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drawings/drawing11.xml" ContentType="application/vnd.openxmlformats-officedocument.drawing+xml"/>
  <Override PartName="/xl/ctrlProps/ctrlProp3.xml" ContentType="application/vnd.ms-excel.controlproperti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8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EstaPastaDeTrabalho" autoCompressPictures="0"/>
  <mc:AlternateContent xmlns:mc="http://schemas.openxmlformats.org/markup-compatibility/2006">
    <mc:Choice Requires="x15">
      <x15ac:absPath xmlns:x15ac="http://schemas.microsoft.com/office/spreadsheetml/2010/11/ac" url="C:\Users\Hamilton\Documents\1. PROJETOS\1. HV\1. 300C\1. GESTAO 300C\3. ENTREGAVEIS\2023\ESTRATEGICO\CONTROLES\IMPORTANTES\"/>
    </mc:Choice>
  </mc:AlternateContent>
  <bookViews>
    <workbookView xWindow="-105" yWindow="-105" windowWidth="23250" windowHeight="12450" tabRatio="938" activeTab="5"/>
  </bookViews>
  <sheets>
    <sheet name="Legenda" sheetId="17" r:id="rId1"/>
    <sheet name="Dashboard Franqueado" sheetId="47" r:id="rId2"/>
    <sheet name="Investimento Inicial" sheetId="2" r:id="rId3"/>
    <sheet name="Despesas Mensais" sheetId="3" r:id="rId4"/>
    <sheet name="Recursos Humanos" sheetId="4" r:id="rId5"/>
    <sheet name="Receitas_1" sheetId="56" r:id="rId6"/>
    <sheet name="Receitas_2" sheetId="5" state="hidden" r:id="rId7"/>
    <sheet name="Receitas_3" sheetId="57" state="hidden" r:id="rId8"/>
    <sheet name="Financiamento" sheetId="49" state="hidden" r:id="rId9"/>
    <sheet name="DRE" sheetId="6" r:id="rId10"/>
    <sheet name="Fluxo de Caixa" sheetId="18" r:id="rId11"/>
    <sheet name="Calculo Impostos - Franqueado" sheetId="52" r:id="rId12"/>
    <sheet name="Histograma Franqueado" sheetId="50" r:id="rId13"/>
    <sheet name="Dashboard Franqueadora (novo)" sheetId="7" state="veryHidden" r:id="rId14"/>
    <sheet name="Premissas" sheetId="8" state="veryHidden" r:id="rId15"/>
    <sheet name="ABF" sheetId="58" state="veryHidden" r:id="rId16"/>
    <sheet name="Distribuição de Modelos" sheetId="55" state="veryHidden" r:id="rId17"/>
    <sheet name="DRE Franqueadora" sheetId="9" state="veryHidden" r:id="rId18"/>
    <sheet name="Rebates" sheetId="51" state="veryHidden" r:id="rId19"/>
    <sheet name="Calculo Impostos - Franqueadora" sheetId="54" state="veryHidden" r:id="rId20"/>
    <sheet name="Histograma" sheetId="10" state="veryHidden" r:id="rId21"/>
    <sheet name="Plano de Mkt" sheetId="16" state="veryHidden" r:id="rId22"/>
  </sheets>
  <externalReferences>
    <externalReference r:id="rId23"/>
  </externalReferences>
  <definedNames>
    <definedName name="_xlnm._FilterDatabase" localSheetId="20" hidden="1">Histograma!$BC$4:$EH$10</definedName>
    <definedName name="_xlnm._FilterDatabase" localSheetId="2" hidden="1">'Investimento Inicial'!#REF!</definedName>
    <definedName name="AG">Premissas!$K$111</definedName>
    <definedName name="_xlnm.Print_Area" localSheetId="1">'Dashboard Franqueado'!$J$7:$Y$44</definedName>
    <definedName name="_xlnm.Print_Area" localSheetId="13">'Dashboard Franqueadora (novo)'!$B$4:$R$54</definedName>
    <definedName name="_xlnm.Print_Area" localSheetId="3">'Despesas Mensais'!$B$1:$G$61</definedName>
    <definedName name="_xlnm.Print_Area" localSheetId="9">DRE!$B$1:$BC$115</definedName>
    <definedName name="_xlnm.Print_Area" localSheetId="10">'Fluxo de Caixa'!$B$1:$BD$113</definedName>
    <definedName name="_xlnm.Print_Area" localSheetId="2">'Investimento Inicial'!$B$1:$G$46</definedName>
    <definedName name="_xlnm.Print_Area" localSheetId="6">Receitas_2!$B$2:$C$96</definedName>
    <definedName name="_xlnm.Print_Area" localSheetId="4">'Recursos Humanos'!$B$2:$M$60</definedName>
    <definedName name="DOIS">Legenda!$F$53:$F$64</definedName>
    <definedName name="PG">Legenda!$C$41:$C$45</definedName>
    <definedName name="Salário_Base" localSheetId="11">'Recursos Humanos'!#REF!</definedName>
    <definedName name="Salário_Base" localSheetId="19">'Recursos Humanos'!#REF!</definedName>
    <definedName name="Salário_Base" localSheetId="1">'Recursos Humanos'!#REF!</definedName>
    <definedName name="Salário_Base" localSheetId="10">'Recursos Humanos'!#REF!</definedName>
    <definedName name="Salário_Base" localSheetId="12">'[1]Recursos Humanos'!#REF!</definedName>
    <definedName name="Salário_Base">'Recursos Humanos'!#REF!</definedName>
    <definedName name="solver_adj" localSheetId="1" hidden="1">'Dashboard Franqueado'!#REF!</definedName>
    <definedName name="solver_adj" localSheetId="2" hidden="1">'Investimento Inicial'!$C$2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2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'Dashboard Franqueado'!#REF!</definedName>
    <definedName name="solver_opt" localSheetId="2" hidden="1">'Investimento Inicial'!$F$4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2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  <definedName name="_xlnm.Print_Titles" localSheetId="9">DRE!$B:$B</definedName>
    <definedName name="_xlnm.Print_Titles" localSheetId="10">'Fluxo de Caixa'!$B:$B</definedName>
    <definedName name="_xlnm.Print_Titles" localSheetId="6">Receitas_2!$B:$B</definedName>
    <definedName name="UM">Legenda!$F$53:$F$56</definedName>
    <definedName name="Z_0F0F502C_9F0F_46A5_8736_2DCA4758A130_.wvu.Cols" localSheetId="3" hidden="1">'Despesas Mensais'!$C:$C</definedName>
    <definedName name="Z_0F0F502C_9F0F_46A5_8736_2DCA4758A130_.wvu.FilterData" localSheetId="20" hidden="1">Histograma!$BC$4:$EH$10</definedName>
    <definedName name="Z_0F0F502C_9F0F_46A5_8736_2DCA4758A130_.wvu.PrintArea" localSheetId="1" hidden="1">'Dashboard Franqueado'!$J$7:$Y$44</definedName>
    <definedName name="Z_0F0F502C_9F0F_46A5_8736_2DCA4758A130_.wvu.PrintArea" localSheetId="13" hidden="1">'Dashboard Franqueadora (novo)'!$B$4:$R$54</definedName>
    <definedName name="Z_0F0F502C_9F0F_46A5_8736_2DCA4758A130_.wvu.PrintArea" localSheetId="3" hidden="1">'Despesas Mensais'!$B$1:$G$61</definedName>
    <definedName name="Z_0F0F502C_9F0F_46A5_8736_2DCA4758A130_.wvu.PrintArea" localSheetId="9" hidden="1">DRE!$B$1:$BC$115</definedName>
    <definedName name="Z_0F0F502C_9F0F_46A5_8736_2DCA4758A130_.wvu.PrintArea" localSheetId="10" hidden="1">'Fluxo de Caixa'!$B$1:$BD$113</definedName>
    <definedName name="Z_0F0F502C_9F0F_46A5_8736_2DCA4758A130_.wvu.PrintArea" localSheetId="2" hidden="1">'Investimento Inicial'!$B$1:$G$46</definedName>
    <definedName name="Z_0F0F502C_9F0F_46A5_8736_2DCA4758A130_.wvu.PrintArea" localSheetId="6" hidden="1">Receitas_2!$B$2:$C$96</definedName>
    <definedName name="Z_0F0F502C_9F0F_46A5_8736_2DCA4758A130_.wvu.PrintArea" localSheetId="4" hidden="1">'Recursos Humanos'!$B$2:$M$60</definedName>
    <definedName name="Z_0F0F502C_9F0F_46A5_8736_2DCA4758A130_.wvu.PrintTitles" localSheetId="9" hidden="1">DRE!$B:$B</definedName>
    <definedName name="Z_0F0F502C_9F0F_46A5_8736_2DCA4758A130_.wvu.PrintTitles" localSheetId="10" hidden="1">'Fluxo de Caixa'!$B:$B</definedName>
    <definedName name="Z_0F0F502C_9F0F_46A5_8736_2DCA4758A130_.wvu.PrintTitles" localSheetId="6" hidden="1">Receitas_2!$B:$B</definedName>
    <definedName name="Z_0F0F502C_9F0F_46A5_8736_2DCA4758A130_.wvu.Rows" localSheetId="3" hidden="1">'Despesas Mensais'!$45:$56</definedName>
    <definedName name="Z_0F0F502C_9F0F_46A5_8736_2DCA4758A130_.wvu.Rows" localSheetId="9" hidden="1">DRE!#REF!,DRE!$82:$83,DRE!$85:$85</definedName>
    <definedName name="Z_0F0F502C_9F0F_46A5_8736_2DCA4758A130_.wvu.Rows" localSheetId="10" hidden="1">'Fluxo de Caixa'!#REF!,'Fluxo de Caixa'!$78:$79,'Fluxo de Caixa'!$81:$81</definedName>
    <definedName name="Z_A7E64B45_1F29_6F49_B828_DDF1BEBA4233_.wvu.Cols" localSheetId="3" hidden="1">'Despesas Mensais'!$C:$C</definedName>
    <definedName name="Z_A7E64B45_1F29_6F49_B828_DDF1BEBA4233_.wvu.FilterData" localSheetId="20" hidden="1">Histograma!$BC$4:$EH$10</definedName>
    <definedName name="Z_A7E64B45_1F29_6F49_B828_DDF1BEBA4233_.wvu.PrintArea" localSheetId="1" hidden="1">'Dashboard Franqueado'!$H$7:$AA$46</definedName>
    <definedName name="Z_A7E64B45_1F29_6F49_B828_DDF1BEBA4233_.wvu.PrintArea" localSheetId="13" hidden="1">'Dashboard Franqueadora (novo)'!$B$4:$R$54</definedName>
    <definedName name="Z_A7E64B45_1F29_6F49_B828_DDF1BEBA4233_.wvu.PrintArea" localSheetId="3" hidden="1">'Despesas Mensais'!$B$1:$G$61</definedName>
    <definedName name="Z_A7E64B45_1F29_6F49_B828_DDF1BEBA4233_.wvu.PrintArea" localSheetId="9" hidden="1">DRE!$B$1:$BC$115</definedName>
    <definedName name="Z_A7E64B45_1F29_6F49_B828_DDF1BEBA4233_.wvu.PrintArea" localSheetId="10" hidden="1">'Fluxo de Caixa'!$B$1:$BD$113</definedName>
    <definedName name="Z_A7E64B45_1F29_6F49_B828_DDF1BEBA4233_.wvu.PrintArea" localSheetId="2" hidden="1">'Investimento Inicial'!$A$1:$H$11</definedName>
    <definedName name="Z_A7E64B45_1F29_6F49_B828_DDF1BEBA4233_.wvu.PrintArea" localSheetId="6" hidden="1">Receitas_2!$B$1:$AZ$187</definedName>
    <definedName name="Z_A7E64B45_1F29_6F49_B828_DDF1BEBA4233_.wvu.PrintArea" localSheetId="4" hidden="1">'Recursos Humanos'!$B$2:$M$60</definedName>
    <definedName name="Z_A7E64B45_1F29_6F49_B828_DDF1BEBA4233_.wvu.PrintTitles" localSheetId="9" hidden="1">DRE!$B:$B</definedName>
    <definedName name="Z_A7E64B45_1F29_6F49_B828_DDF1BEBA4233_.wvu.PrintTitles" localSheetId="10" hidden="1">'Fluxo de Caixa'!$B:$B</definedName>
    <definedName name="Z_A7E64B45_1F29_6F49_B828_DDF1BEBA4233_.wvu.PrintTitles" localSheetId="6" hidden="1">Receitas_2!$B:$B</definedName>
    <definedName name="Z_A7E64B45_1F29_6F49_B828_DDF1BEBA4233_.wvu.Rows" localSheetId="9" hidden="1">DRE!#REF!,DRE!#REF!,DRE!$85:$85</definedName>
    <definedName name="Z_A7E64B45_1F29_6F49_B828_DDF1BEBA4233_.wvu.Rows" localSheetId="10" hidden="1">'Fluxo de Caixa'!#REF!,'Fluxo de Caixa'!#REF!,'Fluxo de Caixa'!$81:$81</definedName>
    <definedName name="Z_A7E64B45_1F29_6F49_B828_DDF1BEBA4233_.wvu.Rows" localSheetId="2" hidden="1">'Investimento Inicial'!#REF!,'Investimento Inicial'!#REF!,'Investimento Inicial'!#REF!,'Investimento Inicial'!#REF!,'Investimento Inicial'!#REF!,'Investimento Inicial'!#REF!,'Investimento Inicial'!#REF!</definedName>
    <definedName name="Z_A7E64B45_1F29_6F49_B828_DDF1BEBA4233_.wvu.Rows" localSheetId="6" hidden="1">Receitas_2!#REF!,Receitas_2!#REF!,Receitas_2!#REF!</definedName>
    <definedName name="Z_A7E64B45_1F29_6F49_B828_DDF1BEBA4233_.wvu.Rows" localSheetId="4" hidden="1">'Recursos Humanos'!#REF!,'Recursos Humanos'!#REF!,'Recursos Humanos'!#REF!,'Recursos Humanos'!#REF!</definedName>
  </definedNames>
  <calcPr calcId="191028"/>
  <customWorkbookViews>
    <customWorkbookView name="FULL" guid="{A7E64B45-1F29-6F49-B828-DDF1BEBA4233}" yWindow="21" windowWidth="1366" windowHeight="634" tabRatio="889" activeSheetId="6" showFormulaBar="0" showStatusbar="0"/>
    <customWorkbookView name="Desenvolvimento de Coaching - Modo de exibição pessoal" guid="{0F0F502C-9F0F-46A5-8736-2DCA4758A130}" mergeInterval="0" personalView="1" maximized="1" xWindow="-8" yWindow="-8" windowWidth="1616" windowHeight="876" tabRatio="824" activeSheetId="9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7" l="1"/>
  <c r="E21" i="17"/>
  <c r="E47" i="55"/>
  <c r="E50" i="55" s="1"/>
  <c r="F25" i="55"/>
  <c r="F23" i="55"/>
  <c r="F21" i="55" l="1"/>
  <c r="D7" i="55"/>
  <c r="D5" i="55"/>
  <c r="D3" i="55"/>
  <c r="D7" i="56" l="1"/>
  <c r="C2" i="2"/>
  <c r="E3" i="55"/>
  <c r="D46" i="56" l="1"/>
  <c r="D22" i="56"/>
  <c r="D14" i="56"/>
  <c r="D45" i="56"/>
  <c r="D37" i="56"/>
  <c r="D29" i="56"/>
  <c r="D21" i="56"/>
  <c r="D13" i="56"/>
  <c r="D11" i="56"/>
  <c r="D10" i="56"/>
  <c r="D20" i="56"/>
  <c r="D9" i="56"/>
  <c r="D38" i="56"/>
  <c r="D44" i="56"/>
  <c r="D28" i="56"/>
  <c r="D6" i="56"/>
  <c r="D43" i="56"/>
  <c r="D27" i="56"/>
  <c r="D50" i="56"/>
  <c r="D34" i="56"/>
  <c r="D18" i="56"/>
  <c r="D41" i="56"/>
  <c r="D25" i="56"/>
  <c r="D48" i="56"/>
  <c r="D40" i="56"/>
  <c r="D32" i="56"/>
  <c r="D24" i="56"/>
  <c r="D16" i="56"/>
  <c r="D8" i="56"/>
  <c r="D30" i="56"/>
  <c r="D36" i="56"/>
  <c r="D12" i="56"/>
  <c r="D35" i="56"/>
  <c r="D19" i="56"/>
  <c r="D42" i="56"/>
  <c r="D26" i="56"/>
  <c r="D49" i="56"/>
  <c r="D33" i="56"/>
  <c r="D17" i="56"/>
  <c r="D47" i="56"/>
  <c r="D39" i="56"/>
  <c r="D31" i="56"/>
  <c r="D23" i="56"/>
  <c r="D15" i="56"/>
  <c r="I69" i="6" l="1"/>
  <c r="I68" i="6"/>
  <c r="I67" i="6"/>
  <c r="I65" i="6"/>
  <c r="I64" i="6"/>
  <c r="I63" i="6"/>
  <c r="I62" i="6"/>
  <c r="I61" i="6"/>
  <c r="I60" i="6"/>
  <c r="I50" i="6"/>
  <c r="I49" i="6"/>
  <c r="I48" i="6"/>
  <c r="I47" i="6"/>
  <c r="I45" i="6"/>
  <c r="I44" i="6"/>
  <c r="I43" i="6"/>
  <c r="I42" i="6"/>
  <c r="I41" i="6"/>
  <c r="I39" i="6"/>
  <c r="I38" i="6"/>
  <c r="I37" i="6"/>
  <c r="F53" i="4"/>
  <c r="F52" i="4"/>
  <c r="F51" i="4"/>
  <c r="F50" i="4"/>
  <c r="F49" i="4"/>
  <c r="F47" i="4"/>
  <c r="F43" i="4"/>
  <c r="F42" i="4"/>
  <c r="F41" i="4"/>
  <c r="F40" i="4"/>
  <c r="F39" i="4"/>
  <c r="F37" i="4"/>
  <c r="F33" i="4"/>
  <c r="F32" i="4"/>
  <c r="F31" i="4"/>
  <c r="F30" i="4"/>
  <c r="F29" i="4"/>
  <c r="F27" i="4"/>
  <c r="F23" i="4"/>
  <c r="F22" i="4"/>
  <c r="F21" i="4"/>
  <c r="F20" i="4"/>
  <c r="F19" i="4"/>
  <c r="F17" i="4"/>
  <c r="B48" i="4"/>
  <c r="B38" i="4"/>
  <c r="B28" i="4"/>
  <c r="B18" i="4"/>
  <c r="K47" i="4"/>
  <c r="E47" i="4"/>
  <c r="K37" i="4"/>
  <c r="E37" i="4"/>
  <c r="K27" i="4"/>
  <c r="E27" i="4"/>
  <c r="K17" i="4"/>
  <c r="E17" i="4"/>
  <c r="K7" i="4"/>
  <c r="E7" i="4"/>
  <c r="F13" i="4" l="1"/>
  <c r="F12" i="4"/>
  <c r="F11" i="4"/>
  <c r="F10" i="4"/>
  <c r="F9" i="4"/>
  <c r="H37" i="3"/>
  <c r="G37" i="3"/>
  <c r="F37" i="3"/>
  <c r="E37" i="3"/>
  <c r="F27" i="2"/>
  <c r="F8" i="2"/>
  <c r="I146" i="57" l="1"/>
  <c r="D146" i="57"/>
  <c r="D145" i="57"/>
  <c r="D144" i="57"/>
  <c r="D143" i="57"/>
  <c r="I142" i="57"/>
  <c r="D142" i="57"/>
  <c r="D141" i="57"/>
  <c r="D140" i="57"/>
  <c r="I139" i="57"/>
  <c r="D139" i="57"/>
  <c r="D138" i="57"/>
  <c r="D137" i="57"/>
  <c r="I136" i="57"/>
  <c r="D136" i="57"/>
  <c r="I135" i="57"/>
  <c r="D135" i="57"/>
  <c r="D134" i="57"/>
  <c r="I133" i="57"/>
  <c r="D133" i="57"/>
  <c r="D132" i="57"/>
  <c r="D131" i="57"/>
  <c r="D130" i="57"/>
  <c r="D129" i="57"/>
  <c r="D128" i="57"/>
  <c r="D127" i="57"/>
  <c r="D126" i="57"/>
  <c r="D125" i="57"/>
  <c r="I124" i="57"/>
  <c r="D124" i="57"/>
  <c r="I123" i="57"/>
  <c r="D123" i="57"/>
  <c r="D122" i="57"/>
  <c r="D121" i="57"/>
  <c r="D120" i="57"/>
  <c r="I119" i="57"/>
  <c r="D119" i="57"/>
  <c r="D118" i="57"/>
  <c r="D117" i="57"/>
  <c r="I116" i="57"/>
  <c r="D116" i="57"/>
  <c r="I115" i="57"/>
  <c r="D115" i="57"/>
  <c r="D114" i="57"/>
  <c r="I113" i="57"/>
  <c r="D113" i="57"/>
  <c r="D112" i="57"/>
  <c r="I111" i="57"/>
  <c r="D111" i="57"/>
  <c r="D110" i="57"/>
  <c r="I109" i="57"/>
  <c r="D109" i="57"/>
  <c r="D108" i="57"/>
  <c r="D96" i="57"/>
  <c r="D95" i="57"/>
  <c r="D94" i="57"/>
  <c r="D93" i="57"/>
  <c r="D92" i="57"/>
  <c r="D91" i="57"/>
  <c r="D90" i="57"/>
  <c r="D89" i="57"/>
  <c r="D88" i="57"/>
  <c r="D87" i="57"/>
  <c r="D86" i="57"/>
  <c r="D85" i="57"/>
  <c r="D84" i="57"/>
  <c r="D83" i="57"/>
  <c r="D82" i="57"/>
  <c r="D81" i="57"/>
  <c r="D80" i="57"/>
  <c r="D79" i="57"/>
  <c r="D78" i="57"/>
  <c r="D77" i="57"/>
  <c r="D76" i="57"/>
  <c r="D75" i="57"/>
  <c r="D74" i="57"/>
  <c r="D73" i="57"/>
  <c r="D72" i="57"/>
  <c r="D71" i="57"/>
  <c r="D70" i="57"/>
  <c r="D69" i="57"/>
  <c r="D68" i="57"/>
  <c r="D67" i="57"/>
  <c r="D66" i="57"/>
  <c r="D65" i="57"/>
  <c r="D64" i="57"/>
  <c r="D63" i="57"/>
  <c r="D62" i="57"/>
  <c r="D61" i="57"/>
  <c r="D60" i="57"/>
  <c r="D59" i="57"/>
  <c r="D58" i="57"/>
  <c r="I50" i="57"/>
  <c r="I49" i="57"/>
  <c r="J49" i="57" s="1"/>
  <c r="K49" i="57" s="1"/>
  <c r="I48" i="57"/>
  <c r="I47" i="57"/>
  <c r="I46" i="57"/>
  <c r="J46" i="57" s="1"/>
  <c r="I45" i="57"/>
  <c r="I44" i="57"/>
  <c r="J44" i="57" s="1"/>
  <c r="K44" i="57" s="1"/>
  <c r="L44" i="57" s="1"/>
  <c r="I43" i="57"/>
  <c r="J43" i="57" s="1"/>
  <c r="K43" i="57" s="1"/>
  <c r="L43" i="57" s="1"/>
  <c r="I42" i="57"/>
  <c r="I41" i="57"/>
  <c r="J41" i="57" s="1"/>
  <c r="K41" i="57" s="1"/>
  <c r="L41" i="57" s="1"/>
  <c r="I40" i="57"/>
  <c r="I39" i="57"/>
  <c r="I38" i="57"/>
  <c r="I37" i="57"/>
  <c r="J37" i="57" s="1"/>
  <c r="K37" i="57" s="1"/>
  <c r="L37" i="57" s="1"/>
  <c r="M37" i="57" s="1"/>
  <c r="I36" i="57"/>
  <c r="I35" i="57"/>
  <c r="J35" i="57" s="1"/>
  <c r="K35" i="57" s="1"/>
  <c r="I34" i="57"/>
  <c r="I33" i="57"/>
  <c r="J33" i="57" s="1"/>
  <c r="K33" i="57" s="1"/>
  <c r="L33" i="57" s="1"/>
  <c r="M33" i="57" s="1"/>
  <c r="N33" i="57" s="1"/>
  <c r="O33" i="57" s="1"/>
  <c r="I32" i="57"/>
  <c r="I31" i="57"/>
  <c r="I30" i="57"/>
  <c r="I29" i="57"/>
  <c r="J29" i="57" s="1"/>
  <c r="K29" i="57" s="1"/>
  <c r="L29" i="57" s="1"/>
  <c r="M29" i="57" s="1"/>
  <c r="I28" i="57"/>
  <c r="J28" i="57" s="1"/>
  <c r="I27" i="57"/>
  <c r="J27" i="57" s="1"/>
  <c r="K27" i="57" s="1"/>
  <c r="I26" i="57"/>
  <c r="I25" i="57"/>
  <c r="J25" i="57" s="1"/>
  <c r="K25" i="57" s="1"/>
  <c r="L25" i="57" s="1"/>
  <c r="M25" i="57" s="1"/>
  <c r="N25" i="57" s="1"/>
  <c r="O25" i="57" s="1"/>
  <c r="P25" i="57" s="1"/>
  <c r="Q25" i="57" s="1"/>
  <c r="R25" i="57" s="1"/>
  <c r="S25" i="57" s="1"/>
  <c r="T25" i="57" s="1"/>
  <c r="U25" i="57" s="1"/>
  <c r="V25" i="57" s="1"/>
  <c r="W25" i="57" s="1"/>
  <c r="X25" i="57" s="1"/>
  <c r="Y25" i="57" s="1"/>
  <c r="Z25" i="57" s="1"/>
  <c r="AA25" i="57" s="1"/>
  <c r="AB25" i="57" s="1"/>
  <c r="AC25" i="57" s="1"/>
  <c r="AD25" i="57" s="1"/>
  <c r="AE25" i="57" s="1"/>
  <c r="AF25" i="57" s="1"/>
  <c r="AG25" i="57" s="1"/>
  <c r="AH25" i="57" s="1"/>
  <c r="AI25" i="57" s="1"/>
  <c r="AJ25" i="57" s="1"/>
  <c r="AK25" i="57" s="1"/>
  <c r="AL25" i="57" s="1"/>
  <c r="AM25" i="57" s="1"/>
  <c r="AN25" i="57" s="1"/>
  <c r="AO25" i="57" s="1"/>
  <c r="AP25" i="57" s="1"/>
  <c r="AQ25" i="57" s="1"/>
  <c r="AR25" i="57" s="1"/>
  <c r="AS25" i="57" s="1"/>
  <c r="AT25" i="57" s="1"/>
  <c r="AU25" i="57" s="1"/>
  <c r="AV25" i="57" s="1"/>
  <c r="AW25" i="57" s="1"/>
  <c r="AX25" i="57" s="1"/>
  <c r="AY25" i="57" s="1"/>
  <c r="AZ25" i="57" s="1"/>
  <c r="BA25" i="57" s="1"/>
  <c r="BB25" i="57" s="1"/>
  <c r="BC25" i="57" s="1"/>
  <c r="BD25" i="57" s="1"/>
  <c r="I24" i="57"/>
  <c r="J24" i="57" s="1"/>
  <c r="K24" i="57" s="1"/>
  <c r="L24" i="57" s="1"/>
  <c r="M24" i="57" s="1"/>
  <c r="N24" i="57" s="1"/>
  <c r="I23" i="57"/>
  <c r="I22" i="57"/>
  <c r="J22" i="57" s="1"/>
  <c r="I21" i="57"/>
  <c r="J21" i="57" s="1"/>
  <c r="K21" i="57" s="1"/>
  <c r="L21" i="57" s="1"/>
  <c r="M21" i="57" s="1"/>
  <c r="N21" i="57" s="1"/>
  <c r="O21" i="57" s="1"/>
  <c r="I20" i="57"/>
  <c r="I19" i="57"/>
  <c r="J19" i="57" s="1"/>
  <c r="K19" i="57" s="1"/>
  <c r="I18" i="57"/>
  <c r="I17" i="57"/>
  <c r="J17" i="57" s="1"/>
  <c r="K17" i="57" s="1"/>
  <c r="L17" i="57" s="1"/>
  <c r="M17" i="57" s="1"/>
  <c r="N17" i="57" s="1"/>
  <c r="O17" i="57" s="1"/>
  <c r="P17" i="57" s="1"/>
  <c r="Q17" i="57" s="1"/>
  <c r="R17" i="57" s="1"/>
  <c r="S17" i="57" s="1"/>
  <c r="T17" i="57" s="1"/>
  <c r="U17" i="57" s="1"/>
  <c r="V17" i="57" s="1"/>
  <c r="W17" i="57" s="1"/>
  <c r="X17" i="57" s="1"/>
  <c r="Y17" i="57" s="1"/>
  <c r="Z17" i="57" s="1"/>
  <c r="AA17" i="57" s="1"/>
  <c r="AB17" i="57" s="1"/>
  <c r="AC17" i="57" s="1"/>
  <c r="AD17" i="57" s="1"/>
  <c r="AE17" i="57" s="1"/>
  <c r="AF17" i="57" s="1"/>
  <c r="AG17" i="57" s="1"/>
  <c r="AH17" i="57" s="1"/>
  <c r="AI17" i="57" s="1"/>
  <c r="AJ17" i="57" s="1"/>
  <c r="AK17" i="57" s="1"/>
  <c r="AL17" i="57" s="1"/>
  <c r="AM17" i="57" s="1"/>
  <c r="AN17" i="57" s="1"/>
  <c r="AO17" i="57" s="1"/>
  <c r="AP17" i="57" s="1"/>
  <c r="AQ17" i="57" s="1"/>
  <c r="AR17" i="57" s="1"/>
  <c r="AS17" i="57" s="1"/>
  <c r="AT17" i="57" s="1"/>
  <c r="AU17" i="57" s="1"/>
  <c r="AV17" i="57" s="1"/>
  <c r="AW17" i="57" s="1"/>
  <c r="AX17" i="57" s="1"/>
  <c r="AY17" i="57" s="1"/>
  <c r="AZ17" i="57" s="1"/>
  <c r="BA17" i="57" s="1"/>
  <c r="BB17" i="57" s="1"/>
  <c r="BC17" i="57" s="1"/>
  <c r="BD17" i="57" s="1"/>
  <c r="BE17" i="57" s="1"/>
  <c r="BF17" i="57" s="1"/>
  <c r="BG17" i="57" s="1"/>
  <c r="BH17" i="57" s="1"/>
  <c r="BI17" i="57" s="1"/>
  <c r="BJ17" i="57" s="1"/>
  <c r="BK17" i="57" s="1"/>
  <c r="BL17" i="57" s="1"/>
  <c r="BM17" i="57" s="1"/>
  <c r="BM63" i="57" s="1"/>
  <c r="BM113" i="57" s="1"/>
  <c r="I16" i="57"/>
  <c r="I15" i="57"/>
  <c r="I14" i="57"/>
  <c r="J14" i="57" s="1"/>
  <c r="K14" i="57" s="1"/>
  <c r="I13" i="57"/>
  <c r="J13" i="57" s="1"/>
  <c r="K13" i="57" s="1"/>
  <c r="L13" i="57" s="1"/>
  <c r="M13" i="57" s="1"/>
  <c r="N13" i="57" s="1"/>
  <c r="O13" i="57" s="1"/>
  <c r="P13" i="57" s="1"/>
  <c r="I12" i="57"/>
  <c r="J12" i="57" s="1"/>
  <c r="I11" i="57"/>
  <c r="J11" i="57" s="1"/>
  <c r="K11" i="57" s="1"/>
  <c r="L11" i="57" s="1"/>
  <c r="M11" i="57" s="1"/>
  <c r="N11" i="57" s="1"/>
  <c r="O11" i="57" s="1"/>
  <c r="P11" i="57" s="1"/>
  <c r="Q11" i="57" s="1"/>
  <c r="R11" i="57" s="1"/>
  <c r="S11" i="57" s="1"/>
  <c r="T11" i="57" s="1"/>
  <c r="U11" i="57" s="1"/>
  <c r="V11" i="57" s="1"/>
  <c r="W11" i="57" s="1"/>
  <c r="X11" i="57" s="1"/>
  <c r="Y11" i="57" s="1"/>
  <c r="Z11" i="57" s="1"/>
  <c r="AA11" i="57" s="1"/>
  <c r="AB11" i="57" s="1"/>
  <c r="AC11" i="57" s="1"/>
  <c r="AD11" i="57" s="1"/>
  <c r="AE11" i="57" s="1"/>
  <c r="AF11" i="57" s="1"/>
  <c r="AG11" i="57" s="1"/>
  <c r="AH11" i="57" s="1"/>
  <c r="AI11" i="57" s="1"/>
  <c r="AJ11" i="57" s="1"/>
  <c r="AK11" i="57" s="1"/>
  <c r="AL11" i="57" s="1"/>
  <c r="AM11" i="57" s="1"/>
  <c r="AN11" i="57" s="1"/>
  <c r="AO11" i="57" s="1"/>
  <c r="AP11" i="57" s="1"/>
  <c r="AQ11" i="57" s="1"/>
  <c r="AR11" i="57" s="1"/>
  <c r="AS11" i="57" s="1"/>
  <c r="AT11" i="57" s="1"/>
  <c r="AU11" i="57" s="1"/>
  <c r="AV11" i="57" s="1"/>
  <c r="AW11" i="57" s="1"/>
  <c r="AX11" i="57" s="1"/>
  <c r="AY11" i="57" s="1"/>
  <c r="AZ11" i="57" s="1"/>
  <c r="BA11" i="57" s="1"/>
  <c r="BB11" i="57" s="1"/>
  <c r="BC11" i="57" s="1"/>
  <c r="BD11" i="57" s="1"/>
  <c r="BE11" i="57" s="1"/>
  <c r="BF11" i="57" s="1"/>
  <c r="BG11" i="57" s="1"/>
  <c r="BH11" i="57" s="1"/>
  <c r="BI11" i="57" s="1"/>
  <c r="BJ11" i="57" s="1"/>
  <c r="BK11" i="57" s="1"/>
  <c r="BL11" i="57" s="1"/>
  <c r="BM11" i="57" s="1"/>
  <c r="I10" i="57"/>
  <c r="J10" i="57" s="1"/>
  <c r="K10" i="57" s="1"/>
  <c r="L10" i="57" s="1"/>
  <c r="M10" i="57" s="1"/>
  <c r="N10" i="57" s="1"/>
  <c r="O10" i="57" s="1"/>
  <c r="P10" i="57" s="1"/>
  <c r="Q10" i="57" s="1"/>
  <c r="R10" i="57" s="1"/>
  <c r="S10" i="57" s="1"/>
  <c r="T10" i="57" s="1"/>
  <c r="U10" i="57" s="1"/>
  <c r="V10" i="57" s="1"/>
  <c r="W10" i="57" s="1"/>
  <c r="X10" i="57" s="1"/>
  <c r="Y10" i="57" s="1"/>
  <c r="Z10" i="57" s="1"/>
  <c r="AA10" i="57" s="1"/>
  <c r="AB10" i="57" s="1"/>
  <c r="AC10" i="57" s="1"/>
  <c r="AD10" i="57" s="1"/>
  <c r="AE10" i="57" s="1"/>
  <c r="AF10" i="57" s="1"/>
  <c r="AG10" i="57" s="1"/>
  <c r="AH10" i="57" s="1"/>
  <c r="AI10" i="57" s="1"/>
  <c r="AJ10" i="57" s="1"/>
  <c r="AK10" i="57" s="1"/>
  <c r="AL10" i="57" s="1"/>
  <c r="AM10" i="57" s="1"/>
  <c r="AN10" i="57" s="1"/>
  <c r="AO10" i="57" s="1"/>
  <c r="AP10" i="57" s="1"/>
  <c r="AQ10" i="57" s="1"/>
  <c r="AR10" i="57" s="1"/>
  <c r="AS10" i="57" s="1"/>
  <c r="AT10" i="57" s="1"/>
  <c r="AU10" i="57" s="1"/>
  <c r="AV10" i="57" s="1"/>
  <c r="AW10" i="57" s="1"/>
  <c r="AX10" i="57" s="1"/>
  <c r="AY10" i="57" s="1"/>
  <c r="AZ10" i="57" s="1"/>
  <c r="BA10" i="57" s="1"/>
  <c r="BB10" i="57" s="1"/>
  <c r="BC10" i="57" s="1"/>
  <c r="BD10" i="57" s="1"/>
  <c r="BE10" i="57" s="1"/>
  <c r="BF10" i="57" s="1"/>
  <c r="BG10" i="57" s="1"/>
  <c r="BH10" i="57" s="1"/>
  <c r="BI10" i="57" s="1"/>
  <c r="BJ10" i="57" s="1"/>
  <c r="BK10" i="57" s="1"/>
  <c r="BL10" i="57" s="1"/>
  <c r="BM10" i="57" s="1"/>
  <c r="I9" i="57"/>
  <c r="J9" i="57" s="1"/>
  <c r="K9" i="57" s="1"/>
  <c r="L9" i="57" s="1"/>
  <c r="M9" i="57" s="1"/>
  <c r="N9" i="57" s="1"/>
  <c r="O9" i="57" s="1"/>
  <c r="P9" i="57" s="1"/>
  <c r="Q9" i="57" s="1"/>
  <c r="R9" i="57" s="1"/>
  <c r="S9" i="57" s="1"/>
  <c r="T9" i="57" s="1"/>
  <c r="U9" i="57" s="1"/>
  <c r="V9" i="57" s="1"/>
  <c r="W9" i="57" s="1"/>
  <c r="X9" i="57" s="1"/>
  <c r="Y9" i="57" s="1"/>
  <c r="Z9" i="57" s="1"/>
  <c r="AA9" i="57" s="1"/>
  <c r="AB9" i="57" s="1"/>
  <c r="AC9" i="57" s="1"/>
  <c r="AD9" i="57" s="1"/>
  <c r="AE9" i="57" s="1"/>
  <c r="AF9" i="57" s="1"/>
  <c r="AG9" i="57" s="1"/>
  <c r="AH9" i="57" s="1"/>
  <c r="AI9" i="57" s="1"/>
  <c r="AJ9" i="57" s="1"/>
  <c r="AK9" i="57" s="1"/>
  <c r="AL9" i="57" s="1"/>
  <c r="AM9" i="57" s="1"/>
  <c r="AN9" i="57" s="1"/>
  <c r="AO9" i="57" s="1"/>
  <c r="AP9" i="57" s="1"/>
  <c r="AQ9" i="57" s="1"/>
  <c r="AR9" i="57" s="1"/>
  <c r="AS9" i="57" s="1"/>
  <c r="AT9" i="57" s="1"/>
  <c r="AU9" i="57" s="1"/>
  <c r="AV9" i="57" s="1"/>
  <c r="AW9" i="57" s="1"/>
  <c r="AX9" i="57" s="1"/>
  <c r="AY9" i="57" s="1"/>
  <c r="AZ9" i="57" s="1"/>
  <c r="BA9" i="57" s="1"/>
  <c r="BB9" i="57" s="1"/>
  <c r="BC9" i="57" s="1"/>
  <c r="BD9" i="57" s="1"/>
  <c r="BE9" i="57" s="1"/>
  <c r="BF9" i="57" s="1"/>
  <c r="BG9" i="57" s="1"/>
  <c r="BH9" i="57" s="1"/>
  <c r="BI9" i="57" s="1"/>
  <c r="BJ9" i="57" s="1"/>
  <c r="BK9" i="57" s="1"/>
  <c r="BL9" i="57" s="1"/>
  <c r="BM9" i="57" s="1"/>
  <c r="I8" i="57"/>
  <c r="J8" i="57" s="1"/>
  <c r="K8" i="57" s="1"/>
  <c r="L8" i="57" s="1"/>
  <c r="M8" i="57" s="1"/>
  <c r="N8" i="57" s="1"/>
  <c r="O8" i="57" s="1"/>
  <c r="P8" i="57" s="1"/>
  <c r="Q8" i="57" s="1"/>
  <c r="R8" i="57" s="1"/>
  <c r="S8" i="57" s="1"/>
  <c r="T8" i="57" s="1"/>
  <c r="U8" i="57" s="1"/>
  <c r="V8" i="57" s="1"/>
  <c r="W8" i="57" s="1"/>
  <c r="X8" i="57" s="1"/>
  <c r="Y8" i="57" s="1"/>
  <c r="Z8" i="57" s="1"/>
  <c r="AA8" i="57" s="1"/>
  <c r="AB8" i="57" s="1"/>
  <c r="AC8" i="57" s="1"/>
  <c r="AD8" i="57" s="1"/>
  <c r="AE8" i="57" s="1"/>
  <c r="AF8" i="57" s="1"/>
  <c r="AG8" i="57" s="1"/>
  <c r="AH8" i="57" s="1"/>
  <c r="AI8" i="57" s="1"/>
  <c r="AJ8" i="57" s="1"/>
  <c r="AK8" i="57" s="1"/>
  <c r="AL8" i="57" s="1"/>
  <c r="AM8" i="57" s="1"/>
  <c r="AN8" i="57" s="1"/>
  <c r="AO8" i="57" s="1"/>
  <c r="AP8" i="57" s="1"/>
  <c r="AQ8" i="57" s="1"/>
  <c r="AR8" i="57" s="1"/>
  <c r="AS8" i="57" s="1"/>
  <c r="AT8" i="57" s="1"/>
  <c r="AU8" i="57" s="1"/>
  <c r="AV8" i="57" s="1"/>
  <c r="AW8" i="57" s="1"/>
  <c r="AX8" i="57" s="1"/>
  <c r="AY8" i="57" s="1"/>
  <c r="AZ8" i="57" s="1"/>
  <c r="BA8" i="57" s="1"/>
  <c r="BB8" i="57" s="1"/>
  <c r="BC8" i="57" s="1"/>
  <c r="BD8" i="57" s="1"/>
  <c r="BE8" i="57" s="1"/>
  <c r="BF8" i="57" s="1"/>
  <c r="BG8" i="57" s="1"/>
  <c r="BH8" i="57" s="1"/>
  <c r="BI8" i="57" s="1"/>
  <c r="BJ8" i="57" s="1"/>
  <c r="BK8" i="57" s="1"/>
  <c r="BL8" i="57" s="1"/>
  <c r="BM8" i="57" s="1"/>
  <c r="I7" i="57"/>
  <c r="J7" i="57" s="1"/>
  <c r="K7" i="57" s="1"/>
  <c r="L7" i="57" s="1"/>
  <c r="M7" i="57" s="1"/>
  <c r="N7" i="57" s="1"/>
  <c r="O7" i="57" s="1"/>
  <c r="P7" i="57" s="1"/>
  <c r="Q7" i="57" s="1"/>
  <c r="R7" i="57" s="1"/>
  <c r="S7" i="57" s="1"/>
  <c r="T7" i="57" s="1"/>
  <c r="U7" i="57" s="1"/>
  <c r="V7" i="57" s="1"/>
  <c r="W7" i="57" s="1"/>
  <c r="X7" i="57" s="1"/>
  <c r="Y7" i="57" s="1"/>
  <c r="Z7" i="57" s="1"/>
  <c r="AA7" i="57" s="1"/>
  <c r="AB7" i="57" s="1"/>
  <c r="AC7" i="57" s="1"/>
  <c r="AD7" i="57" s="1"/>
  <c r="AE7" i="57" s="1"/>
  <c r="AF7" i="57" s="1"/>
  <c r="AG7" i="57" s="1"/>
  <c r="AH7" i="57" s="1"/>
  <c r="AI7" i="57" s="1"/>
  <c r="AJ7" i="57" s="1"/>
  <c r="AK7" i="57" s="1"/>
  <c r="AL7" i="57" s="1"/>
  <c r="AM7" i="57" s="1"/>
  <c r="AN7" i="57" s="1"/>
  <c r="AO7" i="57" s="1"/>
  <c r="AP7" i="57" s="1"/>
  <c r="AQ7" i="57" s="1"/>
  <c r="AR7" i="57" s="1"/>
  <c r="AS7" i="57" s="1"/>
  <c r="AT7" i="57" s="1"/>
  <c r="AU7" i="57" s="1"/>
  <c r="AV7" i="57" s="1"/>
  <c r="AW7" i="57" s="1"/>
  <c r="AX7" i="57" s="1"/>
  <c r="AY7" i="57" s="1"/>
  <c r="AZ7" i="57" s="1"/>
  <c r="BA7" i="57" s="1"/>
  <c r="BB7" i="57" s="1"/>
  <c r="BC7" i="57" s="1"/>
  <c r="BD7" i="57" s="1"/>
  <c r="BE7" i="57" s="1"/>
  <c r="BF7" i="57" s="1"/>
  <c r="BG7" i="57" s="1"/>
  <c r="BH7" i="57" s="1"/>
  <c r="BI7" i="57" s="1"/>
  <c r="BJ7" i="57" s="1"/>
  <c r="BK7" i="57" s="1"/>
  <c r="BL7" i="57" s="1"/>
  <c r="BM7" i="57" s="1"/>
  <c r="B50" i="57"/>
  <c r="B96" i="57" s="1"/>
  <c r="B49" i="57"/>
  <c r="B95" i="57" s="1"/>
  <c r="B48" i="57"/>
  <c r="B94" i="57" s="1"/>
  <c r="B47" i="57"/>
  <c r="B93" i="57" s="1"/>
  <c r="B46" i="57"/>
  <c r="B92" i="57" s="1"/>
  <c r="B45" i="57"/>
  <c r="B91" i="57" s="1"/>
  <c r="B44" i="57"/>
  <c r="B90" i="57" s="1"/>
  <c r="B43" i="57"/>
  <c r="B89" i="57" s="1"/>
  <c r="B42" i="57"/>
  <c r="B88" i="57" s="1"/>
  <c r="B41" i="57"/>
  <c r="B87" i="57" s="1"/>
  <c r="B40" i="57"/>
  <c r="B86" i="57" s="1"/>
  <c r="B39" i="57"/>
  <c r="B85" i="57" s="1"/>
  <c r="B38" i="57"/>
  <c r="B84" i="57" s="1"/>
  <c r="B37" i="57"/>
  <c r="B83" i="57" s="1"/>
  <c r="B36" i="57"/>
  <c r="B82" i="57" s="1"/>
  <c r="B35" i="57"/>
  <c r="B81" i="57" s="1"/>
  <c r="B34" i="57"/>
  <c r="B80" i="57" s="1"/>
  <c r="B33" i="57"/>
  <c r="B79" i="57" s="1"/>
  <c r="B32" i="57"/>
  <c r="B78" i="57" s="1"/>
  <c r="B31" i="57"/>
  <c r="B77" i="57" s="1"/>
  <c r="B30" i="57"/>
  <c r="B76" i="57" s="1"/>
  <c r="B29" i="57"/>
  <c r="B75" i="57" s="1"/>
  <c r="B28" i="57"/>
  <c r="B74" i="57" s="1"/>
  <c r="B27" i="57"/>
  <c r="B73" i="57" s="1"/>
  <c r="B26" i="57"/>
  <c r="B72" i="57" s="1"/>
  <c r="B25" i="57"/>
  <c r="B71" i="57" s="1"/>
  <c r="B24" i="57"/>
  <c r="B70" i="57" s="1"/>
  <c r="B23" i="57"/>
  <c r="B69" i="57" s="1"/>
  <c r="B22" i="57"/>
  <c r="B68" i="57" s="1"/>
  <c r="B21" i="57"/>
  <c r="B67" i="57" s="1"/>
  <c r="B20" i="57"/>
  <c r="B66" i="57" s="1"/>
  <c r="B19" i="57"/>
  <c r="B65" i="57" s="1"/>
  <c r="B18" i="57"/>
  <c r="B64" i="57" s="1"/>
  <c r="B17" i="57"/>
  <c r="B63" i="57" s="1"/>
  <c r="B16" i="57"/>
  <c r="B62" i="57" s="1"/>
  <c r="B15" i="57"/>
  <c r="B61" i="57" s="1"/>
  <c r="B14" i="57"/>
  <c r="B60" i="57" s="1"/>
  <c r="B13" i="57"/>
  <c r="B59" i="57" s="1"/>
  <c r="B12" i="57"/>
  <c r="B58" i="57" s="1"/>
  <c r="B11" i="57"/>
  <c r="B57" i="57" s="1"/>
  <c r="B10" i="57"/>
  <c r="B56" i="57" s="1"/>
  <c r="B9" i="57"/>
  <c r="B55" i="57" s="1"/>
  <c r="B8" i="57"/>
  <c r="B54" i="57" s="1"/>
  <c r="B7" i="57"/>
  <c r="B53" i="57" s="1"/>
  <c r="B6" i="57"/>
  <c r="B104" i="57" l="1"/>
  <c r="B116" i="57"/>
  <c r="B126" i="57"/>
  <c r="B138" i="57"/>
  <c r="B103" i="57"/>
  <c r="B117" i="57"/>
  <c r="B127" i="57"/>
  <c r="B139" i="57"/>
  <c r="B108" i="57"/>
  <c r="B118" i="57"/>
  <c r="B130" i="57"/>
  <c r="B140" i="57"/>
  <c r="B109" i="57"/>
  <c r="B119" i="57"/>
  <c r="B131" i="57"/>
  <c r="B141" i="57"/>
  <c r="B110" i="57"/>
  <c r="B122" i="57"/>
  <c r="B132" i="57"/>
  <c r="B142" i="57"/>
  <c r="B111" i="57"/>
  <c r="B123" i="57"/>
  <c r="B133" i="57"/>
  <c r="B143" i="57"/>
  <c r="B114" i="57"/>
  <c r="B124" i="57"/>
  <c r="B134" i="57"/>
  <c r="B145" i="57"/>
  <c r="B115" i="57"/>
  <c r="B125" i="57"/>
  <c r="B135" i="57"/>
  <c r="B146" i="57"/>
  <c r="O117" i="57"/>
  <c r="I112" i="57"/>
  <c r="I130" i="57"/>
  <c r="L125" i="57"/>
  <c r="K125" i="57"/>
  <c r="I127" i="57"/>
  <c r="I126" i="57"/>
  <c r="I131" i="57"/>
  <c r="N120" i="57"/>
  <c r="I125" i="57"/>
  <c r="I117" i="57"/>
  <c r="I108" i="57"/>
  <c r="I114" i="57"/>
  <c r="I120" i="57"/>
  <c r="AR121" i="57"/>
  <c r="AJ121" i="57"/>
  <c r="AA121" i="57"/>
  <c r="S121" i="57"/>
  <c r="K121" i="57"/>
  <c r="AS121" i="57"/>
  <c r="AG121" i="57"/>
  <c r="I121" i="57"/>
  <c r="BB121" i="57"/>
  <c r="J121" i="57"/>
  <c r="BA121" i="57"/>
  <c r="AE121" i="57"/>
  <c r="U121" i="57"/>
  <c r="AX121" i="57"/>
  <c r="I138" i="57"/>
  <c r="I110" i="57"/>
  <c r="BH113" i="57"/>
  <c r="AJ113" i="57"/>
  <c r="Q113" i="57"/>
  <c r="BB113" i="57"/>
  <c r="I118" i="57"/>
  <c r="I129" i="57"/>
  <c r="I141" i="57"/>
  <c r="I145" i="57"/>
  <c r="I128" i="57"/>
  <c r="J129" i="57"/>
  <c r="I122" i="57"/>
  <c r="I132" i="57"/>
  <c r="I134" i="57"/>
  <c r="J139" i="57"/>
  <c r="J142" i="57"/>
  <c r="I137" i="57"/>
  <c r="K140" i="57"/>
  <c r="I144" i="57"/>
  <c r="J137" i="57"/>
  <c r="I140" i="57"/>
  <c r="I143" i="57"/>
  <c r="B106" i="57"/>
  <c r="B112" i="57"/>
  <c r="B120" i="57"/>
  <c r="B128" i="57"/>
  <c r="B136" i="57"/>
  <c r="B144" i="57"/>
  <c r="B107" i="57"/>
  <c r="B105" i="57"/>
  <c r="B113" i="57"/>
  <c r="B121" i="57"/>
  <c r="B129" i="57"/>
  <c r="B137" i="57"/>
  <c r="J71" i="57"/>
  <c r="Z71" i="57"/>
  <c r="Z121" i="57" s="1"/>
  <c r="AR71" i="57"/>
  <c r="P63" i="57"/>
  <c r="P113" i="57" s="1"/>
  <c r="AS71" i="57"/>
  <c r="AG63" i="57"/>
  <c r="AG113" i="57" s="1"/>
  <c r="L79" i="57"/>
  <c r="L129" i="57" s="1"/>
  <c r="AB71" i="57"/>
  <c r="AB121" i="57" s="1"/>
  <c r="AH63" i="57"/>
  <c r="AH113" i="57" s="1"/>
  <c r="M79" i="57"/>
  <c r="M129" i="57" s="1"/>
  <c r="N63" i="57"/>
  <c r="N113" i="57" s="1"/>
  <c r="AY63" i="57"/>
  <c r="AY113" i="57" s="1"/>
  <c r="AZ63" i="57"/>
  <c r="AZ113" i="57" s="1"/>
  <c r="AU71" i="57"/>
  <c r="AU121" i="57" s="1"/>
  <c r="I71" i="57"/>
  <c r="K79" i="57"/>
  <c r="K129" i="57" s="1"/>
  <c r="Q63" i="57"/>
  <c r="AA71" i="57"/>
  <c r="I73" i="57"/>
  <c r="K90" i="57"/>
  <c r="AI63" i="57"/>
  <c r="AI113" i="57" s="1"/>
  <c r="BA63" i="57"/>
  <c r="BA113" i="57" s="1"/>
  <c r="J65" i="57"/>
  <c r="J115" i="57" s="1"/>
  <c r="R63" i="57"/>
  <c r="R113" i="57" s="1"/>
  <c r="AJ63" i="57"/>
  <c r="BB63" i="57"/>
  <c r="K71" i="57"/>
  <c r="AC71" i="57"/>
  <c r="AC121" i="57" s="1"/>
  <c r="AV71" i="57"/>
  <c r="AV121" i="57" s="1"/>
  <c r="I87" i="57"/>
  <c r="X63" i="57"/>
  <c r="X113" i="57" s="1"/>
  <c r="AP63" i="57"/>
  <c r="AP113" i="57" s="1"/>
  <c r="BH63" i="57"/>
  <c r="Q71" i="57"/>
  <c r="Q121" i="57" s="1"/>
  <c r="AI71" i="57"/>
  <c r="AI121" i="57" s="1"/>
  <c r="BA71" i="57"/>
  <c r="J87" i="57"/>
  <c r="I58" i="57"/>
  <c r="Y63" i="57"/>
  <c r="Y113" i="57" s="1"/>
  <c r="AQ63" i="57"/>
  <c r="AQ113" i="57" s="1"/>
  <c r="BI63" i="57"/>
  <c r="BI113" i="57" s="1"/>
  <c r="R71" i="57"/>
  <c r="R121" i="57" s="1"/>
  <c r="AJ71" i="57"/>
  <c r="BC71" i="57"/>
  <c r="BC121" i="57" s="1"/>
  <c r="K87" i="57"/>
  <c r="K137" i="57" s="1"/>
  <c r="Z63" i="57"/>
  <c r="Z113" i="57" s="1"/>
  <c r="AR63" i="57"/>
  <c r="AR113" i="57" s="1"/>
  <c r="BJ63" i="57"/>
  <c r="BJ113" i="57" s="1"/>
  <c r="S71" i="57"/>
  <c r="AK71" i="57"/>
  <c r="AK121" i="57" s="1"/>
  <c r="I63" i="57"/>
  <c r="AA63" i="57"/>
  <c r="AA113" i="57" s="1"/>
  <c r="AS63" i="57"/>
  <c r="AS113" i="57" s="1"/>
  <c r="BL63" i="57"/>
  <c r="BL113" i="57" s="1"/>
  <c r="T71" i="57"/>
  <c r="T121" i="57" s="1"/>
  <c r="AM71" i="57"/>
  <c r="AM121" i="57" s="1"/>
  <c r="J79" i="57"/>
  <c r="I68" i="57"/>
  <c r="J75" i="57"/>
  <c r="J125" i="57" s="1"/>
  <c r="M59" i="57"/>
  <c r="M109" i="57" s="1"/>
  <c r="N59" i="57"/>
  <c r="N109" i="57" s="1"/>
  <c r="J67" i="57"/>
  <c r="J117" i="57" s="1"/>
  <c r="L75" i="57"/>
  <c r="K83" i="57"/>
  <c r="K133" i="57" s="1"/>
  <c r="O59" i="57"/>
  <c r="O109" i="57" s="1"/>
  <c r="S63" i="57"/>
  <c r="S113" i="57" s="1"/>
  <c r="AK63" i="57"/>
  <c r="AK113" i="57" s="1"/>
  <c r="BD63" i="57"/>
  <c r="BD113" i="57" s="1"/>
  <c r="K67" i="57"/>
  <c r="K117" i="57" s="1"/>
  <c r="I70" i="57"/>
  <c r="L71" i="57"/>
  <c r="L121" i="57" s="1"/>
  <c r="U71" i="57"/>
  <c r="AE71" i="57"/>
  <c r="AW71" i="57"/>
  <c r="AW121" i="57" s="1"/>
  <c r="N79" i="57"/>
  <c r="N129" i="57" s="1"/>
  <c r="L83" i="57"/>
  <c r="L133" i="57" s="1"/>
  <c r="K63" i="57"/>
  <c r="K113" i="57" s="1"/>
  <c r="T63" i="57"/>
  <c r="T113" i="57" s="1"/>
  <c r="AC63" i="57"/>
  <c r="AC113" i="57" s="1"/>
  <c r="AL63" i="57"/>
  <c r="AL113" i="57" s="1"/>
  <c r="AV63" i="57"/>
  <c r="AV113" i="57" s="1"/>
  <c r="BE63" i="57"/>
  <c r="BE113" i="57" s="1"/>
  <c r="L67" i="57"/>
  <c r="L117" i="57" s="1"/>
  <c r="J70" i="57"/>
  <c r="J120" i="57" s="1"/>
  <c r="M71" i="57"/>
  <c r="M121" i="57" s="1"/>
  <c r="W71" i="57"/>
  <c r="W121" i="57" s="1"/>
  <c r="AF71" i="57"/>
  <c r="AF121" i="57" s="1"/>
  <c r="AO71" i="57"/>
  <c r="AO121" i="57" s="1"/>
  <c r="AX71" i="57"/>
  <c r="J73" i="57"/>
  <c r="J123" i="57" s="1"/>
  <c r="I75" i="57"/>
  <c r="L59" i="57"/>
  <c r="L109" i="57" s="1"/>
  <c r="I60" i="57"/>
  <c r="U63" i="57"/>
  <c r="U113" i="57" s="1"/>
  <c r="AW63" i="57"/>
  <c r="AW113" i="57" s="1"/>
  <c r="M67" i="57"/>
  <c r="M117" i="57" s="1"/>
  <c r="L70" i="57"/>
  <c r="L120" i="57" s="1"/>
  <c r="O71" i="57"/>
  <c r="O121" i="57" s="1"/>
  <c r="X71" i="57"/>
  <c r="X121" i="57" s="1"/>
  <c r="AG71" i="57"/>
  <c r="AY71" i="57"/>
  <c r="AY121" i="57" s="1"/>
  <c r="I89" i="57"/>
  <c r="I95" i="57"/>
  <c r="K59" i="57"/>
  <c r="K109" i="57" s="1"/>
  <c r="K75" i="57"/>
  <c r="J83" i="57"/>
  <c r="J133" i="57" s="1"/>
  <c r="J63" i="57"/>
  <c r="J113" i="57" s="1"/>
  <c r="AB63" i="57"/>
  <c r="AB113" i="57" s="1"/>
  <c r="AT63" i="57"/>
  <c r="AT113" i="57" s="1"/>
  <c r="AN71" i="57"/>
  <c r="AN121" i="57" s="1"/>
  <c r="I59" i="57"/>
  <c r="L63" i="57"/>
  <c r="L113" i="57" s="1"/>
  <c r="AD63" i="57"/>
  <c r="AD113" i="57" s="1"/>
  <c r="AN63" i="57"/>
  <c r="AN113" i="57" s="1"/>
  <c r="BF63" i="57"/>
  <c r="BF113" i="57" s="1"/>
  <c r="AP71" i="57"/>
  <c r="AP121" i="57" s="1"/>
  <c r="J59" i="57"/>
  <c r="J109" i="57" s="1"/>
  <c r="J60" i="57"/>
  <c r="J110" i="57" s="1"/>
  <c r="M63" i="57"/>
  <c r="M113" i="57" s="1"/>
  <c r="V63" i="57"/>
  <c r="V113" i="57" s="1"/>
  <c r="AF63" i="57"/>
  <c r="AF113" i="57" s="1"/>
  <c r="AO63" i="57"/>
  <c r="AO113" i="57" s="1"/>
  <c r="AX63" i="57"/>
  <c r="AX113" i="57" s="1"/>
  <c r="BG63" i="57"/>
  <c r="BG113" i="57" s="1"/>
  <c r="I65" i="57"/>
  <c r="N67" i="57"/>
  <c r="N117" i="57" s="1"/>
  <c r="M70" i="57"/>
  <c r="M120" i="57" s="1"/>
  <c r="P71" i="57"/>
  <c r="P121" i="57" s="1"/>
  <c r="Y71" i="57"/>
  <c r="Y121" i="57" s="1"/>
  <c r="AH71" i="57"/>
  <c r="AH121" i="57" s="1"/>
  <c r="AQ71" i="57"/>
  <c r="AQ121" i="57" s="1"/>
  <c r="AZ71" i="57"/>
  <c r="AZ121" i="57" s="1"/>
  <c r="J81" i="57"/>
  <c r="J131" i="57" s="1"/>
  <c r="J95" i="57"/>
  <c r="J145" i="57" s="1"/>
  <c r="J18" i="57"/>
  <c r="I64" i="57"/>
  <c r="J26" i="57"/>
  <c r="I72" i="57"/>
  <c r="J34" i="57"/>
  <c r="I80" i="57"/>
  <c r="J42" i="57"/>
  <c r="I88" i="57"/>
  <c r="J50" i="57"/>
  <c r="I96" i="57"/>
  <c r="L14" i="57"/>
  <c r="K60" i="57"/>
  <c r="K110" i="57" s="1"/>
  <c r="J15" i="57"/>
  <c r="I61" i="57"/>
  <c r="J31" i="57"/>
  <c r="I77" i="57"/>
  <c r="J39" i="57"/>
  <c r="I85" i="57"/>
  <c r="J47" i="57"/>
  <c r="I93" i="57"/>
  <c r="I92" i="57"/>
  <c r="K22" i="57"/>
  <c r="J68" i="57"/>
  <c r="J118" i="57" s="1"/>
  <c r="J30" i="57"/>
  <c r="I76" i="57"/>
  <c r="J38" i="57"/>
  <c r="I84" i="57"/>
  <c r="K46" i="57"/>
  <c r="J92" i="57"/>
  <c r="J23" i="57"/>
  <c r="I69" i="57"/>
  <c r="J16" i="57"/>
  <c r="I62" i="57"/>
  <c r="O24" i="57"/>
  <c r="N70" i="57"/>
  <c r="J32" i="57"/>
  <c r="I78" i="57"/>
  <c r="J40" i="57"/>
  <c r="I86" i="57"/>
  <c r="J48" i="57"/>
  <c r="I94" i="57"/>
  <c r="K70" i="57"/>
  <c r="K120" i="57" s="1"/>
  <c r="L19" i="57"/>
  <c r="K65" i="57"/>
  <c r="K115" i="57" s="1"/>
  <c r="L27" i="57"/>
  <c r="K73" i="57"/>
  <c r="K123" i="57" s="1"/>
  <c r="L35" i="57"/>
  <c r="K81" i="57"/>
  <c r="K131" i="57" s="1"/>
  <c r="M43" i="57"/>
  <c r="L89" i="57"/>
  <c r="L139" i="57" s="1"/>
  <c r="J89" i="57"/>
  <c r="K12" i="57"/>
  <c r="J58" i="57"/>
  <c r="J108" i="57" s="1"/>
  <c r="J20" i="57"/>
  <c r="I66" i="57"/>
  <c r="K28" i="57"/>
  <c r="J74" i="57"/>
  <c r="J124" i="57" s="1"/>
  <c r="J36" i="57"/>
  <c r="I82" i="57"/>
  <c r="M44" i="57"/>
  <c r="L90" i="57"/>
  <c r="L140" i="57" s="1"/>
  <c r="I74" i="57"/>
  <c r="K89" i="57"/>
  <c r="K139" i="57" s="1"/>
  <c r="I90" i="57"/>
  <c r="Q13" i="57"/>
  <c r="P59" i="57"/>
  <c r="P109" i="57" s="1"/>
  <c r="P21" i="57"/>
  <c r="O67" i="57"/>
  <c r="N29" i="57"/>
  <c r="M75" i="57"/>
  <c r="M125" i="57" s="1"/>
  <c r="N37" i="57"/>
  <c r="M83" i="57"/>
  <c r="M133" i="57" s="1"/>
  <c r="J45" i="57"/>
  <c r="I91" i="57"/>
  <c r="I67" i="57"/>
  <c r="I81" i="57"/>
  <c r="I83" i="57"/>
  <c r="J90" i="57"/>
  <c r="J140" i="57" s="1"/>
  <c r="BE25" i="57"/>
  <c r="BD71" i="57"/>
  <c r="BD121" i="57" s="1"/>
  <c r="P33" i="57"/>
  <c r="O79" i="57"/>
  <c r="O129" i="57" s="1"/>
  <c r="M41" i="57"/>
  <c r="L87" i="57"/>
  <c r="L137" i="57" s="1"/>
  <c r="L49" i="57"/>
  <c r="K95" i="57"/>
  <c r="K145" i="57" s="1"/>
  <c r="O63" i="57"/>
  <c r="O113" i="57" s="1"/>
  <c r="W63" i="57"/>
  <c r="W113" i="57" s="1"/>
  <c r="AE63" i="57"/>
  <c r="AE113" i="57" s="1"/>
  <c r="AM63" i="57"/>
  <c r="AM113" i="57" s="1"/>
  <c r="AU63" i="57"/>
  <c r="AU113" i="57" s="1"/>
  <c r="BC63" i="57"/>
  <c r="BC113" i="57" s="1"/>
  <c r="BK63" i="57"/>
  <c r="BK113" i="57" s="1"/>
  <c r="N71" i="57"/>
  <c r="N121" i="57" s="1"/>
  <c r="V71" i="57"/>
  <c r="V121" i="57" s="1"/>
  <c r="AD71" i="57"/>
  <c r="AD121" i="57" s="1"/>
  <c r="AL71" i="57"/>
  <c r="AL121" i="57" s="1"/>
  <c r="AT71" i="57"/>
  <c r="AT121" i="57" s="1"/>
  <c r="BB71" i="57"/>
  <c r="I79" i="57"/>
  <c r="E63" i="57" l="1"/>
  <c r="M19" i="57"/>
  <c r="L65" i="57"/>
  <c r="L115" i="57" s="1"/>
  <c r="K36" i="57"/>
  <c r="J82" i="57"/>
  <c r="J132" i="57" s="1"/>
  <c r="P24" i="57"/>
  <c r="O70" i="57"/>
  <c r="O120" i="57" s="1"/>
  <c r="K47" i="57"/>
  <c r="J93" i="57"/>
  <c r="J143" i="57" s="1"/>
  <c r="R13" i="57"/>
  <c r="Q59" i="57"/>
  <c r="Q109" i="57" s="1"/>
  <c r="N43" i="57"/>
  <c r="M89" i="57"/>
  <c r="M139" i="57" s="1"/>
  <c r="K38" i="57"/>
  <c r="J84" i="57"/>
  <c r="J134" i="57" s="1"/>
  <c r="K34" i="57"/>
  <c r="J80" i="57"/>
  <c r="J130" i="57" s="1"/>
  <c r="BF25" i="57"/>
  <c r="BE71" i="57"/>
  <c r="BE121" i="57" s="1"/>
  <c r="K16" i="57"/>
  <c r="J62" i="57"/>
  <c r="J112" i="57" s="1"/>
  <c r="K39" i="57"/>
  <c r="J85" i="57"/>
  <c r="J135" i="57" s="1"/>
  <c r="M35" i="57"/>
  <c r="L81" i="57"/>
  <c r="L131" i="57" s="1"/>
  <c r="K30" i="57"/>
  <c r="J76" i="57"/>
  <c r="J126" i="57" s="1"/>
  <c r="K26" i="57"/>
  <c r="J72" i="57"/>
  <c r="J122" i="57" s="1"/>
  <c r="M49" i="57"/>
  <c r="L95" i="57"/>
  <c r="L145" i="57" s="1"/>
  <c r="M27" i="57"/>
  <c r="L73" i="57"/>
  <c r="L123" i="57" s="1"/>
  <c r="Q21" i="57"/>
  <c r="P67" i="57"/>
  <c r="P117" i="57" s="1"/>
  <c r="L46" i="57"/>
  <c r="K92" i="57"/>
  <c r="K142" i="57" s="1"/>
  <c r="K42" i="57"/>
  <c r="J88" i="57"/>
  <c r="J138" i="57" s="1"/>
  <c r="Q33" i="57"/>
  <c r="P79" i="57"/>
  <c r="P129" i="57" s="1"/>
  <c r="M14" i="57"/>
  <c r="L60" i="57"/>
  <c r="L110" i="57" s="1"/>
  <c r="K45" i="57"/>
  <c r="J91" i="57"/>
  <c r="J141" i="57" s="1"/>
  <c r="L28" i="57"/>
  <c r="K74" i="57"/>
  <c r="K124" i="57" s="1"/>
  <c r="K48" i="57"/>
  <c r="J94" i="57"/>
  <c r="J144" i="57" s="1"/>
  <c r="O37" i="57"/>
  <c r="N83" i="57"/>
  <c r="N133" i="57" s="1"/>
  <c r="K20" i="57"/>
  <c r="J66" i="57"/>
  <c r="J116" i="57" s="1"/>
  <c r="K40" i="57"/>
  <c r="J86" i="57"/>
  <c r="J136" i="57" s="1"/>
  <c r="K31" i="57"/>
  <c r="J77" i="57"/>
  <c r="J127" i="57" s="1"/>
  <c r="O29" i="57"/>
  <c r="N75" i="57"/>
  <c r="N125" i="57" s="1"/>
  <c r="K23" i="57"/>
  <c r="J69" i="57"/>
  <c r="J119" i="57" s="1"/>
  <c r="L22" i="57"/>
  <c r="K68" i="57"/>
  <c r="K118" i="57" s="1"/>
  <c r="K50" i="57"/>
  <c r="J96" i="57"/>
  <c r="J146" i="57" s="1"/>
  <c r="K18" i="57"/>
  <c r="J64" i="57"/>
  <c r="J114" i="57" s="1"/>
  <c r="N41" i="57"/>
  <c r="M87" i="57"/>
  <c r="M137" i="57" s="1"/>
  <c r="N44" i="57"/>
  <c r="M90" i="57"/>
  <c r="M140" i="57" s="1"/>
  <c r="L12" i="57"/>
  <c r="K58" i="57"/>
  <c r="K108" i="57" s="1"/>
  <c r="K32" i="57"/>
  <c r="J78" i="57"/>
  <c r="J128" i="57" s="1"/>
  <c r="K15" i="57"/>
  <c r="J61" i="57"/>
  <c r="J111" i="57" s="1"/>
  <c r="M22" i="57" l="1"/>
  <c r="L68" i="57"/>
  <c r="L118" i="57" s="1"/>
  <c r="R33" i="57"/>
  <c r="Q79" i="57"/>
  <c r="Q129" i="57" s="1"/>
  <c r="N35" i="57"/>
  <c r="M81" i="57"/>
  <c r="M131" i="57" s="1"/>
  <c r="L23" i="57"/>
  <c r="K69" i="57"/>
  <c r="K119" i="57" s="1"/>
  <c r="N19" i="57"/>
  <c r="M65" i="57"/>
  <c r="M115" i="57" s="1"/>
  <c r="L42" i="57"/>
  <c r="K88" i="57"/>
  <c r="K138" i="57" s="1"/>
  <c r="L39" i="57"/>
  <c r="K85" i="57"/>
  <c r="K135" i="57" s="1"/>
  <c r="L47" i="57"/>
  <c r="K93" i="57"/>
  <c r="K143" i="57" s="1"/>
  <c r="L18" i="57"/>
  <c r="K64" i="57"/>
  <c r="K114" i="57" s="1"/>
  <c r="L45" i="57"/>
  <c r="K91" i="57"/>
  <c r="K141" i="57" s="1"/>
  <c r="M12" i="57"/>
  <c r="L58" i="57"/>
  <c r="L108" i="57" s="1"/>
  <c r="L50" i="57"/>
  <c r="K96" i="57"/>
  <c r="K146" i="57" s="1"/>
  <c r="P29" i="57"/>
  <c r="O75" i="57"/>
  <c r="O125" i="57" s="1"/>
  <c r="O44" i="57"/>
  <c r="N90" i="57"/>
  <c r="N140" i="57" s="1"/>
  <c r="L31" i="57"/>
  <c r="K77" i="57"/>
  <c r="K127" i="57" s="1"/>
  <c r="L48" i="57"/>
  <c r="K94" i="57"/>
  <c r="K144" i="57" s="1"/>
  <c r="N27" i="57"/>
  <c r="M73" i="57"/>
  <c r="M123" i="57" s="1"/>
  <c r="L34" i="57"/>
  <c r="K80" i="57"/>
  <c r="K130" i="57" s="1"/>
  <c r="S13" i="57"/>
  <c r="R59" i="57"/>
  <c r="R109" i="57" s="1"/>
  <c r="L15" i="57"/>
  <c r="K61" i="57"/>
  <c r="K111" i="57" s="1"/>
  <c r="O41" i="57"/>
  <c r="N87" i="57"/>
  <c r="N137" i="57" s="1"/>
  <c r="L40" i="57"/>
  <c r="K86" i="57"/>
  <c r="K136" i="57" s="1"/>
  <c r="M28" i="57"/>
  <c r="L74" i="57"/>
  <c r="L124" i="57" s="1"/>
  <c r="N49" i="57"/>
  <c r="M95" i="57"/>
  <c r="M145" i="57" s="1"/>
  <c r="L38" i="57"/>
  <c r="K84" i="57"/>
  <c r="K134" i="57" s="1"/>
  <c r="L32" i="57"/>
  <c r="K78" i="57"/>
  <c r="K128" i="57" s="1"/>
  <c r="L20" i="57"/>
  <c r="K66" i="57"/>
  <c r="K116" i="57" s="1"/>
  <c r="M46" i="57"/>
  <c r="L92" i="57"/>
  <c r="L142" i="57" s="1"/>
  <c r="L26" i="57"/>
  <c r="K72" i="57"/>
  <c r="K122" i="57" s="1"/>
  <c r="L16" i="57"/>
  <c r="K62" i="57"/>
  <c r="K112" i="57" s="1"/>
  <c r="Q24" i="57"/>
  <c r="P70" i="57"/>
  <c r="P120" i="57" s="1"/>
  <c r="P37" i="57"/>
  <c r="O83" i="57"/>
  <c r="O133" i="57" s="1"/>
  <c r="N14" i="57"/>
  <c r="M60" i="57"/>
  <c r="M110" i="57" s="1"/>
  <c r="R21" i="57"/>
  <c r="Q67" i="57"/>
  <c r="Q117" i="57" s="1"/>
  <c r="L30" i="57"/>
  <c r="K76" i="57"/>
  <c r="K126" i="57" s="1"/>
  <c r="BG25" i="57"/>
  <c r="BF71" i="57"/>
  <c r="BF121" i="57" s="1"/>
  <c r="O43" i="57"/>
  <c r="N89" i="57"/>
  <c r="N139" i="57" s="1"/>
  <c r="L36" i="57"/>
  <c r="K82" i="57"/>
  <c r="K132" i="57" s="1"/>
  <c r="S21" i="57" l="1"/>
  <c r="R67" i="57"/>
  <c r="R117" i="57" s="1"/>
  <c r="N28" i="57"/>
  <c r="M74" i="57"/>
  <c r="M124" i="57" s="1"/>
  <c r="Q29" i="57"/>
  <c r="P75" i="57"/>
  <c r="P125" i="57" s="1"/>
  <c r="O19" i="57"/>
  <c r="N65" i="57"/>
  <c r="N115" i="57" s="1"/>
  <c r="P43" i="57"/>
  <c r="O89" i="57"/>
  <c r="O139" i="57" s="1"/>
  <c r="M23" i="57"/>
  <c r="L69" i="57"/>
  <c r="L119" i="57" s="1"/>
  <c r="M31" i="57"/>
  <c r="L77" i="57"/>
  <c r="L127" i="57" s="1"/>
  <c r="R24" i="57"/>
  <c r="Q70" i="57"/>
  <c r="Q120" i="57" s="1"/>
  <c r="O49" i="57"/>
  <c r="N95" i="57"/>
  <c r="N145" i="57" s="1"/>
  <c r="P41" i="57"/>
  <c r="O87" i="57"/>
  <c r="O137" i="57" s="1"/>
  <c r="P44" i="57"/>
  <c r="O90" i="57"/>
  <c r="O140" i="57" s="1"/>
  <c r="M45" i="57"/>
  <c r="L91" i="57"/>
  <c r="L141" i="57" s="1"/>
  <c r="M36" i="57"/>
  <c r="L82" i="57"/>
  <c r="L132" i="57" s="1"/>
  <c r="M16" i="57"/>
  <c r="L62" i="57"/>
  <c r="L112" i="57" s="1"/>
  <c r="M20" i="57"/>
  <c r="L66" i="57"/>
  <c r="L116" i="57" s="1"/>
  <c r="M15" i="57"/>
  <c r="L61" i="57"/>
  <c r="L111" i="57" s="1"/>
  <c r="M48" i="57"/>
  <c r="L94" i="57"/>
  <c r="L144" i="57" s="1"/>
  <c r="M18" i="57"/>
  <c r="L64" i="57"/>
  <c r="L114" i="57" s="1"/>
  <c r="N22" i="57"/>
  <c r="M68" i="57"/>
  <c r="M118" i="57" s="1"/>
  <c r="O14" i="57"/>
  <c r="N60" i="57"/>
  <c r="N110" i="57" s="1"/>
  <c r="M26" i="57"/>
  <c r="L72" i="57"/>
  <c r="L122" i="57" s="1"/>
  <c r="M32" i="57"/>
  <c r="L78" i="57"/>
  <c r="L128" i="57" s="1"/>
  <c r="T13" i="57"/>
  <c r="S59" i="57"/>
  <c r="S109" i="57" s="1"/>
  <c r="M50" i="57"/>
  <c r="L96" i="57"/>
  <c r="L146" i="57" s="1"/>
  <c r="M47" i="57"/>
  <c r="L93" i="57"/>
  <c r="L143" i="57" s="1"/>
  <c r="BH25" i="57"/>
  <c r="BG71" i="57"/>
  <c r="BG121" i="57" s="1"/>
  <c r="Q37" i="57"/>
  <c r="P83" i="57"/>
  <c r="P133" i="57" s="1"/>
  <c r="N46" i="57"/>
  <c r="M92" i="57"/>
  <c r="M142" i="57" s="1"/>
  <c r="M38" i="57"/>
  <c r="L84" i="57"/>
  <c r="L134" i="57" s="1"/>
  <c r="M40" i="57"/>
  <c r="L86" i="57"/>
  <c r="L136" i="57" s="1"/>
  <c r="M34" i="57"/>
  <c r="L80" i="57"/>
  <c r="L130" i="57" s="1"/>
  <c r="N12" i="57"/>
  <c r="M58" i="57"/>
  <c r="M108" i="57" s="1"/>
  <c r="M39" i="57"/>
  <c r="L85" i="57"/>
  <c r="L135" i="57" s="1"/>
  <c r="O35" i="57"/>
  <c r="N81" i="57"/>
  <c r="N131" i="57" s="1"/>
  <c r="M30" i="57"/>
  <c r="L76" i="57"/>
  <c r="L126" i="57" s="1"/>
  <c r="O27" i="57"/>
  <c r="N73" i="57"/>
  <c r="N123" i="57" s="1"/>
  <c r="M42" i="57"/>
  <c r="L88" i="57"/>
  <c r="L138" i="57" s="1"/>
  <c r="S33" i="57"/>
  <c r="R79" i="57"/>
  <c r="R129" i="57" s="1"/>
  <c r="N39" i="57" l="1"/>
  <c r="M85" i="57"/>
  <c r="M135" i="57" s="1"/>
  <c r="P27" i="57"/>
  <c r="O73" i="57"/>
  <c r="O123" i="57" s="1"/>
  <c r="Q43" i="57"/>
  <c r="P89" i="57"/>
  <c r="P139" i="57" s="1"/>
  <c r="T33" i="57"/>
  <c r="S79" i="57"/>
  <c r="S129" i="57" s="1"/>
  <c r="BI25" i="57"/>
  <c r="BH71" i="57"/>
  <c r="BH121" i="57" s="1"/>
  <c r="N15" i="57"/>
  <c r="M61" i="57"/>
  <c r="M111" i="57" s="1"/>
  <c r="S24" i="57"/>
  <c r="R70" i="57"/>
  <c r="R120" i="57" s="1"/>
  <c r="N30" i="57"/>
  <c r="M76" i="57"/>
  <c r="M126" i="57" s="1"/>
  <c r="P19" i="57"/>
  <c r="O65" i="57"/>
  <c r="O115" i="57" s="1"/>
  <c r="N47" i="57"/>
  <c r="M93" i="57"/>
  <c r="M143" i="57" s="1"/>
  <c r="Q44" i="57"/>
  <c r="P90" i="57"/>
  <c r="P140" i="57" s="1"/>
  <c r="P35" i="57"/>
  <c r="O81" i="57"/>
  <c r="O131" i="57" s="1"/>
  <c r="R29" i="57"/>
  <c r="Q75" i="57"/>
  <c r="Q125" i="57" s="1"/>
  <c r="O28" i="57"/>
  <c r="N74" i="57"/>
  <c r="N124" i="57" s="1"/>
  <c r="N34" i="57"/>
  <c r="M80" i="57"/>
  <c r="M130" i="57" s="1"/>
  <c r="R37" i="57"/>
  <c r="Q83" i="57"/>
  <c r="Q133" i="57" s="1"/>
  <c r="N26" i="57"/>
  <c r="M72" i="57"/>
  <c r="M122" i="57" s="1"/>
  <c r="N48" i="57"/>
  <c r="M94" i="57"/>
  <c r="M144" i="57" s="1"/>
  <c r="N36" i="57"/>
  <c r="M82" i="57"/>
  <c r="M132" i="57" s="1"/>
  <c r="P49" i="57"/>
  <c r="O95" i="57"/>
  <c r="O145" i="57" s="1"/>
  <c r="T21" i="57"/>
  <c r="S67" i="57"/>
  <c r="S117" i="57" s="1"/>
  <c r="N40" i="57"/>
  <c r="M86" i="57"/>
  <c r="M136" i="57" s="1"/>
  <c r="N50" i="57"/>
  <c r="M96" i="57"/>
  <c r="M146" i="57" s="1"/>
  <c r="P14" i="57"/>
  <c r="O60" i="57"/>
  <c r="O110" i="57" s="1"/>
  <c r="N45" i="57"/>
  <c r="M91" i="57"/>
  <c r="M141" i="57" s="1"/>
  <c r="N42" i="57"/>
  <c r="M88" i="57"/>
  <c r="M138" i="57" s="1"/>
  <c r="N38" i="57"/>
  <c r="M84" i="57"/>
  <c r="M134" i="57" s="1"/>
  <c r="U13" i="57"/>
  <c r="T59" i="57"/>
  <c r="T109" i="57" s="1"/>
  <c r="O22" i="57"/>
  <c r="N68" i="57"/>
  <c r="N118" i="57" s="1"/>
  <c r="N20" i="57"/>
  <c r="M66" i="57"/>
  <c r="M116" i="57" s="1"/>
  <c r="N31" i="57"/>
  <c r="M77" i="57"/>
  <c r="M127" i="57" s="1"/>
  <c r="O12" i="57"/>
  <c r="N58" i="57"/>
  <c r="N108" i="57" s="1"/>
  <c r="O46" i="57"/>
  <c r="N92" i="57"/>
  <c r="N142" i="57" s="1"/>
  <c r="N32" i="57"/>
  <c r="M78" i="57"/>
  <c r="M128" i="57" s="1"/>
  <c r="N18" i="57"/>
  <c r="M64" i="57"/>
  <c r="M114" i="57" s="1"/>
  <c r="N16" i="57"/>
  <c r="M62" i="57"/>
  <c r="M112" i="57" s="1"/>
  <c r="Q41" i="57"/>
  <c r="P87" i="57"/>
  <c r="P137" i="57" s="1"/>
  <c r="N23" i="57"/>
  <c r="M69" i="57"/>
  <c r="M119" i="57" s="1"/>
  <c r="O48" i="57" l="1"/>
  <c r="N94" i="57"/>
  <c r="N144" i="57" s="1"/>
  <c r="P28" i="57"/>
  <c r="O74" i="57"/>
  <c r="O124" i="57" s="1"/>
  <c r="Q35" i="57"/>
  <c r="P81" i="57"/>
  <c r="P131" i="57" s="1"/>
  <c r="O39" i="57"/>
  <c r="N85" i="57"/>
  <c r="N135" i="57" s="1"/>
  <c r="O16" i="57"/>
  <c r="N62" i="57"/>
  <c r="N112" i="57" s="1"/>
  <c r="P12" i="57"/>
  <c r="O58" i="57"/>
  <c r="O108" i="57" s="1"/>
  <c r="V13" i="57"/>
  <c r="U59" i="57"/>
  <c r="U109" i="57" s="1"/>
  <c r="O45" i="57"/>
  <c r="N91" i="57"/>
  <c r="N141" i="57" s="1"/>
  <c r="U21" i="57"/>
  <c r="T67" i="57"/>
  <c r="T117" i="57" s="1"/>
  <c r="O30" i="57"/>
  <c r="N76" i="57"/>
  <c r="N126" i="57" s="1"/>
  <c r="U33" i="57"/>
  <c r="T79" i="57"/>
  <c r="T129" i="57" s="1"/>
  <c r="O26" i="57"/>
  <c r="N72" i="57"/>
  <c r="N122" i="57" s="1"/>
  <c r="O18" i="57"/>
  <c r="N64" i="57"/>
  <c r="N114" i="57" s="1"/>
  <c r="O31" i="57"/>
  <c r="N77" i="57"/>
  <c r="N127" i="57" s="1"/>
  <c r="O38" i="57"/>
  <c r="N84" i="57"/>
  <c r="N134" i="57" s="1"/>
  <c r="Q14" i="57"/>
  <c r="P60" i="57"/>
  <c r="P110" i="57" s="1"/>
  <c r="R44" i="57"/>
  <c r="Q90" i="57"/>
  <c r="Q140" i="57" s="1"/>
  <c r="T24" i="57"/>
  <c r="S70" i="57"/>
  <c r="S120" i="57" s="1"/>
  <c r="R43" i="57"/>
  <c r="Q89" i="57"/>
  <c r="Q139" i="57" s="1"/>
  <c r="Q49" i="57"/>
  <c r="P95" i="57"/>
  <c r="P145" i="57" s="1"/>
  <c r="S37" i="57"/>
  <c r="R83" i="57"/>
  <c r="R133" i="57" s="1"/>
  <c r="S29" i="57"/>
  <c r="R75" i="57"/>
  <c r="R125" i="57" s="1"/>
  <c r="O23" i="57"/>
  <c r="N69" i="57"/>
  <c r="N119" i="57" s="1"/>
  <c r="O32" i="57"/>
  <c r="N78" i="57"/>
  <c r="N128" i="57" s="1"/>
  <c r="O20" i="57"/>
  <c r="N66" i="57"/>
  <c r="N116" i="57" s="1"/>
  <c r="O42" i="57"/>
  <c r="N88" i="57"/>
  <c r="N138" i="57" s="1"/>
  <c r="O50" i="57"/>
  <c r="N96" i="57"/>
  <c r="N146" i="57" s="1"/>
  <c r="O47" i="57"/>
  <c r="N93" i="57"/>
  <c r="N143" i="57" s="1"/>
  <c r="O15" i="57"/>
  <c r="N61" i="57"/>
  <c r="N111" i="57" s="1"/>
  <c r="Q27" i="57"/>
  <c r="P73" i="57"/>
  <c r="P123" i="57" s="1"/>
  <c r="O36" i="57"/>
  <c r="N82" i="57"/>
  <c r="N132" i="57" s="1"/>
  <c r="O34" i="57"/>
  <c r="N80" i="57"/>
  <c r="N130" i="57" s="1"/>
  <c r="R41" i="57"/>
  <c r="Q87" i="57"/>
  <c r="Q137" i="57" s="1"/>
  <c r="P46" i="57"/>
  <c r="O92" i="57"/>
  <c r="O142" i="57" s="1"/>
  <c r="P22" i="57"/>
  <c r="O68" i="57"/>
  <c r="O118" i="57" s="1"/>
  <c r="O40" i="57"/>
  <c r="N86" i="57"/>
  <c r="N136" i="57" s="1"/>
  <c r="Q19" i="57"/>
  <c r="P65" i="57"/>
  <c r="P115" i="57" s="1"/>
  <c r="BJ25" i="57"/>
  <c r="BI71" i="57"/>
  <c r="BI121" i="57" s="1"/>
  <c r="S43" i="57" l="1"/>
  <c r="R89" i="57"/>
  <c r="R139" i="57" s="1"/>
  <c r="P45" i="57"/>
  <c r="O91" i="57"/>
  <c r="O141" i="57" s="1"/>
  <c r="P15" i="57"/>
  <c r="O61" i="57"/>
  <c r="O111" i="57" s="1"/>
  <c r="P20" i="57"/>
  <c r="O66" i="57"/>
  <c r="O116" i="57" s="1"/>
  <c r="BK25" i="57"/>
  <c r="BJ71" i="57"/>
  <c r="BJ121" i="57" s="1"/>
  <c r="Q22" i="57"/>
  <c r="P68" i="57"/>
  <c r="P118" i="57" s="1"/>
  <c r="U24" i="57"/>
  <c r="T70" i="57"/>
  <c r="T120" i="57" s="1"/>
  <c r="V33" i="57"/>
  <c r="U79" i="57"/>
  <c r="U129" i="57" s="1"/>
  <c r="W13" i="57"/>
  <c r="V59" i="57"/>
  <c r="V109" i="57" s="1"/>
  <c r="P47" i="57"/>
  <c r="O93" i="57"/>
  <c r="O143" i="57" s="1"/>
  <c r="T37" i="57"/>
  <c r="S83" i="57"/>
  <c r="S133" i="57" s="1"/>
  <c r="Q46" i="57"/>
  <c r="P92" i="57"/>
  <c r="P142" i="57" s="1"/>
  <c r="S44" i="57"/>
  <c r="R90" i="57"/>
  <c r="R140" i="57" s="1"/>
  <c r="Q28" i="57"/>
  <c r="P74" i="57"/>
  <c r="P124" i="57" s="1"/>
  <c r="P40" i="57"/>
  <c r="O86" i="57"/>
  <c r="O136" i="57" s="1"/>
  <c r="P38" i="57"/>
  <c r="O84" i="57"/>
  <c r="O134" i="57" s="1"/>
  <c r="P39" i="57"/>
  <c r="O85" i="57"/>
  <c r="O135" i="57" s="1"/>
  <c r="P34" i="57"/>
  <c r="O80" i="57"/>
  <c r="O130" i="57" s="1"/>
  <c r="T29" i="57"/>
  <c r="S75" i="57"/>
  <c r="S125" i="57" s="1"/>
  <c r="P31" i="57"/>
  <c r="O77" i="57"/>
  <c r="O127" i="57" s="1"/>
  <c r="R35" i="57"/>
  <c r="Q81" i="57"/>
  <c r="Q131" i="57" s="1"/>
  <c r="P36" i="57"/>
  <c r="O82" i="57"/>
  <c r="O132" i="57" s="1"/>
  <c r="P32" i="57"/>
  <c r="O78" i="57"/>
  <c r="O128" i="57" s="1"/>
  <c r="R19" i="57"/>
  <c r="Q65" i="57"/>
  <c r="Q115" i="57" s="1"/>
  <c r="P18" i="57"/>
  <c r="O64" i="57"/>
  <c r="O114" i="57" s="1"/>
  <c r="P30" i="57"/>
  <c r="O76" i="57"/>
  <c r="O126" i="57" s="1"/>
  <c r="Q12" i="57"/>
  <c r="P58" i="57"/>
  <c r="P108" i="57" s="1"/>
  <c r="P50" i="57"/>
  <c r="O96" i="57"/>
  <c r="O146" i="57" s="1"/>
  <c r="P23" i="57"/>
  <c r="O69" i="57"/>
  <c r="O119" i="57" s="1"/>
  <c r="R49" i="57"/>
  <c r="Q95" i="57"/>
  <c r="Q145" i="57" s="1"/>
  <c r="S41" i="57"/>
  <c r="R87" i="57"/>
  <c r="R137" i="57" s="1"/>
  <c r="R14" i="57"/>
  <c r="Q60" i="57"/>
  <c r="Q110" i="57" s="1"/>
  <c r="V21" i="57"/>
  <c r="U67" i="57"/>
  <c r="U117" i="57" s="1"/>
  <c r="P16" i="57"/>
  <c r="O62" i="57"/>
  <c r="O112" i="57" s="1"/>
  <c r="P48" i="57"/>
  <c r="O94" i="57"/>
  <c r="O144" i="57" s="1"/>
  <c r="R27" i="57"/>
  <c r="Q73" i="57"/>
  <c r="Q123" i="57" s="1"/>
  <c r="P42" i="57"/>
  <c r="O88" i="57"/>
  <c r="O138" i="57" s="1"/>
  <c r="P26" i="57"/>
  <c r="O72" i="57"/>
  <c r="O122" i="57" s="1"/>
  <c r="Q30" i="57" l="1"/>
  <c r="P76" i="57"/>
  <c r="P126" i="57" s="1"/>
  <c r="Q32" i="57"/>
  <c r="P78" i="57"/>
  <c r="P128" i="57" s="1"/>
  <c r="Q42" i="57"/>
  <c r="P88" i="57"/>
  <c r="P138" i="57" s="1"/>
  <c r="W21" i="57"/>
  <c r="V67" i="57"/>
  <c r="V117" i="57" s="1"/>
  <c r="Q23" i="57"/>
  <c r="P69" i="57"/>
  <c r="P119" i="57" s="1"/>
  <c r="U29" i="57"/>
  <c r="T75" i="57"/>
  <c r="T125" i="57" s="1"/>
  <c r="Q40" i="57"/>
  <c r="P86" i="57"/>
  <c r="P136" i="57" s="1"/>
  <c r="U37" i="57"/>
  <c r="T83" i="57"/>
  <c r="T133" i="57" s="1"/>
  <c r="V24" i="57"/>
  <c r="U70" i="57"/>
  <c r="U120" i="57" s="1"/>
  <c r="Q15" i="57"/>
  <c r="P61" i="57"/>
  <c r="P111" i="57" s="1"/>
  <c r="Q18" i="57"/>
  <c r="P64" i="57"/>
  <c r="P114" i="57" s="1"/>
  <c r="Q36" i="57"/>
  <c r="P82" i="57"/>
  <c r="P132" i="57" s="1"/>
  <c r="S27" i="57"/>
  <c r="R73" i="57"/>
  <c r="R123" i="57" s="1"/>
  <c r="S14" i="57"/>
  <c r="R60" i="57"/>
  <c r="R110" i="57" s="1"/>
  <c r="Q50" i="57"/>
  <c r="P96" i="57"/>
  <c r="P146" i="57" s="1"/>
  <c r="Q34" i="57"/>
  <c r="P80" i="57"/>
  <c r="P130" i="57" s="1"/>
  <c r="R28" i="57"/>
  <c r="Q74" i="57"/>
  <c r="Q124" i="57" s="1"/>
  <c r="Q47" i="57"/>
  <c r="P93" i="57"/>
  <c r="P143" i="57" s="1"/>
  <c r="R22" i="57"/>
  <c r="Q68" i="57"/>
  <c r="Q118" i="57" s="1"/>
  <c r="Q45" i="57"/>
  <c r="P91" i="57"/>
  <c r="P141" i="57" s="1"/>
  <c r="S35" i="57"/>
  <c r="R81" i="57"/>
  <c r="R131" i="57" s="1"/>
  <c r="Q48" i="57"/>
  <c r="P94" i="57"/>
  <c r="P144" i="57" s="1"/>
  <c r="T41" i="57"/>
  <c r="S87" i="57"/>
  <c r="S137" i="57" s="1"/>
  <c r="S19" i="57"/>
  <c r="R65" i="57"/>
  <c r="R115" i="57" s="1"/>
  <c r="Q39" i="57"/>
  <c r="P85" i="57"/>
  <c r="P135" i="57" s="1"/>
  <c r="T44" i="57"/>
  <c r="S90" i="57"/>
  <c r="S140" i="57" s="1"/>
  <c r="X13" i="57"/>
  <c r="W59" i="57"/>
  <c r="W109" i="57" s="1"/>
  <c r="BL25" i="57"/>
  <c r="BK71" i="57"/>
  <c r="BK121" i="57" s="1"/>
  <c r="T43" i="57"/>
  <c r="S89" i="57"/>
  <c r="S139" i="57" s="1"/>
  <c r="Q26" i="57"/>
  <c r="P72" i="57"/>
  <c r="P122" i="57" s="1"/>
  <c r="R12" i="57"/>
  <c r="Q58" i="57"/>
  <c r="Q108" i="57" s="1"/>
  <c r="Q31" i="57"/>
  <c r="P77" i="57"/>
  <c r="P127" i="57" s="1"/>
  <c r="Q16" i="57"/>
  <c r="P62" i="57"/>
  <c r="P112" i="57" s="1"/>
  <c r="S49" i="57"/>
  <c r="R95" i="57"/>
  <c r="R145" i="57" s="1"/>
  <c r="Q38" i="57"/>
  <c r="P84" i="57"/>
  <c r="P134" i="57" s="1"/>
  <c r="R46" i="57"/>
  <c r="Q92" i="57"/>
  <c r="Q142" i="57" s="1"/>
  <c r="W33" i="57"/>
  <c r="V79" i="57"/>
  <c r="V129" i="57" s="1"/>
  <c r="Q20" i="57"/>
  <c r="P66" i="57"/>
  <c r="P116" i="57" s="1"/>
  <c r="X33" i="57" l="1"/>
  <c r="W79" i="57"/>
  <c r="W129" i="57" s="1"/>
  <c r="R16" i="57"/>
  <c r="Q62" i="57"/>
  <c r="Q112" i="57" s="1"/>
  <c r="U43" i="57"/>
  <c r="T89" i="57"/>
  <c r="T139" i="57" s="1"/>
  <c r="R47" i="57"/>
  <c r="Q93" i="57"/>
  <c r="Q143" i="57" s="1"/>
  <c r="T14" i="57"/>
  <c r="S60" i="57"/>
  <c r="S110" i="57" s="1"/>
  <c r="R15" i="57"/>
  <c r="Q61" i="57"/>
  <c r="Q111" i="57" s="1"/>
  <c r="R32" i="57"/>
  <c r="Q78" i="57"/>
  <c r="Q128" i="57" s="1"/>
  <c r="S46" i="57"/>
  <c r="R92" i="57"/>
  <c r="R142" i="57" s="1"/>
  <c r="R31" i="57"/>
  <c r="Q77" i="57"/>
  <c r="Q127" i="57" s="1"/>
  <c r="BM25" i="57"/>
  <c r="BM71" i="57" s="1"/>
  <c r="BM121" i="57" s="1"/>
  <c r="BL71" i="57"/>
  <c r="BL121" i="57" s="1"/>
  <c r="T19" i="57"/>
  <c r="S65" i="57"/>
  <c r="S115" i="57" s="1"/>
  <c r="T35" i="57"/>
  <c r="S81" i="57"/>
  <c r="S131" i="57" s="1"/>
  <c r="S28" i="57"/>
  <c r="R74" i="57"/>
  <c r="R124" i="57" s="1"/>
  <c r="T27" i="57"/>
  <c r="S73" i="57"/>
  <c r="S123" i="57" s="1"/>
  <c r="W24" i="57"/>
  <c r="V70" i="57"/>
  <c r="V120" i="57" s="1"/>
  <c r="R23" i="57"/>
  <c r="Q69" i="57"/>
  <c r="Q119" i="57" s="1"/>
  <c r="R30" i="57"/>
  <c r="Q76" i="57"/>
  <c r="Q126" i="57" s="1"/>
  <c r="R38" i="57"/>
  <c r="Q84" i="57"/>
  <c r="Q134" i="57" s="1"/>
  <c r="Y13" i="57"/>
  <c r="X59" i="57"/>
  <c r="X109" i="57" s="1"/>
  <c r="U41" i="57"/>
  <c r="T87" i="57"/>
  <c r="T137" i="57" s="1"/>
  <c r="R34" i="57"/>
  <c r="Q80" i="57"/>
  <c r="Q130" i="57" s="1"/>
  <c r="R36" i="57"/>
  <c r="Q82" i="57"/>
  <c r="Q132" i="57" s="1"/>
  <c r="R20" i="57"/>
  <c r="Q66" i="57"/>
  <c r="Q116" i="57" s="1"/>
  <c r="T49" i="57"/>
  <c r="S95" i="57"/>
  <c r="S145" i="57" s="1"/>
  <c r="R26" i="57"/>
  <c r="Q72" i="57"/>
  <c r="Q122" i="57" s="1"/>
  <c r="U44" i="57"/>
  <c r="T90" i="57"/>
  <c r="T140" i="57" s="1"/>
  <c r="R48" i="57"/>
  <c r="Q94" i="57"/>
  <c r="Q144" i="57" s="1"/>
  <c r="S22" i="57"/>
  <c r="R68" i="57"/>
  <c r="R118" i="57" s="1"/>
  <c r="R50" i="57"/>
  <c r="Q96" i="57"/>
  <c r="Q146" i="57" s="1"/>
  <c r="R18" i="57"/>
  <c r="Q64" i="57"/>
  <c r="Q114" i="57" s="1"/>
  <c r="R40" i="57"/>
  <c r="Q86" i="57"/>
  <c r="Q136" i="57" s="1"/>
  <c r="R42" i="57"/>
  <c r="Q88" i="57"/>
  <c r="Q138" i="57" s="1"/>
  <c r="R39" i="57"/>
  <c r="Q85" i="57"/>
  <c r="Q135" i="57" s="1"/>
  <c r="V29" i="57"/>
  <c r="U75" i="57"/>
  <c r="U125" i="57" s="1"/>
  <c r="S12" i="57"/>
  <c r="R58" i="57"/>
  <c r="R108" i="57" s="1"/>
  <c r="R45" i="57"/>
  <c r="Q91" i="57"/>
  <c r="Q141" i="57" s="1"/>
  <c r="V37" i="57"/>
  <c r="U83" i="57"/>
  <c r="U133" i="57" s="1"/>
  <c r="X21" i="57"/>
  <c r="W67" i="57"/>
  <c r="W117" i="57" s="1"/>
  <c r="S47" i="57" l="1"/>
  <c r="R93" i="57"/>
  <c r="R143" i="57" s="1"/>
  <c r="W29" i="57"/>
  <c r="V75" i="57"/>
  <c r="V125" i="57" s="1"/>
  <c r="S18" i="57"/>
  <c r="R64" i="57"/>
  <c r="R114" i="57" s="1"/>
  <c r="S36" i="57"/>
  <c r="R82" i="57"/>
  <c r="R132" i="57" s="1"/>
  <c r="E71" i="57"/>
  <c r="V43" i="57"/>
  <c r="U89" i="57"/>
  <c r="U139" i="57" s="1"/>
  <c r="S50" i="57"/>
  <c r="R96" i="57"/>
  <c r="R146" i="57" s="1"/>
  <c r="S15" i="57"/>
  <c r="R61" i="57"/>
  <c r="R111" i="57" s="1"/>
  <c r="T46" i="57"/>
  <c r="S92" i="57"/>
  <c r="S142" i="57" s="1"/>
  <c r="U14" i="57"/>
  <c r="T60" i="57"/>
  <c r="T110" i="57" s="1"/>
  <c r="Y33" i="57"/>
  <c r="X79" i="57"/>
  <c r="X129" i="57" s="1"/>
  <c r="Y21" i="57"/>
  <c r="X67" i="57"/>
  <c r="X117" i="57" s="1"/>
  <c r="V44" i="57"/>
  <c r="U90" i="57"/>
  <c r="U140" i="57" s="1"/>
  <c r="S38" i="57"/>
  <c r="R84" i="57"/>
  <c r="R134" i="57" s="1"/>
  <c r="U27" i="57"/>
  <c r="T73" i="57"/>
  <c r="T123" i="57" s="1"/>
  <c r="S32" i="57"/>
  <c r="R78" i="57"/>
  <c r="R128" i="57" s="1"/>
  <c r="W37" i="57"/>
  <c r="V83" i="57"/>
  <c r="V133" i="57" s="1"/>
  <c r="S39" i="57"/>
  <c r="R85" i="57"/>
  <c r="R135" i="57" s="1"/>
  <c r="S26" i="57"/>
  <c r="R72" i="57"/>
  <c r="R122" i="57" s="1"/>
  <c r="S34" i="57"/>
  <c r="R80" i="57"/>
  <c r="R130" i="57" s="1"/>
  <c r="S30" i="57"/>
  <c r="R76" i="57"/>
  <c r="R126" i="57" s="1"/>
  <c r="T28" i="57"/>
  <c r="S74" i="57"/>
  <c r="S124" i="57" s="1"/>
  <c r="S31" i="57"/>
  <c r="R77" i="57"/>
  <c r="R127" i="57" s="1"/>
  <c r="S16" i="57"/>
  <c r="R62" i="57"/>
  <c r="R112" i="57" s="1"/>
  <c r="S45" i="57"/>
  <c r="R91" i="57"/>
  <c r="R141" i="57" s="1"/>
  <c r="S42" i="57"/>
  <c r="R88" i="57"/>
  <c r="R138" i="57" s="1"/>
  <c r="T22" i="57"/>
  <c r="S68" i="57"/>
  <c r="S118" i="57" s="1"/>
  <c r="U49" i="57"/>
  <c r="T95" i="57"/>
  <c r="T145" i="57" s="1"/>
  <c r="V41" i="57"/>
  <c r="U87" i="57"/>
  <c r="U137" i="57" s="1"/>
  <c r="S23" i="57"/>
  <c r="R69" i="57"/>
  <c r="R119" i="57" s="1"/>
  <c r="U35" i="57"/>
  <c r="T81" i="57"/>
  <c r="T131" i="57" s="1"/>
  <c r="T12" i="57"/>
  <c r="S58" i="57"/>
  <c r="S108" i="57" s="1"/>
  <c r="S40" i="57"/>
  <c r="R86" i="57"/>
  <c r="R136" i="57" s="1"/>
  <c r="S48" i="57"/>
  <c r="R94" i="57"/>
  <c r="R144" i="57" s="1"/>
  <c r="S20" i="57"/>
  <c r="R66" i="57"/>
  <c r="R116" i="57" s="1"/>
  <c r="Z13" i="57"/>
  <c r="Y59" i="57"/>
  <c r="Y109" i="57" s="1"/>
  <c r="X24" i="57"/>
  <c r="W70" i="57"/>
  <c r="W120" i="57" s="1"/>
  <c r="U19" i="57"/>
  <c r="T65" i="57"/>
  <c r="T115" i="57" s="1"/>
  <c r="AA13" i="57" l="1"/>
  <c r="Z59" i="57"/>
  <c r="Z109" i="57" s="1"/>
  <c r="V49" i="57"/>
  <c r="U95" i="57"/>
  <c r="U145" i="57" s="1"/>
  <c r="T32" i="57"/>
  <c r="S78" i="57"/>
  <c r="S128" i="57" s="1"/>
  <c r="T15" i="57"/>
  <c r="S61" i="57"/>
  <c r="S111" i="57" s="1"/>
  <c r="V35" i="57"/>
  <c r="U81" i="57"/>
  <c r="U131" i="57" s="1"/>
  <c r="T26" i="57"/>
  <c r="S72" i="57"/>
  <c r="S122" i="57" s="1"/>
  <c r="Z33" i="57"/>
  <c r="Y79" i="57"/>
  <c r="Y129" i="57" s="1"/>
  <c r="X29" i="57"/>
  <c r="W75" i="57"/>
  <c r="W125" i="57" s="1"/>
  <c r="T23" i="57"/>
  <c r="S69" i="57"/>
  <c r="S119" i="57" s="1"/>
  <c r="W43" i="57"/>
  <c r="V89" i="57"/>
  <c r="V139" i="57" s="1"/>
  <c r="T47" i="57"/>
  <c r="S93" i="57"/>
  <c r="S143" i="57" s="1"/>
  <c r="T36" i="57"/>
  <c r="S82" i="57"/>
  <c r="S132" i="57" s="1"/>
  <c r="U12" i="57"/>
  <c r="T58" i="57"/>
  <c r="T108" i="57" s="1"/>
  <c r="T16" i="57"/>
  <c r="S62" i="57"/>
  <c r="S112" i="57" s="1"/>
  <c r="T34" i="57"/>
  <c r="S80" i="57"/>
  <c r="S130" i="57" s="1"/>
  <c r="Z21" i="57"/>
  <c r="Y67" i="57"/>
  <c r="Y117" i="57" s="1"/>
  <c r="T18" i="57"/>
  <c r="S64" i="57"/>
  <c r="S114" i="57" s="1"/>
  <c r="T20" i="57"/>
  <c r="S66" i="57"/>
  <c r="S116" i="57" s="1"/>
  <c r="U22" i="57"/>
  <c r="T68" i="57"/>
  <c r="T118" i="57" s="1"/>
  <c r="T31" i="57"/>
  <c r="S77" i="57"/>
  <c r="S127" i="57" s="1"/>
  <c r="V27" i="57"/>
  <c r="U73" i="57"/>
  <c r="U123" i="57" s="1"/>
  <c r="T50" i="57"/>
  <c r="S96" i="57"/>
  <c r="S146" i="57" s="1"/>
  <c r="V19" i="57"/>
  <c r="U65" i="57"/>
  <c r="U115" i="57" s="1"/>
  <c r="T48" i="57"/>
  <c r="S94" i="57"/>
  <c r="S144" i="57" s="1"/>
  <c r="T42" i="57"/>
  <c r="S88" i="57"/>
  <c r="S138" i="57" s="1"/>
  <c r="U28" i="57"/>
  <c r="T74" i="57"/>
  <c r="T124" i="57" s="1"/>
  <c r="T39" i="57"/>
  <c r="S85" i="57"/>
  <c r="S135" i="57" s="1"/>
  <c r="T38" i="57"/>
  <c r="S84" i="57"/>
  <c r="S134" i="57" s="1"/>
  <c r="V14" i="57"/>
  <c r="U60" i="57"/>
  <c r="U110" i="57" s="1"/>
  <c r="Y24" i="57"/>
  <c r="X70" i="57"/>
  <c r="X120" i="57" s="1"/>
  <c r="T40" i="57"/>
  <c r="S86" i="57"/>
  <c r="S136" i="57" s="1"/>
  <c r="W41" i="57"/>
  <c r="V87" i="57"/>
  <c r="V137" i="57" s="1"/>
  <c r="T45" i="57"/>
  <c r="S91" i="57"/>
  <c r="S141" i="57" s="1"/>
  <c r="T30" i="57"/>
  <c r="S76" i="57"/>
  <c r="S126" i="57" s="1"/>
  <c r="X37" i="57"/>
  <c r="W83" i="57"/>
  <c r="W133" i="57" s="1"/>
  <c r="W44" i="57"/>
  <c r="V90" i="57"/>
  <c r="V140" i="57" s="1"/>
  <c r="U46" i="57"/>
  <c r="T92" i="57"/>
  <c r="T142" i="57" s="1"/>
  <c r="V28" i="57" l="1"/>
  <c r="U74" i="57"/>
  <c r="U124" i="57" s="1"/>
  <c r="U50" i="57"/>
  <c r="T96" i="57"/>
  <c r="T146" i="57" s="1"/>
  <c r="U20" i="57"/>
  <c r="T66" i="57"/>
  <c r="T116" i="57" s="1"/>
  <c r="U16" i="57"/>
  <c r="T62" i="57"/>
  <c r="T112" i="57" s="1"/>
  <c r="X43" i="57"/>
  <c r="W89" i="57"/>
  <c r="W139" i="57" s="1"/>
  <c r="U26" i="57"/>
  <c r="T72" i="57"/>
  <c r="T122" i="57" s="1"/>
  <c r="W49" i="57"/>
  <c r="V95" i="57"/>
  <c r="V145" i="57" s="1"/>
  <c r="V46" i="57"/>
  <c r="U92" i="57"/>
  <c r="U142" i="57" s="1"/>
  <c r="U45" i="57"/>
  <c r="T91" i="57"/>
  <c r="T141" i="57" s="1"/>
  <c r="X44" i="57"/>
  <c r="W90" i="57"/>
  <c r="W140" i="57" s="1"/>
  <c r="X41" i="57"/>
  <c r="W87" i="57"/>
  <c r="W137" i="57" s="1"/>
  <c r="U38" i="57"/>
  <c r="T84" i="57"/>
  <c r="T134" i="57" s="1"/>
  <c r="U48" i="57"/>
  <c r="T94" i="57"/>
  <c r="T144" i="57" s="1"/>
  <c r="U31" i="57"/>
  <c r="T77" i="57"/>
  <c r="T127" i="57" s="1"/>
  <c r="AA21" i="57"/>
  <c r="Z67" i="57"/>
  <c r="Z117" i="57" s="1"/>
  <c r="U36" i="57"/>
  <c r="T82" i="57"/>
  <c r="T132" i="57" s="1"/>
  <c r="Y29" i="57"/>
  <c r="X75" i="57"/>
  <c r="X125" i="57" s="1"/>
  <c r="U15" i="57"/>
  <c r="T61" i="57"/>
  <c r="T111" i="57" s="1"/>
  <c r="Y37" i="57"/>
  <c r="X83" i="57"/>
  <c r="X133" i="57" s="1"/>
  <c r="U40" i="57"/>
  <c r="T86" i="57"/>
  <c r="T136" i="57" s="1"/>
  <c r="U39" i="57"/>
  <c r="T85" i="57"/>
  <c r="T135" i="57" s="1"/>
  <c r="W19" i="57"/>
  <c r="V65" i="57"/>
  <c r="V115" i="57" s="1"/>
  <c r="V22" i="57"/>
  <c r="U68" i="57"/>
  <c r="U118" i="57" s="1"/>
  <c r="U34" i="57"/>
  <c r="T80" i="57"/>
  <c r="T130" i="57" s="1"/>
  <c r="U47" i="57"/>
  <c r="T93" i="57"/>
  <c r="T143" i="57" s="1"/>
  <c r="AA33" i="57"/>
  <c r="Z79" i="57"/>
  <c r="Z129" i="57" s="1"/>
  <c r="U32" i="57"/>
  <c r="T78" i="57"/>
  <c r="T128" i="57" s="1"/>
  <c r="U30" i="57"/>
  <c r="T76" i="57"/>
  <c r="T126" i="57" s="1"/>
  <c r="Z24" i="57"/>
  <c r="Y70" i="57"/>
  <c r="Y120" i="57" s="1"/>
  <c r="W14" i="57"/>
  <c r="V60" i="57"/>
  <c r="V110" i="57" s="1"/>
  <c r="U42" i="57"/>
  <c r="T88" i="57"/>
  <c r="T138" i="57" s="1"/>
  <c r="W27" i="57"/>
  <c r="V73" i="57"/>
  <c r="V123" i="57" s="1"/>
  <c r="U18" i="57"/>
  <c r="T64" i="57"/>
  <c r="T114" i="57" s="1"/>
  <c r="V12" i="57"/>
  <c r="U58" i="57"/>
  <c r="U108" i="57" s="1"/>
  <c r="U23" i="57"/>
  <c r="T69" i="57"/>
  <c r="T119" i="57" s="1"/>
  <c r="W35" i="57"/>
  <c r="V81" i="57"/>
  <c r="V131" i="57" s="1"/>
  <c r="AB13" i="57"/>
  <c r="AA59" i="57"/>
  <c r="AA109" i="57" s="1"/>
  <c r="X35" i="57" l="1"/>
  <c r="W81" i="57"/>
  <c r="W131" i="57" s="1"/>
  <c r="X27" i="57"/>
  <c r="W73" i="57"/>
  <c r="W123" i="57" s="1"/>
  <c r="V30" i="57"/>
  <c r="U76" i="57"/>
  <c r="U126" i="57" s="1"/>
  <c r="V40" i="57"/>
  <c r="U86" i="57"/>
  <c r="U136" i="57" s="1"/>
  <c r="V36" i="57"/>
  <c r="U82" i="57"/>
  <c r="U132" i="57" s="1"/>
  <c r="V38" i="57"/>
  <c r="U84" i="57"/>
  <c r="U134" i="57" s="1"/>
  <c r="V16" i="57"/>
  <c r="U62" i="57"/>
  <c r="U112" i="57" s="1"/>
  <c r="V23" i="57"/>
  <c r="U69" i="57"/>
  <c r="U119" i="57" s="1"/>
  <c r="V42" i="57"/>
  <c r="U88" i="57"/>
  <c r="U138" i="57" s="1"/>
  <c r="V32" i="57"/>
  <c r="U78" i="57"/>
  <c r="U128" i="57" s="1"/>
  <c r="W22" i="57"/>
  <c r="V68" i="57"/>
  <c r="V118" i="57" s="1"/>
  <c r="Z37" i="57"/>
  <c r="Y83" i="57"/>
  <c r="Y133" i="57" s="1"/>
  <c r="AB21" i="57"/>
  <c r="AA67" i="57"/>
  <c r="AA117" i="57" s="1"/>
  <c r="Y41" i="57"/>
  <c r="X87" i="57"/>
  <c r="X137" i="57" s="1"/>
  <c r="V20" i="57"/>
  <c r="U66" i="57"/>
  <c r="U116" i="57" s="1"/>
  <c r="W12" i="57"/>
  <c r="V58" i="57"/>
  <c r="V108" i="57" s="1"/>
  <c r="X14" i="57"/>
  <c r="W60" i="57"/>
  <c r="W110" i="57" s="1"/>
  <c r="AB33" i="57"/>
  <c r="AA79" i="57"/>
  <c r="AA129" i="57" s="1"/>
  <c r="X19" i="57"/>
  <c r="W65" i="57"/>
  <c r="W115" i="57" s="1"/>
  <c r="V15" i="57"/>
  <c r="U61" i="57"/>
  <c r="U111" i="57" s="1"/>
  <c r="V31" i="57"/>
  <c r="U77" i="57"/>
  <c r="U127" i="57" s="1"/>
  <c r="Y44" i="57"/>
  <c r="X90" i="57"/>
  <c r="X140" i="57" s="1"/>
  <c r="V26" i="57"/>
  <c r="U72" i="57"/>
  <c r="U122" i="57" s="1"/>
  <c r="V50" i="57"/>
  <c r="U96" i="57"/>
  <c r="U146" i="57" s="1"/>
  <c r="AC13" i="57"/>
  <c r="AB59" i="57"/>
  <c r="AB109" i="57" s="1"/>
  <c r="V18" i="57"/>
  <c r="U64" i="57"/>
  <c r="U114" i="57" s="1"/>
  <c r="AA24" i="57"/>
  <c r="Z70" i="57"/>
  <c r="Z120" i="57" s="1"/>
  <c r="V47" i="57"/>
  <c r="U93" i="57"/>
  <c r="U143" i="57" s="1"/>
  <c r="V39" i="57"/>
  <c r="U85" i="57"/>
  <c r="U135" i="57" s="1"/>
  <c r="Z29" i="57"/>
  <c r="Y75" i="57"/>
  <c r="Y125" i="57" s="1"/>
  <c r="V48" i="57"/>
  <c r="U94" i="57"/>
  <c r="U144" i="57" s="1"/>
  <c r="V45" i="57"/>
  <c r="U91" i="57"/>
  <c r="U141" i="57" s="1"/>
  <c r="Y43" i="57"/>
  <c r="X89" i="57"/>
  <c r="X139" i="57" s="1"/>
  <c r="W28" i="57"/>
  <c r="V74" i="57"/>
  <c r="V124" i="57" s="1"/>
  <c r="V34" i="57"/>
  <c r="U80" i="57"/>
  <c r="U130" i="57" s="1"/>
  <c r="W46" i="57"/>
  <c r="V92" i="57"/>
  <c r="V142" i="57" s="1"/>
  <c r="X49" i="57"/>
  <c r="W95" i="57"/>
  <c r="W145" i="57" s="1"/>
  <c r="X46" i="57" l="1"/>
  <c r="W92" i="57"/>
  <c r="W142" i="57" s="1"/>
  <c r="W45" i="57"/>
  <c r="V91" i="57"/>
  <c r="V141" i="57" s="1"/>
  <c r="W50" i="57"/>
  <c r="V96" i="57"/>
  <c r="V146" i="57" s="1"/>
  <c r="X12" i="57"/>
  <c r="W58" i="57"/>
  <c r="W108" i="57" s="1"/>
  <c r="AA37" i="57"/>
  <c r="Z83" i="57"/>
  <c r="Z133" i="57" s="1"/>
  <c r="W40" i="57"/>
  <c r="V86" i="57"/>
  <c r="V136" i="57" s="1"/>
  <c r="W34" i="57"/>
  <c r="V80" i="57"/>
  <c r="V130" i="57" s="1"/>
  <c r="W48" i="57"/>
  <c r="V94" i="57"/>
  <c r="V144" i="57" s="1"/>
  <c r="AB24" i="57"/>
  <c r="AA70" i="57"/>
  <c r="AA120" i="57" s="1"/>
  <c r="W26" i="57"/>
  <c r="V72" i="57"/>
  <c r="V122" i="57" s="1"/>
  <c r="Y19" i="57"/>
  <c r="X65" i="57"/>
  <c r="X115" i="57" s="1"/>
  <c r="W20" i="57"/>
  <c r="V66" i="57"/>
  <c r="V116" i="57" s="1"/>
  <c r="X22" i="57"/>
  <c r="W68" i="57"/>
  <c r="W118" i="57" s="1"/>
  <c r="W30" i="57"/>
  <c r="V76" i="57"/>
  <c r="V126" i="57" s="1"/>
  <c r="X28" i="57"/>
  <c r="W74" i="57"/>
  <c r="W124" i="57" s="1"/>
  <c r="AA29" i="57"/>
  <c r="Z75" i="57"/>
  <c r="Z125" i="57" s="1"/>
  <c r="W18" i="57"/>
  <c r="V64" i="57"/>
  <c r="V114" i="57" s="1"/>
  <c r="Z44" i="57"/>
  <c r="Y90" i="57"/>
  <c r="Y140" i="57" s="1"/>
  <c r="AC33" i="57"/>
  <c r="AB79" i="57"/>
  <c r="AB129" i="57" s="1"/>
  <c r="Z41" i="57"/>
  <c r="Y87" i="57"/>
  <c r="Y137" i="57" s="1"/>
  <c r="W32" i="57"/>
  <c r="V78" i="57"/>
  <c r="V128" i="57" s="1"/>
  <c r="W38" i="57"/>
  <c r="V84" i="57"/>
  <c r="V134" i="57" s="1"/>
  <c r="Y27" i="57"/>
  <c r="X73" i="57"/>
  <c r="X123" i="57" s="1"/>
  <c r="W47" i="57"/>
  <c r="V93" i="57"/>
  <c r="V143" i="57" s="1"/>
  <c r="W15" i="57"/>
  <c r="V61" i="57"/>
  <c r="V111" i="57" s="1"/>
  <c r="W23" i="57"/>
  <c r="V69" i="57"/>
  <c r="V119" i="57" s="1"/>
  <c r="W16" i="57"/>
  <c r="V62" i="57"/>
  <c r="V112" i="57" s="1"/>
  <c r="Y49" i="57"/>
  <c r="X95" i="57"/>
  <c r="X145" i="57" s="1"/>
  <c r="Z43" i="57"/>
  <c r="Y89" i="57"/>
  <c r="Y139" i="57" s="1"/>
  <c r="W39" i="57"/>
  <c r="V85" i="57"/>
  <c r="V135" i="57" s="1"/>
  <c r="AD13" i="57"/>
  <c r="AC59" i="57"/>
  <c r="AC109" i="57" s="1"/>
  <c r="W31" i="57"/>
  <c r="V77" i="57"/>
  <c r="V127" i="57" s="1"/>
  <c r="Y14" i="57"/>
  <c r="X60" i="57"/>
  <c r="X110" i="57" s="1"/>
  <c r="AC21" i="57"/>
  <c r="AB67" i="57"/>
  <c r="AB117" i="57" s="1"/>
  <c r="W42" i="57"/>
  <c r="V88" i="57"/>
  <c r="V138" i="57" s="1"/>
  <c r="W36" i="57"/>
  <c r="V82" i="57"/>
  <c r="V132" i="57" s="1"/>
  <c r="Y35" i="57"/>
  <c r="X81" i="57"/>
  <c r="X131" i="57" s="1"/>
  <c r="X36" i="57" l="1"/>
  <c r="W82" i="57"/>
  <c r="W132" i="57" s="1"/>
  <c r="X47" i="57"/>
  <c r="W93" i="57"/>
  <c r="W143" i="57" s="1"/>
  <c r="AB29" i="57"/>
  <c r="AA75" i="57"/>
  <c r="AA125" i="57" s="1"/>
  <c r="X48" i="57"/>
  <c r="W94" i="57"/>
  <c r="W144" i="57" s="1"/>
  <c r="X31" i="57"/>
  <c r="W77" i="57"/>
  <c r="W127" i="57" s="1"/>
  <c r="Z49" i="57"/>
  <c r="Y95" i="57"/>
  <c r="Y145" i="57" s="1"/>
  <c r="AA41" i="57"/>
  <c r="Z87" i="57"/>
  <c r="Z137" i="57" s="1"/>
  <c r="X20" i="57"/>
  <c r="W66" i="57"/>
  <c r="W116" i="57" s="1"/>
  <c r="Y12" i="57"/>
  <c r="X58" i="57"/>
  <c r="X108" i="57" s="1"/>
  <c r="X42" i="57"/>
  <c r="W88" i="57"/>
  <c r="W138" i="57" s="1"/>
  <c r="AE13" i="57"/>
  <c r="AD59" i="57"/>
  <c r="AD109" i="57" s="1"/>
  <c r="X16" i="57"/>
  <c r="W62" i="57"/>
  <c r="W112" i="57" s="1"/>
  <c r="Z27" i="57"/>
  <c r="Y73" i="57"/>
  <c r="Y123" i="57" s="1"/>
  <c r="AD33" i="57"/>
  <c r="AC79" i="57"/>
  <c r="AC129" i="57" s="1"/>
  <c r="Y28" i="57"/>
  <c r="X74" i="57"/>
  <c r="X124" i="57" s="1"/>
  <c r="Z19" i="57"/>
  <c r="Y65" i="57"/>
  <c r="Y115" i="57" s="1"/>
  <c r="X34" i="57"/>
  <c r="W80" i="57"/>
  <c r="W130" i="57" s="1"/>
  <c r="X50" i="57"/>
  <c r="W96" i="57"/>
  <c r="W146" i="57" s="1"/>
  <c r="AD21" i="57"/>
  <c r="AC67" i="57"/>
  <c r="AC117" i="57" s="1"/>
  <c r="X39" i="57"/>
  <c r="W85" i="57"/>
  <c r="W135" i="57" s="1"/>
  <c r="X23" i="57"/>
  <c r="W69" i="57"/>
  <c r="W119" i="57" s="1"/>
  <c r="X38" i="57"/>
  <c r="W84" i="57"/>
  <c r="W134" i="57" s="1"/>
  <c r="AA44" i="57"/>
  <c r="Z90" i="57"/>
  <c r="Z140" i="57" s="1"/>
  <c r="X30" i="57"/>
  <c r="W76" i="57"/>
  <c r="W126" i="57" s="1"/>
  <c r="X26" i="57"/>
  <c r="W72" i="57"/>
  <c r="W122" i="57" s="1"/>
  <c r="X40" i="57"/>
  <c r="W86" i="57"/>
  <c r="W136" i="57" s="1"/>
  <c r="X45" i="57"/>
  <c r="W91" i="57"/>
  <c r="W141" i="57" s="1"/>
  <c r="Z35" i="57"/>
  <c r="Y81" i="57"/>
  <c r="Y131" i="57" s="1"/>
  <c r="Z14" i="57"/>
  <c r="Y60" i="57"/>
  <c r="Y110" i="57" s="1"/>
  <c r="AA43" i="57"/>
  <c r="Z89" i="57"/>
  <c r="Z139" i="57" s="1"/>
  <c r="X15" i="57"/>
  <c r="W61" i="57"/>
  <c r="W111" i="57" s="1"/>
  <c r="X32" i="57"/>
  <c r="W78" i="57"/>
  <c r="W128" i="57" s="1"/>
  <c r="X18" i="57"/>
  <c r="W64" i="57"/>
  <c r="W114" i="57" s="1"/>
  <c r="Y22" i="57"/>
  <c r="X68" i="57"/>
  <c r="X118" i="57" s="1"/>
  <c r="AC24" i="57"/>
  <c r="AB70" i="57"/>
  <c r="AB120" i="57" s="1"/>
  <c r="AB37" i="57"/>
  <c r="AA83" i="57"/>
  <c r="AA133" i="57" s="1"/>
  <c r="Y46" i="57"/>
  <c r="X92" i="57"/>
  <c r="X142" i="57" s="1"/>
  <c r="Y32" i="57" l="1"/>
  <c r="X78" i="57"/>
  <c r="X128" i="57" s="1"/>
  <c r="AA35" i="57"/>
  <c r="Z81" i="57"/>
  <c r="Z131" i="57" s="1"/>
  <c r="Y30" i="57"/>
  <c r="X76" i="57"/>
  <c r="X126" i="57" s="1"/>
  <c r="Y39" i="57"/>
  <c r="X85" i="57"/>
  <c r="X135" i="57" s="1"/>
  <c r="AA19" i="57"/>
  <c r="Z65" i="57"/>
  <c r="Z115" i="57" s="1"/>
  <c r="Y16" i="57"/>
  <c r="X62" i="57"/>
  <c r="X112" i="57" s="1"/>
  <c r="Y48" i="57"/>
  <c r="X94" i="57"/>
  <c r="X144" i="57" s="1"/>
  <c r="AD24" i="57"/>
  <c r="AC70" i="57"/>
  <c r="AC120" i="57" s="1"/>
  <c r="AC37" i="57"/>
  <c r="AB83" i="57"/>
  <c r="AB133" i="57" s="1"/>
  <c r="Y20" i="57"/>
  <c r="X66" i="57"/>
  <c r="X116" i="57" s="1"/>
  <c r="Y15" i="57"/>
  <c r="X61" i="57"/>
  <c r="X111" i="57" s="1"/>
  <c r="Y45" i="57"/>
  <c r="X91" i="57"/>
  <c r="X141" i="57" s="1"/>
  <c r="AB44" i="57"/>
  <c r="AA90" i="57"/>
  <c r="AA140" i="57" s="1"/>
  <c r="AE21" i="57"/>
  <c r="AD67" i="57"/>
  <c r="AD117" i="57" s="1"/>
  <c r="Z28" i="57"/>
  <c r="Y74" i="57"/>
  <c r="Y124" i="57" s="1"/>
  <c r="AF13" i="57"/>
  <c r="AE59" i="57"/>
  <c r="AE109" i="57" s="1"/>
  <c r="AB41" i="57"/>
  <c r="AA87" i="57"/>
  <c r="AA137" i="57" s="1"/>
  <c r="AC29" i="57"/>
  <c r="AB75" i="57"/>
  <c r="AB125" i="57" s="1"/>
  <c r="Z22" i="57"/>
  <c r="Y68" i="57"/>
  <c r="Y118" i="57" s="1"/>
  <c r="AB43" i="57"/>
  <c r="AA89" i="57"/>
  <c r="AA139" i="57" s="1"/>
  <c r="Y40" i="57"/>
  <c r="X86" i="57"/>
  <c r="X136" i="57" s="1"/>
  <c r="Y38" i="57"/>
  <c r="X84" i="57"/>
  <c r="X134" i="57" s="1"/>
  <c r="Y50" i="57"/>
  <c r="X96" i="57"/>
  <c r="X146" i="57" s="1"/>
  <c r="AE33" i="57"/>
  <c r="AD79" i="57"/>
  <c r="AD129" i="57" s="1"/>
  <c r="Y42" i="57"/>
  <c r="X88" i="57"/>
  <c r="X138" i="57" s="1"/>
  <c r="AA49" i="57"/>
  <c r="Z95" i="57"/>
  <c r="Z145" i="57" s="1"/>
  <c r="Y47" i="57"/>
  <c r="X93" i="57"/>
  <c r="X143" i="57" s="1"/>
  <c r="Z46" i="57"/>
  <c r="Y92" i="57"/>
  <c r="Y142" i="57" s="1"/>
  <c r="Y18" i="57"/>
  <c r="X64" i="57"/>
  <c r="X114" i="57" s="1"/>
  <c r="AA14" i="57"/>
  <c r="Z60" i="57"/>
  <c r="Z110" i="57" s="1"/>
  <c r="Y26" i="57"/>
  <c r="X72" i="57"/>
  <c r="X122" i="57" s="1"/>
  <c r="Y23" i="57"/>
  <c r="X69" i="57"/>
  <c r="X119" i="57" s="1"/>
  <c r="Y34" i="57"/>
  <c r="X80" i="57"/>
  <c r="X130" i="57" s="1"/>
  <c r="AA27" i="57"/>
  <c r="Z73" i="57"/>
  <c r="Z123" i="57" s="1"/>
  <c r="Z12" i="57"/>
  <c r="Y58" i="57"/>
  <c r="Y108" i="57" s="1"/>
  <c r="Y31" i="57"/>
  <c r="X77" i="57"/>
  <c r="X127" i="57" s="1"/>
  <c r="Y36" i="57"/>
  <c r="X82" i="57"/>
  <c r="X132" i="57" s="1"/>
  <c r="Z31" i="57" l="1"/>
  <c r="Y77" i="57"/>
  <c r="Y127" i="57" s="1"/>
  <c r="Z23" i="57"/>
  <c r="Y69" i="57"/>
  <c r="Y119" i="57" s="1"/>
  <c r="AA46" i="57"/>
  <c r="Z92" i="57"/>
  <c r="Z142" i="57" s="1"/>
  <c r="AF33" i="57"/>
  <c r="AE79" i="57"/>
  <c r="AE129" i="57" s="1"/>
  <c r="AC43" i="57"/>
  <c r="AB89" i="57"/>
  <c r="AB139" i="57" s="1"/>
  <c r="AG13" i="57"/>
  <c r="AF59" i="57"/>
  <c r="AF109" i="57" s="1"/>
  <c r="AE24" i="57"/>
  <c r="AD70" i="57"/>
  <c r="AD120" i="57" s="1"/>
  <c r="Z39" i="57"/>
  <c r="Y85" i="57"/>
  <c r="Y135" i="57" s="1"/>
  <c r="AA12" i="57"/>
  <c r="Z58" i="57"/>
  <c r="Z108" i="57" s="1"/>
  <c r="Z26" i="57"/>
  <c r="Y72" i="57"/>
  <c r="Y122" i="57" s="1"/>
  <c r="Z47" i="57"/>
  <c r="Y93" i="57"/>
  <c r="Y143" i="57" s="1"/>
  <c r="Z50" i="57"/>
  <c r="Y96" i="57"/>
  <c r="Y146" i="57" s="1"/>
  <c r="AA22" i="57"/>
  <c r="Z68" i="57"/>
  <c r="Z118" i="57" s="1"/>
  <c r="AA28" i="57"/>
  <c r="Z74" i="57"/>
  <c r="Z124" i="57" s="1"/>
  <c r="Z48" i="57"/>
  <c r="Y94" i="57"/>
  <c r="Y144" i="57" s="1"/>
  <c r="Z30" i="57"/>
  <c r="Y76" i="57"/>
  <c r="Y126" i="57" s="1"/>
  <c r="AB14" i="57"/>
  <c r="AA60" i="57"/>
  <c r="AA110" i="57" s="1"/>
  <c r="AB49" i="57"/>
  <c r="AA95" i="57"/>
  <c r="AA145" i="57" s="1"/>
  <c r="AD29" i="57"/>
  <c r="AC75" i="57"/>
  <c r="AC125" i="57" s="1"/>
  <c r="AF21" i="57"/>
  <c r="AE67" i="57"/>
  <c r="AE117" i="57" s="1"/>
  <c r="Z20" i="57"/>
  <c r="Y66" i="57"/>
  <c r="Y116" i="57" s="1"/>
  <c r="AB35" i="57"/>
  <c r="AA81" i="57"/>
  <c r="AA131" i="57" s="1"/>
  <c r="Z45" i="57"/>
  <c r="Y91" i="57"/>
  <c r="Y141" i="57" s="1"/>
  <c r="Z15" i="57"/>
  <c r="Y61" i="57"/>
  <c r="Y111" i="57" s="1"/>
  <c r="AB27" i="57"/>
  <c r="AA73" i="57"/>
  <c r="AA123" i="57" s="1"/>
  <c r="Z38" i="57"/>
  <c r="Y84" i="57"/>
  <c r="Y134" i="57" s="1"/>
  <c r="Z16" i="57"/>
  <c r="Y62" i="57"/>
  <c r="Y112" i="57" s="1"/>
  <c r="Z36" i="57"/>
  <c r="Y82" i="57"/>
  <c r="Y132" i="57" s="1"/>
  <c r="Z34" i="57"/>
  <c r="Y80" i="57"/>
  <c r="Y130" i="57" s="1"/>
  <c r="Z18" i="57"/>
  <c r="Y64" i="57"/>
  <c r="Y114" i="57" s="1"/>
  <c r="Z42" i="57"/>
  <c r="Y88" i="57"/>
  <c r="Y138" i="57" s="1"/>
  <c r="Z40" i="57"/>
  <c r="Y86" i="57"/>
  <c r="Y136" i="57" s="1"/>
  <c r="AC41" i="57"/>
  <c r="AB87" i="57"/>
  <c r="AB137" i="57" s="1"/>
  <c r="AC44" i="57"/>
  <c r="AB90" i="57"/>
  <c r="AB140" i="57" s="1"/>
  <c r="AD37" i="57"/>
  <c r="AC83" i="57"/>
  <c r="AC133" i="57" s="1"/>
  <c r="AB19" i="57"/>
  <c r="AA65" i="57"/>
  <c r="AA115" i="57" s="1"/>
  <c r="Z32" i="57"/>
  <c r="Y78" i="57"/>
  <c r="Y128" i="57" s="1"/>
  <c r="AC19" i="57" l="1"/>
  <c r="AB65" i="57"/>
  <c r="AB115" i="57" s="1"/>
  <c r="AA36" i="57"/>
  <c r="Z82" i="57"/>
  <c r="Z132" i="57" s="1"/>
  <c r="AG21" i="57"/>
  <c r="AF67" i="57"/>
  <c r="AF117" i="57" s="1"/>
  <c r="AA50" i="57"/>
  <c r="Z96" i="57"/>
  <c r="Z146" i="57" s="1"/>
  <c r="AA39" i="57"/>
  <c r="Z85" i="57"/>
  <c r="Z135" i="57" s="1"/>
  <c r="AE37" i="57"/>
  <c r="AD83" i="57"/>
  <c r="AD133" i="57" s="1"/>
  <c r="AA16" i="57"/>
  <c r="Z62" i="57"/>
  <c r="Z112" i="57" s="1"/>
  <c r="AA47" i="57"/>
  <c r="Z93" i="57"/>
  <c r="Z143" i="57" s="1"/>
  <c r="AA40" i="57"/>
  <c r="Z86" i="57"/>
  <c r="Z136" i="57" s="1"/>
  <c r="AA15" i="57"/>
  <c r="Z61" i="57"/>
  <c r="Z111" i="57" s="1"/>
  <c r="AA30" i="57"/>
  <c r="Z76" i="57"/>
  <c r="Z126" i="57" s="1"/>
  <c r="AG33" i="57"/>
  <c r="AF79" i="57"/>
  <c r="AF129" i="57" s="1"/>
  <c r="AA42" i="57"/>
  <c r="Z88" i="57"/>
  <c r="Z138" i="57" s="1"/>
  <c r="AA45" i="57"/>
  <c r="Z91" i="57"/>
  <c r="Z141" i="57" s="1"/>
  <c r="AE29" i="57"/>
  <c r="AD75" i="57"/>
  <c r="AD125" i="57" s="1"/>
  <c r="AA48" i="57"/>
  <c r="Z94" i="57"/>
  <c r="Z144" i="57" s="1"/>
  <c r="AF24" i="57"/>
  <c r="AE70" i="57"/>
  <c r="AE120" i="57" s="1"/>
  <c r="AB46" i="57"/>
  <c r="AA92" i="57"/>
  <c r="AA142" i="57" s="1"/>
  <c r="AD44" i="57"/>
  <c r="AC90" i="57"/>
  <c r="AC140" i="57" s="1"/>
  <c r="AA18" i="57"/>
  <c r="Z64" i="57"/>
  <c r="Z114" i="57" s="1"/>
  <c r="AA38" i="57"/>
  <c r="Z84" i="57"/>
  <c r="Z134" i="57" s="1"/>
  <c r="AC35" i="57"/>
  <c r="AB81" i="57"/>
  <c r="AB131" i="57" s="1"/>
  <c r="AC49" i="57"/>
  <c r="AB95" i="57"/>
  <c r="AB145" i="57" s="1"/>
  <c r="AB28" i="57"/>
  <c r="AA74" i="57"/>
  <c r="AA124" i="57" s="1"/>
  <c r="AA26" i="57"/>
  <c r="Z72" i="57"/>
  <c r="Z122" i="57" s="1"/>
  <c r="AH13" i="57"/>
  <c r="AG59" i="57"/>
  <c r="AG109" i="57" s="1"/>
  <c r="AA23" i="57"/>
  <c r="Z69" i="57"/>
  <c r="Z119" i="57" s="1"/>
  <c r="AA32" i="57"/>
  <c r="Z78" i="57"/>
  <c r="Z128" i="57" s="1"/>
  <c r="AD41" i="57"/>
  <c r="AC87" i="57"/>
  <c r="AC137" i="57" s="1"/>
  <c r="AA34" i="57"/>
  <c r="Z80" i="57"/>
  <c r="Z130" i="57" s="1"/>
  <c r="AC27" i="57"/>
  <c r="AB73" i="57"/>
  <c r="AB123" i="57" s="1"/>
  <c r="AA20" i="57"/>
  <c r="Z66" i="57"/>
  <c r="Z116" i="57" s="1"/>
  <c r="AC14" i="57"/>
  <c r="AB60" i="57"/>
  <c r="AB110" i="57" s="1"/>
  <c r="AB22" i="57"/>
  <c r="AA68" i="57"/>
  <c r="AA118" i="57" s="1"/>
  <c r="AB12" i="57"/>
  <c r="AA58" i="57"/>
  <c r="AA108" i="57" s="1"/>
  <c r="AD43" i="57"/>
  <c r="AC89" i="57"/>
  <c r="AC139" i="57" s="1"/>
  <c r="AA31" i="57"/>
  <c r="Z77" i="57"/>
  <c r="Z127" i="57" s="1"/>
  <c r="AE43" i="57" l="1"/>
  <c r="AD89" i="57"/>
  <c r="AD139" i="57" s="1"/>
  <c r="AB20" i="57"/>
  <c r="AA66" i="57"/>
  <c r="AA116" i="57" s="1"/>
  <c r="AB32" i="57"/>
  <c r="AA78" i="57"/>
  <c r="AA128" i="57" s="1"/>
  <c r="AC28" i="57"/>
  <c r="AB74" i="57"/>
  <c r="AB124" i="57" s="1"/>
  <c r="AB18" i="57"/>
  <c r="AA64" i="57"/>
  <c r="AA114" i="57" s="1"/>
  <c r="AB48" i="57"/>
  <c r="AA94" i="57"/>
  <c r="AA144" i="57" s="1"/>
  <c r="AH33" i="57"/>
  <c r="AG79" i="57"/>
  <c r="AG129" i="57" s="1"/>
  <c r="AB47" i="57"/>
  <c r="AA93" i="57"/>
  <c r="AA143" i="57" s="1"/>
  <c r="AB50" i="57"/>
  <c r="AA96" i="57"/>
  <c r="AA146" i="57" s="1"/>
  <c r="AC12" i="57"/>
  <c r="AB58" i="57"/>
  <c r="AB108" i="57" s="1"/>
  <c r="AD27" i="57"/>
  <c r="AC73" i="57"/>
  <c r="AC123" i="57" s="1"/>
  <c r="AB23" i="57"/>
  <c r="AA69" i="57"/>
  <c r="AA119" i="57" s="1"/>
  <c r="AD49" i="57"/>
  <c r="AC95" i="57"/>
  <c r="AC145" i="57" s="1"/>
  <c r="AE44" i="57"/>
  <c r="AD90" i="57"/>
  <c r="AD140" i="57" s="1"/>
  <c r="AF29" i="57"/>
  <c r="AE75" i="57"/>
  <c r="AE125" i="57" s="1"/>
  <c r="AB30" i="57"/>
  <c r="AA76" i="57"/>
  <c r="AA126" i="57" s="1"/>
  <c r="AB16" i="57"/>
  <c r="AA62" i="57"/>
  <c r="AA112" i="57" s="1"/>
  <c r="AH21" i="57"/>
  <c r="AG67" i="57"/>
  <c r="AG117" i="57" s="1"/>
  <c r="AC22" i="57"/>
  <c r="AB68" i="57"/>
  <c r="AB118" i="57" s="1"/>
  <c r="AB34" i="57"/>
  <c r="AA80" i="57"/>
  <c r="AA130" i="57" s="1"/>
  <c r="AI13" i="57"/>
  <c r="AH59" i="57"/>
  <c r="AH109" i="57" s="1"/>
  <c r="AD35" i="57"/>
  <c r="AC81" i="57"/>
  <c r="AC131" i="57" s="1"/>
  <c r="AC46" i="57"/>
  <c r="AB92" i="57"/>
  <c r="AB142" i="57" s="1"/>
  <c r="AB45" i="57"/>
  <c r="AA91" i="57"/>
  <c r="AA141" i="57" s="1"/>
  <c r="AB15" i="57"/>
  <c r="AA61" i="57"/>
  <c r="AA111" i="57" s="1"/>
  <c r="AF37" i="57"/>
  <c r="AE83" i="57"/>
  <c r="AE133" i="57" s="1"/>
  <c r="AB36" i="57"/>
  <c r="AA82" i="57"/>
  <c r="AA132" i="57" s="1"/>
  <c r="AB31" i="57"/>
  <c r="AA77" i="57"/>
  <c r="AA127" i="57" s="1"/>
  <c r="AD14" i="57"/>
  <c r="AC60" i="57"/>
  <c r="AC110" i="57" s="1"/>
  <c r="AE41" i="57"/>
  <c r="AD87" i="57"/>
  <c r="AD137" i="57" s="1"/>
  <c r="AB26" i="57"/>
  <c r="AA72" i="57"/>
  <c r="AA122" i="57" s="1"/>
  <c r="AB38" i="57"/>
  <c r="AA84" i="57"/>
  <c r="AA134" i="57" s="1"/>
  <c r="AG24" i="57"/>
  <c r="AF70" i="57"/>
  <c r="AF120" i="57" s="1"/>
  <c r="AB42" i="57"/>
  <c r="AA88" i="57"/>
  <c r="AA138" i="57" s="1"/>
  <c r="AB40" i="57"/>
  <c r="AA86" i="57"/>
  <c r="AA136" i="57" s="1"/>
  <c r="AB39" i="57"/>
  <c r="AA85" i="57"/>
  <c r="AA135" i="57" s="1"/>
  <c r="AD19" i="57"/>
  <c r="AC65" i="57"/>
  <c r="AC115" i="57" s="1"/>
  <c r="AC38" i="57" l="1"/>
  <c r="AB84" i="57"/>
  <c r="AB134" i="57" s="1"/>
  <c r="AC31" i="57"/>
  <c r="AB77" i="57"/>
  <c r="AB127" i="57" s="1"/>
  <c r="AC34" i="57"/>
  <c r="AB80" i="57"/>
  <c r="AB130" i="57" s="1"/>
  <c r="AC23" i="57"/>
  <c r="AB69" i="57"/>
  <c r="AB119" i="57" s="1"/>
  <c r="AD28" i="57"/>
  <c r="AC74" i="57"/>
  <c r="AC124" i="57" s="1"/>
  <c r="AC26" i="57"/>
  <c r="AB72" i="57"/>
  <c r="AB122" i="57" s="1"/>
  <c r="AC36" i="57"/>
  <c r="AB82" i="57"/>
  <c r="AB132" i="57" s="1"/>
  <c r="AD46" i="57"/>
  <c r="AC92" i="57"/>
  <c r="AC142" i="57" s="1"/>
  <c r="AD22" i="57"/>
  <c r="AC68" i="57"/>
  <c r="AC118" i="57" s="1"/>
  <c r="AG29" i="57"/>
  <c r="AF75" i="57"/>
  <c r="AF125" i="57" s="1"/>
  <c r="AE27" i="57"/>
  <c r="AD73" i="57"/>
  <c r="AD123" i="57" s="1"/>
  <c r="AC32" i="57"/>
  <c r="AB78" i="57"/>
  <c r="AB128" i="57" s="1"/>
  <c r="AC42" i="57"/>
  <c r="AB88" i="57"/>
  <c r="AB138" i="57" s="1"/>
  <c r="AF41" i="57"/>
  <c r="AE87" i="57"/>
  <c r="AE137" i="57" s="1"/>
  <c r="AG37" i="57"/>
  <c r="AF83" i="57"/>
  <c r="AF133" i="57" s="1"/>
  <c r="AE35" i="57"/>
  <c r="AD81" i="57"/>
  <c r="AD131" i="57" s="1"/>
  <c r="AI21" i="57"/>
  <c r="AH67" i="57"/>
  <c r="AH117" i="57" s="1"/>
  <c r="AF44" i="57"/>
  <c r="AE90" i="57"/>
  <c r="AE140" i="57" s="1"/>
  <c r="AD12" i="57"/>
  <c r="AC58" i="57"/>
  <c r="AC108" i="57" s="1"/>
  <c r="AC48" i="57"/>
  <c r="AB94" i="57"/>
  <c r="AB144" i="57" s="1"/>
  <c r="AC20" i="57"/>
  <c r="AB66" i="57"/>
  <c r="AB116" i="57" s="1"/>
  <c r="AC39" i="57"/>
  <c r="AB85" i="57"/>
  <c r="AB135" i="57" s="1"/>
  <c r="AC45" i="57"/>
  <c r="AB91" i="57"/>
  <c r="AB141" i="57" s="1"/>
  <c r="AC30" i="57"/>
  <c r="AB76" i="57"/>
  <c r="AB126" i="57" s="1"/>
  <c r="AC47" i="57"/>
  <c r="AB93" i="57"/>
  <c r="AB143" i="57" s="1"/>
  <c r="AC40" i="57"/>
  <c r="AB86" i="57"/>
  <c r="AB136" i="57" s="1"/>
  <c r="AI33" i="57"/>
  <c r="AH79" i="57"/>
  <c r="AH129" i="57" s="1"/>
  <c r="AE19" i="57"/>
  <c r="AD65" i="57"/>
  <c r="AD115" i="57" s="1"/>
  <c r="AH24" i="57"/>
  <c r="AG70" i="57"/>
  <c r="AG120" i="57" s="1"/>
  <c r="AE14" i="57"/>
  <c r="AD60" i="57"/>
  <c r="AD110" i="57" s="1"/>
  <c r="AC15" i="57"/>
  <c r="AB61" i="57"/>
  <c r="AB111" i="57" s="1"/>
  <c r="AJ13" i="57"/>
  <c r="AI59" i="57"/>
  <c r="AI109" i="57" s="1"/>
  <c r="AC16" i="57"/>
  <c r="AB62" i="57"/>
  <c r="AB112" i="57" s="1"/>
  <c r="AE49" i="57"/>
  <c r="AD95" i="57"/>
  <c r="AD145" i="57" s="1"/>
  <c r="AC50" i="57"/>
  <c r="AB96" i="57"/>
  <c r="AB146" i="57" s="1"/>
  <c r="AC18" i="57"/>
  <c r="AB64" i="57"/>
  <c r="AB114" i="57" s="1"/>
  <c r="AF43" i="57"/>
  <c r="AE89" i="57"/>
  <c r="AE139" i="57" s="1"/>
  <c r="AD18" i="57" l="1"/>
  <c r="AC64" i="57"/>
  <c r="AC114" i="57" s="1"/>
  <c r="AK13" i="57"/>
  <c r="AJ59" i="57"/>
  <c r="AJ109" i="57" s="1"/>
  <c r="AF19" i="57"/>
  <c r="AE65" i="57"/>
  <c r="AE115" i="57" s="1"/>
  <c r="AD30" i="57"/>
  <c r="AC76" i="57"/>
  <c r="AC126" i="57" s="1"/>
  <c r="AD48" i="57"/>
  <c r="AC94" i="57"/>
  <c r="AC144" i="57" s="1"/>
  <c r="AF35" i="57"/>
  <c r="AE81" i="57"/>
  <c r="AE131" i="57" s="1"/>
  <c r="AD32" i="57"/>
  <c r="AC78" i="57"/>
  <c r="AC128" i="57" s="1"/>
  <c r="AE46" i="57"/>
  <c r="AD92" i="57"/>
  <c r="AD142" i="57" s="1"/>
  <c r="AD23" i="57"/>
  <c r="AC69" i="57"/>
  <c r="AC119" i="57" s="1"/>
  <c r="AD50" i="57"/>
  <c r="AC96" i="57"/>
  <c r="AC146" i="57" s="1"/>
  <c r="AD15" i="57"/>
  <c r="AC61" i="57"/>
  <c r="AC111" i="57" s="1"/>
  <c r="AJ33" i="57"/>
  <c r="AI79" i="57"/>
  <c r="AI129" i="57" s="1"/>
  <c r="AD45" i="57"/>
  <c r="AC91" i="57"/>
  <c r="AC141" i="57" s="1"/>
  <c r="AE12" i="57"/>
  <c r="AD58" i="57"/>
  <c r="AD108" i="57" s="1"/>
  <c r="AH37" i="57"/>
  <c r="AG83" i="57"/>
  <c r="AG133" i="57" s="1"/>
  <c r="AF27" i="57"/>
  <c r="AE73" i="57"/>
  <c r="AE123" i="57" s="1"/>
  <c r="AD36" i="57"/>
  <c r="AC82" i="57"/>
  <c r="AC132" i="57" s="1"/>
  <c r="AD34" i="57"/>
  <c r="AC80" i="57"/>
  <c r="AC130" i="57" s="1"/>
  <c r="AF49" i="57"/>
  <c r="AE95" i="57"/>
  <c r="AE145" i="57" s="1"/>
  <c r="AF14" i="57"/>
  <c r="AE60" i="57"/>
  <c r="AE110" i="57" s="1"/>
  <c r="AD40" i="57"/>
  <c r="AC86" i="57"/>
  <c r="AC136" i="57" s="1"/>
  <c r="AD39" i="57"/>
  <c r="AC85" i="57"/>
  <c r="AC135" i="57" s="1"/>
  <c r="AG44" i="57"/>
  <c r="AF90" i="57"/>
  <c r="AF140" i="57" s="1"/>
  <c r="AG41" i="57"/>
  <c r="AF87" i="57"/>
  <c r="AF137" i="57" s="1"/>
  <c r="AH29" i="57"/>
  <c r="AG75" i="57"/>
  <c r="AG125" i="57" s="1"/>
  <c r="AD26" i="57"/>
  <c r="AC72" i="57"/>
  <c r="AC122" i="57" s="1"/>
  <c r="AD31" i="57"/>
  <c r="AC77" i="57"/>
  <c r="AC127" i="57" s="1"/>
  <c r="AG43" i="57"/>
  <c r="AF89" i="57"/>
  <c r="AF139" i="57" s="1"/>
  <c r="AD16" i="57"/>
  <c r="AC62" i="57"/>
  <c r="AC112" i="57" s="1"/>
  <c r="AI24" i="57"/>
  <c r="AH70" i="57"/>
  <c r="AH120" i="57" s="1"/>
  <c r="AD47" i="57"/>
  <c r="AC93" i="57"/>
  <c r="AC143" i="57" s="1"/>
  <c r="AD20" i="57"/>
  <c r="AC66" i="57"/>
  <c r="AC116" i="57" s="1"/>
  <c r="AJ21" i="57"/>
  <c r="AI67" i="57"/>
  <c r="AI117" i="57" s="1"/>
  <c r="AD42" i="57"/>
  <c r="AC88" i="57"/>
  <c r="AC138" i="57" s="1"/>
  <c r="AE22" i="57"/>
  <c r="AD68" i="57"/>
  <c r="AD118" i="57" s="1"/>
  <c r="AE28" i="57"/>
  <c r="AD74" i="57"/>
  <c r="AD124" i="57" s="1"/>
  <c r="AD38" i="57"/>
  <c r="AC84" i="57"/>
  <c r="AC134" i="57" s="1"/>
  <c r="AE20" i="57" l="1"/>
  <c r="AD66" i="57"/>
  <c r="AD116" i="57" s="1"/>
  <c r="AH43" i="57"/>
  <c r="AG89" i="57"/>
  <c r="AG139" i="57" s="1"/>
  <c r="AG14" i="57"/>
  <c r="AF60" i="57"/>
  <c r="AF110" i="57" s="1"/>
  <c r="AK33" i="57"/>
  <c r="AJ79" i="57"/>
  <c r="AJ129" i="57" s="1"/>
  <c r="AE30" i="57"/>
  <c r="AD76" i="57"/>
  <c r="AD126" i="57" s="1"/>
  <c r="AE47" i="57"/>
  <c r="AD93" i="57"/>
  <c r="AD143" i="57" s="1"/>
  <c r="AH44" i="57"/>
  <c r="AG90" i="57"/>
  <c r="AG140" i="57" s="1"/>
  <c r="AG49" i="57"/>
  <c r="AF95" i="57"/>
  <c r="AF145" i="57" s="1"/>
  <c r="AE15" i="57"/>
  <c r="AD61" i="57"/>
  <c r="AD111" i="57" s="1"/>
  <c r="AG19" i="57"/>
  <c r="AF65" i="57"/>
  <c r="AF115" i="57" s="1"/>
  <c r="AE42" i="57"/>
  <c r="AD88" i="57"/>
  <c r="AD138" i="57" s="1"/>
  <c r="AJ24" i="57"/>
  <c r="AI70" i="57"/>
  <c r="AI120" i="57" s="1"/>
  <c r="AE39" i="57"/>
  <c r="AD85" i="57"/>
  <c r="AD135" i="57" s="1"/>
  <c r="AE34" i="57"/>
  <c r="AD80" i="57"/>
  <c r="AD130" i="57" s="1"/>
  <c r="AF12" i="57"/>
  <c r="AE58" i="57"/>
  <c r="AE108" i="57" s="1"/>
  <c r="AE50" i="57"/>
  <c r="AD96" i="57"/>
  <c r="AD146" i="57" s="1"/>
  <c r="AL13" i="57"/>
  <c r="AK59" i="57"/>
  <c r="AK109" i="57" s="1"/>
  <c r="AF28" i="57"/>
  <c r="AE74" i="57"/>
  <c r="AE124" i="57" s="1"/>
  <c r="AH41" i="57"/>
  <c r="AG87" i="57"/>
  <c r="AG137" i="57" s="1"/>
  <c r="AG27" i="57"/>
  <c r="AF73" i="57"/>
  <c r="AF123" i="57" s="1"/>
  <c r="AF46" i="57"/>
  <c r="AE92" i="57"/>
  <c r="AE142" i="57" s="1"/>
  <c r="AF22" i="57"/>
  <c r="AE68" i="57"/>
  <c r="AE118" i="57" s="1"/>
  <c r="AE31" i="57"/>
  <c r="AD77" i="57"/>
  <c r="AD127" i="57" s="1"/>
  <c r="AI37" i="57"/>
  <c r="AH83" i="57"/>
  <c r="AH133" i="57" s="1"/>
  <c r="AE32" i="57"/>
  <c r="AD78" i="57"/>
  <c r="AD128" i="57" s="1"/>
  <c r="AE26" i="57"/>
  <c r="AD72" i="57"/>
  <c r="AD122" i="57" s="1"/>
  <c r="AG35" i="57"/>
  <c r="AF81" i="57"/>
  <c r="AF131" i="57" s="1"/>
  <c r="AE38" i="57"/>
  <c r="AD84" i="57"/>
  <c r="AD134" i="57" s="1"/>
  <c r="AK21" i="57"/>
  <c r="AJ67" i="57"/>
  <c r="AJ117" i="57" s="1"/>
  <c r="AE16" i="57"/>
  <c r="AD62" i="57"/>
  <c r="AD112" i="57" s="1"/>
  <c r="AI29" i="57"/>
  <c r="AH75" i="57"/>
  <c r="AH125" i="57" s="1"/>
  <c r="AE40" i="57"/>
  <c r="AD86" i="57"/>
  <c r="AD136" i="57" s="1"/>
  <c r="AE36" i="57"/>
  <c r="AD82" i="57"/>
  <c r="AD132" i="57" s="1"/>
  <c r="AE45" i="57"/>
  <c r="AD91" i="57"/>
  <c r="AD141" i="57" s="1"/>
  <c r="AE23" i="57"/>
  <c r="AD69" i="57"/>
  <c r="AD119" i="57" s="1"/>
  <c r="AE48" i="57"/>
  <c r="AD94" i="57"/>
  <c r="AD144" i="57" s="1"/>
  <c r="AE18" i="57"/>
  <c r="AD64" i="57"/>
  <c r="AD114" i="57" s="1"/>
  <c r="AF48" i="57" l="1"/>
  <c r="AE94" i="57"/>
  <c r="AE144" i="57" s="1"/>
  <c r="AF40" i="57"/>
  <c r="AE86" i="57"/>
  <c r="AE136" i="57" s="1"/>
  <c r="AF38" i="57"/>
  <c r="AE84" i="57"/>
  <c r="AE134" i="57" s="1"/>
  <c r="AJ37" i="57"/>
  <c r="AI83" i="57"/>
  <c r="AI133" i="57" s="1"/>
  <c r="AH27" i="57"/>
  <c r="AG73" i="57"/>
  <c r="AG123" i="57" s="1"/>
  <c r="AF50" i="57"/>
  <c r="AE96" i="57"/>
  <c r="AE146" i="57" s="1"/>
  <c r="AK24" i="57"/>
  <c r="AJ70" i="57"/>
  <c r="AJ120" i="57" s="1"/>
  <c r="AH49" i="57"/>
  <c r="AG95" i="57"/>
  <c r="AG145" i="57" s="1"/>
  <c r="AL33" i="57"/>
  <c r="AK79" i="57"/>
  <c r="AK129" i="57" s="1"/>
  <c r="AF23" i="57"/>
  <c r="AE69" i="57"/>
  <c r="AE119" i="57" s="1"/>
  <c r="AJ29" i="57"/>
  <c r="AI75" i="57"/>
  <c r="AI125" i="57" s="1"/>
  <c r="AH35" i="57"/>
  <c r="AG81" i="57"/>
  <c r="AG131" i="57" s="1"/>
  <c r="AF31" i="57"/>
  <c r="AE77" i="57"/>
  <c r="AE127" i="57" s="1"/>
  <c r="AI41" i="57"/>
  <c r="AH87" i="57"/>
  <c r="AH137" i="57" s="1"/>
  <c r="AG12" i="57"/>
  <c r="AF58" i="57"/>
  <c r="AF108" i="57" s="1"/>
  <c r="AF42" i="57"/>
  <c r="AE88" i="57"/>
  <c r="AE138" i="57" s="1"/>
  <c r="AI44" i="57"/>
  <c r="AH90" i="57"/>
  <c r="AH140" i="57" s="1"/>
  <c r="AH14" i="57"/>
  <c r="AG60" i="57"/>
  <c r="AG110" i="57" s="1"/>
  <c r="AF45" i="57"/>
  <c r="AE91" i="57"/>
  <c r="AE141" i="57" s="1"/>
  <c r="AF16" i="57"/>
  <c r="AE62" i="57"/>
  <c r="AE112" i="57" s="1"/>
  <c r="AF26" i="57"/>
  <c r="AE72" i="57"/>
  <c r="AE122" i="57" s="1"/>
  <c r="AG22" i="57"/>
  <c r="AF68" i="57"/>
  <c r="AF118" i="57" s="1"/>
  <c r="AG28" i="57"/>
  <c r="AF74" i="57"/>
  <c r="AF124" i="57" s="1"/>
  <c r="AF34" i="57"/>
  <c r="AE80" i="57"/>
  <c r="AE130" i="57" s="1"/>
  <c r="AH19" i="57"/>
  <c r="AG65" i="57"/>
  <c r="AG115" i="57" s="1"/>
  <c r="AF47" i="57"/>
  <c r="AE93" i="57"/>
  <c r="AE143" i="57" s="1"/>
  <c r="AI43" i="57"/>
  <c r="AH89" i="57"/>
  <c r="AH139" i="57" s="1"/>
  <c r="AF18" i="57"/>
  <c r="AE64" i="57"/>
  <c r="AE114" i="57" s="1"/>
  <c r="AF36" i="57"/>
  <c r="AE82" i="57"/>
  <c r="AE132" i="57" s="1"/>
  <c r="AL21" i="57"/>
  <c r="AK67" i="57"/>
  <c r="AK117" i="57" s="1"/>
  <c r="AF32" i="57"/>
  <c r="AE78" i="57"/>
  <c r="AE128" i="57" s="1"/>
  <c r="AG46" i="57"/>
  <c r="AF92" i="57"/>
  <c r="AF142" i="57" s="1"/>
  <c r="AM13" i="57"/>
  <c r="AL59" i="57"/>
  <c r="AL109" i="57" s="1"/>
  <c r="AF39" i="57"/>
  <c r="AE85" i="57"/>
  <c r="AE135" i="57" s="1"/>
  <c r="AF15" i="57"/>
  <c r="AE61" i="57"/>
  <c r="AE111" i="57" s="1"/>
  <c r="AF30" i="57"/>
  <c r="AE76" i="57"/>
  <c r="AE126" i="57" s="1"/>
  <c r="AF20" i="57"/>
  <c r="AE66" i="57"/>
  <c r="AE116" i="57" s="1"/>
  <c r="AG30" i="57" l="1"/>
  <c r="AF76" i="57"/>
  <c r="AF126" i="57" s="1"/>
  <c r="AH46" i="57"/>
  <c r="AG92" i="57"/>
  <c r="AG142" i="57" s="1"/>
  <c r="AG34" i="57"/>
  <c r="AF80" i="57"/>
  <c r="AF130" i="57" s="1"/>
  <c r="AG16" i="57"/>
  <c r="AF62" i="57"/>
  <c r="AF112" i="57" s="1"/>
  <c r="AI35" i="57"/>
  <c r="AH81" i="57"/>
  <c r="AH131" i="57" s="1"/>
  <c r="AK37" i="57"/>
  <c r="AJ83" i="57"/>
  <c r="AJ133" i="57" s="1"/>
  <c r="AG15" i="57"/>
  <c r="AF61" i="57"/>
  <c r="AF111" i="57" s="1"/>
  <c r="AG32" i="57"/>
  <c r="AF78" i="57"/>
  <c r="AF128" i="57" s="1"/>
  <c r="AH28" i="57"/>
  <c r="AG74" i="57"/>
  <c r="AG124" i="57" s="1"/>
  <c r="AG45" i="57"/>
  <c r="AF91" i="57"/>
  <c r="AF141" i="57" s="1"/>
  <c r="AH12" i="57"/>
  <c r="AG58" i="57"/>
  <c r="AG108" i="57" s="1"/>
  <c r="AK29" i="57"/>
  <c r="AJ75" i="57"/>
  <c r="AJ125" i="57" s="1"/>
  <c r="AG38" i="57"/>
  <c r="AF84" i="57"/>
  <c r="AF134" i="57" s="1"/>
  <c r="AM21" i="57"/>
  <c r="AL67" i="57"/>
  <c r="AL117" i="57" s="1"/>
  <c r="AH22" i="57"/>
  <c r="AG68" i="57"/>
  <c r="AG118" i="57" s="1"/>
  <c r="AG50" i="57"/>
  <c r="AF96" i="57"/>
  <c r="AF146" i="57" s="1"/>
  <c r="AG18" i="57"/>
  <c r="AF64" i="57"/>
  <c r="AF114" i="57" s="1"/>
  <c r="AG42" i="57"/>
  <c r="AF88" i="57"/>
  <c r="AF138" i="57" s="1"/>
  <c r="AI49" i="57"/>
  <c r="AH95" i="57"/>
  <c r="AH145" i="57" s="1"/>
  <c r="AJ43" i="57"/>
  <c r="AI89" i="57"/>
  <c r="AI139" i="57" s="1"/>
  <c r="AL24" i="57"/>
  <c r="AK70" i="57"/>
  <c r="AK120" i="57" s="1"/>
  <c r="AG39" i="57"/>
  <c r="AF85" i="57"/>
  <c r="AF135" i="57" s="1"/>
  <c r="AG47" i="57"/>
  <c r="AF93" i="57"/>
  <c r="AF143" i="57" s="1"/>
  <c r="AI14" i="57"/>
  <c r="AH60" i="57"/>
  <c r="AH110" i="57" s="1"/>
  <c r="AJ41" i="57"/>
  <c r="AI87" i="57"/>
  <c r="AI137" i="57" s="1"/>
  <c r="AG23" i="57"/>
  <c r="AF69" i="57"/>
  <c r="AF119" i="57" s="1"/>
  <c r="AG40" i="57"/>
  <c r="AF86" i="57"/>
  <c r="AF136" i="57" s="1"/>
  <c r="AG20" i="57"/>
  <c r="AF66" i="57"/>
  <c r="AF116" i="57" s="1"/>
  <c r="AN13" i="57"/>
  <c r="AM59" i="57"/>
  <c r="AM109" i="57" s="1"/>
  <c r="AG36" i="57"/>
  <c r="AF82" i="57"/>
  <c r="AF132" i="57" s="1"/>
  <c r="AI19" i="57"/>
  <c r="AH65" i="57"/>
  <c r="AH115" i="57" s="1"/>
  <c r="AG26" i="57"/>
  <c r="AF72" i="57"/>
  <c r="AF122" i="57" s="1"/>
  <c r="AJ44" i="57"/>
  <c r="AI90" i="57"/>
  <c r="AI140" i="57" s="1"/>
  <c r="AG31" i="57"/>
  <c r="AF77" i="57"/>
  <c r="AF127" i="57" s="1"/>
  <c r="AM33" i="57"/>
  <c r="AL79" i="57"/>
  <c r="AL129" i="57" s="1"/>
  <c r="AI27" i="57"/>
  <c r="AH73" i="57"/>
  <c r="AH123" i="57" s="1"/>
  <c r="AG48" i="57"/>
  <c r="AF94" i="57"/>
  <c r="AF144" i="57" s="1"/>
  <c r="AJ27" i="57" l="1"/>
  <c r="AI73" i="57"/>
  <c r="AI123" i="57" s="1"/>
  <c r="AH26" i="57"/>
  <c r="AG72" i="57"/>
  <c r="AG122" i="57" s="1"/>
  <c r="AH20" i="57"/>
  <c r="AG66" i="57"/>
  <c r="AG116" i="57" s="1"/>
  <c r="AJ14" i="57"/>
  <c r="AI60" i="57"/>
  <c r="AI110" i="57" s="1"/>
  <c r="AK43" i="57"/>
  <c r="AJ89" i="57"/>
  <c r="AJ139" i="57" s="1"/>
  <c r="AH50" i="57"/>
  <c r="AG96" i="57"/>
  <c r="AG146" i="57" s="1"/>
  <c r="AL29" i="57"/>
  <c r="AK75" i="57"/>
  <c r="AK125" i="57" s="1"/>
  <c r="AH32" i="57"/>
  <c r="AG78" i="57"/>
  <c r="AG128" i="57" s="1"/>
  <c r="AH16" i="57"/>
  <c r="AG62" i="57"/>
  <c r="AG112" i="57" s="1"/>
  <c r="AN33" i="57"/>
  <c r="AM79" i="57"/>
  <c r="AM129" i="57" s="1"/>
  <c r="AJ19" i="57"/>
  <c r="AI65" i="57"/>
  <c r="AI115" i="57" s="1"/>
  <c r="AH40" i="57"/>
  <c r="AG86" i="57"/>
  <c r="AG136" i="57" s="1"/>
  <c r="AH47" i="57"/>
  <c r="AG93" i="57"/>
  <c r="AG143" i="57" s="1"/>
  <c r="AJ49" i="57"/>
  <c r="AI95" i="57"/>
  <c r="AI145" i="57" s="1"/>
  <c r="AI22" i="57"/>
  <c r="AH68" i="57"/>
  <c r="AH118" i="57" s="1"/>
  <c r="AI12" i="57"/>
  <c r="AH58" i="57"/>
  <c r="AH108" i="57" s="1"/>
  <c r="AH15" i="57"/>
  <c r="AG61" i="57"/>
  <c r="AG111" i="57" s="1"/>
  <c r="AH34" i="57"/>
  <c r="AG80" i="57"/>
  <c r="AG130" i="57" s="1"/>
  <c r="AH31" i="57"/>
  <c r="AG77" i="57"/>
  <c r="AG127" i="57" s="1"/>
  <c r="AH36" i="57"/>
  <c r="AG82" i="57"/>
  <c r="AG132" i="57" s="1"/>
  <c r="AH23" i="57"/>
  <c r="AG69" i="57"/>
  <c r="AG119" i="57" s="1"/>
  <c r="AH39" i="57"/>
  <c r="AG85" i="57"/>
  <c r="AG135" i="57" s="1"/>
  <c r="AH42" i="57"/>
  <c r="AG88" i="57"/>
  <c r="AG138" i="57" s="1"/>
  <c r="AN21" i="57"/>
  <c r="AM67" i="57"/>
  <c r="AM117" i="57" s="1"/>
  <c r="AH45" i="57"/>
  <c r="AG91" i="57"/>
  <c r="AG141" i="57" s="1"/>
  <c r="AL37" i="57"/>
  <c r="AK83" i="57"/>
  <c r="AK133" i="57" s="1"/>
  <c r="AI46" i="57"/>
  <c r="AH92" i="57"/>
  <c r="AH142" i="57" s="1"/>
  <c r="AH48" i="57"/>
  <c r="AG94" i="57"/>
  <c r="AG144" i="57" s="1"/>
  <c r="AK44" i="57"/>
  <c r="AJ90" i="57"/>
  <c r="AJ140" i="57" s="1"/>
  <c r="AO13" i="57"/>
  <c r="AN59" i="57"/>
  <c r="AN109" i="57" s="1"/>
  <c r="AK41" i="57"/>
  <c r="AJ87" i="57"/>
  <c r="AJ137" i="57" s="1"/>
  <c r="AM24" i="57"/>
  <c r="AL70" i="57"/>
  <c r="AL120" i="57" s="1"/>
  <c r="AH18" i="57"/>
  <c r="AG64" i="57"/>
  <c r="AG114" i="57" s="1"/>
  <c r="AH38" i="57"/>
  <c r="AG84" i="57"/>
  <c r="AG134" i="57" s="1"/>
  <c r="AI28" i="57"/>
  <c r="AH74" i="57"/>
  <c r="AH124" i="57" s="1"/>
  <c r="AJ35" i="57"/>
  <c r="AI81" i="57"/>
  <c r="AI131" i="57" s="1"/>
  <c r="AH30" i="57"/>
  <c r="AG76" i="57"/>
  <c r="AG126" i="57" s="1"/>
  <c r="AN24" i="57" l="1"/>
  <c r="AM70" i="57"/>
  <c r="AM120" i="57" s="1"/>
  <c r="AO21" i="57"/>
  <c r="AN67" i="57"/>
  <c r="AN117" i="57" s="1"/>
  <c r="AJ12" i="57"/>
  <c r="AI58" i="57"/>
  <c r="AI108" i="57" s="1"/>
  <c r="AI40" i="57"/>
  <c r="AH86" i="57"/>
  <c r="AH136" i="57" s="1"/>
  <c r="AK14" i="57"/>
  <c r="AJ60" i="57"/>
  <c r="AJ110" i="57" s="1"/>
  <c r="AL41" i="57"/>
  <c r="AK87" i="57"/>
  <c r="AK137" i="57" s="1"/>
  <c r="AI42" i="57"/>
  <c r="AH88" i="57"/>
  <c r="AH138" i="57" s="1"/>
  <c r="AI31" i="57"/>
  <c r="AH77" i="57"/>
  <c r="AH127" i="57" s="1"/>
  <c r="AK19" i="57"/>
  <c r="AJ65" i="57"/>
  <c r="AJ115" i="57" s="1"/>
  <c r="AI20" i="57"/>
  <c r="AH66" i="57"/>
  <c r="AH116" i="57" s="1"/>
  <c r="AK35" i="57"/>
  <c r="AJ81" i="57"/>
  <c r="AJ131" i="57" s="1"/>
  <c r="AI48" i="57"/>
  <c r="AH94" i="57"/>
  <c r="AH144" i="57" s="1"/>
  <c r="AI36" i="57"/>
  <c r="AH82" i="57"/>
  <c r="AH132" i="57" s="1"/>
  <c r="AI32" i="57"/>
  <c r="AH78" i="57"/>
  <c r="AH128" i="57" s="1"/>
  <c r="AJ28" i="57"/>
  <c r="AI74" i="57"/>
  <c r="AI124" i="57" s="1"/>
  <c r="AJ46" i="57"/>
  <c r="AI92" i="57"/>
  <c r="AI142" i="57" s="1"/>
  <c r="AJ22" i="57"/>
  <c r="AI68" i="57"/>
  <c r="AI118" i="57" s="1"/>
  <c r="AM29" i="57"/>
  <c r="AL75" i="57"/>
  <c r="AL125" i="57" s="1"/>
  <c r="AI38" i="57"/>
  <c r="AH84" i="57"/>
  <c r="AH134" i="57" s="1"/>
  <c r="AP13" i="57"/>
  <c r="AO59" i="57"/>
  <c r="AO109" i="57" s="1"/>
  <c r="AM37" i="57"/>
  <c r="AL83" i="57"/>
  <c r="AL133" i="57" s="1"/>
  <c r="AI39" i="57"/>
  <c r="AH85" i="57"/>
  <c r="AH135" i="57" s="1"/>
  <c r="AI34" i="57"/>
  <c r="AH80" i="57"/>
  <c r="AH130" i="57" s="1"/>
  <c r="AK49" i="57"/>
  <c r="AJ95" i="57"/>
  <c r="AJ145" i="57" s="1"/>
  <c r="AO33" i="57"/>
  <c r="AN79" i="57"/>
  <c r="AN129" i="57" s="1"/>
  <c r="AI50" i="57"/>
  <c r="AH96" i="57"/>
  <c r="AH146" i="57" s="1"/>
  <c r="AI26" i="57"/>
  <c r="AH72" i="57"/>
  <c r="AH122" i="57" s="1"/>
  <c r="AI30" i="57"/>
  <c r="AH76" i="57"/>
  <c r="AH126" i="57" s="1"/>
  <c r="AI18" i="57"/>
  <c r="AH64" i="57"/>
  <c r="AH114" i="57" s="1"/>
  <c r="AL44" i="57"/>
  <c r="AK90" i="57"/>
  <c r="AK140" i="57" s="1"/>
  <c r="AI45" i="57"/>
  <c r="AH91" i="57"/>
  <c r="AH141" i="57" s="1"/>
  <c r="AI23" i="57"/>
  <c r="AH69" i="57"/>
  <c r="AH119" i="57" s="1"/>
  <c r="AI15" i="57"/>
  <c r="AH61" i="57"/>
  <c r="AH111" i="57" s="1"/>
  <c r="AI47" i="57"/>
  <c r="AH93" i="57"/>
  <c r="AH143" i="57" s="1"/>
  <c r="AI16" i="57"/>
  <c r="AH62" i="57"/>
  <c r="AH112" i="57" s="1"/>
  <c r="AL43" i="57"/>
  <c r="AK89" i="57"/>
  <c r="AK139" i="57" s="1"/>
  <c r="AK27" i="57"/>
  <c r="AJ73" i="57"/>
  <c r="AJ123" i="57" s="1"/>
  <c r="AM43" i="57" l="1"/>
  <c r="AL89" i="57"/>
  <c r="AL139" i="57" s="1"/>
  <c r="AJ23" i="57"/>
  <c r="AI69" i="57"/>
  <c r="AI119" i="57" s="1"/>
  <c r="AJ30" i="57"/>
  <c r="AI76" i="57"/>
  <c r="AI126" i="57" s="1"/>
  <c r="AL49" i="57"/>
  <c r="AK95" i="57"/>
  <c r="AK145" i="57" s="1"/>
  <c r="AQ13" i="57"/>
  <c r="AP59" i="57"/>
  <c r="AP109" i="57" s="1"/>
  <c r="AK46" i="57"/>
  <c r="AJ92" i="57"/>
  <c r="AJ142" i="57" s="1"/>
  <c r="AJ48" i="57"/>
  <c r="AI94" i="57"/>
  <c r="AI144" i="57" s="1"/>
  <c r="AJ31" i="57"/>
  <c r="AI77" i="57"/>
  <c r="AI127" i="57" s="1"/>
  <c r="AJ40" i="57"/>
  <c r="AI86" i="57"/>
  <c r="AI136" i="57" s="1"/>
  <c r="AJ16" i="57"/>
  <c r="AI62" i="57"/>
  <c r="AI112" i="57" s="1"/>
  <c r="AJ45" i="57"/>
  <c r="AI91" i="57"/>
  <c r="AI141" i="57" s="1"/>
  <c r="AJ26" i="57"/>
  <c r="AI72" i="57"/>
  <c r="AI122" i="57" s="1"/>
  <c r="AJ34" i="57"/>
  <c r="AI80" i="57"/>
  <c r="AI130" i="57" s="1"/>
  <c r="AJ38" i="57"/>
  <c r="AI84" i="57"/>
  <c r="AI134" i="57" s="1"/>
  <c r="AK28" i="57"/>
  <c r="AJ74" i="57"/>
  <c r="AJ124" i="57" s="1"/>
  <c r="AL35" i="57"/>
  <c r="AK81" i="57"/>
  <c r="AK131" i="57" s="1"/>
  <c r="AJ42" i="57"/>
  <c r="AI88" i="57"/>
  <c r="AI138" i="57" s="1"/>
  <c r="AK12" i="57"/>
  <c r="AJ58" i="57"/>
  <c r="AJ108" i="57" s="1"/>
  <c r="AJ47" i="57"/>
  <c r="AI93" i="57"/>
  <c r="AI143" i="57" s="1"/>
  <c r="AM44" i="57"/>
  <c r="AL90" i="57"/>
  <c r="AL140" i="57" s="1"/>
  <c r="AJ50" i="57"/>
  <c r="AI96" i="57"/>
  <c r="AI146" i="57" s="1"/>
  <c r="AJ39" i="57"/>
  <c r="AI85" i="57"/>
  <c r="AI135" i="57" s="1"/>
  <c r="AN29" i="57"/>
  <c r="AM75" i="57"/>
  <c r="AM125" i="57" s="1"/>
  <c r="AJ32" i="57"/>
  <c r="AI78" i="57"/>
  <c r="AI128" i="57" s="1"/>
  <c r="AJ20" i="57"/>
  <c r="AI66" i="57"/>
  <c r="AI116" i="57" s="1"/>
  <c r="AM41" i="57"/>
  <c r="AL87" i="57"/>
  <c r="AL137" i="57" s="1"/>
  <c r="AP21" i="57"/>
  <c r="AO67" i="57"/>
  <c r="AO117" i="57" s="1"/>
  <c r="AL27" i="57"/>
  <c r="AK73" i="57"/>
  <c r="AK123" i="57" s="1"/>
  <c r="AJ15" i="57"/>
  <c r="AI61" i="57"/>
  <c r="AI111" i="57" s="1"/>
  <c r="AJ18" i="57"/>
  <c r="AI64" i="57"/>
  <c r="AI114" i="57" s="1"/>
  <c r="AP33" i="57"/>
  <c r="AO79" i="57"/>
  <c r="AO129" i="57" s="1"/>
  <c r="AN37" i="57"/>
  <c r="AM83" i="57"/>
  <c r="AM133" i="57" s="1"/>
  <c r="AK22" i="57"/>
  <c r="AJ68" i="57"/>
  <c r="AJ118" i="57" s="1"/>
  <c r="AJ36" i="57"/>
  <c r="AI82" i="57"/>
  <c r="AI132" i="57" s="1"/>
  <c r="AL19" i="57"/>
  <c r="AK65" i="57"/>
  <c r="AK115" i="57" s="1"/>
  <c r="AL14" i="57"/>
  <c r="AK60" i="57"/>
  <c r="AK110" i="57" s="1"/>
  <c r="AO24" i="57"/>
  <c r="AN70" i="57"/>
  <c r="AN120" i="57" s="1"/>
  <c r="AM14" i="57" l="1"/>
  <c r="AL60" i="57"/>
  <c r="AL110" i="57" s="1"/>
  <c r="AO37" i="57"/>
  <c r="AN83" i="57"/>
  <c r="AN133" i="57" s="1"/>
  <c r="AM27" i="57"/>
  <c r="AL73" i="57"/>
  <c r="AL123" i="57" s="1"/>
  <c r="AK32" i="57"/>
  <c r="AJ78" i="57"/>
  <c r="AJ128" i="57" s="1"/>
  <c r="AN44" i="57"/>
  <c r="AM90" i="57"/>
  <c r="AM140" i="57" s="1"/>
  <c r="AM35" i="57"/>
  <c r="AL81" i="57"/>
  <c r="AL131" i="57" s="1"/>
  <c r="AK26" i="57"/>
  <c r="AJ72" i="57"/>
  <c r="AJ122" i="57" s="1"/>
  <c r="AK31" i="57"/>
  <c r="AJ77" i="57"/>
  <c r="AJ127" i="57" s="1"/>
  <c r="AM49" i="57"/>
  <c r="AL95" i="57"/>
  <c r="AL145" i="57" s="1"/>
  <c r="AM19" i="57"/>
  <c r="AL65" i="57"/>
  <c r="AL115" i="57" s="1"/>
  <c r="AQ33" i="57"/>
  <c r="AP79" i="57"/>
  <c r="AP129" i="57" s="1"/>
  <c r="AQ21" i="57"/>
  <c r="AP67" i="57"/>
  <c r="AP117" i="57" s="1"/>
  <c r="AO29" i="57"/>
  <c r="AN75" i="57"/>
  <c r="AN125" i="57" s="1"/>
  <c r="AK47" i="57"/>
  <c r="AJ93" i="57"/>
  <c r="AJ143" i="57" s="1"/>
  <c r="AL28" i="57"/>
  <c r="AK74" i="57"/>
  <c r="AK124" i="57" s="1"/>
  <c r="AK45" i="57"/>
  <c r="AJ91" i="57"/>
  <c r="AJ141" i="57" s="1"/>
  <c r="AK48" i="57"/>
  <c r="AJ94" i="57"/>
  <c r="AJ144" i="57" s="1"/>
  <c r="AK30" i="57"/>
  <c r="AJ76" i="57"/>
  <c r="AJ126" i="57" s="1"/>
  <c r="AK36" i="57"/>
  <c r="AJ82" i="57"/>
  <c r="AJ132" i="57" s="1"/>
  <c r="AK18" i="57"/>
  <c r="AJ64" i="57"/>
  <c r="AJ114" i="57" s="1"/>
  <c r="AN41" i="57"/>
  <c r="AM87" i="57"/>
  <c r="AM137" i="57" s="1"/>
  <c r="AK39" i="57"/>
  <c r="AJ85" i="57"/>
  <c r="AJ135" i="57" s="1"/>
  <c r="AL12" i="57"/>
  <c r="AK58" i="57"/>
  <c r="AK108" i="57" s="1"/>
  <c r="AK38" i="57"/>
  <c r="AJ84" i="57"/>
  <c r="AJ134" i="57" s="1"/>
  <c r="AK16" i="57"/>
  <c r="AJ62" i="57"/>
  <c r="AJ112" i="57" s="1"/>
  <c r="AL46" i="57"/>
  <c r="AK92" i="57"/>
  <c r="AK142" i="57" s="1"/>
  <c r="AK23" i="57"/>
  <c r="AJ69" i="57"/>
  <c r="AJ119" i="57" s="1"/>
  <c r="AP24" i="57"/>
  <c r="AO70" i="57"/>
  <c r="AO120" i="57" s="1"/>
  <c r="AL22" i="57"/>
  <c r="AK68" i="57"/>
  <c r="AK118" i="57" s="1"/>
  <c r="AK15" i="57"/>
  <c r="AJ61" i="57"/>
  <c r="AJ111" i="57" s="1"/>
  <c r="AK20" i="57"/>
  <c r="AJ66" i="57"/>
  <c r="AJ116" i="57" s="1"/>
  <c r="AK50" i="57"/>
  <c r="AJ96" i="57"/>
  <c r="AJ146" i="57" s="1"/>
  <c r="AK42" i="57"/>
  <c r="AJ88" i="57"/>
  <c r="AJ138" i="57" s="1"/>
  <c r="AK34" i="57"/>
  <c r="AJ80" i="57"/>
  <c r="AJ130" i="57" s="1"/>
  <c r="AK40" i="57"/>
  <c r="AJ86" i="57"/>
  <c r="AJ136" i="57" s="1"/>
  <c r="AR13" i="57"/>
  <c r="AQ59" i="57"/>
  <c r="AQ109" i="57" s="1"/>
  <c r="AN43" i="57"/>
  <c r="AM89" i="57"/>
  <c r="AM139" i="57" s="1"/>
  <c r="AS13" i="57" l="1"/>
  <c r="AR59" i="57"/>
  <c r="AR109" i="57" s="1"/>
  <c r="AL50" i="57"/>
  <c r="AK96" i="57"/>
  <c r="AK146" i="57" s="1"/>
  <c r="AQ24" i="57"/>
  <c r="AP70" i="57"/>
  <c r="AP120" i="57" s="1"/>
  <c r="AL38" i="57"/>
  <c r="AK84" i="57"/>
  <c r="AK134" i="57" s="1"/>
  <c r="AL18" i="57"/>
  <c r="AK64" i="57"/>
  <c r="AK114" i="57" s="1"/>
  <c r="AL45" i="57"/>
  <c r="AK91" i="57"/>
  <c r="AK141" i="57" s="1"/>
  <c r="AR21" i="57"/>
  <c r="AQ67" i="57"/>
  <c r="AQ117" i="57" s="1"/>
  <c r="AL31" i="57"/>
  <c r="AK77" i="57"/>
  <c r="AK127" i="57" s="1"/>
  <c r="AL32" i="57"/>
  <c r="AK78" i="57"/>
  <c r="AK128" i="57" s="1"/>
  <c r="AL40" i="57"/>
  <c r="AK86" i="57"/>
  <c r="AK136" i="57" s="1"/>
  <c r="AL20" i="57"/>
  <c r="AK66" i="57"/>
  <c r="AK116" i="57" s="1"/>
  <c r="AL23" i="57"/>
  <c r="AK69" i="57"/>
  <c r="AK119" i="57" s="1"/>
  <c r="AM12" i="57"/>
  <c r="AL58" i="57"/>
  <c r="AL108" i="57" s="1"/>
  <c r="AL36" i="57"/>
  <c r="AK82" i="57"/>
  <c r="AK132" i="57" s="1"/>
  <c r="AM28" i="57"/>
  <c r="AL74" i="57"/>
  <c r="AL124" i="57" s="1"/>
  <c r="AR33" i="57"/>
  <c r="AQ79" i="57"/>
  <c r="AQ129" i="57" s="1"/>
  <c r="AL26" i="57"/>
  <c r="AK72" i="57"/>
  <c r="AK122" i="57" s="1"/>
  <c r="AN27" i="57"/>
  <c r="AM73" i="57"/>
  <c r="AM123" i="57" s="1"/>
  <c r="AL34" i="57"/>
  <c r="AK80" i="57"/>
  <c r="AK130" i="57" s="1"/>
  <c r="AL15" i="57"/>
  <c r="AK61" i="57"/>
  <c r="AK111" i="57" s="1"/>
  <c r="AM46" i="57"/>
  <c r="AL92" i="57"/>
  <c r="AL142" i="57" s="1"/>
  <c r="AL39" i="57"/>
  <c r="AK85" i="57"/>
  <c r="AK135" i="57" s="1"/>
  <c r="AL30" i="57"/>
  <c r="AK76" i="57"/>
  <c r="AK126" i="57" s="1"/>
  <c r="AL47" i="57"/>
  <c r="AK93" i="57"/>
  <c r="AK143" i="57" s="1"/>
  <c r="AN19" i="57"/>
  <c r="AM65" i="57"/>
  <c r="AM115" i="57" s="1"/>
  <c r="AN35" i="57"/>
  <c r="AM81" i="57"/>
  <c r="AM131" i="57" s="1"/>
  <c r="AP37" i="57"/>
  <c r="AO83" i="57"/>
  <c r="AO133" i="57" s="1"/>
  <c r="AO43" i="57"/>
  <c r="AN89" i="57"/>
  <c r="AN139" i="57" s="1"/>
  <c r="AL42" i="57"/>
  <c r="AK88" i="57"/>
  <c r="AK138" i="57" s="1"/>
  <c r="AM22" i="57"/>
  <c r="AL68" i="57"/>
  <c r="AL118" i="57" s="1"/>
  <c r="AL16" i="57"/>
  <c r="AK62" i="57"/>
  <c r="AK112" i="57" s="1"/>
  <c r="AO41" i="57"/>
  <c r="AN87" i="57"/>
  <c r="AN137" i="57" s="1"/>
  <c r="AL48" i="57"/>
  <c r="AK94" i="57"/>
  <c r="AK144" i="57" s="1"/>
  <c r="AP29" i="57"/>
  <c r="AO75" i="57"/>
  <c r="AO125" i="57" s="1"/>
  <c r="AN49" i="57"/>
  <c r="AM95" i="57"/>
  <c r="AM145" i="57" s="1"/>
  <c r="AO44" i="57"/>
  <c r="AN90" i="57"/>
  <c r="AN140" i="57" s="1"/>
  <c r="AN14" i="57"/>
  <c r="AM60" i="57"/>
  <c r="AM110" i="57" s="1"/>
  <c r="AP44" i="57" l="1"/>
  <c r="AO90" i="57"/>
  <c r="AO140" i="57" s="1"/>
  <c r="AP43" i="57"/>
  <c r="AO89" i="57"/>
  <c r="AO139" i="57" s="1"/>
  <c r="AM15" i="57"/>
  <c r="AL61" i="57"/>
  <c r="AL111" i="57" s="1"/>
  <c r="AM23" i="57"/>
  <c r="AL69" i="57"/>
  <c r="AL119" i="57" s="1"/>
  <c r="AM38" i="57"/>
  <c r="AL84" i="57"/>
  <c r="AL134" i="57" s="1"/>
  <c r="AM16" i="57"/>
  <c r="AL62" i="57"/>
  <c r="AL112" i="57" s="1"/>
  <c r="AM30" i="57"/>
  <c r="AL76" i="57"/>
  <c r="AL126" i="57" s="1"/>
  <c r="AN28" i="57"/>
  <c r="AM74" i="57"/>
  <c r="AM124" i="57" s="1"/>
  <c r="AR24" i="57"/>
  <c r="AQ70" i="57"/>
  <c r="AQ120" i="57" s="1"/>
  <c r="AN22" i="57"/>
  <c r="AM68" i="57"/>
  <c r="AM118" i="57" s="1"/>
  <c r="AM50" i="57"/>
  <c r="AL96" i="57"/>
  <c r="AL146" i="57" s="1"/>
  <c r="AP41" i="57"/>
  <c r="AO87" i="57"/>
  <c r="AO137" i="57" s="1"/>
  <c r="AM47" i="57"/>
  <c r="AL93" i="57"/>
  <c r="AL143" i="57" s="1"/>
  <c r="AS33" i="57"/>
  <c r="AR79" i="57"/>
  <c r="AR129" i="57" s="1"/>
  <c r="AM31" i="57"/>
  <c r="AL77" i="57"/>
  <c r="AL127" i="57" s="1"/>
  <c r="AO49" i="57"/>
  <c r="AN95" i="57"/>
  <c r="AN145" i="57" s="1"/>
  <c r="AQ37" i="57"/>
  <c r="AP83" i="57"/>
  <c r="AP133" i="57" s="1"/>
  <c r="AM34" i="57"/>
  <c r="AL80" i="57"/>
  <c r="AL130" i="57" s="1"/>
  <c r="AM20" i="57"/>
  <c r="AL66" i="57"/>
  <c r="AL116" i="57" s="1"/>
  <c r="AS21" i="57"/>
  <c r="AR67" i="57"/>
  <c r="AR117" i="57" s="1"/>
  <c r="AQ29" i="57"/>
  <c r="AP75" i="57"/>
  <c r="AP125" i="57" s="1"/>
  <c r="AO35" i="57"/>
  <c r="AN81" i="57"/>
  <c r="AN131" i="57" s="1"/>
  <c r="AM39" i="57"/>
  <c r="AL85" i="57"/>
  <c r="AL135" i="57" s="1"/>
  <c r="AO27" i="57"/>
  <c r="AN73" i="57"/>
  <c r="AN123" i="57" s="1"/>
  <c r="AM36" i="57"/>
  <c r="AL82" i="57"/>
  <c r="AL132" i="57" s="1"/>
  <c r="AM40" i="57"/>
  <c r="AL86" i="57"/>
  <c r="AL136" i="57" s="1"/>
  <c r="AM45" i="57"/>
  <c r="AL91" i="57"/>
  <c r="AL141" i="57" s="1"/>
  <c r="AO14" i="57"/>
  <c r="AN60" i="57"/>
  <c r="AN110" i="57" s="1"/>
  <c r="AM48" i="57"/>
  <c r="AL94" i="57"/>
  <c r="AL144" i="57" s="1"/>
  <c r="AM42" i="57"/>
  <c r="AL88" i="57"/>
  <c r="AL138" i="57" s="1"/>
  <c r="AO19" i="57"/>
  <c r="AN65" i="57"/>
  <c r="AN115" i="57" s="1"/>
  <c r="AN46" i="57"/>
  <c r="AM92" i="57"/>
  <c r="AM142" i="57" s="1"/>
  <c r="AM26" i="57"/>
  <c r="AL72" i="57"/>
  <c r="AL122" i="57" s="1"/>
  <c r="AN12" i="57"/>
  <c r="AM58" i="57"/>
  <c r="AM108" i="57" s="1"/>
  <c r="AM32" i="57"/>
  <c r="AL78" i="57"/>
  <c r="AL128" i="57" s="1"/>
  <c r="AM18" i="57"/>
  <c r="AL64" i="57"/>
  <c r="AL114" i="57" s="1"/>
  <c r="AT13" i="57"/>
  <c r="AS59" i="57"/>
  <c r="AS109" i="57" s="1"/>
  <c r="AN18" i="57" l="1"/>
  <c r="AM64" i="57"/>
  <c r="AM114" i="57" s="1"/>
  <c r="AO46" i="57"/>
  <c r="AN92" i="57"/>
  <c r="AN142" i="57" s="1"/>
  <c r="AP14" i="57"/>
  <c r="AO60" i="57"/>
  <c r="AO110" i="57" s="1"/>
  <c r="AP27" i="57"/>
  <c r="AO73" i="57"/>
  <c r="AO123" i="57" s="1"/>
  <c r="AT21" i="57"/>
  <c r="AS67" i="57"/>
  <c r="AS117" i="57" s="1"/>
  <c r="AP49" i="57"/>
  <c r="AO95" i="57"/>
  <c r="AO145" i="57" s="1"/>
  <c r="AQ41" i="57"/>
  <c r="AP87" i="57"/>
  <c r="AP137" i="57" s="1"/>
  <c r="AO28" i="57"/>
  <c r="AN74" i="57"/>
  <c r="AN124" i="57" s="1"/>
  <c r="AN23" i="57"/>
  <c r="AM69" i="57"/>
  <c r="AM119" i="57" s="1"/>
  <c r="AN32" i="57"/>
  <c r="AM78" i="57"/>
  <c r="AM128" i="57" s="1"/>
  <c r="AP19" i="57"/>
  <c r="AO65" i="57"/>
  <c r="AO115" i="57" s="1"/>
  <c r="AN45" i="57"/>
  <c r="AM91" i="57"/>
  <c r="AM141" i="57" s="1"/>
  <c r="AN39" i="57"/>
  <c r="AM85" i="57"/>
  <c r="AM135" i="57" s="1"/>
  <c r="AN20" i="57"/>
  <c r="AM66" i="57"/>
  <c r="AM116" i="57" s="1"/>
  <c r="AN31" i="57"/>
  <c r="AM77" i="57"/>
  <c r="AM127" i="57" s="1"/>
  <c r="AN50" i="57"/>
  <c r="AM96" i="57"/>
  <c r="AM146" i="57" s="1"/>
  <c r="AN30" i="57"/>
  <c r="AM76" i="57"/>
  <c r="AM126" i="57" s="1"/>
  <c r="AN15" i="57"/>
  <c r="AM61" i="57"/>
  <c r="AM111" i="57" s="1"/>
  <c r="AO12" i="57"/>
  <c r="AN58" i="57"/>
  <c r="AN108" i="57" s="1"/>
  <c r="AN42" i="57"/>
  <c r="AM88" i="57"/>
  <c r="AM138" i="57" s="1"/>
  <c r="AN40" i="57"/>
  <c r="AM86" i="57"/>
  <c r="AM136" i="57" s="1"/>
  <c r="AP35" i="57"/>
  <c r="AO81" i="57"/>
  <c r="AO131" i="57" s="1"/>
  <c r="AN34" i="57"/>
  <c r="AM80" i="57"/>
  <c r="AM130" i="57" s="1"/>
  <c r="AT33" i="57"/>
  <c r="AS79" i="57"/>
  <c r="AS129" i="57" s="1"/>
  <c r="AO22" i="57"/>
  <c r="AN68" i="57"/>
  <c r="AN118" i="57" s="1"/>
  <c r="AN16" i="57"/>
  <c r="AM62" i="57"/>
  <c r="AM112" i="57" s="1"/>
  <c r="AQ43" i="57"/>
  <c r="AP89" i="57"/>
  <c r="AP139" i="57" s="1"/>
  <c r="AU13" i="57"/>
  <c r="AT59" i="57"/>
  <c r="AT109" i="57" s="1"/>
  <c r="AN26" i="57"/>
  <c r="AM72" i="57"/>
  <c r="AM122" i="57" s="1"/>
  <c r="AN48" i="57"/>
  <c r="AM94" i="57"/>
  <c r="AM144" i="57" s="1"/>
  <c r="AN36" i="57"/>
  <c r="AM82" i="57"/>
  <c r="AM132" i="57" s="1"/>
  <c r="AR29" i="57"/>
  <c r="AQ75" i="57"/>
  <c r="AQ125" i="57" s="1"/>
  <c r="AR37" i="57"/>
  <c r="AQ83" i="57"/>
  <c r="AQ133" i="57" s="1"/>
  <c r="AN47" i="57"/>
  <c r="AM93" i="57"/>
  <c r="AM143" i="57" s="1"/>
  <c r="AS24" i="57"/>
  <c r="AR70" i="57"/>
  <c r="AR120" i="57" s="1"/>
  <c r="AN38" i="57"/>
  <c r="AM84" i="57"/>
  <c r="AM134" i="57" s="1"/>
  <c r="AQ44" i="57"/>
  <c r="AP90" i="57"/>
  <c r="AP140" i="57" s="1"/>
  <c r="AO38" i="57" l="1"/>
  <c r="AN84" i="57"/>
  <c r="AN134" i="57" s="1"/>
  <c r="AS29" i="57"/>
  <c r="AR75" i="57"/>
  <c r="AR125" i="57" s="1"/>
  <c r="AV13" i="57"/>
  <c r="AU59" i="57"/>
  <c r="AU109" i="57" s="1"/>
  <c r="AU33" i="57"/>
  <c r="AT79" i="57"/>
  <c r="AT129" i="57" s="1"/>
  <c r="AO42" i="57"/>
  <c r="AN88" i="57"/>
  <c r="AN138" i="57" s="1"/>
  <c r="AO50" i="57"/>
  <c r="AN96" i="57"/>
  <c r="AN146" i="57" s="1"/>
  <c r="AO45" i="57"/>
  <c r="AN91" i="57"/>
  <c r="AN141" i="57" s="1"/>
  <c r="AP28" i="57"/>
  <c r="AO74" i="57"/>
  <c r="AO124" i="57" s="1"/>
  <c r="AQ27" i="57"/>
  <c r="AP73" i="57"/>
  <c r="AP123" i="57" s="1"/>
  <c r="AT24" i="57"/>
  <c r="AS70" i="57"/>
  <c r="AS120" i="57" s="1"/>
  <c r="AO36" i="57"/>
  <c r="AN82" i="57"/>
  <c r="AN132" i="57" s="1"/>
  <c r="AR43" i="57"/>
  <c r="AQ89" i="57"/>
  <c r="AQ139" i="57" s="1"/>
  <c r="AO34" i="57"/>
  <c r="AN80" i="57"/>
  <c r="AN130" i="57" s="1"/>
  <c r="AP12" i="57"/>
  <c r="AO58" i="57"/>
  <c r="AO108" i="57" s="1"/>
  <c r="AO31" i="57"/>
  <c r="AN77" i="57"/>
  <c r="AN127" i="57" s="1"/>
  <c r="AQ19" i="57"/>
  <c r="AP65" i="57"/>
  <c r="AP115" i="57" s="1"/>
  <c r="AR41" i="57"/>
  <c r="AQ87" i="57"/>
  <c r="AQ137" i="57" s="1"/>
  <c r="AQ14" i="57"/>
  <c r="AP60" i="57"/>
  <c r="AP110" i="57" s="1"/>
  <c r="AO47" i="57"/>
  <c r="AN93" i="57"/>
  <c r="AN143" i="57" s="1"/>
  <c r="AO48" i="57"/>
  <c r="AN94" i="57"/>
  <c r="AN144" i="57" s="1"/>
  <c r="AO16" i="57"/>
  <c r="AN62" i="57"/>
  <c r="AN112" i="57" s="1"/>
  <c r="AQ35" i="57"/>
  <c r="AP81" i="57"/>
  <c r="AP131" i="57" s="1"/>
  <c r="AO15" i="57"/>
  <c r="AN61" i="57"/>
  <c r="AN111" i="57" s="1"/>
  <c r="AO20" i="57"/>
  <c r="AN66" i="57"/>
  <c r="AN116" i="57" s="1"/>
  <c r="AO32" i="57"/>
  <c r="AN78" i="57"/>
  <c r="AN128" i="57" s="1"/>
  <c r="AQ49" i="57"/>
  <c r="AP95" i="57"/>
  <c r="AP145" i="57" s="1"/>
  <c r="AP46" i="57"/>
  <c r="AO92" i="57"/>
  <c r="AO142" i="57" s="1"/>
  <c r="AR44" i="57"/>
  <c r="AQ90" i="57"/>
  <c r="AQ140" i="57" s="1"/>
  <c r="AS37" i="57"/>
  <c r="AR83" i="57"/>
  <c r="AR133" i="57" s="1"/>
  <c r="AO26" i="57"/>
  <c r="AN72" i="57"/>
  <c r="AN122" i="57" s="1"/>
  <c r="AP22" i="57"/>
  <c r="AO68" i="57"/>
  <c r="AO118" i="57" s="1"/>
  <c r="AO40" i="57"/>
  <c r="AN86" i="57"/>
  <c r="AN136" i="57" s="1"/>
  <c r="AO30" i="57"/>
  <c r="AN76" i="57"/>
  <c r="AN126" i="57" s="1"/>
  <c r="AO39" i="57"/>
  <c r="AN85" i="57"/>
  <c r="AN135" i="57" s="1"/>
  <c r="AO23" i="57"/>
  <c r="AN69" i="57"/>
  <c r="AN119" i="57" s="1"/>
  <c r="AU21" i="57"/>
  <c r="AT67" i="57"/>
  <c r="AT117" i="57" s="1"/>
  <c r="AO18" i="57"/>
  <c r="AN64" i="57"/>
  <c r="AN114" i="57" s="1"/>
  <c r="AV21" i="57" l="1"/>
  <c r="AU67" i="57"/>
  <c r="AU117" i="57" s="1"/>
  <c r="AP40" i="57"/>
  <c r="AO86" i="57"/>
  <c r="AO136" i="57" s="1"/>
  <c r="AS44" i="57"/>
  <c r="AR90" i="57"/>
  <c r="AR140" i="57" s="1"/>
  <c r="AP20" i="57"/>
  <c r="AO66" i="57"/>
  <c r="AO116" i="57" s="1"/>
  <c r="AP48" i="57"/>
  <c r="AO94" i="57"/>
  <c r="AO144" i="57" s="1"/>
  <c r="AR19" i="57"/>
  <c r="AQ65" i="57"/>
  <c r="AQ115" i="57" s="1"/>
  <c r="AS43" i="57"/>
  <c r="AR89" i="57"/>
  <c r="AR139" i="57" s="1"/>
  <c r="AQ28" i="57"/>
  <c r="AP74" i="57"/>
  <c r="AP124" i="57" s="1"/>
  <c r="AV33" i="57"/>
  <c r="AU79" i="57"/>
  <c r="AU129" i="57" s="1"/>
  <c r="AP23" i="57"/>
  <c r="AO69" i="57"/>
  <c r="AO119" i="57" s="1"/>
  <c r="AQ22" i="57"/>
  <c r="AP68" i="57"/>
  <c r="AP118" i="57" s="1"/>
  <c r="AQ46" i="57"/>
  <c r="AP92" i="57"/>
  <c r="AP142" i="57" s="1"/>
  <c r="AP15" i="57"/>
  <c r="AO61" i="57"/>
  <c r="AO111" i="57" s="1"/>
  <c r="AP47" i="57"/>
  <c r="AO93" i="57"/>
  <c r="AO143" i="57" s="1"/>
  <c r="AP31" i="57"/>
  <c r="AO77" i="57"/>
  <c r="AO127" i="57" s="1"/>
  <c r="AP36" i="57"/>
  <c r="AO82" i="57"/>
  <c r="AO132" i="57" s="1"/>
  <c r="AP45" i="57"/>
  <c r="AO91" i="57"/>
  <c r="AO141" i="57" s="1"/>
  <c r="AW13" i="57"/>
  <c r="AV59" i="57"/>
  <c r="AV109" i="57" s="1"/>
  <c r="AP39" i="57"/>
  <c r="AO85" i="57"/>
  <c r="AO135" i="57" s="1"/>
  <c r="AP26" i="57"/>
  <c r="AO72" i="57"/>
  <c r="AO122" i="57" s="1"/>
  <c r="AR49" i="57"/>
  <c r="AQ95" i="57"/>
  <c r="AQ145" i="57" s="1"/>
  <c r="AR35" i="57"/>
  <c r="AQ81" i="57"/>
  <c r="AQ131" i="57" s="1"/>
  <c r="AR14" i="57"/>
  <c r="AQ60" i="57"/>
  <c r="AQ110" i="57" s="1"/>
  <c r="AQ12" i="57"/>
  <c r="AP58" i="57"/>
  <c r="AP108" i="57" s="1"/>
  <c r="AU24" i="57"/>
  <c r="AT70" i="57"/>
  <c r="AT120" i="57" s="1"/>
  <c r="AP50" i="57"/>
  <c r="AO96" i="57"/>
  <c r="AO146" i="57" s="1"/>
  <c r="AT29" i="57"/>
  <c r="AS75" i="57"/>
  <c r="AS125" i="57" s="1"/>
  <c r="AP18" i="57"/>
  <c r="AO64" i="57"/>
  <c r="AO114" i="57" s="1"/>
  <c r="AP30" i="57"/>
  <c r="AO76" i="57"/>
  <c r="AO126" i="57" s="1"/>
  <c r="AT37" i="57"/>
  <c r="AS83" i="57"/>
  <c r="AS133" i="57" s="1"/>
  <c r="AP32" i="57"/>
  <c r="AO78" i="57"/>
  <c r="AO128" i="57" s="1"/>
  <c r="AP16" i="57"/>
  <c r="AO62" i="57"/>
  <c r="AO112" i="57" s="1"/>
  <c r="AS41" i="57"/>
  <c r="AR87" i="57"/>
  <c r="AR137" i="57" s="1"/>
  <c r="AP34" i="57"/>
  <c r="AO80" i="57"/>
  <c r="AO130" i="57" s="1"/>
  <c r="AR27" i="57"/>
  <c r="AQ73" i="57"/>
  <c r="AQ123" i="57" s="1"/>
  <c r="AP42" i="57"/>
  <c r="AO88" i="57"/>
  <c r="AO138" i="57" s="1"/>
  <c r="AP38" i="57"/>
  <c r="AO84" i="57"/>
  <c r="AO134" i="57" s="1"/>
  <c r="AQ42" i="57" l="1"/>
  <c r="AP88" i="57"/>
  <c r="AP138" i="57" s="1"/>
  <c r="AQ16" i="57"/>
  <c r="AP62" i="57"/>
  <c r="AP112" i="57" s="1"/>
  <c r="AQ18" i="57"/>
  <c r="AP64" i="57"/>
  <c r="AP114" i="57" s="1"/>
  <c r="AR12" i="57"/>
  <c r="AQ58" i="57"/>
  <c r="AQ108" i="57" s="1"/>
  <c r="AQ26" i="57"/>
  <c r="AP72" i="57"/>
  <c r="AP122" i="57" s="1"/>
  <c r="AQ36" i="57"/>
  <c r="AP82" i="57"/>
  <c r="AP132" i="57" s="1"/>
  <c r="AR46" i="57"/>
  <c r="AQ92" i="57"/>
  <c r="AQ142" i="57" s="1"/>
  <c r="AR28" i="57"/>
  <c r="AQ74" i="57"/>
  <c r="AQ124" i="57" s="1"/>
  <c r="AQ20" i="57"/>
  <c r="AP66" i="57"/>
  <c r="AP116" i="57" s="1"/>
  <c r="AS27" i="57"/>
  <c r="AR73" i="57"/>
  <c r="AR123" i="57" s="1"/>
  <c r="AQ32" i="57"/>
  <c r="AP78" i="57"/>
  <c r="AP128" i="57" s="1"/>
  <c r="AU29" i="57"/>
  <c r="AT75" i="57"/>
  <c r="AT125" i="57" s="1"/>
  <c r="AS14" i="57"/>
  <c r="AR60" i="57"/>
  <c r="AR110" i="57" s="1"/>
  <c r="AQ39" i="57"/>
  <c r="AP85" i="57"/>
  <c r="AP135" i="57" s="1"/>
  <c r="AQ31" i="57"/>
  <c r="AP77" i="57"/>
  <c r="AP127" i="57" s="1"/>
  <c r="AR22" i="57"/>
  <c r="AQ68" i="57"/>
  <c r="AQ118" i="57" s="1"/>
  <c r="AT43" i="57"/>
  <c r="AS89" i="57"/>
  <c r="AS139" i="57" s="1"/>
  <c r="AT44" i="57"/>
  <c r="AS90" i="57"/>
  <c r="AS140" i="57" s="1"/>
  <c r="AQ34" i="57"/>
  <c r="AP80" i="57"/>
  <c r="AP130" i="57" s="1"/>
  <c r="AU37" i="57"/>
  <c r="AT83" i="57"/>
  <c r="AT133" i="57" s="1"/>
  <c r="AQ50" i="57"/>
  <c r="AP96" i="57"/>
  <c r="AP146" i="57" s="1"/>
  <c r="AS35" i="57"/>
  <c r="AR81" i="57"/>
  <c r="AR131" i="57" s="1"/>
  <c r="AX13" i="57"/>
  <c r="AW59" i="57"/>
  <c r="AW109" i="57" s="1"/>
  <c r="AQ47" i="57"/>
  <c r="AP93" i="57"/>
  <c r="AP143" i="57" s="1"/>
  <c r="AQ23" i="57"/>
  <c r="AP69" i="57"/>
  <c r="AP119" i="57" s="1"/>
  <c r="AS19" i="57"/>
  <c r="AR65" i="57"/>
  <c r="AR115" i="57" s="1"/>
  <c r="AQ40" i="57"/>
  <c r="AP86" i="57"/>
  <c r="AP136" i="57" s="1"/>
  <c r="AQ38" i="57"/>
  <c r="AP84" i="57"/>
  <c r="AP134" i="57" s="1"/>
  <c r="AT41" i="57"/>
  <c r="AS87" i="57"/>
  <c r="AS137" i="57" s="1"/>
  <c r="AQ30" i="57"/>
  <c r="AP76" i="57"/>
  <c r="AP126" i="57" s="1"/>
  <c r="AV24" i="57"/>
  <c r="AU70" i="57"/>
  <c r="AU120" i="57" s="1"/>
  <c r="AS49" i="57"/>
  <c r="AR95" i="57"/>
  <c r="AR145" i="57" s="1"/>
  <c r="AQ45" i="57"/>
  <c r="AP91" i="57"/>
  <c r="AP141" i="57" s="1"/>
  <c r="AQ15" i="57"/>
  <c r="AP61" i="57"/>
  <c r="AP111" i="57" s="1"/>
  <c r="AW33" i="57"/>
  <c r="AV79" i="57"/>
  <c r="AV129" i="57" s="1"/>
  <c r="AQ48" i="57"/>
  <c r="AP94" i="57"/>
  <c r="AP144" i="57" s="1"/>
  <c r="AW21" i="57"/>
  <c r="AV67" i="57"/>
  <c r="AV117" i="57" s="1"/>
  <c r="AR48" i="57" l="1"/>
  <c r="AQ94" i="57"/>
  <c r="AQ144" i="57" s="1"/>
  <c r="AR38" i="57"/>
  <c r="AQ84" i="57"/>
  <c r="AQ134" i="57" s="1"/>
  <c r="AV37" i="57"/>
  <c r="AU83" i="57"/>
  <c r="AU133" i="57" s="1"/>
  <c r="AV29" i="57"/>
  <c r="AU75" i="57"/>
  <c r="AU125" i="57" s="1"/>
  <c r="AS12" i="57"/>
  <c r="AR58" i="57"/>
  <c r="AR108" i="57" s="1"/>
  <c r="AS46" i="57"/>
  <c r="AR92" i="57"/>
  <c r="AR142" i="57" s="1"/>
  <c r="AT19" i="57"/>
  <c r="AS65" i="57"/>
  <c r="AS115" i="57" s="1"/>
  <c r="AT49" i="57"/>
  <c r="AS95" i="57"/>
  <c r="AS145" i="57" s="1"/>
  <c r="AR47" i="57"/>
  <c r="AQ93" i="57"/>
  <c r="AQ143" i="57" s="1"/>
  <c r="AS22" i="57"/>
  <c r="AR68" i="57"/>
  <c r="AR118" i="57" s="1"/>
  <c r="AS28" i="57"/>
  <c r="AR74" i="57"/>
  <c r="AR124" i="57" s="1"/>
  <c r="AX33" i="57"/>
  <c r="AW79" i="57"/>
  <c r="AW129" i="57" s="1"/>
  <c r="AW24" i="57"/>
  <c r="AV70" i="57"/>
  <c r="AV120" i="57" s="1"/>
  <c r="AR40" i="57"/>
  <c r="AQ86" i="57"/>
  <c r="AQ136" i="57" s="1"/>
  <c r="AY13" i="57"/>
  <c r="AX59" i="57"/>
  <c r="AX109" i="57" s="1"/>
  <c r="AR34" i="57"/>
  <c r="AQ80" i="57"/>
  <c r="AQ130" i="57" s="1"/>
  <c r="AR31" i="57"/>
  <c r="AQ77" i="57"/>
  <c r="AQ127" i="57" s="1"/>
  <c r="AR32" i="57"/>
  <c r="AQ78" i="57"/>
  <c r="AQ128" i="57" s="1"/>
  <c r="AR18" i="57"/>
  <c r="AQ64" i="57"/>
  <c r="AQ114" i="57" s="1"/>
  <c r="AR15" i="57"/>
  <c r="AQ61" i="57"/>
  <c r="AQ111" i="57" s="1"/>
  <c r="AR30" i="57"/>
  <c r="AQ76" i="57"/>
  <c r="AQ126" i="57" s="1"/>
  <c r="AT35" i="57"/>
  <c r="AS81" i="57"/>
  <c r="AS131" i="57" s="1"/>
  <c r="AU44" i="57"/>
  <c r="AT90" i="57"/>
  <c r="AT140" i="57" s="1"/>
  <c r="AR39" i="57"/>
  <c r="AQ85" i="57"/>
  <c r="AQ135" i="57" s="1"/>
  <c r="AT27" i="57"/>
  <c r="AS73" i="57"/>
  <c r="AS123" i="57" s="1"/>
  <c r="AR36" i="57"/>
  <c r="AQ82" i="57"/>
  <c r="AQ132" i="57" s="1"/>
  <c r="AR16" i="57"/>
  <c r="AQ62" i="57"/>
  <c r="AQ112" i="57" s="1"/>
  <c r="AX21" i="57"/>
  <c r="AW67" i="57"/>
  <c r="AW117" i="57" s="1"/>
  <c r="AR45" i="57"/>
  <c r="AQ91" i="57"/>
  <c r="AQ141" i="57" s="1"/>
  <c r="AU41" i="57"/>
  <c r="AT87" i="57"/>
  <c r="AT137" i="57" s="1"/>
  <c r="AR23" i="57"/>
  <c r="AQ69" i="57"/>
  <c r="AQ119" i="57" s="1"/>
  <c r="AR50" i="57"/>
  <c r="AQ96" i="57"/>
  <c r="AQ146" i="57" s="1"/>
  <c r="AU43" i="57"/>
  <c r="AT89" i="57"/>
  <c r="AT139" i="57" s="1"/>
  <c r="AT14" i="57"/>
  <c r="AS60" i="57"/>
  <c r="AS110" i="57" s="1"/>
  <c r="AR20" i="57"/>
  <c r="AQ66" i="57"/>
  <c r="AQ116" i="57" s="1"/>
  <c r="AR26" i="57"/>
  <c r="AQ72" i="57"/>
  <c r="AQ122" i="57" s="1"/>
  <c r="AR42" i="57"/>
  <c r="AQ88" i="57"/>
  <c r="AQ138" i="57" s="1"/>
  <c r="AS26" i="57" l="1"/>
  <c r="AR72" i="57"/>
  <c r="AR122" i="57" s="1"/>
  <c r="AS50" i="57"/>
  <c r="AR96" i="57"/>
  <c r="AR146" i="57" s="1"/>
  <c r="AY21" i="57"/>
  <c r="AX67" i="57"/>
  <c r="AX117" i="57" s="1"/>
  <c r="AS39" i="57"/>
  <c r="AR85" i="57"/>
  <c r="AR135" i="57" s="1"/>
  <c r="AS15" i="57"/>
  <c r="AR61" i="57"/>
  <c r="AR111" i="57" s="1"/>
  <c r="AS34" i="57"/>
  <c r="AR80" i="57"/>
  <c r="AR130" i="57" s="1"/>
  <c r="AY33" i="57"/>
  <c r="AX79" i="57"/>
  <c r="AX129" i="57" s="1"/>
  <c r="AU49" i="57"/>
  <c r="AT95" i="57"/>
  <c r="AT145" i="57" s="1"/>
  <c r="AW29" i="57"/>
  <c r="AV75" i="57"/>
  <c r="AV125" i="57" s="1"/>
  <c r="AS20" i="57"/>
  <c r="AR66" i="57"/>
  <c r="AR116" i="57" s="1"/>
  <c r="AS23" i="57"/>
  <c r="AR69" i="57"/>
  <c r="AR119" i="57" s="1"/>
  <c r="AS16" i="57"/>
  <c r="AR62" i="57"/>
  <c r="AR112" i="57" s="1"/>
  <c r="AV44" i="57"/>
  <c r="AU90" i="57"/>
  <c r="AU140" i="57" s="1"/>
  <c r="AS18" i="57"/>
  <c r="AR64" i="57"/>
  <c r="AR114" i="57" s="1"/>
  <c r="AZ13" i="57"/>
  <c r="AY59" i="57"/>
  <c r="AY109" i="57" s="1"/>
  <c r="AT28" i="57"/>
  <c r="AS74" i="57"/>
  <c r="AS124" i="57" s="1"/>
  <c r="AU19" i="57"/>
  <c r="AT65" i="57"/>
  <c r="AT115" i="57" s="1"/>
  <c r="AW37" i="57"/>
  <c r="AV83" i="57"/>
  <c r="AV133" i="57" s="1"/>
  <c r="AU14" i="57"/>
  <c r="AT60" i="57"/>
  <c r="AT110" i="57" s="1"/>
  <c r="AV41" i="57"/>
  <c r="AU87" i="57"/>
  <c r="AU137" i="57" s="1"/>
  <c r="AS36" i="57"/>
  <c r="AR82" i="57"/>
  <c r="AR132" i="57" s="1"/>
  <c r="AU35" i="57"/>
  <c r="AT81" i="57"/>
  <c r="AT131" i="57" s="1"/>
  <c r="AS32" i="57"/>
  <c r="AR78" i="57"/>
  <c r="AR128" i="57" s="1"/>
  <c r="AS40" i="57"/>
  <c r="AR86" i="57"/>
  <c r="AR136" i="57" s="1"/>
  <c r="AT22" i="57"/>
  <c r="AS68" i="57"/>
  <c r="AS118" i="57" s="1"/>
  <c r="AT46" i="57"/>
  <c r="AS92" i="57"/>
  <c r="AS142" i="57" s="1"/>
  <c r="AS38" i="57"/>
  <c r="AR84" i="57"/>
  <c r="AR134" i="57" s="1"/>
  <c r="AS42" i="57"/>
  <c r="AR88" i="57"/>
  <c r="AR138" i="57" s="1"/>
  <c r="AV43" i="57"/>
  <c r="AU89" i="57"/>
  <c r="AU139" i="57" s="1"/>
  <c r="AS45" i="57"/>
  <c r="AR91" i="57"/>
  <c r="AR141" i="57" s="1"/>
  <c r="AU27" i="57"/>
  <c r="AT73" i="57"/>
  <c r="AT123" i="57" s="1"/>
  <c r="AS30" i="57"/>
  <c r="AR76" i="57"/>
  <c r="AR126" i="57" s="1"/>
  <c r="AS31" i="57"/>
  <c r="AR77" i="57"/>
  <c r="AR127" i="57" s="1"/>
  <c r="AX24" i="57"/>
  <c r="AW70" i="57"/>
  <c r="AW120" i="57" s="1"/>
  <c r="AS47" i="57"/>
  <c r="AR93" i="57"/>
  <c r="AR143" i="57" s="1"/>
  <c r="AT12" i="57"/>
  <c r="AS58" i="57"/>
  <c r="AS108" i="57" s="1"/>
  <c r="AS48" i="57"/>
  <c r="AR94" i="57"/>
  <c r="AR144" i="57" s="1"/>
  <c r="AU12" i="57" l="1"/>
  <c r="AT58" i="57"/>
  <c r="AT108" i="57" s="1"/>
  <c r="AT30" i="57"/>
  <c r="AS76" i="57"/>
  <c r="AS126" i="57" s="1"/>
  <c r="AT42" i="57"/>
  <c r="AS88" i="57"/>
  <c r="AS138" i="57" s="1"/>
  <c r="AT40" i="57"/>
  <c r="AS86" i="57"/>
  <c r="AS136" i="57" s="1"/>
  <c r="AW41" i="57"/>
  <c r="AV87" i="57"/>
  <c r="AV137" i="57" s="1"/>
  <c r="AU28" i="57"/>
  <c r="AT74" i="57"/>
  <c r="AT124" i="57" s="1"/>
  <c r="AT16" i="57"/>
  <c r="AS62" i="57"/>
  <c r="AS112" i="57" s="1"/>
  <c r="AV49" i="57"/>
  <c r="AU95" i="57"/>
  <c r="AU145" i="57" s="1"/>
  <c r="AT39" i="57"/>
  <c r="AS85" i="57"/>
  <c r="AS135" i="57" s="1"/>
  <c r="AT47" i="57"/>
  <c r="AS93" i="57"/>
  <c r="AS143" i="57" s="1"/>
  <c r="AV27" i="57"/>
  <c r="AU73" i="57"/>
  <c r="AU123" i="57" s="1"/>
  <c r="AT38" i="57"/>
  <c r="AS84" i="57"/>
  <c r="AS134" i="57" s="1"/>
  <c r="AT32" i="57"/>
  <c r="AS78" i="57"/>
  <c r="AS128" i="57" s="1"/>
  <c r="AV14" i="57"/>
  <c r="AU60" i="57"/>
  <c r="AU110" i="57" s="1"/>
  <c r="BA13" i="57"/>
  <c r="AZ59" i="57"/>
  <c r="AZ109" i="57" s="1"/>
  <c r="AT23" i="57"/>
  <c r="AS69" i="57"/>
  <c r="AS119" i="57" s="1"/>
  <c r="AZ33" i="57"/>
  <c r="AY79" i="57"/>
  <c r="AY129" i="57" s="1"/>
  <c r="AZ21" i="57"/>
  <c r="AY67" i="57"/>
  <c r="AY117" i="57" s="1"/>
  <c r="AY24" i="57"/>
  <c r="AX70" i="57"/>
  <c r="AX120" i="57" s="1"/>
  <c r="AT45" i="57"/>
  <c r="AS91" i="57"/>
  <c r="AS141" i="57" s="1"/>
  <c r="AU46" i="57"/>
  <c r="AT92" i="57"/>
  <c r="AT142" i="57" s="1"/>
  <c r="AV35" i="57"/>
  <c r="AU81" i="57"/>
  <c r="AU131" i="57" s="1"/>
  <c r="AX37" i="57"/>
  <c r="AW83" i="57"/>
  <c r="AW133" i="57" s="1"/>
  <c r="AT18" i="57"/>
  <c r="AS64" i="57"/>
  <c r="AS114" i="57" s="1"/>
  <c r="AT20" i="57"/>
  <c r="AS66" i="57"/>
  <c r="AS116" i="57" s="1"/>
  <c r="AT34" i="57"/>
  <c r="AS80" i="57"/>
  <c r="AS130" i="57" s="1"/>
  <c r="AT50" i="57"/>
  <c r="AS96" i="57"/>
  <c r="AS146" i="57" s="1"/>
  <c r="AT48" i="57"/>
  <c r="AS94" i="57"/>
  <c r="AS144" i="57" s="1"/>
  <c r="AT31" i="57"/>
  <c r="AS77" i="57"/>
  <c r="AS127" i="57" s="1"/>
  <c r="AW43" i="57"/>
  <c r="AV89" i="57"/>
  <c r="AV139" i="57" s="1"/>
  <c r="AU22" i="57"/>
  <c r="AT68" i="57"/>
  <c r="AT118" i="57" s="1"/>
  <c r="AT36" i="57"/>
  <c r="AS82" i="57"/>
  <c r="AS132" i="57" s="1"/>
  <c r="AV19" i="57"/>
  <c r="AU65" i="57"/>
  <c r="AU115" i="57" s="1"/>
  <c r="AW44" i="57"/>
  <c r="AV90" i="57"/>
  <c r="AV140" i="57" s="1"/>
  <c r="AX29" i="57"/>
  <c r="AW75" i="57"/>
  <c r="AW125" i="57" s="1"/>
  <c r="AT15" i="57"/>
  <c r="AS61" i="57"/>
  <c r="AS111" i="57" s="1"/>
  <c r="AT26" i="57"/>
  <c r="AS72" i="57"/>
  <c r="AS122" i="57" s="1"/>
  <c r="AU15" i="57" l="1"/>
  <c r="AT61" i="57"/>
  <c r="AT111" i="57" s="1"/>
  <c r="AU18" i="57"/>
  <c r="AT64" i="57"/>
  <c r="AT114" i="57" s="1"/>
  <c r="AW49" i="57"/>
  <c r="AV95" i="57"/>
  <c r="AV145" i="57" s="1"/>
  <c r="AU50" i="57"/>
  <c r="AT96" i="57"/>
  <c r="AT146" i="57" s="1"/>
  <c r="AZ24" i="57"/>
  <c r="AY70" i="57"/>
  <c r="AY120" i="57" s="1"/>
  <c r="AU16" i="57"/>
  <c r="AT62" i="57"/>
  <c r="AT112" i="57" s="1"/>
  <c r="AX44" i="57"/>
  <c r="AW90" i="57"/>
  <c r="AW140" i="57" s="1"/>
  <c r="AX43" i="57"/>
  <c r="AW89" i="57"/>
  <c r="AW139" i="57" s="1"/>
  <c r="AW35" i="57"/>
  <c r="AV81" i="57"/>
  <c r="AV131" i="57" s="1"/>
  <c r="BA21" i="57"/>
  <c r="AZ67" i="57"/>
  <c r="AZ117" i="57" s="1"/>
  <c r="AW14" i="57"/>
  <c r="AV60" i="57"/>
  <c r="AV110" i="57" s="1"/>
  <c r="AU47" i="57"/>
  <c r="AT93" i="57"/>
  <c r="AT143" i="57" s="1"/>
  <c r="AV28" i="57"/>
  <c r="AU74" i="57"/>
  <c r="AU124" i="57" s="1"/>
  <c r="AU30" i="57"/>
  <c r="AT76" i="57"/>
  <c r="AT126" i="57" s="1"/>
  <c r="AU36" i="57"/>
  <c r="AT82" i="57"/>
  <c r="AT132" i="57" s="1"/>
  <c r="AU48" i="57"/>
  <c r="AT94" i="57"/>
  <c r="AT144" i="57" s="1"/>
  <c r="AU45" i="57"/>
  <c r="AT91" i="57"/>
  <c r="AT141" i="57" s="1"/>
  <c r="AU23" i="57"/>
  <c r="AT69" i="57"/>
  <c r="AT119" i="57" s="1"/>
  <c r="AU38" i="57"/>
  <c r="AT84" i="57"/>
  <c r="AT134" i="57" s="1"/>
  <c r="AU40" i="57"/>
  <c r="AT86" i="57"/>
  <c r="AT136" i="57" s="1"/>
  <c r="AY29" i="57"/>
  <c r="AX75" i="57"/>
  <c r="AX125" i="57" s="1"/>
  <c r="AV22" i="57"/>
  <c r="AU68" i="57"/>
  <c r="AU118" i="57" s="1"/>
  <c r="AY37" i="57"/>
  <c r="AX83" i="57"/>
  <c r="AX133" i="57" s="1"/>
  <c r="BB13" i="57"/>
  <c r="BA59" i="57"/>
  <c r="BA109" i="57" s="1"/>
  <c r="AW27" i="57"/>
  <c r="AV73" i="57"/>
  <c r="AV123" i="57" s="1"/>
  <c r="AU42" i="57"/>
  <c r="AT88" i="57"/>
  <c r="AT138" i="57" s="1"/>
  <c r="AU34" i="57"/>
  <c r="AT80" i="57"/>
  <c r="AT130" i="57" s="1"/>
  <c r="AU26" i="57"/>
  <c r="AT72" i="57"/>
  <c r="AT122" i="57" s="1"/>
  <c r="AW19" i="57"/>
  <c r="AV65" i="57"/>
  <c r="AV115" i="57" s="1"/>
  <c r="AU31" i="57"/>
  <c r="AT77" i="57"/>
  <c r="AT127" i="57" s="1"/>
  <c r="AU20" i="57"/>
  <c r="AT66" i="57"/>
  <c r="AT116" i="57" s="1"/>
  <c r="AV46" i="57"/>
  <c r="AU92" i="57"/>
  <c r="AU142" i="57" s="1"/>
  <c r="BA33" i="57"/>
  <c r="AZ79" i="57"/>
  <c r="AZ129" i="57" s="1"/>
  <c r="AU32" i="57"/>
  <c r="AT78" i="57"/>
  <c r="AT128" i="57" s="1"/>
  <c r="AU39" i="57"/>
  <c r="AT85" i="57"/>
  <c r="AT135" i="57" s="1"/>
  <c r="AX41" i="57"/>
  <c r="AW87" i="57"/>
  <c r="AW137" i="57" s="1"/>
  <c r="AV12" i="57"/>
  <c r="AU58" i="57"/>
  <c r="AU108" i="57" s="1"/>
  <c r="AY41" i="57" l="1"/>
  <c r="AX87" i="57"/>
  <c r="AX137" i="57" s="1"/>
  <c r="AV26" i="57"/>
  <c r="AU72" i="57"/>
  <c r="AU122" i="57" s="1"/>
  <c r="AV48" i="57"/>
  <c r="AU94" i="57"/>
  <c r="AU144" i="57" s="1"/>
  <c r="AV50" i="57"/>
  <c r="AU96" i="57"/>
  <c r="AU146" i="57" s="1"/>
  <c r="AW46" i="57"/>
  <c r="AV92" i="57"/>
  <c r="AV142" i="57" s="1"/>
  <c r="BC13" i="57"/>
  <c r="BB59" i="57"/>
  <c r="BB109" i="57" s="1"/>
  <c r="AV40" i="57"/>
  <c r="AU86" i="57"/>
  <c r="AU136" i="57" s="1"/>
  <c r="AV47" i="57"/>
  <c r="AU93" i="57"/>
  <c r="AU143" i="57" s="1"/>
  <c r="AY43" i="57"/>
  <c r="AX89" i="57"/>
  <c r="AX139" i="57" s="1"/>
  <c r="AV39" i="57"/>
  <c r="AU85" i="57"/>
  <c r="AU135" i="57" s="1"/>
  <c r="AV20" i="57"/>
  <c r="AU66" i="57"/>
  <c r="AU116" i="57" s="1"/>
  <c r="AV34" i="57"/>
  <c r="AU80" i="57"/>
  <c r="AU130" i="57" s="1"/>
  <c r="AZ37" i="57"/>
  <c r="AY83" i="57"/>
  <c r="AY133" i="57" s="1"/>
  <c r="AV38" i="57"/>
  <c r="AU84" i="57"/>
  <c r="AU134" i="57" s="1"/>
  <c r="AV36" i="57"/>
  <c r="AU82" i="57"/>
  <c r="AU132" i="57" s="1"/>
  <c r="AX14" i="57"/>
  <c r="AW60" i="57"/>
  <c r="AW110" i="57" s="1"/>
  <c r="AY44" i="57"/>
  <c r="AX90" i="57"/>
  <c r="AX140" i="57" s="1"/>
  <c r="AX49" i="57"/>
  <c r="AW95" i="57"/>
  <c r="AW145" i="57" s="1"/>
  <c r="AV32" i="57"/>
  <c r="AU78" i="57"/>
  <c r="AU128" i="57" s="1"/>
  <c r="AV31" i="57"/>
  <c r="AU77" i="57"/>
  <c r="AU127" i="57" s="1"/>
  <c r="AV42" i="57"/>
  <c r="AU88" i="57"/>
  <c r="AU138" i="57" s="1"/>
  <c r="AW22" i="57"/>
  <c r="AV68" i="57"/>
  <c r="AV118" i="57" s="1"/>
  <c r="AV23" i="57"/>
  <c r="AU69" i="57"/>
  <c r="AU119" i="57" s="1"/>
  <c r="AV30" i="57"/>
  <c r="AU76" i="57"/>
  <c r="AU126" i="57" s="1"/>
  <c r="BB21" i="57"/>
  <c r="BA67" i="57"/>
  <c r="BA117" i="57" s="1"/>
  <c r="AV16" i="57"/>
  <c r="AU62" i="57"/>
  <c r="AU112" i="57" s="1"/>
  <c r="AV18" i="57"/>
  <c r="AU64" i="57"/>
  <c r="AU114" i="57" s="1"/>
  <c r="AW12" i="57"/>
  <c r="AV58" i="57"/>
  <c r="AV108" i="57" s="1"/>
  <c r="BB33" i="57"/>
  <c r="BA79" i="57"/>
  <c r="BA129" i="57" s="1"/>
  <c r="AX19" i="57"/>
  <c r="AW65" i="57"/>
  <c r="AW115" i="57" s="1"/>
  <c r="AX27" i="57"/>
  <c r="AW73" i="57"/>
  <c r="AW123" i="57" s="1"/>
  <c r="AZ29" i="57"/>
  <c r="AY75" i="57"/>
  <c r="AY125" i="57" s="1"/>
  <c r="AV45" i="57"/>
  <c r="AU91" i="57"/>
  <c r="AU141" i="57" s="1"/>
  <c r="AW28" i="57"/>
  <c r="AV74" i="57"/>
  <c r="AV124" i="57" s="1"/>
  <c r="AX35" i="57"/>
  <c r="AW81" i="57"/>
  <c r="AW131" i="57" s="1"/>
  <c r="BA24" i="57"/>
  <c r="AZ70" i="57"/>
  <c r="AZ120" i="57" s="1"/>
  <c r="AV15" i="57"/>
  <c r="AU61" i="57"/>
  <c r="AU111" i="57" s="1"/>
  <c r="BB24" i="57" l="1"/>
  <c r="BA70" i="57"/>
  <c r="BA120" i="57" s="1"/>
  <c r="AX12" i="57"/>
  <c r="AW58" i="57"/>
  <c r="AW108" i="57" s="1"/>
  <c r="AW30" i="57"/>
  <c r="AV76" i="57"/>
  <c r="AV126" i="57" s="1"/>
  <c r="AW31" i="57"/>
  <c r="AV77" i="57"/>
  <c r="AV127" i="57" s="1"/>
  <c r="AY14" i="57"/>
  <c r="AX60" i="57"/>
  <c r="AX110" i="57" s="1"/>
  <c r="AW34" i="57"/>
  <c r="AV80" i="57"/>
  <c r="AV130" i="57" s="1"/>
  <c r="AW50" i="57"/>
  <c r="AV96" i="57"/>
  <c r="AV146" i="57" s="1"/>
  <c r="AY27" i="57"/>
  <c r="AX73" i="57"/>
  <c r="AX123" i="57" s="1"/>
  <c r="AW18" i="57"/>
  <c r="AV64" i="57"/>
  <c r="AV114" i="57" s="1"/>
  <c r="AW32" i="57"/>
  <c r="AV78" i="57"/>
  <c r="AV128" i="57" s="1"/>
  <c r="AW36" i="57"/>
  <c r="AV82" i="57"/>
  <c r="AV132" i="57" s="1"/>
  <c r="AW20" i="57"/>
  <c r="AV66" i="57"/>
  <c r="AV116" i="57" s="1"/>
  <c r="AW48" i="57"/>
  <c r="AV94" i="57"/>
  <c r="AV144" i="57" s="1"/>
  <c r="BA29" i="57"/>
  <c r="AZ75" i="57"/>
  <c r="AZ125" i="57" s="1"/>
  <c r="AW47" i="57"/>
  <c r="AV93" i="57"/>
  <c r="AV143" i="57" s="1"/>
  <c r="AY35" i="57"/>
  <c r="AX81" i="57"/>
  <c r="AX131" i="57" s="1"/>
  <c r="AW23" i="57"/>
  <c r="AV69" i="57"/>
  <c r="AV119" i="57" s="1"/>
  <c r="AW40" i="57"/>
  <c r="AV86" i="57"/>
  <c r="AV136" i="57" s="1"/>
  <c r="AX28" i="57"/>
  <c r="AW74" i="57"/>
  <c r="AW124" i="57" s="1"/>
  <c r="AY19" i="57"/>
  <c r="AX65" i="57"/>
  <c r="AX115" i="57" s="1"/>
  <c r="AW16" i="57"/>
  <c r="AV62" i="57"/>
  <c r="AV112" i="57" s="1"/>
  <c r="AX22" i="57"/>
  <c r="AW68" i="57"/>
  <c r="AW118" i="57" s="1"/>
  <c r="AY49" i="57"/>
  <c r="AX95" i="57"/>
  <c r="AX145" i="57" s="1"/>
  <c r="AW38" i="57"/>
  <c r="AV84" i="57"/>
  <c r="AV134" i="57" s="1"/>
  <c r="AW39" i="57"/>
  <c r="AV85" i="57"/>
  <c r="AV135" i="57" s="1"/>
  <c r="BD13" i="57"/>
  <c r="BC59" i="57"/>
  <c r="BC109" i="57" s="1"/>
  <c r="AW26" i="57"/>
  <c r="AV72" i="57"/>
  <c r="AV122" i="57" s="1"/>
  <c r="AW15" i="57"/>
  <c r="AV61" i="57"/>
  <c r="AV111" i="57" s="1"/>
  <c r="AW45" i="57"/>
  <c r="AV91" i="57"/>
  <c r="AV141" i="57" s="1"/>
  <c r="BC33" i="57"/>
  <c r="BB79" i="57"/>
  <c r="BB129" i="57" s="1"/>
  <c r="BC21" i="57"/>
  <c r="BB67" i="57"/>
  <c r="BB117" i="57" s="1"/>
  <c r="AW42" i="57"/>
  <c r="AV88" i="57"/>
  <c r="AV138" i="57" s="1"/>
  <c r="AZ44" i="57"/>
  <c r="AY90" i="57"/>
  <c r="AY140" i="57" s="1"/>
  <c r="BA37" i="57"/>
  <c r="AZ83" i="57"/>
  <c r="AZ133" i="57" s="1"/>
  <c r="AZ43" i="57"/>
  <c r="AY89" i="57"/>
  <c r="AY139" i="57" s="1"/>
  <c r="AX46" i="57"/>
  <c r="AW92" i="57"/>
  <c r="AW142" i="57" s="1"/>
  <c r="AZ41" i="57"/>
  <c r="AY87" i="57"/>
  <c r="AY137" i="57" s="1"/>
  <c r="AY46" i="57" l="1"/>
  <c r="AX92" i="57"/>
  <c r="AX142" i="57" s="1"/>
  <c r="AX42" i="57"/>
  <c r="AW88" i="57"/>
  <c r="AW138" i="57" s="1"/>
  <c r="AX15" i="57"/>
  <c r="AW61" i="57"/>
  <c r="AW111" i="57" s="1"/>
  <c r="AX38" i="57"/>
  <c r="AW84" i="57"/>
  <c r="AW134" i="57" s="1"/>
  <c r="AZ19" i="57"/>
  <c r="AY65" i="57"/>
  <c r="AY115" i="57" s="1"/>
  <c r="AZ35" i="57"/>
  <c r="AY81" i="57"/>
  <c r="AY131" i="57" s="1"/>
  <c r="AX20" i="57"/>
  <c r="AW66" i="57"/>
  <c r="AW116" i="57" s="1"/>
  <c r="AZ27" i="57"/>
  <c r="AY73" i="57"/>
  <c r="AY123" i="57" s="1"/>
  <c r="AX31" i="57"/>
  <c r="AW77" i="57"/>
  <c r="AW127" i="57" s="1"/>
  <c r="BA43" i="57"/>
  <c r="AZ89" i="57"/>
  <c r="AZ139" i="57" s="1"/>
  <c r="BD21" i="57"/>
  <c r="BC67" i="57"/>
  <c r="BC117" i="57" s="1"/>
  <c r="AX26" i="57"/>
  <c r="AW72" i="57"/>
  <c r="AW122" i="57" s="1"/>
  <c r="AZ49" i="57"/>
  <c r="AY95" i="57"/>
  <c r="AY145" i="57" s="1"/>
  <c r="AY28" i="57"/>
  <c r="AX74" i="57"/>
  <c r="AX124" i="57" s="1"/>
  <c r="AX47" i="57"/>
  <c r="AW93" i="57"/>
  <c r="AW143" i="57" s="1"/>
  <c r="AX36" i="57"/>
  <c r="AW82" i="57"/>
  <c r="AW132" i="57" s="1"/>
  <c r="AX50" i="57"/>
  <c r="AW96" i="57"/>
  <c r="AW146" i="57" s="1"/>
  <c r="AX30" i="57"/>
  <c r="AW76" i="57"/>
  <c r="AW126" i="57" s="1"/>
  <c r="BB37" i="57"/>
  <c r="BA83" i="57"/>
  <c r="BA133" i="57" s="1"/>
  <c r="BD33" i="57"/>
  <c r="BC79" i="57"/>
  <c r="BC129" i="57" s="1"/>
  <c r="BE13" i="57"/>
  <c r="BD59" i="57"/>
  <c r="BD109" i="57" s="1"/>
  <c r="AY22" i="57"/>
  <c r="AX68" i="57"/>
  <c r="AX118" i="57" s="1"/>
  <c r="AX40" i="57"/>
  <c r="AW86" i="57"/>
  <c r="AW136" i="57" s="1"/>
  <c r="BB29" i="57"/>
  <c r="BA75" i="57"/>
  <c r="BA125" i="57" s="1"/>
  <c r="AX32" i="57"/>
  <c r="AW78" i="57"/>
  <c r="AW128" i="57" s="1"/>
  <c r="AX34" i="57"/>
  <c r="AW80" i="57"/>
  <c r="AW130" i="57" s="1"/>
  <c r="AY12" i="57"/>
  <c r="AX58" i="57"/>
  <c r="AX108" i="57" s="1"/>
  <c r="BA41" i="57"/>
  <c r="AZ87" i="57"/>
  <c r="AZ137" i="57" s="1"/>
  <c r="BA44" i="57"/>
  <c r="AZ90" i="57"/>
  <c r="AZ140" i="57" s="1"/>
  <c r="AX45" i="57"/>
  <c r="AW91" i="57"/>
  <c r="AW141" i="57" s="1"/>
  <c r="AX39" i="57"/>
  <c r="AW85" i="57"/>
  <c r="AW135" i="57" s="1"/>
  <c r="AX16" i="57"/>
  <c r="AW62" i="57"/>
  <c r="AW112" i="57" s="1"/>
  <c r="AX23" i="57"/>
  <c r="AW69" i="57"/>
  <c r="AW119" i="57" s="1"/>
  <c r="AX48" i="57"/>
  <c r="AW94" i="57"/>
  <c r="AW144" i="57" s="1"/>
  <c r="AX18" i="57"/>
  <c r="AW64" i="57"/>
  <c r="AW114" i="57" s="1"/>
  <c r="AZ14" i="57"/>
  <c r="AY60" i="57"/>
  <c r="AY110" i="57" s="1"/>
  <c r="BC24" i="57"/>
  <c r="BB70" i="57"/>
  <c r="BB120" i="57" s="1"/>
  <c r="AY16" i="57" l="1"/>
  <c r="AX62" i="57"/>
  <c r="AX112" i="57" s="1"/>
  <c r="BC29" i="57"/>
  <c r="BB75" i="57"/>
  <c r="BB125" i="57" s="1"/>
  <c r="AY36" i="57"/>
  <c r="AX82" i="57"/>
  <c r="AX132" i="57" s="1"/>
  <c r="BA27" i="57"/>
  <c r="AZ73" i="57"/>
  <c r="AZ123" i="57" s="1"/>
  <c r="AY18" i="57"/>
  <c r="AX64" i="57"/>
  <c r="AX114" i="57" s="1"/>
  <c r="AZ12" i="57"/>
  <c r="AY58" i="57"/>
  <c r="AY108" i="57" s="1"/>
  <c r="AY40" i="57"/>
  <c r="AX86" i="57"/>
  <c r="AX136" i="57" s="1"/>
  <c r="BC37" i="57"/>
  <c r="BB83" i="57"/>
  <c r="BB133" i="57" s="1"/>
  <c r="AY47" i="57"/>
  <c r="AX93" i="57"/>
  <c r="AX143" i="57" s="1"/>
  <c r="BE21" i="57"/>
  <c r="BD67" i="57"/>
  <c r="BD117" i="57" s="1"/>
  <c r="AY15" i="57"/>
  <c r="AX61" i="57"/>
  <c r="AX111" i="57" s="1"/>
  <c r="AY48" i="57"/>
  <c r="AX94" i="57"/>
  <c r="AX144" i="57" s="1"/>
  <c r="AY45" i="57"/>
  <c r="AX91" i="57"/>
  <c r="AX141" i="57" s="1"/>
  <c r="AY34" i="57"/>
  <c r="AX80" i="57"/>
  <c r="AX130" i="57" s="1"/>
  <c r="AZ22" i="57"/>
  <c r="AY68" i="57"/>
  <c r="AY118" i="57" s="1"/>
  <c r="AY30" i="57"/>
  <c r="AX76" i="57"/>
  <c r="AX126" i="57" s="1"/>
  <c r="AZ28" i="57"/>
  <c r="AY74" i="57"/>
  <c r="AY124" i="57" s="1"/>
  <c r="BB43" i="57"/>
  <c r="BA89" i="57"/>
  <c r="BA139" i="57" s="1"/>
  <c r="AY42" i="57"/>
  <c r="AX88" i="57"/>
  <c r="AX138" i="57" s="1"/>
  <c r="BA14" i="57"/>
  <c r="AZ60" i="57"/>
  <c r="AZ110" i="57" s="1"/>
  <c r="BB41" i="57"/>
  <c r="BA87" i="57"/>
  <c r="BA137" i="57" s="1"/>
  <c r="BE33" i="57"/>
  <c r="BD79" i="57"/>
  <c r="BD129" i="57" s="1"/>
  <c r="AY26" i="57"/>
  <c r="AX72" i="57"/>
  <c r="AX122" i="57" s="1"/>
  <c r="AY38" i="57"/>
  <c r="AX84" i="57"/>
  <c r="AX134" i="57" s="1"/>
  <c r="AY39" i="57"/>
  <c r="AX85" i="57"/>
  <c r="AX135" i="57" s="1"/>
  <c r="AY20" i="57"/>
  <c r="AX66" i="57"/>
  <c r="AX116" i="57" s="1"/>
  <c r="BA35" i="57"/>
  <c r="AZ81" i="57"/>
  <c r="AZ131" i="57" s="1"/>
  <c r="BD24" i="57"/>
  <c r="BC70" i="57"/>
  <c r="BC120" i="57" s="1"/>
  <c r="AY23" i="57"/>
  <c r="AX69" i="57"/>
  <c r="AX119" i="57" s="1"/>
  <c r="BB44" i="57"/>
  <c r="BA90" i="57"/>
  <c r="BA140" i="57" s="1"/>
  <c r="AY32" i="57"/>
  <c r="AX78" i="57"/>
  <c r="AX128" i="57" s="1"/>
  <c r="BF13" i="57"/>
  <c r="BE59" i="57"/>
  <c r="BE109" i="57" s="1"/>
  <c r="AY50" i="57"/>
  <c r="AX96" i="57"/>
  <c r="AX146" i="57" s="1"/>
  <c r="BA49" i="57"/>
  <c r="AZ95" i="57"/>
  <c r="AZ145" i="57" s="1"/>
  <c r="AY31" i="57"/>
  <c r="AX77" i="57"/>
  <c r="AX127" i="57" s="1"/>
  <c r="BA19" i="57"/>
  <c r="AZ65" i="57"/>
  <c r="AZ115" i="57" s="1"/>
  <c r="AZ46" i="57"/>
  <c r="AY92" i="57"/>
  <c r="AY142" i="57" s="1"/>
  <c r="BG13" i="57" l="1"/>
  <c r="BF59" i="57"/>
  <c r="BF109" i="57" s="1"/>
  <c r="AZ38" i="57"/>
  <c r="AY84" i="57"/>
  <c r="AY134" i="57" s="1"/>
  <c r="AZ30" i="57"/>
  <c r="AY76" i="57"/>
  <c r="AY126" i="57" s="1"/>
  <c r="BD37" i="57"/>
  <c r="BC83" i="57"/>
  <c r="BC133" i="57" s="1"/>
  <c r="BB35" i="57"/>
  <c r="BA81" i="57"/>
  <c r="BA131" i="57" s="1"/>
  <c r="AZ40" i="57"/>
  <c r="AY86" i="57"/>
  <c r="AY136" i="57" s="1"/>
  <c r="BB49" i="57"/>
  <c r="BA95" i="57"/>
  <c r="BA145" i="57" s="1"/>
  <c r="AZ20" i="57"/>
  <c r="AY66" i="57"/>
  <c r="AY116" i="57" s="1"/>
  <c r="BC43" i="57"/>
  <c r="BB89" i="57"/>
  <c r="BB139" i="57" s="1"/>
  <c r="AZ34" i="57"/>
  <c r="AY80" i="57"/>
  <c r="AY130" i="57" s="1"/>
  <c r="BF21" i="57"/>
  <c r="BE67" i="57"/>
  <c r="BE117" i="57" s="1"/>
  <c r="BA12" i="57"/>
  <c r="AZ58" i="57"/>
  <c r="AZ108" i="57" s="1"/>
  <c r="BB19" i="57"/>
  <c r="BA65" i="57"/>
  <c r="BA115" i="57" s="1"/>
  <c r="BE24" i="57"/>
  <c r="BD70" i="57"/>
  <c r="BD120" i="57" s="1"/>
  <c r="BB14" i="57"/>
  <c r="BA60" i="57"/>
  <c r="BA110" i="57" s="1"/>
  <c r="AZ48" i="57"/>
  <c r="AY94" i="57"/>
  <c r="AY144" i="57" s="1"/>
  <c r="BB27" i="57"/>
  <c r="BA73" i="57"/>
  <c r="BA123" i="57" s="1"/>
  <c r="AZ31" i="57"/>
  <c r="AY77" i="57"/>
  <c r="AY127" i="57" s="1"/>
  <c r="AZ32" i="57"/>
  <c r="AY78" i="57"/>
  <c r="AY128" i="57" s="1"/>
  <c r="AZ26" i="57"/>
  <c r="AY72" i="57"/>
  <c r="AY122" i="57" s="1"/>
  <c r="AZ42" i="57"/>
  <c r="AY88" i="57"/>
  <c r="AY138" i="57" s="1"/>
  <c r="BA22" i="57"/>
  <c r="AZ68" i="57"/>
  <c r="AZ118" i="57" s="1"/>
  <c r="AZ15" i="57"/>
  <c r="AY61" i="57"/>
  <c r="AY111" i="57" s="1"/>
  <c r="AZ36" i="57"/>
  <c r="AY82" i="57"/>
  <c r="AY132" i="57" s="1"/>
  <c r="BC44" i="57"/>
  <c r="BB90" i="57"/>
  <c r="BB140" i="57" s="1"/>
  <c r="BF33" i="57"/>
  <c r="BE79" i="57"/>
  <c r="BE129" i="57" s="1"/>
  <c r="BD29" i="57"/>
  <c r="BC75" i="57"/>
  <c r="BC125" i="57" s="1"/>
  <c r="BA46" i="57"/>
  <c r="AZ92" i="57"/>
  <c r="AZ142" i="57" s="1"/>
  <c r="AZ50" i="57"/>
  <c r="AY96" i="57"/>
  <c r="AY146" i="57" s="1"/>
  <c r="AZ23" i="57"/>
  <c r="AY69" i="57"/>
  <c r="AY119" i="57" s="1"/>
  <c r="AZ39" i="57"/>
  <c r="AY85" i="57"/>
  <c r="AY135" i="57" s="1"/>
  <c r="BC41" i="57"/>
  <c r="BB87" i="57"/>
  <c r="BB137" i="57" s="1"/>
  <c r="BA28" i="57"/>
  <c r="AZ74" i="57"/>
  <c r="AZ124" i="57" s="1"/>
  <c r="AZ45" i="57"/>
  <c r="AY91" i="57"/>
  <c r="AY141" i="57" s="1"/>
  <c r="AZ47" i="57"/>
  <c r="AY93" i="57"/>
  <c r="AY143" i="57" s="1"/>
  <c r="AZ18" i="57"/>
  <c r="AY64" i="57"/>
  <c r="AY114" i="57" s="1"/>
  <c r="AZ16" i="57"/>
  <c r="AY62" i="57"/>
  <c r="AY112" i="57" s="1"/>
  <c r="BA18" i="57" l="1"/>
  <c r="AZ64" i="57"/>
  <c r="AZ114" i="57" s="1"/>
  <c r="BB46" i="57"/>
  <c r="BA92" i="57"/>
  <c r="BA142" i="57" s="1"/>
  <c r="BA36" i="57"/>
  <c r="AZ82" i="57"/>
  <c r="AZ132" i="57" s="1"/>
  <c r="BA26" i="57"/>
  <c r="AZ72" i="57"/>
  <c r="AZ122" i="57" s="1"/>
  <c r="BA48" i="57"/>
  <c r="AZ94" i="57"/>
  <c r="AZ144" i="57" s="1"/>
  <c r="BB12" i="57"/>
  <c r="BA58" i="57"/>
  <c r="BA108" i="57" s="1"/>
  <c r="BE37" i="57"/>
  <c r="BD83" i="57"/>
  <c r="BD133" i="57" s="1"/>
  <c r="BA39" i="57"/>
  <c r="AZ85" i="57"/>
  <c r="AZ135" i="57" s="1"/>
  <c r="BG21" i="57"/>
  <c r="BF67" i="57"/>
  <c r="BF117" i="57" s="1"/>
  <c r="BD41" i="57"/>
  <c r="BC87" i="57"/>
  <c r="BC137" i="57" s="1"/>
  <c r="BA20" i="57"/>
  <c r="AZ66" i="57"/>
  <c r="AZ116" i="57" s="1"/>
  <c r="BA47" i="57"/>
  <c r="AZ93" i="57"/>
  <c r="AZ143" i="57" s="1"/>
  <c r="BE29" i="57"/>
  <c r="BD75" i="57"/>
  <c r="BD125" i="57" s="1"/>
  <c r="BA15" i="57"/>
  <c r="AZ61" i="57"/>
  <c r="AZ111" i="57" s="1"/>
  <c r="BA32" i="57"/>
  <c r="AZ78" i="57"/>
  <c r="AZ128" i="57" s="1"/>
  <c r="BC14" i="57"/>
  <c r="BB60" i="57"/>
  <c r="BB110" i="57" s="1"/>
  <c r="BC49" i="57"/>
  <c r="BB95" i="57"/>
  <c r="BB145" i="57" s="1"/>
  <c r="BA30" i="57"/>
  <c r="AZ76" i="57"/>
  <c r="AZ126" i="57" s="1"/>
  <c r="BA45" i="57"/>
  <c r="AZ91" i="57"/>
  <c r="AZ141" i="57" s="1"/>
  <c r="BA23" i="57"/>
  <c r="AZ69" i="57"/>
  <c r="AZ119" i="57" s="1"/>
  <c r="BG33" i="57"/>
  <c r="BF79" i="57"/>
  <c r="BF129" i="57" s="1"/>
  <c r="BB22" i="57"/>
  <c r="BA68" i="57"/>
  <c r="BA118" i="57" s="1"/>
  <c r="BA31" i="57"/>
  <c r="AZ77" i="57"/>
  <c r="AZ127" i="57" s="1"/>
  <c r="BF24" i="57"/>
  <c r="BE70" i="57"/>
  <c r="BE120" i="57" s="1"/>
  <c r="BA34" i="57"/>
  <c r="AZ80" i="57"/>
  <c r="AZ130" i="57" s="1"/>
  <c r="BA40" i="57"/>
  <c r="AZ86" i="57"/>
  <c r="AZ136" i="57" s="1"/>
  <c r="BA38" i="57"/>
  <c r="AZ84" i="57"/>
  <c r="AZ134" i="57" s="1"/>
  <c r="BA16" i="57"/>
  <c r="AZ62" i="57"/>
  <c r="AZ112" i="57" s="1"/>
  <c r="BB28" i="57"/>
  <c r="BA74" i="57"/>
  <c r="BA124" i="57" s="1"/>
  <c r="BA50" i="57"/>
  <c r="AZ96" i="57"/>
  <c r="AZ146" i="57" s="1"/>
  <c r="BD44" i="57"/>
  <c r="BC90" i="57"/>
  <c r="BC140" i="57" s="1"/>
  <c r="BA42" i="57"/>
  <c r="AZ88" i="57"/>
  <c r="AZ138" i="57" s="1"/>
  <c r="BC27" i="57"/>
  <c r="BB73" i="57"/>
  <c r="BB123" i="57" s="1"/>
  <c r="BC19" i="57"/>
  <c r="BB65" i="57"/>
  <c r="BB115" i="57" s="1"/>
  <c r="BD43" i="57"/>
  <c r="BC89" i="57"/>
  <c r="BC139" i="57" s="1"/>
  <c r="BC35" i="57"/>
  <c r="BB81" i="57"/>
  <c r="BB131" i="57" s="1"/>
  <c r="BH13" i="57"/>
  <c r="BG59" i="57"/>
  <c r="BG109" i="57" s="1"/>
  <c r="BD35" i="57" l="1"/>
  <c r="BC81" i="57"/>
  <c r="BC131" i="57" s="1"/>
  <c r="BB16" i="57"/>
  <c r="BA62" i="57"/>
  <c r="BA112" i="57" s="1"/>
  <c r="BG24" i="57"/>
  <c r="BF70" i="57"/>
  <c r="BF120" i="57" s="1"/>
  <c r="BD14" i="57"/>
  <c r="BC60" i="57"/>
  <c r="BC110" i="57" s="1"/>
  <c r="BB47" i="57"/>
  <c r="BA93" i="57"/>
  <c r="BA143" i="57" s="1"/>
  <c r="BB26" i="57"/>
  <c r="BA72" i="57"/>
  <c r="BA122" i="57" s="1"/>
  <c r="BE44" i="57"/>
  <c r="BD90" i="57"/>
  <c r="BD140" i="57" s="1"/>
  <c r="BB31" i="57"/>
  <c r="BA77" i="57"/>
  <c r="BA127" i="57" s="1"/>
  <c r="BB45" i="57"/>
  <c r="BA91" i="57"/>
  <c r="BA141" i="57" s="1"/>
  <c r="BB20" i="57"/>
  <c r="BA66" i="57"/>
  <c r="BA116" i="57" s="1"/>
  <c r="BB36" i="57"/>
  <c r="BA82" i="57"/>
  <c r="BA132" i="57" s="1"/>
  <c r="BD19" i="57"/>
  <c r="BC65" i="57"/>
  <c r="BC115" i="57" s="1"/>
  <c r="BB40" i="57"/>
  <c r="BA86" i="57"/>
  <c r="BA136" i="57" s="1"/>
  <c r="BC22" i="57"/>
  <c r="BB68" i="57"/>
  <c r="BB118" i="57" s="1"/>
  <c r="BB15" i="57"/>
  <c r="BA61" i="57"/>
  <c r="BA111" i="57" s="1"/>
  <c r="BE41" i="57"/>
  <c r="BD87" i="57"/>
  <c r="BD137" i="57" s="1"/>
  <c r="BC46" i="57"/>
  <c r="BB92" i="57"/>
  <c r="BB142" i="57" s="1"/>
  <c r="BB42" i="57"/>
  <c r="BA88" i="57"/>
  <c r="BA138" i="57" s="1"/>
  <c r="BB23" i="57"/>
  <c r="BA69" i="57"/>
  <c r="BA119" i="57" s="1"/>
  <c r="BB39" i="57"/>
  <c r="BA85" i="57"/>
  <c r="BA135" i="57" s="1"/>
  <c r="BE43" i="57"/>
  <c r="BD89" i="57"/>
  <c r="BD139" i="57" s="1"/>
  <c r="BB38" i="57"/>
  <c r="BA84" i="57"/>
  <c r="BA134" i="57" s="1"/>
  <c r="BB32" i="57"/>
  <c r="BA78" i="57"/>
  <c r="BA128" i="57" s="1"/>
  <c r="BF37" i="57"/>
  <c r="BE83" i="57"/>
  <c r="BE133" i="57" s="1"/>
  <c r="BB50" i="57"/>
  <c r="BA96" i="57"/>
  <c r="BA146" i="57" s="1"/>
  <c r="BB30" i="57"/>
  <c r="BA76" i="57"/>
  <c r="BA126" i="57" s="1"/>
  <c r="BC12" i="57"/>
  <c r="BB58" i="57"/>
  <c r="BB108" i="57" s="1"/>
  <c r="BI13" i="57"/>
  <c r="BH59" i="57"/>
  <c r="BH109" i="57" s="1"/>
  <c r="BD27" i="57"/>
  <c r="BC73" i="57"/>
  <c r="BC123" i="57" s="1"/>
  <c r="BC28" i="57"/>
  <c r="BB74" i="57"/>
  <c r="BB124" i="57" s="1"/>
  <c r="BB34" i="57"/>
  <c r="BA80" i="57"/>
  <c r="BA130" i="57" s="1"/>
  <c r="BH33" i="57"/>
  <c r="BG79" i="57"/>
  <c r="BG129" i="57" s="1"/>
  <c r="BD49" i="57"/>
  <c r="BC95" i="57"/>
  <c r="BC145" i="57" s="1"/>
  <c r="BF29" i="57"/>
  <c r="BE75" i="57"/>
  <c r="BE125" i="57" s="1"/>
  <c r="BH21" i="57"/>
  <c r="BG67" i="57"/>
  <c r="BG117" i="57" s="1"/>
  <c r="BB48" i="57"/>
  <c r="BA94" i="57"/>
  <c r="BA144" i="57" s="1"/>
  <c r="BB18" i="57"/>
  <c r="BA64" i="57"/>
  <c r="BA114" i="57" s="1"/>
  <c r="BC48" i="57" l="1"/>
  <c r="BB94" i="57"/>
  <c r="BB144" i="57" s="1"/>
  <c r="BI33" i="57"/>
  <c r="BH79" i="57"/>
  <c r="BH129" i="57" s="1"/>
  <c r="BJ13" i="57"/>
  <c r="BI59" i="57"/>
  <c r="BI109" i="57" s="1"/>
  <c r="BG37" i="57"/>
  <c r="BF83" i="57"/>
  <c r="BF133" i="57" s="1"/>
  <c r="BC39" i="57"/>
  <c r="BB85" i="57"/>
  <c r="BB135" i="57" s="1"/>
  <c r="BF41" i="57"/>
  <c r="BE87" i="57"/>
  <c r="BE137" i="57" s="1"/>
  <c r="BE19" i="57"/>
  <c r="BD65" i="57"/>
  <c r="BD115" i="57" s="1"/>
  <c r="BC31" i="57"/>
  <c r="BB77" i="57"/>
  <c r="BB127" i="57" s="1"/>
  <c r="BE14" i="57"/>
  <c r="BD60" i="57"/>
  <c r="BD110" i="57" s="1"/>
  <c r="BI21" i="57"/>
  <c r="BH67" i="57"/>
  <c r="BH117" i="57" s="1"/>
  <c r="BC34" i="57"/>
  <c r="BB80" i="57"/>
  <c r="BB130" i="57" s="1"/>
  <c r="BD12" i="57"/>
  <c r="BC58" i="57"/>
  <c r="BC108" i="57" s="1"/>
  <c r="BC32" i="57"/>
  <c r="BB78" i="57"/>
  <c r="BB128" i="57" s="1"/>
  <c r="BC23" i="57"/>
  <c r="BB69" i="57"/>
  <c r="BB119" i="57" s="1"/>
  <c r="BC15" i="57"/>
  <c r="BB61" i="57"/>
  <c r="BB111" i="57" s="1"/>
  <c r="BC36" i="57"/>
  <c r="BB82" i="57"/>
  <c r="BB132" i="57" s="1"/>
  <c r="BF44" i="57"/>
  <c r="BE90" i="57"/>
  <c r="BE140" i="57" s="1"/>
  <c r="BH24" i="57"/>
  <c r="BG70" i="57"/>
  <c r="BG120" i="57" s="1"/>
  <c r="BG29" i="57"/>
  <c r="BF75" i="57"/>
  <c r="BF125" i="57" s="1"/>
  <c r="BD28" i="57"/>
  <c r="BC74" i="57"/>
  <c r="BC124" i="57" s="1"/>
  <c r="BC30" i="57"/>
  <c r="BB76" i="57"/>
  <c r="BB126" i="57" s="1"/>
  <c r="BC38" i="57"/>
  <c r="BB84" i="57"/>
  <c r="BB134" i="57" s="1"/>
  <c r="BC42" i="57"/>
  <c r="BB88" i="57"/>
  <c r="BB138" i="57" s="1"/>
  <c r="BD22" i="57"/>
  <c r="BC68" i="57"/>
  <c r="BC118" i="57" s="1"/>
  <c r="BC20" i="57"/>
  <c r="BB66" i="57"/>
  <c r="BB116" i="57" s="1"/>
  <c r="BC26" i="57"/>
  <c r="BB72" i="57"/>
  <c r="BB122" i="57" s="1"/>
  <c r="BC16" i="57"/>
  <c r="BB62" i="57"/>
  <c r="BB112" i="57" s="1"/>
  <c r="BC18" i="57"/>
  <c r="BB64" i="57"/>
  <c r="BB114" i="57" s="1"/>
  <c r="BE49" i="57"/>
  <c r="BD95" i="57"/>
  <c r="BD145" i="57" s="1"/>
  <c r="BE27" i="57"/>
  <c r="BD73" i="57"/>
  <c r="BD123" i="57" s="1"/>
  <c r="BC50" i="57"/>
  <c r="BB96" i="57"/>
  <c r="BB146" i="57" s="1"/>
  <c r="BF43" i="57"/>
  <c r="BE89" i="57"/>
  <c r="BE139" i="57" s="1"/>
  <c r="BD46" i="57"/>
  <c r="BC92" i="57"/>
  <c r="BC142" i="57" s="1"/>
  <c r="BC40" i="57"/>
  <c r="BB86" i="57"/>
  <c r="BB136" i="57" s="1"/>
  <c r="BC45" i="57"/>
  <c r="BB91" i="57"/>
  <c r="BB141" i="57" s="1"/>
  <c r="BC47" i="57"/>
  <c r="BB93" i="57"/>
  <c r="BB143" i="57" s="1"/>
  <c r="BE35" i="57"/>
  <c r="BD81" i="57"/>
  <c r="BD131" i="57" s="1"/>
  <c r="BD47" i="57" l="1"/>
  <c r="BC93" i="57"/>
  <c r="BC143" i="57" s="1"/>
  <c r="BG43" i="57"/>
  <c r="BF89" i="57"/>
  <c r="BF139" i="57" s="1"/>
  <c r="BD18" i="57"/>
  <c r="BC64" i="57"/>
  <c r="BC114" i="57" s="1"/>
  <c r="BE22" i="57"/>
  <c r="BD68" i="57"/>
  <c r="BD118" i="57" s="1"/>
  <c r="BE28" i="57"/>
  <c r="BD74" i="57"/>
  <c r="BD124" i="57" s="1"/>
  <c r="BD36" i="57"/>
  <c r="BC82" i="57"/>
  <c r="BC132" i="57" s="1"/>
  <c r="BE12" i="57"/>
  <c r="BD58" i="57"/>
  <c r="BD108" i="57" s="1"/>
  <c r="BD31" i="57"/>
  <c r="BC77" i="57"/>
  <c r="BC127" i="57" s="1"/>
  <c r="BH37" i="57"/>
  <c r="BG83" i="57"/>
  <c r="BG133" i="57" s="1"/>
  <c r="BD45" i="57"/>
  <c r="BC91" i="57"/>
  <c r="BC141" i="57" s="1"/>
  <c r="BD50" i="57"/>
  <c r="BC96" i="57"/>
  <c r="BC146" i="57" s="1"/>
  <c r="BD16" i="57"/>
  <c r="BC62" i="57"/>
  <c r="BC112" i="57" s="1"/>
  <c r="BD42" i="57"/>
  <c r="BC88" i="57"/>
  <c r="BC138" i="57" s="1"/>
  <c r="BH29" i="57"/>
  <c r="BG75" i="57"/>
  <c r="BG125" i="57" s="1"/>
  <c r="BD15" i="57"/>
  <c r="BC61" i="57"/>
  <c r="BC111" i="57" s="1"/>
  <c r="BD34" i="57"/>
  <c r="BC80" i="57"/>
  <c r="BC130" i="57" s="1"/>
  <c r="BF19" i="57"/>
  <c r="BE65" i="57"/>
  <c r="BE115" i="57" s="1"/>
  <c r="BK13" i="57"/>
  <c r="BJ59" i="57"/>
  <c r="BJ109" i="57" s="1"/>
  <c r="BD40" i="57"/>
  <c r="BC86" i="57"/>
  <c r="BC136" i="57" s="1"/>
  <c r="BF27" i="57"/>
  <c r="BE73" i="57"/>
  <c r="BE123" i="57" s="1"/>
  <c r="BD26" i="57"/>
  <c r="BC72" i="57"/>
  <c r="BC122" i="57" s="1"/>
  <c r="BD38" i="57"/>
  <c r="BC84" i="57"/>
  <c r="BC134" i="57" s="1"/>
  <c r="BI24" i="57"/>
  <c r="BH70" i="57"/>
  <c r="BH120" i="57" s="1"/>
  <c r="BD23" i="57"/>
  <c r="BC69" i="57"/>
  <c r="BC119" i="57" s="1"/>
  <c r="BJ21" i="57"/>
  <c r="BI67" i="57"/>
  <c r="BI117" i="57" s="1"/>
  <c r="BG41" i="57"/>
  <c r="BF87" i="57"/>
  <c r="BF137" i="57" s="1"/>
  <c r="BJ33" i="57"/>
  <c r="BI79" i="57"/>
  <c r="BI129" i="57" s="1"/>
  <c r="BF35" i="57"/>
  <c r="BE81" i="57"/>
  <c r="BE131" i="57" s="1"/>
  <c r="BE46" i="57"/>
  <c r="BD92" i="57"/>
  <c r="BD142" i="57" s="1"/>
  <c r="BF49" i="57"/>
  <c r="BE95" i="57"/>
  <c r="BE145" i="57" s="1"/>
  <c r="BD20" i="57"/>
  <c r="BC66" i="57"/>
  <c r="BC116" i="57" s="1"/>
  <c r="BD30" i="57"/>
  <c r="BC76" i="57"/>
  <c r="BC126" i="57" s="1"/>
  <c r="BG44" i="57"/>
  <c r="BF90" i="57"/>
  <c r="BF140" i="57" s="1"/>
  <c r="BD32" i="57"/>
  <c r="BC78" i="57"/>
  <c r="BC128" i="57" s="1"/>
  <c r="BF14" i="57"/>
  <c r="BE60" i="57"/>
  <c r="BE110" i="57" s="1"/>
  <c r="BD39" i="57"/>
  <c r="BC85" i="57"/>
  <c r="BC135" i="57" s="1"/>
  <c r="BD48" i="57"/>
  <c r="BC94" i="57"/>
  <c r="BC144" i="57" s="1"/>
  <c r="BE39" i="57" l="1"/>
  <c r="BD85" i="57"/>
  <c r="BD135" i="57" s="1"/>
  <c r="BG35" i="57"/>
  <c r="BF81" i="57"/>
  <c r="BF131" i="57" s="1"/>
  <c r="BG27" i="57"/>
  <c r="BF73" i="57"/>
  <c r="BF123" i="57" s="1"/>
  <c r="BE16" i="57"/>
  <c r="BD62" i="57"/>
  <c r="BD112" i="57" s="1"/>
  <c r="BF22" i="57"/>
  <c r="BE68" i="57"/>
  <c r="BE118" i="57" s="1"/>
  <c r="BE20" i="57"/>
  <c r="BD66" i="57"/>
  <c r="BD116" i="57" s="1"/>
  <c r="BJ24" i="57"/>
  <c r="BI70" i="57"/>
  <c r="BI120" i="57" s="1"/>
  <c r="BE40" i="57"/>
  <c r="BD86" i="57"/>
  <c r="BD136" i="57" s="1"/>
  <c r="BE50" i="57"/>
  <c r="BD96" i="57"/>
  <c r="BD146" i="57" s="1"/>
  <c r="BE18" i="57"/>
  <c r="BD64" i="57"/>
  <c r="BD114" i="57" s="1"/>
  <c r="BE32" i="57"/>
  <c r="BD78" i="57"/>
  <c r="BD128" i="57" s="1"/>
  <c r="BG49" i="57"/>
  <c r="BF95" i="57"/>
  <c r="BF145" i="57" s="1"/>
  <c r="BE38" i="57"/>
  <c r="BD84" i="57"/>
  <c r="BD134" i="57" s="1"/>
  <c r="BL13" i="57"/>
  <c r="BK59" i="57"/>
  <c r="BK109" i="57" s="1"/>
  <c r="BI29" i="57"/>
  <c r="BH75" i="57"/>
  <c r="BH125" i="57" s="1"/>
  <c r="BE45" i="57"/>
  <c r="BD91" i="57"/>
  <c r="BD141" i="57" s="1"/>
  <c r="BH43" i="57"/>
  <c r="BG89" i="57"/>
  <c r="BG139" i="57" s="1"/>
  <c r="BE30" i="57"/>
  <c r="BD76" i="57"/>
  <c r="BD126" i="57" s="1"/>
  <c r="BE23" i="57"/>
  <c r="BD69" i="57"/>
  <c r="BD119" i="57" s="1"/>
  <c r="BE34" i="57"/>
  <c r="BD80" i="57"/>
  <c r="BD130" i="57" s="1"/>
  <c r="BE31" i="57"/>
  <c r="BD77" i="57"/>
  <c r="BD127" i="57" s="1"/>
  <c r="BG14" i="57"/>
  <c r="BF60" i="57"/>
  <c r="BF110" i="57" s="1"/>
  <c r="BK33" i="57"/>
  <c r="BJ79" i="57"/>
  <c r="BJ129" i="57" s="1"/>
  <c r="BE15" i="57"/>
  <c r="BD61" i="57"/>
  <c r="BD111" i="57" s="1"/>
  <c r="BF12" i="57"/>
  <c r="BE58" i="57"/>
  <c r="BE108" i="57" s="1"/>
  <c r="BH41" i="57"/>
  <c r="BG87" i="57"/>
  <c r="BG137" i="57" s="1"/>
  <c r="BE36" i="57"/>
  <c r="BD82" i="57"/>
  <c r="BD132" i="57" s="1"/>
  <c r="BE48" i="57"/>
  <c r="BD94" i="57"/>
  <c r="BD144" i="57" s="1"/>
  <c r="BH44" i="57"/>
  <c r="BG90" i="57"/>
  <c r="BG140" i="57" s="1"/>
  <c r="BF46" i="57"/>
  <c r="BE92" i="57"/>
  <c r="BE142" i="57" s="1"/>
  <c r="BK21" i="57"/>
  <c r="BJ67" i="57"/>
  <c r="BJ117" i="57" s="1"/>
  <c r="BE26" i="57"/>
  <c r="BD72" i="57"/>
  <c r="BD122" i="57" s="1"/>
  <c r="BG19" i="57"/>
  <c r="BF65" i="57"/>
  <c r="BF115" i="57" s="1"/>
  <c r="BE42" i="57"/>
  <c r="BD88" i="57"/>
  <c r="BD138" i="57" s="1"/>
  <c r="BI37" i="57"/>
  <c r="BH83" i="57"/>
  <c r="BH133" i="57" s="1"/>
  <c r="BF28" i="57"/>
  <c r="BE74" i="57"/>
  <c r="BE124" i="57" s="1"/>
  <c r="BE47" i="57"/>
  <c r="BD93" i="57"/>
  <c r="BD143" i="57" s="1"/>
  <c r="BF26" i="57" l="1"/>
  <c r="BE72" i="57"/>
  <c r="BE122" i="57" s="1"/>
  <c r="BF15" i="57"/>
  <c r="BE61" i="57"/>
  <c r="BE111" i="57" s="1"/>
  <c r="BF34" i="57"/>
  <c r="BE80" i="57"/>
  <c r="BE130" i="57" s="1"/>
  <c r="BF16" i="57"/>
  <c r="BE62" i="57"/>
  <c r="BE112" i="57" s="1"/>
  <c r="BG28" i="57"/>
  <c r="BF74" i="57"/>
  <c r="BF124" i="57" s="1"/>
  <c r="BF48" i="57"/>
  <c r="BE94" i="57"/>
  <c r="BE144" i="57" s="1"/>
  <c r="BF45" i="57"/>
  <c r="BE91" i="57"/>
  <c r="BE141" i="57" s="1"/>
  <c r="BH49" i="57"/>
  <c r="BG95" i="57"/>
  <c r="BG145" i="57" s="1"/>
  <c r="BF40" i="57"/>
  <c r="BE86" i="57"/>
  <c r="BE136" i="57" s="1"/>
  <c r="BJ37" i="57"/>
  <c r="BI83" i="57"/>
  <c r="BI133" i="57" s="1"/>
  <c r="BL21" i="57"/>
  <c r="BK67" i="57"/>
  <c r="BK117" i="57" s="1"/>
  <c r="BF36" i="57"/>
  <c r="BE82" i="57"/>
  <c r="BE132" i="57" s="1"/>
  <c r="BL33" i="57"/>
  <c r="BK79" i="57"/>
  <c r="BK129" i="57" s="1"/>
  <c r="BF23" i="57"/>
  <c r="BE69" i="57"/>
  <c r="BE119" i="57" s="1"/>
  <c r="BJ29" i="57"/>
  <c r="BI75" i="57"/>
  <c r="BI125" i="57" s="1"/>
  <c r="BF32" i="57"/>
  <c r="BE78" i="57"/>
  <c r="BE128" i="57" s="1"/>
  <c r="BK24" i="57"/>
  <c r="BJ70" i="57"/>
  <c r="BJ120" i="57" s="1"/>
  <c r="BH27" i="57"/>
  <c r="BG73" i="57"/>
  <c r="BG123" i="57" s="1"/>
  <c r="BF42" i="57"/>
  <c r="BE88" i="57"/>
  <c r="BE138" i="57" s="1"/>
  <c r="BG46" i="57"/>
  <c r="BF92" i="57"/>
  <c r="BF142" i="57" s="1"/>
  <c r="BI41" i="57"/>
  <c r="BH87" i="57"/>
  <c r="BH137" i="57" s="1"/>
  <c r="BH14" i="57"/>
  <c r="BG60" i="57"/>
  <c r="BG110" i="57" s="1"/>
  <c r="BF30" i="57"/>
  <c r="BE76" i="57"/>
  <c r="BE126" i="57" s="1"/>
  <c r="BM13" i="57"/>
  <c r="BM59" i="57" s="1"/>
  <c r="BM109" i="57" s="1"/>
  <c r="BL59" i="57"/>
  <c r="BL109" i="57" s="1"/>
  <c r="BF18" i="57"/>
  <c r="BE64" i="57"/>
  <c r="BE114" i="57" s="1"/>
  <c r="BF20" i="57"/>
  <c r="BE66" i="57"/>
  <c r="BE116" i="57" s="1"/>
  <c r="BH35" i="57"/>
  <c r="BG81" i="57"/>
  <c r="BG131" i="57" s="1"/>
  <c r="BF47" i="57"/>
  <c r="BE93" i="57"/>
  <c r="BE143" i="57" s="1"/>
  <c r="BH19" i="57"/>
  <c r="BG65" i="57"/>
  <c r="BG115" i="57" s="1"/>
  <c r="BI44" i="57"/>
  <c r="BH90" i="57"/>
  <c r="BH140" i="57" s="1"/>
  <c r="BG12" i="57"/>
  <c r="BF58" i="57"/>
  <c r="BF108" i="57" s="1"/>
  <c r="BF31" i="57"/>
  <c r="BE77" i="57"/>
  <c r="BE127" i="57" s="1"/>
  <c r="BI43" i="57"/>
  <c r="BH89" i="57"/>
  <c r="BH139" i="57" s="1"/>
  <c r="BF38" i="57"/>
  <c r="BE84" i="57"/>
  <c r="BE134" i="57" s="1"/>
  <c r="BF50" i="57"/>
  <c r="BE96" i="57"/>
  <c r="BE146" i="57" s="1"/>
  <c r="BG22" i="57"/>
  <c r="BF68" i="57"/>
  <c r="BF118" i="57" s="1"/>
  <c r="BF39" i="57"/>
  <c r="BE85" i="57"/>
  <c r="BE135" i="57" s="1"/>
  <c r="BH22" i="57" l="1"/>
  <c r="BG68" i="57"/>
  <c r="BG118" i="57" s="1"/>
  <c r="BG31" i="57"/>
  <c r="BF77" i="57"/>
  <c r="BF127" i="57" s="1"/>
  <c r="BG47" i="57"/>
  <c r="BF93" i="57"/>
  <c r="BF143" i="57" s="1"/>
  <c r="E59" i="57"/>
  <c r="BH46" i="57"/>
  <c r="BG92" i="57"/>
  <c r="BG142" i="57" s="1"/>
  <c r="BG32" i="57"/>
  <c r="BF78" i="57"/>
  <c r="BF128" i="57" s="1"/>
  <c r="BG36" i="57"/>
  <c r="BF82" i="57"/>
  <c r="BF132" i="57" s="1"/>
  <c r="BI49" i="57"/>
  <c r="BH95" i="57"/>
  <c r="BH145" i="57" s="1"/>
  <c r="BG16" i="57"/>
  <c r="BF62" i="57"/>
  <c r="BF112" i="57" s="1"/>
  <c r="BG50" i="57"/>
  <c r="BF96" i="57"/>
  <c r="BF146" i="57" s="1"/>
  <c r="BH12" i="57"/>
  <c r="BG58" i="57"/>
  <c r="BG108" i="57" s="1"/>
  <c r="BI35" i="57"/>
  <c r="BH81" i="57"/>
  <c r="BH131" i="57" s="1"/>
  <c r="BG30" i="57"/>
  <c r="BF76" i="57"/>
  <c r="BF126" i="57" s="1"/>
  <c r="BG42" i="57"/>
  <c r="BF88" i="57"/>
  <c r="BF138" i="57" s="1"/>
  <c r="BK29" i="57"/>
  <c r="BJ75" i="57"/>
  <c r="BJ125" i="57" s="1"/>
  <c r="BM21" i="57"/>
  <c r="BM67" i="57" s="1"/>
  <c r="BM117" i="57" s="1"/>
  <c r="BL67" i="57"/>
  <c r="BL117" i="57" s="1"/>
  <c r="BG45" i="57"/>
  <c r="BF91" i="57"/>
  <c r="BF141" i="57" s="1"/>
  <c r="BG34" i="57"/>
  <c r="BF80" i="57"/>
  <c r="BF130" i="57" s="1"/>
  <c r="BG38" i="57"/>
  <c r="BF84" i="57"/>
  <c r="BF134" i="57" s="1"/>
  <c r="BJ44" i="57"/>
  <c r="BI90" i="57"/>
  <c r="BI140" i="57" s="1"/>
  <c r="BG20" i="57"/>
  <c r="BF66" i="57"/>
  <c r="BF116" i="57" s="1"/>
  <c r="BI14" i="57"/>
  <c r="BH60" i="57"/>
  <c r="BH110" i="57" s="1"/>
  <c r="BI27" i="57"/>
  <c r="BH73" i="57"/>
  <c r="BH123" i="57" s="1"/>
  <c r="BG23" i="57"/>
  <c r="BF69" i="57"/>
  <c r="BF119" i="57" s="1"/>
  <c r="BK37" i="57"/>
  <c r="BJ83" i="57"/>
  <c r="BJ133" i="57" s="1"/>
  <c r="BG48" i="57"/>
  <c r="BF94" i="57"/>
  <c r="BF144" i="57" s="1"/>
  <c r="BG15" i="57"/>
  <c r="BF61" i="57"/>
  <c r="BF111" i="57" s="1"/>
  <c r="BG39" i="57"/>
  <c r="BF85" i="57"/>
  <c r="BF135" i="57" s="1"/>
  <c r="BJ43" i="57"/>
  <c r="BI89" i="57"/>
  <c r="BI139" i="57" s="1"/>
  <c r="BI19" i="57"/>
  <c r="BH65" i="57"/>
  <c r="BH115" i="57" s="1"/>
  <c r="BG18" i="57"/>
  <c r="BF64" i="57"/>
  <c r="BF114" i="57" s="1"/>
  <c r="BJ41" i="57"/>
  <c r="BI87" i="57"/>
  <c r="BI137" i="57" s="1"/>
  <c r="BL24" i="57"/>
  <c r="BK70" i="57"/>
  <c r="BK120" i="57" s="1"/>
  <c r="BM33" i="57"/>
  <c r="BM79" i="57" s="1"/>
  <c r="BM129" i="57" s="1"/>
  <c r="BL79" i="57"/>
  <c r="BL129" i="57" s="1"/>
  <c r="BG40" i="57"/>
  <c r="BF86" i="57"/>
  <c r="BF136" i="57" s="1"/>
  <c r="BH28" i="57"/>
  <c r="BG74" i="57"/>
  <c r="BG124" i="57" s="1"/>
  <c r="BG26" i="57"/>
  <c r="BF72" i="57"/>
  <c r="BF122" i="57" s="1"/>
  <c r="BH26" i="57" l="1"/>
  <c r="BG72" i="57"/>
  <c r="BG122" i="57" s="1"/>
  <c r="BK43" i="57"/>
  <c r="BJ89" i="57"/>
  <c r="BJ139" i="57" s="1"/>
  <c r="BH20" i="57"/>
  <c r="BG66" i="57"/>
  <c r="BG116" i="57" s="1"/>
  <c r="BI46" i="57"/>
  <c r="BH92" i="57"/>
  <c r="BH142" i="57" s="1"/>
  <c r="BI28" i="57"/>
  <c r="BH74" i="57"/>
  <c r="BH124" i="57" s="1"/>
  <c r="BH39" i="57"/>
  <c r="BG85" i="57"/>
  <c r="BG135" i="57" s="1"/>
  <c r="BH23" i="57"/>
  <c r="BG69" i="57"/>
  <c r="BG119" i="57" s="1"/>
  <c r="BK44" i="57"/>
  <c r="BJ90" i="57"/>
  <c r="BJ140" i="57" s="1"/>
  <c r="BH40" i="57"/>
  <c r="BG86" i="57"/>
  <c r="BG136" i="57" s="1"/>
  <c r="BH15" i="57"/>
  <c r="BG61" i="57"/>
  <c r="BG111" i="57" s="1"/>
  <c r="BH38" i="57"/>
  <c r="BG84" i="57"/>
  <c r="BG134" i="57" s="1"/>
  <c r="BH36" i="57"/>
  <c r="BG82" i="57"/>
  <c r="BG132" i="57" s="1"/>
  <c r="BH48" i="57"/>
  <c r="BG94" i="57"/>
  <c r="BG144" i="57" s="1"/>
  <c r="BH42" i="57"/>
  <c r="BG88" i="57"/>
  <c r="BG138" i="57" s="1"/>
  <c r="BH50" i="57"/>
  <c r="BG96" i="57"/>
  <c r="BG146" i="57" s="1"/>
  <c r="BH32" i="57"/>
  <c r="BG78" i="57"/>
  <c r="BG128" i="57" s="1"/>
  <c r="BM24" i="57"/>
  <c r="BM70" i="57" s="1"/>
  <c r="BM120" i="57" s="1"/>
  <c r="BL70" i="57"/>
  <c r="BL120" i="57" s="1"/>
  <c r="BL37" i="57"/>
  <c r="BK83" i="57"/>
  <c r="BK133" i="57" s="1"/>
  <c r="BH45" i="57"/>
  <c r="BG91" i="57"/>
  <c r="BG141" i="57" s="1"/>
  <c r="BH30" i="57"/>
  <c r="BG76" i="57"/>
  <c r="BG126" i="57" s="1"/>
  <c r="BH16" i="57"/>
  <c r="BG62" i="57"/>
  <c r="BG112" i="57" s="1"/>
  <c r="BK41" i="57"/>
  <c r="BJ87" i="57"/>
  <c r="BJ137" i="57" s="1"/>
  <c r="E67" i="57"/>
  <c r="BJ35" i="57"/>
  <c r="BI81" i="57"/>
  <c r="BI131" i="57" s="1"/>
  <c r="BJ49" i="57"/>
  <c r="BI95" i="57"/>
  <c r="BI145" i="57" s="1"/>
  <c r="BH47" i="57"/>
  <c r="BG93" i="57"/>
  <c r="BG143" i="57" s="1"/>
  <c r="BH18" i="57"/>
  <c r="BG64" i="57"/>
  <c r="BG114" i="57" s="1"/>
  <c r="BJ27" i="57"/>
  <c r="BI73" i="57"/>
  <c r="BI123" i="57" s="1"/>
  <c r="BL29" i="57"/>
  <c r="BK75" i="57"/>
  <c r="BK125" i="57" s="1"/>
  <c r="BI12" i="57"/>
  <c r="BH58" i="57"/>
  <c r="BH108" i="57" s="1"/>
  <c r="BH31" i="57"/>
  <c r="BG77" i="57"/>
  <c r="BG127" i="57" s="1"/>
  <c r="E79" i="57"/>
  <c r="BJ19" i="57"/>
  <c r="BI65" i="57"/>
  <c r="BI115" i="57" s="1"/>
  <c r="BJ14" i="57"/>
  <c r="BI60" i="57"/>
  <c r="BI110" i="57" s="1"/>
  <c r="BH34" i="57"/>
  <c r="BG80" i="57"/>
  <c r="BG130" i="57" s="1"/>
  <c r="BI22" i="57"/>
  <c r="BH68" i="57"/>
  <c r="BH118" i="57" s="1"/>
  <c r="BL44" i="57" l="1"/>
  <c r="BK90" i="57"/>
  <c r="BK140" i="57" s="1"/>
  <c r="BM29" i="57"/>
  <c r="BM75" i="57" s="1"/>
  <c r="BM125" i="57" s="1"/>
  <c r="BL75" i="57"/>
  <c r="BL125" i="57" s="1"/>
  <c r="BK49" i="57"/>
  <c r="BJ95" i="57"/>
  <c r="BJ145" i="57" s="1"/>
  <c r="BK19" i="57"/>
  <c r="BJ65" i="57"/>
  <c r="BJ115" i="57" s="1"/>
  <c r="BI30" i="57"/>
  <c r="BH76" i="57"/>
  <c r="BH126" i="57" s="1"/>
  <c r="BI32" i="57"/>
  <c r="BH78" i="57"/>
  <c r="BH128" i="57" s="1"/>
  <c r="BI36" i="57"/>
  <c r="BH82" i="57"/>
  <c r="BH132" i="57" s="1"/>
  <c r="BJ46" i="57"/>
  <c r="BI92" i="57"/>
  <c r="BI142" i="57" s="1"/>
  <c r="BK27" i="57"/>
  <c r="BJ73" i="57"/>
  <c r="BJ123" i="57" s="1"/>
  <c r="BK35" i="57"/>
  <c r="BJ81" i="57"/>
  <c r="BJ131" i="57" s="1"/>
  <c r="BJ22" i="57"/>
  <c r="BI68" i="57"/>
  <c r="BI118" i="57" s="1"/>
  <c r="BI45" i="57"/>
  <c r="BH91" i="57"/>
  <c r="BH141" i="57" s="1"/>
  <c r="BI50" i="57"/>
  <c r="BH96" i="57"/>
  <c r="BH146" i="57" s="1"/>
  <c r="BI38" i="57"/>
  <c r="BH84" i="57"/>
  <c r="BH134" i="57" s="1"/>
  <c r="BI23" i="57"/>
  <c r="BH69" i="57"/>
  <c r="BH119" i="57" s="1"/>
  <c r="BI20" i="57"/>
  <c r="BH66" i="57"/>
  <c r="BH116" i="57" s="1"/>
  <c r="BI31" i="57"/>
  <c r="BH77" i="57"/>
  <c r="BH127" i="57" s="1"/>
  <c r="BI18" i="57"/>
  <c r="BH64" i="57"/>
  <c r="BH114" i="57" s="1"/>
  <c r="BI34" i="57"/>
  <c r="BH80" i="57"/>
  <c r="BH130" i="57" s="1"/>
  <c r="BL41" i="57"/>
  <c r="BK87" i="57"/>
  <c r="BK137" i="57" s="1"/>
  <c r="BM37" i="57"/>
  <c r="BM83" i="57" s="1"/>
  <c r="BM133" i="57" s="1"/>
  <c r="BL83" i="57"/>
  <c r="BL133" i="57" s="1"/>
  <c r="BI42" i="57"/>
  <c r="BH88" i="57"/>
  <c r="BH138" i="57" s="1"/>
  <c r="BI15" i="57"/>
  <c r="BH61" i="57"/>
  <c r="BH111" i="57" s="1"/>
  <c r="BI39" i="57"/>
  <c r="BH85" i="57"/>
  <c r="BH135" i="57" s="1"/>
  <c r="BL43" i="57"/>
  <c r="BK89" i="57"/>
  <c r="BK139" i="57" s="1"/>
  <c r="BJ12" i="57"/>
  <c r="BI58" i="57"/>
  <c r="BI108" i="57" s="1"/>
  <c r="BI47" i="57"/>
  <c r="BH93" i="57"/>
  <c r="BH143" i="57" s="1"/>
  <c r="BK14" i="57"/>
  <c r="BJ60" i="57"/>
  <c r="BJ110" i="57" s="1"/>
  <c r="BI16" i="57"/>
  <c r="BH62" i="57"/>
  <c r="BH112" i="57" s="1"/>
  <c r="E70" i="57"/>
  <c r="BI48" i="57"/>
  <c r="BH94" i="57"/>
  <c r="BH144" i="57" s="1"/>
  <c r="BI40" i="57"/>
  <c r="BH86" i="57"/>
  <c r="BH136" i="57" s="1"/>
  <c r="BJ28" i="57"/>
  <c r="BI74" i="57"/>
  <c r="BI124" i="57" s="1"/>
  <c r="BI26" i="57"/>
  <c r="BH72" i="57"/>
  <c r="BH122" i="57" s="1"/>
  <c r="BK28" i="57" l="1"/>
  <c r="BJ74" i="57"/>
  <c r="BJ124" i="57" s="1"/>
  <c r="BL14" i="57"/>
  <c r="BK60" i="57"/>
  <c r="BK110" i="57" s="1"/>
  <c r="BJ39" i="57"/>
  <c r="BI85" i="57"/>
  <c r="BI135" i="57" s="1"/>
  <c r="BM41" i="57"/>
  <c r="BM87" i="57" s="1"/>
  <c r="BM137" i="57" s="1"/>
  <c r="BL87" i="57"/>
  <c r="BL137" i="57" s="1"/>
  <c r="BJ20" i="57"/>
  <c r="BI66" i="57"/>
  <c r="BI116" i="57" s="1"/>
  <c r="BJ45" i="57"/>
  <c r="BI91" i="57"/>
  <c r="BI141" i="57" s="1"/>
  <c r="BK46" i="57"/>
  <c r="BJ92" i="57"/>
  <c r="BJ142" i="57" s="1"/>
  <c r="BL19" i="57"/>
  <c r="BK65" i="57"/>
  <c r="BK115" i="57" s="1"/>
  <c r="BJ40" i="57"/>
  <c r="BI86" i="57"/>
  <c r="BI136" i="57" s="1"/>
  <c r="BJ47" i="57"/>
  <c r="BI93" i="57"/>
  <c r="BI143" i="57" s="1"/>
  <c r="BJ15" i="57"/>
  <c r="BI61" i="57"/>
  <c r="BI111" i="57" s="1"/>
  <c r="BJ34" i="57"/>
  <c r="BI80" i="57"/>
  <c r="BI130" i="57" s="1"/>
  <c r="BJ23" i="57"/>
  <c r="BI69" i="57"/>
  <c r="BI119" i="57" s="1"/>
  <c r="BK22" i="57"/>
  <c r="BJ68" i="57"/>
  <c r="BJ118" i="57" s="1"/>
  <c r="BJ36" i="57"/>
  <c r="BI82" i="57"/>
  <c r="BI132" i="57" s="1"/>
  <c r="BL49" i="57"/>
  <c r="BK95" i="57"/>
  <c r="BK145" i="57" s="1"/>
  <c r="BJ48" i="57"/>
  <c r="BI94" i="57"/>
  <c r="BI144" i="57" s="1"/>
  <c r="BK12" i="57"/>
  <c r="BJ58" i="57"/>
  <c r="BJ108" i="57" s="1"/>
  <c r="BJ42" i="57"/>
  <c r="BI88" i="57"/>
  <c r="BI138" i="57" s="1"/>
  <c r="BJ18" i="57"/>
  <c r="BI64" i="57"/>
  <c r="BI114" i="57" s="1"/>
  <c r="BJ38" i="57"/>
  <c r="BI84" i="57"/>
  <c r="BI134" i="57" s="1"/>
  <c r="BL35" i="57"/>
  <c r="BK81" i="57"/>
  <c r="BK131" i="57" s="1"/>
  <c r="BJ32" i="57"/>
  <c r="BI78" i="57"/>
  <c r="BI128" i="57" s="1"/>
  <c r="E75" i="57"/>
  <c r="BJ26" i="57"/>
  <c r="BI72" i="57"/>
  <c r="BI122" i="57" s="1"/>
  <c r="BJ16" i="57"/>
  <c r="BI62" i="57"/>
  <c r="BI112" i="57" s="1"/>
  <c r="BM43" i="57"/>
  <c r="BM89" i="57" s="1"/>
  <c r="BM139" i="57" s="1"/>
  <c r="BL89" i="57"/>
  <c r="BL139" i="57" s="1"/>
  <c r="E83" i="57"/>
  <c r="BJ31" i="57"/>
  <c r="BI77" i="57"/>
  <c r="BI127" i="57" s="1"/>
  <c r="BJ50" i="57"/>
  <c r="BI96" i="57"/>
  <c r="BI146" i="57" s="1"/>
  <c r="BL27" i="57"/>
  <c r="BK73" i="57"/>
  <c r="BK123" i="57" s="1"/>
  <c r="BJ30" i="57"/>
  <c r="BI76" i="57"/>
  <c r="BI126" i="57" s="1"/>
  <c r="BM44" i="57"/>
  <c r="BM90" i="57" s="1"/>
  <c r="BM140" i="57" s="1"/>
  <c r="BL90" i="57"/>
  <c r="BL140" i="57" s="1"/>
  <c r="BK26" i="57" l="1"/>
  <c r="BJ72" i="57"/>
  <c r="BJ122" i="57" s="1"/>
  <c r="E90" i="57"/>
  <c r="BK31" i="57"/>
  <c r="BJ77" i="57"/>
  <c r="BJ127" i="57" s="1"/>
  <c r="BK18" i="57"/>
  <c r="BJ64" i="57"/>
  <c r="BJ114" i="57" s="1"/>
  <c r="BM49" i="57"/>
  <c r="BM95" i="57" s="1"/>
  <c r="BM145" i="57" s="1"/>
  <c r="BL95" i="57"/>
  <c r="BL145" i="57" s="1"/>
  <c r="BK34" i="57"/>
  <c r="BJ80" i="57"/>
  <c r="BJ130" i="57" s="1"/>
  <c r="BM19" i="57"/>
  <c r="BM65" i="57" s="1"/>
  <c r="BM115" i="57" s="1"/>
  <c r="BL65" i="57"/>
  <c r="BL115" i="57" s="1"/>
  <c r="BK30" i="57"/>
  <c r="BJ76" i="57"/>
  <c r="BJ126" i="57" s="1"/>
  <c r="BK32" i="57"/>
  <c r="BJ78" i="57"/>
  <c r="BJ128" i="57" s="1"/>
  <c r="BK42" i="57"/>
  <c r="BJ88" i="57"/>
  <c r="BJ138" i="57" s="1"/>
  <c r="BL46" i="57"/>
  <c r="BK92" i="57"/>
  <c r="BK142" i="57" s="1"/>
  <c r="E89" i="57"/>
  <c r="BM27" i="57"/>
  <c r="BM73" i="57" s="1"/>
  <c r="BM123" i="57" s="1"/>
  <c r="BL73" i="57"/>
  <c r="BL123" i="57" s="1"/>
  <c r="BM35" i="57"/>
  <c r="BM81" i="57" s="1"/>
  <c r="BM131" i="57" s="1"/>
  <c r="BL81" i="57"/>
  <c r="BL131" i="57" s="1"/>
  <c r="BL22" i="57"/>
  <c r="BK68" i="57"/>
  <c r="BK118" i="57" s="1"/>
  <c r="BM14" i="57"/>
  <c r="BM60" i="57" s="1"/>
  <c r="BM110" i="57" s="1"/>
  <c r="BL60" i="57"/>
  <c r="BL110" i="57" s="1"/>
  <c r="BK16" i="57"/>
  <c r="BJ62" i="57"/>
  <c r="BJ112" i="57" s="1"/>
  <c r="E87" i="57"/>
  <c r="BK36" i="57"/>
  <c r="BJ82" i="57"/>
  <c r="BJ132" i="57" s="1"/>
  <c r="BK15" i="57"/>
  <c r="BJ61" i="57"/>
  <c r="BJ111" i="57" s="1"/>
  <c r="BK39" i="57"/>
  <c r="BJ85" i="57"/>
  <c r="BJ135" i="57" s="1"/>
  <c r="BL12" i="57"/>
  <c r="BK58" i="57"/>
  <c r="BK108" i="57" s="1"/>
  <c r="BK47" i="57"/>
  <c r="BJ93" i="57"/>
  <c r="BJ143" i="57" s="1"/>
  <c r="BK45" i="57"/>
  <c r="BJ91" i="57"/>
  <c r="BJ141" i="57" s="1"/>
  <c r="BK50" i="57"/>
  <c r="BJ96" i="57"/>
  <c r="BJ146" i="57" s="1"/>
  <c r="BK38" i="57"/>
  <c r="BJ84" i="57"/>
  <c r="BJ134" i="57" s="1"/>
  <c r="BK48" i="57"/>
  <c r="BJ94" i="57"/>
  <c r="BJ144" i="57" s="1"/>
  <c r="BK23" i="57"/>
  <c r="BJ69" i="57"/>
  <c r="BJ119" i="57" s="1"/>
  <c r="BK40" i="57"/>
  <c r="BJ86" i="57"/>
  <c r="BJ136" i="57" s="1"/>
  <c r="BK20" i="57"/>
  <c r="BJ66" i="57"/>
  <c r="BJ116" i="57" s="1"/>
  <c r="BL28" i="57"/>
  <c r="BK74" i="57"/>
  <c r="BK124" i="57" s="1"/>
  <c r="E95" i="57" l="1"/>
  <c r="BL20" i="57"/>
  <c r="BK66" i="57"/>
  <c r="BK116" i="57" s="1"/>
  <c r="BL38" i="57"/>
  <c r="BK84" i="57"/>
  <c r="BK134" i="57" s="1"/>
  <c r="BM12" i="57"/>
  <c r="BM58" i="57" s="1"/>
  <c r="BM108" i="57" s="1"/>
  <c r="BL58" i="57"/>
  <c r="BL108" i="57" s="1"/>
  <c r="BL32" i="57"/>
  <c r="BK78" i="57"/>
  <c r="BK128" i="57" s="1"/>
  <c r="BL16" i="57"/>
  <c r="BK62" i="57"/>
  <c r="BK112" i="57" s="1"/>
  <c r="E73" i="57"/>
  <c r="BL40" i="57"/>
  <c r="BK86" i="57"/>
  <c r="BK136" i="57" s="1"/>
  <c r="BL50" i="57"/>
  <c r="BK96" i="57"/>
  <c r="BK146" i="57" s="1"/>
  <c r="BL39" i="57"/>
  <c r="BK85" i="57"/>
  <c r="BK135" i="57" s="1"/>
  <c r="BL30" i="57"/>
  <c r="BK76" i="57"/>
  <c r="BK126" i="57" s="1"/>
  <c r="BL18" i="57"/>
  <c r="BK64" i="57"/>
  <c r="BK114" i="57" s="1"/>
  <c r="E60" i="57"/>
  <c r="BL23" i="57"/>
  <c r="BK69" i="57"/>
  <c r="BK119" i="57" s="1"/>
  <c r="BL45" i="57"/>
  <c r="BK91" i="57"/>
  <c r="BK141" i="57" s="1"/>
  <c r="BL15" i="57"/>
  <c r="BK61" i="57"/>
  <c r="BK111" i="57" s="1"/>
  <c r="BM46" i="57"/>
  <c r="BM92" i="57" s="1"/>
  <c r="BM142" i="57" s="1"/>
  <c r="BL92" i="57"/>
  <c r="BL142" i="57" s="1"/>
  <c r="E65" i="57"/>
  <c r="BL31" i="57"/>
  <c r="BK77" i="57"/>
  <c r="BK127" i="57" s="1"/>
  <c r="BM22" i="57"/>
  <c r="BM68" i="57" s="1"/>
  <c r="BM118" i="57" s="1"/>
  <c r="BL68" i="57"/>
  <c r="BL118" i="57" s="1"/>
  <c r="BM28" i="57"/>
  <c r="BM74" i="57" s="1"/>
  <c r="BM124" i="57" s="1"/>
  <c r="BL74" i="57"/>
  <c r="BL124" i="57" s="1"/>
  <c r="BL48" i="57"/>
  <c r="BK94" i="57"/>
  <c r="BK144" i="57" s="1"/>
  <c r="BL47" i="57"/>
  <c r="BK93" i="57"/>
  <c r="BK143" i="57" s="1"/>
  <c r="BL36" i="57"/>
  <c r="BK82" i="57"/>
  <c r="BK132" i="57" s="1"/>
  <c r="BL42" i="57"/>
  <c r="BK88" i="57"/>
  <c r="BK138" i="57" s="1"/>
  <c r="BL34" i="57"/>
  <c r="BK80" i="57"/>
  <c r="BK130" i="57" s="1"/>
  <c r="E81" i="57"/>
  <c r="BL26" i="57"/>
  <c r="BK72" i="57"/>
  <c r="BK122" i="57" s="1"/>
  <c r="BM47" i="57" l="1"/>
  <c r="BM93" i="57" s="1"/>
  <c r="BM143" i="57" s="1"/>
  <c r="BL93" i="57"/>
  <c r="BL143" i="57" s="1"/>
  <c r="BM31" i="57"/>
  <c r="BM77" i="57" s="1"/>
  <c r="BM127" i="57" s="1"/>
  <c r="BL77" i="57"/>
  <c r="BL127" i="57" s="1"/>
  <c r="BM39" i="57"/>
  <c r="BM85" i="57" s="1"/>
  <c r="BM135" i="57" s="1"/>
  <c r="BL85" i="57"/>
  <c r="BL135" i="57" s="1"/>
  <c r="BM23" i="57"/>
  <c r="BM69" i="57" s="1"/>
  <c r="BM119" i="57" s="1"/>
  <c r="BL69" i="57"/>
  <c r="BL119" i="57" s="1"/>
  <c r="BM32" i="57"/>
  <c r="BM78" i="57" s="1"/>
  <c r="BM128" i="57" s="1"/>
  <c r="BL78" i="57"/>
  <c r="BL128" i="57" s="1"/>
  <c r="BM34" i="57"/>
  <c r="BM80" i="57" s="1"/>
  <c r="BM130" i="57" s="1"/>
  <c r="BL80" i="57"/>
  <c r="BL130" i="57" s="1"/>
  <c r="BM48" i="57"/>
  <c r="BM94" i="57" s="1"/>
  <c r="BM144" i="57" s="1"/>
  <c r="BL94" i="57"/>
  <c r="BL144" i="57" s="1"/>
  <c r="BM50" i="57"/>
  <c r="BM96" i="57" s="1"/>
  <c r="BM146" i="57" s="1"/>
  <c r="BL96" i="57"/>
  <c r="BL146" i="57" s="1"/>
  <c r="E92" i="57"/>
  <c r="E58" i="57"/>
  <c r="BM42" i="57"/>
  <c r="BM88" i="57" s="1"/>
  <c r="BM138" i="57" s="1"/>
  <c r="BL88" i="57"/>
  <c r="BL138" i="57" s="1"/>
  <c r="E74" i="57"/>
  <c r="BM18" i="57"/>
  <c r="BM64" i="57" s="1"/>
  <c r="BM114" i="57" s="1"/>
  <c r="BL64" i="57"/>
  <c r="BL114" i="57" s="1"/>
  <c r="BM40" i="57"/>
  <c r="BM86" i="57" s="1"/>
  <c r="BM136" i="57" s="1"/>
  <c r="BL86" i="57"/>
  <c r="BL136" i="57" s="1"/>
  <c r="BM15" i="57"/>
  <c r="BM61" i="57" s="1"/>
  <c r="BM111" i="57" s="1"/>
  <c r="BL61" i="57"/>
  <c r="BL111" i="57" s="1"/>
  <c r="BM38" i="57"/>
  <c r="BM84" i="57" s="1"/>
  <c r="BM134" i="57" s="1"/>
  <c r="BL84" i="57"/>
  <c r="BL134" i="57" s="1"/>
  <c r="BM36" i="57"/>
  <c r="BM82" i="57" s="1"/>
  <c r="BM132" i="57" s="1"/>
  <c r="BL82" i="57"/>
  <c r="BL132" i="57" s="1"/>
  <c r="E68" i="57"/>
  <c r="BM30" i="57"/>
  <c r="BM76" i="57" s="1"/>
  <c r="BM126" i="57" s="1"/>
  <c r="BL76" i="57"/>
  <c r="BL126" i="57" s="1"/>
  <c r="BM26" i="57"/>
  <c r="BM72" i="57" s="1"/>
  <c r="BM122" i="57" s="1"/>
  <c r="BL72" i="57"/>
  <c r="BL122" i="57" s="1"/>
  <c r="BM45" i="57"/>
  <c r="BM91" i="57" s="1"/>
  <c r="BM141" i="57" s="1"/>
  <c r="BL91" i="57"/>
  <c r="BL141" i="57" s="1"/>
  <c r="BM16" i="57"/>
  <c r="BM62" i="57" s="1"/>
  <c r="BM112" i="57" s="1"/>
  <c r="BL62" i="57"/>
  <c r="BL112" i="57" s="1"/>
  <c r="BM20" i="57"/>
  <c r="BM66" i="57" s="1"/>
  <c r="BM116" i="57" s="1"/>
  <c r="BL66" i="57"/>
  <c r="BL116" i="57" s="1"/>
  <c r="E66" i="57" l="1"/>
  <c r="E78" i="57"/>
  <c r="E76" i="57"/>
  <c r="E93" i="57"/>
  <c r="E72" i="57"/>
  <c r="E86" i="57"/>
  <c r="E80" i="57"/>
  <c r="E77" i="57"/>
  <c r="E61" i="57"/>
  <c r="E62" i="57"/>
  <c r="E96" i="57"/>
  <c r="E69" i="57"/>
  <c r="E82" i="57"/>
  <c r="E64" i="57"/>
  <c r="E91" i="57"/>
  <c r="E94" i="57"/>
  <c r="E85" i="57"/>
  <c r="E84" i="57"/>
  <c r="E88" i="57"/>
  <c r="C5" i="50" l="1"/>
  <c r="C4" i="50"/>
  <c r="BJ10" i="52"/>
  <c r="BI10" i="52"/>
  <c r="BH10" i="52"/>
  <c r="BG10" i="52"/>
  <c r="BF10" i="52"/>
  <c r="BE10" i="52"/>
  <c r="BD10" i="52"/>
  <c r="BC10" i="52"/>
  <c r="BB10" i="52"/>
  <c r="BA10" i="52"/>
  <c r="AZ10" i="52"/>
  <c r="AY10" i="52"/>
  <c r="AX10" i="52"/>
  <c r="AW10" i="52"/>
  <c r="AV10" i="52"/>
  <c r="AU10" i="52"/>
  <c r="AT10" i="52"/>
  <c r="AS10" i="52"/>
  <c r="AR10" i="52"/>
  <c r="AQ10" i="52"/>
  <c r="AP10" i="52"/>
  <c r="AO10" i="52"/>
  <c r="AN10" i="52"/>
  <c r="AM10" i="52"/>
  <c r="AL10" i="52"/>
  <c r="AK10" i="52"/>
  <c r="AJ10" i="52"/>
  <c r="AI10" i="52"/>
  <c r="AH10" i="52"/>
  <c r="AG10" i="52"/>
  <c r="AF10" i="52"/>
  <c r="AE10" i="52"/>
  <c r="AD10" i="52"/>
  <c r="AC10" i="52"/>
  <c r="AB10" i="52"/>
  <c r="AA10" i="52"/>
  <c r="Z10" i="52"/>
  <c r="Y10" i="52"/>
  <c r="X10" i="52"/>
  <c r="W10" i="52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H10" i="52"/>
  <c r="G10" i="52"/>
  <c r="F10" i="52"/>
  <c r="E10" i="52"/>
  <c r="D10" i="52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139" i="56"/>
  <c r="D139" i="56"/>
  <c r="B140" i="56"/>
  <c r="D140" i="56"/>
  <c r="B141" i="56"/>
  <c r="D141" i="56"/>
  <c r="B142" i="56"/>
  <c r="D142" i="56"/>
  <c r="B143" i="56"/>
  <c r="D143" i="56"/>
  <c r="B144" i="56"/>
  <c r="D144" i="56"/>
  <c r="B145" i="56"/>
  <c r="D145" i="56"/>
  <c r="B89" i="56"/>
  <c r="D89" i="56"/>
  <c r="B90" i="56"/>
  <c r="D90" i="56"/>
  <c r="B91" i="56"/>
  <c r="D91" i="56"/>
  <c r="B92" i="56"/>
  <c r="D92" i="56"/>
  <c r="B93" i="56"/>
  <c r="D93" i="56"/>
  <c r="B94" i="56"/>
  <c r="D94" i="56"/>
  <c r="B95" i="56"/>
  <c r="D95" i="56"/>
  <c r="B52" i="56"/>
  <c r="B53" i="56"/>
  <c r="B54" i="56"/>
  <c r="B55" i="56"/>
  <c r="B56" i="56"/>
  <c r="B57" i="56"/>
  <c r="E6" i="3"/>
  <c r="F6" i="3"/>
  <c r="F31" i="2"/>
  <c r="L36" i="18" l="1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AA36" i="18"/>
  <c r="AB36" i="18"/>
  <c r="AC36" i="18"/>
  <c r="AD36" i="18"/>
  <c r="AE36" i="18"/>
  <c r="AF36" i="18"/>
  <c r="AG36" i="18"/>
  <c r="AH36" i="18"/>
  <c r="AI36" i="18"/>
  <c r="AJ36" i="18"/>
  <c r="AK36" i="18"/>
  <c r="AL36" i="18"/>
  <c r="AM36" i="18"/>
  <c r="AN36" i="18"/>
  <c r="AO36" i="18"/>
  <c r="AP36" i="18"/>
  <c r="AQ36" i="18"/>
  <c r="AR36" i="18"/>
  <c r="AS36" i="18"/>
  <c r="AT36" i="18"/>
  <c r="AU36" i="18"/>
  <c r="AV36" i="18"/>
  <c r="AW36" i="18"/>
  <c r="AX36" i="18"/>
  <c r="AY36" i="18"/>
  <c r="AZ36" i="18"/>
  <c r="BA36" i="18"/>
  <c r="BB36" i="18"/>
  <c r="BC36" i="18"/>
  <c r="BD36" i="18"/>
  <c r="BE36" i="18"/>
  <c r="L42" i="18"/>
  <c r="M42" i="18"/>
  <c r="N42" i="18"/>
  <c r="O42" i="18"/>
  <c r="P42" i="18"/>
  <c r="Q42" i="18"/>
  <c r="R42" i="18"/>
  <c r="S42" i="18"/>
  <c r="T42" i="18"/>
  <c r="U42" i="18"/>
  <c r="V42" i="18"/>
  <c r="W42" i="18"/>
  <c r="X42" i="18"/>
  <c r="Y42" i="18"/>
  <c r="Z42" i="18"/>
  <c r="AA42" i="18"/>
  <c r="AB42" i="18"/>
  <c r="AC42" i="18"/>
  <c r="AD42" i="18"/>
  <c r="AE42" i="18"/>
  <c r="AF42" i="18"/>
  <c r="AG42" i="18"/>
  <c r="AH42" i="18"/>
  <c r="AI42" i="18"/>
  <c r="AJ42" i="18"/>
  <c r="AK42" i="18"/>
  <c r="AL42" i="18"/>
  <c r="AM42" i="18"/>
  <c r="AN42" i="18"/>
  <c r="AO42" i="18"/>
  <c r="AP42" i="18"/>
  <c r="AQ42" i="18"/>
  <c r="AR42" i="18"/>
  <c r="AS42" i="18"/>
  <c r="AT42" i="18"/>
  <c r="AU42" i="18"/>
  <c r="AV42" i="18"/>
  <c r="AW42" i="18"/>
  <c r="AX42" i="18"/>
  <c r="AY42" i="18"/>
  <c r="AZ42" i="18"/>
  <c r="BA42" i="18"/>
  <c r="BB42" i="18"/>
  <c r="BC42" i="18"/>
  <c r="BD42" i="18"/>
  <c r="BE42" i="18"/>
  <c r="L55" i="18"/>
  <c r="M55" i="18"/>
  <c r="N55" i="18"/>
  <c r="O55" i="18"/>
  <c r="P55" i="18"/>
  <c r="Q55" i="18"/>
  <c r="R55" i="18"/>
  <c r="S55" i="18"/>
  <c r="T55" i="18"/>
  <c r="U55" i="18"/>
  <c r="V55" i="18"/>
  <c r="W55" i="18"/>
  <c r="X55" i="18"/>
  <c r="Y55" i="18"/>
  <c r="Z55" i="18"/>
  <c r="AA55" i="18"/>
  <c r="AB55" i="18"/>
  <c r="AC55" i="18"/>
  <c r="AD55" i="18"/>
  <c r="AE55" i="18"/>
  <c r="AF55" i="18"/>
  <c r="AG55" i="18"/>
  <c r="AH55" i="18"/>
  <c r="AI55" i="18"/>
  <c r="AJ55" i="18"/>
  <c r="AK55" i="18"/>
  <c r="AL55" i="18"/>
  <c r="AM55" i="18"/>
  <c r="AN55" i="18"/>
  <c r="AO55" i="18"/>
  <c r="AP55" i="18"/>
  <c r="AQ55" i="18"/>
  <c r="AR55" i="18"/>
  <c r="AS55" i="18"/>
  <c r="AT55" i="18"/>
  <c r="AU55" i="18"/>
  <c r="AV55" i="18"/>
  <c r="AW55" i="18"/>
  <c r="AX55" i="18"/>
  <c r="AY55" i="18"/>
  <c r="AZ55" i="18"/>
  <c r="BA55" i="18"/>
  <c r="BB55" i="18"/>
  <c r="BC55" i="18"/>
  <c r="BD55" i="18"/>
  <c r="BE55" i="18"/>
  <c r="J34" i="18"/>
  <c r="K34" i="18"/>
  <c r="J35" i="18"/>
  <c r="K35" i="18"/>
  <c r="J36" i="18"/>
  <c r="K36" i="18"/>
  <c r="J37" i="18"/>
  <c r="K37" i="18"/>
  <c r="J38" i="18"/>
  <c r="K38" i="18"/>
  <c r="J39" i="18"/>
  <c r="K39" i="18"/>
  <c r="J40" i="18"/>
  <c r="K40" i="18"/>
  <c r="J41" i="18"/>
  <c r="K41" i="18"/>
  <c r="J42" i="18"/>
  <c r="K42" i="18"/>
  <c r="J43" i="18"/>
  <c r="K43" i="18"/>
  <c r="J44" i="18"/>
  <c r="K44" i="18"/>
  <c r="J45" i="18"/>
  <c r="K45" i="18"/>
  <c r="J46" i="18"/>
  <c r="K46" i="18"/>
  <c r="J47" i="18"/>
  <c r="J48" i="18"/>
  <c r="J49" i="18"/>
  <c r="J50" i="18"/>
  <c r="J51" i="18"/>
  <c r="J52" i="18"/>
  <c r="J53" i="18"/>
  <c r="J54" i="18"/>
  <c r="J55" i="18"/>
  <c r="K55" i="18"/>
  <c r="J56" i="18"/>
  <c r="K56" i="18"/>
  <c r="J57" i="18"/>
  <c r="K57" i="18"/>
  <c r="J58" i="18"/>
  <c r="K58" i="18"/>
  <c r="J59" i="18"/>
  <c r="K59" i="18"/>
  <c r="J60" i="18"/>
  <c r="K60" i="18"/>
  <c r="J61" i="18"/>
  <c r="K61" i="18"/>
  <c r="J62" i="18"/>
  <c r="J63" i="18"/>
  <c r="K63" i="18"/>
  <c r="J64" i="18"/>
  <c r="K64" i="18"/>
  <c r="J65" i="18"/>
  <c r="K65" i="18"/>
  <c r="K33" i="18"/>
  <c r="J33" i="18"/>
  <c r="I8" i="18"/>
  <c r="G38" i="3"/>
  <c r="F38" i="3"/>
  <c r="E38" i="3"/>
  <c r="E39" i="3"/>
  <c r="F39" i="3"/>
  <c r="G39" i="3"/>
  <c r="H39" i="3"/>
  <c r="B139" i="5"/>
  <c r="D139" i="5"/>
  <c r="B140" i="5"/>
  <c r="D140" i="5"/>
  <c r="B141" i="5"/>
  <c r="D141" i="5"/>
  <c r="B142" i="5"/>
  <c r="D142" i="5"/>
  <c r="B143" i="5"/>
  <c r="D143" i="5"/>
  <c r="B144" i="5"/>
  <c r="D144" i="5"/>
  <c r="B145" i="5"/>
  <c r="D145" i="5"/>
  <c r="B146" i="5"/>
  <c r="D146" i="5"/>
  <c r="B147" i="5"/>
  <c r="D147" i="5"/>
  <c r="B88" i="5"/>
  <c r="D88" i="5"/>
  <c r="B89" i="5"/>
  <c r="D89" i="5"/>
  <c r="B90" i="5"/>
  <c r="D90" i="5"/>
  <c r="B91" i="5"/>
  <c r="D91" i="5"/>
  <c r="B92" i="5"/>
  <c r="D92" i="5"/>
  <c r="B93" i="5"/>
  <c r="D93" i="5"/>
  <c r="B94" i="5"/>
  <c r="D94" i="5"/>
  <c r="B95" i="5"/>
  <c r="D95" i="5"/>
  <c r="B96" i="5"/>
  <c r="D96" i="5"/>
  <c r="BN153" i="5"/>
  <c r="BT153" i="5"/>
  <c r="BU153" i="5"/>
  <c r="BV153" i="5"/>
  <c r="BW153" i="5"/>
  <c r="BX153" i="5"/>
  <c r="BY153" i="5"/>
  <c r="BZ153" i="5"/>
  <c r="CA153" i="5"/>
  <c r="CB153" i="5"/>
  <c r="H5" i="5"/>
  <c r="H7" i="5" s="1"/>
  <c r="B164" i="5"/>
  <c r="B165" i="5"/>
  <c r="B163" i="5"/>
  <c r="B162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03" i="5"/>
  <c r="I63" i="18"/>
  <c r="F63" i="18"/>
  <c r="I62" i="18"/>
  <c r="B67" i="6"/>
  <c r="P67" i="6" s="1"/>
  <c r="R63" i="18" s="1"/>
  <c r="G5" i="56"/>
  <c r="G8" i="56" s="1"/>
  <c r="BN149" i="56"/>
  <c r="BO149" i="56"/>
  <c r="BP149" i="56"/>
  <c r="BQ149" i="56"/>
  <c r="BR149" i="56"/>
  <c r="BS149" i="56"/>
  <c r="BT149" i="56"/>
  <c r="BU149" i="56"/>
  <c r="BV149" i="56"/>
  <c r="BW149" i="56"/>
  <c r="BX149" i="56"/>
  <c r="BY149" i="56"/>
  <c r="BZ149" i="56"/>
  <c r="CA149" i="56"/>
  <c r="CB149" i="56"/>
  <c r="CC149" i="56"/>
  <c r="BN150" i="56"/>
  <c r="BO150" i="56"/>
  <c r="BP150" i="56"/>
  <c r="BQ150" i="56"/>
  <c r="BR150" i="56"/>
  <c r="BS150" i="56"/>
  <c r="BT150" i="56"/>
  <c r="BU150" i="56"/>
  <c r="BV150" i="56"/>
  <c r="BW150" i="56"/>
  <c r="BX150" i="56"/>
  <c r="BY150" i="56"/>
  <c r="BZ150" i="56"/>
  <c r="CA150" i="56"/>
  <c r="CB150" i="56"/>
  <c r="CC150" i="56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B114" i="5"/>
  <c r="B117" i="5"/>
  <c r="B125" i="5"/>
  <c r="D104" i="56"/>
  <c r="D105" i="56"/>
  <c r="D106" i="56"/>
  <c r="D107" i="56"/>
  <c r="D108" i="56"/>
  <c r="D109" i="56"/>
  <c r="D110" i="56"/>
  <c r="D111" i="56"/>
  <c r="D112" i="56"/>
  <c r="D113" i="56"/>
  <c r="D114" i="56"/>
  <c r="D115" i="56"/>
  <c r="D116" i="56"/>
  <c r="D117" i="56"/>
  <c r="D118" i="56"/>
  <c r="D119" i="56"/>
  <c r="D120" i="56"/>
  <c r="D121" i="56"/>
  <c r="D122" i="56"/>
  <c r="D123" i="56"/>
  <c r="D124" i="56"/>
  <c r="D125" i="56"/>
  <c r="D126" i="56"/>
  <c r="D127" i="56"/>
  <c r="D128" i="56"/>
  <c r="D129" i="56"/>
  <c r="D130" i="56"/>
  <c r="D131" i="56"/>
  <c r="D132" i="56"/>
  <c r="D133" i="56"/>
  <c r="D134" i="56"/>
  <c r="D135" i="56"/>
  <c r="D136" i="56"/>
  <c r="D137" i="56"/>
  <c r="D138" i="56"/>
  <c r="D146" i="56"/>
  <c r="B104" i="56"/>
  <c r="B105" i="56"/>
  <c r="B106" i="56"/>
  <c r="B107" i="56"/>
  <c r="B108" i="56"/>
  <c r="B109" i="56"/>
  <c r="B110" i="56"/>
  <c r="B111" i="56"/>
  <c r="B112" i="56"/>
  <c r="B113" i="56"/>
  <c r="B114" i="56"/>
  <c r="B115" i="56"/>
  <c r="B116" i="56"/>
  <c r="B117" i="56"/>
  <c r="B118" i="56"/>
  <c r="B119" i="56"/>
  <c r="B120" i="56"/>
  <c r="B121" i="56"/>
  <c r="B122" i="56"/>
  <c r="B123" i="56"/>
  <c r="B124" i="56"/>
  <c r="B125" i="56"/>
  <c r="B126" i="56"/>
  <c r="B127" i="56"/>
  <c r="B128" i="56"/>
  <c r="B129" i="56"/>
  <c r="B130" i="56"/>
  <c r="B131" i="56"/>
  <c r="B132" i="56"/>
  <c r="B133" i="56"/>
  <c r="B134" i="56"/>
  <c r="B135" i="56"/>
  <c r="B136" i="56"/>
  <c r="B137" i="56"/>
  <c r="B138" i="56"/>
  <c r="B146" i="56"/>
  <c r="D53" i="56"/>
  <c r="D54" i="56"/>
  <c r="D55" i="56"/>
  <c r="D56" i="56"/>
  <c r="D57" i="56"/>
  <c r="D58" i="56"/>
  <c r="D59" i="56"/>
  <c r="D60" i="56"/>
  <c r="D61" i="56"/>
  <c r="D62" i="56"/>
  <c r="D63" i="56"/>
  <c r="D64" i="56"/>
  <c r="D65" i="56"/>
  <c r="D66" i="56"/>
  <c r="D67" i="56"/>
  <c r="D68" i="56"/>
  <c r="D69" i="56"/>
  <c r="D70" i="56"/>
  <c r="D71" i="56"/>
  <c r="D72" i="56"/>
  <c r="D73" i="56"/>
  <c r="D74" i="56"/>
  <c r="D75" i="56"/>
  <c r="D76" i="56"/>
  <c r="D77" i="56"/>
  <c r="D78" i="56"/>
  <c r="D79" i="56"/>
  <c r="D80" i="56"/>
  <c r="D81" i="56"/>
  <c r="D82" i="56"/>
  <c r="D83" i="56"/>
  <c r="D84" i="56"/>
  <c r="D85" i="56"/>
  <c r="D86" i="56"/>
  <c r="D87" i="56"/>
  <c r="D88" i="56"/>
  <c r="D96" i="56"/>
  <c r="D52" i="56"/>
  <c r="B58" i="56"/>
  <c r="B59" i="56"/>
  <c r="B60" i="56"/>
  <c r="B61" i="56"/>
  <c r="B62" i="56"/>
  <c r="B63" i="56"/>
  <c r="B64" i="56"/>
  <c r="B65" i="56"/>
  <c r="B66" i="56"/>
  <c r="B67" i="56"/>
  <c r="B68" i="56"/>
  <c r="B69" i="56"/>
  <c r="B70" i="56"/>
  <c r="B71" i="56"/>
  <c r="B72" i="56"/>
  <c r="B73" i="56"/>
  <c r="B74" i="56"/>
  <c r="B75" i="56"/>
  <c r="B76" i="56"/>
  <c r="B77" i="56"/>
  <c r="B78" i="56"/>
  <c r="B79" i="56"/>
  <c r="B80" i="56"/>
  <c r="B81" i="56"/>
  <c r="B82" i="56"/>
  <c r="B83" i="56"/>
  <c r="B84" i="56"/>
  <c r="B85" i="56"/>
  <c r="B86" i="56"/>
  <c r="B87" i="56"/>
  <c r="B88" i="56"/>
  <c r="B96" i="56"/>
  <c r="E36" i="3"/>
  <c r="X67" i="6" s="1"/>
  <c r="Z63" i="18" s="1"/>
  <c r="F36" i="3"/>
  <c r="G36" i="3"/>
  <c r="AV67" i="6" s="1"/>
  <c r="AX63" i="18" s="1"/>
  <c r="H36" i="3"/>
  <c r="BD67" i="6" s="1"/>
  <c r="BF63" i="18" s="1"/>
  <c r="F20" i="2"/>
  <c r="F21" i="2"/>
  <c r="F22" i="2"/>
  <c r="O67" i="6" l="1"/>
  <c r="Q63" i="18" s="1"/>
  <c r="G11" i="56"/>
  <c r="G57" i="56" s="1"/>
  <c r="G49" i="56"/>
  <c r="G43" i="56"/>
  <c r="G44" i="56"/>
  <c r="G48" i="56"/>
  <c r="G46" i="56"/>
  <c r="G45" i="56"/>
  <c r="G47" i="56"/>
  <c r="AF67" i="6"/>
  <c r="AH63" i="18" s="1"/>
  <c r="BY152" i="56"/>
  <c r="BW152" i="56"/>
  <c r="CB152" i="56"/>
  <c r="BT152" i="56"/>
  <c r="BX152" i="56"/>
  <c r="BV152" i="56"/>
  <c r="BN152" i="56"/>
  <c r="CC152" i="56"/>
  <c r="BU152" i="56"/>
  <c r="CA152" i="56"/>
  <c r="BZ152" i="56"/>
  <c r="L67" i="6"/>
  <c r="N63" i="18" s="1"/>
  <c r="N67" i="6"/>
  <c r="P63" i="18" s="1"/>
  <c r="M67" i="6"/>
  <c r="O63" i="18" s="1"/>
  <c r="S67" i="6"/>
  <c r="U63" i="18" s="1"/>
  <c r="K67" i="6"/>
  <c r="M63" i="18" s="1"/>
  <c r="R67" i="6"/>
  <c r="T63" i="18" s="1"/>
  <c r="B63" i="18"/>
  <c r="Q67" i="6"/>
  <c r="S63" i="18" s="1"/>
  <c r="H48" i="5"/>
  <c r="H94" i="5" s="1"/>
  <c r="H47" i="5"/>
  <c r="H93" i="5" s="1"/>
  <c r="H46" i="5"/>
  <c r="H92" i="5" s="1"/>
  <c r="H143" i="5" s="1"/>
  <c r="H45" i="5"/>
  <c r="H91" i="5" s="1"/>
  <c r="H142" i="5" s="1"/>
  <c r="H44" i="5"/>
  <c r="I44" i="5" s="1"/>
  <c r="H50" i="5"/>
  <c r="H43" i="5"/>
  <c r="I43" i="5" s="1"/>
  <c r="H49" i="5"/>
  <c r="H42" i="5"/>
  <c r="H12" i="5"/>
  <c r="H58" i="5" s="1"/>
  <c r="H28" i="5"/>
  <c r="H74" i="5" s="1"/>
  <c r="H125" i="5" s="1"/>
  <c r="H27" i="5"/>
  <c r="H73" i="5" s="1"/>
  <c r="H124" i="5" s="1"/>
  <c r="H9" i="5"/>
  <c r="H55" i="5" s="1"/>
  <c r="H38" i="5"/>
  <c r="I38" i="5" s="1"/>
  <c r="H21" i="5"/>
  <c r="I21" i="5" s="1"/>
  <c r="J21" i="5" s="1"/>
  <c r="H36" i="5"/>
  <c r="H82" i="5" s="1"/>
  <c r="H133" i="5" s="1"/>
  <c r="H20" i="5"/>
  <c r="I20" i="5" s="1"/>
  <c r="H41" i="5"/>
  <c r="I41" i="5" s="1"/>
  <c r="H24" i="5"/>
  <c r="I24" i="5" s="1"/>
  <c r="H35" i="5"/>
  <c r="I35" i="5" s="1"/>
  <c r="H19" i="5"/>
  <c r="I19" i="5" s="1"/>
  <c r="H32" i="5"/>
  <c r="I32" i="5" s="1"/>
  <c r="J32" i="5" s="1"/>
  <c r="H14" i="5"/>
  <c r="I14" i="5" s="1"/>
  <c r="H29" i="5"/>
  <c r="I29" i="5" s="1"/>
  <c r="H13" i="5"/>
  <c r="I13" i="5" s="1"/>
  <c r="H40" i="5"/>
  <c r="H86" i="5" s="1"/>
  <c r="H137" i="5" s="1"/>
  <c r="H34" i="5"/>
  <c r="H26" i="5"/>
  <c r="H72" i="5" s="1"/>
  <c r="H123" i="5" s="1"/>
  <c r="H18" i="5"/>
  <c r="I18" i="5" s="1"/>
  <c r="H11" i="5"/>
  <c r="H57" i="5" s="1"/>
  <c r="H39" i="5"/>
  <c r="I39" i="5" s="1"/>
  <c r="H33" i="5"/>
  <c r="H79" i="5" s="1"/>
  <c r="H130" i="5" s="1"/>
  <c r="H25" i="5"/>
  <c r="I25" i="5" s="1"/>
  <c r="J25" i="5" s="1"/>
  <c r="H17" i="5"/>
  <c r="H63" i="5" s="1"/>
  <c r="H114" i="5" s="1"/>
  <c r="H10" i="5"/>
  <c r="I10" i="5" s="1"/>
  <c r="H37" i="5"/>
  <c r="I37" i="5" s="1"/>
  <c r="H31" i="5"/>
  <c r="I31" i="5" s="1"/>
  <c r="H23" i="5"/>
  <c r="H69" i="5" s="1"/>
  <c r="H120" i="5" s="1"/>
  <c r="H16" i="5"/>
  <c r="H8" i="5"/>
  <c r="H54" i="5" s="1"/>
  <c r="H30" i="5"/>
  <c r="H76" i="5" s="1"/>
  <c r="H127" i="5" s="1"/>
  <c r="H22" i="5"/>
  <c r="I22" i="5" s="1"/>
  <c r="H15" i="5"/>
  <c r="H61" i="5" s="1"/>
  <c r="BK67" i="6"/>
  <c r="BM63" i="18" s="1"/>
  <c r="AU67" i="6"/>
  <c r="AW63" i="18" s="1"/>
  <c r="BC67" i="6"/>
  <c r="BE63" i="18" s="1"/>
  <c r="AM67" i="6"/>
  <c r="AO63" i="18" s="1"/>
  <c r="AE67" i="6"/>
  <c r="AG63" i="18" s="1"/>
  <c r="W67" i="6"/>
  <c r="Y63" i="18" s="1"/>
  <c r="BJ67" i="6"/>
  <c r="BL63" i="18" s="1"/>
  <c r="BB67" i="6"/>
  <c r="BD63" i="18" s="1"/>
  <c r="AT67" i="6"/>
  <c r="AV63" i="18" s="1"/>
  <c r="AL67" i="6"/>
  <c r="AN63" i="18" s="1"/>
  <c r="AD67" i="6"/>
  <c r="AF63" i="18" s="1"/>
  <c r="V67" i="6"/>
  <c r="X63" i="18" s="1"/>
  <c r="BI67" i="6"/>
  <c r="BK63" i="18" s="1"/>
  <c r="BA67" i="6"/>
  <c r="BC63" i="18" s="1"/>
  <c r="AS67" i="6"/>
  <c r="AU63" i="18" s="1"/>
  <c r="AK67" i="6"/>
  <c r="AM63" i="18" s="1"/>
  <c r="AC67" i="6"/>
  <c r="AE63" i="18" s="1"/>
  <c r="U67" i="6"/>
  <c r="W63" i="18" s="1"/>
  <c r="BH67" i="6"/>
  <c r="BJ63" i="18" s="1"/>
  <c r="AZ67" i="6"/>
  <c r="BB63" i="18" s="1"/>
  <c r="AR67" i="6"/>
  <c r="AT63" i="18" s="1"/>
  <c r="AJ67" i="6"/>
  <c r="AL63" i="18" s="1"/>
  <c r="AB67" i="6"/>
  <c r="AD63" i="18" s="1"/>
  <c r="T67" i="6"/>
  <c r="V63" i="18" s="1"/>
  <c r="BO67" i="6"/>
  <c r="BG67" i="6"/>
  <c r="BI63" i="18" s="1"/>
  <c r="AY67" i="6"/>
  <c r="BA63" i="18" s="1"/>
  <c r="AQ67" i="6"/>
  <c r="AS63" i="18" s="1"/>
  <c r="AI67" i="6"/>
  <c r="AK63" i="18" s="1"/>
  <c r="AA67" i="6"/>
  <c r="AC63" i="18" s="1"/>
  <c r="BN67" i="6"/>
  <c r="BP63" i="18" s="1"/>
  <c r="BF67" i="6"/>
  <c r="BH63" i="18" s="1"/>
  <c r="AX67" i="6"/>
  <c r="AZ63" i="18" s="1"/>
  <c r="AP67" i="6"/>
  <c r="AR63" i="18" s="1"/>
  <c r="AH67" i="6"/>
  <c r="AJ63" i="18" s="1"/>
  <c r="Z67" i="6"/>
  <c r="AB63" i="18" s="1"/>
  <c r="BM67" i="6"/>
  <c r="BO63" i="18" s="1"/>
  <c r="BE67" i="6"/>
  <c r="BG63" i="18" s="1"/>
  <c r="AW67" i="6"/>
  <c r="AY63" i="18" s="1"/>
  <c r="AO67" i="6"/>
  <c r="AQ63" i="18" s="1"/>
  <c r="AG67" i="6"/>
  <c r="AI63" i="18" s="1"/>
  <c r="Y67" i="6"/>
  <c r="AA63" i="18" s="1"/>
  <c r="BL67" i="6"/>
  <c r="BN63" i="18" s="1"/>
  <c r="AN67" i="6"/>
  <c r="AP63" i="18" s="1"/>
  <c r="G40" i="56"/>
  <c r="G86" i="56" s="1"/>
  <c r="G23" i="56"/>
  <c r="G69" i="56" s="1"/>
  <c r="G34" i="56"/>
  <c r="H34" i="56" s="1"/>
  <c r="G18" i="56"/>
  <c r="G64" i="56" s="1"/>
  <c r="G39" i="56"/>
  <c r="G85" i="56" s="1"/>
  <c r="G7" i="56"/>
  <c r="H7" i="56" s="1"/>
  <c r="G33" i="56"/>
  <c r="H33" i="56" s="1"/>
  <c r="G17" i="56"/>
  <c r="G63" i="56" s="1"/>
  <c r="G24" i="56"/>
  <c r="G70" i="56" s="1"/>
  <c r="G16" i="56"/>
  <c r="G62" i="56" s="1"/>
  <c r="G31" i="56"/>
  <c r="G77" i="56" s="1"/>
  <c r="G15" i="56"/>
  <c r="H15" i="56" s="1"/>
  <c r="G32" i="56"/>
  <c r="G78" i="56" s="1"/>
  <c r="G26" i="56"/>
  <c r="G72" i="56" s="1"/>
  <c r="G10" i="56"/>
  <c r="G56" i="56" s="1"/>
  <c r="G41" i="56"/>
  <c r="G87" i="56" s="1"/>
  <c r="G25" i="56"/>
  <c r="G71" i="56" s="1"/>
  <c r="G9" i="56"/>
  <c r="G55" i="56" s="1"/>
  <c r="G38" i="56"/>
  <c r="G30" i="56"/>
  <c r="H30" i="56" s="1"/>
  <c r="I30" i="56" s="1"/>
  <c r="G22" i="56"/>
  <c r="H22" i="56" s="1"/>
  <c r="G14" i="56"/>
  <c r="G60" i="56" s="1"/>
  <c r="G37" i="56"/>
  <c r="G83" i="56" s="1"/>
  <c r="G29" i="56"/>
  <c r="G75" i="56" s="1"/>
  <c r="G21" i="56"/>
  <c r="G67" i="56" s="1"/>
  <c r="G13" i="56"/>
  <c r="G59" i="56" s="1"/>
  <c r="G50" i="56"/>
  <c r="H50" i="56" s="1"/>
  <c r="G36" i="56"/>
  <c r="G82" i="56" s="1"/>
  <c r="G28" i="56"/>
  <c r="G74" i="56" s="1"/>
  <c r="G20" i="56"/>
  <c r="G66" i="56" s="1"/>
  <c r="G12" i="56"/>
  <c r="G58" i="56" s="1"/>
  <c r="G42" i="56"/>
  <c r="G88" i="56" s="1"/>
  <c r="G35" i="56"/>
  <c r="H35" i="56" s="1"/>
  <c r="H81" i="56" s="1"/>
  <c r="H131" i="56" s="1"/>
  <c r="G27" i="56"/>
  <c r="G73" i="56" s="1"/>
  <c r="G19" i="56"/>
  <c r="G65" i="56" s="1"/>
  <c r="B63" i="5"/>
  <c r="B57" i="5"/>
  <c r="B108" i="5"/>
  <c r="B80" i="5"/>
  <c r="B131" i="5"/>
  <c r="B72" i="5"/>
  <c r="B123" i="5"/>
  <c r="B64" i="5"/>
  <c r="B115" i="5"/>
  <c r="B56" i="5"/>
  <c r="B107" i="5"/>
  <c r="B73" i="5"/>
  <c r="B124" i="5"/>
  <c r="B138" i="5"/>
  <c r="B87" i="5"/>
  <c r="B86" i="5"/>
  <c r="B137" i="5"/>
  <c r="B78" i="5"/>
  <c r="B129" i="5"/>
  <c r="B70" i="5"/>
  <c r="B121" i="5"/>
  <c r="B62" i="5"/>
  <c r="B113" i="5"/>
  <c r="B54" i="5"/>
  <c r="B105" i="5"/>
  <c r="B81" i="5"/>
  <c r="B132" i="5"/>
  <c r="B130" i="5"/>
  <c r="B79" i="5"/>
  <c r="B85" i="5"/>
  <c r="B136" i="5"/>
  <c r="B77" i="5"/>
  <c r="B128" i="5"/>
  <c r="B69" i="5"/>
  <c r="B120" i="5"/>
  <c r="B61" i="5"/>
  <c r="B112" i="5"/>
  <c r="B65" i="5"/>
  <c r="B116" i="5"/>
  <c r="B84" i="5"/>
  <c r="B135" i="5"/>
  <c r="B76" i="5"/>
  <c r="B127" i="5"/>
  <c r="B68" i="5"/>
  <c r="B119" i="5"/>
  <c r="B60" i="5"/>
  <c r="B111" i="5"/>
  <c r="B122" i="5"/>
  <c r="B71" i="5"/>
  <c r="B83" i="5"/>
  <c r="B134" i="5"/>
  <c r="B75" i="5"/>
  <c r="B126" i="5"/>
  <c r="B67" i="5"/>
  <c r="B118" i="5"/>
  <c r="B59" i="5"/>
  <c r="B110" i="5"/>
  <c r="B74" i="5"/>
  <c r="B106" i="5"/>
  <c r="B55" i="5"/>
  <c r="B82" i="5"/>
  <c r="B133" i="5"/>
  <c r="B109" i="5"/>
  <c r="B58" i="5"/>
  <c r="B66" i="5"/>
  <c r="I7" i="5"/>
  <c r="H53" i="5"/>
  <c r="H8" i="56"/>
  <c r="G54" i="56"/>
  <c r="CF78" i="6"/>
  <c r="H11" i="56" l="1"/>
  <c r="I11" i="56" s="1"/>
  <c r="G107" i="56"/>
  <c r="G119" i="56"/>
  <c r="G132" i="56"/>
  <c r="G114" i="56"/>
  <c r="G109" i="56"/>
  <c r="G105" i="56"/>
  <c r="G117" i="56"/>
  <c r="G121" i="56"/>
  <c r="G120" i="56"/>
  <c r="G136" i="56"/>
  <c r="G115" i="56"/>
  <c r="G127" i="56"/>
  <c r="G104" i="56"/>
  <c r="G138" i="56"/>
  <c r="G125" i="56"/>
  <c r="G137" i="56"/>
  <c r="G113" i="56"/>
  <c r="G108" i="56"/>
  <c r="G133" i="56"/>
  <c r="G106" i="56"/>
  <c r="G123" i="56"/>
  <c r="G112" i="56"/>
  <c r="G116" i="56"/>
  <c r="G110" i="56"/>
  <c r="G122" i="56"/>
  <c r="G124" i="56"/>
  <c r="G128" i="56"/>
  <c r="G135" i="56"/>
  <c r="H36" i="56"/>
  <c r="I36" i="56" s="1"/>
  <c r="G94" i="56"/>
  <c r="H48" i="56"/>
  <c r="G93" i="56"/>
  <c r="H47" i="56"/>
  <c r="G91" i="56"/>
  <c r="H45" i="56"/>
  <c r="G90" i="56"/>
  <c r="H44" i="56"/>
  <c r="G92" i="56"/>
  <c r="H46" i="56"/>
  <c r="G89" i="56"/>
  <c r="H43" i="56"/>
  <c r="G95" i="56"/>
  <c r="H49" i="56"/>
  <c r="H17" i="56"/>
  <c r="H63" i="56" s="1"/>
  <c r="H113" i="56" s="1"/>
  <c r="H76" i="56"/>
  <c r="H126" i="56" s="1"/>
  <c r="I48" i="5"/>
  <c r="I94" i="5" s="1"/>
  <c r="H90" i="5"/>
  <c r="H141" i="5" s="1"/>
  <c r="H56" i="5"/>
  <c r="H107" i="5" s="1"/>
  <c r="I15" i="5"/>
  <c r="J15" i="5" s="1"/>
  <c r="I47" i="5"/>
  <c r="J47" i="5" s="1"/>
  <c r="I46" i="5"/>
  <c r="I92" i="5" s="1"/>
  <c r="H87" i="5"/>
  <c r="H138" i="5" s="1"/>
  <c r="I28" i="5"/>
  <c r="J28" i="5" s="1"/>
  <c r="H89" i="5"/>
  <c r="H140" i="5" s="1"/>
  <c r="I45" i="5"/>
  <c r="J45" i="5" s="1"/>
  <c r="J91" i="5" s="1"/>
  <c r="J142" i="5" s="1"/>
  <c r="H88" i="5"/>
  <c r="H139" i="5" s="1"/>
  <c r="I42" i="5"/>
  <c r="H95" i="5"/>
  <c r="H146" i="5" s="1"/>
  <c r="I49" i="5"/>
  <c r="H96" i="5"/>
  <c r="H147" i="5" s="1"/>
  <c r="I50" i="5"/>
  <c r="H109" i="5"/>
  <c r="H105" i="5"/>
  <c r="H104" i="5"/>
  <c r="H112" i="5"/>
  <c r="H108" i="5"/>
  <c r="H106" i="5"/>
  <c r="H145" i="5"/>
  <c r="H144" i="5"/>
  <c r="J44" i="5"/>
  <c r="I90" i="5"/>
  <c r="J48" i="5"/>
  <c r="J43" i="5"/>
  <c r="I89" i="5"/>
  <c r="H83" i="5"/>
  <c r="H134" i="5" s="1"/>
  <c r="I27" i="5"/>
  <c r="J27" i="5" s="1"/>
  <c r="H81" i="5"/>
  <c r="H132" i="5" s="1"/>
  <c r="I30" i="5"/>
  <c r="J30" i="5" s="1"/>
  <c r="I40" i="5"/>
  <c r="I86" i="5" s="1"/>
  <c r="H59" i="5"/>
  <c r="I12" i="5"/>
  <c r="I58" i="5" s="1"/>
  <c r="I109" i="5" s="1"/>
  <c r="H78" i="5"/>
  <c r="H129" i="5" s="1"/>
  <c r="H75" i="5"/>
  <c r="H126" i="5" s="1"/>
  <c r="H84" i="5"/>
  <c r="H135" i="5" s="1"/>
  <c r="I78" i="5"/>
  <c r="I36" i="5"/>
  <c r="J36" i="5" s="1"/>
  <c r="J82" i="5" s="1"/>
  <c r="J133" i="5" s="1"/>
  <c r="I9" i="5"/>
  <c r="J9" i="5" s="1"/>
  <c r="K9" i="5" s="1"/>
  <c r="H66" i="5"/>
  <c r="H117" i="5" s="1"/>
  <c r="H60" i="5"/>
  <c r="I11" i="5"/>
  <c r="J11" i="5" s="1"/>
  <c r="K11" i="5" s="1"/>
  <c r="H65" i="5"/>
  <c r="H116" i="5" s="1"/>
  <c r="H68" i="5"/>
  <c r="H119" i="5" s="1"/>
  <c r="I17" i="5"/>
  <c r="J17" i="5" s="1"/>
  <c r="H67" i="5"/>
  <c r="H118" i="5" s="1"/>
  <c r="H70" i="5"/>
  <c r="H121" i="5" s="1"/>
  <c r="I23" i="5"/>
  <c r="I69" i="5" s="1"/>
  <c r="H77" i="5"/>
  <c r="H128" i="5" s="1"/>
  <c r="H64" i="5"/>
  <c r="H115" i="5" s="1"/>
  <c r="I33" i="5"/>
  <c r="I79" i="5" s="1"/>
  <c r="I8" i="5"/>
  <c r="I67" i="5"/>
  <c r="H85" i="5"/>
  <c r="H136" i="5" s="1"/>
  <c r="I26" i="5"/>
  <c r="I71" i="5"/>
  <c r="H62" i="5"/>
  <c r="I16" i="5"/>
  <c r="H71" i="5"/>
  <c r="H122" i="5" s="1"/>
  <c r="H80" i="5"/>
  <c r="H131" i="5" s="1"/>
  <c r="I34" i="5"/>
  <c r="G53" i="56"/>
  <c r="G76" i="56"/>
  <c r="H39" i="56"/>
  <c r="H85" i="56" s="1"/>
  <c r="H135" i="56" s="1"/>
  <c r="H26" i="56"/>
  <c r="I26" i="56" s="1"/>
  <c r="I72" i="56" s="1"/>
  <c r="I122" i="56" s="1"/>
  <c r="G61" i="56"/>
  <c r="G79" i="56"/>
  <c r="H32" i="56"/>
  <c r="H78" i="56" s="1"/>
  <c r="H128" i="56" s="1"/>
  <c r="BV63" i="18"/>
  <c r="H23" i="56"/>
  <c r="I23" i="56" s="1"/>
  <c r="I69" i="56" s="1"/>
  <c r="I119" i="56" s="1"/>
  <c r="H20" i="56"/>
  <c r="I20" i="56" s="1"/>
  <c r="H18" i="56"/>
  <c r="H64" i="56" s="1"/>
  <c r="H114" i="56" s="1"/>
  <c r="BS63" i="18"/>
  <c r="BR67" i="6"/>
  <c r="BT67" i="6"/>
  <c r="BU63" i="18"/>
  <c r="BU67" i="6"/>
  <c r="BT63" i="18"/>
  <c r="BS67" i="6"/>
  <c r="H24" i="56"/>
  <c r="I24" i="56" s="1"/>
  <c r="J24" i="56" s="1"/>
  <c r="G81" i="56"/>
  <c r="H41" i="56"/>
  <c r="I41" i="56" s="1"/>
  <c r="J41" i="56" s="1"/>
  <c r="G80" i="56"/>
  <c r="H10" i="56"/>
  <c r="I10" i="56" s="1"/>
  <c r="I56" i="56" s="1"/>
  <c r="I106" i="56" s="1"/>
  <c r="H37" i="56"/>
  <c r="I37" i="56" s="1"/>
  <c r="H40" i="56"/>
  <c r="H86" i="56" s="1"/>
  <c r="H136" i="56" s="1"/>
  <c r="H16" i="56"/>
  <c r="H62" i="56" s="1"/>
  <c r="H112" i="56" s="1"/>
  <c r="H19" i="56"/>
  <c r="I19" i="56" s="1"/>
  <c r="H14" i="56"/>
  <c r="H60" i="56" s="1"/>
  <c r="H110" i="56" s="1"/>
  <c r="H25" i="56"/>
  <c r="H9" i="56"/>
  <c r="I9" i="56" s="1"/>
  <c r="H31" i="56"/>
  <c r="H77" i="56" s="1"/>
  <c r="H127" i="56" s="1"/>
  <c r="G68" i="56"/>
  <c r="H28" i="56"/>
  <c r="I28" i="56" s="1"/>
  <c r="G96" i="56"/>
  <c r="H27" i="56"/>
  <c r="H73" i="56" s="1"/>
  <c r="H123" i="56" s="1"/>
  <c r="H13" i="56"/>
  <c r="H59" i="56" s="1"/>
  <c r="H109" i="56" s="1"/>
  <c r="H29" i="56"/>
  <c r="H75" i="56" s="1"/>
  <c r="H125" i="56" s="1"/>
  <c r="H12" i="56"/>
  <c r="H58" i="56" s="1"/>
  <c r="H108" i="56" s="1"/>
  <c r="I35" i="56"/>
  <c r="I81" i="56" s="1"/>
  <c r="I131" i="56" s="1"/>
  <c r="H42" i="56"/>
  <c r="H88" i="56" s="1"/>
  <c r="H138" i="56" s="1"/>
  <c r="H21" i="56"/>
  <c r="I21" i="56" s="1"/>
  <c r="G84" i="56"/>
  <c r="H38" i="56"/>
  <c r="J31" i="5"/>
  <c r="I77" i="5"/>
  <c r="J35" i="5"/>
  <c r="I81" i="5"/>
  <c r="J19" i="5"/>
  <c r="I65" i="5"/>
  <c r="J7" i="5"/>
  <c r="I53" i="5"/>
  <c r="I104" i="5" s="1"/>
  <c r="J39" i="5"/>
  <c r="I85" i="5"/>
  <c r="J18" i="5"/>
  <c r="I64" i="5"/>
  <c r="K25" i="5"/>
  <c r="J71" i="5"/>
  <c r="J122" i="5" s="1"/>
  <c r="J37" i="5"/>
  <c r="I83" i="5"/>
  <c r="J20" i="5"/>
  <c r="I66" i="5"/>
  <c r="J22" i="5"/>
  <c r="I68" i="5"/>
  <c r="J10" i="5"/>
  <c r="I56" i="5"/>
  <c r="I107" i="5" s="1"/>
  <c r="J13" i="5"/>
  <c r="I59" i="5"/>
  <c r="I110" i="5" s="1"/>
  <c r="K32" i="5"/>
  <c r="J78" i="5"/>
  <c r="J129" i="5" s="1"/>
  <c r="J14" i="5"/>
  <c r="I60" i="5"/>
  <c r="I111" i="5" s="1"/>
  <c r="J29" i="5"/>
  <c r="I75" i="5"/>
  <c r="J38" i="5"/>
  <c r="I84" i="5"/>
  <c r="J41" i="5"/>
  <c r="I87" i="5"/>
  <c r="K21" i="5"/>
  <c r="J67" i="5"/>
  <c r="J118" i="5" s="1"/>
  <c r="J24" i="5"/>
  <c r="I70" i="5"/>
  <c r="I7" i="56"/>
  <c r="H53" i="56"/>
  <c r="H79" i="56"/>
  <c r="H129" i="56" s="1"/>
  <c r="I33" i="56"/>
  <c r="I8" i="56"/>
  <c r="H54" i="56"/>
  <c r="H104" i="56" s="1"/>
  <c r="H61" i="56"/>
  <c r="H111" i="56" s="1"/>
  <c r="I15" i="56"/>
  <c r="H68" i="56"/>
  <c r="H118" i="56" s="1"/>
  <c r="I22" i="56"/>
  <c r="I34" i="56"/>
  <c r="H80" i="56"/>
  <c r="H130" i="56" s="1"/>
  <c r="I50" i="56"/>
  <c r="H96" i="56"/>
  <c r="H146" i="56" s="1"/>
  <c r="I76" i="56"/>
  <c r="I126" i="56" s="1"/>
  <c r="J30" i="56"/>
  <c r="G12" i="55"/>
  <c r="G3" i="55"/>
  <c r="H57" i="56" l="1"/>
  <c r="H107" i="56" s="1"/>
  <c r="H72" i="56"/>
  <c r="H122" i="56" s="1"/>
  <c r="H82" i="56"/>
  <c r="H132" i="56" s="1"/>
  <c r="I39" i="56"/>
  <c r="J39" i="56" s="1"/>
  <c r="G139" i="56"/>
  <c r="G143" i="56"/>
  <c r="G140" i="56"/>
  <c r="G145" i="56"/>
  <c r="G141" i="56"/>
  <c r="G142" i="56"/>
  <c r="G144" i="56"/>
  <c r="G118" i="56"/>
  <c r="G130" i="56"/>
  <c r="G129" i="56"/>
  <c r="G111" i="56"/>
  <c r="G131" i="56"/>
  <c r="G134" i="56"/>
  <c r="G126" i="56"/>
  <c r="I17" i="56"/>
  <c r="J17" i="56" s="1"/>
  <c r="K17" i="56" s="1"/>
  <c r="L17" i="56" s="1"/>
  <c r="H89" i="56"/>
  <c r="H139" i="56" s="1"/>
  <c r="I43" i="56"/>
  <c r="H93" i="56"/>
  <c r="H143" i="56" s="1"/>
  <c r="I47" i="56"/>
  <c r="H90" i="56"/>
  <c r="H140" i="56" s="1"/>
  <c r="I44" i="56"/>
  <c r="H95" i="56"/>
  <c r="H145" i="56" s="1"/>
  <c r="I49" i="56"/>
  <c r="H91" i="56"/>
  <c r="H141" i="56" s="1"/>
  <c r="I45" i="56"/>
  <c r="H92" i="56"/>
  <c r="H142" i="56" s="1"/>
  <c r="I46" i="56"/>
  <c r="H94" i="56"/>
  <c r="H144" i="56" s="1"/>
  <c r="I48" i="56"/>
  <c r="J23" i="56"/>
  <c r="J69" i="56" s="1"/>
  <c r="J119" i="56" s="1"/>
  <c r="J26" i="56"/>
  <c r="K26" i="56" s="1"/>
  <c r="J57" i="5"/>
  <c r="J108" i="5" s="1"/>
  <c r="G146" i="56"/>
  <c r="H69" i="56"/>
  <c r="H56" i="56"/>
  <c r="H66" i="56"/>
  <c r="I93" i="5"/>
  <c r="I144" i="5" s="1"/>
  <c r="I74" i="5"/>
  <c r="I125" i="5" s="1"/>
  <c r="I61" i="5"/>
  <c r="I112" i="5" s="1"/>
  <c r="J46" i="5"/>
  <c r="J92" i="5" s="1"/>
  <c r="J143" i="5" s="1"/>
  <c r="K45" i="5"/>
  <c r="L45" i="5" s="1"/>
  <c r="I76" i="5"/>
  <c r="I127" i="5" s="1"/>
  <c r="I91" i="5"/>
  <c r="I142" i="5" s="1"/>
  <c r="I95" i="5"/>
  <c r="I146" i="5" s="1"/>
  <c r="J49" i="5"/>
  <c r="J42" i="5"/>
  <c r="I88" i="5"/>
  <c r="I139" i="5" s="1"/>
  <c r="I96" i="5"/>
  <c r="I147" i="5" s="1"/>
  <c r="J50" i="5"/>
  <c r="I135" i="5"/>
  <c r="I136" i="5"/>
  <c r="I118" i="5"/>
  <c r="I121" i="5"/>
  <c r="I117" i="5"/>
  <c r="I128" i="5"/>
  <c r="I129" i="5"/>
  <c r="I134" i="5"/>
  <c r="I141" i="5"/>
  <c r="I130" i="5"/>
  <c r="I119" i="5"/>
  <c r="H113" i="5"/>
  <c r="H111" i="5"/>
  <c r="I140" i="5"/>
  <c r="I138" i="5"/>
  <c r="I73" i="5"/>
  <c r="I115" i="5"/>
  <c r="I116" i="5"/>
  <c r="I122" i="5"/>
  <c r="I120" i="5"/>
  <c r="H110" i="5"/>
  <c r="I145" i="5"/>
  <c r="I132" i="5"/>
  <c r="I126" i="5"/>
  <c r="I137" i="5"/>
  <c r="I143" i="5"/>
  <c r="K47" i="5"/>
  <c r="J93" i="5"/>
  <c r="K48" i="5"/>
  <c r="J94" i="5"/>
  <c r="J145" i="5" s="1"/>
  <c r="K43" i="5"/>
  <c r="J89" i="5"/>
  <c r="J140" i="5" s="1"/>
  <c r="K44" i="5"/>
  <c r="J90" i="5"/>
  <c r="J40" i="5"/>
  <c r="K40" i="5" s="1"/>
  <c r="J55" i="5"/>
  <c r="J106" i="5" s="1"/>
  <c r="I57" i="5"/>
  <c r="J12" i="5"/>
  <c r="K12" i="5" s="1"/>
  <c r="K58" i="5" s="1"/>
  <c r="K109" i="5" s="1"/>
  <c r="K36" i="5"/>
  <c r="K82" i="5" s="1"/>
  <c r="K133" i="5" s="1"/>
  <c r="I82" i="5"/>
  <c r="I55" i="5"/>
  <c r="I63" i="5"/>
  <c r="J33" i="5"/>
  <c r="K33" i="5" s="1"/>
  <c r="H151" i="5"/>
  <c r="J23" i="5"/>
  <c r="K23" i="5" s="1"/>
  <c r="I54" i="5"/>
  <c r="J8" i="5"/>
  <c r="J26" i="5"/>
  <c r="I72" i="5"/>
  <c r="I80" i="5"/>
  <c r="J34" i="5"/>
  <c r="I62" i="5"/>
  <c r="I113" i="5" s="1"/>
  <c r="J16" i="5"/>
  <c r="I18" i="56"/>
  <c r="J18" i="56" s="1"/>
  <c r="K18" i="56" s="1"/>
  <c r="J10" i="56"/>
  <c r="J56" i="56" s="1"/>
  <c r="J106" i="56" s="1"/>
  <c r="I32" i="56"/>
  <c r="I78" i="56" s="1"/>
  <c r="I13" i="56"/>
  <c r="J13" i="56" s="1"/>
  <c r="I87" i="56"/>
  <c r="I137" i="56" s="1"/>
  <c r="I29" i="56"/>
  <c r="I75" i="56" s="1"/>
  <c r="I125" i="56" s="1"/>
  <c r="H67" i="56"/>
  <c r="I16" i="56"/>
  <c r="J16" i="56" s="1"/>
  <c r="H83" i="56"/>
  <c r="I12" i="56"/>
  <c r="J12" i="56" s="1"/>
  <c r="I42" i="56"/>
  <c r="J42" i="56" s="1"/>
  <c r="K42" i="56" s="1"/>
  <c r="H55" i="56"/>
  <c r="H70" i="56"/>
  <c r="H87" i="56"/>
  <c r="I70" i="56"/>
  <c r="I120" i="56" s="1"/>
  <c r="I40" i="56"/>
  <c r="I14" i="56"/>
  <c r="J14" i="56" s="1"/>
  <c r="I27" i="56"/>
  <c r="I73" i="56" s="1"/>
  <c r="I31" i="56"/>
  <c r="I77" i="56" s="1"/>
  <c r="I127" i="56" s="1"/>
  <c r="H65" i="56"/>
  <c r="I25" i="56"/>
  <c r="H71" i="56"/>
  <c r="H74" i="56"/>
  <c r="J35" i="56"/>
  <c r="J81" i="56" s="1"/>
  <c r="J131" i="56" s="1"/>
  <c r="H84" i="56"/>
  <c r="H134" i="56" s="1"/>
  <c r="I38" i="56"/>
  <c r="K27" i="5"/>
  <c r="J73" i="5"/>
  <c r="J124" i="5" s="1"/>
  <c r="L11" i="5"/>
  <c r="K57" i="5"/>
  <c r="K108" i="5" s="1"/>
  <c r="K30" i="5"/>
  <c r="J76" i="5"/>
  <c r="J127" i="5" s="1"/>
  <c r="K24" i="5"/>
  <c r="J70" i="5"/>
  <c r="J121" i="5" s="1"/>
  <c r="K38" i="5"/>
  <c r="J84" i="5"/>
  <c r="J135" i="5" s="1"/>
  <c r="K13" i="5"/>
  <c r="J59" i="5"/>
  <c r="J110" i="5" s="1"/>
  <c r="K20" i="5"/>
  <c r="J66" i="5"/>
  <c r="J117" i="5" s="1"/>
  <c r="K19" i="5"/>
  <c r="J65" i="5"/>
  <c r="J116" i="5" s="1"/>
  <c r="K15" i="5"/>
  <c r="J61" i="5"/>
  <c r="J112" i="5" s="1"/>
  <c r="K41" i="5"/>
  <c r="J87" i="5"/>
  <c r="J138" i="5" s="1"/>
  <c r="L32" i="5"/>
  <c r="K78" i="5"/>
  <c r="K129" i="5" s="1"/>
  <c r="L21" i="5"/>
  <c r="K67" i="5"/>
  <c r="K118" i="5" s="1"/>
  <c r="K14" i="5"/>
  <c r="J60" i="5"/>
  <c r="J111" i="5" s="1"/>
  <c r="K10" i="5"/>
  <c r="J56" i="5"/>
  <c r="J107" i="5" s="1"/>
  <c r="K37" i="5"/>
  <c r="J83" i="5"/>
  <c r="J134" i="5" s="1"/>
  <c r="K35" i="5"/>
  <c r="J81" i="5"/>
  <c r="J132" i="5" s="1"/>
  <c r="K31" i="5"/>
  <c r="J77" i="5"/>
  <c r="J128" i="5" s="1"/>
  <c r="L9" i="5"/>
  <c r="K55" i="5"/>
  <c r="K106" i="5" s="1"/>
  <c r="K29" i="5"/>
  <c r="J75" i="5"/>
  <c r="J126" i="5" s="1"/>
  <c r="K28" i="5"/>
  <c r="J74" i="5"/>
  <c r="J125" i="5" s="1"/>
  <c r="K22" i="5"/>
  <c r="J68" i="5"/>
  <c r="J119" i="5" s="1"/>
  <c r="L25" i="5"/>
  <c r="K71" i="5"/>
  <c r="K122" i="5" s="1"/>
  <c r="K7" i="5"/>
  <c r="J53" i="5"/>
  <c r="J63" i="5"/>
  <c r="J114" i="5" s="1"/>
  <c r="K17" i="5"/>
  <c r="K18" i="5"/>
  <c r="J64" i="5"/>
  <c r="J115" i="5" s="1"/>
  <c r="K39" i="5"/>
  <c r="J85" i="5"/>
  <c r="J136" i="5" s="1"/>
  <c r="I57" i="56"/>
  <c r="J11" i="56"/>
  <c r="I96" i="56"/>
  <c r="I146" i="56" s="1"/>
  <c r="J50" i="56"/>
  <c r="J37" i="56"/>
  <c r="I83" i="56"/>
  <c r="I133" i="56" s="1"/>
  <c r="K41" i="56"/>
  <c r="J87" i="56"/>
  <c r="J137" i="56" s="1"/>
  <c r="J20" i="56"/>
  <c r="I66" i="56"/>
  <c r="I116" i="56" s="1"/>
  <c r="J28" i="56"/>
  <c r="I74" i="56"/>
  <c r="I124" i="56" s="1"/>
  <c r="J34" i="56"/>
  <c r="I80" i="56"/>
  <c r="I130" i="56" s="1"/>
  <c r="J8" i="56"/>
  <c r="I54" i="56"/>
  <c r="J33" i="56"/>
  <c r="I79" i="56"/>
  <c r="I129" i="56" s="1"/>
  <c r="K24" i="56"/>
  <c r="J70" i="56"/>
  <c r="J120" i="56" s="1"/>
  <c r="I68" i="56"/>
  <c r="I118" i="56" s="1"/>
  <c r="J22" i="56"/>
  <c r="J21" i="56"/>
  <c r="I67" i="56"/>
  <c r="I117" i="56" s="1"/>
  <c r="K30" i="56"/>
  <c r="J76" i="56"/>
  <c r="J126" i="56" s="1"/>
  <c r="J36" i="56"/>
  <c r="I82" i="56"/>
  <c r="I132" i="56" s="1"/>
  <c r="J9" i="56"/>
  <c r="I55" i="56"/>
  <c r="I105" i="56" s="1"/>
  <c r="I65" i="56"/>
  <c r="I115" i="56" s="1"/>
  <c r="J19" i="56"/>
  <c r="J15" i="56"/>
  <c r="I61" i="56"/>
  <c r="I111" i="56" s="1"/>
  <c r="J7" i="56"/>
  <c r="I53" i="56"/>
  <c r="AN9" i="8"/>
  <c r="S58" i="8" s="1"/>
  <c r="AO8" i="8"/>
  <c r="AP8" i="8" s="1"/>
  <c r="AQ8" i="8" s="1"/>
  <c r="AR8" i="8" s="1"/>
  <c r="AS8" i="8" s="1"/>
  <c r="AT8" i="8" s="1"/>
  <c r="AU8" i="8" s="1"/>
  <c r="AV8" i="8" s="1"/>
  <c r="AW8" i="8" s="1"/>
  <c r="AX8" i="8" s="1"/>
  <c r="AY8" i="8" s="1"/>
  <c r="CF15" i="49"/>
  <c r="BW15" i="49"/>
  <c r="E43" i="4"/>
  <c r="E33" i="4"/>
  <c r="E23" i="4"/>
  <c r="E22" i="4"/>
  <c r="E13" i="4"/>
  <c r="I85" i="56" l="1"/>
  <c r="I135" i="56" s="1"/>
  <c r="I107" i="56"/>
  <c r="I123" i="56"/>
  <c r="I104" i="56"/>
  <c r="K10" i="56"/>
  <c r="L10" i="56" s="1"/>
  <c r="K63" i="56"/>
  <c r="K113" i="56" s="1"/>
  <c r="I63" i="56"/>
  <c r="J63" i="56"/>
  <c r="J113" i="56" s="1"/>
  <c r="G150" i="56"/>
  <c r="J32" i="56"/>
  <c r="K32" i="56" s="1"/>
  <c r="H124" i="56"/>
  <c r="H120" i="56"/>
  <c r="H106" i="56"/>
  <c r="I128" i="56"/>
  <c r="H117" i="56"/>
  <c r="H121" i="56"/>
  <c r="H137" i="56"/>
  <c r="H116" i="56"/>
  <c r="H115" i="56"/>
  <c r="H105" i="56"/>
  <c r="H119" i="56"/>
  <c r="H133" i="56"/>
  <c r="I92" i="56"/>
  <c r="J46" i="56"/>
  <c r="I93" i="56"/>
  <c r="J47" i="56"/>
  <c r="K23" i="56"/>
  <c r="L23" i="56" s="1"/>
  <c r="J72" i="56"/>
  <c r="I59" i="56"/>
  <c r="J44" i="56"/>
  <c r="I90" i="56"/>
  <c r="I140" i="56" s="1"/>
  <c r="J45" i="56"/>
  <c r="I91" i="56"/>
  <c r="I141" i="56" s="1"/>
  <c r="I89" i="56"/>
  <c r="I139" i="56" s="1"/>
  <c r="J43" i="56"/>
  <c r="I95" i="56"/>
  <c r="I145" i="56" s="1"/>
  <c r="J49" i="56"/>
  <c r="J48" i="56"/>
  <c r="I94" i="56"/>
  <c r="I144" i="56" s="1"/>
  <c r="J29" i="56"/>
  <c r="J75" i="56" s="1"/>
  <c r="J125" i="56" s="1"/>
  <c r="J64" i="56"/>
  <c r="J114" i="56" s="1"/>
  <c r="K46" i="5"/>
  <c r="K92" i="5" s="1"/>
  <c r="K91" i="5"/>
  <c r="K142" i="5" s="1"/>
  <c r="K49" i="5"/>
  <c r="J95" i="5"/>
  <c r="J146" i="5" s="1"/>
  <c r="K50" i="5"/>
  <c r="J96" i="5"/>
  <c r="J147" i="5" s="1"/>
  <c r="K42" i="5"/>
  <c r="J88" i="5"/>
  <c r="J139" i="5" s="1"/>
  <c r="J104" i="5"/>
  <c r="I131" i="5"/>
  <c r="I114" i="5"/>
  <c r="I123" i="5"/>
  <c r="I106" i="5"/>
  <c r="I133" i="5"/>
  <c r="I124" i="5"/>
  <c r="I105" i="5"/>
  <c r="I108" i="5"/>
  <c r="J141" i="5"/>
  <c r="L91" i="5"/>
  <c r="L142" i="5" s="1"/>
  <c r="M45" i="5"/>
  <c r="J144" i="5"/>
  <c r="L48" i="5"/>
  <c r="K94" i="5"/>
  <c r="K145" i="5" s="1"/>
  <c r="L47" i="5"/>
  <c r="K93" i="5"/>
  <c r="K144" i="5" s="1"/>
  <c r="L44" i="5"/>
  <c r="K90" i="5"/>
  <c r="K141" i="5" s="1"/>
  <c r="L43" i="5"/>
  <c r="K89" i="5"/>
  <c r="L36" i="5"/>
  <c r="M36" i="5" s="1"/>
  <c r="L12" i="5"/>
  <c r="L58" i="5" s="1"/>
  <c r="L109" i="5" s="1"/>
  <c r="J86" i="5"/>
  <c r="J58" i="5"/>
  <c r="J79" i="5"/>
  <c r="J69" i="5"/>
  <c r="K8" i="5"/>
  <c r="J54" i="5"/>
  <c r="J105" i="5" s="1"/>
  <c r="J72" i="5"/>
  <c r="J123" i="5" s="1"/>
  <c r="K26" i="5"/>
  <c r="K16" i="5"/>
  <c r="J62" i="5"/>
  <c r="J113" i="5" s="1"/>
  <c r="J80" i="5"/>
  <c r="J131" i="5" s="1"/>
  <c r="K34" i="5"/>
  <c r="I64" i="56"/>
  <c r="I62" i="56"/>
  <c r="J88" i="56"/>
  <c r="J138" i="56" s="1"/>
  <c r="I58" i="56"/>
  <c r="I88" i="56"/>
  <c r="J31" i="56"/>
  <c r="K31" i="56" s="1"/>
  <c r="K35" i="56"/>
  <c r="K81" i="56" s="1"/>
  <c r="K131" i="56" s="1"/>
  <c r="J27" i="56"/>
  <c r="J73" i="56" s="1"/>
  <c r="J123" i="56" s="1"/>
  <c r="J40" i="56"/>
  <c r="I86" i="56"/>
  <c r="I60" i="56"/>
  <c r="J25" i="56"/>
  <c r="I71" i="56"/>
  <c r="I121" i="56" s="1"/>
  <c r="I84" i="56"/>
  <c r="I134" i="56" s="1"/>
  <c r="J38" i="56"/>
  <c r="M21" i="5"/>
  <c r="L67" i="5"/>
  <c r="L118" i="5" s="1"/>
  <c r="L18" i="5"/>
  <c r="K64" i="5"/>
  <c r="K115" i="5" s="1"/>
  <c r="M25" i="5"/>
  <c r="L71" i="5"/>
  <c r="L122" i="5" s="1"/>
  <c r="L15" i="5"/>
  <c r="K61" i="5"/>
  <c r="K112" i="5" s="1"/>
  <c r="L24" i="5"/>
  <c r="K70" i="5"/>
  <c r="K121" i="5" s="1"/>
  <c r="M32" i="5"/>
  <c r="L78" i="5"/>
  <c r="L29" i="5"/>
  <c r="K75" i="5"/>
  <c r="K126" i="5" s="1"/>
  <c r="L20" i="5"/>
  <c r="K66" i="5"/>
  <c r="K117" i="5" s="1"/>
  <c r="L30" i="5"/>
  <c r="K76" i="5"/>
  <c r="K127" i="5" s="1"/>
  <c r="L39" i="5"/>
  <c r="K85" i="5"/>
  <c r="K136" i="5" s="1"/>
  <c r="L33" i="5"/>
  <c r="K79" i="5"/>
  <c r="K130" i="5" s="1"/>
  <c r="L17" i="5"/>
  <c r="K63" i="5"/>
  <c r="K114" i="5" s="1"/>
  <c r="M9" i="5"/>
  <c r="L55" i="5"/>
  <c r="L106" i="5" s="1"/>
  <c r="L31" i="5"/>
  <c r="K77" i="5"/>
  <c r="K128" i="5" s="1"/>
  <c r="L10" i="5"/>
  <c r="K56" i="5"/>
  <c r="L41" i="5"/>
  <c r="K87" i="5"/>
  <c r="K138" i="5" s="1"/>
  <c r="L23" i="5"/>
  <c r="K69" i="5"/>
  <c r="K120" i="5" s="1"/>
  <c r="K74" i="5"/>
  <c r="K125" i="5" s="1"/>
  <c r="L28" i="5"/>
  <c r="L13" i="5"/>
  <c r="K59" i="5"/>
  <c r="L27" i="5"/>
  <c r="K73" i="5"/>
  <c r="K124" i="5" s="1"/>
  <c r="L37" i="5"/>
  <c r="K83" i="5"/>
  <c r="K134" i="5" s="1"/>
  <c r="L22" i="5"/>
  <c r="K68" i="5"/>
  <c r="K119" i="5" s="1"/>
  <c r="L7" i="5"/>
  <c r="K53" i="5"/>
  <c r="K104" i="5" s="1"/>
  <c r="L35" i="5"/>
  <c r="K81" i="5"/>
  <c r="K132" i="5" s="1"/>
  <c r="L14" i="5"/>
  <c r="K60" i="5"/>
  <c r="L40" i="5"/>
  <c r="K86" i="5"/>
  <c r="K137" i="5" s="1"/>
  <c r="L19" i="5"/>
  <c r="K65" i="5"/>
  <c r="K116" i="5" s="1"/>
  <c r="L38" i="5"/>
  <c r="K84" i="5"/>
  <c r="K135" i="5" s="1"/>
  <c r="M11" i="5"/>
  <c r="L57" i="5"/>
  <c r="L108" i="5" s="1"/>
  <c r="L42" i="56"/>
  <c r="K88" i="56"/>
  <c r="K138" i="56" s="1"/>
  <c r="K16" i="56"/>
  <c r="J62" i="56"/>
  <c r="J112" i="56" s="1"/>
  <c r="L18" i="56"/>
  <c r="K64" i="56"/>
  <c r="K114" i="56" s="1"/>
  <c r="J79" i="56"/>
  <c r="J129" i="56" s="1"/>
  <c r="K33" i="56"/>
  <c r="K28" i="56"/>
  <c r="J74" i="56"/>
  <c r="J124" i="56" s="1"/>
  <c r="K13" i="56"/>
  <c r="J59" i="56"/>
  <c r="J109" i="56" s="1"/>
  <c r="K7" i="56"/>
  <c r="J53" i="56"/>
  <c r="J61" i="56"/>
  <c r="K15" i="56"/>
  <c r="M17" i="56"/>
  <c r="L63" i="56"/>
  <c r="L113" i="56" s="1"/>
  <c r="K37" i="56"/>
  <c r="J83" i="56"/>
  <c r="J133" i="56" s="1"/>
  <c r="L30" i="56"/>
  <c r="K76" i="56"/>
  <c r="K21" i="56"/>
  <c r="J67" i="56"/>
  <c r="J117" i="56" s="1"/>
  <c r="K8" i="56"/>
  <c r="J54" i="56"/>
  <c r="K20" i="56"/>
  <c r="J66" i="56"/>
  <c r="J116" i="56" s="1"/>
  <c r="K50" i="56"/>
  <c r="J96" i="56"/>
  <c r="K14" i="56"/>
  <c r="J60" i="56"/>
  <c r="J110" i="56" s="1"/>
  <c r="K22" i="56"/>
  <c r="J68" i="56"/>
  <c r="J118" i="56" s="1"/>
  <c r="K34" i="56"/>
  <c r="J80" i="56"/>
  <c r="K39" i="56"/>
  <c r="J85" i="56"/>
  <c r="J135" i="56" s="1"/>
  <c r="K36" i="56"/>
  <c r="J82" i="56"/>
  <c r="L26" i="56"/>
  <c r="K72" i="56"/>
  <c r="K122" i="56" s="1"/>
  <c r="K19" i="56"/>
  <c r="J65" i="56"/>
  <c r="J115" i="56" s="1"/>
  <c r="K9" i="56"/>
  <c r="J55" i="56"/>
  <c r="J105" i="56" s="1"/>
  <c r="L24" i="56"/>
  <c r="K70" i="56"/>
  <c r="K120" i="56" s="1"/>
  <c r="L41" i="56"/>
  <c r="K87" i="56"/>
  <c r="K137" i="56" s="1"/>
  <c r="K12" i="56"/>
  <c r="J58" i="56"/>
  <c r="J108" i="56" s="1"/>
  <c r="K11" i="56"/>
  <c r="J57" i="56"/>
  <c r="J107" i="56" s="1"/>
  <c r="AO9" i="8"/>
  <c r="T58" i="8" s="1"/>
  <c r="S41" i="8"/>
  <c r="J111" i="56" l="1"/>
  <c r="K69" i="56"/>
  <c r="K126" i="56"/>
  <c r="J132" i="56"/>
  <c r="I142" i="56"/>
  <c r="I113" i="56"/>
  <c r="J146" i="56"/>
  <c r="H150" i="56"/>
  <c r="K56" i="56"/>
  <c r="J104" i="56"/>
  <c r="I143" i="56"/>
  <c r="J130" i="56"/>
  <c r="I110" i="56"/>
  <c r="I138" i="56"/>
  <c r="I108" i="56"/>
  <c r="K29" i="56"/>
  <c r="K75" i="56" s="1"/>
  <c r="K125" i="56" s="1"/>
  <c r="I136" i="56"/>
  <c r="J78" i="56"/>
  <c r="I114" i="56"/>
  <c r="I109" i="56"/>
  <c r="I112" i="56"/>
  <c r="J122" i="56"/>
  <c r="K49" i="56"/>
  <c r="J95" i="56"/>
  <c r="J89" i="56"/>
  <c r="K43" i="56"/>
  <c r="J93" i="56"/>
  <c r="K47" i="56"/>
  <c r="J90" i="56"/>
  <c r="J140" i="56" s="1"/>
  <c r="K44" i="56"/>
  <c r="J91" i="56"/>
  <c r="K45" i="56"/>
  <c r="J92" i="56"/>
  <c r="J142" i="56" s="1"/>
  <c r="K46" i="56"/>
  <c r="J94" i="56"/>
  <c r="J144" i="56" s="1"/>
  <c r="K48" i="56"/>
  <c r="L46" i="5"/>
  <c r="L92" i="5" s="1"/>
  <c r="L143" i="5" s="1"/>
  <c r="I151" i="5"/>
  <c r="L42" i="5"/>
  <c r="K88" i="5"/>
  <c r="K139" i="5" s="1"/>
  <c r="L49" i="5"/>
  <c r="K95" i="5"/>
  <c r="K146" i="5" s="1"/>
  <c r="K96" i="5"/>
  <c r="K147" i="5" s="1"/>
  <c r="L50" i="5"/>
  <c r="K110" i="5"/>
  <c r="K107" i="5"/>
  <c r="J130" i="5"/>
  <c r="K143" i="5"/>
  <c r="J120" i="5"/>
  <c r="K111" i="5"/>
  <c r="J109" i="5"/>
  <c r="L129" i="5"/>
  <c r="J137" i="5"/>
  <c r="M91" i="5"/>
  <c r="N45" i="5"/>
  <c r="K140" i="5"/>
  <c r="M46" i="5"/>
  <c r="M44" i="5"/>
  <c r="L90" i="5"/>
  <c r="M47" i="5"/>
  <c r="L93" i="5"/>
  <c r="L144" i="5" s="1"/>
  <c r="M43" i="5"/>
  <c r="L89" i="5"/>
  <c r="L140" i="5" s="1"/>
  <c r="L82" i="5"/>
  <c r="M48" i="5"/>
  <c r="L94" i="5"/>
  <c r="L145" i="5" s="1"/>
  <c r="AP9" i="8"/>
  <c r="AQ9" i="8" s="1"/>
  <c r="V58" i="8" s="1"/>
  <c r="M12" i="5"/>
  <c r="M58" i="5" s="1"/>
  <c r="M109" i="5" s="1"/>
  <c r="K54" i="5"/>
  <c r="K105" i="5" s="1"/>
  <c r="L8" i="5"/>
  <c r="L26" i="5"/>
  <c r="K72" i="5"/>
  <c r="K123" i="5" s="1"/>
  <c r="L34" i="5"/>
  <c r="K80" i="5"/>
  <c r="K131" i="5" s="1"/>
  <c r="K62" i="5"/>
  <c r="K113" i="5" s="1"/>
  <c r="L16" i="5"/>
  <c r="K27" i="56"/>
  <c r="K73" i="56" s="1"/>
  <c r="J77" i="56"/>
  <c r="L35" i="56"/>
  <c r="M35" i="56" s="1"/>
  <c r="K40" i="56"/>
  <c r="J86" i="56"/>
  <c r="J136" i="56" s="1"/>
  <c r="K25" i="56"/>
  <c r="J71" i="56"/>
  <c r="K38" i="56"/>
  <c r="J84" i="56"/>
  <c r="M14" i="5"/>
  <c r="L60" i="5"/>
  <c r="L111" i="5" s="1"/>
  <c r="M19" i="5"/>
  <c r="L65" i="5"/>
  <c r="M22" i="5"/>
  <c r="L68" i="5"/>
  <c r="M33" i="5"/>
  <c r="L79" i="5"/>
  <c r="L130" i="5" s="1"/>
  <c r="M20" i="5"/>
  <c r="L66" i="5"/>
  <c r="L117" i="5" s="1"/>
  <c r="M24" i="5"/>
  <c r="L70" i="5"/>
  <c r="N36" i="5"/>
  <c r="M82" i="5"/>
  <c r="M133" i="5" s="1"/>
  <c r="N25" i="5"/>
  <c r="M71" i="5"/>
  <c r="M122" i="5" s="1"/>
  <c r="M35" i="5"/>
  <c r="L81" i="5"/>
  <c r="L132" i="5" s="1"/>
  <c r="M23" i="5"/>
  <c r="L69" i="5"/>
  <c r="L120" i="5" s="1"/>
  <c r="M18" i="5"/>
  <c r="L64" i="5"/>
  <c r="M38" i="5"/>
  <c r="L84" i="5"/>
  <c r="L135" i="5" s="1"/>
  <c r="M27" i="5"/>
  <c r="L73" i="5"/>
  <c r="L124" i="5" s="1"/>
  <c r="M31" i="5"/>
  <c r="L77" i="5"/>
  <c r="L128" i="5" s="1"/>
  <c r="M37" i="5"/>
  <c r="L83" i="5"/>
  <c r="M39" i="5"/>
  <c r="L85" i="5"/>
  <c r="L136" i="5" s="1"/>
  <c r="M29" i="5"/>
  <c r="L75" i="5"/>
  <c r="L126" i="5" s="1"/>
  <c r="M30" i="5"/>
  <c r="L76" i="5"/>
  <c r="L127" i="5" s="1"/>
  <c r="M41" i="5"/>
  <c r="L87" i="5"/>
  <c r="N11" i="5"/>
  <c r="M57" i="5"/>
  <c r="M108" i="5" s="1"/>
  <c r="M28" i="5"/>
  <c r="L74" i="5"/>
  <c r="L125" i="5" s="1"/>
  <c r="N9" i="5"/>
  <c r="M55" i="5"/>
  <c r="M106" i="5" s="1"/>
  <c r="N32" i="5"/>
  <c r="M78" i="5"/>
  <c r="M129" i="5" s="1"/>
  <c r="M15" i="5"/>
  <c r="L61" i="5"/>
  <c r="L112" i="5" s="1"/>
  <c r="M17" i="5"/>
  <c r="L63" i="5"/>
  <c r="L114" i="5" s="1"/>
  <c r="M7" i="5"/>
  <c r="L53" i="5"/>
  <c r="L104" i="5" s="1"/>
  <c r="M13" i="5"/>
  <c r="L59" i="5"/>
  <c r="L110" i="5" s="1"/>
  <c r="N21" i="5"/>
  <c r="M67" i="5"/>
  <c r="M40" i="5"/>
  <c r="L86" i="5"/>
  <c r="L137" i="5" s="1"/>
  <c r="M10" i="5"/>
  <c r="L56" i="5"/>
  <c r="L107" i="5" s="1"/>
  <c r="L39" i="56"/>
  <c r="K85" i="56"/>
  <c r="L7" i="56"/>
  <c r="K53" i="56"/>
  <c r="M23" i="56"/>
  <c r="L69" i="56"/>
  <c r="L119" i="56" s="1"/>
  <c r="L12" i="56"/>
  <c r="K58" i="56"/>
  <c r="K108" i="56" s="1"/>
  <c r="L36" i="56"/>
  <c r="K82" i="56"/>
  <c r="L50" i="56"/>
  <c r="K96" i="56"/>
  <c r="M42" i="56"/>
  <c r="L88" i="56"/>
  <c r="L138" i="56" s="1"/>
  <c r="M24" i="56"/>
  <c r="L70" i="56"/>
  <c r="M18" i="56"/>
  <c r="L64" i="56"/>
  <c r="L114" i="56" s="1"/>
  <c r="L9" i="56"/>
  <c r="K55" i="56"/>
  <c r="K105" i="56" s="1"/>
  <c r="L21" i="56"/>
  <c r="K67" i="56"/>
  <c r="K117" i="56" s="1"/>
  <c r="M30" i="56"/>
  <c r="L76" i="56"/>
  <c r="L13" i="56"/>
  <c r="K59" i="56"/>
  <c r="K109" i="56" s="1"/>
  <c r="M41" i="56"/>
  <c r="L87" i="56"/>
  <c r="L19" i="56"/>
  <c r="K65" i="56"/>
  <c r="L31" i="56"/>
  <c r="K77" i="56"/>
  <c r="K127" i="56" s="1"/>
  <c r="K66" i="56"/>
  <c r="L20" i="56"/>
  <c r="L32" i="56"/>
  <c r="K78" i="56"/>
  <c r="K128" i="56" s="1"/>
  <c r="L15" i="56"/>
  <c r="K61" i="56"/>
  <c r="L28" i="56"/>
  <c r="K74" i="56"/>
  <c r="K124" i="56" s="1"/>
  <c r="L16" i="56"/>
  <c r="K62" i="56"/>
  <c r="K112" i="56" s="1"/>
  <c r="L11" i="56"/>
  <c r="K57" i="56"/>
  <c r="K107" i="56" s="1"/>
  <c r="K60" i="56"/>
  <c r="K110" i="56" s="1"/>
  <c r="L14" i="56"/>
  <c r="L34" i="56"/>
  <c r="K80" i="56"/>
  <c r="N17" i="56"/>
  <c r="M63" i="56"/>
  <c r="M113" i="56" s="1"/>
  <c r="L33" i="56"/>
  <c r="K79" i="56"/>
  <c r="M26" i="56"/>
  <c r="L72" i="56"/>
  <c r="L122" i="56" s="1"/>
  <c r="L22" i="56"/>
  <c r="K68" i="56"/>
  <c r="L8" i="56"/>
  <c r="K54" i="56"/>
  <c r="K104" i="56" s="1"/>
  <c r="M10" i="56"/>
  <c r="L56" i="56"/>
  <c r="L106" i="56" s="1"/>
  <c r="L37" i="56"/>
  <c r="K83" i="56"/>
  <c r="T41" i="8"/>
  <c r="L29" i="56" l="1"/>
  <c r="L75" i="56" s="1"/>
  <c r="K119" i="56"/>
  <c r="J143" i="56"/>
  <c r="K130" i="56"/>
  <c r="L120" i="56"/>
  <c r="I150" i="56"/>
  <c r="J139" i="56"/>
  <c r="K106" i="56"/>
  <c r="J145" i="56"/>
  <c r="J141" i="56"/>
  <c r="J134" i="56"/>
  <c r="K123" i="56"/>
  <c r="K116" i="56"/>
  <c r="K118" i="56"/>
  <c r="L126" i="56"/>
  <c r="J121" i="56"/>
  <c r="K133" i="56"/>
  <c r="K111" i="56"/>
  <c r="K115" i="56"/>
  <c r="J128" i="56"/>
  <c r="K132" i="56"/>
  <c r="L137" i="56"/>
  <c r="K129" i="56"/>
  <c r="J127" i="56"/>
  <c r="K135" i="56"/>
  <c r="K146" i="56"/>
  <c r="K93" i="56"/>
  <c r="L47" i="56"/>
  <c r="K92" i="56"/>
  <c r="K142" i="56" s="1"/>
  <c r="L46" i="56"/>
  <c r="K89" i="56"/>
  <c r="K139" i="56" s="1"/>
  <c r="L43" i="56"/>
  <c r="K90" i="56"/>
  <c r="K140" i="56" s="1"/>
  <c r="L44" i="56"/>
  <c r="K91" i="56"/>
  <c r="K141" i="56" s="1"/>
  <c r="L45" i="56"/>
  <c r="L48" i="56"/>
  <c r="K94" i="56"/>
  <c r="K144" i="56" s="1"/>
  <c r="L49" i="56"/>
  <c r="K95" i="56"/>
  <c r="K145" i="56" s="1"/>
  <c r="L81" i="56"/>
  <c r="U41" i="8"/>
  <c r="AR9" i="8"/>
  <c r="W58" i="8" s="1"/>
  <c r="V41" i="8"/>
  <c r="N12" i="5"/>
  <c r="O12" i="5" s="1"/>
  <c r="M49" i="5"/>
  <c r="L95" i="5"/>
  <c r="L146" i="5" s="1"/>
  <c r="J151" i="5"/>
  <c r="M42" i="5"/>
  <c r="L88" i="5"/>
  <c r="L139" i="5" s="1"/>
  <c r="L96" i="5"/>
  <c r="L147" i="5" s="1"/>
  <c r="M50" i="5"/>
  <c r="L134" i="5"/>
  <c r="L115" i="5"/>
  <c r="M118" i="5"/>
  <c r="L138" i="5"/>
  <c r="L119" i="5"/>
  <c r="L121" i="5"/>
  <c r="L116" i="5"/>
  <c r="L133" i="5"/>
  <c r="K151" i="5"/>
  <c r="M93" i="5"/>
  <c r="M144" i="5" s="1"/>
  <c r="N47" i="5"/>
  <c r="M92" i="5"/>
  <c r="N46" i="5"/>
  <c r="L141" i="5"/>
  <c r="N91" i="5"/>
  <c r="N142" i="5" s="1"/>
  <c r="O45" i="5"/>
  <c r="M142" i="5"/>
  <c r="N48" i="5"/>
  <c r="M94" i="5"/>
  <c r="M145" i="5" s="1"/>
  <c r="N44" i="5"/>
  <c r="M90" i="5"/>
  <c r="M141" i="5" s="1"/>
  <c r="N43" i="5"/>
  <c r="M89" i="5"/>
  <c r="U58" i="8"/>
  <c r="L54" i="5"/>
  <c r="M8" i="5"/>
  <c r="L72" i="5"/>
  <c r="L123" i="5" s="1"/>
  <c r="M26" i="5"/>
  <c r="M34" i="5"/>
  <c r="L80" i="5"/>
  <c r="L131" i="5" s="1"/>
  <c r="M16" i="5"/>
  <c r="L62" i="5"/>
  <c r="L27" i="56"/>
  <c r="M27" i="56" s="1"/>
  <c r="L40" i="56"/>
  <c r="K86" i="56"/>
  <c r="K136" i="56" s="1"/>
  <c r="L25" i="56"/>
  <c r="K71" i="56"/>
  <c r="K84" i="56"/>
  <c r="K134" i="56" s="1"/>
  <c r="L38" i="56"/>
  <c r="N57" i="5"/>
  <c r="N108" i="5" s="1"/>
  <c r="O11" i="5"/>
  <c r="N38" i="5"/>
  <c r="M84" i="5"/>
  <c r="M135" i="5" s="1"/>
  <c r="O21" i="5"/>
  <c r="N67" i="5"/>
  <c r="N118" i="5" s="1"/>
  <c r="N17" i="5"/>
  <c r="M63" i="5"/>
  <c r="O9" i="5"/>
  <c r="N55" i="5"/>
  <c r="N106" i="5" s="1"/>
  <c r="N37" i="5"/>
  <c r="M83" i="5"/>
  <c r="M134" i="5" s="1"/>
  <c r="N35" i="5"/>
  <c r="M81" i="5"/>
  <c r="M132" i="5" s="1"/>
  <c r="N24" i="5"/>
  <c r="M70" i="5"/>
  <c r="M121" i="5" s="1"/>
  <c r="N7" i="5"/>
  <c r="M53" i="5"/>
  <c r="M104" i="5" s="1"/>
  <c r="N29" i="5"/>
  <c r="M75" i="5"/>
  <c r="M126" i="5" s="1"/>
  <c r="N18" i="5"/>
  <c r="M64" i="5"/>
  <c r="M115" i="5" s="1"/>
  <c r="N19" i="5"/>
  <c r="M65" i="5"/>
  <c r="M116" i="5" s="1"/>
  <c r="N27" i="5"/>
  <c r="M73" i="5"/>
  <c r="M124" i="5" s="1"/>
  <c r="N10" i="5"/>
  <c r="M56" i="5"/>
  <c r="M107" i="5" s="1"/>
  <c r="O25" i="5"/>
  <c r="N71" i="5"/>
  <c r="N122" i="5" s="1"/>
  <c r="N20" i="5"/>
  <c r="M66" i="5"/>
  <c r="M117" i="5" s="1"/>
  <c r="N41" i="5"/>
  <c r="M87" i="5"/>
  <c r="M138" i="5" s="1"/>
  <c r="N15" i="5"/>
  <c r="M61" i="5"/>
  <c r="N13" i="5"/>
  <c r="M59" i="5"/>
  <c r="M110" i="5" s="1"/>
  <c r="N28" i="5"/>
  <c r="M74" i="5"/>
  <c r="M125" i="5" s="1"/>
  <c r="N30" i="5"/>
  <c r="M76" i="5"/>
  <c r="M127" i="5" s="1"/>
  <c r="N39" i="5"/>
  <c r="M85" i="5"/>
  <c r="M136" i="5" s="1"/>
  <c r="N31" i="5"/>
  <c r="M77" i="5"/>
  <c r="N23" i="5"/>
  <c r="M69" i="5"/>
  <c r="M120" i="5" s="1"/>
  <c r="N40" i="5"/>
  <c r="M86" i="5"/>
  <c r="N22" i="5"/>
  <c r="M68" i="5"/>
  <c r="M119" i="5" s="1"/>
  <c r="O32" i="5"/>
  <c r="N78" i="5"/>
  <c r="N129" i="5" s="1"/>
  <c r="O36" i="5"/>
  <c r="N82" i="5"/>
  <c r="N133" i="5" s="1"/>
  <c r="N33" i="5"/>
  <c r="M79" i="5"/>
  <c r="M130" i="5" s="1"/>
  <c r="N14" i="5"/>
  <c r="M60" i="5"/>
  <c r="M111" i="5" s="1"/>
  <c r="M32" i="56"/>
  <c r="L78" i="56"/>
  <c r="L128" i="56" s="1"/>
  <c r="M21" i="56"/>
  <c r="L67" i="56"/>
  <c r="M8" i="56"/>
  <c r="L54" i="56"/>
  <c r="M14" i="56"/>
  <c r="L60" i="56"/>
  <c r="M12" i="56"/>
  <c r="L58" i="56"/>
  <c r="M39" i="56"/>
  <c r="L85" i="56"/>
  <c r="L135" i="56" s="1"/>
  <c r="M28" i="56"/>
  <c r="L74" i="56"/>
  <c r="L124" i="56" s="1"/>
  <c r="N35" i="56"/>
  <c r="M81" i="56"/>
  <c r="M131" i="56" s="1"/>
  <c r="M9" i="56"/>
  <c r="L55" i="56"/>
  <c r="L105" i="56" s="1"/>
  <c r="N24" i="56"/>
  <c r="M70" i="56"/>
  <c r="M120" i="56" s="1"/>
  <c r="N42" i="56"/>
  <c r="M88" i="56"/>
  <c r="M138" i="56" s="1"/>
  <c r="M22" i="56"/>
  <c r="L68" i="56"/>
  <c r="N10" i="56"/>
  <c r="M56" i="56"/>
  <c r="L59" i="56"/>
  <c r="L109" i="56" s="1"/>
  <c r="M13" i="56"/>
  <c r="M16" i="56"/>
  <c r="L62" i="56"/>
  <c r="L112" i="56" s="1"/>
  <c r="N41" i="56"/>
  <c r="M87" i="56"/>
  <c r="M137" i="56" s="1"/>
  <c r="M33" i="56"/>
  <c r="L79" i="56"/>
  <c r="L129" i="56" s="1"/>
  <c r="M20" i="56"/>
  <c r="L66" i="56"/>
  <c r="L116" i="56" s="1"/>
  <c r="M11" i="56"/>
  <c r="L57" i="56"/>
  <c r="L107" i="56" s="1"/>
  <c r="M15" i="56"/>
  <c r="L61" i="56"/>
  <c r="M31" i="56"/>
  <c r="L77" i="56"/>
  <c r="L127" i="56" s="1"/>
  <c r="N23" i="56"/>
  <c r="M69" i="56"/>
  <c r="M119" i="56" s="1"/>
  <c r="M37" i="56"/>
  <c r="L83" i="56"/>
  <c r="N26" i="56"/>
  <c r="M72" i="56"/>
  <c r="M122" i="56" s="1"/>
  <c r="O17" i="56"/>
  <c r="N63" i="56"/>
  <c r="M50" i="56"/>
  <c r="L96" i="56"/>
  <c r="M19" i="56"/>
  <c r="L65" i="56"/>
  <c r="L115" i="56" s="1"/>
  <c r="N30" i="56"/>
  <c r="M76" i="56"/>
  <c r="M126" i="56" s="1"/>
  <c r="N18" i="56"/>
  <c r="M64" i="56"/>
  <c r="M114" i="56" s="1"/>
  <c r="M36" i="56"/>
  <c r="L82" i="56"/>
  <c r="L132" i="56" s="1"/>
  <c r="M7" i="56"/>
  <c r="L53" i="56"/>
  <c r="M34" i="56"/>
  <c r="L80" i="56"/>
  <c r="AS9" i="8" l="1"/>
  <c r="M29" i="56"/>
  <c r="N29" i="56" s="1"/>
  <c r="L118" i="56"/>
  <c r="L111" i="56"/>
  <c r="J150" i="56"/>
  <c r="K143" i="56"/>
  <c r="K150" i="56" s="1"/>
  <c r="L130" i="56"/>
  <c r="L131" i="56"/>
  <c r="N113" i="56"/>
  <c r="M106" i="56"/>
  <c r="L108" i="56"/>
  <c r="K121" i="56"/>
  <c r="L110" i="56"/>
  <c r="L133" i="56"/>
  <c r="L104" i="56"/>
  <c r="L117" i="56"/>
  <c r="L146" i="56"/>
  <c r="L125" i="56"/>
  <c r="L89" i="56"/>
  <c r="M43" i="56"/>
  <c r="L95" i="56"/>
  <c r="M49" i="56"/>
  <c r="L92" i="56"/>
  <c r="L142" i="56" s="1"/>
  <c r="M46" i="56"/>
  <c r="M48" i="56"/>
  <c r="L94" i="56"/>
  <c r="L144" i="56" s="1"/>
  <c r="L91" i="56"/>
  <c r="L141" i="56" s="1"/>
  <c r="M45" i="56"/>
  <c r="M47" i="56"/>
  <c r="L93" i="56"/>
  <c r="L143" i="56" s="1"/>
  <c r="L90" i="56"/>
  <c r="L140" i="56" s="1"/>
  <c r="M44" i="56"/>
  <c r="L73" i="56"/>
  <c r="W41" i="8"/>
  <c r="N58" i="5"/>
  <c r="N109" i="5" s="1"/>
  <c r="N50" i="5"/>
  <c r="M96" i="5"/>
  <c r="M147" i="5" s="1"/>
  <c r="N49" i="5"/>
  <c r="M95" i="5"/>
  <c r="M146" i="5" s="1"/>
  <c r="N42" i="5"/>
  <c r="M88" i="5"/>
  <c r="M139" i="5" s="1"/>
  <c r="M128" i="5"/>
  <c r="M143" i="5"/>
  <c r="M112" i="5"/>
  <c r="L105" i="5"/>
  <c r="M114" i="5"/>
  <c r="L113" i="5"/>
  <c r="M137" i="5"/>
  <c r="L151" i="5"/>
  <c r="P45" i="5"/>
  <c r="O91" i="5"/>
  <c r="O142" i="5" s="1"/>
  <c r="O46" i="5"/>
  <c r="N92" i="5"/>
  <c r="N143" i="5" s="1"/>
  <c r="O47" i="5"/>
  <c r="N93" i="5"/>
  <c r="M140" i="5"/>
  <c r="O48" i="5"/>
  <c r="N94" i="5"/>
  <c r="N145" i="5" s="1"/>
  <c r="O43" i="5"/>
  <c r="N89" i="5"/>
  <c r="N140" i="5" s="1"/>
  <c r="O44" i="5"/>
  <c r="N90" i="5"/>
  <c r="N8" i="5"/>
  <c r="M54" i="5"/>
  <c r="M105" i="5" s="1"/>
  <c r="N26" i="5"/>
  <c r="M72" i="5"/>
  <c r="M123" i="5" s="1"/>
  <c r="N16" i="5"/>
  <c r="M62" i="5"/>
  <c r="M113" i="5" s="1"/>
  <c r="N34" i="5"/>
  <c r="M80" i="5"/>
  <c r="M131" i="5" s="1"/>
  <c r="M40" i="56"/>
  <c r="L86" i="56"/>
  <c r="L136" i="56" s="1"/>
  <c r="L71" i="56"/>
  <c r="L121" i="56" s="1"/>
  <c r="M25" i="56"/>
  <c r="L84" i="56"/>
  <c r="M38" i="56"/>
  <c r="O40" i="5"/>
  <c r="N86" i="5"/>
  <c r="N137" i="5" s="1"/>
  <c r="O20" i="5"/>
  <c r="N66" i="5"/>
  <c r="O33" i="5"/>
  <c r="N79" i="5"/>
  <c r="O19" i="5"/>
  <c r="N65" i="5"/>
  <c r="N116" i="5" s="1"/>
  <c r="O7" i="5"/>
  <c r="N53" i="5"/>
  <c r="N104" i="5" s="1"/>
  <c r="P9" i="5"/>
  <c r="O55" i="5"/>
  <c r="O37" i="5"/>
  <c r="N83" i="5"/>
  <c r="N134" i="5" s="1"/>
  <c r="O30" i="5"/>
  <c r="N76" i="5"/>
  <c r="P36" i="5"/>
  <c r="O82" i="5"/>
  <c r="O133" i="5" s="1"/>
  <c r="O18" i="5"/>
  <c r="N64" i="5"/>
  <c r="N115" i="5" s="1"/>
  <c r="O23" i="5"/>
  <c r="N69" i="5"/>
  <c r="N120" i="5" s="1"/>
  <c r="O28" i="5"/>
  <c r="N74" i="5"/>
  <c r="N125" i="5" s="1"/>
  <c r="O41" i="5"/>
  <c r="N87" i="5"/>
  <c r="N138" i="5" s="1"/>
  <c r="O15" i="5"/>
  <c r="N61" i="5"/>
  <c r="N112" i="5" s="1"/>
  <c r="O38" i="5"/>
  <c r="N84" i="5"/>
  <c r="N135" i="5" s="1"/>
  <c r="O10" i="5"/>
  <c r="N56" i="5"/>
  <c r="O29" i="5"/>
  <c r="N75" i="5"/>
  <c r="O24" i="5"/>
  <c r="N70" i="5"/>
  <c r="O17" i="5"/>
  <c r="N63" i="5"/>
  <c r="N114" i="5" s="1"/>
  <c r="N85" i="5"/>
  <c r="O39" i="5"/>
  <c r="P25" i="5"/>
  <c r="O71" i="5"/>
  <c r="O122" i="5" s="1"/>
  <c r="P32" i="5"/>
  <c r="O78" i="5"/>
  <c r="O31" i="5"/>
  <c r="N77" i="5"/>
  <c r="N128" i="5" s="1"/>
  <c r="O13" i="5"/>
  <c r="N59" i="5"/>
  <c r="N110" i="5" s="1"/>
  <c r="O22" i="5"/>
  <c r="N68" i="5"/>
  <c r="N119" i="5" s="1"/>
  <c r="P11" i="5"/>
  <c r="O57" i="5"/>
  <c r="O108" i="5" s="1"/>
  <c r="O14" i="5"/>
  <c r="N60" i="5"/>
  <c r="N111" i="5" s="1"/>
  <c r="O27" i="5"/>
  <c r="N73" i="5"/>
  <c r="P12" i="5"/>
  <c r="O58" i="5"/>
  <c r="O109" i="5" s="1"/>
  <c r="O35" i="5"/>
  <c r="N81" i="5"/>
  <c r="N132" i="5" s="1"/>
  <c r="P21" i="5"/>
  <c r="O67" i="5"/>
  <c r="O118" i="5" s="1"/>
  <c r="M73" i="56"/>
  <c r="M123" i="56" s="1"/>
  <c r="N27" i="56"/>
  <c r="N32" i="56"/>
  <c r="M78" i="56"/>
  <c r="N8" i="56"/>
  <c r="M54" i="56"/>
  <c r="M104" i="56" s="1"/>
  <c r="O30" i="56"/>
  <c r="N76" i="56"/>
  <c r="P17" i="56"/>
  <c r="O63" i="56"/>
  <c r="O113" i="56" s="1"/>
  <c r="N31" i="56"/>
  <c r="M77" i="56"/>
  <c r="O24" i="56"/>
  <c r="N70" i="56"/>
  <c r="N34" i="56"/>
  <c r="M80" i="56"/>
  <c r="M130" i="56" s="1"/>
  <c r="N21" i="56"/>
  <c r="M67" i="56"/>
  <c r="M117" i="56" s="1"/>
  <c r="N14" i="56"/>
  <c r="M60" i="56"/>
  <c r="M110" i="56" s="1"/>
  <c r="O18" i="56"/>
  <c r="N64" i="56"/>
  <c r="N114" i="56" s="1"/>
  <c r="N19" i="56"/>
  <c r="M65" i="56"/>
  <c r="M115" i="56" s="1"/>
  <c r="N15" i="56"/>
  <c r="M61" i="56"/>
  <c r="O10" i="56"/>
  <c r="N56" i="56"/>
  <c r="N106" i="56" s="1"/>
  <c r="N9" i="56"/>
  <c r="M55" i="56"/>
  <c r="M105" i="56" s="1"/>
  <c r="N13" i="56"/>
  <c r="M59" i="56"/>
  <c r="O23" i="56"/>
  <c r="N69" i="56"/>
  <c r="O42" i="56"/>
  <c r="N88" i="56"/>
  <c r="N138" i="56" s="1"/>
  <c r="O41" i="56"/>
  <c r="N87" i="56"/>
  <c r="N137" i="56" s="1"/>
  <c r="N28" i="56"/>
  <c r="M74" i="56"/>
  <c r="M124" i="56" s="1"/>
  <c r="N20" i="56"/>
  <c r="M66" i="56"/>
  <c r="M116" i="56" s="1"/>
  <c r="N39" i="56"/>
  <c r="M85" i="56"/>
  <c r="N36" i="56"/>
  <c r="M82" i="56"/>
  <c r="O26" i="56"/>
  <c r="N72" i="56"/>
  <c r="N122" i="56" s="1"/>
  <c r="N33" i="56"/>
  <c r="M79" i="56"/>
  <c r="M129" i="56" s="1"/>
  <c r="N12" i="56"/>
  <c r="M58" i="56"/>
  <c r="M108" i="56" s="1"/>
  <c r="N7" i="56"/>
  <c r="M53" i="56"/>
  <c r="N50" i="56"/>
  <c r="M96" i="56"/>
  <c r="M146" i="56" s="1"/>
  <c r="N37" i="56"/>
  <c r="M83" i="56"/>
  <c r="M133" i="56" s="1"/>
  <c r="N11" i="56"/>
  <c r="M57" i="56"/>
  <c r="M107" i="56" s="1"/>
  <c r="M62" i="56"/>
  <c r="M112" i="56" s="1"/>
  <c r="N16" i="56"/>
  <c r="N22" i="56"/>
  <c r="M68" i="56"/>
  <c r="O35" i="56"/>
  <c r="N81" i="56"/>
  <c r="N131" i="56" s="1"/>
  <c r="AT9" i="8"/>
  <c r="X58" i="8"/>
  <c r="X41" i="8"/>
  <c r="M75" i="56" l="1"/>
  <c r="M125" i="56" s="1"/>
  <c r="M118" i="56"/>
  <c r="M111" i="56"/>
  <c r="L145" i="56"/>
  <c r="N126" i="56"/>
  <c r="L139" i="56"/>
  <c r="L134" i="56"/>
  <c r="M132" i="56"/>
  <c r="N120" i="56"/>
  <c r="L123" i="56"/>
  <c r="M109" i="56"/>
  <c r="M135" i="56"/>
  <c r="M127" i="56"/>
  <c r="M128" i="56"/>
  <c r="N119" i="56"/>
  <c r="M92" i="56"/>
  <c r="M142" i="56" s="1"/>
  <c r="N46" i="56"/>
  <c r="M94" i="56"/>
  <c r="M144" i="56" s="1"/>
  <c r="N48" i="56"/>
  <c r="N49" i="56"/>
  <c r="M95" i="56"/>
  <c r="M145" i="56" s="1"/>
  <c r="N44" i="56"/>
  <c r="M90" i="56"/>
  <c r="M140" i="56" s="1"/>
  <c r="N47" i="56"/>
  <c r="M93" i="56"/>
  <c r="M91" i="56"/>
  <c r="M141" i="56" s="1"/>
  <c r="N45" i="56"/>
  <c r="N43" i="56"/>
  <c r="M89" i="56"/>
  <c r="M139" i="56" s="1"/>
  <c r="O49" i="5"/>
  <c r="N95" i="5"/>
  <c r="N146" i="5" s="1"/>
  <c r="O42" i="5"/>
  <c r="N88" i="5"/>
  <c r="N139" i="5" s="1"/>
  <c r="N96" i="5"/>
  <c r="N147" i="5" s="1"/>
  <c r="O50" i="5"/>
  <c r="N126" i="5"/>
  <c r="N107" i="5"/>
  <c r="N127" i="5"/>
  <c r="N136" i="5"/>
  <c r="N130" i="5"/>
  <c r="O129" i="5"/>
  <c r="N124" i="5"/>
  <c r="N121" i="5"/>
  <c r="O106" i="5"/>
  <c r="N117" i="5"/>
  <c r="M151" i="5"/>
  <c r="P47" i="5"/>
  <c r="O93" i="5"/>
  <c r="O144" i="5" s="1"/>
  <c r="O92" i="5"/>
  <c r="P46" i="5"/>
  <c r="N141" i="5"/>
  <c r="Q45" i="5"/>
  <c r="P91" i="5"/>
  <c r="P142" i="5" s="1"/>
  <c r="N144" i="5"/>
  <c r="P44" i="5"/>
  <c r="O90" i="5"/>
  <c r="O141" i="5" s="1"/>
  <c r="P43" i="5"/>
  <c r="O89" i="5"/>
  <c r="O140" i="5" s="1"/>
  <c r="P48" i="5"/>
  <c r="O94" i="5"/>
  <c r="O145" i="5" s="1"/>
  <c r="N54" i="5"/>
  <c r="N105" i="5" s="1"/>
  <c r="O8" i="5"/>
  <c r="O26" i="5"/>
  <c r="N72" i="5"/>
  <c r="O34" i="5"/>
  <c r="N80" i="5"/>
  <c r="N131" i="5" s="1"/>
  <c r="O16" i="5"/>
  <c r="N62" i="5"/>
  <c r="N113" i="5" s="1"/>
  <c r="M86" i="56"/>
  <c r="M136" i="56" s="1"/>
  <c r="N40" i="56"/>
  <c r="N25" i="56"/>
  <c r="M71" i="56"/>
  <c r="M121" i="56" s="1"/>
  <c r="M84" i="56"/>
  <c r="M134" i="56" s="1"/>
  <c r="N38" i="56"/>
  <c r="Q12" i="5"/>
  <c r="P58" i="5"/>
  <c r="P109" i="5" s="1"/>
  <c r="Q25" i="5"/>
  <c r="P71" i="5"/>
  <c r="P122" i="5" s="1"/>
  <c r="P7" i="5"/>
  <c r="O53" i="5"/>
  <c r="O104" i="5" s="1"/>
  <c r="Q11" i="5"/>
  <c r="P57" i="5"/>
  <c r="P108" i="5" s="1"/>
  <c r="P13" i="5"/>
  <c r="O59" i="5"/>
  <c r="O110" i="5" s="1"/>
  <c r="P24" i="5"/>
  <c r="O70" i="5"/>
  <c r="O121" i="5" s="1"/>
  <c r="P15" i="5"/>
  <c r="O61" i="5"/>
  <c r="O112" i="5" s="1"/>
  <c r="P23" i="5"/>
  <c r="O69" i="5"/>
  <c r="O120" i="5" s="1"/>
  <c r="P37" i="5"/>
  <c r="O83" i="5"/>
  <c r="O134" i="5" s="1"/>
  <c r="P40" i="5"/>
  <c r="O86" i="5"/>
  <c r="P17" i="5"/>
  <c r="O63" i="5"/>
  <c r="P19" i="5"/>
  <c r="O65" i="5"/>
  <c r="O116" i="5" s="1"/>
  <c r="P31" i="5"/>
  <c r="O77" i="5"/>
  <c r="O128" i="5" s="1"/>
  <c r="P30" i="5"/>
  <c r="O76" i="5"/>
  <c r="O127" i="5" s="1"/>
  <c r="P27" i="5"/>
  <c r="O73" i="5"/>
  <c r="O124" i="5" s="1"/>
  <c r="P22" i="5"/>
  <c r="O68" i="5"/>
  <c r="P29" i="5"/>
  <c r="O75" i="5"/>
  <c r="O126" i="5" s="1"/>
  <c r="Q21" i="5"/>
  <c r="P67" i="5"/>
  <c r="P118" i="5" s="1"/>
  <c r="P39" i="5"/>
  <c r="O85" i="5"/>
  <c r="O136" i="5" s="1"/>
  <c r="P33" i="5"/>
  <c r="O79" i="5"/>
  <c r="O130" i="5" s="1"/>
  <c r="P38" i="5"/>
  <c r="O84" i="5"/>
  <c r="O135" i="5" s="1"/>
  <c r="P14" i="5"/>
  <c r="O60" i="5"/>
  <c r="O111" i="5" s="1"/>
  <c r="P41" i="5"/>
  <c r="O87" i="5"/>
  <c r="P28" i="5"/>
  <c r="O74" i="5"/>
  <c r="O125" i="5" s="1"/>
  <c r="P18" i="5"/>
  <c r="O64" i="5"/>
  <c r="O115" i="5" s="1"/>
  <c r="Q32" i="5"/>
  <c r="P78" i="5"/>
  <c r="P129" i="5" s="1"/>
  <c r="P10" i="5"/>
  <c r="O56" i="5"/>
  <c r="O107" i="5" s="1"/>
  <c r="Q36" i="5"/>
  <c r="P82" i="5"/>
  <c r="P35" i="5"/>
  <c r="O81" i="5"/>
  <c r="O132" i="5" s="1"/>
  <c r="Q9" i="5"/>
  <c r="P55" i="5"/>
  <c r="P106" i="5" s="1"/>
  <c r="P20" i="5"/>
  <c r="O66" i="5"/>
  <c r="O117" i="5" s="1"/>
  <c r="N73" i="56"/>
  <c r="N123" i="56" s="1"/>
  <c r="O27" i="56"/>
  <c r="O29" i="56"/>
  <c r="N75" i="56"/>
  <c r="N125" i="56" s="1"/>
  <c r="P35" i="56"/>
  <c r="O81" i="56"/>
  <c r="O131" i="56" s="1"/>
  <c r="P26" i="56"/>
  <c r="O72" i="56"/>
  <c r="O122" i="56" s="1"/>
  <c r="O13" i="56"/>
  <c r="N59" i="56"/>
  <c r="N109" i="56" s="1"/>
  <c r="O15" i="56"/>
  <c r="N61" i="56"/>
  <c r="N111" i="56" s="1"/>
  <c r="O8" i="56"/>
  <c r="N54" i="56"/>
  <c r="N104" i="56" s="1"/>
  <c r="O12" i="56"/>
  <c r="N58" i="56"/>
  <c r="N108" i="56" s="1"/>
  <c r="O22" i="56"/>
  <c r="N68" i="56"/>
  <c r="N118" i="56" s="1"/>
  <c r="O50" i="56"/>
  <c r="N96" i="56"/>
  <c r="N146" i="56" s="1"/>
  <c r="O36" i="56"/>
  <c r="N82" i="56"/>
  <c r="N132" i="56" s="1"/>
  <c r="P41" i="56"/>
  <c r="O87" i="56"/>
  <c r="O137" i="56" s="1"/>
  <c r="O9" i="56"/>
  <c r="N55" i="56"/>
  <c r="N105" i="56" s="1"/>
  <c r="O19" i="56"/>
  <c r="N65" i="56"/>
  <c r="N115" i="56" s="1"/>
  <c r="O21" i="56"/>
  <c r="N67" i="56"/>
  <c r="N117" i="56" s="1"/>
  <c r="O31" i="56"/>
  <c r="N77" i="56"/>
  <c r="N127" i="56" s="1"/>
  <c r="O32" i="56"/>
  <c r="N78" i="56"/>
  <c r="N128" i="56" s="1"/>
  <c r="O20" i="56"/>
  <c r="N66" i="56"/>
  <c r="N116" i="56" s="1"/>
  <c r="O11" i="56"/>
  <c r="N57" i="56"/>
  <c r="N107" i="56" s="1"/>
  <c r="P23" i="56"/>
  <c r="O69" i="56"/>
  <c r="O119" i="56" s="1"/>
  <c r="O14" i="56"/>
  <c r="N60" i="56"/>
  <c r="P24" i="56"/>
  <c r="O70" i="56"/>
  <c r="O120" i="56" s="1"/>
  <c r="P30" i="56"/>
  <c r="O76" i="56"/>
  <c r="O126" i="56" s="1"/>
  <c r="O37" i="56"/>
  <c r="N83" i="56"/>
  <c r="N133" i="56" s="1"/>
  <c r="O28" i="56"/>
  <c r="N74" i="56"/>
  <c r="N124" i="56" s="1"/>
  <c r="O16" i="56"/>
  <c r="N62" i="56"/>
  <c r="N112" i="56" s="1"/>
  <c r="O33" i="56"/>
  <c r="N79" i="56"/>
  <c r="N129" i="56" s="1"/>
  <c r="O39" i="56"/>
  <c r="N85" i="56"/>
  <c r="N135" i="56" s="1"/>
  <c r="P42" i="56"/>
  <c r="O88" i="56"/>
  <c r="O138" i="56" s="1"/>
  <c r="P10" i="56"/>
  <c r="O56" i="56"/>
  <c r="P18" i="56"/>
  <c r="O64" i="56"/>
  <c r="O114" i="56" s="1"/>
  <c r="O34" i="56"/>
  <c r="N80" i="56"/>
  <c r="N130" i="56" s="1"/>
  <c r="Q17" i="56"/>
  <c r="P63" i="56"/>
  <c r="P113" i="56" s="1"/>
  <c r="O7" i="56"/>
  <c r="N53" i="56"/>
  <c r="AU9" i="8"/>
  <c r="Y58" i="8"/>
  <c r="Y41" i="8"/>
  <c r="L150" i="56" l="1"/>
  <c r="M143" i="56"/>
  <c r="M150" i="56" s="1"/>
  <c r="N110" i="56"/>
  <c r="O106" i="56"/>
  <c r="N89" i="56"/>
  <c r="N139" i="56" s="1"/>
  <c r="O43" i="56"/>
  <c r="N95" i="56"/>
  <c r="O49" i="56"/>
  <c r="O45" i="56"/>
  <c r="N91" i="56"/>
  <c r="N141" i="56" s="1"/>
  <c r="N94" i="56"/>
  <c r="N144" i="56" s="1"/>
  <c r="O48" i="56"/>
  <c r="O46" i="56"/>
  <c r="N92" i="56"/>
  <c r="N142" i="56" s="1"/>
  <c r="N90" i="56"/>
  <c r="N140" i="56" s="1"/>
  <c r="O44" i="56"/>
  <c r="O47" i="56"/>
  <c r="N93" i="56"/>
  <c r="N143" i="56" s="1"/>
  <c r="O96" i="5"/>
  <c r="O147" i="5" s="1"/>
  <c r="P50" i="5"/>
  <c r="P42" i="5"/>
  <c r="O88" i="5"/>
  <c r="O139" i="5" s="1"/>
  <c r="O95" i="5"/>
  <c r="O146" i="5" s="1"/>
  <c r="P49" i="5"/>
  <c r="N123" i="5"/>
  <c r="O143" i="5"/>
  <c r="O137" i="5"/>
  <c r="O138" i="5"/>
  <c r="O114" i="5"/>
  <c r="P133" i="5"/>
  <c r="O119" i="5"/>
  <c r="N151" i="5"/>
  <c r="Q47" i="5"/>
  <c r="P93" i="5"/>
  <c r="Q91" i="5"/>
  <c r="Q142" i="5" s="1"/>
  <c r="R45" i="5"/>
  <c r="P92" i="5"/>
  <c r="P143" i="5" s="1"/>
  <c r="Q46" i="5"/>
  <c r="Q44" i="5"/>
  <c r="P90" i="5"/>
  <c r="P141" i="5" s="1"/>
  <c r="Q48" i="5"/>
  <c r="P94" i="5"/>
  <c r="P145" i="5" s="1"/>
  <c r="Q43" i="5"/>
  <c r="P89" i="5"/>
  <c r="P8" i="5"/>
  <c r="O54" i="5"/>
  <c r="O105" i="5" s="1"/>
  <c r="O72" i="5"/>
  <c r="O123" i="5" s="1"/>
  <c r="P26" i="5"/>
  <c r="O62" i="5"/>
  <c r="O113" i="5" s="1"/>
  <c r="P16" i="5"/>
  <c r="O80" i="5"/>
  <c r="O131" i="5" s="1"/>
  <c r="P34" i="5"/>
  <c r="O40" i="56"/>
  <c r="N86" i="56"/>
  <c r="N136" i="56" s="1"/>
  <c r="O25" i="56"/>
  <c r="N71" i="56"/>
  <c r="N121" i="56" s="1"/>
  <c r="O38" i="56"/>
  <c r="N84" i="56"/>
  <c r="N134" i="56" s="1"/>
  <c r="Q35" i="5"/>
  <c r="P81" i="5"/>
  <c r="P132" i="5" s="1"/>
  <c r="Q31" i="5"/>
  <c r="P77" i="5"/>
  <c r="P128" i="5" s="1"/>
  <c r="Q17" i="5"/>
  <c r="P63" i="5"/>
  <c r="P114" i="5" s="1"/>
  <c r="Q15" i="5"/>
  <c r="P61" i="5"/>
  <c r="P112" i="5" s="1"/>
  <c r="Q7" i="5"/>
  <c r="P53" i="5"/>
  <c r="P104" i="5" s="1"/>
  <c r="R36" i="5"/>
  <c r="Q82" i="5"/>
  <c r="Q133" i="5" s="1"/>
  <c r="Q18" i="5"/>
  <c r="P64" i="5"/>
  <c r="P115" i="5" s="1"/>
  <c r="Q14" i="5"/>
  <c r="P60" i="5"/>
  <c r="P111" i="5" s="1"/>
  <c r="R21" i="5"/>
  <c r="Q67" i="5"/>
  <c r="Q118" i="5" s="1"/>
  <c r="Q30" i="5"/>
  <c r="P76" i="5"/>
  <c r="P127" i="5" s="1"/>
  <c r="Q27" i="5"/>
  <c r="P73" i="5"/>
  <c r="P124" i="5" s="1"/>
  <c r="Q40" i="5"/>
  <c r="P86" i="5"/>
  <c r="P137" i="5" s="1"/>
  <c r="Q24" i="5"/>
  <c r="P70" i="5"/>
  <c r="P121" i="5" s="1"/>
  <c r="R25" i="5"/>
  <c r="Q71" i="5"/>
  <c r="Q122" i="5" s="1"/>
  <c r="Q39" i="5"/>
  <c r="P85" i="5"/>
  <c r="P136" i="5" s="1"/>
  <c r="Q20" i="5"/>
  <c r="P66" i="5"/>
  <c r="P117" i="5" s="1"/>
  <c r="Q10" i="5"/>
  <c r="P56" i="5"/>
  <c r="P107" i="5" s="1"/>
  <c r="Q28" i="5"/>
  <c r="P74" i="5"/>
  <c r="P125" i="5" s="1"/>
  <c r="Q38" i="5"/>
  <c r="P84" i="5"/>
  <c r="P135" i="5" s="1"/>
  <c r="Q29" i="5"/>
  <c r="P75" i="5"/>
  <c r="P126" i="5" s="1"/>
  <c r="Q19" i="5"/>
  <c r="P65" i="5"/>
  <c r="P116" i="5" s="1"/>
  <c r="Q37" i="5"/>
  <c r="P83" i="5"/>
  <c r="P134" i="5" s="1"/>
  <c r="R12" i="5"/>
  <c r="Q58" i="5"/>
  <c r="Q109" i="5" s="1"/>
  <c r="R9" i="5"/>
  <c r="Q55" i="5"/>
  <c r="Q106" i="5" s="1"/>
  <c r="R32" i="5"/>
  <c r="Q78" i="5"/>
  <c r="Q33" i="5"/>
  <c r="P79" i="5"/>
  <c r="P130" i="5" s="1"/>
  <c r="Q22" i="5"/>
  <c r="P68" i="5"/>
  <c r="P119" i="5" s="1"/>
  <c r="Q41" i="5"/>
  <c r="P87" i="5"/>
  <c r="P138" i="5" s="1"/>
  <c r="Q13" i="5"/>
  <c r="P59" i="5"/>
  <c r="P110" i="5" s="1"/>
  <c r="Q23" i="5"/>
  <c r="P69" i="5"/>
  <c r="P120" i="5" s="1"/>
  <c r="R11" i="5"/>
  <c r="Q57" i="5"/>
  <c r="Q108" i="5" s="1"/>
  <c r="P27" i="56"/>
  <c r="O73" i="56"/>
  <c r="O123" i="56" s="1"/>
  <c r="Q24" i="56"/>
  <c r="P70" i="56"/>
  <c r="P120" i="56" s="1"/>
  <c r="P33" i="56"/>
  <c r="O79" i="56"/>
  <c r="O129" i="56" s="1"/>
  <c r="P32" i="56"/>
  <c r="O78" i="56"/>
  <c r="O128" i="56" s="1"/>
  <c r="P22" i="56"/>
  <c r="O68" i="56"/>
  <c r="O118" i="56" s="1"/>
  <c r="Q10" i="56"/>
  <c r="P56" i="56"/>
  <c r="P106" i="56" s="1"/>
  <c r="P15" i="56"/>
  <c r="O61" i="56"/>
  <c r="O111" i="56" s="1"/>
  <c r="Q23" i="56"/>
  <c r="P69" i="56"/>
  <c r="P119" i="56" s="1"/>
  <c r="P31" i="56"/>
  <c r="O77" i="56"/>
  <c r="O127" i="56" s="1"/>
  <c r="Q41" i="56"/>
  <c r="P87" i="56"/>
  <c r="P137" i="56" s="1"/>
  <c r="P20" i="56"/>
  <c r="O66" i="56"/>
  <c r="O116" i="56" s="1"/>
  <c r="P50" i="56"/>
  <c r="O96" i="56"/>
  <c r="O146" i="56" s="1"/>
  <c r="P28" i="56"/>
  <c r="O74" i="56"/>
  <c r="O124" i="56" s="1"/>
  <c r="Q35" i="56"/>
  <c r="P81" i="56"/>
  <c r="P14" i="56"/>
  <c r="O60" i="56"/>
  <c r="O110" i="56" s="1"/>
  <c r="P9" i="56"/>
  <c r="O55" i="56"/>
  <c r="O105" i="56" s="1"/>
  <c r="P7" i="56"/>
  <c r="O53" i="56"/>
  <c r="P37" i="56"/>
  <c r="O83" i="56"/>
  <c r="O133" i="56" s="1"/>
  <c r="Q42" i="56"/>
  <c r="P88" i="56"/>
  <c r="P138" i="56" s="1"/>
  <c r="P16" i="56"/>
  <c r="O62" i="56"/>
  <c r="O112" i="56" s="1"/>
  <c r="P12" i="56"/>
  <c r="O58" i="56"/>
  <c r="O108" i="56" s="1"/>
  <c r="P13" i="56"/>
  <c r="O59" i="56"/>
  <c r="O109" i="56" s="1"/>
  <c r="Q30" i="56"/>
  <c r="P76" i="56"/>
  <c r="P126" i="56" s="1"/>
  <c r="P11" i="56"/>
  <c r="O57" i="56"/>
  <c r="O107" i="56" s="1"/>
  <c r="P21" i="56"/>
  <c r="O67" i="56"/>
  <c r="O117" i="56" s="1"/>
  <c r="P36" i="56"/>
  <c r="O82" i="56"/>
  <c r="O132" i="56" s="1"/>
  <c r="P19" i="56"/>
  <c r="O65" i="56"/>
  <c r="O115" i="56" s="1"/>
  <c r="Q18" i="56"/>
  <c r="P64" i="56"/>
  <c r="P114" i="56" s="1"/>
  <c r="R17" i="56"/>
  <c r="Q63" i="56"/>
  <c r="Q113" i="56" s="1"/>
  <c r="P34" i="56"/>
  <c r="O80" i="56"/>
  <c r="O130" i="56" s="1"/>
  <c r="P39" i="56"/>
  <c r="O85" i="56"/>
  <c r="P8" i="56"/>
  <c r="O54" i="56"/>
  <c r="O104" i="56" s="1"/>
  <c r="Q26" i="56"/>
  <c r="P72" i="56"/>
  <c r="P122" i="56" s="1"/>
  <c r="P29" i="56"/>
  <c r="O75" i="56"/>
  <c r="O125" i="56" s="1"/>
  <c r="AV9" i="8"/>
  <c r="Z58" i="8"/>
  <c r="Z41" i="8"/>
  <c r="N145" i="56" l="1"/>
  <c r="N150" i="56" s="1"/>
  <c r="O135" i="56"/>
  <c r="P131" i="56"/>
  <c r="O93" i="56"/>
  <c r="O143" i="56" s="1"/>
  <c r="P47" i="56"/>
  <c r="P45" i="56"/>
  <c r="O91" i="56"/>
  <c r="O141" i="56" s="1"/>
  <c r="P44" i="56"/>
  <c r="O90" i="56"/>
  <c r="O140" i="56" s="1"/>
  <c r="O95" i="56"/>
  <c r="O145" i="56" s="1"/>
  <c r="P49" i="56"/>
  <c r="P48" i="56"/>
  <c r="O94" i="56"/>
  <c r="O144" i="56" s="1"/>
  <c r="P43" i="56"/>
  <c r="O89" i="56"/>
  <c r="O139" i="56" s="1"/>
  <c r="O92" i="56"/>
  <c r="O142" i="56" s="1"/>
  <c r="P46" i="56"/>
  <c r="Q49" i="5"/>
  <c r="P95" i="5"/>
  <c r="P146" i="5" s="1"/>
  <c r="P88" i="5"/>
  <c r="P139" i="5" s="1"/>
  <c r="Q42" i="5"/>
  <c r="Q50" i="5"/>
  <c r="P96" i="5"/>
  <c r="P147" i="5" s="1"/>
  <c r="Q129" i="5"/>
  <c r="O151" i="5"/>
  <c r="R91" i="5"/>
  <c r="R142" i="5" s="1"/>
  <c r="S45" i="5"/>
  <c r="P140" i="5"/>
  <c r="P144" i="5"/>
  <c r="Q93" i="5"/>
  <c r="Q144" i="5" s="1"/>
  <c r="R47" i="5"/>
  <c r="Q92" i="5"/>
  <c r="Q143" i="5" s="1"/>
  <c r="R46" i="5"/>
  <c r="R43" i="5"/>
  <c r="Q89" i="5"/>
  <c r="Q140" i="5" s="1"/>
  <c r="R44" i="5"/>
  <c r="Q90" i="5"/>
  <c r="Q141" i="5" s="1"/>
  <c r="R48" i="5"/>
  <c r="Q94" i="5"/>
  <c r="Q145" i="5" s="1"/>
  <c r="P54" i="5"/>
  <c r="P105" i="5" s="1"/>
  <c r="Q8" i="5"/>
  <c r="Q26" i="5"/>
  <c r="P72" i="5"/>
  <c r="P123" i="5" s="1"/>
  <c r="P80" i="5"/>
  <c r="P131" i="5" s="1"/>
  <c r="Q34" i="5"/>
  <c r="P62" i="5"/>
  <c r="P113" i="5" s="1"/>
  <c r="Q16" i="5"/>
  <c r="P40" i="56"/>
  <c r="O86" i="56"/>
  <c r="O136" i="56" s="1"/>
  <c r="P25" i="56"/>
  <c r="O71" i="56"/>
  <c r="O121" i="56" s="1"/>
  <c r="O84" i="56"/>
  <c r="O134" i="56" s="1"/>
  <c r="P38" i="56"/>
  <c r="R19" i="5"/>
  <c r="Q65" i="5"/>
  <c r="Q116" i="5" s="1"/>
  <c r="R7" i="5"/>
  <c r="Q53" i="5"/>
  <c r="Q104" i="5" s="1"/>
  <c r="S25" i="5"/>
  <c r="R71" i="5"/>
  <c r="R122" i="5" s="1"/>
  <c r="S11" i="5"/>
  <c r="R57" i="5"/>
  <c r="R108" i="5" s="1"/>
  <c r="R13" i="5"/>
  <c r="Q59" i="5"/>
  <c r="Q110" i="5" s="1"/>
  <c r="R22" i="5"/>
  <c r="Q68" i="5"/>
  <c r="Q119" i="5" s="1"/>
  <c r="S9" i="5"/>
  <c r="R55" i="5"/>
  <c r="R106" i="5" s="1"/>
  <c r="R10" i="5"/>
  <c r="Q56" i="5"/>
  <c r="Q107" i="5" s="1"/>
  <c r="R27" i="5"/>
  <c r="Q73" i="5"/>
  <c r="Q124" i="5" s="1"/>
  <c r="R14" i="5"/>
  <c r="Q60" i="5"/>
  <c r="Q111" i="5" s="1"/>
  <c r="R15" i="5"/>
  <c r="Q61" i="5"/>
  <c r="Q112" i="5" s="1"/>
  <c r="S32" i="5"/>
  <c r="R78" i="5"/>
  <c r="R129" i="5" s="1"/>
  <c r="S21" i="5"/>
  <c r="R67" i="5"/>
  <c r="R118" i="5" s="1"/>
  <c r="R24" i="5"/>
  <c r="Q70" i="5"/>
  <c r="Q121" i="5" s="1"/>
  <c r="R28" i="5"/>
  <c r="Q74" i="5"/>
  <c r="Q125" i="5" s="1"/>
  <c r="R35" i="5"/>
  <c r="Q81" i="5"/>
  <c r="Q132" i="5" s="1"/>
  <c r="R23" i="5"/>
  <c r="Q69" i="5"/>
  <c r="Q120" i="5" s="1"/>
  <c r="R33" i="5"/>
  <c r="Q79" i="5"/>
  <c r="Q130" i="5" s="1"/>
  <c r="S12" i="5"/>
  <c r="R58" i="5"/>
  <c r="R109" i="5" s="1"/>
  <c r="R29" i="5"/>
  <c r="Q75" i="5"/>
  <c r="Q126" i="5" s="1"/>
  <c r="R20" i="5"/>
  <c r="Q66" i="5"/>
  <c r="Q117" i="5" s="1"/>
  <c r="R18" i="5"/>
  <c r="Q64" i="5"/>
  <c r="Q115" i="5" s="1"/>
  <c r="R17" i="5"/>
  <c r="Q63" i="5"/>
  <c r="R41" i="5"/>
  <c r="Q87" i="5"/>
  <c r="Q138" i="5" s="1"/>
  <c r="R40" i="5"/>
  <c r="Q86" i="5"/>
  <c r="R37" i="5"/>
  <c r="Q83" i="5"/>
  <c r="Q134" i="5" s="1"/>
  <c r="R38" i="5"/>
  <c r="Q84" i="5"/>
  <c r="Q135" i="5" s="1"/>
  <c r="R30" i="5"/>
  <c r="Q76" i="5"/>
  <c r="Q127" i="5" s="1"/>
  <c r="S36" i="5"/>
  <c r="R82" i="5"/>
  <c r="R31" i="5"/>
  <c r="Q77" i="5"/>
  <c r="Q128" i="5" s="1"/>
  <c r="R39" i="5"/>
  <c r="Q85" i="5"/>
  <c r="Q136" i="5" s="1"/>
  <c r="Q27" i="56"/>
  <c r="P73" i="56"/>
  <c r="P123" i="56" s="1"/>
  <c r="Q28" i="56"/>
  <c r="P74" i="56"/>
  <c r="P124" i="56" s="1"/>
  <c r="R10" i="56"/>
  <c r="Q56" i="56"/>
  <c r="Q106" i="56" s="1"/>
  <c r="R30" i="56"/>
  <c r="Q76" i="56"/>
  <c r="Q126" i="56" s="1"/>
  <c r="Q16" i="56"/>
  <c r="P62" i="56"/>
  <c r="P112" i="56" s="1"/>
  <c r="Q50" i="56"/>
  <c r="P96" i="56"/>
  <c r="P146" i="56" s="1"/>
  <c r="Q8" i="56"/>
  <c r="P54" i="56"/>
  <c r="P104" i="56" s="1"/>
  <c r="S17" i="56"/>
  <c r="R63" i="56"/>
  <c r="R113" i="56" s="1"/>
  <c r="Q36" i="56"/>
  <c r="P82" i="56"/>
  <c r="P132" i="56" s="1"/>
  <c r="R42" i="56"/>
  <c r="Q88" i="56"/>
  <c r="Q138" i="56" s="1"/>
  <c r="Q14" i="56"/>
  <c r="P60" i="56"/>
  <c r="P110" i="56" s="1"/>
  <c r="Q20" i="56"/>
  <c r="P66" i="56"/>
  <c r="P116" i="56" s="1"/>
  <c r="Q32" i="56"/>
  <c r="P78" i="56"/>
  <c r="P128" i="56" s="1"/>
  <c r="Q21" i="56"/>
  <c r="P67" i="56"/>
  <c r="P117" i="56" s="1"/>
  <c r="Q12" i="56"/>
  <c r="P58" i="56"/>
  <c r="P108" i="56" s="1"/>
  <c r="R24" i="56"/>
  <c r="Q70" i="56"/>
  <c r="Q120" i="56" s="1"/>
  <c r="Q34" i="56"/>
  <c r="P80" i="56"/>
  <c r="P130" i="56" s="1"/>
  <c r="Q33" i="56"/>
  <c r="P79" i="56"/>
  <c r="P129" i="56" s="1"/>
  <c r="Q31" i="56"/>
  <c r="P77" i="56"/>
  <c r="P127" i="56" s="1"/>
  <c r="R26" i="56"/>
  <c r="Q72" i="56"/>
  <c r="Q122" i="56" s="1"/>
  <c r="Q19" i="56"/>
  <c r="P65" i="56"/>
  <c r="P115" i="56" s="1"/>
  <c r="Q9" i="56"/>
  <c r="P55" i="56"/>
  <c r="P105" i="56" s="1"/>
  <c r="Q13" i="56"/>
  <c r="P59" i="56"/>
  <c r="P109" i="56" s="1"/>
  <c r="Q37" i="56"/>
  <c r="P83" i="56"/>
  <c r="P133" i="56" s="1"/>
  <c r="R35" i="56"/>
  <c r="Q81" i="56"/>
  <c r="Q131" i="56" s="1"/>
  <c r="R41" i="56"/>
  <c r="Q87" i="56"/>
  <c r="Q137" i="56" s="1"/>
  <c r="Q15" i="56"/>
  <c r="P61" i="56"/>
  <c r="P111" i="56" s="1"/>
  <c r="Q29" i="56"/>
  <c r="P75" i="56"/>
  <c r="P125" i="56" s="1"/>
  <c r="Q39" i="56"/>
  <c r="P85" i="56"/>
  <c r="P135" i="56" s="1"/>
  <c r="Q64" i="56"/>
  <c r="Q114" i="56" s="1"/>
  <c r="R18" i="56"/>
  <c r="Q11" i="56"/>
  <c r="P57" i="56"/>
  <c r="P107" i="56" s="1"/>
  <c r="Q7" i="56"/>
  <c r="P53" i="56"/>
  <c r="R23" i="56"/>
  <c r="Q69" i="56"/>
  <c r="Q119" i="56" s="1"/>
  <c r="Q22" i="56"/>
  <c r="P68" i="56"/>
  <c r="P118" i="56" s="1"/>
  <c r="AW9" i="8"/>
  <c r="AA58" i="8"/>
  <c r="AA41" i="8"/>
  <c r="P92" i="56" l="1"/>
  <c r="P142" i="56" s="1"/>
  <c r="Q46" i="56"/>
  <c r="P90" i="56"/>
  <c r="P140" i="56" s="1"/>
  <c r="Q44" i="56"/>
  <c r="P95" i="56"/>
  <c r="P145" i="56" s="1"/>
  <c r="Q49" i="56"/>
  <c r="P89" i="56"/>
  <c r="P139" i="56" s="1"/>
  <c r="Q43" i="56"/>
  <c r="P91" i="56"/>
  <c r="P141" i="56" s="1"/>
  <c r="Q45" i="56"/>
  <c r="P93" i="56"/>
  <c r="P143" i="56" s="1"/>
  <c r="Q47" i="56"/>
  <c r="P94" i="56"/>
  <c r="P144" i="56" s="1"/>
  <c r="Q48" i="56"/>
  <c r="Q95" i="5"/>
  <c r="Q146" i="5" s="1"/>
  <c r="R49" i="5"/>
  <c r="Q96" i="5"/>
  <c r="Q147" i="5" s="1"/>
  <c r="R50" i="5"/>
  <c r="R42" i="5"/>
  <c r="Q88" i="5"/>
  <c r="Q139" i="5" s="1"/>
  <c r="Q114" i="5"/>
  <c r="R133" i="5"/>
  <c r="Q137" i="5"/>
  <c r="P151" i="5"/>
  <c r="R93" i="5"/>
  <c r="R144" i="5" s="1"/>
  <c r="S47" i="5"/>
  <c r="S46" i="5"/>
  <c r="R92" i="5"/>
  <c r="R143" i="5" s="1"/>
  <c r="T45" i="5"/>
  <c r="S91" i="5"/>
  <c r="S142" i="5" s="1"/>
  <c r="S43" i="5"/>
  <c r="R89" i="5"/>
  <c r="R140" i="5" s="1"/>
  <c r="S48" i="5"/>
  <c r="R94" i="5"/>
  <c r="R145" i="5" s="1"/>
  <c r="S44" i="5"/>
  <c r="R90" i="5"/>
  <c r="R141" i="5" s="1"/>
  <c r="R8" i="5"/>
  <c r="Q54" i="5"/>
  <c r="Q105" i="5" s="1"/>
  <c r="R26" i="5"/>
  <c r="Q72" i="5"/>
  <c r="Q123" i="5" s="1"/>
  <c r="Q62" i="5"/>
  <c r="Q113" i="5" s="1"/>
  <c r="R16" i="5"/>
  <c r="R34" i="5"/>
  <c r="Q80" i="5"/>
  <c r="Q131" i="5" s="1"/>
  <c r="O150" i="56"/>
  <c r="P86" i="56"/>
  <c r="P136" i="56" s="1"/>
  <c r="Q40" i="56"/>
  <c r="Q25" i="56"/>
  <c r="P71" i="56"/>
  <c r="P121" i="56" s="1"/>
  <c r="Q38" i="56"/>
  <c r="P84" i="56"/>
  <c r="P134" i="56" s="1"/>
  <c r="S39" i="5"/>
  <c r="R85" i="5"/>
  <c r="R136" i="5" s="1"/>
  <c r="S33" i="5"/>
  <c r="R79" i="5"/>
  <c r="R130" i="5" s="1"/>
  <c r="T11" i="5"/>
  <c r="S57" i="5"/>
  <c r="S108" i="5" s="1"/>
  <c r="S31" i="5"/>
  <c r="R77" i="5"/>
  <c r="R128" i="5" s="1"/>
  <c r="S37" i="5"/>
  <c r="R83" i="5"/>
  <c r="R134" i="5" s="1"/>
  <c r="S41" i="5"/>
  <c r="R87" i="5"/>
  <c r="R138" i="5" s="1"/>
  <c r="S20" i="5"/>
  <c r="R66" i="5"/>
  <c r="R117" i="5" s="1"/>
  <c r="S23" i="5"/>
  <c r="R69" i="5"/>
  <c r="R120" i="5" s="1"/>
  <c r="S24" i="5"/>
  <c r="R70" i="5"/>
  <c r="R121" i="5" s="1"/>
  <c r="S14" i="5"/>
  <c r="R60" i="5"/>
  <c r="R111" i="5" s="1"/>
  <c r="T9" i="5"/>
  <c r="S55" i="5"/>
  <c r="S106" i="5" s="1"/>
  <c r="T25" i="5"/>
  <c r="S71" i="5"/>
  <c r="S122" i="5" s="1"/>
  <c r="S38" i="5"/>
  <c r="R84" i="5"/>
  <c r="R135" i="5" s="1"/>
  <c r="S35" i="5"/>
  <c r="R81" i="5"/>
  <c r="R132" i="5" s="1"/>
  <c r="S27" i="5"/>
  <c r="R73" i="5"/>
  <c r="R124" i="5" s="1"/>
  <c r="S22" i="5"/>
  <c r="R68" i="5"/>
  <c r="R119" i="5" s="1"/>
  <c r="S7" i="5"/>
  <c r="R53" i="5"/>
  <c r="R104" i="5" s="1"/>
  <c r="S29" i="5"/>
  <c r="R75" i="5"/>
  <c r="R126" i="5" s="1"/>
  <c r="S40" i="5"/>
  <c r="R86" i="5"/>
  <c r="R137" i="5" s="1"/>
  <c r="S15" i="5"/>
  <c r="R61" i="5"/>
  <c r="R112" i="5" s="1"/>
  <c r="T36" i="5"/>
  <c r="S82" i="5"/>
  <c r="S133" i="5" s="1"/>
  <c r="S17" i="5"/>
  <c r="R63" i="5"/>
  <c r="R114" i="5" s="1"/>
  <c r="T21" i="5"/>
  <c r="S67" i="5"/>
  <c r="S118" i="5" s="1"/>
  <c r="S30" i="5"/>
  <c r="R76" i="5"/>
  <c r="R127" i="5" s="1"/>
  <c r="S18" i="5"/>
  <c r="R64" i="5"/>
  <c r="R115" i="5" s="1"/>
  <c r="T12" i="5"/>
  <c r="S58" i="5"/>
  <c r="S109" i="5" s="1"/>
  <c r="S28" i="5"/>
  <c r="R74" i="5"/>
  <c r="R125" i="5" s="1"/>
  <c r="T32" i="5"/>
  <c r="S78" i="5"/>
  <c r="S129" i="5" s="1"/>
  <c r="S10" i="5"/>
  <c r="R56" i="5"/>
  <c r="R107" i="5" s="1"/>
  <c r="S13" i="5"/>
  <c r="R59" i="5"/>
  <c r="R110" i="5" s="1"/>
  <c r="S19" i="5"/>
  <c r="R65" i="5"/>
  <c r="R116" i="5" s="1"/>
  <c r="Q73" i="56"/>
  <c r="Q123" i="56" s="1"/>
  <c r="R27" i="56"/>
  <c r="R22" i="56"/>
  <c r="Q68" i="56"/>
  <c r="Q118" i="56" s="1"/>
  <c r="R33" i="56"/>
  <c r="Q79" i="56"/>
  <c r="Q129" i="56" s="1"/>
  <c r="R50" i="56"/>
  <c r="Q96" i="56"/>
  <c r="Q146" i="56" s="1"/>
  <c r="R7" i="56"/>
  <c r="Q53" i="56"/>
  <c r="R29" i="56"/>
  <c r="Q75" i="56"/>
  <c r="Q125" i="56" s="1"/>
  <c r="R37" i="56"/>
  <c r="Q83" i="56"/>
  <c r="Q133" i="56" s="1"/>
  <c r="S26" i="56"/>
  <c r="R72" i="56"/>
  <c r="R122" i="56" s="1"/>
  <c r="S24" i="56"/>
  <c r="R70" i="56"/>
  <c r="R120" i="56" s="1"/>
  <c r="R14" i="56"/>
  <c r="Q60" i="56"/>
  <c r="Q110" i="56" s="1"/>
  <c r="T17" i="56"/>
  <c r="S63" i="56"/>
  <c r="S113" i="56" s="1"/>
  <c r="S30" i="56"/>
  <c r="R76" i="56"/>
  <c r="R126" i="56" s="1"/>
  <c r="S41" i="56"/>
  <c r="R87" i="56"/>
  <c r="R137" i="56" s="1"/>
  <c r="R21" i="56"/>
  <c r="Q67" i="56"/>
  <c r="Q117" i="56" s="1"/>
  <c r="R28" i="56"/>
  <c r="Q74" i="56"/>
  <c r="Q124" i="56" s="1"/>
  <c r="S23" i="56"/>
  <c r="R69" i="56"/>
  <c r="R119" i="56" s="1"/>
  <c r="R39" i="56"/>
  <c r="Q85" i="56"/>
  <c r="Q135" i="56" s="1"/>
  <c r="S35" i="56"/>
  <c r="R81" i="56"/>
  <c r="R131" i="56" s="1"/>
  <c r="R34" i="56"/>
  <c r="Q80" i="56"/>
  <c r="Q130" i="56" s="1"/>
  <c r="R20" i="56"/>
  <c r="Q66" i="56"/>
  <c r="Q116" i="56" s="1"/>
  <c r="R36" i="56"/>
  <c r="Q82" i="56"/>
  <c r="Q132" i="56" s="1"/>
  <c r="R16" i="56"/>
  <c r="Q62" i="56"/>
  <c r="Q112" i="56" s="1"/>
  <c r="R11" i="56"/>
  <c r="Q57" i="56"/>
  <c r="Q107" i="56" s="1"/>
  <c r="R15" i="56"/>
  <c r="Q61" i="56"/>
  <c r="Q111" i="56" s="1"/>
  <c r="R13" i="56"/>
  <c r="Q59" i="56"/>
  <c r="Q109" i="56" s="1"/>
  <c r="R31" i="56"/>
  <c r="Q77" i="56"/>
  <c r="Q127" i="56" s="1"/>
  <c r="R12" i="56"/>
  <c r="Q58" i="56"/>
  <c r="Q108" i="56" s="1"/>
  <c r="R32" i="56"/>
  <c r="Q78" i="56"/>
  <c r="Q128" i="56" s="1"/>
  <c r="S42" i="56"/>
  <c r="R88" i="56"/>
  <c r="R138" i="56" s="1"/>
  <c r="R8" i="56"/>
  <c r="Q54" i="56"/>
  <c r="Q104" i="56" s="1"/>
  <c r="S10" i="56"/>
  <c r="R56" i="56"/>
  <c r="R106" i="56" s="1"/>
  <c r="S18" i="56"/>
  <c r="R64" i="56"/>
  <c r="R114" i="56" s="1"/>
  <c r="R9" i="56"/>
  <c r="Q55" i="56"/>
  <c r="Q105" i="56" s="1"/>
  <c r="R19" i="56"/>
  <c r="Q65" i="56"/>
  <c r="Q115" i="56" s="1"/>
  <c r="AX9" i="8"/>
  <c r="AB58" i="8"/>
  <c r="AB41" i="8"/>
  <c r="Q89" i="56" l="1"/>
  <c r="Q139" i="56" s="1"/>
  <c r="R43" i="56"/>
  <c r="R48" i="56"/>
  <c r="Q94" i="56"/>
  <c r="Q144" i="56" s="1"/>
  <c r="Q95" i="56"/>
  <c r="Q145" i="56" s="1"/>
  <c r="R49" i="56"/>
  <c r="Q93" i="56"/>
  <c r="Q143" i="56" s="1"/>
  <c r="R47" i="56"/>
  <c r="Q90" i="56"/>
  <c r="Q140" i="56" s="1"/>
  <c r="R44" i="56"/>
  <c r="Q91" i="56"/>
  <c r="Q141" i="56" s="1"/>
  <c r="R45" i="56"/>
  <c r="Q92" i="56"/>
  <c r="Q142" i="56" s="1"/>
  <c r="R46" i="56"/>
  <c r="S42" i="5"/>
  <c r="R88" i="5"/>
  <c r="R139" i="5" s="1"/>
  <c r="S50" i="5"/>
  <c r="R96" i="5"/>
  <c r="R147" i="5" s="1"/>
  <c r="S49" i="5"/>
  <c r="R95" i="5"/>
  <c r="R146" i="5" s="1"/>
  <c r="Q151" i="5"/>
  <c r="T47" i="5"/>
  <c r="S93" i="5"/>
  <c r="S144" i="5" s="1"/>
  <c r="T91" i="5"/>
  <c r="T142" i="5" s="1"/>
  <c r="U45" i="5"/>
  <c r="T46" i="5"/>
  <c r="S92" i="5"/>
  <c r="S143" i="5" s="1"/>
  <c r="T44" i="5"/>
  <c r="S90" i="5"/>
  <c r="S141" i="5" s="1"/>
  <c r="T43" i="5"/>
  <c r="S89" i="5"/>
  <c r="S140" i="5" s="1"/>
  <c r="T48" i="5"/>
  <c r="S94" i="5"/>
  <c r="S145" i="5" s="1"/>
  <c r="R54" i="5"/>
  <c r="R105" i="5" s="1"/>
  <c r="S8" i="5"/>
  <c r="S26" i="5"/>
  <c r="R72" i="5"/>
  <c r="R123" i="5" s="1"/>
  <c r="S34" i="5"/>
  <c r="R80" i="5"/>
  <c r="R131" i="5" s="1"/>
  <c r="S16" i="5"/>
  <c r="R62" i="5"/>
  <c r="R113" i="5" s="1"/>
  <c r="P150" i="56"/>
  <c r="R40" i="56"/>
  <c r="Q86" i="56"/>
  <c r="Q136" i="56" s="1"/>
  <c r="R25" i="56"/>
  <c r="Q71" i="56"/>
  <c r="Q121" i="56" s="1"/>
  <c r="R38" i="56"/>
  <c r="Q84" i="56"/>
  <c r="Q134" i="56" s="1"/>
  <c r="T18" i="5"/>
  <c r="S64" i="5"/>
  <c r="S115" i="5" s="1"/>
  <c r="T40" i="5"/>
  <c r="S86" i="5"/>
  <c r="S137" i="5" s="1"/>
  <c r="T10" i="5"/>
  <c r="S56" i="5"/>
  <c r="S107" i="5" s="1"/>
  <c r="U21" i="5"/>
  <c r="T67" i="5"/>
  <c r="T118" i="5" s="1"/>
  <c r="T22" i="5"/>
  <c r="S68" i="5"/>
  <c r="S119" i="5" s="1"/>
  <c r="T14" i="5"/>
  <c r="S60" i="5"/>
  <c r="S111" i="5" s="1"/>
  <c r="T41" i="5"/>
  <c r="S87" i="5"/>
  <c r="S138" i="5" s="1"/>
  <c r="T17" i="5"/>
  <c r="S63" i="5"/>
  <c r="S114" i="5" s="1"/>
  <c r="T19" i="5"/>
  <c r="S65" i="5"/>
  <c r="S116" i="5" s="1"/>
  <c r="T28" i="5"/>
  <c r="S74" i="5"/>
  <c r="S125" i="5" s="1"/>
  <c r="T30" i="5"/>
  <c r="S76" i="5"/>
  <c r="S127" i="5" s="1"/>
  <c r="U36" i="5"/>
  <c r="T82" i="5"/>
  <c r="T133" i="5" s="1"/>
  <c r="T29" i="5"/>
  <c r="S75" i="5"/>
  <c r="S126" i="5" s="1"/>
  <c r="T38" i="5"/>
  <c r="S84" i="5"/>
  <c r="S135" i="5" s="1"/>
  <c r="U25" i="5"/>
  <c r="T71" i="5"/>
  <c r="T122" i="5" s="1"/>
  <c r="T23" i="5"/>
  <c r="S69" i="5"/>
  <c r="S120" i="5" s="1"/>
  <c r="T33" i="5"/>
  <c r="S79" i="5"/>
  <c r="S130" i="5" s="1"/>
  <c r="U32" i="5"/>
  <c r="T78" i="5"/>
  <c r="T129" i="5" s="1"/>
  <c r="T27" i="5"/>
  <c r="S73" i="5"/>
  <c r="S124" i="5" s="1"/>
  <c r="T37" i="5"/>
  <c r="S83" i="5"/>
  <c r="S134" i="5" s="1"/>
  <c r="U12" i="5"/>
  <c r="T58" i="5"/>
  <c r="T109" i="5" s="1"/>
  <c r="T15" i="5"/>
  <c r="S61" i="5"/>
  <c r="S112" i="5" s="1"/>
  <c r="T24" i="5"/>
  <c r="S70" i="5"/>
  <c r="S121" i="5" s="1"/>
  <c r="U11" i="5"/>
  <c r="T57" i="5"/>
  <c r="T108" i="5" s="1"/>
  <c r="T35" i="5"/>
  <c r="S81" i="5"/>
  <c r="S132" i="5" s="1"/>
  <c r="T31" i="5"/>
  <c r="S77" i="5"/>
  <c r="S128" i="5" s="1"/>
  <c r="T13" i="5"/>
  <c r="S59" i="5"/>
  <c r="S110" i="5" s="1"/>
  <c r="T7" i="5"/>
  <c r="S53" i="5"/>
  <c r="S104" i="5" s="1"/>
  <c r="U9" i="5"/>
  <c r="T55" i="5"/>
  <c r="T106" i="5" s="1"/>
  <c r="T20" i="5"/>
  <c r="S66" i="5"/>
  <c r="S117" i="5" s="1"/>
  <c r="T39" i="5"/>
  <c r="S85" i="5"/>
  <c r="S136" i="5" s="1"/>
  <c r="S27" i="56"/>
  <c r="R73" i="56"/>
  <c r="R123" i="56" s="1"/>
  <c r="S19" i="56"/>
  <c r="R65" i="56"/>
  <c r="R115" i="56" s="1"/>
  <c r="T10" i="56"/>
  <c r="S56" i="56"/>
  <c r="S106" i="56" s="1"/>
  <c r="S12" i="56"/>
  <c r="R58" i="56"/>
  <c r="R108" i="56" s="1"/>
  <c r="S11" i="56"/>
  <c r="R57" i="56"/>
  <c r="R107" i="56" s="1"/>
  <c r="T23" i="56"/>
  <c r="S69" i="56"/>
  <c r="S119" i="56" s="1"/>
  <c r="T41" i="56"/>
  <c r="S87" i="56"/>
  <c r="S137" i="56" s="1"/>
  <c r="S29" i="56"/>
  <c r="R75" i="56"/>
  <c r="R125" i="56" s="1"/>
  <c r="S22" i="56"/>
  <c r="R68" i="56"/>
  <c r="R118" i="56" s="1"/>
  <c r="S8" i="56"/>
  <c r="R54" i="56"/>
  <c r="R104" i="56" s="1"/>
  <c r="S16" i="56"/>
  <c r="R62" i="56"/>
  <c r="R112" i="56" s="1"/>
  <c r="T30" i="56"/>
  <c r="S76" i="56"/>
  <c r="S126" i="56" s="1"/>
  <c r="S7" i="56"/>
  <c r="R53" i="56"/>
  <c r="S9" i="56"/>
  <c r="R55" i="56"/>
  <c r="R105" i="56" s="1"/>
  <c r="T42" i="56"/>
  <c r="S88" i="56"/>
  <c r="S138" i="56" s="1"/>
  <c r="S13" i="56"/>
  <c r="R59" i="56"/>
  <c r="R109" i="56" s="1"/>
  <c r="S36" i="56"/>
  <c r="R82" i="56"/>
  <c r="R132" i="56" s="1"/>
  <c r="T35" i="56"/>
  <c r="S81" i="56"/>
  <c r="S131" i="56" s="1"/>
  <c r="S21" i="56"/>
  <c r="R67" i="56"/>
  <c r="R117" i="56" s="1"/>
  <c r="U17" i="56"/>
  <c r="T63" i="56"/>
  <c r="T113" i="56" s="1"/>
  <c r="T26" i="56"/>
  <c r="S72" i="56"/>
  <c r="S122" i="56" s="1"/>
  <c r="S50" i="56"/>
  <c r="R96" i="56"/>
  <c r="R146" i="56" s="1"/>
  <c r="S31" i="56"/>
  <c r="R77" i="56"/>
  <c r="R127" i="56" s="1"/>
  <c r="S34" i="56"/>
  <c r="R80" i="56"/>
  <c r="R130" i="56" s="1"/>
  <c r="S28" i="56"/>
  <c r="R74" i="56"/>
  <c r="R124" i="56" s="1"/>
  <c r="T24" i="56"/>
  <c r="S70" i="56"/>
  <c r="S120" i="56" s="1"/>
  <c r="T18" i="56"/>
  <c r="S64" i="56"/>
  <c r="S114" i="56" s="1"/>
  <c r="S32" i="56"/>
  <c r="R78" i="56"/>
  <c r="R128" i="56" s="1"/>
  <c r="S15" i="56"/>
  <c r="R61" i="56"/>
  <c r="R111" i="56" s="1"/>
  <c r="S20" i="56"/>
  <c r="R66" i="56"/>
  <c r="R116" i="56" s="1"/>
  <c r="S39" i="56"/>
  <c r="R85" i="56"/>
  <c r="R135" i="56" s="1"/>
  <c r="S14" i="56"/>
  <c r="R60" i="56"/>
  <c r="R110" i="56" s="1"/>
  <c r="S37" i="56"/>
  <c r="R83" i="56"/>
  <c r="R133" i="56" s="1"/>
  <c r="S33" i="56"/>
  <c r="R79" i="56"/>
  <c r="R129" i="56" s="1"/>
  <c r="AY9" i="8"/>
  <c r="AC58" i="8"/>
  <c r="AC41" i="8"/>
  <c r="R91" i="56" l="1"/>
  <c r="R141" i="56" s="1"/>
  <c r="S45" i="56"/>
  <c r="S46" i="56"/>
  <c r="R92" i="56"/>
  <c r="R142" i="56" s="1"/>
  <c r="R94" i="56"/>
  <c r="R144" i="56" s="1"/>
  <c r="S48" i="56"/>
  <c r="R90" i="56"/>
  <c r="R140" i="56" s="1"/>
  <c r="S44" i="56"/>
  <c r="R89" i="56"/>
  <c r="R139" i="56" s="1"/>
  <c r="S43" i="56"/>
  <c r="R93" i="56"/>
  <c r="R143" i="56" s="1"/>
  <c r="S47" i="56"/>
  <c r="R95" i="56"/>
  <c r="R145" i="56" s="1"/>
  <c r="S49" i="56"/>
  <c r="R151" i="5"/>
  <c r="S95" i="5"/>
  <c r="S146" i="5" s="1"/>
  <c r="T49" i="5"/>
  <c r="T50" i="5"/>
  <c r="S96" i="5"/>
  <c r="S147" i="5" s="1"/>
  <c r="T42" i="5"/>
  <c r="S88" i="5"/>
  <c r="S139" i="5" s="1"/>
  <c r="U47" i="5"/>
  <c r="T93" i="5"/>
  <c r="T144" i="5" s="1"/>
  <c r="U91" i="5"/>
  <c r="U142" i="5" s="1"/>
  <c r="V45" i="5"/>
  <c r="U46" i="5"/>
  <c r="T92" i="5"/>
  <c r="T143" i="5" s="1"/>
  <c r="U48" i="5"/>
  <c r="T94" i="5"/>
  <c r="T145" i="5" s="1"/>
  <c r="U43" i="5"/>
  <c r="T89" i="5"/>
  <c r="T140" i="5" s="1"/>
  <c r="U44" i="5"/>
  <c r="T90" i="5"/>
  <c r="T141" i="5" s="1"/>
  <c r="T8" i="5"/>
  <c r="S54" i="5"/>
  <c r="S105" i="5" s="1"/>
  <c r="T26" i="5"/>
  <c r="S72" i="5"/>
  <c r="S123" i="5" s="1"/>
  <c r="T16" i="5"/>
  <c r="S62" i="5"/>
  <c r="S113" i="5" s="1"/>
  <c r="T34" i="5"/>
  <c r="S80" i="5"/>
  <c r="S131" i="5" s="1"/>
  <c r="Q150" i="56"/>
  <c r="S40" i="56"/>
  <c r="R86" i="56"/>
  <c r="R136" i="56" s="1"/>
  <c r="R71" i="56"/>
  <c r="R121" i="56" s="1"/>
  <c r="S25" i="56"/>
  <c r="R84" i="56"/>
  <c r="R134" i="56" s="1"/>
  <c r="S38" i="56"/>
  <c r="U20" i="5"/>
  <c r="T66" i="5"/>
  <c r="T117" i="5" s="1"/>
  <c r="U13" i="5"/>
  <c r="T59" i="5"/>
  <c r="T110" i="5" s="1"/>
  <c r="U24" i="5"/>
  <c r="T70" i="5"/>
  <c r="T121" i="5" s="1"/>
  <c r="V12" i="5"/>
  <c r="U58" i="5"/>
  <c r="U109" i="5" s="1"/>
  <c r="V32" i="5"/>
  <c r="U78" i="5"/>
  <c r="U129" i="5" s="1"/>
  <c r="U38" i="5"/>
  <c r="T84" i="5"/>
  <c r="T135" i="5" s="1"/>
  <c r="U28" i="5"/>
  <c r="T74" i="5"/>
  <c r="T125" i="5" s="1"/>
  <c r="U14" i="5"/>
  <c r="T60" i="5"/>
  <c r="T111" i="5" s="1"/>
  <c r="U10" i="5"/>
  <c r="T56" i="5"/>
  <c r="T107" i="5" s="1"/>
  <c r="U33" i="5"/>
  <c r="T79" i="5"/>
  <c r="T130" i="5" s="1"/>
  <c r="U29" i="5"/>
  <c r="T75" i="5"/>
  <c r="T126" i="5" s="1"/>
  <c r="U19" i="5"/>
  <c r="T65" i="5"/>
  <c r="T116" i="5" s="1"/>
  <c r="U40" i="5"/>
  <c r="T86" i="5"/>
  <c r="T137" i="5" s="1"/>
  <c r="U35" i="5"/>
  <c r="T81" i="5"/>
  <c r="T132" i="5" s="1"/>
  <c r="U15" i="5"/>
  <c r="T61" i="5"/>
  <c r="T112" i="5" s="1"/>
  <c r="U37" i="5"/>
  <c r="T83" i="5"/>
  <c r="T134" i="5" s="1"/>
  <c r="U23" i="5"/>
  <c r="T69" i="5"/>
  <c r="T120" i="5" s="1"/>
  <c r="V36" i="5"/>
  <c r="U82" i="5"/>
  <c r="U133" i="5" s="1"/>
  <c r="U17" i="5"/>
  <c r="T63" i="5"/>
  <c r="T114" i="5" s="1"/>
  <c r="U22" i="5"/>
  <c r="T68" i="5"/>
  <c r="T119" i="5" s="1"/>
  <c r="U18" i="5"/>
  <c r="T64" i="5"/>
  <c r="T115" i="5" s="1"/>
  <c r="U31" i="5"/>
  <c r="T77" i="5"/>
  <c r="T128" i="5" s="1"/>
  <c r="U39" i="5"/>
  <c r="T85" i="5"/>
  <c r="T136" i="5" s="1"/>
  <c r="V9" i="5"/>
  <c r="U55" i="5"/>
  <c r="U106" i="5" s="1"/>
  <c r="U7" i="5"/>
  <c r="T53" i="5"/>
  <c r="T104" i="5" s="1"/>
  <c r="V11" i="5"/>
  <c r="U57" i="5"/>
  <c r="U108" i="5" s="1"/>
  <c r="U27" i="5"/>
  <c r="T73" i="5"/>
  <c r="T124" i="5" s="1"/>
  <c r="V25" i="5"/>
  <c r="U71" i="5"/>
  <c r="U122" i="5" s="1"/>
  <c r="U30" i="5"/>
  <c r="T76" i="5"/>
  <c r="T127" i="5" s="1"/>
  <c r="U41" i="5"/>
  <c r="T87" i="5"/>
  <c r="T138" i="5" s="1"/>
  <c r="V21" i="5"/>
  <c r="U67" i="5"/>
  <c r="U118" i="5" s="1"/>
  <c r="T27" i="56"/>
  <c r="S73" i="56"/>
  <c r="S123" i="56" s="1"/>
  <c r="U18" i="56"/>
  <c r="T64" i="56"/>
  <c r="T114" i="56" s="1"/>
  <c r="T31" i="56"/>
  <c r="S77" i="56"/>
  <c r="S127" i="56" s="1"/>
  <c r="U30" i="56"/>
  <c r="T76" i="56"/>
  <c r="T126" i="56" s="1"/>
  <c r="T70" i="56"/>
  <c r="T120" i="56" s="1"/>
  <c r="U24" i="56"/>
  <c r="T11" i="56"/>
  <c r="S57" i="56"/>
  <c r="S107" i="56" s="1"/>
  <c r="T28" i="56"/>
  <c r="S74" i="56"/>
  <c r="S124" i="56" s="1"/>
  <c r="U41" i="56"/>
  <c r="T87" i="56"/>
  <c r="T137" i="56" s="1"/>
  <c r="S58" i="56"/>
  <c r="S108" i="56" s="1"/>
  <c r="T12" i="56"/>
  <c r="T39" i="56"/>
  <c r="S85" i="56"/>
  <c r="S135" i="56" s="1"/>
  <c r="T29" i="56"/>
  <c r="S75" i="56"/>
  <c r="S125" i="56" s="1"/>
  <c r="T16" i="56"/>
  <c r="S62" i="56"/>
  <c r="S112" i="56" s="1"/>
  <c r="T33" i="56"/>
  <c r="S79" i="56"/>
  <c r="S129" i="56" s="1"/>
  <c r="T13" i="56"/>
  <c r="S59" i="56"/>
  <c r="S109" i="56" s="1"/>
  <c r="T19" i="56"/>
  <c r="S65" i="56"/>
  <c r="S115" i="56" s="1"/>
  <c r="T37" i="56"/>
  <c r="S83" i="56"/>
  <c r="S133" i="56" s="1"/>
  <c r="U42" i="56"/>
  <c r="T88" i="56"/>
  <c r="T138" i="56" s="1"/>
  <c r="T15" i="56"/>
  <c r="S61" i="56"/>
  <c r="S111" i="56" s="1"/>
  <c r="T50" i="56"/>
  <c r="S96" i="56"/>
  <c r="S146" i="56" s="1"/>
  <c r="T9" i="56"/>
  <c r="S55" i="56"/>
  <c r="S105" i="56" s="1"/>
  <c r="T34" i="56"/>
  <c r="S80" i="56"/>
  <c r="S130" i="56" s="1"/>
  <c r="U26" i="56"/>
  <c r="T72" i="56"/>
  <c r="T122" i="56" s="1"/>
  <c r="T36" i="56"/>
  <c r="S82" i="56"/>
  <c r="S132" i="56" s="1"/>
  <c r="T7" i="56"/>
  <c r="S53" i="56"/>
  <c r="T22" i="56"/>
  <c r="S68" i="56"/>
  <c r="S118" i="56" s="1"/>
  <c r="U23" i="56"/>
  <c r="T69" i="56"/>
  <c r="T119" i="56" s="1"/>
  <c r="T56" i="56"/>
  <c r="T106" i="56" s="1"/>
  <c r="U10" i="56"/>
  <c r="V17" i="56"/>
  <c r="U63" i="56"/>
  <c r="U113" i="56" s="1"/>
  <c r="T20" i="56"/>
  <c r="S66" i="56"/>
  <c r="S116" i="56" s="1"/>
  <c r="T21" i="56"/>
  <c r="S67" i="56"/>
  <c r="S117" i="56" s="1"/>
  <c r="T14" i="56"/>
  <c r="S60" i="56"/>
  <c r="S110" i="56" s="1"/>
  <c r="U35" i="56"/>
  <c r="T81" i="56"/>
  <c r="T131" i="56" s="1"/>
  <c r="T8" i="56"/>
  <c r="S54" i="56"/>
  <c r="S104" i="56" s="1"/>
  <c r="T32" i="56"/>
  <c r="S78" i="56"/>
  <c r="S128" i="56" s="1"/>
  <c r="AN10" i="8"/>
  <c r="AD58" i="8"/>
  <c r="AD41" i="8"/>
  <c r="S94" i="56" l="1"/>
  <c r="S144" i="56" s="1"/>
  <c r="T48" i="56"/>
  <c r="S93" i="56"/>
  <c r="S143" i="56" s="1"/>
  <c r="T47" i="56"/>
  <c r="S95" i="56"/>
  <c r="S145" i="56" s="1"/>
  <c r="T49" i="56"/>
  <c r="S92" i="56"/>
  <c r="S142" i="56" s="1"/>
  <c r="T46" i="56"/>
  <c r="T43" i="56"/>
  <c r="S89" i="56"/>
  <c r="S139" i="56" s="1"/>
  <c r="S91" i="56"/>
  <c r="S141" i="56" s="1"/>
  <c r="T45" i="56"/>
  <c r="S90" i="56"/>
  <c r="S140" i="56" s="1"/>
  <c r="T44" i="56"/>
  <c r="U42" i="5"/>
  <c r="T88" i="5"/>
  <c r="T139" i="5" s="1"/>
  <c r="T96" i="5"/>
  <c r="T147" i="5" s="1"/>
  <c r="U50" i="5"/>
  <c r="U49" i="5"/>
  <c r="T95" i="5"/>
  <c r="T146" i="5" s="1"/>
  <c r="S151" i="5"/>
  <c r="V47" i="5"/>
  <c r="U93" i="5"/>
  <c r="U144" i="5" s="1"/>
  <c r="U92" i="5"/>
  <c r="U143" i="5" s="1"/>
  <c r="V46" i="5"/>
  <c r="W45" i="5"/>
  <c r="V91" i="5"/>
  <c r="V142" i="5" s="1"/>
  <c r="V44" i="5"/>
  <c r="U90" i="5"/>
  <c r="U141" i="5" s="1"/>
  <c r="V48" i="5"/>
  <c r="U94" i="5"/>
  <c r="U145" i="5" s="1"/>
  <c r="V43" i="5"/>
  <c r="U89" i="5"/>
  <c r="U140" i="5" s="1"/>
  <c r="T54" i="5"/>
  <c r="T105" i="5" s="1"/>
  <c r="U8" i="5"/>
  <c r="T72" i="5"/>
  <c r="T123" i="5" s="1"/>
  <c r="U26" i="5"/>
  <c r="U34" i="5"/>
  <c r="T80" i="5"/>
  <c r="T131" i="5" s="1"/>
  <c r="U16" i="5"/>
  <c r="T62" i="5"/>
  <c r="T113" i="5" s="1"/>
  <c r="R150" i="56"/>
  <c r="T40" i="56"/>
  <c r="S86" i="56"/>
  <c r="S136" i="56" s="1"/>
  <c r="S71" i="56"/>
  <c r="S121" i="56" s="1"/>
  <c r="T25" i="56"/>
  <c r="T38" i="56"/>
  <c r="S84" i="56"/>
  <c r="S134" i="56" s="1"/>
  <c r="W9" i="5"/>
  <c r="V55" i="5"/>
  <c r="V106" i="5" s="1"/>
  <c r="V40" i="5"/>
  <c r="U86" i="5"/>
  <c r="U137" i="5" s="1"/>
  <c r="V33" i="5"/>
  <c r="U79" i="5"/>
  <c r="U130" i="5" s="1"/>
  <c r="V28" i="5"/>
  <c r="U74" i="5"/>
  <c r="U125" i="5" s="1"/>
  <c r="V24" i="5"/>
  <c r="U70" i="5"/>
  <c r="U121" i="5" s="1"/>
  <c r="V37" i="5"/>
  <c r="U83" i="5"/>
  <c r="U134" i="5" s="1"/>
  <c r="V30" i="5"/>
  <c r="U76" i="5"/>
  <c r="U127" i="5" s="1"/>
  <c r="V17" i="5"/>
  <c r="U63" i="5"/>
  <c r="U114" i="5" s="1"/>
  <c r="V38" i="5"/>
  <c r="U84" i="5"/>
  <c r="U135" i="5" s="1"/>
  <c r="V13" i="5"/>
  <c r="U59" i="5"/>
  <c r="U110" i="5" s="1"/>
  <c r="V7" i="5"/>
  <c r="U53" i="5"/>
  <c r="U104" i="5" s="1"/>
  <c r="W36" i="5"/>
  <c r="V82" i="5"/>
  <c r="V133" i="5" s="1"/>
  <c r="V35" i="5"/>
  <c r="U81" i="5"/>
  <c r="U132" i="5" s="1"/>
  <c r="V22" i="5"/>
  <c r="U68" i="5"/>
  <c r="U119" i="5" s="1"/>
  <c r="W11" i="5"/>
  <c r="V57" i="5"/>
  <c r="V108" i="5" s="1"/>
  <c r="V15" i="5"/>
  <c r="U61" i="5"/>
  <c r="U112" i="5" s="1"/>
  <c r="W25" i="5"/>
  <c r="V71" i="5"/>
  <c r="V122" i="5" s="1"/>
  <c r="V19" i="5"/>
  <c r="U65" i="5"/>
  <c r="U116" i="5" s="1"/>
  <c r="V10" i="5"/>
  <c r="U56" i="5"/>
  <c r="U107" i="5" s="1"/>
  <c r="W32" i="5"/>
  <c r="V78" i="5"/>
  <c r="V129" i="5" s="1"/>
  <c r="V20" i="5"/>
  <c r="U66" i="5"/>
  <c r="U117" i="5" s="1"/>
  <c r="V41" i="5"/>
  <c r="U87" i="5"/>
  <c r="U138" i="5" s="1"/>
  <c r="V27" i="5"/>
  <c r="U73" i="5"/>
  <c r="U124" i="5" s="1"/>
  <c r="V18" i="5"/>
  <c r="U64" i="5"/>
  <c r="U115" i="5" s="1"/>
  <c r="V23" i="5"/>
  <c r="U69" i="5"/>
  <c r="U120" i="5" s="1"/>
  <c r="V39" i="5"/>
  <c r="U85" i="5"/>
  <c r="U136" i="5" s="1"/>
  <c r="V31" i="5"/>
  <c r="U77" i="5"/>
  <c r="U128" i="5" s="1"/>
  <c r="W21" i="5"/>
  <c r="V67" i="5"/>
  <c r="V118" i="5" s="1"/>
  <c r="V29" i="5"/>
  <c r="U75" i="5"/>
  <c r="U126" i="5" s="1"/>
  <c r="V14" i="5"/>
  <c r="U60" i="5"/>
  <c r="U111" i="5" s="1"/>
  <c r="W12" i="5"/>
  <c r="V58" i="5"/>
  <c r="V109" i="5" s="1"/>
  <c r="U27" i="56"/>
  <c r="T73" i="56"/>
  <c r="T123" i="56" s="1"/>
  <c r="U7" i="56"/>
  <c r="T53" i="56"/>
  <c r="U39" i="56"/>
  <c r="T85" i="56"/>
  <c r="T135" i="56" s="1"/>
  <c r="V10" i="56"/>
  <c r="U56" i="56"/>
  <c r="U106" i="56" s="1"/>
  <c r="V24" i="56"/>
  <c r="U70" i="56"/>
  <c r="U120" i="56" s="1"/>
  <c r="U8" i="56"/>
  <c r="T54" i="56"/>
  <c r="T104" i="56" s="1"/>
  <c r="U21" i="56"/>
  <c r="T67" i="56"/>
  <c r="T117" i="56" s="1"/>
  <c r="U36" i="56"/>
  <c r="T82" i="56"/>
  <c r="T132" i="56" s="1"/>
  <c r="U9" i="56"/>
  <c r="T55" i="56"/>
  <c r="T105" i="56" s="1"/>
  <c r="U33" i="56"/>
  <c r="T79" i="56"/>
  <c r="T129" i="56" s="1"/>
  <c r="V42" i="56"/>
  <c r="U88" i="56"/>
  <c r="U138" i="56" s="1"/>
  <c r="V18" i="56"/>
  <c r="U64" i="56"/>
  <c r="U114" i="56" s="1"/>
  <c r="U20" i="56"/>
  <c r="T66" i="56"/>
  <c r="T116" i="56" s="1"/>
  <c r="V26" i="56"/>
  <c r="U72" i="56"/>
  <c r="U122" i="56" s="1"/>
  <c r="U50" i="56"/>
  <c r="T96" i="56"/>
  <c r="T146" i="56" s="1"/>
  <c r="U37" i="56"/>
  <c r="T83" i="56"/>
  <c r="T133" i="56" s="1"/>
  <c r="U16" i="56"/>
  <c r="T62" i="56"/>
  <c r="T112" i="56" s="1"/>
  <c r="V41" i="56"/>
  <c r="U87" i="56"/>
  <c r="U137" i="56" s="1"/>
  <c r="V30" i="56"/>
  <c r="U76" i="56"/>
  <c r="U126" i="56" s="1"/>
  <c r="W17" i="56"/>
  <c r="V63" i="56"/>
  <c r="V113" i="56" s="1"/>
  <c r="U13" i="56"/>
  <c r="T59" i="56"/>
  <c r="T109" i="56" s="1"/>
  <c r="U12" i="56"/>
  <c r="T58" i="56"/>
  <c r="T108" i="56" s="1"/>
  <c r="U32" i="56"/>
  <c r="T78" i="56"/>
  <c r="T128" i="56" s="1"/>
  <c r="U11" i="56"/>
  <c r="T57" i="56"/>
  <c r="T107" i="56" s="1"/>
  <c r="V35" i="56"/>
  <c r="U81" i="56"/>
  <c r="U131" i="56" s="1"/>
  <c r="V23" i="56"/>
  <c r="U69" i="56"/>
  <c r="U119" i="56" s="1"/>
  <c r="U14" i="56"/>
  <c r="T60" i="56"/>
  <c r="T110" i="56" s="1"/>
  <c r="U22" i="56"/>
  <c r="T68" i="56"/>
  <c r="T118" i="56" s="1"/>
  <c r="U34" i="56"/>
  <c r="T80" i="56"/>
  <c r="T130" i="56" s="1"/>
  <c r="U15" i="56"/>
  <c r="T61" i="56"/>
  <c r="T111" i="56" s="1"/>
  <c r="U19" i="56"/>
  <c r="T65" i="56"/>
  <c r="T115" i="56" s="1"/>
  <c r="U29" i="56"/>
  <c r="T75" i="56"/>
  <c r="T125" i="56" s="1"/>
  <c r="U28" i="56"/>
  <c r="T74" i="56"/>
  <c r="T124" i="56" s="1"/>
  <c r="U31" i="56"/>
  <c r="T77" i="56"/>
  <c r="T127" i="56" s="1"/>
  <c r="AO10" i="8"/>
  <c r="S59" i="8"/>
  <c r="S42" i="8"/>
  <c r="T90" i="56" l="1"/>
  <c r="T140" i="56" s="1"/>
  <c r="U44" i="56"/>
  <c r="U45" i="56"/>
  <c r="T91" i="56"/>
  <c r="T141" i="56" s="1"/>
  <c r="U47" i="56"/>
  <c r="T93" i="56"/>
  <c r="T143" i="56" s="1"/>
  <c r="T92" i="56"/>
  <c r="T142" i="56" s="1"/>
  <c r="U46" i="56"/>
  <c r="T94" i="56"/>
  <c r="T144" i="56" s="1"/>
  <c r="U48" i="56"/>
  <c r="T95" i="56"/>
  <c r="T145" i="56" s="1"/>
  <c r="U49" i="56"/>
  <c r="T89" i="56"/>
  <c r="T139" i="56" s="1"/>
  <c r="U43" i="56"/>
  <c r="T151" i="5"/>
  <c r="V50" i="5"/>
  <c r="U96" i="5"/>
  <c r="U147" i="5" s="1"/>
  <c r="V49" i="5"/>
  <c r="U95" i="5"/>
  <c r="U146" i="5" s="1"/>
  <c r="V42" i="5"/>
  <c r="U88" i="5"/>
  <c r="U139" i="5" s="1"/>
  <c r="W91" i="5"/>
  <c r="W142" i="5" s="1"/>
  <c r="X45" i="5"/>
  <c r="W46" i="5"/>
  <c r="V92" i="5"/>
  <c r="V143" i="5" s="1"/>
  <c r="V93" i="5"/>
  <c r="V144" i="5" s="1"/>
  <c r="W47" i="5"/>
  <c r="W48" i="5"/>
  <c r="V94" i="5"/>
  <c r="V145" i="5" s="1"/>
  <c r="W43" i="5"/>
  <c r="V89" i="5"/>
  <c r="V140" i="5" s="1"/>
  <c r="W44" i="5"/>
  <c r="V90" i="5"/>
  <c r="V141" i="5" s="1"/>
  <c r="V8" i="5"/>
  <c r="U54" i="5"/>
  <c r="U105" i="5" s="1"/>
  <c r="V26" i="5"/>
  <c r="U72" i="5"/>
  <c r="U123" i="5" s="1"/>
  <c r="V16" i="5"/>
  <c r="U62" i="5"/>
  <c r="U113" i="5" s="1"/>
  <c r="U80" i="5"/>
  <c r="U131" i="5" s="1"/>
  <c r="V34" i="5"/>
  <c r="S150" i="56"/>
  <c r="T86" i="56"/>
  <c r="T136" i="56" s="1"/>
  <c r="U40" i="56"/>
  <c r="T71" i="56"/>
  <c r="T121" i="56" s="1"/>
  <c r="U25" i="56"/>
  <c r="U38" i="56"/>
  <c r="T84" i="56"/>
  <c r="T134" i="56" s="1"/>
  <c r="W31" i="5"/>
  <c r="V77" i="5"/>
  <c r="V128" i="5" s="1"/>
  <c r="W20" i="5"/>
  <c r="V66" i="5"/>
  <c r="V117" i="5" s="1"/>
  <c r="X25" i="5"/>
  <c r="W71" i="5"/>
  <c r="W122" i="5" s="1"/>
  <c r="W35" i="5"/>
  <c r="V81" i="5"/>
  <c r="V132" i="5" s="1"/>
  <c r="W13" i="5"/>
  <c r="V59" i="5"/>
  <c r="V110" i="5" s="1"/>
  <c r="W17" i="5"/>
  <c r="V63" i="5"/>
  <c r="V114" i="5" s="1"/>
  <c r="W28" i="5"/>
  <c r="V74" i="5"/>
  <c r="V125" i="5" s="1"/>
  <c r="W18" i="5"/>
  <c r="V64" i="5"/>
  <c r="V115" i="5" s="1"/>
  <c r="W14" i="5"/>
  <c r="V60" i="5"/>
  <c r="V111" i="5" s="1"/>
  <c r="X32" i="5"/>
  <c r="W78" i="5"/>
  <c r="W129" i="5" s="1"/>
  <c r="W30" i="5"/>
  <c r="V76" i="5"/>
  <c r="V127" i="5" s="1"/>
  <c r="W33" i="5"/>
  <c r="V79" i="5"/>
  <c r="V130" i="5" s="1"/>
  <c r="W39" i="5"/>
  <c r="V85" i="5"/>
  <c r="V136" i="5" s="1"/>
  <c r="W15" i="5"/>
  <c r="V61" i="5"/>
  <c r="V112" i="5" s="1"/>
  <c r="W27" i="5"/>
  <c r="V73" i="5"/>
  <c r="V124" i="5" s="1"/>
  <c r="X11" i="5"/>
  <c r="W57" i="5"/>
  <c r="W108" i="5" s="1"/>
  <c r="W7" i="5"/>
  <c r="V53" i="5"/>
  <c r="V104" i="5" s="1"/>
  <c r="W37" i="5"/>
  <c r="V83" i="5"/>
  <c r="V134" i="5" s="1"/>
  <c r="W40" i="5"/>
  <c r="V86" i="5"/>
  <c r="V137" i="5" s="1"/>
  <c r="W38" i="5"/>
  <c r="V84" i="5"/>
  <c r="V135" i="5" s="1"/>
  <c r="X12" i="5"/>
  <c r="W58" i="5"/>
  <c r="W109" i="5" s="1"/>
  <c r="X36" i="5"/>
  <c r="W82" i="5"/>
  <c r="W133" i="5" s="1"/>
  <c r="W29" i="5"/>
  <c r="V75" i="5"/>
  <c r="V126" i="5" s="1"/>
  <c r="W10" i="5"/>
  <c r="V56" i="5"/>
  <c r="V107" i="5" s="1"/>
  <c r="X21" i="5"/>
  <c r="W67" i="5"/>
  <c r="W118" i="5" s="1"/>
  <c r="W23" i="5"/>
  <c r="V69" i="5"/>
  <c r="V120" i="5" s="1"/>
  <c r="W41" i="5"/>
  <c r="V87" i="5"/>
  <c r="V138" i="5" s="1"/>
  <c r="W19" i="5"/>
  <c r="V65" i="5"/>
  <c r="V116" i="5" s="1"/>
  <c r="W22" i="5"/>
  <c r="V68" i="5"/>
  <c r="V119" i="5" s="1"/>
  <c r="W24" i="5"/>
  <c r="V70" i="5"/>
  <c r="V121" i="5" s="1"/>
  <c r="X9" i="5"/>
  <c r="W55" i="5"/>
  <c r="W106" i="5" s="1"/>
  <c r="U73" i="56"/>
  <c r="U123" i="56" s="1"/>
  <c r="V27" i="56"/>
  <c r="V14" i="56"/>
  <c r="U60" i="56"/>
  <c r="U110" i="56" s="1"/>
  <c r="V8" i="56"/>
  <c r="U54" i="56"/>
  <c r="U104" i="56" s="1"/>
  <c r="W23" i="56"/>
  <c r="V69" i="56"/>
  <c r="V119" i="56" s="1"/>
  <c r="V32" i="56"/>
  <c r="U78" i="56"/>
  <c r="U128" i="56" s="1"/>
  <c r="W30" i="56"/>
  <c r="V76" i="56"/>
  <c r="V126" i="56" s="1"/>
  <c r="V50" i="56"/>
  <c r="U96" i="56"/>
  <c r="U146" i="56" s="1"/>
  <c r="W42" i="56"/>
  <c r="V88" i="56"/>
  <c r="V138" i="56" s="1"/>
  <c r="V9" i="56"/>
  <c r="U55" i="56"/>
  <c r="U105" i="56" s="1"/>
  <c r="W24" i="56"/>
  <c r="V70" i="56"/>
  <c r="V120" i="56" s="1"/>
  <c r="V29" i="56"/>
  <c r="U75" i="56"/>
  <c r="U125" i="56" s="1"/>
  <c r="W26" i="56"/>
  <c r="V72" i="56"/>
  <c r="V122" i="56" s="1"/>
  <c r="W10" i="56"/>
  <c r="V56" i="56"/>
  <c r="V106" i="56" s="1"/>
  <c r="V15" i="56"/>
  <c r="U61" i="56"/>
  <c r="U111" i="56" s="1"/>
  <c r="V37" i="56"/>
  <c r="U83" i="56"/>
  <c r="U133" i="56" s="1"/>
  <c r="W18" i="56"/>
  <c r="V64" i="56"/>
  <c r="V114" i="56" s="1"/>
  <c r="V34" i="56"/>
  <c r="U80" i="56"/>
  <c r="U130" i="56" s="1"/>
  <c r="V12" i="56"/>
  <c r="U58" i="56"/>
  <c r="U108" i="56" s="1"/>
  <c r="V31" i="56"/>
  <c r="U77" i="56"/>
  <c r="U127" i="56" s="1"/>
  <c r="X17" i="56"/>
  <c r="W63" i="56"/>
  <c r="W113" i="56" s="1"/>
  <c r="V7" i="56"/>
  <c r="U53" i="56"/>
  <c r="V28" i="56"/>
  <c r="U74" i="56"/>
  <c r="U124" i="56" s="1"/>
  <c r="V22" i="56"/>
  <c r="U68" i="56"/>
  <c r="U118" i="56" s="1"/>
  <c r="W35" i="56"/>
  <c r="V81" i="56"/>
  <c r="V131" i="56" s="1"/>
  <c r="W41" i="56"/>
  <c r="V87" i="56"/>
  <c r="V137" i="56" s="1"/>
  <c r="V36" i="56"/>
  <c r="U82" i="56"/>
  <c r="U132" i="56" s="1"/>
  <c r="V19" i="56"/>
  <c r="U65" i="56"/>
  <c r="U115" i="56" s="1"/>
  <c r="V11" i="56"/>
  <c r="U57" i="56"/>
  <c r="U107" i="56" s="1"/>
  <c r="V13" i="56"/>
  <c r="U59" i="56"/>
  <c r="U109" i="56" s="1"/>
  <c r="V16" i="56"/>
  <c r="U62" i="56"/>
  <c r="U112" i="56" s="1"/>
  <c r="V20" i="56"/>
  <c r="U66" i="56"/>
  <c r="U116" i="56" s="1"/>
  <c r="V33" i="56"/>
  <c r="U79" i="56"/>
  <c r="U129" i="56" s="1"/>
  <c r="V21" i="56"/>
  <c r="U67" i="56"/>
  <c r="U117" i="56" s="1"/>
  <c r="V39" i="56"/>
  <c r="U85" i="56"/>
  <c r="U135" i="56" s="1"/>
  <c r="AP10" i="8"/>
  <c r="T59" i="8"/>
  <c r="T42" i="8"/>
  <c r="V47" i="56" l="1"/>
  <c r="U93" i="56"/>
  <c r="U143" i="56" s="1"/>
  <c r="U95" i="56"/>
  <c r="U145" i="56" s="1"/>
  <c r="V49" i="56"/>
  <c r="U92" i="56"/>
  <c r="U142" i="56" s="1"/>
  <c r="V46" i="56"/>
  <c r="V45" i="56"/>
  <c r="U91" i="56"/>
  <c r="U141" i="56" s="1"/>
  <c r="U94" i="56"/>
  <c r="U144" i="56" s="1"/>
  <c r="V48" i="56"/>
  <c r="U90" i="56"/>
  <c r="U140" i="56" s="1"/>
  <c r="V44" i="56"/>
  <c r="U89" i="56"/>
  <c r="U139" i="56" s="1"/>
  <c r="V43" i="56"/>
  <c r="U151" i="5"/>
  <c r="V88" i="5"/>
  <c r="V139" i="5" s="1"/>
  <c r="W42" i="5"/>
  <c r="V96" i="5"/>
  <c r="V147" i="5" s="1"/>
  <c r="W50" i="5"/>
  <c r="W49" i="5"/>
  <c r="V95" i="5"/>
  <c r="V146" i="5" s="1"/>
  <c r="X47" i="5"/>
  <c r="W93" i="5"/>
  <c r="W144" i="5" s="1"/>
  <c r="Y45" i="5"/>
  <c r="X91" i="5"/>
  <c r="X142" i="5" s="1"/>
  <c r="X46" i="5"/>
  <c r="W92" i="5"/>
  <c r="W143" i="5" s="1"/>
  <c r="X43" i="5"/>
  <c r="W89" i="5"/>
  <c r="W140" i="5" s="1"/>
  <c r="X44" i="5"/>
  <c r="W90" i="5"/>
  <c r="W141" i="5" s="1"/>
  <c r="X48" i="5"/>
  <c r="W94" i="5"/>
  <c r="W145" i="5" s="1"/>
  <c r="V54" i="5"/>
  <c r="V105" i="5" s="1"/>
  <c r="W8" i="5"/>
  <c r="W26" i="5"/>
  <c r="V72" i="5"/>
  <c r="V123" i="5" s="1"/>
  <c r="W16" i="5"/>
  <c r="V62" i="5"/>
  <c r="V113" i="5" s="1"/>
  <c r="V80" i="5"/>
  <c r="V131" i="5" s="1"/>
  <c r="W34" i="5"/>
  <c r="T150" i="56"/>
  <c r="V40" i="56"/>
  <c r="U86" i="56"/>
  <c r="U136" i="56" s="1"/>
  <c r="U71" i="56"/>
  <c r="U121" i="56" s="1"/>
  <c r="V25" i="56"/>
  <c r="V38" i="56"/>
  <c r="U84" i="56"/>
  <c r="U134" i="56" s="1"/>
  <c r="Y21" i="5"/>
  <c r="X67" i="5"/>
  <c r="X118" i="5" s="1"/>
  <c r="Y11" i="5"/>
  <c r="X57" i="5"/>
  <c r="X108" i="5" s="1"/>
  <c r="X14" i="5"/>
  <c r="W60" i="5"/>
  <c r="W111" i="5" s="1"/>
  <c r="X31" i="5"/>
  <c r="W77" i="5"/>
  <c r="W128" i="5" s="1"/>
  <c r="X24" i="5"/>
  <c r="W70" i="5"/>
  <c r="W121" i="5" s="1"/>
  <c r="X19" i="5"/>
  <c r="W65" i="5"/>
  <c r="W116" i="5" s="1"/>
  <c r="X37" i="5"/>
  <c r="W83" i="5"/>
  <c r="W134" i="5" s="1"/>
  <c r="X27" i="5"/>
  <c r="W73" i="5"/>
  <c r="W124" i="5" s="1"/>
  <c r="X33" i="5"/>
  <c r="W79" i="5"/>
  <c r="W130" i="5" s="1"/>
  <c r="X18" i="5"/>
  <c r="W64" i="5"/>
  <c r="W115" i="5" s="1"/>
  <c r="X35" i="5"/>
  <c r="W81" i="5"/>
  <c r="W132" i="5" s="1"/>
  <c r="Y36" i="5"/>
  <c r="X82" i="5"/>
  <c r="X133" i="5" s="1"/>
  <c r="X39" i="5"/>
  <c r="W85" i="5"/>
  <c r="W136" i="5" s="1"/>
  <c r="X13" i="5"/>
  <c r="W59" i="5"/>
  <c r="W110" i="5" s="1"/>
  <c r="X40" i="5"/>
  <c r="W86" i="5"/>
  <c r="W137" i="5" s="1"/>
  <c r="X41" i="5"/>
  <c r="W87" i="5"/>
  <c r="W138" i="5" s="1"/>
  <c r="X10" i="5"/>
  <c r="W56" i="5"/>
  <c r="W107" i="5" s="1"/>
  <c r="Y12" i="5"/>
  <c r="X58" i="5"/>
  <c r="X109" i="5" s="1"/>
  <c r="X30" i="5"/>
  <c r="W76" i="5"/>
  <c r="W127" i="5" s="1"/>
  <c r="X28" i="5"/>
  <c r="W74" i="5"/>
  <c r="W125" i="5" s="1"/>
  <c r="Y25" i="5"/>
  <c r="X71" i="5"/>
  <c r="X122" i="5" s="1"/>
  <c r="X22" i="5"/>
  <c r="W68" i="5"/>
  <c r="W119" i="5" s="1"/>
  <c r="X17" i="5"/>
  <c r="W63" i="5"/>
  <c r="W114" i="5" s="1"/>
  <c r="X20" i="5"/>
  <c r="W66" i="5"/>
  <c r="W117" i="5" s="1"/>
  <c r="Y9" i="5"/>
  <c r="X55" i="5"/>
  <c r="X106" i="5" s="1"/>
  <c r="X23" i="5"/>
  <c r="W69" i="5"/>
  <c r="W120" i="5" s="1"/>
  <c r="X29" i="5"/>
  <c r="W75" i="5"/>
  <c r="W126" i="5" s="1"/>
  <c r="X38" i="5"/>
  <c r="W84" i="5"/>
  <c r="W135" i="5" s="1"/>
  <c r="X7" i="5"/>
  <c r="W53" i="5"/>
  <c r="W104" i="5" s="1"/>
  <c r="X15" i="5"/>
  <c r="W61" i="5"/>
  <c r="W112" i="5" s="1"/>
  <c r="Y32" i="5"/>
  <c r="X78" i="5"/>
  <c r="X129" i="5" s="1"/>
  <c r="V73" i="56"/>
  <c r="V123" i="56" s="1"/>
  <c r="W27" i="56"/>
  <c r="W32" i="56"/>
  <c r="V78" i="56"/>
  <c r="V128" i="56" s="1"/>
  <c r="W13" i="56"/>
  <c r="V59" i="56"/>
  <c r="V109" i="56" s="1"/>
  <c r="W21" i="56"/>
  <c r="V67" i="56"/>
  <c r="V117" i="56" s="1"/>
  <c r="W36" i="56"/>
  <c r="V82" i="56"/>
  <c r="V132" i="56" s="1"/>
  <c r="W9" i="56"/>
  <c r="V55" i="56"/>
  <c r="V105" i="56" s="1"/>
  <c r="W11" i="56"/>
  <c r="V57" i="56"/>
  <c r="V107" i="56" s="1"/>
  <c r="W12" i="56"/>
  <c r="V58" i="56"/>
  <c r="V108" i="56" s="1"/>
  <c r="X42" i="56"/>
  <c r="W88" i="56"/>
  <c r="W138" i="56" s="1"/>
  <c r="X41" i="56"/>
  <c r="W87" i="56"/>
  <c r="W137" i="56" s="1"/>
  <c r="W34" i="56"/>
  <c r="V80" i="56"/>
  <c r="V130" i="56" s="1"/>
  <c r="X10" i="56"/>
  <c r="W56" i="56"/>
  <c r="W106" i="56" s="1"/>
  <c r="W50" i="56"/>
  <c r="V96" i="56"/>
  <c r="V146" i="56" s="1"/>
  <c r="W8" i="56"/>
  <c r="V54" i="56"/>
  <c r="V104" i="56" s="1"/>
  <c r="W22" i="56"/>
  <c r="V68" i="56"/>
  <c r="V118" i="56" s="1"/>
  <c r="W37" i="56"/>
  <c r="V83" i="56"/>
  <c r="V133" i="56" s="1"/>
  <c r="W15" i="56"/>
  <c r="V61" i="56"/>
  <c r="V111" i="56" s="1"/>
  <c r="X23" i="56"/>
  <c r="W69" i="56"/>
  <c r="W119" i="56" s="1"/>
  <c r="W20" i="56"/>
  <c r="V66" i="56"/>
  <c r="V116" i="56" s="1"/>
  <c r="W7" i="56"/>
  <c r="V53" i="56"/>
  <c r="W31" i="56"/>
  <c r="V77" i="56"/>
  <c r="V127" i="56" s="1"/>
  <c r="W29" i="56"/>
  <c r="V75" i="56"/>
  <c r="V125" i="56" s="1"/>
  <c r="W33" i="56"/>
  <c r="V79" i="56"/>
  <c r="V129" i="56" s="1"/>
  <c r="W28" i="56"/>
  <c r="V74" i="56"/>
  <c r="V124" i="56" s="1"/>
  <c r="W39" i="56"/>
  <c r="V85" i="56"/>
  <c r="V135" i="56" s="1"/>
  <c r="W16" i="56"/>
  <c r="V62" i="56"/>
  <c r="V112" i="56" s="1"/>
  <c r="W19" i="56"/>
  <c r="V65" i="56"/>
  <c r="V115" i="56" s="1"/>
  <c r="X35" i="56"/>
  <c r="W81" i="56"/>
  <c r="W131" i="56" s="1"/>
  <c r="Y17" i="56"/>
  <c r="X63" i="56"/>
  <c r="X113" i="56" s="1"/>
  <c r="X18" i="56"/>
  <c r="W64" i="56"/>
  <c r="W114" i="56" s="1"/>
  <c r="X26" i="56"/>
  <c r="W72" i="56"/>
  <c r="W122" i="56" s="1"/>
  <c r="X24" i="56"/>
  <c r="W70" i="56"/>
  <c r="W120" i="56" s="1"/>
  <c r="X30" i="56"/>
  <c r="W76" i="56"/>
  <c r="W126" i="56" s="1"/>
  <c r="W14" i="56"/>
  <c r="V60" i="56"/>
  <c r="V110" i="56" s="1"/>
  <c r="AQ10" i="8"/>
  <c r="U59" i="8"/>
  <c r="U42" i="8"/>
  <c r="V92" i="56" l="1"/>
  <c r="V142" i="56" s="1"/>
  <c r="W46" i="56"/>
  <c r="V90" i="56"/>
  <c r="V140" i="56" s="1"/>
  <c r="W44" i="56"/>
  <c r="V95" i="56"/>
  <c r="V145" i="56" s="1"/>
  <c r="W49" i="56"/>
  <c r="W45" i="56"/>
  <c r="V91" i="56"/>
  <c r="V141" i="56" s="1"/>
  <c r="W48" i="56"/>
  <c r="V94" i="56"/>
  <c r="V144" i="56" s="1"/>
  <c r="V89" i="56"/>
  <c r="V139" i="56" s="1"/>
  <c r="W43" i="56"/>
  <c r="W47" i="56"/>
  <c r="V93" i="56"/>
  <c r="V143" i="56" s="1"/>
  <c r="W96" i="5"/>
  <c r="W147" i="5" s="1"/>
  <c r="X50" i="5"/>
  <c r="X42" i="5"/>
  <c r="W88" i="5"/>
  <c r="W139" i="5" s="1"/>
  <c r="V151" i="5"/>
  <c r="X49" i="5"/>
  <c r="W95" i="5"/>
  <c r="W146" i="5" s="1"/>
  <c r="Y46" i="5"/>
  <c r="X92" i="5"/>
  <c r="X143" i="5" s="1"/>
  <c r="Y47" i="5"/>
  <c r="X93" i="5"/>
  <c r="X144" i="5" s="1"/>
  <c r="Z45" i="5"/>
  <c r="Y91" i="5"/>
  <c r="Y142" i="5" s="1"/>
  <c r="Y48" i="5"/>
  <c r="X94" i="5"/>
  <c r="X145" i="5" s="1"/>
  <c r="Y43" i="5"/>
  <c r="X89" i="5"/>
  <c r="X140" i="5" s="1"/>
  <c r="Y44" i="5"/>
  <c r="X90" i="5"/>
  <c r="X141" i="5" s="1"/>
  <c r="X8" i="5"/>
  <c r="W54" i="5"/>
  <c r="W105" i="5" s="1"/>
  <c r="X26" i="5"/>
  <c r="W72" i="5"/>
  <c r="W123" i="5" s="1"/>
  <c r="X16" i="5"/>
  <c r="W62" i="5"/>
  <c r="W113" i="5" s="1"/>
  <c r="W80" i="5"/>
  <c r="W131" i="5" s="1"/>
  <c r="X34" i="5"/>
  <c r="U150" i="56"/>
  <c r="W40" i="56"/>
  <c r="V86" i="56"/>
  <c r="V136" i="56" s="1"/>
  <c r="W25" i="56"/>
  <c r="V71" i="56"/>
  <c r="V121" i="56" s="1"/>
  <c r="V84" i="56"/>
  <c r="V134" i="56" s="1"/>
  <c r="W38" i="56"/>
  <c r="Y15" i="5"/>
  <c r="X61" i="5"/>
  <c r="X112" i="5" s="1"/>
  <c r="Y17" i="5"/>
  <c r="X63" i="5"/>
  <c r="X114" i="5" s="1"/>
  <c r="Y30" i="5"/>
  <c r="X76" i="5"/>
  <c r="X127" i="5" s="1"/>
  <c r="Y10" i="5"/>
  <c r="X56" i="5"/>
  <c r="X107" i="5" s="1"/>
  <c r="Y13" i="5"/>
  <c r="X59" i="5"/>
  <c r="X110" i="5" s="1"/>
  <c r="Y18" i="5"/>
  <c r="X64" i="5"/>
  <c r="X115" i="5" s="1"/>
  <c r="Y31" i="5"/>
  <c r="X77" i="5"/>
  <c r="X128" i="5" s="1"/>
  <c r="Y7" i="5"/>
  <c r="X53" i="5"/>
  <c r="X104" i="5" s="1"/>
  <c r="Y22" i="5"/>
  <c r="X68" i="5"/>
  <c r="X119" i="5" s="1"/>
  <c r="Y41" i="5"/>
  <c r="X87" i="5"/>
  <c r="X138" i="5" s="1"/>
  <c r="Y39" i="5"/>
  <c r="X85" i="5"/>
  <c r="X136" i="5" s="1"/>
  <c r="Y33" i="5"/>
  <c r="X79" i="5"/>
  <c r="X130" i="5" s="1"/>
  <c r="Y14" i="5"/>
  <c r="X60" i="5"/>
  <c r="X111" i="5" s="1"/>
  <c r="Y38" i="5"/>
  <c r="X84" i="5"/>
  <c r="X135" i="5" s="1"/>
  <c r="Z9" i="5"/>
  <c r="Y55" i="5"/>
  <c r="Y106" i="5" s="1"/>
  <c r="Z25" i="5"/>
  <c r="Y71" i="5"/>
  <c r="Y122" i="5" s="1"/>
  <c r="Z36" i="5"/>
  <c r="Y82" i="5"/>
  <c r="Y133" i="5" s="1"/>
  <c r="Y27" i="5"/>
  <c r="X73" i="5"/>
  <c r="X124" i="5" s="1"/>
  <c r="Y19" i="5"/>
  <c r="X65" i="5"/>
  <c r="X116" i="5" s="1"/>
  <c r="Z11" i="5"/>
  <c r="Y57" i="5"/>
  <c r="Y108" i="5" s="1"/>
  <c r="Y23" i="5"/>
  <c r="X69" i="5"/>
  <c r="X120" i="5" s="1"/>
  <c r="Z32" i="5"/>
  <c r="Y78" i="5"/>
  <c r="Y129" i="5" s="1"/>
  <c r="Y29" i="5"/>
  <c r="X75" i="5"/>
  <c r="X126" i="5" s="1"/>
  <c r="Y20" i="5"/>
  <c r="X66" i="5"/>
  <c r="X117" i="5" s="1"/>
  <c r="Y28" i="5"/>
  <c r="X74" i="5"/>
  <c r="X125" i="5" s="1"/>
  <c r="Z12" i="5"/>
  <c r="Y58" i="5"/>
  <c r="Y109" i="5" s="1"/>
  <c r="Y40" i="5"/>
  <c r="X86" i="5"/>
  <c r="X137" i="5" s="1"/>
  <c r="Y35" i="5"/>
  <c r="X81" i="5"/>
  <c r="X132" i="5" s="1"/>
  <c r="Y37" i="5"/>
  <c r="X83" i="5"/>
  <c r="X134" i="5" s="1"/>
  <c r="Y24" i="5"/>
  <c r="X70" i="5"/>
  <c r="X121" i="5" s="1"/>
  <c r="Z21" i="5"/>
  <c r="Y67" i="5"/>
  <c r="Y118" i="5" s="1"/>
  <c r="X27" i="56"/>
  <c r="W73" i="56"/>
  <c r="W123" i="56" s="1"/>
  <c r="X22" i="56"/>
  <c r="W68" i="56"/>
  <c r="W118" i="56" s="1"/>
  <c r="Y10" i="56"/>
  <c r="X56" i="56"/>
  <c r="X106" i="56" s="1"/>
  <c r="Y42" i="56"/>
  <c r="X88" i="56"/>
  <c r="X138" i="56" s="1"/>
  <c r="X36" i="56"/>
  <c r="W82" i="56"/>
  <c r="W132" i="56" s="1"/>
  <c r="Y24" i="56"/>
  <c r="X70" i="56"/>
  <c r="X120" i="56" s="1"/>
  <c r="X21" i="56"/>
  <c r="W67" i="56"/>
  <c r="W117" i="56" s="1"/>
  <c r="X39" i="56"/>
  <c r="W85" i="56"/>
  <c r="W135" i="56" s="1"/>
  <c r="Y23" i="56"/>
  <c r="X69" i="56"/>
  <c r="X119" i="56" s="1"/>
  <c r="Y35" i="56"/>
  <c r="X81" i="56"/>
  <c r="X131" i="56" s="1"/>
  <c r="X15" i="56"/>
  <c r="W61" i="56"/>
  <c r="W111" i="56" s="1"/>
  <c r="X34" i="56"/>
  <c r="W80" i="56"/>
  <c r="W130" i="56" s="1"/>
  <c r="X28" i="56"/>
  <c r="W74" i="56"/>
  <c r="W124" i="56" s="1"/>
  <c r="Y41" i="56"/>
  <c r="X87" i="56"/>
  <c r="X137" i="56" s="1"/>
  <c r="X11" i="56"/>
  <c r="W57" i="56"/>
  <c r="W107" i="56" s="1"/>
  <c r="X13" i="56"/>
  <c r="W59" i="56"/>
  <c r="W109" i="56" s="1"/>
  <c r="Y30" i="56"/>
  <c r="X76" i="56"/>
  <c r="X126" i="56" s="1"/>
  <c r="X29" i="56"/>
  <c r="W75" i="56"/>
  <c r="W125" i="56" s="1"/>
  <c r="X31" i="56"/>
  <c r="W77" i="56"/>
  <c r="W127" i="56" s="1"/>
  <c r="X12" i="56"/>
  <c r="W58" i="56"/>
  <c r="W108" i="56" s="1"/>
  <c r="Y26" i="56"/>
  <c r="X72" i="56"/>
  <c r="X122" i="56" s="1"/>
  <c r="X7" i="56"/>
  <c r="W53" i="56"/>
  <c r="Z17" i="56"/>
  <c r="Y63" i="56"/>
  <c r="Y113" i="56" s="1"/>
  <c r="X8" i="56"/>
  <c r="W54" i="56"/>
  <c r="W104" i="56" s="1"/>
  <c r="W65" i="56"/>
  <c r="W115" i="56" s="1"/>
  <c r="X19" i="56"/>
  <c r="X50" i="56"/>
  <c r="W96" i="56"/>
  <c r="W146" i="56" s="1"/>
  <c r="X14" i="56"/>
  <c r="W60" i="56"/>
  <c r="W110" i="56" s="1"/>
  <c r="Y18" i="56"/>
  <c r="X64" i="56"/>
  <c r="X114" i="56" s="1"/>
  <c r="X16" i="56"/>
  <c r="W62" i="56"/>
  <c r="W112" i="56" s="1"/>
  <c r="X33" i="56"/>
  <c r="W79" i="56"/>
  <c r="W129" i="56" s="1"/>
  <c r="X20" i="56"/>
  <c r="W66" i="56"/>
  <c r="W116" i="56" s="1"/>
  <c r="X37" i="56"/>
  <c r="W83" i="56"/>
  <c r="W133" i="56" s="1"/>
  <c r="X9" i="56"/>
  <c r="W55" i="56"/>
  <c r="W105" i="56" s="1"/>
  <c r="X32" i="56"/>
  <c r="W78" i="56"/>
  <c r="W128" i="56" s="1"/>
  <c r="AR10" i="8"/>
  <c r="V59" i="8"/>
  <c r="V42" i="8"/>
  <c r="W95" i="56" l="1"/>
  <c r="W145" i="56" s="1"/>
  <c r="X49" i="56"/>
  <c r="W93" i="56"/>
  <c r="W143" i="56" s="1"/>
  <c r="X47" i="56"/>
  <c r="W89" i="56"/>
  <c r="W139" i="56" s="1"/>
  <c r="X43" i="56"/>
  <c r="W90" i="56"/>
  <c r="W140" i="56" s="1"/>
  <c r="X44" i="56"/>
  <c r="X46" i="56"/>
  <c r="W92" i="56"/>
  <c r="W142" i="56" s="1"/>
  <c r="X45" i="56"/>
  <c r="W91" i="56"/>
  <c r="W141" i="56" s="1"/>
  <c r="W94" i="56"/>
  <c r="W144" i="56" s="1"/>
  <c r="X48" i="56"/>
  <c r="W151" i="5"/>
  <c r="X95" i="5"/>
  <c r="X146" i="5" s="1"/>
  <c r="Y49" i="5"/>
  <c r="Y50" i="5"/>
  <c r="X96" i="5"/>
  <c r="X147" i="5" s="1"/>
  <c r="Y42" i="5"/>
  <c r="X88" i="5"/>
  <c r="X139" i="5" s="1"/>
  <c r="Z47" i="5"/>
  <c r="Y93" i="5"/>
  <c r="Y144" i="5" s="1"/>
  <c r="Z46" i="5"/>
  <c r="Y92" i="5"/>
  <c r="Y143" i="5" s="1"/>
  <c r="AA45" i="5"/>
  <c r="Z91" i="5"/>
  <c r="Z142" i="5" s="1"/>
  <c r="Z43" i="5"/>
  <c r="Y89" i="5"/>
  <c r="Y140" i="5" s="1"/>
  <c r="Z44" i="5"/>
  <c r="Y90" i="5"/>
  <c r="Y141" i="5" s="1"/>
  <c r="Z48" i="5"/>
  <c r="Y94" i="5"/>
  <c r="Y145" i="5" s="1"/>
  <c r="Y8" i="5"/>
  <c r="X54" i="5"/>
  <c r="X105" i="5" s="1"/>
  <c r="Y26" i="5"/>
  <c r="X72" i="5"/>
  <c r="X123" i="5" s="1"/>
  <c r="Y16" i="5"/>
  <c r="X62" i="5"/>
  <c r="X113" i="5" s="1"/>
  <c r="X80" i="5"/>
  <c r="X131" i="5" s="1"/>
  <c r="Y34" i="5"/>
  <c r="V150" i="56"/>
  <c r="X40" i="56"/>
  <c r="W86" i="56"/>
  <c r="W136" i="56" s="1"/>
  <c r="X25" i="56"/>
  <c r="W71" i="56"/>
  <c r="W121" i="56" s="1"/>
  <c r="X38" i="56"/>
  <c r="W84" i="56"/>
  <c r="W134" i="56" s="1"/>
  <c r="Z24" i="5"/>
  <c r="Y70" i="5"/>
  <c r="Y121" i="5" s="1"/>
  <c r="AA12" i="5"/>
  <c r="Z58" i="5"/>
  <c r="Z109" i="5" s="1"/>
  <c r="AA32" i="5"/>
  <c r="Z78" i="5"/>
  <c r="Z129" i="5" s="1"/>
  <c r="Z27" i="5"/>
  <c r="Y73" i="5"/>
  <c r="Y124" i="5" s="1"/>
  <c r="AA25" i="5"/>
  <c r="Z71" i="5"/>
  <c r="Z122" i="5" s="1"/>
  <c r="Z31" i="5"/>
  <c r="Y77" i="5"/>
  <c r="Y128" i="5" s="1"/>
  <c r="Z10" i="5"/>
  <c r="Y56" i="5"/>
  <c r="Y107" i="5" s="1"/>
  <c r="Z23" i="5"/>
  <c r="Y69" i="5"/>
  <c r="Y120" i="5" s="1"/>
  <c r="Z33" i="5"/>
  <c r="Y79" i="5"/>
  <c r="Y130" i="5" s="1"/>
  <c r="Z30" i="5"/>
  <c r="Y76" i="5"/>
  <c r="Y127" i="5" s="1"/>
  <c r="AA36" i="5"/>
  <c r="Z82" i="5"/>
  <c r="Z133" i="5" s="1"/>
  <c r="Z35" i="5"/>
  <c r="Y81" i="5"/>
  <c r="Y132" i="5" s="1"/>
  <c r="AA11" i="5"/>
  <c r="Z57" i="5"/>
  <c r="Z108" i="5" s="1"/>
  <c r="Z38" i="5"/>
  <c r="Y84" i="5"/>
  <c r="Y135" i="5" s="1"/>
  <c r="Z39" i="5"/>
  <c r="Y85" i="5"/>
  <c r="Y136" i="5" s="1"/>
  <c r="Z18" i="5"/>
  <c r="Y64" i="5"/>
  <c r="Y115" i="5" s="1"/>
  <c r="Z17" i="5"/>
  <c r="Y63" i="5"/>
  <c r="Y114" i="5" s="1"/>
  <c r="Z37" i="5"/>
  <c r="Y83" i="5"/>
  <c r="Y134" i="5" s="1"/>
  <c r="Z22" i="5"/>
  <c r="Y68" i="5"/>
  <c r="Y119" i="5" s="1"/>
  <c r="Z28" i="5"/>
  <c r="Y74" i="5"/>
  <c r="Y125" i="5" s="1"/>
  <c r="AA9" i="5"/>
  <c r="Z55" i="5"/>
  <c r="Z106" i="5" s="1"/>
  <c r="Z20" i="5"/>
  <c r="Y66" i="5"/>
  <c r="Y117" i="5" s="1"/>
  <c r="AA21" i="5"/>
  <c r="Z67" i="5"/>
  <c r="Z118" i="5" s="1"/>
  <c r="Z40" i="5"/>
  <c r="Y86" i="5"/>
  <c r="Y137" i="5" s="1"/>
  <c r="Z29" i="5"/>
  <c r="Y75" i="5"/>
  <c r="Y126" i="5" s="1"/>
  <c r="Z19" i="5"/>
  <c r="Y65" i="5"/>
  <c r="Y116" i="5" s="1"/>
  <c r="Z14" i="5"/>
  <c r="Y60" i="5"/>
  <c r="Y111" i="5" s="1"/>
  <c r="Z41" i="5"/>
  <c r="Y87" i="5"/>
  <c r="Y138" i="5" s="1"/>
  <c r="Z7" i="5"/>
  <c r="Y53" i="5"/>
  <c r="Y104" i="5" s="1"/>
  <c r="Z13" i="5"/>
  <c r="Y59" i="5"/>
  <c r="Y110" i="5" s="1"/>
  <c r="Z15" i="5"/>
  <c r="Y61" i="5"/>
  <c r="Y112" i="5" s="1"/>
  <c r="Y27" i="56"/>
  <c r="X73" i="56"/>
  <c r="X123" i="56" s="1"/>
  <c r="Z23" i="56"/>
  <c r="Y69" i="56"/>
  <c r="Y119" i="56" s="1"/>
  <c r="Y36" i="56"/>
  <c r="X82" i="56"/>
  <c r="X132" i="56" s="1"/>
  <c r="Y20" i="56"/>
  <c r="X66" i="56"/>
  <c r="X116" i="56" s="1"/>
  <c r="Z42" i="56"/>
  <c r="Y88" i="56"/>
  <c r="Y138" i="56" s="1"/>
  <c r="Y14" i="56"/>
  <c r="X60" i="56"/>
  <c r="X110" i="56" s="1"/>
  <c r="Y12" i="56"/>
  <c r="X58" i="56"/>
  <c r="X108" i="56" s="1"/>
  <c r="Y33" i="56"/>
  <c r="X79" i="56"/>
  <c r="X129" i="56" s="1"/>
  <c r="Y50" i="56"/>
  <c r="X96" i="56"/>
  <c r="X146" i="56" s="1"/>
  <c r="Y31" i="56"/>
  <c r="X77" i="56"/>
  <c r="X127" i="56" s="1"/>
  <c r="Y39" i="56"/>
  <c r="X85" i="56"/>
  <c r="X135" i="56" s="1"/>
  <c r="Y7" i="56"/>
  <c r="X53" i="56"/>
  <c r="Z41" i="56"/>
  <c r="Y87" i="56"/>
  <c r="Y137" i="56" s="1"/>
  <c r="Y21" i="56"/>
  <c r="X67" i="56"/>
  <c r="X117" i="56" s="1"/>
  <c r="Z10" i="56"/>
  <c r="Y56" i="56"/>
  <c r="Y106" i="56" s="1"/>
  <c r="Y9" i="56"/>
  <c r="X55" i="56"/>
  <c r="X105" i="56" s="1"/>
  <c r="Y13" i="56"/>
  <c r="X59" i="56"/>
  <c r="X109" i="56" s="1"/>
  <c r="AA17" i="56"/>
  <c r="Z63" i="56"/>
  <c r="Z113" i="56" s="1"/>
  <c r="Y34" i="56"/>
  <c r="X80" i="56"/>
  <c r="X130" i="56" s="1"/>
  <c r="Y19" i="56"/>
  <c r="X65" i="56"/>
  <c r="X115" i="56" s="1"/>
  <c r="Y29" i="56"/>
  <c r="X75" i="56"/>
  <c r="X125" i="56" s="1"/>
  <c r="Y28" i="56"/>
  <c r="X74" i="56"/>
  <c r="X124" i="56" s="1"/>
  <c r="Y11" i="56"/>
  <c r="X57" i="56"/>
  <c r="X107" i="56" s="1"/>
  <c r="Y16" i="56"/>
  <c r="X62" i="56"/>
  <c r="X112" i="56" s="1"/>
  <c r="Y15" i="56"/>
  <c r="X61" i="56"/>
  <c r="X111" i="56" s="1"/>
  <c r="Y32" i="56"/>
  <c r="X78" i="56"/>
  <c r="X128" i="56" s="1"/>
  <c r="Y37" i="56"/>
  <c r="X83" i="56"/>
  <c r="X133" i="56" s="1"/>
  <c r="Z18" i="56"/>
  <c r="Y64" i="56"/>
  <c r="Y114" i="56" s="1"/>
  <c r="Y8" i="56"/>
  <c r="X54" i="56"/>
  <c r="X104" i="56" s="1"/>
  <c r="Z26" i="56"/>
  <c r="Y72" i="56"/>
  <c r="Y122" i="56" s="1"/>
  <c r="Z30" i="56"/>
  <c r="Y76" i="56"/>
  <c r="Y126" i="56" s="1"/>
  <c r="Z35" i="56"/>
  <c r="Y81" i="56"/>
  <c r="Y131" i="56" s="1"/>
  <c r="Z24" i="56"/>
  <c r="Y70" i="56"/>
  <c r="Y120" i="56" s="1"/>
  <c r="Y22" i="56"/>
  <c r="X68" i="56"/>
  <c r="X118" i="56" s="1"/>
  <c r="AS10" i="8"/>
  <c r="W59" i="8"/>
  <c r="W42" i="8"/>
  <c r="X93" i="56" l="1"/>
  <c r="X143" i="56" s="1"/>
  <c r="Y47" i="56"/>
  <c r="X90" i="56"/>
  <c r="X140" i="56" s="1"/>
  <c r="Y44" i="56"/>
  <c r="X94" i="56"/>
  <c r="X144" i="56" s="1"/>
  <c r="Y48" i="56"/>
  <c r="Y45" i="56"/>
  <c r="X91" i="56"/>
  <c r="X141" i="56" s="1"/>
  <c r="X95" i="56"/>
  <c r="X145" i="56" s="1"/>
  <c r="Y49" i="56"/>
  <c r="X89" i="56"/>
  <c r="X139" i="56" s="1"/>
  <c r="Y43" i="56"/>
  <c r="X92" i="56"/>
  <c r="X142" i="56" s="1"/>
  <c r="Y46" i="56"/>
  <c r="X151" i="5"/>
  <c r="Z49" i="5"/>
  <c r="Y95" i="5"/>
  <c r="Y146" i="5" s="1"/>
  <c r="Y96" i="5"/>
  <c r="Y147" i="5" s="1"/>
  <c r="Z50" i="5"/>
  <c r="Z42" i="5"/>
  <c r="Y88" i="5"/>
  <c r="Y139" i="5" s="1"/>
  <c r="AA47" i="5"/>
  <c r="Z93" i="5"/>
  <c r="Z144" i="5" s="1"/>
  <c r="AB45" i="5"/>
  <c r="AA91" i="5"/>
  <c r="AA142" i="5" s="1"/>
  <c r="AA46" i="5"/>
  <c r="Z92" i="5"/>
  <c r="Z143" i="5" s="1"/>
  <c r="AA44" i="5"/>
  <c r="Z90" i="5"/>
  <c r="Z141" i="5" s="1"/>
  <c r="AA48" i="5"/>
  <c r="Z94" i="5"/>
  <c r="Z145" i="5" s="1"/>
  <c r="AA43" i="5"/>
  <c r="Z89" i="5"/>
  <c r="Z140" i="5" s="1"/>
  <c r="Z8" i="5"/>
  <c r="Y54" i="5"/>
  <c r="Y105" i="5" s="1"/>
  <c r="Z26" i="5"/>
  <c r="Y72" i="5"/>
  <c r="Y123" i="5" s="1"/>
  <c r="Z16" i="5"/>
  <c r="Y62" i="5"/>
  <c r="Y113" i="5" s="1"/>
  <c r="Y80" i="5"/>
  <c r="Y131" i="5" s="1"/>
  <c r="Z34" i="5"/>
  <c r="W150" i="56"/>
  <c r="X86" i="56"/>
  <c r="X136" i="56" s="1"/>
  <c r="Y40" i="56"/>
  <c r="Y25" i="56"/>
  <c r="X71" i="56"/>
  <c r="X121" i="56" s="1"/>
  <c r="Y38" i="56"/>
  <c r="X84" i="56"/>
  <c r="X134" i="56" s="1"/>
  <c r="AA13" i="5"/>
  <c r="Z59" i="5"/>
  <c r="Z110" i="5" s="1"/>
  <c r="AB21" i="5"/>
  <c r="AA67" i="5"/>
  <c r="AA118" i="5" s="1"/>
  <c r="AA18" i="5"/>
  <c r="Z64" i="5"/>
  <c r="Z115" i="5" s="1"/>
  <c r="AB11" i="5"/>
  <c r="AA57" i="5"/>
  <c r="AA108" i="5" s="1"/>
  <c r="AA31" i="5"/>
  <c r="Z77" i="5"/>
  <c r="Z128" i="5" s="1"/>
  <c r="AA27" i="5"/>
  <c r="Z73" i="5"/>
  <c r="Z124" i="5" s="1"/>
  <c r="AB32" i="5"/>
  <c r="AA78" i="5"/>
  <c r="AA129" i="5" s="1"/>
  <c r="AA19" i="5"/>
  <c r="Z65" i="5"/>
  <c r="Z116" i="5" s="1"/>
  <c r="AA33" i="5"/>
  <c r="Z79" i="5"/>
  <c r="Z130" i="5" s="1"/>
  <c r="AA7" i="5"/>
  <c r="Z53" i="5"/>
  <c r="Z104" i="5" s="1"/>
  <c r="AA22" i="5"/>
  <c r="Z68" i="5"/>
  <c r="Z119" i="5" s="1"/>
  <c r="AA35" i="5"/>
  <c r="Z81" i="5"/>
  <c r="Z132" i="5" s="1"/>
  <c r="AA41" i="5"/>
  <c r="Z87" i="5"/>
  <c r="Z138" i="5" s="1"/>
  <c r="AB9" i="5"/>
  <c r="AA55" i="5"/>
  <c r="AA106" i="5" s="1"/>
  <c r="AA37" i="5"/>
  <c r="Z83" i="5"/>
  <c r="Z134" i="5" s="1"/>
  <c r="AA39" i="5"/>
  <c r="Z85" i="5"/>
  <c r="Z136" i="5" s="1"/>
  <c r="AB36" i="5"/>
  <c r="AA82" i="5"/>
  <c r="AA133" i="5" s="1"/>
  <c r="AA23" i="5"/>
  <c r="Z69" i="5"/>
  <c r="Z120" i="5" s="1"/>
  <c r="AB12" i="5"/>
  <c r="AA58" i="5"/>
  <c r="AA109" i="5" s="1"/>
  <c r="AA20" i="5"/>
  <c r="Z66" i="5"/>
  <c r="Z117" i="5" s="1"/>
  <c r="AA29" i="5"/>
  <c r="Z75" i="5"/>
  <c r="Z126" i="5" s="1"/>
  <c r="AA15" i="5"/>
  <c r="Z61" i="5"/>
  <c r="Z112" i="5" s="1"/>
  <c r="AA14" i="5"/>
  <c r="Z60" i="5"/>
  <c r="Z111" i="5" s="1"/>
  <c r="AA40" i="5"/>
  <c r="Z86" i="5"/>
  <c r="Z137" i="5" s="1"/>
  <c r="AA28" i="5"/>
  <c r="Z74" i="5"/>
  <c r="Z125" i="5" s="1"/>
  <c r="AA17" i="5"/>
  <c r="Z63" i="5"/>
  <c r="Z114" i="5" s="1"/>
  <c r="AA38" i="5"/>
  <c r="Z84" i="5"/>
  <c r="Z135" i="5" s="1"/>
  <c r="AA30" i="5"/>
  <c r="Z76" i="5"/>
  <c r="Z127" i="5" s="1"/>
  <c r="AA10" i="5"/>
  <c r="Z56" i="5"/>
  <c r="Z107" i="5" s="1"/>
  <c r="AB25" i="5"/>
  <c r="AA71" i="5"/>
  <c r="AA122" i="5" s="1"/>
  <c r="AA24" i="5"/>
  <c r="Z70" i="5"/>
  <c r="Z121" i="5" s="1"/>
  <c r="Y73" i="56"/>
  <c r="Y123" i="56" s="1"/>
  <c r="Z27" i="56"/>
  <c r="AA26" i="56"/>
  <c r="Z72" i="56"/>
  <c r="Z122" i="56" s="1"/>
  <c r="Z20" i="56"/>
  <c r="Y66" i="56"/>
  <c r="Y116" i="56" s="1"/>
  <c r="Z34" i="56"/>
  <c r="Y80" i="56"/>
  <c r="Y130" i="56" s="1"/>
  <c r="Y67" i="56"/>
  <c r="Y117" i="56" s="1"/>
  <c r="Z21" i="56"/>
  <c r="AA24" i="56"/>
  <c r="Z70" i="56"/>
  <c r="Z120" i="56" s="1"/>
  <c r="Z39" i="56"/>
  <c r="Y85" i="56"/>
  <c r="Y135" i="56" s="1"/>
  <c r="AA35" i="56"/>
  <c r="Z81" i="56"/>
  <c r="Z131" i="56" s="1"/>
  <c r="Z29" i="56"/>
  <c r="Y75" i="56"/>
  <c r="Y125" i="56" s="1"/>
  <c r="Z36" i="56"/>
  <c r="Y82" i="56"/>
  <c r="Y132" i="56" s="1"/>
  <c r="Z16" i="56"/>
  <c r="Y62" i="56"/>
  <c r="Y112" i="56" s="1"/>
  <c r="Z13" i="56"/>
  <c r="Y59" i="56"/>
  <c r="Y109" i="56" s="1"/>
  <c r="AA41" i="56"/>
  <c r="Z87" i="56"/>
  <c r="Z137" i="56" s="1"/>
  <c r="Z50" i="56"/>
  <c r="Y96" i="56"/>
  <c r="Y146" i="56" s="1"/>
  <c r="Z14" i="56"/>
  <c r="Y60" i="56"/>
  <c r="Y110" i="56" s="1"/>
  <c r="AA23" i="56"/>
  <c r="Z69" i="56"/>
  <c r="Z119" i="56" s="1"/>
  <c r="Z32" i="56"/>
  <c r="Y78" i="56"/>
  <c r="Y128" i="56" s="1"/>
  <c r="AA10" i="56"/>
  <c r="Z56" i="56"/>
  <c r="Z106" i="56" s="1"/>
  <c r="Z8" i="56"/>
  <c r="Y54" i="56"/>
  <c r="Y104" i="56" s="1"/>
  <c r="AB17" i="56"/>
  <c r="AA63" i="56"/>
  <c r="AA113" i="56" s="1"/>
  <c r="Z12" i="56"/>
  <c r="Y58" i="56"/>
  <c r="Y108" i="56" s="1"/>
  <c r="Z28" i="56"/>
  <c r="Y74" i="56"/>
  <c r="Y124" i="56" s="1"/>
  <c r="Z15" i="56"/>
  <c r="Y61" i="56"/>
  <c r="Y111" i="56" s="1"/>
  <c r="Z31" i="56"/>
  <c r="Y77" i="56"/>
  <c r="Y127" i="56" s="1"/>
  <c r="AA18" i="56"/>
  <c r="Z64" i="56"/>
  <c r="Z114" i="56" s="1"/>
  <c r="Z22" i="56"/>
  <c r="Y68" i="56"/>
  <c r="Y118" i="56" s="1"/>
  <c r="AA30" i="56"/>
  <c r="Z76" i="56"/>
  <c r="Z126" i="56" s="1"/>
  <c r="Z37" i="56"/>
  <c r="Y83" i="56"/>
  <c r="Y133" i="56" s="1"/>
  <c r="Y57" i="56"/>
  <c r="Y107" i="56" s="1"/>
  <c r="Z11" i="56"/>
  <c r="Z19" i="56"/>
  <c r="Y65" i="56"/>
  <c r="Y115" i="56" s="1"/>
  <c r="Z9" i="56"/>
  <c r="Y55" i="56"/>
  <c r="Y105" i="56" s="1"/>
  <c r="Z7" i="56"/>
  <c r="Y53" i="56"/>
  <c r="Z33" i="56"/>
  <c r="Y79" i="56"/>
  <c r="Y129" i="56" s="1"/>
  <c r="AA42" i="56"/>
  <c r="Z88" i="56"/>
  <c r="Z138" i="56" s="1"/>
  <c r="AT10" i="8"/>
  <c r="X59" i="8"/>
  <c r="X42" i="8"/>
  <c r="Y92" i="56" l="1"/>
  <c r="Y142" i="56" s="1"/>
  <c r="Z46" i="56"/>
  <c r="Z43" i="56"/>
  <c r="Y89" i="56"/>
  <c r="Y139" i="56" s="1"/>
  <c r="Y90" i="56"/>
  <c r="Y140" i="56" s="1"/>
  <c r="Z44" i="56"/>
  <c r="Y94" i="56"/>
  <c r="Y144" i="56" s="1"/>
  <c r="Z48" i="56"/>
  <c r="Y91" i="56"/>
  <c r="Y141" i="56" s="1"/>
  <c r="Z45" i="56"/>
  <c r="Y95" i="56"/>
  <c r="Y145" i="56" s="1"/>
  <c r="Z49" i="56"/>
  <c r="Z47" i="56"/>
  <c r="Y93" i="56"/>
  <c r="Y143" i="56" s="1"/>
  <c r="Y151" i="5"/>
  <c r="Z88" i="5"/>
  <c r="Z139" i="5" s="1"/>
  <c r="AA42" i="5"/>
  <c r="AA50" i="5"/>
  <c r="Z96" i="5"/>
  <c r="Z147" i="5" s="1"/>
  <c r="AA49" i="5"/>
  <c r="Z95" i="5"/>
  <c r="Z146" i="5" s="1"/>
  <c r="AB47" i="5"/>
  <c r="AA93" i="5"/>
  <c r="AA144" i="5" s="1"/>
  <c r="AB46" i="5"/>
  <c r="AA92" i="5"/>
  <c r="AA143" i="5" s="1"/>
  <c r="AB91" i="5"/>
  <c r="AB142" i="5" s="1"/>
  <c r="AC45" i="5"/>
  <c r="AB44" i="5"/>
  <c r="AA90" i="5"/>
  <c r="AA141" i="5" s="1"/>
  <c r="AB43" i="5"/>
  <c r="AA89" i="5"/>
  <c r="AA140" i="5" s="1"/>
  <c r="AB48" i="5"/>
  <c r="AA94" i="5"/>
  <c r="AA145" i="5" s="1"/>
  <c r="AA8" i="5"/>
  <c r="Z54" i="5"/>
  <c r="Z105" i="5" s="1"/>
  <c r="AA26" i="5"/>
  <c r="Z72" i="5"/>
  <c r="Z123" i="5" s="1"/>
  <c r="AA34" i="5"/>
  <c r="Z80" i="5"/>
  <c r="Z131" i="5" s="1"/>
  <c r="AA16" i="5"/>
  <c r="Z62" i="5"/>
  <c r="Z113" i="5" s="1"/>
  <c r="X150" i="56"/>
  <c r="Z40" i="56"/>
  <c r="Y86" i="56"/>
  <c r="Y136" i="56" s="1"/>
  <c r="Z25" i="56"/>
  <c r="Y71" i="56"/>
  <c r="Y121" i="56" s="1"/>
  <c r="Z38" i="56"/>
  <c r="Y84" i="56"/>
  <c r="Y134" i="56" s="1"/>
  <c r="AC25" i="5"/>
  <c r="AB71" i="5"/>
  <c r="AB122" i="5" s="1"/>
  <c r="AB17" i="5"/>
  <c r="AA63" i="5"/>
  <c r="AA114" i="5" s="1"/>
  <c r="AB15" i="5"/>
  <c r="AA61" i="5"/>
  <c r="AA112" i="5" s="1"/>
  <c r="AC12" i="5"/>
  <c r="AB58" i="5"/>
  <c r="AB109" i="5" s="1"/>
  <c r="AB39" i="5"/>
  <c r="AA85" i="5"/>
  <c r="AA136" i="5" s="1"/>
  <c r="AB35" i="5"/>
  <c r="AA81" i="5"/>
  <c r="AA132" i="5" s="1"/>
  <c r="AB19" i="5"/>
  <c r="AA65" i="5"/>
  <c r="AA116" i="5" s="1"/>
  <c r="AB31" i="5"/>
  <c r="AA77" i="5"/>
  <c r="AA128" i="5" s="1"/>
  <c r="AB10" i="5"/>
  <c r="AA56" i="5"/>
  <c r="AA107" i="5" s="1"/>
  <c r="AB22" i="5"/>
  <c r="AA68" i="5"/>
  <c r="AA119" i="5" s="1"/>
  <c r="AC21" i="5"/>
  <c r="AB67" i="5"/>
  <c r="AB118" i="5" s="1"/>
  <c r="AB30" i="5"/>
  <c r="AA76" i="5"/>
  <c r="AA127" i="5" s="1"/>
  <c r="AB40" i="5"/>
  <c r="AA86" i="5"/>
  <c r="AA137" i="5" s="1"/>
  <c r="AB23" i="5"/>
  <c r="AA69" i="5"/>
  <c r="AA120" i="5" s="1"/>
  <c r="AC9" i="5"/>
  <c r="AB55" i="5"/>
  <c r="AB106" i="5" s="1"/>
  <c r="AB7" i="5"/>
  <c r="AA53" i="5"/>
  <c r="AA104" i="5" s="1"/>
  <c r="AC11" i="5"/>
  <c r="AB57" i="5"/>
  <c r="AB108" i="5" s="1"/>
  <c r="AB29" i="5"/>
  <c r="AA75" i="5"/>
  <c r="AA126" i="5" s="1"/>
  <c r="AB28" i="5"/>
  <c r="AA74" i="5"/>
  <c r="AA125" i="5" s="1"/>
  <c r="AB37" i="5"/>
  <c r="AA83" i="5"/>
  <c r="AA134" i="5" s="1"/>
  <c r="AC32" i="5"/>
  <c r="AB78" i="5"/>
  <c r="AB129" i="5" s="1"/>
  <c r="AB24" i="5"/>
  <c r="AA70" i="5"/>
  <c r="AA121" i="5" s="1"/>
  <c r="AB38" i="5"/>
  <c r="AA84" i="5"/>
  <c r="AA135" i="5" s="1"/>
  <c r="AB14" i="5"/>
  <c r="AA60" i="5"/>
  <c r="AA111" i="5" s="1"/>
  <c r="AB20" i="5"/>
  <c r="AA66" i="5"/>
  <c r="AA117" i="5" s="1"/>
  <c r="AC36" i="5"/>
  <c r="AB82" i="5"/>
  <c r="AB133" i="5" s="1"/>
  <c r="AB41" i="5"/>
  <c r="AA87" i="5"/>
  <c r="AA138" i="5" s="1"/>
  <c r="AB33" i="5"/>
  <c r="AA79" i="5"/>
  <c r="AA130" i="5" s="1"/>
  <c r="AB27" i="5"/>
  <c r="AA73" i="5"/>
  <c r="AA124" i="5" s="1"/>
  <c r="AB18" i="5"/>
  <c r="AA64" i="5"/>
  <c r="AA115" i="5" s="1"/>
  <c r="AB13" i="5"/>
  <c r="AA59" i="5"/>
  <c r="AA110" i="5" s="1"/>
  <c r="AA27" i="56"/>
  <c r="Z73" i="56"/>
  <c r="Z123" i="56" s="1"/>
  <c r="AA19" i="56"/>
  <c r="Z65" i="56"/>
  <c r="Z115" i="56" s="1"/>
  <c r="AA13" i="56"/>
  <c r="Z59" i="56"/>
  <c r="Z109" i="56" s="1"/>
  <c r="AB35" i="56"/>
  <c r="AA81" i="56"/>
  <c r="AA131" i="56" s="1"/>
  <c r="AA11" i="56"/>
  <c r="Z57" i="56"/>
  <c r="Z107" i="56" s="1"/>
  <c r="AA22" i="56"/>
  <c r="Z68" i="56"/>
  <c r="Z118" i="56" s="1"/>
  <c r="AA34" i="56"/>
  <c r="Z80" i="56"/>
  <c r="Z130" i="56" s="1"/>
  <c r="AA28" i="56"/>
  <c r="Z74" i="56"/>
  <c r="Z124" i="56" s="1"/>
  <c r="AA21" i="56"/>
  <c r="Z67" i="56"/>
  <c r="Z117" i="56" s="1"/>
  <c r="AB23" i="56"/>
  <c r="AA69" i="56"/>
  <c r="AA119" i="56" s="1"/>
  <c r="AB18" i="56"/>
  <c r="AA64" i="56"/>
  <c r="AA114" i="56" s="1"/>
  <c r="AA39" i="56"/>
  <c r="Z85" i="56"/>
  <c r="Z135" i="56" s="1"/>
  <c r="AA31" i="56"/>
  <c r="Z77" i="56"/>
  <c r="Z127" i="56" s="1"/>
  <c r="AA50" i="56"/>
  <c r="Z96" i="56"/>
  <c r="Z146" i="56" s="1"/>
  <c r="AA36" i="56"/>
  <c r="Z82" i="56"/>
  <c r="Z132" i="56" s="1"/>
  <c r="AB24" i="56"/>
  <c r="AA70" i="56"/>
  <c r="AA120" i="56" s="1"/>
  <c r="AA20" i="56"/>
  <c r="Z66" i="56"/>
  <c r="Z116" i="56" s="1"/>
  <c r="AC17" i="56"/>
  <c r="AB63" i="56"/>
  <c r="AB113" i="56" s="1"/>
  <c r="AA8" i="56"/>
  <c r="Z54" i="56"/>
  <c r="Z104" i="56" s="1"/>
  <c r="AA16" i="56"/>
  <c r="Z62" i="56"/>
  <c r="Z112" i="56" s="1"/>
  <c r="AA7" i="56"/>
  <c r="Z53" i="56"/>
  <c r="AB10" i="56"/>
  <c r="AA56" i="56"/>
  <c r="AA106" i="56" s="1"/>
  <c r="AB42" i="56"/>
  <c r="AA88" i="56"/>
  <c r="AA138" i="56" s="1"/>
  <c r="AA33" i="56"/>
  <c r="Z79" i="56"/>
  <c r="Z129" i="56" s="1"/>
  <c r="AA14" i="56"/>
  <c r="Z60" i="56"/>
  <c r="Z110" i="56" s="1"/>
  <c r="AA37" i="56"/>
  <c r="Z83" i="56"/>
  <c r="Z133" i="56" s="1"/>
  <c r="AA9" i="56"/>
  <c r="Z55" i="56"/>
  <c r="Z105" i="56" s="1"/>
  <c r="AB30" i="56"/>
  <c r="AA76" i="56"/>
  <c r="AA126" i="56" s="1"/>
  <c r="AA15" i="56"/>
  <c r="Z61" i="56"/>
  <c r="Z111" i="56" s="1"/>
  <c r="AA12" i="56"/>
  <c r="Z58" i="56"/>
  <c r="Z108" i="56" s="1"/>
  <c r="AA32" i="56"/>
  <c r="Z78" i="56"/>
  <c r="Z128" i="56" s="1"/>
  <c r="AB41" i="56"/>
  <c r="AA87" i="56"/>
  <c r="AA137" i="56" s="1"/>
  <c r="AA29" i="56"/>
  <c r="Z75" i="56"/>
  <c r="Z125" i="56" s="1"/>
  <c r="AB26" i="56"/>
  <c r="AA72" i="56"/>
  <c r="AA122" i="56" s="1"/>
  <c r="AU10" i="8"/>
  <c r="Y59" i="8"/>
  <c r="Y42" i="8"/>
  <c r="Z93" i="56" l="1"/>
  <c r="Z143" i="56" s="1"/>
  <c r="AA47" i="56"/>
  <c r="AA49" i="56"/>
  <c r="Z95" i="56"/>
  <c r="Z145" i="56" s="1"/>
  <c r="Z94" i="56"/>
  <c r="Z144" i="56" s="1"/>
  <c r="AA48" i="56"/>
  <c r="Z90" i="56"/>
  <c r="Z140" i="56" s="1"/>
  <c r="AA44" i="56"/>
  <c r="Z89" i="56"/>
  <c r="Z139" i="56" s="1"/>
  <c r="AA43" i="56"/>
  <c r="Z91" i="56"/>
  <c r="Z141" i="56" s="1"/>
  <c r="AA45" i="56"/>
  <c r="Z92" i="56"/>
  <c r="Z142" i="56" s="1"/>
  <c r="AA46" i="56"/>
  <c r="Z151" i="5"/>
  <c r="AB49" i="5"/>
  <c r="AA95" i="5"/>
  <c r="AA146" i="5" s="1"/>
  <c r="AB50" i="5"/>
  <c r="AA96" i="5"/>
  <c r="AA147" i="5" s="1"/>
  <c r="AA88" i="5"/>
  <c r="AA139" i="5" s="1"/>
  <c r="AB42" i="5"/>
  <c r="AC47" i="5"/>
  <c r="AB93" i="5"/>
  <c r="AB144" i="5" s="1"/>
  <c r="AC46" i="5"/>
  <c r="AB92" i="5"/>
  <c r="AB143" i="5" s="1"/>
  <c r="AC91" i="5"/>
  <c r="AC142" i="5" s="1"/>
  <c r="AD45" i="5"/>
  <c r="AC43" i="5"/>
  <c r="AB89" i="5"/>
  <c r="AB140" i="5" s="1"/>
  <c r="AC44" i="5"/>
  <c r="AB90" i="5"/>
  <c r="AB141" i="5" s="1"/>
  <c r="AC48" i="5"/>
  <c r="AB94" i="5"/>
  <c r="AB145" i="5" s="1"/>
  <c r="AB8" i="5"/>
  <c r="AA54" i="5"/>
  <c r="AA105" i="5" s="1"/>
  <c r="AA72" i="5"/>
  <c r="AA123" i="5" s="1"/>
  <c r="AB26" i="5"/>
  <c r="AB34" i="5"/>
  <c r="AA80" i="5"/>
  <c r="AA131" i="5" s="1"/>
  <c r="AB16" i="5"/>
  <c r="AA62" i="5"/>
  <c r="AA113" i="5" s="1"/>
  <c r="Y150" i="56"/>
  <c r="Z86" i="56"/>
  <c r="Z136" i="56" s="1"/>
  <c r="AA40" i="56"/>
  <c r="Z71" i="56"/>
  <c r="Z121" i="56" s="1"/>
  <c r="AA25" i="56"/>
  <c r="Z84" i="56"/>
  <c r="Z134" i="56" s="1"/>
  <c r="AA38" i="56"/>
  <c r="AC18" i="5"/>
  <c r="AB64" i="5"/>
  <c r="AB115" i="5" s="1"/>
  <c r="AD36" i="5"/>
  <c r="AC82" i="5"/>
  <c r="AC133" i="5" s="1"/>
  <c r="AC24" i="5"/>
  <c r="AB70" i="5"/>
  <c r="AB121" i="5" s="1"/>
  <c r="AD21" i="5"/>
  <c r="AC67" i="5"/>
  <c r="AC118" i="5" s="1"/>
  <c r="AC31" i="5"/>
  <c r="AB77" i="5"/>
  <c r="AB128" i="5" s="1"/>
  <c r="AD12" i="5"/>
  <c r="AC58" i="5"/>
  <c r="AC109" i="5" s="1"/>
  <c r="AC20" i="5"/>
  <c r="AB66" i="5"/>
  <c r="AB117" i="5" s="1"/>
  <c r="AC40" i="5"/>
  <c r="AB86" i="5"/>
  <c r="AB137" i="5" s="1"/>
  <c r="AC15" i="5"/>
  <c r="AB61" i="5"/>
  <c r="AB112" i="5" s="1"/>
  <c r="AC7" i="5"/>
  <c r="AB53" i="5"/>
  <c r="AB104" i="5" s="1"/>
  <c r="AC27" i="5"/>
  <c r="AB73" i="5"/>
  <c r="AB124" i="5" s="1"/>
  <c r="AC29" i="5"/>
  <c r="AB75" i="5"/>
  <c r="AB126" i="5" s="1"/>
  <c r="AC33" i="5"/>
  <c r="AB79" i="5"/>
  <c r="AB130" i="5" s="1"/>
  <c r="AC14" i="5"/>
  <c r="AB60" i="5"/>
  <c r="AB111" i="5" s="1"/>
  <c r="AC37" i="5"/>
  <c r="AB83" i="5"/>
  <c r="AB134" i="5" s="1"/>
  <c r="AD9" i="5"/>
  <c r="AC55" i="5"/>
  <c r="AC106" i="5" s="1"/>
  <c r="AC30" i="5"/>
  <c r="AB76" i="5"/>
  <c r="AB127" i="5" s="1"/>
  <c r="AC10" i="5"/>
  <c r="AB56" i="5"/>
  <c r="AB107" i="5" s="1"/>
  <c r="AC35" i="5"/>
  <c r="AB81" i="5"/>
  <c r="AB132" i="5" s="1"/>
  <c r="AC17" i="5"/>
  <c r="AB63" i="5"/>
  <c r="AB114" i="5" s="1"/>
  <c r="AC22" i="5"/>
  <c r="AB68" i="5"/>
  <c r="AB119" i="5" s="1"/>
  <c r="AD32" i="5"/>
  <c r="AC78" i="5"/>
  <c r="AC129" i="5" s="1"/>
  <c r="AC19" i="5"/>
  <c r="AB65" i="5"/>
  <c r="AB116" i="5" s="1"/>
  <c r="AC13" i="5"/>
  <c r="AB59" i="5"/>
  <c r="AB110" i="5" s="1"/>
  <c r="AC41" i="5"/>
  <c r="AB87" i="5"/>
  <c r="AB138" i="5" s="1"/>
  <c r="AC38" i="5"/>
  <c r="AB84" i="5"/>
  <c r="AB135" i="5" s="1"/>
  <c r="AC28" i="5"/>
  <c r="AB74" i="5"/>
  <c r="AB125" i="5" s="1"/>
  <c r="AD11" i="5"/>
  <c r="AC57" i="5"/>
  <c r="AC108" i="5" s="1"/>
  <c r="AC23" i="5"/>
  <c r="AB69" i="5"/>
  <c r="AB120" i="5" s="1"/>
  <c r="AC39" i="5"/>
  <c r="AB85" i="5"/>
  <c r="AB136" i="5" s="1"/>
  <c r="AD25" i="5"/>
  <c r="AC71" i="5"/>
  <c r="AC122" i="5" s="1"/>
  <c r="AB27" i="56"/>
  <c r="AA73" i="56"/>
  <c r="AA123" i="56" s="1"/>
  <c r="AB12" i="56"/>
  <c r="AA58" i="56"/>
  <c r="AA108" i="56" s="1"/>
  <c r="AB7" i="56"/>
  <c r="AA53" i="56"/>
  <c r="AB20" i="56"/>
  <c r="AA66" i="56"/>
  <c r="AA116" i="56" s="1"/>
  <c r="AB31" i="56"/>
  <c r="AA77" i="56"/>
  <c r="AA127" i="56" s="1"/>
  <c r="AB21" i="56"/>
  <c r="AA67" i="56"/>
  <c r="AA117" i="56" s="1"/>
  <c r="AB11" i="56"/>
  <c r="AA57" i="56"/>
  <c r="AA107" i="56" s="1"/>
  <c r="AB33" i="56"/>
  <c r="AA79" i="56"/>
  <c r="AA129" i="56" s="1"/>
  <c r="AC35" i="56"/>
  <c r="AB81" i="56"/>
  <c r="AB131" i="56" s="1"/>
  <c r="AC41" i="56"/>
  <c r="AB87" i="56"/>
  <c r="AB137" i="56" s="1"/>
  <c r="AC42" i="56"/>
  <c r="AB88" i="56"/>
  <c r="AB138" i="56" s="1"/>
  <c r="AC18" i="56"/>
  <c r="AB64" i="56"/>
  <c r="AB114" i="56" s="1"/>
  <c r="AB29" i="56"/>
  <c r="AA75" i="56"/>
  <c r="AA125" i="56" s="1"/>
  <c r="AC24" i="56"/>
  <c r="AB70" i="56"/>
  <c r="AB120" i="56" s="1"/>
  <c r="AB28" i="56"/>
  <c r="AA74" i="56"/>
  <c r="AA124" i="56" s="1"/>
  <c r="AC30" i="56"/>
  <c r="AB76" i="56"/>
  <c r="AB126" i="56" s="1"/>
  <c r="AB37" i="56"/>
  <c r="AA83" i="56"/>
  <c r="AA133" i="56" s="1"/>
  <c r="AB8" i="56"/>
  <c r="AA54" i="56"/>
  <c r="AA104" i="56" s="1"/>
  <c r="AB36" i="56"/>
  <c r="AA82" i="56"/>
  <c r="AA132" i="56" s="1"/>
  <c r="AB34" i="56"/>
  <c r="AA80" i="56"/>
  <c r="AA130" i="56" s="1"/>
  <c r="AB13" i="56"/>
  <c r="AA59" i="56"/>
  <c r="AA109" i="56" s="1"/>
  <c r="AB15" i="56"/>
  <c r="AA61" i="56"/>
  <c r="AA111" i="56" s="1"/>
  <c r="AB16" i="56"/>
  <c r="AA62" i="56"/>
  <c r="AA112" i="56" s="1"/>
  <c r="AB39" i="56"/>
  <c r="AA85" i="56"/>
  <c r="AA135" i="56" s="1"/>
  <c r="AC26" i="56"/>
  <c r="AB72" i="56"/>
  <c r="AB122" i="56" s="1"/>
  <c r="AB32" i="56"/>
  <c r="AA78" i="56"/>
  <c r="AA128" i="56" s="1"/>
  <c r="AB9" i="56"/>
  <c r="AA55" i="56"/>
  <c r="AA105" i="56" s="1"/>
  <c r="AB14" i="56"/>
  <c r="AA60" i="56"/>
  <c r="AA110" i="56" s="1"/>
  <c r="AC10" i="56"/>
  <c r="AB56" i="56"/>
  <c r="AB106" i="56" s="1"/>
  <c r="AD17" i="56"/>
  <c r="AC63" i="56"/>
  <c r="AC113" i="56" s="1"/>
  <c r="AB50" i="56"/>
  <c r="AA96" i="56"/>
  <c r="AA146" i="56" s="1"/>
  <c r="AC23" i="56"/>
  <c r="AB69" i="56"/>
  <c r="AB119" i="56" s="1"/>
  <c r="AB22" i="56"/>
  <c r="AA68" i="56"/>
  <c r="AA118" i="56" s="1"/>
  <c r="AB19" i="56"/>
  <c r="AA65" i="56"/>
  <c r="AA115" i="56" s="1"/>
  <c r="AV10" i="8"/>
  <c r="Z59" i="8"/>
  <c r="Z42" i="8"/>
  <c r="AA91" i="56" l="1"/>
  <c r="AA141" i="56" s="1"/>
  <c r="AB45" i="56"/>
  <c r="AA90" i="56"/>
  <c r="AA140" i="56" s="1"/>
  <c r="AB44" i="56"/>
  <c r="AB46" i="56"/>
  <c r="AA92" i="56"/>
  <c r="AA142" i="56" s="1"/>
  <c r="AA95" i="56"/>
  <c r="AA145" i="56" s="1"/>
  <c r="AB49" i="56"/>
  <c r="AA89" i="56"/>
  <c r="AA139" i="56" s="1"/>
  <c r="AB43" i="56"/>
  <c r="AA93" i="56"/>
  <c r="AA143" i="56" s="1"/>
  <c r="AB47" i="56"/>
  <c r="AA94" i="56"/>
  <c r="AA144" i="56" s="1"/>
  <c r="AB48" i="56"/>
  <c r="AC42" i="5"/>
  <c r="AB88" i="5"/>
  <c r="AB139" i="5" s="1"/>
  <c r="AA151" i="5"/>
  <c r="AC50" i="5"/>
  <c r="AB96" i="5"/>
  <c r="AB147" i="5" s="1"/>
  <c r="AC49" i="5"/>
  <c r="AB95" i="5"/>
  <c r="AB146" i="5" s="1"/>
  <c r="AD46" i="5"/>
  <c r="AC92" i="5"/>
  <c r="AC143" i="5" s="1"/>
  <c r="AE45" i="5"/>
  <c r="AD91" i="5"/>
  <c r="AD142" i="5" s="1"/>
  <c r="AC93" i="5"/>
  <c r="AC144" i="5" s="1"/>
  <c r="AD47" i="5"/>
  <c r="AD48" i="5"/>
  <c r="AC94" i="5"/>
  <c r="AC145" i="5" s="1"/>
  <c r="AD44" i="5"/>
  <c r="AC90" i="5"/>
  <c r="AC141" i="5" s="1"/>
  <c r="AD43" i="5"/>
  <c r="AC89" i="5"/>
  <c r="AC140" i="5" s="1"/>
  <c r="AB54" i="5"/>
  <c r="AB105" i="5" s="1"/>
  <c r="AC8" i="5"/>
  <c r="AB72" i="5"/>
  <c r="AB123" i="5" s="1"/>
  <c r="AC26" i="5"/>
  <c r="AB80" i="5"/>
  <c r="AB131" i="5" s="1"/>
  <c r="AC34" i="5"/>
  <c r="AC16" i="5"/>
  <c r="AB62" i="5"/>
  <c r="AB113" i="5" s="1"/>
  <c r="Z150" i="56"/>
  <c r="AB40" i="56"/>
  <c r="AA86" i="56"/>
  <c r="AA136" i="56" s="1"/>
  <c r="AA71" i="56"/>
  <c r="AA121" i="56" s="1"/>
  <c r="AB25" i="56"/>
  <c r="AA84" i="56"/>
  <c r="AA134" i="56" s="1"/>
  <c r="AB38" i="56"/>
  <c r="AD39" i="5"/>
  <c r="AC85" i="5"/>
  <c r="AC136" i="5" s="1"/>
  <c r="AE11" i="5"/>
  <c r="AD57" i="5"/>
  <c r="AD108" i="5" s="1"/>
  <c r="AD13" i="5"/>
  <c r="AC59" i="5"/>
  <c r="AC110" i="5" s="1"/>
  <c r="AD17" i="5"/>
  <c r="AC63" i="5"/>
  <c r="AC114" i="5" s="1"/>
  <c r="AE9" i="5"/>
  <c r="AD55" i="5"/>
  <c r="AD106" i="5" s="1"/>
  <c r="AD33" i="5"/>
  <c r="AC79" i="5"/>
  <c r="AC130" i="5" s="1"/>
  <c r="AD15" i="5"/>
  <c r="AC61" i="5"/>
  <c r="AC112" i="5" s="1"/>
  <c r="AD31" i="5"/>
  <c r="AC77" i="5"/>
  <c r="AC128" i="5" s="1"/>
  <c r="AD40" i="5"/>
  <c r="AC86" i="5"/>
  <c r="AC137" i="5" s="1"/>
  <c r="AD28" i="5"/>
  <c r="AC74" i="5"/>
  <c r="AC125" i="5" s="1"/>
  <c r="AD38" i="5"/>
  <c r="AC84" i="5"/>
  <c r="AC135" i="5" s="1"/>
  <c r="AE32" i="5"/>
  <c r="AD78" i="5"/>
  <c r="AD129" i="5" s="1"/>
  <c r="AD10" i="5"/>
  <c r="AC56" i="5"/>
  <c r="AC107" i="5" s="1"/>
  <c r="AD37" i="5"/>
  <c r="AC83" i="5"/>
  <c r="AC134" i="5" s="1"/>
  <c r="AD27" i="5"/>
  <c r="AC73" i="5"/>
  <c r="AC124" i="5" s="1"/>
  <c r="AD20" i="5"/>
  <c r="AC66" i="5"/>
  <c r="AC117" i="5" s="1"/>
  <c r="AE36" i="5"/>
  <c r="AD82" i="5"/>
  <c r="AD133" i="5" s="1"/>
  <c r="AD19" i="5"/>
  <c r="AC65" i="5"/>
  <c r="AC116" i="5" s="1"/>
  <c r="AD24" i="5"/>
  <c r="AC70" i="5"/>
  <c r="AC121" i="5" s="1"/>
  <c r="AD35" i="5"/>
  <c r="AC81" i="5"/>
  <c r="AC132" i="5" s="1"/>
  <c r="AD29" i="5"/>
  <c r="AC75" i="5"/>
  <c r="AC126" i="5" s="1"/>
  <c r="AE21" i="5"/>
  <c r="AD67" i="5"/>
  <c r="AD118" i="5" s="1"/>
  <c r="AE25" i="5"/>
  <c r="AD71" i="5"/>
  <c r="AD122" i="5" s="1"/>
  <c r="AD23" i="5"/>
  <c r="AC69" i="5"/>
  <c r="AC120" i="5" s="1"/>
  <c r="AD41" i="5"/>
  <c r="AC87" i="5"/>
  <c r="AC138" i="5" s="1"/>
  <c r="AD22" i="5"/>
  <c r="AC68" i="5"/>
  <c r="AC119" i="5" s="1"/>
  <c r="AD30" i="5"/>
  <c r="AC76" i="5"/>
  <c r="AC127" i="5" s="1"/>
  <c r="AD14" i="5"/>
  <c r="AC60" i="5"/>
  <c r="AC111" i="5" s="1"/>
  <c r="AD7" i="5"/>
  <c r="AC53" i="5"/>
  <c r="AC104" i="5" s="1"/>
  <c r="AE12" i="5"/>
  <c r="AD58" i="5"/>
  <c r="AD109" i="5" s="1"/>
  <c r="AD18" i="5"/>
  <c r="AC64" i="5"/>
  <c r="AC115" i="5" s="1"/>
  <c r="AC27" i="56"/>
  <c r="AB73" i="56"/>
  <c r="AB123" i="56" s="1"/>
  <c r="AD10" i="56"/>
  <c r="AC56" i="56"/>
  <c r="AC106" i="56" s="1"/>
  <c r="AD35" i="56"/>
  <c r="AC81" i="56"/>
  <c r="AC131" i="56" s="1"/>
  <c r="AC11" i="56"/>
  <c r="AB57" i="56"/>
  <c r="AB107" i="56" s="1"/>
  <c r="AC7" i="56"/>
  <c r="AB53" i="56"/>
  <c r="AC22" i="56"/>
  <c r="AB68" i="56"/>
  <c r="AB118" i="56" s="1"/>
  <c r="AC34" i="56"/>
  <c r="AB80" i="56"/>
  <c r="AB130" i="56" s="1"/>
  <c r="AC29" i="56"/>
  <c r="AB75" i="56"/>
  <c r="AB125" i="56" s="1"/>
  <c r="AC13" i="56"/>
  <c r="AB59" i="56"/>
  <c r="AB109" i="56" s="1"/>
  <c r="AC14" i="56"/>
  <c r="AB60" i="56"/>
  <c r="AB110" i="56" s="1"/>
  <c r="AC33" i="56"/>
  <c r="AB79" i="56"/>
  <c r="AB129" i="56" s="1"/>
  <c r="AC9" i="56"/>
  <c r="AB55" i="56"/>
  <c r="AB105" i="56" s="1"/>
  <c r="AC36" i="56"/>
  <c r="AB82" i="56"/>
  <c r="AB132" i="56" s="1"/>
  <c r="AC31" i="56"/>
  <c r="AB77" i="56"/>
  <c r="AB127" i="56" s="1"/>
  <c r="AC37" i="56"/>
  <c r="AB83" i="56"/>
  <c r="AB133" i="56" s="1"/>
  <c r="AC39" i="56"/>
  <c r="AB85" i="56"/>
  <c r="AB135" i="56" s="1"/>
  <c r="AC21" i="56"/>
  <c r="AB67" i="56"/>
  <c r="AB117" i="56" s="1"/>
  <c r="AC50" i="56"/>
  <c r="AB96" i="56"/>
  <c r="AB146" i="56" s="1"/>
  <c r="AD42" i="56"/>
  <c r="AC88" i="56"/>
  <c r="AC138" i="56" s="1"/>
  <c r="AD26" i="56"/>
  <c r="AC72" i="56"/>
  <c r="AC122" i="56" s="1"/>
  <c r="AD23" i="56"/>
  <c r="AC69" i="56"/>
  <c r="AC119" i="56" s="1"/>
  <c r="AD30" i="56"/>
  <c r="AC76" i="56"/>
  <c r="AC126" i="56" s="1"/>
  <c r="AD18" i="56"/>
  <c r="AC64" i="56"/>
  <c r="AC114" i="56" s="1"/>
  <c r="AC16" i="56"/>
  <c r="AB62" i="56"/>
  <c r="AB112" i="56" s="1"/>
  <c r="AC28" i="56"/>
  <c r="AB74" i="56"/>
  <c r="AB124" i="56" s="1"/>
  <c r="AC19" i="56"/>
  <c r="AB65" i="56"/>
  <c r="AB115" i="56" s="1"/>
  <c r="AE17" i="56"/>
  <c r="AD63" i="56"/>
  <c r="AD113" i="56" s="1"/>
  <c r="AC32" i="56"/>
  <c r="AB78" i="56"/>
  <c r="AB128" i="56" s="1"/>
  <c r="AC15" i="56"/>
  <c r="AB61" i="56"/>
  <c r="AB111" i="56" s="1"/>
  <c r="AC8" i="56"/>
  <c r="AB54" i="56"/>
  <c r="AB104" i="56" s="1"/>
  <c r="AD24" i="56"/>
  <c r="AC70" i="56"/>
  <c r="AC120" i="56" s="1"/>
  <c r="AD41" i="56"/>
  <c r="AC87" i="56"/>
  <c r="AC137" i="56" s="1"/>
  <c r="AC20" i="56"/>
  <c r="AB66" i="56"/>
  <c r="AB116" i="56" s="1"/>
  <c r="AC12" i="56"/>
  <c r="AB58" i="56"/>
  <c r="AB108" i="56" s="1"/>
  <c r="AW10" i="8"/>
  <c r="AA59" i="8"/>
  <c r="AA42" i="8"/>
  <c r="AC46" i="56" l="1"/>
  <c r="AB92" i="56"/>
  <c r="AB142" i="56" s="1"/>
  <c r="AB93" i="56"/>
  <c r="AB143" i="56" s="1"/>
  <c r="AC47" i="56"/>
  <c r="AB90" i="56"/>
  <c r="AB140" i="56" s="1"/>
  <c r="AC44" i="56"/>
  <c r="AC49" i="56"/>
  <c r="AB95" i="56"/>
  <c r="AB145" i="56" s="1"/>
  <c r="AB89" i="56"/>
  <c r="AB139" i="56" s="1"/>
  <c r="AC43" i="56"/>
  <c r="AB91" i="56"/>
  <c r="AB141" i="56" s="1"/>
  <c r="AC45" i="56"/>
  <c r="AC48" i="56"/>
  <c r="AB94" i="56"/>
  <c r="AB144" i="56" s="1"/>
  <c r="AB151" i="5"/>
  <c r="AC95" i="5"/>
  <c r="AC146" i="5" s="1"/>
  <c r="AD49" i="5"/>
  <c r="AD50" i="5"/>
  <c r="AC96" i="5"/>
  <c r="AC147" i="5" s="1"/>
  <c r="AD42" i="5"/>
  <c r="AC88" i="5"/>
  <c r="AC139" i="5" s="1"/>
  <c r="AE91" i="5"/>
  <c r="AE142" i="5" s="1"/>
  <c r="AF45" i="5"/>
  <c r="AD93" i="5"/>
  <c r="AD144" i="5" s="1"/>
  <c r="AE47" i="5"/>
  <c r="AE46" i="5"/>
  <c r="AD92" i="5"/>
  <c r="AD143" i="5" s="1"/>
  <c r="AE48" i="5"/>
  <c r="AD94" i="5"/>
  <c r="AD145" i="5" s="1"/>
  <c r="AE43" i="5"/>
  <c r="AD89" i="5"/>
  <c r="AD140" i="5" s="1"/>
  <c r="AE44" i="5"/>
  <c r="AD90" i="5"/>
  <c r="AD141" i="5" s="1"/>
  <c r="AD8" i="5"/>
  <c r="AC54" i="5"/>
  <c r="AC105" i="5" s="1"/>
  <c r="AD26" i="5"/>
  <c r="AC72" i="5"/>
  <c r="AC123" i="5" s="1"/>
  <c r="AD16" i="5"/>
  <c r="AC62" i="5"/>
  <c r="AC113" i="5" s="1"/>
  <c r="AD34" i="5"/>
  <c r="AC80" i="5"/>
  <c r="AC131" i="5" s="1"/>
  <c r="AA150" i="56"/>
  <c r="AC40" i="56"/>
  <c r="AB86" i="56"/>
  <c r="AB136" i="56" s="1"/>
  <c r="AC25" i="56"/>
  <c r="AB71" i="56"/>
  <c r="AB121" i="56" s="1"/>
  <c r="AC38" i="56"/>
  <c r="AB84" i="56"/>
  <c r="AB134" i="56" s="1"/>
  <c r="AE30" i="5"/>
  <c r="AD76" i="5"/>
  <c r="AD127" i="5" s="1"/>
  <c r="AF25" i="5"/>
  <c r="AE71" i="5"/>
  <c r="AE122" i="5" s="1"/>
  <c r="AE10" i="5"/>
  <c r="AD56" i="5"/>
  <c r="AD107" i="5" s="1"/>
  <c r="AE28" i="5"/>
  <c r="AD74" i="5"/>
  <c r="AD125" i="5" s="1"/>
  <c r="AE31" i="5"/>
  <c r="AD77" i="5"/>
  <c r="AD128" i="5" s="1"/>
  <c r="AE17" i="5"/>
  <c r="AD63" i="5"/>
  <c r="AD114" i="5" s="1"/>
  <c r="AF12" i="5"/>
  <c r="AE58" i="5"/>
  <c r="AE109" i="5" s="1"/>
  <c r="AE24" i="5"/>
  <c r="AD70" i="5"/>
  <c r="AD121" i="5" s="1"/>
  <c r="AE13" i="5"/>
  <c r="AD59" i="5"/>
  <c r="AD110" i="5" s="1"/>
  <c r="AE22" i="5"/>
  <c r="AD68" i="5"/>
  <c r="AD119" i="5" s="1"/>
  <c r="AF32" i="5"/>
  <c r="AE78" i="5"/>
  <c r="AE129" i="5" s="1"/>
  <c r="AE7" i="5"/>
  <c r="AD53" i="5"/>
  <c r="AD104" i="5" s="1"/>
  <c r="AE41" i="5"/>
  <c r="AD87" i="5"/>
  <c r="AD138" i="5" s="1"/>
  <c r="AE29" i="5"/>
  <c r="AD75" i="5"/>
  <c r="AD126" i="5" s="1"/>
  <c r="AE19" i="5"/>
  <c r="AD65" i="5"/>
  <c r="AD116" i="5" s="1"/>
  <c r="AE27" i="5"/>
  <c r="AD73" i="5"/>
  <c r="AD124" i="5" s="1"/>
  <c r="AE38" i="5"/>
  <c r="AD84" i="5"/>
  <c r="AD135" i="5" s="1"/>
  <c r="AE33" i="5"/>
  <c r="AD79" i="5"/>
  <c r="AD130" i="5" s="1"/>
  <c r="AF11" i="5"/>
  <c r="AE57" i="5"/>
  <c r="AE108" i="5" s="1"/>
  <c r="AE40" i="5"/>
  <c r="AD86" i="5"/>
  <c r="AD137" i="5" s="1"/>
  <c r="AF21" i="5"/>
  <c r="AE67" i="5"/>
  <c r="AE118" i="5" s="1"/>
  <c r="AE20" i="5"/>
  <c r="AD66" i="5"/>
  <c r="AD117" i="5" s="1"/>
  <c r="AE15" i="5"/>
  <c r="AD61" i="5"/>
  <c r="AD112" i="5" s="1"/>
  <c r="AE18" i="5"/>
  <c r="AD64" i="5"/>
  <c r="AD115" i="5" s="1"/>
  <c r="AE14" i="5"/>
  <c r="AD60" i="5"/>
  <c r="AD111" i="5" s="1"/>
  <c r="AE23" i="5"/>
  <c r="AD69" i="5"/>
  <c r="AD120" i="5" s="1"/>
  <c r="AE35" i="5"/>
  <c r="AD81" i="5"/>
  <c r="AD132" i="5" s="1"/>
  <c r="AF36" i="5"/>
  <c r="AE82" i="5"/>
  <c r="AE133" i="5" s="1"/>
  <c r="AE37" i="5"/>
  <c r="AD83" i="5"/>
  <c r="AD134" i="5" s="1"/>
  <c r="AF9" i="5"/>
  <c r="AE55" i="5"/>
  <c r="AE106" i="5" s="1"/>
  <c r="AE39" i="5"/>
  <c r="AD85" i="5"/>
  <c r="AD136" i="5" s="1"/>
  <c r="AD27" i="56"/>
  <c r="AC73" i="56"/>
  <c r="AC123" i="56" s="1"/>
  <c r="AD20" i="56"/>
  <c r="AC66" i="56"/>
  <c r="AC116" i="56" s="1"/>
  <c r="AE30" i="56"/>
  <c r="AD76" i="56"/>
  <c r="AD126" i="56" s="1"/>
  <c r="AD29" i="56"/>
  <c r="AC75" i="56"/>
  <c r="AC125" i="56" s="1"/>
  <c r="AD7" i="56"/>
  <c r="AC53" i="56"/>
  <c r="AD28" i="56"/>
  <c r="AC74" i="56"/>
  <c r="AC124" i="56" s="1"/>
  <c r="AD19" i="56"/>
  <c r="AC65" i="56"/>
  <c r="AC115" i="56" s="1"/>
  <c r="AD50" i="56"/>
  <c r="AC96" i="56"/>
  <c r="AC146" i="56" s="1"/>
  <c r="AE23" i="56"/>
  <c r="AD69" i="56"/>
  <c r="AD119" i="56" s="1"/>
  <c r="AD11" i="56"/>
  <c r="AC57" i="56"/>
  <c r="AC107" i="56" s="1"/>
  <c r="AE26" i="56"/>
  <c r="AD72" i="56"/>
  <c r="AD122" i="56" s="1"/>
  <c r="AD14" i="56"/>
  <c r="AC60" i="56"/>
  <c r="AC110" i="56" s="1"/>
  <c r="AD34" i="56"/>
  <c r="AC80" i="56"/>
  <c r="AC130" i="56" s="1"/>
  <c r="AE35" i="56"/>
  <c r="AD81" i="56"/>
  <c r="AD131" i="56" s="1"/>
  <c r="AD8" i="56"/>
  <c r="AC54" i="56"/>
  <c r="AC104" i="56" s="1"/>
  <c r="AD21" i="56"/>
  <c r="AC67" i="56"/>
  <c r="AC117" i="56" s="1"/>
  <c r="AD33" i="56"/>
  <c r="AC79" i="56"/>
  <c r="AC129" i="56" s="1"/>
  <c r="AD32" i="56"/>
  <c r="AC78" i="56"/>
  <c r="AC128" i="56" s="1"/>
  <c r="AD9" i="56"/>
  <c r="AC55" i="56"/>
  <c r="AC105" i="56" s="1"/>
  <c r="AD15" i="56"/>
  <c r="AC61" i="56"/>
  <c r="AC111" i="56" s="1"/>
  <c r="AD31" i="56"/>
  <c r="AC77" i="56"/>
  <c r="AC127" i="56" s="1"/>
  <c r="AE41" i="56"/>
  <c r="AD87" i="56"/>
  <c r="AD137" i="56" s="1"/>
  <c r="AD16" i="56"/>
  <c r="AC62" i="56"/>
  <c r="AC112" i="56" s="1"/>
  <c r="AD39" i="56"/>
  <c r="AC85" i="56"/>
  <c r="AC135" i="56" s="1"/>
  <c r="AD12" i="56"/>
  <c r="AC58" i="56"/>
  <c r="AC108" i="56" s="1"/>
  <c r="AE24" i="56"/>
  <c r="AD70" i="56"/>
  <c r="AD120" i="56" s="1"/>
  <c r="AF17" i="56"/>
  <c r="AE63" i="56"/>
  <c r="AE113" i="56" s="1"/>
  <c r="AE18" i="56"/>
  <c r="AD64" i="56"/>
  <c r="AD114" i="56" s="1"/>
  <c r="AE42" i="56"/>
  <c r="AD88" i="56"/>
  <c r="AD138" i="56" s="1"/>
  <c r="AD37" i="56"/>
  <c r="AC83" i="56"/>
  <c r="AC133" i="56" s="1"/>
  <c r="AD36" i="56"/>
  <c r="AC82" i="56"/>
  <c r="AC132" i="56" s="1"/>
  <c r="AD13" i="56"/>
  <c r="AC59" i="56"/>
  <c r="AC109" i="56" s="1"/>
  <c r="AD22" i="56"/>
  <c r="AC68" i="56"/>
  <c r="AC118" i="56" s="1"/>
  <c r="AE10" i="56"/>
  <c r="AD56" i="56"/>
  <c r="AD106" i="56" s="1"/>
  <c r="AX10" i="8"/>
  <c r="AB59" i="8"/>
  <c r="AB42" i="8"/>
  <c r="AC95" i="56" l="1"/>
  <c r="AC145" i="56" s="1"/>
  <c r="AD49" i="56"/>
  <c r="AC94" i="56"/>
  <c r="AC144" i="56" s="1"/>
  <c r="AD48" i="56"/>
  <c r="AC90" i="56"/>
  <c r="AC140" i="56" s="1"/>
  <c r="AD44" i="56"/>
  <c r="AC91" i="56"/>
  <c r="AC141" i="56" s="1"/>
  <c r="AD45" i="56"/>
  <c r="AC93" i="56"/>
  <c r="AC143" i="56" s="1"/>
  <c r="AD47" i="56"/>
  <c r="AC89" i="56"/>
  <c r="AC139" i="56" s="1"/>
  <c r="AD43" i="56"/>
  <c r="AD46" i="56"/>
  <c r="AC92" i="56"/>
  <c r="AC142" i="56" s="1"/>
  <c r="AD88" i="5"/>
  <c r="AD139" i="5" s="1"/>
  <c r="AE42" i="5"/>
  <c r="AE49" i="5"/>
  <c r="AD95" i="5"/>
  <c r="AD146" i="5" s="1"/>
  <c r="AD96" i="5"/>
  <c r="AD147" i="5" s="1"/>
  <c r="AE50" i="5"/>
  <c r="AC151" i="5"/>
  <c r="AF46" i="5"/>
  <c r="AE92" i="5"/>
  <c r="AE143" i="5" s="1"/>
  <c r="AG45" i="5"/>
  <c r="AF91" i="5"/>
  <c r="AF142" i="5" s="1"/>
  <c r="AF47" i="5"/>
  <c r="AE93" i="5"/>
  <c r="AE144" i="5" s="1"/>
  <c r="AF44" i="5"/>
  <c r="AE90" i="5"/>
  <c r="AE141" i="5" s="1"/>
  <c r="AF48" i="5"/>
  <c r="AE94" i="5"/>
  <c r="AE145" i="5" s="1"/>
  <c r="AF43" i="5"/>
  <c r="AE89" i="5"/>
  <c r="AE140" i="5" s="1"/>
  <c r="AD54" i="5"/>
  <c r="AD105" i="5" s="1"/>
  <c r="AE8" i="5"/>
  <c r="AE26" i="5"/>
  <c r="AD72" i="5"/>
  <c r="AD123" i="5" s="1"/>
  <c r="AE34" i="5"/>
  <c r="AD80" i="5"/>
  <c r="AD131" i="5" s="1"/>
  <c r="AE16" i="5"/>
  <c r="AD62" i="5"/>
  <c r="AD113" i="5" s="1"/>
  <c r="AB150" i="56"/>
  <c r="AC86" i="56"/>
  <c r="AC136" i="56" s="1"/>
  <c r="AD40" i="56"/>
  <c r="AD25" i="56"/>
  <c r="AC71" i="56"/>
  <c r="AC121" i="56" s="1"/>
  <c r="AD38" i="56"/>
  <c r="AC84" i="56"/>
  <c r="AC134" i="56" s="1"/>
  <c r="AG9" i="5"/>
  <c r="AF55" i="5"/>
  <c r="AF106" i="5" s="1"/>
  <c r="AG36" i="5"/>
  <c r="AF82" i="5"/>
  <c r="AF133" i="5" s="1"/>
  <c r="AF18" i="5"/>
  <c r="AE64" i="5"/>
  <c r="AE115" i="5" s="1"/>
  <c r="AF40" i="5"/>
  <c r="AE86" i="5"/>
  <c r="AE137" i="5" s="1"/>
  <c r="AF38" i="5"/>
  <c r="AE84" i="5"/>
  <c r="AE135" i="5" s="1"/>
  <c r="AF41" i="5"/>
  <c r="AE87" i="5"/>
  <c r="AE138" i="5" s="1"/>
  <c r="AF13" i="5"/>
  <c r="AE59" i="5"/>
  <c r="AE110" i="5" s="1"/>
  <c r="AF31" i="5"/>
  <c r="AE77" i="5"/>
  <c r="AE128" i="5" s="1"/>
  <c r="AF35" i="5"/>
  <c r="AE81" i="5"/>
  <c r="AE132" i="5" s="1"/>
  <c r="AF7" i="5"/>
  <c r="AE53" i="5"/>
  <c r="AE104" i="5" s="1"/>
  <c r="AG25" i="5"/>
  <c r="AF71" i="5"/>
  <c r="AF122" i="5" s="1"/>
  <c r="AG11" i="5"/>
  <c r="AF57" i="5"/>
  <c r="AF108" i="5" s="1"/>
  <c r="AF23" i="5"/>
  <c r="AE69" i="5"/>
  <c r="AE120" i="5" s="1"/>
  <c r="AF20" i="5"/>
  <c r="AE66" i="5"/>
  <c r="AE117" i="5" s="1"/>
  <c r="AF33" i="5"/>
  <c r="AE79" i="5"/>
  <c r="AE130" i="5" s="1"/>
  <c r="AF19" i="5"/>
  <c r="AE65" i="5"/>
  <c r="AE116" i="5" s="1"/>
  <c r="AG32" i="5"/>
  <c r="AF78" i="5"/>
  <c r="AF129" i="5" s="1"/>
  <c r="AG12" i="5"/>
  <c r="AF58" i="5"/>
  <c r="AF109" i="5" s="1"/>
  <c r="AF10" i="5"/>
  <c r="AE56" i="5"/>
  <c r="AE107" i="5" s="1"/>
  <c r="AF30" i="5"/>
  <c r="AE76" i="5"/>
  <c r="AE127" i="5" s="1"/>
  <c r="AF15" i="5"/>
  <c r="AE61" i="5"/>
  <c r="AE112" i="5" s="1"/>
  <c r="AF24" i="5"/>
  <c r="AE70" i="5"/>
  <c r="AE121" i="5" s="1"/>
  <c r="AF27" i="5"/>
  <c r="AE73" i="5"/>
  <c r="AE124" i="5" s="1"/>
  <c r="AF28" i="5"/>
  <c r="AE74" i="5"/>
  <c r="AE125" i="5" s="1"/>
  <c r="AF39" i="5"/>
  <c r="AE85" i="5"/>
  <c r="AE136" i="5" s="1"/>
  <c r="AF37" i="5"/>
  <c r="AE83" i="5"/>
  <c r="AE134" i="5" s="1"/>
  <c r="AF14" i="5"/>
  <c r="AE60" i="5"/>
  <c r="AE111" i="5" s="1"/>
  <c r="AG21" i="5"/>
  <c r="AF67" i="5"/>
  <c r="AF118" i="5" s="1"/>
  <c r="AF29" i="5"/>
  <c r="AE75" i="5"/>
  <c r="AE126" i="5" s="1"/>
  <c r="AF22" i="5"/>
  <c r="AE68" i="5"/>
  <c r="AE119" i="5" s="1"/>
  <c r="AF17" i="5"/>
  <c r="AE63" i="5"/>
  <c r="AE114" i="5" s="1"/>
  <c r="AD73" i="56"/>
  <c r="AD123" i="56" s="1"/>
  <c r="AE27" i="56"/>
  <c r="AE7" i="56"/>
  <c r="AD53" i="56"/>
  <c r="AE12" i="56"/>
  <c r="AD58" i="56"/>
  <c r="AD108" i="56" s="1"/>
  <c r="AE32" i="56"/>
  <c r="AD78" i="56"/>
  <c r="AD128" i="56" s="1"/>
  <c r="AE29" i="56"/>
  <c r="AD75" i="56"/>
  <c r="AD125" i="56" s="1"/>
  <c r="AE22" i="56"/>
  <c r="AD68" i="56"/>
  <c r="AD118" i="56" s="1"/>
  <c r="AE34" i="56"/>
  <c r="AD80" i="56"/>
  <c r="AD130" i="56" s="1"/>
  <c r="AE13" i="56"/>
  <c r="AD59" i="56"/>
  <c r="AD109" i="56" s="1"/>
  <c r="AE31" i="56"/>
  <c r="AD77" i="56"/>
  <c r="AD127" i="56" s="1"/>
  <c r="AE36" i="56"/>
  <c r="AD82" i="56"/>
  <c r="AD132" i="56" s="1"/>
  <c r="AE15" i="56"/>
  <c r="AD61" i="56"/>
  <c r="AD111" i="56" s="1"/>
  <c r="AE8" i="56"/>
  <c r="AD54" i="56"/>
  <c r="AD104" i="56" s="1"/>
  <c r="AF26" i="56"/>
  <c r="AE72" i="56"/>
  <c r="AE122" i="56" s="1"/>
  <c r="AE19" i="56"/>
  <c r="AD65" i="56"/>
  <c r="AD115" i="56" s="1"/>
  <c r="AF30" i="56"/>
  <c r="AE76" i="56"/>
  <c r="AE126" i="56" s="1"/>
  <c r="AF42" i="56"/>
  <c r="AE88" i="56"/>
  <c r="AE138" i="56" s="1"/>
  <c r="AF18" i="56"/>
  <c r="AE64" i="56"/>
  <c r="AE114" i="56" s="1"/>
  <c r="AE50" i="56"/>
  <c r="AD96" i="56"/>
  <c r="AD146" i="56" s="1"/>
  <c r="AG17" i="56"/>
  <c r="AF63" i="56"/>
  <c r="AF113" i="56" s="1"/>
  <c r="AF23" i="56"/>
  <c r="AE69" i="56"/>
  <c r="AE119" i="56" s="1"/>
  <c r="AE39" i="56"/>
  <c r="AD85" i="56"/>
  <c r="AD135" i="56" s="1"/>
  <c r="AE14" i="56"/>
  <c r="AD60" i="56"/>
  <c r="AD110" i="56" s="1"/>
  <c r="AE16" i="56"/>
  <c r="AD62" i="56"/>
  <c r="AD112" i="56" s="1"/>
  <c r="AE33" i="56"/>
  <c r="AD79" i="56"/>
  <c r="AD129" i="56" s="1"/>
  <c r="AF10" i="56"/>
  <c r="AE56" i="56"/>
  <c r="AE106" i="56" s="1"/>
  <c r="AE37" i="56"/>
  <c r="AD83" i="56"/>
  <c r="AD133" i="56" s="1"/>
  <c r="AF24" i="56"/>
  <c r="AE70" i="56"/>
  <c r="AE120" i="56" s="1"/>
  <c r="AF41" i="56"/>
  <c r="AE87" i="56"/>
  <c r="AE137" i="56" s="1"/>
  <c r="AE9" i="56"/>
  <c r="AD55" i="56"/>
  <c r="AD105" i="56" s="1"/>
  <c r="AE21" i="56"/>
  <c r="AD67" i="56"/>
  <c r="AD117" i="56" s="1"/>
  <c r="AF35" i="56"/>
  <c r="AE81" i="56"/>
  <c r="AE131" i="56" s="1"/>
  <c r="AE11" i="56"/>
  <c r="AD57" i="56"/>
  <c r="AD107" i="56" s="1"/>
  <c r="AE28" i="56"/>
  <c r="AD74" i="56"/>
  <c r="AD124" i="56" s="1"/>
  <c r="AE20" i="56"/>
  <c r="AD66" i="56"/>
  <c r="AD116" i="56" s="1"/>
  <c r="AY10" i="8"/>
  <c r="AC59" i="8"/>
  <c r="AC42" i="8"/>
  <c r="AE46" i="56" l="1"/>
  <c r="AD92" i="56"/>
  <c r="AD142" i="56" s="1"/>
  <c r="AD89" i="56"/>
  <c r="AD139" i="56" s="1"/>
  <c r="AE43" i="56"/>
  <c r="AE48" i="56"/>
  <c r="AD94" i="56"/>
  <c r="AD144" i="56" s="1"/>
  <c r="AD91" i="56"/>
  <c r="AD141" i="56" s="1"/>
  <c r="AE45" i="56"/>
  <c r="AD90" i="56"/>
  <c r="AD140" i="56" s="1"/>
  <c r="AE44" i="56"/>
  <c r="AD93" i="56"/>
  <c r="AD143" i="56" s="1"/>
  <c r="AE47" i="56"/>
  <c r="AE49" i="56"/>
  <c r="AD95" i="56"/>
  <c r="AD145" i="56" s="1"/>
  <c r="AD151" i="5"/>
  <c r="AE95" i="5"/>
  <c r="AE146" i="5" s="1"/>
  <c r="AF49" i="5"/>
  <c r="AF42" i="5"/>
  <c r="AE88" i="5"/>
  <c r="AE139" i="5" s="1"/>
  <c r="AF50" i="5"/>
  <c r="AE96" i="5"/>
  <c r="AE147" i="5" s="1"/>
  <c r="AG47" i="5"/>
  <c r="AF93" i="5"/>
  <c r="AF144" i="5" s="1"/>
  <c r="AH45" i="5"/>
  <c r="AG91" i="5"/>
  <c r="AG142" i="5" s="1"/>
  <c r="AG46" i="5"/>
  <c r="AF92" i="5"/>
  <c r="AF143" i="5" s="1"/>
  <c r="AG43" i="5"/>
  <c r="AF89" i="5"/>
  <c r="AF140" i="5" s="1"/>
  <c r="AG44" i="5"/>
  <c r="AF90" i="5"/>
  <c r="AF141" i="5" s="1"/>
  <c r="AG48" i="5"/>
  <c r="AF94" i="5"/>
  <c r="AF145" i="5" s="1"/>
  <c r="AF8" i="5"/>
  <c r="AE54" i="5"/>
  <c r="AE105" i="5" s="1"/>
  <c r="AF26" i="5"/>
  <c r="AE72" i="5"/>
  <c r="AE123" i="5" s="1"/>
  <c r="AE62" i="5"/>
  <c r="AE113" i="5" s="1"/>
  <c r="AF16" i="5"/>
  <c r="AE80" i="5"/>
  <c r="AE131" i="5" s="1"/>
  <c r="AF34" i="5"/>
  <c r="AC150" i="56"/>
  <c r="AE40" i="56"/>
  <c r="AD86" i="56"/>
  <c r="AD136" i="56" s="1"/>
  <c r="AE25" i="56"/>
  <c r="AD71" i="56"/>
  <c r="AD121" i="56" s="1"/>
  <c r="AE38" i="56"/>
  <c r="AD84" i="56"/>
  <c r="AD134" i="56" s="1"/>
  <c r="AG39" i="5"/>
  <c r="AF85" i="5"/>
  <c r="AF136" i="5" s="1"/>
  <c r="AG24" i="5"/>
  <c r="AF70" i="5"/>
  <c r="AF121" i="5" s="1"/>
  <c r="AH12" i="5"/>
  <c r="AG58" i="5"/>
  <c r="AG109" i="5" s="1"/>
  <c r="AG20" i="5"/>
  <c r="AF66" i="5"/>
  <c r="AF117" i="5" s="1"/>
  <c r="AH25" i="5"/>
  <c r="AG71" i="5"/>
  <c r="AG122" i="5" s="1"/>
  <c r="AG31" i="5"/>
  <c r="AF77" i="5"/>
  <c r="AF128" i="5" s="1"/>
  <c r="AG40" i="5"/>
  <c r="AF86" i="5"/>
  <c r="AF137" i="5" s="1"/>
  <c r="AG15" i="5"/>
  <c r="AF61" i="5"/>
  <c r="AF112" i="5" s="1"/>
  <c r="AH32" i="5"/>
  <c r="AG78" i="5"/>
  <c r="AG129" i="5" s="1"/>
  <c r="AG23" i="5"/>
  <c r="AF69" i="5"/>
  <c r="AF120" i="5" s="1"/>
  <c r="AG7" i="5"/>
  <c r="AF53" i="5"/>
  <c r="AF104" i="5" s="1"/>
  <c r="AG13" i="5"/>
  <c r="AF59" i="5"/>
  <c r="AF110" i="5" s="1"/>
  <c r="AG18" i="5"/>
  <c r="AF64" i="5"/>
  <c r="AF115" i="5" s="1"/>
  <c r="AG17" i="5"/>
  <c r="AF63" i="5"/>
  <c r="AF114" i="5" s="1"/>
  <c r="AG22" i="5"/>
  <c r="AF68" i="5"/>
  <c r="AF119" i="5" s="1"/>
  <c r="AG14" i="5"/>
  <c r="AF60" i="5"/>
  <c r="AF111" i="5" s="1"/>
  <c r="AG27" i="5"/>
  <c r="AF73" i="5"/>
  <c r="AF124" i="5" s="1"/>
  <c r="AG30" i="5"/>
  <c r="AF76" i="5"/>
  <c r="AF127" i="5" s="1"/>
  <c r="AG19" i="5"/>
  <c r="AF65" i="5"/>
  <c r="AF116" i="5" s="1"/>
  <c r="AG35" i="5"/>
  <c r="AF81" i="5"/>
  <c r="AF132" i="5" s="1"/>
  <c r="AG41" i="5"/>
  <c r="AF87" i="5"/>
  <c r="AF138" i="5" s="1"/>
  <c r="AH36" i="5"/>
  <c r="AG82" i="5"/>
  <c r="AG133" i="5" s="1"/>
  <c r="AH21" i="5"/>
  <c r="AG67" i="5"/>
  <c r="AG118" i="5" s="1"/>
  <c r="AG28" i="5"/>
  <c r="AF74" i="5"/>
  <c r="AF125" i="5" s="1"/>
  <c r="AG29" i="5"/>
  <c r="AF75" i="5"/>
  <c r="AF126" i="5" s="1"/>
  <c r="AG37" i="5"/>
  <c r="AF83" i="5"/>
  <c r="AF134" i="5" s="1"/>
  <c r="AG10" i="5"/>
  <c r="AF56" i="5"/>
  <c r="AF107" i="5" s="1"/>
  <c r="AG33" i="5"/>
  <c r="AF79" i="5"/>
  <c r="AF130" i="5" s="1"/>
  <c r="AH11" i="5"/>
  <c r="AG57" i="5"/>
  <c r="AG108" i="5" s="1"/>
  <c r="AG38" i="5"/>
  <c r="AF84" i="5"/>
  <c r="AF135" i="5" s="1"/>
  <c r="AH9" i="5"/>
  <c r="AG55" i="5"/>
  <c r="AG106" i="5" s="1"/>
  <c r="AF27" i="56"/>
  <c r="AE73" i="56"/>
  <c r="AE123" i="56" s="1"/>
  <c r="AF9" i="56"/>
  <c r="AE55" i="56"/>
  <c r="AE105" i="56" s="1"/>
  <c r="AF36" i="56"/>
  <c r="AE82" i="56"/>
  <c r="AE132" i="56" s="1"/>
  <c r="AF34" i="56"/>
  <c r="AE80" i="56"/>
  <c r="AE130" i="56" s="1"/>
  <c r="AF32" i="56"/>
  <c r="AE78" i="56"/>
  <c r="AE128" i="56" s="1"/>
  <c r="AF39" i="56"/>
  <c r="AE85" i="56"/>
  <c r="AE135" i="56" s="1"/>
  <c r="AG23" i="56"/>
  <c r="AF69" i="56"/>
  <c r="AF119" i="56" s="1"/>
  <c r="AG18" i="56"/>
  <c r="AF64" i="56"/>
  <c r="AF114" i="56" s="1"/>
  <c r="AG41" i="56"/>
  <c r="AF87" i="56"/>
  <c r="AF137" i="56" s="1"/>
  <c r="AG26" i="56"/>
  <c r="AF72" i="56"/>
  <c r="AF122" i="56" s="1"/>
  <c r="AG24" i="56"/>
  <c r="AF70" i="56"/>
  <c r="AF120" i="56" s="1"/>
  <c r="AH17" i="56"/>
  <c r="AG63" i="56"/>
  <c r="AG113" i="56" s="1"/>
  <c r="AG42" i="56"/>
  <c r="AF88" i="56"/>
  <c r="AF138" i="56" s="1"/>
  <c r="AF8" i="56"/>
  <c r="AE54" i="56"/>
  <c r="AE104" i="56" s="1"/>
  <c r="AF31" i="56"/>
  <c r="AE77" i="56"/>
  <c r="AE127" i="56" s="1"/>
  <c r="AF12" i="56"/>
  <c r="AE58" i="56"/>
  <c r="AE108" i="56" s="1"/>
  <c r="AG10" i="56"/>
  <c r="AF56" i="56"/>
  <c r="AF106" i="56" s="1"/>
  <c r="AF33" i="56"/>
  <c r="AE79" i="56"/>
  <c r="AE129" i="56" s="1"/>
  <c r="AF22" i="56"/>
  <c r="AE68" i="56"/>
  <c r="AE118" i="56" s="1"/>
  <c r="AG35" i="56"/>
  <c r="AF81" i="56"/>
  <c r="AF131" i="56" s="1"/>
  <c r="AF28" i="56"/>
  <c r="AE74" i="56"/>
  <c r="AE124" i="56" s="1"/>
  <c r="AF19" i="56"/>
  <c r="AE65" i="56"/>
  <c r="AE115" i="56" s="1"/>
  <c r="AF11" i="56"/>
  <c r="AE57" i="56"/>
  <c r="AE107" i="56" s="1"/>
  <c r="AE62" i="56"/>
  <c r="AE112" i="56" s="1"/>
  <c r="AF16" i="56"/>
  <c r="AF20" i="56"/>
  <c r="AE66" i="56"/>
  <c r="AE116" i="56" s="1"/>
  <c r="AF21" i="56"/>
  <c r="AE67" i="56"/>
  <c r="AE117" i="56" s="1"/>
  <c r="AF37" i="56"/>
  <c r="AE83" i="56"/>
  <c r="AE133" i="56" s="1"/>
  <c r="AF14" i="56"/>
  <c r="AE60" i="56"/>
  <c r="AE110" i="56" s="1"/>
  <c r="AF50" i="56"/>
  <c r="AE96" i="56"/>
  <c r="AE146" i="56" s="1"/>
  <c r="AG30" i="56"/>
  <c r="AF76" i="56"/>
  <c r="AF126" i="56" s="1"/>
  <c r="AF15" i="56"/>
  <c r="AE61" i="56"/>
  <c r="AE111" i="56" s="1"/>
  <c r="AF13" i="56"/>
  <c r="AE59" i="56"/>
  <c r="AE109" i="56" s="1"/>
  <c r="AF29" i="56"/>
  <c r="AE75" i="56"/>
  <c r="AE125" i="56" s="1"/>
  <c r="AF7" i="56"/>
  <c r="AE53" i="56"/>
  <c r="AN11" i="8"/>
  <c r="AD59" i="8"/>
  <c r="AD42" i="8"/>
  <c r="AE95" i="56" l="1"/>
  <c r="AE145" i="56" s="1"/>
  <c r="AF49" i="56"/>
  <c r="AE94" i="56"/>
  <c r="AE144" i="56" s="1"/>
  <c r="AF48" i="56"/>
  <c r="AE93" i="56"/>
  <c r="AE143" i="56" s="1"/>
  <c r="AF47" i="56"/>
  <c r="AE89" i="56"/>
  <c r="AE139" i="56" s="1"/>
  <c r="AF43" i="56"/>
  <c r="AE91" i="56"/>
  <c r="AE141" i="56" s="1"/>
  <c r="AF45" i="56"/>
  <c r="AE90" i="56"/>
  <c r="AE140" i="56" s="1"/>
  <c r="AF44" i="56"/>
  <c r="AE92" i="56"/>
  <c r="AE142" i="56" s="1"/>
  <c r="AF46" i="56"/>
  <c r="AE151" i="5"/>
  <c r="AF95" i="5"/>
  <c r="AF146" i="5" s="1"/>
  <c r="AG49" i="5"/>
  <c r="AG42" i="5"/>
  <c r="AF88" i="5"/>
  <c r="AF139" i="5" s="1"/>
  <c r="AG50" i="5"/>
  <c r="AF96" i="5"/>
  <c r="AF147" i="5" s="1"/>
  <c r="AH46" i="5"/>
  <c r="AG92" i="5"/>
  <c r="AG143" i="5" s="1"/>
  <c r="AI45" i="5"/>
  <c r="AH91" i="5"/>
  <c r="AH142" i="5" s="1"/>
  <c r="AG93" i="5"/>
  <c r="AG144" i="5" s="1"/>
  <c r="AH47" i="5"/>
  <c r="AH43" i="5"/>
  <c r="AG89" i="5"/>
  <c r="AG140" i="5" s="1"/>
  <c r="AH44" i="5"/>
  <c r="AG90" i="5"/>
  <c r="AG141" i="5" s="1"/>
  <c r="AH48" i="5"/>
  <c r="AG94" i="5"/>
  <c r="AG145" i="5" s="1"/>
  <c r="AF54" i="5"/>
  <c r="AF105" i="5" s="1"/>
  <c r="AG8" i="5"/>
  <c r="AG26" i="5"/>
  <c r="AF72" i="5"/>
  <c r="AF123" i="5" s="1"/>
  <c r="AG34" i="5"/>
  <c r="AF80" i="5"/>
  <c r="AF131" i="5" s="1"/>
  <c r="AF62" i="5"/>
  <c r="AF113" i="5" s="1"/>
  <c r="AG16" i="5"/>
  <c r="AD150" i="56"/>
  <c r="AF40" i="56"/>
  <c r="AE86" i="56"/>
  <c r="AE136" i="56" s="1"/>
  <c r="AF25" i="56"/>
  <c r="AE71" i="56"/>
  <c r="AE121" i="56" s="1"/>
  <c r="AF38" i="56"/>
  <c r="AE84" i="56"/>
  <c r="AE134" i="56" s="1"/>
  <c r="AH29" i="5"/>
  <c r="AG75" i="5"/>
  <c r="AG126" i="5" s="1"/>
  <c r="AH22" i="5"/>
  <c r="AG68" i="5"/>
  <c r="AG119" i="5" s="1"/>
  <c r="AH38" i="5"/>
  <c r="AG84" i="5"/>
  <c r="AG135" i="5" s="1"/>
  <c r="AH10" i="5"/>
  <c r="AG56" i="5"/>
  <c r="AG107" i="5" s="1"/>
  <c r="AH41" i="5"/>
  <c r="AG87" i="5"/>
  <c r="AG138" i="5" s="1"/>
  <c r="AH30" i="5"/>
  <c r="AG76" i="5"/>
  <c r="AG127" i="5" s="1"/>
  <c r="AH17" i="5"/>
  <c r="AG63" i="5"/>
  <c r="AG114" i="5" s="1"/>
  <c r="AH23" i="5"/>
  <c r="AG69" i="5"/>
  <c r="AG120" i="5" s="1"/>
  <c r="AH31" i="5"/>
  <c r="AG77" i="5"/>
  <c r="AG128" i="5" s="1"/>
  <c r="AH24" i="5"/>
  <c r="AG70" i="5"/>
  <c r="AG121" i="5" s="1"/>
  <c r="AH33" i="5"/>
  <c r="AG79" i="5"/>
  <c r="AG130" i="5" s="1"/>
  <c r="AI12" i="5"/>
  <c r="AH58" i="5"/>
  <c r="AH109" i="5" s="1"/>
  <c r="AH27" i="5"/>
  <c r="AG73" i="5"/>
  <c r="AG124" i="5" s="1"/>
  <c r="AI32" i="5"/>
  <c r="AH78" i="5"/>
  <c r="AH129" i="5" s="1"/>
  <c r="AH39" i="5"/>
  <c r="AG85" i="5"/>
  <c r="AG136" i="5" s="1"/>
  <c r="AI36" i="5"/>
  <c r="AH82" i="5"/>
  <c r="AH133" i="5" s="1"/>
  <c r="AH40" i="5"/>
  <c r="AG86" i="5"/>
  <c r="AG137" i="5" s="1"/>
  <c r="AH28" i="5"/>
  <c r="AG74" i="5"/>
  <c r="AG125" i="5" s="1"/>
  <c r="AH35" i="5"/>
  <c r="AG81" i="5"/>
  <c r="AG132" i="5" s="1"/>
  <c r="AH18" i="5"/>
  <c r="AG64" i="5"/>
  <c r="AG115" i="5" s="1"/>
  <c r="AI25" i="5"/>
  <c r="AH71" i="5"/>
  <c r="AH122" i="5" s="1"/>
  <c r="AI9" i="5"/>
  <c r="AH55" i="5"/>
  <c r="AH106" i="5" s="1"/>
  <c r="AH19" i="5"/>
  <c r="AG65" i="5"/>
  <c r="AG116" i="5" s="1"/>
  <c r="AH7" i="5"/>
  <c r="AG53" i="5"/>
  <c r="AG104" i="5" s="1"/>
  <c r="AI11" i="5"/>
  <c r="AH57" i="5"/>
  <c r="AH108" i="5" s="1"/>
  <c r="AH37" i="5"/>
  <c r="AG83" i="5"/>
  <c r="AG134" i="5" s="1"/>
  <c r="AI21" i="5"/>
  <c r="AH67" i="5"/>
  <c r="AH118" i="5" s="1"/>
  <c r="AH14" i="5"/>
  <c r="AG60" i="5"/>
  <c r="AG111" i="5" s="1"/>
  <c r="AH13" i="5"/>
  <c r="AG59" i="5"/>
  <c r="AG110" i="5" s="1"/>
  <c r="AH15" i="5"/>
  <c r="AG61" i="5"/>
  <c r="AG112" i="5" s="1"/>
  <c r="AH20" i="5"/>
  <c r="AG66" i="5"/>
  <c r="AG117" i="5" s="1"/>
  <c r="AG27" i="56"/>
  <c r="AF73" i="56"/>
  <c r="AF123" i="56" s="1"/>
  <c r="AG20" i="56"/>
  <c r="AF66" i="56"/>
  <c r="AF116" i="56" s="1"/>
  <c r="AG50" i="56"/>
  <c r="AF96" i="56"/>
  <c r="AF146" i="56" s="1"/>
  <c r="AH24" i="56"/>
  <c r="AG70" i="56"/>
  <c r="AG120" i="56" s="1"/>
  <c r="AG29" i="56"/>
  <c r="AF75" i="56"/>
  <c r="AF125" i="56" s="1"/>
  <c r="AG11" i="56"/>
  <c r="AF57" i="56"/>
  <c r="AF107" i="56" s="1"/>
  <c r="AI17" i="56"/>
  <c r="AH63" i="56"/>
  <c r="AH113" i="56" s="1"/>
  <c r="AG16" i="56"/>
  <c r="AF62" i="56"/>
  <c r="AF112" i="56" s="1"/>
  <c r="AG19" i="56"/>
  <c r="AF65" i="56"/>
  <c r="AF115" i="56" s="1"/>
  <c r="AH18" i="56"/>
  <c r="AG64" i="56"/>
  <c r="AG114" i="56" s="1"/>
  <c r="AH10" i="56"/>
  <c r="AG56" i="56"/>
  <c r="AG106" i="56" s="1"/>
  <c r="AG8" i="56"/>
  <c r="AF54" i="56"/>
  <c r="AF104" i="56" s="1"/>
  <c r="AH23" i="56"/>
  <c r="AG69" i="56"/>
  <c r="AG119" i="56" s="1"/>
  <c r="AG36" i="56"/>
  <c r="AF82" i="56"/>
  <c r="AF132" i="56" s="1"/>
  <c r="AG22" i="56"/>
  <c r="AF68" i="56"/>
  <c r="AF118" i="56" s="1"/>
  <c r="AH41" i="56"/>
  <c r="AG87" i="56"/>
  <c r="AG137" i="56" s="1"/>
  <c r="AG14" i="56"/>
  <c r="AF60" i="56"/>
  <c r="AF110" i="56" s="1"/>
  <c r="AG31" i="56"/>
  <c r="AF77" i="56"/>
  <c r="AF127" i="56" s="1"/>
  <c r="AG15" i="56"/>
  <c r="AF61" i="56"/>
  <c r="AF111" i="56" s="1"/>
  <c r="AG28" i="56"/>
  <c r="AF74" i="56"/>
  <c r="AF124" i="56" s="1"/>
  <c r="AG32" i="56"/>
  <c r="AF78" i="56"/>
  <c r="AF128" i="56" s="1"/>
  <c r="AG13" i="56"/>
  <c r="AF59" i="56"/>
  <c r="AF109" i="56" s="1"/>
  <c r="AG33" i="56"/>
  <c r="AF79" i="56"/>
  <c r="AF129" i="56" s="1"/>
  <c r="AG34" i="56"/>
  <c r="AF80" i="56"/>
  <c r="AF130" i="56" s="1"/>
  <c r="AG37" i="56"/>
  <c r="AF83" i="56"/>
  <c r="AF133" i="56" s="1"/>
  <c r="AG7" i="56"/>
  <c r="AF53" i="56"/>
  <c r="AH30" i="56"/>
  <c r="AG76" i="56"/>
  <c r="AG126" i="56" s="1"/>
  <c r="AG21" i="56"/>
  <c r="AF67" i="56"/>
  <c r="AF117" i="56" s="1"/>
  <c r="AH35" i="56"/>
  <c r="AG81" i="56"/>
  <c r="AG131" i="56" s="1"/>
  <c r="AG12" i="56"/>
  <c r="AF58" i="56"/>
  <c r="AF108" i="56" s="1"/>
  <c r="AH42" i="56"/>
  <c r="AG88" i="56"/>
  <c r="AG138" i="56" s="1"/>
  <c r="AH26" i="56"/>
  <c r="AG72" i="56"/>
  <c r="AG122" i="56" s="1"/>
  <c r="AG39" i="56"/>
  <c r="AF85" i="56"/>
  <c r="AF135" i="56" s="1"/>
  <c r="AG9" i="56"/>
  <c r="AF55" i="56"/>
  <c r="AF105" i="56" s="1"/>
  <c r="AO11" i="8"/>
  <c r="S60" i="8"/>
  <c r="S43" i="8"/>
  <c r="AF92" i="56" l="1"/>
  <c r="AF142" i="56" s="1"/>
  <c r="AG46" i="56"/>
  <c r="AF90" i="56"/>
  <c r="AF140" i="56" s="1"/>
  <c r="AG44" i="56"/>
  <c r="AF94" i="56"/>
  <c r="AF144" i="56" s="1"/>
  <c r="AG48" i="56"/>
  <c r="AF89" i="56"/>
  <c r="AF139" i="56" s="1"/>
  <c r="AG43" i="56"/>
  <c r="AG45" i="56"/>
  <c r="AF91" i="56"/>
  <c r="AF141" i="56" s="1"/>
  <c r="AF95" i="56"/>
  <c r="AF145" i="56" s="1"/>
  <c r="AG49" i="56"/>
  <c r="AF93" i="56"/>
  <c r="AF143" i="56" s="1"/>
  <c r="AG47" i="56"/>
  <c r="AF151" i="5"/>
  <c r="AH49" i="5"/>
  <c r="AG95" i="5"/>
  <c r="AG146" i="5" s="1"/>
  <c r="AG88" i="5"/>
  <c r="AG139" i="5" s="1"/>
  <c r="AH42" i="5"/>
  <c r="AH50" i="5"/>
  <c r="AG96" i="5"/>
  <c r="AG147" i="5" s="1"/>
  <c r="AJ45" i="5"/>
  <c r="AI91" i="5"/>
  <c r="AI142" i="5" s="1"/>
  <c r="AI46" i="5"/>
  <c r="AH92" i="5"/>
  <c r="AH143" i="5" s="1"/>
  <c r="AI47" i="5"/>
  <c r="AH93" i="5"/>
  <c r="AH144" i="5" s="1"/>
  <c r="AH89" i="5"/>
  <c r="AH140" i="5" s="1"/>
  <c r="AI43" i="5"/>
  <c r="AI44" i="5"/>
  <c r="AH90" i="5"/>
  <c r="AH141" i="5" s="1"/>
  <c r="AI48" i="5"/>
  <c r="AH94" i="5"/>
  <c r="AH145" i="5" s="1"/>
  <c r="AH8" i="5"/>
  <c r="AG54" i="5"/>
  <c r="AG105" i="5" s="1"/>
  <c r="AH26" i="5"/>
  <c r="AG72" i="5"/>
  <c r="AG123" i="5" s="1"/>
  <c r="AG62" i="5"/>
  <c r="AG113" i="5" s="1"/>
  <c r="AH16" i="5"/>
  <c r="AH34" i="5"/>
  <c r="AG80" i="5"/>
  <c r="AG131" i="5" s="1"/>
  <c r="AG40" i="56"/>
  <c r="AF86" i="56"/>
  <c r="AF136" i="56" s="1"/>
  <c r="AE150" i="56"/>
  <c r="AG25" i="56"/>
  <c r="AF71" i="56"/>
  <c r="AF121" i="56" s="1"/>
  <c r="AG38" i="56"/>
  <c r="AF84" i="56"/>
  <c r="AF134" i="56" s="1"/>
  <c r="AI20" i="5"/>
  <c r="AH66" i="5"/>
  <c r="AH117" i="5" s="1"/>
  <c r="AJ25" i="5"/>
  <c r="AI71" i="5"/>
  <c r="AI122" i="5" s="1"/>
  <c r="AI40" i="5"/>
  <c r="AH86" i="5"/>
  <c r="AH137" i="5" s="1"/>
  <c r="AI27" i="5"/>
  <c r="AH73" i="5"/>
  <c r="AH124" i="5" s="1"/>
  <c r="AI24" i="5"/>
  <c r="AH70" i="5"/>
  <c r="AH121" i="5" s="1"/>
  <c r="AI30" i="5"/>
  <c r="AH76" i="5"/>
  <c r="AH127" i="5" s="1"/>
  <c r="AI38" i="5"/>
  <c r="AH84" i="5"/>
  <c r="AH135" i="5" s="1"/>
  <c r="AI15" i="5"/>
  <c r="AH61" i="5"/>
  <c r="AH112" i="5" s="1"/>
  <c r="AJ36" i="5"/>
  <c r="AI82" i="5"/>
  <c r="AI133" i="5" s="1"/>
  <c r="AI31" i="5"/>
  <c r="AH77" i="5"/>
  <c r="AH128" i="5" s="1"/>
  <c r="AJ21" i="5"/>
  <c r="AI67" i="5"/>
  <c r="AI118" i="5" s="1"/>
  <c r="AI18" i="5"/>
  <c r="AH64" i="5"/>
  <c r="AH115" i="5" s="1"/>
  <c r="AI41" i="5"/>
  <c r="AH87" i="5"/>
  <c r="AH138" i="5" s="1"/>
  <c r="AI13" i="5"/>
  <c r="AH59" i="5"/>
  <c r="AH110" i="5" s="1"/>
  <c r="AI37" i="5"/>
  <c r="AH83" i="5"/>
  <c r="AH134" i="5" s="1"/>
  <c r="AI19" i="5"/>
  <c r="AH65" i="5"/>
  <c r="AH116" i="5" s="1"/>
  <c r="AI35" i="5"/>
  <c r="AH81" i="5"/>
  <c r="AH132" i="5" s="1"/>
  <c r="AI39" i="5"/>
  <c r="AH85" i="5"/>
  <c r="AH136" i="5" s="1"/>
  <c r="AJ12" i="5"/>
  <c r="AI58" i="5"/>
  <c r="AI109" i="5" s="1"/>
  <c r="AI23" i="5"/>
  <c r="AH69" i="5"/>
  <c r="AH120" i="5" s="1"/>
  <c r="AI22" i="5"/>
  <c r="AH68" i="5"/>
  <c r="AH119" i="5" s="1"/>
  <c r="AI7" i="5"/>
  <c r="AH53" i="5"/>
  <c r="AH104" i="5" s="1"/>
  <c r="AI14" i="5"/>
  <c r="AH60" i="5"/>
  <c r="AH111" i="5" s="1"/>
  <c r="AJ11" i="5"/>
  <c r="AI57" i="5"/>
  <c r="AI108" i="5" s="1"/>
  <c r="AJ9" i="5"/>
  <c r="AI55" i="5"/>
  <c r="AI106" i="5" s="1"/>
  <c r="AI28" i="5"/>
  <c r="AH74" i="5"/>
  <c r="AH125" i="5" s="1"/>
  <c r="AJ32" i="5"/>
  <c r="AI78" i="5"/>
  <c r="AI129" i="5" s="1"/>
  <c r="AI33" i="5"/>
  <c r="AH79" i="5"/>
  <c r="AH130" i="5" s="1"/>
  <c r="AI17" i="5"/>
  <c r="AH63" i="5"/>
  <c r="AH114" i="5" s="1"/>
  <c r="AI10" i="5"/>
  <c r="AH56" i="5"/>
  <c r="AH107" i="5" s="1"/>
  <c r="AI29" i="5"/>
  <c r="AH75" i="5"/>
  <c r="AH126" i="5" s="1"/>
  <c r="AH27" i="56"/>
  <c r="AG73" i="56"/>
  <c r="AG123" i="56" s="1"/>
  <c r="AH13" i="56"/>
  <c r="AG59" i="56"/>
  <c r="AG109" i="56" s="1"/>
  <c r="AI41" i="56"/>
  <c r="AH87" i="56"/>
  <c r="AH137" i="56" s="1"/>
  <c r="AH8" i="56"/>
  <c r="AG54" i="56"/>
  <c r="AG104" i="56" s="1"/>
  <c r="AH19" i="56"/>
  <c r="AG65" i="56"/>
  <c r="AG115" i="56" s="1"/>
  <c r="AH29" i="56"/>
  <c r="AG75" i="56"/>
  <c r="AG125" i="56" s="1"/>
  <c r="AH28" i="56"/>
  <c r="AG74" i="56"/>
  <c r="AG124" i="56" s="1"/>
  <c r="AI26" i="56"/>
  <c r="AH72" i="56"/>
  <c r="AH122" i="56" s="1"/>
  <c r="AH22" i="56"/>
  <c r="AG68" i="56"/>
  <c r="AG118" i="56" s="1"/>
  <c r="AI24" i="56"/>
  <c r="AH70" i="56"/>
  <c r="AH120" i="56" s="1"/>
  <c r="AH39" i="56"/>
  <c r="AG85" i="56"/>
  <c r="AG135" i="56" s="1"/>
  <c r="AI35" i="56"/>
  <c r="AH81" i="56"/>
  <c r="AH131" i="56" s="1"/>
  <c r="AH32" i="56"/>
  <c r="AG78" i="56"/>
  <c r="AG128" i="56" s="1"/>
  <c r="AH16" i="56"/>
  <c r="AG62" i="56"/>
  <c r="AG112" i="56" s="1"/>
  <c r="AH21" i="56"/>
  <c r="AG67" i="56"/>
  <c r="AG117" i="56" s="1"/>
  <c r="AH31" i="56"/>
  <c r="AG77" i="56"/>
  <c r="AG127" i="56" s="1"/>
  <c r="AH36" i="56"/>
  <c r="AG82" i="56"/>
  <c r="AG132" i="56" s="1"/>
  <c r="AJ17" i="56"/>
  <c r="AI63" i="56"/>
  <c r="AI113" i="56" s="1"/>
  <c r="AH50" i="56"/>
  <c r="AG96" i="56"/>
  <c r="AG146" i="56" s="1"/>
  <c r="AH37" i="56"/>
  <c r="AG83" i="56"/>
  <c r="AG133" i="56" s="1"/>
  <c r="AI10" i="56"/>
  <c r="AH56" i="56"/>
  <c r="AH106" i="56" s="1"/>
  <c r="AI42" i="56"/>
  <c r="AH88" i="56"/>
  <c r="AH138" i="56" s="1"/>
  <c r="AH34" i="56"/>
  <c r="AG80" i="56"/>
  <c r="AG130" i="56" s="1"/>
  <c r="AH7" i="56"/>
  <c r="AG53" i="56"/>
  <c r="AH15" i="56"/>
  <c r="AG61" i="56"/>
  <c r="AG111" i="56" s="1"/>
  <c r="AH9" i="56"/>
  <c r="AG55" i="56"/>
  <c r="AG105" i="56" s="1"/>
  <c r="AH12" i="56"/>
  <c r="AG58" i="56"/>
  <c r="AG108" i="56" s="1"/>
  <c r="AI30" i="56"/>
  <c r="AH76" i="56"/>
  <c r="AH126" i="56" s="1"/>
  <c r="AH33" i="56"/>
  <c r="AG79" i="56"/>
  <c r="AG129" i="56" s="1"/>
  <c r="AH14" i="56"/>
  <c r="AG60" i="56"/>
  <c r="AG110" i="56" s="1"/>
  <c r="AI23" i="56"/>
  <c r="AH69" i="56"/>
  <c r="AH119" i="56" s="1"/>
  <c r="AI18" i="56"/>
  <c r="AH64" i="56"/>
  <c r="AH114" i="56" s="1"/>
  <c r="AH11" i="56"/>
  <c r="AG57" i="56"/>
  <c r="AG107" i="56" s="1"/>
  <c r="AH20" i="56"/>
  <c r="AG66" i="56"/>
  <c r="AG116" i="56" s="1"/>
  <c r="AP11" i="8"/>
  <c r="T60" i="8"/>
  <c r="T43" i="8"/>
  <c r="AH43" i="56" l="1"/>
  <c r="AG89" i="56"/>
  <c r="AG139" i="56" s="1"/>
  <c r="AG94" i="56"/>
  <c r="AG144" i="56" s="1"/>
  <c r="AH48" i="56"/>
  <c r="AG95" i="56"/>
  <c r="AG145" i="56" s="1"/>
  <c r="AH49" i="56"/>
  <c r="AG90" i="56"/>
  <c r="AG140" i="56" s="1"/>
  <c r="AH44" i="56"/>
  <c r="AG93" i="56"/>
  <c r="AG143" i="56" s="1"/>
  <c r="AH47" i="56"/>
  <c r="AH46" i="56"/>
  <c r="AG92" i="56"/>
  <c r="AG142" i="56" s="1"/>
  <c r="AG91" i="56"/>
  <c r="AG141" i="56" s="1"/>
  <c r="AH45" i="56"/>
  <c r="AH96" i="5"/>
  <c r="AH147" i="5" s="1"/>
  <c r="AI50" i="5"/>
  <c r="AI49" i="5"/>
  <c r="AH95" i="5"/>
  <c r="AH146" i="5" s="1"/>
  <c r="AG151" i="5"/>
  <c r="AI42" i="5"/>
  <c r="AH88" i="5"/>
  <c r="AH139" i="5" s="1"/>
  <c r="AJ46" i="5"/>
  <c r="AI92" i="5"/>
  <c r="AI143" i="5" s="1"/>
  <c r="AI93" i="5"/>
  <c r="AI144" i="5" s="1"/>
  <c r="AJ47" i="5"/>
  <c r="AK45" i="5"/>
  <c r="AJ91" i="5"/>
  <c r="AJ142" i="5" s="1"/>
  <c r="AJ43" i="5"/>
  <c r="AI89" i="5"/>
  <c r="AI140" i="5" s="1"/>
  <c r="AJ44" i="5"/>
  <c r="AI90" i="5"/>
  <c r="AI141" i="5" s="1"/>
  <c r="AJ48" i="5"/>
  <c r="AI94" i="5"/>
  <c r="AI145" i="5" s="1"/>
  <c r="AI8" i="5"/>
  <c r="AH54" i="5"/>
  <c r="AH105" i="5" s="1"/>
  <c r="AI26" i="5"/>
  <c r="AH72" i="5"/>
  <c r="AH123" i="5" s="1"/>
  <c r="AH80" i="5"/>
  <c r="AH131" i="5" s="1"/>
  <c r="AI34" i="5"/>
  <c r="AI16" i="5"/>
  <c r="AH62" i="5"/>
  <c r="AH113" i="5" s="1"/>
  <c r="AF150" i="56"/>
  <c r="AG86" i="56"/>
  <c r="AG136" i="56" s="1"/>
  <c r="AH40" i="56"/>
  <c r="AH25" i="56"/>
  <c r="AG71" i="56"/>
  <c r="AG121" i="56" s="1"/>
  <c r="AH38" i="56"/>
  <c r="AG84" i="56"/>
  <c r="AG134" i="56" s="1"/>
  <c r="AJ10" i="5"/>
  <c r="AI56" i="5"/>
  <c r="AI107" i="5" s="1"/>
  <c r="AJ28" i="5"/>
  <c r="AI74" i="5"/>
  <c r="AI125" i="5" s="1"/>
  <c r="AJ23" i="5"/>
  <c r="AI69" i="5"/>
  <c r="AI120" i="5" s="1"/>
  <c r="AJ19" i="5"/>
  <c r="AI65" i="5"/>
  <c r="AI116" i="5" s="1"/>
  <c r="AJ41" i="5"/>
  <c r="AI87" i="5"/>
  <c r="AI138" i="5" s="1"/>
  <c r="AJ31" i="5"/>
  <c r="AI77" i="5"/>
  <c r="AI128" i="5" s="1"/>
  <c r="AJ30" i="5"/>
  <c r="AI76" i="5"/>
  <c r="AI127" i="5" s="1"/>
  <c r="AK25" i="5"/>
  <c r="AJ71" i="5"/>
  <c r="AJ122" i="5" s="1"/>
  <c r="AJ37" i="5"/>
  <c r="AI83" i="5"/>
  <c r="AI134" i="5" s="1"/>
  <c r="AJ7" i="5"/>
  <c r="AI53" i="5"/>
  <c r="AI104" i="5" s="1"/>
  <c r="AJ18" i="5"/>
  <c r="AI64" i="5"/>
  <c r="AI115" i="5" s="1"/>
  <c r="AK36" i="5"/>
  <c r="AJ82" i="5"/>
  <c r="AJ133" i="5" s="1"/>
  <c r="AJ33" i="5"/>
  <c r="AI79" i="5"/>
  <c r="AI130" i="5" s="1"/>
  <c r="AK11" i="5"/>
  <c r="AJ57" i="5"/>
  <c r="AJ108" i="5" s="1"/>
  <c r="AJ22" i="5"/>
  <c r="AI68" i="5"/>
  <c r="AI119" i="5" s="1"/>
  <c r="AJ39" i="5"/>
  <c r="AI85" i="5"/>
  <c r="AI136" i="5" s="1"/>
  <c r="AJ13" i="5"/>
  <c r="AI59" i="5"/>
  <c r="AI110" i="5" s="1"/>
  <c r="AK21" i="5"/>
  <c r="AJ67" i="5"/>
  <c r="AJ118" i="5" s="1"/>
  <c r="AJ15" i="5"/>
  <c r="AI61" i="5"/>
  <c r="AI112" i="5" s="1"/>
  <c r="AJ27" i="5"/>
  <c r="AI73" i="5"/>
  <c r="AI124" i="5" s="1"/>
  <c r="AJ17" i="5"/>
  <c r="AI63" i="5"/>
  <c r="AI114" i="5" s="1"/>
  <c r="AK9" i="5"/>
  <c r="AJ55" i="5"/>
  <c r="AJ106" i="5" s="1"/>
  <c r="AK12" i="5"/>
  <c r="AJ58" i="5"/>
  <c r="AJ109" i="5" s="1"/>
  <c r="AJ24" i="5"/>
  <c r="AI70" i="5"/>
  <c r="AI121" i="5" s="1"/>
  <c r="AJ29" i="5"/>
  <c r="AI75" i="5"/>
  <c r="AI126" i="5" s="1"/>
  <c r="AK32" i="5"/>
  <c r="AJ78" i="5"/>
  <c r="AJ129" i="5" s="1"/>
  <c r="AJ14" i="5"/>
  <c r="AI60" i="5"/>
  <c r="AI111" i="5" s="1"/>
  <c r="AJ35" i="5"/>
  <c r="AI81" i="5"/>
  <c r="AI132" i="5" s="1"/>
  <c r="AJ38" i="5"/>
  <c r="AI84" i="5"/>
  <c r="AI135" i="5" s="1"/>
  <c r="AJ40" i="5"/>
  <c r="AI86" i="5"/>
  <c r="AI137" i="5" s="1"/>
  <c r="AJ20" i="5"/>
  <c r="AI66" i="5"/>
  <c r="AI117" i="5" s="1"/>
  <c r="AI27" i="56"/>
  <c r="AH73" i="56"/>
  <c r="AH123" i="56" s="1"/>
  <c r="AI9" i="56"/>
  <c r="AH55" i="56"/>
  <c r="AH105" i="56" s="1"/>
  <c r="AI31" i="56"/>
  <c r="AH77" i="56"/>
  <c r="AH127" i="56" s="1"/>
  <c r="AI32" i="56"/>
  <c r="AH78" i="56"/>
  <c r="AH128" i="56" s="1"/>
  <c r="AI22" i="56"/>
  <c r="AH68" i="56"/>
  <c r="AH118" i="56" s="1"/>
  <c r="AI19" i="56"/>
  <c r="AH65" i="56"/>
  <c r="AH115" i="56" s="1"/>
  <c r="AI33" i="56"/>
  <c r="AH79" i="56"/>
  <c r="AH129" i="56" s="1"/>
  <c r="AI8" i="56"/>
  <c r="AH54" i="56"/>
  <c r="AH104" i="56" s="1"/>
  <c r="AI34" i="56"/>
  <c r="AH80" i="56"/>
  <c r="AH130" i="56" s="1"/>
  <c r="AJ18" i="56"/>
  <c r="AI64" i="56"/>
  <c r="AI114" i="56" s="1"/>
  <c r="AK17" i="56"/>
  <c r="AJ63" i="56"/>
  <c r="AJ113" i="56" s="1"/>
  <c r="AJ26" i="56"/>
  <c r="AI72" i="56"/>
  <c r="AI122" i="56" s="1"/>
  <c r="AJ23" i="56"/>
  <c r="AI69" i="56"/>
  <c r="AI119" i="56" s="1"/>
  <c r="AJ10" i="56"/>
  <c r="AI56" i="56"/>
  <c r="AI106" i="56" s="1"/>
  <c r="AI39" i="56"/>
  <c r="AH85" i="56"/>
  <c r="AH135" i="56" s="1"/>
  <c r="AI28" i="56"/>
  <c r="AH74" i="56"/>
  <c r="AH124" i="56" s="1"/>
  <c r="AJ41" i="56"/>
  <c r="AI87" i="56"/>
  <c r="AI137" i="56" s="1"/>
  <c r="AI50" i="56"/>
  <c r="AH96" i="56"/>
  <c r="AH146" i="56" s="1"/>
  <c r="AJ42" i="56"/>
  <c r="AI88" i="56"/>
  <c r="AI138" i="56" s="1"/>
  <c r="AJ35" i="56"/>
  <c r="AI81" i="56"/>
  <c r="AI131" i="56" s="1"/>
  <c r="AJ30" i="56"/>
  <c r="AI76" i="56"/>
  <c r="AI126" i="56" s="1"/>
  <c r="AI11" i="56"/>
  <c r="AH57" i="56"/>
  <c r="AH107" i="56" s="1"/>
  <c r="AI15" i="56"/>
  <c r="AH61" i="56"/>
  <c r="AH111" i="56" s="1"/>
  <c r="AI21" i="56"/>
  <c r="AH67" i="56"/>
  <c r="AH117" i="56" s="1"/>
  <c r="AI20" i="56"/>
  <c r="AH66" i="56"/>
  <c r="AH116" i="56" s="1"/>
  <c r="AI14" i="56"/>
  <c r="AH60" i="56"/>
  <c r="AH110" i="56" s="1"/>
  <c r="AI12" i="56"/>
  <c r="AH58" i="56"/>
  <c r="AH108" i="56" s="1"/>
  <c r="AI7" i="56"/>
  <c r="AH53" i="56"/>
  <c r="AI37" i="56"/>
  <c r="AH83" i="56"/>
  <c r="AH133" i="56" s="1"/>
  <c r="AI36" i="56"/>
  <c r="AH82" i="56"/>
  <c r="AH132" i="56" s="1"/>
  <c r="AI16" i="56"/>
  <c r="AH62" i="56"/>
  <c r="AH112" i="56" s="1"/>
  <c r="AJ24" i="56"/>
  <c r="AI70" i="56"/>
  <c r="AI120" i="56" s="1"/>
  <c r="AI29" i="56"/>
  <c r="AH75" i="56"/>
  <c r="AH125" i="56" s="1"/>
  <c r="AI13" i="56"/>
  <c r="AH59" i="56"/>
  <c r="AH109" i="56" s="1"/>
  <c r="AQ11" i="8"/>
  <c r="U60" i="8"/>
  <c r="U43" i="8"/>
  <c r="AH90" i="56" l="1"/>
  <c r="AH140" i="56" s="1"/>
  <c r="AI44" i="56"/>
  <c r="AH91" i="56"/>
  <c r="AH141" i="56" s="1"/>
  <c r="AI45" i="56"/>
  <c r="AH94" i="56"/>
  <c r="AH144" i="56" s="1"/>
  <c r="AI48" i="56"/>
  <c r="AG150" i="56"/>
  <c r="AI46" i="56"/>
  <c r="AH92" i="56"/>
  <c r="AH142" i="56" s="1"/>
  <c r="AH93" i="56"/>
  <c r="AH143" i="56" s="1"/>
  <c r="AI47" i="56"/>
  <c r="AH95" i="56"/>
  <c r="AH145" i="56" s="1"/>
  <c r="AI49" i="56"/>
  <c r="AH89" i="56"/>
  <c r="AH139" i="56" s="1"/>
  <c r="AI43" i="56"/>
  <c r="AH151" i="5"/>
  <c r="AI88" i="5"/>
  <c r="AI139" i="5" s="1"/>
  <c r="AJ42" i="5"/>
  <c r="AJ50" i="5"/>
  <c r="AI96" i="5"/>
  <c r="AI147" i="5" s="1"/>
  <c r="AJ49" i="5"/>
  <c r="AI95" i="5"/>
  <c r="AI146" i="5" s="1"/>
  <c r="AL45" i="5"/>
  <c r="AK91" i="5"/>
  <c r="AK142" i="5" s="1"/>
  <c r="AJ92" i="5"/>
  <c r="AJ143" i="5" s="1"/>
  <c r="AK46" i="5"/>
  <c r="AK47" i="5"/>
  <c r="AJ93" i="5"/>
  <c r="AJ144" i="5" s="1"/>
  <c r="AJ89" i="5"/>
  <c r="AJ140" i="5" s="1"/>
  <c r="AK43" i="5"/>
  <c r="AK48" i="5"/>
  <c r="AJ94" i="5"/>
  <c r="AJ145" i="5" s="1"/>
  <c r="AK44" i="5"/>
  <c r="AJ90" i="5"/>
  <c r="AJ141" i="5" s="1"/>
  <c r="AJ8" i="5"/>
  <c r="AI54" i="5"/>
  <c r="AI105" i="5" s="1"/>
  <c r="AJ26" i="5"/>
  <c r="AI72" i="5"/>
  <c r="AI123" i="5" s="1"/>
  <c r="AI62" i="5"/>
  <c r="AI113" i="5" s="1"/>
  <c r="AJ16" i="5"/>
  <c r="AI80" i="5"/>
  <c r="AI131" i="5" s="1"/>
  <c r="AJ34" i="5"/>
  <c r="AI40" i="56"/>
  <c r="AH86" i="56"/>
  <c r="AH136" i="56" s="1"/>
  <c r="AI25" i="56"/>
  <c r="AH71" i="56"/>
  <c r="AH121" i="56" s="1"/>
  <c r="AH84" i="56"/>
  <c r="AH134" i="56" s="1"/>
  <c r="AI38" i="56"/>
  <c r="AK40" i="5"/>
  <c r="AJ86" i="5"/>
  <c r="AJ137" i="5" s="1"/>
  <c r="AK35" i="5"/>
  <c r="AJ81" i="5"/>
  <c r="AJ132" i="5" s="1"/>
  <c r="AK29" i="5"/>
  <c r="AJ75" i="5"/>
  <c r="AJ126" i="5" s="1"/>
  <c r="AK15" i="5"/>
  <c r="AJ61" i="5"/>
  <c r="AJ112" i="5" s="1"/>
  <c r="AK22" i="5"/>
  <c r="AJ68" i="5"/>
  <c r="AJ119" i="5" s="1"/>
  <c r="AK18" i="5"/>
  <c r="AJ64" i="5"/>
  <c r="AJ115" i="5" s="1"/>
  <c r="AK30" i="5"/>
  <c r="AJ76" i="5"/>
  <c r="AJ127" i="5" s="1"/>
  <c r="AK23" i="5"/>
  <c r="AJ69" i="5"/>
  <c r="AJ120" i="5" s="1"/>
  <c r="AK24" i="5"/>
  <c r="AJ70" i="5"/>
  <c r="AJ121" i="5" s="1"/>
  <c r="AL11" i="5"/>
  <c r="AK57" i="5"/>
  <c r="AK108" i="5" s="1"/>
  <c r="AK7" i="5"/>
  <c r="AJ53" i="5"/>
  <c r="AJ104" i="5" s="1"/>
  <c r="AK31" i="5"/>
  <c r="AJ77" i="5"/>
  <c r="AJ128" i="5" s="1"/>
  <c r="AK38" i="5"/>
  <c r="AJ84" i="5"/>
  <c r="AJ135" i="5" s="1"/>
  <c r="AK14" i="5"/>
  <c r="AJ60" i="5"/>
  <c r="AJ111" i="5" s="1"/>
  <c r="AL12" i="5"/>
  <c r="AK58" i="5"/>
  <c r="AK109" i="5" s="1"/>
  <c r="AK13" i="5"/>
  <c r="AJ59" i="5"/>
  <c r="AJ110" i="5" s="1"/>
  <c r="AK33" i="5"/>
  <c r="AJ79" i="5"/>
  <c r="AJ130" i="5" s="1"/>
  <c r="AK37" i="5"/>
  <c r="AJ83" i="5"/>
  <c r="AJ134" i="5" s="1"/>
  <c r="AK41" i="5"/>
  <c r="AJ87" i="5"/>
  <c r="AJ138" i="5" s="1"/>
  <c r="AK28" i="5"/>
  <c r="AJ74" i="5"/>
  <c r="AJ125" i="5" s="1"/>
  <c r="AK17" i="5"/>
  <c r="AJ63" i="5"/>
  <c r="AJ114" i="5" s="1"/>
  <c r="AL21" i="5"/>
  <c r="AK67" i="5"/>
  <c r="AK118" i="5" s="1"/>
  <c r="AK20" i="5"/>
  <c r="AJ66" i="5"/>
  <c r="AJ117" i="5" s="1"/>
  <c r="AL32" i="5"/>
  <c r="AK78" i="5"/>
  <c r="AK129" i="5" s="1"/>
  <c r="AL9" i="5"/>
  <c r="AK55" i="5"/>
  <c r="AK106" i="5" s="1"/>
  <c r="AK27" i="5"/>
  <c r="AJ73" i="5"/>
  <c r="AJ124" i="5" s="1"/>
  <c r="AK39" i="5"/>
  <c r="AJ85" i="5"/>
  <c r="AJ136" i="5" s="1"/>
  <c r="AL36" i="5"/>
  <c r="AK82" i="5"/>
  <c r="AK133" i="5" s="1"/>
  <c r="AL25" i="5"/>
  <c r="AK71" i="5"/>
  <c r="AK122" i="5" s="1"/>
  <c r="AK19" i="5"/>
  <c r="AJ65" i="5"/>
  <c r="AJ116" i="5" s="1"/>
  <c r="AK10" i="5"/>
  <c r="AJ56" i="5"/>
  <c r="AJ107" i="5" s="1"/>
  <c r="AI73" i="56"/>
  <c r="AI123" i="56" s="1"/>
  <c r="AJ27" i="56"/>
  <c r="AJ20" i="56"/>
  <c r="AI66" i="56"/>
  <c r="AI116" i="56" s="1"/>
  <c r="AJ22" i="56"/>
  <c r="AI68" i="56"/>
  <c r="AI118" i="56" s="1"/>
  <c r="AJ15" i="56"/>
  <c r="AI61" i="56"/>
  <c r="AI111" i="56" s="1"/>
  <c r="AJ7" i="56"/>
  <c r="AI53" i="56"/>
  <c r="AJ8" i="56"/>
  <c r="AI54" i="56"/>
  <c r="AI104" i="56" s="1"/>
  <c r="AK35" i="56"/>
  <c r="AJ81" i="56"/>
  <c r="AJ131" i="56" s="1"/>
  <c r="AJ29" i="56"/>
  <c r="AI75" i="56"/>
  <c r="AI125" i="56" s="1"/>
  <c r="AJ28" i="56"/>
  <c r="AI74" i="56"/>
  <c r="AI124" i="56" s="1"/>
  <c r="AK24" i="56"/>
  <c r="AJ70" i="56"/>
  <c r="AJ120" i="56" s="1"/>
  <c r="AK42" i="56"/>
  <c r="AJ88" i="56"/>
  <c r="AJ138" i="56" s="1"/>
  <c r="AL17" i="56"/>
  <c r="AK63" i="56"/>
  <c r="AK113" i="56" s="1"/>
  <c r="AI58" i="56"/>
  <c r="AI108" i="56" s="1"/>
  <c r="AJ12" i="56"/>
  <c r="AK10" i="56"/>
  <c r="AJ56" i="56"/>
  <c r="AJ106" i="56" s="1"/>
  <c r="AK18" i="56"/>
  <c r="AJ64" i="56"/>
  <c r="AJ114" i="56" s="1"/>
  <c r="AJ33" i="56"/>
  <c r="AI79" i="56"/>
  <c r="AI129" i="56" s="1"/>
  <c r="AJ31" i="56"/>
  <c r="AI77" i="56"/>
  <c r="AI127" i="56" s="1"/>
  <c r="AK26" i="56"/>
  <c r="AJ72" i="56"/>
  <c r="AJ122" i="56" s="1"/>
  <c r="AJ11" i="56"/>
  <c r="AI57" i="56"/>
  <c r="AI107" i="56" s="1"/>
  <c r="AJ32" i="56"/>
  <c r="AI78" i="56"/>
  <c r="AI128" i="56" s="1"/>
  <c r="AJ16" i="56"/>
  <c r="AI62" i="56"/>
  <c r="AI112" i="56" s="1"/>
  <c r="AJ50" i="56"/>
  <c r="AI96" i="56"/>
  <c r="AI146" i="56" s="1"/>
  <c r="AJ37" i="56"/>
  <c r="AI83" i="56"/>
  <c r="AI133" i="56" s="1"/>
  <c r="AJ21" i="56"/>
  <c r="AI67" i="56"/>
  <c r="AI117" i="56" s="1"/>
  <c r="AJ39" i="56"/>
  <c r="AI85" i="56"/>
  <c r="AI135" i="56" s="1"/>
  <c r="AJ13" i="56"/>
  <c r="AI59" i="56"/>
  <c r="AI109" i="56" s="1"/>
  <c r="AJ36" i="56"/>
  <c r="AI82" i="56"/>
  <c r="AI132" i="56" s="1"/>
  <c r="AJ14" i="56"/>
  <c r="AI60" i="56"/>
  <c r="AI110" i="56" s="1"/>
  <c r="AK30" i="56"/>
  <c r="AJ76" i="56"/>
  <c r="AJ126" i="56" s="1"/>
  <c r="AK41" i="56"/>
  <c r="AJ87" i="56"/>
  <c r="AJ137" i="56" s="1"/>
  <c r="AK23" i="56"/>
  <c r="AJ69" i="56"/>
  <c r="AJ119" i="56" s="1"/>
  <c r="AJ34" i="56"/>
  <c r="AI80" i="56"/>
  <c r="AI130" i="56" s="1"/>
  <c r="AJ19" i="56"/>
  <c r="AI65" i="56"/>
  <c r="AI115" i="56" s="1"/>
  <c r="AJ9" i="56"/>
  <c r="AI55" i="56"/>
  <c r="AI105" i="56" s="1"/>
  <c r="AR11" i="8"/>
  <c r="V60" i="8"/>
  <c r="V43" i="8"/>
  <c r="AI92" i="56" l="1"/>
  <c r="AI142" i="56" s="1"/>
  <c r="AJ46" i="56"/>
  <c r="AI95" i="56"/>
  <c r="AI145" i="56" s="1"/>
  <c r="AJ49" i="56"/>
  <c r="AI91" i="56"/>
  <c r="AI141" i="56" s="1"/>
  <c r="AJ45" i="56"/>
  <c r="AI89" i="56"/>
  <c r="AI139" i="56" s="1"/>
  <c r="AJ43" i="56"/>
  <c r="AI93" i="56"/>
  <c r="AI143" i="56" s="1"/>
  <c r="AJ47" i="56"/>
  <c r="AI90" i="56"/>
  <c r="AI140" i="56" s="1"/>
  <c r="AJ44" i="56"/>
  <c r="AJ48" i="56"/>
  <c r="AI94" i="56"/>
  <c r="AI144" i="56" s="1"/>
  <c r="AI151" i="5"/>
  <c r="AK50" i="5"/>
  <c r="AJ96" i="5"/>
  <c r="AJ147" i="5" s="1"/>
  <c r="AK42" i="5"/>
  <c r="AJ88" i="5"/>
  <c r="AJ139" i="5" s="1"/>
  <c r="AJ95" i="5"/>
  <c r="AJ146" i="5" s="1"/>
  <c r="AK49" i="5"/>
  <c r="AL47" i="5"/>
  <c r="AK93" i="5"/>
  <c r="AK144" i="5" s="1"/>
  <c r="AL46" i="5"/>
  <c r="AK92" i="5"/>
  <c r="AK143" i="5" s="1"/>
  <c r="AL43" i="5"/>
  <c r="AK89" i="5"/>
  <c r="AK140" i="5" s="1"/>
  <c r="AM45" i="5"/>
  <c r="AL91" i="5"/>
  <c r="AL142" i="5" s="1"/>
  <c r="AL44" i="5"/>
  <c r="AK90" i="5"/>
  <c r="AK141" i="5" s="1"/>
  <c r="AL48" i="5"/>
  <c r="AK94" i="5"/>
  <c r="AK145" i="5" s="1"/>
  <c r="AJ54" i="5"/>
  <c r="AJ105" i="5" s="1"/>
  <c r="AK8" i="5"/>
  <c r="AJ72" i="5"/>
  <c r="AJ123" i="5" s="1"/>
  <c r="AK26" i="5"/>
  <c r="AK34" i="5"/>
  <c r="AJ80" i="5"/>
  <c r="AJ131" i="5" s="1"/>
  <c r="AK16" i="5"/>
  <c r="AJ62" i="5"/>
  <c r="AJ113" i="5" s="1"/>
  <c r="AJ40" i="56"/>
  <c r="AI86" i="56"/>
  <c r="AI136" i="56" s="1"/>
  <c r="AH150" i="56"/>
  <c r="AJ25" i="56"/>
  <c r="AI71" i="56"/>
  <c r="AI121" i="56" s="1"/>
  <c r="AJ38" i="56"/>
  <c r="AI84" i="56"/>
  <c r="AI134" i="56" s="1"/>
  <c r="AL19" i="5"/>
  <c r="AK65" i="5"/>
  <c r="AK116" i="5" s="1"/>
  <c r="AL27" i="5"/>
  <c r="AK73" i="5"/>
  <c r="AK124" i="5" s="1"/>
  <c r="AL20" i="5"/>
  <c r="AK66" i="5"/>
  <c r="AK117" i="5" s="1"/>
  <c r="AL41" i="5"/>
  <c r="AK87" i="5"/>
  <c r="AK138" i="5" s="1"/>
  <c r="AL38" i="5"/>
  <c r="AK84" i="5"/>
  <c r="AK135" i="5" s="1"/>
  <c r="AL7" i="5"/>
  <c r="AK53" i="5"/>
  <c r="AK104" i="5" s="1"/>
  <c r="AL30" i="5"/>
  <c r="AK76" i="5"/>
  <c r="AK127" i="5" s="1"/>
  <c r="AM21" i="5"/>
  <c r="AL67" i="5"/>
  <c r="AL118" i="5" s="1"/>
  <c r="AL29" i="5"/>
  <c r="AK75" i="5"/>
  <c r="AK126" i="5" s="1"/>
  <c r="AM12" i="5"/>
  <c r="AL58" i="5"/>
  <c r="AL109" i="5" s="1"/>
  <c r="AM9" i="5"/>
  <c r="AL55" i="5"/>
  <c r="AL106" i="5" s="1"/>
  <c r="AM32" i="5"/>
  <c r="AL78" i="5"/>
  <c r="AL129" i="5" s="1"/>
  <c r="AL17" i="5"/>
  <c r="AK63" i="5"/>
  <c r="AK114" i="5" s="1"/>
  <c r="AL33" i="5"/>
  <c r="AK79" i="5"/>
  <c r="AK130" i="5" s="1"/>
  <c r="AL14" i="5"/>
  <c r="AK60" i="5"/>
  <c r="AK111" i="5" s="1"/>
  <c r="AL24" i="5"/>
  <c r="AK70" i="5"/>
  <c r="AK121" i="5" s="1"/>
  <c r="AL22" i="5"/>
  <c r="AK68" i="5"/>
  <c r="AK119" i="5" s="1"/>
  <c r="AL35" i="5"/>
  <c r="AK81" i="5"/>
  <c r="AK132" i="5" s="1"/>
  <c r="AL18" i="5"/>
  <c r="AK64" i="5"/>
  <c r="AK115" i="5" s="1"/>
  <c r="AM25" i="5"/>
  <c r="AL71" i="5"/>
  <c r="AL122" i="5" s="1"/>
  <c r="AL37" i="5"/>
  <c r="AK83" i="5"/>
  <c r="AK134" i="5" s="1"/>
  <c r="AM11" i="5"/>
  <c r="AL57" i="5"/>
  <c r="AL108" i="5" s="1"/>
  <c r="AM36" i="5"/>
  <c r="AL82" i="5"/>
  <c r="AL133" i="5" s="1"/>
  <c r="AL10" i="5"/>
  <c r="AK56" i="5"/>
  <c r="AK107" i="5" s="1"/>
  <c r="AL39" i="5"/>
  <c r="AK85" i="5"/>
  <c r="AK136" i="5" s="1"/>
  <c r="AL28" i="5"/>
  <c r="AK74" i="5"/>
  <c r="AK125" i="5" s="1"/>
  <c r="AL13" i="5"/>
  <c r="AK59" i="5"/>
  <c r="AK110" i="5" s="1"/>
  <c r="AL31" i="5"/>
  <c r="AK77" i="5"/>
  <c r="AK128" i="5" s="1"/>
  <c r="AL23" i="5"/>
  <c r="AK69" i="5"/>
  <c r="AK120" i="5" s="1"/>
  <c r="AL15" i="5"/>
  <c r="AK61" i="5"/>
  <c r="AK112" i="5" s="1"/>
  <c r="AL40" i="5"/>
  <c r="AK86" i="5"/>
  <c r="AK137" i="5" s="1"/>
  <c r="AJ73" i="56"/>
  <c r="AJ123" i="56" s="1"/>
  <c r="AK27" i="56"/>
  <c r="AL18" i="56"/>
  <c r="AK64" i="56"/>
  <c r="AK114" i="56" s="1"/>
  <c r="AM17" i="56"/>
  <c r="AL63" i="56"/>
  <c r="AL113" i="56" s="1"/>
  <c r="AK29" i="56"/>
  <c r="AJ75" i="56"/>
  <c r="AJ125" i="56" s="1"/>
  <c r="AK15" i="56"/>
  <c r="AJ61" i="56"/>
  <c r="AJ111" i="56" s="1"/>
  <c r="AK13" i="56"/>
  <c r="AJ59" i="56"/>
  <c r="AJ109" i="56" s="1"/>
  <c r="AL26" i="56"/>
  <c r="AK72" i="56"/>
  <c r="AK122" i="56" s="1"/>
  <c r="AK22" i="56"/>
  <c r="AJ68" i="56"/>
  <c r="AJ118" i="56" s="1"/>
  <c r="AK19" i="56"/>
  <c r="AJ65" i="56"/>
  <c r="AJ115" i="56" s="1"/>
  <c r="AK37" i="56"/>
  <c r="AJ83" i="56"/>
  <c r="AJ133" i="56" s="1"/>
  <c r="AL42" i="56"/>
  <c r="AK88" i="56"/>
  <c r="AK138" i="56" s="1"/>
  <c r="AL23" i="56"/>
  <c r="AK69" i="56"/>
  <c r="AK119" i="56" s="1"/>
  <c r="AK16" i="56"/>
  <c r="AJ62" i="56"/>
  <c r="AJ112" i="56" s="1"/>
  <c r="AL24" i="56"/>
  <c r="AK70" i="56"/>
  <c r="AK120" i="56" s="1"/>
  <c r="AK8" i="56"/>
  <c r="AJ54" i="56"/>
  <c r="AJ104" i="56" s="1"/>
  <c r="AK11" i="56"/>
  <c r="AJ57" i="56"/>
  <c r="AJ107" i="56" s="1"/>
  <c r="AL35" i="56"/>
  <c r="AK81" i="56"/>
  <c r="AK131" i="56" s="1"/>
  <c r="AK39" i="56"/>
  <c r="AJ85" i="56"/>
  <c r="AJ135" i="56" s="1"/>
  <c r="AK12" i="56"/>
  <c r="AJ58" i="56"/>
  <c r="AJ108" i="56" s="1"/>
  <c r="AL30" i="56"/>
  <c r="AK76" i="56"/>
  <c r="AK126" i="56" s="1"/>
  <c r="AK34" i="56"/>
  <c r="AJ80" i="56"/>
  <c r="AJ130" i="56" s="1"/>
  <c r="AK50" i="56"/>
  <c r="AJ96" i="56"/>
  <c r="AJ146" i="56" s="1"/>
  <c r="AL10" i="56"/>
  <c r="AK56" i="56"/>
  <c r="AK106" i="56" s="1"/>
  <c r="AK14" i="56"/>
  <c r="AJ60" i="56"/>
  <c r="AJ110" i="56" s="1"/>
  <c r="AK31" i="56"/>
  <c r="AJ77" i="56"/>
  <c r="AJ127" i="56" s="1"/>
  <c r="AK9" i="56"/>
  <c r="AJ55" i="56"/>
  <c r="AJ105" i="56" s="1"/>
  <c r="AL41" i="56"/>
  <c r="AK87" i="56"/>
  <c r="AK137" i="56" s="1"/>
  <c r="AK36" i="56"/>
  <c r="AJ82" i="56"/>
  <c r="AJ132" i="56" s="1"/>
  <c r="AK21" i="56"/>
  <c r="AJ67" i="56"/>
  <c r="AJ117" i="56" s="1"/>
  <c r="AK32" i="56"/>
  <c r="AJ78" i="56"/>
  <c r="AJ128" i="56" s="1"/>
  <c r="AK33" i="56"/>
  <c r="AJ79" i="56"/>
  <c r="AJ129" i="56" s="1"/>
  <c r="AK28" i="56"/>
  <c r="AJ74" i="56"/>
  <c r="AJ124" i="56" s="1"/>
  <c r="AK7" i="56"/>
  <c r="AJ53" i="56"/>
  <c r="AK20" i="56"/>
  <c r="AJ66" i="56"/>
  <c r="AJ116" i="56" s="1"/>
  <c r="AS11" i="8"/>
  <c r="W60" i="8"/>
  <c r="W43" i="8"/>
  <c r="AJ94" i="56" l="1"/>
  <c r="AJ144" i="56" s="1"/>
  <c r="AK48" i="56"/>
  <c r="AJ90" i="56"/>
  <c r="AJ140" i="56" s="1"/>
  <c r="AK44" i="56"/>
  <c r="AJ95" i="56"/>
  <c r="AJ145" i="56" s="1"/>
  <c r="AK49" i="56"/>
  <c r="AK45" i="56"/>
  <c r="AJ91" i="56"/>
  <c r="AJ141" i="56" s="1"/>
  <c r="AJ93" i="56"/>
  <c r="AJ143" i="56" s="1"/>
  <c r="AK47" i="56"/>
  <c r="AJ92" i="56"/>
  <c r="AJ142" i="56" s="1"/>
  <c r="AK46" i="56"/>
  <c r="AJ89" i="56"/>
  <c r="AJ139" i="56" s="1"/>
  <c r="AK43" i="56"/>
  <c r="AJ151" i="5"/>
  <c r="AL42" i="5"/>
  <c r="AK88" i="5"/>
  <c r="AK139" i="5" s="1"/>
  <c r="AL50" i="5"/>
  <c r="AK96" i="5"/>
  <c r="AK147" i="5" s="1"/>
  <c r="AK95" i="5"/>
  <c r="AK146" i="5" s="1"/>
  <c r="AL49" i="5"/>
  <c r="AM47" i="5"/>
  <c r="AL93" i="5"/>
  <c r="AL144" i="5" s="1"/>
  <c r="AM43" i="5"/>
  <c r="AL89" i="5"/>
  <c r="AL140" i="5" s="1"/>
  <c r="AN45" i="5"/>
  <c r="AM91" i="5"/>
  <c r="AM142" i="5" s="1"/>
  <c r="AL92" i="5"/>
  <c r="AL143" i="5" s="1"/>
  <c r="AM46" i="5"/>
  <c r="AM48" i="5"/>
  <c r="AL94" i="5"/>
  <c r="AL145" i="5" s="1"/>
  <c r="AM44" i="5"/>
  <c r="AL90" i="5"/>
  <c r="AL141" i="5" s="1"/>
  <c r="AL8" i="5"/>
  <c r="AK54" i="5"/>
  <c r="AK105" i="5" s="1"/>
  <c r="AL26" i="5"/>
  <c r="AK72" i="5"/>
  <c r="AK123" i="5" s="1"/>
  <c r="AK80" i="5"/>
  <c r="AK131" i="5" s="1"/>
  <c r="AL34" i="5"/>
  <c r="AL16" i="5"/>
  <c r="AK62" i="5"/>
  <c r="AK113" i="5" s="1"/>
  <c r="AI150" i="56"/>
  <c r="AK40" i="56"/>
  <c r="AJ86" i="56"/>
  <c r="AJ136" i="56" s="1"/>
  <c r="AK25" i="56"/>
  <c r="AJ71" i="56"/>
  <c r="AJ121" i="56" s="1"/>
  <c r="AK38" i="56"/>
  <c r="AJ84" i="56"/>
  <c r="AJ134" i="56" s="1"/>
  <c r="AM15" i="5"/>
  <c r="AL61" i="5"/>
  <c r="AL112" i="5" s="1"/>
  <c r="AM13" i="5"/>
  <c r="AL59" i="5"/>
  <c r="AL110" i="5" s="1"/>
  <c r="AM10" i="5"/>
  <c r="AL56" i="5"/>
  <c r="AL107" i="5" s="1"/>
  <c r="AN25" i="5"/>
  <c r="AM71" i="5"/>
  <c r="AM122" i="5" s="1"/>
  <c r="AM24" i="5"/>
  <c r="AL70" i="5"/>
  <c r="AL121" i="5" s="1"/>
  <c r="AM17" i="5"/>
  <c r="AL63" i="5"/>
  <c r="AL114" i="5" s="1"/>
  <c r="AN12" i="5"/>
  <c r="AM58" i="5"/>
  <c r="AM109" i="5" s="1"/>
  <c r="AM30" i="5"/>
  <c r="AL76" i="5"/>
  <c r="AL127" i="5" s="1"/>
  <c r="AM41" i="5"/>
  <c r="AL87" i="5"/>
  <c r="AL138" i="5" s="1"/>
  <c r="AN36" i="5"/>
  <c r="AM82" i="5"/>
  <c r="AM133" i="5" s="1"/>
  <c r="AN32" i="5"/>
  <c r="AM78" i="5"/>
  <c r="AM129" i="5" s="1"/>
  <c r="AM20" i="5"/>
  <c r="AL66" i="5"/>
  <c r="AL117" i="5" s="1"/>
  <c r="AM23" i="5"/>
  <c r="AL69" i="5"/>
  <c r="AL120" i="5" s="1"/>
  <c r="AN11" i="5"/>
  <c r="AM57" i="5"/>
  <c r="AM108" i="5" s="1"/>
  <c r="AM35" i="5"/>
  <c r="AL81" i="5"/>
  <c r="AL132" i="5" s="1"/>
  <c r="AM14" i="5"/>
  <c r="AL60" i="5"/>
  <c r="AL111" i="5" s="1"/>
  <c r="AN21" i="5"/>
  <c r="AM67" i="5"/>
  <c r="AM118" i="5" s="1"/>
  <c r="AM38" i="5"/>
  <c r="AL84" i="5"/>
  <c r="AL135" i="5" s="1"/>
  <c r="AM27" i="5"/>
  <c r="AL73" i="5"/>
  <c r="AL124" i="5" s="1"/>
  <c r="AM28" i="5"/>
  <c r="AL74" i="5"/>
  <c r="AL125" i="5" s="1"/>
  <c r="AM29" i="5"/>
  <c r="AL75" i="5"/>
  <c r="AL126" i="5" s="1"/>
  <c r="AM31" i="5"/>
  <c r="AL77" i="5"/>
  <c r="AL128" i="5" s="1"/>
  <c r="AM18" i="5"/>
  <c r="AL64" i="5"/>
  <c r="AL115" i="5" s="1"/>
  <c r="AM7" i="5"/>
  <c r="AL53" i="5"/>
  <c r="AL104" i="5" s="1"/>
  <c r="AM40" i="5"/>
  <c r="AL86" i="5"/>
  <c r="AL137" i="5" s="1"/>
  <c r="AM39" i="5"/>
  <c r="AL85" i="5"/>
  <c r="AL136" i="5" s="1"/>
  <c r="AM37" i="5"/>
  <c r="AL83" i="5"/>
  <c r="AL134" i="5" s="1"/>
  <c r="AM22" i="5"/>
  <c r="AL68" i="5"/>
  <c r="AL119" i="5" s="1"/>
  <c r="AM33" i="5"/>
  <c r="AL79" i="5"/>
  <c r="AL130" i="5" s="1"/>
  <c r="AN9" i="5"/>
  <c r="AM55" i="5"/>
  <c r="AM106" i="5" s="1"/>
  <c r="AM19" i="5"/>
  <c r="AL65" i="5"/>
  <c r="AL116" i="5" s="1"/>
  <c r="AK73" i="56"/>
  <c r="AK123" i="56" s="1"/>
  <c r="AL27" i="56"/>
  <c r="AL21" i="56"/>
  <c r="AK67" i="56"/>
  <c r="AK117" i="56" s="1"/>
  <c r="AL8" i="56"/>
  <c r="AK54" i="56"/>
  <c r="AK104" i="56" s="1"/>
  <c r="AM23" i="56"/>
  <c r="AL69" i="56"/>
  <c r="AL119" i="56" s="1"/>
  <c r="AL19" i="56"/>
  <c r="AK65" i="56"/>
  <c r="AK115" i="56" s="1"/>
  <c r="AL15" i="56"/>
  <c r="AK61" i="56"/>
  <c r="AK111" i="56" s="1"/>
  <c r="AL29" i="56"/>
  <c r="AK75" i="56"/>
  <c r="AK125" i="56" s="1"/>
  <c r="AL7" i="56"/>
  <c r="AK53" i="56"/>
  <c r="AL34" i="56"/>
  <c r="AK80" i="56"/>
  <c r="AK130" i="56" s="1"/>
  <c r="AL28" i="56"/>
  <c r="AK74" i="56"/>
  <c r="AK124" i="56" s="1"/>
  <c r="AM30" i="56"/>
  <c r="AL76" i="56"/>
  <c r="AL126" i="56" s="1"/>
  <c r="AM42" i="56"/>
  <c r="AL88" i="56"/>
  <c r="AL138" i="56" s="1"/>
  <c r="AM41" i="56"/>
  <c r="AL87" i="56"/>
  <c r="AL137" i="56" s="1"/>
  <c r="AL11" i="56"/>
  <c r="AK57" i="56"/>
  <c r="AK107" i="56" s="1"/>
  <c r="AM26" i="56"/>
  <c r="AL72" i="56"/>
  <c r="AL122" i="56" s="1"/>
  <c r="AN17" i="56"/>
  <c r="AM63" i="56"/>
  <c r="AM113" i="56" s="1"/>
  <c r="AM35" i="56"/>
  <c r="AL81" i="56"/>
  <c r="AL131" i="56" s="1"/>
  <c r="AL14" i="56"/>
  <c r="AK60" i="56"/>
  <c r="AK110" i="56" s="1"/>
  <c r="AL22" i="56"/>
  <c r="AK68" i="56"/>
  <c r="AK118" i="56" s="1"/>
  <c r="AL12" i="56"/>
  <c r="AK58" i="56"/>
  <c r="AK108" i="56" s="1"/>
  <c r="AL31" i="56"/>
  <c r="AK77" i="56"/>
  <c r="AK127" i="56" s="1"/>
  <c r="AL36" i="56"/>
  <c r="AK82" i="56"/>
  <c r="AK132" i="56" s="1"/>
  <c r="AM24" i="56"/>
  <c r="AL70" i="56"/>
  <c r="AL120" i="56" s="1"/>
  <c r="AL33" i="56"/>
  <c r="AK79" i="56"/>
  <c r="AK129" i="56" s="1"/>
  <c r="AM10" i="56"/>
  <c r="AL56" i="56"/>
  <c r="AL106" i="56" s="1"/>
  <c r="AL20" i="56"/>
  <c r="AK66" i="56"/>
  <c r="AK116" i="56" s="1"/>
  <c r="AL32" i="56"/>
  <c r="AK78" i="56"/>
  <c r="AK128" i="56" s="1"/>
  <c r="AL9" i="56"/>
  <c r="AK55" i="56"/>
  <c r="AK105" i="56" s="1"/>
  <c r="AL50" i="56"/>
  <c r="AK96" i="56"/>
  <c r="AK146" i="56" s="1"/>
  <c r="AL39" i="56"/>
  <c r="AK85" i="56"/>
  <c r="AK135" i="56" s="1"/>
  <c r="AL16" i="56"/>
  <c r="AK62" i="56"/>
  <c r="AK112" i="56" s="1"/>
  <c r="AL37" i="56"/>
  <c r="AK83" i="56"/>
  <c r="AK133" i="56" s="1"/>
  <c r="AL13" i="56"/>
  <c r="AK59" i="56"/>
  <c r="AK109" i="56" s="1"/>
  <c r="AM18" i="56"/>
  <c r="AL64" i="56"/>
  <c r="AL114" i="56" s="1"/>
  <c r="AT11" i="8"/>
  <c r="X60" i="8"/>
  <c r="X43" i="8"/>
  <c r="AK89" i="56" l="1"/>
  <c r="AK139" i="56" s="1"/>
  <c r="AL43" i="56"/>
  <c r="AK92" i="56"/>
  <c r="AK142" i="56" s="1"/>
  <c r="AL46" i="56"/>
  <c r="AL44" i="56"/>
  <c r="AK90" i="56"/>
  <c r="AK140" i="56" s="1"/>
  <c r="AK95" i="56"/>
  <c r="AK145" i="56" s="1"/>
  <c r="AL49" i="56"/>
  <c r="AL45" i="56"/>
  <c r="AK91" i="56"/>
  <c r="AK141" i="56" s="1"/>
  <c r="AL47" i="56"/>
  <c r="AK93" i="56"/>
  <c r="AK143" i="56" s="1"/>
  <c r="AK94" i="56"/>
  <c r="AK144" i="56" s="1"/>
  <c r="AL48" i="56"/>
  <c r="AK151" i="5"/>
  <c r="AM42" i="5"/>
  <c r="AL88" i="5"/>
  <c r="AL139" i="5" s="1"/>
  <c r="AM49" i="5"/>
  <c r="AL95" i="5"/>
  <c r="AL146" i="5" s="1"/>
  <c r="AM50" i="5"/>
  <c r="AL96" i="5"/>
  <c r="AL147" i="5" s="1"/>
  <c r="AN43" i="5"/>
  <c r="AM89" i="5"/>
  <c r="AM140" i="5" s="1"/>
  <c r="AM90" i="5"/>
  <c r="AM141" i="5" s="1"/>
  <c r="AN44" i="5"/>
  <c r="AM93" i="5"/>
  <c r="AM144" i="5" s="1"/>
  <c r="AN47" i="5"/>
  <c r="AO45" i="5"/>
  <c r="AN91" i="5"/>
  <c r="AN142" i="5" s="1"/>
  <c r="AN46" i="5"/>
  <c r="AM92" i="5"/>
  <c r="AM143" i="5" s="1"/>
  <c r="AN48" i="5"/>
  <c r="AM94" i="5"/>
  <c r="AM145" i="5" s="1"/>
  <c r="AM8" i="5"/>
  <c r="AL54" i="5"/>
  <c r="AL105" i="5" s="1"/>
  <c r="AM26" i="5"/>
  <c r="AL72" i="5"/>
  <c r="AL123" i="5" s="1"/>
  <c r="AM16" i="5"/>
  <c r="AL62" i="5"/>
  <c r="AL113" i="5" s="1"/>
  <c r="AL80" i="5"/>
  <c r="AL131" i="5" s="1"/>
  <c r="AM34" i="5"/>
  <c r="AJ150" i="56"/>
  <c r="AL40" i="56"/>
  <c r="AK86" i="56"/>
  <c r="AK136" i="56" s="1"/>
  <c r="AL25" i="56"/>
  <c r="AK71" i="56"/>
  <c r="AK121" i="56" s="1"/>
  <c r="AL38" i="56"/>
  <c r="AK84" i="56"/>
  <c r="AK134" i="56" s="1"/>
  <c r="AN22" i="5"/>
  <c r="AM68" i="5"/>
  <c r="AM119" i="5" s="1"/>
  <c r="AN40" i="5"/>
  <c r="AM86" i="5"/>
  <c r="AM137" i="5" s="1"/>
  <c r="AN29" i="5"/>
  <c r="AM75" i="5"/>
  <c r="AM126" i="5" s="1"/>
  <c r="AO21" i="5"/>
  <c r="AN67" i="5"/>
  <c r="AN118" i="5" s="1"/>
  <c r="AO11" i="5"/>
  <c r="AN57" i="5"/>
  <c r="AN108" i="5" s="1"/>
  <c r="AN20" i="5"/>
  <c r="AM66" i="5"/>
  <c r="AM117" i="5" s="1"/>
  <c r="AN30" i="5"/>
  <c r="AM76" i="5"/>
  <c r="AM127" i="5" s="1"/>
  <c r="AO25" i="5"/>
  <c r="AN71" i="5"/>
  <c r="AN122" i="5" s="1"/>
  <c r="AN7" i="5"/>
  <c r="AM53" i="5"/>
  <c r="AM104" i="5" s="1"/>
  <c r="AN10" i="5"/>
  <c r="AM56" i="5"/>
  <c r="AM107" i="5" s="1"/>
  <c r="AO9" i="5"/>
  <c r="AN55" i="5"/>
  <c r="AN106" i="5" s="1"/>
  <c r="AN39" i="5"/>
  <c r="AM85" i="5"/>
  <c r="AM136" i="5" s="1"/>
  <c r="AN18" i="5"/>
  <c r="AM64" i="5"/>
  <c r="AM115" i="5" s="1"/>
  <c r="AN27" i="5"/>
  <c r="AM73" i="5"/>
  <c r="AM124" i="5" s="1"/>
  <c r="AN14" i="5"/>
  <c r="AM60" i="5"/>
  <c r="AM111" i="5" s="1"/>
  <c r="AO36" i="5"/>
  <c r="AN82" i="5"/>
  <c r="AN133" i="5" s="1"/>
  <c r="AN17" i="5"/>
  <c r="AM63" i="5"/>
  <c r="AM114" i="5" s="1"/>
  <c r="AN13" i="5"/>
  <c r="AM59" i="5"/>
  <c r="AM110" i="5" s="1"/>
  <c r="AN37" i="5"/>
  <c r="AM83" i="5"/>
  <c r="AM134" i="5" s="1"/>
  <c r="AO32" i="5"/>
  <c r="AN78" i="5"/>
  <c r="AN129" i="5" s="1"/>
  <c r="AN28" i="5"/>
  <c r="AM74" i="5"/>
  <c r="AM125" i="5" s="1"/>
  <c r="AO12" i="5"/>
  <c r="AN58" i="5"/>
  <c r="AN109" i="5" s="1"/>
  <c r="AN19" i="5"/>
  <c r="AM65" i="5"/>
  <c r="AM116" i="5" s="1"/>
  <c r="AN33" i="5"/>
  <c r="AM79" i="5"/>
  <c r="AM130" i="5" s="1"/>
  <c r="AN31" i="5"/>
  <c r="AM77" i="5"/>
  <c r="AM128" i="5" s="1"/>
  <c r="AN38" i="5"/>
  <c r="AM84" i="5"/>
  <c r="AM135" i="5" s="1"/>
  <c r="AN35" i="5"/>
  <c r="AM81" i="5"/>
  <c r="AM132" i="5" s="1"/>
  <c r="AN23" i="5"/>
  <c r="AM69" i="5"/>
  <c r="AM120" i="5" s="1"/>
  <c r="AN41" i="5"/>
  <c r="AM87" i="5"/>
  <c r="AM138" i="5" s="1"/>
  <c r="AN24" i="5"/>
  <c r="AM70" i="5"/>
  <c r="AM121" i="5" s="1"/>
  <c r="AN15" i="5"/>
  <c r="AM61" i="5"/>
  <c r="AM112" i="5" s="1"/>
  <c r="AL73" i="56"/>
  <c r="AL123" i="56" s="1"/>
  <c r="AM27" i="56"/>
  <c r="AN24" i="56"/>
  <c r="AM70" i="56"/>
  <c r="AM120" i="56" s="1"/>
  <c r="AN26" i="56"/>
  <c r="AM72" i="56"/>
  <c r="AM122" i="56" s="1"/>
  <c r="AN42" i="56"/>
  <c r="AM88" i="56"/>
  <c r="AM138" i="56" s="1"/>
  <c r="AM7" i="56"/>
  <c r="AL53" i="56"/>
  <c r="AM19" i="56"/>
  <c r="AL65" i="56"/>
  <c r="AL115" i="56" s="1"/>
  <c r="AM13" i="56"/>
  <c r="AL59" i="56"/>
  <c r="AL109" i="56" s="1"/>
  <c r="AM50" i="56"/>
  <c r="AL96" i="56"/>
  <c r="AL146" i="56" s="1"/>
  <c r="AN23" i="56"/>
  <c r="AM69" i="56"/>
  <c r="AM119" i="56" s="1"/>
  <c r="AM22" i="56"/>
  <c r="AL68" i="56"/>
  <c r="AL118" i="56" s="1"/>
  <c r="AN30" i="56"/>
  <c r="AM76" i="56"/>
  <c r="AM126" i="56" s="1"/>
  <c r="AM9" i="56"/>
  <c r="AL55" i="56"/>
  <c r="AL105" i="56" s="1"/>
  <c r="AM31" i="56"/>
  <c r="AL77" i="56"/>
  <c r="AL127" i="56" s="1"/>
  <c r="AM28" i="56"/>
  <c r="AL74" i="56"/>
  <c r="AL124" i="56" s="1"/>
  <c r="AM8" i="56"/>
  <c r="AL54" i="56"/>
  <c r="AL104" i="56" s="1"/>
  <c r="AM20" i="56"/>
  <c r="AL66" i="56"/>
  <c r="AL116" i="56" s="1"/>
  <c r="AM36" i="56"/>
  <c r="AL82" i="56"/>
  <c r="AL132" i="56" s="1"/>
  <c r="AM16" i="56"/>
  <c r="AL62" i="56"/>
  <c r="AL112" i="56" s="1"/>
  <c r="AN35" i="56"/>
  <c r="AM81" i="56"/>
  <c r="AM131" i="56" s="1"/>
  <c r="AM39" i="56"/>
  <c r="AL85" i="56"/>
  <c r="AL135" i="56" s="1"/>
  <c r="AM37" i="56"/>
  <c r="AL83" i="56"/>
  <c r="AL133" i="56" s="1"/>
  <c r="AM14" i="56"/>
  <c r="AL60" i="56"/>
  <c r="AL110" i="56" s="1"/>
  <c r="AM29" i="56"/>
  <c r="AL75" i="56"/>
  <c r="AL125" i="56" s="1"/>
  <c r="AN10" i="56"/>
  <c r="AM56" i="56"/>
  <c r="AM106" i="56" s="1"/>
  <c r="AM11" i="56"/>
  <c r="AL57" i="56"/>
  <c r="AL107" i="56" s="1"/>
  <c r="AN18" i="56"/>
  <c r="AM64" i="56"/>
  <c r="AM114" i="56" s="1"/>
  <c r="AM32" i="56"/>
  <c r="AL78" i="56"/>
  <c r="AL128" i="56" s="1"/>
  <c r="AM33" i="56"/>
  <c r="AL79" i="56"/>
  <c r="AL129" i="56" s="1"/>
  <c r="AM12" i="56"/>
  <c r="AL58" i="56"/>
  <c r="AL108" i="56" s="1"/>
  <c r="AO17" i="56"/>
  <c r="AN63" i="56"/>
  <c r="AN113" i="56" s="1"/>
  <c r="AN41" i="56"/>
  <c r="AM87" i="56"/>
  <c r="AM137" i="56" s="1"/>
  <c r="AM34" i="56"/>
  <c r="AL80" i="56"/>
  <c r="AL130" i="56" s="1"/>
  <c r="AM15" i="56"/>
  <c r="AL61" i="56"/>
  <c r="AL111" i="56" s="1"/>
  <c r="AM21" i="56"/>
  <c r="AL67" i="56"/>
  <c r="AL117" i="56" s="1"/>
  <c r="AU11" i="8"/>
  <c r="Y60" i="8"/>
  <c r="Y43" i="8"/>
  <c r="AL95" i="56" l="1"/>
  <c r="AL145" i="56" s="1"/>
  <c r="AM49" i="56"/>
  <c r="AL94" i="56"/>
  <c r="AL144" i="56" s="1"/>
  <c r="AM48" i="56"/>
  <c r="AM44" i="56"/>
  <c r="AL90" i="56"/>
  <c r="AL140" i="56" s="1"/>
  <c r="AL92" i="56"/>
  <c r="AL142" i="56" s="1"/>
  <c r="AM46" i="56"/>
  <c r="AK150" i="56"/>
  <c r="AL93" i="56"/>
  <c r="AL143" i="56" s="1"/>
  <c r="AM47" i="56"/>
  <c r="AL89" i="56"/>
  <c r="AL139" i="56" s="1"/>
  <c r="AM43" i="56"/>
  <c r="AL91" i="56"/>
  <c r="AL141" i="56" s="1"/>
  <c r="AM45" i="56"/>
  <c r="AL151" i="5"/>
  <c r="AM96" i="5"/>
  <c r="AM147" i="5" s="1"/>
  <c r="AN50" i="5"/>
  <c r="AM88" i="5"/>
  <c r="AM139" i="5" s="1"/>
  <c r="AN42" i="5"/>
  <c r="AM95" i="5"/>
  <c r="AM146" i="5" s="1"/>
  <c r="AN49" i="5"/>
  <c r="AO43" i="5"/>
  <c r="AN89" i="5"/>
  <c r="AN140" i="5" s="1"/>
  <c r="AO47" i="5"/>
  <c r="AN93" i="5"/>
  <c r="AN144" i="5" s="1"/>
  <c r="AO44" i="5"/>
  <c r="AN90" i="5"/>
  <c r="AN141" i="5" s="1"/>
  <c r="AP45" i="5"/>
  <c r="AO91" i="5"/>
  <c r="AO142" i="5" s="1"/>
  <c r="AO46" i="5"/>
  <c r="AN92" i="5"/>
  <c r="AN143" i="5" s="1"/>
  <c r="AO48" i="5"/>
  <c r="AN94" i="5"/>
  <c r="AN145" i="5" s="1"/>
  <c r="AN8" i="5"/>
  <c r="AM54" i="5"/>
  <c r="AM105" i="5" s="1"/>
  <c r="AN26" i="5"/>
  <c r="AM72" i="5"/>
  <c r="AM123" i="5" s="1"/>
  <c r="AM62" i="5"/>
  <c r="AM113" i="5" s="1"/>
  <c r="AN16" i="5"/>
  <c r="AN34" i="5"/>
  <c r="AM80" i="5"/>
  <c r="AM131" i="5" s="1"/>
  <c r="AM40" i="56"/>
  <c r="AL86" i="56"/>
  <c r="AL136" i="56" s="1"/>
  <c r="AL71" i="56"/>
  <c r="AL121" i="56" s="1"/>
  <c r="AM25" i="56"/>
  <c r="AL84" i="56"/>
  <c r="AL134" i="56" s="1"/>
  <c r="AM38" i="56"/>
  <c r="AO24" i="5"/>
  <c r="AN70" i="5"/>
  <c r="AN121" i="5" s="1"/>
  <c r="AO38" i="5"/>
  <c r="AN84" i="5"/>
  <c r="AN135" i="5" s="1"/>
  <c r="AO19" i="5"/>
  <c r="AN65" i="5"/>
  <c r="AN116" i="5" s="1"/>
  <c r="AP32" i="5"/>
  <c r="AO78" i="5"/>
  <c r="AO129" i="5" s="1"/>
  <c r="AP36" i="5"/>
  <c r="AO82" i="5"/>
  <c r="AO133" i="5" s="1"/>
  <c r="AO18" i="5"/>
  <c r="AN64" i="5"/>
  <c r="AN115" i="5" s="1"/>
  <c r="AO10" i="5"/>
  <c r="AN56" i="5"/>
  <c r="AN107" i="5" s="1"/>
  <c r="AO30" i="5"/>
  <c r="AN76" i="5"/>
  <c r="AN127" i="5" s="1"/>
  <c r="AO29" i="5"/>
  <c r="AN75" i="5"/>
  <c r="AN126" i="5" s="1"/>
  <c r="AO31" i="5"/>
  <c r="AN77" i="5"/>
  <c r="AN128" i="5" s="1"/>
  <c r="AO37" i="5"/>
  <c r="AN83" i="5"/>
  <c r="AN134" i="5" s="1"/>
  <c r="AO39" i="5"/>
  <c r="AN85" i="5"/>
  <c r="AN136" i="5" s="1"/>
  <c r="AO23" i="5"/>
  <c r="AN69" i="5"/>
  <c r="AN120" i="5" s="1"/>
  <c r="AO28" i="5"/>
  <c r="AN74" i="5"/>
  <c r="AN125" i="5" s="1"/>
  <c r="AO13" i="5"/>
  <c r="AN59" i="5"/>
  <c r="AN110" i="5" s="1"/>
  <c r="AO14" i="5"/>
  <c r="AN60" i="5"/>
  <c r="AN111" i="5" s="1"/>
  <c r="AP9" i="5"/>
  <c r="AO55" i="5"/>
  <c r="AO106" i="5" s="1"/>
  <c r="AO7" i="5"/>
  <c r="AN53" i="5"/>
  <c r="AN104" i="5" s="1"/>
  <c r="AP11" i="5"/>
  <c r="AO57" i="5"/>
  <c r="AO108" i="5" s="1"/>
  <c r="AO22" i="5"/>
  <c r="AN68" i="5"/>
  <c r="AN119" i="5" s="1"/>
  <c r="AP12" i="5"/>
  <c r="AO58" i="5"/>
  <c r="AO109" i="5" s="1"/>
  <c r="AO40" i="5"/>
  <c r="AN86" i="5"/>
  <c r="AN137" i="5" s="1"/>
  <c r="AO41" i="5"/>
  <c r="AN87" i="5"/>
  <c r="AN138" i="5" s="1"/>
  <c r="AO20" i="5"/>
  <c r="AN66" i="5"/>
  <c r="AN117" i="5" s="1"/>
  <c r="AO15" i="5"/>
  <c r="AN61" i="5"/>
  <c r="AN112" i="5" s="1"/>
  <c r="AO35" i="5"/>
  <c r="AN81" i="5"/>
  <c r="AN132" i="5" s="1"/>
  <c r="AO33" i="5"/>
  <c r="AN79" i="5"/>
  <c r="AN130" i="5" s="1"/>
  <c r="AO17" i="5"/>
  <c r="AN63" i="5"/>
  <c r="AN114" i="5" s="1"/>
  <c r="AO27" i="5"/>
  <c r="AN73" i="5"/>
  <c r="AN124" i="5" s="1"/>
  <c r="AP25" i="5"/>
  <c r="AO71" i="5"/>
  <c r="AO122" i="5" s="1"/>
  <c r="AP21" i="5"/>
  <c r="AO67" i="5"/>
  <c r="AO118" i="5" s="1"/>
  <c r="AM73" i="56"/>
  <c r="AM123" i="56" s="1"/>
  <c r="AN27" i="56"/>
  <c r="AN16" i="56"/>
  <c r="AM62" i="56"/>
  <c r="AM112" i="56" s="1"/>
  <c r="AN8" i="56"/>
  <c r="AM54" i="56"/>
  <c r="AM104" i="56" s="1"/>
  <c r="AN9" i="56"/>
  <c r="AM55" i="56"/>
  <c r="AM105" i="56" s="1"/>
  <c r="AO23" i="56"/>
  <c r="AN69" i="56"/>
  <c r="AN119" i="56" s="1"/>
  <c r="AN7" i="56"/>
  <c r="AM53" i="56"/>
  <c r="AN12" i="56"/>
  <c r="AM58" i="56"/>
  <c r="AM108" i="56" s="1"/>
  <c r="AN50" i="56"/>
  <c r="AM96" i="56"/>
  <c r="AM146" i="56" s="1"/>
  <c r="AO42" i="56"/>
  <c r="AN88" i="56"/>
  <c r="AN138" i="56" s="1"/>
  <c r="AN15" i="56"/>
  <c r="AM61" i="56"/>
  <c r="AM111" i="56" s="1"/>
  <c r="AO26" i="56"/>
  <c r="AN72" i="56"/>
  <c r="AN122" i="56" s="1"/>
  <c r="AO18" i="56"/>
  <c r="AN64" i="56"/>
  <c r="AN114" i="56" s="1"/>
  <c r="AN33" i="56"/>
  <c r="AM79" i="56"/>
  <c r="AM129" i="56" s="1"/>
  <c r="AN37" i="56"/>
  <c r="AM83" i="56"/>
  <c r="AM133" i="56" s="1"/>
  <c r="AN32" i="56"/>
  <c r="AM78" i="56"/>
  <c r="AM128" i="56" s="1"/>
  <c r="AN39" i="56"/>
  <c r="AM85" i="56"/>
  <c r="AM135" i="56" s="1"/>
  <c r="AN28" i="56"/>
  <c r="AM74" i="56"/>
  <c r="AM124" i="56" s="1"/>
  <c r="AN13" i="56"/>
  <c r="AM59" i="56"/>
  <c r="AM109" i="56" s="1"/>
  <c r="AN14" i="56"/>
  <c r="AM60" i="56"/>
  <c r="AM110" i="56" s="1"/>
  <c r="AN34" i="56"/>
  <c r="AM80" i="56"/>
  <c r="AM130" i="56" s="1"/>
  <c r="AN11" i="56"/>
  <c r="AM57" i="56"/>
  <c r="AM107" i="56" s="1"/>
  <c r="AO30" i="56"/>
  <c r="AN76" i="56"/>
  <c r="AN126" i="56" s="1"/>
  <c r="AO41" i="56"/>
  <c r="AN87" i="56"/>
  <c r="AN137" i="56" s="1"/>
  <c r="AO10" i="56"/>
  <c r="AN56" i="56"/>
  <c r="AN106" i="56" s="1"/>
  <c r="AN36" i="56"/>
  <c r="AM82" i="56"/>
  <c r="AM132" i="56" s="1"/>
  <c r="AN21" i="56"/>
  <c r="AM67" i="56"/>
  <c r="AM117" i="56" s="1"/>
  <c r="AP17" i="56"/>
  <c r="AO63" i="56"/>
  <c r="AO113" i="56" s="1"/>
  <c r="AN29" i="56"/>
  <c r="AM75" i="56"/>
  <c r="AM125" i="56" s="1"/>
  <c r="AO35" i="56"/>
  <c r="AN81" i="56"/>
  <c r="AN131" i="56" s="1"/>
  <c r="AN20" i="56"/>
  <c r="AM66" i="56"/>
  <c r="AM116" i="56" s="1"/>
  <c r="AN31" i="56"/>
  <c r="AM77" i="56"/>
  <c r="AM127" i="56" s="1"/>
  <c r="AN22" i="56"/>
  <c r="AM68" i="56"/>
  <c r="AM118" i="56" s="1"/>
  <c r="AN19" i="56"/>
  <c r="AM65" i="56"/>
  <c r="AM115" i="56" s="1"/>
  <c r="AO24" i="56"/>
  <c r="AN70" i="56"/>
  <c r="AN120" i="56" s="1"/>
  <c r="AV11" i="8"/>
  <c r="Z60" i="8"/>
  <c r="Z43" i="8"/>
  <c r="AN43" i="56" l="1"/>
  <c r="AM89" i="56"/>
  <c r="AM139" i="56" s="1"/>
  <c r="AM90" i="56"/>
  <c r="AM140" i="56" s="1"/>
  <c r="AN44" i="56"/>
  <c r="AM94" i="56"/>
  <c r="AM144" i="56" s="1"/>
  <c r="AN48" i="56"/>
  <c r="AM92" i="56"/>
  <c r="AM142" i="56" s="1"/>
  <c r="AN46" i="56"/>
  <c r="AM93" i="56"/>
  <c r="AM143" i="56" s="1"/>
  <c r="AN47" i="56"/>
  <c r="AM95" i="56"/>
  <c r="AM145" i="56" s="1"/>
  <c r="AN49" i="56"/>
  <c r="AM91" i="56"/>
  <c r="AM141" i="56" s="1"/>
  <c r="AN45" i="56"/>
  <c r="AM151" i="5"/>
  <c r="AO49" i="5"/>
  <c r="AN95" i="5"/>
  <c r="AN146" i="5" s="1"/>
  <c r="AO50" i="5"/>
  <c r="AN96" i="5"/>
  <c r="AN147" i="5" s="1"/>
  <c r="AN88" i="5"/>
  <c r="AN139" i="5" s="1"/>
  <c r="AO42" i="5"/>
  <c r="AQ45" i="5"/>
  <c r="AP91" i="5"/>
  <c r="AP142" i="5" s="1"/>
  <c r="AP43" i="5"/>
  <c r="AO89" i="5"/>
  <c r="AO140" i="5" s="1"/>
  <c r="AO90" i="5"/>
  <c r="AO141" i="5" s="1"/>
  <c r="AP44" i="5"/>
  <c r="AP46" i="5"/>
  <c r="AO92" i="5"/>
  <c r="AO143" i="5" s="1"/>
  <c r="AP47" i="5"/>
  <c r="AO93" i="5"/>
  <c r="AO144" i="5" s="1"/>
  <c r="AP48" i="5"/>
  <c r="AO94" i="5"/>
  <c r="AO145" i="5" s="1"/>
  <c r="AN54" i="5"/>
  <c r="AN105" i="5" s="1"/>
  <c r="AO8" i="5"/>
  <c r="AN72" i="5"/>
  <c r="AN123" i="5" s="1"/>
  <c r="AO26" i="5"/>
  <c r="AO34" i="5"/>
  <c r="AN80" i="5"/>
  <c r="AN131" i="5" s="1"/>
  <c r="AO16" i="5"/>
  <c r="AN62" i="5"/>
  <c r="AN113" i="5" s="1"/>
  <c r="AL150" i="56"/>
  <c r="AM86" i="56"/>
  <c r="AM136" i="56" s="1"/>
  <c r="AN40" i="56"/>
  <c r="AM71" i="56"/>
  <c r="AM121" i="56" s="1"/>
  <c r="AN25" i="56"/>
  <c r="AM84" i="56"/>
  <c r="AM134" i="56" s="1"/>
  <c r="AN38" i="56"/>
  <c r="AP17" i="5"/>
  <c r="AO63" i="5"/>
  <c r="AO114" i="5" s="1"/>
  <c r="AP40" i="5"/>
  <c r="AO86" i="5"/>
  <c r="AO137" i="5" s="1"/>
  <c r="AP7" i="5"/>
  <c r="AO53" i="5"/>
  <c r="AO104" i="5" s="1"/>
  <c r="AP28" i="5"/>
  <c r="AO74" i="5"/>
  <c r="AO125" i="5" s="1"/>
  <c r="AP30" i="5"/>
  <c r="AO76" i="5"/>
  <c r="AO127" i="5" s="1"/>
  <c r="AQ32" i="5"/>
  <c r="AP78" i="5"/>
  <c r="AP129" i="5" s="1"/>
  <c r="AP15" i="5"/>
  <c r="AO61" i="5"/>
  <c r="AO112" i="5" s="1"/>
  <c r="AQ25" i="5"/>
  <c r="AP71" i="5"/>
  <c r="AP122" i="5" s="1"/>
  <c r="AP20" i="5"/>
  <c r="AO66" i="5"/>
  <c r="AO117" i="5" s="1"/>
  <c r="AQ12" i="5"/>
  <c r="AP58" i="5"/>
  <c r="AP109" i="5" s="1"/>
  <c r="AQ9" i="5"/>
  <c r="AP55" i="5"/>
  <c r="AP106" i="5" s="1"/>
  <c r="AP37" i="5"/>
  <c r="AO83" i="5"/>
  <c r="AO134" i="5" s="1"/>
  <c r="AP10" i="5"/>
  <c r="AO56" i="5"/>
  <c r="AO107" i="5" s="1"/>
  <c r="AP19" i="5"/>
  <c r="AO65" i="5"/>
  <c r="AO116" i="5" s="1"/>
  <c r="AP33" i="5"/>
  <c r="AO79" i="5"/>
  <c r="AO130" i="5" s="1"/>
  <c r="AP22" i="5"/>
  <c r="AO68" i="5"/>
  <c r="AO119" i="5" s="1"/>
  <c r="AP14" i="5"/>
  <c r="AO60" i="5"/>
  <c r="AO111" i="5" s="1"/>
  <c r="AP23" i="5"/>
  <c r="AO69" i="5"/>
  <c r="AO120" i="5" s="1"/>
  <c r="AP31" i="5"/>
  <c r="AO77" i="5"/>
  <c r="AO128" i="5" s="1"/>
  <c r="AP18" i="5"/>
  <c r="AO64" i="5"/>
  <c r="AO115" i="5" s="1"/>
  <c r="AP38" i="5"/>
  <c r="AO84" i="5"/>
  <c r="AO135" i="5" s="1"/>
  <c r="AQ21" i="5"/>
  <c r="AP67" i="5"/>
  <c r="AP118" i="5" s="1"/>
  <c r="AP27" i="5"/>
  <c r="AO73" i="5"/>
  <c r="AO124" i="5" s="1"/>
  <c r="AP35" i="5"/>
  <c r="AO81" i="5"/>
  <c r="AO132" i="5" s="1"/>
  <c r="AP41" i="5"/>
  <c r="AO87" i="5"/>
  <c r="AO138" i="5" s="1"/>
  <c r="AQ11" i="5"/>
  <c r="AP57" i="5"/>
  <c r="AP108" i="5" s="1"/>
  <c r="AP13" i="5"/>
  <c r="AO59" i="5"/>
  <c r="AO110" i="5" s="1"/>
  <c r="AP39" i="5"/>
  <c r="AO85" i="5"/>
  <c r="AO136" i="5" s="1"/>
  <c r="AP29" i="5"/>
  <c r="AO75" i="5"/>
  <c r="AO126" i="5" s="1"/>
  <c r="AQ36" i="5"/>
  <c r="AP82" i="5"/>
  <c r="AP133" i="5" s="1"/>
  <c r="AP24" i="5"/>
  <c r="AO70" i="5"/>
  <c r="AO121" i="5" s="1"/>
  <c r="AN73" i="56"/>
  <c r="AN123" i="56" s="1"/>
  <c r="AO27" i="56"/>
  <c r="AO14" i="56"/>
  <c r="AN60" i="56"/>
  <c r="AN110" i="56" s="1"/>
  <c r="AP41" i="56"/>
  <c r="AO87" i="56"/>
  <c r="AO137" i="56" s="1"/>
  <c r="AP26" i="56"/>
  <c r="AO72" i="56"/>
  <c r="AO122" i="56" s="1"/>
  <c r="AO50" i="56"/>
  <c r="AN96" i="56"/>
  <c r="AN146" i="56" s="1"/>
  <c r="AP35" i="56"/>
  <c r="AO81" i="56"/>
  <c r="AO131" i="56" s="1"/>
  <c r="AP18" i="56"/>
  <c r="AO64" i="56"/>
  <c r="AO114" i="56" s="1"/>
  <c r="AO29" i="56"/>
  <c r="AN75" i="56"/>
  <c r="AN125" i="56" s="1"/>
  <c r="AO13" i="56"/>
  <c r="AN59" i="56"/>
  <c r="AN109" i="56" s="1"/>
  <c r="AO11" i="56"/>
  <c r="AN57" i="56"/>
  <c r="AN107" i="56" s="1"/>
  <c r="AO37" i="56"/>
  <c r="AN83" i="56"/>
  <c r="AN133" i="56" s="1"/>
  <c r="AO15" i="56"/>
  <c r="AN61" i="56"/>
  <c r="AN111" i="56" s="1"/>
  <c r="AO12" i="56"/>
  <c r="AN58" i="56"/>
  <c r="AN108" i="56" s="1"/>
  <c r="AO8" i="56"/>
  <c r="AN54" i="56"/>
  <c r="AN104" i="56" s="1"/>
  <c r="AO19" i="56"/>
  <c r="AN65" i="56"/>
  <c r="AN115" i="56" s="1"/>
  <c r="AO32" i="56"/>
  <c r="AN78" i="56"/>
  <c r="AN128" i="56" s="1"/>
  <c r="AO22" i="56"/>
  <c r="AN68" i="56"/>
  <c r="AN118" i="56" s="1"/>
  <c r="AP30" i="56"/>
  <c r="AO76" i="56"/>
  <c r="AO126" i="56" s="1"/>
  <c r="AO9" i="56"/>
  <c r="AN55" i="56"/>
  <c r="AN105" i="56" s="1"/>
  <c r="AO28" i="56"/>
  <c r="AN74" i="56"/>
  <c r="AN124" i="56" s="1"/>
  <c r="AO21" i="56"/>
  <c r="AN67" i="56"/>
  <c r="AN117" i="56" s="1"/>
  <c r="AP23" i="56"/>
  <c r="AO69" i="56"/>
  <c r="AO119" i="56" s="1"/>
  <c r="AO31" i="56"/>
  <c r="AN77" i="56"/>
  <c r="AN127" i="56" s="1"/>
  <c r="AO36" i="56"/>
  <c r="AN82" i="56"/>
  <c r="AN132" i="56" s="1"/>
  <c r="AP24" i="56"/>
  <c r="AO70" i="56"/>
  <c r="AO120" i="56" s="1"/>
  <c r="AO20" i="56"/>
  <c r="AN66" i="56"/>
  <c r="AN116" i="56" s="1"/>
  <c r="AQ17" i="56"/>
  <c r="AP63" i="56"/>
  <c r="AP113" i="56" s="1"/>
  <c r="AP10" i="56"/>
  <c r="AO56" i="56"/>
  <c r="AO106" i="56" s="1"/>
  <c r="AO34" i="56"/>
  <c r="AN80" i="56"/>
  <c r="AN130" i="56" s="1"/>
  <c r="AO39" i="56"/>
  <c r="AN85" i="56"/>
  <c r="AN135" i="56" s="1"/>
  <c r="AO33" i="56"/>
  <c r="AN79" i="56"/>
  <c r="AN129" i="56" s="1"/>
  <c r="AP42" i="56"/>
  <c r="AO88" i="56"/>
  <c r="AO138" i="56" s="1"/>
  <c r="AO7" i="56"/>
  <c r="AN53" i="56"/>
  <c r="AO16" i="56"/>
  <c r="AN62" i="56"/>
  <c r="AN112" i="56" s="1"/>
  <c r="AW11" i="8"/>
  <c r="AA60" i="8"/>
  <c r="AA43" i="8"/>
  <c r="AM150" i="56" l="1"/>
  <c r="AN95" i="56"/>
  <c r="AN145" i="56" s="1"/>
  <c r="AO49" i="56"/>
  <c r="AO44" i="56"/>
  <c r="AN90" i="56"/>
  <c r="AN140" i="56" s="1"/>
  <c r="AN94" i="56"/>
  <c r="AN144" i="56" s="1"/>
  <c r="AO48" i="56"/>
  <c r="AN93" i="56"/>
  <c r="AN143" i="56" s="1"/>
  <c r="AO47" i="56"/>
  <c r="AN92" i="56"/>
  <c r="AN142" i="56" s="1"/>
  <c r="AO46" i="56"/>
  <c r="AN91" i="56"/>
  <c r="AN141" i="56" s="1"/>
  <c r="AO45" i="56"/>
  <c r="AN89" i="56"/>
  <c r="AN139" i="56" s="1"/>
  <c r="AO43" i="56"/>
  <c r="AN151" i="5"/>
  <c r="AP50" i="5"/>
  <c r="AO96" i="5"/>
  <c r="AO147" i="5" s="1"/>
  <c r="AP42" i="5"/>
  <c r="AO88" i="5"/>
  <c r="AO139" i="5" s="1"/>
  <c r="AO95" i="5"/>
  <c r="AO146" i="5" s="1"/>
  <c r="AP49" i="5"/>
  <c r="AP90" i="5"/>
  <c r="AP141" i="5" s="1"/>
  <c r="AQ44" i="5"/>
  <c r="AP93" i="5"/>
  <c r="AP144" i="5" s="1"/>
  <c r="AQ47" i="5"/>
  <c r="AQ91" i="5"/>
  <c r="AQ142" i="5" s="1"/>
  <c r="AR45" i="5"/>
  <c r="AP89" i="5"/>
  <c r="AP140" i="5" s="1"/>
  <c r="AQ43" i="5"/>
  <c r="AP92" i="5"/>
  <c r="AP143" i="5" s="1"/>
  <c r="AQ46" i="5"/>
  <c r="AQ48" i="5"/>
  <c r="AP94" i="5"/>
  <c r="AP145" i="5" s="1"/>
  <c r="AP8" i="5"/>
  <c r="AO54" i="5"/>
  <c r="AO105" i="5" s="1"/>
  <c r="AP26" i="5"/>
  <c r="AO72" i="5"/>
  <c r="AO123" i="5" s="1"/>
  <c r="AP34" i="5"/>
  <c r="AO80" i="5"/>
  <c r="AO131" i="5" s="1"/>
  <c r="AP16" i="5"/>
  <c r="AO62" i="5"/>
  <c r="AO113" i="5" s="1"/>
  <c r="AN86" i="56"/>
  <c r="AN136" i="56" s="1"/>
  <c r="AO40" i="56"/>
  <c r="AN71" i="56"/>
  <c r="AN121" i="56" s="1"/>
  <c r="AO25" i="56"/>
  <c r="AO38" i="56"/>
  <c r="AN84" i="56"/>
  <c r="AN134" i="56" s="1"/>
  <c r="AR36" i="5"/>
  <c r="AQ82" i="5"/>
  <c r="AQ133" i="5" s="1"/>
  <c r="AR11" i="5"/>
  <c r="AQ57" i="5"/>
  <c r="AQ108" i="5" s="1"/>
  <c r="AQ31" i="5"/>
  <c r="AP77" i="5"/>
  <c r="AP128" i="5" s="1"/>
  <c r="AQ10" i="5"/>
  <c r="AP56" i="5"/>
  <c r="AP107" i="5" s="1"/>
  <c r="AR12" i="5"/>
  <c r="AQ58" i="5"/>
  <c r="AQ109" i="5" s="1"/>
  <c r="AQ15" i="5"/>
  <c r="AP61" i="5"/>
  <c r="AP112" i="5" s="1"/>
  <c r="AQ28" i="5"/>
  <c r="AP74" i="5"/>
  <c r="AP125" i="5" s="1"/>
  <c r="AQ29" i="5"/>
  <c r="AP75" i="5"/>
  <c r="AP126" i="5" s="1"/>
  <c r="AQ33" i="5"/>
  <c r="AP79" i="5"/>
  <c r="AP130" i="5" s="1"/>
  <c r="AR32" i="5"/>
  <c r="AQ78" i="5"/>
  <c r="AQ129" i="5" s="1"/>
  <c r="AQ7" i="5"/>
  <c r="AP53" i="5"/>
  <c r="AP104" i="5" s="1"/>
  <c r="AQ41" i="5"/>
  <c r="AP87" i="5"/>
  <c r="AP138" i="5" s="1"/>
  <c r="AQ37" i="5"/>
  <c r="AP83" i="5"/>
  <c r="AP134" i="5" s="1"/>
  <c r="AQ23" i="5"/>
  <c r="AP69" i="5"/>
  <c r="AP120" i="5" s="1"/>
  <c r="AQ35" i="5"/>
  <c r="AP81" i="5"/>
  <c r="AP132" i="5" s="1"/>
  <c r="AQ38" i="5"/>
  <c r="AP84" i="5"/>
  <c r="AP135" i="5" s="1"/>
  <c r="AQ14" i="5"/>
  <c r="AP60" i="5"/>
  <c r="AP111" i="5" s="1"/>
  <c r="AQ30" i="5"/>
  <c r="AP76" i="5"/>
  <c r="AP127" i="5" s="1"/>
  <c r="AQ40" i="5"/>
  <c r="AP86" i="5"/>
  <c r="AP137" i="5" s="1"/>
  <c r="AR21" i="5"/>
  <c r="AQ67" i="5"/>
  <c r="AQ118" i="5" s="1"/>
  <c r="AQ20" i="5"/>
  <c r="AP66" i="5"/>
  <c r="AP117" i="5" s="1"/>
  <c r="AQ39" i="5"/>
  <c r="AP85" i="5"/>
  <c r="AP136" i="5" s="1"/>
  <c r="AQ24" i="5"/>
  <c r="AP70" i="5"/>
  <c r="AP121" i="5" s="1"/>
  <c r="AQ13" i="5"/>
  <c r="AP59" i="5"/>
  <c r="AP110" i="5" s="1"/>
  <c r="AQ27" i="5"/>
  <c r="AP73" i="5"/>
  <c r="AP124" i="5" s="1"/>
  <c r="AQ18" i="5"/>
  <c r="AP64" i="5"/>
  <c r="AP115" i="5" s="1"/>
  <c r="AQ22" i="5"/>
  <c r="AP68" i="5"/>
  <c r="AP119" i="5" s="1"/>
  <c r="AQ19" i="5"/>
  <c r="AP65" i="5"/>
  <c r="AP116" i="5" s="1"/>
  <c r="AR9" i="5"/>
  <c r="AQ55" i="5"/>
  <c r="AQ106" i="5" s="1"/>
  <c r="AR25" i="5"/>
  <c r="AQ71" i="5"/>
  <c r="AQ122" i="5" s="1"/>
  <c r="AQ17" i="5"/>
  <c r="AP63" i="5"/>
  <c r="AP114" i="5" s="1"/>
  <c r="AO73" i="56"/>
  <c r="AO123" i="56" s="1"/>
  <c r="AP27" i="56"/>
  <c r="AP7" i="56"/>
  <c r="AO53" i="56"/>
  <c r="AP19" i="56"/>
  <c r="AO65" i="56"/>
  <c r="AO115" i="56" s="1"/>
  <c r="AP37" i="56"/>
  <c r="AO83" i="56"/>
  <c r="AO133" i="56" s="1"/>
  <c r="AP13" i="56"/>
  <c r="AO59" i="56"/>
  <c r="AO109" i="56" s="1"/>
  <c r="AP50" i="56"/>
  <c r="AO96" i="56"/>
  <c r="AO146" i="56" s="1"/>
  <c r="AQ30" i="56"/>
  <c r="AP76" i="56"/>
  <c r="AP126" i="56" s="1"/>
  <c r="AQ24" i="56"/>
  <c r="AP70" i="56"/>
  <c r="AP120" i="56" s="1"/>
  <c r="AQ42" i="56"/>
  <c r="AP88" i="56"/>
  <c r="AP138" i="56" s="1"/>
  <c r="AQ23" i="56"/>
  <c r="AP69" i="56"/>
  <c r="AP119" i="56" s="1"/>
  <c r="AP29" i="56"/>
  <c r="AO75" i="56"/>
  <c r="AO125" i="56" s="1"/>
  <c r="AP33" i="56"/>
  <c r="AO79" i="56"/>
  <c r="AO129" i="56" s="1"/>
  <c r="AP31" i="56"/>
  <c r="AO77" i="56"/>
  <c r="AO127" i="56" s="1"/>
  <c r="AP22" i="56"/>
  <c r="AO68" i="56"/>
  <c r="AO118" i="56" s="1"/>
  <c r="AP12" i="56"/>
  <c r="AO58" i="56"/>
  <c r="AO108" i="56" s="1"/>
  <c r="AQ18" i="56"/>
  <c r="AP64" i="56"/>
  <c r="AP114" i="56" s="1"/>
  <c r="AQ41" i="56"/>
  <c r="AP87" i="56"/>
  <c r="AP137" i="56" s="1"/>
  <c r="AP34" i="56"/>
  <c r="AO80" i="56"/>
  <c r="AO130" i="56" s="1"/>
  <c r="AP36" i="56"/>
  <c r="AO82" i="56"/>
  <c r="AO132" i="56" s="1"/>
  <c r="AP11" i="56"/>
  <c r="AO57" i="56"/>
  <c r="AO107" i="56" s="1"/>
  <c r="AR17" i="56"/>
  <c r="AQ63" i="56"/>
  <c r="AQ113" i="56" s="1"/>
  <c r="AP21" i="56"/>
  <c r="AO67" i="56"/>
  <c r="AO117" i="56" s="1"/>
  <c r="AP9" i="56"/>
  <c r="AO55" i="56"/>
  <c r="AO105" i="56" s="1"/>
  <c r="AQ10" i="56"/>
  <c r="AP56" i="56"/>
  <c r="AP106" i="56" s="1"/>
  <c r="AP8" i="56"/>
  <c r="AO54" i="56"/>
  <c r="AO104" i="56" s="1"/>
  <c r="AQ26" i="56"/>
  <c r="AP72" i="56"/>
  <c r="AP122" i="56" s="1"/>
  <c r="AP16" i="56"/>
  <c r="AO62" i="56"/>
  <c r="AO112" i="56" s="1"/>
  <c r="AP39" i="56"/>
  <c r="AO85" i="56"/>
  <c r="AO135" i="56" s="1"/>
  <c r="AP20" i="56"/>
  <c r="AO66" i="56"/>
  <c r="AO116" i="56" s="1"/>
  <c r="AP28" i="56"/>
  <c r="AO74" i="56"/>
  <c r="AO124" i="56" s="1"/>
  <c r="AP32" i="56"/>
  <c r="AO78" i="56"/>
  <c r="AO128" i="56" s="1"/>
  <c r="AP15" i="56"/>
  <c r="AO61" i="56"/>
  <c r="AO111" i="56" s="1"/>
  <c r="AQ35" i="56"/>
  <c r="AP81" i="56"/>
  <c r="AP131" i="56" s="1"/>
  <c r="AP14" i="56"/>
  <c r="AO60" i="56"/>
  <c r="AO110" i="56" s="1"/>
  <c r="AX11" i="8"/>
  <c r="AB60" i="8"/>
  <c r="AB43" i="8"/>
  <c r="AO91" i="56" l="1"/>
  <c r="AO141" i="56" s="1"/>
  <c r="AP45" i="56"/>
  <c r="AO94" i="56"/>
  <c r="AO144" i="56" s="1"/>
  <c r="AP48" i="56"/>
  <c r="AP44" i="56"/>
  <c r="AO90" i="56"/>
  <c r="AO140" i="56" s="1"/>
  <c r="AO92" i="56"/>
  <c r="AO142" i="56" s="1"/>
  <c r="AP46" i="56"/>
  <c r="AP49" i="56"/>
  <c r="AO95" i="56"/>
  <c r="AO145" i="56" s="1"/>
  <c r="AO89" i="56"/>
  <c r="AO139" i="56" s="1"/>
  <c r="AP43" i="56"/>
  <c r="AO93" i="56"/>
  <c r="AO143" i="56" s="1"/>
  <c r="AP47" i="56"/>
  <c r="AQ42" i="5"/>
  <c r="AP88" i="5"/>
  <c r="AP139" i="5" s="1"/>
  <c r="AO151" i="5"/>
  <c r="AQ49" i="5"/>
  <c r="AP95" i="5"/>
  <c r="AP146" i="5" s="1"/>
  <c r="AQ50" i="5"/>
  <c r="AP96" i="5"/>
  <c r="AP147" i="5" s="1"/>
  <c r="AQ93" i="5"/>
  <c r="AQ144" i="5" s="1"/>
  <c r="AR47" i="5"/>
  <c r="AR46" i="5"/>
  <c r="AQ92" i="5"/>
  <c r="AQ143" i="5" s="1"/>
  <c r="AR43" i="5"/>
  <c r="AQ89" i="5"/>
  <c r="AQ140" i="5" s="1"/>
  <c r="AR44" i="5"/>
  <c r="AQ90" i="5"/>
  <c r="AQ141" i="5" s="1"/>
  <c r="AS45" i="5"/>
  <c r="AR91" i="5"/>
  <c r="AR142" i="5" s="1"/>
  <c r="AR48" i="5"/>
  <c r="AQ94" i="5"/>
  <c r="AQ145" i="5" s="1"/>
  <c r="AP54" i="5"/>
  <c r="AP105" i="5" s="1"/>
  <c r="AQ8" i="5"/>
  <c r="AQ26" i="5"/>
  <c r="AP72" i="5"/>
  <c r="AP123" i="5" s="1"/>
  <c r="AQ16" i="5"/>
  <c r="AP62" i="5"/>
  <c r="AP113" i="5" s="1"/>
  <c r="AP80" i="5"/>
  <c r="AP131" i="5" s="1"/>
  <c r="AQ34" i="5"/>
  <c r="AN150" i="56"/>
  <c r="AP40" i="56"/>
  <c r="AO86" i="56"/>
  <c r="AO136" i="56" s="1"/>
  <c r="AP25" i="56"/>
  <c r="AO71" i="56"/>
  <c r="AO121" i="56" s="1"/>
  <c r="AO84" i="56"/>
  <c r="AO134" i="56" s="1"/>
  <c r="AP38" i="56"/>
  <c r="AR22" i="5"/>
  <c r="AQ68" i="5"/>
  <c r="AQ119" i="5" s="1"/>
  <c r="AR24" i="5"/>
  <c r="AQ70" i="5"/>
  <c r="AQ121" i="5" s="1"/>
  <c r="AR40" i="5"/>
  <c r="AQ86" i="5"/>
  <c r="AQ137" i="5" s="1"/>
  <c r="AR23" i="5"/>
  <c r="AQ69" i="5"/>
  <c r="AQ120" i="5" s="1"/>
  <c r="AS32" i="5"/>
  <c r="AR78" i="5"/>
  <c r="AR129" i="5" s="1"/>
  <c r="AR15" i="5"/>
  <c r="AQ61" i="5"/>
  <c r="AQ112" i="5" s="1"/>
  <c r="AR31" i="5"/>
  <c r="AQ77" i="5"/>
  <c r="AQ128" i="5" s="1"/>
  <c r="AS25" i="5"/>
  <c r="AR71" i="5"/>
  <c r="AR122" i="5" s="1"/>
  <c r="AR18" i="5"/>
  <c r="AQ64" i="5"/>
  <c r="AQ115" i="5" s="1"/>
  <c r="AR39" i="5"/>
  <c r="AQ85" i="5"/>
  <c r="AQ136" i="5" s="1"/>
  <c r="AR30" i="5"/>
  <c r="AQ76" i="5"/>
  <c r="AQ127" i="5" s="1"/>
  <c r="AR14" i="5"/>
  <c r="AQ60" i="5"/>
  <c r="AQ111" i="5" s="1"/>
  <c r="AR37" i="5"/>
  <c r="AQ83" i="5"/>
  <c r="AQ134" i="5" s="1"/>
  <c r="AR33" i="5"/>
  <c r="AQ79" i="5"/>
  <c r="AQ130" i="5" s="1"/>
  <c r="AS12" i="5"/>
  <c r="AR58" i="5"/>
  <c r="AR109" i="5" s="1"/>
  <c r="AS9" i="5"/>
  <c r="AR55" i="5"/>
  <c r="AR106" i="5" s="1"/>
  <c r="AR27" i="5"/>
  <c r="AQ73" i="5"/>
  <c r="AQ124" i="5" s="1"/>
  <c r="AR38" i="5"/>
  <c r="AQ84" i="5"/>
  <c r="AQ135" i="5" s="1"/>
  <c r="AR41" i="5"/>
  <c r="AQ87" i="5"/>
  <c r="AQ138" i="5" s="1"/>
  <c r="AR29" i="5"/>
  <c r="AQ75" i="5"/>
  <c r="AQ126" i="5" s="1"/>
  <c r="AR10" i="5"/>
  <c r="AQ56" i="5"/>
  <c r="AQ107" i="5" s="1"/>
  <c r="AS11" i="5"/>
  <c r="AR57" i="5"/>
  <c r="AR108" i="5" s="1"/>
  <c r="AR20" i="5"/>
  <c r="AQ66" i="5"/>
  <c r="AQ117" i="5" s="1"/>
  <c r="AR17" i="5"/>
  <c r="AQ63" i="5"/>
  <c r="AQ114" i="5" s="1"/>
  <c r="AR19" i="5"/>
  <c r="AQ65" i="5"/>
  <c r="AQ116" i="5" s="1"/>
  <c r="AR13" i="5"/>
  <c r="AQ59" i="5"/>
  <c r="AQ110" i="5" s="1"/>
  <c r="AS21" i="5"/>
  <c r="AR67" i="5"/>
  <c r="AR118" i="5" s="1"/>
  <c r="AR35" i="5"/>
  <c r="AQ81" i="5"/>
  <c r="AQ132" i="5" s="1"/>
  <c r="AR7" i="5"/>
  <c r="AQ53" i="5"/>
  <c r="AQ104" i="5" s="1"/>
  <c r="AR28" i="5"/>
  <c r="AQ74" i="5"/>
  <c r="AQ125" i="5" s="1"/>
  <c r="AS36" i="5"/>
  <c r="AR82" i="5"/>
  <c r="AR133" i="5" s="1"/>
  <c r="AQ27" i="56"/>
  <c r="AP73" i="56"/>
  <c r="AP123" i="56" s="1"/>
  <c r="AR35" i="56"/>
  <c r="AQ81" i="56"/>
  <c r="AQ131" i="56" s="1"/>
  <c r="AQ33" i="56"/>
  <c r="AP79" i="56"/>
  <c r="AP129" i="56" s="1"/>
  <c r="AQ13" i="56"/>
  <c r="AP59" i="56"/>
  <c r="AP109" i="56" s="1"/>
  <c r="AQ16" i="56"/>
  <c r="AP62" i="56"/>
  <c r="AP112" i="56" s="1"/>
  <c r="AQ36" i="56"/>
  <c r="AP82" i="56"/>
  <c r="AP132" i="56" s="1"/>
  <c r="AQ37" i="56"/>
  <c r="AP83" i="56"/>
  <c r="AP133" i="56" s="1"/>
  <c r="AQ11" i="56"/>
  <c r="AP57" i="56"/>
  <c r="AP107" i="56" s="1"/>
  <c r="AR18" i="56"/>
  <c r="AQ64" i="56"/>
  <c r="AQ114" i="56" s="1"/>
  <c r="AR24" i="56"/>
  <c r="AQ70" i="56"/>
  <c r="AQ120" i="56" s="1"/>
  <c r="AQ8" i="56"/>
  <c r="AP54" i="56"/>
  <c r="AP104" i="56" s="1"/>
  <c r="AQ34" i="56"/>
  <c r="AP80" i="56"/>
  <c r="AP130" i="56" s="1"/>
  <c r="AR23" i="56"/>
  <c r="AQ69" i="56"/>
  <c r="AQ119" i="56" s="1"/>
  <c r="AR30" i="56"/>
  <c r="AQ76" i="56"/>
  <c r="AQ126" i="56" s="1"/>
  <c r="AQ19" i="56"/>
  <c r="AP65" i="56"/>
  <c r="AP115" i="56" s="1"/>
  <c r="AQ9" i="56"/>
  <c r="AP55" i="56"/>
  <c r="AP105" i="56" s="1"/>
  <c r="AQ29" i="56"/>
  <c r="AP75" i="56"/>
  <c r="AP125" i="56" s="1"/>
  <c r="AQ15" i="56"/>
  <c r="AP61" i="56"/>
  <c r="AP111" i="56" s="1"/>
  <c r="AQ22" i="56"/>
  <c r="AP68" i="56"/>
  <c r="AP118" i="56" s="1"/>
  <c r="AQ28" i="56"/>
  <c r="AP74" i="56"/>
  <c r="AP124" i="56" s="1"/>
  <c r="AR26" i="56"/>
  <c r="AQ72" i="56"/>
  <c r="AQ122" i="56" s="1"/>
  <c r="AQ12" i="56"/>
  <c r="AP58" i="56"/>
  <c r="AP108" i="56" s="1"/>
  <c r="AQ20" i="56"/>
  <c r="AP66" i="56"/>
  <c r="AP116" i="56" s="1"/>
  <c r="AQ21" i="56"/>
  <c r="AP67" i="56"/>
  <c r="AP117" i="56" s="1"/>
  <c r="AQ14" i="56"/>
  <c r="AP60" i="56"/>
  <c r="AP110" i="56" s="1"/>
  <c r="AQ32" i="56"/>
  <c r="AP78" i="56"/>
  <c r="AP128" i="56" s="1"/>
  <c r="AQ39" i="56"/>
  <c r="AP85" i="56"/>
  <c r="AP135" i="56" s="1"/>
  <c r="AR10" i="56"/>
  <c r="AQ56" i="56"/>
  <c r="AQ106" i="56" s="1"/>
  <c r="AS17" i="56"/>
  <c r="AR63" i="56"/>
  <c r="AR113" i="56" s="1"/>
  <c r="AR41" i="56"/>
  <c r="AQ87" i="56"/>
  <c r="AQ137" i="56" s="1"/>
  <c r="AQ31" i="56"/>
  <c r="AP77" i="56"/>
  <c r="AP127" i="56" s="1"/>
  <c r="AR42" i="56"/>
  <c r="AQ88" i="56"/>
  <c r="AQ138" i="56" s="1"/>
  <c r="AQ50" i="56"/>
  <c r="AP96" i="56"/>
  <c r="AP146" i="56" s="1"/>
  <c r="AQ7" i="56"/>
  <c r="AP53" i="56"/>
  <c r="AY11" i="8"/>
  <c r="AC60" i="8"/>
  <c r="AC43" i="8"/>
  <c r="CB86" i="18"/>
  <c r="CB85" i="18"/>
  <c r="CC85" i="18"/>
  <c r="CD85" i="18"/>
  <c r="CE85" i="18"/>
  <c r="CF85" i="18"/>
  <c r="CC86" i="18"/>
  <c r="CD86" i="18"/>
  <c r="CE86" i="18"/>
  <c r="CF86" i="18"/>
  <c r="CB84" i="18"/>
  <c r="CC84" i="18"/>
  <c r="CD84" i="18"/>
  <c r="CE84" i="18"/>
  <c r="CF84" i="18"/>
  <c r="CF2" i="18"/>
  <c r="CB15" i="49"/>
  <c r="CC15" i="49"/>
  <c r="CD15" i="49"/>
  <c r="CA15" i="49"/>
  <c r="AP92" i="56" l="1"/>
  <c r="AP142" i="56" s="1"/>
  <c r="AQ46" i="56"/>
  <c r="AP90" i="56"/>
  <c r="AP140" i="56" s="1"/>
  <c r="AQ44" i="56"/>
  <c r="AP89" i="56"/>
  <c r="AP139" i="56" s="1"/>
  <c r="AQ43" i="56"/>
  <c r="AP94" i="56"/>
  <c r="AP144" i="56" s="1"/>
  <c r="AQ48" i="56"/>
  <c r="AP93" i="56"/>
  <c r="AP143" i="56" s="1"/>
  <c r="AQ47" i="56"/>
  <c r="AP91" i="56"/>
  <c r="AP141" i="56" s="1"/>
  <c r="AQ45" i="56"/>
  <c r="AQ49" i="56"/>
  <c r="AP95" i="56"/>
  <c r="AP145" i="56" s="1"/>
  <c r="AQ88" i="5"/>
  <c r="AQ139" i="5" s="1"/>
  <c r="AR42" i="5"/>
  <c r="AR50" i="5"/>
  <c r="AQ96" i="5"/>
  <c r="AQ147" i="5" s="1"/>
  <c r="AP151" i="5"/>
  <c r="AR49" i="5"/>
  <c r="AQ95" i="5"/>
  <c r="AQ146" i="5" s="1"/>
  <c r="AR90" i="5"/>
  <c r="AR141" i="5" s="1"/>
  <c r="AS44" i="5"/>
  <c r="AS43" i="5"/>
  <c r="AR89" i="5"/>
  <c r="AR140" i="5" s="1"/>
  <c r="AS47" i="5"/>
  <c r="AR93" i="5"/>
  <c r="AR144" i="5" s="1"/>
  <c r="AS91" i="5"/>
  <c r="AS142" i="5" s="1"/>
  <c r="AT45" i="5"/>
  <c r="AS46" i="5"/>
  <c r="AR92" i="5"/>
  <c r="AR143" i="5" s="1"/>
  <c r="AS48" i="5"/>
  <c r="AR94" i="5"/>
  <c r="AR145" i="5" s="1"/>
  <c r="AR8" i="5"/>
  <c r="AQ54" i="5"/>
  <c r="AQ105" i="5" s="1"/>
  <c r="AR26" i="5"/>
  <c r="AQ72" i="5"/>
  <c r="AQ123" i="5" s="1"/>
  <c r="AR34" i="5"/>
  <c r="AQ80" i="5"/>
  <c r="AQ131" i="5" s="1"/>
  <c r="AQ62" i="5"/>
  <c r="AQ113" i="5" s="1"/>
  <c r="AR16" i="5"/>
  <c r="AO150" i="56"/>
  <c r="AQ40" i="56"/>
  <c r="AP86" i="56"/>
  <c r="AP136" i="56" s="1"/>
  <c r="AQ25" i="56"/>
  <c r="AP71" i="56"/>
  <c r="AP121" i="56" s="1"/>
  <c r="AQ38" i="56"/>
  <c r="AP84" i="56"/>
  <c r="AP134" i="56" s="1"/>
  <c r="AS33" i="5"/>
  <c r="AR79" i="5"/>
  <c r="AR130" i="5" s="1"/>
  <c r="AS39" i="5"/>
  <c r="AR85" i="5"/>
  <c r="AR136" i="5" s="1"/>
  <c r="AS15" i="5"/>
  <c r="AR61" i="5"/>
  <c r="AR112" i="5" s="1"/>
  <c r="AS40" i="5"/>
  <c r="AR86" i="5"/>
  <c r="AR137" i="5" s="1"/>
  <c r="AS28" i="5"/>
  <c r="AR74" i="5"/>
  <c r="AR125" i="5" s="1"/>
  <c r="AT9" i="5"/>
  <c r="AS55" i="5"/>
  <c r="AS106" i="5" s="1"/>
  <c r="AS37" i="5"/>
  <c r="AR83" i="5"/>
  <c r="AR134" i="5" s="1"/>
  <c r="AS18" i="5"/>
  <c r="AR64" i="5"/>
  <c r="AR115" i="5" s="1"/>
  <c r="AT32" i="5"/>
  <c r="AS78" i="5"/>
  <c r="AS129" i="5" s="1"/>
  <c r="AS24" i="5"/>
  <c r="AR70" i="5"/>
  <c r="AR121" i="5" s="1"/>
  <c r="AS29" i="5"/>
  <c r="AR75" i="5"/>
  <c r="AR126" i="5" s="1"/>
  <c r="AS20" i="5"/>
  <c r="AR66" i="5"/>
  <c r="AR117" i="5" s="1"/>
  <c r="AS7" i="5"/>
  <c r="AR53" i="5"/>
  <c r="AR104" i="5" s="1"/>
  <c r="AS13" i="5"/>
  <c r="AR59" i="5"/>
  <c r="AR110" i="5" s="1"/>
  <c r="AT11" i="5"/>
  <c r="AS57" i="5"/>
  <c r="AS108" i="5" s="1"/>
  <c r="AS38" i="5"/>
  <c r="AR84" i="5"/>
  <c r="AR135" i="5" s="1"/>
  <c r="AS14" i="5"/>
  <c r="AR60" i="5"/>
  <c r="AR111" i="5" s="1"/>
  <c r="AT25" i="5"/>
  <c r="AS71" i="5"/>
  <c r="AS122" i="5" s="1"/>
  <c r="AS23" i="5"/>
  <c r="AR69" i="5"/>
  <c r="AR120" i="5" s="1"/>
  <c r="AS22" i="5"/>
  <c r="AR68" i="5"/>
  <c r="AR119" i="5" s="1"/>
  <c r="AS27" i="5"/>
  <c r="AR73" i="5"/>
  <c r="AR124" i="5" s="1"/>
  <c r="AT21" i="5"/>
  <c r="AS67" i="5"/>
  <c r="AS118" i="5" s="1"/>
  <c r="AS17" i="5"/>
  <c r="AR63" i="5"/>
  <c r="AR114" i="5" s="1"/>
  <c r="AS41" i="5"/>
  <c r="AR87" i="5"/>
  <c r="AR138" i="5" s="1"/>
  <c r="AT36" i="5"/>
  <c r="AS82" i="5"/>
  <c r="AS133" i="5" s="1"/>
  <c r="AS35" i="5"/>
  <c r="AR81" i="5"/>
  <c r="AR132" i="5" s="1"/>
  <c r="AS19" i="5"/>
  <c r="AR65" i="5"/>
  <c r="AR116" i="5" s="1"/>
  <c r="AS10" i="5"/>
  <c r="AR56" i="5"/>
  <c r="AR107" i="5" s="1"/>
  <c r="AT12" i="5"/>
  <c r="AS58" i="5"/>
  <c r="AS109" i="5" s="1"/>
  <c r="AS30" i="5"/>
  <c r="AR76" i="5"/>
  <c r="AR127" i="5" s="1"/>
  <c r="AS31" i="5"/>
  <c r="AR77" i="5"/>
  <c r="AR128" i="5" s="1"/>
  <c r="AQ73" i="56"/>
  <c r="AQ123" i="56" s="1"/>
  <c r="AR27" i="56"/>
  <c r="AS26" i="56"/>
  <c r="AR72" i="56"/>
  <c r="AR122" i="56" s="1"/>
  <c r="AR15" i="56"/>
  <c r="AQ61" i="56"/>
  <c r="AQ111" i="56" s="1"/>
  <c r="AR19" i="56"/>
  <c r="AQ65" i="56"/>
  <c r="AQ115" i="56" s="1"/>
  <c r="AR8" i="56"/>
  <c r="AQ54" i="56"/>
  <c r="AQ104" i="56" s="1"/>
  <c r="AR11" i="56"/>
  <c r="AQ57" i="56"/>
  <c r="AQ107" i="56" s="1"/>
  <c r="AR13" i="56"/>
  <c r="AQ59" i="56"/>
  <c r="AQ109" i="56" s="1"/>
  <c r="AR14" i="56"/>
  <c r="AQ60" i="56"/>
  <c r="AQ110" i="56" s="1"/>
  <c r="AS30" i="56"/>
  <c r="AR76" i="56"/>
  <c r="AR126" i="56" s="1"/>
  <c r="AR50" i="56"/>
  <c r="AQ96" i="56"/>
  <c r="AQ146" i="56" s="1"/>
  <c r="AT17" i="56"/>
  <c r="AS63" i="56"/>
  <c r="AS113" i="56" s="1"/>
  <c r="AS42" i="56"/>
  <c r="AR88" i="56"/>
  <c r="AR138" i="56" s="1"/>
  <c r="AS10" i="56"/>
  <c r="AR56" i="56"/>
  <c r="AR106" i="56" s="1"/>
  <c r="AR29" i="56"/>
  <c r="AQ75" i="56"/>
  <c r="AQ125" i="56" s="1"/>
  <c r="AS24" i="56"/>
  <c r="AR70" i="56"/>
  <c r="AR120" i="56" s="1"/>
  <c r="AR31" i="56"/>
  <c r="AQ77" i="56"/>
  <c r="AQ127" i="56" s="1"/>
  <c r="AR39" i="56"/>
  <c r="AQ85" i="56"/>
  <c r="AQ135" i="56" s="1"/>
  <c r="AR20" i="56"/>
  <c r="AQ66" i="56"/>
  <c r="AQ116" i="56" s="1"/>
  <c r="AR28" i="56"/>
  <c r="AQ74" i="56"/>
  <c r="AQ124" i="56" s="1"/>
  <c r="AS23" i="56"/>
  <c r="AR69" i="56"/>
  <c r="AR119" i="56" s="1"/>
  <c r="AR36" i="56"/>
  <c r="AQ82" i="56"/>
  <c r="AQ132" i="56" s="1"/>
  <c r="AR33" i="56"/>
  <c r="AQ79" i="56"/>
  <c r="AQ129" i="56" s="1"/>
  <c r="AR21" i="56"/>
  <c r="AQ67" i="56"/>
  <c r="AQ117" i="56" s="1"/>
  <c r="AR37" i="56"/>
  <c r="AQ83" i="56"/>
  <c r="AQ133" i="56" s="1"/>
  <c r="AR7" i="56"/>
  <c r="AQ53" i="56"/>
  <c r="AS41" i="56"/>
  <c r="AR87" i="56"/>
  <c r="AR137" i="56" s="1"/>
  <c r="AR32" i="56"/>
  <c r="AQ78" i="56"/>
  <c r="AQ128" i="56" s="1"/>
  <c r="AR12" i="56"/>
  <c r="AQ58" i="56"/>
  <c r="AQ108" i="56" s="1"/>
  <c r="AR22" i="56"/>
  <c r="AQ68" i="56"/>
  <c r="AQ118" i="56" s="1"/>
  <c r="AR9" i="56"/>
  <c r="AQ55" i="56"/>
  <c r="AQ105" i="56" s="1"/>
  <c r="AR34" i="56"/>
  <c r="AQ80" i="56"/>
  <c r="AQ130" i="56" s="1"/>
  <c r="AS18" i="56"/>
  <c r="AR64" i="56"/>
  <c r="AR114" i="56" s="1"/>
  <c r="AR16" i="56"/>
  <c r="AQ62" i="56"/>
  <c r="AQ112" i="56" s="1"/>
  <c r="AS35" i="56"/>
  <c r="AR81" i="56"/>
  <c r="AR131" i="56" s="1"/>
  <c r="AN12" i="8"/>
  <c r="AD60" i="8"/>
  <c r="AD43" i="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4" i="18"/>
  <c r="I65" i="18"/>
  <c r="I33" i="18"/>
  <c r="E49" i="4"/>
  <c r="K49" i="4"/>
  <c r="L49" i="4"/>
  <c r="E50" i="4"/>
  <c r="G50" i="4"/>
  <c r="K50" i="4"/>
  <c r="L50" i="4"/>
  <c r="E51" i="4"/>
  <c r="G51" i="4"/>
  <c r="K51" i="4"/>
  <c r="L51" i="4"/>
  <c r="E39" i="4"/>
  <c r="K39" i="4"/>
  <c r="L39" i="4"/>
  <c r="E40" i="4"/>
  <c r="G40" i="4"/>
  <c r="K40" i="4"/>
  <c r="L40" i="4"/>
  <c r="E41" i="4"/>
  <c r="K41" i="4"/>
  <c r="L41" i="4"/>
  <c r="E29" i="4"/>
  <c r="G29" i="4"/>
  <c r="K29" i="4"/>
  <c r="L29" i="4"/>
  <c r="E30" i="4"/>
  <c r="G30" i="4"/>
  <c r="K30" i="4"/>
  <c r="L30" i="4"/>
  <c r="E31" i="4"/>
  <c r="G31" i="4"/>
  <c r="K31" i="4"/>
  <c r="L31" i="4"/>
  <c r="E19" i="4"/>
  <c r="K19" i="4"/>
  <c r="L19" i="4"/>
  <c r="E20" i="4"/>
  <c r="G20" i="4"/>
  <c r="K20" i="4"/>
  <c r="L20" i="4"/>
  <c r="E21" i="4"/>
  <c r="K21" i="4"/>
  <c r="L21" i="4"/>
  <c r="E10" i="4"/>
  <c r="G10" i="4"/>
  <c r="L10" i="4"/>
  <c r="E11" i="4"/>
  <c r="L11" i="4"/>
  <c r="F61" i="18"/>
  <c r="F62" i="18"/>
  <c r="E35" i="3"/>
  <c r="F35" i="3"/>
  <c r="G35" i="3"/>
  <c r="H35" i="3"/>
  <c r="B66" i="6"/>
  <c r="E12" i="3"/>
  <c r="F12" i="3"/>
  <c r="G12" i="3"/>
  <c r="H12" i="3"/>
  <c r="E23" i="3"/>
  <c r="F23" i="3"/>
  <c r="G23" i="3"/>
  <c r="H23" i="3"/>
  <c r="F13" i="2"/>
  <c r="F11" i="2"/>
  <c r="B62" i="18" l="1"/>
  <c r="I66" i="6"/>
  <c r="K62" i="18" s="1"/>
  <c r="AQ94" i="56"/>
  <c r="AQ144" i="56" s="1"/>
  <c r="AR48" i="56"/>
  <c r="AR49" i="56"/>
  <c r="AQ95" i="56"/>
  <c r="AQ145" i="56" s="1"/>
  <c r="AQ91" i="56"/>
  <c r="AQ141" i="56" s="1"/>
  <c r="AR45" i="56"/>
  <c r="AR44" i="56"/>
  <c r="AQ90" i="56"/>
  <c r="AQ140" i="56" s="1"/>
  <c r="AQ89" i="56"/>
  <c r="AQ139" i="56" s="1"/>
  <c r="AR43" i="56"/>
  <c r="AQ93" i="56"/>
  <c r="AQ143" i="56" s="1"/>
  <c r="AR47" i="56"/>
  <c r="AQ92" i="56"/>
  <c r="AQ142" i="56" s="1"/>
  <c r="AR46" i="56"/>
  <c r="AP150" i="56"/>
  <c r="AQ151" i="5"/>
  <c r="AS50" i="5"/>
  <c r="AR96" i="5"/>
  <c r="AR147" i="5" s="1"/>
  <c r="AR95" i="5"/>
  <c r="AR146" i="5" s="1"/>
  <c r="AS49" i="5"/>
  <c r="AS42" i="5"/>
  <c r="AR88" i="5"/>
  <c r="AR139" i="5" s="1"/>
  <c r="AU45" i="5"/>
  <c r="AT91" i="5"/>
  <c r="AT142" i="5" s="1"/>
  <c r="AT43" i="5"/>
  <c r="AS89" i="5"/>
  <c r="AS140" i="5" s="1"/>
  <c r="AT46" i="5"/>
  <c r="AS92" i="5"/>
  <c r="AS143" i="5" s="1"/>
  <c r="AT44" i="5"/>
  <c r="AS90" i="5"/>
  <c r="AS141" i="5" s="1"/>
  <c r="AT47" i="5"/>
  <c r="AS93" i="5"/>
  <c r="AS144" i="5" s="1"/>
  <c r="AT48" i="5"/>
  <c r="AS94" i="5"/>
  <c r="AS145" i="5" s="1"/>
  <c r="AR54" i="5"/>
  <c r="AR105" i="5" s="1"/>
  <c r="AS8" i="5"/>
  <c r="AR72" i="5"/>
  <c r="AR123" i="5" s="1"/>
  <c r="AS26" i="5"/>
  <c r="AS16" i="5"/>
  <c r="AR62" i="5"/>
  <c r="AR113" i="5" s="1"/>
  <c r="AS34" i="5"/>
  <c r="AR80" i="5"/>
  <c r="AR131" i="5" s="1"/>
  <c r="AR40" i="56"/>
  <c r="AQ86" i="56"/>
  <c r="AQ136" i="56" s="1"/>
  <c r="AR25" i="56"/>
  <c r="AQ71" i="56"/>
  <c r="AQ121" i="56" s="1"/>
  <c r="AR38" i="56"/>
  <c r="AQ84" i="56"/>
  <c r="AQ134" i="56" s="1"/>
  <c r="AU36" i="5"/>
  <c r="AT82" i="5"/>
  <c r="AT133" i="5" s="1"/>
  <c r="AT27" i="5"/>
  <c r="AS73" i="5"/>
  <c r="AS124" i="5" s="1"/>
  <c r="AT14" i="5"/>
  <c r="AS60" i="5"/>
  <c r="AS111" i="5" s="1"/>
  <c r="AT13" i="5"/>
  <c r="AS59" i="5"/>
  <c r="AS110" i="5" s="1"/>
  <c r="AT37" i="5"/>
  <c r="AS83" i="5"/>
  <c r="AS134" i="5" s="1"/>
  <c r="AT15" i="5"/>
  <c r="AS61" i="5"/>
  <c r="AS112" i="5" s="1"/>
  <c r="AT31" i="5"/>
  <c r="AS77" i="5"/>
  <c r="AS128" i="5" s="1"/>
  <c r="AT10" i="5"/>
  <c r="AS56" i="5"/>
  <c r="AS107" i="5" s="1"/>
  <c r="AT41" i="5"/>
  <c r="AS87" i="5"/>
  <c r="AS138" i="5" s="1"/>
  <c r="AT22" i="5"/>
  <c r="AS68" i="5"/>
  <c r="AS119" i="5" s="1"/>
  <c r="AT7" i="5"/>
  <c r="AS53" i="5"/>
  <c r="AS104" i="5" s="1"/>
  <c r="AT24" i="5"/>
  <c r="AS70" i="5"/>
  <c r="AS121" i="5" s="1"/>
  <c r="AU9" i="5"/>
  <c r="AT55" i="5"/>
  <c r="AT106" i="5" s="1"/>
  <c r="AT39" i="5"/>
  <c r="AS85" i="5"/>
  <c r="AS136" i="5" s="1"/>
  <c r="AT30" i="5"/>
  <c r="AS76" i="5"/>
  <c r="AS127" i="5" s="1"/>
  <c r="AT19" i="5"/>
  <c r="AS65" i="5"/>
  <c r="AS116" i="5" s="1"/>
  <c r="AT17" i="5"/>
  <c r="AS63" i="5"/>
  <c r="AS114" i="5" s="1"/>
  <c r="AT23" i="5"/>
  <c r="AS69" i="5"/>
  <c r="AS120" i="5" s="1"/>
  <c r="AT38" i="5"/>
  <c r="AS84" i="5"/>
  <c r="AS135" i="5" s="1"/>
  <c r="AT20" i="5"/>
  <c r="AS66" i="5"/>
  <c r="AS117" i="5" s="1"/>
  <c r="AU32" i="5"/>
  <c r="AT78" i="5"/>
  <c r="AT129" i="5" s="1"/>
  <c r="AT28" i="5"/>
  <c r="AS74" i="5"/>
  <c r="AS125" i="5" s="1"/>
  <c r="AT33" i="5"/>
  <c r="AS79" i="5"/>
  <c r="AS130" i="5" s="1"/>
  <c r="AU12" i="5"/>
  <c r="AT58" i="5"/>
  <c r="AT109" i="5" s="1"/>
  <c r="AT35" i="5"/>
  <c r="AS81" i="5"/>
  <c r="AS132" i="5" s="1"/>
  <c r="AU21" i="5"/>
  <c r="AT67" i="5"/>
  <c r="AT118" i="5" s="1"/>
  <c r="AU25" i="5"/>
  <c r="AT71" i="5"/>
  <c r="AT122" i="5" s="1"/>
  <c r="AU11" i="5"/>
  <c r="AT57" i="5"/>
  <c r="AT108" i="5" s="1"/>
  <c r="AT29" i="5"/>
  <c r="AS75" i="5"/>
  <c r="AS126" i="5" s="1"/>
  <c r="AT18" i="5"/>
  <c r="AS64" i="5"/>
  <c r="AS115" i="5" s="1"/>
  <c r="AT40" i="5"/>
  <c r="AS86" i="5"/>
  <c r="AS137" i="5" s="1"/>
  <c r="AS27" i="56"/>
  <c r="AR73" i="56"/>
  <c r="AR123" i="56" s="1"/>
  <c r="AS16" i="56"/>
  <c r="AR62" i="56"/>
  <c r="AR112" i="56" s="1"/>
  <c r="AS22" i="56"/>
  <c r="AR68" i="56"/>
  <c r="AR118" i="56" s="1"/>
  <c r="AS7" i="56"/>
  <c r="AR53" i="56"/>
  <c r="AS36" i="56"/>
  <c r="AR82" i="56"/>
  <c r="AR132" i="56" s="1"/>
  <c r="AS28" i="56"/>
  <c r="AR74" i="56"/>
  <c r="AR124" i="56" s="1"/>
  <c r="AT24" i="56"/>
  <c r="AS70" i="56"/>
  <c r="AS120" i="56" s="1"/>
  <c r="AU17" i="56"/>
  <c r="AT63" i="56"/>
  <c r="AT113" i="56" s="1"/>
  <c r="AS8" i="56"/>
  <c r="AR54" i="56"/>
  <c r="AR104" i="56" s="1"/>
  <c r="AT18" i="56"/>
  <c r="AS64" i="56"/>
  <c r="AS114" i="56" s="1"/>
  <c r="AS12" i="56"/>
  <c r="AR58" i="56"/>
  <c r="AR108" i="56" s="1"/>
  <c r="AS37" i="56"/>
  <c r="AR83" i="56"/>
  <c r="AR133" i="56" s="1"/>
  <c r="AS20" i="56"/>
  <c r="AR66" i="56"/>
  <c r="AR116" i="56" s="1"/>
  <c r="AS29" i="56"/>
  <c r="AR75" i="56"/>
  <c r="AR125" i="56" s="1"/>
  <c r="AS50" i="56"/>
  <c r="AR96" i="56"/>
  <c r="AR146" i="56" s="1"/>
  <c r="AS14" i="56"/>
  <c r="AR60" i="56"/>
  <c r="AR110" i="56" s="1"/>
  <c r="AS19" i="56"/>
  <c r="AR65" i="56"/>
  <c r="AR115" i="56" s="1"/>
  <c r="AS34" i="56"/>
  <c r="AR80" i="56"/>
  <c r="AR130" i="56" s="1"/>
  <c r="AS32" i="56"/>
  <c r="AR78" i="56"/>
  <c r="AR128" i="56" s="1"/>
  <c r="AS21" i="56"/>
  <c r="AR67" i="56"/>
  <c r="AR117" i="56" s="1"/>
  <c r="AT23" i="56"/>
  <c r="AS69" i="56"/>
  <c r="AS119" i="56" s="1"/>
  <c r="AS39" i="56"/>
  <c r="AR85" i="56"/>
  <c r="AR135" i="56" s="1"/>
  <c r="AT10" i="56"/>
  <c r="AS56" i="56"/>
  <c r="AS106" i="56" s="1"/>
  <c r="AS13" i="56"/>
  <c r="AR59" i="56"/>
  <c r="AR109" i="56" s="1"/>
  <c r="AS15" i="56"/>
  <c r="AR61" i="56"/>
  <c r="AR111" i="56" s="1"/>
  <c r="AT35" i="56"/>
  <c r="AS81" i="56"/>
  <c r="AS131" i="56" s="1"/>
  <c r="AS9" i="56"/>
  <c r="AR55" i="56"/>
  <c r="AR105" i="56" s="1"/>
  <c r="AT41" i="56"/>
  <c r="AS87" i="56"/>
  <c r="AS137" i="56" s="1"/>
  <c r="AS33" i="56"/>
  <c r="AR79" i="56"/>
  <c r="AR129" i="56" s="1"/>
  <c r="AS31" i="56"/>
  <c r="AR77" i="56"/>
  <c r="AR127" i="56" s="1"/>
  <c r="AT42" i="56"/>
  <c r="AS88" i="56"/>
  <c r="AS138" i="56" s="1"/>
  <c r="AT30" i="56"/>
  <c r="AS76" i="56"/>
  <c r="AS126" i="56" s="1"/>
  <c r="AS11" i="56"/>
  <c r="AR57" i="56"/>
  <c r="AR107" i="56" s="1"/>
  <c r="AT26" i="56"/>
  <c r="AS72" i="56"/>
  <c r="AS122" i="56" s="1"/>
  <c r="L66" i="6"/>
  <c r="N62" i="18" s="1"/>
  <c r="G49" i="4"/>
  <c r="G19" i="4"/>
  <c r="Q66" i="6"/>
  <c r="S62" i="18" s="1"/>
  <c r="BH66" i="6"/>
  <c r="BJ62" i="18" s="1"/>
  <c r="U66" i="6"/>
  <c r="W62" i="18" s="1"/>
  <c r="K66" i="6"/>
  <c r="M62" i="18" s="1"/>
  <c r="AR66" i="6"/>
  <c r="AT62" i="18" s="1"/>
  <c r="O66" i="6"/>
  <c r="Q62" i="18" s="1"/>
  <c r="AL66" i="6"/>
  <c r="AN62" i="18" s="1"/>
  <c r="P66" i="6"/>
  <c r="R62" i="18" s="1"/>
  <c r="N66" i="6"/>
  <c r="P62" i="18" s="1"/>
  <c r="V66" i="6"/>
  <c r="X62" i="18" s="1"/>
  <c r="S66" i="6"/>
  <c r="U62" i="18" s="1"/>
  <c r="R66" i="6"/>
  <c r="T62" i="18" s="1"/>
  <c r="AC66" i="6"/>
  <c r="AE62" i="18" s="1"/>
  <c r="M66" i="6"/>
  <c r="O62" i="18" s="1"/>
  <c r="AB66" i="6"/>
  <c r="AD62" i="18" s="1"/>
  <c r="T66" i="6"/>
  <c r="V62" i="18" s="1"/>
  <c r="AO12" i="8"/>
  <c r="S61" i="8"/>
  <c r="S44" i="8"/>
  <c r="G41" i="4"/>
  <c r="G21" i="4"/>
  <c r="G39" i="4"/>
  <c r="AY66" i="6"/>
  <c r="BA62" i="18" s="1"/>
  <c r="BN66" i="6"/>
  <c r="BP62" i="18" s="1"/>
  <c r="BB66" i="6"/>
  <c r="BD62" i="18" s="1"/>
  <c r="BK66" i="6"/>
  <c r="BM62" i="18" s="1"/>
  <c r="AV66" i="6"/>
  <c r="AX62" i="18" s="1"/>
  <c r="BE66" i="6"/>
  <c r="BG62" i="18" s="1"/>
  <c r="AU66" i="6"/>
  <c r="AW62" i="18" s="1"/>
  <c r="BD66" i="6"/>
  <c r="BF62" i="18" s="1"/>
  <c r="AT66" i="6"/>
  <c r="AV62" i="18" s="1"/>
  <c r="BM66" i="6"/>
  <c r="BO62" i="18" s="1"/>
  <c r="BL66" i="6"/>
  <c r="BN62" i="18" s="1"/>
  <c r="AX66" i="6"/>
  <c r="AZ62" i="18" s="1"/>
  <c r="AW66" i="6"/>
  <c r="AY62" i="18" s="1"/>
  <c r="BG66" i="6"/>
  <c r="BI62" i="18" s="1"/>
  <c r="BO66" i="6"/>
  <c r="BC66" i="6"/>
  <c r="BE62" i="18" s="1"/>
  <c r="AK66" i="6"/>
  <c r="AM62" i="18" s="1"/>
  <c r="AJ66" i="6"/>
  <c r="AL62" i="18" s="1"/>
  <c r="AQ66" i="6"/>
  <c r="AS62" i="18" s="1"/>
  <c r="AI66" i="6"/>
  <c r="AK62" i="18" s="1"/>
  <c r="AA66" i="6"/>
  <c r="AC62" i="18" s="1"/>
  <c r="AP66" i="6"/>
  <c r="AR62" i="18" s="1"/>
  <c r="AH66" i="6"/>
  <c r="AJ62" i="18" s="1"/>
  <c r="Z66" i="6"/>
  <c r="AB62" i="18" s="1"/>
  <c r="AO66" i="6"/>
  <c r="AQ62" i="18" s="1"/>
  <c r="AG66" i="6"/>
  <c r="AI62" i="18" s="1"/>
  <c r="Y66" i="6"/>
  <c r="AA62" i="18" s="1"/>
  <c r="AN66" i="6"/>
  <c r="AP62" i="18" s="1"/>
  <c r="AF66" i="6"/>
  <c r="AH62" i="18" s="1"/>
  <c r="X66" i="6"/>
  <c r="Z62" i="18" s="1"/>
  <c r="AM66" i="6"/>
  <c r="AO62" i="18" s="1"/>
  <c r="AE66" i="6"/>
  <c r="AG62" i="18" s="1"/>
  <c r="W66" i="6"/>
  <c r="Y62" i="18" s="1"/>
  <c r="BF66" i="6"/>
  <c r="BH62" i="18" s="1"/>
  <c r="AD66" i="6"/>
  <c r="AF62" i="18" s="1"/>
  <c r="G11" i="4"/>
  <c r="BI66" i="6"/>
  <c r="BK62" i="18" s="1"/>
  <c r="BA66" i="6"/>
  <c r="BC62" i="18" s="1"/>
  <c r="AS66" i="6"/>
  <c r="AU62" i="18" s="1"/>
  <c r="BJ66" i="6"/>
  <c r="BL62" i="18" s="1"/>
  <c r="AZ66" i="6"/>
  <c r="BB62" i="18" s="1"/>
  <c r="AQ150" i="56" l="1"/>
  <c r="AR92" i="56"/>
  <c r="AR142" i="56" s="1"/>
  <c r="AS46" i="56"/>
  <c r="AR93" i="56"/>
  <c r="AR143" i="56" s="1"/>
  <c r="AS47" i="56"/>
  <c r="AR91" i="56"/>
  <c r="AR141" i="56" s="1"/>
  <c r="AS45" i="56"/>
  <c r="AS49" i="56"/>
  <c r="AR95" i="56"/>
  <c r="AR145" i="56" s="1"/>
  <c r="AR89" i="56"/>
  <c r="AR139" i="56" s="1"/>
  <c r="AS43" i="56"/>
  <c r="AR94" i="56"/>
  <c r="AR144" i="56" s="1"/>
  <c r="AS48" i="56"/>
  <c r="AR90" i="56"/>
  <c r="AR140" i="56" s="1"/>
  <c r="AS44" i="56"/>
  <c r="AT49" i="5"/>
  <c r="AS95" i="5"/>
  <c r="AS146" i="5" s="1"/>
  <c r="AT42" i="5"/>
  <c r="AS88" i="5"/>
  <c r="AS139" i="5" s="1"/>
  <c r="AS96" i="5"/>
  <c r="AS147" i="5" s="1"/>
  <c r="AT50" i="5"/>
  <c r="AR151" i="5"/>
  <c r="AT93" i="5"/>
  <c r="AT144" i="5" s="1"/>
  <c r="AU47" i="5"/>
  <c r="AU43" i="5"/>
  <c r="AT89" i="5"/>
  <c r="AT140" i="5" s="1"/>
  <c r="AT92" i="5"/>
  <c r="AT143" i="5" s="1"/>
  <c r="AU46" i="5"/>
  <c r="AT90" i="5"/>
  <c r="AT141" i="5" s="1"/>
  <c r="AU44" i="5"/>
  <c r="AU91" i="5"/>
  <c r="AU142" i="5" s="1"/>
  <c r="AV45" i="5"/>
  <c r="AU48" i="5"/>
  <c r="AT94" i="5"/>
  <c r="AT145" i="5" s="1"/>
  <c r="AT8" i="5"/>
  <c r="AS54" i="5"/>
  <c r="AS105" i="5" s="1"/>
  <c r="AT26" i="5"/>
  <c r="AS72" i="5"/>
  <c r="AS123" i="5" s="1"/>
  <c r="AT34" i="5"/>
  <c r="AS80" i="5"/>
  <c r="AS131" i="5" s="1"/>
  <c r="AS62" i="5"/>
  <c r="AS113" i="5" s="1"/>
  <c r="AT16" i="5"/>
  <c r="BR66" i="6"/>
  <c r="BS62" i="18"/>
  <c r="BV62" i="18"/>
  <c r="BU66" i="6"/>
  <c r="BU62" i="18"/>
  <c r="BT66" i="6"/>
  <c r="BS66" i="6"/>
  <c r="BT62" i="18"/>
  <c r="AS40" i="56"/>
  <c r="AR86" i="56"/>
  <c r="AR136" i="56" s="1"/>
  <c r="AS25" i="56"/>
  <c r="AR71" i="56"/>
  <c r="AR121" i="56" s="1"/>
  <c r="AR84" i="56"/>
  <c r="AR134" i="56" s="1"/>
  <c r="AS38" i="56"/>
  <c r="AU40" i="5"/>
  <c r="AT86" i="5"/>
  <c r="AT137" i="5" s="1"/>
  <c r="AV25" i="5"/>
  <c r="AU71" i="5"/>
  <c r="AU122" i="5" s="1"/>
  <c r="AU20" i="5"/>
  <c r="AT66" i="5"/>
  <c r="AT117" i="5" s="1"/>
  <c r="AU19" i="5"/>
  <c r="AT65" i="5"/>
  <c r="AT116" i="5" s="1"/>
  <c r="AU24" i="5"/>
  <c r="AT70" i="5"/>
  <c r="AT121" i="5" s="1"/>
  <c r="AU41" i="5"/>
  <c r="AT87" i="5"/>
  <c r="AT138" i="5" s="1"/>
  <c r="AU37" i="5"/>
  <c r="AT83" i="5"/>
  <c r="AT134" i="5" s="1"/>
  <c r="AU27" i="5"/>
  <c r="AT73" i="5"/>
  <c r="AT124" i="5" s="1"/>
  <c r="AU18" i="5"/>
  <c r="AT64" i="5"/>
  <c r="AT115" i="5" s="1"/>
  <c r="AV21" i="5"/>
  <c r="AU67" i="5"/>
  <c r="AU118" i="5" s="1"/>
  <c r="AU33" i="5"/>
  <c r="AT79" i="5"/>
  <c r="AT130" i="5" s="1"/>
  <c r="AU38" i="5"/>
  <c r="AT84" i="5"/>
  <c r="AT135" i="5" s="1"/>
  <c r="AU30" i="5"/>
  <c r="AT76" i="5"/>
  <c r="AT127" i="5" s="1"/>
  <c r="AU7" i="5"/>
  <c r="AT53" i="5"/>
  <c r="AT104" i="5" s="1"/>
  <c r="AU10" i="5"/>
  <c r="AT56" i="5"/>
  <c r="AT107" i="5" s="1"/>
  <c r="AV36" i="5"/>
  <c r="AU82" i="5"/>
  <c r="AU133" i="5" s="1"/>
  <c r="AU29" i="5"/>
  <c r="AT75" i="5"/>
  <c r="AT126" i="5" s="1"/>
  <c r="AU35" i="5"/>
  <c r="AT81" i="5"/>
  <c r="AT132" i="5" s="1"/>
  <c r="AU28" i="5"/>
  <c r="AT74" i="5"/>
  <c r="AT125" i="5" s="1"/>
  <c r="AU23" i="5"/>
  <c r="AT69" i="5"/>
  <c r="AT120" i="5" s="1"/>
  <c r="AU39" i="5"/>
  <c r="AT85" i="5"/>
  <c r="AT136" i="5" s="1"/>
  <c r="AU31" i="5"/>
  <c r="AT77" i="5"/>
  <c r="AT128" i="5" s="1"/>
  <c r="AU13" i="5"/>
  <c r="AT59" i="5"/>
  <c r="AT110" i="5" s="1"/>
  <c r="AV11" i="5"/>
  <c r="AU57" i="5"/>
  <c r="AU108" i="5" s="1"/>
  <c r="AV12" i="5"/>
  <c r="AU58" i="5"/>
  <c r="AU109" i="5" s="1"/>
  <c r="AV32" i="5"/>
  <c r="AU78" i="5"/>
  <c r="AU129" i="5" s="1"/>
  <c r="AU17" i="5"/>
  <c r="AT63" i="5"/>
  <c r="AT114" i="5" s="1"/>
  <c r="AV9" i="5"/>
  <c r="AU55" i="5"/>
  <c r="AU106" i="5" s="1"/>
  <c r="AU22" i="5"/>
  <c r="AT68" i="5"/>
  <c r="AT119" i="5" s="1"/>
  <c r="AU15" i="5"/>
  <c r="AT61" i="5"/>
  <c r="AT112" i="5" s="1"/>
  <c r="AU14" i="5"/>
  <c r="AT60" i="5"/>
  <c r="AT111" i="5" s="1"/>
  <c r="AS73" i="56"/>
  <c r="AS123" i="56" s="1"/>
  <c r="AT27" i="56"/>
  <c r="AT11" i="56"/>
  <c r="AS57" i="56"/>
  <c r="AS107" i="56" s="1"/>
  <c r="AU35" i="56"/>
  <c r="AT81" i="56"/>
  <c r="AT131" i="56" s="1"/>
  <c r="AU10" i="56"/>
  <c r="AT56" i="56"/>
  <c r="AT106" i="56" s="1"/>
  <c r="AT32" i="56"/>
  <c r="AS78" i="56"/>
  <c r="AS128" i="56" s="1"/>
  <c r="AT50" i="56"/>
  <c r="AS96" i="56"/>
  <c r="AS146" i="56" s="1"/>
  <c r="AT37" i="56"/>
  <c r="AS83" i="56"/>
  <c r="AS133" i="56" s="1"/>
  <c r="AT36" i="56"/>
  <c r="AS82" i="56"/>
  <c r="AS132" i="56" s="1"/>
  <c r="AU30" i="56"/>
  <c r="AT76" i="56"/>
  <c r="AT126" i="56" s="1"/>
  <c r="AT33" i="56"/>
  <c r="AS79" i="56"/>
  <c r="AS129" i="56" s="1"/>
  <c r="AT15" i="56"/>
  <c r="AS61" i="56"/>
  <c r="AS111" i="56" s="1"/>
  <c r="AT39" i="56"/>
  <c r="AS85" i="56"/>
  <c r="AS135" i="56" s="1"/>
  <c r="AT34" i="56"/>
  <c r="AS80" i="56"/>
  <c r="AS130" i="56" s="1"/>
  <c r="AT29" i="56"/>
  <c r="AS75" i="56"/>
  <c r="AS125" i="56" s="1"/>
  <c r="AT12" i="56"/>
  <c r="AS58" i="56"/>
  <c r="AS108" i="56" s="1"/>
  <c r="AV17" i="56"/>
  <c r="AU63" i="56"/>
  <c r="AU113" i="56" s="1"/>
  <c r="AT7" i="56"/>
  <c r="AS53" i="56"/>
  <c r="AU42" i="56"/>
  <c r="AT88" i="56"/>
  <c r="AT138" i="56" s="1"/>
  <c r="AU41" i="56"/>
  <c r="AT87" i="56"/>
  <c r="AT137" i="56" s="1"/>
  <c r="AT13" i="56"/>
  <c r="AS59" i="56"/>
  <c r="AS109" i="56" s="1"/>
  <c r="AU23" i="56"/>
  <c r="AT69" i="56"/>
  <c r="AT119" i="56" s="1"/>
  <c r="AT19" i="56"/>
  <c r="AS65" i="56"/>
  <c r="AS115" i="56" s="1"/>
  <c r="AT20" i="56"/>
  <c r="AS66" i="56"/>
  <c r="AS116" i="56" s="1"/>
  <c r="AU18" i="56"/>
  <c r="AT64" i="56"/>
  <c r="AT114" i="56" s="1"/>
  <c r="AU24" i="56"/>
  <c r="AT70" i="56"/>
  <c r="AT120" i="56" s="1"/>
  <c r="AT22" i="56"/>
  <c r="AS68" i="56"/>
  <c r="AS118" i="56" s="1"/>
  <c r="AU26" i="56"/>
  <c r="AT72" i="56"/>
  <c r="AT122" i="56" s="1"/>
  <c r="AT31" i="56"/>
  <c r="AS77" i="56"/>
  <c r="AS127" i="56" s="1"/>
  <c r="AT9" i="56"/>
  <c r="AS55" i="56"/>
  <c r="AS105" i="56" s="1"/>
  <c r="AT21" i="56"/>
  <c r="AS67" i="56"/>
  <c r="AS117" i="56" s="1"/>
  <c r="AT14" i="56"/>
  <c r="AS60" i="56"/>
  <c r="AS110" i="56" s="1"/>
  <c r="AT8" i="56"/>
  <c r="AS54" i="56"/>
  <c r="AS104" i="56" s="1"/>
  <c r="AT28" i="56"/>
  <c r="AS74" i="56"/>
  <c r="AS124" i="56" s="1"/>
  <c r="AT16" i="56"/>
  <c r="AS62" i="56"/>
  <c r="AS112" i="56" s="1"/>
  <c r="AP12" i="8"/>
  <c r="T61" i="8"/>
  <c r="T44" i="8"/>
  <c r="AS94" i="56" l="1"/>
  <c r="AS144" i="56" s="1"/>
  <c r="AT48" i="56"/>
  <c r="AS93" i="56"/>
  <c r="AS143" i="56" s="1"/>
  <c r="AT47" i="56"/>
  <c r="AT49" i="56"/>
  <c r="AS95" i="56"/>
  <c r="AS145" i="56" s="1"/>
  <c r="AT44" i="56"/>
  <c r="AS90" i="56"/>
  <c r="AS140" i="56" s="1"/>
  <c r="AS89" i="56"/>
  <c r="AS139" i="56" s="1"/>
  <c r="AT43" i="56"/>
  <c r="AS92" i="56"/>
  <c r="AS142" i="56" s="1"/>
  <c r="AT46" i="56"/>
  <c r="AS91" i="56"/>
  <c r="AS141" i="56" s="1"/>
  <c r="AT45" i="56"/>
  <c r="AU50" i="5"/>
  <c r="AT96" i="5"/>
  <c r="AT147" i="5" s="1"/>
  <c r="AS151" i="5"/>
  <c r="AU42" i="5"/>
  <c r="AT88" i="5"/>
  <c r="AT139" i="5" s="1"/>
  <c r="AT95" i="5"/>
  <c r="AT146" i="5" s="1"/>
  <c r="AU49" i="5"/>
  <c r="AV44" i="5"/>
  <c r="AU90" i="5"/>
  <c r="AU141" i="5" s="1"/>
  <c r="AU92" i="5"/>
  <c r="AU143" i="5" s="1"/>
  <c r="AV46" i="5"/>
  <c r="AV47" i="5"/>
  <c r="AU93" i="5"/>
  <c r="AU144" i="5" s="1"/>
  <c r="AW45" i="5"/>
  <c r="AV91" i="5"/>
  <c r="AV142" i="5" s="1"/>
  <c r="AU89" i="5"/>
  <c r="AU140" i="5" s="1"/>
  <c r="AV43" i="5"/>
  <c r="AV48" i="5"/>
  <c r="AU94" i="5"/>
  <c r="AU145" i="5" s="1"/>
  <c r="AU8" i="5"/>
  <c r="AT54" i="5"/>
  <c r="AT105" i="5" s="1"/>
  <c r="AU26" i="5"/>
  <c r="AT72" i="5"/>
  <c r="AT123" i="5" s="1"/>
  <c r="AU16" i="5"/>
  <c r="AT62" i="5"/>
  <c r="AT113" i="5" s="1"/>
  <c r="AU34" i="5"/>
  <c r="AT80" i="5"/>
  <c r="AT131" i="5" s="1"/>
  <c r="AR150" i="56"/>
  <c r="AS86" i="56"/>
  <c r="AS136" i="56" s="1"/>
  <c r="AT40" i="56"/>
  <c r="AS71" i="56"/>
  <c r="AS121" i="56" s="1"/>
  <c r="AT25" i="56"/>
  <c r="AS84" i="56"/>
  <c r="AS134" i="56" s="1"/>
  <c r="AT38" i="56"/>
  <c r="AV14" i="5"/>
  <c r="AU60" i="5"/>
  <c r="AU111" i="5" s="1"/>
  <c r="AV17" i="5"/>
  <c r="AU63" i="5"/>
  <c r="AU114" i="5" s="1"/>
  <c r="AV20" i="5"/>
  <c r="AU66" i="5"/>
  <c r="AU117" i="5" s="1"/>
  <c r="AV35" i="5"/>
  <c r="AU81" i="5"/>
  <c r="AU132" i="5" s="1"/>
  <c r="AV37" i="5"/>
  <c r="AU83" i="5"/>
  <c r="AU134" i="5" s="1"/>
  <c r="AV15" i="5"/>
  <c r="AU61" i="5"/>
  <c r="AU112" i="5" s="1"/>
  <c r="AW32" i="5"/>
  <c r="AV78" i="5"/>
  <c r="AV129" i="5" s="1"/>
  <c r="AV39" i="5"/>
  <c r="AU85" i="5"/>
  <c r="AU136" i="5" s="1"/>
  <c r="AV29" i="5"/>
  <c r="AU75" i="5"/>
  <c r="AU126" i="5" s="1"/>
  <c r="AV7" i="5"/>
  <c r="AU53" i="5"/>
  <c r="AU104" i="5" s="1"/>
  <c r="AW21" i="5"/>
  <c r="AV67" i="5"/>
  <c r="AV118" i="5" s="1"/>
  <c r="AV41" i="5"/>
  <c r="AU87" i="5"/>
  <c r="AU138" i="5" s="1"/>
  <c r="AV10" i="5"/>
  <c r="AU56" i="5"/>
  <c r="AU107" i="5" s="1"/>
  <c r="AV22" i="5"/>
  <c r="AU68" i="5"/>
  <c r="AU119" i="5" s="1"/>
  <c r="AW12" i="5"/>
  <c r="AV58" i="5"/>
  <c r="AV109" i="5" s="1"/>
  <c r="AV13" i="5"/>
  <c r="AU59" i="5"/>
  <c r="AU110" i="5" s="1"/>
  <c r="AV23" i="5"/>
  <c r="AU69" i="5"/>
  <c r="AU120" i="5" s="1"/>
  <c r="AW36" i="5"/>
  <c r="AV82" i="5"/>
  <c r="AV133" i="5" s="1"/>
  <c r="AV30" i="5"/>
  <c r="AU76" i="5"/>
  <c r="AU127" i="5" s="1"/>
  <c r="AV18" i="5"/>
  <c r="AU64" i="5"/>
  <c r="AU115" i="5" s="1"/>
  <c r="AV24" i="5"/>
  <c r="AU70" i="5"/>
  <c r="AU121" i="5" s="1"/>
  <c r="AW25" i="5"/>
  <c r="AV71" i="5"/>
  <c r="AV122" i="5" s="1"/>
  <c r="AV33" i="5"/>
  <c r="AU79" i="5"/>
  <c r="AU130" i="5" s="1"/>
  <c r="AW9" i="5"/>
  <c r="AV55" i="5"/>
  <c r="AV106" i="5" s="1"/>
  <c r="AW11" i="5"/>
  <c r="AV57" i="5"/>
  <c r="AV108" i="5" s="1"/>
  <c r="AV31" i="5"/>
  <c r="AU77" i="5"/>
  <c r="AU128" i="5" s="1"/>
  <c r="AV28" i="5"/>
  <c r="AU74" i="5"/>
  <c r="AU125" i="5" s="1"/>
  <c r="AV38" i="5"/>
  <c r="AU84" i="5"/>
  <c r="AU135" i="5" s="1"/>
  <c r="AV27" i="5"/>
  <c r="AU73" i="5"/>
  <c r="AU124" i="5" s="1"/>
  <c r="AV19" i="5"/>
  <c r="AU65" i="5"/>
  <c r="AU116" i="5" s="1"/>
  <c r="AV40" i="5"/>
  <c r="AU86" i="5"/>
  <c r="AU137" i="5" s="1"/>
  <c r="AU27" i="56"/>
  <c r="AT73" i="56"/>
  <c r="AT123" i="56" s="1"/>
  <c r="AU28" i="56"/>
  <c r="AT74" i="56"/>
  <c r="AT124" i="56" s="1"/>
  <c r="AU21" i="56"/>
  <c r="AT67" i="56"/>
  <c r="AT117" i="56" s="1"/>
  <c r="AV26" i="56"/>
  <c r="AU72" i="56"/>
  <c r="AU122" i="56" s="1"/>
  <c r="AU20" i="56"/>
  <c r="AT66" i="56"/>
  <c r="AT116" i="56" s="1"/>
  <c r="AV41" i="56"/>
  <c r="AU87" i="56"/>
  <c r="AU137" i="56" s="1"/>
  <c r="AU12" i="56"/>
  <c r="AT58" i="56"/>
  <c r="AT108" i="56" s="1"/>
  <c r="AU15" i="56"/>
  <c r="AT61" i="56"/>
  <c r="AT111" i="56" s="1"/>
  <c r="AV10" i="56"/>
  <c r="AU56" i="56"/>
  <c r="AU106" i="56" s="1"/>
  <c r="AU8" i="56"/>
  <c r="AT54" i="56"/>
  <c r="AT104" i="56" s="1"/>
  <c r="AU22" i="56"/>
  <c r="AT68" i="56"/>
  <c r="AT118" i="56" s="1"/>
  <c r="AU19" i="56"/>
  <c r="AT65" i="56"/>
  <c r="AT115" i="56" s="1"/>
  <c r="AV42" i="56"/>
  <c r="AU88" i="56"/>
  <c r="AU138" i="56" s="1"/>
  <c r="AU29" i="56"/>
  <c r="AT75" i="56"/>
  <c r="AT125" i="56" s="1"/>
  <c r="AU33" i="56"/>
  <c r="AT79" i="56"/>
  <c r="AT129" i="56" s="1"/>
  <c r="AU37" i="56"/>
  <c r="AT83" i="56"/>
  <c r="AT133" i="56" s="1"/>
  <c r="AV35" i="56"/>
  <c r="AU81" i="56"/>
  <c r="AU131" i="56" s="1"/>
  <c r="AU9" i="56"/>
  <c r="AT55" i="56"/>
  <c r="AT105" i="56" s="1"/>
  <c r="AV24" i="56"/>
  <c r="AU70" i="56"/>
  <c r="AU120" i="56" s="1"/>
  <c r="AV23" i="56"/>
  <c r="AU69" i="56"/>
  <c r="AU119" i="56" s="1"/>
  <c r="AU7" i="56"/>
  <c r="AT53" i="56"/>
  <c r="AU34" i="56"/>
  <c r="AT80" i="56"/>
  <c r="AT130" i="56" s="1"/>
  <c r="AV30" i="56"/>
  <c r="AU76" i="56"/>
  <c r="AU126" i="56" s="1"/>
  <c r="AU50" i="56"/>
  <c r="AT96" i="56"/>
  <c r="AT146" i="56" s="1"/>
  <c r="AU16" i="56"/>
  <c r="AT62" i="56"/>
  <c r="AT112" i="56" s="1"/>
  <c r="AU14" i="56"/>
  <c r="AT60" i="56"/>
  <c r="AT110" i="56" s="1"/>
  <c r="AU31" i="56"/>
  <c r="AT77" i="56"/>
  <c r="AT127" i="56" s="1"/>
  <c r="AV18" i="56"/>
  <c r="AU64" i="56"/>
  <c r="AU114" i="56" s="1"/>
  <c r="AU13" i="56"/>
  <c r="AT59" i="56"/>
  <c r="AT109" i="56" s="1"/>
  <c r="AW17" i="56"/>
  <c r="AV63" i="56"/>
  <c r="AV113" i="56" s="1"/>
  <c r="AU39" i="56"/>
  <c r="AT85" i="56"/>
  <c r="AT135" i="56" s="1"/>
  <c r="AU36" i="56"/>
  <c r="AT82" i="56"/>
  <c r="AT132" i="56" s="1"/>
  <c r="AU32" i="56"/>
  <c r="AT78" i="56"/>
  <c r="AT128" i="56" s="1"/>
  <c r="AU11" i="56"/>
  <c r="AT57" i="56"/>
  <c r="AT107" i="56" s="1"/>
  <c r="AQ12" i="8"/>
  <c r="U61" i="8"/>
  <c r="U44" i="8"/>
  <c r="AS150" i="56" l="1"/>
  <c r="AU49" i="56"/>
  <c r="AT95" i="56"/>
  <c r="AT145" i="56" s="1"/>
  <c r="AU44" i="56"/>
  <c r="AT90" i="56"/>
  <c r="AT140" i="56" s="1"/>
  <c r="AU46" i="56"/>
  <c r="AT92" i="56"/>
  <c r="AT142" i="56" s="1"/>
  <c r="AT93" i="56"/>
  <c r="AT143" i="56" s="1"/>
  <c r="AU47" i="56"/>
  <c r="AU45" i="56"/>
  <c r="AT91" i="56"/>
  <c r="AT141" i="56" s="1"/>
  <c r="AT89" i="56"/>
  <c r="AT139" i="56" s="1"/>
  <c r="AU43" i="56"/>
  <c r="AU48" i="56"/>
  <c r="AT94" i="56"/>
  <c r="AT144" i="56" s="1"/>
  <c r="AU95" i="5"/>
  <c r="AU146" i="5" s="1"/>
  <c r="AV49" i="5"/>
  <c r="AU88" i="5"/>
  <c r="AU139" i="5" s="1"/>
  <c r="AV42" i="5"/>
  <c r="AT151" i="5"/>
  <c r="AV50" i="5"/>
  <c r="AU96" i="5"/>
  <c r="AU147" i="5" s="1"/>
  <c r="AW43" i="5"/>
  <c r="AV89" i="5"/>
  <c r="AV140" i="5" s="1"/>
  <c r="AW46" i="5"/>
  <c r="AV92" i="5"/>
  <c r="AV143" i="5" s="1"/>
  <c r="AX45" i="5"/>
  <c r="AW91" i="5"/>
  <c r="AW142" i="5" s="1"/>
  <c r="AW47" i="5"/>
  <c r="AV93" i="5"/>
  <c r="AV144" i="5" s="1"/>
  <c r="AV90" i="5"/>
  <c r="AV141" i="5" s="1"/>
  <c r="AW44" i="5"/>
  <c r="AW48" i="5"/>
  <c r="AV94" i="5"/>
  <c r="AV145" i="5" s="1"/>
  <c r="AV8" i="5"/>
  <c r="AU54" i="5"/>
  <c r="AU105" i="5" s="1"/>
  <c r="AV26" i="5"/>
  <c r="AU72" i="5"/>
  <c r="AU123" i="5" s="1"/>
  <c r="AV34" i="5"/>
  <c r="AU80" i="5"/>
  <c r="AU131" i="5" s="1"/>
  <c r="AV16" i="5"/>
  <c r="AU62" i="5"/>
  <c r="AU113" i="5" s="1"/>
  <c r="AU40" i="56"/>
  <c r="AT86" i="56"/>
  <c r="AT136" i="56" s="1"/>
  <c r="AU25" i="56"/>
  <c r="AT71" i="56"/>
  <c r="AT121" i="56" s="1"/>
  <c r="AU38" i="56"/>
  <c r="AT84" i="56"/>
  <c r="AT134" i="56" s="1"/>
  <c r="AW22" i="5"/>
  <c r="AV68" i="5"/>
  <c r="AV119" i="5" s="1"/>
  <c r="AW14" i="5"/>
  <c r="AV60" i="5"/>
  <c r="AV111" i="5" s="1"/>
  <c r="AW19" i="5"/>
  <c r="AV65" i="5"/>
  <c r="AV116" i="5" s="1"/>
  <c r="AW28" i="5"/>
  <c r="AV74" i="5"/>
  <c r="AV125" i="5" s="1"/>
  <c r="AW24" i="5"/>
  <c r="AV70" i="5"/>
  <c r="AV121" i="5" s="1"/>
  <c r="AW23" i="5"/>
  <c r="AV69" i="5"/>
  <c r="AV120" i="5" s="1"/>
  <c r="AW10" i="5"/>
  <c r="AV56" i="5"/>
  <c r="AV107" i="5" s="1"/>
  <c r="AX21" i="5"/>
  <c r="AW67" i="5"/>
  <c r="AW118" i="5" s="1"/>
  <c r="AW35" i="5"/>
  <c r="AV81" i="5"/>
  <c r="AV132" i="5" s="1"/>
  <c r="AX9" i="5"/>
  <c r="AW55" i="5"/>
  <c r="AW106" i="5" s="1"/>
  <c r="AW39" i="5"/>
  <c r="AV85" i="5"/>
  <c r="AV136" i="5" s="1"/>
  <c r="AW31" i="5"/>
  <c r="AV77" i="5"/>
  <c r="AV128" i="5" s="1"/>
  <c r="AX32" i="5"/>
  <c r="AW78" i="5"/>
  <c r="AW129" i="5" s="1"/>
  <c r="AW20" i="5"/>
  <c r="AV66" i="5"/>
  <c r="AV117" i="5" s="1"/>
  <c r="AX25" i="5"/>
  <c r="AW71" i="5"/>
  <c r="AW122" i="5" s="1"/>
  <c r="AW41" i="5"/>
  <c r="AV87" i="5"/>
  <c r="AV138" i="5" s="1"/>
  <c r="AW13" i="5"/>
  <c r="AV59" i="5"/>
  <c r="AV110" i="5" s="1"/>
  <c r="AW40" i="5"/>
  <c r="AV86" i="5"/>
  <c r="AV137" i="5" s="1"/>
  <c r="AX36" i="5"/>
  <c r="AW82" i="5"/>
  <c r="AW133" i="5" s="1"/>
  <c r="AW37" i="5"/>
  <c r="AV83" i="5"/>
  <c r="AV134" i="5" s="1"/>
  <c r="AW27" i="5"/>
  <c r="AV73" i="5"/>
  <c r="AV124" i="5" s="1"/>
  <c r="AW33" i="5"/>
  <c r="AV79" i="5"/>
  <c r="AV130" i="5" s="1"/>
  <c r="AW18" i="5"/>
  <c r="AV64" i="5"/>
  <c r="AV115" i="5" s="1"/>
  <c r="AW7" i="5"/>
  <c r="AV53" i="5"/>
  <c r="AV104" i="5" s="1"/>
  <c r="AW38" i="5"/>
  <c r="AV84" i="5"/>
  <c r="AV135" i="5" s="1"/>
  <c r="AX11" i="5"/>
  <c r="AW57" i="5"/>
  <c r="AW108" i="5" s="1"/>
  <c r="AW30" i="5"/>
  <c r="AV76" i="5"/>
  <c r="AV127" i="5" s="1"/>
  <c r="AX12" i="5"/>
  <c r="AW58" i="5"/>
  <c r="AW109" i="5" s="1"/>
  <c r="AW29" i="5"/>
  <c r="AV75" i="5"/>
  <c r="AV126" i="5" s="1"/>
  <c r="AW15" i="5"/>
  <c r="AV61" i="5"/>
  <c r="AV112" i="5" s="1"/>
  <c r="AW17" i="5"/>
  <c r="AV63" i="5"/>
  <c r="AV114" i="5" s="1"/>
  <c r="AV27" i="56"/>
  <c r="AU73" i="56"/>
  <c r="AU123" i="56" s="1"/>
  <c r="AV13" i="56"/>
  <c r="AU59" i="56"/>
  <c r="AU109" i="56" s="1"/>
  <c r="AV33" i="56"/>
  <c r="AU79" i="56"/>
  <c r="AU129" i="56" s="1"/>
  <c r="AV22" i="56"/>
  <c r="AU68" i="56"/>
  <c r="AU118" i="56" s="1"/>
  <c r="AV20" i="56"/>
  <c r="AU66" i="56"/>
  <c r="AU116" i="56" s="1"/>
  <c r="AW18" i="56"/>
  <c r="AV64" i="56"/>
  <c r="AV114" i="56" s="1"/>
  <c r="AW26" i="56"/>
  <c r="AV72" i="56"/>
  <c r="AV122" i="56" s="1"/>
  <c r="AV32" i="56"/>
  <c r="AU78" i="56"/>
  <c r="AU128" i="56" s="1"/>
  <c r="AV16" i="56"/>
  <c r="AU62" i="56"/>
  <c r="AU112" i="56" s="1"/>
  <c r="AV7" i="56"/>
  <c r="AU53" i="56"/>
  <c r="AV15" i="56"/>
  <c r="AU61" i="56"/>
  <c r="AU111" i="56" s="1"/>
  <c r="AV50" i="56"/>
  <c r="AU96" i="56"/>
  <c r="AU146" i="56" s="1"/>
  <c r="AW35" i="56"/>
  <c r="AV81" i="56"/>
  <c r="AV131" i="56" s="1"/>
  <c r="AW42" i="56"/>
  <c r="AV88" i="56"/>
  <c r="AV138" i="56" s="1"/>
  <c r="AV8" i="56"/>
  <c r="AU54" i="56"/>
  <c r="AU104" i="56" s="1"/>
  <c r="AV12" i="56"/>
  <c r="AU58" i="56"/>
  <c r="AU108" i="56" s="1"/>
  <c r="AV21" i="56"/>
  <c r="AU67" i="56"/>
  <c r="AU117" i="56" s="1"/>
  <c r="AV9" i="56"/>
  <c r="AU55" i="56"/>
  <c r="AU105" i="56" s="1"/>
  <c r="AV36" i="56"/>
  <c r="AU82" i="56"/>
  <c r="AU132" i="56" s="1"/>
  <c r="AV39" i="56"/>
  <c r="AU85" i="56"/>
  <c r="AU135" i="56" s="1"/>
  <c r="AV34" i="56"/>
  <c r="AU80" i="56"/>
  <c r="AU130" i="56" s="1"/>
  <c r="AV29" i="56"/>
  <c r="AU75" i="56"/>
  <c r="AU125" i="56" s="1"/>
  <c r="AV31" i="56"/>
  <c r="AU77" i="56"/>
  <c r="AU127" i="56" s="1"/>
  <c r="AW23" i="56"/>
  <c r="AV69" i="56"/>
  <c r="AV119" i="56" s="1"/>
  <c r="AV11" i="56"/>
  <c r="AU57" i="56"/>
  <c r="AU107" i="56" s="1"/>
  <c r="AX17" i="56"/>
  <c r="AW63" i="56"/>
  <c r="AW113" i="56" s="1"/>
  <c r="AV14" i="56"/>
  <c r="AU60" i="56"/>
  <c r="AU110" i="56" s="1"/>
  <c r="AW30" i="56"/>
  <c r="AV76" i="56"/>
  <c r="AV126" i="56" s="1"/>
  <c r="AW24" i="56"/>
  <c r="AV70" i="56"/>
  <c r="AV120" i="56" s="1"/>
  <c r="AV37" i="56"/>
  <c r="AU83" i="56"/>
  <c r="AU133" i="56" s="1"/>
  <c r="AV19" i="56"/>
  <c r="AU65" i="56"/>
  <c r="AU115" i="56" s="1"/>
  <c r="AW10" i="56"/>
  <c r="AV56" i="56"/>
  <c r="AV106" i="56" s="1"/>
  <c r="AW41" i="56"/>
  <c r="AV87" i="56"/>
  <c r="AV137" i="56" s="1"/>
  <c r="AV28" i="56"/>
  <c r="AU74" i="56"/>
  <c r="AU124" i="56" s="1"/>
  <c r="AR12" i="8"/>
  <c r="V61" i="8"/>
  <c r="V44" i="8"/>
  <c r="F16" i="55"/>
  <c r="F14" i="55"/>
  <c r="F12" i="55"/>
  <c r="F19" i="2"/>
  <c r="F5" i="2"/>
  <c r="F24" i="2"/>
  <c r="F28" i="2"/>
  <c r="AT150" i="56" l="1"/>
  <c r="AU89" i="56"/>
  <c r="AU139" i="56" s="1"/>
  <c r="AV43" i="56"/>
  <c r="AV44" i="56"/>
  <c r="AU90" i="56"/>
  <c r="AU140" i="56" s="1"/>
  <c r="AV48" i="56"/>
  <c r="AU94" i="56"/>
  <c r="AU144" i="56" s="1"/>
  <c r="AV45" i="56"/>
  <c r="AU91" i="56"/>
  <c r="AU141" i="56" s="1"/>
  <c r="AU95" i="56"/>
  <c r="AU145" i="56" s="1"/>
  <c r="AV49" i="56"/>
  <c r="AU92" i="56"/>
  <c r="AU142" i="56" s="1"/>
  <c r="AV46" i="56"/>
  <c r="AU93" i="56"/>
  <c r="AU143" i="56" s="1"/>
  <c r="AV47" i="56"/>
  <c r="AW42" i="5"/>
  <c r="AV88" i="5"/>
  <c r="AV139" i="5" s="1"/>
  <c r="AU151" i="5"/>
  <c r="AW49" i="5"/>
  <c r="AV95" i="5"/>
  <c r="AV146" i="5" s="1"/>
  <c r="AW50" i="5"/>
  <c r="AV96" i="5"/>
  <c r="AV147" i="5" s="1"/>
  <c r="AY45" i="5"/>
  <c r="AX91" i="5"/>
  <c r="AX142" i="5" s="1"/>
  <c r="AX46" i="5"/>
  <c r="AW92" i="5"/>
  <c r="AW143" i="5" s="1"/>
  <c r="AW90" i="5"/>
  <c r="AW141" i="5" s="1"/>
  <c r="AX44" i="5"/>
  <c r="AX47" i="5"/>
  <c r="AW93" i="5"/>
  <c r="AW144" i="5" s="1"/>
  <c r="AW89" i="5"/>
  <c r="AW140" i="5" s="1"/>
  <c r="AX43" i="5"/>
  <c r="AX48" i="5"/>
  <c r="AW94" i="5"/>
  <c r="AW145" i="5" s="1"/>
  <c r="AV54" i="5"/>
  <c r="AV105" i="5" s="1"/>
  <c r="AW8" i="5"/>
  <c r="AW26" i="5"/>
  <c r="AV72" i="5"/>
  <c r="AV123" i="5" s="1"/>
  <c r="AW16" i="5"/>
  <c r="AV62" i="5"/>
  <c r="AV113" i="5" s="1"/>
  <c r="AW34" i="5"/>
  <c r="AV80" i="5"/>
  <c r="AV131" i="5" s="1"/>
  <c r="AU86" i="56"/>
  <c r="AU136" i="56" s="1"/>
  <c r="AV40" i="56"/>
  <c r="AU71" i="56"/>
  <c r="AU121" i="56" s="1"/>
  <c r="AV25" i="56"/>
  <c r="AV38" i="56"/>
  <c r="AU84" i="56"/>
  <c r="AU134" i="56" s="1"/>
  <c r="AX27" i="5"/>
  <c r="AW73" i="5"/>
  <c r="AW124" i="5" s="1"/>
  <c r="AY32" i="5"/>
  <c r="AX78" i="5"/>
  <c r="AX129" i="5" s="1"/>
  <c r="AX38" i="5"/>
  <c r="AW84" i="5"/>
  <c r="AW135" i="5" s="1"/>
  <c r="AX13" i="5"/>
  <c r="AW59" i="5"/>
  <c r="AW110" i="5" s="1"/>
  <c r="AY9" i="5"/>
  <c r="AX55" i="5"/>
  <c r="AX106" i="5" s="1"/>
  <c r="AX10" i="5"/>
  <c r="AW56" i="5"/>
  <c r="AW107" i="5" s="1"/>
  <c r="AX28" i="5"/>
  <c r="AW74" i="5"/>
  <c r="AW125" i="5" s="1"/>
  <c r="AX15" i="5"/>
  <c r="AW61" i="5"/>
  <c r="AW112" i="5" s="1"/>
  <c r="AX30" i="5"/>
  <c r="AW76" i="5"/>
  <c r="AW127" i="5" s="1"/>
  <c r="AX7" i="5"/>
  <c r="AW53" i="5"/>
  <c r="AW104" i="5" s="1"/>
  <c r="AX37" i="5"/>
  <c r="AW83" i="5"/>
  <c r="AW134" i="5" s="1"/>
  <c r="AX41" i="5"/>
  <c r="AW87" i="5"/>
  <c r="AW138" i="5" s="1"/>
  <c r="AX35" i="5"/>
  <c r="AW81" i="5"/>
  <c r="AW132" i="5" s="1"/>
  <c r="AX23" i="5"/>
  <c r="AW69" i="5"/>
  <c r="AW120" i="5" s="1"/>
  <c r="AX19" i="5"/>
  <c r="AW65" i="5"/>
  <c r="AW116" i="5" s="1"/>
  <c r="AX18" i="5"/>
  <c r="AW64" i="5"/>
  <c r="AW115" i="5" s="1"/>
  <c r="AY12" i="5"/>
  <c r="AX58" i="5"/>
  <c r="AX109" i="5" s="1"/>
  <c r="AX29" i="5"/>
  <c r="AW75" i="5"/>
  <c r="AW126" i="5" s="1"/>
  <c r="AY36" i="5"/>
  <c r="AX82" i="5"/>
  <c r="AX133" i="5" s="1"/>
  <c r="AX31" i="5"/>
  <c r="AW77" i="5"/>
  <c r="AW128" i="5" s="1"/>
  <c r="AX24" i="5"/>
  <c r="AW70" i="5"/>
  <c r="AW121" i="5" s="1"/>
  <c r="AY11" i="5"/>
  <c r="AX57" i="5"/>
  <c r="AX108" i="5" s="1"/>
  <c r="AX33" i="5"/>
  <c r="AW79" i="5"/>
  <c r="AW130" i="5" s="1"/>
  <c r="AX40" i="5"/>
  <c r="AW86" i="5"/>
  <c r="AW137" i="5" s="1"/>
  <c r="AX20" i="5"/>
  <c r="AW66" i="5"/>
  <c r="AW117" i="5" s="1"/>
  <c r="AX39" i="5"/>
  <c r="AW85" i="5"/>
  <c r="AW136" i="5" s="1"/>
  <c r="AY21" i="5"/>
  <c r="AX67" i="5"/>
  <c r="AX118" i="5" s="1"/>
  <c r="AX22" i="5"/>
  <c r="AW68" i="5"/>
  <c r="AW119" i="5" s="1"/>
  <c r="AX17" i="5"/>
  <c r="AW63" i="5"/>
  <c r="AW114" i="5" s="1"/>
  <c r="AY25" i="5"/>
  <c r="AX71" i="5"/>
  <c r="AX122" i="5" s="1"/>
  <c r="AX14" i="5"/>
  <c r="AW60" i="5"/>
  <c r="AW111" i="5" s="1"/>
  <c r="AV73" i="56"/>
  <c r="AV123" i="56" s="1"/>
  <c r="AW27" i="56"/>
  <c r="AX41" i="56"/>
  <c r="AW87" i="56"/>
  <c r="AW137" i="56" s="1"/>
  <c r="AX24" i="56"/>
  <c r="AW70" i="56"/>
  <c r="AW120" i="56" s="1"/>
  <c r="AW11" i="56"/>
  <c r="AV57" i="56"/>
  <c r="AV107" i="56" s="1"/>
  <c r="AW12" i="56"/>
  <c r="AV58" i="56"/>
  <c r="AV108" i="56" s="1"/>
  <c r="AW50" i="56"/>
  <c r="AV96" i="56"/>
  <c r="AV146" i="56" s="1"/>
  <c r="AW32" i="56"/>
  <c r="AV78" i="56"/>
  <c r="AV128" i="56" s="1"/>
  <c r="AX10" i="56"/>
  <c r="AW56" i="56"/>
  <c r="AW106" i="56" s="1"/>
  <c r="AX23" i="56"/>
  <c r="AW69" i="56"/>
  <c r="AW119" i="56" s="1"/>
  <c r="AW36" i="56"/>
  <c r="AV82" i="56"/>
  <c r="AV132" i="56" s="1"/>
  <c r="AW8" i="56"/>
  <c r="AV54" i="56"/>
  <c r="AV104" i="56" s="1"/>
  <c r="AW15" i="56"/>
  <c r="AV61" i="56"/>
  <c r="AV111" i="56" s="1"/>
  <c r="AX26" i="56"/>
  <c r="AW72" i="56"/>
  <c r="AW122" i="56" s="1"/>
  <c r="AW22" i="56"/>
  <c r="AV68" i="56"/>
  <c r="AV118" i="56" s="1"/>
  <c r="AW19" i="56"/>
  <c r="AV65" i="56"/>
  <c r="AV115" i="56" s="1"/>
  <c r="AW31" i="56"/>
  <c r="AV77" i="56"/>
  <c r="AV127" i="56" s="1"/>
  <c r="AW39" i="56"/>
  <c r="AV85" i="56"/>
  <c r="AV135" i="56" s="1"/>
  <c r="AW9" i="56"/>
  <c r="AV55" i="56"/>
  <c r="AV105" i="56" s="1"/>
  <c r="AX42" i="56"/>
  <c r="AW88" i="56"/>
  <c r="AW138" i="56" s="1"/>
  <c r="AW7" i="56"/>
  <c r="AV53" i="56"/>
  <c r="AX18" i="56"/>
  <c r="AW64" i="56"/>
  <c r="AW114" i="56" s="1"/>
  <c r="AW33" i="56"/>
  <c r="AV79" i="56"/>
  <c r="AV129" i="56" s="1"/>
  <c r="AW34" i="56"/>
  <c r="AV80" i="56"/>
  <c r="AV130" i="56" s="1"/>
  <c r="AX30" i="56"/>
  <c r="AW76" i="56"/>
  <c r="AW126" i="56" s="1"/>
  <c r="AW14" i="56"/>
  <c r="AV60" i="56"/>
  <c r="AV110" i="56" s="1"/>
  <c r="AW28" i="56"/>
  <c r="AV74" i="56"/>
  <c r="AV124" i="56" s="1"/>
  <c r="AW37" i="56"/>
  <c r="AV83" i="56"/>
  <c r="AV133" i="56" s="1"/>
  <c r="AY17" i="56"/>
  <c r="AX63" i="56"/>
  <c r="AX113" i="56" s="1"/>
  <c r="AW29" i="56"/>
  <c r="AV75" i="56"/>
  <c r="AV125" i="56" s="1"/>
  <c r="AW21" i="56"/>
  <c r="AV67" i="56"/>
  <c r="AV117" i="56" s="1"/>
  <c r="AX35" i="56"/>
  <c r="AW81" i="56"/>
  <c r="AW131" i="56" s="1"/>
  <c r="AW16" i="56"/>
  <c r="AV62" i="56"/>
  <c r="AV112" i="56" s="1"/>
  <c r="AW20" i="56"/>
  <c r="AV66" i="56"/>
  <c r="AV116" i="56" s="1"/>
  <c r="AW13" i="56"/>
  <c r="AV59" i="56"/>
  <c r="AV109" i="56" s="1"/>
  <c r="F18" i="2"/>
  <c r="AS12" i="8"/>
  <c r="W61" i="8"/>
  <c r="W44" i="8"/>
  <c r="B102" i="57"/>
  <c r="D103" i="57"/>
  <c r="D104" i="57"/>
  <c r="D105" i="57"/>
  <c r="D106" i="57"/>
  <c r="D107" i="57"/>
  <c r="D53" i="57"/>
  <c r="D54" i="57"/>
  <c r="D55" i="57"/>
  <c r="D56" i="57"/>
  <c r="D57" i="57"/>
  <c r="B52" i="57"/>
  <c r="D53" i="5"/>
  <c r="B53" i="5"/>
  <c r="B103" i="56"/>
  <c r="B102" i="56"/>
  <c r="D103" i="56"/>
  <c r="F7" i="4"/>
  <c r="N7" i="4" s="1"/>
  <c r="B17" i="4"/>
  <c r="N17" i="4" s="1"/>
  <c r="B27" i="4"/>
  <c r="N27" i="4" s="1"/>
  <c r="B37" i="4"/>
  <c r="N37" i="4" s="1"/>
  <c r="B47" i="4"/>
  <c r="N47" i="4" s="1"/>
  <c r="AV94" i="56" l="1"/>
  <c r="AV144" i="56" s="1"/>
  <c r="AW48" i="56"/>
  <c r="AV92" i="56"/>
  <c r="AV142" i="56" s="1"/>
  <c r="AW46" i="56"/>
  <c r="AW45" i="56"/>
  <c r="AV91" i="56"/>
  <c r="AV141" i="56" s="1"/>
  <c r="AV93" i="56"/>
  <c r="AV143" i="56" s="1"/>
  <c r="AW47" i="56"/>
  <c r="AV90" i="56"/>
  <c r="AV140" i="56" s="1"/>
  <c r="AW44" i="56"/>
  <c r="AU150" i="56"/>
  <c r="AV95" i="56"/>
  <c r="AV145" i="56" s="1"/>
  <c r="AW49" i="56"/>
  <c r="AV89" i="56"/>
  <c r="AV139" i="56" s="1"/>
  <c r="AW43" i="56"/>
  <c r="AX49" i="5"/>
  <c r="AW95" i="5"/>
  <c r="AW146" i="5" s="1"/>
  <c r="AX50" i="5"/>
  <c r="AW96" i="5"/>
  <c r="AW147" i="5" s="1"/>
  <c r="AV151" i="5"/>
  <c r="AX42" i="5"/>
  <c r="AW88" i="5"/>
  <c r="AW139" i="5" s="1"/>
  <c r="AY47" i="5"/>
  <c r="AX93" i="5"/>
  <c r="AX144" i="5" s="1"/>
  <c r="AY44" i="5"/>
  <c r="AX90" i="5"/>
  <c r="AX141" i="5" s="1"/>
  <c r="AY43" i="5"/>
  <c r="AX89" i="5"/>
  <c r="AX140" i="5" s="1"/>
  <c r="AZ45" i="5"/>
  <c r="AY91" i="5"/>
  <c r="AY142" i="5" s="1"/>
  <c r="AY46" i="5"/>
  <c r="AX92" i="5"/>
  <c r="AX143" i="5" s="1"/>
  <c r="AY48" i="5"/>
  <c r="AX94" i="5"/>
  <c r="AX145" i="5" s="1"/>
  <c r="AX8" i="5"/>
  <c r="AW54" i="5"/>
  <c r="AW105" i="5" s="1"/>
  <c r="AW72" i="5"/>
  <c r="AW123" i="5" s="1"/>
  <c r="AX26" i="5"/>
  <c r="AW80" i="5"/>
  <c r="AW131" i="5" s="1"/>
  <c r="AX34" i="5"/>
  <c r="AX16" i="5"/>
  <c r="AW62" i="5"/>
  <c r="AW113" i="5" s="1"/>
  <c r="AW40" i="56"/>
  <c r="AV86" i="56"/>
  <c r="AV136" i="56" s="1"/>
  <c r="AW25" i="56"/>
  <c r="AV71" i="56"/>
  <c r="AV121" i="56" s="1"/>
  <c r="AW38" i="56"/>
  <c r="AV84" i="56"/>
  <c r="AV134" i="56" s="1"/>
  <c r="AZ25" i="5"/>
  <c r="AY71" i="5"/>
  <c r="AY122" i="5" s="1"/>
  <c r="AY40" i="5"/>
  <c r="AX86" i="5"/>
  <c r="AX137" i="5" s="1"/>
  <c r="AY24" i="5"/>
  <c r="AX70" i="5"/>
  <c r="AX121" i="5" s="1"/>
  <c r="AY29" i="5"/>
  <c r="AX75" i="5"/>
  <c r="AX126" i="5" s="1"/>
  <c r="AY23" i="5"/>
  <c r="AX69" i="5"/>
  <c r="AX120" i="5" s="1"/>
  <c r="AY37" i="5"/>
  <c r="AX83" i="5"/>
  <c r="AX134" i="5" s="1"/>
  <c r="AY28" i="5"/>
  <c r="AX74" i="5"/>
  <c r="AX125" i="5" s="1"/>
  <c r="AY38" i="5"/>
  <c r="AX84" i="5"/>
  <c r="AX135" i="5" s="1"/>
  <c r="AZ21" i="5"/>
  <c r="AY67" i="5"/>
  <c r="AY118" i="5" s="1"/>
  <c r="AY33" i="5"/>
  <c r="AX79" i="5"/>
  <c r="AX130" i="5" s="1"/>
  <c r="AZ12" i="5"/>
  <c r="AY58" i="5"/>
  <c r="AY109" i="5" s="1"/>
  <c r="AY35" i="5"/>
  <c r="AX81" i="5"/>
  <c r="AX132" i="5" s="1"/>
  <c r="AY7" i="5"/>
  <c r="AX53" i="5"/>
  <c r="AX104" i="5" s="1"/>
  <c r="AY10" i="5"/>
  <c r="AX56" i="5"/>
  <c r="AX107" i="5" s="1"/>
  <c r="AY17" i="5"/>
  <c r="AX63" i="5"/>
  <c r="AX114" i="5" s="1"/>
  <c r="AY39" i="5"/>
  <c r="AX85" i="5"/>
  <c r="AX136" i="5" s="1"/>
  <c r="AZ11" i="5"/>
  <c r="AY57" i="5"/>
  <c r="AY108" i="5" s="1"/>
  <c r="AY31" i="5"/>
  <c r="AX77" i="5"/>
  <c r="AX128" i="5" s="1"/>
  <c r="AY18" i="5"/>
  <c r="AX64" i="5"/>
  <c r="AX115" i="5" s="1"/>
  <c r="AY30" i="5"/>
  <c r="AX76" i="5"/>
  <c r="AX127" i="5" s="1"/>
  <c r="AZ9" i="5"/>
  <c r="AY55" i="5"/>
  <c r="AY106" i="5" s="1"/>
  <c r="AZ32" i="5"/>
  <c r="AY78" i="5"/>
  <c r="AY129" i="5" s="1"/>
  <c r="AY14" i="5"/>
  <c r="AX60" i="5"/>
  <c r="AX111" i="5" s="1"/>
  <c r="AY22" i="5"/>
  <c r="AX68" i="5"/>
  <c r="AX119" i="5" s="1"/>
  <c r="AY20" i="5"/>
  <c r="AX66" i="5"/>
  <c r="AX117" i="5" s="1"/>
  <c r="AZ36" i="5"/>
  <c r="AY82" i="5"/>
  <c r="AY133" i="5" s="1"/>
  <c r="AY19" i="5"/>
  <c r="AX65" i="5"/>
  <c r="AX116" i="5" s="1"/>
  <c r="AY41" i="5"/>
  <c r="AX87" i="5"/>
  <c r="AX138" i="5" s="1"/>
  <c r="AY15" i="5"/>
  <c r="AX61" i="5"/>
  <c r="AX112" i="5" s="1"/>
  <c r="AY13" i="5"/>
  <c r="AX59" i="5"/>
  <c r="AX110" i="5" s="1"/>
  <c r="AY27" i="5"/>
  <c r="AX73" i="5"/>
  <c r="AX124" i="5" s="1"/>
  <c r="G103" i="56"/>
  <c r="H103" i="56"/>
  <c r="I103" i="56"/>
  <c r="J103" i="56"/>
  <c r="K103" i="56"/>
  <c r="L103" i="56"/>
  <c r="M103" i="56"/>
  <c r="N103" i="56"/>
  <c r="O103" i="56"/>
  <c r="P103" i="56"/>
  <c r="Q103" i="56"/>
  <c r="R103" i="56"/>
  <c r="S103" i="56"/>
  <c r="T103" i="56"/>
  <c r="U103" i="56"/>
  <c r="V103" i="56"/>
  <c r="W103" i="56"/>
  <c r="X103" i="56"/>
  <c r="Y103" i="56"/>
  <c r="Z103" i="56"/>
  <c r="AA103" i="56"/>
  <c r="AB103" i="56"/>
  <c r="AC103" i="56"/>
  <c r="AD103" i="56"/>
  <c r="AE103" i="56"/>
  <c r="AF103" i="56"/>
  <c r="AG103" i="56"/>
  <c r="AH103" i="56"/>
  <c r="AI103" i="56"/>
  <c r="AJ103" i="56"/>
  <c r="AK103" i="56"/>
  <c r="AL103" i="56"/>
  <c r="AM103" i="56"/>
  <c r="AN103" i="56"/>
  <c r="AO103" i="56"/>
  <c r="AP103" i="56"/>
  <c r="AQ103" i="56"/>
  <c r="AR103" i="56"/>
  <c r="AS103" i="56"/>
  <c r="AT103" i="56"/>
  <c r="AV103" i="56"/>
  <c r="AX27" i="56"/>
  <c r="AW73" i="56"/>
  <c r="AW123" i="56" s="1"/>
  <c r="AU103" i="56"/>
  <c r="AX20" i="56"/>
  <c r="AW66" i="56"/>
  <c r="AW116" i="56" s="1"/>
  <c r="AX28" i="56"/>
  <c r="AW74" i="56"/>
  <c r="AW124" i="56" s="1"/>
  <c r="AX33" i="56"/>
  <c r="AW79" i="56"/>
  <c r="AW129" i="56" s="1"/>
  <c r="AX9" i="56"/>
  <c r="AW55" i="56"/>
  <c r="AW105" i="56" s="1"/>
  <c r="AX22" i="56"/>
  <c r="AW68" i="56"/>
  <c r="AW118" i="56" s="1"/>
  <c r="AX36" i="56"/>
  <c r="AW82" i="56"/>
  <c r="AW132" i="56" s="1"/>
  <c r="AX32" i="56"/>
  <c r="AW78" i="56"/>
  <c r="AW128" i="56" s="1"/>
  <c r="AX16" i="56"/>
  <c r="AW62" i="56"/>
  <c r="AW112" i="56" s="1"/>
  <c r="AX29" i="56"/>
  <c r="AW75" i="56"/>
  <c r="AW125" i="56" s="1"/>
  <c r="AX14" i="56"/>
  <c r="AW60" i="56"/>
  <c r="AW110" i="56" s="1"/>
  <c r="AY18" i="56"/>
  <c r="AX64" i="56"/>
  <c r="AX114" i="56" s="1"/>
  <c r="AX39" i="56"/>
  <c r="AW85" i="56"/>
  <c r="AW135" i="56" s="1"/>
  <c r="AY26" i="56"/>
  <c r="AX72" i="56"/>
  <c r="AX122" i="56" s="1"/>
  <c r="AY23" i="56"/>
  <c r="AX69" i="56"/>
  <c r="AX119" i="56" s="1"/>
  <c r="AX50" i="56"/>
  <c r="AW96" i="56"/>
  <c r="AW146" i="56" s="1"/>
  <c r="AX11" i="56"/>
  <c r="AW57" i="56"/>
  <c r="AW107" i="56" s="1"/>
  <c r="AY35" i="56"/>
  <c r="AX81" i="56"/>
  <c r="AX131" i="56" s="1"/>
  <c r="AZ17" i="56"/>
  <c r="AY63" i="56"/>
  <c r="AY113" i="56" s="1"/>
  <c r="AY30" i="56"/>
  <c r="AX76" i="56"/>
  <c r="AX126" i="56" s="1"/>
  <c r="AX7" i="56"/>
  <c r="AW53" i="56"/>
  <c r="AW103" i="56" s="1"/>
  <c r="AX31" i="56"/>
  <c r="AW77" i="56"/>
  <c r="AW127" i="56" s="1"/>
  <c r="AX15" i="56"/>
  <c r="AW61" i="56"/>
  <c r="AW111" i="56" s="1"/>
  <c r="AY10" i="56"/>
  <c r="AX56" i="56"/>
  <c r="AX106" i="56" s="1"/>
  <c r="AX12" i="56"/>
  <c r="AW58" i="56"/>
  <c r="AW108" i="56" s="1"/>
  <c r="AY24" i="56"/>
  <c r="AX70" i="56"/>
  <c r="AX120" i="56" s="1"/>
  <c r="AX13" i="56"/>
  <c r="AW59" i="56"/>
  <c r="AW109" i="56" s="1"/>
  <c r="AX21" i="56"/>
  <c r="AW67" i="56"/>
  <c r="AW117" i="56" s="1"/>
  <c r="AX37" i="56"/>
  <c r="AW83" i="56"/>
  <c r="AW133" i="56" s="1"/>
  <c r="AX34" i="56"/>
  <c r="AW80" i="56"/>
  <c r="AW130" i="56" s="1"/>
  <c r="AY42" i="56"/>
  <c r="AX88" i="56"/>
  <c r="AX138" i="56" s="1"/>
  <c r="AX19" i="56"/>
  <c r="AW65" i="56"/>
  <c r="AW115" i="56" s="1"/>
  <c r="AX8" i="56"/>
  <c r="AW54" i="56"/>
  <c r="AW104" i="56" s="1"/>
  <c r="AY41" i="56"/>
  <c r="AX87" i="56"/>
  <c r="AX137" i="56" s="1"/>
  <c r="AT12" i="8"/>
  <c r="X61" i="8"/>
  <c r="X44" i="8"/>
  <c r="B104" i="5"/>
  <c r="I56" i="57"/>
  <c r="I57" i="57"/>
  <c r="I54" i="57"/>
  <c r="I55" i="57"/>
  <c r="I53" i="57"/>
  <c r="AV150" i="56" l="1"/>
  <c r="AW95" i="56"/>
  <c r="AW145" i="56" s="1"/>
  <c r="AX49" i="56"/>
  <c r="AX45" i="56"/>
  <c r="AW91" i="56"/>
  <c r="AW141" i="56" s="1"/>
  <c r="AW93" i="56"/>
  <c r="AW143" i="56" s="1"/>
  <c r="AX47" i="56"/>
  <c r="AX43" i="56"/>
  <c r="AW89" i="56"/>
  <c r="AW139" i="56" s="1"/>
  <c r="AW92" i="56"/>
  <c r="AW142" i="56" s="1"/>
  <c r="AX46" i="56"/>
  <c r="AX44" i="56"/>
  <c r="AW90" i="56"/>
  <c r="AW140" i="56" s="1"/>
  <c r="AW94" i="56"/>
  <c r="AW144" i="56" s="1"/>
  <c r="AX48" i="56"/>
  <c r="AW151" i="5"/>
  <c r="AY42" i="5"/>
  <c r="AX88" i="5"/>
  <c r="AX139" i="5" s="1"/>
  <c r="AY50" i="5"/>
  <c r="AX96" i="5"/>
  <c r="AX147" i="5" s="1"/>
  <c r="AY49" i="5"/>
  <c r="AX95" i="5"/>
  <c r="AX146" i="5" s="1"/>
  <c r="AZ44" i="5"/>
  <c r="AY90" i="5"/>
  <c r="AY141" i="5" s="1"/>
  <c r="AZ46" i="5"/>
  <c r="AY92" i="5"/>
  <c r="AY143" i="5" s="1"/>
  <c r="AZ43" i="5"/>
  <c r="AY89" i="5"/>
  <c r="AY140" i="5" s="1"/>
  <c r="BA45" i="5"/>
  <c r="AZ91" i="5"/>
  <c r="AZ142" i="5" s="1"/>
  <c r="AZ47" i="5"/>
  <c r="AY93" i="5"/>
  <c r="AY144" i="5" s="1"/>
  <c r="AZ48" i="5"/>
  <c r="AY94" i="5"/>
  <c r="AY145" i="5" s="1"/>
  <c r="AX54" i="5"/>
  <c r="AX105" i="5" s="1"/>
  <c r="AY8" i="5"/>
  <c r="AY26" i="5"/>
  <c r="AX72" i="5"/>
  <c r="AX123" i="5" s="1"/>
  <c r="AY16" i="5"/>
  <c r="AX62" i="5"/>
  <c r="AX113" i="5" s="1"/>
  <c r="AY34" i="5"/>
  <c r="AX80" i="5"/>
  <c r="AX131" i="5" s="1"/>
  <c r="AX40" i="56"/>
  <c r="AW86" i="56"/>
  <c r="AW136" i="56" s="1"/>
  <c r="AX25" i="56"/>
  <c r="AW71" i="56"/>
  <c r="AW121" i="56" s="1"/>
  <c r="AX38" i="56"/>
  <c r="AW84" i="56"/>
  <c r="AW134" i="56" s="1"/>
  <c r="AZ19" i="5"/>
  <c r="AY65" i="5"/>
  <c r="AY116" i="5" s="1"/>
  <c r="BA36" i="5"/>
  <c r="AZ82" i="5"/>
  <c r="AZ133" i="5" s="1"/>
  <c r="BA11" i="5"/>
  <c r="AZ57" i="5"/>
  <c r="AZ108" i="5" s="1"/>
  <c r="AZ10" i="5"/>
  <c r="AY56" i="5"/>
  <c r="AY107" i="5" s="1"/>
  <c r="AZ24" i="5"/>
  <c r="AY70" i="5"/>
  <c r="AY121" i="5" s="1"/>
  <c r="AZ27" i="5"/>
  <c r="AY73" i="5"/>
  <c r="AY124" i="5" s="1"/>
  <c r="BA12" i="5"/>
  <c r="AZ58" i="5"/>
  <c r="AZ109" i="5" s="1"/>
  <c r="AZ33" i="5"/>
  <c r="AY79" i="5"/>
  <c r="AY130" i="5" s="1"/>
  <c r="AZ37" i="5"/>
  <c r="AY83" i="5"/>
  <c r="AY134" i="5" s="1"/>
  <c r="AZ40" i="5"/>
  <c r="AY86" i="5"/>
  <c r="AY137" i="5" s="1"/>
  <c r="AZ31" i="5"/>
  <c r="AY77" i="5"/>
  <c r="AY128" i="5" s="1"/>
  <c r="AZ38" i="5"/>
  <c r="AY84" i="5"/>
  <c r="AY135" i="5" s="1"/>
  <c r="BA9" i="5"/>
  <c r="AZ55" i="5"/>
  <c r="AZ106" i="5" s="1"/>
  <c r="AZ29" i="5"/>
  <c r="AY75" i="5"/>
  <c r="AY126" i="5" s="1"/>
  <c r="AZ13" i="5"/>
  <c r="AY59" i="5"/>
  <c r="AY110" i="5" s="1"/>
  <c r="AZ14" i="5"/>
  <c r="AY60" i="5"/>
  <c r="AY111" i="5" s="1"/>
  <c r="AZ28" i="5"/>
  <c r="AY74" i="5"/>
  <c r="AY125" i="5" s="1"/>
  <c r="AZ39" i="5"/>
  <c r="AY85" i="5"/>
  <c r="AY136" i="5" s="1"/>
  <c r="AZ41" i="5"/>
  <c r="AY87" i="5"/>
  <c r="AY138" i="5" s="1"/>
  <c r="AZ20" i="5"/>
  <c r="AY66" i="5"/>
  <c r="AY117" i="5" s="1"/>
  <c r="BA32" i="5"/>
  <c r="AZ78" i="5"/>
  <c r="AZ129" i="5" s="1"/>
  <c r="AZ18" i="5"/>
  <c r="AY64" i="5"/>
  <c r="AY115" i="5" s="1"/>
  <c r="AZ17" i="5"/>
  <c r="AY63" i="5"/>
  <c r="AY114" i="5" s="1"/>
  <c r="AZ35" i="5"/>
  <c r="AY81" i="5"/>
  <c r="AY132" i="5" s="1"/>
  <c r="BA21" i="5"/>
  <c r="AZ67" i="5"/>
  <c r="AZ118" i="5" s="1"/>
  <c r="AZ23" i="5"/>
  <c r="AY69" i="5"/>
  <c r="AY120" i="5" s="1"/>
  <c r="AZ22" i="5"/>
  <c r="AY68" i="5"/>
  <c r="AY119" i="5" s="1"/>
  <c r="BA25" i="5"/>
  <c r="AZ71" i="5"/>
  <c r="AZ122" i="5" s="1"/>
  <c r="AZ30" i="5"/>
  <c r="AY76" i="5"/>
  <c r="AY127" i="5" s="1"/>
  <c r="AZ15" i="5"/>
  <c r="AY61" i="5"/>
  <c r="AY112" i="5" s="1"/>
  <c r="AZ7" i="5"/>
  <c r="AY53" i="5"/>
  <c r="AY104" i="5" s="1"/>
  <c r="AY27" i="56"/>
  <c r="AX73" i="56"/>
  <c r="AX123" i="56" s="1"/>
  <c r="AY13" i="56"/>
  <c r="AX59" i="56"/>
  <c r="AX109" i="56" s="1"/>
  <c r="BA17" i="56"/>
  <c r="AZ63" i="56"/>
  <c r="AZ113" i="56" s="1"/>
  <c r="AZ23" i="56"/>
  <c r="AY69" i="56"/>
  <c r="AY119" i="56" s="1"/>
  <c r="AY14" i="56"/>
  <c r="AX60" i="56"/>
  <c r="AX110" i="56" s="1"/>
  <c r="AY32" i="56"/>
  <c r="AX78" i="56"/>
  <c r="AX128" i="56" s="1"/>
  <c r="AY33" i="56"/>
  <c r="AX79" i="56"/>
  <c r="AX129" i="56" s="1"/>
  <c r="AZ24" i="56"/>
  <c r="AY70" i="56"/>
  <c r="AY120" i="56" s="1"/>
  <c r="AY31" i="56"/>
  <c r="AX77" i="56"/>
  <c r="AX127" i="56" s="1"/>
  <c r="AZ35" i="56"/>
  <c r="AY81" i="56"/>
  <c r="AY131" i="56" s="1"/>
  <c r="AZ26" i="56"/>
  <c r="AY72" i="56"/>
  <c r="AY122" i="56" s="1"/>
  <c r="AY29" i="56"/>
  <c r="AX75" i="56"/>
  <c r="AX125" i="56" s="1"/>
  <c r="AY36" i="56"/>
  <c r="AX82" i="56"/>
  <c r="AX132" i="56" s="1"/>
  <c r="AY28" i="56"/>
  <c r="AX74" i="56"/>
  <c r="AX124" i="56" s="1"/>
  <c r="AZ42" i="56"/>
  <c r="AY88" i="56"/>
  <c r="AY138" i="56" s="1"/>
  <c r="AY8" i="56"/>
  <c r="AX54" i="56"/>
  <c r="AX104" i="56" s="1"/>
  <c r="AY12" i="56"/>
  <c r="AX58" i="56"/>
  <c r="AX108" i="56" s="1"/>
  <c r="AY11" i="56"/>
  <c r="AX57" i="56"/>
  <c r="AX107" i="56" s="1"/>
  <c r="AY39" i="56"/>
  <c r="AX85" i="56"/>
  <c r="AX135" i="56" s="1"/>
  <c r="AY16" i="56"/>
  <c r="AX62" i="56"/>
  <c r="AX112" i="56" s="1"/>
  <c r="AY22" i="56"/>
  <c r="AX68" i="56"/>
  <c r="AX118" i="56" s="1"/>
  <c r="AY15" i="56"/>
  <c r="AX61" i="56"/>
  <c r="AX111" i="56" s="1"/>
  <c r="AY34" i="56"/>
  <c r="AX80" i="56"/>
  <c r="AX130" i="56" s="1"/>
  <c r="AY37" i="56"/>
  <c r="AX83" i="56"/>
  <c r="AX133" i="56" s="1"/>
  <c r="AY7" i="56"/>
  <c r="AX53" i="56"/>
  <c r="AX103" i="56" s="1"/>
  <c r="AZ41" i="56"/>
  <c r="AY87" i="56"/>
  <c r="AY137" i="56" s="1"/>
  <c r="AY19" i="56"/>
  <c r="AX65" i="56"/>
  <c r="AX115" i="56" s="1"/>
  <c r="AY21" i="56"/>
  <c r="AX67" i="56"/>
  <c r="AX117" i="56" s="1"/>
  <c r="AZ10" i="56"/>
  <c r="AY56" i="56"/>
  <c r="AY106" i="56" s="1"/>
  <c r="AZ30" i="56"/>
  <c r="AY76" i="56"/>
  <c r="AY126" i="56" s="1"/>
  <c r="AY50" i="56"/>
  <c r="AX96" i="56"/>
  <c r="AX146" i="56" s="1"/>
  <c r="AZ18" i="56"/>
  <c r="AY64" i="56"/>
  <c r="AY114" i="56" s="1"/>
  <c r="AY9" i="56"/>
  <c r="AX55" i="56"/>
  <c r="AX105" i="56" s="1"/>
  <c r="AY20" i="56"/>
  <c r="AX66" i="56"/>
  <c r="AX116" i="56" s="1"/>
  <c r="AU12" i="8"/>
  <c r="Y61" i="8"/>
  <c r="Y44" i="8"/>
  <c r="I103" i="57"/>
  <c r="I104" i="57"/>
  <c r="I105" i="57"/>
  <c r="I106" i="57"/>
  <c r="I107" i="57"/>
  <c r="J53" i="57"/>
  <c r="J103" i="57" s="1"/>
  <c r="J57" i="57"/>
  <c r="J107" i="57" s="1"/>
  <c r="J55" i="57"/>
  <c r="J105" i="57" s="1"/>
  <c r="J56" i="57"/>
  <c r="J106" i="57" s="1"/>
  <c r="J54" i="57"/>
  <c r="J104" i="57" s="1"/>
  <c r="AW150" i="56" l="1"/>
  <c r="AY43" i="56"/>
  <c r="AX89" i="56"/>
  <c r="AX139" i="56" s="1"/>
  <c r="AX90" i="56"/>
  <c r="AX140" i="56" s="1"/>
  <c r="AY44" i="56"/>
  <c r="AX91" i="56"/>
  <c r="AX141" i="56" s="1"/>
  <c r="AY45" i="56"/>
  <c r="AX94" i="56"/>
  <c r="AX144" i="56" s="1"/>
  <c r="AY48" i="56"/>
  <c r="AX92" i="56"/>
  <c r="AX142" i="56" s="1"/>
  <c r="AY46" i="56"/>
  <c r="AX95" i="56"/>
  <c r="AX145" i="56" s="1"/>
  <c r="AY49" i="56"/>
  <c r="AX93" i="56"/>
  <c r="AX143" i="56" s="1"/>
  <c r="AY47" i="56"/>
  <c r="AY96" i="5"/>
  <c r="AY147" i="5" s="1"/>
  <c r="AZ50" i="5"/>
  <c r="AY95" i="5"/>
  <c r="AY146" i="5" s="1"/>
  <c r="AZ49" i="5"/>
  <c r="AZ42" i="5"/>
  <c r="AY88" i="5"/>
  <c r="AY139" i="5" s="1"/>
  <c r="AX151" i="5"/>
  <c r="BA46" i="5"/>
  <c r="AZ92" i="5"/>
  <c r="AZ143" i="5" s="1"/>
  <c r="BA91" i="5"/>
  <c r="BA142" i="5" s="1"/>
  <c r="BB45" i="5"/>
  <c r="BA47" i="5"/>
  <c r="AZ93" i="5"/>
  <c r="AZ144" i="5" s="1"/>
  <c r="BA43" i="5"/>
  <c r="AZ89" i="5"/>
  <c r="AZ140" i="5" s="1"/>
  <c r="BA44" i="5"/>
  <c r="AZ90" i="5"/>
  <c r="AZ141" i="5" s="1"/>
  <c r="BA48" i="5"/>
  <c r="AZ94" i="5"/>
  <c r="AZ145" i="5" s="1"/>
  <c r="BA55" i="5"/>
  <c r="BA106" i="5" s="1"/>
  <c r="BB9" i="5"/>
  <c r="BA58" i="5"/>
  <c r="BA109" i="5" s="1"/>
  <c r="BB12" i="5"/>
  <c r="BA57" i="5"/>
  <c r="BB11" i="5"/>
  <c r="BA71" i="5"/>
  <c r="BA122" i="5" s="1"/>
  <c r="BB25" i="5"/>
  <c r="BA67" i="5"/>
  <c r="BA118" i="5" s="1"/>
  <c r="BB21" i="5"/>
  <c r="BA78" i="5"/>
  <c r="BA129" i="5" s="1"/>
  <c r="BB32" i="5"/>
  <c r="BA82" i="5"/>
  <c r="BA133" i="5" s="1"/>
  <c r="BB36" i="5"/>
  <c r="AY54" i="5"/>
  <c r="AY105" i="5" s="1"/>
  <c r="AZ8" i="5"/>
  <c r="AZ26" i="5"/>
  <c r="AY72" i="5"/>
  <c r="AY123" i="5" s="1"/>
  <c r="AZ34" i="5"/>
  <c r="AY80" i="5"/>
  <c r="AZ16" i="5"/>
  <c r="AY62" i="5"/>
  <c r="AY113" i="5" s="1"/>
  <c r="AX86" i="56"/>
  <c r="AX136" i="56" s="1"/>
  <c r="AY40" i="56"/>
  <c r="AY25" i="56"/>
  <c r="AX71" i="56"/>
  <c r="AX121" i="56" s="1"/>
  <c r="AY38" i="56"/>
  <c r="AX84" i="56"/>
  <c r="AX134" i="56" s="1"/>
  <c r="BA30" i="5"/>
  <c r="AZ76" i="5"/>
  <c r="AZ127" i="5" s="1"/>
  <c r="BA23" i="5"/>
  <c r="AZ69" i="5"/>
  <c r="AZ120" i="5" s="1"/>
  <c r="BA18" i="5"/>
  <c r="AZ64" i="5"/>
  <c r="AZ115" i="5" s="1"/>
  <c r="BA39" i="5"/>
  <c r="AZ85" i="5"/>
  <c r="AZ136" i="5" s="1"/>
  <c r="BA13" i="5"/>
  <c r="AZ59" i="5"/>
  <c r="AZ110" i="5" s="1"/>
  <c r="BA38" i="5"/>
  <c r="AZ84" i="5"/>
  <c r="AZ135" i="5" s="1"/>
  <c r="BA33" i="5"/>
  <c r="AZ79" i="5"/>
  <c r="AZ130" i="5" s="1"/>
  <c r="BA10" i="5"/>
  <c r="AZ56" i="5"/>
  <c r="AZ107" i="5" s="1"/>
  <c r="BA19" i="5"/>
  <c r="AZ65" i="5"/>
  <c r="AZ116" i="5" s="1"/>
  <c r="BA29" i="5"/>
  <c r="AZ75" i="5"/>
  <c r="AZ126" i="5" s="1"/>
  <c r="BA31" i="5"/>
  <c r="AZ77" i="5"/>
  <c r="AZ128" i="5" s="1"/>
  <c r="BA27" i="5"/>
  <c r="AZ73" i="5"/>
  <c r="AZ124" i="5" s="1"/>
  <c r="BA22" i="5"/>
  <c r="AZ68" i="5"/>
  <c r="AZ119" i="5" s="1"/>
  <c r="BA35" i="5"/>
  <c r="AZ81" i="5"/>
  <c r="AZ132" i="5" s="1"/>
  <c r="BA28" i="5"/>
  <c r="AZ74" i="5"/>
  <c r="AZ125" i="5" s="1"/>
  <c r="BA40" i="5"/>
  <c r="AZ86" i="5"/>
  <c r="AZ137" i="5" s="1"/>
  <c r="BA17" i="5"/>
  <c r="AZ63" i="5"/>
  <c r="AZ114" i="5" s="1"/>
  <c r="BA24" i="5"/>
  <c r="AZ70" i="5"/>
  <c r="AZ121" i="5" s="1"/>
  <c r="BA7" i="5"/>
  <c r="AZ53" i="5"/>
  <c r="AZ104" i="5" s="1"/>
  <c r="BA15" i="5"/>
  <c r="AZ61" i="5"/>
  <c r="AZ112" i="5" s="1"/>
  <c r="BA20" i="5"/>
  <c r="AZ66" i="5"/>
  <c r="AZ117" i="5" s="1"/>
  <c r="BA41" i="5"/>
  <c r="AZ87" i="5"/>
  <c r="AZ138" i="5" s="1"/>
  <c r="BA14" i="5"/>
  <c r="AZ60" i="5"/>
  <c r="AZ111" i="5" s="1"/>
  <c r="BA37" i="5"/>
  <c r="AZ83" i="5"/>
  <c r="AZ134" i="5" s="1"/>
  <c r="AZ27" i="56"/>
  <c r="AY73" i="56"/>
  <c r="AY123" i="56" s="1"/>
  <c r="AZ9" i="56"/>
  <c r="AY55" i="56"/>
  <c r="AY105" i="56" s="1"/>
  <c r="BA30" i="56"/>
  <c r="AZ76" i="56"/>
  <c r="AZ126" i="56" s="1"/>
  <c r="BA41" i="56"/>
  <c r="AZ87" i="56"/>
  <c r="AZ137" i="56" s="1"/>
  <c r="AZ15" i="56"/>
  <c r="AY61" i="56"/>
  <c r="AY111" i="56" s="1"/>
  <c r="AZ39" i="56"/>
  <c r="AY85" i="56"/>
  <c r="AY135" i="56" s="1"/>
  <c r="AZ29" i="56"/>
  <c r="AY75" i="56"/>
  <c r="AY125" i="56" s="1"/>
  <c r="BA24" i="56"/>
  <c r="AZ70" i="56"/>
  <c r="AZ120" i="56" s="1"/>
  <c r="AZ14" i="56"/>
  <c r="AY60" i="56"/>
  <c r="AY110" i="56" s="1"/>
  <c r="AZ7" i="56"/>
  <c r="AY53" i="56"/>
  <c r="AY103" i="56" s="1"/>
  <c r="BA42" i="56"/>
  <c r="AZ88" i="56"/>
  <c r="AZ138" i="56" s="1"/>
  <c r="BA26" i="56"/>
  <c r="AZ72" i="56"/>
  <c r="AZ122" i="56" s="1"/>
  <c r="BA23" i="56"/>
  <c r="AZ69" i="56"/>
  <c r="AZ119" i="56" s="1"/>
  <c r="AZ11" i="56"/>
  <c r="AY57" i="56"/>
  <c r="AY107" i="56" s="1"/>
  <c r="AZ21" i="56"/>
  <c r="AY67" i="56"/>
  <c r="AY117" i="56" s="1"/>
  <c r="AZ37" i="56"/>
  <c r="AY83" i="56"/>
  <c r="AY133" i="56" s="1"/>
  <c r="AZ22" i="56"/>
  <c r="AY68" i="56"/>
  <c r="AY118" i="56" s="1"/>
  <c r="AZ12" i="56"/>
  <c r="AY58" i="56"/>
  <c r="AY108" i="56" s="1"/>
  <c r="AZ28" i="56"/>
  <c r="AY74" i="56"/>
  <c r="AY124" i="56" s="1"/>
  <c r="BA35" i="56"/>
  <c r="AZ81" i="56"/>
  <c r="AZ131" i="56" s="1"/>
  <c r="AZ33" i="56"/>
  <c r="AY79" i="56"/>
  <c r="AY129" i="56" s="1"/>
  <c r="BB17" i="56"/>
  <c r="BA63" i="56"/>
  <c r="BA113" i="56" s="1"/>
  <c r="BA10" i="56"/>
  <c r="AZ56" i="56"/>
  <c r="AZ106" i="56" s="1"/>
  <c r="BA18" i="56"/>
  <c r="AZ64" i="56"/>
  <c r="AZ114" i="56" s="1"/>
  <c r="AZ20" i="56"/>
  <c r="AY66" i="56"/>
  <c r="AY116" i="56" s="1"/>
  <c r="AZ50" i="56"/>
  <c r="AY96" i="56"/>
  <c r="AY146" i="56" s="1"/>
  <c r="AZ19" i="56"/>
  <c r="AY65" i="56"/>
  <c r="AY115" i="56" s="1"/>
  <c r="AZ34" i="56"/>
  <c r="AY80" i="56"/>
  <c r="AY130" i="56" s="1"/>
  <c r="AZ16" i="56"/>
  <c r="AY62" i="56"/>
  <c r="AY112" i="56" s="1"/>
  <c r="AZ8" i="56"/>
  <c r="AY54" i="56"/>
  <c r="AY104" i="56" s="1"/>
  <c r="AZ36" i="56"/>
  <c r="AY82" i="56"/>
  <c r="AY132" i="56" s="1"/>
  <c r="AZ31" i="56"/>
  <c r="AY77" i="56"/>
  <c r="AY127" i="56" s="1"/>
  <c r="AZ32" i="56"/>
  <c r="AY78" i="56"/>
  <c r="AY128" i="56" s="1"/>
  <c r="AZ13" i="56"/>
  <c r="AY59" i="56"/>
  <c r="AY109" i="56" s="1"/>
  <c r="AV12" i="8"/>
  <c r="Z61" i="8"/>
  <c r="Z44" i="8"/>
  <c r="K56" i="57"/>
  <c r="K53" i="57"/>
  <c r="K103" i="57" s="1"/>
  <c r="K55" i="57"/>
  <c r="K105" i="57" s="1"/>
  <c r="K54" i="57"/>
  <c r="K57" i="57"/>
  <c r="K107" i="57" s="1"/>
  <c r="AY93" i="56" l="1"/>
  <c r="AY143" i="56" s="1"/>
  <c r="AZ47" i="56"/>
  <c r="AY95" i="56"/>
  <c r="AY145" i="56" s="1"/>
  <c r="AZ49" i="56"/>
  <c r="AY90" i="56"/>
  <c r="AY140" i="56" s="1"/>
  <c r="AZ44" i="56"/>
  <c r="AZ45" i="56"/>
  <c r="AY91" i="56"/>
  <c r="AY141" i="56" s="1"/>
  <c r="AY94" i="56"/>
  <c r="AY144" i="56" s="1"/>
  <c r="AZ48" i="56"/>
  <c r="AY92" i="56"/>
  <c r="AY142" i="56" s="1"/>
  <c r="AZ46" i="56"/>
  <c r="AZ43" i="56"/>
  <c r="AY89" i="56"/>
  <c r="AY139" i="56" s="1"/>
  <c r="AZ95" i="5"/>
  <c r="AZ146" i="5" s="1"/>
  <c r="BA49" i="5"/>
  <c r="AZ96" i="5"/>
  <c r="AZ147" i="5" s="1"/>
  <c r="BA50" i="5"/>
  <c r="AZ88" i="5"/>
  <c r="AZ139" i="5" s="1"/>
  <c r="BA42" i="5"/>
  <c r="BB43" i="5"/>
  <c r="BA89" i="5"/>
  <c r="BA140" i="5" s="1"/>
  <c r="BB44" i="5"/>
  <c r="BA90" i="5"/>
  <c r="BA141" i="5" s="1"/>
  <c r="BA92" i="5"/>
  <c r="BA143" i="5" s="1"/>
  <c r="BB46" i="5"/>
  <c r="BB47" i="5"/>
  <c r="BA93" i="5"/>
  <c r="BA144" i="5" s="1"/>
  <c r="BC45" i="5"/>
  <c r="BB91" i="5"/>
  <c r="BB142" i="5" s="1"/>
  <c r="BB48" i="5"/>
  <c r="BA94" i="5"/>
  <c r="BA145" i="5" s="1"/>
  <c r="BA81" i="5"/>
  <c r="BA132" i="5" s="1"/>
  <c r="BB35" i="5"/>
  <c r="BB57" i="5"/>
  <c r="BB108" i="5" s="1"/>
  <c r="BC11" i="5"/>
  <c r="BA75" i="5"/>
  <c r="BA126" i="5" s="1"/>
  <c r="BB29" i="5"/>
  <c r="BA66" i="5"/>
  <c r="BA117" i="5" s="1"/>
  <c r="BB20" i="5"/>
  <c r="BA63" i="5"/>
  <c r="BA114" i="5" s="1"/>
  <c r="BB17" i="5"/>
  <c r="BA68" i="5"/>
  <c r="BA119" i="5" s="1"/>
  <c r="BB22" i="5"/>
  <c r="BA108" i="5"/>
  <c r="BB78" i="5"/>
  <c r="BC32" i="5"/>
  <c r="BB58" i="5"/>
  <c r="BC12" i="5"/>
  <c r="BA87" i="5"/>
  <c r="BA138" i="5" s="1"/>
  <c r="BB41" i="5"/>
  <c r="BA64" i="5"/>
  <c r="BA115" i="5" s="1"/>
  <c r="BB18" i="5"/>
  <c r="BA70" i="5"/>
  <c r="BA121" i="5" s="1"/>
  <c r="BB24" i="5"/>
  <c r="BA84" i="5"/>
  <c r="BA135" i="5" s="1"/>
  <c r="BB38" i="5"/>
  <c r="BA69" i="5"/>
  <c r="BA120" i="5" s="1"/>
  <c r="BB23" i="5"/>
  <c r="BA83" i="5"/>
  <c r="BA134" i="5" s="1"/>
  <c r="BB37" i="5"/>
  <c r="BA65" i="5"/>
  <c r="BA116" i="5" s="1"/>
  <c r="BB19" i="5"/>
  <c r="BA59" i="5"/>
  <c r="BA110" i="5" s="1"/>
  <c r="BB13" i="5"/>
  <c r="BA76" i="5"/>
  <c r="BA127" i="5" s="1"/>
  <c r="BB30" i="5"/>
  <c r="BA79" i="5"/>
  <c r="BA130" i="5" s="1"/>
  <c r="BB33" i="5"/>
  <c r="BA86" i="5"/>
  <c r="BA137" i="5" s="1"/>
  <c r="BB40" i="5"/>
  <c r="BB67" i="5"/>
  <c r="BC21" i="5"/>
  <c r="BA85" i="5"/>
  <c r="BA136" i="5" s="1"/>
  <c r="BB39" i="5"/>
  <c r="BA77" i="5"/>
  <c r="BA128" i="5" s="1"/>
  <c r="BB31" i="5"/>
  <c r="BA61" i="5"/>
  <c r="BA112" i="5" s="1"/>
  <c r="BB15" i="5"/>
  <c r="BA73" i="5"/>
  <c r="BA124" i="5" s="1"/>
  <c r="BB27" i="5"/>
  <c r="BA60" i="5"/>
  <c r="BA111" i="5" s="1"/>
  <c r="BB14" i="5"/>
  <c r="BA56" i="5"/>
  <c r="BA107" i="5" s="1"/>
  <c r="BB10" i="5"/>
  <c r="BA53" i="5"/>
  <c r="BA104" i="5" s="1"/>
  <c r="BB7" i="5"/>
  <c r="BA74" i="5"/>
  <c r="BA125" i="5" s="1"/>
  <c r="BB28" i="5"/>
  <c r="BB82" i="5"/>
  <c r="BB133" i="5" s="1"/>
  <c r="BC36" i="5"/>
  <c r="BB71" i="5"/>
  <c r="BB122" i="5" s="1"/>
  <c r="BC25" i="5"/>
  <c r="BB55" i="5"/>
  <c r="BB106" i="5" s="1"/>
  <c r="BC9" i="5"/>
  <c r="BA8" i="5"/>
  <c r="AZ54" i="5"/>
  <c r="AZ105" i="5" s="1"/>
  <c r="BA26" i="5"/>
  <c r="AZ72" i="5"/>
  <c r="AZ123" i="5" s="1"/>
  <c r="BA16" i="5"/>
  <c r="AZ62" i="5"/>
  <c r="AZ113" i="5" s="1"/>
  <c r="AY131" i="5"/>
  <c r="AY151" i="5" s="1"/>
  <c r="BA34" i="5"/>
  <c r="AZ80" i="5"/>
  <c r="AZ131" i="5" s="1"/>
  <c r="AX150" i="56"/>
  <c r="AZ40" i="56"/>
  <c r="AY86" i="56"/>
  <c r="AY136" i="56" s="1"/>
  <c r="AZ25" i="56"/>
  <c r="AY71" i="56"/>
  <c r="AY121" i="56" s="1"/>
  <c r="AZ38" i="56"/>
  <c r="AY84" i="56"/>
  <c r="AY134" i="56" s="1"/>
  <c r="BA27" i="56"/>
  <c r="AZ73" i="56"/>
  <c r="AZ123" i="56" s="1"/>
  <c r="BA20" i="56"/>
  <c r="AZ66" i="56"/>
  <c r="AZ116" i="56" s="1"/>
  <c r="BC17" i="56"/>
  <c r="BB63" i="56"/>
  <c r="BB113" i="56" s="1"/>
  <c r="BA12" i="56"/>
  <c r="AZ58" i="56"/>
  <c r="AZ108" i="56" s="1"/>
  <c r="BA11" i="56"/>
  <c r="AZ57" i="56"/>
  <c r="AZ107" i="56" s="1"/>
  <c r="BB26" i="56"/>
  <c r="BA72" i="56"/>
  <c r="BA122" i="56" s="1"/>
  <c r="BB24" i="56"/>
  <c r="BA70" i="56"/>
  <c r="BA120" i="56" s="1"/>
  <c r="BA15" i="56"/>
  <c r="AZ61" i="56"/>
  <c r="AZ111" i="56" s="1"/>
  <c r="BA33" i="56"/>
  <c r="AZ79" i="56"/>
  <c r="AZ129" i="56" s="1"/>
  <c r="BA22" i="56"/>
  <c r="AZ68" i="56"/>
  <c r="AZ118" i="56" s="1"/>
  <c r="BB42" i="56"/>
  <c r="BA88" i="56"/>
  <c r="BA138" i="56" s="1"/>
  <c r="BA29" i="56"/>
  <c r="AZ75" i="56"/>
  <c r="AZ125" i="56" s="1"/>
  <c r="BB41" i="56"/>
  <c r="BA87" i="56"/>
  <c r="BA137" i="56" s="1"/>
  <c r="BA16" i="56"/>
  <c r="AZ62" i="56"/>
  <c r="AZ112" i="56" s="1"/>
  <c r="BB18" i="56"/>
  <c r="BA64" i="56"/>
  <c r="BA114" i="56" s="1"/>
  <c r="BA31" i="56"/>
  <c r="AZ77" i="56"/>
  <c r="AZ127" i="56" s="1"/>
  <c r="BA19" i="56"/>
  <c r="AZ65" i="56"/>
  <c r="AZ115" i="56" s="1"/>
  <c r="BA32" i="56"/>
  <c r="AZ78" i="56"/>
  <c r="AZ128" i="56" s="1"/>
  <c r="BA34" i="56"/>
  <c r="AZ80" i="56"/>
  <c r="AZ130" i="56" s="1"/>
  <c r="BA36" i="56"/>
  <c r="AZ82" i="56"/>
  <c r="AZ132" i="56" s="1"/>
  <c r="BB10" i="56"/>
  <c r="BA56" i="56"/>
  <c r="BA106" i="56" s="1"/>
  <c r="BB35" i="56"/>
  <c r="BA81" i="56"/>
  <c r="BA131" i="56" s="1"/>
  <c r="BA37" i="56"/>
  <c r="AZ83" i="56"/>
  <c r="AZ133" i="56" s="1"/>
  <c r="BB23" i="56"/>
  <c r="BA69" i="56"/>
  <c r="BA119" i="56" s="1"/>
  <c r="BA7" i="56"/>
  <c r="AZ53" i="56"/>
  <c r="AZ103" i="56" s="1"/>
  <c r="BB30" i="56"/>
  <c r="BA76" i="56"/>
  <c r="BA126" i="56" s="1"/>
  <c r="BA13" i="56"/>
  <c r="AZ59" i="56"/>
  <c r="AZ109" i="56" s="1"/>
  <c r="BA8" i="56"/>
  <c r="AZ54" i="56"/>
  <c r="AZ104" i="56" s="1"/>
  <c r="BA50" i="56"/>
  <c r="AZ96" i="56"/>
  <c r="AZ146" i="56" s="1"/>
  <c r="BA28" i="56"/>
  <c r="AZ74" i="56"/>
  <c r="AZ124" i="56" s="1"/>
  <c r="BA21" i="56"/>
  <c r="AZ67" i="56"/>
  <c r="AZ117" i="56" s="1"/>
  <c r="BA14" i="56"/>
  <c r="AZ60" i="56"/>
  <c r="AZ110" i="56" s="1"/>
  <c r="BA39" i="56"/>
  <c r="AZ85" i="56"/>
  <c r="AZ135" i="56" s="1"/>
  <c r="BA9" i="56"/>
  <c r="AZ55" i="56"/>
  <c r="AZ105" i="56" s="1"/>
  <c r="AW12" i="8"/>
  <c r="AA61" i="8"/>
  <c r="AA44" i="8"/>
  <c r="K106" i="57"/>
  <c r="K104" i="57"/>
  <c r="L54" i="57"/>
  <c r="L104" i="57" s="1"/>
  <c r="L53" i="57"/>
  <c r="L55" i="57"/>
  <c r="L105" i="57" s="1"/>
  <c r="L56" i="57"/>
  <c r="L106" i="57" s="1"/>
  <c r="L57" i="57"/>
  <c r="L107" i="57" s="1"/>
  <c r="AZ90" i="56" l="1"/>
  <c r="AZ140" i="56" s="1"/>
  <c r="BA44" i="56"/>
  <c r="AZ89" i="56"/>
  <c r="AZ139" i="56" s="1"/>
  <c r="BA43" i="56"/>
  <c r="AZ92" i="56"/>
  <c r="AZ142" i="56" s="1"/>
  <c r="BA46" i="56"/>
  <c r="AZ95" i="56"/>
  <c r="AZ145" i="56" s="1"/>
  <c r="BA49" i="56"/>
  <c r="AZ91" i="56"/>
  <c r="AZ141" i="56" s="1"/>
  <c r="BA45" i="56"/>
  <c r="AZ94" i="56"/>
  <c r="AZ144" i="56" s="1"/>
  <c r="BA48" i="56"/>
  <c r="BA47" i="56"/>
  <c r="AZ93" i="56"/>
  <c r="AZ143" i="56" s="1"/>
  <c r="AZ151" i="5"/>
  <c r="BA88" i="5"/>
  <c r="BA139" i="5" s="1"/>
  <c r="BB42" i="5"/>
  <c r="BA96" i="5"/>
  <c r="BA147" i="5" s="1"/>
  <c r="BB50" i="5"/>
  <c r="BA95" i="5"/>
  <c r="BA146" i="5" s="1"/>
  <c r="BB49" i="5"/>
  <c r="BC43" i="5"/>
  <c r="BB89" i="5"/>
  <c r="BB140" i="5" s="1"/>
  <c r="BC47" i="5"/>
  <c r="BB93" i="5"/>
  <c r="BB144" i="5" s="1"/>
  <c r="BB90" i="5"/>
  <c r="BB141" i="5" s="1"/>
  <c r="BC44" i="5"/>
  <c r="BC46" i="5"/>
  <c r="BB92" i="5"/>
  <c r="BB143" i="5" s="1"/>
  <c r="BD45" i="5"/>
  <c r="BC91" i="5"/>
  <c r="BC142" i="5" s="1"/>
  <c r="BC48" i="5"/>
  <c r="BB94" i="5"/>
  <c r="BB145" i="5" s="1"/>
  <c r="BA54" i="5"/>
  <c r="BA105" i="5" s="1"/>
  <c r="BB8" i="5"/>
  <c r="BB53" i="5"/>
  <c r="BB104" i="5" s="1"/>
  <c r="BC7" i="5"/>
  <c r="BC30" i="5"/>
  <c r="BB76" i="5"/>
  <c r="BB68" i="5"/>
  <c r="BC22" i="5"/>
  <c r="BD11" i="5"/>
  <c r="BC57" i="5"/>
  <c r="BC108" i="5" s="1"/>
  <c r="BB85" i="5"/>
  <c r="BB136" i="5" s="1"/>
  <c r="BC39" i="5"/>
  <c r="BA80" i="5"/>
  <c r="BA131" i="5" s="1"/>
  <c r="BB34" i="5"/>
  <c r="BB69" i="5"/>
  <c r="BC23" i="5"/>
  <c r="BD25" i="5"/>
  <c r="BC71" i="5"/>
  <c r="BC122" i="5" s="1"/>
  <c r="BB56" i="5"/>
  <c r="BC10" i="5"/>
  <c r="BB61" i="5"/>
  <c r="BC15" i="5"/>
  <c r="BD21" i="5"/>
  <c r="BC67" i="5"/>
  <c r="BC118" i="5" s="1"/>
  <c r="BB59" i="5"/>
  <c r="BC13" i="5"/>
  <c r="BC38" i="5"/>
  <c r="BB84" i="5"/>
  <c r="BB87" i="5"/>
  <c r="BC41" i="5"/>
  <c r="BD9" i="5"/>
  <c r="BC55" i="5"/>
  <c r="BC106" i="5" s="1"/>
  <c r="BB64" i="5"/>
  <c r="BC18" i="5"/>
  <c r="BA62" i="5"/>
  <c r="BA113" i="5" s="1"/>
  <c r="BB16" i="5"/>
  <c r="BB118" i="5"/>
  <c r="BB63" i="5"/>
  <c r="BC17" i="5"/>
  <c r="BB81" i="5"/>
  <c r="BC35" i="5"/>
  <c r="BD36" i="5"/>
  <c r="BC82" i="5"/>
  <c r="BC133" i="5" s="1"/>
  <c r="BB60" i="5"/>
  <c r="BC14" i="5"/>
  <c r="BB77" i="5"/>
  <c r="BC31" i="5"/>
  <c r="BB86" i="5"/>
  <c r="BC40" i="5"/>
  <c r="BB65" i="5"/>
  <c r="BC19" i="5"/>
  <c r="BD12" i="5"/>
  <c r="BC58" i="5"/>
  <c r="BC109" i="5" s="1"/>
  <c r="BB75" i="5"/>
  <c r="BB126" i="5" s="1"/>
  <c r="BC29" i="5"/>
  <c r="BA72" i="5"/>
  <c r="BA123" i="5" s="1"/>
  <c r="BB26" i="5"/>
  <c r="BB109" i="5"/>
  <c r="BB66" i="5"/>
  <c r="BC20" i="5"/>
  <c r="BB129" i="5"/>
  <c r="BC27" i="5"/>
  <c r="BB73" i="5"/>
  <c r="BB74" i="5"/>
  <c r="BB125" i="5" s="1"/>
  <c r="BC28" i="5"/>
  <c r="BB79" i="5"/>
  <c r="BB130" i="5" s="1"/>
  <c r="BC33" i="5"/>
  <c r="BB83" i="5"/>
  <c r="BC37" i="5"/>
  <c r="BB70" i="5"/>
  <c r="BB121" i="5" s="1"/>
  <c r="BC24" i="5"/>
  <c r="BD32" i="5"/>
  <c r="BC78" i="5"/>
  <c r="BC129" i="5" s="1"/>
  <c r="AY150" i="56"/>
  <c r="BA40" i="56"/>
  <c r="AZ86" i="56"/>
  <c r="AZ136" i="56" s="1"/>
  <c r="AZ71" i="56"/>
  <c r="AZ121" i="56" s="1"/>
  <c r="BA25" i="56"/>
  <c r="AZ84" i="56"/>
  <c r="AZ134" i="56" s="1"/>
  <c r="BA38" i="56"/>
  <c r="BA73" i="56"/>
  <c r="BA123" i="56" s="1"/>
  <c r="BB27" i="56"/>
  <c r="BB28" i="56"/>
  <c r="BA74" i="56"/>
  <c r="BA124" i="56" s="1"/>
  <c r="BB31" i="56"/>
  <c r="BA77" i="56"/>
  <c r="BA127" i="56" s="1"/>
  <c r="BB29" i="56"/>
  <c r="BA75" i="56"/>
  <c r="BA125" i="56" s="1"/>
  <c r="BB33" i="56"/>
  <c r="BA79" i="56"/>
  <c r="BA129" i="56" s="1"/>
  <c r="BB11" i="56"/>
  <c r="BA57" i="56"/>
  <c r="BA107" i="56" s="1"/>
  <c r="BB14" i="56"/>
  <c r="BA60" i="56"/>
  <c r="BA110" i="56" s="1"/>
  <c r="BC42" i="56"/>
  <c r="BB88" i="56"/>
  <c r="BB138" i="56" s="1"/>
  <c r="BB12" i="56"/>
  <c r="BA58" i="56"/>
  <c r="BA108" i="56" s="1"/>
  <c r="BB39" i="56"/>
  <c r="BA85" i="56"/>
  <c r="BA135" i="56" s="1"/>
  <c r="BC23" i="56"/>
  <c r="BB69" i="56"/>
  <c r="BB119" i="56" s="1"/>
  <c r="BB37" i="56"/>
  <c r="BA83" i="56"/>
  <c r="BA133" i="56" s="1"/>
  <c r="BB34" i="56"/>
  <c r="BA80" i="56"/>
  <c r="BA130" i="56" s="1"/>
  <c r="BB16" i="56"/>
  <c r="BA62" i="56"/>
  <c r="BA112" i="56" s="1"/>
  <c r="BC24" i="56"/>
  <c r="BB70" i="56"/>
  <c r="BB120" i="56" s="1"/>
  <c r="BD17" i="56"/>
  <c r="BC63" i="56"/>
  <c r="BC113" i="56" s="1"/>
  <c r="BB13" i="56"/>
  <c r="BA59" i="56"/>
  <c r="BA109" i="56" s="1"/>
  <c r="BB15" i="56"/>
  <c r="BA61" i="56"/>
  <c r="BA111" i="56" s="1"/>
  <c r="BC35" i="56"/>
  <c r="BB81" i="56"/>
  <c r="BB131" i="56" s="1"/>
  <c r="BB36" i="56"/>
  <c r="BA82" i="56"/>
  <c r="BA132" i="56" s="1"/>
  <c r="BC30" i="56"/>
  <c r="BB76" i="56"/>
  <c r="BB126" i="56" s="1"/>
  <c r="BC18" i="56"/>
  <c r="BB64" i="56"/>
  <c r="BB114" i="56" s="1"/>
  <c r="BB50" i="56"/>
  <c r="BA96" i="56"/>
  <c r="BA146" i="56" s="1"/>
  <c r="BB32" i="56"/>
  <c r="BA78" i="56"/>
  <c r="BA128" i="56" s="1"/>
  <c r="BB9" i="56"/>
  <c r="BA55" i="56"/>
  <c r="BA105" i="56" s="1"/>
  <c r="BB21" i="56"/>
  <c r="BA67" i="56"/>
  <c r="BA117" i="56" s="1"/>
  <c r="BB8" i="56"/>
  <c r="BA54" i="56"/>
  <c r="BA104" i="56" s="1"/>
  <c r="BB7" i="56"/>
  <c r="BA53" i="56"/>
  <c r="BA103" i="56" s="1"/>
  <c r="BC10" i="56"/>
  <c r="BB56" i="56"/>
  <c r="BB106" i="56" s="1"/>
  <c r="BB19" i="56"/>
  <c r="BA65" i="56"/>
  <c r="BA115" i="56" s="1"/>
  <c r="BC41" i="56"/>
  <c r="BB87" i="56"/>
  <c r="BB137" i="56" s="1"/>
  <c r="BB22" i="56"/>
  <c r="BA68" i="56"/>
  <c r="BA118" i="56" s="1"/>
  <c r="BC26" i="56"/>
  <c r="BB72" i="56"/>
  <c r="BB122" i="56" s="1"/>
  <c r="BB20" i="56"/>
  <c r="BA66" i="56"/>
  <c r="BA116" i="56" s="1"/>
  <c r="AX12" i="8"/>
  <c r="AB61" i="8"/>
  <c r="AB44" i="8"/>
  <c r="L103" i="57"/>
  <c r="M54" i="57"/>
  <c r="M104" i="57" s="1"/>
  <c r="M55" i="57"/>
  <c r="M57" i="57"/>
  <c r="M56" i="57"/>
  <c r="M53" i="57"/>
  <c r="M103" i="57" s="1"/>
  <c r="BA92" i="56" l="1"/>
  <c r="BA142" i="56" s="1"/>
  <c r="BB46" i="56"/>
  <c r="BB47" i="56"/>
  <c r="BA93" i="56"/>
  <c r="BA143" i="56" s="1"/>
  <c r="BB48" i="56"/>
  <c r="BA94" i="56"/>
  <c r="BA144" i="56" s="1"/>
  <c r="BA89" i="56"/>
  <c r="BA139" i="56" s="1"/>
  <c r="BB43" i="56"/>
  <c r="BA95" i="56"/>
  <c r="BA145" i="56" s="1"/>
  <c r="BB49" i="56"/>
  <c r="BA91" i="56"/>
  <c r="BA141" i="56" s="1"/>
  <c r="BB45" i="56"/>
  <c r="BA90" i="56"/>
  <c r="BA140" i="56" s="1"/>
  <c r="BB44" i="56"/>
  <c r="AZ150" i="56"/>
  <c r="BC49" i="5"/>
  <c r="BB95" i="5"/>
  <c r="BB146" i="5" s="1"/>
  <c r="BC50" i="5"/>
  <c r="BB96" i="5"/>
  <c r="BB147" i="5" s="1"/>
  <c r="BA151" i="5"/>
  <c r="BC42" i="5"/>
  <c r="BB88" i="5"/>
  <c r="BB139" i="5" s="1"/>
  <c r="BD46" i="5"/>
  <c r="BC92" i="5"/>
  <c r="BC143" i="5" s="1"/>
  <c r="BD47" i="5"/>
  <c r="BC93" i="5"/>
  <c r="BC144" i="5" s="1"/>
  <c r="BD44" i="5"/>
  <c r="BC90" i="5"/>
  <c r="BC141" i="5" s="1"/>
  <c r="BE45" i="5"/>
  <c r="BD91" i="5"/>
  <c r="BD142" i="5" s="1"/>
  <c r="BD43" i="5"/>
  <c r="BC89" i="5"/>
  <c r="BC140" i="5" s="1"/>
  <c r="BD48" i="5"/>
  <c r="BC94" i="5"/>
  <c r="BC145" i="5" s="1"/>
  <c r="BE32" i="5"/>
  <c r="BD78" i="5"/>
  <c r="BD129" i="5" s="1"/>
  <c r="BB117" i="5"/>
  <c r="BB62" i="5"/>
  <c r="BB113" i="5" s="1"/>
  <c r="BC16" i="5"/>
  <c r="BB119" i="5"/>
  <c r="BD41" i="5"/>
  <c r="BC87" i="5"/>
  <c r="BC138" i="5" s="1"/>
  <c r="BD15" i="5"/>
  <c r="BC61" i="5"/>
  <c r="BC112" i="5" s="1"/>
  <c r="BB124" i="5"/>
  <c r="BD29" i="5"/>
  <c r="BC75" i="5"/>
  <c r="BD40" i="5"/>
  <c r="BC86" i="5"/>
  <c r="BC137" i="5" s="1"/>
  <c r="BD35" i="5"/>
  <c r="BC81" i="5"/>
  <c r="BC132" i="5" s="1"/>
  <c r="BB138" i="5"/>
  <c r="BB112" i="5"/>
  <c r="BD37" i="5"/>
  <c r="BC83" i="5"/>
  <c r="BC134" i="5" s="1"/>
  <c r="BD27" i="5"/>
  <c r="BC73" i="5"/>
  <c r="BC124" i="5" s="1"/>
  <c r="BB137" i="5"/>
  <c r="BB132" i="5"/>
  <c r="BD18" i="5"/>
  <c r="BC64" i="5"/>
  <c r="BC115" i="5" s="1"/>
  <c r="BB135" i="5"/>
  <c r="BD10" i="5"/>
  <c r="BC56" i="5"/>
  <c r="BC107" i="5" s="1"/>
  <c r="BD39" i="5"/>
  <c r="BC85" i="5"/>
  <c r="BB127" i="5"/>
  <c r="BB120" i="5"/>
  <c r="BC34" i="5"/>
  <c r="BB80" i="5"/>
  <c r="BB134" i="5"/>
  <c r="BD31" i="5"/>
  <c r="BC77" i="5"/>
  <c r="BC128" i="5" s="1"/>
  <c r="BD17" i="5"/>
  <c r="BC63" i="5"/>
  <c r="BC114" i="5" s="1"/>
  <c r="BB115" i="5"/>
  <c r="BD38" i="5"/>
  <c r="BC84" i="5"/>
  <c r="BC135" i="5" s="1"/>
  <c r="BB107" i="5"/>
  <c r="BD30" i="5"/>
  <c r="BC76" i="5"/>
  <c r="BC127" i="5" s="1"/>
  <c r="BD28" i="5"/>
  <c r="BC74" i="5"/>
  <c r="BC125" i="5" s="1"/>
  <c r="BE36" i="5"/>
  <c r="BD82" i="5"/>
  <c r="BD133" i="5" s="1"/>
  <c r="BE12" i="5"/>
  <c r="BD58" i="5"/>
  <c r="BB114" i="5"/>
  <c r="BD7" i="5"/>
  <c r="BC53" i="5"/>
  <c r="BC104" i="5" s="1"/>
  <c r="BD14" i="5"/>
  <c r="BC60" i="5"/>
  <c r="BC111" i="5" s="1"/>
  <c r="BE9" i="5"/>
  <c r="BD55" i="5"/>
  <c r="BB110" i="5"/>
  <c r="BE25" i="5"/>
  <c r="BD71" i="5"/>
  <c r="BD122" i="5" s="1"/>
  <c r="BE11" i="5"/>
  <c r="BD57" i="5"/>
  <c r="BD108" i="5" s="1"/>
  <c r="BD19" i="5"/>
  <c r="BC65" i="5"/>
  <c r="BC116" i="5" s="1"/>
  <c r="BE21" i="5"/>
  <c r="BD67" i="5"/>
  <c r="BD24" i="5"/>
  <c r="BC70" i="5"/>
  <c r="BB116" i="5"/>
  <c r="BD33" i="5"/>
  <c r="BC79" i="5"/>
  <c r="BC130" i="5" s="1"/>
  <c r="BC26" i="5"/>
  <c r="BB72" i="5"/>
  <c r="BB128" i="5"/>
  <c r="BD13" i="5"/>
  <c r="BC59" i="5"/>
  <c r="BC110" i="5" s="1"/>
  <c r="BD20" i="5"/>
  <c r="BC66" i="5"/>
  <c r="BC117" i="5" s="1"/>
  <c r="BB111" i="5"/>
  <c r="BD23" i="5"/>
  <c r="BC69" i="5"/>
  <c r="BC120" i="5" s="1"/>
  <c r="BD22" i="5"/>
  <c r="BC68" i="5"/>
  <c r="BC119" i="5" s="1"/>
  <c r="BB54" i="5"/>
  <c r="BB105" i="5" s="1"/>
  <c r="BC8" i="5"/>
  <c r="BB40" i="56"/>
  <c r="BA86" i="56"/>
  <c r="BA136" i="56" s="1"/>
  <c r="BA71" i="56"/>
  <c r="BA121" i="56" s="1"/>
  <c r="BB25" i="56"/>
  <c r="BA84" i="56"/>
  <c r="BA134" i="56" s="1"/>
  <c r="BB38" i="56"/>
  <c r="BC27" i="56"/>
  <c r="BB73" i="56"/>
  <c r="BB123" i="56" s="1"/>
  <c r="BD10" i="56"/>
  <c r="BC56" i="56"/>
  <c r="BC106" i="56" s="1"/>
  <c r="BC34" i="56"/>
  <c r="BB80" i="56"/>
  <c r="BB130" i="56" s="1"/>
  <c r="BC12" i="56"/>
  <c r="BB58" i="56"/>
  <c r="BB108" i="56" s="1"/>
  <c r="BC33" i="56"/>
  <c r="BB79" i="56"/>
  <c r="BB129" i="56" s="1"/>
  <c r="BC13" i="56"/>
  <c r="BB59" i="56"/>
  <c r="BB109" i="56" s="1"/>
  <c r="BC29" i="56"/>
  <c r="BB75" i="56"/>
  <c r="BB125" i="56" s="1"/>
  <c r="BD26" i="56"/>
  <c r="BC72" i="56"/>
  <c r="BC122" i="56" s="1"/>
  <c r="BC9" i="56"/>
  <c r="BB55" i="56"/>
  <c r="BB105" i="56" s="1"/>
  <c r="BC36" i="56"/>
  <c r="BB82" i="56"/>
  <c r="BB132" i="56" s="1"/>
  <c r="BC37" i="56"/>
  <c r="BB83" i="56"/>
  <c r="BB133" i="56" s="1"/>
  <c r="BC50" i="56"/>
  <c r="BB96" i="56"/>
  <c r="BB146" i="56" s="1"/>
  <c r="BD35" i="56"/>
  <c r="BC81" i="56"/>
  <c r="BC131" i="56" s="1"/>
  <c r="BD23" i="56"/>
  <c r="BC69" i="56"/>
  <c r="BC119" i="56" s="1"/>
  <c r="BC14" i="56"/>
  <c r="BB60" i="56"/>
  <c r="BB110" i="56" s="1"/>
  <c r="BC31" i="56"/>
  <c r="BB77" i="56"/>
  <c r="BB127" i="56" s="1"/>
  <c r="BD30" i="56"/>
  <c r="BC76" i="56"/>
  <c r="BC126" i="56" s="1"/>
  <c r="BC7" i="56"/>
  <c r="BB53" i="56"/>
  <c r="BB103" i="56" s="1"/>
  <c r="BD42" i="56"/>
  <c r="BC88" i="56"/>
  <c r="BC138" i="56" s="1"/>
  <c r="BC8" i="56"/>
  <c r="BB54" i="56"/>
  <c r="BB104" i="56" s="1"/>
  <c r="BC22" i="56"/>
  <c r="BB68" i="56"/>
  <c r="BB118" i="56" s="1"/>
  <c r="BC32" i="56"/>
  <c r="BB78" i="56"/>
  <c r="BB128" i="56" s="1"/>
  <c r="BC16" i="56"/>
  <c r="BB62" i="56"/>
  <c r="BB112" i="56" s="1"/>
  <c r="BD41" i="56"/>
  <c r="BC87" i="56"/>
  <c r="BC137" i="56" s="1"/>
  <c r="BE17" i="56"/>
  <c r="BD63" i="56"/>
  <c r="BD113" i="56" s="1"/>
  <c r="BC20" i="56"/>
  <c r="BB66" i="56"/>
  <c r="BB116" i="56" s="1"/>
  <c r="BC19" i="56"/>
  <c r="BB65" i="56"/>
  <c r="BB115" i="56" s="1"/>
  <c r="BC21" i="56"/>
  <c r="BB67" i="56"/>
  <c r="BB117" i="56" s="1"/>
  <c r="BD18" i="56"/>
  <c r="BC64" i="56"/>
  <c r="BC114" i="56" s="1"/>
  <c r="BC15" i="56"/>
  <c r="BB61" i="56"/>
  <c r="BB111" i="56" s="1"/>
  <c r="BD24" i="56"/>
  <c r="BC70" i="56"/>
  <c r="BC120" i="56" s="1"/>
  <c r="BC39" i="56"/>
  <c r="BB85" i="56"/>
  <c r="BB135" i="56" s="1"/>
  <c r="BC11" i="56"/>
  <c r="BB57" i="56"/>
  <c r="BB107" i="56" s="1"/>
  <c r="BC28" i="56"/>
  <c r="BB74" i="56"/>
  <c r="BB124" i="56" s="1"/>
  <c r="AY12" i="8"/>
  <c r="AC61" i="8"/>
  <c r="AC44" i="8"/>
  <c r="M105" i="57"/>
  <c r="M106" i="57"/>
  <c r="M107" i="57"/>
  <c r="N57" i="57"/>
  <c r="N107" i="57" s="1"/>
  <c r="N54" i="57"/>
  <c r="N56" i="57"/>
  <c r="N106" i="57" s="1"/>
  <c r="N55" i="57"/>
  <c r="N105" i="57" s="1"/>
  <c r="N53" i="57"/>
  <c r="C18" i="52"/>
  <c r="BC48" i="56" l="1"/>
  <c r="BB94" i="56"/>
  <c r="BB144" i="56" s="1"/>
  <c r="BB90" i="56"/>
  <c r="BB140" i="56" s="1"/>
  <c r="BC44" i="56"/>
  <c r="BB91" i="56"/>
  <c r="BB141" i="56" s="1"/>
  <c r="BC45" i="56"/>
  <c r="BB89" i="56"/>
  <c r="BB139" i="56" s="1"/>
  <c r="BC43" i="56"/>
  <c r="BB93" i="56"/>
  <c r="BB143" i="56" s="1"/>
  <c r="BC47" i="56"/>
  <c r="BC49" i="56"/>
  <c r="BB95" i="56"/>
  <c r="BB145" i="56" s="1"/>
  <c r="BC46" i="56"/>
  <c r="BB92" i="56"/>
  <c r="BB142" i="56" s="1"/>
  <c r="BA150" i="56"/>
  <c r="BC96" i="5"/>
  <c r="BC147" i="5" s="1"/>
  <c r="BD50" i="5"/>
  <c r="BD49" i="5"/>
  <c r="BC95" i="5"/>
  <c r="BC146" i="5" s="1"/>
  <c r="BC88" i="5"/>
  <c r="BC139" i="5" s="1"/>
  <c r="BD42" i="5"/>
  <c r="BE44" i="5"/>
  <c r="BD90" i="5"/>
  <c r="BD141" i="5" s="1"/>
  <c r="BD89" i="5"/>
  <c r="BD140" i="5" s="1"/>
  <c r="BE43" i="5"/>
  <c r="BE47" i="5"/>
  <c r="BD93" i="5"/>
  <c r="BD144" i="5" s="1"/>
  <c r="BE91" i="5"/>
  <c r="BE142" i="5" s="1"/>
  <c r="BF45" i="5"/>
  <c r="BE46" i="5"/>
  <c r="BD92" i="5"/>
  <c r="BD143" i="5" s="1"/>
  <c r="BE48" i="5"/>
  <c r="BD94" i="5"/>
  <c r="BD145" i="5" s="1"/>
  <c r="BD118" i="5"/>
  <c r="BC126" i="5"/>
  <c r="BD26" i="5"/>
  <c r="BC72" i="5"/>
  <c r="BC123" i="5" s="1"/>
  <c r="BD106" i="5"/>
  <c r="BE28" i="5"/>
  <c r="BD74" i="5"/>
  <c r="BD125" i="5" s="1"/>
  <c r="BE27" i="5"/>
  <c r="BD73" i="5"/>
  <c r="BD124" i="5" s="1"/>
  <c r="BD16" i="5"/>
  <c r="BC62" i="5"/>
  <c r="BE10" i="5"/>
  <c r="BD56" i="5"/>
  <c r="BE20" i="5"/>
  <c r="BD66" i="5"/>
  <c r="BD117" i="5" s="1"/>
  <c r="BE22" i="5"/>
  <c r="BD68" i="5"/>
  <c r="BE33" i="5"/>
  <c r="BD79" i="5"/>
  <c r="BD130" i="5" s="1"/>
  <c r="BE19" i="5"/>
  <c r="BD65" i="5"/>
  <c r="BF9" i="5"/>
  <c r="BE55" i="5"/>
  <c r="BE106" i="5" s="1"/>
  <c r="BF36" i="5"/>
  <c r="BE82" i="5"/>
  <c r="BD109" i="5"/>
  <c r="BE30" i="5"/>
  <c r="BD76" i="5"/>
  <c r="BD127" i="5" s="1"/>
  <c r="BE17" i="5"/>
  <c r="BD63" i="5"/>
  <c r="BE18" i="5"/>
  <c r="BD64" i="5"/>
  <c r="BE37" i="5"/>
  <c r="BD83" i="5"/>
  <c r="BD8" i="5"/>
  <c r="BC54" i="5"/>
  <c r="BC105" i="5" s="1"/>
  <c r="BE38" i="5"/>
  <c r="BD84" i="5"/>
  <c r="BE13" i="5"/>
  <c r="BD59" i="5"/>
  <c r="BF11" i="5"/>
  <c r="BE57" i="5"/>
  <c r="BE108" i="5" s="1"/>
  <c r="BE14" i="5"/>
  <c r="BD60" i="5"/>
  <c r="BF12" i="5"/>
  <c r="BE58" i="5"/>
  <c r="BE109" i="5" s="1"/>
  <c r="BB131" i="5"/>
  <c r="BB151" i="5" s="1"/>
  <c r="BC136" i="5"/>
  <c r="BE35" i="5"/>
  <c r="BD81" i="5"/>
  <c r="BE15" i="5"/>
  <c r="BD61" i="5"/>
  <c r="BD112" i="5" s="1"/>
  <c r="BE7" i="5"/>
  <c r="BD53" i="5"/>
  <c r="BD104" i="5" s="1"/>
  <c r="BC121" i="5"/>
  <c r="BE31" i="5"/>
  <c r="BD77" i="5"/>
  <c r="BD34" i="5"/>
  <c r="BC80" i="5"/>
  <c r="BC131" i="5" s="1"/>
  <c r="BE39" i="5"/>
  <c r="BD85" i="5"/>
  <c r="BD136" i="5" s="1"/>
  <c r="BB123" i="5"/>
  <c r="BF21" i="5"/>
  <c r="BE67" i="5"/>
  <c r="BE118" i="5" s="1"/>
  <c r="BE29" i="5"/>
  <c r="BD75" i="5"/>
  <c r="BD126" i="5" s="1"/>
  <c r="BE23" i="5"/>
  <c r="BD69" i="5"/>
  <c r="BD120" i="5" s="1"/>
  <c r="BE24" i="5"/>
  <c r="BD70" i="5"/>
  <c r="BD121" i="5" s="1"/>
  <c r="BF25" i="5"/>
  <c r="BE71" i="5"/>
  <c r="BE40" i="5"/>
  <c r="BD86" i="5"/>
  <c r="BD137" i="5" s="1"/>
  <c r="BE41" i="5"/>
  <c r="BD87" i="5"/>
  <c r="BF32" i="5"/>
  <c r="BE78" i="5"/>
  <c r="BC40" i="56"/>
  <c r="BB86" i="56"/>
  <c r="BB136" i="56" s="1"/>
  <c r="BC25" i="56"/>
  <c r="BB71" i="56"/>
  <c r="BB121" i="56" s="1"/>
  <c r="BC38" i="56"/>
  <c r="BB84" i="56"/>
  <c r="BB134" i="56" s="1"/>
  <c r="BC73" i="56"/>
  <c r="BC123" i="56" s="1"/>
  <c r="BD27" i="56"/>
  <c r="BD20" i="56"/>
  <c r="BC66" i="56"/>
  <c r="BC116" i="56" s="1"/>
  <c r="BD32" i="56"/>
  <c r="BC78" i="56"/>
  <c r="BC128" i="56" s="1"/>
  <c r="BD7" i="56"/>
  <c r="BC53" i="56"/>
  <c r="BC103" i="56" s="1"/>
  <c r="BE23" i="56"/>
  <c r="BD69" i="56"/>
  <c r="BD119" i="56" s="1"/>
  <c r="BD37" i="56"/>
  <c r="BC83" i="56"/>
  <c r="BC133" i="56" s="1"/>
  <c r="BD29" i="56"/>
  <c r="BC75" i="56"/>
  <c r="BC125" i="56" s="1"/>
  <c r="BD34" i="56"/>
  <c r="BC80" i="56"/>
  <c r="BC130" i="56" s="1"/>
  <c r="BD22" i="56"/>
  <c r="BC68" i="56"/>
  <c r="BC118" i="56" s="1"/>
  <c r="BD13" i="56"/>
  <c r="BC59" i="56"/>
  <c r="BC109" i="56" s="1"/>
  <c r="BD11" i="56"/>
  <c r="BC57" i="56"/>
  <c r="BC107" i="56" s="1"/>
  <c r="BF17" i="56"/>
  <c r="BE63" i="56"/>
  <c r="BE113" i="56" s="1"/>
  <c r="BD8" i="56"/>
  <c r="BC54" i="56"/>
  <c r="BC104" i="56" s="1"/>
  <c r="BE35" i="56"/>
  <c r="BD81" i="56"/>
  <c r="BD131" i="56" s="1"/>
  <c r="BD9" i="56"/>
  <c r="BC55" i="56"/>
  <c r="BC105" i="56" s="1"/>
  <c r="BD33" i="56"/>
  <c r="BC79" i="56"/>
  <c r="BC129" i="56" s="1"/>
  <c r="BD15" i="56"/>
  <c r="BC61" i="56"/>
  <c r="BC111" i="56" s="1"/>
  <c r="BE18" i="56"/>
  <c r="BD64" i="56"/>
  <c r="BD114" i="56" s="1"/>
  <c r="BD36" i="56"/>
  <c r="BC82" i="56"/>
  <c r="BC132" i="56" s="1"/>
  <c r="BE41" i="56"/>
  <c r="BD87" i="56"/>
  <c r="BD137" i="56" s="1"/>
  <c r="BD39" i="56"/>
  <c r="BC85" i="56"/>
  <c r="BC135" i="56" s="1"/>
  <c r="BE30" i="56"/>
  <c r="BD76" i="56"/>
  <c r="BD126" i="56" s="1"/>
  <c r="BD21" i="56"/>
  <c r="BC67" i="56"/>
  <c r="BC117" i="56" s="1"/>
  <c r="BD31" i="56"/>
  <c r="BC77" i="56"/>
  <c r="BC127" i="56" s="1"/>
  <c r="BD28" i="56"/>
  <c r="BC74" i="56"/>
  <c r="BC124" i="56" s="1"/>
  <c r="BE24" i="56"/>
  <c r="BD70" i="56"/>
  <c r="BD120" i="56" s="1"/>
  <c r="BD19" i="56"/>
  <c r="BC65" i="56"/>
  <c r="BC115" i="56" s="1"/>
  <c r="BD16" i="56"/>
  <c r="BC62" i="56"/>
  <c r="BC112" i="56" s="1"/>
  <c r="BE42" i="56"/>
  <c r="BD88" i="56"/>
  <c r="BD138" i="56" s="1"/>
  <c r="BD14" i="56"/>
  <c r="BC60" i="56"/>
  <c r="BC110" i="56" s="1"/>
  <c r="BD50" i="56"/>
  <c r="BC96" i="56"/>
  <c r="BC146" i="56" s="1"/>
  <c r="BE26" i="56"/>
  <c r="BD72" i="56"/>
  <c r="BD122" i="56" s="1"/>
  <c r="BD12" i="56"/>
  <c r="BC58" i="56"/>
  <c r="BC108" i="56" s="1"/>
  <c r="BE10" i="56"/>
  <c r="BD56" i="56"/>
  <c r="BD106" i="56" s="1"/>
  <c r="AN13" i="8"/>
  <c r="AD61" i="8"/>
  <c r="AD44" i="8"/>
  <c r="N104" i="57"/>
  <c r="N103" i="57"/>
  <c r="O56" i="57"/>
  <c r="O55" i="57"/>
  <c r="O105" i="57" s="1"/>
  <c r="O57" i="57"/>
  <c r="O107" i="57" s="1"/>
  <c r="O53" i="57"/>
  <c r="O103" i="57" s="1"/>
  <c r="O54" i="57"/>
  <c r="O104" i="57" s="1"/>
  <c r="F48" i="18"/>
  <c r="I6" i="6"/>
  <c r="H107" i="8"/>
  <c r="BC91" i="56" l="1"/>
  <c r="BC141" i="56" s="1"/>
  <c r="BD45" i="56"/>
  <c r="BC92" i="56"/>
  <c r="BC142" i="56" s="1"/>
  <c r="BD46" i="56"/>
  <c r="BC90" i="56"/>
  <c r="BC140" i="56" s="1"/>
  <c r="BD44" i="56"/>
  <c r="BC89" i="56"/>
  <c r="BC139" i="56" s="1"/>
  <c r="BD43" i="56"/>
  <c r="BC95" i="56"/>
  <c r="BC145" i="56" s="1"/>
  <c r="BD49" i="56"/>
  <c r="BC93" i="56"/>
  <c r="BC143" i="56" s="1"/>
  <c r="BD47" i="56"/>
  <c r="BD48" i="56"/>
  <c r="BC94" i="56"/>
  <c r="BC144" i="56" s="1"/>
  <c r="BB150" i="56"/>
  <c r="BE49" i="5"/>
  <c r="BD95" i="5"/>
  <c r="BD146" i="5" s="1"/>
  <c r="BE50" i="5"/>
  <c r="BD96" i="5"/>
  <c r="BD147" i="5" s="1"/>
  <c r="BE42" i="5"/>
  <c r="BD88" i="5"/>
  <c r="BD139" i="5" s="1"/>
  <c r="BE92" i="5"/>
  <c r="BE143" i="5" s="1"/>
  <c r="BF46" i="5"/>
  <c r="BE90" i="5"/>
  <c r="BE141" i="5" s="1"/>
  <c r="BF44" i="5"/>
  <c r="BF47" i="5"/>
  <c r="BE93" i="5"/>
  <c r="BE144" i="5" s="1"/>
  <c r="BF91" i="5"/>
  <c r="BF142" i="5" s="1"/>
  <c r="BG45" i="5"/>
  <c r="BE89" i="5"/>
  <c r="BE140" i="5" s="1"/>
  <c r="BF43" i="5"/>
  <c r="BF48" i="5"/>
  <c r="BE94" i="5"/>
  <c r="BE145" i="5" s="1"/>
  <c r="BF23" i="5"/>
  <c r="BE69" i="5"/>
  <c r="BF30" i="5"/>
  <c r="BE76" i="5"/>
  <c r="BF24" i="5"/>
  <c r="BE70" i="5"/>
  <c r="BF31" i="5"/>
  <c r="BE77" i="5"/>
  <c r="BE128" i="5" s="1"/>
  <c r="BF35" i="5"/>
  <c r="BE81" i="5"/>
  <c r="BE132" i="5" s="1"/>
  <c r="BD111" i="5"/>
  <c r="BF17" i="5"/>
  <c r="BE63" i="5"/>
  <c r="BE114" i="5" s="1"/>
  <c r="BF22" i="5"/>
  <c r="BE68" i="5"/>
  <c r="BE119" i="5" s="1"/>
  <c r="BE129" i="5"/>
  <c r="BF14" i="5"/>
  <c r="BE60" i="5"/>
  <c r="BE111" i="5" s="1"/>
  <c r="BE8" i="5"/>
  <c r="BD54" i="5"/>
  <c r="BD105" i="5" s="1"/>
  <c r="BF27" i="5"/>
  <c r="BE73" i="5"/>
  <c r="BE124" i="5" s="1"/>
  <c r="BE26" i="5"/>
  <c r="BD72" i="5"/>
  <c r="BD123" i="5" s="1"/>
  <c r="BD134" i="5"/>
  <c r="BF29" i="5"/>
  <c r="BE75" i="5"/>
  <c r="BF39" i="5"/>
  <c r="BE85" i="5"/>
  <c r="BF7" i="5"/>
  <c r="BE53" i="5"/>
  <c r="BE104" i="5" s="1"/>
  <c r="BD110" i="5"/>
  <c r="BF37" i="5"/>
  <c r="BE83" i="5"/>
  <c r="BE134" i="5" s="1"/>
  <c r="BF19" i="5"/>
  <c r="BE65" i="5"/>
  <c r="BE116" i="5" s="1"/>
  <c r="BF10" i="5"/>
  <c r="BE56" i="5"/>
  <c r="BE107" i="5" s="1"/>
  <c r="BG9" i="5"/>
  <c r="BF55" i="5"/>
  <c r="BD116" i="5"/>
  <c r="BD107" i="5"/>
  <c r="BF41" i="5"/>
  <c r="BE87" i="5"/>
  <c r="BE138" i="5" s="1"/>
  <c r="BE122" i="5"/>
  <c r="BC151" i="5"/>
  <c r="BF13" i="5"/>
  <c r="BE59" i="5"/>
  <c r="BE110" i="5" s="1"/>
  <c r="BD115" i="5"/>
  <c r="BE133" i="5"/>
  <c r="BC113" i="5"/>
  <c r="BF28" i="5"/>
  <c r="BE74" i="5"/>
  <c r="BE125" i="5" s="1"/>
  <c r="BG32" i="5"/>
  <c r="BF78" i="5"/>
  <c r="BF129" i="5" s="1"/>
  <c r="BF20" i="5"/>
  <c r="BE66" i="5"/>
  <c r="BG25" i="5"/>
  <c r="BF71" i="5"/>
  <c r="BF122" i="5" s="1"/>
  <c r="BD135" i="5"/>
  <c r="BD138" i="5"/>
  <c r="BG11" i="5"/>
  <c r="BF57" i="5"/>
  <c r="BF108" i="5" s="1"/>
  <c r="BF40" i="5"/>
  <c r="BE86" i="5"/>
  <c r="BG21" i="5"/>
  <c r="BF67" i="5"/>
  <c r="BE34" i="5"/>
  <c r="BD80" i="5"/>
  <c r="BF15" i="5"/>
  <c r="BE61" i="5"/>
  <c r="BE112" i="5" s="1"/>
  <c r="BF18" i="5"/>
  <c r="BE64" i="5"/>
  <c r="BE115" i="5" s="1"/>
  <c r="BG36" i="5"/>
  <c r="BF82" i="5"/>
  <c r="BF133" i="5" s="1"/>
  <c r="BF33" i="5"/>
  <c r="BE79" i="5"/>
  <c r="BE16" i="5"/>
  <c r="BD62" i="5"/>
  <c r="BD113" i="5" s="1"/>
  <c r="BD128" i="5"/>
  <c r="BD132" i="5"/>
  <c r="BG12" i="5"/>
  <c r="BF58" i="5"/>
  <c r="BF38" i="5"/>
  <c r="BE84" i="5"/>
  <c r="BE135" i="5" s="1"/>
  <c r="BD114" i="5"/>
  <c r="BD119" i="5"/>
  <c r="J66" i="6"/>
  <c r="J67" i="6"/>
  <c r="L63" i="18" s="1"/>
  <c r="BC86" i="56"/>
  <c r="BC136" i="56" s="1"/>
  <c r="BD40" i="56"/>
  <c r="BD25" i="56"/>
  <c r="BC71" i="56"/>
  <c r="BC121" i="56" s="1"/>
  <c r="BD38" i="56"/>
  <c r="BC84" i="56"/>
  <c r="BC134" i="56" s="1"/>
  <c r="BD73" i="56"/>
  <c r="BD123" i="56" s="1"/>
  <c r="BE27" i="56"/>
  <c r="BF42" i="56"/>
  <c r="BE88" i="56"/>
  <c r="BE138" i="56" s="1"/>
  <c r="BE28" i="56"/>
  <c r="BD74" i="56"/>
  <c r="BD124" i="56" s="1"/>
  <c r="BE39" i="56"/>
  <c r="BD85" i="56"/>
  <c r="BD135" i="56" s="1"/>
  <c r="BE15" i="56"/>
  <c r="BD61" i="56"/>
  <c r="BD111" i="56" s="1"/>
  <c r="BF35" i="56"/>
  <c r="BE81" i="56"/>
  <c r="BE131" i="56" s="1"/>
  <c r="BG17" i="56"/>
  <c r="BF63" i="56"/>
  <c r="BF113" i="56" s="1"/>
  <c r="BE22" i="56"/>
  <c r="BD68" i="56"/>
  <c r="BD118" i="56" s="1"/>
  <c r="BF23" i="56"/>
  <c r="BE69" i="56"/>
  <c r="BE119" i="56" s="1"/>
  <c r="BE16" i="56"/>
  <c r="BD62" i="56"/>
  <c r="BD112" i="56" s="1"/>
  <c r="BE34" i="56"/>
  <c r="BD80" i="56"/>
  <c r="BD130" i="56" s="1"/>
  <c r="BE7" i="56"/>
  <c r="BD53" i="56"/>
  <c r="BD103" i="56" s="1"/>
  <c r="BE12" i="56"/>
  <c r="BD58" i="56"/>
  <c r="BD108" i="56" s="1"/>
  <c r="BE31" i="56"/>
  <c r="BD77" i="56"/>
  <c r="BD127" i="56" s="1"/>
  <c r="BE8" i="56"/>
  <c r="BD54" i="56"/>
  <c r="BD104" i="56" s="1"/>
  <c r="BE19" i="56"/>
  <c r="BD65" i="56"/>
  <c r="BD115" i="56" s="1"/>
  <c r="BE36" i="56"/>
  <c r="BD82" i="56"/>
  <c r="BD132" i="56" s="1"/>
  <c r="BE33" i="56"/>
  <c r="BD79" i="56"/>
  <c r="BD129" i="56" s="1"/>
  <c r="BE29" i="56"/>
  <c r="BD75" i="56"/>
  <c r="BD125" i="56" s="1"/>
  <c r="BE32" i="56"/>
  <c r="BD78" i="56"/>
  <c r="BD128" i="56" s="1"/>
  <c r="BF26" i="56"/>
  <c r="BE72" i="56"/>
  <c r="BE122" i="56" s="1"/>
  <c r="BF41" i="56"/>
  <c r="BE87" i="56"/>
  <c r="BE137" i="56" s="1"/>
  <c r="BE11" i="56"/>
  <c r="BD57" i="56"/>
  <c r="BD107" i="56" s="1"/>
  <c r="BE50" i="56"/>
  <c r="BD96" i="56"/>
  <c r="BD146" i="56" s="1"/>
  <c r="BE21" i="56"/>
  <c r="BD67" i="56"/>
  <c r="BD117" i="56" s="1"/>
  <c r="BF10" i="56"/>
  <c r="BE56" i="56"/>
  <c r="BE106" i="56" s="1"/>
  <c r="BE14" i="56"/>
  <c r="BD60" i="56"/>
  <c r="BD110" i="56" s="1"/>
  <c r="BF24" i="56"/>
  <c r="BE70" i="56"/>
  <c r="BE120" i="56" s="1"/>
  <c r="BF30" i="56"/>
  <c r="BE76" i="56"/>
  <c r="BE126" i="56" s="1"/>
  <c r="BF18" i="56"/>
  <c r="BE64" i="56"/>
  <c r="BE114" i="56" s="1"/>
  <c r="BE9" i="56"/>
  <c r="BD55" i="56"/>
  <c r="BD105" i="56" s="1"/>
  <c r="BE13" i="56"/>
  <c r="BD59" i="56"/>
  <c r="BD109" i="56" s="1"/>
  <c r="BE37" i="56"/>
  <c r="BD83" i="56"/>
  <c r="BD133" i="56" s="1"/>
  <c r="BE20" i="56"/>
  <c r="BD66" i="56"/>
  <c r="BD116" i="56" s="1"/>
  <c r="AO13" i="8"/>
  <c r="S62" i="8"/>
  <c r="S45" i="8"/>
  <c r="O106" i="57"/>
  <c r="P57" i="57"/>
  <c r="P107" i="57" s="1"/>
  <c r="P55" i="57"/>
  <c r="P105" i="57" s="1"/>
  <c r="P54" i="57"/>
  <c r="P104" i="57" s="1"/>
  <c r="P53" i="57"/>
  <c r="P56" i="57"/>
  <c r="P106" i="57" s="1"/>
  <c r="I13" i="18"/>
  <c r="H15" i="6"/>
  <c r="H5" i="6"/>
  <c r="D102" i="57"/>
  <c r="D52" i="57"/>
  <c r="BT97" i="57"/>
  <c r="I6" i="57"/>
  <c r="J6" i="57" s="1"/>
  <c r="D102" i="56"/>
  <c r="BS97" i="56"/>
  <c r="G6" i="56"/>
  <c r="G52" i="56" s="1"/>
  <c r="BD89" i="56" l="1"/>
  <c r="BD139" i="56" s="1"/>
  <c r="BE43" i="56"/>
  <c r="BD94" i="56"/>
  <c r="BD144" i="56" s="1"/>
  <c r="BE48" i="56"/>
  <c r="BD90" i="56"/>
  <c r="BD140" i="56" s="1"/>
  <c r="BE44" i="56"/>
  <c r="BE47" i="56"/>
  <c r="BD93" i="56"/>
  <c r="BD143" i="56" s="1"/>
  <c r="BD92" i="56"/>
  <c r="BD142" i="56" s="1"/>
  <c r="BE46" i="56"/>
  <c r="BD95" i="56"/>
  <c r="BD145" i="56" s="1"/>
  <c r="BE49" i="56"/>
  <c r="BD91" i="56"/>
  <c r="BD141" i="56" s="1"/>
  <c r="BE45" i="56"/>
  <c r="BQ66" i="6"/>
  <c r="BW66" i="6" s="1"/>
  <c r="L62" i="18"/>
  <c r="BR62" i="18" s="1"/>
  <c r="CB62" i="18" s="1"/>
  <c r="BE96" i="5"/>
  <c r="BE147" i="5" s="1"/>
  <c r="BF50" i="5"/>
  <c r="BF49" i="5"/>
  <c r="BE95" i="5"/>
  <c r="BE146" i="5" s="1"/>
  <c r="BE88" i="5"/>
  <c r="BE139" i="5" s="1"/>
  <c r="BF42" i="5"/>
  <c r="BG47" i="5"/>
  <c r="BF93" i="5"/>
  <c r="BF144" i="5" s="1"/>
  <c r="BG44" i="5"/>
  <c r="BF90" i="5"/>
  <c r="BF141" i="5" s="1"/>
  <c r="BG46" i="5"/>
  <c r="BF92" i="5"/>
  <c r="BF143" i="5" s="1"/>
  <c r="BH45" i="5"/>
  <c r="BG91" i="5"/>
  <c r="BG142" i="5" s="1"/>
  <c r="BG43" i="5"/>
  <c r="BF89" i="5"/>
  <c r="BF140" i="5" s="1"/>
  <c r="BG48" i="5"/>
  <c r="BF94" i="5"/>
  <c r="BF145" i="5" s="1"/>
  <c r="BF109" i="5"/>
  <c r="BG19" i="5"/>
  <c r="BF65" i="5"/>
  <c r="BG39" i="5"/>
  <c r="BF85" i="5"/>
  <c r="BF136" i="5" s="1"/>
  <c r="BG27" i="5"/>
  <c r="BF73" i="5"/>
  <c r="BH12" i="5"/>
  <c r="BG58" i="5"/>
  <c r="BG109" i="5" s="1"/>
  <c r="BF16" i="5"/>
  <c r="BE62" i="5"/>
  <c r="BE113" i="5" s="1"/>
  <c r="BG15" i="5"/>
  <c r="BF61" i="5"/>
  <c r="BF112" i="5" s="1"/>
  <c r="BH25" i="5"/>
  <c r="BG71" i="5"/>
  <c r="BG122" i="5" s="1"/>
  <c r="BG28" i="5"/>
  <c r="BF74" i="5"/>
  <c r="BF125" i="5" s="1"/>
  <c r="BG13" i="5"/>
  <c r="BF59" i="5"/>
  <c r="BF110" i="5" s="1"/>
  <c r="BE126" i="5"/>
  <c r="BG22" i="5"/>
  <c r="BF68" i="5"/>
  <c r="BF119" i="5" s="1"/>
  <c r="BG31" i="5"/>
  <c r="BF77" i="5"/>
  <c r="BF128" i="5" s="1"/>
  <c r="BD131" i="5"/>
  <c r="BD151" i="5" s="1"/>
  <c r="BE117" i="5"/>
  <c r="BF8" i="5"/>
  <c r="BE54" i="5"/>
  <c r="BE105" i="5" s="1"/>
  <c r="BG33" i="5"/>
  <c r="BF79" i="5"/>
  <c r="BF130" i="5" s="1"/>
  <c r="BF34" i="5"/>
  <c r="BE80" i="5"/>
  <c r="BE131" i="5" s="1"/>
  <c r="BH11" i="5"/>
  <c r="BG57" i="5"/>
  <c r="BG108" i="5" s="1"/>
  <c r="BG20" i="5"/>
  <c r="BF66" i="5"/>
  <c r="BF117" i="5" s="1"/>
  <c r="BF106" i="5"/>
  <c r="BG17" i="5"/>
  <c r="BF63" i="5"/>
  <c r="BF114" i="5" s="1"/>
  <c r="BG24" i="5"/>
  <c r="BF70" i="5"/>
  <c r="BF121" i="5" s="1"/>
  <c r="BE130" i="5"/>
  <c r="BF118" i="5"/>
  <c r="BH9" i="5"/>
  <c r="BG55" i="5"/>
  <c r="BG106" i="5" s="1"/>
  <c r="BG14" i="5"/>
  <c r="BF60" i="5"/>
  <c r="BF111" i="5" s="1"/>
  <c r="BE127" i="5"/>
  <c r="BG37" i="5"/>
  <c r="BF83" i="5"/>
  <c r="BG29" i="5"/>
  <c r="BF75" i="5"/>
  <c r="BF126" i="5" s="1"/>
  <c r="BE121" i="5"/>
  <c r="BH36" i="5"/>
  <c r="BG82" i="5"/>
  <c r="BG133" i="5" s="1"/>
  <c r="BH21" i="5"/>
  <c r="BG67" i="5"/>
  <c r="BG118" i="5" s="1"/>
  <c r="BH32" i="5"/>
  <c r="BG78" i="5"/>
  <c r="BG129" i="5" s="1"/>
  <c r="BG30" i="5"/>
  <c r="BF76" i="5"/>
  <c r="BF127" i="5" s="1"/>
  <c r="BE137" i="5"/>
  <c r="BG41" i="5"/>
  <c r="BF87" i="5"/>
  <c r="BG10" i="5"/>
  <c r="BF56" i="5"/>
  <c r="BG7" i="5"/>
  <c r="BF53" i="5"/>
  <c r="BF104" i="5" s="1"/>
  <c r="BF26" i="5"/>
  <c r="BE72" i="5"/>
  <c r="BE120" i="5"/>
  <c r="BG38" i="5"/>
  <c r="BF84" i="5"/>
  <c r="BF135" i="5" s="1"/>
  <c r="BG18" i="5"/>
  <c r="BF64" i="5"/>
  <c r="BF115" i="5" s="1"/>
  <c r="BG40" i="5"/>
  <c r="BF86" i="5"/>
  <c r="BF137" i="5" s="1"/>
  <c r="BE136" i="5"/>
  <c r="BG35" i="5"/>
  <c r="BF81" i="5"/>
  <c r="BG23" i="5"/>
  <c r="BF69" i="5"/>
  <c r="BF120" i="5" s="1"/>
  <c r="BR63" i="18"/>
  <c r="BQ67" i="6"/>
  <c r="BW67" i="6" s="1"/>
  <c r="BC150" i="56"/>
  <c r="BD86" i="56"/>
  <c r="BD136" i="56" s="1"/>
  <c r="BE40" i="56"/>
  <c r="BE25" i="56"/>
  <c r="BD71" i="56"/>
  <c r="BD121" i="56" s="1"/>
  <c r="BE38" i="56"/>
  <c r="BD84" i="56"/>
  <c r="BD134" i="56" s="1"/>
  <c r="BF27" i="56"/>
  <c r="BE73" i="56"/>
  <c r="BE123" i="56" s="1"/>
  <c r="BF37" i="56"/>
  <c r="BE83" i="56"/>
  <c r="BE133" i="56" s="1"/>
  <c r="BG18" i="56"/>
  <c r="BF64" i="56"/>
  <c r="BF114" i="56" s="1"/>
  <c r="BG10" i="56"/>
  <c r="BF56" i="56"/>
  <c r="BF106" i="56" s="1"/>
  <c r="BG41" i="56"/>
  <c r="BF87" i="56"/>
  <c r="BF137" i="56" s="1"/>
  <c r="BF19" i="56"/>
  <c r="BE65" i="56"/>
  <c r="BE115" i="56" s="1"/>
  <c r="BF7" i="56"/>
  <c r="BE53" i="56"/>
  <c r="BE103" i="56" s="1"/>
  <c r="BG23" i="56"/>
  <c r="BF69" i="56"/>
  <c r="BF119" i="56" s="1"/>
  <c r="BF15" i="56"/>
  <c r="BE61" i="56"/>
  <c r="BE111" i="56" s="1"/>
  <c r="BF13" i="56"/>
  <c r="BE59" i="56"/>
  <c r="BE109" i="56" s="1"/>
  <c r="BG30" i="56"/>
  <c r="BF76" i="56"/>
  <c r="BF126" i="56" s="1"/>
  <c r="BF21" i="56"/>
  <c r="BE67" i="56"/>
  <c r="BE117" i="56" s="1"/>
  <c r="BG26" i="56"/>
  <c r="BF72" i="56"/>
  <c r="BF122" i="56" s="1"/>
  <c r="BF8" i="56"/>
  <c r="BE54" i="56"/>
  <c r="BE104" i="56" s="1"/>
  <c r="BF34" i="56"/>
  <c r="BE80" i="56"/>
  <c r="BE130" i="56" s="1"/>
  <c r="BF22" i="56"/>
  <c r="BE68" i="56"/>
  <c r="BE118" i="56" s="1"/>
  <c r="BF39" i="56"/>
  <c r="BE85" i="56"/>
  <c r="BE135" i="56" s="1"/>
  <c r="BG24" i="56"/>
  <c r="BF70" i="56"/>
  <c r="BF120" i="56" s="1"/>
  <c r="BF50" i="56"/>
  <c r="BE96" i="56"/>
  <c r="BE146" i="56" s="1"/>
  <c r="BF32" i="56"/>
  <c r="BE78" i="56"/>
  <c r="BE128" i="56" s="1"/>
  <c r="BF33" i="56"/>
  <c r="BE79" i="56"/>
  <c r="BE129" i="56" s="1"/>
  <c r="BF31" i="56"/>
  <c r="BE77" i="56"/>
  <c r="BE127" i="56" s="1"/>
  <c r="BH17" i="56"/>
  <c r="BG63" i="56"/>
  <c r="BG113" i="56" s="1"/>
  <c r="BF28" i="56"/>
  <c r="BE74" i="56"/>
  <c r="BE124" i="56" s="1"/>
  <c r="BF20" i="56"/>
  <c r="BE66" i="56"/>
  <c r="BE116" i="56" s="1"/>
  <c r="BF9" i="56"/>
  <c r="BE55" i="56"/>
  <c r="BE105" i="56" s="1"/>
  <c r="BF14" i="56"/>
  <c r="BE60" i="56"/>
  <c r="BE110" i="56" s="1"/>
  <c r="BF11" i="56"/>
  <c r="BE57" i="56"/>
  <c r="BE107" i="56" s="1"/>
  <c r="BF29" i="56"/>
  <c r="BE75" i="56"/>
  <c r="BE125" i="56" s="1"/>
  <c r="BF36" i="56"/>
  <c r="BE82" i="56"/>
  <c r="BE132" i="56" s="1"/>
  <c r="BF12" i="56"/>
  <c r="BE58" i="56"/>
  <c r="BE108" i="56" s="1"/>
  <c r="BF16" i="56"/>
  <c r="BE62" i="56"/>
  <c r="BE112" i="56" s="1"/>
  <c r="BG35" i="56"/>
  <c r="BF81" i="56"/>
  <c r="BF131" i="56" s="1"/>
  <c r="BG42" i="56"/>
  <c r="BF88" i="56"/>
  <c r="BF138" i="56" s="1"/>
  <c r="AP13" i="8"/>
  <c r="T62" i="8"/>
  <c r="T45" i="8"/>
  <c r="P103" i="57"/>
  <c r="Q55" i="57"/>
  <c r="Q105" i="57" s="1"/>
  <c r="Q54" i="57"/>
  <c r="Q104" i="57" s="1"/>
  <c r="Q53" i="57"/>
  <c r="Q103" i="57" s="1"/>
  <c r="Q56" i="57"/>
  <c r="Q106" i="57" s="1"/>
  <c r="Q57" i="57"/>
  <c r="Q107" i="57" s="1"/>
  <c r="H16" i="6"/>
  <c r="D97" i="57"/>
  <c r="BR147" i="56"/>
  <c r="BR152" i="56" s="1"/>
  <c r="BS147" i="56"/>
  <c r="BS152" i="56" s="1"/>
  <c r="J52" i="57"/>
  <c r="K6" i="57"/>
  <c r="I52" i="57"/>
  <c r="BR147" i="57"/>
  <c r="BP147" i="57"/>
  <c r="BS147" i="57"/>
  <c r="BT147" i="57"/>
  <c r="BQ147" i="57"/>
  <c r="H6" i="56"/>
  <c r="D97" i="56"/>
  <c r="G102" i="56"/>
  <c r="BP147" i="56"/>
  <c r="BP152" i="56" s="1"/>
  <c r="BQ147" i="56"/>
  <c r="BQ152" i="56" s="1"/>
  <c r="BO147" i="56"/>
  <c r="BO152" i="56" s="1"/>
  <c r="H21" i="6"/>
  <c r="BE95" i="56" l="1"/>
  <c r="BE145" i="56" s="1"/>
  <c r="BF49" i="56"/>
  <c r="BE94" i="56"/>
  <c r="BE144" i="56" s="1"/>
  <c r="BF48" i="56"/>
  <c r="BF47" i="56"/>
  <c r="BE93" i="56"/>
  <c r="BE143" i="56" s="1"/>
  <c r="BF44" i="56"/>
  <c r="BE90" i="56"/>
  <c r="BE140" i="56" s="1"/>
  <c r="BE91" i="56"/>
  <c r="BE141" i="56" s="1"/>
  <c r="BF45" i="56"/>
  <c r="BE92" i="56"/>
  <c r="BE142" i="56" s="1"/>
  <c r="BF46" i="56"/>
  <c r="BE89" i="56"/>
  <c r="BE139" i="56" s="1"/>
  <c r="BF43" i="56"/>
  <c r="BD150" i="56"/>
  <c r="G149" i="56"/>
  <c r="G147" i="56"/>
  <c r="BG50" i="5"/>
  <c r="BF96" i="5"/>
  <c r="BF147" i="5" s="1"/>
  <c r="BF95" i="5"/>
  <c r="BF146" i="5" s="1"/>
  <c r="BG49" i="5"/>
  <c r="BG42" i="5"/>
  <c r="BF88" i="5"/>
  <c r="BF139" i="5" s="1"/>
  <c r="BI45" i="5"/>
  <c r="BH91" i="5"/>
  <c r="BH142" i="5" s="1"/>
  <c r="BG92" i="5"/>
  <c r="BG143" i="5" s="1"/>
  <c r="BH46" i="5"/>
  <c r="BH47" i="5"/>
  <c r="BG93" i="5"/>
  <c r="BG144" i="5" s="1"/>
  <c r="BH43" i="5"/>
  <c r="BG89" i="5"/>
  <c r="BG140" i="5" s="1"/>
  <c r="BG90" i="5"/>
  <c r="BG141" i="5" s="1"/>
  <c r="BH44" i="5"/>
  <c r="BH48" i="5"/>
  <c r="BG94" i="5"/>
  <c r="BG145" i="5" s="1"/>
  <c r="BE151" i="5"/>
  <c r="BI32" i="5"/>
  <c r="BH78" i="5"/>
  <c r="BH129" i="5" s="1"/>
  <c r="BH29" i="5"/>
  <c r="BG75" i="5"/>
  <c r="BG126" i="5" s="1"/>
  <c r="BG34" i="5"/>
  <c r="BF80" i="5"/>
  <c r="BF131" i="5" s="1"/>
  <c r="BH27" i="5"/>
  <c r="BG73" i="5"/>
  <c r="BG124" i="5" s="1"/>
  <c r="BH38" i="5"/>
  <c r="BG84" i="5"/>
  <c r="BG135" i="5" s="1"/>
  <c r="BF107" i="5"/>
  <c r="BI21" i="5"/>
  <c r="BH67" i="5"/>
  <c r="BH118" i="5" s="1"/>
  <c r="BH37" i="5"/>
  <c r="BG83" i="5"/>
  <c r="BG134" i="5" s="1"/>
  <c r="BH33" i="5"/>
  <c r="BG79" i="5"/>
  <c r="BH39" i="5"/>
  <c r="BG85" i="5"/>
  <c r="BG136" i="5" s="1"/>
  <c r="BF134" i="5"/>
  <c r="BH13" i="5"/>
  <c r="BG59" i="5"/>
  <c r="BH10" i="5"/>
  <c r="BG56" i="5"/>
  <c r="BG107" i="5" s="1"/>
  <c r="BH31" i="5"/>
  <c r="BG77" i="5"/>
  <c r="BG128" i="5" s="1"/>
  <c r="BH28" i="5"/>
  <c r="BG74" i="5"/>
  <c r="BG125" i="5" s="1"/>
  <c r="BG16" i="5"/>
  <c r="BF62" i="5"/>
  <c r="BF116" i="5"/>
  <c r="BH23" i="5"/>
  <c r="BG69" i="5"/>
  <c r="BG120" i="5" s="1"/>
  <c r="BF138" i="5"/>
  <c r="BI36" i="5"/>
  <c r="BH82" i="5"/>
  <c r="BH133" i="5" s="1"/>
  <c r="BH24" i="5"/>
  <c r="BG70" i="5"/>
  <c r="BH20" i="5"/>
  <c r="BG66" i="5"/>
  <c r="BG117" i="5" s="1"/>
  <c r="BH19" i="5"/>
  <c r="BG65" i="5"/>
  <c r="BG116" i="5" s="1"/>
  <c r="BF132" i="5"/>
  <c r="BH41" i="5"/>
  <c r="BG87" i="5"/>
  <c r="BG138" i="5" s="1"/>
  <c r="BH30" i="5"/>
  <c r="BG76" i="5"/>
  <c r="BG8" i="5"/>
  <c r="BF54" i="5"/>
  <c r="BH22" i="5"/>
  <c r="BG68" i="5"/>
  <c r="BG119" i="5" s="1"/>
  <c r="BI25" i="5"/>
  <c r="BH71" i="5"/>
  <c r="BH122" i="5" s="1"/>
  <c r="BI12" i="5"/>
  <c r="BH58" i="5"/>
  <c r="BH18" i="5"/>
  <c r="BG64" i="5"/>
  <c r="BG115" i="5" s="1"/>
  <c r="BG26" i="5"/>
  <c r="BF72" i="5"/>
  <c r="BF123" i="5" s="1"/>
  <c r="BH14" i="5"/>
  <c r="BG60" i="5"/>
  <c r="BF124" i="5"/>
  <c r="BH7" i="5"/>
  <c r="BG53" i="5"/>
  <c r="BG104" i="5" s="1"/>
  <c r="BI9" i="5"/>
  <c r="BH55" i="5"/>
  <c r="BH106" i="5" s="1"/>
  <c r="BH15" i="5"/>
  <c r="BG61" i="5"/>
  <c r="BH40" i="5"/>
  <c r="BG86" i="5"/>
  <c r="BH35" i="5"/>
  <c r="BG81" i="5"/>
  <c r="BG132" i="5" s="1"/>
  <c r="BE123" i="5"/>
  <c r="BH17" i="5"/>
  <c r="BG63" i="5"/>
  <c r="BI11" i="5"/>
  <c r="BH57" i="5"/>
  <c r="BH108" i="5" s="1"/>
  <c r="CF62" i="18"/>
  <c r="CD62" i="18"/>
  <c r="CC62" i="18"/>
  <c r="CE62" i="18"/>
  <c r="BX62" i="18"/>
  <c r="CB63" i="18"/>
  <c r="CF63" i="18"/>
  <c r="CC63" i="18"/>
  <c r="BX63" i="18"/>
  <c r="CD63" i="18"/>
  <c r="CE63" i="18"/>
  <c r="BF40" i="56"/>
  <c r="BE86" i="56"/>
  <c r="BE136" i="56" s="1"/>
  <c r="BF25" i="56"/>
  <c r="BE71" i="56"/>
  <c r="BE121" i="56" s="1"/>
  <c r="BE84" i="56"/>
  <c r="BE134" i="56" s="1"/>
  <c r="BF38" i="56"/>
  <c r="BG27" i="56"/>
  <c r="BF73" i="56"/>
  <c r="BF123" i="56" s="1"/>
  <c r="BH35" i="56"/>
  <c r="BG81" i="56"/>
  <c r="BG131" i="56" s="1"/>
  <c r="BG29" i="56"/>
  <c r="BF75" i="56"/>
  <c r="BF125" i="56" s="1"/>
  <c r="BG20" i="56"/>
  <c r="BF66" i="56"/>
  <c r="BF116" i="56" s="1"/>
  <c r="BG31" i="56"/>
  <c r="BF77" i="56"/>
  <c r="BF127" i="56" s="1"/>
  <c r="BH24" i="56"/>
  <c r="BG70" i="56"/>
  <c r="BG120" i="56" s="1"/>
  <c r="BG34" i="56"/>
  <c r="BF80" i="56"/>
  <c r="BF130" i="56" s="1"/>
  <c r="BG21" i="56"/>
  <c r="BF67" i="56"/>
  <c r="BF117" i="56" s="1"/>
  <c r="BH23" i="56"/>
  <c r="BG69" i="56"/>
  <c r="BG119" i="56" s="1"/>
  <c r="BH41" i="56"/>
  <c r="BG87" i="56"/>
  <c r="BG137" i="56" s="1"/>
  <c r="BG16" i="56"/>
  <c r="BF62" i="56"/>
  <c r="BF112" i="56" s="1"/>
  <c r="BG11" i="56"/>
  <c r="BF57" i="56"/>
  <c r="BF107" i="56" s="1"/>
  <c r="BG28" i="56"/>
  <c r="BF74" i="56"/>
  <c r="BF124" i="56" s="1"/>
  <c r="BG33" i="56"/>
  <c r="BF79" i="56"/>
  <c r="BF129" i="56" s="1"/>
  <c r="BG8" i="56"/>
  <c r="BF54" i="56"/>
  <c r="BF104" i="56" s="1"/>
  <c r="BH30" i="56"/>
  <c r="BG76" i="56"/>
  <c r="BG126" i="56" s="1"/>
  <c r="BG7" i="56"/>
  <c r="BF53" i="56"/>
  <c r="BF103" i="56" s="1"/>
  <c r="BH10" i="56"/>
  <c r="BG56" i="56"/>
  <c r="BG106" i="56" s="1"/>
  <c r="BG12" i="56"/>
  <c r="BF58" i="56"/>
  <c r="BF108" i="56" s="1"/>
  <c r="BG14" i="56"/>
  <c r="BF60" i="56"/>
  <c r="BF110" i="56" s="1"/>
  <c r="BI17" i="56"/>
  <c r="BH63" i="56"/>
  <c r="BH113" i="56" s="1"/>
  <c r="BG32" i="56"/>
  <c r="BF78" i="56"/>
  <c r="BF128" i="56" s="1"/>
  <c r="BG39" i="56"/>
  <c r="BF85" i="56"/>
  <c r="BF135" i="56" s="1"/>
  <c r="BG13" i="56"/>
  <c r="BF59" i="56"/>
  <c r="BF109" i="56" s="1"/>
  <c r="BG19" i="56"/>
  <c r="BF65" i="56"/>
  <c r="BF115" i="56" s="1"/>
  <c r="BH18" i="56"/>
  <c r="BG64" i="56"/>
  <c r="BG114" i="56" s="1"/>
  <c r="BH42" i="56"/>
  <c r="BG88" i="56"/>
  <c r="BG138" i="56" s="1"/>
  <c r="BG36" i="56"/>
  <c r="BF82" i="56"/>
  <c r="BF132" i="56" s="1"/>
  <c r="BG9" i="56"/>
  <c r="BF55" i="56"/>
  <c r="BF105" i="56" s="1"/>
  <c r="BG50" i="56"/>
  <c r="BF96" i="56"/>
  <c r="BF146" i="56" s="1"/>
  <c r="BG22" i="56"/>
  <c r="BF68" i="56"/>
  <c r="BF118" i="56" s="1"/>
  <c r="BH26" i="56"/>
  <c r="BG72" i="56"/>
  <c r="BG122" i="56" s="1"/>
  <c r="BG15" i="56"/>
  <c r="BF61" i="56"/>
  <c r="BF111" i="56" s="1"/>
  <c r="BG37" i="56"/>
  <c r="BF83" i="56"/>
  <c r="BF133" i="56" s="1"/>
  <c r="AQ13" i="8"/>
  <c r="U62" i="8"/>
  <c r="U45" i="8"/>
  <c r="R56" i="57"/>
  <c r="R106" i="57" s="1"/>
  <c r="R53" i="57"/>
  <c r="R103" i="57" s="1"/>
  <c r="R54" i="57"/>
  <c r="R104" i="57" s="1"/>
  <c r="R57" i="57"/>
  <c r="R107" i="57" s="1"/>
  <c r="R55" i="57"/>
  <c r="R105" i="57" s="1"/>
  <c r="G97" i="56"/>
  <c r="J102" i="57"/>
  <c r="K52" i="57"/>
  <c r="L6" i="57"/>
  <c r="I97" i="57"/>
  <c r="I102" i="57"/>
  <c r="J5" i="57"/>
  <c r="I6" i="56"/>
  <c r="J6" i="56" s="1"/>
  <c r="J5" i="56" s="1"/>
  <c r="H52" i="56"/>
  <c r="H5" i="56"/>
  <c r="T114" i="8"/>
  <c r="U114" i="8"/>
  <c r="V114" i="8"/>
  <c r="W114" i="8"/>
  <c r="X114" i="8"/>
  <c r="Y114" i="8"/>
  <c r="Z114" i="8"/>
  <c r="AA114" i="8"/>
  <c r="AB114" i="8"/>
  <c r="AC114" i="8"/>
  <c r="S114" i="8"/>
  <c r="T113" i="8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BF93" i="56" l="1"/>
  <c r="BF143" i="56" s="1"/>
  <c r="BG47" i="56"/>
  <c r="BF89" i="56"/>
  <c r="BF139" i="56" s="1"/>
  <c r="BG43" i="56"/>
  <c r="BG46" i="56"/>
  <c r="BF92" i="56"/>
  <c r="BF142" i="56" s="1"/>
  <c r="BF94" i="56"/>
  <c r="BF144" i="56" s="1"/>
  <c r="BG48" i="56"/>
  <c r="BF90" i="56"/>
  <c r="BF140" i="56" s="1"/>
  <c r="BG44" i="56"/>
  <c r="BF91" i="56"/>
  <c r="BF141" i="56" s="1"/>
  <c r="BG45" i="56"/>
  <c r="BG49" i="56"/>
  <c r="BF95" i="56"/>
  <c r="BF145" i="56" s="1"/>
  <c r="G152" i="56"/>
  <c r="BH50" i="5"/>
  <c r="BG96" i="5"/>
  <c r="BG147" i="5" s="1"/>
  <c r="BG88" i="5"/>
  <c r="BG139" i="5" s="1"/>
  <c r="BH42" i="5"/>
  <c r="BH49" i="5"/>
  <c r="BG95" i="5"/>
  <c r="BG146" i="5" s="1"/>
  <c r="BJ45" i="5"/>
  <c r="BI91" i="5"/>
  <c r="BI142" i="5" s="1"/>
  <c r="BH93" i="5"/>
  <c r="BH144" i="5" s="1"/>
  <c r="BI47" i="5"/>
  <c r="BI43" i="5"/>
  <c r="BH89" i="5"/>
  <c r="BH140" i="5" s="1"/>
  <c r="BH90" i="5"/>
  <c r="BH141" i="5" s="1"/>
  <c r="BI44" i="5"/>
  <c r="BH92" i="5"/>
  <c r="BH143" i="5" s="1"/>
  <c r="BI46" i="5"/>
  <c r="BI48" i="5"/>
  <c r="BH94" i="5"/>
  <c r="BH145" i="5" s="1"/>
  <c r="BF151" i="5"/>
  <c r="BI40" i="5"/>
  <c r="BH86" i="5"/>
  <c r="BH137" i="5" s="1"/>
  <c r="BH34" i="5"/>
  <c r="BG80" i="5"/>
  <c r="BG112" i="5"/>
  <c r="BG111" i="5"/>
  <c r="BI28" i="5"/>
  <c r="BH74" i="5"/>
  <c r="BH125" i="5" s="1"/>
  <c r="BG110" i="5"/>
  <c r="BI39" i="5"/>
  <c r="BH85" i="5"/>
  <c r="BH136" i="5" s="1"/>
  <c r="BI15" i="5"/>
  <c r="BH61" i="5"/>
  <c r="BH112" i="5" s="1"/>
  <c r="BI14" i="5"/>
  <c r="BH60" i="5"/>
  <c r="BH111" i="5" s="1"/>
  <c r="BJ25" i="5"/>
  <c r="BI71" i="5"/>
  <c r="BI122" i="5" s="1"/>
  <c r="BI41" i="5"/>
  <c r="BH87" i="5"/>
  <c r="BI20" i="5"/>
  <c r="BH66" i="5"/>
  <c r="BI13" i="5"/>
  <c r="BH59" i="5"/>
  <c r="BH110" i="5" s="1"/>
  <c r="BG130" i="5"/>
  <c r="BI30" i="5"/>
  <c r="BH76" i="5"/>
  <c r="BH127" i="5" s="1"/>
  <c r="BJ9" i="5"/>
  <c r="BI55" i="5"/>
  <c r="BI106" i="5" s="1"/>
  <c r="BH26" i="5"/>
  <c r="BG72" i="5"/>
  <c r="BI22" i="5"/>
  <c r="BH68" i="5"/>
  <c r="BH119" i="5" s="1"/>
  <c r="BI24" i="5"/>
  <c r="BH70" i="5"/>
  <c r="BH121" i="5" s="1"/>
  <c r="BI17" i="5"/>
  <c r="BH63" i="5"/>
  <c r="BH114" i="5" s="1"/>
  <c r="BI38" i="5"/>
  <c r="BH84" i="5"/>
  <c r="BF105" i="5"/>
  <c r="BI10" i="5"/>
  <c r="BH56" i="5"/>
  <c r="BI37" i="5"/>
  <c r="BH83" i="5"/>
  <c r="BI27" i="5"/>
  <c r="BH73" i="5"/>
  <c r="BH124" i="5" s="1"/>
  <c r="BJ32" i="5"/>
  <c r="BI78" i="5"/>
  <c r="BI129" i="5" s="1"/>
  <c r="BJ12" i="5"/>
  <c r="BI58" i="5"/>
  <c r="BI109" i="5" s="1"/>
  <c r="BI35" i="5"/>
  <c r="BH81" i="5"/>
  <c r="BH132" i="5" s="1"/>
  <c r="BI7" i="5"/>
  <c r="BH53" i="5"/>
  <c r="BH104" i="5" s="1"/>
  <c r="BH8" i="5"/>
  <c r="BG54" i="5"/>
  <c r="BG105" i="5" s="1"/>
  <c r="BF113" i="5"/>
  <c r="BI19" i="5"/>
  <c r="BH65" i="5"/>
  <c r="BG121" i="5"/>
  <c r="BI23" i="5"/>
  <c r="BH69" i="5"/>
  <c r="BH120" i="5" s="1"/>
  <c r="BI31" i="5"/>
  <c r="BH77" i="5"/>
  <c r="BI33" i="5"/>
  <c r="BH79" i="5"/>
  <c r="BH130" i="5" s="1"/>
  <c r="BI29" i="5"/>
  <c r="BH75" i="5"/>
  <c r="BJ11" i="5"/>
  <c r="BI57" i="5"/>
  <c r="BI108" i="5" s="1"/>
  <c r="BI18" i="5"/>
  <c r="BH64" i="5"/>
  <c r="BG114" i="5"/>
  <c r="BG137" i="5"/>
  <c r="BH109" i="5"/>
  <c r="BG127" i="5"/>
  <c r="BJ36" i="5"/>
  <c r="BI82" i="5"/>
  <c r="BI133" i="5" s="1"/>
  <c r="BH16" i="5"/>
  <c r="BG62" i="5"/>
  <c r="BG113" i="5" s="1"/>
  <c r="BJ21" i="5"/>
  <c r="BI67" i="5"/>
  <c r="BE150" i="56"/>
  <c r="BG40" i="56"/>
  <c r="BF86" i="56"/>
  <c r="BF136" i="56" s="1"/>
  <c r="BG25" i="56"/>
  <c r="BF71" i="56"/>
  <c r="BF121" i="56" s="1"/>
  <c r="BG38" i="56"/>
  <c r="BF84" i="56"/>
  <c r="BF134" i="56" s="1"/>
  <c r="BH27" i="56"/>
  <c r="BG73" i="56"/>
  <c r="BG123" i="56" s="1"/>
  <c r="BH50" i="56"/>
  <c r="BG96" i="56"/>
  <c r="BG146" i="56" s="1"/>
  <c r="BI42" i="56"/>
  <c r="BH88" i="56"/>
  <c r="BH138" i="56" s="1"/>
  <c r="BH14" i="56"/>
  <c r="BG60" i="56"/>
  <c r="BG110" i="56" s="1"/>
  <c r="BI30" i="56"/>
  <c r="BH76" i="56"/>
  <c r="BH126" i="56" s="1"/>
  <c r="BH28" i="56"/>
  <c r="BG74" i="56"/>
  <c r="BG124" i="56" s="1"/>
  <c r="BI23" i="56"/>
  <c r="BH69" i="56"/>
  <c r="BH119" i="56" s="1"/>
  <c r="BH31" i="56"/>
  <c r="BG77" i="56"/>
  <c r="BG127" i="56" s="1"/>
  <c r="BH20" i="56"/>
  <c r="BG66" i="56"/>
  <c r="BG116" i="56" s="1"/>
  <c r="BH15" i="56"/>
  <c r="BG61" i="56"/>
  <c r="BG111" i="56" s="1"/>
  <c r="BH9" i="56"/>
  <c r="BG55" i="56"/>
  <c r="BG105" i="56" s="1"/>
  <c r="BH32" i="56"/>
  <c r="BG78" i="56"/>
  <c r="BG128" i="56" s="1"/>
  <c r="BI10" i="56"/>
  <c r="BH56" i="56"/>
  <c r="BH106" i="56" s="1"/>
  <c r="BH16" i="56"/>
  <c r="BG62" i="56"/>
  <c r="BG112" i="56" s="1"/>
  <c r="BH34" i="56"/>
  <c r="BG80" i="56"/>
  <c r="BG130" i="56" s="1"/>
  <c r="BH29" i="56"/>
  <c r="BG75" i="56"/>
  <c r="BG125" i="56" s="1"/>
  <c r="BH39" i="56"/>
  <c r="BG85" i="56"/>
  <c r="BG135" i="56" s="1"/>
  <c r="BH11" i="56"/>
  <c r="BG57" i="56"/>
  <c r="BG107" i="56" s="1"/>
  <c r="BI18" i="56"/>
  <c r="BH64" i="56"/>
  <c r="BH114" i="56" s="1"/>
  <c r="BH12" i="56"/>
  <c r="BG58" i="56"/>
  <c r="BG108" i="56" s="1"/>
  <c r="BH8" i="56"/>
  <c r="BG54" i="56"/>
  <c r="BG104" i="56" s="1"/>
  <c r="BH21" i="56"/>
  <c r="BG67" i="56"/>
  <c r="BG117" i="56" s="1"/>
  <c r="BI26" i="56"/>
  <c r="BH72" i="56"/>
  <c r="BH122" i="56" s="1"/>
  <c r="BH19" i="56"/>
  <c r="BG65" i="56"/>
  <c r="BG115" i="56" s="1"/>
  <c r="BH37" i="56"/>
  <c r="BG83" i="56"/>
  <c r="BG133" i="56" s="1"/>
  <c r="BH22" i="56"/>
  <c r="BG68" i="56"/>
  <c r="BG118" i="56" s="1"/>
  <c r="BH36" i="56"/>
  <c r="BG82" i="56"/>
  <c r="BG132" i="56" s="1"/>
  <c r="BH13" i="56"/>
  <c r="BG59" i="56"/>
  <c r="BG109" i="56" s="1"/>
  <c r="BJ17" i="56"/>
  <c r="BI63" i="56"/>
  <c r="BI113" i="56" s="1"/>
  <c r="BH7" i="56"/>
  <c r="BG53" i="56"/>
  <c r="BG103" i="56" s="1"/>
  <c r="BH33" i="56"/>
  <c r="BG79" i="56"/>
  <c r="BG129" i="56" s="1"/>
  <c r="BI41" i="56"/>
  <c r="BH87" i="56"/>
  <c r="BH137" i="56" s="1"/>
  <c r="BI24" i="56"/>
  <c r="BH70" i="56"/>
  <c r="BH120" i="56" s="1"/>
  <c r="BI35" i="56"/>
  <c r="BH81" i="56"/>
  <c r="BH131" i="56" s="1"/>
  <c r="I5" i="6"/>
  <c r="D12" i="52" s="1"/>
  <c r="AR13" i="8"/>
  <c r="V62" i="8"/>
  <c r="V45" i="8"/>
  <c r="S55" i="57"/>
  <c r="S105" i="57" s="1"/>
  <c r="S56" i="57"/>
  <c r="S106" i="57" s="1"/>
  <c r="S57" i="57"/>
  <c r="S107" i="57" s="1"/>
  <c r="S53" i="57"/>
  <c r="S103" i="57" s="1"/>
  <c r="S54" i="57"/>
  <c r="S104" i="57" s="1"/>
  <c r="I99" i="57"/>
  <c r="G99" i="56"/>
  <c r="G201" i="56" s="1"/>
  <c r="H97" i="56"/>
  <c r="H99" i="56" s="1"/>
  <c r="H201" i="56" s="1"/>
  <c r="I147" i="57"/>
  <c r="K102" i="57"/>
  <c r="J97" i="57"/>
  <c r="K5" i="57"/>
  <c r="L52" i="57"/>
  <c r="M6" i="57"/>
  <c r="H102" i="56"/>
  <c r="I52" i="56"/>
  <c r="I5" i="56"/>
  <c r="AG55" i="8"/>
  <c r="AG54" i="8"/>
  <c r="AG53" i="8"/>
  <c r="AG36" i="8"/>
  <c r="AG37" i="8"/>
  <c r="AG38" i="8" s="1"/>
  <c r="H149" i="56" l="1"/>
  <c r="BH48" i="56"/>
  <c r="BG94" i="56"/>
  <c r="BG144" i="56" s="1"/>
  <c r="BG95" i="56"/>
  <c r="BG145" i="56" s="1"/>
  <c r="BH49" i="56"/>
  <c r="BH46" i="56"/>
  <c r="BG92" i="56"/>
  <c r="BG142" i="56" s="1"/>
  <c r="BH45" i="56"/>
  <c r="BG91" i="56"/>
  <c r="BG141" i="56" s="1"/>
  <c r="BG89" i="56"/>
  <c r="BG139" i="56" s="1"/>
  <c r="BH43" i="56"/>
  <c r="BG90" i="56"/>
  <c r="BG140" i="56" s="1"/>
  <c r="BH44" i="56"/>
  <c r="BG93" i="56"/>
  <c r="BG143" i="56" s="1"/>
  <c r="BH47" i="56"/>
  <c r="BF150" i="56"/>
  <c r="BI50" i="5"/>
  <c r="BH96" i="5"/>
  <c r="BH147" i="5" s="1"/>
  <c r="BH88" i="5"/>
  <c r="BH139" i="5" s="1"/>
  <c r="BI42" i="5"/>
  <c r="BI49" i="5"/>
  <c r="BH95" i="5"/>
  <c r="BH146" i="5" s="1"/>
  <c r="BJ46" i="5"/>
  <c r="BI92" i="5"/>
  <c r="BI143" i="5" s="1"/>
  <c r="BJ47" i="5"/>
  <c r="BI93" i="5"/>
  <c r="BI144" i="5" s="1"/>
  <c r="BJ44" i="5"/>
  <c r="BI90" i="5"/>
  <c r="BI141" i="5" s="1"/>
  <c r="BJ43" i="5"/>
  <c r="BI89" i="5"/>
  <c r="BI140" i="5" s="1"/>
  <c r="BJ91" i="5"/>
  <c r="BJ142" i="5" s="1"/>
  <c r="BK45" i="5"/>
  <c r="BJ48" i="5"/>
  <c r="BI94" i="5"/>
  <c r="BI145" i="5" s="1"/>
  <c r="BK32" i="5"/>
  <c r="BJ78" i="5"/>
  <c r="BJ129" i="5" s="1"/>
  <c r="BJ30" i="5"/>
  <c r="BI76" i="5"/>
  <c r="BJ41" i="5"/>
  <c r="BI87" i="5"/>
  <c r="BI138" i="5" s="1"/>
  <c r="BK21" i="5"/>
  <c r="BJ67" i="5"/>
  <c r="BJ118" i="5" s="1"/>
  <c r="BK36" i="5"/>
  <c r="BJ82" i="5"/>
  <c r="BJ133" i="5" s="1"/>
  <c r="BH116" i="5"/>
  <c r="BH135" i="5"/>
  <c r="BJ39" i="5"/>
  <c r="BI85" i="5"/>
  <c r="BI136" i="5" s="1"/>
  <c r="BJ27" i="5"/>
  <c r="BI73" i="5"/>
  <c r="BI124" i="5" s="1"/>
  <c r="BJ18" i="5"/>
  <c r="BI64" i="5"/>
  <c r="BI115" i="5" s="1"/>
  <c r="BJ31" i="5"/>
  <c r="BI77" i="5"/>
  <c r="BI128" i="5" s="1"/>
  <c r="BJ35" i="5"/>
  <c r="BI81" i="5"/>
  <c r="BJ37" i="5"/>
  <c r="BI83" i="5"/>
  <c r="BI134" i="5" s="1"/>
  <c r="BJ17" i="5"/>
  <c r="BI63" i="5"/>
  <c r="BI114" i="5" s="1"/>
  <c r="BI26" i="5"/>
  <c r="BH72" i="5"/>
  <c r="BH123" i="5" s="1"/>
  <c r="BJ13" i="5"/>
  <c r="BI59" i="5"/>
  <c r="BJ14" i="5"/>
  <c r="BI60" i="5"/>
  <c r="BI111" i="5" s="1"/>
  <c r="BI8" i="5"/>
  <c r="BH54" i="5"/>
  <c r="BH105" i="5" s="1"/>
  <c r="BJ19" i="5"/>
  <c r="BI65" i="5"/>
  <c r="BI116" i="5" s="1"/>
  <c r="BJ38" i="5"/>
  <c r="BI84" i="5"/>
  <c r="BI135" i="5" s="1"/>
  <c r="BK25" i="5"/>
  <c r="BJ71" i="5"/>
  <c r="BJ122" i="5" s="1"/>
  <c r="BH128" i="5"/>
  <c r="BH107" i="5"/>
  <c r="BH117" i="5"/>
  <c r="BJ28" i="5"/>
  <c r="BI74" i="5"/>
  <c r="BI125" i="5" s="1"/>
  <c r="BH115" i="5"/>
  <c r="BJ23" i="5"/>
  <c r="BI69" i="5"/>
  <c r="BI120" i="5" s="1"/>
  <c r="BK12" i="5"/>
  <c r="BJ58" i="5"/>
  <c r="BJ10" i="5"/>
  <c r="BI56" i="5"/>
  <c r="BI107" i="5" s="1"/>
  <c r="BK9" i="5"/>
  <c r="BJ55" i="5"/>
  <c r="BJ106" i="5" s="1"/>
  <c r="BJ20" i="5"/>
  <c r="BI66" i="5"/>
  <c r="BI117" i="5" s="1"/>
  <c r="BJ15" i="5"/>
  <c r="BI61" i="5"/>
  <c r="BI112" i="5" s="1"/>
  <c r="BI118" i="5"/>
  <c r="BJ29" i="5"/>
  <c r="BI75" i="5"/>
  <c r="BI126" i="5" s="1"/>
  <c r="BJ33" i="5"/>
  <c r="BI79" i="5"/>
  <c r="BI130" i="5" s="1"/>
  <c r="BJ7" i="5"/>
  <c r="BI53" i="5"/>
  <c r="BI104" i="5" s="1"/>
  <c r="BJ22" i="5"/>
  <c r="BI68" i="5"/>
  <c r="BI119" i="5" s="1"/>
  <c r="BG131" i="5"/>
  <c r="BG151" i="5" s="1"/>
  <c r="BH134" i="5"/>
  <c r="BG123" i="5"/>
  <c r="BI34" i="5"/>
  <c r="BH80" i="5"/>
  <c r="BH131" i="5" s="1"/>
  <c r="BK11" i="5"/>
  <c r="BJ57" i="5"/>
  <c r="BJ108" i="5" s="1"/>
  <c r="BI16" i="5"/>
  <c r="BH62" i="5"/>
  <c r="BH113" i="5" s="1"/>
  <c r="BH126" i="5"/>
  <c r="BJ24" i="5"/>
  <c r="BI70" i="5"/>
  <c r="BI121" i="5" s="1"/>
  <c r="BH138" i="5"/>
  <c r="BJ40" i="5"/>
  <c r="BI86" i="5"/>
  <c r="BH40" i="56"/>
  <c r="BG86" i="56"/>
  <c r="BG136" i="56" s="1"/>
  <c r="BH25" i="56"/>
  <c r="BG71" i="56"/>
  <c r="BG121" i="56" s="1"/>
  <c r="BG84" i="56"/>
  <c r="BG134" i="56" s="1"/>
  <c r="BH38" i="56"/>
  <c r="BI27" i="56"/>
  <c r="BH73" i="56"/>
  <c r="BH123" i="56" s="1"/>
  <c r="BJ24" i="56"/>
  <c r="BI70" i="56"/>
  <c r="BI120" i="56" s="1"/>
  <c r="BK17" i="56"/>
  <c r="BJ63" i="56"/>
  <c r="BJ113" i="56" s="1"/>
  <c r="BI37" i="56"/>
  <c r="BH83" i="56"/>
  <c r="BH133" i="56" s="1"/>
  <c r="BI8" i="56"/>
  <c r="BH54" i="56"/>
  <c r="BH104" i="56" s="1"/>
  <c r="BI39" i="56"/>
  <c r="BH85" i="56"/>
  <c r="BH135" i="56" s="1"/>
  <c r="BI16" i="56"/>
  <c r="BH62" i="56"/>
  <c r="BH112" i="56" s="1"/>
  <c r="BI9" i="56"/>
  <c r="BH55" i="56"/>
  <c r="BH105" i="56" s="1"/>
  <c r="BJ23" i="56"/>
  <c r="BI69" i="56"/>
  <c r="BI119" i="56" s="1"/>
  <c r="BI13" i="56"/>
  <c r="BH59" i="56"/>
  <c r="BH109" i="56" s="1"/>
  <c r="BI12" i="56"/>
  <c r="BH58" i="56"/>
  <c r="BH108" i="56" s="1"/>
  <c r="BI15" i="56"/>
  <c r="BH61" i="56"/>
  <c r="BH111" i="56" s="1"/>
  <c r="BI28" i="56"/>
  <c r="BH74" i="56"/>
  <c r="BH124" i="56" s="1"/>
  <c r="BJ42" i="56"/>
  <c r="BI88" i="56"/>
  <c r="BI138" i="56" s="1"/>
  <c r="BI19" i="56"/>
  <c r="BH65" i="56"/>
  <c r="BH115" i="56" s="1"/>
  <c r="BI33" i="56"/>
  <c r="BH79" i="56"/>
  <c r="BH129" i="56" s="1"/>
  <c r="BJ26" i="56"/>
  <c r="BI72" i="56"/>
  <c r="BI122" i="56" s="1"/>
  <c r="BJ18" i="56"/>
  <c r="BI64" i="56"/>
  <c r="BI114" i="56" s="1"/>
  <c r="BI29" i="56"/>
  <c r="BH75" i="56"/>
  <c r="BH125" i="56" s="1"/>
  <c r="BJ10" i="56"/>
  <c r="BI56" i="56"/>
  <c r="BI106" i="56" s="1"/>
  <c r="BI20" i="56"/>
  <c r="BH66" i="56"/>
  <c r="BH116" i="56" s="1"/>
  <c r="BJ30" i="56"/>
  <c r="BI76" i="56"/>
  <c r="BI126" i="56" s="1"/>
  <c r="BI50" i="56"/>
  <c r="BH96" i="56"/>
  <c r="BH146" i="56" s="1"/>
  <c r="BJ41" i="56"/>
  <c r="BI87" i="56"/>
  <c r="BI137" i="56" s="1"/>
  <c r="BI36" i="56"/>
  <c r="BH82" i="56"/>
  <c r="BH132" i="56" s="1"/>
  <c r="BJ35" i="56"/>
  <c r="BI81" i="56"/>
  <c r="BI131" i="56" s="1"/>
  <c r="BI7" i="56"/>
  <c r="BH53" i="56"/>
  <c r="BH103" i="56" s="1"/>
  <c r="BI22" i="56"/>
  <c r="BH68" i="56"/>
  <c r="BH118" i="56" s="1"/>
  <c r="BI21" i="56"/>
  <c r="BH67" i="56"/>
  <c r="BH117" i="56" s="1"/>
  <c r="BI11" i="56"/>
  <c r="BH57" i="56"/>
  <c r="BH107" i="56" s="1"/>
  <c r="BI34" i="56"/>
  <c r="BH80" i="56"/>
  <c r="BH130" i="56" s="1"/>
  <c r="BI32" i="56"/>
  <c r="BH78" i="56"/>
  <c r="BH128" i="56" s="1"/>
  <c r="BI31" i="56"/>
  <c r="BH77" i="56"/>
  <c r="BH127" i="56" s="1"/>
  <c r="BI14" i="56"/>
  <c r="BH60" i="56"/>
  <c r="BH110" i="56" s="1"/>
  <c r="I78" i="6"/>
  <c r="H21" i="55" s="1"/>
  <c r="I21" i="6"/>
  <c r="AS13" i="8"/>
  <c r="W62" i="8"/>
  <c r="W45" i="8"/>
  <c r="T53" i="57"/>
  <c r="T103" i="57" s="1"/>
  <c r="T56" i="57"/>
  <c r="T106" i="57" s="1"/>
  <c r="T54" i="57"/>
  <c r="T104" i="57" s="1"/>
  <c r="T57" i="57"/>
  <c r="T107" i="57" s="1"/>
  <c r="T55" i="57"/>
  <c r="T105" i="57" s="1"/>
  <c r="J99" i="57"/>
  <c r="I149" i="57"/>
  <c r="I97" i="56"/>
  <c r="L5" i="57"/>
  <c r="J147" i="57"/>
  <c r="J149" i="57" s="1"/>
  <c r="J151" i="57" s="1"/>
  <c r="J153" i="57" s="1"/>
  <c r="K97" i="57"/>
  <c r="M52" i="57"/>
  <c r="N6" i="57"/>
  <c r="L102" i="57"/>
  <c r="H147" i="56"/>
  <c r="I102" i="56"/>
  <c r="I149" i="56" s="1"/>
  <c r="J52" i="56"/>
  <c r="K6" i="56"/>
  <c r="AG56" i="8"/>
  <c r="AG39" i="8"/>
  <c r="S72" i="8"/>
  <c r="D40" i="17"/>
  <c r="K74" i="18" l="1"/>
  <c r="H27" i="55"/>
  <c r="H152" i="56"/>
  <c r="H154" i="56" s="1"/>
  <c r="BH92" i="56"/>
  <c r="BH142" i="56" s="1"/>
  <c r="BI46" i="56"/>
  <c r="BH90" i="56"/>
  <c r="BH140" i="56" s="1"/>
  <c r="BI44" i="56"/>
  <c r="BI49" i="56"/>
  <c r="BH95" i="56"/>
  <c r="BH145" i="56" s="1"/>
  <c r="BH91" i="56"/>
  <c r="BH141" i="56" s="1"/>
  <c r="BI45" i="56"/>
  <c r="BH93" i="56"/>
  <c r="BH143" i="56" s="1"/>
  <c r="BI47" i="56"/>
  <c r="BH89" i="56"/>
  <c r="BH139" i="56" s="1"/>
  <c r="BI43" i="56"/>
  <c r="BH94" i="56"/>
  <c r="BH144" i="56" s="1"/>
  <c r="BI48" i="56"/>
  <c r="BJ49" i="5"/>
  <c r="BI95" i="5"/>
  <c r="BI146" i="5" s="1"/>
  <c r="BI88" i="5"/>
  <c r="BI139" i="5" s="1"/>
  <c r="BJ42" i="5"/>
  <c r="BJ50" i="5"/>
  <c r="BI96" i="5"/>
  <c r="BI147" i="5" s="1"/>
  <c r="BK43" i="5"/>
  <c r="BJ89" i="5"/>
  <c r="BJ140" i="5" s="1"/>
  <c r="BJ90" i="5"/>
  <c r="BJ141" i="5" s="1"/>
  <c r="BK44" i="5"/>
  <c r="BK47" i="5"/>
  <c r="BJ93" i="5"/>
  <c r="BJ144" i="5" s="1"/>
  <c r="BK91" i="5"/>
  <c r="BK142" i="5" s="1"/>
  <c r="BL45" i="5"/>
  <c r="BJ92" i="5"/>
  <c r="BJ143" i="5" s="1"/>
  <c r="BK46" i="5"/>
  <c r="BK48" i="5"/>
  <c r="BJ94" i="5"/>
  <c r="BJ145" i="5" s="1"/>
  <c r="BH151" i="5"/>
  <c r="BK7" i="5"/>
  <c r="BJ53" i="5"/>
  <c r="BJ104" i="5" s="1"/>
  <c r="BJ109" i="5"/>
  <c r="BK19" i="5"/>
  <c r="BJ65" i="5"/>
  <c r="BJ116" i="5" s="1"/>
  <c r="BL21" i="5"/>
  <c r="BK67" i="5"/>
  <c r="BK118" i="5" s="1"/>
  <c r="BK33" i="5"/>
  <c r="BJ79" i="5"/>
  <c r="BJ130" i="5" s="1"/>
  <c r="BJ8" i="5"/>
  <c r="BI54" i="5"/>
  <c r="BI105" i="5" s="1"/>
  <c r="BK17" i="5"/>
  <c r="BJ63" i="5"/>
  <c r="BJ114" i="5" s="1"/>
  <c r="BK18" i="5"/>
  <c r="BJ64" i="5"/>
  <c r="BJ115" i="5" s="1"/>
  <c r="BK41" i="5"/>
  <c r="BJ87" i="5"/>
  <c r="BK20" i="5"/>
  <c r="BJ66" i="5"/>
  <c r="BJ117" i="5" s="1"/>
  <c r="BK23" i="5"/>
  <c r="BJ69" i="5"/>
  <c r="BJ120" i="5" s="1"/>
  <c r="BI127" i="5"/>
  <c r="BK10" i="5"/>
  <c r="BJ56" i="5"/>
  <c r="BK39" i="5"/>
  <c r="BJ85" i="5"/>
  <c r="BJ136" i="5" s="1"/>
  <c r="BK40" i="5"/>
  <c r="BJ86" i="5"/>
  <c r="BJ137" i="5" s="1"/>
  <c r="BK15" i="5"/>
  <c r="BJ61" i="5"/>
  <c r="BJ112" i="5" s="1"/>
  <c r="BK28" i="5"/>
  <c r="BJ74" i="5"/>
  <c r="BJ125" i="5" s="1"/>
  <c r="BJ16" i="5"/>
  <c r="BI62" i="5"/>
  <c r="BI113" i="5" s="1"/>
  <c r="BL11" i="5"/>
  <c r="BK57" i="5"/>
  <c r="BK108" i="5" s="1"/>
  <c r="BL25" i="5"/>
  <c r="BK71" i="5"/>
  <c r="BK122" i="5" s="1"/>
  <c r="BK14" i="5"/>
  <c r="BJ60" i="5"/>
  <c r="BJ111" i="5" s="1"/>
  <c r="BK30" i="5"/>
  <c r="BJ76" i="5"/>
  <c r="BJ127" i="5" s="1"/>
  <c r="BL9" i="5"/>
  <c r="BK55" i="5"/>
  <c r="BK106" i="5" s="1"/>
  <c r="BI110" i="5"/>
  <c r="BI132" i="5"/>
  <c r="BK27" i="5"/>
  <c r="BJ73" i="5"/>
  <c r="BJ124" i="5" s="1"/>
  <c r="BI137" i="5"/>
  <c r="BJ26" i="5"/>
  <c r="BI72" i="5"/>
  <c r="BK31" i="5"/>
  <c r="BJ77" i="5"/>
  <c r="BJ128" i="5" s="1"/>
  <c r="BL12" i="5"/>
  <c r="BK58" i="5"/>
  <c r="BK109" i="5" s="1"/>
  <c r="BK24" i="5"/>
  <c r="BJ70" i="5"/>
  <c r="BJ121" i="5" s="1"/>
  <c r="BK29" i="5"/>
  <c r="BJ75" i="5"/>
  <c r="BJ126" i="5" s="1"/>
  <c r="BK37" i="5"/>
  <c r="BJ83" i="5"/>
  <c r="BJ34" i="5"/>
  <c r="BI80" i="5"/>
  <c r="BI131" i="5" s="1"/>
  <c r="BK22" i="5"/>
  <c r="BJ68" i="5"/>
  <c r="BJ119" i="5" s="1"/>
  <c r="BK38" i="5"/>
  <c r="BJ84" i="5"/>
  <c r="BJ135" i="5" s="1"/>
  <c r="BK13" i="5"/>
  <c r="BJ59" i="5"/>
  <c r="BJ110" i="5" s="1"/>
  <c r="BK35" i="5"/>
  <c r="BJ81" i="5"/>
  <c r="BJ132" i="5" s="1"/>
  <c r="BL36" i="5"/>
  <c r="BK82" i="5"/>
  <c r="BK133" i="5" s="1"/>
  <c r="BL32" i="5"/>
  <c r="BK78" i="5"/>
  <c r="BK129" i="5" s="1"/>
  <c r="BG150" i="56"/>
  <c r="BI40" i="56"/>
  <c r="BH86" i="56"/>
  <c r="BH136" i="56" s="1"/>
  <c r="BI25" i="56"/>
  <c r="BH71" i="56"/>
  <c r="BH121" i="56" s="1"/>
  <c r="BI38" i="56"/>
  <c r="BH84" i="56"/>
  <c r="BH134" i="56" s="1"/>
  <c r="BJ27" i="56"/>
  <c r="BI73" i="56"/>
  <c r="BI123" i="56" s="1"/>
  <c r="BJ14" i="56"/>
  <c r="BI60" i="56"/>
  <c r="BI110" i="56" s="1"/>
  <c r="BJ11" i="56"/>
  <c r="BI57" i="56"/>
  <c r="BI107" i="56" s="1"/>
  <c r="BK35" i="56"/>
  <c r="BJ81" i="56"/>
  <c r="BJ131" i="56" s="1"/>
  <c r="BJ50" i="56"/>
  <c r="BI96" i="56"/>
  <c r="BI146" i="56" s="1"/>
  <c r="BJ29" i="56"/>
  <c r="BI75" i="56"/>
  <c r="BI125" i="56" s="1"/>
  <c r="BJ19" i="56"/>
  <c r="BI65" i="56"/>
  <c r="BI115" i="56" s="1"/>
  <c r="BK23" i="56"/>
  <c r="BJ69" i="56"/>
  <c r="BJ119" i="56" s="1"/>
  <c r="BJ8" i="56"/>
  <c r="BI54" i="56"/>
  <c r="BI104" i="56" s="1"/>
  <c r="BJ31" i="56"/>
  <c r="BI77" i="56"/>
  <c r="BI127" i="56" s="1"/>
  <c r="BK30" i="56"/>
  <c r="BJ76" i="56"/>
  <c r="BJ126" i="56" s="1"/>
  <c r="BK18" i="56"/>
  <c r="BJ64" i="56"/>
  <c r="BJ114" i="56" s="1"/>
  <c r="BK42" i="56"/>
  <c r="BJ88" i="56"/>
  <c r="BJ138" i="56" s="1"/>
  <c r="BJ12" i="56"/>
  <c r="BI58" i="56"/>
  <c r="BI108" i="56" s="1"/>
  <c r="BJ9" i="56"/>
  <c r="BI55" i="56"/>
  <c r="BI105" i="56" s="1"/>
  <c r="BJ37" i="56"/>
  <c r="BI83" i="56"/>
  <c r="BI133" i="56" s="1"/>
  <c r="BJ32" i="56"/>
  <c r="BI78" i="56"/>
  <c r="BI128" i="56" s="1"/>
  <c r="BJ22" i="56"/>
  <c r="BI68" i="56"/>
  <c r="BI118" i="56" s="1"/>
  <c r="BJ20" i="56"/>
  <c r="BI66" i="56"/>
  <c r="BI116" i="56" s="1"/>
  <c r="BK26" i="56"/>
  <c r="BJ72" i="56"/>
  <c r="BJ122" i="56" s="1"/>
  <c r="BJ28" i="56"/>
  <c r="BI74" i="56"/>
  <c r="BI124" i="56" s="1"/>
  <c r="BJ13" i="56"/>
  <c r="BI59" i="56"/>
  <c r="BI109" i="56" s="1"/>
  <c r="BJ16" i="56"/>
  <c r="BI62" i="56"/>
  <c r="BI112" i="56" s="1"/>
  <c r="BL17" i="56"/>
  <c r="BK63" i="56"/>
  <c r="BK113" i="56" s="1"/>
  <c r="BJ36" i="56"/>
  <c r="BI82" i="56"/>
  <c r="BI132" i="56" s="1"/>
  <c r="BJ21" i="56"/>
  <c r="BI67" i="56"/>
  <c r="BI117" i="56" s="1"/>
  <c r="BJ34" i="56"/>
  <c r="BI80" i="56"/>
  <c r="BI130" i="56" s="1"/>
  <c r="BJ7" i="56"/>
  <c r="BI53" i="56"/>
  <c r="BI103" i="56" s="1"/>
  <c r="BK41" i="56"/>
  <c r="BJ87" i="56"/>
  <c r="BJ137" i="56" s="1"/>
  <c r="BK10" i="56"/>
  <c r="BJ56" i="56"/>
  <c r="BJ106" i="56" s="1"/>
  <c r="BJ33" i="56"/>
  <c r="BI79" i="56"/>
  <c r="BI129" i="56" s="1"/>
  <c r="BJ15" i="56"/>
  <c r="BI61" i="56"/>
  <c r="BI111" i="56" s="1"/>
  <c r="BJ39" i="56"/>
  <c r="BI85" i="56"/>
  <c r="BI135" i="56" s="1"/>
  <c r="BK24" i="56"/>
  <c r="BJ70" i="56"/>
  <c r="BJ120" i="56" s="1"/>
  <c r="AT13" i="8"/>
  <c r="X62" i="8"/>
  <c r="X45" i="8"/>
  <c r="I99" i="56"/>
  <c r="I201" i="56" s="1"/>
  <c r="U53" i="57"/>
  <c r="U103" i="57" s="1"/>
  <c r="U54" i="57"/>
  <c r="U104" i="57" s="1"/>
  <c r="U56" i="57"/>
  <c r="U106" i="57" s="1"/>
  <c r="U57" i="57"/>
  <c r="U107" i="57" s="1"/>
  <c r="U55" i="57"/>
  <c r="U105" i="57" s="1"/>
  <c r="K147" i="57"/>
  <c r="K149" i="57" s="1"/>
  <c r="K151" i="57" s="1"/>
  <c r="K153" i="57" s="1"/>
  <c r="I151" i="57"/>
  <c r="K99" i="57"/>
  <c r="J97" i="56"/>
  <c r="L97" i="57"/>
  <c r="I147" i="56"/>
  <c r="M5" i="57"/>
  <c r="N52" i="57"/>
  <c r="O6" i="57"/>
  <c r="M102" i="57"/>
  <c r="K52" i="56"/>
  <c r="L6" i="56"/>
  <c r="K5" i="56"/>
  <c r="J102" i="56"/>
  <c r="J149" i="56" s="1"/>
  <c r="BI94" i="56" l="1"/>
  <c r="BI144" i="56" s="1"/>
  <c r="BJ48" i="56"/>
  <c r="BI95" i="56"/>
  <c r="BI145" i="56" s="1"/>
  <c r="BJ49" i="56"/>
  <c r="BI89" i="56"/>
  <c r="BI139" i="56" s="1"/>
  <c r="BJ43" i="56"/>
  <c r="BJ44" i="56"/>
  <c r="BI90" i="56"/>
  <c r="BI140" i="56" s="1"/>
  <c r="BI91" i="56"/>
  <c r="BI141" i="56" s="1"/>
  <c r="BJ45" i="56"/>
  <c r="BI93" i="56"/>
  <c r="BJ47" i="56"/>
  <c r="BI92" i="56"/>
  <c r="BJ46" i="56"/>
  <c r="BH150" i="56"/>
  <c r="BK50" i="5"/>
  <c r="BJ96" i="5"/>
  <c r="BJ147" i="5" s="1"/>
  <c r="BJ88" i="5"/>
  <c r="BJ139" i="5" s="1"/>
  <c r="BK42" i="5"/>
  <c r="BK49" i="5"/>
  <c r="BJ95" i="5"/>
  <c r="BJ146" i="5" s="1"/>
  <c r="BK90" i="5"/>
  <c r="BK141" i="5" s="1"/>
  <c r="BL44" i="5"/>
  <c r="BK93" i="5"/>
  <c r="BK144" i="5" s="1"/>
  <c r="BL47" i="5"/>
  <c r="BK92" i="5"/>
  <c r="BK143" i="5" s="1"/>
  <c r="BL46" i="5"/>
  <c r="BL91" i="5"/>
  <c r="BL142" i="5" s="1"/>
  <c r="BM45" i="5"/>
  <c r="BM91" i="5" s="1"/>
  <c r="BK89" i="5"/>
  <c r="BK140" i="5" s="1"/>
  <c r="BL43" i="5"/>
  <c r="BL48" i="5"/>
  <c r="BK94" i="5"/>
  <c r="BK145" i="5" s="1"/>
  <c r="BI151" i="5"/>
  <c r="BI123" i="5"/>
  <c r="BL14" i="5"/>
  <c r="BK60" i="5"/>
  <c r="BK111" i="5" s="1"/>
  <c r="BL20" i="5"/>
  <c r="BK66" i="5"/>
  <c r="BK117" i="5" s="1"/>
  <c r="BL17" i="5"/>
  <c r="BK63" i="5"/>
  <c r="BK114" i="5" s="1"/>
  <c r="BM21" i="5"/>
  <c r="BM67" i="5" s="1"/>
  <c r="BL67" i="5"/>
  <c r="BL118" i="5" s="1"/>
  <c r="BM36" i="5"/>
  <c r="BM82" i="5" s="1"/>
  <c r="BL82" i="5"/>
  <c r="BL133" i="5" s="1"/>
  <c r="BL29" i="5"/>
  <c r="BK75" i="5"/>
  <c r="BK126" i="5" s="1"/>
  <c r="BK26" i="5"/>
  <c r="BJ72" i="5"/>
  <c r="BJ123" i="5" s="1"/>
  <c r="BJ107" i="5"/>
  <c r="BL28" i="5"/>
  <c r="BK74" i="5"/>
  <c r="BK125" i="5" s="1"/>
  <c r="BM25" i="5"/>
  <c r="BM71" i="5" s="1"/>
  <c r="BL71" i="5"/>
  <c r="BL122" i="5" s="1"/>
  <c r="BL10" i="5"/>
  <c r="BK56" i="5"/>
  <c r="BK107" i="5" s="1"/>
  <c r="BJ138" i="5"/>
  <c r="BK8" i="5"/>
  <c r="BJ54" i="5"/>
  <c r="BJ105" i="5" s="1"/>
  <c r="BL19" i="5"/>
  <c r="BK65" i="5"/>
  <c r="BK116" i="5" s="1"/>
  <c r="BL35" i="5"/>
  <c r="BK81" i="5"/>
  <c r="BK132" i="5" s="1"/>
  <c r="BL22" i="5"/>
  <c r="BK68" i="5"/>
  <c r="BK119" i="5" s="1"/>
  <c r="BL24" i="5"/>
  <c r="BK70" i="5"/>
  <c r="BK121" i="5" s="1"/>
  <c r="BL41" i="5"/>
  <c r="BK87" i="5"/>
  <c r="BK138" i="5" s="1"/>
  <c r="BL15" i="5"/>
  <c r="BK61" i="5"/>
  <c r="BK112" i="5" s="1"/>
  <c r="BM9" i="5"/>
  <c r="BM55" i="5" s="1"/>
  <c r="BL55" i="5"/>
  <c r="BL106" i="5" s="1"/>
  <c r="BM11" i="5"/>
  <c r="BM57" i="5" s="1"/>
  <c r="BL57" i="5"/>
  <c r="BL108" i="5" s="1"/>
  <c r="BL40" i="5"/>
  <c r="BK86" i="5"/>
  <c r="BK137" i="5" s="1"/>
  <c r="BL13" i="5"/>
  <c r="BK59" i="5"/>
  <c r="BK110" i="5" s="1"/>
  <c r="BK34" i="5"/>
  <c r="BJ80" i="5"/>
  <c r="BJ131" i="5" s="1"/>
  <c r="BM12" i="5"/>
  <c r="BM58" i="5" s="1"/>
  <c r="BL58" i="5"/>
  <c r="BL109" i="5" s="1"/>
  <c r="BJ134" i="5"/>
  <c r="BL27" i="5"/>
  <c r="BK73" i="5"/>
  <c r="BK124" i="5" s="1"/>
  <c r="BL30" i="5"/>
  <c r="BK76" i="5"/>
  <c r="BK127" i="5" s="1"/>
  <c r="BK16" i="5"/>
  <c r="BJ62" i="5"/>
  <c r="BJ113" i="5" s="1"/>
  <c r="BL39" i="5"/>
  <c r="BK85" i="5"/>
  <c r="BK136" i="5" s="1"/>
  <c r="BL23" i="5"/>
  <c r="BK69" i="5"/>
  <c r="BK120" i="5" s="1"/>
  <c r="BL18" i="5"/>
  <c r="BK64" i="5"/>
  <c r="BK115" i="5" s="1"/>
  <c r="BL33" i="5"/>
  <c r="BK79" i="5"/>
  <c r="BK130" i="5" s="1"/>
  <c r="BL7" i="5"/>
  <c r="BK53" i="5"/>
  <c r="BK104" i="5" s="1"/>
  <c r="BM32" i="5"/>
  <c r="BM78" i="5" s="1"/>
  <c r="BL78" i="5"/>
  <c r="BL129" i="5" s="1"/>
  <c r="BL38" i="5"/>
  <c r="BK84" i="5"/>
  <c r="BK135" i="5" s="1"/>
  <c r="BL37" i="5"/>
  <c r="BK83" i="5"/>
  <c r="BK134" i="5" s="1"/>
  <c r="BL31" i="5"/>
  <c r="BK77" i="5"/>
  <c r="BK128" i="5" s="1"/>
  <c r="BJ40" i="56"/>
  <c r="BI86" i="56"/>
  <c r="BI136" i="56" s="1"/>
  <c r="BJ25" i="56"/>
  <c r="BI71" i="56"/>
  <c r="BI121" i="56" s="1"/>
  <c r="I152" i="56"/>
  <c r="I154" i="56" s="1"/>
  <c r="BI84" i="56"/>
  <c r="BI134" i="56" s="1"/>
  <c r="BJ38" i="56"/>
  <c r="BK27" i="56"/>
  <c r="BJ73" i="56"/>
  <c r="BJ123" i="56" s="1"/>
  <c r="BL10" i="56"/>
  <c r="BK56" i="56"/>
  <c r="BK106" i="56" s="1"/>
  <c r="BK16" i="56"/>
  <c r="BJ62" i="56"/>
  <c r="BJ112" i="56" s="1"/>
  <c r="BK20" i="56"/>
  <c r="BJ66" i="56"/>
  <c r="BJ116" i="56" s="1"/>
  <c r="BK37" i="56"/>
  <c r="BJ83" i="56"/>
  <c r="BJ133" i="56" s="1"/>
  <c r="BL18" i="56"/>
  <c r="BK64" i="56"/>
  <c r="BK114" i="56" s="1"/>
  <c r="BL23" i="56"/>
  <c r="BK69" i="56"/>
  <c r="BK119" i="56" s="1"/>
  <c r="BK50" i="56"/>
  <c r="BJ96" i="56"/>
  <c r="BK39" i="56"/>
  <c r="BJ85" i="56"/>
  <c r="BJ135" i="56" s="1"/>
  <c r="BK13" i="56"/>
  <c r="BJ59" i="56"/>
  <c r="BJ109" i="56" s="1"/>
  <c r="BL30" i="56"/>
  <c r="BK76" i="56"/>
  <c r="BK126" i="56" s="1"/>
  <c r="BL35" i="56"/>
  <c r="BK81" i="56"/>
  <c r="BK131" i="56" s="1"/>
  <c r="BL41" i="56"/>
  <c r="BK87" i="56"/>
  <c r="BK137" i="56" s="1"/>
  <c r="BK7" i="56"/>
  <c r="BJ53" i="56"/>
  <c r="BJ103" i="56" s="1"/>
  <c r="BK36" i="56"/>
  <c r="BJ82" i="56"/>
  <c r="BJ132" i="56" s="1"/>
  <c r="BK28" i="56"/>
  <c r="BJ74" i="56"/>
  <c r="BJ124" i="56" s="1"/>
  <c r="BK22" i="56"/>
  <c r="BJ68" i="56"/>
  <c r="BJ118" i="56" s="1"/>
  <c r="BK12" i="56"/>
  <c r="BJ58" i="56"/>
  <c r="BJ108" i="56" s="1"/>
  <c r="BK31" i="56"/>
  <c r="BJ77" i="56"/>
  <c r="BJ127" i="56" s="1"/>
  <c r="BK19" i="56"/>
  <c r="BJ65" i="56"/>
  <c r="BJ115" i="56" s="1"/>
  <c r="BK11" i="56"/>
  <c r="BJ57" i="56"/>
  <c r="BJ107" i="56" s="1"/>
  <c r="BK21" i="56"/>
  <c r="BJ67" i="56"/>
  <c r="BJ117" i="56" s="1"/>
  <c r="BK9" i="56"/>
  <c r="BJ55" i="56"/>
  <c r="BJ105" i="56" s="1"/>
  <c r="BK15" i="56"/>
  <c r="BJ61" i="56"/>
  <c r="BJ111" i="56" s="1"/>
  <c r="BL24" i="56"/>
  <c r="BK70" i="56"/>
  <c r="BK120" i="56" s="1"/>
  <c r="BK33" i="56"/>
  <c r="BJ79" i="56"/>
  <c r="BJ129" i="56" s="1"/>
  <c r="BK34" i="56"/>
  <c r="BJ80" i="56"/>
  <c r="BJ130" i="56" s="1"/>
  <c r="BM17" i="56"/>
  <c r="BM63" i="56" s="1"/>
  <c r="BM113" i="56" s="1"/>
  <c r="BL63" i="56"/>
  <c r="BL26" i="56"/>
  <c r="BK72" i="56"/>
  <c r="BK122" i="56" s="1"/>
  <c r="BK32" i="56"/>
  <c r="BJ78" i="56"/>
  <c r="BJ128" i="56" s="1"/>
  <c r="BL42" i="56"/>
  <c r="BK88" i="56"/>
  <c r="BK138" i="56" s="1"/>
  <c r="BK8" i="56"/>
  <c r="BJ54" i="56"/>
  <c r="BJ104" i="56" s="1"/>
  <c r="BK29" i="56"/>
  <c r="BJ75" i="56"/>
  <c r="BJ125" i="56" s="1"/>
  <c r="BK14" i="56"/>
  <c r="BJ60" i="56"/>
  <c r="BJ110" i="56" s="1"/>
  <c r="I15" i="6"/>
  <c r="I16" i="6" s="1"/>
  <c r="J13" i="18"/>
  <c r="AU13" i="8"/>
  <c r="Y62" i="8"/>
  <c r="Y45" i="8"/>
  <c r="V54" i="57"/>
  <c r="V104" i="57" s="1"/>
  <c r="V57" i="57"/>
  <c r="V107" i="57" s="1"/>
  <c r="V53" i="57"/>
  <c r="V103" i="57" s="1"/>
  <c r="V55" i="57"/>
  <c r="V105" i="57" s="1"/>
  <c r="V56" i="57"/>
  <c r="V106" i="57" s="1"/>
  <c r="L99" i="57"/>
  <c r="I153" i="57"/>
  <c r="J99" i="56"/>
  <c r="J201" i="56" s="1"/>
  <c r="G154" i="56"/>
  <c r="K97" i="56"/>
  <c r="L147" i="57"/>
  <c r="L149" i="57" s="1"/>
  <c r="L151" i="57" s="1"/>
  <c r="L153" i="57" s="1"/>
  <c r="M97" i="57"/>
  <c r="O52" i="57"/>
  <c r="P6" i="57"/>
  <c r="N102" i="57"/>
  <c r="N5" i="57"/>
  <c r="K102" i="56"/>
  <c r="K149" i="56" s="1"/>
  <c r="J147" i="56"/>
  <c r="J152" i="56" s="1"/>
  <c r="L52" i="56"/>
  <c r="M6" i="56"/>
  <c r="L5" i="56"/>
  <c r="B103" i="5"/>
  <c r="D52" i="5"/>
  <c r="B52" i="5"/>
  <c r="H6" i="5"/>
  <c r="I6" i="5" s="1"/>
  <c r="K33" i="4"/>
  <c r="BK44" i="56" l="1"/>
  <c r="BJ90" i="56"/>
  <c r="BJ140" i="56" s="1"/>
  <c r="BK46" i="56"/>
  <c r="BJ92" i="56"/>
  <c r="BJ142" i="56" s="1"/>
  <c r="BI142" i="56"/>
  <c r="BK47" i="56"/>
  <c r="BJ93" i="56"/>
  <c r="BJ143" i="56" s="1"/>
  <c r="BI143" i="56"/>
  <c r="BK49" i="56"/>
  <c r="BJ95" i="56"/>
  <c r="BJ91" i="56"/>
  <c r="BJ141" i="56" s="1"/>
  <c r="BK45" i="56"/>
  <c r="BJ94" i="56"/>
  <c r="BK48" i="56"/>
  <c r="BJ89" i="56"/>
  <c r="BJ139" i="56" s="1"/>
  <c r="BK43" i="56"/>
  <c r="BJ146" i="56"/>
  <c r="BL49" i="5"/>
  <c r="BK95" i="5"/>
  <c r="BK146" i="5" s="1"/>
  <c r="BL50" i="5"/>
  <c r="BK96" i="5"/>
  <c r="BK147" i="5" s="1"/>
  <c r="BL42" i="5"/>
  <c r="BK88" i="5"/>
  <c r="BK139" i="5" s="1"/>
  <c r="BM142" i="5"/>
  <c r="E91" i="5"/>
  <c r="BM46" i="5"/>
  <c r="BM92" i="5" s="1"/>
  <c r="BL92" i="5"/>
  <c r="BL143" i="5" s="1"/>
  <c r="BL90" i="5"/>
  <c r="BL141" i="5" s="1"/>
  <c r="BM44" i="5"/>
  <c r="BM90" i="5" s="1"/>
  <c r="BL89" i="5"/>
  <c r="BL140" i="5" s="1"/>
  <c r="BM43" i="5"/>
  <c r="BM89" i="5" s="1"/>
  <c r="BL93" i="5"/>
  <c r="BL144" i="5" s="1"/>
  <c r="BM47" i="5"/>
  <c r="BM93" i="5" s="1"/>
  <c r="BM48" i="5"/>
  <c r="BM94" i="5" s="1"/>
  <c r="BL94" i="5"/>
  <c r="BL145" i="5" s="1"/>
  <c r="BJ151" i="5"/>
  <c r="BM7" i="5"/>
  <c r="BM53" i="5" s="1"/>
  <c r="BL53" i="5"/>
  <c r="BL104" i="5" s="1"/>
  <c r="BM39" i="5"/>
  <c r="BM85" i="5" s="1"/>
  <c r="BL85" i="5"/>
  <c r="BL136" i="5" s="1"/>
  <c r="BM33" i="5"/>
  <c r="BM79" i="5" s="1"/>
  <c r="BL79" i="5"/>
  <c r="BL130" i="5" s="1"/>
  <c r="BM18" i="5"/>
  <c r="BM64" i="5" s="1"/>
  <c r="BL64" i="5"/>
  <c r="BL115" i="5" s="1"/>
  <c r="BM23" i="5"/>
  <c r="BM69" i="5" s="1"/>
  <c r="BL69" i="5"/>
  <c r="BL120" i="5" s="1"/>
  <c r="BM37" i="5"/>
  <c r="BM83" i="5" s="1"/>
  <c r="BL83" i="5"/>
  <c r="BL134" i="5" s="1"/>
  <c r="BM15" i="5"/>
  <c r="BM61" i="5" s="1"/>
  <c r="BL61" i="5"/>
  <c r="BL112" i="5" s="1"/>
  <c r="BM35" i="5"/>
  <c r="BM81" i="5" s="1"/>
  <c r="BL81" i="5"/>
  <c r="BL132" i="5" s="1"/>
  <c r="BM10" i="5"/>
  <c r="BM56" i="5" s="1"/>
  <c r="BL56" i="5"/>
  <c r="BL107" i="5" s="1"/>
  <c r="BL26" i="5"/>
  <c r="BK72" i="5"/>
  <c r="BK123" i="5" s="1"/>
  <c r="BM17" i="5"/>
  <c r="BM63" i="5" s="1"/>
  <c r="BL63" i="5"/>
  <c r="BL114" i="5" s="1"/>
  <c r="BL16" i="5"/>
  <c r="BK62" i="5"/>
  <c r="BK113" i="5" s="1"/>
  <c r="BM109" i="5"/>
  <c r="E58" i="5"/>
  <c r="BM40" i="5"/>
  <c r="BM86" i="5" s="1"/>
  <c r="BL86" i="5"/>
  <c r="BL137" i="5" s="1"/>
  <c r="BM41" i="5"/>
  <c r="BM87" i="5" s="1"/>
  <c r="BL87" i="5"/>
  <c r="BL138" i="5" s="1"/>
  <c r="BM19" i="5"/>
  <c r="BM65" i="5" s="1"/>
  <c r="BL65" i="5"/>
  <c r="BL116" i="5" s="1"/>
  <c r="BM122" i="5"/>
  <c r="E71" i="5"/>
  <c r="BM29" i="5"/>
  <c r="BM75" i="5" s="1"/>
  <c r="BL75" i="5"/>
  <c r="BL126" i="5" s="1"/>
  <c r="BM20" i="5"/>
  <c r="BM66" i="5" s="1"/>
  <c r="BL66" i="5"/>
  <c r="BL117" i="5" s="1"/>
  <c r="BL34" i="5"/>
  <c r="BK80" i="5"/>
  <c r="BK131" i="5" s="1"/>
  <c r="BM108" i="5"/>
  <c r="E57" i="5"/>
  <c r="BM24" i="5"/>
  <c r="BM70" i="5" s="1"/>
  <c r="BL70" i="5"/>
  <c r="BL121" i="5" s="1"/>
  <c r="BL8" i="5"/>
  <c r="BK54" i="5"/>
  <c r="BK105" i="5" s="1"/>
  <c r="BM28" i="5"/>
  <c r="BM74" i="5" s="1"/>
  <c r="BL74" i="5"/>
  <c r="BL125" i="5" s="1"/>
  <c r="BM133" i="5"/>
  <c r="E82" i="5"/>
  <c r="BM14" i="5"/>
  <c r="BM60" i="5" s="1"/>
  <c r="BL60" i="5"/>
  <c r="BL111" i="5" s="1"/>
  <c r="BM38" i="5"/>
  <c r="BM84" i="5" s="1"/>
  <c r="BL84" i="5"/>
  <c r="BL135" i="5" s="1"/>
  <c r="BM129" i="5"/>
  <c r="E78" i="5"/>
  <c r="BM30" i="5"/>
  <c r="BM76" i="5" s="1"/>
  <c r="BL76" i="5"/>
  <c r="BL127" i="5" s="1"/>
  <c r="BM31" i="5"/>
  <c r="BM77" i="5" s="1"/>
  <c r="BL77" i="5"/>
  <c r="BL128" i="5" s="1"/>
  <c r="BM27" i="5"/>
  <c r="BM73" i="5" s="1"/>
  <c r="BL73" i="5"/>
  <c r="BL124" i="5" s="1"/>
  <c r="BM13" i="5"/>
  <c r="BM59" i="5" s="1"/>
  <c r="BL59" i="5"/>
  <c r="BL110" i="5" s="1"/>
  <c r="BM106" i="5"/>
  <c r="E55" i="5"/>
  <c r="BM22" i="5"/>
  <c r="BM68" i="5" s="1"/>
  <c r="BL68" i="5"/>
  <c r="BL119" i="5" s="1"/>
  <c r="BM118" i="5"/>
  <c r="E67" i="5"/>
  <c r="BK40" i="56"/>
  <c r="BJ86" i="56"/>
  <c r="BJ136" i="56" s="1"/>
  <c r="BJ71" i="56"/>
  <c r="BJ121" i="56" s="1"/>
  <c r="BK25" i="56"/>
  <c r="BK38" i="56"/>
  <c r="BJ84" i="56"/>
  <c r="BJ134" i="56" s="1"/>
  <c r="E63" i="56"/>
  <c r="BL113" i="56"/>
  <c r="BK73" i="56"/>
  <c r="BK123" i="56" s="1"/>
  <c r="BL27" i="56"/>
  <c r="BL29" i="56"/>
  <c r="BK75" i="56"/>
  <c r="BK125" i="56" s="1"/>
  <c r="BM24" i="56"/>
  <c r="BM70" i="56" s="1"/>
  <c r="BM120" i="56" s="1"/>
  <c r="BL70" i="56"/>
  <c r="BL7" i="56"/>
  <c r="BK53" i="56"/>
  <c r="BK103" i="56" s="1"/>
  <c r="BL50" i="56"/>
  <c r="BK96" i="56"/>
  <c r="BK146" i="56" s="1"/>
  <c r="BL20" i="56"/>
  <c r="BK66" i="56"/>
  <c r="BK116" i="56" s="1"/>
  <c r="BL8" i="56"/>
  <c r="BK54" i="56"/>
  <c r="BK104" i="56" s="1"/>
  <c r="BL15" i="56"/>
  <c r="BK61" i="56"/>
  <c r="BK111" i="56" s="1"/>
  <c r="BL11" i="56"/>
  <c r="BK57" i="56"/>
  <c r="BK107" i="56" s="1"/>
  <c r="BL22" i="56"/>
  <c r="BK68" i="56"/>
  <c r="BK118" i="56" s="1"/>
  <c r="BM30" i="56"/>
  <c r="BM76" i="56" s="1"/>
  <c r="BM126" i="56" s="1"/>
  <c r="BL76" i="56"/>
  <c r="BM23" i="56"/>
  <c r="BM69" i="56" s="1"/>
  <c r="BM119" i="56" s="1"/>
  <c r="BL69" i="56"/>
  <c r="BL16" i="56"/>
  <c r="BK62" i="56"/>
  <c r="BK112" i="56" s="1"/>
  <c r="BM42" i="56"/>
  <c r="BM88" i="56" s="1"/>
  <c r="BM138" i="56" s="1"/>
  <c r="BL88" i="56"/>
  <c r="BL34" i="56"/>
  <c r="BK80" i="56"/>
  <c r="BK130" i="56" s="1"/>
  <c r="BL9" i="56"/>
  <c r="BK55" i="56"/>
  <c r="BK105" i="56" s="1"/>
  <c r="BL19" i="56"/>
  <c r="BK65" i="56"/>
  <c r="BK115" i="56" s="1"/>
  <c r="BL28" i="56"/>
  <c r="BK74" i="56"/>
  <c r="BK124" i="56" s="1"/>
  <c r="BM41" i="56"/>
  <c r="BM87" i="56" s="1"/>
  <c r="BM137" i="56" s="1"/>
  <c r="BL87" i="56"/>
  <c r="BL13" i="56"/>
  <c r="BK59" i="56"/>
  <c r="BK109" i="56" s="1"/>
  <c r="BM18" i="56"/>
  <c r="BM64" i="56" s="1"/>
  <c r="BM114" i="56" s="1"/>
  <c r="BL64" i="56"/>
  <c r="BL12" i="56"/>
  <c r="BK58" i="56"/>
  <c r="BK108" i="56" s="1"/>
  <c r="BM26" i="56"/>
  <c r="BM72" i="56" s="1"/>
  <c r="BM122" i="56" s="1"/>
  <c r="BL72" i="56"/>
  <c r="BL14" i="56"/>
  <c r="BK60" i="56"/>
  <c r="BK110" i="56" s="1"/>
  <c r="BL32" i="56"/>
  <c r="BK78" i="56"/>
  <c r="BK128" i="56" s="1"/>
  <c r="BL33" i="56"/>
  <c r="BK79" i="56"/>
  <c r="BK129" i="56" s="1"/>
  <c r="BL21" i="56"/>
  <c r="BK67" i="56"/>
  <c r="BK117" i="56" s="1"/>
  <c r="BL31" i="56"/>
  <c r="BK77" i="56"/>
  <c r="BK127" i="56" s="1"/>
  <c r="BL36" i="56"/>
  <c r="BK82" i="56"/>
  <c r="BK132" i="56" s="1"/>
  <c r="BM35" i="56"/>
  <c r="BM81" i="56" s="1"/>
  <c r="BM131" i="56" s="1"/>
  <c r="BL81" i="56"/>
  <c r="BL39" i="56"/>
  <c r="BK85" i="56"/>
  <c r="BK135" i="56" s="1"/>
  <c r="BL37" i="56"/>
  <c r="BK83" i="56"/>
  <c r="BK133" i="56" s="1"/>
  <c r="BM10" i="56"/>
  <c r="BM56" i="56" s="1"/>
  <c r="BM106" i="56" s="1"/>
  <c r="BL56" i="56"/>
  <c r="AV13" i="8"/>
  <c r="Z62" i="8"/>
  <c r="Z45" i="8"/>
  <c r="K99" i="56"/>
  <c r="K201" i="56" s="1"/>
  <c r="M147" i="57"/>
  <c r="M149" i="57" s="1"/>
  <c r="M151" i="57" s="1"/>
  <c r="M153" i="57" s="1"/>
  <c r="W53" i="57"/>
  <c r="W103" i="57" s="1"/>
  <c r="W57" i="57"/>
  <c r="W107" i="57" s="1"/>
  <c r="W56" i="57"/>
  <c r="W106" i="57" s="1"/>
  <c r="W54" i="57"/>
  <c r="W104" i="57" s="1"/>
  <c r="W55" i="57"/>
  <c r="W105" i="57" s="1"/>
  <c r="M99" i="57"/>
  <c r="L97" i="56"/>
  <c r="O5" i="57"/>
  <c r="K147" i="56"/>
  <c r="N97" i="57"/>
  <c r="O102" i="57"/>
  <c r="P52" i="57"/>
  <c r="Q6" i="57"/>
  <c r="L102" i="56"/>
  <c r="L149" i="56" s="1"/>
  <c r="J154" i="56"/>
  <c r="N6" i="56"/>
  <c r="M52" i="56"/>
  <c r="M5" i="56"/>
  <c r="H52" i="5"/>
  <c r="H103" i="5" s="1"/>
  <c r="J6" i="5"/>
  <c r="I52" i="5"/>
  <c r="BI150" i="56" l="1"/>
  <c r="BK91" i="56"/>
  <c r="BL45" i="56"/>
  <c r="BJ145" i="56"/>
  <c r="BJ144" i="56"/>
  <c r="BL49" i="56"/>
  <c r="BK95" i="56"/>
  <c r="BK145" i="56" s="1"/>
  <c r="BK92" i="56"/>
  <c r="BL46" i="56"/>
  <c r="BK93" i="56"/>
  <c r="BK143" i="56" s="1"/>
  <c r="BL47" i="56"/>
  <c r="BL48" i="56"/>
  <c r="BK94" i="56"/>
  <c r="BK144" i="56" s="1"/>
  <c r="BK89" i="56"/>
  <c r="BL43" i="56"/>
  <c r="BK90" i="56"/>
  <c r="BL44" i="56"/>
  <c r="BM42" i="5"/>
  <c r="BM88" i="5" s="1"/>
  <c r="BM139" i="5" s="1"/>
  <c r="BL88" i="5"/>
  <c r="BL96" i="5"/>
  <c r="BL147" i="5" s="1"/>
  <c r="BM50" i="5"/>
  <c r="BM96" i="5" s="1"/>
  <c r="BM147" i="5" s="1"/>
  <c r="BL95" i="5"/>
  <c r="BM49" i="5"/>
  <c r="BM95" i="5" s="1"/>
  <c r="BM146" i="5" s="1"/>
  <c r="BM104" i="5"/>
  <c r="BM141" i="5"/>
  <c r="E90" i="5"/>
  <c r="BM143" i="5"/>
  <c r="E92" i="5"/>
  <c r="BM140" i="5"/>
  <c r="E89" i="5"/>
  <c r="BM145" i="5"/>
  <c r="E94" i="5"/>
  <c r="BM144" i="5"/>
  <c r="E93" i="5"/>
  <c r="H150" i="5"/>
  <c r="BM16" i="5"/>
  <c r="BM62" i="5" s="1"/>
  <c r="BL62" i="5"/>
  <c r="BL113" i="5" s="1"/>
  <c r="BM132" i="5"/>
  <c r="E81" i="5"/>
  <c r="BM115" i="5"/>
  <c r="E64" i="5"/>
  <c r="BM119" i="5"/>
  <c r="E68" i="5"/>
  <c r="BM128" i="5"/>
  <c r="E77" i="5"/>
  <c r="BM135" i="5"/>
  <c r="E84" i="5"/>
  <c r="BM8" i="5"/>
  <c r="BM54" i="5" s="1"/>
  <c r="BL54" i="5"/>
  <c r="BL105" i="5" s="1"/>
  <c r="BM117" i="5"/>
  <c r="E66" i="5"/>
  <c r="BM138" i="5"/>
  <c r="E87" i="5"/>
  <c r="BM114" i="5"/>
  <c r="E63" i="5"/>
  <c r="BM112" i="5"/>
  <c r="E61" i="5"/>
  <c r="BM130" i="5"/>
  <c r="E79" i="5"/>
  <c r="BM127" i="5"/>
  <c r="E76" i="5"/>
  <c r="BM111" i="5"/>
  <c r="E60" i="5"/>
  <c r="BM121" i="5"/>
  <c r="E70" i="5"/>
  <c r="BM126" i="5"/>
  <c r="E75" i="5"/>
  <c r="BM137" i="5"/>
  <c r="E86" i="5"/>
  <c r="BM26" i="5"/>
  <c r="BM72" i="5" s="1"/>
  <c r="BL72" i="5"/>
  <c r="BL123" i="5" s="1"/>
  <c r="BM134" i="5"/>
  <c r="E83" i="5"/>
  <c r="BM136" i="5"/>
  <c r="E85" i="5"/>
  <c r="BM120" i="5"/>
  <c r="E69" i="5"/>
  <c r="BM110" i="5"/>
  <c r="E59" i="5"/>
  <c r="BM107" i="5"/>
  <c r="E56" i="5"/>
  <c r="BM124" i="5"/>
  <c r="E73" i="5"/>
  <c r="BM125" i="5"/>
  <c r="E74" i="5"/>
  <c r="BM34" i="5"/>
  <c r="BM80" i="5" s="1"/>
  <c r="BL80" i="5"/>
  <c r="BL131" i="5" s="1"/>
  <c r="BM116" i="5"/>
  <c r="E65" i="5"/>
  <c r="BL40" i="56"/>
  <c r="BK86" i="56"/>
  <c r="BK136" i="56" s="1"/>
  <c r="BL25" i="56"/>
  <c r="BK71" i="56"/>
  <c r="BK121" i="56" s="1"/>
  <c r="K152" i="56"/>
  <c r="K154" i="56" s="1"/>
  <c r="BL38" i="56"/>
  <c r="BK84" i="56"/>
  <c r="E72" i="56"/>
  <c r="BL122" i="56"/>
  <c r="E87" i="56"/>
  <c r="BL137" i="56"/>
  <c r="E69" i="56"/>
  <c r="BL119" i="56"/>
  <c r="BM27" i="56"/>
  <c r="BM73" i="56" s="1"/>
  <c r="BM123" i="56" s="1"/>
  <c r="BL73" i="56"/>
  <c r="E81" i="56"/>
  <c r="BL131" i="56"/>
  <c r="E76" i="56"/>
  <c r="BL126" i="56"/>
  <c r="E56" i="56"/>
  <c r="BL106" i="56"/>
  <c r="E64" i="56"/>
  <c r="BL114" i="56"/>
  <c r="E70" i="56"/>
  <c r="BL120" i="56"/>
  <c r="E88" i="56"/>
  <c r="BL138" i="56"/>
  <c r="BM39" i="56"/>
  <c r="BM85" i="56" s="1"/>
  <c r="BM135" i="56" s="1"/>
  <c r="BL85" i="56"/>
  <c r="BM21" i="56"/>
  <c r="BM67" i="56" s="1"/>
  <c r="BM117" i="56" s="1"/>
  <c r="BL67" i="56"/>
  <c r="BM34" i="56"/>
  <c r="BM80" i="56" s="1"/>
  <c r="BM130" i="56" s="1"/>
  <c r="BL80" i="56"/>
  <c r="BM11" i="56"/>
  <c r="BM57" i="56" s="1"/>
  <c r="BM107" i="56" s="1"/>
  <c r="BL57" i="56"/>
  <c r="BM50" i="56"/>
  <c r="BM96" i="56" s="1"/>
  <c r="BM146" i="56" s="1"/>
  <c r="BL96" i="56"/>
  <c r="BM33" i="56"/>
  <c r="BM79" i="56" s="1"/>
  <c r="BM129" i="56" s="1"/>
  <c r="BL79" i="56"/>
  <c r="BM12" i="56"/>
  <c r="BM58" i="56" s="1"/>
  <c r="BM108" i="56" s="1"/>
  <c r="BL58" i="56"/>
  <c r="BM28" i="56"/>
  <c r="BM74" i="56" s="1"/>
  <c r="BM124" i="56" s="1"/>
  <c r="BL74" i="56"/>
  <c r="BM15" i="56"/>
  <c r="BM61" i="56" s="1"/>
  <c r="BM111" i="56" s="1"/>
  <c r="BL61" i="56"/>
  <c r="BM7" i="56"/>
  <c r="BM53" i="56" s="1"/>
  <c r="BM103" i="56" s="1"/>
  <c r="BL53" i="56"/>
  <c r="BM36" i="56"/>
  <c r="BM82" i="56" s="1"/>
  <c r="BM132" i="56" s="1"/>
  <c r="BL82" i="56"/>
  <c r="BM32" i="56"/>
  <c r="BM78" i="56" s="1"/>
  <c r="BM128" i="56" s="1"/>
  <c r="BL78" i="56"/>
  <c r="BM19" i="56"/>
  <c r="BM65" i="56" s="1"/>
  <c r="BM115" i="56" s="1"/>
  <c r="BL65" i="56"/>
  <c r="BM8" i="56"/>
  <c r="BM54" i="56" s="1"/>
  <c r="BM104" i="56" s="1"/>
  <c r="BL54" i="56"/>
  <c r="BM37" i="56"/>
  <c r="BM83" i="56" s="1"/>
  <c r="BM133" i="56" s="1"/>
  <c r="BL83" i="56"/>
  <c r="BM31" i="56"/>
  <c r="BM77" i="56" s="1"/>
  <c r="BM127" i="56" s="1"/>
  <c r="BL77" i="56"/>
  <c r="BM14" i="56"/>
  <c r="BM60" i="56" s="1"/>
  <c r="BM110" i="56" s="1"/>
  <c r="BL60" i="56"/>
  <c r="BM13" i="56"/>
  <c r="BM59" i="56" s="1"/>
  <c r="BM109" i="56" s="1"/>
  <c r="BL59" i="56"/>
  <c r="BM9" i="56"/>
  <c r="BM55" i="56" s="1"/>
  <c r="BM105" i="56" s="1"/>
  <c r="BL55" i="56"/>
  <c r="BM16" i="56"/>
  <c r="BM62" i="56" s="1"/>
  <c r="BM112" i="56" s="1"/>
  <c r="BL62" i="56"/>
  <c r="BM22" i="56"/>
  <c r="BM68" i="56" s="1"/>
  <c r="BM118" i="56" s="1"/>
  <c r="BL68" i="56"/>
  <c r="BM20" i="56"/>
  <c r="BM66" i="56" s="1"/>
  <c r="BM116" i="56" s="1"/>
  <c r="BL66" i="56"/>
  <c r="BM29" i="56"/>
  <c r="BM75" i="56" s="1"/>
  <c r="BM125" i="56" s="1"/>
  <c r="BL75" i="56"/>
  <c r="AW13" i="8"/>
  <c r="AA62" i="8"/>
  <c r="AA45" i="8"/>
  <c r="X56" i="57"/>
  <c r="X106" i="57" s="1"/>
  <c r="X53" i="57"/>
  <c r="X103" i="57" s="1"/>
  <c r="X55" i="57"/>
  <c r="X105" i="57" s="1"/>
  <c r="X54" i="57"/>
  <c r="X104" i="57" s="1"/>
  <c r="X57" i="57"/>
  <c r="X107" i="57" s="1"/>
  <c r="N99" i="57"/>
  <c r="L99" i="56"/>
  <c r="L201" i="56" s="1"/>
  <c r="M97" i="56"/>
  <c r="I103" i="5"/>
  <c r="I150" i="5" s="1"/>
  <c r="N147" i="57"/>
  <c r="N149" i="57" s="1"/>
  <c r="N151" i="57" s="1"/>
  <c r="N153" i="57" s="1"/>
  <c r="Q52" i="57"/>
  <c r="R6" i="57"/>
  <c r="O97" i="57"/>
  <c r="P102" i="57"/>
  <c r="P5" i="57"/>
  <c r="O147" i="57"/>
  <c r="M102" i="56"/>
  <c r="M149" i="56" s="1"/>
  <c r="L147" i="56"/>
  <c r="L152" i="56" s="1"/>
  <c r="N52" i="56"/>
  <c r="O6" i="56"/>
  <c r="N5" i="56"/>
  <c r="K6" i="5"/>
  <c r="J52" i="5"/>
  <c r="BJ150" i="56" l="1"/>
  <c r="BL103" i="56"/>
  <c r="BL94" i="56"/>
  <c r="E94" i="56" s="1"/>
  <c r="BM48" i="56"/>
  <c r="BM94" i="56" s="1"/>
  <c r="BM144" i="56" s="1"/>
  <c r="BL93" i="56"/>
  <c r="BM47" i="56"/>
  <c r="BM93" i="56" s="1"/>
  <c r="BM143" i="56" s="1"/>
  <c r="BK139" i="56"/>
  <c r="BL90" i="56"/>
  <c r="E90" i="56" s="1"/>
  <c r="BM44" i="56"/>
  <c r="BM90" i="56" s="1"/>
  <c r="BM140" i="56" s="1"/>
  <c r="BK140" i="56"/>
  <c r="BL92" i="56"/>
  <c r="BM46" i="56"/>
  <c r="BM92" i="56" s="1"/>
  <c r="BM142" i="56" s="1"/>
  <c r="BL91" i="56"/>
  <c r="BM45" i="56"/>
  <c r="BM91" i="56" s="1"/>
  <c r="BM141" i="56" s="1"/>
  <c r="BM49" i="56"/>
  <c r="BM95" i="56" s="1"/>
  <c r="BM145" i="56" s="1"/>
  <c r="BL95" i="56"/>
  <c r="BM43" i="56"/>
  <c r="BM89" i="56" s="1"/>
  <c r="BM139" i="56" s="1"/>
  <c r="BL89" i="56"/>
  <c r="BK142" i="56"/>
  <c r="BK141" i="56"/>
  <c r="E96" i="5"/>
  <c r="BK151" i="5"/>
  <c r="BL139" i="5"/>
  <c r="E88" i="5"/>
  <c r="BL146" i="5"/>
  <c r="E95" i="5"/>
  <c r="BM131" i="5"/>
  <c r="BM151" i="5" s="1"/>
  <c r="E80" i="5"/>
  <c r="BM105" i="5"/>
  <c r="E54" i="5"/>
  <c r="BM123" i="5"/>
  <c r="E72" i="5"/>
  <c r="BM113" i="5"/>
  <c r="E62" i="5"/>
  <c r="BM40" i="56"/>
  <c r="BM86" i="56" s="1"/>
  <c r="BM136" i="56" s="1"/>
  <c r="BL86" i="56"/>
  <c r="BM25" i="56"/>
  <c r="BM71" i="56" s="1"/>
  <c r="BM121" i="56" s="1"/>
  <c r="BL71" i="56"/>
  <c r="BK134" i="56"/>
  <c r="BM38" i="56"/>
  <c r="BM84" i="56" s="1"/>
  <c r="BM134" i="56" s="1"/>
  <c r="BL84" i="56"/>
  <c r="E78" i="56"/>
  <c r="BL128" i="56"/>
  <c r="E75" i="56"/>
  <c r="BL125" i="56"/>
  <c r="E55" i="56"/>
  <c r="BL105" i="56"/>
  <c r="E83" i="56"/>
  <c r="BL133" i="56"/>
  <c r="E82" i="56"/>
  <c r="BL132" i="56"/>
  <c r="E58" i="56"/>
  <c r="BL108" i="56"/>
  <c r="E80" i="56"/>
  <c r="BL130" i="56"/>
  <c r="E62" i="56"/>
  <c r="BL112" i="56"/>
  <c r="E77" i="56"/>
  <c r="BL127" i="56"/>
  <c r="E74" i="56"/>
  <c r="BL124" i="56"/>
  <c r="E57" i="56"/>
  <c r="BL107" i="56"/>
  <c r="E66" i="56"/>
  <c r="BL116" i="56"/>
  <c r="E59" i="56"/>
  <c r="BL109" i="56"/>
  <c r="E54" i="56"/>
  <c r="BL104" i="56"/>
  <c r="E79" i="56"/>
  <c r="BL129" i="56"/>
  <c r="E67" i="56"/>
  <c r="BL117" i="56"/>
  <c r="E68" i="56"/>
  <c r="BL118" i="56"/>
  <c r="E60" i="56"/>
  <c r="BL110" i="56"/>
  <c r="E65" i="56"/>
  <c r="BL115" i="56"/>
  <c r="E61" i="56"/>
  <c r="BL111" i="56"/>
  <c r="E96" i="56"/>
  <c r="BL146" i="56"/>
  <c r="E85" i="56"/>
  <c r="BL135" i="56"/>
  <c r="E73" i="56"/>
  <c r="BL123" i="56"/>
  <c r="AX13" i="8"/>
  <c r="AB62" i="8"/>
  <c r="AB45" i="8"/>
  <c r="Y55" i="57"/>
  <c r="Y105" i="57" s="1"/>
  <c r="Y53" i="57"/>
  <c r="Y103" i="57" s="1"/>
  <c r="Y54" i="57"/>
  <c r="Y104" i="57" s="1"/>
  <c r="Y57" i="57"/>
  <c r="Y107" i="57" s="1"/>
  <c r="Y56" i="57"/>
  <c r="Y106" i="57" s="1"/>
  <c r="O99" i="57"/>
  <c r="M99" i="56"/>
  <c r="M201" i="56" s="1"/>
  <c r="N97" i="56"/>
  <c r="J103" i="5"/>
  <c r="J150" i="5" s="1"/>
  <c r="P97" i="57"/>
  <c r="Q5" i="57"/>
  <c r="Q102" i="57"/>
  <c r="P147" i="57"/>
  <c r="O149" i="57"/>
  <c r="O151" i="57" s="1"/>
  <c r="O153" i="57" s="1"/>
  <c r="R52" i="57"/>
  <c r="S6" i="57"/>
  <c r="O52" i="56"/>
  <c r="P6" i="56"/>
  <c r="O5" i="56"/>
  <c r="L154" i="56"/>
  <c r="M147" i="56"/>
  <c r="M152" i="56" s="1"/>
  <c r="N102" i="56"/>
  <c r="N149" i="56" s="1"/>
  <c r="L6" i="5"/>
  <c r="K52" i="5"/>
  <c r="BL142" i="56" l="1"/>
  <c r="BL139" i="56"/>
  <c r="BL144" i="56"/>
  <c r="BL145" i="56"/>
  <c r="BL141" i="56"/>
  <c r="BL140" i="56"/>
  <c r="BL134" i="56"/>
  <c r="E89" i="56"/>
  <c r="E92" i="56"/>
  <c r="E95" i="56"/>
  <c r="E91" i="56"/>
  <c r="BM150" i="56"/>
  <c r="BL143" i="56"/>
  <c r="E93" i="56"/>
  <c r="BK150" i="56"/>
  <c r="BL151" i="5"/>
  <c r="BL136" i="56"/>
  <c r="E86" i="56"/>
  <c r="E71" i="56"/>
  <c r="BL121" i="56"/>
  <c r="E84" i="56"/>
  <c r="AY13" i="8"/>
  <c r="AC62" i="8"/>
  <c r="AC45" i="8"/>
  <c r="Z57" i="57"/>
  <c r="Z107" i="57" s="1"/>
  <c r="Z53" i="57"/>
  <c r="Z103" i="57" s="1"/>
  <c r="Z54" i="57"/>
  <c r="Z104" i="57" s="1"/>
  <c r="Z55" i="57"/>
  <c r="Z105" i="57" s="1"/>
  <c r="Z56" i="57"/>
  <c r="Z106" i="57" s="1"/>
  <c r="P99" i="57"/>
  <c r="N99" i="56"/>
  <c r="N201" i="56" s="1"/>
  <c r="O97" i="56"/>
  <c r="K103" i="5"/>
  <c r="K150" i="5" s="1"/>
  <c r="R5" i="57"/>
  <c r="N147" i="56"/>
  <c r="Q147" i="57"/>
  <c r="R102" i="57"/>
  <c r="Q97" i="57"/>
  <c r="S52" i="57"/>
  <c r="T6" i="57"/>
  <c r="P149" i="57"/>
  <c r="P151" i="57" s="1"/>
  <c r="P153" i="57" s="1"/>
  <c r="O102" i="56"/>
  <c r="O149" i="56" s="1"/>
  <c r="Q6" i="56"/>
  <c r="P5" i="56"/>
  <c r="P52" i="56"/>
  <c r="M154" i="56"/>
  <c r="M6" i="5"/>
  <c r="L52" i="5"/>
  <c r="BL150" i="56" l="1"/>
  <c r="N152" i="56"/>
  <c r="N154" i="56" s="1"/>
  <c r="O99" i="56"/>
  <c r="O201" i="56" s="1"/>
  <c r="AN14" i="8"/>
  <c r="AD62" i="8"/>
  <c r="AD45" i="8"/>
  <c r="AA54" i="57"/>
  <c r="AA104" i="57" s="1"/>
  <c r="AA53" i="57"/>
  <c r="AA103" i="57" s="1"/>
  <c r="AA57" i="57"/>
  <c r="AA107" i="57" s="1"/>
  <c r="AA56" i="57"/>
  <c r="AA106" i="57" s="1"/>
  <c r="AA55" i="57"/>
  <c r="AA105" i="57" s="1"/>
  <c r="Q99" i="57"/>
  <c r="P97" i="56"/>
  <c r="O147" i="56"/>
  <c r="L103" i="5"/>
  <c r="L150" i="5" s="1"/>
  <c r="R97" i="57"/>
  <c r="R99" i="57" s="1"/>
  <c r="R147" i="57"/>
  <c r="T52" i="57"/>
  <c r="U6" i="57"/>
  <c r="S102" i="57"/>
  <c r="Q149" i="57"/>
  <c r="Q151" i="57" s="1"/>
  <c r="Q153" i="57" s="1"/>
  <c r="S5" i="57"/>
  <c r="P102" i="56"/>
  <c r="P149" i="56" s="1"/>
  <c r="R6" i="56"/>
  <c r="Q52" i="56"/>
  <c r="Q5" i="56"/>
  <c r="N6" i="5"/>
  <c r="M52" i="5"/>
  <c r="P99" i="56" l="1"/>
  <c r="P201" i="56" s="1"/>
  <c r="O152" i="56"/>
  <c r="O154" i="56" s="1"/>
  <c r="AO14" i="8"/>
  <c r="S63" i="8"/>
  <c r="S46" i="8"/>
  <c r="AB55" i="57"/>
  <c r="AB105" i="57" s="1"/>
  <c r="AB53" i="57"/>
  <c r="AB103" i="57" s="1"/>
  <c r="AB56" i="57"/>
  <c r="AB106" i="57" s="1"/>
  <c r="AB54" i="57"/>
  <c r="AB104" i="57" s="1"/>
  <c r="AB57" i="57"/>
  <c r="AB107" i="57" s="1"/>
  <c r="P147" i="56"/>
  <c r="Q97" i="56"/>
  <c r="M103" i="5"/>
  <c r="M150" i="5" s="1"/>
  <c r="R149" i="57"/>
  <c r="R151" i="57" s="1"/>
  <c r="R153" i="57" s="1"/>
  <c r="S97" i="57"/>
  <c r="S147" i="57"/>
  <c r="U52" i="57"/>
  <c r="V6" i="57"/>
  <c r="T102" i="57"/>
  <c r="T5" i="57"/>
  <c r="R52" i="56"/>
  <c r="S6" i="56"/>
  <c r="R5" i="56"/>
  <c r="Q102" i="56"/>
  <c r="O6" i="5"/>
  <c r="N52" i="5"/>
  <c r="Q99" i="56" l="1"/>
  <c r="Q201" i="56" s="1"/>
  <c r="Q204" i="56" s="1"/>
  <c r="C8" i="4" s="1"/>
  <c r="Q147" i="56"/>
  <c r="Q149" i="56"/>
  <c r="P152" i="56"/>
  <c r="P154" i="56" s="1"/>
  <c r="AP14" i="8"/>
  <c r="T63" i="8"/>
  <c r="T46" i="8"/>
  <c r="AC54" i="57"/>
  <c r="AC104" i="57" s="1"/>
  <c r="AC53" i="57"/>
  <c r="AC103" i="57" s="1"/>
  <c r="AC55" i="57"/>
  <c r="AC105" i="57" s="1"/>
  <c r="AC57" i="57"/>
  <c r="AC107" i="57" s="1"/>
  <c r="AC56" i="57"/>
  <c r="AC106" i="57" s="1"/>
  <c r="S99" i="57"/>
  <c r="R97" i="56"/>
  <c r="N103" i="5"/>
  <c r="N150" i="5" s="1"/>
  <c r="T147" i="57"/>
  <c r="U102" i="57"/>
  <c r="T97" i="57"/>
  <c r="T99" i="57" s="1"/>
  <c r="S149" i="57"/>
  <c r="S151" i="57" s="1"/>
  <c r="S153" i="57" s="1"/>
  <c r="V52" i="57"/>
  <c r="W6" i="57"/>
  <c r="U5" i="57"/>
  <c r="S52" i="56"/>
  <c r="T6" i="56"/>
  <c r="S5" i="56"/>
  <c r="R102" i="56"/>
  <c r="P6" i="5"/>
  <c r="O52" i="5"/>
  <c r="F8" i="4" l="1"/>
  <c r="C14" i="4"/>
  <c r="R99" i="56"/>
  <c r="R201" i="56" s="1"/>
  <c r="R147" i="56"/>
  <c r="R149" i="56"/>
  <c r="Q152" i="56"/>
  <c r="Q154" i="56" s="1"/>
  <c r="AQ14" i="8"/>
  <c r="U63" i="8"/>
  <c r="U46" i="8"/>
  <c r="AD53" i="57"/>
  <c r="AD103" i="57" s="1"/>
  <c r="AD55" i="57"/>
  <c r="AD105" i="57" s="1"/>
  <c r="AD57" i="57"/>
  <c r="AD107" i="57" s="1"/>
  <c r="AD54" i="57"/>
  <c r="AD104" i="57" s="1"/>
  <c r="AD56" i="57"/>
  <c r="AD106" i="57" s="1"/>
  <c r="S97" i="56"/>
  <c r="O103" i="5"/>
  <c r="O150" i="5" s="1"/>
  <c r="V5" i="57"/>
  <c r="U97" i="57"/>
  <c r="U99" i="57" s="1"/>
  <c r="V102" i="57"/>
  <c r="T149" i="57"/>
  <c r="T151" i="57" s="1"/>
  <c r="T153" i="57" s="1"/>
  <c r="W52" i="57"/>
  <c r="X6" i="57"/>
  <c r="U147" i="57"/>
  <c r="T52" i="56"/>
  <c r="U6" i="56"/>
  <c r="T5" i="56"/>
  <c r="S102" i="56"/>
  <c r="Q6" i="5"/>
  <c r="P52" i="5"/>
  <c r="S99" i="56" l="1"/>
  <c r="S201" i="56" s="1"/>
  <c r="S147" i="56"/>
  <c r="S149" i="56"/>
  <c r="R152" i="56"/>
  <c r="R154" i="56" s="1"/>
  <c r="AR14" i="8"/>
  <c r="V63" i="8"/>
  <c r="V46" i="8"/>
  <c r="AE55" i="57"/>
  <c r="AE105" i="57" s="1"/>
  <c r="AE53" i="57"/>
  <c r="AE103" i="57" s="1"/>
  <c r="AE56" i="57"/>
  <c r="AE106" i="57" s="1"/>
  <c r="AE57" i="57"/>
  <c r="AE107" i="57" s="1"/>
  <c r="AE54" i="57"/>
  <c r="AE104" i="57" s="1"/>
  <c r="T97" i="56"/>
  <c r="T99" i="56" s="1"/>
  <c r="T201" i="56" s="1"/>
  <c r="P103" i="5"/>
  <c r="P150" i="5" s="1"/>
  <c r="W102" i="57"/>
  <c r="V97" i="57"/>
  <c r="V99" i="57" s="1"/>
  <c r="W5" i="57"/>
  <c r="V147" i="57"/>
  <c r="U149" i="57"/>
  <c r="U151" i="57" s="1"/>
  <c r="U153" i="57" s="1"/>
  <c r="X52" i="57"/>
  <c r="Y6" i="57"/>
  <c r="T102" i="56"/>
  <c r="V6" i="56"/>
  <c r="U52" i="56"/>
  <c r="U5" i="56"/>
  <c r="R6" i="5"/>
  <c r="Q52" i="5"/>
  <c r="T147" i="56" l="1"/>
  <c r="T149" i="56"/>
  <c r="S152" i="56"/>
  <c r="S154" i="56" s="1"/>
  <c r="AS14" i="8"/>
  <c r="W63" i="8"/>
  <c r="W46" i="8"/>
  <c r="AF54" i="57"/>
  <c r="AF104" i="57" s="1"/>
  <c r="AF57" i="57"/>
  <c r="AF107" i="57" s="1"/>
  <c r="AF56" i="57"/>
  <c r="AF106" i="57" s="1"/>
  <c r="AF53" i="57"/>
  <c r="AF103" i="57" s="1"/>
  <c r="AF55" i="57"/>
  <c r="AF105" i="57" s="1"/>
  <c r="U97" i="56"/>
  <c r="Q103" i="5"/>
  <c r="Q150" i="5" s="1"/>
  <c r="X5" i="57"/>
  <c r="W97" i="57"/>
  <c r="W99" i="57" s="1"/>
  <c r="X102" i="57"/>
  <c r="W147" i="57"/>
  <c r="V149" i="57"/>
  <c r="V151" i="57" s="1"/>
  <c r="V153" i="57" s="1"/>
  <c r="Y52" i="57"/>
  <c r="Z6" i="57"/>
  <c r="V52" i="56"/>
  <c r="W6" i="56"/>
  <c r="V5" i="56"/>
  <c r="U102" i="56"/>
  <c r="S6" i="5"/>
  <c r="R52" i="5"/>
  <c r="U99" i="56" l="1"/>
  <c r="U201" i="56" s="1"/>
  <c r="U147" i="56"/>
  <c r="U149" i="56"/>
  <c r="T152" i="56"/>
  <c r="T154" i="56" s="1"/>
  <c r="AT14" i="8"/>
  <c r="X63" i="8"/>
  <c r="X46" i="8"/>
  <c r="AG55" i="57"/>
  <c r="AG105" i="57" s="1"/>
  <c r="AG56" i="57"/>
  <c r="AG106" i="57" s="1"/>
  <c r="AG57" i="57"/>
  <c r="AG107" i="57" s="1"/>
  <c r="AG53" i="57"/>
  <c r="AG103" i="57" s="1"/>
  <c r="AG54" i="57"/>
  <c r="AG104" i="57" s="1"/>
  <c r="V97" i="56"/>
  <c r="V99" i="56" s="1"/>
  <c r="V201" i="56" s="1"/>
  <c r="R103" i="5"/>
  <c r="R150" i="5" s="1"/>
  <c r="Z52" i="57"/>
  <c r="AA6" i="57"/>
  <c r="Y102" i="57"/>
  <c r="W149" i="57"/>
  <c r="W151" i="57" s="1"/>
  <c r="W153" i="57" s="1"/>
  <c r="X147" i="57"/>
  <c r="Y5" i="57"/>
  <c r="X97" i="57"/>
  <c r="X99" i="57" s="1"/>
  <c r="V102" i="56"/>
  <c r="W52" i="56"/>
  <c r="X6" i="56"/>
  <c r="W5" i="56"/>
  <c r="T6" i="5"/>
  <c r="S52" i="5"/>
  <c r="U152" i="56" l="1"/>
  <c r="U154" i="56" s="1"/>
  <c r="V147" i="56"/>
  <c r="V149" i="56"/>
  <c r="AU14" i="8"/>
  <c r="Y63" i="8"/>
  <c r="Y46" i="8"/>
  <c r="AH55" i="57"/>
  <c r="AH105" i="57" s="1"/>
  <c r="AH53" i="57"/>
  <c r="AH103" i="57" s="1"/>
  <c r="AH57" i="57"/>
  <c r="AH107" i="57" s="1"/>
  <c r="AH54" i="57"/>
  <c r="AH104" i="57" s="1"/>
  <c r="AH56" i="57"/>
  <c r="AH106" i="57" s="1"/>
  <c r="W97" i="56"/>
  <c r="W99" i="56" s="1"/>
  <c r="W201" i="56" s="1"/>
  <c r="S103" i="5"/>
  <c r="S150" i="5" s="1"/>
  <c r="Z5" i="57"/>
  <c r="AA52" i="57"/>
  <c r="AB6" i="57"/>
  <c r="Y97" i="57"/>
  <c r="Y99" i="57" s="1"/>
  <c r="X149" i="57"/>
  <c r="X151" i="57" s="1"/>
  <c r="X153" i="57" s="1"/>
  <c r="Y147" i="57"/>
  <c r="Z102" i="57"/>
  <c r="W102" i="56"/>
  <c r="Y6" i="56"/>
  <c r="X5" i="56"/>
  <c r="X52" i="56"/>
  <c r="U6" i="5"/>
  <c r="T52" i="5"/>
  <c r="W147" i="56" l="1"/>
  <c r="W149" i="56"/>
  <c r="V152" i="56"/>
  <c r="V154" i="56" s="1"/>
  <c r="AV14" i="8"/>
  <c r="Z63" i="8"/>
  <c r="Z46" i="8"/>
  <c r="AI57" i="57"/>
  <c r="AI107" i="57" s="1"/>
  <c r="AI56" i="57"/>
  <c r="AI106" i="57" s="1"/>
  <c r="AI53" i="57"/>
  <c r="AI103" i="57" s="1"/>
  <c r="AI55" i="57"/>
  <c r="AI105" i="57" s="1"/>
  <c r="AI54" i="57"/>
  <c r="AI104" i="57" s="1"/>
  <c r="X97" i="56"/>
  <c r="X99" i="56" s="1"/>
  <c r="X201" i="56" s="1"/>
  <c r="T103" i="5"/>
  <c r="T150" i="5" s="1"/>
  <c r="AB52" i="57"/>
  <c r="AC6" i="57"/>
  <c r="Z97" i="57"/>
  <c r="Z99" i="57" s="1"/>
  <c r="AA102" i="57"/>
  <c r="Z147" i="57"/>
  <c r="Y149" i="57"/>
  <c r="Y151" i="57" s="1"/>
  <c r="Y153" i="57" s="1"/>
  <c r="AA5" i="57"/>
  <c r="Z6" i="56"/>
  <c r="Y52" i="56"/>
  <c r="Y5" i="56"/>
  <c r="X102" i="56"/>
  <c r="V6" i="5"/>
  <c r="U52" i="5"/>
  <c r="X147" i="56" l="1"/>
  <c r="X149" i="56"/>
  <c r="W152" i="56"/>
  <c r="W154" i="56" s="1"/>
  <c r="AW14" i="8"/>
  <c r="AA63" i="8"/>
  <c r="AA46" i="8"/>
  <c r="AJ53" i="57"/>
  <c r="AJ103" i="57" s="1"/>
  <c r="AJ54" i="57"/>
  <c r="AJ104" i="57" s="1"/>
  <c r="AJ55" i="57"/>
  <c r="AJ105" i="57" s="1"/>
  <c r="AJ57" i="57"/>
  <c r="AJ107" i="57" s="1"/>
  <c r="AJ56" i="57"/>
  <c r="AJ106" i="57" s="1"/>
  <c r="Y97" i="56"/>
  <c r="Y99" i="56" s="1"/>
  <c r="Y201" i="56" s="1"/>
  <c r="U103" i="5"/>
  <c r="U150" i="5" s="1"/>
  <c r="Z149" i="57"/>
  <c r="Z151" i="57" s="1"/>
  <c r="Z153" i="57" s="1"/>
  <c r="AB102" i="57"/>
  <c r="AA97" i="57"/>
  <c r="AA99" i="57" s="1"/>
  <c r="AC52" i="57"/>
  <c r="AD6" i="57"/>
  <c r="AA147" i="57"/>
  <c r="AB5" i="57"/>
  <c r="Y102" i="56"/>
  <c r="Z52" i="56"/>
  <c r="AA6" i="56"/>
  <c r="Z5" i="56"/>
  <c r="W6" i="5"/>
  <c r="V52" i="5"/>
  <c r="Y147" i="56" l="1"/>
  <c r="Y149" i="56"/>
  <c r="X152" i="56"/>
  <c r="X154" i="56" s="1"/>
  <c r="AX14" i="8"/>
  <c r="AB63" i="8"/>
  <c r="AB46" i="8"/>
  <c r="AK53" i="57"/>
  <c r="AK103" i="57" s="1"/>
  <c r="AK54" i="57"/>
  <c r="AK104" i="57" s="1"/>
  <c r="AK56" i="57"/>
  <c r="AK106" i="57" s="1"/>
  <c r="AK55" i="57"/>
  <c r="AK105" i="57" s="1"/>
  <c r="AK57" i="57"/>
  <c r="AK107" i="57" s="1"/>
  <c r="Z97" i="56"/>
  <c r="Z99" i="56" s="1"/>
  <c r="Z201" i="56" s="1"/>
  <c r="V103" i="5"/>
  <c r="V150" i="5" s="1"/>
  <c r="AC5" i="57"/>
  <c r="AC102" i="57"/>
  <c r="AB147" i="57"/>
  <c r="AA149" i="57"/>
  <c r="AA151" i="57" s="1"/>
  <c r="AA153" i="57" s="1"/>
  <c r="AB97" i="57"/>
  <c r="AB99" i="57" s="1"/>
  <c r="AD52" i="57"/>
  <c r="AE6" i="57"/>
  <c r="AA52" i="56"/>
  <c r="AB6" i="56"/>
  <c r="AA5" i="56"/>
  <c r="Z102" i="56"/>
  <c r="X6" i="5"/>
  <c r="W52" i="5"/>
  <c r="Z147" i="56" l="1"/>
  <c r="Z149" i="56"/>
  <c r="Y152" i="56"/>
  <c r="Y154" i="56" s="1"/>
  <c r="AY14" i="8"/>
  <c r="AC63" i="8"/>
  <c r="AC46" i="8"/>
  <c r="AL53" i="57"/>
  <c r="AL103" i="57" s="1"/>
  <c r="AL54" i="57"/>
  <c r="AL104" i="57" s="1"/>
  <c r="AL57" i="57"/>
  <c r="AL107" i="57" s="1"/>
  <c r="AL55" i="57"/>
  <c r="AL105" i="57" s="1"/>
  <c r="AL56" i="57"/>
  <c r="AL106" i="57" s="1"/>
  <c r="AA97" i="56"/>
  <c r="AA99" i="56" s="1"/>
  <c r="AA201" i="56" s="1"/>
  <c r="W103" i="5"/>
  <c r="W150" i="5" s="1"/>
  <c r="AD5" i="57"/>
  <c r="AD102" i="57"/>
  <c r="AC97" i="57"/>
  <c r="AC99" i="57" s="1"/>
  <c r="AC147" i="57"/>
  <c r="AE52" i="57"/>
  <c r="AF6" i="57"/>
  <c r="AB149" i="57"/>
  <c r="AB151" i="57" s="1"/>
  <c r="AB153" i="57" s="1"/>
  <c r="AB52" i="56"/>
  <c r="AC6" i="56"/>
  <c r="AB5" i="56"/>
  <c r="AA102" i="56"/>
  <c r="Y6" i="5"/>
  <c r="X52" i="5"/>
  <c r="AA147" i="56" l="1"/>
  <c r="AA149" i="56"/>
  <c r="Z152" i="56"/>
  <c r="Z154" i="56" s="1"/>
  <c r="AN15" i="8"/>
  <c r="AD63" i="8"/>
  <c r="AD46" i="8"/>
  <c r="AM57" i="57"/>
  <c r="AM107" i="57" s="1"/>
  <c r="AM54" i="57"/>
  <c r="AM104" i="57" s="1"/>
  <c r="AM53" i="57"/>
  <c r="AM103" i="57" s="1"/>
  <c r="AM56" i="57"/>
  <c r="AM106" i="57" s="1"/>
  <c r="AM55" i="57"/>
  <c r="AM105" i="57" s="1"/>
  <c r="AB97" i="56"/>
  <c r="AB99" i="56" s="1"/>
  <c r="AB201" i="56" s="1"/>
  <c r="X103" i="5"/>
  <c r="X150" i="5" s="1"/>
  <c r="AE5" i="57"/>
  <c r="AF52" i="57"/>
  <c r="AG6" i="57"/>
  <c r="AD97" i="57"/>
  <c r="AD99" i="57" s="1"/>
  <c r="AC149" i="57"/>
  <c r="AC151" i="57" s="1"/>
  <c r="AC153" i="57" s="1"/>
  <c r="AE102" i="57"/>
  <c r="AD147" i="57"/>
  <c r="AD6" i="56"/>
  <c r="AC52" i="56"/>
  <c r="AC5" i="56"/>
  <c r="AB102" i="56"/>
  <c r="Z6" i="5"/>
  <c r="Y52" i="5"/>
  <c r="AB147" i="56" l="1"/>
  <c r="AB149" i="56"/>
  <c r="AA152" i="56"/>
  <c r="AA154" i="56" s="1"/>
  <c r="AO15" i="8"/>
  <c r="S64" i="8"/>
  <c r="S47" i="8"/>
  <c r="AN53" i="57"/>
  <c r="AN103" i="57" s="1"/>
  <c r="AN55" i="57"/>
  <c r="AN105" i="57" s="1"/>
  <c r="AN56" i="57"/>
  <c r="AN106" i="57" s="1"/>
  <c r="AN57" i="57"/>
  <c r="AN107" i="57" s="1"/>
  <c r="AN54" i="57"/>
  <c r="AN104" i="57" s="1"/>
  <c r="AC97" i="56"/>
  <c r="AC99" i="56" s="1"/>
  <c r="AC201" i="56" s="1"/>
  <c r="AC204" i="56" s="1"/>
  <c r="C18" i="4" s="1"/>
  <c r="F18" i="4" s="1"/>
  <c r="Y103" i="5"/>
  <c r="Y150" i="5" s="1"/>
  <c r="AE97" i="57"/>
  <c r="AE99" i="57" s="1"/>
  <c r="AE147" i="57"/>
  <c r="AF102" i="57"/>
  <c r="AG52" i="57"/>
  <c r="AH6" i="57"/>
  <c r="AD149" i="57"/>
  <c r="AD151" i="57" s="1"/>
  <c r="AD153" i="57" s="1"/>
  <c r="AF5" i="57"/>
  <c r="AC102" i="56"/>
  <c r="AD52" i="56"/>
  <c r="AE6" i="56"/>
  <c r="AD5" i="56"/>
  <c r="AA6" i="5"/>
  <c r="Z52" i="5"/>
  <c r="AC147" i="56" l="1"/>
  <c r="AC149" i="56"/>
  <c r="AB152" i="56"/>
  <c r="AB154" i="56" s="1"/>
  <c r="AP15" i="8"/>
  <c r="T64" i="8"/>
  <c r="T47" i="8"/>
  <c r="AO57" i="57"/>
  <c r="AO107" i="57" s="1"/>
  <c r="AO55" i="57"/>
  <c r="AO105" i="57" s="1"/>
  <c r="AO54" i="57"/>
  <c r="AO104" i="57" s="1"/>
  <c r="AO56" i="57"/>
  <c r="AO106" i="57" s="1"/>
  <c r="AO53" i="57"/>
  <c r="AO103" i="57" s="1"/>
  <c r="AD97" i="56"/>
  <c r="AD99" i="56" s="1"/>
  <c r="AD201" i="56" s="1"/>
  <c r="Z103" i="5"/>
  <c r="Z150" i="5" s="1"/>
  <c r="AH52" i="57"/>
  <c r="AI6" i="57"/>
  <c r="AG102" i="57"/>
  <c r="AF147" i="57"/>
  <c r="AF97" i="57"/>
  <c r="AF99" i="57" s="1"/>
  <c r="AG5" i="57"/>
  <c r="AE149" i="57"/>
  <c r="AE151" i="57" s="1"/>
  <c r="AE153" i="57" s="1"/>
  <c r="AE52" i="56"/>
  <c r="AF6" i="56"/>
  <c r="AE5" i="56"/>
  <c r="AD102" i="56"/>
  <c r="AB6" i="5"/>
  <c r="AA52" i="5"/>
  <c r="AD147" i="56" l="1"/>
  <c r="AD149" i="56"/>
  <c r="AC152" i="56"/>
  <c r="AC154" i="56" s="1"/>
  <c r="AQ15" i="8"/>
  <c r="U64" i="8"/>
  <c r="U47" i="8"/>
  <c r="AP56" i="57"/>
  <c r="AP106" i="57" s="1"/>
  <c r="AP55" i="57"/>
  <c r="AP105" i="57" s="1"/>
  <c r="AP53" i="57"/>
  <c r="AP103" i="57" s="1"/>
  <c r="AP54" i="57"/>
  <c r="AP104" i="57" s="1"/>
  <c r="AP57" i="57"/>
  <c r="AP107" i="57" s="1"/>
  <c r="AE97" i="56"/>
  <c r="AE99" i="56" s="1"/>
  <c r="AE201" i="56" s="1"/>
  <c r="AA103" i="5"/>
  <c r="AA150" i="5" s="1"/>
  <c r="AG97" i="57"/>
  <c r="AG99" i="57" s="1"/>
  <c r="AH102" i="57"/>
  <c r="AH5" i="57"/>
  <c r="AF149" i="57"/>
  <c r="AF151" i="57" s="1"/>
  <c r="AF153" i="57" s="1"/>
  <c r="AG147" i="57"/>
  <c r="AI52" i="57"/>
  <c r="AJ6" i="57"/>
  <c r="AG6" i="56"/>
  <c r="AF5" i="56"/>
  <c r="AF52" i="56"/>
  <c r="AE102" i="56"/>
  <c r="AC6" i="5"/>
  <c r="AB52" i="5"/>
  <c r="AE147" i="56" l="1"/>
  <c r="AE149" i="56"/>
  <c r="AD152" i="56"/>
  <c r="AD154" i="56" s="1"/>
  <c r="AR15" i="8"/>
  <c r="V64" i="8"/>
  <c r="V47" i="8"/>
  <c r="AQ53" i="57"/>
  <c r="AQ103" i="57" s="1"/>
  <c r="AQ54" i="57"/>
  <c r="AQ104" i="57" s="1"/>
  <c r="AQ56" i="57"/>
  <c r="AQ106" i="57" s="1"/>
  <c r="AQ57" i="57"/>
  <c r="AQ107" i="57" s="1"/>
  <c r="AQ55" i="57"/>
  <c r="AQ105" i="57" s="1"/>
  <c r="AF97" i="56"/>
  <c r="AF99" i="56" s="1"/>
  <c r="AF201" i="56" s="1"/>
  <c r="AB103" i="5"/>
  <c r="AB150" i="5" s="1"/>
  <c r="AI5" i="57"/>
  <c r="AH147" i="57"/>
  <c r="AH149" i="57" s="1"/>
  <c r="AH151" i="57" s="1"/>
  <c r="AJ52" i="57"/>
  <c r="AK6" i="57"/>
  <c r="AG149" i="57"/>
  <c r="AG151" i="57" s="1"/>
  <c r="AG153" i="57" s="1"/>
  <c r="AI102" i="57"/>
  <c r="AH97" i="57"/>
  <c r="AH99" i="57" s="1"/>
  <c r="AF102" i="56"/>
  <c r="AH6" i="56"/>
  <c r="AG52" i="56"/>
  <c r="AG5" i="56"/>
  <c r="AD6" i="5"/>
  <c r="AC52" i="5"/>
  <c r="AE152" i="56" l="1"/>
  <c r="AE154" i="56" s="1"/>
  <c r="AF147" i="56"/>
  <c r="AF149" i="56"/>
  <c r="AS15" i="8"/>
  <c r="W64" i="8"/>
  <c r="W47" i="8"/>
  <c r="AR55" i="57"/>
  <c r="AR105" i="57" s="1"/>
  <c r="AR57" i="57"/>
  <c r="AR107" i="57" s="1"/>
  <c r="AR54" i="57"/>
  <c r="AR104" i="57" s="1"/>
  <c r="AR56" i="57"/>
  <c r="AR106" i="57" s="1"/>
  <c r="AR53" i="57"/>
  <c r="AR103" i="57" s="1"/>
  <c r="AH153" i="57"/>
  <c r="AG97" i="56"/>
  <c r="AG99" i="56" s="1"/>
  <c r="AG201" i="56" s="1"/>
  <c r="AC103" i="5"/>
  <c r="AC150" i="5" s="1"/>
  <c r="AI147" i="57"/>
  <c r="AI149" i="57" s="1"/>
  <c r="AI151" i="57" s="1"/>
  <c r="AJ102" i="57"/>
  <c r="AK52" i="57"/>
  <c r="AL6" i="57"/>
  <c r="AI97" i="57"/>
  <c r="AI99" i="57" s="1"/>
  <c r="AJ5" i="57"/>
  <c r="AG102" i="56"/>
  <c r="AH52" i="56"/>
  <c r="AI6" i="56"/>
  <c r="AH5" i="56"/>
  <c r="AE6" i="5"/>
  <c r="AD52" i="5"/>
  <c r="AG147" i="56" l="1"/>
  <c r="AG149" i="56"/>
  <c r="AF152" i="56"/>
  <c r="AF154" i="56" s="1"/>
  <c r="AT15" i="8"/>
  <c r="X64" i="8"/>
  <c r="X47" i="8"/>
  <c r="AS54" i="57"/>
  <c r="AS104" i="57" s="1"/>
  <c r="AS57" i="57"/>
  <c r="AS107" i="57" s="1"/>
  <c r="AS56" i="57"/>
  <c r="AS106" i="57" s="1"/>
  <c r="AS53" i="57"/>
  <c r="AS103" i="57" s="1"/>
  <c r="AS55" i="57"/>
  <c r="AS105" i="57" s="1"/>
  <c r="AI153" i="57"/>
  <c r="AH97" i="56"/>
  <c r="AH99" i="56" s="1"/>
  <c r="AH201" i="56" s="1"/>
  <c r="AD103" i="5"/>
  <c r="AD150" i="5" s="1"/>
  <c r="AK5" i="57"/>
  <c r="AK102" i="57"/>
  <c r="AJ97" i="57"/>
  <c r="AJ99" i="57" s="1"/>
  <c r="AM6" i="57"/>
  <c r="AL52" i="57"/>
  <c r="AJ147" i="57"/>
  <c r="AI52" i="56"/>
  <c r="AJ6" i="56"/>
  <c r="AI5" i="56"/>
  <c r="AH102" i="56"/>
  <c r="AF6" i="5"/>
  <c r="AE52" i="5"/>
  <c r="AH147" i="56" l="1"/>
  <c r="AH149" i="56"/>
  <c r="AG152" i="56"/>
  <c r="AG154" i="56" s="1"/>
  <c r="AU15" i="8"/>
  <c r="Y64" i="8"/>
  <c r="Y47" i="8"/>
  <c r="AT57" i="57"/>
  <c r="AT107" i="57" s="1"/>
  <c r="AT56" i="57"/>
  <c r="AT106" i="57" s="1"/>
  <c r="AT54" i="57"/>
  <c r="AT104" i="57" s="1"/>
  <c r="AT53" i="57"/>
  <c r="AT103" i="57" s="1"/>
  <c r="AT55" i="57"/>
  <c r="AT105" i="57" s="1"/>
  <c r="AI97" i="56"/>
  <c r="AI99" i="56" s="1"/>
  <c r="AI201" i="56" s="1"/>
  <c r="AE103" i="5"/>
  <c r="AE150" i="5" s="1"/>
  <c r="AL102" i="57"/>
  <c r="AM52" i="57"/>
  <c r="AN6" i="57"/>
  <c r="AL5" i="57"/>
  <c r="AK147" i="57"/>
  <c r="AJ149" i="57"/>
  <c r="AJ151" i="57" s="1"/>
  <c r="AJ153" i="57" s="1"/>
  <c r="AK97" i="57"/>
  <c r="AK99" i="57" s="1"/>
  <c r="AJ52" i="56"/>
  <c r="AK6" i="56"/>
  <c r="AJ5" i="56"/>
  <c r="AI102" i="56"/>
  <c r="AG6" i="5"/>
  <c r="AF52" i="5"/>
  <c r="AI147" i="56" l="1"/>
  <c r="AI149" i="56"/>
  <c r="AH152" i="56"/>
  <c r="AH154" i="56" s="1"/>
  <c r="AV15" i="8"/>
  <c r="Z64" i="8"/>
  <c r="Z47" i="8"/>
  <c r="AU54" i="57"/>
  <c r="AU104" i="57" s="1"/>
  <c r="AU55" i="57"/>
  <c r="AU105" i="57" s="1"/>
  <c r="AU53" i="57"/>
  <c r="AU103" i="57" s="1"/>
  <c r="AU56" i="57"/>
  <c r="AU106" i="57" s="1"/>
  <c r="AU57" i="57"/>
  <c r="AU107" i="57" s="1"/>
  <c r="AJ97" i="56"/>
  <c r="AJ99" i="56" s="1"/>
  <c r="AJ201" i="56" s="1"/>
  <c r="AF103" i="5"/>
  <c r="AF150" i="5" s="1"/>
  <c r="AM5" i="57"/>
  <c r="AK149" i="57"/>
  <c r="AK151" i="57" s="1"/>
  <c r="AK153" i="57" s="1"/>
  <c r="AL147" i="57"/>
  <c r="AL97" i="57"/>
  <c r="AL99" i="57" s="1"/>
  <c r="AN52" i="57"/>
  <c r="AO6" i="57"/>
  <c r="AM102" i="57"/>
  <c r="AL6" i="56"/>
  <c r="AK52" i="56"/>
  <c r="AK5" i="56"/>
  <c r="AJ102" i="56"/>
  <c r="AH6" i="5"/>
  <c r="AG52" i="5"/>
  <c r="AJ147" i="56" l="1"/>
  <c r="AJ149" i="56"/>
  <c r="AI152" i="56"/>
  <c r="AI154" i="56" s="1"/>
  <c r="AW15" i="8"/>
  <c r="AA64" i="8"/>
  <c r="AA47" i="8"/>
  <c r="AV56" i="57"/>
  <c r="AV106" i="57" s="1"/>
  <c r="AV53" i="57"/>
  <c r="AV103" i="57" s="1"/>
  <c r="AV55" i="57"/>
  <c r="AV105" i="57" s="1"/>
  <c r="AV57" i="57"/>
  <c r="AV107" i="57" s="1"/>
  <c r="AV54" i="57"/>
  <c r="AV104" i="57" s="1"/>
  <c r="AK97" i="56"/>
  <c r="AK99" i="56" s="1"/>
  <c r="AK201" i="56" s="1"/>
  <c r="AG103" i="5"/>
  <c r="AG150" i="5" s="1"/>
  <c r="AM147" i="57"/>
  <c r="AM149" i="57" s="1"/>
  <c r="AM151" i="57" s="1"/>
  <c r="AM97" i="57"/>
  <c r="AM99" i="57" s="1"/>
  <c r="AN102" i="57"/>
  <c r="AP6" i="57"/>
  <c r="AO52" i="57"/>
  <c r="AN5" i="57"/>
  <c r="AL149" i="57"/>
  <c r="AL151" i="57" s="1"/>
  <c r="AL153" i="57" s="1"/>
  <c r="AK102" i="56"/>
  <c r="AL52" i="56"/>
  <c r="AM6" i="56"/>
  <c r="AL5" i="56"/>
  <c r="AI6" i="5"/>
  <c r="AH52" i="5"/>
  <c r="AK147" i="56" l="1"/>
  <c r="AK149" i="56"/>
  <c r="AJ152" i="56"/>
  <c r="AJ154" i="56" s="1"/>
  <c r="AX15" i="8"/>
  <c r="AB64" i="8"/>
  <c r="AB47" i="8"/>
  <c r="AW54" i="57"/>
  <c r="AW104" i="57" s="1"/>
  <c r="AW53" i="57"/>
  <c r="AW103" i="57" s="1"/>
  <c r="AW55" i="57"/>
  <c r="AW105" i="57" s="1"/>
  <c r="AW57" i="57"/>
  <c r="AW107" i="57" s="1"/>
  <c r="AW56" i="57"/>
  <c r="AW106" i="57" s="1"/>
  <c r="AM153" i="57"/>
  <c r="AL97" i="56"/>
  <c r="AL99" i="56" s="1"/>
  <c r="AL201" i="56" s="1"/>
  <c r="AH103" i="5"/>
  <c r="AH150" i="5" s="1"/>
  <c r="AO102" i="57"/>
  <c r="AN147" i="57"/>
  <c r="AP52" i="57"/>
  <c r="AQ6" i="57"/>
  <c r="AN97" i="57"/>
  <c r="AN99" i="57" s="1"/>
  <c r="AO5" i="57"/>
  <c r="AM52" i="56"/>
  <c r="AN6" i="56"/>
  <c r="AM5" i="56"/>
  <c r="AL102" i="56"/>
  <c r="AJ6" i="5"/>
  <c r="AI52" i="5"/>
  <c r="AL147" i="56" l="1"/>
  <c r="AL149" i="56"/>
  <c r="AK152" i="56"/>
  <c r="AK154" i="56" s="1"/>
  <c r="AY15" i="8"/>
  <c r="AC64" i="8"/>
  <c r="AC47" i="8"/>
  <c r="AX57" i="57"/>
  <c r="AX107" i="57" s="1"/>
  <c r="AX55" i="57"/>
  <c r="AX105" i="57" s="1"/>
  <c r="AX56" i="57"/>
  <c r="AX106" i="57" s="1"/>
  <c r="AX54" i="57"/>
  <c r="AX104" i="57" s="1"/>
  <c r="AX53" i="57"/>
  <c r="AX103" i="57" s="1"/>
  <c r="AM97" i="56"/>
  <c r="AM99" i="56" s="1"/>
  <c r="AM201" i="56" s="1"/>
  <c r="AI103" i="5"/>
  <c r="AI150" i="5" s="1"/>
  <c r="AO147" i="57"/>
  <c r="AO149" i="57" s="1"/>
  <c r="AO151" i="57" s="1"/>
  <c r="AP102" i="57"/>
  <c r="AO97" i="57"/>
  <c r="AO99" i="57" s="1"/>
  <c r="AQ52" i="57"/>
  <c r="AR6" i="57"/>
  <c r="AP5" i="57"/>
  <c r="AN149" i="57"/>
  <c r="AN151" i="57" s="1"/>
  <c r="AN153" i="57" s="1"/>
  <c r="AO6" i="56"/>
  <c r="AN52" i="56"/>
  <c r="AN5" i="56"/>
  <c r="AM102" i="56"/>
  <c r="AK6" i="5"/>
  <c r="AJ52" i="5"/>
  <c r="AM147" i="56" l="1"/>
  <c r="AM149" i="56"/>
  <c r="AL152" i="56"/>
  <c r="AL154" i="56" s="1"/>
  <c r="AN16" i="8"/>
  <c r="AD64" i="8"/>
  <c r="AD47" i="8"/>
  <c r="AY56" i="57"/>
  <c r="AY106" i="57" s="1"/>
  <c r="AY57" i="57"/>
  <c r="AY107" i="57" s="1"/>
  <c r="AY54" i="57"/>
  <c r="AY104" i="57" s="1"/>
  <c r="AY55" i="57"/>
  <c r="AY105" i="57" s="1"/>
  <c r="AY53" i="57"/>
  <c r="AY103" i="57" s="1"/>
  <c r="AO153" i="57"/>
  <c r="AN97" i="56"/>
  <c r="AN99" i="56" s="1"/>
  <c r="AN201" i="56" s="1"/>
  <c r="AJ103" i="5"/>
  <c r="AJ150" i="5" s="1"/>
  <c r="AP97" i="57"/>
  <c r="AQ102" i="57"/>
  <c r="AP147" i="57"/>
  <c r="AQ5" i="57"/>
  <c r="AR52" i="57"/>
  <c r="AS6" i="57"/>
  <c r="AN102" i="56"/>
  <c r="AP6" i="56"/>
  <c r="AO52" i="56"/>
  <c r="AO5" i="56"/>
  <c r="AL6" i="5"/>
  <c r="AK52" i="5"/>
  <c r="AN147" i="56" l="1"/>
  <c r="AN149" i="56"/>
  <c r="AM152" i="56"/>
  <c r="AM154" i="56" s="1"/>
  <c r="AO16" i="8"/>
  <c r="S65" i="8"/>
  <c r="S48" i="8"/>
  <c r="AP99" i="57"/>
  <c r="AZ56" i="57"/>
  <c r="AZ106" i="57" s="1"/>
  <c r="AZ55" i="57"/>
  <c r="AZ105" i="57" s="1"/>
  <c r="AZ53" i="57"/>
  <c r="AZ103" i="57" s="1"/>
  <c r="AZ54" i="57"/>
  <c r="AZ104" i="57" s="1"/>
  <c r="AZ57" i="57"/>
  <c r="AZ107" i="57" s="1"/>
  <c r="AO97" i="56"/>
  <c r="AO99" i="56" s="1"/>
  <c r="AO201" i="56" s="1"/>
  <c r="AO204" i="56" s="1"/>
  <c r="C28" i="4" s="1"/>
  <c r="F28" i="4" s="1"/>
  <c r="AK103" i="5"/>
  <c r="AK150" i="5" s="1"/>
  <c r="AP149" i="57"/>
  <c r="AP151" i="57" s="1"/>
  <c r="AP153" i="57" s="1"/>
  <c r="AQ147" i="57"/>
  <c r="AS52" i="57"/>
  <c r="AT6" i="57"/>
  <c r="AQ97" i="57"/>
  <c r="AQ99" i="57" s="1"/>
  <c r="AR102" i="57"/>
  <c r="AR5" i="57"/>
  <c r="AP52" i="56"/>
  <c r="AQ6" i="56"/>
  <c r="AP5" i="56"/>
  <c r="AO102" i="56"/>
  <c r="AM6" i="5"/>
  <c r="AL52" i="5"/>
  <c r="AO147" i="56" l="1"/>
  <c r="AO149" i="56"/>
  <c r="AN152" i="56"/>
  <c r="AN154" i="56" s="1"/>
  <c r="AP16" i="8"/>
  <c r="T65" i="8"/>
  <c r="T48" i="8"/>
  <c r="BA55" i="57"/>
  <c r="BA105" i="57" s="1"/>
  <c r="BA53" i="57"/>
  <c r="BA103" i="57" s="1"/>
  <c r="BA57" i="57"/>
  <c r="BA107" i="57" s="1"/>
  <c r="BA56" i="57"/>
  <c r="BA106" i="57" s="1"/>
  <c r="BA54" i="57"/>
  <c r="BA104" i="57" s="1"/>
  <c r="AP97" i="56"/>
  <c r="AP99" i="56" s="1"/>
  <c r="AP201" i="56" s="1"/>
  <c r="AL103" i="5"/>
  <c r="AL150" i="5" s="1"/>
  <c r="AR97" i="57"/>
  <c r="AR99" i="57" s="1"/>
  <c r="AS5" i="57"/>
  <c r="AQ149" i="57"/>
  <c r="AQ151" i="57" s="1"/>
  <c r="AQ153" i="57" s="1"/>
  <c r="AS102" i="57"/>
  <c r="AR147" i="57"/>
  <c r="AT52" i="57"/>
  <c r="AU6" i="57"/>
  <c r="AQ52" i="56"/>
  <c r="AR6" i="56"/>
  <c r="AQ5" i="56"/>
  <c r="AP102" i="56"/>
  <c r="AN6" i="5"/>
  <c r="AM52" i="5"/>
  <c r="AO152" i="56" l="1"/>
  <c r="AO154" i="56" s="1"/>
  <c r="AP147" i="56"/>
  <c r="AP149" i="56"/>
  <c r="AQ16" i="8"/>
  <c r="U65" i="8"/>
  <c r="U48" i="8"/>
  <c r="BB54" i="57"/>
  <c r="BB104" i="57" s="1"/>
  <c r="BB55" i="57"/>
  <c r="BB105" i="57" s="1"/>
  <c r="BB56" i="57"/>
  <c r="BB106" i="57" s="1"/>
  <c r="BB57" i="57"/>
  <c r="BB107" i="57" s="1"/>
  <c r="BB53" i="57"/>
  <c r="BB103" i="57" s="1"/>
  <c r="AQ97" i="56"/>
  <c r="AQ99" i="56" s="1"/>
  <c r="AQ201" i="56" s="1"/>
  <c r="AM103" i="5"/>
  <c r="AM150" i="5" s="1"/>
  <c r="AT5" i="57"/>
  <c r="AR149" i="57"/>
  <c r="AR151" i="57" s="1"/>
  <c r="AR153" i="57" s="1"/>
  <c r="AS147" i="57"/>
  <c r="AU52" i="57"/>
  <c r="AV6" i="57"/>
  <c r="AT102" i="57"/>
  <c r="AS97" i="57"/>
  <c r="AR52" i="56"/>
  <c r="AS6" i="56"/>
  <c r="AR5" i="56"/>
  <c r="AQ102" i="56"/>
  <c r="AO6" i="5"/>
  <c r="AN52" i="5"/>
  <c r="AQ147" i="56" l="1"/>
  <c r="AQ149" i="56"/>
  <c r="AP152" i="56"/>
  <c r="AP154" i="56" s="1"/>
  <c r="AR16" i="8"/>
  <c r="V65" i="8"/>
  <c r="V48" i="8"/>
  <c r="AS99" i="57"/>
  <c r="BC56" i="57"/>
  <c r="BC106" i="57" s="1"/>
  <c r="BC55" i="57"/>
  <c r="BC105" i="57" s="1"/>
  <c r="BC57" i="57"/>
  <c r="BC107" i="57" s="1"/>
  <c r="BC54" i="57"/>
  <c r="BC104" i="57" s="1"/>
  <c r="BC53" i="57"/>
  <c r="BC103" i="57" s="1"/>
  <c r="AR97" i="56"/>
  <c r="AR99" i="56" s="1"/>
  <c r="AR201" i="56" s="1"/>
  <c r="AN103" i="5"/>
  <c r="AN150" i="5" s="1"/>
  <c r="AS149" i="57"/>
  <c r="AS151" i="57" s="1"/>
  <c r="AS153" i="57" s="1"/>
  <c r="AU102" i="57"/>
  <c r="AT97" i="57"/>
  <c r="AU5" i="57"/>
  <c r="AT147" i="57"/>
  <c r="AV52" i="57"/>
  <c r="AW6" i="57"/>
  <c r="AR102" i="56"/>
  <c r="AT6" i="56"/>
  <c r="AS52" i="56"/>
  <c r="AS5" i="56"/>
  <c r="AP6" i="5"/>
  <c r="AO52" i="5"/>
  <c r="AQ152" i="56" l="1"/>
  <c r="AQ154" i="56" s="1"/>
  <c r="AR147" i="56"/>
  <c r="AR149" i="56"/>
  <c r="W65" i="8"/>
  <c r="W48" i="8"/>
  <c r="AS16" i="8"/>
  <c r="AT99" i="57"/>
  <c r="BD53" i="57"/>
  <c r="BD103" i="57" s="1"/>
  <c r="BD54" i="57"/>
  <c r="BD104" i="57" s="1"/>
  <c r="BD57" i="57"/>
  <c r="BD107" i="57" s="1"/>
  <c r="BD56" i="57"/>
  <c r="BD106" i="57" s="1"/>
  <c r="BD55" i="57"/>
  <c r="BD105" i="57" s="1"/>
  <c r="AS97" i="56"/>
  <c r="AS99" i="56" s="1"/>
  <c r="AS201" i="56" s="1"/>
  <c r="AV5" i="57"/>
  <c r="AO103" i="5"/>
  <c r="AO150" i="5" s="1"/>
  <c r="AW52" i="57"/>
  <c r="AX6" i="57"/>
  <c r="AU147" i="57"/>
  <c r="AV102" i="57"/>
  <c r="AT149" i="57"/>
  <c r="AT151" i="57" s="1"/>
  <c r="AT153" i="57" s="1"/>
  <c r="AU97" i="57"/>
  <c r="AT52" i="56"/>
  <c r="AU6" i="56"/>
  <c r="AT5" i="56"/>
  <c r="AS102" i="56"/>
  <c r="AQ6" i="5"/>
  <c r="AP52" i="5"/>
  <c r="AS147" i="56" l="1"/>
  <c r="AS149" i="56"/>
  <c r="AR152" i="56"/>
  <c r="AR154" i="56" s="1"/>
  <c r="AT16" i="8"/>
  <c r="X65" i="8"/>
  <c r="X48" i="8"/>
  <c r="AU99" i="57"/>
  <c r="BE57" i="57"/>
  <c r="BE107" i="57" s="1"/>
  <c r="BE54" i="57"/>
  <c r="BE104" i="57" s="1"/>
  <c r="BE55" i="57"/>
  <c r="BE105" i="57" s="1"/>
  <c r="BE53" i="57"/>
  <c r="BE103" i="57" s="1"/>
  <c r="BE56" i="57"/>
  <c r="BE106" i="57" s="1"/>
  <c r="AT97" i="56"/>
  <c r="AT99" i="56" s="1"/>
  <c r="AT201" i="56" s="1"/>
  <c r="AW5" i="57"/>
  <c r="AP103" i="5"/>
  <c r="AP150" i="5" s="1"/>
  <c r="AV97" i="57"/>
  <c r="AU149" i="57"/>
  <c r="AU151" i="57" s="1"/>
  <c r="AU153" i="57" s="1"/>
  <c r="AX52" i="57"/>
  <c r="AY6" i="57"/>
  <c r="AW102" i="57"/>
  <c r="AV147" i="57"/>
  <c r="AU52" i="56"/>
  <c r="AV6" i="56"/>
  <c r="AU5" i="56"/>
  <c r="AT102" i="56"/>
  <c r="AR6" i="5"/>
  <c r="AQ52" i="5"/>
  <c r="AS152" i="56" l="1"/>
  <c r="AS154" i="56" s="1"/>
  <c r="AT147" i="56"/>
  <c r="AT149" i="56"/>
  <c r="Y48" i="8"/>
  <c r="AU16" i="8"/>
  <c r="Y65" i="8"/>
  <c r="AV99" i="57"/>
  <c r="BF53" i="57"/>
  <c r="BF103" i="57" s="1"/>
  <c r="BF55" i="57"/>
  <c r="BF105" i="57" s="1"/>
  <c r="BF54" i="57"/>
  <c r="BF104" i="57" s="1"/>
  <c r="BF57" i="57"/>
  <c r="BF107" i="57" s="1"/>
  <c r="BF56" i="57"/>
  <c r="BF106" i="57" s="1"/>
  <c r="AU97" i="56"/>
  <c r="AU99" i="56" s="1"/>
  <c r="AU201" i="56" s="1"/>
  <c r="AQ103" i="5"/>
  <c r="AQ150" i="5" s="1"/>
  <c r="AW147" i="57"/>
  <c r="AW149" i="57" s="1"/>
  <c r="AW151" i="57" s="1"/>
  <c r="AX5" i="57"/>
  <c r="AW97" i="57"/>
  <c r="AY52" i="57"/>
  <c r="AZ6" i="57"/>
  <c r="AX102" i="57"/>
  <c r="AV149" i="57"/>
  <c r="AV151" i="57" s="1"/>
  <c r="AV153" i="57" s="1"/>
  <c r="AW6" i="56"/>
  <c r="AV5" i="56"/>
  <c r="AV52" i="56"/>
  <c r="AU102" i="56"/>
  <c r="AS6" i="5"/>
  <c r="AR52" i="5"/>
  <c r="AU147" i="56" l="1"/>
  <c r="AU149" i="56"/>
  <c r="AT152" i="56"/>
  <c r="AT154" i="56" s="1"/>
  <c r="AV16" i="8"/>
  <c r="Z48" i="8"/>
  <c r="Z65" i="8"/>
  <c r="AW99" i="57"/>
  <c r="BG57" i="57"/>
  <c r="BG107" i="57" s="1"/>
  <c r="BG54" i="57"/>
  <c r="BG104" i="57" s="1"/>
  <c r="BG53" i="57"/>
  <c r="BG103" i="57" s="1"/>
  <c r="BG56" i="57"/>
  <c r="BG106" i="57" s="1"/>
  <c r="BG55" i="57"/>
  <c r="BG105" i="57" s="1"/>
  <c r="AW153" i="57"/>
  <c r="AV97" i="56"/>
  <c r="AV99" i="56" s="1"/>
  <c r="AV201" i="56" s="1"/>
  <c r="AR103" i="5"/>
  <c r="AR150" i="5" s="1"/>
  <c r="AY102" i="57"/>
  <c r="AX147" i="57"/>
  <c r="AX97" i="57"/>
  <c r="AY5" i="57"/>
  <c r="AZ52" i="57"/>
  <c r="BA6" i="57"/>
  <c r="AX6" i="56"/>
  <c r="AW52" i="56"/>
  <c r="AW5" i="56"/>
  <c r="AV102" i="56"/>
  <c r="AT6" i="5"/>
  <c r="AS52" i="5"/>
  <c r="AV147" i="56" l="1"/>
  <c r="AV149" i="56"/>
  <c r="AU152" i="56"/>
  <c r="AU154" i="56" s="1"/>
  <c r="AA65" i="8"/>
  <c r="AA48" i="8"/>
  <c r="AW16" i="8"/>
  <c r="AX99" i="57"/>
  <c r="BH53" i="57"/>
  <c r="BH103" i="57" s="1"/>
  <c r="BH56" i="57"/>
  <c r="BH106" i="57" s="1"/>
  <c r="BH55" i="57"/>
  <c r="BH105" i="57" s="1"/>
  <c r="BH54" i="57"/>
  <c r="BH104" i="57" s="1"/>
  <c r="BH57" i="57"/>
  <c r="BH107" i="57" s="1"/>
  <c r="AW97" i="56"/>
  <c r="AW99" i="56" s="1"/>
  <c r="AW201" i="56" s="1"/>
  <c r="AS103" i="5"/>
  <c r="AS150" i="5" s="1"/>
  <c r="AY97" i="57"/>
  <c r="AY147" i="57"/>
  <c r="AZ5" i="57"/>
  <c r="AZ102" i="57"/>
  <c r="BA52" i="57"/>
  <c r="BB6" i="57"/>
  <c r="AX149" i="57"/>
  <c r="AX151" i="57" s="1"/>
  <c r="AX153" i="57" s="1"/>
  <c r="AW102" i="56"/>
  <c r="AX52" i="56"/>
  <c r="AY6" i="56"/>
  <c r="AX5" i="56"/>
  <c r="AU6" i="5"/>
  <c r="AT52" i="5"/>
  <c r="AW147" i="56" l="1"/>
  <c r="AW149" i="56"/>
  <c r="AV152" i="56"/>
  <c r="AV154" i="56" s="1"/>
  <c r="AB48" i="8"/>
  <c r="AB65" i="8"/>
  <c r="AX16" i="8"/>
  <c r="AY99" i="57"/>
  <c r="BI54" i="57"/>
  <c r="BI104" i="57" s="1"/>
  <c r="BI55" i="57"/>
  <c r="BI105" i="57" s="1"/>
  <c r="BI57" i="57"/>
  <c r="BI107" i="57" s="1"/>
  <c r="BI56" i="57"/>
  <c r="BI106" i="57" s="1"/>
  <c r="BI53" i="57"/>
  <c r="BI103" i="57" s="1"/>
  <c r="AX97" i="56"/>
  <c r="AX99" i="56" s="1"/>
  <c r="AX201" i="56" s="1"/>
  <c r="AT103" i="5"/>
  <c r="AT150" i="5" s="1"/>
  <c r="AZ97" i="57"/>
  <c r="BA102" i="57"/>
  <c r="BB52" i="57"/>
  <c r="BC6" i="57"/>
  <c r="AZ147" i="57"/>
  <c r="BA5" i="57"/>
  <c r="AY149" i="57"/>
  <c r="AY151" i="57" s="1"/>
  <c r="AY153" i="57" s="1"/>
  <c r="AY52" i="56"/>
  <c r="AZ6" i="56"/>
  <c r="AY5" i="56"/>
  <c r="AX102" i="56"/>
  <c r="AV6" i="5"/>
  <c r="AU52" i="5"/>
  <c r="AX147" i="56" l="1"/>
  <c r="AX149" i="56"/>
  <c r="AW152" i="56"/>
  <c r="AW154" i="56" s="1"/>
  <c r="AC48" i="8"/>
  <c r="AY16" i="8"/>
  <c r="AC65" i="8"/>
  <c r="AZ99" i="57"/>
  <c r="BJ53" i="57"/>
  <c r="BJ103" i="57" s="1"/>
  <c r="BJ54" i="57"/>
  <c r="BJ104" i="57" s="1"/>
  <c r="BJ56" i="57"/>
  <c r="BJ106" i="57" s="1"/>
  <c r="BJ55" i="57"/>
  <c r="BJ105" i="57" s="1"/>
  <c r="BJ57" i="57"/>
  <c r="BJ107" i="57" s="1"/>
  <c r="AY97" i="56"/>
  <c r="AY99" i="56" s="1"/>
  <c r="AY201" i="56" s="1"/>
  <c r="AU103" i="5"/>
  <c r="AU150" i="5" s="1"/>
  <c r="AZ149" i="57"/>
  <c r="AZ151" i="57" s="1"/>
  <c r="AZ153" i="57" s="1"/>
  <c r="BC52" i="57"/>
  <c r="BD6" i="57"/>
  <c r="BA97" i="57"/>
  <c r="BB5" i="57"/>
  <c r="BA147" i="57"/>
  <c r="BB102" i="57"/>
  <c r="AZ52" i="56"/>
  <c r="BA6" i="56"/>
  <c r="AZ5" i="56"/>
  <c r="AY102" i="56"/>
  <c r="AW6" i="5"/>
  <c r="AV52" i="5"/>
  <c r="AY147" i="56" l="1"/>
  <c r="AY149" i="56"/>
  <c r="AX152" i="56"/>
  <c r="AX154" i="56" s="1"/>
  <c r="AN17" i="8"/>
  <c r="AD65" i="8"/>
  <c r="AD48" i="8"/>
  <c r="BA99" i="57"/>
  <c r="BK57" i="57"/>
  <c r="BK107" i="57" s="1"/>
  <c r="BK55" i="57"/>
  <c r="BK105" i="57" s="1"/>
  <c r="BK56" i="57"/>
  <c r="BK106" i="57" s="1"/>
  <c r="BK54" i="57"/>
  <c r="BK104" i="57" s="1"/>
  <c r="BK53" i="57"/>
  <c r="BK103" i="57" s="1"/>
  <c r="AZ97" i="56"/>
  <c r="AZ99" i="56" s="1"/>
  <c r="AZ201" i="56" s="1"/>
  <c r="AV103" i="5"/>
  <c r="AV150" i="5" s="1"/>
  <c r="BD52" i="57"/>
  <c r="BE6" i="57"/>
  <c r="BC102" i="57"/>
  <c r="BB97" i="57"/>
  <c r="BA149" i="57"/>
  <c r="BA151" i="57" s="1"/>
  <c r="BA153" i="57" s="1"/>
  <c r="BB147" i="57"/>
  <c r="BC5" i="57"/>
  <c r="BB6" i="56"/>
  <c r="BA52" i="56"/>
  <c r="BA5" i="56"/>
  <c r="AZ102" i="56"/>
  <c r="AX6" i="5"/>
  <c r="AW52" i="5"/>
  <c r="AY152" i="56" l="1"/>
  <c r="AY154" i="56" s="1"/>
  <c r="AZ147" i="56"/>
  <c r="AZ149" i="56"/>
  <c r="AO17" i="8"/>
  <c r="S49" i="8"/>
  <c r="S66" i="8"/>
  <c r="BB99" i="57"/>
  <c r="BM56" i="57"/>
  <c r="BL56" i="57"/>
  <c r="BL106" i="57" s="1"/>
  <c r="BM57" i="57"/>
  <c r="BL57" i="57"/>
  <c r="BL107" i="57" s="1"/>
  <c r="BM53" i="57"/>
  <c r="BL53" i="57"/>
  <c r="BL103" i="57" s="1"/>
  <c r="BM54" i="57"/>
  <c r="BL54" i="57"/>
  <c r="BL104" i="57" s="1"/>
  <c r="BM55" i="57"/>
  <c r="BL55" i="57"/>
  <c r="BL105" i="57" s="1"/>
  <c r="BA97" i="56"/>
  <c r="BA99" i="56" s="1"/>
  <c r="BA201" i="56" s="1"/>
  <c r="BA204" i="56" s="1"/>
  <c r="C38" i="4" s="1"/>
  <c r="F38" i="4" s="1"/>
  <c r="AW103" i="5"/>
  <c r="AW150" i="5" s="1"/>
  <c r="BC147" i="57"/>
  <c r="BC149" i="57" s="1"/>
  <c r="BC151" i="57" s="1"/>
  <c r="BD102" i="57"/>
  <c r="BP97" i="57"/>
  <c r="BQ97" i="57"/>
  <c r="BR97" i="57"/>
  <c r="BS97" i="57"/>
  <c r="BE52" i="57"/>
  <c r="BF6" i="57"/>
  <c r="BB149" i="57"/>
  <c r="BB151" i="57" s="1"/>
  <c r="BB153" i="57" s="1"/>
  <c r="BC97" i="57"/>
  <c r="BD5" i="57"/>
  <c r="BO97" i="56"/>
  <c r="BP97" i="56"/>
  <c r="BQ97" i="56"/>
  <c r="BA102" i="56"/>
  <c r="BB52" i="56"/>
  <c r="BC6" i="56"/>
  <c r="BB5" i="56"/>
  <c r="AY6" i="5"/>
  <c r="AX52" i="5"/>
  <c r="BA147" i="56" l="1"/>
  <c r="BA149" i="56"/>
  <c r="AZ152" i="56"/>
  <c r="AZ154" i="56" s="1"/>
  <c r="T49" i="8"/>
  <c r="AP17" i="8"/>
  <c r="T66" i="8"/>
  <c r="BM104" i="57"/>
  <c r="BM106" i="57"/>
  <c r="BC99" i="57"/>
  <c r="BM103" i="57"/>
  <c r="BM107" i="57"/>
  <c r="BM105" i="57"/>
  <c r="E53" i="57"/>
  <c r="E57" i="57"/>
  <c r="E56" i="57"/>
  <c r="E55" i="57"/>
  <c r="E54" i="57"/>
  <c r="BR97" i="56"/>
  <c r="BC153" i="57"/>
  <c r="BB97" i="56"/>
  <c r="BB99" i="56" s="1"/>
  <c r="BB201" i="56" s="1"/>
  <c r="AX103" i="5"/>
  <c r="AX150" i="5" s="1"/>
  <c r="BD147" i="57"/>
  <c r="BD149" i="57" s="1"/>
  <c r="BD151" i="57" s="1"/>
  <c r="BE5" i="57"/>
  <c r="BD97" i="57"/>
  <c r="BF52" i="57"/>
  <c r="BG6" i="57"/>
  <c r="BE102" i="57"/>
  <c r="BB102" i="56"/>
  <c r="BC52" i="56"/>
  <c r="BD6" i="56"/>
  <c r="BC5" i="56"/>
  <c r="AZ6" i="5"/>
  <c r="AY52" i="5"/>
  <c r="BB147" i="56" l="1"/>
  <c r="BB149" i="56"/>
  <c r="BA152" i="56"/>
  <c r="BA154" i="56" s="1"/>
  <c r="AQ17" i="8"/>
  <c r="U49" i="8"/>
  <c r="U66" i="8"/>
  <c r="BD99" i="57"/>
  <c r="BD153" i="57"/>
  <c r="BC97" i="56"/>
  <c r="BC99" i="56" s="1"/>
  <c r="BC201" i="56" s="1"/>
  <c r="AY103" i="5"/>
  <c r="AY150" i="5" s="1"/>
  <c r="BE97" i="57"/>
  <c r="BG52" i="57"/>
  <c r="BH6" i="57"/>
  <c r="BF5" i="57"/>
  <c r="BE147" i="57"/>
  <c r="BF102" i="57"/>
  <c r="BE6" i="56"/>
  <c r="BD5" i="56"/>
  <c r="BD52" i="56"/>
  <c r="BC102" i="56"/>
  <c r="BA6" i="5"/>
  <c r="AZ52" i="5"/>
  <c r="BC147" i="56" l="1"/>
  <c r="BC149" i="56"/>
  <c r="BB152" i="56"/>
  <c r="BB154" i="56" s="1"/>
  <c r="AR17" i="8"/>
  <c r="V66" i="8"/>
  <c r="V49" i="8"/>
  <c r="BE99" i="57"/>
  <c r="BD97" i="56"/>
  <c r="BD99" i="56" s="1"/>
  <c r="BD201" i="56" s="1"/>
  <c r="AZ103" i="5"/>
  <c r="AZ150" i="5" s="1"/>
  <c r="BF97" i="57"/>
  <c r="BF99" i="57" s="1"/>
  <c r="BF147" i="57"/>
  <c r="BF149" i="57" s="1"/>
  <c r="BF151" i="57" s="1"/>
  <c r="BG102" i="57"/>
  <c r="BH52" i="57"/>
  <c r="BI6" i="57"/>
  <c r="BE149" i="57"/>
  <c r="BE151" i="57" s="1"/>
  <c r="BE153" i="57" s="1"/>
  <c r="BG5" i="57"/>
  <c r="BD102" i="56"/>
  <c r="BF6" i="56"/>
  <c r="BE52" i="56"/>
  <c r="BE5" i="56"/>
  <c r="BB6" i="5"/>
  <c r="BA52" i="5"/>
  <c r="BD147" i="56" l="1"/>
  <c r="BD149" i="56"/>
  <c r="BC152" i="56"/>
  <c r="BC154" i="56" s="1"/>
  <c r="AS17" i="8"/>
  <c r="W66" i="8"/>
  <c r="W49" i="8"/>
  <c r="BF153" i="57"/>
  <c r="BE97" i="56"/>
  <c r="BE99" i="56" s="1"/>
  <c r="BE201" i="56" s="1"/>
  <c r="BA103" i="5"/>
  <c r="BA150" i="5" s="1"/>
  <c r="BG97" i="57"/>
  <c r="BH5" i="57"/>
  <c r="BG147" i="57"/>
  <c r="BI52" i="57"/>
  <c r="BJ6" i="57"/>
  <c r="BH102" i="57"/>
  <c r="BF52" i="56"/>
  <c r="BG6" i="56"/>
  <c r="BF5" i="56"/>
  <c r="BE102" i="56"/>
  <c r="BC6" i="5"/>
  <c r="BB52" i="5"/>
  <c r="BE147" i="56" l="1"/>
  <c r="BE149" i="56"/>
  <c r="BD152" i="56"/>
  <c r="BD154" i="56" s="1"/>
  <c r="AT17" i="8"/>
  <c r="X66" i="8"/>
  <c r="X49" i="8"/>
  <c r="BG99" i="57"/>
  <c r="BF97" i="56"/>
  <c r="BF99" i="56" s="1"/>
  <c r="BF201" i="56" s="1"/>
  <c r="BB103" i="5"/>
  <c r="BB150" i="5" s="1"/>
  <c r="BG149" i="57"/>
  <c r="BG151" i="57" s="1"/>
  <c r="BG153" i="57" s="1"/>
  <c r="BI102" i="57"/>
  <c r="BH97" i="57"/>
  <c r="BJ52" i="57"/>
  <c r="BK6" i="57"/>
  <c r="BH147" i="57"/>
  <c r="BI5" i="57"/>
  <c r="BG52" i="56"/>
  <c r="BH6" i="56"/>
  <c r="BG5" i="56"/>
  <c r="BF102" i="56"/>
  <c r="BD6" i="5"/>
  <c r="BC52" i="5"/>
  <c r="BF147" i="56" l="1"/>
  <c r="BF149" i="56"/>
  <c r="BE152" i="56"/>
  <c r="BE154" i="56" s="1"/>
  <c r="AU17" i="8"/>
  <c r="Y49" i="8"/>
  <c r="Y66" i="8"/>
  <c r="BH99" i="57"/>
  <c r="E53" i="5"/>
  <c r="BG97" i="56"/>
  <c r="BG99" i="56" s="1"/>
  <c r="BG201" i="56" s="1"/>
  <c r="BC103" i="5"/>
  <c r="BC150" i="5" s="1"/>
  <c r="BH149" i="57"/>
  <c r="BH151" i="57" s="1"/>
  <c r="BH153" i="57" s="1"/>
  <c r="BK52" i="57"/>
  <c r="BL6" i="57"/>
  <c r="BI147" i="57"/>
  <c r="BJ5" i="57"/>
  <c r="BJ102" i="57"/>
  <c r="BI97" i="57"/>
  <c r="BH52" i="56"/>
  <c r="BI6" i="56"/>
  <c r="BH5" i="56"/>
  <c r="BG102" i="56"/>
  <c r="BE6" i="5"/>
  <c r="BD52" i="5"/>
  <c r="BG147" i="56" l="1"/>
  <c r="BG149" i="56"/>
  <c r="BF152" i="56"/>
  <c r="BF154" i="56" s="1"/>
  <c r="AV17" i="8"/>
  <c r="Z66" i="8"/>
  <c r="Z49" i="8"/>
  <c r="BI99" i="57"/>
  <c r="BH97" i="56"/>
  <c r="BH99" i="56" s="1"/>
  <c r="BH201" i="56" s="1"/>
  <c r="BD103" i="5"/>
  <c r="BD150" i="5" s="1"/>
  <c r="BJ97" i="57"/>
  <c r="BK5" i="57"/>
  <c r="BJ147" i="57"/>
  <c r="BJ149" i="57" s="1"/>
  <c r="BI149" i="57"/>
  <c r="BI151" i="57" s="1"/>
  <c r="BI153" i="57" s="1"/>
  <c r="BL52" i="57"/>
  <c r="BM6" i="57"/>
  <c r="BK102" i="57"/>
  <c r="BJ6" i="56"/>
  <c r="BI52" i="56"/>
  <c r="BI5" i="56"/>
  <c r="BH102" i="56"/>
  <c r="BF6" i="5"/>
  <c r="BE52" i="5"/>
  <c r="BH147" i="56" l="1"/>
  <c r="BH149" i="56"/>
  <c r="BG152" i="56"/>
  <c r="BG154" i="56" s="1"/>
  <c r="AW17" i="8"/>
  <c r="AA49" i="8"/>
  <c r="AA66" i="8"/>
  <c r="BJ99" i="57"/>
  <c r="BI97" i="56"/>
  <c r="BI99" i="56" s="1"/>
  <c r="BI201" i="56" s="1"/>
  <c r="BE103" i="5"/>
  <c r="BE150" i="5" s="1"/>
  <c r="BK147" i="57"/>
  <c r="BK149" i="57" s="1"/>
  <c r="BK151" i="57" s="1"/>
  <c r="BK97" i="57"/>
  <c r="BK99" i="57" s="1"/>
  <c r="BJ151" i="57"/>
  <c r="BJ153" i="57" s="1"/>
  <c r="BL102" i="57"/>
  <c r="BM52" i="57"/>
  <c r="BL5" i="57"/>
  <c r="BJ52" i="56"/>
  <c r="BK6" i="56"/>
  <c r="BJ5" i="56"/>
  <c r="BI102" i="56"/>
  <c r="BI149" i="56" s="1"/>
  <c r="BG6" i="5"/>
  <c r="BF52" i="5"/>
  <c r="BH152" i="56" l="1"/>
  <c r="BH154" i="56" s="1"/>
  <c r="AB66" i="8"/>
  <c r="AX17" i="8"/>
  <c r="AB49" i="8"/>
  <c r="BK153" i="57"/>
  <c r="BJ97" i="56"/>
  <c r="BJ99" i="56" s="1"/>
  <c r="BJ201" i="56" s="1"/>
  <c r="BI147" i="56"/>
  <c r="BF103" i="5"/>
  <c r="BF150" i="5" s="1"/>
  <c r="BL147" i="57"/>
  <c r="BM5" i="57"/>
  <c r="BM102" i="57"/>
  <c r="BL97" i="57"/>
  <c r="BJ102" i="56"/>
  <c r="BK52" i="56"/>
  <c r="BL6" i="56"/>
  <c r="BM6" i="56" s="1"/>
  <c r="BM52" i="56" s="1"/>
  <c r="BK5" i="56"/>
  <c r="BH6" i="5"/>
  <c r="BG52" i="5"/>
  <c r="BJ147" i="56" l="1"/>
  <c r="BJ149" i="56"/>
  <c r="BI152" i="56"/>
  <c r="BI154" i="56" s="1"/>
  <c r="AY17" i="8"/>
  <c r="AC66" i="8"/>
  <c r="AC49" i="8"/>
  <c r="BL99" i="57"/>
  <c r="BM102" i="56"/>
  <c r="BM149" i="56" s="1"/>
  <c r="BK97" i="56"/>
  <c r="BK99" i="56" s="1"/>
  <c r="BK201" i="56" s="1"/>
  <c r="E53" i="56"/>
  <c r="BG103" i="5"/>
  <c r="BG150" i="5" s="1"/>
  <c r="BL149" i="57"/>
  <c r="BL151" i="57" s="1"/>
  <c r="BL153" i="57" s="1"/>
  <c r="BM97" i="57"/>
  <c r="E52" i="57"/>
  <c r="BL52" i="56"/>
  <c r="BL5" i="56"/>
  <c r="BK102" i="56"/>
  <c r="BK149" i="56" s="1"/>
  <c r="BI6" i="5"/>
  <c r="BH52" i="5"/>
  <c r="C19" i="57" l="1"/>
  <c r="C24" i="57"/>
  <c r="C22" i="57"/>
  <c r="C21" i="57"/>
  <c r="C14" i="57"/>
  <c r="C20" i="57"/>
  <c r="C37" i="57"/>
  <c r="C32" i="57"/>
  <c r="C36" i="57"/>
  <c r="C33" i="57"/>
  <c r="C23" i="57"/>
  <c r="C16" i="57"/>
  <c r="C38" i="57"/>
  <c r="C30" i="57"/>
  <c r="C34" i="57"/>
  <c r="C25" i="57"/>
  <c r="C17" i="57"/>
  <c r="C46" i="57"/>
  <c r="C49" i="57"/>
  <c r="C18" i="57"/>
  <c r="C28" i="57"/>
  <c r="C41" i="57"/>
  <c r="C47" i="57"/>
  <c r="C39" i="57"/>
  <c r="C45" i="57"/>
  <c r="C40" i="57"/>
  <c r="C29" i="57"/>
  <c r="C42" i="57"/>
  <c r="C26" i="57"/>
  <c r="C44" i="57"/>
  <c r="C31" i="57"/>
  <c r="C48" i="57"/>
  <c r="C35" i="57"/>
  <c r="C13" i="57"/>
  <c r="C43" i="57"/>
  <c r="C27" i="57"/>
  <c r="C12" i="57"/>
  <c r="C8" i="57"/>
  <c r="C11" i="57"/>
  <c r="C7" i="57"/>
  <c r="C9" i="57"/>
  <c r="C10" i="57"/>
  <c r="BJ152" i="56"/>
  <c r="BJ154" i="56" s="1"/>
  <c r="AD66" i="8"/>
  <c r="AD49" i="8"/>
  <c r="AN18" i="8"/>
  <c r="C50" i="57"/>
  <c r="BM147" i="57"/>
  <c r="BM149" i="57" s="1"/>
  <c r="BM151" i="57" s="1"/>
  <c r="BM153" i="57" s="1"/>
  <c r="BL97" i="56"/>
  <c r="BM99" i="57"/>
  <c r="C15" i="57" s="1"/>
  <c r="BM5" i="56"/>
  <c r="BH103" i="5"/>
  <c r="BH150" i="5" s="1"/>
  <c r="BM97" i="56"/>
  <c r="BM147" i="56"/>
  <c r="BM152" i="56" s="1"/>
  <c r="E97" i="57"/>
  <c r="BK147" i="56"/>
  <c r="C6" i="57"/>
  <c r="BL102" i="56"/>
  <c r="E52" i="56"/>
  <c r="BJ6" i="5"/>
  <c r="BI52" i="5"/>
  <c r="C33" i="56" l="1"/>
  <c r="C49" i="56"/>
  <c r="C39" i="56"/>
  <c r="C31" i="56"/>
  <c r="C46" i="56"/>
  <c r="C37" i="56"/>
  <c r="C47" i="56"/>
  <c r="C44" i="56"/>
  <c r="C29" i="56"/>
  <c r="C45" i="56"/>
  <c r="C35" i="56"/>
  <c r="C48" i="56"/>
  <c r="C32" i="56"/>
  <c r="C34" i="56"/>
  <c r="C40" i="56"/>
  <c r="C41" i="56"/>
  <c r="C36" i="56"/>
  <c r="C50" i="56"/>
  <c r="C30" i="56"/>
  <c r="C42" i="56"/>
  <c r="C43" i="56"/>
  <c r="C38" i="56"/>
  <c r="C17" i="56"/>
  <c r="C28" i="56"/>
  <c r="C23" i="56"/>
  <c r="C26" i="56"/>
  <c r="C10" i="56"/>
  <c r="C9" i="56"/>
  <c r="C24" i="56"/>
  <c r="C7" i="56"/>
  <c r="C8" i="56"/>
  <c r="C21" i="56"/>
  <c r="C18" i="56"/>
  <c r="C15" i="56"/>
  <c r="C19" i="56"/>
  <c r="C14" i="56"/>
  <c r="C22" i="56"/>
  <c r="C12" i="56"/>
  <c r="C11" i="56"/>
  <c r="C13" i="56"/>
  <c r="C16" i="56"/>
  <c r="C27" i="56"/>
  <c r="C20" i="56"/>
  <c r="C25" i="56"/>
  <c r="BL149" i="56"/>
  <c r="BK152" i="56"/>
  <c r="BK154" i="56" s="1"/>
  <c r="S50" i="8"/>
  <c r="AO18" i="8"/>
  <c r="S67" i="8"/>
  <c r="BL99" i="56"/>
  <c r="BL201" i="56" s="1"/>
  <c r="BM99" i="56"/>
  <c r="BM201" i="56" s="1"/>
  <c r="BM204" i="56" s="1"/>
  <c r="C48" i="4" s="1"/>
  <c r="F48" i="4" s="1"/>
  <c r="BL147" i="56"/>
  <c r="E97" i="56"/>
  <c r="BM154" i="56"/>
  <c r="BI103" i="5"/>
  <c r="BI150" i="5" s="1"/>
  <c r="C6" i="56"/>
  <c r="BK6" i="5"/>
  <c r="BJ52" i="5"/>
  <c r="BL152" i="56" l="1"/>
  <c r="BL154" i="56" s="1"/>
  <c r="AP18" i="8"/>
  <c r="T50" i="8"/>
  <c r="T67" i="8"/>
  <c r="BJ103" i="5"/>
  <c r="BJ150" i="5" s="1"/>
  <c r="BL6" i="5"/>
  <c r="BK52" i="5"/>
  <c r="U67" i="8" l="1"/>
  <c r="U50" i="8"/>
  <c r="AQ18" i="8"/>
  <c r="BK103" i="5"/>
  <c r="BK150" i="5" s="1"/>
  <c r="BM6" i="5"/>
  <c r="BM52" i="5" s="1"/>
  <c r="BL52" i="5"/>
  <c r="AR18" i="8" l="1"/>
  <c r="V50" i="8"/>
  <c r="V67" i="8"/>
  <c r="BL103" i="5"/>
  <c r="BL150" i="5" s="1"/>
  <c r="BM103" i="5"/>
  <c r="E52" i="5"/>
  <c r="BM150" i="5" l="1"/>
  <c r="AS18" i="8"/>
  <c r="W67" i="8"/>
  <c r="W50" i="8"/>
  <c r="AT18" i="8" l="1"/>
  <c r="X67" i="8"/>
  <c r="X50" i="8"/>
  <c r="AU18" i="8" l="1"/>
  <c r="Y50" i="8"/>
  <c r="Y67" i="8"/>
  <c r="P56" i="9"/>
  <c r="N56" i="9"/>
  <c r="M56" i="9"/>
  <c r="L56" i="9"/>
  <c r="K56" i="9"/>
  <c r="J56" i="9"/>
  <c r="I56" i="9"/>
  <c r="H56" i="9"/>
  <c r="G56" i="9"/>
  <c r="F56" i="9"/>
  <c r="E56" i="9"/>
  <c r="P31" i="9"/>
  <c r="O31" i="9"/>
  <c r="N31" i="9"/>
  <c r="M31" i="9"/>
  <c r="L31" i="9"/>
  <c r="K31" i="9"/>
  <c r="J31" i="9"/>
  <c r="I31" i="9"/>
  <c r="H31" i="9"/>
  <c r="G31" i="9"/>
  <c r="F31" i="9"/>
  <c r="E31" i="9"/>
  <c r="G58" i="8"/>
  <c r="G67" i="8"/>
  <c r="AV18" i="8" l="1"/>
  <c r="Z67" i="8"/>
  <c r="Z50" i="8"/>
  <c r="B24" i="18"/>
  <c r="P70" i="8"/>
  <c r="O70" i="8"/>
  <c r="N70" i="8"/>
  <c r="M70" i="8"/>
  <c r="L70" i="8"/>
  <c r="K70" i="8"/>
  <c r="J70" i="8"/>
  <c r="I70" i="8"/>
  <c r="H70" i="8"/>
  <c r="G70" i="8"/>
  <c r="P69" i="8"/>
  <c r="O69" i="8"/>
  <c r="N69" i="8"/>
  <c r="M69" i="8"/>
  <c r="L69" i="8"/>
  <c r="K69" i="8"/>
  <c r="J69" i="8"/>
  <c r="I69" i="8"/>
  <c r="H69" i="8"/>
  <c r="G69" i="8"/>
  <c r="P68" i="8"/>
  <c r="O68" i="8"/>
  <c r="N68" i="8"/>
  <c r="M68" i="8"/>
  <c r="L68" i="8"/>
  <c r="K68" i="8"/>
  <c r="J68" i="8"/>
  <c r="I68" i="8"/>
  <c r="H68" i="8"/>
  <c r="G68" i="8"/>
  <c r="P67" i="8"/>
  <c r="O67" i="8"/>
  <c r="N67" i="8"/>
  <c r="M67" i="8"/>
  <c r="L67" i="8"/>
  <c r="K67" i="8"/>
  <c r="J67" i="8"/>
  <c r="I67" i="8"/>
  <c r="H67" i="8"/>
  <c r="P61" i="8"/>
  <c r="O61" i="8"/>
  <c r="N61" i="8"/>
  <c r="M61" i="8"/>
  <c r="L61" i="8"/>
  <c r="K61" i="8"/>
  <c r="J61" i="8"/>
  <c r="I61" i="8"/>
  <c r="H61" i="8"/>
  <c r="G61" i="8"/>
  <c r="P60" i="8"/>
  <c r="O60" i="8"/>
  <c r="N60" i="8"/>
  <c r="M60" i="8"/>
  <c r="L60" i="8"/>
  <c r="K60" i="8"/>
  <c r="J60" i="8"/>
  <c r="I60" i="8"/>
  <c r="H60" i="8"/>
  <c r="G60" i="8"/>
  <c r="P59" i="8"/>
  <c r="O59" i="8"/>
  <c r="N59" i="8"/>
  <c r="M59" i="8"/>
  <c r="L59" i="8"/>
  <c r="K59" i="8"/>
  <c r="J59" i="8"/>
  <c r="I59" i="8"/>
  <c r="H59" i="8"/>
  <c r="G59" i="8"/>
  <c r="P58" i="8"/>
  <c r="O58" i="8"/>
  <c r="N58" i="8"/>
  <c r="M58" i="8"/>
  <c r="L58" i="8"/>
  <c r="K58" i="8"/>
  <c r="J58" i="8"/>
  <c r="I58" i="8"/>
  <c r="H58" i="8"/>
  <c r="S81" i="8"/>
  <c r="S80" i="8"/>
  <c r="S79" i="8"/>
  <c r="S78" i="8"/>
  <c r="S77" i="8"/>
  <c r="S76" i="8"/>
  <c r="S75" i="8"/>
  <c r="S74" i="8"/>
  <c r="S73" i="8"/>
  <c r="AW18" i="8" l="1"/>
  <c r="AA67" i="8"/>
  <c r="AA50" i="8"/>
  <c r="N2" i="4"/>
  <c r="AX18" i="8" l="1"/>
  <c r="AB50" i="8"/>
  <c r="AB67" i="8"/>
  <c r="L53" i="4"/>
  <c r="L52" i="4"/>
  <c r="L48" i="4"/>
  <c r="L43" i="4"/>
  <c r="L42" i="4"/>
  <c r="L38" i="4"/>
  <c r="L33" i="4"/>
  <c r="L32" i="4"/>
  <c r="L28" i="4"/>
  <c r="L23" i="4"/>
  <c r="L22" i="4"/>
  <c r="L18" i="4"/>
  <c r="G23" i="4"/>
  <c r="G22" i="4"/>
  <c r="G33" i="4"/>
  <c r="G32" i="4"/>
  <c r="G43" i="4"/>
  <c r="G42" i="4"/>
  <c r="G53" i="4"/>
  <c r="G52" i="4"/>
  <c r="L9" i="4"/>
  <c r="L12" i="4"/>
  <c r="L13" i="4"/>
  <c r="L8" i="4"/>
  <c r="G12" i="4"/>
  <c r="G13" i="4"/>
  <c r="AY18" i="8" l="1"/>
  <c r="AC67" i="8"/>
  <c r="AC50" i="8"/>
  <c r="AE58" i="8"/>
  <c r="AE41" i="8"/>
  <c r="H4" i="10"/>
  <c r="I4" i="10"/>
  <c r="J4" i="10" s="1"/>
  <c r="K4" i="10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AG4" i="10" s="1"/>
  <c r="AH4" i="10" s="1"/>
  <c r="AI4" i="10" s="1"/>
  <c r="AJ4" i="10" s="1"/>
  <c r="AK4" i="10" s="1"/>
  <c r="AL4" i="10" s="1"/>
  <c r="AM4" i="10" s="1"/>
  <c r="AN4" i="10" s="1"/>
  <c r="AO4" i="10" s="1"/>
  <c r="AP4" i="10" s="1"/>
  <c r="AQ4" i="10" s="1"/>
  <c r="AR4" i="10" s="1"/>
  <c r="AS4" i="10" s="1"/>
  <c r="AT4" i="10" s="1"/>
  <c r="AU4" i="10" s="1"/>
  <c r="AV4" i="10" s="1"/>
  <c r="AW4" i="10" s="1"/>
  <c r="AX4" i="10" s="1"/>
  <c r="AY4" i="10" s="1"/>
  <c r="AZ4" i="10" s="1"/>
  <c r="BA4" i="10" s="1"/>
  <c r="BB4" i="10" s="1"/>
  <c r="BC4" i="10" s="1"/>
  <c r="BD4" i="10" s="1"/>
  <c r="BE4" i="10" s="1"/>
  <c r="BF4" i="10" s="1"/>
  <c r="BG4" i="10" s="1"/>
  <c r="BH4" i="10" s="1"/>
  <c r="BI4" i="10" s="1"/>
  <c r="BJ4" i="10" s="1"/>
  <c r="BK4" i="10" s="1"/>
  <c r="BL4" i="10" s="1"/>
  <c r="BM4" i="10" s="1"/>
  <c r="BN4" i="10" s="1"/>
  <c r="BO4" i="10" s="1"/>
  <c r="BP4" i="10" s="1"/>
  <c r="BQ4" i="10" s="1"/>
  <c r="BR4" i="10" s="1"/>
  <c r="BS4" i="10" s="1"/>
  <c r="BT4" i="10" s="1"/>
  <c r="BU4" i="10" s="1"/>
  <c r="BV4" i="10" s="1"/>
  <c r="BW4" i="10" s="1"/>
  <c r="BX4" i="10" s="1"/>
  <c r="BY4" i="10" s="1"/>
  <c r="BZ4" i="10" s="1"/>
  <c r="CA4" i="10" s="1"/>
  <c r="CB4" i="10" s="1"/>
  <c r="CC4" i="10" s="1"/>
  <c r="CD4" i="10" s="1"/>
  <c r="CE4" i="10" s="1"/>
  <c r="CF4" i="10" s="1"/>
  <c r="CG4" i="10" s="1"/>
  <c r="CH4" i="10" s="1"/>
  <c r="CI4" i="10" s="1"/>
  <c r="CJ4" i="10" s="1"/>
  <c r="CK4" i="10" s="1"/>
  <c r="CL4" i="10" s="1"/>
  <c r="CM4" i="10" s="1"/>
  <c r="CN4" i="10" s="1"/>
  <c r="CO4" i="10" s="1"/>
  <c r="CP4" i="10" s="1"/>
  <c r="CQ4" i="10" s="1"/>
  <c r="CR4" i="10" s="1"/>
  <c r="CS4" i="10" s="1"/>
  <c r="CT4" i="10" s="1"/>
  <c r="CU4" i="10" s="1"/>
  <c r="CV4" i="10" s="1"/>
  <c r="CW4" i="10" s="1"/>
  <c r="CX4" i="10" s="1"/>
  <c r="CY4" i="10" s="1"/>
  <c r="CZ4" i="10" s="1"/>
  <c r="DA4" i="10" s="1"/>
  <c r="DB4" i="10" s="1"/>
  <c r="DC4" i="10" s="1"/>
  <c r="DD4" i="10" s="1"/>
  <c r="DE4" i="10" s="1"/>
  <c r="DF4" i="10" s="1"/>
  <c r="DG4" i="10" s="1"/>
  <c r="DH4" i="10" s="1"/>
  <c r="DI4" i="10" s="1"/>
  <c r="DJ4" i="10" s="1"/>
  <c r="DK4" i="10" s="1"/>
  <c r="DL4" i="10" s="1"/>
  <c r="DM4" i="10" s="1"/>
  <c r="DN4" i="10" s="1"/>
  <c r="DO4" i="10" s="1"/>
  <c r="DP4" i="10" s="1"/>
  <c r="DQ4" i="10" s="1"/>
  <c r="DR4" i="10" s="1"/>
  <c r="DS4" i="10" s="1"/>
  <c r="DT4" i="10" s="1"/>
  <c r="DU4" i="10" s="1"/>
  <c r="DV4" i="10" s="1"/>
  <c r="G5" i="10"/>
  <c r="H5" i="10"/>
  <c r="H14" i="10"/>
  <c r="I14" i="10" s="1"/>
  <c r="J14" i="10" s="1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Y14" i="10" s="1"/>
  <c r="Z14" i="10" s="1"/>
  <c r="AA14" i="10" s="1"/>
  <c r="AB14" i="10" s="1"/>
  <c r="AC14" i="10" s="1"/>
  <c r="AD14" i="10" s="1"/>
  <c r="AE14" i="10" s="1"/>
  <c r="AF14" i="10" s="1"/>
  <c r="AG14" i="10" s="1"/>
  <c r="AH14" i="10" s="1"/>
  <c r="AI14" i="10" s="1"/>
  <c r="AJ14" i="10" s="1"/>
  <c r="AK14" i="10" s="1"/>
  <c r="AL14" i="10" s="1"/>
  <c r="AM14" i="10" s="1"/>
  <c r="AN14" i="10" s="1"/>
  <c r="AO14" i="10" s="1"/>
  <c r="AP14" i="10" s="1"/>
  <c r="AQ14" i="10" s="1"/>
  <c r="AR14" i="10" s="1"/>
  <c r="AS14" i="10" s="1"/>
  <c r="AT14" i="10" s="1"/>
  <c r="AU14" i="10" s="1"/>
  <c r="AV14" i="10" s="1"/>
  <c r="AW14" i="10" s="1"/>
  <c r="AX14" i="10" s="1"/>
  <c r="AY14" i="10" s="1"/>
  <c r="AZ14" i="10" s="1"/>
  <c r="BA14" i="10" s="1"/>
  <c r="BB14" i="10" s="1"/>
  <c r="BC14" i="10" s="1"/>
  <c r="BD14" i="10" s="1"/>
  <c r="BE14" i="10" s="1"/>
  <c r="BF14" i="10" s="1"/>
  <c r="BG14" i="10" s="1"/>
  <c r="BH14" i="10" s="1"/>
  <c r="BI14" i="10" s="1"/>
  <c r="BJ14" i="10" s="1"/>
  <c r="BK14" i="10" s="1"/>
  <c r="BL14" i="10" s="1"/>
  <c r="BM14" i="10" s="1"/>
  <c r="BN14" i="10" s="1"/>
  <c r="BO14" i="10" s="1"/>
  <c r="BP14" i="10" s="1"/>
  <c r="BQ14" i="10" s="1"/>
  <c r="BR14" i="10" s="1"/>
  <c r="BS14" i="10" s="1"/>
  <c r="BT14" i="10" s="1"/>
  <c r="BU14" i="10" s="1"/>
  <c r="BV14" i="10" s="1"/>
  <c r="BW14" i="10" s="1"/>
  <c r="BX14" i="10" s="1"/>
  <c r="BY14" i="10" s="1"/>
  <c r="BZ14" i="10" s="1"/>
  <c r="CA14" i="10" s="1"/>
  <c r="CB14" i="10" s="1"/>
  <c r="CC14" i="10" s="1"/>
  <c r="CD14" i="10" s="1"/>
  <c r="CE14" i="10" s="1"/>
  <c r="CF14" i="10" s="1"/>
  <c r="CG14" i="10" s="1"/>
  <c r="CH14" i="10" s="1"/>
  <c r="CI14" i="10" s="1"/>
  <c r="CJ14" i="10" s="1"/>
  <c r="CK14" i="10" s="1"/>
  <c r="CL14" i="10" s="1"/>
  <c r="CM14" i="10" s="1"/>
  <c r="CN14" i="10" s="1"/>
  <c r="CO14" i="10" s="1"/>
  <c r="CP14" i="10" s="1"/>
  <c r="CQ14" i="10" s="1"/>
  <c r="CR14" i="10" s="1"/>
  <c r="CS14" i="10" s="1"/>
  <c r="CT14" i="10" s="1"/>
  <c r="CU14" i="10" s="1"/>
  <c r="CV14" i="10" s="1"/>
  <c r="CW14" i="10" s="1"/>
  <c r="CX14" i="10" s="1"/>
  <c r="CY14" i="10" s="1"/>
  <c r="CZ14" i="10" s="1"/>
  <c r="DA14" i="10" s="1"/>
  <c r="DB14" i="10" s="1"/>
  <c r="DC14" i="10" s="1"/>
  <c r="DD14" i="10" s="1"/>
  <c r="DE14" i="10" s="1"/>
  <c r="DF14" i="10" s="1"/>
  <c r="DG14" i="10" s="1"/>
  <c r="DH14" i="10" s="1"/>
  <c r="DI14" i="10" s="1"/>
  <c r="DJ14" i="10" s="1"/>
  <c r="DK14" i="10" s="1"/>
  <c r="DL14" i="10" s="1"/>
  <c r="DM14" i="10" s="1"/>
  <c r="DN14" i="10" s="1"/>
  <c r="DO14" i="10" s="1"/>
  <c r="DP14" i="10" s="1"/>
  <c r="DQ14" i="10" s="1"/>
  <c r="DR14" i="10" s="1"/>
  <c r="DS14" i="10" s="1"/>
  <c r="DT14" i="10" s="1"/>
  <c r="DU14" i="10" s="1"/>
  <c r="DV14" i="10" s="1"/>
  <c r="DY14" i="10"/>
  <c r="DZ14" i="10"/>
  <c r="EA14" i="10" s="1"/>
  <c r="EB14" i="10" s="1"/>
  <c r="EC14" i="10" s="1"/>
  <c r="ED14" i="10" s="1"/>
  <c r="EE14" i="10" s="1"/>
  <c r="EF14" i="10" s="1"/>
  <c r="EG14" i="10" s="1"/>
  <c r="EH14" i="10" s="1"/>
  <c r="EI14" i="10" s="1"/>
  <c r="EJ14" i="10" s="1"/>
  <c r="EK14" i="10" s="1"/>
  <c r="EL14" i="10" s="1"/>
  <c r="EM14" i="10" s="1"/>
  <c r="EN14" i="10" s="1"/>
  <c r="EO14" i="10" s="1"/>
  <c r="EP14" i="10" s="1"/>
  <c r="EQ14" i="10" s="1"/>
  <c r="ER14" i="10" s="1"/>
  <c r="ES14" i="10" s="1"/>
  <c r="ET14" i="10" s="1"/>
  <c r="EU14" i="10" s="1"/>
  <c r="EV14" i="10" s="1"/>
  <c r="EW14" i="10" s="1"/>
  <c r="EX14" i="10" s="1"/>
  <c r="EY14" i="10" s="1"/>
  <c r="EZ14" i="10" s="1"/>
  <c r="FA14" i="10" s="1"/>
  <c r="FB14" i="10" s="1"/>
  <c r="FC14" i="10" s="1"/>
  <c r="FD14" i="10" s="1"/>
  <c r="FE14" i="10" s="1"/>
  <c r="FF14" i="10" s="1"/>
  <c r="FG14" i="10" s="1"/>
  <c r="FH14" i="10" s="1"/>
  <c r="FI14" i="10" s="1"/>
  <c r="FJ14" i="10" s="1"/>
  <c r="FK14" i="10" s="1"/>
  <c r="FL14" i="10" s="1"/>
  <c r="FM14" i="10" s="1"/>
  <c r="FN14" i="10" s="1"/>
  <c r="FO14" i="10" s="1"/>
  <c r="FP14" i="10" s="1"/>
  <c r="FQ14" i="10" s="1"/>
  <c r="FR14" i="10" s="1"/>
  <c r="FS14" i="10" s="1"/>
  <c r="FT14" i="10" s="1"/>
  <c r="FU14" i="10" s="1"/>
  <c r="FV14" i="10" s="1"/>
  <c r="FW14" i="10" s="1"/>
  <c r="FX14" i="10" s="1"/>
  <c r="FY14" i="10" s="1"/>
  <c r="FZ14" i="10" s="1"/>
  <c r="GA14" i="10" s="1"/>
  <c r="GB14" i="10" s="1"/>
  <c r="GC14" i="10" s="1"/>
  <c r="GD14" i="10" s="1"/>
  <c r="GE14" i="10" s="1"/>
  <c r="GF14" i="10" s="1"/>
  <c r="GG14" i="10" s="1"/>
  <c r="GH14" i="10" s="1"/>
  <c r="GI14" i="10" s="1"/>
  <c r="GJ14" i="10" s="1"/>
  <c r="GK14" i="10" s="1"/>
  <c r="GL14" i="10" s="1"/>
  <c r="GM14" i="10" s="1"/>
  <c r="GN14" i="10" s="1"/>
  <c r="GO14" i="10" s="1"/>
  <c r="GP14" i="10" s="1"/>
  <c r="GQ14" i="10" s="1"/>
  <c r="GR14" i="10" s="1"/>
  <c r="GS14" i="10" s="1"/>
  <c r="GT14" i="10" s="1"/>
  <c r="GU14" i="10" s="1"/>
  <c r="GV14" i="10" s="1"/>
  <c r="GW14" i="10" s="1"/>
  <c r="GX14" i="10" s="1"/>
  <c r="GY14" i="10" s="1"/>
  <c r="GZ14" i="10" s="1"/>
  <c r="HA14" i="10" s="1"/>
  <c r="HB14" i="10" s="1"/>
  <c r="HC14" i="10" s="1"/>
  <c r="HD14" i="10" s="1"/>
  <c r="HE14" i="10" s="1"/>
  <c r="HF14" i="10" s="1"/>
  <c r="HG14" i="10" s="1"/>
  <c r="HH14" i="10" s="1"/>
  <c r="HI14" i="10" s="1"/>
  <c r="HJ14" i="10" s="1"/>
  <c r="HK14" i="10" s="1"/>
  <c r="HL14" i="10" s="1"/>
  <c r="HM14" i="10" s="1"/>
  <c r="HN14" i="10" s="1"/>
  <c r="HO14" i="10" s="1"/>
  <c r="HP14" i="10" s="1"/>
  <c r="HQ14" i="10" s="1"/>
  <c r="HR14" i="10" s="1"/>
  <c r="HS14" i="10" s="1"/>
  <c r="HT14" i="10" s="1"/>
  <c r="HU14" i="10" s="1"/>
  <c r="HV14" i="10" s="1"/>
  <c r="HW14" i="10" s="1"/>
  <c r="HX14" i="10" s="1"/>
  <c r="HY14" i="10" s="1"/>
  <c r="HZ14" i="10" s="1"/>
  <c r="IA14" i="10" s="1"/>
  <c r="IB14" i="10" s="1"/>
  <c r="IC14" i="10" s="1"/>
  <c r="ID14" i="10" s="1"/>
  <c r="IE14" i="10" s="1"/>
  <c r="IF14" i="10" s="1"/>
  <c r="IG14" i="10" s="1"/>
  <c r="IH14" i="10" s="1"/>
  <c r="II14" i="10" s="1"/>
  <c r="IJ14" i="10" s="1"/>
  <c r="IK14" i="10" s="1"/>
  <c r="IL14" i="10" s="1"/>
  <c r="IM14" i="10" s="1"/>
  <c r="IP14" i="10"/>
  <c r="IQ14" i="10" s="1"/>
  <c r="IR14" i="10"/>
  <c r="IS14" i="10" s="1"/>
  <c r="IT14" i="10" s="1"/>
  <c r="IU14" i="10" s="1"/>
  <c r="IV14" i="10" s="1"/>
  <c r="IW14" i="10" s="1"/>
  <c r="IX14" i="10" s="1"/>
  <c r="IY14" i="10" s="1"/>
  <c r="IZ14" i="10" s="1"/>
  <c r="JA14" i="10" s="1"/>
  <c r="JB14" i="10" s="1"/>
  <c r="JC14" i="10" s="1"/>
  <c r="JD14" i="10" s="1"/>
  <c r="JE14" i="10" s="1"/>
  <c r="JF14" i="10" s="1"/>
  <c r="JG14" i="10" s="1"/>
  <c r="JH14" i="10" s="1"/>
  <c r="JI14" i="10" s="1"/>
  <c r="JJ14" i="10" s="1"/>
  <c r="JK14" i="10" s="1"/>
  <c r="JL14" i="10" s="1"/>
  <c r="JM14" i="10" s="1"/>
  <c r="JN14" i="10" s="1"/>
  <c r="JO14" i="10" s="1"/>
  <c r="JP14" i="10" s="1"/>
  <c r="JQ14" i="10" s="1"/>
  <c r="JR14" i="10" s="1"/>
  <c r="JS14" i="10" s="1"/>
  <c r="JT14" i="10" s="1"/>
  <c r="JU14" i="10" s="1"/>
  <c r="JV14" i="10" s="1"/>
  <c r="JW14" i="10" s="1"/>
  <c r="JX14" i="10" s="1"/>
  <c r="JY14" i="10" s="1"/>
  <c r="JZ14" i="10" s="1"/>
  <c r="KA14" i="10" s="1"/>
  <c r="KB14" i="10" s="1"/>
  <c r="KC14" i="10" s="1"/>
  <c r="KD14" i="10" s="1"/>
  <c r="KE14" i="10" s="1"/>
  <c r="KF14" i="10" s="1"/>
  <c r="KG14" i="10" s="1"/>
  <c r="KH14" i="10" s="1"/>
  <c r="KI14" i="10" s="1"/>
  <c r="KJ14" i="10" s="1"/>
  <c r="KK14" i="10" s="1"/>
  <c r="KL14" i="10" s="1"/>
  <c r="KM14" i="10" s="1"/>
  <c r="KN14" i="10" s="1"/>
  <c r="KO14" i="10" s="1"/>
  <c r="KP14" i="10" s="1"/>
  <c r="KQ14" i="10" s="1"/>
  <c r="KR14" i="10" s="1"/>
  <c r="KS14" i="10" s="1"/>
  <c r="KT14" i="10" s="1"/>
  <c r="KU14" i="10" s="1"/>
  <c r="KV14" i="10" s="1"/>
  <c r="KW14" i="10" s="1"/>
  <c r="KX14" i="10" s="1"/>
  <c r="KY14" i="10" s="1"/>
  <c r="KZ14" i="10" s="1"/>
  <c r="LA14" i="10" s="1"/>
  <c r="LB14" i="10" s="1"/>
  <c r="LC14" i="10" s="1"/>
  <c r="LD14" i="10" s="1"/>
  <c r="LE14" i="10" s="1"/>
  <c r="LF14" i="10" s="1"/>
  <c r="LG14" i="10" s="1"/>
  <c r="LH14" i="10" s="1"/>
  <c r="LI14" i="10" s="1"/>
  <c r="LJ14" i="10" s="1"/>
  <c r="LK14" i="10" s="1"/>
  <c r="LL14" i="10" s="1"/>
  <c r="LM14" i="10" s="1"/>
  <c r="LN14" i="10" s="1"/>
  <c r="LO14" i="10" s="1"/>
  <c r="LP14" i="10" s="1"/>
  <c r="LQ14" i="10" s="1"/>
  <c r="LR14" i="10" s="1"/>
  <c r="LS14" i="10" s="1"/>
  <c r="LT14" i="10" s="1"/>
  <c r="LU14" i="10" s="1"/>
  <c r="LV14" i="10" s="1"/>
  <c r="LW14" i="10" s="1"/>
  <c r="LX14" i="10" s="1"/>
  <c r="LY14" i="10" s="1"/>
  <c r="LZ14" i="10" s="1"/>
  <c r="MA14" i="10" s="1"/>
  <c r="MB14" i="10" s="1"/>
  <c r="MC14" i="10" s="1"/>
  <c r="MD14" i="10" s="1"/>
  <c r="ME14" i="10" s="1"/>
  <c r="MF14" i="10" s="1"/>
  <c r="MG14" i="10" s="1"/>
  <c r="MH14" i="10" s="1"/>
  <c r="MI14" i="10" s="1"/>
  <c r="MJ14" i="10" s="1"/>
  <c r="MK14" i="10" s="1"/>
  <c r="ML14" i="10" s="1"/>
  <c r="MM14" i="10" s="1"/>
  <c r="MN14" i="10" s="1"/>
  <c r="MO14" i="10" s="1"/>
  <c r="MP14" i="10" s="1"/>
  <c r="MQ14" i="10" s="1"/>
  <c r="MR14" i="10" s="1"/>
  <c r="MS14" i="10" s="1"/>
  <c r="MT14" i="10" s="1"/>
  <c r="MU14" i="10" s="1"/>
  <c r="MV14" i="10" s="1"/>
  <c r="MW14" i="10" s="1"/>
  <c r="MX14" i="10" s="1"/>
  <c r="MY14" i="10" s="1"/>
  <c r="MZ14" i="10" s="1"/>
  <c r="NA14" i="10" s="1"/>
  <c r="NB14" i="10" s="1"/>
  <c r="NC14" i="10" s="1"/>
  <c r="ND14" i="10" s="1"/>
  <c r="NG14" i="10"/>
  <c r="NH14" i="10" s="1"/>
  <c r="NI14" i="10" s="1"/>
  <c r="NJ14" i="10" s="1"/>
  <c r="NK14" i="10" s="1"/>
  <c r="NL14" i="10" s="1"/>
  <c r="NM14" i="10" s="1"/>
  <c r="NN14" i="10" s="1"/>
  <c r="NO14" i="10" s="1"/>
  <c r="NP14" i="10" s="1"/>
  <c r="NQ14" i="10" s="1"/>
  <c r="NR14" i="10" s="1"/>
  <c r="NS14" i="10" s="1"/>
  <c r="NT14" i="10" s="1"/>
  <c r="NU14" i="10" s="1"/>
  <c r="NV14" i="10" s="1"/>
  <c r="NW14" i="10" s="1"/>
  <c r="NX14" i="10" s="1"/>
  <c r="NY14" i="10" s="1"/>
  <c r="NZ14" i="10" s="1"/>
  <c r="OA14" i="10" s="1"/>
  <c r="OB14" i="10" s="1"/>
  <c r="OC14" i="10" s="1"/>
  <c r="OD14" i="10" s="1"/>
  <c r="OE14" i="10" s="1"/>
  <c r="OF14" i="10" s="1"/>
  <c r="OG14" i="10" s="1"/>
  <c r="OH14" i="10" s="1"/>
  <c r="OI14" i="10" s="1"/>
  <c r="OJ14" i="10" s="1"/>
  <c r="OK14" i="10" s="1"/>
  <c r="OL14" i="10" s="1"/>
  <c r="OM14" i="10" s="1"/>
  <c r="ON14" i="10" s="1"/>
  <c r="OO14" i="10" s="1"/>
  <c r="OP14" i="10" s="1"/>
  <c r="OQ14" i="10" s="1"/>
  <c r="OR14" i="10" s="1"/>
  <c r="OS14" i="10" s="1"/>
  <c r="OT14" i="10" s="1"/>
  <c r="OU14" i="10" s="1"/>
  <c r="OV14" i="10" s="1"/>
  <c r="OW14" i="10" s="1"/>
  <c r="OX14" i="10" s="1"/>
  <c r="OY14" i="10" s="1"/>
  <c r="OZ14" i="10" s="1"/>
  <c r="PA14" i="10" s="1"/>
  <c r="PB14" i="10" s="1"/>
  <c r="PC14" i="10" s="1"/>
  <c r="PD14" i="10" s="1"/>
  <c r="PE14" i="10" s="1"/>
  <c r="PF14" i="10" s="1"/>
  <c r="PG14" i="10" s="1"/>
  <c r="PH14" i="10" s="1"/>
  <c r="PI14" i="10" s="1"/>
  <c r="PJ14" i="10" s="1"/>
  <c r="PK14" i="10" s="1"/>
  <c r="PL14" i="10" s="1"/>
  <c r="PM14" i="10" s="1"/>
  <c r="PN14" i="10" s="1"/>
  <c r="PO14" i="10" s="1"/>
  <c r="PP14" i="10" s="1"/>
  <c r="PQ14" i="10" s="1"/>
  <c r="PR14" i="10" s="1"/>
  <c r="PS14" i="10" s="1"/>
  <c r="PT14" i="10" s="1"/>
  <c r="PU14" i="10" s="1"/>
  <c r="PV14" i="10" s="1"/>
  <c r="PW14" i="10" s="1"/>
  <c r="PX14" i="10" s="1"/>
  <c r="PY14" i="10" s="1"/>
  <c r="PZ14" i="10" s="1"/>
  <c r="QA14" i="10" s="1"/>
  <c r="QB14" i="10" s="1"/>
  <c r="QC14" i="10" s="1"/>
  <c r="QD14" i="10" s="1"/>
  <c r="QE14" i="10" s="1"/>
  <c r="QF14" i="10" s="1"/>
  <c r="QG14" i="10" s="1"/>
  <c r="QH14" i="10" s="1"/>
  <c r="QI14" i="10" s="1"/>
  <c r="QJ14" i="10" s="1"/>
  <c r="QK14" i="10" s="1"/>
  <c r="QL14" i="10" s="1"/>
  <c r="QM14" i="10" s="1"/>
  <c r="QN14" i="10" s="1"/>
  <c r="QO14" i="10" s="1"/>
  <c r="QP14" i="10" s="1"/>
  <c r="QQ14" i="10" s="1"/>
  <c r="QR14" i="10" s="1"/>
  <c r="QS14" i="10" s="1"/>
  <c r="QT14" i="10" s="1"/>
  <c r="QU14" i="10" s="1"/>
  <c r="QV14" i="10" s="1"/>
  <c r="QW14" i="10" s="1"/>
  <c r="QX14" i="10" s="1"/>
  <c r="QY14" i="10" s="1"/>
  <c r="QZ14" i="10" s="1"/>
  <c r="RA14" i="10" s="1"/>
  <c r="RB14" i="10" s="1"/>
  <c r="RC14" i="10" s="1"/>
  <c r="RD14" i="10" s="1"/>
  <c r="RE14" i="10" s="1"/>
  <c r="RF14" i="10" s="1"/>
  <c r="RG14" i="10" s="1"/>
  <c r="RH14" i="10" s="1"/>
  <c r="RI14" i="10" s="1"/>
  <c r="RJ14" i="10" s="1"/>
  <c r="RK14" i="10" s="1"/>
  <c r="RL14" i="10" s="1"/>
  <c r="RM14" i="10" s="1"/>
  <c r="RN14" i="10" s="1"/>
  <c r="RO14" i="10" s="1"/>
  <c r="RP14" i="10" s="1"/>
  <c r="RQ14" i="10" s="1"/>
  <c r="RR14" i="10" s="1"/>
  <c r="RS14" i="10" s="1"/>
  <c r="RT14" i="10" s="1"/>
  <c r="RU14" i="10" s="1"/>
  <c r="RX14" i="10"/>
  <c r="RY14" i="10" s="1"/>
  <c r="RZ14" i="10" s="1"/>
  <c r="SA14" i="10" s="1"/>
  <c r="SB14" i="10" s="1"/>
  <c r="SC14" i="10" s="1"/>
  <c r="SD14" i="10" s="1"/>
  <c r="SE14" i="10" s="1"/>
  <c r="SF14" i="10" s="1"/>
  <c r="SG14" i="10" s="1"/>
  <c r="SH14" i="10" s="1"/>
  <c r="SI14" i="10" s="1"/>
  <c r="SJ14" i="10" s="1"/>
  <c r="SK14" i="10" s="1"/>
  <c r="SL14" i="10" s="1"/>
  <c r="SM14" i="10" s="1"/>
  <c r="SN14" i="10" s="1"/>
  <c r="SO14" i="10" s="1"/>
  <c r="SP14" i="10" s="1"/>
  <c r="SQ14" i="10" s="1"/>
  <c r="SR14" i="10" s="1"/>
  <c r="SS14" i="10" s="1"/>
  <c r="ST14" i="10" s="1"/>
  <c r="SU14" i="10" s="1"/>
  <c r="SV14" i="10" s="1"/>
  <c r="SW14" i="10" s="1"/>
  <c r="SX14" i="10" s="1"/>
  <c r="SY14" i="10" s="1"/>
  <c r="SZ14" i="10" s="1"/>
  <c r="TA14" i="10" s="1"/>
  <c r="TB14" i="10" s="1"/>
  <c r="TC14" i="10" s="1"/>
  <c r="TD14" i="10" s="1"/>
  <c r="TE14" i="10" s="1"/>
  <c r="TF14" i="10" s="1"/>
  <c r="TG14" i="10" s="1"/>
  <c r="TH14" i="10" s="1"/>
  <c r="TI14" i="10" s="1"/>
  <c r="TJ14" i="10" s="1"/>
  <c r="TK14" i="10" s="1"/>
  <c r="TL14" i="10" s="1"/>
  <c r="TM14" i="10" s="1"/>
  <c r="TN14" i="10" s="1"/>
  <c r="TO14" i="10" s="1"/>
  <c r="TP14" i="10" s="1"/>
  <c r="TQ14" i="10" s="1"/>
  <c r="TR14" i="10" s="1"/>
  <c r="TS14" i="10" s="1"/>
  <c r="TT14" i="10" s="1"/>
  <c r="TU14" i="10" s="1"/>
  <c r="TV14" i="10" s="1"/>
  <c r="TW14" i="10" s="1"/>
  <c r="TX14" i="10" s="1"/>
  <c r="TY14" i="10" s="1"/>
  <c r="TZ14" i="10" s="1"/>
  <c r="UA14" i="10" s="1"/>
  <c r="UB14" i="10" s="1"/>
  <c r="UC14" i="10" s="1"/>
  <c r="UD14" i="10" s="1"/>
  <c r="UE14" i="10" s="1"/>
  <c r="UF14" i="10" s="1"/>
  <c r="UG14" i="10" s="1"/>
  <c r="UH14" i="10" s="1"/>
  <c r="UI14" i="10" s="1"/>
  <c r="UJ14" i="10" s="1"/>
  <c r="UK14" i="10" s="1"/>
  <c r="UL14" i="10" s="1"/>
  <c r="UM14" i="10" s="1"/>
  <c r="UN14" i="10" s="1"/>
  <c r="UO14" i="10" s="1"/>
  <c r="UP14" i="10" s="1"/>
  <c r="UQ14" i="10" s="1"/>
  <c r="UR14" i="10" s="1"/>
  <c r="US14" i="10" s="1"/>
  <c r="UT14" i="10" s="1"/>
  <c r="UU14" i="10" s="1"/>
  <c r="UV14" i="10" s="1"/>
  <c r="UW14" i="10" s="1"/>
  <c r="UX14" i="10" s="1"/>
  <c r="UY14" i="10" s="1"/>
  <c r="UZ14" i="10" s="1"/>
  <c r="VA14" i="10" s="1"/>
  <c r="VB14" i="10" s="1"/>
  <c r="VC14" i="10" s="1"/>
  <c r="VD14" i="10" s="1"/>
  <c r="VE14" i="10" s="1"/>
  <c r="VF14" i="10" s="1"/>
  <c r="VG14" i="10" s="1"/>
  <c r="VH14" i="10" s="1"/>
  <c r="VI14" i="10" s="1"/>
  <c r="VJ14" i="10" s="1"/>
  <c r="VK14" i="10" s="1"/>
  <c r="VL14" i="10" s="1"/>
  <c r="VM14" i="10" s="1"/>
  <c r="VN14" i="10" s="1"/>
  <c r="VO14" i="10" s="1"/>
  <c r="VP14" i="10" s="1"/>
  <c r="VQ14" i="10" s="1"/>
  <c r="VR14" i="10" s="1"/>
  <c r="VS14" i="10" s="1"/>
  <c r="VT14" i="10" s="1"/>
  <c r="VU14" i="10" s="1"/>
  <c r="VV14" i="10" s="1"/>
  <c r="VW14" i="10" s="1"/>
  <c r="VX14" i="10" s="1"/>
  <c r="VY14" i="10" s="1"/>
  <c r="VZ14" i="10" s="1"/>
  <c r="WA14" i="10" s="1"/>
  <c r="WB14" i="10" s="1"/>
  <c r="WC14" i="10" s="1"/>
  <c r="WD14" i="10" s="1"/>
  <c r="WE14" i="10" s="1"/>
  <c r="WF14" i="10" s="1"/>
  <c r="WG14" i="10" s="1"/>
  <c r="WH14" i="10" s="1"/>
  <c r="WI14" i="10" s="1"/>
  <c r="WJ14" i="10" s="1"/>
  <c r="WK14" i="10" s="1"/>
  <c r="WL14" i="10" s="1"/>
  <c r="H17" i="10"/>
  <c r="I17" i="10" s="1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AG17" i="10" s="1"/>
  <c r="AH17" i="10" s="1"/>
  <c r="AI17" i="10" s="1"/>
  <c r="AJ17" i="10" s="1"/>
  <c r="AK17" i="10" s="1"/>
  <c r="AL17" i="10" s="1"/>
  <c r="AM17" i="10" s="1"/>
  <c r="AN17" i="10" s="1"/>
  <c r="AO17" i="10" s="1"/>
  <c r="AP17" i="10" s="1"/>
  <c r="AQ17" i="10" s="1"/>
  <c r="AR17" i="10" s="1"/>
  <c r="AS17" i="10" s="1"/>
  <c r="AT17" i="10" s="1"/>
  <c r="AU17" i="10" s="1"/>
  <c r="AV17" i="10" s="1"/>
  <c r="AW17" i="10" s="1"/>
  <c r="AX17" i="10" s="1"/>
  <c r="AY17" i="10" s="1"/>
  <c r="AZ17" i="10" s="1"/>
  <c r="BA17" i="10" s="1"/>
  <c r="BB17" i="10" s="1"/>
  <c r="BC17" i="10" s="1"/>
  <c r="BD17" i="10" s="1"/>
  <c r="BE17" i="10" s="1"/>
  <c r="BF17" i="10" s="1"/>
  <c r="BG17" i="10" s="1"/>
  <c r="BH17" i="10" s="1"/>
  <c r="BI17" i="10" s="1"/>
  <c r="BJ17" i="10" s="1"/>
  <c r="BK17" i="10" s="1"/>
  <c r="BL17" i="10" s="1"/>
  <c r="BM17" i="10" s="1"/>
  <c r="BN17" i="10" s="1"/>
  <c r="BO17" i="10" s="1"/>
  <c r="BP17" i="10" s="1"/>
  <c r="BQ17" i="10" s="1"/>
  <c r="BR17" i="10" s="1"/>
  <c r="BS17" i="10" s="1"/>
  <c r="BT17" i="10" s="1"/>
  <c r="BU17" i="10" s="1"/>
  <c r="BV17" i="10" s="1"/>
  <c r="BW17" i="10" s="1"/>
  <c r="BX17" i="10" s="1"/>
  <c r="BY17" i="10" s="1"/>
  <c r="BZ17" i="10" s="1"/>
  <c r="CA17" i="10" s="1"/>
  <c r="CB17" i="10" s="1"/>
  <c r="CC17" i="10" s="1"/>
  <c r="CD17" i="10" s="1"/>
  <c r="CE17" i="10" s="1"/>
  <c r="CF17" i="10" s="1"/>
  <c r="CG17" i="10" s="1"/>
  <c r="CH17" i="10" s="1"/>
  <c r="CI17" i="10" s="1"/>
  <c r="CJ17" i="10" s="1"/>
  <c r="CK17" i="10" s="1"/>
  <c r="CL17" i="10" s="1"/>
  <c r="CM17" i="10" s="1"/>
  <c r="CN17" i="10" s="1"/>
  <c r="CO17" i="10" s="1"/>
  <c r="CP17" i="10" s="1"/>
  <c r="CQ17" i="10" s="1"/>
  <c r="CR17" i="10" s="1"/>
  <c r="CS17" i="10" s="1"/>
  <c r="CT17" i="10" s="1"/>
  <c r="CU17" i="10" s="1"/>
  <c r="CV17" i="10" s="1"/>
  <c r="CW17" i="10" s="1"/>
  <c r="CX17" i="10" s="1"/>
  <c r="CY17" i="10" s="1"/>
  <c r="CZ17" i="10" s="1"/>
  <c r="DA17" i="10" s="1"/>
  <c r="DB17" i="10" s="1"/>
  <c r="DC17" i="10" s="1"/>
  <c r="DD17" i="10" s="1"/>
  <c r="DE17" i="10" s="1"/>
  <c r="DF17" i="10" s="1"/>
  <c r="DG17" i="10" s="1"/>
  <c r="DH17" i="10" s="1"/>
  <c r="DI17" i="10" s="1"/>
  <c r="DJ17" i="10" s="1"/>
  <c r="DK17" i="10" s="1"/>
  <c r="DL17" i="10" s="1"/>
  <c r="DM17" i="10" s="1"/>
  <c r="DN17" i="10" s="1"/>
  <c r="DO17" i="10" s="1"/>
  <c r="DP17" i="10" s="1"/>
  <c r="DQ17" i="10" s="1"/>
  <c r="DR17" i="10" s="1"/>
  <c r="DS17" i="10" s="1"/>
  <c r="DT17" i="10" s="1"/>
  <c r="DU17" i="10" s="1"/>
  <c r="DV17" i="10" s="1"/>
  <c r="DY17" i="10"/>
  <c r="DZ17" i="10"/>
  <c r="EA17" i="10" s="1"/>
  <c r="EB17" i="10" s="1"/>
  <c r="EC17" i="10" s="1"/>
  <c r="ED17" i="10" s="1"/>
  <c r="EE17" i="10" s="1"/>
  <c r="EF17" i="10" s="1"/>
  <c r="EG17" i="10" s="1"/>
  <c r="EH17" i="10" s="1"/>
  <c r="EI17" i="10" s="1"/>
  <c r="IP17" i="10"/>
  <c r="IQ17" i="10" s="1"/>
  <c r="IR17" i="10"/>
  <c r="IS17" i="10" s="1"/>
  <c r="IT17" i="10" s="1"/>
  <c r="IU17" i="10" s="1"/>
  <c r="IV17" i="10" s="1"/>
  <c r="IW17" i="10" s="1"/>
  <c r="IX17" i="10" s="1"/>
  <c r="IY17" i="10" s="1"/>
  <c r="IZ17" i="10" s="1"/>
  <c r="JA17" i="10" s="1"/>
  <c r="JB17" i="10" s="1"/>
  <c r="JC17" i="10" s="1"/>
  <c r="JD17" i="10" s="1"/>
  <c r="JE17" i="10" s="1"/>
  <c r="JF17" i="10" s="1"/>
  <c r="JG17" i="10" s="1"/>
  <c r="JH17" i="10" s="1"/>
  <c r="JI17" i="10" s="1"/>
  <c r="JJ17" i="10" s="1"/>
  <c r="JK17" i="10" s="1"/>
  <c r="JL17" i="10" s="1"/>
  <c r="JM17" i="10" s="1"/>
  <c r="JN17" i="10" s="1"/>
  <c r="JO17" i="10" s="1"/>
  <c r="JP17" i="10" s="1"/>
  <c r="JQ17" i="10" s="1"/>
  <c r="JR17" i="10" s="1"/>
  <c r="JS17" i="10" s="1"/>
  <c r="JT17" i="10" s="1"/>
  <c r="JU17" i="10" s="1"/>
  <c r="JV17" i="10" s="1"/>
  <c r="JW17" i="10" s="1"/>
  <c r="JX17" i="10" s="1"/>
  <c r="JY17" i="10" s="1"/>
  <c r="JZ17" i="10" s="1"/>
  <c r="KA17" i="10" s="1"/>
  <c r="KB17" i="10" s="1"/>
  <c r="KC17" i="10" s="1"/>
  <c r="KD17" i="10" s="1"/>
  <c r="KE17" i="10" s="1"/>
  <c r="KF17" i="10" s="1"/>
  <c r="KG17" i="10" s="1"/>
  <c r="KH17" i="10" s="1"/>
  <c r="KI17" i="10" s="1"/>
  <c r="KJ17" i="10" s="1"/>
  <c r="KK17" i="10" s="1"/>
  <c r="KL17" i="10" s="1"/>
  <c r="KM17" i="10" s="1"/>
  <c r="KN17" i="10" s="1"/>
  <c r="KO17" i="10" s="1"/>
  <c r="KP17" i="10" s="1"/>
  <c r="KQ17" i="10" s="1"/>
  <c r="KR17" i="10" s="1"/>
  <c r="KS17" i="10" s="1"/>
  <c r="KT17" i="10" s="1"/>
  <c r="KU17" i="10" s="1"/>
  <c r="KV17" i="10" s="1"/>
  <c r="KW17" i="10" s="1"/>
  <c r="KX17" i="10" s="1"/>
  <c r="KY17" i="10" s="1"/>
  <c r="KZ17" i="10" s="1"/>
  <c r="LA17" i="10" s="1"/>
  <c r="LB17" i="10" s="1"/>
  <c r="LC17" i="10" s="1"/>
  <c r="LD17" i="10" s="1"/>
  <c r="LE17" i="10" s="1"/>
  <c r="LF17" i="10" s="1"/>
  <c r="LG17" i="10" s="1"/>
  <c r="LH17" i="10" s="1"/>
  <c r="LI17" i="10" s="1"/>
  <c r="LJ17" i="10" s="1"/>
  <c r="LK17" i="10" s="1"/>
  <c r="LL17" i="10" s="1"/>
  <c r="LM17" i="10" s="1"/>
  <c r="LN17" i="10" s="1"/>
  <c r="LO17" i="10" s="1"/>
  <c r="LP17" i="10" s="1"/>
  <c r="LQ17" i="10" s="1"/>
  <c r="LR17" i="10" s="1"/>
  <c r="LS17" i="10" s="1"/>
  <c r="LT17" i="10" s="1"/>
  <c r="LU17" i="10" s="1"/>
  <c r="LV17" i="10" s="1"/>
  <c r="LW17" i="10" s="1"/>
  <c r="LX17" i="10" s="1"/>
  <c r="LY17" i="10" s="1"/>
  <c r="LZ17" i="10" s="1"/>
  <c r="MA17" i="10" s="1"/>
  <c r="MB17" i="10" s="1"/>
  <c r="MC17" i="10" s="1"/>
  <c r="MD17" i="10" s="1"/>
  <c r="ME17" i="10" s="1"/>
  <c r="MF17" i="10" s="1"/>
  <c r="MG17" i="10" s="1"/>
  <c r="MH17" i="10" s="1"/>
  <c r="MI17" i="10" s="1"/>
  <c r="MJ17" i="10" s="1"/>
  <c r="MK17" i="10" s="1"/>
  <c r="ML17" i="10" s="1"/>
  <c r="MM17" i="10" s="1"/>
  <c r="MN17" i="10" s="1"/>
  <c r="MO17" i="10" s="1"/>
  <c r="MP17" i="10" s="1"/>
  <c r="MQ17" i="10" s="1"/>
  <c r="MR17" i="10" s="1"/>
  <c r="MS17" i="10" s="1"/>
  <c r="MT17" i="10" s="1"/>
  <c r="MU17" i="10" s="1"/>
  <c r="MV17" i="10" s="1"/>
  <c r="MW17" i="10" s="1"/>
  <c r="MX17" i="10" s="1"/>
  <c r="MY17" i="10" s="1"/>
  <c r="MZ17" i="10" s="1"/>
  <c r="NA17" i="10" s="1"/>
  <c r="NB17" i="10" s="1"/>
  <c r="NC17" i="10" s="1"/>
  <c r="ND17" i="10" s="1"/>
  <c r="NG17" i="10"/>
  <c r="NH17" i="10" s="1"/>
  <c r="NI17" i="10" s="1"/>
  <c r="NJ17" i="10" s="1"/>
  <c r="NK17" i="10" s="1"/>
  <c r="NL17" i="10" s="1"/>
  <c r="NM17" i="10" s="1"/>
  <c r="NN17" i="10" s="1"/>
  <c r="NO17" i="10" s="1"/>
  <c r="NP17" i="10" s="1"/>
  <c r="NQ17" i="10" s="1"/>
  <c r="NR17" i="10" s="1"/>
  <c r="NS17" i="10" s="1"/>
  <c r="NT17" i="10" s="1"/>
  <c r="NU17" i="10" s="1"/>
  <c r="NV17" i="10" s="1"/>
  <c r="NW17" i="10" s="1"/>
  <c r="NX17" i="10" s="1"/>
  <c r="NY17" i="10" s="1"/>
  <c r="NZ17" i="10" s="1"/>
  <c r="OA17" i="10" s="1"/>
  <c r="OB17" i="10" s="1"/>
  <c r="OC17" i="10" s="1"/>
  <c r="OD17" i="10" s="1"/>
  <c r="OE17" i="10" s="1"/>
  <c r="OF17" i="10" s="1"/>
  <c r="OG17" i="10" s="1"/>
  <c r="OH17" i="10" s="1"/>
  <c r="OI17" i="10" s="1"/>
  <c r="OJ17" i="10" s="1"/>
  <c r="OK17" i="10" s="1"/>
  <c r="OL17" i="10" s="1"/>
  <c r="OM17" i="10" s="1"/>
  <c r="ON17" i="10" s="1"/>
  <c r="OO17" i="10" s="1"/>
  <c r="OP17" i="10" s="1"/>
  <c r="OQ17" i="10" s="1"/>
  <c r="OR17" i="10" s="1"/>
  <c r="OS17" i="10" s="1"/>
  <c r="OT17" i="10" s="1"/>
  <c r="OU17" i="10" s="1"/>
  <c r="OV17" i="10" s="1"/>
  <c r="OW17" i="10" s="1"/>
  <c r="OX17" i="10" s="1"/>
  <c r="OY17" i="10" s="1"/>
  <c r="OZ17" i="10" s="1"/>
  <c r="PA17" i="10" s="1"/>
  <c r="PB17" i="10" s="1"/>
  <c r="PC17" i="10" s="1"/>
  <c r="PD17" i="10" s="1"/>
  <c r="PE17" i="10" s="1"/>
  <c r="PF17" i="10" s="1"/>
  <c r="PG17" i="10" s="1"/>
  <c r="PH17" i="10" s="1"/>
  <c r="PI17" i="10" s="1"/>
  <c r="PJ17" i="10" s="1"/>
  <c r="PK17" i="10" s="1"/>
  <c r="PL17" i="10" s="1"/>
  <c r="PM17" i="10" s="1"/>
  <c r="PN17" i="10" s="1"/>
  <c r="PO17" i="10" s="1"/>
  <c r="PP17" i="10" s="1"/>
  <c r="PQ17" i="10" s="1"/>
  <c r="PR17" i="10" s="1"/>
  <c r="PS17" i="10" s="1"/>
  <c r="PT17" i="10" s="1"/>
  <c r="PU17" i="10" s="1"/>
  <c r="PV17" i="10" s="1"/>
  <c r="PW17" i="10" s="1"/>
  <c r="PX17" i="10" s="1"/>
  <c r="PY17" i="10" s="1"/>
  <c r="PZ17" i="10" s="1"/>
  <c r="QA17" i="10" s="1"/>
  <c r="QB17" i="10" s="1"/>
  <c r="QC17" i="10" s="1"/>
  <c r="QD17" i="10" s="1"/>
  <c r="QE17" i="10" s="1"/>
  <c r="QF17" i="10" s="1"/>
  <c r="QG17" i="10" s="1"/>
  <c r="QH17" i="10" s="1"/>
  <c r="QI17" i="10" s="1"/>
  <c r="QJ17" i="10" s="1"/>
  <c r="QK17" i="10" s="1"/>
  <c r="QL17" i="10" s="1"/>
  <c r="QM17" i="10" s="1"/>
  <c r="QN17" i="10" s="1"/>
  <c r="QO17" i="10" s="1"/>
  <c r="QP17" i="10" s="1"/>
  <c r="QQ17" i="10" s="1"/>
  <c r="QR17" i="10" s="1"/>
  <c r="QS17" i="10" s="1"/>
  <c r="QT17" i="10" s="1"/>
  <c r="QU17" i="10" s="1"/>
  <c r="QV17" i="10" s="1"/>
  <c r="QW17" i="10" s="1"/>
  <c r="QX17" i="10" s="1"/>
  <c r="QY17" i="10" s="1"/>
  <c r="QZ17" i="10" s="1"/>
  <c r="RA17" i="10" s="1"/>
  <c r="RB17" i="10" s="1"/>
  <c r="RC17" i="10" s="1"/>
  <c r="RD17" i="10" s="1"/>
  <c r="RE17" i="10" s="1"/>
  <c r="RF17" i="10" s="1"/>
  <c r="RG17" i="10" s="1"/>
  <c r="RH17" i="10" s="1"/>
  <c r="RI17" i="10" s="1"/>
  <c r="RJ17" i="10" s="1"/>
  <c r="RK17" i="10" s="1"/>
  <c r="RL17" i="10" s="1"/>
  <c r="RM17" i="10" s="1"/>
  <c r="RN17" i="10" s="1"/>
  <c r="RO17" i="10" s="1"/>
  <c r="RP17" i="10" s="1"/>
  <c r="RQ17" i="10" s="1"/>
  <c r="RR17" i="10" s="1"/>
  <c r="RS17" i="10" s="1"/>
  <c r="RT17" i="10" s="1"/>
  <c r="RU17" i="10" s="1"/>
  <c r="RX17" i="10"/>
  <c r="RY17" i="10" s="1"/>
  <c r="RZ17" i="10" s="1"/>
  <c r="SA17" i="10" s="1"/>
  <c r="SB17" i="10" s="1"/>
  <c r="SC17" i="10" s="1"/>
  <c r="SD17" i="10" s="1"/>
  <c r="SE17" i="10" s="1"/>
  <c r="SF17" i="10" s="1"/>
  <c r="SG17" i="10" s="1"/>
  <c r="SH17" i="10" s="1"/>
  <c r="SI17" i="10" s="1"/>
  <c r="SJ17" i="10" s="1"/>
  <c r="SK17" i="10" s="1"/>
  <c r="SL17" i="10" s="1"/>
  <c r="SM17" i="10" s="1"/>
  <c r="SN17" i="10" s="1"/>
  <c r="SO17" i="10" s="1"/>
  <c r="SP17" i="10" s="1"/>
  <c r="SQ17" i="10" s="1"/>
  <c r="SR17" i="10" s="1"/>
  <c r="SS17" i="10" s="1"/>
  <c r="ST17" i="10" s="1"/>
  <c r="SU17" i="10" s="1"/>
  <c r="SV17" i="10" s="1"/>
  <c r="SW17" i="10" s="1"/>
  <c r="SX17" i="10" s="1"/>
  <c r="SY17" i="10" s="1"/>
  <c r="SZ17" i="10" s="1"/>
  <c r="TA17" i="10" s="1"/>
  <c r="TB17" i="10" s="1"/>
  <c r="TC17" i="10" s="1"/>
  <c r="TD17" i="10" s="1"/>
  <c r="TE17" i="10" s="1"/>
  <c r="TF17" i="10" s="1"/>
  <c r="TG17" i="10" s="1"/>
  <c r="TH17" i="10" s="1"/>
  <c r="TI17" i="10" s="1"/>
  <c r="TJ17" i="10" s="1"/>
  <c r="TK17" i="10" s="1"/>
  <c r="TL17" i="10" s="1"/>
  <c r="TM17" i="10" s="1"/>
  <c r="TN17" i="10" s="1"/>
  <c r="TO17" i="10" s="1"/>
  <c r="TP17" i="10" s="1"/>
  <c r="TQ17" i="10" s="1"/>
  <c r="TR17" i="10" s="1"/>
  <c r="TS17" i="10" s="1"/>
  <c r="TT17" i="10" s="1"/>
  <c r="TU17" i="10" s="1"/>
  <c r="TV17" i="10" s="1"/>
  <c r="TW17" i="10" s="1"/>
  <c r="TX17" i="10" s="1"/>
  <c r="TY17" i="10" s="1"/>
  <c r="TZ17" i="10" s="1"/>
  <c r="UA17" i="10" s="1"/>
  <c r="UB17" i="10" s="1"/>
  <c r="UC17" i="10" s="1"/>
  <c r="UD17" i="10" s="1"/>
  <c r="UE17" i="10" s="1"/>
  <c r="UF17" i="10" s="1"/>
  <c r="UG17" i="10" s="1"/>
  <c r="UH17" i="10" s="1"/>
  <c r="UI17" i="10" s="1"/>
  <c r="UJ17" i="10" s="1"/>
  <c r="UK17" i="10" s="1"/>
  <c r="UL17" i="10" s="1"/>
  <c r="UM17" i="10" s="1"/>
  <c r="UN17" i="10" s="1"/>
  <c r="UO17" i="10" s="1"/>
  <c r="UP17" i="10" s="1"/>
  <c r="UQ17" i="10" s="1"/>
  <c r="UR17" i="10" s="1"/>
  <c r="US17" i="10" s="1"/>
  <c r="UT17" i="10" s="1"/>
  <c r="UU17" i="10" s="1"/>
  <c r="UV17" i="10" s="1"/>
  <c r="UW17" i="10" s="1"/>
  <c r="UX17" i="10" s="1"/>
  <c r="UY17" i="10" s="1"/>
  <c r="UZ17" i="10" s="1"/>
  <c r="VA17" i="10" s="1"/>
  <c r="VB17" i="10" s="1"/>
  <c r="VC17" i="10" s="1"/>
  <c r="VD17" i="10" s="1"/>
  <c r="VE17" i="10" s="1"/>
  <c r="VF17" i="10" s="1"/>
  <c r="VG17" i="10" s="1"/>
  <c r="VH17" i="10" s="1"/>
  <c r="VI17" i="10" s="1"/>
  <c r="VJ17" i="10" s="1"/>
  <c r="VK17" i="10" s="1"/>
  <c r="VL17" i="10" s="1"/>
  <c r="VM17" i="10" s="1"/>
  <c r="VN17" i="10" s="1"/>
  <c r="VO17" i="10" s="1"/>
  <c r="VP17" i="10" s="1"/>
  <c r="VQ17" i="10" s="1"/>
  <c r="VR17" i="10" s="1"/>
  <c r="VS17" i="10" s="1"/>
  <c r="VT17" i="10" s="1"/>
  <c r="VU17" i="10" s="1"/>
  <c r="VV17" i="10" s="1"/>
  <c r="VW17" i="10" s="1"/>
  <c r="VX17" i="10" s="1"/>
  <c r="VY17" i="10" s="1"/>
  <c r="VZ17" i="10" s="1"/>
  <c r="WA17" i="10" s="1"/>
  <c r="WB17" i="10" s="1"/>
  <c r="WC17" i="10" s="1"/>
  <c r="WD17" i="10" s="1"/>
  <c r="WE17" i="10" s="1"/>
  <c r="WF17" i="10" s="1"/>
  <c r="WG17" i="10" s="1"/>
  <c r="WH17" i="10" s="1"/>
  <c r="WI17" i="10" s="1"/>
  <c r="WJ17" i="10" s="1"/>
  <c r="WK17" i="10" s="1"/>
  <c r="WL17" i="10" s="1"/>
  <c r="D19" i="10"/>
  <c r="A20" i="10"/>
  <c r="D20" i="10" s="1"/>
  <c r="C20" i="10"/>
  <c r="D31" i="10"/>
  <c r="A32" i="10"/>
  <c r="D32" i="10" s="1"/>
  <c r="D43" i="10"/>
  <c r="A44" i="10"/>
  <c r="D55" i="10"/>
  <c r="A56" i="10"/>
  <c r="A57" i="10" s="1"/>
  <c r="D56" i="10"/>
  <c r="D67" i="10"/>
  <c r="A68" i="10"/>
  <c r="D68" i="10" s="1"/>
  <c r="D79" i="10"/>
  <c r="A80" i="10"/>
  <c r="D91" i="10"/>
  <c r="A92" i="10"/>
  <c r="D103" i="10"/>
  <c r="A104" i="10"/>
  <c r="A105" i="10" s="1"/>
  <c r="D115" i="10"/>
  <c r="A116" i="10"/>
  <c r="D116" i="10" s="1"/>
  <c r="D127" i="10"/>
  <c r="A128" i="10"/>
  <c r="D128" i="10" s="1"/>
  <c r="C143" i="10"/>
  <c r="C144" i="10"/>
  <c r="C145" i="10"/>
  <c r="D150" i="10"/>
  <c r="F150" i="10" s="1"/>
  <c r="G150" i="10" s="1"/>
  <c r="H150" i="10" s="1"/>
  <c r="I150" i="10" s="1"/>
  <c r="J150" i="10" s="1"/>
  <c r="K150" i="10" s="1"/>
  <c r="L150" i="10" s="1"/>
  <c r="M150" i="10" s="1"/>
  <c r="N150" i="10" s="1"/>
  <c r="O150" i="10" s="1"/>
  <c r="Q150" i="10"/>
  <c r="R150" i="10" s="1"/>
  <c r="S150" i="10" s="1"/>
  <c r="T150" i="10" s="1"/>
  <c r="U150" i="10" s="1"/>
  <c r="V150" i="10" s="1"/>
  <c r="W150" i="10" s="1"/>
  <c r="X150" i="10" s="1"/>
  <c r="Y150" i="10" s="1"/>
  <c r="Z150" i="10" s="1"/>
  <c r="AA150" i="10" s="1"/>
  <c r="AC150" i="10"/>
  <c r="AD150" i="10"/>
  <c r="AE150" i="10" s="1"/>
  <c r="AF150" i="10" s="1"/>
  <c r="AG150" i="10" s="1"/>
  <c r="AH150" i="10" s="1"/>
  <c r="AI150" i="10" s="1"/>
  <c r="AJ150" i="10" s="1"/>
  <c r="AK150" i="10" s="1"/>
  <c r="AL150" i="10" s="1"/>
  <c r="AM150" i="10" s="1"/>
  <c r="AO150" i="10"/>
  <c r="AP150" i="10" s="1"/>
  <c r="AQ150" i="10" s="1"/>
  <c r="AR150" i="10" s="1"/>
  <c r="AS150" i="10" s="1"/>
  <c r="AT150" i="10" s="1"/>
  <c r="AU150" i="10" s="1"/>
  <c r="AV150" i="10" s="1"/>
  <c r="AW150" i="10" s="1"/>
  <c r="AX150" i="10" s="1"/>
  <c r="AY150" i="10" s="1"/>
  <c r="BA150" i="10"/>
  <c r="BB150" i="10" s="1"/>
  <c r="BC150" i="10" s="1"/>
  <c r="BD150" i="10" s="1"/>
  <c r="BE150" i="10" s="1"/>
  <c r="BF150" i="10" s="1"/>
  <c r="BG150" i="10" s="1"/>
  <c r="BH150" i="10" s="1"/>
  <c r="BI150" i="10" s="1"/>
  <c r="BJ150" i="10" s="1"/>
  <c r="BK150" i="10" s="1"/>
  <c r="BM150" i="10"/>
  <c r="BN150" i="10" s="1"/>
  <c r="BO150" i="10" s="1"/>
  <c r="BP150" i="10" s="1"/>
  <c r="BQ150" i="10" s="1"/>
  <c r="BR150" i="10" s="1"/>
  <c r="BS150" i="10" s="1"/>
  <c r="BT150" i="10" s="1"/>
  <c r="BU150" i="10" s="1"/>
  <c r="BV150" i="10" s="1"/>
  <c r="BW150" i="10" s="1"/>
  <c r="BY150" i="10"/>
  <c r="BZ150" i="10" s="1"/>
  <c r="CA150" i="10" s="1"/>
  <c r="CB150" i="10" s="1"/>
  <c r="CC150" i="10" s="1"/>
  <c r="CD150" i="10" s="1"/>
  <c r="CE150" i="10" s="1"/>
  <c r="CF150" i="10" s="1"/>
  <c r="CG150" i="10" s="1"/>
  <c r="CH150" i="10" s="1"/>
  <c r="CI150" i="10" s="1"/>
  <c r="CK150" i="10"/>
  <c r="CL150" i="10" s="1"/>
  <c r="CM150" i="10" s="1"/>
  <c r="CN150" i="10" s="1"/>
  <c r="CO150" i="10" s="1"/>
  <c r="CP150" i="10" s="1"/>
  <c r="CQ150" i="10" s="1"/>
  <c r="CR150" i="10" s="1"/>
  <c r="CS150" i="10" s="1"/>
  <c r="CT150" i="10" s="1"/>
  <c r="CU150" i="10" s="1"/>
  <c r="A154" i="10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D249" i="10"/>
  <c r="F249" i="10"/>
  <c r="G249" i="10"/>
  <c r="H249" i="10"/>
  <c r="I249" i="10"/>
  <c r="K249" i="10"/>
  <c r="M249" i="10"/>
  <c r="O249" i="10"/>
  <c r="Q249" i="10"/>
  <c r="S249" i="10"/>
  <c r="U249" i="10"/>
  <c r="T8" i="8"/>
  <c r="U8" i="8" s="1"/>
  <c r="V8" i="8" s="1"/>
  <c r="W8" i="8" s="1"/>
  <c r="X8" i="8" s="1"/>
  <c r="Y8" i="8" s="1"/>
  <c r="Z8" i="8" s="1"/>
  <c r="AA8" i="8" s="1"/>
  <c r="AB8" i="8" s="1"/>
  <c r="AC8" i="8" s="1"/>
  <c r="AD8" i="8" s="1"/>
  <c r="D9" i="8"/>
  <c r="AE9" i="8"/>
  <c r="AF9" i="8" s="1"/>
  <c r="AE10" i="8"/>
  <c r="AE11" i="8"/>
  <c r="AE12" i="8"/>
  <c r="D13" i="8"/>
  <c r="AE13" i="8"/>
  <c r="AE14" i="8"/>
  <c r="AE15" i="8"/>
  <c r="AE16" i="8"/>
  <c r="AE17" i="8"/>
  <c r="D18" i="8"/>
  <c r="AE18" i="8"/>
  <c r="T24" i="8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S25" i="8"/>
  <c r="T25" i="8"/>
  <c r="U25" i="8"/>
  <c r="V25" i="8"/>
  <c r="W25" i="8"/>
  <c r="X25" i="8"/>
  <c r="Y25" i="8"/>
  <c r="Z25" i="8"/>
  <c r="AA25" i="8"/>
  <c r="AB25" i="8"/>
  <c r="AC25" i="8"/>
  <c r="AD25" i="8"/>
  <c r="AE25" i="8" s="1"/>
  <c r="AG25" i="8" s="1"/>
  <c r="G34" i="8"/>
  <c r="H34" i="8"/>
  <c r="I34" i="8"/>
  <c r="J34" i="8"/>
  <c r="K34" i="8"/>
  <c r="L34" i="8"/>
  <c r="M34" i="8"/>
  <c r="N34" i="8"/>
  <c r="O34" i="8"/>
  <c r="P34" i="8"/>
  <c r="T40" i="8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T57" i="8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G63" i="8"/>
  <c r="G55" i="8" s="1"/>
  <c r="H63" i="8"/>
  <c r="H55" i="8" s="1"/>
  <c r="I63" i="8"/>
  <c r="I55" i="8" s="1"/>
  <c r="J63" i="8"/>
  <c r="J55" i="8" s="1"/>
  <c r="K63" i="8"/>
  <c r="K55" i="8" s="1"/>
  <c r="L63" i="8"/>
  <c r="L55" i="8" s="1"/>
  <c r="M63" i="8"/>
  <c r="M55" i="8" s="1"/>
  <c r="N63" i="8"/>
  <c r="N55" i="8" s="1"/>
  <c r="O63" i="8"/>
  <c r="O55" i="8" s="1"/>
  <c r="P63" i="8"/>
  <c r="P55" i="8" s="1"/>
  <c r="T71" i="8"/>
  <c r="T72" i="8" s="1"/>
  <c r="G72" i="8"/>
  <c r="G52" i="8" s="1"/>
  <c r="H72" i="8"/>
  <c r="H52" i="8" s="1"/>
  <c r="I72" i="8"/>
  <c r="I52" i="8" s="1"/>
  <c r="J72" i="8"/>
  <c r="J52" i="8" s="1"/>
  <c r="K72" i="8"/>
  <c r="K52" i="8" s="1"/>
  <c r="L72" i="8"/>
  <c r="L52" i="8" s="1"/>
  <c r="M72" i="8"/>
  <c r="M52" i="8" s="1"/>
  <c r="N72" i="8"/>
  <c r="N52" i="8" s="1"/>
  <c r="O72" i="8"/>
  <c r="O52" i="8" s="1"/>
  <c r="P72" i="8"/>
  <c r="P52" i="8" s="1"/>
  <c r="C101" i="7" l="1"/>
  <c r="E101" i="7" s="1"/>
  <c r="AE114" i="8"/>
  <c r="AD114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E30" i="10"/>
  <c r="AD67" i="8"/>
  <c r="AD50" i="8"/>
  <c r="AF17" i="8"/>
  <c r="C109" i="7" s="1"/>
  <c r="AF16" i="8"/>
  <c r="C108" i="7" s="1"/>
  <c r="AF15" i="8"/>
  <c r="C107" i="7" s="1"/>
  <c r="AF18" i="8"/>
  <c r="C110" i="7" s="1"/>
  <c r="AF14" i="8"/>
  <c r="C106" i="7" s="1"/>
  <c r="AF10" i="8"/>
  <c r="C102" i="7" s="1"/>
  <c r="AF13" i="8"/>
  <c r="C105" i="7" s="1"/>
  <c r="AF12" i="8"/>
  <c r="C104" i="7" s="1"/>
  <c r="AF11" i="8"/>
  <c r="C103" i="7" s="1"/>
  <c r="U56" i="9"/>
  <c r="AB56" i="9"/>
  <c r="T56" i="9"/>
  <c r="AA56" i="9"/>
  <c r="S56" i="9"/>
  <c r="Z56" i="9"/>
  <c r="R56" i="9"/>
  <c r="Y56" i="9"/>
  <c r="Q56" i="9"/>
  <c r="X56" i="9"/>
  <c r="W56" i="9"/>
  <c r="V56" i="9"/>
  <c r="D19" i="8"/>
  <c r="CT31" i="9" s="1"/>
  <c r="CG56" i="9"/>
  <c r="BY56" i="9"/>
  <c r="CF56" i="9"/>
  <c r="CE56" i="9"/>
  <c r="CD56" i="9"/>
  <c r="CC56" i="9"/>
  <c r="CJ56" i="9"/>
  <c r="CB56" i="9"/>
  <c r="CI56" i="9"/>
  <c r="CA56" i="9"/>
  <c r="CH56" i="9"/>
  <c r="BZ56" i="9"/>
  <c r="A21" i="10"/>
  <c r="A129" i="10"/>
  <c r="D129" i="10" s="1"/>
  <c r="D14" i="8"/>
  <c r="AB31" i="9"/>
  <c r="T31" i="9"/>
  <c r="AA31" i="9"/>
  <c r="S31" i="9"/>
  <c r="Z31" i="9"/>
  <c r="R31" i="9"/>
  <c r="Y31" i="9"/>
  <c r="Q31" i="9"/>
  <c r="X31" i="9"/>
  <c r="V31" i="9"/>
  <c r="W31" i="9"/>
  <c r="U31" i="9"/>
  <c r="CF31" i="9"/>
  <c r="CE31" i="9"/>
  <c r="CD31" i="9"/>
  <c r="CC31" i="9"/>
  <c r="CJ31" i="9"/>
  <c r="CB31" i="9"/>
  <c r="CH31" i="9"/>
  <c r="BZ31" i="9"/>
  <c r="CI31" i="9"/>
  <c r="CG31" i="9"/>
  <c r="BY31" i="9"/>
  <c r="CA31" i="9"/>
  <c r="D20" i="8"/>
  <c r="CM31" i="9"/>
  <c r="CK31" i="9"/>
  <c r="CQ31" i="9"/>
  <c r="EJ17" i="10"/>
  <c r="EK17" i="10" s="1"/>
  <c r="EL17" i="10" s="1"/>
  <c r="EM17" i="10" s="1"/>
  <c r="EN17" i="10" s="1"/>
  <c r="EO17" i="10" s="1"/>
  <c r="EP17" i="10" s="1"/>
  <c r="EQ17" i="10" s="1"/>
  <c r="ER17" i="10" s="1"/>
  <c r="ES17" i="10" s="1"/>
  <c r="ET17" i="10" s="1"/>
  <c r="EU17" i="10" s="1"/>
  <c r="EV17" i="10" s="1"/>
  <c r="EW17" i="10" s="1"/>
  <c r="EX17" i="10" s="1"/>
  <c r="EY17" i="10" s="1"/>
  <c r="EZ17" i="10" s="1"/>
  <c r="FA17" i="10" s="1"/>
  <c r="FB17" i="10" s="1"/>
  <c r="FC17" i="10" s="1"/>
  <c r="FD17" i="10" s="1"/>
  <c r="FE17" i="10" s="1"/>
  <c r="FF17" i="10" s="1"/>
  <c r="FG17" i="10" s="1"/>
  <c r="FH17" i="10" s="1"/>
  <c r="FI17" i="10" s="1"/>
  <c r="FJ17" i="10" s="1"/>
  <c r="FK17" i="10" s="1"/>
  <c r="FL17" i="10" s="1"/>
  <c r="FM17" i="10" s="1"/>
  <c r="FN17" i="10" s="1"/>
  <c r="FO17" i="10" s="1"/>
  <c r="FP17" i="10" s="1"/>
  <c r="FQ17" i="10" s="1"/>
  <c r="FR17" i="10" s="1"/>
  <c r="FS17" i="10" s="1"/>
  <c r="FT17" i="10" s="1"/>
  <c r="FU17" i="10" s="1"/>
  <c r="FV17" i="10" s="1"/>
  <c r="FW17" i="10" s="1"/>
  <c r="FX17" i="10" s="1"/>
  <c r="FY17" i="10" s="1"/>
  <c r="FZ17" i="10" s="1"/>
  <c r="GA17" i="10" s="1"/>
  <c r="GB17" i="10" s="1"/>
  <c r="GC17" i="10" s="1"/>
  <c r="GD17" i="10" s="1"/>
  <c r="GE17" i="10" s="1"/>
  <c r="GF17" i="10" s="1"/>
  <c r="GG17" i="10" s="1"/>
  <c r="GH17" i="10" s="1"/>
  <c r="GI17" i="10" s="1"/>
  <c r="GJ17" i="10" s="1"/>
  <c r="GK17" i="10" s="1"/>
  <c r="GL17" i="10" s="1"/>
  <c r="GM17" i="10" s="1"/>
  <c r="GN17" i="10" s="1"/>
  <c r="GO17" i="10" s="1"/>
  <c r="GP17" i="10" s="1"/>
  <c r="GQ17" i="10" s="1"/>
  <c r="GR17" i="10" s="1"/>
  <c r="GS17" i="10" s="1"/>
  <c r="GT17" i="10" s="1"/>
  <c r="GU17" i="10" s="1"/>
  <c r="GV17" i="10" s="1"/>
  <c r="GW17" i="10" s="1"/>
  <c r="GX17" i="10" s="1"/>
  <c r="GY17" i="10" s="1"/>
  <c r="GZ17" i="10" s="1"/>
  <c r="HA17" i="10" s="1"/>
  <c r="HB17" i="10" s="1"/>
  <c r="HC17" i="10" s="1"/>
  <c r="HD17" i="10" s="1"/>
  <c r="HE17" i="10" s="1"/>
  <c r="HF17" i="10" s="1"/>
  <c r="HG17" i="10" s="1"/>
  <c r="HH17" i="10" s="1"/>
  <c r="HI17" i="10" s="1"/>
  <c r="HJ17" i="10" s="1"/>
  <c r="HK17" i="10" s="1"/>
  <c r="HL17" i="10" s="1"/>
  <c r="HM17" i="10" s="1"/>
  <c r="HN17" i="10" s="1"/>
  <c r="HO17" i="10" s="1"/>
  <c r="HP17" i="10" s="1"/>
  <c r="HQ17" i="10" s="1"/>
  <c r="HR17" i="10" s="1"/>
  <c r="HS17" i="10" s="1"/>
  <c r="HT17" i="10" s="1"/>
  <c r="HU17" i="10" s="1"/>
  <c r="HV17" i="10" s="1"/>
  <c r="HW17" i="10" s="1"/>
  <c r="HX17" i="10" s="1"/>
  <c r="HY17" i="10" s="1"/>
  <c r="HZ17" i="10" s="1"/>
  <c r="IA17" i="10" s="1"/>
  <c r="IB17" i="10" s="1"/>
  <c r="IC17" i="10" s="1"/>
  <c r="ID17" i="10" s="1"/>
  <c r="IE17" i="10" s="1"/>
  <c r="IF17" i="10" s="1"/>
  <c r="IG17" i="10" s="1"/>
  <c r="IH17" i="10" s="1"/>
  <c r="II17" i="10" s="1"/>
  <c r="IJ17" i="10" s="1"/>
  <c r="IK17" i="10" s="1"/>
  <c r="IL17" i="10" s="1"/>
  <c r="IM17" i="10" s="1"/>
  <c r="AG9" i="8"/>
  <c r="Z26" i="8" s="1"/>
  <c r="AE19" i="8"/>
  <c r="D104" i="10"/>
  <c r="D105" i="10"/>
  <c r="A106" i="10"/>
  <c r="D106" i="10" s="1"/>
  <c r="C146" i="10"/>
  <c r="BE157" i="10" s="1"/>
  <c r="A117" i="10"/>
  <c r="U71" i="8"/>
  <c r="U72" i="8" s="1"/>
  <c r="T81" i="8"/>
  <c r="T79" i="8"/>
  <c r="T78" i="8"/>
  <c r="T76" i="8"/>
  <c r="T74" i="8"/>
  <c r="T75" i="8"/>
  <c r="T73" i="8"/>
  <c r="T80" i="8"/>
  <c r="T77" i="8"/>
  <c r="A69" i="10"/>
  <c r="G9" i="10"/>
  <c r="RW19" i="10" s="1"/>
  <c r="RX19" i="10" s="1"/>
  <c r="T156" i="10"/>
  <c r="AF156" i="10"/>
  <c r="AF249" i="10" s="1"/>
  <c r="AV161" i="10"/>
  <c r="AZ162" i="10"/>
  <c r="CF162" i="10"/>
  <c r="BJ163" i="10"/>
  <c r="AJ166" i="10"/>
  <c r="CF166" i="10"/>
  <c r="BU167" i="10"/>
  <c r="BF168" i="10"/>
  <c r="AU171" i="10"/>
  <c r="CQ171" i="10"/>
  <c r="CP172" i="10"/>
  <c r="BC173" i="10"/>
  <c r="BD156" i="10"/>
  <c r="CK157" i="10"/>
  <c r="AH159" i="10"/>
  <c r="AV160" i="10"/>
  <c r="CJ164" i="10"/>
  <c r="CI165" i="10"/>
  <c r="BH166" i="10"/>
  <c r="BI167" i="10"/>
  <c r="BS171" i="10"/>
  <c r="CL172" i="10"/>
  <c r="BU173" i="10"/>
  <c r="CT174" i="10"/>
  <c r="BQ181" i="10"/>
  <c r="AL184" i="10"/>
  <c r="CF184" i="10"/>
  <c r="BW187" i="10"/>
  <c r="BU197" i="10"/>
  <c r="BR200" i="10"/>
  <c r="BI203" i="10"/>
  <c r="BR206" i="10"/>
  <c r="CS233" i="10"/>
  <c r="CL166" i="10"/>
  <c r="AE173" i="10"/>
  <c r="AE249" i="10" s="1"/>
  <c r="BC177" i="10"/>
  <c r="BG195" i="10"/>
  <c r="CP200" i="10"/>
  <c r="CP206" i="10"/>
  <c r="BV220" i="10"/>
  <c r="BT160" i="10"/>
  <c r="CR161" i="10"/>
  <c r="CJ162" i="10"/>
  <c r="BZ163" i="10"/>
  <c r="BY167" i="10"/>
  <c r="BW168" i="10"/>
  <c r="AA169" i="10"/>
  <c r="CU169" i="10"/>
  <c r="AA173" i="10"/>
  <c r="CG175" i="10"/>
  <c r="AK177" i="10"/>
  <c r="CG178" i="10"/>
  <c r="BO179" i="10"/>
  <c r="BB184" i="10"/>
  <c r="CO187" i="10"/>
  <c r="BM189" i="10"/>
  <c r="AT192" i="10"/>
  <c r="CN192" i="10"/>
  <c r="BX200" i="10"/>
  <c r="CJ206" i="10"/>
  <c r="CJ212" i="10"/>
  <c r="CL215" i="10"/>
  <c r="BY223" i="10"/>
  <c r="AO157" i="10"/>
  <c r="CE159" i="10"/>
  <c r="CR160" i="10"/>
  <c r="BD162" i="10"/>
  <c r="AS163" i="10"/>
  <c r="BG165" i="10"/>
  <c r="CK167" i="10"/>
  <c r="CA168" i="10"/>
  <c r="AY169" i="10"/>
  <c r="BQ170" i="10"/>
  <c r="CS173" i="10"/>
  <c r="CT178" i="10"/>
  <c r="AS181" i="10"/>
  <c r="BH184" i="10"/>
  <c r="CU187" i="10"/>
  <c r="CS197" i="10"/>
  <c r="CP212" i="10"/>
  <c r="D69" i="10"/>
  <c r="A70" i="10"/>
  <c r="CU159" i="10"/>
  <c r="D57" i="10"/>
  <c r="A58" i="10"/>
  <c r="BZ220" i="10"/>
  <c r="BP192" i="10"/>
  <c r="BZ184" i="10"/>
  <c r="AQ179" i="10"/>
  <c r="AW173" i="10"/>
  <c r="BF163" i="10"/>
  <c r="D92" i="10"/>
  <c r="A93" i="10"/>
  <c r="D44" i="10"/>
  <c r="A45" i="10"/>
  <c r="G19" i="10"/>
  <c r="H19" i="10" s="1"/>
  <c r="G20" i="10"/>
  <c r="H20" i="10" s="1"/>
  <c r="I20" i="10" s="1"/>
  <c r="IO20" i="10"/>
  <c r="RW20" i="10"/>
  <c r="DX20" i="10"/>
  <c r="NF20" i="10"/>
  <c r="C21" i="10"/>
  <c r="D80" i="10"/>
  <c r="A81" i="10"/>
  <c r="A107" i="10"/>
  <c r="CF161" i="10"/>
  <c r="BP161" i="10"/>
  <c r="AZ161" i="10"/>
  <c r="BZ160" i="10"/>
  <c r="BB160" i="10"/>
  <c r="AD160" i="10"/>
  <c r="CI159" i="10"/>
  <c r="BS159" i="10"/>
  <c r="BC159" i="10"/>
  <c r="AM159" i="10"/>
  <c r="CJ158" i="10"/>
  <c r="BL158" i="10"/>
  <c r="AN158" i="10"/>
  <c r="P158" i="10"/>
  <c r="P249" i="10" s="1"/>
  <c r="CO157" i="10"/>
  <c r="BY157" i="10"/>
  <c r="BI157" i="10"/>
  <c r="AS157" i="10"/>
  <c r="AB157" i="10"/>
  <c r="CH156" i="10"/>
  <c r="BJ156" i="10"/>
  <c r="AL156" i="10"/>
  <c r="N156" i="10"/>
  <c r="CU245" i="10"/>
  <c r="CM233" i="10"/>
  <c r="CH228" i="10"/>
  <c r="CO223" i="10"/>
  <c r="CL220" i="10"/>
  <c r="BZ215" i="10"/>
  <c r="CD212" i="10"/>
  <c r="CD206" i="10"/>
  <c r="BH206" i="10"/>
  <c r="CS203" i="10"/>
  <c r="BU203" i="10"/>
  <c r="CJ200" i="10"/>
  <c r="BL200" i="10"/>
  <c r="CG197" i="10"/>
  <c r="BI197" i="10"/>
  <c r="BY195" i="10"/>
  <c r="BA195" i="10"/>
  <c r="CB192" i="10"/>
  <c r="BD192" i="10"/>
  <c r="CE189" i="10"/>
  <c r="BG189" i="10"/>
  <c r="CI187" i="10"/>
  <c r="BK187" i="10"/>
  <c r="AO187" i="10"/>
  <c r="CR184" i="10"/>
  <c r="BT184" i="10"/>
  <c r="AV184" i="10"/>
  <c r="CI181" i="10"/>
  <c r="BK181" i="10"/>
  <c r="AM181" i="10"/>
  <c r="CO180" i="10"/>
  <c r="CG179" i="10"/>
  <c r="BI179" i="10"/>
  <c r="AK179" i="10"/>
  <c r="CP178" i="10"/>
  <c r="CS177" i="10"/>
  <c r="BU177" i="10"/>
  <c r="AW177" i="10"/>
  <c r="CI176" i="10"/>
  <c r="CS175" i="10"/>
  <c r="CC175" i="10"/>
  <c r="CP174" i="10"/>
  <c r="BZ174" i="10"/>
  <c r="CM173" i="10"/>
  <c r="BO173" i="10"/>
  <c r="AQ173" i="10"/>
  <c r="CH172" i="10"/>
  <c r="BQ172" i="10"/>
  <c r="CE171" i="10"/>
  <c r="BG171" i="10"/>
  <c r="AI171" i="10"/>
  <c r="CS170" i="10"/>
  <c r="CC170" i="10"/>
  <c r="BL170" i="10"/>
  <c r="CI169" i="10"/>
  <c r="BK169" i="10"/>
  <c r="AM169" i="10"/>
  <c r="CI168" i="10"/>
  <c r="BS168" i="10"/>
  <c r="CG167" i="10"/>
  <c r="BQ167" i="10"/>
  <c r="BZ166" i="10"/>
  <c r="BB166" i="10"/>
  <c r="AD166" i="10"/>
  <c r="CU165" i="10"/>
  <c r="CE165" i="10"/>
  <c r="BO165" i="10"/>
  <c r="AX165" i="10"/>
  <c r="CD164" i="10"/>
  <c r="BF164" i="10"/>
  <c r="AH164" i="10"/>
  <c r="CH163" i="10"/>
  <c r="BR163" i="10"/>
  <c r="BB163" i="10"/>
  <c r="CR162" i="10"/>
  <c r="CB162" i="10"/>
  <c r="BL162" i="10"/>
  <c r="AV162" i="10"/>
  <c r="CN161" i="10"/>
  <c r="BX161" i="10"/>
  <c r="BH161" i="10"/>
  <c r="AR161" i="10"/>
  <c r="CL160" i="10"/>
  <c r="BN160" i="10"/>
  <c r="AP160" i="10"/>
  <c r="R160" i="10"/>
  <c r="CQ159" i="10"/>
  <c r="CA159" i="10"/>
  <c r="BK159" i="10"/>
  <c r="AU159" i="10"/>
  <c r="BX158" i="10"/>
  <c r="AZ158" i="10"/>
  <c r="AB158" i="10"/>
  <c r="CG157" i="10"/>
  <c r="BQ157" i="10"/>
  <c r="BA157" i="10"/>
  <c r="AK157" i="10"/>
  <c r="CT156" i="10"/>
  <c r="BV156" i="10"/>
  <c r="AX156" i="10"/>
  <c r="Z156" i="10"/>
  <c r="Z249" i="10" s="1"/>
  <c r="CU241" i="10"/>
  <c r="CI233" i="10"/>
  <c r="CP230" i="10"/>
  <c r="CD228" i="10"/>
  <c r="CI223" i="10"/>
  <c r="CF220" i="10"/>
  <c r="CR215" i="10"/>
  <c r="BT215" i="10"/>
  <c r="BX212" i="10"/>
  <c r="BX206" i="10"/>
  <c r="CM203" i="10"/>
  <c r="BO203" i="10"/>
  <c r="CD200" i="10"/>
  <c r="BF200" i="10"/>
  <c r="CA197" i="10"/>
  <c r="BC197" i="10"/>
  <c r="CQ195" i="10"/>
  <c r="BS195" i="10"/>
  <c r="AW195" i="10"/>
  <c r="CT192" i="10"/>
  <c r="BV192" i="10"/>
  <c r="AX192" i="10"/>
  <c r="BY189" i="10"/>
  <c r="BA189" i="10"/>
  <c r="CC187" i="10"/>
  <c r="BE187" i="10"/>
  <c r="CL184" i="10"/>
  <c r="BN184" i="10"/>
  <c r="AP184" i="10"/>
  <c r="CC181" i="10"/>
  <c r="BE181" i="10"/>
  <c r="AI181" i="10"/>
  <c r="CA179" i="10"/>
  <c r="BC179" i="10"/>
  <c r="AG179" i="10"/>
  <c r="CL178" i="10"/>
  <c r="CM177" i="10"/>
  <c r="BO177" i="10"/>
  <c r="AQ177" i="10"/>
  <c r="CU176" i="10"/>
  <c r="CE176" i="10"/>
  <c r="CO175" i="10"/>
  <c r="BX175" i="10"/>
  <c r="CL174" i="10"/>
  <c r="BU174" i="10"/>
  <c r="CG173" i="10"/>
  <c r="BI173" i="10"/>
  <c r="AK173" i="10"/>
  <c r="CT172" i="10"/>
  <c r="CD172" i="10"/>
  <c r="BY171" i="10"/>
  <c r="BA171" i="10"/>
  <c r="AC171" i="10"/>
  <c r="AC249" i="10" s="1"/>
  <c r="CO170" i="10"/>
  <c r="BY170" i="10"/>
  <c r="CC169" i="10"/>
  <c r="BE169" i="10"/>
  <c r="AG169" i="10"/>
  <c r="CU168" i="10"/>
  <c r="CE168" i="10"/>
  <c r="BO168" i="10"/>
  <c r="CS167" i="10"/>
  <c r="CC167" i="10"/>
  <c r="BM167" i="10"/>
  <c r="CR166" i="10"/>
  <c r="BT166" i="10"/>
  <c r="AV166" i="10"/>
  <c r="X166" i="10"/>
  <c r="CQ165" i="10"/>
  <c r="CA165" i="10"/>
  <c r="BK165" i="10"/>
  <c r="BX164" i="10"/>
  <c r="AZ164" i="10"/>
  <c r="AB164" i="10"/>
  <c r="CT163" i="10"/>
  <c r="CD163" i="10"/>
  <c r="BN163" i="10"/>
  <c r="AX163" i="10"/>
  <c r="CN162" i="10"/>
  <c r="BX162" i="10"/>
  <c r="BH162" i="10"/>
  <c r="AQ162" i="10"/>
  <c r="CJ161" i="10"/>
  <c r="BT161" i="10"/>
  <c r="BD161" i="10"/>
  <c r="AM161" i="10"/>
  <c r="CF160" i="10"/>
  <c r="BH160" i="10"/>
  <c r="AJ160" i="10"/>
  <c r="N160" i="10"/>
  <c r="CM159" i="10"/>
  <c r="BW159" i="10"/>
  <c r="BG159" i="10"/>
  <c r="AQ159" i="10"/>
  <c r="CP158" i="10"/>
  <c r="BR158" i="10"/>
  <c r="AT158" i="10"/>
  <c r="V158" i="10"/>
  <c r="CS157" i="10"/>
  <c r="CC157" i="10"/>
  <c r="BM157" i="10"/>
  <c r="AW157" i="10"/>
  <c r="AG157" i="10"/>
  <c r="CN156" i="10"/>
  <c r="BP156" i="10"/>
  <c r="AR156" i="10"/>
  <c r="AR249" i="10" s="1"/>
  <c r="A33" i="10"/>
  <c r="G21" i="10"/>
  <c r="H21" i="10" s="1"/>
  <c r="V71" i="8"/>
  <c r="V72" i="8" s="1"/>
  <c r="T26" i="8" l="1"/>
  <c r="AB26" i="8"/>
  <c r="CN31" i="9"/>
  <c r="CO31" i="9"/>
  <c r="CU31" i="9"/>
  <c r="CP31" i="9"/>
  <c r="CR31" i="9"/>
  <c r="CV31" i="9"/>
  <c r="CS31" i="9"/>
  <c r="CL31" i="9"/>
  <c r="AK56" i="9"/>
  <c r="AC56" i="9"/>
  <c r="AJ56" i="9"/>
  <c r="AI56" i="9"/>
  <c r="AH56" i="9"/>
  <c r="AG56" i="9"/>
  <c r="AN56" i="9"/>
  <c r="AF56" i="9"/>
  <c r="AM56" i="9"/>
  <c r="AE56" i="9"/>
  <c r="AL56" i="9"/>
  <c r="AD56" i="9"/>
  <c r="CO56" i="9"/>
  <c r="CV56" i="9"/>
  <c r="CN56" i="9"/>
  <c r="CU56" i="9"/>
  <c r="CM56" i="9"/>
  <c r="CT56" i="9"/>
  <c r="CL56" i="9"/>
  <c r="CS56" i="9"/>
  <c r="CK56" i="9"/>
  <c r="CR56" i="9"/>
  <c r="CQ56" i="9"/>
  <c r="CP56" i="9"/>
  <c r="AD26" i="8"/>
  <c r="AE26" i="8" s="1"/>
  <c r="AG26" i="8" s="1"/>
  <c r="V26" i="8"/>
  <c r="AC26" i="8"/>
  <c r="X26" i="8"/>
  <c r="S26" i="8"/>
  <c r="D15" i="8"/>
  <c r="AJ31" i="9"/>
  <c r="AI31" i="9"/>
  <c r="AH31" i="9"/>
  <c r="AG31" i="9"/>
  <c r="AN31" i="9"/>
  <c r="AF31" i="9"/>
  <c r="AL31" i="9"/>
  <c r="AD31" i="9"/>
  <c r="AC31" i="9"/>
  <c r="AM31" i="9"/>
  <c r="AK31" i="9"/>
  <c r="AE31" i="9"/>
  <c r="CD158" i="10"/>
  <c r="BE203" i="10"/>
  <c r="CG203" i="10"/>
  <c r="BZ176" i="10"/>
  <c r="T166" i="10"/>
  <c r="BF158" i="10"/>
  <c r="CA203" i="10"/>
  <c r="AS187" i="10"/>
  <c r="CA173" i="10"/>
  <c r="BN166" i="10"/>
  <c r="BO159" i="10"/>
  <c r="BS189" i="10"/>
  <c r="CN228" i="10"/>
  <c r="CE195" i="10"/>
  <c r="CS179" i="10"/>
  <c r="CK170" i="10"/>
  <c r="V164" i="10"/>
  <c r="CA177" i="10"/>
  <c r="CA249" i="10" s="1"/>
  <c r="CG170" i="10"/>
  <c r="BW165" i="10"/>
  <c r="X160" i="10"/>
  <c r="X249" i="10" s="1"/>
  <c r="Y26" i="8"/>
  <c r="V249" i="10"/>
  <c r="AL249" i="10"/>
  <c r="U26" i="8"/>
  <c r="AJ249" i="10"/>
  <c r="BJ249" i="10"/>
  <c r="AN249" i="10"/>
  <c r="CM165" i="10"/>
  <c r="L158" i="10"/>
  <c r="L249" i="10" s="1"/>
  <c r="AY187" i="10"/>
  <c r="CR220" i="10"/>
  <c r="CH192" i="10"/>
  <c r="AW179" i="10"/>
  <c r="BW169" i="10"/>
  <c r="BV163" i="10"/>
  <c r="AG177" i="10"/>
  <c r="CO169" i="10"/>
  <c r="CP164" i="10"/>
  <c r="AY159" i="10"/>
  <c r="D21" i="10"/>
  <c r="I21" i="10" s="1"/>
  <c r="J21" i="10" s="1"/>
  <c r="A22" i="10"/>
  <c r="AP166" i="10"/>
  <c r="AP249" i="10" s="1"/>
  <c r="AY197" i="10"/>
  <c r="BV172" i="10"/>
  <c r="BL164" i="10"/>
  <c r="CQ241" i="10"/>
  <c r="CM197" i="10"/>
  <c r="BW181" i="10"/>
  <c r="CK171" i="10"/>
  <c r="BC165" i="10"/>
  <c r="BC249" i="10" s="1"/>
  <c r="CB156" i="10"/>
  <c r="CO181" i="10"/>
  <c r="CF215" i="10"/>
  <c r="CF249" i="10" s="1"/>
  <c r="CQ189" i="10"/>
  <c r="CG177" i="10"/>
  <c r="W169" i="10"/>
  <c r="W249" i="10" s="1"/>
  <c r="BT162" i="10"/>
  <c r="CK175" i="10"/>
  <c r="CK249" i="10" s="1"/>
  <c r="AS169" i="10"/>
  <c r="AT164" i="10"/>
  <c r="AH158" i="10"/>
  <c r="AH249" i="10" s="1"/>
  <c r="BQ169" i="10"/>
  <c r="BJ192" i="10"/>
  <c r="AO171" i="10"/>
  <c r="CL163" i="10"/>
  <c r="CT228" i="10"/>
  <c r="CT249" i="10" s="1"/>
  <c r="CK195" i="10"/>
  <c r="CT180" i="10"/>
  <c r="Y171" i="10"/>
  <c r="Y249" i="10" s="1"/>
  <c r="AN164" i="10"/>
  <c r="CF230" i="10"/>
  <c r="BU179" i="10"/>
  <c r="BR212" i="10"/>
  <c r="AU189" i="10"/>
  <c r="AU249" i="10" s="1"/>
  <c r="CQ176" i="10"/>
  <c r="BK168" i="10"/>
  <c r="CB161" i="10"/>
  <c r="CB249" i="10" s="1"/>
  <c r="CD174" i="10"/>
  <c r="CM168" i="10"/>
  <c r="CP163" i="10"/>
  <c r="A130" i="10"/>
  <c r="D21" i="8"/>
  <c r="DD31" i="9"/>
  <c r="DC31" i="9"/>
  <c r="DB31" i="9"/>
  <c r="DA31" i="9"/>
  <c r="DH31" i="9"/>
  <c r="CZ31" i="9"/>
  <c r="DF31" i="9"/>
  <c r="CX31" i="9"/>
  <c r="DG31" i="9"/>
  <c r="CY31" i="9"/>
  <c r="DE31" i="9"/>
  <c r="CW31" i="9"/>
  <c r="U81" i="8"/>
  <c r="U78" i="8"/>
  <c r="U80" i="8"/>
  <c r="U73" i="8"/>
  <c r="U79" i="8"/>
  <c r="U74" i="8"/>
  <c r="U77" i="8"/>
  <c r="U75" i="8"/>
  <c r="U76" i="8"/>
  <c r="BH249" i="10"/>
  <c r="CR249" i="10"/>
  <c r="AS249" i="10"/>
  <c r="A118" i="10"/>
  <c r="D117" i="10"/>
  <c r="BS165" i="10"/>
  <c r="BS249" i="10" s="1"/>
  <c r="CM176" i="10"/>
  <c r="BM195" i="10"/>
  <c r="CJ230" i="10"/>
  <c r="BD167" i="10"/>
  <c r="BI177" i="10"/>
  <c r="BI249" i="10" s="1"/>
  <c r="BO197" i="10"/>
  <c r="BU157" i="10"/>
  <c r="BU249" i="10" s="1"/>
  <c r="CQ168" i="10"/>
  <c r="CQ249" i="10" s="1"/>
  <c r="AY181" i="10"/>
  <c r="BL206" i="10"/>
  <c r="J156" i="10"/>
  <c r="J249" i="10" s="1"/>
  <c r="CO167" i="10"/>
  <c r="CM179" i="10"/>
  <c r="CM249" i="10" s="1"/>
  <c r="BB200" i="10"/>
  <c r="BR164" i="10"/>
  <c r="BR249" i="10" s="1"/>
  <c r="CH174" i="10"/>
  <c r="CH249" i="10" s="1"/>
  <c r="CK189" i="10"/>
  <c r="CU223" i="10"/>
  <c r="BL161" i="10"/>
  <c r="BU170" i="10"/>
  <c r="CU181" i="10"/>
  <c r="CU249" i="10" s="1"/>
  <c r="BN212" i="10"/>
  <c r="BP162" i="10"/>
  <c r="BP249" i="10" s="1"/>
  <c r="BM171" i="10"/>
  <c r="BM249" i="10" s="1"/>
  <c r="BQ187" i="10"/>
  <c r="BP215" i="10"/>
  <c r="R164" i="10"/>
  <c r="R249" i="10" s="1"/>
  <c r="BZ172" i="10"/>
  <c r="CC223" i="10"/>
  <c r="CC249" i="10" s="1"/>
  <c r="AQ189" i="10"/>
  <c r="AQ249" i="10" s="1"/>
  <c r="V81" i="8"/>
  <c r="V76" i="8"/>
  <c r="V80" i="8"/>
  <c r="V74" i="8"/>
  <c r="V77" i="8"/>
  <c r="V75" i="8"/>
  <c r="V73" i="8"/>
  <c r="V78" i="8"/>
  <c r="V79" i="8"/>
  <c r="BW249" i="10"/>
  <c r="BT249" i="10"/>
  <c r="AO249" i="10"/>
  <c r="AA26" i="8"/>
  <c r="W26" i="8"/>
  <c r="RX20" i="10"/>
  <c r="RY20" i="10" s="1"/>
  <c r="RZ20" i="10" s="1"/>
  <c r="SA20" i="10" s="1"/>
  <c r="SB20" i="10" s="1"/>
  <c r="SC20" i="10" s="1"/>
  <c r="SD20" i="10" s="1"/>
  <c r="SE20" i="10" s="1"/>
  <c r="SF20" i="10" s="1"/>
  <c r="SG20" i="10" s="1"/>
  <c r="SH20" i="10" s="1"/>
  <c r="SI20" i="10" s="1"/>
  <c r="SJ20" i="10" s="1"/>
  <c r="SK20" i="10" s="1"/>
  <c r="SL20" i="10" s="1"/>
  <c r="SM20" i="10" s="1"/>
  <c r="SN20" i="10" s="1"/>
  <c r="SO20" i="10" s="1"/>
  <c r="SP20" i="10" s="1"/>
  <c r="SQ20" i="10" s="1"/>
  <c r="SR20" i="10" s="1"/>
  <c r="SS20" i="10" s="1"/>
  <c r="ST20" i="10" s="1"/>
  <c r="SU20" i="10" s="1"/>
  <c r="SV20" i="10" s="1"/>
  <c r="SW20" i="10" s="1"/>
  <c r="SX20" i="10" s="1"/>
  <c r="SY20" i="10" s="1"/>
  <c r="SZ20" i="10" s="1"/>
  <c r="TA20" i="10" s="1"/>
  <c r="TB20" i="10" s="1"/>
  <c r="TC20" i="10" s="1"/>
  <c r="TD20" i="10" s="1"/>
  <c r="TE20" i="10" s="1"/>
  <c r="TF20" i="10" s="1"/>
  <c r="TG20" i="10" s="1"/>
  <c r="TH20" i="10" s="1"/>
  <c r="TI20" i="10" s="1"/>
  <c r="TJ20" i="10" s="1"/>
  <c r="TK20" i="10" s="1"/>
  <c r="TL20" i="10" s="1"/>
  <c r="TM20" i="10" s="1"/>
  <c r="TN20" i="10" s="1"/>
  <c r="TO20" i="10" s="1"/>
  <c r="TP20" i="10" s="1"/>
  <c r="TQ20" i="10" s="1"/>
  <c r="TR20" i="10" s="1"/>
  <c r="TS20" i="10" s="1"/>
  <c r="TT20" i="10" s="1"/>
  <c r="TU20" i="10" s="1"/>
  <c r="TV20" i="10" s="1"/>
  <c r="TW20" i="10" s="1"/>
  <c r="TX20" i="10" s="1"/>
  <c r="TY20" i="10" s="1"/>
  <c r="TZ20" i="10" s="1"/>
  <c r="UA20" i="10" s="1"/>
  <c r="UB20" i="10" s="1"/>
  <c r="UC20" i="10" s="1"/>
  <c r="UD20" i="10" s="1"/>
  <c r="UE20" i="10" s="1"/>
  <c r="UF20" i="10" s="1"/>
  <c r="UG20" i="10" s="1"/>
  <c r="UH20" i="10" s="1"/>
  <c r="UI20" i="10" s="1"/>
  <c r="UJ20" i="10" s="1"/>
  <c r="UK20" i="10" s="1"/>
  <c r="UL20" i="10" s="1"/>
  <c r="UM20" i="10" s="1"/>
  <c r="UN20" i="10" s="1"/>
  <c r="UO20" i="10" s="1"/>
  <c r="UP20" i="10" s="1"/>
  <c r="UQ20" i="10" s="1"/>
  <c r="UR20" i="10" s="1"/>
  <c r="US20" i="10" s="1"/>
  <c r="UT20" i="10" s="1"/>
  <c r="UU20" i="10" s="1"/>
  <c r="UV20" i="10" s="1"/>
  <c r="UW20" i="10" s="1"/>
  <c r="UX20" i="10" s="1"/>
  <c r="UY20" i="10" s="1"/>
  <c r="UZ20" i="10" s="1"/>
  <c r="VA20" i="10" s="1"/>
  <c r="VB20" i="10" s="1"/>
  <c r="VC20" i="10" s="1"/>
  <c r="VD20" i="10" s="1"/>
  <c r="VE20" i="10" s="1"/>
  <c r="VF20" i="10" s="1"/>
  <c r="VG20" i="10" s="1"/>
  <c r="VH20" i="10" s="1"/>
  <c r="VI20" i="10" s="1"/>
  <c r="VJ20" i="10" s="1"/>
  <c r="VK20" i="10" s="1"/>
  <c r="VL20" i="10" s="1"/>
  <c r="VM20" i="10" s="1"/>
  <c r="VN20" i="10" s="1"/>
  <c r="VO20" i="10" s="1"/>
  <c r="VP20" i="10" s="1"/>
  <c r="VQ20" i="10" s="1"/>
  <c r="VR20" i="10" s="1"/>
  <c r="VS20" i="10" s="1"/>
  <c r="VT20" i="10" s="1"/>
  <c r="VU20" i="10" s="1"/>
  <c r="VV20" i="10" s="1"/>
  <c r="VW20" i="10" s="1"/>
  <c r="VX20" i="10" s="1"/>
  <c r="VY20" i="10" s="1"/>
  <c r="VZ20" i="10" s="1"/>
  <c r="WA20" i="10" s="1"/>
  <c r="WB20" i="10" s="1"/>
  <c r="WC20" i="10" s="1"/>
  <c r="WD20" i="10" s="1"/>
  <c r="WE20" i="10" s="1"/>
  <c r="WF20" i="10" s="1"/>
  <c r="WG20" i="10" s="1"/>
  <c r="WH20" i="10" s="1"/>
  <c r="WI20" i="10" s="1"/>
  <c r="WJ20" i="10" s="1"/>
  <c r="WK20" i="10" s="1"/>
  <c r="WL20" i="10" s="1"/>
  <c r="A59" i="10"/>
  <c r="D58" i="10"/>
  <c r="AG249" i="10"/>
  <c r="CS249" i="10"/>
  <c r="CP249" i="10"/>
  <c r="BE249" i="10"/>
  <c r="AX249" i="10"/>
  <c r="BA249" i="10"/>
  <c r="AZ249" i="10"/>
  <c r="N249" i="10"/>
  <c r="AB249" i="10"/>
  <c r="D107" i="10"/>
  <c r="A108" i="10"/>
  <c r="D81" i="10"/>
  <c r="A82" i="10"/>
  <c r="D93" i="10"/>
  <c r="A94" i="10"/>
  <c r="AT249" i="10"/>
  <c r="BG249" i="10"/>
  <c r="BD249" i="10"/>
  <c r="AV249" i="10"/>
  <c r="DX21" i="10"/>
  <c r="DY21" i="10" s="1"/>
  <c r="IO21" i="10"/>
  <c r="IP21" i="10" s="1"/>
  <c r="NF21" i="10"/>
  <c r="NG21" i="10" s="1"/>
  <c r="C22" i="10"/>
  <c r="RW21" i="10"/>
  <c r="RX21" i="10" s="1"/>
  <c r="D45" i="10"/>
  <c r="A46" i="10"/>
  <c r="D70" i="10"/>
  <c r="A71" i="10"/>
  <c r="AA249" i="10"/>
  <c r="AY249" i="10"/>
  <c r="T249" i="10"/>
  <c r="CO249" i="10"/>
  <c r="CJ249" i="10"/>
  <c r="CI249" i="10"/>
  <c r="AW249" i="10"/>
  <c r="BV249" i="10"/>
  <c r="BQ249" i="10"/>
  <c r="BX249" i="10"/>
  <c r="CL249" i="10"/>
  <c r="BO249" i="10"/>
  <c r="AI249" i="10"/>
  <c r="AM249" i="10"/>
  <c r="AD249" i="10"/>
  <c r="D33" i="10"/>
  <c r="A34" i="10"/>
  <c r="RY19" i="10"/>
  <c r="CG249" i="10"/>
  <c r="BF249" i="10"/>
  <c r="CE249" i="10"/>
  <c r="BB249" i="10"/>
  <c r="CN249" i="10"/>
  <c r="CD249" i="10"/>
  <c r="AK249" i="10"/>
  <c r="BK249" i="10"/>
  <c r="BY249" i="10"/>
  <c r="BL249" i="10"/>
  <c r="BZ249" i="10"/>
  <c r="W71" i="8"/>
  <c r="W72" i="8" s="1"/>
  <c r="AE115" i="8" l="1"/>
  <c r="AD115" i="8" s="1"/>
  <c r="AS56" i="9"/>
  <c r="AZ56" i="9"/>
  <c r="AR56" i="9"/>
  <c r="AY56" i="9"/>
  <c r="AQ56" i="9"/>
  <c r="AX56" i="9"/>
  <c r="AP56" i="9"/>
  <c r="AW56" i="9"/>
  <c r="AO56" i="9"/>
  <c r="AV56" i="9"/>
  <c r="AU56" i="9"/>
  <c r="AT56" i="9"/>
  <c r="E42" i="10"/>
  <c r="RY21" i="10"/>
  <c r="RZ21" i="10" s="1"/>
  <c r="SA21" i="10" s="1"/>
  <c r="SB21" i="10" s="1"/>
  <c r="SC21" i="10" s="1"/>
  <c r="SD21" i="10" s="1"/>
  <c r="SE21" i="10" s="1"/>
  <c r="SF21" i="10" s="1"/>
  <c r="SG21" i="10" s="1"/>
  <c r="SH21" i="10" s="1"/>
  <c r="SI21" i="10" s="1"/>
  <c r="SJ21" i="10" s="1"/>
  <c r="SK21" i="10" s="1"/>
  <c r="SL21" i="10" s="1"/>
  <c r="SM21" i="10" s="1"/>
  <c r="SN21" i="10" s="1"/>
  <c r="SO21" i="10" s="1"/>
  <c r="SP21" i="10" s="1"/>
  <c r="SQ21" i="10" s="1"/>
  <c r="SR21" i="10" s="1"/>
  <c r="SS21" i="10" s="1"/>
  <c r="ST21" i="10" s="1"/>
  <c r="SU21" i="10" s="1"/>
  <c r="SV21" i="10" s="1"/>
  <c r="SW21" i="10" s="1"/>
  <c r="SX21" i="10" s="1"/>
  <c r="SY21" i="10" s="1"/>
  <c r="SZ21" i="10" s="1"/>
  <c r="TA21" i="10" s="1"/>
  <c r="TB21" i="10" s="1"/>
  <c r="TC21" i="10" s="1"/>
  <c r="TD21" i="10" s="1"/>
  <c r="TE21" i="10" s="1"/>
  <c r="TF21" i="10" s="1"/>
  <c r="TG21" i="10" s="1"/>
  <c r="TH21" i="10" s="1"/>
  <c r="TI21" i="10" s="1"/>
  <c r="TJ21" i="10" s="1"/>
  <c r="TK21" i="10" s="1"/>
  <c r="TL21" i="10" s="1"/>
  <c r="TM21" i="10" s="1"/>
  <c r="TN21" i="10" s="1"/>
  <c r="TO21" i="10" s="1"/>
  <c r="TP21" i="10" s="1"/>
  <c r="TQ21" i="10" s="1"/>
  <c r="TR21" i="10" s="1"/>
  <c r="TS21" i="10" s="1"/>
  <c r="TT21" i="10" s="1"/>
  <c r="TU21" i="10" s="1"/>
  <c r="TV21" i="10" s="1"/>
  <c r="TW21" i="10" s="1"/>
  <c r="TX21" i="10" s="1"/>
  <c r="TY21" i="10" s="1"/>
  <c r="TZ21" i="10" s="1"/>
  <c r="UA21" i="10" s="1"/>
  <c r="UB21" i="10" s="1"/>
  <c r="UC21" i="10" s="1"/>
  <c r="UD21" i="10" s="1"/>
  <c r="UE21" i="10" s="1"/>
  <c r="UF21" i="10" s="1"/>
  <c r="UG21" i="10" s="1"/>
  <c r="UH21" i="10" s="1"/>
  <c r="UI21" i="10" s="1"/>
  <c r="UJ21" i="10" s="1"/>
  <c r="UK21" i="10" s="1"/>
  <c r="UL21" i="10" s="1"/>
  <c r="UM21" i="10" s="1"/>
  <c r="UN21" i="10" s="1"/>
  <c r="UO21" i="10" s="1"/>
  <c r="UP21" i="10" s="1"/>
  <c r="UQ21" i="10" s="1"/>
  <c r="UR21" i="10" s="1"/>
  <c r="US21" i="10" s="1"/>
  <c r="UT21" i="10" s="1"/>
  <c r="UU21" i="10" s="1"/>
  <c r="UV21" i="10" s="1"/>
  <c r="UW21" i="10" s="1"/>
  <c r="UX21" i="10" s="1"/>
  <c r="UY21" i="10" s="1"/>
  <c r="UZ21" i="10" s="1"/>
  <c r="VA21" i="10" s="1"/>
  <c r="VB21" i="10" s="1"/>
  <c r="VC21" i="10" s="1"/>
  <c r="VD21" i="10" s="1"/>
  <c r="VE21" i="10" s="1"/>
  <c r="VF21" i="10" s="1"/>
  <c r="VG21" i="10" s="1"/>
  <c r="VH21" i="10" s="1"/>
  <c r="VI21" i="10" s="1"/>
  <c r="VJ21" i="10" s="1"/>
  <c r="VK21" i="10" s="1"/>
  <c r="VL21" i="10" s="1"/>
  <c r="VM21" i="10" s="1"/>
  <c r="VN21" i="10" s="1"/>
  <c r="VO21" i="10" s="1"/>
  <c r="VP21" i="10" s="1"/>
  <c r="VQ21" i="10" s="1"/>
  <c r="VR21" i="10" s="1"/>
  <c r="VS21" i="10" s="1"/>
  <c r="VT21" i="10" s="1"/>
  <c r="VU21" i="10" s="1"/>
  <c r="VV21" i="10" s="1"/>
  <c r="VW21" i="10" s="1"/>
  <c r="VX21" i="10" s="1"/>
  <c r="VY21" i="10" s="1"/>
  <c r="VZ21" i="10" s="1"/>
  <c r="WA21" i="10" s="1"/>
  <c r="WB21" i="10" s="1"/>
  <c r="WC21" i="10" s="1"/>
  <c r="WD21" i="10" s="1"/>
  <c r="WE21" i="10" s="1"/>
  <c r="WF21" i="10" s="1"/>
  <c r="WG21" i="10" s="1"/>
  <c r="WH21" i="10" s="1"/>
  <c r="WI21" i="10" s="1"/>
  <c r="WJ21" i="10" s="1"/>
  <c r="WK21" i="10" s="1"/>
  <c r="WL21" i="10" s="1"/>
  <c r="AG10" i="8"/>
  <c r="H39" i="8" s="1"/>
  <c r="BN249" i="10"/>
  <c r="D130" i="10"/>
  <c r="A131" i="10"/>
  <c r="D22" i="10"/>
  <c r="A23" i="10"/>
  <c r="DT31" i="9"/>
  <c r="DL31" i="9"/>
  <c r="DS31" i="9"/>
  <c r="DK31" i="9"/>
  <c r="DR31" i="9"/>
  <c r="DJ31" i="9"/>
  <c r="DQ31" i="9"/>
  <c r="DI31" i="9"/>
  <c r="DP31" i="9"/>
  <c r="DN31" i="9"/>
  <c r="DO31" i="9"/>
  <c r="DM31" i="9"/>
  <c r="D16" i="8"/>
  <c r="AZ31" i="9"/>
  <c r="AR31" i="9"/>
  <c r="AY31" i="9"/>
  <c r="AQ31" i="9"/>
  <c r="AX31" i="9"/>
  <c r="AP31" i="9"/>
  <c r="AW31" i="9"/>
  <c r="AO31" i="9"/>
  <c r="AV31" i="9"/>
  <c r="AT31" i="9"/>
  <c r="AU31" i="9"/>
  <c r="AS31" i="9"/>
  <c r="D118" i="10"/>
  <c r="A119" i="10"/>
  <c r="W81" i="8"/>
  <c r="W80" i="8"/>
  <c r="W75" i="8"/>
  <c r="W73" i="8"/>
  <c r="W77" i="8"/>
  <c r="W78" i="8"/>
  <c r="W76" i="8"/>
  <c r="W79" i="8"/>
  <c r="W74" i="8"/>
  <c r="NF22" i="10"/>
  <c r="NG22" i="10" s="1"/>
  <c r="NH22" i="10" s="1"/>
  <c r="G22" i="10"/>
  <c r="H22" i="10" s="1"/>
  <c r="I22" i="10" s="1"/>
  <c r="RW22" i="10"/>
  <c r="RX22" i="10" s="1"/>
  <c r="RY22" i="10" s="1"/>
  <c r="DX22" i="10"/>
  <c r="DY22" i="10" s="1"/>
  <c r="DZ22" i="10" s="1"/>
  <c r="C23" i="10"/>
  <c r="IO22" i="10"/>
  <c r="IP22" i="10" s="1"/>
  <c r="IQ22" i="10" s="1"/>
  <c r="D94" i="10"/>
  <c r="A95" i="10"/>
  <c r="A83" i="10"/>
  <c r="D82" i="10"/>
  <c r="D59" i="10"/>
  <c r="A60" i="10"/>
  <c r="D46" i="10"/>
  <c r="A47" i="10"/>
  <c r="D71" i="10"/>
  <c r="A72" i="10"/>
  <c r="D108" i="10"/>
  <c r="A109" i="10"/>
  <c r="RZ19" i="10"/>
  <c r="D34" i="10"/>
  <c r="A35" i="10"/>
  <c r="X71" i="8"/>
  <c r="X72" i="8" s="1"/>
  <c r="AE116" i="8" l="1"/>
  <c r="BI56" i="9"/>
  <c r="BA56" i="9"/>
  <c r="BH56" i="9"/>
  <c r="BG56" i="9"/>
  <c r="BF56" i="9"/>
  <c r="BE56" i="9"/>
  <c r="BL56" i="9"/>
  <c r="BD56" i="9"/>
  <c r="BK56" i="9"/>
  <c r="BC56" i="9"/>
  <c r="BJ56" i="9"/>
  <c r="BB56" i="9"/>
  <c r="S116" i="8"/>
  <c r="T116" i="8" s="1"/>
  <c r="E54" i="10"/>
  <c r="J22" i="10"/>
  <c r="K22" i="10" s="1"/>
  <c r="RZ22" i="10"/>
  <c r="SA22" i="10" s="1"/>
  <c r="SB22" i="10" s="1"/>
  <c r="SC22" i="10" s="1"/>
  <c r="SD22" i="10" s="1"/>
  <c r="SE22" i="10" s="1"/>
  <c r="SF22" i="10" s="1"/>
  <c r="SG22" i="10" s="1"/>
  <c r="SH22" i="10" s="1"/>
  <c r="SI22" i="10" s="1"/>
  <c r="SJ22" i="10" s="1"/>
  <c r="SK22" i="10" s="1"/>
  <c r="SL22" i="10" s="1"/>
  <c r="SM22" i="10" s="1"/>
  <c r="SN22" i="10" s="1"/>
  <c r="SO22" i="10" s="1"/>
  <c r="SP22" i="10" s="1"/>
  <c r="SQ22" i="10" s="1"/>
  <c r="SR22" i="10" s="1"/>
  <c r="SS22" i="10" s="1"/>
  <c r="ST22" i="10" s="1"/>
  <c r="SU22" i="10" s="1"/>
  <c r="SV22" i="10" s="1"/>
  <c r="SW22" i="10" s="1"/>
  <c r="SX22" i="10" s="1"/>
  <c r="SY22" i="10" s="1"/>
  <c r="SZ22" i="10" s="1"/>
  <c r="TA22" i="10" s="1"/>
  <c r="TB22" i="10" s="1"/>
  <c r="TC22" i="10" s="1"/>
  <c r="TD22" i="10" s="1"/>
  <c r="TE22" i="10" s="1"/>
  <c r="TF22" i="10" s="1"/>
  <c r="TG22" i="10" s="1"/>
  <c r="TH22" i="10" s="1"/>
  <c r="TI22" i="10" s="1"/>
  <c r="TJ22" i="10" s="1"/>
  <c r="TK22" i="10" s="1"/>
  <c r="TL22" i="10" s="1"/>
  <c r="TM22" i="10" s="1"/>
  <c r="TN22" i="10" s="1"/>
  <c r="TO22" i="10" s="1"/>
  <c r="TP22" i="10" s="1"/>
  <c r="TQ22" i="10" s="1"/>
  <c r="TR22" i="10" s="1"/>
  <c r="TS22" i="10" s="1"/>
  <c r="TT22" i="10" s="1"/>
  <c r="TU22" i="10" s="1"/>
  <c r="TV22" i="10" s="1"/>
  <c r="TW22" i="10" s="1"/>
  <c r="TX22" i="10" s="1"/>
  <c r="TY22" i="10" s="1"/>
  <c r="TZ22" i="10" s="1"/>
  <c r="UA22" i="10" s="1"/>
  <c r="UB22" i="10" s="1"/>
  <c r="UC22" i="10" s="1"/>
  <c r="UD22" i="10" s="1"/>
  <c r="UE22" i="10" s="1"/>
  <c r="UF22" i="10" s="1"/>
  <c r="UG22" i="10" s="1"/>
  <c r="UH22" i="10" s="1"/>
  <c r="UI22" i="10" s="1"/>
  <c r="UJ22" i="10" s="1"/>
  <c r="UK22" i="10" s="1"/>
  <c r="UL22" i="10" s="1"/>
  <c r="UM22" i="10" s="1"/>
  <c r="UN22" i="10" s="1"/>
  <c r="UO22" i="10" s="1"/>
  <c r="UP22" i="10" s="1"/>
  <c r="UQ22" i="10" s="1"/>
  <c r="UR22" i="10" s="1"/>
  <c r="US22" i="10" s="1"/>
  <c r="UT22" i="10" s="1"/>
  <c r="UU22" i="10" s="1"/>
  <c r="UV22" i="10" s="1"/>
  <c r="UW22" i="10" s="1"/>
  <c r="UX22" i="10" s="1"/>
  <c r="UY22" i="10" s="1"/>
  <c r="UZ22" i="10" s="1"/>
  <c r="VA22" i="10" s="1"/>
  <c r="VB22" i="10" s="1"/>
  <c r="VC22" i="10" s="1"/>
  <c r="VD22" i="10" s="1"/>
  <c r="VE22" i="10" s="1"/>
  <c r="VF22" i="10" s="1"/>
  <c r="VG22" i="10" s="1"/>
  <c r="VH22" i="10" s="1"/>
  <c r="VI22" i="10" s="1"/>
  <c r="VJ22" i="10" s="1"/>
  <c r="VK22" i="10" s="1"/>
  <c r="VL22" i="10" s="1"/>
  <c r="VM22" i="10" s="1"/>
  <c r="VN22" i="10" s="1"/>
  <c r="VO22" i="10" s="1"/>
  <c r="VP22" i="10" s="1"/>
  <c r="VQ22" i="10" s="1"/>
  <c r="VR22" i="10" s="1"/>
  <c r="VS22" i="10" s="1"/>
  <c r="VT22" i="10" s="1"/>
  <c r="VU22" i="10" s="1"/>
  <c r="VV22" i="10" s="1"/>
  <c r="VW22" i="10" s="1"/>
  <c r="VX22" i="10" s="1"/>
  <c r="VY22" i="10" s="1"/>
  <c r="VZ22" i="10" s="1"/>
  <c r="WA22" i="10" s="1"/>
  <c r="WB22" i="10" s="1"/>
  <c r="WC22" i="10" s="1"/>
  <c r="WD22" i="10" s="1"/>
  <c r="WE22" i="10" s="1"/>
  <c r="WF22" i="10" s="1"/>
  <c r="WG22" i="10" s="1"/>
  <c r="WH22" i="10" s="1"/>
  <c r="WI22" i="10" s="1"/>
  <c r="WJ22" i="10" s="1"/>
  <c r="WK22" i="10" s="1"/>
  <c r="WL22" i="10" s="1"/>
  <c r="D131" i="10"/>
  <c r="A132" i="10"/>
  <c r="D17" i="8"/>
  <c r="BH31" i="9"/>
  <c r="BG31" i="9"/>
  <c r="BF31" i="9"/>
  <c r="BE31" i="9"/>
  <c r="BL31" i="9"/>
  <c r="BD31" i="9"/>
  <c r="BJ31" i="9"/>
  <c r="BB31" i="9"/>
  <c r="BI31" i="9"/>
  <c r="BC31" i="9"/>
  <c r="BA31" i="9"/>
  <c r="BK31" i="9"/>
  <c r="D23" i="10"/>
  <c r="A24" i="10"/>
  <c r="X80" i="8"/>
  <c r="X77" i="8"/>
  <c r="X75" i="8"/>
  <c r="X73" i="8"/>
  <c r="X79" i="8"/>
  <c r="X81" i="8"/>
  <c r="X78" i="8"/>
  <c r="X76" i="8"/>
  <c r="X74" i="8"/>
  <c r="D119" i="10"/>
  <c r="A120" i="10"/>
  <c r="AG11" i="8"/>
  <c r="I39" i="8" s="1"/>
  <c r="AC27" i="8"/>
  <c r="T27" i="8"/>
  <c r="Z27" i="8"/>
  <c r="W27" i="8"/>
  <c r="AD27" i="8"/>
  <c r="AE27" i="8" s="1"/>
  <c r="AG27" i="8" s="1"/>
  <c r="AA27" i="8"/>
  <c r="U27" i="8"/>
  <c r="V27" i="8"/>
  <c r="S27" i="8"/>
  <c r="X27" i="8"/>
  <c r="AB27" i="8"/>
  <c r="Y27" i="8"/>
  <c r="D72" i="10"/>
  <c r="A73" i="10"/>
  <c r="D47" i="10"/>
  <c r="A48" i="10"/>
  <c r="D109" i="10"/>
  <c r="A110" i="10"/>
  <c r="D60" i="10"/>
  <c r="A61" i="10"/>
  <c r="D95" i="10"/>
  <c r="A96" i="10"/>
  <c r="D83" i="10"/>
  <c r="A84" i="10"/>
  <c r="RW23" i="10"/>
  <c r="RX23" i="10" s="1"/>
  <c r="RY23" i="10" s="1"/>
  <c r="IO23" i="10"/>
  <c r="IP23" i="10" s="1"/>
  <c r="IQ23" i="10" s="1"/>
  <c r="G23" i="10"/>
  <c r="H23" i="10" s="1"/>
  <c r="I23" i="10" s="1"/>
  <c r="J23" i="10" s="1"/>
  <c r="DX23" i="10"/>
  <c r="DY23" i="10" s="1"/>
  <c r="DZ23" i="10" s="1"/>
  <c r="NF23" i="10"/>
  <c r="NG23" i="10" s="1"/>
  <c r="NH23" i="10" s="1"/>
  <c r="C24" i="10"/>
  <c r="SA19" i="10"/>
  <c r="D35" i="10"/>
  <c r="A36" i="10"/>
  <c r="Y71" i="8"/>
  <c r="Y72" i="8" s="1"/>
  <c r="K23" i="10" l="1"/>
  <c r="L23" i="10" s="1"/>
  <c r="BQ56" i="9"/>
  <c r="BX56" i="9"/>
  <c r="BP56" i="9"/>
  <c r="BW56" i="9"/>
  <c r="BO56" i="9"/>
  <c r="BV56" i="9"/>
  <c r="BN56" i="9"/>
  <c r="BU56" i="9"/>
  <c r="BM56" i="9"/>
  <c r="BT56" i="9"/>
  <c r="BS56" i="9"/>
  <c r="BR56" i="9"/>
  <c r="U116" i="8"/>
  <c r="A25" i="10"/>
  <c r="D24" i="10"/>
  <c r="BX31" i="9"/>
  <c r="BP31" i="9"/>
  <c r="BW31" i="9"/>
  <c r="BO31" i="9"/>
  <c r="BV31" i="9"/>
  <c r="BN31" i="9"/>
  <c r="BU31" i="9"/>
  <c r="BM31" i="9"/>
  <c r="BT31" i="9"/>
  <c r="BR31" i="9"/>
  <c r="BS31" i="9"/>
  <c r="BQ31" i="9"/>
  <c r="D132" i="10"/>
  <c r="A133" i="10"/>
  <c r="Y80" i="8"/>
  <c r="Y79" i="8"/>
  <c r="Y77" i="8"/>
  <c r="Y75" i="8"/>
  <c r="Y74" i="8"/>
  <c r="Y78" i="8"/>
  <c r="Y76" i="8"/>
  <c r="Y81" i="8"/>
  <c r="Y73" i="8"/>
  <c r="A121" i="10"/>
  <c r="D120" i="10"/>
  <c r="D110" i="10"/>
  <c r="A111" i="10"/>
  <c r="G24" i="10"/>
  <c r="H24" i="10" s="1"/>
  <c r="I24" i="10" s="1"/>
  <c r="J24" i="10" s="1"/>
  <c r="C25" i="10"/>
  <c r="IO24" i="10"/>
  <c r="IP24" i="10" s="1"/>
  <c r="IQ24" i="10" s="1"/>
  <c r="IR24" i="10" s="1"/>
  <c r="IS24" i="10" s="1"/>
  <c r="NF24" i="10"/>
  <c r="NG24" i="10" s="1"/>
  <c r="NH24" i="10" s="1"/>
  <c r="NI24" i="10" s="1"/>
  <c r="NJ24" i="10" s="1"/>
  <c r="DX24" i="10"/>
  <c r="DY24" i="10" s="1"/>
  <c r="DZ24" i="10" s="1"/>
  <c r="EA24" i="10" s="1"/>
  <c r="EB24" i="10" s="1"/>
  <c r="RW24" i="10"/>
  <c r="RX24" i="10" s="1"/>
  <c r="RY24" i="10" s="1"/>
  <c r="RZ24" i="10" s="1"/>
  <c r="SA24" i="10" s="1"/>
  <c r="A85" i="10"/>
  <c r="D84" i="10"/>
  <c r="D96" i="10"/>
  <c r="A97" i="10"/>
  <c r="D73" i="10"/>
  <c r="A74" i="10"/>
  <c r="A62" i="10"/>
  <c r="D61" i="10"/>
  <c r="D48" i="10"/>
  <c r="A49" i="10"/>
  <c r="EA23" i="10"/>
  <c r="A37" i="10"/>
  <c r="D36" i="10"/>
  <c r="RZ23" i="10"/>
  <c r="SB19" i="10"/>
  <c r="NI23" i="10"/>
  <c r="IR23" i="10"/>
  <c r="Z71" i="8"/>
  <c r="Z72" i="8" s="1"/>
  <c r="AE117" i="8" l="1"/>
  <c r="V116" i="8"/>
  <c r="SB24" i="10"/>
  <c r="SC24" i="10" s="1"/>
  <c r="SD24" i="10" s="1"/>
  <c r="SE24" i="10" s="1"/>
  <c r="SF24" i="10" s="1"/>
  <c r="SG24" i="10" s="1"/>
  <c r="SH24" i="10" s="1"/>
  <c r="SI24" i="10" s="1"/>
  <c r="SJ24" i="10" s="1"/>
  <c r="SK24" i="10" s="1"/>
  <c r="SL24" i="10" s="1"/>
  <c r="SM24" i="10" s="1"/>
  <c r="SN24" i="10" s="1"/>
  <c r="SO24" i="10" s="1"/>
  <c r="SP24" i="10" s="1"/>
  <c r="SQ24" i="10" s="1"/>
  <c r="SR24" i="10" s="1"/>
  <c r="SS24" i="10" s="1"/>
  <c r="ST24" i="10" s="1"/>
  <c r="SU24" i="10" s="1"/>
  <c r="SV24" i="10" s="1"/>
  <c r="SW24" i="10" s="1"/>
  <c r="SX24" i="10" s="1"/>
  <c r="SY24" i="10" s="1"/>
  <c r="SZ24" i="10" s="1"/>
  <c r="TA24" i="10" s="1"/>
  <c r="TB24" i="10" s="1"/>
  <c r="TC24" i="10" s="1"/>
  <c r="TD24" i="10" s="1"/>
  <c r="TE24" i="10" s="1"/>
  <c r="TF24" i="10" s="1"/>
  <c r="TG24" i="10" s="1"/>
  <c r="TH24" i="10" s="1"/>
  <c r="TI24" i="10" s="1"/>
  <c r="TJ24" i="10" s="1"/>
  <c r="TK24" i="10" s="1"/>
  <c r="TL24" i="10" s="1"/>
  <c r="TM24" i="10" s="1"/>
  <c r="TN24" i="10" s="1"/>
  <c r="TO24" i="10" s="1"/>
  <c r="TP24" i="10" s="1"/>
  <c r="TQ24" i="10" s="1"/>
  <c r="TR24" i="10" s="1"/>
  <c r="TS24" i="10" s="1"/>
  <c r="TT24" i="10" s="1"/>
  <c r="TU24" i="10" s="1"/>
  <c r="TV24" i="10" s="1"/>
  <c r="TW24" i="10" s="1"/>
  <c r="TX24" i="10" s="1"/>
  <c r="TY24" i="10" s="1"/>
  <c r="TZ24" i="10" s="1"/>
  <c r="UA24" i="10" s="1"/>
  <c r="UB24" i="10" s="1"/>
  <c r="UC24" i="10" s="1"/>
  <c r="UD24" i="10" s="1"/>
  <c r="UE24" i="10" s="1"/>
  <c r="UF24" i="10" s="1"/>
  <c r="UG24" i="10" s="1"/>
  <c r="UH24" i="10" s="1"/>
  <c r="UI24" i="10" s="1"/>
  <c r="UJ24" i="10" s="1"/>
  <c r="UK24" i="10" s="1"/>
  <c r="UL24" i="10" s="1"/>
  <c r="UM24" i="10" s="1"/>
  <c r="UN24" i="10" s="1"/>
  <c r="UO24" i="10" s="1"/>
  <c r="UP24" i="10" s="1"/>
  <c r="UQ24" i="10" s="1"/>
  <c r="UR24" i="10" s="1"/>
  <c r="US24" i="10" s="1"/>
  <c r="UT24" i="10" s="1"/>
  <c r="UU24" i="10" s="1"/>
  <c r="UV24" i="10" s="1"/>
  <c r="UW24" i="10" s="1"/>
  <c r="UX24" i="10" s="1"/>
  <c r="UY24" i="10" s="1"/>
  <c r="UZ24" i="10" s="1"/>
  <c r="VA24" i="10" s="1"/>
  <c r="VB24" i="10" s="1"/>
  <c r="VC24" i="10" s="1"/>
  <c r="VD24" i="10" s="1"/>
  <c r="VE24" i="10" s="1"/>
  <c r="VF24" i="10" s="1"/>
  <c r="VG24" i="10" s="1"/>
  <c r="VH24" i="10" s="1"/>
  <c r="VI24" i="10" s="1"/>
  <c r="VJ24" i="10" s="1"/>
  <c r="VK24" i="10" s="1"/>
  <c r="VL24" i="10" s="1"/>
  <c r="VM24" i="10" s="1"/>
  <c r="VN24" i="10" s="1"/>
  <c r="VO24" i="10" s="1"/>
  <c r="VP24" i="10" s="1"/>
  <c r="VQ24" i="10" s="1"/>
  <c r="VR24" i="10" s="1"/>
  <c r="VS24" i="10" s="1"/>
  <c r="VT24" i="10" s="1"/>
  <c r="VU24" i="10" s="1"/>
  <c r="VV24" i="10" s="1"/>
  <c r="VW24" i="10" s="1"/>
  <c r="VX24" i="10" s="1"/>
  <c r="VY24" i="10" s="1"/>
  <c r="VZ24" i="10" s="1"/>
  <c r="WA24" i="10" s="1"/>
  <c r="WB24" i="10" s="1"/>
  <c r="WC24" i="10" s="1"/>
  <c r="WD24" i="10" s="1"/>
  <c r="WE24" i="10" s="1"/>
  <c r="WF24" i="10" s="1"/>
  <c r="WG24" i="10" s="1"/>
  <c r="WH24" i="10" s="1"/>
  <c r="WI24" i="10" s="1"/>
  <c r="WJ24" i="10" s="1"/>
  <c r="WK24" i="10" s="1"/>
  <c r="WL24" i="10" s="1"/>
  <c r="E66" i="10"/>
  <c r="D25" i="10"/>
  <c r="A26" i="10"/>
  <c r="D133" i="10"/>
  <c r="A134" i="10"/>
  <c r="Z73" i="8"/>
  <c r="Z80" i="8"/>
  <c r="Z81" i="8"/>
  <c r="Z77" i="8"/>
  <c r="Z78" i="8"/>
  <c r="Z76" i="8"/>
  <c r="Z74" i="8"/>
  <c r="Z75" i="8"/>
  <c r="Z79" i="8"/>
  <c r="D121" i="10"/>
  <c r="A122" i="10"/>
  <c r="AG12" i="8"/>
  <c r="J39" i="8" s="1"/>
  <c r="AD28" i="8"/>
  <c r="AE28" i="8" s="1"/>
  <c r="AG28" i="8" s="1"/>
  <c r="X28" i="8"/>
  <c r="AC28" i="8"/>
  <c r="W28" i="8"/>
  <c r="AB28" i="8"/>
  <c r="V28" i="8"/>
  <c r="AA28" i="8"/>
  <c r="T28" i="8"/>
  <c r="Y28" i="8"/>
  <c r="S28" i="8"/>
  <c r="U28" i="8"/>
  <c r="Z28" i="8"/>
  <c r="RW25" i="10"/>
  <c r="RX25" i="10" s="1"/>
  <c r="RY25" i="10" s="1"/>
  <c r="C26" i="10"/>
  <c r="NF25" i="10"/>
  <c r="NG25" i="10" s="1"/>
  <c r="NH25" i="10" s="1"/>
  <c r="DX25" i="10"/>
  <c r="DY25" i="10" s="1"/>
  <c r="DZ25" i="10" s="1"/>
  <c r="EA25" i="10" s="1"/>
  <c r="EB25" i="10" s="1"/>
  <c r="EC25" i="10" s="1"/>
  <c r="IO25" i="10"/>
  <c r="IP25" i="10" s="1"/>
  <c r="IQ25" i="10" s="1"/>
  <c r="G25" i="10"/>
  <c r="H25" i="10" s="1"/>
  <c r="I25" i="10" s="1"/>
  <c r="D62" i="10"/>
  <c r="A63" i="10"/>
  <c r="D97" i="10"/>
  <c r="A98" i="10"/>
  <c r="D49" i="10"/>
  <c r="A50" i="10"/>
  <c r="D74" i="10"/>
  <c r="A75" i="10"/>
  <c r="D111" i="10"/>
  <c r="A112" i="10"/>
  <c r="D85" i="10"/>
  <c r="A86" i="10"/>
  <c r="SC19" i="10"/>
  <c r="K24" i="10"/>
  <c r="D37" i="10"/>
  <c r="A38" i="10"/>
  <c r="SA23" i="10"/>
  <c r="AA71" i="8"/>
  <c r="AA72" i="8" s="1"/>
  <c r="W116" i="8" l="1"/>
  <c r="X116" i="8" s="1"/>
  <c r="D134" i="10"/>
  <c r="A135" i="10"/>
  <c r="D26" i="10"/>
  <c r="A27" i="10"/>
  <c r="D122" i="10"/>
  <c r="A123" i="10"/>
  <c r="AA81" i="8"/>
  <c r="AA74" i="8"/>
  <c r="AA78" i="8"/>
  <c r="AA76" i="8"/>
  <c r="AA79" i="8"/>
  <c r="AA77" i="8"/>
  <c r="AA75" i="8"/>
  <c r="AA73" i="8"/>
  <c r="AA80" i="8"/>
  <c r="D112" i="10"/>
  <c r="A113" i="10"/>
  <c r="D63" i="10"/>
  <c r="A64" i="10"/>
  <c r="D75" i="10"/>
  <c r="A76" i="10"/>
  <c r="D98" i="10"/>
  <c r="A99" i="10"/>
  <c r="NF26" i="10"/>
  <c r="NG26" i="10" s="1"/>
  <c r="NH26" i="10" s="1"/>
  <c r="NI26" i="10" s="1"/>
  <c r="NJ26" i="10" s="1"/>
  <c r="NK26" i="10" s="1"/>
  <c r="NL26" i="10" s="1"/>
  <c r="IO26" i="10"/>
  <c r="IP26" i="10" s="1"/>
  <c r="IQ26" i="10" s="1"/>
  <c r="IR26" i="10" s="1"/>
  <c r="IS26" i="10" s="1"/>
  <c r="IT26" i="10" s="1"/>
  <c r="IU26" i="10" s="1"/>
  <c r="DX26" i="10"/>
  <c r="DY26" i="10" s="1"/>
  <c r="DZ26" i="10" s="1"/>
  <c r="EA26" i="10" s="1"/>
  <c r="EB26" i="10" s="1"/>
  <c r="EC26" i="10" s="1"/>
  <c r="ED26" i="10" s="1"/>
  <c r="G26" i="10"/>
  <c r="H26" i="10" s="1"/>
  <c r="I26" i="10" s="1"/>
  <c r="J26" i="10" s="1"/>
  <c r="K26" i="10" s="1"/>
  <c r="L26" i="10" s="1"/>
  <c r="M26" i="10" s="1"/>
  <c r="C27" i="10"/>
  <c r="RW26" i="10"/>
  <c r="RX26" i="10" s="1"/>
  <c r="RY26" i="10" s="1"/>
  <c r="RZ26" i="10" s="1"/>
  <c r="SA26" i="10" s="1"/>
  <c r="SB26" i="10" s="1"/>
  <c r="SC26" i="10" s="1"/>
  <c r="D86" i="10"/>
  <c r="A87" i="10"/>
  <c r="D50" i="10"/>
  <c r="A51" i="10"/>
  <c r="SB23" i="10"/>
  <c r="IR25" i="10"/>
  <c r="NI25" i="10"/>
  <c r="L24" i="10"/>
  <c r="RZ25" i="10"/>
  <c r="J25" i="10"/>
  <c r="A39" i="10"/>
  <c r="D38" i="10"/>
  <c r="SD19" i="10"/>
  <c r="AB71" i="8"/>
  <c r="AB72" i="8" s="1"/>
  <c r="AE118" i="8" l="1"/>
  <c r="Y116" i="8"/>
  <c r="E78" i="10"/>
  <c r="SD26" i="10"/>
  <c r="SE26" i="10" s="1"/>
  <c r="SF26" i="10" s="1"/>
  <c r="SG26" i="10" s="1"/>
  <c r="SH26" i="10" s="1"/>
  <c r="SI26" i="10" s="1"/>
  <c r="SJ26" i="10" s="1"/>
  <c r="SK26" i="10" s="1"/>
  <c r="SL26" i="10" s="1"/>
  <c r="SM26" i="10" s="1"/>
  <c r="SN26" i="10" s="1"/>
  <c r="SO26" i="10" s="1"/>
  <c r="SP26" i="10" s="1"/>
  <c r="SQ26" i="10" s="1"/>
  <c r="SR26" i="10" s="1"/>
  <c r="SS26" i="10" s="1"/>
  <c r="ST26" i="10" s="1"/>
  <c r="SU26" i="10" s="1"/>
  <c r="SV26" i="10" s="1"/>
  <c r="SW26" i="10" s="1"/>
  <c r="SX26" i="10" s="1"/>
  <c r="SY26" i="10" s="1"/>
  <c r="SZ26" i="10" s="1"/>
  <c r="TA26" i="10" s="1"/>
  <c r="TB26" i="10" s="1"/>
  <c r="TC26" i="10" s="1"/>
  <c r="TD26" i="10" s="1"/>
  <c r="TE26" i="10" s="1"/>
  <c r="TF26" i="10" s="1"/>
  <c r="TG26" i="10" s="1"/>
  <c r="TH26" i="10" s="1"/>
  <c r="TI26" i="10" s="1"/>
  <c r="TJ26" i="10" s="1"/>
  <c r="TK26" i="10" s="1"/>
  <c r="TL26" i="10" s="1"/>
  <c r="TM26" i="10" s="1"/>
  <c r="TN26" i="10" s="1"/>
  <c r="TO26" i="10" s="1"/>
  <c r="TP26" i="10" s="1"/>
  <c r="TQ26" i="10" s="1"/>
  <c r="TR26" i="10" s="1"/>
  <c r="TS26" i="10" s="1"/>
  <c r="TT26" i="10" s="1"/>
  <c r="TU26" i="10" s="1"/>
  <c r="TV26" i="10" s="1"/>
  <c r="TW26" i="10" s="1"/>
  <c r="TX26" i="10" s="1"/>
  <c r="TY26" i="10" s="1"/>
  <c r="TZ26" i="10" s="1"/>
  <c r="UA26" i="10" s="1"/>
  <c r="UB26" i="10" s="1"/>
  <c r="UC26" i="10" s="1"/>
  <c r="UD26" i="10" s="1"/>
  <c r="UE26" i="10" s="1"/>
  <c r="UF26" i="10" s="1"/>
  <c r="UG26" i="10" s="1"/>
  <c r="UH26" i="10" s="1"/>
  <c r="UI26" i="10" s="1"/>
  <c r="UJ26" i="10" s="1"/>
  <c r="UK26" i="10" s="1"/>
  <c r="UL26" i="10" s="1"/>
  <c r="UM26" i="10" s="1"/>
  <c r="UN26" i="10" s="1"/>
  <c r="UO26" i="10" s="1"/>
  <c r="UP26" i="10" s="1"/>
  <c r="UQ26" i="10" s="1"/>
  <c r="UR26" i="10" s="1"/>
  <c r="US26" i="10" s="1"/>
  <c r="UT26" i="10" s="1"/>
  <c r="UU26" i="10" s="1"/>
  <c r="UV26" i="10" s="1"/>
  <c r="UW26" i="10" s="1"/>
  <c r="UX26" i="10" s="1"/>
  <c r="UY26" i="10" s="1"/>
  <c r="UZ26" i="10" s="1"/>
  <c r="VA26" i="10" s="1"/>
  <c r="VB26" i="10" s="1"/>
  <c r="VC26" i="10" s="1"/>
  <c r="VD26" i="10" s="1"/>
  <c r="VE26" i="10" s="1"/>
  <c r="VF26" i="10" s="1"/>
  <c r="VG26" i="10" s="1"/>
  <c r="VH26" i="10" s="1"/>
  <c r="VI26" i="10" s="1"/>
  <c r="VJ26" i="10" s="1"/>
  <c r="VK26" i="10" s="1"/>
  <c r="VL26" i="10" s="1"/>
  <c r="VM26" i="10" s="1"/>
  <c r="VN26" i="10" s="1"/>
  <c r="VO26" i="10" s="1"/>
  <c r="VP26" i="10" s="1"/>
  <c r="VQ26" i="10" s="1"/>
  <c r="VR26" i="10" s="1"/>
  <c r="VS26" i="10" s="1"/>
  <c r="VT26" i="10" s="1"/>
  <c r="VU26" i="10" s="1"/>
  <c r="VV26" i="10" s="1"/>
  <c r="VW26" i="10" s="1"/>
  <c r="VX26" i="10" s="1"/>
  <c r="VY26" i="10" s="1"/>
  <c r="VZ26" i="10" s="1"/>
  <c r="WA26" i="10" s="1"/>
  <c r="WB26" i="10" s="1"/>
  <c r="WC26" i="10" s="1"/>
  <c r="WD26" i="10" s="1"/>
  <c r="WE26" i="10" s="1"/>
  <c r="WF26" i="10" s="1"/>
  <c r="WG26" i="10" s="1"/>
  <c r="WH26" i="10" s="1"/>
  <c r="WI26" i="10" s="1"/>
  <c r="WJ26" i="10" s="1"/>
  <c r="WK26" i="10" s="1"/>
  <c r="WL26" i="10" s="1"/>
  <c r="N26" i="10"/>
  <c r="O26" i="10" s="1"/>
  <c r="A136" i="10"/>
  <c r="D135" i="10"/>
  <c r="A28" i="10"/>
  <c r="D27" i="10"/>
  <c r="AB81" i="8"/>
  <c r="AB79" i="8"/>
  <c r="AB78" i="8"/>
  <c r="AB76" i="8"/>
  <c r="AB74" i="8"/>
  <c r="AB77" i="8"/>
  <c r="AB80" i="8"/>
  <c r="AB73" i="8"/>
  <c r="AB75" i="8"/>
  <c r="D123" i="10"/>
  <c r="A124" i="10"/>
  <c r="AG13" i="8"/>
  <c r="K39" i="8" s="1"/>
  <c r="V29" i="8"/>
  <c r="W29" i="8"/>
  <c r="AB29" i="8"/>
  <c r="T29" i="8"/>
  <c r="S29" i="8"/>
  <c r="X29" i="8"/>
  <c r="Y29" i="8"/>
  <c r="Z29" i="8"/>
  <c r="AA29" i="8"/>
  <c r="AD29" i="8"/>
  <c r="AE29" i="8" s="1"/>
  <c r="AC29" i="8"/>
  <c r="U29" i="8"/>
  <c r="D99" i="10"/>
  <c r="A100" i="10"/>
  <c r="D64" i="10"/>
  <c r="A65" i="10"/>
  <c r="D76" i="10"/>
  <c r="A77" i="10"/>
  <c r="D113" i="10"/>
  <c r="A114" i="10"/>
  <c r="D114" i="10" s="1"/>
  <c r="D87" i="10"/>
  <c r="A88" i="10"/>
  <c r="D51" i="10"/>
  <c r="A52" i="10"/>
  <c r="G27" i="10"/>
  <c r="H27" i="10" s="1"/>
  <c r="I27" i="10" s="1"/>
  <c r="J27" i="10" s="1"/>
  <c r="K27" i="10" s="1"/>
  <c r="L27" i="10" s="1"/>
  <c r="M27" i="10" s="1"/>
  <c r="N27" i="10" s="1"/>
  <c r="DX27" i="10"/>
  <c r="DY27" i="10" s="1"/>
  <c r="DZ27" i="10" s="1"/>
  <c r="RW27" i="10"/>
  <c r="RX27" i="10" s="1"/>
  <c r="RY27" i="10" s="1"/>
  <c r="IO27" i="10"/>
  <c r="IP27" i="10" s="1"/>
  <c r="IQ27" i="10" s="1"/>
  <c r="IR27" i="10" s="1"/>
  <c r="IS27" i="10" s="1"/>
  <c r="IT27" i="10" s="1"/>
  <c r="IU27" i="10" s="1"/>
  <c r="IV27" i="10" s="1"/>
  <c r="C28" i="10"/>
  <c r="NF27" i="10"/>
  <c r="NG27" i="10" s="1"/>
  <c r="NH27" i="10" s="1"/>
  <c r="K25" i="10"/>
  <c r="SA25" i="10"/>
  <c r="M24" i="10"/>
  <c r="IS25" i="10"/>
  <c r="SE19" i="10"/>
  <c r="D39" i="10"/>
  <c r="A40" i="10"/>
  <c r="NJ25" i="10"/>
  <c r="SC23" i="10"/>
  <c r="AC71" i="8"/>
  <c r="AC72" i="8" s="1"/>
  <c r="Z116" i="8" l="1"/>
  <c r="O27" i="10"/>
  <c r="P27" i="10" s="1"/>
  <c r="D28" i="10"/>
  <c r="A29" i="10"/>
  <c r="A137" i="10"/>
  <c r="D136" i="10"/>
  <c r="D124" i="10"/>
  <c r="A125" i="10"/>
  <c r="AC81" i="8"/>
  <c r="AC79" i="8"/>
  <c r="AC80" i="8"/>
  <c r="AC74" i="8"/>
  <c r="AC75" i="8"/>
  <c r="AC78" i="8"/>
  <c r="AC76" i="8"/>
  <c r="AC77" i="8"/>
  <c r="AC73" i="8"/>
  <c r="NF28" i="10"/>
  <c r="NG28" i="10" s="1"/>
  <c r="NH28" i="10" s="1"/>
  <c r="NI28" i="10" s="1"/>
  <c r="NJ28" i="10" s="1"/>
  <c r="NK28" i="10" s="1"/>
  <c r="NL28" i="10" s="1"/>
  <c r="NM28" i="10" s="1"/>
  <c r="NN28" i="10" s="1"/>
  <c r="G28" i="10"/>
  <c r="H28" i="10" s="1"/>
  <c r="I28" i="10" s="1"/>
  <c r="J28" i="10" s="1"/>
  <c r="RW28" i="10"/>
  <c r="RX28" i="10" s="1"/>
  <c r="RY28" i="10" s="1"/>
  <c r="RZ28" i="10" s="1"/>
  <c r="SA28" i="10" s="1"/>
  <c r="SB28" i="10" s="1"/>
  <c r="SC28" i="10" s="1"/>
  <c r="SD28" i="10" s="1"/>
  <c r="SE28" i="10" s="1"/>
  <c r="IO28" i="10"/>
  <c r="IP28" i="10" s="1"/>
  <c r="IQ28" i="10" s="1"/>
  <c r="IR28" i="10" s="1"/>
  <c r="DX28" i="10"/>
  <c r="DY28" i="10" s="1"/>
  <c r="DZ28" i="10" s="1"/>
  <c r="EA28" i="10" s="1"/>
  <c r="EB28" i="10" s="1"/>
  <c r="EC28" i="10" s="1"/>
  <c r="ED28" i="10" s="1"/>
  <c r="EE28" i="10" s="1"/>
  <c r="EF28" i="10" s="1"/>
  <c r="C29" i="10"/>
  <c r="D52" i="10"/>
  <c r="A53" i="10"/>
  <c r="D65" i="10"/>
  <c r="A66" i="10"/>
  <c r="D66" i="10" s="1"/>
  <c r="D88" i="10"/>
  <c r="A89" i="10"/>
  <c r="D77" i="10"/>
  <c r="A78" i="10"/>
  <c r="D78" i="10" s="1"/>
  <c r="D100" i="10"/>
  <c r="A101" i="10"/>
  <c r="SD23" i="10"/>
  <c r="NI27" i="10"/>
  <c r="RZ27" i="10"/>
  <c r="NK25" i="10"/>
  <c r="EA27" i="10"/>
  <c r="IT25" i="10"/>
  <c r="SB25" i="10"/>
  <c r="L25" i="10"/>
  <c r="D40" i="10"/>
  <c r="A41" i="10"/>
  <c r="SF19" i="10"/>
  <c r="AD71" i="8"/>
  <c r="AD72" i="8" s="1"/>
  <c r="AE72" i="8" s="1"/>
  <c r="AG72" i="8" s="1"/>
  <c r="SF28" i="10" l="1"/>
  <c r="SG28" i="10" s="1"/>
  <c r="SH28" i="10" s="1"/>
  <c r="SI28" i="10" s="1"/>
  <c r="SJ28" i="10" s="1"/>
  <c r="SK28" i="10" s="1"/>
  <c r="SL28" i="10" s="1"/>
  <c r="SM28" i="10" s="1"/>
  <c r="SN28" i="10" s="1"/>
  <c r="SO28" i="10" s="1"/>
  <c r="SP28" i="10" s="1"/>
  <c r="SQ28" i="10" s="1"/>
  <c r="SR28" i="10" s="1"/>
  <c r="SS28" i="10" s="1"/>
  <c r="ST28" i="10" s="1"/>
  <c r="SU28" i="10" s="1"/>
  <c r="SV28" i="10" s="1"/>
  <c r="SW28" i="10" s="1"/>
  <c r="SX28" i="10" s="1"/>
  <c r="SY28" i="10" s="1"/>
  <c r="SZ28" i="10" s="1"/>
  <c r="TA28" i="10" s="1"/>
  <c r="TB28" i="10" s="1"/>
  <c r="TC28" i="10" s="1"/>
  <c r="TD28" i="10" s="1"/>
  <c r="TE28" i="10" s="1"/>
  <c r="TF28" i="10" s="1"/>
  <c r="TG28" i="10" s="1"/>
  <c r="TH28" i="10" s="1"/>
  <c r="TI28" i="10" s="1"/>
  <c r="TJ28" i="10" s="1"/>
  <c r="TK28" i="10" s="1"/>
  <c r="TL28" i="10" s="1"/>
  <c r="TM28" i="10" s="1"/>
  <c r="TN28" i="10" s="1"/>
  <c r="TO28" i="10" s="1"/>
  <c r="TP28" i="10" s="1"/>
  <c r="TQ28" i="10" s="1"/>
  <c r="TR28" i="10" s="1"/>
  <c r="TS28" i="10" s="1"/>
  <c r="TT28" i="10" s="1"/>
  <c r="TU28" i="10" s="1"/>
  <c r="TV28" i="10" s="1"/>
  <c r="TW28" i="10" s="1"/>
  <c r="TX28" i="10" s="1"/>
  <c r="TY28" i="10" s="1"/>
  <c r="TZ28" i="10" s="1"/>
  <c r="UA28" i="10" s="1"/>
  <c r="UB28" i="10" s="1"/>
  <c r="UC28" i="10" s="1"/>
  <c r="UD28" i="10" s="1"/>
  <c r="UE28" i="10" s="1"/>
  <c r="UF28" i="10" s="1"/>
  <c r="UG28" i="10" s="1"/>
  <c r="UH28" i="10" s="1"/>
  <c r="UI28" i="10" s="1"/>
  <c r="UJ28" i="10" s="1"/>
  <c r="UK28" i="10" s="1"/>
  <c r="UL28" i="10" s="1"/>
  <c r="UM28" i="10" s="1"/>
  <c r="UN28" i="10" s="1"/>
  <c r="UO28" i="10" s="1"/>
  <c r="UP28" i="10" s="1"/>
  <c r="UQ28" i="10" s="1"/>
  <c r="UR28" i="10" s="1"/>
  <c r="US28" i="10" s="1"/>
  <c r="UT28" i="10" s="1"/>
  <c r="UU28" i="10" s="1"/>
  <c r="UV28" i="10" s="1"/>
  <c r="UW28" i="10" s="1"/>
  <c r="UX28" i="10" s="1"/>
  <c r="UY28" i="10" s="1"/>
  <c r="UZ28" i="10" s="1"/>
  <c r="VA28" i="10" s="1"/>
  <c r="VB28" i="10" s="1"/>
  <c r="VC28" i="10" s="1"/>
  <c r="VD28" i="10" s="1"/>
  <c r="VE28" i="10" s="1"/>
  <c r="VF28" i="10" s="1"/>
  <c r="VG28" i="10" s="1"/>
  <c r="VH28" i="10" s="1"/>
  <c r="VI28" i="10" s="1"/>
  <c r="VJ28" i="10" s="1"/>
  <c r="VK28" i="10" s="1"/>
  <c r="VL28" i="10" s="1"/>
  <c r="VM28" i="10" s="1"/>
  <c r="VN28" i="10" s="1"/>
  <c r="VO28" i="10" s="1"/>
  <c r="VP28" i="10" s="1"/>
  <c r="VQ28" i="10" s="1"/>
  <c r="VR28" i="10" s="1"/>
  <c r="VS28" i="10" s="1"/>
  <c r="VT28" i="10" s="1"/>
  <c r="VU28" i="10" s="1"/>
  <c r="VV28" i="10" s="1"/>
  <c r="VW28" i="10" s="1"/>
  <c r="VX28" i="10" s="1"/>
  <c r="VY28" i="10" s="1"/>
  <c r="VZ28" i="10" s="1"/>
  <c r="WA28" i="10" s="1"/>
  <c r="WB28" i="10" s="1"/>
  <c r="WC28" i="10" s="1"/>
  <c r="WD28" i="10" s="1"/>
  <c r="WE28" i="10" s="1"/>
  <c r="WF28" i="10" s="1"/>
  <c r="WG28" i="10" s="1"/>
  <c r="WH28" i="10" s="1"/>
  <c r="WI28" i="10" s="1"/>
  <c r="WJ28" i="10" s="1"/>
  <c r="WK28" i="10" s="1"/>
  <c r="WL28" i="10" s="1"/>
  <c r="AE119" i="8"/>
  <c r="AA116" i="8"/>
  <c r="E90" i="10"/>
  <c r="D29" i="10"/>
  <c r="A30" i="10"/>
  <c r="D30" i="10" s="1"/>
  <c r="A138" i="10"/>
  <c r="D138" i="10" s="1"/>
  <c r="D137" i="10"/>
  <c r="AD78" i="8"/>
  <c r="AE78" i="8" s="1"/>
  <c r="AD77" i="8"/>
  <c r="AE77" i="8" s="1"/>
  <c r="AD75" i="8"/>
  <c r="AE75" i="8" s="1"/>
  <c r="AD73" i="8"/>
  <c r="AE73" i="8" s="1"/>
  <c r="AG73" i="8" s="1"/>
  <c r="AD79" i="8"/>
  <c r="AE79" i="8" s="1"/>
  <c r="AD80" i="8"/>
  <c r="AE80" i="8" s="1"/>
  <c r="AD81" i="8"/>
  <c r="AE81" i="8" s="1"/>
  <c r="AD76" i="8"/>
  <c r="AE76" i="8" s="1"/>
  <c r="AD74" i="8"/>
  <c r="AE74" i="8" s="1"/>
  <c r="A126" i="10"/>
  <c r="D126" i="10" s="1"/>
  <c r="D125" i="10"/>
  <c r="AG14" i="8"/>
  <c r="L39" i="8" s="1"/>
  <c r="AC30" i="8"/>
  <c r="AD30" i="8"/>
  <c r="AE30" i="8" s="1"/>
  <c r="U30" i="8"/>
  <c r="W30" i="8"/>
  <c r="V30" i="8"/>
  <c r="T30" i="8"/>
  <c r="S30" i="8"/>
  <c r="X30" i="8"/>
  <c r="AA30" i="8"/>
  <c r="AB30" i="8"/>
  <c r="Y30" i="8"/>
  <c r="Z30" i="8"/>
  <c r="A102" i="10"/>
  <c r="D102" i="10" s="1"/>
  <c r="D101" i="10"/>
  <c r="D89" i="10"/>
  <c r="A90" i="10"/>
  <c r="D90" i="10" s="1"/>
  <c r="A54" i="10"/>
  <c r="D54" i="10" s="1"/>
  <c r="D53" i="10"/>
  <c r="DX29" i="10"/>
  <c r="DY29" i="10" s="1"/>
  <c r="DZ29" i="10" s="1"/>
  <c r="EA29" i="10" s="1"/>
  <c r="EB29" i="10" s="1"/>
  <c r="EC29" i="10" s="1"/>
  <c r="ED29" i="10" s="1"/>
  <c r="EE29" i="10" s="1"/>
  <c r="EF29" i="10" s="1"/>
  <c r="EG29" i="10" s="1"/>
  <c r="C30" i="10"/>
  <c r="IO29" i="10"/>
  <c r="IP29" i="10" s="1"/>
  <c r="IQ29" i="10" s="1"/>
  <c r="IR29" i="10" s="1"/>
  <c r="IS29" i="10" s="1"/>
  <c r="IT29" i="10" s="1"/>
  <c r="IU29" i="10" s="1"/>
  <c r="IV29" i="10" s="1"/>
  <c r="IW29" i="10" s="1"/>
  <c r="IX29" i="10" s="1"/>
  <c r="NF29" i="10"/>
  <c r="NG29" i="10" s="1"/>
  <c r="NH29" i="10" s="1"/>
  <c r="G29" i="10"/>
  <c r="H29" i="10" s="1"/>
  <c r="I29" i="10" s="1"/>
  <c r="J29" i="10" s="1"/>
  <c r="K29" i="10" s="1"/>
  <c r="L29" i="10" s="1"/>
  <c r="M29" i="10" s="1"/>
  <c r="N29" i="10" s="1"/>
  <c r="O29" i="10" s="1"/>
  <c r="P29" i="10" s="1"/>
  <c r="RW29" i="10"/>
  <c r="RX29" i="10" s="1"/>
  <c r="RY29" i="10" s="1"/>
  <c r="EB27" i="10"/>
  <c r="SA27" i="10"/>
  <c r="NJ27" i="10"/>
  <c r="SG19" i="10"/>
  <c r="SC25" i="10"/>
  <c r="D41" i="10"/>
  <c r="A42" i="10"/>
  <c r="D42" i="10" s="1"/>
  <c r="K28" i="10"/>
  <c r="M25" i="10"/>
  <c r="IS28" i="10"/>
  <c r="SE23" i="10"/>
  <c r="AB116" i="8" l="1"/>
  <c r="Q29" i="10"/>
  <c r="R29" i="10" s="1"/>
  <c r="DX30" i="10"/>
  <c r="DY30" i="10" s="1"/>
  <c r="DZ30" i="10" s="1"/>
  <c r="EA30" i="10" s="1"/>
  <c r="EB30" i="10" s="1"/>
  <c r="EC30" i="10" s="1"/>
  <c r="ED30" i="10" s="1"/>
  <c r="EE30" i="10" s="1"/>
  <c r="EF30" i="10" s="1"/>
  <c r="EG30" i="10" s="1"/>
  <c r="EH30" i="10" s="1"/>
  <c r="IO30" i="10"/>
  <c r="IP30" i="10" s="1"/>
  <c r="IQ30" i="10" s="1"/>
  <c r="IR30" i="10" s="1"/>
  <c r="NF30" i="10"/>
  <c r="NG30" i="10" s="1"/>
  <c r="NH30" i="10" s="1"/>
  <c r="NI30" i="10" s="1"/>
  <c r="NJ30" i="10" s="1"/>
  <c r="NK30" i="10" s="1"/>
  <c r="NL30" i="10" s="1"/>
  <c r="NM30" i="10" s="1"/>
  <c r="NN30" i="10" s="1"/>
  <c r="NO30" i="10" s="1"/>
  <c r="NP30" i="10" s="1"/>
  <c r="G30" i="10"/>
  <c r="H30" i="10" s="1"/>
  <c r="I30" i="10" s="1"/>
  <c r="J30" i="10" s="1"/>
  <c r="K30" i="10" s="1"/>
  <c r="L30" i="10" s="1"/>
  <c r="M30" i="10" s="1"/>
  <c r="N30" i="10" s="1"/>
  <c r="O30" i="10" s="1"/>
  <c r="P30" i="10" s="1"/>
  <c r="Q30" i="10" s="1"/>
  <c r="R30" i="10" s="1"/>
  <c r="S30" i="10" s="1"/>
  <c r="RW30" i="10"/>
  <c r="RX30" i="10" s="1"/>
  <c r="RY30" i="10" s="1"/>
  <c r="RZ30" i="10" s="1"/>
  <c r="SA30" i="10" s="1"/>
  <c r="SB30" i="10" s="1"/>
  <c r="SC30" i="10" s="1"/>
  <c r="SD30" i="10" s="1"/>
  <c r="SE30" i="10" s="1"/>
  <c r="SF30" i="10" s="1"/>
  <c r="SG30" i="10" s="1"/>
  <c r="SH30" i="10" s="1"/>
  <c r="SI30" i="10" s="1"/>
  <c r="SJ30" i="10" s="1"/>
  <c r="SK30" i="10" s="1"/>
  <c r="SL30" i="10" s="1"/>
  <c r="SM30" i="10" s="1"/>
  <c r="SN30" i="10" s="1"/>
  <c r="SO30" i="10" s="1"/>
  <c r="SP30" i="10" s="1"/>
  <c r="SQ30" i="10" s="1"/>
  <c r="SR30" i="10" s="1"/>
  <c r="SS30" i="10" s="1"/>
  <c r="ST30" i="10" s="1"/>
  <c r="SU30" i="10" s="1"/>
  <c r="SV30" i="10" s="1"/>
  <c r="SW30" i="10" s="1"/>
  <c r="SX30" i="10" s="1"/>
  <c r="SY30" i="10" s="1"/>
  <c r="SZ30" i="10" s="1"/>
  <c r="TA30" i="10" s="1"/>
  <c r="TB30" i="10" s="1"/>
  <c r="TC30" i="10" s="1"/>
  <c r="TD30" i="10" s="1"/>
  <c r="TE30" i="10" s="1"/>
  <c r="TF30" i="10" s="1"/>
  <c r="TG30" i="10" s="1"/>
  <c r="TH30" i="10" s="1"/>
  <c r="TI30" i="10" s="1"/>
  <c r="TJ30" i="10" s="1"/>
  <c r="TK30" i="10" s="1"/>
  <c r="TL30" i="10" s="1"/>
  <c r="TM30" i="10" s="1"/>
  <c r="TN30" i="10" s="1"/>
  <c r="TO30" i="10" s="1"/>
  <c r="TP30" i="10" s="1"/>
  <c r="TQ30" i="10" s="1"/>
  <c r="TR30" i="10" s="1"/>
  <c r="TS30" i="10" s="1"/>
  <c r="TT30" i="10" s="1"/>
  <c r="TU30" i="10" s="1"/>
  <c r="TV30" i="10" s="1"/>
  <c r="TW30" i="10" s="1"/>
  <c r="TX30" i="10" s="1"/>
  <c r="TY30" i="10" s="1"/>
  <c r="TZ30" i="10" s="1"/>
  <c r="UA30" i="10" s="1"/>
  <c r="UB30" i="10" s="1"/>
  <c r="UC30" i="10" s="1"/>
  <c r="UD30" i="10" s="1"/>
  <c r="UE30" i="10" s="1"/>
  <c r="UF30" i="10" s="1"/>
  <c r="UG30" i="10" s="1"/>
  <c r="UH30" i="10" s="1"/>
  <c r="UI30" i="10" s="1"/>
  <c r="UJ30" i="10" s="1"/>
  <c r="UK30" i="10" s="1"/>
  <c r="UL30" i="10" s="1"/>
  <c r="UM30" i="10" s="1"/>
  <c r="UN30" i="10" s="1"/>
  <c r="UO30" i="10" s="1"/>
  <c r="UP30" i="10" s="1"/>
  <c r="UQ30" i="10" s="1"/>
  <c r="UR30" i="10" s="1"/>
  <c r="US30" i="10" s="1"/>
  <c r="UT30" i="10" s="1"/>
  <c r="UU30" i="10" s="1"/>
  <c r="UV30" i="10" s="1"/>
  <c r="UW30" i="10" s="1"/>
  <c r="UX30" i="10" s="1"/>
  <c r="UY30" i="10" s="1"/>
  <c r="UZ30" i="10" s="1"/>
  <c r="VA30" i="10" s="1"/>
  <c r="VB30" i="10" s="1"/>
  <c r="VC30" i="10" s="1"/>
  <c r="VD30" i="10" s="1"/>
  <c r="VE30" i="10" s="1"/>
  <c r="VF30" i="10" s="1"/>
  <c r="VG30" i="10" s="1"/>
  <c r="VH30" i="10" s="1"/>
  <c r="VI30" i="10" s="1"/>
  <c r="VJ30" i="10" s="1"/>
  <c r="VK30" i="10" s="1"/>
  <c r="VL30" i="10" s="1"/>
  <c r="VM30" i="10" s="1"/>
  <c r="VN30" i="10" s="1"/>
  <c r="VO30" i="10" s="1"/>
  <c r="VP30" i="10" s="1"/>
  <c r="VQ30" i="10" s="1"/>
  <c r="VR30" i="10" s="1"/>
  <c r="VS30" i="10" s="1"/>
  <c r="VT30" i="10" s="1"/>
  <c r="VU30" i="10" s="1"/>
  <c r="VV30" i="10" s="1"/>
  <c r="VW30" i="10" s="1"/>
  <c r="VX30" i="10" s="1"/>
  <c r="VY30" i="10" s="1"/>
  <c r="VZ30" i="10" s="1"/>
  <c r="WA30" i="10" s="1"/>
  <c r="WB30" i="10" s="1"/>
  <c r="WC30" i="10" s="1"/>
  <c r="WD30" i="10" s="1"/>
  <c r="WE30" i="10" s="1"/>
  <c r="WF30" i="10" s="1"/>
  <c r="WG30" i="10" s="1"/>
  <c r="WH30" i="10" s="1"/>
  <c r="WI30" i="10" s="1"/>
  <c r="WJ30" i="10" s="1"/>
  <c r="WK30" i="10" s="1"/>
  <c r="WL30" i="10" s="1"/>
  <c r="C31" i="10"/>
  <c r="N25" i="10"/>
  <c r="SF23" i="10"/>
  <c r="IT28" i="10"/>
  <c r="NI29" i="10"/>
  <c r="L28" i="10"/>
  <c r="SH19" i="10"/>
  <c r="NK27" i="10"/>
  <c r="SB27" i="10"/>
  <c r="EC27" i="10"/>
  <c r="SD25" i="10"/>
  <c r="RZ29" i="10"/>
  <c r="AG74" i="8"/>
  <c r="AG75" i="8" s="1"/>
  <c r="AE120" i="8" l="1"/>
  <c r="AC116" i="8"/>
  <c r="E102" i="10"/>
  <c r="AG15" i="8"/>
  <c r="M39" i="8" s="1"/>
  <c r="AB31" i="8"/>
  <c r="U31" i="8"/>
  <c r="Z31" i="8"/>
  <c r="T31" i="8"/>
  <c r="Y31" i="8"/>
  <c r="AD31" i="8"/>
  <c r="AE31" i="8" s="1"/>
  <c r="W31" i="8"/>
  <c r="V31" i="8"/>
  <c r="X31" i="8"/>
  <c r="AC31" i="8"/>
  <c r="S31" i="8"/>
  <c r="AA31" i="8"/>
  <c r="G31" i="10"/>
  <c r="H31" i="10" s="1"/>
  <c r="I31" i="10" s="1"/>
  <c r="J31" i="10" s="1"/>
  <c r="K31" i="10" s="1"/>
  <c r="L31" i="10" s="1"/>
  <c r="M31" i="10" s="1"/>
  <c r="N31" i="10" s="1"/>
  <c r="O31" i="10" s="1"/>
  <c r="P31" i="10" s="1"/>
  <c r="Q31" i="10" s="1"/>
  <c r="R31" i="10" s="1"/>
  <c r="S31" i="10" s="1"/>
  <c r="T31" i="10" s="1"/>
  <c r="RW31" i="10"/>
  <c r="RX31" i="10" s="1"/>
  <c r="RY31" i="10" s="1"/>
  <c r="RZ31" i="10" s="1"/>
  <c r="SA31" i="10" s="1"/>
  <c r="SB31" i="10" s="1"/>
  <c r="SC31" i="10" s="1"/>
  <c r="SD31" i="10" s="1"/>
  <c r="SE31" i="10" s="1"/>
  <c r="SF31" i="10" s="1"/>
  <c r="SG31" i="10" s="1"/>
  <c r="SH31" i="10" s="1"/>
  <c r="SI31" i="10" s="1"/>
  <c r="SJ31" i="10" s="1"/>
  <c r="SK31" i="10" s="1"/>
  <c r="SL31" i="10" s="1"/>
  <c r="SM31" i="10" s="1"/>
  <c r="SN31" i="10" s="1"/>
  <c r="SO31" i="10" s="1"/>
  <c r="SP31" i="10" s="1"/>
  <c r="SQ31" i="10" s="1"/>
  <c r="SR31" i="10" s="1"/>
  <c r="SS31" i="10" s="1"/>
  <c r="ST31" i="10" s="1"/>
  <c r="SU31" i="10" s="1"/>
  <c r="SV31" i="10" s="1"/>
  <c r="SW31" i="10" s="1"/>
  <c r="SX31" i="10" s="1"/>
  <c r="SY31" i="10" s="1"/>
  <c r="SZ31" i="10" s="1"/>
  <c r="TA31" i="10" s="1"/>
  <c r="TB31" i="10" s="1"/>
  <c r="TC31" i="10" s="1"/>
  <c r="TD31" i="10" s="1"/>
  <c r="TE31" i="10" s="1"/>
  <c r="TF31" i="10" s="1"/>
  <c r="TG31" i="10" s="1"/>
  <c r="TH31" i="10" s="1"/>
  <c r="TI31" i="10" s="1"/>
  <c r="TJ31" i="10" s="1"/>
  <c r="TK31" i="10" s="1"/>
  <c r="TL31" i="10" s="1"/>
  <c r="TM31" i="10" s="1"/>
  <c r="TN31" i="10" s="1"/>
  <c r="TO31" i="10" s="1"/>
  <c r="TP31" i="10" s="1"/>
  <c r="TQ31" i="10" s="1"/>
  <c r="TR31" i="10" s="1"/>
  <c r="TS31" i="10" s="1"/>
  <c r="TT31" i="10" s="1"/>
  <c r="TU31" i="10" s="1"/>
  <c r="TV31" i="10" s="1"/>
  <c r="TW31" i="10" s="1"/>
  <c r="TX31" i="10" s="1"/>
  <c r="TY31" i="10" s="1"/>
  <c r="TZ31" i="10" s="1"/>
  <c r="UA31" i="10" s="1"/>
  <c r="UB31" i="10" s="1"/>
  <c r="UC31" i="10" s="1"/>
  <c r="UD31" i="10" s="1"/>
  <c r="UE31" i="10" s="1"/>
  <c r="UF31" i="10" s="1"/>
  <c r="UG31" i="10" s="1"/>
  <c r="UH31" i="10" s="1"/>
  <c r="UI31" i="10" s="1"/>
  <c r="UJ31" i="10" s="1"/>
  <c r="UK31" i="10" s="1"/>
  <c r="UL31" i="10" s="1"/>
  <c r="UM31" i="10" s="1"/>
  <c r="UN31" i="10" s="1"/>
  <c r="UO31" i="10" s="1"/>
  <c r="UP31" i="10" s="1"/>
  <c r="UQ31" i="10" s="1"/>
  <c r="UR31" i="10" s="1"/>
  <c r="US31" i="10" s="1"/>
  <c r="UT31" i="10" s="1"/>
  <c r="UU31" i="10" s="1"/>
  <c r="UV31" i="10" s="1"/>
  <c r="UW31" i="10" s="1"/>
  <c r="UX31" i="10" s="1"/>
  <c r="UY31" i="10" s="1"/>
  <c r="UZ31" i="10" s="1"/>
  <c r="VA31" i="10" s="1"/>
  <c r="VB31" i="10" s="1"/>
  <c r="VC31" i="10" s="1"/>
  <c r="VD31" i="10" s="1"/>
  <c r="VE31" i="10" s="1"/>
  <c r="VF31" i="10" s="1"/>
  <c r="VG31" i="10" s="1"/>
  <c r="VH31" i="10" s="1"/>
  <c r="VI31" i="10" s="1"/>
  <c r="VJ31" i="10" s="1"/>
  <c r="VK31" i="10" s="1"/>
  <c r="VL31" i="10" s="1"/>
  <c r="VM31" i="10" s="1"/>
  <c r="VN31" i="10" s="1"/>
  <c r="VO31" i="10" s="1"/>
  <c r="VP31" i="10" s="1"/>
  <c r="VQ31" i="10" s="1"/>
  <c r="VR31" i="10" s="1"/>
  <c r="VS31" i="10" s="1"/>
  <c r="VT31" i="10" s="1"/>
  <c r="VU31" i="10" s="1"/>
  <c r="VV31" i="10" s="1"/>
  <c r="VW31" i="10" s="1"/>
  <c r="VX31" i="10" s="1"/>
  <c r="VY31" i="10" s="1"/>
  <c r="VZ31" i="10" s="1"/>
  <c r="WA31" i="10" s="1"/>
  <c r="WB31" i="10" s="1"/>
  <c r="WC31" i="10" s="1"/>
  <c r="WD31" i="10" s="1"/>
  <c r="WE31" i="10" s="1"/>
  <c r="WF31" i="10" s="1"/>
  <c r="WG31" i="10" s="1"/>
  <c r="WH31" i="10" s="1"/>
  <c r="WI31" i="10" s="1"/>
  <c r="WJ31" i="10" s="1"/>
  <c r="WK31" i="10" s="1"/>
  <c r="WL31" i="10" s="1"/>
  <c r="DX31" i="10"/>
  <c r="DY31" i="10" s="1"/>
  <c r="DZ31" i="10" s="1"/>
  <c r="EA31" i="10" s="1"/>
  <c r="EB31" i="10" s="1"/>
  <c r="C32" i="10"/>
  <c r="IO31" i="10"/>
  <c r="IP31" i="10" s="1"/>
  <c r="IQ31" i="10" s="1"/>
  <c r="IR31" i="10" s="1"/>
  <c r="IS31" i="10" s="1"/>
  <c r="IT31" i="10" s="1"/>
  <c r="IU31" i="10" s="1"/>
  <c r="IV31" i="10" s="1"/>
  <c r="IW31" i="10" s="1"/>
  <c r="IX31" i="10" s="1"/>
  <c r="IY31" i="10" s="1"/>
  <c r="IZ31" i="10" s="1"/>
  <c r="NF31" i="10"/>
  <c r="NG31" i="10" s="1"/>
  <c r="NH31" i="10" s="1"/>
  <c r="NI31" i="10" s="1"/>
  <c r="NJ31" i="10" s="1"/>
  <c r="NK31" i="10" s="1"/>
  <c r="NL31" i="10" s="1"/>
  <c r="NM31" i="10" s="1"/>
  <c r="NN31" i="10" s="1"/>
  <c r="NO31" i="10" s="1"/>
  <c r="NP31" i="10" s="1"/>
  <c r="NQ31" i="10" s="1"/>
  <c r="ED27" i="10"/>
  <c r="NL27" i="10"/>
  <c r="M28" i="10"/>
  <c r="IS30" i="10"/>
  <c r="SI19" i="10"/>
  <c r="SA29" i="10"/>
  <c r="SE25" i="10"/>
  <c r="SC27" i="10"/>
  <c r="NJ29" i="10"/>
  <c r="IU28" i="10"/>
  <c r="SG23" i="10"/>
  <c r="AD116" i="8" l="1"/>
  <c r="U32" i="8"/>
  <c r="T32" i="8"/>
  <c r="Y32" i="8"/>
  <c r="Z32" i="8"/>
  <c r="S32" i="8"/>
  <c r="X32" i="8"/>
  <c r="AC32" i="8"/>
  <c r="AA32" i="8"/>
  <c r="V32" i="8"/>
  <c r="W32" i="8"/>
  <c r="AB32" i="8"/>
  <c r="AD32" i="8"/>
  <c r="AE32" i="8" s="1"/>
  <c r="IO32" i="10"/>
  <c r="IP32" i="10" s="1"/>
  <c r="IQ32" i="10" s="1"/>
  <c r="IR32" i="10" s="1"/>
  <c r="IS32" i="10" s="1"/>
  <c r="IT32" i="10" s="1"/>
  <c r="IU32" i="10" s="1"/>
  <c r="IV32" i="10" s="1"/>
  <c r="IW32" i="10" s="1"/>
  <c r="IX32" i="10" s="1"/>
  <c r="IY32" i="10" s="1"/>
  <c r="IZ32" i="10" s="1"/>
  <c r="JA32" i="10" s="1"/>
  <c r="NF32" i="10"/>
  <c r="NG32" i="10" s="1"/>
  <c r="NH32" i="10" s="1"/>
  <c r="NI32" i="10" s="1"/>
  <c r="NJ32" i="10" s="1"/>
  <c r="NK32" i="10" s="1"/>
  <c r="NL32" i="10" s="1"/>
  <c r="NM32" i="10" s="1"/>
  <c r="NN32" i="10" s="1"/>
  <c r="NO32" i="10" s="1"/>
  <c r="NP32" i="10" s="1"/>
  <c r="NQ32" i="10" s="1"/>
  <c r="NR32" i="10" s="1"/>
  <c r="G32" i="10"/>
  <c r="H32" i="10" s="1"/>
  <c r="I32" i="10" s="1"/>
  <c r="J32" i="10" s="1"/>
  <c r="K32" i="10" s="1"/>
  <c r="L32" i="10" s="1"/>
  <c r="RW32" i="10"/>
  <c r="RX32" i="10" s="1"/>
  <c r="RY32" i="10" s="1"/>
  <c r="RZ32" i="10" s="1"/>
  <c r="SA32" i="10" s="1"/>
  <c r="SB32" i="10" s="1"/>
  <c r="SC32" i="10" s="1"/>
  <c r="SD32" i="10" s="1"/>
  <c r="SE32" i="10" s="1"/>
  <c r="SF32" i="10" s="1"/>
  <c r="SG32" i="10" s="1"/>
  <c r="SH32" i="10" s="1"/>
  <c r="SI32" i="10" s="1"/>
  <c r="SJ32" i="10" s="1"/>
  <c r="SK32" i="10" s="1"/>
  <c r="SL32" i="10" s="1"/>
  <c r="SM32" i="10" s="1"/>
  <c r="SN32" i="10" s="1"/>
  <c r="SO32" i="10" s="1"/>
  <c r="SP32" i="10" s="1"/>
  <c r="SQ32" i="10" s="1"/>
  <c r="SR32" i="10" s="1"/>
  <c r="SS32" i="10" s="1"/>
  <c r="ST32" i="10" s="1"/>
  <c r="SU32" i="10" s="1"/>
  <c r="SV32" i="10" s="1"/>
  <c r="SW32" i="10" s="1"/>
  <c r="SX32" i="10" s="1"/>
  <c r="SY32" i="10" s="1"/>
  <c r="SZ32" i="10" s="1"/>
  <c r="TA32" i="10" s="1"/>
  <c r="TB32" i="10" s="1"/>
  <c r="TC32" i="10" s="1"/>
  <c r="TD32" i="10" s="1"/>
  <c r="TE32" i="10" s="1"/>
  <c r="TF32" i="10" s="1"/>
  <c r="TG32" i="10" s="1"/>
  <c r="TH32" i="10" s="1"/>
  <c r="TI32" i="10" s="1"/>
  <c r="TJ32" i="10" s="1"/>
  <c r="TK32" i="10" s="1"/>
  <c r="TL32" i="10" s="1"/>
  <c r="TM32" i="10" s="1"/>
  <c r="TN32" i="10" s="1"/>
  <c r="TO32" i="10" s="1"/>
  <c r="TP32" i="10" s="1"/>
  <c r="TQ32" i="10" s="1"/>
  <c r="TR32" i="10" s="1"/>
  <c r="TS32" i="10" s="1"/>
  <c r="TT32" i="10" s="1"/>
  <c r="TU32" i="10" s="1"/>
  <c r="TV32" i="10" s="1"/>
  <c r="TW32" i="10" s="1"/>
  <c r="TX32" i="10" s="1"/>
  <c r="TY32" i="10" s="1"/>
  <c r="TZ32" i="10" s="1"/>
  <c r="UA32" i="10" s="1"/>
  <c r="UB32" i="10" s="1"/>
  <c r="UC32" i="10" s="1"/>
  <c r="UD32" i="10" s="1"/>
  <c r="UE32" i="10" s="1"/>
  <c r="UF32" i="10" s="1"/>
  <c r="UG32" i="10" s="1"/>
  <c r="UH32" i="10" s="1"/>
  <c r="UI32" i="10" s="1"/>
  <c r="UJ32" i="10" s="1"/>
  <c r="UK32" i="10" s="1"/>
  <c r="UL32" i="10" s="1"/>
  <c r="UM32" i="10" s="1"/>
  <c r="UN32" i="10" s="1"/>
  <c r="UO32" i="10" s="1"/>
  <c r="UP32" i="10" s="1"/>
  <c r="UQ32" i="10" s="1"/>
  <c r="UR32" i="10" s="1"/>
  <c r="US32" i="10" s="1"/>
  <c r="UT32" i="10" s="1"/>
  <c r="UU32" i="10" s="1"/>
  <c r="UV32" i="10" s="1"/>
  <c r="UW32" i="10" s="1"/>
  <c r="UX32" i="10" s="1"/>
  <c r="UY32" i="10" s="1"/>
  <c r="UZ32" i="10" s="1"/>
  <c r="VA32" i="10" s="1"/>
  <c r="VB32" i="10" s="1"/>
  <c r="VC32" i="10" s="1"/>
  <c r="VD32" i="10" s="1"/>
  <c r="VE32" i="10" s="1"/>
  <c r="VF32" i="10" s="1"/>
  <c r="VG32" i="10" s="1"/>
  <c r="VH32" i="10" s="1"/>
  <c r="VI32" i="10" s="1"/>
  <c r="VJ32" i="10" s="1"/>
  <c r="VK32" i="10" s="1"/>
  <c r="VL32" i="10" s="1"/>
  <c r="VM32" i="10" s="1"/>
  <c r="VN32" i="10" s="1"/>
  <c r="VO32" i="10" s="1"/>
  <c r="VP32" i="10" s="1"/>
  <c r="VQ32" i="10" s="1"/>
  <c r="VR32" i="10" s="1"/>
  <c r="VS32" i="10" s="1"/>
  <c r="VT32" i="10" s="1"/>
  <c r="VU32" i="10" s="1"/>
  <c r="VV32" i="10" s="1"/>
  <c r="VW32" i="10" s="1"/>
  <c r="VX32" i="10" s="1"/>
  <c r="VY32" i="10" s="1"/>
  <c r="VZ32" i="10" s="1"/>
  <c r="WA32" i="10" s="1"/>
  <c r="WB32" i="10" s="1"/>
  <c r="WC32" i="10" s="1"/>
  <c r="WD32" i="10" s="1"/>
  <c r="WE32" i="10" s="1"/>
  <c r="WF32" i="10" s="1"/>
  <c r="WG32" i="10" s="1"/>
  <c r="WH32" i="10" s="1"/>
  <c r="WI32" i="10" s="1"/>
  <c r="WJ32" i="10" s="1"/>
  <c r="WK32" i="10" s="1"/>
  <c r="WL32" i="10" s="1"/>
  <c r="DX32" i="10"/>
  <c r="DY32" i="10" s="1"/>
  <c r="DZ32" i="10" s="1"/>
  <c r="EA32" i="10" s="1"/>
  <c r="EB32" i="10" s="1"/>
  <c r="EC32" i="10" s="1"/>
  <c r="ED32" i="10" s="1"/>
  <c r="EE32" i="10" s="1"/>
  <c r="EF32" i="10" s="1"/>
  <c r="EG32" i="10" s="1"/>
  <c r="EH32" i="10" s="1"/>
  <c r="EI32" i="10" s="1"/>
  <c r="EJ32" i="10" s="1"/>
  <c r="C33" i="10"/>
  <c r="SH23" i="10"/>
  <c r="NK29" i="10"/>
  <c r="EC31" i="10"/>
  <c r="IT30" i="10"/>
  <c r="NM27" i="10"/>
  <c r="SJ19" i="10"/>
  <c r="IV28" i="10"/>
  <c r="SD27" i="10"/>
  <c r="SF25" i="10"/>
  <c r="SB29" i="10"/>
  <c r="N28" i="10"/>
  <c r="EE27" i="10"/>
  <c r="AG16" i="8" l="1"/>
  <c r="N39" i="8" s="1"/>
  <c r="AE121" i="8"/>
  <c r="S117" i="8"/>
  <c r="T117" i="8" s="1"/>
  <c r="E114" i="10"/>
  <c r="IO33" i="10"/>
  <c r="IP33" i="10" s="1"/>
  <c r="IQ33" i="10" s="1"/>
  <c r="IR33" i="10" s="1"/>
  <c r="IS33" i="10" s="1"/>
  <c r="IT33" i="10" s="1"/>
  <c r="IU33" i="10" s="1"/>
  <c r="IV33" i="10" s="1"/>
  <c r="IW33" i="10" s="1"/>
  <c r="IX33" i="10" s="1"/>
  <c r="IY33" i="10" s="1"/>
  <c r="IZ33" i="10" s="1"/>
  <c r="JA33" i="10" s="1"/>
  <c r="JB33" i="10" s="1"/>
  <c r="NF33" i="10"/>
  <c r="NG33" i="10" s="1"/>
  <c r="NH33" i="10" s="1"/>
  <c r="NI33" i="10" s="1"/>
  <c r="NJ33" i="10" s="1"/>
  <c r="NK33" i="10" s="1"/>
  <c r="NL33" i="10" s="1"/>
  <c r="NM33" i="10" s="1"/>
  <c r="NN33" i="10" s="1"/>
  <c r="NO33" i="10" s="1"/>
  <c r="NP33" i="10" s="1"/>
  <c r="NQ33" i="10" s="1"/>
  <c r="NR33" i="10" s="1"/>
  <c r="NS33" i="10" s="1"/>
  <c r="G33" i="10"/>
  <c r="H33" i="10" s="1"/>
  <c r="I33" i="10" s="1"/>
  <c r="J33" i="10" s="1"/>
  <c r="K33" i="10" s="1"/>
  <c r="L33" i="10" s="1"/>
  <c r="M33" i="10" s="1"/>
  <c r="N33" i="10" s="1"/>
  <c r="O33" i="10" s="1"/>
  <c r="P33" i="10" s="1"/>
  <c r="Q33" i="10" s="1"/>
  <c r="R33" i="10" s="1"/>
  <c r="S33" i="10" s="1"/>
  <c r="T33" i="10" s="1"/>
  <c r="U33" i="10" s="1"/>
  <c r="V33" i="10" s="1"/>
  <c r="C34" i="10"/>
  <c r="DX33" i="10"/>
  <c r="DY33" i="10" s="1"/>
  <c r="DZ33" i="10" s="1"/>
  <c r="EA33" i="10" s="1"/>
  <c r="EB33" i="10" s="1"/>
  <c r="EC33" i="10" s="1"/>
  <c r="ED33" i="10" s="1"/>
  <c r="EE33" i="10" s="1"/>
  <c r="EF33" i="10" s="1"/>
  <c r="EG33" i="10" s="1"/>
  <c r="EH33" i="10" s="1"/>
  <c r="EI33" i="10" s="1"/>
  <c r="EJ33" i="10" s="1"/>
  <c r="EK33" i="10" s="1"/>
  <c r="RW33" i="10"/>
  <c r="RX33" i="10" s="1"/>
  <c r="RY33" i="10" s="1"/>
  <c r="RZ33" i="10" s="1"/>
  <c r="SA33" i="10" s="1"/>
  <c r="SB33" i="10" s="1"/>
  <c r="SC33" i="10" s="1"/>
  <c r="SD33" i="10" s="1"/>
  <c r="SE33" i="10" s="1"/>
  <c r="SF33" i="10" s="1"/>
  <c r="SG33" i="10" s="1"/>
  <c r="SH33" i="10" s="1"/>
  <c r="SI33" i="10" s="1"/>
  <c r="SJ33" i="10" s="1"/>
  <c r="SK33" i="10" s="1"/>
  <c r="SL33" i="10" s="1"/>
  <c r="SM33" i="10" s="1"/>
  <c r="SN33" i="10" s="1"/>
  <c r="SO33" i="10" s="1"/>
  <c r="SP33" i="10" s="1"/>
  <c r="SQ33" i="10" s="1"/>
  <c r="SR33" i="10" s="1"/>
  <c r="SS33" i="10" s="1"/>
  <c r="ST33" i="10" s="1"/>
  <c r="SU33" i="10" s="1"/>
  <c r="SV33" i="10" s="1"/>
  <c r="SW33" i="10" s="1"/>
  <c r="SX33" i="10" s="1"/>
  <c r="SY33" i="10" s="1"/>
  <c r="SZ33" i="10" s="1"/>
  <c r="TA33" i="10" s="1"/>
  <c r="TB33" i="10" s="1"/>
  <c r="TC33" i="10" s="1"/>
  <c r="TD33" i="10" s="1"/>
  <c r="TE33" i="10" s="1"/>
  <c r="TF33" i="10" s="1"/>
  <c r="TG33" i="10" s="1"/>
  <c r="TH33" i="10" s="1"/>
  <c r="TI33" i="10" s="1"/>
  <c r="TJ33" i="10" s="1"/>
  <c r="TK33" i="10" s="1"/>
  <c r="TL33" i="10" s="1"/>
  <c r="TM33" i="10" s="1"/>
  <c r="TN33" i="10" s="1"/>
  <c r="TO33" i="10" s="1"/>
  <c r="TP33" i="10" s="1"/>
  <c r="TQ33" i="10" s="1"/>
  <c r="TR33" i="10" s="1"/>
  <c r="TS33" i="10" s="1"/>
  <c r="TT33" i="10" s="1"/>
  <c r="TU33" i="10" s="1"/>
  <c r="TV33" i="10" s="1"/>
  <c r="TW33" i="10" s="1"/>
  <c r="TX33" i="10" s="1"/>
  <c r="TY33" i="10" s="1"/>
  <c r="TZ33" i="10" s="1"/>
  <c r="UA33" i="10" s="1"/>
  <c r="UB33" i="10" s="1"/>
  <c r="UC33" i="10" s="1"/>
  <c r="UD33" i="10" s="1"/>
  <c r="UE33" i="10" s="1"/>
  <c r="UF33" i="10" s="1"/>
  <c r="UG33" i="10" s="1"/>
  <c r="UH33" i="10" s="1"/>
  <c r="UI33" i="10" s="1"/>
  <c r="UJ33" i="10" s="1"/>
  <c r="UK33" i="10" s="1"/>
  <c r="UL33" i="10" s="1"/>
  <c r="UM33" i="10" s="1"/>
  <c r="UN33" i="10" s="1"/>
  <c r="UO33" i="10" s="1"/>
  <c r="UP33" i="10" s="1"/>
  <c r="UQ33" i="10" s="1"/>
  <c r="UR33" i="10" s="1"/>
  <c r="US33" i="10" s="1"/>
  <c r="UT33" i="10" s="1"/>
  <c r="UU33" i="10" s="1"/>
  <c r="UV33" i="10" s="1"/>
  <c r="UW33" i="10" s="1"/>
  <c r="UX33" i="10" s="1"/>
  <c r="UY33" i="10" s="1"/>
  <c r="UZ33" i="10" s="1"/>
  <c r="VA33" i="10" s="1"/>
  <c r="VB33" i="10" s="1"/>
  <c r="VC33" i="10" s="1"/>
  <c r="VD33" i="10" s="1"/>
  <c r="VE33" i="10" s="1"/>
  <c r="VF33" i="10" s="1"/>
  <c r="VG33" i="10" s="1"/>
  <c r="VH33" i="10" s="1"/>
  <c r="VI33" i="10" s="1"/>
  <c r="VJ33" i="10" s="1"/>
  <c r="VK33" i="10" s="1"/>
  <c r="VL33" i="10" s="1"/>
  <c r="VM33" i="10" s="1"/>
  <c r="VN33" i="10" s="1"/>
  <c r="VO33" i="10" s="1"/>
  <c r="VP33" i="10" s="1"/>
  <c r="VQ33" i="10" s="1"/>
  <c r="VR33" i="10" s="1"/>
  <c r="VS33" i="10" s="1"/>
  <c r="VT33" i="10" s="1"/>
  <c r="VU33" i="10" s="1"/>
  <c r="VV33" i="10" s="1"/>
  <c r="VW33" i="10" s="1"/>
  <c r="VX33" i="10" s="1"/>
  <c r="VY33" i="10" s="1"/>
  <c r="VZ33" i="10" s="1"/>
  <c r="WA33" i="10" s="1"/>
  <c r="WB33" i="10" s="1"/>
  <c r="WC33" i="10" s="1"/>
  <c r="WD33" i="10" s="1"/>
  <c r="WE33" i="10" s="1"/>
  <c r="WF33" i="10" s="1"/>
  <c r="WG33" i="10" s="1"/>
  <c r="WH33" i="10" s="1"/>
  <c r="WI33" i="10" s="1"/>
  <c r="WJ33" i="10" s="1"/>
  <c r="WK33" i="10" s="1"/>
  <c r="WL33" i="10" s="1"/>
  <c r="O28" i="10"/>
  <c r="IW28" i="10"/>
  <c r="M32" i="10"/>
  <c r="NL29" i="10"/>
  <c r="SK19" i="10"/>
  <c r="SC29" i="10"/>
  <c r="SE27" i="10"/>
  <c r="SG25" i="10"/>
  <c r="IU30" i="10"/>
  <c r="ED31" i="10"/>
  <c r="SI23" i="10"/>
  <c r="AB33" i="8" l="1"/>
  <c r="E126" i="10"/>
  <c r="S33" i="8"/>
  <c r="AA33" i="8"/>
  <c r="Y33" i="8"/>
  <c r="T33" i="8"/>
  <c r="W33" i="8"/>
  <c r="AD33" i="8"/>
  <c r="AE33" i="8" s="1"/>
  <c r="V33" i="8"/>
  <c r="U33" i="8"/>
  <c r="AC33" i="8"/>
  <c r="Z33" i="8"/>
  <c r="X33" i="8"/>
  <c r="U117" i="8"/>
  <c r="DX34" i="10"/>
  <c r="DY34" i="10" s="1"/>
  <c r="DZ34" i="10" s="1"/>
  <c r="EA34" i="10" s="1"/>
  <c r="EB34" i="10" s="1"/>
  <c r="EC34" i="10" s="1"/>
  <c r="C35" i="10"/>
  <c r="IO34" i="10"/>
  <c r="IP34" i="10" s="1"/>
  <c r="IQ34" i="10" s="1"/>
  <c r="IR34" i="10" s="1"/>
  <c r="IS34" i="10" s="1"/>
  <c r="IT34" i="10" s="1"/>
  <c r="IU34" i="10" s="1"/>
  <c r="IV34" i="10" s="1"/>
  <c r="IW34" i="10" s="1"/>
  <c r="IX34" i="10" s="1"/>
  <c r="IY34" i="10" s="1"/>
  <c r="IZ34" i="10" s="1"/>
  <c r="JA34" i="10" s="1"/>
  <c r="JB34" i="10" s="1"/>
  <c r="JC34" i="10" s="1"/>
  <c r="NF34" i="10"/>
  <c r="NG34" i="10" s="1"/>
  <c r="NH34" i="10" s="1"/>
  <c r="NI34" i="10" s="1"/>
  <c r="NJ34" i="10" s="1"/>
  <c r="NK34" i="10" s="1"/>
  <c r="NL34" i="10" s="1"/>
  <c r="NM34" i="10" s="1"/>
  <c r="NN34" i="10" s="1"/>
  <c r="NO34" i="10" s="1"/>
  <c r="NP34" i="10" s="1"/>
  <c r="NQ34" i="10" s="1"/>
  <c r="NR34" i="10" s="1"/>
  <c r="NS34" i="10" s="1"/>
  <c r="NT34" i="10" s="1"/>
  <c r="G34" i="10"/>
  <c r="H34" i="10" s="1"/>
  <c r="I34" i="10" s="1"/>
  <c r="J34" i="10" s="1"/>
  <c r="K34" i="10" s="1"/>
  <c r="L34" i="10" s="1"/>
  <c r="M34" i="10" s="1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RW34" i="10"/>
  <c r="RX34" i="10" s="1"/>
  <c r="RY34" i="10" s="1"/>
  <c r="RZ34" i="10" s="1"/>
  <c r="SA34" i="10" s="1"/>
  <c r="SB34" i="10" s="1"/>
  <c r="SC34" i="10" s="1"/>
  <c r="SD34" i="10" s="1"/>
  <c r="SE34" i="10" s="1"/>
  <c r="SF34" i="10" s="1"/>
  <c r="SG34" i="10" s="1"/>
  <c r="SH34" i="10" s="1"/>
  <c r="SI34" i="10" s="1"/>
  <c r="SJ34" i="10" s="1"/>
  <c r="SK34" i="10" s="1"/>
  <c r="SL34" i="10" s="1"/>
  <c r="SM34" i="10" s="1"/>
  <c r="SN34" i="10" s="1"/>
  <c r="SO34" i="10" s="1"/>
  <c r="SP34" i="10" s="1"/>
  <c r="SQ34" i="10" s="1"/>
  <c r="SR34" i="10" s="1"/>
  <c r="SS34" i="10" s="1"/>
  <c r="ST34" i="10" s="1"/>
  <c r="SU34" i="10" s="1"/>
  <c r="SV34" i="10" s="1"/>
  <c r="SW34" i="10" s="1"/>
  <c r="SX34" i="10" s="1"/>
  <c r="SY34" i="10" s="1"/>
  <c r="SZ34" i="10" s="1"/>
  <c r="TA34" i="10" s="1"/>
  <c r="TB34" i="10" s="1"/>
  <c r="TC34" i="10" s="1"/>
  <c r="TD34" i="10" s="1"/>
  <c r="TE34" i="10" s="1"/>
  <c r="TF34" i="10" s="1"/>
  <c r="TG34" i="10" s="1"/>
  <c r="TH34" i="10" s="1"/>
  <c r="TI34" i="10" s="1"/>
  <c r="TJ34" i="10" s="1"/>
  <c r="TK34" i="10" s="1"/>
  <c r="TL34" i="10" s="1"/>
  <c r="TM34" i="10" s="1"/>
  <c r="TN34" i="10" s="1"/>
  <c r="TO34" i="10" s="1"/>
  <c r="TP34" i="10" s="1"/>
  <c r="TQ34" i="10" s="1"/>
  <c r="TR34" i="10" s="1"/>
  <c r="TS34" i="10" s="1"/>
  <c r="TT34" i="10" s="1"/>
  <c r="TU34" i="10" s="1"/>
  <c r="TV34" i="10" s="1"/>
  <c r="TW34" i="10" s="1"/>
  <c r="TX34" i="10" s="1"/>
  <c r="TY34" i="10" s="1"/>
  <c r="TZ34" i="10" s="1"/>
  <c r="UA34" i="10" s="1"/>
  <c r="UB34" i="10" s="1"/>
  <c r="UC34" i="10" s="1"/>
  <c r="UD34" i="10" s="1"/>
  <c r="UE34" i="10" s="1"/>
  <c r="UF34" i="10" s="1"/>
  <c r="UG34" i="10" s="1"/>
  <c r="UH34" i="10" s="1"/>
  <c r="UI34" i="10" s="1"/>
  <c r="UJ34" i="10" s="1"/>
  <c r="UK34" i="10" s="1"/>
  <c r="UL34" i="10" s="1"/>
  <c r="UM34" i="10" s="1"/>
  <c r="UN34" i="10" s="1"/>
  <c r="UO34" i="10" s="1"/>
  <c r="UP34" i="10" s="1"/>
  <c r="UQ34" i="10" s="1"/>
  <c r="UR34" i="10" s="1"/>
  <c r="US34" i="10" s="1"/>
  <c r="UT34" i="10" s="1"/>
  <c r="UU34" i="10" s="1"/>
  <c r="UV34" i="10" s="1"/>
  <c r="UW34" i="10" s="1"/>
  <c r="UX34" i="10" s="1"/>
  <c r="UY34" i="10" s="1"/>
  <c r="UZ34" i="10" s="1"/>
  <c r="VA34" i="10" s="1"/>
  <c r="VB34" i="10" s="1"/>
  <c r="VC34" i="10" s="1"/>
  <c r="VD34" i="10" s="1"/>
  <c r="VE34" i="10" s="1"/>
  <c r="VF34" i="10" s="1"/>
  <c r="VG34" i="10" s="1"/>
  <c r="VH34" i="10" s="1"/>
  <c r="VI34" i="10" s="1"/>
  <c r="VJ34" i="10" s="1"/>
  <c r="VK34" i="10" s="1"/>
  <c r="VL34" i="10" s="1"/>
  <c r="VM34" i="10" s="1"/>
  <c r="VN34" i="10" s="1"/>
  <c r="VO34" i="10" s="1"/>
  <c r="VP34" i="10" s="1"/>
  <c r="VQ34" i="10" s="1"/>
  <c r="VR34" i="10" s="1"/>
  <c r="VS34" i="10" s="1"/>
  <c r="VT34" i="10" s="1"/>
  <c r="VU34" i="10" s="1"/>
  <c r="VV34" i="10" s="1"/>
  <c r="VW34" i="10" s="1"/>
  <c r="VX34" i="10" s="1"/>
  <c r="VY34" i="10" s="1"/>
  <c r="VZ34" i="10" s="1"/>
  <c r="WA34" i="10" s="1"/>
  <c r="WB34" i="10" s="1"/>
  <c r="WC34" i="10" s="1"/>
  <c r="WD34" i="10" s="1"/>
  <c r="WE34" i="10" s="1"/>
  <c r="WF34" i="10" s="1"/>
  <c r="WG34" i="10" s="1"/>
  <c r="WH34" i="10" s="1"/>
  <c r="WI34" i="10" s="1"/>
  <c r="WJ34" i="10" s="1"/>
  <c r="WK34" i="10" s="1"/>
  <c r="WL34" i="10" s="1"/>
  <c r="EE31" i="10"/>
  <c r="SH25" i="10"/>
  <c r="IV30" i="10"/>
  <c r="SD29" i="10"/>
  <c r="N32" i="10"/>
  <c r="SJ23" i="10"/>
  <c r="SL19" i="10"/>
  <c r="SF27" i="10"/>
  <c r="NM29" i="10"/>
  <c r="P28" i="10"/>
  <c r="AE122" i="8" l="1"/>
  <c r="AG17" i="8"/>
  <c r="V117" i="8"/>
  <c r="NF35" i="10"/>
  <c r="NG35" i="10" s="1"/>
  <c r="NH35" i="10" s="1"/>
  <c r="NI35" i="10" s="1"/>
  <c r="NJ35" i="10" s="1"/>
  <c r="NK35" i="10" s="1"/>
  <c r="NL35" i="10" s="1"/>
  <c r="NM35" i="10" s="1"/>
  <c r="NN35" i="10" s="1"/>
  <c r="NO35" i="10" s="1"/>
  <c r="NP35" i="10" s="1"/>
  <c r="NQ35" i="10" s="1"/>
  <c r="NR35" i="10" s="1"/>
  <c r="NS35" i="10" s="1"/>
  <c r="NT35" i="10" s="1"/>
  <c r="NU35" i="10" s="1"/>
  <c r="G35" i="10"/>
  <c r="H35" i="10" s="1"/>
  <c r="I35" i="10" s="1"/>
  <c r="J35" i="10" s="1"/>
  <c r="K35" i="10" s="1"/>
  <c r="L35" i="10" s="1"/>
  <c r="M35" i="10" s="1"/>
  <c r="N35" i="10" s="1"/>
  <c r="O35" i="10" s="1"/>
  <c r="P35" i="10" s="1"/>
  <c r="Q35" i="10" s="1"/>
  <c r="R35" i="10" s="1"/>
  <c r="S35" i="10" s="1"/>
  <c r="T35" i="10" s="1"/>
  <c r="U35" i="10" s="1"/>
  <c r="V35" i="10" s="1"/>
  <c r="W35" i="10" s="1"/>
  <c r="X35" i="10" s="1"/>
  <c r="RW35" i="10"/>
  <c r="RX35" i="10" s="1"/>
  <c r="RY35" i="10" s="1"/>
  <c r="RZ35" i="10" s="1"/>
  <c r="SA35" i="10" s="1"/>
  <c r="SB35" i="10" s="1"/>
  <c r="SC35" i="10" s="1"/>
  <c r="SD35" i="10" s="1"/>
  <c r="SE35" i="10" s="1"/>
  <c r="SF35" i="10" s="1"/>
  <c r="SG35" i="10" s="1"/>
  <c r="SH35" i="10" s="1"/>
  <c r="SI35" i="10" s="1"/>
  <c r="SJ35" i="10" s="1"/>
  <c r="SK35" i="10" s="1"/>
  <c r="SL35" i="10" s="1"/>
  <c r="SM35" i="10" s="1"/>
  <c r="SN35" i="10" s="1"/>
  <c r="SO35" i="10" s="1"/>
  <c r="SP35" i="10" s="1"/>
  <c r="SQ35" i="10" s="1"/>
  <c r="SR35" i="10" s="1"/>
  <c r="SS35" i="10" s="1"/>
  <c r="ST35" i="10" s="1"/>
  <c r="SU35" i="10" s="1"/>
  <c r="SV35" i="10" s="1"/>
  <c r="SW35" i="10" s="1"/>
  <c r="SX35" i="10" s="1"/>
  <c r="SY35" i="10" s="1"/>
  <c r="SZ35" i="10" s="1"/>
  <c r="TA35" i="10" s="1"/>
  <c r="TB35" i="10" s="1"/>
  <c r="TC35" i="10" s="1"/>
  <c r="TD35" i="10" s="1"/>
  <c r="TE35" i="10" s="1"/>
  <c r="TF35" i="10" s="1"/>
  <c r="TG35" i="10" s="1"/>
  <c r="TH35" i="10" s="1"/>
  <c r="TI35" i="10" s="1"/>
  <c r="TJ35" i="10" s="1"/>
  <c r="TK35" i="10" s="1"/>
  <c r="TL35" i="10" s="1"/>
  <c r="TM35" i="10" s="1"/>
  <c r="TN35" i="10" s="1"/>
  <c r="TO35" i="10" s="1"/>
  <c r="TP35" i="10" s="1"/>
  <c r="TQ35" i="10" s="1"/>
  <c r="TR35" i="10" s="1"/>
  <c r="TS35" i="10" s="1"/>
  <c r="TT35" i="10" s="1"/>
  <c r="TU35" i="10" s="1"/>
  <c r="TV35" i="10" s="1"/>
  <c r="TW35" i="10" s="1"/>
  <c r="TX35" i="10" s="1"/>
  <c r="TY35" i="10" s="1"/>
  <c r="TZ35" i="10" s="1"/>
  <c r="UA35" i="10" s="1"/>
  <c r="UB35" i="10" s="1"/>
  <c r="UC35" i="10" s="1"/>
  <c r="UD35" i="10" s="1"/>
  <c r="UE35" i="10" s="1"/>
  <c r="UF35" i="10" s="1"/>
  <c r="UG35" i="10" s="1"/>
  <c r="UH35" i="10" s="1"/>
  <c r="UI35" i="10" s="1"/>
  <c r="UJ35" i="10" s="1"/>
  <c r="UK35" i="10" s="1"/>
  <c r="UL35" i="10" s="1"/>
  <c r="UM35" i="10" s="1"/>
  <c r="UN35" i="10" s="1"/>
  <c r="UO35" i="10" s="1"/>
  <c r="UP35" i="10" s="1"/>
  <c r="UQ35" i="10" s="1"/>
  <c r="UR35" i="10" s="1"/>
  <c r="US35" i="10" s="1"/>
  <c r="UT35" i="10" s="1"/>
  <c r="UU35" i="10" s="1"/>
  <c r="UV35" i="10" s="1"/>
  <c r="UW35" i="10" s="1"/>
  <c r="UX35" i="10" s="1"/>
  <c r="UY35" i="10" s="1"/>
  <c r="UZ35" i="10" s="1"/>
  <c r="VA35" i="10" s="1"/>
  <c r="VB35" i="10" s="1"/>
  <c r="VC35" i="10" s="1"/>
  <c r="VD35" i="10" s="1"/>
  <c r="VE35" i="10" s="1"/>
  <c r="VF35" i="10" s="1"/>
  <c r="VG35" i="10" s="1"/>
  <c r="VH35" i="10" s="1"/>
  <c r="VI35" i="10" s="1"/>
  <c r="VJ35" i="10" s="1"/>
  <c r="VK35" i="10" s="1"/>
  <c r="VL35" i="10" s="1"/>
  <c r="VM35" i="10" s="1"/>
  <c r="VN35" i="10" s="1"/>
  <c r="VO35" i="10" s="1"/>
  <c r="VP35" i="10" s="1"/>
  <c r="VQ35" i="10" s="1"/>
  <c r="VR35" i="10" s="1"/>
  <c r="VS35" i="10" s="1"/>
  <c r="VT35" i="10" s="1"/>
  <c r="VU35" i="10" s="1"/>
  <c r="VV35" i="10" s="1"/>
  <c r="VW35" i="10" s="1"/>
  <c r="VX35" i="10" s="1"/>
  <c r="VY35" i="10" s="1"/>
  <c r="VZ35" i="10" s="1"/>
  <c r="WA35" i="10" s="1"/>
  <c r="WB35" i="10" s="1"/>
  <c r="WC35" i="10" s="1"/>
  <c r="WD35" i="10" s="1"/>
  <c r="WE35" i="10" s="1"/>
  <c r="WF35" i="10" s="1"/>
  <c r="WG35" i="10" s="1"/>
  <c r="WH35" i="10" s="1"/>
  <c r="WI35" i="10" s="1"/>
  <c r="WJ35" i="10" s="1"/>
  <c r="WK35" i="10" s="1"/>
  <c r="WL35" i="10" s="1"/>
  <c r="DX35" i="10"/>
  <c r="DY35" i="10" s="1"/>
  <c r="DZ35" i="10" s="1"/>
  <c r="EA35" i="10" s="1"/>
  <c r="EB35" i="10" s="1"/>
  <c r="EC35" i="10" s="1"/>
  <c r="ED35" i="10" s="1"/>
  <c r="EE35" i="10" s="1"/>
  <c r="EF35" i="10" s="1"/>
  <c r="EG35" i="10" s="1"/>
  <c r="EH35" i="10" s="1"/>
  <c r="EI35" i="10" s="1"/>
  <c r="EJ35" i="10" s="1"/>
  <c r="EK35" i="10" s="1"/>
  <c r="EL35" i="10" s="1"/>
  <c r="EM35" i="10" s="1"/>
  <c r="C36" i="10"/>
  <c r="IO35" i="10"/>
  <c r="IP35" i="10" s="1"/>
  <c r="IQ35" i="10" s="1"/>
  <c r="IR35" i="10" s="1"/>
  <c r="IS35" i="10" s="1"/>
  <c r="IT35" i="10" s="1"/>
  <c r="IU35" i="10" s="1"/>
  <c r="IV35" i="10" s="1"/>
  <c r="IW35" i="10" s="1"/>
  <c r="IX35" i="10" s="1"/>
  <c r="IY35" i="10" s="1"/>
  <c r="IZ35" i="10" s="1"/>
  <c r="JA35" i="10" s="1"/>
  <c r="JB35" i="10" s="1"/>
  <c r="JC35" i="10" s="1"/>
  <c r="JD35" i="10" s="1"/>
  <c r="ED34" i="10"/>
  <c r="SK23" i="10"/>
  <c r="IW30" i="10"/>
  <c r="Q28" i="10"/>
  <c r="NN29" i="10"/>
  <c r="SG27" i="10"/>
  <c r="SM19" i="10"/>
  <c r="O32" i="10"/>
  <c r="SE29" i="10"/>
  <c r="SI25" i="10"/>
  <c r="EF31" i="10"/>
  <c r="E138" i="10" l="1"/>
  <c r="O39" i="8"/>
  <c r="X34" i="8"/>
  <c r="AA34" i="8"/>
  <c r="V34" i="8"/>
  <c r="Y34" i="8"/>
  <c r="AD34" i="8"/>
  <c r="AE34" i="8" s="1"/>
  <c r="Z34" i="8"/>
  <c r="AC34" i="8"/>
  <c r="T34" i="8"/>
  <c r="W34" i="8"/>
  <c r="S34" i="8"/>
  <c r="AG18" i="8"/>
  <c r="U34" i="8"/>
  <c r="AB34" i="8"/>
  <c r="AF19" i="8"/>
  <c r="AE123" i="8"/>
  <c r="AE124" i="8" s="1"/>
  <c r="W117" i="8"/>
  <c r="IO36" i="10"/>
  <c r="IP36" i="10" s="1"/>
  <c r="IQ36" i="10" s="1"/>
  <c r="IR36" i="10" s="1"/>
  <c r="IS36" i="10" s="1"/>
  <c r="IT36" i="10" s="1"/>
  <c r="IU36" i="10" s="1"/>
  <c r="IV36" i="10" s="1"/>
  <c r="IW36" i="10" s="1"/>
  <c r="IX36" i="10" s="1"/>
  <c r="IY36" i="10" s="1"/>
  <c r="IZ36" i="10" s="1"/>
  <c r="JA36" i="10" s="1"/>
  <c r="JB36" i="10" s="1"/>
  <c r="JC36" i="10" s="1"/>
  <c r="JD36" i="10" s="1"/>
  <c r="JE36" i="10" s="1"/>
  <c r="NF36" i="10"/>
  <c r="NG36" i="10" s="1"/>
  <c r="NH36" i="10" s="1"/>
  <c r="NI36" i="10" s="1"/>
  <c r="NJ36" i="10" s="1"/>
  <c r="NK36" i="10" s="1"/>
  <c r="NL36" i="10" s="1"/>
  <c r="NM36" i="10" s="1"/>
  <c r="NN36" i="10" s="1"/>
  <c r="NO36" i="10" s="1"/>
  <c r="NP36" i="10" s="1"/>
  <c r="NQ36" i="10" s="1"/>
  <c r="NR36" i="10" s="1"/>
  <c r="NS36" i="10" s="1"/>
  <c r="NT36" i="10" s="1"/>
  <c r="NU36" i="10" s="1"/>
  <c r="NV36" i="10" s="1"/>
  <c r="G36" i="10"/>
  <c r="H36" i="10" s="1"/>
  <c r="I36" i="10" s="1"/>
  <c r="J36" i="10" s="1"/>
  <c r="K36" i="10" s="1"/>
  <c r="L36" i="10" s="1"/>
  <c r="M36" i="10" s="1"/>
  <c r="N36" i="10" s="1"/>
  <c r="O36" i="10" s="1"/>
  <c r="P36" i="10" s="1"/>
  <c r="Q36" i="10" s="1"/>
  <c r="R36" i="10" s="1"/>
  <c r="S36" i="10" s="1"/>
  <c r="T36" i="10" s="1"/>
  <c r="U36" i="10" s="1"/>
  <c r="V36" i="10" s="1"/>
  <c r="W36" i="10" s="1"/>
  <c r="X36" i="10" s="1"/>
  <c r="Y36" i="10" s="1"/>
  <c r="RW36" i="10"/>
  <c r="RX36" i="10" s="1"/>
  <c r="RY36" i="10" s="1"/>
  <c r="RZ36" i="10" s="1"/>
  <c r="SA36" i="10" s="1"/>
  <c r="SB36" i="10" s="1"/>
  <c r="SC36" i="10" s="1"/>
  <c r="SD36" i="10" s="1"/>
  <c r="SE36" i="10" s="1"/>
  <c r="SF36" i="10" s="1"/>
  <c r="SG36" i="10" s="1"/>
  <c r="SH36" i="10" s="1"/>
  <c r="SI36" i="10" s="1"/>
  <c r="SJ36" i="10" s="1"/>
  <c r="SK36" i="10" s="1"/>
  <c r="SL36" i="10" s="1"/>
  <c r="SM36" i="10" s="1"/>
  <c r="SN36" i="10" s="1"/>
  <c r="SO36" i="10" s="1"/>
  <c r="SP36" i="10" s="1"/>
  <c r="SQ36" i="10" s="1"/>
  <c r="SR36" i="10" s="1"/>
  <c r="SS36" i="10" s="1"/>
  <c r="ST36" i="10" s="1"/>
  <c r="SU36" i="10" s="1"/>
  <c r="SV36" i="10" s="1"/>
  <c r="SW36" i="10" s="1"/>
  <c r="SX36" i="10" s="1"/>
  <c r="SY36" i="10" s="1"/>
  <c r="SZ36" i="10" s="1"/>
  <c r="TA36" i="10" s="1"/>
  <c r="TB36" i="10" s="1"/>
  <c r="TC36" i="10" s="1"/>
  <c r="TD36" i="10" s="1"/>
  <c r="TE36" i="10" s="1"/>
  <c r="TF36" i="10" s="1"/>
  <c r="TG36" i="10" s="1"/>
  <c r="TH36" i="10" s="1"/>
  <c r="TI36" i="10" s="1"/>
  <c r="TJ36" i="10" s="1"/>
  <c r="TK36" i="10" s="1"/>
  <c r="TL36" i="10" s="1"/>
  <c r="TM36" i="10" s="1"/>
  <c r="TN36" i="10" s="1"/>
  <c r="TO36" i="10" s="1"/>
  <c r="TP36" i="10" s="1"/>
  <c r="TQ36" i="10" s="1"/>
  <c r="TR36" i="10" s="1"/>
  <c r="TS36" i="10" s="1"/>
  <c r="TT36" i="10" s="1"/>
  <c r="TU36" i="10" s="1"/>
  <c r="TV36" i="10" s="1"/>
  <c r="TW36" i="10" s="1"/>
  <c r="TX36" i="10" s="1"/>
  <c r="TY36" i="10" s="1"/>
  <c r="TZ36" i="10" s="1"/>
  <c r="UA36" i="10" s="1"/>
  <c r="UB36" i="10" s="1"/>
  <c r="UC36" i="10" s="1"/>
  <c r="UD36" i="10" s="1"/>
  <c r="UE36" i="10" s="1"/>
  <c r="UF36" i="10" s="1"/>
  <c r="UG36" i="10" s="1"/>
  <c r="UH36" i="10" s="1"/>
  <c r="UI36" i="10" s="1"/>
  <c r="UJ36" i="10" s="1"/>
  <c r="UK36" i="10" s="1"/>
  <c r="UL36" i="10" s="1"/>
  <c r="UM36" i="10" s="1"/>
  <c r="UN36" i="10" s="1"/>
  <c r="UO36" i="10" s="1"/>
  <c r="UP36" i="10" s="1"/>
  <c r="UQ36" i="10" s="1"/>
  <c r="UR36" i="10" s="1"/>
  <c r="US36" i="10" s="1"/>
  <c r="UT36" i="10" s="1"/>
  <c r="UU36" i="10" s="1"/>
  <c r="UV36" i="10" s="1"/>
  <c r="UW36" i="10" s="1"/>
  <c r="UX36" i="10" s="1"/>
  <c r="UY36" i="10" s="1"/>
  <c r="UZ36" i="10" s="1"/>
  <c r="VA36" i="10" s="1"/>
  <c r="VB36" i="10" s="1"/>
  <c r="VC36" i="10" s="1"/>
  <c r="VD36" i="10" s="1"/>
  <c r="VE36" i="10" s="1"/>
  <c r="VF36" i="10" s="1"/>
  <c r="VG36" i="10" s="1"/>
  <c r="VH36" i="10" s="1"/>
  <c r="VI36" i="10" s="1"/>
  <c r="VJ36" i="10" s="1"/>
  <c r="VK36" i="10" s="1"/>
  <c r="VL36" i="10" s="1"/>
  <c r="VM36" i="10" s="1"/>
  <c r="VN36" i="10" s="1"/>
  <c r="VO36" i="10" s="1"/>
  <c r="VP36" i="10" s="1"/>
  <c r="VQ36" i="10" s="1"/>
  <c r="VR36" i="10" s="1"/>
  <c r="VS36" i="10" s="1"/>
  <c r="VT36" i="10" s="1"/>
  <c r="VU36" i="10" s="1"/>
  <c r="VV36" i="10" s="1"/>
  <c r="VW36" i="10" s="1"/>
  <c r="VX36" i="10" s="1"/>
  <c r="VY36" i="10" s="1"/>
  <c r="VZ36" i="10" s="1"/>
  <c r="WA36" i="10" s="1"/>
  <c r="WB36" i="10" s="1"/>
  <c r="WC36" i="10" s="1"/>
  <c r="WD36" i="10" s="1"/>
  <c r="WE36" i="10" s="1"/>
  <c r="WF36" i="10" s="1"/>
  <c r="WG36" i="10" s="1"/>
  <c r="WH36" i="10" s="1"/>
  <c r="WI36" i="10" s="1"/>
  <c r="WJ36" i="10" s="1"/>
  <c r="WK36" i="10" s="1"/>
  <c r="WL36" i="10" s="1"/>
  <c r="DX36" i="10"/>
  <c r="DY36" i="10" s="1"/>
  <c r="DZ36" i="10" s="1"/>
  <c r="EA36" i="10" s="1"/>
  <c r="EB36" i="10" s="1"/>
  <c r="EC36" i="10" s="1"/>
  <c r="ED36" i="10" s="1"/>
  <c r="EE36" i="10" s="1"/>
  <c r="EF36" i="10" s="1"/>
  <c r="EG36" i="10" s="1"/>
  <c r="EH36" i="10" s="1"/>
  <c r="EI36" i="10" s="1"/>
  <c r="EJ36" i="10" s="1"/>
  <c r="EK36" i="10" s="1"/>
  <c r="EL36" i="10" s="1"/>
  <c r="EM36" i="10" s="1"/>
  <c r="EN36" i="10" s="1"/>
  <c r="C37" i="10"/>
  <c r="IX30" i="10"/>
  <c r="EE34" i="10"/>
  <c r="NO29" i="10"/>
  <c r="SF29" i="10"/>
  <c r="SL23" i="10"/>
  <c r="SJ25" i="10"/>
  <c r="EG31" i="10"/>
  <c r="P32" i="10"/>
  <c r="SH27" i="10"/>
  <c r="SN19" i="10"/>
  <c r="AG57" i="8" l="1"/>
  <c r="AG58" i="8" s="1"/>
  <c r="AG59" i="8" s="1"/>
  <c r="AG60" i="8" s="1"/>
  <c r="AG61" i="8" s="1"/>
  <c r="AG62" i="8" s="1"/>
  <c r="P39" i="8"/>
  <c r="AG40" i="8"/>
  <c r="AG41" i="8" s="1"/>
  <c r="AG42" i="8" s="1"/>
  <c r="AG43" i="8" s="1"/>
  <c r="AG44" i="8" s="1"/>
  <c r="AG45" i="8" s="1"/>
  <c r="AL16" i="8"/>
  <c r="X117" i="8"/>
  <c r="G37" i="10"/>
  <c r="H37" i="10" s="1"/>
  <c r="I37" i="10" s="1"/>
  <c r="J37" i="10" s="1"/>
  <c r="K37" i="10" s="1"/>
  <c r="L37" i="10" s="1"/>
  <c r="M37" i="10" s="1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Y37" i="10" s="1"/>
  <c r="Z37" i="10" s="1"/>
  <c r="RW37" i="10"/>
  <c r="RX37" i="10" s="1"/>
  <c r="RY37" i="10" s="1"/>
  <c r="RZ37" i="10" s="1"/>
  <c r="SA37" i="10" s="1"/>
  <c r="SB37" i="10" s="1"/>
  <c r="SC37" i="10" s="1"/>
  <c r="SD37" i="10" s="1"/>
  <c r="SE37" i="10" s="1"/>
  <c r="SF37" i="10" s="1"/>
  <c r="SG37" i="10" s="1"/>
  <c r="SH37" i="10" s="1"/>
  <c r="SI37" i="10" s="1"/>
  <c r="SJ37" i="10" s="1"/>
  <c r="SK37" i="10" s="1"/>
  <c r="SL37" i="10" s="1"/>
  <c r="SM37" i="10" s="1"/>
  <c r="SN37" i="10" s="1"/>
  <c r="SO37" i="10" s="1"/>
  <c r="SP37" i="10" s="1"/>
  <c r="SQ37" i="10" s="1"/>
  <c r="SR37" i="10" s="1"/>
  <c r="SS37" i="10" s="1"/>
  <c r="ST37" i="10" s="1"/>
  <c r="SU37" i="10" s="1"/>
  <c r="SV37" i="10" s="1"/>
  <c r="SW37" i="10" s="1"/>
  <c r="SX37" i="10" s="1"/>
  <c r="SY37" i="10" s="1"/>
  <c r="SZ37" i="10" s="1"/>
  <c r="TA37" i="10" s="1"/>
  <c r="TB37" i="10" s="1"/>
  <c r="TC37" i="10" s="1"/>
  <c r="TD37" i="10" s="1"/>
  <c r="TE37" i="10" s="1"/>
  <c r="TF37" i="10" s="1"/>
  <c r="TG37" i="10" s="1"/>
  <c r="TH37" i="10" s="1"/>
  <c r="TI37" i="10" s="1"/>
  <c r="TJ37" i="10" s="1"/>
  <c r="TK37" i="10" s="1"/>
  <c r="TL37" i="10" s="1"/>
  <c r="TM37" i="10" s="1"/>
  <c r="TN37" i="10" s="1"/>
  <c r="TO37" i="10" s="1"/>
  <c r="TP37" i="10" s="1"/>
  <c r="TQ37" i="10" s="1"/>
  <c r="TR37" i="10" s="1"/>
  <c r="TS37" i="10" s="1"/>
  <c r="TT37" i="10" s="1"/>
  <c r="TU37" i="10" s="1"/>
  <c r="TV37" i="10" s="1"/>
  <c r="TW37" i="10" s="1"/>
  <c r="TX37" i="10" s="1"/>
  <c r="TY37" i="10" s="1"/>
  <c r="TZ37" i="10" s="1"/>
  <c r="UA37" i="10" s="1"/>
  <c r="UB37" i="10" s="1"/>
  <c r="UC37" i="10" s="1"/>
  <c r="UD37" i="10" s="1"/>
  <c r="UE37" i="10" s="1"/>
  <c r="UF37" i="10" s="1"/>
  <c r="UG37" i="10" s="1"/>
  <c r="UH37" i="10" s="1"/>
  <c r="UI37" i="10" s="1"/>
  <c r="UJ37" i="10" s="1"/>
  <c r="UK37" i="10" s="1"/>
  <c r="UL37" i="10" s="1"/>
  <c r="UM37" i="10" s="1"/>
  <c r="UN37" i="10" s="1"/>
  <c r="UO37" i="10" s="1"/>
  <c r="UP37" i="10" s="1"/>
  <c r="UQ37" i="10" s="1"/>
  <c r="UR37" i="10" s="1"/>
  <c r="US37" i="10" s="1"/>
  <c r="UT37" i="10" s="1"/>
  <c r="UU37" i="10" s="1"/>
  <c r="UV37" i="10" s="1"/>
  <c r="UW37" i="10" s="1"/>
  <c r="UX37" i="10" s="1"/>
  <c r="UY37" i="10" s="1"/>
  <c r="UZ37" i="10" s="1"/>
  <c r="VA37" i="10" s="1"/>
  <c r="VB37" i="10" s="1"/>
  <c r="VC37" i="10" s="1"/>
  <c r="VD37" i="10" s="1"/>
  <c r="VE37" i="10" s="1"/>
  <c r="VF37" i="10" s="1"/>
  <c r="VG37" i="10" s="1"/>
  <c r="VH37" i="10" s="1"/>
  <c r="VI37" i="10" s="1"/>
  <c r="VJ37" i="10" s="1"/>
  <c r="VK37" i="10" s="1"/>
  <c r="VL37" i="10" s="1"/>
  <c r="VM37" i="10" s="1"/>
  <c r="VN37" i="10" s="1"/>
  <c r="VO37" i="10" s="1"/>
  <c r="VP37" i="10" s="1"/>
  <c r="VQ37" i="10" s="1"/>
  <c r="VR37" i="10" s="1"/>
  <c r="VS37" i="10" s="1"/>
  <c r="VT37" i="10" s="1"/>
  <c r="VU37" i="10" s="1"/>
  <c r="VV37" i="10" s="1"/>
  <c r="VW37" i="10" s="1"/>
  <c r="VX37" i="10" s="1"/>
  <c r="VY37" i="10" s="1"/>
  <c r="VZ37" i="10" s="1"/>
  <c r="WA37" i="10" s="1"/>
  <c r="WB37" i="10" s="1"/>
  <c r="WC37" i="10" s="1"/>
  <c r="WD37" i="10" s="1"/>
  <c r="WE37" i="10" s="1"/>
  <c r="WF37" i="10" s="1"/>
  <c r="WG37" i="10" s="1"/>
  <c r="WH37" i="10" s="1"/>
  <c r="WI37" i="10" s="1"/>
  <c r="WJ37" i="10" s="1"/>
  <c r="WK37" i="10" s="1"/>
  <c r="WL37" i="10" s="1"/>
  <c r="C38" i="10"/>
  <c r="IO37" i="10"/>
  <c r="IP37" i="10" s="1"/>
  <c r="IQ37" i="10" s="1"/>
  <c r="IR37" i="10" s="1"/>
  <c r="IS37" i="10" s="1"/>
  <c r="IT37" i="10" s="1"/>
  <c r="IU37" i="10" s="1"/>
  <c r="IV37" i="10" s="1"/>
  <c r="IW37" i="10" s="1"/>
  <c r="IX37" i="10" s="1"/>
  <c r="IY37" i="10" s="1"/>
  <c r="IZ37" i="10" s="1"/>
  <c r="JA37" i="10" s="1"/>
  <c r="JB37" i="10" s="1"/>
  <c r="JC37" i="10" s="1"/>
  <c r="JD37" i="10" s="1"/>
  <c r="JE37" i="10" s="1"/>
  <c r="JF37" i="10" s="1"/>
  <c r="NF37" i="10"/>
  <c r="NG37" i="10" s="1"/>
  <c r="NH37" i="10" s="1"/>
  <c r="NI37" i="10" s="1"/>
  <c r="NJ37" i="10" s="1"/>
  <c r="NK37" i="10" s="1"/>
  <c r="NL37" i="10" s="1"/>
  <c r="NM37" i="10" s="1"/>
  <c r="NN37" i="10" s="1"/>
  <c r="NO37" i="10" s="1"/>
  <c r="NP37" i="10" s="1"/>
  <c r="NQ37" i="10" s="1"/>
  <c r="NR37" i="10" s="1"/>
  <c r="NS37" i="10" s="1"/>
  <c r="NT37" i="10" s="1"/>
  <c r="NU37" i="10" s="1"/>
  <c r="NV37" i="10" s="1"/>
  <c r="NW37" i="10" s="1"/>
  <c r="DX37" i="10"/>
  <c r="DY37" i="10" s="1"/>
  <c r="DZ37" i="10" s="1"/>
  <c r="EA37" i="10" s="1"/>
  <c r="EB37" i="10" s="1"/>
  <c r="EC37" i="10" s="1"/>
  <c r="ED37" i="10" s="1"/>
  <c r="EE37" i="10" s="1"/>
  <c r="EF37" i="10" s="1"/>
  <c r="EG37" i="10" s="1"/>
  <c r="EH37" i="10" s="1"/>
  <c r="EI37" i="10" s="1"/>
  <c r="EJ37" i="10" s="1"/>
  <c r="EK37" i="10" s="1"/>
  <c r="EL37" i="10" s="1"/>
  <c r="EM37" i="10" s="1"/>
  <c r="EN37" i="10" s="1"/>
  <c r="EO37" i="10" s="1"/>
  <c r="SI27" i="10"/>
  <c r="EH31" i="10"/>
  <c r="SM23" i="10"/>
  <c r="SG29" i="10"/>
  <c r="IY30" i="10"/>
  <c r="SO19" i="10"/>
  <c r="Q32" i="10"/>
  <c r="SK25" i="10"/>
  <c r="EF34" i="10"/>
  <c r="Y117" i="8" l="1"/>
  <c r="NF38" i="10"/>
  <c r="NG38" i="10" s="1"/>
  <c r="NH38" i="10" s="1"/>
  <c r="NI38" i="10" s="1"/>
  <c r="NJ38" i="10" s="1"/>
  <c r="NK38" i="10" s="1"/>
  <c r="NL38" i="10" s="1"/>
  <c r="NM38" i="10" s="1"/>
  <c r="NN38" i="10" s="1"/>
  <c r="NO38" i="10" s="1"/>
  <c r="NP38" i="10" s="1"/>
  <c r="NQ38" i="10" s="1"/>
  <c r="NR38" i="10" s="1"/>
  <c r="NS38" i="10" s="1"/>
  <c r="NT38" i="10" s="1"/>
  <c r="NU38" i="10" s="1"/>
  <c r="NV38" i="10" s="1"/>
  <c r="NW38" i="10" s="1"/>
  <c r="NX38" i="10" s="1"/>
  <c r="G38" i="10"/>
  <c r="H38" i="10" s="1"/>
  <c r="I38" i="10" s="1"/>
  <c r="J38" i="10" s="1"/>
  <c r="K38" i="10" s="1"/>
  <c r="L38" i="10" s="1"/>
  <c r="M38" i="10" s="1"/>
  <c r="N38" i="10" s="1"/>
  <c r="O38" i="10" s="1"/>
  <c r="P38" i="10" s="1"/>
  <c r="Q38" i="10" s="1"/>
  <c r="R38" i="10" s="1"/>
  <c r="S38" i="10" s="1"/>
  <c r="T38" i="10" s="1"/>
  <c r="U38" i="10" s="1"/>
  <c r="V38" i="10" s="1"/>
  <c r="W38" i="10" s="1"/>
  <c r="X38" i="10" s="1"/>
  <c r="Y38" i="10" s="1"/>
  <c r="Z38" i="10" s="1"/>
  <c r="AA38" i="10" s="1"/>
  <c r="RW38" i="10"/>
  <c r="RX38" i="10" s="1"/>
  <c r="RY38" i="10" s="1"/>
  <c r="RZ38" i="10" s="1"/>
  <c r="SA38" i="10" s="1"/>
  <c r="SB38" i="10" s="1"/>
  <c r="SC38" i="10" s="1"/>
  <c r="SD38" i="10" s="1"/>
  <c r="SE38" i="10" s="1"/>
  <c r="SF38" i="10" s="1"/>
  <c r="SG38" i="10" s="1"/>
  <c r="SH38" i="10" s="1"/>
  <c r="SI38" i="10" s="1"/>
  <c r="SJ38" i="10" s="1"/>
  <c r="SK38" i="10" s="1"/>
  <c r="SL38" i="10" s="1"/>
  <c r="SM38" i="10" s="1"/>
  <c r="SN38" i="10" s="1"/>
  <c r="SO38" i="10" s="1"/>
  <c r="SP38" i="10" s="1"/>
  <c r="SQ38" i="10" s="1"/>
  <c r="SR38" i="10" s="1"/>
  <c r="SS38" i="10" s="1"/>
  <c r="ST38" i="10" s="1"/>
  <c r="SU38" i="10" s="1"/>
  <c r="SV38" i="10" s="1"/>
  <c r="SW38" i="10" s="1"/>
  <c r="SX38" i="10" s="1"/>
  <c r="SY38" i="10" s="1"/>
  <c r="SZ38" i="10" s="1"/>
  <c r="TA38" i="10" s="1"/>
  <c r="TB38" i="10" s="1"/>
  <c r="TC38" i="10" s="1"/>
  <c r="TD38" i="10" s="1"/>
  <c r="TE38" i="10" s="1"/>
  <c r="TF38" i="10" s="1"/>
  <c r="TG38" i="10" s="1"/>
  <c r="TH38" i="10" s="1"/>
  <c r="TI38" i="10" s="1"/>
  <c r="TJ38" i="10" s="1"/>
  <c r="TK38" i="10" s="1"/>
  <c r="TL38" i="10" s="1"/>
  <c r="TM38" i="10" s="1"/>
  <c r="TN38" i="10" s="1"/>
  <c r="TO38" i="10" s="1"/>
  <c r="TP38" i="10" s="1"/>
  <c r="TQ38" i="10" s="1"/>
  <c r="TR38" i="10" s="1"/>
  <c r="TS38" i="10" s="1"/>
  <c r="TT38" i="10" s="1"/>
  <c r="TU38" i="10" s="1"/>
  <c r="TV38" i="10" s="1"/>
  <c r="TW38" i="10" s="1"/>
  <c r="TX38" i="10" s="1"/>
  <c r="TY38" i="10" s="1"/>
  <c r="TZ38" i="10" s="1"/>
  <c r="UA38" i="10" s="1"/>
  <c r="UB38" i="10" s="1"/>
  <c r="UC38" i="10" s="1"/>
  <c r="UD38" i="10" s="1"/>
  <c r="UE38" i="10" s="1"/>
  <c r="UF38" i="10" s="1"/>
  <c r="UG38" i="10" s="1"/>
  <c r="UH38" i="10" s="1"/>
  <c r="UI38" i="10" s="1"/>
  <c r="UJ38" i="10" s="1"/>
  <c r="UK38" i="10" s="1"/>
  <c r="UL38" i="10" s="1"/>
  <c r="UM38" i="10" s="1"/>
  <c r="UN38" i="10" s="1"/>
  <c r="UO38" i="10" s="1"/>
  <c r="UP38" i="10" s="1"/>
  <c r="UQ38" i="10" s="1"/>
  <c r="UR38" i="10" s="1"/>
  <c r="US38" i="10" s="1"/>
  <c r="UT38" i="10" s="1"/>
  <c r="UU38" i="10" s="1"/>
  <c r="UV38" i="10" s="1"/>
  <c r="UW38" i="10" s="1"/>
  <c r="UX38" i="10" s="1"/>
  <c r="UY38" i="10" s="1"/>
  <c r="UZ38" i="10" s="1"/>
  <c r="VA38" i="10" s="1"/>
  <c r="VB38" i="10" s="1"/>
  <c r="VC38" i="10" s="1"/>
  <c r="VD38" i="10" s="1"/>
  <c r="VE38" i="10" s="1"/>
  <c r="VF38" i="10" s="1"/>
  <c r="VG38" i="10" s="1"/>
  <c r="VH38" i="10" s="1"/>
  <c r="VI38" i="10" s="1"/>
  <c r="VJ38" i="10" s="1"/>
  <c r="VK38" i="10" s="1"/>
  <c r="VL38" i="10" s="1"/>
  <c r="VM38" i="10" s="1"/>
  <c r="VN38" i="10" s="1"/>
  <c r="VO38" i="10" s="1"/>
  <c r="VP38" i="10" s="1"/>
  <c r="VQ38" i="10" s="1"/>
  <c r="VR38" i="10" s="1"/>
  <c r="VS38" i="10" s="1"/>
  <c r="VT38" i="10" s="1"/>
  <c r="VU38" i="10" s="1"/>
  <c r="VV38" i="10" s="1"/>
  <c r="VW38" i="10" s="1"/>
  <c r="VX38" i="10" s="1"/>
  <c r="VY38" i="10" s="1"/>
  <c r="VZ38" i="10" s="1"/>
  <c r="WA38" i="10" s="1"/>
  <c r="WB38" i="10" s="1"/>
  <c r="WC38" i="10" s="1"/>
  <c r="WD38" i="10" s="1"/>
  <c r="WE38" i="10" s="1"/>
  <c r="WF38" i="10" s="1"/>
  <c r="WG38" i="10" s="1"/>
  <c r="WH38" i="10" s="1"/>
  <c r="WI38" i="10" s="1"/>
  <c r="WJ38" i="10" s="1"/>
  <c r="WK38" i="10" s="1"/>
  <c r="WL38" i="10" s="1"/>
  <c r="DX38" i="10"/>
  <c r="DY38" i="10" s="1"/>
  <c r="DZ38" i="10" s="1"/>
  <c r="EA38" i="10" s="1"/>
  <c r="EB38" i="10" s="1"/>
  <c r="EC38" i="10" s="1"/>
  <c r="ED38" i="10" s="1"/>
  <c r="EE38" i="10" s="1"/>
  <c r="EF38" i="10" s="1"/>
  <c r="EG38" i="10" s="1"/>
  <c r="EH38" i="10" s="1"/>
  <c r="EI38" i="10" s="1"/>
  <c r="EJ38" i="10" s="1"/>
  <c r="EK38" i="10" s="1"/>
  <c r="EL38" i="10" s="1"/>
  <c r="EM38" i="10" s="1"/>
  <c r="EN38" i="10" s="1"/>
  <c r="EO38" i="10" s="1"/>
  <c r="EP38" i="10" s="1"/>
  <c r="C39" i="10"/>
  <c r="IO38" i="10"/>
  <c r="IP38" i="10" s="1"/>
  <c r="IQ38" i="10" s="1"/>
  <c r="IR38" i="10" s="1"/>
  <c r="IS38" i="10" s="1"/>
  <c r="IT38" i="10" s="1"/>
  <c r="IU38" i="10" s="1"/>
  <c r="IV38" i="10" s="1"/>
  <c r="IW38" i="10" s="1"/>
  <c r="IX38" i="10" s="1"/>
  <c r="IY38" i="10" s="1"/>
  <c r="IZ38" i="10" s="1"/>
  <c r="JA38" i="10" s="1"/>
  <c r="JB38" i="10" s="1"/>
  <c r="JC38" i="10" s="1"/>
  <c r="JD38" i="10" s="1"/>
  <c r="JE38" i="10" s="1"/>
  <c r="JF38" i="10" s="1"/>
  <c r="JG38" i="10" s="1"/>
  <c r="EG34" i="10"/>
  <c r="SN23" i="10"/>
  <c r="EI31" i="10"/>
  <c r="SL25" i="10"/>
  <c r="R32" i="10"/>
  <c r="SP19" i="10"/>
  <c r="SH29" i="10"/>
  <c r="SJ27" i="10"/>
  <c r="Z117" i="8" l="1"/>
  <c r="DX39" i="10"/>
  <c r="DY39" i="10" s="1"/>
  <c r="DZ39" i="10" s="1"/>
  <c r="EA39" i="10" s="1"/>
  <c r="EB39" i="10" s="1"/>
  <c r="EC39" i="10" s="1"/>
  <c r="ED39" i="10" s="1"/>
  <c r="EE39" i="10" s="1"/>
  <c r="EF39" i="10" s="1"/>
  <c r="EG39" i="10" s="1"/>
  <c r="EH39" i="10" s="1"/>
  <c r="EI39" i="10" s="1"/>
  <c r="EJ39" i="10" s="1"/>
  <c r="EK39" i="10" s="1"/>
  <c r="EL39" i="10" s="1"/>
  <c r="EM39" i="10" s="1"/>
  <c r="EN39" i="10" s="1"/>
  <c r="EO39" i="10" s="1"/>
  <c r="EP39" i="10" s="1"/>
  <c r="EQ39" i="10" s="1"/>
  <c r="IO39" i="10"/>
  <c r="IP39" i="10" s="1"/>
  <c r="IQ39" i="10" s="1"/>
  <c r="IR39" i="10" s="1"/>
  <c r="IS39" i="10" s="1"/>
  <c r="IT39" i="10" s="1"/>
  <c r="IU39" i="10" s="1"/>
  <c r="IV39" i="10" s="1"/>
  <c r="IW39" i="10" s="1"/>
  <c r="IX39" i="10" s="1"/>
  <c r="IY39" i="10" s="1"/>
  <c r="IZ39" i="10" s="1"/>
  <c r="JA39" i="10" s="1"/>
  <c r="JB39" i="10" s="1"/>
  <c r="JC39" i="10" s="1"/>
  <c r="JD39" i="10" s="1"/>
  <c r="JE39" i="10" s="1"/>
  <c r="JF39" i="10" s="1"/>
  <c r="JG39" i="10" s="1"/>
  <c r="JH39" i="10" s="1"/>
  <c r="C40" i="10"/>
  <c r="NF39" i="10"/>
  <c r="NG39" i="10" s="1"/>
  <c r="NH39" i="10" s="1"/>
  <c r="NI39" i="10" s="1"/>
  <c r="NJ39" i="10" s="1"/>
  <c r="NK39" i="10" s="1"/>
  <c r="NL39" i="10" s="1"/>
  <c r="NM39" i="10" s="1"/>
  <c r="NN39" i="10" s="1"/>
  <c r="NO39" i="10" s="1"/>
  <c r="NP39" i="10" s="1"/>
  <c r="NQ39" i="10" s="1"/>
  <c r="NR39" i="10" s="1"/>
  <c r="NS39" i="10" s="1"/>
  <c r="NT39" i="10" s="1"/>
  <c r="NU39" i="10" s="1"/>
  <c r="NV39" i="10" s="1"/>
  <c r="NW39" i="10" s="1"/>
  <c r="NX39" i="10" s="1"/>
  <c r="NY39" i="10" s="1"/>
  <c r="G39" i="10"/>
  <c r="H39" i="10" s="1"/>
  <c r="I39" i="10" s="1"/>
  <c r="J39" i="10" s="1"/>
  <c r="K39" i="10" s="1"/>
  <c r="L39" i="10" s="1"/>
  <c r="M39" i="10" s="1"/>
  <c r="N39" i="10" s="1"/>
  <c r="O39" i="10" s="1"/>
  <c r="P39" i="10" s="1"/>
  <c r="Q39" i="10" s="1"/>
  <c r="R39" i="10" s="1"/>
  <c r="S39" i="10" s="1"/>
  <c r="T39" i="10" s="1"/>
  <c r="U39" i="10" s="1"/>
  <c r="V39" i="10" s="1"/>
  <c r="W39" i="10" s="1"/>
  <c r="X39" i="10" s="1"/>
  <c r="Y39" i="10" s="1"/>
  <c r="Z39" i="10" s="1"/>
  <c r="AA39" i="10" s="1"/>
  <c r="AB39" i="10" s="1"/>
  <c r="RW39" i="10"/>
  <c r="RX39" i="10" s="1"/>
  <c r="RY39" i="10" s="1"/>
  <c r="RZ39" i="10" s="1"/>
  <c r="SA39" i="10" s="1"/>
  <c r="SB39" i="10" s="1"/>
  <c r="SC39" i="10" s="1"/>
  <c r="SD39" i="10" s="1"/>
  <c r="SE39" i="10" s="1"/>
  <c r="SF39" i="10" s="1"/>
  <c r="SG39" i="10" s="1"/>
  <c r="SH39" i="10" s="1"/>
  <c r="SI39" i="10" s="1"/>
  <c r="SJ39" i="10" s="1"/>
  <c r="SK39" i="10" s="1"/>
  <c r="SL39" i="10" s="1"/>
  <c r="SM39" i="10" s="1"/>
  <c r="SN39" i="10" s="1"/>
  <c r="SO39" i="10" s="1"/>
  <c r="SP39" i="10" s="1"/>
  <c r="SQ39" i="10" s="1"/>
  <c r="SR39" i="10" s="1"/>
  <c r="SS39" i="10" s="1"/>
  <c r="ST39" i="10" s="1"/>
  <c r="SU39" i="10" s="1"/>
  <c r="SV39" i="10" s="1"/>
  <c r="SW39" i="10" s="1"/>
  <c r="SX39" i="10" s="1"/>
  <c r="SY39" i="10" s="1"/>
  <c r="SZ39" i="10" s="1"/>
  <c r="TA39" i="10" s="1"/>
  <c r="TB39" i="10" s="1"/>
  <c r="TC39" i="10" s="1"/>
  <c r="TD39" i="10" s="1"/>
  <c r="TE39" i="10" s="1"/>
  <c r="TF39" i="10" s="1"/>
  <c r="TG39" i="10" s="1"/>
  <c r="TH39" i="10" s="1"/>
  <c r="TI39" i="10" s="1"/>
  <c r="TJ39" i="10" s="1"/>
  <c r="TK39" i="10" s="1"/>
  <c r="TL39" i="10" s="1"/>
  <c r="TM39" i="10" s="1"/>
  <c r="TN39" i="10" s="1"/>
  <c r="TO39" i="10" s="1"/>
  <c r="TP39" i="10" s="1"/>
  <c r="TQ39" i="10" s="1"/>
  <c r="TR39" i="10" s="1"/>
  <c r="TS39" i="10" s="1"/>
  <c r="TT39" i="10" s="1"/>
  <c r="TU39" i="10" s="1"/>
  <c r="TV39" i="10" s="1"/>
  <c r="TW39" i="10" s="1"/>
  <c r="TX39" i="10" s="1"/>
  <c r="TY39" i="10" s="1"/>
  <c r="TZ39" i="10" s="1"/>
  <c r="UA39" i="10" s="1"/>
  <c r="UB39" i="10" s="1"/>
  <c r="UC39" i="10" s="1"/>
  <c r="UD39" i="10" s="1"/>
  <c r="UE39" i="10" s="1"/>
  <c r="UF39" i="10" s="1"/>
  <c r="UG39" i="10" s="1"/>
  <c r="UH39" i="10" s="1"/>
  <c r="UI39" i="10" s="1"/>
  <c r="UJ39" i="10" s="1"/>
  <c r="UK39" i="10" s="1"/>
  <c r="UL39" i="10" s="1"/>
  <c r="UM39" i="10" s="1"/>
  <c r="UN39" i="10" s="1"/>
  <c r="UO39" i="10" s="1"/>
  <c r="UP39" i="10" s="1"/>
  <c r="UQ39" i="10" s="1"/>
  <c r="UR39" i="10" s="1"/>
  <c r="US39" i="10" s="1"/>
  <c r="UT39" i="10" s="1"/>
  <c r="UU39" i="10" s="1"/>
  <c r="UV39" i="10" s="1"/>
  <c r="UW39" i="10" s="1"/>
  <c r="UX39" i="10" s="1"/>
  <c r="UY39" i="10" s="1"/>
  <c r="UZ39" i="10" s="1"/>
  <c r="VA39" i="10" s="1"/>
  <c r="VB39" i="10" s="1"/>
  <c r="VC39" i="10" s="1"/>
  <c r="VD39" i="10" s="1"/>
  <c r="VE39" i="10" s="1"/>
  <c r="VF39" i="10" s="1"/>
  <c r="VG39" i="10" s="1"/>
  <c r="VH39" i="10" s="1"/>
  <c r="VI39" i="10" s="1"/>
  <c r="VJ39" i="10" s="1"/>
  <c r="VK39" i="10" s="1"/>
  <c r="VL39" i="10" s="1"/>
  <c r="VM39" i="10" s="1"/>
  <c r="VN39" i="10" s="1"/>
  <c r="VO39" i="10" s="1"/>
  <c r="VP39" i="10" s="1"/>
  <c r="VQ39" i="10" s="1"/>
  <c r="VR39" i="10" s="1"/>
  <c r="VS39" i="10" s="1"/>
  <c r="VT39" i="10" s="1"/>
  <c r="VU39" i="10" s="1"/>
  <c r="VV39" i="10" s="1"/>
  <c r="VW39" i="10" s="1"/>
  <c r="VX39" i="10" s="1"/>
  <c r="VY39" i="10" s="1"/>
  <c r="VZ39" i="10" s="1"/>
  <c r="WA39" i="10" s="1"/>
  <c r="WB39" i="10" s="1"/>
  <c r="WC39" i="10" s="1"/>
  <c r="WD39" i="10" s="1"/>
  <c r="WE39" i="10" s="1"/>
  <c r="WF39" i="10" s="1"/>
  <c r="WG39" i="10" s="1"/>
  <c r="WH39" i="10" s="1"/>
  <c r="WI39" i="10" s="1"/>
  <c r="WJ39" i="10" s="1"/>
  <c r="WK39" i="10" s="1"/>
  <c r="WL39" i="10" s="1"/>
  <c r="SI29" i="10"/>
  <c r="SM25" i="10"/>
  <c r="SK27" i="10"/>
  <c r="S32" i="10"/>
  <c r="SO23" i="10"/>
  <c r="SQ19" i="10"/>
  <c r="EH34" i="10"/>
  <c r="AA117" i="8" l="1"/>
  <c r="G40" i="10"/>
  <c r="H40" i="10" s="1"/>
  <c r="I40" i="10" s="1"/>
  <c r="J40" i="10" s="1"/>
  <c r="K40" i="10" s="1"/>
  <c r="L40" i="10" s="1"/>
  <c r="M40" i="10" s="1"/>
  <c r="N40" i="10" s="1"/>
  <c r="O40" i="10" s="1"/>
  <c r="P40" i="10" s="1"/>
  <c r="Q40" i="10" s="1"/>
  <c r="R40" i="10" s="1"/>
  <c r="S40" i="10" s="1"/>
  <c r="T40" i="10" s="1"/>
  <c r="U40" i="10" s="1"/>
  <c r="V40" i="10" s="1"/>
  <c r="W40" i="10" s="1"/>
  <c r="X40" i="10" s="1"/>
  <c r="Y40" i="10" s="1"/>
  <c r="Z40" i="10" s="1"/>
  <c r="AA40" i="10" s="1"/>
  <c r="AB40" i="10" s="1"/>
  <c r="AC40" i="10" s="1"/>
  <c r="RW40" i="10"/>
  <c r="RX40" i="10" s="1"/>
  <c r="RY40" i="10" s="1"/>
  <c r="RZ40" i="10" s="1"/>
  <c r="SA40" i="10" s="1"/>
  <c r="SB40" i="10" s="1"/>
  <c r="SC40" i="10" s="1"/>
  <c r="SD40" i="10" s="1"/>
  <c r="SE40" i="10" s="1"/>
  <c r="SF40" i="10" s="1"/>
  <c r="SG40" i="10" s="1"/>
  <c r="SH40" i="10" s="1"/>
  <c r="SI40" i="10" s="1"/>
  <c r="SJ40" i="10" s="1"/>
  <c r="SK40" i="10" s="1"/>
  <c r="SL40" i="10" s="1"/>
  <c r="SM40" i="10" s="1"/>
  <c r="SN40" i="10" s="1"/>
  <c r="SO40" i="10" s="1"/>
  <c r="SP40" i="10" s="1"/>
  <c r="SQ40" i="10" s="1"/>
  <c r="SR40" i="10" s="1"/>
  <c r="SS40" i="10" s="1"/>
  <c r="ST40" i="10" s="1"/>
  <c r="SU40" i="10" s="1"/>
  <c r="SV40" i="10" s="1"/>
  <c r="SW40" i="10" s="1"/>
  <c r="SX40" i="10" s="1"/>
  <c r="SY40" i="10" s="1"/>
  <c r="SZ40" i="10" s="1"/>
  <c r="TA40" i="10" s="1"/>
  <c r="TB40" i="10" s="1"/>
  <c r="TC40" i="10" s="1"/>
  <c r="TD40" i="10" s="1"/>
  <c r="TE40" i="10" s="1"/>
  <c r="TF40" i="10" s="1"/>
  <c r="TG40" i="10" s="1"/>
  <c r="TH40" i="10" s="1"/>
  <c r="TI40" i="10" s="1"/>
  <c r="TJ40" i="10" s="1"/>
  <c r="TK40" i="10" s="1"/>
  <c r="TL40" i="10" s="1"/>
  <c r="TM40" i="10" s="1"/>
  <c r="TN40" i="10" s="1"/>
  <c r="TO40" i="10" s="1"/>
  <c r="TP40" i="10" s="1"/>
  <c r="TQ40" i="10" s="1"/>
  <c r="TR40" i="10" s="1"/>
  <c r="TS40" i="10" s="1"/>
  <c r="TT40" i="10" s="1"/>
  <c r="TU40" i="10" s="1"/>
  <c r="TV40" i="10" s="1"/>
  <c r="TW40" i="10" s="1"/>
  <c r="TX40" i="10" s="1"/>
  <c r="TY40" i="10" s="1"/>
  <c r="TZ40" i="10" s="1"/>
  <c r="UA40" i="10" s="1"/>
  <c r="UB40" i="10" s="1"/>
  <c r="UC40" i="10" s="1"/>
  <c r="UD40" i="10" s="1"/>
  <c r="UE40" i="10" s="1"/>
  <c r="UF40" i="10" s="1"/>
  <c r="UG40" i="10" s="1"/>
  <c r="UH40" i="10" s="1"/>
  <c r="UI40" i="10" s="1"/>
  <c r="UJ40" i="10" s="1"/>
  <c r="UK40" i="10" s="1"/>
  <c r="UL40" i="10" s="1"/>
  <c r="UM40" i="10" s="1"/>
  <c r="UN40" i="10" s="1"/>
  <c r="UO40" i="10" s="1"/>
  <c r="UP40" i="10" s="1"/>
  <c r="UQ40" i="10" s="1"/>
  <c r="UR40" i="10" s="1"/>
  <c r="US40" i="10" s="1"/>
  <c r="UT40" i="10" s="1"/>
  <c r="UU40" i="10" s="1"/>
  <c r="UV40" i="10" s="1"/>
  <c r="UW40" i="10" s="1"/>
  <c r="UX40" i="10" s="1"/>
  <c r="UY40" i="10" s="1"/>
  <c r="UZ40" i="10" s="1"/>
  <c r="VA40" i="10" s="1"/>
  <c r="VB40" i="10" s="1"/>
  <c r="VC40" i="10" s="1"/>
  <c r="VD40" i="10" s="1"/>
  <c r="VE40" i="10" s="1"/>
  <c r="VF40" i="10" s="1"/>
  <c r="VG40" i="10" s="1"/>
  <c r="VH40" i="10" s="1"/>
  <c r="VI40" i="10" s="1"/>
  <c r="VJ40" i="10" s="1"/>
  <c r="VK40" i="10" s="1"/>
  <c r="VL40" i="10" s="1"/>
  <c r="VM40" i="10" s="1"/>
  <c r="VN40" i="10" s="1"/>
  <c r="VO40" i="10" s="1"/>
  <c r="VP40" i="10" s="1"/>
  <c r="VQ40" i="10" s="1"/>
  <c r="VR40" i="10" s="1"/>
  <c r="VS40" i="10" s="1"/>
  <c r="VT40" i="10" s="1"/>
  <c r="VU40" i="10" s="1"/>
  <c r="VV40" i="10" s="1"/>
  <c r="VW40" i="10" s="1"/>
  <c r="VX40" i="10" s="1"/>
  <c r="VY40" i="10" s="1"/>
  <c r="VZ40" i="10" s="1"/>
  <c r="WA40" i="10" s="1"/>
  <c r="WB40" i="10" s="1"/>
  <c r="WC40" i="10" s="1"/>
  <c r="WD40" i="10" s="1"/>
  <c r="WE40" i="10" s="1"/>
  <c r="WF40" i="10" s="1"/>
  <c r="WG40" i="10" s="1"/>
  <c r="WH40" i="10" s="1"/>
  <c r="WI40" i="10" s="1"/>
  <c r="WJ40" i="10" s="1"/>
  <c r="WK40" i="10" s="1"/>
  <c r="WL40" i="10" s="1"/>
  <c r="IO40" i="10"/>
  <c r="IP40" i="10" s="1"/>
  <c r="IQ40" i="10" s="1"/>
  <c r="IR40" i="10" s="1"/>
  <c r="IS40" i="10" s="1"/>
  <c r="IT40" i="10" s="1"/>
  <c r="IU40" i="10" s="1"/>
  <c r="IV40" i="10" s="1"/>
  <c r="IW40" i="10" s="1"/>
  <c r="IX40" i="10" s="1"/>
  <c r="IY40" i="10" s="1"/>
  <c r="IZ40" i="10" s="1"/>
  <c r="JA40" i="10" s="1"/>
  <c r="JB40" i="10" s="1"/>
  <c r="JC40" i="10" s="1"/>
  <c r="JD40" i="10" s="1"/>
  <c r="JE40" i="10" s="1"/>
  <c r="JF40" i="10" s="1"/>
  <c r="JG40" i="10" s="1"/>
  <c r="JH40" i="10" s="1"/>
  <c r="JI40" i="10" s="1"/>
  <c r="NF40" i="10"/>
  <c r="NG40" i="10" s="1"/>
  <c r="NH40" i="10" s="1"/>
  <c r="NI40" i="10" s="1"/>
  <c r="NJ40" i="10" s="1"/>
  <c r="NK40" i="10" s="1"/>
  <c r="NL40" i="10" s="1"/>
  <c r="NM40" i="10" s="1"/>
  <c r="NN40" i="10" s="1"/>
  <c r="NO40" i="10" s="1"/>
  <c r="NP40" i="10" s="1"/>
  <c r="NQ40" i="10" s="1"/>
  <c r="NR40" i="10" s="1"/>
  <c r="NS40" i="10" s="1"/>
  <c r="NT40" i="10" s="1"/>
  <c r="NU40" i="10" s="1"/>
  <c r="NV40" i="10" s="1"/>
  <c r="NW40" i="10" s="1"/>
  <c r="NX40" i="10" s="1"/>
  <c r="NY40" i="10" s="1"/>
  <c r="NZ40" i="10" s="1"/>
  <c r="DX40" i="10"/>
  <c r="DY40" i="10" s="1"/>
  <c r="DZ40" i="10" s="1"/>
  <c r="EA40" i="10" s="1"/>
  <c r="EB40" i="10" s="1"/>
  <c r="EC40" i="10" s="1"/>
  <c r="ED40" i="10" s="1"/>
  <c r="EE40" i="10" s="1"/>
  <c r="EF40" i="10" s="1"/>
  <c r="EG40" i="10" s="1"/>
  <c r="EH40" i="10" s="1"/>
  <c r="EI40" i="10" s="1"/>
  <c r="EJ40" i="10" s="1"/>
  <c r="EK40" i="10" s="1"/>
  <c r="EL40" i="10" s="1"/>
  <c r="EM40" i="10" s="1"/>
  <c r="EN40" i="10" s="1"/>
  <c r="EO40" i="10" s="1"/>
  <c r="EP40" i="10" s="1"/>
  <c r="EQ40" i="10" s="1"/>
  <c r="ER40" i="10" s="1"/>
  <c r="C41" i="10"/>
  <c r="EI34" i="10"/>
  <c r="SP23" i="10"/>
  <c r="T32" i="10"/>
  <c r="SL27" i="10"/>
  <c r="SR19" i="10"/>
  <c r="SN25" i="10"/>
  <c r="SJ29" i="10"/>
  <c r="AB117" i="8" l="1"/>
  <c r="IO41" i="10"/>
  <c r="IP41" i="10" s="1"/>
  <c r="IQ41" i="10" s="1"/>
  <c r="IR41" i="10" s="1"/>
  <c r="IS41" i="10" s="1"/>
  <c r="IT41" i="10" s="1"/>
  <c r="IU41" i="10" s="1"/>
  <c r="IV41" i="10" s="1"/>
  <c r="IW41" i="10" s="1"/>
  <c r="IX41" i="10" s="1"/>
  <c r="IY41" i="10" s="1"/>
  <c r="IZ41" i="10" s="1"/>
  <c r="JA41" i="10" s="1"/>
  <c r="JB41" i="10" s="1"/>
  <c r="JC41" i="10" s="1"/>
  <c r="JD41" i="10" s="1"/>
  <c r="JE41" i="10" s="1"/>
  <c r="JF41" i="10" s="1"/>
  <c r="JG41" i="10" s="1"/>
  <c r="JH41" i="10" s="1"/>
  <c r="JI41" i="10" s="1"/>
  <c r="JJ41" i="10" s="1"/>
  <c r="DX41" i="10"/>
  <c r="DY41" i="10" s="1"/>
  <c r="DZ41" i="10" s="1"/>
  <c r="EA41" i="10" s="1"/>
  <c r="EB41" i="10" s="1"/>
  <c r="EC41" i="10" s="1"/>
  <c r="ED41" i="10" s="1"/>
  <c r="EE41" i="10" s="1"/>
  <c r="EF41" i="10" s="1"/>
  <c r="EG41" i="10" s="1"/>
  <c r="EH41" i="10" s="1"/>
  <c r="EI41" i="10" s="1"/>
  <c r="EJ41" i="10" s="1"/>
  <c r="EK41" i="10" s="1"/>
  <c r="EL41" i="10" s="1"/>
  <c r="EM41" i="10" s="1"/>
  <c r="EN41" i="10" s="1"/>
  <c r="EO41" i="10" s="1"/>
  <c r="EP41" i="10" s="1"/>
  <c r="EQ41" i="10" s="1"/>
  <c r="ER41" i="10" s="1"/>
  <c r="ES41" i="10" s="1"/>
  <c r="C42" i="10"/>
  <c r="NF41" i="10"/>
  <c r="NG41" i="10" s="1"/>
  <c r="NH41" i="10" s="1"/>
  <c r="NI41" i="10" s="1"/>
  <c r="NJ41" i="10" s="1"/>
  <c r="NK41" i="10" s="1"/>
  <c r="NL41" i="10" s="1"/>
  <c r="NM41" i="10" s="1"/>
  <c r="NN41" i="10" s="1"/>
  <c r="NO41" i="10" s="1"/>
  <c r="NP41" i="10" s="1"/>
  <c r="NQ41" i="10" s="1"/>
  <c r="NR41" i="10" s="1"/>
  <c r="NS41" i="10" s="1"/>
  <c r="NT41" i="10" s="1"/>
  <c r="NU41" i="10" s="1"/>
  <c r="NV41" i="10" s="1"/>
  <c r="NW41" i="10" s="1"/>
  <c r="NX41" i="10" s="1"/>
  <c r="NY41" i="10" s="1"/>
  <c r="NZ41" i="10" s="1"/>
  <c r="OA41" i="10" s="1"/>
  <c r="G41" i="10"/>
  <c r="H41" i="10" s="1"/>
  <c r="I41" i="10" s="1"/>
  <c r="J41" i="10" s="1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W41" i="10" s="1"/>
  <c r="X41" i="10" s="1"/>
  <c r="Y41" i="10" s="1"/>
  <c r="Z41" i="10" s="1"/>
  <c r="AA41" i="10" s="1"/>
  <c r="AB41" i="10" s="1"/>
  <c r="AC41" i="10" s="1"/>
  <c r="AD41" i="10" s="1"/>
  <c r="RW41" i="10"/>
  <c r="RX41" i="10" s="1"/>
  <c r="RY41" i="10" s="1"/>
  <c r="RZ41" i="10" s="1"/>
  <c r="SA41" i="10" s="1"/>
  <c r="SB41" i="10" s="1"/>
  <c r="SC41" i="10" s="1"/>
  <c r="SD41" i="10" s="1"/>
  <c r="SE41" i="10" s="1"/>
  <c r="SF41" i="10" s="1"/>
  <c r="SG41" i="10" s="1"/>
  <c r="SH41" i="10" s="1"/>
  <c r="SI41" i="10" s="1"/>
  <c r="SJ41" i="10" s="1"/>
  <c r="SK41" i="10" s="1"/>
  <c r="SL41" i="10" s="1"/>
  <c r="SM41" i="10" s="1"/>
  <c r="SN41" i="10" s="1"/>
  <c r="SO41" i="10" s="1"/>
  <c r="SP41" i="10" s="1"/>
  <c r="SQ41" i="10" s="1"/>
  <c r="SR41" i="10" s="1"/>
  <c r="SS41" i="10" s="1"/>
  <c r="ST41" i="10" s="1"/>
  <c r="SU41" i="10" s="1"/>
  <c r="SV41" i="10" s="1"/>
  <c r="SW41" i="10" s="1"/>
  <c r="SX41" i="10" s="1"/>
  <c r="SY41" i="10" s="1"/>
  <c r="SZ41" i="10" s="1"/>
  <c r="TA41" i="10" s="1"/>
  <c r="TB41" i="10" s="1"/>
  <c r="TC41" i="10" s="1"/>
  <c r="TD41" i="10" s="1"/>
  <c r="TE41" i="10" s="1"/>
  <c r="TF41" i="10" s="1"/>
  <c r="TG41" i="10" s="1"/>
  <c r="TH41" i="10" s="1"/>
  <c r="TI41" i="10" s="1"/>
  <c r="TJ41" i="10" s="1"/>
  <c r="TK41" i="10" s="1"/>
  <c r="TL41" i="10" s="1"/>
  <c r="TM41" i="10" s="1"/>
  <c r="TN41" i="10" s="1"/>
  <c r="TO41" i="10" s="1"/>
  <c r="TP41" i="10" s="1"/>
  <c r="TQ41" i="10" s="1"/>
  <c r="TR41" i="10" s="1"/>
  <c r="TS41" i="10" s="1"/>
  <c r="TT41" i="10" s="1"/>
  <c r="TU41" i="10" s="1"/>
  <c r="TV41" i="10" s="1"/>
  <c r="TW41" i="10" s="1"/>
  <c r="TX41" i="10" s="1"/>
  <c r="TY41" i="10" s="1"/>
  <c r="TZ41" i="10" s="1"/>
  <c r="UA41" i="10" s="1"/>
  <c r="UB41" i="10" s="1"/>
  <c r="UC41" i="10" s="1"/>
  <c r="UD41" i="10" s="1"/>
  <c r="UE41" i="10" s="1"/>
  <c r="UF41" i="10" s="1"/>
  <c r="UG41" i="10" s="1"/>
  <c r="UH41" i="10" s="1"/>
  <c r="UI41" i="10" s="1"/>
  <c r="UJ41" i="10" s="1"/>
  <c r="UK41" i="10" s="1"/>
  <c r="UL41" i="10" s="1"/>
  <c r="UM41" i="10" s="1"/>
  <c r="UN41" i="10" s="1"/>
  <c r="UO41" i="10" s="1"/>
  <c r="UP41" i="10" s="1"/>
  <c r="UQ41" i="10" s="1"/>
  <c r="UR41" i="10" s="1"/>
  <c r="US41" i="10" s="1"/>
  <c r="UT41" i="10" s="1"/>
  <c r="UU41" i="10" s="1"/>
  <c r="UV41" i="10" s="1"/>
  <c r="UW41" i="10" s="1"/>
  <c r="UX41" i="10" s="1"/>
  <c r="UY41" i="10" s="1"/>
  <c r="UZ41" i="10" s="1"/>
  <c r="VA41" i="10" s="1"/>
  <c r="VB41" i="10" s="1"/>
  <c r="VC41" i="10" s="1"/>
  <c r="VD41" i="10" s="1"/>
  <c r="VE41" i="10" s="1"/>
  <c r="VF41" i="10" s="1"/>
  <c r="VG41" i="10" s="1"/>
  <c r="VH41" i="10" s="1"/>
  <c r="VI41" i="10" s="1"/>
  <c r="VJ41" i="10" s="1"/>
  <c r="VK41" i="10" s="1"/>
  <c r="VL41" i="10" s="1"/>
  <c r="VM41" i="10" s="1"/>
  <c r="VN41" i="10" s="1"/>
  <c r="VO41" i="10" s="1"/>
  <c r="VP41" i="10" s="1"/>
  <c r="VQ41" i="10" s="1"/>
  <c r="VR41" i="10" s="1"/>
  <c r="VS41" i="10" s="1"/>
  <c r="VT41" i="10" s="1"/>
  <c r="VU41" i="10" s="1"/>
  <c r="VV41" i="10" s="1"/>
  <c r="VW41" i="10" s="1"/>
  <c r="VX41" i="10" s="1"/>
  <c r="VY41" i="10" s="1"/>
  <c r="VZ41" i="10" s="1"/>
  <c r="WA41" i="10" s="1"/>
  <c r="WB41" i="10" s="1"/>
  <c r="WC41" i="10" s="1"/>
  <c r="WD41" i="10" s="1"/>
  <c r="WE41" i="10" s="1"/>
  <c r="WF41" i="10" s="1"/>
  <c r="WG41" i="10" s="1"/>
  <c r="WH41" i="10" s="1"/>
  <c r="WI41" i="10" s="1"/>
  <c r="WJ41" i="10" s="1"/>
  <c r="WK41" i="10" s="1"/>
  <c r="WL41" i="10" s="1"/>
  <c r="SK29" i="10"/>
  <c r="SM27" i="10"/>
  <c r="U32" i="10"/>
  <c r="SQ23" i="10"/>
  <c r="SO25" i="10"/>
  <c r="SS19" i="10"/>
  <c r="EJ34" i="10"/>
  <c r="AC117" i="8" l="1"/>
  <c r="DX42" i="10"/>
  <c r="DY42" i="10" s="1"/>
  <c r="DZ42" i="10" s="1"/>
  <c r="EA42" i="10" s="1"/>
  <c r="EB42" i="10" s="1"/>
  <c r="EC42" i="10" s="1"/>
  <c r="ED42" i="10" s="1"/>
  <c r="EE42" i="10" s="1"/>
  <c r="EF42" i="10" s="1"/>
  <c r="EG42" i="10" s="1"/>
  <c r="EH42" i="10" s="1"/>
  <c r="EI42" i="10" s="1"/>
  <c r="EJ42" i="10" s="1"/>
  <c r="EK42" i="10" s="1"/>
  <c r="EL42" i="10" s="1"/>
  <c r="EM42" i="10" s="1"/>
  <c r="EN42" i="10" s="1"/>
  <c r="EO42" i="10" s="1"/>
  <c r="EP42" i="10" s="1"/>
  <c r="EQ42" i="10" s="1"/>
  <c r="ER42" i="10" s="1"/>
  <c r="ES42" i="10" s="1"/>
  <c r="ET42" i="10" s="1"/>
  <c r="C43" i="10"/>
  <c r="G42" i="10"/>
  <c r="H42" i="10" s="1"/>
  <c r="I42" i="10" s="1"/>
  <c r="J42" i="10" s="1"/>
  <c r="K42" i="10" s="1"/>
  <c r="L42" i="10" s="1"/>
  <c r="M42" i="10" s="1"/>
  <c r="N42" i="10" s="1"/>
  <c r="O42" i="10" s="1"/>
  <c r="P42" i="10" s="1"/>
  <c r="Q42" i="10" s="1"/>
  <c r="R42" i="10" s="1"/>
  <c r="S42" i="10" s="1"/>
  <c r="T42" i="10" s="1"/>
  <c r="U42" i="10" s="1"/>
  <c r="V42" i="10" s="1"/>
  <c r="W42" i="10" s="1"/>
  <c r="X42" i="10" s="1"/>
  <c r="Y42" i="10" s="1"/>
  <c r="Z42" i="10" s="1"/>
  <c r="AA42" i="10" s="1"/>
  <c r="AB42" i="10" s="1"/>
  <c r="AC42" i="10" s="1"/>
  <c r="AD42" i="10" s="1"/>
  <c r="AE42" i="10" s="1"/>
  <c r="RW42" i="10"/>
  <c r="RX42" i="10" s="1"/>
  <c r="RY42" i="10" s="1"/>
  <c r="RZ42" i="10" s="1"/>
  <c r="SA42" i="10" s="1"/>
  <c r="SB42" i="10" s="1"/>
  <c r="SC42" i="10" s="1"/>
  <c r="SD42" i="10" s="1"/>
  <c r="SE42" i="10" s="1"/>
  <c r="SF42" i="10" s="1"/>
  <c r="SG42" i="10" s="1"/>
  <c r="SH42" i="10" s="1"/>
  <c r="SI42" i="10" s="1"/>
  <c r="SJ42" i="10" s="1"/>
  <c r="SK42" i="10" s="1"/>
  <c r="SL42" i="10" s="1"/>
  <c r="SM42" i="10" s="1"/>
  <c r="SN42" i="10" s="1"/>
  <c r="SO42" i="10" s="1"/>
  <c r="SP42" i="10" s="1"/>
  <c r="SQ42" i="10" s="1"/>
  <c r="SR42" i="10" s="1"/>
  <c r="SS42" i="10" s="1"/>
  <c r="ST42" i="10" s="1"/>
  <c r="SU42" i="10" s="1"/>
  <c r="SV42" i="10" s="1"/>
  <c r="SW42" i="10" s="1"/>
  <c r="SX42" i="10" s="1"/>
  <c r="SY42" i="10" s="1"/>
  <c r="SZ42" i="10" s="1"/>
  <c r="TA42" i="10" s="1"/>
  <c r="TB42" i="10" s="1"/>
  <c r="TC42" i="10" s="1"/>
  <c r="TD42" i="10" s="1"/>
  <c r="TE42" i="10" s="1"/>
  <c r="TF42" i="10" s="1"/>
  <c r="TG42" i="10" s="1"/>
  <c r="TH42" i="10" s="1"/>
  <c r="TI42" i="10" s="1"/>
  <c r="TJ42" i="10" s="1"/>
  <c r="TK42" i="10" s="1"/>
  <c r="TL42" i="10" s="1"/>
  <c r="TM42" i="10" s="1"/>
  <c r="TN42" i="10" s="1"/>
  <c r="TO42" i="10" s="1"/>
  <c r="TP42" i="10" s="1"/>
  <c r="TQ42" i="10" s="1"/>
  <c r="TR42" i="10" s="1"/>
  <c r="TS42" i="10" s="1"/>
  <c r="TT42" i="10" s="1"/>
  <c r="TU42" i="10" s="1"/>
  <c r="TV42" i="10" s="1"/>
  <c r="TW42" i="10" s="1"/>
  <c r="TX42" i="10" s="1"/>
  <c r="TY42" i="10" s="1"/>
  <c r="TZ42" i="10" s="1"/>
  <c r="UA42" i="10" s="1"/>
  <c r="UB42" i="10" s="1"/>
  <c r="UC42" i="10" s="1"/>
  <c r="UD42" i="10" s="1"/>
  <c r="UE42" i="10" s="1"/>
  <c r="UF42" i="10" s="1"/>
  <c r="UG42" i="10" s="1"/>
  <c r="UH42" i="10" s="1"/>
  <c r="UI42" i="10" s="1"/>
  <c r="UJ42" i="10" s="1"/>
  <c r="UK42" i="10" s="1"/>
  <c r="UL42" i="10" s="1"/>
  <c r="UM42" i="10" s="1"/>
  <c r="UN42" i="10" s="1"/>
  <c r="UO42" i="10" s="1"/>
  <c r="UP42" i="10" s="1"/>
  <c r="UQ42" i="10" s="1"/>
  <c r="UR42" i="10" s="1"/>
  <c r="US42" i="10" s="1"/>
  <c r="UT42" i="10" s="1"/>
  <c r="UU42" i="10" s="1"/>
  <c r="UV42" i="10" s="1"/>
  <c r="UW42" i="10" s="1"/>
  <c r="UX42" i="10" s="1"/>
  <c r="UY42" i="10" s="1"/>
  <c r="UZ42" i="10" s="1"/>
  <c r="VA42" i="10" s="1"/>
  <c r="VB42" i="10" s="1"/>
  <c r="VC42" i="10" s="1"/>
  <c r="VD42" i="10" s="1"/>
  <c r="VE42" i="10" s="1"/>
  <c r="VF42" i="10" s="1"/>
  <c r="VG42" i="10" s="1"/>
  <c r="VH42" i="10" s="1"/>
  <c r="VI42" i="10" s="1"/>
  <c r="VJ42" i="10" s="1"/>
  <c r="VK42" i="10" s="1"/>
  <c r="VL42" i="10" s="1"/>
  <c r="VM42" i="10" s="1"/>
  <c r="VN42" i="10" s="1"/>
  <c r="VO42" i="10" s="1"/>
  <c r="VP42" i="10" s="1"/>
  <c r="VQ42" i="10" s="1"/>
  <c r="VR42" i="10" s="1"/>
  <c r="VS42" i="10" s="1"/>
  <c r="VT42" i="10" s="1"/>
  <c r="VU42" i="10" s="1"/>
  <c r="VV42" i="10" s="1"/>
  <c r="VW42" i="10" s="1"/>
  <c r="VX42" i="10" s="1"/>
  <c r="VY42" i="10" s="1"/>
  <c r="VZ42" i="10" s="1"/>
  <c r="WA42" i="10" s="1"/>
  <c r="WB42" i="10" s="1"/>
  <c r="WC42" i="10" s="1"/>
  <c r="WD42" i="10" s="1"/>
  <c r="WE42" i="10" s="1"/>
  <c r="WF42" i="10" s="1"/>
  <c r="WG42" i="10" s="1"/>
  <c r="WH42" i="10" s="1"/>
  <c r="WI42" i="10" s="1"/>
  <c r="WJ42" i="10" s="1"/>
  <c r="WK42" i="10" s="1"/>
  <c r="WL42" i="10" s="1"/>
  <c r="IO42" i="10"/>
  <c r="IP42" i="10" s="1"/>
  <c r="IQ42" i="10" s="1"/>
  <c r="IR42" i="10" s="1"/>
  <c r="IS42" i="10" s="1"/>
  <c r="IT42" i="10" s="1"/>
  <c r="IU42" i="10" s="1"/>
  <c r="IV42" i="10" s="1"/>
  <c r="IW42" i="10" s="1"/>
  <c r="IX42" i="10" s="1"/>
  <c r="IY42" i="10" s="1"/>
  <c r="IZ42" i="10" s="1"/>
  <c r="JA42" i="10" s="1"/>
  <c r="JB42" i="10" s="1"/>
  <c r="JC42" i="10" s="1"/>
  <c r="JD42" i="10" s="1"/>
  <c r="JE42" i="10" s="1"/>
  <c r="JF42" i="10" s="1"/>
  <c r="JG42" i="10" s="1"/>
  <c r="JH42" i="10" s="1"/>
  <c r="JI42" i="10" s="1"/>
  <c r="JJ42" i="10" s="1"/>
  <c r="JK42" i="10" s="1"/>
  <c r="NF42" i="10"/>
  <c r="NG42" i="10" s="1"/>
  <c r="NH42" i="10" s="1"/>
  <c r="NI42" i="10" s="1"/>
  <c r="NJ42" i="10" s="1"/>
  <c r="NK42" i="10" s="1"/>
  <c r="NL42" i="10" s="1"/>
  <c r="NM42" i="10" s="1"/>
  <c r="NN42" i="10" s="1"/>
  <c r="NO42" i="10" s="1"/>
  <c r="NP42" i="10" s="1"/>
  <c r="NQ42" i="10" s="1"/>
  <c r="NR42" i="10" s="1"/>
  <c r="NS42" i="10" s="1"/>
  <c r="NT42" i="10" s="1"/>
  <c r="NU42" i="10" s="1"/>
  <c r="NV42" i="10" s="1"/>
  <c r="NW42" i="10" s="1"/>
  <c r="NX42" i="10" s="1"/>
  <c r="NY42" i="10" s="1"/>
  <c r="NZ42" i="10" s="1"/>
  <c r="OA42" i="10" s="1"/>
  <c r="OB42" i="10" s="1"/>
  <c r="EK34" i="10"/>
  <c r="ST19" i="10"/>
  <c r="SP25" i="10"/>
  <c r="SR23" i="10"/>
  <c r="SN27" i="10"/>
  <c r="SL29" i="10"/>
  <c r="AD117" i="8" l="1"/>
  <c r="DX43" i="10"/>
  <c r="DY43" i="10" s="1"/>
  <c r="DZ43" i="10" s="1"/>
  <c r="EA43" i="10" s="1"/>
  <c r="EB43" i="10" s="1"/>
  <c r="EC43" i="10" s="1"/>
  <c r="ED43" i="10" s="1"/>
  <c r="EE43" i="10" s="1"/>
  <c r="EF43" i="10" s="1"/>
  <c r="EG43" i="10" s="1"/>
  <c r="EH43" i="10" s="1"/>
  <c r="EI43" i="10" s="1"/>
  <c r="EJ43" i="10" s="1"/>
  <c r="EK43" i="10" s="1"/>
  <c r="EL43" i="10" s="1"/>
  <c r="EM43" i="10" s="1"/>
  <c r="EN43" i="10" s="1"/>
  <c r="EO43" i="10" s="1"/>
  <c r="EP43" i="10" s="1"/>
  <c r="EQ43" i="10" s="1"/>
  <c r="ER43" i="10" s="1"/>
  <c r="ES43" i="10" s="1"/>
  <c r="ET43" i="10" s="1"/>
  <c r="EU43" i="10" s="1"/>
  <c r="C44" i="10"/>
  <c r="IO43" i="10"/>
  <c r="IP43" i="10" s="1"/>
  <c r="IQ43" i="10" s="1"/>
  <c r="IR43" i="10" s="1"/>
  <c r="IS43" i="10" s="1"/>
  <c r="IT43" i="10" s="1"/>
  <c r="IU43" i="10" s="1"/>
  <c r="IV43" i="10" s="1"/>
  <c r="IW43" i="10" s="1"/>
  <c r="IX43" i="10" s="1"/>
  <c r="IY43" i="10" s="1"/>
  <c r="IZ43" i="10" s="1"/>
  <c r="JA43" i="10" s="1"/>
  <c r="JB43" i="10" s="1"/>
  <c r="JC43" i="10" s="1"/>
  <c r="JD43" i="10" s="1"/>
  <c r="JE43" i="10" s="1"/>
  <c r="JF43" i="10" s="1"/>
  <c r="JG43" i="10" s="1"/>
  <c r="JH43" i="10" s="1"/>
  <c r="JI43" i="10" s="1"/>
  <c r="JJ43" i="10" s="1"/>
  <c r="JK43" i="10" s="1"/>
  <c r="JL43" i="10" s="1"/>
  <c r="NF43" i="10"/>
  <c r="NG43" i="10" s="1"/>
  <c r="NH43" i="10" s="1"/>
  <c r="NI43" i="10" s="1"/>
  <c r="NJ43" i="10" s="1"/>
  <c r="NK43" i="10" s="1"/>
  <c r="NL43" i="10" s="1"/>
  <c r="NM43" i="10" s="1"/>
  <c r="NN43" i="10" s="1"/>
  <c r="NO43" i="10" s="1"/>
  <c r="NP43" i="10" s="1"/>
  <c r="NQ43" i="10" s="1"/>
  <c r="NR43" i="10" s="1"/>
  <c r="NS43" i="10" s="1"/>
  <c r="NT43" i="10" s="1"/>
  <c r="NU43" i="10" s="1"/>
  <c r="NV43" i="10" s="1"/>
  <c r="NW43" i="10" s="1"/>
  <c r="NX43" i="10" s="1"/>
  <c r="NY43" i="10" s="1"/>
  <c r="NZ43" i="10" s="1"/>
  <c r="OA43" i="10" s="1"/>
  <c r="OB43" i="10" s="1"/>
  <c r="OC43" i="10" s="1"/>
  <c r="G43" i="10"/>
  <c r="H43" i="10" s="1"/>
  <c r="I43" i="10" s="1"/>
  <c r="J43" i="10" s="1"/>
  <c r="K43" i="10" s="1"/>
  <c r="L43" i="10" s="1"/>
  <c r="M43" i="10" s="1"/>
  <c r="N43" i="10" s="1"/>
  <c r="O43" i="10" s="1"/>
  <c r="P43" i="10" s="1"/>
  <c r="Q43" i="10" s="1"/>
  <c r="R43" i="10" s="1"/>
  <c r="S43" i="10" s="1"/>
  <c r="T43" i="10" s="1"/>
  <c r="U43" i="10" s="1"/>
  <c r="V43" i="10" s="1"/>
  <c r="W43" i="10" s="1"/>
  <c r="X43" i="10" s="1"/>
  <c r="Y43" i="10" s="1"/>
  <c r="Z43" i="10" s="1"/>
  <c r="AA43" i="10" s="1"/>
  <c r="AB43" i="10" s="1"/>
  <c r="AC43" i="10" s="1"/>
  <c r="AD43" i="10" s="1"/>
  <c r="AE43" i="10" s="1"/>
  <c r="AF43" i="10" s="1"/>
  <c r="RW43" i="10"/>
  <c r="RX43" i="10" s="1"/>
  <c r="RY43" i="10" s="1"/>
  <c r="RZ43" i="10" s="1"/>
  <c r="SA43" i="10" s="1"/>
  <c r="SB43" i="10" s="1"/>
  <c r="SC43" i="10" s="1"/>
  <c r="SD43" i="10" s="1"/>
  <c r="SE43" i="10" s="1"/>
  <c r="SF43" i="10" s="1"/>
  <c r="SG43" i="10" s="1"/>
  <c r="SH43" i="10" s="1"/>
  <c r="SI43" i="10" s="1"/>
  <c r="SJ43" i="10" s="1"/>
  <c r="SK43" i="10" s="1"/>
  <c r="SL43" i="10" s="1"/>
  <c r="SM43" i="10" s="1"/>
  <c r="SN43" i="10" s="1"/>
  <c r="SO43" i="10" s="1"/>
  <c r="SP43" i="10" s="1"/>
  <c r="SQ43" i="10" s="1"/>
  <c r="SR43" i="10" s="1"/>
  <c r="SS43" i="10" s="1"/>
  <c r="ST43" i="10" s="1"/>
  <c r="SU43" i="10" s="1"/>
  <c r="SV43" i="10" s="1"/>
  <c r="SW43" i="10" s="1"/>
  <c r="SX43" i="10" s="1"/>
  <c r="SY43" i="10" s="1"/>
  <c r="SZ43" i="10" s="1"/>
  <c r="TA43" i="10" s="1"/>
  <c r="TB43" i="10" s="1"/>
  <c r="TC43" i="10" s="1"/>
  <c r="TD43" i="10" s="1"/>
  <c r="TE43" i="10" s="1"/>
  <c r="TF43" i="10" s="1"/>
  <c r="TG43" i="10" s="1"/>
  <c r="TH43" i="10" s="1"/>
  <c r="TI43" i="10" s="1"/>
  <c r="TJ43" i="10" s="1"/>
  <c r="TK43" i="10" s="1"/>
  <c r="TL43" i="10" s="1"/>
  <c r="TM43" i="10" s="1"/>
  <c r="TN43" i="10" s="1"/>
  <c r="TO43" i="10" s="1"/>
  <c r="TP43" i="10" s="1"/>
  <c r="TQ43" i="10" s="1"/>
  <c r="TR43" i="10" s="1"/>
  <c r="TS43" i="10" s="1"/>
  <c r="TT43" i="10" s="1"/>
  <c r="TU43" i="10" s="1"/>
  <c r="TV43" i="10" s="1"/>
  <c r="TW43" i="10" s="1"/>
  <c r="TX43" i="10" s="1"/>
  <c r="TY43" i="10" s="1"/>
  <c r="TZ43" i="10" s="1"/>
  <c r="UA43" i="10" s="1"/>
  <c r="UB43" i="10" s="1"/>
  <c r="UC43" i="10" s="1"/>
  <c r="UD43" i="10" s="1"/>
  <c r="UE43" i="10" s="1"/>
  <c r="UF43" i="10" s="1"/>
  <c r="UG43" i="10" s="1"/>
  <c r="UH43" i="10" s="1"/>
  <c r="UI43" i="10" s="1"/>
  <c r="UJ43" i="10" s="1"/>
  <c r="UK43" i="10" s="1"/>
  <c r="UL43" i="10" s="1"/>
  <c r="UM43" i="10" s="1"/>
  <c r="UN43" i="10" s="1"/>
  <c r="UO43" i="10" s="1"/>
  <c r="UP43" i="10" s="1"/>
  <c r="UQ43" i="10" s="1"/>
  <c r="UR43" i="10" s="1"/>
  <c r="US43" i="10" s="1"/>
  <c r="UT43" i="10" s="1"/>
  <c r="UU43" i="10" s="1"/>
  <c r="UV43" i="10" s="1"/>
  <c r="UW43" i="10" s="1"/>
  <c r="UX43" i="10" s="1"/>
  <c r="UY43" i="10" s="1"/>
  <c r="UZ43" i="10" s="1"/>
  <c r="VA43" i="10" s="1"/>
  <c r="VB43" i="10" s="1"/>
  <c r="VC43" i="10" s="1"/>
  <c r="VD43" i="10" s="1"/>
  <c r="VE43" i="10" s="1"/>
  <c r="VF43" i="10" s="1"/>
  <c r="VG43" i="10" s="1"/>
  <c r="VH43" i="10" s="1"/>
  <c r="VI43" i="10" s="1"/>
  <c r="VJ43" i="10" s="1"/>
  <c r="VK43" i="10" s="1"/>
  <c r="VL43" i="10" s="1"/>
  <c r="VM43" i="10" s="1"/>
  <c r="VN43" i="10" s="1"/>
  <c r="VO43" i="10" s="1"/>
  <c r="VP43" i="10" s="1"/>
  <c r="VQ43" i="10" s="1"/>
  <c r="VR43" i="10" s="1"/>
  <c r="VS43" i="10" s="1"/>
  <c r="VT43" i="10" s="1"/>
  <c r="VU43" i="10" s="1"/>
  <c r="VV43" i="10" s="1"/>
  <c r="VW43" i="10" s="1"/>
  <c r="VX43" i="10" s="1"/>
  <c r="VY43" i="10" s="1"/>
  <c r="VZ43" i="10" s="1"/>
  <c r="WA43" i="10" s="1"/>
  <c r="WB43" i="10" s="1"/>
  <c r="WC43" i="10" s="1"/>
  <c r="WD43" i="10" s="1"/>
  <c r="WE43" i="10" s="1"/>
  <c r="WF43" i="10" s="1"/>
  <c r="WG43" i="10" s="1"/>
  <c r="WH43" i="10" s="1"/>
  <c r="WI43" i="10" s="1"/>
  <c r="WJ43" i="10" s="1"/>
  <c r="WK43" i="10" s="1"/>
  <c r="WL43" i="10" s="1"/>
  <c r="SU19" i="10"/>
  <c r="SM29" i="10"/>
  <c r="SO27" i="10"/>
  <c r="SS23" i="10"/>
  <c r="SQ25" i="10"/>
  <c r="EL34" i="10"/>
  <c r="S118" i="8" l="1"/>
  <c r="T118" i="8" s="1"/>
  <c r="IO44" i="10"/>
  <c r="IP44" i="10" s="1"/>
  <c r="IQ44" i="10" s="1"/>
  <c r="IR44" i="10" s="1"/>
  <c r="IS44" i="10" s="1"/>
  <c r="IT44" i="10" s="1"/>
  <c r="IU44" i="10" s="1"/>
  <c r="IV44" i="10" s="1"/>
  <c r="IW44" i="10" s="1"/>
  <c r="IX44" i="10" s="1"/>
  <c r="IY44" i="10" s="1"/>
  <c r="IZ44" i="10" s="1"/>
  <c r="JA44" i="10" s="1"/>
  <c r="JB44" i="10" s="1"/>
  <c r="JC44" i="10" s="1"/>
  <c r="JD44" i="10" s="1"/>
  <c r="JE44" i="10" s="1"/>
  <c r="JF44" i="10" s="1"/>
  <c r="JG44" i="10" s="1"/>
  <c r="JH44" i="10" s="1"/>
  <c r="JI44" i="10" s="1"/>
  <c r="JJ44" i="10" s="1"/>
  <c r="JK44" i="10" s="1"/>
  <c r="JL44" i="10" s="1"/>
  <c r="JM44" i="10" s="1"/>
  <c r="DX44" i="10"/>
  <c r="DY44" i="10" s="1"/>
  <c r="DZ44" i="10" s="1"/>
  <c r="EA44" i="10" s="1"/>
  <c r="EB44" i="10" s="1"/>
  <c r="EC44" i="10" s="1"/>
  <c r="ED44" i="10" s="1"/>
  <c r="EE44" i="10" s="1"/>
  <c r="EF44" i="10" s="1"/>
  <c r="EG44" i="10" s="1"/>
  <c r="EH44" i="10" s="1"/>
  <c r="EI44" i="10" s="1"/>
  <c r="EJ44" i="10" s="1"/>
  <c r="EK44" i="10" s="1"/>
  <c r="EL44" i="10" s="1"/>
  <c r="EM44" i="10" s="1"/>
  <c r="EN44" i="10" s="1"/>
  <c r="EO44" i="10" s="1"/>
  <c r="EP44" i="10" s="1"/>
  <c r="EQ44" i="10" s="1"/>
  <c r="ER44" i="10" s="1"/>
  <c r="ES44" i="10" s="1"/>
  <c r="ET44" i="10" s="1"/>
  <c r="EU44" i="10" s="1"/>
  <c r="EV44" i="10" s="1"/>
  <c r="C45" i="10"/>
  <c r="NF44" i="10"/>
  <c r="NG44" i="10" s="1"/>
  <c r="NH44" i="10" s="1"/>
  <c r="NI44" i="10" s="1"/>
  <c r="NJ44" i="10" s="1"/>
  <c r="NK44" i="10" s="1"/>
  <c r="NL44" i="10" s="1"/>
  <c r="NM44" i="10" s="1"/>
  <c r="NN44" i="10" s="1"/>
  <c r="NO44" i="10" s="1"/>
  <c r="NP44" i="10" s="1"/>
  <c r="NQ44" i="10" s="1"/>
  <c r="NR44" i="10" s="1"/>
  <c r="NS44" i="10" s="1"/>
  <c r="NT44" i="10" s="1"/>
  <c r="NU44" i="10" s="1"/>
  <c r="NV44" i="10" s="1"/>
  <c r="NW44" i="10" s="1"/>
  <c r="NX44" i="10" s="1"/>
  <c r="NY44" i="10" s="1"/>
  <c r="NZ44" i="10" s="1"/>
  <c r="OA44" i="10" s="1"/>
  <c r="OB44" i="10" s="1"/>
  <c r="OC44" i="10" s="1"/>
  <c r="OD44" i="10" s="1"/>
  <c r="G44" i="10"/>
  <c r="H44" i="10" s="1"/>
  <c r="I44" i="10" s="1"/>
  <c r="J44" i="10" s="1"/>
  <c r="K44" i="10" s="1"/>
  <c r="L44" i="10" s="1"/>
  <c r="M44" i="10" s="1"/>
  <c r="N44" i="10" s="1"/>
  <c r="O44" i="10" s="1"/>
  <c r="P44" i="10" s="1"/>
  <c r="Q44" i="10" s="1"/>
  <c r="R44" i="10" s="1"/>
  <c r="S44" i="10" s="1"/>
  <c r="T44" i="10" s="1"/>
  <c r="U44" i="10" s="1"/>
  <c r="V44" i="10" s="1"/>
  <c r="W44" i="10" s="1"/>
  <c r="X44" i="10" s="1"/>
  <c r="Y44" i="10" s="1"/>
  <c r="Z44" i="10" s="1"/>
  <c r="AA44" i="10" s="1"/>
  <c r="AB44" i="10" s="1"/>
  <c r="AC44" i="10" s="1"/>
  <c r="AD44" i="10" s="1"/>
  <c r="AE44" i="10" s="1"/>
  <c r="AF44" i="10" s="1"/>
  <c r="AG44" i="10" s="1"/>
  <c r="RW44" i="10"/>
  <c r="RX44" i="10" s="1"/>
  <c r="RY44" i="10" s="1"/>
  <c r="RZ44" i="10" s="1"/>
  <c r="SA44" i="10" s="1"/>
  <c r="SB44" i="10" s="1"/>
  <c r="SC44" i="10" s="1"/>
  <c r="SD44" i="10" s="1"/>
  <c r="SE44" i="10" s="1"/>
  <c r="SF44" i="10" s="1"/>
  <c r="SG44" i="10" s="1"/>
  <c r="SH44" i="10" s="1"/>
  <c r="SI44" i="10" s="1"/>
  <c r="SJ44" i="10" s="1"/>
  <c r="SK44" i="10" s="1"/>
  <c r="SL44" i="10" s="1"/>
  <c r="SM44" i="10" s="1"/>
  <c r="SN44" i="10" s="1"/>
  <c r="SO44" i="10" s="1"/>
  <c r="SP44" i="10" s="1"/>
  <c r="SQ44" i="10" s="1"/>
  <c r="SR44" i="10" s="1"/>
  <c r="SS44" i="10" s="1"/>
  <c r="ST44" i="10" s="1"/>
  <c r="SU44" i="10" s="1"/>
  <c r="SV44" i="10" s="1"/>
  <c r="SW44" i="10" s="1"/>
  <c r="SX44" i="10" s="1"/>
  <c r="SY44" i="10" s="1"/>
  <c r="SZ44" i="10" s="1"/>
  <c r="TA44" i="10" s="1"/>
  <c r="TB44" i="10" s="1"/>
  <c r="TC44" i="10" s="1"/>
  <c r="TD44" i="10" s="1"/>
  <c r="TE44" i="10" s="1"/>
  <c r="TF44" i="10" s="1"/>
  <c r="TG44" i="10" s="1"/>
  <c r="TH44" i="10" s="1"/>
  <c r="TI44" i="10" s="1"/>
  <c r="TJ44" i="10" s="1"/>
  <c r="TK44" i="10" s="1"/>
  <c r="TL44" i="10" s="1"/>
  <c r="TM44" i="10" s="1"/>
  <c r="TN44" i="10" s="1"/>
  <c r="TO44" i="10" s="1"/>
  <c r="TP44" i="10" s="1"/>
  <c r="TQ44" i="10" s="1"/>
  <c r="TR44" i="10" s="1"/>
  <c r="TS44" i="10" s="1"/>
  <c r="TT44" i="10" s="1"/>
  <c r="TU44" i="10" s="1"/>
  <c r="TV44" i="10" s="1"/>
  <c r="TW44" i="10" s="1"/>
  <c r="TX44" i="10" s="1"/>
  <c r="TY44" i="10" s="1"/>
  <c r="TZ44" i="10" s="1"/>
  <c r="UA44" i="10" s="1"/>
  <c r="UB44" i="10" s="1"/>
  <c r="UC44" i="10" s="1"/>
  <c r="UD44" i="10" s="1"/>
  <c r="UE44" i="10" s="1"/>
  <c r="UF44" i="10" s="1"/>
  <c r="UG44" i="10" s="1"/>
  <c r="UH44" i="10" s="1"/>
  <c r="UI44" i="10" s="1"/>
  <c r="UJ44" i="10" s="1"/>
  <c r="UK44" i="10" s="1"/>
  <c r="UL44" i="10" s="1"/>
  <c r="UM44" i="10" s="1"/>
  <c r="UN44" i="10" s="1"/>
  <c r="UO44" i="10" s="1"/>
  <c r="UP44" i="10" s="1"/>
  <c r="UQ44" i="10" s="1"/>
  <c r="UR44" i="10" s="1"/>
  <c r="US44" i="10" s="1"/>
  <c r="UT44" i="10" s="1"/>
  <c r="UU44" i="10" s="1"/>
  <c r="UV44" i="10" s="1"/>
  <c r="UW44" i="10" s="1"/>
  <c r="UX44" i="10" s="1"/>
  <c r="UY44" i="10" s="1"/>
  <c r="UZ44" i="10" s="1"/>
  <c r="VA44" i="10" s="1"/>
  <c r="VB44" i="10" s="1"/>
  <c r="VC44" i="10" s="1"/>
  <c r="VD44" i="10" s="1"/>
  <c r="VE44" i="10" s="1"/>
  <c r="VF44" i="10" s="1"/>
  <c r="VG44" i="10" s="1"/>
  <c r="VH44" i="10" s="1"/>
  <c r="VI44" i="10" s="1"/>
  <c r="VJ44" i="10" s="1"/>
  <c r="VK44" i="10" s="1"/>
  <c r="VL44" i="10" s="1"/>
  <c r="VM44" i="10" s="1"/>
  <c r="VN44" i="10" s="1"/>
  <c r="VO44" i="10" s="1"/>
  <c r="VP44" i="10" s="1"/>
  <c r="VQ44" i="10" s="1"/>
  <c r="VR44" i="10" s="1"/>
  <c r="VS44" i="10" s="1"/>
  <c r="VT44" i="10" s="1"/>
  <c r="VU44" i="10" s="1"/>
  <c r="VV44" i="10" s="1"/>
  <c r="VW44" i="10" s="1"/>
  <c r="VX44" i="10" s="1"/>
  <c r="VY44" i="10" s="1"/>
  <c r="VZ44" i="10" s="1"/>
  <c r="WA44" i="10" s="1"/>
  <c r="WB44" i="10" s="1"/>
  <c r="WC44" i="10" s="1"/>
  <c r="WD44" i="10" s="1"/>
  <c r="WE44" i="10" s="1"/>
  <c r="WF44" i="10" s="1"/>
  <c r="WG44" i="10" s="1"/>
  <c r="WH44" i="10" s="1"/>
  <c r="WI44" i="10" s="1"/>
  <c r="WJ44" i="10" s="1"/>
  <c r="WK44" i="10" s="1"/>
  <c r="WL44" i="10" s="1"/>
  <c r="ST23" i="10"/>
  <c r="SN29" i="10"/>
  <c r="SV19" i="10"/>
  <c r="SR25" i="10"/>
  <c r="SP27" i="10"/>
  <c r="U118" i="8" l="1"/>
  <c r="G45" i="10"/>
  <c r="H45" i="10" s="1"/>
  <c r="I45" i="10" s="1"/>
  <c r="J45" i="10" s="1"/>
  <c r="K45" i="10" s="1"/>
  <c r="L45" i="10" s="1"/>
  <c r="M45" i="10" s="1"/>
  <c r="N45" i="10" s="1"/>
  <c r="O45" i="10" s="1"/>
  <c r="P45" i="10" s="1"/>
  <c r="Q45" i="10" s="1"/>
  <c r="R45" i="10" s="1"/>
  <c r="S45" i="10" s="1"/>
  <c r="T45" i="10" s="1"/>
  <c r="U45" i="10" s="1"/>
  <c r="V45" i="10" s="1"/>
  <c r="W45" i="10" s="1"/>
  <c r="X45" i="10" s="1"/>
  <c r="Y45" i="10" s="1"/>
  <c r="Z45" i="10" s="1"/>
  <c r="AA45" i="10" s="1"/>
  <c r="AB45" i="10" s="1"/>
  <c r="AC45" i="10" s="1"/>
  <c r="AD45" i="10" s="1"/>
  <c r="AE45" i="10" s="1"/>
  <c r="AF45" i="10" s="1"/>
  <c r="AG45" i="10" s="1"/>
  <c r="AH45" i="10" s="1"/>
  <c r="RW45" i="10"/>
  <c r="RX45" i="10" s="1"/>
  <c r="RY45" i="10" s="1"/>
  <c r="RZ45" i="10" s="1"/>
  <c r="SA45" i="10" s="1"/>
  <c r="SB45" i="10" s="1"/>
  <c r="SC45" i="10" s="1"/>
  <c r="SD45" i="10" s="1"/>
  <c r="SE45" i="10" s="1"/>
  <c r="SF45" i="10" s="1"/>
  <c r="SG45" i="10" s="1"/>
  <c r="SH45" i="10" s="1"/>
  <c r="SI45" i="10" s="1"/>
  <c r="SJ45" i="10" s="1"/>
  <c r="SK45" i="10" s="1"/>
  <c r="SL45" i="10" s="1"/>
  <c r="SM45" i="10" s="1"/>
  <c r="SN45" i="10" s="1"/>
  <c r="SO45" i="10" s="1"/>
  <c r="SP45" i="10" s="1"/>
  <c r="SQ45" i="10" s="1"/>
  <c r="SR45" i="10" s="1"/>
  <c r="SS45" i="10" s="1"/>
  <c r="ST45" i="10" s="1"/>
  <c r="SU45" i="10" s="1"/>
  <c r="SV45" i="10" s="1"/>
  <c r="SW45" i="10" s="1"/>
  <c r="SX45" i="10" s="1"/>
  <c r="SY45" i="10" s="1"/>
  <c r="SZ45" i="10" s="1"/>
  <c r="TA45" i="10" s="1"/>
  <c r="TB45" i="10" s="1"/>
  <c r="TC45" i="10" s="1"/>
  <c r="TD45" i="10" s="1"/>
  <c r="TE45" i="10" s="1"/>
  <c r="TF45" i="10" s="1"/>
  <c r="TG45" i="10" s="1"/>
  <c r="TH45" i="10" s="1"/>
  <c r="TI45" i="10" s="1"/>
  <c r="TJ45" i="10" s="1"/>
  <c r="TK45" i="10" s="1"/>
  <c r="TL45" i="10" s="1"/>
  <c r="TM45" i="10" s="1"/>
  <c r="TN45" i="10" s="1"/>
  <c r="TO45" i="10" s="1"/>
  <c r="TP45" i="10" s="1"/>
  <c r="TQ45" i="10" s="1"/>
  <c r="TR45" i="10" s="1"/>
  <c r="TS45" i="10" s="1"/>
  <c r="TT45" i="10" s="1"/>
  <c r="TU45" i="10" s="1"/>
  <c r="TV45" i="10" s="1"/>
  <c r="TW45" i="10" s="1"/>
  <c r="TX45" i="10" s="1"/>
  <c r="TY45" i="10" s="1"/>
  <c r="TZ45" i="10" s="1"/>
  <c r="UA45" i="10" s="1"/>
  <c r="UB45" i="10" s="1"/>
  <c r="UC45" i="10" s="1"/>
  <c r="UD45" i="10" s="1"/>
  <c r="UE45" i="10" s="1"/>
  <c r="UF45" i="10" s="1"/>
  <c r="UG45" i="10" s="1"/>
  <c r="UH45" i="10" s="1"/>
  <c r="UI45" i="10" s="1"/>
  <c r="UJ45" i="10" s="1"/>
  <c r="UK45" i="10" s="1"/>
  <c r="UL45" i="10" s="1"/>
  <c r="UM45" i="10" s="1"/>
  <c r="UN45" i="10" s="1"/>
  <c r="UO45" i="10" s="1"/>
  <c r="UP45" i="10" s="1"/>
  <c r="UQ45" i="10" s="1"/>
  <c r="UR45" i="10" s="1"/>
  <c r="US45" i="10" s="1"/>
  <c r="UT45" i="10" s="1"/>
  <c r="UU45" i="10" s="1"/>
  <c r="UV45" i="10" s="1"/>
  <c r="UW45" i="10" s="1"/>
  <c r="UX45" i="10" s="1"/>
  <c r="UY45" i="10" s="1"/>
  <c r="UZ45" i="10" s="1"/>
  <c r="VA45" i="10" s="1"/>
  <c r="VB45" i="10" s="1"/>
  <c r="VC45" i="10" s="1"/>
  <c r="VD45" i="10" s="1"/>
  <c r="VE45" i="10" s="1"/>
  <c r="VF45" i="10" s="1"/>
  <c r="VG45" i="10" s="1"/>
  <c r="VH45" i="10" s="1"/>
  <c r="VI45" i="10" s="1"/>
  <c r="VJ45" i="10" s="1"/>
  <c r="VK45" i="10" s="1"/>
  <c r="VL45" i="10" s="1"/>
  <c r="VM45" i="10" s="1"/>
  <c r="VN45" i="10" s="1"/>
  <c r="VO45" i="10" s="1"/>
  <c r="VP45" i="10" s="1"/>
  <c r="VQ45" i="10" s="1"/>
  <c r="VR45" i="10" s="1"/>
  <c r="VS45" i="10" s="1"/>
  <c r="VT45" i="10" s="1"/>
  <c r="VU45" i="10" s="1"/>
  <c r="VV45" i="10" s="1"/>
  <c r="VW45" i="10" s="1"/>
  <c r="VX45" i="10" s="1"/>
  <c r="VY45" i="10" s="1"/>
  <c r="VZ45" i="10" s="1"/>
  <c r="WA45" i="10" s="1"/>
  <c r="WB45" i="10" s="1"/>
  <c r="WC45" i="10" s="1"/>
  <c r="WD45" i="10" s="1"/>
  <c r="WE45" i="10" s="1"/>
  <c r="WF45" i="10" s="1"/>
  <c r="WG45" i="10" s="1"/>
  <c r="WH45" i="10" s="1"/>
  <c r="WI45" i="10" s="1"/>
  <c r="WJ45" i="10" s="1"/>
  <c r="WK45" i="10" s="1"/>
  <c r="WL45" i="10" s="1"/>
  <c r="IO45" i="10"/>
  <c r="IP45" i="10" s="1"/>
  <c r="IQ45" i="10" s="1"/>
  <c r="IR45" i="10" s="1"/>
  <c r="IS45" i="10" s="1"/>
  <c r="IT45" i="10" s="1"/>
  <c r="IU45" i="10" s="1"/>
  <c r="IV45" i="10" s="1"/>
  <c r="IW45" i="10" s="1"/>
  <c r="IX45" i="10" s="1"/>
  <c r="IY45" i="10" s="1"/>
  <c r="IZ45" i="10" s="1"/>
  <c r="JA45" i="10" s="1"/>
  <c r="JB45" i="10" s="1"/>
  <c r="JC45" i="10" s="1"/>
  <c r="JD45" i="10" s="1"/>
  <c r="JE45" i="10" s="1"/>
  <c r="JF45" i="10" s="1"/>
  <c r="JG45" i="10" s="1"/>
  <c r="JH45" i="10" s="1"/>
  <c r="JI45" i="10" s="1"/>
  <c r="JJ45" i="10" s="1"/>
  <c r="JK45" i="10" s="1"/>
  <c r="JL45" i="10" s="1"/>
  <c r="JM45" i="10" s="1"/>
  <c r="JN45" i="10" s="1"/>
  <c r="NF45" i="10"/>
  <c r="NG45" i="10" s="1"/>
  <c r="NH45" i="10" s="1"/>
  <c r="NI45" i="10" s="1"/>
  <c r="NJ45" i="10" s="1"/>
  <c r="NK45" i="10" s="1"/>
  <c r="NL45" i="10" s="1"/>
  <c r="NM45" i="10" s="1"/>
  <c r="NN45" i="10" s="1"/>
  <c r="NO45" i="10" s="1"/>
  <c r="NP45" i="10" s="1"/>
  <c r="NQ45" i="10" s="1"/>
  <c r="NR45" i="10" s="1"/>
  <c r="NS45" i="10" s="1"/>
  <c r="NT45" i="10" s="1"/>
  <c r="NU45" i="10" s="1"/>
  <c r="NV45" i="10" s="1"/>
  <c r="NW45" i="10" s="1"/>
  <c r="NX45" i="10" s="1"/>
  <c r="NY45" i="10" s="1"/>
  <c r="NZ45" i="10" s="1"/>
  <c r="OA45" i="10" s="1"/>
  <c r="OB45" i="10" s="1"/>
  <c r="OC45" i="10" s="1"/>
  <c r="OD45" i="10" s="1"/>
  <c r="OE45" i="10" s="1"/>
  <c r="DX45" i="10"/>
  <c r="DY45" i="10" s="1"/>
  <c r="DZ45" i="10" s="1"/>
  <c r="EA45" i="10" s="1"/>
  <c r="EB45" i="10" s="1"/>
  <c r="EC45" i="10" s="1"/>
  <c r="ED45" i="10" s="1"/>
  <c r="EE45" i="10" s="1"/>
  <c r="EF45" i="10" s="1"/>
  <c r="EG45" i="10" s="1"/>
  <c r="EH45" i="10" s="1"/>
  <c r="EI45" i="10" s="1"/>
  <c r="EJ45" i="10" s="1"/>
  <c r="EK45" i="10" s="1"/>
  <c r="EL45" i="10" s="1"/>
  <c r="EM45" i="10" s="1"/>
  <c r="EN45" i="10" s="1"/>
  <c r="EO45" i="10" s="1"/>
  <c r="EP45" i="10" s="1"/>
  <c r="EQ45" i="10" s="1"/>
  <c r="ER45" i="10" s="1"/>
  <c r="ES45" i="10" s="1"/>
  <c r="ET45" i="10" s="1"/>
  <c r="EU45" i="10" s="1"/>
  <c r="EV45" i="10" s="1"/>
  <c r="EW45" i="10" s="1"/>
  <c r="C46" i="10"/>
  <c r="SS25" i="10"/>
  <c r="SO29" i="10"/>
  <c r="SU23" i="10"/>
  <c r="SQ27" i="10"/>
  <c r="SW19" i="10"/>
  <c r="V118" i="8" l="1"/>
  <c r="G46" i="10"/>
  <c r="H46" i="10" s="1"/>
  <c r="I46" i="10" s="1"/>
  <c r="J46" i="10" s="1"/>
  <c r="K46" i="10" s="1"/>
  <c r="L46" i="10" s="1"/>
  <c r="M46" i="10" s="1"/>
  <c r="N46" i="10" s="1"/>
  <c r="O46" i="10" s="1"/>
  <c r="P46" i="10" s="1"/>
  <c r="Q46" i="10" s="1"/>
  <c r="R46" i="10" s="1"/>
  <c r="S46" i="10" s="1"/>
  <c r="T46" i="10" s="1"/>
  <c r="U46" i="10" s="1"/>
  <c r="V46" i="10" s="1"/>
  <c r="W46" i="10" s="1"/>
  <c r="X46" i="10" s="1"/>
  <c r="Y46" i="10" s="1"/>
  <c r="Z46" i="10" s="1"/>
  <c r="AA46" i="10" s="1"/>
  <c r="AB46" i="10" s="1"/>
  <c r="AC46" i="10" s="1"/>
  <c r="AD46" i="10" s="1"/>
  <c r="AE46" i="10" s="1"/>
  <c r="AF46" i="10" s="1"/>
  <c r="AG46" i="10" s="1"/>
  <c r="AH46" i="10" s="1"/>
  <c r="AI46" i="10" s="1"/>
  <c r="RW46" i="10"/>
  <c r="RX46" i="10" s="1"/>
  <c r="RY46" i="10" s="1"/>
  <c r="RZ46" i="10" s="1"/>
  <c r="SA46" i="10" s="1"/>
  <c r="SB46" i="10" s="1"/>
  <c r="SC46" i="10" s="1"/>
  <c r="SD46" i="10" s="1"/>
  <c r="SE46" i="10" s="1"/>
  <c r="SF46" i="10" s="1"/>
  <c r="SG46" i="10" s="1"/>
  <c r="SH46" i="10" s="1"/>
  <c r="SI46" i="10" s="1"/>
  <c r="SJ46" i="10" s="1"/>
  <c r="SK46" i="10" s="1"/>
  <c r="SL46" i="10" s="1"/>
  <c r="SM46" i="10" s="1"/>
  <c r="SN46" i="10" s="1"/>
  <c r="SO46" i="10" s="1"/>
  <c r="SP46" i="10" s="1"/>
  <c r="SQ46" i="10" s="1"/>
  <c r="SR46" i="10" s="1"/>
  <c r="SS46" i="10" s="1"/>
  <c r="ST46" i="10" s="1"/>
  <c r="SU46" i="10" s="1"/>
  <c r="SV46" i="10" s="1"/>
  <c r="SW46" i="10" s="1"/>
  <c r="SX46" i="10" s="1"/>
  <c r="SY46" i="10" s="1"/>
  <c r="SZ46" i="10" s="1"/>
  <c r="TA46" i="10" s="1"/>
  <c r="TB46" i="10" s="1"/>
  <c r="TC46" i="10" s="1"/>
  <c r="TD46" i="10" s="1"/>
  <c r="TE46" i="10" s="1"/>
  <c r="TF46" i="10" s="1"/>
  <c r="TG46" i="10" s="1"/>
  <c r="TH46" i="10" s="1"/>
  <c r="TI46" i="10" s="1"/>
  <c r="TJ46" i="10" s="1"/>
  <c r="TK46" i="10" s="1"/>
  <c r="TL46" i="10" s="1"/>
  <c r="TM46" i="10" s="1"/>
  <c r="TN46" i="10" s="1"/>
  <c r="TO46" i="10" s="1"/>
  <c r="TP46" i="10" s="1"/>
  <c r="TQ46" i="10" s="1"/>
  <c r="TR46" i="10" s="1"/>
  <c r="TS46" i="10" s="1"/>
  <c r="TT46" i="10" s="1"/>
  <c r="TU46" i="10" s="1"/>
  <c r="TV46" i="10" s="1"/>
  <c r="TW46" i="10" s="1"/>
  <c r="TX46" i="10" s="1"/>
  <c r="TY46" i="10" s="1"/>
  <c r="TZ46" i="10" s="1"/>
  <c r="UA46" i="10" s="1"/>
  <c r="UB46" i="10" s="1"/>
  <c r="UC46" i="10" s="1"/>
  <c r="UD46" i="10" s="1"/>
  <c r="UE46" i="10" s="1"/>
  <c r="UF46" i="10" s="1"/>
  <c r="UG46" i="10" s="1"/>
  <c r="UH46" i="10" s="1"/>
  <c r="UI46" i="10" s="1"/>
  <c r="UJ46" i="10" s="1"/>
  <c r="UK46" i="10" s="1"/>
  <c r="UL46" i="10" s="1"/>
  <c r="UM46" i="10" s="1"/>
  <c r="UN46" i="10" s="1"/>
  <c r="UO46" i="10" s="1"/>
  <c r="UP46" i="10" s="1"/>
  <c r="UQ46" i="10" s="1"/>
  <c r="UR46" i="10" s="1"/>
  <c r="US46" i="10" s="1"/>
  <c r="UT46" i="10" s="1"/>
  <c r="UU46" i="10" s="1"/>
  <c r="UV46" i="10" s="1"/>
  <c r="UW46" i="10" s="1"/>
  <c r="UX46" i="10" s="1"/>
  <c r="UY46" i="10" s="1"/>
  <c r="UZ46" i="10" s="1"/>
  <c r="VA46" i="10" s="1"/>
  <c r="VB46" i="10" s="1"/>
  <c r="VC46" i="10" s="1"/>
  <c r="VD46" i="10" s="1"/>
  <c r="VE46" i="10" s="1"/>
  <c r="VF46" i="10" s="1"/>
  <c r="VG46" i="10" s="1"/>
  <c r="VH46" i="10" s="1"/>
  <c r="VI46" i="10" s="1"/>
  <c r="VJ46" i="10" s="1"/>
  <c r="VK46" i="10" s="1"/>
  <c r="VL46" i="10" s="1"/>
  <c r="VM46" i="10" s="1"/>
  <c r="VN46" i="10" s="1"/>
  <c r="VO46" i="10" s="1"/>
  <c r="VP46" i="10" s="1"/>
  <c r="VQ46" i="10" s="1"/>
  <c r="VR46" i="10" s="1"/>
  <c r="VS46" i="10" s="1"/>
  <c r="VT46" i="10" s="1"/>
  <c r="VU46" i="10" s="1"/>
  <c r="VV46" i="10" s="1"/>
  <c r="VW46" i="10" s="1"/>
  <c r="VX46" i="10" s="1"/>
  <c r="VY46" i="10" s="1"/>
  <c r="VZ46" i="10" s="1"/>
  <c r="WA46" i="10" s="1"/>
  <c r="WB46" i="10" s="1"/>
  <c r="WC46" i="10" s="1"/>
  <c r="WD46" i="10" s="1"/>
  <c r="WE46" i="10" s="1"/>
  <c r="WF46" i="10" s="1"/>
  <c r="WG46" i="10" s="1"/>
  <c r="WH46" i="10" s="1"/>
  <c r="WI46" i="10" s="1"/>
  <c r="WJ46" i="10" s="1"/>
  <c r="WK46" i="10" s="1"/>
  <c r="WL46" i="10" s="1"/>
  <c r="DX46" i="10"/>
  <c r="DY46" i="10" s="1"/>
  <c r="DZ46" i="10" s="1"/>
  <c r="EA46" i="10" s="1"/>
  <c r="EB46" i="10" s="1"/>
  <c r="EC46" i="10" s="1"/>
  <c r="ED46" i="10" s="1"/>
  <c r="EE46" i="10" s="1"/>
  <c r="EF46" i="10" s="1"/>
  <c r="EG46" i="10" s="1"/>
  <c r="EH46" i="10" s="1"/>
  <c r="EI46" i="10" s="1"/>
  <c r="EJ46" i="10" s="1"/>
  <c r="EK46" i="10" s="1"/>
  <c r="EL46" i="10" s="1"/>
  <c r="EM46" i="10" s="1"/>
  <c r="EN46" i="10" s="1"/>
  <c r="EO46" i="10" s="1"/>
  <c r="EP46" i="10" s="1"/>
  <c r="EQ46" i="10" s="1"/>
  <c r="ER46" i="10" s="1"/>
  <c r="ES46" i="10" s="1"/>
  <c r="ET46" i="10" s="1"/>
  <c r="EU46" i="10" s="1"/>
  <c r="EV46" i="10" s="1"/>
  <c r="EW46" i="10" s="1"/>
  <c r="EX46" i="10" s="1"/>
  <c r="C47" i="10"/>
  <c r="IO46" i="10"/>
  <c r="IP46" i="10" s="1"/>
  <c r="IQ46" i="10" s="1"/>
  <c r="IR46" i="10" s="1"/>
  <c r="IS46" i="10" s="1"/>
  <c r="IT46" i="10" s="1"/>
  <c r="IU46" i="10" s="1"/>
  <c r="IV46" i="10" s="1"/>
  <c r="IW46" i="10" s="1"/>
  <c r="IX46" i="10" s="1"/>
  <c r="IY46" i="10" s="1"/>
  <c r="IZ46" i="10" s="1"/>
  <c r="JA46" i="10" s="1"/>
  <c r="JB46" i="10" s="1"/>
  <c r="JC46" i="10" s="1"/>
  <c r="JD46" i="10" s="1"/>
  <c r="JE46" i="10" s="1"/>
  <c r="JF46" i="10" s="1"/>
  <c r="JG46" i="10" s="1"/>
  <c r="JH46" i="10" s="1"/>
  <c r="JI46" i="10" s="1"/>
  <c r="JJ46" i="10" s="1"/>
  <c r="JK46" i="10" s="1"/>
  <c r="JL46" i="10" s="1"/>
  <c r="JM46" i="10" s="1"/>
  <c r="JN46" i="10" s="1"/>
  <c r="JO46" i="10" s="1"/>
  <c r="NF46" i="10"/>
  <c r="NG46" i="10" s="1"/>
  <c r="NH46" i="10" s="1"/>
  <c r="NI46" i="10" s="1"/>
  <c r="NJ46" i="10" s="1"/>
  <c r="NK46" i="10" s="1"/>
  <c r="NL46" i="10" s="1"/>
  <c r="NM46" i="10" s="1"/>
  <c r="NN46" i="10" s="1"/>
  <c r="NO46" i="10" s="1"/>
  <c r="NP46" i="10" s="1"/>
  <c r="NQ46" i="10" s="1"/>
  <c r="NR46" i="10" s="1"/>
  <c r="NS46" i="10" s="1"/>
  <c r="NT46" i="10" s="1"/>
  <c r="NU46" i="10" s="1"/>
  <c r="NV46" i="10" s="1"/>
  <c r="NW46" i="10" s="1"/>
  <c r="NX46" i="10" s="1"/>
  <c r="NY46" i="10" s="1"/>
  <c r="NZ46" i="10" s="1"/>
  <c r="OA46" i="10" s="1"/>
  <c r="OB46" i="10" s="1"/>
  <c r="OC46" i="10" s="1"/>
  <c r="OD46" i="10" s="1"/>
  <c r="OE46" i="10" s="1"/>
  <c r="OF46" i="10" s="1"/>
  <c r="SR27" i="10"/>
  <c r="SV23" i="10"/>
  <c r="SP29" i="10"/>
  <c r="SX19" i="10"/>
  <c r="ST25" i="10"/>
  <c r="W118" i="8" l="1"/>
  <c r="IO47" i="10"/>
  <c r="IP47" i="10" s="1"/>
  <c r="IQ47" i="10" s="1"/>
  <c r="IR47" i="10" s="1"/>
  <c r="IS47" i="10" s="1"/>
  <c r="IT47" i="10" s="1"/>
  <c r="IU47" i="10" s="1"/>
  <c r="IV47" i="10" s="1"/>
  <c r="IW47" i="10" s="1"/>
  <c r="IX47" i="10" s="1"/>
  <c r="IY47" i="10" s="1"/>
  <c r="IZ47" i="10" s="1"/>
  <c r="JA47" i="10" s="1"/>
  <c r="JB47" i="10" s="1"/>
  <c r="JC47" i="10" s="1"/>
  <c r="JD47" i="10" s="1"/>
  <c r="JE47" i="10" s="1"/>
  <c r="JF47" i="10" s="1"/>
  <c r="JG47" i="10" s="1"/>
  <c r="JH47" i="10" s="1"/>
  <c r="JI47" i="10" s="1"/>
  <c r="JJ47" i="10" s="1"/>
  <c r="JK47" i="10" s="1"/>
  <c r="JL47" i="10" s="1"/>
  <c r="JM47" i="10" s="1"/>
  <c r="JN47" i="10" s="1"/>
  <c r="JO47" i="10" s="1"/>
  <c r="JP47" i="10" s="1"/>
  <c r="DX47" i="10"/>
  <c r="DY47" i="10" s="1"/>
  <c r="DZ47" i="10" s="1"/>
  <c r="EA47" i="10" s="1"/>
  <c r="EB47" i="10" s="1"/>
  <c r="EC47" i="10" s="1"/>
  <c r="ED47" i="10" s="1"/>
  <c r="EE47" i="10" s="1"/>
  <c r="EF47" i="10" s="1"/>
  <c r="EG47" i="10" s="1"/>
  <c r="EH47" i="10" s="1"/>
  <c r="EI47" i="10" s="1"/>
  <c r="EJ47" i="10" s="1"/>
  <c r="EK47" i="10" s="1"/>
  <c r="EL47" i="10" s="1"/>
  <c r="EM47" i="10" s="1"/>
  <c r="EN47" i="10" s="1"/>
  <c r="EO47" i="10" s="1"/>
  <c r="EP47" i="10" s="1"/>
  <c r="EQ47" i="10" s="1"/>
  <c r="ER47" i="10" s="1"/>
  <c r="ES47" i="10" s="1"/>
  <c r="ET47" i="10" s="1"/>
  <c r="EU47" i="10" s="1"/>
  <c r="EV47" i="10" s="1"/>
  <c r="EW47" i="10" s="1"/>
  <c r="EX47" i="10" s="1"/>
  <c r="EY47" i="10" s="1"/>
  <c r="C48" i="10"/>
  <c r="NF47" i="10"/>
  <c r="NG47" i="10" s="1"/>
  <c r="NH47" i="10" s="1"/>
  <c r="NI47" i="10" s="1"/>
  <c r="NJ47" i="10" s="1"/>
  <c r="NK47" i="10" s="1"/>
  <c r="NL47" i="10" s="1"/>
  <c r="NM47" i="10" s="1"/>
  <c r="NN47" i="10" s="1"/>
  <c r="NO47" i="10" s="1"/>
  <c r="NP47" i="10" s="1"/>
  <c r="NQ47" i="10" s="1"/>
  <c r="NR47" i="10" s="1"/>
  <c r="NS47" i="10" s="1"/>
  <c r="NT47" i="10" s="1"/>
  <c r="NU47" i="10" s="1"/>
  <c r="NV47" i="10" s="1"/>
  <c r="NW47" i="10" s="1"/>
  <c r="NX47" i="10" s="1"/>
  <c r="NY47" i="10" s="1"/>
  <c r="NZ47" i="10" s="1"/>
  <c r="OA47" i="10" s="1"/>
  <c r="OB47" i="10" s="1"/>
  <c r="OC47" i="10" s="1"/>
  <c r="OD47" i="10" s="1"/>
  <c r="OE47" i="10" s="1"/>
  <c r="OF47" i="10" s="1"/>
  <c r="OG47" i="10" s="1"/>
  <c r="G47" i="10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AH47" i="10" s="1"/>
  <c r="AI47" i="10" s="1"/>
  <c r="AJ47" i="10" s="1"/>
  <c r="RW47" i="10"/>
  <c r="RX47" i="10" s="1"/>
  <c r="RY47" i="10" s="1"/>
  <c r="RZ47" i="10" s="1"/>
  <c r="SA47" i="10" s="1"/>
  <c r="SB47" i="10" s="1"/>
  <c r="SC47" i="10" s="1"/>
  <c r="SD47" i="10" s="1"/>
  <c r="SE47" i="10" s="1"/>
  <c r="SF47" i="10" s="1"/>
  <c r="SG47" i="10" s="1"/>
  <c r="SH47" i="10" s="1"/>
  <c r="SI47" i="10" s="1"/>
  <c r="SJ47" i="10" s="1"/>
  <c r="SK47" i="10" s="1"/>
  <c r="SL47" i="10" s="1"/>
  <c r="SM47" i="10" s="1"/>
  <c r="SN47" i="10" s="1"/>
  <c r="SO47" i="10" s="1"/>
  <c r="SP47" i="10" s="1"/>
  <c r="SQ47" i="10" s="1"/>
  <c r="SR47" i="10" s="1"/>
  <c r="SS47" i="10" s="1"/>
  <c r="ST47" i="10" s="1"/>
  <c r="SU47" i="10" s="1"/>
  <c r="SV47" i="10" s="1"/>
  <c r="SW47" i="10" s="1"/>
  <c r="SX47" i="10" s="1"/>
  <c r="SY47" i="10" s="1"/>
  <c r="SZ47" i="10" s="1"/>
  <c r="TA47" i="10" s="1"/>
  <c r="TB47" i="10" s="1"/>
  <c r="TC47" i="10" s="1"/>
  <c r="TD47" i="10" s="1"/>
  <c r="TE47" i="10" s="1"/>
  <c r="TF47" i="10" s="1"/>
  <c r="TG47" i="10" s="1"/>
  <c r="TH47" i="10" s="1"/>
  <c r="TI47" i="10" s="1"/>
  <c r="TJ47" i="10" s="1"/>
  <c r="TK47" i="10" s="1"/>
  <c r="TL47" i="10" s="1"/>
  <c r="TM47" i="10" s="1"/>
  <c r="TN47" i="10" s="1"/>
  <c r="TO47" i="10" s="1"/>
  <c r="TP47" i="10" s="1"/>
  <c r="TQ47" i="10" s="1"/>
  <c r="TR47" i="10" s="1"/>
  <c r="TS47" i="10" s="1"/>
  <c r="TT47" i="10" s="1"/>
  <c r="TU47" i="10" s="1"/>
  <c r="TV47" i="10" s="1"/>
  <c r="TW47" i="10" s="1"/>
  <c r="TX47" i="10" s="1"/>
  <c r="TY47" i="10" s="1"/>
  <c r="TZ47" i="10" s="1"/>
  <c r="UA47" i="10" s="1"/>
  <c r="UB47" i="10" s="1"/>
  <c r="UC47" i="10" s="1"/>
  <c r="UD47" i="10" s="1"/>
  <c r="UE47" i="10" s="1"/>
  <c r="UF47" i="10" s="1"/>
  <c r="UG47" i="10" s="1"/>
  <c r="UH47" i="10" s="1"/>
  <c r="UI47" i="10" s="1"/>
  <c r="UJ47" i="10" s="1"/>
  <c r="UK47" i="10" s="1"/>
  <c r="UL47" i="10" s="1"/>
  <c r="UM47" i="10" s="1"/>
  <c r="UN47" i="10" s="1"/>
  <c r="UO47" i="10" s="1"/>
  <c r="UP47" i="10" s="1"/>
  <c r="UQ47" i="10" s="1"/>
  <c r="UR47" i="10" s="1"/>
  <c r="US47" i="10" s="1"/>
  <c r="UT47" i="10" s="1"/>
  <c r="UU47" i="10" s="1"/>
  <c r="UV47" i="10" s="1"/>
  <c r="UW47" i="10" s="1"/>
  <c r="UX47" i="10" s="1"/>
  <c r="UY47" i="10" s="1"/>
  <c r="UZ47" i="10" s="1"/>
  <c r="VA47" i="10" s="1"/>
  <c r="VB47" i="10" s="1"/>
  <c r="VC47" i="10" s="1"/>
  <c r="VD47" i="10" s="1"/>
  <c r="VE47" i="10" s="1"/>
  <c r="VF47" i="10" s="1"/>
  <c r="VG47" i="10" s="1"/>
  <c r="VH47" i="10" s="1"/>
  <c r="VI47" i="10" s="1"/>
  <c r="VJ47" i="10" s="1"/>
  <c r="VK47" i="10" s="1"/>
  <c r="VL47" i="10" s="1"/>
  <c r="VM47" i="10" s="1"/>
  <c r="VN47" i="10" s="1"/>
  <c r="VO47" i="10" s="1"/>
  <c r="VP47" i="10" s="1"/>
  <c r="VQ47" i="10" s="1"/>
  <c r="VR47" i="10" s="1"/>
  <c r="VS47" i="10" s="1"/>
  <c r="VT47" i="10" s="1"/>
  <c r="VU47" i="10" s="1"/>
  <c r="VV47" i="10" s="1"/>
  <c r="VW47" i="10" s="1"/>
  <c r="VX47" i="10" s="1"/>
  <c r="VY47" i="10" s="1"/>
  <c r="VZ47" i="10" s="1"/>
  <c r="WA47" i="10" s="1"/>
  <c r="WB47" i="10" s="1"/>
  <c r="WC47" i="10" s="1"/>
  <c r="WD47" i="10" s="1"/>
  <c r="WE47" i="10" s="1"/>
  <c r="WF47" i="10" s="1"/>
  <c r="WG47" i="10" s="1"/>
  <c r="WH47" i="10" s="1"/>
  <c r="WI47" i="10" s="1"/>
  <c r="WJ47" i="10" s="1"/>
  <c r="WK47" i="10" s="1"/>
  <c r="WL47" i="10" s="1"/>
  <c r="SW23" i="10"/>
  <c r="SY19" i="10"/>
  <c r="SS27" i="10"/>
  <c r="SQ29" i="10"/>
  <c r="SU25" i="10"/>
  <c r="X118" i="8" l="1"/>
  <c r="IO48" i="10"/>
  <c r="IP48" i="10" s="1"/>
  <c r="IQ48" i="10" s="1"/>
  <c r="IR48" i="10" s="1"/>
  <c r="IS48" i="10" s="1"/>
  <c r="IT48" i="10" s="1"/>
  <c r="IU48" i="10" s="1"/>
  <c r="IV48" i="10" s="1"/>
  <c r="IW48" i="10" s="1"/>
  <c r="IX48" i="10" s="1"/>
  <c r="IY48" i="10" s="1"/>
  <c r="IZ48" i="10" s="1"/>
  <c r="JA48" i="10" s="1"/>
  <c r="JB48" i="10" s="1"/>
  <c r="JC48" i="10" s="1"/>
  <c r="JD48" i="10" s="1"/>
  <c r="JE48" i="10" s="1"/>
  <c r="JF48" i="10" s="1"/>
  <c r="JG48" i="10" s="1"/>
  <c r="JH48" i="10" s="1"/>
  <c r="JI48" i="10" s="1"/>
  <c r="JJ48" i="10" s="1"/>
  <c r="JK48" i="10" s="1"/>
  <c r="JL48" i="10" s="1"/>
  <c r="JM48" i="10" s="1"/>
  <c r="JN48" i="10" s="1"/>
  <c r="JO48" i="10" s="1"/>
  <c r="JP48" i="10" s="1"/>
  <c r="JQ48" i="10" s="1"/>
  <c r="NF48" i="10"/>
  <c r="NG48" i="10" s="1"/>
  <c r="NH48" i="10" s="1"/>
  <c r="NI48" i="10" s="1"/>
  <c r="NJ48" i="10" s="1"/>
  <c r="NK48" i="10" s="1"/>
  <c r="NL48" i="10" s="1"/>
  <c r="NM48" i="10" s="1"/>
  <c r="NN48" i="10" s="1"/>
  <c r="NO48" i="10" s="1"/>
  <c r="NP48" i="10" s="1"/>
  <c r="NQ48" i="10" s="1"/>
  <c r="NR48" i="10" s="1"/>
  <c r="NS48" i="10" s="1"/>
  <c r="NT48" i="10" s="1"/>
  <c r="NU48" i="10" s="1"/>
  <c r="NV48" i="10" s="1"/>
  <c r="NW48" i="10" s="1"/>
  <c r="NX48" i="10" s="1"/>
  <c r="NY48" i="10" s="1"/>
  <c r="NZ48" i="10" s="1"/>
  <c r="OA48" i="10" s="1"/>
  <c r="OB48" i="10" s="1"/>
  <c r="OC48" i="10" s="1"/>
  <c r="OD48" i="10" s="1"/>
  <c r="OE48" i="10" s="1"/>
  <c r="OF48" i="10" s="1"/>
  <c r="OG48" i="10" s="1"/>
  <c r="OH48" i="10" s="1"/>
  <c r="G48" i="10"/>
  <c r="H48" i="10" s="1"/>
  <c r="I48" i="10" s="1"/>
  <c r="J48" i="10" s="1"/>
  <c r="K48" i="10" s="1"/>
  <c r="L48" i="10" s="1"/>
  <c r="M48" i="10" s="1"/>
  <c r="N48" i="10" s="1"/>
  <c r="O48" i="10" s="1"/>
  <c r="P48" i="10" s="1"/>
  <c r="Q48" i="10" s="1"/>
  <c r="R48" i="10" s="1"/>
  <c r="S48" i="10" s="1"/>
  <c r="T48" i="10" s="1"/>
  <c r="U48" i="10" s="1"/>
  <c r="V48" i="10" s="1"/>
  <c r="W48" i="10" s="1"/>
  <c r="X48" i="10" s="1"/>
  <c r="Y48" i="10" s="1"/>
  <c r="Z48" i="10" s="1"/>
  <c r="AA48" i="10" s="1"/>
  <c r="AB48" i="10" s="1"/>
  <c r="AC48" i="10" s="1"/>
  <c r="AD48" i="10" s="1"/>
  <c r="AE48" i="10" s="1"/>
  <c r="AF48" i="10" s="1"/>
  <c r="AG48" i="10" s="1"/>
  <c r="AH48" i="10" s="1"/>
  <c r="AI48" i="10" s="1"/>
  <c r="AJ48" i="10" s="1"/>
  <c r="AK48" i="10" s="1"/>
  <c r="RW48" i="10"/>
  <c r="RX48" i="10" s="1"/>
  <c r="RY48" i="10" s="1"/>
  <c r="RZ48" i="10" s="1"/>
  <c r="SA48" i="10" s="1"/>
  <c r="SB48" i="10" s="1"/>
  <c r="SC48" i="10" s="1"/>
  <c r="SD48" i="10" s="1"/>
  <c r="SE48" i="10" s="1"/>
  <c r="SF48" i="10" s="1"/>
  <c r="SG48" i="10" s="1"/>
  <c r="SH48" i="10" s="1"/>
  <c r="SI48" i="10" s="1"/>
  <c r="SJ48" i="10" s="1"/>
  <c r="SK48" i="10" s="1"/>
  <c r="SL48" i="10" s="1"/>
  <c r="SM48" i="10" s="1"/>
  <c r="SN48" i="10" s="1"/>
  <c r="SO48" i="10" s="1"/>
  <c r="SP48" i="10" s="1"/>
  <c r="SQ48" i="10" s="1"/>
  <c r="SR48" i="10" s="1"/>
  <c r="SS48" i="10" s="1"/>
  <c r="ST48" i="10" s="1"/>
  <c r="SU48" i="10" s="1"/>
  <c r="SV48" i="10" s="1"/>
  <c r="SW48" i="10" s="1"/>
  <c r="SX48" i="10" s="1"/>
  <c r="SY48" i="10" s="1"/>
  <c r="SZ48" i="10" s="1"/>
  <c r="TA48" i="10" s="1"/>
  <c r="TB48" i="10" s="1"/>
  <c r="TC48" i="10" s="1"/>
  <c r="TD48" i="10" s="1"/>
  <c r="TE48" i="10" s="1"/>
  <c r="TF48" i="10" s="1"/>
  <c r="TG48" i="10" s="1"/>
  <c r="TH48" i="10" s="1"/>
  <c r="TI48" i="10" s="1"/>
  <c r="TJ48" i="10" s="1"/>
  <c r="TK48" i="10" s="1"/>
  <c r="TL48" i="10" s="1"/>
  <c r="TM48" i="10" s="1"/>
  <c r="TN48" i="10" s="1"/>
  <c r="TO48" i="10" s="1"/>
  <c r="TP48" i="10" s="1"/>
  <c r="TQ48" i="10" s="1"/>
  <c r="TR48" i="10" s="1"/>
  <c r="TS48" i="10" s="1"/>
  <c r="TT48" i="10" s="1"/>
  <c r="TU48" i="10" s="1"/>
  <c r="TV48" i="10" s="1"/>
  <c r="TW48" i="10" s="1"/>
  <c r="TX48" i="10" s="1"/>
  <c r="TY48" i="10" s="1"/>
  <c r="TZ48" i="10" s="1"/>
  <c r="UA48" i="10" s="1"/>
  <c r="UB48" i="10" s="1"/>
  <c r="UC48" i="10" s="1"/>
  <c r="UD48" i="10" s="1"/>
  <c r="UE48" i="10" s="1"/>
  <c r="UF48" i="10" s="1"/>
  <c r="UG48" i="10" s="1"/>
  <c r="UH48" i="10" s="1"/>
  <c r="UI48" i="10" s="1"/>
  <c r="UJ48" i="10" s="1"/>
  <c r="UK48" i="10" s="1"/>
  <c r="UL48" i="10" s="1"/>
  <c r="UM48" i="10" s="1"/>
  <c r="UN48" i="10" s="1"/>
  <c r="UO48" i="10" s="1"/>
  <c r="UP48" i="10" s="1"/>
  <c r="UQ48" i="10" s="1"/>
  <c r="UR48" i="10" s="1"/>
  <c r="US48" i="10" s="1"/>
  <c r="UT48" i="10" s="1"/>
  <c r="UU48" i="10" s="1"/>
  <c r="UV48" i="10" s="1"/>
  <c r="UW48" i="10" s="1"/>
  <c r="UX48" i="10" s="1"/>
  <c r="UY48" i="10" s="1"/>
  <c r="UZ48" i="10" s="1"/>
  <c r="VA48" i="10" s="1"/>
  <c r="VB48" i="10" s="1"/>
  <c r="VC48" i="10" s="1"/>
  <c r="VD48" i="10" s="1"/>
  <c r="VE48" i="10" s="1"/>
  <c r="VF48" i="10" s="1"/>
  <c r="VG48" i="10" s="1"/>
  <c r="VH48" i="10" s="1"/>
  <c r="VI48" i="10" s="1"/>
  <c r="VJ48" i="10" s="1"/>
  <c r="VK48" i="10" s="1"/>
  <c r="VL48" i="10" s="1"/>
  <c r="VM48" i="10" s="1"/>
  <c r="VN48" i="10" s="1"/>
  <c r="VO48" i="10" s="1"/>
  <c r="VP48" i="10" s="1"/>
  <c r="VQ48" i="10" s="1"/>
  <c r="VR48" i="10" s="1"/>
  <c r="VS48" i="10" s="1"/>
  <c r="VT48" i="10" s="1"/>
  <c r="VU48" i="10" s="1"/>
  <c r="VV48" i="10" s="1"/>
  <c r="VW48" i="10" s="1"/>
  <c r="VX48" i="10" s="1"/>
  <c r="VY48" i="10" s="1"/>
  <c r="VZ48" i="10" s="1"/>
  <c r="WA48" i="10" s="1"/>
  <c r="WB48" i="10" s="1"/>
  <c r="WC48" i="10" s="1"/>
  <c r="WD48" i="10" s="1"/>
  <c r="WE48" i="10" s="1"/>
  <c r="WF48" i="10" s="1"/>
  <c r="WG48" i="10" s="1"/>
  <c r="WH48" i="10" s="1"/>
  <c r="WI48" i="10" s="1"/>
  <c r="WJ48" i="10" s="1"/>
  <c r="WK48" i="10" s="1"/>
  <c r="WL48" i="10" s="1"/>
  <c r="DX48" i="10"/>
  <c r="DY48" i="10" s="1"/>
  <c r="DZ48" i="10" s="1"/>
  <c r="EA48" i="10" s="1"/>
  <c r="EB48" i="10" s="1"/>
  <c r="EC48" i="10" s="1"/>
  <c r="ED48" i="10" s="1"/>
  <c r="EE48" i="10" s="1"/>
  <c r="EF48" i="10" s="1"/>
  <c r="EG48" i="10" s="1"/>
  <c r="EH48" i="10" s="1"/>
  <c r="EI48" i="10" s="1"/>
  <c r="EJ48" i="10" s="1"/>
  <c r="EK48" i="10" s="1"/>
  <c r="EL48" i="10" s="1"/>
  <c r="EM48" i="10" s="1"/>
  <c r="EN48" i="10" s="1"/>
  <c r="EO48" i="10" s="1"/>
  <c r="EP48" i="10" s="1"/>
  <c r="EQ48" i="10" s="1"/>
  <c r="ER48" i="10" s="1"/>
  <c r="ES48" i="10" s="1"/>
  <c r="ET48" i="10" s="1"/>
  <c r="EU48" i="10" s="1"/>
  <c r="EV48" i="10" s="1"/>
  <c r="EW48" i="10" s="1"/>
  <c r="EX48" i="10" s="1"/>
  <c r="EY48" i="10" s="1"/>
  <c r="EZ48" i="10" s="1"/>
  <c r="C49" i="10"/>
  <c r="SV25" i="10"/>
  <c r="SX23" i="10"/>
  <c r="SZ19" i="10"/>
  <c r="SR29" i="10"/>
  <c r="ST27" i="10"/>
  <c r="Y118" i="8" l="1"/>
  <c r="G49" i="10"/>
  <c r="H49" i="10" s="1"/>
  <c r="I49" i="10" s="1"/>
  <c r="J49" i="10" s="1"/>
  <c r="K49" i="10" s="1"/>
  <c r="L49" i="10" s="1"/>
  <c r="M49" i="10" s="1"/>
  <c r="N49" i="10" s="1"/>
  <c r="O49" i="10" s="1"/>
  <c r="P49" i="10" s="1"/>
  <c r="Q49" i="10" s="1"/>
  <c r="R49" i="10" s="1"/>
  <c r="S49" i="10" s="1"/>
  <c r="T49" i="10" s="1"/>
  <c r="U49" i="10" s="1"/>
  <c r="V49" i="10" s="1"/>
  <c r="W49" i="10" s="1"/>
  <c r="X49" i="10" s="1"/>
  <c r="Y49" i="10" s="1"/>
  <c r="Z49" i="10" s="1"/>
  <c r="AA49" i="10" s="1"/>
  <c r="AB49" i="10" s="1"/>
  <c r="AC49" i="10" s="1"/>
  <c r="AD49" i="10" s="1"/>
  <c r="AE49" i="10" s="1"/>
  <c r="AF49" i="10" s="1"/>
  <c r="AG49" i="10" s="1"/>
  <c r="AH49" i="10" s="1"/>
  <c r="AI49" i="10" s="1"/>
  <c r="AJ49" i="10" s="1"/>
  <c r="AK49" i="10" s="1"/>
  <c r="AL49" i="10" s="1"/>
  <c r="RW49" i="10"/>
  <c r="RX49" i="10" s="1"/>
  <c r="RY49" i="10" s="1"/>
  <c r="RZ49" i="10" s="1"/>
  <c r="SA49" i="10" s="1"/>
  <c r="SB49" i="10" s="1"/>
  <c r="SC49" i="10" s="1"/>
  <c r="SD49" i="10" s="1"/>
  <c r="SE49" i="10" s="1"/>
  <c r="SF49" i="10" s="1"/>
  <c r="SG49" i="10" s="1"/>
  <c r="SH49" i="10" s="1"/>
  <c r="SI49" i="10" s="1"/>
  <c r="SJ49" i="10" s="1"/>
  <c r="SK49" i="10" s="1"/>
  <c r="SL49" i="10" s="1"/>
  <c r="SM49" i="10" s="1"/>
  <c r="SN49" i="10" s="1"/>
  <c r="SO49" i="10" s="1"/>
  <c r="SP49" i="10" s="1"/>
  <c r="SQ49" i="10" s="1"/>
  <c r="SR49" i="10" s="1"/>
  <c r="SS49" i="10" s="1"/>
  <c r="ST49" i="10" s="1"/>
  <c r="SU49" i="10" s="1"/>
  <c r="SV49" i="10" s="1"/>
  <c r="SW49" i="10" s="1"/>
  <c r="SX49" i="10" s="1"/>
  <c r="SY49" i="10" s="1"/>
  <c r="SZ49" i="10" s="1"/>
  <c r="TA49" i="10" s="1"/>
  <c r="TB49" i="10" s="1"/>
  <c r="TC49" i="10" s="1"/>
  <c r="TD49" i="10" s="1"/>
  <c r="TE49" i="10" s="1"/>
  <c r="TF49" i="10" s="1"/>
  <c r="TG49" i="10" s="1"/>
  <c r="TH49" i="10" s="1"/>
  <c r="TI49" i="10" s="1"/>
  <c r="TJ49" i="10" s="1"/>
  <c r="TK49" i="10" s="1"/>
  <c r="TL49" i="10" s="1"/>
  <c r="TM49" i="10" s="1"/>
  <c r="TN49" i="10" s="1"/>
  <c r="TO49" i="10" s="1"/>
  <c r="TP49" i="10" s="1"/>
  <c r="TQ49" i="10" s="1"/>
  <c r="TR49" i="10" s="1"/>
  <c r="TS49" i="10" s="1"/>
  <c r="TT49" i="10" s="1"/>
  <c r="TU49" i="10" s="1"/>
  <c r="TV49" i="10" s="1"/>
  <c r="TW49" i="10" s="1"/>
  <c r="TX49" i="10" s="1"/>
  <c r="TY49" i="10" s="1"/>
  <c r="TZ49" i="10" s="1"/>
  <c r="UA49" i="10" s="1"/>
  <c r="UB49" i="10" s="1"/>
  <c r="UC49" i="10" s="1"/>
  <c r="UD49" i="10" s="1"/>
  <c r="UE49" i="10" s="1"/>
  <c r="UF49" i="10" s="1"/>
  <c r="UG49" i="10" s="1"/>
  <c r="UH49" i="10" s="1"/>
  <c r="UI49" i="10" s="1"/>
  <c r="UJ49" i="10" s="1"/>
  <c r="UK49" i="10" s="1"/>
  <c r="UL49" i="10" s="1"/>
  <c r="UM49" i="10" s="1"/>
  <c r="UN49" i="10" s="1"/>
  <c r="UO49" i="10" s="1"/>
  <c r="UP49" i="10" s="1"/>
  <c r="UQ49" i="10" s="1"/>
  <c r="UR49" i="10" s="1"/>
  <c r="US49" i="10" s="1"/>
  <c r="UT49" i="10" s="1"/>
  <c r="UU49" i="10" s="1"/>
  <c r="UV49" i="10" s="1"/>
  <c r="UW49" i="10" s="1"/>
  <c r="UX49" i="10" s="1"/>
  <c r="UY49" i="10" s="1"/>
  <c r="UZ49" i="10" s="1"/>
  <c r="VA49" i="10" s="1"/>
  <c r="VB49" i="10" s="1"/>
  <c r="VC49" i="10" s="1"/>
  <c r="VD49" i="10" s="1"/>
  <c r="VE49" i="10" s="1"/>
  <c r="VF49" i="10" s="1"/>
  <c r="VG49" i="10" s="1"/>
  <c r="VH49" i="10" s="1"/>
  <c r="VI49" i="10" s="1"/>
  <c r="VJ49" i="10" s="1"/>
  <c r="VK49" i="10" s="1"/>
  <c r="VL49" i="10" s="1"/>
  <c r="VM49" i="10" s="1"/>
  <c r="VN49" i="10" s="1"/>
  <c r="VO49" i="10" s="1"/>
  <c r="VP49" i="10" s="1"/>
  <c r="VQ49" i="10" s="1"/>
  <c r="VR49" i="10" s="1"/>
  <c r="VS49" i="10" s="1"/>
  <c r="VT49" i="10" s="1"/>
  <c r="VU49" i="10" s="1"/>
  <c r="VV49" i="10" s="1"/>
  <c r="VW49" i="10" s="1"/>
  <c r="VX49" i="10" s="1"/>
  <c r="VY49" i="10" s="1"/>
  <c r="VZ49" i="10" s="1"/>
  <c r="WA49" i="10" s="1"/>
  <c r="WB49" i="10" s="1"/>
  <c r="WC49" i="10" s="1"/>
  <c r="WD49" i="10" s="1"/>
  <c r="WE49" i="10" s="1"/>
  <c r="WF49" i="10" s="1"/>
  <c r="WG49" i="10" s="1"/>
  <c r="WH49" i="10" s="1"/>
  <c r="WI49" i="10" s="1"/>
  <c r="WJ49" i="10" s="1"/>
  <c r="WK49" i="10" s="1"/>
  <c r="WL49" i="10" s="1"/>
  <c r="DX49" i="10"/>
  <c r="DY49" i="10" s="1"/>
  <c r="DZ49" i="10" s="1"/>
  <c r="EA49" i="10" s="1"/>
  <c r="EB49" i="10" s="1"/>
  <c r="EC49" i="10" s="1"/>
  <c r="ED49" i="10" s="1"/>
  <c r="EE49" i="10" s="1"/>
  <c r="EF49" i="10" s="1"/>
  <c r="EG49" i="10" s="1"/>
  <c r="EH49" i="10" s="1"/>
  <c r="EI49" i="10" s="1"/>
  <c r="EJ49" i="10" s="1"/>
  <c r="EK49" i="10" s="1"/>
  <c r="EL49" i="10" s="1"/>
  <c r="EM49" i="10" s="1"/>
  <c r="EN49" i="10" s="1"/>
  <c r="EO49" i="10" s="1"/>
  <c r="EP49" i="10" s="1"/>
  <c r="EQ49" i="10" s="1"/>
  <c r="ER49" i="10" s="1"/>
  <c r="ES49" i="10" s="1"/>
  <c r="ET49" i="10" s="1"/>
  <c r="EU49" i="10" s="1"/>
  <c r="EV49" i="10" s="1"/>
  <c r="EW49" i="10" s="1"/>
  <c r="EX49" i="10" s="1"/>
  <c r="EY49" i="10" s="1"/>
  <c r="EZ49" i="10" s="1"/>
  <c r="FA49" i="10" s="1"/>
  <c r="C50" i="10"/>
  <c r="IO49" i="10"/>
  <c r="IP49" i="10" s="1"/>
  <c r="IQ49" i="10" s="1"/>
  <c r="IR49" i="10" s="1"/>
  <c r="IS49" i="10" s="1"/>
  <c r="IT49" i="10" s="1"/>
  <c r="IU49" i="10" s="1"/>
  <c r="IV49" i="10" s="1"/>
  <c r="IW49" i="10" s="1"/>
  <c r="IX49" i="10" s="1"/>
  <c r="IY49" i="10" s="1"/>
  <c r="IZ49" i="10" s="1"/>
  <c r="JA49" i="10" s="1"/>
  <c r="JB49" i="10" s="1"/>
  <c r="JC49" i="10" s="1"/>
  <c r="JD49" i="10" s="1"/>
  <c r="JE49" i="10" s="1"/>
  <c r="JF49" i="10" s="1"/>
  <c r="JG49" i="10" s="1"/>
  <c r="JH49" i="10" s="1"/>
  <c r="JI49" i="10" s="1"/>
  <c r="JJ49" i="10" s="1"/>
  <c r="JK49" i="10" s="1"/>
  <c r="JL49" i="10" s="1"/>
  <c r="JM49" i="10" s="1"/>
  <c r="JN49" i="10" s="1"/>
  <c r="JO49" i="10" s="1"/>
  <c r="JP49" i="10" s="1"/>
  <c r="JQ49" i="10" s="1"/>
  <c r="JR49" i="10" s="1"/>
  <c r="NF49" i="10"/>
  <c r="NG49" i="10" s="1"/>
  <c r="NH49" i="10" s="1"/>
  <c r="NI49" i="10" s="1"/>
  <c r="NJ49" i="10" s="1"/>
  <c r="NK49" i="10" s="1"/>
  <c r="NL49" i="10" s="1"/>
  <c r="NM49" i="10" s="1"/>
  <c r="NN49" i="10" s="1"/>
  <c r="NO49" i="10" s="1"/>
  <c r="NP49" i="10" s="1"/>
  <c r="NQ49" i="10" s="1"/>
  <c r="NR49" i="10" s="1"/>
  <c r="NS49" i="10" s="1"/>
  <c r="NT49" i="10" s="1"/>
  <c r="NU49" i="10" s="1"/>
  <c r="NV49" i="10" s="1"/>
  <c r="NW49" i="10" s="1"/>
  <c r="NX49" i="10" s="1"/>
  <c r="NY49" i="10" s="1"/>
  <c r="NZ49" i="10" s="1"/>
  <c r="OA49" i="10" s="1"/>
  <c r="OB49" i="10" s="1"/>
  <c r="OC49" i="10" s="1"/>
  <c r="OD49" i="10" s="1"/>
  <c r="OE49" i="10" s="1"/>
  <c r="OF49" i="10" s="1"/>
  <c r="OG49" i="10" s="1"/>
  <c r="OH49" i="10" s="1"/>
  <c r="OI49" i="10" s="1"/>
  <c r="SU27" i="10"/>
  <c r="SS29" i="10"/>
  <c r="SY23" i="10"/>
  <c r="SW25" i="10"/>
  <c r="TA19" i="10"/>
  <c r="Z118" i="8" l="1"/>
  <c r="IO50" i="10"/>
  <c r="IP50" i="10" s="1"/>
  <c r="IQ50" i="10" s="1"/>
  <c r="IR50" i="10" s="1"/>
  <c r="IS50" i="10" s="1"/>
  <c r="IT50" i="10" s="1"/>
  <c r="IU50" i="10" s="1"/>
  <c r="IV50" i="10" s="1"/>
  <c r="IW50" i="10" s="1"/>
  <c r="IX50" i="10" s="1"/>
  <c r="IY50" i="10" s="1"/>
  <c r="IZ50" i="10" s="1"/>
  <c r="JA50" i="10" s="1"/>
  <c r="JB50" i="10" s="1"/>
  <c r="JC50" i="10" s="1"/>
  <c r="JD50" i="10" s="1"/>
  <c r="JE50" i="10" s="1"/>
  <c r="JF50" i="10" s="1"/>
  <c r="JG50" i="10" s="1"/>
  <c r="JH50" i="10" s="1"/>
  <c r="JI50" i="10" s="1"/>
  <c r="JJ50" i="10" s="1"/>
  <c r="JK50" i="10" s="1"/>
  <c r="JL50" i="10" s="1"/>
  <c r="JM50" i="10" s="1"/>
  <c r="JN50" i="10" s="1"/>
  <c r="JO50" i="10" s="1"/>
  <c r="JP50" i="10" s="1"/>
  <c r="JQ50" i="10" s="1"/>
  <c r="JR50" i="10" s="1"/>
  <c r="JS50" i="10" s="1"/>
  <c r="G50" i="10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AH50" i="10" s="1"/>
  <c r="AI50" i="10" s="1"/>
  <c r="AJ50" i="10" s="1"/>
  <c r="AK50" i="10" s="1"/>
  <c r="AL50" i="10" s="1"/>
  <c r="AM50" i="10" s="1"/>
  <c r="RW50" i="10"/>
  <c r="RX50" i="10" s="1"/>
  <c r="RY50" i="10" s="1"/>
  <c r="RZ50" i="10" s="1"/>
  <c r="SA50" i="10" s="1"/>
  <c r="SB50" i="10" s="1"/>
  <c r="SC50" i="10" s="1"/>
  <c r="SD50" i="10" s="1"/>
  <c r="SE50" i="10" s="1"/>
  <c r="SF50" i="10" s="1"/>
  <c r="SG50" i="10" s="1"/>
  <c r="SH50" i="10" s="1"/>
  <c r="SI50" i="10" s="1"/>
  <c r="SJ50" i="10" s="1"/>
  <c r="SK50" i="10" s="1"/>
  <c r="SL50" i="10" s="1"/>
  <c r="SM50" i="10" s="1"/>
  <c r="SN50" i="10" s="1"/>
  <c r="SO50" i="10" s="1"/>
  <c r="SP50" i="10" s="1"/>
  <c r="SQ50" i="10" s="1"/>
  <c r="SR50" i="10" s="1"/>
  <c r="SS50" i="10" s="1"/>
  <c r="ST50" i="10" s="1"/>
  <c r="SU50" i="10" s="1"/>
  <c r="SV50" i="10" s="1"/>
  <c r="SW50" i="10" s="1"/>
  <c r="SX50" i="10" s="1"/>
  <c r="SY50" i="10" s="1"/>
  <c r="SZ50" i="10" s="1"/>
  <c r="TA50" i="10" s="1"/>
  <c r="TB50" i="10" s="1"/>
  <c r="TC50" i="10" s="1"/>
  <c r="TD50" i="10" s="1"/>
  <c r="TE50" i="10" s="1"/>
  <c r="TF50" i="10" s="1"/>
  <c r="TG50" i="10" s="1"/>
  <c r="TH50" i="10" s="1"/>
  <c r="TI50" i="10" s="1"/>
  <c r="TJ50" i="10" s="1"/>
  <c r="TK50" i="10" s="1"/>
  <c r="TL50" i="10" s="1"/>
  <c r="TM50" i="10" s="1"/>
  <c r="TN50" i="10" s="1"/>
  <c r="TO50" i="10" s="1"/>
  <c r="TP50" i="10" s="1"/>
  <c r="TQ50" i="10" s="1"/>
  <c r="TR50" i="10" s="1"/>
  <c r="TS50" i="10" s="1"/>
  <c r="TT50" i="10" s="1"/>
  <c r="TU50" i="10" s="1"/>
  <c r="TV50" i="10" s="1"/>
  <c r="TW50" i="10" s="1"/>
  <c r="TX50" i="10" s="1"/>
  <c r="TY50" i="10" s="1"/>
  <c r="TZ50" i="10" s="1"/>
  <c r="UA50" i="10" s="1"/>
  <c r="UB50" i="10" s="1"/>
  <c r="UC50" i="10" s="1"/>
  <c r="UD50" i="10" s="1"/>
  <c r="UE50" i="10" s="1"/>
  <c r="UF50" i="10" s="1"/>
  <c r="UG50" i="10" s="1"/>
  <c r="UH50" i="10" s="1"/>
  <c r="UI50" i="10" s="1"/>
  <c r="UJ50" i="10" s="1"/>
  <c r="UK50" i="10" s="1"/>
  <c r="UL50" i="10" s="1"/>
  <c r="UM50" i="10" s="1"/>
  <c r="UN50" i="10" s="1"/>
  <c r="UO50" i="10" s="1"/>
  <c r="UP50" i="10" s="1"/>
  <c r="UQ50" i="10" s="1"/>
  <c r="UR50" i="10" s="1"/>
  <c r="US50" i="10" s="1"/>
  <c r="UT50" i="10" s="1"/>
  <c r="UU50" i="10" s="1"/>
  <c r="UV50" i="10" s="1"/>
  <c r="UW50" i="10" s="1"/>
  <c r="UX50" i="10" s="1"/>
  <c r="UY50" i="10" s="1"/>
  <c r="UZ50" i="10" s="1"/>
  <c r="VA50" i="10" s="1"/>
  <c r="VB50" i="10" s="1"/>
  <c r="VC50" i="10" s="1"/>
  <c r="VD50" i="10" s="1"/>
  <c r="VE50" i="10" s="1"/>
  <c r="VF50" i="10" s="1"/>
  <c r="VG50" i="10" s="1"/>
  <c r="VH50" i="10" s="1"/>
  <c r="VI50" i="10" s="1"/>
  <c r="VJ50" i="10" s="1"/>
  <c r="VK50" i="10" s="1"/>
  <c r="VL50" i="10" s="1"/>
  <c r="VM50" i="10" s="1"/>
  <c r="VN50" i="10" s="1"/>
  <c r="VO50" i="10" s="1"/>
  <c r="VP50" i="10" s="1"/>
  <c r="VQ50" i="10" s="1"/>
  <c r="VR50" i="10" s="1"/>
  <c r="VS50" i="10" s="1"/>
  <c r="VT50" i="10" s="1"/>
  <c r="VU50" i="10" s="1"/>
  <c r="VV50" i="10" s="1"/>
  <c r="VW50" i="10" s="1"/>
  <c r="VX50" i="10" s="1"/>
  <c r="VY50" i="10" s="1"/>
  <c r="VZ50" i="10" s="1"/>
  <c r="WA50" i="10" s="1"/>
  <c r="WB50" i="10" s="1"/>
  <c r="WC50" i="10" s="1"/>
  <c r="WD50" i="10" s="1"/>
  <c r="WE50" i="10" s="1"/>
  <c r="WF50" i="10" s="1"/>
  <c r="WG50" i="10" s="1"/>
  <c r="WH50" i="10" s="1"/>
  <c r="WI50" i="10" s="1"/>
  <c r="WJ50" i="10" s="1"/>
  <c r="WK50" i="10" s="1"/>
  <c r="WL50" i="10" s="1"/>
  <c r="DX50" i="10"/>
  <c r="DY50" i="10" s="1"/>
  <c r="DZ50" i="10" s="1"/>
  <c r="EA50" i="10" s="1"/>
  <c r="EB50" i="10" s="1"/>
  <c r="EC50" i="10" s="1"/>
  <c r="ED50" i="10" s="1"/>
  <c r="EE50" i="10" s="1"/>
  <c r="EF50" i="10" s="1"/>
  <c r="EG50" i="10" s="1"/>
  <c r="EH50" i="10" s="1"/>
  <c r="EI50" i="10" s="1"/>
  <c r="EJ50" i="10" s="1"/>
  <c r="EK50" i="10" s="1"/>
  <c r="EL50" i="10" s="1"/>
  <c r="EM50" i="10" s="1"/>
  <c r="EN50" i="10" s="1"/>
  <c r="EO50" i="10" s="1"/>
  <c r="EP50" i="10" s="1"/>
  <c r="EQ50" i="10" s="1"/>
  <c r="ER50" i="10" s="1"/>
  <c r="ES50" i="10" s="1"/>
  <c r="ET50" i="10" s="1"/>
  <c r="EU50" i="10" s="1"/>
  <c r="EV50" i="10" s="1"/>
  <c r="EW50" i="10" s="1"/>
  <c r="EX50" i="10" s="1"/>
  <c r="EY50" i="10" s="1"/>
  <c r="EZ50" i="10" s="1"/>
  <c r="FA50" i="10" s="1"/>
  <c r="FB50" i="10" s="1"/>
  <c r="C51" i="10"/>
  <c r="NF50" i="10"/>
  <c r="NG50" i="10" s="1"/>
  <c r="NH50" i="10" s="1"/>
  <c r="NI50" i="10" s="1"/>
  <c r="NJ50" i="10" s="1"/>
  <c r="NK50" i="10" s="1"/>
  <c r="NL50" i="10" s="1"/>
  <c r="NM50" i="10" s="1"/>
  <c r="NN50" i="10" s="1"/>
  <c r="NO50" i="10" s="1"/>
  <c r="NP50" i="10" s="1"/>
  <c r="NQ50" i="10" s="1"/>
  <c r="NR50" i="10" s="1"/>
  <c r="NS50" i="10" s="1"/>
  <c r="NT50" i="10" s="1"/>
  <c r="NU50" i="10" s="1"/>
  <c r="NV50" i="10" s="1"/>
  <c r="NW50" i="10" s="1"/>
  <c r="NX50" i="10" s="1"/>
  <c r="NY50" i="10" s="1"/>
  <c r="NZ50" i="10" s="1"/>
  <c r="OA50" i="10" s="1"/>
  <c r="OB50" i="10" s="1"/>
  <c r="OC50" i="10" s="1"/>
  <c r="OD50" i="10" s="1"/>
  <c r="OE50" i="10" s="1"/>
  <c r="OF50" i="10" s="1"/>
  <c r="OG50" i="10" s="1"/>
  <c r="OH50" i="10" s="1"/>
  <c r="OI50" i="10" s="1"/>
  <c r="OJ50" i="10" s="1"/>
  <c r="SV27" i="10"/>
  <c r="TB19" i="10"/>
  <c r="SX25" i="10"/>
  <c r="SZ23" i="10"/>
  <c r="ST29" i="10"/>
  <c r="AA118" i="8" l="1"/>
  <c r="IO51" i="10"/>
  <c r="IP51" i="10" s="1"/>
  <c r="IQ51" i="10" s="1"/>
  <c r="IR51" i="10" s="1"/>
  <c r="IS51" i="10" s="1"/>
  <c r="IT51" i="10" s="1"/>
  <c r="IU51" i="10" s="1"/>
  <c r="IV51" i="10" s="1"/>
  <c r="IW51" i="10" s="1"/>
  <c r="IX51" i="10" s="1"/>
  <c r="IY51" i="10" s="1"/>
  <c r="IZ51" i="10" s="1"/>
  <c r="JA51" i="10" s="1"/>
  <c r="JB51" i="10" s="1"/>
  <c r="JC51" i="10" s="1"/>
  <c r="JD51" i="10" s="1"/>
  <c r="JE51" i="10" s="1"/>
  <c r="JF51" i="10" s="1"/>
  <c r="JG51" i="10" s="1"/>
  <c r="JH51" i="10" s="1"/>
  <c r="JI51" i="10" s="1"/>
  <c r="JJ51" i="10" s="1"/>
  <c r="JK51" i="10" s="1"/>
  <c r="JL51" i="10" s="1"/>
  <c r="JM51" i="10" s="1"/>
  <c r="JN51" i="10" s="1"/>
  <c r="JO51" i="10" s="1"/>
  <c r="JP51" i="10" s="1"/>
  <c r="JQ51" i="10" s="1"/>
  <c r="JR51" i="10" s="1"/>
  <c r="JS51" i="10" s="1"/>
  <c r="JT51" i="10" s="1"/>
  <c r="C52" i="10"/>
  <c r="NF51" i="10"/>
  <c r="NG51" i="10" s="1"/>
  <c r="NH51" i="10" s="1"/>
  <c r="NI51" i="10" s="1"/>
  <c r="NJ51" i="10" s="1"/>
  <c r="NK51" i="10" s="1"/>
  <c r="NL51" i="10" s="1"/>
  <c r="NM51" i="10" s="1"/>
  <c r="NN51" i="10" s="1"/>
  <c r="NO51" i="10" s="1"/>
  <c r="NP51" i="10" s="1"/>
  <c r="NQ51" i="10" s="1"/>
  <c r="NR51" i="10" s="1"/>
  <c r="NS51" i="10" s="1"/>
  <c r="NT51" i="10" s="1"/>
  <c r="NU51" i="10" s="1"/>
  <c r="NV51" i="10" s="1"/>
  <c r="NW51" i="10" s="1"/>
  <c r="NX51" i="10" s="1"/>
  <c r="NY51" i="10" s="1"/>
  <c r="NZ51" i="10" s="1"/>
  <c r="OA51" i="10" s="1"/>
  <c r="OB51" i="10" s="1"/>
  <c r="OC51" i="10" s="1"/>
  <c r="OD51" i="10" s="1"/>
  <c r="OE51" i="10" s="1"/>
  <c r="OF51" i="10" s="1"/>
  <c r="OG51" i="10" s="1"/>
  <c r="OH51" i="10" s="1"/>
  <c r="OI51" i="10" s="1"/>
  <c r="OJ51" i="10" s="1"/>
  <c r="OK51" i="10" s="1"/>
  <c r="G51" i="10"/>
  <c r="H51" i="10" s="1"/>
  <c r="I51" i="10" s="1"/>
  <c r="J51" i="10" s="1"/>
  <c r="K51" i="10" s="1"/>
  <c r="L51" i="10" s="1"/>
  <c r="M51" i="10" s="1"/>
  <c r="N51" i="10" s="1"/>
  <c r="O51" i="10" s="1"/>
  <c r="P51" i="10" s="1"/>
  <c r="Q51" i="10" s="1"/>
  <c r="R51" i="10" s="1"/>
  <c r="S51" i="10" s="1"/>
  <c r="T51" i="10" s="1"/>
  <c r="U51" i="10" s="1"/>
  <c r="V51" i="10" s="1"/>
  <c r="W51" i="10" s="1"/>
  <c r="X51" i="10" s="1"/>
  <c r="Y51" i="10" s="1"/>
  <c r="Z51" i="10" s="1"/>
  <c r="AA51" i="10" s="1"/>
  <c r="AB51" i="10" s="1"/>
  <c r="AC51" i="10" s="1"/>
  <c r="AD51" i="10" s="1"/>
  <c r="AE51" i="10" s="1"/>
  <c r="AF51" i="10" s="1"/>
  <c r="AG51" i="10" s="1"/>
  <c r="AH51" i="10" s="1"/>
  <c r="AI51" i="10" s="1"/>
  <c r="AJ51" i="10" s="1"/>
  <c r="AK51" i="10" s="1"/>
  <c r="AL51" i="10" s="1"/>
  <c r="AM51" i="10" s="1"/>
  <c r="AN51" i="10" s="1"/>
  <c r="RW51" i="10"/>
  <c r="RX51" i="10" s="1"/>
  <c r="RY51" i="10" s="1"/>
  <c r="RZ51" i="10" s="1"/>
  <c r="SA51" i="10" s="1"/>
  <c r="SB51" i="10" s="1"/>
  <c r="SC51" i="10" s="1"/>
  <c r="SD51" i="10" s="1"/>
  <c r="SE51" i="10" s="1"/>
  <c r="SF51" i="10" s="1"/>
  <c r="SG51" i="10" s="1"/>
  <c r="SH51" i="10" s="1"/>
  <c r="SI51" i="10" s="1"/>
  <c r="SJ51" i="10" s="1"/>
  <c r="SK51" i="10" s="1"/>
  <c r="SL51" i="10" s="1"/>
  <c r="SM51" i="10" s="1"/>
  <c r="SN51" i="10" s="1"/>
  <c r="SO51" i="10" s="1"/>
  <c r="SP51" i="10" s="1"/>
  <c r="SQ51" i="10" s="1"/>
  <c r="SR51" i="10" s="1"/>
  <c r="SS51" i="10" s="1"/>
  <c r="ST51" i="10" s="1"/>
  <c r="SU51" i="10" s="1"/>
  <c r="SV51" i="10" s="1"/>
  <c r="SW51" i="10" s="1"/>
  <c r="SX51" i="10" s="1"/>
  <c r="SY51" i="10" s="1"/>
  <c r="SZ51" i="10" s="1"/>
  <c r="TA51" i="10" s="1"/>
  <c r="TB51" i="10" s="1"/>
  <c r="TC51" i="10" s="1"/>
  <c r="TD51" i="10" s="1"/>
  <c r="TE51" i="10" s="1"/>
  <c r="TF51" i="10" s="1"/>
  <c r="TG51" i="10" s="1"/>
  <c r="TH51" i="10" s="1"/>
  <c r="TI51" i="10" s="1"/>
  <c r="TJ51" i="10" s="1"/>
  <c r="TK51" i="10" s="1"/>
  <c r="TL51" i="10" s="1"/>
  <c r="TM51" i="10" s="1"/>
  <c r="TN51" i="10" s="1"/>
  <c r="TO51" i="10" s="1"/>
  <c r="TP51" i="10" s="1"/>
  <c r="TQ51" i="10" s="1"/>
  <c r="TR51" i="10" s="1"/>
  <c r="TS51" i="10" s="1"/>
  <c r="TT51" i="10" s="1"/>
  <c r="TU51" i="10" s="1"/>
  <c r="TV51" i="10" s="1"/>
  <c r="TW51" i="10" s="1"/>
  <c r="TX51" i="10" s="1"/>
  <c r="TY51" i="10" s="1"/>
  <c r="TZ51" i="10" s="1"/>
  <c r="UA51" i="10" s="1"/>
  <c r="UB51" i="10" s="1"/>
  <c r="UC51" i="10" s="1"/>
  <c r="UD51" i="10" s="1"/>
  <c r="UE51" i="10" s="1"/>
  <c r="UF51" i="10" s="1"/>
  <c r="UG51" i="10" s="1"/>
  <c r="UH51" i="10" s="1"/>
  <c r="UI51" i="10" s="1"/>
  <c r="UJ51" i="10" s="1"/>
  <c r="UK51" i="10" s="1"/>
  <c r="UL51" i="10" s="1"/>
  <c r="UM51" i="10" s="1"/>
  <c r="UN51" i="10" s="1"/>
  <c r="UO51" i="10" s="1"/>
  <c r="UP51" i="10" s="1"/>
  <c r="UQ51" i="10" s="1"/>
  <c r="UR51" i="10" s="1"/>
  <c r="US51" i="10" s="1"/>
  <c r="UT51" i="10" s="1"/>
  <c r="UU51" i="10" s="1"/>
  <c r="UV51" i="10" s="1"/>
  <c r="UW51" i="10" s="1"/>
  <c r="UX51" i="10" s="1"/>
  <c r="UY51" i="10" s="1"/>
  <c r="UZ51" i="10" s="1"/>
  <c r="VA51" i="10" s="1"/>
  <c r="VB51" i="10" s="1"/>
  <c r="VC51" i="10" s="1"/>
  <c r="VD51" i="10" s="1"/>
  <c r="VE51" i="10" s="1"/>
  <c r="VF51" i="10" s="1"/>
  <c r="VG51" i="10" s="1"/>
  <c r="VH51" i="10" s="1"/>
  <c r="VI51" i="10" s="1"/>
  <c r="VJ51" i="10" s="1"/>
  <c r="VK51" i="10" s="1"/>
  <c r="VL51" i="10" s="1"/>
  <c r="VM51" i="10" s="1"/>
  <c r="VN51" i="10" s="1"/>
  <c r="VO51" i="10" s="1"/>
  <c r="VP51" i="10" s="1"/>
  <c r="VQ51" i="10" s="1"/>
  <c r="VR51" i="10" s="1"/>
  <c r="VS51" i="10" s="1"/>
  <c r="VT51" i="10" s="1"/>
  <c r="VU51" i="10" s="1"/>
  <c r="VV51" i="10" s="1"/>
  <c r="VW51" i="10" s="1"/>
  <c r="VX51" i="10" s="1"/>
  <c r="VY51" i="10" s="1"/>
  <c r="VZ51" i="10" s="1"/>
  <c r="WA51" i="10" s="1"/>
  <c r="WB51" i="10" s="1"/>
  <c r="WC51" i="10" s="1"/>
  <c r="WD51" i="10" s="1"/>
  <c r="WE51" i="10" s="1"/>
  <c r="WF51" i="10" s="1"/>
  <c r="WG51" i="10" s="1"/>
  <c r="WH51" i="10" s="1"/>
  <c r="WI51" i="10" s="1"/>
  <c r="WJ51" i="10" s="1"/>
  <c r="WK51" i="10" s="1"/>
  <c r="WL51" i="10" s="1"/>
  <c r="DX51" i="10"/>
  <c r="DY51" i="10" s="1"/>
  <c r="DZ51" i="10" s="1"/>
  <c r="EA51" i="10" s="1"/>
  <c r="EB51" i="10" s="1"/>
  <c r="EC51" i="10" s="1"/>
  <c r="ED51" i="10" s="1"/>
  <c r="EE51" i="10" s="1"/>
  <c r="EF51" i="10" s="1"/>
  <c r="EG51" i="10" s="1"/>
  <c r="EH51" i="10" s="1"/>
  <c r="EI51" i="10" s="1"/>
  <c r="EJ51" i="10" s="1"/>
  <c r="EK51" i="10" s="1"/>
  <c r="EL51" i="10" s="1"/>
  <c r="EM51" i="10" s="1"/>
  <c r="EN51" i="10" s="1"/>
  <c r="EO51" i="10" s="1"/>
  <c r="EP51" i="10" s="1"/>
  <c r="EQ51" i="10" s="1"/>
  <c r="ER51" i="10" s="1"/>
  <c r="ES51" i="10" s="1"/>
  <c r="ET51" i="10" s="1"/>
  <c r="EU51" i="10" s="1"/>
  <c r="EV51" i="10" s="1"/>
  <c r="EW51" i="10" s="1"/>
  <c r="EX51" i="10" s="1"/>
  <c r="EY51" i="10" s="1"/>
  <c r="EZ51" i="10" s="1"/>
  <c r="FA51" i="10" s="1"/>
  <c r="FB51" i="10" s="1"/>
  <c r="FC51" i="10" s="1"/>
  <c r="SY25" i="10"/>
  <c r="SU29" i="10"/>
  <c r="TC19" i="10"/>
  <c r="SW27" i="10"/>
  <c r="TA23" i="10"/>
  <c r="AB118" i="8" l="1"/>
  <c r="IO52" i="10"/>
  <c r="IP52" i="10" s="1"/>
  <c r="IQ52" i="10" s="1"/>
  <c r="IR52" i="10" s="1"/>
  <c r="IS52" i="10" s="1"/>
  <c r="IT52" i="10" s="1"/>
  <c r="IU52" i="10" s="1"/>
  <c r="IV52" i="10" s="1"/>
  <c r="IW52" i="10" s="1"/>
  <c r="IX52" i="10" s="1"/>
  <c r="IY52" i="10" s="1"/>
  <c r="IZ52" i="10" s="1"/>
  <c r="JA52" i="10" s="1"/>
  <c r="JB52" i="10" s="1"/>
  <c r="JC52" i="10" s="1"/>
  <c r="JD52" i="10" s="1"/>
  <c r="JE52" i="10" s="1"/>
  <c r="JF52" i="10" s="1"/>
  <c r="JG52" i="10" s="1"/>
  <c r="JH52" i="10" s="1"/>
  <c r="JI52" i="10" s="1"/>
  <c r="JJ52" i="10" s="1"/>
  <c r="JK52" i="10" s="1"/>
  <c r="JL52" i="10" s="1"/>
  <c r="JM52" i="10" s="1"/>
  <c r="JN52" i="10" s="1"/>
  <c r="JO52" i="10" s="1"/>
  <c r="JP52" i="10" s="1"/>
  <c r="JQ52" i="10" s="1"/>
  <c r="JR52" i="10" s="1"/>
  <c r="JS52" i="10" s="1"/>
  <c r="JT52" i="10" s="1"/>
  <c r="JU52" i="10" s="1"/>
  <c r="NF52" i="10"/>
  <c r="NG52" i="10" s="1"/>
  <c r="NH52" i="10" s="1"/>
  <c r="NI52" i="10" s="1"/>
  <c r="NJ52" i="10" s="1"/>
  <c r="NK52" i="10" s="1"/>
  <c r="NL52" i="10" s="1"/>
  <c r="NM52" i="10" s="1"/>
  <c r="NN52" i="10" s="1"/>
  <c r="NO52" i="10" s="1"/>
  <c r="NP52" i="10" s="1"/>
  <c r="NQ52" i="10" s="1"/>
  <c r="NR52" i="10" s="1"/>
  <c r="NS52" i="10" s="1"/>
  <c r="NT52" i="10" s="1"/>
  <c r="NU52" i="10" s="1"/>
  <c r="NV52" i="10" s="1"/>
  <c r="NW52" i="10" s="1"/>
  <c r="NX52" i="10" s="1"/>
  <c r="NY52" i="10" s="1"/>
  <c r="NZ52" i="10" s="1"/>
  <c r="OA52" i="10" s="1"/>
  <c r="OB52" i="10" s="1"/>
  <c r="OC52" i="10" s="1"/>
  <c r="OD52" i="10" s="1"/>
  <c r="OE52" i="10" s="1"/>
  <c r="OF52" i="10" s="1"/>
  <c r="OG52" i="10" s="1"/>
  <c r="OH52" i="10" s="1"/>
  <c r="OI52" i="10" s="1"/>
  <c r="OJ52" i="10" s="1"/>
  <c r="OK52" i="10" s="1"/>
  <c r="OL52" i="10" s="1"/>
  <c r="DX52" i="10"/>
  <c r="DY52" i="10" s="1"/>
  <c r="DZ52" i="10" s="1"/>
  <c r="EA52" i="10" s="1"/>
  <c r="EB52" i="10" s="1"/>
  <c r="EC52" i="10" s="1"/>
  <c r="ED52" i="10" s="1"/>
  <c r="EE52" i="10" s="1"/>
  <c r="EF52" i="10" s="1"/>
  <c r="EG52" i="10" s="1"/>
  <c r="EH52" i="10" s="1"/>
  <c r="EI52" i="10" s="1"/>
  <c r="EJ52" i="10" s="1"/>
  <c r="EK52" i="10" s="1"/>
  <c r="EL52" i="10" s="1"/>
  <c r="EM52" i="10" s="1"/>
  <c r="EN52" i="10" s="1"/>
  <c r="EO52" i="10" s="1"/>
  <c r="EP52" i="10" s="1"/>
  <c r="EQ52" i="10" s="1"/>
  <c r="ER52" i="10" s="1"/>
  <c r="ES52" i="10" s="1"/>
  <c r="ET52" i="10" s="1"/>
  <c r="EU52" i="10" s="1"/>
  <c r="EV52" i="10" s="1"/>
  <c r="EW52" i="10" s="1"/>
  <c r="EX52" i="10" s="1"/>
  <c r="EY52" i="10" s="1"/>
  <c r="EZ52" i="10" s="1"/>
  <c r="FA52" i="10" s="1"/>
  <c r="FB52" i="10" s="1"/>
  <c r="FC52" i="10" s="1"/>
  <c r="FD52" i="10" s="1"/>
  <c r="C53" i="10"/>
  <c r="G52" i="10"/>
  <c r="H52" i="10" s="1"/>
  <c r="I52" i="10" s="1"/>
  <c r="J52" i="10" s="1"/>
  <c r="K52" i="10" s="1"/>
  <c r="L52" i="10" s="1"/>
  <c r="M52" i="10" s="1"/>
  <c r="N52" i="10" s="1"/>
  <c r="O52" i="10" s="1"/>
  <c r="P52" i="10" s="1"/>
  <c r="Q52" i="10" s="1"/>
  <c r="R52" i="10" s="1"/>
  <c r="S52" i="10" s="1"/>
  <c r="T52" i="10" s="1"/>
  <c r="U52" i="10" s="1"/>
  <c r="V52" i="10" s="1"/>
  <c r="W52" i="10" s="1"/>
  <c r="X52" i="10" s="1"/>
  <c r="Y52" i="10" s="1"/>
  <c r="Z52" i="10" s="1"/>
  <c r="AA52" i="10" s="1"/>
  <c r="AB52" i="10" s="1"/>
  <c r="AC52" i="10" s="1"/>
  <c r="AD52" i="10" s="1"/>
  <c r="AE52" i="10" s="1"/>
  <c r="AF52" i="10" s="1"/>
  <c r="AG52" i="10" s="1"/>
  <c r="AH52" i="10" s="1"/>
  <c r="AI52" i="10" s="1"/>
  <c r="AJ52" i="10" s="1"/>
  <c r="AK52" i="10" s="1"/>
  <c r="AL52" i="10" s="1"/>
  <c r="AM52" i="10" s="1"/>
  <c r="AN52" i="10" s="1"/>
  <c r="AO52" i="10" s="1"/>
  <c r="RW52" i="10"/>
  <c r="RX52" i="10" s="1"/>
  <c r="RY52" i="10" s="1"/>
  <c r="RZ52" i="10" s="1"/>
  <c r="SA52" i="10" s="1"/>
  <c r="SB52" i="10" s="1"/>
  <c r="SC52" i="10" s="1"/>
  <c r="SD52" i="10" s="1"/>
  <c r="SE52" i="10" s="1"/>
  <c r="SF52" i="10" s="1"/>
  <c r="SG52" i="10" s="1"/>
  <c r="SH52" i="10" s="1"/>
  <c r="SI52" i="10" s="1"/>
  <c r="SJ52" i="10" s="1"/>
  <c r="SK52" i="10" s="1"/>
  <c r="SL52" i="10" s="1"/>
  <c r="SM52" i="10" s="1"/>
  <c r="SN52" i="10" s="1"/>
  <c r="SO52" i="10" s="1"/>
  <c r="SP52" i="10" s="1"/>
  <c r="SQ52" i="10" s="1"/>
  <c r="SR52" i="10" s="1"/>
  <c r="SS52" i="10" s="1"/>
  <c r="ST52" i="10" s="1"/>
  <c r="SU52" i="10" s="1"/>
  <c r="SV52" i="10" s="1"/>
  <c r="SW52" i="10" s="1"/>
  <c r="SX52" i="10" s="1"/>
  <c r="SY52" i="10" s="1"/>
  <c r="SZ52" i="10" s="1"/>
  <c r="TA52" i="10" s="1"/>
  <c r="TB52" i="10" s="1"/>
  <c r="TC52" i="10" s="1"/>
  <c r="TD52" i="10" s="1"/>
  <c r="TE52" i="10" s="1"/>
  <c r="TF52" i="10" s="1"/>
  <c r="TG52" i="10" s="1"/>
  <c r="TH52" i="10" s="1"/>
  <c r="TI52" i="10" s="1"/>
  <c r="TJ52" i="10" s="1"/>
  <c r="TK52" i="10" s="1"/>
  <c r="TL52" i="10" s="1"/>
  <c r="TM52" i="10" s="1"/>
  <c r="TN52" i="10" s="1"/>
  <c r="TO52" i="10" s="1"/>
  <c r="TP52" i="10" s="1"/>
  <c r="TQ52" i="10" s="1"/>
  <c r="TR52" i="10" s="1"/>
  <c r="TS52" i="10" s="1"/>
  <c r="TT52" i="10" s="1"/>
  <c r="TU52" i="10" s="1"/>
  <c r="TV52" i="10" s="1"/>
  <c r="TW52" i="10" s="1"/>
  <c r="TX52" i="10" s="1"/>
  <c r="TY52" i="10" s="1"/>
  <c r="TZ52" i="10" s="1"/>
  <c r="UA52" i="10" s="1"/>
  <c r="UB52" i="10" s="1"/>
  <c r="UC52" i="10" s="1"/>
  <c r="UD52" i="10" s="1"/>
  <c r="UE52" i="10" s="1"/>
  <c r="UF52" i="10" s="1"/>
  <c r="UG52" i="10" s="1"/>
  <c r="UH52" i="10" s="1"/>
  <c r="UI52" i="10" s="1"/>
  <c r="UJ52" i="10" s="1"/>
  <c r="UK52" i="10" s="1"/>
  <c r="UL52" i="10" s="1"/>
  <c r="UM52" i="10" s="1"/>
  <c r="UN52" i="10" s="1"/>
  <c r="UO52" i="10" s="1"/>
  <c r="UP52" i="10" s="1"/>
  <c r="UQ52" i="10" s="1"/>
  <c r="UR52" i="10" s="1"/>
  <c r="US52" i="10" s="1"/>
  <c r="UT52" i="10" s="1"/>
  <c r="UU52" i="10" s="1"/>
  <c r="UV52" i="10" s="1"/>
  <c r="UW52" i="10" s="1"/>
  <c r="UX52" i="10" s="1"/>
  <c r="UY52" i="10" s="1"/>
  <c r="UZ52" i="10" s="1"/>
  <c r="VA52" i="10" s="1"/>
  <c r="VB52" i="10" s="1"/>
  <c r="VC52" i="10" s="1"/>
  <c r="VD52" i="10" s="1"/>
  <c r="VE52" i="10" s="1"/>
  <c r="VF52" i="10" s="1"/>
  <c r="VG52" i="10" s="1"/>
  <c r="VH52" i="10" s="1"/>
  <c r="VI52" i="10" s="1"/>
  <c r="VJ52" i="10" s="1"/>
  <c r="VK52" i="10" s="1"/>
  <c r="VL52" i="10" s="1"/>
  <c r="VM52" i="10" s="1"/>
  <c r="VN52" i="10" s="1"/>
  <c r="VO52" i="10" s="1"/>
  <c r="VP52" i="10" s="1"/>
  <c r="VQ52" i="10" s="1"/>
  <c r="VR52" i="10" s="1"/>
  <c r="VS52" i="10" s="1"/>
  <c r="VT52" i="10" s="1"/>
  <c r="VU52" i="10" s="1"/>
  <c r="VV52" i="10" s="1"/>
  <c r="VW52" i="10" s="1"/>
  <c r="VX52" i="10" s="1"/>
  <c r="VY52" i="10" s="1"/>
  <c r="VZ52" i="10" s="1"/>
  <c r="WA52" i="10" s="1"/>
  <c r="WB52" i="10" s="1"/>
  <c r="WC52" i="10" s="1"/>
  <c r="WD52" i="10" s="1"/>
  <c r="WE52" i="10" s="1"/>
  <c r="WF52" i="10" s="1"/>
  <c r="WG52" i="10" s="1"/>
  <c r="WH52" i="10" s="1"/>
  <c r="WI52" i="10" s="1"/>
  <c r="WJ52" i="10" s="1"/>
  <c r="WK52" i="10" s="1"/>
  <c r="WL52" i="10" s="1"/>
  <c r="TB23" i="10"/>
  <c r="TD19" i="10"/>
  <c r="SZ25" i="10"/>
  <c r="SX27" i="10"/>
  <c r="SV29" i="10"/>
  <c r="AC118" i="8" l="1"/>
  <c r="G53" i="10"/>
  <c r="H53" i="10" s="1"/>
  <c r="I53" i="10" s="1"/>
  <c r="J53" i="10" s="1"/>
  <c r="K53" i="10" s="1"/>
  <c r="L53" i="10" s="1"/>
  <c r="M53" i="10" s="1"/>
  <c r="N53" i="10" s="1"/>
  <c r="O53" i="10" s="1"/>
  <c r="P53" i="10" s="1"/>
  <c r="Q53" i="10" s="1"/>
  <c r="R53" i="10" s="1"/>
  <c r="S53" i="10" s="1"/>
  <c r="T53" i="10" s="1"/>
  <c r="U53" i="10" s="1"/>
  <c r="V53" i="10" s="1"/>
  <c r="W53" i="10" s="1"/>
  <c r="X53" i="10" s="1"/>
  <c r="Y53" i="10" s="1"/>
  <c r="Z53" i="10" s="1"/>
  <c r="AA53" i="10" s="1"/>
  <c r="AB53" i="10" s="1"/>
  <c r="AC53" i="10" s="1"/>
  <c r="AD53" i="10" s="1"/>
  <c r="AE53" i="10" s="1"/>
  <c r="AF53" i="10" s="1"/>
  <c r="AG53" i="10" s="1"/>
  <c r="AH53" i="10" s="1"/>
  <c r="AI53" i="10" s="1"/>
  <c r="AJ53" i="10" s="1"/>
  <c r="AK53" i="10" s="1"/>
  <c r="AL53" i="10" s="1"/>
  <c r="AM53" i="10" s="1"/>
  <c r="AN53" i="10" s="1"/>
  <c r="AO53" i="10" s="1"/>
  <c r="AP53" i="10" s="1"/>
  <c r="RW53" i="10"/>
  <c r="RX53" i="10" s="1"/>
  <c r="RY53" i="10" s="1"/>
  <c r="RZ53" i="10" s="1"/>
  <c r="SA53" i="10" s="1"/>
  <c r="SB53" i="10" s="1"/>
  <c r="SC53" i="10" s="1"/>
  <c r="SD53" i="10" s="1"/>
  <c r="SE53" i="10" s="1"/>
  <c r="SF53" i="10" s="1"/>
  <c r="SG53" i="10" s="1"/>
  <c r="SH53" i="10" s="1"/>
  <c r="SI53" i="10" s="1"/>
  <c r="SJ53" i="10" s="1"/>
  <c r="SK53" i="10" s="1"/>
  <c r="SL53" i="10" s="1"/>
  <c r="SM53" i="10" s="1"/>
  <c r="SN53" i="10" s="1"/>
  <c r="SO53" i="10" s="1"/>
  <c r="SP53" i="10" s="1"/>
  <c r="SQ53" i="10" s="1"/>
  <c r="SR53" i="10" s="1"/>
  <c r="SS53" i="10" s="1"/>
  <c r="ST53" i="10" s="1"/>
  <c r="SU53" i="10" s="1"/>
  <c r="SV53" i="10" s="1"/>
  <c r="SW53" i="10" s="1"/>
  <c r="SX53" i="10" s="1"/>
  <c r="SY53" i="10" s="1"/>
  <c r="SZ53" i="10" s="1"/>
  <c r="TA53" i="10" s="1"/>
  <c r="TB53" i="10" s="1"/>
  <c r="TC53" i="10" s="1"/>
  <c r="TD53" i="10" s="1"/>
  <c r="TE53" i="10" s="1"/>
  <c r="TF53" i="10" s="1"/>
  <c r="TG53" i="10" s="1"/>
  <c r="TH53" i="10" s="1"/>
  <c r="TI53" i="10" s="1"/>
  <c r="TJ53" i="10" s="1"/>
  <c r="TK53" i="10" s="1"/>
  <c r="TL53" i="10" s="1"/>
  <c r="TM53" i="10" s="1"/>
  <c r="TN53" i="10" s="1"/>
  <c r="TO53" i="10" s="1"/>
  <c r="TP53" i="10" s="1"/>
  <c r="TQ53" i="10" s="1"/>
  <c r="TR53" i="10" s="1"/>
  <c r="TS53" i="10" s="1"/>
  <c r="TT53" i="10" s="1"/>
  <c r="TU53" i="10" s="1"/>
  <c r="TV53" i="10" s="1"/>
  <c r="TW53" i="10" s="1"/>
  <c r="TX53" i="10" s="1"/>
  <c r="TY53" i="10" s="1"/>
  <c r="TZ53" i="10" s="1"/>
  <c r="UA53" i="10" s="1"/>
  <c r="UB53" i="10" s="1"/>
  <c r="UC53" i="10" s="1"/>
  <c r="UD53" i="10" s="1"/>
  <c r="UE53" i="10" s="1"/>
  <c r="UF53" i="10" s="1"/>
  <c r="UG53" i="10" s="1"/>
  <c r="UH53" i="10" s="1"/>
  <c r="UI53" i="10" s="1"/>
  <c r="UJ53" i="10" s="1"/>
  <c r="UK53" i="10" s="1"/>
  <c r="UL53" i="10" s="1"/>
  <c r="UM53" i="10" s="1"/>
  <c r="UN53" i="10" s="1"/>
  <c r="UO53" i="10" s="1"/>
  <c r="UP53" i="10" s="1"/>
  <c r="UQ53" i="10" s="1"/>
  <c r="UR53" i="10" s="1"/>
  <c r="US53" i="10" s="1"/>
  <c r="UT53" i="10" s="1"/>
  <c r="UU53" i="10" s="1"/>
  <c r="UV53" i="10" s="1"/>
  <c r="UW53" i="10" s="1"/>
  <c r="UX53" i="10" s="1"/>
  <c r="UY53" i="10" s="1"/>
  <c r="UZ53" i="10" s="1"/>
  <c r="VA53" i="10" s="1"/>
  <c r="VB53" i="10" s="1"/>
  <c r="VC53" i="10" s="1"/>
  <c r="VD53" i="10" s="1"/>
  <c r="VE53" i="10" s="1"/>
  <c r="VF53" i="10" s="1"/>
  <c r="VG53" i="10" s="1"/>
  <c r="VH53" i="10" s="1"/>
  <c r="VI53" i="10" s="1"/>
  <c r="VJ53" i="10" s="1"/>
  <c r="VK53" i="10" s="1"/>
  <c r="VL53" i="10" s="1"/>
  <c r="VM53" i="10" s="1"/>
  <c r="VN53" i="10" s="1"/>
  <c r="VO53" i="10" s="1"/>
  <c r="VP53" i="10" s="1"/>
  <c r="VQ53" i="10" s="1"/>
  <c r="VR53" i="10" s="1"/>
  <c r="VS53" i="10" s="1"/>
  <c r="VT53" i="10" s="1"/>
  <c r="VU53" i="10" s="1"/>
  <c r="VV53" i="10" s="1"/>
  <c r="VW53" i="10" s="1"/>
  <c r="VX53" i="10" s="1"/>
  <c r="VY53" i="10" s="1"/>
  <c r="VZ53" i="10" s="1"/>
  <c r="WA53" i="10" s="1"/>
  <c r="WB53" i="10" s="1"/>
  <c r="WC53" i="10" s="1"/>
  <c r="WD53" i="10" s="1"/>
  <c r="WE53" i="10" s="1"/>
  <c r="WF53" i="10" s="1"/>
  <c r="WG53" i="10" s="1"/>
  <c r="WH53" i="10" s="1"/>
  <c r="WI53" i="10" s="1"/>
  <c r="WJ53" i="10" s="1"/>
  <c r="WK53" i="10" s="1"/>
  <c r="WL53" i="10" s="1"/>
  <c r="IO53" i="10"/>
  <c r="IP53" i="10" s="1"/>
  <c r="IQ53" i="10" s="1"/>
  <c r="IR53" i="10" s="1"/>
  <c r="IS53" i="10" s="1"/>
  <c r="IT53" i="10" s="1"/>
  <c r="IU53" i="10" s="1"/>
  <c r="IV53" i="10" s="1"/>
  <c r="IW53" i="10" s="1"/>
  <c r="IX53" i="10" s="1"/>
  <c r="IY53" i="10" s="1"/>
  <c r="IZ53" i="10" s="1"/>
  <c r="JA53" i="10" s="1"/>
  <c r="JB53" i="10" s="1"/>
  <c r="JC53" i="10" s="1"/>
  <c r="JD53" i="10" s="1"/>
  <c r="JE53" i="10" s="1"/>
  <c r="JF53" i="10" s="1"/>
  <c r="JG53" i="10" s="1"/>
  <c r="JH53" i="10" s="1"/>
  <c r="JI53" i="10" s="1"/>
  <c r="JJ53" i="10" s="1"/>
  <c r="JK53" i="10" s="1"/>
  <c r="JL53" i="10" s="1"/>
  <c r="JM53" i="10" s="1"/>
  <c r="JN53" i="10" s="1"/>
  <c r="JO53" i="10" s="1"/>
  <c r="JP53" i="10" s="1"/>
  <c r="JQ53" i="10" s="1"/>
  <c r="JR53" i="10" s="1"/>
  <c r="JS53" i="10" s="1"/>
  <c r="JT53" i="10" s="1"/>
  <c r="JU53" i="10" s="1"/>
  <c r="JV53" i="10" s="1"/>
  <c r="NF53" i="10"/>
  <c r="NG53" i="10" s="1"/>
  <c r="NH53" i="10" s="1"/>
  <c r="NI53" i="10" s="1"/>
  <c r="NJ53" i="10" s="1"/>
  <c r="NK53" i="10" s="1"/>
  <c r="NL53" i="10" s="1"/>
  <c r="NM53" i="10" s="1"/>
  <c r="NN53" i="10" s="1"/>
  <c r="NO53" i="10" s="1"/>
  <c r="NP53" i="10" s="1"/>
  <c r="NQ53" i="10" s="1"/>
  <c r="NR53" i="10" s="1"/>
  <c r="NS53" i="10" s="1"/>
  <c r="NT53" i="10" s="1"/>
  <c r="NU53" i="10" s="1"/>
  <c r="NV53" i="10" s="1"/>
  <c r="NW53" i="10" s="1"/>
  <c r="NX53" i="10" s="1"/>
  <c r="NY53" i="10" s="1"/>
  <c r="NZ53" i="10" s="1"/>
  <c r="OA53" i="10" s="1"/>
  <c r="OB53" i="10" s="1"/>
  <c r="OC53" i="10" s="1"/>
  <c r="OD53" i="10" s="1"/>
  <c r="OE53" i="10" s="1"/>
  <c r="OF53" i="10" s="1"/>
  <c r="OG53" i="10" s="1"/>
  <c r="OH53" i="10" s="1"/>
  <c r="OI53" i="10" s="1"/>
  <c r="OJ53" i="10" s="1"/>
  <c r="OK53" i="10" s="1"/>
  <c r="OL53" i="10" s="1"/>
  <c r="OM53" i="10" s="1"/>
  <c r="DX53" i="10"/>
  <c r="DY53" i="10" s="1"/>
  <c r="DZ53" i="10" s="1"/>
  <c r="EA53" i="10" s="1"/>
  <c r="EB53" i="10" s="1"/>
  <c r="EC53" i="10" s="1"/>
  <c r="ED53" i="10" s="1"/>
  <c r="EE53" i="10" s="1"/>
  <c r="EF53" i="10" s="1"/>
  <c r="EG53" i="10" s="1"/>
  <c r="EH53" i="10" s="1"/>
  <c r="EI53" i="10" s="1"/>
  <c r="EJ53" i="10" s="1"/>
  <c r="EK53" i="10" s="1"/>
  <c r="EL53" i="10" s="1"/>
  <c r="EM53" i="10" s="1"/>
  <c r="EN53" i="10" s="1"/>
  <c r="EO53" i="10" s="1"/>
  <c r="EP53" i="10" s="1"/>
  <c r="EQ53" i="10" s="1"/>
  <c r="ER53" i="10" s="1"/>
  <c r="ES53" i="10" s="1"/>
  <c r="ET53" i="10" s="1"/>
  <c r="EU53" i="10" s="1"/>
  <c r="EV53" i="10" s="1"/>
  <c r="EW53" i="10" s="1"/>
  <c r="EX53" i="10" s="1"/>
  <c r="EY53" i="10" s="1"/>
  <c r="EZ53" i="10" s="1"/>
  <c r="FA53" i="10" s="1"/>
  <c r="FB53" i="10" s="1"/>
  <c r="FC53" i="10" s="1"/>
  <c r="FD53" i="10" s="1"/>
  <c r="FE53" i="10" s="1"/>
  <c r="C54" i="10"/>
  <c r="SY27" i="10"/>
  <c r="SW29" i="10"/>
  <c r="TA25" i="10"/>
  <c r="TE19" i="10"/>
  <c r="TC23" i="10"/>
  <c r="AD118" i="8" l="1"/>
  <c r="NF54" i="10"/>
  <c r="NG54" i="10" s="1"/>
  <c r="NH54" i="10" s="1"/>
  <c r="NI54" i="10" s="1"/>
  <c r="NJ54" i="10" s="1"/>
  <c r="NK54" i="10" s="1"/>
  <c r="NL54" i="10" s="1"/>
  <c r="NM54" i="10" s="1"/>
  <c r="NN54" i="10" s="1"/>
  <c r="NO54" i="10" s="1"/>
  <c r="NP54" i="10" s="1"/>
  <c r="NQ54" i="10" s="1"/>
  <c r="NR54" i="10" s="1"/>
  <c r="NS54" i="10" s="1"/>
  <c r="NT54" i="10" s="1"/>
  <c r="NU54" i="10" s="1"/>
  <c r="NV54" i="10" s="1"/>
  <c r="NW54" i="10" s="1"/>
  <c r="NX54" i="10" s="1"/>
  <c r="NY54" i="10" s="1"/>
  <c r="NZ54" i="10" s="1"/>
  <c r="OA54" i="10" s="1"/>
  <c r="OB54" i="10" s="1"/>
  <c r="OC54" i="10" s="1"/>
  <c r="OD54" i="10" s="1"/>
  <c r="OE54" i="10" s="1"/>
  <c r="OF54" i="10" s="1"/>
  <c r="OG54" i="10" s="1"/>
  <c r="OH54" i="10" s="1"/>
  <c r="OI54" i="10" s="1"/>
  <c r="OJ54" i="10" s="1"/>
  <c r="OK54" i="10" s="1"/>
  <c r="OL54" i="10" s="1"/>
  <c r="OM54" i="10" s="1"/>
  <c r="ON54" i="10" s="1"/>
  <c r="G54" i="10"/>
  <c r="H54" i="10" s="1"/>
  <c r="I54" i="10" s="1"/>
  <c r="J54" i="10" s="1"/>
  <c r="K54" i="10" s="1"/>
  <c r="L54" i="10" s="1"/>
  <c r="M54" i="10" s="1"/>
  <c r="N54" i="10" s="1"/>
  <c r="O54" i="10" s="1"/>
  <c r="P54" i="10" s="1"/>
  <c r="Q54" i="10" s="1"/>
  <c r="R54" i="10" s="1"/>
  <c r="S54" i="10" s="1"/>
  <c r="T54" i="10" s="1"/>
  <c r="U54" i="10" s="1"/>
  <c r="V54" i="10" s="1"/>
  <c r="W54" i="10" s="1"/>
  <c r="X54" i="10" s="1"/>
  <c r="Y54" i="10" s="1"/>
  <c r="Z54" i="10" s="1"/>
  <c r="AA54" i="10" s="1"/>
  <c r="AB54" i="10" s="1"/>
  <c r="AC54" i="10" s="1"/>
  <c r="AD54" i="10" s="1"/>
  <c r="AE54" i="10" s="1"/>
  <c r="AF54" i="10" s="1"/>
  <c r="AG54" i="10" s="1"/>
  <c r="AH54" i="10" s="1"/>
  <c r="AI54" i="10" s="1"/>
  <c r="AJ54" i="10" s="1"/>
  <c r="AK54" i="10" s="1"/>
  <c r="AL54" i="10" s="1"/>
  <c r="AM54" i="10" s="1"/>
  <c r="AN54" i="10" s="1"/>
  <c r="AO54" i="10" s="1"/>
  <c r="AP54" i="10" s="1"/>
  <c r="AQ54" i="10" s="1"/>
  <c r="RW54" i="10"/>
  <c r="RX54" i="10" s="1"/>
  <c r="RY54" i="10" s="1"/>
  <c r="RZ54" i="10" s="1"/>
  <c r="SA54" i="10" s="1"/>
  <c r="SB54" i="10" s="1"/>
  <c r="SC54" i="10" s="1"/>
  <c r="SD54" i="10" s="1"/>
  <c r="SE54" i="10" s="1"/>
  <c r="SF54" i="10" s="1"/>
  <c r="SG54" i="10" s="1"/>
  <c r="SH54" i="10" s="1"/>
  <c r="SI54" i="10" s="1"/>
  <c r="SJ54" i="10" s="1"/>
  <c r="SK54" i="10" s="1"/>
  <c r="SL54" i="10" s="1"/>
  <c r="SM54" i="10" s="1"/>
  <c r="SN54" i="10" s="1"/>
  <c r="SO54" i="10" s="1"/>
  <c r="SP54" i="10" s="1"/>
  <c r="SQ54" i="10" s="1"/>
  <c r="SR54" i="10" s="1"/>
  <c r="SS54" i="10" s="1"/>
  <c r="ST54" i="10" s="1"/>
  <c r="SU54" i="10" s="1"/>
  <c r="SV54" i="10" s="1"/>
  <c r="SW54" i="10" s="1"/>
  <c r="SX54" i="10" s="1"/>
  <c r="SY54" i="10" s="1"/>
  <c r="SZ54" i="10" s="1"/>
  <c r="TA54" i="10" s="1"/>
  <c r="TB54" i="10" s="1"/>
  <c r="TC54" i="10" s="1"/>
  <c r="TD54" i="10" s="1"/>
  <c r="TE54" i="10" s="1"/>
  <c r="TF54" i="10" s="1"/>
  <c r="TG54" i="10" s="1"/>
  <c r="TH54" i="10" s="1"/>
  <c r="TI54" i="10" s="1"/>
  <c r="TJ54" i="10" s="1"/>
  <c r="TK54" i="10" s="1"/>
  <c r="TL54" i="10" s="1"/>
  <c r="TM54" i="10" s="1"/>
  <c r="TN54" i="10" s="1"/>
  <c r="TO54" i="10" s="1"/>
  <c r="TP54" i="10" s="1"/>
  <c r="TQ54" i="10" s="1"/>
  <c r="TR54" i="10" s="1"/>
  <c r="TS54" i="10" s="1"/>
  <c r="TT54" i="10" s="1"/>
  <c r="TU54" i="10" s="1"/>
  <c r="TV54" i="10" s="1"/>
  <c r="TW54" i="10" s="1"/>
  <c r="TX54" i="10" s="1"/>
  <c r="TY54" i="10" s="1"/>
  <c r="TZ54" i="10" s="1"/>
  <c r="UA54" i="10" s="1"/>
  <c r="UB54" i="10" s="1"/>
  <c r="UC54" i="10" s="1"/>
  <c r="UD54" i="10" s="1"/>
  <c r="UE54" i="10" s="1"/>
  <c r="UF54" i="10" s="1"/>
  <c r="UG54" i="10" s="1"/>
  <c r="UH54" i="10" s="1"/>
  <c r="UI54" i="10" s="1"/>
  <c r="UJ54" i="10" s="1"/>
  <c r="UK54" i="10" s="1"/>
  <c r="UL54" i="10" s="1"/>
  <c r="UM54" i="10" s="1"/>
  <c r="UN54" i="10" s="1"/>
  <c r="UO54" i="10" s="1"/>
  <c r="UP54" i="10" s="1"/>
  <c r="UQ54" i="10" s="1"/>
  <c r="UR54" i="10" s="1"/>
  <c r="US54" i="10" s="1"/>
  <c r="UT54" i="10" s="1"/>
  <c r="UU54" i="10" s="1"/>
  <c r="UV54" i="10" s="1"/>
  <c r="UW54" i="10" s="1"/>
  <c r="UX54" i="10" s="1"/>
  <c r="UY54" i="10" s="1"/>
  <c r="UZ54" i="10" s="1"/>
  <c r="VA54" i="10" s="1"/>
  <c r="VB54" i="10" s="1"/>
  <c r="VC54" i="10" s="1"/>
  <c r="VD54" i="10" s="1"/>
  <c r="VE54" i="10" s="1"/>
  <c r="VF54" i="10" s="1"/>
  <c r="VG54" i="10" s="1"/>
  <c r="VH54" i="10" s="1"/>
  <c r="VI54" i="10" s="1"/>
  <c r="VJ54" i="10" s="1"/>
  <c r="VK54" i="10" s="1"/>
  <c r="VL54" i="10" s="1"/>
  <c r="VM54" i="10" s="1"/>
  <c r="VN54" i="10" s="1"/>
  <c r="VO54" i="10" s="1"/>
  <c r="VP54" i="10" s="1"/>
  <c r="VQ54" i="10" s="1"/>
  <c r="VR54" i="10" s="1"/>
  <c r="VS54" i="10" s="1"/>
  <c r="VT54" i="10" s="1"/>
  <c r="VU54" i="10" s="1"/>
  <c r="VV54" i="10" s="1"/>
  <c r="VW54" i="10" s="1"/>
  <c r="VX54" i="10" s="1"/>
  <c r="VY54" i="10" s="1"/>
  <c r="VZ54" i="10" s="1"/>
  <c r="WA54" i="10" s="1"/>
  <c r="WB54" i="10" s="1"/>
  <c r="WC54" i="10" s="1"/>
  <c r="WD54" i="10" s="1"/>
  <c r="WE54" i="10" s="1"/>
  <c r="WF54" i="10" s="1"/>
  <c r="WG54" i="10" s="1"/>
  <c r="WH54" i="10" s="1"/>
  <c r="WI54" i="10" s="1"/>
  <c r="WJ54" i="10" s="1"/>
  <c r="WK54" i="10" s="1"/>
  <c r="WL54" i="10" s="1"/>
  <c r="DX54" i="10"/>
  <c r="DY54" i="10" s="1"/>
  <c r="DZ54" i="10" s="1"/>
  <c r="EA54" i="10" s="1"/>
  <c r="EB54" i="10" s="1"/>
  <c r="EC54" i="10" s="1"/>
  <c r="ED54" i="10" s="1"/>
  <c r="EE54" i="10" s="1"/>
  <c r="EF54" i="10" s="1"/>
  <c r="EG54" i="10" s="1"/>
  <c r="EH54" i="10" s="1"/>
  <c r="EI54" i="10" s="1"/>
  <c r="EJ54" i="10" s="1"/>
  <c r="EK54" i="10" s="1"/>
  <c r="EL54" i="10" s="1"/>
  <c r="EM54" i="10" s="1"/>
  <c r="EN54" i="10" s="1"/>
  <c r="EO54" i="10" s="1"/>
  <c r="EP54" i="10" s="1"/>
  <c r="EQ54" i="10" s="1"/>
  <c r="ER54" i="10" s="1"/>
  <c r="ES54" i="10" s="1"/>
  <c r="ET54" i="10" s="1"/>
  <c r="EU54" i="10" s="1"/>
  <c r="EV54" i="10" s="1"/>
  <c r="EW54" i="10" s="1"/>
  <c r="EX54" i="10" s="1"/>
  <c r="EY54" i="10" s="1"/>
  <c r="EZ54" i="10" s="1"/>
  <c r="FA54" i="10" s="1"/>
  <c r="FB54" i="10" s="1"/>
  <c r="FC54" i="10" s="1"/>
  <c r="FD54" i="10" s="1"/>
  <c r="FE54" i="10" s="1"/>
  <c r="FF54" i="10" s="1"/>
  <c r="C55" i="10"/>
  <c r="IO54" i="10"/>
  <c r="IP54" i="10" s="1"/>
  <c r="IQ54" i="10" s="1"/>
  <c r="IR54" i="10" s="1"/>
  <c r="IS54" i="10" s="1"/>
  <c r="IT54" i="10" s="1"/>
  <c r="IU54" i="10" s="1"/>
  <c r="IV54" i="10" s="1"/>
  <c r="IW54" i="10" s="1"/>
  <c r="IX54" i="10" s="1"/>
  <c r="IY54" i="10" s="1"/>
  <c r="IZ54" i="10" s="1"/>
  <c r="JA54" i="10" s="1"/>
  <c r="JB54" i="10" s="1"/>
  <c r="JC54" i="10" s="1"/>
  <c r="JD54" i="10" s="1"/>
  <c r="JE54" i="10" s="1"/>
  <c r="JF54" i="10" s="1"/>
  <c r="JG54" i="10" s="1"/>
  <c r="JH54" i="10" s="1"/>
  <c r="JI54" i="10" s="1"/>
  <c r="JJ54" i="10" s="1"/>
  <c r="JK54" i="10" s="1"/>
  <c r="JL54" i="10" s="1"/>
  <c r="JM54" i="10" s="1"/>
  <c r="JN54" i="10" s="1"/>
  <c r="JO54" i="10" s="1"/>
  <c r="JP54" i="10" s="1"/>
  <c r="JQ54" i="10" s="1"/>
  <c r="JR54" i="10" s="1"/>
  <c r="JS54" i="10" s="1"/>
  <c r="JT54" i="10" s="1"/>
  <c r="JU54" i="10" s="1"/>
  <c r="JV54" i="10" s="1"/>
  <c r="JW54" i="10" s="1"/>
  <c r="SX29" i="10"/>
  <c r="SZ27" i="10"/>
  <c r="TF19" i="10"/>
  <c r="TD23" i="10"/>
  <c r="TB25" i="10"/>
  <c r="S119" i="8" l="1"/>
  <c r="T119" i="8" s="1"/>
  <c r="NF55" i="10"/>
  <c r="NG55" i="10" s="1"/>
  <c r="NH55" i="10" s="1"/>
  <c r="NI55" i="10" s="1"/>
  <c r="NJ55" i="10" s="1"/>
  <c r="NK55" i="10" s="1"/>
  <c r="NL55" i="10" s="1"/>
  <c r="NM55" i="10" s="1"/>
  <c r="NN55" i="10" s="1"/>
  <c r="NO55" i="10" s="1"/>
  <c r="NP55" i="10" s="1"/>
  <c r="NQ55" i="10" s="1"/>
  <c r="NR55" i="10" s="1"/>
  <c r="NS55" i="10" s="1"/>
  <c r="NT55" i="10" s="1"/>
  <c r="NU55" i="10" s="1"/>
  <c r="NV55" i="10" s="1"/>
  <c r="NW55" i="10" s="1"/>
  <c r="NX55" i="10" s="1"/>
  <c r="NY55" i="10" s="1"/>
  <c r="NZ55" i="10" s="1"/>
  <c r="OA55" i="10" s="1"/>
  <c r="OB55" i="10" s="1"/>
  <c r="OC55" i="10" s="1"/>
  <c r="OD55" i="10" s="1"/>
  <c r="OE55" i="10" s="1"/>
  <c r="OF55" i="10" s="1"/>
  <c r="OG55" i="10" s="1"/>
  <c r="OH55" i="10" s="1"/>
  <c r="OI55" i="10" s="1"/>
  <c r="OJ55" i="10" s="1"/>
  <c r="OK55" i="10" s="1"/>
  <c r="OL55" i="10" s="1"/>
  <c r="OM55" i="10" s="1"/>
  <c r="ON55" i="10" s="1"/>
  <c r="OO55" i="10" s="1"/>
  <c r="IO55" i="10"/>
  <c r="IP55" i="10" s="1"/>
  <c r="IQ55" i="10" s="1"/>
  <c r="IR55" i="10" s="1"/>
  <c r="IS55" i="10" s="1"/>
  <c r="IT55" i="10" s="1"/>
  <c r="IU55" i="10" s="1"/>
  <c r="IV55" i="10" s="1"/>
  <c r="IW55" i="10" s="1"/>
  <c r="IX55" i="10" s="1"/>
  <c r="IY55" i="10" s="1"/>
  <c r="IZ55" i="10" s="1"/>
  <c r="JA55" i="10" s="1"/>
  <c r="JB55" i="10" s="1"/>
  <c r="JC55" i="10" s="1"/>
  <c r="JD55" i="10" s="1"/>
  <c r="JE55" i="10" s="1"/>
  <c r="JF55" i="10" s="1"/>
  <c r="JG55" i="10" s="1"/>
  <c r="JH55" i="10" s="1"/>
  <c r="JI55" i="10" s="1"/>
  <c r="JJ55" i="10" s="1"/>
  <c r="JK55" i="10" s="1"/>
  <c r="JL55" i="10" s="1"/>
  <c r="JM55" i="10" s="1"/>
  <c r="JN55" i="10" s="1"/>
  <c r="JO55" i="10" s="1"/>
  <c r="JP55" i="10" s="1"/>
  <c r="JQ55" i="10" s="1"/>
  <c r="JR55" i="10" s="1"/>
  <c r="JS55" i="10" s="1"/>
  <c r="JT55" i="10" s="1"/>
  <c r="JU55" i="10" s="1"/>
  <c r="JV55" i="10" s="1"/>
  <c r="JW55" i="10" s="1"/>
  <c r="JX55" i="10" s="1"/>
  <c r="G55" i="10"/>
  <c r="H55" i="10" s="1"/>
  <c r="I55" i="10" s="1"/>
  <c r="J55" i="10" s="1"/>
  <c r="K55" i="10" s="1"/>
  <c r="L55" i="10" s="1"/>
  <c r="M55" i="10" s="1"/>
  <c r="N55" i="10" s="1"/>
  <c r="O55" i="10" s="1"/>
  <c r="P55" i="10" s="1"/>
  <c r="Q55" i="10" s="1"/>
  <c r="R55" i="10" s="1"/>
  <c r="S55" i="10" s="1"/>
  <c r="T55" i="10" s="1"/>
  <c r="U55" i="10" s="1"/>
  <c r="V55" i="10" s="1"/>
  <c r="W55" i="10" s="1"/>
  <c r="X55" i="10" s="1"/>
  <c r="Y55" i="10" s="1"/>
  <c r="Z55" i="10" s="1"/>
  <c r="AA55" i="10" s="1"/>
  <c r="AB55" i="10" s="1"/>
  <c r="AC55" i="10" s="1"/>
  <c r="AD55" i="10" s="1"/>
  <c r="AE55" i="10" s="1"/>
  <c r="AF55" i="10" s="1"/>
  <c r="AG55" i="10" s="1"/>
  <c r="AH55" i="10" s="1"/>
  <c r="AI55" i="10" s="1"/>
  <c r="AJ55" i="10" s="1"/>
  <c r="AK55" i="10" s="1"/>
  <c r="AL55" i="10" s="1"/>
  <c r="AM55" i="10" s="1"/>
  <c r="AN55" i="10" s="1"/>
  <c r="AO55" i="10" s="1"/>
  <c r="AP55" i="10" s="1"/>
  <c r="AQ55" i="10" s="1"/>
  <c r="AR55" i="10" s="1"/>
  <c r="RW55" i="10"/>
  <c r="RX55" i="10" s="1"/>
  <c r="RY55" i="10" s="1"/>
  <c r="RZ55" i="10" s="1"/>
  <c r="SA55" i="10" s="1"/>
  <c r="SB55" i="10" s="1"/>
  <c r="SC55" i="10" s="1"/>
  <c r="SD55" i="10" s="1"/>
  <c r="SE55" i="10" s="1"/>
  <c r="SF55" i="10" s="1"/>
  <c r="SG55" i="10" s="1"/>
  <c r="SH55" i="10" s="1"/>
  <c r="SI55" i="10" s="1"/>
  <c r="SJ55" i="10" s="1"/>
  <c r="SK55" i="10" s="1"/>
  <c r="SL55" i="10" s="1"/>
  <c r="SM55" i="10" s="1"/>
  <c r="SN55" i="10" s="1"/>
  <c r="SO55" i="10" s="1"/>
  <c r="SP55" i="10" s="1"/>
  <c r="SQ55" i="10" s="1"/>
  <c r="SR55" i="10" s="1"/>
  <c r="SS55" i="10" s="1"/>
  <c r="ST55" i="10" s="1"/>
  <c r="SU55" i="10" s="1"/>
  <c r="SV55" i="10" s="1"/>
  <c r="SW55" i="10" s="1"/>
  <c r="SX55" i="10" s="1"/>
  <c r="SY55" i="10" s="1"/>
  <c r="SZ55" i="10" s="1"/>
  <c r="TA55" i="10" s="1"/>
  <c r="TB55" i="10" s="1"/>
  <c r="TC55" i="10" s="1"/>
  <c r="TD55" i="10" s="1"/>
  <c r="TE55" i="10" s="1"/>
  <c r="TF55" i="10" s="1"/>
  <c r="TG55" i="10" s="1"/>
  <c r="TH55" i="10" s="1"/>
  <c r="TI55" i="10" s="1"/>
  <c r="TJ55" i="10" s="1"/>
  <c r="TK55" i="10" s="1"/>
  <c r="TL55" i="10" s="1"/>
  <c r="TM55" i="10" s="1"/>
  <c r="TN55" i="10" s="1"/>
  <c r="TO55" i="10" s="1"/>
  <c r="TP55" i="10" s="1"/>
  <c r="TQ55" i="10" s="1"/>
  <c r="TR55" i="10" s="1"/>
  <c r="TS55" i="10" s="1"/>
  <c r="TT55" i="10" s="1"/>
  <c r="TU55" i="10" s="1"/>
  <c r="TV55" i="10" s="1"/>
  <c r="TW55" i="10" s="1"/>
  <c r="TX55" i="10" s="1"/>
  <c r="TY55" i="10" s="1"/>
  <c r="TZ55" i="10" s="1"/>
  <c r="UA55" i="10" s="1"/>
  <c r="UB55" i="10" s="1"/>
  <c r="UC55" i="10" s="1"/>
  <c r="UD55" i="10" s="1"/>
  <c r="UE55" i="10" s="1"/>
  <c r="UF55" i="10" s="1"/>
  <c r="UG55" i="10" s="1"/>
  <c r="UH55" i="10" s="1"/>
  <c r="UI55" i="10" s="1"/>
  <c r="UJ55" i="10" s="1"/>
  <c r="UK55" i="10" s="1"/>
  <c r="UL55" i="10" s="1"/>
  <c r="UM55" i="10" s="1"/>
  <c r="UN55" i="10" s="1"/>
  <c r="UO55" i="10" s="1"/>
  <c r="UP55" i="10" s="1"/>
  <c r="UQ55" i="10" s="1"/>
  <c r="UR55" i="10" s="1"/>
  <c r="US55" i="10" s="1"/>
  <c r="UT55" i="10" s="1"/>
  <c r="UU55" i="10" s="1"/>
  <c r="UV55" i="10" s="1"/>
  <c r="UW55" i="10" s="1"/>
  <c r="UX55" i="10" s="1"/>
  <c r="UY55" i="10" s="1"/>
  <c r="UZ55" i="10" s="1"/>
  <c r="VA55" i="10" s="1"/>
  <c r="VB55" i="10" s="1"/>
  <c r="VC55" i="10" s="1"/>
  <c r="VD55" i="10" s="1"/>
  <c r="VE55" i="10" s="1"/>
  <c r="VF55" i="10" s="1"/>
  <c r="VG55" i="10" s="1"/>
  <c r="VH55" i="10" s="1"/>
  <c r="VI55" i="10" s="1"/>
  <c r="VJ55" i="10" s="1"/>
  <c r="VK55" i="10" s="1"/>
  <c r="VL55" i="10" s="1"/>
  <c r="VM55" i="10" s="1"/>
  <c r="VN55" i="10" s="1"/>
  <c r="VO55" i="10" s="1"/>
  <c r="VP55" i="10" s="1"/>
  <c r="VQ55" i="10" s="1"/>
  <c r="VR55" i="10" s="1"/>
  <c r="VS55" i="10" s="1"/>
  <c r="VT55" i="10" s="1"/>
  <c r="VU55" i="10" s="1"/>
  <c r="VV55" i="10" s="1"/>
  <c r="VW55" i="10" s="1"/>
  <c r="VX55" i="10" s="1"/>
  <c r="VY55" i="10" s="1"/>
  <c r="VZ55" i="10" s="1"/>
  <c r="WA55" i="10" s="1"/>
  <c r="WB55" i="10" s="1"/>
  <c r="WC55" i="10" s="1"/>
  <c r="WD55" i="10" s="1"/>
  <c r="WE55" i="10" s="1"/>
  <c r="WF55" i="10" s="1"/>
  <c r="WG55" i="10" s="1"/>
  <c r="WH55" i="10" s="1"/>
  <c r="WI55" i="10" s="1"/>
  <c r="WJ55" i="10" s="1"/>
  <c r="WK55" i="10" s="1"/>
  <c r="WL55" i="10" s="1"/>
  <c r="DX55" i="10"/>
  <c r="DY55" i="10" s="1"/>
  <c r="DZ55" i="10" s="1"/>
  <c r="EA55" i="10" s="1"/>
  <c r="EB55" i="10" s="1"/>
  <c r="EC55" i="10" s="1"/>
  <c r="ED55" i="10" s="1"/>
  <c r="EE55" i="10" s="1"/>
  <c r="EF55" i="10" s="1"/>
  <c r="EG55" i="10" s="1"/>
  <c r="EH55" i="10" s="1"/>
  <c r="EI55" i="10" s="1"/>
  <c r="EJ55" i="10" s="1"/>
  <c r="EK55" i="10" s="1"/>
  <c r="EL55" i="10" s="1"/>
  <c r="EM55" i="10" s="1"/>
  <c r="EN55" i="10" s="1"/>
  <c r="EO55" i="10" s="1"/>
  <c r="EP55" i="10" s="1"/>
  <c r="EQ55" i="10" s="1"/>
  <c r="ER55" i="10" s="1"/>
  <c r="ES55" i="10" s="1"/>
  <c r="ET55" i="10" s="1"/>
  <c r="EU55" i="10" s="1"/>
  <c r="EV55" i="10" s="1"/>
  <c r="EW55" i="10" s="1"/>
  <c r="EX55" i="10" s="1"/>
  <c r="EY55" i="10" s="1"/>
  <c r="EZ55" i="10" s="1"/>
  <c r="FA55" i="10" s="1"/>
  <c r="FB55" i="10" s="1"/>
  <c r="FC55" i="10" s="1"/>
  <c r="FD55" i="10" s="1"/>
  <c r="FE55" i="10" s="1"/>
  <c r="FF55" i="10" s="1"/>
  <c r="FG55" i="10" s="1"/>
  <c r="C56" i="10"/>
  <c r="TG19" i="10"/>
  <c r="TC25" i="10"/>
  <c r="TE23" i="10"/>
  <c r="TA27" i="10"/>
  <c r="SY29" i="10"/>
  <c r="U119" i="8" l="1"/>
  <c r="C57" i="10"/>
  <c r="RW56" i="10"/>
  <c r="RX56" i="10" s="1"/>
  <c r="RY56" i="10" s="1"/>
  <c r="RZ56" i="10" s="1"/>
  <c r="SA56" i="10" s="1"/>
  <c r="SB56" i="10" s="1"/>
  <c r="SC56" i="10" s="1"/>
  <c r="SD56" i="10" s="1"/>
  <c r="SE56" i="10" s="1"/>
  <c r="SF56" i="10" s="1"/>
  <c r="SG56" i="10" s="1"/>
  <c r="SH56" i="10" s="1"/>
  <c r="SI56" i="10" s="1"/>
  <c r="SJ56" i="10" s="1"/>
  <c r="SK56" i="10" s="1"/>
  <c r="SL56" i="10" s="1"/>
  <c r="SM56" i="10" s="1"/>
  <c r="SN56" i="10" s="1"/>
  <c r="SO56" i="10" s="1"/>
  <c r="SP56" i="10" s="1"/>
  <c r="SQ56" i="10" s="1"/>
  <c r="SR56" i="10" s="1"/>
  <c r="SS56" i="10" s="1"/>
  <c r="ST56" i="10" s="1"/>
  <c r="SU56" i="10" s="1"/>
  <c r="SV56" i="10" s="1"/>
  <c r="SW56" i="10" s="1"/>
  <c r="SX56" i="10" s="1"/>
  <c r="SY56" i="10" s="1"/>
  <c r="SZ56" i="10" s="1"/>
  <c r="TA56" i="10" s="1"/>
  <c r="TB56" i="10" s="1"/>
  <c r="TC56" i="10" s="1"/>
  <c r="TD56" i="10" s="1"/>
  <c r="TE56" i="10" s="1"/>
  <c r="TF56" i="10" s="1"/>
  <c r="TG56" i="10" s="1"/>
  <c r="TH56" i="10" s="1"/>
  <c r="TI56" i="10" s="1"/>
  <c r="TJ56" i="10" s="1"/>
  <c r="TK56" i="10" s="1"/>
  <c r="TL56" i="10" s="1"/>
  <c r="TM56" i="10" s="1"/>
  <c r="TN56" i="10" s="1"/>
  <c r="TO56" i="10" s="1"/>
  <c r="TP56" i="10" s="1"/>
  <c r="TQ56" i="10" s="1"/>
  <c r="TR56" i="10" s="1"/>
  <c r="TS56" i="10" s="1"/>
  <c r="TT56" i="10" s="1"/>
  <c r="TU56" i="10" s="1"/>
  <c r="TV56" i="10" s="1"/>
  <c r="TW56" i="10" s="1"/>
  <c r="TX56" i="10" s="1"/>
  <c r="TY56" i="10" s="1"/>
  <c r="TZ56" i="10" s="1"/>
  <c r="UA56" i="10" s="1"/>
  <c r="UB56" i="10" s="1"/>
  <c r="UC56" i="10" s="1"/>
  <c r="UD56" i="10" s="1"/>
  <c r="UE56" i="10" s="1"/>
  <c r="UF56" i="10" s="1"/>
  <c r="UG56" i="10" s="1"/>
  <c r="UH56" i="10" s="1"/>
  <c r="UI56" i="10" s="1"/>
  <c r="UJ56" i="10" s="1"/>
  <c r="UK56" i="10" s="1"/>
  <c r="UL56" i="10" s="1"/>
  <c r="UM56" i="10" s="1"/>
  <c r="UN56" i="10" s="1"/>
  <c r="UO56" i="10" s="1"/>
  <c r="UP56" i="10" s="1"/>
  <c r="UQ56" i="10" s="1"/>
  <c r="UR56" i="10" s="1"/>
  <c r="US56" i="10" s="1"/>
  <c r="UT56" i="10" s="1"/>
  <c r="UU56" i="10" s="1"/>
  <c r="UV56" i="10" s="1"/>
  <c r="UW56" i="10" s="1"/>
  <c r="UX56" i="10" s="1"/>
  <c r="UY56" i="10" s="1"/>
  <c r="UZ56" i="10" s="1"/>
  <c r="VA56" i="10" s="1"/>
  <c r="VB56" i="10" s="1"/>
  <c r="VC56" i="10" s="1"/>
  <c r="VD56" i="10" s="1"/>
  <c r="VE56" i="10" s="1"/>
  <c r="VF56" i="10" s="1"/>
  <c r="VG56" i="10" s="1"/>
  <c r="VH56" i="10" s="1"/>
  <c r="VI56" i="10" s="1"/>
  <c r="VJ56" i="10" s="1"/>
  <c r="VK56" i="10" s="1"/>
  <c r="VL56" i="10" s="1"/>
  <c r="VM56" i="10" s="1"/>
  <c r="VN56" i="10" s="1"/>
  <c r="VO56" i="10" s="1"/>
  <c r="VP56" i="10" s="1"/>
  <c r="VQ56" i="10" s="1"/>
  <c r="VR56" i="10" s="1"/>
  <c r="VS56" i="10" s="1"/>
  <c r="VT56" i="10" s="1"/>
  <c r="VU56" i="10" s="1"/>
  <c r="VV56" i="10" s="1"/>
  <c r="VW56" i="10" s="1"/>
  <c r="VX56" i="10" s="1"/>
  <c r="VY56" i="10" s="1"/>
  <c r="VZ56" i="10" s="1"/>
  <c r="WA56" i="10" s="1"/>
  <c r="WB56" i="10" s="1"/>
  <c r="WC56" i="10" s="1"/>
  <c r="WD56" i="10" s="1"/>
  <c r="WE56" i="10" s="1"/>
  <c r="WF56" i="10" s="1"/>
  <c r="WG56" i="10" s="1"/>
  <c r="WH56" i="10" s="1"/>
  <c r="WI56" i="10" s="1"/>
  <c r="WJ56" i="10" s="1"/>
  <c r="WK56" i="10" s="1"/>
  <c r="WL56" i="10" s="1"/>
  <c r="IO56" i="10"/>
  <c r="IP56" i="10" s="1"/>
  <c r="IQ56" i="10" s="1"/>
  <c r="IR56" i="10" s="1"/>
  <c r="IS56" i="10" s="1"/>
  <c r="IT56" i="10" s="1"/>
  <c r="IU56" i="10" s="1"/>
  <c r="IV56" i="10" s="1"/>
  <c r="IW56" i="10" s="1"/>
  <c r="IX56" i="10" s="1"/>
  <c r="IY56" i="10" s="1"/>
  <c r="IZ56" i="10" s="1"/>
  <c r="JA56" i="10" s="1"/>
  <c r="JB56" i="10" s="1"/>
  <c r="JC56" i="10" s="1"/>
  <c r="JD56" i="10" s="1"/>
  <c r="JE56" i="10" s="1"/>
  <c r="JF56" i="10" s="1"/>
  <c r="JG56" i="10" s="1"/>
  <c r="JH56" i="10" s="1"/>
  <c r="JI56" i="10" s="1"/>
  <c r="JJ56" i="10" s="1"/>
  <c r="JK56" i="10" s="1"/>
  <c r="JL56" i="10" s="1"/>
  <c r="JM56" i="10" s="1"/>
  <c r="JN56" i="10" s="1"/>
  <c r="JO56" i="10" s="1"/>
  <c r="JP56" i="10" s="1"/>
  <c r="JQ56" i="10" s="1"/>
  <c r="JR56" i="10" s="1"/>
  <c r="JS56" i="10" s="1"/>
  <c r="JT56" i="10" s="1"/>
  <c r="JU56" i="10" s="1"/>
  <c r="JV56" i="10" s="1"/>
  <c r="JW56" i="10" s="1"/>
  <c r="JX56" i="10" s="1"/>
  <c r="JY56" i="10" s="1"/>
  <c r="DX56" i="10"/>
  <c r="DY56" i="10" s="1"/>
  <c r="DZ56" i="10" s="1"/>
  <c r="EA56" i="10" s="1"/>
  <c r="EB56" i="10" s="1"/>
  <c r="EC56" i="10" s="1"/>
  <c r="ED56" i="10" s="1"/>
  <c r="EE56" i="10" s="1"/>
  <c r="EF56" i="10" s="1"/>
  <c r="EG56" i="10" s="1"/>
  <c r="EH56" i="10" s="1"/>
  <c r="EI56" i="10" s="1"/>
  <c r="EJ56" i="10" s="1"/>
  <c r="EK56" i="10" s="1"/>
  <c r="EL56" i="10" s="1"/>
  <c r="EM56" i="10" s="1"/>
  <c r="EN56" i="10" s="1"/>
  <c r="EO56" i="10" s="1"/>
  <c r="EP56" i="10" s="1"/>
  <c r="EQ56" i="10" s="1"/>
  <c r="ER56" i="10" s="1"/>
  <c r="ES56" i="10" s="1"/>
  <c r="ET56" i="10" s="1"/>
  <c r="EU56" i="10" s="1"/>
  <c r="EV56" i="10" s="1"/>
  <c r="EW56" i="10" s="1"/>
  <c r="EX56" i="10" s="1"/>
  <c r="EY56" i="10" s="1"/>
  <c r="EZ56" i="10" s="1"/>
  <c r="FA56" i="10" s="1"/>
  <c r="FB56" i="10" s="1"/>
  <c r="FC56" i="10" s="1"/>
  <c r="FD56" i="10" s="1"/>
  <c r="FE56" i="10" s="1"/>
  <c r="FF56" i="10" s="1"/>
  <c r="FG56" i="10" s="1"/>
  <c r="FH56" i="10" s="1"/>
  <c r="G56" i="10"/>
  <c r="H56" i="10" s="1"/>
  <c r="I56" i="10" s="1"/>
  <c r="J56" i="10" s="1"/>
  <c r="K56" i="10" s="1"/>
  <c r="L56" i="10" s="1"/>
  <c r="M56" i="10" s="1"/>
  <c r="N56" i="10" s="1"/>
  <c r="O56" i="10" s="1"/>
  <c r="P56" i="10" s="1"/>
  <c r="Q56" i="10" s="1"/>
  <c r="R56" i="10" s="1"/>
  <c r="S56" i="10" s="1"/>
  <c r="T56" i="10" s="1"/>
  <c r="U56" i="10" s="1"/>
  <c r="V56" i="10" s="1"/>
  <c r="W56" i="10" s="1"/>
  <c r="X56" i="10" s="1"/>
  <c r="Y56" i="10" s="1"/>
  <c r="Z56" i="10" s="1"/>
  <c r="AA56" i="10" s="1"/>
  <c r="AB56" i="10" s="1"/>
  <c r="AC56" i="10" s="1"/>
  <c r="AD56" i="10" s="1"/>
  <c r="AE56" i="10" s="1"/>
  <c r="AF56" i="10" s="1"/>
  <c r="AG56" i="10" s="1"/>
  <c r="AH56" i="10" s="1"/>
  <c r="AI56" i="10" s="1"/>
  <c r="AJ56" i="10" s="1"/>
  <c r="AK56" i="10" s="1"/>
  <c r="AL56" i="10" s="1"/>
  <c r="AM56" i="10" s="1"/>
  <c r="AN56" i="10" s="1"/>
  <c r="AO56" i="10" s="1"/>
  <c r="AP56" i="10" s="1"/>
  <c r="AQ56" i="10" s="1"/>
  <c r="AR56" i="10" s="1"/>
  <c r="AS56" i="10" s="1"/>
  <c r="NF56" i="10"/>
  <c r="NG56" i="10" s="1"/>
  <c r="NH56" i="10" s="1"/>
  <c r="NI56" i="10" s="1"/>
  <c r="NJ56" i="10" s="1"/>
  <c r="NK56" i="10" s="1"/>
  <c r="NL56" i="10" s="1"/>
  <c r="NM56" i="10" s="1"/>
  <c r="NN56" i="10" s="1"/>
  <c r="NO56" i="10" s="1"/>
  <c r="NP56" i="10" s="1"/>
  <c r="NQ56" i="10" s="1"/>
  <c r="NR56" i="10" s="1"/>
  <c r="NS56" i="10" s="1"/>
  <c r="NT56" i="10" s="1"/>
  <c r="NU56" i="10" s="1"/>
  <c r="NV56" i="10" s="1"/>
  <c r="NW56" i="10" s="1"/>
  <c r="NX56" i="10" s="1"/>
  <c r="NY56" i="10" s="1"/>
  <c r="NZ56" i="10" s="1"/>
  <c r="OA56" i="10" s="1"/>
  <c r="OB56" i="10" s="1"/>
  <c r="OC56" i="10" s="1"/>
  <c r="OD56" i="10" s="1"/>
  <c r="OE56" i="10" s="1"/>
  <c r="OF56" i="10" s="1"/>
  <c r="OG56" i="10" s="1"/>
  <c r="OH56" i="10" s="1"/>
  <c r="OI56" i="10" s="1"/>
  <c r="OJ56" i="10" s="1"/>
  <c r="OK56" i="10" s="1"/>
  <c r="OL56" i="10" s="1"/>
  <c r="OM56" i="10" s="1"/>
  <c r="ON56" i="10" s="1"/>
  <c r="OO56" i="10" s="1"/>
  <c r="OP56" i="10" s="1"/>
  <c r="TH19" i="10"/>
  <c r="TB27" i="10"/>
  <c r="SZ29" i="10"/>
  <c r="TF23" i="10"/>
  <c r="TD25" i="10"/>
  <c r="V119" i="8" l="1"/>
  <c r="IO57" i="10"/>
  <c r="IP57" i="10" s="1"/>
  <c r="IQ57" i="10" s="1"/>
  <c r="IR57" i="10" s="1"/>
  <c r="IS57" i="10" s="1"/>
  <c r="IT57" i="10" s="1"/>
  <c r="IU57" i="10" s="1"/>
  <c r="IV57" i="10" s="1"/>
  <c r="IW57" i="10" s="1"/>
  <c r="IX57" i="10" s="1"/>
  <c r="IY57" i="10" s="1"/>
  <c r="IZ57" i="10" s="1"/>
  <c r="JA57" i="10" s="1"/>
  <c r="JB57" i="10" s="1"/>
  <c r="JC57" i="10" s="1"/>
  <c r="JD57" i="10" s="1"/>
  <c r="JE57" i="10" s="1"/>
  <c r="JF57" i="10" s="1"/>
  <c r="JG57" i="10" s="1"/>
  <c r="JH57" i="10" s="1"/>
  <c r="JI57" i="10" s="1"/>
  <c r="JJ57" i="10" s="1"/>
  <c r="JK57" i="10" s="1"/>
  <c r="JL57" i="10" s="1"/>
  <c r="JM57" i="10" s="1"/>
  <c r="JN57" i="10" s="1"/>
  <c r="JO57" i="10" s="1"/>
  <c r="JP57" i="10" s="1"/>
  <c r="JQ57" i="10" s="1"/>
  <c r="JR57" i="10" s="1"/>
  <c r="JS57" i="10" s="1"/>
  <c r="JT57" i="10" s="1"/>
  <c r="JU57" i="10" s="1"/>
  <c r="JV57" i="10" s="1"/>
  <c r="JW57" i="10" s="1"/>
  <c r="JX57" i="10" s="1"/>
  <c r="JY57" i="10" s="1"/>
  <c r="JZ57" i="10" s="1"/>
  <c r="G57" i="10"/>
  <c r="H57" i="10" s="1"/>
  <c r="I57" i="10" s="1"/>
  <c r="J57" i="10" s="1"/>
  <c r="K57" i="10" s="1"/>
  <c r="L57" i="10" s="1"/>
  <c r="M57" i="10" s="1"/>
  <c r="N57" i="10" s="1"/>
  <c r="O57" i="10" s="1"/>
  <c r="P57" i="10" s="1"/>
  <c r="Q57" i="10" s="1"/>
  <c r="R57" i="10" s="1"/>
  <c r="S57" i="10" s="1"/>
  <c r="T57" i="10" s="1"/>
  <c r="U57" i="10" s="1"/>
  <c r="V57" i="10" s="1"/>
  <c r="W57" i="10" s="1"/>
  <c r="X57" i="10" s="1"/>
  <c r="Y57" i="10" s="1"/>
  <c r="Z57" i="10" s="1"/>
  <c r="AA57" i="10" s="1"/>
  <c r="AB57" i="10" s="1"/>
  <c r="AC57" i="10" s="1"/>
  <c r="AD57" i="10" s="1"/>
  <c r="AE57" i="10" s="1"/>
  <c r="AF57" i="10" s="1"/>
  <c r="AG57" i="10" s="1"/>
  <c r="AH57" i="10" s="1"/>
  <c r="AI57" i="10" s="1"/>
  <c r="AJ57" i="10" s="1"/>
  <c r="AK57" i="10" s="1"/>
  <c r="AL57" i="10" s="1"/>
  <c r="AM57" i="10" s="1"/>
  <c r="AN57" i="10" s="1"/>
  <c r="AO57" i="10" s="1"/>
  <c r="AP57" i="10" s="1"/>
  <c r="AQ57" i="10" s="1"/>
  <c r="AR57" i="10" s="1"/>
  <c r="AS57" i="10" s="1"/>
  <c r="AT57" i="10" s="1"/>
  <c r="RW57" i="10"/>
  <c r="RX57" i="10" s="1"/>
  <c r="RY57" i="10" s="1"/>
  <c r="RZ57" i="10" s="1"/>
  <c r="SA57" i="10" s="1"/>
  <c r="SB57" i="10" s="1"/>
  <c r="SC57" i="10" s="1"/>
  <c r="SD57" i="10" s="1"/>
  <c r="SE57" i="10" s="1"/>
  <c r="SF57" i="10" s="1"/>
  <c r="SG57" i="10" s="1"/>
  <c r="SH57" i="10" s="1"/>
  <c r="SI57" i="10" s="1"/>
  <c r="SJ57" i="10" s="1"/>
  <c r="SK57" i="10" s="1"/>
  <c r="SL57" i="10" s="1"/>
  <c r="SM57" i="10" s="1"/>
  <c r="SN57" i="10" s="1"/>
  <c r="SO57" i="10" s="1"/>
  <c r="SP57" i="10" s="1"/>
  <c r="SQ57" i="10" s="1"/>
  <c r="SR57" i="10" s="1"/>
  <c r="SS57" i="10" s="1"/>
  <c r="ST57" i="10" s="1"/>
  <c r="SU57" i="10" s="1"/>
  <c r="SV57" i="10" s="1"/>
  <c r="SW57" i="10" s="1"/>
  <c r="SX57" i="10" s="1"/>
  <c r="SY57" i="10" s="1"/>
  <c r="SZ57" i="10" s="1"/>
  <c r="TA57" i="10" s="1"/>
  <c r="TB57" i="10" s="1"/>
  <c r="TC57" i="10" s="1"/>
  <c r="TD57" i="10" s="1"/>
  <c r="TE57" i="10" s="1"/>
  <c r="TF57" i="10" s="1"/>
  <c r="TG57" i="10" s="1"/>
  <c r="TH57" i="10" s="1"/>
  <c r="TI57" i="10" s="1"/>
  <c r="TJ57" i="10" s="1"/>
  <c r="TK57" i="10" s="1"/>
  <c r="TL57" i="10" s="1"/>
  <c r="TM57" i="10" s="1"/>
  <c r="TN57" i="10" s="1"/>
  <c r="TO57" i="10" s="1"/>
  <c r="TP57" i="10" s="1"/>
  <c r="TQ57" i="10" s="1"/>
  <c r="TR57" i="10" s="1"/>
  <c r="TS57" i="10" s="1"/>
  <c r="TT57" i="10" s="1"/>
  <c r="TU57" i="10" s="1"/>
  <c r="TV57" i="10" s="1"/>
  <c r="TW57" i="10" s="1"/>
  <c r="TX57" i="10" s="1"/>
  <c r="TY57" i="10" s="1"/>
  <c r="TZ57" i="10" s="1"/>
  <c r="UA57" i="10" s="1"/>
  <c r="UB57" i="10" s="1"/>
  <c r="UC57" i="10" s="1"/>
  <c r="UD57" i="10" s="1"/>
  <c r="UE57" i="10" s="1"/>
  <c r="UF57" i="10" s="1"/>
  <c r="UG57" i="10" s="1"/>
  <c r="UH57" i="10" s="1"/>
  <c r="UI57" i="10" s="1"/>
  <c r="UJ57" i="10" s="1"/>
  <c r="UK57" i="10" s="1"/>
  <c r="UL57" i="10" s="1"/>
  <c r="UM57" i="10" s="1"/>
  <c r="UN57" i="10" s="1"/>
  <c r="UO57" i="10" s="1"/>
  <c r="UP57" i="10" s="1"/>
  <c r="UQ57" i="10" s="1"/>
  <c r="UR57" i="10" s="1"/>
  <c r="US57" i="10" s="1"/>
  <c r="UT57" i="10" s="1"/>
  <c r="UU57" i="10" s="1"/>
  <c r="UV57" i="10" s="1"/>
  <c r="UW57" i="10" s="1"/>
  <c r="UX57" i="10" s="1"/>
  <c r="UY57" i="10" s="1"/>
  <c r="UZ57" i="10" s="1"/>
  <c r="VA57" i="10" s="1"/>
  <c r="VB57" i="10" s="1"/>
  <c r="VC57" i="10" s="1"/>
  <c r="VD57" i="10" s="1"/>
  <c r="VE57" i="10" s="1"/>
  <c r="VF57" i="10" s="1"/>
  <c r="VG57" i="10" s="1"/>
  <c r="VH57" i="10" s="1"/>
  <c r="VI57" i="10" s="1"/>
  <c r="VJ57" i="10" s="1"/>
  <c r="VK57" i="10" s="1"/>
  <c r="VL57" i="10" s="1"/>
  <c r="VM57" i="10" s="1"/>
  <c r="VN57" i="10" s="1"/>
  <c r="VO57" i="10" s="1"/>
  <c r="VP57" i="10" s="1"/>
  <c r="VQ57" i="10" s="1"/>
  <c r="VR57" i="10" s="1"/>
  <c r="VS57" i="10" s="1"/>
  <c r="VT57" i="10" s="1"/>
  <c r="VU57" i="10" s="1"/>
  <c r="VV57" i="10" s="1"/>
  <c r="VW57" i="10" s="1"/>
  <c r="VX57" i="10" s="1"/>
  <c r="VY57" i="10" s="1"/>
  <c r="VZ57" i="10" s="1"/>
  <c r="WA57" i="10" s="1"/>
  <c r="WB57" i="10" s="1"/>
  <c r="WC57" i="10" s="1"/>
  <c r="WD57" i="10" s="1"/>
  <c r="WE57" i="10" s="1"/>
  <c r="WF57" i="10" s="1"/>
  <c r="WG57" i="10" s="1"/>
  <c r="WH57" i="10" s="1"/>
  <c r="WI57" i="10" s="1"/>
  <c r="WJ57" i="10" s="1"/>
  <c r="WK57" i="10" s="1"/>
  <c r="WL57" i="10" s="1"/>
  <c r="DX57" i="10"/>
  <c r="DY57" i="10" s="1"/>
  <c r="DZ57" i="10" s="1"/>
  <c r="EA57" i="10" s="1"/>
  <c r="EB57" i="10" s="1"/>
  <c r="EC57" i="10" s="1"/>
  <c r="ED57" i="10" s="1"/>
  <c r="EE57" i="10" s="1"/>
  <c r="EF57" i="10" s="1"/>
  <c r="EG57" i="10" s="1"/>
  <c r="EH57" i="10" s="1"/>
  <c r="EI57" i="10" s="1"/>
  <c r="EJ57" i="10" s="1"/>
  <c r="EK57" i="10" s="1"/>
  <c r="EL57" i="10" s="1"/>
  <c r="EM57" i="10" s="1"/>
  <c r="EN57" i="10" s="1"/>
  <c r="EO57" i="10" s="1"/>
  <c r="EP57" i="10" s="1"/>
  <c r="EQ57" i="10" s="1"/>
  <c r="ER57" i="10" s="1"/>
  <c r="ES57" i="10" s="1"/>
  <c r="ET57" i="10" s="1"/>
  <c r="EU57" i="10" s="1"/>
  <c r="EV57" i="10" s="1"/>
  <c r="EW57" i="10" s="1"/>
  <c r="EX57" i="10" s="1"/>
  <c r="EY57" i="10" s="1"/>
  <c r="EZ57" i="10" s="1"/>
  <c r="FA57" i="10" s="1"/>
  <c r="FB57" i="10" s="1"/>
  <c r="FC57" i="10" s="1"/>
  <c r="FD57" i="10" s="1"/>
  <c r="FE57" i="10" s="1"/>
  <c r="FF57" i="10" s="1"/>
  <c r="FG57" i="10" s="1"/>
  <c r="FH57" i="10" s="1"/>
  <c r="FI57" i="10" s="1"/>
  <c r="C58" i="10"/>
  <c r="NF57" i="10"/>
  <c r="NG57" i="10" s="1"/>
  <c r="NH57" i="10" s="1"/>
  <c r="NI57" i="10" s="1"/>
  <c r="NJ57" i="10" s="1"/>
  <c r="NK57" i="10" s="1"/>
  <c r="NL57" i="10" s="1"/>
  <c r="NM57" i="10" s="1"/>
  <c r="NN57" i="10" s="1"/>
  <c r="NO57" i="10" s="1"/>
  <c r="NP57" i="10" s="1"/>
  <c r="NQ57" i="10" s="1"/>
  <c r="NR57" i="10" s="1"/>
  <c r="NS57" i="10" s="1"/>
  <c r="NT57" i="10" s="1"/>
  <c r="NU57" i="10" s="1"/>
  <c r="NV57" i="10" s="1"/>
  <c r="NW57" i="10" s="1"/>
  <c r="NX57" i="10" s="1"/>
  <c r="NY57" i="10" s="1"/>
  <c r="NZ57" i="10" s="1"/>
  <c r="OA57" i="10" s="1"/>
  <c r="OB57" i="10" s="1"/>
  <c r="OC57" i="10" s="1"/>
  <c r="OD57" i="10" s="1"/>
  <c r="OE57" i="10" s="1"/>
  <c r="OF57" i="10" s="1"/>
  <c r="OG57" i="10" s="1"/>
  <c r="OH57" i="10" s="1"/>
  <c r="OI57" i="10" s="1"/>
  <c r="OJ57" i="10" s="1"/>
  <c r="OK57" i="10" s="1"/>
  <c r="OL57" i="10" s="1"/>
  <c r="OM57" i="10" s="1"/>
  <c r="ON57" i="10" s="1"/>
  <c r="OO57" i="10" s="1"/>
  <c r="OP57" i="10" s="1"/>
  <c r="OQ57" i="10" s="1"/>
  <c r="TE25" i="10"/>
  <c r="TA29" i="10"/>
  <c r="TC27" i="10"/>
  <c r="TG23" i="10"/>
  <c r="TI19" i="10"/>
  <c r="W119" i="8" l="1"/>
  <c r="IO58" i="10"/>
  <c r="IP58" i="10" s="1"/>
  <c r="IQ58" i="10" s="1"/>
  <c r="IR58" i="10" s="1"/>
  <c r="IS58" i="10" s="1"/>
  <c r="IT58" i="10" s="1"/>
  <c r="IU58" i="10" s="1"/>
  <c r="IV58" i="10" s="1"/>
  <c r="IW58" i="10" s="1"/>
  <c r="IX58" i="10" s="1"/>
  <c r="IY58" i="10" s="1"/>
  <c r="IZ58" i="10" s="1"/>
  <c r="JA58" i="10" s="1"/>
  <c r="JB58" i="10" s="1"/>
  <c r="JC58" i="10" s="1"/>
  <c r="JD58" i="10" s="1"/>
  <c r="JE58" i="10" s="1"/>
  <c r="JF58" i="10" s="1"/>
  <c r="JG58" i="10" s="1"/>
  <c r="JH58" i="10" s="1"/>
  <c r="JI58" i="10" s="1"/>
  <c r="JJ58" i="10" s="1"/>
  <c r="JK58" i="10" s="1"/>
  <c r="JL58" i="10" s="1"/>
  <c r="JM58" i="10" s="1"/>
  <c r="JN58" i="10" s="1"/>
  <c r="JO58" i="10" s="1"/>
  <c r="JP58" i="10" s="1"/>
  <c r="JQ58" i="10" s="1"/>
  <c r="JR58" i="10" s="1"/>
  <c r="JS58" i="10" s="1"/>
  <c r="JT58" i="10" s="1"/>
  <c r="JU58" i="10" s="1"/>
  <c r="JV58" i="10" s="1"/>
  <c r="JW58" i="10" s="1"/>
  <c r="JX58" i="10" s="1"/>
  <c r="JY58" i="10" s="1"/>
  <c r="JZ58" i="10" s="1"/>
  <c r="KA58" i="10" s="1"/>
  <c r="NF58" i="10"/>
  <c r="NG58" i="10" s="1"/>
  <c r="NH58" i="10" s="1"/>
  <c r="NI58" i="10" s="1"/>
  <c r="NJ58" i="10" s="1"/>
  <c r="NK58" i="10" s="1"/>
  <c r="NL58" i="10" s="1"/>
  <c r="NM58" i="10" s="1"/>
  <c r="NN58" i="10" s="1"/>
  <c r="NO58" i="10" s="1"/>
  <c r="NP58" i="10" s="1"/>
  <c r="NQ58" i="10" s="1"/>
  <c r="NR58" i="10" s="1"/>
  <c r="NS58" i="10" s="1"/>
  <c r="NT58" i="10" s="1"/>
  <c r="NU58" i="10" s="1"/>
  <c r="NV58" i="10" s="1"/>
  <c r="NW58" i="10" s="1"/>
  <c r="NX58" i="10" s="1"/>
  <c r="NY58" i="10" s="1"/>
  <c r="NZ58" i="10" s="1"/>
  <c r="OA58" i="10" s="1"/>
  <c r="OB58" i="10" s="1"/>
  <c r="OC58" i="10" s="1"/>
  <c r="OD58" i="10" s="1"/>
  <c r="OE58" i="10" s="1"/>
  <c r="OF58" i="10" s="1"/>
  <c r="OG58" i="10" s="1"/>
  <c r="OH58" i="10" s="1"/>
  <c r="OI58" i="10" s="1"/>
  <c r="OJ58" i="10" s="1"/>
  <c r="OK58" i="10" s="1"/>
  <c r="OL58" i="10" s="1"/>
  <c r="OM58" i="10" s="1"/>
  <c r="ON58" i="10" s="1"/>
  <c r="OO58" i="10" s="1"/>
  <c r="OP58" i="10" s="1"/>
  <c r="OQ58" i="10" s="1"/>
  <c r="OR58" i="10" s="1"/>
  <c r="DX58" i="10"/>
  <c r="DY58" i="10" s="1"/>
  <c r="DZ58" i="10" s="1"/>
  <c r="EA58" i="10" s="1"/>
  <c r="EB58" i="10" s="1"/>
  <c r="EC58" i="10" s="1"/>
  <c r="ED58" i="10" s="1"/>
  <c r="EE58" i="10" s="1"/>
  <c r="EF58" i="10" s="1"/>
  <c r="EG58" i="10" s="1"/>
  <c r="EH58" i="10" s="1"/>
  <c r="EI58" i="10" s="1"/>
  <c r="EJ58" i="10" s="1"/>
  <c r="EK58" i="10" s="1"/>
  <c r="EL58" i="10" s="1"/>
  <c r="EM58" i="10" s="1"/>
  <c r="EN58" i="10" s="1"/>
  <c r="EO58" i="10" s="1"/>
  <c r="EP58" i="10" s="1"/>
  <c r="EQ58" i="10" s="1"/>
  <c r="ER58" i="10" s="1"/>
  <c r="ES58" i="10" s="1"/>
  <c r="ET58" i="10" s="1"/>
  <c r="EU58" i="10" s="1"/>
  <c r="EV58" i="10" s="1"/>
  <c r="EW58" i="10" s="1"/>
  <c r="EX58" i="10" s="1"/>
  <c r="EY58" i="10" s="1"/>
  <c r="EZ58" i="10" s="1"/>
  <c r="FA58" i="10" s="1"/>
  <c r="FB58" i="10" s="1"/>
  <c r="FC58" i="10" s="1"/>
  <c r="FD58" i="10" s="1"/>
  <c r="FE58" i="10" s="1"/>
  <c r="FF58" i="10" s="1"/>
  <c r="FG58" i="10" s="1"/>
  <c r="FH58" i="10" s="1"/>
  <c r="FI58" i="10" s="1"/>
  <c r="FJ58" i="10" s="1"/>
  <c r="C59" i="10"/>
  <c r="G58" i="10"/>
  <c r="H58" i="10" s="1"/>
  <c r="I58" i="10" s="1"/>
  <c r="J58" i="10" s="1"/>
  <c r="K58" i="10" s="1"/>
  <c r="L58" i="10" s="1"/>
  <c r="M58" i="10" s="1"/>
  <c r="N58" i="10" s="1"/>
  <c r="O58" i="10" s="1"/>
  <c r="P58" i="10" s="1"/>
  <c r="Q58" i="10" s="1"/>
  <c r="R58" i="10" s="1"/>
  <c r="S58" i="10" s="1"/>
  <c r="T58" i="10" s="1"/>
  <c r="U58" i="10" s="1"/>
  <c r="V58" i="10" s="1"/>
  <c r="W58" i="10" s="1"/>
  <c r="X58" i="10" s="1"/>
  <c r="Y58" i="10" s="1"/>
  <c r="Z58" i="10" s="1"/>
  <c r="AA58" i="10" s="1"/>
  <c r="AB58" i="10" s="1"/>
  <c r="AC58" i="10" s="1"/>
  <c r="AD58" i="10" s="1"/>
  <c r="AE58" i="10" s="1"/>
  <c r="AF58" i="10" s="1"/>
  <c r="AG58" i="10" s="1"/>
  <c r="AH58" i="10" s="1"/>
  <c r="AI58" i="10" s="1"/>
  <c r="AJ58" i="10" s="1"/>
  <c r="AK58" i="10" s="1"/>
  <c r="AL58" i="10" s="1"/>
  <c r="AM58" i="10" s="1"/>
  <c r="AN58" i="10" s="1"/>
  <c r="AO58" i="10" s="1"/>
  <c r="AP58" i="10" s="1"/>
  <c r="AQ58" i="10" s="1"/>
  <c r="AR58" i="10" s="1"/>
  <c r="AS58" i="10" s="1"/>
  <c r="AT58" i="10" s="1"/>
  <c r="AU58" i="10" s="1"/>
  <c r="RW58" i="10"/>
  <c r="RX58" i="10" s="1"/>
  <c r="RY58" i="10" s="1"/>
  <c r="RZ58" i="10" s="1"/>
  <c r="SA58" i="10" s="1"/>
  <c r="SB58" i="10" s="1"/>
  <c r="SC58" i="10" s="1"/>
  <c r="SD58" i="10" s="1"/>
  <c r="SE58" i="10" s="1"/>
  <c r="SF58" i="10" s="1"/>
  <c r="SG58" i="10" s="1"/>
  <c r="SH58" i="10" s="1"/>
  <c r="SI58" i="10" s="1"/>
  <c r="SJ58" i="10" s="1"/>
  <c r="SK58" i="10" s="1"/>
  <c r="SL58" i="10" s="1"/>
  <c r="SM58" i="10" s="1"/>
  <c r="SN58" i="10" s="1"/>
  <c r="SO58" i="10" s="1"/>
  <c r="SP58" i="10" s="1"/>
  <c r="SQ58" i="10" s="1"/>
  <c r="SR58" i="10" s="1"/>
  <c r="SS58" i="10" s="1"/>
  <c r="ST58" i="10" s="1"/>
  <c r="SU58" i="10" s="1"/>
  <c r="SV58" i="10" s="1"/>
  <c r="SW58" i="10" s="1"/>
  <c r="SX58" i="10" s="1"/>
  <c r="SY58" i="10" s="1"/>
  <c r="SZ58" i="10" s="1"/>
  <c r="TA58" i="10" s="1"/>
  <c r="TB58" i="10" s="1"/>
  <c r="TC58" i="10" s="1"/>
  <c r="TD58" i="10" s="1"/>
  <c r="TE58" i="10" s="1"/>
  <c r="TF58" i="10" s="1"/>
  <c r="TG58" i="10" s="1"/>
  <c r="TH58" i="10" s="1"/>
  <c r="TI58" i="10" s="1"/>
  <c r="TJ58" i="10" s="1"/>
  <c r="TK58" i="10" s="1"/>
  <c r="TL58" i="10" s="1"/>
  <c r="TM58" i="10" s="1"/>
  <c r="TN58" i="10" s="1"/>
  <c r="TO58" i="10" s="1"/>
  <c r="TP58" i="10" s="1"/>
  <c r="TQ58" i="10" s="1"/>
  <c r="TR58" i="10" s="1"/>
  <c r="TS58" i="10" s="1"/>
  <c r="TT58" i="10" s="1"/>
  <c r="TU58" i="10" s="1"/>
  <c r="TV58" i="10" s="1"/>
  <c r="TW58" i="10" s="1"/>
  <c r="TX58" i="10" s="1"/>
  <c r="TY58" i="10" s="1"/>
  <c r="TZ58" i="10" s="1"/>
  <c r="UA58" i="10" s="1"/>
  <c r="UB58" i="10" s="1"/>
  <c r="UC58" i="10" s="1"/>
  <c r="UD58" i="10" s="1"/>
  <c r="UE58" i="10" s="1"/>
  <c r="UF58" i="10" s="1"/>
  <c r="UG58" i="10" s="1"/>
  <c r="UH58" i="10" s="1"/>
  <c r="UI58" i="10" s="1"/>
  <c r="UJ58" i="10" s="1"/>
  <c r="UK58" i="10" s="1"/>
  <c r="UL58" i="10" s="1"/>
  <c r="UM58" i="10" s="1"/>
  <c r="UN58" i="10" s="1"/>
  <c r="UO58" i="10" s="1"/>
  <c r="UP58" i="10" s="1"/>
  <c r="UQ58" i="10" s="1"/>
  <c r="UR58" i="10" s="1"/>
  <c r="US58" i="10" s="1"/>
  <c r="UT58" i="10" s="1"/>
  <c r="UU58" i="10" s="1"/>
  <c r="UV58" i="10" s="1"/>
  <c r="UW58" i="10" s="1"/>
  <c r="UX58" i="10" s="1"/>
  <c r="UY58" i="10" s="1"/>
  <c r="UZ58" i="10" s="1"/>
  <c r="VA58" i="10" s="1"/>
  <c r="VB58" i="10" s="1"/>
  <c r="VC58" i="10" s="1"/>
  <c r="VD58" i="10" s="1"/>
  <c r="VE58" i="10" s="1"/>
  <c r="VF58" i="10" s="1"/>
  <c r="VG58" i="10" s="1"/>
  <c r="VH58" i="10" s="1"/>
  <c r="VI58" i="10" s="1"/>
  <c r="VJ58" i="10" s="1"/>
  <c r="VK58" i="10" s="1"/>
  <c r="VL58" i="10" s="1"/>
  <c r="VM58" i="10" s="1"/>
  <c r="VN58" i="10" s="1"/>
  <c r="VO58" i="10" s="1"/>
  <c r="VP58" i="10" s="1"/>
  <c r="VQ58" i="10" s="1"/>
  <c r="VR58" i="10" s="1"/>
  <c r="VS58" i="10" s="1"/>
  <c r="VT58" i="10" s="1"/>
  <c r="VU58" i="10" s="1"/>
  <c r="VV58" i="10" s="1"/>
  <c r="VW58" i="10" s="1"/>
  <c r="VX58" i="10" s="1"/>
  <c r="VY58" i="10" s="1"/>
  <c r="VZ58" i="10" s="1"/>
  <c r="WA58" i="10" s="1"/>
  <c r="WB58" i="10" s="1"/>
  <c r="WC58" i="10" s="1"/>
  <c r="WD58" i="10" s="1"/>
  <c r="WE58" i="10" s="1"/>
  <c r="WF58" i="10" s="1"/>
  <c r="WG58" i="10" s="1"/>
  <c r="WH58" i="10" s="1"/>
  <c r="WI58" i="10" s="1"/>
  <c r="WJ58" i="10" s="1"/>
  <c r="WK58" i="10" s="1"/>
  <c r="WL58" i="10" s="1"/>
  <c r="TJ19" i="10"/>
  <c r="TH23" i="10"/>
  <c r="TD27" i="10"/>
  <c r="TB29" i="10"/>
  <c r="TF25" i="10"/>
  <c r="X119" i="8" l="1"/>
  <c r="NF59" i="10"/>
  <c r="NG59" i="10" s="1"/>
  <c r="NH59" i="10" s="1"/>
  <c r="NI59" i="10" s="1"/>
  <c r="NJ59" i="10" s="1"/>
  <c r="NK59" i="10" s="1"/>
  <c r="NL59" i="10" s="1"/>
  <c r="NM59" i="10" s="1"/>
  <c r="NN59" i="10" s="1"/>
  <c r="NO59" i="10" s="1"/>
  <c r="NP59" i="10" s="1"/>
  <c r="NQ59" i="10" s="1"/>
  <c r="NR59" i="10" s="1"/>
  <c r="NS59" i="10" s="1"/>
  <c r="NT59" i="10" s="1"/>
  <c r="NU59" i="10" s="1"/>
  <c r="NV59" i="10" s="1"/>
  <c r="NW59" i="10" s="1"/>
  <c r="NX59" i="10" s="1"/>
  <c r="NY59" i="10" s="1"/>
  <c r="NZ59" i="10" s="1"/>
  <c r="OA59" i="10" s="1"/>
  <c r="OB59" i="10" s="1"/>
  <c r="OC59" i="10" s="1"/>
  <c r="OD59" i="10" s="1"/>
  <c r="OE59" i="10" s="1"/>
  <c r="OF59" i="10" s="1"/>
  <c r="OG59" i="10" s="1"/>
  <c r="OH59" i="10" s="1"/>
  <c r="OI59" i="10" s="1"/>
  <c r="OJ59" i="10" s="1"/>
  <c r="OK59" i="10" s="1"/>
  <c r="OL59" i="10" s="1"/>
  <c r="OM59" i="10" s="1"/>
  <c r="ON59" i="10" s="1"/>
  <c r="OO59" i="10" s="1"/>
  <c r="OP59" i="10" s="1"/>
  <c r="OQ59" i="10" s="1"/>
  <c r="OR59" i="10" s="1"/>
  <c r="OS59" i="10" s="1"/>
  <c r="G59" i="10"/>
  <c r="H59" i="10" s="1"/>
  <c r="I59" i="10" s="1"/>
  <c r="J59" i="10" s="1"/>
  <c r="K59" i="10" s="1"/>
  <c r="L59" i="10" s="1"/>
  <c r="M59" i="10" s="1"/>
  <c r="N59" i="10" s="1"/>
  <c r="O59" i="10" s="1"/>
  <c r="P59" i="10" s="1"/>
  <c r="Q59" i="10" s="1"/>
  <c r="R59" i="10" s="1"/>
  <c r="S59" i="10" s="1"/>
  <c r="T59" i="10" s="1"/>
  <c r="U59" i="10" s="1"/>
  <c r="V59" i="10" s="1"/>
  <c r="W59" i="10" s="1"/>
  <c r="X59" i="10" s="1"/>
  <c r="Y59" i="10" s="1"/>
  <c r="Z59" i="10" s="1"/>
  <c r="AA59" i="10" s="1"/>
  <c r="AB59" i="10" s="1"/>
  <c r="AC59" i="10" s="1"/>
  <c r="AD59" i="10" s="1"/>
  <c r="AE59" i="10" s="1"/>
  <c r="AF59" i="10" s="1"/>
  <c r="AG59" i="10" s="1"/>
  <c r="AH59" i="10" s="1"/>
  <c r="AI59" i="10" s="1"/>
  <c r="AJ59" i="10" s="1"/>
  <c r="AK59" i="10" s="1"/>
  <c r="AL59" i="10" s="1"/>
  <c r="AM59" i="10" s="1"/>
  <c r="AN59" i="10" s="1"/>
  <c r="AO59" i="10" s="1"/>
  <c r="AP59" i="10" s="1"/>
  <c r="AQ59" i="10" s="1"/>
  <c r="AR59" i="10" s="1"/>
  <c r="AS59" i="10" s="1"/>
  <c r="AT59" i="10" s="1"/>
  <c r="AU59" i="10" s="1"/>
  <c r="AV59" i="10" s="1"/>
  <c r="RW59" i="10"/>
  <c r="RX59" i="10" s="1"/>
  <c r="RY59" i="10" s="1"/>
  <c r="RZ59" i="10" s="1"/>
  <c r="SA59" i="10" s="1"/>
  <c r="SB59" i="10" s="1"/>
  <c r="SC59" i="10" s="1"/>
  <c r="SD59" i="10" s="1"/>
  <c r="SE59" i="10" s="1"/>
  <c r="SF59" i="10" s="1"/>
  <c r="SG59" i="10" s="1"/>
  <c r="SH59" i="10" s="1"/>
  <c r="SI59" i="10" s="1"/>
  <c r="SJ59" i="10" s="1"/>
  <c r="SK59" i="10" s="1"/>
  <c r="SL59" i="10" s="1"/>
  <c r="SM59" i="10" s="1"/>
  <c r="SN59" i="10" s="1"/>
  <c r="SO59" i="10" s="1"/>
  <c r="SP59" i="10" s="1"/>
  <c r="SQ59" i="10" s="1"/>
  <c r="SR59" i="10" s="1"/>
  <c r="SS59" i="10" s="1"/>
  <c r="ST59" i="10" s="1"/>
  <c r="SU59" i="10" s="1"/>
  <c r="SV59" i="10" s="1"/>
  <c r="SW59" i="10" s="1"/>
  <c r="SX59" i="10" s="1"/>
  <c r="SY59" i="10" s="1"/>
  <c r="SZ59" i="10" s="1"/>
  <c r="TA59" i="10" s="1"/>
  <c r="TB59" i="10" s="1"/>
  <c r="TC59" i="10" s="1"/>
  <c r="TD59" i="10" s="1"/>
  <c r="TE59" i="10" s="1"/>
  <c r="TF59" i="10" s="1"/>
  <c r="TG59" i="10" s="1"/>
  <c r="TH59" i="10" s="1"/>
  <c r="TI59" i="10" s="1"/>
  <c r="TJ59" i="10" s="1"/>
  <c r="TK59" i="10" s="1"/>
  <c r="TL59" i="10" s="1"/>
  <c r="TM59" i="10" s="1"/>
  <c r="TN59" i="10" s="1"/>
  <c r="TO59" i="10" s="1"/>
  <c r="TP59" i="10" s="1"/>
  <c r="TQ59" i="10" s="1"/>
  <c r="TR59" i="10" s="1"/>
  <c r="TS59" i="10" s="1"/>
  <c r="TT59" i="10" s="1"/>
  <c r="TU59" i="10" s="1"/>
  <c r="TV59" i="10" s="1"/>
  <c r="TW59" i="10" s="1"/>
  <c r="TX59" i="10" s="1"/>
  <c r="TY59" i="10" s="1"/>
  <c r="TZ59" i="10" s="1"/>
  <c r="UA59" i="10" s="1"/>
  <c r="UB59" i="10" s="1"/>
  <c r="UC59" i="10" s="1"/>
  <c r="UD59" i="10" s="1"/>
  <c r="UE59" i="10" s="1"/>
  <c r="UF59" i="10" s="1"/>
  <c r="UG59" i="10" s="1"/>
  <c r="UH59" i="10" s="1"/>
  <c r="UI59" i="10" s="1"/>
  <c r="UJ59" i="10" s="1"/>
  <c r="UK59" i="10" s="1"/>
  <c r="UL59" i="10" s="1"/>
  <c r="UM59" i="10" s="1"/>
  <c r="UN59" i="10" s="1"/>
  <c r="UO59" i="10" s="1"/>
  <c r="UP59" i="10" s="1"/>
  <c r="UQ59" i="10" s="1"/>
  <c r="UR59" i="10" s="1"/>
  <c r="US59" i="10" s="1"/>
  <c r="UT59" i="10" s="1"/>
  <c r="UU59" i="10" s="1"/>
  <c r="UV59" i="10" s="1"/>
  <c r="UW59" i="10" s="1"/>
  <c r="UX59" i="10" s="1"/>
  <c r="UY59" i="10" s="1"/>
  <c r="UZ59" i="10" s="1"/>
  <c r="VA59" i="10" s="1"/>
  <c r="VB59" i="10" s="1"/>
  <c r="VC59" i="10" s="1"/>
  <c r="VD59" i="10" s="1"/>
  <c r="VE59" i="10" s="1"/>
  <c r="VF59" i="10" s="1"/>
  <c r="VG59" i="10" s="1"/>
  <c r="VH59" i="10" s="1"/>
  <c r="VI59" i="10" s="1"/>
  <c r="VJ59" i="10" s="1"/>
  <c r="VK59" i="10" s="1"/>
  <c r="VL59" i="10" s="1"/>
  <c r="VM59" i="10" s="1"/>
  <c r="VN59" i="10" s="1"/>
  <c r="VO59" i="10" s="1"/>
  <c r="VP59" i="10" s="1"/>
  <c r="VQ59" i="10" s="1"/>
  <c r="VR59" i="10" s="1"/>
  <c r="VS59" i="10" s="1"/>
  <c r="VT59" i="10" s="1"/>
  <c r="VU59" i="10" s="1"/>
  <c r="VV59" i="10" s="1"/>
  <c r="VW59" i="10" s="1"/>
  <c r="VX59" i="10" s="1"/>
  <c r="VY59" i="10" s="1"/>
  <c r="VZ59" i="10" s="1"/>
  <c r="WA59" i="10" s="1"/>
  <c r="WB59" i="10" s="1"/>
  <c r="WC59" i="10" s="1"/>
  <c r="WD59" i="10" s="1"/>
  <c r="WE59" i="10" s="1"/>
  <c r="WF59" i="10" s="1"/>
  <c r="WG59" i="10" s="1"/>
  <c r="WH59" i="10" s="1"/>
  <c r="WI59" i="10" s="1"/>
  <c r="WJ59" i="10" s="1"/>
  <c r="WK59" i="10" s="1"/>
  <c r="WL59" i="10" s="1"/>
  <c r="DX59" i="10"/>
  <c r="DY59" i="10" s="1"/>
  <c r="DZ59" i="10" s="1"/>
  <c r="EA59" i="10" s="1"/>
  <c r="EB59" i="10" s="1"/>
  <c r="EC59" i="10" s="1"/>
  <c r="ED59" i="10" s="1"/>
  <c r="EE59" i="10" s="1"/>
  <c r="EF59" i="10" s="1"/>
  <c r="EG59" i="10" s="1"/>
  <c r="EH59" i="10" s="1"/>
  <c r="EI59" i="10" s="1"/>
  <c r="EJ59" i="10" s="1"/>
  <c r="EK59" i="10" s="1"/>
  <c r="EL59" i="10" s="1"/>
  <c r="EM59" i="10" s="1"/>
  <c r="EN59" i="10" s="1"/>
  <c r="EO59" i="10" s="1"/>
  <c r="EP59" i="10" s="1"/>
  <c r="EQ59" i="10" s="1"/>
  <c r="ER59" i="10" s="1"/>
  <c r="ES59" i="10" s="1"/>
  <c r="ET59" i="10" s="1"/>
  <c r="EU59" i="10" s="1"/>
  <c r="EV59" i="10" s="1"/>
  <c r="EW59" i="10" s="1"/>
  <c r="EX59" i="10" s="1"/>
  <c r="EY59" i="10" s="1"/>
  <c r="EZ59" i="10" s="1"/>
  <c r="FA59" i="10" s="1"/>
  <c r="FB59" i="10" s="1"/>
  <c r="FC59" i="10" s="1"/>
  <c r="FD59" i="10" s="1"/>
  <c r="FE59" i="10" s="1"/>
  <c r="FF59" i="10" s="1"/>
  <c r="FG59" i="10" s="1"/>
  <c r="FH59" i="10" s="1"/>
  <c r="FI59" i="10" s="1"/>
  <c r="FJ59" i="10" s="1"/>
  <c r="FK59" i="10" s="1"/>
  <c r="C60" i="10"/>
  <c r="IO59" i="10"/>
  <c r="IP59" i="10" s="1"/>
  <c r="IQ59" i="10" s="1"/>
  <c r="IR59" i="10" s="1"/>
  <c r="IS59" i="10" s="1"/>
  <c r="IT59" i="10" s="1"/>
  <c r="IU59" i="10" s="1"/>
  <c r="IV59" i="10" s="1"/>
  <c r="IW59" i="10" s="1"/>
  <c r="IX59" i="10" s="1"/>
  <c r="IY59" i="10" s="1"/>
  <c r="IZ59" i="10" s="1"/>
  <c r="JA59" i="10" s="1"/>
  <c r="JB59" i="10" s="1"/>
  <c r="JC59" i="10" s="1"/>
  <c r="JD59" i="10" s="1"/>
  <c r="JE59" i="10" s="1"/>
  <c r="JF59" i="10" s="1"/>
  <c r="JG59" i="10" s="1"/>
  <c r="JH59" i="10" s="1"/>
  <c r="JI59" i="10" s="1"/>
  <c r="JJ59" i="10" s="1"/>
  <c r="JK59" i="10" s="1"/>
  <c r="JL59" i="10" s="1"/>
  <c r="JM59" i="10" s="1"/>
  <c r="JN59" i="10" s="1"/>
  <c r="JO59" i="10" s="1"/>
  <c r="JP59" i="10" s="1"/>
  <c r="JQ59" i="10" s="1"/>
  <c r="JR59" i="10" s="1"/>
  <c r="JS59" i="10" s="1"/>
  <c r="JT59" i="10" s="1"/>
  <c r="JU59" i="10" s="1"/>
  <c r="JV59" i="10" s="1"/>
  <c r="JW59" i="10" s="1"/>
  <c r="JX59" i="10" s="1"/>
  <c r="JY59" i="10" s="1"/>
  <c r="JZ59" i="10" s="1"/>
  <c r="KA59" i="10" s="1"/>
  <c r="KB59" i="10" s="1"/>
  <c r="TK19" i="10"/>
  <c r="TC29" i="10"/>
  <c r="TG25" i="10"/>
  <c r="TE27" i="10"/>
  <c r="TI23" i="10"/>
  <c r="Y119" i="8" l="1"/>
  <c r="DX60" i="10"/>
  <c r="DY60" i="10" s="1"/>
  <c r="DZ60" i="10" s="1"/>
  <c r="EA60" i="10" s="1"/>
  <c r="EB60" i="10" s="1"/>
  <c r="EC60" i="10" s="1"/>
  <c r="ED60" i="10" s="1"/>
  <c r="EE60" i="10" s="1"/>
  <c r="EF60" i="10" s="1"/>
  <c r="EG60" i="10" s="1"/>
  <c r="EH60" i="10" s="1"/>
  <c r="EI60" i="10" s="1"/>
  <c r="EJ60" i="10" s="1"/>
  <c r="EK60" i="10" s="1"/>
  <c r="EL60" i="10" s="1"/>
  <c r="EM60" i="10" s="1"/>
  <c r="EN60" i="10" s="1"/>
  <c r="EO60" i="10" s="1"/>
  <c r="EP60" i="10" s="1"/>
  <c r="EQ60" i="10" s="1"/>
  <c r="ER60" i="10" s="1"/>
  <c r="ES60" i="10" s="1"/>
  <c r="ET60" i="10" s="1"/>
  <c r="EU60" i="10" s="1"/>
  <c r="EV60" i="10" s="1"/>
  <c r="EW60" i="10" s="1"/>
  <c r="EX60" i="10" s="1"/>
  <c r="EY60" i="10" s="1"/>
  <c r="EZ60" i="10" s="1"/>
  <c r="FA60" i="10" s="1"/>
  <c r="FB60" i="10" s="1"/>
  <c r="FC60" i="10" s="1"/>
  <c r="FD60" i="10" s="1"/>
  <c r="FE60" i="10" s="1"/>
  <c r="FF60" i="10" s="1"/>
  <c r="FG60" i="10" s="1"/>
  <c r="FH60" i="10" s="1"/>
  <c r="FI60" i="10" s="1"/>
  <c r="FJ60" i="10" s="1"/>
  <c r="FK60" i="10" s="1"/>
  <c r="FL60" i="10" s="1"/>
  <c r="IO60" i="10"/>
  <c r="IP60" i="10" s="1"/>
  <c r="IQ60" i="10" s="1"/>
  <c r="IR60" i="10" s="1"/>
  <c r="IS60" i="10" s="1"/>
  <c r="IT60" i="10" s="1"/>
  <c r="IU60" i="10" s="1"/>
  <c r="IV60" i="10" s="1"/>
  <c r="IW60" i="10" s="1"/>
  <c r="IX60" i="10" s="1"/>
  <c r="IY60" i="10" s="1"/>
  <c r="IZ60" i="10" s="1"/>
  <c r="JA60" i="10" s="1"/>
  <c r="JB60" i="10" s="1"/>
  <c r="JC60" i="10" s="1"/>
  <c r="JD60" i="10" s="1"/>
  <c r="JE60" i="10" s="1"/>
  <c r="JF60" i="10" s="1"/>
  <c r="JG60" i="10" s="1"/>
  <c r="JH60" i="10" s="1"/>
  <c r="JI60" i="10" s="1"/>
  <c r="JJ60" i="10" s="1"/>
  <c r="JK60" i="10" s="1"/>
  <c r="JL60" i="10" s="1"/>
  <c r="JM60" i="10" s="1"/>
  <c r="JN60" i="10" s="1"/>
  <c r="JO60" i="10" s="1"/>
  <c r="JP60" i="10" s="1"/>
  <c r="JQ60" i="10" s="1"/>
  <c r="JR60" i="10" s="1"/>
  <c r="JS60" i="10" s="1"/>
  <c r="JT60" i="10" s="1"/>
  <c r="JU60" i="10" s="1"/>
  <c r="JV60" i="10" s="1"/>
  <c r="JW60" i="10" s="1"/>
  <c r="JX60" i="10" s="1"/>
  <c r="JY60" i="10" s="1"/>
  <c r="JZ60" i="10" s="1"/>
  <c r="KA60" i="10" s="1"/>
  <c r="KB60" i="10" s="1"/>
  <c r="KC60" i="10" s="1"/>
  <c r="C61" i="10"/>
  <c r="NF60" i="10"/>
  <c r="NG60" i="10" s="1"/>
  <c r="NH60" i="10" s="1"/>
  <c r="NI60" i="10" s="1"/>
  <c r="NJ60" i="10" s="1"/>
  <c r="NK60" i="10" s="1"/>
  <c r="NL60" i="10" s="1"/>
  <c r="NM60" i="10" s="1"/>
  <c r="NN60" i="10" s="1"/>
  <c r="NO60" i="10" s="1"/>
  <c r="NP60" i="10" s="1"/>
  <c r="NQ60" i="10" s="1"/>
  <c r="NR60" i="10" s="1"/>
  <c r="NS60" i="10" s="1"/>
  <c r="NT60" i="10" s="1"/>
  <c r="NU60" i="10" s="1"/>
  <c r="NV60" i="10" s="1"/>
  <c r="NW60" i="10" s="1"/>
  <c r="NX60" i="10" s="1"/>
  <c r="NY60" i="10" s="1"/>
  <c r="NZ60" i="10" s="1"/>
  <c r="OA60" i="10" s="1"/>
  <c r="OB60" i="10" s="1"/>
  <c r="OC60" i="10" s="1"/>
  <c r="OD60" i="10" s="1"/>
  <c r="OE60" i="10" s="1"/>
  <c r="OF60" i="10" s="1"/>
  <c r="OG60" i="10" s="1"/>
  <c r="OH60" i="10" s="1"/>
  <c r="OI60" i="10" s="1"/>
  <c r="OJ60" i="10" s="1"/>
  <c r="OK60" i="10" s="1"/>
  <c r="OL60" i="10" s="1"/>
  <c r="OM60" i="10" s="1"/>
  <c r="ON60" i="10" s="1"/>
  <c r="OO60" i="10" s="1"/>
  <c r="OP60" i="10" s="1"/>
  <c r="OQ60" i="10" s="1"/>
  <c r="OR60" i="10" s="1"/>
  <c r="OS60" i="10" s="1"/>
  <c r="OT60" i="10" s="1"/>
  <c r="G60" i="10"/>
  <c r="H60" i="10" s="1"/>
  <c r="I60" i="10" s="1"/>
  <c r="J60" i="10" s="1"/>
  <c r="K60" i="10" s="1"/>
  <c r="L60" i="10" s="1"/>
  <c r="M60" i="10" s="1"/>
  <c r="N60" i="10" s="1"/>
  <c r="O60" i="10" s="1"/>
  <c r="P60" i="10" s="1"/>
  <c r="Q60" i="10" s="1"/>
  <c r="R60" i="10" s="1"/>
  <c r="S60" i="10" s="1"/>
  <c r="T60" i="10" s="1"/>
  <c r="U60" i="10" s="1"/>
  <c r="V60" i="10" s="1"/>
  <c r="W60" i="10" s="1"/>
  <c r="X60" i="10" s="1"/>
  <c r="Y60" i="10" s="1"/>
  <c r="Z60" i="10" s="1"/>
  <c r="AA60" i="10" s="1"/>
  <c r="AB60" i="10" s="1"/>
  <c r="AC60" i="10" s="1"/>
  <c r="AD60" i="10" s="1"/>
  <c r="AE60" i="10" s="1"/>
  <c r="AF60" i="10" s="1"/>
  <c r="AG60" i="10" s="1"/>
  <c r="AH60" i="10" s="1"/>
  <c r="AI60" i="10" s="1"/>
  <c r="AJ60" i="10" s="1"/>
  <c r="AK60" i="10" s="1"/>
  <c r="AL60" i="10" s="1"/>
  <c r="AM60" i="10" s="1"/>
  <c r="AN60" i="10" s="1"/>
  <c r="AO60" i="10" s="1"/>
  <c r="AP60" i="10" s="1"/>
  <c r="AQ60" i="10" s="1"/>
  <c r="AR60" i="10" s="1"/>
  <c r="AS60" i="10" s="1"/>
  <c r="AT60" i="10" s="1"/>
  <c r="AU60" i="10" s="1"/>
  <c r="AV60" i="10" s="1"/>
  <c r="AW60" i="10" s="1"/>
  <c r="RW60" i="10"/>
  <c r="RX60" i="10" s="1"/>
  <c r="RY60" i="10" s="1"/>
  <c r="RZ60" i="10" s="1"/>
  <c r="SA60" i="10" s="1"/>
  <c r="SB60" i="10" s="1"/>
  <c r="SC60" i="10" s="1"/>
  <c r="SD60" i="10" s="1"/>
  <c r="SE60" i="10" s="1"/>
  <c r="SF60" i="10" s="1"/>
  <c r="SG60" i="10" s="1"/>
  <c r="SH60" i="10" s="1"/>
  <c r="SI60" i="10" s="1"/>
  <c r="SJ60" i="10" s="1"/>
  <c r="SK60" i="10" s="1"/>
  <c r="SL60" i="10" s="1"/>
  <c r="SM60" i="10" s="1"/>
  <c r="SN60" i="10" s="1"/>
  <c r="SO60" i="10" s="1"/>
  <c r="SP60" i="10" s="1"/>
  <c r="SQ60" i="10" s="1"/>
  <c r="SR60" i="10" s="1"/>
  <c r="SS60" i="10" s="1"/>
  <c r="ST60" i="10" s="1"/>
  <c r="SU60" i="10" s="1"/>
  <c r="SV60" i="10" s="1"/>
  <c r="SW60" i="10" s="1"/>
  <c r="SX60" i="10" s="1"/>
  <c r="SY60" i="10" s="1"/>
  <c r="SZ60" i="10" s="1"/>
  <c r="TA60" i="10" s="1"/>
  <c r="TB60" i="10" s="1"/>
  <c r="TC60" i="10" s="1"/>
  <c r="TD60" i="10" s="1"/>
  <c r="TE60" i="10" s="1"/>
  <c r="TF60" i="10" s="1"/>
  <c r="TG60" i="10" s="1"/>
  <c r="TH60" i="10" s="1"/>
  <c r="TI60" i="10" s="1"/>
  <c r="TJ60" i="10" s="1"/>
  <c r="TK60" i="10" s="1"/>
  <c r="TL60" i="10" s="1"/>
  <c r="TM60" i="10" s="1"/>
  <c r="TN60" i="10" s="1"/>
  <c r="TO60" i="10" s="1"/>
  <c r="TP60" i="10" s="1"/>
  <c r="TQ60" i="10" s="1"/>
  <c r="TR60" i="10" s="1"/>
  <c r="TS60" i="10" s="1"/>
  <c r="TT60" i="10" s="1"/>
  <c r="TU60" i="10" s="1"/>
  <c r="TV60" i="10" s="1"/>
  <c r="TW60" i="10" s="1"/>
  <c r="TX60" i="10" s="1"/>
  <c r="TY60" i="10" s="1"/>
  <c r="TZ60" i="10" s="1"/>
  <c r="UA60" i="10" s="1"/>
  <c r="UB60" i="10" s="1"/>
  <c r="UC60" i="10" s="1"/>
  <c r="UD60" i="10" s="1"/>
  <c r="UE60" i="10" s="1"/>
  <c r="UF60" i="10" s="1"/>
  <c r="UG60" i="10" s="1"/>
  <c r="UH60" i="10" s="1"/>
  <c r="UI60" i="10" s="1"/>
  <c r="UJ60" i="10" s="1"/>
  <c r="UK60" i="10" s="1"/>
  <c r="UL60" i="10" s="1"/>
  <c r="UM60" i="10" s="1"/>
  <c r="UN60" i="10" s="1"/>
  <c r="UO60" i="10" s="1"/>
  <c r="UP60" i="10" s="1"/>
  <c r="UQ60" i="10" s="1"/>
  <c r="UR60" i="10" s="1"/>
  <c r="US60" i="10" s="1"/>
  <c r="UT60" i="10" s="1"/>
  <c r="UU60" i="10" s="1"/>
  <c r="UV60" i="10" s="1"/>
  <c r="UW60" i="10" s="1"/>
  <c r="UX60" i="10" s="1"/>
  <c r="UY60" i="10" s="1"/>
  <c r="UZ60" i="10" s="1"/>
  <c r="VA60" i="10" s="1"/>
  <c r="VB60" i="10" s="1"/>
  <c r="VC60" i="10" s="1"/>
  <c r="VD60" i="10" s="1"/>
  <c r="VE60" i="10" s="1"/>
  <c r="VF60" i="10" s="1"/>
  <c r="VG60" i="10" s="1"/>
  <c r="VH60" i="10" s="1"/>
  <c r="VI60" i="10" s="1"/>
  <c r="VJ60" i="10" s="1"/>
  <c r="VK60" i="10" s="1"/>
  <c r="VL60" i="10" s="1"/>
  <c r="VM60" i="10" s="1"/>
  <c r="VN60" i="10" s="1"/>
  <c r="VO60" i="10" s="1"/>
  <c r="VP60" i="10" s="1"/>
  <c r="VQ60" i="10" s="1"/>
  <c r="VR60" i="10" s="1"/>
  <c r="VS60" i="10" s="1"/>
  <c r="VT60" i="10" s="1"/>
  <c r="VU60" i="10" s="1"/>
  <c r="VV60" i="10" s="1"/>
  <c r="VW60" i="10" s="1"/>
  <c r="VX60" i="10" s="1"/>
  <c r="VY60" i="10" s="1"/>
  <c r="VZ60" i="10" s="1"/>
  <c r="WA60" i="10" s="1"/>
  <c r="WB60" i="10" s="1"/>
  <c r="WC60" i="10" s="1"/>
  <c r="WD60" i="10" s="1"/>
  <c r="WE60" i="10" s="1"/>
  <c r="WF60" i="10" s="1"/>
  <c r="WG60" i="10" s="1"/>
  <c r="WH60" i="10" s="1"/>
  <c r="WI60" i="10" s="1"/>
  <c r="WJ60" i="10" s="1"/>
  <c r="WK60" i="10" s="1"/>
  <c r="WL60" i="10" s="1"/>
  <c r="TL19" i="10"/>
  <c r="TJ23" i="10"/>
  <c r="TF27" i="10"/>
  <c r="TH25" i="10"/>
  <c r="TD29" i="10"/>
  <c r="Z119" i="8" l="1"/>
  <c r="IO61" i="10"/>
  <c r="IP61" i="10" s="1"/>
  <c r="IQ61" i="10" s="1"/>
  <c r="IR61" i="10" s="1"/>
  <c r="IS61" i="10" s="1"/>
  <c r="IT61" i="10" s="1"/>
  <c r="IU61" i="10" s="1"/>
  <c r="IV61" i="10" s="1"/>
  <c r="IW61" i="10" s="1"/>
  <c r="IX61" i="10" s="1"/>
  <c r="IY61" i="10" s="1"/>
  <c r="IZ61" i="10" s="1"/>
  <c r="JA61" i="10" s="1"/>
  <c r="JB61" i="10" s="1"/>
  <c r="JC61" i="10" s="1"/>
  <c r="JD61" i="10" s="1"/>
  <c r="JE61" i="10" s="1"/>
  <c r="JF61" i="10" s="1"/>
  <c r="JG61" i="10" s="1"/>
  <c r="JH61" i="10" s="1"/>
  <c r="JI61" i="10" s="1"/>
  <c r="JJ61" i="10" s="1"/>
  <c r="JK61" i="10" s="1"/>
  <c r="JL61" i="10" s="1"/>
  <c r="JM61" i="10" s="1"/>
  <c r="JN61" i="10" s="1"/>
  <c r="JO61" i="10" s="1"/>
  <c r="JP61" i="10" s="1"/>
  <c r="JQ61" i="10" s="1"/>
  <c r="JR61" i="10" s="1"/>
  <c r="JS61" i="10" s="1"/>
  <c r="JT61" i="10" s="1"/>
  <c r="JU61" i="10" s="1"/>
  <c r="JV61" i="10" s="1"/>
  <c r="JW61" i="10" s="1"/>
  <c r="JX61" i="10" s="1"/>
  <c r="JY61" i="10" s="1"/>
  <c r="JZ61" i="10" s="1"/>
  <c r="KA61" i="10" s="1"/>
  <c r="KB61" i="10" s="1"/>
  <c r="KC61" i="10" s="1"/>
  <c r="KD61" i="10" s="1"/>
  <c r="NF61" i="10"/>
  <c r="NG61" i="10" s="1"/>
  <c r="NH61" i="10" s="1"/>
  <c r="NI61" i="10" s="1"/>
  <c r="NJ61" i="10" s="1"/>
  <c r="NK61" i="10" s="1"/>
  <c r="NL61" i="10" s="1"/>
  <c r="NM61" i="10" s="1"/>
  <c r="NN61" i="10" s="1"/>
  <c r="NO61" i="10" s="1"/>
  <c r="NP61" i="10" s="1"/>
  <c r="NQ61" i="10" s="1"/>
  <c r="NR61" i="10" s="1"/>
  <c r="NS61" i="10" s="1"/>
  <c r="NT61" i="10" s="1"/>
  <c r="NU61" i="10" s="1"/>
  <c r="NV61" i="10" s="1"/>
  <c r="NW61" i="10" s="1"/>
  <c r="NX61" i="10" s="1"/>
  <c r="NY61" i="10" s="1"/>
  <c r="NZ61" i="10" s="1"/>
  <c r="OA61" i="10" s="1"/>
  <c r="OB61" i="10" s="1"/>
  <c r="OC61" i="10" s="1"/>
  <c r="OD61" i="10" s="1"/>
  <c r="OE61" i="10" s="1"/>
  <c r="OF61" i="10" s="1"/>
  <c r="OG61" i="10" s="1"/>
  <c r="OH61" i="10" s="1"/>
  <c r="OI61" i="10" s="1"/>
  <c r="OJ61" i="10" s="1"/>
  <c r="OK61" i="10" s="1"/>
  <c r="OL61" i="10" s="1"/>
  <c r="OM61" i="10" s="1"/>
  <c r="ON61" i="10" s="1"/>
  <c r="OO61" i="10" s="1"/>
  <c r="OP61" i="10" s="1"/>
  <c r="OQ61" i="10" s="1"/>
  <c r="OR61" i="10" s="1"/>
  <c r="OS61" i="10" s="1"/>
  <c r="OT61" i="10" s="1"/>
  <c r="OU61" i="10" s="1"/>
  <c r="DX61" i="10"/>
  <c r="DY61" i="10" s="1"/>
  <c r="DZ61" i="10" s="1"/>
  <c r="EA61" i="10" s="1"/>
  <c r="EB61" i="10" s="1"/>
  <c r="EC61" i="10" s="1"/>
  <c r="ED61" i="10" s="1"/>
  <c r="EE61" i="10" s="1"/>
  <c r="EF61" i="10" s="1"/>
  <c r="EG61" i="10" s="1"/>
  <c r="EH61" i="10" s="1"/>
  <c r="EI61" i="10" s="1"/>
  <c r="EJ61" i="10" s="1"/>
  <c r="EK61" i="10" s="1"/>
  <c r="EL61" i="10" s="1"/>
  <c r="EM61" i="10" s="1"/>
  <c r="EN61" i="10" s="1"/>
  <c r="EO61" i="10" s="1"/>
  <c r="EP61" i="10" s="1"/>
  <c r="EQ61" i="10" s="1"/>
  <c r="ER61" i="10" s="1"/>
  <c r="ES61" i="10" s="1"/>
  <c r="ET61" i="10" s="1"/>
  <c r="EU61" i="10" s="1"/>
  <c r="EV61" i="10" s="1"/>
  <c r="EW61" i="10" s="1"/>
  <c r="EX61" i="10" s="1"/>
  <c r="EY61" i="10" s="1"/>
  <c r="EZ61" i="10" s="1"/>
  <c r="FA61" i="10" s="1"/>
  <c r="FB61" i="10" s="1"/>
  <c r="FC61" i="10" s="1"/>
  <c r="FD61" i="10" s="1"/>
  <c r="FE61" i="10" s="1"/>
  <c r="FF61" i="10" s="1"/>
  <c r="FG61" i="10" s="1"/>
  <c r="FH61" i="10" s="1"/>
  <c r="FI61" i="10" s="1"/>
  <c r="FJ61" i="10" s="1"/>
  <c r="FK61" i="10" s="1"/>
  <c r="FL61" i="10" s="1"/>
  <c r="FM61" i="10" s="1"/>
  <c r="C62" i="10"/>
  <c r="G61" i="10"/>
  <c r="H61" i="10" s="1"/>
  <c r="I61" i="10" s="1"/>
  <c r="J61" i="10" s="1"/>
  <c r="K61" i="10" s="1"/>
  <c r="L61" i="10" s="1"/>
  <c r="M61" i="10" s="1"/>
  <c r="N61" i="10" s="1"/>
  <c r="O61" i="10" s="1"/>
  <c r="P61" i="10" s="1"/>
  <c r="Q61" i="10" s="1"/>
  <c r="R61" i="10" s="1"/>
  <c r="S61" i="10" s="1"/>
  <c r="T61" i="10" s="1"/>
  <c r="U61" i="10" s="1"/>
  <c r="V61" i="10" s="1"/>
  <c r="W61" i="10" s="1"/>
  <c r="X61" i="10" s="1"/>
  <c r="Y61" i="10" s="1"/>
  <c r="Z61" i="10" s="1"/>
  <c r="AA61" i="10" s="1"/>
  <c r="AB61" i="10" s="1"/>
  <c r="AC61" i="10" s="1"/>
  <c r="AD61" i="10" s="1"/>
  <c r="AE61" i="10" s="1"/>
  <c r="AF61" i="10" s="1"/>
  <c r="AG61" i="10" s="1"/>
  <c r="AH61" i="10" s="1"/>
  <c r="AI61" i="10" s="1"/>
  <c r="AJ61" i="10" s="1"/>
  <c r="AK61" i="10" s="1"/>
  <c r="AL61" i="10" s="1"/>
  <c r="AM61" i="10" s="1"/>
  <c r="AN61" i="10" s="1"/>
  <c r="AO61" i="10" s="1"/>
  <c r="AP61" i="10" s="1"/>
  <c r="AQ61" i="10" s="1"/>
  <c r="AR61" i="10" s="1"/>
  <c r="AS61" i="10" s="1"/>
  <c r="AT61" i="10" s="1"/>
  <c r="AU61" i="10" s="1"/>
  <c r="AV61" i="10" s="1"/>
  <c r="AW61" i="10" s="1"/>
  <c r="AX61" i="10" s="1"/>
  <c r="RW61" i="10"/>
  <c r="RX61" i="10" s="1"/>
  <c r="RY61" i="10" s="1"/>
  <c r="RZ61" i="10" s="1"/>
  <c r="SA61" i="10" s="1"/>
  <c r="SB61" i="10" s="1"/>
  <c r="SC61" i="10" s="1"/>
  <c r="SD61" i="10" s="1"/>
  <c r="SE61" i="10" s="1"/>
  <c r="SF61" i="10" s="1"/>
  <c r="SG61" i="10" s="1"/>
  <c r="SH61" i="10" s="1"/>
  <c r="SI61" i="10" s="1"/>
  <c r="SJ61" i="10" s="1"/>
  <c r="SK61" i="10" s="1"/>
  <c r="SL61" i="10" s="1"/>
  <c r="SM61" i="10" s="1"/>
  <c r="SN61" i="10" s="1"/>
  <c r="SO61" i="10" s="1"/>
  <c r="SP61" i="10" s="1"/>
  <c r="SQ61" i="10" s="1"/>
  <c r="SR61" i="10" s="1"/>
  <c r="SS61" i="10" s="1"/>
  <c r="ST61" i="10" s="1"/>
  <c r="SU61" i="10" s="1"/>
  <c r="SV61" i="10" s="1"/>
  <c r="SW61" i="10" s="1"/>
  <c r="SX61" i="10" s="1"/>
  <c r="SY61" i="10" s="1"/>
  <c r="SZ61" i="10" s="1"/>
  <c r="TA61" i="10" s="1"/>
  <c r="TB61" i="10" s="1"/>
  <c r="TC61" i="10" s="1"/>
  <c r="TD61" i="10" s="1"/>
  <c r="TE61" i="10" s="1"/>
  <c r="TF61" i="10" s="1"/>
  <c r="TG61" i="10" s="1"/>
  <c r="TH61" i="10" s="1"/>
  <c r="TI61" i="10" s="1"/>
  <c r="TJ61" i="10" s="1"/>
  <c r="TK61" i="10" s="1"/>
  <c r="TL61" i="10" s="1"/>
  <c r="TM61" i="10" s="1"/>
  <c r="TN61" i="10" s="1"/>
  <c r="TO61" i="10" s="1"/>
  <c r="TP61" i="10" s="1"/>
  <c r="TQ61" i="10" s="1"/>
  <c r="TR61" i="10" s="1"/>
  <c r="TS61" i="10" s="1"/>
  <c r="TT61" i="10" s="1"/>
  <c r="TU61" i="10" s="1"/>
  <c r="TV61" i="10" s="1"/>
  <c r="TW61" i="10" s="1"/>
  <c r="TX61" i="10" s="1"/>
  <c r="TY61" i="10" s="1"/>
  <c r="TZ61" i="10" s="1"/>
  <c r="UA61" i="10" s="1"/>
  <c r="UB61" i="10" s="1"/>
  <c r="UC61" i="10" s="1"/>
  <c r="UD61" i="10" s="1"/>
  <c r="UE61" i="10" s="1"/>
  <c r="UF61" i="10" s="1"/>
  <c r="UG61" i="10" s="1"/>
  <c r="UH61" i="10" s="1"/>
  <c r="UI61" i="10" s="1"/>
  <c r="UJ61" i="10" s="1"/>
  <c r="UK61" i="10" s="1"/>
  <c r="UL61" i="10" s="1"/>
  <c r="UM61" i="10" s="1"/>
  <c r="UN61" i="10" s="1"/>
  <c r="UO61" i="10" s="1"/>
  <c r="UP61" i="10" s="1"/>
  <c r="UQ61" i="10" s="1"/>
  <c r="UR61" i="10" s="1"/>
  <c r="US61" i="10" s="1"/>
  <c r="UT61" i="10" s="1"/>
  <c r="UU61" i="10" s="1"/>
  <c r="UV61" i="10" s="1"/>
  <c r="UW61" i="10" s="1"/>
  <c r="UX61" i="10" s="1"/>
  <c r="UY61" i="10" s="1"/>
  <c r="UZ61" i="10" s="1"/>
  <c r="VA61" i="10" s="1"/>
  <c r="VB61" i="10" s="1"/>
  <c r="VC61" i="10" s="1"/>
  <c r="VD61" i="10" s="1"/>
  <c r="VE61" i="10" s="1"/>
  <c r="VF61" i="10" s="1"/>
  <c r="VG61" i="10" s="1"/>
  <c r="VH61" i="10" s="1"/>
  <c r="VI61" i="10" s="1"/>
  <c r="VJ61" i="10" s="1"/>
  <c r="VK61" i="10" s="1"/>
  <c r="VL61" i="10" s="1"/>
  <c r="VM61" i="10" s="1"/>
  <c r="VN61" i="10" s="1"/>
  <c r="VO61" i="10" s="1"/>
  <c r="VP61" i="10" s="1"/>
  <c r="VQ61" i="10" s="1"/>
  <c r="VR61" i="10" s="1"/>
  <c r="VS61" i="10" s="1"/>
  <c r="VT61" i="10" s="1"/>
  <c r="VU61" i="10" s="1"/>
  <c r="VV61" i="10" s="1"/>
  <c r="VW61" i="10" s="1"/>
  <c r="VX61" i="10" s="1"/>
  <c r="VY61" i="10" s="1"/>
  <c r="VZ61" i="10" s="1"/>
  <c r="WA61" i="10" s="1"/>
  <c r="WB61" i="10" s="1"/>
  <c r="WC61" i="10" s="1"/>
  <c r="WD61" i="10" s="1"/>
  <c r="WE61" i="10" s="1"/>
  <c r="WF61" i="10" s="1"/>
  <c r="WG61" i="10" s="1"/>
  <c r="WH61" i="10" s="1"/>
  <c r="WI61" i="10" s="1"/>
  <c r="WJ61" i="10" s="1"/>
  <c r="WK61" i="10" s="1"/>
  <c r="WL61" i="10" s="1"/>
  <c r="TK23" i="10"/>
  <c r="TI25" i="10"/>
  <c r="TE29" i="10"/>
  <c r="TG27" i="10"/>
  <c r="TM19" i="10"/>
  <c r="AA119" i="8" l="1"/>
  <c r="DX62" i="10"/>
  <c r="DY62" i="10" s="1"/>
  <c r="DZ62" i="10" s="1"/>
  <c r="EA62" i="10" s="1"/>
  <c r="EB62" i="10" s="1"/>
  <c r="EC62" i="10" s="1"/>
  <c r="ED62" i="10" s="1"/>
  <c r="EE62" i="10" s="1"/>
  <c r="EF62" i="10" s="1"/>
  <c r="EG62" i="10" s="1"/>
  <c r="EH62" i="10" s="1"/>
  <c r="EI62" i="10" s="1"/>
  <c r="EJ62" i="10" s="1"/>
  <c r="EK62" i="10" s="1"/>
  <c r="EL62" i="10" s="1"/>
  <c r="EM62" i="10" s="1"/>
  <c r="EN62" i="10" s="1"/>
  <c r="EO62" i="10" s="1"/>
  <c r="EP62" i="10" s="1"/>
  <c r="EQ62" i="10" s="1"/>
  <c r="ER62" i="10" s="1"/>
  <c r="ES62" i="10" s="1"/>
  <c r="ET62" i="10" s="1"/>
  <c r="EU62" i="10" s="1"/>
  <c r="EV62" i="10" s="1"/>
  <c r="EW62" i="10" s="1"/>
  <c r="EX62" i="10" s="1"/>
  <c r="EY62" i="10" s="1"/>
  <c r="EZ62" i="10" s="1"/>
  <c r="FA62" i="10" s="1"/>
  <c r="FB62" i="10" s="1"/>
  <c r="FC62" i="10" s="1"/>
  <c r="FD62" i="10" s="1"/>
  <c r="FE62" i="10" s="1"/>
  <c r="FF62" i="10" s="1"/>
  <c r="FG62" i="10" s="1"/>
  <c r="FH62" i="10" s="1"/>
  <c r="FI62" i="10" s="1"/>
  <c r="FJ62" i="10" s="1"/>
  <c r="FK62" i="10" s="1"/>
  <c r="FL62" i="10" s="1"/>
  <c r="FM62" i="10" s="1"/>
  <c r="FN62" i="10" s="1"/>
  <c r="C63" i="10"/>
  <c r="IO62" i="10"/>
  <c r="IP62" i="10" s="1"/>
  <c r="IQ62" i="10" s="1"/>
  <c r="IR62" i="10" s="1"/>
  <c r="IS62" i="10" s="1"/>
  <c r="IT62" i="10" s="1"/>
  <c r="IU62" i="10" s="1"/>
  <c r="IV62" i="10" s="1"/>
  <c r="IW62" i="10" s="1"/>
  <c r="IX62" i="10" s="1"/>
  <c r="IY62" i="10" s="1"/>
  <c r="IZ62" i="10" s="1"/>
  <c r="JA62" i="10" s="1"/>
  <c r="JB62" i="10" s="1"/>
  <c r="JC62" i="10" s="1"/>
  <c r="JD62" i="10" s="1"/>
  <c r="JE62" i="10" s="1"/>
  <c r="JF62" i="10" s="1"/>
  <c r="JG62" i="10" s="1"/>
  <c r="JH62" i="10" s="1"/>
  <c r="JI62" i="10" s="1"/>
  <c r="JJ62" i="10" s="1"/>
  <c r="JK62" i="10" s="1"/>
  <c r="JL62" i="10" s="1"/>
  <c r="JM62" i="10" s="1"/>
  <c r="JN62" i="10" s="1"/>
  <c r="JO62" i="10" s="1"/>
  <c r="JP62" i="10" s="1"/>
  <c r="JQ62" i="10" s="1"/>
  <c r="JR62" i="10" s="1"/>
  <c r="JS62" i="10" s="1"/>
  <c r="JT62" i="10" s="1"/>
  <c r="JU62" i="10" s="1"/>
  <c r="JV62" i="10" s="1"/>
  <c r="JW62" i="10" s="1"/>
  <c r="JX62" i="10" s="1"/>
  <c r="JY62" i="10" s="1"/>
  <c r="JZ62" i="10" s="1"/>
  <c r="KA62" i="10" s="1"/>
  <c r="KB62" i="10" s="1"/>
  <c r="KC62" i="10" s="1"/>
  <c r="KD62" i="10" s="1"/>
  <c r="KE62" i="10" s="1"/>
  <c r="NF62" i="10"/>
  <c r="NG62" i="10" s="1"/>
  <c r="NH62" i="10" s="1"/>
  <c r="NI62" i="10" s="1"/>
  <c r="NJ62" i="10" s="1"/>
  <c r="NK62" i="10" s="1"/>
  <c r="NL62" i="10" s="1"/>
  <c r="NM62" i="10" s="1"/>
  <c r="NN62" i="10" s="1"/>
  <c r="NO62" i="10" s="1"/>
  <c r="NP62" i="10" s="1"/>
  <c r="NQ62" i="10" s="1"/>
  <c r="NR62" i="10" s="1"/>
  <c r="NS62" i="10" s="1"/>
  <c r="NT62" i="10" s="1"/>
  <c r="NU62" i="10" s="1"/>
  <c r="NV62" i="10" s="1"/>
  <c r="NW62" i="10" s="1"/>
  <c r="NX62" i="10" s="1"/>
  <c r="NY62" i="10" s="1"/>
  <c r="NZ62" i="10" s="1"/>
  <c r="OA62" i="10" s="1"/>
  <c r="OB62" i="10" s="1"/>
  <c r="OC62" i="10" s="1"/>
  <c r="OD62" i="10" s="1"/>
  <c r="OE62" i="10" s="1"/>
  <c r="OF62" i="10" s="1"/>
  <c r="OG62" i="10" s="1"/>
  <c r="OH62" i="10" s="1"/>
  <c r="OI62" i="10" s="1"/>
  <c r="OJ62" i="10" s="1"/>
  <c r="OK62" i="10" s="1"/>
  <c r="OL62" i="10" s="1"/>
  <c r="OM62" i="10" s="1"/>
  <c r="ON62" i="10" s="1"/>
  <c r="OO62" i="10" s="1"/>
  <c r="OP62" i="10" s="1"/>
  <c r="OQ62" i="10" s="1"/>
  <c r="OR62" i="10" s="1"/>
  <c r="OS62" i="10" s="1"/>
  <c r="OT62" i="10" s="1"/>
  <c r="OU62" i="10" s="1"/>
  <c r="OV62" i="10" s="1"/>
  <c r="G62" i="10"/>
  <c r="H62" i="10" s="1"/>
  <c r="I62" i="10" s="1"/>
  <c r="J62" i="10" s="1"/>
  <c r="K62" i="10" s="1"/>
  <c r="L62" i="10" s="1"/>
  <c r="M62" i="10" s="1"/>
  <c r="N62" i="10" s="1"/>
  <c r="O62" i="10" s="1"/>
  <c r="P62" i="10" s="1"/>
  <c r="Q62" i="10" s="1"/>
  <c r="R62" i="10" s="1"/>
  <c r="S62" i="10" s="1"/>
  <c r="T62" i="10" s="1"/>
  <c r="U62" i="10" s="1"/>
  <c r="V62" i="10" s="1"/>
  <c r="W62" i="10" s="1"/>
  <c r="X62" i="10" s="1"/>
  <c r="Y62" i="10" s="1"/>
  <c r="Z62" i="10" s="1"/>
  <c r="AA62" i="10" s="1"/>
  <c r="AB62" i="10" s="1"/>
  <c r="AC62" i="10" s="1"/>
  <c r="AD62" i="10" s="1"/>
  <c r="AE62" i="10" s="1"/>
  <c r="AF62" i="10" s="1"/>
  <c r="AG62" i="10" s="1"/>
  <c r="AH62" i="10" s="1"/>
  <c r="AI62" i="10" s="1"/>
  <c r="AJ62" i="10" s="1"/>
  <c r="AK62" i="10" s="1"/>
  <c r="AL62" i="10" s="1"/>
  <c r="AM62" i="10" s="1"/>
  <c r="AN62" i="10" s="1"/>
  <c r="AO62" i="10" s="1"/>
  <c r="AP62" i="10" s="1"/>
  <c r="AQ62" i="10" s="1"/>
  <c r="AR62" i="10" s="1"/>
  <c r="AS62" i="10" s="1"/>
  <c r="AT62" i="10" s="1"/>
  <c r="AU62" i="10" s="1"/>
  <c r="AV62" i="10" s="1"/>
  <c r="AW62" i="10" s="1"/>
  <c r="AX62" i="10" s="1"/>
  <c r="AY62" i="10" s="1"/>
  <c r="RW62" i="10"/>
  <c r="RX62" i="10" s="1"/>
  <c r="RY62" i="10" s="1"/>
  <c r="RZ62" i="10" s="1"/>
  <c r="SA62" i="10" s="1"/>
  <c r="SB62" i="10" s="1"/>
  <c r="SC62" i="10" s="1"/>
  <c r="SD62" i="10" s="1"/>
  <c r="SE62" i="10" s="1"/>
  <c r="SF62" i="10" s="1"/>
  <c r="SG62" i="10" s="1"/>
  <c r="SH62" i="10" s="1"/>
  <c r="SI62" i="10" s="1"/>
  <c r="SJ62" i="10" s="1"/>
  <c r="SK62" i="10" s="1"/>
  <c r="SL62" i="10" s="1"/>
  <c r="SM62" i="10" s="1"/>
  <c r="SN62" i="10" s="1"/>
  <c r="SO62" i="10" s="1"/>
  <c r="SP62" i="10" s="1"/>
  <c r="SQ62" i="10" s="1"/>
  <c r="SR62" i="10" s="1"/>
  <c r="SS62" i="10" s="1"/>
  <c r="ST62" i="10" s="1"/>
  <c r="SU62" i="10" s="1"/>
  <c r="SV62" i="10" s="1"/>
  <c r="SW62" i="10" s="1"/>
  <c r="SX62" i="10" s="1"/>
  <c r="SY62" i="10" s="1"/>
  <c r="SZ62" i="10" s="1"/>
  <c r="TA62" i="10" s="1"/>
  <c r="TB62" i="10" s="1"/>
  <c r="TC62" i="10" s="1"/>
  <c r="TD62" i="10" s="1"/>
  <c r="TE62" i="10" s="1"/>
  <c r="TF62" i="10" s="1"/>
  <c r="TG62" i="10" s="1"/>
  <c r="TH62" i="10" s="1"/>
  <c r="TI62" i="10" s="1"/>
  <c r="TJ62" i="10" s="1"/>
  <c r="TK62" i="10" s="1"/>
  <c r="TL62" i="10" s="1"/>
  <c r="TM62" i="10" s="1"/>
  <c r="TN62" i="10" s="1"/>
  <c r="TO62" i="10" s="1"/>
  <c r="TP62" i="10" s="1"/>
  <c r="TQ62" i="10" s="1"/>
  <c r="TR62" i="10" s="1"/>
  <c r="TS62" i="10" s="1"/>
  <c r="TT62" i="10" s="1"/>
  <c r="TU62" i="10" s="1"/>
  <c r="TV62" i="10" s="1"/>
  <c r="TW62" i="10" s="1"/>
  <c r="TX62" i="10" s="1"/>
  <c r="TY62" i="10" s="1"/>
  <c r="TZ62" i="10" s="1"/>
  <c r="UA62" i="10" s="1"/>
  <c r="UB62" i="10" s="1"/>
  <c r="UC62" i="10" s="1"/>
  <c r="UD62" i="10" s="1"/>
  <c r="UE62" i="10" s="1"/>
  <c r="UF62" i="10" s="1"/>
  <c r="UG62" i="10" s="1"/>
  <c r="UH62" i="10" s="1"/>
  <c r="UI62" i="10" s="1"/>
  <c r="UJ62" i="10" s="1"/>
  <c r="UK62" i="10" s="1"/>
  <c r="UL62" i="10" s="1"/>
  <c r="UM62" i="10" s="1"/>
  <c r="UN62" i="10" s="1"/>
  <c r="UO62" i="10" s="1"/>
  <c r="UP62" i="10" s="1"/>
  <c r="UQ62" i="10" s="1"/>
  <c r="UR62" i="10" s="1"/>
  <c r="US62" i="10" s="1"/>
  <c r="UT62" i="10" s="1"/>
  <c r="UU62" i="10" s="1"/>
  <c r="UV62" i="10" s="1"/>
  <c r="UW62" i="10" s="1"/>
  <c r="UX62" i="10" s="1"/>
  <c r="UY62" i="10" s="1"/>
  <c r="UZ62" i="10" s="1"/>
  <c r="VA62" i="10" s="1"/>
  <c r="VB62" i="10" s="1"/>
  <c r="VC62" i="10" s="1"/>
  <c r="VD62" i="10" s="1"/>
  <c r="VE62" i="10" s="1"/>
  <c r="VF62" i="10" s="1"/>
  <c r="VG62" i="10" s="1"/>
  <c r="VH62" i="10" s="1"/>
  <c r="VI62" i="10" s="1"/>
  <c r="VJ62" i="10" s="1"/>
  <c r="VK62" i="10" s="1"/>
  <c r="VL62" i="10" s="1"/>
  <c r="VM62" i="10" s="1"/>
  <c r="VN62" i="10" s="1"/>
  <c r="VO62" i="10" s="1"/>
  <c r="VP62" i="10" s="1"/>
  <c r="VQ62" i="10" s="1"/>
  <c r="VR62" i="10" s="1"/>
  <c r="VS62" i="10" s="1"/>
  <c r="VT62" i="10" s="1"/>
  <c r="VU62" i="10" s="1"/>
  <c r="VV62" i="10" s="1"/>
  <c r="VW62" i="10" s="1"/>
  <c r="VX62" i="10" s="1"/>
  <c r="VY62" i="10" s="1"/>
  <c r="VZ62" i="10" s="1"/>
  <c r="WA62" i="10" s="1"/>
  <c r="WB62" i="10" s="1"/>
  <c r="WC62" i="10" s="1"/>
  <c r="WD62" i="10" s="1"/>
  <c r="WE62" i="10" s="1"/>
  <c r="WF62" i="10" s="1"/>
  <c r="WG62" i="10" s="1"/>
  <c r="WH62" i="10" s="1"/>
  <c r="WI62" i="10" s="1"/>
  <c r="WJ62" i="10" s="1"/>
  <c r="WK62" i="10" s="1"/>
  <c r="WL62" i="10" s="1"/>
  <c r="TL23" i="10"/>
  <c r="TN19" i="10"/>
  <c r="TF29" i="10"/>
  <c r="TH27" i="10"/>
  <c r="TJ25" i="10"/>
  <c r="AB119" i="8" l="1"/>
  <c r="NF63" i="10"/>
  <c r="NG63" i="10" s="1"/>
  <c r="NH63" i="10" s="1"/>
  <c r="NI63" i="10" s="1"/>
  <c r="NJ63" i="10" s="1"/>
  <c r="NK63" i="10" s="1"/>
  <c r="NL63" i="10" s="1"/>
  <c r="NM63" i="10" s="1"/>
  <c r="NN63" i="10" s="1"/>
  <c r="NO63" i="10" s="1"/>
  <c r="NP63" i="10" s="1"/>
  <c r="NQ63" i="10" s="1"/>
  <c r="NR63" i="10" s="1"/>
  <c r="NS63" i="10" s="1"/>
  <c r="NT63" i="10" s="1"/>
  <c r="NU63" i="10" s="1"/>
  <c r="NV63" i="10" s="1"/>
  <c r="NW63" i="10" s="1"/>
  <c r="NX63" i="10" s="1"/>
  <c r="NY63" i="10" s="1"/>
  <c r="NZ63" i="10" s="1"/>
  <c r="OA63" i="10" s="1"/>
  <c r="OB63" i="10" s="1"/>
  <c r="OC63" i="10" s="1"/>
  <c r="OD63" i="10" s="1"/>
  <c r="OE63" i="10" s="1"/>
  <c r="OF63" i="10" s="1"/>
  <c r="OG63" i="10" s="1"/>
  <c r="OH63" i="10" s="1"/>
  <c r="OI63" i="10" s="1"/>
  <c r="OJ63" i="10" s="1"/>
  <c r="OK63" i="10" s="1"/>
  <c r="OL63" i="10" s="1"/>
  <c r="OM63" i="10" s="1"/>
  <c r="ON63" i="10" s="1"/>
  <c r="OO63" i="10" s="1"/>
  <c r="OP63" i="10" s="1"/>
  <c r="OQ63" i="10" s="1"/>
  <c r="OR63" i="10" s="1"/>
  <c r="OS63" i="10" s="1"/>
  <c r="OT63" i="10" s="1"/>
  <c r="OU63" i="10" s="1"/>
  <c r="OV63" i="10" s="1"/>
  <c r="OW63" i="10" s="1"/>
  <c r="G63" i="10"/>
  <c r="H63" i="10" s="1"/>
  <c r="I63" i="10" s="1"/>
  <c r="J63" i="10" s="1"/>
  <c r="K63" i="10" s="1"/>
  <c r="L63" i="10" s="1"/>
  <c r="M63" i="10" s="1"/>
  <c r="N63" i="10" s="1"/>
  <c r="O63" i="10" s="1"/>
  <c r="P63" i="10" s="1"/>
  <c r="Q63" i="10" s="1"/>
  <c r="R63" i="10" s="1"/>
  <c r="S63" i="10" s="1"/>
  <c r="T63" i="10" s="1"/>
  <c r="U63" i="10" s="1"/>
  <c r="V63" i="10" s="1"/>
  <c r="W63" i="10" s="1"/>
  <c r="X63" i="10" s="1"/>
  <c r="Y63" i="10" s="1"/>
  <c r="Z63" i="10" s="1"/>
  <c r="AA63" i="10" s="1"/>
  <c r="AB63" i="10" s="1"/>
  <c r="AC63" i="10" s="1"/>
  <c r="AD63" i="10" s="1"/>
  <c r="AE63" i="10" s="1"/>
  <c r="AF63" i="10" s="1"/>
  <c r="AG63" i="10" s="1"/>
  <c r="AH63" i="10" s="1"/>
  <c r="AI63" i="10" s="1"/>
  <c r="AJ63" i="10" s="1"/>
  <c r="AK63" i="10" s="1"/>
  <c r="AL63" i="10" s="1"/>
  <c r="AM63" i="10" s="1"/>
  <c r="AN63" i="10" s="1"/>
  <c r="AO63" i="10" s="1"/>
  <c r="AP63" i="10" s="1"/>
  <c r="AQ63" i="10" s="1"/>
  <c r="AR63" i="10" s="1"/>
  <c r="AS63" i="10" s="1"/>
  <c r="AT63" i="10" s="1"/>
  <c r="AU63" i="10" s="1"/>
  <c r="AV63" i="10" s="1"/>
  <c r="AW63" i="10" s="1"/>
  <c r="AX63" i="10" s="1"/>
  <c r="AY63" i="10" s="1"/>
  <c r="AZ63" i="10" s="1"/>
  <c r="RW63" i="10"/>
  <c r="RX63" i="10" s="1"/>
  <c r="RY63" i="10" s="1"/>
  <c r="RZ63" i="10" s="1"/>
  <c r="SA63" i="10" s="1"/>
  <c r="SB63" i="10" s="1"/>
  <c r="SC63" i="10" s="1"/>
  <c r="SD63" i="10" s="1"/>
  <c r="SE63" i="10" s="1"/>
  <c r="SF63" i="10" s="1"/>
  <c r="SG63" i="10" s="1"/>
  <c r="SH63" i="10" s="1"/>
  <c r="SI63" i="10" s="1"/>
  <c r="SJ63" i="10" s="1"/>
  <c r="SK63" i="10" s="1"/>
  <c r="SL63" i="10" s="1"/>
  <c r="SM63" i="10" s="1"/>
  <c r="SN63" i="10" s="1"/>
  <c r="SO63" i="10" s="1"/>
  <c r="SP63" i="10" s="1"/>
  <c r="SQ63" i="10" s="1"/>
  <c r="SR63" i="10" s="1"/>
  <c r="SS63" i="10" s="1"/>
  <c r="ST63" i="10" s="1"/>
  <c r="SU63" i="10" s="1"/>
  <c r="SV63" i="10" s="1"/>
  <c r="SW63" i="10" s="1"/>
  <c r="SX63" i="10" s="1"/>
  <c r="SY63" i="10" s="1"/>
  <c r="SZ63" i="10" s="1"/>
  <c r="TA63" i="10" s="1"/>
  <c r="TB63" i="10" s="1"/>
  <c r="TC63" i="10" s="1"/>
  <c r="TD63" i="10" s="1"/>
  <c r="TE63" i="10" s="1"/>
  <c r="TF63" i="10" s="1"/>
  <c r="TG63" i="10" s="1"/>
  <c r="TH63" i="10" s="1"/>
  <c r="TI63" i="10" s="1"/>
  <c r="TJ63" i="10" s="1"/>
  <c r="TK63" i="10" s="1"/>
  <c r="TL63" i="10" s="1"/>
  <c r="TM63" i="10" s="1"/>
  <c r="TN63" i="10" s="1"/>
  <c r="TO63" i="10" s="1"/>
  <c r="TP63" i="10" s="1"/>
  <c r="TQ63" i="10" s="1"/>
  <c r="TR63" i="10" s="1"/>
  <c r="TS63" i="10" s="1"/>
  <c r="TT63" i="10" s="1"/>
  <c r="TU63" i="10" s="1"/>
  <c r="TV63" i="10" s="1"/>
  <c r="TW63" i="10" s="1"/>
  <c r="TX63" i="10" s="1"/>
  <c r="TY63" i="10" s="1"/>
  <c r="TZ63" i="10" s="1"/>
  <c r="UA63" i="10" s="1"/>
  <c r="UB63" i="10" s="1"/>
  <c r="UC63" i="10" s="1"/>
  <c r="UD63" i="10" s="1"/>
  <c r="UE63" i="10" s="1"/>
  <c r="UF63" i="10" s="1"/>
  <c r="UG63" i="10" s="1"/>
  <c r="UH63" i="10" s="1"/>
  <c r="UI63" i="10" s="1"/>
  <c r="UJ63" i="10" s="1"/>
  <c r="UK63" i="10" s="1"/>
  <c r="UL63" i="10" s="1"/>
  <c r="UM63" i="10" s="1"/>
  <c r="UN63" i="10" s="1"/>
  <c r="UO63" i="10" s="1"/>
  <c r="UP63" i="10" s="1"/>
  <c r="UQ63" i="10" s="1"/>
  <c r="UR63" i="10" s="1"/>
  <c r="US63" i="10" s="1"/>
  <c r="UT63" i="10" s="1"/>
  <c r="UU63" i="10" s="1"/>
  <c r="UV63" i="10" s="1"/>
  <c r="UW63" i="10" s="1"/>
  <c r="UX63" i="10" s="1"/>
  <c r="UY63" i="10" s="1"/>
  <c r="UZ63" i="10" s="1"/>
  <c r="VA63" i="10" s="1"/>
  <c r="VB63" i="10" s="1"/>
  <c r="VC63" i="10" s="1"/>
  <c r="VD63" i="10" s="1"/>
  <c r="VE63" i="10" s="1"/>
  <c r="VF63" i="10" s="1"/>
  <c r="VG63" i="10" s="1"/>
  <c r="VH63" i="10" s="1"/>
  <c r="VI63" i="10" s="1"/>
  <c r="VJ63" i="10" s="1"/>
  <c r="VK63" i="10" s="1"/>
  <c r="VL63" i="10" s="1"/>
  <c r="VM63" i="10" s="1"/>
  <c r="VN63" i="10" s="1"/>
  <c r="VO63" i="10" s="1"/>
  <c r="VP63" i="10" s="1"/>
  <c r="VQ63" i="10" s="1"/>
  <c r="VR63" i="10" s="1"/>
  <c r="VS63" i="10" s="1"/>
  <c r="VT63" i="10" s="1"/>
  <c r="VU63" i="10" s="1"/>
  <c r="VV63" i="10" s="1"/>
  <c r="VW63" i="10" s="1"/>
  <c r="VX63" i="10" s="1"/>
  <c r="VY63" i="10" s="1"/>
  <c r="VZ63" i="10" s="1"/>
  <c r="WA63" i="10" s="1"/>
  <c r="WB63" i="10" s="1"/>
  <c r="WC63" i="10" s="1"/>
  <c r="WD63" i="10" s="1"/>
  <c r="WE63" i="10" s="1"/>
  <c r="WF63" i="10" s="1"/>
  <c r="WG63" i="10" s="1"/>
  <c r="WH63" i="10" s="1"/>
  <c r="WI63" i="10" s="1"/>
  <c r="WJ63" i="10" s="1"/>
  <c r="WK63" i="10" s="1"/>
  <c r="WL63" i="10" s="1"/>
  <c r="DX63" i="10"/>
  <c r="DY63" i="10" s="1"/>
  <c r="DZ63" i="10" s="1"/>
  <c r="EA63" i="10" s="1"/>
  <c r="EB63" i="10" s="1"/>
  <c r="EC63" i="10" s="1"/>
  <c r="ED63" i="10" s="1"/>
  <c r="EE63" i="10" s="1"/>
  <c r="EF63" i="10" s="1"/>
  <c r="EG63" i="10" s="1"/>
  <c r="EH63" i="10" s="1"/>
  <c r="EI63" i="10" s="1"/>
  <c r="EJ63" i="10" s="1"/>
  <c r="EK63" i="10" s="1"/>
  <c r="EL63" i="10" s="1"/>
  <c r="EM63" i="10" s="1"/>
  <c r="EN63" i="10" s="1"/>
  <c r="EO63" i="10" s="1"/>
  <c r="EP63" i="10" s="1"/>
  <c r="EQ63" i="10" s="1"/>
  <c r="ER63" i="10" s="1"/>
  <c r="ES63" i="10" s="1"/>
  <c r="ET63" i="10" s="1"/>
  <c r="EU63" i="10" s="1"/>
  <c r="EV63" i="10" s="1"/>
  <c r="EW63" i="10" s="1"/>
  <c r="EX63" i="10" s="1"/>
  <c r="EY63" i="10" s="1"/>
  <c r="EZ63" i="10" s="1"/>
  <c r="FA63" i="10" s="1"/>
  <c r="FB63" i="10" s="1"/>
  <c r="FC63" i="10" s="1"/>
  <c r="FD63" i="10" s="1"/>
  <c r="FE63" i="10" s="1"/>
  <c r="FF63" i="10" s="1"/>
  <c r="FG63" i="10" s="1"/>
  <c r="FH63" i="10" s="1"/>
  <c r="FI63" i="10" s="1"/>
  <c r="FJ63" i="10" s="1"/>
  <c r="FK63" i="10" s="1"/>
  <c r="FL63" i="10" s="1"/>
  <c r="FM63" i="10" s="1"/>
  <c r="FN63" i="10" s="1"/>
  <c r="FO63" i="10" s="1"/>
  <c r="C64" i="10"/>
  <c r="IO63" i="10"/>
  <c r="IP63" i="10" s="1"/>
  <c r="IQ63" i="10" s="1"/>
  <c r="IR63" i="10" s="1"/>
  <c r="IS63" i="10" s="1"/>
  <c r="IT63" i="10" s="1"/>
  <c r="IU63" i="10" s="1"/>
  <c r="IV63" i="10" s="1"/>
  <c r="IW63" i="10" s="1"/>
  <c r="IX63" i="10" s="1"/>
  <c r="IY63" i="10" s="1"/>
  <c r="IZ63" i="10" s="1"/>
  <c r="JA63" i="10" s="1"/>
  <c r="JB63" i="10" s="1"/>
  <c r="JC63" i="10" s="1"/>
  <c r="JD63" i="10" s="1"/>
  <c r="JE63" i="10" s="1"/>
  <c r="JF63" i="10" s="1"/>
  <c r="JG63" i="10" s="1"/>
  <c r="JH63" i="10" s="1"/>
  <c r="JI63" i="10" s="1"/>
  <c r="JJ63" i="10" s="1"/>
  <c r="JK63" i="10" s="1"/>
  <c r="JL63" i="10" s="1"/>
  <c r="JM63" i="10" s="1"/>
  <c r="JN63" i="10" s="1"/>
  <c r="JO63" i="10" s="1"/>
  <c r="JP63" i="10" s="1"/>
  <c r="JQ63" i="10" s="1"/>
  <c r="JR63" i="10" s="1"/>
  <c r="JS63" i="10" s="1"/>
  <c r="JT63" i="10" s="1"/>
  <c r="JU63" i="10" s="1"/>
  <c r="JV63" i="10" s="1"/>
  <c r="JW63" i="10" s="1"/>
  <c r="JX63" i="10" s="1"/>
  <c r="JY63" i="10" s="1"/>
  <c r="JZ63" i="10" s="1"/>
  <c r="KA63" i="10" s="1"/>
  <c r="KB63" i="10" s="1"/>
  <c r="KC63" i="10" s="1"/>
  <c r="KD63" i="10" s="1"/>
  <c r="KE63" i="10" s="1"/>
  <c r="KF63" i="10" s="1"/>
  <c r="TG29" i="10"/>
  <c r="TO19" i="10"/>
  <c r="TI27" i="10"/>
  <c r="TK25" i="10"/>
  <c r="TM23" i="10"/>
  <c r="AC119" i="8" l="1"/>
  <c r="G64" i="10"/>
  <c r="H64" i="10" s="1"/>
  <c r="I64" i="10" s="1"/>
  <c r="J64" i="10" s="1"/>
  <c r="K64" i="10" s="1"/>
  <c r="L64" i="10" s="1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X64" i="10" s="1"/>
  <c r="Y64" i="10" s="1"/>
  <c r="Z64" i="10" s="1"/>
  <c r="AA64" i="10" s="1"/>
  <c r="AB64" i="10" s="1"/>
  <c r="AC64" i="10" s="1"/>
  <c r="AD64" i="10" s="1"/>
  <c r="AE64" i="10" s="1"/>
  <c r="AF64" i="10" s="1"/>
  <c r="AG64" i="10" s="1"/>
  <c r="AH64" i="10" s="1"/>
  <c r="AI64" i="10" s="1"/>
  <c r="AJ64" i="10" s="1"/>
  <c r="AK64" i="10" s="1"/>
  <c r="AL64" i="10" s="1"/>
  <c r="AM64" i="10" s="1"/>
  <c r="AN64" i="10" s="1"/>
  <c r="AO64" i="10" s="1"/>
  <c r="AP64" i="10" s="1"/>
  <c r="AQ64" i="10" s="1"/>
  <c r="AR64" i="10" s="1"/>
  <c r="AS64" i="10" s="1"/>
  <c r="AT64" i="10" s="1"/>
  <c r="AU64" i="10" s="1"/>
  <c r="AV64" i="10" s="1"/>
  <c r="AW64" i="10" s="1"/>
  <c r="AX64" i="10" s="1"/>
  <c r="AY64" i="10" s="1"/>
  <c r="AZ64" i="10" s="1"/>
  <c r="BA64" i="10" s="1"/>
  <c r="RW64" i="10"/>
  <c r="RX64" i="10" s="1"/>
  <c r="RY64" i="10" s="1"/>
  <c r="RZ64" i="10" s="1"/>
  <c r="SA64" i="10" s="1"/>
  <c r="SB64" i="10" s="1"/>
  <c r="SC64" i="10" s="1"/>
  <c r="SD64" i="10" s="1"/>
  <c r="SE64" i="10" s="1"/>
  <c r="SF64" i="10" s="1"/>
  <c r="SG64" i="10" s="1"/>
  <c r="SH64" i="10" s="1"/>
  <c r="SI64" i="10" s="1"/>
  <c r="SJ64" i="10" s="1"/>
  <c r="SK64" i="10" s="1"/>
  <c r="SL64" i="10" s="1"/>
  <c r="SM64" i="10" s="1"/>
  <c r="SN64" i="10" s="1"/>
  <c r="SO64" i="10" s="1"/>
  <c r="SP64" i="10" s="1"/>
  <c r="SQ64" i="10" s="1"/>
  <c r="SR64" i="10" s="1"/>
  <c r="SS64" i="10" s="1"/>
  <c r="ST64" i="10" s="1"/>
  <c r="SU64" i="10" s="1"/>
  <c r="SV64" i="10" s="1"/>
  <c r="SW64" i="10" s="1"/>
  <c r="SX64" i="10" s="1"/>
  <c r="SY64" i="10" s="1"/>
  <c r="SZ64" i="10" s="1"/>
  <c r="TA64" i="10" s="1"/>
  <c r="TB64" i="10" s="1"/>
  <c r="TC64" i="10" s="1"/>
  <c r="TD64" i="10" s="1"/>
  <c r="TE64" i="10" s="1"/>
  <c r="TF64" i="10" s="1"/>
  <c r="TG64" i="10" s="1"/>
  <c r="TH64" i="10" s="1"/>
  <c r="TI64" i="10" s="1"/>
  <c r="TJ64" i="10" s="1"/>
  <c r="TK64" i="10" s="1"/>
  <c r="TL64" i="10" s="1"/>
  <c r="TM64" i="10" s="1"/>
  <c r="TN64" i="10" s="1"/>
  <c r="TO64" i="10" s="1"/>
  <c r="TP64" i="10" s="1"/>
  <c r="TQ64" i="10" s="1"/>
  <c r="TR64" i="10" s="1"/>
  <c r="TS64" i="10" s="1"/>
  <c r="TT64" i="10" s="1"/>
  <c r="TU64" i="10" s="1"/>
  <c r="TV64" i="10" s="1"/>
  <c r="TW64" i="10" s="1"/>
  <c r="TX64" i="10" s="1"/>
  <c r="TY64" i="10" s="1"/>
  <c r="TZ64" i="10" s="1"/>
  <c r="UA64" i="10" s="1"/>
  <c r="UB64" i="10" s="1"/>
  <c r="UC64" i="10" s="1"/>
  <c r="UD64" i="10" s="1"/>
  <c r="UE64" i="10" s="1"/>
  <c r="UF64" i="10" s="1"/>
  <c r="UG64" i="10" s="1"/>
  <c r="UH64" i="10" s="1"/>
  <c r="UI64" i="10" s="1"/>
  <c r="UJ64" i="10" s="1"/>
  <c r="UK64" i="10" s="1"/>
  <c r="UL64" i="10" s="1"/>
  <c r="UM64" i="10" s="1"/>
  <c r="UN64" i="10" s="1"/>
  <c r="UO64" i="10" s="1"/>
  <c r="UP64" i="10" s="1"/>
  <c r="UQ64" i="10" s="1"/>
  <c r="UR64" i="10" s="1"/>
  <c r="US64" i="10" s="1"/>
  <c r="UT64" i="10" s="1"/>
  <c r="UU64" i="10" s="1"/>
  <c r="UV64" i="10" s="1"/>
  <c r="UW64" i="10" s="1"/>
  <c r="UX64" i="10" s="1"/>
  <c r="UY64" i="10" s="1"/>
  <c r="UZ64" i="10" s="1"/>
  <c r="VA64" i="10" s="1"/>
  <c r="VB64" i="10" s="1"/>
  <c r="VC64" i="10" s="1"/>
  <c r="VD64" i="10" s="1"/>
  <c r="VE64" i="10" s="1"/>
  <c r="VF64" i="10" s="1"/>
  <c r="VG64" i="10" s="1"/>
  <c r="VH64" i="10" s="1"/>
  <c r="VI64" i="10" s="1"/>
  <c r="VJ64" i="10" s="1"/>
  <c r="VK64" i="10" s="1"/>
  <c r="VL64" i="10" s="1"/>
  <c r="VM64" i="10" s="1"/>
  <c r="VN64" i="10" s="1"/>
  <c r="VO64" i="10" s="1"/>
  <c r="VP64" i="10" s="1"/>
  <c r="VQ64" i="10" s="1"/>
  <c r="VR64" i="10" s="1"/>
  <c r="VS64" i="10" s="1"/>
  <c r="VT64" i="10" s="1"/>
  <c r="VU64" i="10" s="1"/>
  <c r="VV64" i="10" s="1"/>
  <c r="VW64" i="10" s="1"/>
  <c r="VX64" i="10" s="1"/>
  <c r="VY64" i="10" s="1"/>
  <c r="VZ64" i="10" s="1"/>
  <c r="WA64" i="10" s="1"/>
  <c r="WB64" i="10" s="1"/>
  <c r="WC64" i="10" s="1"/>
  <c r="WD64" i="10" s="1"/>
  <c r="WE64" i="10" s="1"/>
  <c r="WF64" i="10" s="1"/>
  <c r="WG64" i="10" s="1"/>
  <c r="WH64" i="10" s="1"/>
  <c r="WI64" i="10" s="1"/>
  <c r="WJ64" i="10" s="1"/>
  <c r="WK64" i="10" s="1"/>
  <c r="WL64" i="10" s="1"/>
  <c r="IO64" i="10"/>
  <c r="IP64" i="10" s="1"/>
  <c r="IQ64" i="10" s="1"/>
  <c r="IR64" i="10" s="1"/>
  <c r="IS64" i="10" s="1"/>
  <c r="IT64" i="10" s="1"/>
  <c r="IU64" i="10" s="1"/>
  <c r="IV64" i="10" s="1"/>
  <c r="IW64" i="10" s="1"/>
  <c r="IX64" i="10" s="1"/>
  <c r="IY64" i="10" s="1"/>
  <c r="IZ64" i="10" s="1"/>
  <c r="JA64" i="10" s="1"/>
  <c r="JB64" i="10" s="1"/>
  <c r="JC64" i="10" s="1"/>
  <c r="JD64" i="10" s="1"/>
  <c r="JE64" i="10" s="1"/>
  <c r="JF64" i="10" s="1"/>
  <c r="JG64" i="10" s="1"/>
  <c r="JH64" i="10" s="1"/>
  <c r="JI64" i="10" s="1"/>
  <c r="JJ64" i="10" s="1"/>
  <c r="JK64" i="10" s="1"/>
  <c r="JL64" i="10" s="1"/>
  <c r="JM64" i="10" s="1"/>
  <c r="JN64" i="10" s="1"/>
  <c r="JO64" i="10" s="1"/>
  <c r="JP64" i="10" s="1"/>
  <c r="JQ64" i="10" s="1"/>
  <c r="JR64" i="10" s="1"/>
  <c r="JS64" i="10" s="1"/>
  <c r="JT64" i="10" s="1"/>
  <c r="JU64" i="10" s="1"/>
  <c r="JV64" i="10" s="1"/>
  <c r="JW64" i="10" s="1"/>
  <c r="JX64" i="10" s="1"/>
  <c r="JY64" i="10" s="1"/>
  <c r="JZ64" i="10" s="1"/>
  <c r="KA64" i="10" s="1"/>
  <c r="KB64" i="10" s="1"/>
  <c r="KC64" i="10" s="1"/>
  <c r="KD64" i="10" s="1"/>
  <c r="KE64" i="10" s="1"/>
  <c r="KF64" i="10" s="1"/>
  <c r="KG64" i="10" s="1"/>
  <c r="C65" i="10"/>
  <c r="NF64" i="10"/>
  <c r="NG64" i="10" s="1"/>
  <c r="NH64" i="10" s="1"/>
  <c r="NI64" i="10" s="1"/>
  <c r="NJ64" i="10" s="1"/>
  <c r="NK64" i="10" s="1"/>
  <c r="NL64" i="10" s="1"/>
  <c r="NM64" i="10" s="1"/>
  <c r="NN64" i="10" s="1"/>
  <c r="NO64" i="10" s="1"/>
  <c r="NP64" i="10" s="1"/>
  <c r="NQ64" i="10" s="1"/>
  <c r="NR64" i="10" s="1"/>
  <c r="NS64" i="10" s="1"/>
  <c r="NT64" i="10" s="1"/>
  <c r="NU64" i="10" s="1"/>
  <c r="NV64" i="10" s="1"/>
  <c r="NW64" i="10" s="1"/>
  <c r="NX64" i="10" s="1"/>
  <c r="NY64" i="10" s="1"/>
  <c r="NZ64" i="10" s="1"/>
  <c r="OA64" i="10" s="1"/>
  <c r="OB64" i="10" s="1"/>
  <c r="OC64" i="10" s="1"/>
  <c r="OD64" i="10" s="1"/>
  <c r="OE64" i="10" s="1"/>
  <c r="OF64" i="10" s="1"/>
  <c r="OG64" i="10" s="1"/>
  <c r="OH64" i="10" s="1"/>
  <c r="OI64" i="10" s="1"/>
  <c r="OJ64" i="10" s="1"/>
  <c r="OK64" i="10" s="1"/>
  <c r="OL64" i="10" s="1"/>
  <c r="OM64" i="10" s="1"/>
  <c r="ON64" i="10" s="1"/>
  <c r="OO64" i="10" s="1"/>
  <c r="OP64" i="10" s="1"/>
  <c r="OQ64" i="10" s="1"/>
  <c r="OR64" i="10" s="1"/>
  <c r="OS64" i="10" s="1"/>
  <c r="OT64" i="10" s="1"/>
  <c r="OU64" i="10" s="1"/>
  <c r="OV64" i="10" s="1"/>
  <c r="OW64" i="10" s="1"/>
  <c r="OX64" i="10" s="1"/>
  <c r="DX64" i="10"/>
  <c r="DY64" i="10" s="1"/>
  <c r="DZ64" i="10" s="1"/>
  <c r="EA64" i="10" s="1"/>
  <c r="EB64" i="10" s="1"/>
  <c r="EC64" i="10" s="1"/>
  <c r="ED64" i="10" s="1"/>
  <c r="EE64" i="10" s="1"/>
  <c r="EF64" i="10" s="1"/>
  <c r="EG64" i="10" s="1"/>
  <c r="EH64" i="10" s="1"/>
  <c r="EI64" i="10" s="1"/>
  <c r="EJ64" i="10" s="1"/>
  <c r="EK64" i="10" s="1"/>
  <c r="EL64" i="10" s="1"/>
  <c r="EM64" i="10" s="1"/>
  <c r="EN64" i="10" s="1"/>
  <c r="EO64" i="10" s="1"/>
  <c r="EP64" i="10" s="1"/>
  <c r="EQ64" i="10" s="1"/>
  <c r="ER64" i="10" s="1"/>
  <c r="ES64" i="10" s="1"/>
  <c r="ET64" i="10" s="1"/>
  <c r="EU64" i="10" s="1"/>
  <c r="EV64" i="10" s="1"/>
  <c r="EW64" i="10" s="1"/>
  <c r="EX64" i="10" s="1"/>
  <c r="EY64" i="10" s="1"/>
  <c r="EZ64" i="10" s="1"/>
  <c r="FA64" i="10" s="1"/>
  <c r="FB64" i="10" s="1"/>
  <c r="FC64" i="10" s="1"/>
  <c r="FD64" i="10" s="1"/>
  <c r="FE64" i="10" s="1"/>
  <c r="FF64" i="10" s="1"/>
  <c r="FG64" i="10" s="1"/>
  <c r="FH64" i="10" s="1"/>
  <c r="FI64" i="10" s="1"/>
  <c r="FJ64" i="10" s="1"/>
  <c r="FK64" i="10" s="1"/>
  <c r="FL64" i="10" s="1"/>
  <c r="FM64" i="10" s="1"/>
  <c r="FN64" i="10" s="1"/>
  <c r="FO64" i="10" s="1"/>
  <c r="FP64" i="10" s="1"/>
  <c r="TP19" i="10"/>
  <c r="TN23" i="10"/>
  <c r="TH29" i="10"/>
  <c r="TL25" i="10"/>
  <c r="TJ27" i="10"/>
  <c r="AD119" i="8" l="1"/>
  <c r="DX65" i="10"/>
  <c r="DY65" i="10" s="1"/>
  <c r="DZ65" i="10" s="1"/>
  <c r="EA65" i="10" s="1"/>
  <c r="EB65" i="10" s="1"/>
  <c r="EC65" i="10" s="1"/>
  <c r="ED65" i="10" s="1"/>
  <c r="EE65" i="10" s="1"/>
  <c r="EF65" i="10" s="1"/>
  <c r="EG65" i="10" s="1"/>
  <c r="EH65" i="10" s="1"/>
  <c r="EI65" i="10" s="1"/>
  <c r="EJ65" i="10" s="1"/>
  <c r="EK65" i="10" s="1"/>
  <c r="EL65" i="10" s="1"/>
  <c r="EM65" i="10" s="1"/>
  <c r="EN65" i="10" s="1"/>
  <c r="EO65" i="10" s="1"/>
  <c r="EP65" i="10" s="1"/>
  <c r="EQ65" i="10" s="1"/>
  <c r="ER65" i="10" s="1"/>
  <c r="ES65" i="10" s="1"/>
  <c r="ET65" i="10" s="1"/>
  <c r="EU65" i="10" s="1"/>
  <c r="EV65" i="10" s="1"/>
  <c r="EW65" i="10" s="1"/>
  <c r="EX65" i="10" s="1"/>
  <c r="EY65" i="10" s="1"/>
  <c r="EZ65" i="10" s="1"/>
  <c r="FA65" i="10" s="1"/>
  <c r="FB65" i="10" s="1"/>
  <c r="FC65" i="10" s="1"/>
  <c r="FD65" i="10" s="1"/>
  <c r="FE65" i="10" s="1"/>
  <c r="FF65" i="10" s="1"/>
  <c r="FG65" i="10" s="1"/>
  <c r="FH65" i="10" s="1"/>
  <c r="FI65" i="10" s="1"/>
  <c r="FJ65" i="10" s="1"/>
  <c r="FK65" i="10" s="1"/>
  <c r="FL65" i="10" s="1"/>
  <c r="FM65" i="10" s="1"/>
  <c r="FN65" i="10" s="1"/>
  <c r="FO65" i="10" s="1"/>
  <c r="FP65" i="10" s="1"/>
  <c r="FQ65" i="10" s="1"/>
  <c r="C66" i="10"/>
  <c r="IO65" i="10"/>
  <c r="IP65" i="10" s="1"/>
  <c r="IQ65" i="10" s="1"/>
  <c r="IR65" i="10" s="1"/>
  <c r="IS65" i="10" s="1"/>
  <c r="IT65" i="10" s="1"/>
  <c r="IU65" i="10" s="1"/>
  <c r="IV65" i="10" s="1"/>
  <c r="IW65" i="10" s="1"/>
  <c r="IX65" i="10" s="1"/>
  <c r="IY65" i="10" s="1"/>
  <c r="IZ65" i="10" s="1"/>
  <c r="JA65" i="10" s="1"/>
  <c r="JB65" i="10" s="1"/>
  <c r="JC65" i="10" s="1"/>
  <c r="JD65" i="10" s="1"/>
  <c r="JE65" i="10" s="1"/>
  <c r="JF65" i="10" s="1"/>
  <c r="JG65" i="10" s="1"/>
  <c r="JH65" i="10" s="1"/>
  <c r="JI65" i="10" s="1"/>
  <c r="JJ65" i="10" s="1"/>
  <c r="JK65" i="10" s="1"/>
  <c r="JL65" i="10" s="1"/>
  <c r="JM65" i="10" s="1"/>
  <c r="JN65" i="10" s="1"/>
  <c r="JO65" i="10" s="1"/>
  <c r="JP65" i="10" s="1"/>
  <c r="JQ65" i="10" s="1"/>
  <c r="JR65" i="10" s="1"/>
  <c r="JS65" i="10" s="1"/>
  <c r="JT65" i="10" s="1"/>
  <c r="JU65" i="10" s="1"/>
  <c r="JV65" i="10" s="1"/>
  <c r="JW65" i="10" s="1"/>
  <c r="JX65" i="10" s="1"/>
  <c r="JY65" i="10" s="1"/>
  <c r="JZ65" i="10" s="1"/>
  <c r="KA65" i="10" s="1"/>
  <c r="KB65" i="10" s="1"/>
  <c r="KC65" i="10" s="1"/>
  <c r="KD65" i="10" s="1"/>
  <c r="KE65" i="10" s="1"/>
  <c r="KF65" i="10" s="1"/>
  <c r="KG65" i="10" s="1"/>
  <c r="KH65" i="10" s="1"/>
  <c r="G65" i="10"/>
  <c r="H65" i="10" s="1"/>
  <c r="I65" i="10" s="1"/>
  <c r="J65" i="10" s="1"/>
  <c r="K65" i="10" s="1"/>
  <c r="L65" i="10" s="1"/>
  <c r="M65" i="10" s="1"/>
  <c r="N65" i="10" s="1"/>
  <c r="O65" i="10" s="1"/>
  <c r="P65" i="10" s="1"/>
  <c r="Q65" i="10" s="1"/>
  <c r="R65" i="10" s="1"/>
  <c r="S65" i="10" s="1"/>
  <c r="T65" i="10" s="1"/>
  <c r="U65" i="10" s="1"/>
  <c r="V65" i="10" s="1"/>
  <c r="W65" i="10" s="1"/>
  <c r="X65" i="10" s="1"/>
  <c r="Y65" i="10" s="1"/>
  <c r="Z65" i="10" s="1"/>
  <c r="AA65" i="10" s="1"/>
  <c r="AB65" i="10" s="1"/>
  <c r="AC65" i="10" s="1"/>
  <c r="AD65" i="10" s="1"/>
  <c r="AE65" i="10" s="1"/>
  <c r="AF65" i="10" s="1"/>
  <c r="AG65" i="10" s="1"/>
  <c r="AH65" i="10" s="1"/>
  <c r="AI65" i="10" s="1"/>
  <c r="AJ65" i="10" s="1"/>
  <c r="AK65" i="10" s="1"/>
  <c r="AL65" i="10" s="1"/>
  <c r="AM65" i="10" s="1"/>
  <c r="AN65" i="10" s="1"/>
  <c r="AO65" i="10" s="1"/>
  <c r="AP65" i="10" s="1"/>
  <c r="AQ65" i="10" s="1"/>
  <c r="AR65" i="10" s="1"/>
  <c r="AS65" i="10" s="1"/>
  <c r="AT65" i="10" s="1"/>
  <c r="AU65" i="10" s="1"/>
  <c r="AV65" i="10" s="1"/>
  <c r="AW65" i="10" s="1"/>
  <c r="AX65" i="10" s="1"/>
  <c r="AY65" i="10" s="1"/>
  <c r="AZ65" i="10" s="1"/>
  <c r="BA65" i="10" s="1"/>
  <c r="BB65" i="10" s="1"/>
  <c r="RW65" i="10"/>
  <c r="RX65" i="10" s="1"/>
  <c r="RY65" i="10" s="1"/>
  <c r="RZ65" i="10" s="1"/>
  <c r="SA65" i="10" s="1"/>
  <c r="SB65" i="10" s="1"/>
  <c r="SC65" i="10" s="1"/>
  <c r="SD65" i="10" s="1"/>
  <c r="SE65" i="10" s="1"/>
  <c r="SF65" i="10" s="1"/>
  <c r="SG65" i="10" s="1"/>
  <c r="SH65" i="10" s="1"/>
  <c r="SI65" i="10" s="1"/>
  <c r="SJ65" i="10" s="1"/>
  <c r="SK65" i="10" s="1"/>
  <c r="SL65" i="10" s="1"/>
  <c r="SM65" i="10" s="1"/>
  <c r="SN65" i="10" s="1"/>
  <c r="SO65" i="10" s="1"/>
  <c r="SP65" i="10" s="1"/>
  <c r="SQ65" i="10" s="1"/>
  <c r="SR65" i="10" s="1"/>
  <c r="SS65" i="10" s="1"/>
  <c r="ST65" i="10" s="1"/>
  <c r="SU65" i="10" s="1"/>
  <c r="SV65" i="10" s="1"/>
  <c r="SW65" i="10" s="1"/>
  <c r="SX65" i="10" s="1"/>
  <c r="SY65" i="10" s="1"/>
  <c r="SZ65" i="10" s="1"/>
  <c r="TA65" i="10" s="1"/>
  <c r="TB65" i="10" s="1"/>
  <c r="TC65" i="10" s="1"/>
  <c r="TD65" i="10" s="1"/>
  <c r="TE65" i="10" s="1"/>
  <c r="TF65" i="10" s="1"/>
  <c r="TG65" i="10" s="1"/>
  <c r="TH65" i="10" s="1"/>
  <c r="TI65" i="10" s="1"/>
  <c r="TJ65" i="10" s="1"/>
  <c r="TK65" i="10" s="1"/>
  <c r="TL65" i="10" s="1"/>
  <c r="TM65" i="10" s="1"/>
  <c r="TN65" i="10" s="1"/>
  <c r="TO65" i="10" s="1"/>
  <c r="TP65" i="10" s="1"/>
  <c r="TQ65" i="10" s="1"/>
  <c r="TR65" i="10" s="1"/>
  <c r="TS65" i="10" s="1"/>
  <c r="TT65" i="10" s="1"/>
  <c r="TU65" i="10" s="1"/>
  <c r="TV65" i="10" s="1"/>
  <c r="TW65" i="10" s="1"/>
  <c r="TX65" i="10" s="1"/>
  <c r="TY65" i="10" s="1"/>
  <c r="TZ65" i="10" s="1"/>
  <c r="UA65" i="10" s="1"/>
  <c r="UB65" i="10" s="1"/>
  <c r="UC65" i="10" s="1"/>
  <c r="UD65" i="10" s="1"/>
  <c r="UE65" i="10" s="1"/>
  <c r="UF65" i="10" s="1"/>
  <c r="UG65" i="10" s="1"/>
  <c r="UH65" i="10" s="1"/>
  <c r="UI65" i="10" s="1"/>
  <c r="UJ65" i="10" s="1"/>
  <c r="UK65" i="10" s="1"/>
  <c r="UL65" i="10" s="1"/>
  <c r="UM65" i="10" s="1"/>
  <c r="UN65" i="10" s="1"/>
  <c r="UO65" i="10" s="1"/>
  <c r="UP65" i="10" s="1"/>
  <c r="UQ65" i="10" s="1"/>
  <c r="UR65" i="10" s="1"/>
  <c r="US65" i="10" s="1"/>
  <c r="UT65" i="10" s="1"/>
  <c r="UU65" i="10" s="1"/>
  <c r="UV65" i="10" s="1"/>
  <c r="UW65" i="10" s="1"/>
  <c r="UX65" i="10" s="1"/>
  <c r="UY65" i="10" s="1"/>
  <c r="UZ65" i="10" s="1"/>
  <c r="VA65" i="10" s="1"/>
  <c r="VB65" i="10" s="1"/>
  <c r="VC65" i="10" s="1"/>
  <c r="VD65" i="10" s="1"/>
  <c r="VE65" i="10" s="1"/>
  <c r="VF65" i="10" s="1"/>
  <c r="VG65" i="10" s="1"/>
  <c r="VH65" i="10" s="1"/>
  <c r="VI65" i="10" s="1"/>
  <c r="VJ65" i="10" s="1"/>
  <c r="VK65" i="10" s="1"/>
  <c r="VL65" i="10" s="1"/>
  <c r="VM65" i="10" s="1"/>
  <c r="VN65" i="10" s="1"/>
  <c r="VO65" i="10" s="1"/>
  <c r="VP65" i="10" s="1"/>
  <c r="VQ65" i="10" s="1"/>
  <c r="VR65" i="10" s="1"/>
  <c r="VS65" i="10" s="1"/>
  <c r="VT65" i="10" s="1"/>
  <c r="VU65" i="10" s="1"/>
  <c r="VV65" i="10" s="1"/>
  <c r="VW65" i="10" s="1"/>
  <c r="VX65" i="10" s="1"/>
  <c r="VY65" i="10" s="1"/>
  <c r="VZ65" i="10" s="1"/>
  <c r="WA65" i="10" s="1"/>
  <c r="WB65" i="10" s="1"/>
  <c r="WC65" i="10" s="1"/>
  <c r="WD65" i="10" s="1"/>
  <c r="WE65" i="10" s="1"/>
  <c r="WF65" i="10" s="1"/>
  <c r="WG65" i="10" s="1"/>
  <c r="WH65" i="10" s="1"/>
  <c r="WI65" i="10" s="1"/>
  <c r="WJ65" i="10" s="1"/>
  <c r="WK65" i="10" s="1"/>
  <c r="WL65" i="10" s="1"/>
  <c r="NF65" i="10"/>
  <c r="NG65" i="10" s="1"/>
  <c r="NH65" i="10" s="1"/>
  <c r="NI65" i="10" s="1"/>
  <c r="NJ65" i="10" s="1"/>
  <c r="NK65" i="10" s="1"/>
  <c r="NL65" i="10" s="1"/>
  <c r="NM65" i="10" s="1"/>
  <c r="NN65" i="10" s="1"/>
  <c r="NO65" i="10" s="1"/>
  <c r="NP65" i="10" s="1"/>
  <c r="NQ65" i="10" s="1"/>
  <c r="NR65" i="10" s="1"/>
  <c r="NS65" i="10" s="1"/>
  <c r="NT65" i="10" s="1"/>
  <c r="NU65" i="10" s="1"/>
  <c r="NV65" i="10" s="1"/>
  <c r="NW65" i="10" s="1"/>
  <c r="NX65" i="10" s="1"/>
  <c r="NY65" i="10" s="1"/>
  <c r="NZ65" i="10" s="1"/>
  <c r="OA65" i="10" s="1"/>
  <c r="OB65" i="10" s="1"/>
  <c r="OC65" i="10" s="1"/>
  <c r="OD65" i="10" s="1"/>
  <c r="OE65" i="10" s="1"/>
  <c r="OF65" i="10" s="1"/>
  <c r="OG65" i="10" s="1"/>
  <c r="OH65" i="10" s="1"/>
  <c r="OI65" i="10" s="1"/>
  <c r="OJ65" i="10" s="1"/>
  <c r="OK65" i="10" s="1"/>
  <c r="OL65" i="10" s="1"/>
  <c r="OM65" i="10" s="1"/>
  <c r="ON65" i="10" s="1"/>
  <c r="OO65" i="10" s="1"/>
  <c r="OP65" i="10" s="1"/>
  <c r="OQ65" i="10" s="1"/>
  <c r="OR65" i="10" s="1"/>
  <c r="OS65" i="10" s="1"/>
  <c r="OT65" i="10" s="1"/>
  <c r="OU65" i="10" s="1"/>
  <c r="OV65" i="10" s="1"/>
  <c r="OW65" i="10" s="1"/>
  <c r="OX65" i="10" s="1"/>
  <c r="OY65" i="10" s="1"/>
  <c r="TQ19" i="10"/>
  <c r="TI29" i="10"/>
  <c r="TM25" i="10"/>
  <c r="TK27" i="10"/>
  <c r="TO23" i="10"/>
  <c r="S120" i="8" l="1"/>
  <c r="T120" i="8" s="1"/>
  <c r="NF66" i="10"/>
  <c r="NG66" i="10" s="1"/>
  <c r="NH66" i="10" s="1"/>
  <c r="NI66" i="10" s="1"/>
  <c r="NJ66" i="10" s="1"/>
  <c r="NK66" i="10" s="1"/>
  <c r="NL66" i="10" s="1"/>
  <c r="NM66" i="10" s="1"/>
  <c r="NN66" i="10" s="1"/>
  <c r="NO66" i="10" s="1"/>
  <c r="NP66" i="10" s="1"/>
  <c r="NQ66" i="10" s="1"/>
  <c r="NR66" i="10" s="1"/>
  <c r="NS66" i="10" s="1"/>
  <c r="NT66" i="10" s="1"/>
  <c r="NU66" i="10" s="1"/>
  <c r="NV66" i="10" s="1"/>
  <c r="NW66" i="10" s="1"/>
  <c r="NX66" i="10" s="1"/>
  <c r="NY66" i="10" s="1"/>
  <c r="NZ66" i="10" s="1"/>
  <c r="OA66" i="10" s="1"/>
  <c r="OB66" i="10" s="1"/>
  <c r="OC66" i="10" s="1"/>
  <c r="OD66" i="10" s="1"/>
  <c r="OE66" i="10" s="1"/>
  <c r="OF66" i="10" s="1"/>
  <c r="OG66" i="10" s="1"/>
  <c r="OH66" i="10" s="1"/>
  <c r="OI66" i="10" s="1"/>
  <c r="OJ66" i="10" s="1"/>
  <c r="OK66" i="10" s="1"/>
  <c r="OL66" i="10" s="1"/>
  <c r="OM66" i="10" s="1"/>
  <c r="ON66" i="10" s="1"/>
  <c r="OO66" i="10" s="1"/>
  <c r="OP66" i="10" s="1"/>
  <c r="OQ66" i="10" s="1"/>
  <c r="OR66" i="10" s="1"/>
  <c r="OS66" i="10" s="1"/>
  <c r="OT66" i="10" s="1"/>
  <c r="OU66" i="10" s="1"/>
  <c r="OV66" i="10" s="1"/>
  <c r="OW66" i="10" s="1"/>
  <c r="OX66" i="10" s="1"/>
  <c r="OY66" i="10" s="1"/>
  <c r="OZ66" i="10" s="1"/>
  <c r="G66" i="10"/>
  <c r="H66" i="10" s="1"/>
  <c r="I66" i="10" s="1"/>
  <c r="J66" i="10" s="1"/>
  <c r="K66" i="10" s="1"/>
  <c r="L66" i="10" s="1"/>
  <c r="M66" i="10" s="1"/>
  <c r="N66" i="10" s="1"/>
  <c r="O66" i="10" s="1"/>
  <c r="P66" i="10" s="1"/>
  <c r="Q66" i="10" s="1"/>
  <c r="R66" i="10" s="1"/>
  <c r="S66" i="10" s="1"/>
  <c r="T66" i="10" s="1"/>
  <c r="U66" i="10" s="1"/>
  <c r="V66" i="10" s="1"/>
  <c r="W66" i="10" s="1"/>
  <c r="X66" i="10" s="1"/>
  <c r="Y66" i="10" s="1"/>
  <c r="Z66" i="10" s="1"/>
  <c r="AA66" i="10" s="1"/>
  <c r="AB66" i="10" s="1"/>
  <c r="AC66" i="10" s="1"/>
  <c r="AD66" i="10" s="1"/>
  <c r="AE66" i="10" s="1"/>
  <c r="AF66" i="10" s="1"/>
  <c r="AG66" i="10" s="1"/>
  <c r="AH66" i="10" s="1"/>
  <c r="AI66" i="10" s="1"/>
  <c r="AJ66" i="10" s="1"/>
  <c r="AK66" i="10" s="1"/>
  <c r="AL66" i="10" s="1"/>
  <c r="AM66" i="10" s="1"/>
  <c r="AN66" i="10" s="1"/>
  <c r="AO66" i="10" s="1"/>
  <c r="AP66" i="10" s="1"/>
  <c r="AQ66" i="10" s="1"/>
  <c r="AR66" i="10" s="1"/>
  <c r="AS66" i="10" s="1"/>
  <c r="AT66" i="10" s="1"/>
  <c r="AU66" i="10" s="1"/>
  <c r="AV66" i="10" s="1"/>
  <c r="AW66" i="10" s="1"/>
  <c r="AX66" i="10" s="1"/>
  <c r="AY66" i="10" s="1"/>
  <c r="AZ66" i="10" s="1"/>
  <c r="BA66" i="10" s="1"/>
  <c r="BB66" i="10" s="1"/>
  <c r="BC66" i="10" s="1"/>
  <c r="RW66" i="10"/>
  <c r="RX66" i="10" s="1"/>
  <c r="RY66" i="10" s="1"/>
  <c r="RZ66" i="10" s="1"/>
  <c r="SA66" i="10" s="1"/>
  <c r="SB66" i="10" s="1"/>
  <c r="SC66" i="10" s="1"/>
  <c r="SD66" i="10" s="1"/>
  <c r="SE66" i="10" s="1"/>
  <c r="SF66" i="10" s="1"/>
  <c r="SG66" i="10" s="1"/>
  <c r="SH66" i="10" s="1"/>
  <c r="SI66" i="10" s="1"/>
  <c r="SJ66" i="10" s="1"/>
  <c r="SK66" i="10" s="1"/>
  <c r="SL66" i="10" s="1"/>
  <c r="SM66" i="10" s="1"/>
  <c r="SN66" i="10" s="1"/>
  <c r="SO66" i="10" s="1"/>
  <c r="SP66" i="10" s="1"/>
  <c r="SQ66" i="10" s="1"/>
  <c r="SR66" i="10" s="1"/>
  <c r="SS66" i="10" s="1"/>
  <c r="ST66" i="10" s="1"/>
  <c r="SU66" i="10" s="1"/>
  <c r="SV66" i="10" s="1"/>
  <c r="SW66" i="10" s="1"/>
  <c r="SX66" i="10" s="1"/>
  <c r="SY66" i="10" s="1"/>
  <c r="SZ66" i="10" s="1"/>
  <c r="TA66" i="10" s="1"/>
  <c r="TB66" i="10" s="1"/>
  <c r="TC66" i="10" s="1"/>
  <c r="TD66" i="10" s="1"/>
  <c r="TE66" i="10" s="1"/>
  <c r="TF66" i="10" s="1"/>
  <c r="TG66" i="10" s="1"/>
  <c r="TH66" i="10" s="1"/>
  <c r="TI66" i="10" s="1"/>
  <c r="TJ66" i="10" s="1"/>
  <c r="TK66" i="10" s="1"/>
  <c r="TL66" i="10" s="1"/>
  <c r="TM66" i="10" s="1"/>
  <c r="TN66" i="10" s="1"/>
  <c r="TO66" i="10" s="1"/>
  <c r="TP66" i="10" s="1"/>
  <c r="TQ66" i="10" s="1"/>
  <c r="TR66" i="10" s="1"/>
  <c r="TS66" i="10" s="1"/>
  <c r="TT66" i="10" s="1"/>
  <c r="TU66" i="10" s="1"/>
  <c r="TV66" i="10" s="1"/>
  <c r="TW66" i="10" s="1"/>
  <c r="TX66" i="10" s="1"/>
  <c r="TY66" i="10" s="1"/>
  <c r="TZ66" i="10" s="1"/>
  <c r="UA66" i="10" s="1"/>
  <c r="UB66" i="10" s="1"/>
  <c r="UC66" i="10" s="1"/>
  <c r="UD66" i="10" s="1"/>
  <c r="UE66" i="10" s="1"/>
  <c r="UF66" i="10" s="1"/>
  <c r="UG66" i="10" s="1"/>
  <c r="UH66" i="10" s="1"/>
  <c r="UI66" i="10" s="1"/>
  <c r="UJ66" i="10" s="1"/>
  <c r="UK66" i="10" s="1"/>
  <c r="UL66" i="10" s="1"/>
  <c r="UM66" i="10" s="1"/>
  <c r="UN66" i="10" s="1"/>
  <c r="UO66" i="10" s="1"/>
  <c r="UP66" i="10" s="1"/>
  <c r="UQ66" i="10" s="1"/>
  <c r="UR66" i="10" s="1"/>
  <c r="US66" i="10" s="1"/>
  <c r="UT66" i="10" s="1"/>
  <c r="UU66" i="10" s="1"/>
  <c r="UV66" i="10" s="1"/>
  <c r="UW66" i="10" s="1"/>
  <c r="UX66" i="10" s="1"/>
  <c r="UY66" i="10" s="1"/>
  <c r="UZ66" i="10" s="1"/>
  <c r="VA66" i="10" s="1"/>
  <c r="VB66" i="10" s="1"/>
  <c r="VC66" i="10" s="1"/>
  <c r="VD66" i="10" s="1"/>
  <c r="VE66" i="10" s="1"/>
  <c r="VF66" i="10" s="1"/>
  <c r="VG66" i="10" s="1"/>
  <c r="VH66" i="10" s="1"/>
  <c r="VI66" i="10" s="1"/>
  <c r="VJ66" i="10" s="1"/>
  <c r="VK66" i="10" s="1"/>
  <c r="VL66" i="10" s="1"/>
  <c r="VM66" i="10" s="1"/>
  <c r="VN66" i="10" s="1"/>
  <c r="VO66" i="10" s="1"/>
  <c r="VP66" i="10" s="1"/>
  <c r="VQ66" i="10" s="1"/>
  <c r="VR66" i="10" s="1"/>
  <c r="VS66" i="10" s="1"/>
  <c r="VT66" i="10" s="1"/>
  <c r="VU66" i="10" s="1"/>
  <c r="VV66" i="10" s="1"/>
  <c r="VW66" i="10" s="1"/>
  <c r="VX66" i="10" s="1"/>
  <c r="VY66" i="10" s="1"/>
  <c r="VZ66" i="10" s="1"/>
  <c r="WA66" i="10" s="1"/>
  <c r="WB66" i="10" s="1"/>
  <c r="WC66" i="10" s="1"/>
  <c r="WD66" i="10" s="1"/>
  <c r="WE66" i="10" s="1"/>
  <c r="WF66" i="10" s="1"/>
  <c r="WG66" i="10" s="1"/>
  <c r="WH66" i="10" s="1"/>
  <c r="WI66" i="10" s="1"/>
  <c r="WJ66" i="10" s="1"/>
  <c r="WK66" i="10" s="1"/>
  <c r="WL66" i="10" s="1"/>
  <c r="DX66" i="10"/>
  <c r="DY66" i="10" s="1"/>
  <c r="C67" i="10"/>
  <c r="IO66" i="10"/>
  <c r="IP66" i="10" s="1"/>
  <c r="IQ66" i="10" s="1"/>
  <c r="IR66" i="10" s="1"/>
  <c r="IS66" i="10" s="1"/>
  <c r="IT66" i="10" s="1"/>
  <c r="IU66" i="10" s="1"/>
  <c r="IV66" i="10" s="1"/>
  <c r="IW66" i="10" s="1"/>
  <c r="IX66" i="10" s="1"/>
  <c r="IY66" i="10" s="1"/>
  <c r="IZ66" i="10" s="1"/>
  <c r="JA66" i="10" s="1"/>
  <c r="JB66" i="10" s="1"/>
  <c r="JC66" i="10" s="1"/>
  <c r="JD66" i="10" s="1"/>
  <c r="JE66" i="10" s="1"/>
  <c r="JF66" i="10" s="1"/>
  <c r="JG66" i="10" s="1"/>
  <c r="JH66" i="10" s="1"/>
  <c r="JI66" i="10" s="1"/>
  <c r="JJ66" i="10" s="1"/>
  <c r="JK66" i="10" s="1"/>
  <c r="JL66" i="10" s="1"/>
  <c r="JM66" i="10" s="1"/>
  <c r="JN66" i="10" s="1"/>
  <c r="JO66" i="10" s="1"/>
  <c r="JP66" i="10" s="1"/>
  <c r="JQ66" i="10" s="1"/>
  <c r="JR66" i="10" s="1"/>
  <c r="JS66" i="10" s="1"/>
  <c r="JT66" i="10" s="1"/>
  <c r="JU66" i="10" s="1"/>
  <c r="JV66" i="10" s="1"/>
  <c r="JW66" i="10" s="1"/>
  <c r="JX66" i="10" s="1"/>
  <c r="JY66" i="10" s="1"/>
  <c r="JZ66" i="10" s="1"/>
  <c r="KA66" i="10" s="1"/>
  <c r="KB66" i="10" s="1"/>
  <c r="KC66" i="10" s="1"/>
  <c r="KD66" i="10" s="1"/>
  <c r="KE66" i="10" s="1"/>
  <c r="KF66" i="10" s="1"/>
  <c r="KG66" i="10" s="1"/>
  <c r="KH66" i="10" s="1"/>
  <c r="KI66" i="10" s="1"/>
  <c r="TR19" i="10"/>
  <c r="TP23" i="10"/>
  <c r="TL27" i="10"/>
  <c r="TN25" i="10"/>
  <c r="TJ29" i="10"/>
  <c r="U120" i="8" l="1"/>
  <c r="DZ66" i="10"/>
  <c r="DX67" i="10"/>
  <c r="DY67" i="10" s="1"/>
  <c r="DZ67" i="10" s="1"/>
  <c r="EA67" i="10" s="1"/>
  <c r="EB67" i="10" s="1"/>
  <c r="EC67" i="10" s="1"/>
  <c r="ED67" i="10" s="1"/>
  <c r="EE67" i="10" s="1"/>
  <c r="EF67" i="10" s="1"/>
  <c r="EG67" i="10" s="1"/>
  <c r="EH67" i="10" s="1"/>
  <c r="EI67" i="10" s="1"/>
  <c r="EJ67" i="10" s="1"/>
  <c r="EK67" i="10" s="1"/>
  <c r="EL67" i="10" s="1"/>
  <c r="EM67" i="10" s="1"/>
  <c r="EN67" i="10" s="1"/>
  <c r="EO67" i="10" s="1"/>
  <c r="EP67" i="10" s="1"/>
  <c r="EQ67" i="10" s="1"/>
  <c r="ER67" i="10" s="1"/>
  <c r="ES67" i="10" s="1"/>
  <c r="ET67" i="10" s="1"/>
  <c r="EU67" i="10" s="1"/>
  <c r="EV67" i="10" s="1"/>
  <c r="EW67" i="10" s="1"/>
  <c r="EX67" i="10" s="1"/>
  <c r="EY67" i="10" s="1"/>
  <c r="EZ67" i="10" s="1"/>
  <c r="FA67" i="10" s="1"/>
  <c r="FB67" i="10" s="1"/>
  <c r="FC67" i="10" s="1"/>
  <c r="FD67" i="10" s="1"/>
  <c r="FE67" i="10" s="1"/>
  <c r="FF67" i="10" s="1"/>
  <c r="FG67" i="10" s="1"/>
  <c r="FH67" i="10" s="1"/>
  <c r="FI67" i="10" s="1"/>
  <c r="FJ67" i="10" s="1"/>
  <c r="FK67" i="10" s="1"/>
  <c r="FL67" i="10" s="1"/>
  <c r="FM67" i="10" s="1"/>
  <c r="FN67" i="10" s="1"/>
  <c r="FO67" i="10" s="1"/>
  <c r="FP67" i="10" s="1"/>
  <c r="FQ67" i="10" s="1"/>
  <c r="FR67" i="10" s="1"/>
  <c r="FS67" i="10" s="1"/>
  <c r="C68" i="10"/>
  <c r="NF67" i="10"/>
  <c r="NG67" i="10" s="1"/>
  <c r="NH67" i="10" s="1"/>
  <c r="NI67" i="10" s="1"/>
  <c r="NJ67" i="10" s="1"/>
  <c r="NK67" i="10" s="1"/>
  <c r="NL67" i="10" s="1"/>
  <c r="NM67" i="10" s="1"/>
  <c r="NN67" i="10" s="1"/>
  <c r="NO67" i="10" s="1"/>
  <c r="NP67" i="10" s="1"/>
  <c r="NQ67" i="10" s="1"/>
  <c r="NR67" i="10" s="1"/>
  <c r="NS67" i="10" s="1"/>
  <c r="NT67" i="10" s="1"/>
  <c r="NU67" i="10" s="1"/>
  <c r="NV67" i="10" s="1"/>
  <c r="NW67" i="10" s="1"/>
  <c r="NX67" i="10" s="1"/>
  <c r="NY67" i="10" s="1"/>
  <c r="NZ67" i="10" s="1"/>
  <c r="OA67" i="10" s="1"/>
  <c r="OB67" i="10" s="1"/>
  <c r="OC67" i="10" s="1"/>
  <c r="OD67" i="10" s="1"/>
  <c r="OE67" i="10" s="1"/>
  <c r="OF67" i="10" s="1"/>
  <c r="OG67" i="10" s="1"/>
  <c r="OH67" i="10" s="1"/>
  <c r="OI67" i="10" s="1"/>
  <c r="OJ67" i="10" s="1"/>
  <c r="OK67" i="10" s="1"/>
  <c r="OL67" i="10" s="1"/>
  <c r="OM67" i="10" s="1"/>
  <c r="ON67" i="10" s="1"/>
  <c r="OO67" i="10" s="1"/>
  <c r="OP67" i="10" s="1"/>
  <c r="OQ67" i="10" s="1"/>
  <c r="OR67" i="10" s="1"/>
  <c r="OS67" i="10" s="1"/>
  <c r="OT67" i="10" s="1"/>
  <c r="OU67" i="10" s="1"/>
  <c r="OV67" i="10" s="1"/>
  <c r="OW67" i="10" s="1"/>
  <c r="OX67" i="10" s="1"/>
  <c r="OY67" i="10" s="1"/>
  <c r="OZ67" i="10" s="1"/>
  <c r="PA67" i="10" s="1"/>
  <c r="G67" i="10"/>
  <c r="H67" i="10" s="1"/>
  <c r="I67" i="10" s="1"/>
  <c r="J67" i="10" s="1"/>
  <c r="K67" i="10" s="1"/>
  <c r="L67" i="10" s="1"/>
  <c r="M67" i="10" s="1"/>
  <c r="N67" i="10" s="1"/>
  <c r="O67" i="10" s="1"/>
  <c r="P67" i="10" s="1"/>
  <c r="Q67" i="10" s="1"/>
  <c r="R67" i="10" s="1"/>
  <c r="S67" i="10" s="1"/>
  <c r="T67" i="10" s="1"/>
  <c r="U67" i="10" s="1"/>
  <c r="V67" i="10" s="1"/>
  <c r="W67" i="10" s="1"/>
  <c r="X67" i="10" s="1"/>
  <c r="Y67" i="10" s="1"/>
  <c r="Z67" i="10" s="1"/>
  <c r="AA67" i="10" s="1"/>
  <c r="AB67" i="10" s="1"/>
  <c r="AC67" i="10" s="1"/>
  <c r="AD67" i="10" s="1"/>
  <c r="AE67" i="10" s="1"/>
  <c r="AF67" i="10" s="1"/>
  <c r="AG67" i="10" s="1"/>
  <c r="AH67" i="10" s="1"/>
  <c r="AI67" i="10" s="1"/>
  <c r="AJ67" i="10" s="1"/>
  <c r="AK67" i="10" s="1"/>
  <c r="AL67" i="10" s="1"/>
  <c r="AM67" i="10" s="1"/>
  <c r="AN67" i="10" s="1"/>
  <c r="AO67" i="10" s="1"/>
  <c r="AP67" i="10" s="1"/>
  <c r="AQ67" i="10" s="1"/>
  <c r="AR67" i="10" s="1"/>
  <c r="AS67" i="10" s="1"/>
  <c r="AT67" i="10" s="1"/>
  <c r="AU67" i="10" s="1"/>
  <c r="AV67" i="10" s="1"/>
  <c r="AW67" i="10" s="1"/>
  <c r="AX67" i="10" s="1"/>
  <c r="AY67" i="10" s="1"/>
  <c r="AZ67" i="10" s="1"/>
  <c r="BA67" i="10" s="1"/>
  <c r="BB67" i="10" s="1"/>
  <c r="BC67" i="10" s="1"/>
  <c r="BD67" i="10" s="1"/>
  <c r="RW67" i="10"/>
  <c r="RX67" i="10" s="1"/>
  <c r="RY67" i="10" s="1"/>
  <c r="RZ67" i="10" s="1"/>
  <c r="SA67" i="10" s="1"/>
  <c r="SB67" i="10" s="1"/>
  <c r="SC67" i="10" s="1"/>
  <c r="SD67" i="10" s="1"/>
  <c r="SE67" i="10" s="1"/>
  <c r="SF67" i="10" s="1"/>
  <c r="SG67" i="10" s="1"/>
  <c r="SH67" i="10" s="1"/>
  <c r="SI67" i="10" s="1"/>
  <c r="SJ67" i="10" s="1"/>
  <c r="SK67" i="10" s="1"/>
  <c r="SL67" i="10" s="1"/>
  <c r="SM67" i="10" s="1"/>
  <c r="SN67" i="10" s="1"/>
  <c r="SO67" i="10" s="1"/>
  <c r="SP67" i="10" s="1"/>
  <c r="SQ67" i="10" s="1"/>
  <c r="SR67" i="10" s="1"/>
  <c r="SS67" i="10" s="1"/>
  <c r="ST67" i="10" s="1"/>
  <c r="SU67" i="10" s="1"/>
  <c r="SV67" i="10" s="1"/>
  <c r="SW67" i="10" s="1"/>
  <c r="SX67" i="10" s="1"/>
  <c r="SY67" i="10" s="1"/>
  <c r="SZ67" i="10" s="1"/>
  <c r="TA67" i="10" s="1"/>
  <c r="TB67" i="10" s="1"/>
  <c r="TC67" i="10" s="1"/>
  <c r="TD67" i="10" s="1"/>
  <c r="TE67" i="10" s="1"/>
  <c r="TF67" i="10" s="1"/>
  <c r="TG67" i="10" s="1"/>
  <c r="TH67" i="10" s="1"/>
  <c r="TI67" i="10" s="1"/>
  <c r="TJ67" i="10" s="1"/>
  <c r="TK67" i="10" s="1"/>
  <c r="TL67" i="10" s="1"/>
  <c r="TM67" i="10" s="1"/>
  <c r="TN67" i="10" s="1"/>
  <c r="TO67" i="10" s="1"/>
  <c r="TP67" i="10" s="1"/>
  <c r="TQ67" i="10" s="1"/>
  <c r="TR67" i="10" s="1"/>
  <c r="TS67" i="10" s="1"/>
  <c r="TT67" i="10" s="1"/>
  <c r="TU67" i="10" s="1"/>
  <c r="TV67" i="10" s="1"/>
  <c r="TW67" i="10" s="1"/>
  <c r="TX67" i="10" s="1"/>
  <c r="TY67" i="10" s="1"/>
  <c r="TZ67" i="10" s="1"/>
  <c r="UA67" i="10" s="1"/>
  <c r="UB67" i="10" s="1"/>
  <c r="UC67" i="10" s="1"/>
  <c r="UD67" i="10" s="1"/>
  <c r="UE67" i="10" s="1"/>
  <c r="UF67" i="10" s="1"/>
  <c r="UG67" i="10" s="1"/>
  <c r="UH67" i="10" s="1"/>
  <c r="UI67" i="10" s="1"/>
  <c r="UJ67" i="10" s="1"/>
  <c r="UK67" i="10" s="1"/>
  <c r="UL67" i="10" s="1"/>
  <c r="UM67" i="10" s="1"/>
  <c r="UN67" i="10" s="1"/>
  <c r="UO67" i="10" s="1"/>
  <c r="UP67" i="10" s="1"/>
  <c r="UQ67" i="10" s="1"/>
  <c r="UR67" i="10" s="1"/>
  <c r="US67" i="10" s="1"/>
  <c r="UT67" i="10" s="1"/>
  <c r="UU67" i="10" s="1"/>
  <c r="UV67" i="10" s="1"/>
  <c r="UW67" i="10" s="1"/>
  <c r="UX67" i="10" s="1"/>
  <c r="UY67" i="10" s="1"/>
  <c r="UZ67" i="10" s="1"/>
  <c r="VA67" i="10" s="1"/>
  <c r="VB67" i="10" s="1"/>
  <c r="VC67" i="10" s="1"/>
  <c r="VD67" i="10" s="1"/>
  <c r="VE67" i="10" s="1"/>
  <c r="VF67" i="10" s="1"/>
  <c r="VG67" i="10" s="1"/>
  <c r="VH67" i="10" s="1"/>
  <c r="VI67" i="10" s="1"/>
  <c r="VJ67" i="10" s="1"/>
  <c r="VK67" i="10" s="1"/>
  <c r="VL67" i="10" s="1"/>
  <c r="VM67" i="10" s="1"/>
  <c r="VN67" i="10" s="1"/>
  <c r="VO67" i="10" s="1"/>
  <c r="VP67" i="10" s="1"/>
  <c r="VQ67" i="10" s="1"/>
  <c r="VR67" i="10" s="1"/>
  <c r="VS67" i="10" s="1"/>
  <c r="VT67" i="10" s="1"/>
  <c r="VU67" i="10" s="1"/>
  <c r="VV67" i="10" s="1"/>
  <c r="VW67" i="10" s="1"/>
  <c r="VX67" i="10" s="1"/>
  <c r="VY67" i="10" s="1"/>
  <c r="VZ67" i="10" s="1"/>
  <c r="WA67" i="10" s="1"/>
  <c r="WB67" i="10" s="1"/>
  <c r="WC67" i="10" s="1"/>
  <c r="WD67" i="10" s="1"/>
  <c r="WE67" i="10" s="1"/>
  <c r="WF67" i="10" s="1"/>
  <c r="WG67" i="10" s="1"/>
  <c r="WH67" i="10" s="1"/>
  <c r="WI67" i="10" s="1"/>
  <c r="WJ67" i="10" s="1"/>
  <c r="WK67" i="10" s="1"/>
  <c r="WL67" i="10" s="1"/>
  <c r="IO67" i="10"/>
  <c r="IP67" i="10" s="1"/>
  <c r="IQ67" i="10" s="1"/>
  <c r="IR67" i="10" s="1"/>
  <c r="IS67" i="10" s="1"/>
  <c r="IT67" i="10" s="1"/>
  <c r="IU67" i="10" s="1"/>
  <c r="IV67" i="10" s="1"/>
  <c r="IW67" i="10" s="1"/>
  <c r="IX67" i="10" s="1"/>
  <c r="IY67" i="10" s="1"/>
  <c r="IZ67" i="10" s="1"/>
  <c r="JA67" i="10" s="1"/>
  <c r="JB67" i="10" s="1"/>
  <c r="JC67" i="10" s="1"/>
  <c r="JD67" i="10" s="1"/>
  <c r="JE67" i="10" s="1"/>
  <c r="JF67" i="10" s="1"/>
  <c r="JG67" i="10" s="1"/>
  <c r="JH67" i="10" s="1"/>
  <c r="JI67" i="10" s="1"/>
  <c r="JJ67" i="10" s="1"/>
  <c r="JK67" i="10" s="1"/>
  <c r="JL67" i="10" s="1"/>
  <c r="JM67" i="10" s="1"/>
  <c r="JN67" i="10" s="1"/>
  <c r="JO67" i="10" s="1"/>
  <c r="JP67" i="10" s="1"/>
  <c r="JQ67" i="10" s="1"/>
  <c r="JR67" i="10" s="1"/>
  <c r="JS67" i="10" s="1"/>
  <c r="JT67" i="10" s="1"/>
  <c r="JU67" i="10" s="1"/>
  <c r="JV67" i="10" s="1"/>
  <c r="JW67" i="10" s="1"/>
  <c r="JX67" i="10" s="1"/>
  <c r="JY67" i="10" s="1"/>
  <c r="JZ67" i="10" s="1"/>
  <c r="KA67" i="10" s="1"/>
  <c r="KB67" i="10" s="1"/>
  <c r="KC67" i="10" s="1"/>
  <c r="KD67" i="10" s="1"/>
  <c r="KE67" i="10" s="1"/>
  <c r="KF67" i="10" s="1"/>
  <c r="KG67" i="10" s="1"/>
  <c r="KH67" i="10" s="1"/>
  <c r="KI67" i="10" s="1"/>
  <c r="KJ67" i="10" s="1"/>
  <c r="TQ23" i="10"/>
  <c r="TK29" i="10"/>
  <c r="TO25" i="10"/>
  <c r="TM27" i="10"/>
  <c r="TS19" i="10"/>
  <c r="V120" i="8" l="1"/>
  <c r="IO68" i="10"/>
  <c r="IP68" i="10" s="1"/>
  <c r="IQ68" i="10" s="1"/>
  <c r="IR68" i="10" s="1"/>
  <c r="IS68" i="10" s="1"/>
  <c r="IT68" i="10" s="1"/>
  <c r="IU68" i="10" s="1"/>
  <c r="IV68" i="10" s="1"/>
  <c r="IW68" i="10" s="1"/>
  <c r="IX68" i="10" s="1"/>
  <c r="IY68" i="10" s="1"/>
  <c r="IZ68" i="10" s="1"/>
  <c r="JA68" i="10" s="1"/>
  <c r="JB68" i="10" s="1"/>
  <c r="JC68" i="10" s="1"/>
  <c r="JD68" i="10" s="1"/>
  <c r="JE68" i="10" s="1"/>
  <c r="JF68" i="10" s="1"/>
  <c r="JG68" i="10" s="1"/>
  <c r="JH68" i="10" s="1"/>
  <c r="JI68" i="10" s="1"/>
  <c r="JJ68" i="10" s="1"/>
  <c r="JK68" i="10" s="1"/>
  <c r="JL68" i="10" s="1"/>
  <c r="JM68" i="10" s="1"/>
  <c r="JN68" i="10" s="1"/>
  <c r="JO68" i="10" s="1"/>
  <c r="JP68" i="10" s="1"/>
  <c r="JQ68" i="10" s="1"/>
  <c r="JR68" i="10" s="1"/>
  <c r="JS68" i="10" s="1"/>
  <c r="JT68" i="10" s="1"/>
  <c r="JU68" i="10" s="1"/>
  <c r="JV68" i="10" s="1"/>
  <c r="JW68" i="10" s="1"/>
  <c r="JX68" i="10" s="1"/>
  <c r="JY68" i="10" s="1"/>
  <c r="JZ68" i="10" s="1"/>
  <c r="KA68" i="10" s="1"/>
  <c r="KB68" i="10" s="1"/>
  <c r="KC68" i="10" s="1"/>
  <c r="KD68" i="10" s="1"/>
  <c r="KE68" i="10" s="1"/>
  <c r="KF68" i="10" s="1"/>
  <c r="KG68" i="10" s="1"/>
  <c r="KH68" i="10" s="1"/>
  <c r="KI68" i="10" s="1"/>
  <c r="KJ68" i="10" s="1"/>
  <c r="KK68" i="10" s="1"/>
  <c r="NF68" i="10"/>
  <c r="NG68" i="10" s="1"/>
  <c r="NH68" i="10" s="1"/>
  <c r="NI68" i="10" s="1"/>
  <c r="NJ68" i="10" s="1"/>
  <c r="NK68" i="10" s="1"/>
  <c r="NL68" i="10" s="1"/>
  <c r="NM68" i="10" s="1"/>
  <c r="NN68" i="10" s="1"/>
  <c r="NO68" i="10" s="1"/>
  <c r="NP68" i="10" s="1"/>
  <c r="NQ68" i="10" s="1"/>
  <c r="NR68" i="10" s="1"/>
  <c r="NS68" i="10" s="1"/>
  <c r="NT68" i="10" s="1"/>
  <c r="NU68" i="10" s="1"/>
  <c r="NV68" i="10" s="1"/>
  <c r="NW68" i="10" s="1"/>
  <c r="NX68" i="10" s="1"/>
  <c r="NY68" i="10" s="1"/>
  <c r="NZ68" i="10" s="1"/>
  <c r="OA68" i="10" s="1"/>
  <c r="OB68" i="10" s="1"/>
  <c r="OC68" i="10" s="1"/>
  <c r="OD68" i="10" s="1"/>
  <c r="OE68" i="10" s="1"/>
  <c r="OF68" i="10" s="1"/>
  <c r="OG68" i="10" s="1"/>
  <c r="OH68" i="10" s="1"/>
  <c r="OI68" i="10" s="1"/>
  <c r="OJ68" i="10" s="1"/>
  <c r="OK68" i="10" s="1"/>
  <c r="OL68" i="10" s="1"/>
  <c r="OM68" i="10" s="1"/>
  <c r="ON68" i="10" s="1"/>
  <c r="OO68" i="10" s="1"/>
  <c r="OP68" i="10" s="1"/>
  <c r="OQ68" i="10" s="1"/>
  <c r="OR68" i="10" s="1"/>
  <c r="OS68" i="10" s="1"/>
  <c r="OT68" i="10" s="1"/>
  <c r="OU68" i="10" s="1"/>
  <c r="OV68" i="10" s="1"/>
  <c r="OW68" i="10" s="1"/>
  <c r="OX68" i="10" s="1"/>
  <c r="OY68" i="10" s="1"/>
  <c r="OZ68" i="10" s="1"/>
  <c r="PA68" i="10" s="1"/>
  <c r="PB68" i="10" s="1"/>
  <c r="G68" i="10"/>
  <c r="H68" i="10" s="1"/>
  <c r="I68" i="10" s="1"/>
  <c r="J68" i="10" s="1"/>
  <c r="K68" i="10" s="1"/>
  <c r="L68" i="10" s="1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X68" i="10" s="1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J68" i="10" s="1"/>
  <c r="AK68" i="10" s="1"/>
  <c r="AL68" i="10" s="1"/>
  <c r="AM68" i="10" s="1"/>
  <c r="AN68" i="10" s="1"/>
  <c r="AO68" i="10" s="1"/>
  <c r="AP68" i="10" s="1"/>
  <c r="AQ68" i="10" s="1"/>
  <c r="AR68" i="10" s="1"/>
  <c r="AS68" i="10" s="1"/>
  <c r="AT68" i="10" s="1"/>
  <c r="AU68" i="10" s="1"/>
  <c r="AV68" i="10" s="1"/>
  <c r="AW68" i="10" s="1"/>
  <c r="AX68" i="10" s="1"/>
  <c r="AY68" i="10" s="1"/>
  <c r="AZ68" i="10" s="1"/>
  <c r="BA68" i="10" s="1"/>
  <c r="BB68" i="10" s="1"/>
  <c r="BC68" i="10" s="1"/>
  <c r="BD68" i="10" s="1"/>
  <c r="BE68" i="10" s="1"/>
  <c r="RW68" i="10"/>
  <c r="RX68" i="10" s="1"/>
  <c r="RY68" i="10" s="1"/>
  <c r="RZ68" i="10" s="1"/>
  <c r="SA68" i="10" s="1"/>
  <c r="SB68" i="10" s="1"/>
  <c r="SC68" i="10" s="1"/>
  <c r="SD68" i="10" s="1"/>
  <c r="SE68" i="10" s="1"/>
  <c r="SF68" i="10" s="1"/>
  <c r="SG68" i="10" s="1"/>
  <c r="SH68" i="10" s="1"/>
  <c r="SI68" i="10" s="1"/>
  <c r="SJ68" i="10" s="1"/>
  <c r="SK68" i="10" s="1"/>
  <c r="SL68" i="10" s="1"/>
  <c r="SM68" i="10" s="1"/>
  <c r="SN68" i="10" s="1"/>
  <c r="SO68" i="10" s="1"/>
  <c r="SP68" i="10" s="1"/>
  <c r="SQ68" i="10" s="1"/>
  <c r="SR68" i="10" s="1"/>
  <c r="SS68" i="10" s="1"/>
  <c r="ST68" i="10" s="1"/>
  <c r="SU68" i="10" s="1"/>
  <c r="SV68" i="10" s="1"/>
  <c r="SW68" i="10" s="1"/>
  <c r="SX68" i="10" s="1"/>
  <c r="SY68" i="10" s="1"/>
  <c r="SZ68" i="10" s="1"/>
  <c r="TA68" i="10" s="1"/>
  <c r="TB68" i="10" s="1"/>
  <c r="TC68" i="10" s="1"/>
  <c r="TD68" i="10" s="1"/>
  <c r="TE68" i="10" s="1"/>
  <c r="TF68" i="10" s="1"/>
  <c r="TG68" i="10" s="1"/>
  <c r="TH68" i="10" s="1"/>
  <c r="TI68" i="10" s="1"/>
  <c r="TJ68" i="10" s="1"/>
  <c r="TK68" i="10" s="1"/>
  <c r="TL68" i="10" s="1"/>
  <c r="TM68" i="10" s="1"/>
  <c r="TN68" i="10" s="1"/>
  <c r="TO68" i="10" s="1"/>
  <c r="TP68" i="10" s="1"/>
  <c r="TQ68" i="10" s="1"/>
  <c r="TR68" i="10" s="1"/>
  <c r="TS68" i="10" s="1"/>
  <c r="TT68" i="10" s="1"/>
  <c r="TU68" i="10" s="1"/>
  <c r="TV68" i="10" s="1"/>
  <c r="TW68" i="10" s="1"/>
  <c r="TX68" i="10" s="1"/>
  <c r="TY68" i="10" s="1"/>
  <c r="TZ68" i="10" s="1"/>
  <c r="UA68" i="10" s="1"/>
  <c r="UB68" i="10" s="1"/>
  <c r="UC68" i="10" s="1"/>
  <c r="UD68" i="10" s="1"/>
  <c r="UE68" i="10" s="1"/>
  <c r="UF68" i="10" s="1"/>
  <c r="UG68" i="10" s="1"/>
  <c r="UH68" i="10" s="1"/>
  <c r="UI68" i="10" s="1"/>
  <c r="UJ68" i="10" s="1"/>
  <c r="UK68" i="10" s="1"/>
  <c r="UL68" i="10" s="1"/>
  <c r="UM68" i="10" s="1"/>
  <c r="UN68" i="10" s="1"/>
  <c r="UO68" i="10" s="1"/>
  <c r="UP68" i="10" s="1"/>
  <c r="UQ68" i="10" s="1"/>
  <c r="UR68" i="10" s="1"/>
  <c r="US68" i="10" s="1"/>
  <c r="UT68" i="10" s="1"/>
  <c r="UU68" i="10" s="1"/>
  <c r="UV68" i="10" s="1"/>
  <c r="UW68" i="10" s="1"/>
  <c r="UX68" i="10" s="1"/>
  <c r="UY68" i="10" s="1"/>
  <c r="UZ68" i="10" s="1"/>
  <c r="VA68" i="10" s="1"/>
  <c r="VB68" i="10" s="1"/>
  <c r="VC68" i="10" s="1"/>
  <c r="VD68" i="10" s="1"/>
  <c r="VE68" i="10" s="1"/>
  <c r="VF68" i="10" s="1"/>
  <c r="VG68" i="10" s="1"/>
  <c r="VH68" i="10" s="1"/>
  <c r="VI68" i="10" s="1"/>
  <c r="VJ68" i="10" s="1"/>
  <c r="VK68" i="10" s="1"/>
  <c r="VL68" i="10" s="1"/>
  <c r="VM68" i="10" s="1"/>
  <c r="VN68" i="10" s="1"/>
  <c r="VO68" i="10" s="1"/>
  <c r="VP68" i="10" s="1"/>
  <c r="VQ68" i="10" s="1"/>
  <c r="VR68" i="10" s="1"/>
  <c r="VS68" i="10" s="1"/>
  <c r="VT68" i="10" s="1"/>
  <c r="VU68" i="10" s="1"/>
  <c r="VV68" i="10" s="1"/>
  <c r="VW68" i="10" s="1"/>
  <c r="VX68" i="10" s="1"/>
  <c r="VY68" i="10" s="1"/>
  <c r="VZ68" i="10" s="1"/>
  <c r="WA68" i="10" s="1"/>
  <c r="WB68" i="10" s="1"/>
  <c r="WC68" i="10" s="1"/>
  <c r="WD68" i="10" s="1"/>
  <c r="WE68" i="10" s="1"/>
  <c r="WF68" i="10" s="1"/>
  <c r="WG68" i="10" s="1"/>
  <c r="WH68" i="10" s="1"/>
  <c r="WI68" i="10" s="1"/>
  <c r="WJ68" i="10" s="1"/>
  <c r="WK68" i="10" s="1"/>
  <c r="WL68" i="10" s="1"/>
  <c r="DX68" i="10"/>
  <c r="DY68" i="10" s="1"/>
  <c r="DZ68" i="10" s="1"/>
  <c r="EA68" i="10" s="1"/>
  <c r="EB68" i="10" s="1"/>
  <c r="EC68" i="10" s="1"/>
  <c r="ED68" i="10" s="1"/>
  <c r="EE68" i="10" s="1"/>
  <c r="EF68" i="10" s="1"/>
  <c r="EG68" i="10" s="1"/>
  <c r="EH68" i="10" s="1"/>
  <c r="EI68" i="10" s="1"/>
  <c r="EJ68" i="10" s="1"/>
  <c r="EK68" i="10" s="1"/>
  <c r="EL68" i="10" s="1"/>
  <c r="EM68" i="10" s="1"/>
  <c r="EN68" i="10" s="1"/>
  <c r="EO68" i="10" s="1"/>
  <c r="EP68" i="10" s="1"/>
  <c r="EQ68" i="10" s="1"/>
  <c r="ER68" i="10" s="1"/>
  <c r="ES68" i="10" s="1"/>
  <c r="ET68" i="10" s="1"/>
  <c r="EU68" i="10" s="1"/>
  <c r="EV68" i="10" s="1"/>
  <c r="EW68" i="10" s="1"/>
  <c r="EX68" i="10" s="1"/>
  <c r="EY68" i="10" s="1"/>
  <c r="EZ68" i="10" s="1"/>
  <c r="FA68" i="10" s="1"/>
  <c r="FB68" i="10" s="1"/>
  <c r="FC68" i="10" s="1"/>
  <c r="FD68" i="10" s="1"/>
  <c r="FE68" i="10" s="1"/>
  <c r="FF68" i="10" s="1"/>
  <c r="FG68" i="10" s="1"/>
  <c r="FH68" i="10" s="1"/>
  <c r="FI68" i="10" s="1"/>
  <c r="FJ68" i="10" s="1"/>
  <c r="FK68" i="10" s="1"/>
  <c r="FL68" i="10" s="1"/>
  <c r="FM68" i="10" s="1"/>
  <c r="FN68" i="10" s="1"/>
  <c r="FO68" i="10" s="1"/>
  <c r="FP68" i="10" s="1"/>
  <c r="FQ68" i="10" s="1"/>
  <c r="FR68" i="10" s="1"/>
  <c r="FS68" i="10" s="1"/>
  <c r="FT68" i="10" s="1"/>
  <c r="C69" i="10"/>
  <c r="EA66" i="10"/>
  <c r="TT19" i="10"/>
  <c r="TP25" i="10"/>
  <c r="TL29" i="10"/>
  <c r="TR23" i="10"/>
  <c r="TN27" i="10"/>
  <c r="W120" i="8" l="1"/>
  <c r="EB66" i="10"/>
  <c r="IO69" i="10"/>
  <c r="IP69" i="10" s="1"/>
  <c r="IQ69" i="10" s="1"/>
  <c r="IR69" i="10" s="1"/>
  <c r="IS69" i="10" s="1"/>
  <c r="IT69" i="10" s="1"/>
  <c r="IU69" i="10" s="1"/>
  <c r="IV69" i="10" s="1"/>
  <c r="IW69" i="10" s="1"/>
  <c r="IX69" i="10" s="1"/>
  <c r="IY69" i="10" s="1"/>
  <c r="IZ69" i="10" s="1"/>
  <c r="JA69" i="10" s="1"/>
  <c r="JB69" i="10" s="1"/>
  <c r="JC69" i="10" s="1"/>
  <c r="JD69" i="10" s="1"/>
  <c r="JE69" i="10" s="1"/>
  <c r="JF69" i="10" s="1"/>
  <c r="JG69" i="10" s="1"/>
  <c r="JH69" i="10" s="1"/>
  <c r="JI69" i="10" s="1"/>
  <c r="JJ69" i="10" s="1"/>
  <c r="JK69" i="10" s="1"/>
  <c r="JL69" i="10" s="1"/>
  <c r="JM69" i="10" s="1"/>
  <c r="JN69" i="10" s="1"/>
  <c r="JO69" i="10" s="1"/>
  <c r="JP69" i="10" s="1"/>
  <c r="JQ69" i="10" s="1"/>
  <c r="JR69" i="10" s="1"/>
  <c r="JS69" i="10" s="1"/>
  <c r="JT69" i="10" s="1"/>
  <c r="JU69" i="10" s="1"/>
  <c r="JV69" i="10" s="1"/>
  <c r="JW69" i="10" s="1"/>
  <c r="JX69" i="10" s="1"/>
  <c r="JY69" i="10" s="1"/>
  <c r="JZ69" i="10" s="1"/>
  <c r="KA69" i="10" s="1"/>
  <c r="KB69" i="10" s="1"/>
  <c r="KC69" i="10" s="1"/>
  <c r="KD69" i="10" s="1"/>
  <c r="KE69" i="10" s="1"/>
  <c r="KF69" i="10" s="1"/>
  <c r="KG69" i="10" s="1"/>
  <c r="KH69" i="10" s="1"/>
  <c r="KI69" i="10" s="1"/>
  <c r="KJ69" i="10" s="1"/>
  <c r="KK69" i="10" s="1"/>
  <c r="KL69" i="10" s="1"/>
  <c r="G69" i="10"/>
  <c r="H69" i="10" s="1"/>
  <c r="I69" i="10" s="1"/>
  <c r="J69" i="10" s="1"/>
  <c r="K69" i="10" s="1"/>
  <c r="L69" i="10" s="1"/>
  <c r="M69" i="10" s="1"/>
  <c r="N69" i="10" s="1"/>
  <c r="O69" i="10" s="1"/>
  <c r="P69" i="10" s="1"/>
  <c r="Q69" i="10" s="1"/>
  <c r="R69" i="10" s="1"/>
  <c r="S69" i="10" s="1"/>
  <c r="T69" i="10" s="1"/>
  <c r="U69" i="10" s="1"/>
  <c r="V69" i="10" s="1"/>
  <c r="W69" i="10" s="1"/>
  <c r="X69" i="10" s="1"/>
  <c r="Y69" i="10" s="1"/>
  <c r="Z69" i="10" s="1"/>
  <c r="AA69" i="10" s="1"/>
  <c r="AB69" i="10" s="1"/>
  <c r="AC69" i="10" s="1"/>
  <c r="AD69" i="10" s="1"/>
  <c r="AE69" i="10" s="1"/>
  <c r="AF69" i="10" s="1"/>
  <c r="AG69" i="10" s="1"/>
  <c r="AH69" i="10" s="1"/>
  <c r="AI69" i="10" s="1"/>
  <c r="AJ69" i="10" s="1"/>
  <c r="AK69" i="10" s="1"/>
  <c r="AL69" i="10" s="1"/>
  <c r="AM69" i="10" s="1"/>
  <c r="AN69" i="10" s="1"/>
  <c r="AO69" i="10" s="1"/>
  <c r="AP69" i="10" s="1"/>
  <c r="AQ69" i="10" s="1"/>
  <c r="AR69" i="10" s="1"/>
  <c r="AS69" i="10" s="1"/>
  <c r="AT69" i="10" s="1"/>
  <c r="AU69" i="10" s="1"/>
  <c r="AV69" i="10" s="1"/>
  <c r="AW69" i="10" s="1"/>
  <c r="AX69" i="10" s="1"/>
  <c r="AY69" i="10" s="1"/>
  <c r="AZ69" i="10" s="1"/>
  <c r="BA69" i="10" s="1"/>
  <c r="BB69" i="10" s="1"/>
  <c r="BC69" i="10" s="1"/>
  <c r="BD69" i="10" s="1"/>
  <c r="BE69" i="10" s="1"/>
  <c r="BF69" i="10" s="1"/>
  <c r="DX69" i="10"/>
  <c r="DY69" i="10" s="1"/>
  <c r="DZ69" i="10" s="1"/>
  <c r="EA69" i="10" s="1"/>
  <c r="EB69" i="10" s="1"/>
  <c r="EC69" i="10" s="1"/>
  <c r="ED69" i="10" s="1"/>
  <c r="EE69" i="10" s="1"/>
  <c r="EF69" i="10" s="1"/>
  <c r="EG69" i="10" s="1"/>
  <c r="EH69" i="10" s="1"/>
  <c r="EI69" i="10" s="1"/>
  <c r="EJ69" i="10" s="1"/>
  <c r="EK69" i="10" s="1"/>
  <c r="EL69" i="10" s="1"/>
  <c r="EM69" i="10" s="1"/>
  <c r="EN69" i="10" s="1"/>
  <c r="EO69" i="10" s="1"/>
  <c r="EP69" i="10" s="1"/>
  <c r="EQ69" i="10" s="1"/>
  <c r="ER69" i="10" s="1"/>
  <c r="ES69" i="10" s="1"/>
  <c r="ET69" i="10" s="1"/>
  <c r="EU69" i="10" s="1"/>
  <c r="EV69" i="10" s="1"/>
  <c r="EW69" i="10" s="1"/>
  <c r="EX69" i="10" s="1"/>
  <c r="EY69" i="10" s="1"/>
  <c r="EZ69" i="10" s="1"/>
  <c r="FA69" i="10" s="1"/>
  <c r="FB69" i="10" s="1"/>
  <c r="FC69" i="10" s="1"/>
  <c r="FD69" i="10" s="1"/>
  <c r="FE69" i="10" s="1"/>
  <c r="FF69" i="10" s="1"/>
  <c r="FG69" i="10" s="1"/>
  <c r="FH69" i="10" s="1"/>
  <c r="FI69" i="10" s="1"/>
  <c r="FJ69" i="10" s="1"/>
  <c r="FK69" i="10" s="1"/>
  <c r="FL69" i="10" s="1"/>
  <c r="FM69" i="10" s="1"/>
  <c r="FN69" i="10" s="1"/>
  <c r="FO69" i="10" s="1"/>
  <c r="FP69" i="10" s="1"/>
  <c r="FQ69" i="10" s="1"/>
  <c r="FR69" i="10" s="1"/>
  <c r="FS69" i="10" s="1"/>
  <c r="FT69" i="10" s="1"/>
  <c r="FU69" i="10" s="1"/>
  <c r="C70" i="10"/>
  <c r="NF69" i="10"/>
  <c r="NG69" i="10" s="1"/>
  <c r="NH69" i="10" s="1"/>
  <c r="NI69" i="10" s="1"/>
  <c r="NJ69" i="10" s="1"/>
  <c r="NK69" i="10" s="1"/>
  <c r="NL69" i="10" s="1"/>
  <c r="NM69" i="10" s="1"/>
  <c r="NN69" i="10" s="1"/>
  <c r="NO69" i="10" s="1"/>
  <c r="NP69" i="10" s="1"/>
  <c r="NQ69" i="10" s="1"/>
  <c r="NR69" i="10" s="1"/>
  <c r="NS69" i="10" s="1"/>
  <c r="NT69" i="10" s="1"/>
  <c r="NU69" i="10" s="1"/>
  <c r="NV69" i="10" s="1"/>
  <c r="NW69" i="10" s="1"/>
  <c r="NX69" i="10" s="1"/>
  <c r="NY69" i="10" s="1"/>
  <c r="NZ69" i="10" s="1"/>
  <c r="OA69" i="10" s="1"/>
  <c r="OB69" i="10" s="1"/>
  <c r="OC69" i="10" s="1"/>
  <c r="OD69" i="10" s="1"/>
  <c r="OE69" i="10" s="1"/>
  <c r="OF69" i="10" s="1"/>
  <c r="OG69" i="10" s="1"/>
  <c r="OH69" i="10" s="1"/>
  <c r="OI69" i="10" s="1"/>
  <c r="OJ69" i="10" s="1"/>
  <c r="OK69" i="10" s="1"/>
  <c r="OL69" i="10" s="1"/>
  <c r="OM69" i="10" s="1"/>
  <c r="ON69" i="10" s="1"/>
  <c r="OO69" i="10" s="1"/>
  <c r="OP69" i="10" s="1"/>
  <c r="OQ69" i="10" s="1"/>
  <c r="OR69" i="10" s="1"/>
  <c r="OS69" i="10" s="1"/>
  <c r="OT69" i="10" s="1"/>
  <c r="OU69" i="10" s="1"/>
  <c r="OV69" i="10" s="1"/>
  <c r="OW69" i="10" s="1"/>
  <c r="OX69" i="10" s="1"/>
  <c r="OY69" i="10" s="1"/>
  <c r="OZ69" i="10" s="1"/>
  <c r="PA69" i="10" s="1"/>
  <c r="PB69" i="10" s="1"/>
  <c r="PC69" i="10" s="1"/>
  <c r="RW69" i="10"/>
  <c r="RX69" i="10" s="1"/>
  <c r="RY69" i="10" s="1"/>
  <c r="RZ69" i="10" s="1"/>
  <c r="SA69" i="10" s="1"/>
  <c r="SB69" i="10" s="1"/>
  <c r="SC69" i="10" s="1"/>
  <c r="SD69" i="10" s="1"/>
  <c r="SE69" i="10" s="1"/>
  <c r="SF69" i="10" s="1"/>
  <c r="SG69" i="10" s="1"/>
  <c r="SH69" i="10" s="1"/>
  <c r="SI69" i="10" s="1"/>
  <c r="SJ69" i="10" s="1"/>
  <c r="SK69" i="10" s="1"/>
  <c r="SL69" i="10" s="1"/>
  <c r="SM69" i="10" s="1"/>
  <c r="SN69" i="10" s="1"/>
  <c r="SO69" i="10" s="1"/>
  <c r="SP69" i="10" s="1"/>
  <c r="SQ69" i="10" s="1"/>
  <c r="SR69" i="10" s="1"/>
  <c r="SS69" i="10" s="1"/>
  <c r="ST69" i="10" s="1"/>
  <c r="SU69" i="10" s="1"/>
  <c r="SV69" i="10" s="1"/>
  <c r="SW69" i="10" s="1"/>
  <c r="SX69" i="10" s="1"/>
  <c r="SY69" i="10" s="1"/>
  <c r="SZ69" i="10" s="1"/>
  <c r="TA69" i="10" s="1"/>
  <c r="TB69" i="10" s="1"/>
  <c r="TC69" i="10" s="1"/>
  <c r="TD69" i="10" s="1"/>
  <c r="TE69" i="10" s="1"/>
  <c r="TF69" i="10" s="1"/>
  <c r="TG69" i="10" s="1"/>
  <c r="TH69" i="10" s="1"/>
  <c r="TI69" i="10" s="1"/>
  <c r="TJ69" i="10" s="1"/>
  <c r="TK69" i="10" s="1"/>
  <c r="TL69" i="10" s="1"/>
  <c r="TM69" i="10" s="1"/>
  <c r="TN69" i="10" s="1"/>
  <c r="TO69" i="10" s="1"/>
  <c r="TP69" i="10" s="1"/>
  <c r="TQ69" i="10" s="1"/>
  <c r="TR69" i="10" s="1"/>
  <c r="TS69" i="10" s="1"/>
  <c r="TT69" i="10" s="1"/>
  <c r="TU69" i="10" s="1"/>
  <c r="TV69" i="10" s="1"/>
  <c r="TW69" i="10" s="1"/>
  <c r="TX69" i="10" s="1"/>
  <c r="TY69" i="10" s="1"/>
  <c r="TZ69" i="10" s="1"/>
  <c r="UA69" i="10" s="1"/>
  <c r="UB69" i="10" s="1"/>
  <c r="UC69" i="10" s="1"/>
  <c r="UD69" i="10" s="1"/>
  <c r="UE69" i="10" s="1"/>
  <c r="UF69" i="10" s="1"/>
  <c r="UG69" i="10" s="1"/>
  <c r="UH69" i="10" s="1"/>
  <c r="UI69" i="10" s="1"/>
  <c r="UJ69" i="10" s="1"/>
  <c r="UK69" i="10" s="1"/>
  <c r="UL69" i="10" s="1"/>
  <c r="UM69" i="10" s="1"/>
  <c r="UN69" i="10" s="1"/>
  <c r="UO69" i="10" s="1"/>
  <c r="UP69" i="10" s="1"/>
  <c r="UQ69" i="10" s="1"/>
  <c r="UR69" i="10" s="1"/>
  <c r="US69" i="10" s="1"/>
  <c r="UT69" i="10" s="1"/>
  <c r="UU69" i="10" s="1"/>
  <c r="UV69" i="10" s="1"/>
  <c r="UW69" i="10" s="1"/>
  <c r="UX69" i="10" s="1"/>
  <c r="UY69" i="10" s="1"/>
  <c r="UZ69" i="10" s="1"/>
  <c r="VA69" i="10" s="1"/>
  <c r="VB69" i="10" s="1"/>
  <c r="VC69" i="10" s="1"/>
  <c r="VD69" i="10" s="1"/>
  <c r="VE69" i="10" s="1"/>
  <c r="VF69" i="10" s="1"/>
  <c r="VG69" i="10" s="1"/>
  <c r="VH69" i="10" s="1"/>
  <c r="VI69" i="10" s="1"/>
  <c r="VJ69" i="10" s="1"/>
  <c r="VK69" i="10" s="1"/>
  <c r="VL69" i="10" s="1"/>
  <c r="VM69" i="10" s="1"/>
  <c r="VN69" i="10" s="1"/>
  <c r="VO69" i="10" s="1"/>
  <c r="VP69" i="10" s="1"/>
  <c r="VQ69" i="10" s="1"/>
  <c r="VR69" i="10" s="1"/>
  <c r="VS69" i="10" s="1"/>
  <c r="VT69" i="10" s="1"/>
  <c r="VU69" i="10" s="1"/>
  <c r="VV69" i="10" s="1"/>
  <c r="VW69" i="10" s="1"/>
  <c r="VX69" i="10" s="1"/>
  <c r="VY69" i="10" s="1"/>
  <c r="VZ69" i="10" s="1"/>
  <c r="WA69" i="10" s="1"/>
  <c r="WB69" i="10" s="1"/>
  <c r="WC69" i="10" s="1"/>
  <c r="WD69" i="10" s="1"/>
  <c r="WE69" i="10" s="1"/>
  <c r="WF69" i="10" s="1"/>
  <c r="WG69" i="10" s="1"/>
  <c r="WH69" i="10" s="1"/>
  <c r="WI69" i="10" s="1"/>
  <c r="WJ69" i="10" s="1"/>
  <c r="WK69" i="10" s="1"/>
  <c r="WL69" i="10" s="1"/>
  <c r="TO27" i="10"/>
  <c r="TS23" i="10"/>
  <c r="TQ25" i="10"/>
  <c r="TM29" i="10"/>
  <c r="TU19" i="10"/>
  <c r="X120" i="8" l="1"/>
  <c r="DX70" i="10"/>
  <c r="DY70" i="10" s="1"/>
  <c r="DZ70" i="10" s="1"/>
  <c r="EA70" i="10" s="1"/>
  <c r="EB70" i="10" s="1"/>
  <c r="EC70" i="10" s="1"/>
  <c r="ED70" i="10" s="1"/>
  <c r="EE70" i="10" s="1"/>
  <c r="EF70" i="10" s="1"/>
  <c r="EG70" i="10" s="1"/>
  <c r="EH70" i="10" s="1"/>
  <c r="EI70" i="10" s="1"/>
  <c r="EJ70" i="10" s="1"/>
  <c r="EK70" i="10" s="1"/>
  <c r="EL70" i="10" s="1"/>
  <c r="EM70" i="10" s="1"/>
  <c r="EN70" i="10" s="1"/>
  <c r="EO70" i="10" s="1"/>
  <c r="EP70" i="10" s="1"/>
  <c r="EQ70" i="10" s="1"/>
  <c r="ER70" i="10" s="1"/>
  <c r="ES70" i="10" s="1"/>
  <c r="ET70" i="10" s="1"/>
  <c r="EU70" i="10" s="1"/>
  <c r="EV70" i="10" s="1"/>
  <c r="EW70" i="10" s="1"/>
  <c r="EX70" i="10" s="1"/>
  <c r="EY70" i="10" s="1"/>
  <c r="EZ70" i="10" s="1"/>
  <c r="FA70" i="10" s="1"/>
  <c r="FB70" i="10" s="1"/>
  <c r="FC70" i="10" s="1"/>
  <c r="FD70" i="10" s="1"/>
  <c r="FE70" i="10" s="1"/>
  <c r="FF70" i="10" s="1"/>
  <c r="FG70" i="10" s="1"/>
  <c r="FH70" i="10" s="1"/>
  <c r="FI70" i="10" s="1"/>
  <c r="FJ70" i="10" s="1"/>
  <c r="FK70" i="10" s="1"/>
  <c r="FL70" i="10" s="1"/>
  <c r="FM70" i="10" s="1"/>
  <c r="FN70" i="10" s="1"/>
  <c r="FO70" i="10" s="1"/>
  <c r="FP70" i="10" s="1"/>
  <c r="FQ70" i="10" s="1"/>
  <c r="FR70" i="10" s="1"/>
  <c r="FS70" i="10" s="1"/>
  <c r="FT70" i="10" s="1"/>
  <c r="FU70" i="10" s="1"/>
  <c r="FV70" i="10" s="1"/>
  <c r="C71" i="10"/>
  <c r="NF70" i="10"/>
  <c r="NG70" i="10" s="1"/>
  <c r="NH70" i="10" s="1"/>
  <c r="NI70" i="10" s="1"/>
  <c r="NJ70" i="10" s="1"/>
  <c r="NK70" i="10" s="1"/>
  <c r="NL70" i="10" s="1"/>
  <c r="NM70" i="10" s="1"/>
  <c r="NN70" i="10" s="1"/>
  <c r="NO70" i="10" s="1"/>
  <c r="NP70" i="10" s="1"/>
  <c r="NQ70" i="10" s="1"/>
  <c r="NR70" i="10" s="1"/>
  <c r="NS70" i="10" s="1"/>
  <c r="NT70" i="10" s="1"/>
  <c r="NU70" i="10" s="1"/>
  <c r="NV70" i="10" s="1"/>
  <c r="NW70" i="10" s="1"/>
  <c r="NX70" i="10" s="1"/>
  <c r="NY70" i="10" s="1"/>
  <c r="NZ70" i="10" s="1"/>
  <c r="OA70" i="10" s="1"/>
  <c r="OB70" i="10" s="1"/>
  <c r="OC70" i="10" s="1"/>
  <c r="OD70" i="10" s="1"/>
  <c r="OE70" i="10" s="1"/>
  <c r="OF70" i="10" s="1"/>
  <c r="OG70" i="10" s="1"/>
  <c r="OH70" i="10" s="1"/>
  <c r="OI70" i="10" s="1"/>
  <c r="OJ70" i="10" s="1"/>
  <c r="OK70" i="10" s="1"/>
  <c r="OL70" i="10" s="1"/>
  <c r="OM70" i="10" s="1"/>
  <c r="ON70" i="10" s="1"/>
  <c r="OO70" i="10" s="1"/>
  <c r="OP70" i="10" s="1"/>
  <c r="OQ70" i="10" s="1"/>
  <c r="OR70" i="10" s="1"/>
  <c r="OS70" i="10" s="1"/>
  <c r="OT70" i="10" s="1"/>
  <c r="OU70" i="10" s="1"/>
  <c r="OV70" i="10" s="1"/>
  <c r="OW70" i="10" s="1"/>
  <c r="OX70" i="10" s="1"/>
  <c r="OY70" i="10" s="1"/>
  <c r="OZ70" i="10" s="1"/>
  <c r="PA70" i="10" s="1"/>
  <c r="PB70" i="10" s="1"/>
  <c r="PC70" i="10" s="1"/>
  <c r="PD70" i="10" s="1"/>
  <c r="G70" i="10"/>
  <c r="H70" i="10" s="1"/>
  <c r="I70" i="10" s="1"/>
  <c r="J70" i="10" s="1"/>
  <c r="K70" i="10" s="1"/>
  <c r="L70" i="10" s="1"/>
  <c r="M70" i="10" s="1"/>
  <c r="N70" i="10" s="1"/>
  <c r="O70" i="10" s="1"/>
  <c r="P70" i="10" s="1"/>
  <c r="Q70" i="10" s="1"/>
  <c r="R70" i="10" s="1"/>
  <c r="S70" i="10" s="1"/>
  <c r="T70" i="10" s="1"/>
  <c r="U70" i="10" s="1"/>
  <c r="V70" i="10" s="1"/>
  <c r="W70" i="10" s="1"/>
  <c r="X70" i="10" s="1"/>
  <c r="Y70" i="10" s="1"/>
  <c r="Z70" i="10" s="1"/>
  <c r="AA70" i="10" s="1"/>
  <c r="AB70" i="10" s="1"/>
  <c r="AC70" i="10" s="1"/>
  <c r="AD70" i="10" s="1"/>
  <c r="AE70" i="10" s="1"/>
  <c r="AF70" i="10" s="1"/>
  <c r="AG70" i="10" s="1"/>
  <c r="AH70" i="10" s="1"/>
  <c r="AI70" i="10" s="1"/>
  <c r="AJ70" i="10" s="1"/>
  <c r="AK70" i="10" s="1"/>
  <c r="AL70" i="10" s="1"/>
  <c r="AM70" i="10" s="1"/>
  <c r="AN70" i="10" s="1"/>
  <c r="AO70" i="10" s="1"/>
  <c r="AP70" i="10" s="1"/>
  <c r="AQ70" i="10" s="1"/>
  <c r="AR70" i="10" s="1"/>
  <c r="AS70" i="10" s="1"/>
  <c r="AT70" i="10" s="1"/>
  <c r="AU70" i="10" s="1"/>
  <c r="AV70" i="10" s="1"/>
  <c r="AW70" i="10" s="1"/>
  <c r="AX70" i="10" s="1"/>
  <c r="AY70" i="10" s="1"/>
  <c r="AZ70" i="10" s="1"/>
  <c r="BA70" i="10" s="1"/>
  <c r="BB70" i="10" s="1"/>
  <c r="BC70" i="10" s="1"/>
  <c r="BD70" i="10" s="1"/>
  <c r="BE70" i="10" s="1"/>
  <c r="BF70" i="10" s="1"/>
  <c r="BG70" i="10" s="1"/>
  <c r="RW70" i="10"/>
  <c r="RX70" i="10" s="1"/>
  <c r="RY70" i="10" s="1"/>
  <c r="RZ70" i="10" s="1"/>
  <c r="SA70" i="10" s="1"/>
  <c r="SB70" i="10" s="1"/>
  <c r="SC70" i="10" s="1"/>
  <c r="SD70" i="10" s="1"/>
  <c r="SE70" i="10" s="1"/>
  <c r="SF70" i="10" s="1"/>
  <c r="SG70" i="10" s="1"/>
  <c r="SH70" i="10" s="1"/>
  <c r="SI70" i="10" s="1"/>
  <c r="SJ70" i="10" s="1"/>
  <c r="SK70" i="10" s="1"/>
  <c r="SL70" i="10" s="1"/>
  <c r="SM70" i="10" s="1"/>
  <c r="SN70" i="10" s="1"/>
  <c r="SO70" i="10" s="1"/>
  <c r="SP70" i="10" s="1"/>
  <c r="SQ70" i="10" s="1"/>
  <c r="SR70" i="10" s="1"/>
  <c r="SS70" i="10" s="1"/>
  <c r="ST70" i="10" s="1"/>
  <c r="SU70" i="10" s="1"/>
  <c r="SV70" i="10" s="1"/>
  <c r="SW70" i="10" s="1"/>
  <c r="SX70" i="10" s="1"/>
  <c r="SY70" i="10" s="1"/>
  <c r="SZ70" i="10" s="1"/>
  <c r="TA70" i="10" s="1"/>
  <c r="TB70" i="10" s="1"/>
  <c r="TC70" i="10" s="1"/>
  <c r="TD70" i="10" s="1"/>
  <c r="TE70" i="10" s="1"/>
  <c r="TF70" i="10" s="1"/>
  <c r="TG70" i="10" s="1"/>
  <c r="TH70" i="10" s="1"/>
  <c r="TI70" i="10" s="1"/>
  <c r="TJ70" i="10" s="1"/>
  <c r="TK70" i="10" s="1"/>
  <c r="TL70" i="10" s="1"/>
  <c r="TM70" i="10" s="1"/>
  <c r="TN70" i="10" s="1"/>
  <c r="TO70" i="10" s="1"/>
  <c r="TP70" i="10" s="1"/>
  <c r="TQ70" i="10" s="1"/>
  <c r="TR70" i="10" s="1"/>
  <c r="TS70" i="10" s="1"/>
  <c r="TT70" i="10" s="1"/>
  <c r="TU70" i="10" s="1"/>
  <c r="TV70" i="10" s="1"/>
  <c r="TW70" i="10" s="1"/>
  <c r="TX70" i="10" s="1"/>
  <c r="TY70" i="10" s="1"/>
  <c r="TZ70" i="10" s="1"/>
  <c r="UA70" i="10" s="1"/>
  <c r="UB70" i="10" s="1"/>
  <c r="UC70" i="10" s="1"/>
  <c r="UD70" i="10" s="1"/>
  <c r="UE70" i="10" s="1"/>
  <c r="UF70" i="10" s="1"/>
  <c r="UG70" i="10" s="1"/>
  <c r="UH70" i="10" s="1"/>
  <c r="UI70" i="10" s="1"/>
  <c r="UJ70" i="10" s="1"/>
  <c r="UK70" i="10" s="1"/>
  <c r="UL70" i="10" s="1"/>
  <c r="UM70" i="10" s="1"/>
  <c r="UN70" i="10" s="1"/>
  <c r="UO70" i="10" s="1"/>
  <c r="UP70" i="10" s="1"/>
  <c r="UQ70" i="10" s="1"/>
  <c r="UR70" i="10" s="1"/>
  <c r="US70" i="10" s="1"/>
  <c r="UT70" i="10" s="1"/>
  <c r="UU70" i="10" s="1"/>
  <c r="UV70" i="10" s="1"/>
  <c r="UW70" i="10" s="1"/>
  <c r="UX70" i="10" s="1"/>
  <c r="UY70" i="10" s="1"/>
  <c r="UZ70" i="10" s="1"/>
  <c r="VA70" i="10" s="1"/>
  <c r="VB70" i="10" s="1"/>
  <c r="VC70" i="10" s="1"/>
  <c r="VD70" i="10" s="1"/>
  <c r="VE70" i="10" s="1"/>
  <c r="VF70" i="10" s="1"/>
  <c r="VG70" i="10" s="1"/>
  <c r="VH70" i="10" s="1"/>
  <c r="VI70" i="10" s="1"/>
  <c r="VJ70" i="10" s="1"/>
  <c r="VK70" i="10" s="1"/>
  <c r="VL70" i="10" s="1"/>
  <c r="VM70" i="10" s="1"/>
  <c r="VN70" i="10" s="1"/>
  <c r="VO70" i="10" s="1"/>
  <c r="VP70" i="10" s="1"/>
  <c r="VQ70" i="10" s="1"/>
  <c r="VR70" i="10" s="1"/>
  <c r="VS70" i="10" s="1"/>
  <c r="VT70" i="10" s="1"/>
  <c r="VU70" i="10" s="1"/>
  <c r="VV70" i="10" s="1"/>
  <c r="VW70" i="10" s="1"/>
  <c r="VX70" i="10" s="1"/>
  <c r="VY70" i="10" s="1"/>
  <c r="VZ70" i="10" s="1"/>
  <c r="WA70" i="10" s="1"/>
  <c r="WB70" i="10" s="1"/>
  <c r="WC70" i="10" s="1"/>
  <c r="WD70" i="10" s="1"/>
  <c r="WE70" i="10" s="1"/>
  <c r="WF70" i="10" s="1"/>
  <c r="WG70" i="10" s="1"/>
  <c r="WH70" i="10" s="1"/>
  <c r="WI70" i="10" s="1"/>
  <c r="WJ70" i="10" s="1"/>
  <c r="WK70" i="10" s="1"/>
  <c r="WL70" i="10" s="1"/>
  <c r="IO70" i="10"/>
  <c r="IP70" i="10" s="1"/>
  <c r="IQ70" i="10" s="1"/>
  <c r="IR70" i="10" s="1"/>
  <c r="IS70" i="10" s="1"/>
  <c r="IT70" i="10" s="1"/>
  <c r="IU70" i="10" s="1"/>
  <c r="IV70" i="10" s="1"/>
  <c r="IW70" i="10" s="1"/>
  <c r="IX70" i="10" s="1"/>
  <c r="IY70" i="10" s="1"/>
  <c r="IZ70" i="10" s="1"/>
  <c r="JA70" i="10" s="1"/>
  <c r="JB70" i="10" s="1"/>
  <c r="JC70" i="10" s="1"/>
  <c r="JD70" i="10" s="1"/>
  <c r="JE70" i="10" s="1"/>
  <c r="JF70" i="10" s="1"/>
  <c r="JG70" i="10" s="1"/>
  <c r="JH70" i="10" s="1"/>
  <c r="JI70" i="10" s="1"/>
  <c r="JJ70" i="10" s="1"/>
  <c r="JK70" i="10" s="1"/>
  <c r="JL70" i="10" s="1"/>
  <c r="JM70" i="10" s="1"/>
  <c r="JN70" i="10" s="1"/>
  <c r="JO70" i="10" s="1"/>
  <c r="JP70" i="10" s="1"/>
  <c r="JQ70" i="10" s="1"/>
  <c r="JR70" i="10" s="1"/>
  <c r="JS70" i="10" s="1"/>
  <c r="JT70" i="10" s="1"/>
  <c r="JU70" i="10" s="1"/>
  <c r="JV70" i="10" s="1"/>
  <c r="JW70" i="10" s="1"/>
  <c r="JX70" i="10" s="1"/>
  <c r="JY70" i="10" s="1"/>
  <c r="JZ70" i="10" s="1"/>
  <c r="KA70" i="10" s="1"/>
  <c r="KB70" i="10" s="1"/>
  <c r="KC70" i="10" s="1"/>
  <c r="KD70" i="10" s="1"/>
  <c r="KE70" i="10" s="1"/>
  <c r="KF70" i="10" s="1"/>
  <c r="KG70" i="10" s="1"/>
  <c r="KH70" i="10" s="1"/>
  <c r="KI70" i="10" s="1"/>
  <c r="KJ70" i="10" s="1"/>
  <c r="KK70" i="10" s="1"/>
  <c r="KL70" i="10" s="1"/>
  <c r="KM70" i="10" s="1"/>
  <c r="EC66" i="10"/>
  <c r="TN29" i="10"/>
  <c r="TR25" i="10"/>
  <c r="TT23" i="10"/>
  <c r="TV19" i="10"/>
  <c r="TP27" i="10"/>
  <c r="Y120" i="8" l="1"/>
  <c r="ED66" i="10"/>
  <c r="DX71" i="10"/>
  <c r="DY71" i="10" s="1"/>
  <c r="DZ71" i="10" s="1"/>
  <c r="EA71" i="10" s="1"/>
  <c r="EB71" i="10" s="1"/>
  <c r="EC71" i="10" s="1"/>
  <c r="ED71" i="10" s="1"/>
  <c r="EE71" i="10" s="1"/>
  <c r="EF71" i="10" s="1"/>
  <c r="EG71" i="10" s="1"/>
  <c r="EH71" i="10" s="1"/>
  <c r="EI71" i="10" s="1"/>
  <c r="EJ71" i="10" s="1"/>
  <c r="EK71" i="10" s="1"/>
  <c r="EL71" i="10" s="1"/>
  <c r="EM71" i="10" s="1"/>
  <c r="EN71" i="10" s="1"/>
  <c r="EO71" i="10" s="1"/>
  <c r="EP71" i="10" s="1"/>
  <c r="EQ71" i="10" s="1"/>
  <c r="ER71" i="10" s="1"/>
  <c r="ES71" i="10" s="1"/>
  <c r="ET71" i="10" s="1"/>
  <c r="EU71" i="10" s="1"/>
  <c r="EV71" i="10" s="1"/>
  <c r="EW71" i="10" s="1"/>
  <c r="EX71" i="10" s="1"/>
  <c r="EY71" i="10" s="1"/>
  <c r="EZ71" i="10" s="1"/>
  <c r="FA71" i="10" s="1"/>
  <c r="FB71" i="10" s="1"/>
  <c r="FC71" i="10" s="1"/>
  <c r="FD71" i="10" s="1"/>
  <c r="FE71" i="10" s="1"/>
  <c r="FF71" i="10" s="1"/>
  <c r="FG71" i="10" s="1"/>
  <c r="FH71" i="10" s="1"/>
  <c r="FI71" i="10" s="1"/>
  <c r="FJ71" i="10" s="1"/>
  <c r="FK71" i="10" s="1"/>
  <c r="FL71" i="10" s="1"/>
  <c r="FM71" i="10" s="1"/>
  <c r="FN71" i="10" s="1"/>
  <c r="FO71" i="10" s="1"/>
  <c r="FP71" i="10" s="1"/>
  <c r="FQ71" i="10" s="1"/>
  <c r="FR71" i="10" s="1"/>
  <c r="FS71" i="10" s="1"/>
  <c r="FT71" i="10" s="1"/>
  <c r="FU71" i="10" s="1"/>
  <c r="FV71" i="10" s="1"/>
  <c r="FW71" i="10" s="1"/>
  <c r="IO71" i="10"/>
  <c r="IP71" i="10" s="1"/>
  <c r="IQ71" i="10" s="1"/>
  <c r="IR71" i="10" s="1"/>
  <c r="IS71" i="10" s="1"/>
  <c r="IT71" i="10" s="1"/>
  <c r="IU71" i="10" s="1"/>
  <c r="IV71" i="10" s="1"/>
  <c r="IW71" i="10" s="1"/>
  <c r="IX71" i="10" s="1"/>
  <c r="IY71" i="10" s="1"/>
  <c r="IZ71" i="10" s="1"/>
  <c r="JA71" i="10" s="1"/>
  <c r="JB71" i="10" s="1"/>
  <c r="JC71" i="10" s="1"/>
  <c r="JD71" i="10" s="1"/>
  <c r="JE71" i="10" s="1"/>
  <c r="JF71" i="10" s="1"/>
  <c r="JG71" i="10" s="1"/>
  <c r="JH71" i="10" s="1"/>
  <c r="JI71" i="10" s="1"/>
  <c r="JJ71" i="10" s="1"/>
  <c r="JK71" i="10" s="1"/>
  <c r="JL71" i="10" s="1"/>
  <c r="JM71" i="10" s="1"/>
  <c r="JN71" i="10" s="1"/>
  <c r="JO71" i="10" s="1"/>
  <c r="JP71" i="10" s="1"/>
  <c r="JQ71" i="10" s="1"/>
  <c r="JR71" i="10" s="1"/>
  <c r="JS71" i="10" s="1"/>
  <c r="JT71" i="10" s="1"/>
  <c r="JU71" i="10" s="1"/>
  <c r="JV71" i="10" s="1"/>
  <c r="JW71" i="10" s="1"/>
  <c r="JX71" i="10" s="1"/>
  <c r="JY71" i="10" s="1"/>
  <c r="JZ71" i="10" s="1"/>
  <c r="KA71" i="10" s="1"/>
  <c r="KB71" i="10" s="1"/>
  <c r="KC71" i="10" s="1"/>
  <c r="KD71" i="10" s="1"/>
  <c r="KE71" i="10" s="1"/>
  <c r="KF71" i="10" s="1"/>
  <c r="KG71" i="10" s="1"/>
  <c r="KH71" i="10" s="1"/>
  <c r="KI71" i="10" s="1"/>
  <c r="KJ71" i="10" s="1"/>
  <c r="KK71" i="10" s="1"/>
  <c r="KL71" i="10" s="1"/>
  <c r="KM71" i="10" s="1"/>
  <c r="KN71" i="10" s="1"/>
  <c r="G71" i="10"/>
  <c r="H71" i="10" s="1"/>
  <c r="I71" i="10" s="1"/>
  <c r="J71" i="10" s="1"/>
  <c r="K71" i="10" s="1"/>
  <c r="L71" i="10" s="1"/>
  <c r="M71" i="10" s="1"/>
  <c r="N71" i="10" s="1"/>
  <c r="O71" i="10" s="1"/>
  <c r="P71" i="10" s="1"/>
  <c r="Q71" i="10" s="1"/>
  <c r="R71" i="10" s="1"/>
  <c r="S71" i="10" s="1"/>
  <c r="T71" i="10" s="1"/>
  <c r="U71" i="10" s="1"/>
  <c r="V71" i="10" s="1"/>
  <c r="W71" i="10" s="1"/>
  <c r="X71" i="10" s="1"/>
  <c r="Y71" i="10" s="1"/>
  <c r="Z71" i="10" s="1"/>
  <c r="AA71" i="10" s="1"/>
  <c r="AB71" i="10" s="1"/>
  <c r="AC71" i="10" s="1"/>
  <c r="AD71" i="10" s="1"/>
  <c r="AE71" i="10" s="1"/>
  <c r="AF71" i="10" s="1"/>
  <c r="AG71" i="10" s="1"/>
  <c r="AH71" i="10" s="1"/>
  <c r="AI71" i="10" s="1"/>
  <c r="AJ71" i="10" s="1"/>
  <c r="AK71" i="10" s="1"/>
  <c r="AL71" i="10" s="1"/>
  <c r="AM71" i="10" s="1"/>
  <c r="AN71" i="10" s="1"/>
  <c r="AO71" i="10" s="1"/>
  <c r="AP71" i="10" s="1"/>
  <c r="AQ71" i="10" s="1"/>
  <c r="AR71" i="10" s="1"/>
  <c r="AS71" i="10" s="1"/>
  <c r="AT71" i="10" s="1"/>
  <c r="AU71" i="10" s="1"/>
  <c r="AV71" i="10" s="1"/>
  <c r="AW71" i="10" s="1"/>
  <c r="AX71" i="10" s="1"/>
  <c r="AY71" i="10" s="1"/>
  <c r="AZ71" i="10" s="1"/>
  <c r="BA71" i="10" s="1"/>
  <c r="BB71" i="10" s="1"/>
  <c r="BC71" i="10" s="1"/>
  <c r="BD71" i="10" s="1"/>
  <c r="BE71" i="10" s="1"/>
  <c r="BF71" i="10" s="1"/>
  <c r="BG71" i="10" s="1"/>
  <c r="BH71" i="10" s="1"/>
  <c r="RW71" i="10"/>
  <c r="RX71" i="10" s="1"/>
  <c r="RY71" i="10" s="1"/>
  <c r="RZ71" i="10" s="1"/>
  <c r="SA71" i="10" s="1"/>
  <c r="SB71" i="10" s="1"/>
  <c r="SC71" i="10" s="1"/>
  <c r="SD71" i="10" s="1"/>
  <c r="SE71" i="10" s="1"/>
  <c r="SF71" i="10" s="1"/>
  <c r="SG71" i="10" s="1"/>
  <c r="SH71" i="10" s="1"/>
  <c r="SI71" i="10" s="1"/>
  <c r="SJ71" i="10" s="1"/>
  <c r="SK71" i="10" s="1"/>
  <c r="SL71" i="10" s="1"/>
  <c r="SM71" i="10" s="1"/>
  <c r="SN71" i="10" s="1"/>
  <c r="SO71" i="10" s="1"/>
  <c r="SP71" i="10" s="1"/>
  <c r="SQ71" i="10" s="1"/>
  <c r="SR71" i="10" s="1"/>
  <c r="SS71" i="10" s="1"/>
  <c r="ST71" i="10" s="1"/>
  <c r="SU71" i="10" s="1"/>
  <c r="SV71" i="10" s="1"/>
  <c r="SW71" i="10" s="1"/>
  <c r="SX71" i="10" s="1"/>
  <c r="SY71" i="10" s="1"/>
  <c r="SZ71" i="10" s="1"/>
  <c r="TA71" i="10" s="1"/>
  <c r="TB71" i="10" s="1"/>
  <c r="TC71" i="10" s="1"/>
  <c r="TD71" i="10" s="1"/>
  <c r="TE71" i="10" s="1"/>
  <c r="TF71" i="10" s="1"/>
  <c r="TG71" i="10" s="1"/>
  <c r="TH71" i="10" s="1"/>
  <c r="TI71" i="10" s="1"/>
  <c r="TJ71" i="10" s="1"/>
  <c r="TK71" i="10" s="1"/>
  <c r="TL71" i="10" s="1"/>
  <c r="TM71" i="10" s="1"/>
  <c r="TN71" i="10" s="1"/>
  <c r="TO71" i="10" s="1"/>
  <c r="TP71" i="10" s="1"/>
  <c r="TQ71" i="10" s="1"/>
  <c r="TR71" i="10" s="1"/>
  <c r="TS71" i="10" s="1"/>
  <c r="TT71" i="10" s="1"/>
  <c r="TU71" i="10" s="1"/>
  <c r="TV71" i="10" s="1"/>
  <c r="TW71" i="10" s="1"/>
  <c r="TX71" i="10" s="1"/>
  <c r="TY71" i="10" s="1"/>
  <c r="TZ71" i="10" s="1"/>
  <c r="UA71" i="10" s="1"/>
  <c r="UB71" i="10" s="1"/>
  <c r="UC71" i="10" s="1"/>
  <c r="UD71" i="10" s="1"/>
  <c r="UE71" i="10" s="1"/>
  <c r="UF71" i="10" s="1"/>
  <c r="UG71" i="10" s="1"/>
  <c r="UH71" i="10" s="1"/>
  <c r="UI71" i="10" s="1"/>
  <c r="UJ71" i="10" s="1"/>
  <c r="UK71" i="10" s="1"/>
  <c r="UL71" i="10" s="1"/>
  <c r="UM71" i="10" s="1"/>
  <c r="UN71" i="10" s="1"/>
  <c r="UO71" i="10" s="1"/>
  <c r="UP71" i="10" s="1"/>
  <c r="UQ71" i="10" s="1"/>
  <c r="UR71" i="10" s="1"/>
  <c r="US71" i="10" s="1"/>
  <c r="UT71" i="10" s="1"/>
  <c r="UU71" i="10" s="1"/>
  <c r="UV71" i="10" s="1"/>
  <c r="UW71" i="10" s="1"/>
  <c r="UX71" i="10" s="1"/>
  <c r="UY71" i="10" s="1"/>
  <c r="UZ71" i="10" s="1"/>
  <c r="VA71" i="10" s="1"/>
  <c r="VB71" i="10" s="1"/>
  <c r="VC71" i="10" s="1"/>
  <c r="VD71" i="10" s="1"/>
  <c r="VE71" i="10" s="1"/>
  <c r="VF71" i="10" s="1"/>
  <c r="VG71" i="10" s="1"/>
  <c r="VH71" i="10" s="1"/>
  <c r="VI71" i="10" s="1"/>
  <c r="VJ71" i="10" s="1"/>
  <c r="VK71" i="10" s="1"/>
  <c r="VL71" i="10" s="1"/>
  <c r="VM71" i="10" s="1"/>
  <c r="VN71" i="10" s="1"/>
  <c r="VO71" i="10" s="1"/>
  <c r="VP71" i="10" s="1"/>
  <c r="VQ71" i="10" s="1"/>
  <c r="VR71" i="10" s="1"/>
  <c r="VS71" i="10" s="1"/>
  <c r="VT71" i="10" s="1"/>
  <c r="VU71" i="10" s="1"/>
  <c r="VV71" i="10" s="1"/>
  <c r="VW71" i="10" s="1"/>
  <c r="VX71" i="10" s="1"/>
  <c r="VY71" i="10" s="1"/>
  <c r="VZ71" i="10" s="1"/>
  <c r="WA71" i="10" s="1"/>
  <c r="WB71" i="10" s="1"/>
  <c r="WC71" i="10" s="1"/>
  <c r="WD71" i="10" s="1"/>
  <c r="WE71" i="10" s="1"/>
  <c r="WF71" i="10" s="1"/>
  <c r="WG71" i="10" s="1"/>
  <c r="WH71" i="10" s="1"/>
  <c r="WI71" i="10" s="1"/>
  <c r="WJ71" i="10" s="1"/>
  <c r="WK71" i="10" s="1"/>
  <c r="WL71" i="10" s="1"/>
  <c r="C72" i="10"/>
  <c r="NF71" i="10"/>
  <c r="NG71" i="10" s="1"/>
  <c r="NH71" i="10" s="1"/>
  <c r="NI71" i="10" s="1"/>
  <c r="NJ71" i="10" s="1"/>
  <c r="NK71" i="10" s="1"/>
  <c r="NL71" i="10" s="1"/>
  <c r="NM71" i="10" s="1"/>
  <c r="NN71" i="10" s="1"/>
  <c r="NO71" i="10" s="1"/>
  <c r="NP71" i="10" s="1"/>
  <c r="NQ71" i="10" s="1"/>
  <c r="NR71" i="10" s="1"/>
  <c r="NS71" i="10" s="1"/>
  <c r="NT71" i="10" s="1"/>
  <c r="NU71" i="10" s="1"/>
  <c r="NV71" i="10" s="1"/>
  <c r="NW71" i="10" s="1"/>
  <c r="NX71" i="10" s="1"/>
  <c r="NY71" i="10" s="1"/>
  <c r="NZ71" i="10" s="1"/>
  <c r="OA71" i="10" s="1"/>
  <c r="OB71" i="10" s="1"/>
  <c r="OC71" i="10" s="1"/>
  <c r="OD71" i="10" s="1"/>
  <c r="OE71" i="10" s="1"/>
  <c r="OF71" i="10" s="1"/>
  <c r="OG71" i="10" s="1"/>
  <c r="OH71" i="10" s="1"/>
  <c r="OI71" i="10" s="1"/>
  <c r="OJ71" i="10" s="1"/>
  <c r="OK71" i="10" s="1"/>
  <c r="OL71" i="10" s="1"/>
  <c r="OM71" i="10" s="1"/>
  <c r="ON71" i="10" s="1"/>
  <c r="OO71" i="10" s="1"/>
  <c r="OP71" i="10" s="1"/>
  <c r="OQ71" i="10" s="1"/>
  <c r="OR71" i="10" s="1"/>
  <c r="OS71" i="10" s="1"/>
  <c r="OT71" i="10" s="1"/>
  <c r="OU71" i="10" s="1"/>
  <c r="OV71" i="10" s="1"/>
  <c r="OW71" i="10" s="1"/>
  <c r="OX71" i="10" s="1"/>
  <c r="OY71" i="10" s="1"/>
  <c r="OZ71" i="10" s="1"/>
  <c r="PA71" i="10" s="1"/>
  <c r="PB71" i="10" s="1"/>
  <c r="PC71" i="10" s="1"/>
  <c r="PD71" i="10" s="1"/>
  <c r="PE71" i="10" s="1"/>
  <c r="TQ27" i="10"/>
  <c r="TU23" i="10"/>
  <c r="TW19" i="10"/>
  <c r="TS25" i="10"/>
  <c r="TO29" i="10"/>
  <c r="Z120" i="8" l="1"/>
  <c r="DX72" i="10"/>
  <c r="DY72" i="10" s="1"/>
  <c r="DZ72" i="10" s="1"/>
  <c r="EA72" i="10" s="1"/>
  <c r="EB72" i="10" s="1"/>
  <c r="EC72" i="10" s="1"/>
  <c r="ED72" i="10" s="1"/>
  <c r="EE72" i="10" s="1"/>
  <c r="EF72" i="10" s="1"/>
  <c r="EG72" i="10" s="1"/>
  <c r="EH72" i="10" s="1"/>
  <c r="EI72" i="10" s="1"/>
  <c r="EJ72" i="10" s="1"/>
  <c r="EK72" i="10" s="1"/>
  <c r="EL72" i="10" s="1"/>
  <c r="EM72" i="10" s="1"/>
  <c r="EN72" i="10" s="1"/>
  <c r="EO72" i="10" s="1"/>
  <c r="EP72" i="10" s="1"/>
  <c r="EQ72" i="10" s="1"/>
  <c r="ER72" i="10" s="1"/>
  <c r="ES72" i="10" s="1"/>
  <c r="ET72" i="10" s="1"/>
  <c r="EU72" i="10" s="1"/>
  <c r="EV72" i="10" s="1"/>
  <c r="EW72" i="10" s="1"/>
  <c r="EX72" i="10" s="1"/>
  <c r="EY72" i="10" s="1"/>
  <c r="EZ72" i="10" s="1"/>
  <c r="FA72" i="10" s="1"/>
  <c r="FB72" i="10" s="1"/>
  <c r="FC72" i="10" s="1"/>
  <c r="FD72" i="10" s="1"/>
  <c r="FE72" i="10" s="1"/>
  <c r="FF72" i="10" s="1"/>
  <c r="FG72" i="10" s="1"/>
  <c r="FH72" i="10" s="1"/>
  <c r="FI72" i="10" s="1"/>
  <c r="FJ72" i="10" s="1"/>
  <c r="FK72" i="10" s="1"/>
  <c r="FL72" i="10" s="1"/>
  <c r="FM72" i="10" s="1"/>
  <c r="FN72" i="10" s="1"/>
  <c r="FO72" i="10" s="1"/>
  <c r="FP72" i="10" s="1"/>
  <c r="FQ72" i="10" s="1"/>
  <c r="FR72" i="10" s="1"/>
  <c r="FS72" i="10" s="1"/>
  <c r="FT72" i="10" s="1"/>
  <c r="FU72" i="10" s="1"/>
  <c r="FV72" i="10" s="1"/>
  <c r="FW72" i="10" s="1"/>
  <c r="FX72" i="10" s="1"/>
  <c r="C73" i="10"/>
  <c r="NF72" i="10"/>
  <c r="NG72" i="10" s="1"/>
  <c r="NH72" i="10" s="1"/>
  <c r="NI72" i="10" s="1"/>
  <c r="NJ72" i="10" s="1"/>
  <c r="NK72" i="10" s="1"/>
  <c r="NL72" i="10" s="1"/>
  <c r="NM72" i="10" s="1"/>
  <c r="NN72" i="10" s="1"/>
  <c r="NO72" i="10" s="1"/>
  <c r="NP72" i="10" s="1"/>
  <c r="NQ72" i="10" s="1"/>
  <c r="NR72" i="10" s="1"/>
  <c r="NS72" i="10" s="1"/>
  <c r="NT72" i="10" s="1"/>
  <c r="NU72" i="10" s="1"/>
  <c r="NV72" i="10" s="1"/>
  <c r="NW72" i="10" s="1"/>
  <c r="NX72" i="10" s="1"/>
  <c r="NY72" i="10" s="1"/>
  <c r="NZ72" i="10" s="1"/>
  <c r="OA72" i="10" s="1"/>
  <c r="OB72" i="10" s="1"/>
  <c r="OC72" i="10" s="1"/>
  <c r="OD72" i="10" s="1"/>
  <c r="OE72" i="10" s="1"/>
  <c r="OF72" i="10" s="1"/>
  <c r="OG72" i="10" s="1"/>
  <c r="OH72" i="10" s="1"/>
  <c r="OI72" i="10" s="1"/>
  <c r="OJ72" i="10" s="1"/>
  <c r="OK72" i="10" s="1"/>
  <c r="OL72" i="10" s="1"/>
  <c r="OM72" i="10" s="1"/>
  <c r="ON72" i="10" s="1"/>
  <c r="OO72" i="10" s="1"/>
  <c r="OP72" i="10" s="1"/>
  <c r="OQ72" i="10" s="1"/>
  <c r="OR72" i="10" s="1"/>
  <c r="OS72" i="10" s="1"/>
  <c r="OT72" i="10" s="1"/>
  <c r="OU72" i="10" s="1"/>
  <c r="OV72" i="10" s="1"/>
  <c r="OW72" i="10" s="1"/>
  <c r="OX72" i="10" s="1"/>
  <c r="OY72" i="10" s="1"/>
  <c r="OZ72" i="10" s="1"/>
  <c r="PA72" i="10" s="1"/>
  <c r="PB72" i="10" s="1"/>
  <c r="PC72" i="10" s="1"/>
  <c r="PD72" i="10" s="1"/>
  <c r="PE72" i="10" s="1"/>
  <c r="PF72" i="10" s="1"/>
  <c r="G72" i="10"/>
  <c r="H72" i="10" s="1"/>
  <c r="I72" i="10" s="1"/>
  <c r="J72" i="10" s="1"/>
  <c r="K72" i="10" s="1"/>
  <c r="L72" i="10" s="1"/>
  <c r="M72" i="10" s="1"/>
  <c r="N72" i="10" s="1"/>
  <c r="O72" i="10" s="1"/>
  <c r="P72" i="10" s="1"/>
  <c r="Q72" i="10" s="1"/>
  <c r="R72" i="10" s="1"/>
  <c r="S72" i="10" s="1"/>
  <c r="T72" i="10" s="1"/>
  <c r="U72" i="10" s="1"/>
  <c r="V72" i="10" s="1"/>
  <c r="W72" i="10" s="1"/>
  <c r="X72" i="10" s="1"/>
  <c r="Y72" i="10" s="1"/>
  <c r="Z72" i="10" s="1"/>
  <c r="AA72" i="10" s="1"/>
  <c r="AB72" i="10" s="1"/>
  <c r="AC72" i="10" s="1"/>
  <c r="AD72" i="10" s="1"/>
  <c r="AE72" i="10" s="1"/>
  <c r="AF72" i="10" s="1"/>
  <c r="AG72" i="10" s="1"/>
  <c r="AH72" i="10" s="1"/>
  <c r="AI72" i="10" s="1"/>
  <c r="AJ72" i="10" s="1"/>
  <c r="AK72" i="10" s="1"/>
  <c r="AL72" i="10" s="1"/>
  <c r="AM72" i="10" s="1"/>
  <c r="AN72" i="10" s="1"/>
  <c r="AO72" i="10" s="1"/>
  <c r="AP72" i="10" s="1"/>
  <c r="AQ72" i="10" s="1"/>
  <c r="AR72" i="10" s="1"/>
  <c r="AS72" i="10" s="1"/>
  <c r="AT72" i="10" s="1"/>
  <c r="AU72" i="10" s="1"/>
  <c r="AV72" i="10" s="1"/>
  <c r="AW72" i="10" s="1"/>
  <c r="AX72" i="10" s="1"/>
  <c r="AY72" i="10" s="1"/>
  <c r="AZ72" i="10" s="1"/>
  <c r="BA72" i="10" s="1"/>
  <c r="BB72" i="10" s="1"/>
  <c r="BC72" i="10" s="1"/>
  <c r="BD72" i="10" s="1"/>
  <c r="BE72" i="10" s="1"/>
  <c r="BF72" i="10" s="1"/>
  <c r="BG72" i="10" s="1"/>
  <c r="BH72" i="10" s="1"/>
  <c r="BI72" i="10" s="1"/>
  <c r="RW72" i="10"/>
  <c r="RX72" i="10" s="1"/>
  <c r="RY72" i="10" s="1"/>
  <c r="RZ72" i="10" s="1"/>
  <c r="SA72" i="10" s="1"/>
  <c r="SB72" i="10" s="1"/>
  <c r="SC72" i="10" s="1"/>
  <c r="SD72" i="10" s="1"/>
  <c r="SE72" i="10" s="1"/>
  <c r="SF72" i="10" s="1"/>
  <c r="SG72" i="10" s="1"/>
  <c r="SH72" i="10" s="1"/>
  <c r="SI72" i="10" s="1"/>
  <c r="SJ72" i="10" s="1"/>
  <c r="SK72" i="10" s="1"/>
  <c r="SL72" i="10" s="1"/>
  <c r="SM72" i="10" s="1"/>
  <c r="SN72" i="10" s="1"/>
  <c r="SO72" i="10" s="1"/>
  <c r="SP72" i="10" s="1"/>
  <c r="SQ72" i="10" s="1"/>
  <c r="SR72" i="10" s="1"/>
  <c r="SS72" i="10" s="1"/>
  <c r="ST72" i="10" s="1"/>
  <c r="SU72" i="10" s="1"/>
  <c r="SV72" i="10" s="1"/>
  <c r="SW72" i="10" s="1"/>
  <c r="SX72" i="10" s="1"/>
  <c r="SY72" i="10" s="1"/>
  <c r="SZ72" i="10" s="1"/>
  <c r="TA72" i="10" s="1"/>
  <c r="TB72" i="10" s="1"/>
  <c r="TC72" i="10" s="1"/>
  <c r="TD72" i="10" s="1"/>
  <c r="TE72" i="10" s="1"/>
  <c r="TF72" i="10" s="1"/>
  <c r="TG72" i="10" s="1"/>
  <c r="TH72" i="10" s="1"/>
  <c r="TI72" i="10" s="1"/>
  <c r="TJ72" i="10" s="1"/>
  <c r="TK72" i="10" s="1"/>
  <c r="TL72" i="10" s="1"/>
  <c r="TM72" i="10" s="1"/>
  <c r="TN72" i="10" s="1"/>
  <c r="TO72" i="10" s="1"/>
  <c r="TP72" i="10" s="1"/>
  <c r="TQ72" i="10" s="1"/>
  <c r="TR72" i="10" s="1"/>
  <c r="TS72" i="10" s="1"/>
  <c r="TT72" i="10" s="1"/>
  <c r="TU72" i="10" s="1"/>
  <c r="TV72" i="10" s="1"/>
  <c r="TW72" i="10" s="1"/>
  <c r="TX72" i="10" s="1"/>
  <c r="TY72" i="10" s="1"/>
  <c r="TZ72" i="10" s="1"/>
  <c r="UA72" i="10" s="1"/>
  <c r="UB72" i="10" s="1"/>
  <c r="UC72" i="10" s="1"/>
  <c r="UD72" i="10" s="1"/>
  <c r="UE72" i="10" s="1"/>
  <c r="UF72" i="10" s="1"/>
  <c r="UG72" i="10" s="1"/>
  <c r="UH72" i="10" s="1"/>
  <c r="UI72" i="10" s="1"/>
  <c r="UJ72" i="10" s="1"/>
  <c r="UK72" i="10" s="1"/>
  <c r="UL72" i="10" s="1"/>
  <c r="UM72" i="10" s="1"/>
  <c r="UN72" i="10" s="1"/>
  <c r="UO72" i="10" s="1"/>
  <c r="UP72" i="10" s="1"/>
  <c r="UQ72" i="10" s="1"/>
  <c r="UR72" i="10" s="1"/>
  <c r="US72" i="10" s="1"/>
  <c r="UT72" i="10" s="1"/>
  <c r="UU72" i="10" s="1"/>
  <c r="UV72" i="10" s="1"/>
  <c r="UW72" i="10" s="1"/>
  <c r="UX72" i="10" s="1"/>
  <c r="UY72" i="10" s="1"/>
  <c r="UZ72" i="10" s="1"/>
  <c r="VA72" i="10" s="1"/>
  <c r="VB72" i="10" s="1"/>
  <c r="VC72" i="10" s="1"/>
  <c r="VD72" i="10" s="1"/>
  <c r="VE72" i="10" s="1"/>
  <c r="VF72" i="10" s="1"/>
  <c r="VG72" i="10" s="1"/>
  <c r="VH72" i="10" s="1"/>
  <c r="VI72" i="10" s="1"/>
  <c r="VJ72" i="10" s="1"/>
  <c r="VK72" i="10" s="1"/>
  <c r="VL72" i="10" s="1"/>
  <c r="VM72" i="10" s="1"/>
  <c r="VN72" i="10" s="1"/>
  <c r="VO72" i="10" s="1"/>
  <c r="VP72" i="10" s="1"/>
  <c r="VQ72" i="10" s="1"/>
  <c r="VR72" i="10" s="1"/>
  <c r="VS72" i="10" s="1"/>
  <c r="VT72" i="10" s="1"/>
  <c r="VU72" i="10" s="1"/>
  <c r="VV72" i="10" s="1"/>
  <c r="VW72" i="10" s="1"/>
  <c r="VX72" i="10" s="1"/>
  <c r="VY72" i="10" s="1"/>
  <c r="VZ72" i="10" s="1"/>
  <c r="WA72" i="10" s="1"/>
  <c r="WB72" i="10" s="1"/>
  <c r="WC72" i="10" s="1"/>
  <c r="WD72" i="10" s="1"/>
  <c r="WE72" i="10" s="1"/>
  <c r="WF72" i="10" s="1"/>
  <c r="WG72" i="10" s="1"/>
  <c r="WH72" i="10" s="1"/>
  <c r="WI72" i="10" s="1"/>
  <c r="WJ72" i="10" s="1"/>
  <c r="WK72" i="10" s="1"/>
  <c r="WL72" i="10" s="1"/>
  <c r="IO72" i="10"/>
  <c r="IP72" i="10" s="1"/>
  <c r="IQ72" i="10" s="1"/>
  <c r="IR72" i="10" s="1"/>
  <c r="IS72" i="10" s="1"/>
  <c r="IT72" i="10" s="1"/>
  <c r="IU72" i="10" s="1"/>
  <c r="IV72" i="10" s="1"/>
  <c r="IW72" i="10" s="1"/>
  <c r="IX72" i="10" s="1"/>
  <c r="IY72" i="10" s="1"/>
  <c r="IZ72" i="10" s="1"/>
  <c r="JA72" i="10" s="1"/>
  <c r="JB72" i="10" s="1"/>
  <c r="JC72" i="10" s="1"/>
  <c r="JD72" i="10" s="1"/>
  <c r="JE72" i="10" s="1"/>
  <c r="JF72" i="10" s="1"/>
  <c r="JG72" i="10" s="1"/>
  <c r="JH72" i="10" s="1"/>
  <c r="JI72" i="10" s="1"/>
  <c r="JJ72" i="10" s="1"/>
  <c r="JK72" i="10" s="1"/>
  <c r="JL72" i="10" s="1"/>
  <c r="JM72" i="10" s="1"/>
  <c r="JN72" i="10" s="1"/>
  <c r="JO72" i="10" s="1"/>
  <c r="JP72" i="10" s="1"/>
  <c r="JQ72" i="10" s="1"/>
  <c r="JR72" i="10" s="1"/>
  <c r="JS72" i="10" s="1"/>
  <c r="JT72" i="10" s="1"/>
  <c r="JU72" i="10" s="1"/>
  <c r="JV72" i="10" s="1"/>
  <c r="JW72" i="10" s="1"/>
  <c r="JX72" i="10" s="1"/>
  <c r="JY72" i="10" s="1"/>
  <c r="JZ72" i="10" s="1"/>
  <c r="KA72" i="10" s="1"/>
  <c r="KB72" i="10" s="1"/>
  <c r="KC72" i="10" s="1"/>
  <c r="KD72" i="10" s="1"/>
  <c r="KE72" i="10" s="1"/>
  <c r="KF72" i="10" s="1"/>
  <c r="KG72" i="10" s="1"/>
  <c r="KH72" i="10" s="1"/>
  <c r="KI72" i="10" s="1"/>
  <c r="KJ72" i="10" s="1"/>
  <c r="KK72" i="10" s="1"/>
  <c r="KL72" i="10" s="1"/>
  <c r="KM72" i="10" s="1"/>
  <c r="KN72" i="10" s="1"/>
  <c r="KO72" i="10" s="1"/>
  <c r="EE66" i="10"/>
  <c r="TV23" i="10"/>
  <c r="TX19" i="10"/>
  <c r="TT25" i="10"/>
  <c r="TP29" i="10"/>
  <c r="TR27" i="10"/>
  <c r="AA120" i="8" l="1"/>
  <c r="EF66" i="10"/>
  <c r="NF73" i="10"/>
  <c r="NG73" i="10" s="1"/>
  <c r="NH73" i="10" s="1"/>
  <c r="NI73" i="10" s="1"/>
  <c r="NJ73" i="10" s="1"/>
  <c r="NK73" i="10" s="1"/>
  <c r="NL73" i="10" s="1"/>
  <c r="NM73" i="10" s="1"/>
  <c r="NN73" i="10" s="1"/>
  <c r="NO73" i="10" s="1"/>
  <c r="NP73" i="10" s="1"/>
  <c r="NQ73" i="10" s="1"/>
  <c r="NR73" i="10" s="1"/>
  <c r="NS73" i="10" s="1"/>
  <c r="NT73" i="10" s="1"/>
  <c r="NU73" i="10" s="1"/>
  <c r="NV73" i="10" s="1"/>
  <c r="NW73" i="10" s="1"/>
  <c r="NX73" i="10" s="1"/>
  <c r="NY73" i="10" s="1"/>
  <c r="NZ73" i="10" s="1"/>
  <c r="OA73" i="10" s="1"/>
  <c r="OB73" i="10" s="1"/>
  <c r="OC73" i="10" s="1"/>
  <c r="OD73" i="10" s="1"/>
  <c r="OE73" i="10" s="1"/>
  <c r="OF73" i="10" s="1"/>
  <c r="OG73" i="10" s="1"/>
  <c r="OH73" i="10" s="1"/>
  <c r="OI73" i="10" s="1"/>
  <c r="OJ73" i="10" s="1"/>
  <c r="OK73" i="10" s="1"/>
  <c r="OL73" i="10" s="1"/>
  <c r="OM73" i="10" s="1"/>
  <c r="ON73" i="10" s="1"/>
  <c r="OO73" i="10" s="1"/>
  <c r="OP73" i="10" s="1"/>
  <c r="OQ73" i="10" s="1"/>
  <c r="OR73" i="10" s="1"/>
  <c r="OS73" i="10" s="1"/>
  <c r="OT73" i="10" s="1"/>
  <c r="OU73" i="10" s="1"/>
  <c r="OV73" i="10" s="1"/>
  <c r="OW73" i="10" s="1"/>
  <c r="OX73" i="10" s="1"/>
  <c r="OY73" i="10" s="1"/>
  <c r="OZ73" i="10" s="1"/>
  <c r="PA73" i="10" s="1"/>
  <c r="PB73" i="10" s="1"/>
  <c r="PC73" i="10" s="1"/>
  <c r="PD73" i="10" s="1"/>
  <c r="PE73" i="10" s="1"/>
  <c r="PF73" i="10" s="1"/>
  <c r="PG73" i="10" s="1"/>
  <c r="G73" i="10"/>
  <c r="H73" i="10" s="1"/>
  <c r="I73" i="10" s="1"/>
  <c r="J73" i="10" s="1"/>
  <c r="K73" i="10" s="1"/>
  <c r="L73" i="10" s="1"/>
  <c r="M73" i="10" s="1"/>
  <c r="N73" i="10" s="1"/>
  <c r="O73" i="10" s="1"/>
  <c r="P73" i="10" s="1"/>
  <c r="Q73" i="10" s="1"/>
  <c r="R73" i="10" s="1"/>
  <c r="S73" i="10" s="1"/>
  <c r="T73" i="10" s="1"/>
  <c r="U73" i="10" s="1"/>
  <c r="V73" i="10" s="1"/>
  <c r="W73" i="10" s="1"/>
  <c r="X73" i="10" s="1"/>
  <c r="Y73" i="10" s="1"/>
  <c r="Z73" i="10" s="1"/>
  <c r="AA73" i="10" s="1"/>
  <c r="AB73" i="10" s="1"/>
  <c r="AC73" i="10" s="1"/>
  <c r="AD73" i="10" s="1"/>
  <c r="AE73" i="10" s="1"/>
  <c r="AF73" i="10" s="1"/>
  <c r="AG73" i="10" s="1"/>
  <c r="AH73" i="10" s="1"/>
  <c r="AI73" i="10" s="1"/>
  <c r="AJ73" i="10" s="1"/>
  <c r="AK73" i="10" s="1"/>
  <c r="AL73" i="10" s="1"/>
  <c r="AM73" i="10" s="1"/>
  <c r="AN73" i="10" s="1"/>
  <c r="AO73" i="10" s="1"/>
  <c r="AP73" i="10" s="1"/>
  <c r="AQ73" i="10" s="1"/>
  <c r="AR73" i="10" s="1"/>
  <c r="AS73" i="10" s="1"/>
  <c r="AT73" i="10" s="1"/>
  <c r="AU73" i="10" s="1"/>
  <c r="AV73" i="10" s="1"/>
  <c r="AW73" i="10" s="1"/>
  <c r="AX73" i="10" s="1"/>
  <c r="AY73" i="10" s="1"/>
  <c r="AZ73" i="10" s="1"/>
  <c r="BA73" i="10" s="1"/>
  <c r="BB73" i="10" s="1"/>
  <c r="BC73" i="10" s="1"/>
  <c r="BD73" i="10" s="1"/>
  <c r="BE73" i="10" s="1"/>
  <c r="BF73" i="10" s="1"/>
  <c r="BG73" i="10" s="1"/>
  <c r="BH73" i="10" s="1"/>
  <c r="BI73" i="10" s="1"/>
  <c r="BJ73" i="10" s="1"/>
  <c r="RW73" i="10"/>
  <c r="RX73" i="10" s="1"/>
  <c r="RY73" i="10" s="1"/>
  <c r="RZ73" i="10" s="1"/>
  <c r="SA73" i="10" s="1"/>
  <c r="SB73" i="10" s="1"/>
  <c r="SC73" i="10" s="1"/>
  <c r="SD73" i="10" s="1"/>
  <c r="SE73" i="10" s="1"/>
  <c r="SF73" i="10" s="1"/>
  <c r="SG73" i="10" s="1"/>
  <c r="SH73" i="10" s="1"/>
  <c r="SI73" i="10" s="1"/>
  <c r="SJ73" i="10" s="1"/>
  <c r="SK73" i="10" s="1"/>
  <c r="SL73" i="10" s="1"/>
  <c r="SM73" i="10" s="1"/>
  <c r="SN73" i="10" s="1"/>
  <c r="SO73" i="10" s="1"/>
  <c r="SP73" i="10" s="1"/>
  <c r="SQ73" i="10" s="1"/>
  <c r="SR73" i="10" s="1"/>
  <c r="SS73" i="10" s="1"/>
  <c r="ST73" i="10" s="1"/>
  <c r="SU73" i="10" s="1"/>
  <c r="SV73" i="10" s="1"/>
  <c r="SW73" i="10" s="1"/>
  <c r="SX73" i="10" s="1"/>
  <c r="SY73" i="10" s="1"/>
  <c r="SZ73" i="10" s="1"/>
  <c r="TA73" i="10" s="1"/>
  <c r="TB73" i="10" s="1"/>
  <c r="TC73" i="10" s="1"/>
  <c r="TD73" i="10" s="1"/>
  <c r="TE73" i="10" s="1"/>
  <c r="TF73" i="10" s="1"/>
  <c r="TG73" i="10" s="1"/>
  <c r="TH73" i="10" s="1"/>
  <c r="TI73" i="10" s="1"/>
  <c r="TJ73" i="10" s="1"/>
  <c r="TK73" i="10" s="1"/>
  <c r="TL73" i="10" s="1"/>
  <c r="TM73" i="10" s="1"/>
  <c r="TN73" i="10" s="1"/>
  <c r="TO73" i="10" s="1"/>
  <c r="TP73" i="10" s="1"/>
  <c r="TQ73" i="10" s="1"/>
  <c r="TR73" i="10" s="1"/>
  <c r="TS73" i="10" s="1"/>
  <c r="TT73" i="10" s="1"/>
  <c r="TU73" i="10" s="1"/>
  <c r="TV73" i="10" s="1"/>
  <c r="TW73" i="10" s="1"/>
  <c r="TX73" i="10" s="1"/>
  <c r="TY73" i="10" s="1"/>
  <c r="TZ73" i="10" s="1"/>
  <c r="UA73" i="10" s="1"/>
  <c r="UB73" i="10" s="1"/>
  <c r="UC73" i="10" s="1"/>
  <c r="UD73" i="10" s="1"/>
  <c r="UE73" i="10" s="1"/>
  <c r="UF73" i="10" s="1"/>
  <c r="UG73" i="10" s="1"/>
  <c r="UH73" i="10" s="1"/>
  <c r="UI73" i="10" s="1"/>
  <c r="UJ73" i="10" s="1"/>
  <c r="UK73" i="10" s="1"/>
  <c r="UL73" i="10" s="1"/>
  <c r="UM73" i="10" s="1"/>
  <c r="UN73" i="10" s="1"/>
  <c r="UO73" i="10" s="1"/>
  <c r="UP73" i="10" s="1"/>
  <c r="UQ73" i="10" s="1"/>
  <c r="UR73" i="10" s="1"/>
  <c r="US73" i="10" s="1"/>
  <c r="UT73" i="10" s="1"/>
  <c r="UU73" i="10" s="1"/>
  <c r="UV73" i="10" s="1"/>
  <c r="UW73" i="10" s="1"/>
  <c r="UX73" i="10" s="1"/>
  <c r="UY73" i="10" s="1"/>
  <c r="UZ73" i="10" s="1"/>
  <c r="VA73" i="10" s="1"/>
  <c r="VB73" i="10" s="1"/>
  <c r="VC73" i="10" s="1"/>
  <c r="VD73" i="10" s="1"/>
  <c r="VE73" i="10" s="1"/>
  <c r="VF73" i="10" s="1"/>
  <c r="VG73" i="10" s="1"/>
  <c r="VH73" i="10" s="1"/>
  <c r="VI73" i="10" s="1"/>
  <c r="VJ73" i="10" s="1"/>
  <c r="VK73" i="10" s="1"/>
  <c r="VL73" i="10" s="1"/>
  <c r="VM73" i="10" s="1"/>
  <c r="VN73" i="10" s="1"/>
  <c r="VO73" i="10" s="1"/>
  <c r="VP73" i="10" s="1"/>
  <c r="VQ73" i="10" s="1"/>
  <c r="VR73" i="10" s="1"/>
  <c r="VS73" i="10" s="1"/>
  <c r="VT73" i="10" s="1"/>
  <c r="VU73" i="10" s="1"/>
  <c r="VV73" i="10" s="1"/>
  <c r="VW73" i="10" s="1"/>
  <c r="VX73" i="10" s="1"/>
  <c r="VY73" i="10" s="1"/>
  <c r="VZ73" i="10" s="1"/>
  <c r="WA73" i="10" s="1"/>
  <c r="WB73" i="10" s="1"/>
  <c r="WC73" i="10" s="1"/>
  <c r="WD73" i="10" s="1"/>
  <c r="WE73" i="10" s="1"/>
  <c r="WF73" i="10" s="1"/>
  <c r="WG73" i="10" s="1"/>
  <c r="WH73" i="10" s="1"/>
  <c r="WI73" i="10" s="1"/>
  <c r="WJ73" i="10" s="1"/>
  <c r="WK73" i="10" s="1"/>
  <c r="WL73" i="10" s="1"/>
  <c r="IO73" i="10"/>
  <c r="IP73" i="10" s="1"/>
  <c r="IQ73" i="10" s="1"/>
  <c r="IR73" i="10" s="1"/>
  <c r="IS73" i="10" s="1"/>
  <c r="IT73" i="10" s="1"/>
  <c r="IU73" i="10" s="1"/>
  <c r="IV73" i="10" s="1"/>
  <c r="IW73" i="10" s="1"/>
  <c r="IX73" i="10" s="1"/>
  <c r="IY73" i="10" s="1"/>
  <c r="IZ73" i="10" s="1"/>
  <c r="JA73" i="10" s="1"/>
  <c r="JB73" i="10" s="1"/>
  <c r="JC73" i="10" s="1"/>
  <c r="JD73" i="10" s="1"/>
  <c r="JE73" i="10" s="1"/>
  <c r="JF73" i="10" s="1"/>
  <c r="JG73" i="10" s="1"/>
  <c r="JH73" i="10" s="1"/>
  <c r="JI73" i="10" s="1"/>
  <c r="JJ73" i="10" s="1"/>
  <c r="JK73" i="10" s="1"/>
  <c r="JL73" i="10" s="1"/>
  <c r="JM73" i="10" s="1"/>
  <c r="JN73" i="10" s="1"/>
  <c r="JO73" i="10" s="1"/>
  <c r="JP73" i="10" s="1"/>
  <c r="JQ73" i="10" s="1"/>
  <c r="JR73" i="10" s="1"/>
  <c r="JS73" i="10" s="1"/>
  <c r="JT73" i="10" s="1"/>
  <c r="JU73" i="10" s="1"/>
  <c r="JV73" i="10" s="1"/>
  <c r="JW73" i="10" s="1"/>
  <c r="JX73" i="10" s="1"/>
  <c r="JY73" i="10" s="1"/>
  <c r="JZ73" i="10" s="1"/>
  <c r="KA73" i="10" s="1"/>
  <c r="KB73" i="10" s="1"/>
  <c r="KC73" i="10" s="1"/>
  <c r="KD73" i="10" s="1"/>
  <c r="KE73" i="10" s="1"/>
  <c r="KF73" i="10" s="1"/>
  <c r="KG73" i="10" s="1"/>
  <c r="KH73" i="10" s="1"/>
  <c r="KI73" i="10" s="1"/>
  <c r="KJ73" i="10" s="1"/>
  <c r="KK73" i="10" s="1"/>
  <c r="KL73" i="10" s="1"/>
  <c r="KM73" i="10" s="1"/>
  <c r="KN73" i="10" s="1"/>
  <c r="KO73" i="10" s="1"/>
  <c r="KP73" i="10" s="1"/>
  <c r="DX73" i="10"/>
  <c r="DY73" i="10" s="1"/>
  <c r="DZ73" i="10" s="1"/>
  <c r="EA73" i="10" s="1"/>
  <c r="EB73" i="10" s="1"/>
  <c r="EC73" i="10" s="1"/>
  <c r="ED73" i="10" s="1"/>
  <c r="EE73" i="10" s="1"/>
  <c r="EF73" i="10" s="1"/>
  <c r="EG73" i="10" s="1"/>
  <c r="EH73" i="10" s="1"/>
  <c r="EI73" i="10" s="1"/>
  <c r="EJ73" i="10" s="1"/>
  <c r="EK73" i="10" s="1"/>
  <c r="EL73" i="10" s="1"/>
  <c r="EM73" i="10" s="1"/>
  <c r="EN73" i="10" s="1"/>
  <c r="EO73" i="10" s="1"/>
  <c r="EP73" i="10" s="1"/>
  <c r="EQ73" i="10" s="1"/>
  <c r="ER73" i="10" s="1"/>
  <c r="ES73" i="10" s="1"/>
  <c r="ET73" i="10" s="1"/>
  <c r="EU73" i="10" s="1"/>
  <c r="EV73" i="10" s="1"/>
  <c r="EW73" i="10" s="1"/>
  <c r="EX73" i="10" s="1"/>
  <c r="EY73" i="10" s="1"/>
  <c r="EZ73" i="10" s="1"/>
  <c r="FA73" i="10" s="1"/>
  <c r="FB73" i="10" s="1"/>
  <c r="FC73" i="10" s="1"/>
  <c r="FD73" i="10" s="1"/>
  <c r="FE73" i="10" s="1"/>
  <c r="FF73" i="10" s="1"/>
  <c r="FG73" i="10" s="1"/>
  <c r="FH73" i="10" s="1"/>
  <c r="FI73" i="10" s="1"/>
  <c r="FJ73" i="10" s="1"/>
  <c r="FK73" i="10" s="1"/>
  <c r="FL73" i="10" s="1"/>
  <c r="FM73" i="10" s="1"/>
  <c r="FN73" i="10" s="1"/>
  <c r="FO73" i="10" s="1"/>
  <c r="FP73" i="10" s="1"/>
  <c r="FQ73" i="10" s="1"/>
  <c r="FR73" i="10" s="1"/>
  <c r="FS73" i="10" s="1"/>
  <c r="FT73" i="10" s="1"/>
  <c r="FU73" i="10" s="1"/>
  <c r="FV73" i="10" s="1"/>
  <c r="FW73" i="10" s="1"/>
  <c r="FX73" i="10" s="1"/>
  <c r="FY73" i="10" s="1"/>
  <c r="C74" i="10"/>
  <c r="TS27" i="10"/>
  <c r="TU25" i="10"/>
  <c r="TY19" i="10"/>
  <c r="TQ29" i="10"/>
  <c r="TW23" i="10"/>
  <c r="AB120" i="8" l="1"/>
  <c r="EG66" i="10"/>
  <c r="IO74" i="10"/>
  <c r="IP74" i="10" s="1"/>
  <c r="IQ74" i="10" s="1"/>
  <c r="IR74" i="10" s="1"/>
  <c r="IS74" i="10" s="1"/>
  <c r="IT74" i="10" s="1"/>
  <c r="IU74" i="10" s="1"/>
  <c r="IV74" i="10" s="1"/>
  <c r="IW74" i="10" s="1"/>
  <c r="IX74" i="10" s="1"/>
  <c r="IY74" i="10" s="1"/>
  <c r="IZ74" i="10" s="1"/>
  <c r="JA74" i="10" s="1"/>
  <c r="JB74" i="10" s="1"/>
  <c r="JC74" i="10" s="1"/>
  <c r="JD74" i="10" s="1"/>
  <c r="JE74" i="10" s="1"/>
  <c r="JF74" i="10" s="1"/>
  <c r="JG74" i="10" s="1"/>
  <c r="JH74" i="10" s="1"/>
  <c r="JI74" i="10" s="1"/>
  <c r="JJ74" i="10" s="1"/>
  <c r="JK74" i="10" s="1"/>
  <c r="JL74" i="10" s="1"/>
  <c r="JM74" i="10" s="1"/>
  <c r="JN74" i="10" s="1"/>
  <c r="JO74" i="10" s="1"/>
  <c r="JP74" i="10" s="1"/>
  <c r="JQ74" i="10" s="1"/>
  <c r="JR74" i="10" s="1"/>
  <c r="JS74" i="10" s="1"/>
  <c r="JT74" i="10" s="1"/>
  <c r="JU74" i="10" s="1"/>
  <c r="JV74" i="10" s="1"/>
  <c r="JW74" i="10" s="1"/>
  <c r="JX74" i="10" s="1"/>
  <c r="JY74" i="10" s="1"/>
  <c r="JZ74" i="10" s="1"/>
  <c r="KA74" i="10" s="1"/>
  <c r="KB74" i="10" s="1"/>
  <c r="KC74" i="10" s="1"/>
  <c r="KD74" i="10" s="1"/>
  <c r="KE74" i="10" s="1"/>
  <c r="KF74" i="10" s="1"/>
  <c r="KG74" i="10" s="1"/>
  <c r="KH74" i="10" s="1"/>
  <c r="KI74" i="10" s="1"/>
  <c r="KJ74" i="10" s="1"/>
  <c r="KK74" i="10" s="1"/>
  <c r="KL74" i="10" s="1"/>
  <c r="KM74" i="10" s="1"/>
  <c r="KN74" i="10" s="1"/>
  <c r="KO74" i="10" s="1"/>
  <c r="KP74" i="10" s="1"/>
  <c r="KQ74" i="10" s="1"/>
  <c r="G74" i="10"/>
  <c r="H74" i="10" s="1"/>
  <c r="I74" i="10" s="1"/>
  <c r="J74" i="10" s="1"/>
  <c r="K74" i="10" s="1"/>
  <c r="L74" i="10" s="1"/>
  <c r="M74" i="10" s="1"/>
  <c r="N74" i="10" s="1"/>
  <c r="O74" i="10" s="1"/>
  <c r="P74" i="10" s="1"/>
  <c r="Q74" i="10" s="1"/>
  <c r="R74" i="10" s="1"/>
  <c r="S74" i="10" s="1"/>
  <c r="T74" i="10" s="1"/>
  <c r="U74" i="10" s="1"/>
  <c r="V74" i="10" s="1"/>
  <c r="W74" i="10" s="1"/>
  <c r="X74" i="10" s="1"/>
  <c r="Y74" i="10" s="1"/>
  <c r="Z74" i="10" s="1"/>
  <c r="AA74" i="10" s="1"/>
  <c r="AB74" i="10" s="1"/>
  <c r="AC74" i="10" s="1"/>
  <c r="AD74" i="10" s="1"/>
  <c r="AE74" i="10" s="1"/>
  <c r="AF74" i="10" s="1"/>
  <c r="AG74" i="10" s="1"/>
  <c r="AH74" i="10" s="1"/>
  <c r="AI74" i="10" s="1"/>
  <c r="AJ74" i="10" s="1"/>
  <c r="AK74" i="10" s="1"/>
  <c r="AL74" i="10" s="1"/>
  <c r="AM74" i="10" s="1"/>
  <c r="AN74" i="10" s="1"/>
  <c r="AO74" i="10" s="1"/>
  <c r="AP74" i="10" s="1"/>
  <c r="AQ74" i="10" s="1"/>
  <c r="AR74" i="10" s="1"/>
  <c r="AS74" i="10" s="1"/>
  <c r="AT74" i="10" s="1"/>
  <c r="AU74" i="10" s="1"/>
  <c r="AV74" i="10" s="1"/>
  <c r="AW74" i="10" s="1"/>
  <c r="AX74" i="10" s="1"/>
  <c r="AY74" i="10" s="1"/>
  <c r="AZ74" i="10" s="1"/>
  <c r="BA74" i="10" s="1"/>
  <c r="BB74" i="10" s="1"/>
  <c r="BC74" i="10" s="1"/>
  <c r="BD74" i="10" s="1"/>
  <c r="BE74" i="10" s="1"/>
  <c r="BF74" i="10" s="1"/>
  <c r="BG74" i="10" s="1"/>
  <c r="BH74" i="10" s="1"/>
  <c r="BI74" i="10" s="1"/>
  <c r="BJ74" i="10" s="1"/>
  <c r="BK74" i="10" s="1"/>
  <c r="RW74" i="10"/>
  <c r="RX74" i="10" s="1"/>
  <c r="RY74" i="10" s="1"/>
  <c r="RZ74" i="10" s="1"/>
  <c r="SA74" i="10" s="1"/>
  <c r="SB74" i="10" s="1"/>
  <c r="SC74" i="10" s="1"/>
  <c r="SD74" i="10" s="1"/>
  <c r="SE74" i="10" s="1"/>
  <c r="SF74" i="10" s="1"/>
  <c r="SG74" i="10" s="1"/>
  <c r="SH74" i="10" s="1"/>
  <c r="SI74" i="10" s="1"/>
  <c r="SJ74" i="10" s="1"/>
  <c r="SK74" i="10" s="1"/>
  <c r="SL74" i="10" s="1"/>
  <c r="SM74" i="10" s="1"/>
  <c r="SN74" i="10" s="1"/>
  <c r="SO74" i="10" s="1"/>
  <c r="SP74" i="10" s="1"/>
  <c r="SQ74" i="10" s="1"/>
  <c r="SR74" i="10" s="1"/>
  <c r="SS74" i="10" s="1"/>
  <c r="ST74" i="10" s="1"/>
  <c r="SU74" i="10" s="1"/>
  <c r="SV74" i="10" s="1"/>
  <c r="SW74" i="10" s="1"/>
  <c r="SX74" i="10" s="1"/>
  <c r="SY74" i="10" s="1"/>
  <c r="SZ74" i="10" s="1"/>
  <c r="TA74" i="10" s="1"/>
  <c r="TB74" i="10" s="1"/>
  <c r="TC74" i="10" s="1"/>
  <c r="TD74" i="10" s="1"/>
  <c r="TE74" i="10" s="1"/>
  <c r="TF74" i="10" s="1"/>
  <c r="TG74" i="10" s="1"/>
  <c r="TH74" i="10" s="1"/>
  <c r="TI74" i="10" s="1"/>
  <c r="TJ74" i="10" s="1"/>
  <c r="TK74" i="10" s="1"/>
  <c r="TL74" i="10" s="1"/>
  <c r="TM74" i="10" s="1"/>
  <c r="TN74" i="10" s="1"/>
  <c r="TO74" i="10" s="1"/>
  <c r="TP74" i="10" s="1"/>
  <c r="TQ74" i="10" s="1"/>
  <c r="TR74" i="10" s="1"/>
  <c r="TS74" i="10" s="1"/>
  <c r="TT74" i="10" s="1"/>
  <c r="TU74" i="10" s="1"/>
  <c r="TV74" i="10" s="1"/>
  <c r="TW74" i="10" s="1"/>
  <c r="TX74" i="10" s="1"/>
  <c r="TY74" i="10" s="1"/>
  <c r="TZ74" i="10" s="1"/>
  <c r="UA74" i="10" s="1"/>
  <c r="UB74" i="10" s="1"/>
  <c r="UC74" i="10" s="1"/>
  <c r="UD74" i="10" s="1"/>
  <c r="UE74" i="10" s="1"/>
  <c r="UF74" i="10" s="1"/>
  <c r="UG74" i="10" s="1"/>
  <c r="UH74" i="10" s="1"/>
  <c r="UI74" i="10" s="1"/>
  <c r="UJ74" i="10" s="1"/>
  <c r="UK74" i="10" s="1"/>
  <c r="UL74" i="10" s="1"/>
  <c r="UM74" i="10" s="1"/>
  <c r="UN74" i="10" s="1"/>
  <c r="UO74" i="10" s="1"/>
  <c r="UP74" i="10" s="1"/>
  <c r="UQ74" i="10" s="1"/>
  <c r="UR74" i="10" s="1"/>
  <c r="US74" i="10" s="1"/>
  <c r="UT74" i="10" s="1"/>
  <c r="UU74" i="10" s="1"/>
  <c r="UV74" i="10" s="1"/>
  <c r="UW74" i="10" s="1"/>
  <c r="UX74" i="10" s="1"/>
  <c r="UY74" i="10" s="1"/>
  <c r="UZ74" i="10" s="1"/>
  <c r="VA74" i="10" s="1"/>
  <c r="VB74" i="10" s="1"/>
  <c r="VC74" i="10" s="1"/>
  <c r="VD74" i="10" s="1"/>
  <c r="VE74" i="10" s="1"/>
  <c r="VF74" i="10" s="1"/>
  <c r="VG74" i="10" s="1"/>
  <c r="VH74" i="10" s="1"/>
  <c r="VI74" i="10" s="1"/>
  <c r="VJ74" i="10" s="1"/>
  <c r="VK74" i="10" s="1"/>
  <c r="VL74" i="10" s="1"/>
  <c r="VM74" i="10" s="1"/>
  <c r="VN74" i="10" s="1"/>
  <c r="VO74" i="10" s="1"/>
  <c r="VP74" i="10" s="1"/>
  <c r="VQ74" i="10" s="1"/>
  <c r="VR74" i="10" s="1"/>
  <c r="VS74" i="10" s="1"/>
  <c r="VT74" i="10" s="1"/>
  <c r="VU74" i="10" s="1"/>
  <c r="VV74" i="10" s="1"/>
  <c r="VW74" i="10" s="1"/>
  <c r="VX74" i="10" s="1"/>
  <c r="VY74" i="10" s="1"/>
  <c r="VZ74" i="10" s="1"/>
  <c r="WA74" i="10" s="1"/>
  <c r="WB74" i="10" s="1"/>
  <c r="WC74" i="10" s="1"/>
  <c r="WD74" i="10" s="1"/>
  <c r="WE74" i="10" s="1"/>
  <c r="WF74" i="10" s="1"/>
  <c r="WG74" i="10" s="1"/>
  <c r="WH74" i="10" s="1"/>
  <c r="WI74" i="10" s="1"/>
  <c r="WJ74" i="10" s="1"/>
  <c r="WK74" i="10" s="1"/>
  <c r="WL74" i="10" s="1"/>
  <c r="DX74" i="10"/>
  <c r="DY74" i="10" s="1"/>
  <c r="DZ74" i="10" s="1"/>
  <c r="EA74" i="10" s="1"/>
  <c r="EB74" i="10" s="1"/>
  <c r="EC74" i="10" s="1"/>
  <c r="ED74" i="10" s="1"/>
  <c r="EE74" i="10" s="1"/>
  <c r="EF74" i="10" s="1"/>
  <c r="EG74" i="10" s="1"/>
  <c r="EH74" i="10" s="1"/>
  <c r="EI74" i="10" s="1"/>
  <c r="EJ74" i="10" s="1"/>
  <c r="EK74" i="10" s="1"/>
  <c r="EL74" i="10" s="1"/>
  <c r="EM74" i="10" s="1"/>
  <c r="EN74" i="10" s="1"/>
  <c r="EO74" i="10" s="1"/>
  <c r="EP74" i="10" s="1"/>
  <c r="EQ74" i="10" s="1"/>
  <c r="ER74" i="10" s="1"/>
  <c r="ES74" i="10" s="1"/>
  <c r="ET74" i="10" s="1"/>
  <c r="EU74" i="10" s="1"/>
  <c r="EV74" i="10" s="1"/>
  <c r="EW74" i="10" s="1"/>
  <c r="EX74" i="10" s="1"/>
  <c r="EY74" i="10" s="1"/>
  <c r="EZ74" i="10" s="1"/>
  <c r="FA74" i="10" s="1"/>
  <c r="FB74" i="10" s="1"/>
  <c r="FC74" i="10" s="1"/>
  <c r="FD74" i="10" s="1"/>
  <c r="FE74" i="10" s="1"/>
  <c r="FF74" i="10" s="1"/>
  <c r="FG74" i="10" s="1"/>
  <c r="FH74" i="10" s="1"/>
  <c r="FI74" i="10" s="1"/>
  <c r="FJ74" i="10" s="1"/>
  <c r="FK74" i="10" s="1"/>
  <c r="FL74" i="10" s="1"/>
  <c r="FM74" i="10" s="1"/>
  <c r="FN74" i="10" s="1"/>
  <c r="FO74" i="10" s="1"/>
  <c r="FP74" i="10" s="1"/>
  <c r="FQ74" i="10" s="1"/>
  <c r="FR74" i="10" s="1"/>
  <c r="FS74" i="10" s="1"/>
  <c r="FT74" i="10" s="1"/>
  <c r="FU74" i="10" s="1"/>
  <c r="FV74" i="10" s="1"/>
  <c r="FW74" i="10" s="1"/>
  <c r="FX74" i="10" s="1"/>
  <c r="FY74" i="10" s="1"/>
  <c r="FZ74" i="10" s="1"/>
  <c r="C75" i="10"/>
  <c r="NF74" i="10"/>
  <c r="NG74" i="10" s="1"/>
  <c r="NH74" i="10" s="1"/>
  <c r="NI74" i="10" s="1"/>
  <c r="NJ74" i="10" s="1"/>
  <c r="NK74" i="10" s="1"/>
  <c r="NL74" i="10" s="1"/>
  <c r="NM74" i="10" s="1"/>
  <c r="NN74" i="10" s="1"/>
  <c r="NO74" i="10" s="1"/>
  <c r="NP74" i="10" s="1"/>
  <c r="NQ74" i="10" s="1"/>
  <c r="NR74" i="10" s="1"/>
  <c r="NS74" i="10" s="1"/>
  <c r="NT74" i="10" s="1"/>
  <c r="NU74" i="10" s="1"/>
  <c r="NV74" i="10" s="1"/>
  <c r="NW74" i="10" s="1"/>
  <c r="NX74" i="10" s="1"/>
  <c r="NY74" i="10" s="1"/>
  <c r="NZ74" i="10" s="1"/>
  <c r="OA74" i="10" s="1"/>
  <c r="OB74" i="10" s="1"/>
  <c r="OC74" i="10" s="1"/>
  <c r="OD74" i="10" s="1"/>
  <c r="OE74" i="10" s="1"/>
  <c r="OF74" i="10" s="1"/>
  <c r="OG74" i="10" s="1"/>
  <c r="OH74" i="10" s="1"/>
  <c r="OI74" i="10" s="1"/>
  <c r="OJ74" i="10" s="1"/>
  <c r="OK74" i="10" s="1"/>
  <c r="OL74" i="10" s="1"/>
  <c r="OM74" i="10" s="1"/>
  <c r="ON74" i="10" s="1"/>
  <c r="OO74" i="10" s="1"/>
  <c r="OP74" i="10" s="1"/>
  <c r="OQ74" i="10" s="1"/>
  <c r="OR74" i="10" s="1"/>
  <c r="OS74" i="10" s="1"/>
  <c r="OT74" i="10" s="1"/>
  <c r="OU74" i="10" s="1"/>
  <c r="OV74" i="10" s="1"/>
  <c r="OW74" i="10" s="1"/>
  <c r="OX74" i="10" s="1"/>
  <c r="OY74" i="10" s="1"/>
  <c r="OZ74" i="10" s="1"/>
  <c r="PA74" i="10" s="1"/>
  <c r="PB74" i="10" s="1"/>
  <c r="PC74" i="10" s="1"/>
  <c r="PD74" i="10" s="1"/>
  <c r="PE74" i="10" s="1"/>
  <c r="PF74" i="10" s="1"/>
  <c r="PG74" i="10" s="1"/>
  <c r="PH74" i="10" s="1"/>
  <c r="TX23" i="10"/>
  <c r="TR29" i="10"/>
  <c r="TZ19" i="10"/>
  <c r="TV25" i="10"/>
  <c r="TT27" i="10"/>
  <c r="AC120" i="8" l="1"/>
  <c r="G75" i="10"/>
  <c r="H75" i="10" s="1"/>
  <c r="I75" i="10" s="1"/>
  <c r="J75" i="10" s="1"/>
  <c r="K75" i="10" s="1"/>
  <c r="L75" i="10" s="1"/>
  <c r="M75" i="10" s="1"/>
  <c r="N75" i="10" s="1"/>
  <c r="O75" i="10" s="1"/>
  <c r="P75" i="10" s="1"/>
  <c r="Q75" i="10" s="1"/>
  <c r="R75" i="10" s="1"/>
  <c r="S75" i="10" s="1"/>
  <c r="T75" i="10" s="1"/>
  <c r="U75" i="10" s="1"/>
  <c r="V75" i="10" s="1"/>
  <c r="W75" i="10" s="1"/>
  <c r="X75" i="10" s="1"/>
  <c r="Y75" i="10" s="1"/>
  <c r="Z75" i="10" s="1"/>
  <c r="AA75" i="10" s="1"/>
  <c r="AB75" i="10" s="1"/>
  <c r="AC75" i="10" s="1"/>
  <c r="AD75" i="10" s="1"/>
  <c r="AE75" i="10" s="1"/>
  <c r="AF75" i="10" s="1"/>
  <c r="AG75" i="10" s="1"/>
  <c r="AH75" i="10" s="1"/>
  <c r="AI75" i="10" s="1"/>
  <c r="AJ75" i="10" s="1"/>
  <c r="AK75" i="10" s="1"/>
  <c r="AL75" i="10" s="1"/>
  <c r="AM75" i="10" s="1"/>
  <c r="AN75" i="10" s="1"/>
  <c r="AO75" i="10" s="1"/>
  <c r="AP75" i="10" s="1"/>
  <c r="AQ75" i="10" s="1"/>
  <c r="AR75" i="10" s="1"/>
  <c r="AS75" i="10" s="1"/>
  <c r="AT75" i="10" s="1"/>
  <c r="AU75" i="10" s="1"/>
  <c r="AV75" i="10" s="1"/>
  <c r="AW75" i="10" s="1"/>
  <c r="AX75" i="10" s="1"/>
  <c r="AY75" i="10" s="1"/>
  <c r="AZ75" i="10" s="1"/>
  <c r="BA75" i="10" s="1"/>
  <c r="BB75" i="10" s="1"/>
  <c r="BC75" i="10" s="1"/>
  <c r="BD75" i="10" s="1"/>
  <c r="BE75" i="10" s="1"/>
  <c r="BF75" i="10" s="1"/>
  <c r="BG75" i="10" s="1"/>
  <c r="BH75" i="10" s="1"/>
  <c r="BI75" i="10" s="1"/>
  <c r="BJ75" i="10" s="1"/>
  <c r="BK75" i="10" s="1"/>
  <c r="BL75" i="10" s="1"/>
  <c r="RW75" i="10"/>
  <c r="RX75" i="10" s="1"/>
  <c r="RY75" i="10" s="1"/>
  <c r="RZ75" i="10" s="1"/>
  <c r="SA75" i="10" s="1"/>
  <c r="SB75" i="10" s="1"/>
  <c r="SC75" i="10" s="1"/>
  <c r="SD75" i="10" s="1"/>
  <c r="SE75" i="10" s="1"/>
  <c r="SF75" i="10" s="1"/>
  <c r="SG75" i="10" s="1"/>
  <c r="SH75" i="10" s="1"/>
  <c r="SI75" i="10" s="1"/>
  <c r="SJ75" i="10" s="1"/>
  <c r="SK75" i="10" s="1"/>
  <c r="SL75" i="10" s="1"/>
  <c r="SM75" i="10" s="1"/>
  <c r="SN75" i="10" s="1"/>
  <c r="SO75" i="10" s="1"/>
  <c r="SP75" i="10" s="1"/>
  <c r="SQ75" i="10" s="1"/>
  <c r="SR75" i="10" s="1"/>
  <c r="SS75" i="10" s="1"/>
  <c r="ST75" i="10" s="1"/>
  <c r="SU75" i="10" s="1"/>
  <c r="SV75" i="10" s="1"/>
  <c r="SW75" i="10" s="1"/>
  <c r="SX75" i="10" s="1"/>
  <c r="SY75" i="10" s="1"/>
  <c r="SZ75" i="10" s="1"/>
  <c r="TA75" i="10" s="1"/>
  <c r="TB75" i="10" s="1"/>
  <c r="TC75" i="10" s="1"/>
  <c r="TD75" i="10" s="1"/>
  <c r="TE75" i="10" s="1"/>
  <c r="TF75" i="10" s="1"/>
  <c r="TG75" i="10" s="1"/>
  <c r="TH75" i="10" s="1"/>
  <c r="TI75" i="10" s="1"/>
  <c r="TJ75" i="10" s="1"/>
  <c r="TK75" i="10" s="1"/>
  <c r="TL75" i="10" s="1"/>
  <c r="TM75" i="10" s="1"/>
  <c r="TN75" i="10" s="1"/>
  <c r="TO75" i="10" s="1"/>
  <c r="TP75" i="10" s="1"/>
  <c r="TQ75" i="10" s="1"/>
  <c r="TR75" i="10" s="1"/>
  <c r="TS75" i="10" s="1"/>
  <c r="TT75" i="10" s="1"/>
  <c r="TU75" i="10" s="1"/>
  <c r="TV75" i="10" s="1"/>
  <c r="TW75" i="10" s="1"/>
  <c r="TX75" i="10" s="1"/>
  <c r="TY75" i="10" s="1"/>
  <c r="TZ75" i="10" s="1"/>
  <c r="UA75" i="10" s="1"/>
  <c r="UB75" i="10" s="1"/>
  <c r="UC75" i="10" s="1"/>
  <c r="UD75" i="10" s="1"/>
  <c r="UE75" i="10" s="1"/>
  <c r="UF75" i="10" s="1"/>
  <c r="UG75" i="10" s="1"/>
  <c r="UH75" i="10" s="1"/>
  <c r="UI75" i="10" s="1"/>
  <c r="UJ75" i="10" s="1"/>
  <c r="UK75" i="10" s="1"/>
  <c r="UL75" i="10" s="1"/>
  <c r="UM75" i="10" s="1"/>
  <c r="UN75" i="10" s="1"/>
  <c r="UO75" i="10" s="1"/>
  <c r="UP75" i="10" s="1"/>
  <c r="UQ75" i="10" s="1"/>
  <c r="UR75" i="10" s="1"/>
  <c r="US75" i="10" s="1"/>
  <c r="UT75" i="10" s="1"/>
  <c r="UU75" i="10" s="1"/>
  <c r="UV75" i="10" s="1"/>
  <c r="UW75" i="10" s="1"/>
  <c r="UX75" i="10" s="1"/>
  <c r="UY75" i="10" s="1"/>
  <c r="UZ75" i="10" s="1"/>
  <c r="VA75" i="10" s="1"/>
  <c r="VB75" i="10" s="1"/>
  <c r="VC75" i="10" s="1"/>
  <c r="VD75" i="10" s="1"/>
  <c r="VE75" i="10" s="1"/>
  <c r="VF75" i="10" s="1"/>
  <c r="VG75" i="10" s="1"/>
  <c r="VH75" i="10" s="1"/>
  <c r="VI75" i="10" s="1"/>
  <c r="VJ75" i="10" s="1"/>
  <c r="VK75" i="10" s="1"/>
  <c r="VL75" i="10" s="1"/>
  <c r="VM75" i="10" s="1"/>
  <c r="VN75" i="10" s="1"/>
  <c r="VO75" i="10" s="1"/>
  <c r="VP75" i="10" s="1"/>
  <c r="VQ75" i="10" s="1"/>
  <c r="VR75" i="10" s="1"/>
  <c r="VS75" i="10" s="1"/>
  <c r="VT75" i="10" s="1"/>
  <c r="VU75" i="10" s="1"/>
  <c r="VV75" i="10" s="1"/>
  <c r="VW75" i="10" s="1"/>
  <c r="VX75" i="10" s="1"/>
  <c r="VY75" i="10" s="1"/>
  <c r="VZ75" i="10" s="1"/>
  <c r="WA75" i="10" s="1"/>
  <c r="WB75" i="10" s="1"/>
  <c r="WC75" i="10" s="1"/>
  <c r="WD75" i="10" s="1"/>
  <c r="WE75" i="10" s="1"/>
  <c r="WF75" i="10" s="1"/>
  <c r="WG75" i="10" s="1"/>
  <c r="WH75" i="10" s="1"/>
  <c r="WI75" i="10" s="1"/>
  <c r="WJ75" i="10" s="1"/>
  <c r="WK75" i="10" s="1"/>
  <c r="WL75" i="10" s="1"/>
  <c r="C76" i="10"/>
  <c r="IO75" i="10"/>
  <c r="IP75" i="10" s="1"/>
  <c r="IQ75" i="10" s="1"/>
  <c r="IR75" i="10" s="1"/>
  <c r="IS75" i="10" s="1"/>
  <c r="IT75" i="10" s="1"/>
  <c r="IU75" i="10" s="1"/>
  <c r="IV75" i="10" s="1"/>
  <c r="IW75" i="10" s="1"/>
  <c r="IX75" i="10" s="1"/>
  <c r="IY75" i="10" s="1"/>
  <c r="IZ75" i="10" s="1"/>
  <c r="JA75" i="10" s="1"/>
  <c r="JB75" i="10" s="1"/>
  <c r="JC75" i="10" s="1"/>
  <c r="JD75" i="10" s="1"/>
  <c r="JE75" i="10" s="1"/>
  <c r="JF75" i="10" s="1"/>
  <c r="JG75" i="10" s="1"/>
  <c r="JH75" i="10" s="1"/>
  <c r="JI75" i="10" s="1"/>
  <c r="JJ75" i="10" s="1"/>
  <c r="JK75" i="10" s="1"/>
  <c r="JL75" i="10" s="1"/>
  <c r="JM75" i="10" s="1"/>
  <c r="JN75" i="10" s="1"/>
  <c r="JO75" i="10" s="1"/>
  <c r="JP75" i="10" s="1"/>
  <c r="JQ75" i="10" s="1"/>
  <c r="JR75" i="10" s="1"/>
  <c r="JS75" i="10" s="1"/>
  <c r="JT75" i="10" s="1"/>
  <c r="JU75" i="10" s="1"/>
  <c r="JV75" i="10" s="1"/>
  <c r="JW75" i="10" s="1"/>
  <c r="JX75" i="10" s="1"/>
  <c r="JY75" i="10" s="1"/>
  <c r="JZ75" i="10" s="1"/>
  <c r="KA75" i="10" s="1"/>
  <c r="KB75" i="10" s="1"/>
  <c r="KC75" i="10" s="1"/>
  <c r="KD75" i="10" s="1"/>
  <c r="KE75" i="10" s="1"/>
  <c r="KF75" i="10" s="1"/>
  <c r="KG75" i="10" s="1"/>
  <c r="KH75" i="10" s="1"/>
  <c r="KI75" i="10" s="1"/>
  <c r="KJ75" i="10" s="1"/>
  <c r="KK75" i="10" s="1"/>
  <c r="KL75" i="10" s="1"/>
  <c r="KM75" i="10" s="1"/>
  <c r="KN75" i="10" s="1"/>
  <c r="KO75" i="10" s="1"/>
  <c r="KP75" i="10" s="1"/>
  <c r="KQ75" i="10" s="1"/>
  <c r="KR75" i="10" s="1"/>
  <c r="NF75" i="10"/>
  <c r="NG75" i="10" s="1"/>
  <c r="NH75" i="10" s="1"/>
  <c r="NI75" i="10" s="1"/>
  <c r="NJ75" i="10" s="1"/>
  <c r="NK75" i="10" s="1"/>
  <c r="NL75" i="10" s="1"/>
  <c r="NM75" i="10" s="1"/>
  <c r="NN75" i="10" s="1"/>
  <c r="NO75" i="10" s="1"/>
  <c r="NP75" i="10" s="1"/>
  <c r="NQ75" i="10" s="1"/>
  <c r="NR75" i="10" s="1"/>
  <c r="NS75" i="10" s="1"/>
  <c r="NT75" i="10" s="1"/>
  <c r="NU75" i="10" s="1"/>
  <c r="NV75" i="10" s="1"/>
  <c r="NW75" i="10" s="1"/>
  <c r="NX75" i="10" s="1"/>
  <c r="NY75" i="10" s="1"/>
  <c r="NZ75" i="10" s="1"/>
  <c r="OA75" i="10" s="1"/>
  <c r="OB75" i="10" s="1"/>
  <c r="OC75" i="10" s="1"/>
  <c r="OD75" i="10" s="1"/>
  <c r="OE75" i="10" s="1"/>
  <c r="OF75" i="10" s="1"/>
  <c r="OG75" i="10" s="1"/>
  <c r="OH75" i="10" s="1"/>
  <c r="OI75" i="10" s="1"/>
  <c r="OJ75" i="10" s="1"/>
  <c r="OK75" i="10" s="1"/>
  <c r="OL75" i="10" s="1"/>
  <c r="OM75" i="10" s="1"/>
  <c r="ON75" i="10" s="1"/>
  <c r="OO75" i="10" s="1"/>
  <c r="OP75" i="10" s="1"/>
  <c r="OQ75" i="10" s="1"/>
  <c r="OR75" i="10" s="1"/>
  <c r="OS75" i="10" s="1"/>
  <c r="OT75" i="10" s="1"/>
  <c r="OU75" i="10" s="1"/>
  <c r="OV75" i="10" s="1"/>
  <c r="OW75" i="10" s="1"/>
  <c r="OX75" i="10" s="1"/>
  <c r="OY75" i="10" s="1"/>
  <c r="OZ75" i="10" s="1"/>
  <c r="PA75" i="10" s="1"/>
  <c r="PB75" i="10" s="1"/>
  <c r="PC75" i="10" s="1"/>
  <c r="PD75" i="10" s="1"/>
  <c r="PE75" i="10" s="1"/>
  <c r="PF75" i="10" s="1"/>
  <c r="PG75" i="10" s="1"/>
  <c r="PH75" i="10" s="1"/>
  <c r="PI75" i="10" s="1"/>
  <c r="DX75" i="10"/>
  <c r="DY75" i="10" s="1"/>
  <c r="DZ75" i="10" s="1"/>
  <c r="EA75" i="10" s="1"/>
  <c r="EB75" i="10" s="1"/>
  <c r="EC75" i="10" s="1"/>
  <c r="ED75" i="10" s="1"/>
  <c r="EE75" i="10" s="1"/>
  <c r="EF75" i="10" s="1"/>
  <c r="EG75" i="10" s="1"/>
  <c r="EH75" i="10" s="1"/>
  <c r="EI75" i="10" s="1"/>
  <c r="EJ75" i="10" s="1"/>
  <c r="EK75" i="10" s="1"/>
  <c r="EL75" i="10" s="1"/>
  <c r="EM75" i="10" s="1"/>
  <c r="EN75" i="10" s="1"/>
  <c r="EO75" i="10" s="1"/>
  <c r="EP75" i="10" s="1"/>
  <c r="EQ75" i="10" s="1"/>
  <c r="ER75" i="10" s="1"/>
  <c r="ES75" i="10" s="1"/>
  <c r="ET75" i="10" s="1"/>
  <c r="EU75" i="10" s="1"/>
  <c r="EV75" i="10" s="1"/>
  <c r="EW75" i="10" s="1"/>
  <c r="EX75" i="10" s="1"/>
  <c r="EY75" i="10" s="1"/>
  <c r="EZ75" i="10" s="1"/>
  <c r="FA75" i="10" s="1"/>
  <c r="FB75" i="10" s="1"/>
  <c r="FC75" i="10" s="1"/>
  <c r="FD75" i="10" s="1"/>
  <c r="FE75" i="10" s="1"/>
  <c r="FF75" i="10" s="1"/>
  <c r="FG75" i="10" s="1"/>
  <c r="FH75" i="10" s="1"/>
  <c r="FI75" i="10" s="1"/>
  <c r="FJ75" i="10" s="1"/>
  <c r="FK75" i="10" s="1"/>
  <c r="FL75" i="10" s="1"/>
  <c r="FM75" i="10" s="1"/>
  <c r="FN75" i="10" s="1"/>
  <c r="FO75" i="10" s="1"/>
  <c r="FP75" i="10" s="1"/>
  <c r="FQ75" i="10" s="1"/>
  <c r="FR75" i="10" s="1"/>
  <c r="FS75" i="10" s="1"/>
  <c r="FT75" i="10" s="1"/>
  <c r="FU75" i="10" s="1"/>
  <c r="FV75" i="10" s="1"/>
  <c r="FW75" i="10" s="1"/>
  <c r="FX75" i="10" s="1"/>
  <c r="FY75" i="10" s="1"/>
  <c r="FZ75" i="10" s="1"/>
  <c r="GA75" i="10" s="1"/>
  <c r="EH66" i="10"/>
  <c r="TW25" i="10"/>
  <c r="TS29" i="10"/>
  <c r="UA19" i="10"/>
  <c r="TU27" i="10"/>
  <c r="TY23" i="10"/>
  <c r="AD120" i="8" l="1"/>
  <c r="EI66" i="10"/>
  <c r="G76" i="10"/>
  <c r="H76" i="10" s="1"/>
  <c r="I76" i="10" s="1"/>
  <c r="J76" i="10" s="1"/>
  <c r="K76" i="10" s="1"/>
  <c r="L76" i="10" s="1"/>
  <c r="M76" i="10" s="1"/>
  <c r="N76" i="10" s="1"/>
  <c r="O76" i="10" s="1"/>
  <c r="P76" i="10" s="1"/>
  <c r="Q76" i="10" s="1"/>
  <c r="R76" i="10" s="1"/>
  <c r="S76" i="10" s="1"/>
  <c r="T76" i="10" s="1"/>
  <c r="U76" i="10" s="1"/>
  <c r="V76" i="10" s="1"/>
  <c r="W76" i="10" s="1"/>
  <c r="X76" i="10" s="1"/>
  <c r="Y76" i="10" s="1"/>
  <c r="Z76" i="10" s="1"/>
  <c r="AA76" i="10" s="1"/>
  <c r="AB76" i="10" s="1"/>
  <c r="AC76" i="10" s="1"/>
  <c r="AD76" i="10" s="1"/>
  <c r="AE76" i="10" s="1"/>
  <c r="AF76" i="10" s="1"/>
  <c r="AG76" i="10" s="1"/>
  <c r="AH76" i="10" s="1"/>
  <c r="AI76" i="10" s="1"/>
  <c r="AJ76" i="10" s="1"/>
  <c r="AK76" i="10" s="1"/>
  <c r="AL76" i="10" s="1"/>
  <c r="AM76" i="10" s="1"/>
  <c r="AN76" i="10" s="1"/>
  <c r="AO76" i="10" s="1"/>
  <c r="AP76" i="10" s="1"/>
  <c r="AQ76" i="10" s="1"/>
  <c r="AR76" i="10" s="1"/>
  <c r="AS76" i="10" s="1"/>
  <c r="AT76" i="10" s="1"/>
  <c r="AU76" i="10" s="1"/>
  <c r="AV76" i="10" s="1"/>
  <c r="AW76" i="10" s="1"/>
  <c r="AX76" i="10" s="1"/>
  <c r="AY76" i="10" s="1"/>
  <c r="AZ76" i="10" s="1"/>
  <c r="BA76" i="10" s="1"/>
  <c r="BB76" i="10" s="1"/>
  <c r="BC76" i="10" s="1"/>
  <c r="BD76" i="10" s="1"/>
  <c r="BE76" i="10" s="1"/>
  <c r="BF76" i="10" s="1"/>
  <c r="BG76" i="10" s="1"/>
  <c r="BH76" i="10" s="1"/>
  <c r="BI76" i="10" s="1"/>
  <c r="BJ76" i="10" s="1"/>
  <c r="BK76" i="10" s="1"/>
  <c r="BL76" i="10" s="1"/>
  <c r="BM76" i="10" s="1"/>
  <c r="RW76" i="10"/>
  <c r="RX76" i="10" s="1"/>
  <c r="RY76" i="10" s="1"/>
  <c r="RZ76" i="10" s="1"/>
  <c r="SA76" i="10" s="1"/>
  <c r="SB76" i="10" s="1"/>
  <c r="SC76" i="10" s="1"/>
  <c r="SD76" i="10" s="1"/>
  <c r="SE76" i="10" s="1"/>
  <c r="SF76" i="10" s="1"/>
  <c r="SG76" i="10" s="1"/>
  <c r="SH76" i="10" s="1"/>
  <c r="SI76" i="10" s="1"/>
  <c r="SJ76" i="10" s="1"/>
  <c r="SK76" i="10" s="1"/>
  <c r="SL76" i="10" s="1"/>
  <c r="SM76" i="10" s="1"/>
  <c r="SN76" i="10" s="1"/>
  <c r="SO76" i="10" s="1"/>
  <c r="SP76" i="10" s="1"/>
  <c r="SQ76" i="10" s="1"/>
  <c r="SR76" i="10" s="1"/>
  <c r="SS76" i="10" s="1"/>
  <c r="ST76" i="10" s="1"/>
  <c r="SU76" i="10" s="1"/>
  <c r="SV76" i="10" s="1"/>
  <c r="SW76" i="10" s="1"/>
  <c r="SX76" i="10" s="1"/>
  <c r="SY76" i="10" s="1"/>
  <c r="SZ76" i="10" s="1"/>
  <c r="TA76" i="10" s="1"/>
  <c r="TB76" i="10" s="1"/>
  <c r="TC76" i="10" s="1"/>
  <c r="TD76" i="10" s="1"/>
  <c r="TE76" i="10" s="1"/>
  <c r="TF76" i="10" s="1"/>
  <c r="TG76" i="10" s="1"/>
  <c r="TH76" i="10" s="1"/>
  <c r="TI76" i="10" s="1"/>
  <c r="TJ76" i="10" s="1"/>
  <c r="TK76" i="10" s="1"/>
  <c r="TL76" i="10" s="1"/>
  <c r="TM76" i="10" s="1"/>
  <c r="TN76" i="10" s="1"/>
  <c r="TO76" i="10" s="1"/>
  <c r="TP76" i="10" s="1"/>
  <c r="TQ76" i="10" s="1"/>
  <c r="TR76" i="10" s="1"/>
  <c r="TS76" i="10" s="1"/>
  <c r="TT76" i="10" s="1"/>
  <c r="TU76" i="10" s="1"/>
  <c r="TV76" i="10" s="1"/>
  <c r="TW76" i="10" s="1"/>
  <c r="TX76" i="10" s="1"/>
  <c r="TY76" i="10" s="1"/>
  <c r="TZ76" i="10" s="1"/>
  <c r="UA76" i="10" s="1"/>
  <c r="UB76" i="10" s="1"/>
  <c r="UC76" i="10" s="1"/>
  <c r="UD76" i="10" s="1"/>
  <c r="UE76" i="10" s="1"/>
  <c r="UF76" i="10" s="1"/>
  <c r="UG76" i="10" s="1"/>
  <c r="UH76" i="10" s="1"/>
  <c r="UI76" i="10" s="1"/>
  <c r="UJ76" i="10" s="1"/>
  <c r="UK76" i="10" s="1"/>
  <c r="UL76" i="10" s="1"/>
  <c r="UM76" i="10" s="1"/>
  <c r="UN76" i="10" s="1"/>
  <c r="UO76" i="10" s="1"/>
  <c r="UP76" i="10" s="1"/>
  <c r="UQ76" i="10" s="1"/>
  <c r="UR76" i="10" s="1"/>
  <c r="US76" i="10" s="1"/>
  <c r="UT76" i="10" s="1"/>
  <c r="UU76" i="10" s="1"/>
  <c r="UV76" i="10" s="1"/>
  <c r="UW76" i="10" s="1"/>
  <c r="UX76" i="10" s="1"/>
  <c r="UY76" i="10" s="1"/>
  <c r="UZ76" i="10" s="1"/>
  <c r="VA76" i="10" s="1"/>
  <c r="VB76" i="10" s="1"/>
  <c r="VC76" i="10" s="1"/>
  <c r="VD76" i="10" s="1"/>
  <c r="VE76" i="10" s="1"/>
  <c r="VF76" i="10" s="1"/>
  <c r="VG76" i="10" s="1"/>
  <c r="VH76" i="10" s="1"/>
  <c r="VI76" i="10" s="1"/>
  <c r="VJ76" i="10" s="1"/>
  <c r="VK76" i="10" s="1"/>
  <c r="VL76" i="10" s="1"/>
  <c r="VM76" i="10" s="1"/>
  <c r="VN76" i="10" s="1"/>
  <c r="VO76" i="10" s="1"/>
  <c r="VP76" i="10" s="1"/>
  <c r="VQ76" i="10" s="1"/>
  <c r="VR76" i="10" s="1"/>
  <c r="VS76" i="10" s="1"/>
  <c r="VT76" i="10" s="1"/>
  <c r="VU76" i="10" s="1"/>
  <c r="VV76" i="10" s="1"/>
  <c r="VW76" i="10" s="1"/>
  <c r="VX76" i="10" s="1"/>
  <c r="VY76" i="10" s="1"/>
  <c r="VZ76" i="10" s="1"/>
  <c r="WA76" i="10" s="1"/>
  <c r="WB76" i="10" s="1"/>
  <c r="WC76" i="10" s="1"/>
  <c r="WD76" i="10" s="1"/>
  <c r="WE76" i="10" s="1"/>
  <c r="WF76" i="10" s="1"/>
  <c r="WG76" i="10" s="1"/>
  <c r="WH76" i="10" s="1"/>
  <c r="WI76" i="10" s="1"/>
  <c r="WJ76" i="10" s="1"/>
  <c r="WK76" i="10" s="1"/>
  <c r="WL76" i="10" s="1"/>
  <c r="C77" i="10"/>
  <c r="NF76" i="10"/>
  <c r="NG76" i="10" s="1"/>
  <c r="NH76" i="10" s="1"/>
  <c r="NI76" i="10" s="1"/>
  <c r="NJ76" i="10" s="1"/>
  <c r="NK76" i="10" s="1"/>
  <c r="NL76" i="10" s="1"/>
  <c r="NM76" i="10" s="1"/>
  <c r="NN76" i="10" s="1"/>
  <c r="NO76" i="10" s="1"/>
  <c r="NP76" i="10" s="1"/>
  <c r="NQ76" i="10" s="1"/>
  <c r="NR76" i="10" s="1"/>
  <c r="NS76" i="10" s="1"/>
  <c r="NT76" i="10" s="1"/>
  <c r="NU76" i="10" s="1"/>
  <c r="NV76" i="10" s="1"/>
  <c r="NW76" i="10" s="1"/>
  <c r="NX76" i="10" s="1"/>
  <c r="NY76" i="10" s="1"/>
  <c r="NZ76" i="10" s="1"/>
  <c r="OA76" i="10" s="1"/>
  <c r="OB76" i="10" s="1"/>
  <c r="OC76" i="10" s="1"/>
  <c r="OD76" i="10" s="1"/>
  <c r="OE76" i="10" s="1"/>
  <c r="OF76" i="10" s="1"/>
  <c r="OG76" i="10" s="1"/>
  <c r="OH76" i="10" s="1"/>
  <c r="OI76" i="10" s="1"/>
  <c r="OJ76" i="10" s="1"/>
  <c r="OK76" i="10" s="1"/>
  <c r="OL76" i="10" s="1"/>
  <c r="OM76" i="10" s="1"/>
  <c r="ON76" i="10" s="1"/>
  <c r="OO76" i="10" s="1"/>
  <c r="OP76" i="10" s="1"/>
  <c r="OQ76" i="10" s="1"/>
  <c r="OR76" i="10" s="1"/>
  <c r="OS76" i="10" s="1"/>
  <c r="OT76" i="10" s="1"/>
  <c r="OU76" i="10" s="1"/>
  <c r="OV76" i="10" s="1"/>
  <c r="OW76" i="10" s="1"/>
  <c r="OX76" i="10" s="1"/>
  <c r="OY76" i="10" s="1"/>
  <c r="OZ76" i="10" s="1"/>
  <c r="PA76" i="10" s="1"/>
  <c r="PB76" i="10" s="1"/>
  <c r="PC76" i="10" s="1"/>
  <c r="PD76" i="10" s="1"/>
  <c r="PE76" i="10" s="1"/>
  <c r="PF76" i="10" s="1"/>
  <c r="PG76" i="10" s="1"/>
  <c r="PH76" i="10" s="1"/>
  <c r="PI76" i="10" s="1"/>
  <c r="PJ76" i="10" s="1"/>
  <c r="DX76" i="10"/>
  <c r="DY76" i="10" s="1"/>
  <c r="DZ76" i="10" s="1"/>
  <c r="EA76" i="10" s="1"/>
  <c r="EB76" i="10" s="1"/>
  <c r="EC76" i="10" s="1"/>
  <c r="ED76" i="10" s="1"/>
  <c r="EE76" i="10" s="1"/>
  <c r="EF76" i="10" s="1"/>
  <c r="EG76" i="10" s="1"/>
  <c r="EH76" i="10" s="1"/>
  <c r="EI76" i="10" s="1"/>
  <c r="EJ76" i="10" s="1"/>
  <c r="EK76" i="10" s="1"/>
  <c r="EL76" i="10" s="1"/>
  <c r="EM76" i="10" s="1"/>
  <c r="EN76" i="10" s="1"/>
  <c r="EO76" i="10" s="1"/>
  <c r="EP76" i="10" s="1"/>
  <c r="EQ76" i="10" s="1"/>
  <c r="ER76" i="10" s="1"/>
  <c r="ES76" i="10" s="1"/>
  <c r="ET76" i="10" s="1"/>
  <c r="EU76" i="10" s="1"/>
  <c r="EV76" i="10" s="1"/>
  <c r="EW76" i="10" s="1"/>
  <c r="EX76" i="10" s="1"/>
  <c r="EY76" i="10" s="1"/>
  <c r="EZ76" i="10" s="1"/>
  <c r="FA76" i="10" s="1"/>
  <c r="FB76" i="10" s="1"/>
  <c r="FC76" i="10" s="1"/>
  <c r="FD76" i="10" s="1"/>
  <c r="FE76" i="10" s="1"/>
  <c r="FF76" i="10" s="1"/>
  <c r="FG76" i="10" s="1"/>
  <c r="FH76" i="10" s="1"/>
  <c r="FI76" i="10" s="1"/>
  <c r="FJ76" i="10" s="1"/>
  <c r="FK76" i="10" s="1"/>
  <c r="FL76" i="10" s="1"/>
  <c r="FM76" i="10" s="1"/>
  <c r="FN76" i="10" s="1"/>
  <c r="FO76" i="10" s="1"/>
  <c r="FP76" i="10" s="1"/>
  <c r="FQ76" i="10" s="1"/>
  <c r="FR76" i="10" s="1"/>
  <c r="FS76" i="10" s="1"/>
  <c r="FT76" i="10" s="1"/>
  <c r="FU76" i="10" s="1"/>
  <c r="FV76" i="10" s="1"/>
  <c r="FW76" i="10" s="1"/>
  <c r="FX76" i="10" s="1"/>
  <c r="FY76" i="10" s="1"/>
  <c r="FZ76" i="10" s="1"/>
  <c r="GA76" i="10" s="1"/>
  <c r="GB76" i="10" s="1"/>
  <c r="IO76" i="10"/>
  <c r="IP76" i="10" s="1"/>
  <c r="IQ76" i="10" s="1"/>
  <c r="IR76" i="10" s="1"/>
  <c r="IS76" i="10" s="1"/>
  <c r="IT76" i="10" s="1"/>
  <c r="IU76" i="10" s="1"/>
  <c r="IV76" i="10" s="1"/>
  <c r="IW76" i="10" s="1"/>
  <c r="IX76" i="10" s="1"/>
  <c r="IY76" i="10" s="1"/>
  <c r="IZ76" i="10" s="1"/>
  <c r="JA76" i="10" s="1"/>
  <c r="JB76" i="10" s="1"/>
  <c r="JC76" i="10" s="1"/>
  <c r="JD76" i="10" s="1"/>
  <c r="JE76" i="10" s="1"/>
  <c r="JF76" i="10" s="1"/>
  <c r="JG76" i="10" s="1"/>
  <c r="JH76" i="10" s="1"/>
  <c r="JI76" i="10" s="1"/>
  <c r="JJ76" i="10" s="1"/>
  <c r="JK76" i="10" s="1"/>
  <c r="JL76" i="10" s="1"/>
  <c r="JM76" i="10" s="1"/>
  <c r="JN76" i="10" s="1"/>
  <c r="JO76" i="10" s="1"/>
  <c r="JP76" i="10" s="1"/>
  <c r="JQ76" i="10" s="1"/>
  <c r="JR76" i="10" s="1"/>
  <c r="JS76" i="10" s="1"/>
  <c r="JT76" i="10" s="1"/>
  <c r="JU76" i="10" s="1"/>
  <c r="JV76" i="10" s="1"/>
  <c r="JW76" i="10" s="1"/>
  <c r="JX76" i="10" s="1"/>
  <c r="JY76" i="10" s="1"/>
  <c r="JZ76" i="10" s="1"/>
  <c r="KA76" i="10" s="1"/>
  <c r="KB76" i="10" s="1"/>
  <c r="KC76" i="10" s="1"/>
  <c r="KD76" i="10" s="1"/>
  <c r="KE76" i="10" s="1"/>
  <c r="KF76" i="10" s="1"/>
  <c r="KG76" i="10" s="1"/>
  <c r="KH76" i="10" s="1"/>
  <c r="KI76" i="10" s="1"/>
  <c r="KJ76" i="10" s="1"/>
  <c r="KK76" i="10" s="1"/>
  <c r="KL76" i="10" s="1"/>
  <c r="KM76" i="10" s="1"/>
  <c r="KN76" i="10" s="1"/>
  <c r="KO76" i="10" s="1"/>
  <c r="KP76" i="10" s="1"/>
  <c r="KQ76" i="10" s="1"/>
  <c r="KR76" i="10" s="1"/>
  <c r="KS76" i="10" s="1"/>
  <c r="UB19" i="10"/>
  <c r="TV27" i="10"/>
  <c r="TT29" i="10"/>
  <c r="TZ23" i="10"/>
  <c r="TX25" i="10"/>
  <c r="S121" i="8" l="1"/>
  <c r="T121" i="8" s="1"/>
  <c r="IO77" i="10"/>
  <c r="IP77" i="10" s="1"/>
  <c r="IQ77" i="10" s="1"/>
  <c r="IR77" i="10" s="1"/>
  <c r="IS77" i="10" s="1"/>
  <c r="IT77" i="10" s="1"/>
  <c r="IU77" i="10" s="1"/>
  <c r="IV77" i="10" s="1"/>
  <c r="IW77" i="10" s="1"/>
  <c r="IX77" i="10" s="1"/>
  <c r="IY77" i="10" s="1"/>
  <c r="IZ77" i="10" s="1"/>
  <c r="JA77" i="10" s="1"/>
  <c r="JB77" i="10" s="1"/>
  <c r="JC77" i="10" s="1"/>
  <c r="JD77" i="10" s="1"/>
  <c r="JE77" i="10" s="1"/>
  <c r="JF77" i="10" s="1"/>
  <c r="JG77" i="10" s="1"/>
  <c r="JH77" i="10" s="1"/>
  <c r="JI77" i="10" s="1"/>
  <c r="JJ77" i="10" s="1"/>
  <c r="JK77" i="10" s="1"/>
  <c r="JL77" i="10" s="1"/>
  <c r="JM77" i="10" s="1"/>
  <c r="JN77" i="10" s="1"/>
  <c r="JO77" i="10" s="1"/>
  <c r="JP77" i="10" s="1"/>
  <c r="JQ77" i="10" s="1"/>
  <c r="JR77" i="10" s="1"/>
  <c r="JS77" i="10" s="1"/>
  <c r="JT77" i="10" s="1"/>
  <c r="JU77" i="10" s="1"/>
  <c r="JV77" i="10" s="1"/>
  <c r="JW77" i="10" s="1"/>
  <c r="JX77" i="10" s="1"/>
  <c r="JY77" i="10" s="1"/>
  <c r="JZ77" i="10" s="1"/>
  <c r="KA77" i="10" s="1"/>
  <c r="KB77" i="10" s="1"/>
  <c r="KC77" i="10" s="1"/>
  <c r="KD77" i="10" s="1"/>
  <c r="KE77" i="10" s="1"/>
  <c r="KF77" i="10" s="1"/>
  <c r="KG77" i="10" s="1"/>
  <c r="KH77" i="10" s="1"/>
  <c r="KI77" i="10" s="1"/>
  <c r="KJ77" i="10" s="1"/>
  <c r="KK77" i="10" s="1"/>
  <c r="KL77" i="10" s="1"/>
  <c r="KM77" i="10" s="1"/>
  <c r="KN77" i="10" s="1"/>
  <c r="KO77" i="10" s="1"/>
  <c r="KP77" i="10" s="1"/>
  <c r="KQ77" i="10" s="1"/>
  <c r="KR77" i="10" s="1"/>
  <c r="KS77" i="10" s="1"/>
  <c r="KT77" i="10" s="1"/>
  <c r="NF77" i="10"/>
  <c r="NG77" i="10" s="1"/>
  <c r="NH77" i="10" s="1"/>
  <c r="NI77" i="10" s="1"/>
  <c r="NJ77" i="10" s="1"/>
  <c r="NK77" i="10" s="1"/>
  <c r="NL77" i="10" s="1"/>
  <c r="NM77" i="10" s="1"/>
  <c r="NN77" i="10" s="1"/>
  <c r="NO77" i="10" s="1"/>
  <c r="NP77" i="10" s="1"/>
  <c r="NQ77" i="10" s="1"/>
  <c r="NR77" i="10" s="1"/>
  <c r="NS77" i="10" s="1"/>
  <c r="NT77" i="10" s="1"/>
  <c r="NU77" i="10" s="1"/>
  <c r="NV77" i="10" s="1"/>
  <c r="NW77" i="10" s="1"/>
  <c r="NX77" i="10" s="1"/>
  <c r="NY77" i="10" s="1"/>
  <c r="NZ77" i="10" s="1"/>
  <c r="OA77" i="10" s="1"/>
  <c r="OB77" i="10" s="1"/>
  <c r="OC77" i="10" s="1"/>
  <c r="OD77" i="10" s="1"/>
  <c r="OE77" i="10" s="1"/>
  <c r="OF77" i="10" s="1"/>
  <c r="OG77" i="10" s="1"/>
  <c r="OH77" i="10" s="1"/>
  <c r="OI77" i="10" s="1"/>
  <c r="OJ77" i="10" s="1"/>
  <c r="OK77" i="10" s="1"/>
  <c r="OL77" i="10" s="1"/>
  <c r="OM77" i="10" s="1"/>
  <c r="ON77" i="10" s="1"/>
  <c r="OO77" i="10" s="1"/>
  <c r="OP77" i="10" s="1"/>
  <c r="OQ77" i="10" s="1"/>
  <c r="OR77" i="10" s="1"/>
  <c r="OS77" i="10" s="1"/>
  <c r="OT77" i="10" s="1"/>
  <c r="OU77" i="10" s="1"/>
  <c r="OV77" i="10" s="1"/>
  <c r="OW77" i="10" s="1"/>
  <c r="OX77" i="10" s="1"/>
  <c r="OY77" i="10" s="1"/>
  <c r="OZ77" i="10" s="1"/>
  <c r="PA77" i="10" s="1"/>
  <c r="PB77" i="10" s="1"/>
  <c r="PC77" i="10" s="1"/>
  <c r="PD77" i="10" s="1"/>
  <c r="PE77" i="10" s="1"/>
  <c r="PF77" i="10" s="1"/>
  <c r="PG77" i="10" s="1"/>
  <c r="PH77" i="10" s="1"/>
  <c r="PI77" i="10" s="1"/>
  <c r="PJ77" i="10" s="1"/>
  <c r="PK77" i="10" s="1"/>
  <c r="G77" i="10"/>
  <c r="H77" i="10" s="1"/>
  <c r="I77" i="10" s="1"/>
  <c r="J77" i="10" s="1"/>
  <c r="K77" i="10" s="1"/>
  <c r="L77" i="10" s="1"/>
  <c r="M77" i="10" s="1"/>
  <c r="N77" i="10" s="1"/>
  <c r="O77" i="10" s="1"/>
  <c r="P77" i="10" s="1"/>
  <c r="Q77" i="10" s="1"/>
  <c r="R77" i="10" s="1"/>
  <c r="S77" i="10" s="1"/>
  <c r="T77" i="10" s="1"/>
  <c r="U77" i="10" s="1"/>
  <c r="V77" i="10" s="1"/>
  <c r="W77" i="10" s="1"/>
  <c r="X77" i="10" s="1"/>
  <c r="Y77" i="10" s="1"/>
  <c r="Z77" i="10" s="1"/>
  <c r="AA77" i="10" s="1"/>
  <c r="AB77" i="10" s="1"/>
  <c r="AC77" i="10" s="1"/>
  <c r="AD77" i="10" s="1"/>
  <c r="AE77" i="10" s="1"/>
  <c r="AF77" i="10" s="1"/>
  <c r="AG77" i="10" s="1"/>
  <c r="AH77" i="10" s="1"/>
  <c r="AI77" i="10" s="1"/>
  <c r="AJ77" i="10" s="1"/>
  <c r="AK77" i="10" s="1"/>
  <c r="AL77" i="10" s="1"/>
  <c r="AM77" i="10" s="1"/>
  <c r="AN77" i="10" s="1"/>
  <c r="AO77" i="10" s="1"/>
  <c r="AP77" i="10" s="1"/>
  <c r="AQ77" i="10" s="1"/>
  <c r="AR77" i="10" s="1"/>
  <c r="AS77" i="10" s="1"/>
  <c r="AT77" i="10" s="1"/>
  <c r="AU77" i="10" s="1"/>
  <c r="AV77" i="10" s="1"/>
  <c r="AW77" i="10" s="1"/>
  <c r="AX77" i="10" s="1"/>
  <c r="AY77" i="10" s="1"/>
  <c r="AZ77" i="10" s="1"/>
  <c r="BA77" i="10" s="1"/>
  <c r="BB77" i="10" s="1"/>
  <c r="BC77" i="10" s="1"/>
  <c r="BD77" i="10" s="1"/>
  <c r="BE77" i="10" s="1"/>
  <c r="BF77" i="10" s="1"/>
  <c r="BG77" i="10" s="1"/>
  <c r="BH77" i="10" s="1"/>
  <c r="BI77" i="10" s="1"/>
  <c r="BJ77" i="10" s="1"/>
  <c r="BK77" i="10" s="1"/>
  <c r="BL77" i="10" s="1"/>
  <c r="BM77" i="10" s="1"/>
  <c r="BN77" i="10" s="1"/>
  <c r="RW77" i="10"/>
  <c r="RX77" i="10" s="1"/>
  <c r="RY77" i="10" s="1"/>
  <c r="RZ77" i="10" s="1"/>
  <c r="SA77" i="10" s="1"/>
  <c r="SB77" i="10" s="1"/>
  <c r="SC77" i="10" s="1"/>
  <c r="SD77" i="10" s="1"/>
  <c r="SE77" i="10" s="1"/>
  <c r="SF77" i="10" s="1"/>
  <c r="SG77" i="10" s="1"/>
  <c r="SH77" i="10" s="1"/>
  <c r="SI77" i="10" s="1"/>
  <c r="SJ77" i="10" s="1"/>
  <c r="SK77" i="10" s="1"/>
  <c r="SL77" i="10" s="1"/>
  <c r="SM77" i="10" s="1"/>
  <c r="SN77" i="10" s="1"/>
  <c r="SO77" i="10" s="1"/>
  <c r="SP77" i="10" s="1"/>
  <c r="SQ77" i="10" s="1"/>
  <c r="SR77" i="10" s="1"/>
  <c r="SS77" i="10" s="1"/>
  <c r="ST77" i="10" s="1"/>
  <c r="SU77" i="10" s="1"/>
  <c r="SV77" i="10" s="1"/>
  <c r="SW77" i="10" s="1"/>
  <c r="SX77" i="10" s="1"/>
  <c r="SY77" i="10" s="1"/>
  <c r="SZ77" i="10" s="1"/>
  <c r="TA77" i="10" s="1"/>
  <c r="TB77" i="10" s="1"/>
  <c r="TC77" i="10" s="1"/>
  <c r="TD77" i="10" s="1"/>
  <c r="TE77" i="10" s="1"/>
  <c r="TF77" i="10" s="1"/>
  <c r="TG77" i="10" s="1"/>
  <c r="TH77" i="10" s="1"/>
  <c r="TI77" i="10" s="1"/>
  <c r="TJ77" i="10" s="1"/>
  <c r="TK77" i="10" s="1"/>
  <c r="TL77" i="10" s="1"/>
  <c r="TM77" i="10" s="1"/>
  <c r="TN77" i="10" s="1"/>
  <c r="TO77" i="10" s="1"/>
  <c r="TP77" i="10" s="1"/>
  <c r="TQ77" i="10" s="1"/>
  <c r="TR77" i="10" s="1"/>
  <c r="TS77" i="10" s="1"/>
  <c r="TT77" i="10" s="1"/>
  <c r="TU77" i="10" s="1"/>
  <c r="TV77" i="10" s="1"/>
  <c r="TW77" i="10" s="1"/>
  <c r="TX77" i="10" s="1"/>
  <c r="TY77" i="10" s="1"/>
  <c r="TZ77" i="10" s="1"/>
  <c r="UA77" i="10" s="1"/>
  <c r="UB77" i="10" s="1"/>
  <c r="UC77" i="10" s="1"/>
  <c r="UD77" i="10" s="1"/>
  <c r="UE77" i="10" s="1"/>
  <c r="UF77" i="10" s="1"/>
  <c r="UG77" i="10" s="1"/>
  <c r="UH77" i="10" s="1"/>
  <c r="UI77" i="10" s="1"/>
  <c r="UJ77" i="10" s="1"/>
  <c r="UK77" i="10" s="1"/>
  <c r="UL77" i="10" s="1"/>
  <c r="UM77" i="10" s="1"/>
  <c r="UN77" i="10" s="1"/>
  <c r="UO77" i="10" s="1"/>
  <c r="UP77" i="10" s="1"/>
  <c r="UQ77" i="10" s="1"/>
  <c r="UR77" i="10" s="1"/>
  <c r="US77" i="10" s="1"/>
  <c r="UT77" i="10" s="1"/>
  <c r="UU77" i="10" s="1"/>
  <c r="UV77" i="10" s="1"/>
  <c r="UW77" i="10" s="1"/>
  <c r="UX77" i="10" s="1"/>
  <c r="UY77" i="10" s="1"/>
  <c r="UZ77" i="10" s="1"/>
  <c r="VA77" i="10" s="1"/>
  <c r="VB77" i="10" s="1"/>
  <c r="VC77" i="10" s="1"/>
  <c r="VD77" i="10" s="1"/>
  <c r="VE77" i="10" s="1"/>
  <c r="VF77" i="10" s="1"/>
  <c r="VG77" i="10" s="1"/>
  <c r="VH77" i="10" s="1"/>
  <c r="VI77" i="10" s="1"/>
  <c r="VJ77" i="10" s="1"/>
  <c r="VK77" i="10" s="1"/>
  <c r="VL77" i="10" s="1"/>
  <c r="VM77" i="10" s="1"/>
  <c r="VN77" i="10" s="1"/>
  <c r="VO77" i="10" s="1"/>
  <c r="VP77" i="10" s="1"/>
  <c r="VQ77" i="10" s="1"/>
  <c r="VR77" i="10" s="1"/>
  <c r="VS77" i="10" s="1"/>
  <c r="VT77" i="10" s="1"/>
  <c r="VU77" i="10" s="1"/>
  <c r="VV77" i="10" s="1"/>
  <c r="VW77" i="10" s="1"/>
  <c r="VX77" i="10" s="1"/>
  <c r="VY77" i="10" s="1"/>
  <c r="VZ77" i="10" s="1"/>
  <c r="WA77" i="10" s="1"/>
  <c r="WB77" i="10" s="1"/>
  <c r="WC77" i="10" s="1"/>
  <c r="WD77" i="10" s="1"/>
  <c r="WE77" i="10" s="1"/>
  <c r="WF77" i="10" s="1"/>
  <c r="WG77" i="10" s="1"/>
  <c r="WH77" i="10" s="1"/>
  <c r="WI77" i="10" s="1"/>
  <c r="WJ77" i="10" s="1"/>
  <c r="WK77" i="10" s="1"/>
  <c r="WL77" i="10" s="1"/>
  <c r="DX77" i="10"/>
  <c r="DY77" i="10" s="1"/>
  <c r="DZ77" i="10" s="1"/>
  <c r="EA77" i="10" s="1"/>
  <c r="EB77" i="10" s="1"/>
  <c r="EC77" i="10" s="1"/>
  <c r="ED77" i="10" s="1"/>
  <c r="EE77" i="10" s="1"/>
  <c r="EF77" i="10" s="1"/>
  <c r="EG77" i="10" s="1"/>
  <c r="EH77" i="10" s="1"/>
  <c r="EI77" i="10" s="1"/>
  <c r="EJ77" i="10" s="1"/>
  <c r="EK77" i="10" s="1"/>
  <c r="EL77" i="10" s="1"/>
  <c r="EM77" i="10" s="1"/>
  <c r="EN77" i="10" s="1"/>
  <c r="EO77" i="10" s="1"/>
  <c r="EP77" i="10" s="1"/>
  <c r="EQ77" i="10" s="1"/>
  <c r="ER77" i="10" s="1"/>
  <c r="ES77" i="10" s="1"/>
  <c r="ET77" i="10" s="1"/>
  <c r="EU77" i="10" s="1"/>
  <c r="EV77" i="10" s="1"/>
  <c r="EW77" i="10" s="1"/>
  <c r="EX77" i="10" s="1"/>
  <c r="EY77" i="10" s="1"/>
  <c r="EZ77" i="10" s="1"/>
  <c r="FA77" i="10" s="1"/>
  <c r="FB77" i="10" s="1"/>
  <c r="FC77" i="10" s="1"/>
  <c r="FD77" i="10" s="1"/>
  <c r="FE77" i="10" s="1"/>
  <c r="FF77" i="10" s="1"/>
  <c r="FG77" i="10" s="1"/>
  <c r="FH77" i="10" s="1"/>
  <c r="FI77" i="10" s="1"/>
  <c r="FJ77" i="10" s="1"/>
  <c r="FK77" i="10" s="1"/>
  <c r="FL77" i="10" s="1"/>
  <c r="FM77" i="10" s="1"/>
  <c r="FN77" i="10" s="1"/>
  <c r="FO77" i="10" s="1"/>
  <c r="FP77" i="10" s="1"/>
  <c r="FQ77" i="10" s="1"/>
  <c r="FR77" i="10" s="1"/>
  <c r="FS77" i="10" s="1"/>
  <c r="FT77" i="10" s="1"/>
  <c r="FU77" i="10" s="1"/>
  <c r="FV77" i="10" s="1"/>
  <c r="FW77" i="10" s="1"/>
  <c r="FX77" i="10" s="1"/>
  <c r="FY77" i="10" s="1"/>
  <c r="FZ77" i="10" s="1"/>
  <c r="GA77" i="10" s="1"/>
  <c r="GB77" i="10" s="1"/>
  <c r="GC77" i="10" s="1"/>
  <c r="C78" i="10"/>
  <c r="EJ66" i="10"/>
  <c r="UA23" i="10"/>
  <c r="TY25" i="10"/>
  <c r="TU29" i="10"/>
  <c r="TW27" i="10"/>
  <c r="UC19" i="10"/>
  <c r="U121" i="8" l="1"/>
  <c r="EK66" i="10"/>
  <c r="G78" i="10"/>
  <c r="H78" i="10" s="1"/>
  <c r="I78" i="10" s="1"/>
  <c r="J78" i="10" s="1"/>
  <c r="K78" i="10" s="1"/>
  <c r="L78" i="10" s="1"/>
  <c r="M78" i="10" s="1"/>
  <c r="N78" i="10" s="1"/>
  <c r="O78" i="10" s="1"/>
  <c r="P78" i="10" s="1"/>
  <c r="Q78" i="10" s="1"/>
  <c r="R78" i="10" s="1"/>
  <c r="S78" i="10" s="1"/>
  <c r="T78" i="10" s="1"/>
  <c r="U78" i="10" s="1"/>
  <c r="V78" i="10" s="1"/>
  <c r="W78" i="10" s="1"/>
  <c r="X78" i="10" s="1"/>
  <c r="Y78" i="10" s="1"/>
  <c r="Z78" i="10" s="1"/>
  <c r="AA78" i="10" s="1"/>
  <c r="AB78" i="10" s="1"/>
  <c r="AC78" i="10" s="1"/>
  <c r="AD78" i="10" s="1"/>
  <c r="AE78" i="10" s="1"/>
  <c r="AF78" i="10" s="1"/>
  <c r="AG78" i="10" s="1"/>
  <c r="AH78" i="10" s="1"/>
  <c r="AI78" i="10" s="1"/>
  <c r="AJ78" i="10" s="1"/>
  <c r="AK78" i="10" s="1"/>
  <c r="AL78" i="10" s="1"/>
  <c r="AM78" i="10" s="1"/>
  <c r="AN78" i="10" s="1"/>
  <c r="AO78" i="10" s="1"/>
  <c r="AP78" i="10" s="1"/>
  <c r="AQ78" i="10" s="1"/>
  <c r="AR78" i="10" s="1"/>
  <c r="AS78" i="10" s="1"/>
  <c r="AT78" i="10" s="1"/>
  <c r="AU78" i="10" s="1"/>
  <c r="AV78" i="10" s="1"/>
  <c r="AW78" i="10" s="1"/>
  <c r="AX78" i="10" s="1"/>
  <c r="AY78" i="10" s="1"/>
  <c r="AZ78" i="10" s="1"/>
  <c r="BA78" i="10" s="1"/>
  <c r="BB78" i="10" s="1"/>
  <c r="BC78" i="10" s="1"/>
  <c r="BD78" i="10" s="1"/>
  <c r="BE78" i="10" s="1"/>
  <c r="BF78" i="10" s="1"/>
  <c r="BG78" i="10" s="1"/>
  <c r="BH78" i="10" s="1"/>
  <c r="BI78" i="10" s="1"/>
  <c r="BJ78" i="10" s="1"/>
  <c r="BK78" i="10" s="1"/>
  <c r="BL78" i="10" s="1"/>
  <c r="BM78" i="10" s="1"/>
  <c r="BN78" i="10" s="1"/>
  <c r="BO78" i="10" s="1"/>
  <c r="RW78" i="10"/>
  <c r="RX78" i="10" s="1"/>
  <c r="RY78" i="10" s="1"/>
  <c r="RZ78" i="10" s="1"/>
  <c r="SA78" i="10" s="1"/>
  <c r="SB78" i="10" s="1"/>
  <c r="SC78" i="10" s="1"/>
  <c r="SD78" i="10" s="1"/>
  <c r="SE78" i="10" s="1"/>
  <c r="SF78" i="10" s="1"/>
  <c r="SG78" i="10" s="1"/>
  <c r="SH78" i="10" s="1"/>
  <c r="SI78" i="10" s="1"/>
  <c r="SJ78" i="10" s="1"/>
  <c r="SK78" i="10" s="1"/>
  <c r="SL78" i="10" s="1"/>
  <c r="SM78" i="10" s="1"/>
  <c r="SN78" i="10" s="1"/>
  <c r="SO78" i="10" s="1"/>
  <c r="SP78" i="10" s="1"/>
  <c r="SQ78" i="10" s="1"/>
  <c r="SR78" i="10" s="1"/>
  <c r="SS78" i="10" s="1"/>
  <c r="ST78" i="10" s="1"/>
  <c r="SU78" i="10" s="1"/>
  <c r="SV78" i="10" s="1"/>
  <c r="SW78" i="10" s="1"/>
  <c r="SX78" i="10" s="1"/>
  <c r="SY78" i="10" s="1"/>
  <c r="SZ78" i="10" s="1"/>
  <c r="TA78" i="10" s="1"/>
  <c r="TB78" i="10" s="1"/>
  <c r="TC78" i="10" s="1"/>
  <c r="TD78" i="10" s="1"/>
  <c r="TE78" i="10" s="1"/>
  <c r="TF78" i="10" s="1"/>
  <c r="TG78" i="10" s="1"/>
  <c r="TH78" i="10" s="1"/>
  <c r="TI78" i="10" s="1"/>
  <c r="TJ78" i="10" s="1"/>
  <c r="TK78" i="10" s="1"/>
  <c r="TL78" i="10" s="1"/>
  <c r="TM78" i="10" s="1"/>
  <c r="TN78" i="10" s="1"/>
  <c r="TO78" i="10" s="1"/>
  <c r="TP78" i="10" s="1"/>
  <c r="TQ78" i="10" s="1"/>
  <c r="TR78" i="10" s="1"/>
  <c r="TS78" i="10" s="1"/>
  <c r="TT78" i="10" s="1"/>
  <c r="TU78" i="10" s="1"/>
  <c r="TV78" i="10" s="1"/>
  <c r="TW78" i="10" s="1"/>
  <c r="TX78" i="10" s="1"/>
  <c r="TY78" i="10" s="1"/>
  <c r="TZ78" i="10" s="1"/>
  <c r="UA78" i="10" s="1"/>
  <c r="UB78" i="10" s="1"/>
  <c r="UC78" i="10" s="1"/>
  <c r="UD78" i="10" s="1"/>
  <c r="UE78" i="10" s="1"/>
  <c r="UF78" i="10" s="1"/>
  <c r="UG78" i="10" s="1"/>
  <c r="UH78" i="10" s="1"/>
  <c r="UI78" i="10" s="1"/>
  <c r="UJ78" i="10" s="1"/>
  <c r="UK78" i="10" s="1"/>
  <c r="UL78" i="10" s="1"/>
  <c r="UM78" i="10" s="1"/>
  <c r="UN78" i="10" s="1"/>
  <c r="UO78" i="10" s="1"/>
  <c r="UP78" i="10" s="1"/>
  <c r="UQ78" i="10" s="1"/>
  <c r="UR78" i="10" s="1"/>
  <c r="US78" i="10" s="1"/>
  <c r="UT78" i="10" s="1"/>
  <c r="UU78" i="10" s="1"/>
  <c r="UV78" i="10" s="1"/>
  <c r="UW78" i="10" s="1"/>
  <c r="UX78" i="10" s="1"/>
  <c r="UY78" i="10" s="1"/>
  <c r="UZ78" i="10" s="1"/>
  <c r="VA78" i="10" s="1"/>
  <c r="VB78" i="10" s="1"/>
  <c r="VC78" i="10" s="1"/>
  <c r="VD78" i="10" s="1"/>
  <c r="VE78" i="10" s="1"/>
  <c r="VF78" i="10" s="1"/>
  <c r="VG78" i="10" s="1"/>
  <c r="VH78" i="10" s="1"/>
  <c r="VI78" i="10" s="1"/>
  <c r="VJ78" i="10" s="1"/>
  <c r="VK78" i="10" s="1"/>
  <c r="VL78" i="10" s="1"/>
  <c r="VM78" i="10" s="1"/>
  <c r="VN78" i="10" s="1"/>
  <c r="VO78" i="10" s="1"/>
  <c r="VP78" i="10" s="1"/>
  <c r="VQ78" i="10" s="1"/>
  <c r="VR78" i="10" s="1"/>
  <c r="VS78" i="10" s="1"/>
  <c r="VT78" i="10" s="1"/>
  <c r="VU78" i="10" s="1"/>
  <c r="VV78" i="10" s="1"/>
  <c r="VW78" i="10" s="1"/>
  <c r="VX78" i="10" s="1"/>
  <c r="VY78" i="10" s="1"/>
  <c r="VZ78" i="10" s="1"/>
  <c r="WA78" i="10" s="1"/>
  <c r="WB78" i="10" s="1"/>
  <c r="WC78" i="10" s="1"/>
  <c r="WD78" i="10" s="1"/>
  <c r="WE78" i="10" s="1"/>
  <c r="WF78" i="10" s="1"/>
  <c r="WG78" i="10" s="1"/>
  <c r="WH78" i="10" s="1"/>
  <c r="WI78" i="10" s="1"/>
  <c r="WJ78" i="10" s="1"/>
  <c r="WK78" i="10" s="1"/>
  <c r="WL78" i="10" s="1"/>
  <c r="DX78" i="10"/>
  <c r="DY78" i="10" s="1"/>
  <c r="DZ78" i="10" s="1"/>
  <c r="EA78" i="10" s="1"/>
  <c r="EB78" i="10" s="1"/>
  <c r="EC78" i="10" s="1"/>
  <c r="ED78" i="10" s="1"/>
  <c r="EE78" i="10" s="1"/>
  <c r="EF78" i="10" s="1"/>
  <c r="EG78" i="10" s="1"/>
  <c r="EH78" i="10" s="1"/>
  <c r="EI78" i="10" s="1"/>
  <c r="EJ78" i="10" s="1"/>
  <c r="EK78" i="10" s="1"/>
  <c r="EL78" i="10" s="1"/>
  <c r="EM78" i="10" s="1"/>
  <c r="EN78" i="10" s="1"/>
  <c r="EO78" i="10" s="1"/>
  <c r="EP78" i="10" s="1"/>
  <c r="EQ78" i="10" s="1"/>
  <c r="ER78" i="10" s="1"/>
  <c r="ES78" i="10" s="1"/>
  <c r="ET78" i="10" s="1"/>
  <c r="EU78" i="10" s="1"/>
  <c r="EV78" i="10" s="1"/>
  <c r="EW78" i="10" s="1"/>
  <c r="EX78" i="10" s="1"/>
  <c r="EY78" i="10" s="1"/>
  <c r="EZ78" i="10" s="1"/>
  <c r="FA78" i="10" s="1"/>
  <c r="FB78" i="10" s="1"/>
  <c r="FC78" i="10" s="1"/>
  <c r="FD78" i="10" s="1"/>
  <c r="FE78" i="10" s="1"/>
  <c r="FF78" i="10" s="1"/>
  <c r="FG78" i="10" s="1"/>
  <c r="FH78" i="10" s="1"/>
  <c r="FI78" i="10" s="1"/>
  <c r="FJ78" i="10" s="1"/>
  <c r="FK78" i="10" s="1"/>
  <c r="FL78" i="10" s="1"/>
  <c r="FM78" i="10" s="1"/>
  <c r="FN78" i="10" s="1"/>
  <c r="FO78" i="10" s="1"/>
  <c r="FP78" i="10" s="1"/>
  <c r="FQ78" i="10" s="1"/>
  <c r="FR78" i="10" s="1"/>
  <c r="FS78" i="10" s="1"/>
  <c r="FT78" i="10" s="1"/>
  <c r="FU78" i="10" s="1"/>
  <c r="FV78" i="10" s="1"/>
  <c r="FW78" i="10" s="1"/>
  <c r="FX78" i="10" s="1"/>
  <c r="FY78" i="10" s="1"/>
  <c r="FZ78" i="10" s="1"/>
  <c r="GA78" i="10" s="1"/>
  <c r="GB78" i="10" s="1"/>
  <c r="GC78" i="10" s="1"/>
  <c r="GD78" i="10" s="1"/>
  <c r="C79" i="10"/>
  <c r="NF78" i="10"/>
  <c r="NG78" i="10" s="1"/>
  <c r="NH78" i="10" s="1"/>
  <c r="NI78" i="10" s="1"/>
  <c r="NJ78" i="10" s="1"/>
  <c r="NK78" i="10" s="1"/>
  <c r="NL78" i="10" s="1"/>
  <c r="NM78" i="10" s="1"/>
  <c r="NN78" i="10" s="1"/>
  <c r="NO78" i="10" s="1"/>
  <c r="NP78" i="10" s="1"/>
  <c r="NQ78" i="10" s="1"/>
  <c r="NR78" i="10" s="1"/>
  <c r="NS78" i="10" s="1"/>
  <c r="NT78" i="10" s="1"/>
  <c r="NU78" i="10" s="1"/>
  <c r="NV78" i="10" s="1"/>
  <c r="NW78" i="10" s="1"/>
  <c r="NX78" i="10" s="1"/>
  <c r="NY78" i="10" s="1"/>
  <c r="NZ78" i="10" s="1"/>
  <c r="OA78" i="10" s="1"/>
  <c r="OB78" i="10" s="1"/>
  <c r="OC78" i="10" s="1"/>
  <c r="OD78" i="10" s="1"/>
  <c r="OE78" i="10" s="1"/>
  <c r="OF78" i="10" s="1"/>
  <c r="OG78" i="10" s="1"/>
  <c r="OH78" i="10" s="1"/>
  <c r="OI78" i="10" s="1"/>
  <c r="OJ78" i="10" s="1"/>
  <c r="OK78" i="10" s="1"/>
  <c r="OL78" i="10" s="1"/>
  <c r="OM78" i="10" s="1"/>
  <c r="ON78" i="10" s="1"/>
  <c r="OO78" i="10" s="1"/>
  <c r="OP78" i="10" s="1"/>
  <c r="OQ78" i="10" s="1"/>
  <c r="OR78" i="10" s="1"/>
  <c r="OS78" i="10" s="1"/>
  <c r="OT78" i="10" s="1"/>
  <c r="OU78" i="10" s="1"/>
  <c r="OV78" i="10" s="1"/>
  <c r="OW78" i="10" s="1"/>
  <c r="OX78" i="10" s="1"/>
  <c r="OY78" i="10" s="1"/>
  <c r="OZ78" i="10" s="1"/>
  <c r="PA78" i="10" s="1"/>
  <c r="PB78" i="10" s="1"/>
  <c r="PC78" i="10" s="1"/>
  <c r="PD78" i="10" s="1"/>
  <c r="PE78" i="10" s="1"/>
  <c r="PF78" i="10" s="1"/>
  <c r="PG78" i="10" s="1"/>
  <c r="PH78" i="10" s="1"/>
  <c r="PI78" i="10" s="1"/>
  <c r="PJ78" i="10" s="1"/>
  <c r="PK78" i="10" s="1"/>
  <c r="PL78" i="10" s="1"/>
  <c r="IO78" i="10"/>
  <c r="IP78" i="10" s="1"/>
  <c r="IQ78" i="10" s="1"/>
  <c r="IR78" i="10" s="1"/>
  <c r="IS78" i="10" s="1"/>
  <c r="IT78" i="10" s="1"/>
  <c r="IU78" i="10" s="1"/>
  <c r="IV78" i="10" s="1"/>
  <c r="IW78" i="10" s="1"/>
  <c r="IX78" i="10" s="1"/>
  <c r="IY78" i="10" s="1"/>
  <c r="IZ78" i="10" s="1"/>
  <c r="JA78" i="10" s="1"/>
  <c r="JB78" i="10" s="1"/>
  <c r="JC78" i="10" s="1"/>
  <c r="JD78" i="10" s="1"/>
  <c r="JE78" i="10" s="1"/>
  <c r="JF78" i="10" s="1"/>
  <c r="JG78" i="10" s="1"/>
  <c r="JH78" i="10" s="1"/>
  <c r="JI78" i="10" s="1"/>
  <c r="JJ78" i="10" s="1"/>
  <c r="JK78" i="10" s="1"/>
  <c r="JL78" i="10" s="1"/>
  <c r="JM78" i="10" s="1"/>
  <c r="JN78" i="10" s="1"/>
  <c r="JO78" i="10" s="1"/>
  <c r="JP78" i="10" s="1"/>
  <c r="JQ78" i="10" s="1"/>
  <c r="JR78" i="10" s="1"/>
  <c r="JS78" i="10" s="1"/>
  <c r="JT78" i="10" s="1"/>
  <c r="JU78" i="10" s="1"/>
  <c r="JV78" i="10" s="1"/>
  <c r="JW78" i="10" s="1"/>
  <c r="JX78" i="10" s="1"/>
  <c r="JY78" i="10" s="1"/>
  <c r="JZ78" i="10" s="1"/>
  <c r="KA78" i="10" s="1"/>
  <c r="KB78" i="10" s="1"/>
  <c r="KC78" i="10" s="1"/>
  <c r="KD78" i="10" s="1"/>
  <c r="KE78" i="10" s="1"/>
  <c r="KF78" i="10" s="1"/>
  <c r="KG78" i="10" s="1"/>
  <c r="KH78" i="10" s="1"/>
  <c r="KI78" i="10" s="1"/>
  <c r="KJ78" i="10" s="1"/>
  <c r="KK78" i="10" s="1"/>
  <c r="KL78" i="10" s="1"/>
  <c r="KM78" i="10" s="1"/>
  <c r="KN78" i="10" s="1"/>
  <c r="KO78" i="10" s="1"/>
  <c r="KP78" i="10" s="1"/>
  <c r="KQ78" i="10" s="1"/>
  <c r="KR78" i="10" s="1"/>
  <c r="KS78" i="10" s="1"/>
  <c r="KT78" i="10" s="1"/>
  <c r="KU78" i="10" s="1"/>
  <c r="TV29" i="10"/>
  <c r="UB23" i="10"/>
  <c r="UD19" i="10"/>
  <c r="TX27" i="10"/>
  <c r="TZ25" i="10"/>
  <c r="V121" i="8" l="1"/>
  <c r="G79" i="10"/>
  <c r="H79" i="10" s="1"/>
  <c r="I79" i="10" s="1"/>
  <c r="J79" i="10" s="1"/>
  <c r="K79" i="10" s="1"/>
  <c r="L79" i="10" s="1"/>
  <c r="M79" i="10" s="1"/>
  <c r="N79" i="10" s="1"/>
  <c r="O79" i="10" s="1"/>
  <c r="P79" i="10" s="1"/>
  <c r="Q79" i="10" s="1"/>
  <c r="R79" i="10" s="1"/>
  <c r="S79" i="10" s="1"/>
  <c r="T79" i="10" s="1"/>
  <c r="U79" i="10" s="1"/>
  <c r="V79" i="10" s="1"/>
  <c r="W79" i="10" s="1"/>
  <c r="X79" i="10" s="1"/>
  <c r="Y79" i="10" s="1"/>
  <c r="Z79" i="10" s="1"/>
  <c r="AA79" i="10" s="1"/>
  <c r="AB79" i="10" s="1"/>
  <c r="AC79" i="10" s="1"/>
  <c r="AD79" i="10" s="1"/>
  <c r="AE79" i="10" s="1"/>
  <c r="AF79" i="10" s="1"/>
  <c r="AG79" i="10" s="1"/>
  <c r="AH79" i="10" s="1"/>
  <c r="AI79" i="10" s="1"/>
  <c r="AJ79" i="10" s="1"/>
  <c r="AK79" i="10" s="1"/>
  <c r="AL79" i="10" s="1"/>
  <c r="AM79" i="10" s="1"/>
  <c r="AN79" i="10" s="1"/>
  <c r="AO79" i="10" s="1"/>
  <c r="AP79" i="10" s="1"/>
  <c r="AQ79" i="10" s="1"/>
  <c r="AR79" i="10" s="1"/>
  <c r="AS79" i="10" s="1"/>
  <c r="AT79" i="10" s="1"/>
  <c r="AU79" i="10" s="1"/>
  <c r="AV79" i="10" s="1"/>
  <c r="AW79" i="10" s="1"/>
  <c r="AX79" i="10" s="1"/>
  <c r="AY79" i="10" s="1"/>
  <c r="AZ79" i="10" s="1"/>
  <c r="BA79" i="10" s="1"/>
  <c r="BB79" i="10" s="1"/>
  <c r="BC79" i="10" s="1"/>
  <c r="BD79" i="10" s="1"/>
  <c r="BE79" i="10" s="1"/>
  <c r="BF79" i="10" s="1"/>
  <c r="BG79" i="10" s="1"/>
  <c r="BH79" i="10" s="1"/>
  <c r="BI79" i="10" s="1"/>
  <c r="BJ79" i="10" s="1"/>
  <c r="BK79" i="10" s="1"/>
  <c r="BL79" i="10" s="1"/>
  <c r="BM79" i="10" s="1"/>
  <c r="BN79" i="10" s="1"/>
  <c r="BO79" i="10" s="1"/>
  <c r="BP79" i="10" s="1"/>
  <c r="RW79" i="10"/>
  <c r="RX79" i="10" s="1"/>
  <c r="RY79" i="10" s="1"/>
  <c r="RZ79" i="10" s="1"/>
  <c r="SA79" i="10" s="1"/>
  <c r="SB79" i="10" s="1"/>
  <c r="SC79" i="10" s="1"/>
  <c r="SD79" i="10" s="1"/>
  <c r="SE79" i="10" s="1"/>
  <c r="SF79" i="10" s="1"/>
  <c r="SG79" i="10" s="1"/>
  <c r="SH79" i="10" s="1"/>
  <c r="SI79" i="10" s="1"/>
  <c r="SJ79" i="10" s="1"/>
  <c r="SK79" i="10" s="1"/>
  <c r="SL79" i="10" s="1"/>
  <c r="SM79" i="10" s="1"/>
  <c r="SN79" i="10" s="1"/>
  <c r="SO79" i="10" s="1"/>
  <c r="SP79" i="10" s="1"/>
  <c r="SQ79" i="10" s="1"/>
  <c r="SR79" i="10" s="1"/>
  <c r="SS79" i="10" s="1"/>
  <c r="ST79" i="10" s="1"/>
  <c r="SU79" i="10" s="1"/>
  <c r="SV79" i="10" s="1"/>
  <c r="SW79" i="10" s="1"/>
  <c r="SX79" i="10" s="1"/>
  <c r="SY79" i="10" s="1"/>
  <c r="SZ79" i="10" s="1"/>
  <c r="TA79" i="10" s="1"/>
  <c r="TB79" i="10" s="1"/>
  <c r="TC79" i="10" s="1"/>
  <c r="TD79" i="10" s="1"/>
  <c r="TE79" i="10" s="1"/>
  <c r="TF79" i="10" s="1"/>
  <c r="TG79" i="10" s="1"/>
  <c r="TH79" i="10" s="1"/>
  <c r="TI79" i="10" s="1"/>
  <c r="TJ79" i="10" s="1"/>
  <c r="TK79" i="10" s="1"/>
  <c r="TL79" i="10" s="1"/>
  <c r="TM79" i="10" s="1"/>
  <c r="TN79" i="10" s="1"/>
  <c r="TO79" i="10" s="1"/>
  <c r="TP79" i="10" s="1"/>
  <c r="TQ79" i="10" s="1"/>
  <c r="TR79" i="10" s="1"/>
  <c r="TS79" i="10" s="1"/>
  <c r="TT79" i="10" s="1"/>
  <c r="TU79" i="10" s="1"/>
  <c r="TV79" i="10" s="1"/>
  <c r="TW79" i="10" s="1"/>
  <c r="TX79" i="10" s="1"/>
  <c r="TY79" i="10" s="1"/>
  <c r="TZ79" i="10" s="1"/>
  <c r="UA79" i="10" s="1"/>
  <c r="UB79" i="10" s="1"/>
  <c r="UC79" i="10" s="1"/>
  <c r="UD79" i="10" s="1"/>
  <c r="UE79" i="10" s="1"/>
  <c r="UF79" i="10" s="1"/>
  <c r="UG79" i="10" s="1"/>
  <c r="UH79" i="10" s="1"/>
  <c r="UI79" i="10" s="1"/>
  <c r="UJ79" i="10" s="1"/>
  <c r="UK79" i="10" s="1"/>
  <c r="UL79" i="10" s="1"/>
  <c r="UM79" i="10" s="1"/>
  <c r="UN79" i="10" s="1"/>
  <c r="UO79" i="10" s="1"/>
  <c r="UP79" i="10" s="1"/>
  <c r="UQ79" i="10" s="1"/>
  <c r="UR79" i="10" s="1"/>
  <c r="US79" i="10" s="1"/>
  <c r="UT79" i="10" s="1"/>
  <c r="UU79" i="10" s="1"/>
  <c r="UV79" i="10" s="1"/>
  <c r="UW79" i="10" s="1"/>
  <c r="UX79" i="10" s="1"/>
  <c r="UY79" i="10" s="1"/>
  <c r="UZ79" i="10" s="1"/>
  <c r="VA79" i="10" s="1"/>
  <c r="VB79" i="10" s="1"/>
  <c r="VC79" i="10" s="1"/>
  <c r="VD79" i="10" s="1"/>
  <c r="VE79" i="10" s="1"/>
  <c r="VF79" i="10" s="1"/>
  <c r="VG79" i="10" s="1"/>
  <c r="VH79" i="10" s="1"/>
  <c r="VI79" i="10" s="1"/>
  <c r="VJ79" i="10" s="1"/>
  <c r="VK79" i="10" s="1"/>
  <c r="VL79" i="10" s="1"/>
  <c r="VM79" i="10" s="1"/>
  <c r="VN79" i="10" s="1"/>
  <c r="VO79" i="10" s="1"/>
  <c r="VP79" i="10" s="1"/>
  <c r="VQ79" i="10" s="1"/>
  <c r="VR79" i="10" s="1"/>
  <c r="VS79" i="10" s="1"/>
  <c r="VT79" i="10" s="1"/>
  <c r="VU79" i="10" s="1"/>
  <c r="VV79" i="10" s="1"/>
  <c r="VW79" i="10" s="1"/>
  <c r="VX79" i="10" s="1"/>
  <c r="VY79" i="10" s="1"/>
  <c r="VZ79" i="10" s="1"/>
  <c r="WA79" i="10" s="1"/>
  <c r="WB79" i="10" s="1"/>
  <c r="WC79" i="10" s="1"/>
  <c r="WD79" i="10" s="1"/>
  <c r="WE79" i="10" s="1"/>
  <c r="WF79" i="10" s="1"/>
  <c r="WG79" i="10" s="1"/>
  <c r="WH79" i="10" s="1"/>
  <c r="WI79" i="10" s="1"/>
  <c r="WJ79" i="10" s="1"/>
  <c r="WK79" i="10" s="1"/>
  <c r="WL79" i="10" s="1"/>
  <c r="IO79" i="10"/>
  <c r="IP79" i="10" s="1"/>
  <c r="IQ79" i="10" s="1"/>
  <c r="IR79" i="10" s="1"/>
  <c r="IS79" i="10" s="1"/>
  <c r="IT79" i="10" s="1"/>
  <c r="IU79" i="10" s="1"/>
  <c r="IV79" i="10" s="1"/>
  <c r="IW79" i="10" s="1"/>
  <c r="IX79" i="10" s="1"/>
  <c r="IY79" i="10" s="1"/>
  <c r="IZ79" i="10" s="1"/>
  <c r="JA79" i="10" s="1"/>
  <c r="JB79" i="10" s="1"/>
  <c r="JC79" i="10" s="1"/>
  <c r="JD79" i="10" s="1"/>
  <c r="JE79" i="10" s="1"/>
  <c r="JF79" i="10" s="1"/>
  <c r="JG79" i="10" s="1"/>
  <c r="JH79" i="10" s="1"/>
  <c r="JI79" i="10" s="1"/>
  <c r="JJ79" i="10" s="1"/>
  <c r="JK79" i="10" s="1"/>
  <c r="JL79" i="10" s="1"/>
  <c r="JM79" i="10" s="1"/>
  <c r="JN79" i="10" s="1"/>
  <c r="JO79" i="10" s="1"/>
  <c r="JP79" i="10" s="1"/>
  <c r="JQ79" i="10" s="1"/>
  <c r="JR79" i="10" s="1"/>
  <c r="JS79" i="10" s="1"/>
  <c r="JT79" i="10" s="1"/>
  <c r="JU79" i="10" s="1"/>
  <c r="JV79" i="10" s="1"/>
  <c r="JW79" i="10" s="1"/>
  <c r="JX79" i="10" s="1"/>
  <c r="JY79" i="10" s="1"/>
  <c r="JZ79" i="10" s="1"/>
  <c r="KA79" i="10" s="1"/>
  <c r="KB79" i="10" s="1"/>
  <c r="KC79" i="10" s="1"/>
  <c r="KD79" i="10" s="1"/>
  <c r="KE79" i="10" s="1"/>
  <c r="KF79" i="10" s="1"/>
  <c r="KG79" i="10" s="1"/>
  <c r="KH79" i="10" s="1"/>
  <c r="KI79" i="10" s="1"/>
  <c r="KJ79" i="10" s="1"/>
  <c r="KK79" i="10" s="1"/>
  <c r="KL79" i="10" s="1"/>
  <c r="KM79" i="10" s="1"/>
  <c r="KN79" i="10" s="1"/>
  <c r="KO79" i="10" s="1"/>
  <c r="KP79" i="10" s="1"/>
  <c r="KQ79" i="10" s="1"/>
  <c r="KR79" i="10" s="1"/>
  <c r="KS79" i="10" s="1"/>
  <c r="KT79" i="10" s="1"/>
  <c r="KU79" i="10" s="1"/>
  <c r="KV79" i="10" s="1"/>
  <c r="C80" i="10"/>
  <c r="NF79" i="10"/>
  <c r="NG79" i="10" s="1"/>
  <c r="NH79" i="10" s="1"/>
  <c r="NI79" i="10" s="1"/>
  <c r="NJ79" i="10" s="1"/>
  <c r="NK79" i="10" s="1"/>
  <c r="NL79" i="10" s="1"/>
  <c r="NM79" i="10" s="1"/>
  <c r="NN79" i="10" s="1"/>
  <c r="NO79" i="10" s="1"/>
  <c r="NP79" i="10" s="1"/>
  <c r="NQ79" i="10" s="1"/>
  <c r="NR79" i="10" s="1"/>
  <c r="NS79" i="10" s="1"/>
  <c r="NT79" i="10" s="1"/>
  <c r="NU79" i="10" s="1"/>
  <c r="NV79" i="10" s="1"/>
  <c r="NW79" i="10" s="1"/>
  <c r="NX79" i="10" s="1"/>
  <c r="NY79" i="10" s="1"/>
  <c r="NZ79" i="10" s="1"/>
  <c r="OA79" i="10" s="1"/>
  <c r="OB79" i="10" s="1"/>
  <c r="OC79" i="10" s="1"/>
  <c r="OD79" i="10" s="1"/>
  <c r="OE79" i="10" s="1"/>
  <c r="OF79" i="10" s="1"/>
  <c r="OG79" i="10" s="1"/>
  <c r="OH79" i="10" s="1"/>
  <c r="OI79" i="10" s="1"/>
  <c r="OJ79" i="10" s="1"/>
  <c r="OK79" i="10" s="1"/>
  <c r="OL79" i="10" s="1"/>
  <c r="OM79" i="10" s="1"/>
  <c r="ON79" i="10" s="1"/>
  <c r="OO79" i="10" s="1"/>
  <c r="OP79" i="10" s="1"/>
  <c r="OQ79" i="10" s="1"/>
  <c r="OR79" i="10" s="1"/>
  <c r="OS79" i="10" s="1"/>
  <c r="OT79" i="10" s="1"/>
  <c r="OU79" i="10" s="1"/>
  <c r="OV79" i="10" s="1"/>
  <c r="OW79" i="10" s="1"/>
  <c r="OX79" i="10" s="1"/>
  <c r="OY79" i="10" s="1"/>
  <c r="OZ79" i="10" s="1"/>
  <c r="PA79" i="10" s="1"/>
  <c r="PB79" i="10" s="1"/>
  <c r="PC79" i="10" s="1"/>
  <c r="PD79" i="10" s="1"/>
  <c r="PE79" i="10" s="1"/>
  <c r="PF79" i="10" s="1"/>
  <c r="PG79" i="10" s="1"/>
  <c r="PH79" i="10" s="1"/>
  <c r="PI79" i="10" s="1"/>
  <c r="PJ79" i="10" s="1"/>
  <c r="PK79" i="10" s="1"/>
  <c r="PL79" i="10" s="1"/>
  <c r="PM79" i="10" s="1"/>
  <c r="DX79" i="10"/>
  <c r="DY79" i="10" s="1"/>
  <c r="DZ79" i="10" s="1"/>
  <c r="EA79" i="10" s="1"/>
  <c r="EB79" i="10" s="1"/>
  <c r="EC79" i="10" s="1"/>
  <c r="ED79" i="10" s="1"/>
  <c r="EE79" i="10" s="1"/>
  <c r="EF79" i="10" s="1"/>
  <c r="EG79" i="10" s="1"/>
  <c r="EH79" i="10" s="1"/>
  <c r="EI79" i="10" s="1"/>
  <c r="EJ79" i="10" s="1"/>
  <c r="EK79" i="10" s="1"/>
  <c r="EL79" i="10" s="1"/>
  <c r="EM79" i="10" s="1"/>
  <c r="EN79" i="10" s="1"/>
  <c r="EO79" i="10" s="1"/>
  <c r="EP79" i="10" s="1"/>
  <c r="EQ79" i="10" s="1"/>
  <c r="ER79" i="10" s="1"/>
  <c r="ES79" i="10" s="1"/>
  <c r="ET79" i="10" s="1"/>
  <c r="EU79" i="10" s="1"/>
  <c r="EV79" i="10" s="1"/>
  <c r="EW79" i="10" s="1"/>
  <c r="EX79" i="10" s="1"/>
  <c r="EY79" i="10" s="1"/>
  <c r="EZ79" i="10" s="1"/>
  <c r="FA79" i="10" s="1"/>
  <c r="FB79" i="10" s="1"/>
  <c r="FC79" i="10" s="1"/>
  <c r="FD79" i="10" s="1"/>
  <c r="FE79" i="10" s="1"/>
  <c r="FF79" i="10" s="1"/>
  <c r="FG79" i="10" s="1"/>
  <c r="FH79" i="10" s="1"/>
  <c r="FI79" i="10" s="1"/>
  <c r="FJ79" i="10" s="1"/>
  <c r="FK79" i="10" s="1"/>
  <c r="FL79" i="10" s="1"/>
  <c r="FM79" i="10" s="1"/>
  <c r="FN79" i="10" s="1"/>
  <c r="FO79" i="10" s="1"/>
  <c r="FP79" i="10" s="1"/>
  <c r="FQ79" i="10" s="1"/>
  <c r="FR79" i="10" s="1"/>
  <c r="FS79" i="10" s="1"/>
  <c r="FT79" i="10" s="1"/>
  <c r="FU79" i="10" s="1"/>
  <c r="FV79" i="10" s="1"/>
  <c r="FW79" i="10" s="1"/>
  <c r="FX79" i="10" s="1"/>
  <c r="FY79" i="10" s="1"/>
  <c r="FZ79" i="10" s="1"/>
  <c r="GA79" i="10" s="1"/>
  <c r="GB79" i="10" s="1"/>
  <c r="GC79" i="10" s="1"/>
  <c r="GD79" i="10" s="1"/>
  <c r="GE79" i="10" s="1"/>
  <c r="EL66" i="10"/>
  <c r="UA25" i="10"/>
  <c r="UC23" i="10"/>
  <c r="TW29" i="10"/>
  <c r="UE19" i="10"/>
  <c r="TY27" i="10"/>
  <c r="W121" i="8" l="1"/>
  <c r="DX80" i="10"/>
  <c r="DY80" i="10" s="1"/>
  <c r="DZ80" i="10" s="1"/>
  <c r="EA80" i="10" s="1"/>
  <c r="EB80" i="10" s="1"/>
  <c r="EC80" i="10" s="1"/>
  <c r="ED80" i="10" s="1"/>
  <c r="EE80" i="10" s="1"/>
  <c r="EF80" i="10" s="1"/>
  <c r="EG80" i="10" s="1"/>
  <c r="EH80" i="10" s="1"/>
  <c r="EI80" i="10" s="1"/>
  <c r="EJ80" i="10" s="1"/>
  <c r="EK80" i="10" s="1"/>
  <c r="EL80" i="10" s="1"/>
  <c r="EM80" i="10" s="1"/>
  <c r="EN80" i="10" s="1"/>
  <c r="EO80" i="10" s="1"/>
  <c r="EP80" i="10" s="1"/>
  <c r="EQ80" i="10" s="1"/>
  <c r="ER80" i="10" s="1"/>
  <c r="ES80" i="10" s="1"/>
  <c r="ET80" i="10" s="1"/>
  <c r="EU80" i="10" s="1"/>
  <c r="EV80" i="10" s="1"/>
  <c r="EW80" i="10" s="1"/>
  <c r="EX80" i="10" s="1"/>
  <c r="EY80" i="10" s="1"/>
  <c r="EZ80" i="10" s="1"/>
  <c r="FA80" i="10" s="1"/>
  <c r="FB80" i="10" s="1"/>
  <c r="FC80" i="10" s="1"/>
  <c r="FD80" i="10" s="1"/>
  <c r="FE80" i="10" s="1"/>
  <c r="FF80" i="10" s="1"/>
  <c r="FG80" i="10" s="1"/>
  <c r="FH80" i="10" s="1"/>
  <c r="FI80" i="10" s="1"/>
  <c r="FJ80" i="10" s="1"/>
  <c r="FK80" i="10" s="1"/>
  <c r="FL80" i="10" s="1"/>
  <c r="FM80" i="10" s="1"/>
  <c r="FN80" i="10" s="1"/>
  <c r="FO80" i="10" s="1"/>
  <c r="FP80" i="10" s="1"/>
  <c r="FQ80" i="10" s="1"/>
  <c r="FR80" i="10" s="1"/>
  <c r="FS80" i="10" s="1"/>
  <c r="FT80" i="10" s="1"/>
  <c r="FU80" i="10" s="1"/>
  <c r="FV80" i="10" s="1"/>
  <c r="FW80" i="10" s="1"/>
  <c r="FX80" i="10" s="1"/>
  <c r="FY80" i="10" s="1"/>
  <c r="FZ80" i="10" s="1"/>
  <c r="GA80" i="10" s="1"/>
  <c r="GB80" i="10" s="1"/>
  <c r="GC80" i="10" s="1"/>
  <c r="GD80" i="10" s="1"/>
  <c r="GE80" i="10" s="1"/>
  <c r="GF80" i="10" s="1"/>
  <c r="C81" i="10"/>
  <c r="IO80" i="10"/>
  <c r="IP80" i="10" s="1"/>
  <c r="IQ80" i="10" s="1"/>
  <c r="IR80" i="10" s="1"/>
  <c r="IS80" i="10" s="1"/>
  <c r="IT80" i="10" s="1"/>
  <c r="IU80" i="10" s="1"/>
  <c r="IV80" i="10" s="1"/>
  <c r="IW80" i="10" s="1"/>
  <c r="IX80" i="10" s="1"/>
  <c r="IY80" i="10" s="1"/>
  <c r="IZ80" i="10" s="1"/>
  <c r="JA80" i="10" s="1"/>
  <c r="JB80" i="10" s="1"/>
  <c r="JC80" i="10" s="1"/>
  <c r="JD80" i="10" s="1"/>
  <c r="JE80" i="10" s="1"/>
  <c r="JF80" i="10" s="1"/>
  <c r="JG80" i="10" s="1"/>
  <c r="JH80" i="10" s="1"/>
  <c r="JI80" i="10" s="1"/>
  <c r="JJ80" i="10" s="1"/>
  <c r="JK80" i="10" s="1"/>
  <c r="JL80" i="10" s="1"/>
  <c r="JM80" i="10" s="1"/>
  <c r="JN80" i="10" s="1"/>
  <c r="JO80" i="10" s="1"/>
  <c r="JP80" i="10" s="1"/>
  <c r="JQ80" i="10" s="1"/>
  <c r="JR80" i="10" s="1"/>
  <c r="JS80" i="10" s="1"/>
  <c r="JT80" i="10" s="1"/>
  <c r="JU80" i="10" s="1"/>
  <c r="JV80" i="10" s="1"/>
  <c r="JW80" i="10" s="1"/>
  <c r="JX80" i="10" s="1"/>
  <c r="JY80" i="10" s="1"/>
  <c r="JZ80" i="10" s="1"/>
  <c r="KA80" i="10" s="1"/>
  <c r="KB80" i="10" s="1"/>
  <c r="KC80" i="10" s="1"/>
  <c r="KD80" i="10" s="1"/>
  <c r="KE80" i="10" s="1"/>
  <c r="KF80" i="10" s="1"/>
  <c r="KG80" i="10" s="1"/>
  <c r="KH80" i="10" s="1"/>
  <c r="KI80" i="10" s="1"/>
  <c r="KJ80" i="10" s="1"/>
  <c r="KK80" i="10" s="1"/>
  <c r="KL80" i="10" s="1"/>
  <c r="KM80" i="10" s="1"/>
  <c r="KN80" i="10" s="1"/>
  <c r="KO80" i="10" s="1"/>
  <c r="KP80" i="10" s="1"/>
  <c r="KQ80" i="10" s="1"/>
  <c r="KR80" i="10" s="1"/>
  <c r="KS80" i="10" s="1"/>
  <c r="KT80" i="10" s="1"/>
  <c r="KU80" i="10" s="1"/>
  <c r="KV80" i="10" s="1"/>
  <c r="KW80" i="10" s="1"/>
  <c r="G80" i="10"/>
  <c r="H80" i="10" s="1"/>
  <c r="I80" i="10" s="1"/>
  <c r="J80" i="10" s="1"/>
  <c r="K80" i="10" s="1"/>
  <c r="L80" i="10" s="1"/>
  <c r="M80" i="10" s="1"/>
  <c r="N80" i="10" s="1"/>
  <c r="O80" i="10" s="1"/>
  <c r="P80" i="10" s="1"/>
  <c r="Q80" i="10" s="1"/>
  <c r="R80" i="10" s="1"/>
  <c r="S80" i="10" s="1"/>
  <c r="T80" i="10" s="1"/>
  <c r="U80" i="10" s="1"/>
  <c r="V80" i="10" s="1"/>
  <c r="W80" i="10" s="1"/>
  <c r="X80" i="10" s="1"/>
  <c r="Y80" i="10" s="1"/>
  <c r="Z80" i="10" s="1"/>
  <c r="AA80" i="10" s="1"/>
  <c r="AB80" i="10" s="1"/>
  <c r="AC80" i="10" s="1"/>
  <c r="AD80" i="10" s="1"/>
  <c r="AE80" i="10" s="1"/>
  <c r="AF80" i="10" s="1"/>
  <c r="AG80" i="10" s="1"/>
  <c r="AH80" i="10" s="1"/>
  <c r="AI80" i="10" s="1"/>
  <c r="AJ80" i="10" s="1"/>
  <c r="AK80" i="10" s="1"/>
  <c r="AL80" i="10" s="1"/>
  <c r="AM80" i="10" s="1"/>
  <c r="AN80" i="10" s="1"/>
  <c r="AO80" i="10" s="1"/>
  <c r="AP80" i="10" s="1"/>
  <c r="AQ80" i="10" s="1"/>
  <c r="AR80" i="10" s="1"/>
  <c r="AS80" i="10" s="1"/>
  <c r="AT80" i="10" s="1"/>
  <c r="AU80" i="10" s="1"/>
  <c r="AV80" i="10" s="1"/>
  <c r="AW80" i="10" s="1"/>
  <c r="AX80" i="10" s="1"/>
  <c r="AY80" i="10" s="1"/>
  <c r="AZ80" i="10" s="1"/>
  <c r="BA80" i="10" s="1"/>
  <c r="BB80" i="10" s="1"/>
  <c r="BC80" i="10" s="1"/>
  <c r="BD80" i="10" s="1"/>
  <c r="BE80" i="10" s="1"/>
  <c r="BF80" i="10" s="1"/>
  <c r="BG80" i="10" s="1"/>
  <c r="BH80" i="10" s="1"/>
  <c r="BI80" i="10" s="1"/>
  <c r="BJ80" i="10" s="1"/>
  <c r="BK80" i="10" s="1"/>
  <c r="BL80" i="10" s="1"/>
  <c r="BM80" i="10" s="1"/>
  <c r="BN80" i="10" s="1"/>
  <c r="BO80" i="10" s="1"/>
  <c r="BP80" i="10" s="1"/>
  <c r="BQ80" i="10" s="1"/>
  <c r="RW80" i="10"/>
  <c r="RX80" i="10" s="1"/>
  <c r="RY80" i="10" s="1"/>
  <c r="RZ80" i="10" s="1"/>
  <c r="SA80" i="10" s="1"/>
  <c r="SB80" i="10" s="1"/>
  <c r="SC80" i="10" s="1"/>
  <c r="SD80" i="10" s="1"/>
  <c r="SE80" i="10" s="1"/>
  <c r="SF80" i="10" s="1"/>
  <c r="SG80" i="10" s="1"/>
  <c r="SH80" i="10" s="1"/>
  <c r="SI80" i="10" s="1"/>
  <c r="SJ80" i="10" s="1"/>
  <c r="SK80" i="10" s="1"/>
  <c r="SL80" i="10" s="1"/>
  <c r="SM80" i="10" s="1"/>
  <c r="SN80" i="10" s="1"/>
  <c r="SO80" i="10" s="1"/>
  <c r="SP80" i="10" s="1"/>
  <c r="SQ80" i="10" s="1"/>
  <c r="SR80" i="10" s="1"/>
  <c r="SS80" i="10" s="1"/>
  <c r="ST80" i="10" s="1"/>
  <c r="SU80" i="10" s="1"/>
  <c r="SV80" i="10" s="1"/>
  <c r="SW80" i="10" s="1"/>
  <c r="SX80" i="10" s="1"/>
  <c r="SY80" i="10" s="1"/>
  <c r="SZ80" i="10" s="1"/>
  <c r="TA80" i="10" s="1"/>
  <c r="TB80" i="10" s="1"/>
  <c r="TC80" i="10" s="1"/>
  <c r="TD80" i="10" s="1"/>
  <c r="TE80" i="10" s="1"/>
  <c r="TF80" i="10" s="1"/>
  <c r="TG80" i="10" s="1"/>
  <c r="TH80" i="10" s="1"/>
  <c r="TI80" i="10" s="1"/>
  <c r="TJ80" i="10" s="1"/>
  <c r="TK80" i="10" s="1"/>
  <c r="TL80" i="10" s="1"/>
  <c r="TM80" i="10" s="1"/>
  <c r="TN80" i="10" s="1"/>
  <c r="TO80" i="10" s="1"/>
  <c r="TP80" i="10" s="1"/>
  <c r="TQ80" i="10" s="1"/>
  <c r="TR80" i="10" s="1"/>
  <c r="TS80" i="10" s="1"/>
  <c r="TT80" i="10" s="1"/>
  <c r="TU80" i="10" s="1"/>
  <c r="TV80" i="10" s="1"/>
  <c r="TW80" i="10" s="1"/>
  <c r="TX80" i="10" s="1"/>
  <c r="TY80" i="10" s="1"/>
  <c r="TZ80" i="10" s="1"/>
  <c r="UA80" i="10" s="1"/>
  <c r="UB80" i="10" s="1"/>
  <c r="UC80" i="10" s="1"/>
  <c r="UD80" i="10" s="1"/>
  <c r="UE80" i="10" s="1"/>
  <c r="UF80" i="10" s="1"/>
  <c r="UG80" i="10" s="1"/>
  <c r="UH80" i="10" s="1"/>
  <c r="UI80" i="10" s="1"/>
  <c r="UJ80" i="10" s="1"/>
  <c r="UK80" i="10" s="1"/>
  <c r="UL80" i="10" s="1"/>
  <c r="UM80" i="10" s="1"/>
  <c r="UN80" i="10" s="1"/>
  <c r="UO80" i="10" s="1"/>
  <c r="UP80" i="10" s="1"/>
  <c r="UQ80" i="10" s="1"/>
  <c r="UR80" i="10" s="1"/>
  <c r="US80" i="10" s="1"/>
  <c r="UT80" i="10" s="1"/>
  <c r="UU80" i="10" s="1"/>
  <c r="UV80" i="10" s="1"/>
  <c r="UW80" i="10" s="1"/>
  <c r="UX80" i="10" s="1"/>
  <c r="UY80" i="10" s="1"/>
  <c r="UZ80" i="10" s="1"/>
  <c r="VA80" i="10" s="1"/>
  <c r="VB80" i="10" s="1"/>
  <c r="VC80" i="10" s="1"/>
  <c r="VD80" i="10" s="1"/>
  <c r="VE80" i="10" s="1"/>
  <c r="VF80" i="10" s="1"/>
  <c r="VG80" i="10" s="1"/>
  <c r="VH80" i="10" s="1"/>
  <c r="VI80" i="10" s="1"/>
  <c r="VJ80" i="10" s="1"/>
  <c r="VK80" i="10" s="1"/>
  <c r="VL80" i="10" s="1"/>
  <c r="VM80" i="10" s="1"/>
  <c r="VN80" i="10" s="1"/>
  <c r="VO80" i="10" s="1"/>
  <c r="VP80" i="10" s="1"/>
  <c r="VQ80" i="10" s="1"/>
  <c r="VR80" i="10" s="1"/>
  <c r="VS80" i="10" s="1"/>
  <c r="VT80" i="10" s="1"/>
  <c r="VU80" i="10" s="1"/>
  <c r="VV80" i="10" s="1"/>
  <c r="VW80" i="10" s="1"/>
  <c r="VX80" i="10" s="1"/>
  <c r="VY80" i="10" s="1"/>
  <c r="VZ80" i="10" s="1"/>
  <c r="WA80" i="10" s="1"/>
  <c r="WB80" i="10" s="1"/>
  <c r="WC80" i="10" s="1"/>
  <c r="WD80" i="10" s="1"/>
  <c r="WE80" i="10" s="1"/>
  <c r="WF80" i="10" s="1"/>
  <c r="WG80" i="10" s="1"/>
  <c r="WH80" i="10" s="1"/>
  <c r="WI80" i="10" s="1"/>
  <c r="WJ80" i="10" s="1"/>
  <c r="WK80" i="10" s="1"/>
  <c r="WL80" i="10" s="1"/>
  <c r="NF80" i="10"/>
  <c r="NG80" i="10" s="1"/>
  <c r="NH80" i="10" s="1"/>
  <c r="NI80" i="10" s="1"/>
  <c r="NJ80" i="10" s="1"/>
  <c r="NK80" i="10" s="1"/>
  <c r="NL80" i="10" s="1"/>
  <c r="NM80" i="10" s="1"/>
  <c r="NN80" i="10" s="1"/>
  <c r="NO80" i="10" s="1"/>
  <c r="NP80" i="10" s="1"/>
  <c r="NQ80" i="10" s="1"/>
  <c r="NR80" i="10" s="1"/>
  <c r="NS80" i="10" s="1"/>
  <c r="NT80" i="10" s="1"/>
  <c r="NU80" i="10" s="1"/>
  <c r="NV80" i="10" s="1"/>
  <c r="NW80" i="10" s="1"/>
  <c r="NX80" i="10" s="1"/>
  <c r="NY80" i="10" s="1"/>
  <c r="NZ80" i="10" s="1"/>
  <c r="OA80" i="10" s="1"/>
  <c r="OB80" i="10" s="1"/>
  <c r="OC80" i="10" s="1"/>
  <c r="OD80" i="10" s="1"/>
  <c r="OE80" i="10" s="1"/>
  <c r="OF80" i="10" s="1"/>
  <c r="OG80" i="10" s="1"/>
  <c r="OH80" i="10" s="1"/>
  <c r="OI80" i="10" s="1"/>
  <c r="OJ80" i="10" s="1"/>
  <c r="OK80" i="10" s="1"/>
  <c r="OL80" i="10" s="1"/>
  <c r="OM80" i="10" s="1"/>
  <c r="ON80" i="10" s="1"/>
  <c r="OO80" i="10" s="1"/>
  <c r="OP80" i="10" s="1"/>
  <c r="OQ80" i="10" s="1"/>
  <c r="OR80" i="10" s="1"/>
  <c r="OS80" i="10" s="1"/>
  <c r="OT80" i="10" s="1"/>
  <c r="OU80" i="10" s="1"/>
  <c r="OV80" i="10" s="1"/>
  <c r="OW80" i="10" s="1"/>
  <c r="OX80" i="10" s="1"/>
  <c r="OY80" i="10" s="1"/>
  <c r="OZ80" i="10" s="1"/>
  <c r="PA80" i="10" s="1"/>
  <c r="PB80" i="10" s="1"/>
  <c r="PC80" i="10" s="1"/>
  <c r="PD80" i="10" s="1"/>
  <c r="PE80" i="10" s="1"/>
  <c r="PF80" i="10" s="1"/>
  <c r="PG80" i="10" s="1"/>
  <c r="PH80" i="10" s="1"/>
  <c r="PI80" i="10" s="1"/>
  <c r="PJ80" i="10" s="1"/>
  <c r="PK80" i="10" s="1"/>
  <c r="PL80" i="10" s="1"/>
  <c r="PM80" i="10" s="1"/>
  <c r="PN80" i="10" s="1"/>
  <c r="EM66" i="10"/>
  <c r="TZ27" i="10"/>
  <c r="UD23" i="10"/>
  <c r="UF19" i="10"/>
  <c r="TX29" i="10"/>
  <c r="UB25" i="10"/>
  <c r="X121" i="8" l="1"/>
  <c r="EN66" i="10"/>
  <c r="DX81" i="10"/>
  <c r="DY81" i="10" s="1"/>
  <c r="DZ81" i="10" s="1"/>
  <c r="EA81" i="10" s="1"/>
  <c r="EB81" i="10" s="1"/>
  <c r="EC81" i="10" s="1"/>
  <c r="ED81" i="10" s="1"/>
  <c r="EE81" i="10" s="1"/>
  <c r="EF81" i="10" s="1"/>
  <c r="EG81" i="10" s="1"/>
  <c r="EH81" i="10" s="1"/>
  <c r="EI81" i="10" s="1"/>
  <c r="EJ81" i="10" s="1"/>
  <c r="EK81" i="10" s="1"/>
  <c r="EL81" i="10" s="1"/>
  <c r="EM81" i="10" s="1"/>
  <c r="EN81" i="10" s="1"/>
  <c r="EO81" i="10" s="1"/>
  <c r="EP81" i="10" s="1"/>
  <c r="EQ81" i="10" s="1"/>
  <c r="ER81" i="10" s="1"/>
  <c r="ES81" i="10" s="1"/>
  <c r="ET81" i="10" s="1"/>
  <c r="EU81" i="10" s="1"/>
  <c r="EV81" i="10" s="1"/>
  <c r="EW81" i="10" s="1"/>
  <c r="EX81" i="10" s="1"/>
  <c r="EY81" i="10" s="1"/>
  <c r="EZ81" i="10" s="1"/>
  <c r="FA81" i="10" s="1"/>
  <c r="FB81" i="10" s="1"/>
  <c r="FC81" i="10" s="1"/>
  <c r="FD81" i="10" s="1"/>
  <c r="FE81" i="10" s="1"/>
  <c r="FF81" i="10" s="1"/>
  <c r="FG81" i="10" s="1"/>
  <c r="FH81" i="10" s="1"/>
  <c r="FI81" i="10" s="1"/>
  <c r="FJ81" i="10" s="1"/>
  <c r="FK81" i="10" s="1"/>
  <c r="FL81" i="10" s="1"/>
  <c r="FM81" i="10" s="1"/>
  <c r="FN81" i="10" s="1"/>
  <c r="FO81" i="10" s="1"/>
  <c r="FP81" i="10" s="1"/>
  <c r="FQ81" i="10" s="1"/>
  <c r="FR81" i="10" s="1"/>
  <c r="FS81" i="10" s="1"/>
  <c r="FT81" i="10" s="1"/>
  <c r="FU81" i="10" s="1"/>
  <c r="FV81" i="10" s="1"/>
  <c r="FW81" i="10" s="1"/>
  <c r="FX81" i="10" s="1"/>
  <c r="FY81" i="10" s="1"/>
  <c r="FZ81" i="10" s="1"/>
  <c r="GA81" i="10" s="1"/>
  <c r="GB81" i="10" s="1"/>
  <c r="GC81" i="10" s="1"/>
  <c r="GD81" i="10" s="1"/>
  <c r="GE81" i="10" s="1"/>
  <c r="GF81" i="10" s="1"/>
  <c r="GG81" i="10" s="1"/>
  <c r="C82" i="10"/>
  <c r="IO81" i="10"/>
  <c r="IP81" i="10" s="1"/>
  <c r="IQ81" i="10" s="1"/>
  <c r="IR81" i="10" s="1"/>
  <c r="IS81" i="10" s="1"/>
  <c r="IT81" i="10" s="1"/>
  <c r="IU81" i="10" s="1"/>
  <c r="IV81" i="10" s="1"/>
  <c r="IW81" i="10" s="1"/>
  <c r="IX81" i="10" s="1"/>
  <c r="IY81" i="10" s="1"/>
  <c r="IZ81" i="10" s="1"/>
  <c r="JA81" i="10" s="1"/>
  <c r="JB81" i="10" s="1"/>
  <c r="JC81" i="10" s="1"/>
  <c r="JD81" i="10" s="1"/>
  <c r="JE81" i="10" s="1"/>
  <c r="JF81" i="10" s="1"/>
  <c r="JG81" i="10" s="1"/>
  <c r="JH81" i="10" s="1"/>
  <c r="JI81" i="10" s="1"/>
  <c r="JJ81" i="10" s="1"/>
  <c r="JK81" i="10" s="1"/>
  <c r="JL81" i="10" s="1"/>
  <c r="JM81" i="10" s="1"/>
  <c r="JN81" i="10" s="1"/>
  <c r="JO81" i="10" s="1"/>
  <c r="JP81" i="10" s="1"/>
  <c r="JQ81" i="10" s="1"/>
  <c r="JR81" i="10" s="1"/>
  <c r="JS81" i="10" s="1"/>
  <c r="JT81" i="10" s="1"/>
  <c r="JU81" i="10" s="1"/>
  <c r="JV81" i="10" s="1"/>
  <c r="JW81" i="10" s="1"/>
  <c r="JX81" i="10" s="1"/>
  <c r="JY81" i="10" s="1"/>
  <c r="JZ81" i="10" s="1"/>
  <c r="KA81" i="10" s="1"/>
  <c r="KB81" i="10" s="1"/>
  <c r="KC81" i="10" s="1"/>
  <c r="KD81" i="10" s="1"/>
  <c r="KE81" i="10" s="1"/>
  <c r="KF81" i="10" s="1"/>
  <c r="KG81" i="10" s="1"/>
  <c r="KH81" i="10" s="1"/>
  <c r="KI81" i="10" s="1"/>
  <c r="KJ81" i="10" s="1"/>
  <c r="KK81" i="10" s="1"/>
  <c r="KL81" i="10" s="1"/>
  <c r="KM81" i="10" s="1"/>
  <c r="KN81" i="10" s="1"/>
  <c r="KO81" i="10" s="1"/>
  <c r="KP81" i="10" s="1"/>
  <c r="KQ81" i="10" s="1"/>
  <c r="KR81" i="10" s="1"/>
  <c r="KS81" i="10" s="1"/>
  <c r="KT81" i="10" s="1"/>
  <c r="KU81" i="10" s="1"/>
  <c r="KV81" i="10" s="1"/>
  <c r="KW81" i="10" s="1"/>
  <c r="KX81" i="10" s="1"/>
  <c r="NF81" i="10"/>
  <c r="NG81" i="10" s="1"/>
  <c r="NH81" i="10" s="1"/>
  <c r="NI81" i="10" s="1"/>
  <c r="NJ81" i="10" s="1"/>
  <c r="NK81" i="10" s="1"/>
  <c r="NL81" i="10" s="1"/>
  <c r="NM81" i="10" s="1"/>
  <c r="NN81" i="10" s="1"/>
  <c r="NO81" i="10" s="1"/>
  <c r="NP81" i="10" s="1"/>
  <c r="NQ81" i="10" s="1"/>
  <c r="NR81" i="10" s="1"/>
  <c r="NS81" i="10" s="1"/>
  <c r="NT81" i="10" s="1"/>
  <c r="NU81" i="10" s="1"/>
  <c r="NV81" i="10" s="1"/>
  <c r="NW81" i="10" s="1"/>
  <c r="NX81" i="10" s="1"/>
  <c r="NY81" i="10" s="1"/>
  <c r="NZ81" i="10" s="1"/>
  <c r="OA81" i="10" s="1"/>
  <c r="OB81" i="10" s="1"/>
  <c r="OC81" i="10" s="1"/>
  <c r="OD81" i="10" s="1"/>
  <c r="OE81" i="10" s="1"/>
  <c r="OF81" i="10" s="1"/>
  <c r="OG81" i="10" s="1"/>
  <c r="OH81" i="10" s="1"/>
  <c r="OI81" i="10" s="1"/>
  <c r="OJ81" i="10" s="1"/>
  <c r="OK81" i="10" s="1"/>
  <c r="OL81" i="10" s="1"/>
  <c r="OM81" i="10" s="1"/>
  <c r="ON81" i="10" s="1"/>
  <c r="OO81" i="10" s="1"/>
  <c r="OP81" i="10" s="1"/>
  <c r="OQ81" i="10" s="1"/>
  <c r="OR81" i="10" s="1"/>
  <c r="OS81" i="10" s="1"/>
  <c r="OT81" i="10" s="1"/>
  <c r="OU81" i="10" s="1"/>
  <c r="OV81" i="10" s="1"/>
  <c r="OW81" i="10" s="1"/>
  <c r="OX81" i="10" s="1"/>
  <c r="OY81" i="10" s="1"/>
  <c r="OZ81" i="10" s="1"/>
  <c r="PA81" i="10" s="1"/>
  <c r="PB81" i="10" s="1"/>
  <c r="PC81" i="10" s="1"/>
  <c r="PD81" i="10" s="1"/>
  <c r="PE81" i="10" s="1"/>
  <c r="PF81" i="10" s="1"/>
  <c r="PG81" i="10" s="1"/>
  <c r="PH81" i="10" s="1"/>
  <c r="PI81" i="10" s="1"/>
  <c r="PJ81" i="10" s="1"/>
  <c r="PK81" i="10" s="1"/>
  <c r="PL81" i="10" s="1"/>
  <c r="PM81" i="10" s="1"/>
  <c r="PN81" i="10" s="1"/>
  <c r="PO81" i="10" s="1"/>
  <c r="G81" i="10"/>
  <c r="H81" i="10" s="1"/>
  <c r="I81" i="10" s="1"/>
  <c r="J81" i="10" s="1"/>
  <c r="K81" i="10" s="1"/>
  <c r="L81" i="10" s="1"/>
  <c r="M81" i="10" s="1"/>
  <c r="N81" i="10" s="1"/>
  <c r="O81" i="10" s="1"/>
  <c r="P81" i="10" s="1"/>
  <c r="Q81" i="10" s="1"/>
  <c r="R81" i="10" s="1"/>
  <c r="S81" i="10" s="1"/>
  <c r="T81" i="10" s="1"/>
  <c r="U81" i="10" s="1"/>
  <c r="V81" i="10" s="1"/>
  <c r="W81" i="10" s="1"/>
  <c r="X81" i="10" s="1"/>
  <c r="Y81" i="10" s="1"/>
  <c r="Z81" i="10" s="1"/>
  <c r="AA81" i="10" s="1"/>
  <c r="AB81" i="10" s="1"/>
  <c r="AC81" i="10" s="1"/>
  <c r="AD81" i="10" s="1"/>
  <c r="AE81" i="10" s="1"/>
  <c r="AF81" i="10" s="1"/>
  <c r="AG81" i="10" s="1"/>
  <c r="AH81" i="10" s="1"/>
  <c r="AI81" i="10" s="1"/>
  <c r="AJ81" i="10" s="1"/>
  <c r="AK81" i="10" s="1"/>
  <c r="AL81" i="10" s="1"/>
  <c r="AM81" i="10" s="1"/>
  <c r="AN81" i="10" s="1"/>
  <c r="AO81" i="10" s="1"/>
  <c r="AP81" i="10" s="1"/>
  <c r="AQ81" i="10" s="1"/>
  <c r="AR81" i="10" s="1"/>
  <c r="AS81" i="10" s="1"/>
  <c r="AT81" i="10" s="1"/>
  <c r="AU81" i="10" s="1"/>
  <c r="AV81" i="10" s="1"/>
  <c r="AW81" i="10" s="1"/>
  <c r="AX81" i="10" s="1"/>
  <c r="AY81" i="10" s="1"/>
  <c r="AZ81" i="10" s="1"/>
  <c r="BA81" i="10" s="1"/>
  <c r="BB81" i="10" s="1"/>
  <c r="BC81" i="10" s="1"/>
  <c r="BD81" i="10" s="1"/>
  <c r="BE81" i="10" s="1"/>
  <c r="BF81" i="10" s="1"/>
  <c r="BG81" i="10" s="1"/>
  <c r="BH81" i="10" s="1"/>
  <c r="BI81" i="10" s="1"/>
  <c r="BJ81" i="10" s="1"/>
  <c r="BK81" i="10" s="1"/>
  <c r="BL81" i="10" s="1"/>
  <c r="BM81" i="10" s="1"/>
  <c r="BN81" i="10" s="1"/>
  <c r="BO81" i="10" s="1"/>
  <c r="BP81" i="10" s="1"/>
  <c r="BQ81" i="10" s="1"/>
  <c r="BR81" i="10" s="1"/>
  <c r="RW81" i="10"/>
  <c r="RX81" i="10" s="1"/>
  <c r="RY81" i="10" s="1"/>
  <c r="RZ81" i="10" s="1"/>
  <c r="SA81" i="10" s="1"/>
  <c r="SB81" i="10" s="1"/>
  <c r="SC81" i="10" s="1"/>
  <c r="SD81" i="10" s="1"/>
  <c r="SE81" i="10" s="1"/>
  <c r="SF81" i="10" s="1"/>
  <c r="SG81" i="10" s="1"/>
  <c r="SH81" i="10" s="1"/>
  <c r="SI81" i="10" s="1"/>
  <c r="SJ81" i="10" s="1"/>
  <c r="SK81" i="10" s="1"/>
  <c r="SL81" i="10" s="1"/>
  <c r="SM81" i="10" s="1"/>
  <c r="SN81" i="10" s="1"/>
  <c r="SO81" i="10" s="1"/>
  <c r="SP81" i="10" s="1"/>
  <c r="SQ81" i="10" s="1"/>
  <c r="SR81" i="10" s="1"/>
  <c r="SS81" i="10" s="1"/>
  <c r="ST81" i="10" s="1"/>
  <c r="SU81" i="10" s="1"/>
  <c r="SV81" i="10" s="1"/>
  <c r="SW81" i="10" s="1"/>
  <c r="SX81" i="10" s="1"/>
  <c r="SY81" i="10" s="1"/>
  <c r="SZ81" i="10" s="1"/>
  <c r="TA81" i="10" s="1"/>
  <c r="TB81" i="10" s="1"/>
  <c r="TC81" i="10" s="1"/>
  <c r="TD81" i="10" s="1"/>
  <c r="TE81" i="10" s="1"/>
  <c r="TF81" i="10" s="1"/>
  <c r="TG81" i="10" s="1"/>
  <c r="TH81" i="10" s="1"/>
  <c r="TI81" i="10" s="1"/>
  <c r="TJ81" i="10" s="1"/>
  <c r="TK81" i="10" s="1"/>
  <c r="TL81" i="10" s="1"/>
  <c r="TM81" i="10" s="1"/>
  <c r="TN81" i="10" s="1"/>
  <c r="TO81" i="10" s="1"/>
  <c r="TP81" i="10" s="1"/>
  <c r="TQ81" i="10" s="1"/>
  <c r="TR81" i="10" s="1"/>
  <c r="TS81" i="10" s="1"/>
  <c r="TT81" i="10" s="1"/>
  <c r="TU81" i="10" s="1"/>
  <c r="TV81" i="10" s="1"/>
  <c r="TW81" i="10" s="1"/>
  <c r="TX81" i="10" s="1"/>
  <c r="TY81" i="10" s="1"/>
  <c r="TZ81" i="10" s="1"/>
  <c r="UA81" i="10" s="1"/>
  <c r="UB81" i="10" s="1"/>
  <c r="UC81" i="10" s="1"/>
  <c r="UD81" i="10" s="1"/>
  <c r="UE81" i="10" s="1"/>
  <c r="UF81" i="10" s="1"/>
  <c r="UG81" i="10" s="1"/>
  <c r="UH81" i="10" s="1"/>
  <c r="UI81" i="10" s="1"/>
  <c r="UJ81" i="10" s="1"/>
  <c r="UK81" i="10" s="1"/>
  <c r="UL81" i="10" s="1"/>
  <c r="UM81" i="10" s="1"/>
  <c r="UN81" i="10" s="1"/>
  <c r="UO81" i="10" s="1"/>
  <c r="UP81" i="10" s="1"/>
  <c r="UQ81" i="10" s="1"/>
  <c r="UR81" i="10" s="1"/>
  <c r="US81" i="10" s="1"/>
  <c r="UT81" i="10" s="1"/>
  <c r="UU81" i="10" s="1"/>
  <c r="UV81" i="10" s="1"/>
  <c r="UW81" i="10" s="1"/>
  <c r="UX81" i="10" s="1"/>
  <c r="UY81" i="10" s="1"/>
  <c r="UZ81" i="10" s="1"/>
  <c r="VA81" i="10" s="1"/>
  <c r="VB81" i="10" s="1"/>
  <c r="VC81" i="10" s="1"/>
  <c r="VD81" i="10" s="1"/>
  <c r="VE81" i="10" s="1"/>
  <c r="VF81" i="10" s="1"/>
  <c r="VG81" i="10" s="1"/>
  <c r="VH81" i="10" s="1"/>
  <c r="VI81" i="10" s="1"/>
  <c r="VJ81" i="10" s="1"/>
  <c r="VK81" i="10" s="1"/>
  <c r="VL81" i="10" s="1"/>
  <c r="VM81" i="10" s="1"/>
  <c r="VN81" i="10" s="1"/>
  <c r="VO81" i="10" s="1"/>
  <c r="VP81" i="10" s="1"/>
  <c r="VQ81" i="10" s="1"/>
  <c r="VR81" i="10" s="1"/>
  <c r="VS81" i="10" s="1"/>
  <c r="VT81" i="10" s="1"/>
  <c r="VU81" i="10" s="1"/>
  <c r="VV81" i="10" s="1"/>
  <c r="VW81" i="10" s="1"/>
  <c r="VX81" i="10" s="1"/>
  <c r="VY81" i="10" s="1"/>
  <c r="VZ81" i="10" s="1"/>
  <c r="WA81" i="10" s="1"/>
  <c r="WB81" i="10" s="1"/>
  <c r="WC81" i="10" s="1"/>
  <c r="WD81" i="10" s="1"/>
  <c r="WE81" i="10" s="1"/>
  <c r="WF81" i="10" s="1"/>
  <c r="WG81" i="10" s="1"/>
  <c r="WH81" i="10" s="1"/>
  <c r="WI81" i="10" s="1"/>
  <c r="WJ81" i="10" s="1"/>
  <c r="WK81" i="10" s="1"/>
  <c r="WL81" i="10" s="1"/>
  <c r="UC25" i="10"/>
  <c r="UE23" i="10"/>
  <c r="UG19" i="10"/>
  <c r="TY29" i="10"/>
  <c r="UA27" i="10"/>
  <c r="Y121" i="8" l="1"/>
  <c r="EO66" i="10"/>
  <c r="IO82" i="10"/>
  <c r="IP82" i="10" s="1"/>
  <c r="IQ82" i="10" s="1"/>
  <c r="IR82" i="10" s="1"/>
  <c r="IS82" i="10" s="1"/>
  <c r="IT82" i="10" s="1"/>
  <c r="IU82" i="10" s="1"/>
  <c r="IV82" i="10" s="1"/>
  <c r="IW82" i="10" s="1"/>
  <c r="IX82" i="10" s="1"/>
  <c r="IY82" i="10" s="1"/>
  <c r="IZ82" i="10" s="1"/>
  <c r="JA82" i="10" s="1"/>
  <c r="JB82" i="10" s="1"/>
  <c r="JC82" i="10" s="1"/>
  <c r="JD82" i="10" s="1"/>
  <c r="JE82" i="10" s="1"/>
  <c r="JF82" i="10" s="1"/>
  <c r="JG82" i="10" s="1"/>
  <c r="JH82" i="10" s="1"/>
  <c r="JI82" i="10" s="1"/>
  <c r="JJ82" i="10" s="1"/>
  <c r="JK82" i="10" s="1"/>
  <c r="JL82" i="10" s="1"/>
  <c r="JM82" i="10" s="1"/>
  <c r="JN82" i="10" s="1"/>
  <c r="JO82" i="10" s="1"/>
  <c r="JP82" i="10" s="1"/>
  <c r="JQ82" i="10" s="1"/>
  <c r="JR82" i="10" s="1"/>
  <c r="JS82" i="10" s="1"/>
  <c r="JT82" i="10" s="1"/>
  <c r="JU82" i="10" s="1"/>
  <c r="JV82" i="10" s="1"/>
  <c r="JW82" i="10" s="1"/>
  <c r="JX82" i="10" s="1"/>
  <c r="JY82" i="10" s="1"/>
  <c r="JZ82" i="10" s="1"/>
  <c r="KA82" i="10" s="1"/>
  <c r="KB82" i="10" s="1"/>
  <c r="KC82" i="10" s="1"/>
  <c r="KD82" i="10" s="1"/>
  <c r="KE82" i="10" s="1"/>
  <c r="KF82" i="10" s="1"/>
  <c r="KG82" i="10" s="1"/>
  <c r="KH82" i="10" s="1"/>
  <c r="KI82" i="10" s="1"/>
  <c r="KJ82" i="10" s="1"/>
  <c r="KK82" i="10" s="1"/>
  <c r="KL82" i="10" s="1"/>
  <c r="KM82" i="10" s="1"/>
  <c r="KN82" i="10" s="1"/>
  <c r="KO82" i="10" s="1"/>
  <c r="KP82" i="10" s="1"/>
  <c r="KQ82" i="10" s="1"/>
  <c r="KR82" i="10" s="1"/>
  <c r="KS82" i="10" s="1"/>
  <c r="KT82" i="10" s="1"/>
  <c r="KU82" i="10" s="1"/>
  <c r="KV82" i="10" s="1"/>
  <c r="KW82" i="10" s="1"/>
  <c r="KX82" i="10" s="1"/>
  <c r="KY82" i="10" s="1"/>
  <c r="G82" i="10"/>
  <c r="H82" i="10" s="1"/>
  <c r="I82" i="10" s="1"/>
  <c r="J82" i="10" s="1"/>
  <c r="K82" i="10" s="1"/>
  <c r="L82" i="10" s="1"/>
  <c r="M82" i="10" s="1"/>
  <c r="N82" i="10" s="1"/>
  <c r="O82" i="10" s="1"/>
  <c r="P82" i="10" s="1"/>
  <c r="Q82" i="10" s="1"/>
  <c r="R82" i="10" s="1"/>
  <c r="S82" i="10" s="1"/>
  <c r="T82" i="10" s="1"/>
  <c r="U82" i="10" s="1"/>
  <c r="V82" i="10" s="1"/>
  <c r="W82" i="10" s="1"/>
  <c r="X82" i="10" s="1"/>
  <c r="Y82" i="10" s="1"/>
  <c r="Z82" i="10" s="1"/>
  <c r="AA82" i="10" s="1"/>
  <c r="AB82" i="10" s="1"/>
  <c r="AC82" i="10" s="1"/>
  <c r="AD82" i="10" s="1"/>
  <c r="AE82" i="10" s="1"/>
  <c r="AF82" i="10" s="1"/>
  <c r="AG82" i="10" s="1"/>
  <c r="AH82" i="10" s="1"/>
  <c r="AI82" i="10" s="1"/>
  <c r="AJ82" i="10" s="1"/>
  <c r="AK82" i="10" s="1"/>
  <c r="AL82" i="10" s="1"/>
  <c r="AM82" i="10" s="1"/>
  <c r="AN82" i="10" s="1"/>
  <c r="AO82" i="10" s="1"/>
  <c r="AP82" i="10" s="1"/>
  <c r="AQ82" i="10" s="1"/>
  <c r="AR82" i="10" s="1"/>
  <c r="AS82" i="10" s="1"/>
  <c r="AT82" i="10" s="1"/>
  <c r="AU82" i="10" s="1"/>
  <c r="AV82" i="10" s="1"/>
  <c r="AW82" i="10" s="1"/>
  <c r="AX82" i="10" s="1"/>
  <c r="AY82" i="10" s="1"/>
  <c r="AZ82" i="10" s="1"/>
  <c r="BA82" i="10" s="1"/>
  <c r="BB82" i="10" s="1"/>
  <c r="BC82" i="10" s="1"/>
  <c r="BD82" i="10" s="1"/>
  <c r="BE82" i="10" s="1"/>
  <c r="BF82" i="10" s="1"/>
  <c r="BG82" i="10" s="1"/>
  <c r="BH82" i="10" s="1"/>
  <c r="BI82" i="10" s="1"/>
  <c r="BJ82" i="10" s="1"/>
  <c r="BK82" i="10" s="1"/>
  <c r="BL82" i="10" s="1"/>
  <c r="BM82" i="10" s="1"/>
  <c r="BN82" i="10" s="1"/>
  <c r="BO82" i="10" s="1"/>
  <c r="BP82" i="10" s="1"/>
  <c r="BQ82" i="10" s="1"/>
  <c r="BR82" i="10" s="1"/>
  <c r="BS82" i="10" s="1"/>
  <c r="RW82" i="10"/>
  <c r="RX82" i="10" s="1"/>
  <c r="RY82" i="10" s="1"/>
  <c r="RZ82" i="10" s="1"/>
  <c r="SA82" i="10" s="1"/>
  <c r="SB82" i="10" s="1"/>
  <c r="SC82" i="10" s="1"/>
  <c r="SD82" i="10" s="1"/>
  <c r="SE82" i="10" s="1"/>
  <c r="SF82" i="10" s="1"/>
  <c r="SG82" i="10" s="1"/>
  <c r="SH82" i="10" s="1"/>
  <c r="SI82" i="10" s="1"/>
  <c r="SJ82" i="10" s="1"/>
  <c r="SK82" i="10" s="1"/>
  <c r="SL82" i="10" s="1"/>
  <c r="SM82" i="10" s="1"/>
  <c r="SN82" i="10" s="1"/>
  <c r="SO82" i="10" s="1"/>
  <c r="SP82" i="10" s="1"/>
  <c r="SQ82" i="10" s="1"/>
  <c r="SR82" i="10" s="1"/>
  <c r="SS82" i="10" s="1"/>
  <c r="ST82" i="10" s="1"/>
  <c r="SU82" i="10" s="1"/>
  <c r="SV82" i="10" s="1"/>
  <c r="SW82" i="10" s="1"/>
  <c r="SX82" i="10" s="1"/>
  <c r="SY82" i="10" s="1"/>
  <c r="SZ82" i="10" s="1"/>
  <c r="TA82" i="10" s="1"/>
  <c r="TB82" i="10" s="1"/>
  <c r="TC82" i="10" s="1"/>
  <c r="TD82" i="10" s="1"/>
  <c r="TE82" i="10" s="1"/>
  <c r="TF82" i="10" s="1"/>
  <c r="TG82" i="10" s="1"/>
  <c r="TH82" i="10" s="1"/>
  <c r="TI82" i="10" s="1"/>
  <c r="TJ82" i="10" s="1"/>
  <c r="TK82" i="10" s="1"/>
  <c r="TL82" i="10" s="1"/>
  <c r="TM82" i="10" s="1"/>
  <c r="TN82" i="10" s="1"/>
  <c r="TO82" i="10" s="1"/>
  <c r="TP82" i="10" s="1"/>
  <c r="TQ82" i="10" s="1"/>
  <c r="TR82" i="10" s="1"/>
  <c r="TS82" i="10" s="1"/>
  <c r="TT82" i="10" s="1"/>
  <c r="TU82" i="10" s="1"/>
  <c r="TV82" i="10" s="1"/>
  <c r="TW82" i="10" s="1"/>
  <c r="TX82" i="10" s="1"/>
  <c r="TY82" i="10" s="1"/>
  <c r="TZ82" i="10" s="1"/>
  <c r="UA82" i="10" s="1"/>
  <c r="UB82" i="10" s="1"/>
  <c r="UC82" i="10" s="1"/>
  <c r="UD82" i="10" s="1"/>
  <c r="UE82" i="10" s="1"/>
  <c r="UF82" i="10" s="1"/>
  <c r="UG82" i="10" s="1"/>
  <c r="UH82" i="10" s="1"/>
  <c r="UI82" i="10" s="1"/>
  <c r="UJ82" i="10" s="1"/>
  <c r="UK82" i="10" s="1"/>
  <c r="UL82" i="10" s="1"/>
  <c r="UM82" i="10" s="1"/>
  <c r="UN82" i="10" s="1"/>
  <c r="UO82" i="10" s="1"/>
  <c r="UP82" i="10" s="1"/>
  <c r="UQ82" i="10" s="1"/>
  <c r="UR82" i="10" s="1"/>
  <c r="US82" i="10" s="1"/>
  <c r="UT82" i="10" s="1"/>
  <c r="UU82" i="10" s="1"/>
  <c r="UV82" i="10" s="1"/>
  <c r="UW82" i="10" s="1"/>
  <c r="UX82" i="10" s="1"/>
  <c r="UY82" i="10" s="1"/>
  <c r="UZ82" i="10" s="1"/>
  <c r="VA82" i="10" s="1"/>
  <c r="VB82" i="10" s="1"/>
  <c r="VC82" i="10" s="1"/>
  <c r="VD82" i="10" s="1"/>
  <c r="VE82" i="10" s="1"/>
  <c r="VF82" i="10" s="1"/>
  <c r="VG82" i="10" s="1"/>
  <c r="VH82" i="10" s="1"/>
  <c r="VI82" i="10" s="1"/>
  <c r="VJ82" i="10" s="1"/>
  <c r="VK82" i="10" s="1"/>
  <c r="VL82" i="10" s="1"/>
  <c r="VM82" i="10" s="1"/>
  <c r="VN82" i="10" s="1"/>
  <c r="VO82" i="10" s="1"/>
  <c r="VP82" i="10" s="1"/>
  <c r="VQ82" i="10" s="1"/>
  <c r="VR82" i="10" s="1"/>
  <c r="VS82" i="10" s="1"/>
  <c r="VT82" i="10" s="1"/>
  <c r="VU82" i="10" s="1"/>
  <c r="VV82" i="10" s="1"/>
  <c r="VW82" i="10" s="1"/>
  <c r="VX82" i="10" s="1"/>
  <c r="VY82" i="10" s="1"/>
  <c r="VZ82" i="10" s="1"/>
  <c r="WA82" i="10" s="1"/>
  <c r="WB82" i="10" s="1"/>
  <c r="WC82" i="10" s="1"/>
  <c r="WD82" i="10" s="1"/>
  <c r="WE82" i="10" s="1"/>
  <c r="WF82" i="10" s="1"/>
  <c r="WG82" i="10" s="1"/>
  <c r="WH82" i="10" s="1"/>
  <c r="WI82" i="10" s="1"/>
  <c r="WJ82" i="10" s="1"/>
  <c r="WK82" i="10" s="1"/>
  <c r="WL82" i="10" s="1"/>
  <c r="DX82" i="10"/>
  <c r="DY82" i="10" s="1"/>
  <c r="DZ82" i="10" s="1"/>
  <c r="EA82" i="10" s="1"/>
  <c r="EB82" i="10" s="1"/>
  <c r="EC82" i="10" s="1"/>
  <c r="ED82" i="10" s="1"/>
  <c r="EE82" i="10" s="1"/>
  <c r="EF82" i="10" s="1"/>
  <c r="EG82" i="10" s="1"/>
  <c r="EH82" i="10" s="1"/>
  <c r="EI82" i="10" s="1"/>
  <c r="EJ82" i="10" s="1"/>
  <c r="EK82" i="10" s="1"/>
  <c r="EL82" i="10" s="1"/>
  <c r="EM82" i="10" s="1"/>
  <c r="EN82" i="10" s="1"/>
  <c r="EO82" i="10" s="1"/>
  <c r="EP82" i="10" s="1"/>
  <c r="EQ82" i="10" s="1"/>
  <c r="ER82" i="10" s="1"/>
  <c r="ES82" i="10" s="1"/>
  <c r="ET82" i="10" s="1"/>
  <c r="EU82" i="10" s="1"/>
  <c r="EV82" i="10" s="1"/>
  <c r="EW82" i="10" s="1"/>
  <c r="EX82" i="10" s="1"/>
  <c r="EY82" i="10" s="1"/>
  <c r="EZ82" i="10" s="1"/>
  <c r="FA82" i="10" s="1"/>
  <c r="FB82" i="10" s="1"/>
  <c r="FC82" i="10" s="1"/>
  <c r="FD82" i="10" s="1"/>
  <c r="FE82" i="10" s="1"/>
  <c r="FF82" i="10" s="1"/>
  <c r="FG82" i="10" s="1"/>
  <c r="FH82" i="10" s="1"/>
  <c r="FI82" i="10" s="1"/>
  <c r="FJ82" i="10" s="1"/>
  <c r="FK82" i="10" s="1"/>
  <c r="FL82" i="10" s="1"/>
  <c r="FM82" i="10" s="1"/>
  <c r="FN82" i="10" s="1"/>
  <c r="FO82" i="10" s="1"/>
  <c r="FP82" i="10" s="1"/>
  <c r="FQ82" i="10" s="1"/>
  <c r="FR82" i="10" s="1"/>
  <c r="FS82" i="10" s="1"/>
  <c r="FT82" i="10" s="1"/>
  <c r="FU82" i="10" s="1"/>
  <c r="FV82" i="10" s="1"/>
  <c r="FW82" i="10" s="1"/>
  <c r="FX82" i="10" s="1"/>
  <c r="FY82" i="10" s="1"/>
  <c r="FZ82" i="10" s="1"/>
  <c r="GA82" i="10" s="1"/>
  <c r="GB82" i="10" s="1"/>
  <c r="GC82" i="10" s="1"/>
  <c r="GD82" i="10" s="1"/>
  <c r="GE82" i="10" s="1"/>
  <c r="GF82" i="10" s="1"/>
  <c r="GG82" i="10" s="1"/>
  <c r="GH82" i="10" s="1"/>
  <c r="C83" i="10"/>
  <c r="NF82" i="10"/>
  <c r="NG82" i="10" s="1"/>
  <c r="NH82" i="10" s="1"/>
  <c r="NI82" i="10" s="1"/>
  <c r="NJ82" i="10" s="1"/>
  <c r="NK82" i="10" s="1"/>
  <c r="NL82" i="10" s="1"/>
  <c r="NM82" i="10" s="1"/>
  <c r="NN82" i="10" s="1"/>
  <c r="NO82" i="10" s="1"/>
  <c r="NP82" i="10" s="1"/>
  <c r="NQ82" i="10" s="1"/>
  <c r="NR82" i="10" s="1"/>
  <c r="NS82" i="10" s="1"/>
  <c r="NT82" i="10" s="1"/>
  <c r="NU82" i="10" s="1"/>
  <c r="NV82" i="10" s="1"/>
  <c r="NW82" i="10" s="1"/>
  <c r="NX82" i="10" s="1"/>
  <c r="NY82" i="10" s="1"/>
  <c r="NZ82" i="10" s="1"/>
  <c r="OA82" i="10" s="1"/>
  <c r="OB82" i="10" s="1"/>
  <c r="OC82" i="10" s="1"/>
  <c r="OD82" i="10" s="1"/>
  <c r="OE82" i="10" s="1"/>
  <c r="OF82" i="10" s="1"/>
  <c r="OG82" i="10" s="1"/>
  <c r="OH82" i="10" s="1"/>
  <c r="OI82" i="10" s="1"/>
  <c r="OJ82" i="10" s="1"/>
  <c r="OK82" i="10" s="1"/>
  <c r="OL82" i="10" s="1"/>
  <c r="OM82" i="10" s="1"/>
  <c r="ON82" i="10" s="1"/>
  <c r="OO82" i="10" s="1"/>
  <c r="OP82" i="10" s="1"/>
  <c r="OQ82" i="10" s="1"/>
  <c r="OR82" i="10" s="1"/>
  <c r="OS82" i="10" s="1"/>
  <c r="OT82" i="10" s="1"/>
  <c r="OU82" i="10" s="1"/>
  <c r="OV82" i="10" s="1"/>
  <c r="OW82" i="10" s="1"/>
  <c r="OX82" i="10" s="1"/>
  <c r="OY82" i="10" s="1"/>
  <c r="OZ82" i="10" s="1"/>
  <c r="PA82" i="10" s="1"/>
  <c r="PB82" i="10" s="1"/>
  <c r="PC82" i="10" s="1"/>
  <c r="PD82" i="10" s="1"/>
  <c r="PE82" i="10" s="1"/>
  <c r="PF82" i="10" s="1"/>
  <c r="PG82" i="10" s="1"/>
  <c r="PH82" i="10" s="1"/>
  <c r="PI82" i="10" s="1"/>
  <c r="PJ82" i="10" s="1"/>
  <c r="PK82" i="10" s="1"/>
  <c r="PL82" i="10" s="1"/>
  <c r="PM82" i="10" s="1"/>
  <c r="PN82" i="10" s="1"/>
  <c r="PO82" i="10" s="1"/>
  <c r="PP82" i="10" s="1"/>
  <c r="TZ29" i="10"/>
  <c r="UF23" i="10"/>
  <c r="UD25" i="10"/>
  <c r="UH19" i="10"/>
  <c r="UB27" i="10"/>
  <c r="Z121" i="8" l="1"/>
  <c r="IO83" i="10"/>
  <c r="IP83" i="10" s="1"/>
  <c r="IQ83" i="10" s="1"/>
  <c r="IR83" i="10" s="1"/>
  <c r="IS83" i="10" s="1"/>
  <c r="IT83" i="10" s="1"/>
  <c r="IU83" i="10" s="1"/>
  <c r="IV83" i="10" s="1"/>
  <c r="IW83" i="10" s="1"/>
  <c r="IX83" i="10" s="1"/>
  <c r="IY83" i="10" s="1"/>
  <c r="IZ83" i="10" s="1"/>
  <c r="JA83" i="10" s="1"/>
  <c r="JB83" i="10" s="1"/>
  <c r="JC83" i="10" s="1"/>
  <c r="JD83" i="10" s="1"/>
  <c r="JE83" i="10" s="1"/>
  <c r="JF83" i="10" s="1"/>
  <c r="JG83" i="10" s="1"/>
  <c r="JH83" i="10" s="1"/>
  <c r="JI83" i="10" s="1"/>
  <c r="JJ83" i="10" s="1"/>
  <c r="JK83" i="10" s="1"/>
  <c r="JL83" i="10" s="1"/>
  <c r="JM83" i="10" s="1"/>
  <c r="JN83" i="10" s="1"/>
  <c r="JO83" i="10" s="1"/>
  <c r="JP83" i="10" s="1"/>
  <c r="JQ83" i="10" s="1"/>
  <c r="JR83" i="10" s="1"/>
  <c r="JS83" i="10" s="1"/>
  <c r="JT83" i="10" s="1"/>
  <c r="JU83" i="10" s="1"/>
  <c r="JV83" i="10" s="1"/>
  <c r="JW83" i="10" s="1"/>
  <c r="JX83" i="10" s="1"/>
  <c r="JY83" i="10" s="1"/>
  <c r="JZ83" i="10" s="1"/>
  <c r="KA83" i="10" s="1"/>
  <c r="KB83" i="10" s="1"/>
  <c r="KC83" i="10" s="1"/>
  <c r="KD83" i="10" s="1"/>
  <c r="KE83" i="10" s="1"/>
  <c r="KF83" i="10" s="1"/>
  <c r="KG83" i="10" s="1"/>
  <c r="KH83" i="10" s="1"/>
  <c r="KI83" i="10" s="1"/>
  <c r="KJ83" i="10" s="1"/>
  <c r="KK83" i="10" s="1"/>
  <c r="KL83" i="10" s="1"/>
  <c r="KM83" i="10" s="1"/>
  <c r="KN83" i="10" s="1"/>
  <c r="KO83" i="10" s="1"/>
  <c r="KP83" i="10" s="1"/>
  <c r="KQ83" i="10" s="1"/>
  <c r="KR83" i="10" s="1"/>
  <c r="KS83" i="10" s="1"/>
  <c r="KT83" i="10" s="1"/>
  <c r="KU83" i="10" s="1"/>
  <c r="KV83" i="10" s="1"/>
  <c r="KW83" i="10" s="1"/>
  <c r="KX83" i="10" s="1"/>
  <c r="KY83" i="10" s="1"/>
  <c r="KZ83" i="10" s="1"/>
  <c r="C84" i="10"/>
  <c r="NF83" i="10"/>
  <c r="NG83" i="10" s="1"/>
  <c r="NH83" i="10" s="1"/>
  <c r="NI83" i="10" s="1"/>
  <c r="NJ83" i="10" s="1"/>
  <c r="NK83" i="10" s="1"/>
  <c r="NL83" i="10" s="1"/>
  <c r="NM83" i="10" s="1"/>
  <c r="NN83" i="10" s="1"/>
  <c r="NO83" i="10" s="1"/>
  <c r="NP83" i="10" s="1"/>
  <c r="NQ83" i="10" s="1"/>
  <c r="NR83" i="10" s="1"/>
  <c r="NS83" i="10" s="1"/>
  <c r="NT83" i="10" s="1"/>
  <c r="NU83" i="10" s="1"/>
  <c r="NV83" i="10" s="1"/>
  <c r="NW83" i="10" s="1"/>
  <c r="NX83" i="10" s="1"/>
  <c r="NY83" i="10" s="1"/>
  <c r="NZ83" i="10" s="1"/>
  <c r="OA83" i="10" s="1"/>
  <c r="OB83" i="10" s="1"/>
  <c r="OC83" i="10" s="1"/>
  <c r="OD83" i="10" s="1"/>
  <c r="OE83" i="10" s="1"/>
  <c r="OF83" i="10" s="1"/>
  <c r="OG83" i="10" s="1"/>
  <c r="OH83" i="10" s="1"/>
  <c r="OI83" i="10" s="1"/>
  <c r="OJ83" i="10" s="1"/>
  <c r="OK83" i="10" s="1"/>
  <c r="OL83" i="10" s="1"/>
  <c r="OM83" i="10" s="1"/>
  <c r="ON83" i="10" s="1"/>
  <c r="OO83" i="10" s="1"/>
  <c r="OP83" i="10" s="1"/>
  <c r="OQ83" i="10" s="1"/>
  <c r="OR83" i="10" s="1"/>
  <c r="OS83" i="10" s="1"/>
  <c r="OT83" i="10" s="1"/>
  <c r="OU83" i="10" s="1"/>
  <c r="OV83" i="10" s="1"/>
  <c r="OW83" i="10" s="1"/>
  <c r="OX83" i="10" s="1"/>
  <c r="OY83" i="10" s="1"/>
  <c r="OZ83" i="10" s="1"/>
  <c r="PA83" i="10" s="1"/>
  <c r="PB83" i="10" s="1"/>
  <c r="PC83" i="10" s="1"/>
  <c r="PD83" i="10" s="1"/>
  <c r="PE83" i="10" s="1"/>
  <c r="PF83" i="10" s="1"/>
  <c r="PG83" i="10" s="1"/>
  <c r="PH83" i="10" s="1"/>
  <c r="PI83" i="10" s="1"/>
  <c r="PJ83" i="10" s="1"/>
  <c r="PK83" i="10" s="1"/>
  <c r="PL83" i="10" s="1"/>
  <c r="PM83" i="10" s="1"/>
  <c r="PN83" i="10" s="1"/>
  <c r="PO83" i="10" s="1"/>
  <c r="PP83" i="10" s="1"/>
  <c r="PQ83" i="10" s="1"/>
  <c r="G83" i="10"/>
  <c r="H83" i="10" s="1"/>
  <c r="I83" i="10" s="1"/>
  <c r="J83" i="10" s="1"/>
  <c r="K83" i="10" s="1"/>
  <c r="L83" i="10" s="1"/>
  <c r="M83" i="10" s="1"/>
  <c r="N83" i="10" s="1"/>
  <c r="O83" i="10" s="1"/>
  <c r="P83" i="10" s="1"/>
  <c r="Q83" i="10" s="1"/>
  <c r="R83" i="10" s="1"/>
  <c r="S83" i="10" s="1"/>
  <c r="T83" i="10" s="1"/>
  <c r="U83" i="10" s="1"/>
  <c r="V83" i="10" s="1"/>
  <c r="W83" i="10" s="1"/>
  <c r="X83" i="10" s="1"/>
  <c r="Y83" i="10" s="1"/>
  <c r="Z83" i="10" s="1"/>
  <c r="AA83" i="10" s="1"/>
  <c r="AB83" i="10" s="1"/>
  <c r="AC83" i="10" s="1"/>
  <c r="AD83" i="10" s="1"/>
  <c r="AE83" i="10" s="1"/>
  <c r="AF83" i="10" s="1"/>
  <c r="AG83" i="10" s="1"/>
  <c r="AH83" i="10" s="1"/>
  <c r="AI83" i="10" s="1"/>
  <c r="AJ83" i="10" s="1"/>
  <c r="AK83" i="10" s="1"/>
  <c r="AL83" i="10" s="1"/>
  <c r="AM83" i="10" s="1"/>
  <c r="AN83" i="10" s="1"/>
  <c r="AO83" i="10" s="1"/>
  <c r="AP83" i="10" s="1"/>
  <c r="AQ83" i="10" s="1"/>
  <c r="AR83" i="10" s="1"/>
  <c r="AS83" i="10" s="1"/>
  <c r="AT83" i="10" s="1"/>
  <c r="AU83" i="10" s="1"/>
  <c r="AV83" i="10" s="1"/>
  <c r="AW83" i="10" s="1"/>
  <c r="AX83" i="10" s="1"/>
  <c r="AY83" i="10" s="1"/>
  <c r="AZ83" i="10" s="1"/>
  <c r="BA83" i="10" s="1"/>
  <c r="BB83" i="10" s="1"/>
  <c r="BC83" i="10" s="1"/>
  <c r="BD83" i="10" s="1"/>
  <c r="BE83" i="10" s="1"/>
  <c r="BF83" i="10" s="1"/>
  <c r="BG83" i="10" s="1"/>
  <c r="BH83" i="10" s="1"/>
  <c r="BI83" i="10" s="1"/>
  <c r="BJ83" i="10" s="1"/>
  <c r="BK83" i="10" s="1"/>
  <c r="BL83" i="10" s="1"/>
  <c r="BM83" i="10" s="1"/>
  <c r="BN83" i="10" s="1"/>
  <c r="BO83" i="10" s="1"/>
  <c r="BP83" i="10" s="1"/>
  <c r="BQ83" i="10" s="1"/>
  <c r="BR83" i="10" s="1"/>
  <c r="BS83" i="10" s="1"/>
  <c r="BT83" i="10" s="1"/>
  <c r="RW83" i="10"/>
  <c r="RX83" i="10" s="1"/>
  <c r="RY83" i="10" s="1"/>
  <c r="RZ83" i="10" s="1"/>
  <c r="SA83" i="10" s="1"/>
  <c r="SB83" i="10" s="1"/>
  <c r="SC83" i="10" s="1"/>
  <c r="SD83" i="10" s="1"/>
  <c r="SE83" i="10" s="1"/>
  <c r="SF83" i="10" s="1"/>
  <c r="SG83" i="10" s="1"/>
  <c r="SH83" i="10" s="1"/>
  <c r="SI83" i="10" s="1"/>
  <c r="SJ83" i="10" s="1"/>
  <c r="SK83" i="10" s="1"/>
  <c r="SL83" i="10" s="1"/>
  <c r="SM83" i="10" s="1"/>
  <c r="SN83" i="10" s="1"/>
  <c r="SO83" i="10" s="1"/>
  <c r="SP83" i="10" s="1"/>
  <c r="SQ83" i="10" s="1"/>
  <c r="SR83" i="10" s="1"/>
  <c r="SS83" i="10" s="1"/>
  <c r="ST83" i="10" s="1"/>
  <c r="SU83" i="10" s="1"/>
  <c r="SV83" i="10" s="1"/>
  <c r="SW83" i="10" s="1"/>
  <c r="SX83" i="10" s="1"/>
  <c r="SY83" i="10" s="1"/>
  <c r="SZ83" i="10" s="1"/>
  <c r="TA83" i="10" s="1"/>
  <c r="TB83" i="10" s="1"/>
  <c r="TC83" i="10" s="1"/>
  <c r="TD83" i="10" s="1"/>
  <c r="TE83" i="10" s="1"/>
  <c r="TF83" i="10" s="1"/>
  <c r="TG83" i="10" s="1"/>
  <c r="TH83" i="10" s="1"/>
  <c r="TI83" i="10" s="1"/>
  <c r="TJ83" i="10" s="1"/>
  <c r="TK83" i="10" s="1"/>
  <c r="TL83" i="10" s="1"/>
  <c r="TM83" i="10" s="1"/>
  <c r="TN83" i="10" s="1"/>
  <c r="TO83" i="10" s="1"/>
  <c r="TP83" i="10" s="1"/>
  <c r="TQ83" i="10" s="1"/>
  <c r="TR83" i="10" s="1"/>
  <c r="TS83" i="10" s="1"/>
  <c r="TT83" i="10" s="1"/>
  <c r="TU83" i="10" s="1"/>
  <c r="TV83" i="10" s="1"/>
  <c r="TW83" i="10" s="1"/>
  <c r="TX83" i="10" s="1"/>
  <c r="TY83" i="10" s="1"/>
  <c r="TZ83" i="10" s="1"/>
  <c r="UA83" i="10" s="1"/>
  <c r="UB83" i="10" s="1"/>
  <c r="UC83" i="10" s="1"/>
  <c r="UD83" i="10" s="1"/>
  <c r="UE83" i="10" s="1"/>
  <c r="UF83" i="10" s="1"/>
  <c r="UG83" i="10" s="1"/>
  <c r="UH83" i="10" s="1"/>
  <c r="UI83" i="10" s="1"/>
  <c r="UJ83" i="10" s="1"/>
  <c r="UK83" i="10" s="1"/>
  <c r="UL83" i="10" s="1"/>
  <c r="UM83" i="10" s="1"/>
  <c r="UN83" i="10" s="1"/>
  <c r="UO83" i="10" s="1"/>
  <c r="UP83" i="10" s="1"/>
  <c r="UQ83" i="10" s="1"/>
  <c r="UR83" i="10" s="1"/>
  <c r="US83" i="10" s="1"/>
  <c r="UT83" i="10" s="1"/>
  <c r="UU83" i="10" s="1"/>
  <c r="UV83" i="10" s="1"/>
  <c r="UW83" i="10" s="1"/>
  <c r="UX83" i="10" s="1"/>
  <c r="UY83" i="10" s="1"/>
  <c r="UZ83" i="10" s="1"/>
  <c r="VA83" i="10" s="1"/>
  <c r="VB83" i="10" s="1"/>
  <c r="VC83" i="10" s="1"/>
  <c r="VD83" i="10" s="1"/>
  <c r="VE83" i="10" s="1"/>
  <c r="VF83" i="10" s="1"/>
  <c r="VG83" i="10" s="1"/>
  <c r="VH83" i="10" s="1"/>
  <c r="VI83" i="10" s="1"/>
  <c r="VJ83" i="10" s="1"/>
  <c r="VK83" i="10" s="1"/>
  <c r="VL83" i="10" s="1"/>
  <c r="VM83" i="10" s="1"/>
  <c r="VN83" i="10" s="1"/>
  <c r="VO83" i="10" s="1"/>
  <c r="VP83" i="10" s="1"/>
  <c r="VQ83" i="10" s="1"/>
  <c r="VR83" i="10" s="1"/>
  <c r="VS83" i="10" s="1"/>
  <c r="VT83" i="10" s="1"/>
  <c r="VU83" i="10" s="1"/>
  <c r="VV83" i="10" s="1"/>
  <c r="VW83" i="10" s="1"/>
  <c r="VX83" i="10" s="1"/>
  <c r="VY83" i="10" s="1"/>
  <c r="VZ83" i="10" s="1"/>
  <c r="WA83" i="10" s="1"/>
  <c r="WB83" i="10" s="1"/>
  <c r="WC83" i="10" s="1"/>
  <c r="WD83" i="10" s="1"/>
  <c r="WE83" i="10" s="1"/>
  <c r="WF83" i="10" s="1"/>
  <c r="WG83" i="10" s="1"/>
  <c r="WH83" i="10" s="1"/>
  <c r="WI83" i="10" s="1"/>
  <c r="WJ83" i="10" s="1"/>
  <c r="WK83" i="10" s="1"/>
  <c r="WL83" i="10" s="1"/>
  <c r="DX83" i="10"/>
  <c r="DY83" i="10" s="1"/>
  <c r="DZ83" i="10" s="1"/>
  <c r="EA83" i="10" s="1"/>
  <c r="EB83" i="10" s="1"/>
  <c r="EC83" i="10" s="1"/>
  <c r="ED83" i="10" s="1"/>
  <c r="EE83" i="10" s="1"/>
  <c r="EF83" i="10" s="1"/>
  <c r="EG83" i="10" s="1"/>
  <c r="EH83" i="10" s="1"/>
  <c r="EI83" i="10" s="1"/>
  <c r="EJ83" i="10" s="1"/>
  <c r="EK83" i="10" s="1"/>
  <c r="EL83" i="10" s="1"/>
  <c r="EM83" i="10" s="1"/>
  <c r="EN83" i="10" s="1"/>
  <c r="EO83" i="10" s="1"/>
  <c r="EP83" i="10" s="1"/>
  <c r="EQ83" i="10" s="1"/>
  <c r="ER83" i="10" s="1"/>
  <c r="ES83" i="10" s="1"/>
  <c r="ET83" i="10" s="1"/>
  <c r="EU83" i="10" s="1"/>
  <c r="EV83" i="10" s="1"/>
  <c r="EW83" i="10" s="1"/>
  <c r="EX83" i="10" s="1"/>
  <c r="EY83" i="10" s="1"/>
  <c r="EZ83" i="10" s="1"/>
  <c r="FA83" i="10" s="1"/>
  <c r="FB83" i="10" s="1"/>
  <c r="FC83" i="10" s="1"/>
  <c r="FD83" i="10" s="1"/>
  <c r="FE83" i="10" s="1"/>
  <c r="FF83" i="10" s="1"/>
  <c r="FG83" i="10" s="1"/>
  <c r="FH83" i="10" s="1"/>
  <c r="FI83" i="10" s="1"/>
  <c r="FJ83" i="10" s="1"/>
  <c r="FK83" i="10" s="1"/>
  <c r="FL83" i="10" s="1"/>
  <c r="FM83" i="10" s="1"/>
  <c r="FN83" i="10" s="1"/>
  <c r="FO83" i="10" s="1"/>
  <c r="FP83" i="10" s="1"/>
  <c r="FQ83" i="10" s="1"/>
  <c r="FR83" i="10" s="1"/>
  <c r="FS83" i="10" s="1"/>
  <c r="FT83" i="10" s="1"/>
  <c r="FU83" i="10" s="1"/>
  <c r="FV83" i="10" s="1"/>
  <c r="FW83" i="10" s="1"/>
  <c r="FX83" i="10" s="1"/>
  <c r="FY83" i="10" s="1"/>
  <c r="FZ83" i="10" s="1"/>
  <c r="GA83" i="10" s="1"/>
  <c r="GB83" i="10" s="1"/>
  <c r="GC83" i="10" s="1"/>
  <c r="GD83" i="10" s="1"/>
  <c r="GE83" i="10" s="1"/>
  <c r="GF83" i="10" s="1"/>
  <c r="GG83" i="10" s="1"/>
  <c r="GH83" i="10" s="1"/>
  <c r="GI83" i="10" s="1"/>
  <c r="EP66" i="10"/>
  <c r="UC27" i="10"/>
  <c r="UI19" i="10"/>
  <c r="UE25" i="10"/>
  <c r="UA29" i="10"/>
  <c r="UG23" i="10"/>
  <c r="AA121" i="8" l="1"/>
  <c r="EQ66" i="10"/>
  <c r="IO84" i="10"/>
  <c r="IP84" i="10" s="1"/>
  <c r="IQ84" i="10" s="1"/>
  <c r="IR84" i="10" s="1"/>
  <c r="IS84" i="10" s="1"/>
  <c r="IT84" i="10" s="1"/>
  <c r="IU84" i="10" s="1"/>
  <c r="IV84" i="10" s="1"/>
  <c r="IW84" i="10" s="1"/>
  <c r="IX84" i="10" s="1"/>
  <c r="IY84" i="10" s="1"/>
  <c r="IZ84" i="10" s="1"/>
  <c r="JA84" i="10" s="1"/>
  <c r="JB84" i="10" s="1"/>
  <c r="JC84" i="10" s="1"/>
  <c r="JD84" i="10" s="1"/>
  <c r="JE84" i="10" s="1"/>
  <c r="JF84" i="10" s="1"/>
  <c r="JG84" i="10" s="1"/>
  <c r="JH84" i="10" s="1"/>
  <c r="JI84" i="10" s="1"/>
  <c r="JJ84" i="10" s="1"/>
  <c r="JK84" i="10" s="1"/>
  <c r="JL84" i="10" s="1"/>
  <c r="JM84" i="10" s="1"/>
  <c r="JN84" i="10" s="1"/>
  <c r="JO84" i="10" s="1"/>
  <c r="JP84" i="10" s="1"/>
  <c r="JQ84" i="10" s="1"/>
  <c r="JR84" i="10" s="1"/>
  <c r="JS84" i="10" s="1"/>
  <c r="JT84" i="10" s="1"/>
  <c r="JU84" i="10" s="1"/>
  <c r="JV84" i="10" s="1"/>
  <c r="JW84" i="10" s="1"/>
  <c r="JX84" i="10" s="1"/>
  <c r="JY84" i="10" s="1"/>
  <c r="JZ84" i="10" s="1"/>
  <c r="KA84" i="10" s="1"/>
  <c r="KB84" i="10" s="1"/>
  <c r="KC84" i="10" s="1"/>
  <c r="KD84" i="10" s="1"/>
  <c r="KE84" i="10" s="1"/>
  <c r="KF84" i="10" s="1"/>
  <c r="KG84" i="10" s="1"/>
  <c r="KH84" i="10" s="1"/>
  <c r="KI84" i="10" s="1"/>
  <c r="KJ84" i="10" s="1"/>
  <c r="KK84" i="10" s="1"/>
  <c r="KL84" i="10" s="1"/>
  <c r="KM84" i="10" s="1"/>
  <c r="KN84" i="10" s="1"/>
  <c r="KO84" i="10" s="1"/>
  <c r="KP84" i="10" s="1"/>
  <c r="KQ84" i="10" s="1"/>
  <c r="KR84" i="10" s="1"/>
  <c r="KS84" i="10" s="1"/>
  <c r="KT84" i="10" s="1"/>
  <c r="KU84" i="10" s="1"/>
  <c r="KV84" i="10" s="1"/>
  <c r="KW84" i="10" s="1"/>
  <c r="KX84" i="10" s="1"/>
  <c r="KY84" i="10" s="1"/>
  <c r="KZ84" i="10" s="1"/>
  <c r="LA84" i="10" s="1"/>
  <c r="DX84" i="10"/>
  <c r="DY84" i="10" s="1"/>
  <c r="DZ84" i="10" s="1"/>
  <c r="EA84" i="10" s="1"/>
  <c r="EB84" i="10" s="1"/>
  <c r="EC84" i="10" s="1"/>
  <c r="ED84" i="10" s="1"/>
  <c r="EE84" i="10" s="1"/>
  <c r="EF84" i="10" s="1"/>
  <c r="EG84" i="10" s="1"/>
  <c r="EH84" i="10" s="1"/>
  <c r="EI84" i="10" s="1"/>
  <c r="EJ84" i="10" s="1"/>
  <c r="EK84" i="10" s="1"/>
  <c r="EL84" i="10" s="1"/>
  <c r="EM84" i="10" s="1"/>
  <c r="EN84" i="10" s="1"/>
  <c r="EO84" i="10" s="1"/>
  <c r="EP84" i="10" s="1"/>
  <c r="EQ84" i="10" s="1"/>
  <c r="ER84" i="10" s="1"/>
  <c r="ES84" i="10" s="1"/>
  <c r="ET84" i="10" s="1"/>
  <c r="EU84" i="10" s="1"/>
  <c r="EV84" i="10" s="1"/>
  <c r="EW84" i="10" s="1"/>
  <c r="EX84" i="10" s="1"/>
  <c r="EY84" i="10" s="1"/>
  <c r="EZ84" i="10" s="1"/>
  <c r="FA84" i="10" s="1"/>
  <c r="FB84" i="10" s="1"/>
  <c r="FC84" i="10" s="1"/>
  <c r="FD84" i="10" s="1"/>
  <c r="FE84" i="10" s="1"/>
  <c r="FF84" i="10" s="1"/>
  <c r="FG84" i="10" s="1"/>
  <c r="FH84" i="10" s="1"/>
  <c r="FI84" i="10" s="1"/>
  <c r="FJ84" i="10" s="1"/>
  <c r="FK84" i="10" s="1"/>
  <c r="FL84" i="10" s="1"/>
  <c r="FM84" i="10" s="1"/>
  <c r="FN84" i="10" s="1"/>
  <c r="FO84" i="10" s="1"/>
  <c r="FP84" i="10" s="1"/>
  <c r="FQ84" i="10" s="1"/>
  <c r="FR84" i="10" s="1"/>
  <c r="FS84" i="10" s="1"/>
  <c r="FT84" i="10" s="1"/>
  <c r="FU84" i="10" s="1"/>
  <c r="FV84" i="10" s="1"/>
  <c r="FW84" i="10" s="1"/>
  <c r="FX84" i="10" s="1"/>
  <c r="FY84" i="10" s="1"/>
  <c r="FZ84" i="10" s="1"/>
  <c r="GA84" i="10" s="1"/>
  <c r="GB84" i="10" s="1"/>
  <c r="GC84" i="10" s="1"/>
  <c r="GD84" i="10" s="1"/>
  <c r="GE84" i="10" s="1"/>
  <c r="GF84" i="10" s="1"/>
  <c r="GG84" i="10" s="1"/>
  <c r="GH84" i="10" s="1"/>
  <c r="GI84" i="10" s="1"/>
  <c r="GJ84" i="10" s="1"/>
  <c r="C85" i="10"/>
  <c r="NF84" i="10"/>
  <c r="NG84" i="10" s="1"/>
  <c r="NH84" i="10" s="1"/>
  <c r="NI84" i="10" s="1"/>
  <c r="NJ84" i="10" s="1"/>
  <c r="NK84" i="10" s="1"/>
  <c r="NL84" i="10" s="1"/>
  <c r="NM84" i="10" s="1"/>
  <c r="NN84" i="10" s="1"/>
  <c r="NO84" i="10" s="1"/>
  <c r="NP84" i="10" s="1"/>
  <c r="NQ84" i="10" s="1"/>
  <c r="NR84" i="10" s="1"/>
  <c r="NS84" i="10" s="1"/>
  <c r="NT84" i="10" s="1"/>
  <c r="NU84" i="10" s="1"/>
  <c r="NV84" i="10" s="1"/>
  <c r="NW84" i="10" s="1"/>
  <c r="NX84" i="10" s="1"/>
  <c r="NY84" i="10" s="1"/>
  <c r="NZ84" i="10" s="1"/>
  <c r="OA84" i="10" s="1"/>
  <c r="OB84" i="10" s="1"/>
  <c r="OC84" i="10" s="1"/>
  <c r="OD84" i="10" s="1"/>
  <c r="OE84" i="10" s="1"/>
  <c r="OF84" i="10" s="1"/>
  <c r="OG84" i="10" s="1"/>
  <c r="OH84" i="10" s="1"/>
  <c r="OI84" i="10" s="1"/>
  <c r="OJ84" i="10" s="1"/>
  <c r="OK84" i="10" s="1"/>
  <c r="OL84" i="10" s="1"/>
  <c r="OM84" i="10" s="1"/>
  <c r="ON84" i="10" s="1"/>
  <c r="OO84" i="10" s="1"/>
  <c r="OP84" i="10" s="1"/>
  <c r="OQ84" i="10" s="1"/>
  <c r="OR84" i="10" s="1"/>
  <c r="OS84" i="10" s="1"/>
  <c r="OT84" i="10" s="1"/>
  <c r="OU84" i="10" s="1"/>
  <c r="OV84" i="10" s="1"/>
  <c r="OW84" i="10" s="1"/>
  <c r="OX84" i="10" s="1"/>
  <c r="OY84" i="10" s="1"/>
  <c r="OZ84" i="10" s="1"/>
  <c r="PA84" i="10" s="1"/>
  <c r="PB84" i="10" s="1"/>
  <c r="PC84" i="10" s="1"/>
  <c r="PD84" i="10" s="1"/>
  <c r="PE84" i="10" s="1"/>
  <c r="PF84" i="10" s="1"/>
  <c r="PG84" i="10" s="1"/>
  <c r="PH84" i="10" s="1"/>
  <c r="PI84" i="10" s="1"/>
  <c r="PJ84" i="10" s="1"/>
  <c r="PK84" i="10" s="1"/>
  <c r="PL84" i="10" s="1"/>
  <c r="PM84" i="10" s="1"/>
  <c r="PN84" i="10" s="1"/>
  <c r="PO84" i="10" s="1"/>
  <c r="PP84" i="10" s="1"/>
  <c r="PQ84" i="10" s="1"/>
  <c r="PR84" i="10" s="1"/>
  <c r="G84" i="10"/>
  <c r="H84" i="10" s="1"/>
  <c r="I84" i="10" s="1"/>
  <c r="J84" i="10" s="1"/>
  <c r="K84" i="10" s="1"/>
  <c r="L84" i="10" s="1"/>
  <c r="M84" i="10" s="1"/>
  <c r="N84" i="10" s="1"/>
  <c r="O84" i="10" s="1"/>
  <c r="P84" i="10" s="1"/>
  <c r="Q84" i="10" s="1"/>
  <c r="R84" i="10" s="1"/>
  <c r="S84" i="10" s="1"/>
  <c r="T84" i="10" s="1"/>
  <c r="U84" i="10" s="1"/>
  <c r="V84" i="10" s="1"/>
  <c r="W84" i="10" s="1"/>
  <c r="X84" i="10" s="1"/>
  <c r="Y84" i="10" s="1"/>
  <c r="Z84" i="10" s="1"/>
  <c r="AA84" i="10" s="1"/>
  <c r="AB84" i="10" s="1"/>
  <c r="AC84" i="10" s="1"/>
  <c r="AD84" i="10" s="1"/>
  <c r="AE84" i="10" s="1"/>
  <c r="AF84" i="10" s="1"/>
  <c r="AG84" i="10" s="1"/>
  <c r="AH84" i="10" s="1"/>
  <c r="AI84" i="10" s="1"/>
  <c r="AJ84" i="10" s="1"/>
  <c r="AK84" i="10" s="1"/>
  <c r="AL84" i="10" s="1"/>
  <c r="AM84" i="10" s="1"/>
  <c r="AN84" i="10" s="1"/>
  <c r="AO84" i="10" s="1"/>
  <c r="AP84" i="10" s="1"/>
  <c r="AQ84" i="10" s="1"/>
  <c r="AR84" i="10" s="1"/>
  <c r="AS84" i="10" s="1"/>
  <c r="AT84" i="10" s="1"/>
  <c r="AU84" i="10" s="1"/>
  <c r="AV84" i="10" s="1"/>
  <c r="AW84" i="10" s="1"/>
  <c r="AX84" i="10" s="1"/>
  <c r="AY84" i="10" s="1"/>
  <c r="AZ84" i="10" s="1"/>
  <c r="BA84" i="10" s="1"/>
  <c r="BB84" i="10" s="1"/>
  <c r="BC84" i="10" s="1"/>
  <c r="BD84" i="10" s="1"/>
  <c r="BE84" i="10" s="1"/>
  <c r="BF84" i="10" s="1"/>
  <c r="BG84" i="10" s="1"/>
  <c r="BH84" i="10" s="1"/>
  <c r="BI84" i="10" s="1"/>
  <c r="BJ84" i="10" s="1"/>
  <c r="BK84" i="10" s="1"/>
  <c r="BL84" i="10" s="1"/>
  <c r="BM84" i="10" s="1"/>
  <c r="BN84" i="10" s="1"/>
  <c r="BO84" i="10" s="1"/>
  <c r="BP84" i="10" s="1"/>
  <c r="BQ84" i="10" s="1"/>
  <c r="BR84" i="10" s="1"/>
  <c r="BS84" i="10" s="1"/>
  <c r="BT84" i="10" s="1"/>
  <c r="BU84" i="10" s="1"/>
  <c r="RW84" i="10"/>
  <c r="RX84" i="10" s="1"/>
  <c r="RY84" i="10" s="1"/>
  <c r="RZ84" i="10" s="1"/>
  <c r="SA84" i="10" s="1"/>
  <c r="SB84" i="10" s="1"/>
  <c r="SC84" i="10" s="1"/>
  <c r="SD84" i="10" s="1"/>
  <c r="SE84" i="10" s="1"/>
  <c r="SF84" i="10" s="1"/>
  <c r="SG84" i="10" s="1"/>
  <c r="SH84" i="10" s="1"/>
  <c r="SI84" i="10" s="1"/>
  <c r="SJ84" i="10" s="1"/>
  <c r="SK84" i="10" s="1"/>
  <c r="SL84" i="10" s="1"/>
  <c r="SM84" i="10" s="1"/>
  <c r="SN84" i="10" s="1"/>
  <c r="SO84" i="10" s="1"/>
  <c r="SP84" i="10" s="1"/>
  <c r="SQ84" i="10" s="1"/>
  <c r="SR84" i="10" s="1"/>
  <c r="SS84" i="10" s="1"/>
  <c r="ST84" i="10" s="1"/>
  <c r="SU84" i="10" s="1"/>
  <c r="SV84" i="10" s="1"/>
  <c r="SW84" i="10" s="1"/>
  <c r="SX84" i="10" s="1"/>
  <c r="SY84" i="10" s="1"/>
  <c r="SZ84" i="10" s="1"/>
  <c r="TA84" i="10" s="1"/>
  <c r="TB84" i="10" s="1"/>
  <c r="TC84" i="10" s="1"/>
  <c r="TD84" i="10" s="1"/>
  <c r="TE84" i="10" s="1"/>
  <c r="TF84" i="10" s="1"/>
  <c r="TG84" i="10" s="1"/>
  <c r="TH84" i="10" s="1"/>
  <c r="TI84" i="10" s="1"/>
  <c r="TJ84" i="10" s="1"/>
  <c r="TK84" i="10" s="1"/>
  <c r="TL84" i="10" s="1"/>
  <c r="TM84" i="10" s="1"/>
  <c r="TN84" i="10" s="1"/>
  <c r="TO84" i="10" s="1"/>
  <c r="TP84" i="10" s="1"/>
  <c r="TQ84" i="10" s="1"/>
  <c r="TR84" i="10" s="1"/>
  <c r="TS84" i="10" s="1"/>
  <c r="TT84" i="10" s="1"/>
  <c r="TU84" i="10" s="1"/>
  <c r="TV84" i="10" s="1"/>
  <c r="TW84" i="10" s="1"/>
  <c r="TX84" i="10" s="1"/>
  <c r="TY84" i="10" s="1"/>
  <c r="TZ84" i="10" s="1"/>
  <c r="UA84" i="10" s="1"/>
  <c r="UB84" i="10" s="1"/>
  <c r="UC84" i="10" s="1"/>
  <c r="UD84" i="10" s="1"/>
  <c r="UE84" i="10" s="1"/>
  <c r="UF84" i="10" s="1"/>
  <c r="UG84" i="10" s="1"/>
  <c r="UH84" i="10" s="1"/>
  <c r="UI84" i="10" s="1"/>
  <c r="UJ84" i="10" s="1"/>
  <c r="UK84" i="10" s="1"/>
  <c r="UL84" i="10" s="1"/>
  <c r="UM84" i="10" s="1"/>
  <c r="UN84" i="10" s="1"/>
  <c r="UO84" i="10" s="1"/>
  <c r="UP84" i="10" s="1"/>
  <c r="UQ84" i="10" s="1"/>
  <c r="UR84" i="10" s="1"/>
  <c r="US84" i="10" s="1"/>
  <c r="UT84" i="10" s="1"/>
  <c r="UU84" i="10" s="1"/>
  <c r="UV84" i="10" s="1"/>
  <c r="UW84" i="10" s="1"/>
  <c r="UX84" i="10" s="1"/>
  <c r="UY84" i="10" s="1"/>
  <c r="UZ84" i="10" s="1"/>
  <c r="VA84" i="10" s="1"/>
  <c r="VB84" i="10" s="1"/>
  <c r="VC84" i="10" s="1"/>
  <c r="VD84" i="10" s="1"/>
  <c r="VE84" i="10" s="1"/>
  <c r="VF84" i="10" s="1"/>
  <c r="VG84" i="10" s="1"/>
  <c r="VH84" i="10" s="1"/>
  <c r="VI84" i="10" s="1"/>
  <c r="VJ84" i="10" s="1"/>
  <c r="VK84" i="10" s="1"/>
  <c r="VL84" i="10" s="1"/>
  <c r="VM84" i="10" s="1"/>
  <c r="VN84" i="10" s="1"/>
  <c r="VO84" i="10" s="1"/>
  <c r="VP84" i="10" s="1"/>
  <c r="VQ84" i="10" s="1"/>
  <c r="VR84" i="10" s="1"/>
  <c r="VS84" i="10" s="1"/>
  <c r="VT84" i="10" s="1"/>
  <c r="VU84" i="10" s="1"/>
  <c r="VV84" i="10" s="1"/>
  <c r="VW84" i="10" s="1"/>
  <c r="VX84" i="10" s="1"/>
  <c r="VY84" i="10" s="1"/>
  <c r="VZ84" i="10" s="1"/>
  <c r="WA84" i="10" s="1"/>
  <c r="WB84" i="10" s="1"/>
  <c r="WC84" i="10" s="1"/>
  <c r="WD84" i="10" s="1"/>
  <c r="WE84" i="10" s="1"/>
  <c r="WF84" i="10" s="1"/>
  <c r="WG84" i="10" s="1"/>
  <c r="WH84" i="10" s="1"/>
  <c r="WI84" i="10" s="1"/>
  <c r="WJ84" i="10" s="1"/>
  <c r="WK84" i="10" s="1"/>
  <c r="WL84" i="10" s="1"/>
  <c r="UJ19" i="10"/>
  <c r="UH23" i="10"/>
  <c r="UB29" i="10"/>
  <c r="UF25" i="10"/>
  <c r="UD27" i="10"/>
  <c r="AB121" i="8" l="1"/>
  <c r="ER66" i="10"/>
  <c r="DX85" i="10"/>
  <c r="DY85" i="10" s="1"/>
  <c r="DZ85" i="10" s="1"/>
  <c r="EA85" i="10" s="1"/>
  <c r="EB85" i="10" s="1"/>
  <c r="EC85" i="10" s="1"/>
  <c r="ED85" i="10" s="1"/>
  <c r="EE85" i="10" s="1"/>
  <c r="EF85" i="10" s="1"/>
  <c r="EG85" i="10" s="1"/>
  <c r="EH85" i="10" s="1"/>
  <c r="EI85" i="10" s="1"/>
  <c r="EJ85" i="10" s="1"/>
  <c r="EK85" i="10" s="1"/>
  <c r="EL85" i="10" s="1"/>
  <c r="EM85" i="10" s="1"/>
  <c r="EN85" i="10" s="1"/>
  <c r="EO85" i="10" s="1"/>
  <c r="EP85" i="10" s="1"/>
  <c r="EQ85" i="10" s="1"/>
  <c r="ER85" i="10" s="1"/>
  <c r="ES85" i="10" s="1"/>
  <c r="ET85" i="10" s="1"/>
  <c r="EU85" i="10" s="1"/>
  <c r="EV85" i="10" s="1"/>
  <c r="EW85" i="10" s="1"/>
  <c r="EX85" i="10" s="1"/>
  <c r="EY85" i="10" s="1"/>
  <c r="EZ85" i="10" s="1"/>
  <c r="FA85" i="10" s="1"/>
  <c r="FB85" i="10" s="1"/>
  <c r="FC85" i="10" s="1"/>
  <c r="FD85" i="10" s="1"/>
  <c r="FE85" i="10" s="1"/>
  <c r="FF85" i="10" s="1"/>
  <c r="FG85" i="10" s="1"/>
  <c r="FH85" i="10" s="1"/>
  <c r="FI85" i="10" s="1"/>
  <c r="FJ85" i="10" s="1"/>
  <c r="FK85" i="10" s="1"/>
  <c r="FL85" i="10" s="1"/>
  <c r="FM85" i="10" s="1"/>
  <c r="FN85" i="10" s="1"/>
  <c r="FO85" i="10" s="1"/>
  <c r="FP85" i="10" s="1"/>
  <c r="FQ85" i="10" s="1"/>
  <c r="FR85" i="10" s="1"/>
  <c r="FS85" i="10" s="1"/>
  <c r="FT85" i="10" s="1"/>
  <c r="FU85" i="10" s="1"/>
  <c r="FV85" i="10" s="1"/>
  <c r="FW85" i="10" s="1"/>
  <c r="FX85" i="10" s="1"/>
  <c r="FY85" i="10" s="1"/>
  <c r="FZ85" i="10" s="1"/>
  <c r="GA85" i="10" s="1"/>
  <c r="GB85" i="10" s="1"/>
  <c r="GC85" i="10" s="1"/>
  <c r="GD85" i="10" s="1"/>
  <c r="GE85" i="10" s="1"/>
  <c r="GF85" i="10" s="1"/>
  <c r="GG85" i="10" s="1"/>
  <c r="GH85" i="10" s="1"/>
  <c r="GI85" i="10" s="1"/>
  <c r="GJ85" i="10" s="1"/>
  <c r="GK85" i="10" s="1"/>
  <c r="C86" i="10"/>
  <c r="NF85" i="10"/>
  <c r="NG85" i="10" s="1"/>
  <c r="NH85" i="10" s="1"/>
  <c r="NI85" i="10" s="1"/>
  <c r="NJ85" i="10" s="1"/>
  <c r="NK85" i="10" s="1"/>
  <c r="NL85" i="10" s="1"/>
  <c r="NM85" i="10" s="1"/>
  <c r="NN85" i="10" s="1"/>
  <c r="NO85" i="10" s="1"/>
  <c r="NP85" i="10" s="1"/>
  <c r="NQ85" i="10" s="1"/>
  <c r="NR85" i="10" s="1"/>
  <c r="NS85" i="10" s="1"/>
  <c r="NT85" i="10" s="1"/>
  <c r="NU85" i="10" s="1"/>
  <c r="NV85" i="10" s="1"/>
  <c r="NW85" i="10" s="1"/>
  <c r="NX85" i="10" s="1"/>
  <c r="NY85" i="10" s="1"/>
  <c r="NZ85" i="10" s="1"/>
  <c r="OA85" i="10" s="1"/>
  <c r="OB85" i="10" s="1"/>
  <c r="OC85" i="10" s="1"/>
  <c r="OD85" i="10" s="1"/>
  <c r="OE85" i="10" s="1"/>
  <c r="OF85" i="10" s="1"/>
  <c r="OG85" i="10" s="1"/>
  <c r="OH85" i="10" s="1"/>
  <c r="OI85" i="10" s="1"/>
  <c r="OJ85" i="10" s="1"/>
  <c r="OK85" i="10" s="1"/>
  <c r="OL85" i="10" s="1"/>
  <c r="OM85" i="10" s="1"/>
  <c r="ON85" i="10" s="1"/>
  <c r="OO85" i="10" s="1"/>
  <c r="OP85" i="10" s="1"/>
  <c r="OQ85" i="10" s="1"/>
  <c r="OR85" i="10" s="1"/>
  <c r="OS85" i="10" s="1"/>
  <c r="OT85" i="10" s="1"/>
  <c r="OU85" i="10" s="1"/>
  <c r="OV85" i="10" s="1"/>
  <c r="OW85" i="10" s="1"/>
  <c r="OX85" i="10" s="1"/>
  <c r="OY85" i="10" s="1"/>
  <c r="OZ85" i="10" s="1"/>
  <c r="PA85" i="10" s="1"/>
  <c r="PB85" i="10" s="1"/>
  <c r="PC85" i="10" s="1"/>
  <c r="PD85" i="10" s="1"/>
  <c r="PE85" i="10" s="1"/>
  <c r="PF85" i="10" s="1"/>
  <c r="PG85" i="10" s="1"/>
  <c r="PH85" i="10" s="1"/>
  <c r="PI85" i="10" s="1"/>
  <c r="PJ85" i="10" s="1"/>
  <c r="PK85" i="10" s="1"/>
  <c r="PL85" i="10" s="1"/>
  <c r="PM85" i="10" s="1"/>
  <c r="PN85" i="10" s="1"/>
  <c r="PO85" i="10" s="1"/>
  <c r="PP85" i="10" s="1"/>
  <c r="PQ85" i="10" s="1"/>
  <c r="PR85" i="10" s="1"/>
  <c r="PS85" i="10" s="1"/>
  <c r="G85" i="10"/>
  <c r="H85" i="10" s="1"/>
  <c r="I85" i="10" s="1"/>
  <c r="J85" i="10" s="1"/>
  <c r="K85" i="10" s="1"/>
  <c r="L85" i="10" s="1"/>
  <c r="M85" i="10" s="1"/>
  <c r="N85" i="10" s="1"/>
  <c r="O85" i="10" s="1"/>
  <c r="P85" i="10" s="1"/>
  <c r="Q85" i="10" s="1"/>
  <c r="R85" i="10" s="1"/>
  <c r="S85" i="10" s="1"/>
  <c r="T85" i="10" s="1"/>
  <c r="U85" i="10" s="1"/>
  <c r="V85" i="10" s="1"/>
  <c r="W85" i="10" s="1"/>
  <c r="X85" i="10" s="1"/>
  <c r="Y85" i="10" s="1"/>
  <c r="Z85" i="10" s="1"/>
  <c r="AA85" i="10" s="1"/>
  <c r="AB85" i="10" s="1"/>
  <c r="AC85" i="10" s="1"/>
  <c r="AD85" i="10" s="1"/>
  <c r="AE85" i="10" s="1"/>
  <c r="AF85" i="10" s="1"/>
  <c r="AG85" i="10" s="1"/>
  <c r="AH85" i="10" s="1"/>
  <c r="AI85" i="10" s="1"/>
  <c r="AJ85" i="10" s="1"/>
  <c r="AK85" i="10" s="1"/>
  <c r="AL85" i="10" s="1"/>
  <c r="AM85" i="10" s="1"/>
  <c r="AN85" i="10" s="1"/>
  <c r="AO85" i="10" s="1"/>
  <c r="AP85" i="10" s="1"/>
  <c r="AQ85" i="10" s="1"/>
  <c r="AR85" i="10" s="1"/>
  <c r="AS85" i="10" s="1"/>
  <c r="AT85" i="10" s="1"/>
  <c r="AU85" i="10" s="1"/>
  <c r="AV85" i="10" s="1"/>
  <c r="AW85" i="10" s="1"/>
  <c r="AX85" i="10" s="1"/>
  <c r="AY85" i="10" s="1"/>
  <c r="AZ85" i="10" s="1"/>
  <c r="BA85" i="10" s="1"/>
  <c r="BB85" i="10" s="1"/>
  <c r="BC85" i="10" s="1"/>
  <c r="BD85" i="10" s="1"/>
  <c r="BE85" i="10" s="1"/>
  <c r="BF85" i="10" s="1"/>
  <c r="BG85" i="10" s="1"/>
  <c r="BH85" i="10" s="1"/>
  <c r="BI85" i="10" s="1"/>
  <c r="BJ85" i="10" s="1"/>
  <c r="BK85" i="10" s="1"/>
  <c r="BL85" i="10" s="1"/>
  <c r="BM85" i="10" s="1"/>
  <c r="BN85" i="10" s="1"/>
  <c r="BO85" i="10" s="1"/>
  <c r="BP85" i="10" s="1"/>
  <c r="BQ85" i="10" s="1"/>
  <c r="BR85" i="10" s="1"/>
  <c r="BS85" i="10" s="1"/>
  <c r="BT85" i="10" s="1"/>
  <c r="BU85" i="10" s="1"/>
  <c r="BV85" i="10" s="1"/>
  <c r="RW85" i="10"/>
  <c r="RX85" i="10" s="1"/>
  <c r="RY85" i="10" s="1"/>
  <c r="RZ85" i="10" s="1"/>
  <c r="SA85" i="10" s="1"/>
  <c r="SB85" i="10" s="1"/>
  <c r="SC85" i="10" s="1"/>
  <c r="SD85" i="10" s="1"/>
  <c r="SE85" i="10" s="1"/>
  <c r="SF85" i="10" s="1"/>
  <c r="SG85" i="10" s="1"/>
  <c r="SH85" i="10" s="1"/>
  <c r="SI85" i="10" s="1"/>
  <c r="SJ85" i="10" s="1"/>
  <c r="SK85" i="10" s="1"/>
  <c r="SL85" i="10" s="1"/>
  <c r="SM85" i="10" s="1"/>
  <c r="SN85" i="10" s="1"/>
  <c r="SO85" i="10" s="1"/>
  <c r="SP85" i="10" s="1"/>
  <c r="SQ85" i="10" s="1"/>
  <c r="SR85" i="10" s="1"/>
  <c r="SS85" i="10" s="1"/>
  <c r="ST85" i="10" s="1"/>
  <c r="SU85" i="10" s="1"/>
  <c r="SV85" i="10" s="1"/>
  <c r="SW85" i="10" s="1"/>
  <c r="SX85" i="10" s="1"/>
  <c r="SY85" i="10" s="1"/>
  <c r="SZ85" i="10" s="1"/>
  <c r="TA85" i="10" s="1"/>
  <c r="TB85" i="10" s="1"/>
  <c r="TC85" i="10" s="1"/>
  <c r="TD85" i="10" s="1"/>
  <c r="TE85" i="10" s="1"/>
  <c r="TF85" i="10" s="1"/>
  <c r="TG85" i="10" s="1"/>
  <c r="TH85" i="10" s="1"/>
  <c r="TI85" i="10" s="1"/>
  <c r="TJ85" i="10" s="1"/>
  <c r="TK85" i="10" s="1"/>
  <c r="TL85" i="10" s="1"/>
  <c r="TM85" i="10" s="1"/>
  <c r="TN85" i="10" s="1"/>
  <c r="TO85" i="10" s="1"/>
  <c r="TP85" i="10" s="1"/>
  <c r="TQ85" i="10" s="1"/>
  <c r="TR85" i="10" s="1"/>
  <c r="TS85" i="10" s="1"/>
  <c r="TT85" i="10" s="1"/>
  <c r="TU85" i="10" s="1"/>
  <c r="TV85" i="10" s="1"/>
  <c r="TW85" i="10" s="1"/>
  <c r="TX85" i="10" s="1"/>
  <c r="TY85" i="10" s="1"/>
  <c r="TZ85" i="10" s="1"/>
  <c r="UA85" i="10" s="1"/>
  <c r="UB85" i="10" s="1"/>
  <c r="UC85" i="10" s="1"/>
  <c r="UD85" i="10" s="1"/>
  <c r="UE85" i="10" s="1"/>
  <c r="UF85" i="10" s="1"/>
  <c r="UG85" i="10" s="1"/>
  <c r="UH85" i="10" s="1"/>
  <c r="UI85" i="10" s="1"/>
  <c r="UJ85" i="10" s="1"/>
  <c r="UK85" i="10" s="1"/>
  <c r="UL85" i="10" s="1"/>
  <c r="UM85" i="10" s="1"/>
  <c r="UN85" i="10" s="1"/>
  <c r="UO85" i="10" s="1"/>
  <c r="UP85" i="10" s="1"/>
  <c r="UQ85" i="10" s="1"/>
  <c r="UR85" i="10" s="1"/>
  <c r="US85" i="10" s="1"/>
  <c r="UT85" i="10" s="1"/>
  <c r="UU85" i="10" s="1"/>
  <c r="UV85" i="10" s="1"/>
  <c r="UW85" i="10" s="1"/>
  <c r="UX85" i="10" s="1"/>
  <c r="UY85" i="10" s="1"/>
  <c r="UZ85" i="10" s="1"/>
  <c r="VA85" i="10" s="1"/>
  <c r="VB85" i="10" s="1"/>
  <c r="VC85" i="10" s="1"/>
  <c r="VD85" i="10" s="1"/>
  <c r="VE85" i="10" s="1"/>
  <c r="VF85" i="10" s="1"/>
  <c r="VG85" i="10" s="1"/>
  <c r="VH85" i="10" s="1"/>
  <c r="VI85" i="10" s="1"/>
  <c r="VJ85" i="10" s="1"/>
  <c r="VK85" i="10" s="1"/>
  <c r="VL85" i="10" s="1"/>
  <c r="VM85" i="10" s="1"/>
  <c r="VN85" i="10" s="1"/>
  <c r="VO85" i="10" s="1"/>
  <c r="VP85" i="10" s="1"/>
  <c r="VQ85" i="10" s="1"/>
  <c r="VR85" i="10" s="1"/>
  <c r="VS85" i="10" s="1"/>
  <c r="VT85" i="10" s="1"/>
  <c r="VU85" i="10" s="1"/>
  <c r="VV85" i="10" s="1"/>
  <c r="VW85" i="10" s="1"/>
  <c r="VX85" i="10" s="1"/>
  <c r="VY85" i="10" s="1"/>
  <c r="VZ85" i="10" s="1"/>
  <c r="WA85" i="10" s="1"/>
  <c r="WB85" i="10" s="1"/>
  <c r="WC85" i="10" s="1"/>
  <c r="WD85" i="10" s="1"/>
  <c r="WE85" i="10" s="1"/>
  <c r="WF85" i="10" s="1"/>
  <c r="WG85" i="10" s="1"/>
  <c r="WH85" i="10" s="1"/>
  <c r="WI85" i="10" s="1"/>
  <c r="WJ85" i="10" s="1"/>
  <c r="WK85" i="10" s="1"/>
  <c r="WL85" i="10" s="1"/>
  <c r="IO85" i="10"/>
  <c r="IP85" i="10" s="1"/>
  <c r="IQ85" i="10" s="1"/>
  <c r="IR85" i="10" s="1"/>
  <c r="IS85" i="10" s="1"/>
  <c r="IT85" i="10" s="1"/>
  <c r="IU85" i="10" s="1"/>
  <c r="IV85" i="10" s="1"/>
  <c r="IW85" i="10" s="1"/>
  <c r="IX85" i="10" s="1"/>
  <c r="IY85" i="10" s="1"/>
  <c r="IZ85" i="10" s="1"/>
  <c r="JA85" i="10" s="1"/>
  <c r="JB85" i="10" s="1"/>
  <c r="JC85" i="10" s="1"/>
  <c r="JD85" i="10" s="1"/>
  <c r="JE85" i="10" s="1"/>
  <c r="JF85" i="10" s="1"/>
  <c r="JG85" i="10" s="1"/>
  <c r="JH85" i="10" s="1"/>
  <c r="JI85" i="10" s="1"/>
  <c r="JJ85" i="10" s="1"/>
  <c r="JK85" i="10" s="1"/>
  <c r="JL85" i="10" s="1"/>
  <c r="JM85" i="10" s="1"/>
  <c r="JN85" i="10" s="1"/>
  <c r="JO85" i="10" s="1"/>
  <c r="JP85" i="10" s="1"/>
  <c r="JQ85" i="10" s="1"/>
  <c r="JR85" i="10" s="1"/>
  <c r="JS85" i="10" s="1"/>
  <c r="JT85" i="10" s="1"/>
  <c r="JU85" i="10" s="1"/>
  <c r="JV85" i="10" s="1"/>
  <c r="JW85" i="10" s="1"/>
  <c r="JX85" i="10" s="1"/>
  <c r="JY85" i="10" s="1"/>
  <c r="JZ85" i="10" s="1"/>
  <c r="KA85" i="10" s="1"/>
  <c r="KB85" i="10" s="1"/>
  <c r="KC85" i="10" s="1"/>
  <c r="KD85" i="10" s="1"/>
  <c r="KE85" i="10" s="1"/>
  <c r="KF85" i="10" s="1"/>
  <c r="KG85" i="10" s="1"/>
  <c r="KH85" i="10" s="1"/>
  <c r="KI85" i="10" s="1"/>
  <c r="KJ85" i="10" s="1"/>
  <c r="KK85" i="10" s="1"/>
  <c r="KL85" i="10" s="1"/>
  <c r="KM85" i="10" s="1"/>
  <c r="KN85" i="10" s="1"/>
  <c r="KO85" i="10" s="1"/>
  <c r="KP85" i="10" s="1"/>
  <c r="KQ85" i="10" s="1"/>
  <c r="KR85" i="10" s="1"/>
  <c r="KS85" i="10" s="1"/>
  <c r="KT85" i="10" s="1"/>
  <c r="KU85" i="10" s="1"/>
  <c r="KV85" i="10" s="1"/>
  <c r="KW85" i="10" s="1"/>
  <c r="KX85" i="10" s="1"/>
  <c r="KY85" i="10" s="1"/>
  <c r="KZ85" i="10" s="1"/>
  <c r="LA85" i="10" s="1"/>
  <c r="LB85" i="10" s="1"/>
  <c r="UG25" i="10"/>
  <c r="UE27" i="10"/>
  <c r="UC29" i="10"/>
  <c r="UI23" i="10"/>
  <c r="UK19" i="10"/>
  <c r="AC121" i="8" l="1"/>
  <c r="IO86" i="10"/>
  <c r="IP86" i="10" s="1"/>
  <c r="IQ86" i="10" s="1"/>
  <c r="IR86" i="10" s="1"/>
  <c r="IS86" i="10" s="1"/>
  <c r="IT86" i="10" s="1"/>
  <c r="IU86" i="10" s="1"/>
  <c r="IV86" i="10" s="1"/>
  <c r="IW86" i="10" s="1"/>
  <c r="IX86" i="10" s="1"/>
  <c r="IY86" i="10" s="1"/>
  <c r="IZ86" i="10" s="1"/>
  <c r="JA86" i="10" s="1"/>
  <c r="JB86" i="10" s="1"/>
  <c r="JC86" i="10" s="1"/>
  <c r="JD86" i="10" s="1"/>
  <c r="JE86" i="10" s="1"/>
  <c r="JF86" i="10" s="1"/>
  <c r="JG86" i="10" s="1"/>
  <c r="JH86" i="10" s="1"/>
  <c r="JI86" i="10" s="1"/>
  <c r="JJ86" i="10" s="1"/>
  <c r="JK86" i="10" s="1"/>
  <c r="JL86" i="10" s="1"/>
  <c r="JM86" i="10" s="1"/>
  <c r="JN86" i="10" s="1"/>
  <c r="JO86" i="10" s="1"/>
  <c r="JP86" i="10" s="1"/>
  <c r="JQ86" i="10" s="1"/>
  <c r="JR86" i="10" s="1"/>
  <c r="JS86" i="10" s="1"/>
  <c r="JT86" i="10" s="1"/>
  <c r="JU86" i="10" s="1"/>
  <c r="JV86" i="10" s="1"/>
  <c r="JW86" i="10" s="1"/>
  <c r="JX86" i="10" s="1"/>
  <c r="JY86" i="10" s="1"/>
  <c r="JZ86" i="10" s="1"/>
  <c r="KA86" i="10" s="1"/>
  <c r="KB86" i="10" s="1"/>
  <c r="KC86" i="10" s="1"/>
  <c r="KD86" i="10" s="1"/>
  <c r="KE86" i="10" s="1"/>
  <c r="KF86" i="10" s="1"/>
  <c r="KG86" i="10" s="1"/>
  <c r="KH86" i="10" s="1"/>
  <c r="KI86" i="10" s="1"/>
  <c r="KJ86" i="10" s="1"/>
  <c r="KK86" i="10" s="1"/>
  <c r="KL86" i="10" s="1"/>
  <c r="KM86" i="10" s="1"/>
  <c r="KN86" i="10" s="1"/>
  <c r="KO86" i="10" s="1"/>
  <c r="KP86" i="10" s="1"/>
  <c r="KQ86" i="10" s="1"/>
  <c r="KR86" i="10" s="1"/>
  <c r="KS86" i="10" s="1"/>
  <c r="KT86" i="10" s="1"/>
  <c r="KU86" i="10" s="1"/>
  <c r="KV86" i="10" s="1"/>
  <c r="KW86" i="10" s="1"/>
  <c r="KX86" i="10" s="1"/>
  <c r="KY86" i="10" s="1"/>
  <c r="KZ86" i="10" s="1"/>
  <c r="LA86" i="10" s="1"/>
  <c r="LB86" i="10" s="1"/>
  <c r="LC86" i="10" s="1"/>
  <c r="NF86" i="10"/>
  <c r="NG86" i="10" s="1"/>
  <c r="NH86" i="10" s="1"/>
  <c r="NI86" i="10" s="1"/>
  <c r="NJ86" i="10" s="1"/>
  <c r="NK86" i="10" s="1"/>
  <c r="NL86" i="10" s="1"/>
  <c r="NM86" i="10" s="1"/>
  <c r="NN86" i="10" s="1"/>
  <c r="NO86" i="10" s="1"/>
  <c r="NP86" i="10" s="1"/>
  <c r="NQ86" i="10" s="1"/>
  <c r="NR86" i="10" s="1"/>
  <c r="NS86" i="10" s="1"/>
  <c r="NT86" i="10" s="1"/>
  <c r="NU86" i="10" s="1"/>
  <c r="NV86" i="10" s="1"/>
  <c r="NW86" i="10" s="1"/>
  <c r="NX86" i="10" s="1"/>
  <c r="NY86" i="10" s="1"/>
  <c r="NZ86" i="10" s="1"/>
  <c r="OA86" i="10" s="1"/>
  <c r="OB86" i="10" s="1"/>
  <c r="OC86" i="10" s="1"/>
  <c r="OD86" i="10" s="1"/>
  <c r="OE86" i="10" s="1"/>
  <c r="OF86" i="10" s="1"/>
  <c r="OG86" i="10" s="1"/>
  <c r="OH86" i="10" s="1"/>
  <c r="OI86" i="10" s="1"/>
  <c r="OJ86" i="10" s="1"/>
  <c r="OK86" i="10" s="1"/>
  <c r="OL86" i="10" s="1"/>
  <c r="OM86" i="10" s="1"/>
  <c r="ON86" i="10" s="1"/>
  <c r="OO86" i="10" s="1"/>
  <c r="OP86" i="10" s="1"/>
  <c r="OQ86" i="10" s="1"/>
  <c r="OR86" i="10" s="1"/>
  <c r="OS86" i="10" s="1"/>
  <c r="OT86" i="10" s="1"/>
  <c r="OU86" i="10" s="1"/>
  <c r="OV86" i="10" s="1"/>
  <c r="OW86" i="10" s="1"/>
  <c r="OX86" i="10" s="1"/>
  <c r="OY86" i="10" s="1"/>
  <c r="OZ86" i="10" s="1"/>
  <c r="PA86" i="10" s="1"/>
  <c r="PB86" i="10" s="1"/>
  <c r="PC86" i="10" s="1"/>
  <c r="PD86" i="10" s="1"/>
  <c r="PE86" i="10" s="1"/>
  <c r="PF86" i="10" s="1"/>
  <c r="PG86" i="10" s="1"/>
  <c r="PH86" i="10" s="1"/>
  <c r="PI86" i="10" s="1"/>
  <c r="PJ86" i="10" s="1"/>
  <c r="PK86" i="10" s="1"/>
  <c r="PL86" i="10" s="1"/>
  <c r="PM86" i="10" s="1"/>
  <c r="PN86" i="10" s="1"/>
  <c r="PO86" i="10" s="1"/>
  <c r="PP86" i="10" s="1"/>
  <c r="PQ86" i="10" s="1"/>
  <c r="PR86" i="10" s="1"/>
  <c r="PS86" i="10" s="1"/>
  <c r="PT86" i="10" s="1"/>
  <c r="DX86" i="10"/>
  <c r="DY86" i="10" s="1"/>
  <c r="DZ86" i="10" s="1"/>
  <c r="EA86" i="10" s="1"/>
  <c r="EB86" i="10" s="1"/>
  <c r="EC86" i="10" s="1"/>
  <c r="ED86" i="10" s="1"/>
  <c r="EE86" i="10" s="1"/>
  <c r="EF86" i="10" s="1"/>
  <c r="EG86" i="10" s="1"/>
  <c r="EH86" i="10" s="1"/>
  <c r="EI86" i="10" s="1"/>
  <c r="EJ86" i="10" s="1"/>
  <c r="EK86" i="10" s="1"/>
  <c r="EL86" i="10" s="1"/>
  <c r="EM86" i="10" s="1"/>
  <c r="EN86" i="10" s="1"/>
  <c r="EO86" i="10" s="1"/>
  <c r="EP86" i="10" s="1"/>
  <c r="EQ86" i="10" s="1"/>
  <c r="ER86" i="10" s="1"/>
  <c r="ES86" i="10" s="1"/>
  <c r="ET86" i="10" s="1"/>
  <c r="EU86" i="10" s="1"/>
  <c r="EV86" i="10" s="1"/>
  <c r="EW86" i="10" s="1"/>
  <c r="EX86" i="10" s="1"/>
  <c r="EY86" i="10" s="1"/>
  <c r="EZ86" i="10" s="1"/>
  <c r="FA86" i="10" s="1"/>
  <c r="FB86" i="10" s="1"/>
  <c r="FC86" i="10" s="1"/>
  <c r="FD86" i="10" s="1"/>
  <c r="FE86" i="10" s="1"/>
  <c r="FF86" i="10" s="1"/>
  <c r="FG86" i="10" s="1"/>
  <c r="FH86" i="10" s="1"/>
  <c r="FI86" i="10" s="1"/>
  <c r="FJ86" i="10" s="1"/>
  <c r="FK86" i="10" s="1"/>
  <c r="FL86" i="10" s="1"/>
  <c r="FM86" i="10" s="1"/>
  <c r="FN86" i="10" s="1"/>
  <c r="FO86" i="10" s="1"/>
  <c r="FP86" i="10" s="1"/>
  <c r="FQ86" i="10" s="1"/>
  <c r="FR86" i="10" s="1"/>
  <c r="FS86" i="10" s="1"/>
  <c r="FT86" i="10" s="1"/>
  <c r="FU86" i="10" s="1"/>
  <c r="FV86" i="10" s="1"/>
  <c r="FW86" i="10" s="1"/>
  <c r="FX86" i="10" s="1"/>
  <c r="FY86" i="10" s="1"/>
  <c r="FZ86" i="10" s="1"/>
  <c r="GA86" i="10" s="1"/>
  <c r="GB86" i="10" s="1"/>
  <c r="GC86" i="10" s="1"/>
  <c r="GD86" i="10" s="1"/>
  <c r="GE86" i="10" s="1"/>
  <c r="GF86" i="10" s="1"/>
  <c r="GG86" i="10" s="1"/>
  <c r="GH86" i="10" s="1"/>
  <c r="GI86" i="10" s="1"/>
  <c r="GJ86" i="10" s="1"/>
  <c r="GK86" i="10" s="1"/>
  <c r="GL86" i="10" s="1"/>
  <c r="C87" i="10"/>
  <c r="G86" i="10"/>
  <c r="H86" i="10" s="1"/>
  <c r="I86" i="10" s="1"/>
  <c r="J86" i="10" s="1"/>
  <c r="K86" i="10" s="1"/>
  <c r="L86" i="10" s="1"/>
  <c r="M86" i="10" s="1"/>
  <c r="N86" i="10" s="1"/>
  <c r="O86" i="10" s="1"/>
  <c r="P86" i="10" s="1"/>
  <c r="Q86" i="10" s="1"/>
  <c r="R86" i="10" s="1"/>
  <c r="S86" i="10" s="1"/>
  <c r="T86" i="10" s="1"/>
  <c r="U86" i="10" s="1"/>
  <c r="V86" i="10" s="1"/>
  <c r="W86" i="10" s="1"/>
  <c r="X86" i="10" s="1"/>
  <c r="Y86" i="10" s="1"/>
  <c r="Z86" i="10" s="1"/>
  <c r="AA86" i="10" s="1"/>
  <c r="AB86" i="10" s="1"/>
  <c r="AC86" i="10" s="1"/>
  <c r="AD86" i="10" s="1"/>
  <c r="AE86" i="10" s="1"/>
  <c r="AF86" i="10" s="1"/>
  <c r="AG86" i="10" s="1"/>
  <c r="AH86" i="10" s="1"/>
  <c r="AI86" i="10" s="1"/>
  <c r="AJ86" i="10" s="1"/>
  <c r="AK86" i="10" s="1"/>
  <c r="AL86" i="10" s="1"/>
  <c r="AM86" i="10" s="1"/>
  <c r="AN86" i="10" s="1"/>
  <c r="AO86" i="10" s="1"/>
  <c r="AP86" i="10" s="1"/>
  <c r="AQ86" i="10" s="1"/>
  <c r="AR86" i="10" s="1"/>
  <c r="AS86" i="10" s="1"/>
  <c r="AT86" i="10" s="1"/>
  <c r="AU86" i="10" s="1"/>
  <c r="AV86" i="10" s="1"/>
  <c r="AW86" i="10" s="1"/>
  <c r="AX86" i="10" s="1"/>
  <c r="AY86" i="10" s="1"/>
  <c r="AZ86" i="10" s="1"/>
  <c r="BA86" i="10" s="1"/>
  <c r="BB86" i="10" s="1"/>
  <c r="BC86" i="10" s="1"/>
  <c r="BD86" i="10" s="1"/>
  <c r="BE86" i="10" s="1"/>
  <c r="BF86" i="10" s="1"/>
  <c r="BG86" i="10" s="1"/>
  <c r="BH86" i="10" s="1"/>
  <c r="BI86" i="10" s="1"/>
  <c r="BJ86" i="10" s="1"/>
  <c r="BK86" i="10" s="1"/>
  <c r="BL86" i="10" s="1"/>
  <c r="BM86" i="10" s="1"/>
  <c r="BN86" i="10" s="1"/>
  <c r="BO86" i="10" s="1"/>
  <c r="BP86" i="10" s="1"/>
  <c r="BQ86" i="10" s="1"/>
  <c r="BR86" i="10" s="1"/>
  <c r="BS86" i="10" s="1"/>
  <c r="BT86" i="10" s="1"/>
  <c r="BU86" i="10" s="1"/>
  <c r="BV86" i="10" s="1"/>
  <c r="BW86" i="10" s="1"/>
  <c r="RW86" i="10"/>
  <c r="RX86" i="10" s="1"/>
  <c r="RY86" i="10" s="1"/>
  <c r="RZ86" i="10" s="1"/>
  <c r="SA86" i="10" s="1"/>
  <c r="SB86" i="10" s="1"/>
  <c r="SC86" i="10" s="1"/>
  <c r="SD86" i="10" s="1"/>
  <c r="SE86" i="10" s="1"/>
  <c r="SF86" i="10" s="1"/>
  <c r="SG86" i="10" s="1"/>
  <c r="SH86" i="10" s="1"/>
  <c r="SI86" i="10" s="1"/>
  <c r="SJ86" i="10" s="1"/>
  <c r="SK86" i="10" s="1"/>
  <c r="SL86" i="10" s="1"/>
  <c r="SM86" i="10" s="1"/>
  <c r="SN86" i="10" s="1"/>
  <c r="SO86" i="10" s="1"/>
  <c r="SP86" i="10" s="1"/>
  <c r="SQ86" i="10" s="1"/>
  <c r="SR86" i="10" s="1"/>
  <c r="SS86" i="10" s="1"/>
  <c r="ST86" i="10" s="1"/>
  <c r="SU86" i="10" s="1"/>
  <c r="SV86" i="10" s="1"/>
  <c r="SW86" i="10" s="1"/>
  <c r="SX86" i="10" s="1"/>
  <c r="SY86" i="10" s="1"/>
  <c r="SZ86" i="10" s="1"/>
  <c r="TA86" i="10" s="1"/>
  <c r="TB86" i="10" s="1"/>
  <c r="TC86" i="10" s="1"/>
  <c r="TD86" i="10" s="1"/>
  <c r="TE86" i="10" s="1"/>
  <c r="TF86" i="10" s="1"/>
  <c r="TG86" i="10" s="1"/>
  <c r="TH86" i="10" s="1"/>
  <c r="TI86" i="10" s="1"/>
  <c r="TJ86" i="10" s="1"/>
  <c r="TK86" i="10" s="1"/>
  <c r="TL86" i="10" s="1"/>
  <c r="TM86" i="10" s="1"/>
  <c r="TN86" i="10" s="1"/>
  <c r="TO86" i="10" s="1"/>
  <c r="TP86" i="10" s="1"/>
  <c r="TQ86" i="10" s="1"/>
  <c r="TR86" i="10" s="1"/>
  <c r="TS86" i="10" s="1"/>
  <c r="TT86" i="10" s="1"/>
  <c r="TU86" i="10" s="1"/>
  <c r="TV86" i="10" s="1"/>
  <c r="TW86" i="10" s="1"/>
  <c r="TX86" i="10" s="1"/>
  <c r="TY86" i="10" s="1"/>
  <c r="TZ86" i="10" s="1"/>
  <c r="UA86" i="10" s="1"/>
  <c r="UB86" i="10" s="1"/>
  <c r="UC86" i="10" s="1"/>
  <c r="UD86" i="10" s="1"/>
  <c r="UE86" i="10" s="1"/>
  <c r="UF86" i="10" s="1"/>
  <c r="UG86" i="10" s="1"/>
  <c r="UH86" i="10" s="1"/>
  <c r="UI86" i="10" s="1"/>
  <c r="UJ86" i="10" s="1"/>
  <c r="UK86" i="10" s="1"/>
  <c r="UL86" i="10" s="1"/>
  <c r="UM86" i="10" s="1"/>
  <c r="UN86" i="10" s="1"/>
  <c r="UO86" i="10" s="1"/>
  <c r="UP86" i="10" s="1"/>
  <c r="UQ86" i="10" s="1"/>
  <c r="UR86" i="10" s="1"/>
  <c r="US86" i="10" s="1"/>
  <c r="UT86" i="10" s="1"/>
  <c r="UU86" i="10" s="1"/>
  <c r="UV86" i="10" s="1"/>
  <c r="UW86" i="10" s="1"/>
  <c r="UX86" i="10" s="1"/>
  <c r="UY86" i="10" s="1"/>
  <c r="UZ86" i="10" s="1"/>
  <c r="VA86" i="10" s="1"/>
  <c r="VB86" i="10" s="1"/>
  <c r="VC86" i="10" s="1"/>
  <c r="VD86" i="10" s="1"/>
  <c r="VE86" i="10" s="1"/>
  <c r="VF86" i="10" s="1"/>
  <c r="VG86" i="10" s="1"/>
  <c r="VH86" i="10" s="1"/>
  <c r="VI86" i="10" s="1"/>
  <c r="VJ86" i="10" s="1"/>
  <c r="VK86" i="10" s="1"/>
  <c r="VL86" i="10" s="1"/>
  <c r="VM86" i="10" s="1"/>
  <c r="VN86" i="10" s="1"/>
  <c r="VO86" i="10" s="1"/>
  <c r="VP86" i="10" s="1"/>
  <c r="VQ86" i="10" s="1"/>
  <c r="VR86" i="10" s="1"/>
  <c r="VS86" i="10" s="1"/>
  <c r="VT86" i="10" s="1"/>
  <c r="VU86" i="10" s="1"/>
  <c r="VV86" i="10" s="1"/>
  <c r="VW86" i="10" s="1"/>
  <c r="VX86" i="10" s="1"/>
  <c r="VY86" i="10" s="1"/>
  <c r="VZ86" i="10" s="1"/>
  <c r="WA86" i="10" s="1"/>
  <c r="WB86" i="10" s="1"/>
  <c r="WC86" i="10" s="1"/>
  <c r="WD86" i="10" s="1"/>
  <c r="WE86" i="10" s="1"/>
  <c r="WF86" i="10" s="1"/>
  <c r="WG86" i="10" s="1"/>
  <c r="WH86" i="10" s="1"/>
  <c r="WI86" i="10" s="1"/>
  <c r="WJ86" i="10" s="1"/>
  <c r="WK86" i="10" s="1"/>
  <c r="WL86" i="10" s="1"/>
  <c r="ES66" i="10"/>
  <c r="UL19" i="10"/>
  <c r="UJ23" i="10"/>
  <c r="UF27" i="10"/>
  <c r="UD29" i="10"/>
  <c r="UH25" i="10"/>
  <c r="AD121" i="8" l="1"/>
  <c r="ET66" i="10"/>
  <c r="DX87" i="10"/>
  <c r="DY87" i="10" s="1"/>
  <c r="DZ87" i="10" s="1"/>
  <c r="EA87" i="10" s="1"/>
  <c r="EB87" i="10" s="1"/>
  <c r="EC87" i="10" s="1"/>
  <c r="ED87" i="10" s="1"/>
  <c r="EE87" i="10" s="1"/>
  <c r="EF87" i="10" s="1"/>
  <c r="EG87" i="10" s="1"/>
  <c r="EH87" i="10" s="1"/>
  <c r="EI87" i="10" s="1"/>
  <c r="EJ87" i="10" s="1"/>
  <c r="EK87" i="10" s="1"/>
  <c r="EL87" i="10" s="1"/>
  <c r="EM87" i="10" s="1"/>
  <c r="EN87" i="10" s="1"/>
  <c r="EO87" i="10" s="1"/>
  <c r="EP87" i="10" s="1"/>
  <c r="EQ87" i="10" s="1"/>
  <c r="ER87" i="10" s="1"/>
  <c r="ES87" i="10" s="1"/>
  <c r="ET87" i="10" s="1"/>
  <c r="EU87" i="10" s="1"/>
  <c r="EV87" i="10" s="1"/>
  <c r="EW87" i="10" s="1"/>
  <c r="EX87" i="10" s="1"/>
  <c r="EY87" i="10" s="1"/>
  <c r="EZ87" i="10" s="1"/>
  <c r="FA87" i="10" s="1"/>
  <c r="FB87" i="10" s="1"/>
  <c r="FC87" i="10" s="1"/>
  <c r="FD87" i="10" s="1"/>
  <c r="FE87" i="10" s="1"/>
  <c r="FF87" i="10" s="1"/>
  <c r="FG87" i="10" s="1"/>
  <c r="FH87" i="10" s="1"/>
  <c r="FI87" i="10" s="1"/>
  <c r="FJ87" i="10" s="1"/>
  <c r="FK87" i="10" s="1"/>
  <c r="FL87" i="10" s="1"/>
  <c r="FM87" i="10" s="1"/>
  <c r="FN87" i="10" s="1"/>
  <c r="FO87" i="10" s="1"/>
  <c r="FP87" i="10" s="1"/>
  <c r="FQ87" i="10" s="1"/>
  <c r="FR87" i="10" s="1"/>
  <c r="FS87" i="10" s="1"/>
  <c r="FT87" i="10" s="1"/>
  <c r="FU87" i="10" s="1"/>
  <c r="FV87" i="10" s="1"/>
  <c r="FW87" i="10" s="1"/>
  <c r="FX87" i="10" s="1"/>
  <c r="FY87" i="10" s="1"/>
  <c r="FZ87" i="10" s="1"/>
  <c r="GA87" i="10" s="1"/>
  <c r="GB87" i="10" s="1"/>
  <c r="GC87" i="10" s="1"/>
  <c r="GD87" i="10" s="1"/>
  <c r="GE87" i="10" s="1"/>
  <c r="GF87" i="10" s="1"/>
  <c r="GG87" i="10" s="1"/>
  <c r="GH87" i="10" s="1"/>
  <c r="GI87" i="10" s="1"/>
  <c r="GJ87" i="10" s="1"/>
  <c r="GK87" i="10" s="1"/>
  <c r="GL87" i="10" s="1"/>
  <c r="GM87" i="10" s="1"/>
  <c r="IO87" i="10"/>
  <c r="IP87" i="10" s="1"/>
  <c r="IQ87" i="10" s="1"/>
  <c r="IR87" i="10" s="1"/>
  <c r="IS87" i="10" s="1"/>
  <c r="IT87" i="10" s="1"/>
  <c r="IU87" i="10" s="1"/>
  <c r="IV87" i="10" s="1"/>
  <c r="IW87" i="10" s="1"/>
  <c r="IX87" i="10" s="1"/>
  <c r="IY87" i="10" s="1"/>
  <c r="IZ87" i="10" s="1"/>
  <c r="JA87" i="10" s="1"/>
  <c r="JB87" i="10" s="1"/>
  <c r="JC87" i="10" s="1"/>
  <c r="JD87" i="10" s="1"/>
  <c r="JE87" i="10" s="1"/>
  <c r="JF87" i="10" s="1"/>
  <c r="JG87" i="10" s="1"/>
  <c r="JH87" i="10" s="1"/>
  <c r="JI87" i="10" s="1"/>
  <c r="JJ87" i="10" s="1"/>
  <c r="JK87" i="10" s="1"/>
  <c r="JL87" i="10" s="1"/>
  <c r="JM87" i="10" s="1"/>
  <c r="JN87" i="10" s="1"/>
  <c r="JO87" i="10" s="1"/>
  <c r="JP87" i="10" s="1"/>
  <c r="JQ87" i="10" s="1"/>
  <c r="JR87" i="10" s="1"/>
  <c r="JS87" i="10" s="1"/>
  <c r="JT87" i="10" s="1"/>
  <c r="JU87" i="10" s="1"/>
  <c r="JV87" i="10" s="1"/>
  <c r="JW87" i="10" s="1"/>
  <c r="JX87" i="10" s="1"/>
  <c r="JY87" i="10" s="1"/>
  <c r="JZ87" i="10" s="1"/>
  <c r="KA87" i="10" s="1"/>
  <c r="KB87" i="10" s="1"/>
  <c r="KC87" i="10" s="1"/>
  <c r="KD87" i="10" s="1"/>
  <c r="KE87" i="10" s="1"/>
  <c r="KF87" i="10" s="1"/>
  <c r="KG87" i="10" s="1"/>
  <c r="KH87" i="10" s="1"/>
  <c r="KI87" i="10" s="1"/>
  <c r="KJ87" i="10" s="1"/>
  <c r="KK87" i="10" s="1"/>
  <c r="KL87" i="10" s="1"/>
  <c r="KM87" i="10" s="1"/>
  <c r="KN87" i="10" s="1"/>
  <c r="KO87" i="10" s="1"/>
  <c r="KP87" i="10" s="1"/>
  <c r="KQ87" i="10" s="1"/>
  <c r="KR87" i="10" s="1"/>
  <c r="KS87" i="10" s="1"/>
  <c r="KT87" i="10" s="1"/>
  <c r="KU87" i="10" s="1"/>
  <c r="KV87" i="10" s="1"/>
  <c r="KW87" i="10" s="1"/>
  <c r="KX87" i="10" s="1"/>
  <c r="KY87" i="10" s="1"/>
  <c r="KZ87" i="10" s="1"/>
  <c r="LA87" i="10" s="1"/>
  <c r="LB87" i="10" s="1"/>
  <c r="LC87" i="10" s="1"/>
  <c r="LD87" i="10" s="1"/>
  <c r="C88" i="10"/>
  <c r="NF87" i="10"/>
  <c r="NG87" i="10" s="1"/>
  <c r="NH87" i="10" s="1"/>
  <c r="NI87" i="10" s="1"/>
  <c r="NJ87" i="10" s="1"/>
  <c r="NK87" i="10" s="1"/>
  <c r="NL87" i="10" s="1"/>
  <c r="NM87" i="10" s="1"/>
  <c r="NN87" i="10" s="1"/>
  <c r="NO87" i="10" s="1"/>
  <c r="NP87" i="10" s="1"/>
  <c r="NQ87" i="10" s="1"/>
  <c r="NR87" i="10" s="1"/>
  <c r="NS87" i="10" s="1"/>
  <c r="NT87" i="10" s="1"/>
  <c r="NU87" i="10" s="1"/>
  <c r="NV87" i="10" s="1"/>
  <c r="NW87" i="10" s="1"/>
  <c r="NX87" i="10" s="1"/>
  <c r="NY87" i="10" s="1"/>
  <c r="NZ87" i="10" s="1"/>
  <c r="OA87" i="10" s="1"/>
  <c r="OB87" i="10" s="1"/>
  <c r="OC87" i="10" s="1"/>
  <c r="OD87" i="10" s="1"/>
  <c r="OE87" i="10" s="1"/>
  <c r="OF87" i="10" s="1"/>
  <c r="OG87" i="10" s="1"/>
  <c r="OH87" i="10" s="1"/>
  <c r="OI87" i="10" s="1"/>
  <c r="OJ87" i="10" s="1"/>
  <c r="OK87" i="10" s="1"/>
  <c r="OL87" i="10" s="1"/>
  <c r="OM87" i="10" s="1"/>
  <c r="ON87" i="10" s="1"/>
  <c r="OO87" i="10" s="1"/>
  <c r="OP87" i="10" s="1"/>
  <c r="OQ87" i="10" s="1"/>
  <c r="OR87" i="10" s="1"/>
  <c r="OS87" i="10" s="1"/>
  <c r="OT87" i="10" s="1"/>
  <c r="OU87" i="10" s="1"/>
  <c r="OV87" i="10" s="1"/>
  <c r="OW87" i="10" s="1"/>
  <c r="OX87" i="10" s="1"/>
  <c r="OY87" i="10" s="1"/>
  <c r="OZ87" i="10" s="1"/>
  <c r="PA87" i="10" s="1"/>
  <c r="PB87" i="10" s="1"/>
  <c r="PC87" i="10" s="1"/>
  <c r="PD87" i="10" s="1"/>
  <c r="PE87" i="10" s="1"/>
  <c r="PF87" i="10" s="1"/>
  <c r="PG87" i="10" s="1"/>
  <c r="PH87" i="10" s="1"/>
  <c r="PI87" i="10" s="1"/>
  <c r="PJ87" i="10" s="1"/>
  <c r="PK87" i="10" s="1"/>
  <c r="PL87" i="10" s="1"/>
  <c r="PM87" i="10" s="1"/>
  <c r="PN87" i="10" s="1"/>
  <c r="PO87" i="10" s="1"/>
  <c r="PP87" i="10" s="1"/>
  <c r="PQ87" i="10" s="1"/>
  <c r="PR87" i="10" s="1"/>
  <c r="PS87" i="10" s="1"/>
  <c r="PT87" i="10" s="1"/>
  <c r="PU87" i="10" s="1"/>
  <c r="G87" i="10"/>
  <c r="H87" i="10" s="1"/>
  <c r="I87" i="10" s="1"/>
  <c r="J87" i="10" s="1"/>
  <c r="K87" i="10" s="1"/>
  <c r="L87" i="10" s="1"/>
  <c r="M87" i="10" s="1"/>
  <c r="N87" i="10" s="1"/>
  <c r="O87" i="10" s="1"/>
  <c r="P87" i="10" s="1"/>
  <c r="Q87" i="10" s="1"/>
  <c r="R87" i="10" s="1"/>
  <c r="S87" i="10" s="1"/>
  <c r="T87" i="10" s="1"/>
  <c r="U87" i="10" s="1"/>
  <c r="V87" i="10" s="1"/>
  <c r="W87" i="10" s="1"/>
  <c r="X87" i="10" s="1"/>
  <c r="Y87" i="10" s="1"/>
  <c r="Z87" i="10" s="1"/>
  <c r="AA87" i="10" s="1"/>
  <c r="AB87" i="10" s="1"/>
  <c r="AC87" i="10" s="1"/>
  <c r="AD87" i="10" s="1"/>
  <c r="AE87" i="10" s="1"/>
  <c r="AF87" i="10" s="1"/>
  <c r="AG87" i="10" s="1"/>
  <c r="AH87" i="10" s="1"/>
  <c r="AI87" i="10" s="1"/>
  <c r="AJ87" i="10" s="1"/>
  <c r="AK87" i="10" s="1"/>
  <c r="AL87" i="10" s="1"/>
  <c r="AM87" i="10" s="1"/>
  <c r="AN87" i="10" s="1"/>
  <c r="AO87" i="10" s="1"/>
  <c r="AP87" i="10" s="1"/>
  <c r="AQ87" i="10" s="1"/>
  <c r="AR87" i="10" s="1"/>
  <c r="AS87" i="10" s="1"/>
  <c r="AT87" i="10" s="1"/>
  <c r="AU87" i="10" s="1"/>
  <c r="AV87" i="10" s="1"/>
  <c r="AW87" i="10" s="1"/>
  <c r="AX87" i="10" s="1"/>
  <c r="AY87" i="10" s="1"/>
  <c r="AZ87" i="10" s="1"/>
  <c r="BA87" i="10" s="1"/>
  <c r="BB87" i="10" s="1"/>
  <c r="BC87" i="10" s="1"/>
  <c r="BD87" i="10" s="1"/>
  <c r="BE87" i="10" s="1"/>
  <c r="BF87" i="10" s="1"/>
  <c r="BG87" i="10" s="1"/>
  <c r="BH87" i="10" s="1"/>
  <c r="BI87" i="10" s="1"/>
  <c r="BJ87" i="10" s="1"/>
  <c r="BK87" i="10" s="1"/>
  <c r="BL87" i="10" s="1"/>
  <c r="BM87" i="10" s="1"/>
  <c r="BN87" i="10" s="1"/>
  <c r="BO87" i="10" s="1"/>
  <c r="BP87" i="10" s="1"/>
  <c r="BQ87" i="10" s="1"/>
  <c r="BR87" i="10" s="1"/>
  <c r="BS87" i="10" s="1"/>
  <c r="BT87" i="10" s="1"/>
  <c r="BU87" i="10" s="1"/>
  <c r="BV87" i="10" s="1"/>
  <c r="BW87" i="10" s="1"/>
  <c r="BX87" i="10" s="1"/>
  <c r="RW87" i="10"/>
  <c r="RX87" i="10" s="1"/>
  <c r="RY87" i="10" s="1"/>
  <c r="RZ87" i="10" s="1"/>
  <c r="SA87" i="10" s="1"/>
  <c r="SB87" i="10" s="1"/>
  <c r="SC87" i="10" s="1"/>
  <c r="SD87" i="10" s="1"/>
  <c r="SE87" i="10" s="1"/>
  <c r="SF87" i="10" s="1"/>
  <c r="SG87" i="10" s="1"/>
  <c r="SH87" i="10" s="1"/>
  <c r="SI87" i="10" s="1"/>
  <c r="SJ87" i="10" s="1"/>
  <c r="SK87" i="10" s="1"/>
  <c r="SL87" i="10" s="1"/>
  <c r="SM87" i="10" s="1"/>
  <c r="SN87" i="10" s="1"/>
  <c r="SO87" i="10" s="1"/>
  <c r="SP87" i="10" s="1"/>
  <c r="SQ87" i="10" s="1"/>
  <c r="SR87" i="10" s="1"/>
  <c r="SS87" i="10" s="1"/>
  <c r="ST87" i="10" s="1"/>
  <c r="SU87" i="10" s="1"/>
  <c r="SV87" i="10" s="1"/>
  <c r="SW87" i="10" s="1"/>
  <c r="SX87" i="10" s="1"/>
  <c r="SY87" i="10" s="1"/>
  <c r="SZ87" i="10" s="1"/>
  <c r="TA87" i="10" s="1"/>
  <c r="TB87" i="10" s="1"/>
  <c r="TC87" i="10" s="1"/>
  <c r="TD87" i="10" s="1"/>
  <c r="TE87" i="10" s="1"/>
  <c r="TF87" i="10" s="1"/>
  <c r="TG87" i="10" s="1"/>
  <c r="TH87" i="10" s="1"/>
  <c r="TI87" i="10" s="1"/>
  <c r="TJ87" i="10" s="1"/>
  <c r="TK87" i="10" s="1"/>
  <c r="TL87" i="10" s="1"/>
  <c r="TM87" i="10" s="1"/>
  <c r="TN87" i="10" s="1"/>
  <c r="TO87" i="10" s="1"/>
  <c r="TP87" i="10" s="1"/>
  <c r="TQ87" i="10" s="1"/>
  <c r="TR87" i="10" s="1"/>
  <c r="TS87" i="10" s="1"/>
  <c r="TT87" i="10" s="1"/>
  <c r="TU87" i="10" s="1"/>
  <c r="TV87" i="10" s="1"/>
  <c r="TW87" i="10" s="1"/>
  <c r="TX87" i="10" s="1"/>
  <c r="TY87" i="10" s="1"/>
  <c r="TZ87" i="10" s="1"/>
  <c r="UA87" i="10" s="1"/>
  <c r="UB87" i="10" s="1"/>
  <c r="UC87" i="10" s="1"/>
  <c r="UD87" i="10" s="1"/>
  <c r="UE87" i="10" s="1"/>
  <c r="UF87" i="10" s="1"/>
  <c r="UG87" i="10" s="1"/>
  <c r="UH87" i="10" s="1"/>
  <c r="UI87" i="10" s="1"/>
  <c r="UJ87" i="10" s="1"/>
  <c r="UK87" i="10" s="1"/>
  <c r="UL87" i="10" s="1"/>
  <c r="UM87" i="10" s="1"/>
  <c r="UN87" i="10" s="1"/>
  <c r="UO87" i="10" s="1"/>
  <c r="UP87" i="10" s="1"/>
  <c r="UQ87" i="10" s="1"/>
  <c r="UR87" i="10" s="1"/>
  <c r="US87" i="10" s="1"/>
  <c r="UT87" i="10" s="1"/>
  <c r="UU87" i="10" s="1"/>
  <c r="UV87" i="10" s="1"/>
  <c r="UW87" i="10" s="1"/>
  <c r="UX87" i="10" s="1"/>
  <c r="UY87" i="10" s="1"/>
  <c r="UZ87" i="10" s="1"/>
  <c r="VA87" i="10" s="1"/>
  <c r="VB87" i="10" s="1"/>
  <c r="VC87" i="10" s="1"/>
  <c r="VD87" i="10" s="1"/>
  <c r="VE87" i="10" s="1"/>
  <c r="VF87" i="10" s="1"/>
  <c r="VG87" i="10" s="1"/>
  <c r="VH87" i="10" s="1"/>
  <c r="VI87" i="10" s="1"/>
  <c r="VJ87" i="10" s="1"/>
  <c r="VK87" i="10" s="1"/>
  <c r="VL87" i="10" s="1"/>
  <c r="VM87" i="10" s="1"/>
  <c r="VN87" i="10" s="1"/>
  <c r="VO87" i="10" s="1"/>
  <c r="VP87" i="10" s="1"/>
  <c r="VQ87" i="10" s="1"/>
  <c r="VR87" i="10" s="1"/>
  <c r="VS87" i="10" s="1"/>
  <c r="VT87" i="10" s="1"/>
  <c r="VU87" i="10" s="1"/>
  <c r="VV87" i="10" s="1"/>
  <c r="VW87" i="10" s="1"/>
  <c r="VX87" i="10" s="1"/>
  <c r="VY87" i="10" s="1"/>
  <c r="VZ87" i="10" s="1"/>
  <c r="WA87" i="10" s="1"/>
  <c r="WB87" i="10" s="1"/>
  <c r="WC87" i="10" s="1"/>
  <c r="WD87" i="10" s="1"/>
  <c r="WE87" i="10" s="1"/>
  <c r="WF87" i="10" s="1"/>
  <c r="WG87" i="10" s="1"/>
  <c r="WH87" i="10" s="1"/>
  <c r="WI87" i="10" s="1"/>
  <c r="WJ87" i="10" s="1"/>
  <c r="WK87" i="10" s="1"/>
  <c r="WL87" i="10" s="1"/>
  <c r="UM19" i="10"/>
  <c r="UK23" i="10"/>
  <c r="UI25" i="10"/>
  <c r="UE29" i="10"/>
  <c r="UG27" i="10"/>
  <c r="S122" i="8" l="1"/>
  <c r="T122" i="8" s="1"/>
  <c r="NF88" i="10"/>
  <c r="NG88" i="10" s="1"/>
  <c r="NH88" i="10" s="1"/>
  <c r="NI88" i="10" s="1"/>
  <c r="NJ88" i="10" s="1"/>
  <c r="NK88" i="10" s="1"/>
  <c r="NL88" i="10" s="1"/>
  <c r="NM88" i="10" s="1"/>
  <c r="NN88" i="10" s="1"/>
  <c r="NO88" i="10" s="1"/>
  <c r="NP88" i="10" s="1"/>
  <c r="NQ88" i="10" s="1"/>
  <c r="NR88" i="10" s="1"/>
  <c r="NS88" i="10" s="1"/>
  <c r="NT88" i="10" s="1"/>
  <c r="NU88" i="10" s="1"/>
  <c r="NV88" i="10" s="1"/>
  <c r="NW88" i="10" s="1"/>
  <c r="NX88" i="10" s="1"/>
  <c r="NY88" i="10" s="1"/>
  <c r="NZ88" i="10" s="1"/>
  <c r="OA88" i="10" s="1"/>
  <c r="OB88" i="10" s="1"/>
  <c r="OC88" i="10" s="1"/>
  <c r="OD88" i="10" s="1"/>
  <c r="OE88" i="10" s="1"/>
  <c r="OF88" i="10" s="1"/>
  <c r="OG88" i="10" s="1"/>
  <c r="OH88" i="10" s="1"/>
  <c r="OI88" i="10" s="1"/>
  <c r="OJ88" i="10" s="1"/>
  <c r="OK88" i="10" s="1"/>
  <c r="OL88" i="10" s="1"/>
  <c r="OM88" i="10" s="1"/>
  <c r="ON88" i="10" s="1"/>
  <c r="OO88" i="10" s="1"/>
  <c r="OP88" i="10" s="1"/>
  <c r="OQ88" i="10" s="1"/>
  <c r="OR88" i="10" s="1"/>
  <c r="OS88" i="10" s="1"/>
  <c r="OT88" i="10" s="1"/>
  <c r="OU88" i="10" s="1"/>
  <c r="OV88" i="10" s="1"/>
  <c r="OW88" i="10" s="1"/>
  <c r="OX88" i="10" s="1"/>
  <c r="OY88" i="10" s="1"/>
  <c r="OZ88" i="10" s="1"/>
  <c r="PA88" i="10" s="1"/>
  <c r="PB88" i="10" s="1"/>
  <c r="PC88" i="10" s="1"/>
  <c r="PD88" i="10" s="1"/>
  <c r="PE88" i="10" s="1"/>
  <c r="PF88" i="10" s="1"/>
  <c r="PG88" i="10" s="1"/>
  <c r="PH88" i="10" s="1"/>
  <c r="PI88" i="10" s="1"/>
  <c r="PJ88" i="10" s="1"/>
  <c r="PK88" i="10" s="1"/>
  <c r="PL88" i="10" s="1"/>
  <c r="PM88" i="10" s="1"/>
  <c r="PN88" i="10" s="1"/>
  <c r="PO88" i="10" s="1"/>
  <c r="PP88" i="10" s="1"/>
  <c r="PQ88" i="10" s="1"/>
  <c r="PR88" i="10" s="1"/>
  <c r="PS88" i="10" s="1"/>
  <c r="PT88" i="10" s="1"/>
  <c r="PU88" i="10" s="1"/>
  <c r="PV88" i="10" s="1"/>
  <c r="G88" i="10"/>
  <c r="H88" i="10" s="1"/>
  <c r="I88" i="10" s="1"/>
  <c r="J88" i="10" s="1"/>
  <c r="K88" i="10" s="1"/>
  <c r="L88" i="10" s="1"/>
  <c r="M88" i="10" s="1"/>
  <c r="N88" i="10" s="1"/>
  <c r="O88" i="10" s="1"/>
  <c r="P88" i="10" s="1"/>
  <c r="Q88" i="10" s="1"/>
  <c r="R88" i="10" s="1"/>
  <c r="S88" i="10" s="1"/>
  <c r="T88" i="10" s="1"/>
  <c r="U88" i="10" s="1"/>
  <c r="V88" i="10" s="1"/>
  <c r="W88" i="10" s="1"/>
  <c r="X88" i="10" s="1"/>
  <c r="Y88" i="10" s="1"/>
  <c r="Z88" i="10" s="1"/>
  <c r="AA88" i="10" s="1"/>
  <c r="AB88" i="10" s="1"/>
  <c r="AC88" i="10" s="1"/>
  <c r="AD88" i="10" s="1"/>
  <c r="AE88" i="10" s="1"/>
  <c r="AF88" i="10" s="1"/>
  <c r="AG88" i="10" s="1"/>
  <c r="AH88" i="10" s="1"/>
  <c r="AI88" i="10" s="1"/>
  <c r="AJ88" i="10" s="1"/>
  <c r="AK88" i="10" s="1"/>
  <c r="AL88" i="10" s="1"/>
  <c r="AM88" i="10" s="1"/>
  <c r="AN88" i="10" s="1"/>
  <c r="AO88" i="10" s="1"/>
  <c r="AP88" i="10" s="1"/>
  <c r="AQ88" i="10" s="1"/>
  <c r="AR88" i="10" s="1"/>
  <c r="AS88" i="10" s="1"/>
  <c r="AT88" i="10" s="1"/>
  <c r="AU88" i="10" s="1"/>
  <c r="AV88" i="10" s="1"/>
  <c r="AW88" i="10" s="1"/>
  <c r="AX88" i="10" s="1"/>
  <c r="AY88" i="10" s="1"/>
  <c r="AZ88" i="10" s="1"/>
  <c r="BA88" i="10" s="1"/>
  <c r="BB88" i="10" s="1"/>
  <c r="BC88" i="10" s="1"/>
  <c r="BD88" i="10" s="1"/>
  <c r="BE88" i="10" s="1"/>
  <c r="BF88" i="10" s="1"/>
  <c r="BG88" i="10" s="1"/>
  <c r="BH88" i="10" s="1"/>
  <c r="BI88" i="10" s="1"/>
  <c r="BJ88" i="10" s="1"/>
  <c r="BK88" i="10" s="1"/>
  <c r="BL88" i="10" s="1"/>
  <c r="BM88" i="10" s="1"/>
  <c r="BN88" i="10" s="1"/>
  <c r="BO88" i="10" s="1"/>
  <c r="BP88" i="10" s="1"/>
  <c r="BQ88" i="10" s="1"/>
  <c r="BR88" i="10" s="1"/>
  <c r="BS88" i="10" s="1"/>
  <c r="BT88" i="10" s="1"/>
  <c r="BU88" i="10" s="1"/>
  <c r="BV88" i="10" s="1"/>
  <c r="BW88" i="10" s="1"/>
  <c r="BX88" i="10" s="1"/>
  <c r="BY88" i="10" s="1"/>
  <c r="RW88" i="10"/>
  <c r="RX88" i="10" s="1"/>
  <c r="RY88" i="10" s="1"/>
  <c r="RZ88" i="10" s="1"/>
  <c r="SA88" i="10" s="1"/>
  <c r="SB88" i="10" s="1"/>
  <c r="SC88" i="10" s="1"/>
  <c r="SD88" i="10" s="1"/>
  <c r="SE88" i="10" s="1"/>
  <c r="SF88" i="10" s="1"/>
  <c r="SG88" i="10" s="1"/>
  <c r="SH88" i="10" s="1"/>
  <c r="SI88" i="10" s="1"/>
  <c r="SJ88" i="10" s="1"/>
  <c r="SK88" i="10" s="1"/>
  <c r="SL88" i="10" s="1"/>
  <c r="SM88" i="10" s="1"/>
  <c r="SN88" i="10" s="1"/>
  <c r="SO88" i="10" s="1"/>
  <c r="SP88" i="10" s="1"/>
  <c r="SQ88" i="10" s="1"/>
  <c r="SR88" i="10" s="1"/>
  <c r="SS88" i="10" s="1"/>
  <c r="ST88" i="10" s="1"/>
  <c r="SU88" i="10" s="1"/>
  <c r="SV88" i="10" s="1"/>
  <c r="SW88" i="10" s="1"/>
  <c r="SX88" i="10" s="1"/>
  <c r="SY88" i="10" s="1"/>
  <c r="SZ88" i="10" s="1"/>
  <c r="TA88" i="10" s="1"/>
  <c r="TB88" i="10" s="1"/>
  <c r="TC88" i="10" s="1"/>
  <c r="TD88" i="10" s="1"/>
  <c r="TE88" i="10" s="1"/>
  <c r="TF88" i="10" s="1"/>
  <c r="TG88" i="10" s="1"/>
  <c r="TH88" i="10" s="1"/>
  <c r="TI88" i="10" s="1"/>
  <c r="TJ88" i="10" s="1"/>
  <c r="TK88" i="10" s="1"/>
  <c r="TL88" i="10" s="1"/>
  <c r="TM88" i="10" s="1"/>
  <c r="TN88" i="10" s="1"/>
  <c r="TO88" i="10" s="1"/>
  <c r="TP88" i="10" s="1"/>
  <c r="TQ88" i="10" s="1"/>
  <c r="TR88" i="10" s="1"/>
  <c r="TS88" i="10" s="1"/>
  <c r="TT88" i="10" s="1"/>
  <c r="TU88" i="10" s="1"/>
  <c r="TV88" i="10" s="1"/>
  <c r="TW88" i="10" s="1"/>
  <c r="TX88" i="10" s="1"/>
  <c r="TY88" i="10" s="1"/>
  <c r="TZ88" i="10" s="1"/>
  <c r="UA88" i="10" s="1"/>
  <c r="UB88" i="10" s="1"/>
  <c r="UC88" i="10" s="1"/>
  <c r="UD88" i="10" s="1"/>
  <c r="UE88" i="10" s="1"/>
  <c r="UF88" i="10" s="1"/>
  <c r="UG88" i="10" s="1"/>
  <c r="UH88" i="10" s="1"/>
  <c r="UI88" i="10" s="1"/>
  <c r="UJ88" i="10" s="1"/>
  <c r="UK88" i="10" s="1"/>
  <c r="UL88" i="10" s="1"/>
  <c r="UM88" i="10" s="1"/>
  <c r="UN88" i="10" s="1"/>
  <c r="UO88" i="10" s="1"/>
  <c r="UP88" i="10" s="1"/>
  <c r="UQ88" i="10" s="1"/>
  <c r="UR88" i="10" s="1"/>
  <c r="US88" i="10" s="1"/>
  <c r="UT88" i="10" s="1"/>
  <c r="UU88" i="10" s="1"/>
  <c r="UV88" i="10" s="1"/>
  <c r="UW88" i="10" s="1"/>
  <c r="UX88" i="10" s="1"/>
  <c r="UY88" i="10" s="1"/>
  <c r="UZ88" i="10" s="1"/>
  <c r="VA88" i="10" s="1"/>
  <c r="VB88" i="10" s="1"/>
  <c r="VC88" i="10" s="1"/>
  <c r="VD88" i="10" s="1"/>
  <c r="VE88" i="10" s="1"/>
  <c r="VF88" i="10" s="1"/>
  <c r="VG88" i="10" s="1"/>
  <c r="VH88" i="10" s="1"/>
  <c r="VI88" i="10" s="1"/>
  <c r="VJ88" i="10" s="1"/>
  <c r="VK88" i="10" s="1"/>
  <c r="VL88" i="10" s="1"/>
  <c r="VM88" i="10" s="1"/>
  <c r="VN88" i="10" s="1"/>
  <c r="VO88" i="10" s="1"/>
  <c r="VP88" i="10" s="1"/>
  <c r="VQ88" i="10" s="1"/>
  <c r="VR88" i="10" s="1"/>
  <c r="VS88" i="10" s="1"/>
  <c r="VT88" i="10" s="1"/>
  <c r="VU88" i="10" s="1"/>
  <c r="VV88" i="10" s="1"/>
  <c r="VW88" i="10" s="1"/>
  <c r="VX88" i="10" s="1"/>
  <c r="VY88" i="10" s="1"/>
  <c r="VZ88" i="10" s="1"/>
  <c r="WA88" i="10" s="1"/>
  <c r="WB88" i="10" s="1"/>
  <c r="WC88" i="10" s="1"/>
  <c r="WD88" i="10" s="1"/>
  <c r="WE88" i="10" s="1"/>
  <c r="WF88" i="10" s="1"/>
  <c r="WG88" i="10" s="1"/>
  <c r="WH88" i="10" s="1"/>
  <c r="WI88" i="10" s="1"/>
  <c r="WJ88" i="10" s="1"/>
  <c r="WK88" i="10" s="1"/>
  <c r="WL88" i="10" s="1"/>
  <c r="DX88" i="10"/>
  <c r="DY88" i="10" s="1"/>
  <c r="DZ88" i="10" s="1"/>
  <c r="EA88" i="10" s="1"/>
  <c r="EB88" i="10" s="1"/>
  <c r="EC88" i="10" s="1"/>
  <c r="ED88" i="10" s="1"/>
  <c r="EE88" i="10" s="1"/>
  <c r="EF88" i="10" s="1"/>
  <c r="EG88" i="10" s="1"/>
  <c r="EH88" i="10" s="1"/>
  <c r="EI88" i="10" s="1"/>
  <c r="EJ88" i="10" s="1"/>
  <c r="EK88" i="10" s="1"/>
  <c r="EL88" i="10" s="1"/>
  <c r="EM88" i="10" s="1"/>
  <c r="EN88" i="10" s="1"/>
  <c r="EO88" i="10" s="1"/>
  <c r="EP88" i="10" s="1"/>
  <c r="EQ88" i="10" s="1"/>
  <c r="ER88" i="10" s="1"/>
  <c r="ES88" i="10" s="1"/>
  <c r="ET88" i="10" s="1"/>
  <c r="EU88" i="10" s="1"/>
  <c r="EV88" i="10" s="1"/>
  <c r="EW88" i="10" s="1"/>
  <c r="EX88" i="10" s="1"/>
  <c r="EY88" i="10" s="1"/>
  <c r="EZ88" i="10" s="1"/>
  <c r="FA88" i="10" s="1"/>
  <c r="FB88" i="10" s="1"/>
  <c r="FC88" i="10" s="1"/>
  <c r="FD88" i="10" s="1"/>
  <c r="FE88" i="10" s="1"/>
  <c r="FF88" i="10" s="1"/>
  <c r="FG88" i="10" s="1"/>
  <c r="FH88" i="10" s="1"/>
  <c r="FI88" i="10" s="1"/>
  <c r="FJ88" i="10" s="1"/>
  <c r="FK88" i="10" s="1"/>
  <c r="FL88" i="10" s="1"/>
  <c r="FM88" i="10" s="1"/>
  <c r="FN88" i="10" s="1"/>
  <c r="FO88" i="10" s="1"/>
  <c r="FP88" i="10" s="1"/>
  <c r="FQ88" i="10" s="1"/>
  <c r="FR88" i="10" s="1"/>
  <c r="FS88" i="10" s="1"/>
  <c r="FT88" i="10" s="1"/>
  <c r="FU88" i="10" s="1"/>
  <c r="FV88" i="10" s="1"/>
  <c r="FW88" i="10" s="1"/>
  <c r="FX88" i="10" s="1"/>
  <c r="FY88" i="10" s="1"/>
  <c r="FZ88" i="10" s="1"/>
  <c r="GA88" i="10" s="1"/>
  <c r="GB88" i="10" s="1"/>
  <c r="GC88" i="10" s="1"/>
  <c r="GD88" i="10" s="1"/>
  <c r="GE88" i="10" s="1"/>
  <c r="GF88" i="10" s="1"/>
  <c r="GG88" i="10" s="1"/>
  <c r="GH88" i="10" s="1"/>
  <c r="GI88" i="10" s="1"/>
  <c r="GJ88" i="10" s="1"/>
  <c r="GK88" i="10" s="1"/>
  <c r="GL88" i="10" s="1"/>
  <c r="GM88" i="10" s="1"/>
  <c r="GN88" i="10" s="1"/>
  <c r="C89" i="10"/>
  <c r="IO88" i="10"/>
  <c r="IP88" i="10" s="1"/>
  <c r="IQ88" i="10" s="1"/>
  <c r="IR88" i="10" s="1"/>
  <c r="IS88" i="10" s="1"/>
  <c r="IT88" i="10" s="1"/>
  <c r="IU88" i="10" s="1"/>
  <c r="IV88" i="10" s="1"/>
  <c r="IW88" i="10" s="1"/>
  <c r="IX88" i="10" s="1"/>
  <c r="IY88" i="10" s="1"/>
  <c r="IZ88" i="10" s="1"/>
  <c r="JA88" i="10" s="1"/>
  <c r="JB88" i="10" s="1"/>
  <c r="JC88" i="10" s="1"/>
  <c r="JD88" i="10" s="1"/>
  <c r="JE88" i="10" s="1"/>
  <c r="JF88" i="10" s="1"/>
  <c r="JG88" i="10" s="1"/>
  <c r="JH88" i="10" s="1"/>
  <c r="JI88" i="10" s="1"/>
  <c r="JJ88" i="10" s="1"/>
  <c r="JK88" i="10" s="1"/>
  <c r="JL88" i="10" s="1"/>
  <c r="JM88" i="10" s="1"/>
  <c r="JN88" i="10" s="1"/>
  <c r="JO88" i="10" s="1"/>
  <c r="JP88" i="10" s="1"/>
  <c r="JQ88" i="10" s="1"/>
  <c r="JR88" i="10" s="1"/>
  <c r="JS88" i="10" s="1"/>
  <c r="JT88" i="10" s="1"/>
  <c r="JU88" i="10" s="1"/>
  <c r="JV88" i="10" s="1"/>
  <c r="JW88" i="10" s="1"/>
  <c r="JX88" i="10" s="1"/>
  <c r="JY88" i="10" s="1"/>
  <c r="JZ88" i="10" s="1"/>
  <c r="KA88" i="10" s="1"/>
  <c r="KB88" i="10" s="1"/>
  <c r="KC88" i="10" s="1"/>
  <c r="KD88" i="10" s="1"/>
  <c r="KE88" i="10" s="1"/>
  <c r="KF88" i="10" s="1"/>
  <c r="KG88" i="10" s="1"/>
  <c r="KH88" i="10" s="1"/>
  <c r="KI88" i="10" s="1"/>
  <c r="KJ88" i="10" s="1"/>
  <c r="KK88" i="10" s="1"/>
  <c r="KL88" i="10" s="1"/>
  <c r="KM88" i="10" s="1"/>
  <c r="KN88" i="10" s="1"/>
  <c r="KO88" i="10" s="1"/>
  <c r="KP88" i="10" s="1"/>
  <c r="KQ88" i="10" s="1"/>
  <c r="KR88" i="10" s="1"/>
  <c r="KS88" i="10" s="1"/>
  <c r="KT88" i="10" s="1"/>
  <c r="KU88" i="10" s="1"/>
  <c r="KV88" i="10" s="1"/>
  <c r="KW88" i="10" s="1"/>
  <c r="KX88" i="10" s="1"/>
  <c r="KY88" i="10" s="1"/>
  <c r="KZ88" i="10" s="1"/>
  <c r="LA88" i="10" s="1"/>
  <c r="LB88" i="10" s="1"/>
  <c r="LC88" i="10" s="1"/>
  <c r="LD88" i="10" s="1"/>
  <c r="LE88" i="10" s="1"/>
  <c r="EU66" i="10"/>
  <c r="UH27" i="10"/>
  <c r="UF29" i="10"/>
  <c r="UL23" i="10"/>
  <c r="UN19" i="10"/>
  <c r="UJ25" i="10"/>
  <c r="U122" i="8" l="1"/>
  <c r="EV66" i="10"/>
  <c r="NF89" i="10"/>
  <c r="NG89" i="10" s="1"/>
  <c r="NH89" i="10" s="1"/>
  <c r="NI89" i="10" s="1"/>
  <c r="NJ89" i="10" s="1"/>
  <c r="NK89" i="10" s="1"/>
  <c r="NL89" i="10" s="1"/>
  <c r="NM89" i="10" s="1"/>
  <c r="NN89" i="10" s="1"/>
  <c r="NO89" i="10" s="1"/>
  <c r="NP89" i="10" s="1"/>
  <c r="NQ89" i="10" s="1"/>
  <c r="NR89" i="10" s="1"/>
  <c r="NS89" i="10" s="1"/>
  <c r="NT89" i="10" s="1"/>
  <c r="NU89" i="10" s="1"/>
  <c r="NV89" i="10" s="1"/>
  <c r="NW89" i="10" s="1"/>
  <c r="NX89" i="10" s="1"/>
  <c r="NY89" i="10" s="1"/>
  <c r="NZ89" i="10" s="1"/>
  <c r="OA89" i="10" s="1"/>
  <c r="OB89" i="10" s="1"/>
  <c r="OC89" i="10" s="1"/>
  <c r="OD89" i="10" s="1"/>
  <c r="OE89" i="10" s="1"/>
  <c r="OF89" i="10" s="1"/>
  <c r="OG89" i="10" s="1"/>
  <c r="OH89" i="10" s="1"/>
  <c r="OI89" i="10" s="1"/>
  <c r="OJ89" i="10" s="1"/>
  <c r="OK89" i="10" s="1"/>
  <c r="OL89" i="10" s="1"/>
  <c r="OM89" i="10" s="1"/>
  <c r="ON89" i="10" s="1"/>
  <c r="OO89" i="10" s="1"/>
  <c r="OP89" i="10" s="1"/>
  <c r="OQ89" i="10" s="1"/>
  <c r="OR89" i="10" s="1"/>
  <c r="OS89" i="10" s="1"/>
  <c r="OT89" i="10" s="1"/>
  <c r="OU89" i="10" s="1"/>
  <c r="OV89" i="10" s="1"/>
  <c r="OW89" i="10" s="1"/>
  <c r="OX89" i="10" s="1"/>
  <c r="OY89" i="10" s="1"/>
  <c r="OZ89" i="10" s="1"/>
  <c r="PA89" i="10" s="1"/>
  <c r="PB89" i="10" s="1"/>
  <c r="PC89" i="10" s="1"/>
  <c r="PD89" i="10" s="1"/>
  <c r="PE89" i="10" s="1"/>
  <c r="PF89" i="10" s="1"/>
  <c r="PG89" i="10" s="1"/>
  <c r="PH89" i="10" s="1"/>
  <c r="PI89" i="10" s="1"/>
  <c r="PJ89" i="10" s="1"/>
  <c r="PK89" i="10" s="1"/>
  <c r="PL89" i="10" s="1"/>
  <c r="PM89" i="10" s="1"/>
  <c r="PN89" i="10" s="1"/>
  <c r="PO89" i="10" s="1"/>
  <c r="PP89" i="10" s="1"/>
  <c r="PQ89" i="10" s="1"/>
  <c r="PR89" i="10" s="1"/>
  <c r="PS89" i="10" s="1"/>
  <c r="PT89" i="10" s="1"/>
  <c r="PU89" i="10" s="1"/>
  <c r="PV89" i="10" s="1"/>
  <c r="PW89" i="10" s="1"/>
  <c r="G89" i="10"/>
  <c r="H89" i="10" s="1"/>
  <c r="I89" i="10" s="1"/>
  <c r="J89" i="10" s="1"/>
  <c r="K89" i="10" s="1"/>
  <c r="L89" i="10" s="1"/>
  <c r="M89" i="10" s="1"/>
  <c r="N89" i="10" s="1"/>
  <c r="O89" i="10" s="1"/>
  <c r="P89" i="10" s="1"/>
  <c r="Q89" i="10" s="1"/>
  <c r="R89" i="10" s="1"/>
  <c r="S89" i="10" s="1"/>
  <c r="T89" i="10" s="1"/>
  <c r="U89" i="10" s="1"/>
  <c r="V89" i="10" s="1"/>
  <c r="W89" i="10" s="1"/>
  <c r="X89" i="10" s="1"/>
  <c r="Y89" i="10" s="1"/>
  <c r="Z89" i="10" s="1"/>
  <c r="AA89" i="10" s="1"/>
  <c r="AB89" i="10" s="1"/>
  <c r="AC89" i="10" s="1"/>
  <c r="AD89" i="10" s="1"/>
  <c r="AE89" i="10" s="1"/>
  <c r="AF89" i="10" s="1"/>
  <c r="AG89" i="10" s="1"/>
  <c r="AH89" i="10" s="1"/>
  <c r="AI89" i="10" s="1"/>
  <c r="AJ89" i="10" s="1"/>
  <c r="AK89" i="10" s="1"/>
  <c r="AL89" i="10" s="1"/>
  <c r="AM89" i="10" s="1"/>
  <c r="AN89" i="10" s="1"/>
  <c r="AO89" i="10" s="1"/>
  <c r="AP89" i="10" s="1"/>
  <c r="AQ89" i="10" s="1"/>
  <c r="AR89" i="10" s="1"/>
  <c r="AS89" i="10" s="1"/>
  <c r="AT89" i="10" s="1"/>
  <c r="AU89" i="10" s="1"/>
  <c r="AV89" i="10" s="1"/>
  <c r="AW89" i="10" s="1"/>
  <c r="AX89" i="10" s="1"/>
  <c r="AY89" i="10" s="1"/>
  <c r="AZ89" i="10" s="1"/>
  <c r="BA89" i="10" s="1"/>
  <c r="BB89" i="10" s="1"/>
  <c r="BC89" i="10" s="1"/>
  <c r="BD89" i="10" s="1"/>
  <c r="BE89" i="10" s="1"/>
  <c r="BF89" i="10" s="1"/>
  <c r="BG89" i="10" s="1"/>
  <c r="BH89" i="10" s="1"/>
  <c r="BI89" i="10" s="1"/>
  <c r="BJ89" i="10" s="1"/>
  <c r="BK89" i="10" s="1"/>
  <c r="BL89" i="10" s="1"/>
  <c r="BM89" i="10" s="1"/>
  <c r="BN89" i="10" s="1"/>
  <c r="BO89" i="10" s="1"/>
  <c r="BP89" i="10" s="1"/>
  <c r="BQ89" i="10" s="1"/>
  <c r="BR89" i="10" s="1"/>
  <c r="BS89" i="10" s="1"/>
  <c r="BT89" i="10" s="1"/>
  <c r="BU89" i="10" s="1"/>
  <c r="BV89" i="10" s="1"/>
  <c r="BW89" i="10" s="1"/>
  <c r="BX89" i="10" s="1"/>
  <c r="BY89" i="10" s="1"/>
  <c r="BZ89" i="10" s="1"/>
  <c r="RW89" i="10"/>
  <c r="RX89" i="10" s="1"/>
  <c r="RY89" i="10" s="1"/>
  <c r="RZ89" i="10" s="1"/>
  <c r="SA89" i="10" s="1"/>
  <c r="SB89" i="10" s="1"/>
  <c r="SC89" i="10" s="1"/>
  <c r="SD89" i="10" s="1"/>
  <c r="SE89" i="10" s="1"/>
  <c r="SF89" i="10" s="1"/>
  <c r="SG89" i="10" s="1"/>
  <c r="SH89" i="10" s="1"/>
  <c r="SI89" i="10" s="1"/>
  <c r="SJ89" i="10" s="1"/>
  <c r="SK89" i="10" s="1"/>
  <c r="SL89" i="10" s="1"/>
  <c r="SM89" i="10" s="1"/>
  <c r="SN89" i="10" s="1"/>
  <c r="SO89" i="10" s="1"/>
  <c r="SP89" i="10" s="1"/>
  <c r="SQ89" i="10" s="1"/>
  <c r="SR89" i="10" s="1"/>
  <c r="SS89" i="10" s="1"/>
  <c r="ST89" i="10" s="1"/>
  <c r="SU89" i="10" s="1"/>
  <c r="SV89" i="10" s="1"/>
  <c r="SW89" i="10" s="1"/>
  <c r="SX89" i="10" s="1"/>
  <c r="SY89" i="10" s="1"/>
  <c r="SZ89" i="10" s="1"/>
  <c r="TA89" i="10" s="1"/>
  <c r="TB89" i="10" s="1"/>
  <c r="TC89" i="10" s="1"/>
  <c r="TD89" i="10" s="1"/>
  <c r="TE89" i="10" s="1"/>
  <c r="TF89" i="10" s="1"/>
  <c r="TG89" i="10" s="1"/>
  <c r="TH89" i="10" s="1"/>
  <c r="TI89" i="10" s="1"/>
  <c r="TJ89" i="10" s="1"/>
  <c r="TK89" i="10" s="1"/>
  <c r="TL89" i="10" s="1"/>
  <c r="TM89" i="10" s="1"/>
  <c r="TN89" i="10" s="1"/>
  <c r="TO89" i="10" s="1"/>
  <c r="TP89" i="10" s="1"/>
  <c r="TQ89" i="10" s="1"/>
  <c r="TR89" i="10" s="1"/>
  <c r="TS89" i="10" s="1"/>
  <c r="TT89" i="10" s="1"/>
  <c r="TU89" i="10" s="1"/>
  <c r="TV89" i="10" s="1"/>
  <c r="TW89" i="10" s="1"/>
  <c r="TX89" i="10" s="1"/>
  <c r="TY89" i="10" s="1"/>
  <c r="TZ89" i="10" s="1"/>
  <c r="UA89" i="10" s="1"/>
  <c r="UB89" i="10" s="1"/>
  <c r="UC89" i="10" s="1"/>
  <c r="UD89" i="10" s="1"/>
  <c r="UE89" i="10" s="1"/>
  <c r="UF89" i="10" s="1"/>
  <c r="UG89" i="10" s="1"/>
  <c r="UH89" i="10" s="1"/>
  <c r="UI89" i="10" s="1"/>
  <c r="UJ89" i="10" s="1"/>
  <c r="UK89" i="10" s="1"/>
  <c r="UL89" i="10" s="1"/>
  <c r="UM89" i="10" s="1"/>
  <c r="UN89" i="10" s="1"/>
  <c r="UO89" i="10" s="1"/>
  <c r="UP89" i="10" s="1"/>
  <c r="UQ89" i="10" s="1"/>
  <c r="UR89" i="10" s="1"/>
  <c r="US89" i="10" s="1"/>
  <c r="UT89" i="10" s="1"/>
  <c r="UU89" i="10" s="1"/>
  <c r="UV89" i="10" s="1"/>
  <c r="UW89" i="10" s="1"/>
  <c r="UX89" i="10" s="1"/>
  <c r="UY89" i="10" s="1"/>
  <c r="UZ89" i="10" s="1"/>
  <c r="VA89" i="10" s="1"/>
  <c r="VB89" i="10" s="1"/>
  <c r="VC89" i="10" s="1"/>
  <c r="VD89" i="10" s="1"/>
  <c r="VE89" i="10" s="1"/>
  <c r="VF89" i="10" s="1"/>
  <c r="VG89" i="10" s="1"/>
  <c r="VH89" i="10" s="1"/>
  <c r="VI89" i="10" s="1"/>
  <c r="VJ89" i="10" s="1"/>
  <c r="VK89" i="10" s="1"/>
  <c r="VL89" i="10" s="1"/>
  <c r="VM89" i="10" s="1"/>
  <c r="VN89" i="10" s="1"/>
  <c r="VO89" i="10" s="1"/>
  <c r="VP89" i="10" s="1"/>
  <c r="VQ89" i="10" s="1"/>
  <c r="VR89" i="10" s="1"/>
  <c r="VS89" i="10" s="1"/>
  <c r="VT89" i="10" s="1"/>
  <c r="VU89" i="10" s="1"/>
  <c r="VV89" i="10" s="1"/>
  <c r="VW89" i="10" s="1"/>
  <c r="VX89" i="10" s="1"/>
  <c r="VY89" i="10" s="1"/>
  <c r="VZ89" i="10" s="1"/>
  <c r="WA89" i="10" s="1"/>
  <c r="WB89" i="10" s="1"/>
  <c r="WC89" i="10" s="1"/>
  <c r="WD89" i="10" s="1"/>
  <c r="WE89" i="10" s="1"/>
  <c r="WF89" i="10" s="1"/>
  <c r="WG89" i="10" s="1"/>
  <c r="WH89" i="10" s="1"/>
  <c r="WI89" i="10" s="1"/>
  <c r="WJ89" i="10" s="1"/>
  <c r="WK89" i="10" s="1"/>
  <c r="WL89" i="10" s="1"/>
  <c r="IO89" i="10"/>
  <c r="IP89" i="10" s="1"/>
  <c r="IQ89" i="10" s="1"/>
  <c r="IR89" i="10" s="1"/>
  <c r="IS89" i="10" s="1"/>
  <c r="IT89" i="10" s="1"/>
  <c r="IU89" i="10" s="1"/>
  <c r="IV89" i="10" s="1"/>
  <c r="IW89" i="10" s="1"/>
  <c r="IX89" i="10" s="1"/>
  <c r="IY89" i="10" s="1"/>
  <c r="IZ89" i="10" s="1"/>
  <c r="JA89" i="10" s="1"/>
  <c r="JB89" i="10" s="1"/>
  <c r="JC89" i="10" s="1"/>
  <c r="JD89" i="10" s="1"/>
  <c r="JE89" i="10" s="1"/>
  <c r="JF89" i="10" s="1"/>
  <c r="JG89" i="10" s="1"/>
  <c r="JH89" i="10" s="1"/>
  <c r="JI89" i="10" s="1"/>
  <c r="JJ89" i="10" s="1"/>
  <c r="JK89" i="10" s="1"/>
  <c r="JL89" i="10" s="1"/>
  <c r="JM89" i="10" s="1"/>
  <c r="JN89" i="10" s="1"/>
  <c r="JO89" i="10" s="1"/>
  <c r="JP89" i="10" s="1"/>
  <c r="JQ89" i="10" s="1"/>
  <c r="JR89" i="10" s="1"/>
  <c r="JS89" i="10" s="1"/>
  <c r="JT89" i="10" s="1"/>
  <c r="JU89" i="10" s="1"/>
  <c r="JV89" i="10" s="1"/>
  <c r="JW89" i="10" s="1"/>
  <c r="JX89" i="10" s="1"/>
  <c r="JY89" i="10" s="1"/>
  <c r="JZ89" i="10" s="1"/>
  <c r="KA89" i="10" s="1"/>
  <c r="KB89" i="10" s="1"/>
  <c r="KC89" i="10" s="1"/>
  <c r="KD89" i="10" s="1"/>
  <c r="KE89" i="10" s="1"/>
  <c r="KF89" i="10" s="1"/>
  <c r="KG89" i="10" s="1"/>
  <c r="KH89" i="10" s="1"/>
  <c r="KI89" i="10" s="1"/>
  <c r="KJ89" i="10" s="1"/>
  <c r="KK89" i="10" s="1"/>
  <c r="KL89" i="10" s="1"/>
  <c r="KM89" i="10" s="1"/>
  <c r="KN89" i="10" s="1"/>
  <c r="KO89" i="10" s="1"/>
  <c r="KP89" i="10" s="1"/>
  <c r="KQ89" i="10" s="1"/>
  <c r="KR89" i="10" s="1"/>
  <c r="KS89" i="10" s="1"/>
  <c r="KT89" i="10" s="1"/>
  <c r="KU89" i="10" s="1"/>
  <c r="KV89" i="10" s="1"/>
  <c r="KW89" i="10" s="1"/>
  <c r="KX89" i="10" s="1"/>
  <c r="KY89" i="10" s="1"/>
  <c r="KZ89" i="10" s="1"/>
  <c r="LA89" i="10" s="1"/>
  <c r="LB89" i="10" s="1"/>
  <c r="LC89" i="10" s="1"/>
  <c r="LD89" i="10" s="1"/>
  <c r="LE89" i="10" s="1"/>
  <c r="LF89" i="10" s="1"/>
  <c r="DX89" i="10"/>
  <c r="DY89" i="10" s="1"/>
  <c r="DZ89" i="10" s="1"/>
  <c r="EA89" i="10" s="1"/>
  <c r="EB89" i="10" s="1"/>
  <c r="EC89" i="10" s="1"/>
  <c r="ED89" i="10" s="1"/>
  <c r="EE89" i="10" s="1"/>
  <c r="EF89" i="10" s="1"/>
  <c r="EG89" i="10" s="1"/>
  <c r="EH89" i="10" s="1"/>
  <c r="EI89" i="10" s="1"/>
  <c r="EJ89" i="10" s="1"/>
  <c r="EK89" i="10" s="1"/>
  <c r="EL89" i="10" s="1"/>
  <c r="EM89" i="10" s="1"/>
  <c r="EN89" i="10" s="1"/>
  <c r="EO89" i="10" s="1"/>
  <c r="EP89" i="10" s="1"/>
  <c r="EQ89" i="10" s="1"/>
  <c r="ER89" i="10" s="1"/>
  <c r="ES89" i="10" s="1"/>
  <c r="ET89" i="10" s="1"/>
  <c r="EU89" i="10" s="1"/>
  <c r="EV89" i="10" s="1"/>
  <c r="EW89" i="10" s="1"/>
  <c r="EX89" i="10" s="1"/>
  <c r="EY89" i="10" s="1"/>
  <c r="EZ89" i="10" s="1"/>
  <c r="FA89" i="10" s="1"/>
  <c r="FB89" i="10" s="1"/>
  <c r="FC89" i="10" s="1"/>
  <c r="FD89" i="10" s="1"/>
  <c r="FE89" i="10" s="1"/>
  <c r="FF89" i="10" s="1"/>
  <c r="FG89" i="10" s="1"/>
  <c r="FH89" i="10" s="1"/>
  <c r="FI89" i="10" s="1"/>
  <c r="FJ89" i="10" s="1"/>
  <c r="FK89" i="10" s="1"/>
  <c r="FL89" i="10" s="1"/>
  <c r="FM89" i="10" s="1"/>
  <c r="FN89" i="10" s="1"/>
  <c r="FO89" i="10" s="1"/>
  <c r="FP89" i="10" s="1"/>
  <c r="FQ89" i="10" s="1"/>
  <c r="FR89" i="10" s="1"/>
  <c r="FS89" i="10" s="1"/>
  <c r="FT89" i="10" s="1"/>
  <c r="FU89" i="10" s="1"/>
  <c r="FV89" i="10" s="1"/>
  <c r="FW89" i="10" s="1"/>
  <c r="FX89" i="10" s="1"/>
  <c r="FY89" i="10" s="1"/>
  <c r="FZ89" i="10" s="1"/>
  <c r="GA89" i="10" s="1"/>
  <c r="GB89" i="10" s="1"/>
  <c r="GC89" i="10" s="1"/>
  <c r="GD89" i="10" s="1"/>
  <c r="GE89" i="10" s="1"/>
  <c r="GF89" i="10" s="1"/>
  <c r="GG89" i="10" s="1"/>
  <c r="GH89" i="10" s="1"/>
  <c r="GI89" i="10" s="1"/>
  <c r="GJ89" i="10" s="1"/>
  <c r="GK89" i="10" s="1"/>
  <c r="GL89" i="10" s="1"/>
  <c r="GM89" i="10" s="1"/>
  <c r="GN89" i="10" s="1"/>
  <c r="GO89" i="10" s="1"/>
  <c r="C90" i="10"/>
  <c r="UO19" i="10"/>
  <c r="UK25" i="10"/>
  <c r="UM23" i="10"/>
  <c r="UG29" i="10"/>
  <c r="UI27" i="10"/>
  <c r="V122" i="8" l="1"/>
  <c r="NF90" i="10"/>
  <c r="NG90" i="10" s="1"/>
  <c r="NH90" i="10" s="1"/>
  <c r="NI90" i="10" s="1"/>
  <c r="NJ90" i="10" s="1"/>
  <c r="NK90" i="10" s="1"/>
  <c r="NL90" i="10" s="1"/>
  <c r="NM90" i="10" s="1"/>
  <c r="NN90" i="10" s="1"/>
  <c r="NO90" i="10" s="1"/>
  <c r="NP90" i="10" s="1"/>
  <c r="NQ90" i="10" s="1"/>
  <c r="NR90" i="10" s="1"/>
  <c r="NS90" i="10" s="1"/>
  <c r="NT90" i="10" s="1"/>
  <c r="NU90" i="10" s="1"/>
  <c r="NV90" i="10" s="1"/>
  <c r="NW90" i="10" s="1"/>
  <c r="NX90" i="10" s="1"/>
  <c r="NY90" i="10" s="1"/>
  <c r="NZ90" i="10" s="1"/>
  <c r="OA90" i="10" s="1"/>
  <c r="OB90" i="10" s="1"/>
  <c r="OC90" i="10" s="1"/>
  <c r="OD90" i="10" s="1"/>
  <c r="OE90" i="10" s="1"/>
  <c r="OF90" i="10" s="1"/>
  <c r="OG90" i="10" s="1"/>
  <c r="OH90" i="10" s="1"/>
  <c r="OI90" i="10" s="1"/>
  <c r="OJ90" i="10" s="1"/>
  <c r="OK90" i="10" s="1"/>
  <c r="OL90" i="10" s="1"/>
  <c r="OM90" i="10" s="1"/>
  <c r="ON90" i="10" s="1"/>
  <c r="OO90" i="10" s="1"/>
  <c r="OP90" i="10" s="1"/>
  <c r="OQ90" i="10" s="1"/>
  <c r="OR90" i="10" s="1"/>
  <c r="OS90" i="10" s="1"/>
  <c r="OT90" i="10" s="1"/>
  <c r="OU90" i="10" s="1"/>
  <c r="OV90" i="10" s="1"/>
  <c r="OW90" i="10" s="1"/>
  <c r="OX90" i="10" s="1"/>
  <c r="OY90" i="10" s="1"/>
  <c r="OZ90" i="10" s="1"/>
  <c r="PA90" i="10" s="1"/>
  <c r="PB90" i="10" s="1"/>
  <c r="PC90" i="10" s="1"/>
  <c r="PD90" i="10" s="1"/>
  <c r="PE90" i="10" s="1"/>
  <c r="PF90" i="10" s="1"/>
  <c r="PG90" i="10" s="1"/>
  <c r="PH90" i="10" s="1"/>
  <c r="PI90" i="10" s="1"/>
  <c r="PJ90" i="10" s="1"/>
  <c r="PK90" i="10" s="1"/>
  <c r="PL90" i="10" s="1"/>
  <c r="PM90" i="10" s="1"/>
  <c r="PN90" i="10" s="1"/>
  <c r="PO90" i="10" s="1"/>
  <c r="PP90" i="10" s="1"/>
  <c r="PQ90" i="10" s="1"/>
  <c r="PR90" i="10" s="1"/>
  <c r="PS90" i="10" s="1"/>
  <c r="PT90" i="10" s="1"/>
  <c r="PU90" i="10" s="1"/>
  <c r="PV90" i="10" s="1"/>
  <c r="PW90" i="10" s="1"/>
  <c r="PX90" i="10" s="1"/>
  <c r="G90" i="10"/>
  <c r="H90" i="10" s="1"/>
  <c r="I90" i="10" s="1"/>
  <c r="J90" i="10" s="1"/>
  <c r="K90" i="10" s="1"/>
  <c r="L90" i="10" s="1"/>
  <c r="M90" i="10" s="1"/>
  <c r="N90" i="10" s="1"/>
  <c r="O90" i="10" s="1"/>
  <c r="P90" i="10" s="1"/>
  <c r="Q90" i="10" s="1"/>
  <c r="R90" i="10" s="1"/>
  <c r="S90" i="10" s="1"/>
  <c r="T90" i="10" s="1"/>
  <c r="U90" i="10" s="1"/>
  <c r="V90" i="10" s="1"/>
  <c r="W90" i="10" s="1"/>
  <c r="X90" i="10" s="1"/>
  <c r="Y90" i="10" s="1"/>
  <c r="Z90" i="10" s="1"/>
  <c r="AA90" i="10" s="1"/>
  <c r="AB90" i="10" s="1"/>
  <c r="AC90" i="10" s="1"/>
  <c r="AD90" i="10" s="1"/>
  <c r="AE90" i="10" s="1"/>
  <c r="AF90" i="10" s="1"/>
  <c r="AG90" i="10" s="1"/>
  <c r="AH90" i="10" s="1"/>
  <c r="AI90" i="10" s="1"/>
  <c r="AJ90" i="10" s="1"/>
  <c r="AK90" i="10" s="1"/>
  <c r="AL90" i="10" s="1"/>
  <c r="AM90" i="10" s="1"/>
  <c r="AN90" i="10" s="1"/>
  <c r="AO90" i="10" s="1"/>
  <c r="AP90" i="10" s="1"/>
  <c r="AQ90" i="10" s="1"/>
  <c r="AR90" i="10" s="1"/>
  <c r="AS90" i="10" s="1"/>
  <c r="AT90" i="10" s="1"/>
  <c r="AU90" i="10" s="1"/>
  <c r="AV90" i="10" s="1"/>
  <c r="AW90" i="10" s="1"/>
  <c r="AX90" i="10" s="1"/>
  <c r="AY90" i="10" s="1"/>
  <c r="AZ90" i="10" s="1"/>
  <c r="BA90" i="10" s="1"/>
  <c r="BB90" i="10" s="1"/>
  <c r="BC90" i="10" s="1"/>
  <c r="BD90" i="10" s="1"/>
  <c r="BE90" i="10" s="1"/>
  <c r="BF90" i="10" s="1"/>
  <c r="BG90" i="10" s="1"/>
  <c r="BH90" i="10" s="1"/>
  <c r="BI90" i="10" s="1"/>
  <c r="BJ90" i="10" s="1"/>
  <c r="BK90" i="10" s="1"/>
  <c r="BL90" i="10" s="1"/>
  <c r="BM90" i="10" s="1"/>
  <c r="BN90" i="10" s="1"/>
  <c r="BO90" i="10" s="1"/>
  <c r="BP90" i="10" s="1"/>
  <c r="BQ90" i="10" s="1"/>
  <c r="BR90" i="10" s="1"/>
  <c r="BS90" i="10" s="1"/>
  <c r="BT90" i="10" s="1"/>
  <c r="BU90" i="10" s="1"/>
  <c r="BV90" i="10" s="1"/>
  <c r="BW90" i="10" s="1"/>
  <c r="BX90" i="10" s="1"/>
  <c r="BY90" i="10" s="1"/>
  <c r="BZ90" i="10" s="1"/>
  <c r="CA90" i="10" s="1"/>
  <c r="RW90" i="10"/>
  <c r="RX90" i="10" s="1"/>
  <c r="RY90" i="10" s="1"/>
  <c r="RZ90" i="10" s="1"/>
  <c r="SA90" i="10" s="1"/>
  <c r="SB90" i="10" s="1"/>
  <c r="SC90" i="10" s="1"/>
  <c r="SD90" i="10" s="1"/>
  <c r="SE90" i="10" s="1"/>
  <c r="SF90" i="10" s="1"/>
  <c r="SG90" i="10" s="1"/>
  <c r="SH90" i="10" s="1"/>
  <c r="SI90" i="10" s="1"/>
  <c r="SJ90" i="10" s="1"/>
  <c r="SK90" i="10" s="1"/>
  <c r="SL90" i="10" s="1"/>
  <c r="SM90" i="10" s="1"/>
  <c r="SN90" i="10" s="1"/>
  <c r="SO90" i="10" s="1"/>
  <c r="SP90" i="10" s="1"/>
  <c r="SQ90" i="10" s="1"/>
  <c r="SR90" i="10" s="1"/>
  <c r="SS90" i="10" s="1"/>
  <c r="ST90" i="10" s="1"/>
  <c r="SU90" i="10" s="1"/>
  <c r="SV90" i="10" s="1"/>
  <c r="SW90" i="10" s="1"/>
  <c r="SX90" i="10" s="1"/>
  <c r="SY90" i="10" s="1"/>
  <c r="SZ90" i="10" s="1"/>
  <c r="TA90" i="10" s="1"/>
  <c r="TB90" i="10" s="1"/>
  <c r="TC90" i="10" s="1"/>
  <c r="TD90" i="10" s="1"/>
  <c r="TE90" i="10" s="1"/>
  <c r="TF90" i="10" s="1"/>
  <c r="TG90" i="10" s="1"/>
  <c r="TH90" i="10" s="1"/>
  <c r="TI90" i="10" s="1"/>
  <c r="TJ90" i="10" s="1"/>
  <c r="TK90" i="10" s="1"/>
  <c r="TL90" i="10" s="1"/>
  <c r="TM90" i="10" s="1"/>
  <c r="TN90" i="10" s="1"/>
  <c r="TO90" i="10" s="1"/>
  <c r="TP90" i="10" s="1"/>
  <c r="TQ90" i="10" s="1"/>
  <c r="TR90" i="10" s="1"/>
  <c r="TS90" i="10" s="1"/>
  <c r="TT90" i="10" s="1"/>
  <c r="TU90" i="10" s="1"/>
  <c r="TV90" i="10" s="1"/>
  <c r="TW90" i="10" s="1"/>
  <c r="TX90" i="10" s="1"/>
  <c r="TY90" i="10" s="1"/>
  <c r="TZ90" i="10" s="1"/>
  <c r="UA90" i="10" s="1"/>
  <c r="UB90" i="10" s="1"/>
  <c r="UC90" i="10" s="1"/>
  <c r="UD90" i="10" s="1"/>
  <c r="UE90" i="10" s="1"/>
  <c r="UF90" i="10" s="1"/>
  <c r="UG90" i="10" s="1"/>
  <c r="UH90" i="10" s="1"/>
  <c r="UI90" i="10" s="1"/>
  <c r="UJ90" i="10" s="1"/>
  <c r="UK90" i="10" s="1"/>
  <c r="UL90" i="10" s="1"/>
  <c r="UM90" i="10" s="1"/>
  <c r="UN90" i="10" s="1"/>
  <c r="UO90" i="10" s="1"/>
  <c r="UP90" i="10" s="1"/>
  <c r="UQ90" i="10" s="1"/>
  <c r="UR90" i="10" s="1"/>
  <c r="US90" i="10" s="1"/>
  <c r="UT90" i="10" s="1"/>
  <c r="UU90" i="10" s="1"/>
  <c r="UV90" i="10" s="1"/>
  <c r="UW90" i="10" s="1"/>
  <c r="UX90" i="10" s="1"/>
  <c r="UY90" i="10" s="1"/>
  <c r="UZ90" i="10" s="1"/>
  <c r="VA90" i="10" s="1"/>
  <c r="VB90" i="10" s="1"/>
  <c r="VC90" i="10" s="1"/>
  <c r="VD90" i="10" s="1"/>
  <c r="VE90" i="10" s="1"/>
  <c r="VF90" i="10" s="1"/>
  <c r="VG90" i="10" s="1"/>
  <c r="VH90" i="10" s="1"/>
  <c r="VI90" i="10" s="1"/>
  <c r="VJ90" i="10" s="1"/>
  <c r="VK90" i="10" s="1"/>
  <c r="VL90" i="10" s="1"/>
  <c r="VM90" i="10" s="1"/>
  <c r="VN90" i="10" s="1"/>
  <c r="VO90" i="10" s="1"/>
  <c r="VP90" i="10" s="1"/>
  <c r="VQ90" i="10" s="1"/>
  <c r="VR90" i="10" s="1"/>
  <c r="VS90" i="10" s="1"/>
  <c r="VT90" i="10" s="1"/>
  <c r="VU90" i="10" s="1"/>
  <c r="VV90" i="10" s="1"/>
  <c r="VW90" i="10" s="1"/>
  <c r="VX90" i="10" s="1"/>
  <c r="VY90" i="10" s="1"/>
  <c r="VZ90" i="10" s="1"/>
  <c r="WA90" i="10" s="1"/>
  <c r="WB90" i="10" s="1"/>
  <c r="WC90" i="10" s="1"/>
  <c r="WD90" i="10" s="1"/>
  <c r="WE90" i="10" s="1"/>
  <c r="WF90" i="10" s="1"/>
  <c r="WG90" i="10" s="1"/>
  <c r="WH90" i="10" s="1"/>
  <c r="WI90" i="10" s="1"/>
  <c r="WJ90" i="10" s="1"/>
  <c r="WK90" i="10" s="1"/>
  <c r="WL90" i="10" s="1"/>
  <c r="DX90" i="10"/>
  <c r="DY90" i="10" s="1"/>
  <c r="DZ90" i="10" s="1"/>
  <c r="EA90" i="10" s="1"/>
  <c r="EB90" i="10" s="1"/>
  <c r="EC90" i="10" s="1"/>
  <c r="ED90" i="10" s="1"/>
  <c r="EE90" i="10" s="1"/>
  <c r="EF90" i="10" s="1"/>
  <c r="EG90" i="10" s="1"/>
  <c r="EH90" i="10" s="1"/>
  <c r="EI90" i="10" s="1"/>
  <c r="EJ90" i="10" s="1"/>
  <c r="EK90" i="10" s="1"/>
  <c r="EL90" i="10" s="1"/>
  <c r="EM90" i="10" s="1"/>
  <c r="EN90" i="10" s="1"/>
  <c r="EO90" i="10" s="1"/>
  <c r="EP90" i="10" s="1"/>
  <c r="EQ90" i="10" s="1"/>
  <c r="ER90" i="10" s="1"/>
  <c r="ES90" i="10" s="1"/>
  <c r="ET90" i="10" s="1"/>
  <c r="EU90" i="10" s="1"/>
  <c r="EV90" i="10" s="1"/>
  <c r="EW90" i="10" s="1"/>
  <c r="EX90" i="10" s="1"/>
  <c r="EY90" i="10" s="1"/>
  <c r="EZ90" i="10" s="1"/>
  <c r="FA90" i="10" s="1"/>
  <c r="FB90" i="10" s="1"/>
  <c r="FC90" i="10" s="1"/>
  <c r="FD90" i="10" s="1"/>
  <c r="FE90" i="10" s="1"/>
  <c r="FF90" i="10" s="1"/>
  <c r="FG90" i="10" s="1"/>
  <c r="FH90" i="10" s="1"/>
  <c r="FI90" i="10" s="1"/>
  <c r="FJ90" i="10" s="1"/>
  <c r="FK90" i="10" s="1"/>
  <c r="FL90" i="10" s="1"/>
  <c r="FM90" i="10" s="1"/>
  <c r="FN90" i="10" s="1"/>
  <c r="FO90" i="10" s="1"/>
  <c r="FP90" i="10" s="1"/>
  <c r="FQ90" i="10" s="1"/>
  <c r="FR90" i="10" s="1"/>
  <c r="FS90" i="10" s="1"/>
  <c r="FT90" i="10" s="1"/>
  <c r="FU90" i="10" s="1"/>
  <c r="FV90" i="10" s="1"/>
  <c r="FW90" i="10" s="1"/>
  <c r="FX90" i="10" s="1"/>
  <c r="FY90" i="10" s="1"/>
  <c r="FZ90" i="10" s="1"/>
  <c r="GA90" i="10" s="1"/>
  <c r="GB90" i="10" s="1"/>
  <c r="GC90" i="10" s="1"/>
  <c r="GD90" i="10" s="1"/>
  <c r="GE90" i="10" s="1"/>
  <c r="GF90" i="10" s="1"/>
  <c r="GG90" i="10" s="1"/>
  <c r="GH90" i="10" s="1"/>
  <c r="GI90" i="10" s="1"/>
  <c r="GJ90" i="10" s="1"/>
  <c r="GK90" i="10" s="1"/>
  <c r="GL90" i="10" s="1"/>
  <c r="GM90" i="10" s="1"/>
  <c r="GN90" i="10" s="1"/>
  <c r="GO90" i="10" s="1"/>
  <c r="GP90" i="10" s="1"/>
  <c r="C91" i="10"/>
  <c r="IO90" i="10"/>
  <c r="IP90" i="10" s="1"/>
  <c r="IQ90" i="10" s="1"/>
  <c r="IR90" i="10" s="1"/>
  <c r="IS90" i="10" s="1"/>
  <c r="IT90" i="10" s="1"/>
  <c r="IU90" i="10" s="1"/>
  <c r="IV90" i="10" s="1"/>
  <c r="IW90" i="10" s="1"/>
  <c r="IX90" i="10" s="1"/>
  <c r="IY90" i="10" s="1"/>
  <c r="IZ90" i="10" s="1"/>
  <c r="JA90" i="10" s="1"/>
  <c r="JB90" i="10" s="1"/>
  <c r="JC90" i="10" s="1"/>
  <c r="JD90" i="10" s="1"/>
  <c r="JE90" i="10" s="1"/>
  <c r="JF90" i="10" s="1"/>
  <c r="JG90" i="10" s="1"/>
  <c r="JH90" i="10" s="1"/>
  <c r="JI90" i="10" s="1"/>
  <c r="JJ90" i="10" s="1"/>
  <c r="JK90" i="10" s="1"/>
  <c r="JL90" i="10" s="1"/>
  <c r="JM90" i="10" s="1"/>
  <c r="JN90" i="10" s="1"/>
  <c r="JO90" i="10" s="1"/>
  <c r="JP90" i="10" s="1"/>
  <c r="JQ90" i="10" s="1"/>
  <c r="JR90" i="10" s="1"/>
  <c r="JS90" i="10" s="1"/>
  <c r="JT90" i="10" s="1"/>
  <c r="JU90" i="10" s="1"/>
  <c r="JV90" i="10" s="1"/>
  <c r="JW90" i="10" s="1"/>
  <c r="JX90" i="10" s="1"/>
  <c r="JY90" i="10" s="1"/>
  <c r="JZ90" i="10" s="1"/>
  <c r="KA90" i="10" s="1"/>
  <c r="KB90" i="10" s="1"/>
  <c r="KC90" i="10" s="1"/>
  <c r="KD90" i="10" s="1"/>
  <c r="KE90" i="10" s="1"/>
  <c r="KF90" i="10" s="1"/>
  <c r="KG90" i="10" s="1"/>
  <c r="KH90" i="10" s="1"/>
  <c r="KI90" i="10" s="1"/>
  <c r="KJ90" i="10" s="1"/>
  <c r="KK90" i="10" s="1"/>
  <c r="KL90" i="10" s="1"/>
  <c r="KM90" i="10" s="1"/>
  <c r="KN90" i="10" s="1"/>
  <c r="KO90" i="10" s="1"/>
  <c r="KP90" i="10" s="1"/>
  <c r="KQ90" i="10" s="1"/>
  <c r="KR90" i="10" s="1"/>
  <c r="KS90" i="10" s="1"/>
  <c r="KT90" i="10" s="1"/>
  <c r="KU90" i="10" s="1"/>
  <c r="KV90" i="10" s="1"/>
  <c r="KW90" i="10" s="1"/>
  <c r="KX90" i="10" s="1"/>
  <c r="KY90" i="10" s="1"/>
  <c r="KZ90" i="10" s="1"/>
  <c r="LA90" i="10" s="1"/>
  <c r="LB90" i="10" s="1"/>
  <c r="LC90" i="10" s="1"/>
  <c r="LD90" i="10" s="1"/>
  <c r="LE90" i="10" s="1"/>
  <c r="LF90" i="10" s="1"/>
  <c r="LG90" i="10" s="1"/>
  <c r="EW66" i="10"/>
  <c r="UH29" i="10"/>
  <c r="UJ27" i="10"/>
  <c r="UN23" i="10"/>
  <c r="UP19" i="10"/>
  <c r="UL25" i="10"/>
  <c r="W122" i="8" l="1"/>
  <c r="EX66" i="10"/>
  <c r="G91" i="10"/>
  <c r="H91" i="10" s="1"/>
  <c r="I91" i="10" s="1"/>
  <c r="J91" i="10" s="1"/>
  <c r="K91" i="10" s="1"/>
  <c r="L91" i="10" s="1"/>
  <c r="M91" i="10" s="1"/>
  <c r="N91" i="10" s="1"/>
  <c r="O91" i="10" s="1"/>
  <c r="P91" i="10" s="1"/>
  <c r="Q91" i="10" s="1"/>
  <c r="R91" i="10" s="1"/>
  <c r="S91" i="10" s="1"/>
  <c r="T91" i="10" s="1"/>
  <c r="U91" i="10" s="1"/>
  <c r="V91" i="10" s="1"/>
  <c r="W91" i="10" s="1"/>
  <c r="X91" i="10" s="1"/>
  <c r="Y91" i="10" s="1"/>
  <c r="Z91" i="10" s="1"/>
  <c r="AA91" i="10" s="1"/>
  <c r="AB91" i="10" s="1"/>
  <c r="AC91" i="10" s="1"/>
  <c r="AD91" i="10" s="1"/>
  <c r="AE91" i="10" s="1"/>
  <c r="AF91" i="10" s="1"/>
  <c r="AG91" i="10" s="1"/>
  <c r="AH91" i="10" s="1"/>
  <c r="AI91" i="10" s="1"/>
  <c r="AJ91" i="10" s="1"/>
  <c r="AK91" i="10" s="1"/>
  <c r="AL91" i="10" s="1"/>
  <c r="AM91" i="10" s="1"/>
  <c r="AN91" i="10" s="1"/>
  <c r="AO91" i="10" s="1"/>
  <c r="AP91" i="10" s="1"/>
  <c r="AQ91" i="10" s="1"/>
  <c r="AR91" i="10" s="1"/>
  <c r="AS91" i="10" s="1"/>
  <c r="AT91" i="10" s="1"/>
  <c r="AU91" i="10" s="1"/>
  <c r="AV91" i="10" s="1"/>
  <c r="AW91" i="10" s="1"/>
  <c r="AX91" i="10" s="1"/>
  <c r="AY91" i="10" s="1"/>
  <c r="AZ91" i="10" s="1"/>
  <c r="BA91" i="10" s="1"/>
  <c r="BB91" i="10" s="1"/>
  <c r="BC91" i="10" s="1"/>
  <c r="BD91" i="10" s="1"/>
  <c r="BE91" i="10" s="1"/>
  <c r="BF91" i="10" s="1"/>
  <c r="BG91" i="10" s="1"/>
  <c r="BH91" i="10" s="1"/>
  <c r="BI91" i="10" s="1"/>
  <c r="BJ91" i="10" s="1"/>
  <c r="BK91" i="10" s="1"/>
  <c r="BL91" i="10" s="1"/>
  <c r="BM91" i="10" s="1"/>
  <c r="BN91" i="10" s="1"/>
  <c r="BO91" i="10" s="1"/>
  <c r="BP91" i="10" s="1"/>
  <c r="BQ91" i="10" s="1"/>
  <c r="BR91" i="10" s="1"/>
  <c r="BS91" i="10" s="1"/>
  <c r="BT91" i="10" s="1"/>
  <c r="BU91" i="10" s="1"/>
  <c r="BV91" i="10" s="1"/>
  <c r="BW91" i="10" s="1"/>
  <c r="BX91" i="10" s="1"/>
  <c r="BY91" i="10" s="1"/>
  <c r="BZ91" i="10" s="1"/>
  <c r="CA91" i="10" s="1"/>
  <c r="CB91" i="10" s="1"/>
  <c r="RW91" i="10"/>
  <c r="RX91" i="10" s="1"/>
  <c r="RY91" i="10" s="1"/>
  <c r="RZ91" i="10" s="1"/>
  <c r="SA91" i="10" s="1"/>
  <c r="SB91" i="10" s="1"/>
  <c r="SC91" i="10" s="1"/>
  <c r="SD91" i="10" s="1"/>
  <c r="SE91" i="10" s="1"/>
  <c r="SF91" i="10" s="1"/>
  <c r="SG91" i="10" s="1"/>
  <c r="SH91" i="10" s="1"/>
  <c r="SI91" i="10" s="1"/>
  <c r="SJ91" i="10" s="1"/>
  <c r="SK91" i="10" s="1"/>
  <c r="SL91" i="10" s="1"/>
  <c r="SM91" i="10" s="1"/>
  <c r="SN91" i="10" s="1"/>
  <c r="SO91" i="10" s="1"/>
  <c r="SP91" i="10" s="1"/>
  <c r="SQ91" i="10" s="1"/>
  <c r="SR91" i="10" s="1"/>
  <c r="SS91" i="10" s="1"/>
  <c r="ST91" i="10" s="1"/>
  <c r="SU91" i="10" s="1"/>
  <c r="SV91" i="10" s="1"/>
  <c r="SW91" i="10" s="1"/>
  <c r="SX91" i="10" s="1"/>
  <c r="SY91" i="10" s="1"/>
  <c r="SZ91" i="10" s="1"/>
  <c r="TA91" i="10" s="1"/>
  <c r="TB91" i="10" s="1"/>
  <c r="TC91" i="10" s="1"/>
  <c r="TD91" i="10" s="1"/>
  <c r="TE91" i="10" s="1"/>
  <c r="TF91" i="10" s="1"/>
  <c r="TG91" i="10" s="1"/>
  <c r="TH91" i="10" s="1"/>
  <c r="TI91" i="10" s="1"/>
  <c r="TJ91" i="10" s="1"/>
  <c r="TK91" i="10" s="1"/>
  <c r="TL91" i="10" s="1"/>
  <c r="TM91" i="10" s="1"/>
  <c r="TN91" i="10" s="1"/>
  <c r="TO91" i="10" s="1"/>
  <c r="TP91" i="10" s="1"/>
  <c r="TQ91" i="10" s="1"/>
  <c r="TR91" i="10" s="1"/>
  <c r="TS91" i="10" s="1"/>
  <c r="TT91" i="10" s="1"/>
  <c r="TU91" i="10" s="1"/>
  <c r="TV91" i="10" s="1"/>
  <c r="TW91" i="10" s="1"/>
  <c r="TX91" i="10" s="1"/>
  <c r="TY91" i="10" s="1"/>
  <c r="TZ91" i="10" s="1"/>
  <c r="UA91" i="10" s="1"/>
  <c r="UB91" i="10" s="1"/>
  <c r="UC91" i="10" s="1"/>
  <c r="UD91" i="10" s="1"/>
  <c r="UE91" i="10" s="1"/>
  <c r="UF91" i="10" s="1"/>
  <c r="UG91" i="10" s="1"/>
  <c r="UH91" i="10" s="1"/>
  <c r="UI91" i="10" s="1"/>
  <c r="UJ91" i="10" s="1"/>
  <c r="UK91" i="10" s="1"/>
  <c r="UL91" i="10" s="1"/>
  <c r="UM91" i="10" s="1"/>
  <c r="UN91" i="10" s="1"/>
  <c r="UO91" i="10" s="1"/>
  <c r="UP91" i="10" s="1"/>
  <c r="UQ91" i="10" s="1"/>
  <c r="UR91" i="10" s="1"/>
  <c r="US91" i="10" s="1"/>
  <c r="UT91" i="10" s="1"/>
  <c r="UU91" i="10" s="1"/>
  <c r="UV91" i="10" s="1"/>
  <c r="UW91" i="10" s="1"/>
  <c r="UX91" i="10" s="1"/>
  <c r="UY91" i="10" s="1"/>
  <c r="UZ91" i="10" s="1"/>
  <c r="VA91" i="10" s="1"/>
  <c r="VB91" i="10" s="1"/>
  <c r="VC91" i="10" s="1"/>
  <c r="VD91" i="10" s="1"/>
  <c r="VE91" i="10" s="1"/>
  <c r="VF91" i="10" s="1"/>
  <c r="VG91" i="10" s="1"/>
  <c r="VH91" i="10" s="1"/>
  <c r="VI91" i="10" s="1"/>
  <c r="VJ91" i="10" s="1"/>
  <c r="VK91" i="10" s="1"/>
  <c r="VL91" i="10" s="1"/>
  <c r="VM91" i="10" s="1"/>
  <c r="VN91" i="10" s="1"/>
  <c r="VO91" i="10" s="1"/>
  <c r="VP91" i="10" s="1"/>
  <c r="VQ91" i="10" s="1"/>
  <c r="VR91" i="10" s="1"/>
  <c r="VS91" i="10" s="1"/>
  <c r="VT91" i="10" s="1"/>
  <c r="VU91" i="10" s="1"/>
  <c r="VV91" i="10" s="1"/>
  <c r="VW91" i="10" s="1"/>
  <c r="VX91" i="10" s="1"/>
  <c r="VY91" i="10" s="1"/>
  <c r="VZ91" i="10" s="1"/>
  <c r="WA91" i="10" s="1"/>
  <c r="WB91" i="10" s="1"/>
  <c r="WC91" i="10" s="1"/>
  <c r="WD91" i="10" s="1"/>
  <c r="WE91" i="10" s="1"/>
  <c r="WF91" i="10" s="1"/>
  <c r="WG91" i="10" s="1"/>
  <c r="WH91" i="10" s="1"/>
  <c r="WI91" i="10" s="1"/>
  <c r="WJ91" i="10" s="1"/>
  <c r="WK91" i="10" s="1"/>
  <c r="WL91" i="10" s="1"/>
  <c r="DX91" i="10"/>
  <c r="DY91" i="10" s="1"/>
  <c r="DZ91" i="10" s="1"/>
  <c r="EA91" i="10" s="1"/>
  <c r="EB91" i="10" s="1"/>
  <c r="EC91" i="10" s="1"/>
  <c r="ED91" i="10" s="1"/>
  <c r="EE91" i="10" s="1"/>
  <c r="EF91" i="10" s="1"/>
  <c r="EG91" i="10" s="1"/>
  <c r="EH91" i="10" s="1"/>
  <c r="EI91" i="10" s="1"/>
  <c r="EJ91" i="10" s="1"/>
  <c r="EK91" i="10" s="1"/>
  <c r="EL91" i="10" s="1"/>
  <c r="EM91" i="10" s="1"/>
  <c r="EN91" i="10" s="1"/>
  <c r="EO91" i="10" s="1"/>
  <c r="EP91" i="10" s="1"/>
  <c r="EQ91" i="10" s="1"/>
  <c r="ER91" i="10" s="1"/>
  <c r="ES91" i="10" s="1"/>
  <c r="ET91" i="10" s="1"/>
  <c r="EU91" i="10" s="1"/>
  <c r="EV91" i="10" s="1"/>
  <c r="EW91" i="10" s="1"/>
  <c r="EX91" i="10" s="1"/>
  <c r="EY91" i="10" s="1"/>
  <c r="EZ91" i="10" s="1"/>
  <c r="FA91" i="10" s="1"/>
  <c r="FB91" i="10" s="1"/>
  <c r="FC91" i="10" s="1"/>
  <c r="FD91" i="10" s="1"/>
  <c r="FE91" i="10" s="1"/>
  <c r="FF91" i="10" s="1"/>
  <c r="FG91" i="10" s="1"/>
  <c r="FH91" i="10" s="1"/>
  <c r="FI91" i="10" s="1"/>
  <c r="FJ91" i="10" s="1"/>
  <c r="FK91" i="10" s="1"/>
  <c r="FL91" i="10" s="1"/>
  <c r="FM91" i="10" s="1"/>
  <c r="FN91" i="10" s="1"/>
  <c r="FO91" i="10" s="1"/>
  <c r="FP91" i="10" s="1"/>
  <c r="FQ91" i="10" s="1"/>
  <c r="FR91" i="10" s="1"/>
  <c r="FS91" i="10" s="1"/>
  <c r="FT91" i="10" s="1"/>
  <c r="FU91" i="10" s="1"/>
  <c r="FV91" i="10" s="1"/>
  <c r="FW91" i="10" s="1"/>
  <c r="FX91" i="10" s="1"/>
  <c r="FY91" i="10" s="1"/>
  <c r="FZ91" i="10" s="1"/>
  <c r="GA91" i="10" s="1"/>
  <c r="GB91" i="10" s="1"/>
  <c r="GC91" i="10" s="1"/>
  <c r="GD91" i="10" s="1"/>
  <c r="GE91" i="10" s="1"/>
  <c r="GF91" i="10" s="1"/>
  <c r="GG91" i="10" s="1"/>
  <c r="GH91" i="10" s="1"/>
  <c r="GI91" i="10" s="1"/>
  <c r="GJ91" i="10" s="1"/>
  <c r="GK91" i="10" s="1"/>
  <c r="GL91" i="10" s="1"/>
  <c r="GM91" i="10" s="1"/>
  <c r="GN91" i="10" s="1"/>
  <c r="GO91" i="10" s="1"/>
  <c r="GP91" i="10" s="1"/>
  <c r="GQ91" i="10" s="1"/>
  <c r="C92" i="10"/>
  <c r="IO91" i="10"/>
  <c r="IP91" i="10" s="1"/>
  <c r="IQ91" i="10" s="1"/>
  <c r="IR91" i="10" s="1"/>
  <c r="IS91" i="10" s="1"/>
  <c r="IT91" i="10" s="1"/>
  <c r="IU91" i="10" s="1"/>
  <c r="IV91" i="10" s="1"/>
  <c r="IW91" i="10" s="1"/>
  <c r="IX91" i="10" s="1"/>
  <c r="IY91" i="10" s="1"/>
  <c r="IZ91" i="10" s="1"/>
  <c r="JA91" i="10" s="1"/>
  <c r="JB91" i="10" s="1"/>
  <c r="JC91" i="10" s="1"/>
  <c r="JD91" i="10" s="1"/>
  <c r="JE91" i="10" s="1"/>
  <c r="JF91" i="10" s="1"/>
  <c r="JG91" i="10" s="1"/>
  <c r="JH91" i="10" s="1"/>
  <c r="JI91" i="10" s="1"/>
  <c r="JJ91" i="10" s="1"/>
  <c r="JK91" i="10" s="1"/>
  <c r="JL91" i="10" s="1"/>
  <c r="JM91" i="10" s="1"/>
  <c r="JN91" i="10" s="1"/>
  <c r="JO91" i="10" s="1"/>
  <c r="JP91" i="10" s="1"/>
  <c r="JQ91" i="10" s="1"/>
  <c r="JR91" i="10" s="1"/>
  <c r="JS91" i="10" s="1"/>
  <c r="JT91" i="10" s="1"/>
  <c r="JU91" i="10" s="1"/>
  <c r="JV91" i="10" s="1"/>
  <c r="JW91" i="10" s="1"/>
  <c r="JX91" i="10" s="1"/>
  <c r="JY91" i="10" s="1"/>
  <c r="JZ91" i="10" s="1"/>
  <c r="KA91" i="10" s="1"/>
  <c r="KB91" i="10" s="1"/>
  <c r="KC91" i="10" s="1"/>
  <c r="KD91" i="10" s="1"/>
  <c r="KE91" i="10" s="1"/>
  <c r="KF91" i="10" s="1"/>
  <c r="KG91" i="10" s="1"/>
  <c r="KH91" i="10" s="1"/>
  <c r="KI91" i="10" s="1"/>
  <c r="KJ91" i="10" s="1"/>
  <c r="KK91" i="10" s="1"/>
  <c r="KL91" i="10" s="1"/>
  <c r="KM91" i="10" s="1"/>
  <c r="KN91" i="10" s="1"/>
  <c r="KO91" i="10" s="1"/>
  <c r="KP91" i="10" s="1"/>
  <c r="KQ91" i="10" s="1"/>
  <c r="KR91" i="10" s="1"/>
  <c r="KS91" i="10" s="1"/>
  <c r="KT91" i="10" s="1"/>
  <c r="KU91" i="10" s="1"/>
  <c r="KV91" i="10" s="1"/>
  <c r="KW91" i="10" s="1"/>
  <c r="KX91" i="10" s="1"/>
  <c r="KY91" i="10" s="1"/>
  <c r="KZ91" i="10" s="1"/>
  <c r="LA91" i="10" s="1"/>
  <c r="LB91" i="10" s="1"/>
  <c r="LC91" i="10" s="1"/>
  <c r="LD91" i="10" s="1"/>
  <c r="LE91" i="10" s="1"/>
  <c r="LF91" i="10" s="1"/>
  <c r="LG91" i="10" s="1"/>
  <c r="LH91" i="10" s="1"/>
  <c r="NF91" i="10"/>
  <c r="NG91" i="10" s="1"/>
  <c r="NH91" i="10" s="1"/>
  <c r="NI91" i="10" s="1"/>
  <c r="NJ91" i="10" s="1"/>
  <c r="NK91" i="10" s="1"/>
  <c r="NL91" i="10" s="1"/>
  <c r="NM91" i="10" s="1"/>
  <c r="NN91" i="10" s="1"/>
  <c r="NO91" i="10" s="1"/>
  <c r="NP91" i="10" s="1"/>
  <c r="NQ91" i="10" s="1"/>
  <c r="NR91" i="10" s="1"/>
  <c r="NS91" i="10" s="1"/>
  <c r="NT91" i="10" s="1"/>
  <c r="NU91" i="10" s="1"/>
  <c r="NV91" i="10" s="1"/>
  <c r="NW91" i="10" s="1"/>
  <c r="NX91" i="10" s="1"/>
  <c r="NY91" i="10" s="1"/>
  <c r="NZ91" i="10" s="1"/>
  <c r="OA91" i="10" s="1"/>
  <c r="OB91" i="10" s="1"/>
  <c r="OC91" i="10" s="1"/>
  <c r="OD91" i="10" s="1"/>
  <c r="OE91" i="10" s="1"/>
  <c r="OF91" i="10" s="1"/>
  <c r="OG91" i="10" s="1"/>
  <c r="OH91" i="10" s="1"/>
  <c r="OI91" i="10" s="1"/>
  <c r="OJ91" i="10" s="1"/>
  <c r="OK91" i="10" s="1"/>
  <c r="OL91" i="10" s="1"/>
  <c r="OM91" i="10" s="1"/>
  <c r="ON91" i="10" s="1"/>
  <c r="OO91" i="10" s="1"/>
  <c r="OP91" i="10" s="1"/>
  <c r="OQ91" i="10" s="1"/>
  <c r="OR91" i="10" s="1"/>
  <c r="OS91" i="10" s="1"/>
  <c r="OT91" i="10" s="1"/>
  <c r="OU91" i="10" s="1"/>
  <c r="OV91" i="10" s="1"/>
  <c r="OW91" i="10" s="1"/>
  <c r="OX91" i="10" s="1"/>
  <c r="OY91" i="10" s="1"/>
  <c r="OZ91" i="10" s="1"/>
  <c r="PA91" i="10" s="1"/>
  <c r="PB91" i="10" s="1"/>
  <c r="PC91" i="10" s="1"/>
  <c r="PD91" i="10" s="1"/>
  <c r="PE91" i="10" s="1"/>
  <c r="PF91" i="10" s="1"/>
  <c r="PG91" i="10" s="1"/>
  <c r="PH91" i="10" s="1"/>
  <c r="PI91" i="10" s="1"/>
  <c r="PJ91" i="10" s="1"/>
  <c r="PK91" i="10" s="1"/>
  <c r="PL91" i="10" s="1"/>
  <c r="PM91" i="10" s="1"/>
  <c r="PN91" i="10" s="1"/>
  <c r="PO91" i="10" s="1"/>
  <c r="PP91" i="10" s="1"/>
  <c r="PQ91" i="10" s="1"/>
  <c r="PR91" i="10" s="1"/>
  <c r="PS91" i="10" s="1"/>
  <c r="PT91" i="10" s="1"/>
  <c r="PU91" i="10" s="1"/>
  <c r="PV91" i="10" s="1"/>
  <c r="PW91" i="10" s="1"/>
  <c r="PX91" i="10" s="1"/>
  <c r="PY91" i="10" s="1"/>
  <c r="UQ19" i="10"/>
  <c r="UM25" i="10"/>
  <c r="UO23" i="10"/>
  <c r="UK27" i="10"/>
  <c r="UI29" i="10"/>
  <c r="X122" i="8" l="1"/>
  <c r="IO92" i="10"/>
  <c r="IP92" i="10" s="1"/>
  <c r="IQ92" i="10" s="1"/>
  <c r="IR92" i="10" s="1"/>
  <c r="IS92" i="10" s="1"/>
  <c r="IT92" i="10" s="1"/>
  <c r="IU92" i="10" s="1"/>
  <c r="IV92" i="10" s="1"/>
  <c r="IW92" i="10" s="1"/>
  <c r="IX92" i="10" s="1"/>
  <c r="IY92" i="10" s="1"/>
  <c r="IZ92" i="10" s="1"/>
  <c r="JA92" i="10" s="1"/>
  <c r="JB92" i="10" s="1"/>
  <c r="JC92" i="10" s="1"/>
  <c r="JD92" i="10" s="1"/>
  <c r="JE92" i="10" s="1"/>
  <c r="JF92" i="10" s="1"/>
  <c r="JG92" i="10" s="1"/>
  <c r="JH92" i="10" s="1"/>
  <c r="JI92" i="10" s="1"/>
  <c r="JJ92" i="10" s="1"/>
  <c r="JK92" i="10" s="1"/>
  <c r="JL92" i="10" s="1"/>
  <c r="JM92" i="10" s="1"/>
  <c r="JN92" i="10" s="1"/>
  <c r="JO92" i="10" s="1"/>
  <c r="JP92" i="10" s="1"/>
  <c r="JQ92" i="10" s="1"/>
  <c r="JR92" i="10" s="1"/>
  <c r="JS92" i="10" s="1"/>
  <c r="JT92" i="10" s="1"/>
  <c r="JU92" i="10" s="1"/>
  <c r="JV92" i="10" s="1"/>
  <c r="JW92" i="10" s="1"/>
  <c r="JX92" i="10" s="1"/>
  <c r="JY92" i="10" s="1"/>
  <c r="JZ92" i="10" s="1"/>
  <c r="KA92" i="10" s="1"/>
  <c r="KB92" i="10" s="1"/>
  <c r="KC92" i="10" s="1"/>
  <c r="KD92" i="10" s="1"/>
  <c r="KE92" i="10" s="1"/>
  <c r="KF92" i="10" s="1"/>
  <c r="KG92" i="10" s="1"/>
  <c r="KH92" i="10" s="1"/>
  <c r="KI92" i="10" s="1"/>
  <c r="KJ92" i="10" s="1"/>
  <c r="KK92" i="10" s="1"/>
  <c r="KL92" i="10" s="1"/>
  <c r="KM92" i="10" s="1"/>
  <c r="KN92" i="10" s="1"/>
  <c r="KO92" i="10" s="1"/>
  <c r="KP92" i="10" s="1"/>
  <c r="KQ92" i="10" s="1"/>
  <c r="KR92" i="10" s="1"/>
  <c r="KS92" i="10" s="1"/>
  <c r="KT92" i="10" s="1"/>
  <c r="KU92" i="10" s="1"/>
  <c r="KV92" i="10" s="1"/>
  <c r="KW92" i="10" s="1"/>
  <c r="KX92" i="10" s="1"/>
  <c r="KY92" i="10" s="1"/>
  <c r="KZ92" i="10" s="1"/>
  <c r="LA92" i="10" s="1"/>
  <c r="LB92" i="10" s="1"/>
  <c r="LC92" i="10" s="1"/>
  <c r="LD92" i="10" s="1"/>
  <c r="LE92" i="10" s="1"/>
  <c r="LF92" i="10" s="1"/>
  <c r="LG92" i="10" s="1"/>
  <c r="LH92" i="10" s="1"/>
  <c r="LI92" i="10" s="1"/>
  <c r="G92" i="10"/>
  <c r="H92" i="10" s="1"/>
  <c r="I92" i="10" s="1"/>
  <c r="J92" i="10" s="1"/>
  <c r="K92" i="10" s="1"/>
  <c r="L92" i="10" s="1"/>
  <c r="M92" i="10" s="1"/>
  <c r="N92" i="10" s="1"/>
  <c r="O92" i="10" s="1"/>
  <c r="P92" i="10" s="1"/>
  <c r="Q92" i="10" s="1"/>
  <c r="R92" i="10" s="1"/>
  <c r="S92" i="10" s="1"/>
  <c r="T92" i="10" s="1"/>
  <c r="U92" i="10" s="1"/>
  <c r="V92" i="10" s="1"/>
  <c r="W92" i="10" s="1"/>
  <c r="X92" i="10" s="1"/>
  <c r="Y92" i="10" s="1"/>
  <c r="Z92" i="10" s="1"/>
  <c r="AA92" i="10" s="1"/>
  <c r="AB92" i="10" s="1"/>
  <c r="AC92" i="10" s="1"/>
  <c r="AD92" i="10" s="1"/>
  <c r="AE92" i="10" s="1"/>
  <c r="AF92" i="10" s="1"/>
  <c r="AG92" i="10" s="1"/>
  <c r="AH92" i="10" s="1"/>
  <c r="AI92" i="10" s="1"/>
  <c r="AJ92" i="10" s="1"/>
  <c r="AK92" i="10" s="1"/>
  <c r="AL92" i="10" s="1"/>
  <c r="AM92" i="10" s="1"/>
  <c r="AN92" i="10" s="1"/>
  <c r="AO92" i="10" s="1"/>
  <c r="AP92" i="10" s="1"/>
  <c r="AQ92" i="10" s="1"/>
  <c r="AR92" i="10" s="1"/>
  <c r="AS92" i="10" s="1"/>
  <c r="AT92" i="10" s="1"/>
  <c r="AU92" i="10" s="1"/>
  <c r="AV92" i="10" s="1"/>
  <c r="AW92" i="10" s="1"/>
  <c r="AX92" i="10" s="1"/>
  <c r="AY92" i="10" s="1"/>
  <c r="AZ92" i="10" s="1"/>
  <c r="BA92" i="10" s="1"/>
  <c r="BB92" i="10" s="1"/>
  <c r="BC92" i="10" s="1"/>
  <c r="BD92" i="10" s="1"/>
  <c r="BE92" i="10" s="1"/>
  <c r="BF92" i="10" s="1"/>
  <c r="BG92" i="10" s="1"/>
  <c r="BH92" i="10" s="1"/>
  <c r="BI92" i="10" s="1"/>
  <c r="BJ92" i="10" s="1"/>
  <c r="BK92" i="10" s="1"/>
  <c r="BL92" i="10" s="1"/>
  <c r="BM92" i="10" s="1"/>
  <c r="BN92" i="10" s="1"/>
  <c r="BO92" i="10" s="1"/>
  <c r="BP92" i="10" s="1"/>
  <c r="BQ92" i="10" s="1"/>
  <c r="BR92" i="10" s="1"/>
  <c r="BS92" i="10" s="1"/>
  <c r="BT92" i="10" s="1"/>
  <c r="BU92" i="10" s="1"/>
  <c r="BV92" i="10" s="1"/>
  <c r="BW92" i="10" s="1"/>
  <c r="BX92" i="10" s="1"/>
  <c r="BY92" i="10" s="1"/>
  <c r="BZ92" i="10" s="1"/>
  <c r="CA92" i="10" s="1"/>
  <c r="CB92" i="10" s="1"/>
  <c r="CC92" i="10" s="1"/>
  <c r="NF92" i="10"/>
  <c r="NG92" i="10" s="1"/>
  <c r="NH92" i="10" s="1"/>
  <c r="NI92" i="10" s="1"/>
  <c r="NJ92" i="10" s="1"/>
  <c r="NK92" i="10" s="1"/>
  <c r="NL92" i="10" s="1"/>
  <c r="NM92" i="10" s="1"/>
  <c r="NN92" i="10" s="1"/>
  <c r="NO92" i="10" s="1"/>
  <c r="NP92" i="10" s="1"/>
  <c r="NQ92" i="10" s="1"/>
  <c r="NR92" i="10" s="1"/>
  <c r="NS92" i="10" s="1"/>
  <c r="NT92" i="10" s="1"/>
  <c r="NU92" i="10" s="1"/>
  <c r="NV92" i="10" s="1"/>
  <c r="NW92" i="10" s="1"/>
  <c r="NX92" i="10" s="1"/>
  <c r="NY92" i="10" s="1"/>
  <c r="NZ92" i="10" s="1"/>
  <c r="OA92" i="10" s="1"/>
  <c r="OB92" i="10" s="1"/>
  <c r="OC92" i="10" s="1"/>
  <c r="OD92" i="10" s="1"/>
  <c r="OE92" i="10" s="1"/>
  <c r="OF92" i="10" s="1"/>
  <c r="OG92" i="10" s="1"/>
  <c r="OH92" i="10" s="1"/>
  <c r="OI92" i="10" s="1"/>
  <c r="OJ92" i="10" s="1"/>
  <c r="OK92" i="10" s="1"/>
  <c r="OL92" i="10" s="1"/>
  <c r="OM92" i="10" s="1"/>
  <c r="ON92" i="10" s="1"/>
  <c r="OO92" i="10" s="1"/>
  <c r="OP92" i="10" s="1"/>
  <c r="OQ92" i="10" s="1"/>
  <c r="OR92" i="10" s="1"/>
  <c r="OS92" i="10" s="1"/>
  <c r="OT92" i="10" s="1"/>
  <c r="OU92" i="10" s="1"/>
  <c r="OV92" i="10" s="1"/>
  <c r="OW92" i="10" s="1"/>
  <c r="OX92" i="10" s="1"/>
  <c r="OY92" i="10" s="1"/>
  <c r="OZ92" i="10" s="1"/>
  <c r="PA92" i="10" s="1"/>
  <c r="PB92" i="10" s="1"/>
  <c r="PC92" i="10" s="1"/>
  <c r="PD92" i="10" s="1"/>
  <c r="PE92" i="10" s="1"/>
  <c r="PF92" i="10" s="1"/>
  <c r="PG92" i="10" s="1"/>
  <c r="PH92" i="10" s="1"/>
  <c r="PI92" i="10" s="1"/>
  <c r="PJ92" i="10" s="1"/>
  <c r="PK92" i="10" s="1"/>
  <c r="PL92" i="10" s="1"/>
  <c r="PM92" i="10" s="1"/>
  <c r="PN92" i="10" s="1"/>
  <c r="PO92" i="10" s="1"/>
  <c r="PP92" i="10" s="1"/>
  <c r="PQ92" i="10" s="1"/>
  <c r="PR92" i="10" s="1"/>
  <c r="PS92" i="10" s="1"/>
  <c r="PT92" i="10" s="1"/>
  <c r="PU92" i="10" s="1"/>
  <c r="PV92" i="10" s="1"/>
  <c r="PW92" i="10" s="1"/>
  <c r="PX92" i="10" s="1"/>
  <c r="PY92" i="10" s="1"/>
  <c r="PZ92" i="10" s="1"/>
  <c r="C93" i="10"/>
  <c r="DX92" i="10"/>
  <c r="DY92" i="10" s="1"/>
  <c r="DZ92" i="10" s="1"/>
  <c r="EA92" i="10" s="1"/>
  <c r="EB92" i="10" s="1"/>
  <c r="EC92" i="10" s="1"/>
  <c r="ED92" i="10" s="1"/>
  <c r="EE92" i="10" s="1"/>
  <c r="EF92" i="10" s="1"/>
  <c r="EG92" i="10" s="1"/>
  <c r="EH92" i="10" s="1"/>
  <c r="EI92" i="10" s="1"/>
  <c r="EJ92" i="10" s="1"/>
  <c r="EK92" i="10" s="1"/>
  <c r="EL92" i="10" s="1"/>
  <c r="EM92" i="10" s="1"/>
  <c r="EN92" i="10" s="1"/>
  <c r="EO92" i="10" s="1"/>
  <c r="EP92" i="10" s="1"/>
  <c r="EQ92" i="10" s="1"/>
  <c r="ER92" i="10" s="1"/>
  <c r="ES92" i="10" s="1"/>
  <c r="ET92" i="10" s="1"/>
  <c r="EU92" i="10" s="1"/>
  <c r="EV92" i="10" s="1"/>
  <c r="EW92" i="10" s="1"/>
  <c r="EX92" i="10" s="1"/>
  <c r="EY92" i="10" s="1"/>
  <c r="EZ92" i="10" s="1"/>
  <c r="FA92" i="10" s="1"/>
  <c r="FB92" i="10" s="1"/>
  <c r="FC92" i="10" s="1"/>
  <c r="FD92" i="10" s="1"/>
  <c r="FE92" i="10" s="1"/>
  <c r="FF92" i="10" s="1"/>
  <c r="FG92" i="10" s="1"/>
  <c r="FH92" i="10" s="1"/>
  <c r="FI92" i="10" s="1"/>
  <c r="FJ92" i="10" s="1"/>
  <c r="FK92" i="10" s="1"/>
  <c r="FL92" i="10" s="1"/>
  <c r="FM92" i="10" s="1"/>
  <c r="FN92" i="10" s="1"/>
  <c r="FO92" i="10" s="1"/>
  <c r="FP92" i="10" s="1"/>
  <c r="FQ92" i="10" s="1"/>
  <c r="FR92" i="10" s="1"/>
  <c r="FS92" i="10" s="1"/>
  <c r="FT92" i="10" s="1"/>
  <c r="FU92" i="10" s="1"/>
  <c r="FV92" i="10" s="1"/>
  <c r="FW92" i="10" s="1"/>
  <c r="FX92" i="10" s="1"/>
  <c r="FY92" i="10" s="1"/>
  <c r="FZ92" i="10" s="1"/>
  <c r="GA92" i="10" s="1"/>
  <c r="GB92" i="10" s="1"/>
  <c r="GC92" i="10" s="1"/>
  <c r="GD92" i="10" s="1"/>
  <c r="GE92" i="10" s="1"/>
  <c r="GF92" i="10" s="1"/>
  <c r="GG92" i="10" s="1"/>
  <c r="GH92" i="10" s="1"/>
  <c r="GI92" i="10" s="1"/>
  <c r="GJ92" i="10" s="1"/>
  <c r="GK92" i="10" s="1"/>
  <c r="GL92" i="10" s="1"/>
  <c r="GM92" i="10" s="1"/>
  <c r="GN92" i="10" s="1"/>
  <c r="GO92" i="10" s="1"/>
  <c r="GP92" i="10" s="1"/>
  <c r="GQ92" i="10" s="1"/>
  <c r="GR92" i="10" s="1"/>
  <c r="RW92" i="10"/>
  <c r="RX92" i="10" s="1"/>
  <c r="RY92" i="10" s="1"/>
  <c r="RZ92" i="10" s="1"/>
  <c r="SA92" i="10" s="1"/>
  <c r="SB92" i="10" s="1"/>
  <c r="SC92" i="10" s="1"/>
  <c r="SD92" i="10" s="1"/>
  <c r="SE92" i="10" s="1"/>
  <c r="SF92" i="10" s="1"/>
  <c r="SG92" i="10" s="1"/>
  <c r="SH92" i="10" s="1"/>
  <c r="SI92" i="10" s="1"/>
  <c r="SJ92" i="10" s="1"/>
  <c r="SK92" i="10" s="1"/>
  <c r="SL92" i="10" s="1"/>
  <c r="SM92" i="10" s="1"/>
  <c r="SN92" i="10" s="1"/>
  <c r="SO92" i="10" s="1"/>
  <c r="SP92" i="10" s="1"/>
  <c r="SQ92" i="10" s="1"/>
  <c r="SR92" i="10" s="1"/>
  <c r="SS92" i="10" s="1"/>
  <c r="ST92" i="10" s="1"/>
  <c r="SU92" i="10" s="1"/>
  <c r="SV92" i="10" s="1"/>
  <c r="SW92" i="10" s="1"/>
  <c r="SX92" i="10" s="1"/>
  <c r="SY92" i="10" s="1"/>
  <c r="SZ92" i="10" s="1"/>
  <c r="TA92" i="10" s="1"/>
  <c r="TB92" i="10" s="1"/>
  <c r="TC92" i="10" s="1"/>
  <c r="TD92" i="10" s="1"/>
  <c r="TE92" i="10" s="1"/>
  <c r="TF92" i="10" s="1"/>
  <c r="TG92" i="10" s="1"/>
  <c r="TH92" i="10" s="1"/>
  <c r="TI92" i="10" s="1"/>
  <c r="TJ92" i="10" s="1"/>
  <c r="TK92" i="10" s="1"/>
  <c r="TL92" i="10" s="1"/>
  <c r="TM92" i="10" s="1"/>
  <c r="TN92" i="10" s="1"/>
  <c r="TO92" i="10" s="1"/>
  <c r="TP92" i="10" s="1"/>
  <c r="TQ92" i="10" s="1"/>
  <c r="TR92" i="10" s="1"/>
  <c r="TS92" i="10" s="1"/>
  <c r="TT92" i="10" s="1"/>
  <c r="TU92" i="10" s="1"/>
  <c r="TV92" i="10" s="1"/>
  <c r="TW92" i="10" s="1"/>
  <c r="TX92" i="10" s="1"/>
  <c r="TY92" i="10" s="1"/>
  <c r="TZ92" i="10" s="1"/>
  <c r="UA92" i="10" s="1"/>
  <c r="UB92" i="10" s="1"/>
  <c r="UC92" i="10" s="1"/>
  <c r="UD92" i="10" s="1"/>
  <c r="UE92" i="10" s="1"/>
  <c r="UF92" i="10" s="1"/>
  <c r="UG92" i="10" s="1"/>
  <c r="UH92" i="10" s="1"/>
  <c r="UI92" i="10" s="1"/>
  <c r="UJ92" i="10" s="1"/>
  <c r="UK92" i="10" s="1"/>
  <c r="UL92" i="10" s="1"/>
  <c r="UM92" i="10" s="1"/>
  <c r="UN92" i="10" s="1"/>
  <c r="UO92" i="10" s="1"/>
  <c r="UP92" i="10" s="1"/>
  <c r="UQ92" i="10" s="1"/>
  <c r="UR92" i="10" s="1"/>
  <c r="US92" i="10" s="1"/>
  <c r="UT92" i="10" s="1"/>
  <c r="UU92" i="10" s="1"/>
  <c r="UV92" i="10" s="1"/>
  <c r="UW92" i="10" s="1"/>
  <c r="UX92" i="10" s="1"/>
  <c r="UY92" i="10" s="1"/>
  <c r="UZ92" i="10" s="1"/>
  <c r="VA92" i="10" s="1"/>
  <c r="VB92" i="10" s="1"/>
  <c r="VC92" i="10" s="1"/>
  <c r="VD92" i="10" s="1"/>
  <c r="VE92" i="10" s="1"/>
  <c r="VF92" i="10" s="1"/>
  <c r="VG92" i="10" s="1"/>
  <c r="VH92" i="10" s="1"/>
  <c r="VI92" i="10" s="1"/>
  <c r="VJ92" i="10" s="1"/>
  <c r="VK92" i="10" s="1"/>
  <c r="VL92" i="10" s="1"/>
  <c r="VM92" i="10" s="1"/>
  <c r="VN92" i="10" s="1"/>
  <c r="VO92" i="10" s="1"/>
  <c r="VP92" i="10" s="1"/>
  <c r="VQ92" i="10" s="1"/>
  <c r="VR92" i="10" s="1"/>
  <c r="VS92" i="10" s="1"/>
  <c r="VT92" i="10" s="1"/>
  <c r="VU92" i="10" s="1"/>
  <c r="VV92" i="10" s="1"/>
  <c r="VW92" i="10" s="1"/>
  <c r="VX92" i="10" s="1"/>
  <c r="VY92" i="10" s="1"/>
  <c r="VZ92" i="10" s="1"/>
  <c r="WA92" i="10" s="1"/>
  <c r="WB92" i="10" s="1"/>
  <c r="WC92" i="10" s="1"/>
  <c r="WD92" i="10" s="1"/>
  <c r="WE92" i="10" s="1"/>
  <c r="WF92" i="10" s="1"/>
  <c r="WG92" i="10" s="1"/>
  <c r="WH92" i="10" s="1"/>
  <c r="WI92" i="10" s="1"/>
  <c r="WJ92" i="10" s="1"/>
  <c r="WK92" i="10" s="1"/>
  <c r="WL92" i="10" s="1"/>
  <c r="EY66" i="10"/>
  <c r="UP23" i="10"/>
  <c r="UR19" i="10"/>
  <c r="UL27" i="10"/>
  <c r="UJ29" i="10"/>
  <c r="UN25" i="10"/>
  <c r="Y122" i="8" l="1"/>
  <c r="G93" i="10"/>
  <c r="H93" i="10" s="1"/>
  <c r="I93" i="10" s="1"/>
  <c r="J93" i="10" s="1"/>
  <c r="K93" i="10" s="1"/>
  <c r="L93" i="10" s="1"/>
  <c r="M93" i="10" s="1"/>
  <c r="N93" i="10" s="1"/>
  <c r="O93" i="10" s="1"/>
  <c r="P93" i="10" s="1"/>
  <c r="Q93" i="10" s="1"/>
  <c r="R93" i="10" s="1"/>
  <c r="S93" i="10" s="1"/>
  <c r="T93" i="10" s="1"/>
  <c r="U93" i="10" s="1"/>
  <c r="V93" i="10" s="1"/>
  <c r="W93" i="10" s="1"/>
  <c r="X93" i="10" s="1"/>
  <c r="Y93" i="10" s="1"/>
  <c r="Z93" i="10" s="1"/>
  <c r="AA93" i="10" s="1"/>
  <c r="AB93" i="10" s="1"/>
  <c r="AC93" i="10" s="1"/>
  <c r="AD93" i="10" s="1"/>
  <c r="AE93" i="10" s="1"/>
  <c r="AF93" i="10" s="1"/>
  <c r="AG93" i="10" s="1"/>
  <c r="AH93" i="10" s="1"/>
  <c r="AI93" i="10" s="1"/>
  <c r="AJ93" i="10" s="1"/>
  <c r="AK93" i="10" s="1"/>
  <c r="AL93" i="10" s="1"/>
  <c r="AM93" i="10" s="1"/>
  <c r="AN93" i="10" s="1"/>
  <c r="AO93" i="10" s="1"/>
  <c r="AP93" i="10" s="1"/>
  <c r="AQ93" i="10" s="1"/>
  <c r="AR93" i="10" s="1"/>
  <c r="AS93" i="10" s="1"/>
  <c r="AT93" i="10" s="1"/>
  <c r="AU93" i="10" s="1"/>
  <c r="AV93" i="10" s="1"/>
  <c r="AW93" i="10" s="1"/>
  <c r="AX93" i="10" s="1"/>
  <c r="AY93" i="10" s="1"/>
  <c r="AZ93" i="10" s="1"/>
  <c r="BA93" i="10" s="1"/>
  <c r="BB93" i="10" s="1"/>
  <c r="BC93" i="10" s="1"/>
  <c r="BD93" i="10" s="1"/>
  <c r="BE93" i="10" s="1"/>
  <c r="BF93" i="10" s="1"/>
  <c r="BG93" i="10" s="1"/>
  <c r="BH93" i="10" s="1"/>
  <c r="BI93" i="10" s="1"/>
  <c r="BJ93" i="10" s="1"/>
  <c r="BK93" i="10" s="1"/>
  <c r="BL93" i="10" s="1"/>
  <c r="BM93" i="10" s="1"/>
  <c r="BN93" i="10" s="1"/>
  <c r="BO93" i="10" s="1"/>
  <c r="BP93" i="10" s="1"/>
  <c r="BQ93" i="10" s="1"/>
  <c r="BR93" i="10" s="1"/>
  <c r="BS93" i="10" s="1"/>
  <c r="BT93" i="10" s="1"/>
  <c r="BU93" i="10" s="1"/>
  <c r="BV93" i="10" s="1"/>
  <c r="BW93" i="10" s="1"/>
  <c r="BX93" i="10" s="1"/>
  <c r="BY93" i="10" s="1"/>
  <c r="BZ93" i="10" s="1"/>
  <c r="CA93" i="10" s="1"/>
  <c r="CB93" i="10" s="1"/>
  <c r="CC93" i="10" s="1"/>
  <c r="CD93" i="10" s="1"/>
  <c r="RW93" i="10"/>
  <c r="RX93" i="10" s="1"/>
  <c r="RY93" i="10" s="1"/>
  <c r="RZ93" i="10" s="1"/>
  <c r="SA93" i="10" s="1"/>
  <c r="SB93" i="10" s="1"/>
  <c r="SC93" i="10" s="1"/>
  <c r="SD93" i="10" s="1"/>
  <c r="SE93" i="10" s="1"/>
  <c r="SF93" i="10" s="1"/>
  <c r="SG93" i="10" s="1"/>
  <c r="SH93" i="10" s="1"/>
  <c r="SI93" i="10" s="1"/>
  <c r="SJ93" i="10" s="1"/>
  <c r="SK93" i="10" s="1"/>
  <c r="SL93" i="10" s="1"/>
  <c r="SM93" i="10" s="1"/>
  <c r="SN93" i="10" s="1"/>
  <c r="SO93" i="10" s="1"/>
  <c r="SP93" i="10" s="1"/>
  <c r="SQ93" i="10" s="1"/>
  <c r="SR93" i="10" s="1"/>
  <c r="SS93" i="10" s="1"/>
  <c r="ST93" i="10" s="1"/>
  <c r="SU93" i="10" s="1"/>
  <c r="SV93" i="10" s="1"/>
  <c r="SW93" i="10" s="1"/>
  <c r="SX93" i="10" s="1"/>
  <c r="SY93" i="10" s="1"/>
  <c r="SZ93" i="10" s="1"/>
  <c r="TA93" i="10" s="1"/>
  <c r="TB93" i="10" s="1"/>
  <c r="TC93" i="10" s="1"/>
  <c r="TD93" i="10" s="1"/>
  <c r="TE93" i="10" s="1"/>
  <c r="TF93" i="10" s="1"/>
  <c r="TG93" i="10" s="1"/>
  <c r="TH93" i="10" s="1"/>
  <c r="TI93" i="10" s="1"/>
  <c r="TJ93" i="10" s="1"/>
  <c r="TK93" i="10" s="1"/>
  <c r="TL93" i="10" s="1"/>
  <c r="TM93" i="10" s="1"/>
  <c r="TN93" i="10" s="1"/>
  <c r="TO93" i="10" s="1"/>
  <c r="TP93" i="10" s="1"/>
  <c r="TQ93" i="10" s="1"/>
  <c r="TR93" i="10" s="1"/>
  <c r="TS93" i="10" s="1"/>
  <c r="TT93" i="10" s="1"/>
  <c r="TU93" i="10" s="1"/>
  <c r="TV93" i="10" s="1"/>
  <c r="TW93" i="10" s="1"/>
  <c r="TX93" i="10" s="1"/>
  <c r="TY93" i="10" s="1"/>
  <c r="TZ93" i="10" s="1"/>
  <c r="UA93" i="10" s="1"/>
  <c r="UB93" i="10" s="1"/>
  <c r="UC93" i="10" s="1"/>
  <c r="UD93" i="10" s="1"/>
  <c r="UE93" i="10" s="1"/>
  <c r="UF93" i="10" s="1"/>
  <c r="UG93" i="10" s="1"/>
  <c r="UH93" i="10" s="1"/>
  <c r="UI93" i="10" s="1"/>
  <c r="UJ93" i="10" s="1"/>
  <c r="UK93" i="10" s="1"/>
  <c r="UL93" i="10" s="1"/>
  <c r="UM93" i="10" s="1"/>
  <c r="UN93" i="10" s="1"/>
  <c r="UO93" i="10" s="1"/>
  <c r="UP93" i="10" s="1"/>
  <c r="UQ93" i="10" s="1"/>
  <c r="UR93" i="10" s="1"/>
  <c r="US93" i="10" s="1"/>
  <c r="UT93" i="10" s="1"/>
  <c r="UU93" i="10" s="1"/>
  <c r="UV93" i="10" s="1"/>
  <c r="UW93" i="10" s="1"/>
  <c r="UX93" i="10" s="1"/>
  <c r="UY93" i="10" s="1"/>
  <c r="UZ93" i="10" s="1"/>
  <c r="VA93" i="10" s="1"/>
  <c r="VB93" i="10" s="1"/>
  <c r="VC93" i="10" s="1"/>
  <c r="VD93" i="10" s="1"/>
  <c r="VE93" i="10" s="1"/>
  <c r="VF93" i="10" s="1"/>
  <c r="VG93" i="10" s="1"/>
  <c r="VH93" i="10" s="1"/>
  <c r="VI93" i="10" s="1"/>
  <c r="VJ93" i="10" s="1"/>
  <c r="VK93" i="10" s="1"/>
  <c r="VL93" i="10" s="1"/>
  <c r="VM93" i="10" s="1"/>
  <c r="VN93" i="10" s="1"/>
  <c r="VO93" i="10" s="1"/>
  <c r="VP93" i="10" s="1"/>
  <c r="VQ93" i="10" s="1"/>
  <c r="VR93" i="10" s="1"/>
  <c r="VS93" i="10" s="1"/>
  <c r="VT93" i="10" s="1"/>
  <c r="VU93" i="10" s="1"/>
  <c r="VV93" i="10" s="1"/>
  <c r="VW93" i="10" s="1"/>
  <c r="VX93" i="10" s="1"/>
  <c r="VY93" i="10" s="1"/>
  <c r="VZ93" i="10" s="1"/>
  <c r="WA93" i="10" s="1"/>
  <c r="WB93" i="10" s="1"/>
  <c r="WC93" i="10" s="1"/>
  <c r="WD93" i="10" s="1"/>
  <c r="WE93" i="10" s="1"/>
  <c r="WF93" i="10" s="1"/>
  <c r="WG93" i="10" s="1"/>
  <c r="WH93" i="10" s="1"/>
  <c r="WI93" i="10" s="1"/>
  <c r="WJ93" i="10" s="1"/>
  <c r="WK93" i="10" s="1"/>
  <c r="WL93" i="10" s="1"/>
  <c r="DX93" i="10"/>
  <c r="DY93" i="10" s="1"/>
  <c r="DZ93" i="10" s="1"/>
  <c r="EA93" i="10" s="1"/>
  <c r="EB93" i="10" s="1"/>
  <c r="EC93" i="10" s="1"/>
  <c r="ED93" i="10" s="1"/>
  <c r="EE93" i="10" s="1"/>
  <c r="EF93" i="10" s="1"/>
  <c r="EG93" i="10" s="1"/>
  <c r="EH93" i="10" s="1"/>
  <c r="EI93" i="10" s="1"/>
  <c r="EJ93" i="10" s="1"/>
  <c r="EK93" i="10" s="1"/>
  <c r="EL93" i="10" s="1"/>
  <c r="EM93" i="10" s="1"/>
  <c r="EN93" i="10" s="1"/>
  <c r="EO93" i="10" s="1"/>
  <c r="EP93" i="10" s="1"/>
  <c r="EQ93" i="10" s="1"/>
  <c r="ER93" i="10" s="1"/>
  <c r="ES93" i="10" s="1"/>
  <c r="ET93" i="10" s="1"/>
  <c r="EU93" i="10" s="1"/>
  <c r="EV93" i="10" s="1"/>
  <c r="EW93" i="10" s="1"/>
  <c r="EX93" i="10" s="1"/>
  <c r="EY93" i="10" s="1"/>
  <c r="EZ93" i="10" s="1"/>
  <c r="FA93" i="10" s="1"/>
  <c r="FB93" i="10" s="1"/>
  <c r="FC93" i="10" s="1"/>
  <c r="FD93" i="10" s="1"/>
  <c r="FE93" i="10" s="1"/>
  <c r="FF93" i="10" s="1"/>
  <c r="FG93" i="10" s="1"/>
  <c r="FH93" i="10" s="1"/>
  <c r="FI93" i="10" s="1"/>
  <c r="FJ93" i="10" s="1"/>
  <c r="FK93" i="10" s="1"/>
  <c r="FL93" i="10" s="1"/>
  <c r="FM93" i="10" s="1"/>
  <c r="FN93" i="10" s="1"/>
  <c r="FO93" i="10" s="1"/>
  <c r="FP93" i="10" s="1"/>
  <c r="FQ93" i="10" s="1"/>
  <c r="FR93" i="10" s="1"/>
  <c r="FS93" i="10" s="1"/>
  <c r="FT93" i="10" s="1"/>
  <c r="FU93" i="10" s="1"/>
  <c r="FV93" i="10" s="1"/>
  <c r="FW93" i="10" s="1"/>
  <c r="FX93" i="10" s="1"/>
  <c r="FY93" i="10" s="1"/>
  <c r="FZ93" i="10" s="1"/>
  <c r="GA93" i="10" s="1"/>
  <c r="GB93" i="10" s="1"/>
  <c r="GC93" i="10" s="1"/>
  <c r="GD93" i="10" s="1"/>
  <c r="GE93" i="10" s="1"/>
  <c r="GF93" i="10" s="1"/>
  <c r="GG93" i="10" s="1"/>
  <c r="GH93" i="10" s="1"/>
  <c r="GI93" i="10" s="1"/>
  <c r="GJ93" i="10" s="1"/>
  <c r="GK93" i="10" s="1"/>
  <c r="GL93" i="10" s="1"/>
  <c r="GM93" i="10" s="1"/>
  <c r="GN93" i="10" s="1"/>
  <c r="GO93" i="10" s="1"/>
  <c r="GP93" i="10" s="1"/>
  <c r="GQ93" i="10" s="1"/>
  <c r="GR93" i="10" s="1"/>
  <c r="GS93" i="10" s="1"/>
  <c r="C94" i="10"/>
  <c r="NF93" i="10"/>
  <c r="NG93" i="10" s="1"/>
  <c r="NH93" i="10" s="1"/>
  <c r="NI93" i="10" s="1"/>
  <c r="NJ93" i="10" s="1"/>
  <c r="NK93" i="10" s="1"/>
  <c r="NL93" i="10" s="1"/>
  <c r="NM93" i="10" s="1"/>
  <c r="NN93" i="10" s="1"/>
  <c r="NO93" i="10" s="1"/>
  <c r="NP93" i="10" s="1"/>
  <c r="NQ93" i="10" s="1"/>
  <c r="NR93" i="10" s="1"/>
  <c r="NS93" i="10" s="1"/>
  <c r="NT93" i="10" s="1"/>
  <c r="NU93" i="10" s="1"/>
  <c r="NV93" i="10" s="1"/>
  <c r="NW93" i="10" s="1"/>
  <c r="NX93" i="10" s="1"/>
  <c r="NY93" i="10" s="1"/>
  <c r="NZ93" i="10" s="1"/>
  <c r="OA93" i="10" s="1"/>
  <c r="OB93" i="10" s="1"/>
  <c r="OC93" i="10" s="1"/>
  <c r="OD93" i="10" s="1"/>
  <c r="OE93" i="10" s="1"/>
  <c r="OF93" i="10" s="1"/>
  <c r="OG93" i="10" s="1"/>
  <c r="OH93" i="10" s="1"/>
  <c r="OI93" i="10" s="1"/>
  <c r="OJ93" i="10" s="1"/>
  <c r="OK93" i="10" s="1"/>
  <c r="OL93" i="10" s="1"/>
  <c r="OM93" i="10" s="1"/>
  <c r="ON93" i="10" s="1"/>
  <c r="OO93" i="10" s="1"/>
  <c r="OP93" i="10" s="1"/>
  <c r="OQ93" i="10" s="1"/>
  <c r="OR93" i="10" s="1"/>
  <c r="OS93" i="10" s="1"/>
  <c r="OT93" i="10" s="1"/>
  <c r="OU93" i="10" s="1"/>
  <c r="OV93" i="10" s="1"/>
  <c r="OW93" i="10" s="1"/>
  <c r="OX93" i="10" s="1"/>
  <c r="OY93" i="10" s="1"/>
  <c r="OZ93" i="10" s="1"/>
  <c r="PA93" i="10" s="1"/>
  <c r="PB93" i="10" s="1"/>
  <c r="PC93" i="10" s="1"/>
  <c r="PD93" i="10" s="1"/>
  <c r="PE93" i="10" s="1"/>
  <c r="PF93" i="10" s="1"/>
  <c r="PG93" i="10" s="1"/>
  <c r="PH93" i="10" s="1"/>
  <c r="PI93" i="10" s="1"/>
  <c r="PJ93" i="10" s="1"/>
  <c r="PK93" i="10" s="1"/>
  <c r="PL93" i="10" s="1"/>
  <c r="PM93" i="10" s="1"/>
  <c r="PN93" i="10" s="1"/>
  <c r="PO93" i="10" s="1"/>
  <c r="PP93" i="10" s="1"/>
  <c r="PQ93" i="10" s="1"/>
  <c r="PR93" i="10" s="1"/>
  <c r="PS93" i="10" s="1"/>
  <c r="PT93" i="10" s="1"/>
  <c r="PU93" i="10" s="1"/>
  <c r="PV93" i="10" s="1"/>
  <c r="PW93" i="10" s="1"/>
  <c r="PX93" i="10" s="1"/>
  <c r="PY93" i="10" s="1"/>
  <c r="PZ93" i="10" s="1"/>
  <c r="QA93" i="10" s="1"/>
  <c r="IO93" i="10"/>
  <c r="IP93" i="10" s="1"/>
  <c r="IQ93" i="10" s="1"/>
  <c r="IR93" i="10" s="1"/>
  <c r="IS93" i="10" s="1"/>
  <c r="IT93" i="10" s="1"/>
  <c r="IU93" i="10" s="1"/>
  <c r="IV93" i="10" s="1"/>
  <c r="IW93" i="10" s="1"/>
  <c r="IX93" i="10" s="1"/>
  <c r="IY93" i="10" s="1"/>
  <c r="IZ93" i="10" s="1"/>
  <c r="JA93" i="10" s="1"/>
  <c r="JB93" i="10" s="1"/>
  <c r="JC93" i="10" s="1"/>
  <c r="JD93" i="10" s="1"/>
  <c r="JE93" i="10" s="1"/>
  <c r="JF93" i="10" s="1"/>
  <c r="JG93" i="10" s="1"/>
  <c r="JH93" i="10" s="1"/>
  <c r="JI93" i="10" s="1"/>
  <c r="JJ93" i="10" s="1"/>
  <c r="JK93" i="10" s="1"/>
  <c r="JL93" i="10" s="1"/>
  <c r="JM93" i="10" s="1"/>
  <c r="JN93" i="10" s="1"/>
  <c r="JO93" i="10" s="1"/>
  <c r="JP93" i="10" s="1"/>
  <c r="JQ93" i="10" s="1"/>
  <c r="JR93" i="10" s="1"/>
  <c r="JS93" i="10" s="1"/>
  <c r="JT93" i="10" s="1"/>
  <c r="JU93" i="10" s="1"/>
  <c r="JV93" i="10" s="1"/>
  <c r="JW93" i="10" s="1"/>
  <c r="JX93" i="10" s="1"/>
  <c r="JY93" i="10" s="1"/>
  <c r="JZ93" i="10" s="1"/>
  <c r="KA93" i="10" s="1"/>
  <c r="KB93" i="10" s="1"/>
  <c r="KC93" i="10" s="1"/>
  <c r="KD93" i="10" s="1"/>
  <c r="KE93" i="10" s="1"/>
  <c r="KF93" i="10" s="1"/>
  <c r="KG93" i="10" s="1"/>
  <c r="KH93" i="10" s="1"/>
  <c r="KI93" i="10" s="1"/>
  <c r="KJ93" i="10" s="1"/>
  <c r="KK93" i="10" s="1"/>
  <c r="KL93" i="10" s="1"/>
  <c r="KM93" i="10" s="1"/>
  <c r="KN93" i="10" s="1"/>
  <c r="KO93" i="10" s="1"/>
  <c r="KP93" i="10" s="1"/>
  <c r="KQ93" i="10" s="1"/>
  <c r="KR93" i="10" s="1"/>
  <c r="KS93" i="10" s="1"/>
  <c r="KT93" i="10" s="1"/>
  <c r="KU93" i="10" s="1"/>
  <c r="KV93" i="10" s="1"/>
  <c r="KW93" i="10" s="1"/>
  <c r="KX93" i="10" s="1"/>
  <c r="KY93" i="10" s="1"/>
  <c r="KZ93" i="10" s="1"/>
  <c r="LA93" i="10" s="1"/>
  <c r="LB93" i="10" s="1"/>
  <c r="LC93" i="10" s="1"/>
  <c r="LD93" i="10" s="1"/>
  <c r="LE93" i="10" s="1"/>
  <c r="LF93" i="10" s="1"/>
  <c r="LG93" i="10" s="1"/>
  <c r="LH93" i="10" s="1"/>
  <c r="LI93" i="10" s="1"/>
  <c r="LJ93" i="10" s="1"/>
  <c r="EZ66" i="10"/>
  <c r="UO25" i="10"/>
  <c r="UM27" i="10"/>
  <c r="US19" i="10"/>
  <c r="UK29" i="10"/>
  <c r="UQ23" i="10"/>
  <c r="Z122" i="8" l="1"/>
  <c r="FA66" i="10"/>
  <c r="NF94" i="10"/>
  <c r="NG94" i="10" s="1"/>
  <c r="NH94" i="10" s="1"/>
  <c r="NI94" i="10" s="1"/>
  <c r="NJ94" i="10" s="1"/>
  <c r="NK94" i="10" s="1"/>
  <c r="NL94" i="10" s="1"/>
  <c r="NM94" i="10" s="1"/>
  <c r="NN94" i="10" s="1"/>
  <c r="NO94" i="10" s="1"/>
  <c r="NP94" i="10" s="1"/>
  <c r="NQ94" i="10" s="1"/>
  <c r="NR94" i="10" s="1"/>
  <c r="NS94" i="10" s="1"/>
  <c r="NT94" i="10" s="1"/>
  <c r="NU94" i="10" s="1"/>
  <c r="NV94" i="10" s="1"/>
  <c r="NW94" i="10" s="1"/>
  <c r="NX94" i="10" s="1"/>
  <c r="NY94" i="10" s="1"/>
  <c r="NZ94" i="10" s="1"/>
  <c r="OA94" i="10" s="1"/>
  <c r="OB94" i="10" s="1"/>
  <c r="OC94" i="10" s="1"/>
  <c r="OD94" i="10" s="1"/>
  <c r="OE94" i="10" s="1"/>
  <c r="OF94" i="10" s="1"/>
  <c r="OG94" i="10" s="1"/>
  <c r="OH94" i="10" s="1"/>
  <c r="OI94" i="10" s="1"/>
  <c r="OJ94" i="10" s="1"/>
  <c r="OK94" i="10" s="1"/>
  <c r="OL94" i="10" s="1"/>
  <c r="OM94" i="10" s="1"/>
  <c r="ON94" i="10" s="1"/>
  <c r="OO94" i="10" s="1"/>
  <c r="OP94" i="10" s="1"/>
  <c r="OQ94" i="10" s="1"/>
  <c r="OR94" i="10" s="1"/>
  <c r="OS94" i="10" s="1"/>
  <c r="OT94" i="10" s="1"/>
  <c r="OU94" i="10" s="1"/>
  <c r="OV94" i="10" s="1"/>
  <c r="OW94" i="10" s="1"/>
  <c r="OX94" i="10" s="1"/>
  <c r="OY94" i="10" s="1"/>
  <c r="OZ94" i="10" s="1"/>
  <c r="PA94" i="10" s="1"/>
  <c r="PB94" i="10" s="1"/>
  <c r="PC94" i="10" s="1"/>
  <c r="PD94" i="10" s="1"/>
  <c r="PE94" i="10" s="1"/>
  <c r="PF94" i="10" s="1"/>
  <c r="PG94" i="10" s="1"/>
  <c r="PH94" i="10" s="1"/>
  <c r="PI94" i="10" s="1"/>
  <c r="PJ94" i="10" s="1"/>
  <c r="PK94" i="10" s="1"/>
  <c r="PL94" i="10" s="1"/>
  <c r="PM94" i="10" s="1"/>
  <c r="PN94" i="10" s="1"/>
  <c r="PO94" i="10" s="1"/>
  <c r="PP94" i="10" s="1"/>
  <c r="PQ94" i="10" s="1"/>
  <c r="PR94" i="10" s="1"/>
  <c r="PS94" i="10" s="1"/>
  <c r="PT94" i="10" s="1"/>
  <c r="PU94" i="10" s="1"/>
  <c r="PV94" i="10" s="1"/>
  <c r="PW94" i="10" s="1"/>
  <c r="PX94" i="10" s="1"/>
  <c r="PY94" i="10" s="1"/>
  <c r="PZ94" i="10" s="1"/>
  <c r="QA94" i="10" s="1"/>
  <c r="QB94" i="10" s="1"/>
  <c r="IO94" i="10"/>
  <c r="IP94" i="10" s="1"/>
  <c r="IQ94" i="10" s="1"/>
  <c r="IR94" i="10" s="1"/>
  <c r="IS94" i="10" s="1"/>
  <c r="IT94" i="10" s="1"/>
  <c r="IU94" i="10" s="1"/>
  <c r="IV94" i="10" s="1"/>
  <c r="IW94" i="10" s="1"/>
  <c r="IX94" i="10" s="1"/>
  <c r="IY94" i="10" s="1"/>
  <c r="IZ94" i="10" s="1"/>
  <c r="JA94" i="10" s="1"/>
  <c r="JB94" i="10" s="1"/>
  <c r="JC94" i="10" s="1"/>
  <c r="JD94" i="10" s="1"/>
  <c r="JE94" i="10" s="1"/>
  <c r="JF94" i="10" s="1"/>
  <c r="JG94" i="10" s="1"/>
  <c r="JH94" i="10" s="1"/>
  <c r="JI94" i="10" s="1"/>
  <c r="JJ94" i="10" s="1"/>
  <c r="JK94" i="10" s="1"/>
  <c r="JL94" i="10" s="1"/>
  <c r="JM94" i="10" s="1"/>
  <c r="JN94" i="10" s="1"/>
  <c r="JO94" i="10" s="1"/>
  <c r="JP94" i="10" s="1"/>
  <c r="JQ94" i="10" s="1"/>
  <c r="JR94" i="10" s="1"/>
  <c r="JS94" i="10" s="1"/>
  <c r="JT94" i="10" s="1"/>
  <c r="JU94" i="10" s="1"/>
  <c r="JV94" i="10" s="1"/>
  <c r="JW94" i="10" s="1"/>
  <c r="JX94" i="10" s="1"/>
  <c r="JY94" i="10" s="1"/>
  <c r="JZ94" i="10" s="1"/>
  <c r="KA94" i="10" s="1"/>
  <c r="KB94" i="10" s="1"/>
  <c r="KC94" i="10" s="1"/>
  <c r="KD94" i="10" s="1"/>
  <c r="KE94" i="10" s="1"/>
  <c r="KF94" i="10" s="1"/>
  <c r="KG94" i="10" s="1"/>
  <c r="KH94" i="10" s="1"/>
  <c r="KI94" i="10" s="1"/>
  <c r="KJ94" i="10" s="1"/>
  <c r="KK94" i="10" s="1"/>
  <c r="KL94" i="10" s="1"/>
  <c r="KM94" i="10" s="1"/>
  <c r="KN94" i="10" s="1"/>
  <c r="KO94" i="10" s="1"/>
  <c r="KP94" i="10" s="1"/>
  <c r="KQ94" i="10" s="1"/>
  <c r="KR94" i="10" s="1"/>
  <c r="KS94" i="10" s="1"/>
  <c r="KT94" i="10" s="1"/>
  <c r="KU94" i="10" s="1"/>
  <c r="KV94" i="10" s="1"/>
  <c r="KW94" i="10" s="1"/>
  <c r="KX94" i="10" s="1"/>
  <c r="KY94" i="10" s="1"/>
  <c r="KZ94" i="10" s="1"/>
  <c r="LA94" i="10" s="1"/>
  <c r="LB94" i="10" s="1"/>
  <c r="LC94" i="10" s="1"/>
  <c r="LD94" i="10" s="1"/>
  <c r="LE94" i="10" s="1"/>
  <c r="LF94" i="10" s="1"/>
  <c r="LG94" i="10" s="1"/>
  <c r="LH94" i="10" s="1"/>
  <c r="LI94" i="10" s="1"/>
  <c r="LJ94" i="10" s="1"/>
  <c r="LK94" i="10" s="1"/>
  <c r="G94" i="10"/>
  <c r="H94" i="10" s="1"/>
  <c r="I94" i="10" s="1"/>
  <c r="J94" i="10" s="1"/>
  <c r="K94" i="10" s="1"/>
  <c r="L94" i="10" s="1"/>
  <c r="M94" i="10" s="1"/>
  <c r="N94" i="10" s="1"/>
  <c r="O94" i="10" s="1"/>
  <c r="P94" i="10" s="1"/>
  <c r="Q94" i="10" s="1"/>
  <c r="R94" i="10" s="1"/>
  <c r="S94" i="10" s="1"/>
  <c r="T94" i="10" s="1"/>
  <c r="U94" i="10" s="1"/>
  <c r="V94" i="10" s="1"/>
  <c r="W94" i="10" s="1"/>
  <c r="X94" i="10" s="1"/>
  <c r="Y94" i="10" s="1"/>
  <c r="Z94" i="10" s="1"/>
  <c r="AA94" i="10" s="1"/>
  <c r="AB94" i="10" s="1"/>
  <c r="AC94" i="10" s="1"/>
  <c r="AD94" i="10" s="1"/>
  <c r="AE94" i="10" s="1"/>
  <c r="AF94" i="10" s="1"/>
  <c r="AG94" i="10" s="1"/>
  <c r="AH94" i="10" s="1"/>
  <c r="AI94" i="10" s="1"/>
  <c r="AJ94" i="10" s="1"/>
  <c r="AK94" i="10" s="1"/>
  <c r="AL94" i="10" s="1"/>
  <c r="AM94" i="10" s="1"/>
  <c r="AN94" i="10" s="1"/>
  <c r="AO94" i="10" s="1"/>
  <c r="AP94" i="10" s="1"/>
  <c r="AQ94" i="10" s="1"/>
  <c r="AR94" i="10" s="1"/>
  <c r="AS94" i="10" s="1"/>
  <c r="AT94" i="10" s="1"/>
  <c r="AU94" i="10" s="1"/>
  <c r="AV94" i="10" s="1"/>
  <c r="AW94" i="10" s="1"/>
  <c r="AX94" i="10" s="1"/>
  <c r="AY94" i="10" s="1"/>
  <c r="AZ94" i="10" s="1"/>
  <c r="BA94" i="10" s="1"/>
  <c r="BB94" i="10" s="1"/>
  <c r="BC94" i="10" s="1"/>
  <c r="BD94" i="10" s="1"/>
  <c r="BE94" i="10" s="1"/>
  <c r="BF94" i="10" s="1"/>
  <c r="BG94" i="10" s="1"/>
  <c r="BH94" i="10" s="1"/>
  <c r="BI94" i="10" s="1"/>
  <c r="BJ94" i="10" s="1"/>
  <c r="BK94" i="10" s="1"/>
  <c r="BL94" i="10" s="1"/>
  <c r="BM94" i="10" s="1"/>
  <c r="BN94" i="10" s="1"/>
  <c r="BO94" i="10" s="1"/>
  <c r="BP94" i="10" s="1"/>
  <c r="BQ94" i="10" s="1"/>
  <c r="BR94" i="10" s="1"/>
  <c r="BS94" i="10" s="1"/>
  <c r="BT94" i="10" s="1"/>
  <c r="BU94" i="10" s="1"/>
  <c r="BV94" i="10" s="1"/>
  <c r="BW94" i="10" s="1"/>
  <c r="BX94" i="10" s="1"/>
  <c r="BY94" i="10" s="1"/>
  <c r="BZ94" i="10" s="1"/>
  <c r="CA94" i="10" s="1"/>
  <c r="CB94" i="10" s="1"/>
  <c r="CC94" i="10" s="1"/>
  <c r="CD94" i="10" s="1"/>
  <c r="CE94" i="10" s="1"/>
  <c r="RW94" i="10"/>
  <c r="RX94" i="10" s="1"/>
  <c r="RY94" i="10" s="1"/>
  <c r="RZ94" i="10" s="1"/>
  <c r="SA94" i="10" s="1"/>
  <c r="SB94" i="10" s="1"/>
  <c r="SC94" i="10" s="1"/>
  <c r="SD94" i="10" s="1"/>
  <c r="SE94" i="10" s="1"/>
  <c r="SF94" i="10" s="1"/>
  <c r="SG94" i="10" s="1"/>
  <c r="SH94" i="10" s="1"/>
  <c r="SI94" i="10" s="1"/>
  <c r="SJ94" i="10" s="1"/>
  <c r="SK94" i="10" s="1"/>
  <c r="SL94" i="10" s="1"/>
  <c r="SM94" i="10" s="1"/>
  <c r="SN94" i="10" s="1"/>
  <c r="SO94" i="10" s="1"/>
  <c r="SP94" i="10" s="1"/>
  <c r="SQ94" i="10" s="1"/>
  <c r="SR94" i="10" s="1"/>
  <c r="SS94" i="10" s="1"/>
  <c r="ST94" i="10" s="1"/>
  <c r="SU94" i="10" s="1"/>
  <c r="SV94" i="10" s="1"/>
  <c r="SW94" i="10" s="1"/>
  <c r="SX94" i="10" s="1"/>
  <c r="SY94" i="10" s="1"/>
  <c r="SZ94" i="10" s="1"/>
  <c r="TA94" i="10" s="1"/>
  <c r="TB94" i="10" s="1"/>
  <c r="TC94" i="10" s="1"/>
  <c r="TD94" i="10" s="1"/>
  <c r="TE94" i="10" s="1"/>
  <c r="TF94" i="10" s="1"/>
  <c r="TG94" i="10" s="1"/>
  <c r="TH94" i="10" s="1"/>
  <c r="TI94" i="10" s="1"/>
  <c r="TJ94" i="10" s="1"/>
  <c r="TK94" i="10" s="1"/>
  <c r="TL94" i="10" s="1"/>
  <c r="TM94" i="10" s="1"/>
  <c r="TN94" i="10" s="1"/>
  <c r="TO94" i="10" s="1"/>
  <c r="TP94" i="10" s="1"/>
  <c r="TQ94" i="10" s="1"/>
  <c r="TR94" i="10" s="1"/>
  <c r="TS94" i="10" s="1"/>
  <c r="TT94" i="10" s="1"/>
  <c r="TU94" i="10" s="1"/>
  <c r="TV94" i="10" s="1"/>
  <c r="TW94" i="10" s="1"/>
  <c r="TX94" i="10" s="1"/>
  <c r="TY94" i="10" s="1"/>
  <c r="TZ94" i="10" s="1"/>
  <c r="UA94" i="10" s="1"/>
  <c r="UB94" i="10" s="1"/>
  <c r="UC94" i="10" s="1"/>
  <c r="UD94" i="10" s="1"/>
  <c r="UE94" i="10" s="1"/>
  <c r="UF94" i="10" s="1"/>
  <c r="UG94" i="10" s="1"/>
  <c r="UH94" i="10" s="1"/>
  <c r="UI94" i="10" s="1"/>
  <c r="UJ94" i="10" s="1"/>
  <c r="UK94" i="10" s="1"/>
  <c r="UL94" i="10" s="1"/>
  <c r="UM94" i="10" s="1"/>
  <c r="UN94" i="10" s="1"/>
  <c r="UO94" i="10" s="1"/>
  <c r="UP94" i="10" s="1"/>
  <c r="UQ94" i="10" s="1"/>
  <c r="UR94" i="10" s="1"/>
  <c r="US94" i="10" s="1"/>
  <c r="UT94" i="10" s="1"/>
  <c r="UU94" i="10" s="1"/>
  <c r="UV94" i="10" s="1"/>
  <c r="UW94" i="10" s="1"/>
  <c r="UX94" i="10" s="1"/>
  <c r="UY94" i="10" s="1"/>
  <c r="UZ94" i="10" s="1"/>
  <c r="VA94" i="10" s="1"/>
  <c r="VB94" i="10" s="1"/>
  <c r="VC94" i="10" s="1"/>
  <c r="VD94" i="10" s="1"/>
  <c r="VE94" i="10" s="1"/>
  <c r="VF94" i="10" s="1"/>
  <c r="VG94" i="10" s="1"/>
  <c r="VH94" i="10" s="1"/>
  <c r="VI94" i="10" s="1"/>
  <c r="VJ94" i="10" s="1"/>
  <c r="VK94" i="10" s="1"/>
  <c r="VL94" i="10" s="1"/>
  <c r="VM94" i="10" s="1"/>
  <c r="VN94" i="10" s="1"/>
  <c r="VO94" i="10" s="1"/>
  <c r="VP94" i="10" s="1"/>
  <c r="VQ94" i="10" s="1"/>
  <c r="VR94" i="10" s="1"/>
  <c r="VS94" i="10" s="1"/>
  <c r="VT94" i="10" s="1"/>
  <c r="VU94" i="10" s="1"/>
  <c r="VV94" i="10" s="1"/>
  <c r="VW94" i="10" s="1"/>
  <c r="VX94" i="10" s="1"/>
  <c r="VY94" i="10" s="1"/>
  <c r="VZ94" i="10" s="1"/>
  <c r="WA94" i="10" s="1"/>
  <c r="WB94" i="10" s="1"/>
  <c r="WC94" i="10" s="1"/>
  <c r="WD94" i="10" s="1"/>
  <c r="WE94" i="10" s="1"/>
  <c r="WF94" i="10" s="1"/>
  <c r="WG94" i="10" s="1"/>
  <c r="WH94" i="10" s="1"/>
  <c r="WI94" i="10" s="1"/>
  <c r="WJ94" i="10" s="1"/>
  <c r="WK94" i="10" s="1"/>
  <c r="WL94" i="10" s="1"/>
  <c r="DX94" i="10"/>
  <c r="DY94" i="10" s="1"/>
  <c r="DZ94" i="10" s="1"/>
  <c r="EA94" i="10" s="1"/>
  <c r="EB94" i="10" s="1"/>
  <c r="EC94" i="10" s="1"/>
  <c r="ED94" i="10" s="1"/>
  <c r="EE94" i="10" s="1"/>
  <c r="EF94" i="10" s="1"/>
  <c r="EG94" i="10" s="1"/>
  <c r="EH94" i="10" s="1"/>
  <c r="EI94" i="10" s="1"/>
  <c r="EJ94" i="10" s="1"/>
  <c r="EK94" i="10" s="1"/>
  <c r="EL94" i="10" s="1"/>
  <c r="EM94" i="10" s="1"/>
  <c r="EN94" i="10" s="1"/>
  <c r="EO94" i="10" s="1"/>
  <c r="EP94" i="10" s="1"/>
  <c r="EQ94" i="10" s="1"/>
  <c r="ER94" i="10" s="1"/>
  <c r="ES94" i="10" s="1"/>
  <c r="ET94" i="10" s="1"/>
  <c r="EU94" i="10" s="1"/>
  <c r="EV94" i="10" s="1"/>
  <c r="EW94" i="10" s="1"/>
  <c r="EX94" i="10" s="1"/>
  <c r="EY94" i="10" s="1"/>
  <c r="EZ94" i="10" s="1"/>
  <c r="FA94" i="10" s="1"/>
  <c r="FB94" i="10" s="1"/>
  <c r="FC94" i="10" s="1"/>
  <c r="FD94" i="10" s="1"/>
  <c r="FE94" i="10" s="1"/>
  <c r="FF94" i="10" s="1"/>
  <c r="FG94" i="10" s="1"/>
  <c r="FH94" i="10" s="1"/>
  <c r="FI94" i="10" s="1"/>
  <c r="FJ94" i="10" s="1"/>
  <c r="FK94" i="10" s="1"/>
  <c r="FL94" i="10" s="1"/>
  <c r="FM94" i="10" s="1"/>
  <c r="FN94" i="10" s="1"/>
  <c r="FO94" i="10" s="1"/>
  <c r="FP94" i="10" s="1"/>
  <c r="FQ94" i="10" s="1"/>
  <c r="FR94" i="10" s="1"/>
  <c r="FS94" i="10" s="1"/>
  <c r="FT94" i="10" s="1"/>
  <c r="FU94" i="10" s="1"/>
  <c r="FV94" i="10" s="1"/>
  <c r="FW94" i="10" s="1"/>
  <c r="FX94" i="10" s="1"/>
  <c r="FY94" i="10" s="1"/>
  <c r="FZ94" i="10" s="1"/>
  <c r="GA94" i="10" s="1"/>
  <c r="GB94" i="10" s="1"/>
  <c r="GC94" i="10" s="1"/>
  <c r="GD94" i="10" s="1"/>
  <c r="GE94" i="10" s="1"/>
  <c r="GF94" i="10" s="1"/>
  <c r="GG94" i="10" s="1"/>
  <c r="GH94" i="10" s="1"/>
  <c r="GI94" i="10" s="1"/>
  <c r="GJ94" i="10" s="1"/>
  <c r="GK94" i="10" s="1"/>
  <c r="GL94" i="10" s="1"/>
  <c r="GM94" i="10" s="1"/>
  <c r="GN94" i="10" s="1"/>
  <c r="GO94" i="10" s="1"/>
  <c r="GP94" i="10" s="1"/>
  <c r="GQ94" i="10" s="1"/>
  <c r="GR94" i="10" s="1"/>
  <c r="GS94" i="10" s="1"/>
  <c r="GT94" i="10" s="1"/>
  <c r="C95" i="10"/>
  <c r="UR23" i="10"/>
  <c r="UT19" i="10"/>
  <c r="UL29" i="10"/>
  <c r="UN27" i="10"/>
  <c r="UP25" i="10"/>
  <c r="AA122" i="8" l="1"/>
  <c r="DX95" i="10"/>
  <c r="DY95" i="10" s="1"/>
  <c r="DZ95" i="10" s="1"/>
  <c r="EA95" i="10" s="1"/>
  <c r="EB95" i="10" s="1"/>
  <c r="EC95" i="10" s="1"/>
  <c r="ED95" i="10" s="1"/>
  <c r="EE95" i="10" s="1"/>
  <c r="EF95" i="10" s="1"/>
  <c r="EG95" i="10" s="1"/>
  <c r="EH95" i="10" s="1"/>
  <c r="EI95" i="10" s="1"/>
  <c r="EJ95" i="10" s="1"/>
  <c r="EK95" i="10" s="1"/>
  <c r="EL95" i="10" s="1"/>
  <c r="EM95" i="10" s="1"/>
  <c r="EN95" i="10" s="1"/>
  <c r="EO95" i="10" s="1"/>
  <c r="EP95" i="10" s="1"/>
  <c r="EQ95" i="10" s="1"/>
  <c r="ER95" i="10" s="1"/>
  <c r="ES95" i="10" s="1"/>
  <c r="ET95" i="10" s="1"/>
  <c r="EU95" i="10" s="1"/>
  <c r="EV95" i="10" s="1"/>
  <c r="EW95" i="10" s="1"/>
  <c r="EX95" i="10" s="1"/>
  <c r="EY95" i="10" s="1"/>
  <c r="EZ95" i="10" s="1"/>
  <c r="FA95" i="10" s="1"/>
  <c r="FB95" i="10" s="1"/>
  <c r="FC95" i="10" s="1"/>
  <c r="FD95" i="10" s="1"/>
  <c r="FE95" i="10" s="1"/>
  <c r="FF95" i="10" s="1"/>
  <c r="FG95" i="10" s="1"/>
  <c r="FH95" i="10" s="1"/>
  <c r="FI95" i="10" s="1"/>
  <c r="FJ95" i="10" s="1"/>
  <c r="FK95" i="10" s="1"/>
  <c r="FL95" i="10" s="1"/>
  <c r="FM95" i="10" s="1"/>
  <c r="FN95" i="10" s="1"/>
  <c r="FO95" i="10" s="1"/>
  <c r="FP95" i="10" s="1"/>
  <c r="FQ95" i="10" s="1"/>
  <c r="FR95" i="10" s="1"/>
  <c r="FS95" i="10" s="1"/>
  <c r="FT95" i="10" s="1"/>
  <c r="FU95" i="10" s="1"/>
  <c r="FV95" i="10" s="1"/>
  <c r="FW95" i="10" s="1"/>
  <c r="FX95" i="10" s="1"/>
  <c r="FY95" i="10" s="1"/>
  <c r="FZ95" i="10" s="1"/>
  <c r="GA95" i="10" s="1"/>
  <c r="GB95" i="10" s="1"/>
  <c r="GC95" i="10" s="1"/>
  <c r="GD95" i="10" s="1"/>
  <c r="GE95" i="10" s="1"/>
  <c r="GF95" i="10" s="1"/>
  <c r="GG95" i="10" s="1"/>
  <c r="GH95" i="10" s="1"/>
  <c r="GI95" i="10" s="1"/>
  <c r="GJ95" i="10" s="1"/>
  <c r="GK95" i="10" s="1"/>
  <c r="GL95" i="10" s="1"/>
  <c r="GM95" i="10" s="1"/>
  <c r="GN95" i="10" s="1"/>
  <c r="GO95" i="10" s="1"/>
  <c r="GP95" i="10" s="1"/>
  <c r="GQ95" i="10" s="1"/>
  <c r="GR95" i="10" s="1"/>
  <c r="GS95" i="10" s="1"/>
  <c r="GT95" i="10" s="1"/>
  <c r="GU95" i="10" s="1"/>
  <c r="C96" i="10"/>
  <c r="IO95" i="10"/>
  <c r="IP95" i="10" s="1"/>
  <c r="IQ95" i="10" s="1"/>
  <c r="IR95" i="10" s="1"/>
  <c r="IS95" i="10" s="1"/>
  <c r="IT95" i="10" s="1"/>
  <c r="IU95" i="10" s="1"/>
  <c r="IV95" i="10" s="1"/>
  <c r="IW95" i="10" s="1"/>
  <c r="IX95" i="10" s="1"/>
  <c r="IY95" i="10" s="1"/>
  <c r="IZ95" i="10" s="1"/>
  <c r="JA95" i="10" s="1"/>
  <c r="JB95" i="10" s="1"/>
  <c r="JC95" i="10" s="1"/>
  <c r="JD95" i="10" s="1"/>
  <c r="JE95" i="10" s="1"/>
  <c r="JF95" i="10" s="1"/>
  <c r="JG95" i="10" s="1"/>
  <c r="JH95" i="10" s="1"/>
  <c r="JI95" i="10" s="1"/>
  <c r="JJ95" i="10" s="1"/>
  <c r="JK95" i="10" s="1"/>
  <c r="JL95" i="10" s="1"/>
  <c r="JM95" i="10" s="1"/>
  <c r="JN95" i="10" s="1"/>
  <c r="JO95" i="10" s="1"/>
  <c r="JP95" i="10" s="1"/>
  <c r="JQ95" i="10" s="1"/>
  <c r="JR95" i="10" s="1"/>
  <c r="JS95" i="10" s="1"/>
  <c r="JT95" i="10" s="1"/>
  <c r="JU95" i="10" s="1"/>
  <c r="JV95" i="10" s="1"/>
  <c r="JW95" i="10" s="1"/>
  <c r="JX95" i="10" s="1"/>
  <c r="JY95" i="10" s="1"/>
  <c r="JZ95" i="10" s="1"/>
  <c r="KA95" i="10" s="1"/>
  <c r="KB95" i="10" s="1"/>
  <c r="KC95" i="10" s="1"/>
  <c r="KD95" i="10" s="1"/>
  <c r="KE95" i="10" s="1"/>
  <c r="KF95" i="10" s="1"/>
  <c r="KG95" i="10" s="1"/>
  <c r="KH95" i="10" s="1"/>
  <c r="KI95" i="10" s="1"/>
  <c r="KJ95" i="10" s="1"/>
  <c r="KK95" i="10" s="1"/>
  <c r="KL95" i="10" s="1"/>
  <c r="KM95" i="10" s="1"/>
  <c r="KN95" i="10" s="1"/>
  <c r="KO95" i="10" s="1"/>
  <c r="KP95" i="10" s="1"/>
  <c r="KQ95" i="10" s="1"/>
  <c r="KR95" i="10" s="1"/>
  <c r="KS95" i="10" s="1"/>
  <c r="KT95" i="10" s="1"/>
  <c r="KU95" i="10" s="1"/>
  <c r="KV95" i="10" s="1"/>
  <c r="KW95" i="10" s="1"/>
  <c r="KX95" i="10" s="1"/>
  <c r="KY95" i="10" s="1"/>
  <c r="KZ95" i="10" s="1"/>
  <c r="LA95" i="10" s="1"/>
  <c r="LB95" i="10" s="1"/>
  <c r="LC95" i="10" s="1"/>
  <c r="LD95" i="10" s="1"/>
  <c r="LE95" i="10" s="1"/>
  <c r="LF95" i="10" s="1"/>
  <c r="LG95" i="10" s="1"/>
  <c r="LH95" i="10" s="1"/>
  <c r="LI95" i="10" s="1"/>
  <c r="LJ95" i="10" s="1"/>
  <c r="LK95" i="10" s="1"/>
  <c r="LL95" i="10" s="1"/>
  <c r="NF95" i="10"/>
  <c r="NG95" i="10" s="1"/>
  <c r="NH95" i="10" s="1"/>
  <c r="NI95" i="10" s="1"/>
  <c r="NJ95" i="10" s="1"/>
  <c r="NK95" i="10" s="1"/>
  <c r="NL95" i="10" s="1"/>
  <c r="NM95" i="10" s="1"/>
  <c r="NN95" i="10" s="1"/>
  <c r="NO95" i="10" s="1"/>
  <c r="NP95" i="10" s="1"/>
  <c r="NQ95" i="10" s="1"/>
  <c r="NR95" i="10" s="1"/>
  <c r="NS95" i="10" s="1"/>
  <c r="NT95" i="10" s="1"/>
  <c r="NU95" i="10" s="1"/>
  <c r="NV95" i="10" s="1"/>
  <c r="NW95" i="10" s="1"/>
  <c r="NX95" i="10" s="1"/>
  <c r="NY95" i="10" s="1"/>
  <c r="NZ95" i="10" s="1"/>
  <c r="OA95" i="10" s="1"/>
  <c r="OB95" i="10" s="1"/>
  <c r="OC95" i="10" s="1"/>
  <c r="OD95" i="10" s="1"/>
  <c r="OE95" i="10" s="1"/>
  <c r="OF95" i="10" s="1"/>
  <c r="OG95" i="10" s="1"/>
  <c r="OH95" i="10" s="1"/>
  <c r="OI95" i="10" s="1"/>
  <c r="OJ95" i="10" s="1"/>
  <c r="OK95" i="10" s="1"/>
  <c r="OL95" i="10" s="1"/>
  <c r="OM95" i="10" s="1"/>
  <c r="ON95" i="10" s="1"/>
  <c r="OO95" i="10" s="1"/>
  <c r="OP95" i="10" s="1"/>
  <c r="OQ95" i="10" s="1"/>
  <c r="OR95" i="10" s="1"/>
  <c r="OS95" i="10" s="1"/>
  <c r="OT95" i="10" s="1"/>
  <c r="OU95" i="10" s="1"/>
  <c r="OV95" i="10" s="1"/>
  <c r="OW95" i="10" s="1"/>
  <c r="OX95" i="10" s="1"/>
  <c r="OY95" i="10" s="1"/>
  <c r="OZ95" i="10" s="1"/>
  <c r="PA95" i="10" s="1"/>
  <c r="PB95" i="10" s="1"/>
  <c r="PC95" i="10" s="1"/>
  <c r="PD95" i="10" s="1"/>
  <c r="PE95" i="10" s="1"/>
  <c r="PF95" i="10" s="1"/>
  <c r="PG95" i="10" s="1"/>
  <c r="PH95" i="10" s="1"/>
  <c r="PI95" i="10" s="1"/>
  <c r="PJ95" i="10" s="1"/>
  <c r="PK95" i="10" s="1"/>
  <c r="PL95" i="10" s="1"/>
  <c r="PM95" i="10" s="1"/>
  <c r="PN95" i="10" s="1"/>
  <c r="PO95" i="10" s="1"/>
  <c r="PP95" i="10" s="1"/>
  <c r="PQ95" i="10" s="1"/>
  <c r="PR95" i="10" s="1"/>
  <c r="PS95" i="10" s="1"/>
  <c r="PT95" i="10" s="1"/>
  <c r="PU95" i="10" s="1"/>
  <c r="PV95" i="10" s="1"/>
  <c r="PW95" i="10" s="1"/>
  <c r="PX95" i="10" s="1"/>
  <c r="PY95" i="10" s="1"/>
  <c r="PZ95" i="10" s="1"/>
  <c r="QA95" i="10" s="1"/>
  <c r="QB95" i="10" s="1"/>
  <c r="QC95" i="10" s="1"/>
  <c r="G95" i="10"/>
  <c r="H95" i="10" s="1"/>
  <c r="I95" i="10" s="1"/>
  <c r="J95" i="10" s="1"/>
  <c r="K95" i="10" s="1"/>
  <c r="L95" i="10" s="1"/>
  <c r="M95" i="10" s="1"/>
  <c r="N95" i="10" s="1"/>
  <c r="O95" i="10" s="1"/>
  <c r="P95" i="10" s="1"/>
  <c r="Q95" i="10" s="1"/>
  <c r="R95" i="10" s="1"/>
  <c r="S95" i="10" s="1"/>
  <c r="T95" i="10" s="1"/>
  <c r="U95" i="10" s="1"/>
  <c r="V95" i="10" s="1"/>
  <c r="W95" i="10" s="1"/>
  <c r="X95" i="10" s="1"/>
  <c r="Y95" i="10" s="1"/>
  <c r="Z95" i="10" s="1"/>
  <c r="AA95" i="10" s="1"/>
  <c r="AB95" i="10" s="1"/>
  <c r="AC95" i="10" s="1"/>
  <c r="AD95" i="10" s="1"/>
  <c r="AE95" i="10" s="1"/>
  <c r="AF95" i="10" s="1"/>
  <c r="AG95" i="10" s="1"/>
  <c r="AH95" i="10" s="1"/>
  <c r="AI95" i="10" s="1"/>
  <c r="AJ95" i="10" s="1"/>
  <c r="AK95" i="10" s="1"/>
  <c r="AL95" i="10" s="1"/>
  <c r="AM95" i="10" s="1"/>
  <c r="AN95" i="10" s="1"/>
  <c r="AO95" i="10" s="1"/>
  <c r="AP95" i="10" s="1"/>
  <c r="AQ95" i="10" s="1"/>
  <c r="AR95" i="10" s="1"/>
  <c r="AS95" i="10" s="1"/>
  <c r="AT95" i="10" s="1"/>
  <c r="AU95" i="10" s="1"/>
  <c r="AV95" i="10" s="1"/>
  <c r="AW95" i="10" s="1"/>
  <c r="AX95" i="10" s="1"/>
  <c r="AY95" i="10" s="1"/>
  <c r="AZ95" i="10" s="1"/>
  <c r="BA95" i="10" s="1"/>
  <c r="BB95" i="10" s="1"/>
  <c r="BC95" i="10" s="1"/>
  <c r="BD95" i="10" s="1"/>
  <c r="BE95" i="10" s="1"/>
  <c r="BF95" i="10" s="1"/>
  <c r="BG95" i="10" s="1"/>
  <c r="BH95" i="10" s="1"/>
  <c r="BI95" i="10" s="1"/>
  <c r="BJ95" i="10" s="1"/>
  <c r="BK95" i="10" s="1"/>
  <c r="BL95" i="10" s="1"/>
  <c r="BM95" i="10" s="1"/>
  <c r="BN95" i="10" s="1"/>
  <c r="BO95" i="10" s="1"/>
  <c r="BP95" i="10" s="1"/>
  <c r="BQ95" i="10" s="1"/>
  <c r="BR95" i="10" s="1"/>
  <c r="BS95" i="10" s="1"/>
  <c r="BT95" i="10" s="1"/>
  <c r="BU95" i="10" s="1"/>
  <c r="BV95" i="10" s="1"/>
  <c r="BW95" i="10" s="1"/>
  <c r="BX95" i="10" s="1"/>
  <c r="BY95" i="10" s="1"/>
  <c r="BZ95" i="10" s="1"/>
  <c r="CA95" i="10" s="1"/>
  <c r="CB95" i="10" s="1"/>
  <c r="CC95" i="10" s="1"/>
  <c r="CD95" i="10" s="1"/>
  <c r="CE95" i="10" s="1"/>
  <c r="CF95" i="10" s="1"/>
  <c r="RW95" i="10"/>
  <c r="RX95" i="10" s="1"/>
  <c r="RY95" i="10" s="1"/>
  <c r="RZ95" i="10" s="1"/>
  <c r="SA95" i="10" s="1"/>
  <c r="SB95" i="10" s="1"/>
  <c r="SC95" i="10" s="1"/>
  <c r="SD95" i="10" s="1"/>
  <c r="SE95" i="10" s="1"/>
  <c r="SF95" i="10" s="1"/>
  <c r="SG95" i="10" s="1"/>
  <c r="SH95" i="10" s="1"/>
  <c r="SI95" i="10" s="1"/>
  <c r="SJ95" i="10" s="1"/>
  <c r="SK95" i="10" s="1"/>
  <c r="SL95" i="10" s="1"/>
  <c r="SM95" i="10" s="1"/>
  <c r="SN95" i="10" s="1"/>
  <c r="SO95" i="10" s="1"/>
  <c r="SP95" i="10" s="1"/>
  <c r="SQ95" i="10" s="1"/>
  <c r="SR95" i="10" s="1"/>
  <c r="SS95" i="10" s="1"/>
  <c r="ST95" i="10" s="1"/>
  <c r="SU95" i="10" s="1"/>
  <c r="SV95" i="10" s="1"/>
  <c r="SW95" i="10" s="1"/>
  <c r="SX95" i="10" s="1"/>
  <c r="SY95" i="10" s="1"/>
  <c r="SZ95" i="10" s="1"/>
  <c r="TA95" i="10" s="1"/>
  <c r="TB95" i="10" s="1"/>
  <c r="TC95" i="10" s="1"/>
  <c r="TD95" i="10" s="1"/>
  <c r="TE95" i="10" s="1"/>
  <c r="TF95" i="10" s="1"/>
  <c r="TG95" i="10" s="1"/>
  <c r="TH95" i="10" s="1"/>
  <c r="TI95" i="10" s="1"/>
  <c r="TJ95" i="10" s="1"/>
  <c r="TK95" i="10" s="1"/>
  <c r="TL95" i="10" s="1"/>
  <c r="TM95" i="10" s="1"/>
  <c r="TN95" i="10" s="1"/>
  <c r="TO95" i="10" s="1"/>
  <c r="TP95" i="10" s="1"/>
  <c r="TQ95" i="10" s="1"/>
  <c r="TR95" i="10" s="1"/>
  <c r="TS95" i="10" s="1"/>
  <c r="TT95" i="10" s="1"/>
  <c r="TU95" i="10" s="1"/>
  <c r="TV95" i="10" s="1"/>
  <c r="TW95" i="10" s="1"/>
  <c r="TX95" i="10" s="1"/>
  <c r="TY95" i="10" s="1"/>
  <c r="TZ95" i="10" s="1"/>
  <c r="UA95" i="10" s="1"/>
  <c r="UB95" i="10" s="1"/>
  <c r="UC95" i="10" s="1"/>
  <c r="UD95" i="10" s="1"/>
  <c r="UE95" i="10" s="1"/>
  <c r="UF95" i="10" s="1"/>
  <c r="UG95" i="10" s="1"/>
  <c r="UH95" i="10" s="1"/>
  <c r="UI95" i="10" s="1"/>
  <c r="UJ95" i="10" s="1"/>
  <c r="UK95" i="10" s="1"/>
  <c r="UL95" i="10" s="1"/>
  <c r="UM95" i="10" s="1"/>
  <c r="UN95" i="10" s="1"/>
  <c r="UO95" i="10" s="1"/>
  <c r="UP95" i="10" s="1"/>
  <c r="UQ95" i="10" s="1"/>
  <c r="UR95" i="10" s="1"/>
  <c r="US95" i="10" s="1"/>
  <c r="UT95" i="10" s="1"/>
  <c r="UU95" i="10" s="1"/>
  <c r="UV95" i="10" s="1"/>
  <c r="UW95" i="10" s="1"/>
  <c r="UX95" i="10" s="1"/>
  <c r="UY95" i="10" s="1"/>
  <c r="UZ95" i="10" s="1"/>
  <c r="VA95" i="10" s="1"/>
  <c r="VB95" i="10" s="1"/>
  <c r="VC95" i="10" s="1"/>
  <c r="VD95" i="10" s="1"/>
  <c r="VE95" i="10" s="1"/>
  <c r="VF95" i="10" s="1"/>
  <c r="VG95" i="10" s="1"/>
  <c r="VH95" i="10" s="1"/>
  <c r="VI95" i="10" s="1"/>
  <c r="VJ95" i="10" s="1"/>
  <c r="VK95" i="10" s="1"/>
  <c r="VL95" i="10" s="1"/>
  <c r="VM95" i="10" s="1"/>
  <c r="VN95" i="10" s="1"/>
  <c r="VO95" i="10" s="1"/>
  <c r="VP95" i="10" s="1"/>
  <c r="VQ95" i="10" s="1"/>
  <c r="VR95" i="10" s="1"/>
  <c r="VS95" i="10" s="1"/>
  <c r="VT95" i="10" s="1"/>
  <c r="VU95" i="10" s="1"/>
  <c r="VV95" i="10" s="1"/>
  <c r="VW95" i="10" s="1"/>
  <c r="VX95" i="10" s="1"/>
  <c r="VY95" i="10" s="1"/>
  <c r="VZ95" i="10" s="1"/>
  <c r="WA95" i="10" s="1"/>
  <c r="WB95" i="10" s="1"/>
  <c r="WC95" i="10" s="1"/>
  <c r="WD95" i="10" s="1"/>
  <c r="WE95" i="10" s="1"/>
  <c r="WF95" i="10" s="1"/>
  <c r="WG95" i="10" s="1"/>
  <c r="WH95" i="10" s="1"/>
  <c r="WI95" i="10" s="1"/>
  <c r="WJ95" i="10" s="1"/>
  <c r="WK95" i="10" s="1"/>
  <c r="WL95" i="10" s="1"/>
  <c r="FB66" i="10"/>
  <c r="UU19" i="10"/>
  <c r="US23" i="10"/>
  <c r="UQ25" i="10"/>
  <c r="UO27" i="10"/>
  <c r="UM29" i="10"/>
  <c r="AB122" i="8" l="1"/>
  <c r="FC66" i="10"/>
  <c r="G96" i="10"/>
  <c r="H96" i="10" s="1"/>
  <c r="I96" i="10" s="1"/>
  <c r="J96" i="10" s="1"/>
  <c r="K96" i="10" s="1"/>
  <c r="L96" i="10" s="1"/>
  <c r="M96" i="10" s="1"/>
  <c r="N96" i="10" s="1"/>
  <c r="O96" i="10" s="1"/>
  <c r="P96" i="10" s="1"/>
  <c r="Q96" i="10" s="1"/>
  <c r="R96" i="10" s="1"/>
  <c r="S96" i="10" s="1"/>
  <c r="T96" i="10" s="1"/>
  <c r="U96" i="10" s="1"/>
  <c r="V96" i="10" s="1"/>
  <c r="W96" i="10" s="1"/>
  <c r="X96" i="10" s="1"/>
  <c r="Y96" i="10" s="1"/>
  <c r="Z96" i="10" s="1"/>
  <c r="AA96" i="10" s="1"/>
  <c r="AB96" i="10" s="1"/>
  <c r="AC96" i="10" s="1"/>
  <c r="AD96" i="10" s="1"/>
  <c r="AE96" i="10" s="1"/>
  <c r="AF96" i="10" s="1"/>
  <c r="AG96" i="10" s="1"/>
  <c r="AH96" i="10" s="1"/>
  <c r="AI96" i="10" s="1"/>
  <c r="AJ96" i="10" s="1"/>
  <c r="AK96" i="10" s="1"/>
  <c r="AL96" i="10" s="1"/>
  <c r="AM96" i="10" s="1"/>
  <c r="AN96" i="10" s="1"/>
  <c r="AO96" i="10" s="1"/>
  <c r="AP96" i="10" s="1"/>
  <c r="AQ96" i="10" s="1"/>
  <c r="AR96" i="10" s="1"/>
  <c r="AS96" i="10" s="1"/>
  <c r="AT96" i="10" s="1"/>
  <c r="AU96" i="10" s="1"/>
  <c r="AV96" i="10" s="1"/>
  <c r="AW96" i="10" s="1"/>
  <c r="AX96" i="10" s="1"/>
  <c r="AY96" i="10" s="1"/>
  <c r="AZ96" i="10" s="1"/>
  <c r="BA96" i="10" s="1"/>
  <c r="BB96" i="10" s="1"/>
  <c r="BC96" i="10" s="1"/>
  <c r="BD96" i="10" s="1"/>
  <c r="BE96" i="10" s="1"/>
  <c r="BF96" i="10" s="1"/>
  <c r="BG96" i="10" s="1"/>
  <c r="BH96" i="10" s="1"/>
  <c r="BI96" i="10" s="1"/>
  <c r="BJ96" i="10" s="1"/>
  <c r="BK96" i="10" s="1"/>
  <c r="BL96" i="10" s="1"/>
  <c r="BM96" i="10" s="1"/>
  <c r="BN96" i="10" s="1"/>
  <c r="BO96" i="10" s="1"/>
  <c r="BP96" i="10" s="1"/>
  <c r="BQ96" i="10" s="1"/>
  <c r="BR96" i="10" s="1"/>
  <c r="BS96" i="10" s="1"/>
  <c r="BT96" i="10" s="1"/>
  <c r="BU96" i="10" s="1"/>
  <c r="BV96" i="10" s="1"/>
  <c r="BW96" i="10" s="1"/>
  <c r="BX96" i="10" s="1"/>
  <c r="BY96" i="10" s="1"/>
  <c r="BZ96" i="10" s="1"/>
  <c r="CA96" i="10" s="1"/>
  <c r="CB96" i="10" s="1"/>
  <c r="CC96" i="10" s="1"/>
  <c r="CD96" i="10" s="1"/>
  <c r="CE96" i="10" s="1"/>
  <c r="CF96" i="10" s="1"/>
  <c r="CG96" i="10" s="1"/>
  <c r="RW96" i="10"/>
  <c r="RX96" i="10" s="1"/>
  <c r="RY96" i="10" s="1"/>
  <c r="RZ96" i="10" s="1"/>
  <c r="SA96" i="10" s="1"/>
  <c r="SB96" i="10" s="1"/>
  <c r="SC96" i="10" s="1"/>
  <c r="SD96" i="10" s="1"/>
  <c r="SE96" i="10" s="1"/>
  <c r="SF96" i="10" s="1"/>
  <c r="SG96" i="10" s="1"/>
  <c r="SH96" i="10" s="1"/>
  <c r="SI96" i="10" s="1"/>
  <c r="SJ96" i="10" s="1"/>
  <c r="SK96" i="10" s="1"/>
  <c r="SL96" i="10" s="1"/>
  <c r="SM96" i="10" s="1"/>
  <c r="SN96" i="10" s="1"/>
  <c r="SO96" i="10" s="1"/>
  <c r="SP96" i="10" s="1"/>
  <c r="SQ96" i="10" s="1"/>
  <c r="SR96" i="10" s="1"/>
  <c r="SS96" i="10" s="1"/>
  <c r="ST96" i="10" s="1"/>
  <c r="SU96" i="10" s="1"/>
  <c r="SV96" i="10" s="1"/>
  <c r="SW96" i="10" s="1"/>
  <c r="SX96" i="10" s="1"/>
  <c r="SY96" i="10" s="1"/>
  <c r="SZ96" i="10" s="1"/>
  <c r="TA96" i="10" s="1"/>
  <c r="TB96" i="10" s="1"/>
  <c r="TC96" i="10" s="1"/>
  <c r="TD96" i="10" s="1"/>
  <c r="TE96" i="10" s="1"/>
  <c r="TF96" i="10" s="1"/>
  <c r="TG96" i="10" s="1"/>
  <c r="TH96" i="10" s="1"/>
  <c r="TI96" i="10" s="1"/>
  <c r="TJ96" i="10" s="1"/>
  <c r="TK96" i="10" s="1"/>
  <c r="TL96" i="10" s="1"/>
  <c r="TM96" i="10" s="1"/>
  <c r="TN96" i="10" s="1"/>
  <c r="TO96" i="10" s="1"/>
  <c r="TP96" i="10" s="1"/>
  <c r="TQ96" i="10" s="1"/>
  <c r="TR96" i="10" s="1"/>
  <c r="TS96" i="10" s="1"/>
  <c r="TT96" i="10" s="1"/>
  <c r="TU96" i="10" s="1"/>
  <c r="TV96" i="10" s="1"/>
  <c r="TW96" i="10" s="1"/>
  <c r="TX96" i="10" s="1"/>
  <c r="TY96" i="10" s="1"/>
  <c r="TZ96" i="10" s="1"/>
  <c r="UA96" i="10" s="1"/>
  <c r="UB96" i="10" s="1"/>
  <c r="UC96" i="10" s="1"/>
  <c r="UD96" i="10" s="1"/>
  <c r="UE96" i="10" s="1"/>
  <c r="UF96" i="10" s="1"/>
  <c r="UG96" i="10" s="1"/>
  <c r="UH96" i="10" s="1"/>
  <c r="UI96" i="10" s="1"/>
  <c r="UJ96" i="10" s="1"/>
  <c r="UK96" i="10" s="1"/>
  <c r="UL96" i="10" s="1"/>
  <c r="UM96" i="10" s="1"/>
  <c r="UN96" i="10" s="1"/>
  <c r="UO96" i="10" s="1"/>
  <c r="UP96" i="10" s="1"/>
  <c r="UQ96" i="10" s="1"/>
  <c r="UR96" i="10" s="1"/>
  <c r="US96" i="10" s="1"/>
  <c r="UT96" i="10" s="1"/>
  <c r="UU96" i="10" s="1"/>
  <c r="UV96" i="10" s="1"/>
  <c r="UW96" i="10" s="1"/>
  <c r="UX96" i="10" s="1"/>
  <c r="UY96" i="10" s="1"/>
  <c r="UZ96" i="10" s="1"/>
  <c r="VA96" i="10" s="1"/>
  <c r="VB96" i="10" s="1"/>
  <c r="VC96" i="10" s="1"/>
  <c r="VD96" i="10" s="1"/>
  <c r="VE96" i="10" s="1"/>
  <c r="VF96" i="10" s="1"/>
  <c r="VG96" i="10" s="1"/>
  <c r="VH96" i="10" s="1"/>
  <c r="VI96" i="10" s="1"/>
  <c r="VJ96" i="10" s="1"/>
  <c r="VK96" i="10" s="1"/>
  <c r="VL96" i="10" s="1"/>
  <c r="VM96" i="10" s="1"/>
  <c r="VN96" i="10" s="1"/>
  <c r="VO96" i="10" s="1"/>
  <c r="VP96" i="10" s="1"/>
  <c r="VQ96" i="10" s="1"/>
  <c r="VR96" i="10" s="1"/>
  <c r="VS96" i="10" s="1"/>
  <c r="VT96" i="10" s="1"/>
  <c r="VU96" i="10" s="1"/>
  <c r="VV96" i="10" s="1"/>
  <c r="VW96" i="10" s="1"/>
  <c r="VX96" i="10" s="1"/>
  <c r="VY96" i="10" s="1"/>
  <c r="VZ96" i="10" s="1"/>
  <c r="WA96" i="10" s="1"/>
  <c r="WB96" i="10" s="1"/>
  <c r="WC96" i="10" s="1"/>
  <c r="WD96" i="10" s="1"/>
  <c r="WE96" i="10" s="1"/>
  <c r="WF96" i="10" s="1"/>
  <c r="WG96" i="10" s="1"/>
  <c r="WH96" i="10" s="1"/>
  <c r="WI96" i="10" s="1"/>
  <c r="WJ96" i="10" s="1"/>
  <c r="WK96" i="10" s="1"/>
  <c r="WL96" i="10" s="1"/>
  <c r="DX96" i="10"/>
  <c r="DY96" i="10" s="1"/>
  <c r="DZ96" i="10" s="1"/>
  <c r="EA96" i="10" s="1"/>
  <c r="EB96" i="10" s="1"/>
  <c r="EC96" i="10" s="1"/>
  <c r="ED96" i="10" s="1"/>
  <c r="EE96" i="10" s="1"/>
  <c r="EF96" i="10" s="1"/>
  <c r="EG96" i="10" s="1"/>
  <c r="EH96" i="10" s="1"/>
  <c r="EI96" i="10" s="1"/>
  <c r="EJ96" i="10" s="1"/>
  <c r="EK96" i="10" s="1"/>
  <c r="EL96" i="10" s="1"/>
  <c r="EM96" i="10" s="1"/>
  <c r="EN96" i="10" s="1"/>
  <c r="EO96" i="10" s="1"/>
  <c r="EP96" i="10" s="1"/>
  <c r="EQ96" i="10" s="1"/>
  <c r="ER96" i="10" s="1"/>
  <c r="ES96" i="10" s="1"/>
  <c r="ET96" i="10" s="1"/>
  <c r="EU96" i="10" s="1"/>
  <c r="EV96" i="10" s="1"/>
  <c r="EW96" i="10" s="1"/>
  <c r="EX96" i="10" s="1"/>
  <c r="EY96" i="10" s="1"/>
  <c r="EZ96" i="10" s="1"/>
  <c r="FA96" i="10" s="1"/>
  <c r="FB96" i="10" s="1"/>
  <c r="FC96" i="10" s="1"/>
  <c r="FD96" i="10" s="1"/>
  <c r="FE96" i="10" s="1"/>
  <c r="FF96" i="10" s="1"/>
  <c r="FG96" i="10" s="1"/>
  <c r="FH96" i="10" s="1"/>
  <c r="FI96" i="10" s="1"/>
  <c r="FJ96" i="10" s="1"/>
  <c r="FK96" i="10" s="1"/>
  <c r="FL96" i="10" s="1"/>
  <c r="FM96" i="10" s="1"/>
  <c r="FN96" i="10" s="1"/>
  <c r="FO96" i="10" s="1"/>
  <c r="FP96" i="10" s="1"/>
  <c r="FQ96" i="10" s="1"/>
  <c r="FR96" i="10" s="1"/>
  <c r="FS96" i="10" s="1"/>
  <c r="FT96" i="10" s="1"/>
  <c r="FU96" i="10" s="1"/>
  <c r="FV96" i="10" s="1"/>
  <c r="FW96" i="10" s="1"/>
  <c r="FX96" i="10" s="1"/>
  <c r="FY96" i="10" s="1"/>
  <c r="FZ96" i="10" s="1"/>
  <c r="GA96" i="10" s="1"/>
  <c r="GB96" i="10" s="1"/>
  <c r="GC96" i="10" s="1"/>
  <c r="GD96" i="10" s="1"/>
  <c r="GE96" i="10" s="1"/>
  <c r="GF96" i="10" s="1"/>
  <c r="GG96" i="10" s="1"/>
  <c r="GH96" i="10" s="1"/>
  <c r="GI96" i="10" s="1"/>
  <c r="GJ96" i="10" s="1"/>
  <c r="GK96" i="10" s="1"/>
  <c r="GL96" i="10" s="1"/>
  <c r="GM96" i="10" s="1"/>
  <c r="GN96" i="10" s="1"/>
  <c r="GO96" i="10" s="1"/>
  <c r="GP96" i="10" s="1"/>
  <c r="GQ96" i="10" s="1"/>
  <c r="GR96" i="10" s="1"/>
  <c r="GS96" i="10" s="1"/>
  <c r="GT96" i="10" s="1"/>
  <c r="GU96" i="10" s="1"/>
  <c r="GV96" i="10" s="1"/>
  <c r="IO96" i="10"/>
  <c r="IP96" i="10" s="1"/>
  <c r="IQ96" i="10" s="1"/>
  <c r="IR96" i="10" s="1"/>
  <c r="IS96" i="10" s="1"/>
  <c r="IT96" i="10" s="1"/>
  <c r="IU96" i="10" s="1"/>
  <c r="IV96" i="10" s="1"/>
  <c r="IW96" i="10" s="1"/>
  <c r="IX96" i="10" s="1"/>
  <c r="IY96" i="10" s="1"/>
  <c r="IZ96" i="10" s="1"/>
  <c r="JA96" i="10" s="1"/>
  <c r="JB96" i="10" s="1"/>
  <c r="JC96" i="10" s="1"/>
  <c r="JD96" i="10" s="1"/>
  <c r="JE96" i="10" s="1"/>
  <c r="JF96" i="10" s="1"/>
  <c r="JG96" i="10" s="1"/>
  <c r="JH96" i="10" s="1"/>
  <c r="JI96" i="10" s="1"/>
  <c r="JJ96" i="10" s="1"/>
  <c r="JK96" i="10" s="1"/>
  <c r="JL96" i="10" s="1"/>
  <c r="JM96" i="10" s="1"/>
  <c r="JN96" i="10" s="1"/>
  <c r="JO96" i="10" s="1"/>
  <c r="JP96" i="10" s="1"/>
  <c r="JQ96" i="10" s="1"/>
  <c r="JR96" i="10" s="1"/>
  <c r="JS96" i="10" s="1"/>
  <c r="JT96" i="10" s="1"/>
  <c r="JU96" i="10" s="1"/>
  <c r="JV96" i="10" s="1"/>
  <c r="JW96" i="10" s="1"/>
  <c r="JX96" i="10" s="1"/>
  <c r="JY96" i="10" s="1"/>
  <c r="JZ96" i="10" s="1"/>
  <c r="KA96" i="10" s="1"/>
  <c r="KB96" i="10" s="1"/>
  <c r="KC96" i="10" s="1"/>
  <c r="KD96" i="10" s="1"/>
  <c r="KE96" i="10" s="1"/>
  <c r="KF96" i="10" s="1"/>
  <c r="KG96" i="10" s="1"/>
  <c r="KH96" i="10" s="1"/>
  <c r="KI96" i="10" s="1"/>
  <c r="KJ96" i="10" s="1"/>
  <c r="KK96" i="10" s="1"/>
  <c r="KL96" i="10" s="1"/>
  <c r="KM96" i="10" s="1"/>
  <c r="KN96" i="10" s="1"/>
  <c r="KO96" i="10" s="1"/>
  <c r="KP96" i="10" s="1"/>
  <c r="KQ96" i="10" s="1"/>
  <c r="KR96" i="10" s="1"/>
  <c r="KS96" i="10" s="1"/>
  <c r="KT96" i="10" s="1"/>
  <c r="KU96" i="10" s="1"/>
  <c r="KV96" i="10" s="1"/>
  <c r="KW96" i="10" s="1"/>
  <c r="KX96" i="10" s="1"/>
  <c r="KY96" i="10" s="1"/>
  <c r="KZ96" i="10" s="1"/>
  <c r="LA96" i="10" s="1"/>
  <c r="LB96" i="10" s="1"/>
  <c r="LC96" i="10" s="1"/>
  <c r="LD96" i="10" s="1"/>
  <c r="LE96" i="10" s="1"/>
  <c r="LF96" i="10" s="1"/>
  <c r="LG96" i="10" s="1"/>
  <c r="LH96" i="10" s="1"/>
  <c r="LI96" i="10" s="1"/>
  <c r="LJ96" i="10" s="1"/>
  <c r="LK96" i="10" s="1"/>
  <c r="LL96" i="10" s="1"/>
  <c r="LM96" i="10" s="1"/>
  <c r="C97" i="10"/>
  <c r="NF96" i="10"/>
  <c r="NG96" i="10" s="1"/>
  <c r="NH96" i="10" s="1"/>
  <c r="NI96" i="10" s="1"/>
  <c r="NJ96" i="10" s="1"/>
  <c r="NK96" i="10" s="1"/>
  <c r="NL96" i="10" s="1"/>
  <c r="NM96" i="10" s="1"/>
  <c r="NN96" i="10" s="1"/>
  <c r="NO96" i="10" s="1"/>
  <c r="NP96" i="10" s="1"/>
  <c r="NQ96" i="10" s="1"/>
  <c r="NR96" i="10" s="1"/>
  <c r="NS96" i="10" s="1"/>
  <c r="NT96" i="10" s="1"/>
  <c r="NU96" i="10" s="1"/>
  <c r="NV96" i="10" s="1"/>
  <c r="NW96" i="10" s="1"/>
  <c r="NX96" i="10" s="1"/>
  <c r="NY96" i="10" s="1"/>
  <c r="NZ96" i="10" s="1"/>
  <c r="OA96" i="10" s="1"/>
  <c r="OB96" i="10" s="1"/>
  <c r="OC96" i="10" s="1"/>
  <c r="OD96" i="10" s="1"/>
  <c r="OE96" i="10" s="1"/>
  <c r="OF96" i="10" s="1"/>
  <c r="OG96" i="10" s="1"/>
  <c r="OH96" i="10" s="1"/>
  <c r="OI96" i="10" s="1"/>
  <c r="OJ96" i="10" s="1"/>
  <c r="OK96" i="10" s="1"/>
  <c r="OL96" i="10" s="1"/>
  <c r="OM96" i="10" s="1"/>
  <c r="ON96" i="10" s="1"/>
  <c r="OO96" i="10" s="1"/>
  <c r="OP96" i="10" s="1"/>
  <c r="OQ96" i="10" s="1"/>
  <c r="OR96" i="10" s="1"/>
  <c r="OS96" i="10" s="1"/>
  <c r="OT96" i="10" s="1"/>
  <c r="OU96" i="10" s="1"/>
  <c r="OV96" i="10" s="1"/>
  <c r="OW96" i="10" s="1"/>
  <c r="OX96" i="10" s="1"/>
  <c r="OY96" i="10" s="1"/>
  <c r="OZ96" i="10" s="1"/>
  <c r="PA96" i="10" s="1"/>
  <c r="PB96" i="10" s="1"/>
  <c r="PC96" i="10" s="1"/>
  <c r="PD96" i="10" s="1"/>
  <c r="PE96" i="10" s="1"/>
  <c r="PF96" i="10" s="1"/>
  <c r="PG96" i="10" s="1"/>
  <c r="PH96" i="10" s="1"/>
  <c r="PI96" i="10" s="1"/>
  <c r="PJ96" i="10" s="1"/>
  <c r="PK96" i="10" s="1"/>
  <c r="PL96" i="10" s="1"/>
  <c r="PM96" i="10" s="1"/>
  <c r="PN96" i="10" s="1"/>
  <c r="PO96" i="10" s="1"/>
  <c r="PP96" i="10" s="1"/>
  <c r="PQ96" i="10" s="1"/>
  <c r="PR96" i="10" s="1"/>
  <c r="PS96" i="10" s="1"/>
  <c r="PT96" i="10" s="1"/>
  <c r="PU96" i="10" s="1"/>
  <c r="PV96" i="10" s="1"/>
  <c r="PW96" i="10" s="1"/>
  <c r="PX96" i="10" s="1"/>
  <c r="PY96" i="10" s="1"/>
  <c r="PZ96" i="10" s="1"/>
  <c r="QA96" i="10" s="1"/>
  <c r="QB96" i="10" s="1"/>
  <c r="QC96" i="10" s="1"/>
  <c r="QD96" i="10" s="1"/>
  <c r="UP27" i="10"/>
  <c r="UN29" i="10"/>
  <c r="UT23" i="10"/>
  <c r="UR25" i="10"/>
  <c r="UV19" i="10"/>
  <c r="AC122" i="8" l="1"/>
  <c r="DX97" i="10"/>
  <c r="DY97" i="10" s="1"/>
  <c r="DZ97" i="10" s="1"/>
  <c r="EA97" i="10" s="1"/>
  <c r="EB97" i="10" s="1"/>
  <c r="EC97" i="10" s="1"/>
  <c r="ED97" i="10" s="1"/>
  <c r="EE97" i="10" s="1"/>
  <c r="EF97" i="10" s="1"/>
  <c r="EG97" i="10" s="1"/>
  <c r="EH97" i="10" s="1"/>
  <c r="EI97" i="10" s="1"/>
  <c r="EJ97" i="10" s="1"/>
  <c r="EK97" i="10" s="1"/>
  <c r="EL97" i="10" s="1"/>
  <c r="EM97" i="10" s="1"/>
  <c r="EN97" i="10" s="1"/>
  <c r="EO97" i="10" s="1"/>
  <c r="EP97" i="10" s="1"/>
  <c r="EQ97" i="10" s="1"/>
  <c r="ER97" i="10" s="1"/>
  <c r="ES97" i="10" s="1"/>
  <c r="ET97" i="10" s="1"/>
  <c r="EU97" i="10" s="1"/>
  <c r="EV97" i="10" s="1"/>
  <c r="EW97" i="10" s="1"/>
  <c r="EX97" i="10" s="1"/>
  <c r="EY97" i="10" s="1"/>
  <c r="EZ97" i="10" s="1"/>
  <c r="FA97" i="10" s="1"/>
  <c r="FB97" i="10" s="1"/>
  <c r="FC97" i="10" s="1"/>
  <c r="FD97" i="10" s="1"/>
  <c r="FE97" i="10" s="1"/>
  <c r="FF97" i="10" s="1"/>
  <c r="FG97" i="10" s="1"/>
  <c r="FH97" i="10" s="1"/>
  <c r="FI97" i="10" s="1"/>
  <c r="FJ97" i="10" s="1"/>
  <c r="FK97" i="10" s="1"/>
  <c r="FL97" i="10" s="1"/>
  <c r="FM97" i="10" s="1"/>
  <c r="FN97" i="10" s="1"/>
  <c r="FO97" i="10" s="1"/>
  <c r="FP97" i="10" s="1"/>
  <c r="FQ97" i="10" s="1"/>
  <c r="FR97" i="10" s="1"/>
  <c r="FS97" i="10" s="1"/>
  <c r="FT97" i="10" s="1"/>
  <c r="FU97" i="10" s="1"/>
  <c r="FV97" i="10" s="1"/>
  <c r="FW97" i="10" s="1"/>
  <c r="FX97" i="10" s="1"/>
  <c r="FY97" i="10" s="1"/>
  <c r="FZ97" i="10" s="1"/>
  <c r="GA97" i="10" s="1"/>
  <c r="GB97" i="10" s="1"/>
  <c r="GC97" i="10" s="1"/>
  <c r="GD97" i="10" s="1"/>
  <c r="GE97" i="10" s="1"/>
  <c r="GF97" i="10" s="1"/>
  <c r="GG97" i="10" s="1"/>
  <c r="GH97" i="10" s="1"/>
  <c r="GI97" i="10" s="1"/>
  <c r="GJ97" i="10" s="1"/>
  <c r="GK97" i="10" s="1"/>
  <c r="GL97" i="10" s="1"/>
  <c r="GM97" i="10" s="1"/>
  <c r="GN97" i="10" s="1"/>
  <c r="GO97" i="10" s="1"/>
  <c r="GP97" i="10" s="1"/>
  <c r="GQ97" i="10" s="1"/>
  <c r="GR97" i="10" s="1"/>
  <c r="GS97" i="10" s="1"/>
  <c r="GT97" i="10" s="1"/>
  <c r="GU97" i="10" s="1"/>
  <c r="GV97" i="10" s="1"/>
  <c r="GW97" i="10" s="1"/>
  <c r="C98" i="10"/>
  <c r="NF97" i="10"/>
  <c r="NG97" i="10" s="1"/>
  <c r="NH97" i="10" s="1"/>
  <c r="NI97" i="10" s="1"/>
  <c r="NJ97" i="10" s="1"/>
  <c r="NK97" i="10" s="1"/>
  <c r="NL97" i="10" s="1"/>
  <c r="NM97" i="10" s="1"/>
  <c r="NN97" i="10" s="1"/>
  <c r="NO97" i="10" s="1"/>
  <c r="NP97" i="10" s="1"/>
  <c r="NQ97" i="10" s="1"/>
  <c r="NR97" i="10" s="1"/>
  <c r="NS97" i="10" s="1"/>
  <c r="NT97" i="10" s="1"/>
  <c r="NU97" i="10" s="1"/>
  <c r="NV97" i="10" s="1"/>
  <c r="NW97" i="10" s="1"/>
  <c r="NX97" i="10" s="1"/>
  <c r="NY97" i="10" s="1"/>
  <c r="NZ97" i="10" s="1"/>
  <c r="OA97" i="10" s="1"/>
  <c r="OB97" i="10" s="1"/>
  <c r="OC97" i="10" s="1"/>
  <c r="OD97" i="10" s="1"/>
  <c r="OE97" i="10" s="1"/>
  <c r="OF97" i="10" s="1"/>
  <c r="OG97" i="10" s="1"/>
  <c r="OH97" i="10" s="1"/>
  <c r="OI97" i="10" s="1"/>
  <c r="OJ97" i="10" s="1"/>
  <c r="OK97" i="10" s="1"/>
  <c r="OL97" i="10" s="1"/>
  <c r="OM97" i="10" s="1"/>
  <c r="ON97" i="10" s="1"/>
  <c r="OO97" i="10" s="1"/>
  <c r="OP97" i="10" s="1"/>
  <c r="OQ97" i="10" s="1"/>
  <c r="OR97" i="10" s="1"/>
  <c r="OS97" i="10" s="1"/>
  <c r="OT97" i="10" s="1"/>
  <c r="OU97" i="10" s="1"/>
  <c r="OV97" i="10" s="1"/>
  <c r="OW97" i="10" s="1"/>
  <c r="OX97" i="10" s="1"/>
  <c r="OY97" i="10" s="1"/>
  <c r="OZ97" i="10" s="1"/>
  <c r="PA97" i="10" s="1"/>
  <c r="PB97" i="10" s="1"/>
  <c r="PC97" i="10" s="1"/>
  <c r="PD97" i="10" s="1"/>
  <c r="PE97" i="10" s="1"/>
  <c r="PF97" i="10" s="1"/>
  <c r="PG97" i="10" s="1"/>
  <c r="PH97" i="10" s="1"/>
  <c r="PI97" i="10" s="1"/>
  <c r="PJ97" i="10" s="1"/>
  <c r="PK97" i="10" s="1"/>
  <c r="PL97" i="10" s="1"/>
  <c r="PM97" i="10" s="1"/>
  <c r="PN97" i="10" s="1"/>
  <c r="PO97" i="10" s="1"/>
  <c r="PP97" i="10" s="1"/>
  <c r="PQ97" i="10" s="1"/>
  <c r="PR97" i="10" s="1"/>
  <c r="PS97" i="10" s="1"/>
  <c r="PT97" i="10" s="1"/>
  <c r="PU97" i="10" s="1"/>
  <c r="PV97" i="10" s="1"/>
  <c r="PW97" i="10" s="1"/>
  <c r="PX97" i="10" s="1"/>
  <c r="PY97" i="10" s="1"/>
  <c r="PZ97" i="10" s="1"/>
  <c r="QA97" i="10" s="1"/>
  <c r="QB97" i="10" s="1"/>
  <c r="QC97" i="10" s="1"/>
  <c r="QD97" i="10" s="1"/>
  <c r="QE97" i="10" s="1"/>
  <c r="G97" i="10"/>
  <c r="H97" i="10" s="1"/>
  <c r="I97" i="10" s="1"/>
  <c r="J97" i="10" s="1"/>
  <c r="K97" i="10" s="1"/>
  <c r="L97" i="10" s="1"/>
  <c r="M97" i="10" s="1"/>
  <c r="N97" i="10" s="1"/>
  <c r="O97" i="10" s="1"/>
  <c r="P97" i="10" s="1"/>
  <c r="Q97" i="10" s="1"/>
  <c r="R97" i="10" s="1"/>
  <c r="S97" i="10" s="1"/>
  <c r="T97" i="10" s="1"/>
  <c r="U97" i="10" s="1"/>
  <c r="V97" i="10" s="1"/>
  <c r="W97" i="10" s="1"/>
  <c r="X97" i="10" s="1"/>
  <c r="Y97" i="10" s="1"/>
  <c r="Z97" i="10" s="1"/>
  <c r="AA97" i="10" s="1"/>
  <c r="AB97" i="10" s="1"/>
  <c r="AC97" i="10" s="1"/>
  <c r="AD97" i="10" s="1"/>
  <c r="AE97" i="10" s="1"/>
  <c r="AF97" i="10" s="1"/>
  <c r="AG97" i="10" s="1"/>
  <c r="AH97" i="10" s="1"/>
  <c r="AI97" i="10" s="1"/>
  <c r="AJ97" i="10" s="1"/>
  <c r="AK97" i="10" s="1"/>
  <c r="AL97" i="10" s="1"/>
  <c r="AM97" i="10" s="1"/>
  <c r="AN97" i="10" s="1"/>
  <c r="AO97" i="10" s="1"/>
  <c r="AP97" i="10" s="1"/>
  <c r="AQ97" i="10" s="1"/>
  <c r="AR97" i="10" s="1"/>
  <c r="AS97" i="10" s="1"/>
  <c r="AT97" i="10" s="1"/>
  <c r="AU97" i="10" s="1"/>
  <c r="AV97" i="10" s="1"/>
  <c r="AW97" i="10" s="1"/>
  <c r="AX97" i="10" s="1"/>
  <c r="AY97" i="10" s="1"/>
  <c r="AZ97" i="10" s="1"/>
  <c r="BA97" i="10" s="1"/>
  <c r="BB97" i="10" s="1"/>
  <c r="BC97" i="10" s="1"/>
  <c r="BD97" i="10" s="1"/>
  <c r="BE97" i="10" s="1"/>
  <c r="BF97" i="10" s="1"/>
  <c r="BG97" i="10" s="1"/>
  <c r="BH97" i="10" s="1"/>
  <c r="BI97" i="10" s="1"/>
  <c r="BJ97" i="10" s="1"/>
  <c r="BK97" i="10" s="1"/>
  <c r="BL97" i="10" s="1"/>
  <c r="BM97" i="10" s="1"/>
  <c r="BN97" i="10" s="1"/>
  <c r="BO97" i="10" s="1"/>
  <c r="BP97" i="10" s="1"/>
  <c r="BQ97" i="10" s="1"/>
  <c r="BR97" i="10" s="1"/>
  <c r="BS97" i="10" s="1"/>
  <c r="BT97" i="10" s="1"/>
  <c r="BU97" i="10" s="1"/>
  <c r="BV97" i="10" s="1"/>
  <c r="BW97" i="10" s="1"/>
  <c r="BX97" i="10" s="1"/>
  <c r="BY97" i="10" s="1"/>
  <c r="BZ97" i="10" s="1"/>
  <c r="CA97" i="10" s="1"/>
  <c r="CB97" i="10" s="1"/>
  <c r="CC97" i="10" s="1"/>
  <c r="CD97" i="10" s="1"/>
  <c r="CE97" i="10" s="1"/>
  <c r="CF97" i="10" s="1"/>
  <c r="CG97" i="10" s="1"/>
  <c r="CH97" i="10" s="1"/>
  <c r="RW97" i="10"/>
  <c r="RX97" i="10" s="1"/>
  <c r="RY97" i="10" s="1"/>
  <c r="RZ97" i="10" s="1"/>
  <c r="SA97" i="10" s="1"/>
  <c r="SB97" i="10" s="1"/>
  <c r="SC97" i="10" s="1"/>
  <c r="SD97" i="10" s="1"/>
  <c r="SE97" i="10" s="1"/>
  <c r="SF97" i="10" s="1"/>
  <c r="SG97" i="10" s="1"/>
  <c r="SH97" i="10" s="1"/>
  <c r="SI97" i="10" s="1"/>
  <c r="SJ97" i="10" s="1"/>
  <c r="SK97" i="10" s="1"/>
  <c r="SL97" i="10" s="1"/>
  <c r="SM97" i="10" s="1"/>
  <c r="SN97" i="10" s="1"/>
  <c r="SO97" i="10" s="1"/>
  <c r="SP97" i="10" s="1"/>
  <c r="SQ97" i="10" s="1"/>
  <c r="SR97" i="10" s="1"/>
  <c r="SS97" i="10" s="1"/>
  <c r="ST97" i="10" s="1"/>
  <c r="SU97" i="10" s="1"/>
  <c r="SV97" i="10" s="1"/>
  <c r="SW97" i="10" s="1"/>
  <c r="SX97" i="10" s="1"/>
  <c r="SY97" i="10" s="1"/>
  <c r="SZ97" i="10" s="1"/>
  <c r="TA97" i="10" s="1"/>
  <c r="TB97" i="10" s="1"/>
  <c r="TC97" i="10" s="1"/>
  <c r="TD97" i="10" s="1"/>
  <c r="TE97" i="10" s="1"/>
  <c r="TF97" i="10" s="1"/>
  <c r="TG97" i="10" s="1"/>
  <c r="TH97" i="10" s="1"/>
  <c r="TI97" i="10" s="1"/>
  <c r="TJ97" i="10" s="1"/>
  <c r="TK97" i="10" s="1"/>
  <c r="TL97" i="10" s="1"/>
  <c r="TM97" i="10" s="1"/>
  <c r="TN97" i="10" s="1"/>
  <c r="TO97" i="10" s="1"/>
  <c r="TP97" i="10" s="1"/>
  <c r="TQ97" i="10" s="1"/>
  <c r="TR97" i="10" s="1"/>
  <c r="TS97" i="10" s="1"/>
  <c r="TT97" i="10" s="1"/>
  <c r="TU97" i="10" s="1"/>
  <c r="TV97" i="10" s="1"/>
  <c r="TW97" i="10" s="1"/>
  <c r="TX97" i="10" s="1"/>
  <c r="TY97" i="10" s="1"/>
  <c r="TZ97" i="10" s="1"/>
  <c r="UA97" i="10" s="1"/>
  <c r="UB97" i="10" s="1"/>
  <c r="UC97" i="10" s="1"/>
  <c r="UD97" i="10" s="1"/>
  <c r="UE97" i="10" s="1"/>
  <c r="UF97" i="10" s="1"/>
  <c r="UG97" i="10" s="1"/>
  <c r="UH97" i="10" s="1"/>
  <c r="UI97" i="10" s="1"/>
  <c r="UJ97" i="10" s="1"/>
  <c r="UK97" i="10" s="1"/>
  <c r="UL97" i="10" s="1"/>
  <c r="UM97" i="10" s="1"/>
  <c r="UN97" i="10" s="1"/>
  <c r="UO97" i="10" s="1"/>
  <c r="UP97" i="10" s="1"/>
  <c r="UQ97" i="10" s="1"/>
  <c r="UR97" i="10" s="1"/>
  <c r="US97" i="10" s="1"/>
  <c r="UT97" i="10" s="1"/>
  <c r="UU97" i="10" s="1"/>
  <c r="UV97" i="10" s="1"/>
  <c r="UW97" i="10" s="1"/>
  <c r="UX97" i="10" s="1"/>
  <c r="UY97" i="10" s="1"/>
  <c r="UZ97" i="10" s="1"/>
  <c r="VA97" i="10" s="1"/>
  <c r="VB97" i="10" s="1"/>
  <c r="VC97" i="10" s="1"/>
  <c r="VD97" i="10" s="1"/>
  <c r="VE97" i="10" s="1"/>
  <c r="VF97" i="10" s="1"/>
  <c r="VG97" i="10" s="1"/>
  <c r="VH97" i="10" s="1"/>
  <c r="VI97" i="10" s="1"/>
  <c r="VJ97" i="10" s="1"/>
  <c r="VK97" i="10" s="1"/>
  <c r="VL97" i="10" s="1"/>
  <c r="VM97" i="10" s="1"/>
  <c r="VN97" i="10" s="1"/>
  <c r="VO97" i="10" s="1"/>
  <c r="VP97" i="10" s="1"/>
  <c r="VQ97" i="10" s="1"/>
  <c r="VR97" i="10" s="1"/>
  <c r="VS97" i="10" s="1"/>
  <c r="VT97" i="10" s="1"/>
  <c r="VU97" i="10" s="1"/>
  <c r="VV97" i="10" s="1"/>
  <c r="VW97" i="10" s="1"/>
  <c r="VX97" i="10" s="1"/>
  <c r="VY97" i="10" s="1"/>
  <c r="VZ97" i="10" s="1"/>
  <c r="WA97" i="10" s="1"/>
  <c r="WB97" i="10" s="1"/>
  <c r="WC97" i="10" s="1"/>
  <c r="WD97" i="10" s="1"/>
  <c r="WE97" i="10" s="1"/>
  <c r="WF97" i="10" s="1"/>
  <c r="WG97" i="10" s="1"/>
  <c r="WH97" i="10" s="1"/>
  <c r="WI97" i="10" s="1"/>
  <c r="WJ97" i="10" s="1"/>
  <c r="WK97" i="10" s="1"/>
  <c r="WL97" i="10" s="1"/>
  <c r="IO97" i="10"/>
  <c r="IP97" i="10" s="1"/>
  <c r="IQ97" i="10" s="1"/>
  <c r="IR97" i="10" s="1"/>
  <c r="IS97" i="10" s="1"/>
  <c r="IT97" i="10" s="1"/>
  <c r="IU97" i="10" s="1"/>
  <c r="IV97" i="10" s="1"/>
  <c r="IW97" i="10" s="1"/>
  <c r="IX97" i="10" s="1"/>
  <c r="IY97" i="10" s="1"/>
  <c r="IZ97" i="10" s="1"/>
  <c r="JA97" i="10" s="1"/>
  <c r="JB97" i="10" s="1"/>
  <c r="JC97" i="10" s="1"/>
  <c r="JD97" i="10" s="1"/>
  <c r="JE97" i="10" s="1"/>
  <c r="JF97" i="10" s="1"/>
  <c r="JG97" i="10" s="1"/>
  <c r="JH97" i="10" s="1"/>
  <c r="JI97" i="10" s="1"/>
  <c r="JJ97" i="10" s="1"/>
  <c r="JK97" i="10" s="1"/>
  <c r="JL97" i="10" s="1"/>
  <c r="JM97" i="10" s="1"/>
  <c r="JN97" i="10" s="1"/>
  <c r="JO97" i="10" s="1"/>
  <c r="JP97" i="10" s="1"/>
  <c r="JQ97" i="10" s="1"/>
  <c r="JR97" i="10" s="1"/>
  <c r="JS97" i="10" s="1"/>
  <c r="JT97" i="10" s="1"/>
  <c r="JU97" i="10" s="1"/>
  <c r="JV97" i="10" s="1"/>
  <c r="JW97" i="10" s="1"/>
  <c r="JX97" i="10" s="1"/>
  <c r="JY97" i="10" s="1"/>
  <c r="JZ97" i="10" s="1"/>
  <c r="KA97" i="10" s="1"/>
  <c r="KB97" i="10" s="1"/>
  <c r="KC97" i="10" s="1"/>
  <c r="KD97" i="10" s="1"/>
  <c r="KE97" i="10" s="1"/>
  <c r="KF97" i="10" s="1"/>
  <c r="KG97" i="10" s="1"/>
  <c r="KH97" i="10" s="1"/>
  <c r="KI97" i="10" s="1"/>
  <c r="KJ97" i="10" s="1"/>
  <c r="KK97" i="10" s="1"/>
  <c r="KL97" i="10" s="1"/>
  <c r="KM97" i="10" s="1"/>
  <c r="KN97" i="10" s="1"/>
  <c r="KO97" i="10" s="1"/>
  <c r="KP97" i="10" s="1"/>
  <c r="KQ97" i="10" s="1"/>
  <c r="KR97" i="10" s="1"/>
  <c r="KS97" i="10" s="1"/>
  <c r="KT97" i="10" s="1"/>
  <c r="KU97" i="10" s="1"/>
  <c r="KV97" i="10" s="1"/>
  <c r="KW97" i="10" s="1"/>
  <c r="KX97" i="10" s="1"/>
  <c r="KY97" i="10" s="1"/>
  <c r="KZ97" i="10" s="1"/>
  <c r="LA97" i="10" s="1"/>
  <c r="LB97" i="10" s="1"/>
  <c r="LC97" i="10" s="1"/>
  <c r="LD97" i="10" s="1"/>
  <c r="LE97" i="10" s="1"/>
  <c r="LF97" i="10" s="1"/>
  <c r="LG97" i="10" s="1"/>
  <c r="LH97" i="10" s="1"/>
  <c r="LI97" i="10" s="1"/>
  <c r="LJ97" i="10" s="1"/>
  <c r="LK97" i="10" s="1"/>
  <c r="LL97" i="10" s="1"/>
  <c r="LM97" i="10" s="1"/>
  <c r="LN97" i="10" s="1"/>
  <c r="FD66" i="10"/>
  <c r="US25" i="10"/>
  <c r="UO29" i="10"/>
  <c r="UQ27" i="10"/>
  <c r="UW19" i="10"/>
  <c r="UU23" i="10"/>
  <c r="AD122" i="8" l="1"/>
  <c r="FE66" i="10"/>
  <c r="NF98" i="10"/>
  <c r="NG98" i="10" s="1"/>
  <c r="NH98" i="10" s="1"/>
  <c r="NI98" i="10" s="1"/>
  <c r="NJ98" i="10" s="1"/>
  <c r="NK98" i="10" s="1"/>
  <c r="NL98" i="10" s="1"/>
  <c r="NM98" i="10" s="1"/>
  <c r="NN98" i="10" s="1"/>
  <c r="NO98" i="10" s="1"/>
  <c r="NP98" i="10" s="1"/>
  <c r="NQ98" i="10" s="1"/>
  <c r="NR98" i="10" s="1"/>
  <c r="NS98" i="10" s="1"/>
  <c r="NT98" i="10" s="1"/>
  <c r="NU98" i="10" s="1"/>
  <c r="NV98" i="10" s="1"/>
  <c r="NW98" i="10" s="1"/>
  <c r="NX98" i="10" s="1"/>
  <c r="NY98" i="10" s="1"/>
  <c r="NZ98" i="10" s="1"/>
  <c r="OA98" i="10" s="1"/>
  <c r="OB98" i="10" s="1"/>
  <c r="OC98" i="10" s="1"/>
  <c r="OD98" i="10" s="1"/>
  <c r="OE98" i="10" s="1"/>
  <c r="OF98" i="10" s="1"/>
  <c r="OG98" i="10" s="1"/>
  <c r="OH98" i="10" s="1"/>
  <c r="OI98" i="10" s="1"/>
  <c r="OJ98" i="10" s="1"/>
  <c r="OK98" i="10" s="1"/>
  <c r="OL98" i="10" s="1"/>
  <c r="OM98" i="10" s="1"/>
  <c r="ON98" i="10" s="1"/>
  <c r="OO98" i="10" s="1"/>
  <c r="OP98" i="10" s="1"/>
  <c r="OQ98" i="10" s="1"/>
  <c r="OR98" i="10" s="1"/>
  <c r="OS98" i="10" s="1"/>
  <c r="OT98" i="10" s="1"/>
  <c r="OU98" i="10" s="1"/>
  <c r="OV98" i="10" s="1"/>
  <c r="OW98" i="10" s="1"/>
  <c r="OX98" i="10" s="1"/>
  <c r="OY98" i="10" s="1"/>
  <c r="OZ98" i="10" s="1"/>
  <c r="PA98" i="10" s="1"/>
  <c r="PB98" i="10" s="1"/>
  <c r="PC98" i="10" s="1"/>
  <c r="PD98" i="10" s="1"/>
  <c r="PE98" i="10" s="1"/>
  <c r="PF98" i="10" s="1"/>
  <c r="PG98" i="10" s="1"/>
  <c r="PH98" i="10" s="1"/>
  <c r="PI98" i="10" s="1"/>
  <c r="PJ98" i="10" s="1"/>
  <c r="PK98" i="10" s="1"/>
  <c r="PL98" i="10" s="1"/>
  <c r="PM98" i="10" s="1"/>
  <c r="PN98" i="10" s="1"/>
  <c r="PO98" i="10" s="1"/>
  <c r="PP98" i="10" s="1"/>
  <c r="PQ98" i="10" s="1"/>
  <c r="PR98" i="10" s="1"/>
  <c r="PS98" i="10" s="1"/>
  <c r="PT98" i="10" s="1"/>
  <c r="PU98" i="10" s="1"/>
  <c r="PV98" i="10" s="1"/>
  <c r="PW98" i="10" s="1"/>
  <c r="PX98" i="10" s="1"/>
  <c r="PY98" i="10" s="1"/>
  <c r="PZ98" i="10" s="1"/>
  <c r="QA98" i="10" s="1"/>
  <c r="QB98" i="10" s="1"/>
  <c r="QC98" i="10" s="1"/>
  <c r="QD98" i="10" s="1"/>
  <c r="QE98" i="10" s="1"/>
  <c r="QF98" i="10" s="1"/>
  <c r="G98" i="10"/>
  <c r="H98" i="10" s="1"/>
  <c r="I98" i="10" s="1"/>
  <c r="J98" i="10" s="1"/>
  <c r="K98" i="10" s="1"/>
  <c r="L98" i="10" s="1"/>
  <c r="M98" i="10" s="1"/>
  <c r="N98" i="10" s="1"/>
  <c r="O98" i="10" s="1"/>
  <c r="P98" i="10" s="1"/>
  <c r="Q98" i="10" s="1"/>
  <c r="R98" i="10" s="1"/>
  <c r="S98" i="10" s="1"/>
  <c r="T98" i="10" s="1"/>
  <c r="U98" i="10" s="1"/>
  <c r="V98" i="10" s="1"/>
  <c r="W98" i="10" s="1"/>
  <c r="X98" i="10" s="1"/>
  <c r="Y98" i="10" s="1"/>
  <c r="Z98" i="10" s="1"/>
  <c r="AA98" i="10" s="1"/>
  <c r="AB98" i="10" s="1"/>
  <c r="AC98" i="10" s="1"/>
  <c r="AD98" i="10" s="1"/>
  <c r="AE98" i="10" s="1"/>
  <c r="AF98" i="10" s="1"/>
  <c r="AG98" i="10" s="1"/>
  <c r="AH98" i="10" s="1"/>
  <c r="AI98" i="10" s="1"/>
  <c r="AJ98" i="10" s="1"/>
  <c r="AK98" i="10" s="1"/>
  <c r="AL98" i="10" s="1"/>
  <c r="AM98" i="10" s="1"/>
  <c r="AN98" i="10" s="1"/>
  <c r="AO98" i="10" s="1"/>
  <c r="AP98" i="10" s="1"/>
  <c r="AQ98" i="10" s="1"/>
  <c r="AR98" i="10" s="1"/>
  <c r="AS98" i="10" s="1"/>
  <c r="AT98" i="10" s="1"/>
  <c r="AU98" i="10" s="1"/>
  <c r="AV98" i="10" s="1"/>
  <c r="AW98" i="10" s="1"/>
  <c r="AX98" i="10" s="1"/>
  <c r="AY98" i="10" s="1"/>
  <c r="AZ98" i="10" s="1"/>
  <c r="BA98" i="10" s="1"/>
  <c r="BB98" i="10" s="1"/>
  <c r="BC98" i="10" s="1"/>
  <c r="BD98" i="10" s="1"/>
  <c r="BE98" i="10" s="1"/>
  <c r="BF98" i="10" s="1"/>
  <c r="BG98" i="10" s="1"/>
  <c r="BH98" i="10" s="1"/>
  <c r="BI98" i="10" s="1"/>
  <c r="BJ98" i="10" s="1"/>
  <c r="BK98" i="10" s="1"/>
  <c r="BL98" i="10" s="1"/>
  <c r="BM98" i="10" s="1"/>
  <c r="BN98" i="10" s="1"/>
  <c r="BO98" i="10" s="1"/>
  <c r="BP98" i="10" s="1"/>
  <c r="BQ98" i="10" s="1"/>
  <c r="BR98" i="10" s="1"/>
  <c r="BS98" i="10" s="1"/>
  <c r="BT98" i="10" s="1"/>
  <c r="BU98" i="10" s="1"/>
  <c r="BV98" i="10" s="1"/>
  <c r="BW98" i="10" s="1"/>
  <c r="BX98" i="10" s="1"/>
  <c r="BY98" i="10" s="1"/>
  <c r="BZ98" i="10" s="1"/>
  <c r="CA98" i="10" s="1"/>
  <c r="CB98" i="10" s="1"/>
  <c r="CC98" i="10" s="1"/>
  <c r="CD98" i="10" s="1"/>
  <c r="CE98" i="10" s="1"/>
  <c r="CF98" i="10" s="1"/>
  <c r="CG98" i="10" s="1"/>
  <c r="CH98" i="10" s="1"/>
  <c r="CI98" i="10" s="1"/>
  <c r="RW98" i="10"/>
  <c r="RX98" i="10" s="1"/>
  <c r="RY98" i="10" s="1"/>
  <c r="RZ98" i="10" s="1"/>
  <c r="SA98" i="10" s="1"/>
  <c r="SB98" i="10" s="1"/>
  <c r="SC98" i="10" s="1"/>
  <c r="SD98" i="10" s="1"/>
  <c r="SE98" i="10" s="1"/>
  <c r="SF98" i="10" s="1"/>
  <c r="SG98" i="10" s="1"/>
  <c r="SH98" i="10" s="1"/>
  <c r="SI98" i="10" s="1"/>
  <c r="SJ98" i="10" s="1"/>
  <c r="SK98" i="10" s="1"/>
  <c r="SL98" i="10" s="1"/>
  <c r="SM98" i="10" s="1"/>
  <c r="SN98" i="10" s="1"/>
  <c r="SO98" i="10" s="1"/>
  <c r="SP98" i="10" s="1"/>
  <c r="SQ98" i="10" s="1"/>
  <c r="SR98" i="10" s="1"/>
  <c r="SS98" i="10" s="1"/>
  <c r="ST98" i="10" s="1"/>
  <c r="SU98" i="10" s="1"/>
  <c r="SV98" i="10" s="1"/>
  <c r="SW98" i="10" s="1"/>
  <c r="SX98" i="10" s="1"/>
  <c r="SY98" i="10" s="1"/>
  <c r="SZ98" i="10" s="1"/>
  <c r="TA98" i="10" s="1"/>
  <c r="TB98" i="10" s="1"/>
  <c r="TC98" i="10" s="1"/>
  <c r="TD98" i="10" s="1"/>
  <c r="TE98" i="10" s="1"/>
  <c r="TF98" i="10" s="1"/>
  <c r="TG98" i="10" s="1"/>
  <c r="TH98" i="10" s="1"/>
  <c r="TI98" i="10" s="1"/>
  <c r="TJ98" i="10" s="1"/>
  <c r="TK98" i="10" s="1"/>
  <c r="TL98" i="10" s="1"/>
  <c r="TM98" i="10" s="1"/>
  <c r="TN98" i="10" s="1"/>
  <c r="TO98" i="10" s="1"/>
  <c r="TP98" i="10" s="1"/>
  <c r="TQ98" i="10" s="1"/>
  <c r="TR98" i="10" s="1"/>
  <c r="TS98" i="10" s="1"/>
  <c r="TT98" i="10" s="1"/>
  <c r="TU98" i="10" s="1"/>
  <c r="TV98" i="10" s="1"/>
  <c r="TW98" i="10" s="1"/>
  <c r="TX98" i="10" s="1"/>
  <c r="TY98" i="10" s="1"/>
  <c r="TZ98" i="10" s="1"/>
  <c r="UA98" i="10" s="1"/>
  <c r="UB98" i="10" s="1"/>
  <c r="UC98" i="10" s="1"/>
  <c r="UD98" i="10" s="1"/>
  <c r="UE98" i="10" s="1"/>
  <c r="UF98" i="10" s="1"/>
  <c r="UG98" i="10" s="1"/>
  <c r="UH98" i="10" s="1"/>
  <c r="UI98" i="10" s="1"/>
  <c r="UJ98" i="10" s="1"/>
  <c r="UK98" i="10" s="1"/>
  <c r="UL98" i="10" s="1"/>
  <c r="UM98" i="10" s="1"/>
  <c r="UN98" i="10" s="1"/>
  <c r="UO98" i="10" s="1"/>
  <c r="UP98" i="10" s="1"/>
  <c r="UQ98" i="10" s="1"/>
  <c r="UR98" i="10" s="1"/>
  <c r="US98" i="10" s="1"/>
  <c r="UT98" i="10" s="1"/>
  <c r="UU98" i="10" s="1"/>
  <c r="UV98" i="10" s="1"/>
  <c r="UW98" i="10" s="1"/>
  <c r="UX98" i="10" s="1"/>
  <c r="UY98" i="10" s="1"/>
  <c r="UZ98" i="10" s="1"/>
  <c r="VA98" i="10" s="1"/>
  <c r="VB98" i="10" s="1"/>
  <c r="VC98" i="10" s="1"/>
  <c r="VD98" i="10" s="1"/>
  <c r="VE98" i="10" s="1"/>
  <c r="VF98" i="10" s="1"/>
  <c r="VG98" i="10" s="1"/>
  <c r="VH98" i="10" s="1"/>
  <c r="VI98" i="10" s="1"/>
  <c r="VJ98" i="10" s="1"/>
  <c r="VK98" i="10" s="1"/>
  <c r="VL98" i="10" s="1"/>
  <c r="VM98" i="10" s="1"/>
  <c r="VN98" i="10" s="1"/>
  <c r="VO98" i="10" s="1"/>
  <c r="VP98" i="10" s="1"/>
  <c r="VQ98" i="10" s="1"/>
  <c r="VR98" i="10" s="1"/>
  <c r="VS98" i="10" s="1"/>
  <c r="VT98" i="10" s="1"/>
  <c r="VU98" i="10" s="1"/>
  <c r="VV98" i="10" s="1"/>
  <c r="VW98" i="10" s="1"/>
  <c r="VX98" i="10" s="1"/>
  <c r="VY98" i="10" s="1"/>
  <c r="VZ98" i="10" s="1"/>
  <c r="WA98" i="10" s="1"/>
  <c r="WB98" i="10" s="1"/>
  <c r="WC98" i="10" s="1"/>
  <c r="WD98" i="10" s="1"/>
  <c r="WE98" i="10" s="1"/>
  <c r="WF98" i="10" s="1"/>
  <c r="WG98" i="10" s="1"/>
  <c r="WH98" i="10" s="1"/>
  <c r="WI98" i="10" s="1"/>
  <c r="WJ98" i="10" s="1"/>
  <c r="WK98" i="10" s="1"/>
  <c r="WL98" i="10" s="1"/>
  <c r="DX98" i="10"/>
  <c r="DY98" i="10" s="1"/>
  <c r="DZ98" i="10" s="1"/>
  <c r="EA98" i="10" s="1"/>
  <c r="EB98" i="10" s="1"/>
  <c r="EC98" i="10" s="1"/>
  <c r="ED98" i="10" s="1"/>
  <c r="EE98" i="10" s="1"/>
  <c r="EF98" i="10" s="1"/>
  <c r="EG98" i="10" s="1"/>
  <c r="EH98" i="10" s="1"/>
  <c r="EI98" i="10" s="1"/>
  <c r="EJ98" i="10" s="1"/>
  <c r="EK98" i="10" s="1"/>
  <c r="EL98" i="10" s="1"/>
  <c r="EM98" i="10" s="1"/>
  <c r="EN98" i="10" s="1"/>
  <c r="EO98" i="10" s="1"/>
  <c r="EP98" i="10" s="1"/>
  <c r="EQ98" i="10" s="1"/>
  <c r="ER98" i="10" s="1"/>
  <c r="ES98" i="10" s="1"/>
  <c r="ET98" i="10" s="1"/>
  <c r="EU98" i="10" s="1"/>
  <c r="EV98" i="10" s="1"/>
  <c r="EW98" i="10" s="1"/>
  <c r="EX98" i="10" s="1"/>
  <c r="EY98" i="10" s="1"/>
  <c r="EZ98" i="10" s="1"/>
  <c r="FA98" i="10" s="1"/>
  <c r="FB98" i="10" s="1"/>
  <c r="FC98" i="10" s="1"/>
  <c r="FD98" i="10" s="1"/>
  <c r="FE98" i="10" s="1"/>
  <c r="FF98" i="10" s="1"/>
  <c r="FG98" i="10" s="1"/>
  <c r="FH98" i="10" s="1"/>
  <c r="FI98" i="10" s="1"/>
  <c r="FJ98" i="10" s="1"/>
  <c r="FK98" i="10" s="1"/>
  <c r="FL98" i="10" s="1"/>
  <c r="FM98" i="10" s="1"/>
  <c r="FN98" i="10" s="1"/>
  <c r="FO98" i="10" s="1"/>
  <c r="FP98" i="10" s="1"/>
  <c r="FQ98" i="10" s="1"/>
  <c r="FR98" i="10" s="1"/>
  <c r="FS98" i="10" s="1"/>
  <c r="FT98" i="10" s="1"/>
  <c r="FU98" i="10" s="1"/>
  <c r="FV98" i="10" s="1"/>
  <c r="FW98" i="10" s="1"/>
  <c r="FX98" i="10" s="1"/>
  <c r="FY98" i="10" s="1"/>
  <c r="FZ98" i="10" s="1"/>
  <c r="GA98" i="10" s="1"/>
  <c r="GB98" i="10" s="1"/>
  <c r="GC98" i="10" s="1"/>
  <c r="GD98" i="10" s="1"/>
  <c r="GE98" i="10" s="1"/>
  <c r="GF98" i="10" s="1"/>
  <c r="GG98" i="10" s="1"/>
  <c r="GH98" i="10" s="1"/>
  <c r="GI98" i="10" s="1"/>
  <c r="GJ98" i="10" s="1"/>
  <c r="GK98" i="10" s="1"/>
  <c r="GL98" i="10" s="1"/>
  <c r="GM98" i="10" s="1"/>
  <c r="GN98" i="10" s="1"/>
  <c r="GO98" i="10" s="1"/>
  <c r="GP98" i="10" s="1"/>
  <c r="GQ98" i="10" s="1"/>
  <c r="GR98" i="10" s="1"/>
  <c r="GS98" i="10" s="1"/>
  <c r="GT98" i="10" s="1"/>
  <c r="GU98" i="10" s="1"/>
  <c r="GV98" i="10" s="1"/>
  <c r="GW98" i="10" s="1"/>
  <c r="GX98" i="10" s="1"/>
  <c r="C99" i="10"/>
  <c r="IO98" i="10"/>
  <c r="IP98" i="10" s="1"/>
  <c r="IQ98" i="10" s="1"/>
  <c r="IR98" i="10" s="1"/>
  <c r="IS98" i="10" s="1"/>
  <c r="IT98" i="10" s="1"/>
  <c r="IU98" i="10" s="1"/>
  <c r="IV98" i="10" s="1"/>
  <c r="IW98" i="10" s="1"/>
  <c r="IX98" i="10" s="1"/>
  <c r="IY98" i="10" s="1"/>
  <c r="IZ98" i="10" s="1"/>
  <c r="JA98" i="10" s="1"/>
  <c r="JB98" i="10" s="1"/>
  <c r="JC98" i="10" s="1"/>
  <c r="JD98" i="10" s="1"/>
  <c r="JE98" i="10" s="1"/>
  <c r="JF98" i="10" s="1"/>
  <c r="JG98" i="10" s="1"/>
  <c r="JH98" i="10" s="1"/>
  <c r="JI98" i="10" s="1"/>
  <c r="JJ98" i="10" s="1"/>
  <c r="JK98" i="10" s="1"/>
  <c r="JL98" i="10" s="1"/>
  <c r="JM98" i="10" s="1"/>
  <c r="JN98" i="10" s="1"/>
  <c r="JO98" i="10" s="1"/>
  <c r="JP98" i="10" s="1"/>
  <c r="JQ98" i="10" s="1"/>
  <c r="JR98" i="10" s="1"/>
  <c r="JS98" i="10" s="1"/>
  <c r="JT98" i="10" s="1"/>
  <c r="JU98" i="10" s="1"/>
  <c r="JV98" i="10" s="1"/>
  <c r="JW98" i="10" s="1"/>
  <c r="JX98" i="10" s="1"/>
  <c r="JY98" i="10" s="1"/>
  <c r="JZ98" i="10" s="1"/>
  <c r="KA98" i="10" s="1"/>
  <c r="KB98" i="10" s="1"/>
  <c r="KC98" i="10" s="1"/>
  <c r="KD98" i="10" s="1"/>
  <c r="KE98" i="10" s="1"/>
  <c r="KF98" i="10" s="1"/>
  <c r="KG98" i="10" s="1"/>
  <c r="KH98" i="10" s="1"/>
  <c r="KI98" i="10" s="1"/>
  <c r="KJ98" i="10" s="1"/>
  <c r="KK98" i="10" s="1"/>
  <c r="KL98" i="10" s="1"/>
  <c r="KM98" i="10" s="1"/>
  <c r="KN98" i="10" s="1"/>
  <c r="KO98" i="10" s="1"/>
  <c r="KP98" i="10" s="1"/>
  <c r="KQ98" i="10" s="1"/>
  <c r="KR98" i="10" s="1"/>
  <c r="KS98" i="10" s="1"/>
  <c r="KT98" i="10" s="1"/>
  <c r="KU98" i="10" s="1"/>
  <c r="KV98" i="10" s="1"/>
  <c r="KW98" i="10" s="1"/>
  <c r="KX98" i="10" s="1"/>
  <c r="KY98" i="10" s="1"/>
  <c r="KZ98" i="10" s="1"/>
  <c r="LA98" i="10" s="1"/>
  <c r="LB98" i="10" s="1"/>
  <c r="LC98" i="10" s="1"/>
  <c r="LD98" i="10" s="1"/>
  <c r="LE98" i="10" s="1"/>
  <c r="LF98" i="10" s="1"/>
  <c r="LG98" i="10" s="1"/>
  <c r="LH98" i="10" s="1"/>
  <c r="LI98" i="10" s="1"/>
  <c r="LJ98" i="10" s="1"/>
  <c r="LK98" i="10" s="1"/>
  <c r="LL98" i="10" s="1"/>
  <c r="LM98" i="10" s="1"/>
  <c r="LN98" i="10" s="1"/>
  <c r="LO98" i="10" s="1"/>
  <c r="UR27" i="10"/>
  <c r="UX19" i="10"/>
  <c r="UV23" i="10"/>
  <c r="UP29" i="10"/>
  <c r="UT25" i="10"/>
  <c r="S123" i="8" l="1"/>
  <c r="T123" i="8" s="1"/>
  <c r="G99" i="10"/>
  <c r="H99" i="10" s="1"/>
  <c r="I99" i="10" s="1"/>
  <c r="J99" i="10" s="1"/>
  <c r="K99" i="10" s="1"/>
  <c r="L99" i="10" s="1"/>
  <c r="M99" i="10" s="1"/>
  <c r="N99" i="10" s="1"/>
  <c r="O99" i="10" s="1"/>
  <c r="P99" i="10" s="1"/>
  <c r="Q99" i="10" s="1"/>
  <c r="R99" i="10" s="1"/>
  <c r="S99" i="10" s="1"/>
  <c r="T99" i="10" s="1"/>
  <c r="U99" i="10" s="1"/>
  <c r="V99" i="10" s="1"/>
  <c r="W99" i="10" s="1"/>
  <c r="X99" i="10" s="1"/>
  <c r="Y99" i="10" s="1"/>
  <c r="Z99" i="10" s="1"/>
  <c r="AA99" i="10" s="1"/>
  <c r="AB99" i="10" s="1"/>
  <c r="AC99" i="10" s="1"/>
  <c r="AD99" i="10" s="1"/>
  <c r="AE99" i="10" s="1"/>
  <c r="AF99" i="10" s="1"/>
  <c r="AG99" i="10" s="1"/>
  <c r="AH99" i="10" s="1"/>
  <c r="AI99" i="10" s="1"/>
  <c r="AJ99" i="10" s="1"/>
  <c r="AK99" i="10" s="1"/>
  <c r="AL99" i="10" s="1"/>
  <c r="AM99" i="10" s="1"/>
  <c r="AN99" i="10" s="1"/>
  <c r="AO99" i="10" s="1"/>
  <c r="AP99" i="10" s="1"/>
  <c r="AQ99" i="10" s="1"/>
  <c r="AR99" i="10" s="1"/>
  <c r="AS99" i="10" s="1"/>
  <c r="AT99" i="10" s="1"/>
  <c r="AU99" i="10" s="1"/>
  <c r="AV99" i="10" s="1"/>
  <c r="AW99" i="10" s="1"/>
  <c r="AX99" i="10" s="1"/>
  <c r="AY99" i="10" s="1"/>
  <c r="AZ99" i="10" s="1"/>
  <c r="BA99" i="10" s="1"/>
  <c r="BB99" i="10" s="1"/>
  <c r="BC99" i="10" s="1"/>
  <c r="BD99" i="10" s="1"/>
  <c r="BE99" i="10" s="1"/>
  <c r="BF99" i="10" s="1"/>
  <c r="BG99" i="10" s="1"/>
  <c r="BH99" i="10" s="1"/>
  <c r="BI99" i="10" s="1"/>
  <c r="BJ99" i="10" s="1"/>
  <c r="BK99" i="10" s="1"/>
  <c r="BL99" i="10" s="1"/>
  <c r="BM99" i="10" s="1"/>
  <c r="BN99" i="10" s="1"/>
  <c r="BO99" i="10" s="1"/>
  <c r="BP99" i="10" s="1"/>
  <c r="BQ99" i="10" s="1"/>
  <c r="BR99" i="10" s="1"/>
  <c r="BS99" i="10" s="1"/>
  <c r="BT99" i="10" s="1"/>
  <c r="BU99" i="10" s="1"/>
  <c r="BV99" i="10" s="1"/>
  <c r="BW99" i="10" s="1"/>
  <c r="BX99" i="10" s="1"/>
  <c r="BY99" i="10" s="1"/>
  <c r="BZ99" i="10" s="1"/>
  <c r="CA99" i="10" s="1"/>
  <c r="CB99" i="10" s="1"/>
  <c r="CC99" i="10" s="1"/>
  <c r="CD99" i="10" s="1"/>
  <c r="CE99" i="10" s="1"/>
  <c r="CF99" i="10" s="1"/>
  <c r="CG99" i="10" s="1"/>
  <c r="CH99" i="10" s="1"/>
  <c r="CI99" i="10" s="1"/>
  <c r="CJ99" i="10" s="1"/>
  <c r="RW99" i="10"/>
  <c r="RX99" i="10" s="1"/>
  <c r="RY99" i="10" s="1"/>
  <c r="RZ99" i="10" s="1"/>
  <c r="SA99" i="10" s="1"/>
  <c r="SB99" i="10" s="1"/>
  <c r="SC99" i="10" s="1"/>
  <c r="SD99" i="10" s="1"/>
  <c r="SE99" i="10" s="1"/>
  <c r="SF99" i="10" s="1"/>
  <c r="SG99" i="10" s="1"/>
  <c r="SH99" i="10" s="1"/>
  <c r="SI99" i="10" s="1"/>
  <c r="SJ99" i="10" s="1"/>
  <c r="SK99" i="10" s="1"/>
  <c r="SL99" i="10" s="1"/>
  <c r="SM99" i="10" s="1"/>
  <c r="SN99" i="10" s="1"/>
  <c r="SO99" i="10" s="1"/>
  <c r="SP99" i="10" s="1"/>
  <c r="SQ99" i="10" s="1"/>
  <c r="SR99" i="10" s="1"/>
  <c r="SS99" i="10" s="1"/>
  <c r="ST99" i="10" s="1"/>
  <c r="SU99" i="10" s="1"/>
  <c r="SV99" i="10" s="1"/>
  <c r="SW99" i="10" s="1"/>
  <c r="SX99" i="10" s="1"/>
  <c r="SY99" i="10" s="1"/>
  <c r="SZ99" i="10" s="1"/>
  <c r="TA99" i="10" s="1"/>
  <c r="TB99" i="10" s="1"/>
  <c r="TC99" i="10" s="1"/>
  <c r="TD99" i="10" s="1"/>
  <c r="TE99" i="10" s="1"/>
  <c r="TF99" i="10" s="1"/>
  <c r="TG99" i="10" s="1"/>
  <c r="TH99" i="10" s="1"/>
  <c r="TI99" i="10" s="1"/>
  <c r="TJ99" i="10" s="1"/>
  <c r="TK99" i="10" s="1"/>
  <c r="TL99" i="10" s="1"/>
  <c r="TM99" i="10" s="1"/>
  <c r="TN99" i="10" s="1"/>
  <c r="TO99" i="10" s="1"/>
  <c r="TP99" i="10" s="1"/>
  <c r="TQ99" i="10" s="1"/>
  <c r="TR99" i="10" s="1"/>
  <c r="TS99" i="10" s="1"/>
  <c r="TT99" i="10" s="1"/>
  <c r="TU99" i="10" s="1"/>
  <c r="TV99" i="10" s="1"/>
  <c r="TW99" i="10" s="1"/>
  <c r="TX99" i="10" s="1"/>
  <c r="TY99" i="10" s="1"/>
  <c r="TZ99" i="10" s="1"/>
  <c r="UA99" i="10" s="1"/>
  <c r="UB99" i="10" s="1"/>
  <c r="UC99" i="10" s="1"/>
  <c r="UD99" i="10" s="1"/>
  <c r="UE99" i="10" s="1"/>
  <c r="UF99" i="10" s="1"/>
  <c r="UG99" i="10" s="1"/>
  <c r="UH99" i="10" s="1"/>
  <c r="UI99" i="10" s="1"/>
  <c r="UJ99" i="10" s="1"/>
  <c r="UK99" i="10" s="1"/>
  <c r="UL99" i="10" s="1"/>
  <c r="UM99" i="10" s="1"/>
  <c r="UN99" i="10" s="1"/>
  <c r="UO99" i="10" s="1"/>
  <c r="UP99" i="10" s="1"/>
  <c r="UQ99" i="10" s="1"/>
  <c r="UR99" i="10" s="1"/>
  <c r="US99" i="10" s="1"/>
  <c r="UT99" i="10" s="1"/>
  <c r="UU99" i="10" s="1"/>
  <c r="UV99" i="10" s="1"/>
  <c r="UW99" i="10" s="1"/>
  <c r="UX99" i="10" s="1"/>
  <c r="UY99" i="10" s="1"/>
  <c r="UZ99" i="10" s="1"/>
  <c r="VA99" i="10" s="1"/>
  <c r="VB99" i="10" s="1"/>
  <c r="VC99" i="10" s="1"/>
  <c r="VD99" i="10" s="1"/>
  <c r="VE99" i="10" s="1"/>
  <c r="VF99" i="10" s="1"/>
  <c r="VG99" i="10" s="1"/>
  <c r="VH99" i="10" s="1"/>
  <c r="VI99" i="10" s="1"/>
  <c r="VJ99" i="10" s="1"/>
  <c r="VK99" i="10" s="1"/>
  <c r="VL99" i="10" s="1"/>
  <c r="VM99" i="10" s="1"/>
  <c r="VN99" i="10" s="1"/>
  <c r="VO99" i="10" s="1"/>
  <c r="VP99" i="10" s="1"/>
  <c r="VQ99" i="10" s="1"/>
  <c r="VR99" i="10" s="1"/>
  <c r="VS99" i="10" s="1"/>
  <c r="VT99" i="10" s="1"/>
  <c r="VU99" i="10" s="1"/>
  <c r="VV99" i="10" s="1"/>
  <c r="VW99" i="10" s="1"/>
  <c r="VX99" i="10" s="1"/>
  <c r="VY99" i="10" s="1"/>
  <c r="VZ99" i="10" s="1"/>
  <c r="WA99" i="10" s="1"/>
  <c r="WB99" i="10" s="1"/>
  <c r="WC99" i="10" s="1"/>
  <c r="WD99" i="10" s="1"/>
  <c r="WE99" i="10" s="1"/>
  <c r="WF99" i="10" s="1"/>
  <c r="WG99" i="10" s="1"/>
  <c r="WH99" i="10" s="1"/>
  <c r="WI99" i="10" s="1"/>
  <c r="WJ99" i="10" s="1"/>
  <c r="WK99" i="10" s="1"/>
  <c r="WL99" i="10" s="1"/>
  <c r="IO99" i="10"/>
  <c r="IP99" i="10" s="1"/>
  <c r="IQ99" i="10" s="1"/>
  <c r="IR99" i="10" s="1"/>
  <c r="IS99" i="10" s="1"/>
  <c r="IT99" i="10" s="1"/>
  <c r="IU99" i="10" s="1"/>
  <c r="IV99" i="10" s="1"/>
  <c r="IW99" i="10" s="1"/>
  <c r="IX99" i="10" s="1"/>
  <c r="IY99" i="10" s="1"/>
  <c r="IZ99" i="10" s="1"/>
  <c r="JA99" i="10" s="1"/>
  <c r="JB99" i="10" s="1"/>
  <c r="JC99" i="10" s="1"/>
  <c r="JD99" i="10" s="1"/>
  <c r="JE99" i="10" s="1"/>
  <c r="JF99" i="10" s="1"/>
  <c r="JG99" i="10" s="1"/>
  <c r="JH99" i="10" s="1"/>
  <c r="JI99" i="10" s="1"/>
  <c r="JJ99" i="10" s="1"/>
  <c r="JK99" i="10" s="1"/>
  <c r="JL99" i="10" s="1"/>
  <c r="JM99" i="10" s="1"/>
  <c r="JN99" i="10" s="1"/>
  <c r="JO99" i="10" s="1"/>
  <c r="JP99" i="10" s="1"/>
  <c r="JQ99" i="10" s="1"/>
  <c r="JR99" i="10" s="1"/>
  <c r="JS99" i="10" s="1"/>
  <c r="JT99" i="10" s="1"/>
  <c r="JU99" i="10" s="1"/>
  <c r="JV99" i="10" s="1"/>
  <c r="JW99" i="10" s="1"/>
  <c r="JX99" i="10" s="1"/>
  <c r="JY99" i="10" s="1"/>
  <c r="JZ99" i="10" s="1"/>
  <c r="KA99" i="10" s="1"/>
  <c r="KB99" i="10" s="1"/>
  <c r="KC99" i="10" s="1"/>
  <c r="KD99" i="10" s="1"/>
  <c r="KE99" i="10" s="1"/>
  <c r="KF99" i="10" s="1"/>
  <c r="KG99" i="10" s="1"/>
  <c r="KH99" i="10" s="1"/>
  <c r="KI99" i="10" s="1"/>
  <c r="KJ99" i="10" s="1"/>
  <c r="KK99" i="10" s="1"/>
  <c r="KL99" i="10" s="1"/>
  <c r="KM99" i="10" s="1"/>
  <c r="KN99" i="10" s="1"/>
  <c r="KO99" i="10" s="1"/>
  <c r="KP99" i="10" s="1"/>
  <c r="KQ99" i="10" s="1"/>
  <c r="KR99" i="10" s="1"/>
  <c r="KS99" i="10" s="1"/>
  <c r="KT99" i="10" s="1"/>
  <c r="KU99" i="10" s="1"/>
  <c r="KV99" i="10" s="1"/>
  <c r="KW99" i="10" s="1"/>
  <c r="KX99" i="10" s="1"/>
  <c r="KY99" i="10" s="1"/>
  <c r="KZ99" i="10" s="1"/>
  <c r="LA99" i="10" s="1"/>
  <c r="LB99" i="10" s="1"/>
  <c r="LC99" i="10" s="1"/>
  <c r="LD99" i="10" s="1"/>
  <c r="LE99" i="10" s="1"/>
  <c r="LF99" i="10" s="1"/>
  <c r="LG99" i="10" s="1"/>
  <c r="LH99" i="10" s="1"/>
  <c r="LI99" i="10" s="1"/>
  <c r="LJ99" i="10" s="1"/>
  <c r="LK99" i="10" s="1"/>
  <c r="LL99" i="10" s="1"/>
  <c r="LM99" i="10" s="1"/>
  <c r="LN99" i="10" s="1"/>
  <c r="LO99" i="10" s="1"/>
  <c r="LP99" i="10" s="1"/>
  <c r="NF99" i="10"/>
  <c r="NG99" i="10" s="1"/>
  <c r="NH99" i="10" s="1"/>
  <c r="NI99" i="10" s="1"/>
  <c r="NJ99" i="10" s="1"/>
  <c r="NK99" i="10" s="1"/>
  <c r="NL99" i="10" s="1"/>
  <c r="NM99" i="10" s="1"/>
  <c r="NN99" i="10" s="1"/>
  <c r="NO99" i="10" s="1"/>
  <c r="NP99" i="10" s="1"/>
  <c r="NQ99" i="10" s="1"/>
  <c r="NR99" i="10" s="1"/>
  <c r="NS99" i="10" s="1"/>
  <c r="NT99" i="10" s="1"/>
  <c r="NU99" i="10" s="1"/>
  <c r="NV99" i="10" s="1"/>
  <c r="NW99" i="10" s="1"/>
  <c r="NX99" i="10" s="1"/>
  <c r="NY99" i="10" s="1"/>
  <c r="NZ99" i="10" s="1"/>
  <c r="OA99" i="10" s="1"/>
  <c r="OB99" i="10" s="1"/>
  <c r="OC99" i="10" s="1"/>
  <c r="OD99" i="10" s="1"/>
  <c r="OE99" i="10" s="1"/>
  <c r="OF99" i="10" s="1"/>
  <c r="OG99" i="10" s="1"/>
  <c r="OH99" i="10" s="1"/>
  <c r="OI99" i="10" s="1"/>
  <c r="OJ99" i="10" s="1"/>
  <c r="OK99" i="10" s="1"/>
  <c r="OL99" i="10" s="1"/>
  <c r="OM99" i="10" s="1"/>
  <c r="ON99" i="10" s="1"/>
  <c r="OO99" i="10" s="1"/>
  <c r="OP99" i="10" s="1"/>
  <c r="OQ99" i="10" s="1"/>
  <c r="OR99" i="10" s="1"/>
  <c r="OS99" i="10" s="1"/>
  <c r="OT99" i="10" s="1"/>
  <c r="OU99" i="10" s="1"/>
  <c r="OV99" i="10" s="1"/>
  <c r="OW99" i="10" s="1"/>
  <c r="OX99" i="10" s="1"/>
  <c r="OY99" i="10" s="1"/>
  <c r="OZ99" i="10" s="1"/>
  <c r="PA99" i="10" s="1"/>
  <c r="PB99" i="10" s="1"/>
  <c r="PC99" i="10" s="1"/>
  <c r="PD99" i="10" s="1"/>
  <c r="PE99" i="10" s="1"/>
  <c r="PF99" i="10" s="1"/>
  <c r="PG99" i="10" s="1"/>
  <c r="PH99" i="10" s="1"/>
  <c r="PI99" i="10" s="1"/>
  <c r="PJ99" i="10" s="1"/>
  <c r="PK99" i="10" s="1"/>
  <c r="PL99" i="10" s="1"/>
  <c r="PM99" i="10" s="1"/>
  <c r="PN99" i="10" s="1"/>
  <c r="PO99" i="10" s="1"/>
  <c r="PP99" i="10" s="1"/>
  <c r="PQ99" i="10" s="1"/>
  <c r="PR99" i="10" s="1"/>
  <c r="PS99" i="10" s="1"/>
  <c r="PT99" i="10" s="1"/>
  <c r="PU99" i="10" s="1"/>
  <c r="PV99" i="10" s="1"/>
  <c r="PW99" i="10" s="1"/>
  <c r="PX99" i="10" s="1"/>
  <c r="PY99" i="10" s="1"/>
  <c r="PZ99" i="10" s="1"/>
  <c r="QA99" i="10" s="1"/>
  <c r="QB99" i="10" s="1"/>
  <c r="QC99" i="10" s="1"/>
  <c r="QD99" i="10" s="1"/>
  <c r="QE99" i="10" s="1"/>
  <c r="QF99" i="10" s="1"/>
  <c r="QG99" i="10" s="1"/>
  <c r="DX99" i="10"/>
  <c r="DY99" i="10" s="1"/>
  <c r="DZ99" i="10" s="1"/>
  <c r="EA99" i="10" s="1"/>
  <c r="EB99" i="10" s="1"/>
  <c r="EC99" i="10" s="1"/>
  <c r="ED99" i="10" s="1"/>
  <c r="EE99" i="10" s="1"/>
  <c r="EF99" i="10" s="1"/>
  <c r="EG99" i="10" s="1"/>
  <c r="EH99" i="10" s="1"/>
  <c r="EI99" i="10" s="1"/>
  <c r="EJ99" i="10" s="1"/>
  <c r="EK99" i="10" s="1"/>
  <c r="EL99" i="10" s="1"/>
  <c r="EM99" i="10" s="1"/>
  <c r="EN99" i="10" s="1"/>
  <c r="EO99" i="10" s="1"/>
  <c r="EP99" i="10" s="1"/>
  <c r="EQ99" i="10" s="1"/>
  <c r="ER99" i="10" s="1"/>
  <c r="ES99" i="10" s="1"/>
  <c r="ET99" i="10" s="1"/>
  <c r="EU99" i="10" s="1"/>
  <c r="EV99" i="10" s="1"/>
  <c r="EW99" i="10" s="1"/>
  <c r="EX99" i="10" s="1"/>
  <c r="EY99" i="10" s="1"/>
  <c r="EZ99" i="10" s="1"/>
  <c r="FA99" i="10" s="1"/>
  <c r="FB99" i="10" s="1"/>
  <c r="FC99" i="10" s="1"/>
  <c r="FD99" i="10" s="1"/>
  <c r="FE99" i="10" s="1"/>
  <c r="FF99" i="10" s="1"/>
  <c r="FG99" i="10" s="1"/>
  <c r="FH99" i="10" s="1"/>
  <c r="FI99" i="10" s="1"/>
  <c r="FJ99" i="10" s="1"/>
  <c r="FK99" i="10" s="1"/>
  <c r="FL99" i="10" s="1"/>
  <c r="FM99" i="10" s="1"/>
  <c r="FN99" i="10" s="1"/>
  <c r="FO99" i="10" s="1"/>
  <c r="FP99" i="10" s="1"/>
  <c r="FQ99" i="10" s="1"/>
  <c r="FR99" i="10" s="1"/>
  <c r="FS99" i="10" s="1"/>
  <c r="FT99" i="10" s="1"/>
  <c r="FU99" i="10" s="1"/>
  <c r="FV99" i="10" s="1"/>
  <c r="FW99" i="10" s="1"/>
  <c r="FX99" i="10" s="1"/>
  <c r="FY99" i="10" s="1"/>
  <c r="FZ99" i="10" s="1"/>
  <c r="GA99" i="10" s="1"/>
  <c r="GB99" i="10" s="1"/>
  <c r="GC99" i="10" s="1"/>
  <c r="GD99" i="10" s="1"/>
  <c r="GE99" i="10" s="1"/>
  <c r="GF99" i="10" s="1"/>
  <c r="GG99" i="10" s="1"/>
  <c r="GH99" i="10" s="1"/>
  <c r="GI99" i="10" s="1"/>
  <c r="GJ99" i="10" s="1"/>
  <c r="GK99" i="10" s="1"/>
  <c r="GL99" i="10" s="1"/>
  <c r="GM99" i="10" s="1"/>
  <c r="GN99" i="10" s="1"/>
  <c r="GO99" i="10" s="1"/>
  <c r="GP99" i="10" s="1"/>
  <c r="GQ99" i="10" s="1"/>
  <c r="GR99" i="10" s="1"/>
  <c r="GS99" i="10" s="1"/>
  <c r="GT99" i="10" s="1"/>
  <c r="GU99" i="10" s="1"/>
  <c r="GV99" i="10" s="1"/>
  <c r="GW99" i="10" s="1"/>
  <c r="GX99" i="10" s="1"/>
  <c r="GY99" i="10" s="1"/>
  <c r="C100" i="10"/>
  <c r="FF66" i="10"/>
  <c r="UU25" i="10"/>
  <c r="UW23" i="10"/>
  <c r="UY19" i="10"/>
  <c r="UQ29" i="10"/>
  <c r="US27" i="10"/>
  <c r="U123" i="8" l="1"/>
  <c r="FG66" i="10"/>
  <c r="C101" i="10"/>
  <c r="NF100" i="10"/>
  <c r="NG100" i="10" s="1"/>
  <c r="NH100" i="10" s="1"/>
  <c r="NI100" i="10" s="1"/>
  <c r="NJ100" i="10" s="1"/>
  <c r="NK100" i="10" s="1"/>
  <c r="NL100" i="10" s="1"/>
  <c r="NM100" i="10" s="1"/>
  <c r="NN100" i="10" s="1"/>
  <c r="NO100" i="10" s="1"/>
  <c r="NP100" i="10" s="1"/>
  <c r="NQ100" i="10" s="1"/>
  <c r="NR100" i="10" s="1"/>
  <c r="NS100" i="10" s="1"/>
  <c r="NT100" i="10" s="1"/>
  <c r="NU100" i="10" s="1"/>
  <c r="NV100" i="10" s="1"/>
  <c r="NW100" i="10" s="1"/>
  <c r="NX100" i="10" s="1"/>
  <c r="NY100" i="10" s="1"/>
  <c r="NZ100" i="10" s="1"/>
  <c r="OA100" i="10" s="1"/>
  <c r="OB100" i="10" s="1"/>
  <c r="OC100" i="10" s="1"/>
  <c r="OD100" i="10" s="1"/>
  <c r="OE100" i="10" s="1"/>
  <c r="OF100" i="10" s="1"/>
  <c r="OG100" i="10" s="1"/>
  <c r="OH100" i="10" s="1"/>
  <c r="OI100" i="10" s="1"/>
  <c r="OJ100" i="10" s="1"/>
  <c r="OK100" i="10" s="1"/>
  <c r="OL100" i="10" s="1"/>
  <c r="OM100" i="10" s="1"/>
  <c r="ON100" i="10" s="1"/>
  <c r="OO100" i="10" s="1"/>
  <c r="OP100" i="10" s="1"/>
  <c r="OQ100" i="10" s="1"/>
  <c r="OR100" i="10" s="1"/>
  <c r="OS100" i="10" s="1"/>
  <c r="OT100" i="10" s="1"/>
  <c r="OU100" i="10" s="1"/>
  <c r="OV100" i="10" s="1"/>
  <c r="OW100" i="10" s="1"/>
  <c r="OX100" i="10" s="1"/>
  <c r="OY100" i="10" s="1"/>
  <c r="OZ100" i="10" s="1"/>
  <c r="PA100" i="10" s="1"/>
  <c r="PB100" i="10" s="1"/>
  <c r="PC100" i="10" s="1"/>
  <c r="PD100" i="10" s="1"/>
  <c r="PE100" i="10" s="1"/>
  <c r="PF100" i="10" s="1"/>
  <c r="PG100" i="10" s="1"/>
  <c r="PH100" i="10" s="1"/>
  <c r="PI100" i="10" s="1"/>
  <c r="PJ100" i="10" s="1"/>
  <c r="PK100" i="10" s="1"/>
  <c r="PL100" i="10" s="1"/>
  <c r="PM100" i="10" s="1"/>
  <c r="PN100" i="10" s="1"/>
  <c r="PO100" i="10" s="1"/>
  <c r="PP100" i="10" s="1"/>
  <c r="PQ100" i="10" s="1"/>
  <c r="PR100" i="10" s="1"/>
  <c r="PS100" i="10" s="1"/>
  <c r="PT100" i="10" s="1"/>
  <c r="PU100" i="10" s="1"/>
  <c r="PV100" i="10" s="1"/>
  <c r="PW100" i="10" s="1"/>
  <c r="PX100" i="10" s="1"/>
  <c r="PY100" i="10" s="1"/>
  <c r="PZ100" i="10" s="1"/>
  <c r="QA100" i="10" s="1"/>
  <c r="QB100" i="10" s="1"/>
  <c r="QC100" i="10" s="1"/>
  <c r="QD100" i="10" s="1"/>
  <c r="QE100" i="10" s="1"/>
  <c r="QF100" i="10" s="1"/>
  <c r="QG100" i="10" s="1"/>
  <c r="QH100" i="10" s="1"/>
  <c r="DX100" i="10"/>
  <c r="DY100" i="10" s="1"/>
  <c r="DZ100" i="10" s="1"/>
  <c r="EA100" i="10" s="1"/>
  <c r="EB100" i="10" s="1"/>
  <c r="EC100" i="10" s="1"/>
  <c r="ED100" i="10" s="1"/>
  <c r="EE100" i="10" s="1"/>
  <c r="EF100" i="10" s="1"/>
  <c r="EG100" i="10" s="1"/>
  <c r="EH100" i="10" s="1"/>
  <c r="EI100" i="10" s="1"/>
  <c r="EJ100" i="10" s="1"/>
  <c r="EK100" i="10" s="1"/>
  <c r="EL100" i="10" s="1"/>
  <c r="EM100" i="10" s="1"/>
  <c r="EN100" i="10" s="1"/>
  <c r="EO100" i="10" s="1"/>
  <c r="EP100" i="10" s="1"/>
  <c r="EQ100" i="10" s="1"/>
  <c r="ER100" i="10" s="1"/>
  <c r="ES100" i="10" s="1"/>
  <c r="ET100" i="10" s="1"/>
  <c r="EU100" i="10" s="1"/>
  <c r="EV100" i="10" s="1"/>
  <c r="EW100" i="10" s="1"/>
  <c r="EX100" i="10" s="1"/>
  <c r="EY100" i="10" s="1"/>
  <c r="EZ100" i="10" s="1"/>
  <c r="FA100" i="10" s="1"/>
  <c r="FB100" i="10" s="1"/>
  <c r="FC100" i="10" s="1"/>
  <c r="FD100" i="10" s="1"/>
  <c r="FE100" i="10" s="1"/>
  <c r="FF100" i="10" s="1"/>
  <c r="FG100" i="10" s="1"/>
  <c r="FH100" i="10" s="1"/>
  <c r="FI100" i="10" s="1"/>
  <c r="FJ100" i="10" s="1"/>
  <c r="FK100" i="10" s="1"/>
  <c r="FL100" i="10" s="1"/>
  <c r="FM100" i="10" s="1"/>
  <c r="FN100" i="10" s="1"/>
  <c r="FO100" i="10" s="1"/>
  <c r="FP100" i="10" s="1"/>
  <c r="FQ100" i="10" s="1"/>
  <c r="FR100" i="10" s="1"/>
  <c r="FS100" i="10" s="1"/>
  <c r="FT100" i="10" s="1"/>
  <c r="FU100" i="10" s="1"/>
  <c r="FV100" i="10" s="1"/>
  <c r="FW100" i="10" s="1"/>
  <c r="FX100" i="10" s="1"/>
  <c r="FY100" i="10" s="1"/>
  <c r="FZ100" i="10" s="1"/>
  <c r="GA100" i="10" s="1"/>
  <c r="GB100" i="10" s="1"/>
  <c r="GC100" i="10" s="1"/>
  <c r="GD100" i="10" s="1"/>
  <c r="GE100" i="10" s="1"/>
  <c r="GF100" i="10" s="1"/>
  <c r="GG100" i="10" s="1"/>
  <c r="GH100" i="10" s="1"/>
  <c r="GI100" i="10" s="1"/>
  <c r="GJ100" i="10" s="1"/>
  <c r="GK100" i="10" s="1"/>
  <c r="GL100" i="10" s="1"/>
  <c r="GM100" i="10" s="1"/>
  <c r="GN100" i="10" s="1"/>
  <c r="GO100" i="10" s="1"/>
  <c r="GP100" i="10" s="1"/>
  <c r="GQ100" i="10" s="1"/>
  <c r="GR100" i="10" s="1"/>
  <c r="GS100" i="10" s="1"/>
  <c r="GT100" i="10" s="1"/>
  <c r="GU100" i="10" s="1"/>
  <c r="GV100" i="10" s="1"/>
  <c r="GW100" i="10" s="1"/>
  <c r="GX100" i="10" s="1"/>
  <c r="GY100" i="10" s="1"/>
  <c r="GZ100" i="10" s="1"/>
  <c r="IO100" i="10"/>
  <c r="IP100" i="10" s="1"/>
  <c r="IQ100" i="10" s="1"/>
  <c r="IR100" i="10" s="1"/>
  <c r="IS100" i="10" s="1"/>
  <c r="IT100" i="10" s="1"/>
  <c r="IU100" i="10" s="1"/>
  <c r="IV100" i="10" s="1"/>
  <c r="IW100" i="10" s="1"/>
  <c r="IX100" i="10" s="1"/>
  <c r="IY100" i="10" s="1"/>
  <c r="IZ100" i="10" s="1"/>
  <c r="JA100" i="10" s="1"/>
  <c r="JB100" i="10" s="1"/>
  <c r="JC100" i="10" s="1"/>
  <c r="JD100" i="10" s="1"/>
  <c r="JE100" i="10" s="1"/>
  <c r="JF100" i="10" s="1"/>
  <c r="JG100" i="10" s="1"/>
  <c r="JH100" i="10" s="1"/>
  <c r="JI100" i="10" s="1"/>
  <c r="JJ100" i="10" s="1"/>
  <c r="JK100" i="10" s="1"/>
  <c r="JL100" i="10" s="1"/>
  <c r="JM100" i="10" s="1"/>
  <c r="JN100" i="10" s="1"/>
  <c r="JO100" i="10" s="1"/>
  <c r="JP100" i="10" s="1"/>
  <c r="JQ100" i="10" s="1"/>
  <c r="JR100" i="10" s="1"/>
  <c r="JS100" i="10" s="1"/>
  <c r="JT100" i="10" s="1"/>
  <c r="JU100" i="10" s="1"/>
  <c r="JV100" i="10" s="1"/>
  <c r="JW100" i="10" s="1"/>
  <c r="JX100" i="10" s="1"/>
  <c r="JY100" i="10" s="1"/>
  <c r="JZ100" i="10" s="1"/>
  <c r="KA100" i="10" s="1"/>
  <c r="KB100" i="10" s="1"/>
  <c r="KC100" i="10" s="1"/>
  <c r="KD100" i="10" s="1"/>
  <c r="KE100" i="10" s="1"/>
  <c r="KF100" i="10" s="1"/>
  <c r="KG100" i="10" s="1"/>
  <c r="KH100" i="10" s="1"/>
  <c r="KI100" i="10" s="1"/>
  <c r="KJ100" i="10" s="1"/>
  <c r="KK100" i="10" s="1"/>
  <c r="KL100" i="10" s="1"/>
  <c r="KM100" i="10" s="1"/>
  <c r="KN100" i="10" s="1"/>
  <c r="KO100" i="10" s="1"/>
  <c r="KP100" i="10" s="1"/>
  <c r="KQ100" i="10" s="1"/>
  <c r="KR100" i="10" s="1"/>
  <c r="KS100" i="10" s="1"/>
  <c r="KT100" i="10" s="1"/>
  <c r="KU100" i="10" s="1"/>
  <c r="KV100" i="10" s="1"/>
  <c r="KW100" i="10" s="1"/>
  <c r="KX100" i="10" s="1"/>
  <c r="KY100" i="10" s="1"/>
  <c r="KZ100" i="10" s="1"/>
  <c r="LA100" i="10" s="1"/>
  <c r="LB100" i="10" s="1"/>
  <c r="LC100" i="10" s="1"/>
  <c r="LD100" i="10" s="1"/>
  <c r="LE100" i="10" s="1"/>
  <c r="LF100" i="10" s="1"/>
  <c r="LG100" i="10" s="1"/>
  <c r="LH100" i="10" s="1"/>
  <c r="LI100" i="10" s="1"/>
  <c r="LJ100" i="10" s="1"/>
  <c r="LK100" i="10" s="1"/>
  <c r="LL100" i="10" s="1"/>
  <c r="LM100" i="10" s="1"/>
  <c r="LN100" i="10" s="1"/>
  <c r="LO100" i="10" s="1"/>
  <c r="LP100" i="10" s="1"/>
  <c r="LQ100" i="10" s="1"/>
  <c r="G100" i="10"/>
  <c r="H100" i="10" s="1"/>
  <c r="I100" i="10" s="1"/>
  <c r="J100" i="10" s="1"/>
  <c r="K100" i="10" s="1"/>
  <c r="L100" i="10" s="1"/>
  <c r="M100" i="10" s="1"/>
  <c r="N100" i="10" s="1"/>
  <c r="O100" i="10" s="1"/>
  <c r="P100" i="10" s="1"/>
  <c r="Q100" i="10" s="1"/>
  <c r="R100" i="10" s="1"/>
  <c r="S100" i="10" s="1"/>
  <c r="T100" i="10" s="1"/>
  <c r="U100" i="10" s="1"/>
  <c r="V100" i="10" s="1"/>
  <c r="W100" i="10" s="1"/>
  <c r="X100" i="10" s="1"/>
  <c r="Y100" i="10" s="1"/>
  <c r="Z100" i="10" s="1"/>
  <c r="AA100" i="10" s="1"/>
  <c r="AB100" i="10" s="1"/>
  <c r="AC100" i="10" s="1"/>
  <c r="AD100" i="10" s="1"/>
  <c r="AE100" i="10" s="1"/>
  <c r="AF100" i="10" s="1"/>
  <c r="AG100" i="10" s="1"/>
  <c r="AH100" i="10" s="1"/>
  <c r="AI100" i="10" s="1"/>
  <c r="AJ100" i="10" s="1"/>
  <c r="AK100" i="10" s="1"/>
  <c r="AL100" i="10" s="1"/>
  <c r="AM100" i="10" s="1"/>
  <c r="AN100" i="10" s="1"/>
  <c r="AO100" i="10" s="1"/>
  <c r="AP100" i="10" s="1"/>
  <c r="AQ100" i="10" s="1"/>
  <c r="AR100" i="10" s="1"/>
  <c r="AS100" i="10" s="1"/>
  <c r="AT100" i="10" s="1"/>
  <c r="AU100" i="10" s="1"/>
  <c r="AV100" i="10" s="1"/>
  <c r="AW100" i="10" s="1"/>
  <c r="AX100" i="10" s="1"/>
  <c r="AY100" i="10" s="1"/>
  <c r="AZ100" i="10" s="1"/>
  <c r="BA100" i="10" s="1"/>
  <c r="BB100" i="10" s="1"/>
  <c r="BC100" i="10" s="1"/>
  <c r="BD100" i="10" s="1"/>
  <c r="BE100" i="10" s="1"/>
  <c r="BF100" i="10" s="1"/>
  <c r="BG100" i="10" s="1"/>
  <c r="BH100" i="10" s="1"/>
  <c r="BI100" i="10" s="1"/>
  <c r="BJ100" i="10" s="1"/>
  <c r="BK100" i="10" s="1"/>
  <c r="BL100" i="10" s="1"/>
  <c r="BM100" i="10" s="1"/>
  <c r="BN100" i="10" s="1"/>
  <c r="BO100" i="10" s="1"/>
  <c r="BP100" i="10" s="1"/>
  <c r="BQ100" i="10" s="1"/>
  <c r="BR100" i="10" s="1"/>
  <c r="BS100" i="10" s="1"/>
  <c r="BT100" i="10" s="1"/>
  <c r="BU100" i="10" s="1"/>
  <c r="BV100" i="10" s="1"/>
  <c r="BW100" i="10" s="1"/>
  <c r="BX100" i="10" s="1"/>
  <c r="BY100" i="10" s="1"/>
  <c r="BZ100" i="10" s="1"/>
  <c r="CA100" i="10" s="1"/>
  <c r="CB100" i="10" s="1"/>
  <c r="CC100" i="10" s="1"/>
  <c r="CD100" i="10" s="1"/>
  <c r="CE100" i="10" s="1"/>
  <c r="CF100" i="10" s="1"/>
  <c r="CG100" i="10" s="1"/>
  <c r="CH100" i="10" s="1"/>
  <c r="CI100" i="10" s="1"/>
  <c r="CJ100" i="10" s="1"/>
  <c r="CK100" i="10" s="1"/>
  <c r="RW100" i="10"/>
  <c r="RX100" i="10" s="1"/>
  <c r="RY100" i="10" s="1"/>
  <c r="RZ100" i="10" s="1"/>
  <c r="SA100" i="10" s="1"/>
  <c r="SB100" i="10" s="1"/>
  <c r="SC100" i="10" s="1"/>
  <c r="SD100" i="10" s="1"/>
  <c r="SE100" i="10" s="1"/>
  <c r="SF100" i="10" s="1"/>
  <c r="SG100" i="10" s="1"/>
  <c r="SH100" i="10" s="1"/>
  <c r="SI100" i="10" s="1"/>
  <c r="SJ100" i="10" s="1"/>
  <c r="SK100" i="10" s="1"/>
  <c r="SL100" i="10" s="1"/>
  <c r="SM100" i="10" s="1"/>
  <c r="SN100" i="10" s="1"/>
  <c r="SO100" i="10" s="1"/>
  <c r="SP100" i="10" s="1"/>
  <c r="SQ100" i="10" s="1"/>
  <c r="SR100" i="10" s="1"/>
  <c r="SS100" i="10" s="1"/>
  <c r="ST100" i="10" s="1"/>
  <c r="SU100" i="10" s="1"/>
  <c r="SV100" i="10" s="1"/>
  <c r="SW100" i="10" s="1"/>
  <c r="SX100" i="10" s="1"/>
  <c r="SY100" i="10" s="1"/>
  <c r="SZ100" i="10" s="1"/>
  <c r="TA100" i="10" s="1"/>
  <c r="TB100" i="10" s="1"/>
  <c r="TC100" i="10" s="1"/>
  <c r="TD100" i="10" s="1"/>
  <c r="TE100" i="10" s="1"/>
  <c r="TF100" i="10" s="1"/>
  <c r="TG100" i="10" s="1"/>
  <c r="TH100" i="10" s="1"/>
  <c r="TI100" i="10" s="1"/>
  <c r="TJ100" i="10" s="1"/>
  <c r="TK100" i="10" s="1"/>
  <c r="TL100" i="10" s="1"/>
  <c r="TM100" i="10" s="1"/>
  <c r="TN100" i="10" s="1"/>
  <c r="TO100" i="10" s="1"/>
  <c r="TP100" i="10" s="1"/>
  <c r="TQ100" i="10" s="1"/>
  <c r="TR100" i="10" s="1"/>
  <c r="TS100" i="10" s="1"/>
  <c r="TT100" i="10" s="1"/>
  <c r="TU100" i="10" s="1"/>
  <c r="TV100" i="10" s="1"/>
  <c r="TW100" i="10" s="1"/>
  <c r="TX100" i="10" s="1"/>
  <c r="TY100" i="10" s="1"/>
  <c r="TZ100" i="10" s="1"/>
  <c r="UA100" i="10" s="1"/>
  <c r="UB100" i="10" s="1"/>
  <c r="UC100" i="10" s="1"/>
  <c r="UD100" i="10" s="1"/>
  <c r="UE100" i="10" s="1"/>
  <c r="UF100" i="10" s="1"/>
  <c r="UG100" i="10" s="1"/>
  <c r="UH100" i="10" s="1"/>
  <c r="UI100" i="10" s="1"/>
  <c r="UJ100" i="10" s="1"/>
  <c r="UK100" i="10" s="1"/>
  <c r="UL100" i="10" s="1"/>
  <c r="UM100" i="10" s="1"/>
  <c r="UN100" i="10" s="1"/>
  <c r="UO100" i="10" s="1"/>
  <c r="UP100" i="10" s="1"/>
  <c r="UQ100" i="10" s="1"/>
  <c r="UR100" i="10" s="1"/>
  <c r="US100" i="10" s="1"/>
  <c r="UT100" i="10" s="1"/>
  <c r="UU100" i="10" s="1"/>
  <c r="UV100" i="10" s="1"/>
  <c r="UW100" i="10" s="1"/>
  <c r="UX100" i="10" s="1"/>
  <c r="UY100" i="10" s="1"/>
  <c r="UZ100" i="10" s="1"/>
  <c r="VA100" i="10" s="1"/>
  <c r="VB100" i="10" s="1"/>
  <c r="VC100" i="10" s="1"/>
  <c r="VD100" i="10" s="1"/>
  <c r="VE100" i="10" s="1"/>
  <c r="VF100" i="10" s="1"/>
  <c r="VG100" i="10" s="1"/>
  <c r="VH100" i="10" s="1"/>
  <c r="VI100" i="10" s="1"/>
  <c r="VJ100" i="10" s="1"/>
  <c r="VK100" i="10" s="1"/>
  <c r="VL100" i="10" s="1"/>
  <c r="VM100" i="10" s="1"/>
  <c r="VN100" i="10" s="1"/>
  <c r="VO100" i="10" s="1"/>
  <c r="VP100" i="10" s="1"/>
  <c r="VQ100" i="10" s="1"/>
  <c r="VR100" i="10" s="1"/>
  <c r="VS100" i="10" s="1"/>
  <c r="VT100" i="10" s="1"/>
  <c r="VU100" i="10" s="1"/>
  <c r="VV100" i="10" s="1"/>
  <c r="VW100" i="10" s="1"/>
  <c r="VX100" i="10" s="1"/>
  <c r="VY100" i="10" s="1"/>
  <c r="VZ100" i="10" s="1"/>
  <c r="WA100" i="10" s="1"/>
  <c r="WB100" i="10" s="1"/>
  <c r="WC100" i="10" s="1"/>
  <c r="WD100" i="10" s="1"/>
  <c r="WE100" i="10" s="1"/>
  <c r="WF100" i="10" s="1"/>
  <c r="WG100" i="10" s="1"/>
  <c r="WH100" i="10" s="1"/>
  <c r="WI100" i="10" s="1"/>
  <c r="WJ100" i="10" s="1"/>
  <c r="WK100" i="10" s="1"/>
  <c r="WL100" i="10" s="1"/>
  <c r="UZ19" i="10"/>
  <c r="UT27" i="10"/>
  <c r="UR29" i="10"/>
  <c r="UX23" i="10"/>
  <c r="UV25" i="10"/>
  <c r="V123" i="8" l="1"/>
  <c r="DX101" i="10"/>
  <c r="DY101" i="10" s="1"/>
  <c r="DZ101" i="10" s="1"/>
  <c r="EA101" i="10" s="1"/>
  <c r="EB101" i="10" s="1"/>
  <c r="EC101" i="10" s="1"/>
  <c r="ED101" i="10" s="1"/>
  <c r="EE101" i="10" s="1"/>
  <c r="EF101" i="10" s="1"/>
  <c r="EG101" i="10" s="1"/>
  <c r="EH101" i="10" s="1"/>
  <c r="EI101" i="10" s="1"/>
  <c r="EJ101" i="10" s="1"/>
  <c r="EK101" i="10" s="1"/>
  <c r="EL101" i="10" s="1"/>
  <c r="EM101" i="10" s="1"/>
  <c r="EN101" i="10" s="1"/>
  <c r="EO101" i="10" s="1"/>
  <c r="EP101" i="10" s="1"/>
  <c r="EQ101" i="10" s="1"/>
  <c r="ER101" i="10" s="1"/>
  <c r="ES101" i="10" s="1"/>
  <c r="ET101" i="10" s="1"/>
  <c r="EU101" i="10" s="1"/>
  <c r="EV101" i="10" s="1"/>
  <c r="EW101" i="10" s="1"/>
  <c r="EX101" i="10" s="1"/>
  <c r="EY101" i="10" s="1"/>
  <c r="EZ101" i="10" s="1"/>
  <c r="FA101" i="10" s="1"/>
  <c r="FB101" i="10" s="1"/>
  <c r="FC101" i="10" s="1"/>
  <c r="FD101" i="10" s="1"/>
  <c r="FE101" i="10" s="1"/>
  <c r="FF101" i="10" s="1"/>
  <c r="FG101" i="10" s="1"/>
  <c r="FH101" i="10" s="1"/>
  <c r="FI101" i="10" s="1"/>
  <c r="FJ101" i="10" s="1"/>
  <c r="FK101" i="10" s="1"/>
  <c r="FL101" i="10" s="1"/>
  <c r="FM101" i="10" s="1"/>
  <c r="FN101" i="10" s="1"/>
  <c r="FO101" i="10" s="1"/>
  <c r="FP101" i="10" s="1"/>
  <c r="FQ101" i="10" s="1"/>
  <c r="FR101" i="10" s="1"/>
  <c r="FS101" i="10" s="1"/>
  <c r="FT101" i="10" s="1"/>
  <c r="FU101" i="10" s="1"/>
  <c r="FV101" i="10" s="1"/>
  <c r="FW101" i="10" s="1"/>
  <c r="FX101" i="10" s="1"/>
  <c r="FY101" i="10" s="1"/>
  <c r="FZ101" i="10" s="1"/>
  <c r="GA101" i="10" s="1"/>
  <c r="GB101" i="10" s="1"/>
  <c r="GC101" i="10" s="1"/>
  <c r="GD101" i="10" s="1"/>
  <c r="GE101" i="10" s="1"/>
  <c r="GF101" i="10" s="1"/>
  <c r="GG101" i="10" s="1"/>
  <c r="GH101" i="10" s="1"/>
  <c r="GI101" i="10" s="1"/>
  <c r="GJ101" i="10" s="1"/>
  <c r="GK101" i="10" s="1"/>
  <c r="GL101" i="10" s="1"/>
  <c r="GM101" i="10" s="1"/>
  <c r="GN101" i="10" s="1"/>
  <c r="GO101" i="10" s="1"/>
  <c r="GP101" i="10" s="1"/>
  <c r="GQ101" i="10" s="1"/>
  <c r="GR101" i="10" s="1"/>
  <c r="GS101" i="10" s="1"/>
  <c r="GT101" i="10" s="1"/>
  <c r="GU101" i="10" s="1"/>
  <c r="GV101" i="10" s="1"/>
  <c r="GW101" i="10" s="1"/>
  <c r="GX101" i="10" s="1"/>
  <c r="GY101" i="10" s="1"/>
  <c r="GZ101" i="10" s="1"/>
  <c r="HA101" i="10" s="1"/>
  <c r="C102" i="10"/>
  <c r="G101" i="10"/>
  <c r="H101" i="10" s="1"/>
  <c r="I101" i="10" s="1"/>
  <c r="J101" i="10" s="1"/>
  <c r="K101" i="10" s="1"/>
  <c r="L101" i="10" s="1"/>
  <c r="M101" i="10" s="1"/>
  <c r="N101" i="10" s="1"/>
  <c r="O101" i="10" s="1"/>
  <c r="P101" i="10" s="1"/>
  <c r="Q101" i="10" s="1"/>
  <c r="R101" i="10" s="1"/>
  <c r="S101" i="10" s="1"/>
  <c r="T101" i="10" s="1"/>
  <c r="U101" i="10" s="1"/>
  <c r="V101" i="10" s="1"/>
  <c r="W101" i="10" s="1"/>
  <c r="X101" i="10" s="1"/>
  <c r="Y101" i="10" s="1"/>
  <c r="Z101" i="10" s="1"/>
  <c r="AA101" i="10" s="1"/>
  <c r="AB101" i="10" s="1"/>
  <c r="AC101" i="10" s="1"/>
  <c r="AD101" i="10" s="1"/>
  <c r="AE101" i="10" s="1"/>
  <c r="AF101" i="10" s="1"/>
  <c r="AG101" i="10" s="1"/>
  <c r="AH101" i="10" s="1"/>
  <c r="AI101" i="10" s="1"/>
  <c r="AJ101" i="10" s="1"/>
  <c r="AK101" i="10" s="1"/>
  <c r="AL101" i="10" s="1"/>
  <c r="AM101" i="10" s="1"/>
  <c r="AN101" i="10" s="1"/>
  <c r="AO101" i="10" s="1"/>
  <c r="AP101" i="10" s="1"/>
  <c r="AQ101" i="10" s="1"/>
  <c r="AR101" i="10" s="1"/>
  <c r="AS101" i="10" s="1"/>
  <c r="AT101" i="10" s="1"/>
  <c r="AU101" i="10" s="1"/>
  <c r="AV101" i="10" s="1"/>
  <c r="AW101" i="10" s="1"/>
  <c r="AX101" i="10" s="1"/>
  <c r="AY101" i="10" s="1"/>
  <c r="AZ101" i="10" s="1"/>
  <c r="BA101" i="10" s="1"/>
  <c r="BB101" i="10" s="1"/>
  <c r="BC101" i="10" s="1"/>
  <c r="BD101" i="10" s="1"/>
  <c r="BE101" i="10" s="1"/>
  <c r="BF101" i="10" s="1"/>
  <c r="BG101" i="10" s="1"/>
  <c r="BH101" i="10" s="1"/>
  <c r="BI101" i="10" s="1"/>
  <c r="BJ101" i="10" s="1"/>
  <c r="BK101" i="10" s="1"/>
  <c r="BL101" i="10" s="1"/>
  <c r="BM101" i="10" s="1"/>
  <c r="BN101" i="10" s="1"/>
  <c r="BO101" i="10" s="1"/>
  <c r="BP101" i="10" s="1"/>
  <c r="BQ101" i="10" s="1"/>
  <c r="BR101" i="10" s="1"/>
  <c r="BS101" i="10" s="1"/>
  <c r="BT101" i="10" s="1"/>
  <c r="BU101" i="10" s="1"/>
  <c r="BV101" i="10" s="1"/>
  <c r="BW101" i="10" s="1"/>
  <c r="BX101" i="10" s="1"/>
  <c r="BY101" i="10" s="1"/>
  <c r="BZ101" i="10" s="1"/>
  <c r="CA101" i="10" s="1"/>
  <c r="CB101" i="10" s="1"/>
  <c r="CC101" i="10" s="1"/>
  <c r="CD101" i="10" s="1"/>
  <c r="CE101" i="10" s="1"/>
  <c r="CF101" i="10" s="1"/>
  <c r="CG101" i="10" s="1"/>
  <c r="CH101" i="10" s="1"/>
  <c r="CI101" i="10" s="1"/>
  <c r="CJ101" i="10" s="1"/>
  <c r="CK101" i="10" s="1"/>
  <c r="CL101" i="10" s="1"/>
  <c r="RW101" i="10"/>
  <c r="RX101" i="10" s="1"/>
  <c r="RY101" i="10" s="1"/>
  <c r="RZ101" i="10" s="1"/>
  <c r="SA101" i="10" s="1"/>
  <c r="SB101" i="10" s="1"/>
  <c r="SC101" i="10" s="1"/>
  <c r="SD101" i="10" s="1"/>
  <c r="SE101" i="10" s="1"/>
  <c r="SF101" i="10" s="1"/>
  <c r="SG101" i="10" s="1"/>
  <c r="SH101" i="10" s="1"/>
  <c r="SI101" i="10" s="1"/>
  <c r="SJ101" i="10" s="1"/>
  <c r="SK101" i="10" s="1"/>
  <c r="SL101" i="10" s="1"/>
  <c r="SM101" i="10" s="1"/>
  <c r="SN101" i="10" s="1"/>
  <c r="SO101" i="10" s="1"/>
  <c r="SP101" i="10" s="1"/>
  <c r="SQ101" i="10" s="1"/>
  <c r="SR101" i="10" s="1"/>
  <c r="SS101" i="10" s="1"/>
  <c r="ST101" i="10" s="1"/>
  <c r="SU101" i="10" s="1"/>
  <c r="SV101" i="10" s="1"/>
  <c r="SW101" i="10" s="1"/>
  <c r="SX101" i="10" s="1"/>
  <c r="SY101" i="10" s="1"/>
  <c r="SZ101" i="10" s="1"/>
  <c r="TA101" i="10" s="1"/>
  <c r="TB101" i="10" s="1"/>
  <c r="TC101" i="10" s="1"/>
  <c r="TD101" i="10" s="1"/>
  <c r="TE101" i="10" s="1"/>
  <c r="TF101" i="10" s="1"/>
  <c r="TG101" i="10" s="1"/>
  <c r="TH101" i="10" s="1"/>
  <c r="TI101" i="10" s="1"/>
  <c r="TJ101" i="10" s="1"/>
  <c r="TK101" i="10" s="1"/>
  <c r="TL101" i="10" s="1"/>
  <c r="TM101" i="10" s="1"/>
  <c r="TN101" i="10" s="1"/>
  <c r="TO101" i="10" s="1"/>
  <c r="TP101" i="10" s="1"/>
  <c r="TQ101" i="10" s="1"/>
  <c r="TR101" i="10" s="1"/>
  <c r="TS101" i="10" s="1"/>
  <c r="TT101" i="10" s="1"/>
  <c r="TU101" i="10" s="1"/>
  <c r="TV101" i="10" s="1"/>
  <c r="TW101" i="10" s="1"/>
  <c r="TX101" i="10" s="1"/>
  <c r="TY101" i="10" s="1"/>
  <c r="TZ101" i="10" s="1"/>
  <c r="UA101" i="10" s="1"/>
  <c r="UB101" i="10" s="1"/>
  <c r="UC101" i="10" s="1"/>
  <c r="UD101" i="10" s="1"/>
  <c r="UE101" i="10" s="1"/>
  <c r="UF101" i="10" s="1"/>
  <c r="UG101" i="10" s="1"/>
  <c r="UH101" i="10" s="1"/>
  <c r="UI101" i="10" s="1"/>
  <c r="UJ101" i="10" s="1"/>
  <c r="UK101" i="10" s="1"/>
  <c r="UL101" i="10" s="1"/>
  <c r="UM101" i="10" s="1"/>
  <c r="UN101" i="10" s="1"/>
  <c r="UO101" i="10" s="1"/>
  <c r="UP101" i="10" s="1"/>
  <c r="UQ101" i="10" s="1"/>
  <c r="UR101" i="10" s="1"/>
  <c r="US101" i="10" s="1"/>
  <c r="UT101" i="10" s="1"/>
  <c r="UU101" i="10" s="1"/>
  <c r="UV101" i="10" s="1"/>
  <c r="UW101" i="10" s="1"/>
  <c r="UX101" i="10" s="1"/>
  <c r="UY101" i="10" s="1"/>
  <c r="UZ101" i="10" s="1"/>
  <c r="VA101" i="10" s="1"/>
  <c r="VB101" i="10" s="1"/>
  <c r="VC101" i="10" s="1"/>
  <c r="VD101" i="10" s="1"/>
  <c r="VE101" i="10" s="1"/>
  <c r="VF101" i="10" s="1"/>
  <c r="VG101" i="10" s="1"/>
  <c r="VH101" i="10" s="1"/>
  <c r="VI101" i="10" s="1"/>
  <c r="VJ101" i="10" s="1"/>
  <c r="VK101" i="10" s="1"/>
  <c r="VL101" i="10" s="1"/>
  <c r="VM101" i="10" s="1"/>
  <c r="VN101" i="10" s="1"/>
  <c r="VO101" i="10" s="1"/>
  <c r="VP101" i="10" s="1"/>
  <c r="VQ101" i="10" s="1"/>
  <c r="VR101" i="10" s="1"/>
  <c r="VS101" i="10" s="1"/>
  <c r="VT101" i="10" s="1"/>
  <c r="VU101" i="10" s="1"/>
  <c r="VV101" i="10" s="1"/>
  <c r="VW101" i="10" s="1"/>
  <c r="VX101" i="10" s="1"/>
  <c r="VY101" i="10" s="1"/>
  <c r="VZ101" i="10" s="1"/>
  <c r="WA101" i="10" s="1"/>
  <c r="WB101" i="10" s="1"/>
  <c r="WC101" i="10" s="1"/>
  <c r="WD101" i="10" s="1"/>
  <c r="WE101" i="10" s="1"/>
  <c r="WF101" i="10" s="1"/>
  <c r="WG101" i="10" s="1"/>
  <c r="WH101" i="10" s="1"/>
  <c r="WI101" i="10" s="1"/>
  <c r="WJ101" i="10" s="1"/>
  <c r="WK101" i="10" s="1"/>
  <c r="WL101" i="10" s="1"/>
  <c r="IO101" i="10"/>
  <c r="IP101" i="10" s="1"/>
  <c r="IQ101" i="10" s="1"/>
  <c r="IR101" i="10" s="1"/>
  <c r="IS101" i="10" s="1"/>
  <c r="IT101" i="10" s="1"/>
  <c r="IU101" i="10" s="1"/>
  <c r="IV101" i="10" s="1"/>
  <c r="IW101" i="10" s="1"/>
  <c r="IX101" i="10" s="1"/>
  <c r="IY101" i="10" s="1"/>
  <c r="IZ101" i="10" s="1"/>
  <c r="JA101" i="10" s="1"/>
  <c r="JB101" i="10" s="1"/>
  <c r="JC101" i="10" s="1"/>
  <c r="JD101" i="10" s="1"/>
  <c r="JE101" i="10" s="1"/>
  <c r="JF101" i="10" s="1"/>
  <c r="JG101" i="10" s="1"/>
  <c r="JH101" i="10" s="1"/>
  <c r="JI101" i="10" s="1"/>
  <c r="JJ101" i="10" s="1"/>
  <c r="JK101" i="10" s="1"/>
  <c r="JL101" i="10" s="1"/>
  <c r="JM101" i="10" s="1"/>
  <c r="JN101" i="10" s="1"/>
  <c r="JO101" i="10" s="1"/>
  <c r="JP101" i="10" s="1"/>
  <c r="JQ101" i="10" s="1"/>
  <c r="JR101" i="10" s="1"/>
  <c r="JS101" i="10" s="1"/>
  <c r="JT101" i="10" s="1"/>
  <c r="JU101" i="10" s="1"/>
  <c r="JV101" i="10" s="1"/>
  <c r="JW101" i="10" s="1"/>
  <c r="JX101" i="10" s="1"/>
  <c r="JY101" i="10" s="1"/>
  <c r="JZ101" i="10" s="1"/>
  <c r="KA101" i="10" s="1"/>
  <c r="KB101" i="10" s="1"/>
  <c r="KC101" i="10" s="1"/>
  <c r="KD101" i="10" s="1"/>
  <c r="KE101" i="10" s="1"/>
  <c r="KF101" i="10" s="1"/>
  <c r="KG101" i="10" s="1"/>
  <c r="KH101" i="10" s="1"/>
  <c r="KI101" i="10" s="1"/>
  <c r="KJ101" i="10" s="1"/>
  <c r="KK101" i="10" s="1"/>
  <c r="KL101" i="10" s="1"/>
  <c r="KM101" i="10" s="1"/>
  <c r="KN101" i="10" s="1"/>
  <c r="KO101" i="10" s="1"/>
  <c r="KP101" i="10" s="1"/>
  <c r="KQ101" i="10" s="1"/>
  <c r="KR101" i="10" s="1"/>
  <c r="KS101" i="10" s="1"/>
  <c r="KT101" i="10" s="1"/>
  <c r="KU101" i="10" s="1"/>
  <c r="KV101" i="10" s="1"/>
  <c r="KW101" i="10" s="1"/>
  <c r="KX101" i="10" s="1"/>
  <c r="KY101" i="10" s="1"/>
  <c r="KZ101" i="10" s="1"/>
  <c r="LA101" i="10" s="1"/>
  <c r="LB101" i="10" s="1"/>
  <c r="LC101" i="10" s="1"/>
  <c r="LD101" i="10" s="1"/>
  <c r="LE101" i="10" s="1"/>
  <c r="LF101" i="10" s="1"/>
  <c r="LG101" i="10" s="1"/>
  <c r="LH101" i="10" s="1"/>
  <c r="LI101" i="10" s="1"/>
  <c r="LJ101" i="10" s="1"/>
  <c r="LK101" i="10" s="1"/>
  <c r="LL101" i="10" s="1"/>
  <c r="LM101" i="10" s="1"/>
  <c r="LN101" i="10" s="1"/>
  <c r="LO101" i="10" s="1"/>
  <c r="LP101" i="10" s="1"/>
  <c r="LQ101" i="10" s="1"/>
  <c r="LR101" i="10" s="1"/>
  <c r="NF101" i="10"/>
  <c r="NG101" i="10" s="1"/>
  <c r="NH101" i="10" s="1"/>
  <c r="NI101" i="10" s="1"/>
  <c r="NJ101" i="10" s="1"/>
  <c r="NK101" i="10" s="1"/>
  <c r="NL101" i="10" s="1"/>
  <c r="NM101" i="10" s="1"/>
  <c r="NN101" i="10" s="1"/>
  <c r="NO101" i="10" s="1"/>
  <c r="NP101" i="10" s="1"/>
  <c r="NQ101" i="10" s="1"/>
  <c r="NR101" i="10" s="1"/>
  <c r="NS101" i="10" s="1"/>
  <c r="NT101" i="10" s="1"/>
  <c r="NU101" i="10" s="1"/>
  <c r="NV101" i="10" s="1"/>
  <c r="NW101" i="10" s="1"/>
  <c r="NX101" i="10" s="1"/>
  <c r="NY101" i="10" s="1"/>
  <c r="NZ101" i="10" s="1"/>
  <c r="OA101" i="10" s="1"/>
  <c r="OB101" i="10" s="1"/>
  <c r="OC101" i="10" s="1"/>
  <c r="OD101" i="10" s="1"/>
  <c r="OE101" i="10" s="1"/>
  <c r="OF101" i="10" s="1"/>
  <c r="OG101" i="10" s="1"/>
  <c r="OH101" i="10" s="1"/>
  <c r="OI101" i="10" s="1"/>
  <c r="OJ101" i="10" s="1"/>
  <c r="OK101" i="10" s="1"/>
  <c r="OL101" i="10" s="1"/>
  <c r="OM101" i="10" s="1"/>
  <c r="ON101" i="10" s="1"/>
  <c r="OO101" i="10" s="1"/>
  <c r="OP101" i="10" s="1"/>
  <c r="OQ101" i="10" s="1"/>
  <c r="OR101" i="10" s="1"/>
  <c r="OS101" i="10" s="1"/>
  <c r="OT101" i="10" s="1"/>
  <c r="OU101" i="10" s="1"/>
  <c r="OV101" i="10" s="1"/>
  <c r="OW101" i="10" s="1"/>
  <c r="OX101" i="10" s="1"/>
  <c r="OY101" i="10" s="1"/>
  <c r="OZ101" i="10" s="1"/>
  <c r="PA101" i="10" s="1"/>
  <c r="PB101" i="10" s="1"/>
  <c r="PC101" i="10" s="1"/>
  <c r="PD101" i="10" s="1"/>
  <c r="PE101" i="10" s="1"/>
  <c r="PF101" i="10" s="1"/>
  <c r="PG101" i="10" s="1"/>
  <c r="PH101" i="10" s="1"/>
  <c r="PI101" i="10" s="1"/>
  <c r="PJ101" i="10" s="1"/>
  <c r="PK101" i="10" s="1"/>
  <c r="PL101" i="10" s="1"/>
  <c r="PM101" i="10" s="1"/>
  <c r="PN101" i="10" s="1"/>
  <c r="PO101" i="10" s="1"/>
  <c r="PP101" i="10" s="1"/>
  <c r="PQ101" i="10" s="1"/>
  <c r="PR101" i="10" s="1"/>
  <c r="PS101" i="10" s="1"/>
  <c r="PT101" i="10" s="1"/>
  <c r="PU101" i="10" s="1"/>
  <c r="PV101" i="10" s="1"/>
  <c r="PW101" i="10" s="1"/>
  <c r="PX101" i="10" s="1"/>
  <c r="PY101" i="10" s="1"/>
  <c r="PZ101" i="10" s="1"/>
  <c r="QA101" i="10" s="1"/>
  <c r="QB101" i="10" s="1"/>
  <c r="QC101" i="10" s="1"/>
  <c r="QD101" i="10" s="1"/>
  <c r="QE101" i="10" s="1"/>
  <c r="QF101" i="10" s="1"/>
  <c r="QG101" i="10" s="1"/>
  <c r="QH101" i="10" s="1"/>
  <c r="QI101" i="10" s="1"/>
  <c r="FH66" i="10"/>
  <c r="US29" i="10"/>
  <c r="VA19" i="10"/>
  <c r="UW25" i="10"/>
  <c r="UY23" i="10"/>
  <c r="UU27" i="10"/>
  <c r="W123" i="8" l="1"/>
  <c r="FI66" i="10"/>
  <c r="G102" i="10"/>
  <c r="H102" i="10" s="1"/>
  <c r="I102" i="10" s="1"/>
  <c r="J102" i="10" s="1"/>
  <c r="K102" i="10" s="1"/>
  <c r="L102" i="10" s="1"/>
  <c r="M102" i="10" s="1"/>
  <c r="N102" i="10" s="1"/>
  <c r="O102" i="10" s="1"/>
  <c r="P102" i="10" s="1"/>
  <c r="Q102" i="10" s="1"/>
  <c r="R102" i="10" s="1"/>
  <c r="S102" i="10" s="1"/>
  <c r="T102" i="10" s="1"/>
  <c r="U102" i="10" s="1"/>
  <c r="V102" i="10" s="1"/>
  <c r="W102" i="10" s="1"/>
  <c r="X102" i="10" s="1"/>
  <c r="Y102" i="10" s="1"/>
  <c r="Z102" i="10" s="1"/>
  <c r="AA102" i="10" s="1"/>
  <c r="AB102" i="10" s="1"/>
  <c r="AC102" i="10" s="1"/>
  <c r="AD102" i="10" s="1"/>
  <c r="AE102" i="10" s="1"/>
  <c r="AF102" i="10" s="1"/>
  <c r="AG102" i="10" s="1"/>
  <c r="AH102" i="10" s="1"/>
  <c r="AI102" i="10" s="1"/>
  <c r="AJ102" i="10" s="1"/>
  <c r="AK102" i="10" s="1"/>
  <c r="AL102" i="10" s="1"/>
  <c r="AM102" i="10" s="1"/>
  <c r="AN102" i="10" s="1"/>
  <c r="AO102" i="10" s="1"/>
  <c r="AP102" i="10" s="1"/>
  <c r="AQ102" i="10" s="1"/>
  <c r="AR102" i="10" s="1"/>
  <c r="AS102" i="10" s="1"/>
  <c r="AT102" i="10" s="1"/>
  <c r="AU102" i="10" s="1"/>
  <c r="AV102" i="10" s="1"/>
  <c r="AW102" i="10" s="1"/>
  <c r="AX102" i="10" s="1"/>
  <c r="AY102" i="10" s="1"/>
  <c r="AZ102" i="10" s="1"/>
  <c r="BA102" i="10" s="1"/>
  <c r="BB102" i="10" s="1"/>
  <c r="BC102" i="10" s="1"/>
  <c r="BD102" i="10" s="1"/>
  <c r="BE102" i="10" s="1"/>
  <c r="BF102" i="10" s="1"/>
  <c r="BG102" i="10" s="1"/>
  <c r="BH102" i="10" s="1"/>
  <c r="BI102" i="10" s="1"/>
  <c r="BJ102" i="10" s="1"/>
  <c r="BK102" i="10" s="1"/>
  <c r="BL102" i="10" s="1"/>
  <c r="BM102" i="10" s="1"/>
  <c r="BN102" i="10" s="1"/>
  <c r="BO102" i="10" s="1"/>
  <c r="BP102" i="10" s="1"/>
  <c r="BQ102" i="10" s="1"/>
  <c r="BR102" i="10" s="1"/>
  <c r="BS102" i="10" s="1"/>
  <c r="BT102" i="10" s="1"/>
  <c r="BU102" i="10" s="1"/>
  <c r="BV102" i="10" s="1"/>
  <c r="BW102" i="10" s="1"/>
  <c r="BX102" i="10" s="1"/>
  <c r="BY102" i="10" s="1"/>
  <c r="BZ102" i="10" s="1"/>
  <c r="CA102" i="10" s="1"/>
  <c r="CB102" i="10" s="1"/>
  <c r="CC102" i="10" s="1"/>
  <c r="CD102" i="10" s="1"/>
  <c r="CE102" i="10" s="1"/>
  <c r="CF102" i="10" s="1"/>
  <c r="CG102" i="10" s="1"/>
  <c r="CH102" i="10" s="1"/>
  <c r="CI102" i="10" s="1"/>
  <c r="CJ102" i="10" s="1"/>
  <c r="CK102" i="10" s="1"/>
  <c r="CL102" i="10" s="1"/>
  <c r="CM102" i="10" s="1"/>
  <c r="RW102" i="10"/>
  <c r="RX102" i="10" s="1"/>
  <c r="RY102" i="10" s="1"/>
  <c r="RZ102" i="10" s="1"/>
  <c r="SA102" i="10" s="1"/>
  <c r="SB102" i="10" s="1"/>
  <c r="SC102" i="10" s="1"/>
  <c r="SD102" i="10" s="1"/>
  <c r="SE102" i="10" s="1"/>
  <c r="SF102" i="10" s="1"/>
  <c r="SG102" i="10" s="1"/>
  <c r="SH102" i="10" s="1"/>
  <c r="SI102" i="10" s="1"/>
  <c r="SJ102" i="10" s="1"/>
  <c r="SK102" i="10" s="1"/>
  <c r="SL102" i="10" s="1"/>
  <c r="SM102" i="10" s="1"/>
  <c r="SN102" i="10" s="1"/>
  <c r="SO102" i="10" s="1"/>
  <c r="SP102" i="10" s="1"/>
  <c r="SQ102" i="10" s="1"/>
  <c r="SR102" i="10" s="1"/>
  <c r="SS102" i="10" s="1"/>
  <c r="ST102" i="10" s="1"/>
  <c r="SU102" i="10" s="1"/>
  <c r="SV102" i="10" s="1"/>
  <c r="SW102" i="10" s="1"/>
  <c r="SX102" i="10" s="1"/>
  <c r="SY102" i="10" s="1"/>
  <c r="SZ102" i="10" s="1"/>
  <c r="TA102" i="10" s="1"/>
  <c r="TB102" i="10" s="1"/>
  <c r="TC102" i="10" s="1"/>
  <c r="TD102" i="10" s="1"/>
  <c r="TE102" i="10" s="1"/>
  <c r="TF102" i="10" s="1"/>
  <c r="TG102" i="10" s="1"/>
  <c r="TH102" i="10" s="1"/>
  <c r="TI102" i="10" s="1"/>
  <c r="TJ102" i="10" s="1"/>
  <c r="TK102" i="10" s="1"/>
  <c r="TL102" i="10" s="1"/>
  <c r="TM102" i="10" s="1"/>
  <c r="TN102" i="10" s="1"/>
  <c r="TO102" i="10" s="1"/>
  <c r="TP102" i="10" s="1"/>
  <c r="TQ102" i="10" s="1"/>
  <c r="TR102" i="10" s="1"/>
  <c r="TS102" i="10" s="1"/>
  <c r="TT102" i="10" s="1"/>
  <c r="TU102" i="10" s="1"/>
  <c r="TV102" i="10" s="1"/>
  <c r="TW102" i="10" s="1"/>
  <c r="TX102" i="10" s="1"/>
  <c r="TY102" i="10" s="1"/>
  <c r="TZ102" i="10" s="1"/>
  <c r="UA102" i="10" s="1"/>
  <c r="UB102" i="10" s="1"/>
  <c r="UC102" i="10" s="1"/>
  <c r="UD102" i="10" s="1"/>
  <c r="UE102" i="10" s="1"/>
  <c r="UF102" i="10" s="1"/>
  <c r="UG102" i="10" s="1"/>
  <c r="UH102" i="10" s="1"/>
  <c r="UI102" i="10" s="1"/>
  <c r="UJ102" i="10" s="1"/>
  <c r="UK102" i="10" s="1"/>
  <c r="UL102" i="10" s="1"/>
  <c r="UM102" i="10" s="1"/>
  <c r="UN102" i="10" s="1"/>
  <c r="UO102" i="10" s="1"/>
  <c r="UP102" i="10" s="1"/>
  <c r="UQ102" i="10" s="1"/>
  <c r="UR102" i="10" s="1"/>
  <c r="US102" i="10" s="1"/>
  <c r="UT102" i="10" s="1"/>
  <c r="UU102" i="10" s="1"/>
  <c r="UV102" i="10" s="1"/>
  <c r="UW102" i="10" s="1"/>
  <c r="UX102" i="10" s="1"/>
  <c r="UY102" i="10" s="1"/>
  <c r="UZ102" i="10" s="1"/>
  <c r="VA102" i="10" s="1"/>
  <c r="VB102" i="10" s="1"/>
  <c r="VC102" i="10" s="1"/>
  <c r="VD102" i="10" s="1"/>
  <c r="VE102" i="10" s="1"/>
  <c r="VF102" i="10" s="1"/>
  <c r="VG102" i="10" s="1"/>
  <c r="VH102" i="10" s="1"/>
  <c r="VI102" i="10" s="1"/>
  <c r="VJ102" i="10" s="1"/>
  <c r="VK102" i="10" s="1"/>
  <c r="VL102" i="10" s="1"/>
  <c r="VM102" i="10" s="1"/>
  <c r="VN102" i="10" s="1"/>
  <c r="VO102" i="10" s="1"/>
  <c r="VP102" i="10" s="1"/>
  <c r="VQ102" i="10" s="1"/>
  <c r="VR102" i="10" s="1"/>
  <c r="VS102" i="10" s="1"/>
  <c r="VT102" i="10" s="1"/>
  <c r="VU102" i="10" s="1"/>
  <c r="VV102" i="10" s="1"/>
  <c r="VW102" i="10" s="1"/>
  <c r="VX102" i="10" s="1"/>
  <c r="VY102" i="10" s="1"/>
  <c r="VZ102" i="10" s="1"/>
  <c r="WA102" i="10" s="1"/>
  <c r="WB102" i="10" s="1"/>
  <c r="WC102" i="10" s="1"/>
  <c r="WD102" i="10" s="1"/>
  <c r="WE102" i="10" s="1"/>
  <c r="WF102" i="10" s="1"/>
  <c r="WG102" i="10" s="1"/>
  <c r="WH102" i="10" s="1"/>
  <c r="WI102" i="10" s="1"/>
  <c r="WJ102" i="10" s="1"/>
  <c r="WK102" i="10" s="1"/>
  <c r="WL102" i="10" s="1"/>
  <c r="NF102" i="10"/>
  <c r="NG102" i="10" s="1"/>
  <c r="NH102" i="10" s="1"/>
  <c r="NI102" i="10" s="1"/>
  <c r="NJ102" i="10" s="1"/>
  <c r="NK102" i="10" s="1"/>
  <c r="NL102" i="10" s="1"/>
  <c r="NM102" i="10" s="1"/>
  <c r="NN102" i="10" s="1"/>
  <c r="NO102" i="10" s="1"/>
  <c r="NP102" i="10" s="1"/>
  <c r="NQ102" i="10" s="1"/>
  <c r="NR102" i="10" s="1"/>
  <c r="NS102" i="10" s="1"/>
  <c r="NT102" i="10" s="1"/>
  <c r="NU102" i="10" s="1"/>
  <c r="NV102" i="10" s="1"/>
  <c r="NW102" i="10" s="1"/>
  <c r="NX102" i="10" s="1"/>
  <c r="NY102" i="10" s="1"/>
  <c r="NZ102" i="10" s="1"/>
  <c r="OA102" i="10" s="1"/>
  <c r="OB102" i="10" s="1"/>
  <c r="OC102" i="10" s="1"/>
  <c r="OD102" i="10" s="1"/>
  <c r="OE102" i="10" s="1"/>
  <c r="OF102" i="10" s="1"/>
  <c r="OG102" i="10" s="1"/>
  <c r="OH102" i="10" s="1"/>
  <c r="OI102" i="10" s="1"/>
  <c r="OJ102" i="10" s="1"/>
  <c r="OK102" i="10" s="1"/>
  <c r="OL102" i="10" s="1"/>
  <c r="OM102" i="10" s="1"/>
  <c r="ON102" i="10" s="1"/>
  <c r="OO102" i="10" s="1"/>
  <c r="OP102" i="10" s="1"/>
  <c r="OQ102" i="10" s="1"/>
  <c r="OR102" i="10" s="1"/>
  <c r="OS102" i="10" s="1"/>
  <c r="OT102" i="10" s="1"/>
  <c r="OU102" i="10" s="1"/>
  <c r="OV102" i="10" s="1"/>
  <c r="OW102" i="10" s="1"/>
  <c r="OX102" i="10" s="1"/>
  <c r="OY102" i="10" s="1"/>
  <c r="OZ102" i="10" s="1"/>
  <c r="PA102" i="10" s="1"/>
  <c r="PB102" i="10" s="1"/>
  <c r="PC102" i="10" s="1"/>
  <c r="PD102" i="10" s="1"/>
  <c r="PE102" i="10" s="1"/>
  <c r="PF102" i="10" s="1"/>
  <c r="PG102" i="10" s="1"/>
  <c r="PH102" i="10" s="1"/>
  <c r="PI102" i="10" s="1"/>
  <c r="PJ102" i="10" s="1"/>
  <c r="PK102" i="10" s="1"/>
  <c r="PL102" i="10" s="1"/>
  <c r="PM102" i="10" s="1"/>
  <c r="PN102" i="10" s="1"/>
  <c r="PO102" i="10" s="1"/>
  <c r="PP102" i="10" s="1"/>
  <c r="PQ102" i="10" s="1"/>
  <c r="PR102" i="10" s="1"/>
  <c r="PS102" i="10" s="1"/>
  <c r="PT102" i="10" s="1"/>
  <c r="PU102" i="10" s="1"/>
  <c r="PV102" i="10" s="1"/>
  <c r="PW102" i="10" s="1"/>
  <c r="PX102" i="10" s="1"/>
  <c r="PY102" i="10" s="1"/>
  <c r="PZ102" i="10" s="1"/>
  <c r="QA102" i="10" s="1"/>
  <c r="QB102" i="10" s="1"/>
  <c r="QC102" i="10" s="1"/>
  <c r="QD102" i="10" s="1"/>
  <c r="QE102" i="10" s="1"/>
  <c r="QF102" i="10" s="1"/>
  <c r="QG102" i="10" s="1"/>
  <c r="QH102" i="10" s="1"/>
  <c r="QI102" i="10" s="1"/>
  <c r="QJ102" i="10" s="1"/>
  <c r="DX102" i="10"/>
  <c r="DY102" i="10" s="1"/>
  <c r="DZ102" i="10" s="1"/>
  <c r="EA102" i="10" s="1"/>
  <c r="EB102" i="10" s="1"/>
  <c r="EC102" i="10" s="1"/>
  <c r="ED102" i="10" s="1"/>
  <c r="EE102" i="10" s="1"/>
  <c r="EF102" i="10" s="1"/>
  <c r="EG102" i="10" s="1"/>
  <c r="EH102" i="10" s="1"/>
  <c r="EI102" i="10" s="1"/>
  <c r="EJ102" i="10" s="1"/>
  <c r="EK102" i="10" s="1"/>
  <c r="EL102" i="10" s="1"/>
  <c r="EM102" i="10" s="1"/>
  <c r="EN102" i="10" s="1"/>
  <c r="EO102" i="10" s="1"/>
  <c r="EP102" i="10" s="1"/>
  <c r="EQ102" i="10" s="1"/>
  <c r="ER102" i="10" s="1"/>
  <c r="ES102" i="10" s="1"/>
  <c r="ET102" i="10" s="1"/>
  <c r="EU102" i="10" s="1"/>
  <c r="EV102" i="10" s="1"/>
  <c r="EW102" i="10" s="1"/>
  <c r="EX102" i="10" s="1"/>
  <c r="EY102" i="10" s="1"/>
  <c r="EZ102" i="10" s="1"/>
  <c r="FA102" i="10" s="1"/>
  <c r="FB102" i="10" s="1"/>
  <c r="FC102" i="10" s="1"/>
  <c r="FD102" i="10" s="1"/>
  <c r="FE102" i="10" s="1"/>
  <c r="FF102" i="10" s="1"/>
  <c r="FG102" i="10" s="1"/>
  <c r="FH102" i="10" s="1"/>
  <c r="FI102" i="10" s="1"/>
  <c r="FJ102" i="10" s="1"/>
  <c r="FK102" i="10" s="1"/>
  <c r="FL102" i="10" s="1"/>
  <c r="FM102" i="10" s="1"/>
  <c r="FN102" i="10" s="1"/>
  <c r="FO102" i="10" s="1"/>
  <c r="FP102" i="10" s="1"/>
  <c r="FQ102" i="10" s="1"/>
  <c r="FR102" i="10" s="1"/>
  <c r="FS102" i="10" s="1"/>
  <c r="FT102" i="10" s="1"/>
  <c r="FU102" i="10" s="1"/>
  <c r="FV102" i="10" s="1"/>
  <c r="FW102" i="10" s="1"/>
  <c r="FX102" i="10" s="1"/>
  <c r="FY102" i="10" s="1"/>
  <c r="FZ102" i="10" s="1"/>
  <c r="GA102" i="10" s="1"/>
  <c r="GB102" i="10" s="1"/>
  <c r="GC102" i="10" s="1"/>
  <c r="GD102" i="10" s="1"/>
  <c r="GE102" i="10" s="1"/>
  <c r="GF102" i="10" s="1"/>
  <c r="GG102" i="10" s="1"/>
  <c r="GH102" i="10" s="1"/>
  <c r="GI102" i="10" s="1"/>
  <c r="GJ102" i="10" s="1"/>
  <c r="GK102" i="10" s="1"/>
  <c r="GL102" i="10" s="1"/>
  <c r="GM102" i="10" s="1"/>
  <c r="GN102" i="10" s="1"/>
  <c r="GO102" i="10" s="1"/>
  <c r="GP102" i="10" s="1"/>
  <c r="GQ102" i="10" s="1"/>
  <c r="GR102" i="10" s="1"/>
  <c r="GS102" i="10" s="1"/>
  <c r="GT102" i="10" s="1"/>
  <c r="GU102" i="10" s="1"/>
  <c r="GV102" i="10" s="1"/>
  <c r="GW102" i="10" s="1"/>
  <c r="GX102" i="10" s="1"/>
  <c r="GY102" i="10" s="1"/>
  <c r="GZ102" i="10" s="1"/>
  <c r="HA102" i="10" s="1"/>
  <c r="HB102" i="10" s="1"/>
  <c r="C103" i="10"/>
  <c r="IO102" i="10"/>
  <c r="IP102" i="10" s="1"/>
  <c r="IQ102" i="10" s="1"/>
  <c r="IR102" i="10" s="1"/>
  <c r="IS102" i="10" s="1"/>
  <c r="IT102" i="10" s="1"/>
  <c r="IU102" i="10" s="1"/>
  <c r="IV102" i="10" s="1"/>
  <c r="IW102" i="10" s="1"/>
  <c r="IX102" i="10" s="1"/>
  <c r="IY102" i="10" s="1"/>
  <c r="IZ102" i="10" s="1"/>
  <c r="JA102" i="10" s="1"/>
  <c r="JB102" i="10" s="1"/>
  <c r="JC102" i="10" s="1"/>
  <c r="JD102" i="10" s="1"/>
  <c r="JE102" i="10" s="1"/>
  <c r="JF102" i="10" s="1"/>
  <c r="JG102" i="10" s="1"/>
  <c r="JH102" i="10" s="1"/>
  <c r="JI102" i="10" s="1"/>
  <c r="JJ102" i="10" s="1"/>
  <c r="JK102" i="10" s="1"/>
  <c r="JL102" i="10" s="1"/>
  <c r="JM102" i="10" s="1"/>
  <c r="JN102" i="10" s="1"/>
  <c r="JO102" i="10" s="1"/>
  <c r="JP102" i="10" s="1"/>
  <c r="JQ102" i="10" s="1"/>
  <c r="JR102" i="10" s="1"/>
  <c r="JS102" i="10" s="1"/>
  <c r="JT102" i="10" s="1"/>
  <c r="JU102" i="10" s="1"/>
  <c r="JV102" i="10" s="1"/>
  <c r="JW102" i="10" s="1"/>
  <c r="JX102" i="10" s="1"/>
  <c r="JY102" i="10" s="1"/>
  <c r="JZ102" i="10" s="1"/>
  <c r="KA102" i="10" s="1"/>
  <c r="KB102" i="10" s="1"/>
  <c r="KC102" i="10" s="1"/>
  <c r="KD102" i="10" s="1"/>
  <c r="KE102" i="10" s="1"/>
  <c r="KF102" i="10" s="1"/>
  <c r="KG102" i="10" s="1"/>
  <c r="KH102" i="10" s="1"/>
  <c r="KI102" i="10" s="1"/>
  <c r="KJ102" i="10" s="1"/>
  <c r="KK102" i="10" s="1"/>
  <c r="KL102" i="10" s="1"/>
  <c r="KM102" i="10" s="1"/>
  <c r="KN102" i="10" s="1"/>
  <c r="KO102" i="10" s="1"/>
  <c r="KP102" i="10" s="1"/>
  <c r="KQ102" i="10" s="1"/>
  <c r="KR102" i="10" s="1"/>
  <c r="KS102" i="10" s="1"/>
  <c r="KT102" i="10" s="1"/>
  <c r="KU102" i="10" s="1"/>
  <c r="KV102" i="10" s="1"/>
  <c r="KW102" i="10" s="1"/>
  <c r="KX102" i="10" s="1"/>
  <c r="KY102" i="10" s="1"/>
  <c r="KZ102" i="10" s="1"/>
  <c r="LA102" i="10" s="1"/>
  <c r="LB102" i="10" s="1"/>
  <c r="LC102" i="10" s="1"/>
  <c r="LD102" i="10" s="1"/>
  <c r="LE102" i="10" s="1"/>
  <c r="LF102" i="10" s="1"/>
  <c r="LG102" i="10" s="1"/>
  <c r="LH102" i="10" s="1"/>
  <c r="LI102" i="10" s="1"/>
  <c r="LJ102" i="10" s="1"/>
  <c r="LK102" i="10" s="1"/>
  <c r="LL102" i="10" s="1"/>
  <c r="LM102" i="10" s="1"/>
  <c r="LN102" i="10" s="1"/>
  <c r="LO102" i="10" s="1"/>
  <c r="LP102" i="10" s="1"/>
  <c r="LQ102" i="10" s="1"/>
  <c r="LR102" i="10" s="1"/>
  <c r="LS102" i="10" s="1"/>
  <c r="VB19" i="10"/>
  <c r="UV27" i="10"/>
  <c r="UX25" i="10"/>
  <c r="UZ23" i="10"/>
  <c r="UT29" i="10"/>
  <c r="X123" i="8" l="1"/>
  <c r="IO103" i="10"/>
  <c r="IP103" i="10" s="1"/>
  <c r="IQ103" i="10" s="1"/>
  <c r="IR103" i="10" s="1"/>
  <c r="IS103" i="10" s="1"/>
  <c r="IT103" i="10" s="1"/>
  <c r="IU103" i="10" s="1"/>
  <c r="IV103" i="10" s="1"/>
  <c r="IW103" i="10" s="1"/>
  <c r="IX103" i="10" s="1"/>
  <c r="IY103" i="10" s="1"/>
  <c r="IZ103" i="10" s="1"/>
  <c r="JA103" i="10" s="1"/>
  <c r="JB103" i="10" s="1"/>
  <c r="JC103" i="10" s="1"/>
  <c r="JD103" i="10" s="1"/>
  <c r="JE103" i="10" s="1"/>
  <c r="JF103" i="10" s="1"/>
  <c r="JG103" i="10" s="1"/>
  <c r="JH103" i="10" s="1"/>
  <c r="JI103" i="10" s="1"/>
  <c r="JJ103" i="10" s="1"/>
  <c r="JK103" i="10" s="1"/>
  <c r="JL103" i="10" s="1"/>
  <c r="JM103" i="10" s="1"/>
  <c r="JN103" i="10" s="1"/>
  <c r="JO103" i="10" s="1"/>
  <c r="JP103" i="10" s="1"/>
  <c r="JQ103" i="10" s="1"/>
  <c r="JR103" i="10" s="1"/>
  <c r="JS103" i="10" s="1"/>
  <c r="JT103" i="10" s="1"/>
  <c r="JU103" i="10" s="1"/>
  <c r="JV103" i="10" s="1"/>
  <c r="JW103" i="10" s="1"/>
  <c r="JX103" i="10" s="1"/>
  <c r="JY103" i="10" s="1"/>
  <c r="JZ103" i="10" s="1"/>
  <c r="KA103" i="10" s="1"/>
  <c r="KB103" i="10" s="1"/>
  <c r="KC103" i="10" s="1"/>
  <c r="KD103" i="10" s="1"/>
  <c r="KE103" i="10" s="1"/>
  <c r="KF103" i="10" s="1"/>
  <c r="KG103" i="10" s="1"/>
  <c r="KH103" i="10" s="1"/>
  <c r="KI103" i="10" s="1"/>
  <c r="KJ103" i="10" s="1"/>
  <c r="KK103" i="10" s="1"/>
  <c r="KL103" i="10" s="1"/>
  <c r="KM103" i="10" s="1"/>
  <c r="KN103" i="10" s="1"/>
  <c r="KO103" i="10" s="1"/>
  <c r="KP103" i="10" s="1"/>
  <c r="KQ103" i="10" s="1"/>
  <c r="KR103" i="10" s="1"/>
  <c r="KS103" i="10" s="1"/>
  <c r="KT103" i="10" s="1"/>
  <c r="KU103" i="10" s="1"/>
  <c r="KV103" i="10" s="1"/>
  <c r="KW103" i="10" s="1"/>
  <c r="KX103" i="10" s="1"/>
  <c r="KY103" i="10" s="1"/>
  <c r="KZ103" i="10" s="1"/>
  <c r="LA103" i="10" s="1"/>
  <c r="LB103" i="10" s="1"/>
  <c r="LC103" i="10" s="1"/>
  <c r="LD103" i="10" s="1"/>
  <c r="LE103" i="10" s="1"/>
  <c r="LF103" i="10" s="1"/>
  <c r="LG103" i="10" s="1"/>
  <c r="LH103" i="10" s="1"/>
  <c r="LI103" i="10" s="1"/>
  <c r="LJ103" i="10" s="1"/>
  <c r="LK103" i="10" s="1"/>
  <c r="LL103" i="10" s="1"/>
  <c r="LM103" i="10" s="1"/>
  <c r="LN103" i="10" s="1"/>
  <c r="LO103" i="10" s="1"/>
  <c r="LP103" i="10" s="1"/>
  <c r="LQ103" i="10" s="1"/>
  <c r="LR103" i="10" s="1"/>
  <c r="LS103" i="10" s="1"/>
  <c r="LT103" i="10" s="1"/>
  <c r="G103" i="10"/>
  <c r="H103" i="10" s="1"/>
  <c r="I103" i="10" s="1"/>
  <c r="J103" i="10" s="1"/>
  <c r="K103" i="10" s="1"/>
  <c r="L103" i="10" s="1"/>
  <c r="M103" i="10" s="1"/>
  <c r="N103" i="10" s="1"/>
  <c r="O103" i="10" s="1"/>
  <c r="P103" i="10" s="1"/>
  <c r="Q103" i="10" s="1"/>
  <c r="R103" i="10" s="1"/>
  <c r="S103" i="10" s="1"/>
  <c r="T103" i="10" s="1"/>
  <c r="U103" i="10" s="1"/>
  <c r="V103" i="10" s="1"/>
  <c r="W103" i="10" s="1"/>
  <c r="X103" i="10" s="1"/>
  <c r="Y103" i="10" s="1"/>
  <c r="Z103" i="10" s="1"/>
  <c r="AA103" i="10" s="1"/>
  <c r="AB103" i="10" s="1"/>
  <c r="AC103" i="10" s="1"/>
  <c r="AD103" i="10" s="1"/>
  <c r="AE103" i="10" s="1"/>
  <c r="AF103" i="10" s="1"/>
  <c r="AG103" i="10" s="1"/>
  <c r="AH103" i="10" s="1"/>
  <c r="AI103" i="10" s="1"/>
  <c r="AJ103" i="10" s="1"/>
  <c r="AK103" i="10" s="1"/>
  <c r="AL103" i="10" s="1"/>
  <c r="AM103" i="10" s="1"/>
  <c r="AN103" i="10" s="1"/>
  <c r="AO103" i="10" s="1"/>
  <c r="AP103" i="10" s="1"/>
  <c r="AQ103" i="10" s="1"/>
  <c r="AR103" i="10" s="1"/>
  <c r="AS103" i="10" s="1"/>
  <c r="AT103" i="10" s="1"/>
  <c r="AU103" i="10" s="1"/>
  <c r="AV103" i="10" s="1"/>
  <c r="AW103" i="10" s="1"/>
  <c r="AX103" i="10" s="1"/>
  <c r="AY103" i="10" s="1"/>
  <c r="AZ103" i="10" s="1"/>
  <c r="BA103" i="10" s="1"/>
  <c r="BB103" i="10" s="1"/>
  <c r="BC103" i="10" s="1"/>
  <c r="BD103" i="10" s="1"/>
  <c r="BE103" i="10" s="1"/>
  <c r="BF103" i="10" s="1"/>
  <c r="BG103" i="10" s="1"/>
  <c r="BH103" i="10" s="1"/>
  <c r="BI103" i="10" s="1"/>
  <c r="BJ103" i="10" s="1"/>
  <c r="BK103" i="10" s="1"/>
  <c r="BL103" i="10" s="1"/>
  <c r="BM103" i="10" s="1"/>
  <c r="BN103" i="10" s="1"/>
  <c r="BO103" i="10" s="1"/>
  <c r="BP103" i="10" s="1"/>
  <c r="BQ103" i="10" s="1"/>
  <c r="BR103" i="10" s="1"/>
  <c r="BS103" i="10" s="1"/>
  <c r="BT103" i="10" s="1"/>
  <c r="BU103" i="10" s="1"/>
  <c r="BV103" i="10" s="1"/>
  <c r="BW103" i="10" s="1"/>
  <c r="BX103" i="10" s="1"/>
  <c r="BY103" i="10" s="1"/>
  <c r="BZ103" i="10" s="1"/>
  <c r="CA103" i="10" s="1"/>
  <c r="CB103" i="10" s="1"/>
  <c r="CC103" i="10" s="1"/>
  <c r="CD103" i="10" s="1"/>
  <c r="CE103" i="10" s="1"/>
  <c r="CF103" i="10" s="1"/>
  <c r="CG103" i="10" s="1"/>
  <c r="CH103" i="10" s="1"/>
  <c r="CI103" i="10" s="1"/>
  <c r="CJ103" i="10" s="1"/>
  <c r="CK103" i="10" s="1"/>
  <c r="CL103" i="10" s="1"/>
  <c r="CM103" i="10" s="1"/>
  <c r="CN103" i="10" s="1"/>
  <c r="RW103" i="10"/>
  <c r="RX103" i="10" s="1"/>
  <c r="RY103" i="10" s="1"/>
  <c r="RZ103" i="10" s="1"/>
  <c r="SA103" i="10" s="1"/>
  <c r="SB103" i="10" s="1"/>
  <c r="SC103" i="10" s="1"/>
  <c r="SD103" i="10" s="1"/>
  <c r="SE103" i="10" s="1"/>
  <c r="SF103" i="10" s="1"/>
  <c r="SG103" i="10" s="1"/>
  <c r="SH103" i="10" s="1"/>
  <c r="SI103" i="10" s="1"/>
  <c r="SJ103" i="10" s="1"/>
  <c r="SK103" i="10" s="1"/>
  <c r="SL103" i="10" s="1"/>
  <c r="SM103" i="10" s="1"/>
  <c r="SN103" i="10" s="1"/>
  <c r="SO103" i="10" s="1"/>
  <c r="SP103" i="10" s="1"/>
  <c r="SQ103" i="10" s="1"/>
  <c r="SR103" i="10" s="1"/>
  <c r="SS103" i="10" s="1"/>
  <c r="ST103" i="10" s="1"/>
  <c r="SU103" i="10" s="1"/>
  <c r="SV103" i="10" s="1"/>
  <c r="SW103" i="10" s="1"/>
  <c r="SX103" i="10" s="1"/>
  <c r="SY103" i="10" s="1"/>
  <c r="SZ103" i="10" s="1"/>
  <c r="TA103" i="10" s="1"/>
  <c r="TB103" i="10" s="1"/>
  <c r="TC103" i="10" s="1"/>
  <c r="TD103" i="10" s="1"/>
  <c r="TE103" i="10" s="1"/>
  <c r="TF103" i="10" s="1"/>
  <c r="TG103" i="10" s="1"/>
  <c r="TH103" i="10" s="1"/>
  <c r="TI103" i="10" s="1"/>
  <c r="TJ103" i="10" s="1"/>
  <c r="TK103" i="10" s="1"/>
  <c r="TL103" i="10" s="1"/>
  <c r="TM103" i="10" s="1"/>
  <c r="TN103" i="10" s="1"/>
  <c r="TO103" i="10" s="1"/>
  <c r="TP103" i="10" s="1"/>
  <c r="TQ103" i="10" s="1"/>
  <c r="TR103" i="10" s="1"/>
  <c r="TS103" i="10" s="1"/>
  <c r="TT103" i="10" s="1"/>
  <c r="TU103" i="10" s="1"/>
  <c r="TV103" i="10" s="1"/>
  <c r="TW103" i="10" s="1"/>
  <c r="TX103" i="10" s="1"/>
  <c r="TY103" i="10" s="1"/>
  <c r="TZ103" i="10" s="1"/>
  <c r="UA103" i="10" s="1"/>
  <c r="UB103" i="10" s="1"/>
  <c r="UC103" i="10" s="1"/>
  <c r="UD103" i="10" s="1"/>
  <c r="UE103" i="10" s="1"/>
  <c r="UF103" i="10" s="1"/>
  <c r="UG103" i="10" s="1"/>
  <c r="UH103" i="10" s="1"/>
  <c r="UI103" i="10" s="1"/>
  <c r="UJ103" i="10" s="1"/>
  <c r="UK103" i="10" s="1"/>
  <c r="UL103" i="10" s="1"/>
  <c r="UM103" i="10" s="1"/>
  <c r="UN103" i="10" s="1"/>
  <c r="UO103" i="10" s="1"/>
  <c r="UP103" i="10" s="1"/>
  <c r="UQ103" i="10" s="1"/>
  <c r="UR103" i="10" s="1"/>
  <c r="US103" i="10" s="1"/>
  <c r="UT103" i="10" s="1"/>
  <c r="UU103" i="10" s="1"/>
  <c r="UV103" i="10" s="1"/>
  <c r="UW103" i="10" s="1"/>
  <c r="UX103" i="10" s="1"/>
  <c r="UY103" i="10" s="1"/>
  <c r="UZ103" i="10" s="1"/>
  <c r="VA103" i="10" s="1"/>
  <c r="VB103" i="10" s="1"/>
  <c r="VC103" i="10" s="1"/>
  <c r="VD103" i="10" s="1"/>
  <c r="VE103" i="10" s="1"/>
  <c r="VF103" i="10" s="1"/>
  <c r="VG103" i="10" s="1"/>
  <c r="VH103" i="10" s="1"/>
  <c r="VI103" i="10" s="1"/>
  <c r="VJ103" i="10" s="1"/>
  <c r="VK103" i="10" s="1"/>
  <c r="VL103" i="10" s="1"/>
  <c r="VM103" i="10" s="1"/>
  <c r="VN103" i="10" s="1"/>
  <c r="VO103" i="10" s="1"/>
  <c r="VP103" i="10" s="1"/>
  <c r="VQ103" i="10" s="1"/>
  <c r="VR103" i="10" s="1"/>
  <c r="VS103" i="10" s="1"/>
  <c r="VT103" i="10" s="1"/>
  <c r="VU103" i="10" s="1"/>
  <c r="VV103" i="10" s="1"/>
  <c r="VW103" i="10" s="1"/>
  <c r="VX103" i="10" s="1"/>
  <c r="VY103" i="10" s="1"/>
  <c r="VZ103" i="10" s="1"/>
  <c r="WA103" i="10" s="1"/>
  <c r="WB103" i="10" s="1"/>
  <c r="WC103" i="10" s="1"/>
  <c r="WD103" i="10" s="1"/>
  <c r="WE103" i="10" s="1"/>
  <c r="WF103" i="10" s="1"/>
  <c r="WG103" i="10" s="1"/>
  <c r="WH103" i="10" s="1"/>
  <c r="WI103" i="10" s="1"/>
  <c r="WJ103" i="10" s="1"/>
  <c r="WK103" i="10" s="1"/>
  <c r="WL103" i="10" s="1"/>
  <c r="DX103" i="10"/>
  <c r="DY103" i="10" s="1"/>
  <c r="DZ103" i="10" s="1"/>
  <c r="EA103" i="10" s="1"/>
  <c r="EB103" i="10" s="1"/>
  <c r="EC103" i="10" s="1"/>
  <c r="ED103" i="10" s="1"/>
  <c r="EE103" i="10" s="1"/>
  <c r="EF103" i="10" s="1"/>
  <c r="EG103" i="10" s="1"/>
  <c r="EH103" i="10" s="1"/>
  <c r="EI103" i="10" s="1"/>
  <c r="EJ103" i="10" s="1"/>
  <c r="EK103" i="10" s="1"/>
  <c r="EL103" i="10" s="1"/>
  <c r="EM103" i="10" s="1"/>
  <c r="EN103" i="10" s="1"/>
  <c r="EO103" i="10" s="1"/>
  <c r="EP103" i="10" s="1"/>
  <c r="EQ103" i="10" s="1"/>
  <c r="ER103" i="10" s="1"/>
  <c r="ES103" i="10" s="1"/>
  <c r="ET103" i="10" s="1"/>
  <c r="EU103" i="10" s="1"/>
  <c r="EV103" i="10" s="1"/>
  <c r="EW103" i="10" s="1"/>
  <c r="EX103" i="10" s="1"/>
  <c r="EY103" i="10" s="1"/>
  <c r="EZ103" i="10" s="1"/>
  <c r="FA103" i="10" s="1"/>
  <c r="FB103" i="10" s="1"/>
  <c r="FC103" i="10" s="1"/>
  <c r="FD103" i="10" s="1"/>
  <c r="FE103" i="10" s="1"/>
  <c r="FF103" i="10" s="1"/>
  <c r="FG103" i="10" s="1"/>
  <c r="FH103" i="10" s="1"/>
  <c r="FI103" i="10" s="1"/>
  <c r="FJ103" i="10" s="1"/>
  <c r="FK103" i="10" s="1"/>
  <c r="FL103" i="10" s="1"/>
  <c r="FM103" i="10" s="1"/>
  <c r="FN103" i="10" s="1"/>
  <c r="FO103" i="10" s="1"/>
  <c r="FP103" i="10" s="1"/>
  <c r="FQ103" i="10" s="1"/>
  <c r="FR103" i="10" s="1"/>
  <c r="FS103" i="10" s="1"/>
  <c r="FT103" i="10" s="1"/>
  <c r="FU103" i="10" s="1"/>
  <c r="FV103" i="10" s="1"/>
  <c r="FW103" i="10" s="1"/>
  <c r="FX103" i="10" s="1"/>
  <c r="FY103" i="10" s="1"/>
  <c r="FZ103" i="10" s="1"/>
  <c r="GA103" i="10" s="1"/>
  <c r="GB103" i="10" s="1"/>
  <c r="GC103" i="10" s="1"/>
  <c r="GD103" i="10" s="1"/>
  <c r="GE103" i="10" s="1"/>
  <c r="GF103" i="10" s="1"/>
  <c r="GG103" i="10" s="1"/>
  <c r="GH103" i="10" s="1"/>
  <c r="GI103" i="10" s="1"/>
  <c r="GJ103" i="10" s="1"/>
  <c r="GK103" i="10" s="1"/>
  <c r="GL103" i="10" s="1"/>
  <c r="GM103" i="10" s="1"/>
  <c r="GN103" i="10" s="1"/>
  <c r="GO103" i="10" s="1"/>
  <c r="GP103" i="10" s="1"/>
  <c r="GQ103" i="10" s="1"/>
  <c r="GR103" i="10" s="1"/>
  <c r="GS103" i="10" s="1"/>
  <c r="GT103" i="10" s="1"/>
  <c r="GU103" i="10" s="1"/>
  <c r="GV103" i="10" s="1"/>
  <c r="GW103" i="10" s="1"/>
  <c r="GX103" i="10" s="1"/>
  <c r="GY103" i="10" s="1"/>
  <c r="GZ103" i="10" s="1"/>
  <c r="HA103" i="10" s="1"/>
  <c r="HB103" i="10" s="1"/>
  <c r="HC103" i="10" s="1"/>
  <c r="C104" i="10"/>
  <c r="NF103" i="10"/>
  <c r="NG103" i="10" s="1"/>
  <c r="NH103" i="10" s="1"/>
  <c r="NI103" i="10" s="1"/>
  <c r="NJ103" i="10" s="1"/>
  <c r="NK103" i="10" s="1"/>
  <c r="NL103" i="10" s="1"/>
  <c r="NM103" i="10" s="1"/>
  <c r="NN103" i="10" s="1"/>
  <c r="NO103" i="10" s="1"/>
  <c r="NP103" i="10" s="1"/>
  <c r="NQ103" i="10" s="1"/>
  <c r="NR103" i="10" s="1"/>
  <c r="NS103" i="10" s="1"/>
  <c r="NT103" i="10" s="1"/>
  <c r="NU103" i="10" s="1"/>
  <c r="NV103" i="10" s="1"/>
  <c r="NW103" i="10" s="1"/>
  <c r="NX103" i="10" s="1"/>
  <c r="NY103" i="10" s="1"/>
  <c r="NZ103" i="10" s="1"/>
  <c r="OA103" i="10" s="1"/>
  <c r="OB103" i="10" s="1"/>
  <c r="OC103" i="10" s="1"/>
  <c r="OD103" i="10" s="1"/>
  <c r="OE103" i="10" s="1"/>
  <c r="OF103" i="10" s="1"/>
  <c r="OG103" i="10" s="1"/>
  <c r="OH103" i="10" s="1"/>
  <c r="OI103" i="10" s="1"/>
  <c r="OJ103" i="10" s="1"/>
  <c r="OK103" i="10" s="1"/>
  <c r="OL103" i="10" s="1"/>
  <c r="OM103" i="10" s="1"/>
  <c r="ON103" i="10" s="1"/>
  <c r="OO103" i="10" s="1"/>
  <c r="OP103" i="10" s="1"/>
  <c r="OQ103" i="10" s="1"/>
  <c r="OR103" i="10" s="1"/>
  <c r="OS103" i="10" s="1"/>
  <c r="OT103" i="10" s="1"/>
  <c r="OU103" i="10" s="1"/>
  <c r="OV103" i="10" s="1"/>
  <c r="OW103" i="10" s="1"/>
  <c r="OX103" i="10" s="1"/>
  <c r="OY103" i="10" s="1"/>
  <c r="OZ103" i="10" s="1"/>
  <c r="PA103" i="10" s="1"/>
  <c r="PB103" i="10" s="1"/>
  <c r="PC103" i="10" s="1"/>
  <c r="PD103" i="10" s="1"/>
  <c r="PE103" i="10" s="1"/>
  <c r="PF103" i="10" s="1"/>
  <c r="PG103" i="10" s="1"/>
  <c r="PH103" i="10" s="1"/>
  <c r="PI103" i="10" s="1"/>
  <c r="PJ103" i="10" s="1"/>
  <c r="PK103" i="10" s="1"/>
  <c r="PL103" i="10" s="1"/>
  <c r="PM103" i="10" s="1"/>
  <c r="PN103" i="10" s="1"/>
  <c r="PO103" i="10" s="1"/>
  <c r="PP103" i="10" s="1"/>
  <c r="PQ103" i="10" s="1"/>
  <c r="PR103" i="10" s="1"/>
  <c r="PS103" i="10" s="1"/>
  <c r="PT103" i="10" s="1"/>
  <c r="PU103" i="10" s="1"/>
  <c r="PV103" i="10" s="1"/>
  <c r="PW103" i="10" s="1"/>
  <c r="PX103" i="10" s="1"/>
  <c r="PY103" i="10" s="1"/>
  <c r="PZ103" i="10" s="1"/>
  <c r="QA103" i="10" s="1"/>
  <c r="QB103" i="10" s="1"/>
  <c r="QC103" i="10" s="1"/>
  <c r="QD103" i="10" s="1"/>
  <c r="QE103" i="10" s="1"/>
  <c r="QF103" i="10" s="1"/>
  <c r="QG103" i="10" s="1"/>
  <c r="QH103" i="10" s="1"/>
  <c r="QI103" i="10" s="1"/>
  <c r="QJ103" i="10" s="1"/>
  <c r="QK103" i="10" s="1"/>
  <c r="FJ66" i="10"/>
  <c r="VC19" i="10"/>
  <c r="UU29" i="10"/>
  <c r="VA23" i="10"/>
  <c r="UY25" i="10"/>
  <c r="UW27" i="10"/>
  <c r="Y123" i="8" l="1"/>
  <c r="FK66" i="10"/>
  <c r="IO104" i="10"/>
  <c r="IP104" i="10" s="1"/>
  <c r="IQ104" i="10" s="1"/>
  <c r="IR104" i="10" s="1"/>
  <c r="IS104" i="10" s="1"/>
  <c r="IT104" i="10" s="1"/>
  <c r="IU104" i="10" s="1"/>
  <c r="IV104" i="10" s="1"/>
  <c r="IW104" i="10" s="1"/>
  <c r="IX104" i="10" s="1"/>
  <c r="IY104" i="10" s="1"/>
  <c r="IZ104" i="10" s="1"/>
  <c r="JA104" i="10" s="1"/>
  <c r="JB104" i="10" s="1"/>
  <c r="JC104" i="10" s="1"/>
  <c r="JD104" i="10" s="1"/>
  <c r="JE104" i="10" s="1"/>
  <c r="JF104" i="10" s="1"/>
  <c r="JG104" i="10" s="1"/>
  <c r="JH104" i="10" s="1"/>
  <c r="JI104" i="10" s="1"/>
  <c r="JJ104" i="10" s="1"/>
  <c r="JK104" i="10" s="1"/>
  <c r="JL104" i="10" s="1"/>
  <c r="JM104" i="10" s="1"/>
  <c r="JN104" i="10" s="1"/>
  <c r="JO104" i="10" s="1"/>
  <c r="JP104" i="10" s="1"/>
  <c r="JQ104" i="10" s="1"/>
  <c r="JR104" i="10" s="1"/>
  <c r="JS104" i="10" s="1"/>
  <c r="JT104" i="10" s="1"/>
  <c r="JU104" i="10" s="1"/>
  <c r="JV104" i="10" s="1"/>
  <c r="JW104" i="10" s="1"/>
  <c r="JX104" i="10" s="1"/>
  <c r="JY104" i="10" s="1"/>
  <c r="JZ104" i="10" s="1"/>
  <c r="KA104" i="10" s="1"/>
  <c r="KB104" i="10" s="1"/>
  <c r="KC104" i="10" s="1"/>
  <c r="KD104" i="10" s="1"/>
  <c r="KE104" i="10" s="1"/>
  <c r="KF104" i="10" s="1"/>
  <c r="KG104" i="10" s="1"/>
  <c r="KH104" i="10" s="1"/>
  <c r="KI104" i="10" s="1"/>
  <c r="KJ104" i="10" s="1"/>
  <c r="KK104" i="10" s="1"/>
  <c r="KL104" i="10" s="1"/>
  <c r="KM104" i="10" s="1"/>
  <c r="KN104" i="10" s="1"/>
  <c r="KO104" i="10" s="1"/>
  <c r="KP104" i="10" s="1"/>
  <c r="KQ104" i="10" s="1"/>
  <c r="KR104" i="10" s="1"/>
  <c r="KS104" i="10" s="1"/>
  <c r="KT104" i="10" s="1"/>
  <c r="KU104" i="10" s="1"/>
  <c r="KV104" i="10" s="1"/>
  <c r="KW104" i="10" s="1"/>
  <c r="KX104" i="10" s="1"/>
  <c r="KY104" i="10" s="1"/>
  <c r="KZ104" i="10" s="1"/>
  <c r="LA104" i="10" s="1"/>
  <c r="LB104" i="10" s="1"/>
  <c r="LC104" i="10" s="1"/>
  <c r="LD104" i="10" s="1"/>
  <c r="LE104" i="10" s="1"/>
  <c r="LF104" i="10" s="1"/>
  <c r="LG104" i="10" s="1"/>
  <c r="LH104" i="10" s="1"/>
  <c r="LI104" i="10" s="1"/>
  <c r="LJ104" i="10" s="1"/>
  <c r="LK104" i="10" s="1"/>
  <c r="LL104" i="10" s="1"/>
  <c r="LM104" i="10" s="1"/>
  <c r="LN104" i="10" s="1"/>
  <c r="LO104" i="10" s="1"/>
  <c r="LP104" i="10" s="1"/>
  <c r="LQ104" i="10" s="1"/>
  <c r="LR104" i="10" s="1"/>
  <c r="LS104" i="10" s="1"/>
  <c r="LT104" i="10" s="1"/>
  <c r="LU104" i="10" s="1"/>
  <c r="NF104" i="10"/>
  <c r="NG104" i="10" s="1"/>
  <c r="NH104" i="10" s="1"/>
  <c r="NI104" i="10" s="1"/>
  <c r="NJ104" i="10" s="1"/>
  <c r="NK104" i="10" s="1"/>
  <c r="NL104" i="10" s="1"/>
  <c r="NM104" i="10" s="1"/>
  <c r="NN104" i="10" s="1"/>
  <c r="NO104" i="10" s="1"/>
  <c r="NP104" i="10" s="1"/>
  <c r="NQ104" i="10" s="1"/>
  <c r="NR104" i="10" s="1"/>
  <c r="NS104" i="10" s="1"/>
  <c r="NT104" i="10" s="1"/>
  <c r="NU104" i="10" s="1"/>
  <c r="NV104" i="10" s="1"/>
  <c r="NW104" i="10" s="1"/>
  <c r="NX104" i="10" s="1"/>
  <c r="NY104" i="10" s="1"/>
  <c r="NZ104" i="10" s="1"/>
  <c r="OA104" i="10" s="1"/>
  <c r="OB104" i="10" s="1"/>
  <c r="OC104" i="10" s="1"/>
  <c r="OD104" i="10" s="1"/>
  <c r="OE104" i="10" s="1"/>
  <c r="OF104" i="10" s="1"/>
  <c r="OG104" i="10" s="1"/>
  <c r="OH104" i="10" s="1"/>
  <c r="OI104" i="10" s="1"/>
  <c r="OJ104" i="10" s="1"/>
  <c r="OK104" i="10" s="1"/>
  <c r="OL104" i="10" s="1"/>
  <c r="OM104" i="10" s="1"/>
  <c r="ON104" i="10" s="1"/>
  <c r="OO104" i="10" s="1"/>
  <c r="OP104" i="10" s="1"/>
  <c r="OQ104" i="10" s="1"/>
  <c r="OR104" i="10" s="1"/>
  <c r="OS104" i="10" s="1"/>
  <c r="OT104" i="10" s="1"/>
  <c r="OU104" i="10" s="1"/>
  <c r="OV104" i="10" s="1"/>
  <c r="OW104" i="10" s="1"/>
  <c r="OX104" i="10" s="1"/>
  <c r="OY104" i="10" s="1"/>
  <c r="OZ104" i="10" s="1"/>
  <c r="PA104" i="10" s="1"/>
  <c r="PB104" i="10" s="1"/>
  <c r="PC104" i="10" s="1"/>
  <c r="PD104" i="10" s="1"/>
  <c r="PE104" i="10" s="1"/>
  <c r="PF104" i="10" s="1"/>
  <c r="PG104" i="10" s="1"/>
  <c r="PH104" i="10" s="1"/>
  <c r="PI104" i="10" s="1"/>
  <c r="PJ104" i="10" s="1"/>
  <c r="PK104" i="10" s="1"/>
  <c r="PL104" i="10" s="1"/>
  <c r="PM104" i="10" s="1"/>
  <c r="PN104" i="10" s="1"/>
  <c r="PO104" i="10" s="1"/>
  <c r="PP104" i="10" s="1"/>
  <c r="PQ104" i="10" s="1"/>
  <c r="PR104" i="10" s="1"/>
  <c r="PS104" i="10" s="1"/>
  <c r="PT104" i="10" s="1"/>
  <c r="PU104" i="10" s="1"/>
  <c r="PV104" i="10" s="1"/>
  <c r="PW104" i="10" s="1"/>
  <c r="PX104" i="10" s="1"/>
  <c r="PY104" i="10" s="1"/>
  <c r="PZ104" i="10" s="1"/>
  <c r="QA104" i="10" s="1"/>
  <c r="QB104" i="10" s="1"/>
  <c r="QC104" i="10" s="1"/>
  <c r="QD104" i="10" s="1"/>
  <c r="QE104" i="10" s="1"/>
  <c r="QF104" i="10" s="1"/>
  <c r="QG104" i="10" s="1"/>
  <c r="QH104" i="10" s="1"/>
  <c r="QI104" i="10" s="1"/>
  <c r="QJ104" i="10" s="1"/>
  <c r="QK104" i="10" s="1"/>
  <c r="QL104" i="10" s="1"/>
  <c r="G104" i="10"/>
  <c r="H104" i="10" s="1"/>
  <c r="I104" i="10" s="1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AG104" i="10" s="1"/>
  <c r="AH104" i="10" s="1"/>
  <c r="AI104" i="10" s="1"/>
  <c r="AJ104" i="10" s="1"/>
  <c r="AK104" i="10" s="1"/>
  <c r="AL104" i="10" s="1"/>
  <c r="AM104" i="10" s="1"/>
  <c r="AN104" i="10" s="1"/>
  <c r="AO104" i="10" s="1"/>
  <c r="AP104" i="10" s="1"/>
  <c r="AQ104" i="10" s="1"/>
  <c r="AR104" i="10" s="1"/>
  <c r="AS104" i="10" s="1"/>
  <c r="AT104" i="10" s="1"/>
  <c r="AU104" i="10" s="1"/>
  <c r="AV104" i="10" s="1"/>
  <c r="AW104" i="10" s="1"/>
  <c r="AX104" i="10" s="1"/>
  <c r="AY104" i="10" s="1"/>
  <c r="AZ104" i="10" s="1"/>
  <c r="BA104" i="10" s="1"/>
  <c r="BB104" i="10" s="1"/>
  <c r="BC104" i="10" s="1"/>
  <c r="BD104" i="10" s="1"/>
  <c r="BE104" i="10" s="1"/>
  <c r="BF104" i="10" s="1"/>
  <c r="BG104" i="10" s="1"/>
  <c r="BH104" i="10" s="1"/>
  <c r="BI104" i="10" s="1"/>
  <c r="BJ104" i="10" s="1"/>
  <c r="BK104" i="10" s="1"/>
  <c r="BL104" i="10" s="1"/>
  <c r="BM104" i="10" s="1"/>
  <c r="BN104" i="10" s="1"/>
  <c r="BO104" i="10" s="1"/>
  <c r="BP104" i="10" s="1"/>
  <c r="BQ104" i="10" s="1"/>
  <c r="BR104" i="10" s="1"/>
  <c r="BS104" i="10" s="1"/>
  <c r="BT104" i="10" s="1"/>
  <c r="BU104" i="10" s="1"/>
  <c r="BV104" i="10" s="1"/>
  <c r="BW104" i="10" s="1"/>
  <c r="BX104" i="10" s="1"/>
  <c r="BY104" i="10" s="1"/>
  <c r="BZ104" i="10" s="1"/>
  <c r="CA104" i="10" s="1"/>
  <c r="CB104" i="10" s="1"/>
  <c r="CC104" i="10" s="1"/>
  <c r="CD104" i="10" s="1"/>
  <c r="CE104" i="10" s="1"/>
  <c r="CF104" i="10" s="1"/>
  <c r="CG104" i="10" s="1"/>
  <c r="CH104" i="10" s="1"/>
  <c r="CI104" i="10" s="1"/>
  <c r="CJ104" i="10" s="1"/>
  <c r="CK104" i="10" s="1"/>
  <c r="CL104" i="10" s="1"/>
  <c r="CM104" i="10" s="1"/>
  <c r="CN104" i="10" s="1"/>
  <c r="CO104" i="10" s="1"/>
  <c r="RW104" i="10"/>
  <c r="RX104" i="10" s="1"/>
  <c r="RY104" i="10" s="1"/>
  <c r="RZ104" i="10" s="1"/>
  <c r="SA104" i="10" s="1"/>
  <c r="SB104" i="10" s="1"/>
  <c r="SC104" i="10" s="1"/>
  <c r="SD104" i="10" s="1"/>
  <c r="SE104" i="10" s="1"/>
  <c r="SF104" i="10" s="1"/>
  <c r="SG104" i="10" s="1"/>
  <c r="SH104" i="10" s="1"/>
  <c r="SI104" i="10" s="1"/>
  <c r="SJ104" i="10" s="1"/>
  <c r="SK104" i="10" s="1"/>
  <c r="SL104" i="10" s="1"/>
  <c r="SM104" i="10" s="1"/>
  <c r="SN104" i="10" s="1"/>
  <c r="SO104" i="10" s="1"/>
  <c r="SP104" i="10" s="1"/>
  <c r="SQ104" i="10" s="1"/>
  <c r="SR104" i="10" s="1"/>
  <c r="SS104" i="10" s="1"/>
  <c r="ST104" i="10" s="1"/>
  <c r="SU104" i="10" s="1"/>
  <c r="SV104" i="10" s="1"/>
  <c r="SW104" i="10" s="1"/>
  <c r="SX104" i="10" s="1"/>
  <c r="SY104" i="10" s="1"/>
  <c r="SZ104" i="10" s="1"/>
  <c r="TA104" i="10" s="1"/>
  <c r="TB104" i="10" s="1"/>
  <c r="TC104" i="10" s="1"/>
  <c r="TD104" i="10" s="1"/>
  <c r="TE104" i="10" s="1"/>
  <c r="TF104" i="10" s="1"/>
  <c r="TG104" i="10" s="1"/>
  <c r="TH104" i="10" s="1"/>
  <c r="TI104" i="10" s="1"/>
  <c r="TJ104" i="10" s="1"/>
  <c r="TK104" i="10" s="1"/>
  <c r="TL104" i="10" s="1"/>
  <c r="TM104" i="10" s="1"/>
  <c r="TN104" i="10" s="1"/>
  <c r="TO104" i="10" s="1"/>
  <c r="TP104" i="10" s="1"/>
  <c r="TQ104" i="10" s="1"/>
  <c r="TR104" i="10" s="1"/>
  <c r="TS104" i="10" s="1"/>
  <c r="TT104" i="10" s="1"/>
  <c r="TU104" i="10" s="1"/>
  <c r="TV104" i="10" s="1"/>
  <c r="TW104" i="10" s="1"/>
  <c r="TX104" i="10" s="1"/>
  <c r="TY104" i="10" s="1"/>
  <c r="TZ104" i="10" s="1"/>
  <c r="UA104" i="10" s="1"/>
  <c r="UB104" i="10" s="1"/>
  <c r="UC104" i="10" s="1"/>
  <c r="UD104" i="10" s="1"/>
  <c r="UE104" i="10" s="1"/>
  <c r="UF104" i="10" s="1"/>
  <c r="UG104" i="10" s="1"/>
  <c r="UH104" i="10" s="1"/>
  <c r="UI104" i="10" s="1"/>
  <c r="UJ104" i="10" s="1"/>
  <c r="UK104" i="10" s="1"/>
  <c r="UL104" i="10" s="1"/>
  <c r="UM104" i="10" s="1"/>
  <c r="UN104" i="10" s="1"/>
  <c r="UO104" i="10" s="1"/>
  <c r="UP104" i="10" s="1"/>
  <c r="UQ104" i="10" s="1"/>
  <c r="UR104" i="10" s="1"/>
  <c r="US104" i="10" s="1"/>
  <c r="UT104" i="10" s="1"/>
  <c r="UU104" i="10" s="1"/>
  <c r="UV104" i="10" s="1"/>
  <c r="UW104" i="10" s="1"/>
  <c r="UX104" i="10" s="1"/>
  <c r="UY104" i="10" s="1"/>
  <c r="UZ104" i="10" s="1"/>
  <c r="VA104" i="10" s="1"/>
  <c r="VB104" i="10" s="1"/>
  <c r="VC104" i="10" s="1"/>
  <c r="VD104" i="10" s="1"/>
  <c r="VE104" i="10" s="1"/>
  <c r="VF104" i="10" s="1"/>
  <c r="VG104" i="10" s="1"/>
  <c r="VH104" i="10" s="1"/>
  <c r="VI104" i="10" s="1"/>
  <c r="VJ104" i="10" s="1"/>
  <c r="VK104" i="10" s="1"/>
  <c r="VL104" i="10" s="1"/>
  <c r="VM104" i="10" s="1"/>
  <c r="VN104" i="10" s="1"/>
  <c r="VO104" i="10" s="1"/>
  <c r="VP104" i="10" s="1"/>
  <c r="VQ104" i="10" s="1"/>
  <c r="VR104" i="10" s="1"/>
  <c r="VS104" i="10" s="1"/>
  <c r="VT104" i="10" s="1"/>
  <c r="VU104" i="10" s="1"/>
  <c r="VV104" i="10" s="1"/>
  <c r="VW104" i="10" s="1"/>
  <c r="VX104" i="10" s="1"/>
  <c r="VY104" i="10" s="1"/>
  <c r="VZ104" i="10" s="1"/>
  <c r="WA104" i="10" s="1"/>
  <c r="WB104" i="10" s="1"/>
  <c r="WC104" i="10" s="1"/>
  <c r="WD104" i="10" s="1"/>
  <c r="WE104" i="10" s="1"/>
  <c r="WF104" i="10" s="1"/>
  <c r="WG104" i="10" s="1"/>
  <c r="WH104" i="10" s="1"/>
  <c r="WI104" i="10" s="1"/>
  <c r="WJ104" i="10" s="1"/>
  <c r="WK104" i="10" s="1"/>
  <c r="WL104" i="10" s="1"/>
  <c r="DX104" i="10"/>
  <c r="DY104" i="10" s="1"/>
  <c r="DZ104" i="10" s="1"/>
  <c r="EA104" i="10" s="1"/>
  <c r="EB104" i="10" s="1"/>
  <c r="EC104" i="10" s="1"/>
  <c r="ED104" i="10" s="1"/>
  <c r="EE104" i="10" s="1"/>
  <c r="EF104" i="10" s="1"/>
  <c r="EG104" i="10" s="1"/>
  <c r="EH104" i="10" s="1"/>
  <c r="EI104" i="10" s="1"/>
  <c r="EJ104" i="10" s="1"/>
  <c r="EK104" i="10" s="1"/>
  <c r="EL104" i="10" s="1"/>
  <c r="EM104" i="10" s="1"/>
  <c r="EN104" i="10" s="1"/>
  <c r="EO104" i="10" s="1"/>
  <c r="EP104" i="10" s="1"/>
  <c r="EQ104" i="10" s="1"/>
  <c r="ER104" i="10" s="1"/>
  <c r="ES104" i="10" s="1"/>
  <c r="ET104" i="10" s="1"/>
  <c r="EU104" i="10" s="1"/>
  <c r="EV104" i="10" s="1"/>
  <c r="EW104" i="10" s="1"/>
  <c r="EX104" i="10" s="1"/>
  <c r="EY104" i="10" s="1"/>
  <c r="EZ104" i="10" s="1"/>
  <c r="FA104" i="10" s="1"/>
  <c r="FB104" i="10" s="1"/>
  <c r="FC104" i="10" s="1"/>
  <c r="FD104" i="10" s="1"/>
  <c r="FE104" i="10" s="1"/>
  <c r="FF104" i="10" s="1"/>
  <c r="FG104" i="10" s="1"/>
  <c r="FH104" i="10" s="1"/>
  <c r="FI104" i="10" s="1"/>
  <c r="FJ104" i="10" s="1"/>
  <c r="FK104" i="10" s="1"/>
  <c r="FL104" i="10" s="1"/>
  <c r="FM104" i="10" s="1"/>
  <c r="FN104" i="10" s="1"/>
  <c r="FO104" i="10" s="1"/>
  <c r="FP104" i="10" s="1"/>
  <c r="FQ104" i="10" s="1"/>
  <c r="FR104" i="10" s="1"/>
  <c r="FS104" i="10" s="1"/>
  <c r="FT104" i="10" s="1"/>
  <c r="FU104" i="10" s="1"/>
  <c r="FV104" i="10" s="1"/>
  <c r="FW104" i="10" s="1"/>
  <c r="FX104" i="10" s="1"/>
  <c r="FY104" i="10" s="1"/>
  <c r="FZ104" i="10" s="1"/>
  <c r="GA104" i="10" s="1"/>
  <c r="GB104" i="10" s="1"/>
  <c r="GC104" i="10" s="1"/>
  <c r="GD104" i="10" s="1"/>
  <c r="GE104" i="10" s="1"/>
  <c r="GF104" i="10" s="1"/>
  <c r="GG104" i="10" s="1"/>
  <c r="GH104" i="10" s="1"/>
  <c r="GI104" i="10" s="1"/>
  <c r="GJ104" i="10" s="1"/>
  <c r="GK104" i="10" s="1"/>
  <c r="GL104" i="10" s="1"/>
  <c r="GM104" i="10" s="1"/>
  <c r="GN104" i="10" s="1"/>
  <c r="GO104" i="10" s="1"/>
  <c r="GP104" i="10" s="1"/>
  <c r="GQ104" i="10" s="1"/>
  <c r="GR104" i="10" s="1"/>
  <c r="GS104" i="10" s="1"/>
  <c r="GT104" i="10" s="1"/>
  <c r="GU104" i="10" s="1"/>
  <c r="GV104" i="10" s="1"/>
  <c r="GW104" i="10" s="1"/>
  <c r="GX104" i="10" s="1"/>
  <c r="GY104" i="10" s="1"/>
  <c r="GZ104" i="10" s="1"/>
  <c r="HA104" i="10" s="1"/>
  <c r="HB104" i="10" s="1"/>
  <c r="HC104" i="10" s="1"/>
  <c r="HD104" i="10" s="1"/>
  <c r="C105" i="10"/>
  <c r="VD19" i="10"/>
  <c r="UX27" i="10"/>
  <c r="VB23" i="10"/>
  <c r="UZ25" i="10"/>
  <c r="UV29" i="10"/>
  <c r="Z123" i="8" l="1"/>
  <c r="NF105" i="10"/>
  <c r="NG105" i="10" s="1"/>
  <c r="NH105" i="10" s="1"/>
  <c r="NI105" i="10" s="1"/>
  <c r="NJ105" i="10" s="1"/>
  <c r="NK105" i="10" s="1"/>
  <c r="NL105" i="10" s="1"/>
  <c r="NM105" i="10" s="1"/>
  <c r="NN105" i="10" s="1"/>
  <c r="NO105" i="10" s="1"/>
  <c r="NP105" i="10" s="1"/>
  <c r="NQ105" i="10" s="1"/>
  <c r="NR105" i="10" s="1"/>
  <c r="NS105" i="10" s="1"/>
  <c r="NT105" i="10" s="1"/>
  <c r="NU105" i="10" s="1"/>
  <c r="NV105" i="10" s="1"/>
  <c r="NW105" i="10" s="1"/>
  <c r="NX105" i="10" s="1"/>
  <c r="NY105" i="10" s="1"/>
  <c r="NZ105" i="10" s="1"/>
  <c r="OA105" i="10" s="1"/>
  <c r="OB105" i="10" s="1"/>
  <c r="OC105" i="10" s="1"/>
  <c r="OD105" i="10" s="1"/>
  <c r="OE105" i="10" s="1"/>
  <c r="OF105" i="10" s="1"/>
  <c r="OG105" i="10" s="1"/>
  <c r="OH105" i="10" s="1"/>
  <c r="OI105" i="10" s="1"/>
  <c r="OJ105" i="10" s="1"/>
  <c r="OK105" i="10" s="1"/>
  <c r="OL105" i="10" s="1"/>
  <c r="OM105" i="10" s="1"/>
  <c r="ON105" i="10" s="1"/>
  <c r="OO105" i="10" s="1"/>
  <c r="OP105" i="10" s="1"/>
  <c r="OQ105" i="10" s="1"/>
  <c r="OR105" i="10" s="1"/>
  <c r="OS105" i="10" s="1"/>
  <c r="OT105" i="10" s="1"/>
  <c r="OU105" i="10" s="1"/>
  <c r="OV105" i="10" s="1"/>
  <c r="OW105" i="10" s="1"/>
  <c r="OX105" i="10" s="1"/>
  <c r="OY105" i="10" s="1"/>
  <c r="OZ105" i="10" s="1"/>
  <c r="PA105" i="10" s="1"/>
  <c r="PB105" i="10" s="1"/>
  <c r="PC105" i="10" s="1"/>
  <c r="PD105" i="10" s="1"/>
  <c r="PE105" i="10" s="1"/>
  <c r="PF105" i="10" s="1"/>
  <c r="PG105" i="10" s="1"/>
  <c r="PH105" i="10" s="1"/>
  <c r="PI105" i="10" s="1"/>
  <c r="PJ105" i="10" s="1"/>
  <c r="PK105" i="10" s="1"/>
  <c r="PL105" i="10" s="1"/>
  <c r="PM105" i="10" s="1"/>
  <c r="PN105" i="10" s="1"/>
  <c r="PO105" i="10" s="1"/>
  <c r="PP105" i="10" s="1"/>
  <c r="PQ105" i="10" s="1"/>
  <c r="PR105" i="10" s="1"/>
  <c r="PS105" i="10" s="1"/>
  <c r="PT105" i="10" s="1"/>
  <c r="PU105" i="10" s="1"/>
  <c r="PV105" i="10" s="1"/>
  <c r="PW105" i="10" s="1"/>
  <c r="PX105" i="10" s="1"/>
  <c r="PY105" i="10" s="1"/>
  <c r="PZ105" i="10" s="1"/>
  <c r="QA105" i="10" s="1"/>
  <c r="QB105" i="10" s="1"/>
  <c r="QC105" i="10" s="1"/>
  <c r="QD105" i="10" s="1"/>
  <c r="QE105" i="10" s="1"/>
  <c r="QF105" i="10" s="1"/>
  <c r="QG105" i="10" s="1"/>
  <c r="QH105" i="10" s="1"/>
  <c r="QI105" i="10" s="1"/>
  <c r="QJ105" i="10" s="1"/>
  <c r="QK105" i="10" s="1"/>
  <c r="QL105" i="10" s="1"/>
  <c r="QM105" i="10" s="1"/>
  <c r="G105" i="10"/>
  <c r="H105" i="10" s="1"/>
  <c r="I105" i="10" s="1"/>
  <c r="J105" i="10" s="1"/>
  <c r="K105" i="10" s="1"/>
  <c r="L105" i="10" s="1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X105" i="10" s="1"/>
  <c r="Y105" i="10" s="1"/>
  <c r="Z105" i="10" s="1"/>
  <c r="AA105" i="10" s="1"/>
  <c r="AB105" i="10" s="1"/>
  <c r="AC105" i="10" s="1"/>
  <c r="AD105" i="10" s="1"/>
  <c r="AE105" i="10" s="1"/>
  <c r="AF105" i="10" s="1"/>
  <c r="AG105" i="10" s="1"/>
  <c r="AH105" i="10" s="1"/>
  <c r="AI105" i="10" s="1"/>
  <c r="AJ105" i="10" s="1"/>
  <c r="AK105" i="10" s="1"/>
  <c r="AL105" i="10" s="1"/>
  <c r="AM105" i="10" s="1"/>
  <c r="AN105" i="10" s="1"/>
  <c r="AO105" i="10" s="1"/>
  <c r="AP105" i="10" s="1"/>
  <c r="AQ105" i="10" s="1"/>
  <c r="AR105" i="10" s="1"/>
  <c r="AS105" i="10" s="1"/>
  <c r="AT105" i="10" s="1"/>
  <c r="AU105" i="10" s="1"/>
  <c r="AV105" i="10" s="1"/>
  <c r="AW105" i="10" s="1"/>
  <c r="AX105" i="10" s="1"/>
  <c r="AY105" i="10" s="1"/>
  <c r="AZ105" i="10" s="1"/>
  <c r="BA105" i="10" s="1"/>
  <c r="BB105" i="10" s="1"/>
  <c r="BC105" i="10" s="1"/>
  <c r="BD105" i="10" s="1"/>
  <c r="BE105" i="10" s="1"/>
  <c r="BF105" i="10" s="1"/>
  <c r="BG105" i="10" s="1"/>
  <c r="BH105" i="10" s="1"/>
  <c r="BI105" i="10" s="1"/>
  <c r="BJ105" i="10" s="1"/>
  <c r="BK105" i="10" s="1"/>
  <c r="BL105" i="10" s="1"/>
  <c r="BM105" i="10" s="1"/>
  <c r="BN105" i="10" s="1"/>
  <c r="BO105" i="10" s="1"/>
  <c r="BP105" i="10" s="1"/>
  <c r="BQ105" i="10" s="1"/>
  <c r="BR105" i="10" s="1"/>
  <c r="BS105" i="10" s="1"/>
  <c r="BT105" i="10" s="1"/>
  <c r="BU105" i="10" s="1"/>
  <c r="BV105" i="10" s="1"/>
  <c r="BW105" i="10" s="1"/>
  <c r="BX105" i="10" s="1"/>
  <c r="BY105" i="10" s="1"/>
  <c r="BZ105" i="10" s="1"/>
  <c r="CA105" i="10" s="1"/>
  <c r="CB105" i="10" s="1"/>
  <c r="CC105" i="10" s="1"/>
  <c r="CD105" i="10" s="1"/>
  <c r="CE105" i="10" s="1"/>
  <c r="CF105" i="10" s="1"/>
  <c r="CG105" i="10" s="1"/>
  <c r="CH105" i="10" s="1"/>
  <c r="CI105" i="10" s="1"/>
  <c r="CJ105" i="10" s="1"/>
  <c r="CK105" i="10" s="1"/>
  <c r="CL105" i="10" s="1"/>
  <c r="CM105" i="10" s="1"/>
  <c r="CN105" i="10" s="1"/>
  <c r="CO105" i="10" s="1"/>
  <c r="CP105" i="10" s="1"/>
  <c r="RW105" i="10"/>
  <c r="RX105" i="10" s="1"/>
  <c r="RY105" i="10" s="1"/>
  <c r="RZ105" i="10" s="1"/>
  <c r="SA105" i="10" s="1"/>
  <c r="SB105" i="10" s="1"/>
  <c r="SC105" i="10" s="1"/>
  <c r="SD105" i="10" s="1"/>
  <c r="SE105" i="10" s="1"/>
  <c r="SF105" i="10" s="1"/>
  <c r="SG105" i="10" s="1"/>
  <c r="SH105" i="10" s="1"/>
  <c r="SI105" i="10" s="1"/>
  <c r="SJ105" i="10" s="1"/>
  <c r="SK105" i="10" s="1"/>
  <c r="SL105" i="10" s="1"/>
  <c r="SM105" i="10" s="1"/>
  <c r="SN105" i="10" s="1"/>
  <c r="SO105" i="10" s="1"/>
  <c r="SP105" i="10" s="1"/>
  <c r="SQ105" i="10" s="1"/>
  <c r="SR105" i="10" s="1"/>
  <c r="SS105" i="10" s="1"/>
  <c r="ST105" i="10" s="1"/>
  <c r="SU105" i="10" s="1"/>
  <c r="SV105" i="10" s="1"/>
  <c r="SW105" i="10" s="1"/>
  <c r="SX105" i="10" s="1"/>
  <c r="SY105" i="10" s="1"/>
  <c r="SZ105" i="10" s="1"/>
  <c r="TA105" i="10" s="1"/>
  <c r="TB105" i="10" s="1"/>
  <c r="TC105" i="10" s="1"/>
  <c r="TD105" i="10" s="1"/>
  <c r="TE105" i="10" s="1"/>
  <c r="TF105" i="10" s="1"/>
  <c r="TG105" i="10" s="1"/>
  <c r="TH105" i="10" s="1"/>
  <c r="TI105" i="10" s="1"/>
  <c r="TJ105" i="10" s="1"/>
  <c r="TK105" i="10" s="1"/>
  <c r="TL105" i="10" s="1"/>
  <c r="TM105" i="10" s="1"/>
  <c r="TN105" i="10" s="1"/>
  <c r="TO105" i="10" s="1"/>
  <c r="TP105" i="10" s="1"/>
  <c r="TQ105" i="10" s="1"/>
  <c r="TR105" i="10" s="1"/>
  <c r="TS105" i="10" s="1"/>
  <c r="TT105" i="10" s="1"/>
  <c r="TU105" i="10" s="1"/>
  <c r="TV105" i="10" s="1"/>
  <c r="TW105" i="10" s="1"/>
  <c r="TX105" i="10" s="1"/>
  <c r="TY105" i="10" s="1"/>
  <c r="TZ105" i="10" s="1"/>
  <c r="UA105" i="10" s="1"/>
  <c r="UB105" i="10" s="1"/>
  <c r="UC105" i="10" s="1"/>
  <c r="UD105" i="10" s="1"/>
  <c r="UE105" i="10" s="1"/>
  <c r="UF105" i="10" s="1"/>
  <c r="UG105" i="10" s="1"/>
  <c r="UH105" i="10" s="1"/>
  <c r="UI105" i="10" s="1"/>
  <c r="UJ105" i="10" s="1"/>
  <c r="UK105" i="10" s="1"/>
  <c r="UL105" i="10" s="1"/>
  <c r="UM105" i="10" s="1"/>
  <c r="UN105" i="10" s="1"/>
  <c r="UO105" i="10" s="1"/>
  <c r="UP105" i="10" s="1"/>
  <c r="UQ105" i="10" s="1"/>
  <c r="UR105" i="10" s="1"/>
  <c r="US105" i="10" s="1"/>
  <c r="UT105" i="10" s="1"/>
  <c r="UU105" i="10" s="1"/>
  <c r="UV105" i="10" s="1"/>
  <c r="UW105" i="10" s="1"/>
  <c r="UX105" i="10" s="1"/>
  <c r="UY105" i="10" s="1"/>
  <c r="UZ105" i="10" s="1"/>
  <c r="VA105" i="10" s="1"/>
  <c r="VB105" i="10" s="1"/>
  <c r="VC105" i="10" s="1"/>
  <c r="VD105" i="10" s="1"/>
  <c r="VE105" i="10" s="1"/>
  <c r="VF105" i="10" s="1"/>
  <c r="VG105" i="10" s="1"/>
  <c r="VH105" i="10" s="1"/>
  <c r="VI105" i="10" s="1"/>
  <c r="VJ105" i="10" s="1"/>
  <c r="VK105" i="10" s="1"/>
  <c r="VL105" i="10" s="1"/>
  <c r="VM105" i="10" s="1"/>
  <c r="VN105" i="10" s="1"/>
  <c r="VO105" i="10" s="1"/>
  <c r="VP105" i="10" s="1"/>
  <c r="VQ105" i="10" s="1"/>
  <c r="VR105" i="10" s="1"/>
  <c r="VS105" i="10" s="1"/>
  <c r="VT105" i="10" s="1"/>
  <c r="VU105" i="10" s="1"/>
  <c r="VV105" i="10" s="1"/>
  <c r="VW105" i="10" s="1"/>
  <c r="VX105" i="10" s="1"/>
  <c r="VY105" i="10" s="1"/>
  <c r="VZ105" i="10" s="1"/>
  <c r="WA105" i="10" s="1"/>
  <c r="WB105" i="10" s="1"/>
  <c r="WC105" i="10" s="1"/>
  <c r="WD105" i="10" s="1"/>
  <c r="WE105" i="10" s="1"/>
  <c r="WF105" i="10" s="1"/>
  <c r="WG105" i="10" s="1"/>
  <c r="WH105" i="10" s="1"/>
  <c r="WI105" i="10" s="1"/>
  <c r="WJ105" i="10" s="1"/>
  <c r="WK105" i="10" s="1"/>
  <c r="WL105" i="10" s="1"/>
  <c r="IO105" i="10"/>
  <c r="IP105" i="10" s="1"/>
  <c r="IQ105" i="10" s="1"/>
  <c r="IR105" i="10" s="1"/>
  <c r="IS105" i="10" s="1"/>
  <c r="IT105" i="10" s="1"/>
  <c r="IU105" i="10" s="1"/>
  <c r="IV105" i="10" s="1"/>
  <c r="IW105" i="10" s="1"/>
  <c r="IX105" i="10" s="1"/>
  <c r="IY105" i="10" s="1"/>
  <c r="IZ105" i="10" s="1"/>
  <c r="JA105" i="10" s="1"/>
  <c r="JB105" i="10" s="1"/>
  <c r="JC105" i="10" s="1"/>
  <c r="JD105" i="10" s="1"/>
  <c r="JE105" i="10" s="1"/>
  <c r="JF105" i="10" s="1"/>
  <c r="JG105" i="10" s="1"/>
  <c r="JH105" i="10" s="1"/>
  <c r="JI105" i="10" s="1"/>
  <c r="JJ105" i="10" s="1"/>
  <c r="JK105" i="10" s="1"/>
  <c r="JL105" i="10" s="1"/>
  <c r="JM105" i="10" s="1"/>
  <c r="JN105" i="10" s="1"/>
  <c r="JO105" i="10" s="1"/>
  <c r="JP105" i="10" s="1"/>
  <c r="JQ105" i="10" s="1"/>
  <c r="JR105" i="10" s="1"/>
  <c r="JS105" i="10" s="1"/>
  <c r="JT105" i="10" s="1"/>
  <c r="JU105" i="10" s="1"/>
  <c r="JV105" i="10" s="1"/>
  <c r="JW105" i="10" s="1"/>
  <c r="JX105" i="10" s="1"/>
  <c r="JY105" i="10" s="1"/>
  <c r="JZ105" i="10" s="1"/>
  <c r="KA105" i="10" s="1"/>
  <c r="KB105" i="10" s="1"/>
  <c r="KC105" i="10" s="1"/>
  <c r="KD105" i="10" s="1"/>
  <c r="KE105" i="10" s="1"/>
  <c r="KF105" i="10" s="1"/>
  <c r="KG105" i="10" s="1"/>
  <c r="KH105" i="10" s="1"/>
  <c r="KI105" i="10" s="1"/>
  <c r="KJ105" i="10" s="1"/>
  <c r="KK105" i="10" s="1"/>
  <c r="KL105" i="10" s="1"/>
  <c r="KM105" i="10" s="1"/>
  <c r="KN105" i="10" s="1"/>
  <c r="KO105" i="10" s="1"/>
  <c r="KP105" i="10" s="1"/>
  <c r="KQ105" i="10" s="1"/>
  <c r="KR105" i="10" s="1"/>
  <c r="KS105" i="10" s="1"/>
  <c r="KT105" i="10" s="1"/>
  <c r="KU105" i="10" s="1"/>
  <c r="KV105" i="10" s="1"/>
  <c r="KW105" i="10" s="1"/>
  <c r="KX105" i="10" s="1"/>
  <c r="KY105" i="10" s="1"/>
  <c r="KZ105" i="10" s="1"/>
  <c r="LA105" i="10" s="1"/>
  <c r="LB105" i="10" s="1"/>
  <c r="LC105" i="10" s="1"/>
  <c r="LD105" i="10" s="1"/>
  <c r="LE105" i="10" s="1"/>
  <c r="LF105" i="10" s="1"/>
  <c r="LG105" i="10" s="1"/>
  <c r="LH105" i="10" s="1"/>
  <c r="LI105" i="10" s="1"/>
  <c r="LJ105" i="10" s="1"/>
  <c r="LK105" i="10" s="1"/>
  <c r="LL105" i="10" s="1"/>
  <c r="LM105" i="10" s="1"/>
  <c r="LN105" i="10" s="1"/>
  <c r="LO105" i="10" s="1"/>
  <c r="LP105" i="10" s="1"/>
  <c r="LQ105" i="10" s="1"/>
  <c r="LR105" i="10" s="1"/>
  <c r="LS105" i="10" s="1"/>
  <c r="LT105" i="10" s="1"/>
  <c r="LU105" i="10" s="1"/>
  <c r="LV105" i="10" s="1"/>
  <c r="DX105" i="10"/>
  <c r="DY105" i="10" s="1"/>
  <c r="DZ105" i="10" s="1"/>
  <c r="EA105" i="10" s="1"/>
  <c r="EB105" i="10" s="1"/>
  <c r="EC105" i="10" s="1"/>
  <c r="ED105" i="10" s="1"/>
  <c r="EE105" i="10" s="1"/>
  <c r="EF105" i="10" s="1"/>
  <c r="EG105" i="10" s="1"/>
  <c r="EH105" i="10" s="1"/>
  <c r="EI105" i="10" s="1"/>
  <c r="EJ105" i="10" s="1"/>
  <c r="EK105" i="10" s="1"/>
  <c r="EL105" i="10" s="1"/>
  <c r="EM105" i="10" s="1"/>
  <c r="EN105" i="10" s="1"/>
  <c r="EO105" i="10" s="1"/>
  <c r="EP105" i="10" s="1"/>
  <c r="EQ105" i="10" s="1"/>
  <c r="ER105" i="10" s="1"/>
  <c r="ES105" i="10" s="1"/>
  <c r="ET105" i="10" s="1"/>
  <c r="EU105" i="10" s="1"/>
  <c r="EV105" i="10" s="1"/>
  <c r="EW105" i="10" s="1"/>
  <c r="EX105" i="10" s="1"/>
  <c r="EY105" i="10" s="1"/>
  <c r="EZ105" i="10" s="1"/>
  <c r="FA105" i="10" s="1"/>
  <c r="FB105" i="10" s="1"/>
  <c r="FC105" i="10" s="1"/>
  <c r="FD105" i="10" s="1"/>
  <c r="FE105" i="10" s="1"/>
  <c r="FF105" i="10" s="1"/>
  <c r="FG105" i="10" s="1"/>
  <c r="FH105" i="10" s="1"/>
  <c r="FI105" i="10" s="1"/>
  <c r="FJ105" i="10" s="1"/>
  <c r="FK105" i="10" s="1"/>
  <c r="FL105" i="10" s="1"/>
  <c r="FM105" i="10" s="1"/>
  <c r="FN105" i="10" s="1"/>
  <c r="FO105" i="10" s="1"/>
  <c r="FP105" i="10" s="1"/>
  <c r="FQ105" i="10" s="1"/>
  <c r="FR105" i="10" s="1"/>
  <c r="FS105" i="10" s="1"/>
  <c r="FT105" i="10" s="1"/>
  <c r="FU105" i="10" s="1"/>
  <c r="FV105" i="10" s="1"/>
  <c r="FW105" i="10" s="1"/>
  <c r="FX105" i="10" s="1"/>
  <c r="FY105" i="10" s="1"/>
  <c r="FZ105" i="10" s="1"/>
  <c r="GA105" i="10" s="1"/>
  <c r="GB105" i="10" s="1"/>
  <c r="GC105" i="10" s="1"/>
  <c r="GD105" i="10" s="1"/>
  <c r="GE105" i="10" s="1"/>
  <c r="GF105" i="10" s="1"/>
  <c r="GG105" i="10" s="1"/>
  <c r="GH105" i="10" s="1"/>
  <c r="GI105" i="10" s="1"/>
  <c r="GJ105" i="10" s="1"/>
  <c r="GK105" i="10" s="1"/>
  <c r="GL105" i="10" s="1"/>
  <c r="GM105" i="10" s="1"/>
  <c r="GN105" i="10" s="1"/>
  <c r="GO105" i="10" s="1"/>
  <c r="GP105" i="10" s="1"/>
  <c r="GQ105" i="10" s="1"/>
  <c r="GR105" i="10" s="1"/>
  <c r="GS105" i="10" s="1"/>
  <c r="GT105" i="10" s="1"/>
  <c r="GU105" i="10" s="1"/>
  <c r="GV105" i="10" s="1"/>
  <c r="GW105" i="10" s="1"/>
  <c r="GX105" i="10" s="1"/>
  <c r="GY105" i="10" s="1"/>
  <c r="GZ105" i="10" s="1"/>
  <c r="HA105" i="10" s="1"/>
  <c r="HB105" i="10" s="1"/>
  <c r="HC105" i="10" s="1"/>
  <c r="HD105" i="10" s="1"/>
  <c r="HE105" i="10" s="1"/>
  <c r="C106" i="10"/>
  <c r="FL66" i="10"/>
  <c r="UY27" i="10"/>
  <c r="VA25" i="10"/>
  <c r="VC23" i="10"/>
  <c r="VE19" i="10"/>
  <c r="UW29" i="10"/>
  <c r="AA123" i="8" l="1"/>
  <c r="FM66" i="10"/>
  <c r="NF106" i="10"/>
  <c r="NG106" i="10" s="1"/>
  <c r="NH106" i="10" s="1"/>
  <c r="NI106" i="10" s="1"/>
  <c r="NJ106" i="10" s="1"/>
  <c r="NK106" i="10" s="1"/>
  <c r="NL106" i="10" s="1"/>
  <c r="NM106" i="10" s="1"/>
  <c r="NN106" i="10" s="1"/>
  <c r="NO106" i="10" s="1"/>
  <c r="NP106" i="10" s="1"/>
  <c r="NQ106" i="10" s="1"/>
  <c r="NR106" i="10" s="1"/>
  <c r="NS106" i="10" s="1"/>
  <c r="NT106" i="10" s="1"/>
  <c r="NU106" i="10" s="1"/>
  <c r="NV106" i="10" s="1"/>
  <c r="NW106" i="10" s="1"/>
  <c r="NX106" i="10" s="1"/>
  <c r="NY106" i="10" s="1"/>
  <c r="NZ106" i="10" s="1"/>
  <c r="OA106" i="10" s="1"/>
  <c r="OB106" i="10" s="1"/>
  <c r="OC106" i="10" s="1"/>
  <c r="OD106" i="10" s="1"/>
  <c r="OE106" i="10" s="1"/>
  <c r="OF106" i="10" s="1"/>
  <c r="OG106" i="10" s="1"/>
  <c r="OH106" i="10" s="1"/>
  <c r="OI106" i="10" s="1"/>
  <c r="OJ106" i="10" s="1"/>
  <c r="OK106" i="10" s="1"/>
  <c r="OL106" i="10" s="1"/>
  <c r="OM106" i="10" s="1"/>
  <c r="ON106" i="10" s="1"/>
  <c r="OO106" i="10" s="1"/>
  <c r="OP106" i="10" s="1"/>
  <c r="OQ106" i="10" s="1"/>
  <c r="OR106" i="10" s="1"/>
  <c r="OS106" i="10" s="1"/>
  <c r="OT106" i="10" s="1"/>
  <c r="OU106" i="10" s="1"/>
  <c r="OV106" i="10" s="1"/>
  <c r="OW106" i="10" s="1"/>
  <c r="OX106" i="10" s="1"/>
  <c r="OY106" i="10" s="1"/>
  <c r="OZ106" i="10" s="1"/>
  <c r="PA106" i="10" s="1"/>
  <c r="PB106" i="10" s="1"/>
  <c r="PC106" i="10" s="1"/>
  <c r="PD106" i="10" s="1"/>
  <c r="PE106" i="10" s="1"/>
  <c r="PF106" i="10" s="1"/>
  <c r="PG106" i="10" s="1"/>
  <c r="PH106" i="10" s="1"/>
  <c r="PI106" i="10" s="1"/>
  <c r="PJ106" i="10" s="1"/>
  <c r="PK106" i="10" s="1"/>
  <c r="PL106" i="10" s="1"/>
  <c r="PM106" i="10" s="1"/>
  <c r="PN106" i="10" s="1"/>
  <c r="PO106" i="10" s="1"/>
  <c r="PP106" i="10" s="1"/>
  <c r="PQ106" i="10" s="1"/>
  <c r="PR106" i="10" s="1"/>
  <c r="PS106" i="10" s="1"/>
  <c r="PT106" i="10" s="1"/>
  <c r="PU106" i="10" s="1"/>
  <c r="PV106" i="10" s="1"/>
  <c r="PW106" i="10" s="1"/>
  <c r="PX106" i="10" s="1"/>
  <c r="PY106" i="10" s="1"/>
  <c r="PZ106" i="10" s="1"/>
  <c r="QA106" i="10" s="1"/>
  <c r="QB106" i="10" s="1"/>
  <c r="QC106" i="10" s="1"/>
  <c r="QD106" i="10" s="1"/>
  <c r="QE106" i="10" s="1"/>
  <c r="QF106" i="10" s="1"/>
  <c r="QG106" i="10" s="1"/>
  <c r="QH106" i="10" s="1"/>
  <c r="QI106" i="10" s="1"/>
  <c r="QJ106" i="10" s="1"/>
  <c r="QK106" i="10" s="1"/>
  <c r="QL106" i="10" s="1"/>
  <c r="QM106" i="10" s="1"/>
  <c r="QN106" i="10" s="1"/>
  <c r="DX106" i="10"/>
  <c r="DY106" i="10" s="1"/>
  <c r="DZ106" i="10" s="1"/>
  <c r="EA106" i="10" s="1"/>
  <c r="EB106" i="10" s="1"/>
  <c r="EC106" i="10" s="1"/>
  <c r="ED106" i="10" s="1"/>
  <c r="EE106" i="10" s="1"/>
  <c r="EF106" i="10" s="1"/>
  <c r="EG106" i="10" s="1"/>
  <c r="EH106" i="10" s="1"/>
  <c r="EI106" i="10" s="1"/>
  <c r="EJ106" i="10" s="1"/>
  <c r="EK106" i="10" s="1"/>
  <c r="EL106" i="10" s="1"/>
  <c r="EM106" i="10" s="1"/>
  <c r="EN106" i="10" s="1"/>
  <c r="EO106" i="10" s="1"/>
  <c r="EP106" i="10" s="1"/>
  <c r="EQ106" i="10" s="1"/>
  <c r="ER106" i="10" s="1"/>
  <c r="ES106" i="10" s="1"/>
  <c r="ET106" i="10" s="1"/>
  <c r="EU106" i="10" s="1"/>
  <c r="EV106" i="10" s="1"/>
  <c r="EW106" i="10" s="1"/>
  <c r="EX106" i="10" s="1"/>
  <c r="EY106" i="10" s="1"/>
  <c r="EZ106" i="10" s="1"/>
  <c r="FA106" i="10" s="1"/>
  <c r="FB106" i="10" s="1"/>
  <c r="FC106" i="10" s="1"/>
  <c r="FD106" i="10" s="1"/>
  <c r="FE106" i="10" s="1"/>
  <c r="FF106" i="10" s="1"/>
  <c r="FG106" i="10" s="1"/>
  <c r="FH106" i="10" s="1"/>
  <c r="FI106" i="10" s="1"/>
  <c r="FJ106" i="10" s="1"/>
  <c r="FK106" i="10" s="1"/>
  <c r="FL106" i="10" s="1"/>
  <c r="FM106" i="10" s="1"/>
  <c r="FN106" i="10" s="1"/>
  <c r="FO106" i="10" s="1"/>
  <c r="FP106" i="10" s="1"/>
  <c r="FQ106" i="10" s="1"/>
  <c r="FR106" i="10" s="1"/>
  <c r="FS106" i="10" s="1"/>
  <c r="FT106" i="10" s="1"/>
  <c r="FU106" i="10" s="1"/>
  <c r="FV106" i="10" s="1"/>
  <c r="FW106" i="10" s="1"/>
  <c r="FX106" i="10" s="1"/>
  <c r="FY106" i="10" s="1"/>
  <c r="FZ106" i="10" s="1"/>
  <c r="GA106" i="10" s="1"/>
  <c r="GB106" i="10" s="1"/>
  <c r="GC106" i="10" s="1"/>
  <c r="GD106" i="10" s="1"/>
  <c r="GE106" i="10" s="1"/>
  <c r="GF106" i="10" s="1"/>
  <c r="GG106" i="10" s="1"/>
  <c r="GH106" i="10" s="1"/>
  <c r="GI106" i="10" s="1"/>
  <c r="GJ106" i="10" s="1"/>
  <c r="GK106" i="10" s="1"/>
  <c r="GL106" i="10" s="1"/>
  <c r="GM106" i="10" s="1"/>
  <c r="GN106" i="10" s="1"/>
  <c r="GO106" i="10" s="1"/>
  <c r="GP106" i="10" s="1"/>
  <c r="GQ106" i="10" s="1"/>
  <c r="GR106" i="10" s="1"/>
  <c r="GS106" i="10" s="1"/>
  <c r="GT106" i="10" s="1"/>
  <c r="GU106" i="10" s="1"/>
  <c r="GV106" i="10" s="1"/>
  <c r="GW106" i="10" s="1"/>
  <c r="GX106" i="10" s="1"/>
  <c r="GY106" i="10" s="1"/>
  <c r="GZ106" i="10" s="1"/>
  <c r="HA106" i="10" s="1"/>
  <c r="HB106" i="10" s="1"/>
  <c r="HC106" i="10" s="1"/>
  <c r="HD106" i="10" s="1"/>
  <c r="HE106" i="10" s="1"/>
  <c r="HF106" i="10" s="1"/>
  <c r="C107" i="10"/>
  <c r="G106" i="10"/>
  <c r="H106" i="10" s="1"/>
  <c r="I106" i="10" s="1"/>
  <c r="J106" i="10" s="1"/>
  <c r="K106" i="10" s="1"/>
  <c r="L106" i="10" s="1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AG106" i="10" s="1"/>
  <c r="AH106" i="10" s="1"/>
  <c r="AI106" i="10" s="1"/>
  <c r="AJ106" i="10" s="1"/>
  <c r="AK106" i="10" s="1"/>
  <c r="AL106" i="10" s="1"/>
  <c r="AM106" i="10" s="1"/>
  <c r="AN106" i="10" s="1"/>
  <c r="AO106" i="10" s="1"/>
  <c r="AP106" i="10" s="1"/>
  <c r="AQ106" i="10" s="1"/>
  <c r="AR106" i="10" s="1"/>
  <c r="AS106" i="10" s="1"/>
  <c r="AT106" i="10" s="1"/>
  <c r="AU106" i="10" s="1"/>
  <c r="AV106" i="10" s="1"/>
  <c r="AW106" i="10" s="1"/>
  <c r="AX106" i="10" s="1"/>
  <c r="AY106" i="10" s="1"/>
  <c r="AZ106" i="10" s="1"/>
  <c r="BA106" i="10" s="1"/>
  <c r="BB106" i="10" s="1"/>
  <c r="BC106" i="10" s="1"/>
  <c r="BD106" i="10" s="1"/>
  <c r="BE106" i="10" s="1"/>
  <c r="BF106" i="10" s="1"/>
  <c r="BG106" i="10" s="1"/>
  <c r="BH106" i="10" s="1"/>
  <c r="BI106" i="10" s="1"/>
  <c r="BJ106" i="10" s="1"/>
  <c r="BK106" i="10" s="1"/>
  <c r="BL106" i="10" s="1"/>
  <c r="BM106" i="10" s="1"/>
  <c r="BN106" i="10" s="1"/>
  <c r="BO106" i="10" s="1"/>
  <c r="BP106" i="10" s="1"/>
  <c r="BQ106" i="10" s="1"/>
  <c r="BR106" i="10" s="1"/>
  <c r="BS106" i="10" s="1"/>
  <c r="BT106" i="10" s="1"/>
  <c r="BU106" i="10" s="1"/>
  <c r="BV106" i="10" s="1"/>
  <c r="BW106" i="10" s="1"/>
  <c r="BX106" i="10" s="1"/>
  <c r="BY106" i="10" s="1"/>
  <c r="BZ106" i="10" s="1"/>
  <c r="CA106" i="10" s="1"/>
  <c r="CB106" i="10" s="1"/>
  <c r="CC106" i="10" s="1"/>
  <c r="CD106" i="10" s="1"/>
  <c r="CE106" i="10" s="1"/>
  <c r="CF106" i="10" s="1"/>
  <c r="CG106" i="10" s="1"/>
  <c r="CH106" i="10" s="1"/>
  <c r="CI106" i="10" s="1"/>
  <c r="CJ106" i="10" s="1"/>
  <c r="CK106" i="10" s="1"/>
  <c r="CL106" i="10" s="1"/>
  <c r="CM106" i="10" s="1"/>
  <c r="CN106" i="10" s="1"/>
  <c r="CO106" i="10" s="1"/>
  <c r="CP106" i="10" s="1"/>
  <c r="CQ106" i="10" s="1"/>
  <c r="RW106" i="10"/>
  <c r="RX106" i="10" s="1"/>
  <c r="RY106" i="10" s="1"/>
  <c r="RZ106" i="10" s="1"/>
  <c r="SA106" i="10" s="1"/>
  <c r="SB106" i="10" s="1"/>
  <c r="SC106" i="10" s="1"/>
  <c r="SD106" i="10" s="1"/>
  <c r="SE106" i="10" s="1"/>
  <c r="SF106" i="10" s="1"/>
  <c r="SG106" i="10" s="1"/>
  <c r="SH106" i="10" s="1"/>
  <c r="SI106" i="10" s="1"/>
  <c r="SJ106" i="10" s="1"/>
  <c r="SK106" i="10" s="1"/>
  <c r="SL106" i="10" s="1"/>
  <c r="SM106" i="10" s="1"/>
  <c r="SN106" i="10" s="1"/>
  <c r="SO106" i="10" s="1"/>
  <c r="SP106" i="10" s="1"/>
  <c r="SQ106" i="10" s="1"/>
  <c r="SR106" i="10" s="1"/>
  <c r="SS106" i="10" s="1"/>
  <c r="ST106" i="10" s="1"/>
  <c r="SU106" i="10" s="1"/>
  <c r="SV106" i="10" s="1"/>
  <c r="SW106" i="10" s="1"/>
  <c r="SX106" i="10" s="1"/>
  <c r="SY106" i="10" s="1"/>
  <c r="SZ106" i="10" s="1"/>
  <c r="TA106" i="10" s="1"/>
  <c r="TB106" i="10" s="1"/>
  <c r="TC106" i="10" s="1"/>
  <c r="TD106" i="10" s="1"/>
  <c r="TE106" i="10" s="1"/>
  <c r="TF106" i="10" s="1"/>
  <c r="TG106" i="10" s="1"/>
  <c r="TH106" i="10" s="1"/>
  <c r="TI106" i="10" s="1"/>
  <c r="TJ106" i="10" s="1"/>
  <c r="TK106" i="10" s="1"/>
  <c r="TL106" i="10" s="1"/>
  <c r="TM106" i="10" s="1"/>
  <c r="TN106" i="10" s="1"/>
  <c r="TO106" i="10" s="1"/>
  <c r="TP106" i="10" s="1"/>
  <c r="TQ106" i="10" s="1"/>
  <c r="TR106" i="10" s="1"/>
  <c r="TS106" i="10" s="1"/>
  <c r="TT106" i="10" s="1"/>
  <c r="TU106" i="10" s="1"/>
  <c r="TV106" i="10" s="1"/>
  <c r="TW106" i="10" s="1"/>
  <c r="TX106" i="10" s="1"/>
  <c r="TY106" i="10" s="1"/>
  <c r="TZ106" i="10" s="1"/>
  <c r="UA106" i="10" s="1"/>
  <c r="UB106" i="10" s="1"/>
  <c r="UC106" i="10" s="1"/>
  <c r="UD106" i="10" s="1"/>
  <c r="UE106" i="10" s="1"/>
  <c r="UF106" i="10" s="1"/>
  <c r="UG106" i="10" s="1"/>
  <c r="UH106" i="10" s="1"/>
  <c r="UI106" i="10" s="1"/>
  <c r="UJ106" i="10" s="1"/>
  <c r="UK106" i="10" s="1"/>
  <c r="UL106" i="10" s="1"/>
  <c r="UM106" i="10" s="1"/>
  <c r="UN106" i="10" s="1"/>
  <c r="UO106" i="10" s="1"/>
  <c r="UP106" i="10" s="1"/>
  <c r="UQ106" i="10" s="1"/>
  <c r="UR106" i="10" s="1"/>
  <c r="US106" i="10" s="1"/>
  <c r="UT106" i="10" s="1"/>
  <c r="UU106" i="10" s="1"/>
  <c r="UV106" i="10" s="1"/>
  <c r="UW106" i="10" s="1"/>
  <c r="UX106" i="10" s="1"/>
  <c r="UY106" i="10" s="1"/>
  <c r="UZ106" i="10" s="1"/>
  <c r="VA106" i="10" s="1"/>
  <c r="VB106" i="10" s="1"/>
  <c r="VC106" i="10" s="1"/>
  <c r="VD106" i="10" s="1"/>
  <c r="VE106" i="10" s="1"/>
  <c r="VF106" i="10" s="1"/>
  <c r="VG106" i="10" s="1"/>
  <c r="VH106" i="10" s="1"/>
  <c r="VI106" i="10" s="1"/>
  <c r="VJ106" i="10" s="1"/>
  <c r="VK106" i="10" s="1"/>
  <c r="VL106" i="10" s="1"/>
  <c r="VM106" i="10" s="1"/>
  <c r="VN106" i="10" s="1"/>
  <c r="VO106" i="10" s="1"/>
  <c r="VP106" i="10" s="1"/>
  <c r="VQ106" i="10" s="1"/>
  <c r="VR106" i="10" s="1"/>
  <c r="VS106" i="10" s="1"/>
  <c r="VT106" i="10" s="1"/>
  <c r="VU106" i="10" s="1"/>
  <c r="VV106" i="10" s="1"/>
  <c r="VW106" i="10" s="1"/>
  <c r="VX106" i="10" s="1"/>
  <c r="VY106" i="10" s="1"/>
  <c r="VZ106" i="10" s="1"/>
  <c r="WA106" i="10" s="1"/>
  <c r="WB106" i="10" s="1"/>
  <c r="WC106" i="10" s="1"/>
  <c r="WD106" i="10" s="1"/>
  <c r="WE106" i="10" s="1"/>
  <c r="WF106" i="10" s="1"/>
  <c r="WG106" i="10" s="1"/>
  <c r="WH106" i="10" s="1"/>
  <c r="WI106" i="10" s="1"/>
  <c r="WJ106" i="10" s="1"/>
  <c r="WK106" i="10" s="1"/>
  <c r="WL106" i="10" s="1"/>
  <c r="IO106" i="10"/>
  <c r="IP106" i="10" s="1"/>
  <c r="IQ106" i="10" s="1"/>
  <c r="IR106" i="10" s="1"/>
  <c r="IS106" i="10" s="1"/>
  <c r="IT106" i="10" s="1"/>
  <c r="IU106" i="10" s="1"/>
  <c r="IV106" i="10" s="1"/>
  <c r="IW106" i="10" s="1"/>
  <c r="IX106" i="10" s="1"/>
  <c r="IY106" i="10" s="1"/>
  <c r="IZ106" i="10" s="1"/>
  <c r="JA106" i="10" s="1"/>
  <c r="JB106" i="10" s="1"/>
  <c r="JC106" i="10" s="1"/>
  <c r="JD106" i="10" s="1"/>
  <c r="JE106" i="10" s="1"/>
  <c r="JF106" i="10" s="1"/>
  <c r="JG106" i="10" s="1"/>
  <c r="JH106" i="10" s="1"/>
  <c r="JI106" i="10" s="1"/>
  <c r="JJ106" i="10" s="1"/>
  <c r="JK106" i="10" s="1"/>
  <c r="JL106" i="10" s="1"/>
  <c r="JM106" i="10" s="1"/>
  <c r="JN106" i="10" s="1"/>
  <c r="JO106" i="10" s="1"/>
  <c r="JP106" i="10" s="1"/>
  <c r="JQ106" i="10" s="1"/>
  <c r="JR106" i="10" s="1"/>
  <c r="JS106" i="10" s="1"/>
  <c r="JT106" i="10" s="1"/>
  <c r="JU106" i="10" s="1"/>
  <c r="JV106" i="10" s="1"/>
  <c r="JW106" i="10" s="1"/>
  <c r="JX106" i="10" s="1"/>
  <c r="JY106" i="10" s="1"/>
  <c r="JZ106" i="10" s="1"/>
  <c r="KA106" i="10" s="1"/>
  <c r="KB106" i="10" s="1"/>
  <c r="KC106" i="10" s="1"/>
  <c r="KD106" i="10" s="1"/>
  <c r="KE106" i="10" s="1"/>
  <c r="KF106" i="10" s="1"/>
  <c r="KG106" i="10" s="1"/>
  <c r="KH106" i="10" s="1"/>
  <c r="KI106" i="10" s="1"/>
  <c r="KJ106" i="10" s="1"/>
  <c r="KK106" i="10" s="1"/>
  <c r="KL106" i="10" s="1"/>
  <c r="KM106" i="10" s="1"/>
  <c r="KN106" i="10" s="1"/>
  <c r="KO106" i="10" s="1"/>
  <c r="KP106" i="10" s="1"/>
  <c r="KQ106" i="10" s="1"/>
  <c r="KR106" i="10" s="1"/>
  <c r="KS106" i="10" s="1"/>
  <c r="KT106" i="10" s="1"/>
  <c r="KU106" i="10" s="1"/>
  <c r="KV106" i="10" s="1"/>
  <c r="KW106" i="10" s="1"/>
  <c r="KX106" i="10" s="1"/>
  <c r="KY106" i="10" s="1"/>
  <c r="KZ106" i="10" s="1"/>
  <c r="LA106" i="10" s="1"/>
  <c r="LB106" i="10" s="1"/>
  <c r="LC106" i="10" s="1"/>
  <c r="LD106" i="10" s="1"/>
  <c r="LE106" i="10" s="1"/>
  <c r="LF106" i="10" s="1"/>
  <c r="LG106" i="10" s="1"/>
  <c r="LH106" i="10" s="1"/>
  <c r="LI106" i="10" s="1"/>
  <c r="LJ106" i="10" s="1"/>
  <c r="LK106" i="10" s="1"/>
  <c r="LL106" i="10" s="1"/>
  <c r="LM106" i="10" s="1"/>
  <c r="LN106" i="10" s="1"/>
  <c r="LO106" i="10" s="1"/>
  <c r="LP106" i="10" s="1"/>
  <c r="LQ106" i="10" s="1"/>
  <c r="LR106" i="10" s="1"/>
  <c r="LS106" i="10" s="1"/>
  <c r="LT106" i="10" s="1"/>
  <c r="LU106" i="10" s="1"/>
  <c r="LV106" i="10" s="1"/>
  <c r="LW106" i="10" s="1"/>
  <c r="VF19" i="10"/>
  <c r="VD23" i="10"/>
  <c r="VB25" i="10"/>
  <c r="UX29" i="10"/>
  <c r="UZ27" i="10"/>
  <c r="AB123" i="8" l="1"/>
  <c r="DX107" i="10"/>
  <c r="DY107" i="10" s="1"/>
  <c r="DZ107" i="10" s="1"/>
  <c r="EA107" i="10" s="1"/>
  <c r="EB107" i="10" s="1"/>
  <c r="EC107" i="10" s="1"/>
  <c r="ED107" i="10" s="1"/>
  <c r="EE107" i="10" s="1"/>
  <c r="EF107" i="10" s="1"/>
  <c r="EG107" i="10" s="1"/>
  <c r="EH107" i="10" s="1"/>
  <c r="EI107" i="10" s="1"/>
  <c r="EJ107" i="10" s="1"/>
  <c r="EK107" i="10" s="1"/>
  <c r="EL107" i="10" s="1"/>
  <c r="EM107" i="10" s="1"/>
  <c r="EN107" i="10" s="1"/>
  <c r="EO107" i="10" s="1"/>
  <c r="EP107" i="10" s="1"/>
  <c r="EQ107" i="10" s="1"/>
  <c r="ER107" i="10" s="1"/>
  <c r="ES107" i="10" s="1"/>
  <c r="ET107" i="10" s="1"/>
  <c r="EU107" i="10" s="1"/>
  <c r="EV107" i="10" s="1"/>
  <c r="EW107" i="10" s="1"/>
  <c r="EX107" i="10" s="1"/>
  <c r="EY107" i="10" s="1"/>
  <c r="EZ107" i="10" s="1"/>
  <c r="FA107" i="10" s="1"/>
  <c r="FB107" i="10" s="1"/>
  <c r="FC107" i="10" s="1"/>
  <c r="FD107" i="10" s="1"/>
  <c r="FE107" i="10" s="1"/>
  <c r="FF107" i="10" s="1"/>
  <c r="FG107" i="10" s="1"/>
  <c r="FH107" i="10" s="1"/>
  <c r="FI107" i="10" s="1"/>
  <c r="FJ107" i="10" s="1"/>
  <c r="FK107" i="10" s="1"/>
  <c r="FL107" i="10" s="1"/>
  <c r="FM107" i="10" s="1"/>
  <c r="FN107" i="10" s="1"/>
  <c r="FO107" i="10" s="1"/>
  <c r="FP107" i="10" s="1"/>
  <c r="FQ107" i="10" s="1"/>
  <c r="FR107" i="10" s="1"/>
  <c r="FS107" i="10" s="1"/>
  <c r="FT107" i="10" s="1"/>
  <c r="FU107" i="10" s="1"/>
  <c r="FV107" i="10" s="1"/>
  <c r="FW107" i="10" s="1"/>
  <c r="FX107" i="10" s="1"/>
  <c r="FY107" i="10" s="1"/>
  <c r="FZ107" i="10" s="1"/>
  <c r="GA107" i="10" s="1"/>
  <c r="GB107" i="10" s="1"/>
  <c r="GC107" i="10" s="1"/>
  <c r="GD107" i="10" s="1"/>
  <c r="GE107" i="10" s="1"/>
  <c r="GF107" i="10" s="1"/>
  <c r="GG107" i="10" s="1"/>
  <c r="GH107" i="10" s="1"/>
  <c r="GI107" i="10" s="1"/>
  <c r="GJ107" i="10" s="1"/>
  <c r="GK107" i="10" s="1"/>
  <c r="GL107" i="10" s="1"/>
  <c r="GM107" i="10" s="1"/>
  <c r="GN107" i="10" s="1"/>
  <c r="GO107" i="10" s="1"/>
  <c r="GP107" i="10" s="1"/>
  <c r="GQ107" i="10" s="1"/>
  <c r="GR107" i="10" s="1"/>
  <c r="GS107" i="10" s="1"/>
  <c r="GT107" i="10" s="1"/>
  <c r="GU107" i="10" s="1"/>
  <c r="GV107" i="10" s="1"/>
  <c r="GW107" i="10" s="1"/>
  <c r="GX107" i="10" s="1"/>
  <c r="GY107" i="10" s="1"/>
  <c r="GZ107" i="10" s="1"/>
  <c r="HA107" i="10" s="1"/>
  <c r="HB107" i="10" s="1"/>
  <c r="HC107" i="10" s="1"/>
  <c r="HD107" i="10" s="1"/>
  <c r="HE107" i="10" s="1"/>
  <c r="HF107" i="10" s="1"/>
  <c r="HG107" i="10" s="1"/>
  <c r="IO107" i="10"/>
  <c r="IP107" i="10" s="1"/>
  <c r="IQ107" i="10" s="1"/>
  <c r="IR107" i="10" s="1"/>
  <c r="IS107" i="10" s="1"/>
  <c r="IT107" i="10" s="1"/>
  <c r="IU107" i="10" s="1"/>
  <c r="IV107" i="10" s="1"/>
  <c r="IW107" i="10" s="1"/>
  <c r="IX107" i="10" s="1"/>
  <c r="IY107" i="10" s="1"/>
  <c r="IZ107" i="10" s="1"/>
  <c r="JA107" i="10" s="1"/>
  <c r="JB107" i="10" s="1"/>
  <c r="JC107" i="10" s="1"/>
  <c r="JD107" i="10" s="1"/>
  <c r="JE107" i="10" s="1"/>
  <c r="JF107" i="10" s="1"/>
  <c r="JG107" i="10" s="1"/>
  <c r="JH107" i="10" s="1"/>
  <c r="JI107" i="10" s="1"/>
  <c r="JJ107" i="10" s="1"/>
  <c r="JK107" i="10" s="1"/>
  <c r="JL107" i="10" s="1"/>
  <c r="JM107" i="10" s="1"/>
  <c r="JN107" i="10" s="1"/>
  <c r="JO107" i="10" s="1"/>
  <c r="JP107" i="10" s="1"/>
  <c r="JQ107" i="10" s="1"/>
  <c r="JR107" i="10" s="1"/>
  <c r="JS107" i="10" s="1"/>
  <c r="JT107" i="10" s="1"/>
  <c r="JU107" i="10" s="1"/>
  <c r="JV107" i="10" s="1"/>
  <c r="JW107" i="10" s="1"/>
  <c r="JX107" i="10" s="1"/>
  <c r="JY107" i="10" s="1"/>
  <c r="JZ107" i="10" s="1"/>
  <c r="KA107" i="10" s="1"/>
  <c r="KB107" i="10" s="1"/>
  <c r="KC107" i="10" s="1"/>
  <c r="KD107" i="10" s="1"/>
  <c r="KE107" i="10" s="1"/>
  <c r="KF107" i="10" s="1"/>
  <c r="KG107" i="10" s="1"/>
  <c r="KH107" i="10" s="1"/>
  <c r="KI107" i="10" s="1"/>
  <c r="KJ107" i="10" s="1"/>
  <c r="KK107" i="10" s="1"/>
  <c r="KL107" i="10" s="1"/>
  <c r="KM107" i="10" s="1"/>
  <c r="KN107" i="10" s="1"/>
  <c r="KO107" i="10" s="1"/>
  <c r="KP107" i="10" s="1"/>
  <c r="KQ107" i="10" s="1"/>
  <c r="KR107" i="10" s="1"/>
  <c r="KS107" i="10" s="1"/>
  <c r="KT107" i="10" s="1"/>
  <c r="KU107" i="10" s="1"/>
  <c r="KV107" i="10" s="1"/>
  <c r="KW107" i="10" s="1"/>
  <c r="KX107" i="10" s="1"/>
  <c r="KY107" i="10" s="1"/>
  <c r="KZ107" i="10" s="1"/>
  <c r="LA107" i="10" s="1"/>
  <c r="LB107" i="10" s="1"/>
  <c r="LC107" i="10" s="1"/>
  <c r="LD107" i="10" s="1"/>
  <c r="LE107" i="10" s="1"/>
  <c r="LF107" i="10" s="1"/>
  <c r="LG107" i="10" s="1"/>
  <c r="LH107" i="10" s="1"/>
  <c r="LI107" i="10" s="1"/>
  <c r="LJ107" i="10" s="1"/>
  <c r="LK107" i="10" s="1"/>
  <c r="LL107" i="10" s="1"/>
  <c r="LM107" i="10" s="1"/>
  <c r="LN107" i="10" s="1"/>
  <c r="LO107" i="10" s="1"/>
  <c r="LP107" i="10" s="1"/>
  <c r="LQ107" i="10" s="1"/>
  <c r="LR107" i="10" s="1"/>
  <c r="LS107" i="10" s="1"/>
  <c r="LT107" i="10" s="1"/>
  <c r="LU107" i="10" s="1"/>
  <c r="LV107" i="10" s="1"/>
  <c r="LW107" i="10" s="1"/>
  <c r="LX107" i="10" s="1"/>
  <c r="C108" i="10"/>
  <c r="NF107" i="10"/>
  <c r="NG107" i="10" s="1"/>
  <c r="NH107" i="10" s="1"/>
  <c r="NI107" i="10" s="1"/>
  <c r="NJ107" i="10" s="1"/>
  <c r="NK107" i="10" s="1"/>
  <c r="NL107" i="10" s="1"/>
  <c r="NM107" i="10" s="1"/>
  <c r="NN107" i="10" s="1"/>
  <c r="NO107" i="10" s="1"/>
  <c r="NP107" i="10" s="1"/>
  <c r="NQ107" i="10" s="1"/>
  <c r="NR107" i="10" s="1"/>
  <c r="NS107" i="10" s="1"/>
  <c r="NT107" i="10" s="1"/>
  <c r="NU107" i="10" s="1"/>
  <c r="NV107" i="10" s="1"/>
  <c r="NW107" i="10" s="1"/>
  <c r="NX107" i="10" s="1"/>
  <c r="NY107" i="10" s="1"/>
  <c r="NZ107" i="10" s="1"/>
  <c r="OA107" i="10" s="1"/>
  <c r="OB107" i="10" s="1"/>
  <c r="OC107" i="10" s="1"/>
  <c r="OD107" i="10" s="1"/>
  <c r="OE107" i="10" s="1"/>
  <c r="OF107" i="10" s="1"/>
  <c r="OG107" i="10" s="1"/>
  <c r="OH107" i="10" s="1"/>
  <c r="OI107" i="10" s="1"/>
  <c r="OJ107" i="10" s="1"/>
  <c r="OK107" i="10" s="1"/>
  <c r="OL107" i="10" s="1"/>
  <c r="OM107" i="10" s="1"/>
  <c r="ON107" i="10" s="1"/>
  <c r="OO107" i="10" s="1"/>
  <c r="OP107" i="10" s="1"/>
  <c r="OQ107" i="10" s="1"/>
  <c r="OR107" i="10" s="1"/>
  <c r="OS107" i="10" s="1"/>
  <c r="OT107" i="10" s="1"/>
  <c r="OU107" i="10" s="1"/>
  <c r="OV107" i="10" s="1"/>
  <c r="OW107" i="10" s="1"/>
  <c r="OX107" i="10" s="1"/>
  <c r="OY107" i="10" s="1"/>
  <c r="OZ107" i="10" s="1"/>
  <c r="PA107" i="10" s="1"/>
  <c r="PB107" i="10" s="1"/>
  <c r="PC107" i="10" s="1"/>
  <c r="PD107" i="10" s="1"/>
  <c r="PE107" i="10" s="1"/>
  <c r="PF107" i="10" s="1"/>
  <c r="PG107" i="10" s="1"/>
  <c r="PH107" i="10" s="1"/>
  <c r="PI107" i="10" s="1"/>
  <c r="PJ107" i="10" s="1"/>
  <c r="PK107" i="10" s="1"/>
  <c r="PL107" i="10" s="1"/>
  <c r="PM107" i="10" s="1"/>
  <c r="PN107" i="10" s="1"/>
  <c r="PO107" i="10" s="1"/>
  <c r="PP107" i="10" s="1"/>
  <c r="PQ107" i="10" s="1"/>
  <c r="PR107" i="10" s="1"/>
  <c r="PS107" i="10" s="1"/>
  <c r="PT107" i="10" s="1"/>
  <c r="PU107" i="10" s="1"/>
  <c r="PV107" i="10" s="1"/>
  <c r="PW107" i="10" s="1"/>
  <c r="PX107" i="10" s="1"/>
  <c r="PY107" i="10" s="1"/>
  <c r="PZ107" i="10" s="1"/>
  <c r="QA107" i="10" s="1"/>
  <c r="QB107" i="10" s="1"/>
  <c r="QC107" i="10" s="1"/>
  <c r="QD107" i="10" s="1"/>
  <c r="QE107" i="10" s="1"/>
  <c r="QF107" i="10" s="1"/>
  <c r="QG107" i="10" s="1"/>
  <c r="QH107" i="10" s="1"/>
  <c r="QI107" i="10" s="1"/>
  <c r="QJ107" i="10" s="1"/>
  <c r="QK107" i="10" s="1"/>
  <c r="QL107" i="10" s="1"/>
  <c r="QM107" i="10" s="1"/>
  <c r="QN107" i="10" s="1"/>
  <c r="QO107" i="10" s="1"/>
  <c r="G107" i="10"/>
  <c r="H107" i="10" s="1"/>
  <c r="I107" i="10" s="1"/>
  <c r="J107" i="10" s="1"/>
  <c r="K107" i="10" s="1"/>
  <c r="L107" i="10" s="1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X107" i="10" s="1"/>
  <c r="Y107" i="10" s="1"/>
  <c r="Z107" i="10" s="1"/>
  <c r="AA107" i="10" s="1"/>
  <c r="AB107" i="10" s="1"/>
  <c r="AC107" i="10" s="1"/>
  <c r="AD107" i="10" s="1"/>
  <c r="AE107" i="10" s="1"/>
  <c r="AF107" i="10" s="1"/>
  <c r="AG107" i="10" s="1"/>
  <c r="AH107" i="10" s="1"/>
  <c r="AI107" i="10" s="1"/>
  <c r="AJ107" i="10" s="1"/>
  <c r="AK107" i="10" s="1"/>
  <c r="AL107" i="10" s="1"/>
  <c r="AM107" i="10" s="1"/>
  <c r="AN107" i="10" s="1"/>
  <c r="AO107" i="10" s="1"/>
  <c r="AP107" i="10" s="1"/>
  <c r="AQ107" i="10" s="1"/>
  <c r="AR107" i="10" s="1"/>
  <c r="AS107" i="10" s="1"/>
  <c r="AT107" i="10" s="1"/>
  <c r="AU107" i="10" s="1"/>
  <c r="AV107" i="10" s="1"/>
  <c r="AW107" i="10" s="1"/>
  <c r="AX107" i="10" s="1"/>
  <c r="AY107" i="10" s="1"/>
  <c r="AZ107" i="10" s="1"/>
  <c r="BA107" i="10" s="1"/>
  <c r="BB107" i="10" s="1"/>
  <c r="BC107" i="10" s="1"/>
  <c r="BD107" i="10" s="1"/>
  <c r="BE107" i="10" s="1"/>
  <c r="BF107" i="10" s="1"/>
  <c r="BG107" i="10" s="1"/>
  <c r="BH107" i="10" s="1"/>
  <c r="BI107" i="10" s="1"/>
  <c r="BJ107" i="10" s="1"/>
  <c r="BK107" i="10" s="1"/>
  <c r="BL107" i="10" s="1"/>
  <c r="BM107" i="10" s="1"/>
  <c r="BN107" i="10" s="1"/>
  <c r="BO107" i="10" s="1"/>
  <c r="BP107" i="10" s="1"/>
  <c r="BQ107" i="10" s="1"/>
  <c r="BR107" i="10" s="1"/>
  <c r="BS107" i="10" s="1"/>
  <c r="BT107" i="10" s="1"/>
  <c r="BU107" i="10" s="1"/>
  <c r="BV107" i="10" s="1"/>
  <c r="BW107" i="10" s="1"/>
  <c r="BX107" i="10" s="1"/>
  <c r="BY107" i="10" s="1"/>
  <c r="BZ107" i="10" s="1"/>
  <c r="CA107" i="10" s="1"/>
  <c r="CB107" i="10" s="1"/>
  <c r="CC107" i="10" s="1"/>
  <c r="CD107" i="10" s="1"/>
  <c r="CE107" i="10" s="1"/>
  <c r="CF107" i="10" s="1"/>
  <c r="CG107" i="10" s="1"/>
  <c r="CH107" i="10" s="1"/>
  <c r="CI107" i="10" s="1"/>
  <c r="CJ107" i="10" s="1"/>
  <c r="CK107" i="10" s="1"/>
  <c r="CL107" i="10" s="1"/>
  <c r="CM107" i="10" s="1"/>
  <c r="CN107" i="10" s="1"/>
  <c r="CO107" i="10" s="1"/>
  <c r="CP107" i="10" s="1"/>
  <c r="CQ107" i="10" s="1"/>
  <c r="CR107" i="10" s="1"/>
  <c r="RW107" i="10"/>
  <c r="RX107" i="10" s="1"/>
  <c r="RY107" i="10" s="1"/>
  <c r="RZ107" i="10" s="1"/>
  <c r="SA107" i="10" s="1"/>
  <c r="SB107" i="10" s="1"/>
  <c r="SC107" i="10" s="1"/>
  <c r="SD107" i="10" s="1"/>
  <c r="SE107" i="10" s="1"/>
  <c r="SF107" i="10" s="1"/>
  <c r="SG107" i="10" s="1"/>
  <c r="SH107" i="10" s="1"/>
  <c r="SI107" i="10" s="1"/>
  <c r="SJ107" i="10" s="1"/>
  <c r="SK107" i="10" s="1"/>
  <c r="SL107" i="10" s="1"/>
  <c r="SM107" i="10" s="1"/>
  <c r="SN107" i="10" s="1"/>
  <c r="SO107" i="10" s="1"/>
  <c r="SP107" i="10" s="1"/>
  <c r="SQ107" i="10" s="1"/>
  <c r="SR107" i="10" s="1"/>
  <c r="SS107" i="10" s="1"/>
  <c r="ST107" i="10" s="1"/>
  <c r="SU107" i="10" s="1"/>
  <c r="SV107" i="10" s="1"/>
  <c r="SW107" i="10" s="1"/>
  <c r="SX107" i="10" s="1"/>
  <c r="SY107" i="10" s="1"/>
  <c r="SZ107" i="10" s="1"/>
  <c r="TA107" i="10" s="1"/>
  <c r="TB107" i="10" s="1"/>
  <c r="TC107" i="10" s="1"/>
  <c r="TD107" i="10" s="1"/>
  <c r="TE107" i="10" s="1"/>
  <c r="TF107" i="10" s="1"/>
  <c r="TG107" i="10" s="1"/>
  <c r="TH107" i="10" s="1"/>
  <c r="TI107" i="10" s="1"/>
  <c r="TJ107" i="10" s="1"/>
  <c r="TK107" i="10" s="1"/>
  <c r="TL107" i="10" s="1"/>
  <c r="TM107" i="10" s="1"/>
  <c r="TN107" i="10" s="1"/>
  <c r="TO107" i="10" s="1"/>
  <c r="TP107" i="10" s="1"/>
  <c r="TQ107" i="10" s="1"/>
  <c r="TR107" i="10" s="1"/>
  <c r="TS107" i="10" s="1"/>
  <c r="TT107" i="10" s="1"/>
  <c r="TU107" i="10" s="1"/>
  <c r="TV107" i="10" s="1"/>
  <c r="TW107" i="10" s="1"/>
  <c r="TX107" i="10" s="1"/>
  <c r="TY107" i="10" s="1"/>
  <c r="TZ107" i="10" s="1"/>
  <c r="UA107" i="10" s="1"/>
  <c r="UB107" i="10" s="1"/>
  <c r="UC107" i="10" s="1"/>
  <c r="UD107" i="10" s="1"/>
  <c r="UE107" i="10" s="1"/>
  <c r="UF107" i="10" s="1"/>
  <c r="UG107" i="10" s="1"/>
  <c r="UH107" i="10" s="1"/>
  <c r="UI107" i="10" s="1"/>
  <c r="UJ107" i="10" s="1"/>
  <c r="UK107" i="10" s="1"/>
  <c r="UL107" i="10" s="1"/>
  <c r="UM107" i="10" s="1"/>
  <c r="UN107" i="10" s="1"/>
  <c r="UO107" i="10" s="1"/>
  <c r="UP107" i="10" s="1"/>
  <c r="UQ107" i="10" s="1"/>
  <c r="UR107" i="10" s="1"/>
  <c r="US107" i="10" s="1"/>
  <c r="UT107" i="10" s="1"/>
  <c r="UU107" i="10" s="1"/>
  <c r="UV107" i="10" s="1"/>
  <c r="UW107" i="10" s="1"/>
  <c r="UX107" i="10" s="1"/>
  <c r="UY107" i="10" s="1"/>
  <c r="UZ107" i="10" s="1"/>
  <c r="VA107" i="10" s="1"/>
  <c r="VB107" i="10" s="1"/>
  <c r="VC107" i="10" s="1"/>
  <c r="VD107" i="10" s="1"/>
  <c r="VE107" i="10" s="1"/>
  <c r="VF107" i="10" s="1"/>
  <c r="VG107" i="10" s="1"/>
  <c r="VH107" i="10" s="1"/>
  <c r="VI107" i="10" s="1"/>
  <c r="VJ107" i="10" s="1"/>
  <c r="VK107" i="10" s="1"/>
  <c r="VL107" i="10" s="1"/>
  <c r="VM107" i="10" s="1"/>
  <c r="VN107" i="10" s="1"/>
  <c r="VO107" i="10" s="1"/>
  <c r="VP107" i="10" s="1"/>
  <c r="VQ107" i="10" s="1"/>
  <c r="VR107" i="10" s="1"/>
  <c r="VS107" i="10" s="1"/>
  <c r="VT107" i="10" s="1"/>
  <c r="VU107" i="10" s="1"/>
  <c r="VV107" i="10" s="1"/>
  <c r="VW107" i="10" s="1"/>
  <c r="VX107" i="10" s="1"/>
  <c r="VY107" i="10" s="1"/>
  <c r="VZ107" i="10" s="1"/>
  <c r="WA107" i="10" s="1"/>
  <c r="WB107" i="10" s="1"/>
  <c r="WC107" i="10" s="1"/>
  <c r="WD107" i="10" s="1"/>
  <c r="WE107" i="10" s="1"/>
  <c r="WF107" i="10" s="1"/>
  <c r="WG107" i="10" s="1"/>
  <c r="WH107" i="10" s="1"/>
  <c r="WI107" i="10" s="1"/>
  <c r="WJ107" i="10" s="1"/>
  <c r="WK107" i="10" s="1"/>
  <c r="WL107" i="10" s="1"/>
  <c r="FN66" i="10"/>
  <c r="VA27" i="10"/>
  <c r="UY29" i="10"/>
  <c r="VC25" i="10"/>
  <c r="VE23" i="10"/>
  <c r="VG19" i="10"/>
  <c r="AC123" i="8" l="1"/>
  <c r="FO66" i="10"/>
  <c r="DX108" i="10"/>
  <c r="DY108" i="10" s="1"/>
  <c r="DZ108" i="10" s="1"/>
  <c r="EA108" i="10" s="1"/>
  <c r="EB108" i="10" s="1"/>
  <c r="EC108" i="10" s="1"/>
  <c r="ED108" i="10" s="1"/>
  <c r="EE108" i="10" s="1"/>
  <c r="EF108" i="10" s="1"/>
  <c r="EG108" i="10" s="1"/>
  <c r="EH108" i="10" s="1"/>
  <c r="EI108" i="10" s="1"/>
  <c r="EJ108" i="10" s="1"/>
  <c r="EK108" i="10" s="1"/>
  <c r="EL108" i="10" s="1"/>
  <c r="EM108" i="10" s="1"/>
  <c r="EN108" i="10" s="1"/>
  <c r="EO108" i="10" s="1"/>
  <c r="EP108" i="10" s="1"/>
  <c r="EQ108" i="10" s="1"/>
  <c r="ER108" i="10" s="1"/>
  <c r="ES108" i="10" s="1"/>
  <c r="ET108" i="10" s="1"/>
  <c r="EU108" i="10" s="1"/>
  <c r="EV108" i="10" s="1"/>
  <c r="EW108" i="10" s="1"/>
  <c r="EX108" i="10" s="1"/>
  <c r="EY108" i="10" s="1"/>
  <c r="EZ108" i="10" s="1"/>
  <c r="FA108" i="10" s="1"/>
  <c r="FB108" i="10" s="1"/>
  <c r="FC108" i="10" s="1"/>
  <c r="FD108" i="10" s="1"/>
  <c r="FE108" i="10" s="1"/>
  <c r="FF108" i="10" s="1"/>
  <c r="FG108" i="10" s="1"/>
  <c r="FH108" i="10" s="1"/>
  <c r="FI108" i="10" s="1"/>
  <c r="FJ108" i="10" s="1"/>
  <c r="FK108" i="10" s="1"/>
  <c r="FL108" i="10" s="1"/>
  <c r="FM108" i="10" s="1"/>
  <c r="FN108" i="10" s="1"/>
  <c r="FO108" i="10" s="1"/>
  <c r="FP108" i="10" s="1"/>
  <c r="FQ108" i="10" s="1"/>
  <c r="FR108" i="10" s="1"/>
  <c r="FS108" i="10" s="1"/>
  <c r="FT108" i="10" s="1"/>
  <c r="FU108" i="10" s="1"/>
  <c r="FV108" i="10" s="1"/>
  <c r="FW108" i="10" s="1"/>
  <c r="FX108" i="10" s="1"/>
  <c r="FY108" i="10" s="1"/>
  <c r="FZ108" i="10" s="1"/>
  <c r="GA108" i="10" s="1"/>
  <c r="GB108" i="10" s="1"/>
  <c r="GC108" i="10" s="1"/>
  <c r="GD108" i="10" s="1"/>
  <c r="GE108" i="10" s="1"/>
  <c r="GF108" i="10" s="1"/>
  <c r="GG108" i="10" s="1"/>
  <c r="GH108" i="10" s="1"/>
  <c r="GI108" i="10" s="1"/>
  <c r="GJ108" i="10" s="1"/>
  <c r="GK108" i="10" s="1"/>
  <c r="GL108" i="10" s="1"/>
  <c r="GM108" i="10" s="1"/>
  <c r="GN108" i="10" s="1"/>
  <c r="GO108" i="10" s="1"/>
  <c r="GP108" i="10" s="1"/>
  <c r="GQ108" i="10" s="1"/>
  <c r="GR108" i="10" s="1"/>
  <c r="GS108" i="10" s="1"/>
  <c r="GT108" i="10" s="1"/>
  <c r="GU108" i="10" s="1"/>
  <c r="GV108" i="10" s="1"/>
  <c r="GW108" i="10" s="1"/>
  <c r="GX108" i="10" s="1"/>
  <c r="GY108" i="10" s="1"/>
  <c r="GZ108" i="10" s="1"/>
  <c r="HA108" i="10" s="1"/>
  <c r="HB108" i="10" s="1"/>
  <c r="HC108" i="10" s="1"/>
  <c r="HD108" i="10" s="1"/>
  <c r="HE108" i="10" s="1"/>
  <c r="HF108" i="10" s="1"/>
  <c r="HG108" i="10" s="1"/>
  <c r="HH108" i="10" s="1"/>
  <c r="C109" i="10"/>
  <c r="IO108" i="10"/>
  <c r="IP108" i="10" s="1"/>
  <c r="IQ108" i="10" s="1"/>
  <c r="IR108" i="10" s="1"/>
  <c r="IS108" i="10" s="1"/>
  <c r="IT108" i="10" s="1"/>
  <c r="IU108" i="10" s="1"/>
  <c r="IV108" i="10" s="1"/>
  <c r="IW108" i="10" s="1"/>
  <c r="IX108" i="10" s="1"/>
  <c r="IY108" i="10" s="1"/>
  <c r="IZ108" i="10" s="1"/>
  <c r="JA108" i="10" s="1"/>
  <c r="JB108" i="10" s="1"/>
  <c r="JC108" i="10" s="1"/>
  <c r="JD108" i="10" s="1"/>
  <c r="JE108" i="10" s="1"/>
  <c r="JF108" i="10" s="1"/>
  <c r="JG108" i="10" s="1"/>
  <c r="JH108" i="10" s="1"/>
  <c r="JI108" i="10" s="1"/>
  <c r="JJ108" i="10" s="1"/>
  <c r="JK108" i="10" s="1"/>
  <c r="JL108" i="10" s="1"/>
  <c r="JM108" i="10" s="1"/>
  <c r="JN108" i="10" s="1"/>
  <c r="JO108" i="10" s="1"/>
  <c r="JP108" i="10" s="1"/>
  <c r="JQ108" i="10" s="1"/>
  <c r="JR108" i="10" s="1"/>
  <c r="JS108" i="10" s="1"/>
  <c r="JT108" i="10" s="1"/>
  <c r="JU108" i="10" s="1"/>
  <c r="JV108" i="10" s="1"/>
  <c r="JW108" i="10" s="1"/>
  <c r="JX108" i="10" s="1"/>
  <c r="JY108" i="10" s="1"/>
  <c r="JZ108" i="10" s="1"/>
  <c r="KA108" i="10" s="1"/>
  <c r="KB108" i="10" s="1"/>
  <c r="KC108" i="10" s="1"/>
  <c r="KD108" i="10" s="1"/>
  <c r="KE108" i="10" s="1"/>
  <c r="KF108" i="10" s="1"/>
  <c r="KG108" i="10" s="1"/>
  <c r="KH108" i="10" s="1"/>
  <c r="KI108" i="10" s="1"/>
  <c r="KJ108" i="10" s="1"/>
  <c r="KK108" i="10" s="1"/>
  <c r="KL108" i="10" s="1"/>
  <c r="KM108" i="10" s="1"/>
  <c r="KN108" i="10" s="1"/>
  <c r="KO108" i="10" s="1"/>
  <c r="KP108" i="10" s="1"/>
  <c r="KQ108" i="10" s="1"/>
  <c r="KR108" i="10" s="1"/>
  <c r="KS108" i="10" s="1"/>
  <c r="KT108" i="10" s="1"/>
  <c r="KU108" i="10" s="1"/>
  <c r="KV108" i="10" s="1"/>
  <c r="KW108" i="10" s="1"/>
  <c r="KX108" i="10" s="1"/>
  <c r="KY108" i="10" s="1"/>
  <c r="KZ108" i="10" s="1"/>
  <c r="LA108" i="10" s="1"/>
  <c r="LB108" i="10" s="1"/>
  <c r="LC108" i="10" s="1"/>
  <c r="LD108" i="10" s="1"/>
  <c r="LE108" i="10" s="1"/>
  <c r="LF108" i="10" s="1"/>
  <c r="LG108" i="10" s="1"/>
  <c r="LH108" i="10" s="1"/>
  <c r="LI108" i="10" s="1"/>
  <c r="LJ108" i="10" s="1"/>
  <c r="LK108" i="10" s="1"/>
  <c r="LL108" i="10" s="1"/>
  <c r="LM108" i="10" s="1"/>
  <c r="LN108" i="10" s="1"/>
  <c r="LO108" i="10" s="1"/>
  <c r="LP108" i="10" s="1"/>
  <c r="LQ108" i="10" s="1"/>
  <c r="LR108" i="10" s="1"/>
  <c r="LS108" i="10" s="1"/>
  <c r="LT108" i="10" s="1"/>
  <c r="LU108" i="10" s="1"/>
  <c r="LV108" i="10" s="1"/>
  <c r="LW108" i="10" s="1"/>
  <c r="LX108" i="10" s="1"/>
  <c r="LY108" i="10" s="1"/>
  <c r="G108" i="10"/>
  <c r="H108" i="10" s="1"/>
  <c r="I108" i="10" s="1"/>
  <c r="J108" i="10" s="1"/>
  <c r="K108" i="10" s="1"/>
  <c r="L108" i="10" s="1"/>
  <c r="M108" i="10" s="1"/>
  <c r="N108" i="10" s="1"/>
  <c r="O108" i="10" s="1"/>
  <c r="P108" i="10" s="1"/>
  <c r="Q108" i="10" s="1"/>
  <c r="R108" i="10" s="1"/>
  <c r="S108" i="10" s="1"/>
  <c r="T108" i="10" s="1"/>
  <c r="U108" i="10" s="1"/>
  <c r="V108" i="10" s="1"/>
  <c r="W108" i="10" s="1"/>
  <c r="X108" i="10" s="1"/>
  <c r="Y108" i="10" s="1"/>
  <c r="Z108" i="10" s="1"/>
  <c r="AA108" i="10" s="1"/>
  <c r="AB108" i="10" s="1"/>
  <c r="AC108" i="10" s="1"/>
  <c r="AD108" i="10" s="1"/>
  <c r="AE108" i="10" s="1"/>
  <c r="AF108" i="10" s="1"/>
  <c r="AG108" i="10" s="1"/>
  <c r="AH108" i="10" s="1"/>
  <c r="AI108" i="10" s="1"/>
  <c r="AJ108" i="10" s="1"/>
  <c r="AK108" i="10" s="1"/>
  <c r="AL108" i="10" s="1"/>
  <c r="AM108" i="10" s="1"/>
  <c r="AN108" i="10" s="1"/>
  <c r="AO108" i="10" s="1"/>
  <c r="AP108" i="10" s="1"/>
  <c r="AQ108" i="10" s="1"/>
  <c r="AR108" i="10" s="1"/>
  <c r="AS108" i="10" s="1"/>
  <c r="AT108" i="10" s="1"/>
  <c r="AU108" i="10" s="1"/>
  <c r="AV108" i="10" s="1"/>
  <c r="AW108" i="10" s="1"/>
  <c r="AX108" i="10" s="1"/>
  <c r="AY108" i="10" s="1"/>
  <c r="AZ108" i="10" s="1"/>
  <c r="BA108" i="10" s="1"/>
  <c r="BB108" i="10" s="1"/>
  <c r="BC108" i="10" s="1"/>
  <c r="BD108" i="10" s="1"/>
  <c r="BE108" i="10" s="1"/>
  <c r="BF108" i="10" s="1"/>
  <c r="BG108" i="10" s="1"/>
  <c r="BH108" i="10" s="1"/>
  <c r="BI108" i="10" s="1"/>
  <c r="BJ108" i="10" s="1"/>
  <c r="BK108" i="10" s="1"/>
  <c r="BL108" i="10" s="1"/>
  <c r="BM108" i="10" s="1"/>
  <c r="BN108" i="10" s="1"/>
  <c r="BO108" i="10" s="1"/>
  <c r="BP108" i="10" s="1"/>
  <c r="BQ108" i="10" s="1"/>
  <c r="BR108" i="10" s="1"/>
  <c r="BS108" i="10" s="1"/>
  <c r="BT108" i="10" s="1"/>
  <c r="BU108" i="10" s="1"/>
  <c r="BV108" i="10" s="1"/>
  <c r="BW108" i="10" s="1"/>
  <c r="BX108" i="10" s="1"/>
  <c r="BY108" i="10" s="1"/>
  <c r="BZ108" i="10" s="1"/>
  <c r="CA108" i="10" s="1"/>
  <c r="CB108" i="10" s="1"/>
  <c r="CC108" i="10" s="1"/>
  <c r="CD108" i="10" s="1"/>
  <c r="CE108" i="10" s="1"/>
  <c r="CF108" i="10" s="1"/>
  <c r="CG108" i="10" s="1"/>
  <c r="CH108" i="10" s="1"/>
  <c r="CI108" i="10" s="1"/>
  <c r="CJ108" i="10" s="1"/>
  <c r="CK108" i="10" s="1"/>
  <c r="CL108" i="10" s="1"/>
  <c r="CM108" i="10" s="1"/>
  <c r="CN108" i="10" s="1"/>
  <c r="CO108" i="10" s="1"/>
  <c r="CP108" i="10" s="1"/>
  <c r="CQ108" i="10" s="1"/>
  <c r="CR108" i="10" s="1"/>
  <c r="CS108" i="10" s="1"/>
  <c r="RW108" i="10"/>
  <c r="RX108" i="10" s="1"/>
  <c r="RY108" i="10" s="1"/>
  <c r="RZ108" i="10" s="1"/>
  <c r="SA108" i="10" s="1"/>
  <c r="SB108" i="10" s="1"/>
  <c r="SC108" i="10" s="1"/>
  <c r="SD108" i="10" s="1"/>
  <c r="SE108" i="10" s="1"/>
  <c r="SF108" i="10" s="1"/>
  <c r="SG108" i="10" s="1"/>
  <c r="SH108" i="10" s="1"/>
  <c r="SI108" i="10" s="1"/>
  <c r="SJ108" i="10" s="1"/>
  <c r="SK108" i="10" s="1"/>
  <c r="SL108" i="10" s="1"/>
  <c r="SM108" i="10" s="1"/>
  <c r="SN108" i="10" s="1"/>
  <c r="SO108" i="10" s="1"/>
  <c r="SP108" i="10" s="1"/>
  <c r="SQ108" i="10" s="1"/>
  <c r="SR108" i="10" s="1"/>
  <c r="SS108" i="10" s="1"/>
  <c r="ST108" i="10" s="1"/>
  <c r="SU108" i="10" s="1"/>
  <c r="SV108" i="10" s="1"/>
  <c r="SW108" i="10" s="1"/>
  <c r="SX108" i="10" s="1"/>
  <c r="SY108" i="10" s="1"/>
  <c r="SZ108" i="10" s="1"/>
  <c r="TA108" i="10" s="1"/>
  <c r="TB108" i="10" s="1"/>
  <c r="TC108" i="10" s="1"/>
  <c r="TD108" i="10" s="1"/>
  <c r="TE108" i="10" s="1"/>
  <c r="TF108" i="10" s="1"/>
  <c r="TG108" i="10" s="1"/>
  <c r="TH108" i="10" s="1"/>
  <c r="TI108" i="10" s="1"/>
  <c r="TJ108" i="10" s="1"/>
  <c r="TK108" i="10" s="1"/>
  <c r="TL108" i="10" s="1"/>
  <c r="TM108" i="10" s="1"/>
  <c r="TN108" i="10" s="1"/>
  <c r="TO108" i="10" s="1"/>
  <c r="TP108" i="10" s="1"/>
  <c r="TQ108" i="10" s="1"/>
  <c r="TR108" i="10" s="1"/>
  <c r="TS108" i="10" s="1"/>
  <c r="TT108" i="10" s="1"/>
  <c r="TU108" i="10" s="1"/>
  <c r="TV108" i="10" s="1"/>
  <c r="TW108" i="10" s="1"/>
  <c r="TX108" i="10" s="1"/>
  <c r="TY108" i="10" s="1"/>
  <c r="TZ108" i="10" s="1"/>
  <c r="UA108" i="10" s="1"/>
  <c r="UB108" i="10" s="1"/>
  <c r="UC108" i="10" s="1"/>
  <c r="UD108" i="10" s="1"/>
  <c r="UE108" i="10" s="1"/>
  <c r="UF108" i="10" s="1"/>
  <c r="UG108" i="10" s="1"/>
  <c r="UH108" i="10" s="1"/>
  <c r="UI108" i="10" s="1"/>
  <c r="UJ108" i="10" s="1"/>
  <c r="UK108" i="10" s="1"/>
  <c r="UL108" i="10" s="1"/>
  <c r="UM108" i="10" s="1"/>
  <c r="UN108" i="10" s="1"/>
  <c r="UO108" i="10" s="1"/>
  <c r="UP108" i="10" s="1"/>
  <c r="UQ108" i="10" s="1"/>
  <c r="UR108" i="10" s="1"/>
  <c r="US108" i="10" s="1"/>
  <c r="UT108" i="10" s="1"/>
  <c r="UU108" i="10" s="1"/>
  <c r="UV108" i="10" s="1"/>
  <c r="UW108" i="10" s="1"/>
  <c r="UX108" i="10" s="1"/>
  <c r="UY108" i="10" s="1"/>
  <c r="UZ108" i="10" s="1"/>
  <c r="VA108" i="10" s="1"/>
  <c r="VB108" i="10" s="1"/>
  <c r="VC108" i="10" s="1"/>
  <c r="VD108" i="10" s="1"/>
  <c r="VE108" i="10" s="1"/>
  <c r="VF108" i="10" s="1"/>
  <c r="VG108" i="10" s="1"/>
  <c r="VH108" i="10" s="1"/>
  <c r="VI108" i="10" s="1"/>
  <c r="VJ108" i="10" s="1"/>
  <c r="VK108" i="10" s="1"/>
  <c r="VL108" i="10" s="1"/>
  <c r="VM108" i="10" s="1"/>
  <c r="VN108" i="10" s="1"/>
  <c r="VO108" i="10" s="1"/>
  <c r="VP108" i="10" s="1"/>
  <c r="VQ108" i="10" s="1"/>
  <c r="VR108" i="10" s="1"/>
  <c r="VS108" i="10" s="1"/>
  <c r="VT108" i="10" s="1"/>
  <c r="VU108" i="10" s="1"/>
  <c r="VV108" i="10" s="1"/>
  <c r="VW108" i="10" s="1"/>
  <c r="VX108" i="10" s="1"/>
  <c r="VY108" i="10" s="1"/>
  <c r="VZ108" i="10" s="1"/>
  <c r="WA108" i="10" s="1"/>
  <c r="WB108" i="10" s="1"/>
  <c r="WC108" i="10" s="1"/>
  <c r="WD108" i="10" s="1"/>
  <c r="WE108" i="10" s="1"/>
  <c r="WF108" i="10" s="1"/>
  <c r="WG108" i="10" s="1"/>
  <c r="WH108" i="10" s="1"/>
  <c r="WI108" i="10" s="1"/>
  <c r="WJ108" i="10" s="1"/>
  <c r="WK108" i="10" s="1"/>
  <c r="WL108" i="10" s="1"/>
  <c r="NF108" i="10"/>
  <c r="NG108" i="10" s="1"/>
  <c r="NH108" i="10" s="1"/>
  <c r="NI108" i="10" s="1"/>
  <c r="NJ108" i="10" s="1"/>
  <c r="NK108" i="10" s="1"/>
  <c r="NL108" i="10" s="1"/>
  <c r="NM108" i="10" s="1"/>
  <c r="NN108" i="10" s="1"/>
  <c r="NO108" i="10" s="1"/>
  <c r="NP108" i="10" s="1"/>
  <c r="NQ108" i="10" s="1"/>
  <c r="NR108" i="10" s="1"/>
  <c r="NS108" i="10" s="1"/>
  <c r="NT108" i="10" s="1"/>
  <c r="NU108" i="10" s="1"/>
  <c r="NV108" i="10" s="1"/>
  <c r="NW108" i="10" s="1"/>
  <c r="NX108" i="10" s="1"/>
  <c r="NY108" i="10" s="1"/>
  <c r="NZ108" i="10" s="1"/>
  <c r="OA108" i="10" s="1"/>
  <c r="OB108" i="10" s="1"/>
  <c r="OC108" i="10" s="1"/>
  <c r="OD108" i="10" s="1"/>
  <c r="OE108" i="10" s="1"/>
  <c r="OF108" i="10" s="1"/>
  <c r="OG108" i="10" s="1"/>
  <c r="OH108" i="10" s="1"/>
  <c r="OI108" i="10" s="1"/>
  <c r="OJ108" i="10" s="1"/>
  <c r="OK108" i="10" s="1"/>
  <c r="OL108" i="10" s="1"/>
  <c r="OM108" i="10" s="1"/>
  <c r="ON108" i="10" s="1"/>
  <c r="OO108" i="10" s="1"/>
  <c r="OP108" i="10" s="1"/>
  <c r="OQ108" i="10" s="1"/>
  <c r="OR108" i="10" s="1"/>
  <c r="OS108" i="10" s="1"/>
  <c r="OT108" i="10" s="1"/>
  <c r="OU108" i="10" s="1"/>
  <c r="OV108" i="10" s="1"/>
  <c r="OW108" i="10" s="1"/>
  <c r="OX108" i="10" s="1"/>
  <c r="OY108" i="10" s="1"/>
  <c r="OZ108" i="10" s="1"/>
  <c r="PA108" i="10" s="1"/>
  <c r="PB108" i="10" s="1"/>
  <c r="PC108" i="10" s="1"/>
  <c r="PD108" i="10" s="1"/>
  <c r="PE108" i="10" s="1"/>
  <c r="PF108" i="10" s="1"/>
  <c r="PG108" i="10" s="1"/>
  <c r="PH108" i="10" s="1"/>
  <c r="PI108" i="10" s="1"/>
  <c r="PJ108" i="10" s="1"/>
  <c r="PK108" i="10" s="1"/>
  <c r="PL108" i="10" s="1"/>
  <c r="PM108" i="10" s="1"/>
  <c r="PN108" i="10" s="1"/>
  <c r="PO108" i="10" s="1"/>
  <c r="PP108" i="10" s="1"/>
  <c r="PQ108" i="10" s="1"/>
  <c r="PR108" i="10" s="1"/>
  <c r="PS108" i="10" s="1"/>
  <c r="PT108" i="10" s="1"/>
  <c r="PU108" i="10" s="1"/>
  <c r="PV108" i="10" s="1"/>
  <c r="PW108" i="10" s="1"/>
  <c r="PX108" i="10" s="1"/>
  <c r="PY108" i="10" s="1"/>
  <c r="PZ108" i="10" s="1"/>
  <c r="QA108" i="10" s="1"/>
  <c r="QB108" i="10" s="1"/>
  <c r="QC108" i="10" s="1"/>
  <c r="QD108" i="10" s="1"/>
  <c r="QE108" i="10" s="1"/>
  <c r="QF108" i="10" s="1"/>
  <c r="QG108" i="10" s="1"/>
  <c r="QH108" i="10" s="1"/>
  <c r="QI108" i="10" s="1"/>
  <c r="QJ108" i="10" s="1"/>
  <c r="QK108" i="10" s="1"/>
  <c r="QL108" i="10" s="1"/>
  <c r="QM108" i="10" s="1"/>
  <c r="QN108" i="10" s="1"/>
  <c r="QO108" i="10" s="1"/>
  <c r="QP108" i="10" s="1"/>
  <c r="VH19" i="10"/>
  <c r="VD25" i="10"/>
  <c r="VF23" i="10"/>
  <c r="UZ29" i="10"/>
  <c r="VB27" i="10"/>
  <c r="AD123" i="8" l="1"/>
  <c r="IO109" i="10"/>
  <c r="IP109" i="10" s="1"/>
  <c r="IQ109" i="10" s="1"/>
  <c r="IR109" i="10" s="1"/>
  <c r="IS109" i="10" s="1"/>
  <c r="IT109" i="10" s="1"/>
  <c r="IU109" i="10" s="1"/>
  <c r="IV109" i="10" s="1"/>
  <c r="IW109" i="10" s="1"/>
  <c r="IX109" i="10" s="1"/>
  <c r="IY109" i="10" s="1"/>
  <c r="IZ109" i="10" s="1"/>
  <c r="JA109" i="10" s="1"/>
  <c r="JB109" i="10" s="1"/>
  <c r="JC109" i="10" s="1"/>
  <c r="JD109" i="10" s="1"/>
  <c r="JE109" i="10" s="1"/>
  <c r="JF109" i="10" s="1"/>
  <c r="JG109" i="10" s="1"/>
  <c r="JH109" i="10" s="1"/>
  <c r="JI109" i="10" s="1"/>
  <c r="JJ109" i="10" s="1"/>
  <c r="JK109" i="10" s="1"/>
  <c r="JL109" i="10" s="1"/>
  <c r="JM109" i="10" s="1"/>
  <c r="JN109" i="10" s="1"/>
  <c r="JO109" i="10" s="1"/>
  <c r="JP109" i="10" s="1"/>
  <c r="JQ109" i="10" s="1"/>
  <c r="JR109" i="10" s="1"/>
  <c r="JS109" i="10" s="1"/>
  <c r="JT109" i="10" s="1"/>
  <c r="JU109" i="10" s="1"/>
  <c r="JV109" i="10" s="1"/>
  <c r="JW109" i="10" s="1"/>
  <c r="JX109" i="10" s="1"/>
  <c r="JY109" i="10" s="1"/>
  <c r="JZ109" i="10" s="1"/>
  <c r="KA109" i="10" s="1"/>
  <c r="KB109" i="10" s="1"/>
  <c r="KC109" i="10" s="1"/>
  <c r="KD109" i="10" s="1"/>
  <c r="KE109" i="10" s="1"/>
  <c r="KF109" i="10" s="1"/>
  <c r="KG109" i="10" s="1"/>
  <c r="KH109" i="10" s="1"/>
  <c r="KI109" i="10" s="1"/>
  <c r="KJ109" i="10" s="1"/>
  <c r="KK109" i="10" s="1"/>
  <c r="KL109" i="10" s="1"/>
  <c r="KM109" i="10" s="1"/>
  <c r="KN109" i="10" s="1"/>
  <c r="KO109" i="10" s="1"/>
  <c r="KP109" i="10" s="1"/>
  <c r="KQ109" i="10" s="1"/>
  <c r="KR109" i="10" s="1"/>
  <c r="KS109" i="10" s="1"/>
  <c r="KT109" i="10" s="1"/>
  <c r="KU109" i="10" s="1"/>
  <c r="KV109" i="10" s="1"/>
  <c r="KW109" i="10" s="1"/>
  <c r="KX109" i="10" s="1"/>
  <c r="KY109" i="10" s="1"/>
  <c r="KZ109" i="10" s="1"/>
  <c r="LA109" i="10" s="1"/>
  <c r="LB109" i="10" s="1"/>
  <c r="LC109" i="10" s="1"/>
  <c r="LD109" i="10" s="1"/>
  <c r="LE109" i="10" s="1"/>
  <c r="LF109" i="10" s="1"/>
  <c r="LG109" i="10" s="1"/>
  <c r="LH109" i="10" s="1"/>
  <c r="LI109" i="10" s="1"/>
  <c r="LJ109" i="10" s="1"/>
  <c r="LK109" i="10" s="1"/>
  <c r="LL109" i="10" s="1"/>
  <c r="LM109" i="10" s="1"/>
  <c r="LN109" i="10" s="1"/>
  <c r="LO109" i="10" s="1"/>
  <c r="LP109" i="10" s="1"/>
  <c r="LQ109" i="10" s="1"/>
  <c r="LR109" i="10" s="1"/>
  <c r="LS109" i="10" s="1"/>
  <c r="LT109" i="10" s="1"/>
  <c r="LU109" i="10" s="1"/>
  <c r="LV109" i="10" s="1"/>
  <c r="LW109" i="10" s="1"/>
  <c r="LX109" i="10" s="1"/>
  <c r="LY109" i="10" s="1"/>
  <c r="LZ109" i="10" s="1"/>
  <c r="NF109" i="10"/>
  <c r="NG109" i="10" s="1"/>
  <c r="NH109" i="10" s="1"/>
  <c r="NI109" i="10" s="1"/>
  <c r="NJ109" i="10" s="1"/>
  <c r="NK109" i="10" s="1"/>
  <c r="NL109" i="10" s="1"/>
  <c r="NM109" i="10" s="1"/>
  <c r="NN109" i="10" s="1"/>
  <c r="NO109" i="10" s="1"/>
  <c r="NP109" i="10" s="1"/>
  <c r="NQ109" i="10" s="1"/>
  <c r="NR109" i="10" s="1"/>
  <c r="NS109" i="10" s="1"/>
  <c r="NT109" i="10" s="1"/>
  <c r="NU109" i="10" s="1"/>
  <c r="NV109" i="10" s="1"/>
  <c r="NW109" i="10" s="1"/>
  <c r="NX109" i="10" s="1"/>
  <c r="NY109" i="10" s="1"/>
  <c r="NZ109" i="10" s="1"/>
  <c r="OA109" i="10" s="1"/>
  <c r="OB109" i="10" s="1"/>
  <c r="OC109" i="10" s="1"/>
  <c r="OD109" i="10" s="1"/>
  <c r="OE109" i="10" s="1"/>
  <c r="OF109" i="10" s="1"/>
  <c r="OG109" i="10" s="1"/>
  <c r="OH109" i="10" s="1"/>
  <c r="OI109" i="10" s="1"/>
  <c r="OJ109" i="10" s="1"/>
  <c r="OK109" i="10" s="1"/>
  <c r="OL109" i="10" s="1"/>
  <c r="OM109" i="10" s="1"/>
  <c r="ON109" i="10" s="1"/>
  <c r="OO109" i="10" s="1"/>
  <c r="OP109" i="10" s="1"/>
  <c r="OQ109" i="10" s="1"/>
  <c r="OR109" i="10" s="1"/>
  <c r="OS109" i="10" s="1"/>
  <c r="OT109" i="10" s="1"/>
  <c r="OU109" i="10" s="1"/>
  <c r="OV109" i="10" s="1"/>
  <c r="OW109" i="10" s="1"/>
  <c r="OX109" i="10" s="1"/>
  <c r="OY109" i="10" s="1"/>
  <c r="OZ109" i="10" s="1"/>
  <c r="PA109" i="10" s="1"/>
  <c r="PB109" i="10" s="1"/>
  <c r="PC109" i="10" s="1"/>
  <c r="PD109" i="10" s="1"/>
  <c r="PE109" i="10" s="1"/>
  <c r="PF109" i="10" s="1"/>
  <c r="PG109" i="10" s="1"/>
  <c r="PH109" i="10" s="1"/>
  <c r="PI109" i="10" s="1"/>
  <c r="PJ109" i="10" s="1"/>
  <c r="PK109" i="10" s="1"/>
  <c r="PL109" i="10" s="1"/>
  <c r="PM109" i="10" s="1"/>
  <c r="PN109" i="10" s="1"/>
  <c r="PO109" i="10" s="1"/>
  <c r="PP109" i="10" s="1"/>
  <c r="PQ109" i="10" s="1"/>
  <c r="PR109" i="10" s="1"/>
  <c r="PS109" i="10" s="1"/>
  <c r="PT109" i="10" s="1"/>
  <c r="PU109" i="10" s="1"/>
  <c r="PV109" i="10" s="1"/>
  <c r="PW109" i="10" s="1"/>
  <c r="PX109" i="10" s="1"/>
  <c r="PY109" i="10" s="1"/>
  <c r="PZ109" i="10" s="1"/>
  <c r="QA109" i="10" s="1"/>
  <c r="QB109" i="10" s="1"/>
  <c r="QC109" i="10" s="1"/>
  <c r="QD109" i="10" s="1"/>
  <c r="QE109" i="10" s="1"/>
  <c r="QF109" i="10" s="1"/>
  <c r="QG109" i="10" s="1"/>
  <c r="QH109" i="10" s="1"/>
  <c r="QI109" i="10" s="1"/>
  <c r="QJ109" i="10" s="1"/>
  <c r="QK109" i="10" s="1"/>
  <c r="QL109" i="10" s="1"/>
  <c r="QM109" i="10" s="1"/>
  <c r="QN109" i="10" s="1"/>
  <c r="QO109" i="10" s="1"/>
  <c r="QP109" i="10" s="1"/>
  <c r="QQ109" i="10" s="1"/>
  <c r="G109" i="10"/>
  <c r="H109" i="10" s="1"/>
  <c r="I109" i="10" s="1"/>
  <c r="J109" i="10" s="1"/>
  <c r="K109" i="10" s="1"/>
  <c r="L109" i="10" s="1"/>
  <c r="M109" i="10" s="1"/>
  <c r="N109" i="10" s="1"/>
  <c r="O109" i="10" s="1"/>
  <c r="P109" i="10" s="1"/>
  <c r="Q109" i="10" s="1"/>
  <c r="R109" i="10" s="1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AG109" i="10" s="1"/>
  <c r="AH109" i="10" s="1"/>
  <c r="AI109" i="10" s="1"/>
  <c r="AJ109" i="10" s="1"/>
  <c r="AK109" i="10" s="1"/>
  <c r="AL109" i="10" s="1"/>
  <c r="AM109" i="10" s="1"/>
  <c r="AN109" i="10" s="1"/>
  <c r="AO109" i="10" s="1"/>
  <c r="AP109" i="10" s="1"/>
  <c r="AQ109" i="10" s="1"/>
  <c r="AR109" i="10" s="1"/>
  <c r="AS109" i="10" s="1"/>
  <c r="AT109" i="10" s="1"/>
  <c r="AU109" i="10" s="1"/>
  <c r="AV109" i="10" s="1"/>
  <c r="AW109" i="10" s="1"/>
  <c r="AX109" i="10" s="1"/>
  <c r="AY109" i="10" s="1"/>
  <c r="AZ109" i="10" s="1"/>
  <c r="BA109" i="10" s="1"/>
  <c r="BB109" i="10" s="1"/>
  <c r="BC109" i="10" s="1"/>
  <c r="BD109" i="10" s="1"/>
  <c r="BE109" i="10" s="1"/>
  <c r="BF109" i="10" s="1"/>
  <c r="BG109" i="10" s="1"/>
  <c r="BH109" i="10" s="1"/>
  <c r="BI109" i="10" s="1"/>
  <c r="BJ109" i="10" s="1"/>
  <c r="BK109" i="10" s="1"/>
  <c r="BL109" i="10" s="1"/>
  <c r="BM109" i="10" s="1"/>
  <c r="BN109" i="10" s="1"/>
  <c r="BO109" i="10" s="1"/>
  <c r="BP109" i="10" s="1"/>
  <c r="BQ109" i="10" s="1"/>
  <c r="BR109" i="10" s="1"/>
  <c r="BS109" i="10" s="1"/>
  <c r="BT109" i="10" s="1"/>
  <c r="BU109" i="10" s="1"/>
  <c r="BV109" i="10" s="1"/>
  <c r="BW109" i="10" s="1"/>
  <c r="BX109" i="10" s="1"/>
  <c r="BY109" i="10" s="1"/>
  <c r="BZ109" i="10" s="1"/>
  <c r="CA109" i="10" s="1"/>
  <c r="CB109" i="10" s="1"/>
  <c r="CC109" i="10" s="1"/>
  <c r="CD109" i="10" s="1"/>
  <c r="CE109" i="10" s="1"/>
  <c r="CF109" i="10" s="1"/>
  <c r="CG109" i="10" s="1"/>
  <c r="CH109" i="10" s="1"/>
  <c r="CI109" i="10" s="1"/>
  <c r="CJ109" i="10" s="1"/>
  <c r="CK109" i="10" s="1"/>
  <c r="CL109" i="10" s="1"/>
  <c r="CM109" i="10" s="1"/>
  <c r="CN109" i="10" s="1"/>
  <c r="CO109" i="10" s="1"/>
  <c r="CP109" i="10" s="1"/>
  <c r="CQ109" i="10" s="1"/>
  <c r="CR109" i="10" s="1"/>
  <c r="CS109" i="10" s="1"/>
  <c r="CT109" i="10" s="1"/>
  <c r="RW109" i="10"/>
  <c r="RX109" i="10" s="1"/>
  <c r="RY109" i="10" s="1"/>
  <c r="RZ109" i="10" s="1"/>
  <c r="SA109" i="10" s="1"/>
  <c r="SB109" i="10" s="1"/>
  <c r="SC109" i="10" s="1"/>
  <c r="SD109" i="10" s="1"/>
  <c r="SE109" i="10" s="1"/>
  <c r="SF109" i="10" s="1"/>
  <c r="SG109" i="10" s="1"/>
  <c r="SH109" i="10" s="1"/>
  <c r="SI109" i="10" s="1"/>
  <c r="SJ109" i="10" s="1"/>
  <c r="SK109" i="10" s="1"/>
  <c r="SL109" i="10" s="1"/>
  <c r="SM109" i="10" s="1"/>
  <c r="SN109" i="10" s="1"/>
  <c r="SO109" i="10" s="1"/>
  <c r="SP109" i="10" s="1"/>
  <c r="SQ109" i="10" s="1"/>
  <c r="SR109" i="10" s="1"/>
  <c r="SS109" i="10" s="1"/>
  <c r="ST109" i="10" s="1"/>
  <c r="SU109" i="10" s="1"/>
  <c r="SV109" i="10" s="1"/>
  <c r="SW109" i="10" s="1"/>
  <c r="SX109" i="10" s="1"/>
  <c r="SY109" i="10" s="1"/>
  <c r="SZ109" i="10" s="1"/>
  <c r="TA109" i="10" s="1"/>
  <c r="TB109" i="10" s="1"/>
  <c r="TC109" i="10" s="1"/>
  <c r="TD109" i="10" s="1"/>
  <c r="TE109" i="10" s="1"/>
  <c r="TF109" i="10" s="1"/>
  <c r="TG109" i="10" s="1"/>
  <c r="TH109" i="10" s="1"/>
  <c r="TI109" i="10" s="1"/>
  <c r="TJ109" i="10" s="1"/>
  <c r="TK109" i="10" s="1"/>
  <c r="TL109" i="10" s="1"/>
  <c r="TM109" i="10" s="1"/>
  <c r="TN109" i="10" s="1"/>
  <c r="TO109" i="10" s="1"/>
  <c r="TP109" i="10" s="1"/>
  <c r="TQ109" i="10" s="1"/>
  <c r="TR109" i="10" s="1"/>
  <c r="TS109" i="10" s="1"/>
  <c r="TT109" i="10" s="1"/>
  <c r="TU109" i="10" s="1"/>
  <c r="TV109" i="10" s="1"/>
  <c r="TW109" i="10" s="1"/>
  <c r="TX109" i="10" s="1"/>
  <c r="TY109" i="10" s="1"/>
  <c r="TZ109" i="10" s="1"/>
  <c r="UA109" i="10" s="1"/>
  <c r="UB109" i="10" s="1"/>
  <c r="UC109" i="10" s="1"/>
  <c r="UD109" i="10" s="1"/>
  <c r="UE109" i="10" s="1"/>
  <c r="UF109" i="10" s="1"/>
  <c r="UG109" i="10" s="1"/>
  <c r="UH109" i="10" s="1"/>
  <c r="UI109" i="10" s="1"/>
  <c r="UJ109" i="10" s="1"/>
  <c r="UK109" i="10" s="1"/>
  <c r="UL109" i="10" s="1"/>
  <c r="UM109" i="10" s="1"/>
  <c r="UN109" i="10" s="1"/>
  <c r="UO109" i="10" s="1"/>
  <c r="UP109" i="10" s="1"/>
  <c r="UQ109" i="10" s="1"/>
  <c r="UR109" i="10" s="1"/>
  <c r="US109" i="10" s="1"/>
  <c r="UT109" i="10" s="1"/>
  <c r="UU109" i="10" s="1"/>
  <c r="UV109" i="10" s="1"/>
  <c r="UW109" i="10" s="1"/>
  <c r="UX109" i="10" s="1"/>
  <c r="UY109" i="10" s="1"/>
  <c r="UZ109" i="10" s="1"/>
  <c r="VA109" i="10" s="1"/>
  <c r="VB109" i="10" s="1"/>
  <c r="VC109" i="10" s="1"/>
  <c r="VD109" i="10" s="1"/>
  <c r="VE109" i="10" s="1"/>
  <c r="VF109" i="10" s="1"/>
  <c r="VG109" i="10" s="1"/>
  <c r="VH109" i="10" s="1"/>
  <c r="VI109" i="10" s="1"/>
  <c r="VJ109" i="10" s="1"/>
  <c r="VK109" i="10" s="1"/>
  <c r="VL109" i="10" s="1"/>
  <c r="VM109" i="10" s="1"/>
  <c r="VN109" i="10" s="1"/>
  <c r="VO109" i="10" s="1"/>
  <c r="VP109" i="10" s="1"/>
  <c r="VQ109" i="10" s="1"/>
  <c r="VR109" i="10" s="1"/>
  <c r="VS109" i="10" s="1"/>
  <c r="VT109" i="10" s="1"/>
  <c r="VU109" i="10" s="1"/>
  <c r="VV109" i="10" s="1"/>
  <c r="VW109" i="10" s="1"/>
  <c r="VX109" i="10" s="1"/>
  <c r="VY109" i="10" s="1"/>
  <c r="VZ109" i="10" s="1"/>
  <c r="WA109" i="10" s="1"/>
  <c r="WB109" i="10" s="1"/>
  <c r="WC109" i="10" s="1"/>
  <c r="WD109" i="10" s="1"/>
  <c r="WE109" i="10" s="1"/>
  <c r="WF109" i="10" s="1"/>
  <c r="WG109" i="10" s="1"/>
  <c r="WH109" i="10" s="1"/>
  <c r="WI109" i="10" s="1"/>
  <c r="WJ109" i="10" s="1"/>
  <c r="WK109" i="10" s="1"/>
  <c r="WL109" i="10" s="1"/>
  <c r="DX109" i="10"/>
  <c r="DY109" i="10" s="1"/>
  <c r="DZ109" i="10" s="1"/>
  <c r="EA109" i="10" s="1"/>
  <c r="EB109" i="10" s="1"/>
  <c r="EC109" i="10" s="1"/>
  <c r="ED109" i="10" s="1"/>
  <c r="EE109" i="10" s="1"/>
  <c r="EF109" i="10" s="1"/>
  <c r="EG109" i="10" s="1"/>
  <c r="EH109" i="10" s="1"/>
  <c r="EI109" i="10" s="1"/>
  <c r="EJ109" i="10" s="1"/>
  <c r="EK109" i="10" s="1"/>
  <c r="EL109" i="10" s="1"/>
  <c r="EM109" i="10" s="1"/>
  <c r="EN109" i="10" s="1"/>
  <c r="EO109" i="10" s="1"/>
  <c r="EP109" i="10" s="1"/>
  <c r="EQ109" i="10" s="1"/>
  <c r="ER109" i="10" s="1"/>
  <c r="ES109" i="10" s="1"/>
  <c r="ET109" i="10" s="1"/>
  <c r="EU109" i="10" s="1"/>
  <c r="EV109" i="10" s="1"/>
  <c r="EW109" i="10" s="1"/>
  <c r="EX109" i="10" s="1"/>
  <c r="EY109" i="10" s="1"/>
  <c r="EZ109" i="10" s="1"/>
  <c r="FA109" i="10" s="1"/>
  <c r="FB109" i="10" s="1"/>
  <c r="FC109" i="10" s="1"/>
  <c r="FD109" i="10" s="1"/>
  <c r="FE109" i="10" s="1"/>
  <c r="FF109" i="10" s="1"/>
  <c r="FG109" i="10" s="1"/>
  <c r="FH109" i="10" s="1"/>
  <c r="FI109" i="10" s="1"/>
  <c r="FJ109" i="10" s="1"/>
  <c r="FK109" i="10" s="1"/>
  <c r="FL109" i="10" s="1"/>
  <c r="FM109" i="10" s="1"/>
  <c r="FN109" i="10" s="1"/>
  <c r="FO109" i="10" s="1"/>
  <c r="FP109" i="10" s="1"/>
  <c r="FQ109" i="10" s="1"/>
  <c r="FR109" i="10" s="1"/>
  <c r="FS109" i="10" s="1"/>
  <c r="FT109" i="10" s="1"/>
  <c r="FU109" i="10" s="1"/>
  <c r="FV109" i="10" s="1"/>
  <c r="FW109" i="10" s="1"/>
  <c r="FX109" i="10" s="1"/>
  <c r="FY109" i="10" s="1"/>
  <c r="FZ109" i="10" s="1"/>
  <c r="GA109" i="10" s="1"/>
  <c r="GB109" i="10" s="1"/>
  <c r="GC109" i="10" s="1"/>
  <c r="GD109" i="10" s="1"/>
  <c r="GE109" i="10" s="1"/>
  <c r="GF109" i="10" s="1"/>
  <c r="GG109" i="10" s="1"/>
  <c r="GH109" i="10" s="1"/>
  <c r="GI109" i="10" s="1"/>
  <c r="GJ109" i="10" s="1"/>
  <c r="GK109" i="10" s="1"/>
  <c r="GL109" i="10" s="1"/>
  <c r="GM109" i="10" s="1"/>
  <c r="GN109" i="10" s="1"/>
  <c r="GO109" i="10" s="1"/>
  <c r="GP109" i="10" s="1"/>
  <c r="GQ109" i="10" s="1"/>
  <c r="GR109" i="10" s="1"/>
  <c r="GS109" i="10" s="1"/>
  <c r="GT109" i="10" s="1"/>
  <c r="GU109" i="10" s="1"/>
  <c r="GV109" i="10" s="1"/>
  <c r="GW109" i="10" s="1"/>
  <c r="GX109" i="10" s="1"/>
  <c r="GY109" i="10" s="1"/>
  <c r="GZ109" i="10" s="1"/>
  <c r="HA109" i="10" s="1"/>
  <c r="HB109" i="10" s="1"/>
  <c r="HC109" i="10" s="1"/>
  <c r="HD109" i="10" s="1"/>
  <c r="HE109" i="10" s="1"/>
  <c r="HF109" i="10" s="1"/>
  <c r="HG109" i="10" s="1"/>
  <c r="HH109" i="10" s="1"/>
  <c r="HI109" i="10" s="1"/>
  <c r="C110" i="10"/>
  <c r="FP66" i="10"/>
  <c r="VA29" i="10"/>
  <c r="VI19" i="10"/>
  <c r="VC27" i="10"/>
  <c r="VE25" i="10"/>
  <c r="VG23" i="10"/>
  <c r="NF110" i="10" l="1"/>
  <c r="NG110" i="10" s="1"/>
  <c r="NH110" i="10" s="1"/>
  <c r="NI110" i="10" s="1"/>
  <c r="NJ110" i="10" s="1"/>
  <c r="NK110" i="10" s="1"/>
  <c r="NL110" i="10" s="1"/>
  <c r="NM110" i="10" s="1"/>
  <c r="NN110" i="10" s="1"/>
  <c r="NO110" i="10" s="1"/>
  <c r="NP110" i="10" s="1"/>
  <c r="NQ110" i="10" s="1"/>
  <c r="NR110" i="10" s="1"/>
  <c r="NS110" i="10" s="1"/>
  <c r="NT110" i="10" s="1"/>
  <c r="NU110" i="10" s="1"/>
  <c r="NV110" i="10" s="1"/>
  <c r="NW110" i="10" s="1"/>
  <c r="NX110" i="10" s="1"/>
  <c r="NY110" i="10" s="1"/>
  <c r="NZ110" i="10" s="1"/>
  <c r="OA110" i="10" s="1"/>
  <c r="OB110" i="10" s="1"/>
  <c r="OC110" i="10" s="1"/>
  <c r="OD110" i="10" s="1"/>
  <c r="OE110" i="10" s="1"/>
  <c r="OF110" i="10" s="1"/>
  <c r="OG110" i="10" s="1"/>
  <c r="OH110" i="10" s="1"/>
  <c r="OI110" i="10" s="1"/>
  <c r="OJ110" i="10" s="1"/>
  <c r="OK110" i="10" s="1"/>
  <c r="OL110" i="10" s="1"/>
  <c r="OM110" i="10" s="1"/>
  <c r="ON110" i="10" s="1"/>
  <c r="OO110" i="10" s="1"/>
  <c r="OP110" i="10" s="1"/>
  <c r="OQ110" i="10" s="1"/>
  <c r="OR110" i="10" s="1"/>
  <c r="OS110" i="10" s="1"/>
  <c r="OT110" i="10" s="1"/>
  <c r="OU110" i="10" s="1"/>
  <c r="OV110" i="10" s="1"/>
  <c r="OW110" i="10" s="1"/>
  <c r="OX110" i="10" s="1"/>
  <c r="OY110" i="10" s="1"/>
  <c r="OZ110" i="10" s="1"/>
  <c r="PA110" i="10" s="1"/>
  <c r="PB110" i="10" s="1"/>
  <c r="PC110" i="10" s="1"/>
  <c r="PD110" i="10" s="1"/>
  <c r="PE110" i="10" s="1"/>
  <c r="PF110" i="10" s="1"/>
  <c r="PG110" i="10" s="1"/>
  <c r="PH110" i="10" s="1"/>
  <c r="PI110" i="10" s="1"/>
  <c r="PJ110" i="10" s="1"/>
  <c r="PK110" i="10" s="1"/>
  <c r="PL110" i="10" s="1"/>
  <c r="PM110" i="10" s="1"/>
  <c r="PN110" i="10" s="1"/>
  <c r="PO110" i="10" s="1"/>
  <c r="PP110" i="10" s="1"/>
  <c r="PQ110" i="10" s="1"/>
  <c r="PR110" i="10" s="1"/>
  <c r="PS110" i="10" s="1"/>
  <c r="PT110" i="10" s="1"/>
  <c r="PU110" i="10" s="1"/>
  <c r="PV110" i="10" s="1"/>
  <c r="PW110" i="10" s="1"/>
  <c r="PX110" i="10" s="1"/>
  <c r="PY110" i="10" s="1"/>
  <c r="PZ110" i="10" s="1"/>
  <c r="QA110" i="10" s="1"/>
  <c r="QB110" i="10" s="1"/>
  <c r="QC110" i="10" s="1"/>
  <c r="QD110" i="10" s="1"/>
  <c r="QE110" i="10" s="1"/>
  <c r="QF110" i="10" s="1"/>
  <c r="QG110" i="10" s="1"/>
  <c r="QH110" i="10" s="1"/>
  <c r="QI110" i="10" s="1"/>
  <c r="QJ110" i="10" s="1"/>
  <c r="QK110" i="10" s="1"/>
  <c r="QL110" i="10" s="1"/>
  <c r="QM110" i="10" s="1"/>
  <c r="QN110" i="10" s="1"/>
  <c r="QO110" i="10" s="1"/>
  <c r="QP110" i="10" s="1"/>
  <c r="QQ110" i="10" s="1"/>
  <c r="QR110" i="10" s="1"/>
  <c r="DX110" i="10"/>
  <c r="DY110" i="10" s="1"/>
  <c r="DZ110" i="10" s="1"/>
  <c r="EA110" i="10" s="1"/>
  <c r="EB110" i="10" s="1"/>
  <c r="EC110" i="10" s="1"/>
  <c r="ED110" i="10" s="1"/>
  <c r="EE110" i="10" s="1"/>
  <c r="EF110" i="10" s="1"/>
  <c r="EG110" i="10" s="1"/>
  <c r="EH110" i="10" s="1"/>
  <c r="EI110" i="10" s="1"/>
  <c r="EJ110" i="10" s="1"/>
  <c r="EK110" i="10" s="1"/>
  <c r="EL110" i="10" s="1"/>
  <c r="EM110" i="10" s="1"/>
  <c r="EN110" i="10" s="1"/>
  <c r="EO110" i="10" s="1"/>
  <c r="EP110" i="10" s="1"/>
  <c r="EQ110" i="10" s="1"/>
  <c r="ER110" i="10" s="1"/>
  <c r="ES110" i="10" s="1"/>
  <c r="ET110" i="10" s="1"/>
  <c r="EU110" i="10" s="1"/>
  <c r="EV110" i="10" s="1"/>
  <c r="EW110" i="10" s="1"/>
  <c r="EX110" i="10" s="1"/>
  <c r="EY110" i="10" s="1"/>
  <c r="EZ110" i="10" s="1"/>
  <c r="FA110" i="10" s="1"/>
  <c r="FB110" i="10" s="1"/>
  <c r="FC110" i="10" s="1"/>
  <c r="FD110" i="10" s="1"/>
  <c r="FE110" i="10" s="1"/>
  <c r="FF110" i="10" s="1"/>
  <c r="FG110" i="10" s="1"/>
  <c r="FH110" i="10" s="1"/>
  <c r="FI110" i="10" s="1"/>
  <c r="FJ110" i="10" s="1"/>
  <c r="FK110" i="10" s="1"/>
  <c r="FL110" i="10" s="1"/>
  <c r="FM110" i="10" s="1"/>
  <c r="FN110" i="10" s="1"/>
  <c r="FO110" i="10" s="1"/>
  <c r="FP110" i="10" s="1"/>
  <c r="FQ110" i="10" s="1"/>
  <c r="FR110" i="10" s="1"/>
  <c r="FS110" i="10" s="1"/>
  <c r="FT110" i="10" s="1"/>
  <c r="FU110" i="10" s="1"/>
  <c r="FV110" i="10" s="1"/>
  <c r="FW110" i="10" s="1"/>
  <c r="FX110" i="10" s="1"/>
  <c r="FY110" i="10" s="1"/>
  <c r="FZ110" i="10" s="1"/>
  <c r="GA110" i="10" s="1"/>
  <c r="GB110" i="10" s="1"/>
  <c r="GC110" i="10" s="1"/>
  <c r="GD110" i="10" s="1"/>
  <c r="GE110" i="10" s="1"/>
  <c r="GF110" i="10" s="1"/>
  <c r="GG110" i="10" s="1"/>
  <c r="GH110" i="10" s="1"/>
  <c r="GI110" i="10" s="1"/>
  <c r="GJ110" i="10" s="1"/>
  <c r="GK110" i="10" s="1"/>
  <c r="GL110" i="10" s="1"/>
  <c r="GM110" i="10" s="1"/>
  <c r="GN110" i="10" s="1"/>
  <c r="GO110" i="10" s="1"/>
  <c r="GP110" i="10" s="1"/>
  <c r="GQ110" i="10" s="1"/>
  <c r="GR110" i="10" s="1"/>
  <c r="GS110" i="10" s="1"/>
  <c r="GT110" i="10" s="1"/>
  <c r="GU110" i="10" s="1"/>
  <c r="GV110" i="10" s="1"/>
  <c r="GW110" i="10" s="1"/>
  <c r="GX110" i="10" s="1"/>
  <c r="GY110" i="10" s="1"/>
  <c r="GZ110" i="10" s="1"/>
  <c r="HA110" i="10" s="1"/>
  <c r="HB110" i="10" s="1"/>
  <c r="HC110" i="10" s="1"/>
  <c r="HD110" i="10" s="1"/>
  <c r="HE110" i="10" s="1"/>
  <c r="HF110" i="10" s="1"/>
  <c r="HG110" i="10" s="1"/>
  <c r="HH110" i="10" s="1"/>
  <c r="HI110" i="10" s="1"/>
  <c r="HJ110" i="10" s="1"/>
  <c r="IO110" i="10"/>
  <c r="IP110" i="10" s="1"/>
  <c r="IQ110" i="10" s="1"/>
  <c r="IR110" i="10" s="1"/>
  <c r="IS110" i="10" s="1"/>
  <c r="IT110" i="10" s="1"/>
  <c r="IU110" i="10" s="1"/>
  <c r="IV110" i="10" s="1"/>
  <c r="IW110" i="10" s="1"/>
  <c r="IX110" i="10" s="1"/>
  <c r="IY110" i="10" s="1"/>
  <c r="IZ110" i="10" s="1"/>
  <c r="JA110" i="10" s="1"/>
  <c r="JB110" i="10" s="1"/>
  <c r="JC110" i="10" s="1"/>
  <c r="JD110" i="10" s="1"/>
  <c r="JE110" i="10" s="1"/>
  <c r="JF110" i="10" s="1"/>
  <c r="JG110" i="10" s="1"/>
  <c r="JH110" i="10" s="1"/>
  <c r="JI110" i="10" s="1"/>
  <c r="JJ110" i="10" s="1"/>
  <c r="JK110" i="10" s="1"/>
  <c r="JL110" i="10" s="1"/>
  <c r="JM110" i="10" s="1"/>
  <c r="JN110" i="10" s="1"/>
  <c r="JO110" i="10" s="1"/>
  <c r="JP110" i="10" s="1"/>
  <c r="JQ110" i="10" s="1"/>
  <c r="JR110" i="10" s="1"/>
  <c r="JS110" i="10" s="1"/>
  <c r="JT110" i="10" s="1"/>
  <c r="JU110" i="10" s="1"/>
  <c r="JV110" i="10" s="1"/>
  <c r="JW110" i="10" s="1"/>
  <c r="JX110" i="10" s="1"/>
  <c r="JY110" i="10" s="1"/>
  <c r="JZ110" i="10" s="1"/>
  <c r="KA110" i="10" s="1"/>
  <c r="KB110" i="10" s="1"/>
  <c r="KC110" i="10" s="1"/>
  <c r="KD110" i="10" s="1"/>
  <c r="KE110" i="10" s="1"/>
  <c r="KF110" i="10" s="1"/>
  <c r="KG110" i="10" s="1"/>
  <c r="KH110" i="10" s="1"/>
  <c r="KI110" i="10" s="1"/>
  <c r="KJ110" i="10" s="1"/>
  <c r="KK110" i="10" s="1"/>
  <c r="KL110" i="10" s="1"/>
  <c r="KM110" i="10" s="1"/>
  <c r="KN110" i="10" s="1"/>
  <c r="KO110" i="10" s="1"/>
  <c r="KP110" i="10" s="1"/>
  <c r="KQ110" i="10" s="1"/>
  <c r="KR110" i="10" s="1"/>
  <c r="KS110" i="10" s="1"/>
  <c r="KT110" i="10" s="1"/>
  <c r="KU110" i="10" s="1"/>
  <c r="KV110" i="10" s="1"/>
  <c r="KW110" i="10" s="1"/>
  <c r="KX110" i="10" s="1"/>
  <c r="KY110" i="10" s="1"/>
  <c r="KZ110" i="10" s="1"/>
  <c r="LA110" i="10" s="1"/>
  <c r="LB110" i="10" s="1"/>
  <c r="LC110" i="10" s="1"/>
  <c r="LD110" i="10" s="1"/>
  <c r="LE110" i="10" s="1"/>
  <c r="LF110" i="10" s="1"/>
  <c r="LG110" i="10" s="1"/>
  <c r="LH110" i="10" s="1"/>
  <c r="LI110" i="10" s="1"/>
  <c r="LJ110" i="10" s="1"/>
  <c r="LK110" i="10" s="1"/>
  <c r="LL110" i="10" s="1"/>
  <c r="LM110" i="10" s="1"/>
  <c r="LN110" i="10" s="1"/>
  <c r="LO110" i="10" s="1"/>
  <c r="LP110" i="10" s="1"/>
  <c r="LQ110" i="10" s="1"/>
  <c r="LR110" i="10" s="1"/>
  <c r="LS110" i="10" s="1"/>
  <c r="LT110" i="10" s="1"/>
  <c r="LU110" i="10" s="1"/>
  <c r="LV110" i="10" s="1"/>
  <c r="LW110" i="10" s="1"/>
  <c r="LX110" i="10" s="1"/>
  <c r="LY110" i="10" s="1"/>
  <c r="LZ110" i="10" s="1"/>
  <c r="MA110" i="10" s="1"/>
  <c r="G110" i="10"/>
  <c r="H110" i="10" s="1"/>
  <c r="I110" i="10" s="1"/>
  <c r="J110" i="10" s="1"/>
  <c r="K110" i="10" s="1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110" i="10" s="1"/>
  <c r="Y110" i="10" s="1"/>
  <c r="Z110" i="10" s="1"/>
  <c r="AA110" i="10" s="1"/>
  <c r="AB110" i="10" s="1"/>
  <c r="AC110" i="10" s="1"/>
  <c r="AD110" i="10" s="1"/>
  <c r="AE110" i="10" s="1"/>
  <c r="AF110" i="10" s="1"/>
  <c r="AG110" i="10" s="1"/>
  <c r="AH110" i="10" s="1"/>
  <c r="AI110" i="10" s="1"/>
  <c r="AJ110" i="10" s="1"/>
  <c r="AK110" i="10" s="1"/>
  <c r="AL110" i="10" s="1"/>
  <c r="AM110" i="10" s="1"/>
  <c r="AN110" i="10" s="1"/>
  <c r="AO110" i="10" s="1"/>
  <c r="AP110" i="10" s="1"/>
  <c r="AQ110" i="10" s="1"/>
  <c r="AR110" i="10" s="1"/>
  <c r="AS110" i="10" s="1"/>
  <c r="AT110" i="10" s="1"/>
  <c r="AU110" i="10" s="1"/>
  <c r="AV110" i="10" s="1"/>
  <c r="AW110" i="10" s="1"/>
  <c r="AX110" i="10" s="1"/>
  <c r="AY110" i="10" s="1"/>
  <c r="AZ110" i="10" s="1"/>
  <c r="BA110" i="10" s="1"/>
  <c r="BB110" i="10" s="1"/>
  <c r="BC110" i="10" s="1"/>
  <c r="BD110" i="10" s="1"/>
  <c r="BE110" i="10" s="1"/>
  <c r="BF110" i="10" s="1"/>
  <c r="BG110" i="10" s="1"/>
  <c r="BH110" i="10" s="1"/>
  <c r="BI110" i="10" s="1"/>
  <c r="BJ110" i="10" s="1"/>
  <c r="BK110" i="10" s="1"/>
  <c r="BL110" i="10" s="1"/>
  <c r="BM110" i="10" s="1"/>
  <c r="BN110" i="10" s="1"/>
  <c r="BO110" i="10" s="1"/>
  <c r="BP110" i="10" s="1"/>
  <c r="BQ110" i="10" s="1"/>
  <c r="BR110" i="10" s="1"/>
  <c r="BS110" i="10" s="1"/>
  <c r="BT110" i="10" s="1"/>
  <c r="BU110" i="10" s="1"/>
  <c r="BV110" i="10" s="1"/>
  <c r="BW110" i="10" s="1"/>
  <c r="BX110" i="10" s="1"/>
  <c r="BY110" i="10" s="1"/>
  <c r="BZ110" i="10" s="1"/>
  <c r="CA110" i="10" s="1"/>
  <c r="CB110" i="10" s="1"/>
  <c r="CC110" i="10" s="1"/>
  <c r="CD110" i="10" s="1"/>
  <c r="CE110" i="10" s="1"/>
  <c r="CF110" i="10" s="1"/>
  <c r="CG110" i="10" s="1"/>
  <c r="CH110" i="10" s="1"/>
  <c r="CI110" i="10" s="1"/>
  <c r="CJ110" i="10" s="1"/>
  <c r="CK110" i="10" s="1"/>
  <c r="CL110" i="10" s="1"/>
  <c r="CM110" i="10" s="1"/>
  <c r="CN110" i="10" s="1"/>
  <c r="CO110" i="10" s="1"/>
  <c r="CP110" i="10" s="1"/>
  <c r="CQ110" i="10" s="1"/>
  <c r="CR110" i="10" s="1"/>
  <c r="CS110" i="10" s="1"/>
  <c r="CT110" i="10" s="1"/>
  <c r="CU110" i="10" s="1"/>
  <c r="RW110" i="10"/>
  <c r="RX110" i="10" s="1"/>
  <c r="RY110" i="10" s="1"/>
  <c r="RZ110" i="10" s="1"/>
  <c r="SA110" i="10" s="1"/>
  <c r="SB110" i="10" s="1"/>
  <c r="SC110" i="10" s="1"/>
  <c r="SD110" i="10" s="1"/>
  <c r="SE110" i="10" s="1"/>
  <c r="SF110" i="10" s="1"/>
  <c r="SG110" i="10" s="1"/>
  <c r="SH110" i="10" s="1"/>
  <c r="SI110" i="10" s="1"/>
  <c r="SJ110" i="10" s="1"/>
  <c r="SK110" i="10" s="1"/>
  <c r="SL110" i="10" s="1"/>
  <c r="SM110" i="10" s="1"/>
  <c r="SN110" i="10" s="1"/>
  <c r="SO110" i="10" s="1"/>
  <c r="SP110" i="10" s="1"/>
  <c r="SQ110" i="10" s="1"/>
  <c r="SR110" i="10" s="1"/>
  <c r="SS110" i="10" s="1"/>
  <c r="ST110" i="10" s="1"/>
  <c r="SU110" i="10" s="1"/>
  <c r="SV110" i="10" s="1"/>
  <c r="SW110" i="10" s="1"/>
  <c r="SX110" i="10" s="1"/>
  <c r="SY110" i="10" s="1"/>
  <c r="SZ110" i="10" s="1"/>
  <c r="TA110" i="10" s="1"/>
  <c r="TB110" i="10" s="1"/>
  <c r="TC110" i="10" s="1"/>
  <c r="TD110" i="10" s="1"/>
  <c r="TE110" i="10" s="1"/>
  <c r="TF110" i="10" s="1"/>
  <c r="TG110" i="10" s="1"/>
  <c r="TH110" i="10" s="1"/>
  <c r="TI110" i="10" s="1"/>
  <c r="TJ110" i="10" s="1"/>
  <c r="TK110" i="10" s="1"/>
  <c r="TL110" i="10" s="1"/>
  <c r="TM110" i="10" s="1"/>
  <c r="TN110" i="10" s="1"/>
  <c r="TO110" i="10" s="1"/>
  <c r="TP110" i="10" s="1"/>
  <c r="TQ110" i="10" s="1"/>
  <c r="TR110" i="10" s="1"/>
  <c r="TS110" i="10" s="1"/>
  <c r="TT110" i="10" s="1"/>
  <c r="TU110" i="10" s="1"/>
  <c r="TV110" i="10" s="1"/>
  <c r="TW110" i="10" s="1"/>
  <c r="TX110" i="10" s="1"/>
  <c r="TY110" i="10" s="1"/>
  <c r="TZ110" i="10" s="1"/>
  <c r="UA110" i="10" s="1"/>
  <c r="UB110" i="10" s="1"/>
  <c r="UC110" i="10" s="1"/>
  <c r="UD110" i="10" s="1"/>
  <c r="UE110" i="10" s="1"/>
  <c r="UF110" i="10" s="1"/>
  <c r="UG110" i="10" s="1"/>
  <c r="UH110" i="10" s="1"/>
  <c r="UI110" i="10" s="1"/>
  <c r="UJ110" i="10" s="1"/>
  <c r="UK110" i="10" s="1"/>
  <c r="UL110" i="10" s="1"/>
  <c r="UM110" i="10" s="1"/>
  <c r="UN110" i="10" s="1"/>
  <c r="UO110" i="10" s="1"/>
  <c r="UP110" i="10" s="1"/>
  <c r="UQ110" i="10" s="1"/>
  <c r="UR110" i="10" s="1"/>
  <c r="US110" i="10" s="1"/>
  <c r="UT110" i="10" s="1"/>
  <c r="UU110" i="10" s="1"/>
  <c r="UV110" i="10" s="1"/>
  <c r="UW110" i="10" s="1"/>
  <c r="UX110" i="10" s="1"/>
  <c r="UY110" i="10" s="1"/>
  <c r="UZ110" i="10" s="1"/>
  <c r="VA110" i="10" s="1"/>
  <c r="VB110" i="10" s="1"/>
  <c r="VC110" i="10" s="1"/>
  <c r="VD110" i="10" s="1"/>
  <c r="VE110" i="10" s="1"/>
  <c r="VF110" i="10" s="1"/>
  <c r="VG110" i="10" s="1"/>
  <c r="VH110" i="10" s="1"/>
  <c r="VI110" i="10" s="1"/>
  <c r="VJ110" i="10" s="1"/>
  <c r="VK110" i="10" s="1"/>
  <c r="VL110" i="10" s="1"/>
  <c r="VM110" i="10" s="1"/>
  <c r="VN110" i="10" s="1"/>
  <c r="VO110" i="10" s="1"/>
  <c r="VP110" i="10" s="1"/>
  <c r="VQ110" i="10" s="1"/>
  <c r="VR110" i="10" s="1"/>
  <c r="VS110" i="10" s="1"/>
  <c r="VT110" i="10" s="1"/>
  <c r="VU110" i="10" s="1"/>
  <c r="VV110" i="10" s="1"/>
  <c r="VW110" i="10" s="1"/>
  <c r="VX110" i="10" s="1"/>
  <c r="VY110" i="10" s="1"/>
  <c r="VZ110" i="10" s="1"/>
  <c r="WA110" i="10" s="1"/>
  <c r="WB110" i="10" s="1"/>
  <c r="WC110" i="10" s="1"/>
  <c r="WD110" i="10" s="1"/>
  <c r="WE110" i="10" s="1"/>
  <c r="WF110" i="10" s="1"/>
  <c r="WG110" i="10" s="1"/>
  <c r="WH110" i="10" s="1"/>
  <c r="WI110" i="10" s="1"/>
  <c r="WJ110" i="10" s="1"/>
  <c r="WK110" i="10" s="1"/>
  <c r="WL110" i="10" s="1"/>
  <c r="C111" i="10"/>
  <c r="FQ66" i="10"/>
  <c r="VH23" i="10"/>
  <c r="VF25" i="10"/>
  <c r="VD27" i="10"/>
  <c r="VJ19" i="10"/>
  <c r="VB29" i="10"/>
  <c r="NF111" i="10" l="1"/>
  <c r="NG111" i="10" s="1"/>
  <c r="NH111" i="10" s="1"/>
  <c r="NI111" i="10" s="1"/>
  <c r="NJ111" i="10" s="1"/>
  <c r="NK111" i="10" s="1"/>
  <c r="NL111" i="10" s="1"/>
  <c r="NM111" i="10" s="1"/>
  <c r="NN111" i="10" s="1"/>
  <c r="NO111" i="10" s="1"/>
  <c r="NP111" i="10" s="1"/>
  <c r="NQ111" i="10" s="1"/>
  <c r="NR111" i="10" s="1"/>
  <c r="NS111" i="10" s="1"/>
  <c r="NT111" i="10" s="1"/>
  <c r="NU111" i="10" s="1"/>
  <c r="NV111" i="10" s="1"/>
  <c r="NW111" i="10" s="1"/>
  <c r="NX111" i="10" s="1"/>
  <c r="NY111" i="10" s="1"/>
  <c r="NZ111" i="10" s="1"/>
  <c r="OA111" i="10" s="1"/>
  <c r="OB111" i="10" s="1"/>
  <c r="OC111" i="10" s="1"/>
  <c r="OD111" i="10" s="1"/>
  <c r="OE111" i="10" s="1"/>
  <c r="OF111" i="10" s="1"/>
  <c r="OG111" i="10" s="1"/>
  <c r="OH111" i="10" s="1"/>
  <c r="OI111" i="10" s="1"/>
  <c r="OJ111" i="10" s="1"/>
  <c r="OK111" i="10" s="1"/>
  <c r="OL111" i="10" s="1"/>
  <c r="OM111" i="10" s="1"/>
  <c r="ON111" i="10" s="1"/>
  <c r="OO111" i="10" s="1"/>
  <c r="OP111" i="10" s="1"/>
  <c r="OQ111" i="10" s="1"/>
  <c r="OR111" i="10" s="1"/>
  <c r="OS111" i="10" s="1"/>
  <c r="OT111" i="10" s="1"/>
  <c r="OU111" i="10" s="1"/>
  <c r="OV111" i="10" s="1"/>
  <c r="OW111" i="10" s="1"/>
  <c r="OX111" i="10" s="1"/>
  <c r="OY111" i="10" s="1"/>
  <c r="OZ111" i="10" s="1"/>
  <c r="PA111" i="10" s="1"/>
  <c r="PB111" i="10" s="1"/>
  <c r="PC111" i="10" s="1"/>
  <c r="PD111" i="10" s="1"/>
  <c r="PE111" i="10" s="1"/>
  <c r="PF111" i="10" s="1"/>
  <c r="PG111" i="10" s="1"/>
  <c r="PH111" i="10" s="1"/>
  <c r="PI111" i="10" s="1"/>
  <c r="PJ111" i="10" s="1"/>
  <c r="PK111" i="10" s="1"/>
  <c r="PL111" i="10" s="1"/>
  <c r="PM111" i="10" s="1"/>
  <c r="PN111" i="10" s="1"/>
  <c r="PO111" i="10" s="1"/>
  <c r="PP111" i="10" s="1"/>
  <c r="PQ111" i="10" s="1"/>
  <c r="PR111" i="10" s="1"/>
  <c r="PS111" i="10" s="1"/>
  <c r="PT111" i="10" s="1"/>
  <c r="PU111" i="10" s="1"/>
  <c r="PV111" i="10" s="1"/>
  <c r="PW111" i="10" s="1"/>
  <c r="PX111" i="10" s="1"/>
  <c r="PY111" i="10" s="1"/>
  <c r="PZ111" i="10" s="1"/>
  <c r="QA111" i="10" s="1"/>
  <c r="QB111" i="10" s="1"/>
  <c r="QC111" i="10" s="1"/>
  <c r="QD111" i="10" s="1"/>
  <c r="QE111" i="10" s="1"/>
  <c r="QF111" i="10" s="1"/>
  <c r="QG111" i="10" s="1"/>
  <c r="QH111" i="10" s="1"/>
  <c r="QI111" i="10" s="1"/>
  <c r="QJ111" i="10" s="1"/>
  <c r="QK111" i="10" s="1"/>
  <c r="QL111" i="10" s="1"/>
  <c r="QM111" i="10" s="1"/>
  <c r="QN111" i="10" s="1"/>
  <c r="QO111" i="10" s="1"/>
  <c r="QP111" i="10" s="1"/>
  <c r="QQ111" i="10" s="1"/>
  <c r="QR111" i="10" s="1"/>
  <c r="QS111" i="10" s="1"/>
  <c r="DX111" i="10"/>
  <c r="DY111" i="10" s="1"/>
  <c r="DZ111" i="10" s="1"/>
  <c r="EA111" i="10" s="1"/>
  <c r="EB111" i="10" s="1"/>
  <c r="EC111" i="10" s="1"/>
  <c r="ED111" i="10" s="1"/>
  <c r="EE111" i="10" s="1"/>
  <c r="EF111" i="10" s="1"/>
  <c r="EG111" i="10" s="1"/>
  <c r="EH111" i="10" s="1"/>
  <c r="EI111" i="10" s="1"/>
  <c r="EJ111" i="10" s="1"/>
  <c r="EK111" i="10" s="1"/>
  <c r="EL111" i="10" s="1"/>
  <c r="EM111" i="10" s="1"/>
  <c r="EN111" i="10" s="1"/>
  <c r="EO111" i="10" s="1"/>
  <c r="EP111" i="10" s="1"/>
  <c r="EQ111" i="10" s="1"/>
  <c r="ER111" i="10" s="1"/>
  <c r="ES111" i="10" s="1"/>
  <c r="ET111" i="10" s="1"/>
  <c r="EU111" i="10" s="1"/>
  <c r="EV111" i="10" s="1"/>
  <c r="EW111" i="10" s="1"/>
  <c r="EX111" i="10" s="1"/>
  <c r="EY111" i="10" s="1"/>
  <c r="EZ111" i="10" s="1"/>
  <c r="FA111" i="10" s="1"/>
  <c r="FB111" i="10" s="1"/>
  <c r="FC111" i="10" s="1"/>
  <c r="FD111" i="10" s="1"/>
  <c r="FE111" i="10" s="1"/>
  <c r="FF111" i="10" s="1"/>
  <c r="FG111" i="10" s="1"/>
  <c r="FH111" i="10" s="1"/>
  <c r="FI111" i="10" s="1"/>
  <c r="FJ111" i="10" s="1"/>
  <c r="FK111" i="10" s="1"/>
  <c r="FL111" i="10" s="1"/>
  <c r="FM111" i="10" s="1"/>
  <c r="FN111" i="10" s="1"/>
  <c r="FO111" i="10" s="1"/>
  <c r="FP111" i="10" s="1"/>
  <c r="FQ111" i="10" s="1"/>
  <c r="FR111" i="10" s="1"/>
  <c r="FS111" i="10" s="1"/>
  <c r="FT111" i="10" s="1"/>
  <c r="FU111" i="10" s="1"/>
  <c r="FV111" i="10" s="1"/>
  <c r="FW111" i="10" s="1"/>
  <c r="FX111" i="10" s="1"/>
  <c r="FY111" i="10" s="1"/>
  <c r="FZ111" i="10" s="1"/>
  <c r="GA111" i="10" s="1"/>
  <c r="GB111" i="10" s="1"/>
  <c r="GC111" i="10" s="1"/>
  <c r="GD111" i="10" s="1"/>
  <c r="GE111" i="10" s="1"/>
  <c r="GF111" i="10" s="1"/>
  <c r="GG111" i="10" s="1"/>
  <c r="GH111" i="10" s="1"/>
  <c r="GI111" i="10" s="1"/>
  <c r="GJ111" i="10" s="1"/>
  <c r="GK111" i="10" s="1"/>
  <c r="GL111" i="10" s="1"/>
  <c r="GM111" i="10" s="1"/>
  <c r="GN111" i="10" s="1"/>
  <c r="GO111" i="10" s="1"/>
  <c r="GP111" i="10" s="1"/>
  <c r="GQ111" i="10" s="1"/>
  <c r="GR111" i="10" s="1"/>
  <c r="GS111" i="10" s="1"/>
  <c r="GT111" i="10" s="1"/>
  <c r="GU111" i="10" s="1"/>
  <c r="GV111" i="10" s="1"/>
  <c r="GW111" i="10" s="1"/>
  <c r="GX111" i="10" s="1"/>
  <c r="GY111" i="10" s="1"/>
  <c r="GZ111" i="10" s="1"/>
  <c r="HA111" i="10" s="1"/>
  <c r="HB111" i="10" s="1"/>
  <c r="HC111" i="10" s="1"/>
  <c r="HD111" i="10" s="1"/>
  <c r="HE111" i="10" s="1"/>
  <c r="HF111" i="10" s="1"/>
  <c r="HG111" i="10" s="1"/>
  <c r="HH111" i="10" s="1"/>
  <c r="HI111" i="10" s="1"/>
  <c r="HJ111" i="10" s="1"/>
  <c r="HK111" i="10" s="1"/>
  <c r="C112" i="10"/>
  <c r="G111" i="10"/>
  <c r="H111" i="10" s="1"/>
  <c r="I111" i="10" s="1"/>
  <c r="J111" i="10" s="1"/>
  <c r="K111" i="10" s="1"/>
  <c r="L111" i="10" s="1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X111" i="10" s="1"/>
  <c r="Y111" i="10" s="1"/>
  <c r="Z111" i="10" s="1"/>
  <c r="AA111" i="10" s="1"/>
  <c r="AB111" i="10" s="1"/>
  <c r="AC111" i="10" s="1"/>
  <c r="AD111" i="10" s="1"/>
  <c r="AE111" i="10" s="1"/>
  <c r="AF111" i="10" s="1"/>
  <c r="AG111" i="10" s="1"/>
  <c r="AH111" i="10" s="1"/>
  <c r="AI111" i="10" s="1"/>
  <c r="AJ111" i="10" s="1"/>
  <c r="AK111" i="10" s="1"/>
  <c r="AL111" i="10" s="1"/>
  <c r="AM111" i="10" s="1"/>
  <c r="AN111" i="10" s="1"/>
  <c r="AO111" i="10" s="1"/>
  <c r="AP111" i="10" s="1"/>
  <c r="AQ111" i="10" s="1"/>
  <c r="AR111" i="10" s="1"/>
  <c r="AS111" i="10" s="1"/>
  <c r="AT111" i="10" s="1"/>
  <c r="AU111" i="10" s="1"/>
  <c r="AV111" i="10" s="1"/>
  <c r="AW111" i="10" s="1"/>
  <c r="AX111" i="10" s="1"/>
  <c r="AY111" i="10" s="1"/>
  <c r="AZ111" i="10" s="1"/>
  <c r="BA111" i="10" s="1"/>
  <c r="BB111" i="10" s="1"/>
  <c r="BC111" i="10" s="1"/>
  <c r="BD111" i="10" s="1"/>
  <c r="BE111" i="10" s="1"/>
  <c r="BF111" i="10" s="1"/>
  <c r="BG111" i="10" s="1"/>
  <c r="BH111" i="10" s="1"/>
  <c r="BI111" i="10" s="1"/>
  <c r="BJ111" i="10" s="1"/>
  <c r="BK111" i="10" s="1"/>
  <c r="BL111" i="10" s="1"/>
  <c r="BM111" i="10" s="1"/>
  <c r="BN111" i="10" s="1"/>
  <c r="BO111" i="10" s="1"/>
  <c r="BP111" i="10" s="1"/>
  <c r="BQ111" i="10" s="1"/>
  <c r="BR111" i="10" s="1"/>
  <c r="BS111" i="10" s="1"/>
  <c r="BT111" i="10" s="1"/>
  <c r="BU111" i="10" s="1"/>
  <c r="BV111" i="10" s="1"/>
  <c r="BW111" i="10" s="1"/>
  <c r="BX111" i="10" s="1"/>
  <c r="BY111" i="10" s="1"/>
  <c r="BZ111" i="10" s="1"/>
  <c r="CA111" i="10" s="1"/>
  <c r="CB111" i="10" s="1"/>
  <c r="CC111" i="10" s="1"/>
  <c r="CD111" i="10" s="1"/>
  <c r="CE111" i="10" s="1"/>
  <c r="CF111" i="10" s="1"/>
  <c r="CG111" i="10" s="1"/>
  <c r="CH111" i="10" s="1"/>
  <c r="CI111" i="10" s="1"/>
  <c r="CJ111" i="10" s="1"/>
  <c r="CK111" i="10" s="1"/>
  <c r="CL111" i="10" s="1"/>
  <c r="CM111" i="10" s="1"/>
  <c r="CN111" i="10" s="1"/>
  <c r="CO111" i="10" s="1"/>
  <c r="CP111" i="10" s="1"/>
  <c r="CQ111" i="10" s="1"/>
  <c r="CR111" i="10" s="1"/>
  <c r="CS111" i="10" s="1"/>
  <c r="CT111" i="10" s="1"/>
  <c r="CU111" i="10" s="1"/>
  <c r="CV111" i="10" s="1"/>
  <c r="RW111" i="10"/>
  <c r="RX111" i="10" s="1"/>
  <c r="RY111" i="10" s="1"/>
  <c r="RZ111" i="10" s="1"/>
  <c r="SA111" i="10" s="1"/>
  <c r="SB111" i="10" s="1"/>
  <c r="SC111" i="10" s="1"/>
  <c r="SD111" i="10" s="1"/>
  <c r="SE111" i="10" s="1"/>
  <c r="SF111" i="10" s="1"/>
  <c r="SG111" i="10" s="1"/>
  <c r="SH111" i="10" s="1"/>
  <c r="SI111" i="10" s="1"/>
  <c r="SJ111" i="10" s="1"/>
  <c r="SK111" i="10" s="1"/>
  <c r="SL111" i="10" s="1"/>
  <c r="SM111" i="10" s="1"/>
  <c r="SN111" i="10" s="1"/>
  <c r="SO111" i="10" s="1"/>
  <c r="SP111" i="10" s="1"/>
  <c r="SQ111" i="10" s="1"/>
  <c r="SR111" i="10" s="1"/>
  <c r="SS111" i="10" s="1"/>
  <c r="ST111" i="10" s="1"/>
  <c r="SU111" i="10" s="1"/>
  <c r="SV111" i="10" s="1"/>
  <c r="SW111" i="10" s="1"/>
  <c r="SX111" i="10" s="1"/>
  <c r="SY111" i="10" s="1"/>
  <c r="SZ111" i="10" s="1"/>
  <c r="TA111" i="10" s="1"/>
  <c r="TB111" i="10" s="1"/>
  <c r="TC111" i="10" s="1"/>
  <c r="TD111" i="10" s="1"/>
  <c r="TE111" i="10" s="1"/>
  <c r="TF111" i="10" s="1"/>
  <c r="TG111" i="10" s="1"/>
  <c r="TH111" i="10" s="1"/>
  <c r="TI111" i="10" s="1"/>
  <c r="TJ111" i="10" s="1"/>
  <c r="TK111" i="10" s="1"/>
  <c r="TL111" i="10" s="1"/>
  <c r="TM111" i="10" s="1"/>
  <c r="TN111" i="10" s="1"/>
  <c r="TO111" i="10" s="1"/>
  <c r="TP111" i="10" s="1"/>
  <c r="TQ111" i="10" s="1"/>
  <c r="TR111" i="10" s="1"/>
  <c r="TS111" i="10" s="1"/>
  <c r="TT111" i="10" s="1"/>
  <c r="TU111" i="10" s="1"/>
  <c r="TV111" i="10" s="1"/>
  <c r="TW111" i="10" s="1"/>
  <c r="TX111" i="10" s="1"/>
  <c r="TY111" i="10" s="1"/>
  <c r="TZ111" i="10" s="1"/>
  <c r="UA111" i="10" s="1"/>
  <c r="UB111" i="10" s="1"/>
  <c r="UC111" i="10" s="1"/>
  <c r="UD111" i="10" s="1"/>
  <c r="UE111" i="10" s="1"/>
  <c r="UF111" i="10" s="1"/>
  <c r="UG111" i="10" s="1"/>
  <c r="UH111" i="10" s="1"/>
  <c r="UI111" i="10" s="1"/>
  <c r="UJ111" i="10" s="1"/>
  <c r="UK111" i="10" s="1"/>
  <c r="UL111" i="10" s="1"/>
  <c r="UM111" i="10" s="1"/>
  <c r="UN111" i="10" s="1"/>
  <c r="UO111" i="10" s="1"/>
  <c r="UP111" i="10" s="1"/>
  <c r="UQ111" i="10" s="1"/>
  <c r="UR111" i="10" s="1"/>
  <c r="US111" i="10" s="1"/>
  <c r="UT111" i="10" s="1"/>
  <c r="UU111" i="10" s="1"/>
  <c r="UV111" i="10" s="1"/>
  <c r="UW111" i="10" s="1"/>
  <c r="UX111" i="10" s="1"/>
  <c r="UY111" i="10" s="1"/>
  <c r="UZ111" i="10" s="1"/>
  <c r="VA111" i="10" s="1"/>
  <c r="VB111" i="10" s="1"/>
  <c r="VC111" i="10" s="1"/>
  <c r="VD111" i="10" s="1"/>
  <c r="VE111" i="10" s="1"/>
  <c r="VF111" i="10" s="1"/>
  <c r="VG111" i="10" s="1"/>
  <c r="VH111" i="10" s="1"/>
  <c r="VI111" i="10" s="1"/>
  <c r="VJ111" i="10" s="1"/>
  <c r="VK111" i="10" s="1"/>
  <c r="VL111" i="10" s="1"/>
  <c r="VM111" i="10" s="1"/>
  <c r="VN111" i="10" s="1"/>
  <c r="VO111" i="10" s="1"/>
  <c r="VP111" i="10" s="1"/>
  <c r="VQ111" i="10" s="1"/>
  <c r="VR111" i="10" s="1"/>
  <c r="VS111" i="10" s="1"/>
  <c r="VT111" i="10" s="1"/>
  <c r="VU111" i="10" s="1"/>
  <c r="VV111" i="10" s="1"/>
  <c r="VW111" i="10" s="1"/>
  <c r="VX111" i="10" s="1"/>
  <c r="VY111" i="10" s="1"/>
  <c r="VZ111" i="10" s="1"/>
  <c r="WA111" i="10" s="1"/>
  <c r="WB111" i="10" s="1"/>
  <c r="WC111" i="10" s="1"/>
  <c r="WD111" i="10" s="1"/>
  <c r="WE111" i="10" s="1"/>
  <c r="WF111" i="10" s="1"/>
  <c r="WG111" i="10" s="1"/>
  <c r="WH111" i="10" s="1"/>
  <c r="WI111" i="10" s="1"/>
  <c r="WJ111" i="10" s="1"/>
  <c r="WK111" i="10" s="1"/>
  <c r="WL111" i="10" s="1"/>
  <c r="IO111" i="10"/>
  <c r="IP111" i="10" s="1"/>
  <c r="IQ111" i="10" s="1"/>
  <c r="IR111" i="10" s="1"/>
  <c r="IS111" i="10" s="1"/>
  <c r="IT111" i="10" s="1"/>
  <c r="IU111" i="10" s="1"/>
  <c r="IV111" i="10" s="1"/>
  <c r="IW111" i="10" s="1"/>
  <c r="IX111" i="10" s="1"/>
  <c r="IY111" i="10" s="1"/>
  <c r="IZ111" i="10" s="1"/>
  <c r="JA111" i="10" s="1"/>
  <c r="JB111" i="10" s="1"/>
  <c r="JC111" i="10" s="1"/>
  <c r="JD111" i="10" s="1"/>
  <c r="JE111" i="10" s="1"/>
  <c r="JF111" i="10" s="1"/>
  <c r="JG111" i="10" s="1"/>
  <c r="JH111" i="10" s="1"/>
  <c r="JI111" i="10" s="1"/>
  <c r="JJ111" i="10" s="1"/>
  <c r="JK111" i="10" s="1"/>
  <c r="JL111" i="10" s="1"/>
  <c r="JM111" i="10" s="1"/>
  <c r="JN111" i="10" s="1"/>
  <c r="JO111" i="10" s="1"/>
  <c r="JP111" i="10" s="1"/>
  <c r="JQ111" i="10" s="1"/>
  <c r="JR111" i="10" s="1"/>
  <c r="JS111" i="10" s="1"/>
  <c r="JT111" i="10" s="1"/>
  <c r="JU111" i="10" s="1"/>
  <c r="JV111" i="10" s="1"/>
  <c r="JW111" i="10" s="1"/>
  <c r="JX111" i="10" s="1"/>
  <c r="JY111" i="10" s="1"/>
  <c r="JZ111" i="10" s="1"/>
  <c r="KA111" i="10" s="1"/>
  <c r="KB111" i="10" s="1"/>
  <c r="KC111" i="10" s="1"/>
  <c r="KD111" i="10" s="1"/>
  <c r="KE111" i="10" s="1"/>
  <c r="KF111" i="10" s="1"/>
  <c r="KG111" i="10" s="1"/>
  <c r="KH111" i="10" s="1"/>
  <c r="KI111" i="10" s="1"/>
  <c r="KJ111" i="10" s="1"/>
  <c r="KK111" i="10" s="1"/>
  <c r="KL111" i="10" s="1"/>
  <c r="KM111" i="10" s="1"/>
  <c r="KN111" i="10" s="1"/>
  <c r="KO111" i="10" s="1"/>
  <c r="KP111" i="10" s="1"/>
  <c r="KQ111" i="10" s="1"/>
  <c r="KR111" i="10" s="1"/>
  <c r="KS111" i="10" s="1"/>
  <c r="KT111" i="10" s="1"/>
  <c r="KU111" i="10" s="1"/>
  <c r="KV111" i="10" s="1"/>
  <c r="KW111" i="10" s="1"/>
  <c r="KX111" i="10" s="1"/>
  <c r="KY111" i="10" s="1"/>
  <c r="KZ111" i="10" s="1"/>
  <c r="LA111" i="10" s="1"/>
  <c r="LB111" i="10" s="1"/>
  <c r="LC111" i="10" s="1"/>
  <c r="LD111" i="10" s="1"/>
  <c r="LE111" i="10" s="1"/>
  <c r="LF111" i="10" s="1"/>
  <c r="LG111" i="10" s="1"/>
  <c r="LH111" i="10" s="1"/>
  <c r="LI111" i="10" s="1"/>
  <c r="LJ111" i="10" s="1"/>
  <c r="LK111" i="10" s="1"/>
  <c r="LL111" i="10" s="1"/>
  <c r="LM111" i="10" s="1"/>
  <c r="LN111" i="10" s="1"/>
  <c r="LO111" i="10" s="1"/>
  <c r="LP111" i="10" s="1"/>
  <c r="LQ111" i="10" s="1"/>
  <c r="LR111" i="10" s="1"/>
  <c r="LS111" i="10" s="1"/>
  <c r="LT111" i="10" s="1"/>
  <c r="LU111" i="10" s="1"/>
  <c r="LV111" i="10" s="1"/>
  <c r="LW111" i="10" s="1"/>
  <c r="LX111" i="10" s="1"/>
  <c r="LY111" i="10" s="1"/>
  <c r="LZ111" i="10" s="1"/>
  <c r="MA111" i="10" s="1"/>
  <c r="MB111" i="10" s="1"/>
  <c r="FR66" i="10"/>
  <c r="VK19" i="10"/>
  <c r="VE27" i="10"/>
  <c r="VC29" i="10"/>
  <c r="VG25" i="10"/>
  <c r="VI23" i="10"/>
  <c r="G112" i="10" l="1"/>
  <c r="H112" i="10" s="1"/>
  <c r="I112" i="10" s="1"/>
  <c r="J112" i="10" s="1"/>
  <c r="K112" i="10" s="1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AG112" i="10" s="1"/>
  <c r="AH112" i="10" s="1"/>
  <c r="AI112" i="10" s="1"/>
  <c r="AJ112" i="10" s="1"/>
  <c r="AK112" i="10" s="1"/>
  <c r="AL112" i="10" s="1"/>
  <c r="AM112" i="10" s="1"/>
  <c r="AN112" i="10" s="1"/>
  <c r="AO112" i="10" s="1"/>
  <c r="AP112" i="10" s="1"/>
  <c r="AQ112" i="10" s="1"/>
  <c r="AR112" i="10" s="1"/>
  <c r="AS112" i="10" s="1"/>
  <c r="AT112" i="10" s="1"/>
  <c r="AU112" i="10" s="1"/>
  <c r="AV112" i="10" s="1"/>
  <c r="AW112" i="10" s="1"/>
  <c r="AX112" i="10" s="1"/>
  <c r="AY112" i="10" s="1"/>
  <c r="AZ112" i="10" s="1"/>
  <c r="BA112" i="10" s="1"/>
  <c r="BB112" i="10" s="1"/>
  <c r="BC112" i="10" s="1"/>
  <c r="BD112" i="10" s="1"/>
  <c r="BE112" i="10" s="1"/>
  <c r="BF112" i="10" s="1"/>
  <c r="BG112" i="10" s="1"/>
  <c r="BH112" i="10" s="1"/>
  <c r="BI112" i="10" s="1"/>
  <c r="BJ112" i="10" s="1"/>
  <c r="BK112" i="10" s="1"/>
  <c r="BL112" i="10" s="1"/>
  <c r="BM112" i="10" s="1"/>
  <c r="BN112" i="10" s="1"/>
  <c r="BO112" i="10" s="1"/>
  <c r="BP112" i="10" s="1"/>
  <c r="BQ112" i="10" s="1"/>
  <c r="BR112" i="10" s="1"/>
  <c r="BS112" i="10" s="1"/>
  <c r="BT112" i="10" s="1"/>
  <c r="BU112" i="10" s="1"/>
  <c r="BV112" i="10" s="1"/>
  <c r="BW112" i="10" s="1"/>
  <c r="BX112" i="10" s="1"/>
  <c r="BY112" i="10" s="1"/>
  <c r="BZ112" i="10" s="1"/>
  <c r="CA112" i="10" s="1"/>
  <c r="CB112" i="10" s="1"/>
  <c r="CC112" i="10" s="1"/>
  <c r="CD112" i="10" s="1"/>
  <c r="CE112" i="10" s="1"/>
  <c r="CF112" i="10" s="1"/>
  <c r="CG112" i="10" s="1"/>
  <c r="CH112" i="10" s="1"/>
  <c r="CI112" i="10" s="1"/>
  <c r="CJ112" i="10" s="1"/>
  <c r="CK112" i="10" s="1"/>
  <c r="CL112" i="10" s="1"/>
  <c r="CM112" i="10" s="1"/>
  <c r="CN112" i="10" s="1"/>
  <c r="CO112" i="10" s="1"/>
  <c r="CP112" i="10" s="1"/>
  <c r="CQ112" i="10" s="1"/>
  <c r="CR112" i="10" s="1"/>
  <c r="CS112" i="10" s="1"/>
  <c r="CT112" i="10" s="1"/>
  <c r="CU112" i="10" s="1"/>
  <c r="CV112" i="10" s="1"/>
  <c r="CW112" i="10" s="1"/>
  <c r="RW112" i="10"/>
  <c r="RX112" i="10" s="1"/>
  <c r="RY112" i="10" s="1"/>
  <c r="RZ112" i="10" s="1"/>
  <c r="SA112" i="10" s="1"/>
  <c r="SB112" i="10" s="1"/>
  <c r="SC112" i="10" s="1"/>
  <c r="SD112" i="10" s="1"/>
  <c r="SE112" i="10" s="1"/>
  <c r="SF112" i="10" s="1"/>
  <c r="SG112" i="10" s="1"/>
  <c r="SH112" i="10" s="1"/>
  <c r="SI112" i="10" s="1"/>
  <c r="SJ112" i="10" s="1"/>
  <c r="SK112" i="10" s="1"/>
  <c r="SL112" i="10" s="1"/>
  <c r="SM112" i="10" s="1"/>
  <c r="SN112" i="10" s="1"/>
  <c r="SO112" i="10" s="1"/>
  <c r="SP112" i="10" s="1"/>
  <c r="SQ112" i="10" s="1"/>
  <c r="SR112" i="10" s="1"/>
  <c r="SS112" i="10" s="1"/>
  <c r="ST112" i="10" s="1"/>
  <c r="SU112" i="10" s="1"/>
  <c r="SV112" i="10" s="1"/>
  <c r="SW112" i="10" s="1"/>
  <c r="SX112" i="10" s="1"/>
  <c r="SY112" i="10" s="1"/>
  <c r="SZ112" i="10" s="1"/>
  <c r="TA112" i="10" s="1"/>
  <c r="TB112" i="10" s="1"/>
  <c r="TC112" i="10" s="1"/>
  <c r="TD112" i="10" s="1"/>
  <c r="TE112" i="10" s="1"/>
  <c r="TF112" i="10" s="1"/>
  <c r="TG112" i="10" s="1"/>
  <c r="TH112" i="10" s="1"/>
  <c r="TI112" i="10" s="1"/>
  <c r="TJ112" i="10" s="1"/>
  <c r="TK112" i="10" s="1"/>
  <c r="TL112" i="10" s="1"/>
  <c r="TM112" i="10" s="1"/>
  <c r="TN112" i="10" s="1"/>
  <c r="TO112" i="10" s="1"/>
  <c r="TP112" i="10" s="1"/>
  <c r="TQ112" i="10" s="1"/>
  <c r="TR112" i="10" s="1"/>
  <c r="TS112" i="10" s="1"/>
  <c r="TT112" i="10" s="1"/>
  <c r="TU112" i="10" s="1"/>
  <c r="TV112" i="10" s="1"/>
  <c r="TW112" i="10" s="1"/>
  <c r="TX112" i="10" s="1"/>
  <c r="TY112" i="10" s="1"/>
  <c r="TZ112" i="10" s="1"/>
  <c r="UA112" i="10" s="1"/>
  <c r="UB112" i="10" s="1"/>
  <c r="UC112" i="10" s="1"/>
  <c r="UD112" i="10" s="1"/>
  <c r="UE112" i="10" s="1"/>
  <c r="UF112" i="10" s="1"/>
  <c r="UG112" i="10" s="1"/>
  <c r="UH112" i="10" s="1"/>
  <c r="UI112" i="10" s="1"/>
  <c r="UJ112" i="10" s="1"/>
  <c r="UK112" i="10" s="1"/>
  <c r="UL112" i="10" s="1"/>
  <c r="UM112" i="10" s="1"/>
  <c r="UN112" i="10" s="1"/>
  <c r="UO112" i="10" s="1"/>
  <c r="UP112" i="10" s="1"/>
  <c r="UQ112" i="10" s="1"/>
  <c r="UR112" i="10" s="1"/>
  <c r="US112" i="10" s="1"/>
  <c r="UT112" i="10" s="1"/>
  <c r="UU112" i="10" s="1"/>
  <c r="UV112" i="10" s="1"/>
  <c r="UW112" i="10" s="1"/>
  <c r="UX112" i="10" s="1"/>
  <c r="UY112" i="10" s="1"/>
  <c r="UZ112" i="10" s="1"/>
  <c r="VA112" i="10" s="1"/>
  <c r="VB112" i="10" s="1"/>
  <c r="VC112" i="10" s="1"/>
  <c r="VD112" i="10" s="1"/>
  <c r="VE112" i="10" s="1"/>
  <c r="VF112" i="10" s="1"/>
  <c r="VG112" i="10" s="1"/>
  <c r="VH112" i="10" s="1"/>
  <c r="VI112" i="10" s="1"/>
  <c r="VJ112" i="10" s="1"/>
  <c r="VK112" i="10" s="1"/>
  <c r="VL112" i="10" s="1"/>
  <c r="VM112" i="10" s="1"/>
  <c r="VN112" i="10" s="1"/>
  <c r="VO112" i="10" s="1"/>
  <c r="VP112" i="10" s="1"/>
  <c r="VQ112" i="10" s="1"/>
  <c r="VR112" i="10" s="1"/>
  <c r="VS112" i="10" s="1"/>
  <c r="VT112" i="10" s="1"/>
  <c r="VU112" i="10" s="1"/>
  <c r="VV112" i="10" s="1"/>
  <c r="VW112" i="10" s="1"/>
  <c r="VX112" i="10" s="1"/>
  <c r="VY112" i="10" s="1"/>
  <c r="VZ112" i="10" s="1"/>
  <c r="WA112" i="10" s="1"/>
  <c r="WB112" i="10" s="1"/>
  <c r="WC112" i="10" s="1"/>
  <c r="WD112" i="10" s="1"/>
  <c r="WE112" i="10" s="1"/>
  <c r="WF112" i="10" s="1"/>
  <c r="WG112" i="10" s="1"/>
  <c r="WH112" i="10" s="1"/>
  <c r="WI112" i="10" s="1"/>
  <c r="WJ112" i="10" s="1"/>
  <c r="WK112" i="10" s="1"/>
  <c r="WL112" i="10" s="1"/>
  <c r="IO112" i="10"/>
  <c r="IP112" i="10" s="1"/>
  <c r="IQ112" i="10" s="1"/>
  <c r="IR112" i="10" s="1"/>
  <c r="IS112" i="10" s="1"/>
  <c r="IT112" i="10" s="1"/>
  <c r="IU112" i="10" s="1"/>
  <c r="IV112" i="10" s="1"/>
  <c r="IW112" i="10" s="1"/>
  <c r="IX112" i="10" s="1"/>
  <c r="IY112" i="10" s="1"/>
  <c r="IZ112" i="10" s="1"/>
  <c r="JA112" i="10" s="1"/>
  <c r="JB112" i="10" s="1"/>
  <c r="JC112" i="10" s="1"/>
  <c r="JD112" i="10" s="1"/>
  <c r="JE112" i="10" s="1"/>
  <c r="JF112" i="10" s="1"/>
  <c r="JG112" i="10" s="1"/>
  <c r="JH112" i="10" s="1"/>
  <c r="JI112" i="10" s="1"/>
  <c r="JJ112" i="10" s="1"/>
  <c r="JK112" i="10" s="1"/>
  <c r="JL112" i="10" s="1"/>
  <c r="JM112" i="10" s="1"/>
  <c r="JN112" i="10" s="1"/>
  <c r="JO112" i="10" s="1"/>
  <c r="JP112" i="10" s="1"/>
  <c r="JQ112" i="10" s="1"/>
  <c r="JR112" i="10" s="1"/>
  <c r="JS112" i="10" s="1"/>
  <c r="JT112" i="10" s="1"/>
  <c r="JU112" i="10" s="1"/>
  <c r="JV112" i="10" s="1"/>
  <c r="JW112" i="10" s="1"/>
  <c r="JX112" i="10" s="1"/>
  <c r="JY112" i="10" s="1"/>
  <c r="JZ112" i="10" s="1"/>
  <c r="KA112" i="10" s="1"/>
  <c r="KB112" i="10" s="1"/>
  <c r="KC112" i="10" s="1"/>
  <c r="KD112" i="10" s="1"/>
  <c r="KE112" i="10" s="1"/>
  <c r="KF112" i="10" s="1"/>
  <c r="KG112" i="10" s="1"/>
  <c r="KH112" i="10" s="1"/>
  <c r="KI112" i="10" s="1"/>
  <c r="KJ112" i="10" s="1"/>
  <c r="KK112" i="10" s="1"/>
  <c r="KL112" i="10" s="1"/>
  <c r="KM112" i="10" s="1"/>
  <c r="KN112" i="10" s="1"/>
  <c r="KO112" i="10" s="1"/>
  <c r="KP112" i="10" s="1"/>
  <c r="KQ112" i="10" s="1"/>
  <c r="KR112" i="10" s="1"/>
  <c r="KS112" i="10" s="1"/>
  <c r="KT112" i="10" s="1"/>
  <c r="KU112" i="10" s="1"/>
  <c r="KV112" i="10" s="1"/>
  <c r="KW112" i="10" s="1"/>
  <c r="KX112" i="10" s="1"/>
  <c r="KY112" i="10" s="1"/>
  <c r="KZ112" i="10" s="1"/>
  <c r="LA112" i="10" s="1"/>
  <c r="LB112" i="10" s="1"/>
  <c r="LC112" i="10" s="1"/>
  <c r="LD112" i="10" s="1"/>
  <c r="LE112" i="10" s="1"/>
  <c r="LF112" i="10" s="1"/>
  <c r="LG112" i="10" s="1"/>
  <c r="LH112" i="10" s="1"/>
  <c r="LI112" i="10" s="1"/>
  <c r="LJ112" i="10" s="1"/>
  <c r="LK112" i="10" s="1"/>
  <c r="LL112" i="10" s="1"/>
  <c r="LM112" i="10" s="1"/>
  <c r="LN112" i="10" s="1"/>
  <c r="LO112" i="10" s="1"/>
  <c r="LP112" i="10" s="1"/>
  <c r="LQ112" i="10" s="1"/>
  <c r="LR112" i="10" s="1"/>
  <c r="LS112" i="10" s="1"/>
  <c r="LT112" i="10" s="1"/>
  <c r="LU112" i="10" s="1"/>
  <c r="LV112" i="10" s="1"/>
  <c r="LW112" i="10" s="1"/>
  <c r="LX112" i="10" s="1"/>
  <c r="LY112" i="10" s="1"/>
  <c r="LZ112" i="10" s="1"/>
  <c r="MA112" i="10" s="1"/>
  <c r="MB112" i="10" s="1"/>
  <c r="MC112" i="10" s="1"/>
  <c r="C113" i="10"/>
  <c r="NF112" i="10"/>
  <c r="NG112" i="10" s="1"/>
  <c r="NH112" i="10" s="1"/>
  <c r="NI112" i="10" s="1"/>
  <c r="NJ112" i="10" s="1"/>
  <c r="NK112" i="10" s="1"/>
  <c r="NL112" i="10" s="1"/>
  <c r="NM112" i="10" s="1"/>
  <c r="NN112" i="10" s="1"/>
  <c r="NO112" i="10" s="1"/>
  <c r="NP112" i="10" s="1"/>
  <c r="NQ112" i="10" s="1"/>
  <c r="NR112" i="10" s="1"/>
  <c r="NS112" i="10" s="1"/>
  <c r="NT112" i="10" s="1"/>
  <c r="NU112" i="10" s="1"/>
  <c r="NV112" i="10" s="1"/>
  <c r="NW112" i="10" s="1"/>
  <c r="NX112" i="10" s="1"/>
  <c r="NY112" i="10" s="1"/>
  <c r="NZ112" i="10" s="1"/>
  <c r="OA112" i="10" s="1"/>
  <c r="OB112" i="10" s="1"/>
  <c r="OC112" i="10" s="1"/>
  <c r="OD112" i="10" s="1"/>
  <c r="OE112" i="10" s="1"/>
  <c r="OF112" i="10" s="1"/>
  <c r="OG112" i="10" s="1"/>
  <c r="OH112" i="10" s="1"/>
  <c r="OI112" i="10" s="1"/>
  <c r="OJ112" i="10" s="1"/>
  <c r="OK112" i="10" s="1"/>
  <c r="OL112" i="10" s="1"/>
  <c r="OM112" i="10" s="1"/>
  <c r="ON112" i="10" s="1"/>
  <c r="OO112" i="10" s="1"/>
  <c r="OP112" i="10" s="1"/>
  <c r="OQ112" i="10" s="1"/>
  <c r="OR112" i="10" s="1"/>
  <c r="OS112" i="10" s="1"/>
  <c r="OT112" i="10" s="1"/>
  <c r="OU112" i="10" s="1"/>
  <c r="OV112" i="10" s="1"/>
  <c r="OW112" i="10" s="1"/>
  <c r="OX112" i="10" s="1"/>
  <c r="OY112" i="10" s="1"/>
  <c r="OZ112" i="10" s="1"/>
  <c r="PA112" i="10" s="1"/>
  <c r="PB112" i="10" s="1"/>
  <c r="PC112" i="10" s="1"/>
  <c r="PD112" i="10" s="1"/>
  <c r="PE112" i="10" s="1"/>
  <c r="PF112" i="10" s="1"/>
  <c r="PG112" i="10" s="1"/>
  <c r="PH112" i="10" s="1"/>
  <c r="PI112" i="10" s="1"/>
  <c r="PJ112" i="10" s="1"/>
  <c r="PK112" i="10" s="1"/>
  <c r="PL112" i="10" s="1"/>
  <c r="PM112" i="10" s="1"/>
  <c r="PN112" i="10" s="1"/>
  <c r="PO112" i="10" s="1"/>
  <c r="PP112" i="10" s="1"/>
  <c r="PQ112" i="10" s="1"/>
  <c r="PR112" i="10" s="1"/>
  <c r="PS112" i="10" s="1"/>
  <c r="PT112" i="10" s="1"/>
  <c r="PU112" i="10" s="1"/>
  <c r="PV112" i="10" s="1"/>
  <c r="PW112" i="10" s="1"/>
  <c r="PX112" i="10" s="1"/>
  <c r="PY112" i="10" s="1"/>
  <c r="PZ112" i="10" s="1"/>
  <c r="QA112" i="10" s="1"/>
  <c r="QB112" i="10" s="1"/>
  <c r="QC112" i="10" s="1"/>
  <c r="QD112" i="10" s="1"/>
  <c r="QE112" i="10" s="1"/>
  <c r="QF112" i="10" s="1"/>
  <c r="QG112" i="10" s="1"/>
  <c r="QH112" i="10" s="1"/>
  <c r="QI112" i="10" s="1"/>
  <c r="QJ112" i="10" s="1"/>
  <c r="QK112" i="10" s="1"/>
  <c r="QL112" i="10" s="1"/>
  <c r="QM112" i="10" s="1"/>
  <c r="QN112" i="10" s="1"/>
  <c r="QO112" i="10" s="1"/>
  <c r="QP112" i="10" s="1"/>
  <c r="QQ112" i="10" s="1"/>
  <c r="QR112" i="10" s="1"/>
  <c r="QS112" i="10" s="1"/>
  <c r="QT112" i="10" s="1"/>
  <c r="DX112" i="10"/>
  <c r="DY112" i="10" s="1"/>
  <c r="DZ112" i="10" s="1"/>
  <c r="EA112" i="10" s="1"/>
  <c r="EB112" i="10" s="1"/>
  <c r="EC112" i="10" s="1"/>
  <c r="ED112" i="10" s="1"/>
  <c r="EE112" i="10" s="1"/>
  <c r="EF112" i="10" s="1"/>
  <c r="EG112" i="10" s="1"/>
  <c r="EH112" i="10" s="1"/>
  <c r="EI112" i="10" s="1"/>
  <c r="EJ112" i="10" s="1"/>
  <c r="EK112" i="10" s="1"/>
  <c r="EL112" i="10" s="1"/>
  <c r="EM112" i="10" s="1"/>
  <c r="EN112" i="10" s="1"/>
  <c r="EO112" i="10" s="1"/>
  <c r="EP112" i="10" s="1"/>
  <c r="EQ112" i="10" s="1"/>
  <c r="ER112" i="10" s="1"/>
  <c r="ES112" i="10" s="1"/>
  <c r="ET112" i="10" s="1"/>
  <c r="EU112" i="10" s="1"/>
  <c r="EV112" i="10" s="1"/>
  <c r="EW112" i="10" s="1"/>
  <c r="EX112" i="10" s="1"/>
  <c r="EY112" i="10" s="1"/>
  <c r="EZ112" i="10" s="1"/>
  <c r="FA112" i="10" s="1"/>
  <c r="FB112" i="10" s="1"/>
  <c r="FC112" i="10" s="1"/>
  <c r="FD112" i="10" s="1"/>
  <c r="FE112" i="10" s="1"/>
  <c r="FF112" i="10" s="1"/>
  <c r="FG112" i="10" s="1"/>
  <c r="FH112" i="10" s="1"/>
  <c r="FI112" i="10" s="1"/>
  <c r="FJ112" i="10" s="1"/>
  <c r="FK112" i="10" s="1"/>
  <c r="FL112" i="10" s="1"/>
  <c r="FM112" i="10" s="1"/>
  <c r="FN112" i="10" s="1"/>
  <c r="FO112" i="10" s="1"/>
  <c r="FP112" i="10" s="1"/>
  <c r="FQ112" i="10" s="1"/>
  <c r="FR112" i="10" s="1"/>
  <c r="FS112" i="10" s="1"/>
  <c r="FT112" i="10" s="1"/>
  <c r="FU112" i="10" s="1"/>
  <c r="FV112" i="10" s="1"/>
  <c r="FW112" i="10" s="1"/>
  <c r="FX112" i="10" s="1"/>
  <c r="FY112" i="10" s="1"/>
  <c r="FZ112" i="10" s="1"/>
  <c r="GA112" i="10" s="1"/>
  <c r="GB112" i="10" s="1"/>
  <c r="GC112" i="10" s="1"/>
  <c r="GD112" i="10" s="1"/>
  <c r="GE112" i="10" s="1"/>
  <c r="GF112" i="10" s="1"/>
  <c r="GG112" i="10" s="1"/>
  <c r="GH112" i="10" s="1"/>
  <c r="GI112" i="10" s="1"/>
  <c r="GJ112" i="10" s="1"/>
  <c r="GK112" i="10" s="1"/>
  <c r="GL112" i="10" s="1"/>
  <c r="GM112" i="10" s="1"/>
  <c r="GN112" i="10" s="1"/>
  <c r="GO112" i="10" s="1"/>
  <c r="GP112" i="10" s="1"/>
  <c r="GQ112" i="10" s="1"/>
  <c r="GR112" i="10" s="1"/>
  <c r="GS112" i="10" s="1"/>
  <c r="GT112" i="10" s="1"/>
  <c r="GU112" i="10" s="1"/>
  <c r="GV112" i="10" s="1"/>
  <c r="GW112" i="10" s="1"/>
  <c r="GX112" i="10" s="1"/>
  <c r="GY112" i="10" s="1"/>
  <c r="GZ112" i="10" s="1"/>
  <c r="HA112" i="10" s="1"/>
  <c r="HB112" i="10" s="1"/>
  <c r="HC112" i="10" s="1"/>
  <c r="HD112" i="10" s="1"/>
  <c r="HE112" i="10" s="1"/>
  <c r="HF112" i="10" s="1"/>
  <c r="HG112" i="10" s="1"/>
  <c r="HH112" i="10" s="1"/>
  <c r="HI112" i="10" s="1"/>
  <c r="HJ112" i="10" s="1"/>
  <c r="HK112" i="10" s="1"/>
  <c r="HL112" i="10" s="1"/>
  <c r="VH25" i="10"/>
  <c r="VL19" i="10"/>
  <c r="VF27" i="10"/>
  <c r="VJ23" i="10"/>
  <c r="VD29" i="10"/>
  <c r="G113" i="10" l="1"/>
  <c r="H113" i="10" s="1"/>
  <c r="I113" i="10" s="1"/>
  <c r="J113" i="10" s="1"/>
  <c r="K113" i="10" s="1"/>
  <c r="L113" i="10" s="1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AG113" i="10" s="1"/>
  <c r="AH113" i="10" s="1"/>
  <c r="AI113" i="10" s="1"/>
  <c r="AJ113" i="10" s="1"/>
  <c r="AK113" i="10" s="1"/>
  <c r="AL113" i="10" s="1"/>
  <c r="AM113" i="10" s="1"/>
  <c r="AN113" i="10" s="1"/>
  <c r="AO113" i="10" s="1"/>
  <c r="AP113" i="10" s="1"/>
  <c r="AQ113" i="10" s="1"/>
  <c r="AR113" i="10" s="1"/>
  <c r="AS113" i="10" s="1"/>
  <c r="AT113" i="10" s="1"/>
  <c r="AU113" i="10" s="1"/>
  <c r="AV113" i="10" s="1"/>
  <c r="AW113" i="10" s="1"/>
  <c r="AX113" i="10" s="1"/>
  <c r="AY113" i="10" s="1"/>
  <c r="AZ113" i="10" s="1"/>
  <c r="BA113" i="10" s="1"/>
  <c r="BB113" i="10" s="1"/>
  <c r="BC113" i="10" s="1"/>
  <c r="BD113" i="10" s="1"/>
  <c r="BE113" i="10" s="1"/>
  <c r="BF113" i="10" s="1"/>
  <c r="BG113" i="10" s="1"/>
  <c r="BH113" i="10" s="1"/>
  <c r="BI113" i="10" s="1"/>
  <c r="BJ113" i="10" s="1"/>
  <c r="BK113" i="10" s="1"/>
  <c r="BL113" i="10" s="1"/>
  <c r="BM113" i="10" s="1"/>
  <c r="BN113" i="10" s="1"/>
  <c r="BO113" i="10" s="1"/>
  <c r="BP113" i="10" s="1"/>
  <c r="BQ113" i="10" s="1"/>
  <c r="BR113" i="10" s="1"/>
  <c r="BS113" i="10" s="1"/>
  <c r="BT113" i="10" s="1"/>
  <c r="BU113" i="10" s="1"/>
  <c r="BV113" i="10" s="1"/>
  <c r="BW113" i="10" s="1"/>
  <c r="BX113" i="10" s="1"/>
  <c r="BY113" i="10" s="1"/>
  <c r="BZ113" i="10" s="1"/>
  <c r="CA113" i="10" s="1"/>
  <c r="CB113" i="10" s="1"/>
  <c r="CC113" i="10" s="1"/>
  <c r="CD113" i="10" s="1"/>
  <c r="CE113" i="10" s="1"/>
  <c r="CF113" i="10" s="1"/>
  <c r="CG113" i="10" s="1"/>
  <c r="CH113" i="10" s="1"/>
  <c r="CI113" i="10" s="1"/>
  <c r="CJ113" i="10" s="1"/>
  <c r="CK113" i="10" s="1"/>
  <c r="CL113" i="10" s="1"/>
  <c r="CM113" i="10" s="1"/>
  <c r="CN113" i="10" s="1"/>
  <c r="CO113" i="10" s="1"/>
  <c r="CP113" i="10" s="1"/>
  <c r="CQ113" i="10" s="1"/>
  <c r="CR113" i="10" s="1"/>
  <c r="CS113" i="10" s="1"/>
  <c r="CT113" i="10" s="1"/>
  <c r="CU113" i="10" s="1"/>
  <c r="CV113" i="10" s="1"/>
  <c r="CW113" i="10" s="1"/>
  <c r="CX113" i="10" s="1"/>
  <c r="RW113" i="10"/>
  <c r="RX113" i="10" s="1"/>
  <c r="RY113" i="10" s="1"/>
  <c r="RZ113" i="10" s="1"/>
  <c r="SA113" i="10" s="1"/>
  <c r="SB113" i="10" s="1"/>
  <c r="SC113" i="10" s="1"/>
  <c r="SD113" i="10" s="1"/>
  <c r="SE113" i="10" s="1"/>
  <c r="SF113" i="10" s="1"/>
  <c r="SG113" i="10" s="1"/>
  <c r="SH113" i="10" s="1"/>
  <c r="SI113" i="10" s="1"/>
  <c r="SJ113" i="10" s="1"/>
  <c r="SK113" i="10" s="1"/>
  <c r="SL113" i="10" s="1"/>
  <c r="SM113" i="10" s="1"/>
  <c r="SN113" i="10" s="1"/>
  <c r="SO113" i="10" s="1"/>
  <c r="SP113" i="10" s="1"/>
  <c r="SQ113" i="10" s="1"/>
  <c r="SR113" i="10" s="1"/>
  <c r="SS113" i="10" s="1"/>
  <c r="ST113" i="10" s="1"/>
  <c r="SU113" i="10" s="1"/>
  <c r="SV113" i="10" s="1"/>
  <c r="SW113" i="10" s="1"/>
  <c r="SX113" i="10" s="1"/>
  <c r="SY113" i="10" s="1"/>
  <c r="SZ113" i="10" s="1"/>
  <c r="TA113" i="10" s="1"/>
  <c r="TB113" i="10" s="1"/>
  <c r="TC113" i="10" s="1"/>
  <c r="TD113" i="10" s="1"/>
  <c r="TE113" i="10" s="1"/>
  <c r="TF113" i="10" s="1"/>
  <c r="TG113" i="10" s="1"/>
  <c r="TH113" i="10" s="1"/>
  <c r="TI113" i="10" s="1"/>
  <c r="TJ113" i="10" s="1"/>
  <c r="TK113" i="10" s="1"/>
  <c r="TL113" i="10" s="1"/>
  <c r="TM113" i="10" s="1"/>
  <c r="TN113" i="10" s="1"/>
  <c r="TO113" i="10" s="1"/>
  <c r="TP113" i="10" s="1"/>
  <c r="TQ113" i="10" s="1"/>
  <c r="TR113" i="10" s="1"/>
  <c r="TS113" i="10" s="1"/>
  <c r="TT113" i="10" s="1"/>
  <c r="TU113" i="10" s="1"/>
  <c r="TV113" i="10" s="1"/>
  <c r="TW113" i="10" s="1"/>
  <c r="TX113" i="10" s="1"/>
  <c r="TY113" i="10" s="1"/>
  <c r="TZ113" i="10" s="1"/>
  <c r="UA113" i="10" s="1"/>
  <c r="UB113" i="10" s="1"/>
  <c r="UC113" i="10" s="1"/>
  <c r="UD113" i="10" s="1"/>
  <c r="UE113" i="10" s="1"/>
  <c r="UF113" i="10" s="1"/>
  <c r="UG113" i="10" s="1"/>
  <c r="UH113" i="10" s="1"/>
  <c r="UI113" i="10" s="1"/>
  <c r="UJ113" i="10" s="1"/>
  <c r="UK113" i="10" s="1"/>
  <c r="UL113" i="10" s="1"/>
  <c r="UM113" i="10" s="1"/>
  <c r="UN113" i="10" s="1"/>
  <c r="UO113" i="10" s="1"/>
  <c r="UP113" i="10" s="1"/>
  <c r="UQ113" i="10" s="1"/>
  <c r="UR113" i="10" s="1"/>
  <c r="US113" i="10" s="1"/>
  <c r="UT113" i="10" s="1"/>
  <c r="UU113" i="10" s="1"/>
  <c r="UV113" i="10" s="1"/>
  <c r="UW113" i="10" s="1"/>
  <c r="UX113" i="10" s="1"/>
  <c r="UY113" i="10" s="1"/>
  <c r="UZ113" i="10" s="1"/>
  <c r="VA113" i="10" s="1"/>
  <c r="VB113" i="10" s="1"/>
  <c r="VC113" i="10" s="1"/>
  <c r="VD113" i="10" s="1"/>
  <c r="VE113" i="10" s="1"/>
  <c r="VF113" i="10" s="1"/>
  <c r="VG113" i="10" s="1"/>
  <c r="VH113" i="10" s="1"/>
  <c r="VI113" i="10" s="1"/>
  <c r="VJ113" i="10" s="1"/>
  <c r="VK113" i="10" s="1"/>
  <c r="VL113" i="10" s="1"/>
  <c r="VM113" i="10" s="1"/>
  <c r="VN113" i="10" s="1"/>
  <c r="VO113" i="10" s="1"/>
  <c r="VP113" i="10" s="1"/>
  <c r="VQ113" i="10" s="1"/>
  <c r="VR113" i="10" s="1"/>
  <c r="VS113" i="10" s="1"/>
  <c r="VT113" i="10" s="1"/>
  <c r="VU113" i="10" s="1"/>
  <c r="VV113" i="10" s="1"/>
  <c r="VW113" i="10" s="1"/>
  <c r="VX113" i="10" s="1"/>
  <c r="VY113" i="10" s="1"/>
  <c r="VZ113" i="10" s="1"/>
  <c r="WA113" i="10" s="1"/>
  <c r="WB113" i="10" s="1"/>
  <c r="WC113" i="10" s="1"/>
  <c r="WD113" i="10" s="1"/>
  <c r="WE113" i="10" s="1"/>
  <c r="WF113" i="10" s="1"/>
  <c r="WG113" i="10" s="1"/>
  <c r="WH113" i="10" s="1"/>
  <c r="WI113" i="10" s="1"/>
  <c r="WJ113" i="10" s="1"/>
  <c r="WK113" i="10" s="1"/>
  <c r="WL113" i="10" s="1"/>
  <c r="NF113" i="10"/>
  <c r="NG113" i="10" s="1"/>
  <c r="NH113" i="10" s="1"/>
  <c r="NI113" i="10" s="1"/>
  <c r="NJ113" i="10" s="1"/>
  <c r="NK113" i="10" s="1"/>
  <c r="NL113" i="10" s="1"/>
  <c r="NM113" i="10" s="1"/>
  <c r="NN113" i="10" s="1"/>
  <c r="NO113" i="10" s="1"/>
  <c r="NP113" i="10" s="1"/>
  <c r="NQ113" i="10" s="1"/>
  <c r="NR113" i="10" s="1"/>
  <c r="NS113" i="10" s="1"/>
  <c r="NT113" i="10" s="1"/>
  <c r="NU113" i="10" s="1"/>
  <c r="NV113" i="10" s="1"/>
  <c r="NW113" i="10" s="1"/>
  <c r="NX113" i="10" s="1"/>
  <c r="NY113" i="10" s="1"/>
  <c r="NZ113" i="10" s="1"/>
  <c r="OA113" i="10" s="1"/>
  <c r="OB113" i="10" s="1"/>
  <c r="OC113" i="10" s="1"/>
  <c r="OD113" i="10" s="1"/>
  <c r="OE113" i="10" s="1"/>
  <c r="OF113" i="10" s="1"/>
  <c r="OG113" i="10" s="1"/>
  <c r="OH113" i="10" s="1"/>
  <c r="OI113" i="10" s="1"/>
  <c r="OJ113" i="10" s="1"/>
  <c r="OK113" i="10" s="1"/>
  <c r="OL113" i="10" s="1"/>
  <c r="OM113" i="10" s="1"/>
  <c r="ON113" i="10" s="1"/>
  <c r="OO113" i="10" s="1"/>
  <c r="OP113" i="10" s="1"/>
  <c r="OQ113" i="10" s="1"/>
  <c r="OR113" i="10" s="1"/>
  <c r="OS113" i="10" s="1"/>
  <c r="OT113" i="10" s="1"/>
  <c r="OU113" i="10" s="1"/>
  <c r="OV113" i="10" s="1"/>
  <c r="OW113" i="10" s="1"/>
  <c r="OX113" i="10" s="1"/>
  <c r="OY113" i="10" s="1"/>
  <c r="OZ113" i="10" s="1"/>
  <c r="PA113" i="10" s="1"/>
  <c r="PB113" i="10" s="1"/>
  <c r="PC113" i="10" s="1"/>
  <c r="PD113" i="10" s="1"/>
  <c r="PE113" i="10" s="1"/>
  <c r="PF113" i="10" s="1"/>
  <c r="PG113" i="10" s="1"/>
  <c r="PH113" i="10" s="1"/>
  <c r="PI113" i="10" s="1"/>
  <c r="PJ113" i="10" s="1"/>
  <c r="PK113" i="10" s="1"/>
  <c r="PL113" i="10" s="1"/>
  <c r="PM113" i="10" s="1"/>
  <c r="PN113" i="10" s="1"/>
  <c r="PO113" i="10" s="1"/>
  <c r="PP113" i="10" s="1"/>
  <c r="PQ113" i="10" s="1"/>
  <c r="PR113" i="10" s="1"/>
  <c r="PS113" i="10" s="1"/>
  <c r="PT113" i="10" s="1"/>
  <c r="PU113" i="10" s="1"/>
  <c r="PV113" i="10" s="1"/>
  <c r="PW113" i="10" s="1"/>
  <c r="PX113" i="10" s="1"/>
  <c r="PY113" i="10" s="1"/>
  <c r="PZ113" i="10" s="1"/>
  <c r="QA113" i="10" s="1"/>
  <c r="QB113" i="10" s="1"/>
  <c r="QC113" i="10" s="1"/>
  <c r="QD113" i="10" s="1"/>
  <c r="QE113" i="10" s="1"/>
  <c r="QF113" i="10" s="1"/>
  <c r="QG113" i="10" s="1"/>
  <c r="QH113" i="10" s="1"/>
  <c r="QI113" i="10" s="1"/>
  <c r="QJ113" i="10" s="1"/>
  <c r="QK113" i="10" s="1"/>
  <c r="QL113" i="10" s="1"/>
  <c r="QM113" i="10" s="1"/>
  <c r="QN113" i="10" s="1"/>
  <c r="QO113" i="10" s="1"/>
  <c r="QP113" i="10" s="1"/>
  <c r="QQ113" i="10" s="1"/>
  <c r="QR113" i="10" s="1"/>
  <c r="QS113" i="10" s="1"/>
  <c r="QT113" i="10" s="1"/>
  <c r="QU113" i="10" s="1"/>
  <c r="DX113" i="10"/>
  <c r="DY113" i="10" s="1"/>
  <c r="DZ113" i="10" s="1"/>
  <c r="EA113" i="10" s="1"/>
  <c r="EB113" i="10" s="1"/>
  <c r="EC113" i="10" s="1"/>
  <c r="ED113" i="10" s="1"/>
  <c r="EE113" i="10" s="1"/>
  <c r="EF113" i="10" s="1"/>
  <c r="EG113" i="10" s="1"/>
  <c r="EH113" i="10" s="1"/>
  <c r="EI113" i="10" s="1"/>
  <c r="EJ113" i="10" s="1"/>
  <c r="EK113" i="10" s="1"/>
  <c r="EL113" i="10" s="1"/>
  <c r="EM113" i="10" s="1"/>
  <c r="EN113" i="10" s="1"/>
  <c r="EO113" i="10" s="1"/>
  <c r="EP113" i="10" s="1"/>
  <c r="EQ113" i="10" s="1"/>
  <c r="ER113" i="10" s="1"/>
  <c r="ES113" i="10" s="1"/>
  <c r="ET113" i="10" s="1"/>
  <c r="EU113" i="10" s="1"/>
  <c r="EV113" i="10" s="1"/>
  <c r="EW113" i="10" s="1"/>
  <c r="EX113" i="10" s="1"/>
  <c r="EY113" i="10" s="1"/>
  <c r="EZ113" i="10" s="1"/>
  <c r="FA113" i="10" s="1"/>
  <c r="FB113" i="10" s="1"/>
  <c r="FC113" i="10" s="1"/>
  <c r="FD113" i="10" s="1"/>
  <c r="FE113" i="10" s="1"/>
  <c r="FF113" i="10" s="1"/>
  <c r="FG113" i="10" s="1"/>
  <c r="FH113" i="10" s="1"/>
  <c r="FI113" i="10" s="1"/>
  <c r="FJ113" i="10" s="1"/>
  <c r="FK113" i="10" s="1"/>
  <c r="FL113" i="10" s="1"/>
  <c r="FM113" i="10" s="1"/>
  <c r="FN113" i="10" s="1"/>
  <c r="FO113" i="10" s="1"/>
  <c r="FP113" i="10" s="1"/>
  <c r="FQ113" i="10" s="1"/>
  <c r="FR113" i="10" s="1"/>
  <c r="FS113" i="10" s="1"/>
  <c r="FT113" i="10" s="1"/>
  <c r="FU113" i="10" s="1"/>
  <c r="FV113" i="10" s="1"/>
  <c r="FW113" i="10" s="1"/>
  <c r="FX113" i="10" s="1"/>
  <c r="FY113" i="10" s="1"/>
  <c r="FZ113" i="10" s="1"/>
  <c r="GA113" i="10" s="1"/>
  <c r="GB113" i="10" s="1"/>
  <c r="GC113" i="10" s="1"/>
  <c r="GD113" i="10" s="1"/>
  <c r="GE113" i="10" s="1"/>
  <c r="GF113" i="10" s="1"/>
  <c r="GG113" i="10" s="1"/>
  <c r="GH113" i="10" s="1"/>
  <c r="GI113" i="10" s="1"/>
  <c r="GJ113" i="10" s="1"/>
  <c r="GK113" i="10" s="1"/>
  <c r="GL113" i="10" s="1"/>
  <c r="GM113" i="10" s="1"/>
  <c r="GN113" i="10" s="1"/>
  <c r="GO113" i="10" s="1"/>
  <c r="GP113" i="10" s="1"/>
  <c r="GQ113" i="10" s="1"/>
  <c r="GR113" i="10" s="1"/>
  <c r="GS113" i="10" s="1"/>
  <c r="GT113" i="10" s="1"/>
  <c r="GU113" i="10" s="1"/>
  <c r="GV113" i="10" s="1"/>
  <c r="GW113" i="10" s="1"/>
  <c r="GX113" i="10" s="1"/>
  <c r="GY113" i="10" s="1"/>
  <c r="GZ113" i="10" s="1"/>
  <c r="HA113" i="10" s="1"/>
  <c r="HB113" i="10" s="1"/>
  <c r="HC113" i="10" s="1"/>
  <c r="HD113" i="10" s="1"/>
  <c r="HE113" i="10" s="1"/>
  <c r="HF113" i="10" s="1"/>
  <c r="HG113" i="10" s="1"/>
  <c r="HH113" i="10" s="1"/>
  <c r="HI113" i="10" s="1"/>
  <c r="HJ113" i="10" s="1"/>
  <c r="HK113" i="10" s="1"/>
  <c r="HL113" i="10" s="1"/>
  <c r="HM113" i="10" s="1"/>
  <c r="C114" i="10"/>
  <c r="IO113" i="10"/>
  <c r="IP113" i="10" s="1"/>
  <c r="IQ113" i="10" s="1"/>
  <c r="IR113" i="10" s="1"/>
  <c r="IS113" i="10" s="1"/>
  <c r="IT113" i="10" s="1"/>
  <c r="IU113" i="10" s="1"/>
  <c r="IV113" i="10" s="1"/>
  <c r="IW113" i="10" s="1"/>
  <c r="IX113" i="10" s="1"/>
  <c r="IY113" i="10" s="1"/>
  <c r="IZ113" i="10" s="1"/>
  <c r="JA113" i="10" s="1"/>
  <c r="JB113" i="10" s="1"/>
  <c r="JC113" i="10" s="1"/>
  <c r="JD113" i="10" s="1"/>
  <c r="JE113" i="10" s="1"/>
  <c r="JF113" i="10" s="1"/>
  <c r="JG113" i="10" s="1"/>
  <c r="JH113" i="10" s="1"/>
  <c r="JI113" i="10" s="1"/>
  <c r="JJ113" i="10" s="1"/>
  <c r="JK113" i="10" s="1"/>
  <c r="JL113" i="10" s="1"/>
  <c r="JM113" i="10" s="1"/>
  <c r="JN113" i="10" s="1"/>
  <c r="JO113" i="10" s="1"/>
  <c r="JP113" i="10" s="1"/>
  <c r="JQ113" i="10" s="1"/>
  <c r="JR113" i="10" s="1"/>
  <c r="JS113" i="10" s="1"/>
  <c r="JT113" i="10" s="1"/>
  <c r="JU113" i="10" s="1"/>
  <c r="JV113" i="10" s="1"/>
  <c r="JW113" i="10" s="1"/>
  <c r="JX113" i="10" s="1"/>
  <c r="JY113" i="10" s="1"/>
  <c r="JZ113" i="10" s="1"/>
  <c r="KA113" i="10" s="1"/>
  <c r="KB113" i="10" s="1"/>
  <c r="KC113" i="10" s="1"/>
  <c r="KD113" i="10" s="1"/>
  <c r="KE113" i="10" s="1"/>
  <c r="KF113" i="10" s="1"/>
  <c r="KG113" i="10" s="1"/>
  <c r="KH113" i="10" s="1"/>
  <c r="KI113" i="10" s="1"/>
  <c r="KJ113" i="10" s="1"/>
  <c r="KK113" i="10" s="1"/>
  <c r="KL113" i="10" s="1"/>
  <c r="KM113" i="10" s="1"/>
  <c r="KN113" i="10" s="1"/>
  <c r="KO113" i="10" s="1"/>
  <c r="KP113" i="10" s="1"/>
  <c r="KQ113" i="10" s="1"/>
  <c r="KR113" i="10" s="1"/>
  <c r="KS113" i="10" s="1"/>
  <c r="KT113" i="10" s="1"/>
  <c r="KU113" i="10" s="1"/>
  <c r="KV113" i="10" s="1"/>
  <c r="KW113" i="10" s="1"/>
  <c r="KX113" i="10" s="1"/>
  <c r="KY113" i="10" s="1"/>
  <c r="KZ113" i="10" s="1"/>
  <c r="LA113" i="10" s="1"/>
  <c r="LB113" i="10" s="1"/>
  <c r="LC113" i="10" s="1"/>
  <c r="LD113" i="10" s="1"/>
  <c r="LE113" i="10" s="1"/>
  <c r="LF113" i="10" s="1"/>
  <c r="LG113" i="10" s="1"/>
  <c r="LH113" i="10" s="1"/>
  <c r="LI113" i="10" s="1"/>
  <c r="LJ113" i="10" s="1"/>
  <c r="LK113" i="10" s="1"/>
  <c r="LL113" i="10" s="1"/>
  <c r="LM113" i="10" s="1"/>
  <c r="LN113" i="10" s="1"/>
  <c r="LO113" i="10" s="1"/>
  <c r="LP113" i="10" s="1"/>
  <c r="LQ113" i="10" s="1"/>
  <c r="LR113" i="10" s="1"/>
  <c r="LS113" i="10" s="1"/>
  <c r="LT113" i="10" s="1"/>
  <c r="LU113" i="10" s="1"/>
  <c r="LV113" i="10" s="1"/>
  <c r="LW113" i="10" s="1"/>
  <c r="LX113" i="10" s="1"/>
  <c r="LY113" i="10" s="1"/>
  <c r="LZ113" i="10" s="1"/>
  <c r="MA113" i="10" s="1"/>
  <c r="MB113" i="10" s="1"/>
  <c r="MC113" i="10" s="1"/>
  <c r="MD113" i="10" s="1"/>
  <c r="VM19" i="10"/>
  <c r="VI25" i="10"/>
  <c r="VE29" i="10"/>
  <c r="VK23" i="10"/>
  <c r="VG27" i="10"/>
  <c r="NF114" i="10" l="1"/>
  <c r="G114" i="10"/>
  <c r="RW114" i="10"/>
  <c r="DX114" i="10"/>
  <c r="C115" i="10"/>
  <c r="IO114" i="10"/>
  <c r="VF29" i="10"/>
  <c r="VL23" i="10"/>
  <c r="VN19" i="10"/>
  <c r="VH27" i="10"/>
  <c r="VJ25" i="10"/>
  <c r="DY114" i="10" l="1"/>
  <c r="DZ114" i="10" s="1"/>
  <c r="EA114" i="10" s="1"/>
  <c r="EB114" i="10" s="1"/>
  <c r="EC114" i="10" s="1"/>
  <c r="ED114" i="10" s="1"/>
  <c r="EE114" i="10" s="1"/>
  <c r="EF114" i="10" s="1"/>
  <c r="EG114" i="10" s="1"/>
  <c r="EH114" i="10" s="1"/>
  <c r="EI114" i="10" s="1"/>
  <c r="EJ114" i="10" s="1"/>
  <c r="EK114" i="10" s="1"/>
  <c r="EL114" i="10" s="1"/>
  <c r="EM114" i="10" s="1"/>
  <c r="EN114" i="10" s="1"/>
  <c r="EO114" i="10" s="1"/>
  <c r="EP114" i="10" s="1"/>
  <c r="EQ114" i="10" s="1"/>
  <c r="ER114" i="10" s="1"/>
  <c r="ES114" i="10" s="1"/>
  <c r="ET114" i="10" s="1"/>
  <c r="EU114" i="10" s="1"/>
  <c r="EV114" i="10" s="1"/>
  <c r="EW114" i="10" s="1"/>
  <c r="EX114" i="10" s="1"/>
  <c r="EY114" i="10" s="1"/>
  <c r="EZ114" i="10" s="1"/>
  <c r="FA114" i="10" s="1"/>
  <c r="FB114" i="10" s="1"/>
  <c r="FC114" i="10" s="1"/>
  <c r="FD114" i="10" s="1"/>
  <c r="FE114" i="10" s="1"/>
  <c r="FF114" i="10" s="1"/>
  <c r="FG114" i="10" s="1"/>
  <c r="FH114" i="10" s="1"/>
  <c r="FI114" i="10" s="1"/>
  <c r="FJ114" i="10" s="1"/>
  <c r="FK114" i="10" s="1"/>
  <c r="FL114" i="10" s="1"/>
  <c r="FM114" i="10" s="1"/>
  <c r="FN114" i="10" s="1"/>
  <c r="FO114" i="10" s="1"/>
  <c r="FP114" i="10" s="1"/>
  <c r="FQ114" i="10" s="1"/>
  <c r="FR114" i="10" s="1"/>
  <c r="FS114" i="10" s="1"/>
  <c r="RW18" i="10"/>
  <c r="RX114" i="10"/>
  <c r="IP114" i="10"/>
  <c r="H114" i="10"/>
  <c r="G18" i="10"/>
  <c r="C116" i="10"/>
  <c r="NF115" i="10"/>
  <c r="NG115" i="10" s="1"/>
  <c r="NH115" i="10" s="1"/>
  <c r="NI115" i="10" s="1"/>
  <c r="NJ115" i="10" s="1"/>
  <c r="NK115" i="10" s="1"/>
  <c r="NL115" i="10" s="1"/>
  <c r="NM115" i="10" s="1"/>
  <c r="NN115" i="10" s="1"/>
  <c r="NO115" i="10" s="1"/>
  <c r="NP115" i="10" s="1"/>
  <c r="NQ115" i="10" s="1"/>
  <c r="NR115" i="10" s="1"/>
  <c r="NS115" i="10" s="1"/>
  <c r="NT115" i="10" s="1"/>
  <c r="NU115" i="10" s="1"/>
  <c r="NV115" i="10" s="1"/>
  <c r="NW115" i="10" s="1"/>
  <c r="NX115" i="10" s="1"/>
  <c r="NY115" i="10" s="1"/>
  <c r="NZ115" i="10" s="1"/>
  <c r="OA115" i="10" s="1"/>
  <c r="OB115" i="10" s="1"/>
  <c r="OC115" i="10" s="1"/>
  <c r="OD115" i="10" s="1"/>
  <c r="OE115" i="10" s="1"/>
  <c r="OF115" i="10" s="1"/>
  <c r="OG115" i="10" s="1"/>
  <c r="OH115" i="10" s="1"/>
  <c r="OI115" i="10" s="1"/>
  <c r="OJ115" i="10" s="1"/>
  <c r="OK115" i="10" s="1"/>
  <c r="OL115" i="10" s="1"/>
  <c r="OM115" i="10" s="1"/>
  <c r="ON115" i="10" s="1"/>
  <c r="OO115" i="10" s="1"/>
  <c r="OP115" i="10" s="1"/>
  <c r="OQ115" i="10" s="1"/>
  <c r="OR115" i="10" s="1"/>
  <c r="OS115" i="10" s="1"/>
  <c r="OT115" i="10" s="1"/>
  <c r="OU115" i="10" s="1"/>
  <c r="OV115" i="10" s="1"/>
  <c r="OW115" i="10" s="1"/>
  <c r="OX115" i="10" s="1"/>
  <c r="OY115" i="10" s="1"/>
  <c r="OZ115" i="10" s="1"/>
  <c r="PA115" i="10" s="1"/>
  <c r="PB115" i="10" s="1"/>
  <c r="PC115" i="10" s="1"/>
  <c r="PD115" i="10" s="1"/>
  <c r="PE115" i="10" s="1"/>
  <c r="PF115" i="10" s="1"/>
  <c r="PG115" i="10" s="1"/>
  <c r="PH115" i="10" s="1"/>
  <c r="PI115" i="10" s="1"/>
  <c r="PJ115" i="10" s="1"/>
  <c r="PK115" i="10" s="1"/>
  <c r="PL115" i="10" s="1"/>
  <c r="PM115" i="10" s="1"/>
  <c r="PN115" i="10" s="1"/>
  <c r="PO115" i="10" s="1"/>
  <c r="PP115" i="10" s="1"/>
  <c r="PQ115" i="10" s="1"/>
  <c r="PR115" i="10" s="1"/>
  <c r="PS115" i="10" s="1"/>
  <c r="PT115" i="10" s="1"/>
  <c r="PU115" i="10" s="1"/>
  <c r="PV115" i="10" s="1"/>
  <c r="PW115" i="10" s="1"/>
  <c r="PX115" i="10" s="1"/>
  <c r="PY115" i="10" s="1"/>
  <c r="PZ115" i="10" s="1"/>
  <c r="QA115" i="10" s="1"/>
  <c r="QB115" i="10" s="1"/>
  <c r="QC115" i="10" s="1"/>
  <c r="QD115" i="10" s="1"/>
  <c r="QE115" i="10" s="1"/>
  <c r="QF115" i="10" s="1"/>
  <c r="QG115" i="10" s="1"/>
  <c r="QH115" i="10" s="1"/>
  <c r="QI115" i="10" s="1"/>
  <c r="QJ115" i="10" s="1"/>
  <c r="QK115" i="10" s="1"/>
  <c r="QL115" i="10" s="1"/>
  <c r="QM115" i="10" s="1"/>
  <c r="QN115" i="10" s="1"/>
  <c r="QO115" i="10" s="1"/>
  <c r="QP115" i="10" s="1"/>
  <c r="QQ115" i="10" s="1"/>
  <c r="QR115" i="10" s="1"/>
  <c r="QS115" i="10" s="1"/>
  <c r="QT115" i="10" s="1"/>
  <c r="QU115" i="10" s="1"/>
  <c r="QV115" i="10" s="1"/>
  <c r="QW115" i="10" s="1"/>
  <c r="G115" i="10"/>
  <c r="H115" i="10" s="1"/>
  <c r="I115" i="10" s="1"/>
  <c r="J115" i="10" s="1"/>
  <c r="K115" i="10" s="1"/>
  <c r="L115" i="10" s="1"/>
  <c r="M115" i="10" s="1"/>
  <c r="N115" i="10" s="1"/>
  <c r="O115" i="10" s="1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AG115" i="10" s="1"/>
  <c r="AH115" i="10" s="1"/>
  <c r="AI115" i="10" s="1"/>
  <c r="AJ115" i="10" s="1"/>
  <c r="AK115" i="10" s="1"/>
  <c r="AL115" i="10" s="1"/>
  <c r="AM115" i="10" s="1"/>
  <c r="AN115" i="10" s="1"/>
  <c r="AO115" i="10" s="1"/>
  <c r="AP115" i="10" s="1"/>
  <c r="AQ115" i="10" s="1"/>
  <c r="AR115" i="10" s="1"/>
  <c r="AS115" i="10" s="1"/>
  <c r="AT115" i="10" s="1"/>
  <c r="AU115" i="10" s="1"/>
  <c r="AV115" i="10" s="1"/>
  <c r="AW115" i="10" s="1"/>
  <c r="AX115" i="10" s="1"/>
  <c r="AY115" i="10" s="1"/>
  <c r="AZ115" i="10" s="1"/>
  <c r="BA115" i="10" s="1"/>
  <c r="BB115" i="10" s="1"/>
  <c r="BC115" i="10" s="1"/>
  <c r="BD115" i="10" s="1"/>
  <c r="BE115" i="10" s="1"/>
  <c r="BF115" i="10" s="1"/>
  <c r="BG115" i="10" s="1"/>
  <c r="BH115" i="10" s="1"/>
  <c r="BI115" i="10" s="1"/>
  <c r="BJ115" i="10" s="1"/>
  <c r="BK115" i="10" s="1"/>
  <c r="BL115" i="10" s="1"/>
  <c r="BM115" i="10" s="1"/>
  <c r="BN115" i="10" s="1"/>
  <c r="BO115" i="10" s="1"/>
  <c r="BP115" i="10" s="1"/>
  <c r="BQ115" i="10" s="1"/>
  <c r="BR115" i="10" s="1"/>
  <c r="BS115" i="10" s="1"/>
  <c r="BT115" i="10" s="1"/>
  <c r="BU115" i="10" s="1"/>
  <c r="BV115" i="10" s="1"/>
  <c r="BW115" i="10" s="1"/>
  <c r="BX115" i="10" s="1"/>
  <c r="BY115" i="10" s="1"/>
  <c r="BZ115" i="10" s="1"/>
  <c r="CA115" i="10" s="1"/>
  <c r="CB115" i="10" s="1"/>
  <c r="CC115" i="10" s="1"/>
  <c r="CD115" i="10" s="1"/>
  <c r="CE115" i="10" s="1"/>
  <c r="CF115" i="10" s="1"/>
  <c r="CG115" i="10" s="1"/>
  <c r="CH115" i="10" s="1"/>
  <c r="CI115" i="10" s="1"/>
  <c r="CJ115" i="10" s="1"/>
  <c r="CK115" i="10" s="1"/>
  <c r="CL115" i="10" s="1"/>
  <c r="CM115" i="10" s="1"/>
  <c r="CN115" i="10" s="1"/>
  <c r="CO115" i="10" s="1"/>
  <c r="CP115" i="10" s="1"/>
  <c r="CQ115" i="10" s="1"/>
  <c r="CR115" i="10" s="1"/>
  <c r="CS115" i="10" s="1"/>
  <c r="CT115" i="10" s="1"/>
  <c r="CU115" i="10" s="1"/>
  <c r="CV115" i="10" s="1"/>
  <c r="CW115" i="10" s="1"/>
  <c r="CX115" i="10" s="1"/>
  <c r="CY115" i="10" s="1"/>
  <c r="CZ115" i="10" s="1"/>
  <c r="RW115" i="10"/>
  <c r="RX115" i="10" s="1"/>
  <c r="RY115" i="10" s="1"/>
  <c r="RZ115" i="10" s="1"/>
  <c r="SA115" i="10" s="1"/>
  <c r="SB115" i="10" s="1"/>
  <c r="SC115" i="10" s="1"/>
  <c r="SD115" i="10" s="1"/>
  <c r="SE115" i="10" s="1"/>
  <c r="SF115" i="10" s="1"/>
  <c r="SG115" i="10" s="1"/>
  <c r="SH115" i="10" s="1"/>
  <c r="SI115" i="10" s="1"/>
  <c r="SJ115" i="10" s="1"/>
  <c r="SK115" i="10" s="1"/>
  <c r="SL115" i="10" s="1"/>
  <c r="SM115" i="10" s="1"/>
  <c r="SN115" i="10" s="1"/>
  <c r="SO115" i="10" s="1"/>
  <c r="SP115" i="10" s="1"/>
  <c r="SQ115" i="10" s="1"/>
  <c r="SR115" i="10" s="1"/>
  <c r="SS115" i="10" s="1"/>
  <c r="ST115" i="10" s="1"/>
  <c r="SU115" i="10" s="1"/>
  <c r="SV115" i="10" s="1"/>
  <c r="SW115" i="10" s="1"/>
  <c r="SX115" i="10" s="1"/>
  <c r="SY115" i="10" s="1"/>
  <c r="SZ115" i="10" s="1"/>
  <c r="TA115" i="10" s="1"/>
  <c r="TB115" i="10" s="1"/>
  <c r="TC115" i="10" s="1"/>
  <c r="TD115" i="10" s="1"/>
  <c r="TE115" i="10" s="1"/>
  <c r="TF115" i="10" s="1"/>
  <c r="TG115" i="10" s="1"/>
  <c r="TH115" i="10" s="1"/>
  <c r="TI115" i="10" s="1"/>
  <c r="TJ115" i="10" s="1"/>
  <c r="TK115" i="10" s="1"/>
  <c r="TL115" i="10" s="1"/>
  <c r="TM115" i="10" s="1"/>
  <c r="TN115" i="10" s="1"/>
  <c r="TO115" i="10" s="1"/>
  <c r="TP115" i="10" s="1"/>
  <c r="TQ115" i="10" s="1"/>
  <c r="TR115" i="10" s="1"/>
  <c r="TS115" i="10" s="1"/>
  <c r="TT115" i="10" s="1"/>
  <c r="TU115" i="10" s="1"/>
  <c r="TV115" i="10" s="1"/>
  <c r="TW115" i="10" s="1"/>
  <c r="TX115" i="10" s="1"/>
  <c r="TY115" i="10" s="1"/>
  <c r="TZ115" i="10" s="1"/>
  <c r="UA115" i="10" s="1"/>
  <c r="UB115" i="10" s="1"/>
  <c r="UC115" i="10" s="1"/>
  <c r="UD115" i="10" s="1"/>
  <c r="UE115" i="10" s="1"/>
  <c r="UF115" i="10" s="1"/>
  <c r="UG115" i="10" s="1"/>
  <c r="UH115" i="10" s="1"/>
  <c r="UI115" i="10" s="1"/>
  <c r="UJ115" i="10" s="1"/>
  <c r="UK115" i="10" s="1"/>
  <c r="UL115" i="10" s="1"/>
  <c r="UM115" i="10" s="1"/>
  <c r="UN115" i="10" s="1"/>
  <c r="UO115" i="10" s="1"/>
  <c r="UP115" i="10" s="1"/>
  <c r="UQ115" i="10" s="1"/>
  <c r="UR115" i="10" s="1"/>
  <c r="US115" i="10" s="1"/>
  <c r="UT115" i="10" s="1"/>
  <c r="UU115" i="10" s="1"/>
  <c r="UV115" i="10" s="1"/>
  <c r="UW115" i="10" s="1"/>
  <c r="UX115" i="10" s="1"/>
  <c r="UY115" i="10" s="1"/>
  <c r="UZ115" i="10" s="1"/>
  <c r="VA115" i="10" s="1"/>
  <c r="VB115" i="10" s="1"/>
  <c r="VC115" i="10" s="1"/>
  <c r="VD115" i="10" s="1"/>
  <c r="VE115" i="10" s="1"/>
  <c r="VF115" i="10" s="1"/>
  <c r="VG115" i="10" s="1"/>
  <c r="VH115" i="10" s="1"/>
  <c r="VI115" i="10" s="1"/>
  <c r="VJ115" i="10" s="1"/>
  <c r="VK115" i="10" s="1"/>
  <c r="VL115" i="10" s="1"/>
  <c r="VM115" i="10" s="1"/>
  <c r="VN115" i="10" s="1"/>
  <c r="VO115" i="10" s="1"/>
  <c r="VP115" i="10" s="1"/>
  <c r="VQ115" i="10" s="1"/>
  <c r="VR115" i="10" s="1"/>
  <c r="VS115" i="10" s="1"/>
  <c r="VT115" i="10" s="1"/>
  <c r="VU115" i="10" s="1"/>
  <c r="VV115" i="10" s="1"/>
  <c r="VW115" i="10" s="1"/>
  <c r="VX115" i="10" s="1"/>
  <c r="VY115" i="10" s="1"/>
  <c r="VZ115" i="10" s="1"/>
  <c r="WA115" i="10" s="1"/>
  <c r="WB115" i="10" s="1"/>
  <c r="WC115" i="10" s="1"/>
  <c r="WD115" i="10" s="1"/>
  <c r="WE115" i="10" s="1"/>
  <c r="WF115" i="10" s="1"/>
  <c r="WG115" i="10" s="1"/>
  <c r="WH115" i="10" s="1"/>
  <c r="WI115" i="10" s="1"/>
  <c r="WJ115" i="10" s="1"/>
  <c r="WK115" i="10" s="1"/>
  <c r="WL115" i="10" s="1"/>
  <c r="IO115" i="10"/>
  <c r="IP115" i="10" s="1"/>
  <c r="IQ115" i="10" s="1"/>
  <c r="IR115" i="10" s="1"/>
  <c r="IS115" i="10" s="1"/>
  <c r="IT115" i="10" s="1"/>
  <c r="IU115" i="10" s="1"/>
  <c r="IV115" i="10" s="1"/>
  <c r="IW115" i="10" s="1"/>
  <c r="IX115" i="10" s="1"/>
  <c r="IY115" i="10" s="1"/>
  <c r="IZ115" i="10" s="1"/>
  <c r="JA115" i="10" s="1"/>
  <c r="JB115" i="10" s="1"/>
  <c r="JC115" i="10" s="1"/>
  <c r="JD115" i="10" s="1"/>
  <c r="JE115" i="10" s="1"/>
  <c r="JF115" i="10" s="1"/>
  <c r="JG115" i="10" s="1"/>
  <c r="JH115" i="10" s="1"/>
  <c r="JI115" i="10" s="1"/>
  <c r="JJ115" i="10" s="1"/>
  <c r="JK115" i="10" s="1"/>
  <c r="JL115" i="10" s="1"/>
  <c r="JM115" i="10" s="1"/>
  <c r="JN115" i="10" s="1"/>
  <c r="JO115" i="10" s="1"/>
  <c r="JP115" i="10" s="1"/>
  <c r="JQ115" i="10" s="1"/>
  <c r="JR115" i="10" s="1"/>
  <c r="JS115" i="10" s="1"/>
  <c r="JT115" i="10" s="1"/>
  <c r="JU115" i="10" s="1"/>
  <c r="JV115" i="10" s="1"/>
  <c r="JW115" i="10" s="1"/>
  <c r="JX115" i="10" s="1"/>
  <c r="JY115" i="10" s="1"/>
  <c r="JZ115" i="10" s="1"/>
  <c r="KA115" i="10" s="1"/>
  <c r="KB115" i="10" s="1"/>
  <c r="KC115" i="10" s="1"/>
  <c r="KD115" i="10" s="1"/>
  <c r="KE115" i="10" s="1"/>
  <c r="KF115" i="10" s="1"/>
  <c r="KG115" i="10" s="1"/>
  <c r="KH115" i="10" s="1"/>
  <c r="KI115" i="10" s="1"/>
  <c r="KJ115" i="10" s="1"/>
  <c r="KK115" i="10" s="1"/>
  <c r="KL115" i="10" s="1"/>
  <c r="KM115" i="10" s="1"/>
  <c r="KN115" i="10" s="1"/>
  <c r="KO115" i="10" s="1"/>
  <c r="KP115" i="10" s="1"/>
  <c r="KQ115" i="10" s="1"/>
  <c r="KR115" i="10" s="1"/>
  <c r="KS115" i="10" s="1"/>
  <c r="KT115" i="10" s="1"/>
  <c r="KU115" i="10" s="1"/>
  <c r="KV115" i="10" s="1"/>
  <c r="KW115" i="10" s="1"/>
  <c r="KX115" i="10" s="1"/>
  <c r="KY115" i="10" s="1"/>
  <c r="KZ115" i="10" s="1"/>
  <c r="LA115" i="10" s="1"/>
  <c r="LB115" i="10" s="1"/>
  <c r="LC115" i="10" s="1"/>
  <c r="LD115" i="10" s="1"/>
  <c r="LE115" i="10" s="1"/>
  <c r="LF115" i="10" s="1"/>
  <c r="LG115" i="10" s="1"/>
  <c r="LH115" i="10" s="1"/>
  <c r="LI115" i="10" s="1"/>
  <c r="LJ115" i="10" s="1"/>
  <c r="LK115" i="10" s="1"/>
  <c r="LL115" i="10" s="1"/>
  <c r="LM115" i="10" s="1"/>
  <c r="LN115" i="10" s="1"/>
  <c r="LO115" i="10" s="1"/>
  <c r="LP115" i="10" s="1"/>
  <c r="LQ115" i="10" s="1"/>
  <c r="LR115" i="10" s="1"/>
  <c r="LS115" i="10" s="1"/>
  <c r="LT115" i="10" s="1"/>
  <c r="LU115" i="10" s="1"/>
  <c r="LV115" i="10" s="1"/>
  <c r="LW115" i="10" s="1"/>
  <c r="LX115" i="10" s="1"/>
  <c r="LY115" i="10" s="1"/>
  <c r="LZ115" i="10" s="1"/>
  <c r="MA115" i="10" s="1"/>
  <c r="MB115" i="10" s="1"/>
  <c r="MC115" i="10" s="1"/>
  <c r="MD115" i="10" s="1"/>
  <c r="ME115" i="10" s="1"/>
  <c r="MF115" i="10" s="1"/>
  <c r="DX115" i="10"/>
  <c r="DY115" i="10" s="1"/>
  <c r="DZ115" i="10" s="1"/>
  <c r="EA115" i="10" s="1"/>
  <c r="EB115" i="10" s="1"/>
  <c r="EC115" i="10" s="1"/>
  <c r="ED115" i="10" s="1"/>
  <c r="EE115" i="10" s="1"/>
  <c r="EF115" i="10" s="1"/>
  <c r="EG115" i="10" s="1"/>
  <c r="EH115" i="10" s="1"/>
  <c r="EI115" i="10" s="1"/>
  <c r="EJ115" i="10" s="1"/>
  <c r="EK115" i="10" s="1"/>
  <c r="EL115" i="10" s="1"/>
  <c r="EM115" i="10" s="1"/>
  <c r="EN115" i="10" s="1"/>
  <c r="EO115" i="10" s="1"/>
  <c r="EP115" i="10" s="1"/>
  <c r="EQ115" i="10" s="1"/>
  <c r="ER115" i="10" s="1"/>
  <c r="ES115" i="10" s="1"/>
  <c r="ET115" i="10" s="1"/>
  <c r="EU115" i="10" s="1"/>
  <c r="EV115" i="10" s="1"/>
  <c r="EW115" i="10" s="1"/>
  <c r="EX115" i="10" s="1"/>
  <c r="EY115" i="10" s="1"/>
  <c r="EZ115" i="10" s="1"/>
  <c r="FA115" i="10" s="1"/>
  <c r="FB115" i="10" s="1"/>
  <c r="FC115" i="10" s="1"/>
  <c r="FD115" i="10" s="1"/>
  <c r="FE115" i="10" s="1"/>
  <c r="FF115" i="10" s="1"/>
  <c r="FG115" i="10" s="1"/>
  <c r="FH115" i="10" s="1"/>
  <c r="FI115" i="10" s="1"/>
  <c r="FJ115" i="10" s="1"/>
  <c r="FK115" i="10" s="1"/>
  <c r="FL115" i="10" s="1"/>
  <c r="FM115" i="10" s="1"/>
  <c r="FN115" i="10" s="1"/>
  <c r="FO115" i="10" s="1"/>
  <c r="FP115" i="10" s="1"/>
  <c r="FQ115" i="10" s="1"/>
  <c r="FR115" i="10" s="1"/>
  <c r="FS115" i="10" s="1"/>
  <c r="FT115" i="10" s="1"/>
  <c r="FU115" i="10" s="1"/>
  <c r="FV115" i="10" s="1"/>
  <c r="FW115" i="10" s="1"/>
  <c r="FX115" i="10" s="1"/>
  <c r="FY115" i="10" s="1"/>
  <c r="FZ115" i="10" s="1"/>
  <c r="GA115" i="10" s="1"/>
  <c r="GB115" i="10" s="1"/>
  <c r="GC115" i="10" s="1"/>
  <c r="GD115" i="10" s="1"/>
  <c r="GE115" i="10" s="1"/>
  <c r="GF115" i="10" s="1"/>
  <c r="GG115" i="10" s="1"/>
  <c r="GH115" i="10" s="1"/>
  <c r="GI115" i="10" s="1"/>
  <c r="GJ115" i="10" s="1"/>
  <c r="GK115" i="10" s="1"/>
  <c r="GL115" i="10" s="1"/>
  <c r="GM115" i="10" s="1"/>
  <c r="GN115" i="10" s="1"/>
  <c r="GO115" i="10" s="1"/>
  <c r="GP115" i="10" s="1"/>
  <c r="GQ115" i="10" s="1"/>
  <c r="GR115" i="10" s="1"/>
  <c r="GS115" i="10" s="1"/>
  <c r="GT115" i="10" s="1"/>
  <c r="GU115" i="10" s="1"/>
  <c r="GV115" i="10" s="1"/>
  <c r="GW115" i="10" s="1"/>
  <c r="GX115" i="10" s="1"/>
  <c r="GY115" i="10" s="1"/>
  <c r="GZ115" i="10" s="1"/>
  <c r="HA115" i="10" s="1"/>
  <c r="HB115" i="10" s="1"/>
  <c r="HC115" i="10" s="1"/>
  <c r="HD115" i="10" s="1"/>
  <c r="HE115" i="10" s="1"/>
  <c r="HF115" i="10" s="1"/>
  <c r="HG115" i="10" s="1"/>
  <c r="HH115" i="10" s="1"/>
  <c r="HI115" i="10" s="1"/>
  <c r="HJ115" i="10" s="1"/>
  <c r="HK115" i="10" s="1"/>
  <c r="HL115" i="10" s="1"/>
  <c r="HM115" i="10" s="1"/>
  <c r="HN115" i="10" s="1"/>
  <c r="HO115" i="10" s="1"/>
  <c r="NG114" i="10"/>
  <c r="VK25" i="10"/>
  <c r="VI27" i="10"/>
  <c r="VO19" i="10"/>
  <c r="VG29" i="10"/>
  <c r="VM23" i="10"/>
  <c r="RX18" i="10" l="1"/>
  <c r="RY114" i="10"/>
  <c r="NH114" i="10"/>
  <c r="I114" i="10"/>
  <c r="H18" i="10"/>
  <c r="IQ114" i="10"/>
  <c r="FT114" i="10"/>
  <c r="G116" i="10"/>
  <c r="H116" i="10" s="1"/>
  <c r="I116" i="10" s="1"/>
  <c r="J116" i="10" s="1"/>
  <c r="K116" i="10" s="1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AG116" i="10" s="1"/>
  <c r="AH116" i="10" s="1"/>
  <c r="AI116" i="10" s="1"/>
  <c r="AJ116" i="10" s="1"/>
  <c r="AK116" i="10" s="1"/>
  <c r="AL116" i="10" s="1"/>
  <c r="AM116" i="10" s="1"/>
  <c r="AN116" i="10" s="1"/>
  <c r="AO116" i="10" s="1"/>
  <c r="AP116" i="10" s="1"/>
  <c r="AQ116" i="10" s="1"/>
  <c r="AR116" i="10" s="1"/>
  <c r="AS116" i="10" s="1"/>
  <c r="AT116" i="10" s="1"/>
  <c r="AU116" i="10" s="1"/>
  <c r="AV116" i="10" s="1"/>
  <c r="AW116" i="10" s="1"/>
  <c r="AX116" i="10" s="1"/>
  <c r="AY116" i="10" s="1"/>
  <c r="AZ116" i="10" s="1"/>
  <c r="BA116" i="10" s="1"/>
  <c r="BB116" i="10" s="1"/>
  <c r="BC116" i="10" s="1"/>
  <c r="BD116" i="10" s="1"/>
  <c r="BE116" i="10" s="1"/>
  <c r="BF116" i="10" s="1"/>
  <c r="BG116" i="10" s="1"/>
  <c r="BH116" i="10" s="1"/>
  <c r="BI116" i="10" s="1"/>
  <c r="BJ116" i="10" s="1"/>
  <c r="BK116" i="10" s="1"/>
  <c r="BL116" i="10" s="1"/>
  <c r="BM116" i="10" s="1"/>
  <c r="BN116" i="10" s="1"/>
  <c r="BO116" i="10" s="1"/>
  <c r="BP116" i="10" s="1"/>
  <c r="BQ116" i="10" s="1"/>
  <c r="BR116" i="10" s="1"/>
  <c r="BS116" i="10" s="1"/>
  <c r="BT116" i="10" s="1"/>
  <c r="BU116" i="10" s="1"/>
  <c r="BV116" i="10" s="1"/>
  <c r="BW116" i="10" s="1"/>
  <c r="BX116" i="10" s="1"/>
  <c r="BY116" i="10" s="1"/>
  <c r="BZ116" i="10" s="1"/>
  <c r="CA116" i="10" s="1"/>
  <c r="CB116" i="10" s="1"/>
  <c r="CC116" i="10" s="1"/>
  <c r="CD116" i="10" s="1"/>
  <c r="CE116" i="10" s="1"/>
  <c r="CF116" i="10" s="1"/>
  <c r="CG116" i="10" s="1"/>
  <c r="CH116" i="10" s="1"/>
  <c r="CI116" i="10" s="1"/>
  <c r="CJ116" i="10" s="1"/>
  <c r="CK116" i="10" s="1"/>
  <c r="CL116" i="10" s="1"/>
  <c r="CM116" i="10" s="1"/>
  <c r="CN116" i="10" s="1"/>
  <c r="CO116" i="10" s="1"/>
  <c r="CP116" i="10" s="1"/>
  <c r="CQ116" i="10" s="1"/>
  <c r="CR116" i="10" s="1"/>
  <c r="CS116" i="10" s="1"/>
  <c r="CT116" i="10" s="1"/>
  <c r="CU116" i="10" s="1"/>
  <c r="CV116" i="10" s="1"/>
  <c r="CW116" i="10" s="1"/>
  <c r="CX116" i="10" s="1"/>
  <c r="CY116" i="10" s="1"/>
  <c r="CZ116" i="10" s="1"/>
  <c r="DA116" i="10" s="1"/>
  <c r="RW116" i="10"/>
  <c r="RX116" i="10" s="1"/>
  <c r="RY116" i="10" s="1"/>
  <c r="RZ116" i="10" s="1"/>
  <c r="SA116" i="10" s="1"/>
  <c r="SB116" i="10" s="1"/>
  <c r="SC116" i="10" s="1"/>
  <c r="SD116" i="10" s="1"/>
  <c r="SE116" i="10" s="1"/>
  <c r="SF116" i="10" s="1"/>
  <c r="SG116" i="10" s="1"/>
  <c r="SH116" i="10" s="1"/>
  <c r="SI116" i="10" s="1"/>
  <c r="SJ116" i="10" s="1"/>
  <c r="SK116" i="10" s="1"/>
  <c r="SL116" i="10" s="1"/>
  <c r="SM116" i="10" s="1"/>
  <c r="SN116" i="10" s="1"/>
  <c r="SO116" i="10" s="1"/>
  <c r="SP116" i="10" s="1"/>
  <c r="SQ116" i="10" s="1"/>
  <c r="SR116" i="10" s="1"/>
  <c r="SS116" i="10" s="1"/>
  <c r="ST116" i="10" s="1"/>
  <c r="SU116" i="10" s="1"/>
  <c r="SV116" i="10" s="1"/>
  <c r="SW116" i="10" s="1"/>
  <c r="SX116" i="10" s="1"/>
  <c r="SY116" i="10" s="1"/>
  <c r="SZ116" i="10" s="1"/>
  <c r="TA116" i="10" s="1"/>
  <c r="TB116" i="10" s="1"/>
  <c r="TC116" i="10" s="1"/>
  <c r="TD116" i="10" s="1"/>
  <c r="TE116" i="10" s="1"/>
  <c r="TF116" i="10" s="1"/>
  <c r="TG116" i="10" s="1"/>
  <c r="TH116" i="10" s="1"/>
  <c r="TI116" i="10" s="1"/>
  <c r="TJ116" i="10" s="1"/>
  <c r="TK116" i="10" s="1"/>
  <c r="TL116" i="10" s="1"/>
  <c r="TM116" i="10" s="1"/>
  <c r="TN116" i="10" s="1"/>
  <c r="TO116" i="10" s="1"/>
  <c r="TP116" i="10" s="1"/>
  <c r="TQ116" i="10" s="1"/>
  <c r="TR116" i="10" s="1"/>
  <c r="TS116" i="10" s="1"/>
  <c r="TT116" i="10" s="1"/>
  <c r="TU116" i="10" s="1"/>
  <c r="TV116" i="10" s="1"/>
  <c r="TW116" i="10" s="1"/>
  <c r="TX116" i="10" s="1"/>
  <c r="TY116" i="10" s="1"/>
  <c r="TZ116" i="10" s="1"/>
  <c r="UA116" i="10" s="1"/>
  <c r="UB116" i="10" s="1"/>
  <c r="UC116" i="10" s="1"/>
  <c r="UD116" i="10" s="1"/>
  <c r="UE116" i="10" s="1"/>
  <c r="UF116" i="10" s="1"/>
  <c r="UG116" i="10" s="1"/>
  <c r="UH116" i="10" s="1"/>
  <c r="UI116" i="10" s="1"/>
  <c r="UJ116" i="10" s="1"/>
  <c r="UK116" i="10" s="1"/>
  <c r="UL116" i="10" s="1"/>
  <c r="UM116" i="10" s="1"/>
  <c r="UN116" i="10" s="1"/>
  <c r="UO116" i="10" s="1"/>
  <c r="UP116" i="10" s="1"/>
  <c r="UQ116" i="10" s="1"/>
  <c r="UR116" i="10" s="1"/>
  <c r="US116" i="10" s="1"/>
  <c r="UT116" i="10" s="1"/>
  <c r="UU116" i="10" s="1"/>
  <c r="UV116" i="10" s="1"/>
  <c r="UW116" i="10" s="1"/>
  <c r="UX116" i="10" s="1"/>
  <c r="UY116" i="10" s="1"/>
  <c r="UZ116" i="10" s="1"/>
  <c r="VA116" i="10" s="1"/>
  <c r="VB116" i="10" s="1"/>
  <c r="VC116" i="10" s="1"/>
  <c r="VD116" i="10" s="1"/>
  <c r="VE116" i="10" s="1"/>
  <c r="VF116" i="10" s="1"/>
  <c r="VG116" i="10" s="1"/>
  <c r="VH116" i="10" s="1"/>
  <c r="VI116" i="10" s="1"/>
  <c r="VJ116" i="10" s="1"/>
  <c r="VK116" i="10" s="1"/>
  <c r="VL116" i="10" s="1"/>
  <c r="VM116" i="10" s="1"/>
  <c r="VN116" i="10" s="1"/>
  <c r="VO116" i="10" s="1"/>
  <c r="VP116" i="10" s="1"/>
  <c r="VQ116" i="10" s="1"/>
  <c r="VR116" i="10" s="1"/>
  <c r="VS116" i="10" s="1"/>
  <c r="VT116" i="10" s="1"/>
  <c r="VU116" i="10" s="1"/>
  <c r="VV116" i="10" s="1"/>
  <c r="VW116" i="10" s="1"/>
  <c r="VX116" i="10" s="1"/>
  <c r="VY116" i="10" s="1"/>
  <c r="VZ116" i="10" s="1"/>
  <c r="WA116" i="10" s="1"/>
  <c r="WB116" i="10" s="1"/>
  <c r="WC116" i="10" s="1"/>
  <c r="WD116" i="10" s="1"/>
  <c r="WE116" i="10" s="1"/>
  <c r="WF116" i="10" s="1"/>
  <c r="WG116" i="10" s="1"/>
  <c r="WH116" i="10" s="1"/>
  <c r="WI116" i="10" s="1"/>
  <c r="WJ116" i="10" s="1"/>
  <c r="WK116" i="10" s="1"/>
  <c r="WL116" i="10" s="1"/>
  <c r="NF116" i="10"/>
  <c r="NG116" i="10" s="1"/>
  <c r="NH116" i="10" s="1"/>
  <c r="NI116" i="10" s="1"/>
  <c r="NJ116" i="10" s="1"/>
  <c r="NK116" i="10" s="1"/>
  <c r="NL116" i="10" s="1"/>
  <c r="NM116" i="10" s="1"/>
  <c r="NN116" i="10" s="1"/>
  <c r="NO116" i="10" s="1"/>
  <c r="NP116" i="10" s="1"/>
  <c r="NQ116" i="10" s="1"/>
  <c r="NR116" i="10" s="1"/>
  <c r="NS116" i="10" s="1"/>
  <c r="NT116" i="10" s="1"/>
  <c r="NU116" i="10" s="1"/>
  <c r="NV116" i="10" s="1"/>
  <c r="NW116" i="10" s="1"/>
  <c r="NX116" i="10" s="1"/>
  <c r="NY116" i="10" s="1"/>
  <c r="NZ116" i="10" s="1"/>
  <c r="OA116" i="10" s="1"/>
  <c r="OB116" i="10" s="1"/>
  <c r="OC116" i="10" s="1"/>
  <c r="OD116" i="10" s="1"/>
  <c r="OE116" i="10" s="1"/>
  <c r="OF116" i="10" s="1"/>
  <c r="OG116" i="10" s="1"/>
  <c r="OH116" i="10" s="1"/>
  <c r="OI116" i="10" s="1"/>
  <c r="OJ116" i="10" s="1"/>
  <c r="OK116" i="10" s="1"/>
  <c r="OL116" i="10" s="1"/>
  <c r="OM116" i="10" s="1"/>
  <c r="ON116" i="10" s="1"/>
  <c r="OO116" i="10" s="1"/>
  <c r="OP116" i="10" s="1"/>
  <c r="OQ116" i="10" s="1"/>
  <c r="OR116" i="10" s="1"/>
  <c r="OS116" i="10" s="1"/>
  <c r="OT116" i="10" s="1"/>
  <c r="OU116" i="10" s="1"/>
  <c r="OV116" i="10" s="1"/>
  <c r="OW116" i="10" s="1"/>
  <c r="OX116" i="10" s="1"/>
  <c r="OY116" i="10" s="1"/>
  <c r="OZ116" i="10" s="1"/>
  <c r="PA116" i="10" s="1"/>
  <c r="PB116" i="10" s="1"/>
  <c r="PC116" i="10" s="1"/>
  <c r="PD116" i="10" s="1"/>
  <c r="PE116" i="10" s="1"/>
  <c r="PF116" i="10" s="1"/>
  <c r="PG116" i="10" s="1"/>
  <c r="PH116" i="10" s="1"/>
  <c r="PI116" i="10" s="1"/>
  <c r="PJ116" i="10" s="1"/>
  <c r="PK116" i="10" s="1"/>
  <c r="PL116" i="10" s="1"/>
  <c r="PM116" i="10" s="1"/>
  <c r="PN116" i="10" s="1"/>
  <c r="PO116" i="10" s="1"/>
  <c r="PP116" i="10" s="1"/>
  <c r="PQ116" i="10" s="1"/>
  <c r="PR116" i="10" s="1"/>
  <c r="PS116" i="10" s="1"/>
  <c r="PT116" i="10" s="1"/>
  <c r="PU116" i="10" s="1"/>
  <c r="PV116" i="10" s="1"/>
  <c r="PW116" i="10" s="1"/>
  <c r="PX116" i="10" s="1"/>
  <c r="PY116" i="10" s="1"/>
  <c r="PZ116" i="10" s="1"/>
  <c r="QA116" i="10" s="1"/>
  <c r="QB116" i="10" s="1"/>
  <c r="QC116" i="10" s="1"/>
  <c r="QD116" i="10" s="1"/>
  <c r="QE116" i="10" s="1"/>
  <c r="QF116" i="10" s="1"/>
  <c r="QG116" i="10" s="1"/>
  <c r="QH116" i="10" s="1"/>
  <c r="QI116" i="10" s="1"/>
  <c r="QJ116" i="10" s="1"/>
  <c r="QK116" i="10" s="1"/>
  <c r="QL116" i="10" s="1"/>
  <c r="QM116" i="10" s="1"/>
  <c r="QN116" i="10" s="1"/>
  <c r="QO116" i="10" s="1"/>
  <c r="QP116" i="10" s="1"/>
  <c r="QQ116" i="10" s="1"/>
  <c r="QR116" i="10" s="1"/>
  <c r="QS116" i="10" s="1"/>
  <c r="QT116" i="10" s="1"/>
  <c r="QU116" i="10" s="1"/>
  <c r="QV116" i="10" s="1"/>
  <c r="QW116" i="10" s="1"/>
  <c r="QX116" i="10" s="1"/>
  <c r="DX116" i="10"/>
  <c r="DY116" i="10" s="1"/>
  <c r="DZ116" i="10" s="1"/>
  <c r="EA116" i="10" s="1"/>
  <c r="EB116" i="10" s="1"/>
  <c r="EC116" i="10" s="1"/>
  <c r="ED116" i="10" s="1"/>
  <c r="EE116" i="10" s="1"/>
  <c r="EF116" i="10" s="1"/>
  <c r="EG116" i="10" s="1"/>
  <c r="EH116" i="10" s="1"/>
  <c r="EI116" i="10" s="1"/>
  <c r="EJ116" i="10" s="1"/>
  <c r="EK116" i="10" s="1"/>
  <c r="EL116" i="10" s="1"/>
  <c r="EM116" i="10" s="1"/>
  <c r="EN116" i="10" s="1"/>
  <c r="EO116" i="10" s="1"/>
  <c r="EP116" i="10" s="1"/>
  <c r="EQ116" i="10" s="1"/>
  <c r="ER116" i="10" s="1"/>
  <c r="ES116" i="10" s="1"/>
  <c r="ET116" i="10" s="1"/>
  <c r="EU116" i="10" s="1"/>
  <c r="EV116" i="10" s="1"/>
  <c r="EW116" i="10" s="1"/>
  <c r="EX116" i="10" s="1"/>
  <c r="EY116" i="10" s="1"/>
  <c r="EZ116" i="10" s="1"/>
  <c r="FA116" i="10" s="1"/>
  <c r="FB116" i="10" s="1"/>
  <c r="FC116" i="10" s="1"/>
  <c r="FD116" i="10" s="1"/>
  <c r="FE116" i="10" s="1"/>
  <c r="FF116" i="10" s="1"/>
  <c r="FG116" i="10" s="1"/>
  <c r="FH116" i="10" s="1"/>
  <c r="FI116" i="10" s="1"/>
  <c r="FJ116" i="10" s="1"/>
  <c r="FK116" i="10" s="1"/>
  <c r="FL116" i="10" s="1"/>
  <c r="FM116" i="10" s="1"/>
  <c r="FN116" i="10" s="1"/>
  <c r="FO116" i="10" s="1"/>
  <c r="FP116" i="10" s="1"/>
  <c r="FQ116" i="10" s="1"/>
  <c r="FR116" i="10" s="1"/>
  <c r="FS116" i="10" s="1"/>
  <c r="FT116" i="10" s="1"/>
  <c r="FU116" i="10" s="1"/>
  <c r="FV116" i="10" s="1"/>
  <c r="FW116" i="10" s="1"/>
  <c r="FX116" i="10" s="1"/>
  <c r="FY116" i="10" s="1"/>
  <c r="FZ116" i="10" s="1"/>
  <c r="GA116" i="10" s="1"/>
  <c r="GB116" i="10" s="1"/>
  <c r="GC116" i="10" s="1"/>
  <c r="GD116" i="10" s="1"/>
  <c r="GE116" i="10" s="1"/>
  <c r="GF116" i="10" s="1"/>
  <c r="GG116" i="10" s="1"/>
  <c r="GH116" i="10" s="1"/>
  <c r="GI116" i="10" s="1"/>
  <c r="GJ116" i="10" s="1"/>
  <c r="GK116" i="10" s="1"/>
  <c r="GL116" i="10" s="1"/>
  <c r="GM116" i="10" s="1"/>
  <c r="GN116" i="10" s="1"/>
  <c r="GO116" i="10" s="1"/>
  <c r="GP116" i="10" s="1"/>
  <c r="GQ116" i="10" s="1"/>
  <c r="GR116" i="10" s="1"/>
  <c r="GS116" i="10" s="1"/>
  <c r="GT116" i="10" s="1"/>
  <c r="GU116" i="10" s="1"/>
  <c r="GV116" i="10" s="1"/>
  <c r="GW116" i="10" s="1"/>
  <c r="GX116" i="10" s="1"/>
  <c r="GY116" i="10" s="1"/>
  <c r="GZ116" i="10" s="1"/>
  <c r="HA116" i="10" s="1"/>
  <c r="HB116" i="10" s="1"/>
  <c r="HC116" i="10" s="1"/>
  <c r="HD116" i="10" s="1"/>
  <c r="HE116" i="10" s="1"/>
  <c r="HF116" i="10" s="1"/>
  <c r="HG116" i="10" s="1"/>
  <c r="HH116" i="10" s="1"/>
  <c r="HI116" i="10" s="1"/>
  <c r="HJ116" i="10" s="1"/>
  <c r="HK116" i="10" s="1"/>
  <c r="HL116" i="10" s="1"/>
  <c r="HM116" i="10" s="1"/>
  <c r="HN116" i="10" s="1"/>
  <c r="HO116" i="10" s="1"/>
  <c r="HP116" i="10" s="1"/>
  <c r="C117" i="10"/>
  <c r="IO116" i="10"/>
  <c r="IP116" i="10" s="1"/>
  <c r="IQ116" i="10" s="1"/>
  <c r="IR116" i="10" s="1"/>
  <c r="IS116" i="10" s="1"/>
  <c r="IT116" i="10" s="1"/>
  <c r="IU116" i="10" s="1"/>
  <c r="IV116" i="10" s="1"/>
  <c r="IW116" i="10" s="1"/>
  <c r="IX116" i="10" s="1"/>
  <c r="IY116" i="10" s="1"/>
  <c r="IZ116" i="10" s="1"/>
  <c r="JA116" i="10" s="1"/>
  <c r="JB116" i="10" s="1"/>
  <c r="JC116" i="10" s="1"/>
  <c r="JD116" i="10" s="1"/>
  <c r="JE116" i="10" s="1"/>
  <c r="JF116" i="10" s="1"/>
  <c r="JG116" i="10" s="1"/>
  <c r="JH116" i="10" s="1"/>
  <c r="JI116" i="10" s="1"/>
  <c r="JJ116" i="10" s="1"/>
  <c r="JK116" i="10" s="1"/>
  <c r="JL116" i="10" s="1"/>
  <c r="JM116" i="10" s="1"/>
  <c r="JN116" i="10" s="1"/>
  <c r="JO116" i="10" s="1"/>
  <c r="JP116" i="10" s="1"/>
  <c r="JQ116" i="10" s="1"/>
  <c r="JR116" i="10" s="1"/>
  <c r="JS116" i="10" s="1"/>
  <c r="JT116" i="10" s="1"/>
  <c r="JU116" i="10" s="1"/>
  <c r="JV116" i="10" s="1"/>
  <c r="JW116" i="10" s="1"/>
  <c r="JX116" i="10" s="1"/>
  <c r="JY116" i="10" s="1"/>
  <c r="JZ116" i="10" s="1"/>
  <c r="KA116" i="10" s="1"/>
  <c r="KB116" i="10" s="1"/>
  <c r="KC116" i="10" s="1"/>
  <c r="KD116" i="10" s="1"/>
  <c r="KE116" i="10" s="1"/>
  <c r="KF116" i="10" s="1"/>
  <c r="KG116" i="10" s="1"/>
  <c r="KH116" i="10" s="1"/>
  <c r="KI116" i="10" s="1"/>
  <c r="KJ116" i="10" s="1"/>
  <c r="KK116" i="10" s="1"/>
  <c r="KL116" i="10" s="1"/>
  <c r="KM116" i="10" s="1"/>
  <c r="KN116" i="10" s="1"/>
  <c r="KO116" i="10" s="1"/>
  <c r="KP116" i="10" s="1"/>
  <c r="KQ116" i="10" s="1"/>
  <c r="KR116" i="10" s="1"/>
  <c r="KS116" i="10" s="1"/>
  <c r="KT116" i="10" s="1"/>
  <c r="KU116" i="10" s="1"/>
  <c r="KV116" i="10" s="1"/>
  <c r="KW116" i="10" s="1"/>
  <c r="KX116" i="10" s="1"/>
  <c r="KY116" i="10" s="1"/>
  <c r="KZ116" i="10" s="1"/>
  <c r="LA116" i="10" s="1"/>
  <c r="LB116" i="10" s="1"/>
  <c r="LC116" i="10" s="1"/>
  <c r="LD116" i="10" s="1"/>
  <c r="LE116" i="10" s="1"/>
  <c r="LF116" i="10" s="1"/>
  <c r="LG116" i="10" s="1"/>
  <c r="LH116" i="10" s="1"/>
  <c r="LI116" i="10" s="1"/>
  <c r="LJ116" i="10" s="1"/>
  <c r="LK116" i="10" s="1"/>
  <c r="LL116" i="10" s="1"/>
  <c r="LM116" i="10" s="1"/>
  <c r="LN116" i="10" s="1"/>
  <c r="LO116" i="10" s="1"/>
  <c r="LP116" i="10" s="1"/>
  <c r="LQ116" i="10" s="1"/>
  <c r="LR116" i="10" s="1"/>
  <c r="LS116" i="10" s="1"/>
  <c r="LT116" i="10" s="1"/>
  <c r="LU116" i="10" s="1"/>
  <c r="LV116" i="10" s="1"/>
  <c r="LW116" i="10" s="1"/>
  <c r="LX116" i="10" s="1"/>
  <c r="LY116" i="10" s="1"/>
  <c r="LZ116" i="10" s="1"/>
  <c r="MA116" i="10" s="1"/>
  <c r="MB116" i="10" s="1"/>
  <c r="MC116" i="10" s="1"/>
  <c r="MD116" i="10" s="1"/>
  <c r="ME116" i="10" s="1"/>
  <c r="MF116" i="10" s="1"/>
  <c r="MG116" i="10" s="1"/>
  <c r="VH29" i="10"/>
  <c r="VP19" i="10"/>
  <c r="VN23" i="10"/>
  <c r="VJ27" i="10"/>
  <c r="VL25" i="10"/>
  <c r="NI114" i="10" l="1"/>
  <c r="DX117" i="10"/>
  <c r="DY117" i="10" s="1"/>
  <c r="DZ117" i="10" s="1"/>
  <c r="EA117" i="10" s="1"/>
  <c r="EB117" i="10" s="1"/>
  <c r="EC117" i="10" s="1"/>
  <c r="ED117" i="10" s="1"/>
  <c r="EE117" i="10" s="1"/>
  <c r="EF117" i="10" s="1"/>
  <c r="EG117" i="10" s="1"/>
  <c r="EH117" i="10" s="1"/>
  <c r="EI117" i="10" s="1"/>
  <c r="EJ117" i="10" s="1"/>
  <c r="EK117" i="10" s="1"/>
  <c r="EL117" i="10" s="1"/>
  <c r="EM117" i="10" s="1"/>
  <c r="EN117" i="10" s="1"/>
  <c r="EO117" i="10" s="1"/>
  <c r="EP117" i="10" s="1"/>
  <c r="EQ117" i="10" s="1"/>
  <c r="ER117" i="10" s="1"/>
  <c r="ES117" i="10" s="1"/>
  <c r="ET117" i="10" s="1"/>
  <c r="EU117" i="10" s="1"/>
  <c r="EV117" i="10" s="1"/>
  <c r="EW117" i="10" s="1"/>
  <c r="EX117" i="10" s="1"/>
  <c r="EY117" i="10" s="1"/>
  <c r="EZ117" i="10" s="1"/>
  <c r="FA117" i="10" s="1"/>
  <c r="FB117" i="10" s="1"/>
  <c r="FC117" i="10" s="1"/>
  <c r="FD117" i="10" s="1"/>
  <c r="FE117" i="10" s="1"/>
  <c r="FF117" i="10" s="1"/>
  <c r="FG117" i="10" s="1"/>
  <c r="FH117" i="10" s="1"/>
  <c r="FI117" i="10" s="1"/>
  <c r="FJ117" i="10" s="1"/>
  <c r="FK117" i="10" s="1"/>
  <c r="FL117" i="10" s="1"/>
  <c r="FM117" i="10" s="1"/>
  <c r="FN117" i="10" s="1"/>
  <c r="FO117" i="10" s="1"/>
  <c r="FP117" i="10" s="1"/>
  <c r="FQ117" i="10" s="1"/>
  <c r="FR117" i="10" s="1"/>
  <c r="FS117" i="10" s="1"/>
  <c r="FT117" i="10" s="1"/>
  <c r="FU117" i="10" s="1"/>
  <c r="FV117" i="10" s="1"/>
  <c r="FW117" i="10" s="1"/>
  <c r="FX117" i="10" s="1"/>
  <c r="FY117" i="10" s="1"/>
  <c r="FZ117" i="10" s="1"/>
  <c r="GA117" i="10" s="1"/>
  <c r="GB117" i="10" s="1"/>
  <c r="GC117" i="10" s="1"/>
  <c r="GD117" i="10" s="1"/>
  <c r="GE117" i="10" s="1"/>
  <c r="GF117" i="10" s="1"/>
  <c r="GG117" i="10" s="1"/>
  <c r="GH117" i="10" s="1"/>
  <c r="GI117" i="10" s="1"/>
  <c r="GJ117" i="10" s="1"/>
  <c r="GK117" i="10" s="1"/>
  <c r="GL117" i="10" s="1"/>
  <c r="GM117" i="10" s="1"/>
  <c r="GN117" i="10" s="1"/>
  <c r="GO117" i="10" s="1"/>
  <c r="GP117" i="10" s="1"/>
  <c r="GQ117" i="10" s="1"/>
  <c r="GR117" i="10" s="1"/>
  <c r="GS117" i="10" s="1"/>
  <c r="GT117" i="10" s="1"/>
  <c r="GU117" i="10" s="1"/>
  <c r="GV117" i="10" s="1"/>
  <c r="GW117" i="10" s="1"/>
  <c r="GX117" i="10" s="1"/>
  <c r="GY117" i="10" s="1"/>
  <c r="GZ117" i="10" s="1"/>
  <c r="HA117" i="10" s="1"/>
  <c r="HB117" i="10" s="1"/>
  <c r="HC117" i="10" s="1"/>
  <c r="HD117" i="10" s="1"/>
  <c r="HE117" i="10" s="1"/>
  <c r="HF117" i="10" s="1"/>
  <c r="HG117" i="10" s="1"/>
  <c r="HH117" i="10" s="1"/>
  <c r="HI117" i="10" s="1"/>
  <c r="HJ117" i="10" s="1"/>
  <c r="HK117" i="10" s="1"/>
  <c r="HL117" i="10" s="1"/>
  <c r="HM117" i="10" s="1"/>
  <c r="HN117" i="10" s="1"/>
  <c r="HO117" i="10" s="1"/>
  <c r="HP117" i="10" s="1"/>
  <c r="HQ117" i="10" s="1"/>
  <c r="C118" i="10"/>
  <c r="IO117" i="10"/>
  <c r="IP117" i="10" s="1"/>
  <c r="IQ117" i="10" s="1"/>
  <c r="IR117" i="10" s="1"/>
  <c r="IS117" i="10" s="1"/>
  <c r="IT117" i="10" s="1"/>
  <c r="IU117" i="10" s="1"/>
  <c r="IV117" i="10" s="1"/>
  <c r="IW117" i="10" s="1"/>
  <c r="IX117" i="10" s="1"/>
  <c r="IY117" i="10" s="1"/>
  <c r="IZ117" i="10" s="1"/>
  <c r="JA117" i="10" s="1"/>
  <c r="JB117" i="10" s="1"/>
  <c r="JC117" i="10" s="1"/>
  <c r="JD117" i="10" s="1"/>
  <c r="JE117" i="10" s="1"/>
  <c r="JF117" i="10" s="1"/>
  <c r="JG117" i="10" s="1"/>
  <c r="JH117" i="10" s="1"/>
  <c r="JI117" i="10" s="1"/>
  <c r="JJ117" i="10" s="1"/>
  <c r="JK117" i="10" s="1"/>
  <c r="JL117" i="10" s="1"/>
  <c r="JM117" i="10" s="1"/>
  <c r="JN117" i="10" s="1"/>
  <c r="JO117" i="10" s="1"/>
  <c r="JP117" i="10" s="1"/>
  <c r="JQ117" i="10" s="1"/>
  <c r="JR117" i="10" s="1"/>
  <c r="JS117" i="10" s="1"/>
  <c r="JT117" i="10" s="1"/>
  <c r="JU117" i="10" s="1"/>
  <c r="JV117" i="10" s="1"/>
  <c r="JW117" i="10" s="1"/>
  <c r="JX117" i="10" s="1"/>
  <c r="JY117" i="10" s="1"/>
  <c r="JZ117" i="10" s="1"/>
  <c r="KA117" i="10" s="1"/>
  <c r="KB117" i="10" s="1"/>
  <c r="KC117" i="10" s="1"/>
  <c r="KD117" i="10" s="1"/>
  <c r="KE117" i="10" s="1"/>
  <c r="KF117" i="10" s="1"/>
  <c r="KG117" i="10" s="1"/>
  <c r="KH117" i="10" s="1"/>
  <c r="KI117" i="10" s="1"/>
  <c r="KJ117" i="10" s="1"/>
  <c r="KK117" i="10" s="1"/>
  <c r="KL117" i="10" s="1"/>
  <c r="KM117" i="10" s="1"/>
  <c r="KN117" i="10" s="1"/>
  <c r="KO117" i="10" s="1"/>
  <c r="KP117" i="10" s="1"/>
  <c r="KQ117" i="10" s="1"/>
  <c r="KR117" i="10" s="1"/>
  <c r="KS117" i="10" s="1"/>
  <c r="KT117" i="10" s="1"/>
  <c r="KU117" i="10" s="1"/>
  <c r="KV117" i="10" s="1"/>
  <c r="KW117" i="10" s="1"/>
  <c r="KX117" i="10" s="1"/>
  <c r="KY117" i="10" s="1"/>
  <c r="KZ117" i="10" s="1"/>
  <c r="LA117" i="10" s="1"/>
  <c r="LB117" i="10" s="1"/>
  <c r="LC117" i="10" s="1"/>
  <c r="LD117" i="10" s="1"/>
  <c r="LE117" i="10" s="1"/>
  <c r="LF117" i="10" s="1"/>
  <c r="LG117" i="10" s="1"/>
  <c r="LH117" i="10" s="1"/>
  <c r="LI117" i="10" s="1"/>
  <c r="LJ117" i="10" s="1"/>
  <c r="LK117" i="10" s="1"/>
  <c r="LL117" i="10" s="1"/>
  <c r="LM117" i="10" s="1"/>
  <c r="LN117" i="10" s="1"/>
  <c r="LO117" i="10" s="1"/>
  <c r="LP117" i="10" s="1"/>
  <c r="LQ117" i="10" s="1"/>
  <c r="LR117" i="10" s="1"/>
  <c r="LS117" i="10" s="1"/>
  <c r="LT117" i="10" s="1"/>
  <c r="LU117" i="10" s="1"/>
  <c r="LV117" i="10" s="1"/>
  <c r="LW117" i="10" s="1"/>
  <c r="LX117" i="10" s="1"/>
  <c r="LY117" i="10" s="1"/>
  <c r="LZ117" i="10" s="1"/>
  <c r="MA117" i="10" s="1"/>
  <c r="MB117" i="10" s="1"/>
  <c r="MC117" i="10" s="1"/>
  <c r="MD117" i="10" s="1"/>
  <c r="ME117" i="10" s="1"/>
  <c r="MF117" i="10" s="1"/>
  <c r="MG117" i="10" s="1"/>
  <c r="MH117" i="10" s="1"/>
  <c r="NF117" i="10"/>
  <c r="NG117" i="10" s="1"/>
  <c r="NH117" i="10" s="1"/>
  <c r="NI117" i="10" s="1"/>
  <c r="NJ117" i="10" s="1"/>
  <c r="NK117" i="10" s="1"/>
  <c r="NL117" i="10" s="1"/>
  <c r="NM117" i="10" s="1"/>
  <c r="NN117" i="10" s="1"/>
  <c r="NO117" i="10" s="1"/>
  <c r="NP117" i="10" s="1"/>
  <c r="NQ117" i="10" s="1"/>
  <c r="NR117" i="10" s="1"/>
  <c r="NS117" i="10" s="1"/>
  <c r="NT117" i="10" s="1"/>
  <c r="NU117" i="10" s="1"/>
  <c r="NV117" i="10" s="1"/>
  <c r="NW117" i="10" s="1"/>
  <c r="NX117" i="10" s="1"/>
  <c r="NY117" i="10" s="1"/>
  <c r="NZ117" i="10" s="1"/>
  <c r="OA117" i="10" s="1"/>
  <c r="OB117" i="10" s="1"/>
  <c r="OC117" i="10" s="1"/>
  <c r="OD117" i="10" s="1"/>
  <c r="OE117" i="10" s="1"/>
  <c r="OF117" i="10" s="1"/>
  <c r="OG117" i="10" s="1"/>
  <c r="OH117" i="10" s="1"/>
  <c r="OI117" i="10" s="1"/>
  <c r="OJ117" i="10" s="1"/>
  <c r="OK117" i="10" s="1"/>
  <c r="OL117" i="10" s="1"/>
  <c r="OM117" i="10" s="1"/>
  <c r="ON117" i="10" s="1"/>
  <c r="OO117" i="10" s="1"/>
  <c r="OP117" i="10" s="1"/>
  <c r="OQ117" i="10" s="1"/>
  <c r="OR117" i="10" s="1"/>
  <c r="OS117" i="10" s="1"/>
  <c r="OT117" i="10" s="1"/>
  <c r="OU117" i="10" s="1"/>
  <c r="OV117" i="10" s="1"/>
  <c r="OW117" i="10" s="1"/>
  <c r="OX117" i="10" s="1"/>
  <c r="OY117" i="10" s="1"/>
  <c r="OZ117" i="10" s="1"/>
  <c r="PA117" i="10" s="1"/>
  <c r="PB117" i="10" s="1"/>
  <c r="PC117" i="10" s="1"/>
  <c r="PD117" i="10" s="1"/>
  <c r="PE117" i="10" s="1"/>
  <c r="PF117" i="10" s="1"/>
  <c r="PG117" i="10" s="1"/>
  <c r="PH117" i="10" s="1"/>
  <c r="PI117" i="10" s="1"/>
  <c r="PJ117" i="10" s="1"/>
  <c r="PK117" i="10" s="1"/>
  <c r="PL117" i="10" s="1"/>
  <c r="PM117" i="10" s="1"/>
  <c r="PN117" i="10" s="1"/>
  <c r="PO117" i="10" s="1"/>
  <c r="PP117" i="10" s="1"/>
  <c r="PQ117" i="10" s="1"/>
  <c r="PR117" i="10" s="1"/>
  <c r="PS117" i="10" s="1"/>
  <c r="PT117" i="10" s="1"/>
  <c r="PU117" i="10" s="1"/>
  <c r="PV117" i="10" s="1"/>
  <c r="PW117" i="10" s="1"/>
  <c r="PX117" i="10" s="1"/>
  <c r="PY117" i="10" s="1"/>
  <c r="PZ117" i="10" s="1"/>
  <c r="QA117" i="10" s="1"/>
  <c r="QB117" i="10" s="1"/>
  <c r="QC117" i="10" s="1"/>
  <c r="QD117" i="10" s="1"/>
  <c r="QE117" i="10" s="1"/>
  <c r="QF117" i="10" s="1"/>
  <c r="QG117" i="10" s="1"/>
  <c r="QH117" i="10" s="1"/>
  <c r="QI117" i="10" s="1"/>
  <c r="QJ117" i="10" s="1"/>
  <c r="QK117" i="10" s="1"/>
  <c r="QL117" i="10" s="1"/>
  <c r="QM117" i="10" s="1"/>
  <c r="QN117" i="10" s="1"/>
  <c r="QO117" i="10" s="1"/>
  <c r="QP117" i="10" s="1"/>
  <c r="QQ117" i="10" s="1"/>
  <c r="QR117" i="10" s="1"/>
  <c r="QS117" i="10" s="1"/>
  <c r="QT117" i="10" s="1"/>
  <c r="QU117" i="10" s="1"/>
  <c r="QV117" i="10" s="1"/>
  <c r="QW117" i="10" s="1"/>
  <c r="QX117" i="10" s="1"/>
  <c r="QY117" i="10" s="1"/>
  <c r="G117" i="10"/>
  <c r="H117" i="10" s="1"/>
  <c r="I117" i="10" s="1"/>
  <c r="J117" i="10" s="1"/>
  <c r="K117" i="10" s="1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AG117" i="10" s="1"/>
  <c r="AH117" i="10" s="1"/>
  <c r="AI117" i="10" s="1"/>
  <c r="AJ117" i="10" s="1"/>
  <c r="AK117" i="10" s="1"/>
  <c r="AL117" i="10" s="1"/>
  <c r="AM117" i="10" s="1"/>
  <c r="AN117" i="10" s="1"/>
  <c r="AO117" i="10" s="1"/>
  <c r="AP117" i="10" s="1"/>
  <c r="AQ117" i="10" s="1"/>
  <c r="AR117" i="10" s="1"/>
  <c r="AS117" i="10" s="1"/>
  <c r="AT117" i="10" s="1"/>
  <c r="AU117" i="10" s="1"/>
  <c r="AV117" i="10" s="1"/>
  <c r="AW117" i="10" s="1"/>
  <c r="AX117" i="10" s="1"/>
  <c r="AY117" i="10" s="1"/>
  <c r="AZ117" i="10" s="1"/>
  <c r="BA117" i="10" s="1"/>
  <c r="BB117" i="10" s="1"/>
  <c r="BC117" i="10" s="1"/>
  <c r="BD117" i="10" s="1"/>
  <c r="BE117" i="10" s="1"/>
  <c r="BF117" i="10" s="1"/>
  <c r="BG117" i="10" s="1"/>
  <c r="BH117" i="10" s="1"/>
  <c r="BI117" i="10" s="1"/>
  <c r="BJ117" i="10" s="1"/>
  <c r="BK117" i="10" s="1"/>
  <c r="BL117" i="10" s="1"/>
  <c r="BM117" i="10" s="1"/>
  <c r="BN117" i="10" s="1"/>
  <c r="BO117" i="10" s="1"/>
  <c r="BP117" i="10" s="1"/>
  <c r="BQ117" i="10" s="1"/>
  <c r="BR117" i="10" s="1"/>
  <c r="BS117" i="10" s="1"/>
  <c r="BT117" i="10" s="1"/>
  <c r="BU117" i="10" s="1"/>
  <c r="BV117" i="10" s="1"/>
  <c r="BW117" i="10" s="1"/>
  <c r="BX117" i="10" s="1"/>
  <c r="BY117" i="10" s="1"/>
  <c r="BZ117" i="10" s="1"/>
  <c r="CA117" i="10" s="1"/>
  <c r="CB117" i="10" s="1"/>
  <c r="CC117" i="10" s="1"/>
  <c r="CD117" i="10" s="1"/>
  <c r="CE117" i="10" s="1"/>
  <c r="CF117" i="10" s="1"/>
  <c r="CG117" i="10" s="1"/>
  <c r="CH117" i="10" s="1"/>
  <c r="CI117" i="10" s="1"/>
  <c r="CJ117" i="10" s="1"/>
  <c r="CK117" i="10" s="1"/>
  <c r="CL117" i="10" s="1"/>
  <c r="CM117" i="10" s="1"/>
  <c r="CN117" i="10" s="1"/>
  <c r="CO117" i="10" s="1"/>
  <c r="CP117" i="10" s="1"/>
  <c r="CQ117" i="10" s="1"/>
  <c r="CR117" i="10" s="1"/>
  <c r="CS117" i="10" s="1"/>
  <c r="CT117" i="10" s="1"/>
  <c r="CU117" i="10" s="1"/>
  <c r="CV117" i="10" s="1"/>
  <c r="CW117" i="10" s="1"/>
  <c r="CX117" i="10" s="1"/>
  <c r="CY117" i="10" s="1"/>
  <c r="CZ117" i="10" s="1"/>
  <c r="DA117" i="10" s="1"/>
  <c r="DB117" i="10" s="1"/>
  <c r="RW117" i="10"/>
  <c r="RX117" i="10" s="1"/>
  <c r="RY117" i="10" s="1"/>
  <c r="RZ117" i="10" s="1"/>
  <c r="SA117" i="10" s="1"/>
  <c r="SB117" i="10" s="1"/>
  <c r="SC117" i="10" s="1"/>
  <c r="SD117" i="10" s="1"/>
  <c r="SE117" i="10" s="1"/>
  <c r="SF117" i="10" s="1"/>
  <c r="SG117" i="10" s="1"/>
  <c r="SH117" i="10" s="1"/>
  <c r="SI117" i="10" s="1"/>
  <c r="SJ117" i="10" s="1"/>
  <c r="SK117" i="10" s="1"/>
  <c r="SL117" i="10" s="1"/>
  <c r="SM117" i="10" s="1"/>
  <c r="SN117" i="10" s="1"/>
  <c r="SO117" i="10" s="1"/>
  <c r="SP117" i="10" s="1"/>
  <c r="SQ117" i="10" s="1"/>
  <c r="SR117" i="10" s="1"/>
  <c r="SS117" i="10" s="1"/>
  <c r="ST117" i="10" s="1"/>
  <c r="SU117" i="10" s="1"/>
  <c r="SV117" i="10" s="1"/>
  <c r="SW117" i="10" s="1"/>
  <c r="SX117" i="10" s="1"/>
  <c r="SY117" i="10" s="1"/>
  <c r="SZ117" i="10" s="1"/>
  <c r="TA117" i="10" s="1"/>
  <c r="TB117" i="10" s="1"/>
  <c r="TC117" i="10" s="1"/>
  <c r="TD117" i="10" s="1"/>
  <c r="TE117" i="10" s="1"/>
  <c r="TF117" i="10" s="1"/>
  <c r="TG117" i="10" s="1"/>
  <c r="TH117" i="10" s="1"/>
  <c r="TI117" i="10" s="1"/>
  <c r="TJ117" i="10" s="1"/>
  <c r="TK117" i="10" s="1"/>
  <c r="TL117" i="10" s="1"/>
  <c r="TM117" i="10" s="1"/>
  <c r="TN117" i="10" s="1"/>
  <c r="TO117" i="10" s="1"/>
  <c r="TP117" i="10" s="1"/>
  <c r="TQ117" i="10" s="1"/>
  <c r="TR117" i="10" s="1"/>
  <c r="TS117" i="10" s="1"/>
  <c r="TT117" i="10" s="1"/>
  <c r="TU117" i="10" s="1"/>
  <c r="TV117" i="10" s="1"/>
  <c r="TW117" i="10" s="1"/>
  <c r="TX117" i="10" s="1"/>
  <c r="TY117" i="10" s="1"/>
  <c r="TZ117" i="10" s="1"/>
  <c r="UA117" i="10" s="1"/>
  <c r="UB117" i="10" s="1"/>
  <c r="UC117" i="10" s="1"/>
  <c r="UD117" i="10" s="1"/>
  <c r="UE117" i="10" s="1"/>
  <c r="UF117" i="10" s="1"/>
  <c r="UG117" i="10" s="1"/>
  <c r="UH117" i="10" s="1"/>
  <c r="UI117" i="10" s="1"/>
  <c r="UJ117" i="10" s="1"/>
  <c r="UK117" i="10" s="1"/>
  <c r="UL117" i="10" s="1"/>
  <c r="UM117" i="10" s="1"/>
  <c r="UN117" i="10" s="1"/>
  <c r="UO117" i="10" s="1"/>
  <c r="UP117" i="10" s="1"/>
  <c r="UQ117" i="10" s="1"/>
  <c r="UR117" i="10" s="1"/>
  <c r="US117" i="10" s="1"/>
  <c r="UT117" i="10" s="1"/>
  <c r="UU117" i="10" s="1"/>
  <c r="UV117" i="10" s="1"/>
  <c r="UW117" i="10" s="1"/>
  <c r="UX117" i="10" s="1"/>
  <c r="UY117" i="10" s="1"/>
  <c r="UZ117" i="10" s="1"/>
  <c r="VA117" i="10" s="1"/>
  <c r="VB117" i="10" s="1"/>
  <c r="VC117" i="10" s="1"/>
  <c r="VD117" i="10" s="1"/>
  <c r="VE117" i="10" s="1"/>
  <c r="VF117" i="10" s="1"/>
  <c r="VG117" i="10" s="1"/>
  <c r="VH117" i="10" s="1"/>
  <c r="VI117" i="10" s="1"/>
  <c r="VJ117" i="10" s="1"/>
  <c r="VK117" i="10" s="1"/>
  <c r="VL117" i="10" s="1"/>
  <c r="VM117" i="10" s="1"/>
  <c r="VN117" i="10" s="1"/>
  <c r="VO117" i="10" s="1"/>
  <c r="VP117" i="10" s="1"/>
  <c r="VQ117" i="10" s="1"/>
  <c r="VR117" i="10" s="1"/>
  <c r="VS117" i="10" s="1"/>
  <c r="VT117" i="10" s="1"/>
  <c r="VU117" i="10" s="1"/>
  <c r="VV117" i="10" s="1"/>
  <c r="VW117" i="10" s="1"/>
  <c r="VX117" i="10" s="1"/>
  <c r="VY117" i="10" s="1"/>
  <c r="VZ117" i="10" s="1"/>
  <c r="WA117" i="10" s="1"/>
  <c r="WB117" i="10" s="1"/>
  <c r="WC117" i="10" s="1"/>
  <c r="WD117" i="10" s="1"/>
  <c r="WE117" i="10" s="1"/>
  <c r="WF117" i="10" s="1"/>
  <c r="WG117" i="10" s="1"/>
  <c r="WH117" i="10" s="1"/>
  <c r="WI117" i="10" s="1"/>
  <c r="WJ117" i="10" s="1"/>
  <c r="WK117" i="10" s="1"/>
  <c r="WL117" i="10" s="1"/>
  <c r="RZ114" i="10"/>
  <c r="RY18" i="10"/>
  <c r="IR114" i="10"/>
  <c r="FU114" i="10"/>
  <c r="J114" i="10"/>
  <c r="VK27" i="10"/>
  <c r="VO23" i="10"/>
  <c r="VQ19" i="10"/>
  <c r="VM25" i="10"/>
  <c r="VI29" i="10"/>
  <c r="NF118" i="10" l="1"/>
  <c r="NG118" i="10" s="1"/>
  <c r="NH118" i="10" s="1"/>
  <c r="NI118" i="10" s="1"/>
  <c r="NJ118" i="10" s="1"/>
  <c r="NK118" i="10" s="1"/>
  <c r="NL118" i="10" s="1"/>
  <c r="NM118" i="10" s="1"/>
  <c r="NN118" i="10" s="1"/>
  <c r="NO118" i="10" s="1"/>
  <c r="NP118" i="10" s="1"/>
  <c r="NQ118" i="10" s="1"/>
  <c r="NR118" i="10" s="1"/>
  <c r="NS118" i="10" s="1"/>
  <c r="NT118" i="10" s="1"/>
  <c r="NU118" i="10" s="1"/>
  <c r="NV118" i="10" s="1"/>
  <c r="NW118" i="10" s="1"/>
  <c r="NX118" i="10" s="1"/>
  <c r="NY118" i="10" s="1"/>
  <c r="NZ118" i="10" s="1"/>
  <c r="OA118" i="10" s="1"/>
  <c r="OB118" i="10" s="1"/>
  <c r="OC118" i="10" s="1"/>
  <c r="OD118" i="10" s="1"/>
  <c r="OE118" i="10" s="1"/>
  <c r="OF118" i="10" s="1"/>
  <c r="OG118" i="10" s="1"/>
  <c r="OH118" i="10" s="1"/>
  <c r="OI118" i="10" s="1"/>
  <c r="OJ118" i="10" s="1"/>
  <c r="OK118" i="10" s="1"/>
  <c r="OL118" i="10" s="1"/>
  <c r="OM118" i="10" s="1"/>
  <c r="ON118" i="10" s="1"/>
  <c r="OO118" i="10" s="1"/>
  <c r="OP118" i="10" s="1"/>
  <c r="OQ118" i="10" s="1"/>
  <c r="OR118" i="10" s="1"/>
  <c r="OS118" i="10" s="1"/>
  <c r="OT118" i="10" s="1"/>
  <c r="OU118" i="10" s="1"/>
  <c r="OV118" i="10" s="1"/>
  <c r="OW118" i="10" s="1"/>
  <c r="OX118" i="10" s="1"/>
  <c r="OY118" i="10" s="1"/>
  <c r="OZ118" i="10" s="1"/>
  <c r="PA118" i="10" s="1"/>
  <c r="PB118" i="10" s="1"/>
  <c r="PC118" i="10" s="1"/>
  <c r="PD118" i="10" s="1"/>
  <c r="PE118" i="10" s="1"/>
  <c r="PF118" i="10" s="1"/>
  <c r="PG118" i="10" s="1"/>
  <c r="PH118" i="10" s="1"/>
  <c r="PI118" i="10" s="1"/>
  <c r="PJ118" i="10" s="1"/>
  <c r="PK118" i="10" s="1"/>
  <c r="PL118" i="10" s="1"/>
  <c r="PM118" i="10" s="1"/>
  <c r="PN118" i="10" s="1"/>
  <c r="PO118" i="10" s="1"/>
  <c r="PP118" i="10" s="1"/>
  <c r="PQ118" i="10" s="1"/>
  <c r="PR118" i="10" s="1"/>
  <c r="PS118" i="10" s="1"/>
  <c r="PT118" i="10" s="1"/>
  <c r="PU118" i="10" s="1"/>
  <c r="PV118" i="10" s="1"/>
  <c r="PW118" i="10" s="1"/>
  <c r="PX118" i="10" s="1"/>
  <c r="PY118" i="10" s="1"/>
  <c r="PZ118" i="10" s="1"/>
  <c r="QA118" i="10" s="1"/>
  <c r="QB118" i="10" s="1"/>
  <c r="QC118" i="10" s="1"/>
  <c r="QD118" i="10" s="1"/>
  <c r="QE118" i="10" s="1"/>
  <c r="QF118" i="10" s="1"/>
  <c r="QG118" i="10" s="1"/>
  <c r="QH118" i="10" s="1"/>
  <c r="QI118" i="10" s="1"/>
  <c r="QJ118" i="10" s="1"/>
  <c r="QK118" i="10" s="1"/>
  <c r="QL118" i="10" s="1"/>
  <c r="QM118" i="10" s="1"/>
  <c r="QN118" i="10" s="1"/>
  <c r="QO118" i="10" s="1"/>
  <c r="QP118" i="10" s="1"/>
  <c r="QQ118" i="10" s="1"/>
  <c r="QR118" i="10" s="1"/>
  <c r="QS118" i="10" s="1"/>
  <c r="QT118" i="10" s="1"/>
  <c r="QU118" i="10" s="1"/>
  <c r="QV118" i="10" s="1"/>
  <c r="QW118" i="10" s="1"/>
  <c r="QX118" i="10" s="1"/>
  <c r="QY118" i="10" s="1"/>
  <c r="QZ118" i="10" s="1"/>
  <c r="G118" i="10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AG118" i="10" s="1"/>
  <c r="AH118" i="10" s="1"/>
  <c r="AI118" i="10" s="1"/>
  <c r="AJ118" i="10" s="1"/>
  <c r="AK118" i="10" s="1"/>
  <c r="AL118" i="10" s="1"/>
  <c r="AM118" i="10" s="1"/>
  <c r="AN118" i="10" s="1"/>
  <c r="AO118" i="10" s="1"/>
  <c r="AP118" i="10" s="1"/>
  <c r="AQ118" i="10" s="1"/>
  <c r="AR118" i="10" s="1"/>
  <c r="AS118" i="10" s="1"/>
  <c r="AT118" i="10" s="1"/>
  <c r="AU118" i="10" s="1"/>
  <c r="AV118" i="10" s="1"/>
  <c r="AW118" i="10" s="1"/>
  <c r="AX118" i="10" s="1"/>
  <c r="AY118" i="10" s="1"/>
  <c r="AZ118" i="10" s="1"/>
  <c r="BA118" i="10" s="1"/>
  <c r="BB118" i="10" s="1"/>
  <c r="BC118" i="10" s="1"/>
  <c r="BD118" i="10" s="1"/>
  <c r="BE118" i="10" s="1"/>
  <c r="BF118" i="10" s="1"/>
  <c r="BG118" i="10" s="1"/>
  <c r="BH118" i="10" s="1"/>
  <c r="BI118" i="10" s="1"/>
  <c r="BJ118" i="10" s="1"/>
  <c r="BK118" i="10" s="1"/>
  <c r="BL118" i="10" s="1"/>
  <c r="BM118" i="10" s="1"/>
  <c r="BN118" i="10" s="1"/>
  <c r="BO118" i="10" s="1"/>
  <c r="BP118" i="10" s="1"/>
  <c r="BQ118" i="10" s="1"/>
  <c r="BR118" i="10" s="1"/>
  <c r="BS118" i="10" s="1"/>
  <c r="BT118" i="10" s="1"/>
  <c r="BU118" i="10" s="1"/>
  <c r="BV118" i="10" s="1"/>
  <c r="BW118" i="10" s="1"/>
  <c r="BX118" i="10" s="1"/>
  <c r="BY118" i="10" s="1"/>
  <c r="BZ118" i="10" s="1"/>
  <c r="CA118" i="10" s="1"/>
  <c r="CB118" i="10" s="1"/>
  <c r="CC118" i="10" s="1"/>
  <c r="CD118" i="10" s="1"/>
  <c r="CE118" i="10" s="1"/>
  <c r="CF118" i="10" s="1"/>
  <c r="CG118" i="10" s="1"/>
  <c r="CH118" i="10" s="1"/>
  <c r="CI118" i="10" s="1"/>
  <c r="CJ118" i="10" s="1"/>
  <c r="CK118" i="10" s="1"/>
  <c r="CL118" i="10" s="1"/>
  <c r="CM118" i="10" s="1"/>
  <c r="CN118" i="10" s="1"/>
  <c r="CO118" i="10" s="1"/>
  <c r="CP118" i="10" s="1"/>
  <c r="CQ118" i="10" s="1"/>
  <c r="CR118" i="10" s="1"/>
  <c r="CS118" i="10" s="1"/>
  <c r="CT118" i="10" s="1"/>
  <c r="CU118" i="10" s="1"/>
  <c r="CV118" i="10" s="1"/>
  <c r="CW118" i="10" s="1"/>
  <c r="CX118" i="10" s="1"/>
  <c r="CY118" i="10" s="1"/>
  <c r="CZ118" i="10" s="1"/>
  <c r="DA118" i="10" s="1"/>
  <c r="DB118" i="10" s="1"/>
  <c r="DC118" i="10" s="1"/>
  <c r="RW118" i="10"/>
  <c r="RX118" i="10" s="1"/>
  <c r="RY118" i="10" s="1"/>
  <c r="RZ118" i="10" s="1"/>
  <c r="SA118" i="10" s="1"/>
  <c r="SB118" i="10" s="1"/>
  <c r="SC118" i="10" s="1"/>
  <c r="SD118" i="10" s="1"/>
  <c r="SE118" i="10" s="1"/>
  <c r="SF118" i="10" s="1"/>
  <c r="SG118" i="10" s="1"/>
  <c r="SH118" i="10" s="1"/>
  <c r="SI118" i="10" s="1"/>
  <c r="SJ118" i="10" s="1"/>
  <c r="SK118" i="10" s="1"/>
  <c r="SL118" i="10" s="1"/>
  <c r="SM118" i="10" s="1"/>
  <c r="SN118" i="10" s="1"/>
  <c r="SO118" i="10" s="1"/>
  <c r="SP118" i="10" s="1"/>
  <c r="SQ118" i="10" s="1"/>
  <c r="SR118" i="10" s="1"/>
  <c r="SS118" i="10" s="1"/>
  <c r="ST118" i="10" s="1"/>
  <c r="SU118" i="10" s="1"/>
  <c r="SV118" i="10" s="1"/>
  <c r="SW118" i="10" s="1"/>
  <c r="SX118" i="10" s="1"/>
  <c r="SY118" i="10" s="1"/>
  <c r="SZ118" i="10" s="1"/>
  <c r="TA118" i="10" s="1"/>
  <c r="TB118" i="10" s="1"/>
  <c r="TC118" i="10" s="1"/>
  <c r="TD118" i="10" s="1"/>
  <c r="TE118" i="10" s="1"/>
  <c r="TF118" i="10" s="1"/>
  <c r="TG118" i="10" s="1"/>
  <c r="TH118" i="10" s="1"/>
  <c r="TI118" i="10" s="1"/>
  <c r="TJ118" i="10" s="1"/>
  <c r="TK118" i="10" s="1"/>
  <c r="TL118" i="10" s="1"/>
  <c r="TM118" i="10" s="1"/>
  <c r="TN118" i="10" s="1"/>
  <c r="TO118" i="10" s="1"/>
  <c r="TP118" i="10" s="1"/>
  <c r="TQ118" i="10" s="1"/>
  <c r="TR118" i="10" s="1"/>
  <c r="TS118" i="10" s="1"/>
  <c r="TT118" i="10" s="1"/>
  <c r="TU118" i="10" s="1"/>
  <c r="TV118" i="10" s="1"/>
  <c r="TW118" i="10" s="1"/>
  <c r="TX118" i="10" s="1"/>
  <c r="TY118" i="10" s="1"/>
  <c r="TZ118" i="10" s="1"/>
  <c r="UA118" i="10" s="1"/>
  <c r="UB118" i="10" s="1"/>
  <c r="UC118" i="10" s="1"/>
  <c r="UD118" i="10" s="1"/>
  <c r="UE118" i="10" s="1"/>
  <c r="UF118" i="10" s="1"/>
  <c r="UG118" i="10" s="1"/>
  <c r="UH118" i="10" s="1"/>
  <c r="UI118" i="10" s="1"/>
  <c r="UJ118" i="10" s="1"/>
  <c r="UK118" i="10" s="1"/>
  <c r="UL118" i="10" s="1"/>
  <c r="UM118" i="10" s="1"/>
  <c r="UN118" i="10" s="1"/>
  <c r="UO118" i="10" s="1"/>
  <c r="UP118" i="10" s="1"/>
  <c r="UQ118" i="10" s="1"/>
  <c r="UR118" i="10" s="1"/>
  <c r="US118" i="10" s="1"/>
  <c r="UT118" i="10" s="1"/>
  <c r="UU118" i="10" s="1"/>
  <c r="UV118" i="10" s="1"/>
  <c r="UW118" i="10" s="1"/>
  <c r="UX118" i="10" s="1"/>
  <c r="UY118" i="10" s="1"/>
  <c r="UZ118" i="10" s="1"/>
  <c r="VA118" i="10" s="1"/>
  <c r="VB118" i="10" s="1"/>
  <c r="VC118" i="10" s="1"/>
  <c r="VD118" i="10" s="1"/>
  <c r="VE118" i="10" s="1"/>
  <c r="VF118" i="10" s="1"/>
  <c r="VG118" i="10" s="1"/>
  <c r="VH118" i="10" s="1"/>
  <c r="VI118" i="10" s="1"/>
  <c r="VJ118" i="10" s="1"/>
  <c r="VK118" i="10" s="1"/>
  <c r="VL118" i="10" s="1"/>
  <c r="VM118" i="10" s="1"/>
  <c r="VN118" i="10" s="1"/>
  <c r="VO118" i="10" s="1"/>
  <c r="VP118" i="10" s="1"/>
  <c r="VQ118" i="10" s="1"/>
  <c r="VR118" i="10" s="1"/>
  <c r="VS118" i="10" s="1"/>
  <c r="VT118" i="10" s="1"/>
  <c r="VU118" i="10" s="1"/>
  <c r="VV118" i="10" s="1"/>
  <c r="VW118" i="10" s="1"/>
  <c r="VX118" i="10" s="1"/>
  <c r="VY118" i="10" s="1"/>
  <c r="VZ118" i="10" s="1"/>
  <c r="WA118" i="10" s="1"/>
  <c r="WB118" i="10" s="1"/>
  <c r="WC118" i="10" s="1"/>
  <c r="WD118" i="10" s="1"/>
  <c r="WE118" i="10" s="1"/>
  <c r="WF118" i="10" s="1"/>
  <c r="WG118" i="10" s="1"/>
  <c r="WH118" i="10" s="1"/>
  <c r="WI118" i="10" s="1"/>
  <c r="WJ118" i="10" s="1"/>
  <c r="WK118" i="10" s="1"/>
  <c r="WL118" i="10" s="1"/>
  <c r="DX118" i="10"/>
  <c r="DY118" i="10" s="1"/>
  <c r="DZ118" i="10" s="1"/>
  <c r="EA118" i="10" s="1"/>
  <c r="EB118" i="10" s="1"/>
  <c r="EC118" i="10" s="1"/>
  <c r="ED118" i="10" s="1"/>
  <c r="EE118" i="10" s="1"/>
  <c r="EF118" i="10" s="1"/>
  <c r="EG118" i="10" s="1"/>
  <c r="EH118" i="10" s="1"/>
  <c r="EI118" i="10" s="1"/>
  <c r="EJ118" i="10" s="1"/>
  <c r="EK118" i="10" s="1"/>
  <c r="EL118" i="10" s="1"/>
  <c r="EM118" i="10" s="1"/>
  <c r="EN118" i="10" s="1"/>
  <c r="EO118" i="10" s="1"/>
  <c r="EP118" i="10" s="1"/>
  <c r="EQ118" i="10" s="1"/>
  <c r="ER118" i="10" s="1"/>
  <c r="ES118" i="10" s="1"/>
  <c r="ET118" i="10" s="1"/>
  <c r="EU118" i="10" s="1"/>
  <c r="EV118" i="10" s="1"/>
  <c r="EW118" i="10" s="1"/>
  <c r="EX118" i="10" s="1"/>
  <c r="EY118" i="10" s="1"/>
  <c r="EZ118" i="10" s="1"/>
  <c r="FA118" i="10" s="1"/>
  <c r="FB118" i="10" s="1"/>
  <c r="FC118" i="10" s="1"/>
  <c r="FD118" i="10" s="1"/>
  <c r="FE118" i="10" s="1"/>
  <c r="FF118" i="10" s="1"/>
  <c r="FG118" i="10" s="1"/>
  <c r="FH118" i="10" s="1"/>
  <c r="FI118" i="10" s="1"/>
  <c r="FJ118" i="10" s="1"/>
  <c r="FK118" i="10" s="1"/>
  <c r="FL118" i="10" s="1"/>
  <c r="FM118" i="10" s="1"/>
  <c r="FN118" i="10" s="1"/>
  <c r="FO118" i="10" s="1"/>
  <c r="FP118" i="10" s="1"/>
  <c r="FQ118" i="10" s="1"/>
  <c r="FR118" i="10" s="1"/>
  <c r="FS118" i="10" s="1"/>
  <c r="FT118" i="10" s="1"/>
  <c r="FU118" i="10" s="1"/>
  <c r="FV118" i="10" s="1"/>
  <c r="FW118" i="10" s="1"/>
  <c r="FX118" i="10" s="1"/>
  <c r="FY118" i="10" s="1"/>
  <c r="FZ118" i="10" s="1"/>
  <c r="GA118" i="10" s="1"/>
  <c r="GB118" i="10" s="1"/>
  <c r="GC118" i="10" s="1"/>
  <c r="GD118" i="10" s="1"/>
  <c r="GE118" i="10" s="1"/>
  <c r="GF118" i="10" s="1"/>
  <c r="GG118" i="10" s="1"/>
  <c r="GH118" i="10" s="1"/>
  <c r="GI118" i="10" s="1"/>
  <c r="GJ118" i="10" s="1"/>
  <c r="GK118" i="10" s="1"/>
  <c r="GL118" i="10" s="1"/>
  <c r="GM118" i="10" s="1"/>
  <c r="GN118" i="10" s="1"/>
  <c r="GO118" i="10" s="1"/>
  <c r="GP118" i="10" s="1"/>
  <c r="GQ118" i="10" s="1"/>
  <c r="GR118" i="10" s="1"/>
  <c r="GS118" i="10" s="1"/>
  <c r="GT118" i="10" s="1"/>
  <c r="GU118" i="10" s="1"/>
  <c r="GV118" i="10" s="1"/>
  <c r="GW118" i="10" s="1"/>
  <c r="GX118" i="10" s="1"/>
  <c r="GY118" i="10" s="1"/>
  <c r="GZ118" i="10" s="1"/>
  <c r="HA118" i="10" s="1"/>
  <c r="HB118" i="10" s="1"/>
  <c r="HC118" i="10" s="1"/>
  <c r="HD118" i="10" s="1"/>
  <c r="HE118" i="10" s="1"/>
  <c r="HF118" i="10" s="1"/>
  <c r="HG118" i="10" s="1"/>
  <c r="HH118" i="10" s="1"/>
  <c r="HI118" i="10" s="1"/>
  <c r="HJ118" i="10" s="1"/>
  <c r="HK118" i="10" s="1"/>
  <c r="HL118" i="10" s="1"/>
  <c r="HM118" i="10" s="1"/>
  <c r="HN118" i="10" s="1"/>
  <c r="HO118" i="10" s="1"/>
  <c r="HP118" i="10" s="1"/>
  <c r="HQ118" i="10" s="1"/>
  <c r="HR118" i="10" s="1"/>
  <c r="C119" i="10"/>
  <c r="IO118" i="10"/>
  <c r="IP118" i="10" s="1"/>
  <c r="IQ118" i="10" s="1"/>
  <c r="IR118" i="10" s="1"/>
  <c r="IS118" i="10" s="1"/>
  <c r="IT118" i="10" s="1"/>
  <c r="IU118" i="10" s="1"/>
  <c r="IV118" i="10" s="1"/>
  <c r="IW118" i="10" s="1"/>
  <c r="IX118" i="10" s="1"/>
  <c r="IY118" i="10" s="1"/>
  <c r="IZ118" i="10" s="1"/>
  <c r="JA118" i="10" s="1"/>
  <c r="JB118" i="10" s="1"/>
  <c r="JC118" i="10" s="1"/>
  <c r="JD118" i="10" s="1"/>
  <c r="JE118" i="10" s="1"/>
  <c r="JF118" i="10" s="1"/>
  <c r="JG118" i="10" s="1"/>
  <c r="JH118" i="10" s="1"/>
  <c r="JI118" i="10" s="1"/>
  <c r="JJ118" i="10" s="1"/>
  <c r="JK118" i="10" s="1"/>
  <c r="JL118" i="10" s="1"/>
  <c r="JM118" i="10" s="1"/>
  <c r="JN118" i="10" s="1"/>
  <c r="JO118" i="10" s="1"/>
  <c r="JP118" i="10" s="1"/>
  <c r="JQ118" i="10" s="1"/>
  <c r="JR118" i="10" s="1"/>
  <c r="JS118" i="10" s="1"/>
  <c r="JT118" i="10" s="1"/>
  <c r="JU118" i="10" s="1"/>
  <c r="JV118" i="10" s="1"/>
  <c r="JW118" i="10" s="1"/>
  <c r="JX118" i="10" s="1"/>
  <c r="JY118" i="10" s="1"/>
  <c r="JZ118" i="10" s="1"/>
  <c r="KA118" i="10" s="1"/>
  <c r="KB118" i="10" s="1"/>
  <c r="KC118" i="10" s="1"/>
  <c r="KD118" i="10" s="1"/>
  <c r="KE118" i="10" s="1"/>
  <c r="KF118" i="10" s="1"/>
  <c r="KG118" i="10" s="1"/>
  <c r="KH118" i="10" s="1"/>
  <c r="KI118" i="10" s="1"/>
  <c r="KJ118" i="10" s="1"/>
  <c r="KK118" i="10" s="1"/>
  <c r="KL118" i="10" s="1"/>
  <c r="KM118" i="10" s="1"/>
  <c r="KN118" i="10" s="1"/>
  <c r="KO118" i="10" s="1"/>
  <c r="KP118" i="10" s="1"/>
  <c r="KQ118" i="10" s="1"/>
  <c r="KR118" i="10" s="1"/>
  <c r="KS118" i="10" s="1"/>
  <c r="KT118" i="10" s="1"/>
  <c r="KU118" i="10" s="1"/>
  <c r="KV118" i="10" s="1"/>
  <c r="KW118" i="10" s="1"/>
  <c r="KX118" i="10" s="1"/>
  <c r="KY118" i="10" s="1"/>
  <c r="KZ118" i="10" s="1"/>
  <c r="LA118" i="10" s="1"/>
  <c r="LB118" i="10" s="1"/>
  <c r="LC118" i="10" s="1"/>
  <c r="LD118" i="10" s="1"/>
  <c r="LE118" i="10" s="1"/>
  <c r="LF118" i="10" s="1"/>
  <c r="LG118" i="10" s="1"/>
  <c r="LH118" i="10" s="1"/>
  <c r="LI118" i="10" s="1"/>
  <c r="LJ118" i="10" s="1"/>
  <c r="LK118" i="10" s="1"/>
  <c r="LL118" i="10" s="1"/>
  <c r="LM118" i="10" s="1"/>
  <c r="LN118" i="10" s="1"/>
  <c r="LO118" i="10" s="1"/>
  <c r="LP118" i="10" s="1"/>
  <c r="LQ118" i="10" s="1"/>
  <c r="LR118" i="10" s="1"/>
  <c r="LS118" i="10" s="1"/>
  <c r="LT118" i="10" s="1"/>
  <c r="LU118" i="10" s="1"/>
  <c r="LV118" i="10" s="1"/>
  <c r="LW118" i="10" s="1"/>
  <c r="LX118" i="10" s="1"/>
  <c r="LY118" i="10" s="1"/>
  <c r="LZ118" i="10" s="1"/>
  <c r="MA118" i="10" s="1"/>
  <c r="MB118" i="10" s="1"/>
  <c r="MC118" i="10" s="1"/>
  <c r="MD118" i="10" s="1"/>
  <c r="ME118" i="10" s="1"/>
  <c r="MF118" i="10" s="1"/>
  <c r="MG118" i="10" s="1"/>
  <c r="MH118" i="10" s="1"/>
  <c r="MI118" i="10" s="1"/>
  <c r="K114" i="10"/>
  <c r="IS114" i="10"/>
  <c r="NJ114" i="10"/>
  <c r="FV114" i="10"/>
  <c r="RZ18" i="10"/>
  <c r="SA114" i="10"/>
  <c r="VL27" i="10"/>
  <c r="VR19" i="10"/>
  <c r="VJ29" i="10"/>
  <c r="VN25" i="10"/>
  <c r="VP23" i="10"/>
  <c r="L114" i="10" l="1"/>
  <c r="SB114" i="10"/>
  <c r="SA18" i="10"/>
  <c r="NK114" i="10"/>
  <c r="FW114" i="10"/>
  <c r="IT114" i="10"/>
  <c r="C120" i="10"/>
  <c r="NF119" i="10"/>
  <c r="NG119" i="10" s="1"/>
  <c r="NH119" i="10" s="1"/>
  <c r="NI119" i="10" s="1"/>
  <c r="NJ119" i="10" s="1"/>
  <c r="NK119" i="10" s="1"/>
  <c r="NL119" i="10" s="1"/>
  <c r="NM119" i="10" s="1"/>
  <c r="NN119" i="10" s="1"/>
  <c r="NO119" i="10" s="1"/>
  <c r="NP119" i="10" s="1"/>
  <c r="NQ119" i="10" s="1"/>
  <c r="NR119" i="10" s="1"/>
  <c r="NS119" i="10" s="1"/>
  <c r="NT119" i="10" s="1"/>
  <c r="NU119" i="10" s="1"/>
  <c r="NV119" i="10" s="1"/>
  <c r="NW119" i="10" s="1"/>
  <c r="NX119" i="10" s="1"/>
  <c r="NY119" i="10" s="1"/>
  <c r="NZ119" i="10" s="1"/>
  <c r="OA119" i="10" s="1"/>
  <c r="OB119" i="10" s="1"/>
  <c r="OC119" i="10" s="1"/>
  <c r="OD119" i="10" s="1"/>
  <c r="OE119" i="10" s="1"/>
  <c r="OF119" i="10" s="1"/>
  <c r="OG119" i="10" s="1"/>
  <c r="OH119" i="10" s="1"/>
  <c r="OI119" i="10" s="1"/>
  <c r="OJ119" i="10" s="1"/>
  <c r="OK119" i="10" s="1"/>
  <c r="OL119" i="10" s="1"/>
  <c r="OM119" i="10" s="1"/>
  <c r="ON119" i="10" s="1"/>
  <c r="OO119" i="10" s="1"/>
  <c r="OP119" i="10" s="1"/>
  <c r="OQ119" i="10" s="1"/>
  <c r="OR119" i="10" s="1"/>
  <c r="OS119" i="10" s="1"/>
  <c r="OT119" i="10" s="1"/>
  <c r="OU119" i="10" s="1"/>
  <c r="OV119" i="10" s="1"/>
  <c r="OW119" i="10" s="1"/>
  <c r="OX119" i="10" s="1"/>
  <c r="OY119" i="10" s="1"/>
  <c r="OZ119" i="10" s="1"/>
  <c r="PA119" i="10" s="1"/>
  <c r="PB119" i="10" s="1"/>
  <c r="PC119" i="10" s="1"/>
  <c r="PD119" i="10" s="1"/>
  <c r="PE119" i="10" s="1"/>
  <c r="PF119" i="10" s="1"/>
  <c r="PG119" i="10" s="1"/>
  <c r="PH119" i="10" s="1"/>
  <c r="PI119" i="10" s="1"/>
  <c r="PJ119" i="10" s="1"/>
  <c r="PK119" i="10" s="1"/>
  <c r="PL119" i="10" s="1"/>
  <c r="PM119" i="10" s="1"/>
  <c r="PN119" i="10" s="1"/>
  <c r="PO119" i="10" s="1"/>
  <c r="PP119" i="10" s="1"/>
  <c r="PQ119" i="10" s="1"/>
  <c r="PR119" i="10" s="1"/>
  <c r="PS119" i="10" s="1"/>
  <c r="PT119" i="10" s="1"/>
  <c r="PU119" i="10" s="1"/>
  <c r="PV119" i="10" s="1"/>
  <c r="PW119" i="10" s="1"/>
  <c r="PX119" i="10" s="1"/>
  <c r="PY119" i="10" s="1"/>
  <c r="PZ119" i="10" s="1"/>
  <c r="QA119" i="10" s="1"/>
  <c r="QB119" i="10" s="1"/>
  <c r="QC119" i="10" s="1"/>
  <c r="QD119" i="10" s="1"/>
  <c r="QE119" i="10" s="1"/>
  <c r="QF119" i="10" s="1"/>
  <c r="QG119" i="10" s="1"/>
  <c r="QH119" i="10" s="1"/>
  <c r="QI119" i="10" s="1"/>
  <c r="QJ119" i="10" s="1"/>
  <c r="QK119" i="10" s="1"/>
  <c r="QL119" i="10" s="1"/>
  <c r="QM119" i="10" s="1"/>
  <c r="QN119" i="10" s="1"/>
  <c r="QO119" i="10" s="1"/>
  <c r="QP119" i="10" s="1"/>
  <c r="QQ119" i="10" s="1"/>
  <c r="QR119" i="10" s="1"/>
  <c r="QS119" i="10" s="1"/>
  <c r="QT119" i="10" s="1"/>
  <c r="QU119" i="10" s="1"/>
  <c r="QV119" i="10" s="1"/>
  <c r="QW119" i="10" s="1"/>
  <c r="QX119" i="10" s="1"/>
  <c r="QY119" i="10" s="1"/>
  <c r="QZ119" i="10" s="1"/>
  <c r="RA119" i="10" s="1"/>
  <c r="G119" i="10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AJ119" i="10" s="1"/>
  <c r="AK119" i="10" s="1"/>
  <c r="AL119" i="10" s="1"/>
  <c r="AM119" i="10" s="1"/>
  <c r="AN119" i="10" s="1"/>
  <c r="AO119" i="10" s="1"/>
  <c r="AP119" i="10" s="1"/>
  <c r="AQ119" i="10" s="1"/>
  <c r="AR119" i="10" s="1"/>
  <c r="AS119" i="10" s="1"/>
  <c r="AT119" i="10" s="1"/>
  <c r="AU119" i="10" s="1"/>
  <c r="AV119" i="10" s="1"/>
  <c r="AW119" i="10" s="1"/>
  <c r="AX119" i="10" s="1"/>
  <c r="AY119" i="10" s="1"/>
  <c r="AZ119" i="10" s="1"/>
  <c r="BA119" i="10" s="1"/>
  <c r="BB119" i="10" s="1"/>
  <c r="BC119" i="10" s="1"/>
  <c r="BD119" i="10" s="1"/>
  <c r="BE119" i="10" s="1"/>
  <c r="BF119" i="10" s="1"/>
  <c r="BG119" i="10" s="1"/>
  <c r="BH119" i="10" s="1"/>
  <c r="BI119" i="10" s="1"/>
  <c r="BJ119" i="10" s="1"/>
  <c r="BK119" i="10" s="1"/>
  <c r="BL119" i="10" s="1"/>
  <c r="BM119" i="10" s="1"/>
  <c r="BN119" i="10" s="1"/>
  <c r="BO119" i="10" s="1"/>
  <c r="BP119" i="10" s="1"/>
  <c r="BQ119" i="10" s="1"/>
  <c r="BR119" i="10" s="1"/>
  <c r="BS119" i="10" s="1"/>
  <c r="BT119" i="10" s="1"/>
  <c r="BU119" i="10" s="1"/>
  <c r="BV119" i="10" s="1"/>
  <c r="BW119" i="10" s="1"/>
  <c r="BX119" i="10" s="1"/>
  <c r="BY119" i="10" s="1"/>
  <c r="BZ119" i="10" s="1"/>
  <c r="CA119" i="10" s="1"/>
  <c r="CB119" i="10" s="1"/>
  <c r="CC119" i="10" s="1"/>
  <c r="CD119" i="10" s="1"/>
  <c r="CE119" i="10" s="1"/>
  <c r="CF119" i="10" s="1"/>
  <c r="CG119" i="10" s="1"/>
  <c r="CH119" i="10" s="1"/>
  <c r="CI119" i="10" s="1"/>
  <c r="CJ119" i="10" s="1"/>
  <c r="CK119" i="10" s="1"/>
  <c r="CL119" i="10" s="1"/>
  <c r="CM119" i="10" s="1"/>
  <c r="CN119" i="10" s="1"/>
  <c r="CO119" i="10" s="1"/>
  <c r="CP119" i="10" s="1"/>
  <c r="CQ119" i="10" s="1"/>
  <c r="CR119" i="10" s="1"/>
  <c r="CS119" i="10" s="1"/>
  <c r="CT119" i="10" s="1"/>
  <c r="CU119" i="10" s="1"/>
  <c r="CV119" i="10" s="1"/>
  <c r="CW119" i="10" s="1"/>
  <c r="CX119" i="10" s="1"/>
  <c r="CY119" i="10" s="1"/>
  <c r="CZ119" i="10" s="1"/>
  <c r="DA119" i="10" s="1"/>
  <c r="DB119" i="10" s="1"/>
  <c r="DC119" i="10" s="1"/>
  <c r="DD119" i="10" s="1"/>
  <c r="RW119" i="10"/>
  <c r="RX119" i="10" s="1"/>
  <c r="RY119" i="10" s="1"/>
  <c r="RZ119" i="10" s="1"/>
  <c r="SA119" i="10" s="1"/>
  <c r="SB119" i="10" s="1"/>
  <c r="SC119" i="10" s="1"/>
  <c r="SD119" i="10" s="1"/>
  <c r="SE119" i="10" s="1"/>
  <c r="SF119" i="10" s="1"/>
  <c r="SG119" i="10" s="1"/>
  <c r="SH119" i="10" s="1"/>
  <c r="SI119" i="10" s="1"/>
  <c r="SJ119" i="10" s="1"/>
  <c r="SK119" i="10" s="1"/>
  <c r="SL119" i="10" s="1"/>
  <c r="SM119" i="10" s="1"/>
  <c r="SN119" i="10" s="1"/>
  <c r="SO119" i="10" s="1"/>
  <c r="SP119" i="10" s="1"/>
  <c r="SQ119" i="10" s="1"/>
  <c r="SR119" i="10" s="1"/>
  <c r="SS119" i="10" s="1"/>
  <c r="ST119" i="10" s="1"/>
  <c r="SU119" i="10" s="1"/>
  <c r="SV119" i="10" s="1"/>
  <c r="SW119" i="10" s="1"/>
  <c r="SX119" i="10" s="1"/>
  <c r="SY119" i="10" s="1"/>
  <c r="SZ119" i="10" s="1"/>
  <c r="TA119" i="10" s="1"/>
  <c r="TB119" i="10" s="1"/>
  <c r="TC119" i="10" s="1"/>
  <c r="TD119" i="10" s="1"/>
  <c r="TE119" i="10" s="1"/>
  <c r="TF119" i="10" s="1"/>
  <c r="TG119" i="10" s="1"/>
  <c r="TH119" i="10" s="1"/>
  <c r="TI119" i="10" s="1"/>
  <c r="TJ119" i="10" s="1"/>
  <c r="TK119" i="10" s="1"/>
  <c r="TL119" i="10" s="1"/>
  <c r="TM119" i="10" s="1"/>
  <c r="TN119" i="10" s="1"/>
  <c r="TO119" i="10" s="1"/>
  <c r="TP119" i="10" s="1"/>
  <c r="TQ119" i="10" s="1"/>
  <c r="TR119" i="10" s="1"/>
  <c r="TS119" i="10" s="1"/>
  <c r="TT119" i="10" s="1"/>
  <c r="TU119" i="10" s="1"/>
  <c r="TV119" i="10" s="1"/>
  <c r="TW119" i="10" s="1"/>
  <c r="TX119" i="10" s="1"/>
  <c r="TY119" i="10" s="1"/>
  <c r="TZ119" i="10" s="1"/>
  <c r="UA119" i="10" s="1"/>
  <c r="UB119" i="10" s="1"/>
  <c r="UC119" i="10" s="1"/>
  <c r="UD119" i="10" s="1"/>
  <c r="UE119" i="10" s="1"/>
  <c r="UF119" i="10" s="1"/>
  <c r="UG119" i="10" s="1"/>
  <c r="UH119" i="10" s="1"/>
  <c r="UI119" i="10" s="1"/>
  <c r="UJ119" i="10" s="1"/>
  <c r="UK119" i="10" s="1"/>
  <c r="UL119" i="10" s="1"/>
  <c r="UM119" i="10" s="1"/>
  <c r="UN119" i="10" s="1"/>
  <c r="UO119" i="10" s="1"/>
  <c r="UP119" i="10" s="1"/>
  <c r="UQ119" i="10" s="1"/>
  <c r="UR119" i="10" s="1"/>
  <c r="US119" i="10" s="1"/>
  <c r="UT119" i="10" s="1"/>
  <c r="UU119" i="10" s="1"/>
  <c r="UV119" i="10" s="1"/>
  <c r="UW119" i="10" s="1"/>
  <c r="UX119" i="10" s="1"/>
  <c r="UY119" i="10" s="1"/>
  <c r="UZ119" i="10" s="1"/>
  <c r="VA119" i="10" s="1"/>
  <c r="VB119" i="10" s="1"/>
  <c r="VC119" i="10" s="1"/>
  <c r="VD119" i="10" s="1"/>
  <c r="VE119" i="10" s="1"/>
  <c r="VF119" i="10" s="1"/>
  <c r="VG119" i="10" s="1"/>
  <c r="VH119" i="10" s="1"/>
  <c r="VI119" i="10" s="1"/>
  <c r="VJ119" i="10" s="1"/>
  <c r="VK119" i="10" s="1"/>
  <c r="VL119" i="10" s="1"/>
  <c r="VM119" i="10" s="1"/>
  <c r="VN119" i="10" s="1"/>
  <c r="VO119" i="10" s="1"/>
  <c r="VP119" i="10" s="1"/>
  <c r="VQ119" i="10" s="1"/>
  <c r="VR119" i="10" s="1"/>
  <c r="VS119" i="10" s="1"/>
  <c r="VT119" i="10" s="1"/>
  <c r="VU119" i="10" s="1"/>
  <c r="VV119" i="10" s="1"/>
  <c r="VW119" i="10" s="1"/>
  <c r="VX119" i="10" s="1"/>
  <c r="VY119" i="10" s="1"/>
  <c r="VZ119" i="10" s="1"/>
  <c r="WA119" i="10" s="1"/>
  <c r="WB119" i="10" s="1"/>
  <c r="WC119" i="10" s="1"/>
  <c r="WD119" i="10" s="1"/>
  <c r="WE119" i="10" s="1"/>
  <c r="WF119" i="10" s="1"/>
  <c r="WG119" i="10" s="1"/>
  <c r="WH119" i="10" s="1"/>
  <c r="WI119" i="10" s="1"/>
  <c r="WJ119" i="10" s="1"/>
  <c r="WK119" i="10" s="1"/>
  <c r="WL119" i="10" s="1"/>
  <c r="DX119" i="10"/>
  <c r="DY119" i="10" s="1"/>
  <c r="DZ119" i="10" s="1"/>
  <c r="EA119" i="10" s="1"/>
  <c r="EB119" i="10" s="1"/>
  <c r="EC119" i="10" s="1"/>
  <c r="ED119" i="10" s="1"/>
  <c r="EE119" i="10" s="1"/>
  <c r="EF119" i="10" s="1"/>
  <c r="EG119" i="10" s="1"/>
  <c r="EH119" i="10" s="1"/>
  <c r="EI119" i="10" s="1"/>
  <c r="EJ119" i="10" s="1"/>
  <c r="EK119" i="10" s="1"/>
  <c r="EL119" i="10" s="1"/>
  <c r="EM119" i="10" s="1"/>
  <c r="EN119" i="10" s="1"/>
  <c r="EO119" i="10" s="1"/>
  <c r="EP119" i="10" s="1"/>
  <c r="EQ119" i="10" s="1"/>
  <c r="ER119" i="10" s="1"/>
  <c r="ES119" i="10" s="1"/>
  <c r="ET119" i="10" s="1"/>
  <c r="EU119" i="10" s="1"/>
  <c r="EV119" i="10" s="1"/>
  <c r="EW119" i="10" s="1"/>
  <c r="EX119" i="10" s="1"/>
  <c r="EY119" i="10" s="1"/>
  <c r="EZ119" i="10" s="1"/>
  <c r="FA119" i="10" s="1"/>
  <c r="FB119" i="10" s="1"/>
  <c r="FC119" i="10" s="1"/>
  <c r="FD119" i="10" s="1"/>
  <c r="FE119" i="10" s="1"/>
  <c r="FF119" i="10" s="1"/>
  <c r="FG119" i="10" s="1"/>
  <c r="FH119" i="10" s="1"/>
  <c r="FI119" i="10" s="1"/>
  <c r="FJ119" i="10" s="1"/>
  <c r="FK119" i="10" s="1"/>
  <c r="FL119" i="10" s="1"/>
  <c r="FM119" i="10" s="1"/>
  <c r="FN119" i="10" s="1"/>
  <c r="FO119" i="10" s="1"/>
  <c r="FP119" i="10" s="1"/>
  <c r="FQ119" i="10" s="1"/>
  <c r="FR119" i="10" s="1"/>
  <c r="FS119" i="10" s="1"/>
  <c r="FT119" i="10" s="1"/>
  <c r="FU119" i="10" s="1"/>
  <c r="FV119" i="10" s="1"/>
  <c r="FW119" i="10" s="1"/>
  <c r="FX119" i="10" s="1"/>
  <c r="FY119" i="10" s="1"/>
  <c r="FZ119" i="10" s="1"/>
  <c r="GA119" i="10" s="1"/>
  <c r="GB119" i="10" s="1"/>
  <c r="GC119" i="10" s="1"/>
  <c r="GD119" i="10" s="1"/>
  <c r="GE119" i="10" s="1"/>
  <c r="GF119" i="10" s="1"/>
  <c r="GG119" i="10" s="1"/>
  <c r="GH119" i="10" s="1"/>
  <c r="GI119" i="10" s="1"/>
  <c r="GJ119" i="10" s="1"/>
  <c r="GK119" i="10" s="1"/>
  <c r="GL119" i="10" s="1"/>
  <c r="GM119" i="10" s="1"/>
  <c r="GN119" i="10" s="1"/>
  <c r="GO119" i="10" s="1"/>
  <c r="GP119" i="10" s="1"/>
  <c r="GQ119" i="10" s="1"/>
  <c r="GR119" i="10" s="1"/>
  <c r="GS119" i="10" s="1"/>
  <c r="GT119" i="10" s="1"/>
  <c r="GU119" i="10" s="1"/>
  <c r="GV119" i="10" s="1"/>
  <c r="GW119" i="10" s="1"/>
  <c r="GX119" i="10" s="1"/>
  <c r="GY119" i="10" s="1"/>
  <c r="GZ119" i="10" s="1"/>
  <c r="HA119" i="10" s="1"/>
  <c r="HB119" i="10" s="1"/>
  <c r="HC119" i="10" s="1"/>
  <c r="HD119" i="10" s="1"/>
  <c r="HE119" i="10" s="1"/>
  <c r="HF119" i="10" s="1"/>
  <c r="HG119" i="10" s="1"/>
  <c r="HH119" i="10" s="1"/>
  <c r="HI119" i="10" s="1"/>
  <c r="HJ119" i="10" s="1"/>
  <c r="HK119" i="10" s="1"/>
  <c r="HL119" i="10" s="1"/>
  <c r="HM119" i="10" s="1"/>
  <c r="HN119" i="10" s="1"/>
  <c r="HO119" i="10" s="1"/>
  <c r="HP119" i="10" s="1"/>
  <c r="HQ119" i="10" s="1"/>
  <c r="HR119" i="10" s="1"/>
  <c r="HS119" i="10" s="1"/>
  <c r="IO119" i="10"/>
  <c r="IP119" i="10" s="1"/>
  <c r="IQ119" i="10" s="1"/>
  <c r="IR119" i="10" s="1"/>
  <c r="IS119" i="10" s="1"/>
  <c r="IT119" i="10" s="1"/>
  <c r="IU119" i="10" s="1"/>
  <c r="IV119" i="10" s="1"/>
  <c r="IW119" i="10" s="1"/>
  <c r="IX119" i="10" s="1"/>
  <c r="IY119" i="10" s="1"/>
  <c r="IZ119" i="10" s="1"/>
  <c r="JA119" i="10" s="1"/>
  <c r="JB119" i="10" s="1"/>
  <c r="JC119" i="10" s="1"/>
  <c r="JD119" i="10" s="1"/>
  <c r="JE119" i="10" s="1"/>
  <c r="JF119" i="10" s="1"/>
  <c r="JG119" i="10" s="1"/>
  <c r="JH119" i="10" s="1"/>
  <c r="JI119" i="10" s="1"/>
  <c r="JJ119" i="10" s="1"/>
  <c r="JK119" i="10" s="1"/>
  <c r="JL119" i="10" s="1"/>
  <c r="JM119" i="10" s="1"/>
  <c r="JN119" i="10" s="1"/>
  <c r="JO119" i="10" s="1"/>
  <c r="JP119" i="10" s="1"/>
  <c r="JQ119" i="10" s="1"/>
  <c r="JR119" i="10" s="1"/>
  <c r="JS119" i="10" s="1"/>
  <c r="JT119" i="10" s="1"/>
  <c r="JU119" i="10" s="1"/>
  <c r="JV119" i="10" s="1"/>
  <c r="JW119" i="10" s="1"/>
  <c r="JX119" i="10" s="1"/>
  <c r="JY119" i="10" s="1"/>
  <c r="JZ119" i="10" s="1"/>
  <c r="KA119" i="10" s="1"/>
  <c r="KB119" i="10" s="1"/>
  <c r="KC119" i="10" s="1"/>
  <c r="KD119" i="10" s="1"/>
  <c r="KE119" i="10" s="1"/>
  <c r="KF119" i="10" s="1"/>
  <c r="KG119" i="10" s="1"/>
  <c r="KH119" i="10" s="1"/>
  <c r="KI119" i="10" s="1"/>
  <c r="KJ119" i="10" s="1"/>
  <c r="KK119" i="10" s="1"/>
  <c r="KL119" i="10" s="1"/>
  <c r="KM119" i="10" s="1"/>
  <c r="KN119" i="10" s="1"/>
  <c r="KO119" i="10" s="1"/>
  <c r="KP119" i="10" s="1"/>
  <c r="KQ119" i="10" s="1"/>
  <c r="KR119" i="10" s="1"/>
  <c r="KS119" i="10" s="1"/>
  <c r="KT119" i="10" s="1"/>
  <c r="KU119" i="10" s="1"/>
  <c r="KV119" i="10" s="1"/>
  <c r="KW119" i="10" s="1"/>
  <c r="KX119" i="10" s="1"/>
  <c r="KY119" i="10" s="1"/>
  <c r="KZ119" i="10" s="1"/>
  <c r="LA119" i="10" s="1"/>
  <c r="LB119" i="10" s="1"/>
  <c r="LC119" i="10" s="1"/>
  <c r="LD119" i="10" s="1"/>
  <c r="LE119" i="10" s="1"/>
  <c r="LF119" i="10" s="1"/>
  <c r="LG119" i="10" s="1"/>
  <c r="LH119" i="10" s="1"/>
  <c r="LI119" i="10" s="1"/>
  <c r="LJ119" i="10" s="1"/>
  <c r="LK119" i="10" s="1"/>
  <c r="LL119" i="10" s="1"/>
  <c r="LM119" i="10" s="1"/>
  <c r="LN119" i="10" s="1"/>
  <c r="LO119" i="10" s="1"/>
  <c r="LP119" i="10" s="1"/>
  <c r="LQ119" i="10" s="1"/>
  <c r="LR119" i="10" s="1"/>
  <c r="LS119" i="10" s="1"/>
  <c r="LT119" i="10" s="1"/>
  <c r="LU119" i="10" s="1"/>
  <c r="LV119" i="10" s="1"/>
  <c r="LW119" i="10" s="1"/>
  <c r="LX119" i="10" s="1"/>
  <c r="LY119" i="10" s="1"/>
  <c r="LZ119" i="10" s="1"/>
  <c r="MA119" i="10" s="1"/>
  <c r="MB119" i="10" s="1"/>
  <c r="MC119" i="10" s="1"/>
  <c r="MD119" i="10" s="1"/>
  <c r="ME119" i="10" s="1"/>
  <c r="MF119" i="10" s="1"/>
  <c r="MG119" i="10" s="1"/>
  <c r="MH119" i="10" s="1"/>
  <c r="MI119" i="10" s="1"/>
  <c r="MJ119" i="10" s="1"/>
  <c r="VQ23" i="10"/>
  <c r="VO25" i="10"/>
  <c r="VK29" i="10"/>
  <c r="VS19" i="10"/>
  <c r="VM27" i="10"/>
  <c r="G120" i="10" l="1"/>
  <c r="H120" i="10" s="1"/>
  <c r="I120" i="10" s="1"/>
  <c r="J120" i="10" s="1"/>
  <c r="K120" i="10" s="1"/>
  <c r="L120" i="10" s="1"/>
  <c r="M120" i="10" s="1"/>
  <c r="N120" i="10" s="1"/>
  <c r="O120" i="10" s="1"/>
  <c r="P120" i="10" s="1"/>
  <c r="Q120" i="10" s="1"/>
  <c r="R120" i="10" s="1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AE120" i="10" s="1"/>
  <c r="AF120" i="10" s="1"/>
  <c r="AG120" i="10" s="1"/>
  <c r="AH120" i="10" s="1"/>
  <c r="AI120" i="10" s="1"/>
  <c r="AJ120" i="10" s="1"/>
  <c r="AK120" i="10" s="1"/>
  <c r="AL120" i="10" s="1"/>
  <c r="AM120" i="10" s="1"/>
  <c r="AN120" i="10" s="1"/>
  <c r="AO120" i="10" s="1"/>
  <c r="AP120" i="10" s="1"/>
  <c r="AQ120" i="10" s="1"/>
  <c r="AR120" i="10" s="1"/>
  <c r="AS120" i="10" s="1"/>
  <c r="AT120" i="10" s="1"/>
  <c r="AU120" i="10" s="1"/>
  <c r="AV120" i="10" s="1"/>
  <c r="AW120" i="10" s="1"/>
  <c r="AX120" i="10" s="1"/>
  <c r="AY120" i="10" s="1"/>
  <c r="AZ120" i="10" s="1"/>
  <c r="BA120" i="10" s="1"/>
  <c r="BB120" i="10" s="1"/>
  <c r="BC120" i="10" s="1"/>
  <c r="BD120" i="10" s="1"/>
  <c r="BE120" i="10" s="1"/>
  <c r="BF120" i="10" s="1"/>
  <c r="BG120" i="10" s="1"/>
  <c r="BH120" i="10" s="1"/>
  <c r="BI120" i="10" s="1"/>
  <c r="BJ120" i="10" s="1"/>
  <c r="BK120" i="10" s="1"/>
  <c r="BL120" i="10" s="1"/>
  <c r="BM120" i="10" s="1"/>
  <c r="BN120" i="10" s="1"/>
  <c r="BO120" i="10" s="1"/>
  <c r="BP120" i="10" s="1"/>
  <c r="BQ120" i="10" s="1"/>
  <c r="BR120" i="10" s="1"/>
  <c r="BS120" i="10" s="1"/>
  <c r="BT120" i="10" s="1"/>
  <c r="BU120" i="10" s="1"/>
  <c r="BV120" i="10" s="1"/>
  <c r="BW120" i="10" s="1"/>
  <c r="BX120" i="10" s="1"/>
  <c r="BY120" i="10" s="1"/>
  <c r="BZ120" i="10" s="1"/>
  <c r="CA120" i="10" s="1"/>
  <c r="CB120" i="10" s="1"/>
  <c r="CC120" i="10" s="1"/>
  <c r="CD120" i="10" s="1"/>
  <c r="CE120" i="10" s="1"/>
  <c r="CF120" i="10" s="1"/>
  <c r="CG120" i="10" s="1"/>
  <c r="CH120" i="10" s="1"/>
  <c r="CI120" i="10" s="1"/>
  <c r="CJ120" i="10" s="1"/>
  <c r="CK120" i="10" s="1"/>
  <c r="CL120" i="10" s="1"/>
  <c r="CM120" i="10" s="1"/>
  <c r="CN120" i="10" s="1"/>
  <c r="CO120" i="10" s="1"/>
  <c r="CP120" i="10" s="1"/>
  <c r="CQ120" i="10" s="1"/>
  <c r="CR120" i="10" s="1"/>
  <c r="CS120" i="10" s="1"/>
  <c r="CT120" i="10" s="1"/>
  <c r="CU120" i="10" s="1"/>
  <c r="CV120" i="10" s="1"/>
  <c r="CW120" i="10" s="1"/>
  <c r="CX120" i="10" s="1"/>
  <c r="CY120" i="10" s="1"/>
  <c r="CZ120" i="10" s="1"/>
  <c r="DA120" i="10" s="1"/>
  <c r="DB120" i="10" s="1"/>
  <c r="DC120" i="10" s="1"/>
  <c r="DD120" i="10" s="1"/>
  <c r="DE120" i="10" s="1"/>
  <c r="RW120" i="10"/>
  <c r="RX120" i="10" s="1"/>
  <c r="RY120" i="10" s="1"/>
  <c r="RZ120" i="10" s="1"/>
  <c r="SA120" i="10" s="1"/>
  <c r="SB120" i="10" s="1"/>
  <c r="SC120" i="10" s="1"/>
  <c r="SD120" i="10" s="1"/>
  <c r="SE120" i="10" s="1"/>
  <c r="SF120" i="10" s="1"/>
  <c r="SG120" i="10" s="1"/>
  <c r="SH120" i="10" s="1"/>
  <c r="SI120" i="10" s="1"/>
  <c r="SJ120" i="10" s="1"/>
  <c r="SK120" i="10" s="1"/>
  <c r="SL120" i="10" s="1"/>
  <c r="SM120" i="10" s="1"/>
  <c r="SN120" i="10" s="1"/>
  <c r="SO120" i="10" s="1"/>
  <c r="SP120" i="10" s="1"/>
  <c r="SQ120" i="10" s="1"/>
  <c r="SR120" i="10" s="1"/>
  <c r="SS120" i="10" s="1"/>
  <c r="ST120" i="10" s="1"/>
  <c r="SU120" i="10" s="1"/>
  <c r="SV120" i="10" s="1"/>
  <c r="SW120" i="10" s="1"/>
  <c r="SX120" i="10" s="1"/>
  <c r="SY120" i="10" s="1"/>
  <c r="SZ120" i="10" s="1"/>
  <c r="TA120" i="10" s="1"/>
  <c r="TB120" i="10" s="1"/>
  <c r="TC120" i="10" s="1"/>
  <c r="TD120" i="10" s="1"/>
  <c r="TE120" i="10" s="1"/>
  <c r="TF120" i="10" s="1"/>
  <c r="TG120" i="10" s="1"/>
  <c r="TH120" i="10" s="1"/>
  <c r="TI120" i="10" s="1"/>
  <c r="TJ120" i="10" s="1"/>
  <c r="TK120" i="10" s="1"/>
  <c r="TL120" i="10" s="1"/>
  <c r="TM120" i="10" s="1"/>
  <c r="TN120" i="10" s="1"/>
  <c r="TO120" i="10" s="1"/>
  <c r="TP120" i="10" s="1"/>
  <c r="TQ120" i="10" s="1"/>
  <c r="TR120" i="10" s="1"/>
  <c r="TS120" i="10" s="1"/>
  <c r="TT120" i="10" s="1"/>
  <c r="TU120" i="10" s="1"/>
  <c r="TV120" i="10" s="1"/>
  <c r="TW120" i="10" s="1"/>
  <c r="TX120" i="10" s="1"/>
  <c r="TY120" i="10" s="1"/>
  <c r="TZ120" i="10" s="1"/>
  <c r="UA120" i="10" s="1"/>
  <c r="UB120" i="10" s="1"/>
  <c r="UC120" i="10" s="1"/>
  <c r="UD120" i="10" s="1"/>
  <c r="UE120" i="10" s="1"/>
  <c r="UF120" i="10" s="1"/>
  <c r="UG120" i="10" s="1"/>
  <c r="UH120" i="10" s="1"/>
  <c r="UI120" i="10" s="1"/>
  <c r="UJ120" i="10" s="1"/>
  <c r="UK120" i="10" s="1"/>
  <c r="UL120" i="10" s="1"/>
  <c r="UM120" i="10" s="1"/>
  <c r="UN120" i="10" s="1"/>
  <c r="UO120" i="10" s="1"/>
  <c r="UP120" i="10" s="1"/>
  <c r="UQ120" i="10" s="1"/>
  <c r="UR120" i="10" s="1"/>
  <c r="US120" i="10" s="1"/>
  <c r="UT120" i="10" s="1"/>
  <c r="UU120" i="10" s="1"/>
  <c r="UV120" i="10" s="1"/>
  <c r="UW120" i="10" s="1"/>
  <c r="UX120" i="10" s="1"/>
  <c r="UY120" i="10" s="1"/>
  <c r="UZ120" i="10" s="1"/>
  <c r="VA120" i="10" s="1"/>
  <c r="VB120" i="10" s="1"/>
  <c r="VC120" i="10" s="1"/>
  <c r="VD120" i="10" s="1"/>
  <c r="VE120" i="10" s="1"/>
  <c r="VF120" i="10" s="1"/>
  <c r="VG120" i="10" s="1"/>
  <c r="VH120" i="10" s="1"/>
  <c r="VI120" i="10" s="1"/>
  <c r="VJ120" i="10" s="1"/>
  <c r="VK120" i="10" s="1"/>
  <c r="VL120" i="10" s="1"/>
  <c r="VM120" i="10" s="1"/>
  <c r="VN120" i="10" s="1"/>
  <c r="VO120" i="10" s="1"/>
  <c r="VP120" i="10" s="1"/>
  <c r="VQ120" i="10" s="1"/>
  <c r="VR120" i="10" s="1"/>
  <c r="VS120" i="10" s="1"/>
  <c r="VT120" i="10" s="1"/>
  <c r="VU120" i="10" s="1"/>
  <c r="VV120" i="10" s="1"/>
  <c r="VW120" i="10" s="1"/>
  <c r="VX120" i="10" s="1"/>
  <c r="VY120" i="10" s="1"/>
  <c r="VZ120" i="10" s="1"/>
  <c r="WA120" i="10" s="1"/>
  <c r="WB120" i="10" s="1"/>
  <c r="WC120" i="10" s="1"/>
  <c r="WD120" i="10" s="1"/>
  <c r="WE120" i="10" s="1"/>
  <c r="WF120" i="10" s="1"/>
  <c r="WG120" i="10" s="1"/>
  <c r="WH120" i="10" s="1"/>
  <c r="WI120" i="10" s="1"/>
  <c r="WJ120" i="10" s="1"/>
  <c r="WK120" i="10" s="1"/>
  <c r="WL120" i="10" s="1"/>
  <c r="DX120" i="10"/>
  <c r="DY120" i="10" s="1"/>
  <c r="DZ120" i="10" s="1"/>
  <c r="EA120" i="10" s="1"/>
  <c r="EB120" i="10" s="1"/>
  <c r="EC120" i="10" s="1"/>
  <c r="ED120" i="10" s="1"/>
  <c r="EE120" i="10" s="1"/>
  <c r="EF120" i="10" s="1"/>
  <c r="EG120" i="10" s="1"/>
  <c r="EH120" i="10" s="1"/>
  <c r="EI120" i="10" s="1"/>
  <c r="EJ120" i="10" s="1"/>
  <c r="EK120" i="10" s="1"/>
  <c r="EL120" i="10" s="1"/>
  <c r="EM120" i="10" s="1"/>
  <c r="EN120" i="10" s="1"/>
  <c r="EO120" i="10" s="1"/>
  <c r="EP120" i="10" s="1"/>
  <c r="EQ120" i="10" s="1"/>
  <c r="ER120" i="10" s="1"/>
  <c r="ES120" i="10" s="1"/>
  <c r="ET120" i="10" s="1"/>
  <c r="EU120" i="10" s="1"/>
  <c r="EV120" i="10" s="1"/>
  <c r="EW120" i="10" s="1"/>
  <c r="EX120" i="10" s="1"/>
  <c r="EY120" i="10" s="1"/>
  <c r="EZ120" i="10" s="1"/>
  <c r="FA120" i="10" s="1"/>
  <c r="FB120" i="10" s="1"/>
  <c r="FC120" i="10" s="1"/>
  <c r="FD120" i="10" s="1"/>
  <c r="FE120" i="10" s="1"/>
  <c r="FF120" i="10" s="1"/>
  <c r="FG120" i="10" s="1"/>
  <c r="FH120" i="10" s="1"/>
  <c r="FI120" i="10" s="1"/>
  <c r="FJ120" i="10" s="1"/>
  <c r="FK120" i="10" s="1"/>
  <c r="FL120" i="10" s="1"/>
  <c r="FM120" i="10" s="1"/>
  <c r="FN120" i="10" s="1"/>
  <c r="FO120" i="10" s="1"/>
  <c r="FP120" i="10" s="1"/>
  <c r="FQ120" i="10" s="1"/>
  <c r="FR120" i="10" s="1"/>
  <c r="FS120" i="10" s="1"/>
  <c r="FT120" i="10" s="1"/>
  <c r="FU120" i="10" s="1"/>
  <c r="FV120" i="10" s="1"/>
  <c r="FW120" i="10" s="1"/>
  <c r="FX120" i="10" s="1"/>
  <c r="FY120" i="10" s="1"/>
  <c r="FZ120" i="10" s="1"/>
  <c r="GA120" i="10" s="1"/>
  <c r="GB120" i="10" s="1"/>
  <c r="GC120" i="10" s="1"/>
  <c r="GD120" i="10" s="1"/>
  <c r="GE120" i="10" s="1"/>
  <c r="GF120" i="10" s="1"/>
  <c r="GG120" i="10" s="1"/>
  <c r="GH120" i="10" s="1"/>
  <c r="GI120" i="10" s="1"/>
  <c r="GJ120" i="10" s="1"/>
  <c r="GK120" i="10" s="1"/>
  <c r="GL120" i="10" s="1"/>
  <c r="GM120" i="10" s="1"/>
  <c r="GN120" i="10" s="1"/>
  <c r="GO120" i="10" s="1"/>
  <c r="GP120" i="10" s="1"/>
  <c r="GQ120" i="10" s="1"/>
  <c r="GR120" i="10" s="1"/>
  <c r="GS120" i="10" s="1"/>
  <c r="GT120" i="10" s="1"/>
  <c r="GU120" i="10" s="1"/>
  <c r="GV120" i="10" s="1"/>
  <c r="GW120" i="10" s="1"/>
  <c r="GX120" i="10" s="1"/>
  <c r="GY120" i="10" s="1"/>
  <c r="GZ120" i="10" s="1"/>
  <c r="HA120" i="10" s="1"/>
  <c r="HB120" i="10" s="1"/>
  <c r="HC120" i="10" s="1"/>
  <c r="HD120" i="10" s="1"/>
  <c r="HE120" i="10" s="1"/>
  <c r="HF120" i="10" s="1"/>
  <c r="HG120" i="10" s="1"/>
  <c r="HH120" i="10" s="1"/>
  <c r="HI120" i="10" s="1"/>
  <c r="HJ120" i="10" s="1"/>
  <c r="HK120" i="10" s="1"/>
  <c r="HL120" i="10" s="1"/>
  <c r="HM120" i="10" s="1"/>
  <c r="HN120" i="10" s="1"/>
  <c r="HO120" i="10" s="1"/>
  <c r="HP120" i="10" s="1"/>
  <c r="HQ120" i="10" s="1"/>
  <c r="HR120" i="10" s="1"/>
  <c r="HS120" i="10" s="1"/>
  <c r="HT120" i="10" s="1"/>
  <c r="C121" i="10"/>
  <c r="NF120" i="10"/>
  <c r="NG120" i="10" s="1"/>
  <c r="NH120" i="10" s="1"/>
  <c r="NI120" i="10" s="1"/>
  <c r="NJ120" i="10" s="1"/>
  <c r="NK120" i="10" s="1"/>
  <c r="NL120" i="10" s="1"/>
  <c r="NM120" i="10" s="1"/>
  <c r="NN120" i="10" s="1"/>
  <c r="NO120" i="10" s="1"/>
  <c r="NP120" i="10" s="1"/>
  <c r="NQ120" i="10" s="1"/>
  <c r="NR120" i="10" s="1"/>
  <c r="NS120" i="10" s="1"/>
  <c r="NT120" i="10" s="1"/>
  <c r="NU120" i="10" s="1"/>
  <c r="NV120" i="10" s="1"/>
  <c r="NW120" i="10" s="1"/>
  <c r="NX120" i="10" s="1"/>
  <c r="NY120" i="10" s="1"/>
  <c r="NZ120" i="10" s="1"/>
  <c r="OA120" i="10" s="1"/>
  <c r="OB120" i="10" s="1"/>
  <c r="OC120" i="10" s="1"/>
  <c r="OD120" i="10" s="1"/>
  <c r="OE120" i="10" s="1"/>
  <c r="OF120" i="10" s="1"/>
  <c r="OG120" i="10" s="1"/>
  <c r="OH120" i="10" s="1"/>
  <c r="OI120" i="10" s="1"/>
  <c r="OJ120" i="10" s="1"/>
  <c r="OK120" i="10" s="1"/>
  <c r="OL120" i="10" s="1"/>
  <c r="OM120" i="10" s="1"/>
  <c r="ON120" i="10" s="1"/>
  <c r="OO120" i="10" s="1"/>
  <c r="OP120" i="10" s="1"/>
  <c r="OQ120" i="10" s="1"/>
  <c r="OR120" i="10" s="1"/>
  <c r="OS120" i="10" s="1"/>
  <c r="OT120" i="10" s="1"/>
  <c r="OU120" i="10" s="1"/>
  <c r="OV120" i="10" s="1"/>
  <c r="OW120" i="10" s="1"/>
  <c r="OX120" i="10" s="1"/>
  <c r="OY120" i="10" s="1"/>
  <c r="OZ120" i="10" s="1"/>
  <c r="PA120" i="10" s="1"/>
  <c r="PB120" i="10" s="1"/>
  <c r="PC120" i="10" s="1"/>
  <c r="PD120" i="10" s="1"/>
  <c r="PE120" i="10" s="1"/>
  <c r="PF120" i="10" s="1"/>
  <c r="PG120" i="10" s="1"/>
  <c r="PH120" i="10" s="1"/>
  <c r="PI120" i="10" s="1"/>
  <c r="PJ120" i="10" s="1"/>
  <c r="PK120" i="10" s="1"/>
  <c r="PL120" i="10" s="1"/>
  <c r="PM120" i="10" s="1"/>
  <c r="PN120" i="10" s="1"/>
  <c r="PO120" i="10" s="1"/>
  <c r="PP120" i="10" s="1"/>
  <c r="PQ120" i="10" s="1"/>
  <c r="PR120" i="10" s="1"/>
  <c r="PS120" i="10" s="1"/>
  <c r="PT120" i="10" s="1"/>
  <c r="PU120" i="10" s="1"/>
  <c r="PV120" i="10" s="1"/>
  <c r="PW120" i="10" s="1"/>
  <c r="PX120" i="10" s="1"/>
  <c r="PY120" i="10" s="1"/>
  <c r="PZ120" i="10" s="1"/>
  <c r="QA120" i="10" s="1"/>
  <c r="QB120" i="10" s="1"/>
  <c r="QC120" i="10" s="1"/>
  <c r="QD120" i="10" s="1"/>
  <c r="QE120" i="10" s="1"/>
  <c r="QF120" i="10" s="1"/>
  <c r="QG120" i="10" s="1"/>
  <c r="QH120" i="10" s="1"/>
  <c r="QI120" i="10" s="1"/>
  <c r="QJ120" i="10" s="1"/>
  <c r="QK120" i="10" s="1"/>
  <c r="QL120" i="10" s="1"/>
  <c r="QM120" i="10" s="1"/>
  <c r="QN120" i="10" s="1"/>
  <c r="QO120" i="10" s="1"/>
  <c r="QP120" i="10" s="1"/>
  <c r="QQ120" i="10" s="1"/>
  <c r="QR120" i="10" s="1"/>
  <c r="QS120" i="10" s="1"/>
  <c r="QT120" i="10" s="1"/>
  <c r="QU120" i="10" s="1"/>
  <c r="QV120" i="10" s="1"/>
  <c r="QW120" i="10" s="1"/>
  <c r="QX120" i="10" s="1"/>
  <c r="QY120" i="10" s="1"/>
  <c r="QZ120" i="10" s="1"/>
  <c r="RA120" i="10" s="1"/>
  <c r="RB120" i="10" s="1"/>
  <c r="IO120" i="10"/>
  <c r="IP120" i="10" s="1"/>
  <c r="IQ120" i="10" s="1"/>
  <c r="IR120" i="10" s="1"/>
  <c r="IS120" i="10" s="1"/>
  <c r="IT120" i="10" s="1"/>
  <c r="IU120" i="10" s="1"/>
  <c r="IV120" i="10" s="1"/>
  <c r="IW120" i="10" s="1"/>
  <c r="IX120" i="10" s="1"/>
  <c r="IY120" i="10" s="1"/>
  <c r="IZ120" i="10" s="1"/>
  <c r="JA120" i="10" s="1"/>
  <c r="JB120" i="10" s="1"/>
  <c r="JC120" i="10" s="1"/>
  <c r="JD120" i="10" s="1"/>
  <c r="JE120" i="10" s="1"/>
  <c r="JF120" i="10" s="1"/>
  <c r="JG120" i="10" s="1"/>
  <c r="JH120" i="10" s="1"/>
  <c r="JI120" i="10" s="1"/>
  <c r="JJ120" i="10" s="1"/>
  <c r="JK120" i="10" s="1"/>
  <c r="JL120" i="10" s="1"/>
  <c r="JM120" i="10" s="1"/>
  <c r="JN120" i="10" s="1"/>
  <c r="JO120" i="10" s="1"/>
  <c r="JP120" i="10" s="1"/>
  <c r="JQ120" i="10" s="1"/>
  <c r="JR120" i="10" s="1"/>
  <c r="JS120" i="10" s="1"/>
  <c r="JT120" i="10" s="1"/>
  <c r="JU120" i="10" s="1"/>
  <c r="JV120" i="10" s="1"/>
  <c r="JW120" i="10" s="1"/>
  <c r="JX120" i="10" s="1"/>
  <c r="JY120" i="10" s="1"/>
  <c r="JZ120" i="10" s="1"/>
  <c r="KA120" i="10" s="1"/>
  <c r="KB120" i="10" s="1"/>
  <c r="KC120" i="10" s="1"/>
  <c r="KD120" i="10" s="1"/>
  <c r="KE120" i="10" s="1"/>
  <c r="KF120" i="10" s="1"/>
  <c r="KG120" i="10" s="1"/>
  <c r="KH120" i="10" s="1"/>
  <c r="KI120" i="10" s="1"/>
  <c r="KJ120" i="10" s="1"/>
  <c r="KK120" i="10" s="1"/>
  <c r="KL120" i="10" s="1"/>
  <c r="KM120" i="10" s="1"/>
  <c r="KN120" i="10" s="1"/>
  <c r="KO120" i="10" s="1"/>
  <c r="KP120" i="10" s="1"/>
  <c r="KQ120" i="10" s="1"/>
  <c r="KR120" i="10" s="1"/>
  <c r="KS120" i="10" s="1"/>
  <c r="KT120" i="10" s="1"/>
  <c r="KU120" i="10" s="1"/>
  <c r="KV120" i="10" s="1"/>
  <c r="KW120" i="10" s="1"/>
  <c r="KX120" i="10" s="1"/>
  <c r="KY120" i="10" s="1"/>
  <c r="KZ120" i="10" s="1"/>
  <c r="LA120" i="10" s="1"/>
  <c r="LB120" i="10" s="1"/>
  <c r="LC120" i="10" s="1"/>
  <c r="LD120" i="10" s="1"/>
  <c r="LE120" i="10" s="1"/>
  <c r="LF120" i="10" s="1"/>
  <c r="LG120" i="10" s="1"/>
  <c r="LH120" i="10" s="1"/>
  <c r="LI120" i="10" s="1"/>
  <c r="LJ120" i="10" s="1"/>
  <c r="LK120" i="10" s="1"/>
  <c r="LL120" i="10" s="1"/>
  <c r="LM120" i="10" s="1"/>
  <c r="LN120" i="10" s="1"/>
  <c r="LO120" i="10" s="1"/>
  <c r="LP120" i="10" s="1"/>
  <c r="LQ120" i="10" s="1"/>
  <c r="LR120" i="10" s="1"/>
  <c r="LS120" i="10" s="1"/>
  <c r="LT120" i="10" s="1"/>
  <c r="LU120" i="10" s="1"/>
  <c r="LV120" i="10" s="1"/>
  <c r="LW120" i="10" s="1"/>
  <c r="LX120" i="10" s="1"/>
  <c r="LY120" i="10" s="1"/>
  <c r="LZ120" i="10" s="1"/>
  <c r="MA120" i="10" s="1"/>
  <c r="MB120" i="10" s="1"/>
  <c r="MC120" i="10" s="1"/>
  <c r="MD120" i="10" s="1"/>
  <c r="ME120" i="10" s="1"/>
  <c r="MF120" i="10" s="1"/>
  <c r="MG120" i="10" s="1"/>
  <c r="MH120" i="10" s="1"/>
  <c r="MI120" i="10" s="1"/>
  <c r="MJ120" i="10" s="1"/>
  <c r="MK120" i="10" s="1"/>
  <c r="FX114" i="10"/>
  <c r="SB18" i="10"/>
  <c r="SC114" i="10"/>
  <c r="IU114" i="10"/>
  <c r="M114" i="10"/>
  <c r="NL114" i="10"/>
  <c r="VN27" i="10"/>
  <c r="VL29" i="10"/>
  <c r="VP25" i="10"/>
  <c r="VT19" i="10"/>
  <c r="VR23" i="10"/>
  <c r="NM114" i="10" l="1"/>
  <c r="IV114" i="10"/>
  <c r="FY114" i="10"/>
  <c r="NF121" i="10"/>
  <c r="NG121" i="10" s="1"/>
  <c r="NH121" i="10" s="1"/>
  <c r="NI121" i="10" s="1"/>
  <c r="NJ121" i="10" s="1"/>
  <c r="NK121" i="10" s="1"/>
  <c r="NL121" i="10" s="1"/>
  <c r="NM121" i="10" s="1"/>
  <c r="NN121" i="10" s="1"/>
  <c r="NO121" i="10" s="1"/>
  <c r="NP121" i="10" s="1"/>
  <c r="NQ121" i="10" s="1"/>
  <c r="NR121" i="10" s="1"/>
  <c r="NS121" i="10" s="1"/>
  <c r="NT121" i="10" s="1"/>
  <c r="NU121" i="10" s="1"/>
  <c r="NV121" i="10" s="1"/>
  <c r="NW121" i="10" s="1"/>
  <c r="NX121" i="10" s="1"/>
  <c r="NY121" i="10" s="1"/>
  <c r="NZ121" i="10" s="1"/>
  <c r="OA121" i="10" s="1"/>
  <c r="OB121" i="10" s="1"/>
  <c r="OC121" i="10" s="1"/>
  <c r="OD121" i="10" s="1"/>
  <c r="OE121" i="10" s="1"/>
  <c r="OF121" i="10" s="1"/>
  <c r="OG121" i="10" s="1"/>
  <c r="OH121" i="10" s="1"/>
  <c r="OI121" i="10" s="1"/>
  <c r="OJ121" i="10" s="1"/>
  <c r="OK121" i="10" s="1"/>
  <c r="OL121" i="10" s="1"/>
  <c r="OM121" i="10" s="1"/>
  <c r="ON121" i="10" s="1"/>
  <c r="OO121" i="10" s="1"/>
  <c r="OP121" i="10" s="1"/>
  <c r="OQ121" i="10" s="1"/>
  <c r="OR121" i="10" s="1"/>
  <c r="OS121" i="10" s="1"/>
  <c r="OT121" i="10" s="1"/>
  <c r="OU121" i="10" s="1"/>
  <c r="OV121" i="10" s="1"/>
  <c r="OW121" i="10" s="1"/>
  <c r="OX121" i="10" s="1"/>
  <c r="OY121" i="10" s="1"/>
  <c r="OZ121" i="10" s="1"/>
  <c r="PA121" i="10" s="1"/>
  <c r="PB121" i="10" s="1"/>
  <c r="PC121" i="10" s="1"/>
  <c r="PD121" i="10" s="1"/>
  <c r="PE121" i="10" s="1"/>
  <c r="PF121" i="10" s="1"/>
  <c r="PG121" i="10" s="1"/>
  <c r="PH121" i="10" s="1"/>
  <c r="PI121" i="10" s="1"/>
  <c r="PJ121" i="10" s="1"/>
  <c r="PK121" i="10" s="1"/>
  <c r="PL121" i="10" s="1"/>
  <c r="PM121" i="10" s="1"/>
  <c r="PN121" i="10" s="1"/>
  <c r="PO121" i="10" s="1"/>
  <c r="PP121" i="10" s="1"/>
  <c r="PQ121" i="10" s="1"/>
  <c r="PR121" i="10" s="1"/>
  <c r="PS121" i="10" s="1"/>
  <c r="PT121" i="10" s="1"/>
  <c r="PU121" i="10" s="1"/>
  <c r="PV121" i="10" s="1"/>
  <c r="PW121" i="10" s="1"/>
  <c r="PX121" i="10" s="1"/>
  <c r="PY121" i="10" s="1"/>
  <c r="PZ121" i="10" s="1"/>
  <c r="QA121" i="10" s="1"/>
  <c r="QB121" i="10" s="1"/>
  <c r="QC121" i="10" s="1"/>
  <c r="QD121" i="10" s="1"/>
  <c r="QE121" i="10" s="1"/>
  <c r="QF121" i="10" s="1"/>
  <c r="QG121" i="10" s="1"/>
  <c r="QH121" i="10" s="1"/>
  <c r="QI121" i="10" s="1"/>
  <c r="QJ121" i="10" s="1"/>
  <c r="QK121" i="10" s="1"/>
  <c r="QL121" i="10" s="1"/>
  <c r="QM121" i="10" s="1"/>
  <c r="QN121" i="10" s="1"/>
  <c r="QO121" i="10" s="1"/>
  <c r="QP121" i="10" s="1"/>
  <c r="QQ121" i="10" s="1"/>
  <c r="QR121" i="10" s="1"/>
  <c r="QS121" i="10" s="1"/>
  <c r="QT121" i="10" s="1"/>
  <c r="QU121" i="10" s="1"/>
  <c r="QV121" i="10" s="1"/>
  <c r="QW121" i="10" s="1"/>
  <c r="QX121" i="10" s="1"/>
  <c r="QY121" i="10" s="1"/>
  <c r="QZ121" i="10" s="1"/>
  <c r="RA121" i="10" s="1"/>
  <c r="RB121" i="10" s="1"/>
  <c r="RC121" i="10" s="1"/>
  <c r="G121" i="10"/>
  <c r="H121" i="10" s="1"/>
  <c r="I121" i="10" s="1"/>
  <c r="J121" i="10" s="1"/>
  <c r="K121" i="10" s="1"/>
  <c r="L121" i="10" s="1"/>
  <c r="M121" i="10" s="1"/>
  <c r="N121" i="10" s="1"/>
  <c r="O121" i="10" s="1"/>
  <c r="P121" i="10" s="1"/>
  <c r="Q121" i="10" s="1"/>
  <c r="R121" i="10" s="1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AG121" i="10" s="1"/>
  <c r="AH121" i="10" s="1"/>
  <c r="AI121" i="10" s="1"/>
  <c r="AJ121" i="10" s="1"/>
  <c r="AK121" i="10" s="1"/>
  <c r="AL121" i="10" s="1"/>
  <c r="AM121" i="10" s="1"/>
  <c r="AN121" i="10" s="1"/>
  <c r="AO121" i="10" s="1"/>
  <c r="AP121" i="10" s="1"/>
  <c r="AQ121" i="10" s="1"/>
  <c r="AR121" i="10" s="1"/>
  <c r="AS121" i="10" s="1"/>
  <c r="AT121" i="10" s="1"/>
  <c r="AU121" i="10" s="1"/>
  <c r="AV121" i="10" s="1"/>
  <c r="AW121" i="10" s="1"/>
  <c r="AX121" i="10" s="1"/>
  <c r="AY121" i="10" s="1"/>
  <c r="AZ121" i="10" s="1"/>
  <c r="BA121" i="10" s="1"/>
  <c r="BB121" i="10" s="1"/>
  <c r="BC121" i="10" s="1"/>
  <c r="BD121" i="10" s="1"/>
  <c r="BE121" i="10" s="1"/>
  <c r="BF121" i="10" s="1"/>
  <c r="BG121" i="10" s="1"/>
  <c r="BH121" i="10" s="1"/>
  <c r="BI121" i="10" s="1"/>
  <c r="BJ121" i="10" s="1"/>
  <c r="BK121" i="10" s="1"/>
  <c r="BL121" i="10" s="1"/>
  <c r="BM121" i="10" s="1"/>
  <c r="BN121" i="10" s="1"/>
  <c r="BO121" i="10" s="1"/>
  <c r="BP121" i="10" s="1"/>
  <c r="BQ121" i="10" s="1"/>
  <c r="BR121" i="10" s="1"/>
  <c r="BS121" i="10" s="1"/>
  <c r="BT121" i="10" s="1"/>
  <c r="BU121" i="10" s="1"/>
  <c r="BV121" i="10" s="1"/>
  <c r="BW121" i="10" s="1"/>
  <c r="BX121" i="10" s="1"/>
  <c r="BY121" i="10" s="1"/>
  <c r="BZ121" i="10" s="1"/>
  <c r="CA121" i="10" s="1"/>
  <c r="CB121" i="10" s="1"/>
  <c r="CC121" i="10" s="1"/>
  <c r="CD121" i="10" s="1"/>
  <c r="CE121" i="10" s="1"/>
  <c r="CF121" i="10" s="1"/>
  <c r="CG121" i="10" s="1"/>
  <c r="CH121" i="10" s="1"/>
  <c r="CI121" i="10" s="1"/>
  <c r="CJ121" i="10" s="1"/>
  <c r="CK121" i="10" s="1"/>
  <c r="CL121" i="10" s="1"/>
  <c r="CM121" i="10" s="1"/>
  <c r="CN121" i="10" s="1"/>
  <c r="CO121" i="10" s="1"/>
  <c r="CP121" i="10" s="1"/>
  <c r="CQ121" i="10" s="1"/>
  <c r="CR121" i="10" s="1"/>
  <c r="CS121" i="10" s="1"/>
  <c r="CT121" i="10" s="1"/>
  <c r="CU121" i="10" s="1"/>
  <c r="CV121" i="10" s="1"/>
  <c r="CW121" i="10" s="1"/>
  <c r="CX121" i="10" s="1"/>
  <c r="CY121" i="10" s="1"/>
  <c r="CZ121" i="10" s="1"/>
  <c r="DA121" i="10" s="1"/>
  <c r="DB121" i="10" s="1"/>
  <c r="DC121" i="10" s="1"/>
  <c r="DD121" i="10" s="1"/>
  <c r="DE121" i="10" s="1"/>
  <c r="DF121" i="10" s="1"/>
  <c r="RW121" i="10"/>
  <c r="RX121" i="10" s="1"/>
  <c r="RY121" i="10" s="1"/>
  <c r="RZ121" i="10" s="1"/>
  <c r="SA121" i="10" s="1"/>
  <c r="SB121" i="10" s="1"/>
  <c r="SC121" i="10" s="1"/>
  <c r="SD121" i="10" s="1"/>
  <c r="SE121" i="10" s="1"/>
  <c r="SF121" i="10" s="1"/>
  <c r="SG121" i="10" s="1"/>
  <c r="SH121" i="10" s="1"/>
  <c r="SI121" i="10" s="1"/>
  <c r="SJ121" i="10" s="1"/>
  <c r="SK121" i="10" s="1"/>
  <c r="SL121" i="10" s="1"/>
  <c r="SM121" i="10" s="1"/>
  <c r="SN121" i="10" s="1"/>
  <c r="SO121" i="10" s="1"/>
  <c r="SP121" i="10" s="1"/>
  <c r="SQ121" i="10" s="1"/>
  <c r="SR121" i="10" s="1"/>
  <c r="SS121" i="10" s="1"/>
  <c r="ST121" i="10" s="1"/>
  <c r="SU121" i="10" s="1"/>
  <c r="SV121" i="10" s="1"/>
  <c r="SW121" i="10" s="1"/>
  <c r="SX121" i="10" s="1"/>
  <c r="SY121" i="10" s="1"/>
  <c r="SZ121" i="10" s="1"/>
  <c r="TA121" i="10" s="1"/>
  <c r="TB121" i="10" s="1"/>
  <c r="TC121" i="10" s="1"/>
  <c r="TD121" i="10" s="1"/>
  <c r="TE121" i="10" s="1"/>
  <c r="TF121" i="10" s="1"/>
  <c r="TG121" i="10" s="1"/>
  <c r="TH121" i="10" s="1"/>
  <c r="TI121" i="10" s="1"/>
  <c r="TJ121" i="10" s="1"/>
  <c r="TK121" i="10" s="1"/>
  <c r="TL121" i="10" s="1"/>
  <c r="TM121" i="10" s="1"/>
  <c r="TN121" i="10" s="1"/>
  <c r="TO121" i="10" s="1"/>
  <c r="TP121" i="10" s="1"/>
  <c r="TQ121" i="10" s="1"/>
  <c r="TR121" i="10" s="1"/>
  <c r="TS121" i="10" s="1"/>
  <c r="TT121" i="10" s="1"/>
  <c r="TU121" i="10" s="1"/>
  <c r="TV121" i="10" s="1"/>
  <c r="TW121" i="10" s="1"/>
  <c r="TX121" i="10" s="1"/>
  <c r="TY121" i="10" s="1"/>
  <c r="TZ121" i="10" s="1"/>
  <c r="UA121" i="10" s="1"/>
  <c r="UB121" i="10" s="1"/>
  <c r="UC121" i="10" s="1"/>
  <c r="UD121" i="10" s="1"/>
  <c r="UE121" i="10" s="1"/>
  <c r="UF121" i="10" s="1"/>
  <c r="UG121" i="10" s="1"/>
  <c r="UH121" i="10" s="1"/>
  <c r="UI121" i="10" s="1"/>
  <c r="UJ121" i="10" s="1"/>
  <c r="UK121" i="10" s="1"/>
  <c r="UL121" i="10" s="1"/>
  <c r="UM121" i="10" s="1"/>
  <c r="UN121" i="10" s="1"/>
  <c r="UO121" i="10" s="1"/>
  <c r="UP121" i="10" s="1"/>
  <c r="UQ121" i="10" s="1"/>
  <c r="UR121" i="10" s="1"/>
  <c r="US121" i="10" s="1"/>
  <c r="UT121" i="10" s="1"/>
  <c r="UU121" i="10" s="1"/>
  <c r="UV121" i="10" s="1"/>
  <c r="UW121" i="10" s="1"/>
  <c r="UX121" i="10" s="1"/>
  <c r="UY121" i="10" s="1"/>
  <c r="UZ121" i="10" s="1"/>
  <c r="VA121" i="10" s="1"/>
  <c r="VB121" i="10" s="1"/>
  <c r="VC121" i="10" s="1"/>
  <c r="VD121" i="10" s="1"/>
  <c r="VE121" i="10" s="1"/>
  <c r="VF121" i="10" s="1"/>
  <c r="VG121" i="10" s="1"/>
  <c r="VH121" i="10" s="1"/>
  <c r="VI121" i="10" s="1"/>
  <c r="VJ121" i="10" s="1"/>
  <c r="VK121" i="10" s="1"/>
  <c r="VL121" i="10" s="1"/>
  <c r="VM121" i="10" s="1"/>
  <c r="VN121" i="10" s="1"/>
  <c r="VO121" i="10" s="1"/>
  <c r="VP121" i="10" s="1"/>
  <c r="VQ121" i="10" s="1"/>
  <c r="VR121" i="10" s="1"/>
  <c r="VS121" i="10" s="1"/>
  <c r="VT121" i="10" s="1"/>
  <c r="VU121" i="10" s="1"/>
  <c r="VV121" i="10" s="1"/>
  <c r="VW121" i="10" s="1"/>
  <c r="VX121" i="10" s="1"/>
  <c r="VY121" i="10" s="1"/>
  <c r="VZ121" i="10" s="1"/>
  <c r="WA121" i="10" s="1"/>
  <c r="WB121" i="10" s="1"/>
  <c r="WC121" i="10" s="1"/>
  <c r="WD121" i="10" s="1"/>
  <c r="WE121" i="10" s="1"/>
  <c r="WF121" i="10" s="1"/>
  <c r="WG121" i="10" s="1"/>
  <c r="WH121" i="10" s="1"/>
  <c r="WI121" i="10" s="1"/>
  <c r="WJ121" i="10" s="1"/>
  <c r="WK121" i="10" s="1"/>
  <c r="WL121" i="10" s="1"/>
  <c r="DX121" i="10"/>
  <c r="DY121" i="10" s="1"/>
  <c r="DZ121" i="10" s="1"/>
  <c r="EA121" i="10" s="1"/>
  <c r="EB121" i="10" s="1"/>
  <c r="EC121" i="10" s="1"/>
  <c r="ED121" i="10" s="1"/>
  <c r="EE121" i="10" s="1"/>
  <c r="EF121" i="10" s="1"/>
  <c r="EG121" i="10" s="1"/>
  <c r="EH121" i="10" s="1"/>
  <c r="EI121" i="10" s="1"/>
  <c r="EJ121" i="10" s="1"/>
  <c r="EK121" i="10" s="1"/>
  <c r="EL121" i="10" s="1"/>
  <c r="EM121" i="10" s="1"/>
  <c r="EN121" i="10" s="1"/>
  <c r="EO121" i="10" s="1"/>
  <c r="EP121" i="10" s="1"/>
  <c r="EQ121" i="10" s="1"/>
  <c r="ER121" i="10" s="1"/>
  <c r="ES121" i="10" s="1"/>
  <c r="ET121" i="10" s="1"/>
  <c r="EU121" i="10" s="1"/>
  <c r="EV121" i="10" s="1"/>
  <c r="EW121" i="10" s="1"/>
  <c r="EX121" i="10" s="1"/>
  <c r="EY121" i="10" s="1"/>
  <c r="EZ121" i="10" s="1"/>
  <c r="FA121" i="10" s="1"/>
  <c r="FB121" i="10" s="1"/>
  <c r="FC121" i="10" s="1"/>
  <c r="FD121" i="10" s="1"/>
  <c r="FE121" i="10" s="1"/>
  <c r="FF121" i="10" s="1"/>
  <c r="FG121" i="10" s="1"/>
  <c r="FH121" i="10" s="1"/>
  <c r="FI121" i="10" s="1"/>
  <c r="FJ121" i="10" s="1"/>
  <c r="FK121" i="10" s="1"/>
  <c r="FL121" i="10" s="1"/>
  <c r="FM121" i="10" s="1"/>
  <c r="FN121" i="10" s="1"/>
  <c r="FO121" i="10" s="1"/>
  <c r="FP121" i="10" s="1"/>
  <c r="FQ121" i="10" s="1"/>
  <c r="FR121" i="10" s="1"/>
  <c r="FS121" i="10" s="1"/>
  <c r="FT121" i="10" s="1"/>
  <c r="FU121" i="10" s="1"/>
  <c r="FV121" i="10" s="1"/>
  <c r="FW121" i="10" s="1"/>
  <c r="FX121" i="10" s="1"/>
  <c r="FY121" i="10" s="1"/>
  <c r="FZ121" i="10" s="1"/>
  <c r="GA121" i="10" s="1"/>
  <c r="GB121" i="10" s="1"/>
  <c r="GC121" i="10" s="1"/>
  <c r="GD121" i="10" s="1"/>
  <c r="GE121" i="10" s="1"/>
  <c r="GF121" i="10" s="1"/>
  <c r="GG121" i="10" s="1"/>
  <c r="GH121" i="10" s="1"/>
  <c r="GI121" i="10" s="1"/>
  <c r="GJ121" i="10" s="1"/>
  <c r="GK121" i="10" s="1"/>
  <c r="GL121" i="10" s="1"/>
  <c r="GM121" i="10" s="1"/>
  <c r="GN121" i="10" s="1"/>
  <c r="GO121" i="10" s="1"/>
  <c r="GP121" i="10" s="1"/>
  <c r="GQ121" i="10" s="1"/>
  <c r="GR121" i="10" s="1"/>
  <c r="GS121" i="10" s="1"/>
  <c r="GT121" i="10" s="1"/>
  <c r="GU121" i="10" s="1"/>
  <c r="GV121" i="10" s="1"/>
  <c r="GW121" i="10" s="1"/>
  <c r="GX121" i="10" s="1"/>
  <c r="GY121" i="10" s="1"/>
  <c r="GZ121" i="10" s="1"/>
  <c r="HA121" i="10" s="1"/>
  <c r="HB121" i="10" s="1"/>
  <c r="HC121" i="10" s="1"/>
  <c r="HD121" i="10" s="1"/>
  <c r="HE121" i="10" s="1"/>
  <c r="HF121" i="10" s="1"/>
  <c r="HG121" i="10" s="1"/>
  <c r="HH121" i="10" s="1"/>
  <c r="HI121" i="10" s="1"/>
  <c r="HJ121" i="10" s="1"/>
  <c r="HK121" i="10" s="1"/>
  <c r="HL121" i="10" s="1"/>
  <c r="HM121" i="10" s="1"/>
  <c r="HN121" i="10" s="1"/>
  <c r="HO121" i="10" s="1"/>
  <c r="HP121" i="10" s="1"/>
  <c r="HQ121" i="10" s="1"/>
  <c r="HR121" i="10" s="1"/>
  <c r="HS121" i="10" s="1"/>
  <c r="HT121" i="10" s="1"/>
  <c r="HU121" i="10" s="1"/>
  <c r="C122" i="10"/>
  <c r="IO121" i="10"/>
  <c r="IP121" i="10" s="1"/>
  <c r="IQ121" i="10" s="1"/>
  <c r="IR121" i="10" s="1"/>
  <c r="IS121" i="10" s="1"/>
  <c r="IT121" i="10" s="1"/>
  <c r="IU121" i="10" s="1"/>
  <c r="IV121" i="10" s="1"/>
  <c r="IW121" i="10" s="1"/>
  <c r="IX121" i="10" s="1"/>
  <c r="IY121" i="10" s="1"/>
  <c r="IZ121" i="10" s="1"/>
  <c r="JA121" i="10" s="1"/>
  <c r="JB121" i="10" s="1"/>
  <c r="JC121" i="10" s="1"/>
  <c r="JD121" i="10" s="1"/>
  <c r="JE121" i="10" s="1"/>
  <c r="JF121" i="10" s="1"/>
  <c r="JG121" i="10" s="1"/>
  <c r="JH121" i="10" s="1"/>
  <c r="JI121" i="10" s="1"/>
  <c r="JJ121" i="10" s="1"/>
  <c r="JK121" i="10" s="1"/>
  <c r="JL121" i="10" s="1"/>
  <c r="JM121" i="10" s="1"/>
  <c r="JN121" i="10" s="1"/>
  <c r="JO121" i="10" s="1"/>
  <c r="JP121" i="10" s="1"/>
  <c r="JQ121" i="10" s="1"/>
  <c r="JR121" i="10" s="1"/>
  <c r="JS121" i="10" s="1"/>
  <c r="JT121" i="10" s="1"/>
  <c r="JU121" i="10" s="1"/>
  <c r="JV121" i="10" s="1"/>
  <c r="JW121" i="10" s="1"/>
  <c r="JX121" i="10" s="1"/>
  <c r="JY121" i="10" s="1"/>
  <c r="JZ121" i="10" s="1"/>
  <c r="KA121" i="10" s="1"/>
  <c r="KB121" i="10" s="1"/>
  <c r="KC121" i="10" s="1"/>
  <c r="KD121" i="10" s="1"/>
  <c r="KE121" i="10" s="1"/>
  <c r="KF121" i="10" s="1"/>
  <c r="KG121" i="10" s="1"/>
  <c r="KH121" i="10" s="1"/>
  <c r="KI121" i="10" s="1"/>
  <c r="KJ121" i="10" s="1"/>
  <c r="KK121" i="10" s="1"/>
  <c r="KL121" i="10" s="1"/>
  <c r="KM121" i="10" s="1"/>
  <c r="KN121" i="10" s="1"/>
  <c r="KO121" i="10" s="1"/>
  <c r="KP121" i="10" s="1"/>
  <c r="KQ121" i="10" s="1"/>
  <c r="KR121" i="10" s="1"/>
  <c r="KS121" i="10" s="1"/>
  <c r="KT121" i="10" s="1"/>
  <c r="KU121" i="10" s="1"/>
  <c r="KV121" i="10" s="1"/>
  <c r="KW121" i="10" s="1"/>
  <c r="KX121" i="10" s="1"/>
  <c r="KY121" i="10" s="1"/>
  <c r="KZ121" i="10" s="1"/>
  <c r="LA121" i="10" s="1"/>
  <c r="LB121" i="10" s="1"/>
  <c r="LC121" i="10" s="1"/>
  <c r="LD121" i="10" s="1"/>
  <c r="LE121" i="10" s="1"/>
  <c r="LF121" i="10" s="1"/>
  <c r="LG121" i="10" s="1"/>
  <c r="LH121" i="10" s="1"/>
  <c r="LI121" i="10" s="1"/>
  <c r="LJ121" i="10" s="1"/>
  <c r="LK121" i="10" s="1"/>
  <c r="LL121" i="10" s="1"/>
  <c r="LM121" i="10" s="1"/>
  <c r="LN121" i="10" s="1"/>
  <c r="LO121" i="10" s="1"/>
  <c r="LP121" i="10" s="1"/>
  <c r="LQ121" i="10" s="1"/>
  <c r="LR121" i="10" s="1"/>
  <c r="LS121" i="10" s="1"/>
  <c r="LT121" i="10" s="1"/>
  <c r="LU121" i="10" s="1"/>
  <c r="LV121" i="10" s="1"/>
  <c r="LW121" i="10" s="1"/>
  <c r="LX121" i="10" s="1"/>
  <c r="LY121" i="10" s="1"/>
  <c r="LZ121" i="10" s="1"/>
  <c r="MA121" i="10" s="1"/>
  <c r="MB121" i="10" s="1"/>
  <c r="MC121" i="10" s="1"/>
  <c r="MD121" i="10" s="1"/>
  <c r="ME121" i="10" s="1"/>
  <c r="MF121" i="10" s="1"/>
  <c r="MG121" i="10" s="1"/>
  <c r="MH121" i="10" s="1"/>
  <c r="MI121" i="10" s="1"/>
  <c r="MJ121" i="10" s="1"/>
  <c r="MK121" i="10" s="1"/>
  <c r="ML121" i="10" s="1"/>
  <c r="N114" i="10"/>
  <c r="SD114" i="10"/>
  <c r="SC18" i="10"/>
  <c r="VO27" i="10"/>
  <c r="VQ25" i="10"/>
  <c r="VS23" i="10"/>
  <c r="VU19" i="10"/>
  <c r="VM29" i="10"/>
  <c r="SE114" i="10" l="1"/>
  <c r="SD18" i="10"/>
  <c r="NF122" i="10"/>
  <c r="NG122" i="10" s="1"/>
  <c r="NH122" i="10" s="1"/>
  <c r="NI122" i="10" s="1"/>
  <c r="NJ122" i="10" s="1"/>
  <c r="NK122" i="10" s="1"/>
  <c r="NL122" i="10" s="1"/>
  <c r="NM122" i="10" s="1"/>
  <c r="NN122" i="10" s="1"/>
  <c r="NO122" i="10" s="1"/>
  <c r="NP122" i="10" s="1"/>
  <c r="NQ122" i="10" s="1"/>
  <c r="NR122" i="10" s="1"/>
  <c r="NS122" i="10" s="1"/>
  <c r="NT122" i="10" s="1"/>
  <c r="NU122" i="10" s="1"/>
  <c r="NV122" i="10" s="1"/>
  <c r="NW122" i="10" s="1"/>
  <c r="NX122" i="10" s="1"/>
  <c r="NY122" i="10" s="1"/>
  <c r="NZ122" i="10" s="1"/>
  <c r="OA122" i="10" s="1"/>
  <c r="OB122" i="10" s="1"/>
  <c r="OC122" i="10" s="1"/>
  <c r="OD122" i="10" s="1"/>
  <c r="OE122" i="10" s="1"/>
  <c r="OF122" i="10" s="1"/>
  <c r="OG122" i="10" s="1"/>
  <c r="OH122" i="10" s="1"/>
  <c r="OI122" i="10" s="1"/>
  <c r="OJ122" i="10" s="1"/>
  <c r="OK122" i="10" s="1"/>
  <c r="OL122" i="10" s="1"/>
  <c r="OM122" i="10" s="1"/>
  <c r="ON122" i="10" s="1"/>
  <c r="OO122" i="10" s="1"/>
  <c r="OP122" i="10" s="1"/>
  <c r="OQ122" i="10" s="1"/>
  <c r="OR122" i="10" s="1"/>
  <c r="OS122" i="10" s="1"/>
  <c r="OT122" i="10" s="1"/>
  <c r="OU122" i="10" s="1"/>
  <c r="OV122" i="10" s="1"/>
  <c r="OW122" i="10" s="1"/>
  <c r="OX122" i="10" s="1"/>
  <c r="OY122" i="10" s="1"/>
  <c r="OZ122" i="10" s="1"/>
  <c r="PA122" i="10" s="1"/>
  <c r="PB122" i="10" s="1"/>
  <c r="PC122" i="10" s="1"/>
  <c r="PD122" i="10" s="1"/>
  <c r="PE122" i="10" s="1"/>
  <c r="PF122" i="10" s="1"/>
  <c r="PG122" i="10" s="1"/>
  <c r="PH122" i="10" s="1"/>
  <c r="PI122" i="10" s="1"/>
  <c r="PJ122" i="10" s="1"/>
  <c r="PK122" i="10" s="1"/>
  <c r="PL122" i="10" s="1"/>
  <c r="PM122" i="10" s="1"/>
  <c r="PN122" i="10" s="1"/>
  <c r="PO122" i="10" s="1"/>
  <c r="PP122" i="10" s="1"/>
  <c r="PQ122" i="10" s="1"/>
  <c r="PR122" i="10" s="1"/>
  <c r="PS122" i="10" s="1"/>
  <c r="PT122" i="10" s="1"/>
  <c r="PU122" i="10" s="1"/>
  <c r="PV122" i="10" s="1"/>
  <c r="PW122" i="10" s="1"/>
  <c r="PX122" i="10" s="1"/>
  <c r="PY122" i="10" s="1"/>
  <c r="PZ122" i="10" s="1"/>
  <c r="QA122" i="10" s="1"/>
  <c r="QB122" i="10" s="1"/>
  <c r="QC122" i="10" s="1"/>
  <c r="QD122" i="10" s="1"/>
  <c r="QE122" i="10" s="1"/>
  <c r="QF122" i="10" s="1"/>
  <c r="QG122" i="10" s="1"/>
  <c r="QH122" i="10" s="1"/>
  <c r="QI122" i="10" s="1"/>
  <c r="QJ122" i="10" s="1"/>
  <c r="QK122" i="10" s="1"/>
  <c r="QL122" i="10" s="1"/>
  <c r="QM122" i="10" s="1"/>
  <c r="QN122" i="10" s="1"/>
  <c r="QO122" i="10" s="1"/>
  <c r="QP122" i="10" s="1"/>
  <c r="QQ122" i="10" s="1"/>
  <c r="QR122" i="10" s="1"/>
  <c r="QS122" i="10" s="1"/>
  <c r="QT122" i="10" s="1"/>
  <c r="QU122" i="10" s="1"/>
  <c r="QV122" i="10" s="1"/>
  <c r="QW122" i="10" s="1"/>
  <c r="QX122" i="10" s="1"/>
  <c r="QY122" i="10" s="1"/>
  <c r="QZ122" i="10" s="1"/>
  <c r="RA122" i="10" s="1"/>
  <c r="RB122" i="10" s="1"/>
  <c r="RC122" i="10" s="1"/>
  <c r="RD122" i="10" s="1"/>
  <c r="G122" i="10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X122" i="10" s="1"/>
  <c r="Y122" i="10" s="1"/>
  <c r="Z122" i="10" s="1"/>
  <c r="AA122" i="10" s="1"/>
  <c r="AB122" i="10" s="1"/>
  <c r="AC122" i="10" s="1"/>
  <c r="AD122" i="10" s="1"/>
  <c r="AE122" i="10" s="1"/>
  <c r="AF122" i="10" s="1"/>
  <c r="AG122" i="10" s="1"/>
  <c r="AH122" i="10" s="1"/>
  <c r="AI122" i="10" s="1"/>
  <c r="AJ122" i="10" s="1"/>
  <c r="AK122" i="10" s="1"/>
  <c r="AL122" i="10" s="1"/>
  <c r="AM122" i="10" s="1"/>
  <c r="AN122" i="10" s="1"/>
  <c r="AO122" i="10" s="1"/>
  <c r="AP122" i="10" s="1"/>
  <c r="AQ122" i="10" s="1"/>
  <c r="AR122" i="10" s="1"/>
  <c r="AS122" i="10" s="1"/>
  <c r="AT122" i="10" s="1"/>
  <c r="AU122" i="10" s="1"/>
  <c r="AV122" i="10" s="1"/>
  <c r="AW122" i="10" s="1"/>
  <c r="AX122" i="10" s="1"/>
  <c r="AY122" i="10" s="1"/>
  <c r="AZ122" i="10" s="1"/>
  <c r="BA122" i="10" s="1"/>
  <c r="BB122" i="10" s="1"/>
  <c r="BC122" i="10" s="1"/>
  <c r="BD122" i="10" s="1"/>
  <c r="BE122" i="10" s="1"/>
  <c r="BF122" i="10" s="1"/>
  <c r="BG122" i="10" s="1"/>
  <c r="BH122" i="10" s="1"/>
  <c r="BI122" i="10" s="1"/>
  <c r="BJ122" i="10" s="1"/>
  <c r="BK122" i="10" s="1"/>
  <c r="BL122" i="10" s="1"/>
  <c r="BM122" i="10" s="1"/>
  <c r="BN122" i="10" s="1"/>
  <c r="BO122" i="10" s="1"/>
  <c r="BP122" i="10" s="1"/>
  <c r="BQ122" i="10" s="1"/>
  <c r="BR122" i="10" s="1"/>
  <c r="BS122" i="10" s="1"/>
  <c r="BT122" i="10" s="1"/>
  <c r="BU122" i="10" s="1"/>
  <c r="BV122" i="10" s="1"/>
  <c r="BW122" i="10" s="1"/>
  <c r="BX122" i="10" s="1"/>
  <c r="BY122" i="10" s="1"/>
  <c r="BZ122" i="10" s="1"/>
  <c r="CA122" i="10" s="1"/>
  <c r="CB122" i="10" s="1"/>
  <c r="CC122" i="10" s="1"/>
  <c r="CD122" i="10" s="1"/>
  <c r="CE122" i="10" s="1"/>
  <c r="CF122" i="10" s="1"/>
  <c r="CG122" i="10" s="1"/>
  <c r="CH122" i="10" s="1"/>
  <c r="CI122" i="10" s="1"/>
  <c r="CJ122" i="10" s="1"/>
  <c r="CK122" i="10" s="1"/>
  <c r="CL122" i="10" s="1"/>
  <c r="CM122" i="10" s="1"/>
  <c r="CN122" i="10" s="1"/>
  <c r="CO122" i="10" s="1"/>
  <c r="CP122" i="10" s="1"/>
  <c r="CQ122" i="10" s="1"/>
  <c r="CR122" i="10" s="1"/>
  <c r="CS122" i="10" s="1"/>
  <c r="CT122" i="10" s="1"/>
  <c r="CU122" i="10" s="1"/>
  <c r="CV122" i="10" s="1"/>
  <c r="CW122" i="10" s="1"/>
  <c r="CX122" i="10" s="1"/>
  <c r="CY122" i="10" s="1"/>
  <c r="CZ122" i="10" s="1"/>
  <c r="DA122" i="10" s="1"/>
  <c r="DB122" i="10" s="1"/>
  <c r="DC122" i="10" s="1"/>
  <c r="DD122" i="10" s="1"/>
  <c r="DE122" i="10" s="1"/>
  <c r="DF122" i="10" s="1"/>
  <c r="DG122" i="10" s="1"/>
  <c r="RW122" i="10"/>
  <c r="RX122" i="10" s="1"/>
  <c r="RY122" i="10" s="1"/>
  <c r="RZ122" i="10" s="1"/>
  <c r="SA122" i="10" s="1"/>
  <c r="SB122" i="10" s="1"/>
  <c r="SC122" i="10" s="1"/>
  <c r="SD122" i="10" s="1"/>
  <c r="SE122" i="10" s="1"/>
  <c r="SF122" i="10" s="1"/>
  <c r="SG122" i="10" s="1"/>
  <c r="SH122" i="10" s="1"/>
  <c r="SI122" i="10" s="1"/>
  <c r="SJ122" i="10" s="1"/>
  <c r="SK122" i="10" s="1"/>
  <c r="SL122" i="10" s="1"/>
  <c r="SM122" i="10" s="1"/>
  <c r="SN122" i="10" s="1"/>
  <c r="SO122" i="10" s="1"/>
  <c r="SP122" i="10" s="1"/>
  <c r="SQ122" i="10" s="1"/>
  <c r="SR122" i="10" s="1"/>
  <c r="SS122" i="10" s="1"/>
  <c r="ST122" i="10" s="1"/>
  <c r="SU122" i="10" s="1"/>
  <c r="SV122" i="10" s="1"/>
  <c r="SW122" i="10" s="1"/>
  <c r="SX122" i="10" s="1"/>
  <c r="SY122" i="10" s="1"/>
  <c r="SZ122" i="10" s="1"/>
  <c r="TA122" i="10" s="1"/>
  <c r="TB122" i="10" s="1"/>
  <c r="TC122" i="10" s="1"/>
  <c r="TD122" i="10" s="1"/>
  <c r="TE122" i="10" s="1"/>
  <c r="TF122" i="10" s="1"/>
  <c r="TG122" i="10" s="1"/>
  <c r="TH122" i="10" s="1"/>
  <c r="TI122" i="10" s="1"/>
  <c r="TJ122" i="10" s="1"/>
  <c r="TK122" i="10" s="1"/>
  <c r="TL122" i="10" s="1"/>
  <c r="TM122" i="10" s="1"/>
  <c r="TN122" i="10" s="1"/>
  <c r="TO122" i="10" s="1"/>
  <c r="TP122" i="10" s="1"/>
  <c r="TQ122" i="10" s="1"/>
  <c r="TR122" i="10" s="1"/>
  <c r="TS122" i="10" s="1"/>
  <c r="TT122" i="10" s="1"/>
  <c r="TU122" i="10" s="1"/>
  <c r="TV122" i="10" s="1"/>
  <c r="TW122" i="10" s="1"/>
  <c r="TX122" i="10" s="1"/>
  <c r="TY122" i="10" s="1"/>
  <c r="TZ122" i="10" s="1"/>
  <c r="UA122" i="10" s="1"/>
  <c r="UB122" i="10" s="1"/>
  <c r="UC122" i="10" s="1"/>
  <c r="UD122" i="10" s="1"/>
  <c r="UE122" i="10" s="1"/>
  <c r="UF122" i="10" s="1"/>
  <c r="UG122" i="10" s="1"/>
  <c r="UH122" i="10" s="1"/>
  <c r="UI122" i="10" s="1"/>
  <c r="UJ122" i="10" s="1"/>
  <c r="UK122" i="10" s="1"/>
  <c r="UL122" i="10" s="1"/>
  <c r="UM122" i="10" s="1"/>
  <c r="UN122" i="10" s="1"/>
  <c r="UO122" i="10" s="1"/>
  <c r="UP122" i="10" s="1"/>
  <c r="UQ122" i="10" s="1"/>
  <c r="UR122" i="10" s="1"/>
  <c r="US122" i="10" s="1"/>
  <c r="UT122" i="10" s="1"/>
  <c r="UU122" i="10" s="1"/>
  <c r="UV122" i="10" s="1"/>
  <c r="UW122" i="10" s="1"/>
  <c r="UX122" i="10" s="1"/>
  <c r="UY122" i="10" s="1"/>
  <c r="UZ122" i="10" s="1"/>
  <c r="VA122" i="10" s="1"/>
  <c r="VB122" i="10" s="1"/>
  <c r="VC122" i="10" s="1"/>
  <c r="VD122" i="10" s="1"/>
  <c r="VE122" i="10" s="1"/>
  <c r="VF122" i="10" s="1"/>
  <c r="VG122" i="10" s="1"/>
  <c r="VH122" i="10" s="1"/>
  <c r="VI122" i="10" s="1"/>
  <c r="VJ122" i="10" s="1"/>
  <c r="VK122" i="10" s="1"/>
  <c r="VL122" i="10" s="1"/>
  <c r="VM122" i="10" s="1"/>
  <c r="VN122" i="10" s="1"/>
  <c r="VO122" i="10" s="1"/>
  <c r="VP122" i="10" s="1"/>
  <c r="VQ122" i="10" s="1"/>
  <c r="VR122" i="10" s="1"/>
  <c r="VS122" i="10" s="1"/>
  <c r="VT122" i="10" s="1"/>
  <c r="VU122" i="10" s="1"/>
  <c r="VV122" i="10" s="1"/>
  <c r="VW122" i="10" s="1"/>
  <c r="VX122" i="10" s="1"/>
  <c r="VY122" i="10" s="1"/>
  <c r="VZ122" i="10" s="1"/>
  <c r="WA122" i="10" s="1"/>
  <c r="WB122" i="10" s="1"/>
  <c r="WC122" i="10" s="1"/>
  <c r="WD122" i="10" s="1"/>
  <c r="WE122" i="10" s="1"/>
  <c r="WF122" i="10" s="1"/>
  <c r="WG122" i="10" s="1"/>
  <c r="WH122" i="10" s="1"/>
  <c r="WI122" i="10" s="1"/>
  <c r="WJ122" i="10" s="1"/>
  <c r="WK122" i="10" s="1"/>
  <c r="WL122" i="10" s="1"/>
  <c r="DX122" i="10"/>
  <c r="DY122" i="10" s="1"/>
  <c r="DZ122" i="10" s="1"/>
  <c r="EA122" i="10" s="1"/>
  <c r="EB122" i="10" s="1"/>
  <c r="EC122" i="10" s="1"/>
  <c r="ED122" i="10" s="1"/>
  <c r="EE122" i="10" s="1"/>
  <c r="EF122" i="10" s="1"/>
  <c r="EG122" i="10" s="1"/>
  <c r="EH122" i="10" s="1"/>
  <c r="EI122" i="10" s="1"/>
  <c r="EJ122" i="10" s="1"/>
  <c r="EK122" i="10" s="1"/>
  <c r="EL122" i="10" s="1"/>
  <c r="EM122" i="10" s="1"/>
  <c r="EN122" i="10" s="1"/>
  <c r="EO122" i="10" s="1"/>
  <c r="EP122" i="10" s="1"/>
  <c r="EQ122" i="10" s="1"/>
  <c r="ER122" i="10" s="1"/>
  <c r="ES122" i="10" s="1"/>
  <c r="ET122" i="10" s="1"/>
  <c r="EU122" i="10" s="1"/>
  <c r="EV122" i="10" s="1"/>
  <c r="EW122" i="10" s="1"/>
  <c r="EX122" i="10" s="1"/>
  <c r="EY122" i="10" s="1"/>
  <c r="EZ122" i="10" s="1"/>
  <c r="FA122" i="10" s="1"/>
  <c r="FB122" i="10" s="1"/>
  <c r="FC122" i="10" s="1"/>
  <c r="FD122" i="10" s="1"/>
  <c r="FE122" i="10" s="1"/>
  <c r="FF122" i="10" s="1"/>
  <c r="FG122" i="10" s="1"/>
  <c r="FH122" i="10" s="1"/>
  <c r="FI122" i="10" s="1"/>
  <c r="FJ122" i="10" s="1"/>
  <c r="FK122" i="10" s="1"/>
  <c r="FL122" i="10" s="1"/>
  <c r="FM122" i="10" s="1"/>
  <c r="FN122" i="10" s="1"/>
  <c r="FO122" i="10" s="1"/>
  <c r="FP122" i="10" s="1"/>
  <c r="FQ122" i="10" s="1"/>
  <c r="FR122" i="10" s="1"/>
  <c r="FS122" i="10" s="1"/>
  <c r="FT122" i="10" s="1"/>
  <c r="FU122" i="10" s="1"/>
  <c r="FV122" i="10" s="1"/>
  <c r="FW122" i="10" s="1"/>
  <c r="FX122" i="10" s="1"/>
  <c r="FY122" i="10" s="1"/>
  <c r="FZ122" i="10" s="1"/>
  <c r="GA122" i="10" s="1"/>
  <c r="GB122" i="10" s="1"/>
  <c r="GC122" i="10" s="1"/>
  <c r="GD122" i="10" s="1"/>
  <c r="GE122" i="10" s="1"/>
  <c r="GF122" i="10" s="1"/>
  <c r="GG122" i="10" s="1"/>
  <c r="GH122" i="10" s="1"/>
  <c r="GI122" i="10" s="1"/>
  <c r="GJ122" i="10" s="1"/>
  <c r="GK122" i="10" s="1"/>
  <c r="GL122" i="10" s="1"/>
  <c r="GM122" i="10" s="1"/>
  <c r="GN122" i="10" s="1"/>
  <c r="GO122" i="10" s="1"/>
  <c r="GP122" i="10" s="1"/>
  <c r="GQ122" i="10" s="1"/>
  <c r="GR122" i="10" s="1"/>
  <c r="GS122" i="10" s="1"/>
  <c r="GT122" i="10" s="1"/>
  <c r="GU122" i="10" s="1"/>
  <c r="GV122" i="10" s="1"/>
  <c r="GW122" i="10" s="1"/>
  <c r="GX122" i="10" s="1"/>
  <c r="GY122" i="10" s="1"/>
  <c r="GZ122" i="10" s="1"/>
  <c r="HA122" i="10" s="1"/>
  <c r="HB122" i="10" s="1"/>
  <c r="HC122" i="10" s="1"/>
  <c r="HD122" i="10" s="1"/>
  <c r="HE122" i="10" s="1"/>
  <c r="HF122" i="10" s="1"/>
  <c r="HG122" i="10" s="1"/>
  <c r="HH122" i="10" s="1"/>
  <c r="HI122" i="10" s="1"/>
  <c r="HJ122" i="10" s="1"/>
  <c r="HK122" i="10" s="1"/>
  <c r="HL122" i="10" s="1"/>
  <c r="HM122" i="10" s="1"/>
  <c r="HN122" i="10" s="1"/>
  <c r="HO122" i="10" s="1"/>
  <c r="HP122" i="10" s="1"/>
  <c r="HQ122" i="10" s="1"/>
  <c r="HR122" i="10" s="1"/>
  <c r="HS122" i="10" s="1"/>
  <c r="HT122" i="10" s="1"/>
  <c r="HU122" i="10" s="1"/>
  <c r="HV122" i="10" s="1"/>
  <c r="C123" i="10"/>
  <c r="IO122" i="10"/>
  <c r="IP122" i="10" s="1"/>
  <c r="IQ122" i="10" s="1"/>
  <c r="IR122" i="10" s="1"/>
  <c r="IS122" i="10" s="1"/>
  <c r="IT122" i="10" s="1"/>
  <c r="IU122" i="10" s="1"/>
  <c r="IV122" i="10" s="1"/>
  <c r="IW122" i="10" s="1"/>
  <c r="IX122" i="10" s="1"/>
  <c r="IY122" i="10" s="1"/>
  <c r="IZ122" i="10" s="1"/>
  <c r="JA122" i="10" s="1"/>
  <c r="JB122" i="10" s="1"/>
  <c r="JC122" i="10" s="1"/>
  <c r="JD122" i="10" s="1"/>
  <c r="JE122" i="10" s="1"/>
  <c r="JF122" i="10" s="1"/>
  <c r="JG122" i="10" s="1"/>
  <c r="JH122" i="10" s="1"/>
  <c r="JI122" i="10" s="1"/>
  <c r="JJ122" i="10" s="1"/>
  <c r="JK122" i="10" s="1"/>
  <c r="JL122" i="10" s="1"/>
  <c r="JM122" i="10" s="1"/>
  <c r="JN122" i="10" s="1"/>
  <c r="JO122" i="10" s="1"/>
  <c r="JP122" i="10" s="1"/>
  <c r="JQ122" i="10" s="1"/>
  <c r="JR122" i="10" s="1"/>
  <c r="JS122" i="10" s="1"/>
  <c r="JT122" i="10" s="1"/>
  <c r="JU122" i="10" s="1"/>
  <c r="JV122" i="10" s="1"/>
  <c r="JW122" i="10" s="1"/>
  <c r="JX122" i="10" s="1"/>
  <c r="JY122" i="10" s="1"/>
  <c r="JZ122" i="10" s="1"/>
  <c r="KA122" i="10" s="1"/>
  <c r="KB122" i="10" s="1"/>
  <c r="KC122" i="10" s="1"/>
  <c r="KD122" i="10" s="1"/>
  <c r="KE122" i="10" s="1"/>
  <c r="KF122" i="10" s="1"/>
  <c r="KG122" i="10" s="1"/>
  <c r="KH122" i="10" s="1"/>
  <c r="KI122" i="10" s="1"/>
  <c r="KJ122" i="10" s="1"/>
  <c r="KK122" i="10" s="1"/>
  <c r="KL122" i="10" s="1"/>
  <c r="KM122" i="10" s="1"/>
  <c r="KN122" i="10" s="1"/>
  <c r="KO122" i="10" s="1"/>
  <c r="KP122" i="10" s="1"/>
  <c r="KQ122" i="10" s="1"/>
  <c r="KR122" i="10" s="1"/>
  <c r="KS122" i="10" s="1"/>
  <c r="KT122" i="10" s="1"/>
  <c r="KU122" i="10" s="1"/>
  <c r="KV122" i="10" s="1"/>
  <c r="KW122" i="10" s="1"/>
  <c r="KX122" i="10" s="1"/>
  <c r="KY122" i="10" s="1"/>
  <c r="KZ122" i="10" s="1"/>
  <c r="LA122" i="10" s="1"/>
  <c r="LB122" i="10" s="1"/>
  <c r="LC122" i="10" s="1"/>
  <c r="LD122" i="10" s="1"/>
  <c r="LE122" i="10" s="1"/>
  <c r="LF122" i="10" s="1"/>
  <c r="LG122" i="10" s="1"/>
  <c r="LH122" i="10" s="1"/>
  <c r="LI122" i="10" s="1"/>
  <c r="LJ122" i="10" s="1"/>
  <c r="LK122" i="10" s="1"/>
  <c r="LL122" i="10" s="1"/>
  <c r="LM122" i="10" s="1"/>
  <c r="LN122" i="10" s="1"/>
  <c r="LO122" i="10" s="1"/>
  <c r="LP122" i="10" s="1"/>
  <c r="LQ122" i="10" s="1"/>
  <c r="LR122" i="10" s="1"/>
  <c r="LS122" i="10" s="1"/>
  <c r="LT122" i="10" s="1"/>
  <c r="LU122" i="10" s="1"/>
  <c r="LV122" i="10" s="1"/>
  <c r="LW122" i="10" s="1"/>
  <c r="LX122" i="10" s="1"/>
  <c r="LY122" i="10" s="1"/>
  <c r="LZ122" i="10" s="1"/>
  <c r="MA122" i="10" s="1"/>
  <c r="MB122" i="10" s="1"/>
  <c r="MC122" i="10" s="1"/>
  <c r="MD122" i="10" s="1"/>
  <c r="ME122" i="10" s="1"/>
  <c r="MF122" i="10" s="1"/>
  <c r="MG122" i="10" s="1"/>
  <c r="MH122" i="10" s="1"/>
  <c r="MI122" i="10" s="1"/>
  <c r="MJ122" i="10" s="1"/>
  <c r="MK122" i="10" s="1"/>
  <c r="ML122" i="10" s="1"/>
  <c r="MM122" i="10" s="1"/>
  <c r="IW114" i="10"/>
  <c r="O114" i="10"/>
  <c r="FZ114" i="10"/>
  <c r="NN114" i="10"/>
  <c r="VR25" i="10"/>
  <c r="VP27" i="10"/>
  <c r="VN29" i="10"/>
  <c r="VV19" i="10"/>
  <c r="VT23" i="10"/>
  <c r="IX114" i="10" l="1"/>
  <c r="NO114" i="10"/>
  <c r="P114" i="10"/>
  <c r="DX123" i="10"/>
  <c r="DY123" i="10" s="1"/>
  <c r="DZ123" i="10" s="1"/>
  <c r="EA123" i="10" s="1"/>
  <c r="EB123" i="10" s="1"/>
  <c r="EC123" i="10" s="1"/>
  <c r="ED123" i="10" s="1"/>
  <c r="EE123" i="10" s="1"/>
  <c r="EF123" i="10" s="1"/>
  <c r="EG123" i="10" s="1"/>
  <c r="EH123" i="10" s="1"/>
  <c r="EI123" i="10" s="1"/>
  <c r="EJ123" i="10" s="1"/>
  <c r="EK123" i="10" s="1"/>
  <c r="EL123" i="10" s="1"/>
  <c r="EM123" i="10" s="1"/>
  <c r="EN123" i="10" s="1"/>
  <c r="EO123" i="10" s="1"/>
  <c r="EP123" i="10" s="1"/>
  <c r="EQ123" i="10" s="1"/>
  <c r="ER123" i="10" s="1"/>
  <c r="ES123" i="10" s="1"/>
  <c r="ET123" i="10" s="1"/>
  <c r="EU123" i="10" s="1"/>
  <c r="EV123" i="10" s="1"/>
  <c r="EW123" i="10" s="1"/>
  <c r="EX123" i="10" s="1"/>
  <c r="EY123" i="10" s="1"/>
  <c r="EZ123" i="10" s="1"/>
  <c r="FA123" i="10" s="1"/>
  <c r="FB123" i="10" s="1"/>
  <c r="FC123" i="10" s="1"/>
  <c r="FD123" i="10" s="1"/>
  <c r="FE123" i="10" s="1"/>
  <c r="FF123" i="10" s="1"/>
  <c r="FG123" i="10" s="1"/>
  <c r="FH123" i="10" s="1"/>
  <c r="FI123" i="10" s="1"/>
  <c r="FJ123" i="10" s="1"/>
  <c r="FK123" i="10" s="1"/>
  <c r="FL123" i="10" s="1"/>
  <c r="FM123" i="10" s="1"/>
  <c r="FN123" i="10" s="1"/>
  <c r="FO123" i="10" s="1"/>
  <c r="FP123" i="10" s="1"/>
  <c r="FQ123" i="10" s="1"/>
  <c r="FR123" i="10" s="1"/>
  <c r="FS123" i="10" s="1"/>
  <c r="FT123" i="10" s="1"/>
  <c r="FU123" i="10" s="1"/>
  <c r="FV123" i="10" s="1"/>
  <c r="FW123" i="10" s="1"/>
  <c r="FX123" i="10" s="1"/>
  <c r="FY123" i="10" s="1"/>
  <c r="FZ123" i="10" s="1"/>
  <c r="GA123" i="10" s="1"/>
  <c r="GB123" i="10" s="1"/>
  <c r="GC123" i="10" s="1"/>
  <c r="GD123" i="10" s="1"/>
  <c r="GE123" i="10" s="1"/>
  <c r="GF123" i="10" s="1"/>
  <c r="GG123" i="10" s="1"/>
  <c r="GH123" i="10" s="1"/>
  <c r="GI123" i="10" s="1"/>
  <c r="GJ123" i="10" s="1"/>
  <c r="GK123" i="10" s="1"/>
  <c r="GL123" i="10" s="1"/>
  <c r="GM123" i="10" s="1"/>
  <c r="GN123" i="10" s="1"/>
  <c r="GO123" i="10" s="1"/>
  <c r="GP123" i="10" s="1"/>
  <c r="GQ123" i="10" s="1"/>
  <c r="GR123" i="10" s="1"/>
  <c r="GS123" i="10" s="1"/>
  <c r="GT123" i="10" s="1"/>
  <c r="GU123" i="10" s="1"/>
  <c r="GV123" i="10" s="1"/>
  <c r="GW123" i="10" s="1"/>
  <c r="GX123" i="10" s="1"/>
  <c r="GY123" i="10" s="1"/>
  <c r="GZ123" i="10" s="1"/>
  <c r="HA123" i="10" s="1"/>
  <c r="HB123" i="10" s="1"/>
  <c r="HC123" i="10" s="1"/>
  <c r="HD123" i="10" s="1"/>
  <c r="HE123" i="10" s="1"/>
  <c r="HF123" i="10" s="1"/>
  <c r="HG123" i="10" s="1"/>
  <c r="HH123" i="10" s="1"/>
  <c r="HI123" i="10" s="1"/>
  <c r="HJ123" i="10" s="1"/>
  <c r="HK123" i="10" s="1"/>
  <c r="HL123" i="10" s="1"/>
  <c r="HM123" i="10" s="1"/>
  <c r="HN123" i="10" s="1"/>
  <c r="HO123" i="10" s="1"/>
  <c r="HP123" i="10" s="1"/>
  <c r="HQ123" i="10" s="1"/>
  <c r="HR123" i="10" s="1"/>
  <c r="HS123" i="10" s="1"/>
  <c r="HT123" i="10" s="1"/>
  <c r="HU123" i="10" s="1"/>
  <c r="HV123" i="10" s="1"/>
  <c r="HW123" i="10" s="1"/>
  <c r="IO123" i="10"/>
  <c r="IP123" i="10" s="1"/>
  <c r="IQ123" i="10" s="1"/>
  <c r="IR123" i="10" s="1"/>
  <c r="IS123" i="10" s="1"/>
  <c r="IT123" i="10" s="1"/>
  <c r="IU123" i="10" s="1"/>
  <c r="IV123" i="10" s="1"/>
  <c r="IW123" i="10" s="1"/>
  <c r="IX123" i="10" s="1"/>
  <c r="IY123" i="10" s="1"/>
  <c r="IZ123" i="10" s="1"/>
  <c r="JA123" i="10" s="1"/>
  <c r="JB123" i="10" s="1"/>
  <c r="JC123" i="10" s="1"/>
  <c r="JD123" i="10" s="1"/>
  <c r="JE123" i="10" s="1"/>
  <c r="JF123" i="10" s="1"/>
  <c r="JG123" i="10" s="1"/>
  <c r="JH123" i="10" s="1"/>
  <c r="JI123" i="10" s="1"/>
  <c r="JJ123" i="10" s="1"/>
  <c r="JK123" i="10" s="1"/>
  <c r="JL123" i="10" s="1"/>
  <c r="JM123" i="10" s="1"/>
  <c r="JN123" i="10" s="1"/>
  <c r="JO123" i="10" s="1"/>
  <c r="JP123" i="10" s="1"/>
  <c r="JQ123" i="10" s="1"/>
  <c r="JR123" i="10" s="1"/>
  <c r="JS123" i="10" s="1"/>
  <c r="JT123" i="10" s="1"/>
  <c r="JU123" i="10" s="1"/>
  <c r="JV123" i="10" s="1"/>
  <c r="JW123" i="10" s="1"/>
  <c r="JX123" i="10" s="1"/>
  <c r="JY123" i="10" s="1"/>
  <c r="JZ123" i="10" s="1"/>
  <c r="KA123" i="10" s="1"/>
  <c r="KB123" i="10" s="1"/>
  <c r="KC123" i="10" s="1"/>
  <c r="KD123" i="10" s="1"/>
  <c r="KE123" i="10" s="1"/>
  <c r="KF123" i="10" s="1"/>
  <c r="KG123" i="10" s="1"/>
  <c r="KH123" i="10" s="1"/>
  <c r="KI123" i="10" s="1"/>
  <c r="KJ123" i="10" s="1"/>
  <c r="KK123" i="10" s="1"/>
  <c r="KL123" i="10" s="1"/>
  <c r="KM123" i="10" s="1"/>
  <c r="KN123" i="10" s="1"/>
  <c r="KO123" i="10" s="1"/>
  <c r="KP123" i="10" s="1"/>
  <c r="KQ123" i="10" s="1"/>
  <c r="KR123" i="10" s="1"/>
  <c r="KS123" i="10" s="1"/>
  <c r="KT123" i="10" s="1"/>
  <c r="KU123" i="10" s="1"/>
  <c r="KV123" i="10" s="1"/>
  <c r="KW123" i="10" s="1"/>
  <c r="KX123" i="10" s="1"/>
  <c r="KY123" i="10" s="1"/>
  <c r="KZ123" i="10" s="1"/>
  <c r="LA123" i="10" s="1"/>
  <c r="LB123" i="10" s="1"/>
  <c r="LC123" i="10" s="1"/>
  <c r="LD123" i="10" s="1"/>
  <c r="LE123" i="10" s="1"/>
  <c r="LF123" i="10" s="1"/>
  <c r="LG123" i="10" s="1"/>
  <c r="LH123" i="10" s="1"/>
  <c r="LI123" i="10" s="1"/>
  <c r="LJ123" i="10" s="1"/>
  <c r="LK123" i="10" s="1"/>
  <c r="LL123" i="10" s="1"/>
  <c r="LM123" i="10" s="1"/>
  <c r="LN123" i="10" s="1"/>
  <c r="LO123" i="10" s="1"/>
  <c r="LP123" i="10" s="1"/>
  <c r="LQ123" i="10" s="1"/>
  <c r="LR123" i="10" s="1"/>
  <c r="LS123" i="10" s="1"/>
  <c r="LT123" i="10" s="1"/>
  <c r="LU123" i="10" s="1"/>
  <c r="LV123" i="10" s="1"/>
  <c r="LW123" i="10" s="1"/>
  <c r="LX123" i="10" s="1"/>
  <c r="LY123" i="10" s="1"/>
  <c r="LZ123" i="10" s="1"/>
  <c r="MA123" i="10" s="1"/>
  <c r="MB123" i="10" s="1"/>
  <c r="MC123" i="10" s="1"/>
  <c r="MD123" i="10" s="1"/>
  <c r="ME123" i="10" s="1"/>
  <c r="MF123" i="10" s="1"/>
  <c r="MG123" i="10" s="1"/>
  <c r="MH123" i="10" s="1"/>
  <c r="MI123" i="10" s="1"/>
  <c r="MJ123" i="10" s="1"/>
  <c r="MK123" i="10" s="1"/>
  <c r="ML123" i="10" s="1"/>
  <c r="MM123" i="10" s="1"/>
  <c r="MN123" i="10" s="1"/>
  <c r="G123" i="10"/>
  <c r="H123" i="10" s="1"/>
  <c r="I123" i="10" s="1"/>
  <c r="J123" i="10" s="1"/>
  <c r="K123" i="10" s="1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AG123" i="10" s="1"/>
  <c r="AH123" i="10" s="1"/>
  <c r="AI123" i="10" s="1"/>
  <c r="AJ123" i="10" s="1"/>
  <c r="AK123" i="10" s="1"/>
  <c r="AL123" i="10" s="1"/>
  <c r="AM123" i="10" s="1"/>
  <c r="AN123" i="10" s="1"/>
  <c r="AO123" i="10" s="1"/>
  <c r="AP123" i="10" s="1"/>
  <c r="AQ123" i="10" s="1"/>
  <c r="AR123" i="10" s="1"/>
  <c r="AS123" i="10" s="1"/>
  <c r="AT123" i="10" s="1"/>
  <c r="AU123" i="10" s="1"/>
  <c r="AV123" i="10" s="1"/>
  <c r="AW123" i="10" s="1"/>
  <c r="AX123" i="10" s="1"/>
  <c r="AY123" i="10" s="1"/>
  <c r="AZ123" i="10" s="1"/>
  <c r="BA123" i="10" s="1"/>
  <c r="BB123" i="10" s="1"/>
  <c r="BC123" i="10" s="1"/>
  <c r="BD123" i="10" s="1"/>
  <c r="BE123" i="10" s="1"/>
  <c r="BF123" i="10" s="1"/>
  <c r="BG123" i="10" s="1"/>
  <c r="BH123" i="10" s="1"/>
  <c r="BI123" i="10" s="1"/>
  <c r="BJ123" i="10" s="1"/>
  <c r="BK123" i="10" s="1"/>
  <c r="BL123" i="10" s="1"/>
  <c r="BM123" i="10" s="1"/>
  <c r="BN123" i="10" s="1"/>
  <c r="BO123" i="10" s="1"/>
  <c r="BP123" i="10" s="1"/>
  <c r="BQ123" i="10" s="1"/>
  <c r="BR123" i="10" s="1"/>
  <c r="BS123" i="10" s="1"/>
  <c r="BT123" i="10" s="1"/>
  <c r="BU123" i="10" s="1"/>
  <c r="BV123" i="10" s="1"/>
  <c r="BW123" i="10" s="1"/>
  <c r="BX123" i="10" s="1"/>
  <c r="BY123" i="10" s="1"/>
  <c r="BZ123" i="10" s="1"/>
  <c r="CA123" i="10" s="1"/>
  <c r="CB123" i="10" s="1"/>
  <c r="CC123" i="10" s="1"/>
  <c r="CD123" i="10" s="1"/>
  <c r="CE123" i="10" s="1"/>
  <c r="CF123" i="10" s="1"/>
  <c r="CG123" i="10" s="1"/>
  <c r="CH123" i="10" s="1"/>
  <c r="CI123" i="10" s="1"/>
  <c r="CJ123" i="10" s="1"/>
  <c r="CK123" i="10" s="1"/>
  <c r="CL123" i="10" s="1"/>
  <c r="CM123" i="10" s="1"/>
  <c r="CN123" i="10" s="1"/>
  <c r="CO123" i="10" s="1"/>
  <c r="CP123" i="10" s="1"/>
  <c r="CQ123" i="10" s="1"/>
  <c r="CR123" i="10" s="1"/>
  <c r="CS123" i="10" s="1"/>
  <c r="CT123" i="10" s="1"/>
  <c r="CU123" i="10" s="1"/>
  <c r="CV123" i="10" s="1"/>
  <c r="CW123" i="10" s="1"/>
  <c r="CX123" i="10" s="1"/>
  <c r="CY123" i="10" s="1"/>
  <c r="CZ123" i="10" s="1"/>
  <c r="DA123" i="10" s="1"/>
  <c r="DB123" i="10" s="1"/>
  <c r="DC123" i="10" s="1"/>
  <c r="DD123" i="10" s="1"/>
  <c r="DE123" i="10" s="1"/>
  <c r="DF123" i="10" s="1"/>
  <c r="DG123" i="10" s="1"/>
  <c r="DH123" i="10" s="1"/>
  <c r="RW123" i="10"/>
  <c r="RX123" i="10" s="1"/>
  <c r="RY123" i="10" s="1"/>
  <c r="RZ123" i="10" s="1"/>
  <c r="SA123" i="10" s="1"/>
  <c r="SB123" i="10" s="1"/>
  <c r="SC123" i="10" s="1"/>
  <c r="SD123" i="10" s="1"/>
  <c r="SE123" i="10" s="1"/>
  <c r="SF123" i="10" s="1"/>
  <c r="SG123" i="10" s="1"/>
  <c r="SH123" i="10" s="1"/>
  <c r="SI123" i="10" s="1"/>
  <c r="SJ123" i="10" s="1"/>
  <c r="SK123" i="10" s="1"/>
  <c r="SL123" i="10" s="1"/>
  <c r="SM123" i="10" s="1"/>
  <c r="SN123" i="10" s="1"/>
  <c r="SO123" i="10" s="1"/>
  <c r="SP123" i="10" s="1"/>
  <c r="SQ123" i="10" s="1"/>
  <c r="SR123" i="10" s="1"/>
  <c r="SS123" i="10" s="1"/>
  <c r="ST123" i="10" s="1"/>
  <c r="SU123" i="10" s="1"/>
  <c r="SV123" i="10" s="1"/>
  <c r="SW123" i="10" s="1"/>
  <c r="SX123" i="10" s="1"/>
  <c r="SY123" i="10" s="1"/>
  <c r="SZ123" i="10" s="1"/>
  <c r="TA123" i="10" s="1"/>
  <c r="TB123" i="10" s="1"/>
  <c r="TC123" i="10" s="1"/>
  <c r="TD123" i="10" s="1"/>
  <c r="TE123" i="10" s="1"/>
  <c r="TF123" i="10" s="1"/>
  <c r="TG123" i="10" s="1"/>
  <c r="TH123" i="10" s="1"/>
  <c r="TI123" i="10" s="1"/>
  <c r="TJ123" i="10" s="1"/>
  <c r="TK123" i="10" s="1"/>
  <c r="TL123" i="10" s="1"/>
  <c r="TM123" i="10" s="1"/>
  <c r="TN123" i="10" s="1"/>
  <c r="TO123" i="10" s="1"/>
  <c r="TP123" i="10" s="1"/>
  <c r="TQ123" i="10" s="1"/>
  <c r="TR123" i="10" s="1"/>
  <c r="TS123" i="10" s="1"/>
  <c r="TT123" i="10" s="1"/>
  <c r="TU123" i="10" s="1"/>
  <c r="TV123" i="10" s="1"/>
  <c r="TW123" i="10" s="1"/>
  <c r="TX123" i="10" s="1"/>
  <c r="TY123" i="10" s="1"/>
  <c r="TZ123" i="10" s="1"/>
  <c r="UA123" i="10" s="1"/>
  <c r="UB123" i="10" s="1"/>
  <c r="UC123" i="10" s="1"/>
  <c r="UD123" i="10" s="1"/>
  <c r="UE123" i="10" s="1"/>
  <c r="UF123" i="10" s="1"/>
  <c r="UG123" i="10" s="1"/>
  <c r="UH123" i="10" s="1"/>
  <c r="UI123" i="10" s="1"/>
  <c r="UJ123" i="10" s="1"/>
  <c r="UK123" i="10" s="1"/>
  <c r="UL123" i="10" s="1"/>
  <c r="UM123" i="10" s="1"/>
  <c r="UN123" i="10" s="1"/>
  <c r="UO123" i="10" s="1"/>
  <c r="UP123" i="10" s="1"/>
  <c r="UQ123" i="10" s="1"/>
  <c r="UR123" i="10" s="1"/>
  <c r="US123" i="10" s="1"/>
  <c r="UT123" i="10" s="1"/>
  <c r="UU123" i="10" s="1"/>
  <c r="UV123" i="10" s="1"/>
  <c r="UW123" i="10" s="1"/>
  <c r="UX123" i="10" s="1"/>
  <c r="UY123" i="10" s="1"/>
  <c r="UZ123" i="10" s="1"/>
  <c r="VA123" i="10" s="1"/>
  <c r="VB123" i="10" s="1"/>
  <c r="VC123" i="10" s="1"/>
  <c r="VD123" i="10" s="1"/>
  <c r="VE123" i="10" s="1"/>
  <c r="VF123" i="10" s="1"/>
  <c r="VG123" i="10" s="1"/>
  <c r="VH123" i="10" s="1"/>
  <c r="VI123" i="10" s="1"/>
  <c r="VJ123" i="10" s="1"/>
  <c r="VK123" i="10" s="1"/>
  <c r="VL123" i="10" s="1"/>
  <c r="VM123" i="10" s="1"/>
  <c r="VN123" i="10" s="1"/>
  <c r="VO123" i="10" s="1"/>
  <c r="VP123" i="10" s="1"/>
  <c r="VQ123" i="10" s="1"/>
  <c r="VR123" i="10" s="1"/>
  <c r="VS123" i="10" s="1"/>
  <c r="VT123" i="10" s="1"/>
  <c r="VU123" i="10" s="1"/>
  <c r="VV123" i="10" s="1"/>
  <c r="VW123" i="10" s="1"/>
  <c r="VX123" i="10" s="1"/>
  <c r="VY123" i="10" s="1"/>
  <c r="VZ123" i="10" s="1"/>
  <c r="WA123" i="10" s="1"/>
  <c r="WB123" i="10" s="1"/>
  <c r="WC123" i="10" s="1"/>
  <c r="WD123" i="10" s="1"/>
  <c r="WE123" i="10" s="1"/>
  <c r="WF123" i="10" s="1"/>
  <c r="WG123" i="10" s="1"/>
  <c r="WH123" i="10" s="1"/>
  <c r="WI123" i="10" s="1"/>
  <c r="WJ123" i="10" s="1"/>
  <c r="WK123" i="10" s="1"/>
  <c r="WL123" i="10" s="1"/>
  <c r="C124" i="10"/>
  <c r="NF123" i="10"/>
  <c r="NG123" i="10" s="1"/>
  <c r="NH123" i="10" s="1"/>
  <c r="NI123" i="10" s="1"/>
  <c r="NJ123" i="10" s="1"/>
  <c r="NK123" i="10" s="1"/>
  <c r="NL123" i="10" s="1"/>
  <c r="NM123" i="10" s="1"/>
  <c r="NN123" i="10" s="1"/>
  <c r="NO123" i="10" s="1"/>
  <c r="NP123" i="10" s="1"/>
  <c r="NQ123" i="10" s="1"/>
  <c r="NR123" i="10" s="1"/>
  <c r="NS123" i="10" s="1"/>
  <c r="NT123" i="10" s="1"/>
  <c r="NU123" i="10" s="1"/>
  <c r="NV123" i="10" s="1"/>
  <c r="NW123" i="10" s="1"/>
  <c r="NX123" i="10" s="1"/>
  <c r="NY123" i="10" s="1"/>
  <c r="NZ123" i="10" s="1"/>
  <c r="OA123" i="10" s="1"/>
  <c r="OB123" i="10" s="1"/>
  <c r="OC123" i="10" s="1"/>
  <c r="OD123" i="10" s="1"/>
  <c r="OE123" i="10" s="1"/>
  <c r="OF123" i="10" s="1"/>
  <c r="OG123" i="10" s="1"/>
  <c r="OH123" i="10" s="1"/>
  <c r="OI123" i="10" s="1"/>
  <c r="OJ123" i="10" s="1"/>
  <c r="OK123" i="10" s="1"/>
  <c r="OL123" i="10" s="1"/>
  <c r="OM123" i="10" s="1"/>
  <c r="ON123" i="10" s="1"/>
  <c r="OO123" i="10" s="1"/>
  <c r="OP123" i="10" s="1"/>
  <c r="OQ123" i="10" s="1"/>
  <c r="OR123" i="10" s="1"/>
  <c r="OS123" i="10" s="1"/>
  <c r="OT123" i="10" s="1"/>
  <c r="OU123" i="10" s="1"/>
  <c r="OV123" i="10" s="1"/>
  <c r="OW123" i="10" s="1"/>
  <c r="OX123" i="10" s="1"/>
  <c r="OY123" i="10" s="1"/>
  <c r="OZ123" i="10" s="1"/>
  <c r="PA123" i="10" s="1"/>
  <c r="PB123" i="10" s="1"/>
  <c r="PC123" i="10" s="1"/>
  <c r="PD123" i="10" s="1"/>
  <c r="PE123" i="10" s="1"/>
  <c r="PF123" i="10" s="1"/>
  <c r="PG123" i="10" s="1"/>
  <c r="PH123" i="10" s="1"/>
  <c r="PI123" i="10" s="1"/>
  <c r="PJ123" i="10" s="1"/>
  <c r="PK123" i="10" s="1"/>
  <c r="PL123" i="10" s="1"/>
  <c r="PM123" i="10" s="1"/>
  <c r="PN123" i="10" s="1"/>
  <c r="PO123" i="10" s="1"/>
  <c r="PP123" i="10" s="1"/>
  <c r="PQ123" i="10" s="1"/>
  <c r="PR123" i="10" s="1"/>
  <c r="PS123" i="10" s="1"/>
  <c r="PT123" i="10" s="1"/>
  <c r="PU123" i="10" s="1"/>
  <c r="PV123" i="10" s="1"/>
  <c r="PW123" i="10" s="1"/>
  <c r="PX123" i="10" s="1"/>
  <c r="PY123" i="10" s="1"/>
  <c r="PZ123" i="10" s="1"/>
  <c r="QA123" i="10" s="1"/>
  <c r="QB123" i="10" s="1"/>
  <c r="QC123" i="10" s="1"/>
  <c r="QD123" i="10" s="1"/>
  <c r="QE123" i="10" s="1"/>
  <c r="QF123" i="10" s="1"/>
  <c r="QG123" i="10" s="1"/>
  <c r="QH123" i="10" s="1"/>
  <c r="QI123" i="10" s="1"/>
  <c r="QJ123" i="10" s="1"/>
  <c r="QK123" i="10" s="1"/>
  <c r="QL123" i="10" s="1"/>
  <c r="QM123" i="10" s="1"/>
  <c r="QN123" i="10" s="1"/>
  <c r="QO123" i="10" s="1"/>
  <c r="QP123" i="10" s="1"/>
  <c r="QQ123" i="10" s="1"/>
  <c r="QR123" i="10" s="1"/>
  <c r="QS123" i="10" s="1"/>
  <c r="QT123" i="10" s="1"/>
  <c r="QU123" i="10" s="1"/>
  <c r="QV123" i="10" s="1"/>
  <c r="QW123" i="10" s="1"/>
  <c r="QX123" i="10" s="1"/>
  <c r="QY123" i="10" s="1"/>
  <c r="QZ123" i="10" s="1"/>
  <c r="RA123" i="10" s="1"/>
  <c r="RB123" i="10" s="1"/>
  <c r="RC123" i="10" s="1"/>
  <c r="RD123" i="10" s="1"/>
  <c r="RE123" i="10" s="1"/>
  <c r="GA114" i="10"/>
  <c r="SF114" i="10"/>
  <c r="SE18" i="10"/>
  <c r="VU23" i="10"/>
  <c r="VO29" i="10"/>
  <c r="VS25" i="10"/>
  <c r="VW19" i="10"/>
  <c r="VQ27" i="10"/>
  <c r="NP114" i="10" l="1"/>
  <c r="SG114" i="10"/>
  <c r="SF18" i="10"/>
  <c r="DX124" i="10"/>
  <c r="DY124" i="10" s="1"/>
  <c r="DZ124" i="10" s="1"/>
  <c r="EA124" i="10" s="1"/>
  <c r="EB124" i="10" s="1"/>
  <c r="EC124" i="10" s="1"/>
  <c r="ED124" i="10" s="1"/>
  <c r="EE124" i="10" s="1"/>
  <c r="EF124" i="10" s="1"/>
  <c r="EG124" i="10" s="1"/>
  <c r="EH124" i="10" s="1"/>
  <c r="EI124" i="10" s="1"/>
  <c r="EJ124" i="10" s="1"/>
  <c r="EK124" i="10" s="1"/>
  <c r="EL124" i="10" s="1"/>
  <c r="EM124" i="10" s="1"/>
  <c r="EN124" i="10" s="1"/>
  <c r="EO124" i="10" s="1"/>
  <c r="EP124" i="10" s="1"/>
  <c r="EQ124" i="10" s="1"/>
  <c r="ER124" i="10" s="1"/>
  <c r="ES124" i="10" s="1"/>
  <c r="ET124" i="10" s="1"/>
  <c r="EU124" i="10" s="1"/>
  <c r="EV124" i="10" s="1"/>
  <c r="EW124" i="10" s="1"/>
  <c r="EX124" i="10" s="1"/>
  <c r="EY124" i="10" s="1"/>
  <c r="EZ124" i="10" s="1"/>
  <c r="FA124" i="10" s="1"/>
  <c r="FB124" i="10" s="1"/>
  <c r="FC124" i="10" s="1"/>
  <c r="FD124" i="10" s="1"/>
  <c r="FE124" i="10" s="1"/>
  <c r="FF124" i="10" s="1"/>
  <c r="FG124" i="10" s="1"/>
  <c r="FH124" i="10" s="1"/>
  <c r="FI124" i="10" s="1"/>
  <c r="FJ124" i="10" s="1"/>
  <c r="FK124" i="10" s="1"/>
  <c r="FL124" i="10" s="1"/>
  <c r="FM124" i="10" s="1"/>
  <c r="FN124" i="10" s="1"/>
  <c r="FO124" i="10" s="1"/>
  <c r="FP124" i="10" s="1"/>
  <c r="FQ124" i="10" s="1"/>
  <c r="FR124" i="10" s="1"/>
  <c r="FS124" i="10" s="1"/>
  <c r="FT124" i="10" s="1"/>
  <c r="FU124" i="10" s="1"/>
  <c r="FV124" i="10" s="1"/>
  <c r="FW124" i="10" s="1"/>
  <c r="FX124" i="10" s="1"/>
  <c r="FY124" i="10" s="1"/>
  <c r="FZ124" i="10" s="1"/>
  <c r="GA124" i="10" s="1"/>
  <c r="GB124" i="10" s="1"/>
  <c r="GC124" i="10" s="1"/>
  <c r="GD124" i="10" s="1"/>
  <c r="GE124" i="10" s="1"/>
  <c r="GF124" i="10" s="1"/>
  <c r="GG124" i="10" s="1"/>
  <c r="GH124" i="10" s="1"/>
  <c r="GI124" i="10" s="1"/>
  <c r="GJ124" i="10" s="1"/>
  <c r="GK124" i="10" s="1"/>
  <c r="GL124" i="10" s="1"/>
  <c r="GM124" i="10" s="1"/>
  <c r="GN124" i="10" s="1"/>
  <c r="GO124" i="10" s="1"/>
  <c r="GP124" i="10" s="1"/>
  <c r="GQ124" i="10" s="1"/>
  <c r="GR124" i="10" s="1"/>
  <c r="GS124" i="10" s="1"/>
  <c r="GT124" i="10" s="1"/>
  <c r="GU124" i="10" s="1"/>
  <c r="GV124" i="10" s="1"/>
  <c r="GW124" i="10" s="1"/>
  <c r="GX124" i="10" s="1"/>
  <c r="GY124" i="10" s="1"/>
  <c r="GZ124" i="10" s="1"/>
  <c r="HA124" i="10" s="1"/>
  <c r="HB124" i="10" s="1"/>
  <c r="HC124" i="10" s="1"/>
  <c r="HD124" i="10" s="1"/>
  <c r="HE124" i="10" s="1"/>
  <c r="HF124" i="10" s="1"/>
  <c r="HG124" i="10" s="1"/>
  <c r="HH124" i="10" s="1"/>
  <c r="HI124" i="10" s="1"/>
  <c r="HJ124" i="10" s="1"/>
  <c r="HK124" i="10" s="1"/>
  <c r="HL124" i="10" s="1"/>
  <c r="HM124" i="10" s="1"/>
  <c r="HN124" i="10" s="1"/>
  <c r="HO124" i="10" s="1"/>
  <c r="HP124" i="10" s="1"/>
  <c r="HQ124" i="10" s="1"/>
  <c r="HR124" i="10" s="1"/>
  <c r="HS124" i="10" s="1"/>
  <c r="HT124" i="10" s="1"/>
  <c r="HU124" i="10" s="1"/>
  <c r="HV124" i="10" s="1"/>
  <c r="HW124" i="10" s="1"/>
  <c r="HX124" i="10" s="1"/>
  <c r="C125" i="10"/>
  <c r="NF124" i="10"/>
  <c r="NG124" i="10" s="1"/>
  <c r="NH124" i="10" s="1"/>
  <c r="NI124" i="10" s="1"/>
  <c r="NJ124" i="10" s="1"/>
  <c r="NK124" i="10" s="1"/>
  <c r="NL124" i="10" s="1"/>
  <c r="NM124" i="10" s="1"/>
  <c r="NN124" i="10" s="1"/>
  <c r="NO124" i="10" s="1"/>
  <c r="NP124" i="10" s="1"/>
  <c r="NQ124" i="10" s="1"/>
  <c r="NR124" i="10" s="1"/>
  <c r="NS124" i="10" s="1"/>
  <c r="NT124" i="10" s="1"/>
  <c r="NU124" i="10" s="1"/>
  <c r="NV124" i="10" s="1"/>
  <c r="NW124" i="10" s="1"/>
  <c r="NX124" i="10" s="1"/>
  <c r="NY124" i="10" s="1"/>
  <c r="NZ124" i="10" s="1"/>
  <c r="OA124" i="10" s="1"/>
  <c r="OB124" i="10" s="1"/>
  <c r="OC124" i="10" s="1"/>
  <c r="OD124" i="10" s="1"/>
  <c r="OE124" i="10" s="1"/>
  <c r="OF124" i="10" s="1"/>
  <c r="OG124" i="10" s="1"/>
  <c r="OH124" i="10" s="1"/>
  <c r="OI124" i="10" s="1"/>
  <c r="OJ124" i="10" s="1"/>
  <c r="OK124" i="10" s="1"/>
  <c r="OL124" i="10" s="1"/>
  <c r="OM124" i="10" s="1"/>
  <c r="ON124" i="10" s="1"/>
  <c r="OO124" i="10" s="1"/>
  <c r="OP124" i="10" s="1"/>
  <c r="OQ124" i="10" s="1"/>
  <c r="OR124" i="10" s="1"/>
  <c r="OS124" i="10" s="1"/>
  <c r="OT124" i="10" s="1"/>
  <c r="OU124" i="10" s="1"/>
  <c r="OV124" i="10" s="1"/>
  <c r="OW124" i="10" s="1"/>
  <c r="OX124" i="10" s="1"/>
  <c r="OY124" i="10" s="1"/>
  <c r="OZ124" i="10" s="1"/>
  <c r="PA124" i="10" s="1"/>
  <c r="PB124" i="10" s="1"/>
  <c r="PC124" i="10" s="1"/>
  <c r="PD124" i="10" s="1"/>
  <c r="PE124" i="10" s="1"/>
  <c r="PF124" i="10" s="1"/>
  <c r="PG124" i="10" s="1"/>
  <c r="PH124" i="10" s="1"/>
  <c r="PI124" i="10" s="1"/>
  <c r="PJ124" i="10" s="1"/>
  <c r="PK124" i="10" s="1"/>
  <c r="PL124" i="10" s="1"/>
  <c r="PM124" i="10" s="1"/>
  <c r="PN124" i="10" s="1"/>
  <c r="PO124" i="10" s="1"/>
  <c r="PP124" i="10" s="1"/>
  <c r="PQ124" i="10" s="1"/>
  <c r="PR124" i="10" s="1"/>
  <c r="PS124" i="10" s="1"/>
  <c r="PT124" i="10" s="1"/>
  <c r="PU124" i="10" s="1"/>
  <c r="PV124" i="10" s="1"/>
  <c r="PW124" i="10" s="1"/>
  <c r="PX124" i="10" s="1"/>
  <c r="PY124" i="10" s="1"/>
  <c r="PZ124" i="10" s="1"/>
  <c r="QA124" i="10" s="1"/>
  <c r="QB124" i="10" s="1"/>
  <c r="QC124" i="10" s="1"/>
  <c r="QD124" i="10" s="1"/>
  <c r="QE124" i="10" s="1"/>
  <c r="QF124" i="10" s="1"/>
  <c r="QG124" i="10" s="1"/>
  <c r="QH124" i="10" s="1"/>
  <c r="QI124" i="10" s="1"/>
  <c r="QJ124" i="10" s="1"/>
  <c r="QK124" i="10" s="1"/>
  <c r="QL124" i="10" s="1"/>
  <c r="QM124" i="10" s="1"/>
  <c r="QN124" i="10" s="1"/>
  <c r="QO124" i="10" s="1"/>
  <c r="QP124" i="10" s="1"/>
  <c r="QQ124" i="10" s="1"/>
  <c r="QR124" i="10" s="1"/>
  <c r="QS124" i="10" s="1"/>
  <c r="QT124" i="10" s="1"/>
  <c r="QU124" i="10" s="1"/>
  <c r="QV124" i="10" s="1"/>
  <c r="QW124" i="10" s="1"/>
  <c r="QX124" i="10" s="1"/>
  <c r="QY124" i="10" s="1"/>
  <c r="QZ124" i="10" s="1"/>
  <c r="RA124" i="10" s="1"/>
  <c r="RB124" i="10" s="1"/>
  <c r="RC124" i="10" s="1"/>
  <c r="RD124" i="10" s="1"/>
  <c r="RE124" i="10" s="1"/>
  <c r="RF124" i="10" s="1"/>
  <c r="IO124" i="10"/>
  <c r="IP124" i="10" s="1"/>
  <c r="IQ124" i="10" s="1"/>
  <c r="IR124" i="10" s="1"/>
  <c r="IS124" i="10" s="1"/>
  <c r="IT124" i="10" s="1"/>
  <c r="IU124" i="10" s="1"/>
  <c r="IV124" i="10" s="1"/>
  <c r="IW124" i="10" s="1"/>
  <c r="IX124" i="10" s="1"/>
  <c r="IY124" i="10" s="1"/>
  <c r="IZ124" i="10" s="1"/>
  <c r="JA124" i="10" s="1"/>
  <c r="JB124" i="10" s="1"/>
  <c r="JC124" i="10" s="1"/>
  <c r="JD124" i="10" s="1"/>
  <c r="JE124" i="10" s="1"/>
  <c r="JF124" i="10" s="1"/>
  <c r="JG124" i="10" s="1"/>
  <c r="JH124" i="10" s="1"/>
  <c r="JI124" i="10" s="1"/>
  <c r="JJ124" i="10" s="1"/>
  <c r="JK124" i="10" s="1"/>
  <c r="JL124" i="10" s="1"/>
  <c r="JM124" i="10" s="1"/>
  <c r="JN124" i="10" s="1"/>
  <c r="JO124" i="10" s="1"/>
  <c r="JP124" i="10" s="1"/>
  <c r="JQ124" i="10" s="1"/>
  <c r="JR124" i="10" s="1"/>
  <c r="JS124" i="10" s="1"/>
  <c r="JT124" i="10" s="1"/>
  <c r="JU124" i="10" s="1"/>
  <c r="JV124" i="10" s="1"/>
  <c r="JW124" i="10" s="1"/>
  <c r="JX124" i="10" s="1"/>
  <c r="JY124" i="10" s="1"/>
  <c r="JZ124" i="10" s="1"/>
  <c r="KA124" i="10" s="1"/>
  <c r="KB124" i="10" s="1"/>
  <c r="KC124" i="10" s="1"/>
  <c r="KD124" i="10" s="1"/>
  <c r="KE124" i="10" s="1"/>
  <c r="KF124" i="10" s="1"/>
  <c r="KG124" i="10" s="1"/>
  <c r="KH124" i="10" s="1"/>
  <c r="KI124" i="10" s="1"/>
  <c r="KJ124" i="10" s="1"/>
  <c r="KK124" i="10" s="1"/>
  <c r="KL124" i="10" s="1"/>
  <c r="KM124" i="10" s="1"/>
  <c r="KN124" i="10" s="1"/>
  <c r="KO124" i="10" s="1"/>
  <c r="KP124" i="10" s="1"/>
  <c r="KQ124" i="10" s="1"/>
  <c r="KR124" i="10" s="1"/>
  <c r="KS124" i="10" s="1"/>
  <c r="KT124" i="10" s="1"/>
  <c r="KU124" i="10" s="1"/>
  <c r="KV124" i="10" s="1"/>
  <c r="KW124" i="10" s="1"/>
  <c r="KX124" i="10" s="1"/>
  <c r="KY124" i="10" s="1"/>
  <c r="KZ124" i="10" s="1"/>
  <c r="LA124" i="10" s="1"/>
  <c r="LB124" i="10" s="1"/>
  <c r="LC124" i="10" s="1"/>
  <c r="LD124" i="10" s="1"/>
  <c r="LE124" i="10" s="1"/>
  <c r="LF124" i="10" s="1"/>
  <c r="LG124" i="10" s="1"/>
  <c r="LH124" i="10" s="1"/>
  <c r="LI124" i="10" s="1"/>
  <c r="LJ124" i="10" s="1"/>
  <c r="LK124" i="10" s="1"/>
  <c r="LL124" i="10" s="1"/>
  <c r="LM124" i="10" s="1"/>
  <c r="LN124" i="10" s="1"/>
  <c r="LO124" i="10" s="1"/>
  <c r="LP124" i="10" s="1"/>
  <c r="LQ124" i="10" s="1"/>
  <c r="LR124" i="10" s="1"/>
  <c r="LS124" i="10" s="1"/>
  <c r="LT124" i="10" s="1"/>
  <c r="LU124" i="10" s="1"/>
  <c r="LV124" i="10" s="1"/>
  <c r="LW124" i="10" s="1"/>
  <c r="LX124" i="10" s="1"/>
  <c r="LY124" i="10" s="1"/>
  <c r="LZ124" i="10" s="1"/>
  <c r="MA124" i="10" s="1"/>
  <c r="MB124" i="10" s="1"/>
  <c r="MC124" i="10" s="1"/>
  <c r="MD124" i="10" s="1"/>
  <c r="ME124" i="10" s="1"/>
  <c r="MF124" i="10" s="1"/>
  <c r="MG124" i="10" s="1"/>
  <c r="MH124" i="10" s="1"/>
  <c r="MI124" i="10" s="1"/>
  <c r="MJ124" i="10" s="1"/>
  <c r="MK124" i="10" s="1"/>
  <c r="ML124" i="10" s="1"/>
  <c r="MM124" i="10" s="1"/>
  <c r="MN124" i="10" s="1"/>
  <c r="MO124" i="10" s="1"/>
  <c r="G124" i="10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AG124" i="10" s="1"/>
  <c r="AH124" i="10" s="1"/>
  <c r="AI124" i="10" s="1"/>
  <c r="AJ124" i="10" s="1"/>
  <c r="AK124" i="10" s="1"/>
  <c r="AL124" i="10" s="1"/>
  <c r="AM124" i="10" s="1"/>
  <c r="AN124" i="10" s="1"/>
  <c r="AO124" i="10" s="1"/>
  <c r="AP124" i="10" s="1"/>
  <c r="AQ124" i="10" s="1"/>
  <c r="AR124" i="10" s="1"/>
  <c r="AS124" i="10" s="1"/>
  <c r="AT124" i="10" s="1"/>
  <c r="AU124" i="10" s="1"/>
  <c r="AV124" i="10" s="1"/>
  <c r="AW124" i="10" s="1"/>
  <c r="AX124" i="10" s="1"/>
  <c r="AY124" i="10" s="1"/>
  <c r="AZ124" i="10" s="1"/>
  <c r="BA124" i="10" s="1"/>
  <c r="BB124" i="10" s="1"/>
  <c r="BC124" i="10" s="1"/>
  <c r="BD124" i="10" s="1"/>
  <c r="BE124" i="10" s="1"/>
  <c r="BF124" i="10" s="1"/>
  <c r="BG124" i="10" s="1"/>
  <c r="BH124" i="10" s="1"/>
  <c r="BI124" i="10" s="1"/>
  <c r="BJ124" i="10" s="1"/>
  <c r="BK124" i="10" s="1"/>
  <c r="BL124" i="10" s="1"/>
  <c r="BM124" i="10" s="1"/>
  <c r="BN124" i="10" s="1"/>
  <c r="BO124" i="10" s="1"/>
  <c r="BP124" i="10" s="1"/>
  <c r="BQ124" i="10" s="1"/>
  <c r="BR124" i="10" s="1"/>
  <c r="BS124" i="10" s="1"/>
  <c r="BT124" i="10" s="1"/>
  <c r="BU124" i="10" s="1"/>
  <c r="BV124" i="10" s="1"/>
  <c r="BW124" i="10" s="1"/>
  <c r="BX124" i="10" s="1"/>
  <c r="BY124" i="10" s="1"/>
  <c r="BZ124" i="10" s="1"/>
  <c r="CA124" i="10" s="1"/>
  <c r="CB124" i="10" s="1"/>
  <c r="CC124" i="10" s="1"/>
  <c r="CD124" i="10" s="1"/>
  <c r="CE124" i="10" s="1"/>
  <c r="CF124" i="10" s="1"/>
  <c r="CG124" i="10" s="1"/>
  <c r="CH124" i="10" s="1"/>
  <c r="CI124" i="10" s="1"/>
  <c r="CJ124" i="10" s="1"/>
  <c r="CK124" i="10" s="1"/>
  <c r="CL124" i="10" s="1"/>
  <c r="CM124" i="10" s="1"/>
  <c r="CN124" i="10" s="1"/>
  <c r="CO124" i="10" s="1"/>
  <c r="CP124" i="10" s="1"/>
  <c r="CQ124" i="10" s="1"/>
  <c r="CR124" i="10" s="1"/>
  <c r="CS124" i="10" s="1"/>
  <c r="CT124" i="10" s="1"/>
  <c r="CU124" i="10" s="1"/>
  <c r="CV124" i="10" s="1"/>
  <c r="CW124" i="10" s="1"/>
  <c r="CX124" i="10" s="1"/>
  <c r="CY124" i="10" s="1"/>
  <c r="CZ124" i="10" s="1"/>
  <c r="DA124" i="10" s="1"/>
  <c r="DB124" i="10" s="1"/>
  <c r="DC124" i="10" s="1"/>
  <c r="DD124" i="10" s="1"/>
  <c r="DE124" i="10" s="1"/>
  <c r="DF124" i="10" s="1"/>
  <c r="DG124" i="10" s="1"/>
  <c r="DH124" i="10" s="1"/>
  <c r="DI124" i="10" s="1"/>
  <c r="RW124" i="10"/>
  <c r="RX124" i="10" s="1"/>
  <c r="RY124" i="10" s="1"/>
  <c r="RZ124" i="10" s="1"/>
  <c r="SA124" i="10" s="1"/>
  <c r="SB124" i="10" s="1"/>
  <c r="SC124" i="10" s="1"/>
  <c r="SD124" i="10" s="1"/>
  <c r="SE124" i="10" s="1"/>
  <c r="SF124" i="10" s="1"/>
  <c r="SG124" i="10" s="1"/>
  <c r="SH124" i="10" s="1"/>
  <c r="SI124" i="10" s="1"/>
  <c r="SJ124" i="10" s="1"/>
  <c r="SK124" i="10" s="1"/>
  <c r="SL124" i="10" s="1"/>
  <c r="SM124" i="10" s="1"/>
  <c r="SN124" i="10" s="1"/>
  <c r="SO124" i="10" s="1"/>
  <c r="SP124" i="10" s="1"/>
  <c r="SQ124" i="10" s="1"/>
  <c r="SR124" i="10" s="1"/>
  <c r="SS124" i="10" s="1"/>
  <c r="ST124" i="10" s="1"/>
  <c r="SU124" i="10" s="1"/>
  <c r="SV124" i="10" s="1"/>
  <c r="SW124" i="10" s="1"/>
  <c r="SX124" i="10" s="1"/>
  <c r="SY124" i="10" s="1"/>
  <c r="SZ124" i="10" s="1"/>
  <c r="TA124" i="10" s="1"/>
  <c r="TB124" i="10" s="1"/>
  <c r="TC124" i="10" s="1"/>
  <c r="TD124" i="10" s="1"/>
  <c r="TE124" i="10" s="1"/>
  <c r="TF124" i="10" s="1"/>
  <c r="TG124" i="10" s="1"/>
  <c r="TH124" i="10" s="1"/>
  <c r="TI124" i="10" s="1"/>
  <c r="TJ124" i="10" s="1"/>
  <c r="TK124" i="10" s="1"/>
  <c r="TL124" i="10" s="1"/>
  <c r="TM124" i="10" s="1"/>
  <c r="TN124" i="10" s="1"/>
  <c r="TO124" i="10" s="1"/>
  <c r="TP124" i="10" s="1"/>
  <c r="TQ124" i="10" s="1"/>
  <c r="TR124" i="10" s="1"/>
  <c r="TS124" i="10" s="1"/>
  <c r="TT124" i="10" s="1"/>
  <c r="TU124" i="10" s="1"/>
  <c r="TV124" i="10" s="1"/>
  <c r="TW124" i="10" s="1"/>
  <c r="TX124" i="10" s="1"/>
  <c r="TY124" i="10" s="1"/>
  <c r="TZ124" i="10" s="1"/>
  <c r="UA124" i="10" s="1"/>
  <c r="UB124" i="10" s="1"/>
  <c r="UC124" i="10" s="1"/>
  <c r="UD124" i="10" s="1"/>
  <c r="UE124" i="10" s="1"/>
  <c r="UF124" i="10" s="1"/>
  <c r="UG124" i="10" s="1"/>
  <c r="UH124" i="10" s="1"/>
  <c r="UI124" i="10" s="1"/>
  <c r="UJ124" i="10" s="1"/>
  <c r="UK124" i="10" s="1"/>
  <c r="UL124" i="10" s="1"/>
  <c r="UM124" i="10" s="1"/>
  <c r="UN124" i="10" s="1"/>
  <c r="UO124" i="10" s="1"/>
  <c r="UP124" i="10" s="1"/>
  <c r="UQ124" i="10" s="1"/>
  <c r="UR124" i="10" s="1"/>
  <c r="US124" i="10" s="1"/>
  <c r="UT124" i="10" s="1"/>
  <c r="UU124" i="10" s="1"/>
  <c r="UV124" i="10" s="1"/>
  <c r="UW124" i="10" s="1"/>
  <c r="UX124" i="10" s="1"/>
  <c r="UY124" i="10" s="1"/>
  <c r="UZ124" i="10" s="1"/>
  <c r="VA124" i="10" s="1"/>
  <c r="VB124" i="10" s="1"/>
  <c r="VC124" i="10" s="1"/>
  <c r="VD124" i="10" s="1"/>
  <c r="VE124" i="10" s="1"/>
  <c r="VF124" i="10" s="1"/>
  <c r="VG124" i="10" s="1"/>
  <c r="VH124" i="10" s="1"/>
  <c r="VI124" i="10" s="1"/>
  <c r="VJ124" i="10" s="1"/>
  <c r="VK124" i="10" s="1"/>
  <c r="VL124" i="10" s="1"/>
  <c r="VM124" i="10" s="1"/>
  <c r="VN124" i="10" s="1"/>
  <c r="VO124" i="10" s="1"/>
  <c r="VP124" i="10" s="1"/>
  <c r="VQ124" i="10" s="1"/>
  <c r="VR124" i="10" s="1"/>
  <c r="VS124" i="10" s="1"/>
  <c r="VT124" i="10" s="1"/>
  <c r="VU124" i="10" s="1"/>
  <c r="VV124" i="10" s="1"/>
  <c r="VW124" i="10" s="1"/>
  <c r="VX124" i="10" s="1"/>
  <c r="VY124" i="10" s="1"/>
  <c r="VZ124" i="10" s="1"/>
  <c r="WA124" i="10" s="1"/>
  <c r="WB124" i="10" s="1"/>
  <c r="WC124" i="10" s="1"/>
  <c r="WD124" i="10" s="1"/>
  <c r="WE124" i="10" s="1"/>
  <c r="WF124" i="10" s="1"/>
  <c r="WG124" i="10" s="1"/>
  <c r="WH124" i="10" s="1"/>
  <c r="WI124" i="10" s="1"/>
  <c r="WJ124" i="10" s="1"/>
  <c r="WK124" i="10" s="1"/>
  <c r="WL124" i="10" s="1"/>
  <c r="GB114" i="10"/>
  <c r="Q114" i="10"/>
  <c r="IY114" i="10"/>
  <c r="VX19" i="10"/>
  <c r="VR27" i="10"/>
  <c r="VV23" i="10"/>
  <c r="VT25" i="10"/>
  <c r="VP29" i="10"/>
  <c r="IZ114" i="10" l="1"/>
  <c r="GC114" i="10"/>
  <c r="SG18" i="10"/>
  <c r="SH114" i="10"/>
  <c r="R114" i="10"/>
  <c r="G125" i="10"/>
  <c r="H125" i="10" s="1"/>
  <c r="I125" i="10" s="1"/>
  <c r="J125" i="10" s="1"/>
  <c r="K125" i="10" s="1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AG125" i="10" s="1"/>
  <c r="AH125" i="10" s="1"/>
  <c r="AI125" i="10" s="1"/>
  <c r="AJ125" i="10" s="1"/>
  <c r="AK125" i="10" s="1"/>
  <c r="AL125" i="10" s="1"/>
  <c r="AM125" i="10" s="1"/>
  <c r="AN125" i="10" s="1"/>
  <c r="AO125" i="10" s="1"/>
  <c r="AP125" i="10" s="1"/>
  <c r="AQ125" i="10" s="1"/>
  <c r="AR125" i="10" s="1"/>
  <c r="AS125" i="10" s="1"/>
  <c r="AT125" i="10" s="1"/>
  <c r="AU125" i="10" s="1"/>
  <c r="AV125" i="10" s="1"/>
  <c r="AW125" i="10" s="1"/>
  <c r="AX125" i="10" s="1"/>
  <c r="AY125" i="10" s="1"/>
  <c r="AZ125" i="10" s="1"/>
  <c r="BA125" i="10" s="1"/>
  <c r="BB125" i="10" s="1"/>
  <c r="BC125" i="10" s="1"/>
  <c r="BD125" i="10" s="1"/>
  <c r="BE125" i="10" s="1"/>
  <c r="BF125" i="10" s="1"/>
  <c r="BG125" i="10" s="1"/>
  <c r="BH125" i="10" s="1"/>
  <c r="BI125" i="10" s="1"/>
  <c r="BJ125" i="10" s="1"/>
  <c r="BK125" i="10" s="1"/>
  <c r="BL125" i="10" s="1"/>
  <c r="BM125" i="10" s="1"/>
  <c r="BN125" i="10" s="1"/>
  <c r="BO125" i="10" s="1"/>
  <c r="BP125" i="10" s="1"/>
  <c r="BQ125" i="10" s="1"/>
  <c r="BR125" i="10" s="1"/>
  <c r="BS125" i="10" s="1"/>
  <c r="BT125" i="10" s="1"/>
  <c r="BU125" i="10" s="1"/>
  <c r="BV125" i="10" s="1"/>
  <c r="BW125" i="10" s="1"/>
  <c r="BX125" i="10" s="1"/>
  <c r="BY125" i="10" s="1"/>
  <c r="BZ125" i="10" s="1"/>
  <c r="CA125" i="10" s="1"/>
  <c r="CB125" i="10" s="1"/>
  <c r="CC125" i="10" s="1"/>
  <c r="CD125" i="10" s="1"/>
  <c r="CE125" i="10" s="1"/>
  <c r="CF125" i="10" s="1"/>
  <c r="CG125" i="10" s="1"/>
  <c r="CH125" i="10" s="1"/>
  <c r="CI125" i="10" s="1"/>
  <c r="CJ125" i="10" s="1"/>
  <c r="CK125" i="10" s="1"/>
  <c r="CL125" i="10" s="1"/>
  <c r="CM125" i="10" s="1"/>
  <c r="CN125" i="10" s="1"/>
  <c r="CO125" i="10" s="1"/>
  <c r="CP125" i="10" s="1"/>
  <c r="CQ125" i="10" s="1"/>
  <c r="CR125" i="10" s="1"/>
  <c r="CS125" i="10" s="1"/>
  <c r="CT125" i="10" s="1"/>
  <c r="CU125" i="10" s="1"/>
  <c r="CV125" i="10" s="1"/>
  <c r="CW125" i="10" s="1"/>
  <c r="CX125" i="10" s="1"/>
  <c r="CY125" i="10" s="1"/>
  <c r="CZ125" i="10" s="1"/>
  <c r="DA125" i="10" s="1"/>
  <c r="DB125" i="10" s="1"/>
  <c r="DC125" i="10" s="1"/>
  <c r="DD125" i="10" s="1"/>
  <c r="DE125" i="10" s="1"/>
  <c r="DF125" i="10" s="1"/>
  <c r="DG125" i="10" s="1"/>
  <c r="DH125" i="10" s="1"/>
  <c r="DI125" i="10" s="1"/>
  <c r="DJ125" i="10" s="1"/>
  <c r="RW125" i="10"/>
  <c r="RX125" i="10" s="1"/>
  <c r="RY125" i="10" s="1"/>
  <c r="RZ125" i="10" s="1"/>
  <c r="SA125" i="10" s="1"/>
  <c r="SB125" i="10" s="1"/>
  <c r="SC125" i="10" s="1"/>
  <c r="SD125" i="10" s="1"/>
  <c r="SE125" i="10" s="1"/>
  <c r="SF125" i="10" s="1"/>
  <c r="SG125" i="10" s="1"/>
  <c r="SH125" i="10" s="1"/>
  <c r="SI125" i="10" s="1"/>
  <c r="SJ125" i="10" s="1"/>
  <c r="SK125" i="10" s="1"/>
  <c r="SL125" i="10" s="1"/>
  <c r="SM125" i="10" s="1"/>
  <c r="SN125" i="10" s="1"/>
  <c r="SO125" i="10" s="1"/>
  <c r="SP125" i="10" s="1"/>
  <c r="SQ125" i="10" s="1"/>
  <c r="SR125" i="10" s="1"/>
  <c r="SS125" i="10" s="1"/>
  <c r="ST125" i="10" s="1"/>
  <c r="SU125" i="10" s="1"/>
  <c r="SV125" i="10" s="1"/>
  <c r="SW125" i="10" s="1"/>
  <c r="SX125" i="10" s="1"/>
  <c r="SY125" i="10" s="1"/>
  <c r="SZ125" i="10" s="1"/>
  <c r="TA125" i="10" s="1"/>
  <c r="TB125" i="10" s="1"/>
  <c r="TC125" i="10" s="1"/>
  <c r="TD125" i="10" s="1"/>
  <c r="TE125" i="10" s="1"/>
  <c r="TF125" i="10" s="1"/>
  <c r="TG125" i="10" s="1"/>
  <c r="TH125" i="10" s="1"/>
  <c r="TI125" i="10" s="1"/>
  <c r="TJ125" i="10" s="1"/>
  <c r="TK125" i="10" s="1"/>
  <c r="TL125" i="10" s="1"/>
  <c r="TM125" i="10" s="1"/>
  <c r="TN125" i="10" s="1"/>
  <c r="TO125" i="10" s="1"/>
  <c r="TP125" i="10" s="1"/>
  <c r="TQ125" i="10" s="1"/>
  <c r="TR125" i="10" s="1"/>
  <c r="TS125" i="10" s="1"/>
  <c r="TT125" i="10" s="1"/>
  <c r="TU125" i="10" s="1"/>
  <c r="TV125" i="10" s="1"/>
  <c r="TW125" i="10" s="1"/>
  <c r="TX125" i="10" s="1"/>
  <c r="TY125" i="10" s="1"/>
  <c r="TZ125" i="10" s="1"/>
  <c r="UA125" i="10" s="1"/>
  <c r="UB125" i="10" s="1"/>
  <c r="UC125" i="10" s="1"/>
  <c r="UD125" i="10" s="1"/>
  <c r="UE125" i="10" s="1"/>
  <c r="UF125" i="10" s="1"/>
  <c r="UG125" i="10" s="1"/>
  <c r="UH125" i="10" s="1"/>
  <c r="UI125" i="10" s="1"/>
  <c r="UJ125" i="10" s="1"/>
  <c r="UK125" i="10" s="1"/>
  <c r="UL125" i="10" s="1"/>
  <c r="UM125" i="10" s="1"/>
  <c r="UN125" i="10" s="1"/>
  <c r="UO125" i="10" s="1"/>
  <c r="UP125" i="10" s="1"/>
  <c r="UQ125" i="10" s="1"/>
  <c r="UR125" i="10" s="1"/>
  <c r="US125" i="10" s="1"/>
  <c r="UT125" i="10" s="1"/>
  <c r="UU125" i="10" s="1"/>
  <c r="UV125" i="10" s="1"/>
  <c r="UW125" i="10" s="1"/>
  <c r="UX125" i="10" s="1"/>
  <c r="UY125" i="10" s="1"/>
  <c r="UZ125" i="10" s="1"/>
  <c r="VA125" i="10" s="1"/>
  <c r="VB125" i="10" s="1"/>
  <c r="VC125" i="10" s="1"/>
  <c r="VD125" i="10" s="1"/>
  <c r="VE125" i="10" s="1"/>
  <c r="VF125" i="10" s="1"/>
  <c r="VG125" i="10" s="1"/>
  <c r="VH125" i="10" s="1"/>
  <c r="VI125" i="10" s="1"/>
  <c r="VJ125" i="10" s="1"/>
  <c r="VK125" i="10" s="1"/>
  <c r="VL125" i="10" s="1"/>
  <c r="VM125" i="10" s="1"/>
  <c r="VN125" i="10" s="1"/>
  <c r="VO125" i="10" s="1"/>
  <c r="VP125" i="10" s="1"/>
  <c r="VQ125" i="10" s="1"/>
  <c r="VR125" i="10" s="1"/>
  <c r="VS125" i="10" s="1"/>
  <c r="VT125" i="10" s="1"/>
  <c r="VU125" i="10" s="1"/>
  <c r="VV125" i="10" s="1"/>
  <c r="VW125" i="10" s="1"/>
  <c r="VX125" i="10" s="1"/>
  <c r="VY125" i="10" s="1"/>
  <c r="VZ125" i="10" s="1"/>
  <c r="WA125" i="10" s="1"/>
  <c r="WB125" i="10" s="1"/>
  <c r="WC125" i="10" s="1"/>
  <c r="WD125" i="10" s="1"/>
  <c r="WE125" i="10" s="1"/>
  <c r="WF125" i="10" s="1"/>
  <c r="WG125" i="10" s="1"/>
  <c r="WH125" i="10" s="1"/>
  <c r="WI125" i="10" s="1"/>
  <c r="WJ125" i="10" s="1"/>
  <c r="WK125" i="10" s="1"/>
  <c r="WL125" i="10" s="1"/>
  <c r="DX125" i="10"/>
  <c r="DY125" i="10" s="1"/>
  <c r="DZ125" i="10" s="1"/>
  <c r="EA125" i="10" s="1"/>
  <c r="EB125" i="10" s="1"/>
  <c r="EC125" i="10" s="1"/>
  <c r="ED125" i="10" s="1"/>
  <c r="EE125" i="10" s="1"/>
  <c r="EF125" i="10" s="1"/>
  <c r="EG125" i="10" s="1"/>
  <c r="EH125" i="10" s="1"/>
  <c r="EI125" i="10" s="1"/>
  <c r="EJ125" i="10" s="1"/>
  <c r="EK125" i="10" s="1"/>
  <c r="EL125" i="10" s="1"/>
  <c r="EM125" i="10" s="1"/>
  <c r="EN125" i="10" s="1"/>
  <c r="EO125" i="10" s="1"/>
  <c r="EP125" i="10" s="1"/>
  <c r="EQ125" i="10" s="1"/>
  <c r="ER125" i="10" s="1"/>
  <c r="ES125" i="10" s="1"/>
  <c r="ET125" i="10" s="1"/>
  <c r="EU125" i="10" s="1"/>
  <c r="EV125" i="10" s="1"/>
  <c r="EW125" i="10" s="1"/>
  <c r="EX125" i="10" s="1"/>
  <c r="EY125" i="10" s="1"/>
  <c r="EZ125" i="10" s="1"/>
  <c r="FA125" i="10" s="1"/>
  <c r="FB125" i="10" s="1"/>
  <c r="FC125" i="10" s="1"/>
  <c r="FD125" i="10" s="1"/>
  <c r="FE125" i="10" s="1"/>
  <c r="FF125" i="10" s="1"/>
  <c r="FG125" i="10" s="1"/>
  <c r="FH125" i="10" s="1"/>
  <c r="FI125" i="10" s="1"/>
  <c r="FJ125" i="10" s="1"/>
  <c r="FK125" i="10" s="1"/>
  <c r="FL125" i="10" s="1"/>
  <c r="FM125" i="10" s="1"/>
  <c r="FN125" i="10" s="1"/>
  <c r="FO125" i="10" s="1"/>
  <c r="FP125" i="10" s="1"/>
  <c r="FQ125" i="10" s="1"/>
  <c r="FR125" i="10" s="1"/>
  <c r="FS125" i="10" s="1"/>
  <c r="FT125" i="10" s="1"/>
  <c r="FU125" i="10" s="1"/>
  <c r="FV125" i="10" s="1"/>
  <c r="FW125" i="10" s="1"/>
  <c r="FX125" i="10" s="1"/>
  <c r="FY125" i="10" s="1"/>
  <c r="FZ125" i="10" s="1"/>
  <c r="GA125" i="10" s="1"/>
  <c r="GB125" i="10" s="1"/>
  <c r="GC125" i="10" s="1"/>
  <c r="GD125" i="10" s="1"/>
  <c r="GE125" i="10" s="1"/>
  <c r="GF125" i="10" s="1"/>
  <c r="GG125" i="10" s="1"/>
  <c r="GH125" i="10" s="1"/>
  <c r="GI125" i="10" s="1"/>
  <c r="GJ125" i="10" s="1"/>
  <c r="GK125" i="10" s="1"/>
  <c r="GL125" i="10" s="1"/>
  <c r="GM125" i="10" s="1"/>
  <c r="GN125" i="10" s="1"/>
  <c r="GO125" i="10" s="1"/>
  <c r="GP125" i="10" s="1"/>
  <c r="GQ125" i="10" s="1"/>
  <c r="GR125" i="10" s="1"/>
  <c r="GS125" i="10" s="1"/>
  <c r="GT125" i="10" s="1"/>
  <c r="GU125" i="10" s="1"/>
  <c r="GV125" i="10" s="1"/>
  <c r="GW125" i="10" s="1"/>
  <c r="GX125" i="10" s="1"/>
  <c r="GY125" i="10" s="1"/>
  <c r="GZ125" i="10" s="1"/>
  <c r="HA125" i="10" s="1"/>
  <c r="HB125" i="10" s="1"/>
  <c r="HC125" i="10" s="1"/>
  <c r="HD125" i="10" s="1"/>
  <c r="HE125" i="10" s="1"/>
  <c r="HF125" i="10" s="1"/>
  <c r="HG125" i="10" s="1"/>
  <c r="HH125" i="10" s="1"/>
  <c r="HI125" i="10" s="1"/>
  <c r="HJ125" i="10" s="1"/>
  <c r="HK125" i="10" s="1"/>
  <c r="HL125" i="10" s="1"/>
  <c r="HM125" i="10" s="1"/>
  <c r="HN125" i="10" s="1"/>
  <c r="HO125" i="10" s="1"/>
  <c r="HP125" i="10" s="1"/>
  <c r="HQ125" i="10" s="1"/>
  <c r="HR125" i="10" s="1"/>
  <c r="HS125" i="10" s="1"/>
  <c r="HT125" i="10" s="1"/>
  <c r="HU125" i="10" s="1"/>
  <c r="HV125" i="10" s="1"/>
  <c r="HW125" i="10" s="1"/>
  <c r="HX125" i="10" s="1"/>
  <c r="HY125" i="10" s="1"/>
  <c r="C126" i="10"/>
  <c r="IO125" i="10"/>
  <c r="IP125" i="10" s="1"/>
  <c r="IQ125" i="10" s="1"/>
  <c r="IR125" i="10" s="1"/>
  <c r="IS125" i="10" s="1"/>
  <c r="IT125" i="10" s="1"/>
  <c r="IU125" i="10" s="1"/>
  <c r="IV125" i="10" s="1"/>
  <c r="IW125" i="10" s="1"/>
  <c r="IX125" i="10" s="1"/>
  <c r="IY125" i="10" s="1"/>
  <c r="IZ125" i="10" s="1"/>
  <c r="JA125" i="10" s="1"/>
  <c r="JB125" i="10" s="1"/>
  <c r="JC125" i="10" s="1"/>
  <c r="JD125" i="10" s="1"/>
  <c r="JE125" i="10" s="1"/>
  <c r="JF125" i="10" s="1"/>
  <c r="JG125" i="10" s="1"/>
  <c r="JH125" i="10" s="1"/>
  <c r="JI125" i="10" s="1"/>
  <c r="JJ125" i="10" s="1"/>
  <c r="JK125" i="10" s="1"/>
  <c r="JL125" i="10" s="1"/>
  <c r="JM125" i="10" s="1"/>
  <c r="JN125" i="10" s="1"/>
  <c r="JO125" i="10" s="1"/>
  <c r="JP125" i="10" s="1"/>
  <c r="JQ125" i="10" s="1"/>
  <c r="JR125" i="10" s="1"/>
  <c r="JS125" i="10" s="1"/>
  <c r="JT125" i="10" s="1"/>
  <c r="JU125" i="10" s="1"/>
  <c r="JV125" i="10" s="1"/>
  <c r="JW125" i="10" s="1"/>
  <c r="JX125" i="10" s="1"/>
  <c r="JY125" i="10" s="1"/>
  <c r="JZ125" i="10" s="1"/>
  <c r="KA125" i="10" s="1"/>
  <c r="KB125" i="10" s="1"/>
  <c r="KC125" i="10" s="1"/>
  <c r="KD125" i="10" s="1"/>
  <c r="KE125" i="10" s="1"/>
  <c r="KF125" i="10" s="1"/>
  <c r="KG125" i="10" s="1"/>
  <c r="KH125" i="10" s="1"/>
  <c r="KI125" i="10" s="1"/>
  <c r="KJ125" i="10" s="1"/>
  <c r="KK125" i="10" s="1"/>
  <c r="KL125" i="10" s="1"/>
  <c r="KM125" i="10" s="1"/>
  <c r="KN125" i="10" s="1"/>
  <c r="KO125" i="10" s="1"/>
  <c r="KP125" i="10" s="1"/>
  <c r="KQ125" i="10" s="1"/>
  <c r="KR125" i="10" s="1"/>
  <c r="KS125" i="10" s="1"/>
  <c r="KT125" i="10" s="1"/>
  <c r="KU125" i="10" s="1"/>
  <c r="KV125" i="10" s="1"/>
  <c r="KW125" i="10" s="1"/>
  <c r="KX125" i="10" s="1"/>
  <c r="KY125" i="10" s="1"/>
  <c r="KZ125" i="10" s="1"/>
  <c r="LA125" i="10" s="1"/>
  <c r="LB125" i="10" s="1"/>
  <c r="LC125" i="10" s="1"/>
  <c r="LD125" i="10" s="1"/>
  <c r="LE125" i="10" s="1"/>
  <c r="LF125" i="10" s="1"/>
  <c r="LG125" i="10" s="1"/>
  <c r="LH125" i="10" s="1"/>
  <c r="LI125" i="10" s="1"/>
  <c r="LJ125" i="10" s="1"/>
  <c r="LK125" i="10" s="1"/>
  <c r="LL125" i="10" s="1"/>
  <c r="LM125" i="10" s="1"/>
  <c r="LN125" i="10" s="1"/>
  <c r="LO125" i="10" s="1"/>
  <c r="LP125" i="10" s="1"/>
  <c r="LQ125" i="10" s="1"/>
  <c r="LR125" i="10" s="1"/>
  <c r="LS125" i="10" s="1"/>
  <c r="LT125" i="10" s="1"/>
  <c r="LU125" i="10" s="1"/>
  <c r="LV125" i="10" s="1"/>
  <c r="LW125" i="10" s="1"/>
  <c r="LX125" i="10" s="1"/>
  <c r="LY125" i="10" s="1"/>
  <c r="LZ125" i="10" s="1"/>
  <c r="MA125" i="10" s="1"/>
  <c r="MB125" i="10" s="1"/>
  <c r="MC125" i="10" s="1"/>
  <c r="MD125" i="10" s="1"/>
  <c r="ME125" i="10" s="1"/>
  <c r="MF125" i="10" s="1"/>
  <c r="MG125" i="10" s="1"/>
  <c r="MH125" i="10" s="1"/>
  <c r="MI125" i="10" s="1"/>
  <c r="MJ125" i="10" s="1"/>
  <c r="MK125" i="10" s="1"/>
  <c r="ML125" i="10" s="1"/>
  <c r="MM125" i="10" s="1"/>
  <c r="MN125" i="10" s="1"/>
  <c r="MO125" i="10" s="1"/>
  <c r="MP125" i="10" s="1"/>
  <c r="NF125" i="10"/>
  <c r="NG125" i="10" s="1"/>
  <c r="NH125" i="10" s="1"/>
  <c r="NI125" i="10" s="1"/>
  <c r="NJ125" i="10" s="1"/>
  <c r="NK125" i="10" s="1"/>
  <c r="NL125" i="10" s="1"/>
  <c r="NM125" i="10" s="1"/>
  <c r="NN125" i="10" s="1"/>
  <c r="NO125" i="10" s="1"/>
  <c r="NP125" i="10" s="1"/>
  <c r="NQ125" i="10" s="1"/>
  <c r="NR125" i="10" s="1"/>
  <c r="NS125" i="10" s="1"/>
  <c r="NT125" i="10" s="1"/>
  <c r="NU125" i="10" s="1"/>
  <c r="NV125" i="10" s="1"/>
  <c r="NW125" i="10" s="1"/>
  <c r="NX125" i="10" s="1"/>
  <c r="NY125" i="10" s="1"/>
  <c r="NZ125" i="10" s="1"/>
  <c r="OA125" i="10" s="1"/>
  <c r="OB125" i="10" s="1"/>
  <c r="OC125" i="10" s="1"/>
  <c r="OD125" i="10" s="1"/>
  <c r="OE125" i="10" s="1"/>
  <c r="OF125" i="10" s="1"/>
  <c r="OG125" i="10" s="1"/>
  <c r="OH125" i="10" s="1"/>
  <c r="OI125" i="10" s="1"/>
  <c r="OJ125" i="10" s="1"/>
  <c r="OK125" i="10" s="1"/>
  <c r="OL125" i="10" s="1"/>
  <c r="OM125" i="10" s="1"/>
  <c r="ON125" i="10" s="1"/>
  <c r="OO125" i="10" s="1"/>
  <c r="OP125" i="10" s="1"/>
  <c r="OQ125" i="10" s="1"/>
  <c r="OR125" i="10" s="1"/>
  <c r="OS125" i="10" s="1"/>
  <c r="OT125" i="10" s="1"/>
  <c r="OU125" i="10" s="1"/>
  <c r="OV125" i="10" s="1"/>
  <c r="OW125" i="10" s="1"/>
  <c r="OX125" i="10" s="1"/>
  <c r="OY125" i="10" s="1"/>
  <c r="OZ125" i="10" s="1"/>
  <c r="PA125" i="10" s="1"/>
  <c r="PB125" i="10" s="1"/>
  <c r="PC125" i="10" s="1"/>
  <c r="PD125" i="10" s="1"/>
  <c r="PE125" i="10" s="1"/>
  <c r="PF125" i="10" s="1"/>
  <c r="PG125" i="10" s="1"/>
  <c r="PH125" i="10" s="1"/>
  <c r="PI125" i="10" s="1"/>
  <c r="PJ125" i="10" s="1"/>
  <c r="PK125" i="10" s="1"/>
  <c r="PL125" i="10" s="1"/>
  <c r="PM125" i="10" s="1"/>
  <c r="PN125" i="10" s="1"/>
  <c r="PO125" i="10" s="1"/>
  <c r="PP125" i="10" s="1"/>
  <c r="PQ125" i="10" s="1"/>
  <c r="PR125" i="10" s="1"/>
  <c r="PS125" i="10" s="1"/>
  <c r="PT125" i="10" s="1"/>
  <c r="PU125" i="10" s="1"/>
  <c r="PV125" i="10" s="1"/>
  <c r="PW125" i="10" s="1"/>
  <c r="PX125" i="10" s="1"/>
  <c r="PY125" i="10" s="1"/>
  <c r="PZ125" i="10" s="1"/>
  <c r="QA125" i="10" s="1"/>
  <c r="QB125" i="10" s="1"/>
  <c r="QC125" i="10" s="1"/>
  <c r="QD125" i="10" s="1"/>
  <c r="QE125" i="10" s="1"/>
  <c r="QF125" i="10" s="1"/>
  <c r="QG125" i="10" s="1"/>
  <c r="QH125" i="10" s="1"/>
  <c r="QI125" i="10" s="1"/>
  <c r="QJ125" i="10" s="1"/>
  <c r="QK125" i="10" s="1"/>
  <c r="QL125" i="10" s="1"/>
  <c r="QM125" i="10" s="1"/>
  <c r="QN125" i="10" s="1"/>
  <c r="QO125" i="10" s="1"/>
  <c r="QP125" i="10" s="1"/>
  <c r="QQ125" i="10" s="1"/>
  <c r="QR125" i="10" s="1"/>
  <c r="QS125" i="10" s="1"/>
  <c r="QT125" i="10" s="1"/>
  <c r="QU125" i="10" s="1"/>
  <c r="QV125" i="10" s="1"/>
  <c r="QW125" i="10" s="1"/>
  <c r="QX125" i="10" s="1"/>
  <c r="QY125" i="10" s="1"/>
  <c r="QZ125" i="10" s="1"/>
  <c r="RA125" i="10" s="1"/>
  <c r="RB125" i="10" s="1"/>
  <c r="RC125" i="10" s="1"/>
  <c r="RD125" i="10" s="1"/>
  <c r="RE125" i="10" s="1"/>
  <c r="RF125" i="10" s="1"/>
  <c r="RG125" i="10" s="1"/>
  <c r="NQ114" i="10"/>
  <c r="VW23" i="10"/>
  <c r="VS27" i="10"/>
  <c r="VQ29" i="10"/>
  <c r="VU25" i="10"/>
  <c r="VY19" i="10"/>
  <c r="NR114" i="10" l="1"/>
  <c r="S114" i="10"/>
  <c r="GD114" i="10"/>
  <c r="IO126" i="10"/>
  <c r="IP126" i="10" s="1"/>
  <c r="IQ126" i="10" s="1"/>
  <c r="IR126" i="10" s="1"/>
  <c r="IS126" i="10" s="1"/>
  <c r="IT126" i="10" s="1"/>
  <c r="IU126" i="10" s="1"/>
  <c r="IV126" i="10" s="1"/>
  <c r="IW126" i="10" s="1"/>
  <c r="IX126" i="10" s="1"/>
  <c r="IY126" i="10" s="1"/>
  <c r="IZ126" i="10" s="1"/>
  <c r="JA126" i="10" s="1"/>
  <c r="JB126" i="10" s="1"/>
  <c r="JC126" i="10" s="1"/>
  <c r="JD126" i="10" s="1"/>
  <c r="JE126" i="10" s="1"/>
  <c r="JF126" i="10" s="1"/>
  <c r="JG126" i="10" s="1"/>
  <c r="JH126" i="10" s="1"/>
  <c r="JI126" i="10" s="1"/>
  <c r="JJ126" i="10" s="1"/>
  <c r="JK126" i="10" s="1"/>
  <c r="JL126" i="10" s="1"/>
  <c r="JM126" i="10" s="1"/>
  <c r="JN126" i="10" s="1"/>
  <c r="JO126" i="10" s="1"/>
  <c r="JP126" i="10" s="1"/>
  <c r="JQ126" i="10" s="1"/>
  <c r="JR126" i="10" s="1"/>
  <c r="JS126" i="10" s="1"/>
  <c r="JT126" i="10" s="1"/>
  <c r="JU126" i="10" s="1"/>
  <c r="JV126" i="10" s="1"/>
  <c r="JW126" i="10" s="1"/>
  <c r="JX126" i="10" s="1"/>
  <c r="JY126" i="10" s="1"/>
  <c r="JZ126" i="10" s="1"/>
  <c r="KA126" i="10" s="1"/>
  <c r="KB126" i="10" s="1"/>
  <c r="KC126" i="10" s="1"/>
  <c r="KD126" i="10" s="1"/>
  <c r="KE126" i="10" s="1"/>
  <c r="KF126" i="10" s="1"/>
  <c r="KG126" i="10" s="1"/>
  <c r="KH126" i="10" s="1"/>
  <c r="KI126" i="10" s="1"/>
  <c r="KJ126" i="10" s="1"/>
  <c r="KK126" i="10" s="1"/>
  <c r="KL126" i="10" s="1"/>
  <c r="KM126" i="10" s="1"/>
  <c r="KN126" i="10" s="1"/>
  <c r="KO126" i="10" s="1"/>
  <c r="KP126" i="10" s="1"/>
  <c r="KQ126" i="10" s="1"/>
  <c r="KR126" i="10" s="1"/>
  <c r="KS126" i="10" s="1"/>
  <c r="KT126" i="10" s="1"/>
  <c r="KU126" i="10" s="1"/>
  <c r="KV126" i="10" s="1"/>
  <c r="KW126" i="10" s="1"/>
  <c r="KX126" i="10" s="1"/>
  <c r="KY126" i="10" s="1"/>
  <c r="KZ126" i="10" s="1"/>
  <c r="LA126" i="10" s="1"/>
  <c r="LB126" i="10" s="1"/>
  <c r="LC126" i="10" s="1"/>
  <c r="LD126" i="10" s="1"/>
  <c r="LE126" i="10" s="1"/>
  <c r="LF126" i="10" s="1"/>
  <c r="LG126" i="10" s="1"/>
  <c r="LH126" i="10" s="1"/>
  <c r="LI126" i="10" s="1"/>
  <c r="LJ126" i="10" s="1"/>
  <c r="LK126" i="10" s="1"/>
  <c r="LL126" i="10" s="1"/>
  <c r="LM126" i="10" s="1"/>
  <c r="LN126" i="10" s="1"/>
  <c r="LO126" i="10" s="1"/>
  <c r="LP126" i="10" s="1"/>
  <c r="LQ126" i="10" s="1"/>
  <c r="LR126" i="10" s="1"/>
  <c r="LS126" i="10" s="1"/>
  <c r="LT126" i="10" s="1"/>
  <c r="LU126" i="10" s="1"/>
  <c r="LV126" i="10" s="1"/>
  <c r="LW126" i="10" s="1"/>
  <c r="LX126" i="10" s="1"/>
  <c r="LY126" i="10" s="1"/>
  <c r="LZ126" i="10" s="1"/>
  <c r="MA126" i="10" s="1"/>
  <c r="MB126" i="10" s="1"/>
  <c r="MC126" i="10" s="1"/>
  <c r="MD126" i="10" s="1"/>
  <c r="ME126" i="10" s="1"/>
  <c r="MF126" i="10" s="1"/>
  <c r="MG126" i="10" s="1"/>
  <c r="MH126" i="10" s="1"/>
  <c r="MI126" i="10" s="1"/>
  <c r="MJ126" i="10" s="1"/>
  <c r="MK126" i="10" s="1"/>
  <c r="ML126" i="10" s="1"/>
  <c r="MM126" i="10" s="1"/>
  <c r="MN126" i="10" s="1"/>
  <c r="MO126" i="10" s="1"/>
  <c r="MP126" i="10" s="1"/>
  <c r="MQ126" i="10" s="1"/>
  <c r="NF126" i="10"/>
  <c r="NG126" i="10" s="1"/>
  <c r="NH126" i="10" s="1"/>
  <c r="NI126" i="10" s="1"/>
  <c r="NJ126" i="10" s="1"/>
  <c r="NK126" i="10" s="1"/>
  <c r="NL126" i="10" s="1"/>
  <c r="NM126" i="10" s="1"/>
  <c r="NN126" i="10" s="1"/>
  <c r="NO126" i="10" s="1"/>
  <c r="NP126" i="10" s="1"/>
  <c r="NQ126" i="10" s="1"/>
  <c r="NR126" i="10" s="1"/>
  <c r="NS126" i="10" s="1"/>
  <c r="NT126" i="10" s="1"/>
  <c r="NU126" i="10" s="1"/>
  <c r="NV126" i="10" s="1"/>
  <c r="NW126" i="10" s="1"/>
  <c r="NX126" i="10" s="1"/>
  <c r="NY126" i="10" s="1"/>
  <c r="NZ126" i="10" s="1"/>
  <c r="OA126" i="10" s="1"/>
  <c r="OB126" i="10" s="1"/>
  <c r="OC126" i="10" s="1"/>
  <c r="OD126" i="10" s="1"/>
  <c r="OE126" i="10" s="1"/>
  <c r="OF126" i="10" s="1"/>
  <c r="OG126" i="10" s="1"/>
  <c r="OH126" i="10" s="1"/>
  <c r="OI126" i="10" s="1"/>
  <c r="OJ126" i="10" s="1"/>
  <c r="OK126" i="10" s="1"/>
  <c r="OL126" i="10" s="1"/>
  <c r="OM126" i="10" s="1"/>
  <c r="ON126" i="10" s="1"/>
  <c r="OO126" i="10" s="1"/>
  <c r="OP126" i="10" s="1"/>
  <c r="OQ126" i="10" s="1"/>
  <c r="OR126" i="10" s="1"/>
  <c r="OS126" i="10" s="1"/>
  <c r="OT126" i="10" s="1"/>
  <c r="OU126" i="10" s="1"/>
  <c r="OV126" i="10" s="1"/>
  <c r="OW126" i="10" s="1"/>
  <c r="OX126" i="10" s="1"/>
  <c r="OY126" i="10" s="1"/>
  <c r="OZ126" i="10" s="1"/>
  <c r="PA126" i="10" s="1"/>
  <c r="PB126" i="10" s="1"/>
  <c r="PC126" i="10" s="1"/>
  <c r="PD126" i="10" s="1"/>
  <c r="PE126" i="10" s="1"/>
  <c r="PF126" i="10" s="1"/>
  <c r="PG126" i="10" s="1"/>
  <c r="PH126" i="10" s="1"/>
  <c r="PI126" i="10" s="1"/>
  <c r="PJ126" i="10" s="1"/>
  <c r="PK126" i="10" s="1"/>
  <c r="PL126" i="10" s="1"/>
  <c r="PM126" i="10" s="1"/>
  <c r="PN126" i="10" s="1"/>
  <c r="PO126" i="10" s="1"/>
  <c r="PP126" i="10" s="1"/>
  <c r="PQ126" i="10" s="1"/>
  <c r="PR126" i="10" s="1"/>
  <c r="PS126" i="10" s="1"/>
  <c r="PT126" i="10" s="1"/>
  <c r="PU126" i="10" s="1"/>
  <c r="PV126" i="10" s="1"/>
  <c r="PW126" i="10" s="1"/>
  <c r="PX126" i="10" s="1"/>
  <c r="PY126" i="10" s="1"/>
  <c r="PZ126" i="10" s="1"/>
  <c r="QA126" i="10" s="1"/>
  <c r="QB126" i="10" s="1"/>
  <c r="QC126" i="10" s="1"/>
  <c r="QD126" i="10" s="1"/>
  <c r="QE126" i="10" s="1"/>
  <c r="QF126" i="10" s="1"/>
  <c r="QG126" i="10" s="1"/>
  <c r="QH126" i="10" s="1"/>
  <c r="QI126" i="10" s="1"/>
  <c r="QJ126" i="10" s="1"/>
  <c r="QK126" i="10" s="1"/>
  <c r="QL126" i="10" s="1"/>
  <c r="QM126" i="10" s="1"/>
  <c r="QN126" i="10" s="1"/>
  <c r="QO126" i="10" s="1"/>
  <c r="QP126" i="10" s="1"/>
  <c r="QQ126" i="10" s="1"/>
  <c r="QR126" i="10" s="1"/>
  <c r="QS126" i="10" s="1"/>
  <c r="QT126" i="10" s="1"/>
  <c r="QU126" i="10" s="1"/>
  <c r="QV126" i="10" s="1"/>
  <c r="QW126" i="10" s="1"/>
  <c r="QX126" i="10" s="1"/>
  <c r="QY126" i="10" s="1"/>
  <c r="QZ126" i="10" s="1"/>
  <c r="RA126" i="10" s="1"/>
  <c r="RB126" i="10" s="1"/>
  <c r="RC126" i="10" s="1"/>
  <c r="RD126" i="10" s="1"/>
  <c r="RE126" i="10" s="1"/>
  <c r="RF126" i="10" s="1"/>
  <c r="RG126" i="10" s="1"/>
  <c r="RH126" i="10" s="1"/>
  <c r="C127" i="10"/>
  <c r="G126" i="10"/>
  <c r="H126" i="10" s="1"/>
  <c r="I126" i="10" s="1"/>
  <c r="J126" i="10" s="1"/>
  <c r="K126" i="10" s="1"/>
  <c r="L126" i="10" s="1"/>
  <c r="M126" i="10" s="1"/>
  <c r="N126" i="10" s="1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AG126" i="10" s="1"/>
  <c r="AH126" i="10" s="1"/>
  <c r="AI126" i="10" s="1"/>
  <c r="AJ126" i="10" s="1"/>
  <c r="AK126" i="10" s="1"/>
  <c r="AL126" i="10" s="1"/>
  <c r="AM126" i="10" s="1"/>
  <c r="AN126" i="10" s="1"/>
  <c r="AO126" i="10" s="1"/>
  <c r="AP126" i="10" s="1"/>
  <c r="AQ126" i="10" s="1"/>
  <c r="AR126" i="10" s="1"/>
  <c r="AS126" i="10" s="1"/>
  <c r="AT126" i="10" s="1"/>
  <c r="AU126" i="10" s="1"/>
  <c r="AV126" i="10" s="1"/>
  <c r="AW126" i="10" s="1"/>
  <c r="AX126" i="10" s="1"/>
  <c r="AY126" i="10" s="1"/>
  <c r="AZ126" i="10" s="1"/>
  <c r="BA126" i="10" s="1"/>
  <c r="BB126" i="10" s="1"/>
  <c r="BC126" i="10" s="1"/>
  <c r="BD126" i="10" s="1"/>
  <c r="BE126" i="10" s="1"/>
  <c r="BF126" i="10" s="1"/>
  <c r="BG126" i="10" s="1"/>
  <c r="BH126" i="10" s="1"/>
  <c r="BI126" i="10" s="1"/>
  <c r="BJ126" i="10" s="1"/>
  <c r="BK126" i="10" s="1"/>
  <c r="BL126" i="10" s="1"/>
  <c r="BM126" i="10" s="1"/>
  <c r="BN126" i="10" s="1"/>
  <c r="BO126" i="10" s="1"/>
  <c r="BP126" i="10" s="1"/>
  <c r="BQ126" i="10" s="1"/>
  <c r="BR126" i="10" s="1"/>
  <c r="BS126" i="10" s="1"/>
  <c r="BT126" i="10" s="1"/>
  <c r="BU126" i="10" s="1"/>
  <c r="BV126" i="10" s="1"/>
  <c r="BW126" i="10" s="1"/>
  <c r="BX126" i="10" s="1"/>
  <c r="BY126" i="10" s="1"/>
  <c r="BZ126" i="10" s="1"/>
  <c r="CA126" i="10" s="1"/>
  <c r="CB126" i="10" s="1"/>
  <c r="CC126" i="10" s="1"/>
  <c r="CD126" i="10" s="1"/>
  <c r="CE126" i="10" s="1"/>
  <c r="CF126" i="10" s="1"/>
  <c r="CG126" i="10" s="1"/>
  <c r="CH126" i="10" s="1"/>
  <c r="CI126" i="10" s="1"/>
  <c r="CJ126" i="10" s="1"/>
  <c r="CK126" i="10" s="1"/>
  <c r="CL126" i="10" s="1"/>
  <c r="CM126" i="10" s="1"/>
  <c r="CN126" i="10" s="1"/>
  <c r="CO126" i="10" s="1"/>
  <c r="CP126" i="10" s="1"/>
  <c r="CQ126" i="10" s="1"/>
  <c r="CR126" i="10" s="1"/>
  <c r="CS126" i="10" s="1"/>
  <c r="CT126" i="10" s="1"/>
  <c r="CU126" i="10" s="1"/>
  <c r="CV126" i="10" s="1"/>
  <c r="CW126" i="10" s="1"/>
  <c r="CX126" i="10" s="1"/>
  <c r="CY126" i="10" s="1"/>
  <c r="CZ126" i="10" s="1"/>
  <c r="DA126" i="10" s="1"/>
  <c r="DB126" i="10" s="1"/>
  <c r="DC126" i="10" s="1"/>
  <c r="DD126" i="10" s="1"/>
  <c r="DE126" i="10" s="1"/>
  <c r="DF126" i="10" s="1"/>
  <c r="DG126" i="10" s="1"/>
  <c r="DH126" i="10" s="1"/>
  <c r="DI126" i="10" s="1"/>
  <c r="DJ126" i="10" s="1"/>
  <c r="DK126" i="10" s="1"/>
  <c r="RW126" i="10"/>
  <c r="RX126" i="10" s="1"/>
  <c r="RY126" i="10" s="1"/>
  <c r="RZ126" i="10" s="1"/>
  <c r="SA126" i="10" s="1"/>
  <c r="SB126" i="10" s="1"/>
  <c r="SC126" i="10" s="1"/>
  <c r="SD126" i="10" s="1"/>
  <c r="SE126" i="10" s="1"/>
  <c r="SF126" i="10" s="1"/>
  <c r="SG126" i="10" s="1"/>
  <c r="SH126" i="10" s="1"/>
  <c r="SI126" i="10" s="1"/>
  <c r="SJ126" i="10" s="1"/>
  <c r="SK126" i="10" s="1"/>
  <c r="SL126" i="10" s="1"/>
  <c r="SM126" i="10" s="1"/>
  <c r="SN126" i="10" s="1"/>
  <c r="SO126" i="10" s="1"/>
  <c r="SP126" i="10" s="1"/>
  <c r="SQ126" i="10" s="1"/>
  <c r="SR126" i="10" s="1"/>
  <c r="SS126" i="10" s="1"/>
  <c r="ST126" i="10" s="1"/>
  <c r="SU126" i="10" s="1"/>
  <c r="SV126" i="10" s="1"/>
  <c r="SW126" i="10" s="1"/>
  <c r="SX126" i="10" s="1"/>
  <c r="SY126" i="10" s="1"/>
  <c r="SZ126" i="10" s="1"/>
  <c r="TA126" i="10" s="1"/>
  <c r="TB126" i="10" s="1"/>
  <c r="TC126" i="10" s="1"/>
  <c r="TD126" i="10" s="1"/>
  <c r="TE126" i="10" s="1"/>
  <c r="TF126" i="10" s="1"/>
  <c r="TG126" i="10" s="1"/>
  <c r="TH126" i="10" s="1"/>
  <c r="TI126" i="10" s="1"/>
  <c r="TJ126" i="10" s="1"/>
  <c r="TK126" i="10" s="1"/>
  <c r="TL126" i="10" s="1"/>
  <c r="TM126" i="10" s="1"/>
  <c r="TN126" i="10" s="1"/>
  <c r="TO126" i="10" s="1"/>
  <c r="TP126" i="10" s="1"/>
  <c r="TQ126" i="10" s="1"/>
  <c r="TR126" i="10" s="1"/>
  <c r="TS126" i="10" s="1"/>
  <c r="TT126" i="10" s="1"/>
  <c r="TU126" i="10" s="1"/>
  <c r="TV126" i="10" s="1"/>
  <c r="TW126" i="10" s="1"/>
  <c r="TX126" i="10" s="1"/>
  <c r="TY126" i="10" s="1"/>
  <c r="TZ126" i="10" s="1"/>
  <c r="UA126" i="10" s="1"/>
  <c r="UB126" i="10" s="1"/>
  <c r="UC126" i="10" s="1"/>
  <c r="UD126" i="10" s="1"/>
  <c r="UE126" i="10" s="1"/>
  <c r="UF126" i="10" s="1"/>
  <c r="UG126" i="10" s="1"/>
  <c r="UH126" i="10" s="1"/>
  <c r="UI126" i="10" s="1"/>
  <c r="UJ126" i="10" s="1"/>
  <c r="UK126" i="10" s="1"/>
  <c r="UL126" i="10" s="1"/>
  <c r="UM126" i="10" s="1"/>
  <c r="UN126" i="10" s="1"/>
  <c r="UO126" i="10" s="1"/>
  <c r="UP126" i="10" s="1"/>
  <c r="UQ126" i="10" s="1"/>
  <c r="UR126" i="10" s="1"/>
  <c r="US126" i="10" s="1"/>
  <c r="UT126" i="10" s="1"/>
  <c r="UU126" i="10" s="1"/>
  <c r="UV126" i="10" s="1"/>
  <c r="UW126" i="10" s="1"/>
  <c r="UX126" i="10" s="1"/>
  <c r="UY126" i="10" s="1"/>
  <c r="UZ126" i="10" s="1"/>
  <c r="VA126" i="10" s="1"/>
  <c r="VB126" i="10" s="1"/>
  <c r="VC126" i="10" s="1"/>
  <c r="VD126" i="10" s="1"/>
  <c r="VE126" i="10" s="1"/>
  <c r="VF126" i="10" s="1"/>
  <c r="VG126" i="10" s="1"/>
  <c r="VH126" i="10" s="1"/>
  <c r="VI126" i="10" s="1"/>
  <c r="VJ126" i="10" s="1"/>
  <c r="VK126" i="10" s="1"/>
  <c r="VL126" i="10" s="1"/>
  <c r="VM126" i="10" s="1"/>
  <c r="VN126" i="10" s="1"/>
  <c r="VO126" i="10" s="1"/>
  <c r="VP126" i="10" s="1"/>
  <c r="VQ126" i="10" s="1"/>
  <c r="VR126" i="10" s="1"/>
  <c r="VS126" i="10" s="1"/>
  <c r="VT126" i="10" s="1"/>
  <c r="VU126" i="10" s="1"/>
  <c r="VV126" i="10" s="1"/>
  <c r="VW126" i="10" s="1"/>
  <c r="VX126" i="10" s="1"/>
  <c r="VY126" i="10" s="1"/>
  <c r="VZ126" i="10" s="1"/>
  <c r="WA126" i="10" s="1"/>
  <c r="WB126" i="10" s="1"/>
  <c r="WC126" i="10" s="1"/>
  <c r="WD126" i="10" s="1"/>
  <c r="WE126" i="10" s="1"/>
  <c r="WF126" i="10" s="1"/>
  <c r="WG126" i="10" s="1"/>
  <c r="WH126" i="10" s="1"/>
  <c r="WI126" i="10" s="1"/>
  <c r="WJ126" i="10" s="1"/>
  <c r="WK126" i="10" s="1"/>
  <c r="WL126" i="10" s="1"/>
  <c r="DX126" i="10"/>
  <c r="DY126" i="10" s="1"/>
  <c r="DZ126" i="10" s="1"/>
  <c r="EA126" i="10" s="1"/>
  <c r="EB126" i="10" s="1"/>
  <c r="EC126" i="10" s="1"/>
  <c r="ED126" i="10" s="1"/>
  <c r="EE126" i="10" s="1"/>
  <c r="EF126" i="10" s="1"/>
  <c r="EG126" i="10" s="1"/>
  <c r="EH126" i="10" s="1"/>
  <c r="EI126" i="10" s="1"/>
  <c r="EJ126" i="10" s="1"/>
  <c r="EK126" i="10" s="1"/>
  <c r="EL126" i="10" s="1"/>
  <c r="EM126" i="10" s="1"/>
  <c r="EN126" i="10" s="1"/>
  <c r="EO126" i="10" s="1"/>
  <c r="EP126" i="10" s="1"/>
  <c r="EQ126" i="10" s="1"/>
  <c r="ER126" i="10" s="1"/>
  <c r="ES126" i="10" s="1"/>
  <c r="ET126" i="10" s="1"/>
  <c r="EU126" i="10" s="1"/>
  <c r="EV126" i="10" s="1"/>
  <c r="EW126" i="10" s="1"/>
  <c r="EX126" i="10" s="1"/>
  <c r="EY126" i="10" s="1"/>
  <c r="EZ126" i="10" s="1"/>
  <c r="FA126" i="10" s="1"/>
  <c r="FB126" i="10" s="1"/>
  <c r="FC126" i="10" s="1"/>
  <c r="FD126" i="10" s="1"/>
  <c r="FE126" i="10" s="1"/>
  <c r="FF126" i="10" s="1"/>
  <c r="FG126" i="10" s="1"/>
  <c r="FH126" i="10" s="1"/>
  <c r="FI126" i="10" s="1"/>
  <c r="FJ126" i="10" s="1"/>
  <c r="FK126" i="10" s="1"/>
  <c r="FL126" i="10" s="1"/>
  <c r="FM126" i="10" s="1"/>
  <c r="FN126" i="10" s="1"/>
  <c r="FO126" i="10" s="1"/>
  <c r="FP126" i="10" s="1"/>
  <c r="FQ126" i="10" s="1"/>
  <c r="FR126" i="10" s="1"/>
  <c r="FS126" i="10" s="1"/>
  <c r="FT126" i="10" s="1"/>
  <c r="FU126" i="10" s="1"/>
  <c r="FV126" i="10" s="1"/>
  <c r="FW126" i="10" s="1"/>
  <c r="FX126" i="10" s="1"/>
  <c r="FY126" i="10" s="1"/>
  <c r="FZ126" i="10" s="1"/>
  <c r="GA126" i="10" s="1"/>
  <c r="GB126" i="10" s="1"/>
  <c r="GC126" i="10" s="1"/>
  <c r="GD126" i="10" s="1"/>
  <c r="GE126" i="10" s="1"/>
  <c r="GF126" i="10" s="1"/>
  <c r="GG126" i="10" s="1"/>
  <c r="GH126" i="10" s="1"/>
  <c r="GI126" i="10" s="1"/>
  <c r="GJ126" i="10" s="1"/>
  <c r="GK126" i="10" s="1"/>
  <c r="GL126" i="10" s="1"/>
  <c r="GM126" i="10" s="1"/>
  <c r="GN126" i="10" s="1"/>
  <c r="GO126" i="10" s="1"/>
  <c r="GP126" i="10" s="1"/>
  <c r="GQ126" i="10" s="1"/>
  <c r="GR126" i="10" s="1"/>
  <c r="GS126" i="10" s="1"/>
  <c r="GT126" i="10" s="1"/>
  <c r="GU126" i="10" s="1"/>
  <c r="GV126" i="10" s="1"/>
  <c r="GW126" i="10" s="1"/>
  <c r="GX126" i="10" s="1"/>
  <c r="GY126" i="10" s="1"/>
  <c r="GZ126" i="10" s="1"/>
  <c r="HA126" i="10" s="1"/>
  <c r="HB126" i="10" s="1"/>
  <c r="HC126" i="10" s="1"/>
  <c r="HD126" i="10" s="1"/>
  <c r="HE126" i="10" s="1"/>
  <c r="HF126" i="10" s="1"/>
  <c r="HG126" i="10" s="1"/>
  <c r="HH126" i="10" s="1"/>
  <c r="HI126" i="10" s="1"/>
  <c r="HJ126" i="10" s="1"/>
  <c r="HK126" i="10" s="1"/>
  <c r="HL126" i="10" s="1"/>
  <c r="HM126" i="10" s="1"/>
  <c r="HN126" i="10" s="1"/>
  <c r="HO126" i="10" s="1"/>
  <c r="HP126" i="10" s="1"/>
  <c r="HQ126" i="10" s="1"/>
  <c r="HR126" i="10" s="1"/>
  <c r="HS126" i="10" s="1"/>
  <c r="HT126" i="10" s="1"/>
  <c r="HU126" i="10" s="1"/>
  <c r="HV126" i="10" s="1"/>
  <c r="HW126" i="10" s="1"/>
  <c r="HX126" i="10" s="1"/>
  <c r="HY126" i="10" s="1"/>
  <c r="HZ126" i="10" s="1"/>
  <c r="SI114" i="10"/>
  <c r="SH18" i="10"/>
  <c r="JA114" i="10"/>
  <c r="VV25" i="10"/>
  <c r="VZ19" i="10"/>
  <c r="VR29" i="10"/>
  <c r="VT27" i="10"/>
  <c r="VX23" i="10"/>
  <c r="T114" i="10" l="1"/>
  <c r="GE114" i="10"/>
  <c r="NS114" i="10"/>
  <c r="JB114" i="10"/>
  <c r="SI18" i="10"/>
  <c r="SJ114" i="10"/>
  <c r="IO127" i="10"/>
  <c r="IP127" i="10" s="1"/>
  <c r="IQ127" i="10" s="1"/>
  <c r="IR127" i="10" s="1"/>
  <c r="IS127" i="10" s="1"/>
  <c r="IT127" i="10" s="1"/>
  <c r="IU127" i="10" s="1"/>
  <c r="IV127" i="10" s="1"/>
  <c r="IW127" i="10" s="1"/>
  <c r="IX127" i="10" s="1"/>
  <c r="IY127" i="10" s="1"/>
  <c r="IZ127" i="10" s="1"/>
  <c r="JA127" i="10" s="1"/>
  <c r="JB127" i="10" s="1"/>
  <c r="JC127" i="10" s="1"/>
  <c r="JD127" i="10" s="1"/>
  <c r="JE127" i="10" s="1"/>
  <c r="JF127" i="10" s="1"/>
  <c r="JG127" i="10" s="1"/>
  <c r="JH127" i="10" s="1"/>
  <c r="JI127" i="10" s="1"/>
  <c r="JJ127" i="10" s="1"/>
  <c r="JK127" i="10" s="1"/>
  <c r="JL127" i="10" s="1"/>
  <c r="JM127" i="10" s="1"/>
  <c r="JN127" i="10" s="1"/>
  <c r="JO127" i="10" s="1"/>
  <c r="JP127" i="10" s="1"/>
  <c r="JQ127" i="10" s="1"/>
  <c r="JR127" i="10" s="1"/>
  <c r="JS127" i="10" s="1"/>
  <c r="JT127" i="10" s="1"/>
  <c r="JU127" i="10" s="1"/>
  <c r="JV127" i="10" s="1"/>
  <c r="JW127" i="10" s="1"/>
  <c r="JX127" i="10" s="1"/>
  <c r="JY127" i="10" s="1"/>
  <c r="JZ127" i="10" s="1"/>
  <c r="KA127" i="10" s="1"/>
  <c r="KB127" i="10" s="1"/>
  <c r="KC127" i="10" s="1"/>
  <c r="KD127" i="10" s="1"/>
  <c r="KE127" i="10" s="1"/>
  <c r="KF127" i="10" s="1"/>
  <c r="KG127" i="10" s="1"/>
  <c r="KH127" i="10" s="1"/>
  <c r="KI127" i="10" s="1"/>
  <c r="KJ127" i="10" s="1"/>
  <c r="KK127" i="10" s="1"/>
  <c r="KL127" i="10" s="1"/>
  <c r="KM127" i="10" s="1"/>
  <c r="KN127" i="10" s="1"/>
  <c r="KO127" i="10" s="1"/>
  <c r="KP127" i="10" s="1"/>
  <c r="KQ127" i="10" s="1"/>
  <c r="KR127" i="10" s="1"/>
  <c r="KS127" i="10" s="1"/>
  <c r="KT127" i="10" s="1"/>
  <c r="KU127" i="10" s="1"/>
  <c r="KV127" i="10" s="1"/>
  <c r="KW127" i="10" s="1"/>
  <c r="KX127" i="10" s="1"/>
  <c r="KY127" i="10" s="1"/>
  <c r="KZ127" i="10" s="1"/>
  <c r="LA127" i="10" s="1"/>
  <c r="LB127" i="10" s="1"/>
  <c r="LC127" i="10" s="1"/>
  <c r="LD127" i="10" s="1"/>
  <c r="LE127" i="10" s="1"/>
  <c r="LF127" i="10" s="1"/>
  <c r="LG127" i="10" s="1"/>
  <c r="LH127" i="10" s="1"/>
  <c r="LI127" i="10" s="1"/>
  <c r="LJ127" i="10" s="1"/>
  <c r="LK127" i="10" s="1"/>
  <c r="LL127" i="10" s="1"/>
  <c r="LM127" i="10" s="1"/>
  <c r="LN127" i="10" s="1"/>
  <c r="LO127" i="10" s="1"/>
  <c r="LP127" i="10" s="1"/>
  <c r="LQ127" i="10" s="1"/>
  <c r="LR127" i="10" s="1"/>
  <c r="LS127" i="10" s="1"/>
  <c r="LT127" i="10" s="1"/>
  <c r="LU127" i="10" s="1"/>
  <c r="LV127" i="10" s="1"/>
  <c r="LW127" i="10" s="1"/>
  <c r="LX127" i="10" s="1"/>
  <c r="LY127" i="10" s="1"/>
  <c r="LZ127" i="10" s="1"/>
  <c r="MA127" i="10" s="1"/>
  <c r="MB127" i="10" s="1"/>
  <c r="MC127" i="10" s="1"/>
  <c r="MD127" i="10" s="1"/>
  <c r="ME127" i="10" s="1"/>
  <c r="MF127" i="10" s="1"/>
  <c r="MG127" i="10" s="1"/>
  <c r="MH127" i="10" s="1"/>
  <c r="MI127" i="10" s="1"/>
  <c r="MJ127" i="10" s="1"/>
  <c r="MK127" i="10" s="1"/>
  <c r="ML127" i="10" s="1"/>
  <c r="MM127" i="10" s="1"/>
  <c r="MN127" i="10" s="1"/>
  <c r="MO127" i="10" s="1"/>
  <c r="MP127" i="10" s="1"/>
  <c r="MQ127" i="10" s="1"/>
  <c r="MR127" i="10" s="1"/>
  <c r="NF127" i="10"/>
  <c r="NG127" i="10" s="1"/>
  <c r="NH127" i="10" s="1"/>
  <c r="NI127" i="10" s="1"/>
  <c r="NJ127" i="10" s="1"/>
  <c r="NK127" i="10" s="1"/>
  <c r="NL127" i="10" s="1"/>
  <c r="NM127" i="10" s="1"/>
  <c r="NN127" i="10" s="1"/>
  <c r="NO127" i="10" s="1"/>
  <c r="NP127" i="10" s="1"/>
  <c r="NQ127" i="10" s="1"/>
  <c r="NR127" i="10" s="1"/>
  <c r="NS127" i="10" s="1"/>
  <c r="NT127" i="10" s="1"/>
  <c r="NU127" i="10" s="1"/>
  <c r="NV127" i="10" s="1"/>
  <c r="NW127" i="10" s="1"/>
  <c r="NX127" i="10" s="1"/>
  <c r="NY127" i="10" s="1"/>
  <c r="NZ127" i="10" s="1"/>
  <c r="OA127" i="10" s="1"/>
  <c r="OB127" i="10" s="1"/>
  <c r="OC127" i="10" s="1"/>
  <c r="OD127" i="10" s="1"/>
  <c r="OE127" i="10" s="1"/>
  <c r="OF127" i="10" s="1"/>
  <c r="OG127" i="10" s="1"/>
  <c r="OH127" i="10" s="1"/>
  <c r="OI127" i="10" s="1"/>
  <c r="OJ127" i="10" s="1"/>
  <c r="OK127" i="10" s="1"/>
  <c r="OL127" i="10" s="1"/>
  <c r="OM127" i="10" s="1"/>
  <c r="ON127" i="10" s="1"/>
  <c r="OO127" i="10" s="1"/>
  <c r="OP127" i="10" s="1"/>
  <c r="OQ127" i="10" s="1"/>
  <c r="OR127" i="10" s="1"/>
  <c r="OS127" i="10" s="1"/>
  <c r="OT127" i="10" s="1"/>
  <c r="OU127" i="10" s="1"/>
  <c r="OV127" i="10" s="1"/>
  <c r="OW127" i="10" s="1"/>
  <c r="OX127" i="10" s="1"/>
  <c r="OY127" i="10" s="1"/>
  <c r="OZ127" i="10" s="1"/>
  <c r="PA127" i="10" s="1"/>
  <c r="PB127" i="10" s="1"/>
  <c r="PC127" i="10" s="1"/>
  <c r="PD127" i="10" s="1"/>
  <c r="PE127" i="10" s="1"/>
  <c r="PF127" i="10" s="1"/>
  <c r="PG127" i="10" s="1"/>
  <c r="PH127" i="10" s="1"/>
  <c r="PI127" i="10" s="1"/>
  <c r="PJ127" i="10" s="1"/>
  <c r="PK127" i="10" s="1"/>
  <c r="PL127" i="10" s="1"/>
  <c r="PM127" i="10" s="1"/>
  <c r="PN127" i="10" s="1"/>
  <c r="PO127" i="10" s="1"/>
  <c r="PP127" i="10" s="1"/>
  <c r="PQ127" i="10" s="1"/>
  <c r="PR127" i="10" s="1"/>
  <c r="PS127" i="10" s="1"/>
  <c r="PT127" i="10" s="1"/>
  <c r="PU127" i="10" s="1"/>
  <c r="PV127" i="10" s="1"/>
  <c r="PW127" i="10" s="1"/>
  <c r="PX127" i="10" s="1"/>
  <c r="PY127" i="10" s="1"/>
  <c r="PZ127" i="10" s="1"/>
  <c r="QA127" i="10" s="1"/>
  <c r="QB127" i="10" s="1"/>
  <c r="QC127" i="10" s="1"/>
  <c r="QD127" i="10" s="1"/>
  <c r="QE127" i="10" s="1"/>
  <c r="QF127" i="10" s="1"/>
  <c r="QG127" i="10" s="1"/>
  <c r="QH127" i="10" s="1"/>
  <c r="QI127" i="10" s="1"/>
  <c r="QJ127" i="10" s="1"/>
  <c r="QK127" i="10" s="1"/>
  <c r="QL127" i="10" s="1"/>
  <c r="QM127" i="10" s="1"/>
  <c r="QN127" i="10" s="1"/>
  <c r="QO127" i="10" s="1"/>
  <c r="QP127" i="10" s="1"/>
  <c r="QQ127" i="10" s="1"/>
  <c r="QR127" i="10" s="1"/>
  <c r="QS127" i="10" s="1"/>
  <c r="QT127" i="10" s="1"/>
  <c r="QU127" i="10" s="1"/>
  <c r="QV127" i="10" s="1"/>
  <c r="QW127" i="10" s="1"/>
  <c r="QX127" i="10" s="1"/>
  <c r="QY127" i="10" s="1"/>
  <c r="QZ127" i="10" s="1"/>
  <c r="RA127" i="10" s="1"/>
  <c r="RB127" i="10" s="1"/>
  <c r="RC127" i="10" s="1"/>
  <c r="RD127" i="10" s="1"/>
  <c r="RE127" i="10" s="1"/>
  <c r="RF127" i="10" s="1"/>
  <c r="RG127" i="10" s="1"/>
  <c r="RH127" i="10" s="1"/>
  <c r="RI127" i="10" s="1"/>
  <c r="DX127" i="10"/>
  <c r="DY127" i="10" s="1"/>
  <c r="DZ127" i="10" s="1"/>
  <c r="EA127" i="10" s="1"/>
  <c r="EB127" i="10" s="1"/>
  <c r="EC127" i="10" s="1"/>
  <c r="ED127" i="10" s="1"/>
  <c r="EE127" i="10" s="1"/>
  <c r="EF127" i="10" s="1"/>
  <c r="EG127" i="10" s="1"/>
  <c r="EH127" i="10" s="1"/>
  <c r="EI127" i="10" s="1"/>
  <c r="EJ127" i="10" s="1"/>
  <c r="EK127" i="10" s="1"/>
  <c r="EL127" i="10" s="1"/>
  <c r="EM127" i="10" s="1"/>
  <c r="EN127" i="10" s="1"/>
  <c r="EO127" i="10" s="1"/>
  <c r="EP127" i="10" s="1"/>
  <c r="EQ127" i="10" s="1"/>
  <c r="ER127" i="10" s="1"/>
  <c r="ES127" i="10" s="1"/>
  <c r="ET127" i="10" s="1"/>
  <c r="EU127" i="10" s="1"/>
  <c r="EV127" i="10" s="1"/>
  <c r="EW127" i="10" s="1"/>
  <c r="EX127" i="10" s="1"/>
  <c r="EY127" i="10" s="1"/>
  <c r="EZ127" i="10" s="1"/>
  <c r="FA127" i="10" s="1"/>
  <c r="FB127" i="10" s="1"/>
  <c r="FC127" i="10" s="1"/>
  <c r="FD127" i="10" s="1"/>
  <c r="FE127" i="10" s="1"/>
  <c r="FF127" i="10" s="1"/>
  <c r="FG127" i="10" s="1"/>
  <c r="FH127" i="10" s="1"/>
  <c r="FI127" i="10" s="1"/>
  <c r="FJ127" i="10" s="1"/>
  <c r="FK127" i="10" s="1"/>
  <c r="FL127" i="10" s="1"/>
  <c r="FM127" i="10" s="1"/>
  <c r="FN127" i="10" s="1"/>
  <c r="FO127" i="10" s="1"/>
  <c r="FP127" i="10" s="1"/>
  <c r="FQ127" i="10" s="1"/>
  <c r="FR127" i="10" s="1"/>
  <c r="FS127" i="10" s="1"/>
  <c r="FT127" i="10" s="1"/>
  <c r="FU127" i="10" s="1"/>
  <c r="FV127" i="10" s="1"/>
  <c r="FW127" i="10" s="1"/>
  <c r="FX127" i="10" s="1"/>
  <c r="FY127" i="10" s="1"/>
  <c r="FZ127" i="10" s="1"/>
  <c r="GA127" i="10" s="1"/>
  <c r="GB127" i="10" s="1"/>
  <c r="GC127" i="10" s="1"/>
  <c r="GD127" i="10" s="1"/>
  <c r="GE127" i="10" s="1"/>
  <c r="GF127" i="10" s="1"/>
  <c r="GG127" i="10" s="1"/>
  <c r="GH127" i="10" s="1"/>
  <c r="GI127" i="10" s="1"/>
  <c r="GJ127" i="10" s="1"/>
  <c r="GK127" i="10" s="1"/>
  <c r="GL127" i="10" s="1"/>
  <c r="GM127" i="10" s="1"/>
  <c r="GN127" i="10" s="1"/>
  <c r="GO127" i="10" s="1"/>
  <c r="GP127" i="10" s="1"/>
  <c r="GQ127" i="10" s="1"/>
  <c r="GR127" i="10" s="1"/>
  <c r="GS127" i="10" s="1"/>
  <c r="GT127" i="10" s="1"/>
  <c r="GU127" i="10" s="1"/>
  <c r="GV127" i="10" s="1"/>
  <c r="GW127" i="10" s="1"/>
  <c r="GX127" i="10" s="1"/>
  <c r="GY127" i="10" s="1"/>
  <c r="GZ127" i="10" s="1"/>
  <c r="HA127" i="10" s="1"/>
  <c r="HB127" i="10" s="1"/>
  <c r="HC127" i="10" s="1"/>
  <c r="HD127" i="10" s="1"/>
  <c r="HE127" i="10" s="1"/>
  <c r="HF127" i="10" s="1"/>
  <c r="HG127" i="10" s="1"/>
  <c r="HH127" i="10" s="1"/>
  <c r="HI127" i="10" s="1"/>
  <c r="HJ127" i="10" s="1"/>
  <c r="HK127" i="10" s="1"/>
  <c r="HL127" i="10" s="1"/>
  <c r="HM127" i="10" s="1"/>
  <c r="HN127" i="10" s="1"/>
  <c r="HO127" i="10" s="1"/>
  <c r="HP127" i="10" s="1"/>
  <c r="HQ127" i="10" s="1"/>
  <c r="HR127" i="10" s="1"/>
  <c r="HS127" i="10" s="1"/>
  <c r="HT127" i="10" s="1"/>
  <c r="HU127" i="10" s="1"/>
  <c r="HV127" i="10" s="1"/>
  <c r="HW127" i="10" s="1"/>
  <c r="HX127" i="10" s="1"/>
  <c r="HY127" i="10" s="1"/>
  <c r="HZ127" i="10" s="1"/>
  <c r="IA127" i="10" s="1"/>
  <c r="C128" i="10"/>
  <c r="G127" i="10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AG127" i="10" s="1"/>
  <c r="AH127" i="10" s="1"/>
  <c r="AI127" i="10" s="1"/>
  <c r="AJ127" i="10" s="1"/>
  <c r="AK127" i="10" s="1"/>
  <c r="AL127" i="10" s="1"/>
  <c r="AM127" i="10" s="1"/>
  <c r="AN127" i="10" s="1"/>
  <c r="AO127" i="10" s="1"/>
  <c r="AP127" i="10" s="1"/>
  <c r="AQ127" i="10" s="1"/>
  <c r="AR127" i="10" s="1"/>
  <c r="AS127" i="10" s="1"/>
  <c r="AT127" i="10" s="1"/>
  <c r="AU127" i="10" s="1"/>
  <c r="AV127" i="10" s="1"/>
  <c r="AW127" i="10" s="1"/>
  <c r="AX127" i="10" s="1"/>
  <c r="AY127" i="10" s="1"/>
  <c r="AZ127" i="10" s="1"/>
  <c r="BA127" i="10" s="1"/>
  <c r="BB127" i="10" s="1"/>
  <c r="BC127" i="10" s="1"/>
  <c r="BD127" i="10" s="1"/>
  <c r="BE127" i="10" s="1"/>
  <c r="BF127" i="10" s="1"/>
  <c r="BG127" i="10" s="1"/>
  <c r="BH127" i="10" s="1"/>
  <c r="BI127" i="10" s="1"/>
  <c r="BJ127" i="10" s="1"/>
  <c r="BK127" i="10" s="1"/>
  <c r="BL127" i="10" s="1"/>
  <c r="BM127" i="10" s="1"/>
  <c r="BN127" i="10" s="1"/>
  <c r="BO127" i="10" s="1"/>
  <c r="BP127" i="10" s="1"/>
  <c r="BQ127" i="10" s="1"/>
  <c r="BR127" i="10" s="1"/>
  <c r="BS127" i="10" s="1"/>
  <c r="BT127" i="10" s="1"/>
  <c r="BU127" i="10" s="1"/>
  <c r="BV127" i="10" s="1"/>
  <c r="BW127" i="10" s="1"/>
  <c r="BX127" i="10" s="1"/>
  <c r="BY127" i="10" s="1"/>
  <c r="BZ127" i="10" s="1"/>
  <c r="CA127" i="10" s="1"/>
  <c r="CB127" i="10" s="1"/>
  <c r="CC127" i="10" s="1"/>
  <c r="CD127" i="10" s="1"/>
  <c r="CE127" i="10" s="1"/>
  <c r="CF127" i="10" s="1"/>
  <c r="CG127" i="10" s="1"/>
  <c r="CH127" i="10" s="1"/>
  <c r="CI127" i="10" s="1"/>
  <c r="CJ127" i="10" s="1"/>
  <c r="CK127" i="10" s="1"/>
  <c r="CL127" i="10" s="1"/>
  <c r="CM127" i="10" s="1"/>
  <c r="CN127" i="10" s="1"/>
  <c r="CO127" i="10" s="1"/>
  <c r="CP127" i="10" s="1"/>
  <c r="CQ127" i="10" s="1"/>
  <c r="CR127" i="10" s="1"/>
  <c r="CS127" i="10" s="1"/>
  <c r="CT127" i="10" s="1"/>
  <c r="CU127" i="10" s="1"/>
  <c r="CV127" i="10" s="1"/>
  <c r="CW127" i="10" s="1"/>
  <c r="CX127" i="10" s="1"/>
  <c r="CY127" i="10" s="1"/>
  <c r="CZ127" i="10" s="1"/>
  <c r="DA127" i="10" s="1"/>
  <c r="DB127" i="10" s="1"/>
  <c r="DC127" i="10" s="1"/>
  <c r="DD127" i="10" s="1"/>
  <c r="DE127" i="10" s="1"/>
  <c r="DF127" i="10" s="1"/>
  <c r="DG127" i="10" s="1"/>
  <c r="DH127" i="10" s="1"/>
  <c r="DI127" i="10" s="1"/>
  <c r="DJ127" i="10" s="1"/>
  <c r="DK127" i="10" s="1"/>
  <c r="DL127" i="10" s="1"/>
  <c r="RW127" i="10"/>
  <c r="RX127" i="10" s="1"/>
  <c r="RY127" i="10" s="1"/>
  <c r="RZ127" i="10" s="1"/>
  <c r="SA127" i="10" s="1"/>
  <c r="SB127" i="10" s="1"/>
  <c r="SC127" i="10" s="1"/>
  <c r="SD127" i="10" s="1"/>
  <c r="SE127" i="10" s="1"/>
  <c r="SF127" i="10" s="1"/>
  <c r="SG127" i="10" s="1"/>
  <c r="SH127" i="10" s="1"/>
  <c r="SI127" i="10" s="1"/>
  <c r="SJ127" i="10" s="1"/>
  <c r="SK127" i="10" s="1"/>
  <c r="SL127" i="10" s="1"/>
  <c r="SM127" i="10" s="1"/>
  <c r="SN127" i="10" s="1"/>
  <c r="SO127" i="10" s="1"/>
  <c r="SP127" i="10" s="1"/>
  <c r="SQ127" i="10" s="1"/>
  <c r="SR127" i="10" s="1"/>
  <c r="SS127" i="10" s="1"/>
  <c r="ST127" i="10" s="1"/>
  <c r="SU127" i="10" s="1"/>
  <c r="SV127" i="10" s="1"/>
  <c r="SW127" i="10" s="1"/>
  <c r="SX127" i="10" s="1"/>
  <c r="SY127" i="10" s="1"/>
  <c r="SZ127" i="10" s="1"/>
  <c r="TA127" i="10" s="1"/>
  <c r="TB127" i="10" s="1"/>
  <c r="TC127" i="10" s="1"/>
  <c r="TD127" i="10" s="1"/>
  <c r="TE127" i="10" s="1"/>
  <c r="TF127" i="10" s="1"/>
  <c r="TG127" i="10" s="1"/>
  <c r="TH127" i="10" s="1"/>
  <c r="TI127" i="10" s="1"/>
  <c r="TJ127" i="10" s="1"/>
  <c r="TK127" i="10" s="1"/>
  <c r="TL127" i="10" s="1"/>
  <c r="TM127" i="10" s="1"/>
  <c r="TN127" i="10" s="1"/>
  <c r="TO127" i="10" s="1"/>
  <c r="TP127" i="10" s="1"/>
  <c r="TQ127" i="10" s="1"/>
  <c r="TR127" i="10" s="1"/>
  <c r="TS127" i="10" s="1"/>
  <c r="TT127" i="10" s="1"/>
  <c r="TU127" i="10" s="1"/>
  <c r="TV127" i="10" s="1"/>
  <c r="TW127" i="10" s="1"/>
  <c r="TX127" i="10" s="1"/>
  <c r="TY127" i="10" s="1"/>
  <c r="TZ127" i="10" s="1"/>
  <c r="UA127" i="10" s="1"/>
  <c r="UB127" i="10" s="1"/>
  <c r="UC127" i="10" s="1"/>
  <c r="UD127" i="10" s="1"/>
  <c r="UE127" i="10" s="1"/>
  <c r="UF127" i="10" s="1"/>
  <c r="UG127" i="10" s="1"/>
  <c r="UH127" i="10" s="1"/>
  <c r="UI127" i="10" s="1"/>
  <c r="UJ127" i="10" s="1"/>
  <c r="UK127" i="10" s="1"/>
  <c r="UL127" i="10" s="1"/>
  <c r="UM127" i="10" s="1"/>
  <c r="UN127" i="10" s="1"/>
  <c r="UO127" i="10" s="1"/>
  <c r="UP127" i="10" s="1"/>
  <c r="UQ127" i="10" s="1"/>
  <c r="UR127" i="10" s="1"/>
  <c r="US127" i="10" s="1"/>
  <c r="UT127" i="10" s="1"/>
  <c r="UU127" i="10" s="1"/>
  <c r="UV127" i="10" s="1"/>
  <c r="UW127" i="10" s="1"/>
  <c r="UX127" i="10" s="1"/>
  <c r="UY127" i="10" s="1"/>
  <c r="UZ127" i="10" s="1"/>
  <c r="VA127" i="10" s="1"/>
  <c r="VB127" i="10" s="1"/>
  <c r="VC127" i="10" s="1"/>
  <c r="VD127" i="10" s="1"/>
  <c r="VE127" i="10" s="1"/>
  <c r="VF127" i="10" s="1"/>
  <c r="VG127" i="10" s="1"/>
  <c r="VH127" i="10" s="1"/>
  <c r="VI127" i="10" s="1"/>
  <c r="VJ127" i="10" s="1"/>
  <c r="VK127" i="10" s="1"/>
  <c r="VL127" i="10" s="1"/>
  <c r="VM127" i="10" s="1"/>
  <c r="VN127" i="10" s="1"/>
  <c r="VO127" i="10" s="1"/>
  <c r="VP127" i="10" s="1"/>
  <c r="VQ127" i="10" s="1"/>
  <c r="VR127" i="10" s="1"/>
  <c r="VS127" i="10" s="1"/>
  <c r="VT127" i="10" s="1"/>
  <c r="VU127" i="10" s="1"/>
  <c r="VV127" i="10" s="1"/>
  <c r="VW127" i="10" s="1"/>
  <c r="VX127" i="10" s="1"/>
  <c r="VY127" i="10" s="1"/>
  <c r="VZ127" i="10" s="1"/>
  <c r="WA127" i="10" s="1"/>
  <c r="WB127" i="10" s="1"/>
  <c r="WC127" i="10" s="1"/>
  <c r="WD127" i="10" s="1"/>
  <c r="WE127" i="10" s="1"/>
  <c r="WF127" i="10" s="1"/>
  <c r="WG127" i="10" s="1"/>
  <c r="WH127" i="10" s="1"/>
  <c r="WI127" i="10" s="1"/>
  <c r="WJ127" i="10" s="1"/>
  <c r="WK127" i="10" s="1"/>
  <c r="WL127" i="10" s="1"/>
  <c r="VY23" i="10"/>
  <c r="VU27" i="10"/>
  <c r="VS29" i="10"/>
  <c r="WA19" i="10"/>
  <c r="VW25" i="10"/>
  <c r="GF114" i="10" l="1"/>
  <c r="JC114" i="10"/>
  <c r="G128" i="10"/>
  <c r="H128" i="10" s="1"/>
  <c r="I128" i="10" s="1"/>
  <c r="J128" i="10" s="1"/>
  <c r="K128" i="10" s="1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AG128" i="10" s="1"/>
  <c r="AH128" i="10" s="1"/>
  <c r="AI128" i="10" s="1"/>
  <c r="AJ128" i="10" s="1"/>
  <c r="AK128" i="10" s="1"/>
  <c r="AL128" i="10" s="1"/>
  <c r="AM128" i="10" s="1"/>
  <c r="AN128" i="10" s="1"/>
  <c r="AO128" i="10" s="1"/>
  <c r="AP128" i="10" s="1"/>
  <c r="AQ128" i="10" s="1"/>
  <c r="AR128" i="10" s="1"/>
  <c r="AS128" i="10" s="1"/>
  <c r="AT128" i="10" s="1"/>
  <c r="AU128" i="10" s="1"/>
  <c r="AV128" i="10" s="1"/>
  <c r="AW128" i="10" s="1"/>
  <c r="AX128" i="10" s="1"/>
  <c r="AY128" i="10" s="1"/>
  <c r="AZ128" i="10" s="1"/>
  <c r="BA128" i="10" s="1"/>
  <c r="BB128" i="10" s="1"/>
  <c r="BC128" i="10" s="1"/>
  <c r="BD128" i="10" s="1"/>
  <c r="BE128" i="10" s="1"/>
  <c r="BF128" i="10" s="1"/>
  <c r="BG128" i="10" s="1"/>
  <c r="BH128" i="10" s="1"/>
  <c r="BI128" i="10" s="1"/>
  <c r="BJ128" i="10" s="1"/>
  <c r="BK128" i="10" s="1"/>
  <c r="BL128" i="10" s="1"/>
  <c r="BM128" i="10" s="1"/>
  <c r="BN128" i="10" s="1"/>
  <c r="BO128" i="10" s="1"/>
  <c r="BP128" i="10" s="1"/>
  <c r="BQ128" i="10" s="1"/>
  <c r="BR128" i="10" s="1"/>
  <c r="BS128" i="10" s="1"/>
  <c r="BT128" i="10" s="1"/>
  <c r="BU128" i="10" s="1"/>
  <c r="BV128" i="10" s="1"/>
  <c r="BW128" i="10" s="1"/>
  <c r="BX128" i="10" s="1"/>
  <c r="BY128" i="10" s="1"/>
  <c r="BZ128" i="10" s="1"/>
  <c r="CA128" i="10" s="1"/>
  <c r="CB128" i="10" s="1"/>
  <c r="CC128" i="10" s="1"/>
  <c r="CD128" i="10" s="1"/>
  <c r="CE128" i="10" s="1"/>
  <c r="CF128" i="10" s="1"/>
  <c r="CG128" i="10" s="1"/>
  <c r="CH128" i="10" s="1"/>
  <c r="CI128" i="10" s="1"/>
  <c r="CJ128" i="10" s="1"/>
  <c r="CK128" i="10" s="1"/>
  <c r="CL128" i="10" s="1"/>
  <c r="CM128" i="10" s="1"/>
  <c r="CN128" i="10" s="1"/>
  <c r="CO128" i="10" s="1"/>
  <c r="CP128" i="10" s="1"/>
  <c r="CQ128" i="10" s="1"/>
  <c r="CR128" i="10" s="1"/>
  <c r="CS128" i="10" s="1"/>
  <c r="CT128" i="10" s="1"/>
  <c r="CU128" i="10" s="1"/>
  <c r="CV128" i="10" s="1"/>
  <c r="CW128" i="10" s="1"/>
  <c r="CX128" i="10" s="1"/>
  <c r="CY128" i="10" s="1"/>
  <c r="CZ128" i="10" s="1"/>
  <c r="DA128" i="10" s="1"/>
  <c r="DB128" i="10" s="1"/>
  <c r="DC128" i="10" s="1"/>
  <c r="DD128" i="10" s="1"/>
  <c r="DE128" i="10" s="1"/>
  <c r="DF128" i="10" s="1"/>
  <c r="DG128" i="10" s="1"/>
  <c r="DH128" i="10" s="1"/>
  <c r="DI128" i="10" s="1"/>
  <c r="DJ128" i="10" s="1"/>
  <c r="DK128" i="10" s="1"/>
  <c r="DL128" i="10" s="1"/>
  <c r="DM128" i="10" s="1"/>
  <c r="RW128" i="10"/>
  <c r="RX128" i="10" s="1"/>
  <c r="RY128" i="10" s="1"/>
  <c r="RZ128" i="10" s="1"/>
  <c r="SA128" i="10" s="1"/>
  <c r="SB128" i="10" s="1"/>
  <c r="SC128" i="10" s="1"/>
  <c r="SD128" i="10" s="1"/>
  <c r="SE128" i="10" s="1"/>
  <c r="SF128" i="10" s="1"/>
  <c r="SG128" i="10" s="1"/>
  <c r="SH128" i="10" s="1"/>
  <c r="SI128" i="10" s="1"/>
  <c r="SJ128" i="10" s="1"/>
  <c r="SK128" i="10" s="1"/>
  <c r="SL128" i="10" s="1"/>
  <c r="SM128" i="10" s="1"/>
  <c r="SN128" i="10" s="1"/>
  <c r="SO128" i="10" s="1"/>
  <c r="SP128" i="10" s="1"/>
  <c r="SQ128" i="10" s="1"/>
  <c r="SR128" i="10" s="1"/>
  <c r="SS128" i="10" s="1"/>
  <c r="ST128" i="10" s="1"/>
  <c r="SU128" i="10" s="1"/>
  <c r="SV128" i="10" s="1"/>
  <c r="SW128" i="10" s="1"/>
  <c r="SX128" i="10" s="1"/>
  <c r="SY128" i="10" s="1"/>
  <c r="SZ128" i="10" s="1"/>
  <c r="TA128" i="10" s="1"/>
  <c r="TB128" i="10" s="1"/>
  <c r="TC128" i="10" s="1"/>
  <c r="TD128" i="10" s="1"/>
  <c r="TE128" i="10" s="1"/>
  <c r="TF128" i="10" s="1"/>
  <c r="TG128" i="10" s="1"/>
  <c r="TH128" i="10" s="1"/>
  <c r="TI128" i="10" s="1"/>
  <c r="TJ128" i="10" s="1"/>
  <c r="TK128" i="10" s="1"/>
  <c r="TL128" i="10" s="1"/>
  <c r="TM128" i="10" s="1"/>
  <c r="TN128" i="10" s="1"/>
  <c r="TO128" i="10" s="1"/>
  <c r="TP128" i="10" s="1"/>
  <c r="TQ128" i="10" s="1"/>
  <c r="TR128" i="10" s="1"/>
  <c r="TS128" i="10" s="1"/>
  <c r="TT128" i="10" s="1"/>
  <c r="TU128" i="10" s="1"/>
  <c r="TV128" i="10" s="1"/>
  <c r="TW128" i="10" s="1"/>
  <c r="TX128" i="10" s="1"/>
  <c r="TY128" i="10" s="1"/>
  <c r="TZ128" i="10" s="1"/>
  <c r="UA128" i="10" s="1"/>
  <c r="UB128" i="10" s="1"/>
  <c r="UC128" i="10" s="1"/>
  <c r="UD128" i="10" s="1"/>
  <c r="UE128" i="10" s="1"/>
  <c r="UF128" i="10" s="1"/>
  <c r="UG128" i="10" s="1"/>
  <c r="UH128" i="10" s="1"/>
  <c r="UI128" i="10" s="1"/>
  <c r="UJ128" i="10" s="1"/>
  <c r="UK128" i="10" s="1"/>
  <c r="UL128" i="10" s="1"/>
  <c r="UM128" i="10" s="1"/>
  <c r="UN128" i="10" s="1"/>
  <c r="UO128" i="10" s="1"/>
  <c r="UP128" i="10" s="1"/>
  <c r="UQ128" i="10" s="1"/>
  <c r="UR128" i="10" s="1"/>
  <c r="US128" i="10" s="1"/>
  <c r="UT128" i="10" s="1"/>
  <c r="UU128" i="10" s="1"/>
  <c r="UV128" i="10" s="1"/>
  <c r="UW128" i="10" s="1"/>
  <c r="UX128" i="10" s="1"/>
  <c r="UY128" i="10" s="1"/>
  <c r="UZ128" i="10" s="1"/>
  <c r="VA128" i="10" s="1"/>
  <c r="VB128" i="10" s="1"/>
  <c r="VC128" i="10" s="1"/>
  <c r="VD128" i="10" s="1"/>
  <c r="VE128" i="10" s="1"/>
  <c r="VF128" i="10" s="1"/>
  <c r="VG128" i="10" s="1"/>
  <c r="VH128" i="10" s="1"/>
  <c r="VI128" i="10" s="1"/>
  <c r="VJ128" i="10" s="1"/>
  <c r="VK128" i="10" s="1"/>
  <c r="VL128" i="10" s="1"/>
  <c r="VM128" i="10" s="1"/>
  <c r="VN128" i="10" s="1"/>
  <c r="VO128" i="10" s="1"/>
  <c r="VP128" i="10" s="1"/>
  <c r="VQ128" i="10" s="1"/>
  <c r="VR128" i="10" s="1"/>
  <c r="VS128" i="10" s="1"/>
  <c r="VT128" i="10" s="1"/>
  <c r="VU128" i="10" s="1"/>
  <c r="VV128" i="10" s="1"/>
  <c r="VW128" i="10" s="1"/>
  <c r="VX128" i="10" s="1"/>
  <c r="VY128" i="10" s="1"/>
  <c r="VZ128" i="10" s="1"/>
  <c r="WA128" i="10" s="1"/>
  <c r="WB128" i="10" s="1"/>
  <c r="WC128" i="10" s="1"/>
  <c r="WD128" i="10" s="1"/>
  <c r="WE128" i="10" s="1"/>
  <c r="WF128" i="10" s="1"/>
  <c r="WG128" i="10" s="1"/>
  <c r="WH128" i="10" s="1"/>
  <c r="WI128" i="10" s="1"/>
  <c r="WJ128" i="10" s="1"/>
  <c r="WK128" i="10" s="1"/>
  <c r="WL128" i="10" s="1"/>
  <c r="NF128" i="10"/>
  <c r="NG128" i="10" s="1"/>
  <c r="NH128" i="10" s="1"/>
  <c r="NI128" i="10" s="1"/>
  <c r="NJ128" i="10" s="1"/>
  <c r="NK128" i="10" s="1"/>
  <c r="NL128" i="10" s="1"/>
  <c r="NM128" i="10" s="1"/>
  <c r="NN128" i="10" s="1"/>
  <c r="NO128" i="10" s="1"/>
  <c r="NP128" i="10" s="1"/>
  <c r="NQ128" i="10" s="1"/>
  <c r="NR128" i="10" s="1"/>
  <c r="NS128" i="10" s="1"/>
  <c r="NT128" i="10" s="1"/>
  <c r="NU128" i="10" s="1"/>
  <c r="NV128" i="10" s="1"/>
  <c r="NW128" i="10" s="1"/>
  <c r="NX128" i="10" s="1"/>
  <c r="NY128" i="10" s="1"/>
  <c r="NZ128" i="10" s="1"/>
  <c r="OA128" i="10" s="1"/>
  <c r="OB128" i="10" s="1"/>
  <c r="OC128" i="10" s="1"/>
  <c r="OD128" i="10" s="1"/>
  <c r="OE128" i="10" s="1"/>
  <c r="OF128" i="10" s="1"/>
  <c r="OG128" i="10" s="1"/>
  <c r="OH128" i="10" s="1"/>
  <c r="OI128" i="10" s="1"/>
  <c r="OJ128" i="10" s="1"/>
  <c r="OK128" i="10" s="1"/>
  <c r="OL128" i="10" s="1"/>
  <c r="OM128" i="10" s="1"/>
  <c r="ON128" i="10" s="1"/>
  <c r="OO128" i="10" s="1"/>
  <c r="OP128" i="10" s="1"/>
  <c r="OQ128" i="10" s="1"/>
  <c r="OR128" i="10" s="1"/>
  <c r="OS128" i="10" s="1"/>
  <c r="OT128" i="10" s="1"/>
  <c r="OU128" i="10" s="1"/>
  <c r="OV128" i="10" s="1"/>
  <c r="OW128" i="10" s="1"/>
  <c r="OX128" i="10" s="1"/>
  <c r="OY128" i="10" s="1"/>
  <c r="OZ128" i="10" s="1"/>
  <c r="PA128" i="10" s="1"/>
  <c r="PB128" i="10" s="1"/>
  <c r="PC128" i="10" s="1"/>
  <c r="PD128" i="10" s="1"/>
  <c r="PE128" i="10" s="1"/>
  <c r="PF128" i="10" s="1"/>
  <c r="PG128" i="10" s="1"/>
  <c r="PH128" i="10" s="1"/>
  <c r="PI128" i="10" s="1"/>
  <c r="PJ128" i="10" s="1"/>
  <c r="PK128" i="10" s="1"/>
  <c r="PL128" i="10" s="1"/>
  <c r="PM128" i="10" s="1"/>
  <c r="PN128" i="10" s="1"/>
  <c r="PO128" i="10" s="1"/>
  <c r="PP128" i="10" s="1"/>
  <c r="PQ128" i="10" s="1"/>
  <c r="PR128" i="10" s="1"/>
  <c r="PS128" i="10" s="1"/>
  <c r="PT128" i="10" s="1"/>
  <c r="PU128" i="10" s="1"/>
  <c r="PV128" i="10" s="1"/>
  <c r="PW128" i="10" s="1"/>
  <c r="PX128" i="10" s="1"/>
  <c r="PY128" i="10" s="1"/>
  <c r="PZ128" i="10" s="1"/>
  <c r="QA128" i="10" s="1"/>
  <c r="QB128" i="10" s="1"/>
  <c r="QC128" i="10" s="1"/>
  <c r="QD128" i="10" s="1"/>
  <c r="QE128" i="10" s="1"/>
  <c r="QF128" i="10" s="1"/>
  <c r="QG128" i="10" s="1"/>
  <c r="QH128" i="10" s="1"/>
  <c r="QI128" i="10" s="1"/>
  <c r="QJ128" i="10" s="1"/>
  <c r="QK128" i="10" s="1"/>
  <c r="QL128" i="10" s="1"/>
  <c r="QM128" i="10" s="1"/>
  <c r="QN128" i="10" s="1"/>
  <c r="QO128" i="10" s="1"/>
  <c r="QP128" i="10" s="1"/>
  <c r="QQ128" i="10" s="1"/>
  <c r="QR128" i="10" s="1"/>
  <c r="QS128" i="10" s="1"/>
  <c r="QT128" i="10" s="1"/>
  <c r="QU128" i="10" s="1"/>
  <c r="QV128" i="10" s="1"/>
  <c r="QW128" i="10" s="1"/>
  <c r="QX128" i="10" s="1"/>
  <c r="QY128" i="10" s="1"/>
  <c r="QZ128" i="10" s="1"/>
  <c r="RA128" i="10" s="1"/>
  <c r="RB128" i="10" s="1"/>
  <c r="RC128" i="10" s="1"/>
  <c r="RD128" i="10" s="1"/>
  <c r="RE128" i="10" s="1"/>
  <c r="RF128" i="10" s="1"/>
  <c r="RG128" i="10" s="1"/>
  <c r="RH128" i="10" s="1"/>
  <c r="RI128" i="10" s="1"/>
  <c r="RJ128" i="10" s="1"/>
  <c r="DX128" i="10"/>
  <c r="DY128" i="10" s="1"/>
  <c r="DZ128" i="10" s="1"/>
  <c r="EA128" i="10" s="1"/>
  <c r="EB128" i="10" s="1"/>
  <c r="EC128" i="10" s="1"/>
  <c r="ED128" i="10" s="1"/>
  <c r="EE128" i="10" s="1"/>
  <c r="EF128" i="10" s="1"/>
  <c r="EG128" i="10" s="1"/>
  <c r="EH128" i="10" s="1"/>
  <c r="EI128" i="10" s="1"/>
  <c r="EJ128" i="10" s="1"/>
  <c r="EK128" i="10" s="1"/>
  <c r="EL128" i="10" s="1"/>
  <c r="EM128" i="10" s="1"/>
  <c r="EN128" i="10" s="1"/>
  <c r="EO128" i="10" s="1"/>
  <c r="EP128" i="10" s="1"/>
  <c r="EQ128" i="10" s="1"/>
  <c r="ER128" i="10" s="1"/>
  <c r="ES128" i="10" s="1"/>
  <c r="ET128" i="10" s="1"/>
  <c r="EU128" i="10" s="1"/>
  <c r="EV128" i="10" s="1"/>
  <c r="EW128" i="10" s="1"/>
  <c r="EX128" i="10" s="1"/>
  <c r="EY128" i="10" s="1"/>
  <c r="EZ128" i="10" s="1"/>
  <c r="FA128" i="10" s="1"/>
  <c r="FB128" i="10" s="1"/>
  <c r="FC128" i="10" s="1"/>
  <c r="FD128" i="10" s="1"/>
  <c r="FE128" i="10" s="1"/>
  <c r="FF128" i="10" s="1"/>
  <c r="FG128" i="10" s="1"/>
  <c r="FH128" i="10" s="1"/>
  <c r="FI128" i="10" s="1"/>
  <c r="FJ128" i="10" s="1"/>
  <c r="FK128" i="10" s="1"/>
  <c r="FL128" i="10" s="1"/>
  <c r="FM128" i="10" s="1"/>
  <c r="FN128" i="10" s="1"/>
  <c r="FO128" i="10" s="1"/>
  <c r="FP128" i="10" s="1"/>
  <c r="FQ128" i="10" s="1"/>
  <c r="FR128" i="10" s="1"/>
  <c r="FS128" i="10" s="1"/>
  <c r="FT128" i="10" s="1"/>
  <c r="FU128" i="10" s="1"/>
  <c r="FV128" i="10" s="1"/>
  <c r="FW128" i="10" s="1"/>
  <c r="FX128" i="10" s="1"/>
  <c r="FY128" i="10" s="1"/>
  <c r="FZ128" i="10" s="1"/>
  <c r="GA128" i="10" s="1"/>
  <c r="GB128" i="10" s="1"/>
  <c r="GC128" i="10" s="1"/>
  <c r="GD128" i="10" s="1"/>
  <c r="GE128" i="10" s="1"/>
  <c r="GF128" i="10" s="1"/>
  <c r="GG128" i="10" s="1"/>
  <c r="GH128" i="10" s="1"/>
  <c r="GI128" i="10" s="1"/>
  <c r="GJ128" i="10" s="1"/>
  <c r="GK128" i="10" s="1"/>
  <c r="GL128" i="10" s="1"/>
  <c r="GM128" i="10" s="1"/>
  <c r="GN128" i="10" s="1"/>
  <c r="GO128" i="10" s="1"/>
  <c r="GP128" i="10" s="1"/>
  <c r="GQ128" i="10" s="1"/>
  <c r="GR128" i="10" s="1"/>
  <c r="GS128" i="10" s="1"/>
  <c r="GT128" i="10" s="1"/>
  <c r="GU128" i="10" s="1"/>
  <c r="GV128" i="10" s="1"/>
  <c r="GW128" i="10" s="1"/>
  <c r="GX128" i="10" s="1"/>
  <c r="GY128" i="10" s="1"/>
  <c r="GZ128" i="10" s="1"/>
  <c r="HA128" i="10" s="1"/>
  <c r="HB128" i="10" s="1"/>
  <c r="HC128" i="10" s="1"/>
  <c r="HD128" i="10" s="1"/>
  <c r="HE128" i="10" s="1"/>
  <c r="HF128" i="10" s="1"/>
  <c r="HG128" i="10" s="1"/>
  <c r="HH128" i="10" s="1"/>
  <c r="HI128" i="10" s="1"/>
  <c r="HJ128" i="10" s="1"/>
  <c r="HK128" i="10" s="1"/>
  <c r="HL128" i="10" s="1"/>
  <c r="HM128" i="10" s="1"/>
  <c r="HN128" i="10" s="1"/>
  <c r="HO128" i="10" s="1"/>
  <c r="HP128" i="10" s="1"/>
  <c r="HQ128" i="10" s="1"/>
  <c r="HR128" i="10" s="1"/>
  <c r="HS128" i="10" s="1"/>
  <c r="HT128" i="10" s="1"/>
  <c r="HU128" i="10" s="1"/>
  <c r="HV128" i="10" s="1"/>
  <c r="HW128" i="10" s="1"/>
  <c r="HX128" i="10" s="1"/>
  <c r="HY128" i="10" s="1"/>
  <c r="HZ128" i="10" s="1"/>
  <c r="IA128" i="10" s="1"/>
  <c r="IB128" i="10" s="1"/>
  <c r="C129" i="10"/>
  <c r="IO128" i="10"/>
  <c r="IP128" i="10" s="1"/>
  <c r="IQ128" i="10" s="1"/>
  <c r="IR128" i="10" s="1"/>
  <c r="IS128" i="10" s="1"/>
  <c r="IT128" i="10" s="1"/>
  <c r="IU128" i="10" s="1"/>
  <c r="IV128" i="10" s="1"/>
  <c r="IW128" i="10" s="1"/>
  <c r="IX128" i="10" s="1"/>
  <c r="IY128" i="10" s="1"/>
  <c r="IZ128" i="10" s="1"/>
  <c r="JA128" i="10" s="1"/>
  <c r="JB128" i="10" s="1"/>
  <c r="JC128" i="10" s="1"/>
  <c r="JD128" i="10" s="1"/>
  <c r="JE128" i="10" s="1"/>
  <c r="JF128" i="10" s="1"/>
  <c r="JG128" i="10" s="1"/>
  <c r="JH128" i="10" s="1"/>
  <c r="JI128" i="10" s="1"/>
  <c r="JJ128" i="10" s="1"/>
  <c r="JK128" i="10" s="1"/>
  <c r="JL128" i="10" s="1"/>
  <c r="JM128" i="10" s="1"/>
  <c r="JN128" i="10" s="1"/>
  <c r="JO128" i="10" s="1"/>
  <c r="JP128" i="10" s="1"/>
  <c r="JQ128" i="10" s="1"/>
  <c r="JR128" i="10" s="1"/>
  <c r="JS128" i="10" s="1"/>
  <c r="JT128" i="10" s="1"/>
  <c r="JU128" i="10" s="1"/>
  <c r="JV128" i="10" s="1"/>
  <c r="JW128" i="10" s="1"/>
  <c r="JX128" i="10" s="1"/>
  <c r="JY128" i="10" s="1"/>
  <c r="JZ128" i="10" s="1"/>
  <c r="KA128" i="10" s="1"/>
  <c r="KB128" i="10" s="1"/>
  <c r="KC128" i="10" s="1"/>
  <c r="KD128" i="10" s="1"/>
  <c r="KE128" i="10" s="1"/>
  <c r="KF128" i="10" s="1"/>
  <c r="KG128" i="10" s="1"/>
  <c r="KH128" i="10" s="1"/>
  <c r="KI128" i="10" s="1"/>
  <c r="KJ128" i="10" s="1"/>
  <c r="KK128" i="10" s="1"/>
  <c r="KL128" i="10" s="1"/>
  <c r="KM128" i="10" s="1"/>
  <c r="KN128" i="10" s="1"/>
  <c r="KO128" i="10" s="1"/>
  <c r="KP128" i="10" s="1"/>
  <c r="KQ128" i="10" s="1"/>
  <c r="KR128" i="10" s="1"/>
  <c r="KS128" i="10" s="1"/>
  <c r="KT128" i="10" s="1"/>
  <c r="KU128" i="10" s="1"/>
  <c r="KV128" i="10" s="1"/>
  <c r="KW128" i="10" s="1"/>
  <c r="KX128" i="10" s="1"/>
  <c r="KY128" i="10" s="1"/>
  <c r="KZ128" i="10" s="1"/>
  <c r="LA128" i="10" s="1"/>
  <c r="LB128" i="10" s="1"/>
  <c r="LC128" i="10" s="1"/>
  <c r="LD128" i="10" s="1"/>
  <c r="LE128" i="10" s="1"/>
  <c r="LF128" i="10" s="1"/>
  <c r="LG128" i="10" s="1"/>
  <c r="LH128" i="10" s="1"/>
  <c r="LI128" i="10" s="1"/>
  <c r="LJ128" i="10" s="1"/>
  <c r="LK128" i="10" s="1"/>
  <c r="LL128" i="10" s="1"/>
  <c r="LM128" i="10" s="1"/>
  <c r="LN128" i="10" s="1"/>
  <c r="LO128" i="10" s="1"/>
  <c r="LP128" i="10" s="1"/>
  <c r="LQ128" i="10" s="1"/>
  <c r="LR128" i="10" s="1"/>
  <c r="LS128" i="10" s="1"/>
  <c r="LT128" i="10" s="1"/>
  <c r="LU128" i="10" s="1"/>
  <c r="LV128" i="10" s="1"/>
  <c r="LW128" i="10" s="1"/>
  <c r="LX128" i="10" s="1"/>
  <c r="LY128" i="10" s="1"/>
  <c r="LZ128" i="10" s="1"/>
  <c r="MA128" i="10" s="1"/>
  <c r="MB128" i="10" s="1"/>
  <c r="MC128" i="10" s="1"/>
  <c r="MD128" i="10" s="1"/>
  <c r="ME128" i="10" s="1"/>
  <c r="MF128" i="10" s="1"/>
  <c r="MG128" i="10" s="1"/>
  <c r="MH128" i="10" s="1"/>
  <c r="MI128" i="10" s="1"/>
  <c r="MJ128" i="10" s="1"/>
  <c r="MK128" i="10" s="1"/>
  <c r="ML128" i="10" s="1"/>
  <c r="MM128" i="10" s="1"/>
  <c r="MN128" i="10" s="1"/>
  <c r="MO128" i="10" s="1"/>
  <c r="MP128" i="10" s="1"/>
  <c r="MQ128" i="10" s="1"/>
  <c r="MR128" i="10" s="1"/>
  <c r="MS128" i="10" s="1"/>
  <c r="SJ18" i="10"/>
  <c r="SK114" i="10"/>
  <c r="NT114" i="10"/>
  <c r="U114" i="10"/>
  <c r="VT29" i="10"/>
  <c r="VV27" i="10"/>
  <c r="VX25" i="10"/>
  <c r="WB19" i="10"/>
  <c r="VZ23" i="10"/>
  <c r="V114" i="10" l="1"/>
  <c r="JD114" i="10"/>
  <c r="SK18" i="10"/>
  <c r="SL114" i="10"/>
  <c r="NU114" i="10"/>
  <c r="IO129" i="10"/>
  <c r="IP129" i="10" s="1"/>
  <c r="IQ129" i="10" s="1"/>
  <c r="IR129" i="10" s="1"/>
  <c r="IS129" i="10" s="1"/>
  <c r="IT129" i="10" s="1"/>
  <c r="IU129" i="10" s="1"/>
  <c r="IV129" i="10" s="1"/>
  <c r="IW129" i="10" s="1"/>
  <c r="IX129" i="10" s="1"/>
  <c r="IY129" i="10" s="1"/>
  <c r="IZ129" i="10" s="1"/>
  <c r="JA129" i="10" s="1"/>
  <c r="JB129" i="10" s="1"/>
  <c r="JC129" i="10" s="1"/>
  <c r="JD129" i="10" s="1"/>
  <c r="JE129" i="10" s="1"/>
  <c r="JF129" i="10" s="1"/>
  <c r="JG129" i="10" s="1"/>
  <c r="JH129" i="10" s="1"/>
  <c r="JI129" i="10" s="1"/>
  <c r="JJ129" i="10" s="1"/>
  <c r="JK129" i="10" s="1"/>
  <c r="JL129" i="10" s="1"/>
  <c r="JM129" i="10" s="1"/>
  <c r="JN129" i="10" s="1"/>
  <c r="JO129" i="10" s="1"/>
  <c r="JP129" i="10" s="1"/>
  <c r="JQ129" i="10" s="1"/>
  <c r="JR129" i="10" s="1"/>
  <c r="JS129" i="10" s="1"/>
  <c r="JT129" i="10" s="1"/>
  <c r="JU129" i="10" s="1"/>
  <c r="JV129" i="10" s="1"/>
  <c r="JW129" i="10" s="1"/>
  <c r="JX129" i="10" s="1"/>
  <c r="JY129" i="10" s="1"/>
  <c r="JZ129" i="10" s="1"/>
  <c r="KA129" i="10" s="1"/>
  <c r="KB129" i="10" s="1"/>
  <c r="KC129" i="10" s="1"/>
  <c r="KD129" i="10" s="1"/>
  <c r="KE129" i="10" s="1"/>
  <c r="KF129" i="10" s="1"/>
  <c r="KG129" i="10" s="1"/>
  <c r="KH129" i="10" s="1"/>
  <c r="KI129" i="10" s="1"/>
  <c r="KJ129" i="10" s="1"/>
  <c r="KK129" i="10" s="1"/>
  <c r="KL129" i="10" s="1"/>
  <c r="KM129" i="10" s="1"/>
  <c r="KN129" i="10" s="1"/>
  <c r="KO129" i="10" s="1"/>
  <c r="KP129" i="10" s="1"/>
  <c r="KQ129" i="10" s="1"/>
  <c r="KR129" i="10" s="1"/>
  <c r="KS129" i="10" s="1"/>
  <c r="KT129" i="10" s="1"/>
  <c r="KU129" i="10" s="1"/>
  <c r="KV129" i="10" s="1"/>
  <c r="KW129" i="10" s="1"/>
  <c r="KX129" i="10" s="1"/>
  <c r="KY129" i="10" s="1"/>
  <c r="KZ129" i="10" s="1"/>
  <c r="LA129" i="10" s="1"/>
  <c r="LB129" i="10" s="1"/>
  <c r="LC129" i="10" s="1"/>
  <c r="LD129" i="10" s="1"/>
  <c r="LE129" i="10" s="1"/>
  <c r="LF129" i="10" s="1"/>
  <c r="LG129" i="10" s="1"/>
  <c r="LH129" i="10" s="1"/>
  <c r="LI129" i="10" s="1"/>
  <c r="LJ129" i="10" s="1"/>
  <c r="LK129" i="10" s="1"/>
  <c r="LL129" i="10" s="1"/>
  <c r="LM129" i="10" s="1"/>
  <c r="LN129" i="10" s="1"/>
  <c r="LO129" i="10" s="1"/>
  <c r="LP129" i="10" s="1"/>
  <c r="LQ129" i="10" s="1"/>
  <c r="LR129" i="10" s="1"/>
  <c r="LS129" i="10" s="1"/>
  <c r="LT129" i="10" s="1"/>
  <c r="LU129" i="10" s="1"/>
  <c r="LV129" i="10" s="1"/>
  <c r="LW129" i="10" s="1"/>
  <c r="LX129" i="10" s="1"/>
  <c r="LY129" i="10" s="1"/>
  <c r="LZ129" i="10" s="1"/>
  <c r="MA129" i="10" s="1"/>
  <c r="MB129" i="10" s="1"/>
  <c r="MC129" i="10" s="1"/>
  <c r="MD129" i="10" s="1"/>
  <c r="ME129" i="10" s="1"/>
  <c r="MF129" i="10" s="1"/>
  <c r="MG129" i="10" s="1"/>
  <c r="MH129" i="10" s="1"/>
  <c r="MI129" i="10" s="1"/>
  <c r="MJ129" i="10" s="1"/>
  <c r="MK129" i="10" s="1"/>
  <c r="ML129" i="10" s="1"/>
  <c r="MM129" i="10" s="1"/>
  <c r="MN129" i="10" s="1"/>
  <c r="MO129" i="10" s="1"/>
  <c r="MP129" i="10" s="1"/>
  <c r="MQ129" i="10" s="1"/>
  <c r="MR129" i="10" s="1"/>
  <c r="MS129" i="10" s="1"/>
  <c r="MT129" i="10" s="1"/>
  <c r="DX129" i="10"/>
  <c r="DY129" i="10" s="1"/>
  <c r="DZ129" i="10" s="1"/>
  <c r="EA129" i="10" s="1"/>
  <c r="EB129" i="10" s="1"/>
  <c r="EC129" i="10" s="1"/>
  <c r="ED129" i="10" s="1"/>
  <c r="EE129" i="10" s="1"/>
  <c r="EF129" i="10" s="1"/>
  <c r="EG129" i="10" s="1"/>
  <c r="EH129" i="10" s="1"/>
  <c r="EI129" i="10" s="1"/>
  <c r="EJ129" i="10" s="1"/>
  <c r="EK129" i="10" s="1"/>
  <c r="EL129" i="10" s="1"/>
  <c r="EM129" i="10" s="1"/>
  <c r="EN129" i="10" s="1"/>
  <c r="EO129" i="10" s="1"/>
  <c r="EP129" i="10" s="1"/>
  <c r="EQ129" i="10" s="1"/>
  <c r="ER129" i="10" s="1"/>
  <c r="ES129" i="10" s="1"/>
  <c r="ET129" i="10" s="1"/>
  <c r="EU129" i="10" s="1"/>
  <c r="EV129" i="10" s="1"/>
  <c r="EW129" i="10" s="1"/>
  <c r="EX129" i="10" s="1"/>
  <c r="EY129" i="10" s="1"/>
  <c r="EZ129" i="10" s="1"/>
  <c r="FA129" i="10" s="1"/>
  <c r="FB129" i="10" s="1"/>
  <c r="FC129" i="10" s="1"/>
  <c r="FD129" i="10" s="1"/>
  <c r="FE129" i="10" s="1"/>
  <c r="FF129" i="10" s="1"/>
  <c r="FG129" i="10" s="1"/>
  <c r="FH129" i="10" s="1"/>
  <c r="FI129" i="10" s="1"/>
  <c r="FJ129" i="10" s="1"/>
  <c r="FK129" i="10" s="1"/>
  <c r="FL129" i="10" s="1"/>
  <c r="FM129" i="10" s="1"/>
  <c r="FN129" i="10" s="1"/>
  <c r="FO129" i="10" s="1"/>
  <c r="FP129" i="10" s="1"/>
  <c r="FQ129" i="10" s="1"/>
  <c r="FR129" i="10" s="1"/>
  <c r="FS129" i="10" s="1"/>
  <c r="FT129" i="10" s="1"/>
  <c r="FU129" i="10" s="1"/>
  <c r="FV129" i="10" s="1"/>
  <c r="FW129" i="10" s="1"/>
  <c r="FX129" i="10" s="1"/>
  <c r="FY129" i="10" s="1"/>
  <c r="FZ129" i="10" s="1"/>
  <c r="GA129" i="10" s="1"/>
  <c r="GB129" i="10" s="1"/>
  <c r="GC129" i="10" s="1"/>
  <c r="GD129" i="10" s="1"/>
  <c r="GE129" i="10" s="1"/>
  <c r="GF129" i="10" s="1"/>
  <c r="GG129" i="10" s="1"/>
  <c r="GH129" i="10" s="1"/>
  <c r="GI129" i="10" s="1"/>
  <c r="GJ129" i="10" s="1"/>
  <c r="GK129" i="10" s="1"/>
  <c r="GL129" i="10" s="1"/>
  <c r="GM129" i="10" s="1"/>
  <c r="GN129" i="10" s="1"/>
  <c r="GO129" i="10" s="1"/>
  <c r="GP129" i="10" s="1"/>
  <c r="GQ129" i="10" s="1"/>
  <c r="GR129" i="10" s="1"/>
  <c r="GS129" i="10" s="1"/>
  <c r="GT129" i="10" s="1"/>
  <c r="GU129" i="10" s="1"/>
  <c r="GV129" i="10" s="1"/>
  <c r="GW129" i="10" s="1"/>
  <c r="GX129" i="10" s="1"/>
  <c r="GY129" i="10" s="1"/>
  <c r="GZ129" i="10" s="1"/>
  <c r="HA129" i="10" s="1"/>
  <c r="HB129" i="10" s="1"/>
  <c r="HC129" i="10" s="1"/>
  <c r="HD129" i="10" s="1"/>
  <c r="HE129" i="10" s="1"/>
  <c r="HF129" i="10" s="1"/>
  <c r="HG129" i="10" s="1"/>
  <c r="HH129" i="10" s="1"/>
  <c r="HI129" i="10" s="1"/>
  <c r="HJ129" i="10" s="1"/>
  <c r="HK129" i="10" s="1"/>
  <c r="HL129" i="10" s="1"/>
  <c r="HM129" i="10" s="1"/>
  <c r="HN129" i="10" s="1"/>
  <c r="HO129" i="10" s="1"/>
  <c r="HP129" i="10" s="1"/>
  <c r="HQ129" i="10" s="1"/>
  <c r="HR129" i="10" s="1"/>
  <c r="HS129" i="10" s="1"/>
  <c r="HT129" i="10" s="1"/>
  <c r="HU129" i="10" s="1"/>
  <c r="HV129" i="10" s="1"/>
  <c r="HW129" i="10" s="1"/>
  <c r="HX129" i="10" s="1"/>
  <c r="HY129" i="10" s="1"/>
  <c r="HZ129" i="10" s="1"/>
  <c r="IA129" i="10" s="1"/>
  <c r="IB129" i="10" s="1"/>
  <c r="IC129" i="10" s="1"/>
  <c r="C130" i="10"/>
  <c r="NF129" i="10"/>
  <c r="NG129" i="10" s="1"/>
  <c r="NH129" i="10" s="1"/>
  <c r="NI129" i="10" s="1"/>
  <c r="NJ129" i="10" s="1"/>
  <c r="NK129" i="10" s="1"/>
  <c r="NL129" i="10" s="1"/>
  <c r="NM129" i="10" s="1"/>
  <c r="NN129" i="10" s="1"/>
  <c r="NO129" i="10" s="1"/>
  <c r="NP129" i="10" s="1"/>
  <c r="NQ129" i="10" s="1"/>
  <c r="NR129" i="10" s="1"/>
  <c r="NS129" i="10" s="1"/>
  <c r="NT129" i="10" s="1"/>
  <c r="NU129" i="10" s="1"/>
  <c r="NV129" i="10" s="1"/>
  <c r="NW129" i="10" s="1"/>
  <c r="NX129" i="10" s="1"/>
  <c r="NY129" i="10" s="1"/>
  <c r="NZ129" i="10" s="1"/>
  <c r="OA129" i="10" s="1"/>
  <c r="OB129" i="10" s="1"/>
  <c r="OC129" i="10" s="1"/>
  <c r="OD129" i="10" s="1"/>
  <c r="OE129" i="10" s="1"/>
  <c r="OF129" i="10" s="1"/>
  <c r="OG129" i="10" s="1"/>
  <c r="OH129" i="10" s="1"/>
  <c r="OI129" i="10" s="1"/>
  <c r="OJ129" i="10" s="1"/>
  <c r="OK129" i="10" s="1"/>
  <c r="OL129" i="10" s="1"/>
  <c r="OM129" i="10" s="1"/>
  <c r="ON129" i="10" s="1"/>
  <c r="OO129" i="10" s="1"/>
  <c r="OP129" i="10" s="1"/>
  <c r="OQ129" i="10" s="1"/>
  <c r="OR129" i="10" s="1"/>
  <c r="OS129" i="10" s="1"/>
  <c r="OT129" i="10" s="1"/>
  <c r="OU129" i="10" s="1"/>
  <c r="OV129" i="10" s="1"/>
  <c r="OW129" i="10" s="1"/>
  <c r="OX129" i="10" s="1"/>
  <c r="OY129" i="10" s="1"/>
  <c r="OZ129" i="10" s="1"/>
  <c r="PA129" i="10" s="1"/>
  <c r="PB129" i="10" s="1"/>
  <c r="PC129" i="10" s="1"/>
  <c r="PD129" i="10" s="1"/>
  <c r="PE129" i="10" s="1"/>
  <c r="PF129" i="10" s="1"/>
  <c r="PG129" i="10" s="1"/>
  <c r="PH129" i="10" s="1"/>
  <c r="PI129" i="10" s="1"/>
  <c r="PJ129" i="10" s="1"/>
  <c r="PK129" i="10" s="1"/>
  <c r="PL129" i="10" s="1"/>
  <c r="PM129" i="10" s="1"/>
  <c r="PN129" i="10" s="1"/>
  <c r="PO129" i="10" s="1"/>
  <c r="PP129" i="10" s="1"/>
  <c r="PQ129" i="10" s="1"/>
  <c r="PR129" i="10" s="1"/>
  <c r="PS129" i="10" s="1"/>
  <c r="PT129" i="10" s="1"/>
  <c r="PU129" i="10" s="1"/>
  <c r="PV129" i="10" s="1"/>
  <c r="PW129" i="10" s="1"/>
  <c r="PX129" i="10" s="1"/>
  <c r="PY129" i="10" s="1"/>
  <c r="PZ129" i="10" s="1"/>
  <c r="QA129" i="10" s="1"/>
  <c r="QB129" i="10" s="1"/>
  <c r="QC129" i="10" s="1"/>
  <c r="QD129" i="10" s="1"/>
  <c r="QE129" i="10" s="1"/>
  <c r="QF129" i="10" s="1"/>
  <c r="QG129" i="10" s="1"/>
  <c r="QH129" i="10" s="1"/>
  <c r="QI129" i="10" s="1"/>
  <c r="QJ129" i="10" s="1"/>
  <c r="QK129" i="10" s="1"/>
  <c r="QL129" i="10" s="1"/>
  <c r="QM129" i="10" s="1"/>
  <c r="QN129" i="10" s="1"/>
  <c r="QO129" i="10" s="1"/>
  <c r="QP129" i="10" s="1"/>
  <c r="QQ129" i="10" s="1"/>
  <c r="QR129" i="10" s="1"/>
  <c r="QS129" i="10" s="1"/>
  <c r="QT129" i="10" s="1"/>
  <c r="QU129" i="10" s="1"/>
  <c r="QV129" i="10" s="1"/>
  <c r="QW129" i="10" s="1"/>
  <c r="QX129" i="10" s="1"/>
  <c r="QY129" i="10" s="1"/>
  <c r="QZ129" i="10" s="1"/>
  <c r="RA129" i="10" s="1"/>
  <c r="RB129" i="10" s="1"/>
  <c r="RC129" i="10" s="1"/>
  <c r="RD129" i="10" s="1"/>
  <c r="RE129" i="10" s="1"/>
  <c r="RF129" i="10" s="1"/>
  <c r="RG129" i="10" s="1"/>
  <c r="RH129" i="10" s="1"/>
  <c r="RI129" i="10" s="1"/>
  <c r="RJ129" i="10" s="1"/>
  <c r="RK129" i="10" s="1"/>
  <c r="G129" i="10"/>
  <c r="H129" i="10" s="1"/>
  <c r="I129" i="10" s="1"/>
  <c r="J129" i="10" s="1"/>
  <c r="K129" i="10" s="1"/>
  <c r="L129" i="10" s="1"/>
  <c r="M129" i="10" s="1"/>
  <c r="N129" i="10" s="1"/>
  <c r="O129" i="10" s="1"/>
  <c r="P129" i="10" s="1"/>
  <c r="Q129" i="10" s="1"/>
  <c r="R129" i="10" s="1"/>
  <c r="S129" i="10" s="1"/>
  <c r="T129" i="10" s="1"/>
  <c r="U129" i="10" s="1"/>
  <c r="V129" i="10" s="1"/>
  <c r="W129" i="10" s="1"/>
  <c r="X129" i="10" s="1"/>
  <c r="Y129" i="10" s="1"/>
  <c r="Z129" i="10" s="1"/>
  <c r="AA129" i="10" s="1"/>
  <c r="AB129" i="10" s="1"/>
  <c r="AC129" i="10" s="1"/>
  <c r="AD129" i="10" s="1"/>
  <c r="AE129" i="10" s="1"/>
  <c r="AF129" i="10" s="1"/>
  <c r="AG129" i="10" s="1"/>
  <c r="AH129" i="10" s="1"/>
  <c r="AI129" i="10" s="1"/>
  <c r="AJ129" i="10" s="1"/>
  <c r="AK129" i="10" s="1"/>
  <c r="AL129" i="10" s="1"/>
  <c r="AM129" i="10" s="1"/>
  <c r="AN129" i="10" s="1"/>
  <c r="AO129" i="10" s="1"/>
  <c r="AP129" i="10" s="1"/>
  <c r="AQ129" i="10" s="1"/>
  <c r="AR129" i="10" s="1"/>
  <c r="AS129" i="10" s="1"/>
  <c r="AT129" i="10" s="1"/>
  <c r="AU129" i="10" s="1"/>
  <c r="AV129" i="10" s="1"/>
  <c r="AW129" i="10" s="1"/>
  <c r="AX129" i="10" s="1"/>
  <c r="AY129" i="10" s="1"/>
  <c r="AZ129" i="10" s="1"/>
  <c r="BA129" i="10" s="1"/>
  <c r="BB129" i="10" s="1"/>
  <c r="BC129" i="10" s="1"/>
  <c r="BD129" i="10" s="1"/>
  <c r="BE129" i="10" s="1"/>
  <c r="BF129" i="10" s="1"/>
  <c r="BG129" i="10" s="1"/>
  <c r="BH129" i="10" s="1"/>
  <c r="BI129" i="10" s="1"/>
  <c r="BJ129" i="10" s="1"/>
  <c r="BK129" i="10" s="1"/>
  <c r="BL129" i="10" s="1"/>
  <c r="BM129" i="10" s="1"/>
  <c r="BN129" i="10" s="1"/>
  <c r="BO129" i="10" s="1"/>
  <c r="BP129" i="10" s="1"/>
  <c r="BQ129" i="10" s="1"/>
  <c r="BR129" i="10" s="1"/>
  <c r="BS129" i="10" s="1"/>
  <c r="BT129" i="10" s="1"/>
  <c r="BU129" i="10" s="1"/>
  <c r="BV129" i="10" s="1"/>
  <c r="BW129" i="10" s="1"/>
  <c r="BX129" i="10" s="1"/>
  <c r="BY129" i="10" s="1"/>
  <c r="BZ129" i="10" s="1"/>
  <c r="CA129" i="10" s="1"/>
  <c r="CB129" i="10" s="1"/>
  <c r="CC129" i="10" s="1"/>
  <c r="CD129" i="10" s="1"/>
  <c r="CE129" i="10" s="1"/>
  <c r="CF129" i="10" s="1"/>
  <c r="CG129" i="10" s="1"/>
  <c r="CH129" i="10" s="1"/>
  <c r="CI129" i="10" s="1"/>
  <c r="CJ129" i="10" s="1"/>
  <c r="CK129" i="10" s="1"/>
  <c r="CL129" i="10" s="1"/>
  <c r="CM129" i="10" s="1"/>
  <c r="CN129" i="10" s="1"/>
  <c r="CO129" i="10" s="1"/>
  <c r="CP129" i="10" s="1"/>
  <c r="CQ129" i="10" s="1"/>
  <c r="CR129" i="10" s="1"/>
  <c r="CS129" i="10" s="1"/>
  <c r="CT129" i="10" s="1"/>
  <c r="CU129" i="10" s="1"/>
  <c r="CV129" i="10" s="1"/>
  <c r="CW129" i="10" s="1"/>
  <c r="CX129" i="10" s="1"/>
  <c r="CY129" i="10" s="1"/>
  <c r="CZ129" i="10" s="1"/>
  <c r="DA129" i="10" s="1"/>
  <c r="DB129" i="10" s="1"/>
  <c r="DC129" i="10" s="1"/>
  <c r="DD129" i="10" s="1"/>
  <c r="DE129" i="10" s="1"/>
  <c r="DF129" i="10" s="1"/>
  <c r="DG129" i="10" s="1"/>
  <c r="DH129" i="10" s="1"/>
  <c r="DI129" i="10" s="1"/>
  <c r="DJ129" i="10" s="1"/>
  <c r="DK129" i="10" s="1"/>
  <c r="DL129" i="10" s="1"/>
  <c r="DM129" i="10" s="1"/>
  <c r="DN129" i="10" s="1"/>
  <c r="RW129" i="10"/>
  <c r="RX129" i="10" s="1"/>
  <c r="RY129" i="10" s="1"/>
  <c r="RZ129" i="10" s="1"/>
  <c r="SA129" i="10" s="1"/>
  <c r="SB129" i="10" s="1"/>
  <c r="SC129" i="10" s="1"/>
  <c r="SD129" i="10" s="1"/>
  <c r="SE129" i="10" s="1"/>
  <c r="SF129" i="10" s="1"/>
  <c r="SG129" i="10" s="1"/>
  <c r="SH129" i="10" s="1"/>
  <c r="SI129" i="10" s="1"/>
  <c r="SJ129" i="10" s="1"/>
  <c r="SK129" i="10" s="1"/>
  <c r="SL129" i="10" s="1"/>
  <c r="SM129" i="10" s="1"/>
  <c r="SN129" i="10" s="1"/>
  <c r="SO129" i="10" s="1"/>
  <c r="SP129" i="10" s="1"/>
  <c r="SQ129" i="10" s="1"/>
  <c r="SR129" i="10" s="1"/>
  <c r="SS129" i="10" s="1"/>
  <c r="ST129" i="10" s="1"/>
  <c r="SU129" i="10" s="1"/>
  <c r="SV129" i="10" s="1"/>
  <c r="SW129" i="10" s="1"/>
  <c r="SX129" i="10" s="1"/>
  <c r="SY129" i="10" s="1"/>
  <c r="SZ129" i="10" s="1"/>
  <c r="TA129" i="10" s="1"/>
  <c r="TB129" i="10" s="1"/>
  <c r="TC129" i="10" s="1"/>
  <c r="TD129" i="10" s="1"/>
  <c r="TE129" i="10" s="1"/>
  <c r="TF129" i="10" s="1"/>
  <c r="TG129" i="10" s="1"/>
  <c r="TH129" i="10" s="1"/>
  <c r="TI129" i="10" s="1"/>
  <c r="TJ129" i="10" s="1"/>
  <c r="TK129" i="10" s="1"/>
  <c r="TL129" i="10" s="1"/>
  <c r="TM129" i="10" s="1"/>
  <c r="TN129" i="10" s="1"/>
  <c r="TO129" i="10" s="1"/>
  <c r="TP129" i="10" s="1"/>
  <c r="TQ129" i="10" s="1"/>
  <c r="TR129" i="10" s="1"/>
  <c r="TS129" i="10" s="1"/>
  <c r="TT129" i="10" s="1"/>
  <c r="TU129" i="10" s="1"/>
  <c r="TV129" i="10" s="1"/>
  <c r="TW129" i="10" s="1"/>
  <c r="TX129" i="10" s="1"/>
  <c r="TY129" i="10" s="1"/>
  <c r="TZ129" i="10" s="1"/>
  <c r="UA129" i="10" s="1"/>
  <c r="UB129" i="10" s="1"/>
  <c r="UC129" i="10" s="1"/>
  <c r="UD129" i="10" s="1"/>
  <c r="UE129" i="10" s="1"/>
  <c r="UF129" i="10" s="1"/>
  <c r="UG129" i="10" s="1"/>
  <c r="UH129" i="10" s="1"/>
  <c r="UI129" i="10" s="1"/>
  <c r="UJ129" i="10" s="1"/>
  <c r="UK129" i="10" s="1"/>
  <c r="UL129" i="10" s="1"/>
  <c r="UM129" i="10" s="1"/>
  <c r="UN129" i="10" s="1"/>
  <c r="UO129" i="10" s="1"/>
  <c r="UP129" i="10" s="1"/>
  <c r="UQ129" i="10" s="1"/>
  <c r="UR129" i="10" s="1"/>
  <c r="US129" i="10" s="1"/>
  <c r="UT129" i="10" s="1"/>
  <c r="UU129" i="10" s="1"/>
  <c r="UV129" i="10" s="1"/>
  <c r="UW129" i="10" s="1"/>
  <c r="UX129" i="10" s="1"/>
  <c r="UY129" i="10" s="1"/>
  <c r="UZ129" i="10" s="1"/>
  <c r="VA129" i="10" s="1"/>
  <c r="VB129" i="10" s="1"/>
  <c r="VC129" i="10" s="1"/>
  <c r="VD129" i="10" s="1"/>
  <c r="VE129" i="10" s="1"/>
  <c r="VF129" i="10" s="1"/>
  <c r="VG129" i="10" s="1"/>
  <c r="VH129" i="10" s="1"/>
  <c r="VI129" i="10" s="1"/>
  <c r="VJ129" i="10" s="1"/>
  <c r="VK129" i="10" s="1"/>
  <c r="VL129" i="10" s="1"/>
  <c r="VM129" i="10" s="1"/>
  <c r="VN129" i="10" s="1"/>
  <c r="VO129" i="10" s="1"/>
  <c r="VP129" i="10" s="1"/>
  <c r="VQ129" i="10" s="1"/>
  <c r="VR129" i="10" s="1"/>
  <c r="VS129" i="10" s="1"/>
  <c r="VT129" i="10" s="1"/>
  <c r="VU129" i="10" s="1"/>
  <c r="VV129" i="10" s="1"/>
  <c r="VW129" i="10" s="1"/>
  <c r="VX129" i="10" s="1"/>
  <c r="VY129" i="10" s="1"/>
  <c r="VZ129" i="10" s="1"/>
  <c r="WA129" i="10" s="1"/>
  <c r="WB129" i="10" s="1"/>
  <c r="WC129" i="10" s="1"/>
  <c r="WD129" i="10" s="1"/>
  <c r="WE129" i="10" s="1"/>
  <c r="WF129" i="10" s="1"/>
  <c r="WG129" i="10" s="1"/>
  <c r="WH129" i="10" s="1"/>
  <c r="WI129" i="10" s="1"/>
  <c r="WJ129" i="10" s="1"/>
  <c r="WK129" i="10" s="1"/>
  <c r="WL129" i="10" s="1"/>
  <c r="GG114" i="10"/>
  <c r="WA23" i="10"/>
  <c r="VY25" i="10"/>
  <c r="VW27" i="10"/>
  <c r="WC19" i="10"/>
  <c r="VU29" i="10"/>
  <c r="NV114" i="10" l="1"/>
  <c r="GH114" i="10"/>
  <c r="DX130" i="10"/>
  <c r="DY130" i="10" s="1"/>
  <c r="DZ130" i="10" s="1"/>
  <c r="EA130" i="10" s="1"/>
  <c r="EB130" i="10" s="1"/>
  <c r="EC130" i="10" s="1"/>
  <c r="ED130" i="10" s="1"/>
  <c r="EE130" i="10" s="1"/>
  <c r="EF130" i="10" s="1"/>
  <c r="EG130" i="10" s="1"/>
  <c r="EH130" i="10" s="1"/>
  <c r="EI130" i="10" s="1"/>
  <c r="EJ130" i="10" s="1"/>
  <c r="EK130" i="10" s="1"/>
  <c r="EL130" i="10" s="1"/>
  <c r="EM130" i="10" s="1"/>
  <c r="EN130" i="10" s="1"/>
  <c r="EO130" i="10" s="1"/>
  <c r="EP130" i="10" s="1"/>
  <c r="EQ130" i="10" s="1"/>
  <c r="ER130" i="10" s="1"/>
  <c r="ES130" i="10" s="1"/>
  <c r="ET130" i="10" s="1"/>
  <c r="EU130" i="10" s="1"/>
  <c r="EV130" i="10" s="1"/>
  <c r="EW130" i="10" s="1"/>
  <c r="EX130" i="10" s="1"/>
  <c r="EY130" i="10" s="1"/>
  <c r="EZ130" i="10" s="1"/>
  <c r="FA130" i="10" s="1"/>
  <c r="FB130" i="10" s="1"/>
  <c r="FC130" i="10" s="1"/>
  <c r="FD130" i="10" s="1"/>
  <c r="FE130" i="10" s="1"/>
  <c r="FF130" i="10" s="1"/>
  <c r="FG130" i="10" s="1"/>
  <c r="FH130" i="10" s="1"/>
  <c r="FI130" i="10" s="1"/>
  <c r="FJ130" i="10" s="1"/>
  <c r="FK130" i="10" s="1"/>
  <c r="FL130" i="10" s="1"/>
  <c r="FM130" i="10" s="1"/>
  <c r="FN130" i="10" s="1"/>
  <c r="FO130" i="10" s="1"/>
  <c r="FP130" i="10" s="1"/>
  <c r="FQ130" i="10" s="1"/>
  <c r="FR130" i="10" s="1"/>
  <c r="FS130" i="10" s="1"/>
  <c r="FT130" i="10" s="1"/>
  <c r="FU130" i="10" s="1"/>
  <c r="FV130" i="10" s="1"/>
  <c r="FW130" i="10" s="1"/>
  <c r="FX130" i="10" s="1"/>
  <c r="FY130" i="10" s="1"/>
  <c r="FZ130" i="10" s="1"/>
  <c r="GA130" i="10" s="1"/>
  <c r="GB130" i="10" s="1"/>
  <c r="GC130" i="10" s="1"/>
  <c r="GD130" i="10" s="1"/>
  <c r="GE130" i="10" s="1"/>
  <c r="GF130" i="10" s="1"/>
  <c r="GG130" i="10" s="1"/>
  <c r="GH130" i="10" s="1"/>
  <c r="GI130" i="10" s="1"/>
  <c r="GJ130" i="10" s="1"/>
  <c r="GK130" i="10" s="1"/>
  <c r="GL130" i="10" s="1"/>
  <c r="GM130" i="10" s="1"/>
  <c r="GN130" i="10" s="1"/>
  <c r="GO130" i="10" s="1"/>
  <c r="GP130" i="10" s="1"/>
  <c r="GQ130" i="10" s="1"/>
  <c r="GR130" i="10" s="1"/>
  <c r="GS130" i="10" s="1"/>
  <c r="GT130" i="10" s="1"/>
  <c r="GU130" i="10" s="1"/>
  <c r="GV130" i="10" s="1"/>
  <c r="GW130" i="10" s="1"/>
  <c r="GX130" i="10" s="1"/>
  <c r="GY130" i="10" s="1"/>
  <c r="GZ130" i="10" s="1"/>
  <c r="HA130" i="10" s="1"/>
  <c r="HB130" i="10" s="1"/>
  <c r="HC130" i="10" s="1"/>
  <c r="HD130" i="10" s="1"/>
  <c r="HE130" i="10" s="1"/>
  <c r="HF130" i="10" s="1"/>
  <c r="HG130" i="10" s="1"/>
  <c r="HH130" i="10" s="1"/>
  <c r="HI130" i="10" s="1"/>
  <c r="HJ130" i="10" s="1"/>
  <c r="HK130" i="10" s="1"/>
  <c r="HL130" i="10" s="1"/>
  <c r="HM130" i="10" s="1"/>
  <c r="HN130" i="10" s="1"/>
  <c r="HO130" i="10" s="1"/>
  <c r="HP130" i="10" s="1"/>
  <c r="HQ130" i="10" s="1"/>
  <c r="HR130" i="10" s="1"/>
  <c r="HS130" i="10" s="1"/>
  <c r="HT130" i="10" s="1"/>
  <c r="HU130" i="10" s="1"/>
  <c r="HV130" i="10" s="1"/>
  <c r="HW130" i="10" s="1"/>
  <c r="HX130" i="10" s="1"/>
  <c r="HY130" i="10" s="1"/>
  <c r="HZ130" i="10" s="1"/>
  <c r="IA130" i="10" s="1"/>
  <c r="IB130" i="10" s="1"/>
  <c r="IC130" i="10" s="1"/>
  <c r="ID130" i="10" s="1"/>
  <c r="IO130" i="10"/>
  <c r="IP130" i="10" s="1"/>
  <c r="IQ130" i="10" s="1"/>
  <c r="IR130" i="10" s="1"/>
  <c r="IS130" i="10" s="1"/>
  <c r="IT130" i="10" s="1"/>
  <c r="IU130" i="10" s="1"/>
  <c r="IV130" i="10" s="1"/>
  <c r="IW130" i="10" s="1"/>
  <c r="IX130" i="10" s="1"/>
  <c r="IY130" i="10" s="1"/>
  <c r="IZ130" i="10" s="1"/>
  <c r="JA130" i="10" s="1"/>
  <c r="JB130" i="10" s="1"/>
  <c r="JC130" i="10" s="1"/>
  <c r="JD130" i="10" s="1"/>
  <c r="JE130" i="10" s="1"/>
  <c r="JF130" i="10" s="1"/>
  <c r="JG130" i="10" s="1"/>
  <c r="JH130" i="10" s="1"/>
  <c r="JI130" i="10" s="1"/>
  <c r="JJ130" i="10" s="1"/>
  <c r="JK130" i="10" s="1"/>
  <c r="JL130" i="10" s="1"/>
  <c r="JM130" i="10" s="1"/>
  <c r="JN130" i="10" s="1"/>
  <c r="JO130" i="10" s="1"/>
  <c r="JP130" i="10" s="1"/>
  <c r="JQ130" i="10" s="1"/>
  <c r="JR130" i="10" s="1"/>
  <c r="JS130" i="10" s="1"/>
  <c r="JT130" i="10" s="1"/>
  <c r="JU130" i="10" s="1"/>
  <c r="JV130" i="10" s="1"/>
  <c r="JW130" i="10" s="1"/>
  <c r="JX130" i="10" s="1"/>
  <c r="JY130" i="10" s="1"/>
  <c r="JZ130" i="10" s="1"/>
  <c r="KA130" i="10" s="1"/>
  <c r="KB130" i="10" s="1"/>
  <c r="KC130" i="10" s="1"/>
  <c r="KD130" i="10" s="1"/>
  <c r="KE130" i="10" s="1"/>
  <c r="KF130" i="10" s="1"/>
  <c r="KG130" i="10" s="1"/>
  <c r="KH130" i="10" s="1"/>
  <c r="KI130" i="10" s="1"/>
  <c r="KJ130" i="10" s="1"/>
  <c r="KK130" i="10" s="1"/>
  <c r="KL130" i="10" s="1"/>
  <c r="KM130" i="10" s="1"/>
  <c r="KN130" i="10" s="1"/>
  <c r="KO130" i="10" s="1"/>
  <c r="KP130" i="10" s="1"/>
  <c r="KQ130" i="10" s="1"/>
  <c r="KR130" i="10" s="1"/>
  <c r="KS130" i="10" s="1"/>
  <c r="KT130" i="10" s="1"/>
  <c r="KU130" i="10" s="1"/>
  <c r="KV130" i="10" s="1"/>
  <c r="KW130" i="10" s="1"/>
  <c r="KX130" i="10" s="1"/>
  <c r="KY130" i="10" s="1"/>
  <c r="KZ130" i="10" s="1"/>
  <c r="LA130" i="10" s="1"/>
  <c r="LB130" i="10" s="1"/>
  <c r="LC130" i="10" s="1"/>
  <c r="LD130" i="10" s="1"/>
  <c r="LE130" i="10" s="1"/>
  <c r="LF130" i="10" s="1"/>
  <c r="LG130" i="10" s="1"/>
  <c r="LH130" i="10" s="1"/>
  <c r="LI130" i="10" s="1"/>
  <c r="LJ130" i="10" s="1"/>
  <c r="LK130" i="10" s="1"/>
  <c r="LL130" i="10" s="1"/>
  <c r="LM130" i="10" s="1"/>
  <c r="LN130" i="10" s="1"/>
  <c r="LO130" i="10" s="1"/>
  <c r="LP130" i="10" s="1"/>
  <c r="LQ130" i="10" s="1"/>
  <c r="LR130" i="10" s="1"/>
  <c r="LS130" i="10" s="1"/>
  <c r="LT130" i="10" s="1"/>
  <c r="LU130" i="10" s="1"/>
  <c r="LV130" i="10" s="1"/>
  <c r="LW130" i="10" s="1"/>
  <c r="LX130" i="10" s="1"/>
  <c r="LY130" i="10" s="1"/>
  <c r="LZ130" i="10" s="1"/>
  <c r="MA130" i="10" s="1"/>
  <c r="MB130" i="10" s="1"/>
  <c r="MC130" i="10" s="1"/>
  <c r="MD130" i="10" s="1"/>
  <c r="ME130" i="10" s="1"/>
  <c r="MF130" i="10" s="1"/>
  <c r="MG130" i="10" s="1"/>
  <c r="MH130" i="10" s="1"/>
  <c r="MI130" i="10" s="1"/>
  <c r="MJ130" i="10" s="1"/>
  <c r="MK130" i="10" s="1"/>
  <c r="ML130" i="10" s="1"/>
  <c r="MM130" i="10" s="1"/>
  <c r="MN130" i="10" s="1"/>
  <c r="MO130" i="10" s="1"/>
  <c r="MP130" i="10" s="1"/>
  <c r="MQ130" i="10" s="1"/>
  <c r="MR130" i="10" s="1"/>
  <c r="MS130" i="10" s="1"/>
  <c r="MT130" i="10" s="1"/>
  <c r="MU130" i="10" s="1"/>
  <c r="G130" i="10"/>
  <c r="H130" i="10" s="1"/>
  <c r="I130" i="10" s="1"/>
  <c r="J130" i="10" s="1"/>
  <c r="K130" i="10" s="1"/>
  <c r="L130" i="10" s="1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30" i="10" s="1"/>
  <c r="Y130" i="10" s="1"/>
  <c r="Z130" i="10" s="1"/>
  <c r="AA130" i="10" s="1"/>
  <c r="AB130" i="10" s="1"/>
  <c r="AC130" i="10" s="1"/>
  <c r="AD130" i="10" s="1"/>
  <c r="AE130" i="10" s="1"/>
  <c r="AF130" i="10" s="1"/>
  <c r="AG130" i="10" s="1"/>
  <c r="AH130" i="10" s="1"/>
  <c r="AI130" i="10" s="1"/>
  <c r="AJ130" i="10" s="1"/>
  <c r="AK130" i="10" s="1"/>
  <c r="AL130" i="10" s="1"/>
  <c r="AM130" i="10" s="1"/>
  <c r="AN130" i="10" s="1"/>
  <c r="AO130" i="10" s="1"/>
  <c r="AP130" i="10" s="1"/>
  <c r="AQ130" i="10" s="1"/>
  <c r="AR130" i="10" s="1"/>
  <c r="AS130" i="10" s="1"/>
  <c r="AT130" i="10" s="1"/>
  <c r="AU130" i="10" s="1"/>
  <c r="AV130" i="10" s="1"/>
  <c r="AW130" i="10" s="1"/>
  <c r="AX130" i="10" s="1"/>
  <c r="AY130" i="10" s="1"/>
  <c r="AZ130" i="10" s="1"/>
  <c r="BA130" i="10" s="1"/>
  <c r="BB130" i="10" s="1"/>
  <c r="BC130" i="10" s="1"/>
  <c r="BD130" i="10" s="1"/>
  <c r="BE130" i="10" s="1"/>
  <c r="BF130" i="10" s="1"/>
  <c r="BG130" i="10" s="1"/>
  <c r="BH130" i="10" s="1"/>
  <c r="BI130" i="10" s="1"/>
  <c r="BJ130" i="10" s="1"/>
  <c r="BK130" i="10" s="1"/>
  <c r="BL130" i="10" s="1"/>
  <c r="BM130" i="10" s="1"/>
  <c r="BN130" i="10" s="1"/>
  <c r="BO130" i="10" s="1"/>
  <c r="BP130" i="10" s="1"/>
  <c r="BQ130" i="10" s="1"/>
  <c r="BR130" i="10" s="1"/>
  <c r="BS130" i="10" s="1"/>
  <c r="BT130" i="10" s="1"/>
  <c r="BU130" i="10" s="1"/>
  <c r="BV130" i="10" s="1"/>
  <c r="BW130" i="10" s="1"/>
  <c r="BX130" i="10" s="1"/>
  <c r="BY130" i="10" s="1"/>
  <c r="BZ130" i="10" s="1"/>
  <c r="CA130" i="10" s="1"/>
  <c r="CB130" i="10" s="1"/>
  <c r="CC130" i="10" s="1"/>
  <c r="CD130" i="10" s="1"/>
  <c r="CE130" i="10" s="1"/>
  <c r="CF130" i="10" s="1"/>
  <c r="CG130" i="10" s="1"/>
  <c r="CH130" i="10" s="1"/>
  <c r="CI130" i="10" s="1"/>
  <c r="CJ130" i="10" s="1"/>
  <c r="CK130" i="10" s="1"/>
  <c r="CL130" i="10" s="1"/>
  <c r="CM130" i="10" s="1"/>
  <c r="CN130" i="10" s="1"/>
  <c r="CO130" i="10" s="1"/>
  <c r="CP130" i="10" s="1"/>
  <c r="CQ130" i="10" s="1"/>
  <c r="CR130" i="10" s="1"/>
  <c r="CS130" i="10" s="1"/>
  <c r="CT130" i="10" s="1"/>
  <c r="CU130" i="10" s="1"/>
  <c r="CV130" i="10" s="1"/>
  <c r="CW130" i="10" s="1"/>
  <c r="CX130" i="10" s="1"/>
  <c r="CY130" i="10" s="1"/>
  <c r="CZ130" i="10" s="1"/>
  <c r="DA130" i="10" s="1"/>
  <c r="DB130" i="10" s="1"/>
  <c r="DC130" i="10" s="1"/>
  <c r="DD130" i="10" s="1"/>
  <c r="DE130" i="10" s="1"/>
  <c r="DF130" i="10" s="1"/>
  <c r="DG130" i="10" s="1"/>
  <c r="DH130" i="10" s="1"/>
  <c r="DI130" i="10" s="1"/>
  <c r="DJ130" i="10" s="1"/>
  <c r="DK130" i="10" s="1"/>
  <c r="DL130" i="10" s="1"/>
  <c r="DM130" i="10" s="1"/>
  <c r="DN130" i="10" s="1"/>
  <c r="DO130" i="10" s="1"/>
  <c r="RW130" i="10"/>
  <c r="RX130" i="10" s="1"/>
  <c r="RY130" i="10" s="1"/>
  <c r="RZ130" i="10" s="1"/>
  <c r="SA130" i="10" s="1"/>
  <c r="SB130" i="10" s="1"/>
  <c r="SC130" i="10" s="1"/>
  <c r="SD130" i="10" s="1"/>
  <c r="SE130" i="10" s="1"/>
  <c r="SF130" i="10" s="1"/>
  <c r="SG130" i="10" s="1"/>
  <c r="SH130" i="10" s="1"/>
  <c r="SI130" i="10" s="1"/>
  <c r="SJ130" i="10" s="1"/>
  <c r="SK130" i="10" s="1"/>
  <c r="SL130" i="10" s="1"/>
  <c r="SM130" i="10" s="1"/>
  <c r="SN130" i="10" s="1"/>
  <c r="SO130" i="10" s="1"/>
  <c r="SP130" i="10" s="1"/>
  <c r="SQ130" i="10" s="1"/>
  <c r="SR130" i="10" s="1"/>
  <c r="SS130" i="10" s="1"/>
  <c r="ST130" i="10" s="1"/>
  <c r="SU130" i="10" s="1"/>
  <c r="SV130" i="10" s="1"/>
  <c r="SW130" i="10" s="1"/>
  <c r="SX130" i="10" s="1"/>
  <c r="SY130" i="10" s="1"/>
  <c r="SZ130" i="10" s="1"/>
  <c r="TA130" i="10" s="1"/>
  <c r="TB130" i="10" s="1"/>
  <c r="TC130" i="10" s="1"/>
  <c r="TD130" i="10" s="1"/>
  <c r="TE130" i="10" s="1"/>
  <c r="TF130" i="10" s="1"/>
  <c r="TG130" i="10" s="1"/>
  <c r="TH130" i="10" s="1"/>
  <c r="TI130" i="10" s="1"/>
  <c r="TJ130" i="10" s="1"/>
  <c r="TK130" i="10" s="1"/>
  <c r="TL130" i="10" s="1"/>
  <c r="TM130" i="10" s="1"/>
  <c r="TN130" i="10" s="1"/>
  <c r="TO130" i="10" s="1"/>
  <c r="TP130" i="10" s="1"/>
  <c r="TQ130" i="10" s="1"/>
  <c r="TR130" i="10" s="1"/>
  <c r="TS130" i="10" s="1"/>
  <c r="TT130" i="10" s="1"/>
  <c r="TU130" i="10" s="1"/>
  <c r="TV130" i="10" s="1"/>
  <c r="TW130" i="10" s="1"/>
  <c r="TX130" i="10" s="1"/>
  <c r="TY130" i="10" s="1"/>
  <c r="TZ130" i="10" s="1"/>
  <c r="UA130" i="10" s="1"/>
  <c r="UB130" i="10" s="1"/>
  <c r="UC130" i="10" s="1"/>
  <c r="UD130" i="10" s="1"/>
  <c r="UE130" i="10" s="1"/>
  <c r="UF130" i="10" s="1"/>
  <c r="UG130" i="10" s="1"/>
  <c r="UH130" i="10" s="1"/>
  <c r="UI130" i="10" s="1"/>
  <c r="UJ130" i="10" s="1"/>
  <c r="UK130" i="10" s="1"/>
  <c r="UL130" i="10" s="1"/>
  <c r="UM130" i="10" s="1"/>
  <c r="UN130" i="10" s="1"/>
  <c r="UO130" i="10" s="1"/>
  <c r="UP130" i="10" s="1"/>
  <c r="UQ130" i="10" s="1"/>
  <c r="UR130" i="10" s="1"/>
  <c r="US130" i="10" s="1"/>
  <c r="UT130" i="10" s="1"/>
  <c r="UU130" i="10" s="1"/>
  <c r="UV130" i="10" s="1"/>
  <c r="UW130" i="10" s="1"/>
  <c r="UX130" i="10" s="1"/>
  <c r="UY130" i="10" s="1"/>
  <c r="UZ130" i="10" s="1"/>
  <c r="VA130" i="10" s="1"/>
  <c r="VB130" i="10" s="1"/>
  <c r="VC130" i="10" s="1"/>
  <c r="VD130" i="10" s="1"/>
  <c r="VE130" i="10" s="1"/>
  <c r="VF130" i="10" s="1"/>
  <c r="VG130" i="10" s="1"/>
  <c r="VH130" i="10" s="1"/>
  <c r="VI130" i="10" s="1"/>
  <c r="VJ130" i="10" s="1"/>
  <c r="VK130" i="10" s="1"/>
  <c r="VL130" i="10" s="1"/>
  <c r="VM130" i="10" s="1"/>
  <c r="VN130" i="10" s="1"/>
  <c r="VO130" i="10" s="1"/>
  <c r="VP130" i="10" s="1"/>
  <c r="VQ130" i="10" s="1"/>
  <c r="VR130" i="10" s="1"/>
  <c r="VS130" i="10" s="1"/>
  <c r="VT130" i="10" s="1"/>
  <c r="VU130" i="10" s="1"/>
  <c r="VV130" i="10" s="1"/>
  <c r="VW130" i="10" s="1"/>
  <c r="VX130" i="10" s="1"/>
  <c r="VY130" i="10" s="1"/>
  <c r="VZ130" i="10" s="1"/>
  <c r="WA130" i="10" s="1"/>
  <c r="WB130" i="10" s="1"/>
  <c r="WC130" i="10" s="1"/>
  <c r="WD130" i="10" s="1"/>
  <c r="WE130" i="10" s="1"/>
  <c r="WF130" i="10" s="1"/>
  <c r="WG130" i="10" s="1"/>
  <c r="WH130" i="10" s="1"/>
  <c r="WI130" i="10" s="1"/>
  <c r="WJ130" i="10" s="1"/>
  <c r="WK130" i="10" s="1"/>
  <c r="WL130" i="10" s="1"/>
  <c r="C131" i="10"/>
  <c r="NF130" i="10"/>
  <c r="NG130" i="10" s="1"/>
  <c r="NH130" i="10" s="1"/>
  <c r="NI130" i="10" s="1"/>
  <c r="NJ130" i="10" s="1"/>
  <c r="NK130" i="10" s="1"/>
  <c r="NL130" i="10" s="1"/>
  <c r="NM130" i="10" s="1"/>
  <c r="NN130" i="10" s="1"/>
  <c r="NO130" i="10" s="1"/>
  <c r="NP130" i="10" s="1"/>
  <c r="NQ130" i="10" s="1"/>
  <c r="NR130" i="10" s="1"/>
  <c r="NS130" i="10" s="1"/>
  <c r="NT130" i="10" s="1"/>
  <c r="NU130" i="10" s="1"/>
  <c r="NV130" i="10" s="1"/>
  <c r="NW130" i="10" s="1"/>
  <c r="NX130" i="10" s="1"/>
  <c r="NY130" i="10" s="1"/>
  <c r="NZ130" i="10" s="1"/>
  <c r="OA130" i="10" s="1"/>
  <c r="OB130" i="10" s="1"/>
  <c r="OC130" i="10" s="1"/>
  <c r="OD130" i="10" s="1"/>
  <c r="OE130" i="10" s="1"/>
  <c r="OF130" i="10" s="1"/>
  <c r="OG130" i="10" s="1"/>
  <c r="OH130" i="10" s="1"/>
  <c r="OI130" i="10" s="1"/>
  <c r="OJ130" i="10" s="1"/>
  <c r="OK130" i="10" s="1"/>
  <c r="OL130" i="10" s="1"/>
  <c r="OM130" i="10" s="1"/>
  <c r="ON130" i="10" s="1"/>
  <c r="OO130" i="10" s="1"/>
  <c r="OP130" i="10" s="1"/>
  <c r="OQ130" i="10" s="1"/>
  <c r="OR130" i="10" s="1"/>
  <c r="OS130" i="10" s="1"/>
  <c r="OT130" i="10" s="1"/>
  <c r="OU130" i="10" s="1"/>
  <c r="OV130" i="10" s="1"/>
  <c r="OW130" i="10" s="1"/>
  <c r="OX130" i="10" s="1"/>
  <c r="OY130" i="10" s="1"/>
  <c r="OZ130" i="10" s="1"/>
  <c r="PA130" i="10" s="1"/>
  <c r="PB130" i="10" s="1"/>
  <c r="PC130" i="10" s="1"/>
  <c r="PD130" i="10" s="1"/>
  <c r="PE130" i="10" s="1"/>
  <c r="PF130" i="10" s="1"/>
  <c r="PG130" i="10" s="1"/>
  <c r="PH130" i="10" s="1"/>
  <c r="PI130" i="10" s="1"/>
  <c r="PJ130" i="10" s="1"/>
  <c r="PK130" i="10" s="1"/>
  <c r="PL130" i="10" s="1"/>
  <c r="PM130" i="10" s="1"/>
  <c r="PN130" i="10" s="1"/>
  <c r="PO130" i="10" s="1"/>
  <c r="PP130" i="10" s="1"/>
  <c r="PQ130" i="10" s="1"/>
  <c r="PR130" i="10" s="1"/>
  <c r="PS130" i="10" s="1"/>
  <c r="PT130" i="10" s="1"/>
  <c r="PU130" i="10" s="1"/>
  <c r="PV130" i="10" s="1"/>
  <c r="PW130" i="10" s="1"/>
  <c r="PX130" i="10" s="1"/>
  <c r="PY130" i="10" s="1"/>
  <c r="PZ130" i="10" s="1"/>
  <c r="QA130" i="10" s="1"/>
  <c r="QB130" i="10" s="1"/>
  <c r="QC130" i="10" s="1"/>
  <c r="QD130" i="10" s="1"/>
  <c r="QE130" i="10" s="1"/>
  <c r="QF130" i="10" s="1"/>
  <c r="QG130" i="10" s="1"/>
  <c r="QH130" i="10" s="1"/>
  <c r="QI130" i="10" s="1"/>
  <c r="QJ130" i="10" s="1"/>
  <c r="QK130" i="10" s="1"/>
  <c r="QL130" i="10" s="1"/>
  <c r="QM130" i="10" s="1"/>
  <c r="QN130" i="10" s="1"/>
  <c r="QO130" i="10" s="1"/>
  <c r="QP130" i="10" s="1"/>
  <c r="QQ130" i="10" s="1"/>
  <c r="QR130" i="10" s="1"/>
  <c r="QS130" i="10" s="1"/>
  <c r="QT130" i="10" s="1"/>
  <c r="QU130" i="10" s="1"/>
  <c r="QV130" i="10" s="1"/>
  <c r="QW130" i="10" s="1"/>
  <c r="QX130" i="10" s="1"/>
  <c r="QY130" i="10" s="1"/>
  <c r="QZ130" i="10" s="1"/>
  <c r="RA130" i="10" s="1"/>
  <c r="RB130" i="10" s="1"/>
  <c r="RC130" i="10" s="1"/>
  <c r="RD130" i="10" s="1"/>
  <c r="RE130" i="10" s="1"/>
  <c r="RF130" i="10" s="1"/>
  <c r="RG130" i="10" s="1"/>
  <c r="RH130" i="10" s="1"/>
  <c r="RI130" i="10" s="1"/>
  <c r="RJ130" i="10" s="1"/>
  <c r="RK130" i="10" s="1"/>
  <c r="RL130" i="10" s="1"/>
  <c r="JE114" i="10"/>
  <c r="SL18" i="10"/>
  <c r="SM114" i="10"/>
  <c r="W114" i="10"/>
  <c r="VX27" i="10"/>
  <c r="VV29" i="10"/>
  <c r="VZ25" i="10"/>
  <c r="WB23" i="10"/>
  <c r="WD19" i="10"/>
  <c r="X114" i="10" l="1"/>
  <c r="JF114" i="10"/>
  <c r="GI114" i="10"/>
  <c r="SN114" i="10"/>
  <c r="SM18" i="10"/>
  <c r="NW114" i="10"/>
  <c r="G131" i="10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AG131" i="10" s="1"/>
  <c r="AH131" i="10" s="1"/>
  <c r="AI131" i="10" s="1"/>
  <c r="AJ131" i="10" s="1"/>
  <c r="AK131" i="10" s="1"/>
  <c r="AL131" i="10" s="1"/>
  <c r="AM131" i="10" s="1"/>
  <c r="AN131" i="10" s="1"/>
  <c r="AO131" i="10" s="1"/>
  <c r="AP131" i="10" s="1"/>
  <c r="AQ131" i="10" s="1"/>
  <c r="AR131" i="10" s="1"/>
  <c r="AS131" i="10" s="1"/>
  <c r="AT131" i="10" s="1"/>
  <c r="AU131" i="10" s="1"/>
  <c r="AV131" i="10" s="1"/>
  <c r="AW131" i="10" s="1"/>
  <c r="AX131" i="10" s="1"/>
  <c r="AY131" i="10" s="1"/>
  <c r="AZ131" i="10" s="1"/>
  <c r="BA131" i="10" s="1"/>
  <c r="BB131" i="10" s="1"/>
  <c r="BC131" i="10" s="1"/>
  <c r="BD131" i="10" s="1"/>
  <c r="BE131" i="10" s="1"/>
  <c r="BF131" i="10" s="1"/>
  <c r="BG131" i="10" s="1"/>
  <c r="BH131" i="10" s="1"/>
  <c r="BI131" i="10" s="1"/>
  <c r="BJ131" i="10" s="1"/>
  <c r="BK131" i="10" s="1"/>
  <c r="BL131" i="10" s="1"/>
  <c r="BM131" i="10" s="1"/>
  <c r="BN131" i="10" s="1"/>
  <c r="BO131" i="10" s="1"/>
  <c r="BP131" i="10" s="1"/>
  <c r="BQ131" i="10" s="1"/>
  <c r="BR131" i="10" s="1"/>
  <c r="BS131" i="10" s="1"/>
  <c r="BT131" i="10" s="1"/>
  <c r="BU131" i="10" s="1"/>
  <c r="BV131" i="10" s="1"/>
  <c r="BW131" i="10" s="1"/>
  <c r="BX131" i="10" s="1"/>
  <c r="BY131" i="10" s="1"/>
  <c r="BZ131" i="10" s="1"/>
  <c r="CA131" i="10" s="1"/>
  <c r="CB131" i="10" s="1"/>
  <c r="CC131" i="10" s="1"/>
  <c r="CD131" i="10" s="1"/>
  <c r="CE131" i="10" s="1"/>
  <c r="CF131" i="10" s="1"/>
  <c r="CG131" i="10" s="1"/>
  <c r="CH131" i="10" s="1"/>
  <c r="CI131" i="10" s="1"/>
  <c r="CJ131" i="10" s="1"/>
  <c r="CK131" i="10" s="1"/>
  <c r="CL131" i="10" s="1"/>
  <c r="CM131" i="10" s="1"/>
  <c r="CN131" i="10" s="1"/>
  <c r="CO131" i="10" s="1"/>
  <c r="CP131" i="10" s="1"/>
  <c r="CQ131" i="10" s="1"/>
  <c r="CR131" i="10" s="1"/>
  <c r="CS131" i="10" s="1"/>
  <c r="CT131" i="10" s="1"/>
  <c r="CU131" i="10" s="1"/>
  <c r="CV131" i="10" s="1"/>
  <c r="CW131" i="10" s="1"/>
  <c r="CX131" i="10" s="1"/>
  <c r="CY131" i="10" s="1"/>
  <c r="CZ131" i="10" s="1"/>
  <c r="DA131" i="10" s="1"/>
  <c r="DB131" i="10" s="1"/>
  <c r="DC131" i="10" s="1"/>
  <c r="DD131" i="10" s="1"/>
  <c r="DE131" i="10" s="1"/>
  <c r="DF131" i="10" s="1"/>
  <c r="DG131" i="10" s="1"/>
  <c r="DH131" i="10" s="1"/>
  <c r="DI131" i="10" s="1"/>
  <c r="DJ131" i="10" s="1"/>
  <c r="DK131" i="10" s="1"/>
  <c r="DL131" i="10" s="1"/>
  <c r="DM131" i="10" s="1"/>
  <c r="DN131" i="10" s="1"/>
  <c r="DO131" i="10" s="1"/>
  <c r="DP131" i="10" s="1"/>
  <c r="RW131" i="10"/>
  <c r="RX131" i="10" s="1"/>
  <c r="RY131" i="10" s="1"/>
  <c r="RZ131" i="10" s="1"/>
  <c r="SA131" i="10" s="1"/>
  <c r="SB131" i="10" s="1"/>
  <c r="SC131" i="10" s="1"/>
  <c r="SD131" i="10" s="1"/>
  <c r="SE131" i="10" s="1"/>
  <c r="SF131" i="10" s="1"/>
  <c r="SG131" i="10" s="1"/>
  <c r="SH131" i="10" s="1"/>
  <c r="SI131" i="10" s="1"/>
  <c r="SJ131" i="10" s="1"/>
  <c r="SK131" i="10" s="1"/>
  <c r="SL131" i="10" s="1"/>
  <c r="SM131" i="10" s="1"/>
  <c r="SN131" i="10" s="1"/>
  <c r="SO131" i="10" s="1"/>
  <c r="SP131" i="10" s="1"/>
  <c r="SQ131" i="10" s="1"/>
  <c r="SR131" i="10" s="1"/>
  <c r="SS131" i="10" s="1"/>
  <c r="ST131" i="10" s="1"/>
  <c r="SU131" i="10" s="1"/>
  <c r="SV131" i="10" s="1"/>
  <c r="SW131" i="10" s="1"/>
  <c r="SX131" i="10" s="1"/>
  <c r="SY131" i="10" s="1"/>
  <c r="SZ131" i="10" s="1"/>
  <c r="TA131" i="10" s="1"/>
  <c r="TB131" i="10" s="1"/>
  <c r="TC131" i="10" s="1"/>
  <c r="TD131" i="10" s="1"/>
  <c r="TE131" i="10" s="1"/>
  <c r="TF131" i="10" s="1"/>
  <c r="TG131" i="10" s="1"/>
  <c r="TH131" i="10" s="1"/>
  <c r="TI131" i="10" s="1"/>
  <c r="TJ131" i="10" s="1"/>
  <c r="TK131" i="10" s="1"/>
  <c r="TL131" i="10" s="1"/>
  <c r="TM131" i="10" s="1"/>
  <c r="TN131" i="10" s="1"/>
  <c r="TO131" i="10" s="1"/>
  <c r="TP131" i="10" s="1"/>
  <c r="TQ131" i="10" s="1"/>
  <c r="TR131" i="10" s="1"/>
  <c r="TS131" i="10" s="1"/>
  <c r="TT131" i="10" s="1"/>
  <c r="TU131" i="10" s="1"/>
  <c r="TV131" i="10" s="1"/>
  <c r="TW131" i="10" s="1"/>
  <c r="TX131" i="10" s="1"/>
  <c r="TY131" i="10" s="1"/>
  <c r="TZ131" i="10" s="1"/>
  <c r="UA131" i="10" s="1"/>
  <c r="UB131" i="10" s="1"/>
  <c r="UC131" i="10" s="1"/>
  <c r="UD131" i="10" s="1"/>
  <c r="UE131" i="10" s="1"/>
  <c r="UF131" i="10" s="1"/>
  <c r="UG131" i="10" s="1"/>
  <c r="UH131" i="10" s="1"/>
  <c r="UI131" i="10" s="1"/>
  <c r="UJ131" i="10" s="1"/>
  <c r="UK131" i="10" s="1"/>
  <c r="UL131" i="10" s="1"/>
  <c r="UM131" i="10" s="1"/>
  <c r="UN131" i="10" s="1"/>
  <c r="UO131" i="10" s="1"/>
  <c r="UP131" i="10" s="1"/>
  <c r="UQ131" i="10" s="1"/>
  <c r="UR131" i="10" s="1"/>
  <c r="US131" i="10" s="1"/>
  <c r="UT131" i="10" s="1"/>
  <c r="UU131" i="10" s="1"/>
  <c r="UV131" i="10" s="1"/>
  <c r="UW131" i="10" s="1"/>
  <c r="UX131" i="10" s="1"/>
  <c r="UY131" i="10" s="1"/>
  <c r="UZ131" i="10" s="1"/>
  <c r="VA131" i="10" s="1"/>
  <c r="VB131" i="10" s="1"/>
  <c r="VC131" i="10" s="1"/>
  <c r="VD131" i="10" s="1"/>
  <c r="VE131" i="10" s="1"/>
  <c r="VF131" i="10" s="1"/>
  <c r="VG131" i="10" s="1"/>
  <c r="VH131" i="10" s="1"/>
  <c r="VI131" i="10" s="1"/>
  <c r="VJ131" i="10" s="1"/>
  <c r="VK131" i="10" s="1"/>
  <c r="VL131" i="10" s="1"/>
  <c r="VM131" i="10" s="1"/>
  <c r="VN131" i="10" s="1"/>
  <c r="VO131" i="10" s="1"/>
  <c r="VP131" i="10" s="1"/>
  <c r="VQ131" i="10" s="1"/>
  <c r="VR131" i="10" s="1"/>
  <c r="VS131" i="10" s="1"/>
  <c r="VT131" i="10" s="1"/>
  <c r="VU131" i="10" s="1"/>
  <c r="VV131" i="10" s="1"/>
  <c r="VW131" i="10" s="1"/>
  <c r="VX131" i="10" s="1"/>
  <c r="VY131" i="10" s="1"/>
  <c r="VZ131" i="10" s="1"/>
  <c r="WA131" i="10" s="1"/>
  <c r="WB131" i="10" s="1"/>
  <c r="WC131" i="10" s="1"/>
  <c r="WD131" i="10" s="1"/>
  <c r="WE131" i="10" s="1"/>
  <c r="WF131" i="10" s="1"/>
  <c r="WG131" i="10" s="1"/>
  <c r="WH131" i="10" s="1"/>
  <c r="WI131" i="10" s="1"/>
  <c r="WJ131" i="10" s="1"/>
  <c r="WK131" i="10" s="1"/>
  <c r="WL131" i="10" s="1"/>
  <c r="DX131" i="10"/>
  <c r="DY131" i="10" s="1"/>
  <c r="DZ131" i="10" s="1"/>
  <c r="EA131" i="10" s="1"/>
  <c r="EB131" i="10" s="1"/>
  <c r="EC131" i="10" s="1"/>
  <c r="ED131" i="10" s="1"/>
  <c r="EE131" i="10" s="1"/>
  <c r="EF131" i="10" s="1"/>
  <c r="EG131" i="10" s="1"/>
  <c r="EH131" i="10" s="1"/>
  <c r="EI131" i="10" s="1"/>
  <c r="EJ131" i="10" s="1"/>
  <c r="EK131" i="10" s="1"/>
  <c r="EL131" i="10" s="1"/>
  <c r="EM131" i="10" s="1"/>
  <c r="EN131" i="10" s="1"/>
  <c r="EO131" i="10" s="1"/>
  <c r="EP131" i="10" s="1"/>
  <c r="EQ131" i="10" s="1"/>
  <c r="ER131" i="10" s="1"/>
  <c r="ES131" i="10" s="1"/>
  <c r="ET131" i="10" s="1"/>
  <c r="EU131" i="10" s="1"/>
  <c r="EV131" i="10" s="1"/>
  <c r="EW131" i="10" s="1"/>
  <c r="EX131" i="10" s="1"/>
  <c r="EY131" i="10" s="1"/>
  <c r="EZ131" i="10" s="1"/>
  <c r="FA131" i="10" s="1"/>
  <c r="FB131" i="10" s="1"/>
  <c r="FC131" i="10" s="1"/>
  <c r="FD131" i="10" s="1"/>
  <c r="FE131" i="10" s="1"/>
  <c r="FF131" i="10" s="1"/>
  <c r="FG131" i="10" s="1"/>
  <c r="FH131" i="10" s="1"/>
  <c r="FI131" i="10" s="1"/>
  <c r="FJ131" i="10" s="1"/>
  <c r="FK131" i="10" s="1"/>
  <c r="FL131" i="10" s="1"/>
  <c r="FM131" i="10" s="1"/>
  <c r="FN131" i="10" s="1"/>
  <c r="FO131" i="10" s="1"/>
  <c r="FP131" i="10" s="1"/>
  <c r="FQ131" i="10" s="1"/>
  <c r="FR131" i="10" s="1"/>
  <c r="FS131" i="10" s="1"/>
  <c r="FT131" i="10" s="1"/>
  <c r="FU131" i="10" s="1"/>
  <c r="FV131" i="10" s="1"/>
  <c r="FW131" i="10" s="1"/>
  <c r="FX131" i="10" s="1"/>
  <c r="FY131" i="10" s="1"/>
  <c r="FZ131" i="10" s="1"/>
  <c r="GA131" i="10" s="1"/>
  <c r="GB131" i="10" s="1"/>
  <c r="GC131" i="10" s="1"/>
  <c r="GD131" i="10" s="1"/>
  <c r="GE131" i="10" s="1"/>
  <c r="GF131" i="10" s="1"/>
  <c r="GG131" i="10" s="1"/>
  <c r="GH131" i="10" s="1"/>
  <c r="GI131" i="10" s="1"/>
  <c r="GJ131" i="10" s="1"/>
  <c r="GK131" i="10" s="1"/>
  <c r="GL131" i="10" s="1"/>
  <c r="GM131" i="10" s="1"/>
  <c r="GN131" i="10" s="1"/>
  <c r="GO131" i="10" s="1"/>
  <c r="GP131" i="10" s="1"/>
  <c r="GQ131" i="10" s="1"/>
  <c r="GR131" i="10" s="1"/>
  <c r="GS131" i="10" s="1"/>
  <c r="GT131" i="10" s="1"/>
  <c r="GU131" i="10" s="1"/>
  <c r="GV131" i="10" s="1"/>
  <c r="GW131" i="10" s="1"/>
  <c r="GX131" i="10" s="1"/>
  <c r="GY131" i="10" s="1"/>
  <c r="GZ131" i="10" s="1"/>
  <c r="HA131" i="10" s="1"/>
  <c r="HB131" i="10" s="1"/>
  <c r="HC131" i="10" s="1"/>
  <c r="HD131" i="10" s="1"/>
  <c r="HE131" i="10" s="1"/>
  <c r="HF131" i="10" s="1"/>
  <c r="HG131" i="10" s="1"/>
  <c r="HH131" i="10" s="1"/>
  <c r="HI131" i="10" s="1"/>
  <c r="HJ131" i="10" s="1"/>
  <c r="HK131" i="10" s="1"/>
  <c r="HL131" i="10" s="1"/>
  <c r="HM131" i="10" s="1"/>
  <c r="HN131" i="10" s="1"/>
  <c r="HO131" i="10" s="1"/>
  <c r="HP131" i="10" s="1"/>
  <c r="HQ131" i="10" s="1"/>
  <c r="HR131" i="10" s="1"/>
  <c r="HS131" i="10" s="1"/>
  <c r="HT131" i="10" s="1"/>
  <c r="HU131" i="10" s="1"/>
  <c r="HV131" i="10" s="1"/>
  <c r="HW131" i="10" s="1"/>
  <c r="HX131" i="10" s="1"/>
  <c r="HY131" i="10" s="1"/>
  <c r="HZ131" i="10" s="1"/>
  <c r="IA131" i="10" s="1"/>
  <c r="IB131" i="10" s="1"/>
  <c r="IC131" i="10" s="1"/>
  <c r="ID131" i="10" s="1"/>
  <c r="IE131" i="10" s="1"/>
  <c r="C132" i="10"/>
  <c r="IO131" i="10"/>
  <c r="IP131" i="10" s="1"/>
  <c r="IQ131" i="10" s="1"/>
  <c r="IR131" i="10" s="1"/>
  <c r="IS131" i="10" s="1"/>
  <c r="IT131" i="10" s="1"/>
  <c r="IU131" i="10" s="1"/>
  <c r="IV131" i="10" s="1"/>
  <c r="IW131" i="10" s="1"/>
  <c r="IX131" i="10" s="1"/>
  <c r="IY131" i="10" s="1"/>
  <c r="IZ131" i="10" s="1"/>
  <c r="JA131" i="10" s="1"/>
  <c r="JB131" i="10" s="1"/>
  <c r="JC131" i="10" s="1"/>
  <c r="JD131" i="10" s="1"/>
  <c r="JE131" i="10" s="1"/>
  <c r="JF131" i="10" s="1"/>
  <c r="JG131" i="10" s="1"/>
  <c r="JH131" i="10" s="1"/>
  <c r="JI131" i="10" s="1"/>
  <c r="JJ131" i="10" s="1"/>
  <c r="JK131" i="10" s="1"/>
  <c r="JL131" i="10" s="1"/>
  <c r="JM131" i="10" s="1"/>
  <c r="JN131" i="10" s="1"/>
  <c r="JO131" i="10" s="1"/>
  <c r="JP131" i="10" s="1"/>
  <c r="JQ131" i="10" s="1"/>
  <c r="JR131" i="10" s="1"/>
  <c r="JS131" i="10" s="1"/>
  <c r="JT131" i="10" s="1"/>
  <c r="JU131" i="10" s="1"/>
  <c r="JV131" i="10" s="1"/>
  <c r="JW131" i="10" s="1"/>
  <c r="JX131" i="10" s="1"/>
  <c r="JY131" i="10" s="1"/>
  <c r="JZ131" i="10" s="1"/>
  <c r="KA131" i="10" s="1"/>
  <c r="KB131" i="10" s="1"/>
  <c r="KC131" i="10" s="1"/>
  <c r="KD131" i="10" s="1"/>
  <c r="KE131" i="10" s="1"/>
  <c r="KF131" i="10" s="1"/>
  <c r="KG131" i="10" s="1"/>
  <c r="KH131" i="10" s="1"/>
  <c r="KI131" i="10" s="1"/>
  <c r="KJ131" i="10" s="1"/>
  <c r="KK131" i="10" s="1"/>
  <c r="KL131" i="10" s="1"/>
  <c r="KM131" i="10" s="1"/>
  <c r="KN131" i="10" s="1"/>
  <c r="KO131" i="10" s="1"/>
  <c r="KP131" i="10" s="1"/>
  <c r="KQ131" i="10" s="1"/>
  <c r="KR131" i="10" s="1"/>
  <c r="KS131" i="10" s="1"/>
  <c r="KT131" i="10" s="1"/>
  <c r="KU131" i="10" s="1"/>
  <c r="KV131" i="10" s="1"/>
  <c r="KW131" i="10" s="1"/>
  <c r="KX131" i="10" s="1"/>
  <c r="KY131" i="10" s="1"/>
  <c r="KZ131" i="10" s="1"/>
  <c r="LA131" i="10" s="1"/>
  <c r="LB131" i="10" s="1"/>
  <c r="LC131" i="10" s="1"/>
  <c r="LD131" i="10" s="1"/>
  <c r="LE131" i="10" s="1"/>
  <c r="LF131" i="10" s="1"/>
  <c r="LG131" i="10" s="1"/>
  <c r="LH131" i="10" s="1"/>
  <c r="LI131" i="10" s="1"/>
  <c r="LJ131" i="10" s="1"/>
  <c r="LK131" i="10" s="1"/>
  <c r="LL131" i="10" s="1"/>
  <c r="LM131" i="10" s="1"/>
  <c r="LN131" i="10" s="1"/>
  <c r="LO131" i="10" s="1"/>
  <c r="LP131" i="10" s="1"/>
  <c r="LQ131" i="10" s="1"/>
  <c r="LR131" i="10" s="1"/>
  <c r="LS131" i="10" s="1"/>
  <c r="LT131" i="10" s="1"/>
  <c r="LU131" i="10" s="1"/>
  <c r="LV131" i="10" s="1"/>
  <c r="LW131" i="10" s="1"/>
  <c r="LX131" i="10" s="1"/>
  <c r="LY131" i="10" s="1"/>
  <c r="LZ131" i="10" s="1"/>
  <c r="MA131" i="10" s="1"/>
  <c r="MB131" i="10" s="1"/>
  <c r="MC131" i="10" s="1"/>
  <c r="MD131" i="10" s="1"/>
  <c r="ME131" i="10" s="1"/>
  <c r="MF131" i="10" s="1"/>
  <c r="MG131" i="10" s="1"/>
  <c r="MH131" i="10" s="1"/>
  <c r="MI131" i="10" s="1"/>
  <c r="MJ131" i="10" s="1"/>
  <c r="MK131" i="10" s="1"/>
  <c r="ML131" i="10" s="1"/>
  <c r="MM131" i="10" s="1"/>
  <c r="MN131" i="10" s="1"/>
  <c r="MO131" i="10" s="1"/>
  <c r="MP131" i="10" s="1"/>
  <c r="MQ131" i="10" s="1"/>
  <c r="MR131" i="10" s="1"/>
  <c r="MS131" i="10" s="1"/>
  <c r="MT131" i="10" s="1"/>
  <c r="MU131" i="10" s="1"/>
  <c r="MV131" i="10" s="1"/>
  <c r="NF131" i="10"/>
  <c r="NG131" i="10" s="1"/>
  <c r="NH131" i="10" s="1"/>
  <c r="NI131" i="10" s="1"/>
  <c r="NJ131" i="10" s="1"/>
  <c r="NK131" i="10" s="1"/>
  <c r="NL131" i="10" s="1"/>
  <c r="NM131" i="10" s="1"/>
  <c r="NN131" i="10" s="1"/>
  <c r="NO131" i="10" s="1"/>
  <c r="NP131" i="10" s="1"/>
  <c r="NQ131" i="10" s="1"/>
  <c r="NR131" i="10" s="1"/>
  <c r="NS131" i="10" s="1"/>
  <c r="NT131" i="10" s="1"/>
  <c r="NU131" i="10" s="1"/>
  <c r="NV131" i="10" s="1"/>
  <c r="NW131" i="10" s="1"/>
  <c r="NX131" i="10" s="1"/>
  <c r="NY131" i="10" s="1"/>
  <c r="NZ131" i="10" s="1"/>
  <c r="OA131" i="10" s="1"/>
  <c r="OB131" i="10" s="1"/>
  <c r="OC131" i="10" s="1"/>
  <c r="OD131" i="10" s="1"/>
  <c r="OE131" i="10" s="1"/>
  <c r="OF131" i="10" s="1"/>
  <c r="OG131" i="10" s="1"/>
  <c r="OH131" i="10" s="1"/>
  <c r="OI131" i="10" s="1"/>
  <c r="OJ131" i="10" s="1"/>
  <c r="OK131" i="10" s="1"/>
  <c r="OL131" i="10" s="1"/>
  <c r="OM131" i="10" s="1"/>
  <c r="ON131" i="10" s="1"/>
  <c r="OO131" i="10" s="1"/>
  <c r="OP131" i="10" s="1"/>
  <c r="OQ131" i="10" s="1"/>
  <c r="OR131" i="10" s="1"/>
  <c r="OS131" i="10" s="1"/>
  <c r="OT131" i="10" s="1"/>
  <c r="OU131" i="10" s="1"/>
  <c r="OV131" i="10" s="1"/>
  <c r="OW131" i="10" s="1"/>
  <c r="OX131" i="10" s="1"/>
  <c r="OY131" i="10" s="1"/>
  <c r="OZ131" i="10" s="1"/>
  <c r="PA131" i="10" s="1"/>
  <c r="PB131" i="10" s="1"/>
  <c r="PC131" i="10" s="1"/>
  <c r="PD131" i="10" s="1"/>
  <c r="PE131" i="10" s="1"/>
  <c r="PF131" i="10" s="1"/>
  <c r="PG131" i="10" s="1"/>
  <c r="PH131" i="10" s="1"/>
  <c r="PI131" i="10" s="1"/>
  <c r="PJ131" i="10" s="1"/>
  <c r="PK131" i="10" s="1"/>
  <c r="PL131" i="10" s="1"/>
  <c r="PM131" i="10" s="1"/>
  <c r="PN131" i="10" s="1"/>
  <c r="PO131" i="10" s="1"/>
  <c r="PP131" i="10" s="1"/>
  <c r="PQ131" i="10" s="1"/>
  <c r="PR131" i="10" s="1"/>
  <c r="PS131" i="10" s="1"/>
  <c r="PT131" i="10" s="1"/>
  <c r="PU131" i="10" s="1"/>
  <c r="PV131" i="10" s="1"/>
  <c r="PW131" i="10" s="1"/>
  <c r="PX131" i="10" s="1"/>
  <c r="PY131" i="10" s="1"/>
  <c r="PZ131" i="10" s="1"/>
  <c r="QA131" i="10" s="1"/>
  <c r="QB131" i="10" s="1"/>
  <c r="QC131" i="10" s="1"/>
  <c r="QD131" i="10" s="1"/>
  <c r="QE131" i="10" s="1"/>
  <c r="QF131" i="10" s="1"/>
  <c r="QG131" i="10" s="1"/>
  <c r="QH131" i="10" s="1"/>
  <c r="QI131" i="10" s="1"/>
  <c r="QJ131" i="10" s="1"/>
  <c r="QK131" i="10" s="1"/>
  <c r="QL131" i="10" s="1"/>
  <c r="QM131" i="10" s="1"/>
  <c r="QN131" i="10" s="1"/>
  <c r="QO131" i="10" s="1"/>
  <c r="QP131" i="10" s="1"/>
  <c r="QQ131" i="10" s="1"/>
  <c r="QR131" i="10" s="1"/>
  <c r="QS131" i="10" s="1"/>
  <c r="QT131" i="10" s="1"/>
  <c r="QU131" i="10" s="1"/>
  <c r="QV131" i="10" s="1"/>
  <c r="QW131" i="10" s="1"/>
  <c r="QX131" i="10" s="1"/>
  <c r="QY131" i="10" s="1"/>
  <c r="QZ131" i="10" s="1"/>
  <c r="RA131" i="10" s="1"/>
  <c r="RB131" i="10" s="1"/>
  <c r="RC131" i="10" s="1"/>
  <c r="RD131" i="10" s="1"/>
  <c r="RE131" i="10" s="1"/>
  <c r="RF131" i="10" s="1"/>
  <c r="RG131" i="10" s="1"/>
  <c r="RH131" i="10" s="1"/>
  <c r="RI131" i="10" s="1"/>
  <c r="RJ131" i="10" s="1"/>
  <c r="RK131" i="10" s="1"/>
  <c r="RL131" i="10" s="1"/>
  <c r="RM131" i="10" s="1"/>
  <c r="WE19" i="10"/>
  <c r="WA25" i="10"/>
  <c r="VW29" i="10"/>
  <c r="VY27" i="10"/>
  <c r="WC23" i="10"/>
  <c r="SO114" i="10" l="1"/>
  <c r="SN18" i="10"/>
  <c r="JG114" i="10"/>
  <c r="IO132" i="10"/>
  <c r="IP132" i="10" s="1"/>
  <c r="IQ132" i="10" s="1"/>
  <c r="IR132" i="10" s="1"/>
  <c r="IS132" i="10" s="1"/>
  <c r="IT132" i="10" s="1"/>
  <c r="IU132" i="10" s="1"/>
  <c r="IV132" i="10" s="1"/>
  <c r="IW132" i="10" s="1"/>
  <c r="IX132" i="10" s="1"/>
  <c r="IY132" i="10" s="1"/>
  <c r="IZ132" i="10" s="1"/>
  <c r="JA132" i="10" s="1"/>
  <c r="JB132" i="10" s="1"/>
  <c r="JC132" i="10" s="1"/>
  <c r="JD132" i="10" s="1"/>
  <c r="JE132" i="10" s="1"/>
  <c r="JF132" i="10" s="1"/>
  <c r="JG132" i="10" s="1"/>
  <c r="JH132" i="10" s="1"/>
  <c r="JI132" i="10" s="1"/>
  <c r="JJ132" i="10" s="1"/>
  <c r="JK132" i="10" s="1"/>
  <c r="JL132" i="10" s="1"/>
  <c r="JM132" i="10" s="1"/>
  <c r="JN132" i="10" s="1"/>
  <c r="JO132" i="10" s="1"/>
  <c r="JP132" i="10" s="1"/>
  <c r="JQ132" i="10" s="1"/>
  <c r="JR132" i="10" s="1"/>
  <c r="JS132" i="10" s="1"/>
  <c r="JT132" i="10" s="1"/>
  <c r="JU132" i="10" s="1"/>
  <c r="JV132" i="10" s="1"/>
  <c r="JW132" i="10" s="1"/>
  <c r="JX132" i="10" s="1"/>
  <c r="JY132" i="10" s="1"/>
  <c r="JZ132" i="10" s="1"/>
  <c r="KA132" i="10" s="1"/>
  <c r="KB132" i="10" s="1"/>
  <c r="KC132" i="10" s="1"/>
  <c r="KD132" i="10" s="1"/>
  <c r="KE132" i="10" s="1"/>
  <c r="KF132" i="10" s="1"/>
  <c r="KG132" i="10" s="1"/>
  <c r="KH132" i="10" s="1"/>
  <c r="KI132" i="10" s="1"/>
  <c r="KJ132" i="10" s="1"/>
  <c r="KK132" i="10" s="1"/>
  <c r="KL132" i="10" s="1"/>
  <c r="KM132" i="10" s="1"/>
  <c r="KN132" i="10" s="1"/>
  <c r="KO132" i="10" s="1"/>
  <c r="KP132" i="10" s="1"/>
  <c r="KQ132" i="10" s="1"/>
  <c r="KR132" i="10" s="1"/>
  <c r="KS132" i="10" s="1"/>
  <c r="KT132" i="10" s="1"/>
  <c r="KU132" i="10" s="1"/>
  <c r="KV132" i="10" s="1"/>
  <c r="KW132" i="10" s="1"/>
  <c r="KX132" i="10" s="1"/>
  <c r="KY132" i="10" s="1"/>
  <c r="KZ132" i="10" s="1"/>
  <c r="LA132" i="10" s="1"/>
  <c r="LB132" i="10" s="1"/>
  <c r="LC132" i="10" s="1"/>
  <c r="LD132" i="10" s="1"/>
  <c r="LE132" i="10" s="1"/>
  <c r="LF132" i="10" s="1"/>
  <c r="LG132" i="10" s="1"/>
  <c r="LH132" i="10" s="1"/>
  <c r="LI132" i="10" s="1"/>
  <c r="LJ132" i="10" s="1"/>
  <c r="LK132" i="10" s="1"/>
  <c r="LL132" i="10" s="1"/>
  <c r="LM132" i="10" s="1"/>
  <c r="LN132" i="10" s="1"/>
  <c r="LO132" i="10" s="1"/>
  <c r="LP132" i="10" s="1"/>
  <c r="LQ132" i="10" s="1"/>
  <c r="LR132" i="10" s="1"/>
  <c r="LS132" i="10" s="1"/>
  <c r="LT132" i="10" s="1"/>
  <c r="LU132" i="10" s="1"/>
  <c r="LV132" i="10" s="1"/>
  <c r="LW132" i="10" s="1"/>
  <c r="LX132" i="10" s="1"/>
  <c r="LY132" i="10" s="1"/>
  <c r="LZ132" i="10" s="1"/>
  <c r="MA132" i="10" s="1"/>
  <c r="MB132" i="10" s="1"/>
  <c r="MC132" i="10" s="1"/>
  <c r="MD132" i="10" s="1"/>
  <c r="ME132" i="10" s="1"/>
  <c r="MF132" i="10" s="1"/>
  <c r="MG132" i="10" s="1"/>
  <c r="MH132" i="10" s="1"/>
  <c r="MI132" i="10" s="1"/>
  <c r="MJ132" i="10" s="1"/>
  <c r="MK132" i="10" s="1"/>
  <c r="ML132" i="10" s="1"/>
  <c r="MM132" i="10" s="1"/>
  <c r="MN132" i="10" s="1"/>
  <c r="MO132" i="10" s="1"/>
  <c r="MP132" i="10" s="1"/>
  <c r="MQ132" i="10" s="1"/>
  <c r="MR132" i="10" s="1"/>
  <c r="MS132" i="10" s="1"/>
  <c r="MT132" i="10" s="1"/>
  <c r="MU132" i="10" s="1"/>
  <c r="MV132" i="10" s="1"/>
  <c r="MW132" i="10" s="1"/>
  <c r="NF132" i="10"/>
  <c r="NG132" i="10" s="1"/>
  <c r="NH132" i="10" s="1"/>
  <c r="NI132" i="10" s="1"/>
  <c r="NJ132" i="10" s="1"/>
  <c r="NK132" i="10" s="1"/>
  <c r="NL132" i="10" s="1"/>
  <c r="NM132" i="10" s="1"/>
  <c r="NN132" i="10" s="1"/>
  <c r="NO132" i="10" s="1"/>
  <c r="NP132" i="10" s="1"/>
  <c r="NQ132" i="10" s="1"/>
  <c r="NR132" i="10" s="1"/>
  <c r="NS132" i="10" s="1"/>
  <c r="NT132" i="10" s="1"/>
  <c r="NU132" i="10" s="1"/>
  <c r="NV132" i="10" s="1"/>
  <c r="NW132" i="10" s="1"/>
  <c r="NX132" i="10" s="1"/>
  <c r="NY132" i="10" s="1"/>
  <c r="NZ132" i="10" s="1"/>
  <c r="OA132" i="10" s="1"/>
  <c r="OB132" i="10" s="1"/>
  <c r="OC132" i="10" s="1"/>
  <c r="OD132" i="10" s="1"/>
  <c r="OE132" i="10" s="1"/>
  <c r="OF132" i="10" s="1"/>
  <c r="OG132" i="10" s="1"/>
  <c r="OH132" i="10" s="1"/>
  <c r="OI132" i="10" s="1"/>
  <c r="OJ132" i="10" s="1"/>
  <c r="OK132" i="10" s="1"/>
  <c r="OL132" i="10" s="1"/>
  <c r="OM132" i="10" s="1"/>
  <c r="ON132" i="10" s="1"/>
  <c r="OO132" i="10" s="1"/>
  <c r="OP132" i="10" s="1"/>
  <c r="OQ132" i="10" s="1"/>
  <c r="OR132" i="10" s="1"/>
  <c r="OS132" i="10" s="1"/>
  <c r="OT132" i="10" s="1"/>
  <c r="OU132" i="10" s="1"/>
  <c r="OV132" i="10" s="1"/>
  <c r="OW132" i="10" s="1"/>
  <c r="OX132" i="10" s="1"/>
  <c r="OY132" i="10" s="1"/>
  <c r="OZ132" i="10" s="1"/>
  <c r="PA132" i="10" s="1"/>
  <c r="PB132" i="10" s="1"/>
  <c r="PC132" i="10" s="1"/>
  <c r="PD132" i="10" s="1"/>
  <c r="PE132" i="10" s="1"/>
  <c r="PF132" i="10" s="1"/>
  <c r="PG132" i="10" s="1"/>
  <c r="PH132" i="10" s="1"/>
  <c r="PI132" i="10" s="1"/>
  <c r="PJ132" i="10" s="1"/>
  <c r="PK132" i="10" s="1"/>
  <c r="PL132" i="10" s="1"/>
  <c r="PM132" i="10" s="1"/>
  <c r="PN132" i="10" s="1"/>
  <c r="PO132" i="10" s="1"/>
  <c r="PP132" i="10" s="1"/>
  <c r="PQ132" i="10" s="1"/>
  <c r="PR132" i="10" s="1"/>
  <c r="PS132" i="10" s="1"/>
  <c r="PT132" i="10" s="1"/>
  <c r="PU132" i="10" s="1"/>
  <c r="PV132" i="10" s="1"/>
  <c r="PW132" i="10" s="1"/>
  <c r="PX132" i="10" s="1"/>
  <c r="PY132" i="10" s="1"/>
  <c r="PZ132" i="10" s="1"/>
  <c r="QA132" i="10" s="1"/>
  <c r="QB132" i="10" s="1"/>
  <c r="QC132" i="10" s="1"/>
  <c r="QD132" i="10" s="1"/>
  <c r="QE132" i="10" s="1"/>
  <c r="QF132" i="10" s="1"/>
  <c r="QG132" i="10" s="1"/>
  <c r="QH132" i="10" s="1"/>
  <c r="QI132" i="10" s="1"/>
  <c r="QJ132" i="10" s="1"/>
  <c r="QK132" i="10" s="1"/>
  <c r="QL132" i="10" s="1"/>
  <c r="QM132" i="10" s="1"/>
  <c r="QN132" i="10" s="1"/>
  <c r="QO132" i="10" s="1"/>
  <c r="QP132" i="10" s="1"/>
  <c r="QQ132" i="10" s="1"/>
  <c r="QR132" i="10" s="1"/>
  <c r="QS132" i="10" s="1"/>
  <c r="QT132" i="10" s="1"/>
  <c r="QU132" i="10" s="1"/>
  <c r="QV132" i="10" s="1"/>
  <c r="QW132" i="10" s="1"/>
  <c r="QX132" i="10" s="1"/>
  <c r="QY132" i="10" s="1"/>
  <c r="QZ132" i="10" s="1"/>
  <c r="RA132" i="10" s="1"/>
  <c r="RB132" i="10" s="1"/>
  <c r="RC132" i="10" s="1"/>
  <c r="RD132" i="10" s="1"/>
  <c r="RE132" i="10" s="1"/>
  <c r="RF132" i="10" s="1"/>
  <c r="RG132" i="10" s="1"/>
  <c r="RH132" i="10" s="1"/>
  <c r="RI132" i="10" s="1"/>
  <c r="RJ132" i="10" s="1"/>
  <c r="RK132" i="10" s="1"/>
  <c r="RL132" i="10" s="1"/>
  <c r="RM132" i="10" s="1"/>
  <c r="RN132" i="10" s="1"/>
  <c r="G132" i="10"/>
  <c r="H132" i="10" s="1"/>
  <c r="I132" i="10" s="1"/>
  <c r="J132" i="10" s="1"/>
  <c r="K132" i="10" s="1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AG132" i="10" s="1"/>
  <c r="AH132" i="10" s="1"/>
  <c r="AI132" i="10" s="1"/>
  <c r="AJ132" i="10" s="1"/>
  <c r="AK132" i="10" s="1"/>
  <c r="AL132" i="10" s="1"/>
  <c r="AM132" i="10" s="1"/>
  <c r="AN132" i="10" s="1"/>
  <c r="AO132" i="10" s="1"/>
  <c r="AP132" i="10" s="1"/>
  <c r="AQ132" i="10" s="1"/>
  <c r="AR132" i="10" s="1"/>
  <c r="AS132" i="10" s="1"/>
  <c r="AT132" i="10" s="1"/>
  <c r="AU132" i="10" s="1"/>
  <c r="AV132" i="10" s="1"/>
  <c r="AW132" i="10" s="1"/>
  <c r="AX132" i="10" s="1"/>
  <c r="AY132" i="10" s="1"/>
  <c r="AZ132" i="10" s="1"/>
  <c r="BA132" i="10" s="1"/>
  <c r="BB132" i="10" s="1"/>
  <c r="BC132" i="10" s="1"/>
  <c r="BD132" i="10" s="1"/>
  <c r="BE132" i="10" s="1"/>
  <c r="BF132" i="10" s="1"/>
  <c r="BG132" i="10" s="1"/>
  <c r="BH132" i="10" s="1"/>
  <c r="BI132" i="10" s="1"/>
  <c r="BJ132" i="10" s="1"/>
  <c r="BK132" i="10" s="1"/>
  <c r="BL132" i="10" s="1"/>
  <c r="BM132" i="10" s="1"/>
  <c r="BN132" i="10" s="1"/>
  <c r="BO132" i="10" s="1"/>
  <c r="BP132" i="10" s="1"/>
  <c r="BQ132" i="10" s="1"/>
  <c r="BR132" i="10" s="1"/>
  <c r="BS132" i="10" s="1"/>
  <c r="BT132" i="10" s="1"/>
  <c r="BU132" i="10" s="1"/>
  <c r="BV132" i="10" s="1"/>
  <c r="BW132" i="10" s="1"/>
  <c r="BX132" i="10" s="1"/>
  <c r="BY132" i="10" s="1"/>
  <c r="BZ132" i="10" s="1"/>
  <c r="CA132" i="10" s="1"/>
  <c r="CB132" i="10" s="1"/>
  <c r="CC132" i="10" s="1"/>
  <c r="CD132" i="10" s="1"/>
  <c r="CE132" i="10" s="1"/>
  <c r="CF132" i="10" s="1"/>
  <c r="CG132" i="10" s="1"/>
  <c r="CH132" i="10" s="1"/>
  <c r="CI132" i="10" s="1"/>
  <c r="CJ132" i="10" s="1"/>
  <c r="CK132" i="10" s="1"/>
  <c r="CL132" i="10" s="1"/>
  <c r="CM132" i="10" s="1"/>
  <c r="CN132" i="10" s="1"/>
  <c r="CO132" i="10" s="1"/>
  <c r="CP132" i="10" s="1"/>
  <c r="CQ132" i="10" s="1"/>
  <c r="CR132" i="10" s="1"/>
  <c r="CS132" i="10" s="1"/>
  <c r="CT132" i="10" s="1"/>
  <c r="CU132" i="10" s="1"/>
  <c r="CV132" i="10" s="1"/>
  <c r="CW132" i="10" s="1"/>
  <c r="CX132" i="10" s="1"/>
  <c r="CY132" i="10" s="1"/>
  <c r="CZ132" i="10" s="1"/>
  <c r="DA132" i="10" s="1"/>
  <c r="DB132" i="10" s="1"/>
  <c r="DC132" i="10" s="1"/>
  <c r="DD132" i="10" s="1"/>
  <c r="DE132" i="10" s="1"/>
  <c r="DF132" i="10" s="1"/>
  <c r="DG132" i="10" s="1"/>
  <c r="DH132" i="10" s="1"/>
  <c r="DI132" i="10" s="1"/>
  <c r="DJ132" i="10" s="1"/>
  <c r="DK132" i="10" s="1"/>
  <c r="DL132" i="10" s="1"/>
  <c r="DM132" i="10" s="1"/>
  <c r="DN132" i="10" s="1"/>
  <c r="DO132" i="10" s="1"/>
  <c r="DP132" i="10" s="1"/>
  <c r="DQ132" i="10" s="1"/>
  <c r="RW132" i="10"/>
  <c r="RX132" i="10" s="1"/>
  <c r="RY132" i="10" s="1"/>
  <c r="RZ132" i="10" s="1"/>
  <c r="SA132" i="10" s="1"/>
  <c r="SB132" i="10" s="1"/>
  <c r="SC132" i="10" s="1"/>
  <c r="SD132" i="10" s="1"/>
  <c r="SE132" i="10" s="1"/>
  <c r="SF132" i="10" s="1"/>
  <c r="SG132" i="10" s="1"/>
  <c r="SH132" i="10" s="1"/>
  <c r="SI132" i="10" s="1"/>
  <c r="SJ132" i="10" s="1"/>
  <c r="SK132" i="10" s="1"/>
  <c r="SL132" i="10" s="1"/>
  <c r="SM132" i="10" s="1"/>
  <c r="SN132" i="10" s="1"/>
  <c r="SO132" i="10" s="1"/>
  <c r="SP132" i="10" s="1"/>
  <c r="SQ132" i="10" s="1"/>
  <c r="SR132" i="10" s="1"/>
  <c r="SS132" i="10" s="1"/>
  <c r="ST132" i="10" s="1"/>
  <c r="SU132" i="10" s="1"/>
  <c r="SV132" i="10" s="1"/>
  <c r="SW132" i="10" s="1"/>
  <c r="SX132" i="10" s="1"/>
  <c r="SY132" i="10" s="1"/>
  <c r="SZ132" i="10" s="1"/>
  <c r="TA132" i="10" s="1"/>
  <c r="TB132" i="10" s="1"/>
  <c r="TC132" i="10" s="1"/>
  <c r="TD132" i="10" s="1"/>
  <c r="TE132" i="10" s="1"/>
  <c r="TF132" i="10" s="1"/>
  <c r="TG132" i="10" s="1"/>
  <c r="TH132" i="10" s="1"/>
  <c r="TI132" i="10" s="1"/>
  <c r="TJ132" i="10" s="1"/>
  <c r="TK132" i="10" s="1"/>
  <c r="TL132" i="10" s="1"/>
  <c r="TM132" i="10" s="1"/>
  <c r="TN132" i="10" s="1"/>
  <c r="TO132" i="10" s="1"/>
  <c r="TP132" i="10" s="1"/>
  <c r="TQ132" i="10" s="1"/>
  <c r="TR132" i="10" s="1"/>
  <c r="TS132" i="10" s="1"/>
  <c r="TT132" i="10" s="1"/>
  <c r="TU132" i="10" s="1"/>
  <c r="TV132" i="10" s="1"/>
  <c r="TW132" i="10" s="1"/>
  <c r="TX132" i="10" s="1"/>
  <c r="TY132" i="10" s="1"/>
  <c r="TZ132" i="10" s="1"/>
  <c r="UA132" i="10" s="1"/>
  <c r="UB132" i="10" s="1"/>
  <c r="UC132" i="10" s="1"/>
  <c r="UD132" i="10" s="1"/>
  <c r="UE132" i="10" s="1"/>
  <c r="UF132" i="10" s="1"/>
  <c r="UG132" i="10" s="1"/>
  <c r="UH132" i="10" s="1"/>
  <c r="UI132" i="10" s="1"/>
  <c r="UJ132" i="10" s="1"/>
  <c r="UK132" i="10" s="1"/>
  <c r="UL132" i="10" s="1"/>
  <c r="UM132" i="10" s="1"/>
  <c r="UN132" i="10" s="1"/>
  <c r="UO132" i="10" s="1"/>
  <c r="UP132" i="10" s="1"/>
  <c r="UQ132" i="10" s="1"/>
  <c r="UR132" i="10" s="1"/>
  <c r="US132" i="10" s="1"/>
  <c r="UT132" i="10" s="1"/>
  <c r="UU132" i="10" s="1"/>
  <c r="UV132" i="10" s="1"/>
  <c r="UW132" i="10" s="1"/>
  <c r="UX132" i="10" s="1"/>
  <c r="UY132" i="10" s="1"/>
  <c r="UZ132" i="10" s="1"/>
  <c r="VA132" i="10" s="1"/>
  <c r="VB132" i="10" s="1"/>
  <c r="VC132" i="10" s="1"/>
  <c r="VD132" i="10" s="1"/>
  <c r="VE132" i="10" s="1"/>
  <c r="VF132" i="10" s="1"/>
  <c r="VG132" i="10" s="1"/>
  <c r="VH132" i="10" s="1"/>
  <c r="VI132" i="10" s="1"/>
  <c r="VJ132" i="10" s="1"/>
  <c r="VK132" i="10" s="1"/>
  <c r="VL132" i="10" s="1"/>
  <c r="VM132" i="10" s="1"/>
  <c r="VN132" i="10" s="1"/>
  <c r="VO132" i="10" s="1"/>
  <c r="VP132" i="10" s="1"/>
  <c r="VQ132" i="10" s="1"/>
  <c r="VR132" i="10" s="1"/>
  <c r="VS132" i="10" s="1"/>
  <c r="VT132" i="10" s="1"/>
  <c r="VU132" i="10" s="1"/>
  <c r="VV132" i="10" s="1"/>
  <c r="VW132" i="10" s="1"/>
  <c r="VX132" i="10" s="1"/>
  <c r="VY132" i="10" s="1"/>
  <c r="VZ132" i="10" s="1"/>
  <c r="WA132" i="10" s="1"/>
  <c r="WB132" i="10" s="1"/>
  <c r="WC132" i="10" s="1"/>
  <c r="WD132" i="10" s="1"/>
  <c r="WE132" i="10" s="1"/>
  <c r="WF132" i="10" s="1"/>
  <c r="WG132" i="10" s="1"/>
  <c r="WH132" i="10" s="1"/>
  <c r="WI132" i="10" s="1"/>
  <c r="WJ132" i="10" s="1"/>
  <c r="WK132" i="10" s="1"/>
  <c r="WL132" i="10" s="1"/>
  <c r="DX132" i="10"/>
  <c r="DY132" i="10" s="1"/>
  <c r="DZ132" i="10" s="1"/>
  <c r="EA132" i="10" s="1"/>
  <c r="EB132" i="10" s="1"/>
  <c r="EC132" i="10" s="1"/>
  <c r="ED132" i="10" s="1"/>
  <c r="EE132" i="10" s="1"/>
  <c r="EF132" i="10" s="1"/>
  <c r="EG132" i="10" s="1"/>
  <c r="EH132" i="10" s="1"/>
  <c r="EI132" i="10" s="1"/>
  <c r="EJ132" i="10" s="1"/>
  <c r="EK132" i="10" s="1"/>
  <c r="EL132" i="10" s="1"/>
  <c r="EM132" i="10" s="1"/>
  <c r="EN132" i="10" s="1"/>
  <c r="EO132" i="10" s="1"/>
  <c r="EP132" i="10" s="1"/>
  <c r="EQ132" i="10" s="1"/>
  <c r="ER132" i="10" s="1"/>
  <c r="ES132" i="10" s="1"/>
  <c r="ET132" i="10" s="1"/>
  <c r="EU132" i="10" s="1"/>
  <c r="EV132" i="10" s="1"/>
  <c r="EW132" i="10" s="1"/>
  <c r="EX132" i="10" s="1"/>
  <c r="EY132" i="10" s="1"/>
  <c r="EZ132" i="10" s="1"/>
  <c r="FA132" i="10" s="1"/>
  <c r="FB132" i="10" s="1"/>
  <c r="FC132" i="10" s="1"/>
  <c r="FD132" i="10" s="1"/>
  <c r="FE132" i="10" s="1"/>
  <c r="FF132" i="10" s="1"/>
  <c r="FG132" i="10" s="1"/>
  <c r="FH132" i="10" s="1"/>
  <c r="FI132" i="10" s="1"/>
  <c r="FJ132" i="10" s="1"/>
  <c r="FK132" i="10" s="1"/>
  <c r="FL132" i="10" s="1"/>
  <c r="FM132" i="10" s="1"/>
  <c r="FN132" i="10" s="1"/>
  <c r="FO132" i="10" s="1"/>
  <c r="FP132" i="10" s="1"/>
  <c r="FQ132" i="10" s="1"/>
  <c r="FR132" i="10" s="1"/>
  <c r="FS132" i="10" s="1"/>
  <c r="FT132" i="10" s="1"/>
  <c r="FU132" i="10" s="1"/>
  <c r="FV132" i="10" s="1"/>
  <c r="FW132" i="10" s="1"/>
  <c r="FX132" i="10" s="1"/>
  <c r="FY132" i="10" s="1"/>
  <c r="FZ132" i="10" s="1"/>
  <c r="GA132" i="10" s="1"/>
  <c r="GB132" i="10" s="1"/>
  <c r="GC132" i="10" s="1"/>
  <c r="GD132" i="10" s="1"/>
  <c r="GE132" i="10" s="1"/>
  <c r="GF132" i="10" s="1"/>
  <c r="GG132" i="10" s="1"/>
  <c r="GH132" i="10" s="1"/>
  <c r="GI132" i="10" s="1"/>
  <c r="GJ132" i="10" s="1"/>
  <c r="GK132" i="10" s="1"/>
  <c r="GL132" i="10" s="1"/>
  <c r="GM132" i="10" s="1"/>
  <c r="GN132" i="10" s="1"/>
  <c r="GO132" i="10" s="1"/>
  <c r="GP132" i="10" s="1"/>
  <c r="GQ132" i="10" s="1"/>
  <c r="GR132" i="10" s="1"/>
  <c r="GS132" i="10" s="1"/>
  <c r="GT132" i="10" s="1"/>
  <c r="GU132" i="10" s="1"/>
  <c r="GV132" i="10" s="1"/>
  <c r="GW132" i="10" s="1"/>
  <c r="GX132" i="10" s="1"/>
  <c r="GY132" i="10" s="1"/>
  <c r="GZ132" i="10" s="1"/>
  <c r="HA132" i="10" s="1"/>
  <c r="HB132" i="10" s="1"/>
  <c r="HC132" i="10" s="1"/>
  <c r="HD132" i="10" s="1"/>
  <c r="HE132" i="10" s="1"/>
  <c r="HF132" i="10" s="1"/>
  <c r="HG132" i="10" s="1"/>
  <c r="HH132" i="10" s="1"/>
  <c r="HI132" i="10" s="1"/>
  <c r="HJ132" i="10" s="1"/>
  <c r="HK132" i="10" s="1"/>
  <c r="HL132" i="10" s="1"/>
  <c r="HM132" i="10" s="1"/>
  <c r="HN132" i="10" s="1"/>
  <c r="HO132" i="10" s="1"/>
  <c r="HP132" i="10" s="1"/>
  <c r="HQ132" i="10" s="1"/>
  <c r="HR132" i="10" s="1"/>
  <c r="HS132" i="10" s="1"/>
  <c r="HT132" i="10" s="1"/>
  <c r="HU132" i="10" s="1"/>
  <c r="HV132" i="10" s="1"/>
  <c r="HW132" i="10" s="1"/>
  <c r="HX132" i="10" s="1"/>
  <c r="HY132" i="10" s="1"/>
  <c r="HZ132" i="10" s="1"/>
  <c r="IA132" i="10" s="1"/>
  <c r="IB132" i="10" s="1"/>
  <c r="IC132" i="10" s="1"/>
  <c r="ID132" i="10" s="1"/>
  <c r="IE132" i="10" s="1"/>
  <c r="IF132" i="10" s="1"/>
  <c r="C133" i="10"/>
  <c r="Y114" i="10"/>
  <c r="NX114" i="10"/>
  <c r="GJ114" i="10"/>
  <c r="WF19" i="10"/>
  <c r="VZ27" i="10"/>
  <c r="WD23" i="10"/>
  <c r="VX29" i="10"/>
  <c r="WB25" i="10"/>
  <c r="GK114" i="10" l="1"/>
  <c r="Z114" i="10"/>
  <c r="JH114" i="10"/>
  <c r="NY114" i="10"/>
  <c r="NF133" i="10"/>
  <c r="NG133" i="10" s="1"/>
  <c r="NH133" i="10" s="1"/>
  <c r="NI133" i="10" s="1"/>
  <c r="NJ133" i="10" s="1"/>
  <c r="NK133" i="10" s="1"/>
  <c r="NL133" i="10" s="1"/>
  <c r="NM133" i="10" s="1"/>
  <c r="NN133" i="10" s="1"/>
  <c r="NO133" i="10" s="1"/>
  <c r="NP133" i="10" s="1"/>
  <c r="NQ133" i="10" s="1"/>
  <c r="NR133" i="10" s="1"/>
  <c r="NS133" i="10" s="1"/>
  <c r="NT133" i="10" s="1"/>
  <c r="NU133" i="10" s="1"/>
  <c r="NV133" i="10" s="1"/>
  <c r="NW133" i="10" s="1"/>
  <c r="NX133" i="10" s="1"/>
  <c r="NY133" i="10" s="1"/>
  <c r="NZ133" i="10" s="1"/>
  <c r="OA133" i="10" s="1"/>
  <c r="OB133" i="10" s="1"/>
  <c r="OC133" i="10" s="1"/>
  <c r="OD133" i="10" s="1"/>
  <c r="OE133" i="10" s="1"/>
  <c r="OF133" i="10" s="1"/>
  <c r="OG133" i="10" s="1"/>
  <c r="OH133" i="10" s="1"/>
  <c r="OI133" i="10" s="1"/>
  <c r="OJ133" i="10" s="1"/>
  <c r="OK133" i="10" s="1"/>
  <c r="OL133" i="10" s="1"/>
  <c r="OM133" i="10" s="1"/>
  <c r="ON133" i="10" s="1"/>
  <c r="OO133" i="10" s="1"/>
  <c r="OP133" i="10" s="1"/>
  <c r="OQ133" i="10" s="1"/>
  <c r="OR133" i="10" s="1"/>
  <c r="OS133" i="10" s="1"/>
  <c r="OT133" i="10" s="1"/>
  <c r="OU133" i="10" s="1"/>
  <c r="OV133" i="10" s="1"/>
  <c r="OW133" i="10" s="1"/>
  <c r="OX133" i="10" s="1"/>
  <c r="OY133" i="10" s="1"/>
  <c r="OZ133" i="10" s="1"/>
  <c r="PA133" i="10" s="1"/>
  <c r="PB133" i="10" s="1"/>
  <c r="PC133" i="10" s="1"/>
  <c r="PD133" i="10" s="1"/>
  <c r="PE133" i="10" s="1"/>
  <c r="PF133" i="10" s="1"/>
  <c r="PG133" i="10" s="1"/>
  <c r="PH133" i="10" s="1"/>
  <c r="PI133" i="10" s="1"/>
  <c r="PJ133" i="10" s="1"/>
  <c r="PK133" i="10" s="1"/>
  <c r="PL133" i="10" s="1"/>
  <c r="PM133" i="10" s="1"/>
  <c r="PN133" i="10" s="1"/>
  <c r="PO133" i="10" s="1"/>
  <c r="PP133" i="10" s="1"/>
  <c r="PQ133" i="10" s="1"/>
  <c r="PR133" i="10" s="1"/>
  <c r="PS133" i="10" s="1"/>
  <c r="PT133" i="10" s="1"/>
  <c r="PU133" i="10" s="1"/>
  <c r="PV133" i="10" s="1"/>
  <c r="PW133" i="10" s="1"/>
  <c r="PX133" i="10" s="1"/>
  <c r="PY133" i="10" s="1"/>
  <c r="PZ133" i="10" s="1"/>
  <c r="QA133" i="10" s="1"/>
  <c r="QB133" i="10" s="1"/>
  <c r="QC133" i="10" s="1"/>
  <c r="QD133" i="10" s="1"/>
  <c r="QE133" i="10" s="1"/>
  <c r="QF133" i="10" s="1"/>
  <c r="QG133" i="10" s="1"/>
  <c r="QH133" i="10" s="1"/>
  <c r="QI133" i="10" s="1"/>
  <c r="QJ133" i="10" s="1"/>
  <c r="QK133" i="10" s="1"/>
  <c r="QL133" i="10" s="1"/>
  <c r="QM133" i="10" s="1"/>
  <c r="QN133" i="10" s="1"/>
  <c r="QO133" i="10" s="1"/>
  <c r="QP133" i="10" s="1"/>
  <c r="QQ133" i="10" s="1"/>
  <c r="QR133" i="10" s="1"/>
  <c r="QS133" i="10" s="1"/>
  <c r="QT133" i="10" s="1"/>
  <c r="QU133" i="10" s="1"/>
  <c r="QV133" i="10" s="1"/>
  <c r="QW133" i="10" s="1"/>
  <c r="QX133" i="10" s="1"/>
  <c r="QY133" i="10" s="1"/>
  <c r="QZ133" i="10" s="1"/>
  <c r="RA133" i="10" s="1"/>
  <c r="RB133" i="10" s="1"/>
  <c r="RC133" i="10" s="1"/>
  <c r="RD133" i="10" s="1"/>
  <c r="RE133" i="10" s="1"/>
  <c r="RF133" i="10" s="1"/>
  <c r="RG133" i="10" s="1"/>
  <c r="RH133" i="10" s="1"/>
  <c r="RI133" i="10" s="1"/>
  <c r="RJ133" i="10" s="1"/>
  <c r="RK133" i="10" s="1"/>
  <c r="RL133" i="10" s="1"/>
  <c r="RM133" i="10" s="1"/>
  <c r="RN133" i="10" s="1"/>
  <c r="RO133" i="10" s="1"/>
  <c r="IO133" i="10"/>
  <c r="IP133" i="10" s="1"/>
  <c r="IQ133" i="10" s="1"/>
  <c r="IR133" i="10" s="1"/>
  <c r="IS133" i="10" s="1"/>
  <c r="IT133" i="10" s="1"/>
  <c r="IU133" i="10" s="1"/>
  <c r="IV133" i="10" s="1"/>
  <c r="IW133" i="10" s="1"/>
  <c r="IX133" i="10" s="1"/>
  <c r="IY133" i="10" s="1"/>
  <c r="IZ133" i="10" s="1"/>
  <c r="JA133" i="10" s="1"/>
  <c r="JB133" i="10" s="1"/>
  <c r="JC133" i="10" s="1"/>
  <c r="JD133" i="10" s="1"/>
  <c r="JE133" i="10" s="1"/>
  <c r="JF133" i="10" s="1"/>
  <c r="JG133" i="10" s="1"/>
  <c r="JH133" i="10" s="1"/>
  <c r="JI133" i="10" s="1"/>
  <c r="JJ133" i="10" s="1"/>
  <c r="JK133" i="10" s="1"/>
  <c r="JL133" i="10" s="1"/>
  <c r="JM133" i="10" s="1"/>
  <c r="JN133" i="10" s="1"/>
  <c r="JO133" i="10" s="1"/>
  <c r="JP133" i="10" s="1"/>
  <c r="JQ133" i="10" s="1"/>
  <c r="JR133" i="10" s="1"/>
  <c r="JS133" i="10" s="1"/>
  <c r="JT133" i="10" s="1"/>
  <c r="JU133" i="10" s="1"/>
  <c r="JV133" i="10" s="1"/>
  <c r="JW133" i="10" s="1"/>
  <c r="JX133" i="10" s="1"/>
  <c r="JY133" i="10" s="1"/>
  <c r="JZ133" i="10" s="1"/>
  <c r="KA133" i="10" s="1"/>
  <c r="KB133" i="10" s="1"/>
  <c r="KC133" i="10" s="1"/>
  <c r="KD133" i="10" s="1"/>
  <c r="KE133" i="10" s="1"/>
  <c r="KF133" i="10" s="1"/>
  <c r="KG133" i="10" s="1"/>
  <c r="KH133" i="10" s="1"/>
  <c r="KI133" i="10" s="1"/>
  <c r="KJ133" i="10" s="1"/>
  <c r="KK133" i="10" s="1"/>
  <c r="KL133" i="10" s="1"/>
  <c r="KM133" i="10" s="1"/>
  <c r="KN133" i="10" s="1"/>
  <c r="KO133" i="10" s="1"/>
  <c r="KP133" i="10" s="1"/>
  <c r="KQ133" i="10" s="1"/>
  <c r="KR133" i="10" s="1"/>
  <c r="KS133" i="10" s="1"/>
  <c r="KT133" i="10" s="1"/>
  <c r="KU133" i="10" s="1"/>
  <c r="KV133" i="10" s="1"/>
  <c r="KW133" i="10" s="1"/>
  <c r="KX133" i="10" s="1"/>
  <c r="KY133" i="10" s="1"/>
  <c r="KZ133" i="10" s="1"/>
  <c r="LA133" i="10" s="1"/>
  <c r="LB133" i="10" s="1"/>
  <c r="LC133" i="10" s="1"/>
  <c r="LD133" i="10" s="1"/>
  <c r="LE133" i="10" s="1"/>
  <c r="LF133" i="10" s="1"/>
  <c r="LG133" i="10" s="1"/>
  <c r="LH133" i="10" s="1"/>
  <c r="LI133" i="10" s="1"/>
  <c r="LJ133" i="10" s="1"/>
  <c r="LK133" i="10" s="1"/>
  <c r="LL133" i="10" s="1"/>
  <c r="LM133" i="10" s="1"/>
  <c r="LN133" i="10" s="1"/>
  <c r="LO133" i="10" s="1"/>
  <c r="LP133" i="10" s="1"/>
  <c r="LQ133" i="10" s="1"/>
  <c r="LR133" i="10" s="1"/>
  <c r="LS133" i="10" s="1"/>
  <c r="LT133" i="10" s="1"/>
  <c r="LU133" i="10" s="1"/>
  <c r="LV133" i="10" s="1"/>
  <c r="LW133" i="10" s="1"/>
  <c r="LX133" i="10" s="1"/>
  <c r="LY133" i="10" s="1"/>
  <c r="LZ133" i="10" s="1"/>
  <c r="MA133" i="10" s="1"/>
  <c r="MB133" i="10" s="1"/>
  <c r="MC133" i="10" s="1"/>
  <c r="MD133" i="10" s="1"/>
  <c r="ME133" i="10" s="1"/>
  <c r="MF133" i="10" s="1"/>
  <c r="MG133" i="10" s="1"/>
  <c r="MH133" i="10" s="1"/>
  <c r="MI133" i="10" s="1"/>
  <c r="MJ133" i="10" s="1"/>
  <c r="MK133" i="10" s="1"/>
  <c r="ML133" i="10" s="1"/>
  <c r="MM133" i="10" s="1"/>
  <c r="MN133" i="10" s="1"/>
  <c r="MO133" i="10" s="1"/>
  <c r="MP133" i="10" s="1"/>
  <c r="MQ133" i="10" s="1"/>
  <c r="MR133" i="10" s="1"/>
  <c r="MS133" i="10" s="1"/>
  <c r="MT133" i="10" s="1"/>
  <c r="MU133" i="10" s="1"/>
  <c r="MV133" i="10" s="1"/>
  <c r="MW133" i="10" s="1"/>
  <c r="MX133" i="10" s="1"/>
  <c r="G133" i="10"/>
  <c r="H133" i="10" s="1"/>
  <c r="I133" i="10" s="1"/>
  <c r="J133" i="10" s="1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AG133" i="10" s="1"/>
  <c r="AH133" i="10" s="1"/>
  <c r="AI133" i="10" s="1"/>
  <c r="AJ133" i="10" s="1"/>
  <c r="AK133" i="10" s="1"/>
  <c r="AL133" i="10" s="1"/>
  <c r="AM133" i="10" s="1"/>
  <c r="AN133" i="10" s="1"/>
  <c r="AO133" i="10" s="1"/>
  <c r="AP133" i="10" s="1"/>
  <c r="AQ133" i="10" s="1"/>
  <c r="AR133" i="10" s="1"/>
  <c r="AS133" i="10" s="1"/>
  <c r="AT133" i="10" s="1"/>
  <c r="AU133" i="10" s="1"/>
  <c r="AV133" i="10" s="1"/>
  <c r="AW133" i="10" s="1"/>
  <c r="AX133" i="10" s="1"/>
  <c r="AY133" i="10" s="1"/>
  <c r="AZ133" i="10" s="1"/>
  <c r="BA133" i="10" s="1"/>
  <c r="BB133" i="10" s="1"/>
  <c r="BC133" i="10" s="1"/>
  <c r="BD133" i="10" s="1"/>
  <c r="BE133" i="10" s="1"/>
  <c r="BF133" i="10" s="1"/>
  <c r="BG133" i="10" s="1"/>
  <c r="BH133" i="10" s="1"/>
  <c r="BI133" i="10" s="1"/>
  <c r="BJ133" i="10" s="1"/>
  <c r="BK133" i="10" s="1"/>
  <c r="BL133" i="10" s="1"/>
  <c r="BM133" i="10" s="1"/>
  <c r="BN133" i="10" s="1"/>
  <c r="BO133" i="10" s="1"/>
  <c r="BP133" i="10" s="1"/>
  <c r="BQ133" i="10" s="1"/>
  <c r="BR133" i="10" s="1"/>
  <c r="BS133" i="10" s="1"/>
  <c r="BT133" i="10" s="1"/>
  <c r="BU133" i="10" s="1"/>
  <c r="BV133" i="10" s="1"/>
  <c r="BW133" i="10" s="1"/>
  <c r="BX133" i="10" s="1"/>
  <c r="BY133" i="10" s="1"/>
  <c r="BZ133" i="10" s="1"/>
  <c r="CA133" i="10" s="1"/>
  <c r="CB133" i="10" s="1"/>
  <c r="CC133" i="10" s="1"/>
  <c r="CD133" i="10" s="1"/>
  <c r="CE133" i="10" s="1"/>
  <c r="CF133" i="10" s="1"/>
  <c r="CG133" i="10" s="1"/>
  <c r="CH133" i="10" s="1"/>
  <c r="CI133" i="10" s="1"/>
  <c r="CJ133" i="10" s="1"/>
  <c r="CK133" i="10" s="1"/>
  <c r="CL133" i="10" s="1"/>
  <c r="CM133" i="10" s="1"/>
  <c r="CN133" i="10" s="1"/>
  <c r="CO133" i="10" s="1"/>
  <c r="CP133" i="10" s="1"/>
  <c r="CQ133" i="10" s="1"/>
  <c r="CR133" i="10" s="1"/>
  <c r="CS133" i="10" s="1"/>
  <c r="CT133" i="10" s="1"/>
  <c r="CU133" i="10" s="1"/>
  <c r="CV133" i="10" s="1"/>
  <c r="CW133" i="10" s="1"/>
  <c r="CX133" i="10" s="1"/>
  <c r="CY133" i="10" s="1"/>
  <c r="CZ133" i="10" s="1"/>
  <c r="DA133" i="10" s="1"/>
  <c r="DB133" i="10" s="1"/>
  <c r="DC133" i="10" s="1"/>
  <c r="DD133" i="10" s="1"/>
  <c r="DE133" i="10" s="1"/>
  <c r="DF133" i="10" s="1"/>
  <c r="DG133" i="10" s="1"/>
  <c r="DH133" i="10" s="1"/>
  <c r="DI133" i="10" s="1"/>
  <c r="DJ133" i="10" s="1"/>
  <c r="DK133" i="10" s="1"/>
  <c r="DL133" i="10" s="1"/>
  <c r="DM133" i="10" s="1"/>
  <c r="DN133" i="10" s="1"/>
  <c r="DO133" i="10" s="1"/>
  <c r="DP133" i="10" s="1"/>
  <c r="DQ133" i="10" s="1"/>
  <c r="DR133" i="10" s="1"/>
  <c r="RW133" i="10"/>
  <c r="RX133" i="10" s="1"/>
  <c r="RY133" i="10" s="1"/>
  <c r="RZ133" i="10" s="1"/>
  <c r="SA133" i="10" s="1"/>
  <c r="SB133" i="10" s="1"/>
  <c r="SC133" i="10" s="1"/>
  <c r="SD133" i="10" s="1"/>
  <c r="SE133" i="10" s="1"/>
  <c r="SF133" i="10" s="1"/>
  <c r="SG133" i="10" s="1"/>
  <c r="SH133" i="10" s="1"/>
  <c r="SI133" i="10" s="1"/>
  <c r="SJ133" i="10" s="1"/>
  <c r="SK133" i="10" s="1"/>
  <c r="SL133" i="10" s="1"/>
  <c r="SM133" i="10" s="1"/>
  <c r="SN133" i="10" s="1"/>
  <c r="SO133" i="10" s="1"/>
  <c r="SP133" i="10" s="1"/>
  <c r="SQ133" i="10" s="1"/>
  <c r="SR133" i="10" s="1"/>
  <c r="SS133" i="10" s="1"/>
  <c r="ST133" i="10" s="1"/>
  <c r="SU133" i="10" s="1"/>
  <c r="SV133" i="10" s="1"/>
  <c r="SW133" i="10" s="1"/>
  <c r="SX133" i="10" s="1"/>
  <c r="SY133" i="10" s="1"/>
  <c r="SZ133" i="10" s="1"/>
  <c r="TA133" i="10" s="1"/>
  <c r="TB133" i="10" s="1"/>
  <c r="TC133" i="10" s="1"/>
  <c r="TD133" i="10" s="1"/>
  <c r="TE133" i="10" s="1"/>
  <c r="TF133" i="10" s="1"/>
  <c r="TG133" i="10" s="1"/>
  <c r="TH133" i="10" s="1"/>
  <c r="TI133" i="10" s="1"/>
  <c r="TJ133" i="10" s="1"/>
  <c r="TK133" i="10" s="1"/>
  <c r="TL133" i="10" s="1"/>
  <c r="TM133" i="10" s="1"/>
  <c r="TN133" i="10" s="1"/>
  <c r="TO133" i="10" s="1"/>
  <c r="TP133" i="10" s="1"/>
  <c r="TQ133" i="10" s="1"/>
  <c r="TR133" i="10" s="1"/>
  <c r="TS133" i="10" s="1"/>
  <c r="TT133" i="10" s="1"/>
  <c r="TU133" i="10" s="1"/>
  <c r="TV133" i="10" s="1"/>
  <c r="TW133" i="10" s="1"/>
  <c r="TX133" i="10" s="1"/>
  <c r="TY133" i="10" s="1"/>
  <c r="TZ133" i="10" s="1"/>
  <c r="UA133" i="10" s="1"/>
  <c r="UB133" i="10" s="1"/>
  <c r="UC133" i="10" s="1"/>
  <c r="UD133" i="10" s="1"/>
  <c r="UE133" i="10" s="1"/>
  <c r="UF133" i="10" s="1"/>
  <c r="UG133" i="10" s="1"/>
  <c r="UH133" i="10" s="1"/>
  <c r="UI133" i="10" s="1"/>
  <c r="UJ133" i="10" s="1"/>
  <c r="UK133" i="10" s="1"/>
  <c r="UL133" i="10" s="1"/>
  <c r="UM133" i="10" s="1"/>
  <c r="UN133" i="10" s="1"/>
  <c r="UO133" i="10" s="1"/>
  <c r="UP133" i="10" s="1"/>
  <c r="UQ133" i="10" s="1"/>
  <c r="UR133" i="10" s="1"/>
  <c r="US133" i="10" s="1"/>
  <c r="UT133" i="10" s="1"/>
  <c r="UU133" i="10" s="1"/>
  <c r="UV133" i="10" s="1"/>
  <c r="UW133" i="10" s="1"/>
  <c r="UX133" i="10" s="1"/>
  <c r="UY133" i="10" s="1"/>
  <c r="UZ133" i="10" s="1"/>
  <c r="VA133" i="10" s="1"/>
  <c r="VB133" i="10" s="1"/>
  <c r="VC133" i="10" s="1"/>
  <c r="VD133" i="10" s="1"/>
  <c r="VE133" i="10" s="1"/>
  <c r="VF133" i="10" s="1"/>
  <c r="VG133" i="10" s="1"/>
  <c r="VH133" i="10" s="1"/>
  <c r="VI133" i="10" s="1"/>
  <c r="VJ133" i="10" s="1"/>
  <c r="VK133" i="10" s="1"/>
  <c r="VL133" i="10" s="1"/>
  <c r="VM133" i="10" s="1"/>
  <c r="VN133" i="10" s="1"/>
  <c r="VO133" i="10" s="1"/>
  <c r="VP133" i="10" s="1"/>
  <c r="VQ133" i="10" s="1"/>
  <c r="VR133" i="10" s="1"/>
  <c r="VS133" i="10" s="1"/>
  <c r="VT133" i="10" s="1"/>
  <c r="VU133" i="10" s="1"/>
  <c r="VV133" i="10" s="1"/>
  <c r="VW133" i="10" s="1"/>
  <c r="VX133" i="10" s="1"/>
  <c r="VY133" i="10" s="1"/>
  <c r="VZ133" i="10" s="1"/>
  <c r="WA133" i="10" s="1"/>
  <c r="WB133" i="10" s="1"/>
  <c r="WC133" i="10" s="1"/>
  <c r="WD133" i="10" s="1"/>
  <c r="WE133" i="10" s="1"/>
  <c r="WF133" i="10" s="1"/>
  <c r="WG133" i="10" s="1"/>
  <c r="WH133" i="10" s="1"/>
  <c r="WI133" i="10" s="1"/>
  <c r="WJ133" i="10" s="1"/>
  <c r="WK133" i="10" s="1"/>
  <c r="WL133" i="10" s="1"/>
  <c r="DX133" i="10"/>
  <c r="DY133" i="10" s="1"/>
  <c r="DZ133" i="10" s="1"/>
  <c r="EA133" i="10" s="1"/>
  <c r="EB133" i="10" s="1"/>
  <c r="EC133" i="10" s="1"/>
  <c r="ED133" i="10" s="1"/>
  <c r="EE133" i="10" s="1"/>
  <c r="EF133" i="10" s="1"/>
  <c r="EG133" i="10" s="1"/>
  <c r="EH133" i="10" s="1"/>
  <c r="EI133" i="10" s="1"/>
  <c r="EJ133" i="10" s="1"/>
  <c r="EK133" i="10" s="1"/>
  <c r="EL133" i="10" s="1"/>
  <c r="EM133" i="10" s="1"/>
  <c r="EN133" i="10" s="1"/>
  <c r="EO133" i="10" s="1"/>
  <c r="EP133" i="10" s="1"/>
  <c r="EQ133" i="10" s="1"/>
  <c r="ER133" i="10" s="1"/>
  <c r="ES133" i="10" s="1"/>
  <c r="ET133" i="10" s="1"/>
  <c r="EU133" i="10" s="1"/>
  <c r="EV133" i="10" s="1"/>
  <c r="EW133" i="10" s="1"/>
  <c r="EX133" i="10" s="1"/>
  <c r="EY133" i="10" s="1"/>
  <c r="EZ133" i="10" s="1"/>
  <c r="FA133" i="10" s="1"/>
  <c r="FB133" i="10" s="1"/>
  <c r="FC133" i="10" s="1"/>
  <c r="FD133" i="10" s="1"/>
  <c r="FE133" i="10" s="1"/>
  <c r="FF133" i="10" s="1"/>
  <c r="FG133" i="10" s="1"/>
  <c r="FH133" i="10" s="1"/>
  <c r="FI133" i="10" s="1"/>
  <c r="FJ133" i="10" s="1"/>
  <c r="FK133" i="10" s="1"/>
  <c r="FL133" i="10" s="1"/>
  <c r="FM133" i="10" s="1"/>
  <c r="FN133" i="10" s="1"/>
  <c r="FO133" i="10" s="1"/>
  <c r="FP133" i="10" s="1"/>
  <c r="FQ133" i="10" s="1"/>
  <c r="FR133" i="10" s="1"/>
  <c r="FS133" i="10" s="1"/>
  <c r="FT133" i="10" s="1"/>
  <c r="FU133" i="10" s="1"/>
  <c r="FV133" i="10" s="1"/>
  <c r="FW133" i="10" s="1"/>
  <c r="FX133" i="10" s="1"/>
  <c r="FY133" i="10" s="1"/>
  <c r="FZ133" i="10" s="1"/>
  <c r="GA133" i="10" s="1"/>
  <c r="GB133" i="10" s="1"/>
  <c r="GC133" i="10" s="1"/>
  <c r="GD133" i="10" s="1"/>
  <c r="GE133" i="10" s="1"/>
  <c r="GF133" i="10" s="1"/>
  <c r="GG133" i="10" s="1"/>
  <c r="GH133" i="10" s="1"/>
  <c r="GI133" i="10" s="1"/>
  <c r="GJ133" i="10" s="1"/>
  <c r="GK133" i="10" s="1"/>
  <c r="GL133" i="10" s="1"/>
  <c r="GM133" i="10" s="1"/>
  <c r="GN133" i="10" s="1"/>
  <c r="GO133" i="10" s="1"/>
  <c r="GP133" i="10" s="1"/>
  <c r="GQ133" i="10" s="1"/>
  <c r="GR133" i="10" s="1"/>
  <c r="GS133" i="10" s="1"/>
  <c r="GT133" i="10" s="1"/>
  <c r="GU133" i="10" s="1"/>
  <c r="GV133" i="10" s="1"/>
  <c r="GW133" i="10" s="1"/>
  <c r="GX133" i="10" s="1"/>
  <c r="GY133" i="10" s="1"/>
  <c r="GZ133" i="10" s="1"/>
  <c r="HA133" i="10" s="1"/>
  <c r="HB133" i="10" s="1"/>
  <c r="HC133" i="10" s="1"/>
  <c r="HD133" i="10" s="1"/>
  <c r="HE133" i="10" s="1"/>
  <c r="HF133" i="10" s="1"/>
  <c r="HG133" i="10" s="1"/>
  <c r="HH133" i="10" s="1"/>
  <c r="HI133" i="10" s="1"/>
  <c r="HJ133" i="10" s="1"/>
  <c r="HK133" i="10" s="1"/>
  <c r="HL133" i="10" s="1"/>
  <c r="HM133" i="10" s="1"/>
  <c r="HN133" i="10" s="1"/>
  <c r="HO133" i="10" s="1"/>
  <c r="HP133" i="10" s="1"/>
  <c r="HQ133" i="10" s="1"/>
  <c r="HR133" i="10" s="1"/>
  <c r="HS133" i="10" s="1"/>
  <c r="HT133" i="10" s="1"/>
  <c r="HU133" i="10" s="1"/>
  <c r="HV133" i="10" s="1"/>
  <c r="HW133" i="10" s="1"/>
  <c r="HX133" i="10" s="1"/>
  <c r="HY133" i="10" s="1"/>
  <c r="HZ133" i="10" s="1"/>
  <c r="IA133" i="10" s="1"/>
  <c r="IB133" i="10" s="1"/>
  <c r="IC133" i="10" s="1"/>
  <c r="ID133" i="10" s="1"/>
  <c r="IE133" i="10" s="1"/>
  <c r="IF133" i="10" s="1"/>
  <c r="IG133" i="10" s="1"/>
  <c r="C134" i="10"/>
  <c r="SP114" i="10"/>
  <c r="SO18" i="10"/>
  <c r="VY29" i="10"/>
  <c r="WC25" i="10"/>
  <c r="WE23" i="10"/>
  <c r="WA27" i="10"/>
  <c r="WG19" i="10"/>
  <c r="NZ114" i="10" l="1"/>
  <c r="AA114" i="10"/>
  <c r="SQ114" i="10"/>
  <c r="SP18" i="10"/>
  <c r="C135" i="10"/>
  <c r="NF134" i="10"/>
  <c r="NG134" i="10" s="1"/>
  <c r="NH134" i="10" s="1"/>
  <c r="NI134" i="10" s="1"/>
  <c r="NJ134" i="10" s="1"/>
  <c r="NK134" i="10" s="1"/>
  <c r="NL134" i="10" s="1"/>
  <c r="NM134" i="10" s="1"/>
  <c r="NN134" i="10" s="1"/>
  <c r="NO134" i="10" s="1"/>
  <c r="NP134" i="10" s="1"/>
  <c r="NQ134" i="10" s="1"/>
  <c r="NR134" i="10" s="1"/>
  <c r="NS134" i="10" s="1"/>
  <c r="NT134" i="10" s="1"/>
  <c r="NU134" i="10" s="1"/>
  <c r="NV134" i="10" s="1"/>
  <c r="NW134" i="10" s="1"/>
  <c r="NX134" i="10" s="1"/>
  <c r="NY134" i="10" s="1"/>
  <c r="NZ134" i="10" s="1"/>
  <c r="OA134" i="10" s="1"/>
  <c r="OB134" i="10" s="1"/>
  <c r="OC134" i="10" s="1"/>
  <c r="OD134" i="10" s="1"/>
  <c r="OE134" i="10" s="1"/>
  <c r="OF134" i="10" s="1"/>
  <c r="OG134" i="10" s="1"/>
  <c r="OH134" i="10" s="1"/>
  <c r="OI134" i="10" s="1"/>
  <c r="OJ134" i="10" s="1"/>
  <c r="OK134" i="10" s="1"/>
  <c r="OL134" i="10" s="1"/>
  <c r="OM134" i="10" s="1"/>
  <c r="ON134" i="10" s="1"/>
  <c r="OO134" i="10" s="1"/>
  <c r="OP134" i="10" s="1"/>
  <c r="OQ134" i="10" s="1"/>
  <c r="OR134" i="10" s="1"/>
  <c r="OS134" i="10" s="1"/>
  <c r="OT134" i="10" s="1"/>
  <c r="OU134" i="10" s="1"/>
  <c r="OV134" i="10" s="1"/>
  <c r="OW134" i="10" s="1"/>
  <c r="OX134" i="10" s="1"/>
  <c r="OY134" i="10" s="1"/>
  <c r="OZ134" i="10" s="1"/>
  <c r="PA134" i="10" s="1"/>
  <c r="PB134" i="10" s="1"/>
  <c r="PC134" i="10" s="1"/>
  <c r="PD134" i="10" s="1"/>
  <c r="PE134" i="10" s="1"/>
  <c r="PF134" i="10" s="1"/>
  <c r="PG134" i="10" s="1"/>
  <c r="PH134" i="10" s="1"/>
  <c r="PI134" i="10" s="1"/>
  <c r="PJ134" i="10" s="1"/>
  <c r="PK134" i="10" s="1"/>
  <c r="PL134" i="10" s="1"/>
  <c r="PM134" i="10" s="1"/>
  <c r="PN134" i="10" s="1"/>
  <c r="PO134" i="10" s="1"/>
  <c r="PP134" i="10" s="1"/>
  <c r="PQ134" i="10" s="1"/>
  <c r="PR134" i="10" s="1"/>
  <c r="PS134" i="10" s="1"/>
  <c r="PT134" i="10" s="1"/>
  <c r="PU134" i="10" s="1"/>
  <c r="PV134" i="10" s="1"/>
  <c r="PW134" i="10" s="1"/>
  <c r="PX134" i="10" s="1"/>
  <c r="PY134" i="10" s="1"/>
  <c r="PZ134" i="10" s="1"/>
  <c r="QA134" i="10" s="1"/>
  <c r="QB134" i="10" s="1"/>
  <c r="QC134" i="10" s="1"/>
  <c r="QD134" i="10" s="1"/>
  <c r="QE134" i="10" s="1"/>
  <c r="QF134" i="10" s="1"/>
  <c r="QG134" i="10" s="1"/>
  <c r="QH134" i="10" s="1"/>
  <c r="QI134" i="10" s="1"/>
  <c r="QJ134" i="10" s="1"/>
  <c r="QK134" i="10" s="1"/>
  <c r="QL134" i="10" s="1"/>
  <c r="QM134" i="10" s="1"/>
  <c r="QN134" i="10" s="1"/>
  <c r="QO134" i="10" s="1"/>
  <c r="QP134" i="10" s="1"/>
  <c r="QQ134" i="10" s="1"/>
  <c r="QR134" i="10" s="1"/>
  <c r="QS134" i="10" s="1"/>
  <c r="QT134" i="10" s="1"/>
  <c r="QU134" i="10" s="1"/>
  <c r="QV134" i="10" s="1"/>
  <c r="QW134" i="10" s="1"/>
  <c r="QX134" i="10" s="1"/>
  <c r="QY134" i="10" s="1"/>
  <c r="QZ134" i="10" s="1"/>
  <c r="RA134" i="10" s="1"/>
  <c r="RB134" i="10" s="1"/>
  <c r="RC134" i="10" s="1"/>
  <c r="RD134" i="10" s="1"/>
  <c r="RE134" i="10" s="1"/>
  <c r="RF134" i="10" s="1"/>
  <c r="RG134" i="10" s="1"/>
  <c r="RH134" i="10" s="1"/>
  <c r="RI134" i="10" s="1"/>
  <c r="RJ134" i="10" s="1"/>
  <c r="RK134" i="10" s="1"/>
  <c r="RL134" i="10" s="1"/>
  <c r="RM134" i="10" s="1"/>
  <c r="RN134" i="10" s="1"/>
  <c r="RO134" i="10" s="1"/>
  <c r="RP134" i="10" s="1"/>
  <c r="G134" i="10"/>
  <c r="H134" i="10" s="1"/>
  <c r="I134" i="10" s="1"/>
  <c r="J134" i="10" s="1"/>
  <c r="K134" i="10" s="1"/>
  <c r="L134" i="10" s="1"/>
  <c r="M134" i="10" s="1"/>
  <c r="N134" i="10" s="1"/>
  <c r="O134" i="10" s="1"/>
  <c r="P134" i="10" s="1"/>
  <c r="Q134" i="10" s="1"/>
  <c r="R134" i="10" s="1"/>
  <c r="S134" i="10" s="1"/>
  <c r="T134" i="10" s="1"/>
  <c r="U134" i="10" s="1"/>
  <c r="V134" i="10" s="1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AG134" i="10" s="1"/>
  <c r="AH134" i="10" s="1"/>
  <c r="AI134" i="10" s="1"/>
  <c r="AJ134" i="10" s="1"/>
  <c r="AK134" i="10" s="1"/>
  <c r="AL134" i="10" s="1"/>
  <c r="AM134" i="10" s="1"/>
  <c r="AN134" i="10" s="1"/>
  <c r="AO134" i="10" s="1"/>
  <c r="AP134" i="10" s="1"/>
  <c r="AQ134" i="10" s="1"/>
  <c r="AR134" i="10" s="1"/>
  <c r="AS134" i="10" s="1"/>
  <c r="AT134" i="10" s="1"/>
  <c r="AU134" i="10" s="1"/>
  <c r="AV134" i="10" s="1"/>
  <c r="AW134" i="10" s="1"/>
  <c r="AX134" i="10" s="1"/>
  <c r="AY134" i="10" s="1"/>
  <c r="AZ134" i="10" s="1"/>
  <c r="BA134" i="10" s="1"/>
  <c r="BB134" i="10" s="1"/>
  <c r="BC134" i="10" s="1"/>
  <c r="BD134" i="10" s="1"/>
  <c r="BE134" i="10" s="1"/>
  <c r="BF134" i="10" s="1"/>
  <c r="BG134" i="10" s="1"/>
  <c r="BH134" i="10" s="1"/>
  <c r="BI134" i="10" s="1"/>
  <c r="BJ134" i="10" s="1"/>
  <c r="BK134" i="10" s="1"/>
  <c r="BL134" i="10" s="1"/>
  <c r="BM134" i="10" s="1"/>
  <c r="BN134" i="10" s="1"/>
  <c r="BO134" i="10" s="1"/>
  <c r="BP134" i="10" s="1"/>
  <c r="BQ134" i="10" s="1"/>
  <c r="BR134" i="10" s="1"/>
  <c r="BS134" i="10" s="1"/>
  <c r="BT134" i="10" s="1"/>
  <c r="BU134" i="10" s="1"/>
  <c r="BV134" i="10" s="1"/>
  <c r="BW134" i="10" s="1"/>
  <c r="BX134" i="10" s="1"/>
  <c r="BY134" i="10" s="1"/>
  <c r="BZ134" i="10" s="1"/>
  <c r="CA134" i="10" s="1"/>
  <c r="CB134" i="10" s="1"/>
  <c r="CC134" i="10" s="1"/>
  <c r="CD134" i="10" s="1"/>
  <c r="CE134" i="10" s="1"/>
  <c r="CF134" i="10" s="1"/>
  <c r="CG134" i="10" s="1"/>
  <c r="CH134" i="10" s="1"/>
  <c r="CI134" i="10" s="1"/>
  <c r="CJ134" i="10" s="1"/>
  <c r="CK134" i="10" s="1"/>
  <c r="CL134" i="10" s="1"/>
  <c r="CM134" i="10" s="1"/>
  <c r="CN134" i="10" s="1"/>
  <c r="CO134" i="10" s="1"/>
  <c r="CP134" i="10" s="1"/>
  <c r="CQ134" i="10" s="1"/>
  <c r="CR134" i="10" s="1"/>
  <c r="CS134" i="10" s="1"/>
  <c r="CT134" i="10" s="1"/>
  <c r="CU134" i="10" s="1"/>
  <c r="CV134" i="10" s="1"/>
  <c r="CW134" i="10" s="1"/>
  <c r="CX134" i="10" s="1"/>
  <c r="CY134" i="10" s="1"/>
  <c r="CZ134" i="10" s="1"/>
  <c r="DA134" i="10" s="1"/>
  <c r="DB134" i="10" s="1"/>
  <c r="DC134" i="10" s="1"/>
  <c r="DD134" i="10" s="1"/>
  <c r="DE134" i="10" s="1"/>
  <c r="DF134" i="10" s="1"/>
  <c r="DG134" i="10" s="1"/>
  <c r="DH134" i="10" s="1"/>
  <c r="DI134" i="10" s="1"/>
  <c r="DJ134" i="10" s="1"/>
  <c r="DK134" i="10" s="1"/>
  <c r="DL134" i="10" s="1"/>
  <c r="DM134" i="10" s="1"/>
  <c r="DN134" i="10" s="1"/>
  <c r="DO134" i="10" s="1"/>
  <c r="DP134" i="10" s="1"/>
  <c r="DQ134" i="10" s="1"/>
  <c r="DR134" i="10" s="1"/>
  <c r="DS134" i="10" s="1"/>
  <c r="RW134" i="10"/>
  <c r="RX134" i="10" s="1"/>
  <c r="RY134" i="10" s="1"/>
  <c r="RZ134" i="10" s="1"/>
  <c r="SA134" i="10" s="1"/>
  <c r="SB134" i="10" s="1"/>
  <c r="SC134" i="10" s="1"/>
  <c r="SD134" i="10" s="1"/>
  <c r="SE134" i="10" s="1"/>
  <c r="SF134" i="10" s="1"/>
  <c r="SG134" i="10" s="1"/>
  <c r="SH134" i="10" s="1"/>
  <c r="SI134" i="10" s="1"/>
  <c r="SJ134" i="10" s="1"/>
  <c r="SK134" i="10" s="1"/>
  <c r="SL134" i="10" s="1"/>
  <c r="SM134" i="10" s="1"/>
  <c r="SN134" i="10" s="1"/>
  <c r="SO134" i="10" s="1"/>
  <c r="SP134" i="10" s="1"/>
  <c r="SQ134" i="10" s="1"/>
  <c r="SR134" i="10" s="1"/>
  <c r="SS134" i="10" s="1"/>
  <c r="ST134" i="10" s="1"/>
  <c r="SU134" i="10" s="1"/>
  <c r="SV134" i="10" s="1"/>
  <c r="SW134" i="10" s="1"/>
  <c r="SX134" i="10" s="1"/>
  <c r="SY134" i="10" s="1"/>
  <c r="SZ134" i="10" s="1"/>
  <c r="TA134" i="10" s="1"/>
  <c r="TB134" i="10" s="1"/>
  <c r="TC134" i="10" s="1"/>
  <c r="TD134" i="10" s="1"/>
  <c r="TE134" i="10" s="1"/>
  <c r="TF134" i="10" s="1"/>
  <c r="TG134" i="10" s="1"/>
  <c r="TH134" i="10" s="1"/>
  <c r="TI134" i="10" s="1"/>
  <c r="TJ134" i="10" s="1"/>
  <c r="TK134" i="10" s="1"/>
  <c r="TL134" i="10" s="1"/>
  <c r="TM134" i="10" s="1"/>
  <c r="TN134" i="10" s="1"/>
  <c r="TO134" i="10" s="1"/>
  <c r="TP134" i="10" s="1"/>
  <c r="TQ134" i="10" s="1"/>
  <c r="TR134" i="10" s="1"/>
  <c r="TS134" i="10" s="1"/>
  <c r="TT134" i="10" s="1"/>
  <c r="TU134" i="10" s="1"/>
  <c r="TV134" i="10" s="1"/>
  <c r="TW134" i="10" s="1"/>
  <c r="TX134" i="10" s="1"/>
  <c r="TY134" i="10" s="1"/>
  <c r="TZ134" i="10" s="1"/>
  <c r="UA134" i="10" s="1"/>
  <c r="UB134" i="10" s="1"/>
  <c r="UC134" i="10" s="1"/>
  <c r="UD134" i="10" s="1"/>
  <c r="UE134" i="10" s="1"/>
  <c r="UF134" i="10" s="1"/>
  <c r="UG134" i="10" s="1"/>
  <c r="UH134" i="10" s="1"/>
  <c r="UI134" i="10" s="1"/>
  <c r="UJ134" i="10" s="1"/>
  <c r="UK134" i="10" s="1"/>
  <c r="UL134" i="10" s="1"/>
  <c r="UM134" i="10" s="1"/>
  <c r="UN134" i="10" s="1"/>
  <c r="UO134" i="10" s="1"/>
  <c r="UP134" i="10" s="1"/>
  <c r="UQ134" i="10" s="1"/>
  <c r="UR134" i="10" s="1"/>
  <c r="US134" i="10" s="1"/>
  <c r="UT134" i="10" s="1"/>
  <c r="UU134" i="10" s="1"/>
  <c r="UV134" i="10" s="1"/>
  <c r="UW134" i="10" s="1"/>
  <c r="UX134" i="10" s="1"/>
  <c r="UY134" i="10" s="1"/>
  <c r="UZ134" i="10" s="1"/>
  <c r="VA134" i="10" s="1"/>
  <c r="VB134" i="10" s="1"/>
  <c r="VC134" i="10" s="1"/>
  <c r="VD134" i="10" s="1"/>
  <c r="VE134" i="10" s="1"/>
  <c r="VF134" i="10" s="1"/>
  <c r="VG134" i="10" s="1"/>
  <c r="VH134" i="10" s="1"/>
  <c r="VI134" i="10" s="1"/>
  <c r="VJ134" i="10" s="1"/>
  <c r="VK134" i="10" s="1"/>
  <c r="VL134" i="10" s="1"/>
  <c r="VM134" i="10" s="1"/>
  <c r="VN134" i="10" s="1"/>
  <c r="VO134" i="10" s="1"/>
  <c r="VP134" i="10" s="1"/>
  <c r="VQ134" i="10" s="1"/>
  <c r="VR134" i="10" s="1"/>
  <c r="VS134" i="10" s="1"/>
  <c r="VT134" i="10" s="1"/>
  <c r="VU134" i="10" s="1"/>
  <c r="VV134" i="10" s="1"/>
  <c r="VW134" i="10" s="1"/>
  <c r="VX134" i="10" s="1"/>
  <c r="VY134" i="10" s="1"/>
  <c r="VZ134" i="10" s="1"/>
  <c r="WA134" i="10" s="1"/>
  <c r="WB134" i="10" s="1"/>
  <c r="WC134" i="10" s="1"/>
  <c r="WD134" i="10" s="1"/>
  <c r="WE134" i="10" s="1"/>
  <c r="WF134" i="10" s="1"/>
  <c r="WG134" i="10" s="1"/>
  <c r="WH134" i="10" s="1"/>
  <c r="WI134" i="10" s="1"/>
  <c r="WJ134" i="10" s="1"/>
  <c r="WK134" i="10" s="1"/>
  <c r="WL134" i="10" s="1"/>
  <c r="DX134" i="10"/>
  <c r="DY134" i="10" s="1"/>
  <c r="DZ134" i="10" s="1"/>
  <c r="EA134" i="10" s="1"/>
  <c r="EB134" i="10" s="1"/>
  <c r="EC134" i="10" s="1"/>
  <c r="ED134" i="10" s="1"/>
  <c r="EE134" i="10" s="1"/>
  <c r="EF134" i="10" s="1"/>
  <c r="EG134" i="10" s="1"/>
  <c r="EH134" i="10" s="1"/>
  <c r="EI134" i="10" s="1"/>
  <c r="EJ134" i="10" s="1"/>
  <c r="EK134" i="10" s="1"/>
  <c r="EL134" i="10" s="1"/>
  <c r="EM134" i="10" s="1"/>
  <c r="EN134" i="10" s="1"/>
  <c r="EO134" i="10" s="1"/>
  <c r="EP134" i="10" s="1"/>
  <c r="EQ134" i="10" s="1"/>
  <c r="ER134" i="10" s="1"/>
  <c r="ES134" i="10" s="1"/>
  <c r="ET134" i="10" s="1"/>
  <c r="EU134" i="10" s="1"/>
  <c r="EV134" i="10" s="1"/>
  <c r="EW134" i="10" s="1"/>
  <c r="EX134" i="10" s="1"/>
  <c r="EY134" i="10" s="1"/>
  <c r="EZ134" i="10" s="1"/>
  <c r="FA134" i="10" s="1"/>
  <c r="FB134" i="10" s="1"/>
  <c r="FC134" i="10" s="1"/>
  <c r="FD134" i="10" s="1"/>
  <c r="FE134" i="10" s="1"/>
  <c r="FF134" i="10" s="1"/>
  <c r="FG134" i="10" s="1"/>
  <c r="FH134" i="10" s="1"/>
  <c r="FI134" i="10" s="1"/>
  <c r="FJ134" i="10" s="1"/>
  <c r="FK134" i="10" s="1"/>
  <c r="FL134" i="10" s="1"/>
  <c r="FM134" i="10" s="1"/>
  <c r="FN134" i="10" s="1"/>
  <c r="FO134" i="10" s="1"/>
  <c r="FP134" i="10" s="1"/>
  <c r="FQ134" i="10" s="1"/>
  <c r="FR134" i="10" s="1"/>
  <c r="FS134" i="10" s="1"/>
  <c r="FT134" i="10" s="1"/>
  <c r="FU134" i="10" s="1"/>
  <c r="FV134" i="10" s="1"/>
  <c r="FW134" i="10" s="1"/>
  <c r="FX134" i="10" s="1"/>
  <c r="FY134" i="10" s="1"/>
  <c r="FZ134" i="10" s="1"/>
  <c r="GA134" i="10" s="1"/>
  <c r="GB134" i="10" s="1"/>
  <c r="GC134" i="10" s="1"/>
  <c r="GD134" i="10" s="1"/>
  <c r="GE134" i="10" s="1"/>
  <c r="GF134" i="10" s="1"/>
  <c r="GG134" i="10" s="1"/>
  <c r="GH134" i="10" s="1"/>
  <c r="GI134" i="10" s="1"/>
  <c r="GJ134" i="10" s="1"/>
  <c r="GK134" i="10" s="1"/>
  <c r="GL134" i="10" s="1"/>
  <c r="GM134" i="10" s="1"/>
  <c r="GN134" i="10" s="1"/>
  <c r="GO134" i="10" s="1"/>
  <c r="GP134" i="10" s="1"/>
  <c r="GQ134" i="10" s="1"/>
  <c r="GR134" i="10" s="1"/>
  <c r="GS134" i="10" s="1"/>
  <c r="GT134" i="10" s="1"/>
  <c r="GU134" i="10" s="1"/>
  <c r="GV134" i="10" s="1"/>
  <c r="GW134" i="10" s="1"/>
  <c r="GX134" i="10" s="1"/>
  <c r="GY134" i="10" s="1"/>
  <c r="GZ134" i="10" s="1"/>
  <c r="HA134" i="10" s="1"/>
  <c r="HB134" i="10" s="1"/>
  <c r="HC134" i="10" s="1"/>
  <c r="HD134" i="10" s="1"/>
  <c r="HE134" i="10" s="1"/>
  <c r="HF134" i="10" s="1"/>
  <c r="HG134" i="10" s="1"/>
  <c r="HH134" i="10" s="1"/>
  <c r="HI134" i="10" s="1"/>
  <c r="HJ134" i="10" s="1"/>
  <c r="HK134" i="10" s="1"/>
  <c r="HL134" i="10" s="1"/>
  <c r="HM134" i="10" s="1"/>
  <c r="HN134" i="10" s="1"/>
  <c r="HO134" i="10" s="1"/>
  <c r="HP134" i="10" s="1"/>
  <c r="HQ134" i="10" s="1"/>
  <c r="HR134" i="10" s="1"/>
  <c r="HS134" i="10" s="1"/>
  <c r="HT134" i="10" s="1"/>
  <c r="HU134" i="10" s="1"/>
  <c r="HV134" i="10" s="1"/>
  <c r="HW134" i="10" s="1"/>
  <c r="HX134" i="10" s="1"/>
  <c r="HY134" i="10" s="1"/>
  <c r="HZ134" i="10" s="1"/>
  <c r="IA134" i="10" s="1"/>
  <c r="IB134" i="10" s="1"/>
  <c r="IC134" i="10" s="1"/>
  <c r="ID134" i="10" s="1"/>
  <c r="IE134" i="10" s="1"/>
  <c r="IF134" i="10" s="1"/>
  <c r="IG134" i="10" s="1"/>
  <c r="IH134" i="10" s="1"/>
  <c r="IO134" i="10"/>
  <c r="IP134" i="10" s="1"/>
  <c r="IQ134" i="10" s="1"/>
  <c r="IR134" i="10" s="1"/>
  <c r="IS134" i="10" s="1"/>
  <c r="IT134" i="10" s="1"/>
  <c r="IU134" i="10" s="1"/>
  <c r="IV134" i="10" s="1"/>
  <c r="IW134" i="10" s="1"/>
  <c r="IX134" i="10" s="1"/>
  <c r="IY134" i="10" s="1"/>
  <c r="IZ134" i="10" s="1"/>
  <c r="JA134" i="10" s="1"/>
  <c r="JB134" i="10" s="1"/>
  <c r="JC134" i="10" s="1"/>
  <c r="JD134" i="10" s="1"/>
  <c r="JE134" i="10" s="1"/>
  <c r="JF134" i="10" s="1"/>
  <c r="JG134" i="10" s="1"/>
  <c r="JH134" i="10" s="1"/>
  <c r="JI134" i="10" s="1"/>
  <c r="JJ134" i="10" s="1"/>
  <c r="JK134" i="10" s="1"/>
  <c r="JL134" i="10" s="1"/>
  <c r="JM134" i="10" s="1"/>
  <c r="JN134" i="10" s="1"/>
  <c r="JO134" i="10" s="1"/>
  <c r="JP134" i="10" s="1"/>
  <c r="JQ134" i="10" s="1"/>
  <c r="JR134" i="10" s="1"/>
  <c r="JS134" i="10" s="1"/>
  <c r="JT134" i="10" s="1"/>
  <c r="JU134" i="10" s="1"/>
  <c r="JV134" i="10" s="1"/>
  <c r="JW134" i="10" s="1"/>
  <c r="JX134" i="10" s="1"/>
  <c r="JY134" i="10" s="1"/>
  <c r="JZ134" i="10" s="1"/>
  <c r="KA134" i="10" s="1"/>
  <c r="KB134" i="10" s="1"/>
  <c r="KC134" i="10" s="1"/>
  <c r="KD134" i="10" s="1"/>
  <c r="KE134" i="10" s="1"/>
  <c r="KF134" i="10" s="1"/>
  <c r="KG134" i="10" s="1"/>
  <c r="KH134" i="10" s="1"/>
  <c r="KI134" i="10" s="1"/>
  <c r="KJ134" i="10" s="1"/>
  <c r="KK134" i="10" s="1"/>
  <c r="KL134" i="10" s="1"/>
  <c r="KM134" i="10" s="1"/>
  <c r="KN134" i="10" s="1"/>
  <c r="KO134" i="10" s="1"/>
  <c r="KP134" i="10" s="1"/>
  <c r="KQ134" i="10" s="1"/>
  <c r="KR134" i="10" s="1"/>
  <c r="KS134" i="10" s="1"/>
  <c r="KT134" i="10" s="1"/>
  <c r="KU134" i="10" s="1"/>
  <c r="KV134" i="10" s="1"/>
  <c r="KW134" i="10" s="1"/>
  <c r="KX134" i="10" s="1"/>
  <c r="KY134" i="10" s="1"/>
  <c r="KZ134" i="10" s="1"/>
  <c r="LA134" i="10" s="1"/>
  <c r="LB134" i="10" s="1"/>
  <c r="LC134" i="10" s="1"/>
  <c r="LD134" i="10" s="1"/>
  <c r="LE134" i="10" s="1"/>
  <c r="LF134" i="10" s="1"/>
  <c r="LG134" i="10" s="1"/>
  <c r="LH134" i="10" s="1"/>
  <c r="LI134" i="10" s="1"/>
  <c r="LJ134" i="10" s="1"/>
  <c r="LK134" i="10" s="1"/>
  <c r="LL134" i="10" s="1"/>
  <c r="LM134" i="10" s="1"/>
  <c r="LN134" i="10" s="1"/>
  <c r="LO134" i="10" s="1"/>
  <c r="LP134" i="10" s="1"/>
  <c r="LQ134" i="10" s="1"/>
  <c r="LR134" i="10" s="1"/>
  <c r="LS134" i="10" s="1"/>
  <c r="LT134" i="10" s="1"/>
  <c r="LU134" i="10" s="1"/>
  <c r="LV134" i="10" s="1"/>
  <c r="LW134" i="10" s="1"/>
  <c r="LX134" i="10" s="1"/>
  <c r="LY134" i="10" s="1"/>
  <c r="LZ134" i="10" s="1"/>
  <c r="MA134" i="10" s="1"/>
  <c r="MB134" i="10" s="1"/>
  <c r="MC134" i="10" s="1"/>
  <c r="MD134" i="10" s="1"/>
  <c r="ME134" i="10" s="1"/>
  <c r="MF134" i="10" s="1"/>
  <c r="MG134" i="10" s="1"/>
  <c r="MH134" i="10" s="1"/>
  <c r="MI134" i="10" s="1"/>
  <c r="MJ134" i="10" s="1"/>
  <c r="MK134" i="10" s="1"/>
  <c r="ML134" i="10" s="1"/>
  <c r="MM134" i="10" s="1"/>
  <c r="MN134" i="10" s="1"/>
  <c r="MO134" i="10" s="1"/>
  <c r="MP134" i="10" s="1"/>
  <c r="MQ134" i="10" s="1"/>
  <c r="MR134" i="10" s="1"/>
  <c r="MS134" i="10" s="1"/>
  <c r="MT134" i="10" s="1"/>
  <c r="MU134" i="10" s="1"/>
  <c r="MV134" i="10" s="1"/>
  <c r="MW134" i="10" s="1"/>
  <c r="MX134" i="10" s="1"/>
  <c r="MY134" i="10" s="1"/>
  <c r="JI114" i="10"/>
  <c r="GL114" i="10"/>
  <c r="WD25" i="10"/>
  <c r="WH19" i="10"/>
  <c r="WB27" i="10"/>
  <c r="WF23" i="10"/>
  <c r="VZ29" i="10"/>
  <c r="GM114" i="10" l="1"/>
  <c r="IO135" i="10"/>
  <c r="IP135" i="10" s="1"/>
  <c r="IQ135" i="10" s="1"/>
  <c r="IR135" i="10" s="1"/>
  <c r="IS135" i="10" s="1"/>
  <c r="IT135" i="10" s="1"/>
  <c r="IU135" i="10" s="1"/>
  <c r="IV135" i="10" s="1"/>
  <c r="IW135" i="10" s="1"/>
  <c r="IX135" i="10" s="1"/>
  <c r="IY135" i="10" s="1"/>
  <c r="IZ135" i="10" s="1"/>
  <c r="JA135" i="10" s="1"/>
  <c r="JB135" i="10" s="1"/>
  <c r="JC135" i="10" s="1"/>
  <c r="JD135" i="10" s="1"/>
  <c r="JE135" i="10" s="1"/>
  <c r="JF135" i="10" s="1"/>
  <c r="JG135" i="10" s="1"/>
  <c r="JH135" i="10" s="1"/>
  <c r="JI135" i="10" s="1"/>
  <c r="JJ135" i="10" s="1"/>
  <c r="JK135" i="10" s="1"/>
  <c r="JL135" i="10" s="1"/>
  <c r="JM135" i="10" s="1"/>
  <c r="JN135" i="10" s="1"/>
  <c r="JO135" i="10" s="1"/>
  <c r="JP135" i="10" s="1"/>
  <c r="JQ135" i="10" s="1"/>
  <c r="JR135" i="10" s="1"/>
  <c r="JS135" i="10" s="1"/>
  <c r="JT135" i="10" s="1"/>
  <c r="JU135" i="10" s="1"/>
  <c r="JV135" i="10" s="1"/>
  <c r="JW135" i="10" s="1"/>
  <c r="JX135" i="10" s="1"/>
  <c r="JY135" i="10" s="1"/>
  <c r="JZ135" i="10" s="1"/>
  <c r="KA135" i="10" s="1"/>
  <c r="KB135" i="10" s="1"/>
  <c r="KC135" i="10" s="1"/>
  <c r="KD135" i="10" s="1"/>
  <c r="KE135" i="10" s="1"/>
  <c r="KF135" i="10" s="1"/>
  <c r="KG135" i="10" s="1"/>
  <c r="KH135" i="10" s="1"/>
  <c r="KI135" i="10" s="1"/>
  <c r="KJ135" i="10" s="1"/>
  <c r="KK135" i="10" s="1"/>
  <c r="KL135" i="10" s="1"/>
  <c r="KM135" i="10" s="1"/>
  <c r="KN135" i="10" s="1"/>
  <c r="KO135" i="10" s="1"/>
  <c r="KP135" i="10" s="1"/>
  <c r="KQ135" i="10" s="1"/>
  <c r="KR135" i="10" s="1"/>
  <c r="KS135" i="10" s="1"/>
  <c r="KT135" i="10" s="1"/>
  <c r="KU135" i="10" s="1"/>
  <c r="KV135" i="10" s="1"/>
  <c r="KW135" i="10" s="1"/>
  <c r="KX135" i="10" s="1"/>
  <c r="KY135" i="10" s="1"/>
  <c r="KZ135" i="10" s="1"/>
  <c r="LA135" i="10" s="1"/>
  <c r="LB135" i="10" s="1"/>
  <c r="LC135" i="10" s="1"/>
  <c r="LD135" i="10" s="1"/>
  <c r="LE135" i="10" s="1"/>
  <c r="LF135" i="10" s="1"/>
  <c r="LG135" i="10" s="1"/>
  <c r="LH135" i="10" s="1"/>
  <c r="LI135" i="10" s="1"/>
  <c r="LJ135" i="10" s="1"/>
  <c r="LK135" i="10" s="1"/>
  <c r="LL135" i="10" s="1"/>
  <c r="LM135" i="10" s="1"/>
  <c r="LN135" i="10" s="1"/>
  <c r="LO135" i="10" s="1"/>
  <c r="LP135" i="10" s="1"/>
  <c r="LQ135" i="10" s="1"/>
  <c r="LR135" i="10" s="1"/>
  <c r="LS135" i="10" s="1"/>
  <c r="LT135" i="10" s="1"/>
  <c r="LU135" i="10" s="1"/>
  <c r="LV135" i="10" s="1"/>
  <c r="LW135" i="10" s="1"/>
  <c r="LX135" i="10" s="1"/>
  <c r="LY135" i="10" s="1"/>
  <c r="LZ135" i="10" s="1"/>
  <c r="MA135" i="10" s="1"/>
  <c r="MB135" i="10" s="1"/>
  <c r="MC135" i="10" s="1"/>
  <c r="MD135" i="10" s="1"/>
  <c r="ME135" i="10" s="1"/>
  <c r="MF135" i="10" s="1"/>
  <c r="MG135" i="10" s="1"/>
  <c r="MH135" i="10" s="1"/>
  <c r="MI135" i="10" s="1"/>
  <c r="MJ135" i="10" s="1"/>
  <c r="MK135" i="10" s="1"/>
  <c r="ML135" i="10" s="1"/>
  <c r="MM135" i="10" s="1"/>
  <c r="MN135" i="10" s="1"/>
  <c r="MO135" i="10" s="1"/>
  <c r="MP135" i="10" s="1"/>
  <c r="MQ135" i="10" s="1"/>
  <c r="MR135" i="10" s="1"/>
  <c r="MS135" i="10" s="1"/>
  <c r="MT135" i="10" s="1"/>
  <c r="MU135" i="10" s="1"/>
  <c r="MV135" i="10" s="1"/>
  <c r="MW135" i="10" s="1"/>
  <c r="MX135" i="10" s="1"/>
  <c r="MY135" i="10" s="1"/>
  <c r="MZ135" i="10" s="1"/>
  <c r="DX135" i="10"/>
  <c r="DY135" i="10" s="1"/>
  <c r="DZ135" i="10" s="1"/>
  <c r="EA135" i="10" s="1"/>
  <c r="EB135" i="10" s="1"/>
  <c r="EC135" i="10" s="1"/>
  <c r="ED135" i="10" s="1"/>
  <c r="EE135" i="10" s="1"/>
  <c r="EF135" i="10" s="1"/>
  <c r="EG135" i="10" s="1"/>
  <c r="EH135" i="10" s="1"/>
  <c r="EI135" i="10" s="1"/>
  <c r="EJ135" i="10" s="1"/>
  <c r="EK135" i="10" s="1"/>
  <c r="EL135" i="10" s="1"/>
  <c r="EM135" i="10" s="1"/>
  <c r="EN135" i="10" s="1"/>
  <c r="EO135" i="10" s="1"/>
  <c r="EP135" i="10" s="1"/>
  <c r="EQ135" i="10" s="1"/>
  <c r="ER135" i="10" s="1"/>
  <c r="ES135" i="10" s="1"/>
  <c r="ET135" i="10" s="1"/>
  <c r="EU135" i="10" s="1"/>
  <c r="EV135" i="10" s="1"/>
  <c r="EW135" i="10" s="1"/>
  <c r="EX135" i="10" s="1"/>
  <c r="EY135" i="10" s="1"/>
  <c r="EZ135" i="10" s="1"/>
  <c r="FA135" i="10" s="1"/>
  <c r="FB135" i="10" s="1"/>
  <c r="FC135" i="10" s="1"/>
  <c r="FD135" i="10" s="1"/>
  <c r="FE135" i="10" s="1"/>
  <c r="FF135" i="10" s="1"/>
  <c r="FG135" i="10" s="1"/>
  <c r="FH135" i="10" s="1"/>
  <c r="FI135" i="10" s="1"/>
  <c r="FJ135" i="10" s="1"/>
  <c r="FK135" i="10" s="1"/>
  <c r="FL135" i="10" s="1"/>
  <c r="FM135" i="10" s="1"/>
  <c r="FN135" i="10" s="1"/>
  <c r="FO135" i="10" s="1"/>
  <c r="FP135" i="10" s="1"/>
  <c r="FQ135" i="10" s="1"/>
  <c r="FR135" i="10" s="1"/>
  <c r="FS135" i="10" s="1"/>
  <c r="FT135" i="10" s="1"/>
  <c r="FU135" i="10" s="1"/>
  <c r="FV135" i="10" s="1"/>
  <c r="FW135" i="10" s="1"/>
  <c r="FX135" i="10" s="1"/>
  <c r="FY135" i="10" s="1"/>
  <c r="FZ135" i="10" s="1"/>
  <c r="GA135" i="10" s="1"/>
  <c r="GB135" i="10" s="1"/>
  <c r="GC135" i="10" s="1"/>
  <c r="GD135" i="10" s="1"/>
  <c r="GE135" i="10" s="1"/>
  <c r="GF135" i="10" s="1"/>
  <c r="GG135" i="10" s="1"/>
  <c r="GH135" i="10" s="1"/>
  <c r="GI135" i="10" s="1"/>
  <c r="GJ135" i="10" s="1"/>
  <c r="GK135" i="10" s="1"/>
  <c r="GL135" i="10" s="1"/>
  <c r="GM135" i="10" s="1"/>
  <c r="GN135" i="10" s="1"/>
  <c r="GO135" i="10" s="1"/>
  <c r="GP135" i="10" s="1"/>
  <c r="GQ135" i="10" s="1"/>
  <c r="GR135" i="10" s="1"/>
  <c r="GS135" i="10" s="1"/>
  <c r="GT135" i="10" s="1"/>
  <c r="GU135" i="10" s="1"/>
  <c r="GV135" i="10" s="1"/>
  <c r="GW135" i="10" s="1"/>
  <c r="GX135" i="10" s="1"/>
  <c r="GY135" i="10" s="1"/>
  <c r="GZ135" i="10" s="1"/>
  <c r="HA135" i="10" s="1"/>
  <c r="HB135" i="10" s="1"/>
  <c r="HC135" i="10" s="1"/>
  <c r="HD135" i="10" s="1"/>
  <c r="HE135" i="10" s="1"/>
  <c r="HF135" i="10" s="1"/>
  <c r="HG135" i="10" s="1"/>
  <c r="HH135" i="10" s="1"/>
  <c r="HI135" i="10" s="1"/>
  <c r="HJ135" i="10" s="1"/>
  <c r="HK135" i="10" s="1"/>
  <c r="HL135" i="10" s="1"/>
  <c r="HM135" i="10" s="1"/>
  <c r="HN135" i="10" s="1"/>
  <c r="HO135" i="10" s="1"/>
  <c r="HP135" i="10" s="1"/>
  <c r="HQ135" i="10" s="1"/>
  <c r="HR135" i="10" s="1"/>
  <c r="HS135" i="10" s="1"/>
  <c r="HT135" i="10" s="1"/>
  <c r="HU135" i="10" s="1"/>
  <c r="HV135" i="10" s="1"/>
  <c r="HW135" i="10" s="1"/>
  <c r="HX135" i="10" s="1"/>
  <c r="HY135" i="10" s="1"/>
  <c r="HZ135" i="10" s="1"/>
  <c r="IA135" i="10" s="1"/>
  <c r="IB135" i="10" s="1"/>
  <c r="IC135" i="10" s="1"/>
  <c r="ID135" i="10" s="1"/>
  <c r="IE135" i="10" s="1"/>
  <c r="IF135" i="10" s="1"/>
  <c r="IG135" i="10" s="1"/>
  <c r="IH135" i="10" s="1"/>
  <c r="II135" i="10" s="1"/>
  <c r="C136" i="10"/>
  <c r="NF135" i="10"/>
  <c r="NG135" i="10" s="1"/>
  <c r="NH135" i="10" s="1"/>
  <c r="NI135" i="10" s="1"/>
  <c r="NJ135" i="10" s="1"/>
  <c r="NK135" i="10" s="1"/>
  <c r="NL135" i="10" s="1"/>
  <c r="NM135" i="10" s="1"/>
  <c r="NN135" i="10" s="1"/>
  <c r="NO135" i="10" s="1"/>
  <c r="NP135" i="10" s="1"/>
  <c r="NQ135" i="10" s="1"/>
  <c r="NR135" i="10" s="1"/>
  <c r="NS135" i="10" s="1"/>
  <c r="NT135" i="10" s="1"/>
  <c r="NU135" i="10" s="1"/>
  <c r="NV135" i="10" s="1"/>
  <c r="NW135" i="10" s="1"/>
  <c r="NX135" i="10" s="1"/>
  <c r="NY135" i="10" s="1"/>
  <c r="NZ135" i="10" s="1"/>
  <c r="OA135" i="10" s="1"/>
  <c r="OB135" i="10" s="1"/>
  <c r="OC135" i="10" s="1"/>
  <c r="OD135" i="10" s="1"/>
  <c r="OE135" i="10" s="1"/>
  <c r="OF135" i="10" s="1"/>
  <c r="OG135" i="10" s="1"/>
  <c r="OH135" i="10" s="1"/>
  <c r="OI135" i="10" s="1"/>
  <c r="OJ135" i="10" s="1"/>
  <c r="OK135" i="10" s="1"/>
  <c r="OL135" i="10" s="1"/>
  <c r="OM135" i="10" s="1"/>
  <c r="ON135" i="10" s="1"/>
  <c r="OO135" i="10" s="1"/>
  <c r="OP135" i="10" s="1"/>
  <c r="OQ135" i="10" s="1"/>
  <c r="OR135" i="10" s="1"/>
  <c r="OS135" i="10" s="1"/>
  <c r="OT135" i="10" s="1"/>
  <c r="OU135" i="10" s="1"/>
  <c r="OV135" i="10" s="1"/>
  <c r="OW135" i="10" s="1"/>
  <c r="OX135" i="10" s="1"/>
  <c r="OY135" i="10" s="1"/>
  <c r="OZ135" i="10" s="1"/>
  <c r="PA135" i="10" s="1"/>
  <c r="PB135" i="10" s="1"/>
  <c r="PC135" i="10" s="1"/>
  <c r="PD135" i="10" s="1"/>
  <c r="PE135" i="10" s="1"/>
  <c r="PF135" i="10" s="1"/>
  <c r="PG135" i="10" s="1"/>
  <c r="PH135" i="10" s="1"/>
  <c r="PI135" i="10" s="1"/>
  <c r="PJ135" i="10" s="1"/>
  <c r="PK135" i="10" s="1"/>
  <c r="PL135" i="10" s="1"/>
  <c r="PM135" i="10" s="1"/>
  <c r="PN135" i="10" s="1"/>
  <c r="PO135" i="10" s="1"/>
  <c r="PP135" i="10" s="1"/>
  <c r="PQ135" i="10" s="1"/>
  <c r="PR135" i="10" s="1"/>
  <c r="PS135" i="10" s="1"/>
  <c r="PT135" i="10" s="1"/>
  <c r="PU135" i="10" s="1"/>
  <c r="PV135" i="10" s="1"/>
  <c r="PW135" i="10" s="1"/>
  <c r="PX135" i="10" s="1"/>
  <c r="PY135" i="10" s="1"/>
  <c r="PZ135" i="10" s="1"/>
  <c r="QA135" i="10" s="1"/>
  <c r="QB135" i="10" s="1"/>
  <c r="QC135" i="10" s="1"/>
  <c r="QD135" i="10" s="1"/>
  <c r="QE135" i="10" s="1"/>
  <c r="QF135" i="10" s="1"/>
  <c r="QG135" i="10" s="1"/>
  <c r="QH135" i="10" s="1"/>
  <c r="QI135" i="10" s="1"/>
  <c r="QJ135" i="10" s="1"/>
  <c r="QK135" i="10" s="1"/>
  <c r="QL135" i="10" s="1"/>
  <c r="QM135" i="10" s="1"/>
  <c r="QN135" i="10" s="1"/>
  <c r="QO135" i="10" s="1"/>
  <c r="QP135" i="10" s="1"/>
  <c r="QQ135" i="10" s="1"/>
  <c r="QR135" i="10" s="1"/>
  <c r="QS135" i="10" s="1"/>
  <c r="QT135" i="10" s="1"/>
  <c r="QU135" i="10" s="1"/>
  <c r="QV135" i="10" s="1"/>
  <c r="QW135" i="10" s="1"/>
  <c r="QX135" i="10" s="1"/>
  <c r="QY135" i="10" s="1"/>
  <c r="QZ135" i="10" s="1"/>
  <c r="RA135" i="10" s="1"/>
  <c r="RB135" i="10" s="1"/>
  <c r="RC135" i="10" s="1"/>
  <c r="RD135" i="10" s="1"/>
  <c r="RE135" i="10" s="1"/>
  <c r="RF135" i="10" s="1"/>
  <c r="RG135" i="10" s="1"/>
  <c r="RH135" i="10" s="1"/>
  <c r="RI135" i="10" s="1"/>
  <c r="RJ135" i="10" s="1"/>
  <c r="RK135" i="10" s="1"/>
  <c r="RL135" i="10" s="1"/>
  <c r="RM135" i="10" s="1"/>
  <c r="RN135" i="10" s="1"/>
  <c r="RO135" i="10" s="1"/>
  <c r="RP135" i="10" s="1"/>
  <c r="RQ135" i="10" s="1"/>
  <c r="G135" i="10"/>
  <c r="H135" i="10" s="1"/>
  <c r="I135" i="10" s="1"/>
  <c r="J135" i="10" s="1"/>
  <c r="K135" i="10" s="1"/>
  <c r="L135" i="10" s="1"/>
  <c r="M135" i="10" s="1"/>
  <c r="N135" i="10" s="1"/>
  <c r="O135" i="10" s="1"/>
  <c r="P135" i="10" s="1"/>
  <c r="Q135" i="10" s="1"/>
  <c r="R135" i="10" s="1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AG135" i="10" s="1"/>
  <c r="AH135" i="10" s="1"/>
  <c r="AI135" i="10" s="1"/>
  <c r="AJ135" i="10" s="1"/>
  <c r="AK135" i="10" s="1"/>
  <c r="AL135" i="10" s="1"/>
  <c r="AM135" i="10" s="1"/>
  <c r="AN135" i="10" s="1"/>
  <c r="AO135" i="10" s="1"/>
  <c r="AP135" i="10" s="1"/>
  <c r="AQ135" i="10" s="1"/>
  <c r="AR135" i="10" s="1"/>
  <c r="AS135" i="10" s="1"/>
  <c r="AT135" i="10" s="1"/>
  <c r="AU135" i="10" s="1"/>
  <c r="AV135" i="10" s="1"/>
  <c r="AW135" i="10" s="1"/>
  <c r="AX135" i="10" s="1"/>
  <c r="AY135" i="10" s="1"/>
  <c r="AZ135" i="10" s="1"/>
  <c r="BA135" i="10" s="1"/>
  <c r="BB135" i="10" s="1"/>
  <c r="BC135" i="10" s="1"/>
  <c r="BD135" i="10" s="1"/>
  <c r="BE135" i="10" s="1"/>
  <c r="BF135" i="10" s="1"/>
  <c r="BG135" i="10" s="1"/>
  <c r="BH135" i="10" s="1"/>
  <c r="BI135" i="10" s="1"/>
  <c r="BJ135" i="10" s="1"/>
  <c r="BK135" i="10" s="1"/>
  <c r="BL135" i="10" s="1"/>
  <c r="BM135" i="10" s="1"/>
  <c r="BN135" i="10" s="1"/>
  <c r="BO135" i="10" s="1"/>
  <c r="BP135" i="10" s="1"/>
  <c r="BQ135" i="10" s="1"/>
  <c r="BR135" i="10" s="1"/>
  <c r="BS135" i="10" s="1"/>
  <c r="BT135" i="10" s="1"/>
  <c r="BU135" i="10" s="1"/>
  <c r="BV135" i="10" s="1"/>
  <c r="BW135" i="10" s="1"/>
  <c r="BX135" i="10" s="1"/>
  <c r="BY135" i="10" s="1"/>
  <c r="BZ135" i="10" s="1"/>
  <c r="CA135" i="10" s="1"/>
  <c r="CB135" i="10" s="1"/>
  <c r="CC135" i="10" s="1"/>
  <c r="CD135" i="10" s="1"/>
  <c r="CE135" i="10" s="1"/>
  <c r="CF135" i="10" s="1"/>
  <c r="CG135" i="10" s="1"/>
  <c r="CH135" i="10" s="1"/>
  <c r="CI135" i="10" s="1"/>
  <c r="CJ135" i="10" s="1"/>
  <c r="CK135" i="10" s="1"/>
  <c r="CL135" i="10" s="1"/>
  <c r="CM135" i="10" s="1"/>
  <c r="CN135" i="10" s="1"/>
  <c r="CO135" i="10" s="1"/>
  <c r="CP135" i="10" s="1"/>
  <c r="CQ135" i="10" s="1"/>
  <c r="CR135" i="10" s="1"/>
  <c r="CS135" i="10" s="1"/>
  <c r="CT135" i="10" s="1"/>
  <c r="CU135" i="10" s="1"/>
  <c r="CV135" i="10" s="1"/>
  <c r="CW135" i="10" s="1"/>
  <c r="CX135" i="10" s="1"/>
  <c r="CY135" i="10" s="1"/>
  <c r="CZ135" i="10" s="1"/>
  <c r="DA135" i="10" s="1"/>
  <c r="DB135" i="10" s="1"/>
  <c r="DC135" i="10" s="1"/>
  <c r="DD135" i="10" s="1"/>
  <c r="DE135" i="10" s="1"/>
  <c r="DF135" i="10" s="1"/>
  <c r="DG135" i="10" s="1"/>
  <c r="DH135" i="10" s="1"/>
  <c r="DI135" i="10" s="1"/>
  <c r="DJ135" i="10" s="1"/>
  <c r="DK135" i="10" s="1"/>
  <c r="DL135" i="10" s="1"/>
  <c r="DM135" i="10" s="1"/>
  <c r="DN135" i="10" s="1"/>
  <c r="DO135" i="10" s="1"/>
  <c r="DP135" i="10" s="1"/>
  <c r="DQ135" i="10" s="1"/>
  <c r="DR135" i="10" s="1"/>
  <c r="DS135" i="10" s="1"/>
  <c r="DT135" i="10" s="1"/>
  <c r="RW135" i="10"/>
  <c r="RX135" i="10" s="1"/>
  <c r="RY135" i="10" s="1"/>
  <c r="RZ135" i="10" s="1"/>
  <c r="SA135" i="10" s="1"/>
  <c r="SB135" i="10" s="1"/>
  <c r="SC135" i="10" s="1"/>
  <c r="SD135" i="10" s="1"/>
  <c r="SE135" i="10" s="1"/>
  <c r="SF135" i="10" s="1"/>
  <c r="SG135" i="10" s="1"/>
  <c r="SH135" i="10" s="1"/>
  <c r="SI135" i="10" s="1"/>
  <c r="SJ135" i="10" s="1"/>
  <c r="SK135" i="10" s="1"/>
  <c r="SL135" i="10" s="1"/>
  <c r="SM135" i="10" s="1"/>
  <c r="SN135" i="10" s="1"/>
  <c r="SO135" i="10" s="1"/>
  <c r="SP135" i="10" s="1"/>
  <c r="SQ135" i="10" s="1"/>
  <c r="SR135" i="10" s="1"/>
  <c r="SS135" i="10" s="1"/>
  <c r="ST135" i="10" s="1"/>
  <c r="SU135" i="10" s="1"/>
  <c r="SV135" i="10" s="1"/>
  <c r="SW135" i="10" s="1"/>
  <c r="SX135" i="10" s="1"/>
  <c r="SY135" i="10" s="1"/>
  <c r="SZ135" i="10" s="1"/>
  <c r="TA135" i="10" s="1"/>
  <c r="TB135" i="10" s="1"/>
  <c r="TC135" i="10" s="1"/>
  <c r="TD135" i="10" s="1"/>
  <c r="TE135" i="10" s="1"/>
  <c r="TF135" i="10" s="1"/>
  <c r="TG135" i="10" s="1"/>
  <c r="TH135" i="10" s="1"/>
  <c r="TI135" i="10" s="1"/>
  <c r="TJ135" i="10" s="1"/>
  <c r="TK135" i="10" s="1"/>
  <c r="TL135" i="10" s="1"/>
  <c r="TM135" i="10" s="1"/>
  <c r="TN135" i="10" s="1"/>
  <c r="TO135" i="10" s="1"/>
  <c r="TP135" i="10" s="1"/>
  <c r="TQ135" i="10" s="1"/>
  <c r="TR135" i="10" s="1"/>
  <c r="TS135" i="10" s="1"/>
  <c r="TT135" i="10" s="1"/>
  <c r="TU135" i="10" s="1"/>
  <c r="TV135" i="10" s="1"/>
  <c r="TW135" i="10" s="1"/>
  <c r="TX135" i="10" s="1"/>
  <c r="TY135" i="10" s="1"/>
  <c r="TZ135" i="10" s="1"/>
  <c r="UA135" i="10" s="1"/>
  <c r="UB135" i="10" s="1"/>
  <c r="UC135" i="10" s="1"/>
  <c r="UD135" i="10" s="1"/>
  <c r="UE135" i="10" s="1"/>
  <c r="UF135" i="10" s="1"/>
  <c r="UG135" i="10" s="1"/>
  <c r="UH135" i="10" s="1"/>
  <c r="UI135" i="10" s="1"/>
  <c r="UJ135" i="10" s="1"/>
  <c r="UK135" i="10" s="1"/>
  <c r="UL135" i="10" s="1"/>
  <c r="UM135" i="10" s="1"/>
  <c r="UN135" i="10" s="1"/>
  <c r="UO135" i="10" s="1"/>
  <c r="UP135" i="10" s="1"/>
  <c r="UQ135" i="10" s="1"/>
  <c r="UR135" i="10" s="1"/>
  <c r="US135" i="10" s="1"/>
  <c r="UT135" i="10" s="1"/>
  <c r="UU135" i="10" s="1"/>
  <c r="UV135" i="10" s="1"/>
  <c r="UW135" i="10" s="1"/>
  <c r="UX135" i="10" s="1"/>
  <c r="UY135" i="10" s="1"/>
  <c r="UZ135" i="10" s="1"/>
  <c r="VA135" i="10" s="1"/>
  <c r="VB135" i="10" s="1"/>
  <c r="VC135" i="10" s="1"/>
  <c r="VD135" i="10" s="1"/>
  <c r="VE135" i="10" s="1"/>
  <c r="VF135" i="10" s="1"/>
  <c r="VG135" i="10" s="1"/>
  <c r="VH135" i="10" s="1"/>
  <c r="VI135" i="10" s="1"/>
  <c r="VJ135" i="10" s="1"/>
  <c r="VK135" i="10" s="1"/>
  <c r="VL135" i="10" s="1"/>
  <c r="VM135" i="10" s="1"/>
  <c r="VN135" i="10" s="1"/>
  <c r="VO135" i="10" s="1"/>
  <c r="VP135" i="10" s="1"/>
  <c r="VQ135" i="10" s="1"/>
  <c r="VR135" i="10" s="1"/>
  <c r="VS135" i="10" s="1"/>
  <c r="VT135" i="10" s="1"/>
  <c r="VU135" i="10" s="1"/>
  <c r="VV135" i="10" s="1"/>
  <c r="VW135" i="10" s="1"/>
  <c r="VX135" i="10" s="1"/>
  <c r="VY135" i="10" s="1"/>
  <c r="VZ135" i="10" s="1"/>
  <c r="WA135" i="10" s="1"/>
  <c r="WB135" i="10" s="1"/>
  <c r="WC135" i="10" s="1"/>
  <c r="WD135" i="10" s="1"/>
  <c r="WE135" i="10" s="1"/>
  <c r="WF135" i="10" s="1"/>
  <c r="WG135" i="10" s="1"/>
  <c r="WH135" i="10" s="1"/>
  <c r="WI135" i="10" s="1"/>
  <c r="WJ135" i="10" s="1"/>
  <c r="WK135" i="10" s="1"/>
  <c r="WL135" i="10" s="1"/>
  <c r="AB114" i="10"/>
  <c r="JJ114" i="10"/>
  <c r="OA114" i="10"/>
  <c r="SR114" i="10"/>
  <c r="SQ18" i="10"/>
  <c r="WE25" i="10"/>
  <c r="WA29" i="10"/>
  <c r="WG23" i="10"/>
  <c r="WC27" i="10"/>
  <c r="WI19" i="10"/>
  <c r="JK114" i="10" l="1"/>
  <c r="OB114" i="10"/>
  <c r="GN114" i="10"/>
  <c r="SR18" i="10"/>
  <c r="SS114" i="10"/>
  <c r="AC114" i="10"/>
  <c r="G136" i="10"/>
  <c r="H136" i="10" s="1"/>
  <c r="I136" i="10" s="1"/>
  <c r="J136" i="10" s="1"/>
  <c r="K136" i="10" s="1"/>
  <c r="L136" i="10" s="1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X136" i="10" s="1"/>
  <c r="Y136" i="10" s="1"/>
  <c r="Z136" i="10" s="1"/>
  <c r="AA136" i="10" s="1"/>
  <c r="AB136" i="10" s="1"/>
  <c r="AC136" i="10" s="1"/>
  <c r="AD136" i="10" s="1"/>
  <c r="AE136" i="10" s="1"/>
  <c r="AF136" i="10" s="1"/>
  <c r="AG136" i="10" s="1"/>
  <c r="AH136" i="10" s="1"/>
  <c r="AI136" i="10" s="1"/>
  <c r="AJ136" i="10" s="1"/>
  <c r="AK136" i="10" s="1"/>
  <c r="AL136" i="10" s="1"/>
  <c r="AM136" i="10" s="1"/>
  <c r="AN136" i="10" s="1"/>
  <c r="AO136" i="10" s="1"/>
  <c r="AP136" i="10" s="1"/>
  <c r="AQ136" i="10" s="1"/>
  <c r="AR136" i="10" s="1"/>
  <c r="AS136" i="10" s="1"/>
  <c r="AT136" i="10" s="1"/>
  <c r="AU136" i="10" s="1"/>
  <c r="AV136" i="10" s="1"/>
  <c r="AW136" i="10" s="1"/>
  <c r="AX136" i="10" s="1"/>
  <c r="AY136" i="10" s="1"/>
  <c r="AZ136" i="10" s="1"/>
  <c r="BA136" i="10" s="1"/>
  <c r="BB136" i="10" s="1"/>
  <c r="BC136" i="10" s="1"/>
  <c r="BD136" i="10" s="1"/>
  <c r="BE136" i="10" s="1"/>
  <c r="BF136" i="10" s="1"/>
  <c r="BG136" i="10" s="1"/>
  <c r="BH136" i="10" s="1"/>
  <c r="BI136" i="10" s="1"/>
  <c r="BJ136" i="10" s="1"/>
  <c r="BK136" i="10" s="1"/>
  <c r="BL136" i="10" s="1"/>
  <c r="BM136" i="10" s="1"/>
  <c r="BN136" i="10" s="1"/>
  <c r="BO136" i="10" s="1"/>
  <c r="BP136" i="10" s="1"/>
  <c r="BQ136" i="10" s="1"/>
  <c r="BR136" i="10" s="1"/>
  <c r="BS136" i="10" s="1"/>
  <c r="BT136" i="10" s="1"/>
  <c r="BU136" i="10" s="1"/>
  <c r="BV136" i="10" s="1"/>
  <c r="BW136" i="10" s="1"/>
  <c r="BX136" i="10" s="1"/>
  <c r="BY136" i="10" s="1"/>
  <c r="BZ136" i="10" s="1"/>
  <c r="CA136" i="10" s="1"/>
  <c r="CB136" i="10" s="1"/>
  <c r="CC136" i="10" s="1"/>
  <c r="CD136" i="10" s="1"/>
  <c r="CE136" i="10" s="1"/>
  <c r="CF136" i="10" s="1"/>
  <c r="CG136" i="10" s="1"/>
  <c r="CH136" i="10" s="1"/>
  <c r="CI136" i="10" s="1"/>
  <c r="CJ136" i="10" s="1"/>
  <c r="CK136" i="10" s="1"/>
  <c r="CL136" i="10" s="1"/>
  <c r="CM136" i="10" s="1"/>
  <c r="CN136" i="10" s="1"/>
  <c r="CO136" i="10" s="1"/>
  <c r="CP136" i="10" s="1"/>
  <c r="CQ136" i="10" s="1"/>
  <c r="CR136" i="10" s="1"/>
  <c r="CS136" i="10" s="1"/>
  <c r="CT136" i="10" s="1"/>
  <c r="CU136" i="10" s="1"/>
  <c r="CV136" i="10" s="1"/>
  <c r="CW136" i="10" s="1"/>
  <c r="CX136" i="10" s="1"/>
  <c r="CY136" i="10" s="1"/>
  <c r="CZ136" i="10" s="1"/>
  <c r="DA136" i="10" s="1"/>
  <c r="DB136" i="10" s="1"/>
  <c r="DC136" i="10" s="1"/>
  <c r="DD136" i="10" s="1"/>
  <c r="DE136" i="10" s="1"/>
  <c r="DF136" i="10" s="1"/>
  <c r="DG136" i="10" s="1"/>
  <c r="DH136" i="10" s="1"/>
  <c r="DI136" i="10" s="1"/>
  <c r="DJ136" i="10" s="1"/>
  <c r="DK136" i="10" s="1"/>
  <c r="DL136" i="10" s="1"/>
  <c r="DM136" i="10" s="1"/>
  <c r="DN136" i="10" s="1"/>
  <c r="DO136" i="10" s="1"/>
  <c r="DP136" i="10" s="1"/>
  <c r="DQ136" i="10" s="1"/>
  <c r="DR136" i="10" s="1"/>
  <c r="DS136" i="10" s="1"/>
  <c r="DT136" i="10" s="1"/>
  <c r="DU136" i="10" s="1"/>
  <c r="RW136" i="10"/>
  <c r="RX136" i="10" s="1"/>
  <c r="RY136" i="10" s="1"/>
  <c r="RZ136" i="10" s="1"/>
  <c r="SA136" i="10" s="1"/>
  <c r="SB136" i="10" s="1"/>
  <c r="SC136" i="10" s="1"/>
  <c r="SD136" i="10" s="1"/>
  <c r="SE136" i="10" s="1"/>
  <c r="SF136" i="10" s="1"/>
  <c r="SG136" i="10" s="1"/>
  <c r="SH136" i="10" s="1"/>
  <c r="SI136" i="10" s="1"/>
  <c r="SJ136" i="10" s="1"/>
  <c r="SK136" i="10" s="1"/>
  <c r="SL136" i="10" s="1"/>
  <c r="SM136" i="10" s="1"/>
  <c r="SN136" i="10" s="1"/>
  <c r="SO136" i="10" s="1"/>
  <c r="SP136" i="10" s="1"/>
  <c r="SQ136" i="10" s="1"/>
  <c r="SR136" i="10" s="1"/>
  <c r="SS136" i="10" s="1"/>
  <c r="ST136" i="10" s="1"/>
  <c r="SU136" i="10" s="1"/>
  <c r="SV136" i="10" s="1"/>
  <c r="SW136" i="10" s="1"/>
  <c r="SX136" i="10" s="1"/>
  <c r="SY136" i="10" s="1"/>
  <c r="SZ136" i="10" s="1"/>
  <c r="TA136" i="10" s="1"/>
  <c r="TB136" i="10" s="1"/>
  <c r="TC136" i="10" s="1"/>
  <c r="TD136" i="10" s="1"/>
  <c r="TE136" i="10" s="1"/>
  <c r="TF136" i="10" s="1"/>
  <c r="TG136" i="10" s="1"/>
  <c r="TH136" i="10" s="1"/>
  <c r="TI136" i="10" s="1"/>
  <c r="TJ136" i="10" s="1"/>
  <c r="TK136" i="10" s="1"/>
  <c r="TL136" i="10" s="1"/>
  <c r="TM136" i="10" s="1"/>
  <c r="TN136" i="10" s="1"/>
  <c r="TO136" i="10" s="1"/>
  <c r="TP136" i="10" s="1"/>
  <c r="TQ136" i="10" s="1"/>
  <c r="TR136" i="10" s="1"/>
  <c r="TS136" i="10" s="1"/>
  <c r="TT136" i="10" s="1"/>
  <c r="TU136" i="10" s="1"/>
  <c r="TV136" i="10" s="1"/>
  <c r="TW136" i="10" s="1"/>
  <c r="TX136" i="10" s="1"/>
  <c r="TY136" i="10" s="1"/>
  <c r="TZ136" i="10" s="1"/>
  <c r="UA136" i="10" s="1"/>
  <c r="UB136" i="10" s="1"/>
  <c r="UC136" i="10" s="1"/>
  <c r="UD136" i="10" s="1"/>
  <c r="UE136" i="10" s="1"/>
  <c r="UF136" i="10" s="1"/>
  <c r="UG136" i="10" s="1"/>
  <c r="UH136" i="10" s="1"/>
  <c r="UI136" i="10" s="1"/>
  <c r="UJ136" i="10" s="1"/>
  <c r="UK136" i="10" s="1"/>
  <c r="UL136" i="10" s="1"/>
  <c r="UM136" i="10" s="1"/>
  <c r="UN136" i="10" s="1"/>
  <c r="UO136" i="10" s="1"/>
  <c r="UP136" i="10" s="1"/>
  <c r="UQ136" i="10" s="1"/>
  <c r="UR136" i="10" s="1"/>
  <c r="US136" i="10" s="1"/>
  <c r="UT136" i="10" s="1"/>
  <c r="UU136" i="10" s="1"/>
  <c r="UV136" i="10" s="1"/>
  <c r="UW136" i="10" s="1"/>
  <c r="UX136" i="10" s="1"/>
  <c r="UY136" i="10" s="1"/>
  <c r="UZ136" i="10" s="1"/>
  <c r="VA136" i="10" s="1"/>
  <c r="VB136" i="10" s="1"/>
  <c r="VC136" i="10" s="1"/>
  <c r="VD136" i="10" s="1"/>
  <c r="VE136" i="10" s="1"/>
  <c r="VF136" i="10" s="1"/>
  <c r="VG136" i="10" s="1"/>
  <c r="VH136" i="10" s="1"/>
  <c r="VI136" i="10" s="1"/>
  <c r="VJ136" i="10" s="1"/>
  <c r="VK136" i="10" s="1"/>
  <c r="VL136" i="10" s="1"/>
  <c r="VM136" i="10" s="1"/>
  <c r="VN136" i="10" s="1"/>
  <c r="VO136" i="10" s="1"/>
  <c r="VP136" i="10" s="1"/>
  <c r="VQ136" i="10" s="1"/>
  <c r="VR136" i="10" s="1"/>
  <c r="VS136" i="10" s="1"/>
  <c r="VT136" i="10" s="1"/>
  <c r="VU136" i="10" s="1"/>
  <c r="VV136" i="10" s="1"/>
  <c r="VW136" i="10" s="1"/>
  <c r="VX136" i="10" s="1"/>
  <c r="VY136" i="10" s="1"/>
  <c r="VZ136" i="10" s="1"/>
  <c r="WA136" i="10" s="1"/>
  <c r="WB136" i="10" s="1"/>
  <c r="WC136" i="10" s="1"/>
  <c r="WD136" i="10" s="1"/>
  <c r="WE136" i="10" s="1"/>
  <c r="WF136" i="10" s="1"/>
  <c r="WG136" i="10" s="1"/>
  <c r="WH136" i="10" s="1"/>
  <c r="WI136" i="10" s="1"/>
  <c r="WJ136" i="10" s="1"/>
  <c r="WK136" i="10" s="1"/>
  <c r="WL136" i="10" s="1"/>
  <c r="DX136" i="10"/>
  <c r="DY136" i="10" s="1"/>
  <c r="DZ136" i="10" s="1"/>
  <c r="EA136" i="10" s="1"/>
  <c r="EB136" i="10" s="1"/>
  <c r="EC136" i="10" s="1"/>
  <c r="ED136" i="10" s="1"/>
  <c r="EE136" i="10" s="1"/>
  <c r="EF136" i="10" s="1"/>
  <c r="EG136" i="10" s="1"/>
  <c r="EH136" i="10" s="1"/>
  <c r="EI136" i="10" s="1"/>
  <c r="EJ136" i="10" s="1"/>
  <c r="EK136" i="10" s="1"/>
  <c r="EL136" i="10" s="1"/>
  <c r="EM136" i="10" s="1"/>
  <c r="EN136" i="10" s="1"/>
  <c r="EO136" i="10" s="1"/>
  <c r="EP136" i="10" s="1"/>
  <c r="EQ136" i="10" s="1"/>
  <c r="ER136" i="10" s="1"/>
  <c r="ES136" i="10" s="1"/>
  <c r="ET136" i="10" s="1"/>
  <c r="EU136" i="10" s="1"/>
  <c r="EV136" i="10" s="1"/>
  <c r="EW136" i="10" s="1"/>
  <c r="EX136" i="10" s="1"/>
  <c r="EY136" i="10" s="1"/>
  <c r="EZ136" i="10" s="1"/>
  <c r="FA136" i="10" s="1"/>
  <c r="FB136" i="10" s="1"/>
  <c r="FC136" i="10" s="1"/>
  <c r="FD136" i="10" s="1"/>
  <c r="FE136" i="10" s="1"/>
  <c r="FF136" i="10" s="1"/>
  <c r="FG136" i="10" s="1"/>
  <c r="FH136" i="10" s="1"/>
  <c r="FI136" i="10" s="1"/>
  <c r="FJ136" i="10" s="1"/>
  <c r="FK136" i="10" s="1"/>
  <c r="FL136" i="10" s="1"/>
  <c r="FM136" i="10" s="1"/>
  <c r="FN136" i="10" s="1"/>
  <c r="FO136" i="10" s="1"/>
  <c r="FP136" i="10" s="1"/>
  <c r="FQ136" i="10" s="1"/>
  <c r="FR136" i="10" s="1"/>
  <c r="FS136" i="10" s="1"/>
  <c r="FT136" i="10" s="1"/>
  <c r="FU136" i="10" s="1"/>
  <c r="FV136" i="10" s="1"/>
  <c r="FW136" i="10" s="1"/>
  <c r="FX136" i="10" s="1"/>
  <c r="FY136" i="10" s="1"/>
  <c r="FZ136" i="10" s="1"/>
  <c r="GA136" i="10" s="1"/>
  <c r="GB136" i="10" s="1"/>
  <c r="GC136" i="10" s="1"/>
  <c r="GD136" i="10" s="1"/>
  <c r="GE136" i="10" s="1"/>
  <c r="GF136" i="10" s="1"/>
  <c r="GG136" i="10" s="1"/>
  <c r="GH136" i="10" s="1"/>
  <c r="GI136" i="10" s="1"/>
  <c r="GJ136" i="10" s="1"/>
  <c r="GK136" i="10" s="1"/>
  <c r="GL136" i="10" s="1"/>
  <c r="GM136" i="10" s="1"/>
  <c r="GN136" i="10" s="1"/>
  <c r="GO136" i="10" s="1"/>
  <c r="GP136" i="10" s="1"/>
  <c r="GQ136" i="10" s="1"/>
  <c r="GR136" i="10" s="1"/>
  <c r="GS136" i="10" s="1"/>
  <c r="GT136" i="10" s="1"/>
  <c r="GU136" i="10" s="1"/>
  <c r="GV136" i="10" s="1"/>
  <c r="GW136" i="10" s="1"/>
  <c r="GX136" i="10" s="1"/>
  <c r="GY136" i="10" s="1"/>
  <c r="GZ136" i="10" s="1"/>
  <c r="HA136" i="10" s="1"/>
  <c r="HB136" i="10" s="1"/>
  <c r="HC136" i="10" s="1"/>
  <c r="HD136" i="10" s="1"/>
  <c r="HE136" i="10" s="1"/>
  <c r="HF136" i="10" s="1"/>
  <c r="HG136" i="10" s="1"/>
  <c r="HH136" i="10" s="1"/>
  <c r="HI136" i="10" s="1"/>
  <c r="HJ136" i="10" s="1"/>
  <c r="HK136" i="10" s="1"/>
  <c r="HL136" i="10" s="1"/>
  <c r="HM136" i="10" s="1"/>
  <c r="HN136" i="10" s="1"/>
  <c r="HO136" i="10" s="1"/>
  <c r="HP136" i="10" s="1"/>
  <c r="HQ136" i="10" s="1"/>
  <c r="HR136" i="10" s="1"/>
  <c r="HS136" i="10" s="1"/>
  <c r="HT136" i="10" s="1"/>
  <c r="HU136" i="10" s="1"/>
  <c r="HV136" i="10" s="1"/>
  <c r="HW136" i="10" s="1"/>
  <c r="HX136" i="10" s="1"/>
  <c r="HY136" i="10" s="1"/>
  <c r="HZ136" i="10" s="1"/>
  <c r="IA136" i="10" s="1"/>
  <c r="IB136" i="10" s="1"/>
  <c r="IC136" i="10" s="1"/>
  <c r="ID136" i="10" s="1"/>
  <c r="IE136" i="10" s="1"/>
  <c r="IF136" i="10" s="1"/>
  <c r="IG136" i="10" s="1"/>
  <c r="IH136" i="10" s="1"/>
  <c r="II136" i="10" s="1"/>
  <c r="IJ136" i="10" s="1"/>
  <c r="C137" i="10"/>
  <c r="IO136" i="10"/>
  <c r="IP136" i="10" s="1"/>
  <c r="IQ136" i="10" s="1"/>
  <c r="IR136" i="10" s="1"/>
  <c r="IS136" i="10" s="1"/>
  <c r="IT136" i="10" s="1"/>
  <c r="IU136" i="10" s="1"/>
  <c r="IV136" i="10" s="1"/>
  <c r="IW136" i="10" s="1"/>
  <c r="IX136" i="10" s="1"/>
  <c r="IY136" i="10" s="1"/>
  <c r="IZ136" i="10" s="1"/>
  <c r="JA136" i="10" s="1"/>
  <c r="JB136" i="10" s="1"/>
  <c r="JC136" i="10" s="1"/>
  <c r="JD136" i="10" s="1"/>
  <c r="JE136" i="10" s="1"/>
  <c r="JF136" i="10" s="1"/>
  <c r="JG136" i="10" s="1"/>
  <c r="JH136" i="10" s="1"/>
  <c r="JI136" i="10" s="1"/>
  <c r="JJ136" i="10" s="1"/>
  <c r="JK136" i="10" s="1"/>
  <c r="JL136" i="10" s="1"/>
  <c r="JM136" i="10" s="1"/>
  <c r="JN136" i="10" s="1"/>
  <c r="JO136" i="10" s="1"/>
  <c r="JP136" i="10" s="1"/>
  <c r="JQ136" i="10" s="1"/>
  <c r="JR136" i="10" s="1"/>
  <c r="JS136" i="10" s="1"/>
  <c r="JT136" i="10" s="1"/>
  <c r="JU136" i="10" s="1"/>
  <c r="JV136" i="10" s="1"/>
  <c r="JW136" i="10" s="1"/>
  <c r="JX136" i="10" s="1"/>
  <c r="JY136" i="10" s="1"/>
  <c r="JZ136" i="10" s="1"/>
  <c r="KA136" i="10" s="1"/>
  <c r="KB136" i="10" s="1"/>
  <c r="KC136" i="10" s="1"/>
  <c r="KD136" i="10" s="1"/>
  <c r="KE136" i="10" s="1"/>
  <c r="KF136" i="10" s="1"/>
  <c r="KG136" i="10" s="1"/>
  <c r="KH136" i="10" s="1"/>
  <c r="KI136" i="10" s="1"/>
  <c r="KJ136" i="10" s="1"/>
  <c r="KK136" i="10" s="1"/>
  <c r="KL136" i="10" s="1"/>
  <c r="KM136" i="10" s="1"/>
  <c r="KN136" i="10" s="1"/>
  <c r="KO136" i="10" s="1"/>
  <c r="KP136" i="10" s="1"/>
  <c r="KQ136" i="10" s="1"/>
  <c r="KR136" i="10" s="1"/>
  <c r="KS136" i="10" s="1"/>
  <c r="KT136" i="10" s="1"/>
  <c r="KU136" i="10" s="1"/>
  <c r="KV136" i="10" s="1"/>
  <c r="KW136" i="10" s="1"/>
  <c r="KX136" i="10" s="1"/>
  <c r="KY136" i="10" s="1"/>
  <c r="KZ136" i="10" s="1"/>
  <c r="LA136" i="10" s="1"/>
  <c r="LB136" i="10" s="1"/>
  <c r="LC136" i="10" s="1"/>
  <c r="LD136" i="10" s="1"/>
  <c r="LE136" i="10" s="1"/>
  <c r="LF136" i="10" s="1"/>
  <c r="LG136" i="10" s="1"/>
  <c r="LH136" i="10" s="1"/>
  <c r="LI136" i="10" s="1"/>
  <c r="LJ136" i="10" s="1"/>
  <c r="LK136" i="10" s="1"/>
  <c r="LL136" i="10" s="1"/>
  <c r="LM136" i="10" s="1"/>
  <c r="LN136" i="10" s="1"/>
  <c r="LO136" i="10" s="1"/>
  <c r="LP136" i="10" s="1"/>
  <c r="LQ136" i="10" s="1"/>
  <c r="LR136" i="10" s="1"/>
  <c r="LS136" i="10" s="1"/>
  <c r="LT136" i="10" s="1"/>
  <c r="LU136" i="10" s="1"/>
  <c r="LV136" i="10" s="1"/>
  <c r="LW136" i="10" s="1"/>
  <c r="LX136" i="10" s="1"/>
  <c r="LY136" i="10" s="1"/>
  <c r="LZ136" i="10" s="1"/>
  <c r="MA136" i="10" s="1"/>
  <c r="MB136" i="10" s="1"/>
  <c r="MC136" i="10" s="1"/>
  <c r="MD136" i="10" s="1"/>
  <c r="ME136" i="10" s="1"/>
  <c r="MF136" i="10" s="1"/>
  <c r="MG136" i="10" s="1"/>
  <c r="MH136" i="10" s="1"/>
  <c r="MI136" i="10" s="1"/>
  <c r="MJ136" i="10" s="1"/>
  <c r="MK136" i="10" s="1"/>
  <c r="ML136" i="10" s="1"/>
  <c r="MM136" i="10" s="1"/>
  <c r="MN136" i="10" s="1"/>
  <c r="MO136" i="10" s="1"/>
  <c r="MP136" i="10" s="1"/>
  <c r="MQ136" i="10" s="1"/>
  <c r="MR136" i="10" s="1"/>
  <c r="MS136" i="10" s="1"/>
  <c r="MT136" i="10" s="1"/>
  <c r="MU136" i="10" s="1"/>
  <c r="MV136" i="10" s="1"/>
  <c r="MW136" i="10" s="1"/>
  <c r="MX136" i="10" s="1"/>
  <c r="MY136" i="10" s="1"/>
  <c r="MZ136" i="10" s="1"/>
  <c r="NA136" i="10" s="1"/>
  <c r="NF136" i="10"/>
  <c r="NG136" i="10" s="1"/>
  <c r="NH136" i="10" s="1"/>
  <c r="NI136" i="10" s="1"/>
  <c r="NJ136" i="10" s="1"/>
  <c r="NK136" i="10" s="1"/>
  <c r="NL136" i="10" s="1"/>
  <c r="NM136" i="10" s="1"/>
  <c r="NN136" i="10" s="1"/>
  <c r="NO136" i="10" s="1"/>
  <c r="NP136" i="10" s="1"/>
  <c r="NQ136" i="10" s="1"/>
  <c r="NR136" i="10" s="1"/>
  <c r="NS136" i="10" s="1"/>
  <c r="NT136" i="10" s="1"/>
  <c r="NU136" i="10" s="1"/>
  <c r="NV136" i="10" s="1"/>
  <c r="NW136" i="10" s="1"/>
  <c r="NX136" i="10" s="1"/>
  <c r="NY136" i="10" s="1"/>
  <c r="NZ136" i="10" s="1"/>
  <c r="OA136" i="10" s="1"/>
  <c r="OB136" i="10" s="1"/>
  <c r="OC136" i="10" s="1"/>
  <c r="OD136" i="10" s="1"/>
  <c r="OE136" i="10" s="1"/>
  <c r="OF136" i="10" s="1"/>
  <c r="OG136" i="10" s="1"/>
  <c r="OH136" i="10" s="1"/>
  <c r="OI136" i="10" s="1"/>
  <c r="OJ136" i="10" s="1"/>
  <c r="OK136" i="10" s="1"/>
  <c r="OL136" i="10" s="1"/>
  <c r="OM136" i="10" s="1"/>
  <c r="ON136" i="10" s="1"/>
  <c r="OO136" i="10" s="1"/>
  <c r="OP136" i="10" s="1"/>
  <c r="OQ136" i="10" s="1"/>
  <c r="OR136" i="10" s="1"/>
  <c r="OS136" i="10" s="1"/>
  <c r="OT136" i="10" s="1"/>
  <c r="OU136" i="10" s="1"/>
  <c r="OV136" i="10" s="1"/>
  <c r="OW136" i="10" s="1"/>
  <c r="OX136" i="10" s="1"/>
  <c r="OY136" i="10" s="1"/>
  <c r="OZ136" i="10" s="1"/>
  <c r="PA136" i="10" s="1"/>
  <c r="PB136" i="10" s="1"/>
  <c r="PC136" i="10" s="1"/>
  <c r="PD136" i="10" s="1"/>
  <c r="PE136" i="10" s="1"/>
  <c r="PF136" i="10" s="1"/>
  <c r="PG136" i="10" s="1"/>
  <c r="PH136" i="10" s="1"/>
  <c r="PI136" i="10" s="1"/>
  <c r="PJ136" i="10" s="1"/>
  <c r="PK136" i="10" s="1"/>
  <c r="PL136" i="10" s="1"/>
  <c r="PM136" i="10" s="1"/>
  <c r="PN136" i="10" s="1"/>
  <c r="PO136" i="10" s="1"/>
  <c r="PP136" i="10" s="1"/>
  <c r="PQ136" i="10" s="1"/>
  <c r="PR136" i="10" s="1"/>
  <c r="PS136" i="10" s="1"/>
  <c r="PT136" i="10" s="1"/>
  <c r="PU136" i="10" s="1"/>
  <c r="PV136" i="10" s="1"/>
  <c r="PW136" i="10" s="1"/>
  <c r="PX136" i="10" s="1"/>
  <c r="PY136" i="10" s="1"/>
  <c r="PZ136" i="10" s="1"/>
  <c r="QA136" i="10" s="1"/>
  <c r="QB136" i="10" s="1"/>
  <c r="QC136" i="10" s="1"/>
  <c r="QD136" i="10" s="1"/>
  <c r="QE136" i="10" s="1"/>
  <c r="QF136" i="10" s="1"/>
  <c r="QG136" i="10" s="1"/>
  <c r="QH136" i="10" s="1"/>
  <c r="QI136" i="10" s="1"/>
  <c r="QJ136" i="10" s="1"/>
  <c r="QK136" i="10" s="1"/>
  <c r="QL136" i="10" s="1"/>
  <c r="QM136" i="10" s="1"/>
  <c r="QN136" i="10" s="1"/>
  <c r="QO136" i="10" s="1"/>
  <c r="QP136" i="10" s="1"/>
  <c r="QQ136" i="10" s="1"/>
  <c r="QR136" i="10" s="1"/>
  <c r="QS136" i="10" s="1"/>
  <c r="QT136" i="10" s="1"/>
  <c r="QU136" i="10" s="1"/>
  <c r="QV136" i="10" s="1"/>
  <c r="QW136" i="10" s="1"/>
  <c r="QX136" i="10" s="1"/>
  <c r="QY136" i="10" s="1"/>
  <c r="QZ136" i="10" s="1"/>
  <c r="RA136" i="10" s="1"/>
  <c r="RB136" i="10" s="1"/>
  <c r="RC136" i="10" s="1"/>
  <c r="RD136" i="10" s="1"/>
  <c r="RE136" i="10" s="1"/>
  <c r="RF136" i="10" s="1"/>
  <c r="RG136" i="10" s="1"/>
  <c r="RH136" i="10" s="1"/>
  <c r="RI136" i="10" s="1"/>
  <c r="RJ136" i="10" s="1"/>
  <c r="RK136" i="10" s="1"/>
  <c r="RL136" i="10" s="1"/>
  <c r="RM136" i="10" s="1"/>
  <c r="RN136" i="10" s="1"/>
  <c r="RO136" i="10" s="1"/>
  <c r="RP136" i="10" s="1"/>
  <c r="RQ136" i="10" s="1"/>
  <c r="RR136" i="10" s="1"/>
  <c r="WJ19" i="10"/>
  <c r="WH23" i="10"/>
  <c r="WD27" i="10"/>
  <c r="WB29" i="10"/>
  <c r="WF25" i="10"/>
  <c r="OC114" i="10" l="1"/>
  <c r="ST114" i="10"/>
  <c r="SS18" i="10"/>
  <c r="DX137" i="10"/>
  <c r="DY137" i="10" s="1"/>
  <c r="DZ137" i="10" s="1"/>
  <c r="EA137" i="10" s="1"/>
  <c r="EB137" i="10" s="1"/>
  <c r="EC137" i="10" s="1"/>
  <c r="ED137" i="10" s="1"/>
  <c r="EE137" i="10" s="1"/>
  <c r="EF137" i="10" s="1"/>
  <c r="EG137" i="10" s="1"/>
  <c r="EH137" i="10" s="1"/>
  <c r="EI137" i="10" s="1"/>
  <c r="EJ137" i="10" s="1"/>
  <c r="EK137" i="10" s="1"/>
  <c r="EL137" i="10" s="1"/>
  <c r="EM137" i="10" s="1"/>
  <c r="EN137" i="10" s="1"/>
  <c r="EO137" i="10" s="1"/>
  <c r="EP137" i="10" s="1"/>
  <c r="EQ137" i="10" s="1"/>
  <c r="ER137" i="10" s="1"/>
  <c r="ES137" i="10" s="1"/>
  <c r="ET137" i="10" s="1"/>
  <c r="EU137" i="10" s="1"/>
  <c r="EV137" i="10" s="1"/>
  <c r="EW137" i="10" s="1"/>
  <c r="EX137" i="10" s="1"/>
  <c r="EY137" i="10" s="1"/>
  <c r="EZ137" i="10" s="1"/>
  <c r="FA137" i="10" s="1"/>
  <c r="FB137" i="10" s="1"/>
  <c r="FC137" i="10" s="1"/>
  <c r="FD137" i="10" s="1"/>
  <c r="FE137" i="10" s="1"/>
  <c r="FF137" i="10" s="1"/>
  <c r="FG137" i="10" s="1"/>
  <c r="FH137" i="10" s="1"/>
  <c r="FI137" i="10" s="1"/>
  <c r="FJ137" i="10" s="1"/>
  <c r="FK137" i="10" s="1"/>
  <c r="FL137" i="10" s="1"/>
  <c r="FM137" i="10" s="1"/>
  <c r="FN137" i="10" s="1"/>
  <c r="FO137" i="10" s="1"/>
  <c r="FP137" i="10" s="1"/>
  <c r="FQ137" i="10" s="1"/>
  <c r="FR137" i="10" s="1"/>
  <c r="FS137" i="10" s="1"/>
  <c r="FT137" i="10" s="1"/>
  <c r="FU137" i="10" s="1"/>
  <c r="FV137" i="10" s="1"/>
  <c r="FW137" i="10" s="1"/>
  <c r="FX137" i="10" s="1"/>
  <c r="FY137" i="10" s="1"/>
  <c r="FZ137" i="10" s="1"/>
  <c r="GA137" i="10" s="1"/>
  <c r="GB137" i="10" s="1"/>
  <c r="GC137" i="10" s="1"/>
  <c r="GD137" i="10" s="1"/>
  <c r="GE137" i="10" s="1"/>
  <c r="GF137" i="10" s="1"/>
  <c r="GG137" i="10" s="1"/>
  <c r="GH137" i="10" s="1"/>
  <c r="GI137" i="10" s="1"/>
  <c r="GJ137" i="10" s="1"/>
  <c r="GK137" i="10" s="1"/>
  <c r="GL137" i="10" s="1"/>
  <c r="GM137" i="10" s="1"/>
  <c r="GN137" i="10" s="1"/>
  <c r="GO137" i="10" s="1"/>
  <c r="GP137" i="10" s="1"/>
  <c r="GQ137" i="10" s="1"/>
  <c r="GR137" i="10" s="1"/>
  <c r="GS137" i="10" s="1"/>
  <c r="GT137" i="10" s="1"/>
  <c r="GU137" i="10" s="1"/>
  <c r="GV137" i="10" s="1"/>
  <c r="GW137" i="10" s="1"/>
  <c r="GX137" i="10" s="1"/>
  <c r="GY137" i="10" s="1"/>
  <c r="GZ137" i="10" s="1"/>
  <c r="HA137" i="10" s="1"/>
  <c r="HB137" i="10" s="1"/>
  <c r="HC137" i="10" s="1"/>
  <c r="HD137" i="10" s="1"/>
  <c r="HE137" i="10" s="1"/>
  <c r="HF137" i="10" s="1"/>
  <c r="HG137" i="10" s="1"/>
  <c r="HH137" i="10" s="1"/>
  <c r="HI137" i="10" s="1"/>
  <c r="HJ137" i="10" s="1"/>
  <c r="HK137" i="10" s="1"/>
  <c r="HL137" i="10" s="1"/>
  <c r="HM137" i="10" s="1"/>
  <c r="HN137" i="10" s="1"/>
  <c r="HO137" i="10" s="1"/>
  <c r="HP137" i="10" s="1"/>
  <c r="HQ137" i="10" s="1"/>
  <c r="HR137" i="10" s="1"/>
  <c r="HS137" i="10" s="1"/>
  <c r="HT137" i="10" s="1"/>
  <c r="HU137" i="10" s="1"/>
  <c r="HV137" i="10" s="1"/>
  <c r="HW137" i="10" s="1"/>
  <c r="HX137" i="10" s="1"/>
  <c r="HY137" i="10" s="1"/>
  <c r="HZ137" i="10" s="1"/>
  <c r="IA137" i="10" s="1"/>
  <c r="IB137" i="10" s="1"/>
  <c r="IC137" i="10" s="1"/>
  <c r="ID137" i="10" s="1"/>
  <c r="IE137" i="10" s="1"/>
  <c r="IF137" i="10" s="1"/>
  <c r="IG137" i="10" s="1"/>
  <c r="IH137" i="10" s="1"/>
  <c r="II137" i="10" s="1"/>
  <c r="IJ137" i="10" s="1"/>
  <c r="IK137" i="10" s="1"/>
  <c r="C138" i="10"/>
  <c r="G137" i="10"/>
  <c r="H137" i="10" s="1"/>
  <c r="I137" i="10" s="1"/>
  <c r="J137" i="10" s="1"/>
  <c r="K137" i="10" s="1"/>
  <c r="L137" i="10" s="1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AG137" i="10" s="1"/>
  <c r="AH137" i="10" s="1"/>
  <c r="AI137" i="10" s="1"/>
  <c r="AJ137" i="10" s="1"/>
  <c r="AK137" i="10" s="1"/>
  <c r="AL137" i="10" s="1"/>
  <c r="AM137" i="10" s="1"/>
  <c r="AN137" i="10" s="1"/>
  <c r="AO137" i="10" s="1"/>
  <c r="AP137" i="10" s="1"/>
  <c r="AQ137" i="10" s="1"/>
  <c r="AR137" i="10" s="1"/>
  <c r="AS137" i="10" s="1"/>
  <c r="AT137" i="10" s="1"/>
  <c r="AU137" i="10" s="1"/>
  <c r="AV137" i="10" s="1"/>
  <c r="AW137" i="10" s="1"/>
  <c r="AX137" i="10" s="1"/>
  <c r="AY137" i="10" s="1"/>
  <c r="AZ137" i="10" s="1"/>
  <c r="BA137" i="10" s="1"/>
  <c r="BB137" i="10" s="1"/>
  <c r="BC137" i="10" s="1"/>
  <c r="BD137" i="10" s="1"/>
  <c r="BE137" i="10" s="1"/>
  <c r="BF137" i="10" s="1"/>
  <c r="BG137" i="10" s="1"/>
  <c r="BH137" i="10" s="1"/>
  <c r="BI137" i="10" s="1"/>
  <c r="BJ137" i="10" s="1"/>
  <c r="BK137" i="10" s="1"/>
  <c r="BL137" i="10" s="1"/>
  <c r="BM137" i="10" s="1"/>
  <c r="BN137" i="10" s="1"/>
  <c r="BO137" i="10" s="1"/>
  <c r="BP137" i="10" s="1"/>
  <c r="BQ137" i="10" s="1"/>
  <c r="BR137" i="10" s="1"/>
  <c r="BS137" i="10" s="1"/>
  <c r="BT137" i="10" s="1"/>
  <c r="BU137" i="10" s="1"/>
  <c r="BV137" i="10" s="1"/>
  <c r="BW137" i="10" s="1"/>
  <c r="BX137" i="10" s="1"/>
  <c r="BY137" i="10" s="1"/>
  <c r="BZ137" i="10" s="1"/>
  <c r="CA137" i="10" s="1"/>
  <c r="CB137" i="10" s="1"/>
  <c r="CC137" i="10" s="1"/>
  <c r="CD137" i="10" s="1"/>
  <c r="CE137" i="10" s="1"/>
  <c r="CF137" i="10" s="1"/>
  <c r="CG137" i="10" s="1"/>
  <c r="CH137" i="10" s="1"/>
  <c r="CI137" i="10" s="1"/>
  <c r="CJ137" i="10" s="1"/>
  <c r="CK137" i="10" s="1"/>
  <c r="CL137" i="10" s="1"/>
  <c r="CM137" i="10" s="1"/>
  <c r="CN137" i="10" s="1"/>
  <c r="CO137" i="10" s="1"/>
  <c r="CP137" i="10" s="1"/>
  <c r="CQ137" i="10" s="1"/>
  <c r="CR137" i="10" s="1"/>
  <c r="CS137" i="10" s="1"/>
  <c r="CT137" i="10" s="1"/>
  <c r="CU137" i="10" s="1"/>
  <c r="CV137" i="10" s="1"/>
  <c r="CW137" i="10" s="1"/>
  <c r="CX137" i="10" s="1"/>
  <c r="CY137" i="10" s="1"/>
  <c r="CZ137" i="10" s="1"/>
  <c r="DA137" i="10" s="1"/>
  <c r="DB137" i="10" s="1"/>
  <c r="DC137" i="10" s="1"/>
  <c r="DD137" i="10" s="1"/>
  <c r="DE137" i="10" s="1"/>
  <c r="DF137" i="10" s="1"/>
  <c r="DG137" i="10" s="1"/>
  <c r="DH137" i="10" s="1"/>
  <c r="DI137" i="10" s="1"/>
  <c r="DJ137" i="10" s="1"/>
  <c r="DK137" i="10" s="1"/>
  <c r="DL137" i="10" s="1"/>
  <c r="DM137" i="10" s="1"/>
  <c r="DN137" i="10" s="1"/>
  <c r="DO137" i="10" s="1"/>
  <c r="DP137" i="10" s="1"/>
  <c r="DQ137" i="10" s="1"/>
  <c r="DR137" i="10" s="1"/>
  <c r="DS137" i="10" s="1"/>
  <c r="DT137" i="10" s="1"/>
  <c r="DU137" i="10" s="1"/>
  <c r="DV137" i="10" s="1"/>
  <c r="IO137" i="10"/>
  <c r="IP137" i="10" s="1"/>
  <c r="IQ137" i="10" s="1"/>
  <c r="IR137" i="10" s="1"/>
  <c r="IS137" i="10" s="1"/>
  <c r="IT137" i="10" s="1"/>
  <c r="IU137" i="10" s="1"/>
  <c r="IV137" i="10" s="1"/>
  <c r="IW137" i="10" s="1"/>
  <c r="IX137" i="10" s="1"/>
  <c r="IY137" i="10" s="1"/>
  <c r="IZ137" i="10" s="1"/>
  <c r="JA137" i="10" s="1"/>
  <c r="JB137" i="10" s="1"/>
  <c r="JC137" i="10" s="1"/>
  <c r="JD137" i="10" s="1"/>
  <c r="JE137" i="10" s="1"/>
  <c r="JF137" i="10" s="1"/>
  <c r="JG137" i="10" s="1"/>
  <c r="JH137" i="10" s="1"/>
  <c r="JI137" i="10" s="1"/>
  <c r="JJ137" i="10" s="1"/>
  <c r="JK137" i="10" s="1"/>
  <c r="JL137" i="10" s="1"/>
  <c r="JM137" i="10" s="1"/>
  <c r="JN137" i="10" s="1"/>
  <c r="JO137" i="10" s="1"/>
  <c r="JP137" i="10" s="1"/>
  <c r="JQ137" i="10" s="1"/>
  <c r="JR137" i="10" s="1"/>
  <c r="JS137" i="10" s="1"/>
  <c r="JT137" i="10" s="1"/>
  <c r="JU137" i="10" s="1"/>
  <c r="JV137" i="10" s="1"/>
  <c r="JW137" i="10" s="1"/>
  <c r="JX137" i="10" s="1"/>
  <c r="JY137" i="10" s="1"/>
  <c r="JZ137" i="10" s="1"/>
  <c r="KA137" i="10" s="1"/>
  <c r="KB137" i="10" s="1"/>
  <c r="KC137" i="10" s="1"/>
  <c r="KD137" i="10" s="1"/>
  <c r="KE137" i="10" s="1"/>
  <c r="KF137" i="10" s="1"/>
  <c r="KG137" i="10" s="1"/>
  <c r="KH137" i="10" s="1"/>
  <c r="KI137" i="10" s="1"/>
  <c r="KJ137" i="10" s="1"/>
  <c r="KK137" i="10" s="1"/>
  <c r="KL137" i="10" s="1"/>
  <c r="KM137" i="10" s="1"/>
  <c r="KN137" i="10" s="1"/>
  <c r="KO137" i="10" s="1"/>
  <c r="KP137" i="10" s="1"/>
  <c r="KQ137" i="10" s="1"/>
  <c r="KR137" i="10" s="1"/>
  <c r="KS137" i="10" s="1"/>
  <c r="KT137" i="10" s="1"/>
  <c r="KU137" i="10" s="1"/>
  <c r="KV137" i="10" s="1"/>
  <c r="KW137" i="10" s="1"/>
  <c r="KX137" i="10" s="1"/>
  <c r="KY137" i="10" s="1"/>
  <c r="KZ137" i="10" s="1"/>
  <c r="LA137" i="10" s="1"/>
  <c r="LB137" i="10" s="1"/>
  <c r="LC137" i="10" s="1"/>
  <c r="LD137" i="10" s="1"/>
  <c r="LE137" i="10" s="1"/>
  <c r="LF137" i="10" s="1"/>
  <c r="LG137" i="10" s="1"/>
  <c r="LH137" i="10" s="1"/>
  <c r="LI137" i="10" s="1"/>
  <c r="LJ137" i="10" s="1"/>
  <c r="LK137" i="10" s="1"/>
  <c r="LL137" i="10" s="1"/>
  <c r="LM137" i="10" s="1"/>
  <c r="LN137" i="10" s="1"/>
  <c r="LO137" i="10" s="1"/>
  <c r="LP137" i="10" s="1"/>
  <c r="LQ137" i="10" s="1"/>
  <c r="LR137" i="10" s="1"/>
  <c r="LS137" i="10" s="1"/>
  <c r="LT137" i="10" s="1"/>
  <c r="LU137" i="10" s="1"/>
  <c r="LV137" i="10" s="1"/>
  <c r="LW137" i="10" s="1"/>
  <c r="LX137" i="10" s="1"/>
  <c r="LY137" i="10" s="1"/>
  <c r="LZ137" i="10" s="1"/>
  <c r="MA137" i="10" s="1"/>
  <c r="MB137" i="10" s="1"/>
  <c r="MC137" i="10" s="1"/>
  <c r="MD137" i="10" s="1"/>
  <c r="ME137" i="10" s="1"/>
  <c r="MF137" i="10" s="1"/>
  <c r="MG137" i="10" s="1"/>
  <c r="MH137" i="10" s="1"/>
  <c r="MI137" i="10" s="1"/>
  <c r="MJ137" i="10" s="1"/>
  <c r="MK137" i="10" s="1"/>
  <c r="ML137" i="10" s="1"/>
  <c r="MM137" i="10" s="1"/>
  <c r="MN137" i="10" s="1"/>
  <c r="MO137" i="10" s="1"/>
  <c r="MP137" i="10" s="1"/>
  <c r="MQ137" i="10" s="1"/>
  <c r="MR137" i="10" s="1"/>
  <c r="MS137" i="10" s="1"/>
  <c r="MT137" i="10" s="1"/>
  <c r="MU137" i="10" s="1"/>
  <c r="MV137" i="10" s="1"/>
  <c r="MW137" i="10" s="1"/>
  <c r="MX137" i="10" s="1"/>
  <c r="MY137" i="10" s="1"/>
  <c r="MZ137" i="10" s="1"/>
  <c r="NA137" i="10" s="1"/>
  <c r="NB137" i="10" s="1"/>
  <c r="NF137" i="10"/>
  <c r="NG137" i="10" s="1"/>
  <c r="NH137" i="10" s="1"/>
  <c r="NI137" i="10" s="1"/>
  <c r="NJ137" i="10" s="1"/>
  <c r="NK137" i="10" s="1"/>
  <c r="NL137" i="10" s="1"/>
  <c r="NM137" i="10" s="1"/>
  <c r="NN137" i="10" s="1"/>
  <c r="NO137" i="10" s="1"/>
  <c r="NP137" i="10" s="1"/>
  <c r="NQ137" i="10" s="1"/>
  <c r="NR137" i="10" s="1"/>
  <c r="NS137" i="10" s="1"/>
  <c r="NT137" i="10" s="1"/>
  <c r="NU137" i="10" s="1"/>
  <c r="NV137" i="10" s="1"/>
  <c r="NW137" i="10" s="1"/>
  <c r="NX137" i="10" s="1"/>
  <c r="NY137" i="10" s="1"/>
  <c r="NZ137" i="10" s="1"/>
  <c r="OA137" i="10" s="1"/>
  <c r="OB137" i="10" s="1"/>
  <c r="OC137" i="10" s="1"/>
  <c r="OD137" i="10" s="1"/>
  <c r="OE137" i="10" s="1"/>
  <c r="OF137" i="10" s="1"/>
  <c r="OG137" i="10" s="1"/>
  <c r="OH137" i="10" s="1"/>
  <c r="OI137" i="10" s="1"/>
  <c r="OJ137" i="10" s="1"/>
  <c r="OK137" i="10" s="1"/>
  <c r="OL137" i="10" s="1"/>
  <c r="OM137" i="10" s="1"/>
  <c r="ON137" i="10" s="1"/>
  <c r="OO137" i="10" s="1"/>
  <c r="OP137" i="10" s="1"/>
  <c r="OQ137" i="10" s="1"/>
  <c r="OR137" i="10" s="1"/>
  <c r="OS137" i="10" s="1"/>
  <c r="OT137" i="10" s="1"/>
  <c r="OU137" i="10" s="1"/>
  <c r="OV137" i="10" s="1"/>
  <c r="OW137" i="10" s="1"/>
  <c r="OX137" i="10" s="1"/>
  <c r="OY137" i="10" s="1"/>
  <c r="OZ137" i="10" s="1"/>
  <c r="PA137" i="10" s="1"/>
  <c r="PB137" i="10" s="1"/>
  <c r="PC137" i="10" s="1"/>
  <c r="PD137" i="10" s="1"/>
  <c r="PE137" i="10" s="1"/>
  <c r="PF137" i="10" s="1"/>
  <c r="PG137" i="10" s="1"/>
  <c r="PH137" i="10" s="1"/>
  <c r="PI137" i="10" s="1"/>
  <c r="PJ137" i="10" s="1"/>
  <c r="PK137" i="10" s="1"/>
  <c r="PL137" i="10" s="1"/>
  <c r="PM137" i="10" s="1"/>
  <c r="PN137" i="10" s="1"/>
  <c r="PO137" i="10" s="1"/>
  <c r="PP137" i="10" s="1"/>
  <c r="PQ137" i="10" s="1"/>
  <c r="PR137" i="10" s="1"/>
  <c r="PS137" i="10" s="1"/>
  <c r="PT137" i="10" s="1"/>
  <c r="PU137" i="10" s="1"/>
  <c r="PV137" i="10" s="1"/>
  <c r="PW137" i="10" s="1"/>
  <c r="PX137" i="10" s="1"/>
  <c r="PY137" i="10" s="1"/>
  <c r="PZ137" i="10" s="1"/>
  <c r="QA137" i="10" s="1"/>
  <c r="QB137" i="10" s="1"/>
  <c r="QC137" i="10" s="1"/>
  <c r="QD137" i="10" s="1"/>
  <c r="QE137" i="10" s="1"/>
  <c r="QF137" i="10" s="1"/>
  <c r="QG137" i="10" s="1"/>
  <c r="QH137" i="10" s="1"/>
  <c r="QI137" i="10" s="1"/>
  <c r="QJ137" i="10" s="1"/>
  <c r="QK137" i="10" s="1"/>
  <c r="QL137" i="10" s="1"/>
  <c r="QM137" i="10" s="1"/>
  <c r="QN137" i="10" s="1"/>
  <c r="QO137" i="10" s="1"/>
  <c r="QP137" i="10" s="1"/>
  <c r="QQ137" i="10" s="1"/>
  <c r="QR137" i="10" s="1"/>
  <c r="QS137" i="10" s="1"/>
  <c r="QT137" i="10" s="1"/>
  <c r="QU137" i="10" s="1"/>
  <c r="QV137" i="10" s="1"/>
  <c r="QW137" i="10" s="1"/>
  <c r="QX137" i="10" s="1"/>
  <c r="QY137" i="10" s="1"/>
  <c r="QZ137" i="10" s="1"/>
  <c r="RA137" i="10" s="1"/>
  <c r="RB137" i="10" s="1"/>
  <c r="RC137" i="10" s="1"/>
  <c r="RD137" i="10" s="1"/>
  <c r="RE137" i="10" s="1"/>
  <c r="RF137" i="10" s="1"/>
  <c r="RG137" i="10" s="1"/>
  <c r="RH137" i="10" s="1"/>
  <c r="RI137" i="10" s="1"/>
  <c r="RJ137" i="10" s="1"/>
  <c r="RK137" i="10" s="1"/>
  <c r="RL137" i="10" s="1"/>
  <c r="RM137" i="10" s="1"/>
  <c r="RN137" i="10" s="1"/>
  <c r="RO137" i="10" s="1"/>
  <c r="RP137" i="10" s="1"/>
  <c r="RQ137" i="10" s="1"/>
  <c r="RR137" i="10" s="1"/>
  <c r="RS137" i="10" s="1"/>
  <c r="RW137" i="10"/>
  <c r="RX137" i="10" s="1"/>
  <c r="RY137" i="10" s="1"/>
  <c r="RZ137" i="10" s="1"/>
  <c r="SA137" i="10" s="1"/>
  <c r="SB137" i="10" s="1"/>
  <c r="SC137" i="10" s="1"/>
  <c r="SD137" i="10" s="1"/>
  <c r="SE137" i="10" s="1"/>
  <c r="SF137" i="10" s="1"/>
  <c r="SG137" i="10" s="1"/>
  <c r="SH137" i="10" s="1"/>
  <c r="SI137" i="10" s="1"/>
  <c r="SJ137" i="10" s="1"/>
  <c r="SK137" i="10" s="1"/>
  <c r="SL137" i="10" s="1"/>
  <c r="SM137" i="10" s="1"/>
  <c r="SN137" i="10" s="1"/>
  <c r="SO137" i="10" s="1"/>
  <c r="SP137" i="10" s="1"/>
  <c r="SQ137" i="10" s="1"/>
  <c r="SR137" i="10" s="1"/>
  <c r="SS137" i="10" s="1"/>
  <c r="ST137" i="10" s="1"/>
  <c r="SU137" i="10" s="1"/>
  <c r="SV137" i="10" s="1"/>
  <c r="SW137" i="10" s="1"/>
  <c r="SX137" i="10" s="1"/>
  <c r="SY137" i="10" s="1"/>
  <c r="SZ137" i="10" s="1"/>
  <c r="TA137" i="10" s="1"/>
  <c r="TB137" i="10" s="1"/>
  <c r="TC137" i="10" s="1"/>
  <c r="TD137" i="10" s="1"/>
  <c r="TE137" i="10" s="1"/>
  <c r="TF137" i="10" s="1"/>
  <c r="TG137" i="10" s="1"/>
  <c r="TH137" i="10" s="1"/>
  <c r="TI137" i="10" s="1"/>
  <c r="TJ137" i="10" s="1"/>
  <c r="TK137" i="10" s="1"/>
  <c r="TL137" i="10" s="1"/>
  <c r="TM137" i="10" s="1"/>
  <c r="TN137" i="10" s="1"/>
  <c r="TO137" i="10" s="1"/>
  <c r="TP137" i="10" s="1"/>
  <c r="TQ137" i="10" s="1"/>
  <c r="TR137" i="10" s="1"/>
  <c r="TS137" i="10" s="1"/>
  <c r="TT137" i="10" s="1"/>
  <c r="TU137" i="10" s="1"/>
  <c r="TV137" i="10" s="1"/>
  <c r="TW137" i="10" s="1"/>
  <c r="TX137" i="10" s="1"/>
  <c r="TY137" i="10" s="1"/>
  <c r="TZ137" i="10" s="1"/>
  <c r="UA137" i="10" s="1"/>
  <c r="UB137" i="10" s="1"/>
  <c r="UC137" i="10" s="1"/>
  <c r="UD137" i="10" s="1"/>
  <c r="UE137" i="10" s="1"/>
  <c r="UF137" i="10" s="1"/>
  <c r="UG137" i="10" s="1"/>
  <c r="UH137" i="10" s="1"/>
  <c r="UI137" i="10" s="1"/>
  <c r="UJ137" i="10" s="1"/>
  <c r="UK137" i="10" s="1"/>
  <c r="UL137" i="10" s="1"/>
  <c r="UM137" i="10" s="1"/>
  <c r="UN137" i="10" s="1"/>
  <c r="UO137" i="10" s="1"/>
  <c r="UP137" i="10" s="1"/>
  <c r="UQ137" i="10" s="1"/>
  <c r="UR137" i="10" s="1"/>
  <c r="US137" i="10" s="1"/>
  <c r="UT137" i="10" s="1"/>
  <c r="UU137" i="10" s="1"/>
  <c r="UV137" i="10" s="1"/>
  <c r="UW137" i="10" s="1"/>
  <c r="UX137" i="10" s="1"/>
  <c r="UY137" i="10" s="1"/>
  <c r="UZ137" i="10" s="1"/>
  <c r="VA137" i="10" s="1"/>
  <c r="VB137" i="10" s="1"/>
  <c r="VC137" i="10" s="1"/>
  <c r="VD137" i="10" s="1"/>
  <c r="VE137" i="10" s="1"/>
  <c r="VF137" i="10" s="1"/>
  <c r="VG137" i="10" s="1"/>
  <c r="VH137" i="10" s="1"/>
  <c r="VI137" i="10" s="1"/>
  <c r="VJ137" i="10" s="1"/>
  <c r="VK137" i="10" s="1"/>
  <c r="VL137" i="10" s="1"/>
  <c r="VM137" i="10" s="1"/>
  <c r="VN137" i="10" s="1"/>
  <c r="VO137" i="10" s="1"/>
  <c r="VP137" i="10" s="1"/>
  <c r="VQ137" i="10" s="1"/>
  <c r="VR137" i="10" s="1"/>
  <c r="VS137" i="10" s="1"/>
  <c r="VT137" i="10" s="1"/>
  <c r="VU137" i="10" s="1"/>
  <c r="VV137" i="10" s="1"/>
  <c r="VW137" i="10" s="1"/>
  <c r="VX137" i="10" s="1"/>
  <c r="VY137" i="10" s="1"/>
  <c r="VZ137" i="10" s="1"/>
  <c r="WA137" i="10" s="1"/>
  <c r="WB137" i="10" s="1"/>
  <c r="WC137" i="10" s="1"/>
  <c r="WD137" i="10" s="1"/>
  <c r="WE137" i="10" s="1"/>
  <c r="WF137" i="10" s="1"/>
  <c r="WG137" i="10" s="1"/>
  <c r="WH137" i="10" s="1"/>
  <c r="WI137" i="10" s="1"/>
  <c r="WJ137" i="10" s="1"/>
  <c r="WK137" i="10" s="1"/>
  <c r="WL137" i="10" s="1"/>
  <c r="AD114" i="10"/>
  <c r="GO114" i="10"/>
  <c r="JL114" i="10"/>
  <c r="WC29" i="10"/>
  <c r="WI23" i="10"/>
  <c r="WK19" i="10"/>
  <c r="WG25" i="10"/>
  <c r="WE27" i="10"/>
  <c r="GP114" i="10" l="1"/>
  <c r="JM114" i="10"/>
  <c r="AE114" i="10"/>
  <c r="ST18" i="10"/>
  <c r="SU114" i="10"/>
  <c r="DX138" i="10"/>
  <c r="DY138" i="10" s="1"/>
  <c r="DZ138" i="10" s="1"/>
  <c r="EA138" i="10" s="1"/>
  <c r="EB138" i="10" s="1"/>
  <c r="EC138" i="10" s="1"/>
  <c r="ED138" i="10" s="1"/>
  <c r="EE138" i="10" s="1"/>
  <c r="EF138" i="10" s="1"/>
  <c r="EG138" i="10" s="1"/>
  <c r="EH138" i="10" s="1"/>
  <c r="EI138" i="10" s="1"/>
  <c r="EJ138" i="10" s="1"/>
  <c r="EK138" i="10" s="1"/>
  <c r="EL138" i="10" s="1"/>
  <c r="EM138" i="10" s="1"/>
  <c r="EN138" i="10" s="1"/>
  <c r="EO138" i="10" s="1"/>
  <c r="EP138" i="10" s="1"/>
  <c r="EQ138" i="10" s="1"/>
  <c r="ER138" i="10" s="1"/>
  <c r="ES138" i="10" s="1"/>
  <c r="ET138" i="10" s="1"/>
  <c r="EU138" i="10" s="1"/>
  <c r="EV138" i="10" s="1"/>
  <c r="EW138" i="10" s="1"/>
  <c r="EX138" i="10" s="1"/>
  <c r="EY138" i="10" s="1"/>
  <c r="EZ138" i="10" s="1"/>
  <c r="FA138" i="10" s="1"/>
  <c r="FB138" i="10" s="1"/>
  <c r="FC138" i="10" s="1"/>
  <c r="FD138" i="10" s="1"/>
  <c r="FE138" i="10" s="1"/>
  <c r="FF138" i="10" s="1"/>
  <c r="FG138" i="10" s="1"/>
  <c r="FH138" i="10" s="1"/>
  <c r="FI138" i="10" s="1"/>
  <c r="FJ138" i="10" s="1"/>
  <c r="FK138" i="10" s="1"/>
  <c r="FL138" i="10" s="1"/>
  <c r="FM138" i="10" s="1"/>
  <c r="FN138" i="10" s="1"/>
  <c r="FO138" i="10" s="1"/>
  <c r="FP138" i="10" s="1"/>
  <c r="FQ138" i="10" s="1"/>
  <c r="FR138" i="10" s="1"/>
  <c r="FS138" i="10" s="1"/>
  <c r="FT138" i="10" s="1"/>
  <c r="FU138" i="10" s="1"/>
  <c r="FV138" i="10" s="1"/>
  <c r="FW138" i="10" s="1"/>
  <c r="FX138" i="10" s="1"/>
  <c r="FY138" i="10" s="1"/>
  <c r="FZ138" i="10" s="1"/>
  <c r="GA138" i="10" s="1"/>
  <c r="GB138" i="10" s="1"/>
  <c r="GC138" i="10" s="1"/>
  <c r="GD138" i="10" s="1"/>
  <c r="GE138" i="10" s="1"/>
  <c r="GF138" i="10" s="1"/>
  <c r="GG138" i="10" s="1"/>
  <c r="GH138" i="10" s="1"/>
  <c r="GI138" i="10" s="1"/>
  <c r="GJ138" i="10" s="1"/>
  <c r="GK138" i="10" s="1"/>
  <c r="GL138" i="10" s="1"/>
  <c r="GM138" i="10" s="1"/>
  <c r="GN138" i="10" s="1"/>
  <c r="GO138" i="10" s="1"/>
  <c r="GP138" i="10" s="1"/>
  <c r="GQ138" i="10" s="1"/>
  <c r="GR138" i="10" s="1"/>
  <c r="GS138" i="10" s="1"/>
  <c r="GT138" i="10" s="1"/>
  <c r="GU138" i="10" s="1"/>
  <c r="GV138" i="10" s="1"/>
  <c r="GW138" i="10" s="1"/>
  <c r="GX138" i="10" s="1"/>
  <c r="GY138" i="10" s="1"/>
  <c r="GZ138" i="10" s="1"/>
  <c r="HA138" i="10" s="1"/>
  <c r="HB138" i="10" s="1"/>
  <c r="HC138" i="10" s="1"/>
  <c r="HD138" i="10" s="1"/>
  <c r="NF138" i="10"/>
  <c r="NG138" i="10" s="1"/>
  <c r="NH138" i="10" s="1"/>
  <c r="NI138" i="10" s="1"/>
  <c r="NJ138" i="10" s="1"/>
  <c r="NK138" i="10" s="1"/>
  <c r="NL138" i="10" s="1"/>
  <c r="NM138" i="10" s="1"/>
  <c r="NN138" i="10" s="1"/>
  <c r="NO138" i="10" s="1"/>
  <c r="NP138" i="10" s="1"/>
  <c r="NQ138" i="10" s="1"/>
  <c r="NR138" i="10" s="1"/>
  <c r="NS138" i="10" s="1"/>
  <c r="NT138" i="10" s="1"/>
  <c r="NU138" i="10" s="1"/>
  <c r="NV138" i="10" s="1"/>
  <c r="NW138" i="10" s="1"/>
  <c r="NX138" i="10" s="1"/>
  <c r="NY138" i="10" s="1"/>
  <c r="NZ138" i="10" s="1"/>
  <c r="OA138" i="10" s="1"/>
  <c r="OB138" i="10" s="1"/>
  <c r="OC138" i="10" s="1"/>
  <c r="OD138" i="10" s="1"/>
  <c r="OE138" i="10" s="1"/>
  <c r="OF138" i="10" s="1"/>
  <c r="OG138" i="10" s="1"/>
  <c r="OH138" i="10" s="1"/>
  <c r="OI138" i="10" s="1"/>
  <c r="OJ138" i="10" s="1"/>
  <c r="OK138" i="10" s="1"/>
  <c r="OL138" i="10" s="1"/>
  <c r="OM138" i="10" s="1"/>
  <c r="ON138" i="10" s="1"/>
  <c r="OO138" i="10" s="1"/>
  <c r="OP138" i="10" s="1"/>
  <c r="OQ138" i="10" s="1"/>
  <c r="OR138" i="10" s="1"/>
  <c r="OS138" i="10" s="1"/>
  <c r="OT138" i="10" s="1"/>
  <c r="OU138" i="10" s="1"/>
  <c r="OV138" i="10" s="1"/>
  <c r="OW138" i="10" s="1"/>
  <c r="OX138" i="10" s="1"/>
  <c r="OY138" i="10" s="1"/>
  <c r="OZ138" i="10" s="1"/>
  <c r="PA138" i="10" s="1"/>
  <c r="PB138" i="10" s="1"/>
  <c r="PC138" i="10" s="1"/>
  <c r="PD138" i="10" s="1"/>
  <c r="PE138" i="10" s="1"/>
  <c r="PF138" i="10" s="1"/>
  <c r="PG138" i="10" s="1"/>
  <c r="PH138" i="10" s="1"/>
  <c r="PI138" i="10" s="1"/>
  <c r="PJ138" i="10" s="1"/>
  <c r="PK138" i="10" s="1"/>
  <c r="PL138" i="10" s="1"/>
  <c r="PM138" i="10" s="1"/>
  <c r="PN138" i="10" s="1"/>
  <c r="PO138" i="10" s="1"/>
  <c r="PP138" i="10" s="1"/>
  <c r="PQ138" i="10" s="1"/>
  <c r="PR138" i="10" s="1"/>
  <c r="PS138" i="10" s="1"/>
  <c r="PT138" i="10" s="1"/>
  <c r="PU138" i="10" s="1"/>
  <c r="PV138" i="10" s="1"/>
  <c r="PW138" i="10" s="1"/>
  <c r="PX138" i="10" s="1"/>
  <c r="PY138" i="10" s="1"/>
  <c r="PZ138" i="10" s="1"/>
  <c r="QA138" i="10" s="1"/>
  <c r="QB138" i="10" s="1"/>
  <c r="QC138" i="10" s="1"/>
  <c r="QD138" i="10" s="1"/>
  <c r="QE138" i="10" s="1"/>
  <c r="QF138" i="10" s="1"/>
  <c r="QG138" i="10" s="1"/>
  <c r="QH138" i="10" s="1"/>
  <c r="QI138" i="10" s="1"/>
  <c r="QJ138" i="10" s="1"/>
  <c r="IO138" i="10"/>
  <c r="IP138" i="10" s="1"/>
  <c r="IQ138" i="10" s="1"/>
  <c r="IR138" i="10" s="1"/>
  <c r="IS138" i="10" s="1"/>
  <c r="IT138" i="10" s="1"/>
  <c r="IU138" i="10" s="1"/>
  <c r="IV138" i="10" s="1"/>
  <c r="IW138" i="10" s="1"/>
  <c r="IX138" i="10" s="1"/>
  <c r="IY138" i="10" s="1"/>
  <c r="IZ138" i="10" s="1"/>
  <c r="JA138" i="10" s="1"/>
  <c r="JB138" i="10" s="1"/>
  <c r="JC138" i="10" s="1"/>
  <c r="JD138" i="10" s="1"/>
  <c r="JE138" i="10" s="1"/>
  <c r="JF138" i="10" s="1"/>
  <c r="JG138" i="10" s="1"/>
  <c r="JH138" i="10" s="1"/>
  <c r="JI138" i="10" s="1"/>
  <c r="JJ138" i="10" s="1"/>
  <c r="JK138" i="10" s="1"/>
  <c r="JL138" i="10" s="1"/>
  <c r="JM138" i="10" s="1"/>
  <c r="JN138" i="10" s="1"/>
  <c r="JO138" i="10" s="1"/>
  <c r="JP138" i="10" s="1"/>
  <c r="JQ138" i="10" s="1"/>
  <c r="JR138" i="10" s="1"/>
  <c r="JS138" i="10" s="1"/>
  <c r="JT138" i="10" s="1"/>
  <c r="JU138" i="10" s="1"/>
  <c r="JV138" i="10" s="1"/>
  <c r="JW138" i="10" s="1"/>
  <c r="JX138" i="10" s="1"/>
  <c r="JY138" i="10" s="1"/>
  <c r="JZ138" i="10" s="1"/>
  <c r="KA138" i="10" s="1"/>
  <c r="KB138" i="10" s="1"/>
  <c r="KC138" i="10" s="1"/>
  <c r="KD138" i="10" s="1"/>
  <c r="KE138" i="10" s="1"/>
  <c r="KF138" i="10" s="1"/>
  <c r="KG138" i="10" s="1"/>
  <c r="KH138" i="10" s="1"/>
  <c r="KI138" i="10" s="1"/>
  <c r="KJ138" i="10" s="1"/>
  <c r="KK138" i="10" s="1"/>
  <c r="KL138" i="10" s="1"/>
  <c r="KM138" i="10" s="1"/>
  <c r="KN138" i="10" s="1"/>
  <c r="KO138" i="10" s="1"/>
  <c r="KP138" i="10" s="1"/>
  <c r="KQ138" i="10" s="1"/>
  <c r="KR138" i="10" s="1"/>
  <c r="KS138" i="10" s="1"/>
  <c r="KT138" i="10" s="1"/>
  <c r="KU138" i="10" s="1"/>
  <c r="KV138" i="10" s="1"/>
  <c r="KW138" i="10" s="1"/>
  <c r="KX138" i="10" s="1"/>
  <c r="KY138" i="10" s="1"/>
  <c r="KZ138" i="10" s="1"/>
  <c r="LA138" i="10" s="1"/>
  <c r="LB138" i="10" s="1"/>
  <c r="LC138" i="10" s="1"/>
  <c r="LD138" i="10" s="1"/>
  <c r="LE138" i="10" s="1"/>
  <c r="LF138" i="10" s="1"/>
  <c r="LG138" i="10" s="1"/>
  <c r="LH138" i="10" s="1"/>
  <c r="LI138" i="10" s="1"/>
  <c r="LJ138" i="10" s="1"/>
  <c r="LK138" i="10" s="1"/>
  <c r="LL138" i="10" s="1"/>
  <c r="LM138" i="10" s="1"/>
  <c r="LN138" i="10" s="1"/>
  <c r="LO138" i="10" s="1"/>
  <c r="LP138" i="10" s="1"/>
  <c r="LQ138" i="10" s="1"/>
  <c r="LR138" i="10" s="1"/>
  <c r="LS138" i="10" s="1"/>
  <c r="LT138" i="10" s="1"/>
  <c r="LU138" i="10" s="1"/>
  <c r="LV138" i="10" s="1"/>
  <c r="LW138" i="10" s="1"/>
  <c r="LX138" i="10" s="1"/>
  <c r="LY138" i="10" s="1"/>
  <c r="LZ138" i="10" s="1"/>
  <c r="MA138" i="10" s="1"/>
  <c r="MB138" i="10" s="1"/>
  <c r="MC138" i="10" s="1"/>
  <c r="MD138" i="10" s="1"/>
  <c r="ME138" i="10" s="1"/>
  <c r="MF138" i="10" s="1"/>
  <c r="MG138" i="10" s="1"/>
  <c r="MH138" i="10" s="1"/>
  <c r="MI138" i="10" s="1"/>
  <c r="MJ138" i="10" s="1"/>
  <c r="MK138" i="10" s="1"/>
  <c r="ML138" i="10" s="1"/>
  <c r="MM138" i="10" s="1"/>
  <c r="MN138" i="10" s="1"/>
  <c r="MO138" i="10" s="1"/>
  <c r="MP138" i="10" s="1"/>
  <c r="MQ138" i="10" s="1"/>
  <c r="MR138" i="10" s="1"/>
  <c r="MS138" i="10" s="1"/>
  <c r="MT138" i="10" s="1"/>
  <c r="MU138" i="10" s="1"/>
  <c r="MV138" i="10" s="1"/>
  <c r="MW138" i="10" s="1"/>
  <c r="MX138" i="10" s="1"/>
  <c r="MY138" i="10" s="1"/>
  <c r="MZ138" i="10" s="1"/>
  <c r="NA138" i="10" s="1"/>
  <c r="NB138" i="10" s="1"/>
  <c r="NC138" i="10" s="1"/>
  <c r="G138" i="10"/>
  <c r="H138" i="10" s="1"/>
  <c r="I138" i="10" s="1"/>
  <c r="J138" i="10" s="1"/>
  <c r="K138" i="10" s="1"/>
  <c r="L138" i="10" s="1"/>
  <c r="M138" i="10" s="1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X138" i="10" s="1"/>
  <c r="Y138" i="10" s="1"/>
  <c r="Z138" i="10" s="1"/>
  <c r="AA138" i="10" s="1"/>
  <c r="AB138" i="10" s="1"/>
  <c r="AC138" i="10" s="1"/>
  <c r="AD138" i="10" s="1"/>
  <c r="AE138" i="10" s="1"/>
  <c r="AF138" i="10" s="1"/>
  <c r="AG138" i="10" s="1"/>
  <c r="AH138" i="10" s="1"/>
  <c r="AI138" i="10" s="1"/>
  <c r="AJ138" i="10" s="1"/>
  <c r="AK138" i="10" s="1"/>
  <c r="AL138" i="10" s="1"/>
  <c r="AM138" i="10" s="1"/>
  <c r="AN138" i="10" s="1"/>
  <c r="AO138" i="10" s="1"/>
  <c r="AP138" i="10" s="1"/>
  <c r="AQ138" i="10" s="1"/>
  <c r="AR138" i="10" s="1"/>
  <c r="AS138" i="10" s="1"/>
  <c r="AT138" i="10" s="1"/>
  <c r="AU138" i="10" s="1"/>
  <c r="AV138" i="10" s="1"/>
  <c r="AW138" i="10" s="1"/>
  <c r="AX138" i="10" s="1"/>
  <c r="AY138" i="10" s="1"/>
  <c r="AZ138" i="10" s="1"/>
  <c r="BA138" i="10" s="1"/>
  <c r="BB138" i="10" s="1"/>
  <c r="BC138" i="10" s="1"/>
  <c r="BD138" i="10" s="1"/>
  <c r="BE138" i="10" s="1"/>
  <c r="BF138" i="10" s="1"/>
  <c r="BG138" i="10" s="1"/>
  <c r="BH138" i="10" s="1"/>
  <c r="BI138" i="10" s="1"/>
  <c r="BJ138" i="10" s="1"/>
  <c r="BK138" i="10" s="1"/>
  <c r="BL138" i="10" s="1"/>
  <c r="BM138" i="10" s="1"/>
  <c r="BN138" i="10" s="1"/>
  <c r="BO138" i="10" s="1"/>
  <c r="BP138" i="10" s="1"/>
  <c r="BQ138" i="10" s="1"/>
  <c r="BR138" i="10" s="1"/>
  <c r="BS138" i="10" s="1"/>
  <c r="BT138" i="10" s="1"/>
  <c r="BU138" i="10" s="1"/>
  <c r="BV138" i="10" s="1"/>
  <c r="BW138" i="10" s="1"/>
  <c r="BX138" i="10" s="1"/>
  <c r="BY138" i="10" s="1"/>
  <c r="BZ138" i="10" s="1"/>
  <c r="CA138" i="10" s="1"/>
  <c r="CB138" i="10" s="1"/>
  <c r="CC138" i="10" s="1"/>
  <c r="CD138" i="10" s="1"/>
  <c r="CE138" i="10" s="1"/>
  <c r="CF138" i="10" s="1"/>
  <c r="CG138" i="10" s="1"/>
  <c r="RW138" i="10"/>
  <c r="RX138" i="10" s="1"/>
  <c r="RY138" i="10" s="1"/>
  <c r="RZ138" i="10" s="1"/>
  <c r="SA138" i="10" s="1"/>
  <c r="SB138" i="10" s="1"/>
  <c r="SC138" i="10" s="1"/>
  <c r="SD138" i="10" s="1"/>
  <c r="SE138" i="10" s="1"/>
  <c r="SF138" i="10" s="1"/>
  <c r="SG138" i="10" s="1"/>
  <c r="SH138" i="10" s="1"/>
  <c r="SI138" i="10" s="1"/>
  <c r="SJ138" i="10" s="1"/>
  <c r="SK138" i="10" s="1"/>
  <c r="SL138" i="10" s="1"/>
  <c r="SM138" i="10" s="1"/>
  <c r="SN138" i="10" s="1"/>
  <c r="SO138" i="10" s="1"/>
  <c r="SP138" i="10" s="1"/>
  <c r="SQ138" i="10" s="1"/>
  <c r="SR138" i="10" s="1"/>
  <c r="SS138" i="10" s="1"/>
  <c r="ST138" i="10" s="1"/>
  <c r="SU138" i="10" s="1"/>
  <c r="SV138" i="10" s="1"/>
  <c r="SW138" i="10" s="1"/>
  <c r="SX138" i="10" s="1"/>
  <c r="SY138" i="10" s="1"/>
  <c r="SZ138" i="10" s="1"/>
  <c r="TA138" i="10" s="1"/>
  <c r="TB138" i="10" s="1"/>
  <c r="TC138" i="10" s="1"/>
  <c r="TD138" i="10" s="1"/>
  <c r="TE138" i="10" s="1"/>
  <c r="TF138" i="10" s="1"/>
  <c r="TG138" i="10" s="1"/>
  <c r="TH138" i="10" s="1"/>
  <c r="TI138" i="10" s="1"/>
  <c r="TJ138" i="10" s="1"/>
  <c r="TK138" i="10" s="1"/>
  <c r="TL138" i="10" s="1"/>
  <c r="TM138" i="10" s="1"/>
  <c r="TN138" i="10" s="1"/>
  <c r="TO138" i="10" s="1"/>
  <c r="TP138" i="10" s="1"/>
  <c r="TQ138" i="10" s="1"/>
  <c r="TR138" i="10" s="1"/>
  <c r="TS138" i="10" s="1"/>
  <c r="TT138" i="10" s="1"/>
  <c r="TU138" i="10" s="1"/>
  <c r="TV138" i="10" s="1"/>
  <c r="TW138" i="10" s="1"/>
  <c r="TX138" i="10" s="1"/>
  <c r="TY138" i="10" s="1"/>
  <c r="TZ138" i="10" s="1"/>
  <c r="UA138" i="10" s="1"/>
  <c r="UB138" i="10" s="1"/>
  <c r="UC138" i="10" s="1"/>
  <c r="UD138" i="10" s="1"/>
  <c r="UE138" i="10" s="1"/>
  <c r="UF138" i="10" s="1"/>
  <c r="UG138" i="10" s="1"/>
  <c r="UH138" i="10" s="1"/>
  <c r="UI138" i="10" s="1"/>
  <c r="UJ138" i="10" s="1"/>
  <c r="UK138" i="10" s="1"/>
  <c r="UL138" i="10" s="1"/>
  <c r="UM138" i="10" s="1"/>
  <c r="UN138" i="10" s="1"/>
  <c r="UO138" i="10" s="1"/>
  <c r="UP138" i="10" s="1"/>
  <c r="UQ138" i="10" s="1"/>
  <c r="UR138" i="10" s="1"/>
  <c r="US138" i="10" s="1"/>
  <c r="UT138" i="10" s="1"/>
  <c r="UU138" i="10" s="1"/>
  <c r="UV138" i="10" s="1"/>
  <c r="UW138" i="10" s="1"/>
  <c r="OD114" i="10"/>
  <c r="WL19" i="10"/>
  <c r="WJ23" i="10"/>
  <c r="WF27" i="10"/>
  <c r="WH25" i="10"/>
  <c r="WD29" i="10"/>
  <c r="SU18" i="10" l="1"/>
  <c r="SV114" i="10"/>
  <c r="JN114" i="10"/>
  <c r="OE114" i="10"/>
  <c r="AF114" i="10"/>
  <c r="GQ114" i="10"/>
  <c r="CH138" i="10"/>
  <c r="WI25" i="10"/>
  <c r="WE29" i="10"/>
  <c r="HE138" i="10"/>
  <c r="WG27" i="10"/>
  <c r="UX138" i="10"/>
  <c r="WK23" i="10"/>
  <c r="QK138" i="10"/>
  <c r="AG114" i="10" l="1"/>
  <c r="JO114" i="10"/>
  <c r="SW114" i="10"/>
  <c r="SV18" i="10"/>
  <c r="GR114" i="10"/>
  <c r="OF114" i="10"/>
  <c r="HF138" i="10"/>
  <c r="WJ25" i="10"/>
  <c r="QL138" i="10"/>
  <c r="WL23" i="10"/>
  <c r="WH27" i="10"/>
  <c r="WF29" i="10"/>
  <c r="CI138" i="10"/>
  <c r="UY138" i="10"/>
  <c r="GS114" i="10" l="1"/>
  <c r="JP114" i="10"/>
  <c r="OG114" i="10"/>
  <c r="SX114" i="10"/>
  <c r="SW18" i="10"/>
  <c r="AH114" i="10"/>
  <c r="WG29" i="10"/>
  <c r="WI27" i="10"/>
  <c r="QM138" i="10"/>
  <c r="WK25" i="10"/>
  <c r="UZ138" i="10"/>
  <c r="CJ138" i="10"/>
  <c r="HG138" i="10"/>
  <c r="SY114" i="10" l="1"/>
  <c r="SX18" i="10"/>
  <c r="JQ114" i="10"/>
  <c r="AI114" i="10"/>
  <c r="OH114" i="10"/>
  <c r="GT114" i="10"/>
  <c r="CK138" i="10"/>
  <c r="WL25" i="10"/>
  <c r="QN138" i="10"/>
  <c r="WJ27" i="10"/>
  <c r="HH138" i="10"/>
  <c r="VA138" i="10"/>
  <c r="WH29" i="10"/>
  <c r="OI114" i="10" l="1"/>
  <c r="JR114" i="10"/>
  <c r="GU114" i="10"/>
  <c r="AJ114" i="10"/>
  <c r="SY18" i="10"/>
  <c r="SZ114" i="10"/>
  <c r="VB138" i="10"/>
  <c r="HI138" i="10"/>
  <c r="WK27" i="10"/>
  <c r="CL138" i="10"/>
  <c r="WI29" i="10"/>
  <c r="QO138" i="10"/>
  <c r="AK114" i="10" l="1"/>
  <c r="JS114" i="10"/>
  <c r="TA114" i="10"/>
  <c r="SZ18" i="10"/>
  <c r="GV114" i="10"/>
  <c r="OJ114" i="10"/>
  <c r="CM138" i="10"/>
  <c r="VC138" i="10"/>
  <c r="QP138" i="10"/>
  <c r="WJ29" i="10"/>
  <c r="WL27" i="10"/>
  <c r="HJ138" i="10"/>
  <c r="GW114" i="10" l="1"/>
  <c r="JT114" i="10"/>
  <c r="OK114" i="10"/>
  <c r="TA18" i="10"/>
  <c r="TB114" i="10"/>
  <c r="AL114" i="10"/>
  <c r="QQ138" i="10"/>
  <c r="CN138" i="10"/>
  <c r="HK138" i="10"/>
  <c r="WK29" i="10"/>
  <c r="VD138" i="10"/>
  <c r="TC114" i="10" l="1"/>
  <c r="TB18" i="10"/>
  <c r="JU114" i="10"/>
  <c r="GX114" i="10"/>
  <c r="AM114" i="10"/>
  <c r="OL114" i="10"/>
  <c r="VE138" i="10"/>
  <c r="HL138" i="10"/>
  <c r="QR138" i="10"/>
  <c r="WL29" i="10"/>
  <c r="CO138" i="10"/>
  <c r="AN114" i="10" l="1"/>
  <c r="JV114" i="10"/>
  <c r="OM114" i="10"/>
  <c r="GY114" i="10"/>
  <c r="TD114" i="10"/>
  <c r="TC18" i="10"/>
  <c r="CP138" i="10"/>
  <c r="HM138" i="10"/>
  <c r="VF138" i="10"/>
  <c r="QS138" i="10"/>
  <c r="GZ114" i="10" l="1"/>
  <c r="JW114" i="10"/>
  <c r="ON114" i="10"/>
  <c r="TE114" i="10"/>
  <c r="TD18" i="10"/>
  <c r="AO114" i="10"/>
  <c r="QT138" i="10"/>
  <c r="VG138" i="10"/>
  <c r="HN138" i="10"/>
  <c r="CQ138" i="10"/>
  <c r="JX114" i="10" l="1"/>
  <c r="TE18" i="10"/>
  <c r="TF114" i="10"/>
  <c r="AP114" i="10"/>
  <c r="OO114" i="10"/>
  <c r="HA114" i="10"/>
  <c r="CR138" i="10"/>
  <c r="HO138" i="10"/>
  <c r="QU138" i="10"/>
  <c r="VH138" i="10"/>
  <c r="TG114" i="10" l="1"/>
  <c r="TF18" i="10"/>
  <c r="OP114" i="10"/>
  <c r="HB114" i="10"/>
  <c r="AQ114" i="10"/>
  <c r="JY114" i="10"/>
  <c r="VI138" i="10"/>
  <c r="HP138" i="10"/>
  <c r="QV138" i="10"/>
  <c r="CS138" i="10"/>
  <c r="OQ114" i="10" l="1"/>
  <c r="AR114" i="10"/>
  <c r="JZ114" i="10"/>
  <c r="HC114" i="10"/>
  <c r="TH114" i="10"/>
  <c r="TG18" i="10"/>
  <c r="HQ138" i="10"/>
  <c r="CT138" i="10"/>
  <c r="QW138" i="10"/>
  <c r="VJ138" i="10"/>
  <c r="HD114" i="10" l="1"/>
  <c r="AS114" i="10"/>
  <c r="OR114" i="10"/>
  <c r="TI114" i="10"/>
  <c r="TH18" i="10"/>
  <c r="KA114" i="10"/>
  <c r="QX138" i="10"/>
  <c r="VK138" i="10"/>
  <c r="CU138" i="10"/>
  <c r="HR138" i="10"/>
  <c r="AT114" i="10" l="1"/>
  <c r="TI18" i="10"/>
  <c r="TJ114" i="10"/>
  <c r="KB114" i="10"/>
  <c r="OS114" i="10"/>
  <c r="HE114" i="10"/>
  <c r="HS138" i="10"/>
  <c r="QY138" i="10"/>
  <c r="CV138" i="10"/>
  <c r="VL138" i="10"/>
  <c r="TK114" i="10" l="1"/>
  <c r="TJ18" i="10"/>
  <c r="OT114" i="10"/>
  <c r="AU114" i="10"/>
  <c r="HF114" i="10"/>
  <c r="KC114" i="10"/>
  <c r="CW138" i="10"/>
  <c r="QZ138" i="10"/>
  <c r="VM138" i="10"/>
  <c r="HT138" i="10"/>
  <c r="OU114" i="10" l="1"/>
  <c r="HG114" i="10"/>
  <c r="KD114" i="10"/>
  <c r="AV114" i="10"/>
  <c r="TK18" i="10"/>
  <c r="TL114" i="10"/>
  <c r="VN138" i="10"/>
  <c r="CX138" i="10"/>
  <c r="HU138" i="10"/>
  <c r="RA138" i="10"/>
  <c r="AW114" i="10" l="1"/>
  <c r="HH114" i="10"/>
  <c r="TM114" i="10"/>
  <c r="TL18" i="10"/>
  <c r="KE114" i="10"/>
  <c r="OV114" i="10"/>
  <c r="RB138" i="10"/>
  <c r="CY138" i="10"/>
  <c r="VO138" i="10"/>
  <c r="HV138" i="10"/>
  <c r="KF114" i="10" l="1"/>
  <c r="HI114" i="10"/>
  <c r="OW114" i="10"/>
  <c r="TN114" i="10"/>
  <c r="TM18" i="10"/>
  <c r="AX114" i="10"/>
  <c r="VP138" i="10"/>
  <c r="HW138" i="10"/>
  <c r="CZ138" i="10"/>
  <c r="RC138" i="10"/>
  <c r="HJ114" i="10" l="1"/>
  <c r="TO114" i="10"/>
  <c r="TN18" i="10"/>
  <c r="AY114" i="10"/>
  <c r="OX114" i="10"/>
  <c r="KG114" i="10"/>
  <c r="DA138" i="10"/>
  <c r="HX138" i="10"/>
  <c r="RD138" i="10"/>
  <c r="VQ138" i="10"/>
  <c r="OY114" i="10" l="1"/>
  <c r="TP114" i="10"/>
  <c r="TO18" i="10"/>
  <c r="KH114" i="10"/>
  <c r="AZ114" i="10"/>
  <c r="HK114" i="10"/>
  <c r="VR138" i="10"/>
  <c r="HY138" i="10"/>
  <c r="RE138" i="10"/>
  <c r="DB138" i="10"/>
  <c r="BA114" i="10" l="1"/>
  <c r="TQ114" i="10"/>
  <c r="TP18" i="10"/>
  <c r="KI114" i="10"/>
  <c r="HL114" i="10"/>
  <c r="OZ114" i="10"/>
  <c r="HZ138" i="10"/>
  <c r="DC138" i="10"/>
  <c r="RF138" i="10"/>
  <c r="VS138" i="10"/>
  <c r="HM114" i="10" l="1"/>
  <c r="TR114" i="10"/>
  <c r="TQ18" i="10"/>
  <c r="PA114" i="10"/>
  <c r="KJ114" i="10"/>
  <c r="BB114" i="10"/>
  <c r="RG138" i="10"/>
  <c r="VT138" i="10"/>
  <c r="DD138" i="10"/>
  <c r="IA138" i="10"/>
  <c r="KK114" i="10" l="1"/>
  <c r="TR18" i="10"/>
  <c r="TS114" i="10"/>
  <c r="BC114" i="10"/>
  <c r="PB114" i="10"/>
  <c r="HN114" i="10"/>
  <c r="IB138" i="10"/>
  <c r="RH138" i="10"/>
  <c r="DE138" i="10"/>
  <c r="VU138" i="10"/>
  <c r="TT114" i="10" l="1"/>
  <c r="TS18" i="10"/>
  <c r="PC114" i="10"/>
  <c r="BD114" i="10"/>
  <c r="KL114" i="10"/>
  <c r="DF138" i="10"/>
  <c r="RI138" i="10"/>
  <c r="VV138" i="10"/>
  <c r="IC138" i="10"/>
  <c r="PD114" i="10" l="1"/>
  <c r="KM114" i="10"/>
  <c r="BE114" i="10"/>
  <c r="TT18" i="10"/>
  <c r="TU114" i="10"/>
  <c r="VW138" i="10"/>
  <c r="DG138" i="10"/>
  <c r="ID138" i="10"/>
  <c r="RJ138" i="10"/>
  <c r="BF114" i="10" l="1"/>
  <c r="TV114" i="10"/>
  <c r="TU18" i="10"/>
  <c r="KN114" i="10"/>
  <c r="PE114" i="10"/>
  <c r="RK138" i="10"/>
  <c r="DH138" i="10"/>
  <c r="VX138" i="10"/>
  <c r="IE138" i="10"/>
  <c r="KO114" i="10" l="1"/>
  <c r="BG114" i="10"/>
  <c r="PF114" i="10"/>
  <c r="TW114" i="10"/>
  <c r="TV18" i="10"/>
  <c r="VY138" i="10"/>
  <c r="IF138" i="10"/>
  <c r="DI138" i="10"/>
  <c r="RL138" i="10"/>
  <c r="TW18" i="10" l="1"/>
  <c r="TX114" i="10"/>
  <c r="BH114" i="10"/>
  <c r="PG114" i="10"/>
  <c r="KP114" i="10"/>
  <c r="DJ138" i="10"/>
  <c r="IG138" i="10"/>
  <c r="RM138" i="10"/>
  <c r="VZ138" i="10"/>
  <c r="BI114" i="10" l="1"/>
  <c r="PH114" i="10"/>
  <c r="KQ114" i="10"/>
  <c r="TY114" i="10"/>
  <c r="TX18" i="10"/>
  <c r="WA138" i="10"/>
  <c r="IH138" i="10"/>
  <c r="RN138" i="10"/>
  <c r="DK138" i="10"/>
  <c r="TZ114" i="10" l="1"/>
  <c r="TY18" i="10"/>
  <c r="PI114" i="10"/>
  <c r="KR114" i="10"/>
  <c r="BJ114" i="10"/>
  <c r="II138" i="10"/>
  <c r="DL138" i="10"/>
  <c r="RO138" i="10"/>
  <c r="WB138" i="10"/>
  <c r="PJ114" i="10" l="1"/>
  <c r="BK114" i="10"/>
  <c r="KS114" i="10"/>
  <c r="UA114" i="10"/>
  <c r="TZ18" i="10"/>
  <c r="RP138" i="10"/>
  <c r="WC138" i="10"/>
  <c r="DM138" i="10"/>
  <c r="IJ138" i="10"/>
  <c r="KT114" i="10" l="1"/>
  <c r="BL114" i="10"/>
  <c r="UA18" i="10"/>
  <c r="UB114" i="10"/>
  <c r="PK114" i="10"/>
  <c r="IK138" i="10"/>
  <c r="RQ138" i="10"/>
  <c r="DN138" i="10"/>
  <c r="WD138" i="10"/>
  <c r="UC114" i="10" l="1"/>
  <c r="UB18" i="10"/>
  <c r="BM114" i="10"/>
  <c r="PL114" i="10"/>
  <c r="KU114" i="10"/>
  <c r="DO138" i="10"/>
  <c r="RR138" i="10"/>
  <c r="WE138" i="10"/>
  <c r="IL138" i="10"/>
  <c r="PM114" i="10" l="1"/>
  <c r="KV114" i="10"/>
  <c r="BN114" i="10"/>
  <c r="UC18" i="10"/>
  <c r="UD114" i="10"/>
  <c r="WF138" i="10"/>
  <c r="DP138" i="10"/>
  <c r="RS138" i="10"/>
  <c r="BO114" i="10" l="1"/>
  <c r="UE114" i="10"/>
  <c r="UD18" i="10"/>
  <c r="KW114" i="10"/>
  <c r="PN114" i="10"/>
  <c r="RT138" i="10"/>
  <c r="DQ138" i="10"/>
  <c r="WG138" i="10"/>
  <c r="KX114" i="10" l="1"/>
  <c r="PO114" i="10"/>
  <c r="UF114" i="10"/>
  <c r="UE18" i="10"/>
  <c r="BP114" i="10"/>
  <c r="WH138" i="10"/>
  <c r="DR138" i="10"/>
  <c r="UF18" i="10" l="1"/>
  <c r="UG114" i="10"/>
  <c r="BQ114" i="10"/>
  <c r="PP114" i="10"/>
  <c r="KY114" i="10"/>
  <c r="DS138" i="10"/>
  <c r="WI138" i="10"/>
  <c r="UH114" i="10" l="1"/>
  <c r="UG18" i="10"/>
  <c r="PQ114" i="10"/>
  <c r="KZ114" i="10"/>
  <c r="BR114" i="10"/>
  <c r="WJ138" i="10"/>
  <c r="DT138" i="10"/>
  <c r="BS114" i="10" l="1"/>
  <c r="PR114" i="10"/>
  <c r="LA114" i="10"/>
  <c r="UI114" i="10"/>
  <c r="UH18" i="10"/>
  <c r="DU138" i="10"/>
  <c r="WK138" i="10"/>
  <c r="PS114" i="10" l="1"/>
  <c r="UJ114" i="10"/>
  <c r="UI18" i="10"/>
  <c r="LB114" i="10"/>
  <c r="BT114" i="10"/>
  <c r="WL138" i="10"/>
  <c r="DV138" i="10"/>
  <c r="LC114" i="10" l="1"/>
  <c r="PT114" i="10"/>
  <c r="BU114" i="10"/>
  <c r="UK114" i="10"/>
  <c r="UJ18" i="10"/>
  <c r="PU114" i="10" l="1"/>
  <c r="BV114" i="10"/>
  <c r="LD114" i="10"/>
  <c r="UL114" i="10"/>
  <c r="UK18" i="10"/>
  <c r="UM114" i="10" l="1"/>
  <c r="UL18" i="10"/>
  <c r="BW114" i="10"/>
  <c r="LE114" i="10"/>
  <c r="PV114" i="10"/>
  <c r="LF114" i="10" l="1"/>
  <c r="BX114" i="10"/>
  <c r="PW114" i="10"/>
  <c r="UN114" i="10"/>
  <c r="UM18" i="10"/>
  <c r="BY114" i="10" l="1"/>
  <c r="UO114" i="10"/>
  <c r="UN18" i="10"/>
  <c r="PX114" i="10"/>
  <c r="LG114" i="10"/>
  <c r="PY114" i="10" l="1"/>
  <c r="BZ114" i="10"/>
  <c r="LH114" i="10"/>
  <c r="UP114" i="10"/>
  <c r="UO18" i="10"/>
  <c r="UQ114" i="10" l="1"/>
  <c r="UP18" i="10"/>
  <c r="CA114" i="10"/>
  <c r="LI114" i="10"/>
  <c r="PZ114" i="10"/>
  <c r="LJ114" i="10" l="1"/>
  <c r="CB114" i="10"/>
  <c r="QA114" i="10"/>
  <c r="UR114" i="10"/>
  <c r="UQ18" i="10"/>
  <c r="CC114" i="10" l="1"/>
  <c r="US114" i="10"/>
  <c r="UR18" i="10"/>
  <c r="QB114" i="10"/>
  <c r="LK114" i="10"/>
  <c r="UT114" i="10" l="1"/>
  <c r="US18" i="10"/>
  <c r="LL114" i="10"/>
  <c r="QC114" i="10"/>
  <c r="CD114" i="10"/>
  <c r="CE114" i="10" l="1"/>
  <c r="LM114" i="10"/>
  <c r="QD114" i="10"/>
  <c r="UU114" i="10"/>
  <c r="UT18" i="10"/>
  <c r="UU18" i="10" l="1"/>
  <c r="UV114" i="10"/>
  <c r="LN114" i="10"/>
  <c r="QE114" i="10"/>
  <c r="CF114" i="10"/>
  <c r="CG114" i="10" l="1"/>
  <c r="LO114" i="10"/>
  <c r="UW114" i="10"/>
  <c r="UV18" i="10"/>
  <c r="QF114" i="10"/>
  <c r="LP114" i="10" l="1"/>
  <c r="QG114" i="10"/>
  <c r="UW18" i="10"/>
  <c r="UX114" i="10"/>
  <c r="CH114" i="10"/>
  <c r="CI114" i="10" l="1"/>
  <c r="QH114" i="10"/>
  <c r="UY114" i="10"/>
  <c r="UX18" i="10"/>
  <c r="LQ114" i="10"/>
  <c r="LR114" i="10" l="1"/>
  <c r="QI114" i="10"/>
  <c r="UZ114" i="10"/>
  <c r="UY18" i="10"/>
  <c r="CJ114" i="10"/>
  <c r="CK114" i="10" l="1"/>
  <c r="QJ114" i="10"/>
  <c r="VA114" i="10"/>
  <c r="UZ18" i="10"/>
  <c r="LS114" i="10"/>
  <c r="LT114" i="10" l="1"/>
  <c r="QK114" i="10"/>
  <c r="VB114" i="10"/>
  <c r="VA18" i="10"/>
  <c r="CL114" i="10"/>
  <c r="CM114" i="10" l="1"/>
  <c r="QL114" i="10"/>
  <c r="VC114" i="10"/>
  <c r="VB18" i="10"/>
  <c r="LU114" i="10"/>
  <c r="LV114" i="10" l="1"/>
  <c r="QM114" i="10"/>
  <c r="VD114" i="10"/>
  <c r="VC18" i="10"/>
  <c r="CN114" i="10"/>
  <c r="CO114" i="10" l="1"/>
  <c r="QN114" i="10"/>
  <c r="VE114" i="10"/>
  <c r="VD18" i="10"/>
  <c r="LW114" i="10"/>
  <c r="LX114" i="10" l="1"/>
  <c r="QO114" i="10"/>
  <c r="VF114" i="10"/>
  <c r="VE18" i="10"/>
  <c r="CP114" i="10"/>
  <c r="CQ114" i="10" l="1"/>
  <c r="QP114" i="10"/>
  <c r="VG114" i="10"/>
  <c r="VF18" i="10"/>
  <c r="LY114" i="10"/>
  <c r="LZ114" i="10" l="1"/>
  <c r="QQ114" i="10"/>
  <c r="VH114" i="10"/>
  <c r="VG18" i="10"/>
  <c r="CR114" i="10"/>
  <c r="CS114" i="10" l="1"/>
  <c r="QR114" i="10"/>
  <c r="VI114" i="10"/>
  <c r="VH18" i="10"/>
  <c r="MA114" i="10"/>
  <c r="MB114" i="10" l="1"/>
  <c r="QS114" i="10"/>
  <c r="VJ114" i="10"/>
  <c r="VI18" i="10"/>
  <c r="CT114" i="10"/>
  <c r="CU114" i="10" l="1"/>
  <c r="QT114" i="10"/>
  <c r="VK114" i="10"/>
  <c r="VJ18" i="10"/>
  <c r="MC114" i="10"/>
  <c r="MD114" i="10" l="1"/>
  <c r="QU114" i="10"/>
  <c r="VK18" i="10"/>
  <c r="VL114" i="10"/>
  <c r="CV114" i="10"/>
  <c r="QV114" i="10" l="1"/>
  <c r="CW114" i="10"/>
  <c r="VM114" i="10"/>
  <c r="VL18" i="10"/>
  <c r="ME114" i="10"/>
  <c r="CX114" i="10" l="1"/>
  <c r="VN114" i="10"/>
  <c r="VM18" i="10"/>
  <c r="CY114" i="10" l="1"/>
  <c r="VO114" i="10"/>
  <c r="VN18" i="10"/>
  <c r="VP114" i="10" l="1"/>
  <c r="VO18" i="10"/>
  <c r="VQ114" i="10" l="1"/>
  <c r="VP18" i="10"/>
  <c r="VQ18" i="10" l="1"/>
  <c r="VR114" i="10"/>
  <c r="VS114" i="10" l="1"/>
  <c r="VR18" i="10"/>
  <c r="VT114" i="10" l="1"/>
  <c r="VS18" i="10"/>
  <c r="VU114" i="10" l="1"/>
  <c r="VT18" i="10"/>
  <c r="VU18" i="10" l="1"/>
  <c r="VV114" i="10"/>
  <c r="VW114" i="10" l="1"/>
  <c r="VV18" i="10"/>
  <c r="VW18" i="10" l="1"/>
  <c r="VX114" i="10"/>
  <c r="VY114" i="10" l="1"/>
  <c r="VX18" i="10"/>
  <c r="VY18" i="10" l="1"/>
  <c r="VZ114" i="10"/>
  <c r="WA114" i="10" l="1"/>
  <c r="VZ18" i="10"/>
  <c r="WA18" i="10" l="1"/>
  <c r="WB114" i="10"/>
  <c r="WC114" i="10" l="1"/>
  <c r="WB18" i="10"/>
  <c r="WD114" i="10" l="1"/>
  <c r="WC18" i="10"/>
  <c r="WE114" i="10" l="1"/>
  <c r="WD18" i="10"/>
  <c r="WE18" i="10" l="1"/>
  <c r="WF114" i="10"/>
  <c r="WG114" i="10" l="1"/>
  <c r="WF18" i="10"/>
  <c r="WH114" i="10" l="1"/>
  <c r="WG18" i="10"/>
  <c r="WI114" i="10" l="1"/>
  <c r="WH18" i="10"/>
  <c r="WJ114" i="10" l="1"/>
  <c r="WI18" i="10"/>
  <c r="WK114" i="10" l="1"/>
  <c r="WJ18" i="10"/>
  <c r="WL114" i="10" l="1"/>
  <c r="WL18" i="10" s="1"/>
  <c r="WK18" i="10"/>
  <c r="K8" i="4" l="1"/>
  <c r="BV27" i="6"/>
  <c r="D98" i="5" l="1"/>
  <c r="F30" i="2"/>
  <c r="F29" i="2" s="1"/>
  <c r="F35" i="2" s="1"/>
  <c r="F36" i="2" s="1"/>
  <c r="F26" i="2"/>
  <c r="F25" i="2"/>
  <c r="F17" i="2"/>
  <c r="F16" i="2" s="1"/>
  <c r="F15" i="2"/>
  <c r="F14" i="2" s="1"/>
  <c r="F10" i="2"/>
  <c r="F9" i="2"/>
  <c r="F7" i="2"/>
  <c r="F6" i="2" l="1"/>
  <c r="F23" i="2"/>
  <c r="F4" i="2"/>
  <c r="BQ23" i="18" l="1"/>
  <c r="C23" i="18"/>
  <c r="D23" i="18"/>
  <c r="G23" i="18"/>
  <c r="B23" i="18"/>
  <c r="C22" i="18"/>
  <c r="D22" i="18"/>
  <c r="G22" i="18"/>
  <c r="B22" i="18"/>
  <c r="K23" i="4" l="1"/>
  <c r="I5" i="5" l="1"/>
  <c r="BM5" i="5" l="1"/>
  <c r="J5" i="5"/>
  <c r="M5" i="5"/>
  <c r="L5" i="5"/>
  <c r="Y5" i="5"/>
  <c r="AN5" i="5"/>
  <c r="AA5" i="5"/>
  <c r="AH5" i="5"/>
  <c r="BE5" i="5"/>
  <c r="U5" i="5"/>
  <c r="AJ5" i="5"/>
  <c r="W5" i="5"/>
  <c r="Q5" i="5"/>
  <c r="AF5" i="5"/>
  <c r="BC5" i="5"/>
  <c r="S5" i="5"/>
  <c r="AL5" i="5"/>
  <c r="AB5" i="5"/>
  <c r="AY5" i="5"/>
  <c r="O5" i="5"/>
  <c r="AW5" i="5"/>
  <c r="AO5" i="5"/>
  <c r="X5" i="5"/>
  <c r="AU5" i="5"/>
  <c r="K5" i="5"/>
  <c r="AD5" i="5"/>
  <c r="BJ5" i="5"/>
  <c r="V5" i="5"/>
  <c r="BB5" i="5"/>
  <c r="R5" i="5"/>
  <c r="AK5" i="5"/>
  <c r="BD5" i="5"/>
  <c r="T5" i="5"/>
  <c r="AM5" i="5"/>
  <c r="BA5" i="5"/>
  <c r="Z5" i="5"/>
  <c r="BF5" i="5"/>
  <c r="AT5" i="5"/>
  <c r="N5" i="5"/>
  <c r="AG5" i="5"/>
  <c r="AZ5" i="5"/>
  <c r="P5" i="5"/>
  <c r="AI5" i="5"/>
  <c r="AP5" i="5"/>
  <c r="AC5" i="5"/>
  <c r="AV5" i="5"/>
  <c r="AE5" i="5"/>
  <c r="AX5" i="5"/>
  <c r="AS5" i="5"/>
  <c r="AR5" i="5"/>
  <c r="AQ5" i="5"/>
  <c r="BL5" i="5"/>
  <c r="BK5" i="5"/>
  <c r="BI5" i="5"/>
  <c r="BH5" i="5"/>
  <c r="BG5" i="5"/>
  <c r="F7" i="3"/>
  <c r="G7" i="3"/>
  <c r="H7" i="3"/>
  <c r="F8" i="3"/>
  <c r="G8" i="3"/>
  <c r="H8" i="3"/>
  <c r="F10" i="3"/>
  <c r="G10" i="3"/>
  <c r="H10" i="3"/>
  <c r="F13" i="3"/>
  <c r="G13" i="3"/>
  <c r="H13" i="3"/>
  <c r="F14" i="3"/>
  <c r="G14" i="3"/>
  <c r="H14" i="3"/>
  <c r="F16" i="3"/>
  <c r="G16" i="3"/>
  <c r="H16" i="3"/>
  <c r="F17" i="3"/>
  <c r="G17" i="3"/>
  <c r="H17" i="3"/>
  <c r="F18" i="3"/>
  <c r="G18" i="3"/>
  <c r="H18" i="3"/>
  <c r="F19" i="3"/>
  <c r="G19" i="3"/>
  <c r="H19" i="3"/>
  <c r="F20" i="3"/>
  <c r="G20" i="3"/>
  <c r="H20" i="3"/>
  <c r="F21" i="3"/>
  <c r="G21" i="3"/>
  <c r="H21" i="3"/>
  <c r="F22" i="3"/>
  <c r="G22" i="3"/>
  <c r="H22" i="3"/>
  <c r="F25" i="3"/>
  <c r="G25" i="3"/>
  <c r="H25" i="3"/>
  <c r="F26" i="3"/>
  <c r="G26" i="3"/>
  <c r="H26" i="3"/>
  <c r="F27" i="3"/>
  <c r="G27" i="3"/>
  <c r="H27" i="3"/>
  <c r="F29" i="3"/>
  <c r="G29" i="3"/>
  <c r="H29" i="3"/>
  <c r="F30" i="3"/>
  <c r="G30" i="3"/>
  <c r="H30" i="3"/>
  <c r="F31" i="3"/>
  <c r="G31" i="3"/>
  <c r="H31" i="3"/>
  <c r="F34" i="3"/>
  <c r="G34" i="3"/>
  <c r="H34" i="3"/>
  <c r="E34" i="3"/>
  <c r="E7" i="3"/>
  <c r="E8" i="3"/>
  <c r="E16" i="3"/>
  <c r="E17" i="3"/>
  <c r="E18" i="3"/>
  <c r="E19" i="3"/>
  <c r="E20" i="3"/>
  <c r="E21" i="3"/>
  <c r="E22" i="3"/>
  <c r="E25" i="3"/>
  <c r="E26" i="3"/>
  <c r="E27" i="3"/>
  <c r="E29" i="3"/>
  <c r="E30" i="3"/>
  <c r="E31" i="3"/>
  <c r="E11" i="3"/>
  <c r="E13" i="3"/>
  <c r="E14" i="3"/>
  <c r="E10" i="3"/>
  <c r="F11" i="3" l="1"/>
  <c r="G6" i="3"/>
  <c r="H6" i="3" l="1"/>
  <c r="G11" i="3"/>
  <c r="H11" i="3" l="1"/>
  <c r="B65" i="6" l="1"/>
  <c r="CE2" i="6"/>
  <c r="B53" i="6"/>
  <c r="I53" i="6" s="1"/>
  <c r="K49" i="18" s="1"/>
  <c r="S65" i="6" l="1"/>
  <c r="U61" i="18" s="1"/>
  <c r="R65" i="6"/>
  <c r="T61" i="18" s="1"/>
  <c r="Q65" i="6"/>
  <c r="S61" i="18" s="1"/>
  <c r="K65" i="6"/>
  <c r="M61" i="18" s="1"/>
  <c r="L65" i="6"/>
  <c r="N61" i="18" s="1"/>
  <c r="P65" i="6"/>
  <c r="R61" i="18" s="1"/>
  <c r="O65" i="6"/>
  <c r="Q61" i="18" s="1"/>
  <c r="N65" i="6"/>
  <c r="P61" i="18" s="1"/>
  <c r="M65" i="6"/>
  <c r="O61" i="18" s="1"/>
  <c r="B61" i="18"/>
  <c r="J65" i="6"/>
  <c r="L61" i="18" s="1"/>
  <c r="AE65" i="6"/>
  <c r="AG61" i="18" s="1"/>
  <c r="X65" i="6"/>
  <c r="Z61" i="18" s="1"/>
  <c r="AX65" i="6"/>
  <c r="AZ61" i="18" s="1"/>
  <c r="BK65" i="6"/>
  <c r="BM61" i="18" s="1"/>
  <c r="BE65" i="6"/>
  <c r="BG61" i="18" s="1"/>
  <c r="AK65" i="6"/>
  <c r="AM61" i="18" s="1"/>
  <c r="AF65" i="6"/>
  <c r="AH61" i="18" s="1"/>
  <c r="W65" i="6"/>
  <c r="Y61" i="18" s="1"/>
  <c r="U65" i="6"/>
  <c r="W61" i="18" s="1"/>
  <c r="AW65" i="6"/>
  <c r="AY61" i="18" s="1"/>
  <c r="BH65" i="6"/>
  <c r="BJ61" i="18" s="1"/>
  <c r="AJ65" i="6"/>
  <c r="AL61" i="18" s="1"/>
  <c r="AT65" i="6"/>
  <c r="AV61" i="18" s="1"/>
  <c r="BL65" i="6"/>
  <c r="BN61" i="18" s="1"/>
  <c r="AD65" i="6"/>
  <c r="AF61" i="18" s="1"/>
  <c r="T65" i="6"/>
  <c r="V61" i="18" s="1"/>
  <c r="AV65" i="6"/>
  <c r="AX61" i="18" s="1"/>
  <c r="BO65" i="6"/>
  <c r="AQ65" i="6"/>
  <c r="AS61" i="18" s="1"/>
  <c r="BD65" i="6"/>
  <c r="BF61" i="18" s="1"/>
  <c r="AN65" i="6"/>
  <c r="AP61" i="18" s="1"/>
  <c r="AG65" i="6"/>
  <c r="AI61" i="18" s="1"/>
  <c r="V65" i="6"/>
  <c r="X61" i="18" s="1"/>
  <c r="AC65" i="6"/>
  <c r="AE61" i="18" s="1"/>
  <c r="BA65" i="6"/>
  <c r="BC61" i="18" s="1"/>
  <c r="BN65" i="6"/>
  <c r="BP61" i="18" s="1"/>
  <c r="AH65" i="6"/>
  <c r="AJ61" i="18" s="1"/>
  <c r="AB65" i="6"/>
  <c r="AD61" i="18" s="1"/>
  <c r="BC65" i="6"/>
  <c r="BE61" i="18" s="1"/>
  <c r="AZ65" i="6"/>
  <c r="BB61" i="18" s="1"/>
  <c r="BM65" i="6"/>
  <c r="BO61" i="18" s="1"/>
  <c r="AP65" i="6"/>
  <c r="AR61" i="18" s="1"/>
  <c r="AA65" i="6"/>
  <c r="AC61" i="18" s="1"/>
  <c r="AU65" i="6"/>
  <c r="AW61" i="18" s="1"/>
  <c r="AS65" i="6"/>
  <c r="AU61" i="18" s="1"/>
  <c r="BJ65" i="6"/>
  <c r="BL61" i="18" s="1"/>
  <c r="BG65" i="6"/>
  <c r="BI61" i="18" s="1"/>
  <c r="AM65" i="6"/>
  <c r="AO61" i="18" s="1"/>
  <c r="AI65" i="6"/>
  <c r="AK61" i="18" s="1"/>
  <c r="Y65" i="6"/>
  <c r="AA61" i="18" s="1"/>
  <c r="Z65" i="6"/>
  <c r="AB61" i="18" s="1"/>
  <c r="BB65" i="6"/>
  <c r="BD61" i="18" s="1"/>
  <c r="AR65" i="6"/>
  <c r="AT61" i="18" s="1"/>
  <c r="BI65" i="6"/>
  <c r="BK61" i="18" s="1"/>
  <c r="BF65" i="6"/>
  <c r="BH61" i="18" s="1"/>
  <c r="AL65" i="6"/>
  <c r="AN61" i="18" s="1"/>
  <c r="AO65" i="6"/>
  <c r="AQ61" i="18" s="1"/>
  <c r="AY65" i="6"/>
  <c r="BA61" i="18" s="1"/>
  <c r="S53" i="6"/>
  <c r="U49" i="18" s="1"/>
  <c r="L53" i="6"/>
  <c r="N49" i="18" s="1"/>
  <c r="R53" i="6"/>
  <c r="T49" i="18" s="1"/>
  <c r="Q53" i="6"/>
  <c r="S49" i="18" s="1"/>
  <c r="P53" i="6"/>
  <c r="R49" i="18" s="1"/>
  <c r="O53" i="6"/>
  <c r="Q49" i="18" s="1"/>
  <c r="N53" i="6"/>
  <c r="P49" i="18" s="1"/>
  <c r="K53" i="6"/>
  <c r="M49" i="18" s="1"/>
  <c r="M53" i="6"/>
  <c r="O49" i="18" s="1"/>
  <c r="B49" i="18"/>
  <c r="J53" i="6"/>
  <c r="L49" i="18" s="1"/>
  <c r="BA53" i="6"/>
  <c r="BC49" i="18" s="1"/>
  <c r="BB53" i="6"/>
  <c r="BD49" i="18" s="1"/>
  <c r="AP53" i="6"/>
  <c r="AR49" i="18" s="1"/>
  <c r="AA53" i="6"/>
  <c r="AC49" i="18" s="1"/>
  <c r="X53" i="6"/>
  <c r="Z49" i="18" s="1"/>
  <c r="BG53" i="6"/>
  <c r="BI49" i="18" s="1"/>
  <c r="BH53" i="6"/>
  <c r="BJ49" i="18" s="1"/>
  <c r="AS53" i="6"/>
  <c r="AU49" i="18" s="1"/>
  <c r="AV53" i="6"/>
  <c r="AX49" i="18" s="1"/>
  <c r="AL53" i="6"/>
  <c r="AN49" i="18" s="1"/>
  <c r="AE53" i="6"/>
  <c r="AG49" i="18" s="1"/>
  <c r="BN53" i="6"/>
  <c r="BP49" i="18" s="1"/>
  <c r="BL53" i="6"/>
  <c r="BN49" i="18" s="1"/>
  <c r="AG53" i="6"/>
  <c r="AI49" i="18" s="1"/>
  <c r="AZ53" i="6"/>
  <c r="BB49" i="18" s="1"/>
  <c r="AT53" i="6"/>
  <c r="AV49" i="18" s="1"/>
  <c r="AO53" i="6"/>
  <c r="AQ49" i="18" s="1"/>
  <c r="Y53" i="6"/>
  <c r="AA49" i="18" s="1"/>
  <c r="BF53" i="6"/>
  <c r="BH49" i="18" s="1"/>
  <c r="BK53" i="6"/>
  <c r="BM49" i="18" s="1"/>
  <c r="AR53" i="6"/>
  <c r="AT49" i="18" s="1"/>
  <c r="AU53" i="6"/>
  <c r="AW49" i="18" s="1"/>
  <c r="AN53" i="6"/>
  <c r="AP49" i="18" s="1"/>
  <c r="AD53" i="6"/>
  <c r="AF49" i="18" s="1"/>
  <c r="BD53" i="6"/>
  <c r="BF49" i="18" s="1"/>
  <c r="BJ53" i="6"/>
  <c r="BL49" i="18" s="1"/>
  <c r="AW53" i="6"/>
  <c r="AY49" i="18" s="1"/>
  <c r="AI53" i="6"/>
  <c r="AK49" i="18" s="1"/>
  <c r="AY53" i="6"/>
  <c r="BA49" i="18" s="1"/>
  <c r="AK53" i="6"/>
  <c r="AM49" i="18" s="1"/>
  <c r="AM53" i="6"/>
  <c r="AO49" i="18" s="1"/>
  <c r="Z53" i="6"/>
  <c r="AB49" i="18" s="1"/>
  <c r="BM53" i="6"/>
  <c r="BO49" i="18" s="1"/>
  <c r="BO53" i="6"/>
  <c r="U53" i="6"/>
  <c r="W49" i="18" s="1"/>
  <c r="BC53" i="6"/>
  <c r="BE49" i="18" s="1"/>
  <c r="AJ53" i="6"/>
  <c r="AL49" i="18" s="1"/>
  <c r="AH53" i="6"/>
  <c r="AJ49" i="18" s="1"/>
  <c r="AC53" i="6"/>
  <c r="AE49" i="18" s="1"/>
  <c r="W53" i="6"/>
  <c r="Y49" i="18" s="1"/>
  <c r="BE53" i="6"/>
  <c r="BG49" i="18" s="1"/>
  <c r="AX53" i="6"/>
  <c r="AZ49" i="18" s="1"/>
  <c r="AQ53" i="6"/>
  <c r="AS49" i="18" s="1"/>
  <c r="AF53" i="6"/>
  <c r="AH49" i="18" s="1"/>
  <c r="AB53" i="6"/>
  <c r="AD49" i="18" s="1"/>
  <c r="V53" i="6"/>
  <c r="X49" i="18" s="1"/>
  <c r="BI53" i="6"/>
  <c r="BK49" i="18" s="1"/>
  <c r="T53" i="6"/>
  <c r="V49" i="18" s="1"/>
  <c r="B58" i="9"/>
  <c r="BV61" i="18" l="1"/>
  <c r="BU61" i="18"/>
  <c r="BS61" i="18"/>
  <c r="BT61" i="18"/>
  <c r="BR61" i="18"/>
  <c r="BQ65" i="6"/>
  <c r="BS65" i="6"/>
  <c r="BR65" i="6"/>
  <c r="BQ53" i="6"/>
  <c r="AD27" i="16"/>
  <c r="AD26" i="16"/>
  <c r="AD25" i="16"/>
  <c r="AD24" i="16"/>
  <c r="AD23" i="16"/>
  <c r="AD21" i="16"/>
  <c r="AD20" i="16"/>
  <c r="AD19" i="16"/>
  <c r="AD18" i="16"/>
  <c r="AD16" i="16"/>
  <c r="AD15" i="16"/>
  <c r="AD13" i="16"/>
  <c r="AD12" i="16"/>
  <c r="AD11" i="16"/>
  <c r="AD28" i="16"/>
  <c r="AD29" i="16"/>
  <c r="AD32" i="16"/>
  <c r="AD33" i="16"/>
  <c r="AD34" i="16"/>
  <c r="AD41" i="16"/>
  <c r="AD42" i="16"/>
  <c r="AD43" i="16"/>
  <c r="AD47" i="16"/>
  <c r="AD48" i="16"/>
  <c r="AD49" i="16"/>
  <c r="AD50" i="16"/>
  <c r="AD51" i="16"/>
  <c r="AD52" i="16"/>
  <c r="AD53" i="16"/>
  <c r="AD54" i="16"/>
  <c r="AD55" i="16"/>
  <c r="AD56" i="16"/>
  <c r="AD57" i="16"/>
  <c r="AD58" i="16"/>
  <c r="AD59" i="16"/>
  <c r="AD60" i="16"/>
  <c r="AD46" i="16"/>
  <c r="AD22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S61" i="16"/>
  <c r="T61" i="16"/>
  <c r="U61" i="16"/>
  <c r="V61" i="16"/>
  <c r="W61" i="16"/>
  <c r="X61" i="16"/>
  <c r="Y61" i="16"/>
  <c r="Z61" i="16"/>
  <c r="AA61" i="16"/>
  <c r="AB61" i="16"/>
  <c r="AC61" i="16"/>
  <c r="R61" i="16"/>
  <c r="Q60" i="16"/>
  <c r="Q59" i="16"/>
  <c r="Q58" i="16"/>
  <c r="Q57" i="16"/>
  <c r="Q56" i="16"/>
  <c r="Q55" i="16"/>
  <c r="Q54" i="16"/>
  <c r="Q53" i="16"/>
  <c r="Q52" i="16"/>
  <c r="Q51" i="16"/>
  <c r="Q50" i="16"/>
  <c r="Q49" i="16"/>
  <c r="Q48" i="16"/>
  <c r="Q47" i="16"/>
  <c r="Q46" i="16"/>
  <c r="Q45" i="16"/>
  <c r="Q44" i="16"/>
  <c r="Q43" i="16"/>
  <c r="Q42" i="16"/>
  <c r="Q41" i="16"/>
  <c r="Q40" i="16"/>
  <c r="Q38" i="16"/>
  <c r="Q37" i="16"/>
  <c r="Q36" i="16"/>
  <c r="Q34" i="16"/>
  <c r="Q33" i="16"/>
  <c r="Q32" i="16"/>
  <c r="Q31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6" i="16"/>
  <c r="Q15" i="16"/>
  <c r="Q14" i="16"/>
  <c r="Q13" i="16"/>
  <c r="Q12" i="16"/>
  <c r="Q11" i="16"/>
  <c r="D46" i="16"/>
  <c r="D47" i="16"/>
  <c r="D48" i="16"/>
  <c r="D49" i="16"/>
  <c r="F72" i="16"/>
  <c r="F73" i="16"/>
  <c r="F74" i="16"/>
  <c r="F75" i="16"/>
  <c r="D50" i="16" s="1"/>
  <c r="F76" i="16"/>
  <c r="D51" i="16" s="1"/>
  <c r="F77" i="16"/>
  <c r="D52" i="16" s="1"/>
  <c r="F78" i="16"/>
  <c r="D53" i="16" s="1"/>
  <c r="F79" i="16"/>
  <c r="D54" i="16" s="1"/>
  <c r="F80" i="16"/>
  <c r="D55" i="16" s="1"/>
  <c r="F81" i="16"/>
  <c r="D56" i="16" s="1"/>
  <c r="F82" i="16"/>
  <c r="D57" i="16" s="1"/>
  <c r="F83" i="16"/>
  <c r="D58" i="16" s="1"/>
  <c r="F84" i="16"/>
  <c r="D59" i="16" s="1"/>
  <c r="F85" i="16"/>
  <c r="D60" i="16" s="1"/>
  <c r="F71" i="16"/>
  <c r="F70" i="16"/>
  <c r="D45" i="16" s="1"/>
  <c r="BX61" i="18" l="1"/>
  <c r="CD61" i="18"/>
  <c r="CF61" i="18"/>
  <c r="CB61" i="18"/>
  <c r="CC61" i="18"/>
  <c r="CE61" i="18"/>
  <c r="BR53" i="6"/>
  <c r="BT65" i="6"/>
  <c r="BW65" i="6" s="1"/>
  <c r="Q61" i="16"/>
  <c r="BU65" i="6" l="1"/>
  <c r="BS53" i="6"/>
  <c r="G18" i="55"/>
  <c r="G7" i="10" s="1"/>
  <c r="IO19" i="10" l="1"/>
  <c r="IP20" i="10"/>
  <c r="IQ21" i="10"/>
  <c r="IR22" i="10"/>
  <c r="IS23" i="10"/>
  <c r="IT24" i="10"/>
  <c r="IV26" i="10"/>
  <c r="IW27" i="10"/>
  <c r="IU25" i="10"/>
  <c r="IY29" i="10"/>
  <c r="JA31" i="10"/>
  <c r="JB32" i="10"/>
  <c r="JC33" i="10"/>
  <c r="IX28" i="10"/>
  <c r="JD34" i="10"/>
  <c r="JE35" i="10"/>
  <c r="JF36" i="10"/>
  <c r="JG37" i="10"/>
  <c r="IZ30" i="10"/>
  <c r="JH38" i="10"/>
  <c r="JI39" i="10"/>
  <c r="JJ40" i="10"/>
  <c r="JK41" i="10"/>
  <c r="JL42" i="10"/>
  <c r="JM43" i="10"/>
  <c r="JN44" i="10"/>
  <c r="JO45" i="10"/>
  <c r="JP46" i="10"/>
  <c r="JQ47" i="10"/>
  <c r="JR48" i="10"/>
  <c r="JS49" i="10"/>
  <c r="JT50" i="10"/>
  <c r="JU51" i="10"/>
  <c r="JV52" i="10"/>
  <c r="JW53" i="10"/>
  <c r="JX54" i="10"/>
  <c r="JY55" i="10"/>
  <c r="JZ56" i="10"/>
  <c r="KA57" i="10"/>
  <c r="KB58" i="10"/>
  <c r="KC59" i="10"/>
  <c r="KD60" i="10"/>
  <c r="KE61" i="10"/>
  <c r="KF62" i="10"/>
  <c r="KG63" i="10"/>
  <c r="KH64" i="10"/>
  <c r="KI65" i="10"/>
  <c r="KJ66" i="10"/>
  <c r="KK67" i="10"/>
  <c r="KL68" i="10"/>
  <c r="KM69" i="10"/>
  <c r="KN70" i="10"/>
  <c r="KO71" i="10"/>
  <c r="KP72" i="10"/>
  <c r="KQ73" i="10"/>
  <c r="KR74" i="10"/>
  <c r="KS75" i="10"/>
  <c r="KT76" i="10"/>
  <c r="KU77" i="10"/>
  <c r="KV78" i="10"/>
  <c r="KW79" i="10"/>
  <c r="KX80" i="10"/>
  <c r="KY81" i="10"/>
  <c r="KZ82" i="10"/>
  <c r="LA83" i="10"/>
  <c r="LB84" i="10"/>
  <c r="LC85" i="10"/>
  <c r="LD86" i="10"/>
  <c r="LE87" i="10"/>
  <c r="LF88" i="10"/>
  <c r="LG89" i="10"/>
  <c r="LH90" i="10"/>
  <c r="LI91" i="10"/>
  <c r="LJ92" i="10"/>
  <c r="LK93" i="10"/>
  <c r="LL94" i="10"/>
  <c r="LM95" i="10"/>
  <c r="LN96" i="10"/>
  <c r="LO97" i="10"/>
  <c r="LP98" i="10"/>
  <c r="LQ99" i="10"/>
  <c r="LR100" i="10"/>
  <c r="LS101" i="10"/>
  <c r="LT102" i="10"/>
  <c r="LU103" i="10"/>
  <c r="LV104" i="10"/>
  <c r="LW105" i="10"/>
  <c r="LX106" i="10"/>
  <c r="LY107" i="10"/>
  <c r="LZ108" i="10"/>
  <c r="MA109" i="10"/>
  <c r="MB110" i="10"/>
  <c r="MC111" i="10"/>
  <c r="MD112" i="10"/>
  <c r="ME113" i="10"/>
  <c r="MG115" i="10"/>
  <c r="MH116" i="10"/>
  <c r="MI117" i="10"/>
  <c r="MJ118" i="10"/>
  <c r="MK119" i="10"/>
  <c r="ML120" i="10"/>
  <c r="MM121" i="10"/>
  <c r="MN122" i="10"/>
  <c r="MO123" i="10"/>
  <c r="MP124" i="10"/>
  <c r="MQ125" i="10"/>
  <c r="MR126" i="10"/>
  <c r="MS127" i="10"/>
  <c r="MT128" i="10"/>
  <c r="MU129" i="10"/>
  <c r="MV130" i="10"/>
  <c r="MW131" i="10"/>
  <c r="MX132" i="10"/>
  <c r="MY133" i="10"/>
  <c r="MZ134" i="10"/>
  <c r="NA135" i="10"/>
  <c r="NB136" i="10"/>
  <c r="NC137" i="10"/>
  <c r="ND138" i="10"/>
  <c r="MF114" i="10"/>
  <c r="BT53" i="6"/>
  <c r="BW53" i="6" s="1"/>
  <c r="G9" i="55"/>
  <c r="C9" i="55"/>
  <c r="G6" i="10" l="1"/>
  <c r="IO18" i="10"/>
  <c r="BU53" i="6"/>
  <c r="AD40" i="16"/>
  <c r="L2" i="50"/>
  <c r="M2" i="50"/>
  <c r="N2" i="50"/>
  <c r="O2" i="50"/>
  <c r="P2" i="50"/>
  <c r="P48" i="17"/>
  <c r="Q48" i="17" s="1"/>
  <c r="DX19" i="10" l="1"/>
  <c r="DY20" i="10"/>
  <c r="DZ21" i="10"/>
  <c r="EA22" i="10"/>
  <c r="EB23" i="10"/>
  <c r="EC24" i="10"/>
  <c r="ED25" i="10"/>
  <c r="EE26" i="10"/>
  <c r="EG28" i="10"/>
  <c r="EH29" i="10"/>
  <c r="EI30" i="10"/>
  <c r="EF27" i="10"/>
  <c r="EK32" i="10"/>
  <c r="EL33" i="10"/>
  <c r="EN35" i="10"/>
  <c r="EO36" i="10"/>
  <c r="EP37" i="10"/>
  <c r="EJ31" i="10"/>
  <c r="EQ38" i="10"/>
  <c r="ER39" i="10"/>
  <c r="ES40" i="10"/>
  <c r="ET41" i="10"/>
  <c r="EU42" i="10"/>
  <c r="EV43" i="10"/>
  <c r="EM34" i="10"/>
  <c r="EW44" i="10"/>
  <c r="EX45" i="10"/>
  <c r="EY46" i="10"/>
  <c r="EZ47" i="10"/>
  <c r="FA48" i="10"/>
  <c r="FB49" i="10"/>
  <c r="FC50" i="10"/>
  <c r="FD51" i="10"/>
  <c r="FE52" i="10"/>
  <c r="FF53" i="10"/>
  <c r="FG54" i="10"/>
  <c r="FH55" i="10"/>
  <c r="FI56" i="10"/>
  <c r="FJ57" i="10"/>
  <c r="FK58" i="10"/>
  <c r="FL59" i="10"/>
  <c r="FM60" i="10"/>
  <c r="FN61" i="10"/>
  <c r="FO62" i="10"/>
  <c r="FP63" i="10"/>
  <c r="FQ64" i="10"/>
  <c r="FR65" i="10"/>
  <c r="FT67" i="10"/>
  <c r="FU68" i="10"/>
  <c r="FV69" i="10"/>
  <c r="FW70" i="10"/>
  <c r="FX71" i="10"/>
  <c r="FY72" i="10"/>
  <c r="FZ73" i="10"/>
  <c r="GA74" i="10"/>
  <c r="GB75" i="10"/>
  <c r="GC76" i="10"/>
  <c r="GD77" i="10"/>
  <c r="GE78" i="10"/>
  <c r="GF79" i="10"/>
  <c r="GG80" i="10"/>
  <c r="GH81" i="10"/>
  <c r="GI82" i="10"/>
  <c r="GJ83" i="10"/>
  <c r="GK84" i="10"/>
  <c r="GL85" i="10"/>
  <c r="GM86" i="10"/>
  <c r="GN87" i="10"/>
  <c r="GO88" i="10"/>
  <c r="GP89" i="10"/>
  <c r="GQ90" i="10"/>
  <c r="GR91" i="10"/>
  <c r="GS92" i="10"/>
  <c r="GT93" i="10"/>
  <c r="GU94" i="10"/>
  <c r="GV95" i="10"/>
  <c r="GW96" i="10"/>
  <c r="GX97" i="10"/>
  <c r="GY98" i="10"/>
  <c r="GZ99" i="10"/>
  <c r="HA100" i="10"/>
  <c r="HB101" i="10"/>
  <c r="HC102" i="10"/>
  <c r="HD103" i="10"/>
  <c r="HE104" i="10"/>
  <c r="HF105" i="10"/>
  <c r="HG106" i="10"/>
  <c r="HH107" i="10"/>
  <c r="HI108" i="10"/>
  <c r="HJ109" i="10"/>
  <c r="HK110" i="10"/>
  <c r="HL111" i="10"/>
  <c r="FS66" i="10"/>
  <c r="HM112" i="10"/>
  <c r="HN113" i="10"/>
  <c r="HP115" i="10"/>
  <c r="HQ116" i="10"/>
  <c r="HR117" i="10"/>
  <c r="HS118" i="10"/>
  <c r="HT119" i="10"/>
  <c r="HU120" i="10"/>
  <c r="HV121" i="10"/>
  <c r="HW122" i="10"/>
  <c r="HX123" i="10"/>
  <c r="HY124" i="10"/>
  <c r="HZ125" i="10"/>
  <c r="IA126" i="10"/>
  <c r="IB127" i="10"/>
  <c r="IC128" i="10"/>
  <c r="ID129" i="10"/>
  <c r="IE130" i="10"/>
  <c r="IF131" i="10"/>
  <c r="IG132" i="10"/>
  <c r="IH133" i="10"/>
  <c r="II134" i="10"/>
  <c r="IJ135" i="10"/>
  <c r="IK136" i="10"/>
  <c r="IL137" i="10"/>
  <c r="HO114" i="10"/>
  <c r="IM138" i="10"/>
  <c r="DX18" i="10" l="1"/>
  <c r="E52" i="4"/>
  <c r="K52" i="4"/>
  <c r="E42" i="4"/>
  <c r="K42" i="4"/>
  <c r="E32" i="4"/>
  <c r="K32" i="4"/>
  <c r="K22" i="4"/>
  <c r="K13" i="4"/>
  <c r="F50" i="18" l="1"/>
  <c r="B68" i="6"/>
  <c r="H70" i="6"/>
  <c r="B64" i="18" l="1"/>
  <c r="D17" i="18" l="1"/>
  <c r="D18" i="18"/>
  <c r="D19" i="18"/>
  <c r="D16" i="18"/>
  <c r="C17" i="18"/>
  <c r="C18" i="18"/>
  <c r="C19" i="18"/>
  <c r="C16" i="18"/>
  <c r="K12" i="4" l="1"/>
  <c r="B17" i="18"/>
  <c r="B18" i="18"/>
  <c r="B19" i="18"/>
  <c r="B16" i="18"/>
  <c r="B37" i="6"/>
  <c r="B38" i="6"/>
  <c r="J38" i="6" s="1"/>
  <c r="L34" i="18" s="1"/>
  <c r="B39" i="6"/>
  <c r="J39" i="6" s="1"/>
  <c r="L35" i="18" s="1"/>
  <c r="B40" i="6"/>
  <c r="B41" i="6"/>
  <c r="B42" i="6"/>
  <c r="B43" i="6"/>
  <c r="B44" i="6"/>
  <c r="J44" i="6" s="1"/>
  <c r="L40" i="18" s="1"/>
  <c r="B45" i="6"/>
  <c r="J45" i="6" s="1"/>
  <c r="L41" i="18" s="1"/>
  <c r="B46" i="6"/>
  <c r="B47" i="6"/>
  <c r="J47" i="6" s="1"/>
  <c r="L43" i="18" s="1"/>
  <c r="B48" i="6"/>
  <c r="B49" i="6"/>
  <c r="B50" i="6"/>
  <c r="B51" i="6"/>
  <c r="B52" i="6"/>
  <c r="I52" i="6" s="1"/>
  <c r="K48" i="18" s="1"/>
  <c r="B54" i="6"/>
  <c r="I54" i="6" s="1"/>
  <c r="K50" i="18" s="1"/>
  <c r="B55" i="6"/>
  <c r="I55" i="6" s="1"/>
  <c r="K51" i="18" s="1"/>
  <c r="B56" i="6"/>
  <c r="I56" i="6" s="1"/>
  <c r="K52" i="18" s="1"/>
  <c r="B57" i="6"/>
  <c r="I57" i="6" s="1"/>
  <c r="K53" i="18" s="1"/>
  <c r="B58" i="6"/>
  <c r="I58" i="6" s="1"/>
  <c r="K54" i="18" s="1"/>
  <c r="B59" i="6"/>
  <c r="B60" i="6"/>
  <c r="B61" i="6"/>
  <c r="B62" i="6"/>
  <c r="J62" i="6" s="1"/>
  <c r="L58" i="18" s="1"/>
  <c r="B63" i="6"/>
  <c r="J63" i="6" s="1"/>
  <c r="L59" i="18" s="1"/>
  <c r="B64" i="6"/>
  <c r="B69" i="6"/>
  <c r="B36" i="6"/>
  <c r="B32" i="18" s="1"/>
  <c r="J51" i="6" l="1"/>
  <c r="L47" i="18" s="1"/>
  <c r="I51" i="6"/>
  <c r="K47" i="18" s="1"/>
  <c r="P38" i="6"/>
  <c r="R34" i="18" s="1"/>
  <c r="O38" i="6"/>
  <c r="Q34" i="18" s="1"/>
  <c r="Q38" i="6"/>
  <c r="S34" i="18" s="1"/>
  <c r="N38" i="6"/>
  <c r="P34" i="18" s="1"/>
  <c r="L38" i="6"/>
  <c r="N34" i="18" s="1"/>
  <c r="M38" i="6"/>
  <c r="O34" i="18" s="1"/>
  <c r="K38" i="6"/>
  <c r="M34" i="18" s="1"/>
  <c r="S38" i="6"/>
  <c r="U34" i="18" s="1"/>
  <c r="R38" i="6"/>
  <c r="T34" i="18" s="1"/>
  <c r="BK38" i="6"/>
  <c r="BM34" i="18" s="1"/>
  <c r="BD38" i="6"/>
  <c r="BF34" i="18" s="1"/>
  <c r="Y38" i="6"/>
  <c r="AA34" i="18" s="1"/>
  <c r="AU38" i="6"/>
  <c r="AW34" i="18" s="1"/>
  <c r="AW38" i="6"/>
  <c r="AY34" i="18" s="1"/>
  <c r="AM38" i="6"/>
  <c r="AO34" i="18" s="1"/>
  <c r="AO38" i="6"/>
  <c r="AQ34" i="18" s="1"/>
  <c r="AN38" i="6"/>
  <c r="AP34" i="18" s="1"/>
  <c r="BC38" i="6"/>
  <c r="BE34" i="18" s="1"/>
  <c r="AH38" i="6"/>
  <c r="AJ34" i="18" s="1"/>
  <c r="BJ38" i="6"/>
  <c r="BL34" i="18" s="1"/>
  <c r="BE38" i="6"/>
  <c r="BG34" i="18" s="1"/>
  <c r="X38" i="6"/>
  <c r="Z34" i="18" s="1"/>
  <c r="AA38" i="6"/>
  <c r="AC34" i="18" s="1"/>
  <c r="BA38" i="6"/>
  <c r="BC34" i="18" s="1"/>
  <c r="AL38" i="6"/>
  <c r="AN34" i="18" s="1"/>
  <c r="AG38" i="6"/>
  <c r="AI34" i="18" s="1"/>
  <c r="AJ38" i="6"/>
  <c r="AL34" i="18" s="1"/>
  <c r="BI38" i="6"/>
  <c r="BK34" i="18" s="1"/>
  <c r="BO38" i="6"/>
  <c r="AC38" i="6"/>
  <c r="AE34" i="18" s="1"/>
  <c r="Z38" i="6"/>
  <c r="AB34" i="18" s="1"/>
  <c r="BB38" i="6"/>
  <c r="BD34" i="18" s="1"/>
  <c r="AK38" i="6"/>
  <c r="AM34" i="18" s="1"/>
  <c r="AQ38" i="6"/>
  <c r="AS34" i="18" s="1"/>
  <c r="BH38" i="6"/>
  <c r="BJ34" i="18" s="1"/>
  <c r="BF38" i="6"/>
  <c r="BH34" i="18" s="1"/>
  <c r="AE38" i="6"/>
  <c r="AG34" i="18" s="1"/>
  <c r="AB38" i="6"/>
  <c r="AD34" i="18" s="1"/>
  <c r="AT38" i="6"/>
  <c r="AV34" i="18" s="1"/>
  <c r="AI38" i="6"/>
  <c r="AK34" i="18" s="1"/>
  <c r="AP38" i="6"/>
  <c r="AR34" i="18" s="1"/>
  <c r="BG38" i="6"/>
  <c r="BI34" i="18" s="1"/>
  <c r="W38" i="6"/>
  <c r="Y34" i="18" s="1"/>
  <c r="T38" i="6"/>
  <c r="V34" i="18" s="1"/>
  <c r="AY38" i="6"/>
  <c r="BA34" i="18" s="1"/>
  <c r="BL38" i="6"/>
  <c r="BN34" i="18" s="1"/>
  <c r="V38" i="6"/>
  <c r="X34" i="18" s="1"/>
  <c r="AZ38" i="6"/>
  <c r="BB34" i="18" s="1"/>
  <c r="AF38" i="6"/>
  <c r="AH34" i="18" s="1"/>
  <c r="BN38" i="6"/>
  <c r="BP34" i="18" s="1"/>
  <c r="U38" i="6"/>
  <c r="W34" i="18" s="1"/>
  <c r="AV38" i="6"/>
  <c r="AX34" i="18" s="1"/>
  <c r="AX38" i="6"/>
  <c r="AZ34" i="18" s="1"/>
  <c r="BM38" i="6"/>
  <c r="BO34" i="18" s="1"/>
  <c r="AD38" i="6"/>
  <c r="AF34" i="18" s="1"/>
  <c r="AS38" i="6"/>
  <c r="AU34" i="18" s="1"/>
  <c r="AR38" i="6"/>
  <c r="AT34" i="18" s="1"/>
  <c r="P44" i="6"/>
  <c r="R40" i="18" s="1"/>
  <c r="L44" i="6"/>
  <c r="N40" i="18" s="1"/>
  <c r="S44" i="6"/>
  <c r="U40" i="18" s="1"/>
  <c r="Q44" i="6"/>
  <c r="S40" i="18" s="1"/>
  <c r="O44" i="6"/>
  <c r="Q40" i="18" s="1"/>
  <c r="N44" i="6"/>
  <c r="P40" i="18" s="1"/>
  <c r="K44" i="6"/>
  <c r="M40" i="18" s="1"/>
  <c r="R44" i="6"/>
  <c r="T40" i="18" s="1"/>
  <c r="M44" i="6"/>
  <c r="O40" i="18" s="1"/>
  <c r="BI44" i="6"/>
  <c r="BK40" i="18" s="1"/>
  <c r="BK44" i="6"/>
  <c r="BM40" i="18" s="1"/>
  <c r="AZ44" i="6"/>
  <c r="BB40" i="18" s="1"/>
  <c r="BA44" i="6"/>
  <c r="BC40" i="18" s="1"/>
  <c r="AP44" i="6"/>
  <c r="AR40" i="18" s="1"/>
  <c r="AA44" i="6"/>
  <c r="AC40" i="18" s="1"/>
  <c r="AC44" i="6"/>
  <c r="AE40" i="18" s="1"/>
  <c r="V44" i="6"/>
  <c r="X40" i="18" s="1"/>
  <c r="AK44" i="6"/>
  <c r="AM40" i="18" s="1"/>
  <c r="U44" i="6"/>
  <c r="W40" i="18" s="1"/>
  <c r="BH44" i="6"/>
  <c r="BJ40" i="18" s="1"/>
  <c r="BG44" i="6"/>
  <c r="BI40" i="18" s="1"/>
  <c r="AR44" i="6"/>
  <c r="AT40" i="18" s="1"/>
  <c r="AV44" i="6"/>
  <c r="AX40" i="18" s="1"/>
  <c r="AH44" i="6"/>
  <c r="AJ40" i="18" s="1"/>
  <c r="Z44" i="6"/>
  <c r="AB40" i="18" s="1"/>
  <c r="BD44" i="6"/>
  <c r="BF40" i="18" s="1"/>
  <c r="BF44" i="6"/>
  <c r="BH40" i="18" s="1"/>
  <c r="AW44" i="6"/>
  <c r="AY40" i="18" s="1"/>
  <c r="AS44" i="6"/>
  <c r="AU40" i="18" s="1"/>
  <c r="AG44" i="6"/>
  <c r="AI40" i="18" s="1"/>
  <c r="AE44" i="6"/>
  <c r="AG40" i="18" s="1"/>
  <c r="BC44" i="6"/>
  <c r="BE40" i="18" s="1"/>
  <c r="BN44" i="6"/>
  <c r="BP40" i="18" s="1"/>
  <c r="BJ44" i="6"/>
  <c r="BL40" i="18" s="1"/>
  <c r="AY44" i="6"/>
  <c r="BA40" i="18" s="1"/>
  <c r="BB44" i="6"/>
  <c r="BD40" i="18" s="1"/>
  <c r="AF44" i="6"/>
  <c r="AH40" i="18" s="1"/>
  <c r="X44" i="6"/>
  <c r="Z40" i="18" s="1"/>
  <c r="BE44" i="6"/>
  <c r="BG40" i="18" s="1"/>
  <c r="AO44" i="6"/>
  <c r="AQ40" i="18" s="1"/>
  <c r="BM44" i="6"/>
  <c r="BO40" i="18" s="1"/>
  <c r="AX44" i="6"/>
  <c r="AZ40" i="18" s="1"/>
  <c r="AJ44" i="6"/>
  <c r="AL40" i="18" s="1"/>
  <c r="AN44" i="6"/>
  <c r="AP40" i="18" s="1"/>
  <c r="Y44" i="6"/>
  <c r="AA40" i="18" s="1"/>
  <c r="BL44" i="6"/>
  <c r="BN40" i="18" s="1"/>
  <c r="AU44" i="6"/>
  <c r="AW40" i="18" s="1"/>
  <c r="AQ44" i="6"/>
  <c r="AS40" i="18" s="1"/>
  <c r="AL44" i="6"/>
  <c r="AN40" i="18" s="1"/>
  <c r="AB44" i="6"/>
  <c r="AD40" i="18" s="1"/>
  <c r="AD44" i="6"/>
  <c r="AF40" i="18" s="1"/>
  <c r="BO44" i="6"/>
  <c r="AT44" i="6"/>
  <c r="AV40" i="18" s="1"/>
  <c r="AI44" i="6"/>
  <c r="AK40" i="18" s="1"/>
  <c r="AM44" i="6"/>
  <c r="AO40" i="18" s="1"/>
  <c r="T44" i="6"/>
  <c r="V40" i="18" s="1"/>
  <c r="W44" i="6"/>
  <c r="Y40" i="18" s="1"/>
  <c r="P62" i="6"/>
  <c r="R58" i="18" s="1"/>
  <c r="L62" i="6"/>
  <c r="N58" i="18" s="1"/>
  <c r="S62" i="6"/>
  <c r="U58" i="18" s="1"/>
  <c r="O62" i="6"/>
  <c r="Q58" i="18" s="1"/>
  <c r="N62" i="6"/>
  <c r="P58" i="18" s="1"/>
  <c r="K62" i="6"/>
  <c r="M58" i="18" s="1"/>
  <c r="M62" i="6"/>
  <c r="O58" i="18" s="1"/>
  <c r="R62" i="6"/>
  <c r="T58" i="18" s="1"/>
  <c r="Q62" i="6"/>
  <c r="S58" i="18" s="1"/>
  <c r="BK62" i="6"/>
  <c r="BM58" i="18" s="1"/>
  <c r="BL62" i="6"/>
  <c r="BN58" i="18" s="1"/>
  <c r="AY62" i="6"/>
  <c r="BA58" i="18" s="1"/>
  <c r="BC62" i="6"/>
  <c r="BE58" i="18" s="1"/>
  <c r="AH62" i="6"/>
  <c r="AJ58" i="18" s="1"/>
  <c r="AG62" i="6"/>
  <c r="AI58" i="18" s="1"/>
  <c r="AB62" i="6"/>
  <c r="AD58" i="18" s="1"/>
  <c r="BJ62" i="6"/>
  <c r="BL58" i="18" s="1"/>
  <c r="BO62" i="6"/>
  <c r="AX62" i="6"/>
  <c r="AZ58" i="18" s="1"/>
  <c r="AW62" i="6"/>
  <c r="AY58" i="18" s="1"/>
  <c r="AF62" i="6"/>
  <c r="AH58" i="18" s="1"/>
  <c r="AA62" i="6"/>
  <c r="AC58" i="18" s="1"/>
  <c r="Y62" i="6"/>
  <c r="AA58" i="18" s="1"/>
  <c r="BE62" i="6"/>
  <c r="BG58" i="18" s="1"/>
  <c r="AS62" i="6"/>
  <c r="AU58" i="18" s="1"/>
  <c r="AP62" i="6"/>
  <c r="AR58" i="18" s="1"/>
  <c r="BI62" i="6"/>
  <c r="BK58" i="18" s="1"/>
  <c r="BM62" i="6"/>
  <c r="BO58" i="18" s="1"/>
  <c r="BB62" i="6"/>
  <c r="BD58" i="18" s="1"/>
  <c r="AV62" i="6"/>
  <c r="AX58" i="18" s="1"/>
  <c r="AO62" i="6"/>
  <c r="AQ58" i="18" s="1"/>
  <c r="Z62" i="6"/>
  <c r="AB58" i="18" s="1"/>
  <c r="W62" i="6"/>
  <c r="Y58" i="18" s="1"/>
  <c r="AJ62" i="6"/>
  <c r="AL58" i="18" s="1"/>
  <c r="BH62" i="6"/>
  <c r="BJ58" i="18" s="1"/>
  <c r="BN62" i="6"/>
  <c r="BP58" i="18" s="1"/>
  <c r="AR62" i="6"/>
  <c r="AT58" i="18" s="1"/>
  <c r="AU62" i="6"/>
  <c r="AW58" i="18" s="1"/>
  <c r="AN62" i="6"/>
  <c r="AP58" i="18" s="1"/>
  <c r="V62" i="6"/>
  <c r="X58" i="18" s="1"/>
  <c r="X62" i="6"/>
  <c r="Z58" i="18" s="1"/>
  <c r="AE62" i="6"/>
  <c r="AG58" i="18" s="1"/>
  <c r="T62" i="6"/>
  <c r="V58" i="18" s="1"/>
  <c r="BD62" i="6"/>
  <c r="BF58" i="18" s="1"/>
  <c r="BA62" i="6"/>
  <c r="BC58" i="18" s="1"/>
  <c r="AL62" i="6"/>
  <c r="AN58" i="18" s="1"/>
  <c r="AC62" i="6"/>
  <c r="AE58" i="18" s="1"/>
  <c r="BG62" i="6"/>
  <c r="BI58" i="18" s="1"/>
  <c r="AZ62" i="6"/>
  <c r="BB58" i="18" s="1"/>
  <c r="AQ62" i="6"/>
  <c r="AS58" i="18" s="1"/>
  <c r="AK62" i="6"/>
  <c r="AM58" i="18" s="1"/>
  <c r="U62" i="6"/>
  <c r="W58" i="18" s="1"/>
  <c r="BF62" i="6"/>
  <c r="BH58" i="18" s="1"/>
  <c r="AT62" i="6"/>
  <c r="AV58" i="18" s="1"/>
  <c r="AI62" i="6"/>
  <c r="AK58" i="18" s="1"/>
  <c r="AM62" i="6"/>
  <c r="AO58" i="18" s="1"/>
  <c r="AD62" i="6"/>
  <c r="AF58" i="18" s="1"/>
  <c r="P39" i="6"/>
  <c r="R35" i="18" s="1"/>
  <c r="R39" i="6"/>
  <c r="T35" i="18" s="1"/>
  <c r="O39" i="6"/>
  <c r="Q35" i="18" s="1"/>
  <c r="N39" i="6"/>
  <c r="P35" i="18" s="1"/>
  <c r="S39" i="6"/>
  <c r="U35" i="18" s="1"/>
  <c r="M39" i="6"/>
  <c r="O35" i="18" s="1"/>
  <c r="K39" i="6"/>
  <c r="M35" i="18" s="1"/>
  <c r="L39" i="6"/>
  <c r="N35" i="18" s="1"/>
  <c r="Q39" i="6"/>
  <c r="S35" i="18" s="1"/>
  <c r="AJ39" i="6"/>
  <c r="AL35" i="18" s="1"/>
  <c r="AL39" i="6"/>
  <c r="AN35" i="18" s="1"/>
  <c r="Z39" i="6"/>
  <c r="AB35" i="18" s="1"/>
  <c r="BJ39" i="6"/>
  <c r="BL35" i="18" s="1"/>
  <c r="BK39" i="6"/>
  <c r="BM35" i="18" s="1"/>
  <c r="AT39" i="6"/>
  <c r="AV35" i="18" s="1"/>
  <c r="AO39" i="6"/>
  <c r="AQ35" i="18" s="1"/>
  <c r="AN39" i="6"/>
  <c r="AP35" i="18" s="1"/>
  <c r="AE39" i="6"/>
  <c r="AG35" i="18" s="1"/>
  <c r="BI39" i="6"/>
  <c r="BK35" i="18" s="1"/>
  <c r="AZ39" i="6"/>
  <c r="BB35" i="18" s="1"/>
  <c r="BC39" i="6"/>
  <c r="BE35" i="18" s="1"/>
  <c r="BB39" i="6"/>
  <c r="BD35" i="18" s="1"/>
  <c r="BG39" i="6"/>
  <c r="BI35" i="18" s="1"/>
  <c r="AQ39" i="6"/>
  <c r="AS35" i="18" s="1"/>
  <c r="AK39" i="6"/>
  <c r="AM35" i="18" s="1"/>
  <c r="AD39" i="6"/>
  <c r="AF35" i="18" s="1"/>
  <c r="BF39" i="6"/>
  <c r="BH35" i="18" s="1"/>
  <c r="AR39" i="6"/>
  <c r="AT35" i="18" s="1"/>
  <c r="AV39" i="6"/>
  <c r="AX35" i="18" s="1"/>
  <c r="BN39" i="6"/>
  <c r="BP35" i="18" s="1"/>
  <c r="AM39" i="6"/>
  <c r="AO35" i="18" s="1"/>
  <c r="BL39" i="6"/>
  <c r="BN35" i="18" s="1"/>
  <c r="AI39" i="6"/>
  <c r="AK35" i="18" s="1"/>
  <c r="AF39" i="6"/>
  <c r="AH35" i="18" s="1"/>
  <c r="V39" i="6"/>
  <c r="X35" i="18" s="1"/>
  <c r="BD39" i="6"/>
  <c r="BF35" i="18" s="1"/>
  <c r="AY39" i="6"/>
  <c r="BA35" i="18" s="1"/>
  <c r="AS39" i="6"/>
  <c r="AU35" i="18" s="1"/>
  <c r="AG39" i="6"/>
  <c r="AI35" i="18" s="1"/>
  <c r="AB39" i="6"/>
  <c r="AD35" i="18" s="1"/>
  <c r="AC39" i="6"/>
  <c r="AE35" i="18" s="1"/>
  <c r="AX39" i="6"/>
  <c r="AZ35" i="18" s="1"/>
  <c r="AA39" i="6"/>
  <c r="AC35" i="18" s="1"/>
  <c r="AP39" i="6"/>
  <c r="AR35" i="18" s="1"/>
  <c r="T39" i="6"/>
  <c r="V35" i="18" s="1"/>
  <c r="X39" i="6"/>
  <c r="Z35" i="18" s="1"/>
  <c r="BH39" i="6"/>
  <c r="BJ35" i="18" s="1"/>
  <c r="BE39" i="6"/>
  <c r="BG35" i="18" s="1"/>
  <c r="AW39" i="6"/>
  <c r="AY35" i="18" s="1"/>
  <c r="U39" i="6"/>
  <c r="W35" i="18" s="1"/>
  <c r="BA39" i="6"/>
  <c r="BC35" i="18" s="1"/>
  <c r="AH39" i="6"/>
  <c r="AJ35" i="18" s="1"/>
  <c r="Y39" i="6"/>
  <c r="AA35" i="18" s="1"/>
  <c r="W39" i="6"/>
  <c r="Y35" i="18" s="1"/>
  <c r="BO39" i="6"/>
  <c r="BM39" i="6"/>
  <c r="BO35" i="18" s="1"/>
  <c r="AU39" i="6"/>
  <c r="AW35" i="18" s="1"/>
  <c r="BN46" i="6"/>
  <c r="BP42" i="18" s="1"/>
  <c r="BF46" i="6"/>
  <c r="BH42" i="18" s="1"/>
  <c r="BH46" i="6"/>
  <c r="BJ42" i="18" s="1"/>
  <c r="BG46" i="6"/>
  <c r="BI42" i="18" s="1"/>
  <c r="BM46" i="6"/>
  <c r="BO42" i="18" s="1"/>
  <c r="BE46" i="6"/>
  <c r="BG42" i="18" s="1"/>
  <c r="BL46" i="6"/>
  <c r="BN42" i="18" s="1"/>
  <c r="BO46" i="6"/>
  <c r="BD46" i="6"/>
  <c r="BF42" i="18" s="1"/>
  <c r="BK46" i="6"/>
  <c r="BM42" i="18" s="1"/>
  <c r="BI46" i="6"/>
  <c r="BK42" i="18" s="1"/>
  <c r="BJ46" i="6"/>
  <c r="BL42" i="18" s="1"/>
  <c r="BK59" i="6"/>
  <c r="BM55" i="18" s="1"/>
  <c r="BN59" i="6"/>
  <c r="BP55" i="18" s="1"/>
  <c r="BJ59" i="6"/>
  <c r="BL55" i="18" s="1"/>
  <c r="BI59" i="6"/>
  <c r="BK55" i="18" s="1"/>
  <c r="BF59" i="6"/>
  <c r="BH55" i="18" s="1"/>
  <c r="BE59" i="6"/>
  <c r="BG55" i="18" s="1"/>
  <c r="BD59" i="6"/>
  <c r="BF55" i="18" s="1"/>
  <c r="BH59" i="6"/>
  <c r="BJ55" i="18" s="1"/>
  <c r="BM59" i="6"/>
  <c r="BO55" i="18" s="1"/>
  <c r="BL59" i="6"/>
  <c r="BN55" i="18" s="1"/>
  <c r="BO59" i="6"/>
  <c r="BG59" i="6"/>
  <c r="BI55" i="18" s="1"/>
  <c r="P47" i="6"/>
  <c r="R43" i="18" s="1"/>
  <c r="K47" i="6"/>
  <c r="M43" i="18" s="1"/>
  <c r="R47" i="6"/>
  <c r="T43" i="18" s="1"/>
  <c r="Q47" i="6"/>
  <c r="S43" i="18" s="1"/>
  <c r="O47" i="6"/>
  <c r="Q43" i="18" s="1"/>
  <c r="N47" i="6"/>
  <c r="P43" i="18" s="1"/>
  <c r="S47" i="6"/>
  <c r="U43" i="18" s="1"/>
  <c r="M47" i="6"/>
  <c r="O43" i="18" s="1"/>
  <c r="L47" i="6"/>
  <c r="N43" i="18" s="1"/>
  <c r="BH47" i="6"/>
  <c r="BJ43" i="18" s="1"/>
  <c r="BE47" i="6"/>
  <c r="BG43" i="18" s="1"/>
  <c r="Z47" i="6"/>
  <c r="AB43" i="18" s="1"/>
  <c r="AX47" i="6"/>
  <c r="AZ43" i="18" s="1"/>
  <c r="AP47" i="6"/>
  <c r="AR43" i="18" s="1"/>
  <c r="AW47" i="6"/>
  <c r="AY43" i="18" s="1"/>
  <c r="AI47" i="6"/>
  <c r="AK43" i="18" s="1"/>
  <c r="BO47" i="6"/>
  <c r="BD47" i="6"/>
  <c r="BF43" i="18" s="1"/>
  <c r="W47" i="6"/>
  <c r="Y43" i="18" s="1"/>
  <c r="BC47" i="6"/>
  <c r="BE43" i="18" s="1"/>
  <c r="AH47" i="6"/>
  <c r="AJ43" i="18" s="1"/>
  <c r="BF47" i="6"/>
  <c r="BH43" i="18" s="1"/>
  <c r="BG47" i="6"/>
  <c r="BI43" i="18" s="1"/>
  <c r="BN47" i="6"/>
  <c r="BP43" i="18" s="1"/>
  <c r="AE47" i="6"/>
  <c r="AG43" i="18" s="1"/>
  <c r="AV47" i="6"/>
  <c r="AX43" i="18" s="1"/>
  <c r="AO47" i="6"/>
  <c r="AQ43" i="18" s="1"/>
  <c r="BK47" i="6"/>
  <c r="BM43" i="18" s="1"/>
  <c r="BM47" i="6"/>
  <c r="BO43" i="18" s="1"/>
  <c r="AD47" i="6"/>
  <c r="AF43" i="18" s="1"/>
  <c r="BB47" i="6"/>
  <c r="BD43" i="18" s="1"/>
  <c r="AM47" i="6"/>
  <c r="AO43" i="18" s="1"/>
  <c r="AK47" i="6"/>
  <c r="AM43" i="18" s="1"/>
  <c r="BJ47" i="6"/>
  <c r="BL43" i="18" s="1"/>
  <c r="AB47" i="6"/>
  <c r="AD43" i="18" s="1"/>
  <c r="V47" i="6"/>
  <c r="X43" i="18" s="1"/>
  <c r="AZ47" i="6"/>
  <c r="BB43" i="18" s="1"/>
  <c r="AT47" i="6"/>
  <c r="AV43" i="18" s="1"/>
  <c r="AJ47" i="6"/>
  <c r="AL43" i="18" s="1"/>
  <c r="AN47" i="6"/>
  <c r="AP43" i="18" s="1"/>
  <c r="Y47" i="6"/>
  <c r="AA43" i="18" s="1"/>
  <c r="BI47" i="6"/>
  <c r="BK43" i="18" s="1"/>
  <c r="T47" i="6"/>
  <c r="V43" i="18" s="1"/>
  <c r="U47" i="6"/>
  <c r="W43" i="18" s="1"/>
  <c r="AR47" i="6"/>
  <c r="AT43" i="18" s="1"/>
  <c r="AS47" i="6"/>
  <c r="AU43" i="18" s="1"/>
  <c r="AG47" i="6"/>
  <c r="AI43" i="18" s="1"/>
  <c r="AL47" i="6"/>
  <c r="AN43" i="18" s="1"/>
  <c r="X47" i="6"/>
  <c r="Z43" i="18" s="1"/>
  <c r="AU47" i="6"/>
  <c r="AW43" i="18" s="1"/>
  <c r="BL47" i="6"/>
  <c r="BN43" i="18" s="1"/>
  <c r="AA47" i="6"/>
  <c r="AC43" i="18" s="1"/>
  <c r="AC47" i="6"/>
  <c r="AE43" i="18" s="1"/>
  <c r="AY47" i="6"/>
  <c r="BA43" i="18" s="1"/>
  <c r="BA47" i="6"/>
  <c r="BC43" i="18" s="1"/>
  <c r="AQ47" i="6"/>
  <c r="AS43" i="18" s="1"/>
  <c r="AF47" i="6"/>
  <c r="AH43" i="18" s="1"/>
  <c r="BH63" i="6"/>
  <c r="BJ59" i="18" s="1"/>
  <c r="AV63" i="6"/>
  <c r="AX59" i="18" s="1"/>
  <c r="AN63" i="6"/>
  <c r="AP59" i="18" s="1"/>
  <c r="AF63" i="6"/>
  <c r="AH59" i="18" s="1"/>
  <c r="X63" i="6"/>
  <c r="Z59" i="18" s="1"/>
  <c r="P63" i="6"/>
  <c r="R59" i="18" s="1"/>
  <c r="AJ63" i="6"/>
  <c r="AL59" i="18" s="1"/>
  <c r="L63" i="6"/>
  <c r="N59" i="18" s="1"/>
  <c r="BK63" i="6"/>
  <c r="BM59" i="18" s="1"/>
  <c r="AY63" i="6"/>
  <c r="BA59" i="18" s="1"/>
  <c r="AI63" i="6"/>
  <c r="AK59" i="18" s="1"/>
  <c r="K63" i="6"/>
  <c r="M59" i="18" s="1"/>
  <c r="BJ63" i="6"/>
  <c r="BL59" i="18" s="1"/>
  <c r="AX63" i="6"/>
  <c r="AZ59" i="18" s="1"/>
  <c r="R63" i="6"/>
  <c r="T59" i="18" s="1"/>
  <c r="BI63" i="6"/>
  <c r="BK59" i="18" s="1"/>
  <c r="AO63" i="6"/>
  <c r="AQ59" i="18" s="1"/>
  <c r="AG63" i="6"/>
  <c r="AI59" i="18" s="1"/>
  <c r="BO63" i="6"/>
  <c r="BG63" i="6"/>
  <c r="BI59" i="18" s="1"/>
  <c r="BC63" i="6"/>
  <c r="BE59" i="18" s="1"/>
  <c r="AU63" i="6"/>
  <c r="AW59" i="18" s="1"/>
  <c r="AM63" i="6"/>
  <c r="AO59" i="18" s="1"/>
  <c r="AE63" i="6"/>
  <c r="AG59" i="18" s="1"/>
  <c r="W63" i="6"/>
  <c r="Y59" i="18" s="1"/>
  <c r="O63" i="6"/>
  <c r="Q59" i="18" s="1"/>
  <c r="AR63" i="6"/>
  <c r="AT59" i="18" s="1"/>
  <c r="AH63" i="6"/>
  <c r="AJ59" i="18" s="1"/>
  <c r="Y63" i="6"/>
  <c r="AA59" i="18" s="1"/>
  <c r="BN63" i="6"/>
  <c r="BP59" i="18" s="1"/>
  <c r="BF63" i="6"/>
  <c r="BH59" i="18" s="1"/>
  <c r="BB63" i="6"/>
  <c r="BD59" i="18" s="1"/>
  <c r="AT63" i="6"/>
  <c r="AV59" i="18" s="1"/>
  <c r="AL63" i="6"/>
  <c r="AN59" i="18" s="1"/>
  <c r="AD63" i="6"/>
  <c r="AF59" i="18" s="1"/>
  <c r="V63" i="6"/>
  <c r="X59" i="18" s="1"/>
  <c r="N63" i="6"/>
  <c r="P59" i="18" s="1"/>
  <c r="AB63" i="6"/>
  <c r="AD59" i="18" s="1"/>
  <c r="BD63" i="6"/>
  <c r="BF59" i="18" s="1"/>
  <c r="AA63" i="6"/>
  <c r="AC59" i="18" s="1"/>
  <c r="Z63" i="6"/>
  <c r="AB59" i="18" s="1"/>
  <c r="Q63" i="6"/>
  <c r="S59" i="18" s="1"/>
  <c r="BM63" i="6"/>
  <c r="BO59" i="18" s="1"/>
  <c r="BE63" i="6"/>
  <c r="BG59" i="18" s="1"/>
  <c r="BA63" i="6"/>
  <c r="BC59" i="18" s="1"/>
  <c r="AS63" i="6"/>
  <c r="AU59" i="18" s="1"/>
  <c r="AK63" i="6"/>
  <c r="AM59" i="18" s="1"/>
  <c r="AC63" i="6"/>
  <c r="AE59" i="18" s="1"/>
  <c r="U63" i="6"/>
  <c r="W59" i="18" s="1"/>
  <c r="M63" i="6"/>
  <c r="O59" i="18" s="1"/>
  <c r="AZ63" i="6"/>
  <c r="BB59" i="18" s="1"/>
  <c r="T63" i="6"/>
  <c r="V59" i="18" s="1"/>
  <c r="AQ63" i="6"/>
  <c r="AS59" i="18" s="1"/>
  <c r="S63" i="6"/>
  <c r="U59" i="18" s="1"/>
  <c r="AP63" i="6"/>
  <c r="AR59" i="18" s="1"/>
  <c r="AW63" i="6"/>
  <c r="AY59" i="18" s="1"/>
  <c r="BL63" i="6"/>
  <c r="BN59" i="18" s="1"/>
  <c r="P45" i="6"/>
  <c r="R41" i="18" s="1"/>
  <c r="O45" i="6"/>
  <c r="Q41" i="18" s="1"/>
  <c r="K45" i="6"/>
  <c r="M41" i="18" s="1"/>
  <c r="L45" i="6"/>
  <c r="N41" i="18" s="1"/>
  <c r="N45" i="6"/>
  <c r="P41" i="18" s="1"/>
  <c r="Q45" i="6"/>
  <c r="S41" i="18" s="1"/>
  <c r="M45" i="6"/>
  <c r="O41" i="18" s="1"/>
  <c r="S45" i="6"/>
  <c r="U41" i="18" s="1"/>
  <c r="R45" i="6"/>
  <c r="T41" i="18" s="1"/>
  <c r="U45" i="6"/>
  <c r="W41" i="18" s="1"/>
  <c r="BK45" i="6"/>
  <c r="BM41" i="18" s="1"/>
  <c r="AJ45" i="6"/>
  <c r="AL41" i="18" s="1"/>
  <c r="AT45" i="6"/>
  <c r="AV41" i="18" s="1"/>
  <c r="AZ45" i="6"/>
  <c r="BB41" i="18" s="1"/>
  <c r="AU45" i="6"/>
  <c r="AW41" i="18" s="1"/>
  <c r="AB45" i="6"/>
  <c r="AD41" i="18" s="1"/>
  <c r="AD45" i="6"/>
  <c r="AF41" i="18" s="1"/>
  <c r="BN45" i="6"/>
  <c r="BP41" i="18" s="1"/>
  <c r="BH45" i="6"/>
  <c r="BJ41" i="18" s="1"/>
  <c r="AN45" i="6"/>
  <c r="AP41" i="18" s="1"/>
  <c r="AH45" i="6"/>
  <c r="AJ41" i="18" s="1"/>
  <c r="AR45" i="6"/>
  <c r="AT41" i="18" s="1"/>
  <c r="BC45" i="6"/>
  <c r="BE41" i="18" s="1"/>
  <c r="AX45" i="6"/>
  <c r="AZ41" i="18" s="1"/>
  <c r="V45" i="6"/>
  <c r="X41" i="18" s="1"/>
  <c r="BF45" i="6"/>
  <c r="BH41" i="18" s="1"/>
  <c r="BG45" i="6"/>
  <c r="BI41" i="18" s="1"/>
  <c r="AF45" i="6"/>
  <c r="AH41" i="18" s="1"/>
  <c r="AO45" i="6"/>
  <c r="AQ41" i="18" s="1"/>
  <c r="AV45" i="6"/>
  <c r="AX41" i="18" s="1"/>
  <c r="AY45" i="6"/>
  <c r="BA41" i="18" s="1"/>
  <c r="W45" i="6"/>
  <c r="Y41" i="18" s="1"/>
  <c r="BB45" i="6"/>
  <c r="BD41" i="18" s="1"/>
  <c r="AA45" i="6"/>
  <c r="AC41" i="18" s="1"/>
  <c r="BD45" i="6"/>
  <c r="BF41" i="18" s="1"/>
  <c r="BJ45" i="6"/>
  <c r="BL41" i="18" s="1"/>
  <c r="AM45" i="6"/>
  <c r="AO41" i="18" s="1"/>
  <c r="AI45" i="6"/>
  <c r="AK41" i="18" s="1"/>
  <c r="BA45" i="6"/>
  <c r="BC41" i="18" s="1"/>
  <c r="AW45" i="6"/>
  <c r="AY41" i="18" s="1"/>
  <c r="AP45" i="6"/>
  <c r="AR41" i="18" s="1"/>
  <c r="X45" i="6"/>
  <c r="Z41" i="18" s="1"/>
  <c r="T45" i="6"/>
  <c r="V41" i="18" s="1"/>
  <c r="BM45" i="6"/>
  <c r="BO41" i="18" s="1"/>
  <c r="BI45" i="6"/>
  <c r="BK41" i="18" s="1"/>
  <c r="AL45" i="6"/>
  <c r="AN41" i="18" s="1"/>
  <c r="AG45" i="6"/>
  <c r="AI41" i="18" s="1"/>
  <c r="AS45" i="6"/>
  <c r="AU41" i="18" s="1"/>
  <c r="AC45" i="6"/>
  <c r="AE41" i="18" s="1"/>
  <c r="Z45" i="6"/>
  <c r="AB41" i="18" s="1"/>
  <c r="BE45" i="6"/>
  <c r="BG41" i="18" s="1"/>
  <c r="AK45" i="6"/>
  <c r="AM41" i="18" s="1"/>
  <c r="BL45" i="6"/>
  <c r="BN41" i="18" s="1"/>
  <c r="AE45" i="6"/>
  <c r="AG41" i="18" s="1"/>
  <c r="Y45" i="6"/>
  <c r="AA41" i="18" s="1"/>
  <c r="BO45" i="6"/>
  <c r="AQ45" i="6"/>
  <c r="AS41" i="18" s="1"/>
  <c r="P51" i="6"/>
  <c r="R47" i="18" s="1"/>
  <c r="Q51" i="6"/>
  <c r="S47" i="18" s="1"/>
  <c r="K51" i="6"/>
  <c r="M47" i="18" s="1"/>
  <c r="O51" i="6"/>
  <c r="Q47" i="18" s="1"/>
  <c r="S51" i="6"/>
  <c r="U47" i="18" s="1"/>
  <c r="N51" i="6"/>
  <c r="P47" i="18" s="1"/>
  <c r="L51" i="6"/>
  <c r="N47" i="18" s="1"/>
  <c r="R51" i="6"/>
  <c r="T47" i="18" s="1"/>
  <c r="M51" i="6"/>
  <c r="O47" i="18" s="1"/>
  <c r="Y51" i="6"/>
  <c r="AA47" i="18" s="1"/>
  <c r="AY51" i="6"/>
  <c r="BA47" i="18" s="1"/>
  <c r="AT51" i="6"/>
  <c r="AV47" i="18" s="1"/>
  <c r="AO51" i="6"/>
  <c r="AQ47" i="18" s="1"/>
  <c r="BI51" i="6"/>
  <c r="BK47" i="18" s="1"/>
  <c r="BJ51" i="6"/>
  <c r="BL47" i="18" s="1"/>
  <c r="AC51" i="6"/>
  <c r="AE47" i="18" s="1"/>
  <c r="W51" i="6"/>
  <c r="Y47" i="18" s="1"/>
  <c r="BB51" i="6"/>
  <c r="BD47" i="18" s="1"/>
  <c r="AV51" i="6"/>
  <c r="AX47" i="18" s="1"/>
  <c r="AP51" i="6"/>
  <c r="AR47" i="18" s="1"/>
  <c r="BD51" i="6"/>
  <c r="BF47" i="18" s="1"/>
  <c r="BF51" i="6"/>
  <c r="BH47" i="18" s="1"/>
  <c r="AW51" i="6"/>
  <c r="AY47" i="18" s="1"/>
  <c r="BE51" i="6"/>
  <c r="BG47" i="18" s="1"/>
  <c r="AE51" i="6"/>
  <c r="AG47" i="18" s="1"/>
  <c r="AS51" i="6"/>
  <c r="AU47" i="18" s="1"/>
  <c r="BC51" i="6"/>
  <c r="BE47" i="18" s="1"/>
  <c r="AH51" i="6"/>
  <c r="AJ47" i="18" s="1"/>
  <c r="BH51" i="6"/>
  <c r="BJ47" i="18" s="1"/>
  <c r="BM51" i="6"/>
  <c r="BO47" i="18" s="1"/>
  <c r="Z51" i="6"/>
  <c r="AB47" i="18" s="1"/>
  <c r="V51" i="6"/>
  <c r="X47" i="18" s="1"/>
  <c r="BA51" i="6"/>
  <c r="BC47" i="18" s="1"/>
  <c r="AU51" i="6"/>
  <c r="AW47" i="18" s="1"/>
  <c r="AM51" i="6"/>
  <c r="AO47" i="18" s="1"/>
  <c r="BG51" i="6"/>
  <c r="BI47" i="18" s="1"/>
  <c r="BO51" i="6"/>
  <c r="BN51" i="6"/>
  <c r="BP47" i="18" s="1"/>
  <c r="AB51" i="6"/>
  <c r="AD47" i="18" s="1"/>
  <c r="AD51" i="6"/>
  <c r="AF47" i="18" s="1"/>
  <c r="AR51" i="6"/>
  <c r="AT47" i="18" s="1"/>
  <c r="AQ51" i="6"/>
  <c r="AS47" i="18" s="1"/>
  <c r="AN51" i="6"/>
  <c r="AP47" i="18" s="1"/>
  <c r="AI51" i="6"/>
  <c r="AK47" i="18" s="1"/>
  <c r="T51" i="6"/>
  <c r="V47" i="18" s="1"/>
  <c r="X51" i="6"/>
  <c r="Z47" i="18" s="1"/>
  <c r="AZ51" i="6"/>
  <c r="BB47" i="18" s="1"/>
  <c r="AJ51" i="6"/>
  <c r="AL47" i="18" s="1"/>
  <c r="AL51" i="6"/>
  <c r="AN47" i="18" s="1"/>
  <c r="AF51" i="6"/>
  <c r="AH47" i="18" s="1"/>
  <c r="BK51" i="6"/>
  <c r="BM47" i="18" s="1"/>
  <c r="AA51" i="6"/>
  <c r="AC47" i="18" s="1"/>
  <c r="U51" i="6"/>
  <c r="W47" i="18" s="1"/>
  <c r="AX51" i="6"/>
  <c r="AZ47" i="18" s="1"/>
  <c r="AG51" i="6"/>
  <c r="AI47" i="18" s="1"/>
  <c r="AK51" i="6"/>
  <c r="AM47" i="18" s="1"/>
  <c r="BL51" i="6"/>
  <c r="BN47" i="18" s="1"/>
  <c r="BI40" i="6"/>
  <c r="BK36" i="18" s="1"/>
  <c r="BD40" i="6"/>
  <c r="BF36" i="18" s="1"/>
  <c r="BL40" i="6"/>
  <c r="BN36" i="18" s="1"/>
  <c r="BJ40" i="6"/>
  <c r="BL36" i="18" s="1"/>
  <c r="BH40" i="6"/>
  <c r="BJ36" i="18" s="1"/>
  <c r="BO40" i="6"/>
  <c r="BG40" i="6"/>
  <c r="BI36" i="18" s="1"/>
  <c r="BE40" i="6"/>
  <c r="BG36" i="18" s="1"/>
  <c r="BN40" i="6"/>
  <c r="BP36" i="18" s="1"/>
  <c r="BF40" i="6"/>
  <c r="BH36" i="18" s="1"/>
  <c r="BK40" i="6"/>
  <c r="BM36" i="18" s="1"/>
  <c r="BM40" i="6"/>
  <c r="BO36" i="18" s="1"/>
  <c r="O64" i="6"/>
  <c r="Q60" i="18" s="1"/>
  <c r="K64" i="6"/>
  <c r="M60" i="18" s="1"/>
  <c r="N64" i="6"/>
  <c r="P60" i="18" s="1"/>
  <c r="M64" i="6"/>
  <c r="O60" i="18" s="1"/>
  <c r="L64" i="6"/>
  <c r="N60" i="18" s="1"/>
  <c r="S64" i="6"/>
  <c r="U60" i="18" s="1"/>
  <c r="P64" i="6"/>
  <c r="R60" i="18" s="1"/>
  <c r="R64" i="6"/>
  <c r="T60" i="18" s="1"/>
  <c r="Q64" i="6"/>
  <c r="S60" i="18" s="1"/>
  <c r="J64" i="6"/>
  <c r="L60" i="18" s="1"/>
  <c r="B65" i="18"/>
  <c r="S60" i="6"/>
  <c r="U56" i="18" s="1"/>
  <c r="R60" i="6"/>
  <c r="T56" i="18" s="1"/>
  <c r="L60" i="6"/>
  <c r="N56" i="18" s="1"/>
  <c r="Q60" i="6"/>
  <c r="S56" i="18" s="1"/>
  <c r="P60" i="6"/>
  <c r="R56" i="18" s="1"/>
  <c r="O60" i="6"/>
  <c r="Q56" i="18" s="1"/>
  <c r="N60" i="6"/>
  <c r="P56" i="18" s="1"/>
  <c r="M60" i="6"/>
  <c r="O56" i="18" s="1"/>
  <c r="K60" i="6"/>
  <c r="M56" i="18" s="1"/>
  <c r="J60" i="6"/>
  <c r="L56" i="18" s="1"/>
  <c r="AV60" i="6"/>
  <c r="AX56" i="18" s="1"/>
  <c r="W60" i="6"/>
  <c r="Y56" i="18" s="1"/>
  <c r="BL60" i="6"/>
  <c r="BN56" i="18" s="1"/>
  <c r="AF60" i="6"/>
  <c r="AH56" i="18" s="1"/>
  <c r="AU60" i="6"/>
  <c r="AW56" i="18" s="1"/>
  <c r="AA60" i="6"/>
  <c r="AC56" i="18" s="1"/>
  <c r="AE60" i="6"/>
  <c r="AG56" i="18" s="1"/>
  <c r="BI60" i="6"/>
  <c r="BK56" i="18" s="1"/>
  <c r="BF60" i="6"/>
  <c r="BH56" i="18" s="1"/>
  <c r="AQ60" i="6"/>
  <c r="AS56" i="18" s="1"/>
  <c r="AO60" i="6"/>
  <c r="AQ56" i="18" s="1"/>
  <c r="BM60" i="6"/>
  <c r="BO56" i="18" s="1"/>
  <c r="AT60" i="6"/>
  <c r="AV56" i="18" s="1"/>
  <c r="Z60" i="6"/>
  <c r="AB56" i="18" s="1"/>
  <c r="Y60" i="6"/>
  <c r="AA56" i="18" s="1"/>
  <c r="BH60" i="6"/>
  <c r="BJ56" i="18" s="1"/>
  <c r="BO60" i="6"/>
  <c r="AI60" i="6"/>
  <c r="AK56" i="18" s="1"/>
  <c r="AK60" i="6"/>
  <c r="AM56" i="18" s="1"/>
  <c r="BD60" i="6"/>
  <c r="BF56" i="18" s="1"/>
  <c r="AW60" i="6"/>
  <c r="AY56" i="18" s="1"/>
  <c r="AL60" i="6"/>
  <c r="AN56" i="18" s="1"/>
  <c r="AS60" i="6"/>
  <c r="AU56" i="18" s="1"/>
  <c r="AD60" i="6"/>
  <c r="AF56" i="18" s="1"/>
  <c r="U60" i="6"/>
  <c r="W56" i="18" s="1"/>
  <c r="BE60" i="6"/>
  <c r="BG56" i="18" s="1"/>
  <c r="AP60" i="6"/>
  <c r="AR56" i="18" s="1"/>
  <c r="AJ60" i="6"/>
  <c r="AL56" i="18" s="1"/>
  <c r="AY60" i="6"/>
  <c r="BA56" i="18" s="1"/>
  <c r="AR60" i="6"/>
  <c r="AT56" i="18" s="1"/>
  <c r="T60" i="6"/>
  <c r="V56" i="18" s="1"/>
  <c r="V60" i="6"/>
  <c r="X56" i="18" s="1"/>
  <c r="BK60" i="6"/>
  <c r="BM56" i="18" s="1"/>
  <c r="BN60" i="6"/>
  <c r="BP56" i="18" s="1"/>
  <c r="AH60" i="6"/>
  <c r="AJ56" i="18" s="1"/>
  <c r="AG60" i="6"/>
  <c r="AI56" i="18" s="1"/>
  <c r="AX60" i="6"/>
  <c r="AZ56" i="18" s="1"/>
  <c r="BB60" i="6"/>
  <c r="BD56" i="18" s="1"/>
  <c r="AC60" i="6"/>
  <c r="AE56" i="18" s="1"/>
  <c r="BJ60" i="6"/>
  <c r="BL56" i="18" s="1"/>
  <c r="AN60" i="6"/>
  <c r="AP56" i="18" s="1"/>
  <c r="BA60" i="6"/>
  <c r="BC56" i="18" s="1"/>
  <c r="AZ60" i="6"/>
  <c r="BB56" i="18" s="1"/>
  <c r="BC60" i="6"/>
  <c r="BE56" i="18" s="1"/>
  <c r="AB60" i="6"/>
  <c r="AD56" i="18" s="1"/>
  <c r="BG60" i="6"/>
  <c r="BI56" i="18" s="1"/>
  <c r="AM60" i="6"/>
  <c r="AO56" i="18" s="1"/>
  <c r="X60" i="6"/>
  <c r="Z56" i="18" s="1"/>
  <c r="S61" i="6"/>
  <c r="U57" i="18" s="1"/>
  <c r="R61" i="6"/>
  <c r="T57" i="18" s="1"/>
  <c r="Q61" i="6"/>
  <c r="S57" i="18" s="1"/>
  <c r="P61" i="6"/>
  <c r="R57" i="18" s="1"/>
  <c r="O61" i="6"/>
  <c r="Q57" i="18" s="1"/>
  <c r="L61" i="6"/>
  <c r="N57" i="18" s="1"/>
  <c r="N61" i="6"/>
  <c r="P57" i="18" s="1"/>
  <c r="M61" i="6"/>
  <c r="O57" i="18" s="1"/>
  <c r="K61" i="6"/>
  <c r="M57" i="18" s="1"/>
  <c r="J61" i="6"/>
  <c r="L57" i="18" s="1"/>
  <c r="BC61" i="6"/>
  <c r="BE57" i="18" s="1"/>
  <c r="BA61" i="6"/>
  <c r="BC57" i="18" s="1"/>
  <c r="AH61" i="6"/>
  <c r="AJ57" i="18" s="1"/>
  <c r="AC61" i="6"/>
  <c r="AE57" i="18" s="1"/>
  <c r="BI61" i="6"/>
  <c r="BK57" i="18" s="1"/>
  <c r="AU61" i="6"/>
  <c r="AW57" i="18" s="1"/>
  <c r="AY61" i="6"/>
  <c r="BA57" i="18" s="1"/>
  <c r="AQ61" i="6"/>
  <c r="AS57" i="18" s="1"/>
  <c r="AE61" i="6"/>
  <c r="AG57" i="18" s="1"/>
  <c r="U61" i="6"/>
  <c r="W57" i="18" s="1"/>
  <c r="BH61" i="6"/>
  <c r="BJ57" i="18" s="1"/>
  <c r="BB61" i="6"/>
  <c r="BD57" i="18" s="1"/>
  <c r="AZ61" i="6"/>
  <c r="BB57" i="18" s="1"/>
  <c r="AN61" i="6"/>
  <c r="AP57" i="18" s="1"/>
  <c r="W61" i="6"/>
  <c r="Y57" i="18" s="1"/>
  <c r="T61" i="6"/>
  <c r="V57" i="18" s="1"/>
  <c r="BN61" i="6"/>
  <c r="BP57" i="18" s="1"/>
  <c r="BO61" i="6"/>
  <c r="AT61" i="6"/>
  <c r="AV57" i="18" s="1"/>
  <c r="AX61" i="6"/>
  <c r="AZ57" i="18" s="1"/>
  <c r="AP61" i="6"/>
  <c r="AR57" i="18" s="1"/>
  <c r="AD61" i="6"/>
  <c r="AF57" i="18" s="1"/>
  <c r="AB61" i="6"/>
  <c r="AD57" i="18" s="1"/>
  <c r="BF61" i="6"/>
  <c r="BH57" i="18" s="1"/>
  <c r="BG61" i="6"/>
  <c r="BI57" i="18" s="1"/>
  <c r="AV61" i="6"/>
  <c r="AX57" i="18" s="1"/>
  <c r="AM61" i="6"/>
  <c r="AO57" i="18" s="1"/>
  <c r="AO61" i="6"/>
  <c r="AQ57" i="18" s="1"/>
  <c r="V61" i="6"/>
  <c r="X57" i="18" s="1"/>
  <c r="AA61" i="6"/>
  <c r="AC57" i="18" s="1"/>
  <c r="BD61" i="6"/>
  <c r="BF57" i="18" s="1"/>
  <c r="BL61" i="6"/>
  <c r="BN57" i="18" s="1"/>
  <c r="AS61" i="6"/>
  <c r="AU57" i="18" s="1"/>
  <c r="AL61" i="6"/>
  <c r="AN57" i="18" s="1"/>
  <c r="AK61" i="6"/>
  <c r="AM57" i="18" s="1"/>
  <c r="Z61" i="6"/>
  <c r="AB57" i="18" s="1"/>
  <c r="BM61" i="6"/>
  <c r="BO57" i="18" s="1"/>
  <c r="BK61" i="6"/>
  <c r="BM57" i="18" s="1"/>
  <c r="AR61" i="6"/>
  <c r="AT57" i="18" s="1"/>
  <c r="AJ61" i="6"/>
  <c r="AL57" i="18" s="1"/>
  <c r="AG61" i="6"/>
  <c r="AI57" i="18" s="1"/>
  <c r="Y61" i="6"/>
  <c r="AA57" i="18" s="1"/>
  <c r="BE61" i="6"/>
  <c r="BG57" i="18" s="1"/>
  <c r="AW61" i="6"/>
  <c r="AY57" i="18" s="1"/>
  <c r="AI61" i="6"/>
  <c r="AK57" i="18" s="1"/>
  <c r="AF61" i="6"/>
  <c r="AH57" i="18" s="1"/>
  <c r="X61" i="6"/>
  <c r="Z57" i="18" s="1"/>
  <c r="BJ61" i="6"/>
  <c r="BL57" i="18" s="1"/>
  <c r="O57" i="6"/>
  <c r="Q53" i="18" s="1"/>
  <c r="N57" i="6"/>
  <c r="P53" i="18" s="1"/>
  <c r="K57" i="6"/>
  <c r="M53" i="18" s="1"/>
  <c r="M57" i="6"/>
  <c r="O53" i="18" s="1"/>
  <c r="P57" i="6"/>
  <c r="R53" i="18" s="1"/>
  <c r="L57" i="6"/>
  <c r="N53" i="18" s="1"/>
  <c r="S57" i="6"/>
  <c r="U53" i="18" s="1"/>
  <c r="R57" i="6"/>
  <c r="T53" i="18" s="1"/>
  <c r="Q57" i="6"/>
  <c r="S53" i="18" s="1"/>
  <c r="J57" i="6"/>
  <c r="L53" i="18" s="1"/>
  <c r="BL57" i="6"/>
  <c r="BN53" i="18" s="1"/>
  <c r="BA57" i="6"/>
  <c r="BC53" i="18" s="1"/>
  <c r="AW57" i="6"/>
  <c r="AY53" i="18" s="1"/>
  <c r="AP57" i="6"/>
  <c r="AR53" i="18" s="1"/>
  <c r="T57" i="6"/>
  <c r="V53" i="18" s="1"/>
  <c r="W57" i="6"/>
  <c r="Y53" i="18" s="1"/>
  <c r="AB57" i="6"/>
  <c r="AD53" i="18" s="1"/>
  <c r="BE57" i="6"/>
  <c r="BG53" i="18" s="1"/>
  <c r="AS57" i="6"/>
  <c r="AU53" i="18" s="1"/>
  <c r="AV57" i="6"/>
  <c r="AX53" i="18" s="1"/>
  <c r="AO57" i="6"/>
  <c r="AQ53" i="18" s="1"/>
  <c r="AA57" i="6"/>
  <c r="AC53" i="18" s="1"/>
  <c r="AX57" i="6"/>
  <c r="AZ53" i="18" s="1"/>
  <c r="AI57" i="6"/>
  <c r="AK53" i="18" s="1"/>
  <c r="V57" i="6"/>
  <c r="X53" i="18" s="1"/>
  <c r="BD57" i="6"/>
  <c r="BF53" i="18" s="1"/>
  <c r="AZ57" i="6"/>
  <c r="BB53" i="18" s="1"/>
  <c r="AT57" i="6"/>
  <c r="AV53" i="18" s="1"/>
  <c r="AM57" i="6"/>
  <c r="AO53" i="18" s="1"/>
  <c r="AE57" i="6"/>
  <c r="AG53" i="18" s="1"/>
  <c r="BK57" i="6"/>
  <c r="BM53" i="18" s="1"/>
  <c r="AR57" i="6"/>
  <c r="AT53" i="18" s="1"/>
  <c r="AU57" i="6"/>
  <c r="AW53" i="18" s="1"/>
  <c r="AL57" i="6"/>
  <c r="AN53" i="18" s="1"/>
  <c r="Y57" i="6"/>
  <c r="AA53" i="18" s="1"/>
  <c r="BJ57" i="6"/>
  <c r="BL53" i="18" s="1"/>
  <c r="BO57" i="6"/>
  <c r="AY57" i="6"/>
  <c r="BA53" i="18" s="1"/>
  <c r="AK57" i="6"/>
  <c r="AM53" i="18" s="1"/>
  <c r="AN57" i="6"/>
  <c r="AP53" i="18" s="1"/>
  <c r="X57" i="6"/>
  <c r="Z53" i="18" s="1"/>
  <c r="BM57" i="6"/>
  <c r="BO53" i="18" s="1"/>
  <c r="AF57" i="6"/>
  <c r="AH53" i="18" s="1"/>
  <c r="BI57" i="6"/>
  <c r="BK53" i="18" s="1"/>
  <c r="BG57" i="6"/>
  <c r="BI53" i="18" s="1"/>
  <c r="BC57" i="6"/>
  <c r="BE53" i="18" s="1"/>
  <c r="AJ57" i="6"/>
  <c r="AL53" i="18" s="1"/>
  <c r="AG57" i="6"/>
  <c r="AI53" i="18" s="1"/>
  <c r="AC57" i="6"/>
  <c r="AE53" i="18" s="1"/>
  <c r="AD57" i="6"/>
  <c r="AF53" i="18" s="1"/>
  <c r="BN57" i="6"/>
  <c r="BP53" i="18" s="1"/>
  <c r="BH57" i="6"/>
  <c r="BJ53" i="18" s="1"/>
  <c r="BB57" i="6"/>
  <c r="BD53" i="18" s="1"/>
  <c r="AQ57" i="6"/>
  <c r="AS53" i="18" s="1"/>
  <c r="AH57" i="6"/>
  <c r="AJ53" i="18" s="1"/>
  <c r="U57" i="6"/>
  <c r="W53" i="18" s="1"/>
  <c r="Z57" i="6"/>
  <c r="AB53" i="18" s="1"/>
  <c r="BF57" i="6"/>
  <c r="BH53" i="18" s="1"/>
  <c r="O58" i="6"/>
  <c r="Q54" i="18" s="1"/>
  <c r="K58" i="6"/>
  <c r="M54" i="18" s="1"/>
  <c r="N58" i="6"/>
  <c r="P54" i="18" s="1"/>
  <c r="P58" i="6"/>
  <c r="R54" i="18" s="1"/>
  <c r="M58" i="6"/>
  <c r="O54" i="18" s="1"/>
  <c r="L58" i="6"/>
  <c r="N54" i="18" s="1"/>
  <c r="S58" i="6"/>
  <c r="U54" i="18" s="1"/>
  <c r="R58" i="6"/>
  <c r="T54" i="18" s="1"/>
  <c r="Q58" i="6"/>
  <c r="S54" i="18" s="1"/>
  <c r="J58" i="6"/>
  <c r="L54" i="18" s="1"/>
  <c r="BM58" i="6"/>
  <c r="BO54" i="18" s="1"/>
  <c r="X58" i="6"/>
  <c r="Z54" i="18" s="1"/>
  <c r="AT58" i="6"/>
  <c r="AV54" i="18" s="1"/>
  <c r="AY58" i="6"/>
  <c r="BA54" i="18" s="1"/>
  <c r="AJ58" i="6"/>
  <c r="AL54" i="18" s="1"/>
  <c r="U58" i="6"/>
  <c r="W54" i="18" s="1"/>
  <c r="BL58" i="6"/>
  <c r="BN54" i="18" s="1"/>
  <c r="T58" i="6"/>
  <c r="V54" i="18" s="1"/>
  <c r="AR58" i="6"/>
  <c r="AT54" i="18" s="1"/>
  <c r="AF58" i="6"/>
  <c r="AH54" i="18" s="1"/>
  <c r="BJ58" i="6"/>
  <c r="BL54" i="18" s="1"/>
  <c r="BK58" i="6"/>
  <c r="BM54" i="18" s="1"/>
  <c r="AC58" i="6"/>
  <c r="AE54" i="18" s="1"/>
  <c r="BA58" i="6"/>
  <c r="BC54" i="18" s="1"/>
  <c r="AM58" i="6"/>
  <c r="AO54" i="18" s="1"/>
  <c r="AO58" i="6"/>
  <c r="AQ54" i="18" s="1"/>
  <c r="Y58" i="6"/>
  <c r="AA54" i="18" s="1"/>
  <c r="BI58" i="6"/>
  <c r="BK54" i="18" s="1"/>
  <c r="AB58" i="6"/>
  <c r="AD54" i="18" s="1"/>
  <c r="AZ58" i="6"/>
  <c r="BB54" i="18" s="1"/>
  <c r="AI58" i="6"/>
  <c r="AK54" i="18" s="1"/>
  <c r="AK58" i="6"/>
  <c r="AM54" i="18" s="1"/>
  <c r="AG58" i="6"/>
  <c r="AI54" i="18" s="1"/>
  <c r="BO58" i="6"/>
  <c r="BH58" i="6"/>
  <c r="BJ54" i="18" s="1"/>
  <c r="AE58" i="6"/>
  <c r="AG54" i="18" s="1"/>
  <c r="AD58" i="6"/>
  <c r="AF54" i="18" s="1"/>
  <c r="AX58" i="6"/>
  <c r="AZ54" i="18" s="1"/>
  <c r="AQ58" i="6"/>
  <c r="AS54" i="18" s="1"/>
  <c r="AL58" i="6"/>
  <c r="AN54" i="18" s="1"/>
  <c r="BF58" i="6"/>
  <c r="BH54" i="18" s="1"/>
  <c r="BB58" i="6"/>
  <c r="BD54" i="18" s="1"/>
  <c r="BG58" i="6"/>
  <c r="BI54" i="18" s="1"/>
  <c r="BE58" i="6"/>
  <c r="BG54" i="18" s="1"/>
  <c r="W58" i="6"/>
  <c r="Y54" i="18" s="1"/>
  <c r="AA58" i="6"/>
  <c r="AC54" i="18" s="1"/>
  <c r="BC58" i="6"/>
  <c r="BE54" i="18" s="1"/>
  <c r="AW58" i="6"/>
  <c r="AY54" i="18" s="1"/>
  <c r="AH58" i="6"/>
  <c r="AJ54" i="18" s="1"/>
  <c r="AN58" i="6"/>
  <c r="AP54" i="18" s="1"/>
  <c r="AV58" i="6"/>
  <c r="AX54" i="18" s="1"/>
  <c r="BN58" i="6"/>
  <c r="BP54" i="18" s="1"/>
  <c r="BD58" i="6"/>
  <c r="BF54" i="18" s="1"/>
  <c r="Z58" i="6"/>
  <c r="AB54" i="18" s="1"/>
  <c r="V58" i="6"/>
  <c r="X54" i="18" s="1"/>
  <c r="AU58" i="6"/>
  <c r="AW54" i="18" s="1"/>
  <c r="AS58" i="6"/>
  <c r="AU54" i="18" s="1"/>
  <c r="AP58" i="6"/>
  <c r="AR54" i="18" s="1"/>
  <c r="BL55" i="6"/>
  <c r="BN51" i="18" s="1"/>
  <c r="AY55" i="6"/>
  <c r="BA51" i="18" s="1"/>
  <c r="AQ55" i="6"/>
  <c r="AS51" i="18" s="1"/>
  <c r="AI55" i="6"/>
  <c r="AK51" i="18" s="1"/>
  <c r="AA55" i="6"/>
  <c r="AC51" i="18" s="1"/>
  <c r="S55" i="6"/>
  <c r="U51" i="18" s="1"/>
  <c r="AZ55" i="6"/>
  <c r="BB51" i="18" s="1"/>
  <c r="T55" i="6"/>
  <c r="V51" i="18" s="1"/>
  <c r="BK55" i="6"/>
  <c r="BM51" i="18" s="1"/>
  <c r="BD55" i="6"/>
  <c r="BF51" i="18" s="1"/>
  <c r="AX55" i="6"/>
  <c r="AZ51" i="18" s="1"/>
  <c r="AP55" i="6"/>
  <c r="AR51" i="18" s="1"/>
  <c r="AH55" i="6"/>
  <c r="AJ51" i="18" s="1"/>
  <c r="Z55" i="6"/>
  <c r="AB51" i="18" s="1"/>
  <c r="R55" i="6"/>
  <c r="T51" i="18" s="1"/>
  <c r="AJ55" i="6"/>
  <c r="AL51" i="18" s="1"/>
  <c r="BJ55" i="6"/>
  <c r="BL51" i="18" s="1"/>
  <c r="AW55" i="6"/>
  <c r="AY51" i="18" s="1"/>
  <c r="AO55" i="6"/>
  <c r="AQ51" i="18" s="1"/>
  <c r="AG55" i="6"/>
  <c r="AI51" i="18" s="1"/>
  <c r="Y55" i="6"/>
  <c r="AA51" i="18" s="1"/>
  <c r="Q55" i="6"/>
  <c r="S51" i="18" s="1"/>
  <c r="AR55" i="6"/>
  <c r="AT51" i="18" s="1"/>
  <c r="L55" i="6"/>
  <c r="N51" i="18" s="1"/>
  <c r="BI55" i="6"/>
  <c r="BK51" i="18" s="1"/>
  <c r="AV55" i="6"/>
  <c r="AX51" i="18" s="1"/>
  <c r="AN55" i="6"/>
  <c r="AP51" i="18" s="1"/>
  <c r="AF55" i="6"/>
  <c r="AH51" i="18" s="1"/>
  <c r="X55" i="6"/>
  <c r="Z51" i="18" s="1"/>
  <c r="P55" i="6"/>
  <c r="R51" i="18" s="1"/>
  <c r="K55" i="6"/>
  <c r="M51" i="18" s="1"/>
  <c r="BE55" i="6"/>
  <c r="BG51" i="18" s="1"/>
  <c r="BH55" i="6"/>
  <c r="BJ51" i="18" s="1"/>
  <c r="BC55" i="6"/>
  <c r="BE51" i="18" s="1"/>
  <c r="AU55" i="6"/>
  <c r="AW51" i="18" s="1"/>
  <c r="AM55" i="6"/>
  <c r="AO51" i="18" s="1"/>
  <c r="AE55" i="6"/>
  <c r="AG51" i="18" s="1"/>
  <c r="W55" i="6"/>
  <c r="Y51" i="18" s="1"/>
  <c r="O55" i="6"/>
  <c r="Q51" i="18" s="1"/>
  <c r="BO55" i="6"/>
  <c r="BG55" i="6"/>
  <c r="BI51" i="18" s="1"/>
  <c r="BB55" i="6"/>
  <c r="BD51" i="18" s="1"/>
  <c r="AT55" i="6"/>
  <c r="AV51" i="18" s="1"/>
  <c r="AL55" i="6"/>
  <c r="AN51" i="18" s="1"/>
  <c r="AD55" i="6"/>
  <c r="AF51" i="18" s="1"/>
  <c r="V55" i="6"/>
  <c r="X51" i="18" s="1"/>
  <c r="N55" i="6"/>
  <c r="P51" i="18" s="1"/>
  <c r="BM55" i="6"/>
  <c r="BO51" i="18" s="1"/>
  <c r="AB55" i="6"/>
  <c r="AD51" i="18" s="1"/>
  <c r="BN55" i="6"/>
  <c r="BP51" i="18" s="1"/>
  <c r="BF55" i="6"/>
  <c r="BH51" i="18" s="1"/>
  <c r="BA55" i="6"/>
  <c r="BC51" i="18" s="1"/>
  <c r="AS55" i="6"/>
  <c r="AU51" i="18" s="1"/>
  <c r="AK55" i="6"/>
  <c r="AM51" i="18" s="1"/>
  <c r="AC55" i="6"/>
  <c r="AE51" i="18" s="1"/>
  <c r="U55" i="6"/>
  <c r="W51" i="18" s="1"/>
  <c r="M55" i="6"/>
  <c r="O51" i="18" s="1"/>
  <c r="J55" i="6"/>
  <c r="L51" i="18" s="1"/>
  <c r="O56" i="6"/>
  <c r="Q52" i="18" s="1"/>
  <c r="N56" i="6"/>
  <c r="P52" i="18" s="1"/>
  <c r="M56" i="6"/>
  <c r="O52" i="18" s="1"/>
  <c r="K56" i="6"/>
  <c r="M52" i="18" s="1"/>
  <c r="L56" i="6"/>
  <c r="N52" i="18" s="1"/>
  <c r="S56" i="6"/>
  <c r="U52" i="18" s="1"/>
  <c r="R56" i="6"/>
  <c r="T52" i="18" s="1"/>
  <c r="P56" i="6"/>
  <c r="R52" i="18" s="1"/>
  <c r="Q56" i="6"/>
  <c r="S52" i="18" s="1"/>
  <c r="J56" i="6"/>
  <c r="L52" i="18" s="1"/>
  <c r="BM56" i="6"/>
  <c r="BO52" i="18" s="1"/>
  <c r="BI56" i="6"/>
  <c r="BK52" i="18" s="1"/>
  <c r="AO56" i="6"/>
  <c r="AQ52" i="18" s="1"/>
  <c r="AL56" i="6"/>
  <c r="AN52" i="18" s="1"/>
  <c r="Y56" i="6"/>
  <c r="AA52" i="18" s="1"/>
  <c r="U56" i="6"/>
  <c r="W52" i="18" s="1"/>
  <c r="BA56" i="6"/>
  <c r="BC52" i="18" s="1"/>
  <c r="BE56" i="6"/>
  <c r="BG52" i="18" s="1"/>
  <c r="BH56" i="6"/>
  <c r="BJ52" i="18" s="1"/>
  <c r="AG56" i="6"/>
  <c r="AI52" i="18" s="1"/>
  <c r="AK56" i="6"/>
  <c r="AM52" i="18" s="1"/>
  <c r="X56" i="6"/>
  <c r="Z52" i="18" s="1"/>
  <c r="AD56" i="6"/>
  <c r="AF52" i="18" s="1"/>
  <c r="AZ56" i="6"/>
  <c r="BB52" i="18" s="1"/>
  <c r="BL56" i="6"/>
  <c r="BN52" i="18" s="1"/>
  <c r="BG56" i="6"/>
  <c r="BI52" i="18" s="1"/>
  <c r="AN56" i="6"/>
  <c r="AP52" i="18" s="1"/>
  <c r="AH56" i="6"/>
  <c r="AJ52" i="18" s="1"/>
  <c r="AE56" i="6"/>
  <c r="AG52" i="18" s="1"/>
  <c r="AC56" i="6"/>
  <c r="AE52" i="18" s="1"/>
  <c r="AX56" i="6"/>
  <c r="AZ52" i="18" s="1"/>
  <c r="BD56" i="6"/>
  <c r="BF52" i="18" s="1"/>
  <c r="BO56" i="6"/>
  <c r="BF56" i="6"/>
  <c r="BH52" i="18" s="1"/>
  <c r="AF56" i="6"/>
  <c r="AH52" i="18" s="1"/>
  <c r="AQ56" i="6"/>
  <c r="AS52" i="18" s="1"/>
  <c r="W56" i="6"/>
  <c r="Y52" i="18" s="1"/>
  <c r="T56" i="6"/>
  <c r="V52" i="18" s="1"/>
  <c r="AT56" i="6"/>
  <c r="AV52" i="18" s="1"/>
  <c r="AI56" i="6"/>
  <c r="AK52" i="18" s="1"/>
  <c r="BN56" i="6"/>
  <c r="BP52" i="18" s="1"/>
  <c r="AM56" i="6"/>
  <c r="AO52" i="18" s="1"/>
  <c r="AB56" i="6"/>
  <c r="AD52" i="18" s="1"/>
  <c r="AW56" i="6"/>
  <c r="AY52" i="18" s="1"/>
  <c r="AY56" i="6"/>
  <c r="BA52" i="18" s="1"/>
  <c r="BK56" i="6"/>
  <c r="BM52" i="18" s="1"/>
  <c r="AP56" i="6"/>
  <c r="AR52" i="18" s="1"/>
  <c r="AA56" i="6"/>
  <c r="AC52" i="18" s="1"/>
  <c r="AV56" i="6"/>
  <c r="AX52" i="18" s="1"/>
  <c r="AS56" i="6"/>
  <c r="AU52" i="18" s="1"/>
  <c r="BB56" i="6"/>
  <c r="BD52" i="18" s="1"/>
  <c r="BJ56" i="6"/>
  <c r="BL52" i="18" s="1"/>
  <c r="AJ56" i="6"/>
  <c r="AL52" i="18" s="1"/>
  <c r="Z56" i="6"/>
  <c r="AB52" i="18" s="1"/>
  <c r="BC56" i="6"/>
  <c r="BE52" i="18" s="1"/>
  <c r="AR56" i="6"/>
  <c r="AT52" i="18" s="1"/>
  <c r="V56" i="6"/>
  <c r="X52" i="18" s="1"/>
  <c r="AU56" i="6"/>
  <c r="AW52" i="18" s="1"/>
  <c r="S52" i="6"/>
  <c r="U48" i="18" s="1"/>
  <c r="R52" i="6"/>
  <c r="T48" i="18" s="1"/>
  <c r="Q52" i="6"/>
  <c r="S48" i="18" s="1"/>
  <c r="P52" i="6"/>
  <c r="R48" i="18" s="1"/>
  <c r="O52" i="6"/>
  <c r="Q48" i="18" s="1"/>
  <c r="N52" i="6"/>
  <c r="P48" i="18" s="1"/>
  <c r="L52" i="6"/>
  <c r="N48" i="18" s="1"/>
  <c r="M52" i="6"/>
  <c r="O48" i="18" s="1"/>
  <c r="K52" i="6"/>
  <c r="M48" i="18" s="1"/>
  <c r="B48" i="18"/>
  <c r="J52" i="6"/>
  <c r="L48" i="18" s="1"/>
  <c r="BI52" i="6"/>
  <c r="BK48" i="18" s="1"/>
  <c r="BO52" i="6"/>
  <c r="BA52" i="6"/>
  <c r="BC48" i="18" s="1"/>
  <c r="AI52" i="6"/>
  <c r="AK48" i="18" s="1"/>
  <c r="AK52" i="6"/>
  <c r="AM48" i="18" s="1"/>
  <c r="AC52" i="6"/>
  <c r="AE48" i="18" s="1"/>
  <c r="AE52" i="6"/>
  <c r="AG48" i="18" s="1"/>
  <c r="T52" i="6"/>
  <c r="V48" i="18" s="1"/>
  <c r="AT52" i="6"/>
  <c r="AV48" i="18" s="1"/>
  <c r="BH52" i="6"/>
  <c r="BJ48" i="18" s="1"/>
  <c r="BM52" i="6"/>
  <c r="BO48" i="18" s="1"/>
  <c r="AR52" i="6"/>
  <c r="AT48" i="18" s="1"/>
  <c r="AG52" i="6"/>
  <c r="AI48" i="18" s="1"/>
  <c r="BN52" i="6"/>
  <c r="BP48" i="18" s="1"/>
  <c r="BD52" i="6"/>
  <c r="BF48" i="18" s="1"/>
  <c r="BL52" i="6"/>
  <c r="BN48" i="18" s="1"/>
  <c r="AZ52" i="6"/>
  <c r="BB48" i="18" s="1"/>
  <c r="AQ52" i="6"/>
  <c r="AS48" i="18" s="1"/>
  <c r="W52" i="6"/>
  <c r="Y48" i="18" s="1"/>
  <c r="AB52" i="6"/>
  <c r="AD48" i="18" s="1"/>
  <c r="AS52" i="6"/>
  <c r="AU48" i="18" s="1"/>
  <c r="AF52" i="6"/>
  <c r="AH48" i="18" s="1"/>
  <c r="BJ52" i="6"/>
  <c r="BL48" i="18" s="1"/>
  <c r="BK52" i="6"/>
  <c r="BM48" i="18" s="1"/>
  <c r="AY52" i="6"/>
  <c r="BA48" i="18" s="1"/>
  <c r="AH52" i="6"/>
  <c r="AJ48" i="18" s="1"/>
  <c r="AA52" i="6"/>
  <c r="AC48" i="18" s="1"/>
  <c r="V52" i="6"/>
  <c r="X48" i="18" s="1"/>
  <c r="Y52" i="6"/>
  <c r="AA48" i="18" s="1"/>
  <c r="AP52" i="6"/>
  <c r="AR48" i="18" s="1"/>
  <c r="BG52" i="6"/>
  <c r="BI48" i="18" s="1"/>
  <c r="BC52" i="6"/>
  <c r="BE48" i="18" s="1"/>
  <c r="AW52" i="6"/>
  <c r="AY48" i="18" s="1"/>
  <c r="AN52" i="6"/>
  <c r="AP48" i="18" s="1"/>
  <c r="X52" i="6"/>
  <c r="Z48" i="18" s="1"/>
  <c r="AD52" i="6"/>
  <c r="AF48" i="18" s="1"/>
  <c r="BF52" i="6"/>
  <c r="BH48" i="18" s="1"/>
  <c r="AU52" i="6"/>
  <c r="AW48" i="18" s="1"/>
  <c r="AV52" i="6"/>
  <c r="AX48" i="18" s="1"/>
  <c r="AM52" i="6"/>
  <c r="AO48" i="18" s="1"/>
  <c r="AO52" i="6"/>
  <c r="AQ48" i="18" s="1"/>
  <c r="Z52" i="6"/>
  <c r="AB48" i="18" s="1"/>
  <c r="U52" i="6"/>
  <c r="W48" i="18" s="1"/>
  <c r="BE52" i="6"/>
  <c r="BG48" i="18" s="1"/>
  <c r="BB52" i="6"/>
  <c r="BD48" i="18" s="1"/>
  <c r="AX52" i="6"/>
  <c r="AZ48" i="18" s="1"/>
  <c r="AJ52" i="6"/>
  <c r="AL48" i="18" s="1"/>
  <c r="AL52" i="6"/>
  <c r="AN48" i="18" s="1"/>
  <c r="S54" i="6"/>
  <c r="U50" i="18" s="1"/>
  <c r="R54" i="6"/>
  <c r="T50" i="18" s="1"/>
  <c r="Q54" i="6"/>
  <c r="S50" i="18" s="1"/>
  <c r="P54" i="6"/>
  <c r="R50" i="18" s="1"/>
  <c r="O54" i="6"/>
  <c r="Q50" i="18" s="1"/>
  <c r="K54" i="6"/>
  <c r="M50" i="18" s="1"/>
  <c r="N54" i="6"/>
  <c r="P50" i="18" s="1"/>
  <c r="L54" i="6"/>
  <c r="N50" i="18" s="1"/>
  <c r="M54" i="6"/>
  <c r="O50" i="18" s="1"/>
  <c r="B50" i="18"/>
  <c r="J54" i="6"/>
  <c r="L50" i="18" s="1"/>
  <c r="T54" i="6"/>
  <c r="V50" i="18" s="1"/>
  <c r="BI54" i="6"/>
  <c r="BK50" i="18" s="1"/>
  <c r="AL54" i="6"/>
  <c r="AN50" i="18" s="1"/>
  <c r="BA54" i="6"/>
  <c r="BC50" i="18" s="1"/>
  <c r="AD54" i="6"/>
  <c r="AF50" i="18" s="1"/>
  <c r="BK54" i="6"/>
  <c r="BM50" i="18" s="1"/>
  <c r="BE54" i="6"/>
  <c r="BG50" i="18" s="1"/>
  <c r="AO54" i="6"/>
  <c r="AQ50" i="18" s="1"/>
  <c r="AQ54" i="6"/>
  <c r="AS50" i="18" s="1"/>
  <c r="AZ54" i="6"/>
  <c r="BB50" i="18" s="1"/>
  <c r="AP54" i="6"/>
  <c r="AR50" i="18" s="1"/>
  <c r="AC54" i="6"/>
  <c r="AE50" i="18" s="1"/>
  <c r="BJ54" i="6"/>
  <c r="BL50" i="18" s="1"/>
  <c r="BM54" i="6"/>
  <c r="BO50" i="18" s="1"/>
  <c r="AG54" i="6"/>
  <c r="AI50" i="18" s="1"/>
  <c r="AK54" i="6"/>
  <c r="AM50" i="18" s="1"/>
  <c r="AW54" i="6"/>
  <c r="AY50" i="18" s="1"/>
  <c r="BB54" i="6"/>
  <c r="BD50" i="18" s="1"/>
  <c r="BN54" i="6"/>
  <c r="BP50" i="18" s="1"/>
  <c r="AB54" i="6"/>
  <c r="AD50" i="18" s="1"/>
  <c r="BH54" i="6"/>
  <c r="BJ50" i="18" s="1"/>
  <c r="BD54" i="6"/>
  <c r="BF50" i="18" s="1"/>
  <c r="AN54" i="6"/>
  <c r="AP50" i="18" s="1"/>
  <c r="AJ54" i="6"/>
  <c r="AL50" i="18" s="1"/>
  <c r="AV54" i="6"/>
  <c r="AX50" i="18" s="1"/>
  <c r="AY54" i="6"/>
  <c r="BA50" i="18" s="1"/>
  <c r="Y54" i="6"/>
  <c r="AA50" i="18" s="1"/>
  <c r="AA54" i="6"/>
  <c r="AC50" i="18" s="1"/>
  <c r="BG54" i="6"/>
  <c r="BI50" i="18" s="1"/>
  <c r="BL54" i="6"/>
  <c r="BN50" i="18" s="1"/>
  <c r="AF54" i="6"/>
  <c r="AH50" i="18" s="1"/>
  <c r="AI54" i="6"/>
  <c r="AK50" i="18" s="1"/>
  <c r="BC54" i="6"/>
  <c r="BE50" i="18" s="1"/>
  <c r="AX54" i="6"/>
  <c r="AZ50" i="18" s="1"/>
  <c r="X54" i="6"/>
  <c r="Z50" i="18" s="1"/>
  <c r="U54" i="6"/>
  <c r="W50" i="18" s="1"/>
  <c r="BF54" i="6"/>
  <c r="BH50" i="18" s="1"/>
  <c r="AM54" i="6"/>
  <c r="AO50" i="18" s="1"/>
  <c r="AU54" i="6"/>
  <c r="AW50" i="18" s="1"/>
  <c r="AT54" i="6"/>
  <c r="AV50" i="18" s="1"/>
  <c r="AS54" i="6"/>
  <c r="AU50" i="18" s="1"/>
  <c r="W54" i="6"/>
  <c r="Y50" i="18" s="1"/>
  <c r="Z54" i="6"/>
  <c r="AB50" i="18" s="1"/>
  <c r="AE54" i="6"/>
  <c r="AG50" i="18" s="1"/>
  <c r="V54" i="6"/>
  <c r="X50" i="18" s="1"/>
  <c r="BO54" i="6"/>
  <c r="AH54" i="6"/>
  <c r="AJ50" i="18" s="1"/>
  <c r="AR54" i="6"/>
  <c r="AT50" i="18" s="1"/>
  <c r="S49" i="6"/>
  <c r="U45" i="18" s="1"/>
  <c r="R49" i="6"/>
  <c r="T45" i="18" s="1"/>
  <c r="K49" i="6"/>
  <c r="M45" i="18" s="1"/>
  <c r="Q49" i="6"/>
  <c r="S45" i="18" s="1"/>
  <c r="P49" i="6"/>
  <c r="R45" i="18" s="1"/>
  <c r="O49" i="6"/>
  <c r="Q45" i="18" s="1"/>
  <c r="N49" i="6"/>
  <c r="P45" i="18" s="1"/>
  <c r="L49" i="6"/>
  <c r="N45" i="18" s="1"/>
  <c r="M49" i="6"/>
  <c r="O45" i="18" s="1"/>
  <c r="J49" i="6"/>
  <c r="L45" i="18" s="1"/>
  <c r="BJ49" i="6"/>
  <c r="BL45" i="18" s="1"/>
  <c r="BF49" i="6"/>
  <c r="BH45" i="18" s="1"/>
  <c r="BA49" i="6"/>
  <c r="BC45" i="18" s="1"/>
  <c r="Y49" i="6"/>
  <c r="AA45" i="18" s="1"/>
  <c r="V49" i="6"/>
  <c r="X45" i="18" s="1"/>
  <c r="AI49" i="6"/>
  <c r="AK45" i="18" s="1"/>
  <c r="AL49" i="6"/>
  <c r="AN45" i="18" s="1"/>
  <c r="BL49" i="6"/>
  <c r="BN45" i="18" s="1"/>
  <c r="BI49" i="6"/>
  <c r="BK45" i="18" s="1"/>
  <c r="BN49" i="6"/>
  <c r="BP45" i="18" s="1"/>
  <c r="AZ49" i="6"/>
  <c r="BB45" i="18" s="1"/>
  <c r="AT49" i="6"/>
  <c r="AV45" i="18" s="1"/>
  <c r="Z49" i="6"/>
  <c r="AB45" i="18" s="1"/>
  <c r="AO49" i="6"/>
  <c r="AQ45" i="18" s="1"/>
  <c r="AK49" i="6"/>
  <c r="AM45" i="18" s="1"/>
  <c r="BB49" i="6"/>
  <c r="BD45" i="18" s="1"/>
  <c r="BK49" i="6"/>
  <c r="BM45" i="18" s="1"/>
  <c r="BM49" i="6"/>
  <c r="BO45" i="18" s="1"/>
  <c r="AR49" i="6"/>
  <c r="AT45" i="18" s="1"/>
  <c r="AS49" i="6"/>
  <c r="AU45" i="18" s="1"/>
  <c r="AE49" i="6"/>
  <c r="AG45" i="18" s="1"/>
  <c r="AP49" i="6"/>
  <c r="AR45" i="18" s="1"/>
  <c r="AA49" i="6"/>
  <c r="AC45" i="18" s="1"/>
  <c r="BH49" i="6"/>
  <c r="BJ45" i="18" s="1"/>
  <c r="BO49" i="6"/>
  <c r="AY49" i="6"/>
  <c r="BA45" i="18" s="1"/>
  <c r="BC49" i="6"/>
  <c r="BE45" i="18" s="1"/>
  <c r="U49" i="6"/>
  <c r="W45" i="18" s="1"/>
  <c r="AH49" i="6"/>
  <c r="AJ45" i="18" s="1"/>
  <c r="X49" i="6"/>
  <c r="Z45" i="18" s="1"/>
  <c r="BG49" i="6"/>
  <c r="BI45" i="18" s="1"/>
  <c r="AX49" i="6"/>
  <c r="AZ45" i="18" s="1"/>
  <c r="AV49" i="6"/>
  <c r="AX45" i="18" s="1"/>
  <c r="AD49" i="6"/>
  <c r="AF45" i="18" s="1"/>
  <c r="AG49" i="6"/>
  <c r="AI45" i="18" s="1"/>
  <c r="BD49" i="6"/>
  <c r="BF45" i="18" s="1"/>
  <c r="AW49" i="6"/>
  <c r="AY45" i="18" s="1"/>
  <c r="AB49" i="6"/>
  <c r="AD45" i="18" s="1"/>
  <c r="W49" i="6"/>
  <c r="Y45" i="18" s="1"/>
  <c r="AN49" i="6"/>
  <c r="AP45" i="18" s="1"/>
  <c r="BE49" i="6"/>
  <c r="BG45" i="18" s="1"/>
  <c r="AU49" i="6"/>
  <c r="AW45" i="18" s="1"/>
  <c r="T49" i="6"/>
  <c r="V45" i="18" s="1"/>
  <c r="AC49" i="6"/>
  <c r="AE45" i="18" s="1"/>
  <c r="AJ49" i="6"/>
  <c r="AL45" i="18" s="1"/>
  <c r="AM49" i="6"/>
  <c r="AO45" i="18" s="1"/>
  <c r="AQ49" i="6"/>
  <c r="AS45" i="18" s="1"/>
  <c r="AF49" i="6"/>
  <c r="AH45" i="18" s="1"/>
  <c r="S50" i="6"/>
  <c r="U46" i="18" s="1"/>
  <c r="K50" i="6"/>
  <c r="M46" i="18" s="1"/>
  <c r="R50" i="6"/>
  <c r="T46" i="18" s="1"/>
  <c r="Q50" i="6"/>
  <c r="S46" i="18" s="1"/>
  <c r="P50" i="6"/>
  <c r="R46" i="18" s="1"/>
  <c r="O50" i="6"/>
  <c r="Q46" i="18" s="1"/>
  <c r="N50" i="6"/>
  <c r="P46" i="18" s="1"/>
  <c r="M50" i="6"/>
  <c r="O46" i="18" s="1"/>
  <c r="L50" i="6"/>
  <c r="N46" i="18" s="1"/>
  <c r="J50" i="6"/>
  <c r="L46" i="18" s="1"/>
  <c r="AD50" i="6"/>
  <c r="AF46" i="18" s="1"/>
  <c r="AN50" i="6"/>
  <c r="AP46" i="18" s="1"/>
  <c r="AJ50" i="6"/>
  <c r="AL46" i="18" s="1"/>
  <c r="BF50" i="6"/>
  <c r="BH46" i="18" s="1"/>
  <c r="BM50" i="6"/>
  <c r="BO46" i="18" s="1"/>
  <c r="BA50" i="6"/>
  <c r="BC46" i="18" s="1"/>
  <c r="AY50" i="6"/>
  <c r="BA46" i="18" s="1"/>
  <c r="AR50" i="6"/>
  <c r="AT46" i="18" s="1"/>
  <c r="V50" i="6"/>
  <c r="X46" i="18" s="1"/>
  <c r="AF50" i="6"/>
  <c r="AH46" i="18" s="1"/>
  <c r="AH50" i="6"/>
  <c r="AJ46" i="18" s="1"/>
  <c r="BJ50" i="6"/>
  <c r="BL46" i="18" s="1"/>
  <c r="BB50" i="6"/>
  <c r="BD46" i="18" s="1"/>
  <c r="AP50" i="6"/>
  <c r="AR46" i="18" s="1"/>
  <c r="AC50" i="6"/>
  <c r="AE46" i="18" s="1"/>
  <c r="AK50" i="6"/>
  <c r="AM46" i="18" s="1"/>
  <c r="AO50" i="6"/>
  <c r="AQ46" i="18" s="1"/>
  <c r="BI50" i="6"/>
  <c r="BK46" i="18" s="1"/>
  <c r="AT50" i="6"/>
  <c r="AV46" i="18" s="1"/>
  <c r="BE50" i="6"/>
  <c r="BG46" i="18" s="1"/>
  <c r="AA50" i="6"/>
  <c r="AC46" i="18" s="1"/>
  <c r="AM50" i="6"/>
  <c r="AO46" i="18" s="1"/>
  <c r="AG50" i="6"/>
  <c r="AI46" i="18" s="1"/>
  <c r="BD50" i="6"/>
  <c r="BF46" i="18" s="1"/>
  <c r="AS50" i="6"/>
  <c r="AU46" i="18" s="1"/>
  <c r="X50" i="6"/>
  <c r="Z46" i="18" s="1"/>
  <c r="Z50" i="6"/>
  <c r="AB46" i="18" s="1"/>
  <c r="AL50" i="6"/>
  <c r="AN46" i="18" s="1"/>
  <c r="BH50" i="6"/>
  <c r="BJ46" i="18" s="1"/>
  <c r="AZ50" i="6"/>
  <c r="BB46" i="18" s="1"/>
  <c r="U50" i="6"/>
  <c r="W46" i="18" s="1"/>
  <c r="AU50" i="6"/>
  <c r="AW46" i="18" s="1"/>
  <c r="AE50" i="6"/>
  <c r="AG46" i="18" s="1"/>
  <c r="AB50" i="6"/>
  <c r="AD46" i="18" s="1"/>
  <c r="AQ50" i="6"/>
  <c r="AS46" i="18" s="1"/>
  <c r="BO50" i="6"/>
  <c r="BL50" i="6"/>
  <c r="BN46" i="18" s="1"/>
  <c r="AV50" i="6"/>
  <c r="AX46" i="18" s="1"/>
  <c r="AX50" i="6"/>
  <c r="AZ46" i="18" s="1"/>
  <c r="T50" i="6"/>
  <c r="V46" i="18" s="1"/>
  <c r="BN50" i="6"/>
  <c r="BP46" i="18" s="1"/>
  <c r="W50" i="6"/>
  <c r="Y46" i="18" s="1"/>
  <c r="Y50" i="6"/>
  <c r="AA46" i="18" s="1"/>
  <c r="AI50" i="6"/>
  <c r="AK46" i="18" s="1"/>
  <c r="BG50" i="6"/>
  <c r="BI46" i="18" s="1"/>
  <c r="BK50" i="6"/>
  <c r="BM46" i="18" s="1"/>
  <c r="BC50" i="6"/>
  <c r="BE46" i="18" s="1"/>
  <c r="AW50" i="6"/>
  <c r="AY46" i="18" s="1"/>
  <c r="S48" i="6"/>
  <c r="U44" i="18" s="1"/>
  <c r="R48" i="6"/>
  <c r="T44" i="18" s="1"/>
  <c r="Q48" i="6"/>
  <c r="S44" i="18" s="1"/>
  <c r="K48" i="6"/>
  <c r="M44" i="18" s="1"/>
  <c r="P48" i="6"/>
  <c r="R44" i="18" s="1"/>
  <c r="L48" i="6"/>
  <c r="N44" i="18" s="1"/>
  <c r="O48" i="6"/>
  <c r="Q44" i="18" s="1"/>
  <c r="N48" i="6"/>
  <c r="P44" i="18" s="1"/>
  <c r="M48" i="6"/>
  <c r="O44" i="18" s="1"/>
  <c r="J48" i="6"/>
  <c r="L44" i="18" s="1"/>
  <c r="BM48" i="6"/>
  <c r="BO44" i="18" s="1"/>
  <c r="BG48" i="6"/>
  <c r="BI44" i="18" s="1"/>
  <c r="AN48" i="6"/>
  <c r="AP44" i="18" s="1"/>
  <c r="AP48" i="6"/>
  <c r="AR44" i="18" s="1"/>
  <c r="AD48" i="6"/>
  <c r="AF44" i="18" s="1"/>
  <c r="AY48" i="6"/>
  <c r="BA44" i="18" s="1"/>
  <c r="BN48" i="6"/>
  <c r="BP44" i="18" s="1"/>
  <c r="BE48" i="6"/>
  <c r="BG44" i="18" s="1"/>
  <c r="BF48" i="6"/>
  <c r="BH44" i="18" s="1"/>
  <c r="AF48" i="6"/>
  <c r="AH44" i="18" s="1"/>
  <c r="AO48" i="6"/>
  <c r="AQ44" i="18" s="1"/>
  <c r="V48" i="6"/>
  <c r="X44" i="18" s="1"/>
  <c r="AV48" i="6"/>
  <c r="AX44" i="18" s="1"/>
  <c r="AX48" i="6"/>
  <c r="AZ44" i="18" s="1"/>
  <c r="BL48" i="6"/>
  <c r="BN44" i="18" s="1"/>
  <c r="BK48" i="6"/>
  <c r="BM44" i="18" s="1"/>
  <c r="AK48" i="6"/>
  <c r="AM44" i="18" s="1"/>
  <c r="AG48" i="6"/>
  <c r="AI44" i="18" s="1"/>
  <c r="U48" i="6"/>
  <c r="W44" i="18" s="1"/>
  <c r="BC48" i="6"/>
  <c r="BE44" i="18" s="1"/>
  <c r="AR48" i="6"/>
  <c r="AT44" i="18" s="1"/>
  <c r="BJ48" i="6"/>
  <c r="BL44" i="18" s="1"/>
  <c r="BD48" i="6"/>
  <c r="BF44" i="18" s="1"/>
  <c r="AM48" i="6"/>
  <c r="AO44" i="18" s="1"/>
  <c r="AJ48" i="6"/>
  <c r="AL44" i="18" s="1"/>
  <c r="Y48" i="6"/>
  <c r="AA44" i="18" s="1"/>
  <c r="AU48" i="6"/>
  <c r="AW44" i="18" s="1"/>
  <c r="AZ48" i="6"/>
  <c r="BB44" i="18" s="1"/>
  <c r="AC48" i="6"/>
  <c r="AE44" i="18" s="1"/>
  <c r="AS48" i="6"/>
  <c r="AU44" i="18" s="1"/>
  <c r="BI48" i="6"/>
  <c r="BK44" i="18" s="1"/>
  <c r="AL48" i="6"/>
  <c r="AN44" i="18" s="1"/>
  <c r="X48" i="6"/>
  <c r="Z44" i="18" s="1"/>
  <c r="T48" i="6"/>
  <c r="V44" i="18" s="1"/>
  <c r="BA48" i="6"/>
  <c r="BC44" i="18" s="1"/>
  <c r="AW48" i="6"/>
  <c r="AY44" i="18" s="1"/>
  <c r="AH48" i="6"/>
  <c r="AJ44" i="18" s="1"/>
  <c r="BH48" i="6"/>
  <c r="BJ44" i="18" s="1"/>
  <c r="AI48" i="6"/>
  <c r="AK44" i="18" s="1"/>
  <c r="AE48" i="6"/>
  <c r="AG44" i="18" s="1"/>
  <c r="AA48" i="6"/>
  <c r="AC44" i="18" s="1"/>
  <c r="BB48" i="6"/>
  <c r="BD44" i="18" s="1"/>
  <c r="BO48" i="6"/>
  <c r="AQ48" i="6"/>
  <c r="AS44" i="18" s="1"/>
  <c r="W48" i="6"/>
  <c r="Y44" i="18" s="1"/>
  <c r="AB48" i="6"/>
  <c r="AD44" i="18" s="1"/>
  <c r="AT48" i="6"/>
  <c r="AV44" i="18" s="1"/>
  <c r="Z48" i="6"/>
  <c r="AB44" i="18" s="1"/>
  <c r="S43" i="6"/>
  <c r="U39" i="18" s="1"/>
  <c r="L43" i="6"/>
  <c r="N39" i="18" s="1"/>
  <c r="R43" i="6"/>
  <c r="T39" i="18" s="1"/>
  <c r="Q43" i="6"/>
  <c r="S39" i="18" s="1"/>
  <c r="P43" i="6"/>
  <c r="R39" i="18" s="1"/>
  <c r="O43" i="6"/>
  <c r="Q39" i="18" s="1"/>
  <c r="N43" i="6"/>
  <c r="P39" i="18" s="1"/>
  <c r="M43" i="6"/>
  <c r="O39" i="18" s="1"/>
  <c r="K43" i="6"/>
  <c r="M39" i="18" s="1"/>
  <c r="J43" i="6"/>
  <c r="L39" i="18" s="1"/>
  <c r="BN43" i="6"/>
  <c r="BP39" i="18" s="1"/>
  <c r="AD43" i="6"/>
  <c r="AF39" i="18" s="1"/>
  <c r="BB43" i="6"/>
  <c r="BD39" i="18" s="1"/>
  <c r="AK43" i="6"/>
  <c r="AM39" i="18" s="1"/>
  <c r="AP43" i="6"/>
  <c r="AR39" i="18" s="1"/>
  <c r="AM43" i="6"/>
  <c r="AO39" i="18" s="1"/>
  <c r="BM43" i="6"/>
  <c r="BO39" i="18" s="1"/>
  <c r="V43" i="6"/>
  <c r="X39" i="18" s="1"/>
  <c r="AT43" i="6"/>
  <c r="AV39" i="18" s="1"/>
  <c r="AL43" i="6"/>
  <c r="AN39" i="18" s="1"/>
  <c r="AQ43" i="6"/>
  <c r="AS39" i="18" s="1"/>
  <c r="BJ43" i="6"/>
  <c r="BL39" i="18" s="1"/>
  <c r="AC43" i="6"/>
  <c r="AE39" i="18" s="1"/>
  <c r="BA43" i="6"/>
  <c r="BC39" i="18" s="1"/>
  <c r="AI43" i="6"/>
  <c r="AK39" i="18" s="1"/>
  <c r="BI43" i="6"/>
  <c r="BK39" i="18" s="1"/>
  <c r="AB43" i="6"/>
  <c r="AD39" i="18" s="1"/>
  <c r="AY43" i="6"/>
  <c r="BA39" i="18" s="1"/>
  <c r="AO43" i="6"/>
  <c r="AQ39" i="18" s="1"/>
  <c r="BL43" i="6"/>
  <c r="BN39" i="18" s="1"/>
  <c r="BH43" i="6"/>
  <c r="BJ39" i="18" s="1"/>
  <c r="X43" i="6"/>
  <c r="Z39" i="18" s="1"/>
  <c r="Z43" i="6"/>
  <c r="AB39" i="18" s="1"/>
  <c r="AV43" i="6"/>
  <c r="AX39" i="18" s="1"/>
  <c r="AX43" i="6"/>
  <c r="AZ39" i="18" s="1"/>
  <c r="AH43" i="6"/>
  <c r="AJ39" i="18" s="1"/>
  <c r="BE43" i="6"/>
  <c r="BG39" i="18" s="1"/>
  <c r="BF43" i="6"/>
  <c r="BH39" i="18" s="1"/>
  <c r="AU43" i="6"/>
  <c r="AW39" i="18" s="1"/>
  <c r="AZ43" i="6"/>
  <c r="BB39" i="18" s="1"/>
  <c r="BK43" i="6"/>
  <c r="BM39" i="18" s="1"/>
  <c r="BG43" i="6"/>
  <c r="BI39" i="18" s="1"/>
  <c r="U43" i="6"/>
  <c r="W39" i="18" s="1"/>
  <c r="T43" i="6"/>
  <c r="V39" i="18" s="1"/>
  <c r="AS43" i="6"/>
  <c r="AU39" i="18" s="1"/>
  <c r="AR43" i="6"/>
  <c r="AT39" i="18" s="1"/>
  <c r="AN43" i="6"/>
  <c r="AP39" i="18" s="1"/>
  <c r="AJ43" i="6"/>
  <c r="AL39" i="18" s="1"/>
  <c r="W43" i="6"/>
  <c r="Y39" i="18" s="1"/>
  <c r="BO43" i="6"/>
  <c r="BD43" i="6"/>
  <c r="BF39" i="18" s="1"/>
  <c r="AE43" i="6"/>
  <c r="AG39" i="18" s="1"/>
  <c r="AA43" i="6"/>
  <c r="AC39" i="18" s="1"/>
  <c r="BC43" i="6"/>
  <c r="BE39" i="18" s="1"/>
  <c r="AW43" i="6"/>
  <c r="AY39" i="18" s="1"/>
  <c r="AF43" i="6"/>
  <c r="AH39" i="18" s="1"/>
  <c r="AG43" i="6"/>
  <c r="AI39" i="18" s="1"/>
  <c r="Y43" i="6"/>
  <c r="AA39" i="18" s="1"/>
  <c r="S42" i="6"/>
  <c r="U38" i="18" s="1"/>
  <c r="R42" i="6"/>
  <c r="T38" i="18" s="1"/>
  <c r="Q42" i="6"/>
  <c r="S38" i="18" s="1"/>
  <c r="P42" i="6"/>
  <c r="R38" i="18" s="1"/>
  <c r="O42" i="6"/>
  <c r="Q38" i="18" s="1"/>
  <c r="N42" i="6"/>
  <c r="P38" i="18" s="1"/>
  <c r="M42" i="6"/>
  <c r="O38" i="18" s="1"/>
  <c r="L42" i="6"/>
  <c r="N38" i="18" s="1"/>
  <c r="K42" i="6"/>
  <c r="M38" i="18" s="1"/>
  <c r="J42" i="6"/>
  <c r="L38" i="18" s="1"/>
  <c r="AA42" i="6"/>
  <c r="AC38" i="18" s="1"/>
  <c r="AE42" i="6"/>
  <c r="AG38" i="18" s="1"/>
  <c r="Z42" i="6"/>
  <c r="AB38" i="18" s="1"/>
  <c r="Y42" i="6"/>
  <c r="AA38" i="18" s="1"/>
  <c r="U42" i="6"/>
  <c r="W38" i="18" s="1"/>
  <c r="W42" i="6"/>
  <c r="Y38" i="18" s="1"/>
  <c r="AC42" i="6"/>
  <c r="AE38" i="18" s="1"/>
  <c r="X42" i="6"/>
  <c r="Z38" i="18" s="1"/>
  <c r="AB42" i="6"/>
  <c r="AD38" i="18" s="1"/>
  <c r="V42" i="6"/>
  <c r="X38" i="18" s="1"/>
  <c r="T42" i="6"/>
  <c r="V38" i="18" s="1"/>
  <c r="AD42" i="6"/>
  <c r="AF38" i="18" s="1"/>
  <c r="AG42" i="6"/>
  <c r="AI38" i="18" s="1"/>
  <c r="AM42" i="6"/>
  <c r="AO38" i="18" s="1"/>
  <c r="AL42" i="6"/>
  <c r="AN38" i="18" s="1"/>
  <c r="AO42" i="6"/>
  <c r="AQ38" i="18" s="1"/>
  <c r="AQ42" i="6"/>
  <c r="AS38" i="18" s="1"/>
  <c r="AI42" i="6"/>
  <c r="AK38" i="18" s="1"/>
  <c r="AP42" i="6"/>
  <c r="AR38" i="18" s="1"/>
  <c r="AN42" i="6"/>
  <c r="AP38" i="18" s="1"/>
  <c r="AJ42" i="6"/>
  <c r="AL38" i="18" s="1"/>
  <c r="AK42" i="6"/>
  <c r="AM38" i="18" s="1"/>
  <c r="AF42" i="6"/>
  <c r="AH38" i="18" s="1"/>
  <c r="AH42" i="6"/>
  <c r="AJ38" i="18" s="1"/>
  <c r="AX42" i="6"/>
  <c r="AZ38" i="18" s="1"/>
  <c r="BA42" i="6"/>
  <c r="BC38" i="18" s="1"/>
  <c r="AR42" i="6"/>
  <c r="AT38" i="18" s="1"/>
  <c r="AW42" i="6"/>
  <c r="AY38" i="18" s="1"/>
  <c r="BC42" i="6"/>
  <c r="BE38" i="18" s="1"/>
  <c r="AS42" i="6"/>
  <c r="AU38" i="18" s="1"/>
  <c r="AU42" i="6"/>
  <c r="AW38" i="18" s="1"/>
  <c r="AT42" i="6"/>
  <c r="AV38" i="18" s="1"/>
  <c r="AZ42" i="6"/>
  <c r="BB38" i="18" s="1"/>
  <c r="BB42" i="6"/>
  <c r="BD38" i="18" s="1"/>
  <c r="AV42" i="6"/>
  <c r="AX38" i="18" s="1"/>
  <c r="AY42" i="6"/>
  <c r="BA38" i="18" s="1"/>
  <c r="BO42" i="6"/>
  <c r="BE42" i="6"/>
  <c r="BG38" i="18" s="1"/>
  <c r="BG42" i="6"/>
  <c r="BI38" i="18" s="1"/>
  <c r="BK42" i="6"/>
  <c r="BM38" i="18" s="1"/>
  <c r="BN42" i="6"/>
  <c r="BP38" i="18" s="1"/>
  <c r="BJ42" i="6"/>
  <c r="BL38" i="18" s="1"/>
  <c r="BF42" i="6"/>
  <c r="BH38" i="18" s="1"/>
  <c r="BI42" i="6"/>
  <c r="BK38" i="18" s="1"/>
  <c r="BM42" i="6"/>
  <c r="BO38" i="18" s="1"/>
  <c r="BL42" i="6"/>
  <c r="BN38" i="18" s="1"/>
  <c r="BH42" i="6"/>
  <c r="BJ38" i="18" s="1"/>
  <c r="BD42" i="6"/>
  <c r="BF38" i="18" s="1"/>
  <c r="S41" i="6"/>
  <c r="U37" i="18" s="1"/>
  <c r="K41" i="6"/>
  <c r="M37" i="18" s="1"/>
  <c r="R41" i="6"/>
  <c r="T37" i="18" s="1"/>
  <c r="Q41" i="6"/>
  <c r="S37" i="18" s="1"/>
  <c r="P41" i="6"/>
  <c r="R37" i="18" s="1"/>
  <c r="O41" i="6"/>
  <c r="Q37" i="18" s="1"/>
  <c r="L41" i="6"/>
  <c r="N37" i="18" s="1"/>
  <c r="N41" i="6"/>
  <c r="P37" i="18" s="1"/>
  <c r="M41" i="6"/>
  <c r="O37" i="18" s="1"/>
  <c r="J41" i="6"/>
  <c r="L37" i="18" s="1"/>
  <c r="X41" i="6"/>
  <c r="Z37" i="18" s="1"/>
  <c r="AB41" i="6"/>
  <c r="AD37" i="18" s="1"/>
  <c r="AV41" i="6"/>
  <c r="AX37" i="18" s="1"/>
  <c r="AY41" i="6"/>
  <c r="BA37" i="18" s="1"/>
  <c r="AN41" i="6"/>
  <c r="AP37" i="18" s="1"/>
  <c r="AG41" i="6"/>
  <c r="AI37" i="18" s="1"/>
  <c r="BO41" i="6"/>
  <c r="BK41" i="6"/>
  <c r="BM37" i="18" s="1"/>
  <c r="BN41" i="6"/>
  <c r="BP37" i="18" s="1"/>
  <c r="U41" i="6"/>
  <c r="W37" i="18" s="1"/>
  <c r="Z41" i="6"/>
  <c r="AB37" i="18" s="1"/>
  <c r="AS41" i="6"/>
  <c r="AU37" i="18" s="1"/>
  <c r="AW41" i="6"/>
  <c r="AY37" i="18" s="1"/>
  <c r="AF41" i="6"/>
  <c r="AH37" i="18" s="1"/>
  <c r="AP41" i="6"/>
  <c r="AR37" i="18" s="1"/>
  <c r="BE41" i="6"/>
  <c r="BG37" i="18" s="1"/>
  <c r="BH41" i="6"/>
  <c r="BJ37" i="18" s="1"/>
  <c r="AH41" i="6"/>
  <c r="AJ37" i="18" s="1"/>
  <c r="BI41" i="6"/>
  <c r="BK37" i="18" s="1"/>
  <c r="AE41" i="6"/>
  <c r="AG37" i="18" s="1"/>
  <c r="Y41" i="6"/>
  <c r="AA37" i="18" s="1"/>
  <c r="BC41" i="6"/>
  <c r="BE37" i="18" s="1"/>
  <c r="AX41" i="6"/>
  <c r="AZ37" i="18" s="1"/>
  <c r="AM41" i="6"/>
  <c r="AO37" i="18" s="1"/>
  <c r="AJ41" i="6"/>
  <c r="AL37" i="18" s="1"/>
  <c r="BD41" i="6"/>
  <c r="BF37" i="18" s="1"/>
  <c r="AA41" i="6"/>
  <c r="AC37" i="18" s="1"/>
  <c r="BF41" i="6"/>
  <c r="BH37" i="18" s="1"/>
  <c r="W41" i="6"/>
  <c r="Y37" i="18" s="1"/>
  <c r="T41" i="6"/>
  <c r="V37" i="18" s="1"/>
  <c r="AU41" i="6"/>
  <c r="AW37" i="18" s="1"/>
  <c r="AR41" i="6"/>
  <c r="AT37" i="18" s="1"/>
  <c r="AK41" i="6"/>
  <c r="AM37" i="18" s="1"/>
  <c r="AO41" i="6"/>
  <c r="AQ37" i="18" s="1"/>
  <c r="AD41" i="6"/>
  <c r="AF37" i="18" s="1"/>
  <c r="BB41" i="6"/>
  <c r="BD37" i="18" s="1"/>
  <c r="AL41" i="6"/>
  <c r="AN37" i="18" s="1"/>
  <c r="BM41" i="6"/>
  <c r="BO37" i="18" s="1"/>
  <c r="V41" i="6"/>
  <c r="X37" i="18" s="1"/>
  <c r="AT41" i="6"/>
  <c r="AV37" i="18" s="1"/>
  <c r="AQ41" i="6"/>
  <c r="AS37" i="18" s="1"/>
  <c r="BL41" i="6"/>
  <c r="BN37" i="18" s="1"/>
  <c r="AZ41" i="6"/>
  <c r="BB37" i="18" s="1"/>
  <c r="AC41" i="6"/>
  <c r="AE37" i="18" s="1"/>
  <c r="BA41" i="6"/>
  <c r="BC37" i="18" s="1"/>
  <c r="AI41" i="6"/>
  <c r="AK37" i="18" s="1"/>
  <c r="BJ41" i="6"/>
  <c r="BL37" i="18" s="1"/>
  <c r="BG41" i="6"/>
  <c r="BI37" i="18" s="1"/>
  <c r="S37" i="6"/>
  <c r="U33" i="18" s="1"/>
  <c r="R37" i="6"/>
  <c r="T33" i="18" s="1"/>
  <c r="L37" i="6"/>
  <c r="N33" i="18" s="1"/>
  <c r="Q37" i="6"/>
  <c r="S33" i="18" s="1"/>
  <c r="P37" i="6"/>
  <c r="R33" i="18" s="1"/>
  <c r="K37" i="6"/>
  <c r="M33" i="18" s="1"/>
  <c r="O37" i="6"/>
  <c r="Q33" i="18" s="1"/>
  <c r="N37" i="6"/>
  <c r="P33" i="18" s="1"/>
  <c r="M37" i="6"/>
  <c r="O33" i="18" s="1"/>
  <c r="J37" i="6"/>
  <c r="L33" i="18" s="1"/>
  <c r="AB37" i="6"/>
  <c r="AD33" i="18" s="1"/>
  <c r="AC37" i="6"/>
  <c r="AE33" i="18" s="1"/>
  <c r="U37" i="6"/>
  <c r="W33" i="18" s="1"/>
  <c r="AA37" i="6"/>
  <c r="AC33" i="18" s="1"/>
  <c r="AE37" i="6"/>
  <c r="AG33" i="18" s="1"/>
  <c r="Z37" i="6"/>
  <c r="AB33" i="18" s="1"/>
  <c r="X37" i="6"/>
  <c r="Z33" i="18" s="1"/>
  <c r="W37" i="6"/>
  <c r="Y33" i="18" s="1"/>
  <c r="AD37" i="6"/>
  <c r="AF33" i="18" s="1"/>
  <c r="T37" i="6"/>
  <c r="V33" i="18" s="1"/>
  <c r="V37" i="6"/>
  <c r="X33" i="18" s="1"/>
  <c r="Y37" i="6"/>
  <c r="AA33" i="18" s="1"/>
  <c r="AH37" i="6"/>
  <c r="AJ33" i="18" s="1"/>
  <c r="AM37" i="6"/>
  <c r="AO33" i="18" s="1"/>
  <c r="AJ37" i="6"/>
  <c r="AL33" i="18" s="1"/>
  <c r="AF37" i="6"/>
  <c r="AH33" i="18" s="1"/>
  <c r="AG37" i="6"/>
  <c r="AI33" i="18" s="1"/>
  <c r="AN37" i="6"/>
  <c r="AP33" i="18" s="1"/>
  <c r="AQ37" i="6"/>
  <c r="AS33" i="18" s="1"/>
  <c r="AL37" i="6"/>
  <c r="AN33" i="18" s="1"/>
  <c r="AP37" i="6"/>
  <c r="AR33" i="18" s="1"/>
  <c r="AI37" i="6"/>
  <c r="AK33" i="18" s="1"/>
  <c r="AK37" i="6"/>
  <c r="AM33" i="18" s="1"/>
  <c r="AO37" i="6"/>
  <c r="AQ33" i="18" s="1"/>
  <c r="AY37" i="6"/>
  <c r="BA33" i="18" s="1"/>
  <c r="AS37" i="6"/>
  <c r="AU33" i="18" s="1"/>
  <c r="AX37" i="6"/>
  <c r="AZ33" i="18" s="1"/>
  <c r="BC37" i="6"/>
  <c r="BE33" i="18" s="1"/>
  <c r="AU37" i="6"/>
  <c r="AW33" i="18" s="1"/>
  <c r="BB37" i="6"/>
  <c r="BD33" i="18" s="1"/>
  <c r="AZ37" i="6"/>
  <c r="BB33" i="18" s="1"/>
  <c r="AV37" i="6"/>
  <c r="AX33" i="18" s="1"/>
  <c r="AR37" i="6"/>
  <c r="AT33" i="18" s="1"/>
  <c r="BA37" i="6"/>
  <c r="BC33" i="18" s="1"/>
  <c r="AW37" i="6"/>
  <c r="AY33" i="18" s="1"/>
  <c r="AT37" i="6"/>
  <c r="AV33" i="18" s="1"/>
  <c r="BN37" i="6"/>
  <c r="BP33" i="18" s="1"/>
  <c r="BG37" i="6"/>
  <c r="BI33" i="18" s="1"/>
  <c r="BF37" i="6"/>
  <c r="BH33" i="18" s="1"/>
  <c r="BO37" i="6"/>
  <c r="BJ37" i="6"/>
  <c r="BL33" i="18" s="1"/>
  <c r="BD37" i="6"/>
  <c r="BF33" i="18" s="1"/>
  <c r="BK37" i="6"/>
  <c r="BM33" i="18" s="1"/>
  <c r="BL37" i="6"/>
  <c r="BN33" i="18" s="1"/>
  <c r="BI37" i="6"/>
  <c r="BK33" i="18" s="1"/>
  <c r="BM37" i="6"/>
  <c r="BO33" i="18" s="1"/>
  <c r="BE37" i="6"/>
  <c r="BG33" i="18" s="1"/>
  <c r="BH37" i="6"/>
  <c r="BJ33" i="18" s="1"/>
  <c r="B57" i="18"/>
  <c r="B53" i="18"/>
  <c r="B44" i="18"/>
  <c r="B40" i="18"/>
  <c r="B36" i="18"/>
  <c r="B60" i="18"/>
  <c r="B56" i="18"/>
  <c r="B52" i="18"/>
  <c r="B47" i="18"/>
  <c r="B43" i="18"/>
  <c r="B39" i="18"/>
  <c r="B35" i="18"/>
  <c r="B59" i="18"/>
  <c r="B55" i="18"/>
  <c r="B51" i="18"/>
  <c r="B46" i="18"/>
  <c r="B42" i="18"/>
  <c r="B38" i="18"/>
  <c r="B34" i="18"/>
  <c r="B58" i="18"/>
  <c r="B54" i="18"/>
  <c r="B45" i="18"/>
  <c r="B41" i="18"/>
  <c r="B37" i="18"/>
  <c r="B33" i="18"/>
  <c r="D74" i="6"/>
  <c r="E74" i="6"/>
  <c r="F74" i="6"/>
  <c r="G74" i="6"/>
  <c r="G70" i="18" s="1"/>
  <c r="C74" i="6"/>
  <c r="D73" i="6"/>
  <c r="E73" i="6"/>
  <c r="F73" i="6"/>
  <c r="G73" i="6"/>
  <c r="G69" i="18" s="1"/>
  <c r="C73" i="6"/>
  <c r="BS48" i="18" l="1"/>
  <c r="BT48" i="18"/>
  <c r="BU48" i="18"/>
  <c r="I73" i="6"/>
  <c r="I74" i="6"/>
  <c r="K70" i="18" l="1"/>
  <c r="H12" i="55"/>
  <c r="H18" i="55" s="1"/>
  <c r="H7" i="10" s="1"/>
  <c r="K69" i="18"/>
  <c r="H3" i="55"/>
  <c r="H9" i="55" s="1"/>
  <c r="CC32" i="18"/>
  <c r="CD32" i="18"/>
  <c r="CE32" i="18"/>
  <c r="CF32" i="18"/>
  <c r="CC78" i="18"/>
  <c r="CD78" i="18"/>
  <c r="CE78" i="18"/>
  <c r="CF78" i="18"/>
  <c r="CC79" i="18"/>
  <c r="CD79" i="18"/>
  <c r="CE79" i="18"/>
  <c r="CF79" i="18"/>
  <c r="CB32" i="18"/>
  <c r="CB78" i="18"/>
  <c r="CB79" i="18"/>
  <c r="H6" i="10" l="1"/>
  <c r="LY106" i="10"/>
  <c r="IW26" i="10"/>
  <c r="KY80" i="10"/>
  <c r="LQ98" i="10"/>
  <c r="KX79" i="10"/>
  <c r="MG114" i="10"/>
  <c r="KW78" i="10"/>
  <c r="MP123" i="10"/>
  <c r="LM94" i="10"/>
  <c r="KV77" i="10"/>
  <c r="MX131" i="10"/>
  <c r="MR125" i="10"/>
  <c r="KE60" i="10"/>
  <c r="MY132" i="10"/>
  <c r="KL67" i="10"/>
  <c r="LJ91" i="10"/>
  <c r="KM68" i="10"/>
  <c r="KK66" i="10"/>
  <c r="ND137" i="10"/>
  <c r="KQ72" i="10"/>
  <c r="JM42" i="10"/>
  <c r="KP71" i="10"/>
  <c r="LI90" i="10"/>
  <c r="KO70" i="10"/>
  <c r="LA82" i="10"/>
  <c r="NA134" i="10"/>
  <c r="KN69" i="10"/>
  <c r="KS74" i="10"/>
  <c r="MJ117" i="10"/>
  <c r="JW52" i="10"/>
  <c r="MQ124" i="10"/>
  <c r="KD59" i="10"/>
  <c r="MW130" i="10"/>
  <c r="MV129" i="10"/>
  <c r="KI64" i="10"/>
  <c r="MF113" i="10"/>
  <c r="KH63" i="10"/>
  <c r="JU50" i="10"/>
  <c r="KG62" i="10"/>
  <c r="JF35" i="10"/>
  <c r="MS126" i="10"/>
  <c r="KF61" i="10"/>
  <c r="IX27" i="10"/>
  <c r="MA108" i="10"/>
  <c r="JO44" i="10"/>
  <c r="MI116" i="10"/>
  <c r="JV51" i="10"/>
  <c r="JH37" i="10"/>
  <c r="JN43" i="10"/>
  <c r="JG36" i="10"/>
  <c r="JK40" i="10"/>
  <c r="JJ39" i="10"/>
  <c r="JI38" i="10"/>
  <c r="JA30" i="10"/>
  <c r="LC84" i="10"/>
  <c r="LD85" i="10"/>
  <c r="IP19" i="10"/>
  <c r="IP18" i="10" s="1"/>
  <c r="LH89" i="10"/>
  <c r="MN121" i="10"/>
  <c r="KA56" i="10"/>
  <c r="KR73" i="10"/>
  <c r="JZ55" i="10"/>
  <c r="LP97" i="10"/>
  <c r="JY54" i="10"/>
  <c r="MO122" i="10"/>
  <c r="MK118" i="10"/>
  <c r="JX53" i="10"/>
  <c r="LX105" i="10"/>
  <c r="LS100" i="10"/>
  <c r="LZ107" i="10"/>
  <c r="LW104" i="10"/>
  <c r="MT127" i="10"/>
  <c r="LT101" i="10"/>
  <c r="IQ20" i="10"/>
  <c r="IV25" i="10"/>
  <c r="MZ133" i="10"/>
  <c r="KB57" i="10"/>
  <c r="ME112" i="10"/>
  <c r="JS48" i="10"/>
  <c r="MM120" i="10"/>
  <c r="JR47" i="10"/>
  <c r="NC136" i="10"/>
  <c r="JQ46" i="10"/>
  <c r="KZ81" i="10"/>
  <c r="MB109" i="10"/>
  <c r="JP45" i="10"/>
  <c r="KJ65" i="10"/>
  <c r="LK92" i="10"/>
  <c r="IZ29" i="10"/>
  <c r="LR99" i="10"/>
  <c r="JT49" i="10"/>
  <c r="LV103" i="10"/>
  <c r="MU128" i="10"/>
  <c r="MD111" i="10"/>
  <c r="MC110" i="10"/>
  <c r="KC58" i="10"/>
  <c r="JL41" i="10"/>
  <c r="LO96" i="10"/>
  <c r="IY28" i="10"/>
  <c r="LN95" i="10"/>
  <c r="JD33" i="10"/>
  <c r="LU102" i="10"/>
  <c r="JC32" i="10"/>
  <c r="NB135" i="10"/>
  <c r="LL93" i="10"/>
  <c r="JB31" i="10"/>
  <c r="ML119" i="10"/>
  <c r="KU76" i="10"/>
  <c r="MH115" i="10"/>
  <c r="LB83" i="10"/>
  <c r="JE34" i="10"/>
  <c r="LG88" i="10"/>
  <c r="IU24" i="10"/>
  <c r="LF87" i="10"/>
  <c r="IT23" i="10"/>
  <c r="LE86" i="10"/>
  <c r="IS22" i="10"/>
  <c r="IR21" i="10"/>
  <c r="KT75" i="10"/>
  <c r="HY123" i="10"/>
  <c r="HW121" i="10"/>
  <c r="FJ56" i="10"/>
  <c r="GZ98" i="10"/>
  <c r="GP88" i="10"/>
  <c r="EC23" i="10"/>
  <c r="HU119" i="10"/>
  <c r="FH54" i="10"/>
  <c r="GB74" i="10"/>
  <c r="GN86" i="10"/>
  <c r="EA21" i="10"/>
  <c r="HK109" i="10"/>
  <c r="EX44" i="10"/>
  <c r="IH132" i="10"/>
  <c r="FV68" i="10"/>
  <c r="ER38" i="10"/>
  <c r="FN60" i="10"/>
  <c r="GX96" i="10"/>
  <c r="EJ30" i="10"/>
  <c r="GK83" i="10"/>
  <c r="HN112" i="10"/>
  <c r="FB48" i="10"/>
  <c r="EV42" i="10"/>
  <c r="GH80" i="10"/>
  <c r="HQ115" i="10"/>
  <c r="HM111" i="10"/>
  <c r="EZ46" i="10"/>
  <c r="EO35" i="10"/>
  <c r="GF78" i="10"/>
  <c r="HA99" i="10"/>
  <c r="HC101" i="10"/>
  <c r="EK31" i="10"/>
  <c r="HZ124" i="10"/>
  <c r="FM59" i="10"/>
  <c r="EW43" i="10"/>
  <c r="DY19" i="10"/>
  <c r="DY18" i="10" s="1"/>
  <c r="HP114" i="10"/>
  <c r="HS117" i="10"/>
  <c r="EP36" i="10"/>
  <c r="HG105" i="10"/>
  <c r="EU41" i="10"/>
  <c r="IL136" i="10"/>
  <c r="FZ72" i="10"/>
  <c r="FU67" i="10"/>
  <c r="HE103" i="10"/>
  <c r="ES39" i="10"/>
  <c r="IJ134" i="10"/>
  <c r="FX70" i="10"/>
  <c r="FD50" i="10"/>
  <c r="GU93" i="10"/>
  <c r="EI29" i="10"/>
  <c r="HR116" i="10"/>
  <c r="FE51" i="10"/>
  <c r="EN34" i="10"/>
  <c r="EQ37" i="10"/>
  <c r="HF104" i="10"/>
  <c r="IK135" i="10"/>
  <c r="GL84" i="10"/>
  <c r="EL32" i="10"/>
  <c r="GV94" i="10"/>
  <c r="GD76" i="10"/>
  <c r="HH106" i="10"/>
  <c r="GY97" i="10"/>
  <c r="EM33" i="10"/>
  <c r="ID128" i="10"/>
  <c r="FQ63" i="10"/>
  <c r="EF26" i="10"/>
  <c r="GW95" i="10"/>
  <c r="EG27" i="10"/>
  <c r="IB126" i="10"/>
  <c r="FO61" i="10"/>
  <c r="HO113" i="10"/>
  <c r="GM85" i="10"/>
  <c r="DZ20" i="10"/>
  <c r="HJ108" i="10"/>
  <c r="GC75" i="10"/>
  <c r="FY71" i="10"/>
  <c r="IF130" i="10"/>
  <c r="IC127" i="10"/>
  <c r="FF52" i="10"/>
  <c r="FS65" i="10"/>
  <c r="GQ89" i="10"/>
  <c r="ED24" i="10"/>
  <c r="HV120" i="10"/>
  <c r="FI55" i="10"/>
  <c r="GR90" i="10"/>
  <c r="GO87" i="10"/>
  <c r="EB22" i="10"/>
  <c r="HT118" i="10"/>
  <c r="FG53" i="10"/>
  <c r="FK57" i="10"/>
  <c r="GE77" i="10"/>
  <c r="HI107" i="10"/>
  <c r="HB100" i="10"/>
  <c r="GA73" i="10"/>
  <c r="HD102" i="10"/>
  <c r="IE129" i="10"/>
  <c r="HX122" i="10"/>
  <c r="EE25" i="10"/>
  <c r="GI81" i="10"/>
  <c r="IG131" i="10"/>
  <c r="FT66" i="10"/>
  <c r="FA47" i="10"/>
  <c r="FC49" i="10"/>
  <c r="GG79" i="10"/>
  <c r="GS91" i="10"/>
  <c r="HL110" i="10"/>
  <c r="EY45" i="10"/>
  <c r="II133" i="10"/>
  <c r="FW69" i="10"/>
  <c r="FL58" i="10"/>
  <c r="GT92" i="10"/>
  <c r="EH28" i="10"/>
  <c r="IM137" i="10"/>
  <c r="ET40" i="10"/>
  <c r="IA125" i="10"/>
  <c r="FR64" i="10"/>
  <c r="FP62" i="10"/>
  <c r="GJ82" i="10"/>
  <c r="ED56" i="9"/>
  <c r="EE56" i="9"/>
  <c r="BM51" i="9" l="1"/>
  <c r="BN51" i="9"/>
  <c r="BO51" i="9"/>
  <c r="BP51" i="9"/>
  <c r="BQ51" i="9"/>
  <c r="BR51" i="9"/>
  <c r="BS51" i="9"/>
  <c r="BT51" i="9"/>
  <c r="BU51" i="9"/>
  <c r="BV51" i="9"/>
  <c r="BW51" i="9"/>
  <c r="BX51" i="9"/>
  <c r="BY51" i="9"/>
  <c r="BZ51" i="9"/>
  <c r="CA51" i="9"/>
  <c r="CB51" i="9"/>
  <c r="CC51" i="9"/>
  <c r="CD51" i="9"/>
  <c r="CE51" i="9"/>
  <c r="CF51" i="9"/>
  <c r="CG51" i="9"/>
  <c r="CH51" i="9"/>
  <c r="CI51" i="9"/>
  <c r="CJ51" i="9"/>
  <c r="CK51" i="9"/>
  <c r="CL51" i="9"/>
  <c r="CM51" i="9"/>
  <c r="CN51" i="9"/>
  <c r="CO51" i="9"/>
  <c r="CP51" i="9"/>
  <c r="CQ51" i="9"/>
  <c r="CR51" i="9"/>
  <c r="CS51" i="9"/>
  <c r="CT51" i="9"/>
  <c r="CU51" i="9"/>
  <c r="CV51" i="9"/>
  <c r="CW51" i="9"/>
  <c r="CX51" i="9"/>
  <c r="CY51" i="9"/>
  <c r="CZ51" i="9"/>
  <c r="DA51" i="9"/>
  <c r="DB51" i="9"/>
  <c r="DC51" i="9"/>
  <c r="DD51" i="9"/>
  <c r="DE51" i="9"/>
  <c r="DF51" i="9"/>
  <c r="DG51" i="9"/>
  <c r="DH51" i="9"/>
  <c r="DI51" i="9"/>
  <c r="DJ51" i="9"/>
  <c r="DK51" i="9"/>
  <c r="DL51" i="9"/>
  <c r="DM51" i="9"/>
  <c r="DN51" i="9"/>
  <c r="DO51" i="9"/>
  <c r="DP51" i="9"/>
  <c r="DQ51" i="9"/>
  <c r="DR51" i="9"/>
  <c r="DS51" i="9"/>
  <c r="DT51" i="9"/>
  <c r="BN10" i="9"/>
  <c r="BO10" i="9"/>
  <c r="BP10" i="9"/>
  <c r="BQ10" i="9"/>
  <c r="BR10" i="9"/>
  <c r="BS10" i="9"/>
  <c r="BT10" i="9"/>
  <c r="BU10" i="9"/>
  <c r="BV10" i="9"/>
  <c r="BW10" i="9"/>
  <c r="BX10" i="9"/>
  <c r="BY10" i="9"/>
  <c r="BZ10" i="9"/>
  <c r="CA10" i="9"/>
  <c r="CB10" i="9"/>
  <c r="CC10" i="9"/>
  <c r="CD10" i="9"/>
  <c r="CE10" i="9"/>
  <c r="CF10" i="9"/>
  <c r="CG10" i="9"/>
  <c r="CH10" i="9"/>
  <c r="CI10" i="9"/>
  <c r="CJ10" i="9"/>
  <c r="CK10" i="9"/>
  <c r="CL10" i="9"/>
  <c r="CM10" i="9"/>
  <c r="CN10" i="9"/>
  <c r="CO10" i="9"/>
  <c r="CP10" i="9"/>
  <c r="CQ10" i="9"/>
  <c r="CR10" i="9"/>
  <c r="CS10" i="9"/>
  <c r="CT10" i="9"/>
  <c r="CU10" i="9"/>
  <c r="CV10" i="9"/>
  <c r="CW10" i="9"/>
  <c r="CX10" i="9"/>
  <c r="CY10" i="9"/>
  <c r="CZ10" i="9"/>
  <c r="DA10" i="9"/>
  <c r="DB10" i="9"/>
  <c r="DC10" i="9"/>
  <c r="DD10" i="9"/>
  <c r="DE10" i="9"/>
  <c r="DF10" i="9"/>
  <c r="DG10" i="9"/>
  <c r="DH10" i="9"/>
  <c r="DI10" i="9"/>
  <c r="DJ10" i="9"/>
  <c r="DK10" i="9"/>
  <c r="DL10" i="9"/>
  <c r="DM10" i="9"/>
  <c r="DN10" i="9"/>
  <c r="DO10" i="9"/>
  <c r="DP10" i="9"/>
  <c r="DQ10" i="9"/>
  <c r="DR10" i="9"/>
  <c r="DS10" i="9"/>
  <c r="DT10" i="9"/>
  <c r="BM10" i="9"/>
  <c r="EE51" i="9" l="1"/>
  <c r="ED51" i="9"/>
  <c r="EC51" i="9"/>
  <c r="EB51" i="9"/>
  <c r="EA51" i="9"/>
  <c r="EB31" i="9" l="1"/>
  <c r="EB56" i="9"/>
  <c r="DV56" i="9" l="1"/>
  <c r="EC31" i="9"/>
  <c r="EC56" i="9"/>
  <c r="ED31" i="9" l="1"/>
  <c r="EE31" i="9" l="1"/>
  <c r="K53" i="4"/>
  <c r="K48" i="4"/>
  <c r="G48" i="4"/>
  <c r="E48" i="4"/>
  <c r="K43" i="4"/>
  <c r="K38" i="4"/>
  <c r="G38" i="4"/>
  <c r="E38" i="4"/>
  <c r="K28" i="4"/>
  <c r="E28" i="4"/>
  <c r="K18" i="4"/>
  <c r="E18" i="4"/>
  <c r="F34" i="4" l="1"/>
  <c r="G28" i="4"/>
  <c r="F24" i="4"/>
  <c r="G18" i="4"/>
  <c r="G74" i="18"/>
  <c r="J6" i="4"/>
  <c r="J9" i="4" s="1"/>
  <c r="J49" i="4" l="1"/>
  <c r="J50" i="4"/>
  <c r="J51" i="4"/>
  <c r="J39" i="4"/>
  <c r="J40" i="4"/>
  <c r="J41" i="4"/>
  <c r="J29" i="4"/>
  <c r="J30" i="4"/>
  <c r="J31" i="4"/>
  <c r="J19" i="4"/>
  <c r="J20" i="4"/>
  <c r="J21" i="4"/>
  <c r="J23" i="4"/>
  <c r="J43" i="4"/>
  <c r="J33" i="4"/>
  <c r="J53" i="4"/>
  <c r="J22" i="4"/>
  <c r="J42" i="4"/>
  <c r="J32" i="4"/>
  <c r="J52" i="4"/>
  <c r="J13" i="4"/>
  <c r="J12" i="4"/>
  <c r="J48" i="4"/>
  <c r="J38" i="4"/>
  <c r="J28" i="4"/>
  <c r="J18" i="4"/>
  <c r="G33" i="3" l="1"/>
  <c r="AX64" i="6" l="1"/>
  <c r="AZ60" i="18" s="1"/>
  <c r="AV64" i="6"/>
  <c r="AX60" i="18" s="1"/>
  <c r="BC64" i="6"/>
  <c r="BE60" i="18" s="1"/>
  <c r="BA64" i="6"/>
  <c r="BC60" i="18" s="1"/>
  <c r="AZ64" i="6"/>
  <c r="BB60" i="18" s="1"/>
  <c r="AU64" i="6"/>
  <c r="AW60" i="18" s="1"/>
  <c r="BB64" i="6"/>
  <c r="BD60" i="18" s="1"/>
  <c r="AS64" i="6"/>
  <c r="AU60" i="18" s="1"/>
  <c r="AR64" i="6"/>
  <c r="AT60" i="18" s="1"/>
  <c r="AY64" i="6"/>
  <c r="BA60" i="18" s="1"/>
  <c r="AT64" i="6"/>
  <c r="AV60" i="18" s="1"/>
  <c r="AW64" i="6"/>
  <c r="AY60" i="18" s="1"/>
  <c r="E40" i="17" l="1"/>
  <c r="F29" i="17" l="1"/>
  <c r="H98" i="5" l="1"/>
  <c r="B8" i="54"/>
  <c r="B6" i="54"/>
  <c r="C122" i="54" s="1"/>
  <c r="J5" i="6" l="1"/>
  <c r="E12" i="52" s="1"/>
  <c r="H100" i="5"/>
  <c r="H148" i="5"/>
  <c r="H153" i="5" s="1"/>
  <c r="I5" i="10"/>
  <c r="K21" i="10" s="1"/>
  <c r="D122" i="54"/>
  <c r="G53" i="54"/>
  <c r="B9" i="6"/>
  <c r="J73" i="6" l="1"/>
  <c r="J78" i="6"/>
  <c r="I21" i="55" s="1"/>
  <c r="J74" i="6"/>
  <c r="J21" i="6"/>
  <c r="CZ114" i="10"/>
  <c r="DU135" i="10"/>
  <c r="DT134" i="10"/>
  <c r="DS133" i="10"/>
  <c r="DQ131" i="10"/>
  <c r="DP130" i="10"/>
  <c r="DO129" i="10"/>
  <c r="DN128" i="10"/>
  <c r="DV136" i="10"/>
  <c r="DK125" i="10"/>
  <c r="DI123" i="10"/>
  <c r="DH122" i="10"/>
  <c r="DR132" i="10"/>
  <c r="DG121" i="10"/>
  <c r="DE119" i="10"/>
  <c r="DD118" i="10"/>
  <c r="DM127" i="10"/>
  <c r="DC117" i="10"/>
  <c r="DL126" i="10"/>
  <c r="DA115" i="10"/>
  <c r="DJ124" i="10"/>
  <c r="CY113" i="10"/>
  <c r="CX112" i="10"/>
  <c r="CV110" i="10"/>
  <c r="DF120" i="10"/>
  <c r="CU109" i="10"/>
  <c r="CT108" i="10"/>
  <c r="CR106" i="10"/>
  <c r="DB116" i="10"/>
  <c r="CQ105" i="10"/>
  <c r="CP104" i="10"/>
  <c r="CO103" i="10"/>
  <c r="CW111" i="10"/>
  <c r="CL100" i="10"/>
  <c r="CK99" i="10"/>
  <c r="CI97" i="10"/>
  <c r="CS107" i="10"/>
  <c r="CH96" i="10"/>
  <c r="CG95" i="10"/>
  <c r="CF94" i="10"/>
  <c r="CN102" i="10"/>
  <c r="CE93" i="10"/>
  <c r="CM101" i="10"/>
  <c r="CA89" i="10"/>
  <c r="BS81" i="10"/>
  <c r="CJ98" i="10"/>
  <c r="BG69" i="10"/>
  <c r="BZ88" i="10"/>
  <c r="BR80" i="10"/>
  <c r="BF68" i="10"/>
  <c r="BY87" i="10"/>
  <c r="BQ79" i="10"/>
  <c r="BE67" i="10"/>
  <c r="BX86" i="10"/>
  <c r="BP78" i="10"/>
  <c r="AY61" i="10"/>
  <c r="BW85" i="10"/>
  <c r="BN76" i="10"/>
  <c r="AX60" i="10"/>
  <c r="CD92" i="10"/>
  <c r="BV84" i="10"/>
  <c r="BM75" i="10"/>
  <c r="AW59" i="10"/>
  <c r="CC91" i="10"/>
  <c r="BU83" i="10"/>
  <c r="BL74" i="10"/>
  <c r="AV58" i="10"/>
  <c r="CB90" i="10"/>
  <c r="BT82" i="10"/>
  <c r="BK73" i="10"/>
  <c r="AP52" i="10"/>
  <c r="AO51" i="10"/>
  <c r="BO77" i="10"/>
  <c r="BD66" i="10"/>
  <c r="AN50" i="10"/>
  <c r="BC65" i="10"/>
  <c r="AM49" i="10"/>
  <c r="AU57" i="10"/>
  <c r="AK47" i="10"/>
  <c r="BJ72" i="10"/>
  <c r="BB64" i="10"/>
  <c r="AT56" i="10"/>
  <c r="AJ46" i="10"/>
  <c r="BI71" i="10"/>
  <c r="BA63" i="10"/>
  <c r="AS55" i="10"/>
  <c r="AH44" i="10"/>
  <c r="BH70" i="10"/>
  <c r="AZ62" i="10"/>
  <c r="AR54" i="10"/>
  <c r="AG43" i="10"/>
  <c r="AF42" i="10"/>
  <c r="AE41" i="10"/>
  <c r="AD40" i="10"/>
  <c r="AL48" i="10"/>
  <c r="AB38" i="10"/>
  <c r="AC39" i="10"/>
  <c r="AQ53" i="10"/>
  <c r="AI45" i="10"/>
  <c r="AA37" i="10"/>
  <c r="Y35" i="10"/>
  <c r="U31" i="10"/>
  <c r="V32" i="10"/>
  <c r="O25" i="10"/>
  <c r="Z36" i="10"/>
  <c r="W33" i="10"/>
  <c r="S29" i="10"/>
  <c r="I19" i="10"/>
  <c r="I18" i="10" s="1"/>
  <c r="J20" i="10"/>
  <c r="T30" i="10"/>
  <c r="Q27" i="10"/>
  <c r="R28" i="10"/>
  <c r="N24" i="10"/>
  <c r="X34" i="10"/>
  <c r="P26" i="10"/>
  <c r="M23" i="10"/>
  <c r="L22" i="10"/>
  <c r="H59" i="54"/>
  <c r="G58" i="54"/>
  <c r="G56" i="54"/>
  <c r="G54" i="54"/>
  <c r="H54" i="54"/>
  <c r="G57" i="54"/>
  <c r="H55" i="54"/>
  <c r="H57" i="54"/>
  <c r="H56" i="54"/>
  <c r="G59" i="54"/>
  <c r="H58" i="54"/>
  <c r="G55" i="54"/>
  <c r="B8" i="52"/>
  <c r="B6" i="52"/>
  <c r="C126" i="52" s="1"/>
  <c r="L74" i="18" l="1"/>
  <c r="I27" i="55"/>
  <c r="I12" i="55"/>
  <c r="I18" i="55" s="1"/>
  <c r="I7" i="10" s="1"/>
  <c r="LP96" i="10" s="1"/>
  <c r="L70" i="18"/>
  <c r="I3" i="55"/>
  <c r="I9" i="55" s="1"/>
  <c r="L69" i="18"/>
  <c r="G57" i="52"/>
  <c r="D126" i="52"/>
  <c r="BJ8" i="51"/>
  <c r="BJ10" i="9" s="1"/>
  <c r="BI8" i="51"/>
  <c r="BI10" i="9" s="1"/>
  <c r="BF8" i="51"/>
  <c r="BF10" i="9" s="1"/>
  <c r="BE8" i="51"/>
  <c r="BE10" i="9" s="1"/>
  <c r="BB8" i="51"/>
  <c r="BB10" i="9" s="1"/>
  <c r="BA8" i="51"/>
  <c r="BA10" i="9" s="1"/>
  <c r="AX8" i="51"/>
  <c r="AX10" i="9" s="1"/>
  <c r="AW8" i="51"/>
  <c r="AW10" i="9" s="1"/>
  <c r="AT8" i="51"/>
  <c r="AT10" i="9" s="1"/>
  <c r="AS8" i="51"/>
  <c r="AS10" i="9" s="1"/>
  <c r="AP8" i="51"/>
  <c r="AP10" i="9" s="1"/>
  <c r="AO8" i="51"/>
  <c r="AO10" i="9" s="1"/>
  <c r="AL8" i="51"/>
  <c r="AL10" i="9" s="1"/>
  <c r="AK8" i="51"/>
  <c r="AK10" i="9" s="1"/>
  <c r="AH8" i="51"/>
  <c r="AH10" i="9" s="1"/>
  <c r="AG8" i="51"/>
  <c r="AG10" i="9" s="1"/>
  <c r="AD8" i="51"/>
  <c r="AD10" i="9" s="1"/>
  <c r="AC8" i="51"/>
  <c r="AC10" i="9" s="1"/>
  <c r="Z8" i="51"/>
  <c r="Z10" i="9" s="1"/>
  <c r="Y8" i="51"/>
  <c r="Y10" i="9" s="1"/>
  <c r="V8" i="51"/>
  <c r="V10" i="9" s="1"/>
  <c r="U8" i="51"/>
  <c r="U10" i="9" s="1"/>
  <c r="R8" i="51"/>
  <c r="R10" i="9" s="1"/>
  <c r="Q8" i="51"/>
  <c r="Q10" i="9" s="1"/>
  <c r="N8" i="51"/>
  <c r="N10" i="9" s="1"/>
  <c r="M8" i="51"/>
  <c r="M10" i="9" s="1"/>
  <c r="J8" i="51"/>
  <c r="J10" i="9" s="1"/>
  <c r="I8" i="51"/>
  <c r="I10" i="9" s="1"/>
  <c r="F8" i="51"/>
  <c r="F10" i="9" s="1"/>
  <c r="BL8" i="51"/>
  <c r="BL10" i="9" s="1"/>
  <c r="BK8" i="51"/>
  <c r="BK10" i="9" s="1"/>
  <c r="BH8" i="51"/>
  <c r="BH10" i="9" s="1"/>
  <c r="BG8" i="51"/>
  <c r="BG10" i="9" s="1"/>
  <c r="BD8" i="51"/>
  <c r="BD10" i="9" s="1"/>
  <c r="BC8" i="51"/>
  <c r="BC10" i="9" s="1"/>
  <c r="AZ8" i="51"/>
  <c r="AZ10" i="9" s="1"/>
  <c r="AY8" i="51"/>
  <c r="AY10" i="9" s="1"/>
  <c r="AV8" i="51"/>
  <c r="AV10" i="9" s="1"/>
  <c r="AU8" i="51"/>
  <c r="AU10" i="9" s="1"/>
  <c r="AR8" i="51"/>
  <c r="AR10" i="9" s="1"/>
  <c r="AQ8" i="51"/>
  <c r="AQ10" i="9" s="1"/>
  <c r="AN8" i="51"/>
  <c r="AN10" i="9" s="1"/>
  <c r="AM8" i="51"/>
  <c r="AM10" i="9" s="1"/>
  <c r="AJ8" i="51"/>
  <c r="AJ10" i="9" s="1"/>
  <c r="AI8" i="51"/>
  <c r="AI10" i="9" s="1"/>
  <c r="AF8" i="51"/>
  <c r="AF10" i="9" s="1"/>
  <c r="AE8" i="51"/>
  <c r="AE10" i="9" s="1"/>
  <c r="AB8" i="51"/>
  <c r="AB10" i="9" s="1"/>
  <c r="AA8" i="51"/>
  <c r="AA10" i="9" s="1"/>
  <c r="X8" i="51"/>
  <c r="X10" i="9" s="1"/>
  <c r="W8" i="51"/>
  <c r="W10" i="9" s="1"/>
  <c r="T8" i="51"/>
  <c r="T10" i="9" s="1"/>
  <c r="S8" i="51"/>
  <c r="S10" i="9" s="1"/>
  <c r="P8" i="51"/>
  <c r="P10" i="9" s="1"/>
  <c r="O8" i="51"/>
  <c r="O10" i="9" s="1"/>
  <c r="L8" i="51"/>
  <c r="L10" i="9" s="1"/>
  <c r="K8" i="51"/>
  <c r="K10" i="9" s="1"/>
  <c r="H8" i="51"/>
  <c r="H10" i="9" s="1"/>
  <c r="G8" i="51"/>
  <c r="G10" i="9" s="1"/>
  <c r="F6" i="51"/>
  <c r="G6" i="51" s="1"/>
  <c r="H6" i="51" s="1"/>
  <c r="I6" i="51" s="1"/>
  <c r="J6" i="51" s="1"/>
  <c r="K6" i="51" s="1"/>
  <c r="L6" i="51" s="1"/>
  <c r="M6" i="51" s="1"/>
  <c r="N6" i="51" s="1"/>
  <c r="O6" i="51" s="1"/>
  <c r="P6" i="51" s="1"/>
  <c r="Q6" i="51" s="1"/>
  <c r="R6" i="51" s="1"/>
  <c r="S6" i="51" s="1"/>
  <c r="T6" i="51" s="1"/>
  <c r="U6" i="51" s="1"/>
  <c r="V6" i="51" s="1"/>
  <c r="W6" i="51" s="1"/>
  <c r="X6" i="51" s="1"/>
  <c r="Y6" i="51" s="1"/>
  <c r="Z6" i="51" s="1"/>
  <c r="AA6" i="51" s="1"/>
  <c r="AB6" i="51" s="1"/>
  <c r="AC6" i="51" s="1"/>
  <c r="AD6" i="51" s="1"/>
  <c r="AE6" i="51" s="1"/>
  <c r="AF6" i="51" s="1"/>
  <c r="AG6" i="51" s="1"/>
  <c r="AH6" i="51" s="1"/>
  <c r="AI6" i="51" s="1"/>
  <c r="AJ6" i="51" s="1"/>
  <c r="AK6" i="51" s="1"/>
  <c r="AL6" i="51" s="1"/>
  <c r="AM6" i="51" s="1"/>
  <c r="AN6" i="51" s="1"/>
  <c r="AO6" i="51" s="1"/>
  <c r="AP6" i="51" s="1"/>
  <c r="AQ6" i="51" s="1"/>
  <c r="AR6" i="51" s="1"/>
  <c r="AS6" i="51" s="1"/>
  <c r="AT6" i="51" s="1"/>
  <c r="AU6" i="51" s="1"/>
  <c r="AV6" i="51" s="1"/>
  <c r="AW6" i="51" s="1"/>
  <c r="AX6" i="51" s="1"/>
  <c r="AY6" i="51" s="1"/>
  <c r="AZ6" i="51" s="1"/>
  <c r="BA6" i="51" s="1"/>
  <c r="BB6" i="51" s="1"/>
  <c r="BC6" i="51" s="1"/>
  <c r="BD6" i="51" s="1"/>
  <c r="BE6" i="51" s="1"/>
  <c r="BF6" i="51" s="1"/>
  <c r="BG6" i="51" s="1"/>
  <c r="BH6" i="51" s="1"/>
  <c r="BI6" i="51" s="1"/>
  <c r="BJ6" i="51" s="1"/>
  <c r="BK6" i="51" s="1"/>
  <c r="BL6" i="51" s="1"/>
  <c r="C5" i="7"/>
  <c r="F11" i="50"/>
  <c r="G11" i="50" s="1"/>
  <c r="H11" i="50" s="1"/>
  <c r="I11" i="50" s="1"/>
  <c r="J11" i="50" s="1"/>
  <c r="K11" i="50" s="1"/>
  <c r="L11" i="50" s="1"/>
  <c r="M11" i="50" s="1"/>
  <c r="N11" i="50" s="1"/>
  <c r="O11" i="50" s="1"/>
  <c r="P11" i="50" s="1"/>
  <c r="Q11" i="50" s="1"/>
  <c r="R11" i="50" s="1"/>
  <c r="S11" i="50" s="1"/>
  <c r="T11" i="50" s="1"/>
  <c r="U11" i="50" s="1"/>
  <c r="V11" i="50" s="1"/>
  <c r="W11" i="50" s="1"/>
  <c r="X11" i="50" s="1"/>
  <c r="Y11" i="50" s="1"/>
  <c r="Z11" i="50" s="1"/>
  <c r="AA11" i="50" s="1"/>
  <c r="AB11" i="50" s="1"/>
  <c r="AC11" i="50" s="1"/>
  <c r="AD11" i="50" s="1"/>
  <c r="AE11" i="50" s="1"/>
  <c r="AF11" i="50" s="1"/>
  <c r="AG11" i="50" s="1"/>
  <c r="AH11" i="50" s="1"/>
  <c r="AI11" i="50" s="1"/>
  <c r="AJ11" i="50" s="1"/>
  <c r="AK11" i="50" s="1"/>
  <c r="AL11" i="50" s="1"/>
  <c r="AM11" i="50" s="1"/>
  <c r="AN11" i="50" s="1"/>
  <c r="AO11" i="50" s="1"/>
  <c r="AP11" i="50" s="1"/>
  <c r="AQ11" i="50" s="1"/>
  <c r="AR11" i="50" s="1"/>
  <c r="AS11" i="50" s="1"/>
  <c r="AT11" i="50" s="1"/>
  <c r="AU11" i="50" s="1"/>
  <c r="AV11" i="50" s="1"/>
  <c r="AW11" i="50" s="1"/>
  <c r="AX11" i="50" s="1"/>
  <c r="AY11" i="50" s="1"/>
  <c r="AZ11" i="50" s="1"/>
  <c r="BA11" i="50" s="1"/>
  <c r="BB11" i="50" s="1"/>
  <c r="BC11" i="50" s="1"/>
  <c r="BD11" i="50" s="1"/>
  <c r="BE11" i="50" s="1"/>
  <c r="BF11" i="50" s="1"/>
  <c r="BG11" i="50" s="1"/>
  <c r="BH11" i="50" s="1"/>
  <c r="BI11" i="50" s="1"/>
  <c r="BJ11" i="50" s="1"/>
  <c r="BK11" i="50" s="1"/>
  <c r="BL11" i="50" s="1"/>
  <c r="BM11" i="50" s="1"/>
  <c r="BN11" i="50" s="1"/>
  <c r="BO11" i="50" s="1"/>
  <c r="BP11" i="50" s="1"/>
  <c r="BQ11" i="50" s="1"/>
  <c r="BR11" i="50" s="1"/>
  <c r="BS11" i="50" s="1"/>
  <c r="BT11" i="50" s="1"/>
  <c r="BU11" i="50" s="1"/>
  <c r="BV11" i="50" s="1"/>
  <c r="BW11" i="50" s="1"/>
  <c r="BX11" i="50" s="1"/>
  <c r="BY11" i="50" s="1"/>
  <c r="BZ11" i="50" s="1"/>
  <c r="CA11" i="50" s="1"/>
  <c r="CB11" i="50" s="1"/>
  <c r="CC11" i="50" s="1"/>
  <c r="CD11" i="50" s="1"/>
  <c r="CE11" i="50" s="1"/>
  <c r="CF11" i="50" s="1"/>
  <c r="CG11" i="50" s="1"/>
  <c r="CH11" i="50" s="1"/>
  <c r="CI11" i="50" s="1"/>
  <c r="CJ11" i="50" s="1"/>
  <c r="CK11" i="50" s="1"/>
  <c r="CL11" i="50" s="1"/>
  <c r="CM11" i="50" s="1"/>
  <c r="CN11" i="50" s="1"/>
  <c r="CO11" i="50" s="1"/>
  <c r="CP11" i="50" s="1"/>
  <c r="CQ11" i="50" s="1"/>
  <c r="CR11" i="50" s="1"/>
  <c r="CS11" i="50" s="1"/>
  <c r="CT11" i="50" s="1"/>
  <c r="CU11" i="50" s="1"/>
  <c r="CV11" i="50" s="1"/>
  <c r="CW11" i="50" s="1"/>
  <c r="CX11" i="50" s="1"/>
  <c r="CY11" i="50" s="1"/>
  <c r="CZ11" i="50" s="1"/>
  <c r="DA11" i="50" s="1"/>
  <c r="DB11" i="50" s="1"/>
  <c r="DC11" i="50" s="1"/>
  <c r="DD11" i="50" s="1"/>
  <c r="DE11" i="50" s="1"/>
  <c r="DF11" i="50" s="1"/>
  <c r="DG11" i="50" s="1"/>
  <c r="DH11" i="50" s="1"/>
  <c r="DI11" i="50" s="1"/>
  <c r="DJ11" i="50" s="1"/>
  <c r="DK11" i="50" s="1"/>
  <c r="DL11" i="50" s="1"/>
  <c r="DM11" i="50" s="1"/>
  <c r="DN11" i="50" s="1"/>
  <c r="DO11" i="50" s="1"/>
  <c r="DP11" i="50" s="1"/>
  <c r="DQ11" i="50" s="1"/>
  <c r="DR11" i="50" s="1"/>
  <c r="DS11" i="50" s="1"/>
  <c r="DT11" i="50" s="1"/>
  <c r="K2" i="50"/>
  <c r="J2" i="50"/>
  <c r="I2" i="50"/>
  <c r="H2" i="50"/>
  <c r="G2" i="50"/>
  <c r="F2" i="50"/>
  <c r="E2" i="50"/>
  <c r="K5" i="47"/>
  <c r="I6" i="10" l="1"/>
  <c r="JR46" i="10"/>
  <c r="KT74" i="10"/>
  <c r="JY53" i="10"/>
  <c r="KY79" i="10"/>
  <c r="JB30" i="10"/>
  <c r="LJ90" i="10"/>
  <c r="NA133" i="10"/>
  <c r="IU23" i="10"/>
  <c r="MZ132" i="10"/>
  <c r="KQ71" i="10"/>
  <c r="IQ19" i="10"/>
  <c r="IQ18" i="10" s="1"/>
  <c r="KB56" i="10"/>
  <c r="LI89" i="10"/>
  <c r="MJ116" i="10"/>
  <c r="LS99" i="10"/>
  <c r="MN120" i="10"/>
  <c r="JJ38" i="10"/>
  <c r="KK65" i="10"/>
  <c r="KV76" i="10"/>
  <c r="LD84" i="10"/>
  <c r="KS73" i="10"/>
  <c r="KM67" i="10"/>
  <c r="MW129" i="10"/>
  <c r="LT100" i="10"/>
  <c r="LR98" i="10"/>
  <c r="LU101" i="10"/>
  <c r="ME111" i="10"/>
  <c r="LW103" i="10"/>
  <c r="MB108" i="10"/>
  <c r="JQ45" i="10"/>
  <c r="JL40" i="10"/>
  <c r="LG87" i="10"/>
  <c r="KE59" i="10"/>
  <c r="KU75" i="10"/>
  <c r="LB82" i="10"/>
  <c r="MY131" i="10"/>
  <c r="KJ64" i="10"/>
  <c r="JA29" i="10"/>
  <c r="KH62" i="10"/>
  <c r="MX130" i="10"/>
  <c r="KO69" i="10"/>
  <c r="LE85" i="10"/>
  <c r="MD110" i="10"/>
  <c r="LL92" i="10"/>
  <c r="LA81" i="10"/>
  <c r="MC109" i="10"/>
  <c r="MM119" i="10"/>
  <c r="MV128" i="10"/>
  <c r="JS47" i="10"/>
  <c r="KW77" i="10"/>
  <c r="LQ97" i="10"/>
  <c r="NC135" i="10"/>
  <c r="ML118" i="10"/>
  <c r="JT48" i="10"/>
  <c r="JW51" i="10"/>
  <c r="KF60" i="10"/>
  <c r="MF112" i="10"/>
  <c r="IR20" i="10"/>
  <c r="JI37" i="10"/>
  <c r="JG35" i="10"/>
  <c r="KL66" i="10"/>
  <c r="KD58" i="10"/>
  <c r="JK39" i="10"/>
  <c r="JZ54" i="10"/>
  <c r="MQ123" i="10"/>
  <c r="LM93" i="10"/>
  <c r="JE33" i="10"/>
  <c r="KX78" i="10"/>
  <c r="LC83" i="10"/>
  <c r="KZ80" i="10"/>
  <c r="LZ106" i="10"/>
  <c r="MK117" i="10"/>
  <c r="MH114" i="10"/>
  <c r="KG61" i="10"/>
  <c r="KR72" i="10"/>
  <c r="LX104" i="10"/>
  <c r="KA55" i="10"/>
  <c r="LF86" i="10"/>
  <c r="MO121" i="10"/>
  <c r="MG113" i="10"/>
  <c r="MR124" i="10"/>
  <c r="JO43" i="10"/>
  <c r="LN94" i="10"/>
  <c r="KI63" i="10"/>
  <c r="KN68" i="10"/>
  <c r="KP70" i="10"/>
  <c r="IY27" i="10"/>
  <c r="LO95" i="10"/>
  <c r="JP44" i="10"/>
  <c r="JF34" i="10"/>
  <c r="IW25" i="10"/>
  <c r="KC57" i="10"/>
  <c r="LK91" i="10"/>
  <c r="LV102" i="10"/>
  <c r="NB134" i="10"/>
  <c r="IX26" i="10"/>
  <c r="IS21" i="10"/>
  <c r="JN42" i="10"/>
  <c r="IV24" i="10"/>
  <c r="MP122" i="10"/>
  <c r="JH36" i="10"/>
  <c r="JX52" i="10"/>
  <c r="JV50" i="10"/>
  <c r="ND136" i="10"/>
  <c r="MT126" i="10"/>
  <c r="MA107" i="10"/>
  <c r="LH88" i="10"/>
  <c r="MS125" i="10"/>
  <c r="JM41" i="10"/>
  <c r="IT22" i="10"/>
  <c r="LY105" i="10"/>
  <c r="MU127" i="10"/>
  <c r="JC31" i="10"/>
  <c r="MI115" i="10"/>
  <c r="IZ28" i="10"/>
  <c r="JD32" i="10"/>
  <c r="JU49" i="10"/>
  <c r="HS116" i="10"/>
  <c r="FF51" i="10"/>
  <c r="HB99" i="10"/>
  <c r="EQ36" i="10"/>
  <c r="EW42" i="10"/>
  <c r="EE24" i="10"/>
  <c r="GI80" i="10"/>
  <c r="IA124" i="10"/>
  <c r="HH105" i="10"/>
  <c r="HV119" i="10"/>
  <c r="FI54" i="10"/>
  <c r="IC126" i="10"/>
  <c r="FP61" i="10"/>
  <c r="HT117" i="10"/>
  <c r="FG52" i="10"/>
  <c r="FE50" i="10"/>
  <c r="FZ71" i="10"/>
  <c r="HJ107" i="10"/>
  <c r="IK134" i="10"/>
  <c r="HK108" i="10"/>
  <c r="EO34" i="10"/>
  <c r="GT91" i="10"/>
  <c r="EG26" i="10"/>
  <c r="EF25" i="10"/>
  <c r="IM136" i="10"/>
  <c r="GA72" i="10"/>
  <c r="HY122" i="10"/>
  <c r="GR89" i="10"/>
  <c r="HN111" i="10"/>
  <c r="FA46" i="10"/>
  <c r="HU118" i="10"/>
  <c r="FH53" i="10"/>
  <c r="HL109" i="10"/>
  <c r="EY44" i="10"/>
  <c r="FS64" i="10"/>
  <c r="GG78" i="10"/>
  <c r="EX43" i="10"/>
  <c r="ED23" i="10"/>
  <c r="FY70" i="10"/>
  <c r="HC100" i="10"/>
  <c r="ER37" i="10"/>
  <c r="GL83" i="10"/>
  <c r="HI106" i="10"/>
  <c r="IF129" i="10"/>
  <c r="IE128" i="10"/>
  <c r="FR63" i="10"/>
  <c r="HA98" i="10"/>
  <c r="GB73" i="10"/>
  <c r="HF103" i="10"/>
  <c r="ET39" i="10"/>
  <c r="HM110" i="10"/>
  <c r="EZ45" i="10"/>
  <c r="HD101" i="10"/>
  <c r="EL31" i="10"/>
  <c r="GC74" i="10"/>
  <c r="EM32" i="10"/>
  <c r="IJ133" i="10"/>
  <c r="EV41" i="10"/>
  <c r="HX121" i="10"/>
  <c r="GU92" i="10"/>
  <c r="EI28" i="10"/>
  <c r="GD75" i="10"/>
  <c r="II132" i="10"/>
  <c r="HO112" i="10"/>
  <c r="HW120" i="10"/>
  <c r="FJ55" i="10"/>
  <c r="GK82" i="10"/>
  <c r="FK56" i="10"/>
  <c r="GX95" i="10"/>
  <c r="EH27" i="10"/>
  <c r="HE102" i="10"/>
  <c r="ES38" i="10"/>
  <c r="GV93" i="10"/>
  <c r="EJ29" i="10"/>
  <c r="FW68" i="10"/>
  <c r="EP35" i="10"/>
  <c r="FX69" i="10"/>
  <c r="GQ88" i="10"/>
  <c r="IB125" i="10"/>
  <c r="GM84" i="10"/>
  <c r="IH131" i="10"/>
  <c r="FV67" i="10"/>
  <c r="IG130" i="10"/>
  <c r="GZ97" i="10"/>
  <c r="FU66" i="10"/>
  <c r="FB47" i="10"/>
  <c r="FT65" i="10"/>
  <c r="FC48" i="10"/>
  <c r="GP87" i="10"/>
  <c r="EC22" i="10"/>
  <c r="GW94" i="10"/>
  <c r="EK30" i="10"/>
  <c r="GN85" i="10"/>
  <c r="EA20" i="10"/>
  <c r="HR115" i="10"/>
  <c r="HP113" i="10"/>
  <c r="FL57" i="10"/>
  <c r="ID127" i="10"/>
  <c r="GE76" i="10"/>
  <c r="HZ123" i="10"/>
  <c r="FM58" i="10"/>
  <c r="GS90" i="10"/>
  <c r="GJ81" i="10"/>
  <c r="HG104" i="10"/>
  <c r="EU40" i="10"/>
  <c r="FD49" i="10"/>
  <c r="EN33" i="10"/>
  <c r="GH79" i="10"/>
  <c r="HQ114" i="10"/>
  <c r="GO86" i="10"/>
  <c r="EB21" i="10"/>
  <c r="GF77" i="10"/>
  <c r="GY96" i="10"/>
  <c r="IL135" i="10"/>
  <c r="FN59" i="10"/>
  <c r="FQ62" i="10"/>
  <c r="FO60" i="10"/>
  <c r="DZ19" i="10"/>
  <c r="H63" i="52"/>
  <c r="H61" i="52"/>
  <c r="H59" i="52"/>
  <c r="G63" i="52"/>
  <c r="G61" i="52"/>
  <c r="G59" i="52"/>
  <c r="H62" i="52"/>
  <c r="H60" i="52"/>
  <c r="H58" i="52"/>
  <c r="G62" i="52"/>
  <c r="G60" i="52"/>
  <c r="G58" i="52"/>
  <c r="E8" i="51"/>
  <c r="E10" i="9" s="1"/>
  <c r="DZ18" i="10" l="1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AS94" i="6"/>
  <c r="AT94" i="6"/>
  <c r="AU94" i="6"/>
  <c r="AV94" i="6"/>
  <c r="AW94" i="6"/>
  <c r="AX94" i="6"/>
  <c r="AY94" i="6"/>
  <c r="AZ94" i="6"/>
  <c r="BA94" i="6"/>
  <c r="BB94" i="6"/>
  <c r="BC94" i="6"/>
  <c r="BD94" i="6"/>
  <c r="BE90" i="18" s="1"/>
  <c r="BE94" i="6"/>
  <c r="BF94" i="6"/>
  <c r="BG94" i="6"/>
  <c r="BH94" i="6"/>
  <c r="BI90" i="18" s="1"/>
  <c r="BI94" i="6"/>
  <c r="BJ90" i="18" s="1"/>
  <c r="BJ94" i="6"/>
  <c r="BK90" i="18" s="1"/>
  <c r="BK94" i="6"/>
  <c r="BL90" i="18" s="1"/>
  <c r="BL94" i="6"/>
  <c r="BM90" i="18" s="1"/>
  <c r="BM94" i="6"/>
  <c r="BN90" i="18" s="1"/>
  <c r="BN94" i="6"/>
  <c r="BO90" i="18" s="1"/>
  <c r="BO94" i="6"/>
  <c r="BP90" i="18" s="1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AR95" i="6"/>
  <c r="AS95" i="6"/>
  <c r="AT95" i="6"/>
  <c r="AU95" i="6"/>
  <c r="AV95" i="6"/>
  <c r="AW95" i="6"/>
  <c r="AX95" i="6"/>
  <c r="AY95" i="6"/>
  <c r="AZ95" i="6"/>
  <c r="BA95" i="6"/>
  <c r="BB95" i="6"/>
  <c r="BC95" i="6"/>
  <c r="BD95" i="6"/>
  <c r="BE91" i="18" s="1"/>
  <c r="BE95" i="6"/>
  <c r="BF91" i="18" s="1"/>
  <c r="BF95" i="6"/>
  <c r="BG91" i="18" s="1"/>
  <c r="BG95" i="6"/>
  <c r="BH91" i="18" s="1"/>
  <c r="BH95" i="6"/>
  <c r="BI91" i="18" s="1"/>
  <c r="BI95" i="6"/>
  <c r="BJ91" i="18" s="1"/>
  <c r="BJ95" i="6"/>
  <c r="BK91" i="18" s="1"/>
  <c r="BK95" i="6"/>
  <c r="BL91" i="18" s="1"/>
  <c r="BL95" i="6"/>
  <c r="BM95" i="6"/>
  <c r="BN91" i="18" s="1"/>
  <c r="BN95" i="6"/>
  <c r="BO91" i="18" s="1"/>
  <c r="BO95" i="6"/>
  <c r="BP91" i="18" s="1"/>
  <c r="H95" i="6"/>
  <c r="H94" i="6"/>
  <c r="BU17" i="49"/>
  <c r="BT17" i="49"/>
  <c r="BS17" i="49"/>
  <c r="BR17" i="49"/>
  <c r="BQ17" i="49"/>
  <c r="BU16" i="49"/>
  <c r="BT16" i="49"/>
  <c r="BS16" i="49"/>
  <c r="BR16" i="49"/>
  <c r="BQ16" i="49"/>
  <c r="BU15" i="49"/>
  <c r="BT15" i="49"/>
  <c r="BS15" i="49"/>
  <c r="BR15" i="49"/>
  <c r="BQ15" i="49"/>
  <c r="BO15" i="49"/>
  <c r="BN15" i="49"/>
  <c r="BM15" i="49"/>
  <c r="BL15" i="49"/>
  <c r="BK15" i="49"/>
  <c r="BJ15" i="49"/>
  <c r="BI15" i="49"/>
  <c r="BH15" i="49"/>
  <c r="BG15" i="49"/>
  <c r="BF15" i="49"/>
  <c r="BE15" i="49"/>
  <c r="BD15" i="49"/>
  <c r="BC15" i="49"/>
  <c r="BB15" i="49"/>
  <c r="BA15" i="49"/>
  <c r="AZ15" i="49"/>
  <c r="AY15" i="49"/>
  <c r="AX15" i="49"/>
  <c r="AW15" i="49"/>
  <c r="AV15" i="49"/>
  <c r="AU15" i="49"/>
  <c r="AT15" i="49"/>
  <c r="AS15" i="49"/>
  <c r="AR15" i="49"/>
  <c r="AQ15" i="49"/>
  <c r="AP15" i="49"/>
  <c r="AO15" i="49"/>
  <c r="AN15" i="49"/>
  <c r="AM15" i="49"/>
  <c r="AL15" i="49"/>
  <c r="AK15" i="49"/>
  <c r="AJ15" i="49"/>
  <c r="AI15" i="49"/>
  <c r="AH15" i="49"/>
  <c r="AG15" i="49"/>
  <c r="AF15" i="49"/>
  <c r="AE15" i="49"/>
  <c r="AD15" i="49"/>
  <c r="AC15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CF12" i="49"/>
  <c r="CD12" i="49"/>
  <c r="CC12" i="49"/>
  <c r="CB12" i="49"/>
  <c r="CA12" i="49"/>
  <c r="BE78" i="18"/>
  <c r="BF78" i="18"/>
  <c r="BG78" i="18"/>
  <c r="BH78" i="18"/>
  <c r="BI78" i="18"/>
  <c r="BJ78" i="18"/>
  <c r="BK78" i="18"/>
  <c r="BL78" i="18"/>
  <c r="BM78" i="18"/>
  <c r="BN78" i="18"/>
  <c r="BO78" i="18"/>
  <c r="BP78" i="18"/>
  <c r="BE87" i="18"/>
  <c r="BF87" i="18"/>
  <c r="BG87" i="18"/>
  <c r="BH87" i="18"/>
  <c r="BI87" i="18"/>
  <c r="BJ87" i="18"/>
  <c r="BK87" i="18"/>
  <c r="BL87" i="18"/>
  <c r="BM87" i="18"/>
  <c r="BN87" i="18"/>
  <c r="BO87" i="18"/>
  <c r="BP87" i="18"/>
  <c r="BF90" i="18"/>
  <c r="BG90" i="18"/>
  <c r="BH90" i="18"/>
  <c r="BD6" i="6"/>
  <c r="BE6" i="6"/>
  <c r="BF6" i="6"/>
  <c r="BG6" i="6"/>
  <c r="BH6" i="6"/>
  <c r="BI6" i="6"/>
  <c r="BJ6" i="6"/>
  <c r="BK6" i="6"/>
  <c r="BL6" i="6"/>
  <c r="BM6" i="6"/>
  <c r="BN6" i="6"/>
  <c r="BO6" i="6"/>
  <c r="BD82" i="6"/>
  <c r="BE82" i="6"/>
  <c r="BF82" i="6"/>
  <c r="BG82" i="6"/>
  <c r="BH82" i="6"/>
  <c r="BI82" i="6"/>
  <c r="BJ82" i="6"/>
  <c r="BK82" i="6"/>
  <c r="BL82" i="6"/>
  <c r="BM82" i="6"/>
  <c r="BN82" i="6"/>
  <c r="BO82" i="6"/>
  <c r="BF93" i="6" l="1"/>
  <c r="BN93" i="6"/>
  <c r="BJ93" i="6"/>
  <c r="BO93" i="6"/>
  <c r="BH93" i="6"/>
  <c r="BD93" i="6"/>
  <c r="BK93" i="6"/>
  <c r="BE89" i="18"/>
  <c r="BL93" i="6"/>
  <c r="BM91" i="18"/>
  <c r="BM89" i="18" s="1"/>
  <c r="BG93" i="6"/>
  <c r="BN89" i="18"/>
  <c r="BI89" i="18"/>
  <c r="BK89" i="18"/>
  <c r="BP89" i="18"/>
  <c r="BL89" i="18"/>
  <c r="BH89" i="18"/>
  <c r="BO89" i="18"/>
  <c r="BG89" i="18"/>
  <c r="BM93" i="6"/>
  <c r="BI93" i="6"/>
  <c r="BE93" i="6"/>
  <c r="BJ89" i="18"/>
  <c r="BF89" i="18"/>
  <c r="C54" i="4"/>
  <c r="H33" i="3"/>
  <c r="F33" i="3"/>
  <c r="E33" i="3"/>
  <c r="AE64" i="6" l="1"/>
  <c r="AG60" i="18" s="1"/>
  <c r="AC64" i="6"/>
  <c r="AE60" i="18" s="1"/>
  <c r="AB64" i="6"/>
  <c r="AD60" i="18" s="1"/>
  <c r="W64" i="6"/>
  <c r="Y60" i="18" s="1"/>
  <c r="AD64" i="6"/>
  <c r="AF60" i="18" s="1"/>
  <c r="U64" i="6"/>
  <c r="W60" i="18" s="1"/>
  <c r="T64" i="6"/>
  <c r="V60" i="18" s="1"/>
  <c r="AA64" i="6"/>
  <c r="AC60" i="18" s="1"/>
  <c r="V64" i="6"/>
  <c r="X60" i="18" s="1"/>
  <c r="Y64" i="6"/>
  <c r="AA60" i="18" s="1"/>
  <c r="Z64" i="6"/>
  <c r="AB60" i="18" s="1"/>
  <c r="X64" i="6"/>
  <c r="Z60" i="18" s="1"/>
  <c r="AL64" i="6"/>
  <c r="AN60" i="18" s="1"/>
  <c r="AI64" i="6"/>
  <c r="AK60" i="18" s="1"/>
  <c r="AO64" i="6"/>
  <c r="AQ60" i="18" s="1"/>
  <c r="AP64" i="6"/>
  <c r="AR60" i="18" s="1"/>
  <c r="AG64" i="6"/>
  <c r="AI60" i="18" s="1"/>
  <c r="AH64" i="6"/>
  <c r="AJ60" i="18" s="1"/>
  <c r="AN64" i="6"/>
  <c r="AP60" i="18" s="1"/>
  <c r="AF64" i="6"/>
  <c r="AH60" i="18" s="1"/>
  <c r="AM64" i="6"/>
  <c r="AO60" i="18" s="1"/>
  <c r="AK64" i="6"/>
  <c r="AM60" i="18" s="1"/>
  <c r="AJ64" i="6"/>
  <c r="AL60" i="18" s="1"/>
  <c r="AQ64" i="6"/>
  <c r="AS60" i="18" s="1"/>
  <c r="BH64" i="6"/>
  <c r="BJ60" i="18" s="1"/>
  <c r="BL64" i="6"/>
  <c r="BN60" i="18" s="1"/>
  <c r="BK64" i="6"/>
  <c r="BM60" i="18" s="1"/>
  <c r="BI64" i="6"/>
  <c r="BK60" i="18" s="1"/>
  <c r="BD64" i="6"/>
  <c r="BF60" i="18" s="1"/>
  <c r="BO64" i="6"/>
  <c r="BJ64" i="6"/>
  <c r="BL60" i="18" s="1"/>
  <c r="BG64" i="6"/>
  <c r="BI60" i="18" s="1"/>
  <c r="BM64" i="6"/>
  <c r="BO60" i="18" s="1"/>
  <c r="BN64" i="6"/>
  <c r="BP60" i="18" s="1"/>
  <c r="BE64" i="6"/>
  <c r="BG60" i="18" s="1"/>
  <c r="BF64" i="6"/>
  <c r="BH60" i="18" s="1"/>
  <c r="DV31" i="9"/>
  <c r="K54" i="4"/>
  <c r="G93" i="4" s="1"/>
  <c r="J54" i="4"/>
  <c r="G94" i="4" s="1"/>
  <c r="F57" i="18" l="1"/>
  <c r="F58" i="18"/>
  <c r="F59" i="18"/>
  <c r="F60" i="18"/>
  <c r="F64" i="18"/>
  <c r="F65" i="18"/>
  <c r="BU6" i="6"/>
  <c r="F33" i="18"/>
  <c r="F27" i="18"/>
  <c r="F28" i="18"/>
  <c r="F29" i="18"/>
  <c r="BU95" i="6"/>
  <c r="BT95" i="6"/>
  <c r="BS95" i="6"/>
  <c r="BR95" i="6"/>
  <c r="BQ95" i="6"/>
  <c r="BU94" i="6"/>
  <c r="BT94" i="6"/>
  <c r="BS94" i="6"/>
  <c r="BR94" i="6"/>
  <c r="BQ94" i="6"/>
  <c r="BW83" i="6"/>
  <c r="BW82" i="6"/>
  <c r="BW11" i="6"/>
  <c r="J91" i="18"/>
  <c r="K91" i="18"/>
  <c r="L91" i="18"/>
  <c r="M91" i="18"/>
  <c r="N91" i="18"/>
  <c r="O91" i="18"/>
  <c r="P91" i="18"/>
  <c r="Q91" i="18"/>
  <c r="R91" i="18"/>
  <c r="S91" i="18"/>
  <c r="T91" i="18"/>
  <c r="U91" i="18"/>
  <c r="V91" i="18"/>
  <c r="W91" i="18"/>
  <c r="X91" i="18"/>
  <c r="Y91" i="18"/>
  <c r="Z91" i="18"/>
  <c r="AA91" i="18"/>
  <c r="AB91" i="18"/>
  <c r="AC91" i="18"/>
  <c r="AD91" i="18"/>
  <c r="AE91" i="18"/>
  <c r="AF91" i="18"/>
  <c r="AG91" i="18"/>
  <c r="AH91" i="18"/>
  <c r="AI91" i="18"/>
  <c r="AJ91" i="18"/>
  <c r="AK91" i="18"/>
  <c r="AL91" i="18"/>
  <c r="AM91" i="18"/>
  <c r="AN91" i="18"/>
  <c r="AO91" i="18"/>
  <c r="AP91" i="18"/>
  <c r="AQ91" i="18"/>
  <c r="AR91" i="18"/>
  <c r="AS91" i="18"/>
  <c r="AT91" i="18"/>
  <c r="AU91" i="18"/>
  <c r="AV91" i="18"/>
  <c r="AW91" i="18"/>
  <c r="AX91" i="18"/>
  <c r="AY91" i="18"/>
  <c r="AZ91" i="18"/>
  <c r="BA91" i="18"/>
  <c r="BB91" i="18"/>
  <c r="BC91" i="18"/>
  <c r="BD91" i="18"/>
  <c r="BV91" i="18"/>
  <c r="I91" i="18"/>
  <c r="J90" i="18"/>
  <c r="K90" i="18"/>
  <c r="L90" i="18"/>
  <c r="M90" i="18"/>
  <c r="N90" i="18"/>
  <c r="O90" i="18"/>
  <c r="P90" i="18"/>
  <c r="Q90" i="18"/>
  <c r="R90" i="18"/>
  <c r="S90" i="18"/>
  <c r="T90" i="18"/>
  <c r="U90" i="18"/>
  <c r="V90" i="18"/>
  <c r="W90" i="18"/>
  <c r="X90" i="18"/>
  <c r="Y90" i="18"/>
  <c r="Z90" i="18"/>
  <c r="AA90" i="18"/>
  <c r="AB90" i="18"/>
  <c r="AC90" i="18"/>
  <c r="AD90" i="18"/>
  <c r="AE90" i="18"/>
  <c r="AF90" i="18"/>
  <c r="AG90" i="18"/>
  <c r="AH90" i="18"/>
  <c r="AI90" i="18"/>
  <c r="AJ90" i="18"/>
  <c r="AK90" i="18"/>
  <c r="AL90" i="18"/>
  <c r="AM90" i="18"/>
  <c r="AN90" i="18"/>
  <c r="AO90" i="18"/>
  <c r="AP90" i="18"/>
  <c r="AQ90" i="18"/>
  <c r="AR90" i="18"/>
  <c r="AS90" i="18"/>
  <c r="AT90" i="18"/>
  <c r="AU90" i="18"/>
  <c r="AV90" i="18"/>
  <c r="AW90" i="18"/>
  <c r="AX90" i="18"/>
  <c r="AY90" i="18"/>
  <c r="AZ90" i="18"/>
  <c r="BA90" i="18"/>
  <c r="BB90" i="18"/>
  <c r="BC90" i="18"/>
  <c r="BD90" i="18"/>
  <c r="BV90" i="18"/>
  <c r="BV87" i="18"/>
  <c r="CF87" i="18" s="1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BV68" i="18"/>
  <c r="BU68" i="18"/>
  <c r="BT68" i="18"/>
  <c r="BS68" i="18"/>
  <c r="BR68" i="18"/>
  <c r="BU55" i="18"/>
  <c r="BT55" i="18"/>
  <c r="BS55" i="18"/>
  <c r="BR55" i="18"/>
  <c r="BU50" i="18"/>
  <c r="BT50" i="18"/>
  <c r="BS50" i="18"/>
  <c r="BR50" i="18"/>
  <c r="BU42" i="18"/>
  <c r="BT42" i="18"/>
  <c r="BS42" i="18"/>
  <c r="BR42" i="18"/>
  <c r="BU36" i="18"/>
  <c r="BT36" i="18"/>
  <c r="BS36" i="18"/>
  <c r="BR36" i="18"/>
  <c r="BV55" i="18"/>
  <c r="BV50" i="18"/>
  <c r="BV42" i="18"/>
  <c r="BV36" i="18"/>
  <c r="BV93" i="18"/>
  <c r="BV81" i="18"/>
  <c r="BU93" i="6"/>
  <c r="BU91" i="6"/>
  <c r="BU77" i="6"/>
  <c r="BW77" i="6" s="1"/>
  <c r="BU72" i="6"/>
  <c r="BW72" i="6" s="1"/>
  <c r="BX68" i="18" l="1"/>
  <c r="BR87" i="18"/>
  <c r="CB87" i="18" s="1"/>
  <c r="CF42" i="18"/>
  <c r="BX55" i="18"/>
  <c r="CB42" i="18"/>
  <c r="BX42" i="18"/>
  <c r="CC42" i="18"/>
  <c r="CD42" i="18"/>
  <c r="CE42" i="18"/>
  <c r="BX36" i="18"/>
  <c r="BX50" i="18"/>
  <c r="CF55" i="18"/>
  <c r="CF36" i="18"/>
  <c r="CB68" i="18"/>
  <c r="CF50" i="18"/>
  <c r="CE36" i="18"/>
  <c r="CE50" i="18"/>
  <c r="CE55" i="18"/>
  <c r="CE68" i="18"/>
  <c r="CB36" i="18"/>
  <c r="CB50" i="18"/>
  <c r="CB55" i="18"/>
  <c r="CF68" i="18"/>
  <c r="CC36" i="18"/>
  <c r="CC50" i="18"/>
  <c r="CC55" i="18"/>
  <c r="CC68" i="18"/>
  <c r="CD36" i="18"/>
  <c r="CD50" i="18"/>
  <c r="CD55" i="18"/>
  <c r="CD68" i="18"/>
  <c r="BU91" i="18"/>
  <c r="BT91" i="18"/>
  <c r="BU90" i="18"/>
  <c r="BS87" i="18"/>
  <c r="CC87" i="18" s="1"/>
  <c r="BT87" i="18"/>
  <c r="CD87" i="18" s="1"/>
  <c r="BU87" i="18"/>
  <c r="CE87" i="18" s="1"/>
  <c r="BT90" i="18"/>
  <c r="BS90" i="18"/>
  <c r="BR91" i="18"/>
  <c r="BS91" i="18"/>
  <c r="BV89" i="18"/>
  <c r="CF89" i="18" s="1"/>
  <c r="CB91" i="18" l="1"/>
  <c r="K101" i="7" l="1"/>
  <c r="G104" i="6" l="1"/>
  <c r="F74" i="18"/>
  <c r="E74" i="18"/>
  <c r="D74" i="18"/>
  <c r="C74" i="18"/>
  <c r="F70" i="18"/>
  <c r="E70" i="18"/>
  <c r="D70" i="18"/>
  <c r="C70" i="18"/>
  <c r="F69" i="18"/>
  <c r="E69" i="18"/>
  <c r="D69" i="18"/>
  <c r="C69" i="18"/>
  <c r="F56" i="18"/>
  <c r="F54" i="18"/>
  <c r="F53" i="18"/>
  <c r="F52" i="18"/>
  <c r="F51" i="18"/>
  <c r="F49" i="18"/>
  <c r="F47" i="18"/>
  <c r="F46" i="18"/>
  <c r="F45" i="18"/>
  <c r="F44" i="18"/>
  <c r="F43" i="18"/>
  <c r="F41" i="18"/>
  <c r="F40" i="18"/>
  <c r="F39" i="18"/>
  <c r="F38" i="18"/>
  <c r="F37" i="18"/>
  <c r="F35" i="18"/>
  <c r="F34" i="18"/>
  <c r="I90" i="18" l="1"/>
  <c r="BR90" i="18" s="1"/>
  <c r="CB90" i="18" s="1"/>
  <c r="BT122" i="18"/>
  <c r="BS122" i="18"/>
  <c r="BR122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BU81" i="18"/>
  <c r="BT81" i="18"/>
  <c r="BS81" i="18"/>
  <c r="BR81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G6" i="18"/>
  <c r="CH2" i="18"/>
  <c r="CE2" i="18"/>
  <c r="CD2" i="18"/>
  <c r="CC2" i="18"/>
  <c r="CB2" i="18"/>
  <c r="CG2" i="6"/>
  <c r="CD2" i="6"/>
  <c r="CC2" i="6"/>
  <c r="CB2" i="6"/>
  <c r="CA2" i="6"/>
  <c r="CC81" i="18" l="1"/>
  <c r="CB81" i="18"/>
  <c r="CF81" i="18"/>
  <c r="BS119" i="18"/>
  <c r="BS125" i="18" s="1"/>
  <c r="CD81" i="18"/>
  <c r="BT119" i="18"/>
  <c r="BT125" i="18" s="1"/>
  <c r="CE81" i="18"/>
  <c r="BD6" i="18"/>
  <c r="BH6" i="18"/>
  <c r="BE6" i="18"/>
  <c r="BI6" i="18"/>
  <c r="BM6" i="18"/>
  <c r="BJ6" i="18"/>
  <c r="BO6" i="18"/>
  <c r="BK6" i="18"/>
  <c r="BP6" i="18"/>
  <c r="BF6" i="18"/>
  <c r="BL6" i="18"/>
  <c r="BG6" i="18"/>
  <c r="BN6" i="18"/>
  <c r="I89" i="18"/>
  <c r="BR89" i="18" s="1"/>
  <c r="CB89" i="18" s="1"/>
  <c r="BS89" i="18"/>
  <c r="CC89" i="18" s="1"/>
  <c r="BT89" i="18"/>
  <c r="CD89" i="18" s="1"/>
  <c r="BU89" i="18"/>
  <c r="CE89" i="18" s="1"/>
  <c r="F31" i="17"/>
  <c r="F35" i="17" s="1"/>
  <c r="M6" i="18"/>
  <c r="AS6" i="18"/>
  <c r="AE6" i="18"/>
  <c r="O6" i="18"/>
  <c r="AU6" i="18"/>
  <c r="AC6" i="18"/>
  <c r="U6" i="18"/>
  <c r="AK6" i="18"/>
  <c r="BA6" i="18"/>
  <c r="W6" i="18"/>
  <c r="AM6" i="18"/>
  <c r="BC6" i="18"/>
  <c r="Q6" i="18"/>
  <c r="Y6" i="18"/>
  <c r="AG6" i="18"/>
  <c r="AO6" i="18"/>
  <c r="AW6" i="18"/>
  <c r="K6" i="18"/>
  <c r="S6" i="18"/>
  <c r="AA6" i="18"/>
  <c r="AI6" i="18"/>
  <c r="AQ6" i="18"/>
  <c r="AY6" i="18"/>
  <c r="I66" i="18"/>
  <c r="N6" i="18"/>
  <c r="R6" i="18"/>
  <c r="V6" i="18"/>
  <c r="Z6" i="18"/>
  <c r="AD6" i="18"/>
  <c r="AH6" i="18"/>
  <c r="AL6" i="18"/>
  <c r="AP6" i="18"/>
  <c r="AT6" i="18"/>
  <c r="AX6" i="18"/>
  <c r="BB6" i="18"/>
  <c r="L6" i="18"/>
  <c r="P6" i="18"/>
  <c r="T6" i="18"/>
  <c r="X6" i="18"/>
  <c r="AB6" i="18"/>
  <c r="AF6" i="18"/>
  <c r="AJ6" i="18"/>
  <c r="AN6" i="18"/>
  <c r="AR6" i="18"/>
  <c r="AV6" i="18"/>
  <c r="AZ6" i="18"/>
  <c r="BR119" i="18"/>
  <c r="BR125" i="18" s="1"/>
  <c r="BX81" i="18"/>
  <c r="CH81" i="18" s="1"/>
  <c r="AD45" i="16"/>
  <c r="AD38" i="16"/>
  <c r="AD37" i="16"/>
  <c r="AD36" i="16"/>
  <c r="AD31" i="16"/>
  <c r="AD14" i="16"/>
  <c r="AD61" i="16" l="1"/>
  <c r="I30" i="18"/>
  <c r="H26" i="6" l="1"/>
  <c r="H19" i="6" l="1"/>
  <c r="H22" i="6"/>
  <c r="I19" i="18" s="1"/>
  <c r="I18" i="18"/>
  <c r="H20" i="6"/>
  <c r="I17" i="18" s="1"/>
  <c r="I22" i="6"/>
  <c r="J19" i="18" s="1"/>
  <c r="J18" i="18"/>
  <c r="I20" i="6"/>
  <c r="J17" i="18" s="1"/>
  <c r="D115" i="52"/>
  <c r="C14" i="50"/>
  <c r="C115" i="52"/>
  <c r="C13" i="50"/>
  <c r="I19" i="6"/>
  <c r="J16" i="18" s="1"/>
  <c r="I70" i="18"/>
  <c r="J70" i="18"/>
  <c r="J69" i="18"/>
  <c r="BV58" i="18" l="1"/>
  <c r="BV59" i="18"/>
  <c r="C167" i="52"/>
  <c r="D114" i="52"/>
  <c r="C114" i="52"/>
  <c r="E13" i="50"/>
  <c r="E12" i="50" s="1"/>
  <c r="I5" i="18" s="1"/>
  <c r="O13" i="50"/>
  <c r="F13" i="50"/>
  <c r="H13" i="50"/>
  <c r="K13" i="50"/>
  <c r="L13" i="50"/>
  <c r="I13" i="50"/>
  <c r="G13" i="50"/>
  <c r="P13" i="50"/>
  <c r="M13" i="50"/>
  <c r="J13" i="50"/>
  <c r="Q13" i="50"/>
  <c r="N13" i="50"/>
  <c r="D167" i="52"/>
  <c r="F14" i="50"/>
  <c r="Q14" i="50"/>
  <c r="M14" i="50"/>
  <c r="N14" i="50"/>
  <c r="O14" i="50"/>
  <c r="L14" i="50"/>
  <c r="J14" i="50"/>
  <c r="H14" i="50"/>
  <c r="I14" i="50"/>
  <c r="P14" i="50"/>
  <c r="R14" i="50"/>
  <c r="G14" i="50"/>
  <c r="K14" i="50"/>
  <c r="J71" i="18"/>
  <c r="BU62" i="6"/>
  <c r="BU63" i="6"/>
  <c r="BT63" i="6"/>
  <c r="BS63" i="6"/>
  <c r="BQ64" i="6"/>
  <c r="BR63" i="6"/>
  <c r="BQ62" i="6"/>
  <c r="BQ63" i="6"/>
  <c r="BW63" i="6" l="1"/>
  <c r="I23" i="18"/>
  <c r="H27" i="6"/>
  <c r="F12" i="50"/>
  <c r="J5" i="18" s="1"/>
  <c r="C140" i="52"/>
  <c r="C154" i="52" s="1"/>
  <c r="C142" i="52"/>
  <c r="C146" i="52"/>
  <c r="C160" i="52" s="1"/>
  <c r="C138" i="52"/>
  <c r="C152" i="52" s="1"/>
  <c r="C144" i="52"/>
  <c r="C158" i="52" s="1"/>
  <c r="D144" i="52"/>
  <c r="D158" i="52" s="1"/>
  <c r="D138" i="52"/>
  <c r="D152" i="52" s="1"/>
  <c r="D146" i="52"/>
  <c r="D160" i="52" s="1"/>
  <c r="D142" i="52"/>
  <c r="D140" i="52"/>
  <c r="D154" i="52" s="1"/>
  <c r="D168" i="52"/>
  <c r="D173" i="52"/>
  <c r="D179" i="52"/>
  <c r="D174" i="52"/>
  <c r="C179" i="52"/>
  <c r="C173" i="52"/>
  <c r="C174" i="52"/>
  <c r="C168" i="52"/>
  <c r="BR59" i="18"/>
  <c r="BT59" i="18"/>
  <c r="BR58" i="18"/>
  <c r="BR60" i="18"/>
  <c r="BU59" i="18"/>
  <c r="BS59" i="18"/>
  <c r="BX59" i="18" l="1"/>
  <c r="I26" i="6"/>
  <c r="J23" i="18" s="1"/>
  <c r="I24" i="18"/>
  <c r="CF59" i="18"/>
  <c r="CC59" i="18"/>
  <c r="CE59" i="18"/>
  <c r="CD59" i="18"/>
  <c r="CB59" i="18"/>
  <c r="C170" i="52"/>
  <c r="C169" i="52"/>
  <c r="C171" i="52"/>
  <c r="D156" i="52"/>
  <c r="D129" i="52"/>
  <c r="C156" i="52"/>
  <c r="C129" i="52"/>
  <c r="C130" i="52" s="1"/>
  <c r="D171" i="52"/>
  <c r="D170" i="52"/>
  <c r="D169" i="52"/>
  <c r="D180" i="52"/>
  <c r="D185" i="52"/>
  <c r="D186" i="52"/>
  <c r="C180" i="52"/>
  <c r="C185" i="52"/>
  <c r="C186" i="52"/>
  <c r="D130" i="52" l="1"/>
  <c r="D119" i="52" s="1"/>
  <c r="D122" i="52" s="1"/>
  <c r="D6" i="52" s="1"/>
  <c r="I9" i="6" s="1"/>
  <c r="J20" i="18"/>
  <c r="D182" i="52"/>
  <c r="D181" i="52"/>
  <c r="D183" i="52"/>
  <c r="C175" i="52"/>
  <c r="C176" i="52" s="1"/>
  <c r="C8" i="52" s="1"/>
  <c r="C181" i="52"/>
  <c r="C182" i="52"/>
  <c r="C183" i="52"/>
  <c r="D175" i="52"/>
  <c r="D176" i="52" s="1"/>
  <c r="D8" i="52" s="1"/>
  <c r="C119" i="52"/>
  <c r="C122" i="52" s="1"/>
  <c r="C6" i="52" s="1"/>
  <c r="H9" i="6" s="1"/>
  <c r="J8" i="4"/>
  <c r="E8" i="4"/>
  <c r="G8" i="4" l="1"/>
  <c r="C14" i="52"/>
  <c r="H10" i="6"/>
  <c r="J8" i="18" s="1"/>
  <c r="D14" i="52"/>
  <c r="I10" i="6" s="1"/>
  <c r="K8" i="18" s="1"/>
  <c r="C187" i="52"/>
  <c r="C188" i="52" s="1"/>
  <c r="C189" i="52" s="1"/>
  <c r="D187" i="52"/>
  <c r="D188" i="52" s="1"/>
  <c r="D189" i="52" s="1"/>
  <c r="BS62" i="6"/>
  <c r="BR62" i="6"/>
  <c r="J11" i="18" l="1"/>
  <c r="I11" i="18"/>
  <c r="BS58" i="18"/>
  <c r="BT58" i="18"/>
  <c r="BT62" i="6"/>
  <c r="BW62" i="6" s="1"/>
  <c r="I69" i="18"/>
  <c r="BU58" i="18" l="1"/>
  <c r="CF58" i="18" s="1"/>
  <c r="I71" i="18"/>
  <c r="Q6" i="6"/>
  <c r="U6" i="6"/>
  <c r="Y6" i="6"/>
  <c r="AC6" i="6"/>
  <c r="AG6" i="6"/>
  <c r="AK6" i="6"/>
  <c r="AO6" i="6"/>
  <c r="AS6" i="6"/>
  <c r="AW6" i="6"/>
  <c r="BA6" i="6"/>
  <c r="L6" i="6"/>
  <c r="J6" i="6"/>
  <c r="R6" i="6"/>
  <c r="V6" i="6"/>
  <c r="Z6" i="6"/>
  <c r="AD6" i="6"/>
  <c r="AH6" i="6"/>
  <c r="AL6" i="6"/>
  <c r="AP6" i="6"/>
  <c r="AT6" i="6"/>
  <c r="AX6" i="6"/>
  <c r="BB6" i="6"/>
  <c r="M6" i="6"/>
  <c r="S6" i="6"/>
  <c r="W6" i="6"/>
  <c r="AA6" i="6"/>
  <c r="AE6" i="6"/>
  <c r="AI6" i="6"/>
  <c r="AM6" i="6"/>
  <c r="AQ6" i="6"/>
  <c r="AU6" i="6"/>
  <c r="AY6" i="6"/>
  <c r="BC6" i="6"/>
  <c r="N6" i="6"/>
  <c r="P6" i="6"/>
  <c r="T6" i="6"/>
  <c r="X6" i="6"/>
  <c r="AB6" i="6"/>
  <c r="AF6" i="6"/>
  <c r="AJ6" i="6"/>
  <c r="AN6" i="6"/>
  <c r="AR6" i="6"/>
  <c r="AV6" i="6"/>
  <c r="AZ6" i="6"/>
  <c r="K6" i="6"/>
  <c r="O6" i="6"/>
  <c r="BX58" i="18" l="1"/>
  <c r="CB58" i="18"/>
  <c r="CE58" i="18"/>
  <c r="CD58" i="18"/>
  <c r="CC58" i="18"/>
  <c r="BR6" i="6"/>
  <c r="BS6" i="6"/>
  <c r="BQ6" i="6"/>
  <c r="BT6" i="6"/>
  <c r="BW6" i="6" l="1"/>
  <c r="F12" i="2"/>
  <c r="I148" i="5" l="1"/>
  <c r="I153" i="5" s="1"/>
  <c r="I16" i="18"/>
  <c r="I20" i="18" s="1"/>
  <c r="I25" i="18" s="1"/>
  <c r="H34" i="6"/>
  <c r="E9" i="4"/>
  <c r="E12" i="4"/>
  <c r="H6" i="4"/>
  <c r="I6" i="4"/>
  <c r="K14" i="4"/>
  <c r="C93" i="4" s="1"/>
  <c r="BR91" i="6"/>
  <c r="BT91" i="6"/>
  <c r="BS91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AS93" i="6"/>
  <c r="AT93" i="6"/>
  <c r="AU93" i="6"/>
  <c r="AV93" i="6"/>
  <c r="H93" i="6"/>
  <c r="AW93" i="6"/>
  <c r="AX93" i="6"/>
  <c r="AY93" i="6"/>
  <c r="AZ93" i="6"/>
  <c r="BA93" i="6"/>
  <c r="BB93" i="6"/>
  <c r="BC93" i="6"/>
  <c r="H78" i="6"/>
  <c r="J74" i="18"/>
  <c r="R15" i="4"/>
  <c r="S15" i="4" s="1"/>
  <c r="R9" i="4"/>
  <c r="R12" i="4" s="1"/>
  <c r="C44" i="4"/>
  <c r="C34" i="4"/>
  <c r="C24" i="4"/>
  <c r="R26" i="4"/>
  <c r="S26" i="4" s="1"/>
  <c r="U26" i="4" s="1"/>
  <c r="O75" i="9"/>
  <c r="O24" i="9" s="1"/>
  <c r="N75" i="9"/>
  <c r="N24" i="9" s="1"/>
  <c r="M75" i="9"/>
  <c r="M24" i="9" s="1"/>
  <c r="L75" i="9"/>
  <c r="L24" i="9" s="1"/>
  <c r="K75" i="9"/>
  <c r="K24" i="9" s="1"/>
  <c r="J75" i="9"/>
  <c r="J24" i="9" s="1"/>
  <c r="I75" i="9"/>
  <c r="I24" i="9" s="1"/>
  <c r="H75" i="9"/>
  <c r="H24" i="9" s="1"/>
  <c r="G75" i="9"/>
  <c r="G24" i="9" s="1"/>
  <c r="F75" i="9"/>
  <c r="F24" i="9" s="1"/>
  <c r="O76" i="9"/>
  <c r="O25" i="9" s="1"/>
  <c r="N76" i="9"/>
  <c r="N25" i="9" s="1"/>
  <c r="M76" i="9"/>
  <c r="M25" i="9" s="1"/>
  <c r="L76" i="9"/>
  <c r="L25" i="9" s="1"/>
  <c r="K76" i="9"/>
  <c r="K25" i="9" s="1"/>
  <c r="J76" i="9"/>
  <c r="J25" i="9" s="1"/>
  <c r="I76" i="9"/>
  <c r="I25" i="9" s="1"/>
  <c r="H76" i="9"/>
  <c r="H25" i="9" s="1"/>
  <c r="G76" i="9"/>
  <c r="G25" i="9" s="1"/>
  <c r="F76" i="9"/>
  <c r="F25" i="9" s="1"/>
  <c r="E76" i="9"/>
  <c r="E25" i="9" s="1"/>
  <c r="O74" i="9"/>
  <c r="O29" i="9" s="1"/>
  <c r="N74" i="9"/>
  <c r="N29" i="9" s="1"/>
  <c r="M74" i="9"/>
  <c r="M29" i="9" s="1"/>
  <c r="L74" i="9"/>
  <c r="L29" i="9" s="1"/>
  <c r="K74" i="9"/>
  <c r="K29" i="9" s="1"/>
  <c r="J74" i="9"/>
  <c r="J29" i="9" s="1"/>
  <c r="I74" i="9"/>
  <c r="I29" i="9" s="1"/>
  <c r="H74" i="9"/>
  <c r="H29" i="9" s="1"/>
  <c r="G74" i="9"/>
  <c r="G29" i="9" s="1"/>
  <c r="F74" i="9"/>
  <c r="F29" i="9" s="1"/>
  <c r="E74" i="9"/>
  <c r="E29" i="9" s="1"/>
  <c r="E75" i="9"/>
  <c r="E24" i="9" s="1"/>
  <c r="B125" i="7"/>
  <c r="S27" i="4"/>
  <c r="U27" i="4" s="1"/>
  <c r="R16" i="4"/>
  <c r="S16" i="4" s="1"/>
  <c r="B94" i="4"/>
  <c r="B92" i="4"/>
  <c r="B91" i="4"/>
  <c r="B124" i="7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AY84" i="9"/>
  <c r="AX84" i="9"/>
  <c r="AV84" i="9"/>
  <c r="AU84" i="9"/>
  <c r="AS84" i="9"/>
  <c r="AR84" i="9"/>
  <c r="AP84" i="9"/>
  <c r="AO84" i="9"/>
  <c r="AM84" i="9"/>
  <c r="AL84" i="9"/>
  <c r="AJ84" i="9"/>
  <c r="AI84" i="9"/>
  <c r="AG84" i="9"/>
  <c r="AF84" i="9"/>
  <c r="AD84" i="9"/>
  <c r="AC84" i="9"/>
  <c r="AA84" i="9"/>
  <c r="Z84" i="9"/>
  <c r="X84" i="9"/>
  <c r="W84" i="9"/>
  <c r="U84" i="9"/>
  <c r="T84" i="9"/>
  <c r="R84" i="9"/>
  <c r="Q84" i="9"/>
  <c r="O84" i="9"/>
  <c r="N84" i="9"/>
  <c r="L84" i="9"/>
  <c r="K84" i="9"/>
  <c r="I84" i="9"/>
  <c r="H84" i="9"/>
  <c r="F84" i="9"/>
  <c r="E84" i="9"/>
  <c r="B97" i="9"/>
  <c r="B96" i="9"/>
  <c r="B95" i="9"/>
  <c r="B94" i="9"/>
  <c r="B93" i="9"/>
  <c r="B91" i="9"/>
  <c r="F5" i="9"/>
  <c r="G5" i="9" s="1"/>
  <c r="H5" i="9" s="1"/>
  <c r="I5" i="9" s="1"/>
  <c r="J5" i="9" s="1"/>
  <c r="K5" i="9" s="1"/>
  <c r="L5" i="9" s="1"/>
  <c r="M5" i="9" s="1"/>
  <c r="N5" i="9" s="1"/>
  <c r="O5" i="9" s="1"/>
  <c r="P5" i="9" s="1"/>
  <c r="Q5" i="9" s="1"/>
  <c r="R5" i="9" s="1"/>
  <c r="BQ85" i="6"/>
  <c r="BR85" i="6"/>
  <c r="BS85" i="6"/>
  <c r="BT85" i="6"/>
  <c r="F77" i="4"/>
  <c r="R25" i="4"/>
  <c r="S25" i="4" s="1"/>
  <c r="U25" i="4" s="1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I74" i="18" l="1"/>
  <c r="G21" i="55"/>
  <c r="G27" i="55" s="1"/>
  <c r="G9" i="4"/>
  <c r="I49" i="4"/>
  <c r="I50" i="4"/>
  <c r="I51" i="4"/>
  <c r="H49" i="4"/>
  <c r="H50" i="4"/>
  <c r="N50" i="4" s="1"/>
  <c r="H51" i="4"/>
  <c r="I39" i="4"/>
  <c r="I40" i="4"/>
  <c r="I41" i="4"/>
  <c r="H39" i="4"/>
  <c r="H40" i="4"/>
  <c r="H41" i="4"/>
  <c r="H29" i="4"/>
  <c r="H30" i="4"/>
  <c r="H31" i="4"/>
  <c r="I29" i="4"/>
  <c r="I30" i="4"/>
  <c r="I31" i="4"/>
  <c r="H19" i="4"/>
  <c r="H20" i="4"/>
  <c r="H21" i="4"/>
  <c r="I19" i="4"/>
  <c r="I20" i="4"/>
  <c r="I21" i="4"/>
  <c r="H10" i="4"/>
  <c r="H8" i="4"/>
  <c r="H9" i="4"/>
  <c r="H11" i="4"/>
  <c r="I9" i="4"/>
  <c r="I11" i="4"/>
  <c r="I10" i="4"/>
  <c r="I12" i="4"/>
  <c r="I13" i="4"/>
  <c r="DS40" i="9"/>
  <c r="DK40" i="9"/>
  <c r="DC40" i="9"/>
  <c r="CU40" i="9"/>
  <c r="CM40" i="9"/>
  <c r="CE40" i="9"/>
  <c r="BW40" i="9"/>
  <c r="BO40" i="9"/>
  <c r="BG40" i="9"/>
  <c r="AY40" i="9"/>
  <c r="AQ40" i="9"/>
  <c r="AI40" i="9"/>
  <c r="AA40" i="9"/>
  <c r="S40" i="9"/>
  <c r="K40" i="9"/>
  <c r="DQ40" i="9"/>
  <c r="DI40" i="9"/>
  <c r="DA40" i="9"/>
  <c r="CS40" i="9"/>
  <c r="CK40" i="9"/>
  <c r="CC40" i="9"/>
  <c r="BU40" i="9"/>
  <c r="BM40" i="9"/>
  <c r="BE40" i="9"/>
  <c r="AW40" i="9"/>
  <c r="AO40" i="9"/>
  <c r="AG40" i="9"/>
  <c r="Y40" i="9"/>
  <c r="Q40" i="9"/>
  <c r="I40" i="9"/>
  <c r="DO40" i="9"/>
  <c r="DG40" i="9"/>
  <c r="CY40" i="9"/>
  <c r="CQ40" i="9"/>
  <c r="CI40" i="9"/>
  <c r="CA40" i="9"/>
  <c r="BS40" i="9"/>
  <c r="BK40" i="9"/>
  <c r="BC40" i="9"/>
  <c r="AU40" i="9"/>
  <c r="AM40" i="9"/>
  <c r="AE40" i="9"/>
  <c r="W40" i="9"/>
  <c r="O40" i="9"/>
  <c r="G40" i="9"/>
  <c r="DN40" i="9"/>
  <c r="DF40" i="9"/>
  <c r="CX40" i="9"/>
  <c r="CP40" i="9"/>
  <c r="CH40" i="9"/>
  <c r="BZ40" i="9"/>
  <c r="BR40" i="9"/>
  <c r="BJ40" i="9"/>
  <c r="BB40" i="9"/>
  <c r="AT40" i="9"/>
  <c r="AL40" i="9"/>
  <c r="AD40" i="9"/>
  <c r="V40" i="9"/>
  <c r="N40" i="9"/>
  <c r="F40" i="9"/>
  <c r="DT40" i="9"/>
  <c r="DL40" i="9"/>
  <c r="DD40" i="9"/>
  <c r="CV40" i="9"/>
  <c r="CN40" i="9"/>
  <c r="CF40" i="9"/>
  <c r="BX40" i="9"/>
  <c r="BP40" i="9"/>
  <c r="BH40" i="9"/>
  <c r="AZ40" i="9"/>
  <c r="AR40" i="9"/>
  <c r="AJ40" i="9"/>
  <c r="AB40" i="9"/>
  <c r="T40" i="9"/>
  <c r="DH40" i="9"/>
  <c r="CL40" i="9"/>
  <c r="BQ40" i="9"/>
  <c r="AV40" i="9"/>
  <c r="Z40" i="9"/>
  <c r="H40" i="9"/>
  <c r="DE40" i="9"/>
  <c r="CJ40" i="9"/>
  <c r="BN40" i="9"/>
  <c r="AS40" i="9"/>
  <c r="X40" i="9"/>
  <c r="E40" i="9"/>
  <c r="DB40" i="9"/>
  <c r="CG40" i="9"/>
  <c r="BL40" i="9"/>
  <c r="AP40" i="9"/>
  <c r="U40" i="9"/>
  <c r="CZ40" i="9"/>
  <c r="CD40" i="9"/>
  <c r="BI40" i="9"/>
  <c r="AN40" i="9"/>
  <c r="R40" i="9"/>
  <c r="DR40" i="9"/>
  <c r="CW40" i="9"/>
  <c r="CB40" i="9"/>
  <c r="BF40" i="9"/>
  <c r="AK40" i="9"/>
  <c r="P40" i="9"/>
  <c r="DM40" i="9"/>
  <c r="CR40" i="9"/>
  <c r="BV40" i="9"/>
  <c r="BA40" i="9"/>
  <c r="AF40" i="9"/>
  <c r="L40" i="9"/>
  <c r="BT40" i="9"/>
  <c r="BD40" i="9"/>
  <c r="AX40" i="9"/>
  <c r="J40" i="9"/>
  <c r="DP40" i="9"/>
  <c r="AH40" i="9"/>
  <c r="DJ40" i="9"/>
  <c r="AC40" i="9"/>
  <c r="CT40" i="9"/>
  <c r="M40" i="9"/>
  <c r="CO40" i="9"/>
  <c r="BY40" i="9"/>
  <c r="DS38" i="9"/>
  <c r="DK38" i="9"/>
  <c r="DC38" i="9"/>
  <c r="CU38" i="9"/>
  <c r="CM38" i="9"/>
  <c r="CE38" i="9"/>
  <c r="BW38" i="9"/>
  <c r="BO38" i="9"/>
  <c r="BG38" i="9"/>
  <c r="AY38" i="9"/>
  <c r="AQ38" i="9"/>
  <c r="AI38" i="9"/>
  <c r="AA38" i="9"/>
  <c r="S38" i="9"/>
  <c r="K38" i="9"/>
  <c r="DN38" i="9"/>
  <c r="DF38" i="9"/>
  <c r="CX38" i="9"/>
  <c r="CP38" i="9"/>
  <c r="CH38" i="9"/>
  <c r="BZ38" i="9"/>
  <c r="BR38" i="9"/>
  <c r="BJ38" i="9"/>
  <c r="BB38" i="9"/>
  <c r="AT38" i="9"/>
  <c r="AL38" i="9"/>
  <c r="AD38" i="9"/>
  <c r="V38" i="9"/>
  <c r="N38" i="9"/>
  <c r="F38" i="9"/>
  <c r="DL38" i="9"/>
  <c r="DA38" i="9"/>
  <c r="CQ38" i="9"/>
  <c r="CF38" i="9"/>
  <c r="BU38" i="9"/>
  <c r="BK38" i="9"/>
  <c r="AZ38" i="9"/>
  <c r="AO38" i="9"/>
  <c r="AE38" i="9"/>
  <c r="T38" i="9"/>
  <c r="I38" i="9"/>
  <c r="DJ38" i="9"/>
  <c r="CZ38" i="9"/>
  <c r="CO38" i="9"/>
  <c r="CD38" i="9"/>
  <c r="BT38" i="9"/>
  <c r="BI38" i="9"/>
  <c r="AX38" i="9"/>
  <c r="AN38" i="9"/>
  <c r="AC38" i="9"/>
  <c r="R38" i="9"/>
  <c r="H38" i="9"/>
  <c r="DT38" i="9"/>
  <c r="DI38" i="9"/>
  <c r="CY38" i="9"/>
  <c r="CN38" i="9"/>
  <c r="CC38" i="9"/>
  <c r="BS38" i="9"/>
  <c r="BH38" i="9"/>
  <c r="AW38" i="9"/>
  <c r="AM38" i="9"/>
  <c r="AB38" i="9"/>
  <c r="Q38" i="9"/>
  <c r="G38" i="9"/>
  <c r="DR38" i="9"/>
  <c r="DH38" i="9"/>
  <c r="CW38" i="9"/>
  <c r="CL38" i="9"/>
  <c r="CB38" i="9"/>
  <c r="BQ38" i="9"/>
  <c r="BF38" i="9"/>
  <c r="AV38" i="9"/>
  <c r="AK38" i="9"/>
  <c r="Z38" i="9"/>
  <c r="P38" i="9"/>
  <c r="E38" i="9"/>
  <c r="DQ38" i="9"/>
  <c r="DG38" i="9"/>
  <c r="CV38" i="9"/>
  <c r="CK38" i="9"/>
  <c r="CA38" i="9"/>
  <c r="BP38" i="9"/>
  <c r="BE38" i="9"/>
  <c r="AU38" i="9"/>
  <c r="AJ38" i="9"/>
  <c r="Y38" i="9"/>
  <c r="O38" i="9"/>
  <c r="DO38" i="9"/>
  <c r="DD38" i="9"/>
  <c r="CS38" i="9"/>
  <c r="CI38" i="9"/>
  <c r="BX38" i="9"/>
  <c r="BM38" i="9"/>
  <c r="BC38" i="9"/>
  <c r="AR38" i="9"/>
  <c r="AG38" i="9"/>
  <c r="W38" i="9"/>
  <c r="L38" i="9"/>
  <c r="DM38" i="9"/>
  <c r="BV38" i="9"/>
  <c r="AF38" i="9"/>
  <c r="DE38" i="9"/>
  <c r="BN38" i="9"/>
  <c r="X38" i="9"/>
  <c r="DB38" i="9"/>
  <c r="BL38" i="9"/>
  <c r="U38" i="9"/>
  <c r="CJ38" i="9"/>
  <c r="CT38" i="9"/>
  <c r="BD38" i="9"/>
  <c r="M38" i="9"/>
  <c r="CG38" i="9"/>
  <c r="DP38" i="9"/>
  <c r="AH38" i="9"/>
  <c r="CR38" i="9"/>
  <c r="BA38" i="9"/>
  <c r="J38" i="9"/>
  <c r="AS38" i="9"/>
  <c r="AP38" i="9"/>
  <c r="BY38" i="9"/>
  <c r="DS41" i="9"/>
  <c r="DK41" i="9"/>
  <c r="DC41" i="9"/>
  <c r="CU41" i="9"/>
  <c r="CM41" i="9"/>
  <c r="CE41" i="9"/>
  <c r="BW41" i="9"/>
  <c r="BO41" i="9"/>
  <c r="BG41" i="9"/>
  <c r="AY41" i="9"/>
  <c r="AQ41" i="9"/>
  <c r="AI41" i="9"/>
  <c r="AA41" i="9"/>
  <c r="S41" i="9"/>
  <c r="K41" i="9"/>
  <c r="DQ41" i="9"/>
  <c r="DI41" i="9"/>
  <c r="DA41" i="9"/>
  <c r="CS41" i="9"/>
  <c r="CK41" i="9"/>
  <c r="CC41" i="9"/>
  <c r="BU41" i="9"/>
  <c r="BM41" i="9"/>
  <c r="BE41" i="9"/>
  <c r="AW41" i="9"/>
  <c r="AO41" i="9"/>
  <c r="AG41" i="9"/>
  <c r="Y41" i="9"/>
  <c r="Q41" i="9"/>
  <c r="I41" i="9"/>
  <c r="DO41" i="9"/>
  <c r="DG41" i="9"/>
  <c r="CY41" i="9"/>
  <c r="CQ41" i="9"/>
  <c r="CI41" i="9"/>
  <c r="CA41" i="9"/>
  <c r="BS41" i="9"/>
  <c r="BK41" i="9"/>
  <c r="BC41" i="9"/>
  <c r="AU41" i="9"/>
  <c r="AM41" i="9"/>
  <c r="AE41" i="9"/>
  <c r="W41" i="9"/>
  <c r="O41" i="9"/>
  <c r="G41" i="9"/>
  <c r="DN41" i="9"/>
  <c r="DF41" i="9"/>
  <c r="CX41" i="9"/>
  <c r="CP41" i="9"/>
  <c r="CH41" i="9"/>
  <c r="BZ41" i="9"/>
  <c r="BR41" i="9"/>
  <c r="BJ41" i="9"/>
  <c r="BB41" i="9"/>
  <c r="AT41" i="9"/>
  <c r="AL41" i="9"/>
  <c r="AD41" i="9"/>
  <c r="V41" i="9"/>
  <c r="N41" i="9"/>
  <c r="F41" i="9"/>
  <c r="DM41" i="9"/>
  <c r="DT41" i="9"/>
  <c r="DL41" i="9"/>
  <c r="DD41" i="9"/>
  <c r="CV41" i="9"/>
  <c r="CN41" i="9"/>
  <c r="CF41" i="9"/>
  <c r="BX41" i="9"/>
  <c r="BP41" i="9"/>
  <c r="BH41" i="9"/>
  <c r="AZ41" i="9"/>
  <c r="AR41" i="9"/>
  <c r="AJ41" i="9"/>
  <c r="AB41" i="9"/>
  <c r="T41" i="9"/>
  <c r="L41" i="9"/>
  <c r="DR41" i="9"/>
  <c r="CT41" i="9"/>
  <c r="BY41" i="9"/>
  <c r="BD41" i="9"/>
  <c r="AH41" i="9"/>
  <c r="M41" i="9"/>
  <c r="DP41" i="9"/>
  <c r="CR41" i="9"/>
  <c r="BV41" i="9"/>
  <c r="BA41" i="9"/>
  <c r="AF41" i="9"/>
  <c r="J41" i="9"/>
  <c r="CG41" i="9"/>
  <c r="DJ41" i="9"/>
  <c r="CO41" i="9"/>
  <c r="BT41" i="9"/>
  <c r="AX41" i="9"/>
  <c r="AC41" i="9"/>
  <c r="H41" i="9"/>
  <c r="DH41" i="9"/>
  <c r="CL41" i="9"/>
  <c r="BQ41" i="9"/>
  <c r="AV41" i="9"/>
  <c r="Z41" i="9"/>
  <c r="E41" i="9"/>
  <c r="DE41" i="9"/>
  <c r="CJ41" i="9"/>
  <c r="BN41" i="9"/>
  <c r="AS41" i="9"/>
  <c r="X41" i="9"/>
  <c r="CZ41" i="9"/>
  <c r="CD41" i="9"/>
  <c r="BI41" i="9"/>
  <c r="AN41" i="9"/>
  <c r="R41" i="9"/>
  <c r="AK41" i="9"/>
  <c r="U41" i="9"/>
  <c r="BL41" i="9"/>
  <c r="BF41" i="9"/>
  <c r="DB41" i="9"/>
  <c r="P41" i="9"/>
  <c r="CW41" i="9"/>
  <c r="AP41" i="9"/>
  <c r="CB41" i="9"/>
  <c r="M42" i="9"/>
  <c r="O42" i="9"/>
  <c r="K42" i="9"/>
  <c r="G42" i="9"/>
  <c r="J42" i="9"/>
  <c r="F42" i="9"/>
  <c r="E42" i="9"/>
  <c r="N42" i="9"/>
  <c r="I42" i="9"/>
  <c r="P42" i="9"/>
  <c r="L42" i="9"/>
  <c r="H42" i="9"/>
  <c r="DP35" i="9"/>
  <c r="DH35" i="9"/>
  <c r="CZ35" i="9"/>
  <c r="CR35" i="9"/>
  <c r="CJ35" i="9"/>
  <c r="CB35" i="9"/>
  <c r="BT35" i="9"/>
  <c r="DO35" i="9"/>
  <c r="DG35" i="9"/>
  <c r="CY35" i="9"/>
  <c r="CQ35" i="9"/>
  <c r="CI35" i="9"/>
  <c r="CA35" i="9"/>
  <c r="BS35" i="9"/>
  <c r="DN35" i="9"/>
  <c r="DF35" i="9"/>
  <c r="CX35" i="9"/>
  <c r="CP35" i="9"/>
  <c r="CH35" i="9"/>
  <c r="BZ35" i="9"/>
  <c r="BR35" i="9"/>
  <c r="DM35" i="9"/>
  <c r="DE35" i="9"/>
  <c r="CW35" i="9"/>
  <c r="CO35" i="9"/>
  <c r="CG35" i="9"/>
  <c r="BY35" i="9"/>
  <c r="BQ35" i="9"/>
  <c r="DT35" i="9"/>
  <c r="DL35" i="9"/>
  <c r="DD35" i="9"/>
  <c r="CV35" i="9"/>
  <c r="CN35" i="9"/>
  <c r="CF35" i="9"/>
  <c r="BX35" i="9"/>
  <c r="BP35" i="9"/>
  <c r="DR35" i="9"/>
  <c r="DJ35" i="9"/>
  <c r="DB35" i="9"/>
  <c r="CT35" i="9"/>
  <c r="CL35" i="9"/>
  <c r="CD35" i="9"/>
  <c r="BV35" i="9"/>
  <c r="BN35" i="9"/>
  <c r="CS35" i="9"/>
  <c r="BM35" i="9"/>
  <c r="DS35" i="9"/>
  <c r="CM35" i="9"/>
  <c r="DC35" i="9"/>
  <c r="DA35" i="9"/>
  <c r="DQ35" i="9"/>
  <c r="CK35" i="9"/>
  <c r="CE35" i="9"/>
  <c r="BU35" i="9"/>
  <c r="CU35" i="9"/>
  <c r="DK35" i="9"/>
  <c r="DI35" i="9"/>
  <c r="CC35" i="9"/>
  <c r="BW35" i="9"/>
  <c r="BO35" i="9"/>
  <c r="DP36" i="9"/>
  <c r="DH36" i="9"/>
  <c r="CZ36" i="9"/>
  <c r="CR36" i="9"/>
  <c r="CJ36" i="9"/>
  <c r="CB36" i="9"/>
  <c r="BT36" i="9"/>
  <c r="BL36" i="9"/>
  <c r="BD36" i="9"/>
  <c r="AV36" i="9"/>
  <c r="AN36" i="9"/>
  <c r="AF36" i="9"/>
  <c r="X36" i="9"/>
  <c r="P36" i="9"/>
  <c r="H36" i="9"/>
  <c r="DO36" i="9"/>
  <c r="DG36" i="9"/>
  <c r="CY36" i="9"/>
  <c r="CQ36" i="9"/>
  <c r="CI36" i="9"/>
  <c r="CA36" i="9"/>
  <c r="BS36" i="9"/>
  <c r="BK36" i="9"/>
  <c r="BC36" i="9"/>
  <c r="AU36" i="9"/>
  <c r="AM36" i="9"/>
  <c r="AE36" i="9"/>
  <c r="W36" i="9"/>
  <c r="O36" i="9"/>
  <c r="G36" i="9"/>
  <c r="DN36" i="9"/>
  <c r="DF36" i="9"/>
  <c r="CX36" i="9"/>
  <c r="CP36" i="9"/>
  <c r="CH36" i="9"/>
  <c r="BZ36" i="9"/>
  <c r="BR36" i="9"/>
  <c r="BJ36" i="9"/>
  <c r="BB36" i="9"/>
  <c r="AT36" i="9"/>
  <c r="AL36" i="9"/>
  <c r="AD36" i="9"/>
  <c r="V36" i="9"/>
  <c r="N36" i="9"/>
  <c r="F36" i="9"/>
  <c r="DM36" i="9"/>
  <c r="DE36" i="9"/>
  <c r="CW36" i="9"/>
  <c r="CO36" i="9"/>
  <c r="CG36" i="9"/>
  <c r="BY36" i="9"/>
  <c r="BQ36" i="9"/>
  <c r="BI36" i="9"/>
  <c r="BA36" i="9"/>
  <c r="AS36" i="9"/>
  <c r="AK36" i="9"/>
  <c r="AC36" i="9"/>
  <c r="U36" i="9"/>
  <c r="M36" i="9"/>
  <c r="E36" i="9"/>
  <c r="DT36" i="9"/>
  <c r="DL36" i="9"/>
  <c r="DD36" i="9"/>
  <c r="CV36" i="9"/>
  <c r="CN36" i="9"/>
  <c r="CF36" i="9"/>
  <c r="BX36" i="9"/>
  <c r="BP36" i="9"/>
  <c r="BH36" i="9"/>
  <c r="AZ36" i="9"/>
  <c r="AR36" i="9"/>
  <c r="AJ36" i="9"/>
  <c r="AB36" i="9"/>
  <c r="T36" i="9"/>
  <c r="L36" i="9"/>
  <c r="DR36" i="9"/>
  <c r="DJ36" i="9"/>
  <c r="DB36" i="9"/>
  <c r="CT36" i="9"/>
  <c r="CL36" i="9"/>
  <c r="CD36" i="9"/>
  <c r="BV36" i="9"/>
  <c r="BN36" i="9"/>
  <c r="BF36" i="9"/>
  <c r="AX36" i="9"/>
  <c r="AP36" i="9"/>
  <c r="AH36" i="9"/>
  <c r="Z36" i="9"/>
  <c r="R36" i="9"/>
  <c r="J36" i="9"/>
  <c r="DA36" i="9"/>
  <c r="BU36" i="9"/>
  <c r="AO36" i="9"/>
  <c r="I36" i="9"/>
  <c r="CU36" i="9"/>
  <c r="BO36" i="9"/>
  <c r="AI36" i="9"/>
  <c r="CE36" i="9"/>
  <c r="DI36" i="9"/>
  <c r="BW36" i="9"/>
  <c r="CS36" i="9"/>
  <c r="BM36" i="9"/>
  <c r="AG36" i="9"/>
  <c r="AA36" i="9"/>
  <c r="S36" i="9"/>
  <c r="CC36" i="9"/>
  <c r="DS36" i="9"/>
  <c r="CM36" i="9"/>
  <c r="BG36" i="9"/>
  <c r="DK36" i="9"/>
  <c r="Q36" i="9"/>
  <c r="DC36" i="9"/>
  <c r="K36" i="9"/>
  <c r="DQ36" i="9"/>
  <c r="CK36" i="9"/>
  <c r="BE36" i="9"/>
  <c r="Y36" i="9"/>
  <c r="AY36" i="9"/>
  <c r="AW36" i="9"/>
  <c r="AQ36" i="9"/>
  <c r="DS44" i="9"/>
  <c r="DK44" i="9"/>
  <c r="DC44" i="9"/>
  <c r="CU44" i="9"/>
  <c r="CM44" i="9"/>
  <c r="CE44" i="9"/>
  <c r="BW44" i="9"/>
  <c r="BO44" i="9"/>
  <c r="BG44" i="9"/>
  <c r="AY44" i="9"/>
  <c r="AQ44" i="9"/>
  <c r="AI44" i="9"/>
  <c r="AA44" i="9"/>
  <c r="S44" i="9"/>
  <c r="K44" i="9"/>
  <c r="DQ44" i="9"/>
  <c r="DI44" i="9"/>
  <c r="DA44" i="9"/>
  <c r="CS44" i="9"/>
  <c r="CK44" i="9"/>
  <c r="CC44" i="9"/>
  <c r="BU44" i="9"/>
  <c r="BM44" i="9"/>
  <c r="BE44" i="9"/>
  <c r="AW44" i="9"/>
  <c r="AO44" i="9"/>
  <c r="AG44" i="9"/>
  <c r="Y44" i="9"/>
  <c r="Q44" i="9"/>
  <c r="I44" i="9"/>
  <c r="DO44" i="9"/>
  <c r="DG44" i="9"/>
  <c r="CY44" i="9"/>
  <c r="CQ44" i="9"/>
  <c r="CI44" i="9"/>
  <c r="CA44" i="9"/>
  <c r="BS44" i="9"/>
  <c r="BK44" i="9"/>
  <c r="BC44" i="9"/>
  <c r="AU44" i="9"/>
  <c r="AM44" i="9"/>
  <c r="AE44" i="9"/>
  <c r="W44" i="9"/>
  <c r="O44" i="9"/>
  <c r="G44" i="9"/>
  <c r="DN44" i="9"/>
  <c r="DF44" i="9"/>
  <c r="CX44" i="9"/>
  <c r="CP44" i="9"/>
  <c r="CH44" i="9"/>
  <c r="BZ44" i="9"/>
  <c r="BR44" i="9"/>
  <c r="BJ44" i="9"/>
  <c r="BB44" i="9"/>
  <c r="AT44" i="9"/>
  <c r="AL44" i="9"/>
  <c r="AD44" i="9"/>
  <c r="V44" i="9"/>
  <c r="N44" i="9"/>
  <c r="F44" i="9"/>
  <c r="DM44" i="9"/>
  <c r="DE44" i="9"/>
  <c r="CW44" i="9"/>
  <c r="CO44" i="9"/>
  <c r="CG44" i="9"/>
  <c r="BY44" i="9"/>
  <c r="BQ44" i="9"/>
  <c r="BI44" i="9"/>
  <c r="BA44" i="9"/>
  <c r="AS44" i="9"/>
  <c r="AK44" i="9"/>
  <c r="AC44" i="9"/>
  <c r="U44" i="9"/>
  <c r="M44" i="9"/>
  <c r="E44" i="9"/>
  <c r="DT44" i="9"/>
  <c r="DL44" i="9"/>
  <c r="DD44" i="9"/>
  <c r="CV44" i="9"/>
  <c r="CN44" i="9"/>
  <c r="CF44" i="9"/>
  <c r="BX44" i="9"/>
  <c r="BP44" i="9"/>
  <c r="BH44" i="9"/>
  <c r="AZ44" i="9"/>
  <c r="AR44" i="9"/>
  <c r="AJ44" i="9"/>
  <c r="AB44" i="9"/>
  <c r="T44" i="9"/>
  <c r="L44" i="9"/>
  <c r="CT44" i="9"/>
  <c r="BN44" i="9"/>
  <c r="AH44" i="9"/>
  <c r="P44" i="9"/>
  <c r="CR44" i="9"/>
  <c r="BL44" i="9"/>
  <c r="AF44" i="9"/>
  <c r="CB44" i="9"/>
  <c r="DR44" i="9"/>
  <c r="CL44" i="9"/>
  <c r="BF44" i="9"/>
  <c r="Z44" i="9"/>
  <c r="DH44" i="9"/>
  <c r="AV44" i="9"/>
  <c r="DP44" i="9"/>
  <c r="CJ44" i="9"/>
  <c r="BD44" i="9"/>
  <c r="X44" i="9"/>
  <c r="DJ44" i="9"/>
  <c r="CD44" i="9"/>
  <c r="AX44" i="9"/>
  <c r="R44" i="9"/>
  <c r="DB44" i="9"/>
  <c r="BV44" i="9"/>
  <c r="AP44" i="9"/>
  <c r="J44" i="9"/>
  <c r="AN44" i="9"/>
  <c r="H44" i="9"/>
  <c r="CZ44" i="9"/>
  <c r="BT44" i="9"/>
  <c r="I43" i="4"/>
  <c r="I33" i="4"/>
  <c r="I53" i="4"/>
  <c r="DP37" i="9"/>
  <c r="DH37" i="9"/>
  <c r="CZ37" i="9"/>
  <c r="CR37" i="9"/>
  <c r="CJ37" i="9"/>
  <c r="CB37" i="9"/>
  <c r="BT37" i="9"/>
  <c r="BL37" i="9"/>
  <c r="BD37" i="9"/>
  <c r="AV37" i="9"/>
  <c r="AN37" i="9"/>
  <c r="AF37" i="9"/>
  <c r="X37" i="9"/>
  <c r="P37" i="9"/>
  <c r="H37" i="9"/>
  <c r="DO37" i="9"/>
  <c r="DG37" i="9"/>
  <c r="CY37" i="9"/>
  <c r="CQ37" i="9"/>
  <c r="CI37" i="9"/>
  <c r="CA37" i="9"/>
  <c r="BS37" i="9"/>
  <c r="BK37" i="9"/>
  <c r="BC37" i="9"/>
  <c r="AU37" i="9"/>
  <c r="AM37" i="9"/>
  <c r="AE37" i="9"/>
  <c r="W37" i="9"/>
  <c r="O37" i="9"/>
  <c r="G37" i="9"/>
  <c r="DN37" i="9"/>
  <c r="DF37" i="9"/>
  <c r="CX37" i="9"/>
  <c r="CP37" i="9"/>
  <c r="CH37" i="9"/>
  <c r="BZ37" i="9"/>
  <c r="BR37" i="9"/>
  <c r="BJ37" i="9"/>
  <c r="BB37" i="9"/>
  <c r="AT37" i="9"/>
  <c r="AL37" i="9"/>
  <c r="AD37" i="9"/>
  <c r="V37" i="9"/>
  <c r="N37" i="9"/>
  <c r="F37" i="9"/>
  <c r="DM37" i="9"/>
  <c r="DE37" i="9"/>
  <c r="CW37" i="9"/>
  <c r="CO37" i="9"/>
  <c r="CG37" i="9"/>
  <c r="BY37" i="9"/>
  <c r="BQ37" i="9"/>
  <c r="BI37" i="9"/>
  <c r="BA37" i="9"/>
  <c r="AS37" i="9"/>
  <c r="AK37" i="9"/>
  <c r="AC37" i="9"/>
  <c r="U37" i="9"/>
  <c r="M37" i="9"/>
  <c r="E37" i="9"/>
  <c r="DT37" i="9"/>
  <c r="DL37" i="9"/>
  <c r="DD37" i="9"/>
  <c r="CV37" i="9"/>
  <c r="CN37" i="9"/>
  <c r="CF37" i="9"/>
  <c r="BX37" i="9"/>
  <c r="BP37" i="9"/>
  <c r="BH37" i="9"/>
  <c r="AZ37" i="9"/>
  <c r="AR37" i="9"/>
  <c r="AJ37" i="9"/>
  <c r="AB37" i="9"/>
  <c r="T37" i="9"/>
  <c r="L37" i="9"/>
  <c r="DR37" i="9"/>
  <c r="DJ37" i="9"/>
  <c r="DB37" i="9"/>
  <c r="CT37" i="9"/>
  <c r="CL37" i="9"/>
  <c r="CD37" i="9"/>
  <c r="BV37" i="9"/>
  <c r="BN37" i="9"/>
  <c r="BF37" i="9"/>
  <c r="AX37" i="9"/>
  <c r="AP37" i="9"/>
  <c r="AH37" i="9"/>
  <c r="Z37" i="9"/>
  <c r="R37" i="9"/>
  <c r="J37" i="9"/>
  <c r="DI37" i="9"/>
  <c r="CC37" i="9"/>
  <c r="AW37" i="9"/>
  <c r="Q37" i="9"/>
  <c r="BW37" i="9"/>
  <c r="AQ37" i="9"/>
  <c r="K37" i="9"/>
  <c r="CM37" i="9"/>
  <c r="CK37" i="9"/>
  <c r="DC37" i="9"/>
  <c r="DA37" i="9"/>
  <c r="BU37" i="9"/>
  <c r="AO37" i="9"/>
  <c r="I37" i="9"/>
  <c r="DS37" i="9"/>
  <c r="AA37" i="9"/>
  <c r="DQ37" i="9"/>
  <c r="AY37" i="9"/>
  <c r="CU37" i="9"/>
  <c r="BO37" i="9"/>
  <c r="AI37" i="9"/>
  <c r="Y37" i="9"/>
  <c r="CE37" i="9"/>
  <c r="CS37" i="9"/>
  <c r="BM37" i="9"/>
  <c r="AG37" i="9"/>
  <c r="BG37" i="9"/>
  <c r="BE37" i="9"/>
  <c r="DK37" i="9"/>
  <c r="S37" i="9"/>
  <c r="DS45" i="9"/>
  <c r="DK45" i="9"/>
  <c r="DC45" i="9"/>
  <c r="CU45" i="9"/>
  <c r="CM45" i="9"/>
  <c r="CE45" i="9"/>
  <c r="BW45" i="9"/>
  <c r="BO45" i="9"/>
  <c r="BG45" i="9"/>
  <c r="AY45" i="9"/>
  <c r="AQ45" i="9"/>
  <c r="AI45" i="9"/>
  <c r="AA45" i="9"/>
  <c r="S45" i="9"/>
  <c r="K45" i="9"/>
  <c r="DQ45" i="9"/>
  <c r="DI45" i="9"/>
  <c r="DA45" i="9"/>
  <c r="CS45" i="9"/>
  <c r="CK45" i="9"/>
  <c r="CC45" i="9"/>
  <c r="BU45" i="9"/>
  <c r="BM45" i="9"/>
  <c r="BE45" i="9"/>
  <c r="AW45" i="9"/>
  <c r="AO45" i="9"/>
  <c r="AG45" i="9"/>
  <c r="Y45" i="9"/>
  <c r="Q45" i="9"/>
  <c r="I45" i="9"/>
  <c r="DO45" i="9"/>
  <c r="DG45" i="9"/>
  <c r="CY45" i="9"/>
  <c r="CQ45" i="9"/>
  <c r="CI45" i="9"/>
  <c r="CA45" i="9"/>
  <c r="BS45" i="9"/>
  <c r="BK45" i="9"/>
  <c r="BC45" i="9"/>
  <c r="AU45" i="9"/>
  <c r="AM45" i="9"/>
  <c r="AE45" i="9"/>
  <c r="W45" i="9"/>
  <c r="O45" i="9"/>
  <c r="G45" i="9"/>
  <c r="DN45" i="9"/>
  <c r="DF45" i="9"/>
  <c r="CX45" i="9"/>
  <c r="CP45" i="9"/>
  <c r="CH45" i="9"/>
  <c r="BZ45" i="9"/>
  <c r="BR45" i="9"/>
  <c r="BJ45" i="9"/>
  <c r="BB45" i="9"/>
  <c r="AT45" i="9"/>
  <c r="AL45" i="9"/>
  <c r="AD45" i="9"/>
  <c r="V45" i="9"/>
  <c r="N45" i="9"/>
  <c r="F45" i="9"/>
  <c r="DM45" i="9"/>
  <c r="DE45" i="9"/>
  <c r="CW45" i="9"/>
  <c r="CO45" i="9"/>
  <c r="CG45" i="9"/>
  <c r="BY45" i="9"/>
  <c r="BQ45" i="9"/>
  <c r="BI45" i="9"/>
  <c r="BA45" i="9"/>
  <c r="AS45" i="9"/>
  <c r="AK45" i="9"/>
  <c r="AC45" i="9"/>
  <c r="U45" i="9"/>
  <c r="M45" i="9"/>
  <c r="E45" i="9"/>
  <c r="DT45" i="9"/>
  <c r="DL45" i="9"/>
  <c r="DD45" i="9"/>
  <c r="CV45" i="9"/>
  <c r="CN45" i="9"/>
  <c r="CF45" i="9"/>
  <c r="BX45" i="9"/>
  <c r="BP45" i="9"/>
  <c r="BH45" i="9"/>
  <c r="AZ45" i="9"/>
  <c r="AR45" i="9"/>
  <c r="AJ45" i="9"/>
  <c r="AB45" i="9"/>
  <c r="T45" i="9"/>
  <c r="L45" i="9"/>
  <c r="DB45" i="9"/>
  <c r="BV45" i="9"/>
  <c r="AP45" i="9"/>
  <c r="J45" i="9"/>
  <c r="DP45" i="9"/>
  <c r="CZ45" i="9"/>
  <c r="BT45" i="9"/>
  <c r="AN45" i="9"/>
  <c r="H45" i="9"/>
  <c r="CT45" i="9"/>
  <c r="BN45" i="9"/>
  <c r="AH45" i="9"/>
  <c r="CJ45" i="9"/>
  <c r="CR45" i="9"/>
  <c r="BL45" i="9"/>
  <c r="AF45" i="9"/>
  <c r="DR45" i="9"/>
  <c r="CL45" i="9"/>
  <c r="BF45" i="9"/>
  <c r="Z45" i="9"/>
  <c r="DJ45" i="9"/>
  <c r="CD45" i="9"/>
  <c r="AX45" i="9"/>
  <c r="R45" i="9"/>
  <c r="DH45" i="9"/>
  <c r="CB45" i="9"/>
  <c r="AV45" i="9"/>
  <c r="P45" i="9"/>
  <c r="BD45" i="9"/>
  <c r="X45" i="9"/>
  <c r="H43" i="4"/>
  <c r="H53" i="4"/>
  <c r="H33" i="4"/>
  <c r="DT39" i="9"/>
  <c r="DL39" i="9"/>
  <c r="DD39" i="9"/>
  <c r="CV39" i="9"/>
  <c r="CN39" i="9"/>
  <c r="CF39" i="9"/>
  <c r="BX39" i="9"/>
  <c r="BP39" i="9"/>
  <c r="BH39" i="9"/>
  <c r="AZ39" i="9"/>
  <c r="AR39" i="9"/>
  <c r="AJ39" i="9"/>
  <c r="AB39" i="9"/>
  <c r="T39" i="9"/>
  <c r="L39" i="9"/>
  <c r="DS39" i="9"/>
  <c r="DK39" i="9"/>
  <c r="DC39" i="9"/>
  <c r="CU39" i="9"/>
  <c r="CM39" i="9"/>
  <c r="CE39" i="9"/>
  <c r="BW39" i="9"/>
  <c r="BO39" i="9"/>
  <c r="BG39" i="9"/>
  <c r="AY39" i="9"/>
  <c r="AQ39" i="9"/>
  <c r="AI39" i="9"/>
  <c r="AA39" i="9"/>
  <c r="S39" i="9"/>
  <c r="K39" i="9"/>
  <c r="DR39" i="9"/>
  <c r="DJ39" i="9"/>
  <c r="DB39" i="9"/>
  <c r="CT39" i="9"/>
  <c r="CL39" i="9"/>
  <c r="CD39" i="9"/>
  <c r="BV39" i="9"/>
  <c r="BN39" i="9"/>
  <c r="BF39" i="9"/>
  <c r="AX39" i="9"/>
  <c r="AP39" i="9"/>
  <c r="AH39" i="9"/>
  <c r="Z39" i="9"/>
  <c r="R39" i="9"/>
  <c r="J39" i="9"/>
  <c r="DQ39" i="9"/>
  <c r="DI39" i="9"/>
  <c r="DA39" i="9"/>
  <c r="CS39" i="9"/>
  <c r="CK39" i="9"/>
  <c r="CC39" i="9"/>
  <c r="BU39" i="9"/>
  <c r="BM39" i="9"/>
  <c r="BE39" i="9"/>
  <c r="AW39" i="9"/>
  <c r="AO39" i="9"/>
  <c r="AG39" i="9"/>
  <c r="Y39" i="9"/>
  <c r="Q39" i="9"/>
  <c r="I39" i="9"/>
  <c r="DP39" i="9"/>
  <c r="DH39" i="9"/>
  <c r="CZ39" i="9"/>
  <c r="CR39" i="9"/>
  <c r="CJ39" i="9"/>
  <c r="CB39" i="9"/>
  <c r="BT39" i="9"/>
  <c r="BL39" i="9"/>
  <c r="BD39" i="9"/>
  <c r="AV39" i="9"/>
  <c r="AN39" i="9"/>
  <c r="AF39" i="9"/>
  <c r="X39" i="9"/>
  <c r="P39" i="9"/>
  <c r="H39" i="9"/>
  <c r="DO39" i="9"/>
  <c r="DG39" i="9"/>
  <c r="CY39" i="9"/>
  <c r="CQ39" i="9"/>
  <c r="CI39" i="9"/>
  <c r="CA39" i="9"/>
  <c r="BS39" i="9"/>
  <c r="BK39" i="9"/>
  <c r="BC39" i="9"/>
  <c r="AU39" i="9"/>
  <c r="AM39" i="9"/>
  <c r="AE39" i="9"/>
  <c r="W39" i="9"/>
  <c r="O39" i="9"/>
  <c r="G39" i="9"/>
  <c r="DN39" i="9"/>
  <c r="DF39" i="9"/>
  <c r="CX39" i="9"/>
  <c r="CP39" i="9"/>
  <c r="CH39" i="9"/>
  <c r="BZ39" i="9"/>
  <c r="BR39" i="9"/>
  <c r="BJ39" i="9"/>
  <c r="BB39" i="9"/>
  <c r="AT39" i="9"/>
  <c r="AL39" i="9"/>
  <c r="AD39" i="9"/>
  <c r="V39" i="9"/>
  <c r="N39" i="9"/>
  <c r="F39" i="9"/>
  <c r="DM39" i="9"/>
  <c r="DE39" i="9"/>
  <c r="CW39" i="9"/>
  <c r="CO39" i="9"/>
  <c r="CG39" i="9"/>
  <c r="BY39" i="9"/>
  <c r="BQ39" i="9"/>
  <c r="BI39" i="9"/>
  <c r="BA39" i="9"/>
  <c r="AS39" i="9"/>
  <c r="AK39" i="9"/>
  <c r="AC39" i="9"/>
  <c r="U39" i="9"/>
  <c r="M39" i="9"/>
  <c r="E39" i="9"/>
  <c r="BJ35" i="9"/>
  <c r="BB35" i="9"/>
  <c r="AT35" i="9"/>
  <c r="AL35" i="9"/>
  <c r="AD35" i="9"/>
  <c r="V35" i="9"/>
  <c r="N35" i="9"/>
  <c r="F35" i="9"/>
  <c r="BI35" i="9"/>
  <c r="BA35" i="9"/>
  <c r="AS35" i="9"/>
  <c r="AK35" i="9"/>
  <c r="AC35" i="9"/>
  <c r="U35" i="9"/>
  <c r="M35" i="9"/>
  <c r="E35" i="9"/>
  <c r="BE35" i="9"/>
  <c r="AU35" i="9"/>
  <c r="AI35" i="9"/>
  <c r="Y35" i="9"/>
  <c r="O35" i="9"/>
  <c r="BC35" i="9"/>
  <c r="AQ35" i="9"/>
  <c r="AG35" i="9"/>
  <c r="W35" i="9"/>
  <c r="K35" i="9"/>
  <c r="BL35" i="9"/>
  <c r="AZ35" i="9"/>
  <c r="AP35" i="9"/>
  <c r="AF35" i="9"/>
  <c r="T35" i="9"/>
  <c r="J35" i="9"/>
  <c r="BK35" i="9"/>
  <c r="AY35" i="9"/>
  <c r="AO35" i="9"/>
  <c r="AE35" i="9"/>
  <c r="S35" i="9"/>
  <c r="I35" i="9"/>
  <c r="BH35" i="9"/>
  <c r="AX35" i="9"/>
  <c r="AN35" i="9"/>
  <c r="AB35" i="9"/>
  <c r="R35" i="9"/>
  <c r="H35" i="9"/>
  <c r="BG35" i="9"/>
  <c r="AW35" i="9"/>
  <c r="AM35" i="9"/>
  <c r="AA35" i="9"/>
  <c r="Q35" i="9"/>
  <c r="G35" i="9"/>
  <c r="AV35" i="9"/>
  <c r="X35" i="9"/>
  <c r="AR35" i="9"/>
  <c r="BD35" i="9"/>
  <c r="AJ35" i="9"/>
  <c r="BF35" i="9"/>
  <c r="P35" i="9"/>
  <c r="AH35" i="9"/>
  <c r="Z35" i="9"/>
  <c r="L35" i="9"/>
  <c r="N43" i="9"/>
  <c r="F43" i="9"/>
  <c r="M43" i="9"/>
  <c r="E43" i="9"/>
  <c r="I43" i="9"/>
  <c r="H43" i="9"/>
  <c r="G43" i="9"/>
  <c r="P43" i="9"/>
  <c r="O43" i="9"/>
  <c r="L43" i="9"/>
  <c r="K43" i="9"/>
  <c r="J43" i="9"/>
  <c r="H18" i="4"/>
  <c r="H23" i="4"/>
  <c r="H22" i="4"/>
  <c r="O46" i="9"/>
  <c r="G46" i="9"/>
  <c r="N46" i="9"/>
  <c r="F46" i="9"/>
  <c r="M46" i="9"/>
  <c r="E46" i="9"/>
  <c r="I46" i="9"/>
  <c r="H46" i="9"/>
  <c r="P46" i="9"/>
  <c r="L46" i="9"/>
  <c r="K46" i="9"/>
  <c r="J46" i="9"/>
  <c r="I8" i="4"/>
  <c r="I23" i="4"/>
  <c r="I42" i="4"/>
  <c r="I32" i="4"/>
  <c r="I52" i="4"/>
  <c r="I22" i="4"/>
  <c r="H42" i="4"/>
  <c r="H32" i="4"/>
  <c r="H52" i="4"/>
  <c r="H13" i="4"/>
  <c r="H12" i="4"/>
  <c r="H48" i="4"/>
  <c r="H38" i="4"/>
  <c r="H28" i="4"/>
  <c r="I48" i="4"/>
  <c r="I38" i="4"/>
  <c r="I28" i="4"/>
  <c r="I18" i="4"/>
  <c r="S9" i="4"/>
  <c r="U9" i="4" s="1"/>
  <c r="F30" i="9"/>
  <c r="F28" i="9" s="1"/>
  <c r="M30" i="9"/>
  <c r="M28" i="9" s="1"/>
  <c r="BT54" i="6"/>
  <c r="BW54" i="6" s="1"/>
  <c r="BT46" i="6"/>
  <c r="BW46" i="6" s="1"/>
  <c r="BT59" i="6"/>
  <c r="BW59" i="6" s="1"/>
  <c r="BT40" i="6"/>
  <c r="BW40" i="6" s="1"/>
  <c r="P75" i="9"/>
  <c r="P24" i="9" s="1"/>
  <c r="P74" i="9"/>
  <c r="P29" i="9" s="1"/>
  <c r="BW85" i="6"/>
  <c r="BV57" i="18"/>
  <c r="I76" i="18"/>
  <c r="BR93" i="6"/>
  <c r="H13" i="6"/>
  <c r="I95" i="9"/>
  <c r="I30" i="9"/>
  <c r="G95" i="9"/>
  <c r="I73" i="9"/>
  <c r="O30" i="9"/>
  <c r="M73" i="9"/>
  <c r="BT93" i="6"/>
  <c r="BS93" i="6"/>
  <c r="BQ93" i="6"/>
  <c r="R24" i="4"/>
  <c r="S24" i="4" s="1"/>
  <c r="U24" i="4" s="1"/>
  <c r="K34" i="4"/>
  <c r="E93" i="4" s="1"/>
  <c r="K44" i="4"/>
  <c r="F93" i="4" s="1"/>
  <c r="K24" i="4"/>
  <c r="D93" i="4" s="1"/>
  <c r="I13" i="6"/>
  <c r="BR48" i="18"/>
  <c r="I23" i="6"/>
  <c r="J73" i="9"/>
  <c r="J95" i="9"/>
  <c r="H30" i="9"/>
  <c r="H28" i="9" s="1"/>
  <c r="S5" i="9"/>
  <c r="O95" i="9"/>
  <c r="N95" i="9"/>
  <c r="L95" i="9"/>
  <c r="L73" i="9"/>
  <c r="R18" i="4"/>
  <c r="S18" i="4" s="1"/>
  <c r="R14" i="4"/>
  <c r="S14" i="4" s="1"/>
  <c r="S12" i="4"/>
  <c r="M95" i="9"/>
  <c r="F95" i="9"/>
  <c r="E73" i="9"/>
  <c r="E47" i="9" s="1"/>
  <c r="K73" i="9"/>
  <c r="K95" i="9"/>
  <c r="O73" i="9"/>
  <c r="E30" i="9"/>
  <c r="H73" i="9"/>
  <c r="H95" i="9"/>
  <c r="F73" i="9"/>
  <c r="N73" i="9"/>
  <c r="G73" i="9"/>
  <c r="P76" i="9"/>
  <c r="R13" i="4"/>
  <c r="H23" i="6"/>
  <c r="BW93" i="6" l="1"/>
  <c r="N49" i="4"/>
  <c r="N51" i="4"/>
  <c r="H34" i="4"/>
  <c r="E91" i="4" s="1"/>
  <c r="N41" i="4"/>
  <c r="N40" i="4"/>
  <c r="N39" i="4"/>
  <c r="CE48" i="18"/>
  <c r="BX48" i="18"/>
  <c r="CB48" i="18"/>
  <c r="CF48" i="18"/>
  <c r="CD48" i="18"/>
  <c r="CC48" i="18"/>
  <c r="N31" i="4"/>
  <c r="N11" i="4"/>
  <c r="N30" i="4"/>
  <c r="N29" i="4"/>
  <c r="N21" i="4"/>
  <c r="N20" i="4"/>
  <c r="N10" i="4"/>
  <c r="N19" i="4"/>
  <c r="N12" i="4"/>
  <c r="N52" i="4"/>
  <c r="H28" i="6"/>
  <c r="H29" i="6" s="1"/>
  <c r="DX37" i="9"/>
  <c r="N8" i="4"/>
  <c r="ED37" i="9"/>
  <c r="DY37" i="9"/>
  <c r="DW37" i="9"/>
  <c r="DZ37" i="9"/>
  <c r="DV37" i="9"/>
  <c r="EA37" i="9"/>
  <c r="EC37" i="9"/>
  <c r="EE37" i="9"/>
  <c r="EB37" i="9"/>
  <c r="I27" i="9"/>
  <c r="I47" i="9"/>
  <c r="I34" i="9" s="1"/>
  <c r="H27" i="9"/>
  <c r="H47" i="9"/>
  <c r="H34" i="9" s="1"/>
  <c r="F27" i="9"/>
  <c r="F47" i="9"/>
  <c r="F34" i="9" s="1"/>
  <c r="O27" i="9"/>
  <c r="O47" i="9"/>
  <c r="O34" i="9" s="1"/>
  <c r="J27" i="9"/>
  <c r="J47" i="9"/>
  <c r="J34" i="9" s="1"/>
  <c r="L27" i="9"/>
  <c r="L47" i="9"/>
  <c r="L34" i="9" s="1"/>
  <c r="G27" i="9"/>
  <c r="G47" i="9"/>
  <c r="G34" i="9" s="1"/>
  <c r="K27" i="9"/>
  <c r="K47" i="9"/>
  <c r="K34" i="9" s="1"/>
  <c r="N27" i="9"/>
  <c r="N47" i="9"/>
  <c r="N34" i="9" s="1"/>
  <c r="M27" i="9"/>
  <c r="M47" i="9"/>
  <c r="M34" i="9" s="1"/>
  <c r="N32" i="4"/>
  <c r="N9" i="4"/>
  <c r="N38" i="4"/>
  <c r="N42" i="4"/>
  <c r="P25" i="9"/>
  <c r="DV25" i="9" s="1"/>
  <c r="N28" i="4"/>
  <c r="N22" i="4"/>
  <c r="E34" i="9"/>
  <c r="E27" i="9"/>
  <c r="N48" i="4"/>
  <c r="N18" i="4"/>
  <c r="BQ52" i="6"/>
  <c r="BR52" i="6"/>
  <c r="BS52" i="6"/>
  <c r="Q76" i="9"/>
  <c r="Q25" i="9" s="1"/>
  <c r="Q75" i="9"/>
  <c r="Q24" i="9" s="1"/>
  <c r="R23" i="4"/>
  <c r="S23" i="4" s="1"/>
  <c r="U23" i="4" s="1"/>
  <c r="EB40" i="9"/>
  <c r="DW56" i="9"/>
  <c r="ED39" i="9"/>
  <c r="EB36" i="9"/>
  <c r="EE44" i="9"/>
  <c r="DW45" i="9"/>
  <c r="DV43" i="9"/>
  <c r="DW35" i="9"/>
  <c r="DV42" i="9"/>
  <c r="DV38" i="9"/>
  <c r="EE35" i="9"/>
  <c r="ED40" i="9"/>
  <c r="EC36" i="9"/>
  <c r="EB44" i="9"/>
  <c r="DW44" i="9"/>
  <c r="DV36" i="9"/>
  <c r="DV35" i="9"/>
  <c r="EB39" i="9"/>
  <c r="EC39" i="9"/>
  <c r="EB35" i="9"/>
  <c r="EC40" i="9"/>
  <c r="EC38" i="9"/>
  <c r="EB38" i="9"/>
  <c r="EE45" i="9"/>
  <c r="EB41" i="9"/>
  <c r="EE41" i="9"/>
  <c r="DV41" i="9"/>
  <c r="DV39" i="9"/>
  <c r="DW40" i="9"/>
  <c r="DW38" i="9"/>
  <c r="ED35" i="9"/>
  <c r="EB45" i="9"/>
  <c r="EC44" i="9"/>
  <c r="DV40" i="9"/>
  <c r="DW36" i="9"/>
  <c r="EE40" i="9"/>
  <c r="EE38" i="9"/>
  <c r="EE36" i="9"/>
  <c r="ED36" i="9"/>
  <c r="ED45" i="9"/>
  <c r="EC41" i="9"/>
  <c r="ED44" i="9"/>
  <c r="DV45" i="9"/>
  <c r="DW41" i="9"/>
  <c r="DW39" i="9"/>
  <c r="DV44" i="9"/>
  <c r="DV46" i="9"/>
  <c r="DW31" i="9"/>
  <c r="EH31" i="9" s="1"/>
  <c r="EE39" i="9"/>
  <c r="EC35" i="9"/>
  <c r="ED38" i="9"/>
  <c r="EC45" i="9"/>
  <c r="ED41" i="9"/>
  <c r="DK74" i="9"/>
  <c r="DK29" i="9" s="1"/>
  <c r="DO74" i="9"/>
  <c r="DO29" i="9" s="1"/>
  <c r="DS74" i="9"/>
  <c r="DS29" i="9" s="1"/>
  <c r="DL74" i="9"/>
  <c r="DL29" i="9" s="1"/>
  <c r="DP74" i="9"/>
  <c r="DP29" i="9" s="1"/>
  <c r="DI74" i="9"/>
  <c r="DI29" i="9" s="1"/>
  <c r="DM74" i="9"/>
  <c r="DM29" i="9" s="1"/>
  <c r="DQ74" i="9"/>
  <c r="DQ29" i="9" s="1"/>
  <c r="DN74" i="9"/>
  <c r="DN29" i="9" s="1"/>
  <c r="DR74" i="9"/>
  <c r="DR29" i="9" s="1"/>
  <c r="DJ74" i="9"/>
  <c r="DJ29" i="9" s="1"/>
  <c r="BP74" i="9"/>
  <c r="BP29" i="9" s="1"/>
  <c r="BT74" i="9"/>
  <c r="BT29" i="9" s="1"/>
  <c r="BM74" i="9"/>
  <c r="BM29" i="9" s="1"/>
  <c r="BU74" i="9"/>
  <c r="BU29" i="9" s="1"/>
  <c r="BQ74" i="9"/>
  <c r="BQ29" i="9" s="1"/>
  <c r="BN74" i="9"/>
  <c r="BN29" i="9" s="1"/>
  <c r="BR74" i="9"/>
  <c r="BR29" i="9" s="1"/>
  <c r="BV74" i="9"/>
  <c r="BV29" i="9" s="1"/>
  <c r="BS74" i="9"/>
  <c r="BS29" i="9" s="1"/>
  <c r="BW74" i="9"/>
  <c r="BW29" i="9" s="1"/>
  <c r="BO74" i="9"/>
  <c r="BO29" i="9" s="1"/>
  <c r="CZ74" i="9"/>
  <c r="CZ29" i="9" s="1"/>
  <c r="DD74" i="9"/>
  <c r="DD29" i="9" s="1"/>
  <c r="CW74" i="9"/>
  <c r="CW29" i="9" s="1"/>
  <c r="DE74" i="9"/>
  <c r="DE29" i="9" s="1"/>
  <c r="DA74" i="9"/>
  <c r="DA29" i="9" s="1"/>
  <c r="CX74" i="9"/>
  <c r="CX29" i="9" s="1"/>
  <c r="DB74" i="9"/>
  <c r="DB29" i="9" s="1"/>
  <c r="DF74" i="9"/>
  <c r="DF29" i="9" s="1"/>
  <c r="CY74" i="9"/>
  <c r="CY29" i="9" s="1"/>
  <c r="DC74" i="9"/>
  <c r="DC29" i="9" s="1"/>
  <c r="DG74" i="9"/>
  <c r="DG29" i="9" s="1"/>
  <c r="CN74" i="9"/>
  <c r="CN29" i="9" s="1"/>
  <c r="CR74" i="9"/>
  <c r="CR29" i="9" s="1"/>
  <c r="CO74" i="9"/>
  <c r="CO29" i="9" s="1"/>
  <c r="CK74" i="9"/>
  <c r="CK29" i="9" s="1"/>
  <c r="CS74" i="9"/>
  <c r="CS29" i="9" s="1"/>
  <c r="CL74" i="9"/>
  <c r="CL29" i="9" s="1"/>
  <c r="CP74" i="9"/>
  <c r="CP29" i="9" s="1"/>
  <c r="CT74" i="9"/>
  <c r="CT29" i="9" s="1"/>
  <c r="CM74" i="9"/>
  <c r="CM29" i="9" s="1"/>
  <c r="CQ74" i="9"/>
  <c r="CQ29" i="9" s="1"/>
  <c r="CU74" i="9"/>
  <c r="CU29" i="9" s="1"/>
  <c r="CB74" i="9"/>
  <c r="CB29" i="9" s="1"/>
  <c r="CF74" i="9"/>
  <c r="CF29" i="9" s="1"/>
  <c r="BY74" i="9"/>
  <c r="BY29" i="9" s="1"/>
  <c r="CG74" i="9"/>
  <c r="CG29" i="9" s="1"/>
  <c r="CC74" i="9"/>
  <c r="CC29" i="9" s="1"/>
  <c r="BZ74" i="9"/>
  <c r="BZ29" i="9" s="1"/>
  <c r="CD74" i="9"/>
  <c r="CD29" i="9" s="1"/>
  <c r="CH74" i="9"/>
  <c r="CH29" i="9" s="1"/>
  <c r="CI74" i="9"/>
  <c r="CI29" i="9" s="1"/>
  <c r="CA74" i="9"/>
  <c r="CA29" i="9" s="1"/>
  <c r="CE74" i="9"/>
  <c r="CE29" i="9" s="1"/>
  <c r="AQ74" i="9"/>
  <c r="AQ29" i="9" s="1"/>
  <c r="AO74" i="9"/>
  <c r="AO29" i="9" s="1"/>
  <c r="AP74" i="9"/>
  <c r="AP29" i="9" s="1"/>
  <c r="AR74" i="9"/>
  <c r="AR29" i="9" s="1"/>
  <c r="AV74" i="9"/>
  <c r="AV29" i="9" s="1"/>
  <c r="AU74" i="9"/>
  <c r="AU29" i="9" s="1"/>
  <c r="AT74" i="9"/>
  <c r="AT29" i="9" s="1"/>
  <c r="AS74" i="9"/>
  <c r="AS29" i="9" s="1"/>
  <c r="AY74" i="9"/>
  <c r="AY29" i="9" s="1"/>
  <c r="AX74" i="9"/>
  <c r="AX29" i="9" s="1"/>
  <c r="AW74" i="9"/>
  <c r="AW29" i="9" s="1"/>
  <c r="P30" i="9"/>
  <c r="P28" i="9" s="1"/>
  <c r="H54" i="4"/>
  <c r="G91" i="4" s="1"/>
  <c r="I54" i="4"/>
  <c r="G92" i="4" s="1"/>
  <c r="BU46" i="6"/>
  <c r="BU54" i="6"/>
  <c r="BU40" i="6"/>
  <c r="BU59" i="6"/>
  <c r="J148" i="5"/>
  <c r="J153" i="5" s="1"/>
  <c r="P95" i="9"/>
  <c r="BE74" i="9"/>
  <c r="BE29" i="9" s="1"/>
  <c r="BI74" i="9"/>
  <c r="BI29" i="9" s="1"/>
  <c r="BA74" i="9"/>
  <c r="BA29" i="9" s="1"/>
  <c r="BB74" i="9"/>
  <c r="BB29" i="9" s="1"/>
  <c r="BJ74" i="9"/>
  <c r="BJ29" i="9" s="1"/>
  <c r="BG74" i="9"/>
  <c r="BG29" i="9" s="1"/>
  <c r="BD74" i="9"/>
  <c r="BD29" i="9" s="1"/>
  <c r="BK74" i="9"/>
  <c r="BK29" i="9" s="1"/>
  <c r="BF74" i="9"/>
  <c r="BF29" i="9" s="1"/>
  <c r="BH74" i="9"/>
  <c r="BH29" i="9" s="1"/>
  <c r="BU44" i="6"/>
  <c r="BU56" i="6"/>
  <c r="BU41" i="6"/>
  <c r="BU50" i="6"/>
  <c r="BU47" i="6"/>
  <c r="BU60" i="6"/>
  <c r="BU43" i="6"/>
  <c r="BU38" i="6"/>
  <c r="BU61" i="6"/>
  <c r="BU39" i="6"/>
  <c r="BU49" i="6"/>
  <c r="BU51" i="6"/>
  <c r="BU45" i="6"/>
  <c r="BU58" i="6"/>
  <c r="BU42" i="6"/>
  <c r="BU52" i="6"/>
  <c r="BU55" i="6"/>
  <c r="J66" i="18"/>
  <c r="BU48" i="6"/>
  <c r="BU57" i="6"/>
  <c r="I93" i="18"/>
  <c r="I70" i="6"/>
  <c r="BT61" i="6"/>
  <c r="BT57" i="6"/>
  <c r="BW57" i="6" s="1"/>
  <c r="BU37" i="6"/>
  <c r="BT38" i="6"/>
  <c r="BT52" i="6"/>
  <c r="BT48" i="6"/>
  <c r="BT55" i="6"/>
  <c r="BT56" i="6"/>
  <c r="BT41" i="6"/>
  <c r="BT39" i="6"/>
  <c r="BT58" i="6"/>
  <c r="I28" i="9"/>
  <c r="W74" i="9"/>
  <c r="W29" i="9" s="1"/>
  <c r="Y74" i="9"/>
  <c r="Y29" i="9" s="1"/>
  <c r="Z74" i="9"/>
  <c r="Z29" i="9" s="1"/>
  <c r="Q74" i="9"/>
  <c r="Q29" i="9" s="1"/>
  <c r="AA74" i="9"/>
  <c r="AA29" i="9" s="1"/>
  <c r="S74" i="9"/>
  <c r="S29" i="9" s="1"/>
  <c r="T74" i="9"/>
  <c r="T29" i="9" s="1"/>
  <c r="R74" i="9"/>
  <c r="R29" i="9" s="1"/>
  <c r="U74" i="9"/>
  <c r="U29" i="9" s="1"/>
  <c r="V74" i="9"/>
  <c r="V29" i="9" s="1"/>
  <c r="X74" i="9"/>
  <c r="X29" i="9" s="1"/>
  <c r="BC74" i="9"/>
  <c r="BC29" i="9" s="1"/>
  <c r="D102" i="7"/>
  <c r="E102" i="7" s="1"/>
  <c r="O28" i="9"/>
  <c r="I34" i="4"/>
  <c r="E92" i="4" s="1"/>
  <c r="I14" i="4"/>
  <c r="C92" i="4" s="1"/>
  <c r="AD74" i="9"/>
  <c r="AD29" i="9" s="1"/>
  <c r="AC74" i="9"/>
  <c r="AC29" i="9" s="1"/>
  <c r="AJ74" i="9"/>
  <c r="AJ29" i="9" s="1"/>
  <c r="AM74" i="9"/>
  <c r="AM29" i="9" s="1"/>
  <c r="AE74" i="9"/>
  <c r="AE29" i="9" s="1"/>
  <c r="AG74" i="9"/>
  <c r="AG29" i="9" s="1"/>
  <c r="AF74" i="9"/>
  <c r="AF29" i="9" s="1"/>
  <c r="AI74" i="9"/>
  <c r="AI29" i="9" s="1"/>
  <c r="AH74" i="9"/>
  <c r="AH29" i="9" s="1"/>
  <c r="AK74" i="9"/>
  <c r="AK29" i="9" s="1"/>
  <c r="AL74" i="9"/>
  <c r="AL29" i="9" s="1"/>
  <c r="BS56" i="6"/>
  <c r="BR56" i="6"/>
  <c r="BS38" i="6"/>
  <c r="BR50" i="6"/>
  <c r="BR41" i="6"/>
  <c r="BQ44" i="6"/>
  <c r="BR43" i="6"/>
  <c r="BR38" i="6"/>
  <c r="BS43" i="6"/>
  <c r="BQ43" i="6"/>
  <c r="BQ39" i="6"/>
  <c r="BR45" i="6"/>
  <c r="BQ47" i="6"/>
  <c r="BR48" i="6"/>
  <c r="BS50" i="6"/>
  <c r="BS41" i="6"/>
  <c r="BS48" i="6"/>
  <c r="I44" i="4"/>
  <c r="F92" i="4" s="1"/>
  <c r="I24" i="4"/>
  <c r="D92" i="4" s="1"/>
  <c r="BQ42" i="6"/>
  <c r="BQ49" i="6"/>
  <c r="BQ60" i="6"/>
  <c r="BQ37" i="6"/>
  <c r="BS60" i="6"/>
  <c r="BR60" i="6"/>
  <c r="BR47" i="6"/>
  <c r="BQ41" i="6"/>
  <c r="BQ50" i="6"/>
  <c r="BR61" i="6"/>
  <c r="BR51" i="6"/>
  <c r="BR37" i="6"/>
  <c r="BR49" i="6"/>
  <c r="BQ56" i="6"/>
  <c r="BR55" i="6"/>
  <c r="J24" i="4"/>
  <c r="D94" i="4" s="1"/>
  <c r="BR44" i="6"/>
  <c r="BS55" i="6"/>
  <c r="J34" i="4"/>
  <c r="E94" i="4" s="1"/>
  <c r="BQ61" i="6"/>
  <c r="P73" i="9"/>
  <c r="P47" i="9" s="1"/>
  <c r="E28" i="9"/>
  <c r="BQ38" i="6"/>
  <c r="R17" i="4"/>
  <c r="S17" i="4" s="1"/>
  <c r="S13" i="4"/>
  <c r="BS39" i="6"/>
  <c r="J30" i="9"/>
  <c r="J28" i="9" s="1"/>
  <c r="H24" i="4"/>
  <c r="D91" i="4" s="1"/>
  <c r="H14" i="4"/>
  <c r="C91" i="4" s="1"/>
  <c r="BR58" i="6"/>
  <c r="BQ48" i="6"/>
  <c r="BR42" i="6"/>
  <c r="BS61" i="6"/>
  <c r="J44" i="4"/>
  <c r="F94" i="4" s="1"/>
  <c r="BQ45" i="6"/>
  <c r="BQ55" i="6"/>
  <c r="J14" i="4"/>
  <c r="C94" i="4" s="1"/>
  <c r="L30" i="9"/>
  <c r="L28" i="9" s="1"/>
  <c r="T5" i="9"/>
  <c r="U5" i="9" s="1"/>
  <c r="V5" i="9" s="1"/>
  <c r="W5" i="9" s="1"/>
  <c r="X5" i="9" s="1"/>
  <c r="BQ51" i="6"/>
  <c r="BQ58" i="6"/>
  <c r="BS58" i="6"/>
  <c r="BR39" i="6"/>
  <c r="G30" i="9"/>
  <c r="G28" i="9" s="1"/>
  <c r="K30" i="9"/>
  <c r="K28" i="9" s="1"/>
  <c r="H44" i="4"/>
  <c r="F91" i="4" s="1"/>
  <c r="N30" i="9"/>
  <c r="N28" i="9" s="1"/>
  <c r="BW48" i="6" l="1"/>
  <c r="BW41" i="6"/>
  <c r="BW55" i="6"/>
  <c r="BW38" i="6"/>
  <c r="BW56" i="6"/>
  <c r="BW61" i="6"/>
  <c r="BW52" i="6"/>
  <c r="BW39" i="6"/>
  <c r="BW58" i="6"/>
  <c r="EK37" i="9"/>
  <c r="EJ37" i="9"/>
  <c r="EH37" i="9"/>
  <c r="EF37" i="9"/>
  <c r="EL37" i="9"/>
  <c r="EI37" i="9"/>
  <c r="BC30" i="9"/>
  <c r="BC28" i="9" s="1"/>
  <c r="BG30" i="9"/>
  <c r="BG28" i="9" s="1"/>
  <c r="BE30" i="9"/>
  <c r="BE28" i="9" s="1"/>
  <c r="CD30" i="9"/>
  <c r="CD28" i="9" s="1"/>
  <c r="CJ74" i="9"/>
  <c r="CJ29" i="9" s="1"/>
  <c r="CL30" i="9"/>
  <c r="CL28" i="9" s="1"/>
  <c r="CV74" i="9"/>
  <c r="CV29" i="9" s="1"/>
  <c r="DH74" i="9"/>
  <c r="DH29" i="9" s="1"/>
  <c r="BX74" i="9"/>
  <c r="BX29" i="9" s="1"/>
  <c r="DQ30" i="9"/>
  <c r="DQ28" i="9" s="1"/>
  <c r="DS30" i="9"/>
  <c r="DS28" i="9" s="1"/>
  <c r="CE30" i="9"/>
  <c r="CE28" i="9" s="1"/>
  <c r="BZ30" i="9"/>
  <c r="BZ28" i="9" s="1"/>
  <c r="CF30" i="9"/>
  <c r="CF28" i="9" s="1"/>
  <c r="CU30" i="9"/>
  <c r="CU28" i="9" s="1"/>
  <c r="CS30" i="9"/>
  <c r="CS28" i="9" s="1"/>
  <c r="CR30" i="9"/>
  <c r="CR28" i="9" s="1"/>
  <c r="DG30" i="9"/>
  <c r="DG28" i="9" s="1"/>
  <c r="DF30" i="9"/>
  <c r="DF28" i="9" s="1"/>
  <c r="DA30" i="9"/>
  <c r="DA28" i="9" s="1"/>
  <c r="DE30" i="9"/>
  <c r="DE28" i="9" s="1"/>
  <c r="DD30" i="9"/>
  <c r="DD28" i="9" s="1"/>
  <c r="DJ30" i="9"/>
  <c r="DJ28" i="9" s="1"/>
  <c r="DN30" i="9"/>
  <c r="DN28" i="9" s="1"/>
  <c r="DM30" i="9"/>
  <c r="DM28" i="9" s="1"/>
  <c r="DT74" i="9"/>
  <c r="DT29" i="9" s="1"/>
  <c r="DO30" i="9"/>
  <c r="DO28" i="9" s="1"/>
  <c r="CA30" i="9"/>
  <c r="CA28" i="9" s="1"/>
  <c r="CC30" i="9"/>
  <c r="CC28" i="9" s="1"/>
  <c r="CG30" i="9"/>
  <c r="CG28" i="9" s="1"/>
  <c r="CB30" i="9"/>
  <c r="CB28" i="9" s="1"/>
  <c r="CQ30" i="9"/>
  <c r="CQ28" i="9" s="1"/>
  <c r="CT30" i="9"/>
  <c r="CT28" i="9" s="1"/>
  <c r="CO30" i="9"/>
  <c r="CO28" i="9" s="1"/>
  <c r="CN30" i="9"/>
  <c r="CN28" i="9" s="1"/>
  <c r="DC30" i="9"/>
  <c r="DC28" i="9" s="1"/>
  <c r="DB30" i="9"/>
  <c r="DB28" i="9" s="1"/>
  <c r="CZ30" i="9"/>
  <c r="CZ28" i="9" s="1"/>
  <c r="DP30" i="9"/>
  <c r="DP28" i="9" s="1"/>
  <c r="DL30" i="9"/>
  <c r="DL28" i="9" s="1"/>
  <c r="DK30" i="9"/>
  <c r="DK28" i="9" s="1"/>
  <c r="CI30" i="9"/>
  <c r="CI28" i="9" s="1"/>
  <c r="CH30" i="9"/>
  <c r="CH28" i="9" s="1"/>
  <c r="CM30" i="9"/>
  <c r="CM28" i="9" s="1"/>
  <c r="CP30" i="9"/>
  <c r="CP28" i="9" s="1"/>
  <c r="CY30" i="9"/>
  <c r="CY28" i="9" s="1"/>
  <c r="CX30" i="9"/>
  <c r="CX28" i="9" s="1"/>
  <c r="DR30" i="9"/>
  <c r="DR28" i="9" s="1"/>
  <c r="DX31" i="9"/>
  <c r="EI31" i="9" s="1"/>
  <c r="DX35" i="9"/>
  <c r="EI35" i="9" s="1"/>
  <c r="DX45" i="9"/>
  <c r="EI45" i="9" s="1"/>
  <c r="DV28" i="9"/>
  <c r="DX36" i="9"/>
  <c r="EI36" i="9" s="1"/>
  <c r="DX39" i="9"/>
  <c r="EI39" i="9" s="1"/>
  <c r="DX40" i="9"/>
  <c r="EI40" i="9" s="1"/>
  <c r="DX41" i="9"/>
  <c r="DV30" i="9"/>
  <c r="DX38" i="9"/>
  <c r="EI38" i="9" s="1"/>
  <c r="DX44" i="9"/>
  <c r="EI44" i="9" s="1"/>
  <c r="DX56" i="9"/>
  <c r="DV29" i="9"/>
  <c r="BH30" i="9"/>
  <c r="BH28" i="9" s="1"/>
  <c r="BK30" i="9"/>
  <c r="BK28" i="9" s="1"/>
  <c r="BJ30" i="9"/>
  <c r="BJ28" i="9" s="1"/>
  <c r="BF30" i="9"/>
  <c r="BF28" i="9" s="1"/>
  <c r="BB30" i="9"/>
  <c r="BB28" i="9" s="1"/>
  <c r="BD30" i="9"/>
  <c r="BD28" i="9" s="1"/>
  <c r="BI30" i="9"/>
  <c r="BI28" i="9" s="1"/>
  <c r="P27" i="9"/>
  <c r="DV27" i="9" s="1"/>
  <c r="DV47" i="9"/>
  <c r="AZ74" i="9"/>
  <c r="AZ29" i="9" s="1"/>
  <c r="BL74" i="9"/>
  <c r="BL29" i="9" s="1"/>
  <c r="AX30" i="9"/>
  <c r="AX28" i="9" s="1"/>
  <c r="G90" i="4"/>
  <c r="BV35" i="18"/>
  <c r="BV53" i="18"/>
  <c r="BV54" i="18"/>
  <c r="BV56" i="18"/>
  <c r="BV38" i="18"/>
  <c r="BV33" i="18"/>
  <c r="BV41" i="18"/>
  <c r="BV47" i="18"/>
  <c r="BV51" i="18"/>
  <c r="BV39" i="18"/>
  <c r="AS30" i="9"/>
  <c r="AS28" i="9" s="1"/>
  <c r="AR30" i="9"/>
  <c r="AR28" i="9" s="1"/>
  <c r="AP30" i="9"/>
  <c r="AY30" i="9"/>
  <c r="AY28" i="9" s="1"/>
  <c r="AT30" i="9"/>
  <c r="AT28" i="9" s="1"/>
  <c r="AU30" i="9"/>
  <c r="AU28" i="9" s="1"/>
  <c r="AW30" i="9"/>
  <c r="AW28" i="9" s="1"/>
  <c r="AV30" i="9"/>
  <c r="AV28" i="9" s="1"/>
  <c r="AQ30" i="9"/>
  <c r="AQ28" i="9" s="1"/>
  <c r="R95" i="9"/>
  <c r="R30" i="9"/>
  <c r="R28" i="9" s="1"/>
  <c r="BV37" i="18"/>
  <c r="BV45" i="18"/>
  <c r="BV40" i="18"/>
  <c r="BV44" i="18"/>
  <c r="BV34" i="18"/>
  <c r="BV46" i="18"/>
  <c r="BV49" i="18"/>
  <c r="BV43" i="18"/>
  <c r="BV52" i="18"/>
  <c r="CF52" i="18" s="1"/>
  <c r="K148" i="5"/>
  <c r="K153" i="5" s="1"/>
  <c r="EH38" i="9"/>
  <c r="BU57" i="18"/>
  <c r="BR57" i="18"/>
  <c r="BS57" i="18"/>
  <c r="BT57" i="18"/>
  <c r="BR41" i="18"/>
  <c r="BT46" i="18"/>
  <c r="BT53" i="18"/>
  <c r="BS44" i="18"/>
  <c r="BR33" i="18"/>
  <c r="BR45" i="18"/>
  <c r="BR51" i="18"/>
  <c r="BU35" i="18"/>
  <c r="BR40" i="18"/>
  <c r="BR44" i="18"/>
  <c r="BR49" i="18"/>
  <c r="BR56" i="18"/>
  <c r="BR37" i="18"/>
  <c r="BR53" i="18"/>
  <c r="BR35" i="18"/>
  <c r="BR38" i="18"/>
  <c r="BR54" i="18"/>
  <c r="BR46" i="18"/>
  <c r="BR52" i="18"/>
  <c r="BR34" i="18"/>
  <c r="BR39" i="18"/>
  <c r="BR43" i="18"/>
  <c r="BR47" i="18"/>
  <c r="BS54" i="18"/>
  <c r="BT56" i="18"/>
  <c r="BU54" i="18"/>
  <c r="BT54" i="18"/>
  <c r="BT51" i="18"/>
  <c r="BU52" i="18"/>
  <c r="CE52" i="18" s="1"/>
  <c r="BS46" i="18"/>
  <c r="BT39" i="18"/>
  <c r="BS35" i="18"/>
  <c r="BS41" i="18"/>
  <c r="BS53" i="18"/>
  <c r="BT34" i="18"/>
  <c r="BS37" i="18"/>
  <c r="BS40" i="18"/>
  <c r="BT44" i="18"/>
  <c r="BT49" i="18"/>
  <c r="BT52" i="18"/>
  <c r="CD52" i="18" s="1"/>
  <c r="BU37" i="18"/>
  <c r="BU49" i="18"/>
  <c r="BS39" i="18"/>
  <c r="BS52" i="18"/>
  <c r="CC52" i="18" s="1"/>
  <c r="BS47" i="18"/>
  <c r="BS51" i="18"/>
  <c r="BS56" i="18"/>
  <c r="BS49" i="18"/>
  <c r="BS43" i="18"/>
  <c r="BS33" i="18"/>
  <c r="BS45" i="18"/>
  <c r="BS38" i="18"/>
  <c r="BU44" i="18"/>
  <c r="BU53" i="18"/>
  <c r="BT35" i="18"/>
  <c r="BU51" i="18"/>
  <c r="BU34" i="18"/>
  <c r="BT37" i="18"/>
  <c r="BS34" i="18"/>
  <c r="BT50" i="6"/>
  <c r="BW50" i="6" s="1"/>
  <c r="BT60" i="6"/>
  <c r="BW60" i="6" s="1"/>
  <c r="BT47" i="6"/>
  <c r="BT43" i="6"/>
  <c r="BW43" i="6" s="1"/>
  <c r="BS37" i="6"/>
  <c r="EH40" i="9"/>
  <c r="EH41" i="9"/>
  <c r="V30" i="9"/>
  <c r="V28" i="9" s="1"/>
  <c r="V95" i="9"/>
  <c r="T30" i="9"/>
  <c r="T28" i="9" s="1"/>
  <c r="T95" i="9"/>
  <c r="W95" i="9"/>
  <c r="U95" i="9"/>
  <c r="S30" i="9"/>
  <c r="S28" i="9" s="1"/>
  <c r="S95" i="9"/>
  <c r="Q73" i="9"/>
  <c r="Q47" i="9" s="1"/>
  <c r="D103" i="7"/>
  <c r="E103" i="7" s="1"/>
  <c r="X95" i="9"/>
  <c r="X30" i="9"/>
  <c r="X28" i="9" s="1"/>
  <c r="Y30" i="9"/>
  <c r="Y28" i="9" s="1"/>
  <c r="AB74" i="9"/>
  <c r="AB29" i="9" s="1"/>
  <c r="AK30" i="9"/>
  <c r="AK28" i="9" s="1"/>
  <c r="AE30" i="9"/>
  <c r="AM30" i="9"/>
  <c r="AM28" i="9" s="1"/>
  <c r="R28" i="4"/>
  <c r="AN74" i="9"/>
  <c r="U18" i="4"/>
  <c r="U28" i="4" s="1"/>
  <c r="AG30" i="9"/>
  <c r="AG28" i="9" s="1"/>
  <c r="BS42" i="6"/>
  <c r="BS45" i="6"/>
  <c r="BS47" i="6"/>
  <c r="BS49" i="6"/>
  <c r="F90" i="4"/>
  <c r="C90" i="4"/>
  <c r="I33" i="6" s="1"/>
  <c r="J29" i="18" s="1"/>
  <c r="D90" i="4"/>
  <c r="BS44" i="6"/>
  <c r="BS51" i="6"/>
  <c r="EH36" i="9"/>
  <c r="E95" i="9"/>
  <c r="DV95" i="9" s="1"/>
  <c r="EH45" i="9"/>
  <c r="EH44" i="9"/>
  <c r="S28" i="4"/>
  <c r="E90" i="4"/>
  <c r="EH35" i="9"/>
  <c r="EH39" i="9"/>
  <c r="Y5" i="9"/>
  <c r="CD54" i="18" l="1"/>
  <c r="CE54" i="18"/>
  <c r="CC54" i="18"/>
  <c r="CF54" i="18"/>
  <c r="CD35" i="18"/>
  <c r="CD53" i="18"/>
  <c r="CC53" i="18"/>
  <c r="CF53" i="18"/>
  <c r="CE53" i="18"/>
  <c r="CE34" i="18"/>
  <c r="BW47" i="6"/>
  <c r="CF35" i="18"/>
  <c r="CC34" i="18"/>
  <c r="CD34" i="18"/>
  <c r="CC35" i="18"/>
  <c r="CE35" i="18"/>
  <c r="CF34" i="18"/>
  <c r="BX53" i="18"/>
  <c r="CB53" i="18"/>
  <c r="BX37" i="18"/>
  <c r="BX57" i="18"/>
  <c r="BX34" i="18"/>
  <c r="CB34" i="18"/>
  <c r="CB52" i="18"/>
  <c r="BX52" i="18"/>
  <c r="BX49" i="18"/>
  <c r="BX44" i="18"/>
  <c r="BX35" i="18"/>
  <c r="CB35" i="18"/>
  <c r="BX54" i="18"/>
  <c r="CB54" i="18"/>
  <c r="BX51" i="18"/>
  <c r="BO33" i="6"/>
  <c r="BG33" i="6"/>
  <c r="BN33" i="6"/>
  <c r="BF33" i="6"/>
  <c r="BD33" i="6"/>
  <c r="BM33" i="6"/>
  <c r="BE33" i="6"/>
  <c r="BL33" i="6"/>
  <c r="BK33" i="6"/>
  <c r="BJ33" i="6"/>
  <c r="BI33" i="6"/>
  <c r="BH33" i="6"/>
  <c r="AY33" i="6"/>
  <c r="AX33" i="6"/>
  <c r="AW33" i="6"/>
  <c r="AV33" i="6"/>
  <c r="BC33" i="6"/>
  <c r="AU33" i="6"/>
  <c r="BB33" i="6"/>
  <c r="AT33" i="6"/>
  <c r="AR33" i="6"/>
  <c r="BA33" i="6"/>
  <c r="AS33" i="6"/>
  <c r="AZ33" i="6"/>
  <c r="AQ33" i="6"/>
  <c r="AI33" i="6"/>
  <c r="AP33" i="6"/>
  <c r="AH33" i="6"/>
  <c r="AF33" i="6"/>
  <c r="AO33" i="6"/>
  <c r="AG33" i="6"/>
  <c r="AN33" i="6"/>
  <c r="AM33" i="6"/>
  <c r="AL33" i="6"/>
  <c r="AK33" i="6"/>
  <c r="AJ33" i="6"/>
  <c r="AA33" i="6"/>
  <c r="Z33" i="6"/>
  <c r="Y33" i="6"/>
  <c r="X33" i="6"/>
  <c r="AE33" i="6"/>
  <c r="W33" i="6"/>
  <c r="AD33" i="6"/>
  <c r="V33" i="6"/>
  <c r="T33" i="6"/>
  <c r="AC33" i="6"/>
  <c r="U33" i="6"/>
  <c r="AB33" i="6"/>
  <c r="S33" i="6"/>
  <c r="K33" i="6"/>
  <c r="L29" i="18" s="1"/>
  <c r="R33" i="6"/>
  <c r="Q33" i="6"/>
  <c r="P33" i="6"/>
  <c r="O33" i="6"/>
  <c r="L33" i="6"/>
  <c r="N33" i="6"/>
  <c r="M33" i="6"/>
  <c r="J33" i="6"/>
  <c r="K29" i="18" s="1"/>
  <c r="AN29" i="9"/>
  <c r="DX29" i="9" s="1"/>
  <c r="CD57" i="18"/>
  <c r="CC37" i="18"/>
  <c r="CD51" i="18"/>
  <c r="CC44" i="18"/>
  <c r="CF49" i="18"/>
  <c r="CD37" i="18"/>
  <c r="CC51" i="18"/>
  <c r="CB49" i="18"/>
  <c r="CD49" i="18"/>
  <c r="CE44" i="18"/>
  <c r="CE49" i="18"/>
  <c r="CD44" i="18"/>
  <c r="CB44" i="18"/>
  <c r="CB57" i="18"/>
  <c r="CF57" i="18"/>
  <c r="CF37" i="18"/>
  <c r="CF51" i="18"/>
  <c r="CB51" i="18"/>
  <c r="CC57" i="18"/>
  <c r="CE51" i="18"/>
  <c r="CC49" i="18"/>
  <c r="CE37" i="18"/>
  <c r="CB37" i="18"/>
  <c r="CE57" i="18"/>
  <c r="CF44" i="18"/>
  <c r="DI30" i="9"/>
  <c r="DI28" i="9" s="1"/>
  <c r="DH30" i="9"/>
  <c r="DH28" i="9" s="1"/>
  <c r="CV30" i="9"/>
  <c r="CV28" i="9" s="1"/>
  <c r="CW30" i="9"/>
  <c r="CJ30" i="9"/>
  <c r="CJ28" i="9" s="1"/>
  <c r="BY30" i="9"/>
  <c r="CK30" i="9"/>
  <c r="DT30" i="9"/>
  <c r="DT28" i="9" s="1"/>
  <c r="DY39" i="9"/>
  <c r="EJ39" i="9" s="1"/>
  <c r="DY40" i="9"/>
  <c r="EJ40" i="9" s="1"/>
  <c r="DY45" i="9"/>
  <c r="EJ45" i="9" s="1"/>
  <c r="DZ56" i="9"/>
  <c r="DY44" i="9"/>
  <c r="DY56" i="9"/>
  <c r="DZ35" i="9"/>
  <c r="DZ40" i="9"/>
  <c r="DZ31" i="9"/>
  <c r="EI41" i="9"/>
  <c r="DY41" i="9"/>
  <c r="EJ41" i="9" s="1"/>
  <c r="DY31" i="9"/>
  <c r="EJ31" i="9" s="1"/>
  <c r="BA30" i="9"/>
  <c r="DZ29" i="9"/>
  <c r="DZ36" i="9"/>
  <c r="DZ44" i="9"/>
  <c r="DZ45" i="9"/>
  <c r="DZ39" i="9"/>
  <c r="DY35" i="9"/>
  <c r="EJ35" i="9" s="1"/>
  <c r="DY36" i="9"/>
  <c r="EJ36" i="9" s="1"/>
  <c r="DY38" i="9"/>
  <c r="AO30" i="9"/>
  <c r="DY29" i="9"/>
  <c r="DZ41" i="9"/>
  <c r="DZ38" i="9"/>
  <c r="BP30" i="9"/>
  <c r="BP28" i="9" s="1"/>
  <c r="BO30" i="9"/>
  <c r="BO28" i="9" s="1"/>
  <c r="BV30" i="9"/>
  <c r="BV28" i="9" s="1"/>
  <c r="BN30" i="9"/>
  <c r="BN28" i="9" s="1"/>
  <c r="BX30" i="9"/>
  <c r="BX28" i="9" s="1"/>
  <c r="BT30" i="9"/>
  <c r="BT28" i="9" s="1"/>
  <c r="BQ30" i="9"/>
  <c r="BQ28" i="9" s="1"/>
  <c r="BW30" i="9"/>
  <c r="BW28" i="9" s="1"/>
  <c r="BR30" i="9"/>
  <c r="BR28" i="9" s="1"/>
  <c r="BU30" i="9"/>
  <c r="BU28" i="9" s="1"/>
  <c r="BS30" i="9"/>
  <c r="BS28" i="9" s="1"/>
  <c r="Q27" i="9"/>
  <c r="P34" i="9"/>
  <c r="DV34" i="9" s="1"/>
  <c r="AB30" i="9"/>
  <c r="AB28" i="9" s="1"/>
  <c r="L148" i="5"/>
  <c r="L153" i="5" s="1"/>
  <c r="BT43" i="18"/>
  <c r="BT41" i="18"/>
  <c r="BT33" i="18"/>
  <c r="BT47" i="18"/>
  <c r="BT38" i="18"/>
  <c r="BU39" i="18"/>
  <c r="CE39" i="18" s="1"/>
  <c r="BT40" i="18"/>
  <c r="BT45" i="18"/>
  <c r="BU56" i="18"/>
  <c r="CE56" i="18" s="1"/>
  <c r="BU43" i="18"/>
  <c r="BU46" i="18"/>
  <c r="CB46" i="18" s="1"/>
  <c r="BT51" i="6"/>
  <c r="BW51" i="6" s="1"/>
  <c r="BT49" i="6"/>
  <c r="BW49" i="6" s="1"/>
  <c r="BT44" i="6"/>
  <c r="BW44" i="6" s="1"/>
  <c r="BT45" i="6"/>
  <c r="BW45" i="6" s="1"/>
  <c r="BT42" i="6"/>
  <c r="BW42" i="6" s="1"/>
  <c r="BT37" i="6"/>
  <c r="BW37" i="6" s="1"/>
  <c r="AE28" i="9"/>
  <c r="Q95" i="9"/>
  <c r="W30" i="9"/>
  <c r="W28" i="9" s="1"/>
  <c r="Z30" i="9"/>
  <c r="Z28" i="9" s="1"/>
  <c r="U30" i="9"/>
  <c r="U28" i="9" s="1"/>
  <c r="EH56" i="9"/>
  <c r="D104" i="7"/>
  <c r="E104" i="7" s="1"/>
  <c r="AA30" i="9"/>
  <c r="AA28" i="9" s="1"/>
  <c r="Q30" i="9"/>
  <c r="AJ30" i="9"/>
  <c r="AJ28" i="9" s="1"/>
  <c r="AL30" i="9"/>
  <c r="AL28" i="9" s="1"/>
  <c r="AC30" i="9"/>
  <c r="AH30" i="9"/>
  <c r="AH28" i="9" s="1"/>
  <c r="AF30" i="9"/>
  <c r="AF28" i="9" s="1"/>
  <c r="AI30" i="9"/>
  <c r="AI28" i="9" s="1"/>
  <c r="AD30" i="9"/>
  <c r="AD28" i="9" s="1"/>
  <c r="BL30" i="9"/>
  <c r="BL28" i="9" s="1"/>
  <c r="AZ30" i="9"/>
  <c r="AZ28" i="9" s="1"/>
  <c r="AP28" i="9"/>
  <c r="Z5" i="9"/>
  <c r="Y95" i="9"/>
  <c r="CB39" i="18" l="1"/>
  <c r="CF39" i="18"/>
  <c r="CD39" i="18"/>
  <c r="CC39" i="18"/>
  <c r="CB56" i="18"/>
  <c r="CF56" i="18"/>
  <c r="CC56" i="18"/>
  <c r="CD56" i="18"/>
  <c r="BX43" i="18"/>
  <c r="BX39" i="18"/>
  <c r="BX56" i="18"/>
  <c r="BX46" i="18"/>
  <c r="AS29" i="18"/>
  <c r="P29" i="18"/>
  <c r="CE43" i="18"/>
  <c r="CD43" i="18"/>
  <c r="CF43" i="18"/>
  <c r="CC46" i="18"/>
  <c r="CF46" i="18"/>
  <c r="CD46" i="18"/>
  <c r="CC43" i="18"/>
  <c r="CE46" i="18"/>
  <c r="CB43" i="18"/>
  <c r="EB29" i="9"/>
  <c r="EC30" i="9"/>
  <c r="EC29" i="9"/>
  <c r="EB30" i="9"/>
  <c r="EE28" i="9"/>
  <c r="CK28" i="9"/>
  <c r="EC28" i="9" s="1"/>
  <c r="ED29" i="9"/>
  <c r="ED30" i="9"/>
  <c r="BY28" i="9"/>
  <c r="EB28" i="9" s="1"/>
  <c r="CW28" i="9"/>
  <c r="ED28" i="9" s="1"/>
  <c r="EE30" i="9"/>
  <c r="EE29" i="9"/>
  <c r="EA56" i="9"/>
  <c r="EF56" i="9" s="1"/>
  <c r="AC28" i="9"/>
  <c r="DW30" i="9"/>
  <c r="EH30" i="9" s="1"/>
  <c r="EA41" i="9"/>
  <c r="EF41" i="9" s="1"/>
  <c r="EA36" i="9"/>
  <c r="EF36" i="9" s="1"/>
  <c r="EA39" i="9"/>
  <c r="EF39" i="9" s="1"/>
  <c r="EA40" i="9"/>
  <c r="EF40" i="9" s="1"/>
  <c r="EA31" i="9"/>
  <c r="EF31" i="9" s="1"/>
  <c r="AO28" i="9"/>
  <c r="DY28" i="9" s="1"/>
  <c r="DY30" i="9"/>
  <c r="BA28" i="9"/>
  <c r="DZ28" i="9" s="1"/>
  <c r="DZ30" i="9"/>
  <c r="EA38" i="9"/>
  <c r="EF38" i="9" s="1"/>
  <c r="EA44" i="9"/>
  <c r="EF44" i="9" s="1"/>
  <c r="EA35" i="9"/>
  <c r="EF35" i="9" s="1"/>
  <c r="EA45" i="9"/>
  <c r="EF45" i="9" s="1"/>
  <c r="DW29" i="9"/>
  <c r="EH29" i="9" s="1"/>
  <c r="BM30" i="9"/>
  <c r="EA29" i="9"/>
  <c r="BA29" i="18"/>
  <c r="EK56" i="9"/>
  <c r="BD29" i="18"/>
  <c r="AZ29" i="18"/>
  <c r="N29" i="18"/>
  <c r="AG29" i="18"/>
  <c r="EI56" i="9"/>
  <c r="EK45" i="9"/>
  <c r="EJ44" i="9"/>
  <c r="EK38" i="9"/>
  <c r="EJ38" i="9"/>
  <c r="EK39" i="9"/>
  <c r="BC29" i="18"/>
  <c r="AV29" i="18"/>
  <c r="AU29" i="18"/>
  <c r="AY29" i="18"/>
  <c r="BE29" i="18"/>
  <c r="M148" i="5"/>
  <c r="M153" i="5" s="1"/>
  <c r="EK36" i="9"/>
  <c r="EK35" i="9"/>
  <c r="EK40" i="9"/>
  <c r="EK44" i="9"/>
  <c r="EK41" i="9"/>
  <c r="EL27" i="9"/>
  <c r="BU33" i="18"/>
  <c r="CB33" i="18" s="1"/>
  <c r="BU41" i="18"/>
  <c r="CD41" i="18" s="1"/>
  <c r="BU45" i="18"/>
  <c r="CF45" i="18" s="1"/>
  <c r="BU38" i="18"/>
  <c r="CB38" i="18" s="1"/>
  <c r="BU40" i="18"/>
  <c r="CB40" i="18" s="1"/>
  <c r="BU47" i="18"/>
  <c r="CB47" i="18" s="1"/>
  <c r="BT33" i="6"/>
  <c r="AX29" i="18"/>
  <c r="AW29" i="18"/>
  <c r="AT29" i="18"/>
  <c r="BB29" i="18"/>
  <c r="EK31" i="9"/>
  <c r="AJ29" i="18"/>
  <c r="R29" i="18"/>
  <c r="Q29" i="18"/>
  <c r="U29" i="18"/>
  <c r="Z29" i="18"/>
  <c r="AE29" i="18"/>
  <c r="S29" i="18"/>
  <c r="AP29" i="18"/>
  <c r="AO29" i="18"/>
  <c r="AL29" i="18"/>
  <c r="AI29" i="18"/>
  <c r="O29" i="18"/>
  <c r="Y29" i="18"/>
  <c r="AD29" i="18"/>
  <c r="AK29" i="18"/>
  <c r="AH29" i="18"/>
  <c r="AR29" i="18"/>
  <c r="AB29" i="18"/>
  <c r="AC29" i="18"/>
  <c r="W29" i="18"/>
  <c r="X29" i="18"/>
  <c r="AM29" i="18"/>
  <c r="AQ29" i="18"/>
  <c r="AN29" i="18"/>
  <c r="M29" i="18"/>
  <c r="T29" i="18"/>
  <c r="AF29" i="18"/>
  <c r="V29" i="18"/>
  <c r="AA29" i="18"/>
  <c r="D105" i="7"/>
  <c r="E105" i="7" s="1"/>
  <c r="Q28" i="9"/>
  <c r="DW28" i="9" s="1"/>
  <c r="EJ29" i="9"/>
  <c r="AN30" i="9"/>
  <c r="AN28" i="9" s="1"/>
  <c r="BR33" i="6"/>
  <c r="BQ33" i="6"/>
  <c r="AA5" i="9"/>
  <c r="Z95" i="9"/>
  <c r="EK29" i="9"/>
  <c r="BS33" i="6"/>
  <c r="BW33" i="6" l="1"/>
  <c r="BX41" i="18"/>
  <c r="BX47" i="18"/>
  <c r="BX40" i="18"/>
  <c r="BX33" i="18"/>
  <c r="BX38" i="18"/>
  <c r="BX45" i="18"/>
  <c r="CF38" i="18"/>
  <c r="CD40" i="18"/>
  <c r="CC38" i="18"/>
  <c r="CC40" i="18"/>
  <c r="CE45" i="18"/>
  <c r="CE47" i="18"/>
  <c r="CE41" i="18"/>
  <c r="CF40" i="18"/>
  <c r="CD47" i="18"/>
  <c r="CB45" i="18"/>
  <c r="CD45" i="18"/>
  <c r="CC41" i="18"/>
  <c r="CE40" i="18"/>
  <c r="CE33" i="18"/>
  <c r="CE38" i="18"/>
  <c r="CB41" i="18"/>
  <c r="CD38" i="18"/>
  <c r="CF41" i="18"/>
  <c r="CF33" i="18"/>
  <c r="CF47" i="18"/>
  <c r="CD33" i="18"/>
  <c r="CC47" i="18"/>
  <c r="CC33" i="18"/>
  <c r="CC45" i="18"/>
  <c r="EF29" i="9"/>
  <c r="EK28" i="9"/>
  <c r="DX30" i="9"/>
  <c r="EI30" i="9" s="1"/>
  <c r="DX28" i="9"/>
  <c r="EI28" i="9" s="1"/>
  <c r="BM28" i="9"/>
  <c r="EA28" i="9" s="1"/>
  <c r="EA30" i="9"/>
  <c r="EJ56" i="9"/>
  <c r="EH28" i="9"/>
  <c r="BH29" i="18"/>
  <c r="BO29" i="18"/>
  <c r="BN29" i="18"/>
  <c r="BL29" i="18"/>
  <c r="BI29" i="18"/>
  <c r="BG29" i="18"/>
  <c r="BF29" i="18"/>
  <c r="BP29" i="18"/>
  <c r="BJ29" i="18"/>
  <c r="BM29" i="18"/>
  <c r="BK29" i="18"/>
  <c r="BU33" i="6"/>
  <c r="N148" i="5"/>
  <c r="N153" i="5" s="1"/>
  <c r="BS29" i="18"/>
  <c r="BT29" i="18"/>
  <c r="BR29" i="18"/>
  <c r="BU29" i="18"/>
  <c r="EI29" i="9"/>
  <c r="EK30" i="9"/>
  <c r="D106" i="7"/>
  <c r="E106" i="7" s="1"/>
  <c r="AB5" i="9"/>
  <c r="AA95" i="9"/>
  <c r="BX29" i="18" l="1"/>
  <c r="EF30" i="9"/>
  <c r="EJ28" i="9"/>
  <c r="EF28" i="9"/>
  <c r="BV29" i="18"/>
  <c r="CF29" i="18" s="1"/>
  <c r="O148" i="5"/>
  <c r="O153" i="5" s="1"/>
  <c r="EJ30" i="9"/>
  <c r="D107" i="7"/>
  <c r="E107" i="7" s="1"/>
  <c r="AC5" i="9"/>
  <c r="AB95" i="9"/>
  <c r="CC29" i="18" l="1"/>
  <c r="CB29" i="18"/>
  <c r="CE29" i="18"/>
  <c r="CD29" i="18"/>
  <c r="P148" i="5"/>
  <c r="P153" i="5" s="1"/>
  <c r="EL25" i="9"/>
  <c r="EL41" i="9"/>
  <c r="EL31" i="9"/>
  <c r="EL42" i="9"/>
  <c r="EL39" i="9"/>
  <c r="EL36" i="9"/>
  <c r="EL47" i="9"/>
  <c r="EL45" i="9"/>
  <c r="EL35" i="9"/>
  <c r="EL44" i="9"/>
  <c r="EL40" i="9"/>
  <c r="EL56" i="9"/>
  <c r="EL38" i="9"/>
  <c r="EL46" i="9"/>
  <c r="EL43" i="9"/>
  <c r="EL29" i="9"/>
  <c r="D108" i="7"/>
  <c r="E108" i="7" s="1"/>
  <c r="AD5" i="9"/>
  <c r="AC95" i="9"/>
  <c r="D109" i="7" l="1"/>
  <c r="E109" i="7" s="1"/>
  <c r="Q148" i="5"/>
  <c r="Q153" i="5" s="1"/>
  <c r="EL28" i="9"/>
  <c r="EL34" i="9"/>
  <c r="EL30" i="9"/>
  <c r="AE5" i="9"/>
  <c r="AD95" i="9"/>
  <c r="D110" i="7" l="1"/>
  <c r="E110" i="7" s="1"/>
  <c r="R148" i="5"/>
  <c r="R153" i="5" s="1"/>
  <c r="AF5" i="9"/>
  <c r="AE95" i="9"/>
  <c r="S148" i="5" l="1"/>
  <c r="S153" i="5" s="1"/>
  <c r="AG5" i="9"/>
  <c r="AF95" i="9"/>
  <c r="T148" i="5" l="1"/>
  <c r="T153" i="5" s="1"/>
  <c r="AH5" i="9"/>
  <c r="AG95" i="9"/>
  <c r="U148" i="5" l="1"/>
  <c r="U153" i="5" s="1"/>
  <c r="AI5" i="9"/>
  <c r="AH95" i="9"/>
  <c r="E98" i="5" l="1"/>
  <c r="V148" i="5"/>
  <c r="V153" i="5" s="1"/>
  <c r="AJ5" i="9"/>
  <c r="AI95" i="9"/>
  <c r="W148" i="5" l="1"/>
  <c r="W153" i="5" s="1"/>
  <c r="AK5" i="9"/>
  <c r="AJ95" i="9"/>
  <c r="X148" i="5" l="1"/>
  <c r="X153" i="5" s="1"/>
  <c r="AL5" i="9"/>
  <c r="AK95" i="9"/>
  <c r="Y148" i="5" l="1"/>
  <c r="Y153" i="5" s="1"/>
  <c r="AM5" i="9"/>
  <c r="AL95" i="9"/>
  <c r="Z148" i="5" l="1"/>
  <c r="Z153" i="5" s="1"/>
  <c r="AN5" i="9"/>
  <c r="AM95" i="9"/>
  <c r="AA148" i="5" l="1"/>
  <c r="AA153" i="5" s="1"/>
  <c r="AO5" i="9"/>
  <c r="AN95" i="9"/>
  <c r="AB148" i="5" l="1"/>
  <c r="AB153" i="5" s="1"/>
  <c r="AP5" i="9"/>
  <c r="AO95" i="9"/>
  <c r="AC148" i="5" l="1"/>
  <c r="AC153" i="5" s="1"/>
  <c r="AQ5" i="9"/>
  <c r="AP95" i="9"/>
  <c r="AD148" i="5" l="1"/>
  <c r="AD153" i="5" s="1"/>
  <c r="AR5" i="9"/>
  <c r="AQ95" i="9"/>
  <c r="AE148" i="5" l="1"/>
  <c r="AE153" i="5" s="1"/>
  <c r="AS5" i="9"/>
  <c r="AR95" i="9"/>
  <c r="AF148" i="5" l="1"/>
  <c r="AF153" i="5" s="1"/>
  <c r="AT5" i="9"/>
  <c r="AS95" i="9"/>
  <c r="AG148" i="5" l="1"/>
  <c r="AG153" i="5" s="1"/>
  <c r="AU5" i="9"/>
  <c r="AT95" i="9"/>
  <c r="AH148" i="5" l="1"/>
  <c r="AH153" i="5" s="1"/>
  <c r="AV5" i="9"/>
  <c r="AU95" i="9"/>
  <c r="AI148" i="5" l="1"/>
  <c r="AI153" i="5" s="1"/>
  <c r="AW5" i="9"/>
  <c r="AV95" i="9"/>
  <c r="AJ148" i="5" l="1"/>
  <c r="AJ153" i="5" s="1"/>
  <c r="AX5" i="9"/>
  <c r="AW95" i="9"/>
  <c r="AK148" i="5" l="1"/>
  <c r="AK153" i="5" s="1"/>
  <c r="AY5" i="9"/>
  <c r="AX95" i="9"/>
  <c r="AL148" i="5" l="1"/>
  <c r="AL153" i="5" s="1"/>
  <c r="AZ5" i="9"/>
  <c r="AY95" i="9"/>
  <c r="AM148" i="5" l="1"/>
  <c r="AM153" i="5" s="1"/>
  <c r="BA5" i="9"/>
  <c r="AZ95" i="9"/>
  <c r="AN148" i="5" l="1"/>
  <c r="AN153" i="5" s="1"/>
  <c r="BB5" i="9"/>
  <c r="BA95" i="9"/>
  <c r="AO148" i="5" l="1"/>
  <c r="AO153" i="5" s="1"/>
  <c r="BC5" i="9"/>
  <c r="BB95" i="9"/>
  <c r="AP148" i="5" l="1"/>
  <c r="AP153" i="5" s="1"/>
  <c r="BD5" i="9"/>
  <c r="BC95" i="9"/>
  <c r="AQ148" i="5" l="1"/>
  <c r="AQ153" i="5" s="1"/>
  <c r="BE5" i="9"/>
  <c r="BD95" i="9"/>
  <c r="AR148" i="5" l="1"/>
  <c r="AR153" i="5" s="1"/>
  <c r="BF5" i="9"/>
  <c r="BE95" i="9"/>
  <c r="AS148" i="5" l="1"/>
  <c r="AS153" i="5" s="1"/>
  <c r="BG5" i="9"/>
  <c r="BF95" i="9"/>
  <c r="AT148" i="5" l="1"/>
  <c r="AT153" i="5" s="1"/>
  <c r="BH5" i="9"/>
  <c r="BG95" i="9"/>
  <c r="AU148" i="5" l="1"/>
  <c r="AU153" i="5" s="1"/>
  <c r="BI5" i="9"/>
  <c r="BH95" i="9"/>
  <c r="AV148" i="5" l="1"/>
  <c r="AV153" i="5" s="1"/>
  <c r="BJ5" i="9"/>
  <c r="BI95" i="9"/>
  <c r="AW148" i="5" l="1"/>
  <c r="AW153" i="5" s="1"/>
  <c r="BK5" i="9"/>
  <c r="BJ95" i="9"/>
  <c r="AX148" i="5" l="1"/>
  <c r="AX153" i="5" s="1"/>
  <c r="BL5" i="9"/>
  <c r="BM5" i="9" s="1"/>
  <c r="BN5" i="9" s="1"/>
  <c r="BO5" i="9" s="1"/>
  <c r="BP5" i="9" s="1"/>
  <c r="BQ5" i="9" s="1"/>
  <c r="BR5" i="9" s="1"/>
  <c r="BS5" i="9" s="1"/>
  <c r="BT5" i="9" s="1"/>
  <c r="BU5" i="9" s="1"/>
  <c r="BV5" i="9" s="1"/>
  <c r="BW5" i="9" s="1"/>
  <c r="BX5" i="9" s="1"/>
  <c r="BY5" i="9" s="1"/>
  <c r="BZ5" i="9" s="1"/>
  <c r="CA5" i="9" s="1"/>
  <c r="CB5" i="9" s="1"/>
  <c r="CC5" i="9" s="1"/>
  <c r="CD5" i="9" s="1"/>
  <c r="CE5" i="9" s="1"/>
  <c r="CF5" i="9" s="1"/>
  <c r="CG5" i="9" s="1"/>
  <c r="CH5" i="9" s="1"/>
  <c r="CI5" i="9" s="1"/>
  <c r="CJ5" i="9" s="1"/>
  <c r="CK5" i="9" s="1"/>
  <c r="CL5" i="9" s="1"/>
  <c r="CM5" i="9" s="1"/>
  <c r="CN5" i="9" s="1"/>
  <c r="CO5" i="9" s="1"/>
  <c r="CP5" i="9" s="1"/>
  <c r="CQ5" i="9" s="1"/>
  <c r="CR5" i="9" s="1"/>
  <c r="CS5" i="9" s="1"/>
  <c r="CT5" i="9" s="1"/>
  <c r="CU5" i="9" s="1"/>
  <c r="CV5" i="9" s="1"/>
  <c r="CW5" i="9" s="1"/>
  <c r="CX5" i="9" s="1"/>
  <c r="CY5" i="9" s="1"/>
  <c r="CZ5" i="9" s="1"/>
  <c r="DA5" i="9" s="1"/>
  <c r="DB5" i="9" s="1"/>
  <c r="DC5" i="9" s="1"/>
  <c r="DD5" i="9" s="1"/>
  <c r="DE5" i="9" s="1"/>
  <c r="DF5" i="9" s="1"/>
  <c r="DG5" i="9" s="1"/>
  <c r="DH5" i="9" s="1"/>
  <c r="DI5" i="9" s="1"/>
  <c r="DJ5" i="9" s="1"/>
  <c r="DK5" i="9" s="1"/>
  <c r="DL5" i="9" s="1"/>
  <c r="DM5" i="9" s="1"/>
  <c r="DN5" i="9" s="1"/>
  <c r="DO5" i="9" s="1"/>
  <c r="DP5" i="9" s="1"/>
  <c r="DQ5" i="9" s="1"/>
  <c r="DR5" i="9" s="1"/>
  <c r="DS5" i="9" s="1"/>
  <c r="DT5" i="9" s="1"/>
  <c r="BK95" i="9"/>
  <c r="AY148" i="5" l="1"/>
  <c r="AY153" i="5" s="1"/>
  <c r="BL95" i="9"/>
  <c r="AZ148" i="5" l="1"/>
  <c r="AZ153" i="5" s="1"/>
  <c r="BA148" i="5" l="1"/>
  <c r="BA153" i="5" s="1"/>
  <c r="BB148" i="5" l="1"/>
  <c r="BC148" i="5" l="1"/>
  <c r="BB98" i="5"/>
  <c r="BB100" i="5" s="1"/>
  <c r="BC5" i="10" l="1"/>
  <c r="BD5" i="6"/>
  <c r="BD148" i="5"/>
  <c r="F8" i="9"/>
  <c r="BC98" i="5"/>
  <c r="BC100" i="5" s="1"/>
  <c r="BD74" i="6" l="1"/>
  <c r="BF70" i="18" s="1"/>
  <c r="BD73" i="6"/>
  <c r="BD78" i="6"/>
  <c r="BC21" i="55" s="1"/>
  <c r="AY12" i="52"/>
  <c r="BD21" i="6"/>
  <c r="BE18" i="18" s="1"/>
  <c r="BD22" i="6"/>
  <c r="BD5" i="10"/>
  <c r="BE5" i="6"/>
  <c r="BD19" i="6"/>
  <c r="BE16" i="18" s="1"/>
  <c r="C61" i="50"/>
  <c r="AY115" i="52"/>
  <c r="AY167" i="52" s="1"/>
  <c r="BE148" i="5"/>
  <c r="BD20" i="6"/>
  <c r="BE17" i="18" s="1"/>
  <c r="BC153" i="5"/>
  <c r="BB153" i="5"/>
  <c r="BD98" i="5"/>
  <c r="BD100" i="5" s="1"/>
  <c r="BF74" i="18" l="1"/>
  <c r="BC27" i="55"/>
  <c r="BC3" i="55"/>
  <c r="BC9" i="55" s="1"/>
  <c r="BC6" i="10" s="1"/>
  <c r="BF69" i="18"/>
  <c r="BC12" i="55"/>
  <c r="BC18" i="55" s="1"/>
  <c r="BC7" i="10" s="1"/>
  <c r="BE73" i="6"/>
  <c r="BE78" i="6"/>
  <c r="BD21" i="55" s="1"/>
  <c r="BE74" i="6"/>
  <c r="BG70" i="18" s="1"/>
  <c r="BE5" i="10"/>
  <c r="BF5" i="6"/>
  <c r="BE22" i="6"/>
  <c r="BF19" i="18" s="1"/>
  <c r="AZ12" i="52"/>
  <c r="BE21" i="6"/>
  <c r="BF18" i="18" s="1"/>
  <c r="BI61" i="50"/>
  <c r="BF61" i="50"/>
  <c r="BM61" i="50"/>
  <c r="BD61" i="50"/>
  <c r="BH61" i="50"/>
  <c r="BK61" i="50"/>
  <c r="BC61" i="50"/>
  <c r="BJ61" i="50"/>
  <c r="BB61" i="50"/>
  <c r="BG61" i="50"/>
  <c r="BL61" i="50"/>
  <c r="BE61" i="50"/>
  <c r="BA61" i="50"/>
  <c r="BE19" i="18"/>
  <c r="AZ115" i="52"/>
  <c r="AZ167" i="52" s="1"/>
  <c r="BD23" i="6"/>
  <c r="BE19" i="6"/>
  <c r="C62" i="50"/>
  <c r="BF148" i="5"/>
  <c r="BE20" i="6"/>
  <c r="BF17" i="18" s="1"/>
  <c r="BC155" i="5"/>
  <c r="BB155" i="5"/>
  <c r="AY174" i="52"/>
  <c r="AY179" i="52"/>
  <c r="AY173" i="52"/>
  <c r="AY168" i="52"/>
  <c r="BE98" i="5"/>
  <c r="BE100" i="5" s="1"/>
  <c r="BG74" i="18" l="1"/>
  <c r="BD27" i="55"/>
  <c r="BD3" i="55"/>
  <c r="BD9" i="55" s="1"/>
  <c r="BD6" i="10" s="1"/>
  <c r="BG69" i="18"/>
  <c r="BE20" i="18"/>
  <c r="BD12" i="55"/>
  <c r="BD18" i="55" s="1"/>
  <c r="BD7" i="10" s="1"/>
  <c r="BF78" i="6"/>
  <c r="BE21" i="55" s="1"/>
  <c r="BF73" i="6"/>
  <c r="BF74" i="6"/>
  <c r="BH70" i="18" s="1"/>
  <c r="BD15" i="6"/>
  <c r="BD16" i="6" s="1"/>
  <c r="BE13" i="18"/>
  <c r="BF5" i="10"/>
  <c r="BG5" i="6"/>
  <c r="BF13" i="18"/>
  <c r="BE15" i="6"/>
  <c r="BE16" i="6" s="1"/>
  <c r="BA12" i="52"/>
  <c r="BF21" i="6"/>
  <c r="BG18" i="18" s="1"/>
  <c r="BF22" i="6"/>
  <c r="BB62" i="50"/>
  <c r="BN62" i="50"/>
  <c r="BF62" i="50"/>
  <c r="BE62" i="50"/>
  <c r="BK62" i="50"/>
  <c r="BC62" i="50"/>
  <c r="BI62" i="50"/>
  <c r="BH62" i="50"/>
  <c r="BM62" i="50"/>
  <c r="BG62" i="50"/>
  <c r="BD62" i="50"/>
  <c r="BL62" i="50"/>
  <c r="BJ62" i="50"/>
  <c r="BA115" i="52"/>
  <c r="BA167" i="52" s="1"/>
  <c r="BF16" i="18"/>
  <c r="BF20" i="18" s="1"/>
  <c r="BE23" i="6"/>
  <c r="BF19" i="6"/>
  <c r="BG148" i="5"/>
  <c r="BF20" i="6"/>
  <c r="BG17" i="18" s="1"/>
  <c r="C63" i="50"/>
  <c r="BD153" i="5"/>
  <c r="AY186" i="52"/>
  <c r="AY185" i="52"/>
  <c r="AY180" i="52"/>
  <c r="AZ179" i="52"/>
  <c r="AZ174" i="52"/>
  <c r="AZ168" i="52"/>
  <c r="AZ173" i="52"/>
  <c r="AY171" i="52"/>
  <c r="AY170" i="52"/>
  <c r="AY169" i="52"/>
  <c r="BF98" i="5"/>
  <c r="BF100" i="5" s="1"/>
  <c r="BH74" i="18" l="1"/>
  <c r="BE27" i="55"/>
  <c r="BE3" i="55"/>
  <c r="BE9" i="55" s="1"/>
  <c r="BE6" i="10" s="1"/>
  <c r="BH69" i="18"/>
  <c r="BE12" i="55"/>
  <c r="BE18" i="55" s="1"/>
  <c r="BE7" i="10" s="1"/>
  <c r="BG78" i="6"/>
  <c r="BF21" i="55" s="1"/>
  <c r="BG74" i="6"/>
  <c r="BI70" i="18" s="1"/>
  <c r="BG73" i="6"/>
  <c r="BG22" i="6"/>
  <c r="BH19" i="18" s="1"/>
  <c r="BB12" i="52"/>
  <c r="BG21" i="6"/>
  <c r="BH18" i="18" s="1"/>
  <c r="BG5" i="10"/>
  <c r="BH5" i="6"/>
  <c r="BC63" i="50"/>
  <c r="BK63" i="50"/>
  <c r="BH63" i="50"/>
  <c r="BO63" i="50"/>
  <c r="BF63" i="50"/>
  <c r="BJ63" i="50"/>
  <c r="BM63" i="50"/>
  <c r="BE63" i="50"/>
  <c r="BL63" i="50"/>
  <c r="BD63" i="50"/>
  <c r="BN63" i="50"/>
  <c r="BI63" i="50"/>
  <c r="BG63" i="50"/>
  <c r="BG19" i="6"/>
  <c r="BH16" i="18" s="1"/>
  <c r="BD75" i="6"/>
  <c r="BG19" i="18"/>
  <c r="BG16" i="18"/>
  <c r="BF23" i="6"/>
  <c r="BH148" i="5"/>
  <c r="BG20" i="6"/>
  <c r="BH17" i="18" s="1"/>
  <c r="C64" i="50"/>
  <c r="BB115" i="52"/>
  <c r="BB167" i="52" s="1"/>
  <c r="BE153" i="5"/>
  <c r="BD155" i="5"/>
  <c r="BG98" i="5"/>
  <c r="BG100" i="5" s="1"/>
  <c r="AY175" i="52"/>
  <c r="AY176" i="52" s="1"/>
  <c r="AZ170" i="52"/>
  <c r="AZ169" i="52"/>
  <c r="AZ171" i="52"/>
  <c r="AY183" i="52"/>
  <c r="AY182" i="52"/>
  <c r="AY181" i="52"/>
  <c r="AZ180" i="52"/>
  <c r="AZ185" i="52"/>
  <c r="AZ186" i="52"/>
  <c r="BA174" i="52"/>
  <c r="BA173" i="52"/>
  <c r="BA179" i="52"/>
  <c r="BA168" i="52"/>
  <c r="BI74" i="18" l="1"/>
  <c r="BF27" i="55"/>
  <c r="BF3" i="55"/>
  <c r="BF9" i="55" s="1"/>
  <c r="BF6" i="10" s="1"/>
  <c r="BI69" i="18"/>
  <c r="BF12" i="55"/>
  <c r="BF18" i="55" s="1"/>
  <c r="BF7" i="10" s="1"/>
  <c r="BH78" i="6"/>
  <c r="BG21" i="55" s="1"/>
  <c r="BH74" i="6"/>
  <c r="BJ70" i="18" s="1"/>
  <c r="BH73" i="6"/>
  <c r="BH5" i="10"/>
  <c r="BI5" i="6"/>
  <c r="BG13" i="18"/>
  <c r="BF15" i="6"/>
  <c r="BF16" i="6" s="1"/>
  <c r="BH21" i="6"/>
  <c r="BI18" i="18" s="1"/>
  <c r="BC12" i="52"/>
  <c r="BH22" i="6"/>
  <c r="BI19" i="18" s="1"/>
  <c r="BO64" i="50"/>
  <c r="BH64" i="50"/>
  <c r="BG64" i="50"/>
  <c r="BM64" i="50"/>
  <c r="BE64" i="50"/>
  <c r="BK64" i="50"/>
  <c r="BN64" i="50"/>
  <c r="BJ64" i="50"/>
  <c r="BI64" i="50"/>
  <c r="BP64" i="50"/>
  <c r="BF64" i="50"/>
  <c r="BL64" i="50"/>
  <c r="BG20" i="18"/>
  <c r="BH20" i="18"/>
  <c r="BG23" i="6"/>
  <c r="BD64" i="50"/>
  <c r="BI148" i="5"/>
  <c r="BH20" i="6"/>
  <c r="BI17" i="18" s="1"/>
  <c r="C65" i="50"/>
  <c r="BH19" i="6"/>
  <c r="BC115" i="52"/>
  <c r="BC167" i="52" s="1"/>
  <c r="BF71" i="18"/>
  <c r="BE75" i="6"/>
  <c r="BG153" i="5"/>
  <c r="BE155" i="5"/>
  <c r="BF153" i="5"/>
  <c r="AY187" i="52"/>
  <c r="AY188" i="52" s="1"/>
  <c r="AY189" i="52" s="1"/>
  <c r="BA180" i="52"/>
  <c r="BA186" i="52"/>
  <c r="BA185" i="52"/>
  <c r="AZ182" i="52"/>
  <c r="AZ181" i="52"/>
  <c r="AZ183" i="52"/>
  <c r="AZ175" i="52"/>
  <c r="AZ176" i="52" s="1"/>
  <c r="BB173" i="52"/>
  <c r="BB174" i="52"/>
  <c r="BB168" i="52"/>
  <c r="BB179" i="52"/>
  <c r="BA170" i="52"/>
  <c r="BA171" i="52"/>
  <c r="BA169" i="52"/>
  <c r="BH98" i="5"/>
  <c r="BH100" i="5" s="1"/>
  <c r="BJ74" i="18" l="1"/>
  <c r="BG27" i="55"/>
  <c r="BG3" i="55"/>
  <c r="BG9" i="55" s="1"/>
  <c r="BG6" i="10" s="1"/>
  <c r="BJ69" i="18"/>
  <c r="BG12" i="55"/>
  <c r="BG18" i="55" s="1"/>
  <c r="BG7" i="10" s="1"/>
  <c r="BI78" i="6"/>
  <c r="BH21" i="55" s="1"/>
  <c r="BI74" i="6"/>
  <c r="BK70" i="18" s="1"/>
  <c r="BI73" i="6"/>
  <c r="BI5" i="10"/>
  <c r="BJ5" i="6"/>
  <c r="BH13" i="18"/>
  <c r="BG15" i="6"/>
  <c r="BG16" i="6" s="1"/>
  <c r="BD12" i="52"/>
  <c r="BI22" i="6"/>
  <c r="BI21" i="6"/>
  <c r="BJ18" i="18" s="1"/>
  <c r="BE65" i="50"/>
  <c r="BQ65" i="50"/>
  <c r="BO65" i="50"/>
  <c r="BN65" i="50"/>
  <c r="BM65" i="50"/>
  <c r="BJ65" i="50"/>
  <c r="BH65" i="50"/>
  <c r="BK65" i="50"/>
  <c r="BG65" i="50"/>
  <c r="BL65" i="50"/>
  <c r="BP65" i="50"/>
  <c r="BF65" i="50"/>
  <c r="BI65" i="50"/>
  <c r="BG71" i="18"/>
  <c r="BH23" i="6"/>
  <c r="BI20" i="6"/>
  <c r="BJ17" i="18" s="1"/>
  <c r="BJ148" i="5"/>
  <c r="BI16" i="18"/>
  <c r="BI20" i="18" s="1"/>
  <c r="BI19" i="6"/>
  <c r="C66" i="50"/>
  <c r="BD115" i="52"/>
  <c r="BD167" i="52" s="1"/>
  <c r="BD173" i="52" s="1"/>
  <c r="AY8" i="52"/>
  <c r="BF155" i="5"/>
  <c r="BH153" i="5"/>
  <c r="BG155" i="5"/>
  <c r="BA175" i="52"/>
  <c r="BA176" i="52" s="1"/>
  <c r="BC179" i="52"/>
  <c r="BC173" i="52"/>
  <c r="BC168" i="52"/>
  <c r="BC174" i="52"/>
  <c r="BB180" i="52"/>
  <c r="BB186" i="52"/>
  <c r="BB185" i="52"/>
  <c r="BB169" i="52"/>
  <c r="BB170" i="52"/>
  <c r="BB171" i="52"/>
  <c r="AZ187" i="52"/>
  <c r="AZ188" i="52" s="1"/>
  <c r="AZ189" i="52" s="1"/>
  <c r="BA183" i="52"/>
  <c r="BA182" i="52"/>
  <c r="BA181" i="52"/>
  <c r="BI98" i="5"/>
  <c r="BI100" i="5" s="1"/>
  <c r="BK74" i="18" l="1"/>
  <c r="BH27" i="55"/>
  <c r="BH3" i="55"/>
  <c r="BH9" i="55" s="1"/>
  <c r="BH6" i="10" s="1"/>
  <c r="BK69" i="18"/>
  <c r="BH12" i="55"/>
  <c r="BH18" i="55" s="1"/>
  <c r="BH7" i="10" s="1"/>
  <c r="BJ74" i="6"/>
  <c r="BL70" i="18" s="1"/>
  <c r="BJ73" i="6"/>
  <c r="BJ78" i="6"/>
  <c r="BI21" i="55" s="1"/>
  <c r="BJ5" i="10"/>
  <c r="BK5" i="6"/>
  <c r="BI15" i="6"/>
  <c r="BI16" i="6" s="1"/>
  <c r="BJ13" i="18"/>
  <c r="BI13" i="18"/>
  <c r="BH15" i="6"/>
  <c r="BH16" i="6" s="1"/>
  <c r="BJ21" i="6"/>
  <c r="BK18" i="18" s="1"/>
  <c r="BE12" i="52"/>
  <c r="BJ22" i="6"/>
  <c r="BK19" i="18" s="1"/>
  <c r="BQ66" i="50"/>
  <c r="BJ66" i="50"/>
  <c r="BO66" i="50"/>
  <c r="BM66" i="50"/>
  <c r="BH66" i="50"/>
  <c r="BR66" i="50"/>
  <c r="BL66" i="50"/>
  <c r="BG66" i="50"/>
  <c r="BK66" i="50"/>
  <c r="BP66" i="50"/>
  <c r="BN66" i="50"/>
  <c r="BI66" i="50"/>
  <c r="BE115" i="52"/>
  <c r="BE167" i="52" s="1"/>
  <c r="BJ19" i="6"/>
  <c r="BK16" i="18" s="1"/>
  <c r="BJ19" i="18"/>
  <c r="BD179" i="52"/>
  <c r="BD186" i="52" s="1"/>
  <c r="BD168" i="52"/>
  <c r="BD170" i="52" s="1"/>
  <c r="C67" i="50"/>
  <c r="BJ16" i="18"/>
  <c r="BI23" i="6"/>
  <c r="BD174" i="52"/>
  <c r="BJ20" i="6"/>
  <c r="BK17" i="18" s="1"/>
  <c r="BK148" i="5"/>
  <c r="BF66" i="50"/>
  <c r="BF75" i="6"/>
  <c r="BG75" i="6"/>
  <c r="BH71" i="18"/>
  <c r="AZ8" i="52"/>
  <c r="BH155" i="5"/>
  <c r="BB175" i="52"/>
  <c r="BB176" i="52" s="1"/>
  <c r="BB182" i="52"/>
  <c r="BB181" i="52"/>
  <c r="BB183" i="52"/>
  <c r="BA187" i="52"/>
  <c r="BA188" i="52" s="1"/>
  <c r="BA189" i="52" s="1"/>
  <c r="BC170" i="52"/>
  <c r="BC169" i="52"/>
  <c r="BC171" i="52"/>
  <c r="BC186" i="52"/>
  <c r="BC180" i="52"/>
  <c r="BC185" i="52"/>
  <c r="BJ98" i="5"/>
  <c r="BJ100" i="5" s="1"/>
  <c r="BL74" i="18" l="1"/>
  <c r="BI27" i="55"/>
  <c r="BI3" i="55"/>
  <c r="BI9" i="55" s="1"/>
  <c r="BI6" i="10" s="1"/>
  <c r="BL69" i="18"/>
  <c r="BI12" i="55"/>
  <c r="BI18" i="55" s="1"/>
  <c r="BI7" i="10" s="1"/>
  <c r="BK73" i="6"/>
  <c r="BK78" i="6"/>
  <c r="BJ21" i="55" s="1"/>
  <c r="BK74" i="6"/>
  <c r="BM70" i="18" s="1"/>
  <c r="BK5" i="10"/>
  <c r="BL5" i="6"/>
  <c r="BJ15" i="6"/>
  <c r="BJ16" i="6" s="1"/>
  <c r="BK13" i="18"/>
  <c r="BK22" i="6"/>
  <c r="BL19" i="18" s="1"/>
  <c r="BK21" i="6"/>
  <c r="BL18" i="18" s="1"/>
  <c r="BF12" i="52"/>
  <c r="BD180" i="52"/>
  <c r="BD181" i="52" s="1"/>
  <c r="BO67" i="50"/>
  <c r="BL67" i="50"/>
  <c r="BR67" i="50"/>
  <c r="BJ67" i="50"/>
  <c r="BN67" i="50"/>
  <c r="BQ67" i="50"/>
  <c r="BI67" i="50"/>
  <c r="BP67" i="50"/>
  <c r="BH67" i="50"/>
  <c r="BM67" i="50"/>
  <c r="BK67" i="50"/>
  <c r="BS67" i="50"/>
  <c r="BH75" i="6"/>
  <c r="BD171" i="52"/>
  <c r="BD185" i="52"/>
  <c r="BD169" i="52"/>
  <c r="BJ20" i="18"/>
  <c r="BK20" i="18"/>
  <c r="BG67" i="50"/>
  <c r="BK19" i="6"/>
  <c r="BL16" i="18" s="1"/>
  <c r="BJ23" i="6"/>
  <c r="BL148" i="5"/>
  <c r="BL153" i="5" s="1"/>
  <c r="BK20" i="6"/>
  <c r="BL17" i="18" s="1"/>
  <c r="BF115" i="52"/>
  <c r="BF167" i="52" s="1"/>
  <c r="C68" i="50"/>
  <c r="BA8" i="52"/>
  <c r="BI153" i="5"/>
  <c r="BC181" i="52"/>
  <c r="BC183" i="52"/>
  <c r="BC182" i="52"/>
  <c r="BE179" i="52"/>
  <c r="BE174" i="52"/>
  <c r="BE168" i="52"/>
  <c r="BE173" i="52"/>
  <c r="BC175" i="52"/>
  <c r="BC176" i="52" s="1"/>
  <c r="BB187" i="52"/>
  <c r="BB188" i="52" s="1"/>
  <c r="BB189" i="52" s="1"/>
  <c r="BK98" i="5"/>
  <c r="BK100" i="5" s="1"/>
  <c r="BM74" i="18" l="1"/>
  <c r="BJ27" i="55"/>
  <c r="BJ3" i="55"/>
  <c r="BJ9" i="55" s="1"/>
  <c r="BJ6" i="10" s="1"/>
  <c r="BM69" i="18"/>
  <c r="BJ12" i="55"/>
  <c r="BJ18" i="55" s="1"/>
  <c r="BJ7" i="10" s="1"/>
  <c r="BL73" i="6"/>
  <c r="BL78" i="6"/>
  <c r="BK21" i="55" s="1"/>
  <c r="BL74" i="6"/>
  <c r="BN70" i="18" s="1"/>
  <c r="BD182" i="52"/>
  <c r="BL5" i="10"/>
  <c r="BM5" i="6"/>
  <c r="BG12" i="52"/>
  <c r="BL21" i="6"/>
  <c r="BM18" i="18" s="1"/>
  <c r="BL22" i="6"/>
  <c r="BM19" i="18" s="1"/>
  <c r="BD183" i="52"/>
  <c r="BQ68" i="50"/>
  <c r="BL68" i="50"/>
  <c r="BK68" i="50"/>
  <c r="BT68" i="50"/>
  <c r="BI68" i="50"/>
  <c r="BO68" i="50"/>
  <c r="BR68" i="50"/>
  <c r="BN68" i="50"/>
  <c r="BM68" i="50"/>
  <c r="BS68" i="50"/>
  <c r="BJ68" i="50"/>
  <c r="BP68" i="50"/>
  <c r="BJ75" i="6"/>
  <c r="BI75" i="6"/>
  <c r="BJ71" i="18"/>
  <c r="BD175" i="52"/>
  <c r="BD176" i="52" s="1"/>
  <c r="BL20" i="18"/>
  <c r="BH68" i="50"/>
  <c r="BK23" i="6"/>
  <c r="BM148" i="5"/>
  <c r="BM153" i="5" s="1"/>
  <c r="BL20" i="6"/>
  <c r="BM17" i="18" s="1"/>
  <c r="C69" i="50"/>
  <c r="BL19" i="6"/>
  <c r="BG115" i="52"/>
  <c r="BG167" i="52" s="1"/>
  <c r="BI71" i="18"/>
  <c r="BB8" i="52"/>
  <c r="BI155" i="5"/>
  <c r="BJ153" i="5"/>
  <c r="BE169" i="52"/>
  <c r="BE170" i="52"/>
  <c r="BE171" i="52"/>
  <c r="BC187" i="52"/>
  <c r="BC188" i="52" s="1"/>
  <c r="BC189" i="52" s="1"/>
  <c r="BE186" i="52"/>
  <c r="BE180" i="52"/>
  <c r="BE185" i="52"/>
  <c r="BF179" i="52"/>
  <c r="BF173" i="52"/>
  <c r="BF168" i="52"/>
  <c r="BF174" i="52"/>
  <c r="BL98" i="5"/>
  <c r="BL100" i="5" s="1"/>
  <c r="BN74" i="18" l="1"/>
  <c r="BK27" i="55"/>
  <c r="BK3" i="55"/>
  <c r="BK9" i="55" s="1"/>
  <c r="BK6" i="10" s="1"/>
  <c r="BN69" i="18"/>
  <c r="BK12" i="55"/>
  <c r="BK18" i="55" s="1"/>
  <c r="BK7" i="10" s="1"/>
  <c r="BM73" i="6"/>
  <c r="BM78" i="6"/>
  <c r="BL21" i="55" s="1"/>
  <c r="BM74" i="6"/>
  <c r="BO70" i="18" s="1"/>
  <c r="BD187" i="52"/>
  <c r="BD188" i="52" s="1"/>
  <c r="BD189" i="52" s="1"/>
  <c r="BM22" i="6"/>
  <c r="BN19" i="18" s="1"/>
  <c r="BM21" i="6"/>
  <c r="BN18" i="18" s="1"/>
  <c r="BH12" i="52"/>
  <c r="BM5" i="10"/>
  <c r="BN5" i="6"/>
  <c r="BK15" i="6"/>
  <c r="BK16" i="6" s="1"/>
  <c r="BL13" i="18"/>
  <c r="BQ69" i="50"/>
  <c r="BP69" i="50"/>
  <c r="BN69" i="50"/>
  <c r="BU69" i="50"/>
  <c r="BL69" i="50"/>
  <c r="BS69" i="50"/>
  <c r="BK69" i="50"/>
  <c r="BR69" i="50"/>
  <c r="BJ69" i="50"/>
  <c r="BO69" i="50"/>
  <c r="BM69" i="50"/>
  <c r="BT69" i="50"/>
  <c r="BM16" i="18"/>
  <c r="BM20" i="18" s="1"/>
  <c r="BL23" i="6"/>
  <c r="BM20" i="6"/>
  <c r="BN17" i="18" s="1"/>
  <c r="BI69" i="50"/>
  <c r="C70" i="50"/>
  <c r="BH115" i="52"/>
  <c r="BH167" i="52" s="1"/>
  <c r="BM19" i="6"/>
  <c r="BK71" i="18"/>
  <c r="BD8" i="52"/>
  <c r="BC8" i="52"/>
  <c r="BJ155" i="5"/>
  <c r="BK153" i="5"/>
  <c r="BF169" i="52"/>
  <c r="BF170" i="52"/>
  <c r="BF171" i="52"/>
  <c r="BE181" i="52"/>
  <c r="BE183" i="52"/>
  <c r="BE182" i="52"/>
  <c r="BG168" i="52"/>
  <c r="BG174" i="52"/>
  <c r="BG179" i="52"/>
  <c r="BG173" i="52"/>
  <c r="BE175" i="52"/>
  <c r="BE176" i="52" s="1"/>
  <c r="BF185" i="52"/>
  <c r="BF186" i="52"/>
  <c r="BF180" i="52"/>
  <c r="BM98" i="5"/>
  <c r="BM100" i="5" s="1"/>
  <c r="BO74" i="18" l="1"/>
  <c r="BL27" i="55"/>
  <c r="BL3" i="55"/>
  <c r="BL9" i="55" s="1"/>
  <c r="BL6" i="10" s="1"/>
  <c r="BO69" i="18"/>
  <c r="BL12" i="55"/>
  <c r="BL18" i="55" s="1"/>
  <c r="BL7" i="10" s="1"/>
  <c r="BN78" i="6"/>
  <c r="BM21" i="55" s="1"/>
  <c r="BN74" i="6"/>
  <c r="BP70" i="18" s="1"/>
  <c r="BN73" i="6"/>
  <c r="BN5" i="10"/>
  <c r="BO5" i="6"/>
  <c r="BL15" i="6"/>
  <c r="BL16" i="6" s="1"/>
  <c r="BM13" i="18"/>
  <c r="BN21" i="6"/>
  <c r="BO18" i="18" s="1"/>
  <c r="BN22" i="6"/>
  <c r="BO19" i="18" s="1"/>
  <c r="BI12" i="52"/>
  <c r="BU70" i="50"/>
  <c r="BN70" i="50"/>
  <c r="BT70" i="50"/>
  <c r="BS70" i="50"/>
  <c r="BK70" i="50"/>
  <c r="BQ70" i="50"/>
  <c r="BM70" i="50"/>
  <c r="BP70" i="50"/>
  <c r="BV70" i="50"/>
  <c r="BO70" i="50"/>
  <c r="BL70" i="50"/>
  <c r="BR70" i="50"/>
  <c r="BN19" i="6"/>
  <c r="BO16" i="18" s="1"/>
  <c r="BN16" i="18"/>
  <c r="BN20" i="18" s="1"/>
  <c r="BM23" i="6"/>
  <c r="C71" i="50"/>
  <c r="BN20" i="6"/>
  <c r="BO17" i="18" s="1"/>
  <c r="BJ70" i="50"/>
  <c r="BI115" i="52"/>
  <c r="BI167" i="52" s="1"/>
  <c r="BL155" i="5"/>
  <c r="BK155" i="5"/>
  <c r="BF181" i="52"/>
  <c r="BF182" i="52"/>
  <c r="BF183" i="52"/>
  <c r="BH174" i="52"/>
  <c r="BH173" i="52"/>
  <c r="BH168" i="52"/>
  <c r="BH179" i="52"/>
  <c r="BG169" i="52"/>
  <c r="BG171" i="52"/>
  <c r="BG170" i="52"/>
  <c r="BE187" i="52"/>
  <c r="BE188" i="52" s="1"/>
  <c r="BE189" i="52" s="1"/>
  <c r="BG185" i="52"/>
  <c r="BG186" i="52"/>
  <c r="BG180" i="52"/>
  <c r="BF175" i="52"/>
  <c r="BF176" i="52" s="1"/>
  <c r="BP74" i="18" l="1"/>
  <c r="BM27" i="55"/>
  <c r="BM3" i="55"/>
  <c r="BM9" i="55" s="1"/>
  <c r="BM6" i="10" s="1"/>
  <c r="BP69" i="18"/>
  <c r="BM12" i="55"/>
  <c r="BM18" i="55" s="1"/>
  <c r="BM7" i="10" s="1"/>
  <c r="BO78" i="6"/>
  <c r="BO74" i="6"/>
  <c r="BO73" i="6"/>
  <c r="BN3" i="55" s="1"/>
  <c r="BN9" i="55" s="1"/>
  <c r="BN6" i="10" s="1"/>
  <c r="BN13" i="18"/>
  <c r="BM15" i="6"/>
  <c r="BM16" i="6" s="1"/>
  <c r="BO22" i="6"/>
  <c r="BJ12" i="52"/>
  <c r="BO21" i="6"/>
  <c r="BU21" i="6" s="1"/>
  <c r="CE21" i="6" s="1"/>
  <c r="BO13" i="18"/>
  <c r="BN15" i="6"/>
  <c r="BN16" i="6" s="1"/>
  <c r="BS71" i="50"/>
  <c r="BP71" i="50"/>
  <c r="BW71" i="50"/>
  <c r="BN71" i="50"/>
  <c r="BQ71" i="50"/>
  <c r="BU71" i="50"/>
  <c r="BM71" i="50"/>
  <c r="BT71" i="50"/>
  <c r="BL71" i="50"/>
  <c r="BR71" i="50"/>
  <c r="BV71" i="50"/>
  <c r="BO71" i="50"/>
  <c r="BM71" i="18"/>
  <c r="BO20" i="18"/>
  <c r="BK71" i="50"/>
  <c r="C72" i="50"/>
  <c r="BN23" i="6"/>
  <c r="BJ115" i="52"/>
  <c r="BJ167" i="52" s="1"/>
  <c r="BO19" i="6"/>
  <c r="BO20" i="6"/>
  <c r="BP17" i="18" s="1"/>
  <c r="BK75" i="6"/>
  <c r="BL71" i="18"/>
  <c r="BE8" i="52"/>
  <c r="BG175" i="52"/>
  <c r="BG176" i="52" s="1"/>
  <c r="BH185" i="52"/>
  <c r="BH180" i="52"/>
  <c r="BH186" i="52"/>
  <c r="BI173" i="52"/>
  <c r="BI179" i="52"/>
  <c r="BI174" i="52"/>
  <c r="BI168" i="52"/>
  <c r="C73" i="50"/>
  <c r="BK115" i="52"/>
  <c r="BH171" i="52"/>
  <c r="BH169" i="52"/>
  <c r="BH170" i="52"/>
  <c r="BF187" i="52"/>
  <c r="BF188" i="52" s="1"/>
  <c r="BF189" i="52" s="1"/>
  <c r="BG183" i="52"/>
  <c r="BG182" i="52"/>
  <c r="BG181" i="52"/>
  <c r="BN21" i="55" l="1"/>
  <c r="BN27" i="55" s="1"/>
  <c r="BN12" i="55"/>
  <c r="BN18" i="55" s="1"/>
  <c r="BN7" i="10" s="1"/>
  <c r="BP18" i="18"/>
  <c r="BV18" i="18" s="1"/>
  <c r="CF18" i="18" s="1"/>
  <c r="BW72" i="50"/>
  <c r="BP72" i="50"/>
  <c r="BO72" i="50"/>
  <c r="BX72" i="50"/>
  <c r="BU72" i="50"/>
  <c r="BM72" i="50"/>
  <c r="BS72" i="50"/>
  <c r="BR72" i="50"/>
  <c r="BV72" i="50"/>
  <c r="BQ72" i="50"/>
  <c r="BN72" i="50"/>
  <c r="BT72" i="50"/>
  <c r="BL75" i="6"/>
  <c r="BP19" i="18"/>
  <c r="BV19" i="18" s="1"/>
  <c r="BU22" i="6"/>
  <c r="BJ114" i="52"/>
  <c r="BJ142" i="52" s="1"/>
  <c r="BL72" i="50"/>
  <c r="BP16" i="18"/>
  <c r="BO23" i="6"/>
  <c r="BM75" i="6"/>
  <c r="BN71" i="18"/>
  <c r="BF8" i="52"/>
  <c r="BM155" i="5"/>
  <c r="BH175" i="52"/>
  <c r="BH176" i="52" s="1"/>
  <c r="BJ179" i="52"/>
  <c r="BJ174" i="52"/>
  <c r="BJ168" i="52"/>
  <c r="BJ173" i="52"/>
  <c r="BL115" i="52"/>
  <c r="C74" i="50"/>
  <c r="BK167" i="52"/>
  <c r="BK114" i="52"/>
  <c r="BI169" i="52"/>
  <c r="BI171" i="52"/>
  <c r="BI170" i="52"/>
  <c r="BR73" i="50"/>
  <c r="BT73" i="50"/>
  <c r="BV73" i="50"/>
  <c r="BP73" i="50"/>
  <c r="BM73" i="50"/>
  <c r="BU73" i="50"/>
  <c r="BW73" i="50"/>
  <c r="BQ73" i="50"/>
  <c r="BY73" i="50"/>
  <c r="BX73" i="50"/>
  <c r="BS73" i="50"/>
  <c r="BN73" i="50"/>
  <c r="BO73" i="50"/>
  <c r="BH182" i="52"/>
  <c r="BH181" i="52"/>
  <c r="BH183" i="52"/>
  <c r="BG187" i="52"/>
  <c r="BG188" i="52" s="1"/>
  <c r="BG189" i="52" s="1"/>
  <c r="BI185" i="52"/>
  <c r="BI180" i="52"/>
  <c r="BI186" i="52"/>
  <c r="BO15" i="6" l="1"/>
  <c r="BO16" i="6" s="1"/>
  <c r="BP13" i="18"/>
  <c r="BV13" i="18" s="1"/>
  <c r="BJ144" i="52"/>
  <c r="BJ158" i="52" s="1"/>
  <c r="BJ138" i="52"/>
  <c r="BJ152" i="52" s="1"/>
  <c r="BJ140" i="52"/>
  <c r="BJ154" i="52" s="1"/>
  <c r="BJ146" i="52"/>
  <c r="BJ160" i="52" s="1"/>
  <c r="BP20" i="18"/>
  <c r="BM12" i="50"/>
  <c r="BN75" i="6"/>
  <c r="BO71" i="18"/>
  <c r="BG8" i="52"/>
  <c r="C75" i="50"/>
  <c r="BM115" i="52"/>
  <c r="BI182" i="52"/>
  <c r="BI183" i="52"/>
  <c r="BI181" i="52"/>
  <c r="BI175" i="52"/>
  <c r="BI176" i="52" s="1"/>
  <c r="BK179" i="52"/>
  <c r="BK173" i="52"/>
  <c r="BK168" i="52"/>
  <c r="BK174" i="52"/>
  <c r="BL167" i="52"/>
  <c r="BL114" i="52"/>
  <c r="BJ169" i="52"/>
  <c r="BJ170" i="52"/>
  <c r="BJ171" i="52"/>
  <c r="BK138" i="52"/>
  <c r="BK152" i="52" s="1"/>
  <c r="BK146" i="52"/>
  <c r="BK160" i="52" s="1"/>
  <c r="BK144" i="52"/>
  <c r="BK158" i="52" s="1"/>
  <c r="BK142" i="52"/>
  <c r="BK140" i="52"/>
  <c r="BK154" i="52" s="1"/>
  <c r="BH187" i="52"/>
  <c r="BH188" i="52" s="1"/>
  <c r="BH189" i="52" s="1"/>
  <c r="BJ156" i="52"/>
  <c r="BP74" i="50"/>
  <c r="BY74" i="50"/>
  <c r="BN74" i="50"/>
  <c r="BN12" i="50" s="1"/>
  <c r="BZ74" i="50"/>
  <c r="BV74" i="50"/>
  <c r="BW74" i="50"/>
  <c r="BS74" i="50"/>
  <c r="BT74" i="50"/>
  <c r="BR74" i="50"/>
  <c r="BX74" i="50"/>
  <c r="BO74" i="50"/>
  <c r="BU74" i="50"/>
  <c r="BQ74" i="50"/>
  <c r="BJ185" i="52"/>
  <c r="BJ186" i="52"/>
  <c r="BJ180" i="52"/>
  <c r="BJ129" i="52" l="1"/>
  <c r="BJ130" i="52" s="1"/>
  <c r="BJ119" i="52" s="1"/>
  <c r="BJ122" i="52" s="1"/>
  <c r="BJ6" i="52" s="1"/>
  <c r="BO9" i="6" s="1"/>
  <c r="BO75" i="6"/>
  <c r="BH8" i="52"/>
  <c r="BN115" i="52"/>
  <c r="C76" i="50"/>
  <c r="BI187" i="52"/>
  <c r="BI188" i="52" s="1"/>
  <c r="BI189" i="52" s="1"/>
  <c r="BM167" i="52"/>
  <c r="BM114" i="52"/>
  <c r="BJ182" i="52"/>
  <c r="BJ181" i="52"/>
  <c r="BJ183" i="52"/>
  <c r="BL140" i="52"/>
  <c r="BL154" i="52" s="1"/>
  <c r="BL138" i="52"/>
  <c r="BL152" i="52" s="1"/>
  <c r="BL146" i="52"/>
  <c r="BL160" i="52" s="1"/>
  <c r="BL142" i="52"/>
  <c r="BL144" i="52"/>
  <c r="BL158" i="52" s="1"/>
  <c r="BK169" i="52"/>
  <c r="BK170" i="52"/>
  <c r="BK171" i="52"/>
  <c r="BJ175" i="52"/>
  <c r="BJ176" i="52" s="1"/>
  <c r="BQ75" i="50"/>
  <c r="CA75" i="50"/>
  <c r="BX75" i="50"/>
  <c r="BW75" i="50"/>
  <c r="BY75" i="50"/>
  <c r="BO75" i="50"/>
  <c r="BO12" i="50" s="1"/>
  <c r="BT75" i="50"/>
  <c r="BP75" i="50"/>
  <c r="BS75" i="50"/>
  <c r="BR75" i="50"/>
  <c r="BU75" i="50"/>
  <c r="BZ75" i="50"/>
  <c r="BV75" i="50"/>
  <c r="BK156" i="52"/>
  <c r="BK129" i="52"/>
  <c r="BL174" i="52"/>
  <c r="BL179" i="52"/>
  <c r="BL173" i="52"/>
  <c r="BL168" i="52"/>
  <c r="BK186" i="52"/>
  <c r="BK180" i="52"/>
  <c r="BK185" i="52"/>
  <c r="BP71" i="18" l="1"/>
  <c r="BI8" i="52"/>
  <c r="BK130" i="52"/>
  <c r="BK119" i="52" s="1"/>
  <c r="BK122" i="52" s="1"/>
  <c r="BK6" i="52" s="1"/>
  <c r="BK175" i="52"/>
  <c r="BK176" i="52" s="1"/>
  <c r="BK183" i="52"/>
  <c r="BK182" i="52"/>
  <c r="BK181" i="52"/>
  <c r="BL180" i="52"/>
  <c r="BL186" i="52"/>
  <c r="BL185" i="52"/>
  <c r="BJ187" i="52"/>
  <c r="BJ188" i="52" s="1"/>
  <c r="BJ189" i="52" s="1"/>
  <c r="BM173" i="52"/>
  <c r="BM174" i="52"/>
  <c r="BM168" i="52"/>
  <c r="BM179" i="52"/>
  <c r="BN167" i="52"/>
  <c r="BN114" i="52"/>
  <c r="BO115" i="52"/>
  <c r="C77" i="50"/>
  <c r="BL169" i="52"/>
  <c r="BL170" i="52"/>
  <c r="BL171" i="52"/>
  <c r="BL156" i="52"/>
  <c r="BL129" i="52"/>
  <c r="BM144" i="52"/>
  <c r="BM158" i="52" s="1"/>
  <c r="BM146" i="52"/>
  <c r="BM160" i="52" s="1"/>
  <c r="BM138" i="52"/>
  <c r="BM152" i="52" s="1"/>
  <c r="BM140" i="52"/>
  <c r="BM154" i="52" s="1"/>
  <c r="BM142" i="52"/>
  <c r="BY76" i="50"/>
  <c r="CB76" i="50"/>
  <c r="BX76" i="50"/>
  <c r="BS76" i="50"/>
  <c r="BQ76" i="50"/>
  <c r="BV76" i="50"/>
  <c r="CA76" i="50"/>
  <c r="BZ76" i="50"/>
  <c r="BP76" i="50"/>
  <c r="BP12" i="50" s="1"/>
  <c r="BR76" i="50"/>
  <c r="BT76" i="50"/>
  <c r="BU76" i="50"/>
  <c r="BW76" i="50"/>
  <c r="BJ8" i="52" l="1"/>
  <c r="BJ14" i="52" s="1"/>
  <c r="BO10" i="6" s="1"/>
  <c r="BL130" i="52"/>
  <c r="BL119" i="52" s="1"/>
  <c r="BL122" i="52" s="1"/>
  <c r="BL6" i="52" s="1"/>
  <c r="BL175" i="52"/>
  <c r="BL176" i="52" s="1"/>
  <c r="BK187" i="52"/>
  <c r="BK188" i="52" s="1"/>
  <c r="BK189" i="52" s="1"/>
  <c r="BP115" i="52"/>
  <c r="C78" i="50"/>
  <c r="BO167" i="52"/>
  <c r="BO114" i="52"/>
  <c r="BN144" i="52"/>
  <c r="BN158" i="52" s="1"/>
  <c r="BN140" i="52"/>
  <c r="BN154" i="52" s="1"/>
  <c r="BN146" i="52"/>
  <c r="BN160" i="52" s="1"/>
  <c r="BN138" i="52"/>
  <c r="BN152" i="52" s="1"/>
  <c r="BN142" i="52"/>
  <c r="BM186" i="52"/>
  <c r="BM185" i="52"/>
  <c r="BM180" i="52"/>
  <c r="BL181" i="52"/>
  <c r="BL182" i="52"/>
  <c r="BL183" i="52"/>
  <c r="BM129" i="52"/>
  <c r="BM156" i="52"/>
  <c r="BM169" i="52"/>
  <c r="BM170" i="52"/>
  <c r="BM171" i="52"/>
  <c r="BV77" i="50"/>
  <c r="BX77" i="50"/>
  <c r="CA77" i="50"/>
  <c r="BQ77" i="50"/>
  <c r="BQ12" i="50" s="1"/>
  <c r="CC77" i="50"/>
  <c r="BY77" i="50"/>
  <c r="BZ77" i="50"/>
  <c r="BU77" i="50"/>
  <c r="BS77" i="50"/>
  <c r="BT77" i="50"/>
  <c r="BR77" i="50"/>
  <c r="CB77" i="50"/>
  <c r="BW77" i="50"/>
  <c r="BN173" i="52"/>
  <c r="BN174" i="52"/>
  <c r="BN168" i="52"/>
  <c r="BN179" i="52"/>
  <c r="BO13" i="6" l="1"/>
  <c r="BK8" i="52"/>
  <c r="BK14" i="52" s="1"/>
  <c r="BM130" i="52"/>
  <c r="BM119" i="52" s="1"/>
  <c r="BM122" i="52" s="1"/>
  <c r="BM6" i="52" s="1"/>
  <c r="BN156" i="52"/>
  <c r="BN129" i="52"/>
  <c r="BV78" i="50"/>
  <c r="BR78" i="50"/>
  <c r="BR12" i="50" s="1"/>
  <c r="BW78" i="50"/>
  <c r="BZ78" i="50"/>
  <c r="BS78" i="50"/>
  <c r="CB78" i="50"/>
  <c r="BY78" i="50"/>
  <c r="BX78" i="50"/>
  <c r="BT78" i="50"/>
  <c r="CD78" i="50"/>
  <c r="BU78" i="50"/>
  <c r="CA78" i="50"/>
  <c r="CC78" i="50"/>
  <c r="BM183" i="52"/>
  <c r="BM182" i="52"/>
  <c r="BM181" i="52"/>
  <c r="BP167" i="52"/>
  <c r="BP114" i="52"/>
  <c r="BN186" i="52"/>
  <c r="BN180" i="52"/>
  <c r="BN185" i="52"/>
  <c r="BO146" i="52"/>
  <c r="BO160" i="52" s="1"/>
  <c r="BO142" i="52"/>
  <c r="BO138" i="52"/>
  <c r="BO152" i="52" s="1"/>
  <c r="BO144" i="52"/>
  <c r="BO158" i="52" s="1"/>
  <c r="BO140" i="52"/>
  <c r="BO154" i="52" s="1"/>
  <c r="C79" i="50"/>
  <c r="BQ115" i="52"/>
  <c r="BN171" i="52"/>
  <c r="BN169" i="52"/>
  <c r="BN170" i="52"/>
  <c r="BM175" i="52"/>
  <c r="BM176" i="52" s="1"/>
  <c r="BL187" i="52"/>
  <c r="BL188" i="52" s="1"/>
  <c r="BL189" i="52" s="1"/>
  <c r="BO173" i="52"/>
  <c r="BO174" i="52"/>
  <c r="BO168" i="52"/>
  <c r="BO179" i="52"/>
  <c r="BL8" i="52" l="1"/>
  <c r="BL14" i="52" s="1"/>
  <c r="BN130" i="52"/>
  <c r="BN119" i="52" s="1"/>
  <c r="BN122" i="52" s="1"/>
  <c r="BN6" i="52" s="1"/>
  <c r="BM187" i="52"/>
  <c r="BM188" i="52" s="1"/>
  <c r="BM189" i="52" s="1"/>
  <c r="BR115" i="52"/>
  <c r="C80" i="50"/>
  <c r="BT79" i="50"/>
  <c r="BX79" i="50"/>
  <c r="BY79" i="50"/>
  <c r="BZ79" i="50"/>
  <c r="BV79" i="50"/>
  <c r="CB79" i="50"/>
  <c r="CD79" i="50"/>
  <c r="CA79" i="50"/>
  <c r="BU79" i="50"/>
  <c r="CE79" i="50"/>
  <c r="BW79" i="50"/>
  <c r="CC79" i="50"/>
  <c r="BS79" i="50"/>
  <c r="BS12" i="50" s="1"/>
  <c r="BO156" i="52"/>
  <c r="BO129" i="52"/>
  <c r="BN181" i="52"/>
  <c r="BN183" i="52"/>
  <c r="BN182" i="52"/>
  <c r="BP168" i="52"/>
  <c r="BP173" i="52"/>
  <c r="BP179" i="52"/>
  <c r="BP174" i="52"/>
  <c r="BO180" i="52"/>
  <c r="BO185" i="52"/>
  <c r="BO186" i="52"/>
  <c r="BO171" i="52"/>
  <c r="BO170" i="52"/>
  <c r="BO169" i="52"/>
  <c r="BP146" i="52"/>
  <c r="BP160" i="52" s="1"/>
  <c r="BP140" i="52"/>
  <c r="BP154" i="52" s="1"/>
  <c r="BP138" i="52"/>
  <c r="BP152" i="52" s="1"/>
  <c r="BP144" i="52"/>
  <c r="BP158" i="52" s="1"/>
  <c r="BP142" i="52"/>
  <c r="BN175" i="52"/>
  <c r="BN176" i="52" s="1"/>
  <c r="BQ167" i="52"/>
  <c r="BQ114" i="52"/>
  <c r="BM8" i="52" l="1"/>
  <c r="BM14" i="52" s="1"/>
  <c r="BO130" i="52"/>
  <c r="BO119" i="52" s="1"/>
  <c r="BO122" i="52" s="1"/>
  <c r="BO6" i="52" s="1"/>
  <c r="BP129" i="52"/>
  <c r="BP156" i="52"/>
  <c r="BN187" i="52"/>
  <c r="BN188" i="52" s="1"/>
  <c r="BN189" i="52" s="1"/>
  <c r="BQ142" i="52"/>
  <c r="BQ138" i="52"/>
  <c r="BQ152" i="52" s="1"/>
  <c r="BQ144" i="52"/>
  <c r="BQ158" i="52" s="1"/>
  <c r="BQ146" i="52"/>
  <c r="BQ160" i="52" s="1"/>
  <c r="BQ140" i="52"/>
  <c r="BQ154" i="52" s="1"/>
  <c r="BO175" i="52"/>
  <c r="BO176" i="52" s="1"/>
  <c r="BO183" i="52"/>
  <c r="BO181" i="52"/>
  <c r="BO182" i="52"/>
  <c r="BP170" i="52"/>
  <c r="BP171" i="52"/>
  <c r="BP169" i="52"/>
  <c r="BS115" i="52"/>
  <c r="C81" i="50"/>
  <c r="BQ179" i="52"/>
  <c r="BQ173" i="52"/>
  <c r="BQ168" i="52"/>
  <c r="BQ174" i="52"/>
  <c r="CA80" i="50"/>
  <c r="BU80" i="50"/>
  <c r="CB80" i="50"/>
  <c r="BW80" i="50"/>
  <c r="BV80" i="50"/>
  <c r="BY80" i="50"/>
  <c r="CC80" i="50"/>
  <c r="CD80" i="50"/>
  <c r="CE80" i="50"/>
  <c r="BT80" i="50"/>
  <c r="BT12" i="50" s="1"/>
  <c r="CF80" i="50"/>
  <c r="BZ80" i="50"/>
  <c r="BX80" i="50"/>
  <c r="BP180" i="52"/>
  <c r="BP186" i="52"/>
  <c r="BP185" i="52"/>
  <c r="BR167" i="52"/>
  <c r="BR114" i="52"/>
  <c r="BN8" i="52" l="1"/>
  <c r="BN14" i="52" s="1"/>
  <c r="BP130" i="52"/>
  <c r="BP119" i="52" s="1"/>
  <c r="BP122" i="52" s="1"/>
  <c r="BP6" i="52" s="1"/>
  <c r="BP175" i="52"/>
  <c r="BP176" i="52" s="1"/>
  <c r="BO187" i="52"/>
  <c r="BO188" i="52" s="1"/>
  <c r="BO189" i="52" s="1"/>
  <c r="BR142" i="52"/>
  <c r="BR146" i="52"/>
  <c r="BR160" i="52" s="1"/>
  <c r="BR138" i="52"/>
  <c r="BR152" i="52" s="1"/>
  <c r="BR140" i="52"/>
  <c r="BR154" i="52" s="1"/>
  <c r="BR144" i="52"/>
  <c r="BR158" i="52" s="1"/>
  <c r="BQ185" i="52"/>
  <c r="BQ186" i="52"/>
  <c r="BQ180" i="52"/>
  <c r="CF81" i="50"/>
  <c r="CB81" i="50"/>
  <c r="BW81" i="50"/>
  <c r="BZ81" i="50"/>
  <c r="BX81" i="50"/>
  <c r="BY81" i="50"/>
  <c r="BU81" i="50"/>
  <c r="BU12" i="50" s="1"/>
  <c r="CD81" i="50"/>
  <c r="CC81" i="50"/>
  <c r="CA81" i="50"/>
  <c r="BV81" i="50"/>
  <c r="CG81" i="50"/>
  <c r="CE81" i="50"/>
  <c r="BQ156" i="52"/>
  <c r="BQ129" i="52"/>
  <c r="BP181" i="52"/>
  <c r="BP183" i="52"/>
  <c r="BP182" i="52"/>
  <c r="BS167" i="52"/>
  <c r="BS114" i="52"/>
  <c r="C82" i="50"/>
  <c r="BT115" i="52"/>
  <c r="BR174" i="52"/>
  <c r="BR173" i="52"/>
  <c r="BR168" i="52"/>
  <c r="BR179" i="52"/>
  <c r="BQ170" i="52"/>
  <c r="BQ171" i="52"/>
  <c r="BQ169" i="52"/>
  <c r="BO8" i="52" l="1"/>
  <c r="BO14" i="52" s="1"/>
  <c r="BQ130" i="52"/>
  <c r="BQ119" i="52" s="1"/>
  <c r="BQ122" i="52" s="1"/>
  <c r="BQ6" i="52" s="1"/>
  <c r="BQ175" i="52"/>
  <c r="BQ176" i="52" s="1"/>
  <c r="BS146" i="52"/>
  <c r="BS160" i="52" s="1"/>
  <c r="BS140" i="52"/>
  <c r="BS154" i="52" s="1"/>
  <c r="BS138" i="52"/>
  <c r="BS152" i="52" s="1"/>
  <c r="BS142" i="52"/>
  <c r="BS144" i="52"/>
  <c r="BS158" i="52" s="1"/>
  <c r="BU115" i="52"/>
  <c r="C83" i="50"/>
  <c r="BZ82" i="50"/>
  <c r="CB82" i="50"/>
  <c r="CD82" i="50"/>
  <c r="BX82" i="50"/>
  <c r="CH82" i="50"/>
  <c r="CC82" i="50"/>
  <c r="CG82" i="50"/>
  <c r="BY82" i="50"/>
  <c r="CF82" i="50"/>
  <c r="CA82" i="50"/>
  <c r="CE82" i="50"/>
  <c r="BV82" i="50"/>
  <c r="BV12" i="50" s="1"/>
  <c r="BW82" i="50"/>
  <c r="BP187" i="52"/>
  <c r="BP188" i="52" s="1"/>
  <c r="BP189" i="52" s="1"/>
  <c r="BR156" i="52"/>
  <c r="BR129" i="52"/>
  <c r="BR180" i="52"/>
  <c r="BR186" i="52"/>
  <c r="BR185" i="52"/>
  <c r="BS173" i="52"/>
  <c r="BS168" i="52"/>
  <c r="BS174" i="52"/>
  <c r="BS179" i="52"/>
  <c r="BQ182" i="52"/>
  <c r="BQ181" i="52"/>
  <c r="BQ183" i="52"/>
  <c r="BR170" i="52"/>
  <c r="BR171" i="52"/>
  <c r="BR169" i="52"/>
  <c r="BT167" i="52"/>
  <c r="BT114" i="52"/>
  <c r="BP8" i="52" l="1"/>
  <c r="BP14" i="52" s="1"/>
  <c r="BR130" i="52"/>
  <c r="BR119" i="52" s="1"/>
  <c r="BR122" i="52" s="1"/>
  <c r="BR6" i="52" s="1"/>
  <c r="BQ187" i="52"/>
  <c r="BQ188" i="52" s="1"/>
  <c r="BQ189" i="52" s="1"/>
  <c r="BS180" i="52"/>
  <c r="BS185" i="52"/>
  <c r="BS186" i="52"/>
  <c r="C84" i="50"/>
  <c r="BV115" i="52"/>
  <c r="BT144" i="52"/>
  <c r="BT158" i="52" s="1"/>
  <c r="BT146" i="52"/>
  <c r="BT160" i="52" s="1"/>
  <c r="BT138" i="52"/>
  <c r="BT152" i="52" s="1"/>
  <c r="BT140" i="52"/>
  <c r="BT154" i="52" s="1"/>
  <c r="BT142" i="52"/>
  <c r="BR175" i="52"/>
  <c r="BR176" i="52" s="1"/>
  <c r="BR183" i="52"/>
  <c r="BR182" i="52"/>
  <c r="BR181" i="52"/>
  <c r="BU167" i="52"/>
  <c r="BU114" i="52"/>
  <c r="BS170" i="52"/>
  <c r="BS169" i="52"/>
  <c r="BS171" i="52"/>
  <c r="CF83" i="50"/>
  <c r="CA83" i="50"/>
  <c r="CH83" i="50"/>
  <c r="CB83" i="50"/>
  <c r="CE83" i="50"/>
  <c r="BY83" i="50"/>
  <c r="BZ83" i="50"/>
  <c r="CC83" i="50"/>
  <c r="BW83" i="50"/>
  <c r="BW12" i="50" s="1"/>
  <c r="CD83" i="50"/>
  <c r="BX83" i="50"/>
  <c r="CG83" i="50"/>
  <c r="CI83" i="50"/>
  <c r="BS156" i="52"/>
  <c r="BS129" i="52"/>
  <c r="BT174" i="52"/>
  <c r="BT173" i="52"/>
  <c r="BT168" i="52"/>
  <c r="BT179" i="52"/>
  <c r="BQ8" i="52" l="1"/>
  <c r="BQ14" i="52" s="1"/>
  <c r="BS130" i="52"/>
  <c r="BS119" i="52" s="1"/>
  <c r="BS122" i="52" s="1"/>
  <c r="BS6" i="52" s="1"/>
  <c r="BS175" i="52"/>
  <c r="BS176" i="52" s="1"/>
  <c r="BU140" i="52"/>
  <c r="BU154" i="52" s="1"/>
  <c r="BU138" i="52"/>
  <c r="BU152" i="52" s="1"/>
  <c r="BU144" i="52"/>
  <c r="BU158" i="52" s="1"/>
  <c r="BU142" i="52"/>
  <c r="BU146" i="52"/>
  <c r="BU160" i="52" s="1"/>
  <c r="C85" i="50"/>
  <c r="BW115" i="52"/>
  <c r="BT186" i="52"/>
  <c r="BT180" i="52"/>
  <c r="BT185" i="52"/>
  <c r="BU173" i="52"/>
  <c r="BU179" i="52"/>
  <c r="BU174" i="52"/>
  <c r="BU168" i="52"/>
  <c r="BR187" i="52"/>
  <c r="BR188" i="52" s="1"/>
  <c r="BR189" i="52" s="1"/>
  <c r="BT156" i="52"/>
  <c r="BT129" i="52"/>
  <c r="CH84" i="50"/>
  <c r="BX84" i="50"/>
  <c r="BX12" i="50" s="1"/>
  <c r="CE84" i="50"/>
  <c r="CJ84" i="50"/>
  <c r="CC84" i="50"/>
  <c r="BY84" i="50"/>
  <c r="CI84" i="50"/>
  <c r="CF84" i="50"/>
  <c r="BZ84" i="50"/>
  <c r="CA84" i="50"/>
  <c r="CB84" i="50"/>
  <c r="CD84" i="50"/>
  <c r="CG84" i="50"/>
  <c r="BT171" i="52"/>
  <c r="BT169" i="52"/>
  <c r="BT170" i="52"/>
  <c r="BV167" i="52"/>
  <c r="BV114" i="52"/>
  <c r="BS181" i="52"/>
  <c r="BS183" i="52"/>
  <c r="BS182" i="52"/>
  <c r="BR8" i="52" l="1"/>
  <c r="BR14" i="52" s="1"/>
  <c r="C86" i="50"/>
  <c r="CA86" i="50" s="1"/>
  <c r="BX115" i="52"/>
  <c r="BX167" i="52" s="1"/>
  <c r="BT130" i="52"/>
  <c r="BT119" i="52" s="1"/>
  <c r="BT122" i="52" s="1"/>
  <c r="BT6" i="52" s="1"/>
  <c r="BV142" i="52"/>
  <c r="BV146" i="52"/>
  <c r="BV160" i="52" s="1"/>
  <c r="BV144" i="52"/>
  <c r="BV158" i="52" s="1"/>
  <c r="BV140" i="52"/>
  <c r="BV154" i="52" s="1"/>
  <c r="BV138" i="52"/>
  <c r="BV152" i="52" s="1"/>
  <c r="BU180" i="52"/>
  <c r="BU185" i="52"/>
  <c r="BU186" i="52"/>
  <c r="BW167" i="52"/>
  <c r="BW114" i="52"/>
  <c r="BT181" i="52"/>
  <c r="BT183" i="52"/>
  <c r="BT182" i="52"/>
  <c r="BS187" i="52"/>
  <c r="BS188" i="52" s="1"/>
  <c r="BS189" i="52" s="1"/>
  <c r="BV174" i="52"/>
  <c r="BV179" i="52"/>
  <c r="BV173" i="52"/>
  <c r="BV168" i="52"/>
  <c r="BU171" i="52"/>
  <c r="BU170" i="52"/>
  <c r="BU169" i="52"/>
  <c r="CB85" i="50"/>
  <c r="CJ85" i="50"/>
  <c r="CC85" i="50"/>
  <c r="CG85" i="50"/>
  <c r="CA85" i="50"/>
  <c r="CF85" i="50"/>
  <c r="CE85" i="50"/>
  <c r="CI85" i="50"/>
  <c r="CK85" i="50"/>
  <c r="BY85" i="50"/>
  <c r="BY12" i="50" s="1"/>
  <c r="CD85" i="50"/>
  <c r="BZ85" i="50"/>
  <c r="CH85" i="50"/>
  <c r="BT175" i="52"/>
  <c r="BT176" i="52" s="1"/>
  <c r="BU129" i="52"/>
  <c r="BU156" i="52"/>
  <c r="CC86" i="50" l="1"/>
  <c r="CE86" i="50"/>
  <c r="BZ86" i="50"/>
  <c r="CF86" i="50"/>
  <c r="CB86" i="50"/>
  <c r="CH86" i="50"/>
  <c r="CD86" i="50"/>
  <c r="CJ86" i="50"/>
  <c r="CK86" i="50"/>
  <c r="CL86" i="50"/>
  <c r="CG86" i="50"/>
  <c r="CI86" i="50"/>
  <c r="BS8" i="52"/>
  <c r="BS14" i="52" s="1"/>
  <c r="BX114" i="52"/>
  <c r="BX142" i="52" s="1"/>
  <c r="BU130" i="52"/>
  <c r="BU119" i="52" s="1"/>
  <c r="BU122" i="52" s="1"/>
  <c r="BU6" i="52" s="1"/>
  <c r="BT187" i="52"/>
  <c r="BT188" i="52" s="1"/>
  <c r="BT189" i="52" s="1"/>
  <c r="BX168" i="52"/>
  <c r="BX179" i="52"/>
  <c r="BX173" i="52"/>
  <c r="BX174" i="52"/>
  <c r="BV185" i="52"/>
  <c r="BV180" i="52"/>
  <c r="BV186" i="52"/>
  <c r="BW168" i="52"/>
  <c r="BW174" i="52"/>
  <c r="BW179" i="52"/>
  <c r="BW173" i="52"/>
  <c r="BU182" i="52"/>
  <c r="BU181" i="52"/>
  <c r="BU183" i="52"/>
  <c r="BY115" i="52"/>
  <c r="C87" i="50"/>
  <c r="BU175" i="52"/>
  <c r="BU176" i="52" s="1"/>
  <c r="BV170" i="52"/>
  <c r="BV169" i="52"/>
  <c r="BV171" i="52"/>
  <c r="BZ12" i="50"/>
  <c r="BW142" i="52"/>
  <c r="BW138" i="52"/>
  <c r="BW152" i="52" s="1"/>
  <c r="BW144" i="52"/>
  <c r="BW158" i="52" s="1"/>
  <c r="BW140" i="52"/>
  <c r="BW154" i="52" s="1"/>
  <c r="BW146" i="52"/>
  <c r="BW160" i="52" s="1"/>
  <c r="BV129" i="52"/>
  <c r="BV156" i="52"/>
  <c r="BX138" i="52" l="1"/>
  <c r="BX152" i="52" s="1"/>
  <c r="BX144" i="52"/>
  <c r="BX158" i="52" s="1"/>
  <c r="BX140" i="52"/>
  <c r="BX154" i="52" s="1"/>
  <c r="BX146" i="52"/>
  <c r="BX160" i="52" s="1"/>
  <c r="BT8" i="52"/>
  <c r="BT14" i="52" s="1"/>
  <c r="C88" i="50"/>
  <c r="CN88" i="50" s="1"/>
  <c r="BZ115" i="52"/>
  <c r="BZ167" i="52" s="1"/>
  <c r="BV130" i="52"/>
  <c r="BV119" i="52" s="1"/>
  <c r="BV122" i="52" s="1"/>
  <c r="BV6" i="52" s="1"/>
  <c r="BU187" i="52"/>
  <c r="BU188" i="52" s="1"/>
  <c r="BU189" i="52" s="1"/>
  <c r="CJ87" i="50"/>
  <c r="CF87" i="50"/>
  <c r="CG87" i="50"/>
  <c r="CD87" i="50"/>
  <c r="CM87" i="50"/>
  <c r="CA87" i="50"/>
  <c r="CA12" i="50" s="1"/>
  <c r="CL87" i="50"/>
  <c r="CC87" i="50"/>
  <c r="CI87" i="50"/>
  <c r="CK87" i="50"/>
  <c r="CE87" i="50"/>
  <c r="CB87" i="50"/>
  <c r="CH87" i="50"/>
  <c r="BW156" i="52"/>
  <c r="BW129" i="52"/>
  <c r="BV175" i="52"/>
  <c r="BV176" i="52" s="1"/>
  <c r="BY167" i="52"/>
  <c r="BY114" i="52"/>
  <c r="BW186" i="52"/>
  <c r="BW185" i="52"/>
  <c r="BW180" i="52"/>
  <c r="BV183" i="52"/>
  <c r="BV182" i="52"/>
  <c r="BV181" i="52"/>
  <c r="BX186" i="52"/>
  <c r="BX180" i="52"/>
  <c r="BX185" i="52"/>
  <c r="BZ114" i="52"/>
  <c r="BX171" i="52"/>
  <c r="BX169" i="52"/>
  <c r="BX170" i="52"/>
  <c r="BX129" i="52"/>
  <c r="BX156" i="52"/>
  <c r="BW169" i="52"/>
  <c r="BW171" i="52"/>
  <c r="BW170" i="52"/>
  <c r="CM88" i="50"/>
  <c r="CK88" i="50" l="1"/>
  <c r="CE88" i="50"/>
  <c r="CB88" i="50"/>
  <c r="CH88" i="50"/>
  <c r="CL88" i="50"/>
  <c r="CI88" i="50"/>
  <c r="CC88" i="50"/>
  <c r="CJ88" i="50"/>
  <c r="CD88" i="50"/>
  <c r="CF88" i="50"/>
  <c r="CG88" i="50"/>
  <c r="BU8" i="52"/>
  <c r="BU14" i="52" s="1"/>
  <c r="BX130" i="52"/>
  <c r="BX119" i="52" s="1"/>
  <c r="BX122" i="52" s="1"/>
  <c r="BX6" i="52" s="1"/>
  <c r="BW130" i="52"/>
  <c r="BW119" i="52" s="1"/>
  <c r="BW122" i="52" s="1"/>
  <c r="BW6" i="52" s="1"/>
  <c r="CB12" i="50"/>
  <c r="BV187" i="52"/>
  <c r="BV188" i="52" s="1"/>
  <c r="BV189" i="52" s="1"/>
  <c r="BW175" i="52"/>
  <c r="BW176" i="52" s="1"/>
  <c r="C89" i="50"/>
  <c r="CA115" i="52"/>
  <c r="BZ174" i="52"/>
  <c r="BZ168" i="52"/>
  <c r="BZ173" i="52"/>
  <c r="BZ179" i="52"/>
  <c r="BY179" i="52"/>
  <c r="BY173" i="52"/>
  <c r="BY174" i="52"/>
  <c r="BY168" i="52"/>
  <c r="BX175" i="52"/>
  <c r="BX176" i="52" s="1"/>
  <c r="BZ142" i="52"/>
  <c r="BZ140" i="52"/>
  <c r="BZ154" i="52" s="1"/>
  <c r="BZ146" i="52"/>
  <c r="BZ160" i="52" s="1"/>
  <c r="BZ144" i="52"/>
  <c r="BZ158" i="52" s="1"/>
  <c r="BZ138" i="52"/>
  <c r="BZ152" i="52" s="1"/>
  <c r="BY140" i="52"/>
  <c r="BY154" i="52" s="1"/>
  <c r="BY138" i="52"/>
  <c r="BY152" i="52" s="1"/>
  <c r="BY142" i="52"/>
  <c r="BY146" i="52"/>
  <c r="BY160" i="52" s="1"/>
  <c r="BY144" i="52"/>
  <c r="BY158" i="52" s="1"/>
  <c r="BX183" i="52"/>
  <c r="BX182" i="52"/>
  <c r="BX181" i="52"/>
  <c r="BW181" i="52"/>
  <c r="BW183" i="52"/>
  <c r="BW182" i="52"/>
  <c r="BV8" i="52" l="1"/>
  <c r="BV14" i="52" s="1"/>
  <c r="BX187" i="52"/>
  <c r="BX188" i="52" s="1"/>
  <c r="BX189" i="52" s="1"/>
  <c r="BW187" i="52"/>
  <c r="BW188" i="52" s="1"/>
  <c r="BW189" i="52" s="1"/>
  <c r="CI89" i="50"/>
  <c r="CC89" i="50"/>
  <c r="CC12" i="50" s="1"/>
  <c r="CD89" i="50"/>
  <c r="CJ89" i="50"/>
  <c r="CF89" i="50"/>
  <c r="CH89" i="50"/>
  <c r="CE89" i="50"/>
  <c r="CL89" i="50"/>
  <c r="CK89" i="50"/>
  <c r="CN89" i="50"/>
  <c r="CM89" i="50"/>
  <c r="CG89" i="50"/>
  <c r="CO89" i="50"/>
  <c r="BY186" i="52"/>
  <c r="BY180" i="52"/>
  <c r="BY185" i="52"/>
  <c r="BZ180" i="52"/>
  <c r="BZ185" i="52"/>
  <c r="BZ186" i="52"/>
  <c r="C91" i="50"/>
  <c r="CC115" i="52"/>
  <c r="BZ129" i="52"/>
  <c r="BZ156" i="52"/>
  <c r="BY169" i="52"/>
  <c r="BY170" i="52"/>
  <c r="BY171" i="52"/>
  <c r="CB115" i="52"/>
  <c r="C90" i="50"/>
  <c r="BY129" i="52"/>
  <c r="BY156" i="52"/>
  <c r="BZ170" i="52"/>
  <c r="BZ171" i="52"/>
  <c r="BZ169" i="52"/>
  <c r="CA167" i="52"/>
  <c r="CA114" i="52"/>
  <c r="BW8" i="52" l="1"/>
  <c r="BW14" i="52" s="1"/>
  <c r="BX8" i="52"/>
  <c r="BX14" i="52" s="1"/>
  <c r="CC114" i="52"/>
  <c r="CC142" i="52" s="1"/>
  <c r="BZ130" i="52"/>
  <c r="BZ119" i="52" s="1"/>
  <c r="BZ122" i="52" s="1"/>
  <c r="BZ6" i="52" s="1"/>
  <c r="BY130" i="52"/>
  <c r="BY119" i="52" s="1"/>
  <c r="BY122" i="52" s="1"/>
  <c r="BY6" i="52" s="1"/>
  <c r="CC138" i="52"/>
  <c r="CC152" i="52" s="1"/>
  <c r="CA146" i="52"/>
  <c r="CA160" i="52" s="1"/>
  <c r="CA140" i="52"/>
  <c r="CA154" i="52" s="1"/>
  <c r="CA138" i="52"/>
  <c r="CA152" i="52" s="1"/>
  <c r="CA142" i="52"/>
  <c r="CA144" i="52"/>
  <c r="CA158" i="52" s="1"/>
  <c r="CP90" i="50"/>
  <c r="CF90" i="50"/>
  <c r="CO90" i="50"/>
  <c r="CD90" i="50"/>
  <c r="CD12" i="50" s="1"/>
  <c r="CM90" i="50"/>
  <c r="CH90" i="50"/>
  <c r="CJ90" i="50"/>
  <c r="CL90" i="50"/>
  <c r="CE90" i="50"/>
  <c r="CG90" i="50"/>
  <c r="CN90" i="50"/>
  <c r="CI90" i="50"/>
  <c r="CK90" i="50"/>
  <c r="BY181" i="52"/>
  <c r="BY182" i="52"/>
  <c r="BY183" i="52"/>
  <c r="CA168" i="52"/>
  <c r="CA174" i="52"/>
  <c r="CA179" i="52"/>
  <c r="CA173" i="52"/>
  <c r="CB167" i="52"/>
  <c r="CB114" i="52"/>
  <c r="CP91" i="50"/>
  <c r="CK91" i="50"/>
  <c r="CH91" i="50"/>
  <c r="CO91" i="50"/>
  <c r="CN91" i="50"/>
  <c r="CE91" i="50"/>
  <c r="CF91" i="50"/>
  <c r="CL91" i="50"/>
  <c r="CI91" i="50"/>
  <c r="CG91" i="50"/>
  <c r="CJ91" i="50"/>
  <c r="CQ91" i="50"/>
  <c r="CM91" i="50"/>
  <c r="BZ182" i="52"/>
  <c r="BZ181" i="52"/>
  <c r="BZ183" i="52"/>
  <c r="BZ175" i="52"/>
  <c r="BZ176" i="52" s="1"/>
  <c r="BY175" i="52"/>
  <c r="BY176" i="52" s="1"/>
  <c r="CC167" i="52"/>
  <c r="CC144" i="52" l="1"/>
  <c r="CC158" i="52" s="1"/>
  <c r="CC146" i="52"/>
  <c r="CC160" i="52" s="1"/>
  <c r="CC140" i="52"/>
  <c r="CC154" i="52" s="1"/>
  <c r="CE12" i="50"/>
  <c r="CB138" i="52"/>
  <c r="CB152" i="52" s="1"/>
  <c r="CB142" i="52"/>
  <c r="CB144" i="52"/>
  <c r="CB158" i="52" s="1"/>
  <c r="CB140" i="52"/>
  <c r="CB154" i="52" s="1"/>
  <c r="CB146" i="52"/>
  <c r="CB160" i="52" s="1"/>
  <c r="CA185" i="52"/>
  <c r="CA186" i="52"/>
  <c r="CA180" i="52"/>
  <c r="CA156" i="52"/>
  <c r="CA129" i="52"/>
  <c r="CC129" i="52"/>
  <c r="CC156" i="52"/>
  <c r="CD115" i="52"/>
  <c r="C92" i="50"/>
  <c r="CC179" i="52"/>
  <c r="CC174" i="52"/>
  <c r="CC173" i="52"/>
  <c r="CC168" i="52"/>
  <c r="CB168" i="52"/>
  <c r="CB174" i="52"/>
  <c r="CB179" i="52"/>
  <c r="CB173" i="52"/>
  <c r="CA169" i="52"/>
  <c r="CA170" i="52"/>
  <c r="CA171" i="52"/>
  <c r="BZ187" i="52"/>
  <c r="BZ188" i="52" s="1"/>
  <c r="BZ189" i="52" s="1"/>
  <c r="BY187" i="52"/>
  <c r="BY188" i="52" s="1"/>
  <c r="BY189" i="52" s="1"/>
  <c r="DW95" i="9"/>
  <c r="DX95" i="9"/>
  <c r="DY95" i="9"/>
  <c r="DZ95" i="9"/>
  <c r="BZ8" i="52" l="1"/>
  <c r="BZ14" i="52" s="1"/>
  <c r="BY8" i="52"/>
  <c r="BY14" i="52" s="1"/>
  <c r="C93" i="50"/>
  <c r="CE115" i="52"/>
  <c r="CE167" i="52" s="1"/>
  <c r="CA130" i="52"/>
  <c r="CA119" i="52" s="1"/>
  <c r="CA122" i="52" s="1"/>
  <c r="CA6" i="52" s="1"/>
  <c r="CC130" i="52"/>
  <c r="CC119" i="52" s="1"/>
  <c r="CC122" i="52" s="1"/>
  <c r="CC6" i="52" s="1"/>
  <c r="CA175" i="52"/>
  <c r="CA176" i="52" s="1"/>
  <c r="CP92" i="50"/>
  <c r="CR92" i="50"/>
  <c r="CF92" i="50"/>
  <c r="CF12" i="50" s="1"/>
  <c r="CO92" i="50"/>
  <c r="CI92" i="50"/>
  <c r="CG92" i="50"/>
  <c r="CM92" i="50"/>
  <c r="CJ92" i="50"/>
  <c r="CH92" i="50"/>
  <c r="CN92" i="50"/>
  <c r="CL92" i="50"/>
  <c r="CK92" i="50"/>
  <c r="CQ92" i="50"/>
  <c r="CB185" i="52"/>
  <c r="CB180" i="52"/>
  <c r="CB186" i="52"/>
  <c r="CC180" i="52"/>
  <c r="CC186" i="52"/>
  <c r="CC185" i="52"/>
  <c r="CB156" i="52"/>
  <c r="CB129" i="52"/>
  <c r="CC169" i="52"/>
  <c r="CC170" i="52"/>
  <c r="CC171" i="52"/>
  <c r="CD167" i="52"/>
  <c r="CD114" i="52"/>
  <c r="CB170" i="52"/>
  <c r="CB171" i="52"/>
  <c r="CB169" i="52"/>
  <c r="CQ93" i="50"/>
  <c r="CJ93" i="50"/>
  <c r="CR93" i="50"/>
  <c r="CP93" i="50"/>
  <c r="CO93" i="50"/>
  <c r="CH93" i="50"/>
  <c r="CS93" i="50"/>
  <c r="CM93" i="50"/>
  <c r="CL93" i="50"/>
  <c r="CN93" i="50"/>
  <c r="CK93" i="50"/>
  <c r="CG93" i="50"/>
  <c r="CI93" i="50"/>
  <c r="CA182" i="52"/>
  <c r="CA181" i="52"/>
  <c r="CA183" i="52"/>
  <c r="EF95" i="9"/>
  <c r="CE114" i="52" l="1"/>
  <c r="CE138" i="52" s="1"/>
  <c r="CE152" i="52" s="1"/>
  <c r="CB130" i="52"/>
  <c r="CB119" i="52" s="1"/>
  <c r="CB122" i="52" s="1"/>
  <c r="CB6" i="52" s="1"/>
  <c r="CG12" i="50"/>
  <c r="C95" i="50"/>
  <c r="CF115" i="52"/>
  <c r="C94" i="50"/>
  <c r="CA187" i="52"/>
  <c r="CA188" i="52" s="1"/>
  <c r="CA189" i="52" s="1"/>
  <c r="CB175" i="52"/>
  <c r="CB176" i="52" s="1"/>
  <c r="CE140" i="52"/>
  <c r="CE154" i="52" s="1"/>
  <c r="CE144" i="52"/>
  <c r="CE158" i="52" s="1"/>
  <c r="CE146" i="52"/>
  <c r="CE160" i="52" s="1"/>
  <c r="CD146" i="52"/>
  <c r="CD160" i="52" s="1"/>
  <c r="CD138" i="52"/>
  <c r="CD152" i="52" s="1"/>
  <c r="CD142" i="52"/>
  <c r="CD144" i="52"/>
  <c r="CD158" i="52" s="1"/>
  <c r="CD140" i="52"/>
  <c r="CD154" i="52" s="1"/>
  <c r="CD179" i="52"/>
  <c r="CD174" i="52"/>
  <c r="CD168" i="52"/>
  <c r="CD173" i="52"/>
  <c r="CC175" i="52"/>
  <c r="CC176" i="52" s="1"/>
  <c r="CE173" i="52"/>
  <c r="CE168" i="52"/>
  <c r="CE174" i="52"/>
  <c r="CE179" i="52"/>
  <c r="CB182" i="52"/>
  <c r="CB183" i="52"/>
  <c r="CB181" i="52"/>
  <c r="CC181" i="52"/>
  <c r="CC183" i="52"/>
  <c r="CC182" i="52"/>
  <c r="C119" i="7"/>
  <c r="D119" i="7" s="1"/>
  <c r="CE142" i="52" l="1"/>
  <c r="CA8" i="52"/>
  <c r="CA14" i="52" s="1"/>
  <c r="CG115" i="52"/>
  <c r="CG114" i="52" s="1"/>
  <c r="CE170" i="52"/>
  <c r="CE171" i="52"/>
  <c r="CE169" i="52"/>
  <c r="CD186" i="52"/>
  <c r="CD185" i="52"/>
  <c r="CD180" i="52"/>
  <c r="CN94" i="50"/>
  <c r="CM94" i="50"/>
  <c r="CJ94" i="50"/>
  <c r="CR94" i="50"/>
  <c r="CS94" i="50"/>
  <c r="CH94" i="50"/>
  <c r="CH12" i="50" s="1"/>
  <c r="CT94" i="50"/>
  <c r="CP94" i="50"/>
  <c r="CL94" i="50"/>
  <c r="CI94" i="50"/>
  <c r="CQ94" i="50"/>
  <c r="CK94" i="50"/>
  <c r="CO94" i="50"/>
  <c r="CC187" i="52"/>
  <c r="CC188" i="52" s="1"/>
  <c r="CC189" i="52" s="1"/>
  <c r="CB187" i="52"/>
  <c r="CB188" i="52" s="1"/>
  <c r="CB189" i="52" s="1"/>
  <c r="CE180" i="52"/>
  <c r="CE185" i="52"/>
  <c r="CE186" i="52"/>
  <c r="CD169" i="52"/>
  <c r="CD171" i="52"/>
  <c r="CD170" i="52"/>
  <c r="CF167" i="52"/>
  <c r="CF114" i="52"/>
  <c r="CD156" i="52"/>
  <c r="CD129" i="52"/>
  <c r="CE156" i="52"/>
  <c r="CE129" i="52"/>
  <c r="CO95" i="50"/>
  <c r="CI95" i="50"/>
  <c r="CN95" i="50"/>
  <c r="CP95" i="50"/>
  <c r="CL95" i="50"/>
  <c r="CK95" i="50"/>
  <c r="CQ95" i="50"/>
  <c r="CU95" i="50"/>
  <c r="CJ95" i="50"/>
  <c r="CM95" i="50"/>
  <c r="CS95" i="50"/>
  <c r="CT95" i="50"/>
  <c r="CR95" i="50"/>
  <c r="CG167" i="52" l="1"/>
  <c r="CC8" i="52"/>
  <c r="CC14" i="52" s="1"/>
  <c r="CB8" i="52"/>
  <c r="CB14" i="52" s="1"/>
  <c r="CD130" i="52"/>
  <c r="CD119" i="52" s="1"/>
  <c r="CD122" i="52" s="1"/>
  <c r="CD6" i="52" s="1"/>
  <c r="CE130" i="52"/>
  <c r="CE119" i="52" s="1"/>
  <c r="CE122" i="52" s="1"/>
  <c r="CE6" i="52" s="1"/>
  <c r="CI12" i="50"/>
  <c r="CD175" i="52"/>
  <c r="CD176" i="52" s="1"/>
  <c r="CE175" i="52"/>
  <c r="CE176" i="52" s="1"/>
  <c r="CG168" i="52"/>
  <c r="CG174" i="52"/>
  <c r="CG179" i="52"/>
  <c r="CG173" i="52"/>
  <c r="CF142" i="52"/>
  <c r="CF140" i="52"/>
  <c r="CF154" i="52" s="1"/>
  <c r="CF138" i="52"/>
  <c r="CF152" i="52" s="1"/>
  <c r="CF146" i="52"/>
  <c r="CF160" i="52" s="1"/>
  <c r="CF144" i="52"/>
  <c r="CF158" i="52" s="1"/>
  <c r="CG142" i="52"/>
  <c r="CG144" i="52"/>
  <c r="CG158" i="52" s="1"/>
  <c r="CG146" i="52"/>
  <c r="CG160" i="52" s="1"/>
  <c r="CG138" i="52"/>
  <c r="CG152" i="52" s="1"/>
  <c r="CG140" i="52"/>
  <c r="CG154" i="52" s="1"/>
  <c r="CE181" i="52"/>
  <c r="CE183" i="52"/>
  <c r="CE182" i="52"/>
  <c r="CH115" i="52"/>
  <c r="C96" i="50"/>
  <c r="CF173" i="52"/>
  <c r="CF179" i="52"/>
  <c r="CF174" i="52"/>
  <c r="CF168" i="52"/>
  <c r="CD183" i="52"/>
  <c r="CD181" i="52"/>
  <c r="CD182" i="52"/>
  <c r="CI115" i="52" l="1"/>
  <c r="C97" i="50"/>
  <c r="CD187" i="52"/>
  <c r="CD188" i="52" s="1"/>
  <c r="CD189" i="52" s="1"/>
  <c r="CH167" i="52"/>
  <c r="CH114" i="52"/>
  <c r="CG185" i="52"/>
  <c r="CG186" i="52"/>
  <c r="CG180" i="52"/>
  <c r="CF170" i="52"/>
  <c r="CF171" i="52"/>
  <c r="CF169" i="52"/>
  <c r="CL96" i="50"/>
  <c r="CR96" i="50"/>
  <c r="CN96" i="50"/>
  <c r="CQ96" i="50"/>
  <c r="CO96" i="50"/>
  <c r="CV96" i="50"/>
  <c r="CP96" i="50"/>
  <c r="CJ96" i="50"/>
  <c r="CJ12" i="50" s="1"/>
  <c r="CT96" i="50"/>
  <c r="CM96" i="50"/>
  <c r="CK96" i="50"/>
  <c r="CS96" i="50"/>
  <c r="CU96" i="50"/>
  <c r="CG156" i="52"/>
  <c r="CG129" i="52"/>
  <c r="CF129" i="52"/>
  <c r="CF156" i="52"/>
  <c r="CG170" i="52"/>
  <c r="CG171" i="52"/>
  <c r="CG169" i="52"/>
  <c r="CF186" i="52"/>
  <c r="CF180" i="52"/>
  <c r="CF185" i="52"/>
  <c r="CE187" i="52"/>
  <c r="CE188" i="52" s="1"/>
  <c r="CE189" i="52" s="1"/>
  <c r="CD8" i="52" l="1"/>
  <c r="CD14" i="52" s="1"/>
  <c r="CE8" i="52"/>
  <c r="CE14" i="52" s="1"/>
  <c r="CF130" i="52"/>
  <c r="CF119" i="52" s="1"/>
  <c r="CF122" i="52" s="1"/>
  <c r="CF6" i="52" s="1"/>
  <c r="CG130" i="52"/>
  <c r="CG119" i="52" s="1"/>
  <c r="CG122" i="52" s="1"/>
  <c r="CG6" i="52" s="1"/>
  <c r="CF175" i="52"/>
  <c r="CF176" i="52" s="1"/>
  <c r="CG182" i="52"/>
  <c r="CG183" i="52"/>
  <c r="CG181" i="52"/>
  <c r="CM97" i="50"/>
  <c r="CS97" i="50"/>
  <c r="CT97" i="50"/>
  <c r="CL97" i="50"/>
  <c r="CO97" i="50"/>
  <c r="CU97" i="50"/>
  <c r="CW97" i="50"/>
  <c r="CP97" i="50"/>
  <c r="CQ97" i="50"/>
  <c r="CN97" i="50"/>
  <c r="CR97" i="50"/>
  <c r="CV97" i="50"/>
  <c r="CK97" i="50"/>
  <c r="CK12" i="50" s="1"/>
  <c r="C98" i="50"/>
  <c r="CJ115" i="52"/>
  <c r="CF183" i="52"/>
  <c r="CF181" i="52"/>
  <c r="CF182" i="52"/>
  <c r="CI167" i="52"/>
  <c r="CI114" i="52"/>
  <c r="CG175" i="52"/>
  <c r="CG176" i="52" s="1"/>
  <c r="CH168" i="52"/>
  <c r="CH179" i="52"/>
  <c r="CH173" i="52"/>
  <c r="CH174" i="52"/>
  <c r="CH138" i="52"/>
  <c r="CH152" i="52" s="1"/>
  <c r="CH142" i="52"/>
  <c r="CH140" i="52"/>
  <c r="CH154" i="52" s="1"/>
  <c r="CH144" i="52"/>
  <c r="CH158" i="52" s="1"/>
  <c r="CH146" i="52"/>
  <c r="CH160" i="52" s="1"/>
  <c r="CF187" i="52" l="1"/>
  <c r="CF188" i="52" s="1"/>
  <c r="CF189" i="52" s="1"/>
  <c r="CK115" i="52"/>
  <c r="C99" i="50"/>
  <c r="CH169" i="52"/>
  <c r="CH170" i="52"/>
  <c r="CH171" i="52"/>
  <c r="CT98" i="50"/>
  <c r="CR98" i="50"/>
  <c r="CW98" i="50"/>
  <c r="CQ98" i="50"/>
  <c r="CS98" i="50"/>
  <c r="CX98" i="50"/>
  <c r="CU98" i="50"/>
  <c r="CN98" i="50"/>
  <c r="CV98" i="50"/>
  <c r="CM98" i="50"/>
  <c r="CP98" i="50"/>
  <c r="CL98" i="50"/>
  <c r="CL12" i="50" s="1"/>
  <c r="CO98" i="50"/>
  <c r="CH156" i="52"/>
  <c r="CH129" i="52"/>
  <c r="CI173" i="52"/>
  <c r="CI168" i="52"/>
  <c r="CI174" i="52"/>
  <c r="CI179" i="52"/>
  <c r="CG187" i="52"/>
  <c r="CG188" i="52" s="1"/>
  <c r="CG189" i="52" s="1"/>
  <c r="CJ167" i="52"/>
  <c r="CJ114" i="52"/>
  <c r="CH180" i="52"/>
  <c r="CH186" i="52"/>
  <c r="CH185" i="52"/>
  <c r="CI138" i="52"/>
  <c r="CI152" i="52" s="1"/>
  <c r="CI146" i="52"/>
  <c r="CI160" i="52" s="1"/>
  <c r="CI140" i="52"/>
  <c r="CI154" i="52" s="1"/>
  <c r="CI142" i="52"/>
  <c r="CI144" i="52"/>
  <c r="CI158" i="52" s="1"/>
  <c r="CF8" i="52" l="1"/>
  <c r="CF14" i="52" s="1"/>
  <c r="CG8" i="52"/>
  <c r="CG14" i="52" s="1"/>
  <c r="CH130" i="52"/>
  <c r="CH119" i="52" s="1"/>
  <c r="CH122" i="52" s="1"/>
  <c r="CH6" i="52" s="1"/>
  <c r="CI156" i="52"/>
  <c r="CI129" i="52"/>
  <c r="CI170" i="52"/>
  <c r="CI169" i="52"/>
  <c r="CI171" i="52"/>
  <c r="CJ140" i="52"/>
  <c r="CJ154" i="52" s="1"/>
  <c r="CJ146" i="52"/>
  <c r="CJ160" i="52" s="1"/>
  <c r="CJ144" i="52"/>
  <c r="CJ158" i="52" s="1"/>
  <c r="CJ138" i="52"/>
  <c r="CJ152" i="52" s="1"/>
  <c r="CJ142" i="52"/>
  <c r="CO99" i="50"/>
  <c r="CW99" i="50"/>
  <c r="CN99" i="50"/>
  <c r="CR99" i="50"/>
  <c r="CP99" i="50"/>
  <c r="CY99" i="50"/>
  <c r="CT99" i="50"/>
  <c r="CM99" i="50"/>
  <c r="CM12" i="50" s="1"/>
  <c r="CQ99" i="50"/>
  <c r="CX99" i="50"/>
  <c r="CS99" i="50"/>
  <c r="CV99" i="50"/>
  <c r="CU99" i="50"/>
  <c r="C100" i="50"/>
  <c r="CL115" i="52"/>
  <c r="CH181" i="52"/>
  <c r="CH183" i="52"/>
  <c r="CH182" i="52"/>
  <c r="CJ174" i="52"/>
  <c r="CJ168" i="52"/>
  <c r="CJ179" i="52"/>
  <c r="CJ173" i="52"/>
  <c r="CI180" i="52"/>
  <c r="CI186" i="52"/>
  <c r="CI185" i="52"/>
  <c r="CH175" i="52"/>
  <c r="CH176" i="52" s="1"/>
  <c r="CK167" i="52"/>
  <c r="CK114" i="52"/>
  <c r="CI130" i="52" l="1"/>
  <c r="CI119" i="52" s="1"/>
  <c r="CI122" i="52" s="1"/>
  <c r="CI6" i="52" s="1"/>
  <c r="CK174" i="52"/>
  <c r="CK168" i="52"/>
  <c r="CK173" i="52"/>
  <c r="CK179" i="52"/>
  <c r="CL167" i="52"/>
  <c r="CL114" i="52"/>
  <c r="CJ156" i="52"/>
  <c r="CJ129" i="52"/>
  <c r="C101" i="50"/>
  <c r="CM115" i="52"/>
  <c r="CJ180" i="52"/>
  <c r="CJ186" i="52"/>
  <c r="CJ185" i="52"/>
  <c r="CK138" i="52"/>
  <c r="CK152" i="52" s="1"/>
  <c r="CK146" i="52"/>
  <c r="CK160" i="52" s="1"/>
  <c r="CK142" i="52"/>
  <c r="CK140" i="52"/>
  <c r="CK154" i="52" s="1"/>
  <c r="CK144" i="52"/>
  <c r="CK158" i="52" s="1"/>
  <c r="CI181" i="52"/>
  <c r="CI183" i="52"/>
  <c r="CI182" i="52"/>
  <c r="CJ169" i="52"/>
  <c r="CJ170" i="52"/>
  <c r="CJ171" i="52"/>
  <c r="CH187" i="52"/>
  <c r="CH188" i="52" s="1"/>
  <c r="CH189" i="52" s="1"/>
  <c r="CI175" i="52"/>
  <c r="CI176" i="52" s="1"/>
  <c r="CZ100" i="50"/>
  <c r="CW100" i="50"/>
  <c r="CS100" i="50"/>
  <c r="CR100" i="50"/>
  <c r="CQ100" i="50"/>
  <c r="CY100" i="50"/>
  <c r="CU100" i="50"/>
  <c r="CT100" i="50"/>
  <c r="CP100" i="50"/>
  <c r="CO100" i="50"/>
  <c r="CX100" i="50"/>
  <c r="CN100" i="50"/>
  <c r="CN12" i="50" s="1"/>
  <c r="CV100" i="50"/>
  <c r="CH8" i="52" l="1"/>
  <c r="CH14" i="52" s="1"/>
  <c r="CN115" i="52"/>
  <c r="CN167" i="52" s="1"/>
  <c r="C102" i="50"/>
  <c r="DB102" i="50" s="1"/>
  <c r="CJ130" i="52"/>
  <c r="CJ119" i="52" s="1"/>
  <c r="CJ122" i="52" s="1"/>
  <c r="CJ6" i="52" s="1"/>
  <c r="CI187" i="52"/>
  <c r="CI188" i="52" s="1"/>
  <c r="CI189" i="52" s="1"/>
  <c r="CJ181" i="52"/>
  <c r="CJ183" i="52"/>
  <c r="CJ182" i="52"/>
  <c r="DA101" i="50"/>
  <c r="CW101" i="50"/>
  <c r="CR101" i="50"/>
  <c r="CP101" i="50"/>
  <c r="CV101" i="50"/>
  <c r="CO101" i="50"/>
  <c r="CO12" i="50" s="1"/>
  <c r="CT101" i="50"/>
  <c r="CQ101" i="50"/>
  <c r="CS101" i="50"/>
  <c r="CU101" i="50"/>
  <c r="CZ101" i="50"/>
  <c r="CX101" i="50"/>
  <c r="CY101" i="50"/>
  <c r="CT102" i="50"/>
  <c r="CZ102" i="50"/>
  <c r="CX102" i="50"/>
  <c r="CQ102" i="50"/>
  <c r="CV102" i="50"/>
  <c r="CW102" i="50"/>
  <c r="CR102" i="50"/>
  <c r="DA102" i="50"/>
  <c r="CY102" i="50"/>
  <c r="CU102" i="50"/>
  <c r="CP102" i="50"/>
  <c r="CS102" i="50"/>
  <c r="CK169" i="52"/>
  <c r="CK170" i="52"/>
  <c r="CK171" i="52"/>
  <c r="CM167" i="52"/>
  <c r="CM114" i="52"/>
  <c r="CL144" i="52"/>
  <c r="CL158" i="52" s="1"/>
  <c r="CL140" i="52"/>
  <c r="CL154" i="52" s="1"/>
  <c r="CL142" i="52"/>
  <c r="CL138" i="52"/>
  <c r="CL152" i="52" s="1"/>
  <c r="CL146" i="52"/>
  <c r="CL160" i="52" s="1"/>
  <c r="CJ175" i="52"/>
  <c r="CJ176" i="52" s="1"/>
  <c r="CK156" i="52"/>
  <c r="CK129" i="52"/>
  <c r="CL173" i="52"/>
  <c r="CL168" i="52"/>
  <c r="CL174" i="52"/>
  <c r="CL179" i="52"/>
  <c r="CK180" i="52"/>
  <c r="CK186" i="52"/>
  <c r="CK185" i="52"/>
  <c r="CI8" i="52" l="1"/>
  <c r="CI14" i="52" s="1"/>
  <c r="CN114" i="52"/>
  <c r="CN142" i="52" s="1"/>
  <c r="CK130" i="52"/>
  <c r="CK119" i="52" s="1"/>
  <c r="CK122" i="52" s="1"/>
  <c r="CK6" i="52" s="1"/>
  <c r="CP12" i="50"/>
  <c r="CL170" i="52"/>
  <c r="CL169" i="52"/>
  <c r="CL171" i="52"/>
  <c r="CM138" i="52"/>
  <c r="CM152" i="52" s="1"/>
  <c r="CM142" i="52"/>
  <c r="CM144" i="52"/>
  <c r="CM158" i="52" s="1"/>
  <c r="CM146" i="52"/>
  <c r="CM160" i="52" s="1"/>
  <c r="CM140" i="52"/>
  <c r="CM154" i="52" s="1"/>
  <c r="CK182" i="52"/>
  <c r="CK181" i="52"/>
  <c r="CK183" i="52"/>
  <c r="CN174" i="52"/>
  <c r="CN173" i="52"/>
  <c r="CN168" i="52"/>
  <c r="CN179" i="52"/>
  <c r="CJ187" i="52"/>
  <c r="CJ188" i="52" s="1"/>
  <c r="CJ189" i="52" s="1"/>
  <c r="CL180" i="52"/>
  <c r="CL185" i="52"/>
  <c r="CL186" i="52"/>
  <c r="CL129" i="52"/>
  <c r="CL156" i="52"/>
  <c r="CM179" i="52"/>
  <c r="CM173" i="52"/>
  <c r="CM168" i="52"/>
  <c r="CM174" i="52"/>
  <c r="CO115" i="52"/>
  <c r="C103" i="50"/>
  <c r="CK175" i="52"/>
  <c r="CK176" i="52" s="1"/>
  <c r="CN140" i="52" l="1"/>
  <c r="CN154" i="52" s="1"/>
  <c r="CN146" i="52"/>
  <c r="CN160" i="52" s="1"/>
  <c r="CN138" i="52"/>
  <c r="CN152" i="52" s="1"/>
  <c r="CN144" i="52"/>
  <c r="CN158" i="52" s="1"/>
  <c r="CJ8" i="52"/>
  <c r="CJ14" i="52" s="1"/>
  <c r="CL130" i="52"/>
  <c r="CL119" i="52" s="1"/>
  <c r="CL122" i="52" s="1"/>
  <c r="CL6" i="52" s="1"/>
  <c r="CO167" i="52"/>
  <c r="CO114" i="52"/>
  <c r="CL181" i="52"/>
  <c r="CL183" i="52"/>
  <c r="CL182" i="52"/>
  <c r="CL175" i="52"/>
  <c r="CL176" i="52" s="1"/>
  <c r="C104" i="50"/>
  <c r="CP115" i="52"/>
  <c r="CM169" i="52"/>
  <c r="CM171" i="52"/>
  <c r="CM170" i="52"/>
  <c r="CN185" i="52"/>
  <c r="CN180" i="52"/>
  <c r="CN186" i="52"/>
  <c r="CN156" i="52"/>
  <c r="CN171" i="52"/>
  <c r="CN169" i="52"/>
  <c r="CN170" i="52"/>
  <c r="CK187" i="52"/>
  <c r="CK188" i="52" s="1"/>
  <c r="CK189" i="52" s="1"/>
  <c r="CM129" i="52"/>
  <c r="CM156" i="52"/>
  <c r="CW103" i="50"/>
  <c r="CT103" i="50"/>
  <c r="CZ103" i="50"/>
  <c r="CS103" i="50"/>
  <c r="CX103" i="50"/>
  <c r="CV103" i="50"/>
  <c r="DA103" i="50"/>
  <c r="DC103" i="50"/>
  <c r="CQ103" i="50"/>
  <c r="CQ12" i="50" s="1"/>
  <c r="DB103" i="50"/>
  <c r="CR103" i="50"/>
  <c r="CY103" i="50"/>
  <c r="CU103" i="50"/>
  <c r="CM180" i="52"/>
  <c r="CM186" i="52"/>
  <c r="CM185" i="52"/>
  <c r="CN129" i="52" l="1"/>
  <c r="CN130" i="52" s="1"/>
  <c r="CN119" i="52" s="1"/>
  <c r="CN122" i="52" s="1"/>
  <c r="CN6" i="52" s="1"/>
  <c r="CK8" i="52"/>
  <c r="CK14" i="52" s="1"/>
  <c r="CM130" i="52"/>
  <c r="CM119" i="52" s="1"/>
  <c r="CM122" i="52" s="1"/>
  <c r="CM6" i="52" s="1"/>
  <c r="CL187" i="52"/>
  <c r="CL188" i="52" s="1"/>
  <c r="CL189" i="52" s="1"/>
  <c r="CM181" i="52"/>
  <c r="CM183" i="52"/>
  <c r="CM182" i="52"/>
  <c r="CP167" i="52"/>
  <c r="CP114" i="52"/>
  <c r="CW104" i="50"/>
  <c r="DC104" i="50"/>
  <c r="CV104" i="50"/>
  <c r="CR104" i="50"/>
  <c r="CR12" i="50" s="1"/>
  <c r="CZ104" i="50"/>
  <c r="CX104" i="50"/>
  <c r="DA104" i="50"/>
  <c r="DB104" i="50"/>
  <c r="CS104" i="50"/>
  <c r="CY104" i="50"/>
  <c r="CU104" i="50"/>
  <c r="CT104" i="50"/>
  <c r="DD104" i="50"/>
  <c r="CO142" i="52"/>
  <c r="CO146" i="52"/>
  <c r="CO160" i="52" s="1"/>
  <c r="CO138" i="52"/>
  <c r="CO152" i="52" s="1"/>
  <c r="CO144" i="52"/>
  <c r="CO158" i="52" s="1"/>
  <c r="CO140" i="52"/>
  <c r="CO154" i="52" s="1"/>
  <c r="CN183" i="52"/>
  <c r="CN182" i="52"/>
  <c r="CN181" i="52"/>
  <c r="CM175" i="52"/>
  <c r="CM176" i="52" s="1"/>
  <c r="C105" i="50"/>
  <c r="CQ115" i="52"/>
  <c r="CN175" i="52"/>
  <c r="CN176" i="52" s="1"/>
  <c r="CO173" i="52"/>
  <c r="CO179" i="52"/>
  <c r="CO174" i="52"/>
  <c r="CO168" i="52"/>
  <c r="CL8" i="52" l="1"/>
  <c r="CL14" i="52" s="1"/>
  <c r="CR115" i="52"/>
  <c r="C106" i="50"/>
  <c r="CO185" i="52"/>
  <c r="CO186" i="52"/>
  <c r="CO180" i="52"/>
  <c r="CQ167" i="52"/>
  <c r="CQ114" i="52"/>
  <c r="CV105" i="50"/>
  <c r="DA105" i="50"/>
  <c r="CW105" i="50"/>
  <c r="CT105" i="50"/>
  <c r="DC105" i="50"/>
  <c r="CY105" i="50"/>
  <c r="CX105" i="50"/>
  <c r="CS105" i="50"/>
  <c r="CS12" i="50" s="1"/>
  <c r="DE105" i="50"/>
  <c r="DD105" i="50"/>
  <c r="DB105" i="50"/>
  <c r="CZ105" i="50"/>
  <c r="CU105" i="50"/>
  <c r="CO156" i="52"/>
  <c r="CO129" i="52"/>
  <c r="CP146" i="52"/>
  <c r="CP160" i="52" s="1"/>
  <c r="CP140" i="52"/>
  <c r="CP154" i="52" s="1"/>
  <c r="CP144" i="52"/>
  <c r="CP158" i="52" s="1"/>
  <c r="CP138" i="52"/>
  <c r="CP152" i="52" s="1"/>
  <c r="CP142" i="52"/>
  <c r="CO169" i="52"/>
  <c r="CO170" i="52"/>
  <c r="CO171" i="52"/>
  <c r="CN187" i="52"/>
  <c r="CN188" i="52" s="1"/>
  <c r="CN189" i="52" s="1"/>
  <c r="CP173" i="52"/>
  <c r="CP179" i="52"/>
  <c r="CP174" i="52"/>
  <c r="CP168" i="52"/>
  <c r="CM187" i="52"/>
  <c r="CM188" i="52" s="1"/>
  <c r="CM189" i="52" s="1"/>
  <c r="CN8" i="52" l="1"/>
  <c r="CN14" i="52" s="1"/>
  <c r="CM8" i="52"/>
  <c r="CM14" i="52" s="1"/>
  <c r="CO130" i="52"/>
  <c r="CO119" i="52" s="1"/>
  <c r="CO122" i="52" s="1"/>
  <c r="CO6" i="52" s="1"/>
  <c r="CP185" i="52"/>
  <c r="CP186" i="52"/>
  <c r="CP180" i="52"/>
  <c r="CO175" i="52"/>
  <c r="CO176" i="52" s="1"/>
  <c r="CQ144" i="52"/>
  <c r="CQ158" i="52" s="1"/>
  <c r="CQ146" i="52"/>
  <c r="CQ160" i="52" s="1"/>
  <c r="CQ138" i="52"/>
  <c r="CQ152" i="52" s="1"/>
  <c r="CQ140" i="52"/>
  <c r="CQ154" i="52" s="1"/>
  <c r="CQ142" i="52"/>
  <c r="CO181" i="52"/>
  <c r="CO183" i="52"/>
  <c r="CO182" i="52"/>
  <c r="CT106" i="50"/>
  <c r="CT12" i="50" s="1"/>
  <c r="CZ106" i="50"/>
  <c r="CY106" i="50"/>
  <c r="DF106" i="50"/>
  <c r="DB106" i="50"/>
  <c r="DC106" i="50"/>
  <c r="DA106" i="50"/>
  <c r="CW106" i="50"/>
  <c r="DD106" i="50"/>
  <c r="DE106" i="50"/>
  <c r="CV106" i="50"/>
  <c r="CU106" i="50"/>
  <c r="CX106" i="50"/>
  <c r="CQ173" i="52"/>
  <c r="CQ168" i="52"/>
  <c r="CQ174" i="52"/>
  <c r="CQ179" i="52"/>
  <c r="CR167" i="52"/>
  <c r="CR114" i="52"/>
  <c r="C107" i="50"/>
  <c r="CS115" i="52"/>
  <c r="CP169" i="52"/>
  <c r="CP170" i="52"/>
  <c r="CP171" i="52"/>
  <c r="CP129" i="52"/>
  <c r="CP156" i="52"/>
  <c r="CP130" i="52" l="1"/>
  <c r="CP119" i="52" s="1"/>
  <c r="CP122" i="52" s="1"/>
  <c r="CP6" i="52" s="1"/>
  <c r="CS167" i="52"/>
  <c r="CS114" i="52"/>
  <c r="CR138" i="52"/>
  <c r="CR152" i="52" s="1"/>
  <c r="CR140" i="52"/>
  <c r="CR154" i="52" s="1"/>
  <c r="CR144" i="52"/>
  <c r="CR158" i="52" s="1"/>
  <c r="CR146" i="52"/>
  <c r="CR160" i="52" s="1"/>
  <c r="CR142" i="52"/>
  <c r="CQ186" i="52"/>
  <c r="CQ180" i="52"/>
  <c r="CQ185" i="52"/>
  <c r="CR179" i="52"/>
  <c r="CR173" i="52"/>
  <c r="CR168" i="52"/>
  <c r="CR174" i="52"/>
  <c r="CT115" i="52"/>
  <c r="C108" i="50"/>
  <c r="DG107" i="50"/>
  <c r="DC107" i="50"/>
  <c r="CY107" i="50"/>
  <c r="CV107" i="50"/>
  <c r="DB107" i="50"/>
  <c r="DF107" i="50"/>
  <c r="CW107" i="50"/>
  <c r="CU107" i="50"/>
  <c r="CU12" i="50" s="1"/>
  <c r="CX107" i="50"/>
  <c r="DE107" i="50"/>
  <c r="DD107" i="50"/>
  <c r="CZ107" i="50"/>
  <c r="DA107" i="50"/>
  <c r="CP175" i="52"/>
  <c r="CP176" i="52" s="1"/>
  <c r="CQ170" i="52"/>
  <c r="CQ169" i="52"/>
  <c r="CQ171" i="52"/>
  <c r="CO187" i="52"/>
  <c r="CO188" i="52" s="1"/>
  <c r="CO189" i="52" s="1"/>
  <c r="CQ156" i="52"/>
  <c r="CQ129" i="52"/>
  <c r="CP183" i="52"/>
  <c r="CP182" i="52"/>
  <c r="CP181" i="52"/>
  <c r="CO8" i="52" l="1"/>
  <c r="CO14" i="52" s="1"/>
  <c r="E8" i="9"/>
  <c r="E11" i="9"/>
  <c r="CQ130" i="52"/>
  <c r="CQ119" i="52" s="1"/>
  <c r="CQ122" i="52" s="1"/>
  <c r="CQ6" i="52" s="1"/>
  <c r="E49" i="9"/>
  <c r="F11" i="9"/>
  <c r="CR156" i="52"/>
  <c r="CR129" i="52"/>
  <c r="CS146" i="52"/>
  <c r="CS160" i="52" s="1"/>
  <c r="CS142" i="52"/>
  <c r="CS144" i="52"/>
  <c r="CS158" i="52" s="1"/>
  <c r="CS138" i="52"/>
  <c r="CS152" i="52" s="1"/>
  <c r="CS140" i="52"/>
  <c r="CS154" i="52" s="1"/>
  <c r="CT167" i="52"/>
  <c r="CT114" i="52"/>
  <c r="CQ175" i="52"/>
  <c r="CQ176" i="52" s="1"/>
  <c r="DH108" i="50"/>
  <c r="DD108" i="50"/>
  <c r="CY108" i="50"/>
  <c r="CV108" i="50"/>
  <c r="CV12" i="50" s="1"/>
  <c r="DG108" i="50"/>
  <c r="DC108" i="50"/>
  <c r="DB108" i="50"/>
  <c r="DF108" i="50"/>
  <c r="CX108" i="50"/>
  <c r="DE108" i="50"/>
  <c r="DA108" i="50"/>
  <c r="CW108" i="50"/>
  <c r="CZ108" i="50"/>
  <c r="CR169" i="52"/>
  <c r="CR171" i="52"/>
  <c r="CR170" i="52"/>
  <c r="CR186" i="52"/>
  <c r="CR185" i="52"/>
  <c r="CR180" i="52"/>
  <c r="CU115" i="52"/>
  <c r="C109" i="50"/>
  <c r="CP187" i="52"/>
  <c r="CP188" i="52" s="1"/>
  <c r="CP189" i="52" s="1"/>
  <c r="CQ182" i="52"/>
  <c r="CQ181" i="52"/>
  <c r="CQ183" i="52"/>
  <c r="CS174" i="52"/>
  <c r="CS168" i="52"/>
  <c r="CS179" i="52"/>
  <c r="CS173" i="52"/>
  <c r="CP8" i="52" l="1"/>
  <c r="CP14" i="52" s="1"/>
  <c r="CR130" i="52"/>
  <c r="CR119" i="52" s="1"/>
  <c r="CR122" i="52" s="1"/>
  <c r="CR6" i="52" s="1"/>
  <c r="F49" i="9"/>
  <c r="CR175" i="52"/>
  <c r="CR176" i="52" s="1"/>
  <c r="CT168" i="52"/>
  <c r="CT173" i="52"/>
  <c r="CT179" i="52"/>
  <c r="CT174" i="52"/>
  <c r="CS186" i="52"/>
  <c r="CS185" i="52"/>
  <c r="CS180" i="52"/>
  <c r="CS170" i="52"/>
  <c r="CS171" i="52"/>
  <c r="CS169" i="52"/>
  <c r="CQ187" i="52"/>
  <c r="CQ188" i="52" s="1"/>
  <c r="CQ189" i="52" s="1"/>
  <c r="CU167" i="52"/>
  <c r="CU114" i="52"/>
  <c r="CV115" i="52"/>
  <c r="C110" i="50"/>
  <c r="CR182" i="52"/>
  <c r="CR181" i="52"/>
  <c r="CR183" i="52"/>
  <c r="CT146" i="52"/>
  <c r="CT160" i="52" s="1"/>
  <c r="CT142" i="52"/>
  <c r="CT138" i="52"/>
  <c r="CT152" i="52" s="1"/>
  <c r="CT144" i="52"/>
  <c r="CT158" i="52" s="1"/>
  <c r="CT140" i="52"/>
  <c r="CT154" i="52" s="1"/>
  <c r="CS129" i="52"/>
  <c r="CS156" i="52"/>
  <c r="DI109" i="50"/>
  <c r="DC109" i="50"/>
  <c r="DA109" i="50"/>
  <c r="DG109" i="50"/>
  <c r="DF109" i="50"/>
  <c r="CW109" i="50"/>
  <c r="CW12" i="50" s="1"/>
  <c r="CZ109" i="50"/>
  <c r="DE109" i="50"/>
  <c r="DD109" i="50"/>
  <c r="CX109" i="50"/>
  <c r="DB109" i="50"/>
  <c r="DH109" i="50"/>
  <c r="CY109" i="50"/>
  <c r="CQ8" i="52" l="1"/>
  <c r="CQ14" i="52" s="1"/>
  <c r="CS130" i="52"/>
  <c r="CS119" i="52" s="1"/>
  <c r="CS122" i="52" s="1"/>
  <c r="CS6" i="52" s="1"/>
  <c r="G49" i="9"/>
  <c r="CT129" i="52"/>
  <c r="CT156" i="52"/>
  <c r="CU144" i="52"/>
  <c r="CU158" i="52" s="1"/>
  <c r="CU140" i="52"/>
  <c r="CU154" i="52" s="1"/>
  <c r="CU146" i="52"/>
  <c r="CU160" i="52" s="1"/>
  <c r="CU142" i="52"/>
  <c r="CU138" i="52"/>
  <c r="CU152" i="52" s="1"/>
  <c r="CS183" i="52"/>
  <c r="CS182" i="52"/>
  <c r="CS181" i="52"/>
  <c r="CT180" i="52"/>
  <c r="CT185" i="52"/>
  <c r="CT186" i="52"/>
  <c r="C111" i="50"/>
  <c r="CW115" i="52"/>
  <c r="DC110" i="50"/>
  <c r="CY110" i="50"/>
  <c r="DE110" i="50"/>
  <c r="DB110" i="50"/>
  <c r="DI110" i="50"/>
  <c r="DG110" i="50"/>
  <c r="DJ110" i="50"/>
  <c r="CZ110" i="50"/>
  <c r="CX110" i="50"/>
  <c r="CX12" i="50" s="1"/>
  <c r="DH110" i="50"/>
  <c r="DD110" i="50"/>
  <c r="DF110" i="50"/>
  <c r="DA110" i="50"/>
  <c r="CU179" i="52"/>
  <c r="CU168" i="52"/>
  <c r="CU173" i="52"/>
  <c r="CU174" i="52"/>
  <c r="CR187" i="52"/>
  <c r="CR188" i="52" s="1"/>
  <c r="CR189" i="52" s="1"/>
  <c r="CV167" i="52"/>
  <c r="CV114" i="52"/>
  <c r="CS175" i="52"/>
  <c r="CS176" i="52" s="1"/>
  <c r="CT169" i="52"/>
  <c r="CT171" i="52"/>
  <c r="CT170" i="52"/>
  <c r="CR8" i="52" l="1"/>
  <c r="CR14" i="52" s="1"/>
  <c r="CT130" i="52"/>
  <c r="CT119" i="52" s="1"/>
  <c r="CT122" i="52" s="1"/>
  <c r="CT6" i="52" s="1"/>
  <c r="H49" i="9"/>
  <c r="CT175" i="52"/>
  <c r="CT176" i="52" s="1"/>
  <c r="CV138" i="52"/>
  <c r="CV152" i="52" s="1"/>
  <c r="CV144" i="52"/>
  <c r="CV158" i="52" s="1"/>
  <c r="CV140" i="52"/>
  <c r="CV154" i="52" s="1"/>
  <c r="CV142" i="52"/>
  <c r="CV146" i="52"/>
  <c r="CV160" i="52" s="1"/>
  <c r="CT183" i="52"/>
  <c r="CT181" i="52"/>
  <c r="CT182" i="52"/>
  <c r="CU171" i="52"/>
  <c r="CU170" i="52"/>
  <c r="CU169" i="52"/>
  <c r="CW167" i="52"/>
  <c r="CW114" i="52"/>
  <c r="CS187" i="52"/>
  <c r="CS188" i="52" s="1"/>
  <c r="CS189" i="52" s="1"/>
  <c r="CU156" i="52"/>
  <c r="CU129" i="52"/>
  <c r="CX115" i="52"/>
  <c r="C112" i="50"/>
  <c r="CV174" i="52"/>
  <c r="CV168" i="52"/>
  <c r="CV173" i="52"/>
  <c r="CV179" i="52"/>
  <c r="CU186" i="52"/>
  <c r="CU185" i="52"/>
  <c r="CU180" i="52"/>
  <c r="DA111" i="50"/>
  <c r="DK111" i="50"/>
  <c r="DG111" i="50"/>
  <c r="CZ111" i="50"/>
  <c r="DJ111" i="50"/>
  <c r="DB111" i="50"/>
  <c r="DD111" i="50"/>
  <c r="CY111" i="50"/>
  <c r="CY12" i="50" s="1"/>
  <c r="DF111" i="50"/>
  <c r="DH111" i="50"/>
  <c r="DE111" i="50"/>
  <c r="DC111" i="50"/>
  <c r="DI111" i="50"/>
  <c r="CS8" i="52" l="1"/>
  <c r="CS14" i="52" s="1"/>
  <c r="CU130" i="52"/>
  <c r="CU119" i="52" s="1"/>
  <c r="CU122" i="52" s="1"/>
  <c r="CU6" i="52" s="1"/>
  <c r="I49" i="9"/>
  <c r="CY115" i="52"/>
  <c r="C113" i="50"/>
  <c r="CU182" i="52"/>
  <c r="CU181" i="52"/>
  <c r="CU183" i="52"/>
  <c r="CW144" i="52"/>
  <c r="CW158" i="52" s="1"/>
  <c r="CW146" i="52"/>
  <c r="CW160" i="52" s="1"/>
  <c r="CW140" i="52"/>
  <c r="CW154" i="52" s="1"/>
  <c r="CW142" i="52"/>
  <c r="CW138" i="52"/>
  <c r="CW152" i="52" s="1"/>
  <c r="CU175" i="52"/>
  <c r="CU176" i="52" s="1"/>
  <c r="CV171" i="52"/>
  <c r="CV169" i="52"/>
  <c r="CV170" i="52"/>
  <c r="DL112" i="50"/>
  <c r="DH112" i="50"/>
  <c r="DC112" i="50"/>
  <c r="DF112" i="50"/>
  <c r="DJ112" i="50"/>
  <c r="DA112" i="50"/>
  <c r="DK112" i="50"/>
  <c r="DI112" i="50"/>
  <c r="DB112" i="50"/>
  <c r="CZ112" i="50"/>
  <c r="CZ12" i="50" s="1"/>
  <c r="DG112" i="50"/>
  <c r="DE112" i="50"/>
  <c r="DD112" i="50"/>
  <c r="CW168" i="52"/>
  <c r="CW174" i="52"/>
  <c r="CW179" i="52"/>
  <c r="CW173" i="52"/>
  <c r="CT187" i="52"/>
  <c r="CT188" i="52" s="1"/>
  <c r="CT189" i="52" s="1"/>
  <c r="CV185" i="52"/>
  <c r="CV180" i="52"/>
  <c r="CV186" i="52"/>
  <c r="CX167" i="52"/>
  <c r="CX114" i="52"/>
  <c r="CV156" i="52"/>
  <c r="CV129" i="52"/>
  <c r="CT8" i="52" l="1"/>
  <c r="CT14" i="52" s="1"/>
  <c r="CV130" i="52"/>
  <c r="CV119" i="52" s="1"/>
  <c r="CV122" i="52" s="1"/>
  <c r="CV6" i="52" s="1"/>
  <c r="J49" i="9"/>
  <c r="CU187" i="52"/>
  <c r="CU188" i="52" s="1"/>
  <c r="CU189" i="52" s="1"/>
  <c r="C114" i="50"/>
  <c r="CZ115" i="52"/>
  <c r="CX168" i="52"/>
  <c r="CX179" i="52"/>
  <c r="CX174" i="52"/>
  <c r="CX173" i="52"/>
  <c r="CV181" i="52"/>
  <c r="CV183" i="52"/>
  <c r="CV182" i="52"/>
  <c r="CW170" i="52"/>
  <c r="CW171" i="52"/>
  <c r="CW169" i="52"/>
  <c r="CV175" i="52"/>
  <c r="CV176" i="52" s="1"/>
  <c r="CW129" i="52"/>
  <c r="CW156" i="52"/>
  <c r="DE113" i="50"/>
  <c r="DG113" i="50"/>
  <c r="DA113" i="50"/>
  <c r="DA12" i="50" s="1"/>
  <c r="DJ113" i="50"/>
  <c r="DB113" i="50"/>
  <c r="DH113" i="50"/>
  <c r="DK113" i="50"/>
  <c r="DF113" i="50"/>
  <c r="DL113" i="50"/>
  <c r="DD113" i="50"/>
  <c r="DI113" i="50"/>
  <c r="DM113" i="50"/>
  <c r="DC113" i="50"/>
  <c r="CX142" i="52"/>
  <c r="CX146" i="52"/>
  <c r="CX160" i="52" s="1"/>
  <c r="CX138" i="52"/>
  <c r="CX152" i="52" s="1"/>
  <c r="CX140" i="52"/>
  <c r="CX154" i="52" s="1"/>
  <c r="CX144" i="52"/>
  <c r="CX158" i="52" s="1"/>
  <c r="CY167" i="52"/>
  <c r="CY114" i="52"/>
  <c r="CW180" i="52"/>
  <c r="CW185" i="52"/>
  <c r="CW186" i="52"/>
  <c r="CU8" i="52" l="1"/>
  <c r="CU14" i="52" s="1"/>
  <c r="CW130" i="52"/>
  <c r="CW119" i="52" s="1"/>
  <c r="CW122" i="52" s="1"/>
  <c r="CW6" i="52" s="1"/>
  <c r="K49" i="9"/>
  <c r="CW175" i="52"/>
  <c r="CW176" i="52" s="1"/>
  <c r="DA115" i="52"/>
  <c r="C115" i="50"/>
  <c r="CW182" i="52"/>
  <c r="CW183" i="52"/>
  <c r="CW181" i="52"/>
  <c r="CY138" i="52"/>
  <c r="CY152" i="52" s="1"/>
  <c r="CY144" i="52"/>
  <c r="CY158" i="52" s="1"/>
  <c r="CY146" i="52"/>
  <c r="CY160" i="52" s="1"/>
  <c r="CY140" i="52"/>
  <c r="CY154" i="52" s="1"/>
  <c r="CY142" i="52"/>
  <c r="CX180" i="52"/>
  <c r="CX186" i="52"/>
  <c r="CX185" i="52"/>
  <c r="CZ167" i="52"/>
  <c r="CZ114" i="52"/>
  <c r="CY168" i="52"/>
  <c r="CY173" i="52"/>
  <c r="CY174" i="52"/>
  <c r="CY179" i="52"/>
  <c r="CX156" i="52"/>
  <c r="CX129" i="52"/>
  <c r="CX169" i="52"/>
  <c r="CX170" i="52"/>
  <c r="CX171" i="52"/>
  <c r="DL114" i="50"/>
  <c r="DH114" i="50"/>
  <c r="DN114" i="50"/>
  <c r="DJ114" i="50"/>
  <c r="DG114" i="50"/>
  <c r="DC114" i="50"/>
  <c r="DM114" i="50"/>
  <c r="DI114" i="50"/>
  <c r="DB114" i="50"/>
  <c r="DB12" i="50" s="1"/>
  <c r="DK114" i="50"/>
  <c r="DE114" i="50"/>
  <c r="DD114" i="50"/>
  <c r="DF114" i="50"/>
  <c r="CV187" i="52"/>
  <c r="CV188" i="52" s="1"/>
  <c r="CV189" i="52" s="1"/>
  <c r="CV8" i="52" l="1"/>
  <c r="CV14" i="52" s="1"/>
  <c r="CX130" i="52"/>
  <c r="CX119" i="52" s="1"/>
  <c r="CX122" i="52" s="1"/>
  <c r="CX6" i="52" s="1"/>
  <c r="L49" i="9"/>
  <c r="CX181" i="52"/>
  <c r="CX183" i="52"/>
  <c r="CX182" i="52"/>
  <c r="CZ179" i="52"/>
  <c r="CZ174" i="52"/>
  <c r="CZ168" i="52"/>
  <c r="CZ173" i="52"/>
  <c r="CY129" i="52"/>
  <c r="CY156" i="52"/>
  <c r="DA167" i="52"/>
  <c r="DA114" i="52"/>
  <c r="C116" i="50"/>
  <c r="DB115" i="52"/>
  <c r="CY170" i="52"/>
  <c r="CY169" i="52"/>
  <c r="CY171" i="52"/>
  <c r="DG115" i="50"/>
  <c r="DN115" i="50"/>
  <c r="DI115" i="50"/>
  <c r="DE115" i="50"/>
  <c r="DO115" i="50"/>
  <c r="DF115" i="50"/>
  <c r="DD115" i="50"/>
  <c r="DJ115" i="50"/>
  <c r="DL115" i="50"/>
  <c r="DC115" i="50"/>
  <c r="DC12" i="50" s="1"/>
  <c r="DM115" i="50"/>
  <c r="DK115" i="50"/>
  <c r="DH115" i="50"/>
  <c r="CX175" i="52"/>
  <c r="CX176" i="52" s="1"/>
  <c r="CY186" i="52"/>
  <c r="CY180" i="52"/>
  <c r="CY185" i="52"/>
  <c r="CZ140" i="52"/>
  <c r="CZ154" i="52" s="1"/>
  <c r="CZ142" i="52"/>
  <c r="CZ144" i="52"/>
  <c r="CZ158" i="52" s="1"/>
  <c r="CZ146" i="52"/>
  <c r="CZ160" i="52" s="1"/>
  <c r="CZ138" i="52"/>
  <c r="CZ152" i="52" s="1"/>
  <c r="CW187" i="52"/>
  <c r="CW188" i="52" s="1"/>
  <c r="CW189" i="52" s="1"/>
  <c r="CW8" i="52" l="1"/>
  <c r="CW14" i="52" s="1"/>
  <c r="CY130" i="52"/>
  <c r="CY119" i="52" s="1"/>
  <c r="CY122" i="52" s="1"/>
  <c r="CY6" i="52" s="1"/>
  <c r="M49" i="9"/>
  <c r="C117" i="50"/>
  <c r="DC115" i="52"/>
  <c r="DA140" i="52"/>
  <c r="DA154" i="52" s="1"/>
  <c r="DA138" i="52"/>
  <c r="DA152" i="52" s="1"/>
  <c r="DA146" i="52"/>
  <c r="DA160" i="52" s="1"/>
  <c r="DA144" i="52"/>
  <c r="DA158" i="52" s="1"/>
  <c r="DA142" i="52"/>
  <c r="CZ169" i="52"/>
  <c r="CZ171" i="52"/>
  <c r="CZ170" i="52"/>
  <c r="DA174" i="52"/>
  <c r="DA168" i="52"/>
  <c r="DA173" i="52"/>
  <c r="DA179" i="52"/>
  <c r="CY181" i="52"/>
  <c r="CY183" i="52"/>
  <c r="CY182" i="52"/>
  <c r="CY175" i="52"/>
  <c r="CY176" i="52" s="1"/>
  <c r="DI116" i="50"/>
  <c r="DP116" i="50"/>
  <c r="DL116" i="50"/>
  <c r="DD116" i="50"/>
  <c r="DD12" i="50" s="1"/>
  <c r="DO116" i="50"/>
  <c r="DK116" i="50"/>
  <c r="DH116" i="50"/>
  <c r="DN116" i="50"/>
  <c r="DF116" i="50"/>
  <c r="DE116" i="50"/>
  <c r="DJ116" i="50"/>
  <c r="DG116" i="50"/>
  <c r="DM116" i="50"/>
  <c r="CZ186" i="52"/>
  <c r="CZ185" i="52"/>
  <c r="CZ180" i="52"/>
  <c r="CZ129" i="52"/>
  <c r="CZ156" i="52"/>
  <c r="DB167" i="52"/>
  <c r="DB114" i="52"/>
  <c r="CX187" i="52"/>
  <c r="CX188" i="52" s="1"/>
  <c r="CX189" i="52" s="1"/>
  <c r="CX8" i="52" l="1"/>
  <c r="CX14" i="52" s="1"/>
  <c r="CZ130" i="52"/>
  <c r="CZ119" i="52" s="1"/>
  <c r="CZ122" i="52" s="1"/>
  <c r="CZ6" i="52" s="1"/>
  <c r="N49" i="9"/>
  <c r="CZ175" i="52"/>
  <c r="CZ176" i="52" s="1"/>
  <c r="C118" i="50"/>
  <c r="DD115" i="52"/>
  <c r="CZ183" i="52"/>
  <c r="CZ181" i="52"/>
  <c r="CZ182" i="52"/>
  <c r="DA185" i="52"/>
  <c r="DA180" i="52"/>
  <c r="DA186" i="52"/>
  <c r="DC167" i="52"/>
  <c r="DC114" i="52"/>
  <c r="DB140" i="52"/>
  <c r="DB154" i="52" s="1"/>
  <c r="DB146" i="52"/>
  <c r="DB160" i="52" s="1"/>
  <c r="DB142" i="52"/>
  <c r="DB138" i="52"/>
  <c r="DB152" i="52" s="1"/>
  <c r="DB144" i="52"/>
  <c r="DB158" i="52" s="1"/>
  <c r="DA129" i="52"/>
  <c r="DA156" i="52"/>
  <c r="CY187" i="52"/>
  <c r="CY188" i="52" s="1"/>
  <c r="CY189" i="52" s="1"/>
  <c r="DA169" i="52"/>
  <c r="DA170" i="52"/>
  <c r="DA171" i="52"/>
  <c r="DN117" i="50"/>
  <c r="DE117" i="50"/>
  <c r="DE12" i="50" s="1"/>
  <c r="DH117" i="50"/>
  <c r="DM117" i="50"/>
  <c r="DL117" i="50"/>
  <c r="DJ117" i="50"/>
  <c r="DP117" i="50"/>
  <c r="DG117" i="50"/>
  <c r="DF117" i="50"/>
  <c r="DK117" i="50"/>
  <c r="DI117" i="50"/>
  <c r="DQ117" i="50"/>
  <c r="DO117" i="50"/>
  <c r="DB168" i="52"/>
  <c r="DB174" i="52"/>
  <c r="DB173" i="52"/>
  <c r="DB179" i="52"/>
  <c r="CY8" i="52" l="1"/>
  <c r="CY14" i="52" s="1"/>
  <c r="DA130" i="52"/>
  <c r="DA119" i="52" s="1"/>
  <c r="DA122" i="52" s="1"/>
  <c r="DA6" i="52" s="1"/>
  <c r="O49" i="9"/>
  <c r="CZ187" i="52"/>
  <c r="CZ188" i="52" s="1"/>
  <c r="CZ189" i="52" s="1"/>
  <c r="DB171" i="52"/>
  <c r="DB169" i="52"/>
  <c r="DB170" i="52"/>
  <c r="DD167" i="52"/>
  <c r="DD114" i="52"/>
  <c r="DE115" i="52"/>
  <c r="C119" i="50"/>
  <c r="DB180" i="52"/>
  <c r="DB186" i="52"/>
  <c r="DB185" i="52"/>
  <c r="DC138" i="52"/>
  <c r="DC152" i="52" s="1"/>
  <c r="DC144" i="52"/>
  <c r="DC158" i="52" s="1"/>
  <c r="DC146" i="52"/>
  <c r="DC160" i="52" s="1"/>
  <c r="DC142" i="52"/>
  <c r="DC140" i="52"/>
  <c r="DC154" i="52" s="1"/>
  <c r="DF118" i="50"/>
  <c r="DF12" i="50" s="1"/>
  <c r="DM118" i="50"/>
  <c r="DJ118" i="50"/>
  <c r="DR118" i="50"/>
  <c r="DQ118" i="50"/>
  <c r="DH118" i="50"/>
  <c r="DP118" i="50"/>
  <c r="DL118" i="50"/>
  <c r="DN118" i="50"/>
  <c r="DI118" i="50"/>
  <c r="DO118" i="50"/>
  <c r="DK118" i="50"/>
  <c r="DG118" i="50"/>
  <c r="DB129" i="52"/>
  <c r="DB156" i="52"/>
  <c r="DA175" i="52"/>
  <c r="DA176" i="52" s="1"/>
  <c r="DC174" i="52"/>
  <c r="DC179" i="52"/>
  <c r="DC173" i="52"/>
  <c r="DC168" i="52"/>
  <c r="DA181" i="52"/>
  <c r="DA183" i="52"/>
  <c r="DA182" i="52"/>
  <c r="CZ8" i="52" l="1"/>
  <c r="CZ14" i="52" s="1"/>
  <c r="DB130" i="52"/>
  <c r="DB119" i="52" s="1"/>
  <c r="DB122" i="52" s="1"/>
  <c r="DB6" i="52" s="1"/>
  <c r="P49" i="9"/>
  <c r="DH119" i="50"/>
  <c r="DR119" i="50"/>
  <c r="DJ119" i="50"/>
  <c r="DQ119" i="50"/>
  <c r="DG119" i="50"/>
  <c r="DG12" i="50" s="1"/>
  <c r="DN119" i="50"/>
  <c r="DI119" i="50"/>
  <c r="DM119" i="50"/>
  <c r="DP119" i="50"/>
  <c r="DL119" i="50"/>
  <c r="DO119" i="50"/>
  <c r="DK119" i="50"/>
  <c r="DS119" i="50"/>
  <c r="DD144" i="52"/>
  <c r="DD158" i="52" s="1"/>
  <c r="DD140" i="52"/>
  <c r="DD154" i="52" s="1"/>
  <c r="DD146" i="52"/>
  <c r="DD160" i="52" s="1"/>
  <c r="DD138" i="52"/>
  <c r="DD152" i="52" s="1"/>
  <c r="DD142" i="52"/>
  <c r="C120" i="50"/>
  <c r="DF115" i="52"/>
  <c r="DC171" i="52"/>
  <c r="DC170" i="52"/>
  <c r="DC169" i="52"/>
  <c r="DB182" i="52"/>
  <c r="DB183" i="52"/>
  <c r="DB181" i="52"/>
  <c r="DE167" i="52"/>
  <c r="DE114" i="52"/>
  <c r="DB175" i="52"/>
  <c r="DB176" i="52" s="1"/>
  <c r="DD173" i="52"/>
  <c r="DD168" i="52"/>
  <c r="DD179" i="52"/>
  <c r="DD174" i="52"/>
  <c r="DA187" i="52"/>
  <c r="DA188" i="52" s="1"/>
  <c r="DA189" i="52" s="1"/>
  <c r="DC185" i="52"/>
  <c r="DC180" i="52"/>
  <c r="DC186" i="52"/>
  <c r="DC129" i="52"/>
  <c r="DC156" i="52"/>
  <c r="DA8" i="52" l="1"/>
  <c r="DA14" i="52" s="1"/>
  <c r="DC130" i="52"/>
  <c r="DC119" i="52" s="1"/>
  <c r="DC122" i="52" s="1"/>
  <c r="DC6" i="52" s="1"/>
  <c r="Q49" i="9"/>
  <c r="DE146" i="52"/>
  <c r="DE160" i="52" s="1"/>
  <c r="DE138" i="52"/>
  <c r="DE152" i="52" s="1"/>
  <c r="DE144" i="52"/>
  <c r="DE158" i="52" s="1"/>
  <c r="DE142" i="52"/>
  <c r="DE140" i="52"/>
  <c r="DE154" i="52" s="1"/>
  <c r="DB187" i="52"/>
  <c r="DB188" i="52" s="1"/>
  <c r="DB189" i="52" s="1"/>
  <c r="DC175" i="52"/>
  <c r="DC176" i="52" s="1"/>
  <c r="DD156" i="52"/>
  <c r="DD129" i="52"/>
  <c r="C121" i="50"/>
  <c r="DG115" i="52"/>
  <c r="DD186" i="52"/>
  <c r="DD185" i="52"/>
  <c r="DD180" i="52"/>
  <c r="DC181" i="52"/>
  <c r="DC182" i="52"/>
  <c r="DC183" i="52"/>
  <c r="DD170" i="52"/>
  <c r="DD171" i="52"/>
  <c r="DD169" i="52"/>
  <c r="DE174" i="52"/>
  <c r="DE168" i="52"/>
  <c r="DE173" i="52"/>
  <c r="DE179" i="52"/>
  <c r="DF167" i="52"/>
  <c r="DF114" i="52"/>
  <c r="DL120" i="50"/>
  <c r="DH120" i="50"/>
  <c r="DH12" i="50" s="1"/>
  <c r="DM120" i="50"/>
  <c r="DQ120" i="50"/>
  <c r="DK120" i="50"/>
  <c r="DN120" i="50"/>
  <c r="DI120" i="50"/>
  <c r="DR120" i="50"/>
  <c r="DT120" i="50"/>
  <c r="DP120" i="50"/>
  <c r="DS120" i="50"/>
  <c r="DO120" i="50"/>
  <c r="DJ120" i="50"/>
  <c r="DB8" i="52" l="1"/>
  <c r="DB14" i="52" s="1"/>
  <c r="DD130" i="52"/>
  <c r="DD119" i="52" s="1"/>
  <c r="DD122" i="52" s="1"/>
  <c r="DD6" i="52" s="1"/>
  <c r="R49" i="9"/>
  <c r="DE170" i="52"/>
  <c r="DE169" i="52"/>
  <c r="DE171" i="52"/>
  <c r="DC187" i="52"/>
  <c r="DC188" i="52" s="1"/>
  <c r="DC189" i="52" s="1"/>
  <c r="DS121" i="50"/>
  <c r="DO121" i="50"/>
  <c r="DK121" i="50"/>
  <c r="DU121" i="50"/>
  <c r="DJ121" i="50"/>
  <c r="DQ121" i="50"/>
  <c r="DI121" i="50"/>
  <c r="DI12" i="50" s="1"/>
  <c r="DM121" i="50"/>
  <c r="DN121" i="50"/>
  <c r="DL121" i="50"/>
  <c r="DP121" i="50"/>
  <c r="DR121" i="50"/>
  <c r="DT121" i="50"/>
  <c r="DH115" i="52"/>
  <c r="C122" i="50"/>
  <c r="DF146" i="52"/>
  <c r="DF160" i="52" s="1"/>
  <c r="DF144" i="52"/>
  <c r="DF158" i="52" s="1"/>
  <c r="DF138" i="52"/>
  <c r="DF152" i="52" s="1"/>
  <c r="DF142" i="52"/>
  <c r="DF140" i="52"/>
  <c r="DF154" i="52" s="1"/>
  <c r="DE186" i="52"/>
  <c r="DE185" i="52"/>
  <c r="DE180" i="52"/>
  <c r="DD182" i="52"/>
  <c r="DD181" i="52"/>
  <c r="DD183" i="52"/>
  <c r="DF168" i="52"/>
  <c r="DF173" i="52"/>
  <c r="DF179" i="52"/>
  <c r="DF174" i="52"/>
  <c r="DD175" i="52"/>
  <c r="DD176" i="52" s="1"/>
  <c r="DG167" i="52"/>
  <c r="DG114" i="52"/>
  <c r="DE156" i="52"/>
  <c r="DE129" i="52"/>
  <c r="DC8" i="52" l="1"/>
  <c r="DC14" i="52" s="1"/>
  <c r="DE130" i="52"/>
  <c r="DE119" i="52" s="1"/>
  <c r="DE122" i="52" s="1"/>
  <c r="DE6" i="52" s="1"/>
  <c r="S49" i="9"/>
  <c r="DF186" i="52"/>
  <c r="DF180" i="52"/>
  <c r="DF185" i="52"/>
  <c r="DG174" i="52"/>
  <c r="DG179" i="52"/>
  <c r="DG173" i="52"/>
  <c r="DG168" i="52"/>
  <c r="DD187" i="52"/>
  <c r="DD188" i="52" s="1"/>
  <c r="DD189" i="52" s="1"/>
  <c r="DE181" i="52"/>
  <c r="DE183" i="52"/>
  <c r="DE182" i="52"/>
  <c r="DF129" i="52"/>
  <c r="DF156" i="52"/>
  <c r="DH167" i="52"/>
  <c r="DH114" i="52"/>
  <c r="DF170" i="52"/>
  <c r="DF171" i="52"/>
  <c r="DF169" i="52"/>
  <c r="C123" i="50"/>
  <c r="DI115" i="52"/>
  <c r="DG138" i="52"/>
  <c r="DG152" i="52" s="1"/>
  <c r="DG142" i="52"/>
  <c r="DG144" i="52"/>
  <c r="DG158" i="52" s="1"/>
  <c r="DG140" i="52"/>
  <c r="DG154" i="52" s="1"/>
  <c r="DG146" i="52"/>
  <c r="DG160" i="52" s="1"/>
  <c r="DL122" i="50"/>
  <c r="DN122" i="50"/>
  <c r="DU122" i="50"/>
  <c r="DM122" i="50"/>
  <c r="DR122" i="50"/>
  <c r="DT122" i="50"/>
  <c r="DP122" i="50"/>
  <c r="DS122" i="50"/>
  <c r="DK122" i="50"/>
  <c r="DQ122" i="50"/>
  <c r="DO122" i="50"/>
  <c r="DJ122" i="50"/>
  <c r="DJ12" i="50" s="1"/>
  <c r="DV122" i="50"/>
  <c r="DE175" i="52"/>
  <c r="DE176" i="52" s="1"/>
  <c r="DD8" i="52" l="1"/>
  <c r="DD14" i="52" s="1"/>
  <c r="DF130" i="52"/>
  <c r="DF119" i="52" s="1"/>
  <c r="DF122" i="52" s="1"/>
  <c r="DF6" i="52" s="1"/>
  <c r="T49" i="9"/>
  <c r="DH168" i="52"/>
  <c r="DH174" i="52"/>
  <c r="DH173" i="52"/>
  <c r="DH179" i="52"/>
  <c r="DG170" i="52"/>
  <c r="DG169" i="52"/>
  <c r="DG171" i="52"/>
  <c r="DJ115" i="52"/>
  <c r="C124" i="50"/>
  <c r="DN123" i="50"/>
  <c r="DW123" i="50"/>
  <c r="DQ123" i="50"/>
  <c r="DP123" i="50"/>
  <c r="DL123" i="50"/>
  <c r="DR123" i="50"/>
  <c r="DU123" i="50"/>
  <c r="DO123" i="50"/>
  <c r="DK123" i="50"/>
  <c r="DK12" i="50" s="1"/>
  <c r="DT123" i="50"/>
  <c r="DS123" i="50"/>
  <c r="DM123" i="50"/>
  <c r="DV123" i="50"/>
  <c r="DF175" i="52"/>
  <c r="DF176" i="52" s="1"/>
  <c r="DE187" i="52"/>
  <c r="DE188" i="52" s="1"/>
  <c r="DE189" i="52" s="1"/>
  <c r="DG156" i="52"/>
  <c r="DG129" i="52"/>
  <c r="DG186" i="52"/>
  <c r="DG180" i="52"/>
  <c r="DG185" i="52"/>
  <c r="DI167" i="52"/>
  <c r="DI114" i="52"/>
  <c r="DH142" i="52"/>
  <c r="DH144" i="52"/>
  <c r="DH158" i="52" s="1"/>
  <c r="DH138" i="52"/>
  <c r="DH152" i="52" s="1"/>
  <c r="DH140" i="52"/>
  <c r="DH154" i="52" s="1"/>
  <c r="DH146" i="52"/>
  <c r="DH160" i="52" s="1"/>
  <c r="DF181" i="52"/>
  <c r="DF183" i="52"/>
  <c r="DF182" i="52"/>
  <c r="DE8" i="52" l="1"/>
  <c r="DE14" i="52" s="1"/>
  <c r="DG130" i="52"/>
  <c r="DG119" i="52" s="1"/>
  <c r="DG122" i="52" s="1"/>
  <c r="DG6" i="52" s="1"/>
  <c r="U49" i="9"/>
  <c r="DG182" i="52"/>
  <c r="DG183" i="52"/>
  <c r="DG181" i="52"/>
  <c r="DG175" i="52"/>
  <c r="DG176" i="52" s="1"/>
  <c r="DI142" i="52"/>
  <c r="DI146" i="52"/>
  <c r="DI160" i="52" s="1"/>
  <c r="DI140" i="52"/>
  <c r="DI154" i="52" s="1"/>
  <c r="DI138" i="52"/>
  <c r="DI152" i="52" s="1"/>
  <c r="DI144" i="52"/>
  <c r="DI158" i="52" s="1"/>
  <c r="DJ167" i="52"/>
  <c r="DJ114" i="52"/>
  <c r="DH169" i="52"/>
  <c r="DH170" i="52"/>
  <c r="DH171" i="52"/>
  <c r="DK115" i="52"/>
  <c r="C125" i="50"/>
  <c r="DI179" i="52"/>
  <c r="DI174" i="52"/>
  <c r="DI173" i="52"/>
  <c r="DI168" i="52"/>
  <c r="DH185" i="52"/>
  <c r="DH186" i="52"/>
  <c r="DH180" i="52"/>
  <c r="DF187" i="52"/>
  <c r="DF188" i="52" s="1"/>
  <c r="DF189" i="52" s="1"/>
  <c r="DH129" i="52"/>
  <c r="DH156" i="52"/>
  <c r="DU124" i="50"/>
  <c r="DL124" i="50"/>
  <c r="DL12" i="50" s="1"/>
  <c r="DW124" i="50"/>
  <c r="DP124" i="50"/>
  <c r="DV124" i="50"/>
  <c r="DN124" i="50"/>
  <c r="DT124" i="50"/>
  <c r="DO124" i="50"/>
  <c r="DQ124" i="50"/>
  <c r="DR124" i="50"/>
  <c r="DS124" i="50"/>
  <c r="DM124" i="50"/>
  <c r="DX124" i="50"/>
  <c r="DF8" i="52" l="1"/>
  <c r="DF14" i="52" s="1"/>
  <c r="DL115" i="52"/>
  <c r="DL167" i="52" s="1"/>
  <c r="C126" i="50"/>
  <c r="DT126" i="50" s="1"/>
  <c r="DH130" i="52"/>
  <c r="DH119" i="52" s="1"/>
  <c r="DH122" i="52" s="1"/>
  <c r="DH6" i="52" s="1"/>
  <c r="V49" i="9"/>
  <c r="DG187" i="52"/>
  <c r="DG188" i="52" s="1"/>
  <c r="DG189" i="52" s="1"/>
  <c r="DI171" i="52"/>
  <c r="DI169" i="52"/>
  <c r="DI170" i="52"/>
  <c r="DJ140" i="52"/>
  <c r="DJ154" i="52" s="1"/>
  <c r="DJ138" i="52"/>
  <c r="DJ152" i="52" s="1"/>
  <c r="DJ146" i="52"/>
  <c r="DJ160" i="52" s="1"/>
  <c r="DJ142" i="52"/>
  <c r="DJ144" i="52"/>
  <c r="DJ158" i="52" s="1"/>
  <c r="DH182" i="52"/>
  <c r="DH183" i="52"/>
  <c r="DH181" i="52"/>
  <c r="DK167" i="52"/>
  <c r="DK114" i="52"/>
  <c r="DJ174" i="52"/>
  <c r="DJ168" i="52"/>
  <c r="DJ173" i="52"/>
  <c r="DJ179" i="52"/>
  <c r="DL114" i="52"/>
  <c r="DI129" i="52"/>
  <c r="DI156" i="52"/>
  <c r="DI185" i="52"/>
  <c r="DI180" i="52"/>
  <c r="DI186" i="52"/>
  <c r="DR125" i="50"/>
  <c r="DN125" i="50"/>
  <c r="DM125" i="50"/>
  <c r="DM12" i="50" s="1"/>
  <c r="DV125" i="50"/>
  <c r="DX125" i="50"/>
  <c r="DT125" i="50"/>
  <c r="DW125" i="50"/>
  <c r="DS125" i="50"/>
  <c r="DO125" i="50"/>
  <c r="DP125" i="50"/>
  <c r="DY125" i="50"/>
  <c r="DQ125" i="50"/>
  <c r="DU125" i="50"/>
  <c r="DH175" i="52"/>
  <c r="DH176" i="52" s="1"/>
  <c r="DY126" i="50" l="1"/>
  <c r="DG8" i="52"/>
  <c r="DG14" i="52" s="1"/>
  <c r="DR126" i="50"/>
  <c r="DU126" i="50"/>
  <c r="DN126" i="50"/>
  <c r="DP126" i="50"/>
  <c r="DW126" i="50"/>
  <c r="DX126" i="50"/>
  <c r="DQ126" i="50"/>
  <c r="DV126" i="50"/>
  <c r="DS126" i="50"/>
  <c r="DZ126" i="50"/>
  <c r="DO126" i="50"/>
  <c r="DI130" i="52"/>
  <c r="DI119" i="52" s="1"/>
  <c r="DI122" i="52" s="1"/>
  <c r="DI6" i="52" s="1"/>
  <c r="DH187" i="52"/>
  <c r="DH188" i="52" s="1"/>
  <c r="DH189" i="52" s="1"/>
  <c r="W49" i="9"/>
  <c r="C127" i="50"/>
  <c r="DM115" i="52"/>
  <c r="DJ180" i="52"/>
  <c r="DJ186" i="52"/>
  <c r="DJ185" i="52"/>
  <c r="DN12" i="50"/>
  <c r="DJ156" i="52"/>
  <c r="DJ129" i="52"/>
  <c r="DI183" i="52"/>
  <c r="DI182" i="52"/>
  <c r="DI181" i="52"/>
  <c r="DL142" i="52"/>
  <c r="DL146" i="52"/>
  <c r="DL160" i="52" s="1"/>
  <c r="DL138" i="52"/>
  <c r="DL152" i="52" s="1"/>
  <c r="DL140" i="52"/>
  <c r="DL154" i="52" s="1"/>
  <c r="DL144" i="52"/>
  <c r="DL158" i="52" s="1"/>
  <c r="DI175" i="52"/>
  <c r="DI176" i="52" s="1"/>
  <c r="DL173" i="52"/>
  <c r="DL168" i="52"/>
  <c r="DL179" i="52"/>
  <c r="DL174" i="52"/>
  <c r="DJ169" i="52"/>
  <c r="DJ170" i="52"/>
  <c r="DJ171" i="52"/>
  <c r="DK138" i="52"/>
  <c r="DK152" i="52" s="1"/>
  <c r="DK142" i="52"/>
  <c r="DK140" i="52"/>
  <c r="DK154" i="52" s="1"/>
  <c r="DK144" i="52"/>
  <c r="DK158" i="52" s="1"/>
  <c r="DK146" i="52"/>
  <c r="DK160" i="52" s="1"/>
  <c r="DK179" i="52"/>
  <c r="DK173" i="52"/>
  <c r="DK168" i="52"/>
  <c r="DK174" i="52"/>
  <c r="DH8" i="52" l="1"/>
  <c r="DH14" i="52" s="1"/>
  <c r="DJ130" i="52"/>
  <c r="DJ119" i="52" s="1"/>
  <c r="DJ122" i="52" s="1"/>
  <c r="DJ6" i="52" s="1"/>
  <c r="DJ175" i="52"/>
  <c r="DJ176" i="52" s="1"/>
  <c r="X49" i="9"/>
  <c r="DK156" i="52"/>
  <c r="DK129" i="52"/>
  <c r="DL171" i="52"/>
  <c r="DL170" i="52"/>
  <c r="DL169" i="52"/>
  <c r="DI187" i="52"/>
  <c r="DI188" i="52" s="1"/>
  <c r="DI189" i="52" s="1"/>
  <c r="DQ127" i="50"/>
  <c r="DX127" i="50"/>
  <c r="DS127" i="50"/>
  <c r="EA127" i="50"/>
  <c r="DW127" i="50"/>
  <c r="DY127" i="50"/>
  <c r="DP127" i="50"/>
  <c r="DZ127" i="50"/>
  <c r="DR127" i="50"/>
  <c r="DT127" i="50"/>
  <c r="DO127" i="50"/>
  <c r="DO12" i="50" s="1"/>
  <c r="DV127" i="50"/>
  <c r="DU127" i="50"/>
  <c r="DK185" i="52"/>
  <c r="DK186" i="52"/>
  <c r="DK180" i="52"/>
  <c r="DJ182" i="52"/>
  <c r="DJ181" i="52"/>
  <c r="DJ183" i="52"/>
  <c r="DN115" i="52"/>
  <c r="C128" i="50"/>
  <c r="DL156" i="52"/>
  <c r="DL129" i="52"/>
  <c r="DK170" i="52"/>
  <c r="DK171" i="52"/>
  <c r="DK169" i="52"/>
  <c r="DL186" i="52"/>
  <c r="DL180" i="52"/>
  <c r="DL185" i="52"/>
  <c r="DM167" i="52"/>
  <c r="DM114" i="52"/>
  <c r="DI8" i="52" l="1"/>
  <c r="DI14" i="52" s="1"/>
  <c r="DL130" i="52"/>
  <c r="DL119" i="52" s="1"/>
  <c r="DL122" i="52" s="1"/>
  <c r="DL6" i="52" s="1"/>
  <c r="DK130" i="52"/>
  <c r="DK119" i="52" s="1"/>
  <c r="DK122" i="52" s="1"/>
  <c r="DK6" i="52" s="1"/>
  <c r="Y49" i="9"/>
  <c r="DL175" i="52"/>
  <c r="DL176" i="52" s="1"/>
  <c r="DJ187" i="52"/>
  <c r="DJ188" i="52" s="1"/>
  <c r="DJ189" i="52" s="1"/>
  <c r="DK175" i="52"/>
  <c r="DK176" i="52" s="1"/>
  <c r="DL181" i="52"/>
  <c r="DL183" i="52"/>
  <c r="DL182" i="52"/>
  <c r="DK182" i="52"/>
  <c r="DK181" i="52"/>
  <c r="DK183" i="52"/>
  <c r="DM144" i="52"/>
  <c r="DM158" i="52" s="1"/>
  <c r="DM142" i="52"/>
  <c r="DM138" i="52"/>
  <c r="DM152" i="52" s="1"/>
  <c r="DM146" i="52"/>
  <c r="DM160" i="52" s="1"/>
  <c r="DM140" i="52"/>
  <c r="DM154" i="52" s="1"/>
  <c r="DM174" i="52"/>
  <c r="DM173" i="52"/>
  <c r="DM179" i="52"/>
  <c r="DM168" i="52"/>
  <c r="DY128" i="50"/>
  <c r="DR128" i="50"/>
  <c r="DT128" i="50"/>
  <c r="DP128" i="50"/>
  <c r="DP12" i="50" s="1"/>
  <c r="EA128" i="50"/>
  <c r="DW128" i="50"/>
  <c r="DZ128" i="50"/>
  <c r="EB128" i="50"/>
  <c r="DS128" i="50"/>
  <c r="DU128" i="50"/>
  <c r="DX128" i="50"/>
  <c r="DV128" i="50"/>
  <c r="DQ128" i="50"/>
  <c r="DO115" i="52"/>
  <c r="C129" i="50"/>
  <c r="DN167" i="52"/>
  <c r="DN114" i="52"/>
  <c r="DJ8" i="52" l="1"/>
  <c r="DJ14" i="52" s="1"/>
  <c r="Z49" i="9"/>
  <c r="DL187" i="52"/>
  <c r="DL188" i="52" s="1"/>
  <c r="DL189" i="52" s="1"/>
  <c r="C130" i="50"/>
  <c r="DP115" i="52"/>
  <c r="DN179" i="52"/>
  <c r="DN174" i="52"/>
  <c r="DN173" i="52"/>
  <c r="DN168" i="52"/>
  <c r="DM185" i="52"/>
  <c r="DM186" i="52"/>
  <c r="DM180" i="52"/>
  <c r="EB129" i="50"/>
  <c r="DS129" i="50"/>
  <c r="DZ129" i="50"/>
  <c r="DV129" i="50"/>
  <c r="DW129" i="50"/>
  <c r="DQ129" i="50"/>
  <c r="DQ12" i="50" s="1"/>
  <c r="DU129" i="50"/>
  <c r="DY129" i="50"/>
  <c r="EC129" i="50"/>
  <c r="EA129" i="50"/>
  <c r="DX129" i="50"/>
  <c r="DT129" i="50"/>
  <c r="DR129" i="50"/>
  <c r="DK187" i="52"/>
  <c r="DK188" i="52" s="1"/>
  <c r="DK189" i="52" s="1"/>
  <c r="DN142" i="52"/>
  <c r="DN146" i="52"/>
  <c r="DN160" i="52" s="1"/>
  <c r="DN138" i="52"/>
  <c r="DN152" i="52" s="1"/>
  <c r="DN144" i="52"/>
  <c r="DN158" i="52" s="1"/>
  <c r="DN140" i="52"/>
  <c r="DN154" i="52" s="1"/>
  <c r="DO167" i="52"/>
  <c r="DO114" i="52"/>
  <c r="DM169" i="52"/>
  <c r="DM170" i="52"/>
  <c r="DM171" i="52"/>
  <c r="DM156" i="52"/>
  <c r="DM129" i="52"/>
  <c r="DK8" i="52" l="1"/>
  <c r="DK14" i="52" s="1"/>
  <c r="DL8" i="52"/>
  <c r="DL14" i="52" s="1"/>
  <c r="DQ115" i="52"/>
  <c r="DQ167" i="52" s="1"/>
  <c r="C131" i="50"/>
  <c r="DT131" i="50" s="1"/>
  <c r="DM130" i="52"/>
  <c r="DM119" i="52" s="1"/>
  <c r="DM122" i="52" s="1"/>
  <c r="DM6" i="52" s="1"/>
  <c r="AA49" i="9"/>
  <c r="DM175" i="52"/>
  <c r="DM176" i="52" s="1"/>
  <c r="DQ114" i="52"/>
  <c r="DN169" i="52"/>
  <c r="DN170" i="52"/>
  <c r="DN171" i="52"/>
  <c r="C132" i="50"/>
  <c r="DR115" i="52"/>
  <c r="DO138" i="52"/>
  <c r="DO152" i="52" s="1"/>
  <c r="DO142" i="52"/>
  <c r="DO144" i="52"/>
  <c r="DO158" i="52" s="1"/>
  <c r="DO146" i="52"/>
  <c r="DO160" i="52" s="1"/>
  <c r="DO140" i="52"/>
  <c r="DO154" i="52" s="1"/>
  <c r="DN129" i="52"/>
  <c r="DN156" i="52"/>
  <c r="DM182" i="52"/>
  <c r="DM183" i="52"/>
  <c r="DM181" i="52"/>
  <c r="DP167" i="52"/>
  <c r="DP114" i="52"/>
  <c r="DO173" i="52"/>
  <c r="DO168" i="52"/>
  <c r="DO174" i="52"/>
  <c r="DO179" i="52"/>
  <c r="DN180" i="52"/>
  <c r="DN186" i="52"/>
  <c r="DN185" i="52"/>
  <c r="ED130" i="50"/>
  <c r="DZ130" i="50"/>
  <c r="DX130" i="50"/>
  <c r="DY130" i="50"/>
  <c r="EB130" i="50"/>
  <c r="DS130" i="50"/>
  <c r="EA130" i="50"/>
  <c r="DW130" i="50"/>
  <c r="DU130" i="50"/>
  <c r="DT130" i="50"/>
  <c r="DV130" i="50"/>
  <c r="EC130" i="50"/>
  <c r="DR130" i="50"/>
  <c r="DR12" i="50" s="1"/>
  <c r="EE131" i="50" l="1"/>
  <c r="EA131" i="50"/>
  <c r="DX131" i="50"/>
  <c r="EB131" i="50"/>
  <c r="DW131" i="50"/>
  <c r="DV131" i="50"/>
  <c r="DY131" i="50"/>
  <c r="ED131" i="50"/>
  <c r="DZ131" i="50"/>
  <c r="EC131" i="50"/>
  <c r="DU131" i="50"/>
  <c r="DS131" i="50"/>
  <c r="DN130" i="52"/>
  <c r="DN119" i="52" s="1"/>
  <c r="DN122" i="52" s="1"/>
  <c r="DN6" i="52" s="1"/>
  <c r="AB49" i="9"/>
  <c r="DM187" i="52"/>
  <c r="DM188" i="52" s="1"/>
  <c r="DM189" i="52" s="1"/>
  <c r="DO170" i="52"/>
  <c r="DO169" i="52"/>
  <c r="DO171" i="52"/>
  <c r="DP174" i="52"/>
  <c r="DP168" i="52"/>
  <c r="DP173" i="52"/>
  <c r="DP179" i="52"/>
  <c r="DO156" i="52"/>
  <c r="DO129" i="52"/>
  <c r="DQ144" i="52"/>
  <c r="DQ158" i="52" s="1"/>
  <c r="DQ142" i="52"/>
  <c r="DQ146" i="52"/>
  <c r="DQ160" i="52" s="1"/>
  <c r="DQ140" i="52"/>
  <c r="DQ154" i="52" s="1"/>
  <c r="DQ138" i="52"/>
  <c r="DQ152" i="52" s="1"/>
  <c r="DQ173" i="52"/>
  <c r="DQ179" i="52"/>
  <c r="DQ174" i="52"/>
  <c r="DQ168" i="52"/>
  <c r="DO180" i="52"/>
  <c r="DO186" i="52"/>
  <c r="DO185" i="52"/>
  <c r="DS12" i="50"/>
  <c r="DT132" i="50"/>
  <c r="DT12" i="50" s="1"/>
  <c r="EE132" i="50"/>
  <c r="EA132" i="50"/>
  <c r="DX132" i="50"/>
  <c r="ED132" i="50"/>
  <c r="DV132" i="50"/>
  <c r="EC132" i="50"/>
  <c r="DW132" i="50"/>
  <c r="DZ132" i="50"/>
  <c r="DY132" i="50"/>
  <c r="EF132" i="50"/>
  <c r="EB132" i="50"/>
  <c r="DU132" i="50"/>
  <c r="DN175" i="52"/>
  <c r="DN176" i="52" s="1"/>
  <c r="DN183" i="52"/>
  <c r="DN182" i="52"/>
  <c r="DN181" i="52"/>
  <c r="DP142" i="52"/>
  <c r="DP140" i="52"/>
  <c r="DP154" i="52" s="1"/>
  <c r="DP146" i="52"/>
  <c r="DP160" i="52" s="1"/>
  <c r="DP144" i="52"/>
  <c r="DP158" i="52" s="1"/>
  <c r="DP138" i="52"/>
  <c r="DP152" i="52" s="1"/>
  <c r="DR167" i="52"/>
  <c r="DR114" i="52"/>
  <c r="DM8" i="52" l="1"/>
  <c r="DM14" i="52" s="1"/>
  <c r="DO130" i="52"/>
  <c r="DO119" i="52" s="1"/>
  <c r="DO122" i="52" s="1"/>
  <c r="DO6" i="52" s="1"/>
  <c r="AC49" i="9"/>
  <c r="DN187" i="52"/>
  <c r="DN188" i="52" s="1"/>
  <c r="DN189" i="52" s="1"/>
  <c r="DO181" i="52"/>
  <c r="DO183" i="52"/>
  <c r="DO182" i="52"/>
  <c r="DR138" i="52"/>
  <c r="DR152" i="52" s="1"/>
  <c r="DR140" i="52"/>
  <c r="DR154" i="52" s="1"/>
  <c r="DR146" i="52"/>
  <c r="DR160" i="52" s="1"/>
  <c r="DR144" i="52"/>
  <c r="DR158" i="52" s="1"/>
  <c r="DR142" i="52"/>
  <c r="DR174" i="52"/>
  <c r="DR179" i="52"/>
  <c r="DR168" i="52"/>
  <c r="DR173" i="52"/>
  <c r="DQ186" i="52"/>
  <c r="DQ180" i="52"/>
  <c r="DQ185" i="52"/>
  <c r="DP169" i="52"/>
  <c r="DP171" i="52"/>
  <c r="DP170" i="52"/>
  <c r="DP156" i="52"/>
  <c r="DP129" i="52"/>
  <c r="DQ156" i="52"/>
  <c r="DQ129" i="52"/>
  <c r="DQ169" i="52"/>
  <c r="DQ170" i="52"/>
  <c r="DQ171" i="52"/>
  <c r="DP186" i="52"/>
  <c r="DP180" i="52"/>
  <c r="DP185" i="52"/>
  <c r="DO175" i="52"/>
  <c r="DO176" i="52" s="1"/>
  <c r="DN8" i="52" l="1"/>
  <c r="DN14" i="52" s="1"/>
  <c r="DQ130" i="52"/>
  <c r="DQ119" i="52" s="1"/>
  <c r="DQ122" i="52" s="1"/>
  <c r="DQ6" i="52" s="1"/>
  <c r="DP130" i="52"/>
  <c r="DP119" i="52" s="1"/>
  <c r="DP122" i="52" s="1"/>
  <c r="DP6" i="52" s="1"/>
  <c r="AD49" i="9"/>
  <c r="DQ175" i="52"/>
  <c r="DQ176" i="52" s="1"/>
  <c r="DO187" i="52"/>
  <c r="DO188" i="52" s="1"/>
  <c r="DO189" i="52" s="1"/>
  <c r="DP175" i="52"/>
  <c r="DP176" i="52" s="1"/>
  <c r="DP183" i="52"/>
  <c r="DP181" i="52"/>
  <c r="DP182" i="52"/>
  <c r="DQ183" i="52"/>
  <c r="DQ182" i="52"/>
  <c r="DQ181" i="52"/>
  <c r="DR156" i="52"/>
  <c r="DR129" i="52"/>
  <c r="DR169" i="52"/>
  <c r="DR170" i="52"/>
  <c r="DR171" i="52"/>
  <c r="DR180" i="52"/>
  <c r="DR185" i="52"/>
  <c r="DR186" i="52"/>
  <c r="DO8" i="52" l="1"/>
  <c r="DO14" i="52" s="1"/>
  <c r="DR130" i="52"/>
  <c r="DR119" i="52" s="1"/>
  <c r="DR122" i="52" s="1"/>
  <c r="DR6" i="52" s="1"/>
  <c r="AE49" i="9"/>
  <c r="DQ187" i="52"/>
  <c r="DQ188" i="52" s="1"/>
  <c r="DQ189" i="52" s="1"/>
  <c r="DR175" i="52"/>
  <c r="DR176" i="52" s="1"/>
  <c r="DP187" i="52"/>
  <c r="DP188" i="52" s="1"/>
  <c r="DP189" i="52" s="1"/>
  <c r="DR183" i="52"/>
  <c r="DR181" i="52"/>
  <c r="DR182" i="52"/>
  <c r="DQ8" i="52" l="1"/>
  <c r="DQ14" i="52" s="1"/>
  <c r="DP8" i="52"/>
  <c r="DP14" i="52" s="1"/>
  <c r="AF49" i="9"/>
  <c r="DR187" i="52"/>
  <c r="DR188" i="52" s="1"/>
  <c r="DR189" i="52" s="1"/>
  <c r="DR8" i="52" l="1"/>
  <c r="DR14" i="52" s="1"/>
  <c r="AG49" i="9"/>
  <c r="AH49" i="9" l="1"/>
  <c r="AI49" i="9" l="1"/>
  <c r="AJ49" i="9" l="1"/>
  <c r="AK49" i="9" l="1"/>
  <c r="AL49" i="9" l="1"/>
  <c r="AM49" i="9" l="1"/>
  <c r="AN49" i="9" l="1"/>
  <c r="AO49" i="9" l="1"/>
  <c r="AP49" i="9" l="1"/>
  <c r="AQ49" i="9" l="1"/>
  <c r="AR49" i="9" l="1"/>
  <c r="AS49" i="9" l="1"/>
  <c r="AT49" i="9" l="1"/>
  <c r="AU49" i="9" l="1"/>
  <c r="AV49" i="9" l="1"/>
  <c r="AW49" i="9" l="1"/>
  <c r="AX49" i="9" l="1"/>
  <c r="AY49" i="9" l="1"/>
  <c r="AZ49" i="9" l="1"/>
  <c r="BA49" i="9" l="1"/>
  <c r="BB49" i="9" l="1"/>
  <c r="BC49" i="9" l="1"/>
  <c r="BD49" i="9" l="1"/>
  <c r="BE49" i="9" l="1"/>
  <c r="BF49" i="9" l="1"/>
  <c r="BG49" i="9" l="1"/>
  <c r="BH49" i="9" l="1"/>
  <c r="BI49" i="9" l="1"/>
  <c r="BJ49" i="9" l="1"/>
  <c r="BK49" i="9" l="1"/>
  <c r="BL49" i="9" l="1"/>
  <c r="BM49" i="9" l="1"/>
  <c r="BN49" i="9" l="1"/>
  <c r="BO49" i="9" l="1"/>
  <c r="BP49" i="9" l="1"/>
  <c r="BQ49" i="9" l="1"/>
  <c r="BR49" i="9" l="1"/>
  <c r="BS49" i="9" l="1"/>
  <c r="BT49" i="9" l="1"/>
  <c r="BU49" i="9" l="1"/>
  <c r="BV49" i="9" l="1"/>
  <c r="BW49" i="9" l="1"/>
  <c r="BX49" i="9" l="1"/>
  <c r="BY49" i="9" l="1"/>
  <c r="BZ49" i="9" l="1"/>
  <c r="CA49" i="9" l="1"/>
  <c r="CB49" i="9" l="1"/>
  <c r="CC49" i="9" l="1"/>
  <c r="CD49" i="9" l="1"/>
  <c r="CE49" i="9" l="1"/>
  <c r="CF49" i="9" l="1"/>
  <c r="CG49" i="9" l="1"/>
  <c r="CH49" i="9" l="1"/>
  <c r="CI49" i="9" l="1"/>
  <c r="CJ49" i="9" l="1"/>
  <c r="CK49" i="9" l="1"/>
  <c r="CL49" i="9" l="1"/>
  <c r="CM49" i="9" l="1"/>
  <c r="CN49" i="9" l="1"/>
  <c r="CO49" i="9" l="1"/>
  <c r="CP49" i="9" l="1"/>
  <c r="CQ49" i="9" l="1"/>
  <c r="CR49" i="9" l="1"/>
  <c r="CS49" i="9" l="1"/>
  <c r="CT49" i="9" l="1"/>
  <c r="CU49" i="9" l="1"/>
  <c r="CV49" i="9" l="1"/>
  <c r="CW49" i="9" l="1"/>
  <c r="CX49" i="9" l="1"/>
  <c r="I75" i="6"/>
  <c r="CY49" i="9" l="1"/>
  <c r="H75" i="6"/>
  <c r="H80" i="6" s="1"/>
  <c r="H84" i="6" s="1"/>
  <c r="H87" i="6" l="1"/>
  <c r="H115" i="6"/>
  <c r="CZ49" i="9"/>
  <c r="DA49" i="9" l="1"/>
  <c r="DB49" i="9" l="1"/>
  <c r="DC49" i="9" l="1"/>
  <c r="H99" i="6"/>
  <c r="H88" i="6"/>
  <c r="DD49" i="9" l="1"/>
  <c r="DE49" i="9" l="1"/>
  <c r="DF49" i="9" l="1"/>
  <c r="DG49" i="9" l="1"/>
  <c r="DH49" i="9" l="1"/>
  <c r="DI49" i="9" l="1"/>
  <c r="DJ49" i="9" l="1"/>
  <c r="DK49" i="9" l="1"/>
  <c r="DL49" i="9" l="1"/>
  <c r="DM49" i="9" l="1"/>
  <c r="DN49" i="9" l="1"/>
  <c r="DO49" i="9" l="1"/>
  <c r="DP49" i="9" l="1"/>
  <c r="DQ49" i="9" l="1"/>
  <c r="DR49" i="9" l="1"/>
  <c r="DT49" i="9" l="1"/>
  <c r="DS49" i="9"/>
  <c r="DV49" i="9" l="1"/>
  <c r="DW49" i="9"/>
  <c r="DX49" i="9"/>
  <c r="DY49" i="9"/>
  <c r="DZ49" i="9"/>
  <c r="EA49" i="9"/>
  <c r="EB49" i="9"/>
  <c r="EC49" i="9"/>
  <c r="ED49" i="9"/>
  <c r="EE49" i="9"/>
  <c r="EF49" i="9" l="1"/>
  <c r="I98" i="5" l="1"/>
  <c r="K5" i="6" l="1"/>
  <c r="K22" i="6" s="1"/>
  <c r="I100" i="5"/>
  <c r="J5" i="10"/>
  <c r="DI122" i="10" s="1"/>
  <c r="K18" i="18"/>
  <c r="J22" i="6"/>
  <c r="K19" i="18" s="1"/>
  <c r="J20" i="6"/>
  <c r="K17" i="18" s="1"/>
  <c r="E115" i="52"/>
  <c r="C15" i="50"/>
  <c r="J98" i="5"/>
  <c r="J100" i="5" s="1"/>
  <c r="J19" i="6"/>
  <c r="BS80" i="10" l="1"/>
  <c r="CW110" i="10"/>
  <c r="K21" i="6"/>
  <c r="L18" i="18" s="1"/>
  <c r="F12" i="52"/>
  <c r="CA88" i="10"/>
  <c r="BN75" i="10"/>
  <c r="AQ52" i="10"/>
  <c r="BX85" i="10"/>
  <c r="BA62" i="10"/>
  <c r="AE40" i="10"/>
  <c r="AY60" i="10"/>
  <c r="DV135" i="10"/>
  <c r="CQ104" i="10"/>
  <c r="AS54" i="10"/>
  <c r="BG68" i="10"/>
  <c r="CY112" i="10"/>
  <c r="CC90" i="10"/>
  <c r="DS132" i="10"/>
  <c r="BP77" i="10"/>
  <c r="BD65" i="10"/>
  <c r="T29" i="10"/>
  <c r="L21" i="10"/>
  <c r="BB63" i="10"/>
  <c r="S28" i="10"/>
  <c r="V31" i="10"/>
  <c r="R27" i="10"/>
  <c r="CZ113" i="10"/>
  <c r="CM100" i="10"/>
  <c r="CR105" i="10"/>
  <c r="BW84" i="10"/>
  <c r="BJ71" i="10"/>
  <c r="U30" i="10"/>
  <c r="AD39" i="10"/>
  <c r="BU82" i="10"/>
  <c r="CH95" i="10"/>
  <c r="CF93" i="10"/>
  <c r="DE118" i="10"/>
  <c r="CP103" i="10"/>
  <c r="BL73" i="10"/>
  <c r="K20" i="10"/>
  <c r="DL125" i="10"/>
  <c r="AL47" i="10"/>
  <c r="DJ123" i="10"/>
  <c r="AW58" i="10"/>
  <c r="DT133" i="10"/>
  <c r="AT55" i="10"/>
  <c r="O24" i="10"/>
  <c r="BH69" i="10"/>
  <c r="AA36" i="10"/>
  <c r="M22" i="10"/>
  <c r="DO128" i="10"/>
  <c r="CJ97" i="10"/>
  <c r="AO50" i="10"/>
  <c r="CS106" i="10"/>
  <c r="P25" i="10"/>
  <c r="BC64" i="10"/>
  <c r="CE92" i="10"/>
  <c r="CO102" i="10"/>
  <c r="BK72" i="10"/>
  <c r="AX59" i="10"/>
  <c r="AZ61" i="10"/>
  <c r="N23" i="10"/>
  <c r="Z35" i="10"/>
  <c r="Y34" i="10"/>
  <c r="CU108" i="10"/>
  <c r="BV83" i="10"/>
  <c r="CN101" i="10"/>
  <c r="CX111" i="10"/>
  <c r="BT81" i="10"/>
  <c r="CD91" i="10"/>
  <c r="DM126" i="10"/>
  <c r="DG120" i="10"/>
  <c r="CB89" i="10"/>
  <c r="X33" i="10"/>
  <c r="CL99" i="10"/>
  <c r="BY86" i="10"/>
  <c r="AU56" i="10"/>
  <c r="BM74" i="10"/>
  <c r="DP129" i="10"/>
  <c r="AH43" i="10"/>
  <c r="CG94" i="10"/>
  <c r="AP51" i="10"/>
  <c r="AR53" i="10"/>
  <c r="DR131" i="10"/>
  <c r="DA114" i="10"/>
  <c r="DK124" i="10"/>
  <c r="AJ45" i="10"/>
  <c r="BZ87" i="10"/>
  <c r="AV57" i="10"/>
  <c r="BF67" i="10"/>
  <c r="DQ130" i="10"/>
  <c r="DD117" i="10"/>
  <c r="DN127" i="10"/>
  <c r="CI96" i="10"/>
  <c r="DF119" i="10"/>
  <c r="CV109" i="10"/>
  <c r="BI70" i="10"/>
  <c r="AF41" i="10"/>
  <c r="AI44" i="10"/>
  <c r="DU134" i="10"/>
  <c r="BQ78" i="10"/>
  <c r="AM48" i="10"/>
  <c r="AG42" i="10"/>
  <c r="Q26" i="10"/>
  <c r="BO76" i="10"/>
  <c r="BE66" i="10"/>
  <c r="DH121" i="10"/>
  <c r="CT107" i="10"/>
  <c r="W32" i="10"/>
  <c r="J19" i="10"/>
  <c r="CK98" i="10"/>
  <c r="DC116" i="10"/>
  <c r="AC38" i="10"/>
  <c r="BR79" i="10"/>
  <c r="AN49" i="10"/>
  <c r="AB37" i="10"/>
  <c r="AK46" i="10"/>
  <c r="DB115" i="10"/>
  <c r="K5" i="10"/>
  <c r="L5" i="6"/>
  <c r="K73" i="6"/>
  <c r="K78" i="6"/>
  <c r="J21" i="55" s="1"/>
  <c r="K74" i="6"/>
  <c r="M70" i="18" s="1"/>
  <c r="O15" i="50"/>
  <c r="R15" i="50"/>
  <c r="J15" i="50"/>
  <c r="N15" i="50"/>
  <c r="S15" i="50"/>
  <c r="M15" i="50"/>
  <c r="K15" i="50"/>
  <c r="L15" i="50"/>
  <c r="Q15" i="50"/>
  <c r="I15" i="50"/>
  <c r="P15" i="50"/>
  <c r="H15" i="50"/>
  <c r="G15" i="50"/>
  <c r="G12" i="50" s="1"/>
  <c r="K5" i="18" s="1"/>
  <c r="K16" i="18"/>
  <c r="K20" i="18" s="1"/>
  <c r="J23" i="6"/>
  <c r="K20" i="6"/>
  <c r="L17" i="18" s="1"/>
  <c r="F115" i="52"/>
  <c r="F114" i="52" s="1"/>
  <c r="C16" i="50"/>
  <c r="E167" i="52"/>
  <c r="E114" i="52"/>
  <c r="K98" i="5"/>
  <c r="K19" i="6"/>
  <c r="M74" i="18" l="1"/>
  <c r="J27" i="55"/>
  <c r="BH68" i="10"/>
  <c r="J3" i="55"/>
  <c r="J9" i="55" s="1"/>
  <c r="M69" i="18"/>
  <c r="J12" i="55"/>
  <c r="J18" i="55" s="1"/>
  <c r="J7" i="10" s="1"/>
  <c r="K100" i="5"/>
  <c r="H155" i="5"/>
  <c r="DQ129" i="10"/>
  <c r="CR104" i="10"/>
  <c r="CX110" i="10"/>
  <c r="DA113" i="10"/>
  <c r="BK71" i="10"/>
  <c r="T28" i="10"/>
  <c r="AC37" i="10"/>
  <c r="S27" i="10"/>
  <c r="AO49" i="10"/>
  <c r="AE39" i="10"/>
  <c r="AZ60" i="10"/>
  <c r="CS105" i="10"/>
  <c r="M21" i="10"/>
  <c r="DT132" i="10"/>
  <c r="CD90" i="10"/>
  <c r="AT54" i="10"/>
  <c r="AF40" i="10"/>
  <c r="BO75" i="10"/>
  <c r="DJ122" i="10"/>
  <c r="AH42" i="10"/>
  <c r="AK45" i="10"/>
  <c r="BQ77" i="10"/>
  <c r="BB62" i="10"/>
  <c r="DM125" i="10"/>
  <c r="CH94" i="10"/>
  <c r="CB88" i="10"/>
  <c r="AA35" i="10"/>
  <c r="Q25" i="10"/>
  <c r="P24" i="10"/>
  <c r="AS53" i="10"/>
  <c r="BM73" i="10"/>
  <c r="V30" i="10"/>
  <c r="AJ44" i="10"/>
  <c r="DC115" i="10"/>
  <c r="BX84" i="10"/>
  <c r="BE65" i="10"/>
  <c r="BJ70" i="10"/>
  <c r="W31" i="10"/>
  <c r="AD38" i="10"/>
  <c r="BC63" i="10"/>
  <c r="X32" i="10"/>
  <c r="CL98" i="10"/>
  <c r="BR78" i="10"/>
  <c r="DO127" i="10"/>
  <c r="DB114" i="10"/>
  <c r="AV56" i="10"/>
  <c r="CU107" i="10"/>
  <c r="DI121" i="10"/>
  <c r="CV108" i="10"/>
  <c r="BV82" i="10"/>
  <c r="BY85" i="10"/>
  <c r="BA61" i="10"/>
  <c r="DU133" i="10"/>
  <c r="DF118" i="10"/>
  <c r="DV134" i="10"/>
  <c r="DE117" i="10"/>
  <c r="DS131" i="10"/>
  <c r="BZ86" i="10"/>
  <c r="DR130" i="10"/>
  <c r="CM99" i="10"/>
  <c r="CO101" i="10"/>
  <c r="BL72" i="10"/>
  <c r="DK123" i="10"/>
  <c r="DG119" i="10"/>
  <c r="DN126" i="10"/>
  <c r="AP50" i="10"/>
  <c r="CI95" i="10"/>
  <c r="U29" i="10"/>
  <c r="R26" i="10"/>
  <c r="BS79" i="10"/>
  <c r="BU81" i="10"/>
  <c r="DP128" i="10"/>
  <c r="BT80" i="10"/>
  <c r="CZ112" i="10"/>
  <c r="AR52" i="10"/>
  <c r="AB36" i="10"/>
  <c r="CN100" i="10"/>
  <c r="DD116" i="10"/>
  <c r="CY111" i="10"/>
  <c r="AY59" i="10"/>
  <c r="CW109" i="10"/>
  <c r="AL46" i="10"/>
  <c r="CA87" i="10"/>
  <c r="AI43" i="10"/>
  <c r="DH120" i="10"/>
  <c r="Z34" i="10"/>
  <c r="BD64" i="10"/>
  <c r="CQ103" i="10"/>
  <c r="K19" i="10"/>
  <c r="K18" i="10" s="1"/>
  <c r="CK97" i="10"/>
  <c r="CG93" i="10"/>
  <c r="BP76" i="10"/>
  <c r="AW57" i="10"/>
  <c r="CC89" i="10"/>
  <c r="CF92" i="10"/>
  <c r="O23" i="10"/>
  <c r="CT106" i="10"/>
  <c r="AU55" i="10"/>
  <c r="BI69" i="10"/>
  <c r="AX58" i="10"/>
  <c r="L20" i="10"/>
  <c r="BF66" i="10"/>
  <c r="AN48" i="10"/>
  <c r="AG41" i="10"/>
  <c r="CJ96" i="10"/>
  <c r="BG67" i="10"/>
  <c r="DL124" i="10"/>
  <c r="AQ51" i="10"/>
  <c r="BN74" i="10"/>
  <c r="Y33" i="10"/>
  <c r="CE91" i="10"/>
  <c r="BW83" i="10"/>
  <c r="CP102" i="10"/>
  <c r="N22" i="10"/>
  <c r="AM47" i="10"/>
  <c r="J18" i="10"/>
  <c r="L5" i="10"/>
  <c r="M5" i="6"/>
  <c r="L21" i="6"/>
  <c r="M18" i="18" s="1"/>
  <c r="L22" i="6"/>
  <c r="M19" i="18" s="1"/>
  <c r="G12" i="52"/>
  <c r="K13" i="18"/>
  <c r="J15" i="6"/>
  <c r="J16" i="6" s="1"/>
  <c r="J26" i="6"/>
  <c r="K23" i="18" s="1"/>
  <c r="J25" i="18"/>
  <c r="L73" i="6"/>
  <c r="L78" i="6"/>
  <c r="K21" i="55" s="1"/>
  <c r="L74" i="6"/>
  <c r="N70" i="18" s="1"/>
  <c r="T16" i="50"/>
  <c r="M16" i="50"/>
  <c r="P16" i="50"/>
  <c r="I16" i="50"/>
  <c r="L16" i="50"/>
  <c r="Q16" i="50"/>
  <c r="S16" i="50"/>
  <c r="K16" i="50"/>
  <c r="R16" i="50"/>
  <c r="J16" i="50"/>
  <c r="O16" i="50"/>
  <c r="N16" i="50"/>
  <c r="L19" i="18"/>
  <c r="L16" i="18"/>
  <c r="K23" i="6"/>
  <c r="L20" i="6"/>
  <c r="M17" i="18" s="1"/>
  <c r="I155" i="5"/>
  <c r="E173" i="52"/>
  <c r="E168" i="52"/>
  <c r="E174" i="52"/>
  <c r="E179" i="52"/>
  <c r="H16" i="50"/>
  <c r="H12" i="50" s="1"/>
  <c r="L5" i="18" s="1"/>
  <c r="G115" i="52"/>
  <c r="C17" i="50"/>
  <c r="F138" i="52"/>
  <c r="F152" i="52" s="1"/>
  <c r="F146" i="52"/>
  <c r="F160" i="52" s="1"/>
  <c r="F140" i="52"/>
  <c r="F154" i="52" s="1"/>
  <c r="F142" i="52"/>
  <c r="F144" i="52"/>
  <c r="F158" i="52" s="1"/>
  <c r="F167" i="52"/>
  <c r="E142" i="52"/>
  <c r="E146" i="52"/>
  <c r="E160" i="52" s="1"/>
  <c r="E140" i="52"/>
  <c r="E154" i="52" s="1"/>
  <c r="E138" i="52"/>
  <c r="E152" i="52" s="1"/>
  <c r="E144" i="52"/>
  <c r="E158" i="52" s="1"/>
  <c r="L19" i="6"/>
  <c r="L98" i="5"/>
  <c r="G8" i="9"/>
  <c r="J6" i="10" l="1"/>
  <c r="GA71" i="10" s="1"/>
  <c r="N74" i="18"/>
  <c r="K27" i="55"/>
  <c r="K3" i="55"/>
  <c r="K9" i="55" s="1"/>
  <c r="K6" i="10" s="1"/>
  <c r="N69" i="18"/>
  <c r="FL56" i="10"/>
  <c r="GL82" i="10"/>
  <c r="HC99" i="10"/>
  <c r="EW41" i="10"/>
  <c r="EQ35" i="10"/>
  <c r="GW93" i="10"/>
  <c r="GX93" i="10" s="1"/>
  <c r="EN32" i="10"/>
  <c r="FA45" i="10"/>
  <c r="IC125" i="10"/>
  <c r="FH52" i="10"/>
  <c r="EE23" i="10"/>
  <c r="EA19" i="10"/>
  <c r="HR114" i="10"/>
  <c r="IF128" i="10"/>
  <c r="IG128" i="10" s="1"/>
  <c r="EY43" i="10"/>
  <c r="GT90" i="10"/>
  <c r="HO111" i="10"/>
  <c r="HJ106" i="10"/>
  <c r="GI79" i="10"/>
  <c r="GJ79" i="10" s="1"/>
  <c r="HX120" i="10"/>
  <c r="HU117" i="10"/>
  <c r="HM109" i="10"/>
  <c r="HN109" i="10" s="1"/>
  <c r="FS63" i="10"/>
  <c r="ID126" i="10"/>
  <c r="HY121" i="10"/>
  <c r="EL30" i="10"/>
  <c r="EU39" i="10"/>
  <c r="EV39" i="10" s="1"/>
  <c r="GS89" i="10"/>
  <c r="HI105" i="10"/>
  <c r="GG77" i="10"/>
  <c r="GH77" i="10" s="1"/>
  <c r="GC73" i="10"/>
  <c r="EV40" i="10"/>
  <c r="HF102" i="10"/>
  <c r="GJ80" i="10"/>
  <c r="FB46" i="10"/>
  <c r="FC46" i="10" s="1"/>
  <c r="FN58" i="10"/>
  <c r="GU91" i="10"/>
  <c r="GO85" i="10"/>
  <c r="GP85" i="10" s="1"/>
  <c r="EO33" i="10"/>
  <c r="FE49" i="10"/>
  <c r="FM57" i="10"/>
  <c r="FI53" i="10"/>
  <c r="GD74" i="10"/>
  <c r="GE74" i="10" s="1"/>
  <c r="EB20" i="10"/>
  <c r="EP34" i="10"/>
  <c r="IA123" i="10"/>
  <c r="IB123" i="10" s="1"/>
  <c r="HE101" i="10"/>
  <c r="FO59" i="10"/>
  <c r="HN110" i="10"/>
  <c r="HL108" i="10"/>
  <c r="GM83" i="10"/>
  <c r="GN83" i="10" s="1"/>
  <c r="IM135" i="10"/>
  <c r="HT116" i="10"/>
  <c r="HH104" i="10"/>
  <c r="HI104" i="10" s="1"/>
  <c r="HD100" i="10"/>
  <c r="II131" i="10"/>
  <c r="IJ132" i="10"/>
  <c r="HA97" i="10"/>
  <c r="EZ44" i="10"/>
  <c r="FA44" i="10" s="1"/>
  <c r="HQ113" i="10"/>
  <c r="GH78" i="10"/>
  <c r="FV66" i="10"/>
  <c r="FW66" i="10" s="1"/>
  <c r="GQ87" i="10"/>
  <c r="IE127" i="10"/>
  <c r="GF76" i="10"/>
  <c r="FT64" i="10"/>
  <c r="ED22" i="10"/>
  <c r="EE22" i="10" s="1"/>
  <c r="GB72" i="10"/>
  <c r="IK133" i="10"/>
  <c r="GV92" i="10"/>
  <c r="GW92" i="10" s="1"/>
  <c r="FD48" i="10"/>
  <c r="EG25" i="10"/>
  <c r="EC21" i="10"/>
  <c r="HB98" i="10"/>
  <c r="GP86" i="10"/>
  <c r="GQ86" i="10" s="1"/>
  <c r="EF24" i="10"/>
  <c r="GR88" i="10"/>
  <c r="FY69" i="10"/>
  <c r="FZ69" i="10" s="1"/>
  <c r="FQ61" i="10"/>
  <c r="IH130" i="10"/>
  <c r="EK29" i="10"/>
  <c r="ES37" i="10"/>
  <c r="ET38" i="10"/>
  <c r="EU38" i="10" s="1"/>
  <c r="HS115" i="10"/>
  <c r="GE75" i="10"/>
  <c r="EM31" i="10"/>
  <c r="EN31" i="10" s="1"/>
  <c r="EJ28" i="10"/>
  <c r="FJ54" i="10"/>
  <c r="FK55" i="10"/>
  <c r="HP112" i="10"/>
  <c r="EH26" i="10"/>
  <c r="EI26" i="10" s="1"/>
  <c r="GX94" i="10"/>
  <c r="HZ122" i="10"/>
  <c r="FW67" i="10"/>
  <c r="FX67" i="10" s="1"/>
  <c r="HK107" i="10"/>
  <c r="HG103" i="10"/>
  <c r="ER36" i="10"/>
  <c r="GN84" i="10"/>
  <c r="FF50" i="10"/>
  <c r="FG50" i="10" s="1"/>
  <c r="GK81" i="10"/>
  <c r="FZ70" i="10"/>
  <c r="FC47" i="10"/>
  <c r="FD47" i="10" s="1"/>
  <c r="FR62" i="10"/>
  <c r="EI27" i="10"/>
  <c r="GY95" i="10"/>
  <c r="EX42" i="10"/>
  <c r="IL134" i="10"/>
  <c r="IM134" i="10" s="1"/>
  <c r="HW119" i="10"/>
  <c r="GZ96" i="10"/>
  <c r="IB124" i="10"/>
  <c r="IC124" i="10" s="1"/>
  <c r="HV118" i="10"/>
  <c r="IG129" i="10"/>
  <c r="FX68" i="10"/>
  <c r="FG51" i="10"/>
  <c r="FU65" i="10"/>
  <c r="FV65" i="10" s="1"/>
  <c r="FP60" i="10"/>
  <c r="JR45" i="10"/>
  <c r="MM118" i="10"/>
  <c r="JU48" i="10"/>
  <c r="LG86" i="10"/>
  <c r="JJ37" i="10"/>
  <c r="ML117" i="10"/>
  <c r="MD109" i="10"/>
  <c r="MK116" i="10"/>
  <c r="MF111" i="10"/>
  <c r="MR123" i="10"/>
  <c r="JW50" i="10"/>
  <c r="JP43" i="10"/>
  <c r="JG34" i="10"/>
  <c r="NB133" i="10"/>
  <c r="LR97" i="10"/>
  <c r="LO94" i="10"/>
  <c r="JO42" i="10"/>
  <c r="MA106" i="10"/>
  <c r="IS20" i="10"/>
  <c r="LW102" i="10"/>
  <c r="IV23" i="10"/>
  <c r="KR71" i="10"/>
  <c r="LY104" i="10"/>
  <c r="LC82" i="10"/>
  <c r="JB29" i="10"/>
  <c r="LX103" i="10"/>
  <c r="MN119" i="10"/>
  <c r="LT99" i="10"/>
  <c r="LZ105" i="10"/>
  <c r="LN93" i="10"/>
  <c r="JD31" i="10"/>
  <c r="KU74" i="10"/>
  <c r="MP121" i="10"/>
  <c r="LB81" i="10"/>
  <c r="MC108" i="10"/>
  <c r="MI114" i="10"/>
  <c r="IX25" i="10"/>
  <c r="KF59" i="10"/>
  <c r="LL91" i="10"/>
  <c r="JY52" i="10"/>
  <c r="MY130" i="10"/>
  <c r="MW128" i="10"/>
  <c r="MO120" i="10"/>
  <c r="IU22" i="10"/>
  <c r="JF33" i="10"/>
  <c r="MQ122" i="10"/>
  <c r="MZ131" i="10"/>
  <c r="KJ63" i="10"/>
  <c r="IT21" i="10"/>
  <c r="JZ53" i="10"/>
  <c r="NC134" i="10"/>
  <c r="KK64" i="10"/>
  <c r="KO68" i="10"/>
  <c r="JC30" i="10"/>
  <c r="JH35" i="10"/>
  <c r="KQ70" i="10"/>
  <c r="KZ79" i="10"/>
  <c r="IZ27" i="10"/>
  <c r="LK90" i="10"/>
  <c r="KD57" i="10"/>
  <c r="ND135" i="10"/>
  <c r="IW24" i="10"/>
  <c r="KC56" i="10"/>
  <c r="LI88" i="10"/>
  <c r="JK38" i="10"/>
  <c r="KP69" i="10"/>
  <c r="IY26" i="10"/>
  <c r="JN41" i="10"/>
  <c r="KI62" i="10"/>
  <c r="KY78" i="10"/>
  <c r="MJ115" i="10"/>
  <c r="JI36" i="10"/>
  <c r="JE32" i="10"/>
  <c r="JA28" i="10"/>
  <c r="MT125" i="10"/>
  <c r="LJ89" i="10"/>
  <c r="JM40" i="10"/>
  <c r="MB107" i="10"/>
  <c r="JX51" i="10"/>
  <c r="KG60" i="10"/>
  <c r="KW76" i="10"/>
  <c r="LF85" i="10"/>
  <c r="MU126" i="10"/>
  <c r="KL65" i="10"/>
  <c r="KM66" i="10"/>
  <c r="LD83" i="10"/>
  <c r="LS98" i="10"/>
  <c r="MS124" i="10"/>
  <c r="KH61" i="10"/>
  <c r="LQ96" i="10"/>
  <c r="KB55" i="10"/>
  <c r="JV49" i="10"/>
  <c r="KN67" i="10"/>
  <c r="ME110" i="10"/>
  <c r="LH87" i="10"/>
  <c r="LE84" i="10"/>
  <c r="KE58" i="10"/>
  <c r="LA80" i="10"/>
  <c r="LV101" i="10"/>
  <c r="JS46" i="10"/>
  <c r="NA132" i="10"/>
  <c r="IR19" i="10"/>
  <c r="KV75" i="10"/>
  <c r="MG112" i="10"/>
  <c r="LU100" i="10"/>
  <c r="LM92" i="10"/>
  <c r="MV127" i="10"/>
  <c r="MX129" i="10"/>
  <c r="JL39" i="10"/>
  <c r="JT47" i="10"/>
  <c r="KT73" i="10"/>
  <c r="LP95" i="10"/>
  <c r="MH113" i="10"/>
  <c r="KX77" i="10"/>
  <c r="KS72" i="10"/>
  <c r="KA54" i="10"/>
  <c r="JQ44" i="10"/>
  <c r="K12" i="55"/>
  <c r="K18" i="55" s="1"/>
  <c r="K7" i="10" s="1"/>
  <c r="L100" i="5"/>
  <c r="AM46" i="10"/>
  <c r="CO100" i="10"/>
  <c r="CQ102" i="10"/>
  <c r="CZ111" i="10"/>
  <c r="M20" i="10"/>
  <c r="AJ43" i="10"/>
  <c r="BC62" i="10"/>
  <c r="AU54" i="10"/>
  <c r="DL123" i="10"/>
  <c r="DG118" i="10"/>
  <c r="AI42" i="10"/>
  <c r="BP75" i="10"/>
  <c r="CV107" i="10"/>
  <c r="BH67" i="10"/>
  <c r="DS130" i="10"/>
  <c r="R25" i="10"/>
  <c r="AO48" i="10"/>
  <c r="BO74" i="10"/>
  <c r="AP49" i="10"/>
  <c r="CL97" i="10"/>
  <c r="DD115" i="10"/>
  <c r="CE90" i="10"/>
  <c r="DE116" i="10"/>
  <c r="AC36" i="10"/>
  <c r="BK70" i="10"/>
  <c r="BV81" i="10"/>
  <c r="CK96" i="10"/>
  <c r="BB61" i="10"/>
  <c r="Y32" i="10"/>
  <c r="AV55" i="10"/>
  <c r="N21" i="10"/>
  <c r="CX109" i="10"/>
  <c r="BM72" i="10"/>
  <c r="DK122" i="10"/>
  <c r="BX83" i="10"/>
  <c r="CS104" i="10"/>
  <c r="CD89" i="10"/>
  <c r="CT105" i="10"/>
  <c r="DT131" i="10"/>
  <c r="Q24" i="10"/>
  <c r="DJ121" i="10"/>
  <c r="BE64" i="10"/>
  <c r="AD37" i="10"/>
  <c r="CC88" i="10"/>
  <c r="BF65" i="10"/>
  <c r="DI120" i="10"/>
  <c r="V29" i="10"/>
  <c r="DR129" i="10"/>
  <c r="AY58" i="10"/>
  <c r="BG66" i="10"/>
  <c r="AQ50" i="10"/>
  <c r="AE38" i="10"/>
  <c r="P23" i="10"/>
  <c r="BZ85" i="10"/>
  <c r="CP101" i="10"/>
  <c r="DU132" i="10"/>
  <c r="BY84" i="10"/>
  <c r="DC114" i="10"/>
  <c r="DB113" i="10"/>
  <c r="BA60" i="10"/>
  <c r="U28" i="10"/>
  <c r="AR51" i="10"/>
  <c r="AX57" i="10"/>
  <c r="CR103" i="10"/>
  <c r="BT79" i="10"/>
  <c r="AB35" i="10"/>
  <c r="AG40" i="10"/>
  <c r="CF91" i="10"/>
  <c r="DA112" i="10"/>
  <c r="AW56" i="10"/>
  <c r="AF39" i="10"/>
  <c r="CB87" i="10"/>
  <c r="CJ95" i="10"/>
  <c r="DH119" i="10"/>
  <c r="AZ59" i="10"/>
  <c r="BR77" i="10"/>
  <c r="CW108" i="10"/>
  <c r="T27" i="10"/>
  <c r="CA86" i="10"/>
  <c r="X31" i="10"/>
  <c r="AT53" i="10"/>
  <c r="BJ69" i="10"/>
  <c r="DN125" i="10"/>
  <c r="BS78" i="10"/>
  <c r="O22" i="10"/>
  <c r="DO126" i="10"/>
  <c r="BW82" i="10"/>
  <c r="AA34" i="10"/>
  <c r="W30" i="10"/>
  <c r="AL45" i="10"/>
  <c r="CH93" i="10"/>
  <c r="AH41" i="10"/>
  <c r="DV133" i="10"/>
  <c r="BQ76" i="10"/>
  <c r="CU106" i="10"/>
  <c r="BI68" i="10"/>
  <c r="CN99" i="10"/>
  <c r="BL71" i="10"/>
  <c r="DM124" i="10"/>
  <c r="BU80" i="10"/>
  <c r="DP127" i="10"/>
  <c r="AN47" i="10"/>
  <c r="S26" i="10"/>
  <c r="DQ128" i="10"/>
  <c r="CM98" i="10"/>
  <c r="Z33" i="10"/>
  <c r="BD63" i="10"/>
  <c r="CI94" i="10"/>
  <c r="CY110" i="10"/>
  <c r="DF117" i="10"/>
  <c r="BN73" i="10"/>
  <c r="AK44" i="10"/>
  <c r="AS52" i="10"/>
  <c r="L19" i="10"/>
  <c r="CG92" i="10"/>
  <c r="M5" i="10"/>
  <c r="N5" i="6"/>
  <c r="L13" i="18"/>
  <c r="K15" i="6"/>
  <c r="K16" i="6" s="1"/>
  <c r="H12" i="52"/>
  <c r="M22" i="6"/>
  <c r="M21" i="6"/>
  <c r="N18" i="18" s="1"/>
  <c r="K26" i="6"/>
  <c r="L23" i="18" s="1"/>
  <c r="M74" i="6"/>
  <c r="O70" i="18" s="1"/>
  <c r="M73" i="6"/>
  <c r="M78" i="6"/>
  <c r="L21" i="55" s="1"/>
  <c r="U17" i="50"/>
  <c r="M17" i="50"/>
  <c r="K17" i="50"/>
  <c r="O17" i="50"/>
  <c r="N17" i="50"/>
  <c r="T17" i="50"/>
  <c r="L17" i="50"/>
  <c r="S17" i="50"/>
  <c r="Q17" i="50"/>
  <c r="J17" i="50"/>
  <c r="R17" i="50"/>
  <c r="P17" i="50"/>
  <c r="L20" i="18"/>
  <c r="M16" i="18"/>
  <c r="M20" i="18" s="1"/>
  <c r="L23" i="6"/>
  <c r="M20" i="6"/>
  <c r="N17" i="18" s="1"/>
  <c r="E129" i="52"/>
  <c r="E130" i="52" s="1"/>
  <c r="J155" i="5"/>
  <c r="H115" i="52"/>
  <c r="H114" i="52" s="1"/>
  <c r="C18" i="50"/>
  <c r="E156" i="52"/>
  <c r="F156" i="52"/>
  <c r="F129" i="52"/>
  <c r="G167" i="52"/>
  <c r="G114" i="52"/>
  <c r="E170" i="52"/>
  <c r="E169" i="52"/>
  <c r="E171" i="52"/>
  <c r="F168" i="52"/>
  <c r="F179" i="52"/>
  <c r="F174" i="52"/>
  <c r="F173" i="52"/>
  <c r="E180" i="52"/>
  <c r="E185" i="52"/>
  <c r="E186" i="52"/>
  <c r="I17" i="50"/>
  <c r="I12" i="50" s="1"/>
  <c r="M5" i="18" s="1"/>
  <c r="G11" i="9"/>
  <c r="M19" i="6"/>
  <c r="M98" i="5"/>
  <c r="EF23" i="10" l="1"/>
  <c r="EX41" i="10"/>
  <c r="O74" i="18"/>
  <c r="L27" i="55"/>
  <c r="HA96" i="10"/>
  <c r="GA70" i="10"/>
  <c r="IA122" i="10"/>
  <c r="GF75" i="10"/>
  <c r="GS88" i="10"/>
  <c r="IL133" i="10"/>
  <c r="GI78" i="10"/>
  <c r="HU116" i="10"/>
  <c r="EQ34" i="10"/>
  <c r="GV91" i="10"/>
  <c r="HJ105" i="10"/>
  <c r="HV117" i="10"/>
  <c r="HS114" i="10"/>
  <c r="GB71" i="10"/>
  <c r="FQ60" i="10"/>
  <c r="HX119" i="10"/>
  <c r="GL81" i="10"/>
  <c r="GY94" i="10"/>
  <c r="HT115" i="10"/>
  <c r="EG24" i="10"/>
  <c r="GC72" i="10"/>
  <c r="HR113" i="10"/>
  <c r="EC20" i="10"/>
  <c r="FO58" i="10"/>
  <c r="GT89" i="10"/>
  <c r="HY120" i="10"/>
  <c r="ER35" i="10"/>
  <c r="FH51" i="10"/>
  <c r="EY42" i="10"/>
  <c r="GO84" i="10"/>
  <c r="HQ112" i="10"/>
  <c r="ET37" i="10"/>
  <c r="HC98" i="10"/>
  <c r="FU64" i="10"/>
  <c r="HB97" i="10"/>
  <c r="HM108" i="10"/>
  <c r="FJ53" i="10"/>
  <c r="GK80" i="10"/>
  <c r="EM30" i="10"/>
  <c r="HK106" i="10"/>
  <c r="FI52" i="10"/>
  <c r="HD99" i="10"/>
  <c r="FY68" i="10"/>
  <c r="GZ95" i="10"/>
  <c r="ES36" i="10"/>
  <c r="FL55" i="10"/>
  <c r="EL29" i="10"/>
  <c r="ED21" i="10"/>
  <c r="GG76" i="10"/>
  <c r="IK132" i="10"/>
  <c r="HO110" i="10"/>
  <c r="FN57" i="10"/>
  <c r="HG102" i="10"/>
  <c r="HZ121" i="10"/>
  <c r="HP111" i="10"/>
  <c r="ID125" i="10"/>
  <c r="IH129" i="10"/>
  <c r="EJ27" i="10"/>
  <c r="HH103" i="10"/>
  <c r="FK54" i="10"/>
  <c r="II130" i="10"/>
  <c r="EH25" i="10"/>
  <c r="IF127" i="10"/>
  <c r="IJ131" i="10"/>
  <c r="FP59" i="10"/>
  <c r="FF49" i="10"/>
  <c r="EW40" i="10"/>
  <c r="IE126" i="10"/>
  <c r="GU90" i="10"/>
  <c r="FB45" i="10"/>
  <c r="FM56" i="10"/>
  <c r="HW118" i="10"/>
  <c r="FS62" i="10"/>
  <c r="HL107" i="10"/>
  <c r="EK28" i="10"/>
  <c r="FR61" i="10"/>
  <c r="FE48" i="10"/>
  <c r="GR87" i="10"/>
  <c r="HE100" i="10"/>
  <c r="HF101" i="10"/>
  <c r="EP33" i="10"/>
  <c r="GD73" i="10"/>
  <c r="FT63" i="10"/>
  <c r="GM82" i="10"/>
  <c r="EZ43" i="10"/>
  <c r="DA111" i="10"/>
  <c r="EO32" i="10"/>
  <c r="L3" i="55"/>
  <c r="L9" i="55" s="1"/>
  <c r="L6" i="10" s="1"/>
  <c r="O69" i="18"/>
  <c r="KU73" i="10"/>
  <c r="KW75" i="10"/>
  <c r="JR44" i="10"/>
  <c r="KJ62" i="10"/>
  <c r="MA105" i="10"/>
  <c r="KB54" i="10"/>
  <c r="MY129" i="10"/>
  <c r="JT46" i="10"/>
  <c r="JW49" i="10"/>
  <c r="KM65" i="10"/>
  <c r="LK89" i="10"/>
  <c r="JO41" i="10"/>
  <c r="KE57" i="10"/>
  <c r="KL64" i="10"/>
  <c r="IV22" i="10"/>
  <c r="MJ114" i="10"/>
  <c r="LU99" i="10"/>
  <c r="LX102" i="10"/>
  <c r="JQ43" i="10"/>
  <c r="LH86" i="10"/>
  <c r="NB132" i="10"/>
  <c r="KP68" i="10"/>
  <c r="JK37" i="10"/>
  <c r="KT72" i="10"/>
  <c r="MW127" i="10"/>
  <c r="LW101" i="10"/>
  <c r="KC55" i="10"/>
  <c r="MV126" i="10"/>
  <c r="MU125" i="10"/>
  <c r="IZ26" i="10"/>
  <c r="LL90" i="10"/>
  <c r="ND134" i="10"/>
  <c r="MP120" i="10"/>
  <c r="MD108" i="10"/>
  <c r="MO119" i="10"/>
  <c r="IT20" i="10"/>
  <c r="JX50" i="10"/>
  <c r="JV48" i="10"/>
  <c r="KN66" i="10"/>
  <c r="JG33" i="10"/>
  <c r="JH34" i="10"/>
  <c r="KY77" i="10"/>
  <c r="LN92" i="10"/>
  <c r="LB80" i="10"/>
  <c r="LR96" i="10"/>
  <c r="LG85" i="10"/>
  <c r="JB28" i="10"/>
  <c r="KQ69" i="10"/>
  <c r="JA27" i="10"/>
  <c r="KA53" i="10"/>
  <c r="MX128" i="10"/>
  <c r="LC81" i="10"/>
  <c r="LY103" i="10"/>
  <c r="MB106" i="10"/>
  <c r="MS123" i="10"/>
  <c r="MN118" i="10"/>
  <c r="JM39" i="10"/>
  <c r="JN40" i="10"/>
  <c r="IY25" i="10"/>
  <c r="MI113" i="10"/>
  <c r="LV100" i="10"/>
  <c r="KF58" i="10"/>
  <c r="KI61" i="10"/>
  <c r="KX76" i="10"/>
  <c r="JF32" i="10"/>
  <c r="JL38" i="10"/>
  <c r="LA79" i="10"/>
  <c r="IU21" i="10"/>
  <c r="MZ130" i="10"/>
  <c r="MQ121" i="10"/>
  <c r="JC29" i="10"/>
  <c r="JP42" i="10"/>
  <c r="MG111" i="10"/>
  <c r="JS45" i="10"/>
  <c r="KO67" i="10"/>
  <c r="IW23" i="10"/>
  <c r="LQ95" i="10"/>
  <c r="MH112" i="10"/>
  <c r="LF84" i="10"/>
  <c r="MT124" i="10"/>
  <c r="KH60" i="10"/>
  <c r="JJ36" i="10"/>
  <c r="LJ88" i="10"/>
  <c r="KR70" i="10"/>
  <c r="KK63" i="10"/>
  <c r="JZ52" i="10"/>
  <c r="KV74" i="10"/>
  <c r="LD82" i="10"/>
  <c r="LP94" i="10"/>
  <c r="ML116" i="10"/>
  <c r="L12" i="55"/>
  <c r="L18" i="55" s="1"/>
  <c r="L7" i="10" s="1"/>
  <c r="LI87" i="10"/>
  <c r="JY51" i="10"/>
  <c r="KD56" i="10"/>
  <c r="NA131" i="10"/>
  <c r="LZ104" i="10"/>
  <c r="ME109" i="10"/>
  <c r="EB19" i="10"/>
  <c r="EA18" i="10"/>
  <c r="H8" i="9" s="1"/>
  <c r="LT98" i="10"/>
  <c r="MK115" i="10"/>
  <c r="JI35" i="10"/>
  <c r="LM91" i="10"/>
  <c r="JE31" i="10"/>
  <c r="LS97" i="10"/>
  <c r="JU47" i="10"/>
  <c r="IS19" i="10"/>
  <c r="IR18" i="10"/>
  <c r="H11" i="9" s="1"/>
  <c r="MF110" i="10"/>
  <c r="LE83" i="10"/>
  <c r="MC107" i="10"/>
  <c r="KZ78" i="10"/>
  <c r="IX24" i="10"/>
  <c r="JD30" i="10"/>
  <c r="MR122" i="10"/>
  <c r="KG59" i="10"/>
  <c r="LO93" i="10"/>
  <c r="KS71" i="10"/>
  <c r="NC133" i="10"/>
  <c r="MM117" i="10"/>
  <c r="M100" i="5"/>
  <c r="CE89" i="10"/>
  <c r="BN72" i="10"/>
  <c r="AO47" i="10"/>
  <c r="DR128" i="10"/>
  <c r="CZ110" i="10"/>
  <c r="DP126" i="10"/>
  <c r="BZ84" i="10"/>
  <c r="CA85" i="10"/>
  <c r="AX56" i="10"/>
  <c r="V28" i="10"/>
  <c r="CW107" i="10"/>
  <c r="CF90" i="10"/>
  <c r="BI67" i="10"/>
  <c r="DJ120" i="10"/>
  <c r="CU105" i="10"/>
  <c r="CY109" i="10"/>
  <c r="AN46" i="10"/>
  <c r="CR102" i="10"/>
  <c r="N20" i="10"/>
  <c r="CP100" i="10"/>
  <c r="CS103" i="10"/>
  <c r="CQ101" i="10"/>
  <c r="O21" i="10"/>
  <c r="Q23" i="10"/>
  <c r="BQ75" i="10"/>
  <c r="R24" i="10"/>
  <c r="AU53" i="10"/>
  <c r="AD36" i="10"/>
  <c r="CK95" i="10"/>
  <c r="CX108" i="10"/>
  <c r="AS51" i="10"/>
  <c r="CT104" i="10"/>
  <c r="AK43" i="10"/>
  <c r="M19" i="10"/>
  <c r="M18" i="10" s="1"/>
  <c r="AA33" i="10"/>
  <c r="DV132" i="10"/>
  <c r="BL70" i="10"/>
  <c r="BD62" i="10"/>
  <c r="BG65" i="10"/>
  <c r="BA59" i="10"/>
  <c r="AQ49" i="10"/>
  <c r="BM71" i="10"/>
  <c r="AM45" i="10"/>
  <c r="CN98" i="10"/>
  <c r="BU79" i="10"/>
  <c r="Z32" i="10"/>
  <c r="CC87" i="10"/>
  <c r="BR76" i="10"/>
  <c r="P22" i="10"/>
  <c r="U27" i="10"/>
  <c r="BO73" i="10"/>
  <c r="AL44" i="10"/>
  <c r="DF116" i="10"/>
  <c r="AB34" i="10"/>
  <c r="BW81" i="10"/>
  <c r="DS129" i="10"/>
  <c r="DG117" i="10"/>
  <c r="AJ42" i="10"/>
  <c r="CL96" i="10"/>
  <c r="S25" i="10"/>
  <c r="CJ94" i="10"/>
  <c r="BV80" i="10"/>
  <c r="AI41" i="10"/>
  <c r="BT78" i="10"/>
  <c r="BS77" i="10"/>
  <c r="CG91" i="10"/>
  <c r="BB60" i="10"/>
  <c r="AF38" i="10"/>
  <c r="CD88" i="10"/>
  <c r="BC61" i="10"/>
  <c r="CM97" i="10"/>
  <c r="BK69" i="10"/>
  <c r="DI119" i="10"/>
  <c r="AT52" i="10"/>
  <c r="X30" i="10"/>
  <c r="AW55" i="10"/>
  <c r="DT130" i="10"/>
  <c r="BJ68" i="10"/>
  <c r="DB112" i="10"/>
  <c r="DH118" i="10"/>
  <c r="AC35" i="10"/>
  <c r="DD114" i="10"/>
  <c r="BH66" i="10"/>
  <c r="BF64" i="10"/>
  <c r="DL122" i="10"/>
  <c r="L18" i="10"/>
  <c r="Y31" i="10"/>
  <c r="CH92" i="10"/>
  <c r="BE63" i="10"/>
  <c r="DN124" i="10"/>
  <c r="CI93" i="10"/>
  <c r="AH40" i="10"/>
  <c r="AR50" i="10"/>
  <c r="DQ127" i="10"/>
  <c r="AE37" i="10"/>
  <c r="AV54" i="10"/>
  <c r="DM123" i="10"/>
  <c r="DK121" i="10"/>
  <c r="DE115" i="10"/>
  <c r="DO125" i="10"/>
  <c r="CO99" i="10"/>
  <c r="T26" i="10"/>
  <c r="CV106" i="10"/>
  <c r="BX82" i="10"/>
  <c r="CB86" i="10"/>
  <c r="AG39" i="10"/>
  <c r="AY57" i="10"/>
  <c r="W29" i="10"/>
  <c r="DU131" i="10"/>
  <c r="AZ58" i="10"/>
  <c r="BP74" i="10"/>
  <c r="BY83" i="10"/>
  <c r="AP48" i="10"/>
  <c r="DC113" i="10"/>
  <c r="N5" i="10"/>
  <c r="O5" i="6"/>
  <c r="M13" i="18"/>
  <c r="L15" i="6"/>
  <c r="L16" i="6" s="1"/>
  <c r="N21" i="6"/>
  <c r="O18" i="18" s="1"/>
  <c r="N22" i="6"/>
  <c r="O19" i="18" s="1"/>
  <c r="I12" i="52"/>
  <c r="L26" i="6"/>
  <c r="M23" i="18" s="1"/>
  <c r="N74" i="6"/>
  <c r="P70" i="18" s="1"/>
  <c r="N73" i="6"/>
  <c r="N78" i="6"/>
  <c r="M21" i="55" s="1"/>
  <c r="R18" i="50"/>
  <c r="M18" i="50"/>
  <c r="Q18" i="50"/>
  <c r="P18" i="50"/>
  <c r="K18" i="50"/>
  <c r="U18" i="50"/>
  <c r="L18" i="50"/>
  <c r="S18" i="50"/>
  <c r="O18" i="50"/>
  <c r="T18" i="50"/>
  <c r="V18" i="50"/>
  <c r="N18" i="50"/>
  <c r="L71" i="18"/>
  <c r="N19" i="18"/>
  <c r="N16" i="18"/>
  <c r="M23" i="6"/>
  <c r="N20" i="6"/>
  <c r="O17" i="18" s="1"/>
  <c r="J75" i="6"/>
  <c r="E119" i="52"/>
  <c r="E122" i="52" s="1"/>
  <c r="E6" i="52" s="1"/>
  <c r="J9" i="6" s="1"/>
  <c r="K155" i="5"/>
  <c r="F130" i="52"/>
  <c r="F119" i="52" s="1"/>
  <c r="F122" i="52" s="1"/>
  <c r="F6" i="52" s="1"/>
  <c r="K9" i="6" s="1"/>
  <c r="F169" i="52"/>
  <c r="F170" i="52"/>
  <c r="F171" i="52"/>
  <c r="I115" i="52"/>
  <c r="C19" i="50"/>
  <c r="G173" i="52"/>
  <c r="G168" i="52"/>
  <c r="G174" i="52"/>
  <c r="G179" i="52"/>
  <c r="J18" i="50"/>
  <c r="J12" i="50" s="1"/>
  <c r="N5" i="18" s="1"/>
  <c r="E182" i="52"/>
  <c r="E181" i="52"/>
  <c r="E183" i="52"/>
  <c r="H142" i="52"/>
  <c r="H146" i="52"/>
  <c r="H160" i="52" s="1"/>
  <c r="H138" i="52"/>
  <c r="H152" i="52" s="1"/>
  <c r="H140" i="52"/>
  <c r="H154" i="52" s="1"/>
  <c r="H144" i="52"/>
  <c r="H158" i="52" s="1"/>
  <c r="H167" i="52"/>
  <c r="F180" i="52"/>
  <c r="F186" i="52"/>
  <c r="F185" i="52"/>
  <c r="E175" i="52"/>
  <c r="E176" i="52" s="1"/>
  <c r="G144" i="52"/>
  <c r="G158" i="52" s="1"/>
  <c r="G138" i="52"/>
  <c r="G152" i="52" s="1"/>
  <c r="G142" i="52"/>
  <c r="G140" i="52"/>
  <c r="G154" i="52" s="1"/>
  <c r="G146" i="52"/>
  <c r="G160" i="52" s="1"/>
  <c r="N98" i="5"/>
  <c r="N100" i="5" s="1"/>
  <c r="N19" i="6"/>
  <c r="EH24" i="10" l="1"/>
  <c r="P74" i="18"/>
  <c r="M27" i="55"/>
  <c r="IH128" i="10"/>
  <c r="EG23" i="10"/>
  <c r="FP58" i="10"/>
  <c r="GC71" i="10"/>
  <c r="EE21" i="10"/>
  <c r="IJ130" i="10"/>
  <c r="FU63" i="10"/>
  <c r="FN56" i="10"/>
  <c r="GO83" i="10"/>
  <c r="GJ78" i="10"/>
  <c r="GX92" i="10"/>
  <c r="GE73" i="10"/>
  <c r="FC45" i="10"/>
  <c r="EF22" i="10"/>
  <c r="IM133" i="10"/>
  <c r="GA69" i="10"/>
  <c r="GS87" i="10"/>
  <c r="GV90" i="10"/>
  <c r="GN82" i="10"/>
  <c r="EN30" i="10"/>
  <c r="GK79" i="10"/>
  <c r="FX66" i="10"/>
  <c r="GR86" i="10"/>
  <c r="GT88" i="10"/>
  <c r="EO31" i="10"/>
  <c r="FF48" i="10"/>
  <c r="IF126" i="10"/>
  <c r="HQ111" i="10"/>
  <c r="HT114" i="10"/>
  <c r="FA43" i="10"/>
  <c r="FL54" i="10"/>
  <c r="GF74" i="10"/>
  <c r="ER34" i="10"/>
  <c r="FW65" i="10"/>
  <c r="HZ120" i="10"/>
  <c r="HB96" i="10"/>
  <c r="FY67" i="10"/>
  <c r="FS61" i="10"/>
  <c r="IK131" i="10"/>
  <c r="IL132" i="10"/>
  <c r="HO109" i="10"/>
  <c r="EM29" i="10"/>
  <c r="EY41" i="10"/>
  <c r="GU89" i="10"/>
  <c r="GY93" i="10"/>
  <c r="EL28" i="10"/>
  <c r="EI25" i="10"/>
  <c r="GH76" i="10"/>
  <c r="FB44" i="10"/>
  <c r="HV116" i="10"/>
  <c r="GI77" i="10"/>
  <c r="EP32" i="10"/>
  <c r="HM107" i="10"/>
  <c r="IG127" i="10"/>
  <c r="HP110" i="10"/>
  <c r="HR112" i="10"/>
  <c r="FV64" i="10"/>
  <c r="GP84" i="10"/>
  <c r="KX75" i="10"/>
  <c r="FI51" i="10"/>
  <c r="IE125" i="10"/>
  <c r="HE99" i="10"/>
  <c r="FJ52" i="10"/>
  <c r="HU115" i="10"/>
  <c r="ND133" i="10"/>
  <c r="HW117" i="10"/>
  <c r="GG75" i="10"/>
  <c r="GQ85" i="10"/>
  <c r="FE47" i="10"/>
  <c r="EQ33" i="10"/>
  <c r="FT62" i="10"/>
  <c r="EX40" i="10"/>
  <c r="HI103" i="10"/>
  <c r="IA121" i="10"/>
  <c r="FM55" i="10"/>
  <c r="FK53" i="10"/>
  <c r="EV38" i="10"/>
  <c r="EW39" i="10"/>
  <c r="EJ26" i="10"/>
  <c r="ES35" i="10"/>
  <c r="HK105" i="10"/>
  <c r="IB122" i="10"/>
  <c r="IC123" i="10"/>
  <c r="ID124" i="10"/>
  <c r="HG101" i="10"/>
  <c r="HX118" i="10"/>
  <c r="FG49" i="10"/>
  <c r="EK27" i="10"/>
  <c r="HH102" i="10"/>
  <c r="HA95" i="10"/>
  <c r="HN108" i="10"/>
  <c r="FD46" i="10"/>
  <c r="FH50" i="10"/>
  <c r="GW91" i="10"/>
  <c r="GB70" i="10"/>
  <c r="HJ104" i="10"/>
  <c r="HF100" i="10"/>
  <c r="FQ59" i="10"/>
  <c r="II129" i="10"/>
  <c r="FO57" i="10"/>
  <c r="FZ68" i="10"/>
  <c r="HC97" i="10"/>
  <c r="GM81" i="10"/>
  <c r="LN91" i="10"/>
  <c r="MD107" i="10"/>
  <c r="GZ94" i="10"/>
  <c r="HD98" i="10"/>
  <c r="HY119" i="10"/>
  <c r="ET36" i="10"/>
  <c r="GL80" i="10"/>
  <c r="EZ42" i="10"/>
  <c r="ED20" i="10"/>
  <c r="FR60" i="10"/>
  <c r="HS113" i="10"/>
  <c r="GD72" i="10"/>
  <c r="HL106" i="10"/>
  <c r="EU37" i="10"/>
  <c r="M3" i="55"/>
  <c r="M9" i="55" s="1"/>
  <c r="M6" i="10" s="1"/>
  <c r="P69" i="18"/>
  <c r="K71" i="18"/>
  <c r="JF31" i="10"/>
  <c r="KH59" i="10"/>
  <c r="LJ87" i="10"/>
  <c r="KT71" i="10"/>
  <c r="IV21" i="10"/>
  <c r="MJ113" i="10"/>
  <c r="MK114" i="10"/>
  <c r="JU46" i="10"/>
  <c r="JI34" i="10"/>
  <c r="KU72" i="10"/>
  <c r="LT97" i="10"/>
  <c r="KS70" i="10"/>
  <c r="KO66" i="10"/>
  <c r="JW48" i="10"/>
  <c r="JA26" i="10"/>
  <c r="MB105" i="10"/>
  <c r="MM116" i="10"/>
  <c r="JK36" i="10"/>
  <c r="MC106" i="10"/>
  <c r="LH85" i="10"/>
  <c r="JY50" i="10"/>
  <c r="MV125" i="10"/>
  <c r="KK62" i="10"/>
  <c r="LF83" i="10"/>
  <c r="JJ35" i="10"/>
  <c r="LQ94" i="10"/>
  <c r="KI60" i="10"/>
  <c r="JD29" i="10"/>
  <c r="KJ61" i="10"/>
  <c r="JR43" i="10"/>
  <c r="LL89" i="10"/>
  <c r="LP93" i="10"/>
  <c r="MG110" i="10"/>
  <c r="MF109" i="10"/>
  <c r="LD81" i="10"/>
  <c r="LC80" i="10"/>
  <c r="NA130" i="10"/>
  <c r="LW100" i="10"/>
  <c r="MY128" i="10"/>
  <c r="LO92" i="10"/>
  <c r="LV99" i="10"/>
  <c r="JX49" i="10"/>
  <c r="EC19" i="10"/>
  <c r="EB18" i="10"/>
  <c r="I8" i="9" s="1"/>
  <c r="M12" i="55"/>
  <c r="M18" i="55" s="1"/>
  <c r="M7" i="10" s="1"/>
  <c r="LK88" i="10"/>
  <c r="MR121" i="10"/>
  <c r="KG58" i="10"/>
  <c r="LZ103" i="10"/>
  <c r="LS96" i="10"/>
  <c r="JH33" i="10"/>
  <c r="LM90" i="10"/>
  <c r="LY102" i="10"/>
  <c r="KN65" i="10"/>
  <c r="MS122" i="10"/>
  <c r="IT19" i="10"/>
  <c r="IS18" i="10"/>
  <c r="I11" i="9" s="1"/>
  <c r="ML115" i="10"/>
  <c r="MA104" i="10"/>
  <c r="LE82" i="10"/>
  <c r="MU124" i="10"/>
  <c r="IX23" i="10"/>
  <c r="LB79" i="10"/>
  <c r="KB53" i="10"/>
  <c r="KZ77" i="10"/>
  <c r="IU20" i="10"/>
  <c r="MW126" i="10"/>
  <c r="JL37" i="10"/>
  <c r="IW22" i="10"/>
  <c r="MZ129" i="10"/>
  <c r="JS44" i="10"/>
  <c r="JE30" i="10"/>
  <c r="JV47" i="10"/>
  <c r="LU98" i="10"/>
  <c r="NB131" i="10"/>
  <c r="KW74" i="10"/>
  <c r="LG84" i="10"/>
  <c r="KP67" i="10"/>
  <c r="JT45" i="10"/>
  <c r="JM38" i="10"/>
  <c r="IZ25" i="10"/>
  <c r="JB27" i="10"/>
  <c r="MP119" i="10"/>
  <c r="KD55" i="10"/>
  <c r="KQ68" i="10"/>
  <c r="KM64" i="10"/>
  <c r="KC54" i="10"/>
  <c r="IY24" i="10"/>
  <c r="KE56" i="10"/>
  <c r="KA52" i="10"/>
  <c r="MI112" i="10"/>
  <c r="KV73" i="10"/>
  <c r="MH111" i="10"/>
  <c r="JG32" i="10"/>
  <c r="JO40" i="10"/>
  <c r="MO118" i="10"/>
  <c r="KR69" i="10"/>
  <c r="ME108" i="10"/>
  <c r="LX101" i="10"/>
  <c r="NC132" i="10"/>
  <c r="KF57" i="10"/>
  <c r="MN117" i="10"/>
  <c r="LA78" i="10"/>
  <c r="JZ51" i="10"/>
  <c r="KL63" i="10"/>
  <c r="LR95" i="10"/>
  <c r="JQ42" i="10"/>
  <c r="KY76" i="10"/>
  <c r="JN39" i="10"/>
  <c r="MT123" i="10"/>
  <c r="JC28" i="10"/>
  <c r="MQ120" i="10"/>
  <c r="MX127" i="10"/>
  <c r="LI86" i="10"/>
  <c r="JP41" i="10"/>
  <c r="DE114" i="10"/>
  <c r="AH39" i="10"/>
  <c r="DS128" i="10"/>
  <c r="CT103" i="10"/>
  <c r="BP73" i="10"/>
  <c r="Q22" i="10"/>
  <c r="CJ93" i="10"/>
  <c r="S24" i="10"/>
  <c r="AR49" i="10"/>
  <c r="CA84" i="10"/>
  <c r="CU104" i="10"/>
  <c r="DL121" i="10"/>
  <c r="CO98" i="10"/>
  <c r="CL95" i="10"/>
  <c r="BB59" i="10"/>
  <c r="BR75" i="10"/>
  <c r="CI92" i="10"/>
  <c r="CB85" i="10"/>
  <c r="DH117" i="10"/>
  <c r="BD61" i="10"/>
  <c r="Y30" i="10"/>
  <c r="CX107" i="10"/>
  <c r="DA110" i="10"/>
  <c r="BT77" i="10"/>
  <c r="AD35" i="10"/>
  <c r="DU130" i="10"/>
  <c r="BO72" i="10"/>
  <c r="DN123" i="10"/>
  <c r="AM44" i="10"/>
  <c r="AW54" i="10"/>
  <c r="P21" i="10"/>
  <c r="CR101" i="10"/>
  <c r="AU52" i="10"/>
  <c r="AZ57" i="10"/>
  <c r="CG90" i="10"/>
  <c r="BM70" i="10"/>
  <c r="AN45" i="10"/>
  <c r="BL69" i="10"/>
  <c r="DO124" i="10"/>
  <c r="CH91" i="10"/>
  <c r="V27" i="10"/>
  <c r="N19" i="10"/>
  <c r="N18" i="10" s="1"/>
  <c r="AQ48" i="10"/>
  <c r="DI118" i="10"/>
  <c r="CM96" i="10"/>
  <c r="BH65" i="10"/>
  <c r="BS76" i="10"/>
  <c r="BW80" i="10"/>
  <c r="DQ126" i="10"/>
  <c r="CC86" i="10"/>
  <c r="R23" i="10"/>
  <c r="AC34" i="10"/>
  <c r="DB111" i="10"/>
  <c r="CV105" i="10"/>
  <c r="CY108" i="10"/>
  <c r="O20" i="10"/>
  <c r="AV53" i="10"/>
  <c r="DV131" i="10"/>
  <c r="CP99" i="10"/>
  <c r="DM122" i="10"/>
  <c r="CQ100" i="10"/>
  <c r="AT51" i="10"/>
  <c r="AA32" i="10"/>
  <c r="AX55" i="10"/>
  <c r="X29" i="10"/>
  <c r="DP125" i="10"/>
  <c r="BN71" i="10"/>
  <c r="AL43" i="10"/>
  <c r="BU78" i="10"/>
  <c r="CZ109" i="10"/>
  <c r="AY56" i="10"/>
  <c r="AE36" i="10"/>
  <c r="CS102" i="10"/>
  <c r="CE88" i="10"/>
  <c r="DK120" i="10"/>
  <c r="AS50" i="10"/>
  <c r="BC60" i="10"/>
  <c r="BI66" i="10"/>
  <c r="DF115" i="10"/>
  <c r="DJ119" i="10"/>
  <c r="AP47" i="10"/>
  <c r="CW106" i="10"/>
  <c r="AF37" i="10"/>
  <c r="Z31" i="10"/>
  <c r="CN97" i="10"/>
  <c r="AJ41" i="10"/>
  <c r="BA58" i="10"/>
  <c r="U26" i="10"/>
  <c r="DR127" i="10"/>
  <c r="BK68" i="10"/>
  <c r="BX81" i="10"/>
  <c r="CD87" i="10"/>
  <c r="CK94" i="10"/>
  <c r="DG116" i="10"/>
  <c r="BV79" i="10"/>
  <c r="AI40" i="10"/>
  <c r="BF63" i="10"/>
  <c r="BG64" i="10"/>
  <c r="AK42" i="10"/>
  <c r="BE62" i="10"/>
  <c r="AB33" i="10"/>
  <c r="BZ83" i="10"/>
  <c r="BJ67" i="10"/>
  <c r="BQ74" i="10"/>
  <c r="BY82" i="10"/>
  <c r="CF89" i="10"/>
  <c r="DT129" i="10"/>
  <c r="DC112" i="10"/>
  <c r="AG38" i="10"/>
  <c r="AO46" i="10"/>
  <c r="T25" i="10"/>
  <c r="W28" i="10"/>
  <c r="DD113" i="10"/>
  <c r="O5" i="10"/>
  <c r="P5" i="6"/>
  <c r="O22" i="6"/>
  <c r="P19" i="18" s="1"/>
  <c r="O21" i="6"/>
  <c r="P18" i="18" s="1"/>
  <c r="J12" i="52"/>
  <c r="N13" i="18"/>
  <c r="M15" i="6"/>
  <c r="M16" i="6" s="1"/>
  <c r="M26" i="6"/>
  <c r="N23" i="18" s="1"/>
  <c r="O78" i="6"/>
  <c r="N21" i="55" s="1"/>
  <c r="O74" i="6"/>
  <c r="Q70" i="18" s="1"/>
  <c r="O73" i="6"/>
  <c r="W19" i="50"/>
  <c r="O19" i="50"/>
  <c r="U19" i="50"/>
  <c r="M19" i="50"/>
  <c r="V19" i="50"/>
  <c r="N19" i="50"/>
  <c r="T19" i="50"/>
  <c r="L19" i="50"/>
  <c r="P19" i="50"/>
  <c r="S19" i="50"/>
  <c r="R19" i="50"/>
  <c r="Q19" i="50"/>
  <c r="K75" i="6"/>
  <c r="N20" i="18"/>
  <c r="O16" i="18"/>
  <c r="O20" i="18" s="1"/>
  <c r="N23" i="6"/>
  <c r="O20" i="6"/>
  <c r="P17" i="18" s="1"/>
  <c r="L155" i="5"/>
  <c r="E187" i="52"/>
  <c r="E188" i="52" s="1"/>
  <c r="E189" i="52" s="1"/>
  <c r="J115" i="52"/>
  <c r="J114" i="52" s="1"/>
  <c r="C20" i="50"/>
  <c r="I167" i="52"/>
  <c r="I114" i="52"/>
  <c r="G156" i="52"/>
  <c r="G129" i="52"/>
  <c r="H168" i="52"/>
  <c r="H173" i="52"/>
  <c r="H179" i="52"/>
  <c r="H174" i="52"/>
  <c r="G185" i="52"/>
  <c r="G186" i="52"/>
  <c r="G180" i="52"/>
  <c r="F175" i="52"/>
  <c r="F176" i="52" s="1"/>
  <c r="F181" i="52"/>
  <c r="F183" i="52"/>
  <c r="F182" i="52"/>
  <c r="H156" i="52"/>
  <c r="H129" i="52"/>
  <c r="G170" i="52"/>
  <c r="G169" i="52"/>
  <c r="G171" i="52"/>
  <c r="K19" i="50"/>
  <c r="K12" i="50" s="1"/>
  <c r="O5" i="18" s="1"/>
  <c r="O98" i="5"/>
  <c r="O100" i="5" s="1"/>
  <c r="O19" i="6"/>
  <c r="Q74" i="18" l="1"/>
  <c r="N27" i="55"/>
  <c r="KY75" i="10"/>
  <c r="GM80" i="10"/>
  <c r="EO30" i="10"/>
  <c r="FX65" i="10"/>
  <c r="GG74" i="10"/>
  <c r="FY66" i="10"/>
  <c r="GY92" i="10"/>
  <c r="GC70" i="10"/>
  <c r="HJ103" i="10"/>
  <c r="HO108" i="10"/>
  <c r="FO56" i="10"/>
  <c r="FK52" i="10"/>
  <c r="HR111" i="10"/>
  <c r="IG126" i="10"/>
  <c r="IC122" i="10"/>
  <c r="HG100" i="10"/>
  <c r="GH75" i="10"/>
  <c r="IL131" i="10"/>
  <c r="GT87" i="10"/>
  <c r="HQ110" i="10"/>
  <c r="HU114" i="10"/>
  <c r="GL79" i="10"/>
  <c r="EI24" i="10"/>
  <c r="EX39" i="10"/>
  <c r="EU36" i="10"/>
  <c r="HS112" i="10"/>
  <c r="HC96" i="10"/>
  <c r="IM132" i="10"/>
  <c r="HL105" i="10"/>
  <c r="GJ77" i="10"/>
  <c r="HX117" i="10"/>
  <c r="FV63" i="10"/>
  <c r="GF73" i="10"/>
  <c r="EM28" i="10"/>
  <c r="HI102" i="10"/>
  <c r="FU62" i="10"/>
  <c r="IB121" i="10"/>
  <c r="EF21" i="10"/>
  <c r="ES34" i="10"/>
  <c r="HV115" i="10"/>
  <c r="GS86" i="10"/>
  <c r="GV89" i="10"/>
  <c r="IK130" i="10"/>
  <c r="HK104" i="10"/>
  <c r="GR85" i="10"/>
  <c r="FZ67" i="10"/>
  <c r="ER33" i="10"/>
  <c r="GD71" i="10"/>
  <c r="IH127" i="10"/>
  <c r="IF125" i="10"/>
  <c r="FT61" i="10"/>
  <c r="IA120" i="10"/>
  <c r="EH23" i="10"/>
  <c r="FM54" i="10"/>
  <c r="GE72" i="10"/>
  <c r="GW90" i="10"/>
  <c r="GK78" i="10"/>
  <c r="FW64" i="10"/>
  <c r="EV37" i="10"/>
  <c r="HN107" i="10"/>
  <c r="HF99" i="10"/>
  <c r="EG22" i="10"/>
  <c r="HE98" i="10"/>
  <c r="ET35" i="10"/>
  <c r="FI50" i="10"/>
  <c r="FQ58" i="10"/>
  <c r="HW116" i="10"/>
  <c r="FF47" i="10"/>
  <c r="EY40" i="10"/>
  <c r="GZ93" i="10"/>
  <c r="HD97" i="10"/>
  <c r="GN81" i="10"/>
  <c r="HB95" i="10"/>
  <c r="HY118" i="10"/>
  <c r="FE46" i="10"/>
  <c r="EW38" i="10"/>
  <c r="EJ25" i="10"/>
  <c r="IE124" i="10"/>
  <c r="GQ84" i="10"/>
  <c r="IJ129" i="10"/>
  <c r="EP31" i="10"/>
  <c r="GI76" i="10"/>
  <c r="GP83" i="10"/>
  <c r="GA68" i="10"/>
  <c r="FP57" i="10"/>
  <c r="HH101" i="10"/>
  <c r="GU88" i="10"/>
  <c r="FN55" i="10"/>
  <c r="EN29" i="10"/>
  <c r="FD45" i="10"/>
  <c r="ID123" i="10"/>
  <c r="FJ51" i="10"/>
  <c r="FR59" i="10"/>
  <c r="FL53" i="10"/>
  <c r="GB69" i="10"/>
  <c r="FG48" i="10"/>
  <c r="II128" i="10"/>
  <c r="FA42" i="10"/>
  <c r="HM106" i="10"/>
  <c r="EK26" i="10"/>
  <c r="GO82" i="10"/>
  <c r="HZ119" i="10"/>
  <c r="EL27" i="10"/>
  <c r="HT113" i="10"/>
  <c r="EE20" i="10"/>
  <c r="FB43" i="10"/>
  <c r="HA94" i="10"/>
  <c r="FH49" i="10"/>
  <c r="FS60" i="10"/>
  <c r="FC44" i="10"/>
  <c r="GX91" i="10"/>
  <c r="HP109" i="10"/>
  <c r="EZ41" i="10"/>
  <c r="EQ32" i="10"/>
  <c r="N3" i="55"/>
  <c r="N9" i="55" s="1"/>
  <c r="N6" i="10" s="1"/>
  <c r="Q69" i="18"/>
  <c r="MG109" i="10"/>
  <c r="JC27" i="10"/>
  <c r="LH84" i="10"/>
  <c r="JF30" i="10"/>
  <c r="MX126" i="10"/>
  <c r="MB104" i="10"/>
  <c r="LY101" i="10"/>
  <c r="JP40" i="10"/>
  <c r="JY49" i="10"/>
  <c r="KL62" i="10"/>
  <c r="MC105" i="10"/>
  <c r="JH32" i="10"/>
  <c r="KX74" i="10"/>
  <c r="MZ128" i="10"/>
  <c r="LD80" i="10"/>
  <c r="MH110" i="10"/>
  <c r="IV20" i="10"/>
  <c r="LC79" i="10"/>
  <c r="LR94" i="10"/>
  <c r="LN90" i="10"/>
  <c r="KH58" i="10"/>
  <c r="KF56" i="10"/>
  <c r="MR120" i="10"/>
  <c r="NB130" i="10"/>
  <c r="MW125" i="10"/>
  <c r="KI59" i="10"/>
  <c r="MS121" i="10"/>
  <c r="ED19" i="10"/>
  <c r="EC18" i="10"/>
  <c r="J8" i="9" s="1"/>
  <c r="MF108" i="10"/>
  <c r="KR68" i="10"/>
  <c r="LE81" i="10"/>
  <c r="MM115" i="10"/>
  <c r="JX48" i="10"/>
  <c r="MN116" i="10"/>
  <c r="KE55" i="10"/>
  <c r="JA25" i="10"/>
  <c r="JV46" i="10"/>
  <c r="IW21" i="10"/>
  <c r="NA129" i="10"/>
  <c r="JG31" i="10"/>
  <c r="LM89" i="10"/>
  <c r="LI85" i="10"/>
  <c r="LU97" i="10"/>
  <c r="JO39" i="10"/>
  <c r="KA51" i="10"/>
  <c r="MI111" i="10"/>
  <c r="JJ34" i="10"/>
  <c r="KP66" i="10"/>
  <c r="KG57" i="10"/>
  <c r="KW73" i="10"/>
  <c r="MQ119" i="10"/>
  <c r="JN38" i="10"/>
  <c r="NC131" i="10"/>
  <c r="ML114" i="10"/>
  <c r="LW99" i="10"/>
  <c r="LX100" i="10"/>
  <c r="IX22" i="10"/>
  <c r="LA77" i="10"/>
  <c r="IY23" i="10"/>
  <c r="IU19" i="10"/>
  <c r="IT18" i="10"/>
  <c r="J11" i="9" s="1"/>
  <c r="LP92" i="10"/>
  <c r="KO65" i="10"/>
  <c r="JI33" i="10"/>
  <c r="LG83" i="10"/>
  <c r="JS43" i="10"/>
  <c r="MD106" i="10"/>
  <c r="KT70" i="10"/>
  <c r="ME107" i="10"/>
  <c r="JK35" i="10"/>
  <c r="JT44" i="10"/>
  <c r="JR42" i="10"/>
  <c r="LB78" i="10"/>
  <c r="KS69" i="10"/>
  <c r="MJ112" i="10"/>
  <c r="IZ24" i="10"/>
  <c r="LQ93" i="10"/>
  <c r="JU45" i="10"/>
  <c r="KJ60" i="10"/>
  <c r="KC53" i="10"/>
  <c r="MV124" i="10"/>
  <c r="MT122" i="10"/>
  <c r="LZ102" i="10"/>
  <c r="LT96" i="10"/>
  <c r="KU71" i="10"/>
  <c r="JE29" i="10"/>
  <c r="MY127" i="10"/>
  <c r="KZ76" i="10"/>
  <c r="N12" i="55"/>
  <c r="N18" i="55" s="1"/>
  <c r="N7" i="10" s="1"/>
  <c r="JQ41" i="10"/>
  <c r="JD28" i="10"/>
  <c r="LS95" i="10"/>
  <c r="MO117" i="10"/>
  <c r="JL36" i="10"/>
  <c r="MP118" i="10"/>
  <c r="KB52" i="10"/>
  <c r="KD54" i="10"/>
  <c r="LV98" i="10"/>
  <c r="LF82" i="10"/>
  <c r="MK113" i="10"/>
  <c r="MA103" i="10"/>
  <c r="LL88" i="10"/>
  <c r="LJ86" i="10"/>
  <c r="MU123" i="10"/>
  <c r="KM63" i="10"/>
  <c r="LO91" i="10"/>
  <c r="ND132" i="10"/>
  <c r="KN64" i="10"/>
  <c r="KQ67" i="10"/>
  <c r="JW47" i="10"/>
  <c r="JZ50" i="10"/>
  <c r="JB26" i="10"/>
  <c r="JM37" i="10"/>
  <c r="KV72" i="10"/>
  <c r="KK61" i="10"/>
  <c r="LK87" i="10"/>
  <c r="DB110" i="10"/>
  <c r="DQ125" i="10"/>
  <c r="BA57" i="10"/>
  <c r="CO97" i="10"/>
  <c r="CF88" i="10"/>
  <c r="CZ108" i="10"/>
  <c r="BQ73" i="10"/>
  <c r="R22" i="10"/>
  <c r="DD112" i="10"/>
  <c r="BK67" i="10"/>
  <c r="AV52" i="10"/>
  <c r="BJ66" i="10"/>
  <c r="CE87" i="10"/>
  <c r="AW53" i="10"/>
  <c r="AT50" i="10"/>
  <c r="CJ92" i="10"/>
  <c r="AP46" i="10"/>
  <c r="BP72" i="10"/>
  <c r="BB58" i="10"/>
  <c r="AS49" i="10"/>
  <c r="AO45" i="10"/>
  <c r="DE113" i="10"/>
  <c r="BY81" i="10"/>
  <c r="DH116" i="10"/>
  <c r="Z30" i="10"/>
  <c r="BD60" i="10"/>
  <c r="DA109" i="10"/>
  <c r="AM43" i="10"/>
  <c r="CD86" i="10"/>
  <c r="DF114" i="10"/>
  <c r="DG115" i="10"/>
  <c r="CI91" i="10"/>
  <c r="CL94" i="10"/>
  <c r="DU129" i="10"/>
  <c r="S23" i="10"/>
  <c r="BI65" i="10"/>
  <c r="CP98" i="10"/>
  <c r="AX54" i="10"/>
  <c r="BH64" i="10"/>
  <c r="BS75" i="10"/>
  <c r="BF62" i="10"/>
  <c r="DJ118" i="10"/>
  <c r="AN44" i="10"/>
  <c r="AD34" i="10"/>
  <c r="DS127" i="10"/>
  <c r="AR48" i="10"/>
  <c r="CC85" i="10"/>
  <c r="BX80" i="10"/>
  <c r="AB32" i="10"/>
  <c r="CK93" i="10"/>
  <c r="AL42" i="10"/>
  <c r="AY55" i="10"/>
  <c r="CX106" i="10"/>
  <c r="BN70" i="10"/>
  <c r="AJ40" i="10"/>
  <c r="CQ99" i="10"/>
  <c r="CY107" i="10"/>
  <c r="X28" i="10"/>
  <c r="BL68" i="10"/>
  <c r="DR126" i="10"/>
  <c r="BE61" i="10"/>
  <c r="CG89" i="10"/>
  <c r="CH90" i="10"/>
  <c r="DI117" i="10"/>
  <c r="BZ82" i="10"/>
  <c r="BV78" i="10"/>
  <c r="Y29" i="10"/>
  <c r="BU77" i="10"/>
  <c r="DO123" i="10"/>
  <c r="DV130" i="10"/>
  <c r="DN122" i="10"/>
  <c r="CS101" i="10"/>
  <c r="CR100" i="10"/>
  <c r="AI39" i="10"/>
  <c r="DK119" i="10"/>
  <c r="P20" i="10"/>
  <c r="CM95" i="10"/>
  <c r="V26" i="10"/>
  <c r="AF36" i="10"/>
  <c r="AK41" i="10"/>
  <c r="DM121" i="10"/>
  <c r="DL120" i="10"/>
  <c r="BT76" i="10"/>
  <c r="AG37" i="10"/>
  <c r="U25" i="10"/>
  <c r="AZ56" i="10"/>
  <c r="CW105" i="10"/>
  <c r="AH38" i="10"/>
  <c r="CT102" i="10"/>
  <c r="AU51" i="10"/>
  <c r="DC111" i="10"/>
  <c r="BR74" i="10"/>
  <c r="DP124" i="10"/>
  <c r="T24" i="10"/>
  <c r="DT128" i="10"/>
  <c r="BO71" i="10"/>
  <c r="O19" i="10"/>
  <c r="O18" i="10" s="1"/>
  <c r="BC59" i="10"/>
  <c r="BG63" i="10"/>
  <c r="Q21" i="10"/>
  <c r="W27" i="10"/>
  <c r="AC33" i="10"/>
  <c r="BW79" i="10"/>
  <c r="AA31" i="10"/>
  <c r="CU103" i="10"/>
  <c r="CN96" i="10"/>
  <c r="BM69" i="10"/>
  <c r="AE35" i="10"/>
  <c r="AQ47" i="10"/>
  <c r="CA83" i="10"/>
  <c r="CB84" i="10"/>
  <c r="CV104" i="10"/>
  <c r="P5" i="10"/>
  <c r="Q5" i="6"/>
  <c r="O13" i="18"/>
  <c r="N15" i="6"/>
  <c r="N16" i="6" s="1"/>
  <c r="P21" i="6"/>
  <c r="Q18" i="18" s="1"/>
  <c r="K12" i="52"/>
  <c r="P22" i="6"/>
  <c r="Q19" i="18" s="1"/>
  <c r="N26" i="6"/>
  <c r="O23" i="18" s="1"/>
  <c r="P78" i="6"/>
  <c r="O21" i="55" s="1"/>
  <c r="P74" i="6"/>
  <c r="R70" i="18" s="1"/>
  <c r="P73" i="6"/>
  <c r="T20" i="50"/>
  <c r="S20" i="50"/>
  <c r="M20" i="50"/>
  <c r="X20" i="50"/>
  <c r="W20" i="50"/>
  <c r="N20" i="50"/>
  <c r="P20" i="50"/>
  <c r="R20" i="50"/>
  <c r="V20" i="50"/>
  <c r="Q20" i="50"/>
  <c r="U20" i="50"/>
  <c r="O20" i="50"/>
  <c r="N71" i="18"/>
  <c r="P16" i="18"/>
  <c r="P20" i="18" s="1"/>
  <c r="O23" i="6"/>
  <c r="P20" i="6"/>
  <c r="Q17" i="18" s="1"/>
  <c r="L75" i="6"/>
  <c r="E8" i="52"/>
  <c r="E14" i="52" s="1"/>
  <c r="J10" i="6" s="1"/>
  <c r="L8" i="18" s="1"/>
  <c r="M155" i="5"/>
  <c r="H130" i="52"/>
  <c r="H119" i="52" s="1"/>
  <c r="H122" i="52" s="1"/>
  <c r="H6" i="52" s="1"/>
  <c r="M9" i="6" s="1"/>
  <c r="G130" i="52"/>
  <c r="G119" i="52" s="1"/>
  <c r="G122" i="52" s="1"/>
  <c r="G6" i="52" s="1"/>
  <c r="L9" i="6" s="1"/>
  <c r="G175" i="52"/>
  <c r="G176" i="52" s="1"/>
  <c r="H171" i="52"/>
  <c r="H170" i="52"/>
  <c r="H169" i="52"/>
  <c r="J138" i="52"/>
  <c r="J152" i="52" s="1"/>
  <c r="J140" i="52"/>
  <c r="J154" i="52" s="1"/>
  <c r="J146" i="52"/>
  <c r="J160" i="52" s="1"/>
  <c r="J144" i="52"/>
  <c r="J158" i="52" s="1"/>
  <c r="J142" i="52"/>
  <c r="K115" i="52"/>
  <c r="C21" i="50"/>
  <c r="G183" i="52"/>
  <c r="G182" i="52"/>
  <c r="G181" i="52"/>
  <c r="I168" i="52"/>
  <c r="I173" i="52"/>
  <c r="I179" i="52"/>
  <c r="I174" i="52"/>
  <c r="L20" i="50"/>
  <c r="L12" i="50" s="1"/>
  <c r="P5" i="18" s="1"/>
  <c r="F187" i="52"/>
  <c r="F188" i="52" s="1"/>
  <c r="F189" i="52" s="1"/>
  <c r="H185" i="52"/>
  <c r="H186" i="52"/>
  <c r="H180" i="52"/>
  <c r="J167" i="52"/>
  <c r="I144" i="52"/>
  <c r="I158" i="52" s="1"/>
  <c r="I140" i="52"/>
  <c r="I154" i="52" s="1"/>
  <c r="I142" i="52"/>
  <c r="I138" i="52"/>
  <c r="I152" i="52" s="1"/>
  <c r="I146" i="52"/>
  <c r="I160" i="52" s="1"/>
  <c r="P19" i="6"/>
  <c r="P98" i="5"/>
  <c r="P100" i="5" s="1"/>
  <c r="R74" i="18" l="1"/>
  <c r="O27" i="55"/>
  <c r="GN80" i="10"/>
  <c r="GL78" i="10"/>
  <c r="HO107" i="10"/>
  <c r="FO55" i="10"/>
  <c r="HX116" i="10"/>
  <c r="HD96" i="10"/>
  <c r="EG21" i="10"/>
  <c r="GZ92" i="10"/>
  <c r="IE123" i="10"/>
  <c r="EW37" i="10"/>
  <c r="FU61" i="10"/>
  <c r="IL130" i="10"/>
  <c r="HJ102" i="10"/>
  <c r="ER32" i="10"/>
  <c r="FB42" i="10"/>
  <c r="GJ76" i="10"/>
  <c r="FX64" i="10"/>
  <c r="IG125" i="10"/>
  <c r="GW89" i="10"/>
  <c r="EN28" i="10"/>
  <c r="EL26" i="10"/>
  <c r="FH48" i="10"/>
  <c r="II127" i="10"/>
  <c r="HA93" i="10"/>
  <c r="FG47" i="10"/>
  <c r="HL104" i="10"/>
  <c r="HQ109" i="10"/>
  <c r="EY39" i="10"/>
  <c r="GP82" i="10"/>
  <c r="FV62" i="10"/>
  <c r="GX90" i="10"/>
  <c r="EV36" i="10"/>
  <c r="GY91" i="10"/>
  <c r="EZ40" i="10"/>
  <c r="GE71" i="10"/>
  <c r="EH22" i="10"/>
  <c r="FM53" i="10"/>
  <c r="GA67" i="10"/>
  <c r="HE97" i="10"/>
  <c r="FD44" i="10"/>
  <c r="ES33" i="10"/>
  <c r="FY65" i="10"/>
  <c r="EO29" i="10"/>
  <c r="GS85" i="10"/>
  <c r="EX38" i="10"/>
  <c r="HT112" i="10"/>
  <c r="FA41" i="10"/>
  <c r="HS111" i="10"/>
  <c r="GB68" i="10"/>
  <c r="FT60" i="10"/>
  <c r="IA119" i="10"/>
  <c r="EP30" i="10"/>
  <c r="FE45" i="10"/>
  <c r="FI49" i="10"/>
  <c r="FR58" i="10"/>
  <c r="GO81" i="10"/>
  <c r="EQ31" i="10"/>
  <c r="HP108" i="10"/>
  <c r="FS59" i="10"/>
  <c r="IK129" i="10"/>
  <c r="GU87" i="10"/>
  <c r="HW115" i="10"/>
  <c r="HB94" i="10"/>
  <c r="FC43" i="10"/>
  <c r="EI23" i="10"/>
  <c r="HV114" i="10"/>
  <c r="HH100" i="10"/>
  <c r="IJ128" i="10"/>
  <c r="HN106" i="10"/>
  <c r="IF124" i="10"/>
  <c r="HM105" i="10"/>
  <c r="IH126" i="10"/>
  <c r="GM79" i="10"/>
  <c r="ET34" i="10"/>
  <c r="GC69" i="10"/>
  <c r="GI75" i="10"/>
  <c r="GR84" i="10"/>
  <c r="HF98" i="10"/>
  <c r="HY117" i="10"/>
  <c r="ID122" i="10"/>
  <c r="FL52" i="10"/>
  <c r="FF46" i="10"/>
  <c r="FJ50" i="10"/>
  <c r="HC95" i="10"/>
  <c r="IM131" i="10"/>
  <c r="HG99" i="10"/>
  <c r="EK25" i="10"/>
  <c r="GV88" i="10"/>
  <c r="HZ118" i="10"/>
  <c r="GQ83" i="10"/>
  <c r="GG73" i="10"/>
  <c r="FP56" i="10"/>
  <c r="FW63" i="10"/>
  <c r="IC121" i="10"/>
  <c r="HI101" i="10"/>
  <c r="FQ57" i="10"/>
  <c r="EM27" i="10"/>
  <c r="EU35" i="10"/>
  <c r="GF72" i="10"/>
  <c r="GT86" i="10"/>
  <c r="GD70" i="10"/>
  <c r="HU113" i="10"/>
  <c r="GK77" i="10"/>
  <c r="FK51" i="10"/>
  <c r="EF20" i="10"/>
  <c r="GH74" i="10"/>
  <c r="HR110" i="10"/>
  <c r="IB120" i="10"/>
  <c r="FZ66" i="10"/>
  <c r="FN54" i="10"/>
  <c r="EJ24" i="10"/>
  <c r="HK103" i="10"/>
  <c r="O3" i="55"/>
  <c r="O9" i="55" s="1"/>
  <c r="O6" i="10" s="1"/>
  <c r="GO80" i="10" s="1"/>
  <c r="R69" i="18"/>
  <c r="MC104" i="10"/>
  <c r="LM88" i="10"/>
  <c r="M71" i="18"/>
  <c r="KN63" i="10"/>
  <c r="JC26" i="10"/>
  <c r="JX47" i="10"/>
  <c r="LZ101" i="10"/>
  <c r="ML113" i="10"/>
  <c r="LL87" i="10"/>
  <c r="KR67" i="10"/>
  <c r="KL61" i="10"/>
  <c r="KW72" i="10"/>
  <c r="LW98" i="10"/>
  <c r="KO64" i="10"/>
  <c r="JN37" i="10"/>
  <c r="LP91" i="10"/>
  <c r="MZ127" i="10"/>
  <c r="MP117" i="10"/>
  <c r="LG82" i="10"/>
  <c r="LT95" i="10"/>
  <c r="KE54" i="10"/>
  <c r="JR41" i="10"/>
  <c r="JF29" i="10"/>
  <c r="MY126" i="10"/>
  <c r="JL35" i="10"/>
  <c r="MU122" i="10"/>
  <c r="KU70" i="10"/>
  <c r="LJ85" i="10"/>
  <c r="KF55" i="10"/>
  <c r="JK34" i="10"/>
  <c r="LN89" i="10"/>
  <c r="NB129" i="10"/>
  <c r="KP65" i="10"/>
  <c r="LX99" i="10"/>
  <c r="KX73" i="10"/>
  <c r="JH31" i="10"/>
  <c r="JE28" i="10"/>
  <c r="MF107" i="10"/>
  <c r="LQ92" i="10"/>
  <c r="MM114" i="10"/>
  <c r="KH57" i="10"/>
  <c r="JP39" i="10"/>
  <c r="LF81" i="10"/>
  <c r="MW124" i="10"/>
  <c r="JV45" i="10"/>
  <c r="LC78" i="10"/>
  <c r="KM62" i="10"/>
  <c r="KS68" i="10"/>
  <c r="NC130" i="10"/>
  <c r="LD79" i="10"/>
  <c r="MV123" i="10"/>
  <c r="MB103" i="10"/>
  <c r="KC52" i="10"/>
  <c r="KD53" i="10"/>
  <c r="KA50" i="10"/>
  <c r="LK86" i="10"/>
  <c r="MQ118" i="10"/>
  <c r="KV71" i="10"/>
  <c r="JD27" i="10"/>
  <c r="MO116" i="10"/>
  <c r="KY74" i="10"/>
  <c r="JI32" i="10"/>
  <c r="LR93" i="10"/>
  <c r="ME106" i="10"/>
  <c r="IV19" i="10"/>
  <c r="IU18" i="10"/>
  <c r="K11" i="9" s="1"/>
  <c r="ND131" i="10"/>
  <c r="KQ66" i="10"/>
  <c r="EE19" i="10"/>
  <c r="ED18" i="10"/>
  <c r="K8" i="9" s="1"/>
  <c r="MS120" i="10"/>
  <c r="IW20" i="10"/>
  <c r="MD105" i="10"/>
  <c r="JG30" i="10"/>
  <c r="JA24" i="10"/>
  <c r="JT43" i="10"/>
  <c r="IZ23" i="10"/>
  <c r="JO38" i="10"/>
  <c r="IX21" i="10"/>
  <c r="JY48" i="10"/>
  <c r="MG108" i="10"/>
  <c r="KG56" i="10"/>
  <c r="MI110" i="10"/>
  <c r="O12" i="55"/>
  <c r="O18" i="55" s="1"/>
  <c r="O7" i="10" s="1"/>
  <c r="JZ49" i="10"/>
  <c r="LU96" i="10"/>
  <c r="MK112" i="10"/>
  <c r="JS42" i="10"/>
  <c r="LH83" i="10"/>
  <c r="LB77" i="10"/>
  <c r="MR119" i="10"/>
  <c r="MJ111" i="10"/>
  <c r="JW46" i="10"/>
  <c r="MT121" i="10"/>
  <c r="KI58" i="10"/>
  <c r="LE80" i="10"/>
  <c r="JQ40" i="10"/>
  <c r="LA76" i="10"/>
  <c r="MA102" i="10"/>
  <c r="KK60" i="10"/>
  <c r="KT69" i="10"/>
  <c r="IY22" i="10"/>
  <c r="KB51" i="10"/>
  <c r="LV97" i="10"/>
  <c r="KJ59" i="10"/>
  <c r="LO90" i="10"/>
  <c r="KZ75" i="10"/>
  <c r="JM36" i="10"/>
  <c r="JU44" i="10"/>
  <c r="LI84" i="10"/>
  <c r="JJ33" i="10"/>
  <c r="LY100" i="10"/>
  <c r="JB25" i="10"/>
  <c r="MN115" i="10"/>
  <c r="MH109" i="10"/>
  <c r="MX125" i="10"/>
  <c r="LS94" i="10"/>
  <c r="NA128" i="10"/>
  <c r="DF113" i="10"/>
  <c r="BP71" i="10"/>
  <c r="BQ72" i="10"/>
  <c r="CI90" i="10"/>
  <c r="DH115" i="10"/>
  <c r="AR47" i="10"/>
  <c r="X27" i="10"/>
  <c r="BY80" i="10"/>
  <c r="CX105" i="10"/>
  <c r="BT75" i="10"/>
  <c r="DB109" i="10"/>
  <c r="AI38" i="10"/>
  <c r="AK40" i="10"/>
  <c r="BZ81" i="10"/>
  <c r="AG36" i="10"/>
  <c r="CJ91" i="10"/>
  <c r="CW104" i="10"/>
  <c r="AL41" i="10"/>
  <c r="CD85" i="10"/>
  <c r="CK92" i="10"/>
  <c r="DO122" i="10"/>
  <c r="CR99" i="10"/>
  <c r="S22" i="10"/>
  <c r="AB31" i="10"/>
  <c r="CT101" i="10"/>
  <c r="BI64" i="10"/>
  <c r="DR125" i="10"/>
  <c r="DU128" i="10"/>
  <c r="CH89" i="10"/>
  <c r="BO70" i="10"/>
  <c r="AS48" i="10"/>
  <c r="AY54" i="10"/>
  <c r="DG114" i="10"/>
  <c r="BE60" i="10"/>
  <c r="AA30" i="10"/>
  <c r="AT49" i="10"/>
  <c r="CB83" i="10"/>
  <c r="AD33" i="10"/>
  <c r="U24" i="10"/>
  <c r="BA56" i="10"/>
  <c r="W26" i="10"/>
  <c r="DP123" i="10"/>
  <c r="BF61" i="10"/>
  <c r="CY106" i="10"/>
  <c r="DT127" i="10"/>
  <c r="CQ98" i="10"/>
  <c r="BC58" i="10"/>
  <c r="CG88" i="10"/>
  <c r="BL67" i="10"/>
  <c r="BR73" i="10"/>
  <c r="BN69" i="10"/>
  <c r="BH63" i="10"/>
  <c r="DQ124" i="10"/>
  <c r="V25" i="10"/>
  <c r="CN95" i="10"/>
  <c r="BV77" i="10"/>
  <c r="DS126" i="10"/>
  <c r="AZ55" i="10"/>
  <c r="AE34" i="10"/>
  <c r="BJ65" i="10"/>
  <c r="DC110" i="10"/>
  <c r="DA108" i="10"/>
  <c r="CF87" i="10"/>
  <c r="DE112" i="10"/>
  <c r="AF35" i="10"/>
  <c r="R21" i="10"/>
  <c r="BS74" i="10"/>
  <c r="AH37" i="10"/>
  <c r="Q20" i="10"/>
  <c r="Z29" i="10"/>
  <c r="BM68" i="10"/>
  <c r="AM42" i="10"/>
  <c r="AO44" i="10"/>
  <c r="T23" i="10"/>
  <c r="BK66" i="10"/>
  <c r="AP45" i="10"/>
  <c r="BB57" i="10"/>
  <c r="AQ46" i="10"/>
  <c r="CV103" i="10"/>
  <c r="DD111" i="10"/>
  <c r="BU76" i="10"/>
  <c r="DL119" i="10"/>
  <c r="BW78" i="10"/>
  <c r="Y28" i="10"/>
  <c r="CL93" i="10"/>
  <c r="DK118" i="10"/>
  <c r="DV129" i="10"/>
  <c r="AX53" i="10"/>
  <c r="CP97" i="10"/>
  <c r="AW52" i="10"/>
  <c r="AU50" i="10"/>
  <c r="CO96" i="10"/>
  <c r="BD59" i="10"/>
  <c r="AV51" i="10"/>
  <c r="DM120" i="10"/>
  <c r="AJ39" i="10"/>
  <c r="CA82" i="10"/>
  <c r="CZ107" i="10"/>
  <c r="AC32" i="10"/>
  <c r="BG62" i="10"/>
  <c r="CM94" i="10"/>
  <c r="CE86" i="10"/>
  <c r="AN43" i="10"/>
  <c r="DI116" i="10"/>
  <c r="CC84" i="10"/>
  <c r="BX79" i="10"/>
  <c r="P19" i="10"/>
  <c r="P18" i="10" s="1"/>
  <c r="CU102" i="10"/>
  <c r="DN121" i="10"/>
  <c r="CS100" i="10"/>
  <c r="DJ117" i="10"/>
  <c r="Q5" i="10"/>
  <c r="R5" i="6"/>
  <c r="O15" i="6"/>
  <c r="O16" i="6" s="1"/>
  <c r="P13" i="18"/>
  <c r="Q22" i="6"/>
  <c r="R19" i="18" s="1"/>
  <c r="Q21" i="6"/>
  <c r="R18" i="18" s="1"/>
  <c r="L12" i="52"/>
  <c r="O26" i="6"/>
  <c r="P23" i="18" s="1"/>
  <c r="K11" i="18"/>
  <c r="Q78" i="6"/>
  <c r="P21" i="55" s="1"/>
  <c r="Q74" i="6"/>
  <c r="S70" i="18" s="1"/>
  <c r="Q73" i="6"/>
  <c r="Y21" i="50"/>
  <c r="Q21" i="50"/>
  <c r="N21" i="50"/>
  <c r="W21" i="50"/>
  <c r="X21" i="50"/>
  <c r="P21" i="50"/>
  <c r="O21" i="50"/>
  <c r="R21" i="50"/>
  <c r="V21" i="50"/>
  <c r="T21" i="50"/>
  <c r="S21" i="50"/>
  <c r="U21" i="50"/>
  <c r="M75" i="6"/>
  <c r="O71" i="18"/>
  <c r="Q16" i="18"/>
  <c r="Q20" i="18" s="1"/>
  <c r="P23" i="6"/>
  <c r="Q20" i="6"/>
  <c r="R17" i="18" s="1"/>
  <c r="J13" i="6"/>
  <c r="F8" i="52"/>
  <c r="F14" i="52" s="1"/>
  <c r="K10" i="6" s="1"/>
  <c r="M8" i="18" s="1"/>
  <c r="N155" i="5"/>
  <c r="G187" i="52"/>
  <c r="G188" i="52" s="1"/>
  <c r="G189" i="52" s="1"/>
  <c r="J173" i="52"/>
  <c r="J168" i="52"/>
  <c r="J174" i="52"/>
  <c r="J179" i="52"/>
  <c r="M21" i="50"/>
  <c r="M12" i="50" s="1"/>
  <c r="Q5" i="18" s="1"/>
  <c r="J156" i="52"/>
  <c r="J129" i="52"/>
  <c r="L115" i="52"/>
  <c r="L114" i="52" s="1"/>
  <c r="C22" i="50"/>
  <c r="K167" i="52"/>
  <c r="K114" i="52"/>
  <c r="H175" i="52"/>
  <c r="H176" i="52" s="1"/>
  <c r="I156" i="52"/>
  <c r="I129" i="52"/>
  <c r="H181" i="52"/>
  <c r="H183" i="52"/>
  <c r="H182" i="52"/>
  <c r="I171" i="52"/>
  <c r="I169" i="52"/>
  <c r="I170" i="52"/>
  <c r="I180" i="52"/>
  <c r="I185" i="52"/>
  <c r="I186" i="52"/>
  <c r="Q19" i="6"/>
  <c r="Q98" i="5"/>
  <c r="Q100" i="5" s="1"/>
  <c r="S74" i="18" l="1"/>
  <c r="P27" i="55"/>
  <c r="FM52" i="10"/>
  <c r="EX37" i="10"/>
  <c r="GW88" i="10"/>
  <c r="EP29" i="10"/>
  <c r="ES32" i="10"/>
  <c r="GZ91" i="10"/>
  <c r="IF123" i="10"/>
  <c r="GF71" i="10"/>
  <c r="FT59" i="10"/>
  <c r="HZ117" i="10"/>
  <c r="EY38" i="10"/>
  <c r="GA66" i="10"/>
  <c r="EG20" i="10"/>
  <c r="EN27" i="10"/>
  <c r="IA118" i="10"/>
  <c r="GS84" i="10"/>
  <c r="IH125" i="10"/>
  <c r="HL103" i="10"/>
  <c r="GG72" i="10"/>
  <c r="EQ30" i="10"/>
  <c r="GC68" i="10"/>
  <c r="HI100" i="10"/>
  <c r="HG98" i="10"/>
  <c r="HR109" i="10"/>
  <c r="HS110" i="10"/>
  <c r="EJ23" i="10"/>
  <c r="HA92" i="10"/>
  <c r="HD95" i="10"/>
  <c r="ER31" i="10"/>
  <c r="HQ108" i="10"/>
  <c r="GH73" i="10"/>
  <c r="FI48" i="10"/>
  <c r="FQ56" i="10"/>
  <c r="HK102" i="10"/>
  <c r="FK50" i="10"/>
  <c r="FX63" i="10"/>
  <c r="FP55" i="10"/>
  <c r="FV61" i="10"/>
  <c r="HW114" i="10"/>
  <c r="HH99" i="10"/>
  <c r="HU112" i="10"/>
  <c r="HC94" i="10"/>
  <c r="HJ101" i="10"/>
  <c r="GB67" i="10"/>
  <c r="FJ49" i="10"/>
  <c r="IB119" i="10"/>
  <c r="FC42" i="10"/>
  <c r="GD69" i="10"/>
  <c r="GN79" i="10"/>
  <c r="GY90" i="10"/>
  <c r="GU86" i="10"/>
  <c r="EI22" i="10"/>
  <c r="EL25" i="10"/>
  <c r="II126" i="10"/>
  <c r="HP107" i="10"/>
  <c r="IJ127" i="10"/>
  <c r="IC120" i="10"/>
  <c r="GJ75" i="10"/>
  <c r="HX115" i="10"/>
  <c r="GM78" i="10"/>
  <c r="FU60" i="10"/>
  <c r="FN53" i="10"/>
  <c r="IG124" i="10"/>
  <c r="EV35" i="10"/>
  <c r="FG46" i="10"/>
  <c r="FW62" i="10"/>
  <c r="GL77" i="10"/>
  <c r="GR83" i="10"/>
  <c r="EZ39" i="10"/>
  <c r="GP81" i="10"/>
  <c r="FE44" i="10"/>
  <c r="FS58" i="10"/>
  <c r="HY116" i="10"/>
  <c r="EK24" i="10"/>
  <c r="EH21" i="10"/>
  <c r="IK128" i="10"/>
  <c r="EW36" i="10"/>
  <c r="EO28" i="10"/>
  <c r="HB93" i="10"/>
  <c r="HV113" i="10"/>
  <c r="ID121" i="10"/>
  <c r="HE96" i="10"/>
  <c r="HN105" i="10"/>
  <c r="GI74" i="10"/>
  <c r="HT111" i="10"/>
  <c r="FZ65" i="10"/>
  <c r="IL129" i="10"/>
  <c r="IM130" i="10"/>
  <c r="GE70" i="10"/>
  <c r="GQ82" i="10"/>
  <c r="FL51" i="10"/>
  <c r="ET33" i="10"/>
  <c r="FO54" i="10"/>
  <c r="FY64" i="10"/>
  <c r="HF97" i="10"/>
  <c r="GK76" i="10"/>
  <c r="FF45" i="10"/>
  <c r="FD43" i="10"/>
  <c r="EU34" i="10"/>
  <c r="FA40" i="10"/>
  <c r="FB41" i="10"/>
  <c r="EM26" i="10"/>
  <c r="GX89" i="10"/>
  <c r="IE122" i="10"/>
  <c r="GV87" i="10"/>
  <c r="FR57" i="10"/>
  <c r="HO106" i="10"/>
  <c r="GT85" i="10"/>
  <c r="FH47" i="10"/>
  <c r="HM104" i="10"/>
  <c r="MD104" i="10"/>
  <c r="P3" i="55"/>
  <c r="P9" i="55" s="1"/>
  <c r="P6" i="10" s="1"/>
  <c r="S69" i="18"/>
  <c r="JC25" i="10"/>
  <c r="KK59" i="10"/>
  <c r="MO115" i="10"/>
  <c r="NB128" i="10"/>
  <c r="LP90" i="10"/>
  <c r="KC51" i="10"/>
  <c r="IZ22" i="10"/>
  <c r="JQ39" i="10"/>
  <c r="MY125" i="10"/>
  <c r="MI109" i="10"/>
  <c r="LZ100" i="10"/>
  <c r="KL60" i="10"/>
  <c r="LB76" i="10"/>
  <c r="KJ58" i="10"/>
  <c r="MK111" i="10"/>
  <c r="JM35" i="10"/>
  <c r="JK33" i="10"/>
  <c r="JN36" i="10"/>
  <c r="NA127" i="10"/>
  <c r="LJ84" i="10"/>
  <c r="LX98" i="10"/>
  <c r="LA75" i="10"/>
  <c r="JO37" i="10"/>
  <c r="MU121" i="10"/>
  <c r="MS119" i="10"/>
  <c r="JV44" i="10"/>
  <c r="JE27" i="10"/>
  <c r="KA49" i="10"/>
  <c r="KO63" i="10"/>
  <c r="JW45" i="10"/>
  <c r="ME105" i="10"/>
  <c r="MF106" i="10"/>
  <c r="KI57" i="10"/>
  <c r="LM87" i="10"/>
  <c r="JG29" i="10"/>
  <c r="JP38" i="10"/>
  <c r="JH30" i="10"/>
  <c r="KG55" i="10"/>
  <c r="LU95" i="10"/>
  <c r="MT120" i="10"/>
  <c r="LS93" i="10"/>
  <c r="LE79" i="10"/>
  <c r="LC77" i="10"/>
  <c r="MR118" i="10"/>
  <c r="LK85" i="10"/>
  <c r="MC103" i="10"/>
  <c r="KR66" i="10"/>
  <c r="JF28" i="10"/>
  <c r="LI83" i="10"/>
  <c r="LH82" i="10"/>
  <c r="IY21" i="10"/>
  <c r="MW123" i="10"/>
  <c r="LR92" i="10"/>
  <c r="LQ91" i="10"/>
  <c r="LG81" i="10"/>
  <c r="KB50" i="10"/>
  <c r="JX46" i="10"/>
  <c r="MJ110" i="10"/>
  <c r="JB24" i="10"/>
  <c r="KP64" i="10"/>
  <c r="KY73" i="10"/>
  <c r="EF19" i="10"/>
  <c r="EE18" i="10"/>
  <c r="L8" i="9" s="1"/>
  <c r="KW71" i="10"/>
  <c r="ND130" i="10"/>
  <c r="MN114" i="10"/>
  <c r="MP116" i="10"/>
  <c r="MG107" i="10"/>
  <c r="KQ65" i="10"/>
  <c r="MM113" i="10"/>
  <c r="JR40" i="10"/>
  <c r="JT42" i="10"/>
  <c r="LL86" i="10"/>
  <c r="MZ126" i="10"/>
  <c r="KM61" i="10"/>
  <c r="KT68" i="10"/>
  <c r="KV70" i="10"/>
  <c r="NC129" i="10"/>
  <c r="P12" i="55"/>
  <c r="P18" i="55" s="1"/>
  <c r="P7" i="10" s="1"/>
  <c r="LT94" i="10"/>
  <c r="JD26" i="10"/>
  <c r="LW97" i="10"/>
  <c r="KU69" i="10"/>
  <c r="MA101" i="10"/>
  <c r="LF80" i="10"/>
  <c r="ML112" i="10"/>
  <c r="KH56" i="10"/>
  <c r="KX72" i="10"/>
  <c r="MQ117" i="10"/>
  <c r="IW19" i="10"/>
  <c r="IV18" i="10"/>
  <c r="L11" i="9" s="1"/>
  <c r="JS41" i="10"/>
  <c r="KZ74" i="10"/>
  <c r="LO89" i="10"/>
  <c r="LD78" i="10"/>
  <c r="KS67" i="10"/>
  <c r="MB102" i="10"/>
  <c r="LV96" i="10"/>
  <c r="LY99" i="10"/>
  <c r="MH108" i="10"/>
  <c r="JA23" i="10"/>
  <c r="KD52" i="10"/>
  <c r="IX20" i="10"/>
  <c r="JI31" i="10"/>
  <c r="KE53" i="10"/>
  <c r="JL34" i="10"/>
  <c r="MX124" i="10"/>
  <c r="JY47" i="10"/>
  <c r="MV122" i="10"/>
  <c r="JZ48" i="10"/>
  <c r="JU43" i="10"/>
  <c r="LN88" i="10"/>
  <c r="JJ32" i="10"/>
  <c r="KN62" i="10"/>
  <c r="KF54" i="10"/>
  <c r="DG113" i="10"/>
  <c r="T22" i="10"/>
  <c r="BU75" i="10"/>
  <c r="BW77" i="10"/>
  <c r="CS99" i="10"/>
  <c r="DK117" i="10"/>
  <c r="AO43" i="10"/>
  <c r="DD110" i="10"/>
  <c r="DR124" i="10"/>
  <c r="DU127" i="10"/>
  <c r="AS47" i="10"/>
  <c r="DM119" i="10"/>
  <c r="BO69" i="10"/>
  <c r="BG61" i="10"/>
  <c r="AB30" i="10"/>
  <c r="CI89" i="10"/>
  <c r="CJ90" i="10"/>
  <c r="CK91" i="10"/>
  <c r="BY79" i="10"/>
  <c r="Q19" i="10"/>
  <c r="Q18" i="10" s="1"/>
  <c r="AX52" i="10"/>
  <c r="CD84" i="10"/>
  <c r="DB108" i="10"/>
  <c r="Z28" i="10"/>
  <c r="DH114" i="10"/>
  <c r="CQ97" i="10"/>
  <c r="BD58" i="10"/>
  <c r="AM41" i="10"/>
  <c r="DI115" i="10"/>
  <c r="BC57" i="10"/>
  <c r="R20" i="10"/>
  <c r="S21" i="10"/>
  <c r="CT100" i="10"/>
  <c r="DE111" i="10"/>
  <c r="DF112" i="10"/>
  <c r="BM67" i="10"/>
  <c r="X26" i="10"/>
  <c r="CV102" i="10"/>
  <c r="AI37" i="10"/>
  <c r="AD32" i="10"/>
  <c r="DA107" i="10"/>
  <c r="DT126" i="10"/>
  <c r="CC83" i="10"/>
  <c r="CX104" i="10"/>
  <c r="AV50" i="10"/>
  <c r="AR46" i="10"/>
  <c r="AA29" i="10"/>
  <c r="CO95" i="10"/>
  <c r="BQ71" i="10"/>
  <c r="BE59" i="10"/>
  <c r="DQ123" i="10"/>
  <c r="CY105" i="10"/>
  <c r="AT48" i="10"/>
  <c r="BR72" i="10"/>
  <c r="CM93" i="10"/>
  <c r="Y27" i="10"/>
  <c r="CF86" i="10"/>
  <c r="AW51" i="10"/>
  <c r="DL118" i="10"/>
  <c r="BV76" i="10"/>
  <c r="AP44" i="10"/>
  <c r="AG35" i="10"/>
  <c r="BS73" i="10"/>
  <c r="DV128" i="10"/>
  <c r="DP122" i="10"/>
  <c r="DO121" i="10"/>
  <c r="BH62" i="10"/>
  <c r="DS125" i="10"/>
  <c r="CN94" i="10"/>
  <c r="W25" i="10"/>
  <c r="CA81" i="10"/>
  <c r="AN42" i="10"/>
  <c r="AJ38" i="10"/>
  <c r="V24" i="10"/>
  <c r="CL92" i="10"/>
  <c r="BZ80" i="10"/>
  <c r="CB82" i="10"/>
  <c r="CR98" i="10"/>
  <c r="AC31" i="10"/>
  <c r="CH88" i="10"/>
  <c r="BB56" i="10"/>
  <c r="AZ54" i="10"/>
  <c r="CE85" i="10"/>
  <c r="DC109" i="10"/>
  <c r="AE33" i="10"/>
  <c r="BJ64" i="10"/>
  <c r="AQ45" i="10"/>
  <c r="BK65" i="10"/>
  <c r="BF60" i="10"/>
  <c r="AL40" i="10"/>
  <c r="DN120" i="10"/>
  <c r="U23" i="10"/>
  <c r="BA55" i="10"/>
  <c r="BP70" i="10"/>
  <c r="CU101" i="10"/>
  <c r="DJ116" i="10"/>
  <c r="AK39" i="10"/>
  <c r="BL66" i="10"/>
  <c r="BT74" i="10"/>
  <c r="AF34" i="10"/>
  <c r="AH36" i="10"/>
  <c r="CP96" i="10"/>
  <c r="AY53" i="10"/>
  <c r="BX78" i="10"/>
  <c r="CW103" i="10"/>
  <c r="BN68" i="10"/>
  <c r="CG87" i="10"/>
  <c r="BI63" i="10"/>
  <c r="CZ106" i="10"/>
  <c r="AU49" i="10"/>
  <c r="R5" i="10"/>
  <c r="S5" i="6"/>
  <c r="P15" i="6"/>
  <c r="P16" i="6" s="1"/>
  <c r="Q13" i="18"/>
  <c r="R21" i="6"/>
  <c r="S18" i="18" s="1"/>
  <c r="M12" i="52"/>
  <c r="R22" i="6"/>
  <c r="S19" i="18" s="1"/>
  <c r="P26" i="6"/>
  <c r="Q23" i="18" s="1"/>
  <c r="L11" i="18"/>
  <c r="R78" i="6"/>
  <c r="Q21" i="55" s="1"/>
  <c r="R74" i="6"/>
  <c r="T70" i="18" s="1"/>
  <c r="R73" i="6"/>
  <c r="V22" i="50"/>
  <c r="U22" i="50"/>
  <c r="Y22" i="50"/>
  <c r="W22" i="50"/>
  <c r="T22" i="50"/>
  <c r="P22" i="50"/>
  <c r="S22" i="50"/>
  <c r="O22" i="50"/>
  <c r="Z22" i="50"/>
  <c r="R22" i="50"/>
  <c r="Q22" i="50"/>
  <c r="X22" i="50"/>
  <c r="N75" i="6"/>
  <c r="P71" i="18"/>
  <c r="R16" i="18"/>
  <c r="R20" i="18" s="1"/>
  <c r="Q23" i="6"/>
  <c r="R20" i="6"/>
  <c r="S17" i="18" s="1"/>
  <c r="G8" i="52"/>
  <c r="G14" i="52" s="1"/>
  <c r="L10" i="6" s="1"/>
  <c r="N8" i="18" s="1"/>
  <c r="K13" i="6"/>
  <c r="O155" i="5"/>
  <c r="I130" i="52"/>
  <c r="I119" i="52" s="1"/>
  <c r="I122" i="52" s="1"/>
  <c r="I6" i="52" s="1"/>
  <c r="N9" i="6" s="1"/>
  <c r="J130" i="52"/>
  <c r="J119" i="52" s="1"/>
  <c r="J122" i="52" s="1"/>
  <c r="J6" i="52" s="1"/>
  <c r="O9" i="6" s="1"/>
  <c r="I175" i="52"/>
  <c r="I176" i="52" s="1"/>
  <c r="H187" i="52"/>
  <c r="H188" i="52" s="1"/>
  <c r="H189" i="52" s="1"/>
  <c r="L144" i="52"/>
  <c r="L158" i="52" s="1"/>
  <c r="L138" i="52"/>
  <c r="L152" i="52" s="1"/>
  <c r="L140" i="52"/>
  <c r="L154" i="52" s="1"/>
  <c r="L146" i="52"/>
  <c r="L160" i="52" s="1"/>
  <c r="L142" i="52"/>
  <c r="N22" i="50"/>
  <c r="N12" i="50" s="1"/>
  <c r="R5" i="18" s="1"/>
  <c r="J171" i="52"/>
  <c r="J169" i="52"/>
  <c r="J170" i="52"/>
  <c r="K173" i="52"/>
  <c r="K168" i="52"/>
  <c r="K174" i="52"/>
  <c r="K179" i="52"/>
  <c r="L167" i="52"/>
  <c r="M115" i="52"/>
  <c r="C23" i="50"/>
  <c r="K138" i="52"/>
  <c r="K152" i="52" s="1"/>
  <c r="K146" i="52"/>
  <c r="K160" i="52" s="1"/>
  <c r="K140" i="52"/>
  <c r="K154" i="52" s="1"/>
  <c r="K142" i="52"/>
  <c r="K144" i="52"/>
  <c r="K158" i="52" s="1"/>
  <c r="J180" i="52"/>
  <c r="J185" i="52"/>
  <c r="J186" i="52"/>
  <c r="I182" i="52"/>
  <c r="I181" i="52"/>
  <c r="I183" i="52"/>
  <c r="R98" i="5"/>
  <c r="R100" i="5" s="1"/>
  <c r="R19" i="6"/>
  <c r="T74" i="18" l="1"/>
  <c r="Q27" i="55"/>
  <c r="FN52" i="10"/>
  <c r="HI99" i="10"/>
  <c r="GI73" i="10"/>
  <c r="FP54" i="10"/>
  <c r="HW113" i="10"/>
  <c r="ES31" i="10"/>
  <c r="FJ48" i="10"/>
  <c r="HG97" i="10"/>
  <c r="GP80" i="10"/>
  <c r="FW61" i="10"/>
  <c r="IE121" i="10"/>
  <c r="HZ116" i="10"/>
  <c r="FH46" i="10"/>
  <c r="GO79" i="10"/>
  <c r="FR56" i="10"/>
  <c r="GL76" i="10"/>
  <c r="IC119" i="10"/>
  <c r="EU33" i="10"/>
  <c r="FK49" i="10"/>
  <c r="GX88" i="10"/>
  <c r="IF122" i="10"/>
  <c r="GE69" i="10"/>
  <c r="GS83" i="10"/>
  <c r="FT58" i="10"/>
  <c r="FZ64" i="10"/>
  <c r="FS57" i="10"/>
  <c r="FE43" i="10"/>
  <c r="HF96" i="10"/>
  <c r="EL24" i="10"/>
  <c r="FX62" i="10"/>
  <c r="HL102" i="10"/>
  <c r="IA117" i="10"/>
  <c r="IB118" i="10"/>
  <c r="GN78" i="10"/>
  <c r="HX114" i="10"/>
  <c r="HN104" i="10"/>
  <c r="IL128" i="10"/>
  <c r="EN26" i="10"/>
  <c r="FV60" i="10"/>
  <c r="EQ29" i="10"/>
  <c r="FQ55" i="10"/>
  <c r="GG71" i="10"/>
  <c r="EJ22" i="10"/>
  <c r="FD42" i="10"/>
  <c r="GY89" i="10"/>
  <c r="GJ74" i="10"/>
  <c r="FY63" i="10"/>
  <c r="EX36" i="10"/>
  <c r="IK127" i="10"/>
  <c r="GA65" i="10"/>
  <c r="GU85" i="10"/>
  <c r="GH72" i="10"/>
  <c r="ME104" i="10"/>
  <c r="GW87" i="10"/>
  <c r="FG45" i="10"/>
  <c r="HM103" i="10"/>
  <c r="EP28" i="10"/>
  <c r="HV112" i="10"/>
  <c r="IG123" i="10"/>
  <c r="GT84" i="10"/>
  <c r="HP106" i="10"/>
  <c r="EV34" i="10"/>
  <c r="FM51" i="10"/>
  <c r="HO105" i="10"/>
  <c r="EI21" i="10"/>
  <c r="GM77" i="10"/>
  <c r="HY115" i="10"/>
  <c r="GV86" i="10"/>
  <c r="HK101" i="10"/>
  <c r="FL50" i="10"/>
  <c r="GF70" i="10"/>
  <c r="ID120" i="10"/>
  <c r="HT110" i="10"/>
  <c r="HB92" i="10"/>
  <c r="GR82" i="10"/>
  <c r="GK75" i="10"/>
  <c r="GZ90" i="10"/>
  <c r="HD94" i="10"/>
  <c r="EK23" i="10"/>
  <c r="HE95" i="10"/>
  <c r="HA91" i="10"/>
  <c r="FU59" i="10"/>
  <c r="GB66" i="10"/>
  <c r="HQ107" i="10"/>
  <c r="GC67" i="10"/>
  <c r="GD68" i="10"/>
  <c r="EY37" i="10"/>
  <c r="HU111" i="10"/>
  <c r="ET32" i="10"/>
  <c r="FB40" i="10"/>
  <c r="IJ126" i="10"/>
  <c r="ER30" i="10"/>
  <c r="IM129" i="10"/>
  <c r="HS109" i="10"/>
  <c r="FF44" i="10"/>
  <c r="HH98" i="10"/>
  <c r="GQ81" i="10"/>
  <c r="HR108" i="10"/>
  <c r="FC41" i="10"/>
  <c r="EW35" i="10"/>
  <c r="FO53" i="10"/>
  <c r="FA39" i="10"/>
  <c r="HJ100" i="10"/>
  <c r="EM25" i="10"/>
  <c r="EZ38" i="10"/>
  <c r="EH20" i="10"/>
  <c r="EO27" i="10"/>
  <c r="IH124" i="10"/>
  <c r="HC93" i="10"/>
  <c r="II125" i="10"/>
  <c r="FI47" i="10"/>
  <c r="Q3" i="55"/>
  <c r="Q9" i="55" s="1"/>
  <c r="Q6" i="10" s="1"/>
  <c r="T69" i="18"/>
  <c r="JI30" i="10"/>
  <c r="KK58" i="10"/>
  <c r="MB101" i="10"/>
  <c r="JM34" i="10"/>
  <c r="IY20" i="10"/>
  <c r="JO36" i="10"/>
  <c r="LO88" i="10"/>
  <c r="MW122" i="10"/>
  <c r="MZ125" i="10"/>
  <c r="MT119" i="10"/>
  <c r="JL33" i="10"/>
  <c r="KM60" i="10"/>
  <c r="ML111" i="10"/>
  <c r="MV121" i="10"/>
  <c r="MP115" i="10"/>
  <c r="KD51" i="10"/>
  <c r="KF53" i="10"/>
  <c r="KE52" i="10"/>
  <c r="LQ90" i="10"/>
  <c r="JJ31" i="10"/>
  <c r="JB23" i="10"/>
  <c r="MI108" i="10"/>
  <c r="KG54" i="10"/>
  <c r="JQ38" i="10"/>
  <c r="LZ99" i="10"/>
  <c r="LR91" i="10"/>
  <c r="KO62" i="10"/>
  <c r="JV43" i="10"/>
  <c r="KL59" i="10"/>
  <c r="LL85" i="10"/>
  <c r="JZ47" i="10"/>
  <c r="KT67" i="10"/>
  <c r="JK32" i="10"/>
  <c r="KA48" i="10"/>
  <c r="JP37" i="10"/>
  <c r="MY124" i="10"/>
  <c r="LW96" i="10"/>
  <c r="JT41" i="10"/>
  <c r="MA100" i="10"/>
  <c r="LE78" i="10"/>
  <c r="MJ109" i="10"/>
  <c r="LP89" i="10"/>
  <c r="JX45" i="10"/>
  <c r="LA74" i="10"/>
  <c r="MR117" i="10"/>
  <c r="MC102" i="10"/>
  <c r="MG106" i="10"/>
  <c r="MM112" i="10"/>
  <c r="MF105" i="10"/>
  <c r="KY72" i="10"/>
  <c r="LG80" i="10"/>
  <c r="LU94" i="10"/>
  <c r="KB49" i="10"/>
  <c r="KI56" i="10"/>
  <c r="LX97" i="10"/>
  <c r="KP63" i="10"/>
  <c r="MU120" i="10"/>
  <c r="LV95" i="10"/>
  <c r="ND129" i="10"/>
  <c r="JS40" i="10"/>
  <c r="KJ57" i="10"/>
  <c r="JE26" i="10"/>
  <c r="JW44" i="10"/>
  <c r="NC128" i="10"/>
  <c r="MO114" i="10"/>
  <c r="JC24" i="10"/>
  <c r="LD77" i="10"/>
  <c r="JG28" i="10"/>
  <c r="MD103" i="10"/>
  <c r="KH55" i="10"/>
  <c r="KV69" i="10"/>
  <c r="JN35" i="10"/>
  <c r="JU42" i="10"/>
  <c r="MQ116" i="10"/>
  <c r="KZ73" i="10"/>
  <c r="JY46" i="10"/>
  <c r="LJ83" i="10"/>
  <c r="Q12" i="55"/>
  <c r="Q18" i="55" s="1"/>
  <c r="Q7" i="10" s="1"/>
  <c r="MS118" i="10"/>
  <c r="KQ64" i="10"/>
  <c r="KC50" i="10"/>
  <c r="LS92" i="10"/>
  <c r="IZ21" i="10"/>
  <c r="IX19" i="10"/>
  <c r="IW18" i="10"/>
  <c r="M11" i="9" s="1"/>
  <c r="LI82" i="10"/>
  <c r="MN113" i="10"/>
  <c r="LH81" i="10"/>
  <c r="JA22" i="10"/>
  <c r="LC76" i="10"/>
  <c r="KW70" i="10"/>
  <c r="LY98" i="10"/>
  <c r="MK110" i="10"/>
  <c r="KS66" i="10"/>
  <c r="JH29" i="10"/>
  <c r="JR39" i="10"/>
  <c r="KU68" i="10"/>
  <c r="KR65" i="10"/>
  <c r="KX71" i="10"/>
  <c r="NB127" i="10"/>
  <c r="MX123" i="10"/>
  <c r="LK84" i="10"/>
  <c r="JF27" i="10"/>
  <c r="JD25" i="10"/>
  <c r="KN61" i="10"/>
  <c r="LB75" i="10"/>
  <c r="LN87" i="10"/>
  <c r="LF79" i="10"/>
  <c r="NA126" i="10"/>
  <c r="LM86" i="10"/>
  <c r="MH107" i="10"/>
  <c r="EG19" i="10"/>
  <c r="EF18" i="10"/>
  <c r="M8" i="9" s="1"/>
  <c r="LT93" i="10"/>
  <c r="DH113" i="10"/>
  <c r="AE32" i="10"/>
  <c r="BJ63" i="10"/>
  <c r="BG60" i="10"/>
  <c r="X25" i="10"/>
  <c r="BX77" i="10"/>
  <c r="AN41" i="10"/>
  <c r="CP95" i="10"/>
  <c r="AG34" i="10"/>
  <c r="DD109" i="10"/>
  <c r="CA80" i="10"/>
  <c r="CB81" i="10"/>
  <c r="BR71" i="10"/>
  <c r="DB107" i="10"/>
  <c r="DF111" i="10"/>
  <c r="S20" i="10"/>
  <c r="DO120" i="10"/>
  <c r="CM92" i="10"/>
  <c r="BS72" i="10"/>
  <c r="CJ89" i="10"/>
  <c r="BT73" i="10"/>
  <c r="DJ115" i="10"/>
  <c r="T21" i="10"/>
  <c r="BV75" i="10"/>
  <c r="W24" i="10"/>
  <c r="CE84" i="10"/>
  <c r="R19" i="10"/>
  <c r="R18" i="10" s="1"/>
  <c r="DV127" i="10"/>
  <c r="DE110" i="10"/>
  <c r="AT47" i="10"/>
  <c r="AC30" i="10"/>
  <c r="BY78" i="10"/>
  <c r="Y26" i="10"/>
  <c r="AM40" i="10"/>
  <c r="BP69" i="10"/>
  <c r="CO94" i="10"/>
  <c r="BO68" i="10"/>
  <c r="DU126" i="10"/>
  <c r="BA54" i="10"/>
  <c r="DN119" i="10"/>
  <c r="CL91" i="10"/>
  <c r="AJ37" i="10"/>
  <c r="U22" i="10"/>
  <c r="AQ44" i="10"/>
  <c r="BM66" i="10"/>
  <c r="CK90" i="10"/>
  <c r="AB29" i="10"/>
  <c r="CI88" i="10"/>
  <c r="CN93" i="10"/>
  <c r="DT125" i="10"/>
  <c r="DK116" i="10"/>
  <c r="AY52" i="10"/>
  <c r="AH35" i="10"/>
  <c r="AV49" i="10"/>
  <c r="CQ96" i="10"/>
  <c r="AA28" i="10"/>
  <c r="DG112" i="10"/>
  <c r="CT99" i="10"/>
  <c r="DS124" i="10"/>
  <c r="AP43" i="10"/>
  <c r="AF33" i="10"/>
  <c r="BZ79" i="10"/>
  <c r="V23" i="10"/>
  <c r="CX103" i="10"/>
  <c r="CR97" i="10"/>
  <c r="AW50" i="10"/>
  <c r="BF59" i="10"/>
  <c r="AX51" i="10"/>
  <c r="AZ53" i="10"/>
  <c r="AD31" i="10"/>
  <c r="BI62" i="10"/>
  <c r="BW76" i="10"/>
  <c r="CZ105" i="10"/>
  <c r="BQ70" i="10"/>
  <c r="BK64" i="10"/>
  <c r="CS98" i="10"/>
  <c r="AO42" i="10"/>
  <c r="DP121" i="10"/>
  <c r="DM118" i="10"/>
  <c r="CD83" i="10"/>
  <c r="AL39" i="10"/>
  <c r="AI36" i="10"/>
  <c r="BB55" i="10"/>
  <c r="CV101" i="10"/>
  <c r="CC82" i="10"/>
  <c r="CH87" i="10"/>
  <c r="BU74" i="10"/>
  <c r="AK38" i="10"/>
  <c r="CU100" i="10"/>
  <c r="Z27" i="10"/>
  <c r="DR123" i="10"/>
  <c r="DQ122" i="10"/>
  <c r="CG86" i="10"/>
  <c r="CY104" i="10"/>
  <c r="BC56" i="10"/>
  <c r="BH61" i="10"/>
  <c r="BL65" i="10"/>
  <c r="DC108" i="10"/>
  <c r="AR45" i="10"/>
  <c r="CF85" i="10"/>
  <c r="AS46" i="10"/>
  <c r="BD57" i="10"/>
  <c r="AU48" i="10"/>
  <c r="CW102" i="10"/>
  <c r="BE58" i="10"/>
  <c r="DL117" i="10"/>
  <c r="DA106" i="10"/>
  <c r="DI114" i="10"/>
  <c r="BN67" i="10"/>
  <c r="S22" i="6"/>
  <c r="T19" i="18" s="1"/>
  <c r="N12" i="52"/>
  <c r="S21" i="6"/>
  <c r="T18" i="18" s="1"/>
  <c r="S5" i="10"/>
  <c r="T5" i="6"/>
  <c r="R13" i="18"/>
  <c r="Q15" i="6"/>
  <c r="Q16" i="6" s="1"/>
  <c r="Q26" i="6"/>
  <c r="R23" i="18" s="1"/>
  <c r="M11" i="18"/>
  <c r="S73" i="6"/>
  <c r="S78" i="6"/>
  <c r="R21" i="55" s="1"/>
  <c r="S74" i="6"/>
  <c r="U70" i="18" s="1"/>
  <c r="AA23" i="50"/>
  <c r="S23" i="50"/>
  <c r="V23" i="50"/>
  <c r="U23" i="50"/>
  <c r="T23" i="50"/>
  <c r="Z23" i="50"/>
  <c r="R23" i="50"/>
  <c r="Q23" i="50"/>
  <c r="Y23" i="50"/>
  <c r="X23" i="50"/>
  <c r="P23" i="50"/>
  <c r="W23" i="50"/>
  <c r="O75" i="6"/>
  <c r="S16" i="18"/>
  <c r="S20" i="18" s="1"/>
  <c r="R23" i="6"/>
  <c r="S20" i="6"/>
  <c r="T17" i="18" s="1"/>
  <c r="Q71" i="18"/>
  <c r="P75" i="6"/>
  <c r="L13" i="6"/>
  <c r="H8" i="52"/>
  <c r="H14" i="52" s="1"/>
  <c r="M10" i="6" s="1"/>
  <c r="O8" i="18" s="1"/>
  <c r="P155" i="5"/>
  <c r="J175" i="52"/>
  <c r="J176" i="52" s="1"/>
  <c r="J182" i="52"/>
  <c r="J181" i="52"/>
  <c r="J183" i="52"/>
  <c r="N115" i="52"/>
  <c r="C24" i="50"/>
  <c r="K156" i="52"/>
  <c r="K129" i="52"/>
  <c r="L168" i="52"/>
  <c r="L179" i="52"/>
  <c r="L173" i="52"/>
  <c r="L174" i="52"/>
  <c r="K186" i="52"/>
  <c r="K180" i="52"/>
  <c r="K185" i="52"/>
  <c r="O23" i="50"/>
  <c r="O12" i="50" s="1"/>
  <c r="S5" i="18" s="1"/>
  <c r="L156" i="52"/>
  <c r="L129" i="52"/>
  <c r="I187" i="52"/>
  <c r="I188" i="52" s="1"/>
  <c r="I189" i="52" s="1"/>
  <c r="M167" i="52"/>
  <c r="M114" i="52"/>
  <c r="K169" i="52"/>
  <c r="K170" i="52"/>
  <c r="K171" i="52"/>
  <c r="S19" i="6"/>
  <c r="S98" i="5"/>
  <c r="S100" i="5" s="1"/>
  <c r="U74" i="18" l="1"/>
  <c r="R27" i="55"/>
  <c r="GE68" i="10"/>
  <c r="FF43" i="10"/>
  <c r="EO26" i="10"/>
  <c r="IL127" i="10"/>
  <c r="ET31" i="10"/>
  <c r="IK126" i="10"/>
  <c r="FN51" i="10"/>
  <c r="MF104" i="10"/>
  <c r="FV59" i="10"/>
  <c r="EN25" i="10"/>
  <c r="HV111" i="10"/>
  <c r="HF95" i="10"/>
  <c r="IE120" i="10"/>
  <c r="GJ73" i="10"/>
  <c r="GV85" i="10"/>
  <c r="HB91" i="10"/>
  <c r="GP79" i="10"/>
  <c r="HE94" i="10"/>
  <c r="GX87" i="10"/>
  <c r="GN77" i="10"/>
  <c r="GZ89" i="10"/>
  <c r="FJ47" i="10"/>
  <c r="HM102" i="10"/>
  <c r="EJ21" i="10"/>
  <c r="GL75" i="10"/>
  <c r="IM128" i="10"/>
  <c r="HU110" i="10"/>
  <c r="GY88" i="10"/>
  <c r="EY36" i="10"/>
  <c r="GR81" i="10"/>
  <c r="HT109" i="10"/>
  <c r="FG44" i="10"/>
  <c r="HC92" i="10"/>
  <c r="FT57" i="10"/>
  <c r="GK74" i="10"/>
  <c r="EW34" i="10"/>
  <c r="EZ37" i="10"/>
  <c r="HR107" i="10"/>
  <c r="II124" i="10"/>
  <c r="HQ106" i="10"/>
  <c r="GA64" i="10"/>
  <c r="EK22" i="10"/>
  <c r="FL49" i="10"/>
  <c r="HN103" i="10"/>
  <c r="GC66" i="10"/>
  <c r="EQ28" i="10"/>
  <c r="FO52" i="10"/>
  <c r="EL23" i="10"/>
  <c r="FH45" i="10"/>
  <c r="FD41" i="10"/>
  <c r="GQ80" i="10"/>
  <c r="HH97" i="10"/>
  <c r="GF69" i="10"/>
  <c r="IJ125" i="10"/>
  <c r="FR55" i="10"/>
  <c r="GM76" i="10"/>
  <c r="HK100" i="10"/>
  <c r="FB39" i="10"/>
  <c r="ER29" i="10"/>
  <c r="IA116" i="10"/>
  <c r="FS56" i="10"/>
  <c r="HZ115" i="10"/>
  <c r="FZ63" i="10"/>
  <c r="IC118" i="10"/>
  <c r="FA38" i="10"/>
  <c r="EU32" i="10"/>
  <c r="HI98" i="10"/>
  <c r="EI20" i="10"/>
  <c r="HS108" i="10"/>
  <c r="FC40" i="10"/>
  <c r="HP105" i="10"/>
  <c r="HA90" i="10"/>
  <c r="FP53" i="10"/>
  <c r="HG96" i="10"/>
  <c r="GI72" i="10"/>
  <c r="HL101" i="10"/>
  <c r="GD67" i="10"/>
  <c r="FX61" i="10"/>
  <c r="FU58" i="10"/>
  <c r="GB65" i="10"/>
  <c r="IB117" i="10"/>
  <c r="HX113" i="10"/>
  <c r="IG122" i="10"/>
  <c r="EX35" i="10"/>
  <c r="GT83" i="10"/>
  <c r="EP27" i="10"/>
  <c r="HY114" i="10"/>
  <c r="IH123" i="10"/>
  <c r="GG70" i="10"/>
  <c r="FE42" i="10"/>
  <c r="GW86" i="10"/>
  <c r="IF121" i="10"/>
  <c r="ES30" i="10"/>
  <c r="FQ54" i="10"/>
  <c r="GO78" i="10"/>
  <c r="ID119" i="10"/>
  <c r="GS82" i="10"/>
  <c r="FY62" i="10"/>
  <c r="HW112" i="10"/>
  <c r="FK48" i="10"/>
  <c r="FW60" i="10"/>
  <c r="HD93" i="10"/>
  <c r="FI46" i="10"/>
  <c r="GH71" i="10"/>
  <c r="HJ99" i="10"/>
  <c r="EM24" i="10"/>
  <c r="GU84" i="10"/>
  <c r="HO104" i="10"/>
  <c r="EV33" i="10"/>
  <c r="FM50" i="10"/>
  <c r="R3" i="55"/>
  <c r="R9" i="55" s="1"/>
  <c r="R6" i="10" s="1"/>
  <c r="U69" i="18"/>
  <c r="LT92" i="10"/>
  <c r="MM111" i="10"/>
  <c r="KA47" i="10"/>
  <c r="JX44" i="10"/>
  <c r="KH54" i="10"/>
  <c r="LL84" i="10"/>
  <c r="JM33" i="10"/>
  <c r="KO61" i="10"/>
  <c r="MY123" i="10"/>
  <c r="JQ37" i="10"/>
  <c r="JG27" i="10"/>
  <c r="LS91" i="10"/>
  <c r="KZ72" i="10"/>
  <c r="KW69" i="10"/>
  <c r="MI107" i="10"/>
  <c r="KL58" i="10"/>
  <c r="JE25" i="10"/>
  <c r="MQ115" i="10"/>
  <c r="ML110" i="10"/>
  <c r="LP88" i="10"/>
  <c r="MC101" i="10"/>
  <c r="NC127" i="10"/>
  <c r="KV68" i="10"/>
  <c r="LZ98" i="10"/>
  <c r="LU93" i="10"/>
  <c r="LO87" i="10"/>
  <c r="LR90" i="10"/>
  <c r="LN86" i="10"/>
  <c r="KY71" i="10"/>
  <c r="MJ108" i="10"/>
  <c r="JS39" i="10"/>
  <c r="LB74" i="10"/>
  <c r="NB126" i="10"/>
  <c r="LC75" i="10"/>
  <c r="KS65" i="10"/>
  <c r="LV94" i="10"/>
  <c r="JI29" i="10"/>
  <c r="LG79" i="10"/>
  <c r="JT40" i="10"/>
  <c r="LH80" i="10"/>
  <c r="NA125" i="10"/>
  <c r="KT66" i="10"/>
  <c r="MP114" i="10"/>
  <c r="MG105" i="10"/>
  <c r="MA99" i="10"/>
  <c r="MU119" i="10"/>
  <c r="MS117" i="10"/>
  <c r="LJ82" i="10"/>
  <c r="MW121" i="10"/>
  <c r="KX70" i="10"/>
  <c r="JY45" i="10"/>
  <c r="KU67" i="10"/>
  <c r="MD102" i="10"/>
  <c r="JK31" i="10"/>
  <c r="MO113" i="10"/>
  <c r="KD50" i="10"/>
  <c r="LD76" i="10"/>
  <c r="JB22" i="10"/>
  <c r="MN112" i="10"/>
  <c r="LI81" i="10"/>
  <c r="LM85" i="10"/>
  <c r="JO35" i="10"/>
  <c r="ND128" i="10"/>
  <c r="KI55" i="10"/>
  <c r="JF26" i="10"/>
  <c r="JC23" i="10"/>
  <c r="LE77" i="10"/>
  <c r="JD24" i="10"/>
  <c r="LQ89" i="10"/>
  <c r="DI113" i="10"/>
  <c r="KF52" i="10"/>
  <c r="KG53" i="10"/>
  <c r="JP36" i="10"/>
  <c r="MK109" i="10"/>
  <c r="KC49" i="10"/>
  <c r="JA21" i="10"/>
  <c r="JJ30" i="10"/>
  <c r="MR116" i="10"/>
  <c r="MB100" i="10"/>
  <c r="ME103" i="10"/>
  <c r="IZ20" i="10"/>
  <c r="LK83" i="10"/>
  <c r="JV42" i="10"/>
  <c r="KR64" i="10"/>
  <c r="MV120" i="10"/>
  <c r="KE51" i="10"/>
  <c r="JZ46" i="10"/>
  <c r="JR38" i="10"/>
  <c r="MT118" i="10"/>
  <c r="JL32" i="10"/>
  <c r="MH106" i="10"/>
  <c r="JW43" i="10"/>
  <c r="KP62" i="10"/>
  <c r="IY19" i="10"/>
  <c r="IX18" i="10"/>
  <c r="N11" i="9" s="1"/>
  <c r="KK57" i="10"/>
  <c r="JN34" i="10"/>
  <c r="JH28" i="10"/>
  <c r="LA73" i="10"/>
  <c r="KQ63" i="10"/>
  <c r="LX96" i="10"/>
  <c r="EH19" i="10"/>
  <c r="EG18" i="10"/>
  <c r="N8" i="9" s="1"/>
  <c r="LW95" i="10"/>
  <c r="LF78" i="10"/>
  <c r="LY97" i="10"/>
  <c r="MZ124" i="10"/>
  <c r="BR70" i="18"/>
  <c r="R12" i="55"/>
  <c r="R18" i="55" s="1"/>
  <c r="R7" i="10" s="1"/>
  <c r="KM59" i="10"/>
  <c r="MX122" i="10"/>
  <c r="KJ56" i="10"/>
  <c r="KN60" i="10"/>
  <c r="KB48" i="10"/>
  <c r="JU41" i="10"/>
  <c r="T78" i="6"/>
  <c r="S21" i="55" s="1"/>
  <c r="T74" i="6"/>
  <c r="V70" i="18" s="1"/>
  <c r="T73" i="6"/>
  <c r="BK63" i="10"/>
  <c r="BS71" i="10"/>
  <c r="AY51" i="10"/>
  <c r="BF58" i="10"/>
  <c r="CQ95" i="10"/>
  <c r="DC107" i="10"/>
  <c r="AX50" i="10"/>
  <c r="BW75" i="10"/>
  <c r="BV74" i="10"/>
  <c r="DJ114" i="10"/>
  <c r="CD82" i="10"/>
  <c r="CL90" i="10"/>
  <c r="BY77" i="10"/>
  <c r="Y25" i="10"/>
  <c r="AB28" i="10"/>
  <c r="AI35" i="10"/>
  <c r="BC55" i="10"/>
  <c r="AF32" i="10"/>
  <c r="BG59" i="10"/>
  <c r="CH86" i="10"/>
  <c r="DB106" i="10"/>
  <c r="DU125" i="10"/>
  <c r="AD30" i="10"/>
  <c r="DP120" i="10"/>
  <c r="DT124" i="10"/>
  <c r="AA27" i="10"/>
  <c r="CY103" i="10"/>
  <c r="S19" i="10"/>
  <c r="S18" i="10" s="1"/>
  <c r="AW49" i="10"/>
  <c r="AM39" i="10"/>
  <c r="CK89" i="10"/>
  <c r="X24" i="10"/>
  <c r="BX76" i="10"/>
  <c r="DR122" i="10"/>
  <c r="AR44" i="10"/>
  <c r="CP94" i="10"/>
  <c r="CT98" i="10"/>
  <c r="BN66" i="10"/>
  <c r="BT72" i="10"/>
  <c r="CJ88" i="10"/>
  <c r="CX102" i="10"/>
  <c r="Z26" i="10"/>
  <c r="U21" i="10"/>
  <c r="CW101" i="10"/>
  <c r="BI61" i="10"/>
  <c r="CO93" i="10"/>
  <c r="AN40" i="10"/>
  <c r="BE57" i="10"/>
  <c r="CF84" i="10"/>
  <c r="BH60" i="10"/>
  <c r="AS45" i="10"/>
  <c r="DE109" i="10"/>
  <c r="CE83" i="10"/>
  <c r="BM65" i="10"/>
  <c r="DL116" i="10"/>
  <c r="CN92" i="10"/>
  <c r="AT46" i="10"/>
  <c r="CA79" i="10"/>
  <c r="CC81" i="10"/>
  <c r="DG111" i="10"/>
  <c r="AO41" i="10"/>
  <c r="AG33" i="10"/>
  <c r="DO119" i="10"/>
  <c r="AV48" i="10"/>
  <c r="AP42" i="10"/>
  <c r="BJ62" i="10"/>
  <c r="BO67" i="10"/>
  <c r="W23" i="10"/>
  <c r="V22" i="10"/>
  <c r="BQ69" i="10"/>
  <c r="DQ121" i="10"/>
  <c r="BD56" i="10"/>
  <c r="T20" i="10"/>
  <c r="CG85" i="10"/>
  <c r="DS123" i="10"/>
  <c r="DN118" i="10"/>
  <c r="DK115" i="10"/>
  <c r="DF110" i="10"/>
  <c r="CS97" i="10"/>
  <c r="BL64" i="10"/>
  <c r="AE31" i="10"/>
  <c r="AC29" i="10"/>
  <c r="CU99" i="10"/>
  <c r="CI87" i="10"/>
  <c r="BA53" i="10"/>
  <c r="CM91" i="10"/>
  <c r="DD108" i="10"/>
  <c r="AZ52" i="10"/>
  <c r="AU47" i="10"/>
  <c r="DH112" i="10"/>
  <c r="AL38" i="10"/>
  <c r="DV126" i="10"/>
  <c r="BZ78" i="10"/>
  <c r="BR70" i="10"/>
  <c r="AH34" i="10"/>
  <c r="AQ43" i="10"/>
  <c r="BB54" i="10"/>
  <c r="CR96" i="10"/>
  <c r="CZ104" i="10"/>
  <c r="BU73" i="10"/>
  <c r="CV100" i="10"/>
  <c r="AJ36" i="10"/>
  <c r="AK37" i="10"/>
  <c r="DM117" i="10"/>
  <c r="DA105" i="10"/>
  <c r="BP68" i="10"/>
  <c r="CB80" i="10"/>
  <c r="T5" i="10"/>
  <c r="U5" i="6"/>
  <c r="T22" i="6"/>
  <c r="T21" i="6"/>
  <c r="U18" i="18" s="1"/>
  <c r="O12" i="52"/>
  <c r="R15" i="6"/>
  <c r="R16" i="6" s="1"/>
  <c r="S13" i="18"/>
  <c r="R26" i="6"/>
  <c r="S23" i="18" s="1"/>
  <c r="N11" i="18"/>
  <c r="X24" i="50"/>
  <c r="W24" i="50"/>
  <c r="V24" i="50"/>
  <c r="Y24" i="50"/>
  <c r="U24" i="50"/>
  <c r="AA24" i="50"/>
  <c r="S24" i="50"/>
  <c r="R24" i="50"/>
  <c r="Q24" i="50"/>
  <c r="AB24" i="50"/>
  <c r="T24" i="50"/>
  <c r="Z24" i="50"/>
  <c r="R71" i="18"/>
  <c r="T16" i="18"/>
  <c r="T20" i="18" s="1"/>
  <c r="S23" i="6"/>
  <c r="T20" i="6"/>
  <c r="U17" i="18" s="1"/>
  <c r="I8" i="52"/>
  <c r="I14" i="52" s="1"/>
  <c r="N10" i="6" s="1"/>
  <c r="P8" i="18" s="1"/>
  <c r="M13" i="6"/>
  <c r="Q155" i="5"/>
  <c r="L130" i="52"/>
  <c r="L119" i="52" s="1"/>
  <c r="L122" i="52" s="1"/>
  <c r="L6" i="52" s="1"/>
  <c r="Q9" i="6" s="1"/>
  <c r="K130" i="52"/>
  <c r="K119" i="52" s="1"/>
  <c r="K122" i="52" s="1"/>
  <c r="K6" i="52" s="1"/>
  <c r="P9" i="6" s="1"/>
  <c r="M146" i="52"/>
  <c r="M160" i="52" s="1"/>
  <c r="M142" i="52"/>
  <c r="M138" i="52"/>
  <c r="M152" i="52" s="1"/>
  <c r="M144" i="52"/>
  <c r="M158" i="52" s="1"/>
  <c r="M140" i="52"/>
  <c r="M154" i="52" s="1"/>
  <c r="L180" i="52"/>
  <c r="L186" i="52"/>
  <c r="L185" i="52"/>
  <c r="L171" i="52"/>
  <c r="L169" i="52"/>
  <c r="L170" i="52"/>
  <c r="O115" i="52"/>
  <c r="C25" i="50"/>
  <c r="P24" i="50"/>
  <c r="P12" i="50" s="1"/>
  <c r="T5" i="18" s="1"/>
  <c r="K175" i="52"/>
  <c r="K176" i="52" s="1"/>
  <c r="M168" i="52"/>
  <c r="M179" i="52"/>
  <c r="M173" i="52"/>
  <c r="M174" i="52"/>
  <c r="K182" i="52"/>
  <c r="K181" i="52"/>
  <c r="K183" i="52"/>
  <c r="N167" i="52"/>
  <c r="N114" i="52"/>
  <c r="J187" i="52"/>
  <c r="J188" i="52" s="1"/>
  <c r="J189" i="52" s="1"/>
  <c r="BQ78" i="6"/>
  <c r="T98" i="5"/>
  <c r="T100" i="5" s="1"/>
  <c r="T19" i="6"/>
  <c r="V74" i="18" l="1"/>
  <c r="S27" i="55"/>
  <c r="GF68" i="10"/>
  <c r="FP52" i="10"/>
  <c r="HT108" i="10"/>
  <c r="IJ124" i="10"/>
  <c r="GA63" i="10"/>
  <c r="HK99" i="10"/>
  <c r="HM101" i="10"/>
  <c r="FQ53" i="10"/>
  <c r="HQ105" i="10"/>
  <c r="HI97" i="10"/>
  <c r="FM49" i="10"/>
  <c r="GL74" i="10"/>
  <c r="FV58" i="10"/>
  <c r="FO51" i="10"/>
  <c r="FD40" i="10"/>
  <c r="EY35" i="10"/>
  <c r="EU31" i="10"/>
  <c r="EJ20" i="10"/>
  <c r="GX86" i="10"/>
  <c r="GH70" i="10"/>
  <c r="IC117" i="10"/>
  <c r="FB38" i="10"/>
  <c r="FI45" i="10"/>
  <c r="FW59" i="10"/>
  <c r="FT56" i="10"/>
  <c r="FA37" i="10"/>
  <c r="FX60" i="10"/>
  <c r="ER28" i="10"/>
  <c r="HX112" i="10"/>
  <c r="HW111" i="10"/>
  <c r="GU83" i="10"/>
  <c r="IG121" i="10"/>
  <c r="HC91" i="10"/>
  <c r="FK47" i="10"/>
  <c r="MG104" i="10"/>
  <c r="GV84" i="10"/>
  <c r="HO103" i="10"/>
  <c r="GJ72" i="10"/>
  <c r="GD66" i="10"/>
  <c r="GK73" i="10"/>
  <c r="IB116" i="10"/>
  <c r="HV110" i="10"/>
  <c r="FG43" i="10"/>
  <c r="GG69" i="10"/>
  <c r="ES29" i="10"/>
  <c r="GR80" i="10"/>
  <c r="EN24" i="10"/>
  <c r="FZ62" i="10"/>
  <c r="FF42" i="10"/>
  <c r="HY113" i="10"/>
  <c r="HH96" i="10"/>
  <c r="EV32" i="10"/>
  <c r="FC39" i="10"/>
  <c r="FE41" i="10"/>
  <c r="EL22" i="10"/>
  <c r="FU57" i="10"/>
  <c r="HF94" i="10"/>
  <c r="EO25" i="10"/>
  <c r="GT82" i="10"/>
  <c r="HL100" i="10"/>
  <c r="GB64" i="10"/>
  <c r="HZ114" i="10"/>
  <c r="FS55" i="10"/>
  <c r="IA115" i="10"/>
  <c r="ET30" i="10"/>
  <c r="HG95" i="10"/>
  <c r="IM127" i="10"/>
  <c r="GY87" i="10"/>
  <c r="HD92" i="10"/>
  <c r="HA89" i="10"/>
  <c r="GQ79" i="10"/>
  <c r="EX34" i="10"/>
  <c r="GO77" i="10"/>
  <c r="GI71" i="10"/>
  <c r="IE119" i="10"/>
  <c r="II123" i="10"/>
  <c r="GC65" i="10"/>
  <c r="HB90" i="10"/>
  <c r="ID118" i="10"/>
  <c r="GN76" i="10"/>
  <c r="EM23" i="10"/>
  <c r="FH44" i="10"/>
  <c r="EK21" i="10"/>
  <c r="GP78" i="10"/>
  <c r="FN50" i="10"/>
  <c r="HE93" i="10"/>
  <c r="GM75" i="10"/>
  <c r="IK125" i="10"/>
  <c r="EZ36" i="10"/>
  <c r="HU109" i="10"/>
  <c r="IL126" i="10"/>
  <c r="GZ88" i="10"/>
  <c r="IH122" i="10"/>
  <c r="EW33" i="10"/>
  <c r="FJ46" i="10"/>
  <c r="EP26" i="10"/>
  <c r="HJ98" i="10"/>
  <c r="HP104" i="10"/>
  <c r="GS81" i="10"/>
  <c r="HN102" i="10"/>
  <c r="HR106" i="10"/>
  <c r="IF120" i="10"/>
  <c r="GE67" i="10"/>
  <c r="GW85" i="10"/>
  <c r="HS107" i="10"/>
  <c r="FR54" i="10"/>
  <c r="EQ27" i="10"/>
  <c r="FY61" i="10"/>
  <c r="FL48" i="10"/>
  <c r="S3" i="55"/>
  <c r="S9" i="55" s="1"/>
  <c r="S6" i="10" s="1"/>
  <c r="V69" i="18"/>
  <c r="DJ113" i="10"/>
  <c r="JZ45" i="10"/>
  <c r="MY122" i="10"/>
  <c r="LT91" i="10"/>
  <c r="KC48" i="10"/>
  <c r="JE24" i="10"/>
  <c r="KU66" i="10"/>
  <c r="JV41" i="10"/>
  <c r="KG52" i="10"/>
  <c r="KK56" i="10"/>
  <c r="KN59" i="10"/>
  <c r="KO60" i="10"/>
  <c r="LK82" i="10"/>
  <c r="NA124" i="10"/>
  <c r="LZ97" i="10"/>
  <c r="KY70" i="10"/>
  <c r="LD75" i="10"/>
  <c r="MV119" i="10"/>
  <c r="JB21" i="10"/>
  <c r="LF77" i="10"/>
  <c r="KW68" i="10"/>
  <c r="ML109" i="10"/>
  <c r="ND127" i="10"/>
  <c r="JM32" i="10"/>
  <c r="MN111" i="10"/>
  <c r="MR115" i="10"/>
  <c r="LS90" i="10"/>
  <c r="NC126" i="10"/>
  <c r="JC22" i="10"/>
  <c r="KD49" i="10"/>
  <c r="LY96" i="10"/>
  <c r="MQ114" i="10"/>
  <c r="KB47" i="10"/>
  <c r="LI80" i="10"/>
  <c r="JJ29" i="10"/>
  <c r="KX69" i="10"/>
  <c r="KT65" i="10"/>
  <c r="MX121" i="10"/>
  <c r="JT39" i="10"/>
  <c r="KQ62" i="10"/>
  <c r="IZ19" i="10"/>
  <c r="IY18" i="10"/>
  <c r="O11" i="9" s="1"/>
  <c r="LJ81" i="10"/>
  <c r="JG26" i="10"/>
  <c r="KJ55" i="10"/>
  <c r="LX95" i="10"/>
  <c r="JK30" i="10"/>
  <c r="KR63" i="10"/>
  <c r="JQ36" i="10"/>
  <c r="JR37" i="10"/>
  <c r="JU40" i="10"/>
  <c r="MC100" i="10"/>
  <c r="JD23" i="10"/>
  <c r="LU92" i="10"/>
  <c r="MJ107" i="10"/>
  <c r="MS116" i="10"/>
  <c r="LB73" i="10"/>
  <c r="LR89" i="10"/>
  <c r="LA72" i="10"/>
  <c r="KA46" i="10"/>
  <c r="JL31" i="10"/>
  <c r="MB99" i="10"/>
  <c r="KP61" i="10"/>
  <c r="ME102" i="10"/>
  <c r="MK108" i="10"/>
  <c r="LG78" i="10"/>
  <c r="MZ123" i="10"/>
  <c r="LL83" i="10"/>
  <c r="MF103" i="10"/>
  <c r="LE76" i="10"/>
  <c r="EI19" i="10"/>
  <c r="EH18" i="10"/>
  <c r="O8" i="9" s="1"/>
  <c r="JI28" i="10"/>
  <c r="MP113" i="10"/>
  <c r="JW42" i="10"/>
  <c r="JA20" i="10"/>
  <c r="JF25" i="10"/>
  <c r="KE50" i="10"/>
  <c r="KZ71" i="10"/>
  <c r="JN33" i="10"/>
  <c r="KH53" i="10"/>
  <c r="KF51" i="10"/>
  <c r="LN85" i="10"/>
  <c r="JO34" i="10"/>
  <c r="LQ88" i="10"/>
  <c r="LM84" i="10"/>
  <c r="MW120" i="10"/>
  <c r="MA98" i="10"/>
  <c r="LV93" i="10"/>
  <c r="JP35" i="10"/>
  <c r="LC74" i="10"/>
  <c r="MT117" i="10"/>
  <c r="MD101" i="10"/>
  <c r="MM110" i="10"/>
  <c r="KL57" i="10"/>
  <c r="JY44" i="10"/>
  <c r="KS64" i="10"/>
  <c r="MH105" i="10"/>
  <c r="KI54" i="10"/>
  <c r="JX43" i="10"/>
  <c r="S12" i="55"/>
  <c r="S18" i="55" s="1"/>
  <c r="S7" i="10" s="1"/>
  <c r="KM58" i="10"/>
  <c r="LP87" i="10"/>
  <c r="MU118" i="10"/>
  <c r="LH79" i="10"/>
  <c r="JH27" i="10"/>
  <c r="JS38" i="10"/>
  <c r="NB125" i="10"/>
  <c r="KV67" i="10"/>
  <c r="MI106" i="10"/>
  <c r="MO112" i="10"/>
  <c r="LW94" i="10"/>
  <c r="LO86" i="10"/>
  <c r="U78" i="6"/>
  <c r="T21" i="55" s="1"/>
  <c r="U74" i="6"/>
  <c r="W70" i="18" s="1"/>
  <c r="U73" i="6"/>
  <c r="CA78" i="10"/>
  <c r="CL89" i="10"/>
  <c r="AU46" i="10"/>
  <c r="DG110" i="10"/>
  <c r="AC28" i="10"/>
  <c r="AH33" i="10"/>
  <c r="CI86" i="10"/>
  <c r="DI112" i="10"/>
  <c r="AG32" i="10"/>
  <c r="AO40" i="10"/>
  <c r="DB105" i="10"/>
  <c r="BC54" i="10"/>
  <c r="AV47" i="10"/>
  <c r="AF31" i="10"/>
  <c r="DL115" i="10"/>
  <c r="W22" i="10"/>
  <c r="AP41" i="10"/>
  <c r="BI60" i="10"/>
  <c r="CP93" i="10"/>
  <c r="AA26" i="10"/>
  <c r="BO66" i="10"/>
  <c r="DS122" i="10"/>
  <c r="AN39" i="10"/>
  <c r="CW100" i="10"/>
  <c r="BR69" i="10"/>
  <c r="BU72" i="10"/>
  <c r="AY50" i="10"/>
  <c r="AD29" i="10"/>
  <c r="BF57" i="10"/>
  <c r="CE82" i="10"/>
  <c r="U20" i="10"/>
  <c r="CK88" i="10"/>
  <c r="BH59" i="10"/>
  <c r="BB53" i="10"/>
  <c r="BN65" i="10"/>
  <c r="AZ51" i="10"/>
  <c r="BV73" i="10"/>
  <c r="AQ42" i="10"/>
  <c r="Y24" i="10"/>
  <c r="BT71" i="10"/>
  <c r="DK114" i="10"/>
  <c r="BX75" i="10"/>
  <c r="CC80" i="10"/>
  <c r="DA104" i="10"/>
  <c r="AM38" i="10"/>
  <c r="CV99" i="10"/>
  <c r="DO118" i="10"/>
  <c r="X23" i="10"/>
  <c r="DH111" i="10"/>
  <c r="CF83" i="10"/>
  <c r="BJ61" i="10"/>
  <c r="CU98" i="10"/>
  <c r="AX49" i="10"/>
  <c r="AB27" i="10"/>
  <c r="CM90" i="10"/>
  <c r="DD107" i="10"/>
  <c r="BQ68" i="10"/>
  <c r="CS96" i="10"/>
  <c r="BA52" i="10"/>
  <c r="CT97" i="10"/>
  <c r="DR121" i="10"/>
  <c r="DP119" i="10"/>
  <c r="DM116" i="10"/>
  <c r="DU124" i="10"/>
  <c r="BZ77" i="10"/>
  <c r="BG58" i="10"/>
  <c r="CH85" i="10"/>
  <c r="BK62" i="10"/>
  <c r="CB79" i="10"/>
  <c r="AT45" i="10"/>
  <c r="V21" i="10"/>
  <c r="AS44" i="10"/>
  <c r="CZ103" i="10"/>
  <c r="AE30" i="10"/>
  <c r="DV125" i="10"/>
  <c r="DC106" i="10"/>
  <c r="DN117" i="10"/>
  <c r="AR43" i="10"/>
  <c r="CN91" i="10"/>
  <c r="DF109" i="10"/>
  <c r="CX101" i="10"/>
  <c r="CQ94" i="10"/>
  <c r="DQ120" i="10"/>
  <c r="BW74" i="10"/>
  <c r="Z25" i="10"/>
  <c r="AL37" i="10"/>
  <c r="AI34" i="10"/>
  <c r="DE108" i="10"/>
  <c r="BM64" i="10"/>
  <c r="BE56" i="10"/>
  <c r="AW48" i="10"/>
  <c r="CO92" i="10"/>
  <c r="CG84" i="10"/>
  <c r="CY102" i="10"/>
  <c r="BY76" i="10"/>
  <c r="BL63" i="10"/>
  <c r="BD55" i="10"/>
  <c r="AJ35" i="10"/>
  <c r="CR95" i="10"/>
  <c r="AK36" i="10"/>
  <c r="BS70" i="10"/>
  <c r="CJ87" i="10"/>
  <c r="DT123" i="10"/>
  <c r="BP67" i="10"/>
  <c r="CD81" i="10"/>
  <c r="T19" i="10"/>
  <c r="S15" i="6"/>
  <c r="S16" i="6" s="1"/>
  <c r="T13" i="18"/>
  <c r="U5" i="10"/>
  <c r="V5" i="6"/>
  <c r="U22" i="6"/>
  <c r="V19" i="18" s="1"/>
  <c r="U21" i="6"/>
  <c r="V18" i="18" s="1"/>
  <c r="P12" i="52"/>
  <c r="S26" i="6"/>
  <c r="T23" i="18" s="1"/>
  <c r="N13" i="6"/>
  <c r="O11" i="18"/>
  <c r="AC25" i="50"/>
  <c r="AB25" i="50"/>
  <c r="S25" i="50"/>
  <c r="X25" i="50"/>
  <c r="AA25" i="50"/>
  <c r="W25" i="50"/>
  <c r="Z25" i="50"/>
  <c r="T25" i="50"/>
  <c r="V25" i="50"/>
  <c r="Y25" i="50"/>
  <c r="R25" i="50"/>
  <c r="U25" i="50"/>
  <c r="Q75" i="6"/>
  <c r="R75" i="6"/>
  <c r="U19" i="18"/>
  <c r="U16" i="18"/>
  <c r="T23" i="6"/>
  <c r="U20" i="6"/>
  <c r="V17" i="18" s="1"/>
  <c r="J8" i="52"/>
  <c r="J14" i="52" s="1"/>
  <c r="O10" i="6" s="1"/>
  <c r="Q8" i="18" s="1"/>
  <c r="R155" i="5"/>
  <c r="P115" i="52"/>
  <c r="C26" i="50"/>
  <c r="M170" i="52"/>
  <c r="M169" i="52"/>
  <c r="M171" i="52"/>
  <c r="N146" i="52"/>
  <c r="N160" i="52" s="1"/>
  <c r="N138" i="52"/>
  <c r="N152" i="52" s="1"/>
  <c r="N142" i="52"/>
  <c r="N140" i="52"/>
  <c r="N154" i="52" s="1"/>
  <c r="N144" i="52"/>
  <c r="N158" i="52" s="1"/>
  <c r="L181" i="52"/>
  <c r="L183" i="52"/>
  <c r="L182" i="52"/>
  <c r="Q25" i="50"/>
  <c r="Q12" i="50" s="1"/>
  <c r="U5" i="18" s="1"/>
  <c r="L175" i="52"/>
  <c r="L176" i="52" s="1"/>
  <c r="N168" i="52"/>
  <c r="N173" i="52"/>
  <c r="N179" i="52"/>
  <c r="N174" i="52"/>
  <c r="K187" i="52"/>
  <c r="K188" i="52" s="1"/>
  <c r="K189" i="52" s="1"/>
  <c r="M186" i="52"/>
  <c r="M180" i="52"/>
  <c r="M185" i="52"/>
  <c r="O167" i="52"/>
  <c r="O114" i="52"/>
  <c r="M156" i="52"/>
  <c r="M129" i="52"/>
  <c r="N33" i="17"/>
  <c r="U98" i="5"/>
  <c r="U100" i="5" s="1"/>
  <c r="U19" i="6"/>
  <c r="W74" i="18" l="1"/>
  <c r="T27" i="55"/>
  <c r="GK72" i="10"/>
  <c r="MH104" i="10"/>
  <c r="HC90" i="10"/>
  <c r="FH43" i="10"/>
  <c r="HP103" i="10"/>
  <c r="HH95" i="10"/>
  <c r="ES28" i="10"/>
  <c r="FD39" i="10"/>
  <c r="FC38" i="10"/>
  <c r="HF93" i="10"/>
  <c r="HX111" i="10"/>
  <c r="GC64" i="10"/>
  <c r="EP25" i="10"/>
  <c r="GW84" i="10"/>
  <c r="EW32" i="10"/>
  <c r="HM100" i="10"/>
  <c r="GZ87" i="10"/>
  <c r="FZ61" i="10"/>
  <c r="FM48" i="10"/>
  <c r="FN49" i="10"/>
  <c r="EX33" i="10"/>
  <c r="FW58" i="10"/>
  <c r="HL99" i="10"/>
  <c r="EO24" i="10"/>
  <c r="FK46" i="10"/>
  <c r="GN75" i="10"/>
  <c r="IG120" i="10"/>
  <c r="FO50" i="10"/>
  <c r="ET29" i="10"/>
  <c r="HZ113" i="10"/>
  <c r="GT81" i="10"/>
  <c r="HY112" i="10"/>
  <c r="GP77" i="10"/>
  <c r="IF119" i="10"/>
  <c r="GU82" i="10"/>
  <c r="GY86" i="10"/>
  <c r="FT55" i="10"/>
  <c r="IH121" i="10"/>
  <c r="FR53" i="10"/>
  <c r="EL21" i="10"/>
  <c r="GV83" i="10"/>
  <c r="IM126" i="10"/>
  <c r="FG42" i="10"/>
  <c r="HB89" i="10"/>
  <c r="IL125" i="10"/>
  <c r="GL73" i="10"/>
  <c r="FX59" i="10"/>
  <c r="IJ123" i="10"/>
  <c r="FF41" i="10"/>
  <c r="GS80" i="10"/>
  <c r="HS106" i="10"/>
  <c r="GQ78" i="10"/>
  <c r="HR105" i="10"/>
  <c r="GB63" i="10"/>
  <c r="HD91" i="10"/>
  <c r="HN101" i="10"/>
  <c r="GR79" i="10"/>
  <c r="EZ35" i="10"/>
  <c r="GH69" i="10"/>
  <c r="HQ104" i="10"/>
  <c r="FI44" i="10"/>
  <c r="GJ71" i="10"/>
  <c r="HT107" i="10"/>
  <c r="HK98" i="10"/>
  <c r="FA36" i="10"/>
  <c r="EM22" i="10"/>
  <c r="FV57" i="10"/>
  <c r="GX85" i="10"/>
  <c r="EQ26" i="10"/>
  <c r="GO76" i="10"/>
  <c r="HA88" i="10"/>
  <c r="GF67" i="10"/>
  <c r="FB37" i="10"/>
  <c r="EY34" i="10"/>
  <c r="FS54" i="10"/>
  <c r="GI70" i="10"/>
  <c r="HE92" i="10"/>
  <c r="EU30" i="10"/>
  <c r="GD65" i="10"/>
  <c r="FL47" i="10"/>
  <c r="IB115" i="10"/>
  <c r="HI96" i="10"/>
  <c r="FP51" i="10"/>
  <c r="EV31" i="10"/>
  <c r="FJ45" i="10"/>
  <c r="HJ97" i="10"/>
  <c r="IE118" i="10"/>
  <c r="HO102" i="10"/>
  <c r="GG68" i="10"/>
  <c r="FE40" i="10"/>
  <c r="IC116" i="10"/>
  <c r="ER27" i="10"/>
  <c r="HG94" i="10"/>
  <c r="HU108" i="10"/>
  <c r="ID117" i="10"/>
  <c r="FY60" i="10"/>
  <c r="HV109" i="10"/>
  <c r="FQ52" i="10"/>
  <c r="GM74" i="10"/>
  <c r="GA62" i="10"/>
  <c r="GE66" i="10"/>
  <c r="HW110" i="10"/>
  <c r="IK124" i="10"/>
  <c r="FU56" i="10"/>
  <c r="II122" i="10"/>
  <c r="EN23" i="10"/>
  <c r="EK20" i="10"/>
  <c r="IA114" i="10"/>
  <c r="DK113" i="10"/>
  <c r="T3" i="55"/>
  <c r="T9" i="55" s="1"/>
  <c r="T6" i="10" s="1"/>
  <c r="W69" i="18"/>
  <c r="JT38" i="10"/>
  <c r="MJ106" i="10"/>
  <c r="LX94" i="10"/>
  <c r="JZ44" i="10"/>
  <c r="KA45" i="10"/>
  <c r="KW67" i="10"/>
  <c r="JC21" i="10"/>
  <c r="NC125" i="10"/>
  <c r="MV118" i="10"/>
  <c r="KU65" i="10"/>
  <c r="MY121" i="10"/>
  <c r="MC99" i="10"/>
  <c r="MT116" i="10"/>
  <c r="MZ122" i="10"/>
  <c r="JH26" i="10"/>
  <c r="KD48" i="10"/>
  <c r="JK29" i="10"/>
  <c r="JM31" i="10"/>
  <c r="MK107" i="10"/>
  <c r="LD74" i="10"/>
  <c r="LN84" i="10"/>
  <c r="MA97" i="10"/>
  <c r="LE75" i="10"/>
  <c r="JQ35" i="10"/>
  <c r="LR88" i="10"/>
  <c r="JO33" i="10"/>
  <c r="KO59" i="10"/>
  <c r="JE23" i="10"/>
  <c r="JR36" i="10"/>
  <c r="LA71" i="10"/>
  <c r="JX42" i="10"/>
  <c r="MG103" i="10"/>
  <c r="KS63" i="10"/>
  <c r="LM83" i="10"/>
  <c r="JA19" i="10"/>
  <c r="IZ18" i="10"/>
  <c r="P11" i="9" s="1"/>
  <c r="JI27" i="10"/>
  <c r="LQ87" i="10"/>
  <c r="KZ70" i="10"/>
  <c r="KM57" i="10"/>
  <c r="JP34" i="10"/>
  <c r="MQ113" i="10"/>
  <c r="NA123" i="10"/>
  <c r="KB46" i="10"/>
  <c r="MD100" i="10"/>
  <c r="JN32" i="10"/>
  <c r="KR62" i="10"/>
  <c r="LZ96" i="10"/>
  <c r="NB124" i="10"/>
  <c r="ND126" i="10"/>
  <c r="LP86" i="10"/>
  <c r="JY43" i="10"/>
  <c r="MN110" i="10"/>
  <c r="LW93" i="10"/>
  <c r="JD22" i="10"/>
  <c r="KF50" i="10"/>
  <c r="JJ28" i="10"/>
  <c r="MF102" i="10"/>
  <c r="KH52" i="10"/>
  <c r="JV40" i="10"/>
  <c r="LL82" i="10"/>
  <c r="JU39" i="10"/>
  <c r="LJ80" i="10"/>
  <c r="KJ54" i="10"/>
  <c r="ME101" i="10"/>
  <c r="KV66" i="10"/>
  <c r="LH78" i="10"/>
  <c r="KQ61" i="10"/>
  <c r="LB72" i="10"/>
  <c r="JW41" i="10"/>
  <c r="JL30" i="10"/>
  <c r="LK81" i="10"/>
  <c r="MS115" i="10"/>
  <c r="KX68" i="10"/>
  <c r="MM109" i="10"/>
  <c r="MP112" i="10"/>
  <c r="LI79" i="10"/>
  <c r="KN58" i="10"/>
  <c r="MI105" i="10"/>
  <c r="MU117" i="10"/>
  <c r="LG77" i="10"/>
  <c r="MB98" i="10"/>
  <c r="LO85" i="10"/>
  <c r="JG25" i="10"/>
  <c r="EJ19" i="10"/>
  <c r="EI18" i="10"/>
  <c r="P8" i="9" s="1"/>
  <c r="ML108" i="10"/>
  <c r="LS89" i="10"/>
  <c r="LY95" i="10"/>
  <c r="KE49" i="10"/>
  <c r="KT64" i="10"/>
  <c r="MX120" i="10"/>
  <c r="KG51" i="10"/>
  <c r="LC73" i="10"/>
  <c r="LV92" i="10"/>
  <c r="KY69" i="10"/>
  <c r="MR114" i="10"/>
  <c r="KL56" i="10"/>
  <c r="T12" i="55"/>
  <c r="T18" i="55" s="1"/>
  <c r="T7" i="10" s="1"/>
  <c r="KI53" i="10"/>
  <c r="KP60" i="10"/>
  <c r="JB20" i="10"/>
  <c r="LF76" i="10"/>
  <c r="MW119" i="10"/>
  <c r="JS37" i="10"/>
  <c r="MO111" i="10"/>
  <c r="JF24" i="10"/>
  <c r="KK55" i="10"/>
  <c r="LT90" i="10"/>
  <c r="KC47" i="10"/>
  <c r="LU91" i="10"/>
  <c r="V78" i="6"/>
  <c r="U21" i="55" s="1"/>
  <c r="V74" i="6"/>
  <c r="X70" i="18" s="1"/>
  <c r="V73" i="6"/>
  <c r="CU97" i="10"/>
  <c r="AL36" i="10"/>
  <c r="AW47" i="10"/>
  <c r="AV46" i="10"/>
  <c r="BP66" i="10"/>
  <c r="CL88" i="10"/>
  <c r="DJ112" i="10"/>
  <c r="DS121" i="10"/>
  <c r="BZ76" i="10"/>
  <c r="BL62" i="10"/>
  <c r="DQ119" i="10"/>
  <c r="AD28" i="10"/>
  <c r="DE107" i="10"/>
  <c r="BB52" i="10"/>
  <c r="CB78" i="10"/>
  <c r="AE29" i="10"/>
  <c r="AB26" i="10"/>
  <c r="BW73" i="10"/>
  <c r="CS95" i="10"/>
  <c r="BA51" i="10"/>
  <c r="CJ86" i="10"/>
  <c r="AC27" i="10"/>
  <c r="AI33" i="10"/>
  <c r="AX48" i="10"/>
  <c r="CV98" i="10"/>
  <c r="CP92" i="10"/>
  <c r="AY49" i="10"/>
  <c r="CM89" i="10"/>
  <c r="AJ34" i="10"/>
  <c r="Y23" i="10"/>
  <c r="BX74" i="10"/>
  <c r="AP40" i="10"/>
  <c r="DR120" i="10"/>
  <c r="DB104" i="10"/>
  <c r="CO91" i="10"/>
  <c r="DH110" i="10"/>
  <c r="DD106" i="10"/>
  <c r="BG57" i="10"/>
  <c r="CI85" i="10"/>
  <c r="DU123" i="10"/>
  <c r="W21" i="10"/>
  <c r="CQ93" i="10"/>
  <c r="BU71" i="10"/>
  <c r="X22" i="10"/>
  <c r="BQ67" i="10"/>
  <c r="BM63" i="10"/>
  <c r="DF108" i="10"/>
  <c r="DG109" i="10"/>
  <c r="AT44" i="10"/>
  <c r="DV124" i="10"/>
  <c r="BR68" i="10"/>
  <c r="DI111" i="10"/>
  <c r="DL114" i="10"/>
  <c r="BI59" i="10"/>
  <c r="BS69" i="10"/>
  <c r="AQ41" i="10"/>
  <c r="AH32" i="10"/>
  <c r="BT70" i="10"/>
  <c r="CH84" i="10"/>
  <c r="BO65" i="10"/>
  <c r="DO117" i="10"/>
  <c r="AN38" i="10"/>
  <c r="BD54" i="10"/>
  <c r="CW99" i="10"/>
  <c r="CX100" i="10"/>
  <c r="CE81" i="10"/>
  <c r="BE55" i="10"/>
  <c r="BN64" i="10"/>
  <c r="CY101" i="10"/>
  <c r="DA103" i="10"/>
  <c r="Z24" i="10"/>
  <c r="V20" i="10"/>
  <c r="AO39" i="10"/>
  <c r="DM115" i="10"/>
  <c r="AA25" i="10"/>
  <c r="CC79" i="10"/>
  <c r="BK61" i="10"/>
  <c r="CD80" i="10"/>
  <c r="AZ50" i="10"/>
  <c r="DC105" i="10"/>
  <c r="CA77" i="10"/>
  <c r="CT96" i="10"/>
  <c r="CG83" i="10"/>
  <c r="BY75" i="10"/>
  <c r="AR42" i="10"/>
  <c r="BC53" i="10"/>
  <c r="CF82" i="10"/>
  <c r="BV72" i="10"/>
  <c r="DT122" i="10"/>
  <c r="BJ60" i="10"/>
  <c r="AG31" i="10"/>
  <c r="U19" i="10"/>
  <c r="U18" i="10" s="1"/>
  <c r="CK87" i="10"/>
  <c r="AK35" i="10"/>
  <c r="CZ102" i="10"/>
  <c r="BF56" i="10"/>
  <c r="AM37" i="10"/>
  <c r="CR94" i="10"/>
  <c r="AS43" i="10"/>
  <c r="AF30" i="10"/>
  <c r="AU45" i="10"/>
  <c r="BH58" i="10"/>
  <c r="DN116" i="10"/>
  <c r="CN90" i="10"/>
  <c r="DP118" i="10"/>
  <c r="T18" i="10"/>
  <c r="V5" i="10"/>
  <c r="W5" i="6"/>
  <c r="U13" i="18"/>
  <c r="T15" i="6"/>
  <c r="T16" i="6" s="1"/>
  <c r="Q12" i="52"/>
  <c r="V21" i="6"/>
  <c r="W18" i="18" s="1"/>
  <c r="V22" i="6"/>
  <c r="W19" i="18" s="1"/>
  <c r="T26" i="6"/>
  <c r="U23" i="18" s="1"/>
  <c r="P11" i="18"/>
  <c r="Z26" i="50"/>
  <c r="AC26" i="50"/>
  <c r="AA26" i="50"/>
  <c r="Y26" i="50"/>
  <c r="X26" i="50"/>
  <c r="W26" i="50"/>
  <c r="T26" i="50"/>
  <c r="S26" i="50"/>
  <c r="AD26" i="50"/>
  <c r="V26" i="50"/>
  <c r="U26" i="50"/>
  <c r="AB26" i="50"/>
  <c r="S71" i="18"/>
  <c r="U20" i="18"/>
  <c r="V16" i="18"/>
  <c r="V20" i="18" s="1"/>
  <c r="U23" i="6"/>
  <c r="V20" i="6"/>
  <c r="W17" i="18" s="1"/>
  <c r="O13" i="6"/>
  <c r="K8" i="52"/>
  <c r="K14" i="52" s="1"/>
  <c r="P10" i="6" s="1"/>
  <c r="R8" i="18" s="1"/>
  <c r="S155" i="5"/>
  <c r="M130" i="52"/>
  <c r="M119" i="52" s="1"/>
  <c r="M122" i="52" s="1"/>
  <c r="M6" i="52" s="1"/>
  <c r="R9" i="6" s="1"/>
  <c r="L187" i="52"/>
  <c r="L188" i="52" s="1"/>
  <c r="L189" i="52" s="1"/>
  <c r="O146" i="52"/>
  <c r="O160" i="52" s="1"/>
  <c r="O140" i="52"/>
  <c r="O154" i="52" s="1"/>
  <c r="O138" i="52"/>
  <c r="O152" i="52" s="1"/>
  <c r="O144" i="52"/>
  <c r="O158" i="52" s="1"/>
  <c r="O142" i="52"/>
  <c r="M181" i="52"/>
  <c r="M183" i="52"/>
  <c r="M182" i="52"/>
  <c r="N129" i="52"/>
  <c r="N156" i="52"/>
  <c r="P167" i="52"/>
  <c r="P114" i="52"/>
  <c r="N180" i="52"/>
  <c r="N185" i="52"/>
  <c r="N186" i="52"/>
  <c r="M175" i="52"/>
  <c r="M176" i="52" s="1"/>
  <c r="N170" i="52"/>
  <c r="N171" i="52"/>
  <c r="N169" i="52"/>
  <c r="Q115" i="52"/>
  <c r="C27" i="50"/>
  <c r="O173" i="52"/>
  <c r="O168" i="52"/>
  <c r="O174" i="52"/>
  <c r="O179" i="52"/>
  <c r="R26" i="50"/>
  <c r="R12" i="50" s="1"/>
  <c r="V5" i="18" s="1"/>
  <c r="V19" i="6"/>
  <c r="V98" i="5"/>
  <c r="V100" i="5" s="1"/>
  <c r="HV108" i="10" l="1"/>
  <c r="X74" i="18"/>
  <c r="U27" i="55"/>
  <c r="FX58" i="10"/>
  <c r="FN48" i="10"/>
  <c r="HQ103" i="10"/>
  <c r="HD90" i="10"/>
  <c r="HZ112" i="10"/>
  <c r="GS79" i="10"/>
  <c r="GV82" i="10"/>
  <c r="HI95" i="10"/>
  <c r="HC89" i="10"/>
  <c r="GO75" i="10"/>
  <c r="FE39" i="10"/>
  <c r="GX84" i="10"/>
  <c r="GM73" i="10"/>
  <c r="GI69" i="10"/>
  <c r="IG119" i="10"/>
  <c r="FG41" i="10"/>
  <c r="IF118" i="10"/>
  <c r="GF66" i="10"/>
  <c r="HP102" i="10"/>
  <c r="FU55" i="10"/>
  <c r="GW83" i="10"/>
  <c r="GB62" i="10"/>
  <c r="IE117" i="10"/>
  <c r="HB88" i="10"/>
  <c r="HU107" i="10"/>
  <c r="FM47" i="10"/>
  <c r="GG67" i="10"/>
  <c r="HO101" i="10"/>
  <c r="IK123" i="10"/>
  <c r="EO23" i="10"/>
  <c r="FR52" i="10"/>
  <c r="FF40" i="10"/>
  <c r="FA35" i="10"/>
  <c r="IH120" i="10"/>
  <c r="FQ51" i="10"/>
  <c r="FW57" i="10"/>
  <c r="HJ96" i="10"/>
  <c r="EZ34" i="10"/>
  <c r="EM21" i="10"/>
  <c r="GP76" i="10"/>
  <c r="HE91" i="10"/>
  <c r="GE65" i="10"/>
  <c r="FO49" i="10"/>
  <c r="GR78" i="10"/>
  <c r="IA113" i="10"/>
  <c r="GY85" i="10"/>
  <c r="HR104" i="10"/>
  <c r="IJ122" i="10"/>
  <c r="IC115" i="10"/>
  <c r="GJ70" i="10"/>
  <c r="FT54" i="10"/>
  <c r="GL72" i="10"/>
  <c r="EL20" i="10"/>
  <c r="GC63" i="10"/>
  <c r="FD38" i="10"/>
  <c r="IL124" i="10"/>
  <c r="GU81" i="10"/>
  <c r="HA87" i="10"/>
  <c r="GN74" i="10"/>
  <c r="ID116" i="10"/>
  <c r="HN100" i="10"/>
  <c r="EW31" i="10"/>
  <c r="HL98" i="10"/>
  <c r="GT80" i="10"/>
  <c r="ER26" i="10"/>
  <c r="FP50" i="10"/>
  <c r="FI43" i="10"/>
  <c r="EY33" i="10"/>
  <c r="II121" i="10"/>
  <c r="FL46" i="10"/>
  <c r="FH42" i="10"/>
  <c r="EP24" i="10"/>
  <c r="HW109" i="10"/>
  <c r="IB114" i="10"/>
  <c r="IM125" i="10"/>
  <c r="EN22" i="10"/>
  <c r="FZ60" i="10"/>
  <c r="GH68" i="10"/>
  <c r="HT106" i="10"/>
  <c r="GZ86" i="10"/>
  <c r="GK71" i="10"/>
  <c r="HS105" i="10"/>
  <c r="GQ77" i="10"/>
  <c r="HM99" i="10"/>
  <c r="HY111" i="10"/>
  <c r="FK45" i="10"/>
  <c r="GA61" i="10"/>
  <c r="FY59" i="10"/>
  <c r="FJ44" i="10"/>
  <c r="FS53" i="10"/>
  <c r="HK97" i="10"/>
  <c r="HX110" i="10"/>
  <c r="FC37" i="10"/>
  <c r="FV56" i="10"/>
  <c r="EU29" i="10"/>
  <c r="EX32" i="10"/>
  <c r="GD64" i="10"/>
  <c r="HH94" i="10"/>
  <c r="ET28" i="10"/>
  <c r="HF92" i="10"/>
  <c r="EV30" i="10"/>
  <c r="EQ25" i="10"/>
  <c r="HG93" i="10"/>
  <c r="ES27" i="10"/>
  <c r="FB36" i="10"/>
  <c r="JU38" i="10"/>
  <c r="DL113" i="10"/>
  <c r="U3" i="55"/>
  <c r="U9" i="55" s="1"/>
  <c r="U6" i="10" s="1"/>
  <c r="X69" i="18"/>
  <c r="LV91" i="10"/>
  <c r="KJ53" i="10"/>
  <c r="KD47" i="10"/>
  <c r="JG24" i="10"/>
  <c r="MP111" i="10"/>
  <c r="JC20" i="10"/>
  <c r="KA44" i="10"/>
  <c r="JN31" i="10"/>
  <c r="JW40" i="10"/>
  <c r="KG50" i="10"/>
  <c r="JZ43" i="10"/>
  <c r="KX67" i="10"/>
  <c r="LW92" i="10"/>
  <c r="MT115" i="10"/>
  <c r="LC72" i="10"/>
  <c r="MD99" i="10"/>
  <c r="MC98" i="10"/>
  <c r="ND125" i="10"/>
  <c r="LU90" i="10"/>
  <c r="JR35" i="10"/>
  <c r="MM108" i="10"/>
  <c r="LH77" i="10"/>
  <c r="LN83" i="10"/>
  <c r="MS114" i="10"/>
  <c r="JF23" i="10"/>
  <c r="JI26" i="10"/>
  <c r="MG102" i="10"/>
  <c r="LX93" i="10"/>
  <c r="LQ86" i="10"/>
  <c r="LG76" i="10"/>
  <c r="MH103" i="10"/>
  <c r="KB45" i="10"/>
  <c r="JM30" i="10"/>
  <c r="KK54" i="10"/>
  <c r="JV39" i="10"/>
  <c r="JH25" i="10"/>
  <c r="MJ105" i="10"/>
  <c r="MW118" i="10"/>
  <c r="ME100" i="10"/>
  <c r="KV65" i="10"/>
  <c r="JS36" i="10"/>
  <c r="LA70" i="10"/>
  <c r="U12" i="55"/>
  <c r="U18" i="55" s="1"/>
  <c r="U7" i="10" s="1"/>
  <c r="JT37" i="10"/>
  <c r="KQ60" i="10"/>
  <c r="JP33" i="10"/>
  <c r="KM56" i="10"/>
  <c r="KH51" i="10"/>
  <c r="MK106" i="10"/>
  <c r="LO84" i="10"/>
  <c r="LZ95" i="10"/>
  <c r="LS88" i="10"/>
  <c r="MN109" i="10"/>
  <c r="JX41" i="10"/>
  <c r="LM82" i="10"/>
  <c r="MB97" i="10"/>
  <c r="NC124" i="10"/>
  <c r="LR87" i="10"/>
  <c r="KT63" i="10"/>
  <c r="JD21" i="10"/>
  <c r="KE48" i="10"/>
  <c r="LD73" i="10"/>
  <c r="MY120" i="10"/>
  <c r="ML107" i="10"/>
  <c r="EK19" i="10"/>
  <c r="EJ18" i="10"/>
  <c r="Q8" i="9" s="1"/>
  <c r="MV117" i="10"/>
  <c r="LF75" i="10"/>
  <c r="KY68" i="10"/>
  <c r="LY94" i="10"/>
  <c r="JK28" i="10"/>
  <c r="MO110" i="10"/>
  <c r="MA96" i="10"/>
  <c r="KC46" i="10"/>
  <c r="JQ34" i="10"/>
  <c r="JJ27" i="10"/>
  <c r="KO58" i="10"/>
  <c r="NA122" i="10"/>
  <c r="LL81" i="10"/>
  <c r="KR61" i="10"/>
  <c r="LK80" i="10"/>
  <c r="KI52" i="10"/>
  <c r="JE22" i="10"/>
  <c r="MU116" i="10"/>
  <c r="KS62" i="10"/>
  <c r="MI104" i="10"/>
  <c r="KP59" i="10"/>
  <c r="KF49" i="10"/>
  <c r="LT89" i="10"/>
  <c r="LJ79" i="10"/>
  <c r="JL29" i="10"/>
  <c r="KW66" i="10"/>
  <c r="JY42" i="10"/>
  <c r="JO32" i="10"/>
  <c r="NB123" i="10"/>
  <c r="LE74" i="10"/>
  <c r="KL55" i="10"/>
  <c r="MX119" i="10"/>
  <c r="KZ69" i="10"/>
  <c r="KU64" i="10"/>
  <c r="MZ121" i="10"/>
  <c r="LP85" i="10"/>
  <c r="MQ112" i="10"/>
  <c r="LB71" i="10"/>
  <c r="LI78" i="10"/>
  <c r="MF101" i="10"/>
  <c r="MR113" i="10"/>
  <c r="KN57" i="10"/>
  <c r="JB19" i="10"/>
  <c r="JA18" i="10"/>
  <c r="Q11" i="9" s="1"/>
  <c r="W74" i="6"/>
  <c r="Y70" i="18" s="1"/>
  <c r="W73" i="6"/>
  <c r="W78" i="6"/>
  <c r="V21" i="55" s="1"/>
  <c r="AO38" i="10"/>
  <c r="DK112" i="10"/>
  <c r="CZ101" i="10"/>
  <c r="AU44" i="10"/>
  <c r="DV123" i="10"/>
  <c r="DG108" i="10"/>
  <c r="BB51" i="10"/>
  <c r="CS94" i="10"/>
  <c r="BI58" i="10"/>
  <c r="AL35" i="10"/>
  <c r="W20" i="10"/>
  <c r="BC52" i="10"/>
  <c r="CL87" i="10"/>
  <c r="DF107" i="10"/>
  <c r="AR41" i="10"/>
  <c r="AZ49" i="10"/>
  <c r="CO90" i="10"/>
  <c r="BT69" i="10"/>
  <c r="CB77" i="10"/>
  <c r="BJ59" i="10"/>
  <c r="CY100" i="10"/>
  <c r="CH83" i="10"/>
  <c r="BO64" i="10"/>
  <c r="AQ40" i="10"/>
  <c r="BQ66" i="10"/>
  <c r="BA50" i="10"/>
  <c r="AV45" i="10"/>
  <c r="AX47" i="10"/>
  <c r="AF29" i="10"/>
  <c r="AB25" i="10"/>
  <c r="DM114" i="10"/>
  <c r="AP39" i="10"/>
  <c r="DI110" i="10"/>
  <c r="CD79" i="10"/>
  <c r="BH57" i="10"/>
  <c r="CF81" i="10"/>
  <c r="DT121" i="10"/>
  <c r="BP65" i="10"/>
  <c r="AT43" i="10"/>
  <c r="DQ118" i="10"/>
  <c r="BR67" i="10"/>
  <c r="BE54" i="10"/>
  <c r="V19" i="10"/>
  <c r="DP117" i="10"/>
  <c r="BZ75" i="10"/>
  <c r="CA76" i="10"/>
  <c r="CP91" i="10"/>
  <c r="DC104" i="10"/>
  <c r="BF55" i="10"/>
  <c r="DD105" i="10"/>
  <c r="BX73" i="10"/>
  <c r="DS120" i="10"/>
  <c r="DH109" i="10"/>
  <c r="Z23" i="10"/>
  <c r="BU70" i="10"/>
  <c r="BS68" i="10"/>
  <c r="BD53" i="10"/>
  <c r="AG30" i="10"/>
  <c r="AW46" i="10"/>
  <c r="BY74" i="10"/>
  <c r="CW98" i="10"/>
  <c r="AJ33" i="10"/>
  <c r="X21" i="10"/>
  <c r="AA24" i="10"/>
  <c r="AY48" i="10"/>
  <c r="DO116" i="10"/>
  <c r="BW72" i="10"/>
  <c r="DN115" i="10"/>
  <c r="CN89" i="10"/>
  <c r="BG56" i="10"/>
  <c r="CU96" i="10"/>
  <c r="AE28" i="10"/>
  <c r="CQ92" i="10"/>
  <c r="CV97" i="10"/>
  <c r="CK86" i="10"/>
  <c r="Y22" i="10"/>
  <c r="CX99" i="10"/>
  <c r="CT95" i="10"/>
  <c r="BN63" i="10"/>
  <c r="CR93" i="10"/>
  <c r="CC78" i="10"/>
  <c r="CJ85" i="10"/>
  <c r="AS42" i="10"/>
  <c r="AK34" i="10"/>
  <c r="CE80" i="10"/>
  <c r="AM36" i="10"/>
  <c r="DE106" i="10"/>
  <c r="CM88" i="10"/>
  <c r="AN37" i="10"/>
  <c r="AD27" i="10"/>
  <c r="AC26" i="10"/>
  <c r="DB103" i="10"/>
  <c r="BV71" i="10"/>
  <c r="CI84" i="10"/>
  <c r="DJ111" i="10"/>
  <c r="BK60" i="10"/>
  <c r="AH31" i="10"/>
  <c r="BL61" i="10"/>
  <c r="DU122" i="10"/>
  <c r="BM62" i="10"/>
  <c r="CG82" i="10"/>
  <c r="DA102" i="10"/>
  <c r="DR119" i="10"/>
  <c r="AI32" i="10"/>
  <c r="U15" i="6"/>
  <c r="U16" i="6" s="1"/>
  <c r="V13" i="18"/>
  <c r="W5" i="10"/>
  <c r="X5" i="6"/>
  <c r="W22" i="6"/>
  <c r="W21" i="6"/>
  <c r="X18" i="18" s="1"/>
  <c r="R12" i="52"/>
  <c r="U26" i="6"/>
  <c r="V23" i="18" s="1"/>
  <c r="Q11" i="18"/>
  <c r="AE27" i="50"/>
  <c r="W27" i="50"/>
  <c r="AD27" i="50"/>
  <c r="V27" i="50"/>
  <c r="Z27" i="50"/>
  <c r="AC27" i="50"/>
  <c r="U27" i="50"/>
  <c r="Y27" i="50"/>
  <c r="X27" i="50"/>
  <c r="AB27" i="50"/>
  <c r="T27" i="50"/>
  <c r="AA27" i="50"/>
  <c r="T75" i="6"/>
  <c r="W16" i="18"/>
  <c r="W20" i="18" s="1"/>
  <c r="V23" i="6"/>
  <c r="W20" i="6"/>
  <c r="X17" i="18" s="1"/>
  <c r="S75" i="6"/>
  <c r="P13" i="6"/>
  <c r="L8" i="52"/>
  <c r="L14" i="52" s="1"/>
  <c r="Q10" i="6" s="1"/>
  <c r="S8" i="18" s="1"/>
  <c r="T155" i="5"/>
  <c r="N130" i="52"/>
  <c r="N119" i="52" s="1"/>
  <c r="N122" i="52" s="1"/>
  <c r="N6" i="52" s="1"/>
  <c r="S9" i="6" s="1"/>
  <c r="M187" i="52"/>
  <c r="M188" i="52" s="1"/>
  <c r="M189" i="52" s="1"/>
  <c r="O169" i="52"/>
  <c r="O171" i="52"/>
  <c r="O170" i="52"/>
  <c r="P146" i="52"/>
  <c r="P160" i="52" s="1"/>
  <c r="P142" i="52"/>
  <c r="P138" i="52"/>
  <c r="P152" i="52" s="1"/>
  <c r="P144" i="52"/>
  <c r="P158" i="52" s="1"/>
  <c r="P140" i="52"/>
  <c r="P154" i="52" s="1"/>
  <c r="O129" i="52"/>
  <c r="O156" i="52"/>
  <c r="R115" i="52"/>
  <c r="C28" i="50"/>
  <c r="O186" i="52"/>
  <c r="O180" i="52"/>
  <c r="O185" i="52"/>
  <c r="S27" i="50"/>
  <c r="S12" i="50" s="1"/>
  <c r="W5" i="18" s="1"/>
  <c r="N182" i="52"/>
  <c r="N181" i="52"/>
  <c r="N183" i="52"/>
  <c r="Q167" i="52"/>
  <c r="Q114" i="52"/>
  <c r="N175" i="52"/>
  <c r="N176" i="52" s="1"/>
  <c r="P173" i="52"/>
  <c r="P168" i="52"/>
  <c r="P174" i="52"/>
  <c r="P179" i="52"/>
  <c r="W98" i="5"/>
  <c r="W100" i="5" s="1"/>
  <c r="W19" i="6"/>
  <c r="Y74" i="18" l="1"/>
  <c r="V27" i="55"/>
  <c r="HJ95" i="10"/>
  <c r="DM113" i="10"/>
  <c r="GK70" i="10"/>
  <c r="IM124" i="10"/>
  <c r="HN99" i="10"/>
  <c r="GS78" i="10"/>
  <c r="FT53" i="10"/>
  <c r="EM20" i="10"/>
  <c r="GN73" i="10"/>
  <c r="FZ59" i="10"/>
  <c r="IE116" i="10"/>
  <c r="HR103" i="10"/>
  <c r="EU28" i="10"/>
  <c r="GR77" i="10"/>
  <c r="GO74" i="10"/>
  <c r="GY84" i="10"/>
  <c r="JV38" i="10"/>
  <c r="FC36" i="10"/>
  <c r="FI42" i="10"/>
  <c r="IL123" i="10"/>
  <c r="HO100" i="10"/>
  <c r="HS104" i="10"/>
  <c r="HM98" i="10"/>
  <c r="IJ121" i="10"/>
  <c r="FM46" i="10"/>
  <c r="FN47" i="10"/>
  <c r="IB113" i="10"/>
  <c r="IG118" i="10"/>
  <c r="EV29" i="10"/>
  <c r="HA86" i="10"/>
  <c r="FW56" i="10"/>
  <c r="FR51" i="10"/>
  <c r="IH119" i="10"/>
  <c r="HC88" i="10"/>
  <c r="FE38" i="10"/>
  <c r="HU106" i="10"/>
  <c r="HK96" i="10"/>
  <c r="HY110" i="10"/>
  <c r="GF65" i="10"/>
  <c r="HW108" i="10"/>
  <c r="EY32" i="10"/>
  <c r="IA112" i="10"/>
  <c r="FK44" i="10"/>
  <c r="FL45" i="10"/>
  <c r="IK122" i="10"/>
  <c r="GE64" i="10"/>
  <c r="HP101" i="10"/>
  <c r="FU54" i="10"/>
  <c r="FX57" i="10"/>
  <c r="HI94" i="10"/>
  <c r="GB61" i="10"/>
  <c r="IF117" i="10"/>
  <c r="EZ33" i="10"/>
  <c r="HF91" i="10"/>
  <c r="LS87" i="10"/>
  <c r="GP75" i="10"/>
  <c r="II120" i="10"/>
  <c r="EX31" i="10"/>
  <c r="GL71" i="10"/>
  <c r="HH93" i="10"/>
  <c r="GG66" i="10"/>
  <c r="ES26" i="10"/>
  <c r="IC114" i="10"/>
  <c r="GV81" i="10"/>
  <c r="LG75" i="10"/>
  <c r="EQ24" i="10"/>
  <c r="HD89" i="10"/>
  <c r="HQ102" i="10"/>
  <c r="HT105" i="10"/>
  <c r="GZ85" i="10"/>
  <c r="FS52" i="10"/>
  <c r="GT79" i="10"/>
  <c r="FV55" i="10"/>
  <c r="FY58" i="10"/>
  <c r="EO22" i="10"/>
  <c r="ET27" i="10"/>
  <c r="GM72" i="10"/>
  <c r="FD37" i="10"/>
  <c r="EN21" i="10"/>
  <c r="EW30" i="10"/>
  <c r="HV107" i="10"/>
  <c r="HZ111" i="10"/>
  <c r="EP23" i="10"/>
  <c r="FB35" i="10"/>
  <c r="GC62" i="10"/>
  <c r="ID115" i="10"/>
  <c r="GQ76" i="10"/>
  <c r="HL97" i="10"/>
  <c r="HG92" i="10"/>
  <c r="GI68" i="10"/>
  <c r="HE90" i="10"/>
  <c r="HB87" i="10"/>
  <c r="GX83" i="10"/>
  <c r="FG40" i="10"/>
  <c r="GU80" i="10"/>
  <c r="FJ43" i="10"/>
  <c r="FA34" i="10"/>
  <c r="FQ50" i="10"/>
  <c r="GD63" i="10"/>
  <c r="FO48" i="10"/>
  <c r="ER25" i="10"/>
  <c r="HX109" i="10"/>
  <c r="FF39" i="10"/>
  <c r="GA60" i="10"/>
  <c r="GW82" i="10"/>
  <c r="KK53" i="10"/>
  <c r="FP49" i="10"/>
  <c r="GJ69" i="10"/>
  <c r="FH41" i="10"/>
  <c r="GH67" i="10"/>
  <c r="V3" i="55"/>
  <c r="V9" i="55" s="1"/>
  <c r="V6" i="10" s="1"/>
  <c r="Y69" i="18"/>
  <c r="MS113" i="10"/>
  <c r="LJ78" i="10"/>
  <c r="KV64" i="10"/>
  <c r="LC71" i="10"/>
  <c r="LA69" i="10"/>
  <c r="JI25" i="10"/>
  <c r="LL80" i="10"/>
  <c r="NC123" i="10"/>
  <c r="MT114" i="10"/>
  <c r="MP110" i="10"/>
  <c r="MW117" i="10"/>
  <c r="JP32" i="10"/>
  <c r="LK79" i="10"/>
  <c r="KQ59" i="10"/>
  <c r="KP58" i="10"/>
  <c r="KO57" i="10"/>
  <c r="MG101" i="10"/>
  <c r="NA121" i="10"/>
  <c r="KA43" i="10"/>
  <c r="MJ104" i="10"/>
  <c r="JF22" i="10"/>
  <c r="JO31" i="10"/>
  <c r="JJ26" i="10"/>
  <c r="KL54" i="10"/>
  <c r="LD72" i="10"/>
  <c r="MU115" i="10"/>
  <c r="JZ42" i="10"/>
  <c r="JM29" i="10"/>
  <c r="KJ52" i="10"/>
  <c r="JL28" i="10"/>
  <c r="KF48" i="10"/>
  <c r="MR112" i="10"/>
  <c r="JD20" i="10"/>
  <c r="LV90" i="10"/>
  <c r="JS35" i="10"/>
  <c r="JK27" i="10"/>
  <c r="LQ85" i="10"/>
  <c r="MX118" i="10"/>
  <c r="LU89" i="10"/>
  <c r="KH50" i="10"/>
  <c r="KS61" i="10"/>
  <c r="JT36" i="10"/>
  <c r="MY119" i="10"/>
  <c r="LF74" i="10"/>
  <c r="KG49" i="10"/>
  <c r="LW91" i="10"/>
  <c r="KT62" i="10"/>
  <c r="LM81" i="10"/>
  <c r="KD46" i="10"/>
  <c r="KM55" i="10"/>
  <c r="KX66" i="10"/>
  <c r="LR86" i="10"/>
  <c r="MV116" i="10"/>
  <c r="NB122" i="10"/>
  <c r="MB96" i="10"/>
  <c r="KZ68" i="10"/>
  <c r="MZ120" i="10"/>
  <c r="KU63" i="10"/>
  <c r="T71" i="18"/>
  <c r="BR71" i="18" s="1"/>
  <c r="BR69" i="18"/>
  <c r="MK105" i="10"/>
  <c r="LZ94" i="10"/>
  <c r="KE47" i="10"/>
  <c r="JR34" i="10"/>
  <c r="KY67" i="10"/>
  <c r="JE21" i="10"/>
  <c r="JY41" i="10"/>
  <c r="ND124" i="10"/>
  <c r="MO109" i="10"/>
  <c r="MM107" i="10"/>
  <c r="MN108" i="10"/>
  <c r="KW65" i="10"/>
  <c r="LB70" i="10"/>
  <c r="MI103" i="10"/>
  <c r="LE73" i="10"/>
  <c r="KC45" i="10"/>
  <c r="MH102" i="10"/>
  <c r="LO83" i="10"/>
  <c r="JX40" i="10"/>
  <c r="MC97" i="10"/>
  <c r="MD98" i="10"/>
  <c r="JW39" i="10"/>
  <c r="LT88" i="10"/>
  <c r="JH24" i="10"/>
  <c r="LN82" i="10"/>
  <c r="LP84" i="10"/>
  <c r="JU37" i="10"/>
  <c r="LY93" i="10"/>
  <c r="LI77" i="10"/>
  <c r="JQ33" i="10"/>
  <c r="JN30" i="10"/>
  <c r="LH76" i="10"/>
  <c r="KN56" i="10"/>
  <c r="MA95" i="10"/>
  <c r="JG23" i="10"/>
  <c r="KR60" i="10"/>
  <c r="MF100" i="10"/>
  <c r="LX92" i="10"/>
  <c r="ML106" i="10"/>
  <c r="ME99" i="10"/>
  <c r="MQ111" i="10"/>
  <c r="KB44" i="10"/>
  <c r="KI51" i="10"/>
  <c r="EL19" i="10"/>
  <c r="EK18" i="10"/>
  <c r="R8" i="9" s="1"/>
  <c r="V12" i="55"/>
  <c r="V18" i="55" s="1"/>
  <c r="V7" i="10" s="1"/>
  <c r="JC19" i="10"/>
  <c r="JB18" i="10"/>
  <c r="R11" i="9" s="1"/>
  <c r="X74" i="6"/>
  <c r="X73" i="6"/>
  <c r="X78" i="6"/>
  <c r="W21" i="55" s="1"/>
  <c r="CJ84" i="10"/>
  <c r="BU69" i="10"/>
  <c r="CP90" i="10"/>
  <c r="DF106" i="10"/>
  <c r="BA49" i="10"/>
  <c r="CU95" i="10"/>
  <c r="AU43" i="10"/>
  <c r="AK33" i="10"/>
  <c r="AM35" i="10"/>
  <c r="CE79" i="10"/>
  <c r="AC25" i="10"/>
  <c r="DG107" i="10"/>
  <c r="DL112" i="10"/>
  <c r="CI83" i="10"/>
  <c r="DA101" i="10"/>
  <c r="DP116" i="10"/>
  <c r="CM87" i="10"/>
  <c r="BJ58" i="10"/>
  <c r="BT68" i="10"/>
  <c r="DE105" i="10"/>
  <c r="BE53" i="10"/>
  <c r="BM61" i="10"/>
  <c r="BS67" i="10"/>
  <c r="AV44" i="10"/>
  <c r="CB76" i="10"/>
  <c r="AE27" i="10"/>
  <c r="CK85" i="10"/>
  <c r="AW45" i="10"/>
  <c r="CC77" i="10"/>
  <c r="X20" i="10"/>
  <c r="DS119" i="10"/>
  <c r="AB24" i="10"/>
  <c r="DV122" i="10"/>
  <c r="DR118" i="10"/>
  <c r="DK111" i="10"/>
  <c r="AF28" i="10"/>
  <c r="DN114" i="10"/>
  <c r="BO63" i="10"/>
  <c r="BG55" i="10"/>
  <c r="BK59" i="10"/>
  <c r="CT94" i="10"/>
  <c r="Z22" i="10"/>
  <c r="BZ74" i="10"/>
  <c r="DQ117" i="10"/>
  <c r="AG29" i="10"/>
  <c r="BP64" i="10"/>
  <c r="AD26" i="10"/>
  <c r="CW97" i="10"/>
  <c r="AH30" i="10"/>
  <c r="BF54" i="10"/>
  <c r="BD52" i="10"/>
  <c r="AO37" i="10"/>
  <c r="AJ32" i="10"/>
  <c r="CN88" i="10"/>
  <c r="DU121" i="10"/>
  <c r="BC51" i="10"/>
  <c r="DB102" i="10"/>
  <c r="BH56" i="10"/>
  <c r="AA23" i="10"/>
  <c r="BQ65" i="10"/>
  <c r="BB50" i="10"/>
  <c r="AT42" i="10"/>
  <c r="CV96" i="10"/>
  <c r="DH108" i="10"/>
  <c r="BL60" i="10"/>
  <c r="DO115" i="10"/>
  <c r="DT120" i="10"/>
  <c r="CG81" i="10"/>
  <c r="AS41" i="10"/>
  <c r="CD78" i="10"/>
  <c r="CH82" i="10"/>
  <c r="BW71" i="10"/>
  <c r="CF80" i="10"/>
  <c r="BN62" i="10"/>
  <c r="DC103" i="10"/>
  <c r="AL34" i="10"/>
  <c r="CY99" i="10"/>
  <c r="CO89" i="10"/>
  <c r="CX98" i="10"/>
  <c r="DI109" i="10"/>
  <c r="CA75" i="10"/>
  <c r="CZ100" i="10"/>
  <c r="AY47" i="10"/>
  <c r="AP38" i="10"/>
  <c r="AN36" i="10"/>
  <c r="DD104" i="10"/>
  <c r="AQ39" i="10"/>
  <c r="AR40" i="10"/>
  <c r="AI31" i="10"/>
  <c r="CR92" i="10"/>
  <c r="CL86" i="10"/>
  <c r="CS93" i="10"/>
  <c r="AZ48" i="10"/>
  <c r="DJ110" i="10"/>
  <c r="BR66" i="10"/>
  <c r="BX72" i="10"/>
  <c r="Y21" i="10"/>
  <c r="AX46" i="10"/>
  <c r="BV70" i="10"/>
  <c r="BY73" i="10"/>
  <c r="CQ91" i="10"/>
  <c r="W19" i="10"/>
  <c r="W18" i="10" s="1"/>
  <c r="BI57" i="10"/>
  <c r="V18" i="10"/>
  <c r="X5" i="10"/>
  <c r="Y5" i="6"/>
  <c r="W13" i="18"/>
  <c r="V15" i="6"/>
  <c r="V16" i="6" s="1"/>
  <c r="S12" i="52"/>
  <c r="X21" i="6"/>
  <c r="Y18" i="18" s="1"/>
  <c r="X22" i="6"/>
  <c r="Y19" i="18" s="1"/>
  <c r="V26" i="6"/>
  <c r="W23" i="18" s="1"/>
  <c r="R11" i="18"/>
  <c r="AA28" i="50"/>
  <c r="V28" i="50"/>
  <c r="AB28" i="50"/>
  <c r="AC28" i="50"/>
  <c r="AD28" i="50"/>
  <c r="AF28" i="50"/>
  <c r="Z28" i="50"/>
  <c r="Y28" i="50"/>
  <c r="AE28" i="50"/>
  <c r="X28" i="50"/>
  <c r="W28" i="50"/>
  <c r="U28" i="50"/>
  <c r="U75" i="6"/>
  <c r="U71" i="18"/>
  <c r="X19" i="18"/>
  <c r="X16" i="18"/>
  <c r="W23" i="6"/>
  <c r="X20" i="6"/>
  <c r="Y17" i="18" s="1"/>
  <c r="M8" i="52"/>
  <c r="M14" i="52" s="1"/>
  <c r="R10" i="6" s="1"/>
  <c r="T8" i="18" s="1"/>
  <c r="Q13" i="6"/>
  <c r="U155" i="5"/>
  <c r="O130" i="52"/>
  <c r="O119" i="52" s="1"/>
  <c r="O122" i="52" s="1"/>
  <c r="O6" i="52" s="1"/>
  <c r="T9" i="6" s="1"/>
  <c r="N187" i="52"/>
  <c r="N188" i="52" s="1"/>
  <c r="N189" i="52" s="1"/>
  <c r="O175" i="52"/>
  <c r="O176" i="52" s="1"/>
  <c r="Q146" i="52"/>
  <c r="Q160" i="52" s="1"/>
  <c r="Q142" i="52"/>
  <c r="Q138" i="52"/>
  <c r="Q152" i="52" s="1"/>
  <c r="Q144" i="52"/>
  <c r="Q158" i="52" s="1"/>
  <c r="Q140" i="52"/>
  <c r="Q154" i="52" s="1"/>
  <c r="S115" i="52"/>
  <c r="C29" i="50"/>
  <c r="P180" i="52"/>
  <c r="P185" i="52"/>
  <c r="P186" i="52"/>
  <c r="Q168" i="52"/>
  <c r="Q179" i="52"/>
  <c r="Q174" i="52"/>
  <c r="Q173" i="52"/>
  <c r="T28" i="50"/>
  <c r="T12" i="50" s="1"/>
  <c r="X5" i="18" s="1"/>
  <c r="P171" i="52"/>
  <c r="P170" i="52"/>
  <c r="P169" i="52"/>
  <c r="O183" i="52"/>
  <c r="O182" i="52"/>
  <c r="O181" i="52"/>
  <c r="R167" i="52"/>
  <c r="R114" i="52"/>
  <c r="P129" i="52"/>
  <c r="P156" i="52"/>
  <c r="X19" i="6"/>
  <c r="X98" i="5"/>
  <c r="X100" i="5" s="1"/>
  <c r="Z74" i="18" l="1"/>
  <c r="W27" i="55"/>
  <c r="DN113" i="10"/>
  <c r="FD36" i="10"/>
  <c r="EX30" i="10"/>
  <c r="HV106" i="10"/>
  <c r="FR50" i="10"/>
  <c r="GX82" i="10"/>
  <c r="EY31" i="10"/>
  <c r="GI67" i="10"/>
  <c r="FN46" i="10"/>
  <c r="IA111" i="10"/>
  <c r="HM97" i="10"/>
  <c r="II119" i="10"/>
  <c r="IK121" i="10"/>
  <c r="IF116" i="10"/>
  <c r="GZ84" i="10"/>
  <c r="GE63" i="10"/>
  <c r="FS51" i="10"/>
  <c r="IH118" i="10"/>
  <c r="HI93" i="10"/>
  <c r="HW107" i="10"/>
  <c r="FX56" i="10"/>
  <c r="EV28" i="10"/>
  <c r="GY83" i="10"/>
  <c r="HX108" i="10"/>
  <c r="EO21" i="10"/>
  <c r="GL70" i="10"/>
  <c r="HO99" i="10"/>
  <c r="HC87" i="10"/>
  <c r="FI41" i="10"/>
  <c r="HG91" i="10"/>
  <c r="FG39" i="10"/>
  <c r="IC113" i="10"/>
  <c r="EP22" i="10"/>
  <c r="GA59" i="10"/>
  <c r="IJ120" i="10"/>
  <c r="HU105" i="10"/>
  <c r="FF38" i="10"/>
  <c r="FL44" i="10"/>
  <c r="GB60" i="10"/>
  <c r="ID114" i="10"/>
  <c r="GH66" i="10"/>
  <c r="FE37" i="10"/>
  <c r="GU79" i="10"/>
  <c r="HF90" i="10"/>
  <c r="HH92" i="10"/>
  <c r="GG65" i="10"/>
  <c r="FO47" i="10"/>
  <c r="GF64" i="10"/>
  <c r="HP100" i="10"/>
  <c r="IE115" i="10"/>
  <c r="FT52" i="10"/>
  <c r="FU53" i="10"/>
  <c r="IL122" i="10"/>
  <c r="HR102" i="10"/>
  <c r="HJ94" i="10"/>
  <c r="HD88" i="10"/>
  <c r="FQ49" i="10"/>
  <c r="GO73" i="10"/>
  <c r="EW29" i="10"/>
  <c r="GP74" i="10"/>
  <c r="FA33" i="10"/>
  <c r="ES25" i="10"/>
  <c r="HS103" i="10"/>
  <c r="HY109" i="10"/>
  <c r="GQ75" i="10"/>
  <c r="FV54" i="10"/>
  <c r="FB34" i="10"/>
  <c r="HQ101" i="10"/>
  <c r="GD62" i="10"/>
  <c r="HA85" i="10"/>
  <c r="GC61" i="10"/>
  <c r="FC35" i="10"/>
  <c r="GR76" i="10"/>
  <c r="GN72" i="10"/>
  <c r="FY57" i="10"/>
  <c r="GS77" i="10"/>
  <c r="FH40" i="10"/>
  <c r="IB112" i="10"/>
  <c r="EU27" i="10"/>
  <c r="HE89" i="10"/>
  <c r="IM123" i="10"/>
  <c r="FJ42" i="10"/>
  <c r="HL96" i="10"/>
  <c r="GJ68" i="10"/>
  <c r="FZ58" i="10"/>
  <c r="GM71" i="10"/>
  <c r="GK69" i="10"/>
  <c r="HT104" i="10"/>
  <c r="FM45" i="10"/>
  <c r="FK43" i="10"/>
  <c r="GW81" i="10"/>
  <c r="HK95" i="10"/>
  <c r="EQ23" i="10"/>
  <c r="HB86" i="10"/>
  <c r="FW55" i="10"/>
  <c r="ER24" i="10"/>
  <c r="EZ32" i="10"/>
  <c r="HZ110" i="10"/>
  <c r="FP48" i="10"/>
  <c r="IG117" i="10"/>
  <c r="GV80" i="10"/>
  <c r="ET26" i="10"/>
  <c r="GT78" i="10"/>
  <c r="HN98" i="10"/>
  <c r="EN20" i="10"/>
  <c r="W12" i="55"/>
  <c r="W18" i="55" s="1"/>
  <c r="W7" i="10" s="1"/>
  <c r="Z70" i="18"/>
  <c r="W3" i="55"/>
  <c r="W9" i="55" s="1"/>
  <c r="W6" i="10" s="1"/>
  <c r="Z69" i="18"/>
  <c r="JN29" i="10"/>
  <c r="MW116" i="10"/>
  <c r="MI102" i="10"/>
  <c r="KP57" i="10"/>
  <c r="MQ110" i="10"/>
  <c r="MR110" i="10" s="1"/>
  <c r="JY40" i="10"/>
  <c r="MF99" i="10"/>
  <c r="NC122" i="10"/>
  <c r="KL53" i="10"/>
  <c r="LJ77" i="10"/>
  <c r="MX117" i="10"/>
  <c r="LX91" i="10"/>
  <c r="LH75" i="10"/>
  <c r="KW64" i="10"/>
  <c r="KY66" i="10"/>
  <c r="LE72" i="10"/>
  <c r="MC96" i="10"/>
  <c r="KE46" i="10"/>
  <c r="KB43" i="10"/>
  <c r="KN55" i="10"/>
  <c r="KS60" i="10"/>
  <c r="KT60" i="10" s="1"/>
  <c r="KZ67" i="10"/>
  <c r="MY118" i="10"/>
  <c r="JS34" i="10"/>
  <c r="JX39" i="10"/>
  <c r="MT113" i="10"/>
  <c r="LW90" i="10"/>
  <c r="LC70" i="10"/>
  <c r="JR33" i="10"/>
  <c r="KD45" i="10"/>
  <c r="LO82" i="10"/>
  <c r="KU62" i="10"/>
  <c r="MZ119" i="10"/>
  <c r="LI76" i="10"/>
  <c r="KV63" i="10"/>
  <c r="MB95" i="10"/>
  <c r="KH49" i="10"/>
  <c r="KI49" i="10" s="1"/>
  <c r="NB121" i="10"/>
  <c r="MN107" i="10"/>
  <c r="MS112" i="10"/>
  <c r="KJ51" i="10"/>
  <c r="LU88" i="10"/>
  <c r="LP83" i="10"/>
  <c r="MO108" i="10"/>
  <c r="KK52" i="10"/>
  <c r="KL52" i="10" s="1"/>
  <c r="JP31" i="10"/>
  <c r="JM28" i="10"/>
  <c r="JQ32" i="10"/>
  <c r="LN81" i="10"/>
  <c r="LG74" i="10"/>
  <c r="MG100" i="10"/>
  <c r="KG48" i="10"/>
  <c r="MD97" i="10"/>
  <c r="ME97" i="10" s="1"/>
  <c r="ME98" i="10"/>
  <c r="JU36" i="10"/>
  <c r="JG22" i="10"/>
  <c r="LS86" i="10"/>
  <c r="MM106" i="10"/>
  <c r="JD19" i="10"/>
  <c r="JC18" i="10"/>
  <c r="S11" i="9" s="1"/>
  <c r="LF73" i="10"/>
  <c r="LG73" i="10" s="1"/>
  <c r="KC44" i="10"/>
  <c r="KT61" i="10"/>
  <c r="KX65" i="10"/>
  <c r="MU114" i="10"/>
  <c r="LV89" i="10"/>
  <c r="MJ103" i="10"/>
  <c r="LM80" i="10"/>
  <c r="MV115" i="10"/>
  <c r="MW115" i="10" s="1"/>
  <c r="KI50" i="10"/>
  <c r="LY92" i="10"/>
  <c r="MA94" i="10"/>
  <c r="EM19" i="10"/>
  <c r="EL18" i="10"/>
  <c r="S8" i="9" s="1"/>
  <c r="MH101" i="10"/>
  <c r="LR85" i="10"/>
  <c r="KF47" i="10"/>
  <c r="KG47" i="10" s="1"/>
  <c r="JE20" i="10"/>
  <c r="LB69" i="10"/>
  <c r="JL27" i="10"/>
  <c r="KR59" i="10"/>
  <c r="JK26" i="10"/>
  <c r="LT87" i="10"/>
  <c r="ND123" i="10"/>
  <c r="JV37" i="10"/>
  <c r="JW37" i="10" s="1"/>
  <c r="LZ93" i="10"/>
  <c r="NA120" i="10"/>
  <c r="JT35" i="10"/>
  <c r="JO30" i="10"/>
  <c r="MR111" i="10"/>
  <c r="KM54" i="10"/>
  <c r="LD71" i="10"/>
  <c r="LK78" i="10"/>
  <c r="LL78" i="10" s="1"/>
  <c r="KO56" i="10"/>
  <c r="JJ25" i="10"/>
  <c r="LL79" i="10"/>
  <c r="JF21" i="10"/>
  <c r="MK104" i="10"/>
  <c r="JW38" i="10"/>
  <c r="LQ84" i="10"/>
  <c r="LA68" i="10"/>
  <c r="LB68" i="10" s="1"/>
  <c r="JZ41" i="10"/>
  <c r="KQ58" i="10"/>
  <c r="JI24" i="10"/>
  <c r="KA42" i="10"/>
  <c r="ML105" i="10"/>
  <c r="JH23" i="10"/>
  <c r="MP109" i="10"/>
  <c r="Y74" i="6"/>
  <c r="Y73" i="6"/>
  <c r="Y78" i="6"/>
  <c r="X21" i="55" s="1"/>
  <c r="CS92" i="10"/>
  <c r="DL111" i="10"/>
  <c r="BL59" i="10"/>
  <c r="BM60" i="10"/>
  <c r="AH29" i="10"/>
  <c r="DJ109" i="10"/>
  <c r="DD103" i="10"/>
  <c r="CG80" i="10"/>
  <c r="DR117" i="10"/>
  <c r="AV43" i="10"/>
  <c r="BU68" i="10"/>
  <c r="AA22" i="10"/>
  <c r="BV69" i="10"/>
  <c r="CQ90" i="10"/>
  <c r="AX45" i="10"/>
  <c r="DM112" i="10"/>
  <c r="CI82" i="10"/>
  <c r="DF105" i="10"/>
  <c r="CN87" i="10"/>
  <c r="CC76" i="10"/>
  <c r="CL85" i="10"/>
  <c r="DU120" i="10"/>
  <c r="BX71" i="10"/>
  <c r="AM34" i="10"/>
  <c r="CJ83" i="10"/>
  <c r="BI56" i="10"/>
  <c r="DV121" i="10"/>
  <c r="CE78" i="10"/>
  <c r="CB75" i="10"/>
  <c r="DT119" i="10"/>
  <c r="BP63" i="10"/>
  <c r="Y20" i="10"/>
  <c r="AT41" i="10"/>
  <c r="BA48" i="10"/>
  <c r="CW96" i="10"/>
  <c r="BN61" i="10"/>
  <c r="BC50" i="10"/>
  <c r="BG54" i="10"/>
  <c r="AO36" i="10"/>
  <c r="AK32" i="10"/>
  <c r="BZ73" i="10"/>
  <c r="BY72" i="10"/>
  <c r="CU94" i="10"/>
  <c r="AC24" i="10"/>
  <c r="CF79" i="10"/>
  <c r="AE26" i="10"/>
  <c r="CY98" i="10"/>
  <c r="AN35" i="10"/>
  <c r="AS40" i="10"/>
  <c r="DG106" i="10"/>
  <c r="BF53" i="10"/>
  <c r="AQ38" i="10"/>
  <c r="DP115" i="10"/>
  <c r="AB23" i="10"/>
  <c r="DS118" i="10"/>
  <c r="AF27" i="10"/>
  <c r="AW44" i="10"/>
  <c r="AL33" i="10"/>
  <c r="AR39" i="10"/>
  <c r="AP37" i="10"/>
  <c r="X19" i="10"/>
  <c r="X18" i="10" s="1"/>
  <c r="BK58" i="10"/>
  <c r="BH55" i="10"/>
  <c r="CV95" i="10"/>
  <c r="DE104" i="10"/>
  <c r="BS66" i="10"/>
  <c r="AY46" i="10"/>
  <c r="AD25" i="10"/>
  <c r="DI108" i="10"/>
  <c r="BD51" i="10"/>
  <c r="BE52" i="10"/>
  <c r="AG28" i="10"/>
  <c r="DK110" i="10"/>
  <c r="AJ31" i="10"/>
  <c r="AI30" i="10"/>
  <c r="CD77" i="10"/>
  <c r="AU42" i="10"/>
  <c r="CA74" i="10"/>
  <c r="DB101" i="10"/>
  <c r="CP89" i="10"/>
  <c r="DO114" i="10"/>
  <c r="CK84" i="10"/>
  <c r="BW70" i="10"/>
  <c r="DH107" i="10"/>
  <c r="CT93" i="10"/>
  <c r="BT67" i="10"/>
  <c r="DA100" i="10"/>
  <c r="DQ116" i="10"/>
  <c r="AZ47" i="10"/>
  <c r="CM86" i="10"/>
  <c r="CH81" i="10"/>
  <c r="BO62" i="10"/>
  <c r="CZ99" i="10"/>
  <c r="BR65" i="10"/>
  <c r="DC102" i="10"/>
  <c r="Z21" i="10"/>
  <c r="BB49" i="10"/>
  <c r="CO88" i="10"/>
  <c r="CR91" i="10"/>
  <c r="BQ64" i="10"/>
  <c r="CX97" i="10"/>
  <c r="BJ57" i="10"/>
  <c r="Y5" i="10"/>
  <c r="Z5" i="6"/>
  <c r="W15" i="6"/>
  <c r="W16" i="6" s="1"/>
  <c r="X13" i="18"/>
  <c r="Y22" i="6"/>
  <c r="Z19" i="18" s="1"/>
  <c r="Y21" i="6"/>
  <c r="Z18" i="18" s="1"/>
  <c r="T12" i="52"/>
  <c r="W26" i="6"/>
  <c r="X23" i="18" s="1"/>
  <c r="S11" i="18"/>
  <c r="AG29" i="50"/>
  <c r="Y29" i="50"/>
  <c r="AF29" i="50"/>
  <c r="X29" i="50"/>
  <c r="AE29" i="50"/>
  <c r="W29" i="50"/>
  <c r="Z29" i="50"/>
  <c r="AD29" i="50"/>
  <c r="V29" i="50"/>
  <c r="AB29" i="50"/>
  <c r="AA29" i="50"/>
  <c r="AC29" i="50"/>
  <c r="V75" i="6"/>
  <c r="X20" i="18"/>
  <c r="Y16" i="18"/>
  <c r="Y20" i="18" s="1"/>
  <c r="X23" i="6"/>
  <c r="Y20" i="6"/>
  <c r="Z17" i="18" s="1"/>
  <c r="V71" i="18"/>
  <c r="R13" i="6"/>
  <c r="N8" i="52"/>
  <c r="N14" i="52" s="1"/>
  <c r="S10" i="6" s="1"/>
  <c r="U8" i="18" s="1"/>
  <c r="V155" i="5"/>
  <c r="P130" i="52"/>
  <c r="P119" i="52" s="1"/>
  <c r="P122" i="52" s="1"/>
  <c r="P6" i="52" s="1"/>
  <c r="U9" i="6" s="1"/>
  <c r="P175" i="52"/>
  <c r="P176" i="52" s="1"/>
  <c r="O187" i="52"/>
  <c r="O188" i="52" s="1"/>
  <c r="O189" i="52" s="1"/>
  <c r="T115" i="52"/>
  <c r="C30" i="50"/>
  <c r="R168" i="52"/>
  <c r="R173" i="52"/>
  <c r="R179" i="52"/>
  <c r="R174" i="52"/>
  <c r="Q180" i="52"/>
  <c r="Q186" i="52"/>
  <c r="Q185" i="52"/>
  <c r="P182" i="52"/>
  <c r="P181" i="52"/>
  <c r="P183" i="52"/>
  <c r="Q170" i="52"/>
  <c r="Q169" i="52"/>
  <c r="Q171" i="52"/>
  <c r="U29" i="50"/>
  <c r="U12" i="50" s="1"/>
  <c r="Y5" i="18" s="1"/>
  <c r="R146" i="52"/>
  <c r="R160" i="52" s="1"/>
  <c r="R142" i="52"/>
  <c r="R138" i="52"/>
  <c r="R152" i="52" s="1"/>
  <c r="R140" i="52"/>
  <c r="R154" i="52" s="1"/>
  <c r="R144" i="52"/>
  <c r="R158" i="52" s="1"/>
  <c r="S167" i="52"/>
  <c r="S114" i="52"/>
  <c r="Q129" i="52"/>
  <c r="Q156" i="52"/>
  <c r="Y19" i="6"/>
  <c r="Y98" i="5"/>
  <c r="Y100" i="5" s="1"/>
  <c r="AA74" i="18" l="1"/>
  <c r="X27" i="55"/>
  <c r="DO113" i="10"/>
  <c r="LI75" i="10"/>
  <c r="JS33" i="10"/>
  <c r="HW106" i="10"/>
  <c r="MQ109" i="10"/>
  <c r="KN54" i="10"/>
  <c r="JI23" i="10"/>
  <c r="LR84" i="10"/>
  <c r="JX38" i="10"/>
  <c r="LU87" i="10"/>
  <c r="KR58" i="10"/>
  <c r="JK25" i="10"/>
  <c r="NB120" i="10"/>
  <c r="LC69" i="10"/>
  <c r="LE71" i="10"/>
  <c r="LS85" i="10"/>
  <c r="LN80" i="10"/>
  <c r="MI101" i="10"/>
  <c r="MK103" i="10"/>
  <c r="MH100" i="10"/>
  <c r="LQ83" i="10"/>
  <c r="LZ92" i="10"/>
  <c r="KU61" i="10"/>
  <c r="JV36" i="10"/>
  <c r="JN28" i="10"/>
  <c r="MO107" i="10"/>
  <c r="LP82" i="10"/>
  <c r="MZ118" i="10"/>
  <c r="KZ66" i="10"/>
  <c r="MG99" i="10"/>
  <c r="KH48" i="10"/>
  <c r="MP108" i="10"/>
  <c r="MC95" i="10"/>
  <c r="LD70" i="10"/>
  <c r="KO55" i="10"/>
  <c r="KW63" i="10"/>
  <c r="LX90" i="10"/>
  <c r="KC43" i="10"/>
  <c r="KA41" i="10"/>
  <c r="KP56" i="10"/>
  <c r="MA93" i="10"/>
  <c r="JF20" i="10"/>
  <c r="KJ50" i="10"/>
  <c r="MM105" i="10"/>
  <c r="ML104" i="10"/>
  <c r="MS111" i="10"/>
  <c r="KB42" i="10"/>
  <c r="JG21" i="10"/>
  <c r="JP30" i="10"/>
  <c r="KS59" i="10"/>
  <c r="MV114" i="10"/>
  <c r="LT86" i="10"/>
  <c r="LO81" i="10"/>
  <c r="KK51" i="10"/>
  <c r="NA119" i="10"/>
  <c r="JY39" i="10"/>
  <c r="MD96" i="10"/>
  <c r="KM53" i="10"/>
  <c r="JO29" i="10"/>
  <c r="EU26" i="10"/>
  <c r="HC86" i="10"/>
  <c r="GN71" i="10"/>
  <c r="IC112" i="10"/>
  <c r="JJ24" i="10"/>
  <c r="LM79" i="10"/>
  <c r="JU35" i="10"/>
  <c r="JM27" i="10"/>
  <c r="MB94" i="10"/>
  <c r="KY65" i="10"/>
  <c r="JH22" i="10"/>
  <c r="JR32" i="10"/>
  <c r="MT112" i="10"/>
  <c r="KV62" i="10"/>
  <c r="JT34" i="10"/>
  <c r="LF72" i="10"/>
  <c r="ND122" i="10"/>
  <c r="KD44" i="10"/>
  <c r="MF98" i="10"/>
  <c r="JQ31" i="10"/>
  <c r="NC121" i="10"/>
  <c r="KE45" i="10"/>
  <c r="LA67" i="10"/>
  <c r="KX64" i="10"/>
  <c r="JL26" i="10"/>
  <c r="LW89" i="10"/>
  <c r="MN106" i="10"/>
  <c r="LH74" i="10"/>
  <c r="LV88" i="10"/>
  <c r="LJ76" i="10"/>
  <c r="ER23" i="10"/>
  <c r="HB85" i="10"/>
  <c r="ET25" i="10"/>
  <c r="HS102" i="10"/>
  <c r="FB33" i="10"/>
  <c r="IM122" i="10"/>
  <c r="MU113" i="10"/>
  <c r="GH65" i="10"/>
  <c r="FM44" i="10"/>
  <c r="HH91" i="10"/>
  <c r="EW28" i="10"/>
  <c r="IG116" i="10"/>
  <c r="KF46" i="10"/>
  <c r="FG38" i="10"/>
  <c r="FY56" i="10"/>
  <c r="IL121" i="10"/>
  <c r="IH117" i="10"/>
  <c r="LY91" i="10"/>
  <c r="MY117" i="10"/>
  <c r="LK77" i="10"/>
  <c r="IF115" i="10"/>
  <c r="EX29" i="10"/>
  <c r="MX116" i="10"/>
  <c r="GT77" i="10"/>
  <c r="FZ57" i="10"/>
  <c r="GV79" i="10"/>
  <c r="GK68" i="10"/>
  <c r="FC34" i="10"/>
  <c r="HP99" i="10"/>
  <c r="GQ74" i="10"/>
  <c r="MJ102" i="10"/>
  <c r="HR101" i="10"/>
  <c r="EV27" i="10"/>
  <c r="GU78" i="10"/>
  <c r="FX55" i="10"/>
  <c r="GL69" i="10"/>
  <c r="GD61" i="10"/>
  <c r="HT103" i="10"/>
  <c r="HK94" i="10"/>
  <c r="FP47" i="10"/>
  <c r="GC60" i="10"/>
  <c r="FH39" i="10"/>
  <c r="GZ83" i="10"/>
  <c r="HA84" i="10"/>
  <c r="HL95" i="10"/>
  <c r="HG90" i="10"/>
  <c r="FL43" i="10"/>
  <c r="HM96" i="10"/>
  <c r="GP73" i="10"/>
  <c r="IJ119" i="10"/>
  <c r="FT51" i="10"/>
  <c r="FV53" i="10"/>
  <c r="HV105" i="10"/>
  <c r="HD87" i="10"/>
  <c r="IK120" i="10"/>
  <c r="GM70" i="10"/>
  <c r="GX81" i="10"/>
  <c r="FW54" i="10"/>
  <c r="HX107" i="10"/>
  <c r="IB111" i="10"/>
  <c r="GF63" i="10"/>
  <c r="FQ48" i="10"/>
  <c r="GJ67" i="10"/>
  <c r="IA110" i="10"/>
  <c r="FN45" i="10"/>
  <c r="II118" i="10"/>
  <c r="EO20" i="10"/>
  <c r="EY30" i="10"/>
  <c r="HJ93" i="10"/>
  <c r="EZ31" i="10"/>
  <c r="FF37" i="10"/>
  <c r="FO46" i="10"/>
  <c r="FS50" i="10"/>
  <c r="HN97" i="10"/>
  <c r="FA32" i="10"/>
  <c r="GS76" i="10"/>
  <c r="GR75" i="10"/>
  <c r="FR49" i="10"/>
  <c r="HQ100" i="10"/>
  <c r="GI66" i="10"/>
  <c r="EQ22" i="10"/>
  <c r="EP21" i="10"/>
  <c r="FE36" i="10"/>
  <c r="FK42" i="10"/>
  <c r="FU52" i="10"/>
  <c r="GY82" i="10"/>
  <c r="HO98" i="10"/>
  <c r="ES24" i="10"/>
  <c r="HU104" i="10"/>
  <c r="HF89" i="10"/>
  <c r="FD35" i="10"/>
  <c r="HZ109" i="10"/>
  <c r="HE88" i="10"/>
  <c r="GG64" i="10"/>
  <c r="IE114" i="10"/>
  <c r="ID113" i="10"/>
  <c r="HY108" i="10"/>
  <c r="GO72" i="10"/>
  <c r="GB59" i="10"/>
  <c r="FJ41" i="10"/>
  <c r="GW80" i="10"/>
  <c r="GA58" i="10"/>
  <c r="FI40" i="10"/>
  <c r="GE62" i="10"/>
  <c r="HI92" i="10"/>
  <c r="KQ57" i="10"/>
  <c r="JZ40" i="10"/>
  <c r="X3" i="55"/>
  <c r="X9" i="55" s="1"/>
  <c r="X6" i="10" s="1"/>
  <c r="AA69" i="18"/>
  <c r="X12" i="55"/>
  <c r="X18" i="55" s="1"/>
  <c r="X7" i="10" s="1"/>
  <c r="MF97" i="10" s="1"/>
  <c r="AA70" i="18"/>
  <c r="JE19" i="10"/>
  <c r="JD18" i="10"/>
  <c r="T11" i="9" s="1"/>
  <c r="EN19" i="10"/>
  <c r="EM18" i="10"/>
  <c r="T8" i="9" s="1"/>
  <c r="Z73" i="6"/>
  <c r="Z78" i="6"/>
  <c r="Y21" i="55" s="1"/>
  <c r="Z74" i="6"/>
  <c r="AB70" i="18" s="1"/>
  <c r="BG53" i="10"/>
  <c r="CF78" i="10"/>
  <c r="DA99" i="10"/>
  <c r="CP88" i="10"/>
  <c r="CN86" i="10"/>
  <c r="CL84" i="10"/>
  <c r="AJ30" i="10"/>
  <c r="AB22" i="10"/>
  <c r="DQ115" i="10"/>
  <c r="CU93" i="10"/>
  <c r="AA21" i="10"/>
  <c r="AV42" i="10"/>
  <c r="BH54" i="10"/>
  <c r="DR116" i="10"/>
  <c r="BW69" i="10"/>
  <c r="AP36" i="10"/>
  <c r="CQ89" i="10"/>
  <c r="AI29" i="10"/>
  <c r="AQ37" i="10"/>
  <c r="BK57" i="10"/>
  <c r="BS65" i="10"/>
  <c r="BU67" i="10"/>
  <c r="CB74" i="10"/>
  <c r="BF52" i="10"/>
  <c r="DF104" i="10"/>
  <c r="AH28" i="10"/>
  <c r="DJ108" i="10"/>
  <c r="AX44" i="10"/>
  <c r="AE25" i="10"/>
  <c r="BI55" i="10"/>
  <c r="AZ46" i="10"/>
  <c r="BN60" i="10"/>
  <c r="AC23" i="10"/>
  <c r="CW95" i="10"/>
  <c r="CY97" i="10"/>
  <c r="BE51" i="10"/>
  <c r="Z20" i="10"/>
  <c r="BM59" i="10"/>
  <c r="AY45" i="10"/>
  <c r="BL58" i="10"/>
  <c r="AS39" i="10"/>
  <c r="CC75" i="10"/>
  <c r="DG105" i="10"/>
  <c r="DK109" i="10"/>
  <c r="BV68" i="10"/>
  <c r="DH106" i="10"/>
  <c r="AG27" i="10"/>
  <c r="BY71" i="10"/>
  <c r="CX96" i="10"/>
  <c r="CS91" i="10"/>
  <c r="CI81" i="10"/>
  <c r="BX70" i="10"/>
  <c r="CZ98" i="10"/>
  <c r="AD24" i="10"/>
  <c r="BZ72" i="10"/>
  <c r="DM111" i="10"/>
  <c r="BO61" i="10"/>
  <c r="CJ82" i="10"/>
  <c r="AL32" i="10"/>
  <c r="AF26" i="10"/>
  <c r="CV94" i="10"/>
  <c r="BR64" i="10"/>
  <c r="BP62" i="10"/>
  <c r="DI107" i="10"/>
  <c r="CE77" i="10"/>
  <c r="BD50" i="10"/>
  <c r="DN112" i="10"/>
  <c r="DS117" i="10"/>
  <c r="AO35" i="10"/>
  <c r="Y19" i="10"/>
  <c r="Y18" i="10" s="1"/>
  <c r="AM33" i="10"/>
  <c r="BB48" i="10"/>
  <c r="DV120" i="10"/>
  <c r="CD76" i="10"/>
  <c r="BC49" i="10"/>
  <c r="BA47" i="10"/>
  <c r="DP114" i="10"/>
  <c r="DL110" i="10"/>
  <c r="AU41" i="10"/>
  <c r="AW43" i="10"/>
  <c r="BJ56" i="10"/>
  <c r="CT92" i="10"/>
  <c r="DE103" i="10"/>
  <c r="BQ63" i="10"/>
  <c r="CM85" i="10"/>
  <c r="CH80" i="10"/>
  <c r="AK31" i="10"/>
  <c r="AN34" i="10"/>
  <c r="DU119" i="10"/>
  <c r="CR90" i="10"/>
  <c r="CK83" i="10"/>
  <c r="CG79" i="10"/>
  <c r="CA73" i="10"/>
  <c r="DT118" i="10"/>
  <c r="BT66" i="10"/>
  <c r="CO87" i="10"/>
  <c r="DD102" i="10"/>
  <c r="DB100" i="10"/>
  <c r="DC101" i="10"/>
  <c r="AR38" i="10"/>
  <c r="AT40" i="10"/>
  <c r="Z5" i="10"/>
  <c r="DP113" i="10" s="1"/>
  <c r="AA5" i="6"/>
  <c r="Z21" i="6"/>
  <c r="AA18" i="18" s="1"/>
  <c r="Z22" i="6"/>
  <c r="AA19" i="18" s="1"/>
  <c r="U12" i="52"/>
  <c r="Y13" i="18"/>
  <c r="X15" i="6"/>
  <c r="X16" i="6" s="1"/>
  <c r="X26" i="6"/>
  <c r="Y23" i="18" s="1"/>
  <c r="S13" i="6"/>
  <c r="T11" i="18"/>
  <c r="AD30" i="50"/>
  <c r="X30" i="50"/>
  <c r="W30" i="50"/>
  <c r="AC30" i="50"/>
  <c r="AB30" i="50"/>
  <c r="AA30" i="50"/>
  <c r="AE30" i="50"/>
  <c r="AH30" i="50"/>
  <c r="Z30" i="50"/>
  <c r="AG30" i="50"/>
  <c r="Y30" i="50"/>
  <c r="AF30" i="50"/>
  <c r="W71" i="18"/>
  <c r="Z16" i="18"/>
  <c r="Z20" i="18" s="1"/>
  <c r="Y23" i="6"/>
  <c r="Z20" i="6"/>
  <c r="AA17" i="18" s="1"/>
  <c r="X71" i="18"/>
  <c r="W75" i="6"/>
  <c r="O8" i="52"/>
  <c r="O14" i="52" s="1"/>
  <c r="T10" i="6" s="1"/>
  <c r="V8" i="18" s="1"/>
  <c r="W155" i="5"/>
  <c r="Q130" i="52"/>
  <c r="Q119" i="52" s="1"/>
  <c r="Q122" i="52" s="1"/>
  <c r="Q6" i="52" s="1"/>
  <c r="V9" i="6" s="1"/>
  <c r="S173" i="52"/>
  <c r="S168" i="52"/>
  <c r="S174" i="52"/>
  <c r="S179" i="52"/>
  <c r="Q175" i="52"/>
  <c r="Q176" i="52" s="1"/>
  <c r="P187" i="52"/>
  <c r="P188" i="52" s="1"/>
  <c r="P189" i="52" s="1"/>
  <c r="U115" i="52"/>
  <c r="C31" i="50"/>
  <c r="R180" i="52"/>
  <c r="R186" i="52"/>
  <c r="R185" i="52"/>
  <c r="V30" i="50"/>
  <c r="V12" i="50" s="1"/>
  <c r="Z5" i="18" s="1"/>
  <c r="S140" i="52"/>
  <c r="S154" i="52" s="1"/>
  <c r="S144" i="52"/>
  <c r="S158" i="52" s="1"/>
  <c r="S138" i="52"/>
  <c r="S152" i="52" s="1"/>
  <c r="S142" i="52"/>
  <c r="S146" i="52"/>
  <c r="S160" i="52" s="1"/>
  <c r="R129" i="52"/>
  <c r="R156" i="52"/>
  <c r="Q181" i="52"/>
  <c r="Q183" i="52"/>
  <c r="Q182" i="52"/>
  <c r="T167" i="52"/>
  <c r="T114" i="52"/>
  <c r="R170" i="52"/>
  <c r="R169" i="52"/>
  <c r="R171" i="52"/>
  <c r="Z98" i="5"/>
  <c r="Z100" i="5" s="1"/>
  <c r="Z19" i="6"/>
  <c r="AB74" i="18" l="1"/>
  <c r="Y27" i="55"/>
  <c r="FN44" i="10"/>
  <c r="KM52" i="10"/>
  <c r="MY116" i="10"/>
  <c r="JT33" i="10"/>
  <c r="JK24" i="10"/>
  <c r="MP107" i="10"/>
  <c r="LZ91" i="10"/>
  <c r="NB119" i="10"/>
  <c r="LF71" i="10"/>
  <c r="FK41" i="10"/>
  <c r="IA109" i="10"/>
  <c r="JX37" i="10"/>
  <c r="LM78" i="10"/>
  <c r="JL25" i="10"/>
  <c r="GK67" i="10"/>
  <c r="MK102" i="10"/>
  <c r="EY29" i="10"/>
  <c r="FS49" i="10"/>
  <c r="GI65" i="10"/>
  <c r="HK93" i="10"/>
  <c r="GE61" i="10"/>
  <c r="LU86" i="10"/>
  <c r="ME96" i="10"/>
  <c r="LW88" i="10"/>
  <c r="GT76" i="10"/>
  <c r="EZ30" i="10"/>
  <c r="LV87" i="10"/>
  <c r="MM104" i="10"/>
  <c r="MO106" i="10"/>
  <c r="FI39" i="10"/>
  <c r="KZ65" i="10"/>
  <c r="LR83" i="10"/>
  <c r="KA40" i="10"/>
  <c r="FU51" i="10"/>
  <c r="JQ30" i="10"/>
  <c r="KT59" i="10"/>
  <c r="KC42" i="10"/>
  <c r="FL42" i="10"/>
  <c r="KB41" i="10"/>
  <c r="KS58" i="10"/>
  <c r="KO54" i="10"/>
  <c r="LA66" i="10"/>
  <c r="LC68" i="10"/>
  <c r="JZ39" i="10"/>
  <c r="IK119" i="10"/>
  <c r="MI100" i="10"/>
  <c r="MJ101" i="10"/>
  <c r="LX89" i="10"/>
  <c r="IC111" i="10"/>
  <c r="MN105" i="10"/>
  <c r="JU34" i="10"/>
  <c r="JY38" i="10"/>
  <c r="KV61" i="10"/>
  <c r="KD43" i="10"/>
  <c r="MB93" i="10"/>
  <c r="GY81" i="10"/>
  <c r="GQ73" i="10"/>
  <c r="LG72" i="10"/>
  <c r="MD95" i="10"/>
  <c r="FW53" i="10"/>
  <c r="KX63" i="10"/>
  <c r="LS84" i="10"/>
  <c r="LT85" i="10"/>
  <c r="LO80" i="10"/>
  <c r="JI22" i="10"/>
  <c r="JP29" i="10"/>
  <c r="HN96" i="10"/>
  <c r="GH64" i="10"/>
  <c r="IH116" i="10"/>
  <c r="GO71" i="10"/>
  <c r="FE35" i="10"/>
  <c r="FF36" i="10"/>
  <c r="HY107" i="10"/>
  <c r="HI91" i="10"/>
  <c r="FC33" i="10"/>
  <c r="HB84" i="10"/>
  <c r="II117" i="10"/>
  <c r="GP72" i="10"/>
  <c r="HG89" i="10"/>
  <c r="IJ118" i="10"/>
  <c r="HD86" i="10"/>
  <c r="IG115" i="10"/>
  <c r="GV78" i="10"/>
  <c r="HV104" i="10"/>
  <c r="FO45" i="10"/>
  <c r="IM121" i="10"/>
  <c r="FQ47" i="10"/>
  <c r="ES23" i="10"/>
  <c r="EU25" i="10"/>
  <c r="GF62" i="10"/>
  <c r="IE113" i="10"/>
  <c r="GJ66" i="10"/>
  <c r="FP46" i="10"/>
  <c r="IB110" i="10"/>
  <c r="GN70" i="10"/>
  <c r="HH90" i="10"/>
  <c r="GW79" i="10"/>
  <c r="FD34" i="10"/>
  <c r="GL68" i="10"/>
  <c r="EO19" i="10"/>
  <c r="GR74" i="10"/>
  <c r="GM69" i="10"/>
  <c r="EV26" i="10"/>
  <c r="KJ49" i="10"/>
  <c r="GG63" i="10"/>
  <c r="IF114" i="10"/>
  <c r="IL120" i="10"/>
  <c r="HX106" i="10"/>
  <c r="FG37" i="10"/>
  <c r="GC59" i="10"/>
  <c r="EP20" i="10"/>
  <c r="GZ82" i="10"/>
  <c r="FR48" i="10"/>
  <c r="EX28" i="10"/>
  <c r="EQ21" i="10"/>
  <c r="FX54" i="10"/>
  <c r="HL94" i="10"/>
  <c r="HP98" i="10"/>
  <c r="HZ108" i="10"/>
  <c r="ER22" i="10"/>
  <c r="FJ40" i="10"/>
  <c r="FA31" i="10"/>
  <c r="ET24" i="10"/>
  <c r="GD60" i="10"/>
  <c r="FY55" i="10"/>
  <c r="HQ99" i="10"/>
  <c r="FH38" i="10"/>
  <c r="HU103" i="10"/>
  <c r="HT102" i="10"/>
  <c r="FB32" i="10"/>
  <c r="HR100" i="10"/>
  <c r="GU77" i="10"/>
  <c r="HO97" i="10"/>
  <c r="EW27" i="10"/>
  <c r="HA83" i="10"/>
  <c r="HJ92" i="10"/>
  <c r="FT50" i="10"/>
  <c r="HC85" i="10"/>
  <c r="HW105" i="10"/>
  <c r="FV52" i="10"/>
  <c r="FM43" i="10"/>
  <c r="GA57" i="10"/>
  <c r="FZ56" i="10"/>
  <c r="GB58" i="10"/>
  <c r="HM95" i="10"/>
  <c r="HS101" i="10"/>
  <c r="ND121" i="10"/>
  <c r="KU60" i="10"/>
  <c r="LH73" i="10"/>
  <c r="NC120" i="10"/>
  <c r="JW36" i="10"/>
  <c r="JG20" i="10"/>
  <c r="JJ23" i="10"/>
  <c r="KL51" i="10"/>
  <c r="MR109" i="10"/>
  <c r="KY64" i="10"/>
  <c r="JO28" i="10"/>
  <c r="LB67" i="10"/>
  <c r="MH99" i="10"/>
  <c r="LN79" i="10"/>
  <c r="MW114" i="10"/>
  <c r="MT111" i="10"/>
  <c r="JR31" i="10"/>
  <c r="LY90" i="10"/>
  <c r="NA118" i="10"/>
  <c r="JV35" i="10"/>
  <c r="KF45" i="10"/>
  <c r="MZ117" i="10"/>
  <c r="LI74" i="10"/>
  <c r="MC94" i="10"/>
  <c r="JH21" i="10"/>
  <c r="MQ108" i="10"/>
  <c r="KW62" i="10"/>
  <c r="JM26" i="10"/>
  <c r="KI48" i="10"/>
  <c r="LE70" i="10"/>
  <c r="KE44" i="10"/>
  <c r="LD69" i="10"/>
  <c r="ID112" i="10"/>
  <c r="LP81" i="10"/>
  <c r="GS75" i="10"/>
  <c r="KQ56" i="10"/>
  <c r="HF88" i="10"/>
  <c r="KG46" i="10"/>
  <c r="MS110" i="10"/>
  <c r="KN53" i="10"/>
  <c r="KK50" i="10"/>
  <c r="MU112" i="10"/>
  <c r="KH47" i="10"/>
  <c r="JS32" i="10"/>
  <c r="ML103" i="10"/>
  <c r="LJ75" i="10"/>
  <c r="LQ82" i="10"/>
  <c r="GX80" i="10"/>
  <c r="HE87" i="10"/>
  <c r="MX115" i="10"/>
  <c r="MV113" i="10"/>
  <c r="LK76" i="10"/>
  <c r="JN27" i="10"/>
  <c r="KP55" i="10"/>
  <c r="LL77" i="10"/>
  <c r="MA92" i="10"/>
  <c r="MG98" i="10"/>
  <c r="KR57" i="10"/>
  <c r="Y3" i="55"/>
  <c r="Y9" i="55" s="1"/>
  <c r="Y6" i="10" s="1"/>
  <c r="AB69" i="18"/>
  <c r="EN18" i="10"/>
  <c r="U8" i="9" s="1"/>
  <c r="JF19" i="10"/>
  <c r="JE18" i="10"/>
  <c r="U11" i="9" s="1"/>
  <c r="Y12" i="55"/>
  <c r="Y18" i="55" s="1"/>
  <c r="Y7" i="10" s="1"/>
  <c r="AA73" i="6"/>
  <c r="AA78" i="6"/>
  <c r="Z21" i="55" s="1"/>
  <c r="AA74" i="6"/>
  <c r="AC70" i="18" s="1"/>
  <c r="BP61" i="10"/>
  <c r="CW94" i="10"/>
  <c r="AB21" i="10"/>
  <c r="CG78" i="10"/>
  <c r="CR89" i="10"/>
  <c r="AX43" i="10"/>
  <c r="Z19" i="10"/>
  <c r="Z18" i="10" s="1"/>
  <c r="CF77" i="10"/>
  <c r="CH79" i="10"/>
  <c r="AM32" i="10"/>
  <c r="BC48" i="10"/>
  <c r="AT39" i="10"/>
  <c r="DR115" i="10"/>
  <c r="AA20" i="10"/>
  <c r="DT117" i="10"/>
  <c r="BY70" i="10"/>
  <c r="BF51" i="10"/>
  <c r="BT65" i="10"/>
  <c r="DS116" i="10"/>
  <c r="CM84" i="10"/>
  <c r="DO112" i="10"/>
  <c r="AY44" i="10"/>
  <c r="DC100" i="10"/>
  <c r="BH53" i="10"/>
  <c r="CY96" i="10"/>
  <c r="DA98" i="10"/>
  <c r="AU40" i="10"/>
  <c r="DB99" i="10"/>
  <c r="CN85" i="10"/>
  <c r="AD23" i="10"/>
  <c r="DU118" i="10"/>
  <c r="DM110" i="10"/>
  <c r="BA46" i="10"/>
  <c r="DQ114" i="10"/>
  <c r="BX69" i="10"/>
  <c r="BK56" i="10"/>
  <c r="CB73" i="10"/>
  <c r="AE24" i="10"/>
  <c r="DI106" i="10"/>
  <c r="CC74" i="10"/>
  <c r="AQ36" i="10"/>
  <c r="CS90" i="10"/>
  <c r="CU92" i="10"/>
  <c r="DJ107" i="10"/>
  <c r="DG104" i="10"/>
  <c r="CO86" i="10"/>
  <c r="BL57" i="10"/>
  <c r="BR63" i="10"/>
  <c r="AS38" i="10"/>
  <c r="CE76" i="10"/>
  <c r="BE50" i="10"/>
  <c r="CK82" i="10"/>
  <c r="CT91" i="10"/>
  <c r="CD75" i="10"/>
  <c r="CZ97" i="10"/>
  <c r="DK108" i="10"/>
  <c r="AR37" i="10"/>
  <c r="AW42" i="10"/>
  <c r="AP35" i="10"/>
  <c r="BZ71" i="10"/>
  <c r="CV93" i="10"/>
  <c r="BG52" i="10"/>
  <c r="DL109" i="10"/>
  <c r="CP87" i="10"/>
  <c r="AO34" i="10"/>
  <c r="DN111" i="10"/>
  <c r="AK30" i="10"/>
  <c r="AC22" i="10"/>
  <c r="CI80" i="10"/>
  <c r="DE102" i="10"/>
  <c r="BU66" i="10"/>
  <c r="AL31" i="10"/>
  <c r="AV41" i="10"/>
  <c r="BW68" i="10"/>
  <c r="BJ55" i="10"/>
  <c r="BB47" i="10"/>
  <c r="BS64" i="10"/>
  <c r="BO60" i="10"/>
  <c r="BI54" i="10"/>
  <c r="AF25" i="10"/>
  <c r="AG26" i="10"/>
  <c r="BV67" i="10"/>
  <c r="AJ29" i="10"/>
  <c r="CQ88" i="10"/>
  <c r="BM58" i="10"/>
  <c r="AI28" i="10"/>
  <c r="DV119" i="10"/>
  <c r="DD101" i="10"/>
  <c r="CL83" i="10"/>
  <c r="DF103" i="10"/>
  <c r="BD49" i="10"/>
  <c r="CJ81" i="10"/>
  <c r="DH105" i="10"/>
  <c r="AN33" i="10"/>
  <c r="BQ62" i="10"/>
  <c r="CA72" i="10"/>
  <c r="AH27" i="10"/>
  <c r="AZ45" i="10"/>
  <c r="BN59" i="10"/>
  <c r="CX95" i="10"/>
  <c r="AA22" i="6"/>
  <c r="AB19" i="18" s="1"/>
  <c r="V12" i="52"/>
  <c r="AA21" i="6"/>
  <c r="AB18" i="18" s="1"/>
  <c r="AA5" i="10"/>
  <c r="DQ113" i="10" s="1"/>
  <c r="AB5" i="6"/>
  <c r="Y15" i="6"/>
  <c r="Y16" i="6" s="1"/>
  <c r="Z13" i="18"/>
  <c r="Y26" i="6"/>
  <c r="Z23" i="18" s="1"/>
  <c r="T13" i="6"/>
  <c r="U11" i="18"/>
  <c r="AI31" i="50"/>
  <c r="AA31" i="50"/>
  <c r="AH31" i="50"/>
  <c r="Z31" i="50"/>
  <c r="AG31" i="50"/>
  <c r="Y31" i="50"/>
  <c r="AC31" i="50"/>
  <c r="AF31" i="50"/>
  <c r="X31" i="50"/>
  <c r="AD31" i="50"/>
  <c r="AE31" i="50"/>
  <c r="AB31" i="50"/>
  <c r="Y71" i="18"/>
  <c r="AA16" i="18"/>
  <c r="AA20" i="18" s="1"/>
  <c r="Z23" i="6"/>
  <c r="AA20" i="6"/>
  <c r="AB17" i="18" s="1"/>
  <c r="P8" i="52"/>
  <c r="P14" i="52" s="1"/>
  <c r="U10" i="6" s="1"/>
  <c r="W8" i="18" s="1"/>
  <c r="X155" i="5"/>
  <c r="R130" i="52"/>
  <c r="R119" i="52" s="1"/>
  <c r="R122" i="52" s="1"/>
  <c r="R6" i="52" s="1"/>
  <c r="W9" i="6" s="1"/>
  <c r="R175" i="52"/>
  <c r="R176" i="52" s="1"/>
  <c r="T168" i="52"/>
  <c r="T173" i="52"/>
  <c r="T179" i="52"/>
  <c r="T174" i="52"/>
  <c r="Q187" i="52"/>
  <c r="Q188" i="52" s="1"/>
  <c r="Q189" i="52" s="1"/>
  <c r="U167" i="52"/>
  <c r="U114" i="52"/>
  <c r="S186" i="52"/>
  <c r="S180" i="52"/>
  <c r="S185" i="52"/>
  <c r="V115" i="52"/>
  <c r="C32" i="50"/>
  <c r="R181" i="52"/>
  <c r="R183" i="52"/>
  <c r="R182" i="52"/>
  <c r="W31" i="50"/>
  <c r="W12" i="50" s="1"/>
  <c r="AA5" i="18" s="1"/>
  <c r="T142" i="52"/>
  <c r="T146" i="52"/>
  <c r="T160" i="52" s="1"/>
  <c r="T138" i="52"/>
  <c r="T152" i="52" s="1"/>
  <c r="T140" i="52"/>
  <c r="T154" i="52" s="1"/>
  <c r="T144" i="52"/>
  <c r="T158" i="52" s="1"/>
  <c r="S156" i="52"/>
  <c r="S129" i="52"/>
  <c r="S170" i="52"/>
  <c r="S171" i="52"/>
  <c r="S169" i="52"/>
  <c r="AA98" i="5"/>
  <c r="AA100" i="5" s="1"/>
  <c r="AA19" i="6"/>
  <c r="AC74" i="18" l="1"/>
  <c r="Z27" i="55"/>
  <c r="FV51" i="10"/>
  <c r="LY89" i="10"/>
  <c r="GP71" i="10"/>
  <c r="EP19" i="10"/>
  <c r="EP18" i="10" s="1"/>
  <c r="W8" i="9" s="1"/>
  <c r="FQ46" i="10"/>
  <c r="FW52" i="10"/>
  <c r="EO18" i="10"/>
  <c r="V8" i="9" s="1"/>
  <c r="FP45" i="10"/>
  <c r="GK66" i="10"/>
  <c r="EW26" i="10"/>
  <c r="IG114" i="10"/>
  <c r="GL67" i="10"/>
  <c r="GN69" i="10"/>
  <c r="EX27" i="10"/>
  <c r="FX53" i="10"/>
  <c r="FO44" i="10"/>
  <c r="FS48" i="10"/>
  <c r="HJ91" i="10"/>
  <c r="IK118" i="10"/>
  <c r="HK92" i="10"/>
  <c r="FG36" i="10"/>
  <c r="EU24" i="10"/>
  <c r="GO70" i="10"/>
  <c r="FC32" i="10"/>
  <c r="GZ81" i="10"/>
  <c r="HG88" i="10"/>
  <c r="HB83" i="10"/>
  <c r="GR73" i="10"/>
  <c r="FT49" i="10"/>
  <c r="FA30" i="10"/>
  <c r="GS74" i="10"/>
  <c r="GW78" i="10"/>
  <c r="KC41" i="10"/>
  <c r="KD42" i="10"/>
  <c r="MR108" i="10"/>
  <c r="HX105" i="10"/>
  <c r="HR99" i="10"/>
  <c r="ID111" i="10"/>
  <c r="HT101" i="10"/>
  <c r="GG62" i="10"/>
  <c r="HW104" i="10"/>
  <c r="ES22" i="10"/>
  <c r="IL119" i="10"/>
  <c r="ET23" i="10"/>
  <c r="HD85" i="10"/>
  <c r="HF87" i="10"/>
  <c r="II116" i="10"/>
  <c r="EY28" i="10"/>
  <c r="IJ117" i="10"/>
  <c r="FZ55" i="10"/>
  <c r="FK40" i="10"/>
  <c r="GQ72" i="10"/>
  <c r="HU102" i="10"/>
  <c r="GV77" i="10"/>
  <c r="IA108" i="10"/>
  <c r="GY80" i="10"/>
  <c r="HP97" i="10"/>
  <c r="IB109" i="10"/>
  <c r="HN95" i="10"/>
  <c r="IH115" i="10"/>
  <c r="IM120" i="10"/>
  <c r="FJ39" i="10"/>
  <c r="HM94" i="10"/>
  <c r="FD33" i="10"/>
  <c r="FU50" i="10"/>
  <c r="HV103" i="10"/>
  <c r="FM42" i="10"/>
  <c r="GT75" i="10"/>
  <c r="HY106" i="10"/>
  <c r="FR47" i="10"/>
  <c r="HS100" i="10"/>
  <c r="EQ20" i="10"/>
  <c r="GM68" i="10"/>
  <c r="GB57" i="10"/>
  <c r="GH63" i="10"/>
  <c r="ER21" i="10"/>
  <c r="GX79" i="10"/>
  <c r="GC58" i="10"/>
  <c r="FL41" i="10"/>
  <c r="HC84" i="10"/>
  <c r="IE112" i="10"/>
  <c r="FB31" i="10"/>
  <c r="FE34" i="10"/>
  <c r="FY54" i="10"/>
  <c r="GU76" i="10"/>
  <c r="IF113" i="10"/>
  <c r="IC110" i="10"/>
  <c r="EV25" i="10"/>
  <c r="HH89" i="10"/>
  <c r="HO96" i="10"/>
  <c r="HI90" i="10"/>
  <c r="HQ98" i="10"/>
  <c r="GF61" i="10"/>
  <c r="GI64" i="10"/>
  <c r="EZ29" i="10"/>
  <c r="GD59" i="10"/>
  <c r="HE86" i="10"/>
  <c r="FI38" i="10"/>
  <c r="MS109" i="10"/>
  <c r="KF44" i="10"/>
  <c r="KK49" i="10"/>
  <c r="MM103" i="10"/>
  <c r="KE43" i="10"/>
  <c r="LF70" i="10"/>
  <c r="JN26" i="10"/>
  <c r="FF35" i="10"/>
  <c r="MV112" i="10"/>
  <c r="JT32" i="10"/>
  <c r="MJ100" i="10"/>
  <c r="LV86" i="10"/>
  <c r="HZ107" i="10"/>
  <c r="GE60" i="10"/>
  <c r="MF96" i="10"/>
  <c r="JK23" i="10"/>
  <c r="LD68" i="10"/>
  <c r="MK101" i="10"/>
  <c r="GA56" i="10"/>
  <c r="JJ22" i="10"/>
  <c r="LP80" i="10"/>
  <c r="LK75" i="10"/>
  <c r="FH37" i="10"/>
  <c r="HL93" i="10"/>
  <c r="FN43" i="10"/>
  <c r="GJ65" i="10"/>
  <c r="HA82" i="10"/>
  <c r="LU85" i="10"/>
  <c r="Z3" i="55"/>
  <c r="Z9" i="55" s="1"/>
  <c r="Z6" i="10" s="1"/>
  <c r="AC69" i="18"/>
  <c r="MO105" i="10"/>
  <c r="KO53" i="10"/>
  <c r="MQ107" i="10"/>
  <c r="LN78" i="10"/>
  <c r="JL24" i="10"/>
  <c r="MT110" i="10"/>
  <c r="KL50" i="10"/>
  <c r="KW61" i="10"/>
  <c r="KB40" i="10"/>
  <c r="JS31" i="10"/>
  <c r="LT84" i="10"/>
  <c r="MD94" i="10"/>
  <c r="KX62" i="10"/>
  <c r="KZ64" i="10"/>
  <c r="JV34" i="10"/>
  <c r="KR56" i="10"/>
  <c r="MW113" i="10"/>
  <c r="MY115" i="10"/>
  <c r="JZ38" i="10"/>
  <c r="JI21" i="10"/>
  <c r="LB66" i="10"/>
  <c r="LJ74" i="10"/>
  <c r="LX88" i="10"/>
  <c r="JX36" i="10"/>
  <c r="MU111" i="10"/>
  <c r="NB118" i="10"/>
  <c r="KI47" i="10"/>
  <c r="LH72" i="10"/>
  <c r="KP54" i="10"/>
  <c r="NA117" i="10"/>
  <c r="LR82" i="10"/>
  <c r="LC67" i="10"/>
  <c r="LA65" i="10"/>
  <c r="JU33" i="10"/>
  <c r="LI73" i="10"/>
  <c r="MB92" i="10"/>
  <c r="LO79" i="10"/>
  <c r="MH98" i="10"/>
  <c r="JQ29" i="10"/>
  <c r="KH46" i="10"/>
  <c r="KQ55" i="10"/>
  <c r="KA39" i="10"/>
  <c r="MC93" i="10"/>
  <c r="LM77" i="10"/>
  <c r="KG45" i="10"/>
  <c r="LS83" i="10"/>
  <c r="LL76" i="10"/>
  <c r="MG97" i="10"/>
  <c r="JO27" i="10"/>
  <c r="KS57" i="10"/>
  <c r="LQ81" i="10"/>
  <c r="NC119" i="10"/>
  <c r="LE69" i="10"/>
  <c r="LZ90" i="10"/>
  <c r="KJ48" i="10"/>
  <c r="LG71" i="10"/>
  <c r="ME95" i="10"/>
  <c r="JR30" i="10"/>
  <c r="JH20" i="10"/>
  <c r="MI99" i="10"/>
  <c r="JM25" i="10"/>
  <c r="ND120" i="10"/>
  <c r="MZ116" i="10"/>
  <c r="KM51" i="10"/>
  <c r="KY63" i="10"/>
  <c r="MP106" i="10"/>
  <c r="KV60" i="10"/>
  <c r="JP28" i="10"/>
  <c r="LW87" i="10"/>
  <c r="KN52" i="10"/>
  <c r="MN104" i="10"/>
  <c r="MA91" i="10"/>
  <c r="Z12" i="55"/>
  <c r="Z18" i="55" s="1"/>
  <c r="Z7" i="10" s="1"/>
  <c r="JY37" i="10"/>
  <c r="MX114" i="10"/>
  <c r="ML102" i="10"/>
  <c r="JW35" i="10"/>
  <c r="KT58" i="10"/>
  <c r="JF18" i="10"/>
  <c r="V11" i="9" s="1"/>
  <c r="JG19" i="10"/>
  <c r="KU59" i="10"/>
  <c r="AB73" i="6"/>
  <c r="AB78" i="6"/>
  <c r="AA21" i="55" s="1"/>
  <c r="AB74" i="6"/>
  <c r="AD70" i="18" s="1"/>
  <c r="BZ70" i="10"/>
  <c r="CN84" i="10"/>
  <c r="DR114" i="10"/>
  <c r="BU65" i="10"/>
  <c r="BD48" i="10"/>
  <c r="CK81" i="10"/>
  <c r="AM31" i="10"/>
  <c r="BS63" i="10"/>
  <c r="BV66" i="10"/>
  <c r="DM109" i="10"/>
  <c r="DT116" i="10"/>
  <c r="BJ54" i="10"/>
  <c r="CF76" i="10"/>
  <c r="AS37" i="10"/>
  <c r="DJ106" i="10"/>
  <c r="AV40" i="10"/>
  <c r="DB98" i="10"/>
  <c r="BY69" i="10"/>
  <c r="AU39" i="10"/>
  <c r="BG51" i="10"/>
  <c r="CZ96" i="10"/>
  <c r="DN110" i="10"/>
  <c r="DA97" i="10"/>
  <c r="DE101" i="10"/>
  <c r="DL108" i="10"/>
  <c r="AY43" i="10"/>
  <c r="CI79" i="10"/>
  <c r="BI53" i="10"/>
  <c r="AL30" i="10"/>
  <c r="BQ61" i="10"/>
  <c r="BL56" i="10"/>
  <c r="AN32" i="10"/>
  <c r="AD22" i="10"/>
  <c r="BO59" i="10"/>
  <c r="CC73" i="10"/>
  <c r="DP112" i="10"/>
  <c r="BN58" i="10"/>
  <c r="BT64" i="10"/>
  <c r="CJ80" i="10"/>
  <c r="DH104" i="10"/>
  <c r="AB20" i="10"/>
  <c r="AJ28" i="10"/>
  <c r="DF102" i="10"/>
  <c r="CP86" i="10"/>
  <c r="DV118" i="10"/>
  <c r="DD100" i="10"/>
  <c r="BC47" i="10"/>
  <c r="AF24" i="10"/>
  <c r="DS115" i="10"/>
  <c r="AZ44" i="10"/>
  <c r="AA19" i="10"/>
  <c r="AA18" i="10" s="1"/>
  <c r="CU91" i="10"/>
  <c r="CB72" i="10"/>
  <c r="CD74" i="10"/>
  <c r="CW93" i="10"/>
  <c r="AC21" i="10"/>
  <c r="CS89" i="10"/>
  <c r="BR62" i="10"/>
  <c r="DG103" i="10"/>
  <c r="DI105" i="10"/>
  <c r="CQ87" i="10"/>
  <c r="CH78" i="10"/>
  <c r="CR88" i="10"/>
  <c r="BA45" i="10"/>
  <c r="AI27" i="10"/>
  <c r="BE49" i="10"/>
  <c r="AK29" i="10"/>
  <c r="BK55" i="10"/>
  <c r="BW67" i="10"/>
  <c r="CM83" i="10"/>
  <c r="AE23" i="10"/>
  <c r="BX68" i="10"/>
  <c r="CA71" i="10"/>
  <c r="DK107" i="10"/>
  <c r="AQ35" i="10"/>
  <c r="BF50" i="10"/>
  <c r="CV92" i="10"/>
  <c r="AH26" i="10"/>
  <c r="AW41" i="10"/>
  <c r="DO111" i="10"/>
  <c r="AX42" i="10"/>
  <c r="CT90" i="10"/>
  <c r="AO33" i="10"/>
  <c r="AG25" i="10"/>
  <c r="AP34" i="10"/>
  <c r="AT38" i="10"/>
  <c r="AR36" i="10"/>
  <c r="CE75" i="10"/>
  <c r="CY95" i="10"/>
  <c r="DU117" i="10"/>
  <c r="BM57" i="10"/>
  <c r="CX94" i="10"/>
  <c r="BP60" i="10"/>
  <c r="BB46" i="10"/>
  <c r="BH52" i="10"/>
  <c r="CO85" i="10"/>
  <c r="DC99" i="10"/>
  <c r="CG77" i="10"/>
  <c r="CL82" i="10"/>
  <c r="AB5" i="10"/>
  <c r="DR113" i="10" s="1"/>
  <c r="AC5" i="6"/>
  <c r="AA13" i="18"/>
  <c r="Z15" i="6"/>
  <c r="Z16" i="6" s="1"/>
  <c r="AB21" i="6"/>
  <c r="AC18" i="18" s="1"/>
  <c r="AB22" i="6"/>
  <c r="AC19" i="18" s="1"/>
  <c r="W12" i="52"/>
  <c r="Z26" i="6"/>
  <c r="AA23" i="18" s="1"/>
  <c r="V11" i="18"/>
  <c r="AJ32" i="50"/>
  <c r="AB32" i="50"/>
  <c r="AA32" i="50"/>
  <c r="AE32" i="50"/>
  <c r="AI32" i="50"/>
  <c r="AD32" i="50"/>
  <c r="AC32" i="50"/>
  <c r="AH32" i="50"/>
  <c r="AG32" i="50"/>
  <c r="AF32" i="50"/>
  <c r="Y32" i="50"/>
  <c r="Z32" i="50"/>
  <c r="X32" i="50"/>
  <c r="X12" i="50" s="1"/>
  <c r="AB5" i="18" s="1"/>
  <c r="X75" i="6"/>
  <c r="AB16" i="18"/>
  <c r="AB20" i="18" s="1"/>
  <c r="AA23" i="6"/>
  <c r="AB20" i="6"/>
  <c r="AC17" i="18" s="1"/>
  <c r="U13" i="6"/>
  <c r="Q8" i="52"/>
  <c r="Q14" i="52" s="1"/>
  <c r="V10" i="6" s="1"/>
  <c r="X8" i="18" s="1"/>
  <c r="Y155" i="5"/>
  <c r="S130" i="52"/>
  <c r="S119" i="52" s="1"/>
  <c r="S122" i="52" s="1"/>
  <c r="S6" i="52" s="1"/>
  <c r="X9" i="6" s="1"/>
  <c r="R187" i="52"/>
  <c r="R188" i="52" s="1"/>
  <c r="R189" i="52" s="1"/>
  <c r="W115" i="52"/>
  <c r="C33" i="50"/>
  <c r="V167" i="52"/>
  <c r="V114" i="52"/>
  <c r="U173" i="52"/>
  <c r="U168" i="52"/>
  <c r="U174" i="52"/>
  <c r="U179" i="52"/>
  <c r="T180" i="52"/>
  <c r="T185" i="52"/>
  <c r="T186" i="52"/>
  <c r="S175" i="52"/>
  <c r="S176" i="52" s="1"/>
  <c r="U138" i="52"/>
  <c r="U152" i="52" s="1"/>
  <c r="U142" i="52"/>
  <c r="U146" i="52"/>
  <c r="U160" i="52" s="1"/>
  <c r="U144" i="52"/>
  <c r="U158" i="52" s="1"/>
  <c r="U140" i="52"/>
  <c r="U154" i="52" s="1"/>
  <c r="T156" i="52"/>
  <c r="T129" i="52"/>
  <c r="S181" i="52"/>
  <c r="S183" i="52"/>
  <c r="S182" i="52"/>
  <c r="T170" i="52"/>
  <c r="T169" i="52"/>
  <c r="T171" i="52"/>
  <c r="AB98" i="5"/>
  <c r="AB100" i="5" s="1"/>
  <c r="AB19" i="6"/>
  <c r="AD74" i="18" l="1"/>
  <c r="AA27" i="55"/>
  <c r="GX78" i="10"/>
  <c r="GH62" i="10"/>
  <c r="GJ64" i="10"/>
  <c r="ID110" i="10"/>
  <c r="GW77" i="10"/>
  <c r="GV76" i="10"/>
  <c r="HT100" i="10"/>
  <c r="FA29" i="10"/>
  <c r="GB56" i="10"/>
  <c r="GL66" i="10"/>
  <c r="HO95" i="10"/>
  <c r="GQ71" i="10"/>
  <c r="HA81" i="10"/>
  <c r="FT48" i="10"/>
  <c r="GK65" i="10"/>
  <c r="HR98" i="10"/>
  <c r="ES21" i="10"/>
  <c r="GR72" i="10"/>
  <c r="EU23" i="10"/>
  <c r="FQ45" i="10"/>
  <c r="HC83" i="10"/>
  <c r="FO43" i="10"/>
  <c r="HJ90" i="10"/>
  <c r="FY53" i="10"/>
  <c r="GT74" i="10"/>
  <c r="JK22" i="10"/>
  <c r="FN42" i="10"/>
  <c r="FJ38" i="10"/>
  <c r="IC109" i="10"/>
  <c r="GA55" i="10"/>
  <c r="ET22" i="10"/>
  <c r="FU49" i="10"/>
  <c r="FI37" i="10"/>
  <c r="HF86" i="10"/>
  <c r="HI89" i="10"/>
  <c r="IF112" i="10"/>
  <c r="GN68" i="10"/>
  <c r="FV50" i="10"/>
  <c r="HQ97" i="10"/>
  <c r="IK117" i="10"/>
  <c r="HX104" i="10"/>
  <c r="HU101" i="10"/>
  <c r="HN94" i="10"/>
  <c r="GF60" i="10"/>
  <c r="GE59" i="10"/>
  <c r="EW25" i="10"/>
  <c r="HD84" i="10"/>
  <c r="ER20" i="10"/>
  <c r="FE33" i="10"/>
  <c r="GZ80" i="10"/>
  <c r="EZ28" i="10"/>
  <c r="IA107" i="10"/>
  <c r="FM41" i="10"/>
  <c r="IB108" i="10"/>
  <c r="EY27" i="10"/>
  <c r="HY105" i="10"/>
  <c r="GO69" i="10"/>
  <c r="IE111" i="10"/>
  <c r="HB82" i="10"/>
  <c r="GG61" i="10"/>
  <c r="GY79" i="10"/>
  <c r="HV102" i="10"/>
  <c r="FC31" i="10"/>
  <c r="FD32" i="10"/>
  <c r="FK39" i="10"/>
  <c r="EV24" i="10"/>
  <c r="FR46" i="10"/>
  <c r="FX52" i="10"/>
  <c r="IJ116" i="10"/>
  <c r="FS47" i="10"/>
  <c r="HG87" i="10"/>
  <c r="FH36" i="10"/>
  <c r="FW51" i="10"/>
  <c r="FP44" i="10"/>
  <c r="EQ19" i="10"/>
  <c r="EQ18" i="10" s="1"/>
  <c r="X8" i="9" s="1"/>
  <c r="HS99" i="10"/>
  <c r="FL40" i="10"/>
  <c r="HE85" i="10"/>
  <c r="IH114" i="10"/>
  <c r="HK91" i="10"/>
  <c r="IL118" i="10"/>
  <c r="HW103" i="10"/>
  <c r="GC57" i="10"/>
  <c r="GS73" i="10"/>
  <c r="IM119" i="10"/>
  <c r="GP70" i="10"/>
  <c r="IG113" i="10"/>
  <c r="GD58" i="10"/>
  <c r="GI63" i="10"/>
  <c r="HZ106" i="10"/>
  <c r="FB30" i="10"/>
  <c r="GU75" i="10"/>
  <c r="GM67" i="10"/>
  <c r="EX26" i="10"/>
  <c r="HP96" i="10"/>
  <c r="FF34" i="10"/>
  <c r="HL92" i="10"/>
  <c r="HH88" i="10"/>
  <c r="FZ54" i="10"/>
  <c r="II115" i="10"/>
  <c r="HM93" i="10"/>
  <c r="FG35" i="10"/>
  <c r="AA3" i="55"/>
  <c r="AA9" i="55" s="1"/>
  <c r="AA6" i="10" s="1"/>
  <c r="AD69" i="18"/>
  <c r="MO104" i="10"/>
  <c r="JQ28" i="10"/>
  <c r="KN51" i="10"/>
  <c r="KX61" i="10"/>
  <c r="JW34" i="10"/>
  <c r="NA116" i="10"/>
  <c r="JI20" i="10"/>
  <c r="KF43" i="10"/>
  <c r="KE42" i="10"/>
  <c r="LR81" i="10"/>
  <c r="LN77" i="10"/>
  <c r="MC92" i="10"/>
  <c r="MM102" i="10"/>
  <c r="ML101" i="10"/>
  <c r="KP53" i="10"/>
  <c r="MY114" i="10"/>
  <c r="JY36" i="10"/>
  <c r="JM24" i="10"/>
  <c r="LD67" i="10"/>
  <c r="KY62" i="10"/>
  <c r="JV33" i="10"/>
  <c r="JJ21" i="10"/>
  <c r="KV59" i="10"/>
  <c r="KW60" i="10"/>
  <c r="MR107" i="10"/>
  <c r="LO78" i="10"/>
  <c r="KJ47" i="10"/>
  <c r="MZ115" i="10"/>
  <c r="KG44" i="10"/>
  <c r="MF95" i="10"/>
  <c r="LU84" i="10"/>
  <c r="MN103" i="10"/>
  <c r="KK48" i="10"/>
  <c r="KT57" i="10"/>
  <c r="KB39" i="10"/>
  <c r="LY88" i="10"/>
  <c r="LV85" i="10"/>
  <c r="MW112" i="10"/>
  <c r="NC118" i="10"/>
  <c r="AA12" i="55"/>
  <c r="AA18" i="55" s="1"/>
  <c r="AA7" i="10" s="1"/>
  <c r="JG18" i="10"/>
  <c r="W11" i="9" s="1"/>
  <c r="JH19" i="10"/>
  <c r="JZ37" i="10"/>
  <c r="MK100" i="10"/>
  <c r="MQ106" i="10"/>
  <c r="JL23" i="10"/>
  <c r="LJ73" i="10"/>
  <c r="LK74" i="10"/>
  <c r="KL49" i="10"/>
  <c r="MA90" i="10"/>
  <c r="JP27" i="10"/>
  <c r="KR55" i="10"/>
  <c r="LX87" i="10"/>
  <c r="MX113" i="10"/>
  <c r="LW86" i="10"/>
  <c r="KQ54" i="10"/>
  <c r="MS108" i="10"/>
  <c r="JN25" i="10"/>
  <c r="ME94" i="10"/>
  <c r="KD41" i="10"/>
  <c r="LL75" i="10"/>
  <c r="LH71" i="10"/>
  <c r="LA64" i="10"/>
  <c r="LI72" i="10"/>
  <c r="MH97" i="10"/>
  <c r="KI46" i="10"/>
  <c r="LC66" i="10"/>
  <c r="LE68" i="10"/>
  <c r="KU58" i="10"/>
  <c r="MV111" i="10"/>
  <c r="JO26" i="10"/>
  <c r="LG70" i="10"/>
  <c r="KZ63" i="10"/>
  <c r="LQ80" i="10"/>
  <c r="LS82" i="10"/>
  <c r="MG96" i="10"/>
  <c r="JU32" i="10"/>
  <c r="LF69" i="10"/>
  <c r="LM76" i="10"/>
  <c r="JR29" i="10"/>
  <c r="MD93" i="10"/>
  <c r="KM50" i="10"/>
  <c r="MB91" i="10"/>
  <c r="KA38" i="10"/>
  <c r="MU110" i="10"/>
  <c r="MP105" i="10"/>
  <c r="LZ89" i="10"/>
  <c r="JS30" i="10"/>
  <c r="MT109" i="10"/>
  <c r="NB117" i="10"/>
  <c r="ND119" i="10"/>
  <c r="LT83" i="10"/>
  <c r="MI98" i="10"/>
  <c r="JT31" i="10"/>
  <c r="KO52" i="10"/>
  <c r="JX35" i="10"/>
  <c r="LB65" i="10"/>
  <c r="KC40" i="10"/>
  <c r="MJ99" i="10"/>
  <c r="KS56" i="10"/>
  <c r="KH45" i="10"/>
  <c r="LP79" i="10"/>
  <c r="AC78" i="6"/>
  <c r="AB21" i="55" s="1"/>
  <c r="AC74" i="6"/>
  <c r="AE70" i="18" s="1"/>
  <c r="AC73" i="6"/>
  <c r="AR35" i="10"/>
  <c r="BI52" i="10"/>
  <c r="DS114" i="10"/>
  <c r="CP85" i="10"/>
  <c r="CC72" i="10"/>
  <c r="AI26" i="10"/>
  <c r="DO110" i="10"/>
  <c r="BG50" i="10"/>
  <c r="CA70" i="10"/>
  <c r="CL81" i="10"/>
  <c r="CS88" i="10"/>
  <c r="DP111" i="10"/>
  <c r="AG24" i="10"/>
  <c r="BR61" i="10"/>
  <c r="BU64" i="10"/>
  <c r="DA96" i="10"/>
  <c r="DK106" i="10"/>
  <c r="CN83" i="10"/>
  <c r="CK80" i="10"/>
  <c r="DQ112" i="10"/>
  <c r="DV117" i="10"/>
  <c r="BY68" i="10"/>
  <c r="CO84" i="10"/>
  <c r="AB19" i="10"/>
  <c r="AB18" i="10" s="1"/>
  <c r="CM82" i="10"/>
  <c r="AS36" i="10"/>
  <c r="BH51" i="10"/>
  <c r="CH77" i="10"/>
  <c r="BN57" i="10"/>
  <c r="CE74" i="10"/>
  <c r="DN109" i="10"/>
  <c r="BA44" i="10"/>
  <c r="DB97" i="10"/>
  <c r="AY42" i="10"/>
  <c r="CT89" i="10"/>
  <c r="BP59" i="10"/>
  <c r="AV39" i="10"/>
  <c r="BX67" i="10"/>
  <c r="DJ105" i="10"/>
  <c r="AJ27" i="10"/>
  <c r="BS62" i="10"/>
  <c r="AM30" i="10"/>
  <c r="DC98" i="10"/>
  <c r="CB71" i="10"/>
  <c r="AO32" i="10"/>
  <c r="DL107" i="10"/>
  <c r="BE48" i="10"/>
  <c r="DT115" i="10"/>
  <c r="DM108" i="10"/>
  <c r="BC46" i="10"/>
  <c r="AU38" i="10"/>
  <c r="AH25" i="10"/>
  <c r="CF75" i="10"/>
  <c r="AD21" i="10"/>
  <c r="AK28" i="10"/>
  <c r="CV91" i="10"/>
  <c r="AL29" i="10"/>
  <c r="DG102" i="10"/>
  <c r="BB45" i="10"/>
  <c r="BK54" i="10"/>
  <c r="BL55" i="10"/>
  <c r="AE22" i="10"/>
  <c r="CR87" i="10"/>
  <c r="CZ95" i="10"/>
  <c r="BZ69" i="10"/>
  <c r="BQ60" i="10"/>
  <c r="CX93" i="10"/>
  <c r="AT37" i="10"/>
  <c r="DI104" i="10"/>
  <c r="BO58" i="10"/>
  <c r="BV65" i="10"/>
  <c r="AC20" i="10"/>
  <c r="CJ79" i="10"/>
  <c r="BW66" i="10"/>
  <c r="CY94" i="10"/>
  <c r="AZ43" i="10"/>
  <c r="CW92" i="10"/>
  <c r="DE100" i="10"/>
  <c r="CQ86" i="10"/>
  <c r="AQ34" i="10"/>
  <c r="DD99" i="10"/>
  <c r="BF49" i="10"/>
  <c r="BD47" i="10"/>
  <c r="AF23" i="10"/>
  <c r="BM56" i="10"/>
  <c r="BT63" i="10"/>
  <c r="CI78" i="10"/>
  <c r="AN31" i="10"/>
  <c r="CU90" i="10"/>
  <c r="CD73" i="10"/>
  <c r="DH103" i="10"/>
  <c r="DF101" i="10"/>
  <c r="AW40" i="10"/>
  <c r="BJ53" i="10"/>
  <c r="DU116" i="10"/>
  <c r="AX41" i="10"/>
  <c r="AP33" i="10"/>
  <c r="CG76" i="10"/>
  <c r="AC5" i="10"/>
  <c r="DS113" i="10" s="1"/>
  <c r="AD5" i="6"/>
  <c r="AC22" i="6"/>
  <c r="AD19" i="18" s="1"/>
  <c r="AC21" i="6"/>
  <c r="AD18" i="18" s="1"/>
  <c r="X12" i="52"/>
  <c r="AB13" i="18"/>
  <c r="AA15" i="6"/>
  <c r="AA16" i="6" s="1"/>
  <c r="AA26" i="6"/>
  <c r="AB23" i="18" s="1"/>
  <c r="W11" i="18"/>
  <c r="AG33" i="50"/>
  <c r="AJ33" i="50"/>
  <c r="AB33" i="50"/>
  <c r="Y33" i="50"/>
  <c r="Y12" i="50" s="1"/>
  <c r="AC5" i="18" s="1"/>
  <c r="Z33" i="50"/>
  <c r="AI33" i="50"/>
  <c r="AA33" i="50"/>
  <c r="AF33" i="50"/>
  <c r="AH33" i="50"/>
  <c r="AE33" i="50"/>
  <c r="AC33" i="50"/>
  <c r="AK33" i="50"/>
  <c r="AD33" i="50"/>
  <c r="AA71" i="18"/>
  <c r="AC16" i="18"/>
  <c r="AC20" i="18" s="1"/>
  <c r="AB23" i="6"/>
  <c r="AC20" i="6"/>
  <c r="AD17" i="18" s="1"/>
  <c r="Z71" i="18"/>
  <c r="Y75" i="6"/>
  <c r="V13" i="6"/>
  <c r="R8" i="52"/>
  <c r="R14" i="52" s="1"/>
  <c r="W10" i="6" s="1"/>
  <c r="Y8" i="18" s="1"/>
  <c r="Z155" i="5"/>
  <c r="T130" i="52"/>
  <c r="T119" i="52" s="1"/>
  <c r="T122" i="52" s="1"/>
  <c r="T6" i="52" s="1"/>
  <c r="Y9" i="6" s="1"/>
  <c r="S187" i="52"/>
  <c r="S188" i="52" s="1"/>
  <c r="S189" i="52" s="1"/>
  <c r="T175" i="52"/>
  <c r="T176" i="52" s="1"/>
  <c r="U129" i="52"/>
  <c r="U156" i="52"/>
  <c r="X115" i="52"/>
  <c r="C34" i="50"/>
  <c r="U180" i="52"/>
  <c r="U185" i="52"/>
  <c r="U186" i="52"/>
  <c r="V142" i="52"/>
  <c r="V140" i="52"/>
  <c r="V154" i="52" s="1"/>
  <c r="V146" i="52"/>
  <c r="V160" i="52" s="1"/>
  <c r="V144" i="52"/>
  <c r="V158" i="52" s="1"/>
  <c r="V138" i="52"/>
  <c r="V152" i="52" s="1"/>
  <c r="W167" i="52"/>
  <c r="W114" i="52"/>
  <c r="T182" i="52"/>
  <c r="T181" i="52"/>
  <c r="T183" i="52"/>
  <c r="U170" i="52"/>
  <c r="U169" i="52"/>
  <c r="U171" i="52"/>
  <c r="V168" i="52"/>
  <c r="V179" i="52"/>
  <c r="V173" i="52"/>
  <c r="V174" i="52"/>
  <c r="AC19" i="6"/>
  <c r="AC98" i="5"/>
  <c r="AC100" i="5" s="1"/>
  <c r="AE74" i="18" l="1"/>
  <c r="AB27" i="55"/>
  <c r="GY78" i="10"/>
  <c r="FG34" i="10"/>
  <c r="HL91" i="10"/>
  <c r="FI36" i="10"/>
  <c r="FE32" i="10"/>
  <c r="HZ105" i="10"/>
  <c r="ES20" i="10"/>
  <c r="II114" i="10"/>
  <c r="HB81" i="10"/>
  <c r="FP43" i="10"/>
  <c r="HM92" i="10"/>
  <c r="GJ63" i="10"/>
  <c r="IM118" i="10"/>
  <c r="FX51" i="10"/>
  <c r="GP69" i="10"/>
  <c r="FF33" i="10"/>
  <c r="FJ37" i="10"/>
  <c r="GU74" i="10"/>
  <c r="ET21" i="10"/>
  <c r="GC56" i="10"/>
  <c r="FS46" i="10"/>
  <c r="HO94" i="10"/>
  <c r="EV23" i="10"/>
  <c r="GM66" i="10"/>
  <c r="IA106" i="10"/>
  <c r="IF111" i="10"/>
  <c r="GS72" i="10"/>
  <c r="HQ96" i="10"/>
  <c r="FD31" i="10"/>
  <c r="EU22" i="10"/>
  <c r="IC108" i="10"/>
  <c r="EY26" i="10"/>
  <c r="GZ79" i="10"/>
  <c r="JL22" i="10"/>
  <c r="HH87" i="10"/>
  <c r="EX25" i="10"/>
  <c r="HG86" i="10"/>
  <c r="HU100" i="10"/>
  <c r="GX77" i="10"/>
  <c r="HW102" i="10"/>
  <c r="GA54" i="10"/>
  <c r="IJ115" i="10"/>
  <c r="GD57" i="10"/>
  <c r="HJ89" i="10"/>
  <c r="EZ27" i="10"/>
  <c r="FC30" i="10"/>
  <c r="ID109" i="10"/>
  <c r="FK38" i="10"/>
  <c r="GK64" i="10"/>
  <c r="IG112" i="10"/>
  <c r="HS98" i="10"/>
  <c r="GB55" i="10"/>
  <c r="GO68" i="10"/>
  <c r="IE110" i="10"/>
  <c r="FR45" i="10"/>
  <c r="FU48" i="10"/>
  <c r="GF59" i="10"/>
  <c r="FO42" i="10"/>
  <c r="HN93" i="10"/>
  <c r="GN67" i="10"/>
  <c r="IK116" i="10"/>
  <c r="FZ53" i="10"/>
  <c r="FT47" i="10"/>
  <c r="GR71" i="10"/>
  <c r="FA28" i="10"/>
  <c r="GG60" i="10"/>
  <c r="HX103" i="10"/>
  <c r="GV75" i="10"/>
  <c r="HT99" i="10"/>
  <c r="FY52" i="10"/>
  <c r="GI62" i="10"/>
  <c r="GL65" i="10"/>
  <c r="GT73" i="10"/>
  <c r="GQ70" i="10"/>
  <c r="FW50" i="10"/>
  <c r="GH61" i="10"/>
  <c r="HY104" i="10"/>
  <c r="HD83" i="10"/>
  <c r="KJ46" i="10"/>
  <c r="MF94" i="10"/>
  <c r="EW24" i="10"/>
  <c r="IL117" i="10"/>
  <c r="FQ44" i="10"/>
  <c r="FH35" i="10"/>
  <c r="HF85" i="10"/>
  <c r="ER19" i="10"/>
  <c r="ER18" i="10" s="1"/>
  <c r="Y8" i="9" s="1"/>
  <c r="HI88" i="10"/>
  <c r="IB107" i="10"/>
  <c r="FM40" i="10"/>
  <c r="HK90" i="10"/>
  <c r="FB29" i="10"/>
  <c r="HR97" i="10"/>
  <c r="HA80" i="10"/>
  <c r="FL39" i="10"/>
  <c r="FN41" i="10"/>
  <c r="GE58" i="10"/>
  <c r="GW76" i="10"/>
  <c r="HC82" i="10"/>
  <c r="FV49" i="10"/>
  <c r="IH113" i="10"/>
  <c r="HP95" i="10"/>
  <c r="HV101" i="10"/>
  <c r="HE84" i="10"/>
  <c r="AB3" i="55"/>
  <c r="AB9" i="55" s="1"/>
  <c r="AB6" i="10" s="1"/>
  <c r="AE69" i="18"/>
  <c r="KD40" i="10"/>
  <c r="LU83" i="10"/>
  <c r="KB38" i="10"/>
  <c r="JV32" i="10"/>
  <c r="LA63" i="10"/>
  <c r="LF68" i="10"/>
  <c r="LO77" i="10"/>
  <c r="JJ20" i="10"/>
  <c r="LC65" i="10"/>
  <c r="JX34" i="10"/>
  <c r="MC91" i="10"/>
  <c r="JS29" i="10"/>
  <c r="LH70" i="10"/>
  <c r="LS81" i="10"/>
  <c r="MI97" i="10"/>
  <c r="KS55" i="10"/>
  <c r="KY61" i="10"/>
  <c r="NC117" i="10"/>
  <c r="MA89" i="10"/>
  <c r="KN50" i="10"/>
  <c r="LN76" i="10"/>
  <c r="JP26" i="10"/>
  <c r="MT108" i="10"/>
  <c r="JQ27" i="10"/>
  <c r="LL74" i="10"/>
  <c r="KT56" i="10"/>
  <c r="MM101" i="10"/>
  <c r="LG69" i="10"/>
  <c r="MH96" i="10"/>
  <c r="MW111" i="10"/>
  <c r="KQ53" i="10"/>
  <c r="LJ72" i="10"/>
  <c r="KR54" i="10"/>
  <c r="MB90" i="10"/>
  <c r="LK73" i="10"/>
  <c r="MU109" i="10"/>
  <c r="MQ105" i="10"/>
  <c r="LT82" i="10"/>
  <c r="MP104" i="10"/>
  <c r="LB64" i="10"/>
  <c r="KM49" i="10"/>
  <c r="JM23" i="10"/>
  <c r="JY35" i="10"/>
  <c r="JT30" i="10"/>
  <c r="ME93" i="10"/>
  <c r="LD66" i="10"/>
  <c r="LI71" i="10"/>
  <c r="MY113" i="10"/>
  <c r="LQ79" i="10"/>
  <c r="KP52" i="10"/>
  <c r="JU31" i="10"/>
  <c r="LR80" i="10"/>
  <c r="LM75" i="10"/>
  <c r="LY87" i="10"/>
  <c r="KI45" i="10"/>
  <c r="MK99" i="10"/>
  <c r="MZ114" i="10"/>
  <c r="MJ98" i="10"/>
  <c r="MV110" i="10"/>
  <c r="KV58" i="10"/>
  <c r="KE41" i="10"/>
  <c r="KG43" i="10"/>
  <c r="KA37" i="10"/>
  <c r="NB116" i="10"/>
  <c r="JO25" i="10"/>
  <c r="KC39" i="10"/>
  <c r="NA115" i="10"/>
  <c r="ND118" i="10"/>
  <c r="MO103" i="10"/>
  <c r="ML100" i="10"/>
  <c r="MX112" i="10"/>
  <c r="KW59" i="10"/>
  <c r="LW85" i="10"/>
  <c r="MG95" i="10"/>
  <c r="LP78" i="10"/>
  <c r="JK21" i="10"/>
  <c r="LX86" i="10"/>
  <c r="JR28" i="10"/>
  <c r="MS107" i="10"/>
  <c r="MR106" i="10"/>
  <c r="LZ88" i="10"/>
  <c r="KH44" i="10"/>
  <c r="KX60" i="10"/>
  <c r="AB12" i="55"/>
  <c r="AB18" i="55" s="1"/>
  <c r="AB7" i="10" s="1"/>
  <c r="JH18" i="10"/>
  <c r="X11" i="9" s="1"/>
  <c r="JI19" i="10"/>
  <c r="JW33" i="10"/>
  <c r="JZ36" i="10"/>
  <c r="MD92" i="10"/>
  <c r="KU57" i="10"/>
  <c r="KZ62" i="10"/>
  <c r="KO51" i="10"/>
  <c r="KL48" i="10"/>
  <c r="LE67" i="10"/>
  <c r="KF42" i="10"/>
  <c r="KK47" i="10"/>
  <c r="JN24" i="10"/>
  <c r="MN102" i="10"/>
  <c r="LV84" i="10"/>
  <c r="AD78" i="6"/>
  <c r="AC21" i="55" s="1"/>
  <c r="AD74" i="6"/>
  <c r="AF70" i="18" s="1"/>
  <c r="AD73" i="6"/>
  <c r="BN56" i="10"/>
  <c r="CX92" i="10"/>
  <c r="BF48" i="10"/>
  <c r="DK105" i="10"/>
  <c r="CM81" i="10"/>
  <c r="BW65" i="10"/>
  <c r="AQ33" i="10"/>
  <c r="CS87" i="10"/>
  <c r="BP58" i="10"/>
  <c r="DT114" i="10"/>
  <c r="AL28" i="10"/>
  <c r="DO109" i="10"/>
  <c r="AH24" i="10"/>
  <c r="DP110" i="10"/>
  <c r="CB70" i="10"/>
  <c r="DB96" i="10"/>
  <c r="CF74" i="10"/>
  <c r="AF22" i="10"/>
  <c r="AE21" i="10"/>
  <c r="DM107" i="10"/>
  <c r="BY67" i="10"/>
  <c r="AX40" i="10"/>
  <c r="AO31" i="10"/>
  <c r="AR34" i="10"/>
  <c r="BZ68" i="10"/>
  <c r="AS35" i="10"/>
  <c r="CQ85" i="10"/>
  <c r="CH76" i="10"/>
  <c r="DI103" i="10"/>
  <c r="BE47" i="10"/>
  <c r="CZ94" i="10"/>
  <c r="AU37" i="10"/>
  <c r="BL54" i="10"/>
  <c r="AI25" i="10"/>
  <c r="AP32" i="10"/>
  <c r="AW39" i="10"/>
  <c r="BO57" i="10"/>
  <c r="CP84" i="10"/>
  <c r="BJ52" i="10"/>
  <c r="DR112" i="10"/>
  <c r="DV116" i="10"/>
  <c r="BU63" i="10"/>
  <c r="DF100" i="10"/>
  <c r="DJ104" i="10"/>
  <c r="BM55" i="10"/>
  <c r="CG75" i="10"/>
  <c r="CC71" i="10"/>
  <c r="BQ59" i="10"/>
  <c r="CI77" i="10"/>
  <c r="CL80" i="10"/>
  <c r="CO83" i="10"/>
  <c r="BH50" i="10"/>
  <c r="AY41" i="10"/>
  <c r="CV90" i="10"/>
  <c r="DE99" i="10"/>
  <c r="BX66" i="10"/>
  <c r="BR60" i="10"/>
  <c r="DH102" i="10"/>
  <c r="BD46" i="10"/>
  <c r="DD98" i="10"/>
  <c r="CU89" i="10"/>
  <c r="BI51" i="10"/>
  <c r="BV64" i="10"/>
  <c r="DL106" i="10"/>
  <c r="DG101" i="10"/>
  <c r="AG23" i="10"/>
  <c r="BA43" i="10"/>
  <c r="CY93" i="10"/>
  <c r="BC45" i="10"/>
  <c r="AV38" i="10"/>
  <c r="AN30" i="10"/>
  <c r="AZ42" i="10"/>
  <c r="AT36" i="10"/>
  <c r="CT88" i="10"/>
  <c r="BS61" i="10"/>
  <c r="AJ26" i="10"/>
  <c r="BK53" i="10"/>
  <c r="CJ78" i="10"/>
  <c r="CR86" i="10"/>
  <c r="AD20" i="10"/>
  <c r="DA95" i="10"/>
  <c r="CW91" i="10"/>
  <c r="DN108" i="10"/>
  <c r="BT62" i="10"/>
  <c r="DC97" i="10"/>
  <c r="CN82" i="10"/>
  <c r="AC19" i="10"/>
  <c r="AC18" i="10" s="1"/>
  <c r="DQ111" i="10"/>
  <c r="CD72" i="10"/>
  <c r="CE73" i="10"/>
  <c r="BG49" i="10"/>
  <c r="CK79" i="10"/>
  <c r="CA69" i="10"/>
  <c r="AM29" i="10"/>
  <c r="DU115" i="10"/>
  <c r="AK27" i="10"/>
  <c r="BB44" i="10"/>
  <c r="AB15" i="6"/>
  <c r="AB16" i="6" s="1"/>
  <c r="AC13" i="18"/>
  <c r="AD5" i="10"/>
  <c r="DT113" i="10" s="1"/>
  <c r="AE5" i="6"/>
  <c r="Y12" i="52"/>
  <c r="AD21" i="6"/>
  <c r="AE18" i="18" s="1"/>
  <c r="AD22" i="6"/>
  <c r="AE19" i="18" s="1"/>
  <c r="AB26" i="6"/>
  <c r="AC23" i="18" s="1"/>
  <c r="W13" i="6"/>
  <c r="X11" i="18"/>
  <c r="AL34" i="50"/>
  <c r="AD34" i="50"/>
  <c r="AK34" i="50"/>
  <c r="AG34" i="50"/>
  <c r="AF34" i="50"/>
  <c r="AE34" i="50"/>
  <c r="AC34" i="50"/>
  <c r="AI34" i="50"/>
  <c r="AA34" i="50"/>
  <c r="AH34" i="50"/>
  <c r="AB34" i="50"/>
  <c r="AJ34" i="50"/>
  <c r="Z75" i="6"/>
  <c r="AD16" i="18"/>
  <c r="AD20" i="18" s="1"/>
  <c r="AC23" i="6"/>
  <c r="AD20" i="6"/>
  <c r="AE17" i="18" s="1"/>
  <c r="S8" i="52"/>
  <c r="S14" i="52" s="1"/>
  <c r="X10" i="6" s="1"/>
  <c r="Z8" i="18" s="1"/>
  <c r="AA155" i="5"/>
  <c r="U130" i="52"/>
  <c r="U119" i="52" s="1"/>
  <c r="U122" i="52" s="1"/>
  <c r="U6" i="52" s="1"/>
  <c r="Z9" i="6" s="1"/>
  <c r="U175" i="52"/>
  <c r="U176" i="52" s="1"/>
  <c r="T187" i="52"/>
  <c r="T188" i="52" s="1"/>
  <c r="T189" i="52" s="1"/>
  <c r="Z34" i="50"/>
  <c r="Z12" i="50" s="1"/>
  <c r="AD5" i="18" s="1"/>
  <c r="V180" i="52"/>
  <c r="V185" i="52"/>
  <c r="V186" i="52"/>
  <c r="W173" i="52"/>
  <c r="W168" i="52"/>
  <c r="W174" i="52"/>
  <c r="W179" i="52"/>
  <c r="X167" i="52"/>
  <c r="X114" i="52"/>
  <c r="Y115" i="52"/>
  <c r="C35" i="50"/>
  <c r="V169" i="52"/>
  <c r="V171" i="52"/>
  <c r="V170" i="52"/>
  <c r="U182" i="52"/>
  <c r="U183" i="52"/>
  <c r="U181" i="52"/>
  <c r="W138" i="52"/>
  <c r="W152" i="52" s="1"/>
  <c r="W146" i="52"/>
  <c r="W160" i="52" s="1"/>
  <c r="W140" i="52"/>
  <c r="W154" i="52" s="1"/>
  <c r="W144" i="52"/>
  <c r="W158" i="52" s="1"/>
  <c r="W142" i="52"/>
  <c r="V129" i="52"/>
  <c r="V156" i="52"/>
  <c r="AD19" i="6"/>
  <c r="AD98" i="5"/>
  <c r="AD100" i="5" s="1"/>
  <c r="AF74" i="18" l="1"/>
  <c r="AC27" i="55"/>
  <c r="GX76" i="10"/>
  <c r="FA27" i="10"/>
  <c r="GF58" i="10"/>
  <c r="FV48" i="10"/>
  <c r="HZ104" i="10"/>
  <c r="FS45" i="10"/>
  <c r="HH86" i="10"/>
  <c r="GM65" i="10"/>
  <c r="HN92" i="10"/>
  <c r="FM39" i="10"/>
  <c r="FZ52" i="10"/>
  <c r="GA53" i="10"/>
  <c r="GS71" i="10"/>
  <c r="HK89" i="10"/>
  <c r="HE83" i="10"/>
  <c r="FO41" i="10"/>
  <c r="HW101" i="10"/>
  <c r="HQ95" i="10"/>
  <c r="HB80" i="10"/>
  <c r="IL116" i="10"/>
  <c r="FI35" i="10"/>
  <c r="GJ62" i="10"/>
  <c r="IC107" i="10"/>
  <c r="ET20" i="10"/>
  <c r="FF32" i="10"/>
  <c r="HV100" i="10"/>
  <c r="HF84" i="10"/>
  <c r="GB54" i="10"/>
  <c r="FP42" i="10"/>
  <c r="HT98" i="10"/>
  <c r="FE31" i="10"/>
  <c r="HX102" i="10"/>
  <c r="GC55" i="10"/>
  <c r="HR96" i="10"/>
  <c r="HI87" i="10"/>
  <c r="IG111" i="10"/>
  <c r="FT46" i="10"/>
  <c r="FK37" i="10"/>
  <c r="FJ36" i="10"/>
  <c r="IB106" i="10"/>
  <c r="GH60" i="10"/>
  <c r="EW23" i="10"/>
  <c r="II113" i="10"/>
  <c r="HU99" i="10"/>
  <c r="HO93" i="10"/>
  <c r="HP94" i="10"/>
  <c r="GK63" i="10"/>
  <c r="GZ78" i="10"/>
  <c r="FD30" i="10"/>
  <c r="FN40" i="10"/>
  <c r="IM117" i="10"/>
  <c r="ID108" i="10"/>
  <c r="FU47" i="10"/>
  <c r="GG59" i="10"/>
  <c r="IF110" i="10"/>
  <c r="FQ43" i="10"/>
  <c r="FR44" i="10"/>
  <c r="FY51" i="10"/>
  <c r="HD82" i="10"/>
  <c r="GE57" i="10"/>
  <c r="GR70" i="10"/>
  <c r="HG85" i="10"/>
  <c r="IJ114" i="10"/>
  <c r="GV74" i="10"/>
  <c r="HL90" i="10"/>
  <c r="GT72" i="10"/>
  <c r="GY77" i="10"/>
  <c r="ES19" i="10"/>
  <c r="ES18" i="10" s="1"/>
  <c r="Z8" i="9" s="1"/>
  <c r="FX50" i="10"/>
  <c r="IK115" i="10"/>
  <c r="HY103" i="10"/>
  <c r="HJ88" i="10"/>
  <c r="GU73" i="10"/>
  <c r="HC81" i="10"/>
  <c r="EV22" i="10"/>
  <c r="EX24" i="10"/>
  <c r="FC29" i="10"/>
  <c r="GN66" i="10"/>
  <c r="FG33" i="10"/>
  <c r="GI61" i="10"/>
  <c r="GP68" i="10"/>
  <c r="GQ69" i="10"/>
  <c r="IH112" i="10"/>
  <c r="HA79" i="10"/>
  <c r="GL64" i="10"/>
  <c r="FL38" i="10"/>
  <c r="HS97" i="10"/>
  <c r="GW75" i="10"/>
  <c r="HM91" i="10"/>
  <c r="GO67" i="10"/>
  <c r="FW49" i="10"/>
  <c r="EU21" i="10"/>
  <c r="GD56" i="10"/>
  <c r="IE109" i="10"/>
  <c r="EZ26" i="10"/>
  <c r="FH34" i="10"/>
  <c r="FB28" i="10"/>
  <c r="EY25" i="10"/>
  <c r="IA105" i="10"/>
  <c r="JQ26" i="10"/>
  <c r="AC3" i="55"/>
  <c r="AC9" i="55" s="1"/>
  <c r="AC6" i="10" s="1"/>
  <c r="AF69" i="18"/>
  <c r="MV109" i="10"/>
  <c r="LC64" i="10"/>
  <c r="ME92" i="10"/>
  <c r="LW84" i="10"/>
  <c r="KM48" i="10"/>
  <c r="LU82" i="10"/>
  <c r="MO102" i="10"/>
  <c r="LG68" i="10"/>
  <c r="NA114" i="10"/>
  <c r="MK98" i="10"/>
  <c r="JX33" i="10"/>
  <c r="LH69" i="10"/>
  <c r="KH43" i="10"/>
  <c r="KC38" i="10"/>
  <c r="MQ104" i="10"/>
  <c r="KT55" i="10"/>
  <c r="LB63" i="10"/>
  <c r="LD65" i="10"/>
  <c r="JO24" i="10"/>
  <c r="KS54" i="10"/>
  <c r="LI70" i="10"/>
  <c r="LS80" i="10"/>
  <c r="KP51" i="10"/>
  <c r="LR79" i="10"/>
  <c r="JS28" i="10"/>
  <c r="JL21" i="10"/>
  <c r="NC116" i="10"/>
  <c r="KX59" i="10"/>
  <c r="MT107" i="10"/>
  <c r="KU56" i="10"/>
  <c r="KB37" i="10"/>
  <c r="JK20" i="10"/>
  <c r="MS106" i="10"/>
  <c r="LO76" i="10"/>
  <c r="AC12" i="55"/>
  <c r="AC18" i="55" s="1"/>
  <c r="AC7" i="10" s="1"/>
  <c r="LM74" i="10"/>
  <c r="JW32" i="10"/>
  <c r="LK72" i="10"/>
  <c r="JU30" i="10"/>
  <c r="LP77" i="10"/>
  <c r="ML99" i="10"/>
  <c r="LA62" i="10"/>
  <c r="MZ113" i="10"/>
  <c r="NB115" i="10"/>
  <c r="KO50" i="10"/>
  <c r="LV83" i="10"/>
  <c r="KY60" i="10"/>
  <c r="MD91" i="10"/>
  <c r="MC90" i="10"/>
  <c r="LN75" i="10"/>
  <c r="JZ35" i="10"/>
  <c r="MX111" i="10"/>
  <c r="JN23" i="10"/>
  <c r="JV31" i="10"/>
  <c r="KA36" i="10"/>
  <c r="MI96" i="10"/>
  <c r="KN49" i="10"/>
  <c r="JR27" i="10"/>
  <c r="KL47" i="10"/>
  <c r="KR53" i="10"/>
  <c r="KG42" i="10"/>
  <c r="KJ45" i="10"/>
  <c r="JP25" i="10"/>
  <c r="MH95" i="10"/>
  <c r="KD39" i="10"/>
  <c r="MG94" i="10"/>
  <c r="MB89" i="10"/>
  <c r="LX85" i="10"/>
  <c r="KI44" i="10"/>
  <c r="KF41" i="10"/>
  <c r="JT29" i="10"/>
  <c r="MF93" i="10"/>
  <c r="MP103" i="10"/>
  <c r="KW58" i="10"/>
  <c r="KQ52" i="10"/>
  <c r="LF67" i="10"/>
  <c r="LZ87" i="10"/>
  <c r="MJ97" i="10"/>
  <c r="KK46" i="10"/>
  <c r="ND117" i="10"/>
  <c r="LJ71" i="10"/>
  <c r="MA88" i="10"/>
  <c r="JY34" i="10"/>
  <c r="JM22" i="10"/>
  <c r="LY86" i="10"/>
  <c r="LL73" i="10"/>
  <c r="KE40" i="10"/>
  <c r="MU108" i="10"/>
  <c r="MR105" i="10"/>
  <c r="LQ78" i="10"/>
  <c r="KV57" i="10"/>
  <c r="LT81" i="10"/>
  <c r="MN101" i="10"/>
  <c r="LE66" i="10"/>
  <c r="JI18" i="10"/>
  <c r="Y11" i="9" s="1"/>
  <c r="JJ19" i="10"/>
  <c r="KZ61" i="10"/>
  <c r="MW110" i="10"/>
  <c r="MY112" i="10"/>
  <c r="MM100" i="10"/>
  <c r="AE74" i="6"/>
  <c r="AG70" i="18" s="1"/>
  <c r="AE73" i="6"/>
  <c r="AE78" i="6"/>
  <c r="AD21" i="55" s="1"/>
  <c r="CQ84" i="10"/>
  <c r="DO108" i="10"/>
  <c r="AM28" i="10"/>
  <c r="AK26" i="10"/>
  <c r="DF99" i="10"/>
  <c r="BO56" i="10"/>
  <c r="CD71" i="10"/>
  <c r="AR33" i="10"/>
  <c r="BT61" i="10"/>
  <c r="BC44" i="10"/>
  <c r="AU36" i="10"/>
  <c r="DH101" i="10"/>
  <c r="BS60" i="10"/>
  <c r="DK104" i="10"/>
  <c r="AX39" i="10"/>
  <c r="CI76" i="10"/>
  <c r="CB69" i="10"/>
  <c r="DD97" i="10"/>
  <c r="BL53" i="10"/>
  <c r="BP57" i="10"/>
  <c r="DQ110" i="10"/>
  <c r="DV115" i="10"/>
  <c r="DB95" i="10"/>
  <c r="AZ41" i="10"/>
  <c r="BX65" i="10"/>
  <c r="AI24" i="10"/>
  <c r="BU62" i="10"/>
  <c r="BA42" i="10"/>
  <c r="AQ32" i="10"/>
  <c r="CP83" i="10"/>
  <c r="AJ25" i="10"/>
  <c r="AP31" i="10"/>
  <c r="DU114" i="10"/>
  <c r="AO30" i="10"/>
  <c r="DJ103" i="10"/>
  <c r="BH49" i="10"/>
  <c r="BR59" i="10"/>
  <c r="AV37" i="10"/>
  <c r="CN81" i="10"/>
  <c r="CF73" i="10"/>
  <c r="CX91" i="10"/>
  <c r="BJ51" i="10"/>
  <c r="CW90" i="10"/>
  <c r="CS86" i="10"/>
  <c r="BD45" i="10"/>
  <c r="BG48" i="10"/>
  <c r="BB43" i="10"/>
  <c r="CG74" i="10"/>
  <c r="AG22" i="10"/>
  <c r="CE72" i="10"/>
  <c r="CH75" i="10"/>
  <c r="BF47" i="10"/>
  <c r="DC96" i="10"/>
  <c r="DP109" i="10"/>
  <c r="DN107" i="10"/>
  <c r="CY92" i="10"/>
  <c r="CV89" i="10"/>
  <c r="DL105" i="10"/>
  <c r="AL27" i="10"/>
  <c r="DR111" i="10"/>
  <c r="AE20" i="10"/>
  <c r="CZ93" i="10"/>
  <c r="BW64" i="10"/>
  <c r="AY40" i="10"/>
  <c r="BE46" i="10"/>
  <c r="AT35" i="10"/>
  <c r="CT87" i="10"/>
  <c r="AD19" i="10"/>
  <c r="AD18" i="10" s="1"/>
  <c r="BV63" i="10"/>
  <c r="AF21" i="10"/>
  <c r="CL79" i="10"/>
  <c r="DE98" i="10"/>
  <c r="AS34" i="10"/>
  <c r="CC70" i="10"/>
  <c r="DS112" i="10"/>
  <c r="BZ67" i="10"/>
  <c r="BQ58" i="10"/>
  <c r="AN29" i="10"/>
  <c r="CO82" i="10"/>
  <c r="BI50" i="10"/>
  <c r="BK52" i="10"/>
  <c r="DA94" i="10"/>
  <c r="DM106" i="10"/>
  <c r="BY66" i="10"/>
  <c r="DG100" i="10"/>
  <c r="CR85" i="10"/>
  <c r="CK78" i="10"/>
  <c r="CU88" i="10"/>
  <c r="AW38" i="10"/>
  <c r="AH23" i="10"/>
  <c r="DI102" i="10"/>
  <c r="CM80" i="10"/>
  <c r="CJ77" i="10"/>
  <c r="BN55" i="10"/>
  <c r="BM54" i="10"/>
  <c r="CA68" i="10"/>
  <c r="AD13" i="18"/>
  <c r="AC15" i="6"/>
  <c r="AC16" i="6" s="1"/>
  <c r="Z12" i="52"/>
  <c r="AE22" i="6"/>
  <c r="AF19" i="18" s="1"/>
  <c r="AE21" i="6"/>
  <c r="AF18" i="18" s="1"/>
  <c r="AE5" i="10"/>
  <c r="DU113" i="10" s="1"/>
  <c r="AF5" i="6"/>
  <c r="AC26" i="6"/>
  <c r="AD23" i="18" s="1"/>
  <c r="X13" i="6"/>
  <c r="Y11" i="18"/>
  <c r="AI35" i="50"/>
  <c r="AL35" i="50"/>
  <c r="AD35" i="50"/>
  <c r="AH35" i="50"/>
  <c r="AK35" i="50"/>
  <c r="AC35" i="50"/>
  <c r="AJ35" i="50"/>
  <c r="AB35" i="50"/>
  <c r="AF35" i="50"/>
  <c r="AE35" i="50"/>
  <c r="AM35" i="50"/>
  <c r="AG35" i="50"/>
  <c r="AB75" i="6"/>
  <c r="AE16" i="18"/>
  <c r="AE20" i="18" s="1"/>
  <c r="AD23" i="6"/>
  <c r="AE20" i="6"/>
  <c r="AF17" i="18" s="1"/>
  <c r="AB71" i="18"/>
  <c r="AA75" i="6"/>
  <c r="T8" i="52"/>
  <c r="T14" i="52" s="1"/>
  <c r="Y10" i="6" s="1"/>
  <c r="AA8" i="18" s="1"/>
  <c r="AB155" i="5"/>
  <c r="V130" i="52"/>
  <c r="V119" i="52" s="1"/>
  <c r="V122" i="52" s="1"/>
  <c r="V6" i="52" s="1"/>
  <c r="AA9" i="6" s="1"/>
  <c r="U187" i="52"/>
  <c r="U188" i="52" s="1"/>
  <c r="U189" i="52" s="1"/>
  <c r="V175" i="52"/>
  <c r="V176" i="52" s="1"/>
  <c r="Z115" i="52"/>
  <c r="C36" i="50"/>
  <c r="X168" i="52"/>
  <c r="X179" i="52"/>
  <c r="X173" i="52"/>
  <c r="X174" i="52"/>
  <c r="W186" i="52"/>
  <c r="W180" i="52"/>
  <c r="W185" i="52"/>
  <c r="W156" i="52"/>
  <c r="W129" i="52"/>
  <c r="AA35" i="50"/>
  <c r="AA12" i="50" s="1"/>
  <c r="AE5" i="18" s="1"/>
  <c r="Y167" i="52"/>
  <c r="Y114" i="52"/>
  <c r="X144" i="52"/>
  <c r="X158" i="52" s="1"/>
  <c r="X140" i="52"/>
  <c r="X154" i="52" s="1"/>
  <c r="X142" i="52"/>
  <c r="X138" i="52"/>
  <c r="X152" i="52" s="1"/>
  <c r="X146" i="52"/>
  <c r="X160" i="52" s="1"/>
  <c r="W170" i="52"/>
  <c r="W169" i="52"/>
  <c r="W171" i="52"/>
  <c r="V181" i="52"/>
  <c r="V183" i="52"/>
  <c r="V182" i="52"/>
  <c r="AE98" i="5"/>
  <c r="AE100" i="5" s="1"/>
  <c r="AE19" i="6"/>
  <c r="AG74" i="18" l="1"/>
  <c r="AD27" i="55"/>
  <c r="HX101" i="10"/>
  <c r="FI34" i="10"/>
  <c r="HI86" i="10"/>
  <c r="HH85" i="10"/>
  <c r="GH59" i="10"/>
  <c r="HC80" i="10"/>
  <c r="IH111" i="10"/>
  <c r="FZ51" i="10"/>
  <c r="EZ25" i="10"/>
  <c r="GR69" i="10"/>
  <c r="HO92" i="10"/>
  <c r="IF109" i="10"/>
  <c r="FM38" i="10"/>
  <c r="IE108" i="10"/>
  <c r="GB53" i="10"/>
  <c r="FA26" i="10"/>
  <c r="HT97" i="10"/>
  <c r="FH33" i="10"/>
  <c r="HZ103" i="10"/>
  <c r="IK114" i="10"/>
  <c r="GL63" i="10"/>
  <c r="FK36" i="10"/>
  <c r="FF31" i="10"/>
  <c r="ET19" i="10"/>
  <c r="ET18" i="10" s="1"/>
  <c r="AA8" i="9" s="1"/>
  <c r="GO66" i="10"/>
  <c r="IL115" i="10"/>
  <c r="HQ94" i="10"/>
  <c r="FL37" i="10"/>
  <c r="HU98" i="10"/>
  <c r="GK62" i="10"/>
  <c r="JR26" i="10"/>
  <c r="IB105" i="10"/>
  <c r="GE56" i="10"/>
  <c r="HP93" i="10"/>
  <c r="FJ35" i="10"/>
  <c r="GS70" i="10"/>
  <c r="FU46" i="10"/>
  <c r="HB79" i="10"/>
  <c r="GG58" i="10"/>
  <c r="HG84" i="10"/>
  <c r="FG32" i="10"/>
  <c r="FO40" i="10"/>
  <c r="HJ87" i="10"/>
  <c r="FD29" i="10"/>
  <c r="II112" i="10"/>
  <c r="FV47" i="10"/>
  <c r="HS96" i="10"/>
  <c r="GC54" i="10"/>
  <c r="FE30" i="10"/>
  <c r="FQ42" i="10"/>
  <c r="GI60" i="10"/>
  <c r="GU72" i="10"/>
  <c r="GX75" i="10"/>
  <c r="HK88" i="10"/>
  <c r="GW74" i="10"/>
  <c r="FR43" i="10"/>
  <c r="HA78" i="10"/>
  <c r="IC106" i="10"/>
  <c r="EW22" i="10"/>
  <c r="HM90" i="10"/>
  <c r="HF83" i="10"/>
  <c r="GF57" i="10"/>
  <c r="HE82" i="10"/>
  <c r="EV21" i="10"/>
  <c r="FB27" i="10"/>
  <c r="GP67" i="10"/>
  <c r="EX23" i="10"/>
  <c r="HW100" i="10"/>
  <c r="IM116" i="10"/>
  <c r="GV73" i="10"/>
  <c r="HN91" i="10"/>
  <c r="HL89" i="10"/>
  <c r="HR95" i="10"/>
  <c r="FP41" i="10"/>
  <c r="GD55" i="10"/>
  <c r="GQ68" i="10"/>
  <c r="GY76" i="10"/>
  <c r="GZ77" i="10"/>
  <c r="FW48" i="10"/>
  <c r="EY24" i="10"/>
  <c r="IJ113" i="10"/>
  <c r="HV99" i="10"/>
  <c r="IA104" i="10"/>
  <c r="FN39" i="10"/>
  <c r="FT45" i="10"/>
  <c r="GT71" i="10"/>
  <c r="EU20" i="10"/>
  <c r="FC28" i="10"/>
  <c r="GJ61" i="10"/>
  <c r="GA52" i="10"/>
  <c r="FX49" i="10"/>
  <c r="FS44" i="10"/>
  <c r="GN65" i="10"/>
  <c r="IG110" i="10"/>
  <c r="HD81" i="10"/>
  <c r="ID107" i="10"/>
  <c r="HY102" i="10"/>
  <c r="GM64" i="10"/>
  <c r="FY50" i="10"/>
  <c r="AD3" i="55"/>
  <c r="AD9" i="55" s="1"/>
  <c r="AD6" i="10" s="1"/>
  <c r="AG69" i="18"/>
  <c r="KO49" i="10"/>
  <c r="MH94" i="10"/>
  <c r="LO75" i="10"/>
  <c r="MO101" i="10"/>
  <c r="MN100" i="10"/>
  <c r="LD64" i="10"/>
  <c r="MB88" i="10"/>
  <c r="MG93" i="10"/>
  <c r="LY85" i="10"/>
  <c r="KK45" i="10"/>
  <c r="KA35" i="10"/>
  <c r="LW83" i="10"/>
  <c r="LF66" i="10"/>
  <c r="KF40" i="10"/>
  <c r="JN22" i="10"/>
  <c r="LK71" i="10"/>
  <c r="MC89" i="10"/>
  <c r="JS27" i="10"/>
  <c r="KP50" i="10"/>
  <c r="MZ112" i="10"/>
  <c r="LU81" i="10"/>
  <c r="KL46" i="10"/>
  <c r="MA87" i="10"/>
  <c r="KE39" i="10"/>
  <c r="KH42" i="10"/>
  <c r="MJ96" i="10"/>
  <c r="MX110" i="10"/>
  <c r="KW57" i="10"/>
  <c r="LM73" i="10"/>
  <c r="LG67" i="10"/>
  <c r="JU29" i="10"/>
  <c r="MI95" i="10"/>
  <c r="KB36" i="10"/>
  <c r="LA61" i="10"/>
  <c r="LR78" i="10"/>
  <c r="KR52" i="10"/>
  <c r="MS105" i="10"/>
  <c r="LZ86" i="10"/>
  <c r="JZ34" i="10"/>
  <c r="KX58" i="10"/>
  <c r="MV108" i="10"/>
  <c r="MK97" i="10"/>
  <c r="MQ103" i="10"/>
  <c r="KJ44" i="10"/>
  <c r="MY111" i="10"/>
  <c r="KZ60" i="10"/>
  <c r="LB62" i="10"/>
  <c r="MD90" i="10"/>
  <c r="KS53" i="10"/>
  <c r="KG41" i="10"/>
  <c r="NC115" i="10"/>
  <c r="JQ25" i="10"/>
  <c r="MM99" i="10"/>
  <c r="LQ77" i="10"/>
  <c r="JW31" i="10"/>
  <c r="ME91" i="10"/>
  <c r="KM47" i="10"/>
  <c r="JO23" i="10"/>
  <c r="LL72" i="10"/>
  <c r="MT106" i="10"/>
  <c r="NA113" i="10"/>
  <c r="JL20" i="10"/>
  <c r="JM21" i="10"/>
  <c r="JV30" i="10"/>
  <c r="LP76" i="10"/>
  <c r="ML98" i="10"/>
  <c r="MU107" i="10"/>
  <c r="MR104" i="10"/>
  <c r="KY59" i="10"/>
  <c r="LS79" i="10"/>
  <c r="NB114" i="10"/>
  <c r="LH68" i="10"/>
  <c r="KD38" i="10"/>
  <c r="KQ51" i="10"/>
  <c r="LE65" i="10"/>
  <c r="JY33" i="10"/>
  <c r="KN48" i="10"/>
  <c r="JX32" i="10"/>
  <c r="MF92" i="10"/>
  <c r="LC63" i="10"/>
  <c r="LX84" i="10"/>
  <c r="LN74" i="10"/>
  <c r="KV56" i="10"/>
  <c r="LT80" i="10"/>
  <c r="JT28" i="10"/>
  <c r="MP102" i="10"/>
  <c r="MW109" i="10"/>
  <c r="LJ70" i="10"/>
  <c r="KU55" i="10"/>
  <c r="KI43" i="10"/>
  <c r="LV82" i="10"/>
  <c r="AD12" i="55"/>
  <c r="AD18" i="55" s="1"/>
  <c r="AD7" i="10" s="1"/>
  <c r="KC37" i="10"/>
  <c r="KT54" i="10"/>
  <c r="JJ18" i="10"/>
  <c r="Z11" i="9" s="1"/>
  <c r="JK19" i="10"/>
  <c r="ND116" i="10"/>
  <c r="JP24" i="10"/>
  <c r="LI69" i="10"/>
  <c r="AF78" i="6"/>
  <c r="AE21" i="55" s="1"/>
  <c r="AF74" i="6"/>
  <c r="AH70" i="18" s="1"/>
  <c r="AF73" i="6"/>
  <c r="AS33" i="10"/>
  <c r="CX90" i="10"/>
  <c r="DR110" i="10"/>
  <c r="CA67" i="10"/>
  <c r="AU35" i="10"/>
  <c r="CF72" i="10"/>
  <c r="AK25" i="10"/>
  <c r="CD70" i="10"/>
  <c r="DI101" i="10"/>
  <c r="BP56" i="10"/>
  <c r="CJ76" i="10"/>
  <c r="BZ66" i="10"/>
  <c r="AL26" i="10"/>
  <c r="BG47" i="10"/>
  <c r="DF98" i="10"/>
  <c r="BS59" i="10"/>
  <c r="AR32" i="10"/>
  <c r="BB42" i="10"/>
  <c r="DJ102" i="10"/>
  <c r="BI49" i="10"/>
  <c r="CL78" i="10"/>
  <c r="BY65" i="10"/>
  <c r="CC69" i="10"/>
  <c r="AI23" i="10"/>
  <c r="DB94" i="10"/>
  <c r="AO29" i="10"/>
  <c r="CQ83" i="10"/>
  <c r="AT34" i="10"/>
  <c r="AF20" i="10"/>
  <c r="AY39" i="10"/>
  <c r="AE19" i="10"/>
  <c r="AE18" i="10" s="1"/>
  <c r="BJ50" i="10"/>
  <c r="AN28" i="10"/>
  <c r="CZ92" i="10"/>
  <c r="BE45" i="10"/>
  <c r="DT112" i="10"/>
  <c r="AH22" i="10"/>
  <c r="AP30" i="10"/>
  <c r="BW63" i="10"/>
  <c r="BH48" i="10"/>
  <c r="AV36" i="10"/>
  <c r="DL104" i="10"/>
  <c r="DQ109" i="10"/>
  <c r="CV88" i="10"/>
  <c r="CI75" i="10"/>
  <c r="DK103" i="10"/>
  <c r="CM79" i="10"/>
  <c r="CO81" i="10"/>
  <c r="DP108" i="10"/>
  <c r="CK77" i="10"/>
  <c r="DV114" i="10"/>
  <c r="DA93" i="10"/>
  <c r="BN54" i="10"/>
  <c r="AM27" i="10"/>
  <c r="BA41" i="10"/>
  <c r="AZ40" i="10"/>
  <c r="BC43" i="10"/>
  <c r="CR84" i="10"/>
  <c r="DO107" i="10"/>
  <c r="BV62" i="10"/>
  <c r="BT60" i="10"/>
  <c r="CH74" i="10"/>
  <c r="CP82" i="10"/>
  <c r="BF46" i="10"/>
  <c r="CB68" i="10"/>
  <c r="DS111" i="10"/>
  <c r="CW89" i="10"/>
  <c r="CS85" i="10"/>
  <c r="CG73" i="10"/>
  <c r="DN106" i="10"/>
  <c r="CE71" i="10"/>
  <c r="AW37" i="10"/>
  <c r="BD44" i="10"/>
  <c r="BX64" i="10"/>
  <c r="AQ31" i="10"/>
  <c r="DE97" i="10"/>
  <c r="CN80" i="10"/>
  <c r="AJ24" i="10"/>
  <c r="AX38" i="10"/>
  <c r="CU87" i="10"/>
  <c r="CY91" i="10"/>
  <c r="DG99" i="10"/>
  <c r="BQ57" i="10"/>
  <c r="BR58" i="10"/>
  <c r="BU61" i="10"/>
  <c r="BL52" i="10"/>
  <c r="AG21" i="10"/>
  <c r="BM53" i="10"/>
  <c r="DH100" i="10"/>
  <c r="DM105" i="10"/>
  <c r="CT86" i="10"/>
  <c r="BO55" i="10"/>
  <c r="DD96" i="10"/>
  <c r="DC95" i="10"/>
  <c r="BK51" i="10"/>
  <c r="AD15" i="6"/>
  <c r="AD16" i="6" s="1"/>
  <c r="AE13" i="18"/>
  <c r="AA12" i="52"/>
  <c r="AF21" i="6"/>
  <c r="AG18" i="18" s="1"/>
  <c r="AF22" i="6"/>
  <c r="AG19" i="18" s="1"/>
  <c r="AF5" i="10"/>
  <c r="DV113" i="10" s="1"/>
  <c r="AG5" i="6"/>
  <c r="AD26" i="6"/>
  <c r="AE23" i="18" s="1"/>
  <c r="Z11" i="18"/>
  <c r="AK36" i="50"/>
  <c r="AF36" i="50"/>
  <c r="AE36" i="50"/>
  <c r="AI36" i="50"/>
  <c r="AH36" i="50"/>
  <c r="AL36" i="50"/>
  <c r="AG36" i="50"/>
  <c r="AJ36" i="50"/>
  <c r="AD36" i="50"/>
  <c r="AC36" i="50"/>
  <c r="AM36" i="50"/>
  <c r="AN36" i="50"/>
  <c r="AC71" i="18"/>
  <c r="AD71" i="18"/>
  <c r="AF16" i="18"/>
  <c r="AF20" i="18" s="1"/>
  <c r="AE23" i="6"/>
  <c r="AF20" i="6"/>
  <c r="AG17" i="18" s="1"/>
  <c r="Y13" i="6"/>
  <c r="U8" i="52"/>
  <c r="U14" i="52" s="1"/>
  <c r="Z10" i="6" s="1"/>
  <c r="AB8" i="18" s="1"/>
  <c r="AC155" i="5"/>
  <c r="W130" i="52"/>
  <c r="W119" i="52" s="1"/>
  <c r="W122" i="52" s="1"/>
  <c r="W6" i="52" s="1"/>
  <c r="AB9" i="6" s="1"/>
  <c r="V187" i="52"/>
  <c r="V188" i="52" s="1"/>
  <c r="V189" i="52" s="1"/>
  <c r="W175" i="52"/>
  <c r="W176" i="52" s="1"/>
  <c r="X180" i="52"/>
  <c r="X185" i="52"/>
  <c r="X186" i="52"/>
  <c r="AB36" i="50"/>
  <c r="AB12" i="50" s="1"/>
  <c r="AF5" i="18" s="1"/>
  <c r="AA115" i="52"/>
  <c r="C37" i="50"/>
  <c r="Y168" i="52"/>
  <c r="Y173" i="52"/>
  <c r="Y179" i="52"/>
  <c r="Y174" i="52"/>
  <c r="X169" i="52"/>
  <c r="X171" i="52"/>
  <c r="X170" i="52"/>
  <c r="Z167" i="52"/>
  <c r="Z114" i="52"/>
  <c r="X156" i="52"/>
  <c r="X129" i="52"/>
  <c r="Y144" i="52"/>
  <c r="Y158" i="52" s="1"/>
  <c r="Y140" i="52"/>
  <c r="Y154" i="52" s="1"/>
  <c r="Y146" i="52"/>
  <c r="Y160" i="52" s="1"/>
  <c r="Y142" i="52"/>
  <c r="Y138" i="52"/>
  <c r="Y152" i="52" s="1"/>
  <c r="W181" i="52"/>
  <c r="W183" i="52"/>
  <c r="W182" i="52"/>
  <c r="AF19" i="6"/>
  <c r="AF98" i="5"/>
  <c r="AF100" i="5" s="1"/>
  <c r="AH74" i="18" l="1"/>
  <c r="AE27" i="55"/>
  <c r="FA25" i="10"/>
  <c r="IJ112" i="10"/>
  <c r="HV98" i="10"/>
  <c r="FN38" i="10"/>
  <c r="HY101" i="10"/>
  <c r="HP92" i="10"/>
  <c r="EY23" i="10"/>
  <c r="FK35" i="10"/>
  <c r="GF56" i="10"/>
  <c r="HH84" i="10"/>
  <c r="FI33" i="10"/>
  <c r="EU19" i="10"/>
  <c r="EU18" i="10" s="1"/>
  <c r="AB8" i="9" s="1"/>
  <c r="IH110" i="10"/>
  <c r="GW73" i="10"/>
  <c r="HL88" i="10"/>
  <c r="FW47" i="10"/>
  <c r="FL36" i="10"/>
  <c r="IM115" i="10"/>
  <c r="GR68" i="10"/>
  <c r="II111" i="10"/>
  <c r="FY49" i="10"/>
  <c r="GJ60" i="10"/>
  <c r="HK87" i="10"/>
  <c r="IC105" i="10"/>
  <c r="FR42" i="10"/>
  <c r="GC53" i="10"/>
  <c r="HQ93" i="10"/>
  <c r="GP66" i="10"/>
  <c r="IF108" i="10"/>
  <c r="HM89" i="10"/>
  <c r="FC27" i="10"/>
  <c r="FS43" i="10"/>
  <c r="GK61" i="10"/>
  <c r="IE107" i="10"/>
  <c r="GD54" i="10"/>
  <c r="GA51" i="10"/>
  <c r="GG57" i="10"/>
  <c r="GH58" i="10"/>
  <c r="FQ41" i="10"/>
  <c r="HJ86" i="10"/>
  <c r="FG31" i="10"/>
  <c r="GT70" i="10"/>
  <c r="HU97" i="10"/>
  <c r="IB104" i="10"/>
  <c r="HN90" i="10"/>
  <c r="GS69" i="10"/>
  <c r="HF82" i="10"/>
  <c r="HR94" i="10"/>
  <c r="HG83" i="10"/>
  <c r="FU45" i="10"/>
  <c r="HO91" i="10"/>
  <c r="GO65" i="10"/>
  <c r="GV72" i="10"/>
  <c r="IG109" i="10"/>
  <c r="FD28" i="10"/>
  <c r="GZ76" i="10"/>
  <c r="HT96" i="10"/>
  <c r="HC79" i="10"/>
  <c r="FV46" i="10"/>
  <c r="FF30" i="10"/>
  <c r="EW21" i="10"/>
  <c r="HZ102" i="10"/>
  <c r="FZ50" i="10"/>
  <c r="GX74" i="10"/>
  <c r="GN64" i="10"/>
  <c r="EZ24" i="10"/>
  <c r="HE81" i="10"/>
  <c r="FO39" i="10"/>
  <c r="FT44" i="10"/>
  <c r="FM37" i="10"/>
  <c r="HB78" i="10"/>
  <c r="EX22" i="10"/>
  <c r="HI85" i="10"/>
  <c r="GE55" i="10"/>
  <c r="ID106" i="10"/>
  <c r="GI59" i="10"/>
  <c r="EV20" i="10"/>
  <c r="GM63" i="10"/>
  <c r="GU71" i="10"/>
  <c r="FH32" i="10"/>
  <c r="GQ67" i="10"/>
  <c r="GL62" i="10"/>
  <c r="FX48" i="10"/>
  <c r="GB52" i="10"/>
  <c r="HD80" i="10"/>
  <c r="HW99" i="10"/>
  <c r="IL114" i="10"/>
  <c r="HS95" i="10"/>
  <c r="IK113" i="10"/>
  <c r="GY75" i="10"/>
  <c r="FJ34" i="10"/>
  <c r="IA103" i="10"/>
  <c r="FP40" i="10"/>
  <c r="FB26" i="10"/>
  <c r="HX100" i="10"/>
  <c r="HA77" i="10"/>
  <c r="FE29" i="10"/>
  <c r="AE3" i="55"/>
  <c r="AE9" i="55" s="1"/>
  <c r="AE6" i="10" s="1"/>
  <c r="AH69" i="18"/>
  <c r="KA34" i="10"/>
  <c r="LJ69" i="10"/>
  <c r="MD89" i="10"/>
  <c r="LZ85" i="10"/>
  <c r="LG66" i="10"/>
  <c r="KB35" i="10"/>
  <c r="LD63" i="10"/>
  <c r="MN99" i="10"/>
  <c r="KS52" i="10"/>
  <c r="LP75" i="10"/>
  <c r="LE64" i="10"/>
  <c r="MZ111" i="10"/>
  <c r="JK18" i="10"/>
  <c r="AA11" i="9" s="1"/>
  <c r="JL19" i="10"/>
  <c r="JX31" i="10"/>
  <c r="MO100" i="10"/>
  <c r="KJ43" i="10"/>
  <c r="LX83" i="10"/>
  <c r="LL71" i="10"/>
  <c r="KC36" i="10"/>
  <c r="KW56" i="10"/>
  <c r="MJ95" i="10"/>
  <c r="MK96" i="10"/>
  <c r="KG40" i="10"/>
  <c r="MA86" i="10"/>
  <c r="LT79" i="10"/>
  <c r="LR77" i="10"/>
  <c r="LH67" i="10"/>
  <c r="KQ50" i="10"/>
  <c r="MI94" i="10"/>
  <c r="KU54" i="10"/>
  <c r="MT105" i="10"/>
  <c r="KZ59" i="10"/>
  <c r="KV55" i="10"/>
  <c r="JO22" i="10"/>
  <c r="MG92" i="10"/>
  <c r="JU28" i="10"/>
  <c r="KT53" i="10"/>
  <c r="LV81" i="10"/>
  <c r="LI68" i="10"/>
  <c r="JV29" i="10"/>
  <c r="KI42" i="10"/>
  <c r="LF65" i="10"/>
  <c r="ND115" i="10"/>
  <c r="KL45" i="10"/>
  <c r="LW82" i="10"/>
  <c r="LK70" i="10"/>
  <c r="LN73" i="10"/>
  <c r="MX109" i="10"/>
  <c r="NA112" i="10"/>
  <c r="MR103" i="10"/>
  <c r="LY84" i="10"/>
  <c r="KF39" i="10"/>
  <c r="JN21" i="10"/>
  <c r="LS78" i="10"/>
  <c r="LO74" i="10"/>
  <c r="KN47" i="10"/>
  <c r="KX57" i="10"/>
  <c r="MQ102" i="10"/>
  <c r="MU106" i="10"/>
  <c r="ML97" i="10"/>
  <c r="NB113" i="10"/>
  <c r="NC114" i="10"/>
  <c r="ME90" i="10"/>
  <c r="JP23" i="10"/>
  <c r="JZ33" i="10"/>
  <c r="MV107" i="10"/>
  <c r="JR25" i="10"/>
  <c r="MY110" i="10"/>
  <c r="MM98" i="10"/>
  <c r="LM72" i="10"/>
  <c r="KY58" i="10"/>
  <c r="KK44" i="10"/>
  <c r="KD37" i="10"/>
  <c r="AE12" i="55"/>
  <c r="AE18" i="55" s="1"/>
  <c r="AE7" i="10" s="1"/>
  <c r="JQ24" i="10"/>
  <c r="JT27" i="10"/>
  <c r="MB87" i="10"/>
  <c r="JW30" i="10"/>
  <c r="JM20" i="10"/>
  <c r="KH41" i="10"/>
  <c r="LC62" i="10"/>
  <c r="KO48" i="10"/>
  <c r="JS26" i="10"/>
  <c r="MW108" i="10"/>
  <c r="LB61" i="10"/>
  <c r="KM46" i="10"/>
  <c r="KP49" i="10"/>
  <c r="MS104" i="10"/>
  <c r="JY32" i="10"/>
  <c r="MH93" i="10"/>
  <c r="MP101" i="10"/>
  <c r="KE38" i="10"/>
  <c r="LA60" i="10"/>
  <c r="MC88" i="10"/>
  <c r="LQ76" i="10"/>
  <c r="LU80" i="10"/>
  <c r="KR51" i="10"/>
  <c r="MF91" i="10"/>
  <c r="AG73" i="6"/>
  <c r="AG78" i="6"/>
  <c r="AF21" i="55" s="1"/>
  <c r="AG74" i="6"/>
  <c r="AI70" i="18" s="1"/>
  <c r="BD43" i="10"/>
  <c r="DS110" i="10"/>
  <c r="CR83" i="10"/>
  <c r="BM52" i="10"/>
  <c r="DI100" i="10"/>
  <c r="CP81" i="10"/>
  <c r="BL51" i="10"/>
  <c r="CU86" i="10"/>
  <c r="AH21" i="10"/>
  <c r="BR57" i="10"/>
  <c r="AY38" i="10"/>
  <c r="AR31" i="10"/>
  <c r="CH73" i="10"/>
  <c r="BU60" i="10"/>
  <c r="BO54" i="10"/>
  <c r="DQ108" i="10"/>
  <c r="CJ75" i="10"/>
  <c r="AI22" i="10"/>
  <c r="AG20" i="10"/>
  <c r="DC94" i="10"/>
  <c r="AW36" i="10"/>
  <c r="CD69" i="10"/>
  <c r="CZ91" i="10"/>
  <c r="DL103" i="10"/>
  <c r="CA66" i="10"/>
  <c r="AK24" i="10"/>
  <c r="BG46" i="10"/>
  <c r="AO28" i="10"/>
  <c r="CY90" i="10"/>
  <c r="BE44" i="10"/>
  <c r="AQ30" i="10"/>
  <c r="BZ65" i="10"/>
  <c r="BA40" i="10"/>
  <c r="AT33" i="10"/>
  <c r="CC68" i="10"/>
  <c r="AZ39" i="10"/>
  <c r="DD95" i="10"/>
  <c r="DO106" i="10"/>
  <c r="CI74" i="10"/>
  <c r="AN27" i="10"/>
  <c r="CN79" i="10"/>
  <c r="BX63" i="10"/>
  <c r="DK102" i="10"/>
  <c r="BQ56" i="10"/>
  <c r="CF71" i="10"/>
  <c r="CQ82" i="10"/>
  <c r="BB41" i="10"/>
  <c r="CW88" i="10"/>
  <c r="DU112" i="10"/>
  <c r="AU34" i="10"/>
  <c r="DG98" i="10"/>
  <c r="CB67" i="10"/>
  <c r="CE70" i="10"/>
  <c r="BP55" i="10"/>
  <c r="BS58" i="10"/>
  <c r="DF97" i="10"/>
  <c r="CT85" i="10"/>
  <c r="BW62" i="10"/>
  <c r="DB93" i="10"/>
  <c r="AF19" i="10"/>
  <c r="AF18" i="10" s="1"/>
  <c r="AM26" i="10"/>
  <c r="AV35" i="10"/>
  <c r="DJ101" i="10"/>
  <c r="DE96" i="10"/>
  <c r="BV61" i="10"/>
  <c r="CO80" i="10"/>
  <c r="DM104" i="10"/>
  <c r="DA92" i="10"/>
  <c r="AP29" i="10"/>
  <c r="CK76" i="10"/>
  <c r="BC42" i="10"/>
  <c r="CM78" i="10"/>
  <c r="DN105" i="10"/>
  <c r="DH99" i="10"/>
  <c r="BY64" i="10"/>
  <c r="DT111" i="10"/>
  <c r="CS84" i="10"/>
  <c r="CL77" i="10"/>
  <c r="DR109" i="10"/>
  <c r="BF45" i="10"/>
  <c r="BH47" i="10"/>
  <c r="CG72" i="10"/>
  <c r="AL25" i="10"/>
  <c r="CX89" i="10"/>
  <c r="DP107" i="10"/>
  <c r="BI48" i="10"/>
  <c r="BK50" i="10"/>
  <c r="AJ23" i="10"/>
  <c r="BJ49" i="10"/>
  <c r="AS32" i="10"/>
  <c r="BT59" i="10"/>
  <c r="BN53" i="10"/>
  <c r="CV87" i="10"/>
  <c r="AX37" i="10"/>
  <c r="AB12" i="52"/>
  <c r="AG22" i="6"/>
  <c r="AH19" i="18" s="1"/>
  <c r="AG21" i="6"/>
  <c r="AH18" i="18" s="1"/>
  <c r="AG5" i="10"/>
  <c r="AH5" i="6"/>
  <c r="AE15" i="6"/>
  <c r="AE16" i="6" s="1"/>
  <c r="AF13" i="18"/>
  <c r="AE26" i="6"/>
  <c r="AF23" i="18" s="1"/>
  <c r="AA11" i="18"/>
  <c r="AK37" i="50"/>
  <c r="AN37" i="50"/>
  <c r="AF37" i="50"/>
  <c r="AJ37" i="50"/>
  <c r="AM37" i="50"/>
  <c r="AE37" i="50"/>
  <c r="AL37" i="50"/>
  <c r="AD37" i="50"/>
  <c r="AH37" i="50"/>
  <c r="AO37" i="50"/>
  <c r="AG37" i="50"/>
  <c r="AI37" i="50"/>
  <c r="AC75" i="6"/>
  <c r="AG16" i="18"/>
  <c r="AG20" i="18" s="1"/>
  <c r="AF23" i="6"/>
  <c r="AG20" i="6"/>
  <c r="AH17" i="18" s="1"/>
  <c r="AE71" i="18"/>
  <c r="AD75" i="6"/>
  <c r="Z13" i="6"/>
  <c r="V8" i="52"/>
  <c r="V14" i="52" s="1"/>
  <c r="AA10" i="6" s="1"/>
  <c r="AC8" i="18" s="1"/>
  <c r="AD155" i="5"/>
  <c r="X130" i="52"/>
  <c r="X119" i="52" s="1"/>
  <c r="X122" i="52" s="1"/>
  <c r="X6" i="52" s="1"/>
  <c r="AC9" i="6" s="1"/>
  <c r="X175" i="52"/>
  <c r="X176" i="52" s="1"/>
  <c r="Y170" i="52"/>
  <c r="Y171" i="52"/>
  <c r="Y169" i="52"/>
  <c r="AC37" i="50"/>
  <c r="AC12" i="50" s="1"/>
  <c r="AG5" i="18" s="1"/>
  <c r="X181" i="52"/>
  <c r="X183" i="52"/>
  <c r="X182" i="52"/>
  <c r="AB115" i="52"/>
  <c r="C38" i="50"/>
  <c r="Z173" i="52"/>
  <c r="Z168" i="52"/>
  <c r="Z174" i="52"/>
  <c r="Z179" i="52"/>
  <c r="Y180" i="52"/>
  <c r="Y185" i="52"/>
  <c r="Y186" i="52"/>
  <c r="AA167" i="52"/>
  <c r="AA114" i="52"/>
  <c r="W187" i="52"/>
  <c r="W188" i="52" s="1"/>
  <c r="W189" i="52" s="1"/>
  <c r="Y129" i="52"/>
  <c r="Y156" i="52"/>
  <c r="Z138" i="52"/>
  <c r="Z152" i="52" s="1"/>
  <c r="Z144" i="52"/>
  <c r="Z158" i="52" s="1"/>
  <c r="Z146" i="52"/>
  <c r="Z160" i="52" s="1"/>
  <c r="Z140" i="52"/>
  <c r="Z154" i="52" s="1"/>
  <c r="Z142" i="52"/>
  <c r="AG19" i="6"/>
  <c r="AG98" i="5"/>
  <c r="AG100" i="5" s="1"/>
  <c r="AI74" i="18" l="1"/>
  <c r="AF27" i="55"/>
  <c r="FS42" i="10"/>
  <c r="FK34" i="10"/>
  <c r="FY48" i="10"/>
  <c r="IE106" i="10"/>
  <c r="HF81" i="10"/>
  <c r="FW46" i="10"/>
  <c r="HP91" i="10"/>
  <c r="HV97" i="10"/>
  <c r="KB34" i="10"/>
  <c r="GZ75" i="10"/>
  <c r="HU96" i="10"/>
  <c r="HD79" i="10"/>
  <c r="IL113" i="10"/>
  <c r="GG56" i="10"/>
  <c r="HY100" i="10"/>
  <c r="HG82" i="10"/>
  <c r="IB103" i="10"/>
  <c r="GF55" i="10"/>
  <c r="HJ85" i="10"/>
  <c r="IF107" i="10"/>
  <c r="GM62" i="10"/>
  <c r="FR41" i="10"/>
  <c r="GR67" i="10"/>
  <c r="FH31" i="10"/>
  <c r="GQ66" i="10"/>
  <c r="IK112" i="10"/>
  <c r="ID105" i="10"/>
  <c r="FB25" i="10"/>
  <c r="GU70" i="10"/>
  <c r="FF29" i="10"/>
  <c r="FO38" i="10"/>
  <c r="FM36" i="10"/>
  <c r="FZ49" i="10"/>
  <c r="FV45" i="10"/>
  <c r="GX73" i="10"/>
  <c r="HX99" i="10"/>
  <c r="GJ59" i="10"/>
  <c r="FA24" i="10"/>
  <c r="GO64" i="10"/>
  <c r="HT95" i="10"/>
  <c r="GY74" i="10"/>
  <c r="FG30" i="10"/>
  <c r="FC26" i="10"/>
  <c r="HC78" i="10"/>
  <c r="HR93" i="10"/>
  <c r="FX47" i="10"/>
  <c r="EV19" i="10"/>
  <c r="EV18" i="10" s="1"/>
  <c r="AC8" i="9" s="1"/>
  <c r="FD27" i="10"/>
  <c r="IC104" i="10"/>
  <c r="IM114" i="10"/>
  <c r="EZ23" i="10"/>
  <c r="FT43" i="10"/>
  <c r="HW98" i="10"/>
  <c r="II110" i="10"/>
  <c r="FJ33" i="10"/>
  <c r="GK60" i="10"/>
  <c r="FP39" i="10"/>
  <c r="HI84" i="10"/>
  <c r="GW72" i="10"/>
  <c r="GN63" i="10"/>
  <c r="GL61" i="10"/>
  <c r="GT69" i="10"/>
  <c r="IA102" i="10"/>
  <c r="FQ40" i="10"/>
  <c r="GD53" i="10"/>
  <c r="HK86" i="10"/>
  <c r="GC52" i="10"/>
  <c r="HH83" i="10"/>
  <c r="HN89" i="10"/>
  <c r="IJ111" i="10"/>
  <c r="EY22" i="10"/>
  <c r="FE28" i="10"/>
  <c r="HB77" i="10"/>
  <c r="GE54" i="10"/>
  <c r="EX21" i="10"/>
  <c r="GB51" i="10"/>
  <c r="FI32" i="10"/>
  <c r="HA76" i="10"/>
  <c r="HS94" i="10"/>
  <c r="GI58" i="10"/>
  <c r="HO90" i="10"/>
  <c r="IH109" i="10"/>
  <c r="GA50" i="10"/>
  <c r="GS68" i="10"/>
  <c r="IG108" i="10"/>
  <c r="HZ101" i="10"/>
  <c r="GP65" i="10"/>
  <c r="HE80" i="10"/>
  <c r="FU44" i="10"/>
  <c r="HM88" i="10"/>
  <c r="EW20" i="10"/>
  <c r="GH57" i="10"/>
  <c r="FN37" i="10"/>
  <c r="HL87" i="10"/>
  <c r="HQ92" i="10"/>
  <c r="GV71" i="10"/>
  <c r="FL35" i="10"/>
  <c r="AF3" i="55"/>
  <c r="AF9" i="55" s="1"/>
  <c r="AF6" i="10" s="1"/>
  <c r="AI69" i="18"/>
  <c r="MG91" i="10"/>
  <c r="KF38" i="10"/>
  <c r="KN46" i="10"/>
  <c r="LD62" i="10"/>
  <c r="JZ32" i="10"/>
  <c r="LC61" i="10"/>
  <c r="KI41" i="10"/>
  <c r="LV80" i="10"/>
  <c r="MX108" i="10"/>
  <c r="JN20" i="10"/>
  <c r="LR76" i="10"/>
  <c r="MT104" i="10"/>
  <c r="MD88" i="10"/>
  <c r="KQ49" i="10"/>
  <c r="KP48" i="10"/>
  <c r="LB60" i="10"/>
  <c r="MQ101" i="10"/>
  <c r="KS51" i="10"/>
  <c r="MI93" i="10"/>
  <c r="KZ58" i="10"/>
  <c r="KE37" i="10"/>
  <c r="LN72" i="10"/>
  <c r="JT26" i="10"/>
  <c r="MC87" i="10"/>
  <c r="KT52" i="10"/>
  <c r="MS103" i="10"/>
  <c r="JP22" i="10"/>
  <c r="LP74" i="10"/>
  <c r="LL70" i="10"/>
  <c r="JW29" i="10"/>
  <c r="MJ94" i="10"/>
  <c r="JQ23" i="10"/>
  <c r="MM97" i="10"/>
  <c r="KW55" i="10"/>
  <c r="KR50" i="10"/>
  <c r="KC35" i="10"/>
  <c r="MP100" i="10"/>
  <c r="MF90" i="10"/>
  <c r="LT78" i="10"/>
  <c r="LH66" i="10"/>
  <c r="MN98" i="10"/>
  <c r="MZ110" i="10"/>
  <c r="JO21" i="10"/>
  <c r="KL44" i="10"/>
  <c r="LG65" i="10"/>
  <c r="KU53" i="10"/>
  <c r="JU27" i="10"/>
  <c r="ND114" i="10"/>
  <c r="KY57" i="10"/>
  <c r="JX30" i="10"/>
  <c r="JR24" i="10"/>
  <c r="LZ84" i="10"/>
  <c r="LO73" i="10"/>
  <c r="JS25" i="10"/>
  <c r="MV106" i="10"/>
  <c r="MA85" i="10"/>
  <c r="LJ68" i="10"/>
  <c r="LA59" i="10"/>
  <c r="LI67" i="10"/>
  <c r="KH40" i="10"/>
  <c r="KD36" i="10"/>
  <c r="JY31" i="10"/>
  <c r="MW107" i="10"/>
  <c r="MR102" i="10"/>
  <c r="NB112" i="10"/>
  <c r="LX82" i="10"/>
  <c r="LW81" i="10"/>
  <c r="LS77" i="10"/>
  <c r="LF64" i="10"/>
  <c r="ML96" i="10"/>
  <c r="JL18" i="10"/>
  <c r="AB11" i="9" s="1"/>
  <c r="JM19" i="10"/>
  <c r="LK69" i="10"/>
  <c r="KA33" i="10"/>
  <c r="KO47" i="10"/>
  <c r="KG39" i="10"/>
  <c r="KJ42" i="10"/>
  <c r="JV28" i="10"/>
  <c r="MU105" i="10"/>
  <c r="LU79" i="10"/>
  <c r="MO99" i="10"/>
  <c r="LM71" i="10"/>
  <c r="LE63" i="10"/>
  <c r="ME89" i="10"/>
  <c r="AF12" i="55"/>
  <c r="AF18" i="55" s="1"/>
  <c r="AF7" i="10" s="1"/>
  <c r="NC113" i="10"/>
  <c r="MY109" i="10"/>
  <c r="KM45" i="10"/>
  <c r="NA111" i="10"/>
  <c r="MH92" i="10"/>
  <c r="MB86" i="10"/>
  <c r="MK95" i="10"/>
  <c r="LY83" i="10"/>
  <c r="KV54" i="10"/>
  <c r="LQ75" i="10"/>
  <c r="KX56" i="10"/>
  <c r="KK43" i="10"/>
  <c r="AH78" i="6"/>
  <c r="AG21" i="55" s="1"/>
  <c r="AH74" i="6"/>
  <c r="AJ70" i="18" s="1"/>
  <c r="AH73" i="6"/>
  <c r="DR108" i="10"/>
  <c r="DD94" i="10"/>
  <c r="BG45" i="10"/>
  <c r="BZ64" i="10"/>
  <c r="CC67" i="10"/>
  <c r="CA65" i="10"/>
  <c r="BX62" i="10"/>
  <c r="CY89" i="10"/>
  <c r="BY63" i="10"/>
  <c r="AY37" i="10"/>
  <c r="DN104" i="10"/>
  <c r="CX88" i="10"/>
  <c r="BA39" i="10"/>
  <c r="CE69" i="10"/>
  <c r="CF70" i="10"/>
  <c r="CG71" i="10"/>
  <c r="BJ48" i="10"/>
  <c r="CH72" i="10"/>
  <c r="AW35" i="10"/>
  <c r="BM51" i="10"/>
  <c r="DI99" i="10"/>
  <c r="CI73" i="10"/>
  <c r="CZ90" i="10"/>
  <c r="DG97" i="10"/>
  <c r="CW87" i="10"/>
  <c r="AJ22" i="10"/>
  <c r="BO53" i="10"/>
  <c r="BE43" i="10"/>
  <c r="CS83" i="10"/>
  <c r="DO105" i="10"/>
  <c r="DQ107" i="10"/>
  <c r="AH20" i="10"/>
  <c r="BQ55" i="10"/>
  <c r="BV60" i="10"/>
  <c r="AL24" i="10"/>
  <c r="DM103" i="10"/>
  <c r="DL102" i="10"/>
  <c r="BU59" i="10"/>
  <c r="CD68" i="10"/>
  <c r="AP28" i="10"/>
  <c r="CN78" i="10"/>
  <c r="BS57" i="10"/>
  <c r="CM77" i="10"/>
  <c r="DH98" i="10"/>
  <c r="BW61" i="10"/>
  <c r="DC93" i="10"/>
  <c r="DT110" i="10"/>
  <c r="AI21" i="10"/>
  <c r="AO27" i="10"/>
  <c r="CP80" i="10"/>
  <c r="AG19" i="10"/>
  <c r="AG18" i="10" s="1"/>
  <c r="DE95" i="10"/>
  <c r="CR82" i="10"/>
  <c r="CO79" i="10"/>
  <c r="BK49" i="10"/>
  <c r="DA91" i="10"/>
  <c r="CQ81" i="10"/>
  <c r="CL76" i="10"/>
  <c r="AM25" i="10"/>
  <c r="DU111" i="10"/>
  <c r="DV112" i="10"/>
  <c r="DK101" i="10"/>
  <c r="CU85" i="10"/>
  <c r="AR30" i="10"/>
  <c r="BR56" i="10"/>
  <c r="DP106" i="10"/>
  <c r="AT32" i="10"/>
  <c r="BF44" i="10"/>
  <c r="AX36" i="10"/>
  <c r="BD42" i="10"/>
  <c r="AS31" i="10"/>
  <c r="DS109" i="10"/>
  <c r="AK23" i="10"/>
  <c r="DJ100" i="10"/>
  <c r="BB40" i="10"/>
  <c r="AQ29" i="10"/>
  <c r="CV86" i="10"/>
  <c r="CT84" i="10"/>
  <c r="AV34" i="10"/>
  <c r="DF96" i="10"/>
  <c r="CK75" i="10"/>
  <c r="CB66" i="10"/>
  <c r="AZ38" i="10"/>
  <c r="CJ74" i="10"/>
  <c r="BL50" i="10"/>
  <c r="AU33" i="10"/>
  <c r="BH46" i="10"/>
  <c r="DB92" i="10"/>
  <c r="BI47" i="10"/>
  <c r="BT58" i="10"/>
  <c r="BP54" i="10"/>
  <c r="AN26" i="10"/>
  <c r="BN52" i="10"/>
  <c r="BC41" i="10"/>
  <c r="AH5" i="10"/>
  <c r="AI5" i="6"/>
  <c r="AG13" i="18"/>
  <c r="AF15" i="6"/>
  <c r="AF16" i="6" s="1"/>
  <c r="AH21" i="6"/>
  <c r="AI18" i="18" s="1"/>
  <c r="AH22" i="6"/>
  <c r="AI19" i="18" s="1"/>
  <c r="AC12" i="52"/>
  <c r="AF26" i="6"/>
  <c r="AG23" i="18" s="1"/>
  <c r="AA13" i="6"/>
  <c r="AB11" i="18"/>
  <c r="AO38" i="50"/>
  <c r="AH38" i="50"/>
  <c r="AG38" i="50"/>
  <c r="AK38" i="50"/>
  <c r="AJ38" i="50"/>
  <c r="AI38" i="50"/>
  <c r="AP38" i="50"/>
  <c r="AF38" i="50"/>
  <c r="AE38" i="50"/>
  <c r="AN38" i="50"/>
  <c r="AL38" i="50"/>
  <c r="AM38" i="50"/>
  <c r="AF71" i="18"/>
  <c r="AH16" i="18"/>
  <c r="AH20" i="18" s="1"/>
  <c r="AG23" i="6"/>
  <c r="AH20" i="6"/>
  <c r="AI17" i="18" s="1"/>
  <c r="W8" i="52"/>
  <c r="W14" i="52" s="1"/>
  <c r="AB10" i="6" s="1"/>
  <c r="AD8" i="18" s="1"/>
  <c r="AE155" i="5"/>
  <c r="Y130" i="52"/>
  <c r="Y119" i="52" s="1"/>
  <c r="Y122" i="52" s="1"/>
  <c r="Y6" i="52" s="1"/>
  <c r="AD9" i="6" s="1"/>
  <c r="Y175" i="52"/>
  <c r="Y176" i="52" s="1"/>
  <c r="AA173" i="52"/>
  <c r="AA168" i="52"/>
  <c r="AA174" i="52"/>
  <c r="AA179" i="52"/>
  <c r="AD38" i="50"/>
  <c r="AD12" i="50" s="1"/>
  <c r="AH5" i="18" s="1"/>
  <c r="Z180" i="52"/>
  <c r="Z185" i="52"/>
  <c r="Z186" i="52"/>
  <c r="AB167" i="52"/>
  <c r="AB114" i="52"/>
  <c r="X187" i="52"/>
  <c r="X188" i="52" s="1"/>
  <c r="X189" i="52" s="1"/>
  <c r="AA144" i="52"/>
  <c r="AA158" i="52" s="1"/>
  <c r="AA146" i="52"/>
  <c r="AA160" i="52" s="1"/>
  <c r="AA140" i="52"/>
  <c r="AA154" i="52" s="1"/>
  <c r="AA138" i="52"/>
  <c r="AA152" i="52" s="1"/>
  <c r="AA142" i="52"/>
  <c r="AC115" i="52"/>
  <c r="C39" i="50"/>
  <c r="Z156" i="52"/>
  <c r="Z129" i="52"/>
  <c r="Y182" i="52"/>
  <c r="Y181" i="52"/>
  <c r="Y183" i="52"/>
  <c r="Z170" i="52"/>
  <c r="Z169" i="52"/>
  <c r="Z171" i="52"/>
  <c r="AH98" i="5"/>
  <c r="AH100" i="5" s="1"/>
  <c r="AH19" i="6"/>
  <c r="AJ74" i="18" l="1"/>
  <c r="AG27" i="55"/>
  <c r="HQ91" i="10"/>
  <c r="HX98" i="10"/>
  <c r="GR66" i="10"/>
  <c r="HL86" i="10"/>
  <c r="FH30" i="10"/>
  <c r="IE105" i="10"/>
  <c r="FU43" i="10"/>
  <c r="IJ110" i="10"/>
  <c r="FM35" i="10"/>
  <c r="FO37" i="10"/>
  <c r="FL34" i="10"/>
  <c r="FP38" i="10"/>
  <c r="HE79" i="10"/>
  <c r="FW45" i="10"/>
  <c r="FR40" i="10"/>
  <c r="HZ100" i="10"/>
  <c r="GZ74" i="10"/>
  <c r="IF106" i="10"/>
  <c r="HV96" i="10"/>
  <c r="GU69" i="10"/>
  <c r="FT42" i="10"/>
  <c r="FA23" i="10"/>
  <c r="FF28" i="10"/>
  <c r="HH82" i="10"/>
  <c r="FG29" i="10"/>
  <c r="GH56" i="10"/>
  <c r="HT94" i="10"/>
  <c r="IG107" i="10"/>
  <c r="GV70" i="10"/>
  <c r="HF80" i="10"/>
  <c r="FK33" i="10"/>
  <c r="EY21" i="10"/>
  <c r="GX72" i="10"/>
  <c r="FB24" i="10"/>
  <c r="HD78" i="10"/>
  <c r="EX20" i="10"/>
  <c r="IB102" i="10"/>
  <c r="HK85" i="10"/>
  <c r="HG81" i="10"/>
  <c r="HO89" i="10"/>
  <c r="FV44" i="10"/>
  <c r="HS93" i="10"/>
  <c r="HC77" i="10"/>
  <c r="HJ84" i="10"/>
  <c r="GM61" i="10"/>
  <c r="GI57" i="10"/>
  <c r="FS41" i="10"/>
  <c r="IL112" i="10"/>
  <c r="HN88" i="10"/>
  <c r="HB76" i="10"/>
  <c r="EZ22" i="10"/>
  <c r="FX46" i="10"/>
  <c r="HU95" i="10"/>
  <c r="GB50" i="10"/>
  <c r="GP64" i="10"/>
  <c r="HW97" i="10"/>
  <c r="IM113" i="10"/>
  <c r="GC51" i="10"/>
  <c r="GQ65" i="10"/>
  <c r="FQ39" i="10"/>
  <c r="GS67" i="10"/>
  <c r="HA75" i="10"/>
  <c r="GW71" i="10"/>
  <c r="GY73" i="10"/>
  <c r="GO63" i="10"/>
  <c r="GG55" i="10"/>
  <c r="GF54" i="10"/>
  <c r="GA49" i="10"/>
  <c r="GK59" i="10"/>
  <c r="FC25" i="10"/>
  <c r="IC103" i="10"/>
  <c r="HR92" i="10"/>
  <c r="II109" i="10"/>
  <c r="FD26" i="10"/>
  <c r="IH108" i="10"/>
  <c r="IA101" i="10"/>
  <c r="GJ58" i="10"/>
  <c r="GD52" i="10"/>
  <c r="HY99" i="10"/>
  <c r="ID104" i="10"/>
  <c r="IK111" i="10"/>
  <c r="FJ32" i="10"/>
  <c r="FZ48" i="10"/>
  <c r="GL60" i="10"/>
  <c r="GT68" i="10"/>
  <c r="FN36" i="10"/>
  <c r="FE27" i="10"/>
  <c r="HM87" i="10"/>
  <c r="HP90" i="10"/>
  <c r="HI83" i="10"/>
  <c r="EW19" i="10"/>
  <c r="EW18" i="10" s="1"/>
  <c r="AD8" i="9" s="1"/>
  <c r="FI31" i="10"/>
  <c r="GE53" i="10"/>
  <c r="GN62" i="10"/>
  <c r="FY47" i="10"/>
  <c r="AG3" i="55"/>
  <c r="AG9" i="55" s="1"/>
  <c r="AG6" i="10" s="1"/>
  <c r="AJ69" i="18"/>
  <c r="NA110" i="10"/>
  <c r="KW54" i="10"/>
  <c r="JQ22" i="10"/>
  <c r="KL43" i="10"/>
  <c r="LP73" i="10"/>
  <c r="KY56" i="10"/>
  <c r="LR75" i="10"/>
  <c r="MA84" i="10"/>
  <c r="LZ83" i="10"/>
  <c r="KN45" i="10"/>
  <c r="NB111" i="10"/>
  <c r="LU78" i="10"/>
  <c r="LO72" i="10"/>
  <c r="JW28" i="10"/>
  <c r="KB33" i="10"/>
  <c r="MM96" i="10"/>
  <c r="LE62" i="10"/>
  <c r="MO98" i="10"/>
  <c r="KS50" i="10"/>
  <c r="KF37" i="10"/>
  <c r="MD87" i="10"/>
  <c r="MF89" i="10"/>
  <c r="KK42" i="10"/>
  <c r="LW80" i="10"/>
  <c r="LG64" i="10"/>
  <c r="MS102" i="10"/>
  <c r="KE36" i="10"/>
  <c r="JS24" i="10"/>
  <c r="KO46" i="10"/>
  <c r="JO20" i="10"/>
  <c r="ML95" i="10"/>
  <c r="MZ109" i="10"/>
  <c r="LD61" i="10"/>
  <c r="KA32" i="10"/>
  <c r="KM44" i="10"/>
  <c r="KI40" i="10"/>
  <c r="KC34" i="10"/>
  <c r="LQ74" i="10"/>
  <c r="KJ41" i="10"/>
  <c r="LN71" i="10"/>
  <c r="LI66" i="10"/>
  <c r="KG38" i="10"/>
  <c r="KT51" i="10"/>
  <c r="MB85" i="10"/>
  <c r="MC86" i="10"/>
  <c r="MQ100" i="10"/>
  <c r="LX81" i="10"/>
  <c r="KU52" i="10"/>
  <c r="MR101" i="10"/>
  <c r="JR23" i="10"/>
  <c r="KR49" i="10"/>
  <c r="ND113" i="10"/>
  <c r="KV53" i="10"/>
  <c r="LM70" i="10"/>
  <c r="LB59" i="10"/>
  <c r="ME88" i="10"/>
  <c r="MI92" i="10"/>
  <c r="MU104" i="10"/>
  <c r="KZ57" i="10"/>
  <c r="MK94" i="10"/>
  <c r="LY82" i="10"/>
  <c r="LK68" i="10"/>
  <c r="JT25" i="10"/>
  <c r="LA58" i="10"/>
  <c r="LS76" i="10"/>
  <c r="MN97" i="10"/>
  <c r="MV105" i="10"/>
  <c r="MY108" i="10"/>
  <c r="MG90" i="10"/>
  <c r="AG12" i="55"/>
  <c r="AG18" i="55" s="1"/>
  <c r="AG7" i="10" s="1"/>
  <c r="MH91" i="10"/>
  <c r="LF63" i="10"/>
  <c r="LL69" i="10"/>
  <c r="MT103" i="10"/>
  <c r="NC112" i="10"/>
  <c r="LJ67" i="10"/>
  <c r="MW106" i="10"/>
  <c r="JU26" i="10"/>
  <c r="KX55" i="10"/>
  <c r="JP21" i="10"/>
  <c r="JX29" i="10"/>
  <c r="MP99" i="10"/>
  <c r="KH39" i="10"/>
  <c r="LH65" i="10"/>
  <c r="LT77" i="10"/>
  <c r="JV27" i="10"/>
  <c r="LV79" i="10"/>
  <c r="KP47" i="10"/>
  <c r="LC60" i="10"/>
  <c r="MX107" i="10"/>
  <c r="MJ93" i="10"/>
  <c r="KQ48" i="10"/>
  <c r="JZ31" i="10"/>
  <c r="JM18" i="10"/>
  <c r="AC11" i="9" s="1"/>
  <c r="JN19" i="10"/>
  <c r="JY30" i="10"/>
  <c r="KD35" i="10"/>
  <c r="AI78" i="6"/>
  <c r="AH21" i="55" s="1"/>
  <c r="AI74" i="6"/>
  <c r="AK70" i="18" s="1"/>
  <c r="AI73" i="6"/>
  <c r="DM102" i="10"/>
  <c r="CP79" i="10"/>
  <c r="BW60" i="10"/>
  <c r="BE42" i="10"/>
  <c r="DL101" i="10"/>
  <c r="BV59" i="10"/>
  <c r="CJ73" i="10"/>
  <c r="CB65" i="10"/>
  <c r="DS108" i="10"/>
  <c r="AU32" i="10"/>
  <c r="CA64" i="10"/>
  <c r="BU58" i="10"/>
  <c r="DQ106" i="10"/>
  <c r="CM76" i="10"/>
  <c r="DE94" i="10"/>
  <c r="BX61" i="10"/>
  <c r="DI98" i="10"/>
  <c r="CQ80" i="10"/>
  <c r="CN77" i="10"/>
  <c r="DB91" i="10"/>
  <c r="DK100" i="10"/>
  <c r="AO26" i="10"/>
  <c r="BG44" i="10"/>
  <c r="DV111" i="10"/>
  <c r="AV33" i="10"/>
  <c r="DN103" i="10"/>
  <c r="BF43" i="10"/>
  <c r="BN51" i="10"/>
  <c r="CY88" i="10"/>
  <c r="BH45" i="10"/>
  <c r="DC92" i="10"/>
  <c r="BI46" i="10"/>
  <c r="CV85" i="10"/>
  <c r="DR107" i="10"/>
  <c r="BD41" i="10"/>
  <c r="CD67" i="10"/>
  <c r="AK22" i="10"/>
  <c r="CK74" i="10"/>
  <c r="AY36" i="10"/>
  <c r="CG70" i="10"/>
  <c r="CC66" i="10"/>
  <c r="CF69" i="10"/>
  <c r="CU84" i="10"/>
  <c r="DF95" i="10"/>
  <c r="DP105" i="10"/>
  <c r="CI72" i="10"/>
  <c r="DD93" i="10"/>
  <c r="AZ37" i="10"/>
  <c r="AW34" i="10"/>
  <c r="AT31" i="10"/>
  <c r="BQ54" i="10"/>
  <c r="BA38" i="10"/>
  <c r="BC40" i="10"/>
  <c r="BT57" i="10"/>
  <c r="AR29" i="10"/>
  <c r="DG96" i="10"/>
  <c r="DT109" i="10"/>
  <c r="AN25" i="10"/>
  <c r="AM24" i="10"/>
  <c r="BP53" i="10"/>
  <c r="AX35" i="10"/>
  <c r="BJ47" i="10"/>
  <c r="BZ63" i="10"/>
  <c r="AS30" i="10"/>
  <c r="AJ21" i="10"/>
  <c r="AQ28" i="10"/>
  <c r="AI20" i="10"/>
  <c r="DH97" i="10"/>
  <c r="CH71" i="10"/>
  <c r="CZ89" i="10"/>
  <c r="DO104" i="10"/>
  <c r="BL49" i="10"/>
  <c r="DU110" i="10"/>
  <c r="CE68" i="10"/>
  <c r="DA90" i="10"/>
  <c r="BY62" i="10"/>
  <c r="AH19" i="10"/>
  <c r="AH18" i="10" s="1"/>
  <c r="BO52" i="10"/>
  <c r="BM50" i="10"/>
  <c r="CL75" i="10"/>
  <c r="CW86" i="10"/>
  <c r="AL23" i="10"/>
  <c r="BS56" i="10"/>
  <c r="CR81" i="10"/>
  <c r="CS82" i="10"/>
  <c r="AP27" i="10"/>
  <c r="CO78" i="10"/>
  <c r="BR55" i="10"/>
  <c r="CT83" i="10"/>
  <c r="CX87" i="10"/>
  <c r="DJ99" i="10"/>
  <c r="BK48" i="10"/>
  <c r="BB39" i="10"/>
  <c r="AI5" i="10"/>
  <c r="AJ5" i="6"/>
  <c r="AG15" i="6"/>
  <c r="AG16" i="6" s="1"/>
  <c r="AH13" i="18"/>
  <c r="AI22" i="6"/>
  <c r="AJ19" i="18" s="1"/>
  <c r="AD12" i="52"/>
  <c r="AI21" i="6"/>
  <c r="AJ18" i="18" s="1"/>
  <c r="AG26" i="6"/>
  <c r="AH23" i="18" s="1"/>
  <c r="AC11" i="18"/>
  <c r="AM39" i="50"/>
  <c r="AL39" i="50"/>
  <c r="AQ39" i="50"/>
  <c r="AH39" i="50"/>
  <c r="AO39" i="50"/>
  <c r="AG39" i="50"/>
  <c r="AN39" i="50"/>
  <c r="AF39" i="50"/>
  <c r="AP39" i="50"/>
  <c r="AI39" i="50"/>
  <c r="AK39" i="50"/>
  <c r="AJ39" i="50"/>
  <c r="AE75" i="6"/>
  <c r="AI16" i="18"/>
  <c r="AI20" i="18" s="1"/>
  <c r="AH23" i="6"/>
  <c r="AI20" i="6"/>
  <c r="AJ17" i="18" s="1"/>
  <c r="AB13" i="6"/>
  <c r="X8" i="52"/>
  <c r="X14" i="52" s="1"/>
  <c r="AC10" i="6" s="1"/>
  <c r="AE8" i="18" s="1"/>
  <c r="AF155" i="5"/>
  <c r="Z130" i="52"/>
  <c r="Z119" i="52" s="1"/>
  <c r="Z122" i="52" s="1"/>
  <c r="Z6" i="52" s="1"/>
  <c r="AE9" i="6" s="1"/>
  <c r="Y187" i="52"/>
  <c r="Y188" i="52" s="1"/>
  <c r="Y189" i="52" s="1"/>
  <c r="Z175" i="52"/>
  <c r="Z176" i="52" s="1"/>
  <c r="AB146" i="52"/>
  <c r="AB160" i="52" s="1"/>
  <c r="AB144" i="52"/>
  <c r="AB158" i="52" s="1"/>
  <c r="AB138" i="52"/>
  <c r="AB152" i="52" s="1"/>
  <c r="AB140" i="52"/>
  <c r="AB154" i="52" s="1"/>
  <c r="AB142" i="52"/>
  <c r="Z182" i="52"/>
  <c r="Z181" i="52"/>
  <c r="Z183" i="52"/>
  <c r="AA169" i="52"/>
  <c r="AA171" i="52"/>
  <c r="AA170" i="52"/>
  <c r="AE39" i="50"/>
  <c r="AE12" i="50" s="1"/>
  <c r="AI5" i="18" s="1"/>
  <c r="AB168" i="52"/>
  <c r="AB179" i="52"/>
  <c r="AB174" i="52"/>
  <c r="AB173" i="52"/>
  <c r="AD115" i="52"/>
  <c r="C40" i="50"/>
  <c r="AC167" i="52"/>
  <c r="AC114" i="52"/>
  <c r="AA156" i="52"/>
  <c r="AA129" i="52"/>
  <c r="AA180" i="52"/>
  <c r="AA185" i="52"/>
  <c r="AA186" i="52"/>
  <c r="AI19" i="6"/>
  <c r="AI98" i="5"/>
  <c r="AI100" i="5" s="1"/>
  <c r="AK74" i="18" l="1"/>
  <c r="AH27" i="55"/>
  <c r="FV43" i="10"/>
  <c r="FI30" i="10"/>
  <c r="IJ109" i="10"/>
  <c r="GP63" i="10"/>
  <c r="HO88" i="10"/>
  <c r="FW44" i="10"/>
  <c r="HA74" i="10"/>
  <c r="FT41" i="10"/>
  <c r="FS40" i="10"/>
  <c r="HC76" i="10"/>
  <c r="IE104" i="10"/>
  <c r="HR91" i="10"/>
  <c r="GA48" i="10"/>
  <c r="FM34" i="10"/>
  <c r="HN87" i="10"/>
  <c r="HS92" i="10"/>
  <c r="GZ73" i="10"/>
  <c r="HH81" i="10"/>
  <c r="FL33" i="10"/>
  <c r="GS66" i="10"/>
  <c r="GQ64" i="10"/>
  <c r="FF27" i="10"/>
  <c r="HB75" i="10"/>
  <c r="GJ57" i="10"/>
  <c r="HL85" i="10"/>
  <c r="FX45" i="10"/>
  <c r="HM86" i="10"/>
  <c r="HZ99" i="10"/>
  <c r="GX71" i="10"/>
  <c r="GF53" i="10"/>
  <c r="GU68" i="10"/>
  <c r="GK58" i="10"/>
  <c r="GT67" i="10"/>
  <c r="HF79" i="10"/>
  <c r="FU42" i="10"/>
  <c r="ID103" i="10"/>
  <c r="FJ31" i="10"/>
  <c r="GM60" i="10"/>
  <c r="IB101" i="10"/>
  <c r="GB49" i="10"/>
  <c r="FR39" i="10"/>
  <c r="FY46" i="10"/>
  <c r="HK84" i="10"/>
  <c r="EY20" i="10"/>
  <c r="IH107" i="10"/>
  <c r="GV69" i="10"/>
  <c r="FQ38" i="10"/>
  <c r="EX19" i="10"/>
  <c r="EX18" i="10" s="1"/>
  <c r="AE8" i="9" s="1"/>
  <c r="HJ83" i="10"/>
  <c r="FK32" i="10"/>
  <c r="FE26" i="10"/>
  <c r="GH55" i="10"/>
  <c r="GD51" i="10"/>
  <c r="II108" i="10"/>
  <c r="GG54" i="10"/>
  <c r="GR65" i="10"/>
  <c r="FA22" i="10"/>
  <c r="HD77" i="10"/>
  <c r="HE78" i="10"/>
  <c r="HU94" i="10"/>
  <c r="HW96" i="10"/>
  <c r="HT93" i="10"/>
  <c r="FC24" i="10"/>
  <c r="GI56" i="10"/>
  <c r="IG106" i="10"/>
  <c r="FZ47" i="10"/>
  <c r="FG28" i="10"/>
  <c r="FD25" i="10"/>
  <c r="HQ90" i="10"/>
  <c r="FN35" i="10"/>
  <c r="GN61" i="10"/>
  <c r="IM112" i="10"/>
  <c r="GL59" i="10"/>
  <c r="HY98" i="10"/>
  <c r="HI82" i="10"/>
  <c r="IA100" i="10"/>
  <c r="HG80" i="10"/>
  <c r="FP37" i="10"/>
  <c r="EZ21" i="10"/>
  <c r="FB23" i="10"/>
  <c r="GC50" i="10"/>
  <c r="GW70" i="10"/>
  <c r="FH29" i="10"/>
  <c r="GY72" i="10"/>
  <c r="FO36" i="10"/>
  <c r="IC102" i="10"/>
  <c r="IK110" i="10"/>
  <c r="GO62" i="10"/>
  <c r="HX97" i="10"/>
  <c r="HP89" i="10"/>
  <c r="IF105" i="10"/>
  <c r="HV95" i="10"/>
  <c r="IL111" i="10"/>
  <c r="GE52" i="10"/>
  <c r="AH3" i="55"/>
  <c r="AH9" i="55" s="1"/>
  <c r="AH6" i="10" s="1"/>
  <c r="AK69" i="18"/>
  <c r="JR22" i="10"/>
  <c r="KA31" i="10"/>
  <c r="KQ47" i="10"/>
  <c r="MF88" i="10"/>
  <c r="LS75" i="10"/>
  <c r="KF36" i="10"/>
  <c r="JW27" i="10"/>
  <c r="KI39" i="10"/>
  <c r="LF62" i="10"/>
  <c r="MX106" i="10"/>
  <c r="KC33" i="10"/>
  <c r="MQ99" i="10"/>
  <c r="MG89" i="10"/>
  <c r="MV104" i="10"/>
  <c r="LA57" i="10"/>
  <c r="MR100" i="10"/>
  <c r="KH38" i="10"/>
  <c r="KO45" i="10"/>
  <c r="MA83" i="10"/>
  <c r="JU25" i="10"/>
  <c r="NA109" i="10"/>
  <c r="JY29" i="10"/>
  <c r="MM95" i="10"/>
  <c r="LU77" i="10"/>
  <c r="JQ21" i="10"/>
  <c r="LM69" i="10"/>
  <c r="KJ40" i="10"/>
  <c r="LR74" i="10"/>
  <c r="LL68" i="10"/>
  <c r="KV52" i="10"/>
  <c r="JX28" i="10"/>
  <c r="LP72" i="10"/>
  <c r="JT24" i="10"/>
  <c r="LQ73" i="10"/>
  <c r="LB58" i="10"/>
  <c r="MH90" i="10"/>
  <c r="LK67" i="10"/>
  <c r="LZ82" i="10"/>
  <c r="MZ108" i="10"/>
  <c r="KS49" i="10"/>
  <c r="ML94" i="10"/>
  <c r="LN70" i="10"/>
  <c r="LO71" i="10"/>
  <c r="MP98" i="10"/>
  <c r="MD86" i="10"/>
  <c r="JS23" i="10"/>
  <c r="KX54" i="10"/>
  <c r="KU51" i="10"/>
  <c r="JP20" i="10"/>
  <c r="KR48" i="10"/>
  <c r="LW79" i="10"/>
  <c r="KM43" i="10"/>
  <c r="MN96" i="10"/>
  <c r="MJ92" i="10"/>
  <c r="LG63" i="10"/>
  <c r="LE61" i="10"/>
  <c r="KE35" i="10"/>
  <c r="KD34" i="10"/>
  <c r="MW105" i="10"/>
  <c r="MB84" i="10"/>
  <c r="MK93" i="10"/>
  <c r="LT76" i="10"/>
  <c r="NC111" i="10"/>
  <c r="KP46" i="10"/>
  <c r="MT102" i="10"/>
  <c r="ND112" i="10"/>
  <c r="MI91" i="10"/>
  <c r="LX80" i="10"/>
  <c r="KT50" i="10"/>
  <c r="NB110" i="10"/>
  <c r="JZ30" i="10"/>
  <c r="KK41" i="10"/>
  <c r="LV78" i="10"/>
  <c r="LY81" i="10"/>
  <c r="MO97" i="10"/>
  <c r="KZ56" i="10"/>
  <c r="MY107" i="10"/>
  <c r="LI65" i="10"/>
  <c r="LH64" i="10"/>
  <c r="KB32" i="10"/>
  <c r="KY55" i="10"/>
  <c r="KW53" i="10"/>
  <c r="KL42" i="10"/>
  <c r="AH12" i="55"/>
  <c r="AH18" i="55" s="1"/>
  <c r="AH7" i="10" s="1"/>
  <c r="JN18" i="10"/>
  <c r="AD11" i="9" s="1"/>
  <c r="JO19" i="10"/>
  <c r="ME87" i="10"/>
  <c r="LD60" i="10"/>
  <c r="KG37" i="10"/>
  <c r="MS101" i="10"/>
  <c r="KN44" i="10"/>
  <c r="LC59" i="10"/>
  <c r="LJ66" i="10"/>
  <c r="JV26" i="10"/>
  <c r="MU103" i="10"/>
  <c r="MC85" i="10"/>
  <c r="AJ78" i="6"/>
  <c r="AI21" i="55" s="1"/>
  <c r="AJ74" i="6"/>
  <c r="AL70" i="18" s="1"/>
  <c r="AJ73" i="6"/>
  <c r="BO51" i="10"/>
  <c r="BV58" i="10"/>
  <c r="BC39" i="10"/>
  <c r="BK47" i="10"/>
  <c r="CJ72" i="10"/>
  <c r="AT30" i="10"/>
  <c r="DJ98" i="10"/>
  <c r="CG69" i="10"/>
  <c r="DO103" i="10"/>
  <c r="DM101" i="10"/>
  <c r="BW59" i="10"/>
  <c r="DG95" i="10"/>
  <c r="AQ27" i="10"/>
  <c r="AJ20" i="10"/>
  <c r="CY87" i="10"/>
  <c r="DR106" i="10"/>
  <c r="AX34" i="10"/>
  <c r="DV110" i="10"/>
  <c r="CB64" i="10"/>
  <c r="BU57" i="10"/>
  <c r="AM23" i="10"/>
  <c r="CT82" i="10"/>
  <c r="CM75" i="10"/>
  <c r="AR28" i="10"/>
  <c r="DQ105" i="10"/>
  <c r="CX86" i="10"/>
  <c r="BH44" i="10"/>
  <c r="CZ88" i="10"/>
  <c r="CU83" i="10"/>
  <c r="BP52" i="10"/>
  <c r="DC91" i="10"/>
  <c r="DS107" i="10"/>
  <c r="DF94" i="10"/>
  <c r="CN76" i="10"/>
  <c r="BS55" i="10"/>
  <c r="BL48" i="10"/>
  <c r="DH96" i="10"/>
  <c r="AZ36" i="10"/>
  <c r="CK73" i="10"/>
  <c r="CD66" i="10"/>
  <c r="AU31" i="10"/>
  <c r="CC65" i="10"/>
  <c r="CL74" i="10"/>
  <c r="CE67" i="10"/>
  <c r="CA63" i="10"/>
  <c r="AW33" i="10"/>
  <c r="BZ62" i="10"/>
  <c r="DD92" i="10"/>
  <c r="BD40" i="10"/>
  <c r="BY61" i="10"/>
  <c r="DL100" i="10"/>
  <c r="DE93" i="10"/>
  <c r="DT108" i="10"/>
  <c r="AS29" i="10"/>
  <c r="AK21" i="10"/>
  <c r="DK99" i="10"/>
  <c r="CV84" i="10"/>
  <c r="AV32" i="10"/>
  <c r="BI45" i="10"/>
  <c r="BA37" i="10"/>
  <c r="AO25" i="10"/>
  <c r="DN102" i="10"/>
  <c r="DB90" i="10"/>
  <c r="CW85" i="10"/>
  <c r="CF68" i="10"/>
  <c r="DP104" i="10"/>
  <c r="BT56" i="10"/>
  <c r="CP78" i="10"/>
  <c r="DI97" i="10"/>
  <c r="AI19" i="10"/>
  <c r="AI18" i="10" s="1"/>
  <c r="BG43" i="10"/>
  <c r="AY35" i="10"/>
  <c r="BR54" i="10"/>
  <c r="CQ79" i="10"/>
  <c r="AP26" i="10"/>
  <c r="BM49" i="10"/>
  <c r="BX60" i="10"/>
  <c r="BE41" i="10"/>
  <c r="CS81" i="10"/>
  <c r="AN24" i="10"/>
  <c r="DA89" i="10"/>
  <c r="BB38" i="10"/>
  <c r="BF42" i="10"/>
  <c r="CH70" i="10"/>
  <c r="BN50" i="10"/>
  <c r="DU109" i="10"/>
  <c r="AL22" i="10"/>
  <c r="BJ46" i="10"/>
  <c r="CR80" i="10"/>
  <c r="CI71" i="10"/>
  <c r="CO77" i="10"/>
  <c r="BQ53" i="10"/>
  <c r="AJ5" i="10"/>
  <c r="AK5" i="6"/>
  <c r="AI13" i="18"/>
  <c r="AH15" i="6"/>
  <c r="AH16" i="6" s="1"/>
  <c r="AJ21" i="6"/>
  <c r="AK18" i="18" s="1"/>
  <c r="AJ22" i="6"/>
  <c r="AK19" i="18" s="1"/>
  <c r="AE12" i="52"/>
  <c r="AH26" i="6"/>
  <c r="AI23" i="18" s="1"/>
  <c r="AC13" i="6"/>
  <c r="AD11" i="18"/>
  <c r="AQ40" i="50"/>
  <c r="AJ40" i="50"/>
  <c r="AR40" i="50"/>
  <c r="AM40" i="50"/>
  <c r="AI40" i="50"/>
  <c r="AL40" i="50"/>
  <c r="AK40" i="50"/>
  <c r="AG40" i="50"/>
  <c r="AH40" i="50"/>
  <c r="AO40" i="50"/>
  <c r="AN40" i="50"/>
  <c r="AP40" i="50"/>
  <c r="AJ16" i="18"/>
  <c r="AJ20" i="18" s="1"/>
  <c r="AI23" i="6"/>
  <c r="AJ20" i="6"/>
  <c r="AK17" i="18" s="1"/>
  <c r="AG71" i="18"/>
  <c r="AF75" i="6"/>
  <c r="AH71" i="18"/>
  <c r="AG75" i="6"/>
  <c r="Y8" i="52"/>
  <c r="Y14" i="52" s="1"/>
  <c r="AD10" i="6" s="1"/>
  <c r="AF8" i="18" s="1"/>
  <c r="AG155" i="5"/>
  <c r="AA130" i="52"/>
  <c r="AA119" i="52" s="1"/>
  <c r="AA122" i="52" s="1"/>
  <c r="AA6" i="52" s="1"/>
  <c r="AF9" i="6" s="1"/>
  <c r="Z187" i="52"/>
  <c r="Z188" i="52" s="1"/>
  <c r="Z189" i="52" s="1"/>
  <c r="AA181" i="52"/>
  <c r="AA183" i="52"/>
  <c r="AA182" i="52"/>
  <c r="AF40" i="50"/>
  <c r="AF12" i="50" s="1"/>
  <c r="AJ5" i="18" s="1"/>
  <c r="AC144" i="52"/>
  <c r="AC158" i="52" s="1"/>
  <c r="AC138" i="52"/>
  <c r="AC152" i="52" s="1"/>
  <c r="AC140" i="52"/>
  <c r="AC154" i="52" s="1"/>
  <c r="AC142" i="52"/>
  <c r="AC146" i="52"/>
  <c r="AC160" i="52" s="1"/>
  <c r="AD167" i="52"/>
  <c r="AD114" i="52"/>
  <c r="AE115" i="52"/>
  <c r="C41" i="50"/>
  <c r="AB180" i="52"/>
  <c r="AB186" i="52"/>
  <c r="AB185" i="52"/>
  <c r="AA175" i="52"/>
  <c r="AA176" i="52" s="1"/>
  <c r="AB156" i="52"/>
  <c r="AB129" i="52"/>
  <c r="AC168" i="52"/>
  <c r="AC173" i="52"/>
  <c r="AC179" i="52"/>
  <c r="AC174" i="52"/>
  <c r="AB169" i="52"/>
  <c r="AB171" i="52"/>
  <c r="AB170" i="52"/>
  <c r="AJ98" i="5"/>
  <c r="AJ100" i="5" s="1"/>
  <c r="AJ19" i="6"/>
  <c r="AL74" i="18" l="1"/>
  <c r="AI27" i="55"/>
  <c r="FT40" i="10"/>
  <c r="GA47" i="10"/>
  <c r="HY97" i="10"/>
  <c r="FO35" i="10"/>
  <c r="IJ108" i="10"/>
  <c r="FG27" i="10"/>
  <c r="IL110" i="10"/>
  <c r="EY19" i="10"/>
  <c r="EY18" i="10" s="1"/>
  <c r="AF8" i="9" s="1"/>
  <c r="GO61" i="10"/>
  <c r="HU93" i="10"/>
  <c r="GH54" i="10"/>
  <c r="FE25" i="10"/>
  <c r="FA21" i="10"/>
  <c r="FD24" i="10"/>
  <c r="GF52" i="10"/>
  <c r="GI55" i="10"/>
  <c r="HA73" i="10"/>
  <c r="HV94" i="10"/>
  <c r="FZ46" i="10"/>
  <c r="HO87" i="10"/>
  <c r="GZ72" i="10"/>
  <c r="IM111" i="10"/>
  <c r="HR90" i="10"/>
  <c r="IH106" i="10"/>
  <c r="GW69" i="10"/>
  <c r="GR64" i="10"/>
  <c r="FS39" i="10"/>
  <c r="HD76" i="10"/>
  <c r="IA99" i="10"/>
  <c r="HS91" i="10"/>
  <c r="FX44" i="10"/>
  <c r="II107" i="10"/>
  <c r="HN86" i="10"/>
  <c r="FY45" i="10"/>
  <c r="IG105" i="10"/>
  <c r="FI29" i="10"/>
  <c r="HJ82" i="10"/>
  <c r="FH28" i="10"/>
  <c r="FR38" i="10"/>
  <c r="FL32" i="10"/>
  <c r="FP36" i="10"/>
  <c r="HL84" i="10"/>
  <c r="IB100" i="10"/>
  <c r="FK31" i="10"/>
  <c r="FF26" i="10"/>
  <c r="HC75" i="10"/>
  <c r="GB48" i="10"/>
  <c r="IE103" i="10"/>
  <c r="HM85" i="10"/>
  <c r="HQ89" i="10"/>
  <c r="GX70" i="10"/>
  <c r="HZ98" i="10"/>
  <c r="GG53" i="10"/>
  <c r="GP62" i="10"/>
  <c r="FQ37" i="10"/>
  <c r="HE77" i="10"/>
  <c r="FW43" i="10"/>
  <c r="HX96" i="10"/>
  <c r="HB74" i="10"/>
  <c r="HF78" i="10"/>
  <c r="HW95" i="10"/>
  <c r="GU67" i="10"/>
  <c r="FU41" i="10"/>
  <c r="GJ56" i="10"/>
  <c r="GV68" i="10"/>
  <c r="IF104" i="10"/>
  <c r="GK57" i="10"/>
  <c r="GD50" i="10"/>
  <c r="GM59" i="10"/>
  <c r="GT66" i="10"/>
  <c r="ID102" i="10"/>
  <c r="GQ63" i="10"/>
  <c r="EZ20" i="10"/>
  <c r="FJ30" i="10"/>
  <c r="HG79" i="10"/>
  <c r="GE51" i="10"/>
  <c r="GL58" i="10"/>
  <c r="HP88" i="10"/>
  <c r="HH80" i="10"/>
  <c r="IK109" i="10"/>
  <c r="GN60" i="10"/>
  <c r="GC49" i="10"/>
  <c r="IC101" i="10"/>
  <c r="HT92" i="10"/>
  <c r="GY71" i="10"/>
  <c r="FV42" i="10"/>
  <c r="HI81" i="10"/>
  <c r="GS65" i="10"/>
  <c r="FN34" i="10"/>
  <c r="HK83" i="10"/>
  <c r="FB22" i="10"/>
  <c r="FM33" i="10"/>
  <c r="FC23" i="10"/>
  <c r="AI3" i="55"/>
  <c r="AI9" i="55" s="1"/>
  <c r="AI6" i="10" s="1"/>
  <c r="AL69" i="18"/>
  <c r="LV77" i="10"/>
  <c r="MD85" i="10"/>
  <c r="KO44" i="10"/>
  <c r="MF87" i="10"/>
  <c r="LP71" i="10"/>
  <c r="MT101" i="10"/>
  <c r="JZ29" i="10"/>
  <c r="MV103" i="10"/>
  <c r="KL41" i="10"/>
  <c r="JW26" i="10"/>
  <c r="KP45" i="10"/>
  <c r="MJ91" i="10"/>
  <c r="ND111" i="10"/>
  <c r="KK40" i="10"/>
  <c r="KC32" i="10"/>
  <c r="KA30" i="10"/>
  <c r="LM68" i="10"/>
  <c r="LC58" i="10"/>
  <c r="LT75" i="10"/>
  <c r="MM94" i="10"/>
  <c r="JO18" i="10"/>
  <c r="AE11" i="9" s="1"/>
  <c r="JP19" i="10"/>
  <c r="LO70" i="10"/>
  <c r="KU50" i="10"/>
  <c r="MU102" i="10"/>
  <c r="MC84" i="10"/>
  <c r="LF61" i="10"/>
  <c r="KT49" i="10"/>
  <c r="KS48" i="10"/>
  <c r="NA108" i="10"/>
  <c r="MW104" i="10"/>
  <c r="JT23" i="10"/>
  <c r="KD33" i="10"/>
  <c r="MB83" i="10"/>
  <c r="JU24" i="10"/>
  <c r="KZ55" i="10"/>
  <c r="LG62" i="10"/>
  <c r="LY80" i="10"/>
  <c r="KQ46" i="10"/>
  <c r="MX105" i="10"/>
  <c r="KY54" i="10"/>
  <c r="MI90" i="10"/>
  <c r="JQ20" i="10"/>
  <c r="MA82" i="10"/>
  <c r="MG88" i="10"/>
  <c r="AI12" i="55"/>
  <c r="AI18" i="55" s="1"/>
  <c r="AI7" i="10" s="1"/>
  <c r="KE34" i="10"/>
  <c r="JR21" i="10"/>
  <c r="LH63" i="10"/>
  <c r="KV51" i="10"/>
  <c r="KJ39" i="10"/>
  <c r="MZ107" i="10"/>
  <c r="LK66" i="10"/>
  <c r="KH37" i="10"/>
  <c r="LA56" i="10"/>
  <c r="MS100" i="10"/>
  <c r="LB57" i="10"/>
  <c r="MY106" i="10"/>
  <c r="KB31" i="10"/>
  <c r="KI38" i="10"/>
  <c r="KG36" i="10"/>
  <c r="LD59" i="10"/>
  <c r="LE60" i="10"/>
  <c r="JY28" i="10"/>
  <c r="LI64" i="10"/>
  <c r="MP97" i="10"/>
  <c r="MQ98" i="10"/>
  <c r="JS22" i="10"/>
  <c r="LU76" i="10"/>
  <c r="LQ72" i="10"/>
  <c r="JX27" i="10"/>
  <c r="MK92" i="10"/>
  <c r="NB109" i="10"/>
  <c r="MN95" i="10"/>
  <c r="LR73" i="10"/>
  <c r="ME86" i="10"/>
  <c r="KM42" i="10"/>
  <c r="LZ81" i="10"/>
  <c r="KR47" i="10"/>
  <c r="LL67" i="10"/>
  <c r="NC110" i="10"/>
  <c r="KF35" i="10"/>
  <c r="LN69" i="10"/>
  <c r="MO96" i="10"/>
  <c r="KN43" i="10"/>
  <c r="KW52" i="10"/>
  <c r="MR99" i="10"/>
  <c r="MH89" i="10"/>
  <c r="JV25" i="10"/>
  <c r="KX53" i="10"/>
  <c r="LJ65" i="10"/>
  <c r="LW78" i="10"/>
  <c r="ML93" i="10"/>
  <c r="LS74" i="10"/>
  <c r="LX79" i="10"/>
  <c r="AK74" i="6"/>
  <c r="AM70" i="18" s="1"/>
  <c r="AK73" i="6"/>
  <c r="AK78" i="6"/>
  <c r="AJ21" i="55" s="1"/>
  <c r="BO50" i="10"/>
  <c r="BY60" i="10"/>
  <c r="CK72" i="10"/>
  <c r="AR27" i="10"/>
  <c r="CN75" i="10"/>
  <c r="DK98" i="10"/>
  <c r="AJ19" i="10"/>
  <c r="AJ18" i="10" s="1"/>
  <c r="CB63" i="10"/>
  <c r="DI96" i="10"/>
  <c r="CV83" i="10"/>
  <c r="DH95" i="10"/>
  <c r="DV109" i="10"/>
  <c r="BX59" i="10"/>
  <c r="BD39" i="10"/>
  <c r="BH43" i="10"/>
  <c r="AT29" i="10"/>
  <c r="BW58" i="10"/>
  <c r="DJ97" i="10"/>
  <c r="CL73" i="10"/>
  <c r="DD91" i="10"/>
  <c r="AP25" i="10"/>
  <c r="DO102" i="10"/>
  <c r="AU30" i="10"/>
  <c r="DU108" i="10"/>
  <c r="BK46" i="10"/>
  <c r="CM74" i="10"/>
  <c r="BI44" i="10"/>
  <c r="AX33" i="10"/>
  <c r="AO24" i="10"/>
  <c r="BP51" i="10"/>
  <c r="BA36" i="10"/>
  <c r="AZ35" i="10"/>
  <c r="AK20" i="10"/>
  <c r="BQ52" i="10"/>
  <c r="AS28" i="10"/>
  <c r="CH69" i="10"/>
  <c r="AV31" i="10"/>
  <c r="DG94" i="10"/>
  <c r="DR105" i="10"/>
  <c r="AY34" i="10"/>
  <c r="CJ71" i="10"/>
  <c r="BC38" i="10"/>
  <c r="BU56" i="10"/>
  <c r="BJ45" i="10"/>
  <c r="DM100" i="10"/>
  <c r="BT55" i="10"/>
  <c r="DA88" i="10"/>
  <c r="BV57" i="10"/>
  <c r="CC64" i="10"/>
  <c r="CX85" i="10"/>
  <c r="BR53" i="10"/>
  <c r="CR79" i="10"/>
  <c r="DQ104" i="10"/>
  <c r="AW32" i="10"/>
  <c r="BZ61" i="10"/>
  <c r="CT81" i="10"/>
  <c r="CI70" i="10"/>
  <c r="BN49" i="10"/>
  <c r="CP77" i="10"/>
  <c r="DL99" i="10"/>
  <c r="DE92" i="10"/>
  <c r="CQ78" i="10"/>
  <c r="BB37" i="10"/>
  <c r="DF93" i="10"/>
  <c r="CF67" i="10"/>
  <c r="BM48" i="10"/>
  <c r="AN23" i="10"/>
  <c r="BG42" i="10"/>
  <c r="AQ26" i="10"/>
  <c r="BF41" i="10"/>
  <c r="BS54" i="10"/>
  <c r="CG68" i="10"/>
  <c r="CW84" i="10"/>
  <c r="BE40" i="10"/>
  <c r="CD65" i="10"/>
  <c r="CO76" i="10"/>
  <c r="BL47" i="10"/>
  <c r="DN101" i="10"/>
  <c r="CZ87" i="10"/>
  <c r="CS80" i="10"/>
  <c r="DB89" i="10"/>
  <c r="CU82" i="10"/>
  <c r="DC90" i="10"/>
  <c r="AL21" i="10"/>
  <c r="CA62" i="10"/>
  <c r="CE66" i="10"/>
  <c r="DT107" i="10"/>
  <c r="DS106" i="10"/>
  <c r="DP103" i="10"/>
  <c r="CY86" i="10"/>
  <c r="AM22" i="10"/>
  <c r="AJ13" i="18"/>
  <c r="AI15" i="6"/>
  <c r="AI16" i="6" s="1"/>
  <c r="AK5" i="10"/>
  <c r="AL5" i="6"/>
  <c r="AK22" i="6"/>
  <c r="AL19" i="18" s="1"/>
  <c r="AF12" i="52"/>
  <c r="AK21" i="6"/>
  <c r="AL18" i="18" s="1"/>
  <c r="AI26" i="6"/>
  <c r="AJ23" i="18" s="1"/>
  <c r="AE11" i="18"/>
  <c r="AO41" i="50"/>
  <c r="AS41" i="50"/>
  <c r="AJ41" i="50"/>
  <c r="AN41" i="50"/>
  <c r="AQ41" i="50"/>
  <c r="AI41" i="50"/>
  <c r="AP41" i="50"/>
  <c r="AH41" i="50"/>
  <c r="AR41" i="50"/>
  <c r="AM41" i="50"/>
  <c r="AL41" i="50"/>
  <c r="AK41" i="50"/>
  <c r="AI71" i="18"/>
  <c r="AK16" i="18"/>
  <c r="AK20" i="18" s="1"/>
  <c r="AJ23" i="6"/>
  <c r="AK20" i="6"/>
  <c r="AL17" i="18" s="1"/>
  <c r="AD13" i="6"/>
  <c r="Z8" i="52"/>
  <c r="Z14" i="52" s="1"/>
  <c r="AE10" i="6" s="1"/>
  <c r="AG8" i="18" s="1"/>
  <c r="AH155" i="5"/>
  <c r="AB130" i="52"/>
  <c r="AB119" i="52" s="1"/>
  <c r="AB122" i="52" s="1"/>
  <c r="AB6" i="52" s="1"/>
  <c r="AG9" i="6" s="1"/>
  <c r="AB175" i="52"/>
  <c r="AB176" i="52" s="1"/>
  <c r="AA187" i="52"/>
  <c r="AA188" i="52" s="1"/>
  <c r="AA189" i="52" s="1"/>
  <c r="AE167" i="52"/>
  <c r="AE114" i="52"/>
  <c r="AC170" i="52"/>
  <c r="AC171" i="52"/>
  <c r="AC169" i="52"/>
  <c r="AD168" i="52"/>
  <c r="AD173" i="52"/>
  <c r="AD179" i="52"/>
  <c r="AD174" i="52"/>
  <c r="AF115" i="52"/>
  <c r="C42" i="50"/>
  <c r="AB181" i="52"/>
  <c r="AB183" i="52"/>
  <c r="AB182" i="52"/>
  <c r="AC185" i="52"/>
  <c r="AC186" i="52"/>
  <c r="AC180" i="52"/>
  <c r="AG41" i="50"/>
  <c r="AG12" i="50" s="1"/>
  <c r="AK5" i="18" s="1"/>
  <c r="AD142" i="52"/>
  <c r="AD140" i="52"/>
  <c r="AD154" i="52" s="1"/>
  <c r="AD146" i="52"/>
  <c r="AD160" i="52" s="1"/>
  <c r="AD144" i="52"/>
  <c r="AD158" i="52" s="1"/>
  <c r="AD138" i="52"/>
  <c r="AD152" i="52" s="1"/>
  <c r="AC156" i="52"/>
  <c r="AC129" i="52"/>
  <c r="AK98" i="5"/>
  <c r="AK100" i="5" s="1"/>
  <c r="AK19" i="6"/>
  <c r="AM74" i="18" l="1"/>
  <c r="AJ27" i="55"/>
  <c r="GP61" i="10"/>
  <c r="FD23" i="10"/>
  <c r="GZ71" i="10"/>
  <c r="HK82" i="10"/>
  <c r="IB99" i="10"/>
  <c r="HA72" i="10"/>
  <c r="FC22" i="10"/>
  <c r="HH79" i="10"/>
  <c r="GS64" i="10"/>
  <c r="IJ107" i="10"/>
  <c r="FW42" i="10"/>
  <c r="FI28" i="10"/>
  <c r="HT91" i="10"/>
  <c r="FN33" i="10"/>
  <c r="GF51" i="10"/>
  <c r="HG78" i="10"/>
  <c r="FJ29" i="10"/>
  <c r="HE76" i="10"/>
  <c r="HP87" i="10"/>
  <c r="HJ81" i="10"/>
  <c r="HI80" i="10"/>
  <c r="IE102" i="10"/>
  <c r="FV41" i="10"/>
  <c r="GC48" i="10"/>
  <c r="GG52" i="10"/>
  <c r="HS90" i="10"/>
  <c r="HQ88" i="10"/>
  <c r="GQ62" i="10"/>
  <c r="HR89" i="10"/>
  <c r="FR37" i="10"/>
  <c r="FY44" i="10"/>
  <c r="FZ45" i="10"/>
  <c r="GU66" i="10"/>
  <c r="HD75" i="10"/>
  <c r="EZ19" i="10"/>
  <c r="EZ18" i="10" s="1"/>
  <c r="AG8" i="9" s="1"/>
  <c r="IG104" i="10"/>
  <c r="IH105" i="10"/>
  <c r="FO34" i="10"/>
  <c r="GO60" i="10"/>
  <c r="FA20" i="10"/>
  <c r="GW68" i="10"/>
  <c r="FX43" i="10"/>
  <c r="HN85" i="10"/>
  <c r="FQ36" i="10"/>
  <c r="HO86" i="10"/>
  <c r="GX69" i="10"/>
  <c r="FS38" i="10"/>
  <c r="GV67" i="10"/>
  <c r="IL109" i="10"/>
  <c r="FK30" i="10"/>
  <c r="GB47" i="10"/>
  <c r="FP35" i="10"/>
  <c r="HC74" i="10"/>
  <c r="GT65" i="10"/>
  <c r="GR63" i="10"/>
  <c r="GK56" i="10"/>
  <c r="IF103" i="10"/>
  <c r="FM32" i="10"/>
  <c r="II106" i="10"/>
  <c r="HF77" i="10"/>
  <c r="FT39" i="10"/>
  <c r="HZ97" i="10"/>
  <c r="GE50" i="10"/>
  <c r="HU92" i="10"/>
  <c r="FU40" i="10"/>
  <c r="HL83" i="10"/>
  <c r="FH27" i="10"/>
  <c r="GM58" i="10"/>
  <c r="HW94" i="10"/>
  <c r="GN59" i="10"/>
  <c r="IM110" i="10"/>
  <c r="GY70" i="10"/>
  <c r="GL57" i="10"/>
  <c r="GJ55" i="10"/>
  <c r="ID101" i="10"/>
  <c r="IC100" i="10"/>
  <c r="HM84" i="10"/>
  <c r="HB73" i="10"/>
  <c r="FG26" i="10"/>
  <c r="HV93" i="10"/>
  <c r="IA98" i="10"/>
  <c r="GA46" i="10"/>
  <c r="GD49" i="10"/>
  <c r="FE24" i="10"/>
  <c r="HX95" i="10"/>
  <c r="FL31" i="10"/>
  <c r="FB21" i="10"/>
  <c r="HY96" i="10"/>
  <c r="GH53" i="10"/>
  <c r="IK108" i="10"/>
  <c r="FF25" i="10"/>
  <c r="GI54" i="10"/>
  <c r="LW77" i="10"/>
  <c r="AJ3" i="55"/>
  <c r="AJ9" i="55" s="1"/>
  <c r="AJ6" i="10" s="1"/>
  <c r="AM69" i="18"/>
  <c r="JS21" i="10"/>
  <c r="ML92" i="10"/>
  <c r="MR98" i="10"/>
  <c r="KG35" i="10"/>
  <c r="KN42" i="10"/>
  <c r="LE59" i="10"/>
  <c r="MN94" i="10"/>
  <c r="KA29" i="10"/>
  <c r="LT74" i="10"/>
  <c r="KY53" i="10"/>
  <c r="MS99" i="10"/>
  <c r="MA81" i="10"/>
  <c r="JT22" i="10"/>
  <c r="MT100" i="10"/>
  <c r="MM93" i="10"/>
  <c r="JW25" i="10"/>
  <c r="LO69" i="10"/>
  <c r="KB30" i="10"/>
  <c r="LF60" i="10"/>
  <c r="KJ38" i="10"/>
  <c r="LB56" i="10"/>
  <c r="LU75" i="10"/>
  <c r="MW103" i="10"/>
  <c r="JY27" i="10"/>
  <c r="MQ97" i="10"/>
  <c r="JX26" i="10"/>
  <c r="KH36" i="10"/>
  <c r="MG87" i="10"/>
  <c r="KX52" i="10"/>
  <c r="MF86" i="10"/>
  <c r="LR72" i="10"/>
  <c r="LJ64" i="10"/>
  <c r="LD58" i="10"/>
  <c r="LY79" i="10"/>
  <c r="KP44" i="10"/>
  <c r="ND110" i="10"/>
  <c r="LS73" i="10"/>
  <c r="MO95" i="10"/>
  <c r="LX78" i="10"/>
  <c r="ME85" i="10"/>
  <c r="KO43" i="10"/>
  <c r="LM67" i="10"/>
  <c r="LV76" i="10"/>
  <c r="LK65" i="10"/>
  <c r="MI89" i="10"/>
  <c r="MP96" i="10"/>
  <c r="KS47" i="10"/>
  <c r="NC109" i="10"/>
  <c r="JZ28" i="10"/>
  <c r="MK91" i="10"/>
  <c r="LC57" i="10"/>
  <c r="LL66" i="10"/>
  <c r="KR46" i="10"/>
  <c r="MC83" i="10"/>
  <c r="NB108" i="10"/>
  <c r="KV50" i="10"/>
  <c r="NA107" i="10"/>
  <c r="KW51" i="10"/>
  <c r="LZ80" i="10"/>
  <c r="KT48" i="10"/>
  <c r="JP18" i="10"/>
  <c r="AF11" i="9" s="1"/>
  <c r="JQ19" i="10"/>
  <c r="KL40" i="10"/>
  <c r="KD32" i="10"/>
  <c r="JR20" i="10"/>
  <c r="LP70" i="10"/>
  <c r="KC31" i="10"/>
  <c r="LI63" i="10"/>
  <c r="LH62" i="10"/>
  <c r="KM41" i="10"/>
  <c r="MU101" i="10"/>
  <c r="KK39" i="10"/>
  <c r="KE33" i="10"/>
  <c r="KU49" i="10"/>
  <c r="MJ90" i="10"/>
  <c r="JU23" i="10"/>
  <c r="LG61" i="10"/>
  <c r="AJ12" i="55"/>
  <c r="AJ18" i="55" s="1"/>
  <c r="AJ7" i="10" s="1"/>
  <c r="LQ71" i="10"/>
  <c r="KF34" i="10"/>
  <c r="MH88" i="10"/>
  <c r="KZ54" i="10"/>
  <c r="LA55" i="10"/>
  <c r="MD84" i="10"/>
  <c r="KQ45" i="10"/>
  <c r="MZ106" i="10"/>
  <c r="KI37" i="10"/>
  <c r="MB82" i="10"/>
  <c r="MY105" i="10"/>
  <c r="JV24" i="10"/>
  <c r="MX104" i="10"/>
  <c r="MV102" i="10"/>
  <c r="LN68" i="10"/>
  <c r="AL74" i="6"/>
  <c r="AN70" i="18" s="1"/>
  <c r="AL73" i="6"/>
  <c r="AL78" i="6"/>
  <c r="AK21" i="55" s="1"/>
  <c r="AV30" i="10"/>
  <c r="DO101" i="10"/>
  <c r="BG41" i="10"/>
  <c r="CT80" i="10"/>
  <c r="DB88" i="10"/>
  <c r="DJ96" i="10"/>
  <c r="AK19" i="10"/>
  <c r="AK18" i="10" s="1"/>
  <c r="CL72" i="10"/>
  <c r="AP24" i="10"/>
  <c r="BE39" i="10"/>
  <c r="CN74" i="10"/>
  <c r="BZ60" i="10"/>
  <c r="AT28" i="10"/>
  <c r="AU29" i="10"/>
  <c r="DV108" i="10"/>
  <c r="DS105" i="10"/>
  <c r="DK97" i="10"/>
  <c r="BD38" i="10"/>
  <c r="CH68" i="10"/>
  <c r="BN48" i="10"/>
  <c r="CI69" i="10"/>
  <c r="BI43" i="10"/>
  <c r="CF66" i="10"/>
  <c r="AS27" i="10"/>
  <c r="BW57" i="10"/>
  <c r="AZ34" i="10"/>
  <c r="DL98" i="10"/>
  <c r="CM73" i="10"/>
  <c r="DI95" i="10"/>
  <c r="CG67" i="10"/>
  <c r="CV82" i="10"/>
  <c r="DM99" i="10"/>
  <c r="BK45" i="10"/>
  <c r="DU107" i="10"/>
  <c r="BX58" i="10"/>
  <c r="AW31" i="10"/>
  <c r="CS79" i="10"/>
  <c r="BP50" i="10"/>
  <c r="AX32" i="10"/>
  <c r="CW83" i="10"/>
  <c r="AY33" i="10"/>
  <c r="CX84" i="10"/>
  <c r="BQ51" i="10"/>
  <c r="DN100" i="10"/>
  <c r="BB36" i="10"/>
  <c r="BA35" i="10"/>
  <c r="CC63" i="10"/>
  <c r="BU55" i="10"/>
  <c r="DT106" i="10"/>
  <c r="BJ44" i="10"/>
  <c r="DF92" i="10"/>
  <c r="CO75" i="10"/>
  <c r="BR52" i="10"/>
  <c r="BM47" i="10"/>
  <c r="BL46" i="10"/>
  <c r="AQ25" i="10"/>
  <c r="CD64" i="10"/>
  <c r="DH94" i="10"/>
  <c r="DP102" i="10"/>
  <c r="DE91" i="10"/>
  <c r="DR104" i="10"/>
  <c r="AR26" i="10"/>
  <c r="BS53" i="10"/>
  <c r="BV56" i="10"/>
  <c r="AM21" i="10"/>
  <c r="CK71" i="10"/>
  <c r="CP76" i="10"/>
  <c r="BH42" i="10"/>
  <c r="BC37" i="10"/>
  <c r="DD90" i="10"/>
  <c r="CR78" i="10"/>
  <c r="CJ70" i="10"/>
  <c r="CZ86" i="10"/>
  <c r="BF40" i="10"/>
  <c r="CU81" i="10"/>
  <c r="CQ77" i="10"/>
  <c r="DQ103" i="10"/>
  <c r="DC89" i="10"/>
  <c r="CA61" i="10"/>
  <c r="DA87" i="10"/>
  <c r="CB62" i="10"/>
  <c r="DG93" i="10"/>
  <c r="AL20" i="10"/>
  <c r="BO49" i="10"/>
  <c r="AN22" i="10"/>
  <c r="CY85" i="10"/>
  <c r="BY59" i="10"/>
  <c r="CE65" i="10"/>
  <c r="BT54" i="10"/>
  <c r="AO23" i="10"/>
  <c r="AL21" i="6"/>
  <c r="AM18" i="18" s="1"/>
  <c r="AL22" i="6"/>
  <c r="AM19" i="18" s="1"/>
  <c r="AG12" i="52"/>
  <c r="AL5" i="10"/>
  <c r="AM5" i="6"/>
  <c r="AK13" i="18"/>
  <c r="AJ15" i="6"/>
  <c r="AJ16" i="6" s="1"/>
  <c r="AJ26" i="6"/>
  <c r="AK23" i="18" s="1"/>
  <c r="AF11" i="18"/>
  <c r="AT42" i="50"/>
  <c r="AL42" i="50"/>
  <c r="AS42" i="50"/>
  <c r="AO42" i="50"/>
  <c r="AN42" i="50"/>
  <c r="AK42" i="50"/>
  <c r="AM42" i="50"/>
  <c r="AR42" i="50"/>
  <c r="AP42" i="50"/>
  <c r="AQ42" i="50"/>
  <c r="AJ42" i="50"/>
  <c r="AI42" i="50"/>
  <c r="AH75" i="6"/>
  <c r="AJ71" i="18"/>
  <c r="AL16" i="18"/>
  <c r="AL20" i="18" s="1"/>
  <c r="AK23" i="6"/>
  <c r="AL20" i="6"/>
  <c r="AM17" i="18" s="1"/>
  <c r="AE13" i="6"/>
  <c r="AA8" i="52"/>
  <c r="AA14" i="52" s="1"/>
  <c r="AF10" i="6" s="1"/>
  <c r="AH8" i="18" s="1"/>
  <c r="AI155" i="5"/>
  <c r="AC130" i="52"/>
  <c r="AC119" i="52" s="1"/>
  <c r="AC122" i="52" s="1"/>
  <c r="AC6" i="52" s="1"/>
  <c r="AH9" i="6" s="1"/>
  <c r="AG115" i="52"/>
  <c r="C43" i="50"/>
  <c r="AB187" i="52"/>
  <c r="AB188" i="52" s="1"/>
  <c r="AB189" i="52" s="1"/>
  <c r="AH42" i="50"/>
  <c r="AH12" i="50" s="1"/>
  <c r="AL5" i="18" s="1"/>
  <c r="AC181" i="52"/>
  <c r="AC183" i="52"/>
  <c r="AC182" i="52"/>
  <c r="AF167" i="52"/>
  <c r="AF114" i="52"/>
  <c r="AD180" i="52"/>
  <c r="AD185" i="52"/>
  <c r="AD186" i="52"/>
  <c r="AE173" i="52"/>
  <c r="AE168" i="52"/>
  <c r="AE174" i="52"/>
  <c r="AE179" i="52"/>
  <c r="AD156" i="52"/>
  <c r="AD129" i="52"/>
  <c r="AD169" i="52"/>
  <c r="AD170" i="52"/>
  <c r="AD171" i="52"/>
  <c r="AC175" i="52"/>
  <c r="AC176" i="52" s="1"/>
  <c r="AE146" i="52"/>
  <c r="AE160" i="52" s="1"/>
  <c r="AE140" i="52"/>
  <c r="AE154" i="52" s="1"/>
  <c r="AE142" i="52"/>
  <c r="AE144" i="52"/>
  <c r="AE158" i="52" s="1"/>
  <c r="AE138" i="52"/>
  <c r="AE152" i="52" s="1"/>
  <c r="AL19" i="6"/>
  <c r="AL98" i="5"/>
  <c r="AL100" i="5" s="1"/>
  <c r="AN74" i="18" l="1"/>
  <c r="AK27" i="55"/>
  <c r="GQ61" i="10"/>
  <c r="HG77" i="10"/>
  <c r="HZ96" i="10"/>
  <c r="HW93" i="10"/>
  <c r="GZ70" i="10"/>
  <c r="FC21" i="10"/>
  <c r="HV92" i="10"/>
  <c r="FH26" i="10"/>
  <c r="GF50" i="10"/>
  <c r="GI53" i="10"/>
  <c r="GL56" i="10"/>
  <c r="GW67" i="10"/>
  <c r="FB20" i="10"/>
  <c r="GA45" i="10"/>
  <c r="GD48" i="10"/>
  <c r="HH78" i="10"/>
  <c r="GS63" i="10"/>
  <c r="FT38" i="10"/>
  <c r="FZ44" i="10"/>
  <c r="FW41" i="10"/>
  <c r="GG51" i="10"/>
  <c r="FD22" i="10"/>
  <c r="FS37" i="10"/>
  <c r="IB98" i="10"/>
  <c r="GM57" i="10"/>
  <c r="FV40" i="10"/>
  <c r="IG103" i="10"/>
  <c r="IM109" i="10"/>
  <c r="GX68" i="10"/>
  <c r="GV66" i="10"/>
  <c r="FK29" i="10"/>
  <c r="FU39" i="10"/>
  <c r="FR36" i="10"/>
  <c r="GJ54" i="10"/>
  <c r="FE23" i="10"/>
  <c r="IH104" i="10"/>
  <c r="FM31" i="10"/>
  <c r="HC73" i="10"/>
  <c r="GO59" i="10"/>
  <c r="IA97" i="10"/>
  <c r="FP34" i="10"/>
  <c r="FO33" i="10"/>
  <c r="HU91" i="10"/>
  <c r="HY95" i="10"/>
  <c r="FX42" i="10"/>
  <c r="FN32" i="10"/>
  <c r="FY43" i="10"/>
  <c r="HE75" i="10"/>
  <c r="HT90" i="10"/>
  <c r="GU65" i="10"/>
  <c r="GY69" i="10"/>
  <c r="FA19" i="10"/>
  <c r="FA18" i="10" s="1"/>
  <c r="AH8" i="9" s="1"/>
  <c r="HD74" i="10"/>
  <c r="HP86" i="10"/>
  <c r="HS89" i="10"/>
  <c r="HO85" i="10"/>
  <c r="JW24" i="10"/>
  <c r="GT64" i="10"/>
  <c r="HA71" i="10"/>
  <c r="ID100" i="10"/>
  <c r="IC99" i="10"/>
  <c r="HJ80" i="10"/>
  <c r="IK107" i="10"/>
  <c r="GC47" i="10"/>
  <c r="HB72" i="10"/>
  <c r="HK81" i="10"/>
  <c r="GN58" i="10"/>
  <c r="HQ87" i="10"/>
  <c r="FF24" i="10"/>
  <c r="FG25" i="10"/>
  <c r="GE49" i="10"/>
  <c r="IE101" i="10"/>
  <c r="FI27" i="10"/>
  <c r="IJ106" i="10"/>
  <c r="GR62" i="10"/>
  <c r="HX94" i="10"/>
  <c r="HL82" i="10"/>
  <c r="GB46" i="10"/>
  <c r="GH52" i="10"/>
  <c r="FJ28" i="10"/>
  <c r="HI79" i="10"/>
  <c r="HR88" i="10"/>
  <c r="IF102" i="10"/>
  <c r="IL108" i="10"/>
  <c r="GK55" i="10"/>
  <c r="HM83" i="10"/>
  <c r="II105" i="10"/>
  <c r="FQ35" i="10"/>
  <c r="HN84" i="10"/>
  <c r="FL30" i="10"/>
  <c r="HF76" i="10"/>
  <c r="GP60" i="10"/>
  <c r="AK3" i="55"/>
  <c r="AK9" i="55" s="1"/>
  <c r="AK6" i="10" s="1"/>
  <c r="AN69" i="18"/>
  <c r="MN93" i="10"/>
  <c r="LA54" i="10"/>
  <c r="MJ89" i="10"/>
  <c r="MZ105" i="10"/>
  <c r="LO68" i="10"/>
  <c r="MW102" i="10"/>
  <c r="LB55" i="10"/>
  <c r="NA106" i="10"/>
  <c r="MC82" i="10"/>
  <c r="LL65" i="10"/>
  <c r="LH61" i="10"/>
  <c r="KG34" i="10"/>
  <c r="KR45" i="10"/>
  <c r="MQ96" i="10"/>
  <c r="LW76" i="10"/>
  <c r="KZ53" i="10"/>
  <c r="LR71" i="10"/>
  <c r="LN67" i="10"/>
  <c r="ME84" i="10"/>
  <c r="MF85" i="10"/>
  <c r="MY104" i="10"/>
  <c r="KJ37" i="10"/>
  <c r="KT47" i="10"/>
  <c r="KC30" i="10"/>
  <c r="LQ70" i="10"/>
  <c r="KM40" i="10"/>
  <c r="KI36" i="10"/>
  <c r="KX51" i="10"/>
  <c r="MI88" i="10"/>
  <c r="MB81" i="10"/>
  <c r="LU74" i="10"/>
  <c r="MH87" i="10"/>
  <c r="KP43" i="10"/>
  <c r="KB29" i="10"/>
  <c r="LT73" i="10"/>
  <c r="ND109" i="10"/>
  <c r="JY26" i="10"/>
  <c r="KD31" i="10"/>
  <c r="KO42" i="10"/>
  <c r="KW50" i="10"/>
  <c r="MR97" i="10"/>
  <c r="LI62" i="10"/>
  <c r="LV75" i="10"/>
  <c r="LC56" i="10"/>
  <c r="KH35" i="10"/>
  <c r="KU48" i="10"/>
  <c r="NB107" i="10"/>
  <c r="AK12" i="55"/>
  <c r="AK18" i="55" s="1"/>
  <c r="AK7" i="10" s="1"/>
  <c r="LY78" i="10"/>
  <c r="JV23" i="10"/>
  <c r="KQ44" i="10"/>
  <c r="JZ27" i="10"/>
  <c r="NC108" i="10"/>
  <c r="LF59" i="10"/>
  <c r="KK38" i="10"/>
  <c r="MU100" i="10"/>
  <c r="LP69" i="10"/>
  <c r="KL39" i="10"/>
  <c r="MX103" i="10"/>
  <c r="LM66" i="10"/>
  <c r="MS98" i="10"/>
  <c r="JS20" i="10"/>
  <c r="MA80" i="10"/>
  <c r="ML91" i="10"/>
  <c r="MK90" i="10"/>
  <c r="LE58" i="10"/>
  <c r="LZ79" i="10"/>
  <c r="KV49" i="10"/>
  <c r="MG86" i="10"/>
  <c r="LD57" i="10"/>
  <c r="MM92" i="10"/>
  <c r="MD83" i="10"/>
  <c r="KE32" i="10"/>
  <c r="LG60" i="10"/>
  <c r="MP95" i="10"/>
  <c r="LK64" i="10"/>
  <c r="KF33" i="10"/>
  <c r="MV101" i="10"/>
  <c r="LJ63" i="10"/>
  <c r="MO94" i="10"/>
  <c r="KA28" i="10"/>
  <c r="KS46" i="10"/>
  <c r="JX25" i="10"/>
  <c r="LX77" i="10"/>
  <c r="JT21" i="10"/>
  <c r="LS72" i="10"/>
  <c r="KY52" i="10"/>
  <c r="KN41" i="10"/>
  <c r="MT99" i="10"/>
  <c r="JQ18" i="10"/>
  <c r="AG11" i="9" s="1"/>
  <c r="JR19" i="10"/>
  <c r="JU22" i="10"/>
  <c r="AM73" i="6"/>
  <c r="AM78" i="6"/>
  <c r="AL21" i="55" s="1"/>
  <c r="AM74" i="6"/>
  <c r="AO70" i="18" s="1"/>
  <c r="BC36" i="10"/>
  <c r="CF65" i="10"/>
  <c r="DQ102" i="10"/>
  <c r="BD37" i="10"/>
  <c r="BT53" i="10"/>
  <c r="AP23" i="10"/>
  <c r="AQ24" i="10"/>
  <c r="BV55" i="10"/>
  <c r="BQ50" i="10"/>
  <c r="CD63" i="10"/>
  <c r="DA86" i="10"/>
  <c r="CS78" i="10"/>
  <c r="CA60" i="10"/>
  <c r="CI68" i="10"/>
  <c r="BI42" i="10"/>
  <c r="AW30" i="10"/>
  <c r="DM98" i="10"/>
  <c r="AU28" i="10"/>
  <c r="CX83" i="10"/>
  <c r="BF39" i="10"/>
  <c r="DH93" i="10"/>
  <c r="DN99" i="10"/>
  <c r="CB61" i="10"/>
  <c r="CC62" i="10"/>
  <c r="DV107" i="10"/>
  <c r="BN47" i="10"/>
  <c r="BW56" i="10"/>
  <c r="DR103" i="10"/>
  <c r="DB87" i="10"/>
  <c r="DO100" i="10"/>
  <c r="AO22" i="10"/>
  <c r="DD89" i="10"/>
  <c r="BO48" i="10"/>
  <c r="DS104" i="10"/>
  <c r="CT79" i="10"/>
  <c r="CM72" i="10"/>
  <c r="CP75" i="10"/>
  <c r="DU106" i="10"/>
  <c r="BH41" i="10"/>
  <c r="CH67" i="10"/>
  <c r="DL97" i="10"/>
  <c r="DE90" i="10"/>
  <c r="CY84" i="10"/>
  <c r="CL71" i="10"/>
  <c r="CJ69" i="10"/>
  <c r="CQ76" i="10"/>
  <c r="AM20" i="10"/>
  <c r="CK70" i="10"/>
  <c r="AV29" i="10"/>
  <c r="AR25" i="10"/>
  <c r="BJ43" i="10"/>
  <c r="DK96" i="10"/>
  <c r="AZ33" i="10"/>
  <c r="AN21" i="10"/>
  <c r="DC88" i="10"/>
  <c r="BS52" i="10"/>
  <c r="CG66" i="10"/>
  <c r="BR51" i="10"/>
  <c r="BL45" i="10"/>
  <c r="BE38" i="10"/>
  <c r="BP49" i="10"/>
  <c r="BU54" i="10"/>
  <c r="BX57" i="10"/>
  <c r="BZ59" i="10"/>
  <c r="DT105" i="10"/>
  <c r="AL19" i="10"/>
  <c r="DG92" i="10"/>
  <c r="BB35" i="10"/>
  <c r="DF91" i="10"/>
  <c r="AY32" i="10"/>
  <c r="DP101" i="10"/>
  <c r="CE64" i="10"/>
  <c r="AX31" i="10"/>
  <c r="CU80" i="10"/>
  <c r="BM46" i="10"/>
  <c r="DJ95" i="10"/>
  <c r="CW82" i="10"/>
  <c r="BY58" i="10"/>
  <c r="BA34" i="10"/>
  <c r="CR77" i="10"/>
  <c r="BK44" i="10"/>
  <c r="CN73" i="10"/>
  <c r="DI94" i="10"/>
  <c r="CO74" i="10"/>
  <c r="AS26" i="10"/>
  <c r="CZ85" i="10"/>
  <c r="CV81" i="10"/>
  <c r="BG40" i="10"/>
  <c r="AT27" i="10"/>
  <c r="AM5" i="10"/>
  <c r="AN5" i="6"/>
  <c r="AH12" i="52"/>
  <c r="AM22" i="6"/>
  <c r="AN19" i="18" s="1"/>
  <c r="AM21" i="6"/>
  <c r="AN18" i="18" s="1"/>
  <c r="AK15" i="6"/>
  <c r="AK16" i="6" s="1"/>
  <c r="AL13" i="18"/>
  <c r="AK26" i="6"/>
  <c r="AL23" i="18" s="1"/>
  <c r="AG11" i="18"/>
  <c r="AQ43" i="50"/>
  <c r="AU43" i="50"/>
  <c r="AL43" i="50"/>
  <c r="AS43" i="50"/>
  <c r="AK43" i="50"/>
  <c r="AR43" i="50"/>
  <c r="AJ43" i="50"/>
  <c r="AP43" i="50"/>
  <c r="AO43" i="50"/>
  <c r="AN43" i="50"/>
  <c r="AT43" i="50"/>
  <c r="AM43" i="50"/>
  <c r="AJ75" i="6"/>
  <c r="AM16" i="18"/>
  <c r="AM20" i="18" s="1"/>
  <c r="AL23" i="6"/>
  <c r="AM20" i="6"/>
  <c r="AN17" i="18" s="1"/>
  <c r="AI75" i="6"/>
  <c r="AF13" i="6"/>
  <c r="AB8" i="52"/>
  <c r="AB14" i="52" s="1"/>
  <c r="AG10" i="6" s="1"/>
  <c r="AI8" i="18" s="1"/>
  <c r="AJ155" i="5"/>
  <c r="AD130" i="52"/>
  <c r="AD119" i="52" s="1"/>
  <c r="AD122" i="52" s="1"/>
  <c r="AD6" i="52" s="1"/>
  <c r="AI9" i="6" s="1"/>
  <c r="AD175" i="52"/>
  <c r="AD176" i="52" s="1"/>
  <c r="AC187" i="52"/>
  <c r="AC188" i="52" s="1"/>
  <c r="AC189" i="52" s="1"/>
  <c r="AH115" i="52"/>
  <c r="C44" i="50"/>
  <c r="AE169" i="52"/>
  <c r="AE170" i="52"/>
  <c r="AE171" i="52"/>
  <c r="AF144" i="52"/>
  <c r="AF158" i="52" s="1"/>
  <c r="AF146" i="52"/>
  <c r="AF160" i="52" s="1"/>
  <c r="AF140" i="52"/>
  <c r="AF154" i="52" s="1"/>
  <c r="AF142" i="52"/>
  <c r="AF138" i="52"/>
  <c r="AF152" i="52" s="1"/>
  <c r="AE186" i="52"/>
  <c r="AE180" i="52"/>
  <c r="AE185" i="52"/>
  <c r="AI43" i="50"/>
  <c r="AI12" i="50" s="1"/>
  <c r="AM5" i="18" s="1"/>
  <c r="AE129" i="52"/>
  <c r="AE156" i="52"/>
  <c r="AD182" i="52"/>
  <c r="AD181" i="52"/>
  <c r="AD183" i="52"/>
  <c r="AF173" i="52"/>
  <c r="AF168" i="52"/>
  <c r="AF174" i="52"/>
  <c r="AF179" i="52"/>
  <c r="AG167" i="52"/>
  <c r="AG114" i="52"/>
  <c r="AM98" i="5"/>
  <c r="AM100" i="5" s="1"/>
  <c r="AM19" i="6"/>
  <c r="AO74" i="18" l="1"/>
  <c r="AL27" i="55"/>
  <c r="HH77" i="10"/>
  <c r="GT63" i="10"/>
  <c r="MW101" i="10"/>
  <c r="IJ105" i="10"/>
  <c r="HY94" i="10"/>
  <c r="FM30" i="10"/>
  <c r="MZ104" i="10"/>
  <c r="FO32" i="10"/>
  <c r="FG24" i="10"/>
  <c r="ID99" i="10"/>
  <c r="FC20" i="10"/>
  <c r="GE48" i="10"/>
  <c r="IG102" i="10"/>
  <c r="HB71" i="10"/>
  <c r="HG76" i="10"/>
  <c r="GQ60" i="10"/>
  <c r="JU21" i="10"/>
  <c r="FJ27" i="10"/>
  <c r="KW49" i="10"/>
  <c r="FX41" i="10"/>
  <c r="FR35" i="10"/>
  <c r="HX93" i="10"/>
  <c r="FQ34" i="10"/>
  <c r="FN31" i="10"/>
  <c r="HT89" i="10"/>
  <c r="GX67" i="10"/>
  <c r="LH60" i="10"/>
  <c r="HW92" i="10"/>
  <c r="GJ53" i="10"/>
  <c r="IK106" i="10"/>
  <c r="GZ69" i="10"/>
  <c r="FD21" i="10"/>
  <c r="GR61" i="10"/>
  <c r="GS62" i="10"/>
  <c r="HL81" i="10"/>
  <c r="IH103" i="10"/>
  <c r="FB19" i="10"/>
  <c r="FB18" i="10" s="1"/>
  <c r="AI8" i="9" s="1"/>
  <c r="FY42" i="10"/>
  <c r="IC98" i="10"/>
  <c r="HU90" i="10"/>
  <c r="FS36" i="10"/>
  <c r="GC46" i="10"/>
  <c r="FP33" i="10"/>
  <c r="IL107" i="10"/>
  <c r="FT37" i="10"/>
  <c r="GU64" i="10"/>
  <c r="GH51" i="10"/>
  <c r="FL29" i="10"/>
  <c r="IF101" i="10"/>
  <c r="FF23" i="10"/>
  <c r="HR87" i="10"/>
  <c r="GA44" i="10"/>
  <c r="HZ95" i="10"/>
  <c r="FU38" i="10"/>
  <c r="HA70" i="10"/>
  <c r="GW66" i="10"/>
  <c r="HK80" i="10"/>
  <c r="FW40" i="10"/>
  <c r="HC72" i="10"/>
  <c r="HD73" i="10"/>
  <c r="II104" i="10"/>
  <c r="FK28" i="10"/>
  <c r="GP59" i="10"/>
  <c r="IE100" i="10"/>
  <c r="GM56" i="10"/>
  <c r="FE22" i="10"/>
  <c r="IM108" i="10"/>
  <c r="GO58" i="10"/>
  <c r="GY68" i="10"/>
  <c r="IB97" i="10"/>
  <c r="FV39" i="10"/>
  <c r="HM82" i="10"/>
  <c r="FH25" i="10"/>
  <c r="GI52" i="10"/>
  <c r="GK54" i="10"/>
  <c r="GB45" i="10"/>
  <c r="GF49" i="10"/>
  <c r="GD47" i="10"/>
  <c r="HI78" i="10"/>
  <c r="HF75" i="10"/>
  <c r="FZ43" i="10"/>
  <c r="HQ86" i="10"/>
  <c r="GG50" i="10"/>
  <c r="HO84" i="10"/>
  <c r="HV91" i="10"/>
  <c r="HJ79" i="10"/>
  <c r="HN83" i="10"/>
  <c r="FI26" i="10"/>
  <c r="GV65" i="10"/>
  <c r="IA96" i="10"/>
  <c r="GN57" i="10"/>
  <c r="HP85" i="10"/>
  <c r="HE74" i="10"/>
  <c r="HS88" i="10"/>
  <c r="GL55" i="10"/>
  <c r="LL64" i="10"/>
  <c r="MO93" i="10"/>
  <c r="AL3" i="55"/>
  <c r="AL9" i="55" s="1"/>
  <c r="AL6" i="10" s="1"/>
  <c r="AO69" i="18"/>
  <c r="LP68" i="10"/>
  <c r="LA53" i="10"/>
  <c r="LY77" i="10"/>
  <c r="MP94" i="10"/>
  <c r="MQ95" i="10"/>
  <c r="MH86" i="10"/>
  <c r="KM39" i="10"/>
  <c r="MU99" i="10"/>
  <c r="LT72" i="10"/>
  <c r="JY25" i="10"/>
  <c r="LK63" i="10"/>
  <c r="JV22" i="10"/>
  <c r="KF32" i="10"/>
  <c r="MA79" i="10"/>
  <c r="MM91" i="10"/>
  <c r="KO41" i="10"/>
  <c r="KT46" i="10"/>
  <c r="ME83" i="10"/>
  <c r="LF58" i="10"/>
  <c r="KZ52" i="10"/>
  <c r="KS45" i="10"/>
  <c r="KG33" i="10"/>
  <c r="MX102" i="10"/>
  <c r="MN92" i="10"/>
  <c r="ML90" i="10"/>
  <c r="MF84" i="10"/>
  <c r="KB28" i="10"/>
  <c r="LE57" i="10"/>
  <c r="MB80" i="10"/>
  <c r="MY103" i="10"/>
  <c r="KN40" i="10"/>
  <c r="KU47" i="10"/>
  <c r="LS71" i="10"/>
  <c r="MJ88" i="10"/>
  <c r="KD30" i="10"/>
  <c r="MI87" i="10"/>
  <c r="LO67" i="10"/>
  <c r="MR96" i="10"/>
  <c r="MT98" i="10"/>
  <c r="MV100" i="10"/>
  <c r="KY51" i="10"/>
  <c r="KK37" i="10"/>
  <c r="JX24" i="10"/>
  <c r="LG59" i="10"/>
  <c r="LN66" i="10"/>
  <c r="LQ69" i="10"/>
  <c r="KL38" i="10"/>
  <c r="KR44" i="10"/>
  <c r="LZ78" i="10"/>
  <c r="LI61" i="10"/>
  <c r="ND108" i="10"/>
  <c r="KA27" i="10"/>
  <c r="LB54" i="10"/>
  <c r="LX76" i="10"/>
  <c r="NC107" i="10"/>
  <c r="MD82" i="10"/>
  <c r="KH34" i="10"/>
  <c r="NB106" i="10"/>
  <c r="JT20" i="10"/>
  <c r="JR18" i="10"/>
  <c r="AH11" i="9" s="1"/>
  <c r="JS19" i="10"/>
  <c r="MC81" i="10"/>
  <c r="LW75" i="10"/>
  <c r="LU73" i="10"/>
  <c r="NA105" i="10"/>
  <c r="KC29" i="10"/>
  <c r="AL12" i="55"/>
  <c r="AL18" i="55" s="1"/>
  <c r="AL7" i="10" s="1"/>
  <c r="LJ62" i="10"/>
  <c r="MG85" i="10"/>
  <c r="KX50" i="10"/>
  <c r="KE31" i="10"/>
  <c r="LR70" i="10"/>
  <c r="KQ43" i="10"/>
  <c r="KJ36" i="10"/>
  <c r="KV48" i="10"/>
  <c r="MS97" i="10"/>
  <c r="LC55" i="10"/>
  <c r="KI35" i="10"/>
  <c r="LM65" i="10"/>
  <c r="JZ26" i="10"/>
  <c r="JW23" i="10"/>
  <c r="LD56" i="10"/>
  <c r="LV74" i="10"/>
  <c r="KP42" i="10"/>
  <c r="MK89" i="10"/>
  <c r="AN73" i="6"/>
  <c r="AN78" i="6"/>
  <c r="AM21" i="55" s="1"/>
  <c r="AN74" i="6"/>
  <c r="AP70" i="18" s="1"/>
  <c r="BM45" i="10"/>
  <c r="CO73" i="10"/>
  <c r="AM19" i="10"/>
  <c r="AM18" i="10" s="1"/>
  <c r="CU79" i="10"/>
  <c r="BX56" i="10"/>
  <c r="DN98" i="10"/>
  <c r="DB86" i="10"/>
  <c r="CV80" i="10"/>
  <c r="AL18" i="10"/>
  <c r="BI41" i="10"/>
  <c r="BS51" i="10"/>
  <c r="AQ23" i="10"/>
  <c r="DV106" i="10"/>
  <c r="CR76" i="10"/>
  <c r="DR102" i="10"/>
  <c r="DT104" i="10"/>
  <c r="DA85" i="10"/>
  <c r="BZ58" i="10"/>
  <c r="CZ84" i="10"/>
  <c r="BD36" i="10"/>
  <c r="DD88" i="10"/>
  <c r="CX82" i="10"/>
  <c r="AZ32" i="10"/>
  <c r="BA33" i="10"/>
  <c r="CY83" i="10"/>
  <c r="DF90" i="10"/>
  <c r="CW81" i="10"/>
  <c r="BB34" i="10"/>
  <c r="AN20" i="10"/>
  <c r="AP22" i="10"/>
  <c r="CC61" i="10"/>
  <c r="AR24" i="10"/>
  <c r="CQ75" i="10"/>
  <c r="DC87" i="10"/>
  <c r="CB60" i="10"/>
  <c r="BV54" i="10"/>
  <c r="BO47" i="10"/>
  <c r="CG65" i="10"/>
  <c r="DQ101" i="10"/>
  <c r="AO21" i="10"/>
  <c r="DG91" i="10"/>
  <c r="DJ94" i="10"/>
  <c r="BE37" i="10"/>
  <c r="AX30" i="10"/>
  <c r="AV28" i="10"/>
  <c r="AS25" i="10"/>
  <c r="CE63" i="10"/>
  <c r="DO99" i="10"/>
  <c r="CJ68" i="10"/>
  <c r="CK69" i="10"/>
  <c r="CP74" i="10"/>
  <c r="BN46" i="10"/>
  <c r="DI93" i="10"/>
  <c r="BJ42" i="10"/>
  <c r="DP100" i="10"/>
  <c r="BY57" i="10"/>
  <c r="BQ49" i="10"/>
  <c r="DK95" i="10"/>
  <c r="BU53" i="10"/>
  <c r="DH92" i="10"/>
  <c r="AU27" i="10"/>
  <c r="BL44" i="10"/>
  <c r="CD62" i="10"/>
  <c r="BW55" i="10"/>
  <c r="BC35" i="10"/>
  <c r="AY31" i="10"/>
  <c r="CH66" i="10"/>
  <c r="DM97" i="10"/>
  <c r="BP48" i="10"/>
  <c r="BR50" i="10"/>
  <c r="DS103" i="10"/>
  <c r="BG39" i="10"/>
  <c r="CT78" i="10"/>
  <c r="AW29" i="10"/>
  <c r="BK43" i="10"/>
  <c r="AT26" i="10"/>
  <c r="CN72" i="10"/>
  <c r="BH40" i="10"/>
  <c r="CS77" i="10"/>
  <c r="DU105" i="10"/>
  <c r="CF64" i="10"/>
  <c r="CA59" i="10"/>
  <c r="BF38" i="10"/>
  <c r="BT52" i="10"/>
  <c r="DL96" i="10"/>
  <c r="CL70" i="10"/>
  <c r="CM71" i="10"/>
  <c r="CI67" i="10"/>
  <c r="DE89" i="10"/>
  <c r="AM13" i="18"/>
  <c r="AL15" i="6"/>
  <c r="AL16" i="6" s="1"/>
  <c r="AN21" i="6"/>
  <c r="AO18" i="18" s="1"/>
  <c r="AN22" i="6"/>
  <c r="AO19" i="18" s="1"/>
  <c r="AI12" i="52"/>
  <c r="AN5" i="10"/>
  <c r="AO5" i="6"/>
  <c r="AL26" i="6"/>
  <c r="AM23" i="18" s="1"/>
  <c r="AH11" i="18"/>
  <c r="AV44" i="50"/>
  <c r="AN44" i="50"/>
  <c r="AU44" i="50"/>
  <c r="AM44" i="50"/>
  <c r="AQ44" i="50"/>
  <c r="AP44" i="50"/>
  <c r="AO44" i="50"/>
  <c r="AR44" i="50"/>
  <c r="AK44" i="50"/>
  <c r="AT44" i="50"/>
  <c r="AS44" i="50"/>
  <c r="AL44" i="50"/>
  <c r="AK71" i="18"/>
  <c r="AK75" i="6"/>
  <c r="AN16" i="18"/>
  <c r="AN20" i="18" s="1"/>
  <c r="AM23" i="6"/>
  <c r="AN20" i="6"/>
  <c r="AO17" i="18" s="1"/>
  <c r="AG13" i="6"/>
  <c r="AC8" i="52"/>
  <c r="AC14" i="52" s="1"/>
  <c r="AH10" i="6" s="1"/>
  <c r="AJ8" i="18" s="1"/>
  <c r="AK155" i="5"/>
  <c r="AE130" i="52"/>
  <c r="AE119" i="52" s="1"/>
  <c r="AE122" i="52" s="1"/>
  <c r="AE6" i="52" s="1"/>
  <c r="AJ9" i="6" s="1"/>
  <c r="AI115" i="52"/>
  <c r="C45" i="50"/>
  <c r="AG168" i="52"/>
  <c r="AG179" i="52"/>
  <c r="AG173" i="52"/>
  <c r="AG174" i="52"/>
  <c r="AD187" i="52"/>
  <c r="AD188" i="52" s="1"/>
  <c r="AD189" i="52" s="1"/>
  <c r="AF169" i="52"/>
  <c r="AF170" i="52"/>
  <c r="AF171" i="52"/>
  <c r="AE181" i="52"/>
  <c r="AE183" i="52"/>
  <c r="AE182" i="52"/>
  <c r="AJ44" i="50"/>
  <c r="AJ12" i="50" s="1"/>
  <c r="AN5" i="18" s="1"/>
  <c r="AG142" i="52"/>
  <c r="AG146" i="52"/>
  <c r="AG160" i="52" s="1"/>
  <c r="AG140" i="52"/>
  <c r="AG154" i="52" s="1"/>
  <c r="AG138" i="52"/>
  <c r="AG152" i="52" s="1"/>
  <c r="AG144" i="52"/>
  <c r="AG158" i="52" s="1"/>
  <c r="AF129" i="52"/>
  <c r="AF156" i="52"/>
  <c r="AE175" i="52"/>
  <c r="AE176" i="52" s="1"/>
  <c r="AH167" i="52"/>
  <c r="AH114" i="52"/>
  <c r="AF180" i="52"/>
  <c r="AF185" i="52"/>
  <c r="AF186" i="52"/>
  <c r="AN19" i="6"/>
  <c r="AN98" i="5"/>
  <c r="AN100" i="5" s="1"/>
  <c r="AP74" i="18" l="1"/>
  <c r="AM27" i="55"/>
  <c r="GS61" i="10"/>
  <c r="GH50" i="10"/>
  <c r="HS87" i="10"/>
  <c r="FD20" i="10"/>
  <c r="IB96" i="10"/>
  <c r="GN56" i="10"/>
  <c r="HZ94" i="10"/>
  <c r="HL80" i="10"/>
  <c r="GD46" i="10"/>
  <c r="FI25" i="10"/>
  <c r="FX40" i="10"/>
  <c r="FT36" i="10"/>
  <c r="FO31" i="10"/>
  <c r="GU63" i="10"/>
  <c r="GM55" i="10"/>
  <c r="HT88" i="10"/>
  <c r="GE47" i="10"/>
  <c r="IE99" i="10"/>
  <c r="IG101" i="10"/>
  <c r="FP32" i="10"/>
  <c r="HF74" i="10"/>
  <c r="HW91" i="10"/>
  <c r="GG49" i="10"/>
  <c r="GZ68" i="10"/>
  <c r="IJ104" i="10"/>
  <c r="IA95" i="10"/>
  <c r="FU37" i="10"/>
  <c r="GK53" i="10"/>
  <c r="FS35" i="10"/>
  <c r="IH102" i="10"/>
  <c r="GY67" i="10"/>
  <c r="HQ85" i="10"/>
  <c r="HP84" i="10"/>
  <c r="GC45" i="10"/>
  <c r="GP58" i="10"/>
  <c r="HE73" i="10"/>
  <c r="GB44" i="10"/>
  <c r="IM107" i="10"/>
  <c r="II103" i="10"/>
  <c r="HX92" i="10"/>
  <c r="FY41" i="10"/>
  <c r="GF48" i="10"/>
  <c r="MP93" i="10"/>
  <c r="HB70" i="10"/>
  <c r="HH76" i="10"/>
  <c r="IC97" i="10"/>
  <c r="GV64" i="10"/>
  <c r="FZ42" i="10"/>
  <c r="IL106" i="10"/>
  <c r="HY93" i="10"/>
  <c r="HN82" i="10"/>
  <c r="IF100" i="10"/>
  <c r="GR60" i="10"/>
  <c r="GO57" i="10"/>
  <c r="GL54" i="10"/>
  <c r="HD72" i="10"/>
  <c r="FQ33" i="10"/>
  <c r="HM81" i="10"/>
  <c r="FG23" i="10"/>
  <c r="FK27" i="10"/>
  <c r="HR86" i="10"/>
  <c r="FF22" i="10"/>
  <c r="GT62" i="10"/>
  <c r="HG75" i="10"/>
  <c r="GA43" i="10"/>
  <c r="ID98" i="10"/>
  <c r="HU89" i="10"/>
  <c r="GJ52" i="10"/>
  <c r="FW39" i="10"/>
  <c r="HC71" i="10"/>
  <c r="HO83" i="10"/>
  <c r="FH24" i="10"/>
  <c r="FM29" i="10"/>
  <c r="IK105" i="10"/>
  <c r="FV38" i="10"/>
  <c r="HV90" i="10"/>
  <c r="HK79" i="10"/>
  <c r="GX66" i="10"/>
  <c r="HI77" i="10"/>
  <c r="GW65" i="10"/>
  <c r="FL28" i="10"/>
  <c r="FC19" i="10"/>
  <c r="FC18" i="10" s="1"/>
  <c r="AJ8" i="9" s="1"/>
  <c r="FE21" i="10"/>
  <c r="FR34" i="10"/>
  <c r="HA69" i="10"/>
  <c r="FN30" i="10"/>
  <c r="HJ78" i="10"/>
  <c r="GI51" i="10"/>
  <c r="FJ26" i="10"/>
  <c r="GQ59" i="10"/>
  <c r="AM3" i="55"/>
  <c r="AM9" i="55" s="1"/>
  <c r="AM6" i="10" s="1"/>
  <c r="AP69" i="18"/>
  <c r="LN65" i="10"/>
  <c r="KQ42" i="10"/>
  <c r="JX23" i="10"/>
  <c r="KG32" i="10"/>
  <c r="LW74" i="10"/>
  <c r="KO40" i="10"/>
  <c r="LE56" i="10"/>
  <c r="LM64" i="10"/>
  <c r="LH59" i="10"/>
  <c r="ML89" i="10"/>
  <c r="JY24" i="10"/>
  <c r="KP41" i="10"/>
  <c r="LO66" i="10"/>
  <c r="LU72" i="10"/>
  <c r="KX49" i="10"/>
  <c r="LQ68" i="10"/>
  <c r="JW22" i="10"/>
  <c r="LI60" i="10"/>
  <c r="MB79" i="10"/>
  <c r="LG58" i="10"/>
  <c r="KJ35" i="10"/>
  <c r="MY102" i="10"/>
  <c r="KH33" i="10"/>
  <c r="MV99" i="10"/>
  <c r="KC28" i="10"/>
  <c r="LD55" i="10"/>
  <c r="MT97" i="10"/>
  <c r="MS96" i="10"/>
  <c r="KW48" i="10"/>
  <c r="KA26" i="10"/>
  <c r="JV21" i="10"/>
  <c r="MC80" i="10"/>
  <c r="KS44" i="10"/>
  <c r="KM38" i="10"/>
  <c r="MU98" i="10"/>
  <c r="KU46" i="10"/>
  <c r="MI86" i="10"/>
  <c r="MN91" i="10"/>
  <c r="NA104" i="10"/>
  <c r="LS70" i="10"/>
  <c r="ND107" i="10"/>
  <c r="MF83" i="10"/>
  <c r="MK88" i="10"/>
  <c r="KV47" i="10"/>
  <c r="KF31" i="10"/>
  <c r="KY50" i="10"/>
  <c r="KK36" i="10"/>
  <c r="KR43" i="10"/>
  <c r="KZ51" i="10"/>
  <c r="MX101" i="10"/>
  <c r="JU20" i="10"/>
  <c r="MH85" i="10"/>
  <c r="KL37" i="10"/>
  <c r="LB53" i="10"/>
  <c r="LK62" i="10"/>
  <c r="KB27" i="10"/>
  <c r="KT45" i="10"/>
  <c r="LP67" i="10"/>
  <c r="MM90" i="10"/>
  <c r="LJ61" i="10"/>
  <c r="MO92" i="10"/>
  <c r="NC106" i="10"/>
  <c r="MZ103" i="10"/>
  <c r="LF57" i="10"/>
  <c r="KE30" i="10"/>
  <c r="LX75" i="10"/>
  <c r="MG84" i="10"/>
  <c r="LC54" i="10"/>
  <c r="MD81" i="10"/>
  <c r="NB105" i="10"/>
  <c r="LR69" i="10"/>
  <c r="MR95" i="10"/>
  <c r="ME82" i="10"/>
  <c r="JS18" i="10"/>
  <c r="AI11" i="9" s="1"/>
  <c r="JT19" i="10"/>
  <c r="LV73" i="10"/>
  <c r="MQ94" i="10"/>
  <c r="MA78" i="10"/>
  <c r="KD29" i="10"/>
  <c r="MW100" i="10"/>
  <c r="KN39" i="10"/>
  <c r="LZ77" i="10"/>
  <c r="AM12" i="55"/>
  <c r="AM18" i="55" s="1"/>
  <c r="AM7" i="10" s="1"/>
  <c r="KI34" i="10"/>
  <c r="LY76" i="10"/>
  <c r="LL63" i="10"/>
  <c r="LT71" i="10"/>
  <c r="JZ25" i="10"/>
  <c r="MJ87" i="10"/>
  <c r="LA52" i="10"/>
  <c r="AO73" i="6"/>
  <c r="AO78" i="6"/>
  <c r="AN21" i="55" s="1"/>
  <c r="AO74" i="6"/>
  <c r="AQ70" i="18" s="1"/>
  <c r="DD87" i="10"/>
  <c r="CG64" i="10"/>
  <c r="CU78" i="10"/>
  <c r="DV105" i="10"/>
  <c r="DT103" i="10"/>
  <c r="AO20" i="10"/>
  <c r="BV53" i="10"/>
  <c r="CD61" i="10"/>
  <c r="AQ22" i="10"/>
  <c r="CF63" i="10"/>
  <c r="DE88" i="10"/>
  <c r="DK94" i="10"/>
  <c r="BW54" i="10"/>
  <c r="BT51" i="10"/>
  <c r="CV79" i="10"/>
  <c r="BE36" i="10"/>
  <c r="CH65" i="10"/>
  <c r="CJ67" i="10"/>
  <c r="DG90" i="10"/>
  <c r="BB33" i="10"/>
  <c r="CW80" i="10"/>
  <c r="CR75" i="10"/>
  <c r="BQ48" i="10"/>
  <c r="AZ31" i="10"/>
  <c r="DN97" i="10"/>
  <c r="BL43" i="10"/>
  <c r="DH91" i="10"/>
  <c r="CK68" i="10"/>
  <c r="AU26" i="10"/>
  <c r="BZ57" i="10"/>
  <c r="AX29" i="10"/>
  <c r="AY30" i="10"/>
  <c r="DO98" i="10"/>
  <c r="BP47" i="10"/>
  <c r="CM70" i="10"/>
  <c r="CN71" i="10"/>
  <c r="CE62" i="10"/>
  <c r="BM44" i="10"/>
  <c r="DR101" i="10"/>
  <c r="AP21" i="10"/>
  <c r="BF37" i="10"/>
  <c r="DJ93" i="10"/>
  <c r="CL69" i="10"/>
  <c r="DP99" i="10"/>
  <c r="BH39" i="10"/>
  <c r="DQ100" i="10"/>
  <c r="DS102" i="10"/>
  <c r="BC34" i="10"/>
  <c r="CS76" i="10"/>
  <c r="AR23" i="10"/>
  <c r="DL95" i="10"/>
  <c r="AW28" i="10"/>
  <c r="BJ41" i="10"/>
  <c r="BG38" i="10"/>
  <c r="CI66" i="10"/>
  <c r="CX81" i="10"/>
  <c r="AV27" i="10"/>
  <c r="CB59" i="10"/>
  <c r="BX55" i="10"/>
  <c r="DF89" i="10"/>
  <c r="DI92" i="10"/>
  <c r="DC86" i="10"/>
  <c r="CA58" i="10"/>
  <c r="AT25" i="10"/>
  <c r="AS24" i="10"/>
  <c r="CQ74" i="10"/>
  <c r="BS50" i="10"/>
  <c r="BR49" i="10"/>
  <c r="AN19" i="10"/>
  <c r="AN18" i="10" s="1"/>
  <c r="CP73" i="10"/>
  <c r="CY82" i="10"/>
  <c r="BD35" i="10"/>
  <c r="BI40" i="10"/>
  <c r="DM96" i="10"/>
  <c r="CO72" i="10"/>
  <c r="BA32" i="10"/>
  <c r="BN45" i="10"/>
  <c r="CC60" i="10"/>
  <c r="DB85" i="10"/>
  <c r="BO46" i="10"/>
  <c r="BY56" i="10"/>
  <c r="CZ83" i="10"/>
  <c r="BU52" i="10"/>
  <c r="CT77" i="10"/>
  <c r="DU104" i="10"/>
  <c r="BK42" i="10"/>
  <c r="DA84" i="10"/>
  <c r="AO22" i="6"/>
  <c r="AP19" i="18" s="1"/>
  <c r="AO21" i="6"/>
  <c r="AP18" i="18" s="1"/>
  <c r="AJ12" i="52"/>
  <c r="AO5" i="10"/>
  <c r="AP5" i="6"/>
  <c r="AN13" i="18"/>
  <c r="AM15" i="6"/>
  <c r="AM16" i="6" s="1"/>
  <c r="AM26" i="6"/>
  <c r="AN23" i="18" s="1"/>
  <c r="AI11" i="18"/>
  <c r="AS45" i="50"/>
  <c r="AW45" i="50"/>
  <c r="AN45" i="50"/>
  <c r="AR45" i="50"/>
  <c r="AU45" i="50"/>
  <c r="AM45" i="50"/>
  <c r="AT45" i="50"/>
  <c r="AL45" i="50"/>
  <c r="AP45" i="50"/>
  <c r="AQ45" i="50"/>
  <c r="AO45" i="50"/>
  <c r="AV45" i="50"/>
  <c r="AL71" i="18"/>
  <c r="AO16" i="18"/>
  <c r="AO20" i="18" s="1"/>
  <c r="AN23" i="6"/>
  <c r="AO20" i="6"/>
  <c r="AP17" i="18" s="1"/>
  <c r="AH13" i="6"/>
  <c r="AD8" i="52"/>
  <c r="AD14" i="52" s="1"/>
  <c r="AI10" i="6" s="1"/>
  <c r="AK8" i="18" s="1"/>
  <c r="AL155" i="5"/>
  <c r="AF130" i="52"/>
  <c r="AF119" i="52" s="1"/>
  <c r="AF122" i="52" s="1"/>
  <c r="AF6" i="52" s="1"/>
  <c r="AK9" i="6" s="1"/>
  <c r="AF175" i="52"/>
  <c r="AF176" i="52" s="1"/>
  <c r="AF182" i="52"/>
  <c r="AF181" i="52"/>
  <c r="AF183" i="52"/>
  <c r="AH168" i="52"/>
  <c r="AH179" i="52"/>
  <c r="AH173" i="52"/>
  <c r="AH174" i="52"/>
  <c r="AG180" i="52"/>
  <c r="AG186" i="52"/>
  <c r="AG185" i="52"/>
  <c r="AE187" i="52"/>
  <c r="AE188" i="52" s="1"/>
  <c r="AE189" i="52" s="1"/>
  <c r="AH142" i="52"/>
  <c r="AH146" i="52"/>
  <c r="AH160" i="52" s="1"/>
  <c r="AH144" i="52"/>
  <c r="AH158" i="52" s="1"/>
  <c r="AH140" i="52"/>
  <c r="AH154" i="52" s="1"/>
  <c r="AH138" i="52"/>
  <c r="AH152" i="52" s="1"/>
  <c r="AG129" i="52"/>
  <c r="AG156" i="52"/>
  <c r="AG170" i="52"/>
  <c r="AG171" i="52"/>
  <c r="AG169" i="52"/>
  <c r="AK45" i="50"/>
  <c r="AK12" i="50" s="1"/>
  <c r="AO5" i="18" s="1"/>
  <c r="AJ115" i="52"/>
  <c r="C46" i="50"/>
  <c r="AI167" i="52"/>
  <c r="AI114" i="52"/>
  <c r="AO98" i="5"/>
  <c r="AO100" i="5" s="1"/>
  <c r="AO19" i="6"/>
  <c r="AQ74" i="18" l="1"/>
  <c r="AN27" i="55"/>
  <c r="GI50" i="10"/>
  <c r="HY92" i="10"/>
  <c r="GV63" i="10"/>
  <c r="GM54" i="10"/>
  <c r="IL105" i="10"/>
  <c r="GS60" i="10"/>
  <c r="FX39" i="10"/>
  <c r="IE98" i="10"/>
  <c r="HX91" i="10"/>
  <c r="FT35" i="10"/>
  <c r="FS34" i="10"/>
  <c r="HW90" i="10"/>
  <c r="GK52" i="10"/>
  <c r="FF21" i="10"/>
  <c r="FW38" i="10"/>
  <c r="HV89" i="10"/>
  <c r="II102" i="10"/>
  <c r="HQ84" i="10"/>
  <c r="FN29" i="10"/>
  <c r="GB43" i="10"/>
  <c r="HE72" i="10"/>
  <c r="HG74" i="10"/>
  <c r="GL53" i="10"/>
  <c r="GY66" i="10"/>
  <c r="HH75" i="10"/>
  <c r="GE46" i="10"/>
  <c r="HN81" i="10"/>
  <c r="IM106" i="10"/>
  <c r="HB69" i="10"/>
  <c r="HD71" i="10"/>
  <c r="FE20" i="10"/>
  <c r="HF73" i="10"/>
  <c r="GU62" i="10"/>
  <c r="HT87" i="10"/>
  <c r="HA68" i="10"/>
  <c r="GH49" i="10"/>
  <c r="HL79" i="10"/>
  <c r="HR85" i="10"/>
  <c r="IK104" i="10"/>
  <c r="HC70" i="10"/>
  <c r="GJ51" i="10"/>
  <c r="GX65" i="10"/>
  <c r="FU36" i="10"/>
  <c r="FR33" i="10"/>
  <c r="FV37" i="10"/>
  <c r="IF99" i="10"/>
  <c r="FK26" i="10"/>
  <c r="HM80" i="10"/>
  <c r="GT61" i="10"/>
  <c r="GO56" i="10"/>
  <c r="FJ25" i="10"/>
  <c r="GF47" i="10"/>
  <c r="IH101" i="10"/>
  <c r="GZ67" i="10"/>
  <c r="HK78" i="10"/>
  <c r="HJ77" i="10"/>
  <c r="FH23" i="10"/>
  <c r="GD45" i="10"/>
  <c r="FD19" i="10"/>
  <c r="FD18" i="10" s="1"/>
  <c r="AK8" i="9" s="1"/>
  <c r="FY40" i="10"/>
  <c r="IB95" i="10"/>
  <c r="IG100" i="10"/>
  <c r="HI76" i="10"/>
  <c r="FQ32" i="10"/>
  <c r="IJ103" i="10"/>
  <c r="GN55" i="10"/>
  <c r="FP31" i="10"/>
  <c r="FL27" i="10"/>
  <c r="FG22" i="10"/>
  <c r="HP83" i="10"/>
  <c r="IC96" i="10"/>
  <c r="GA42" i="10"/>
  <c r="GR59" i="10"/>
  <c r="HO82" i="10"/>
  <c r="HU88" i="10"/>
  <c r="IA94" i="10"/>
  <c r="GW64" i="10"/>
  <c r="FM28" i="10"/>
  <c r="FZ41" i="10"/>
  <c r="FI24" i="10"/>
  <c r="HZ93" i="10"/>
  <c r="ID97" i="10"/>
  <c r="GC44" i="10"/>
  <c r="HS86" i="10"/>
  <c r="GQ58" i="10"/>
  <c r="GG48" i="10"/>
  <c r="FO30" i="10"/>
  <c r="GP57" i="10"/>
  <c r="AN3" i="55"/>
  <c r="AN9" i="55" s="1"/>
  <c r="AN6" i="10" s="1"/>
  <c r="AQ69" i="18"/>
  <c r="KH32" i="10"/>
  <c r="LB52" i="10"/>
  <c r="KV46" i="10"/>
  <c r="KA25" i="10"/>
  <c r="LR68" i="10"/>
  <c r="JX22" i="10"/>
  <c r="MV98" i="10"/>
  <c r="NA103" i="10"/>
  <c r="LE55" i="10"/>
  <c r="LG57" i="10"/>
  <c r="MX100" i="10"/>
  <c r="MK87" i="10"/>
  <c r="LX74" i="10"/>
  <c r="JY23" i="10"/>
  <c r="KS43" i="10"/>
  <c r="KJ34" i="10"/>
  <c r="LU71" i="10"/>
  <c r="JW21" i="10"/>
  <c r="LJ60" i="10"/>
  <c r="LY75" i="10"/>
  <c r="KE29" i="10"/>
  <c r="MG83" i="10"/>
  <c r="LO65" i="10"/>
  <c r="LM63" i="10"/>
  <c r="MU97" i="10"/>
  <c r="LZ76" i="10"/>
  <c r="KL36" i="10"/>
  <c r="ND106" i="10"/>
  <c r="LC53" i="10"/>
  <c r="LP66" i="10"/>
  <c r="KR42" i="10"/>
  <c r="MN90" i="10"/>
  <c r="MJ86" i="10"/>
  <c r="KB26" i="10"/>
  <c r="KP40" i="10"/>
  <c r="KO39" i="10"/>
  <c r="KT44" i="10"/>
  <c r="KX48" i="10"/>
  <c r="MY101" i="10"/>
  <c r="ML88" i="10"/>
  <c r="KC27" i="10"/>
  <c r="MC79" i="10"/>
  <c r="LN64" i="10"/>
  <c r="LK61" i="10"/>
  <c r="LW73" i="10"/>
  <c r="LD54" i="10"/>
  <c r="JZ24" i="10"/>
  <c r="MW99" i="10"/>
  <c r="LI59" i="10"/>
  <c r="LA51" i="10"/>
  <c r="LT70" i="10"/>
  <c r="KD28" i="10"/>
  <c r="NB104" i="10"/>
  <c r="MH84" i="10"/>
  <c r="MM89" i="10"/>
  <c r="KF30" i="10"/>
  <c r="LQ67" i="10"/>
  <c r="KY49" i="10"/>
  <c r="LF56" i="10"/>
  <c r="CG63" i="10"/>
  <c r="KN38" i="10"/>
  <c r="MF82" i="10"/>
  <c r="KM37" i="10"/>
  <c r="MP92" i="10"/>
  <c r="AN12" i="55"/>
  <c r="AN18" i="55" s="1"/>
  <c r="AN7" i="10" s="1"/>
  <c r="KW47" i="10"/>
  <c r="JT18" i="10"/>
  <c r="AJ11" i="9" s="1"/>
  <c r="JU19" i="10"/>
  <c r="MS95" i="10"/>
  <c r="KZ50" i="10"/>
  <c r="KI33" i="10"/>
  <c r="KG31" i="10"/>
  <c r="MZ102" i="10"/>
  <c r="ME81" i="10"/>
  <c r="MB78" i="10"/>
  <c r="JV20" i="10"/>
  <c r="LS69" i="10"/>
  <c r="LV72" i="10"/>
  <c r="MD80" i="10"/>
  <c r="MQ93" i="10"/>
  <c r="MA77" i="10"/>
  <c r="LL62" i="10"/>
  <c r="LH58" i="10"/>
  <c r="MR94" i="10"/>
  <c r="MI85" i="10"/>
  <c r="MT96" i="10"/>
  <c r="KU45" i="10"/>
  <c r="NC105" i="10"/>
  <c r="MO91" i="10"/>
  <c r="KK35" i="10"/>
  <c r="KQ41" i="10"/>
  <c r="AP78" i="6"/>
  <c r="AO21" i="55" s="1"/>
  <c r="AP74" i="6"/>
  <c r="AR70" i="18" s="1"/>
  <c r="AP73" i="6"/>
  <c r="AP20" i="10"/>
  <c r="BM43" i="10"/>
  <c r="BN44" i="10"/>
  <c r="CF62" i="10"/>
  <c r="CN70" i="10"/>
  <c r="CD60" i="10"/>
  <c r="CZ82" i="10"/>
  <c r="CM69" i="10"/>
  <c r="DI91" i="10"/>
  <c r="CO71" i="10"/>
  <c r="DB84" i="10"/>
  <c r="BS49" i="10"/>
  <c r="CX80" i="10"/>
  <c r="DT102" i="10"/>
  <c r="CT76" i="10"/>
  <c r="DR100" i="10"/>
  <c r="CQ73" i="10"/>
  <c r="BR48" i="10"/>
  <c r="DC85" i="10"/>
  <c r="BL42" i="10"/>
  <c r="BP46" i="10"/>
  <c r="CH64" i="10"/>
  <c r="DE87" i="10"/>
  <c r="CK67" i="10"/>
  <c r="BT50" i="10"/>
  <c r="DN96" i="10"/>
  <c r="AS23" i="10"/>
  <c r="DM95" i="10"/>
  <c r="BZ56" i="10"/>
  <c r="BW53" i="10"/>
  <c r="BH38" i="10"/>
  <c r="DF88" i="10"/>
  <c r="BF36" i="10"/>
  <c r="CV78" i="10"/>
  <c r="DS101" i="10"/>
  <c r="BX54" i="10"/>
  <c r="AY29" i="10"/>
  <c r="CI65" i="10"/>
  <c r="CB58" i="10"/>
  <c r="CA57" i="10"/>
  <c r="CY81" i="10"/>
  <c r="CL68" i="10"/>
  <c r="BU51" i="10"/>
  <c r="BO45" i="10"/>
  <c r="CP72" i="10"/>
  <c r="DH90" i="10"/>
  <c r="CU77" i="10"/>
  <c r="BB32" i="10"/>
  <c r="DQ99" i="10"/>
  <c r="AO19" i="10"/>
  <c r="AO18" i="10" s="1"/>
  <c r="DU103" i="10"/>
  <c r="BE35" i="10"/>
  <c r="CE61" i="10"/>
  <c r="AU25" i="10"/>
  <c r="AX28" i="10"/>
  <c r="CS75" i="10"/>
  <c r="DP98" i="10"/>
  <c r="AZ30" i="10"/>
  <c r="AR22" i="10"/>
  <c r="DK93" i="10"/>
  <c r="DV104" i="10"/>
  <c r="CR74" i="10"/>
  <c r="BI39" i="10"/>
  <c r="BK41" i="10"/>
  <c r="AV26" i="10"/>
  <c r="AW27" i="10"/>
  <c r="DO97" i="10"/>
  <c r="BA31" i="10"/>
  <c r="AT24" i="10"/>
  <c r="DA83" i="10"/>
  <c r="CJ66" i="10"/>
  <c r="BG37" i="10"/>
  <c r="BC33" i="10"/>
  <c r="DG89" i="10"/>
  <c r="BV52" i="10"/>
  <c r="CW79" i="10"/>
  <c r="CC59" i="10"/>
  <c r="BD34" i="10"/>
  <c r="DL94" i="10"/>
  <c r="DD86" i="10"/>
  <c r="DJ92" i="10"/>
  <c r="BQ47" i="10"/>
  <c r="AQ21" i="10"/>
  <c r="BJ40" i="10"/>
  <c r="BY55" i="10"/>
  <c r="AO13" i="18"/>
  <c r="AN15" i="6"/>
  <c r="AN16" i="6" s="1"/>
  <c r="AP5" i="10"/>
  <c r="AQ5" i="6"/>
  <c r="AK12" i="52"/>
  <c r="AP21" i="6"/>
  <c r="AQ18" i="18" s="1"/>
  <c r="AP22" i="6"/>
  <c r="AQ19" i="18" s="1"/>
  <c r="AN26" i="6"/>
  <c r="AO23" i="18" s="1"/>
  <c r="AJ11" i="18"/>
  <c r="AW46" i="50"/>
  <c r="AP46" i="50"/>
  <c r="AO46" i="50"/>
  <c r="AS46" i="50"/>
  <c r="AX46" i="50"/>
  <c r="AR46" i="50"/>
  <c r="AQ46" i="50"/>
  <c r="AV46" i="50"/>
  <c r="AT46" i="50"/>
  <c r="AN46" i="50"/>
  <c r="AM46" i="50"/>
  <c r="AU46" i="50"/>
  <c r="AN71" i="18"/>
  <c r="AP16" i="18"/>
  <c r="AP20" i="18" s="1"/>
  <c r="AO23" i="6"/>
  <c r="AP20" i="6"/>
  <c r="AQ17" i="18" s="1"/>
  <c r="AI13" i="6"/>
  <c r="AM71" i="18"/>
  <c r="AL75" i="6"/>
  <c r="AE8" i="52"/>
  <c r="AE14" i="52" s="1"/>
  <c r="AJ10" i="6" s="1"/>
  <c r="AL8" i="18" s="1"/>
  <c r="AM155" i="5"/>
  <c r="AG130" i="52"/>
  <c r="AG119" i="52" s="1"/>
  <c r="AG122" i="52" s="1"/>
  <c r="AG6" i="52" s="1"/>
  <c r="AL9" i="6" s="1"/>
  <c r="AI144" i="52"/>
  <c r="AI158" i="52" s="1"/>
  <c r="AI140" i="52"/>
  <c r="AI154" i="52" s="1"/>
  <c r="AI146" i="52"/>
  <c r="AI160" i="52" s="1"/>
  <c r="AI138" i="52"/>
  <c r="AI152" i="52" s="1"/>
  <c r="AI142" i="52"/>
  <c r="AG181" i="52"/>
  <c r="AG183" i="52"/>
  <c r="AG182" i="52"/>
  <c r="AH186" i="52"/>
  <c r="AH180" i="52"/>
  <c r="AH185" i="52"/>
  <c r="AF187" i="52"/>
  <c r="AF188" i="52" s="1"/>
  <c r="AF189" i="52" s="1"/>
  <c r="AH170" i="52"/>
  <c r="AH169" i="52"/>
  <c r="AH171" i="52"/>
  <c r="AI173" i="52"/>
  <c r="AI168" i="52"/>
  <c r="AI174" i="52"/>
  <c r="AI179" i="52"/>
  <c r="AL46" i="50"/>
  <c r="AL12" i="50" s="1"/>
  <c r="AP5" i="18" s="1"/>
  <c r="AG175" i="52"/>
  <c r="AG176" i="52" s="1"/>
  <c r="AK115" i="52"/>
  <c r="C47" i="50"/>
  <c r="AJ167" i="52"/>
  <c r="AJ114" i="52"/>
  <c r="AH129" i="52"/>
  <c r="AH156" i="52"/>
  <c r="AP19" i="6"/>
  <c r="AP98" i="5"/>
  <c r="AP100" i="5" s="1"/>
  <c r="AR74" i="18" l="1"/>
  <c r="AO27" i="55"/>
  <c r="NA102" i="10"/>
  <c r="HN80" i="10"/>
  <c r="GS59" i="10"/>
  <c r="HY91" i="10"/>
  <c r="HP82" i="10"/>
  <c r="GO55" i="10"/>
  <c r="GF46" i="10"/>
  <c r="HR84" i="10"/>
  <c r="HK77" i="10"/>
  <c r="IF98" i="10"/>
  <c r="GW63" i="10"/>
  <c r="ME80" i="10"/>
  <c r="HW89" i="10"/>
  <c r="FT34" i="10"/>
  <c r="HD70" i="10"/>
  <c r="FI23" i="10"/>
  <c r="GQ57" i="10"/>
  <c r="GN54" i="10"/>
  <c r="FP30" i="10"/>
  <c r="ID96" i="10"/>
  <c r="GT60" i="10"/>
  <c r="FG21" i="10"/>
  <c r="GM53" i="10"/>
  <c r="GH48" i="10"/>
  <c r="FN28" i="10"/>
  <c r="GX64" i="10"/>
  <c r="IC95" i="10"/>
  <c r="HG73" i="10"/>
  <c r="FX38" i="10"/>
  <c r="HT86" i="10"/>
  <c r="IB94" i="10"/>
  <c r="FM27" i="10"/>
  <c r="FZ40" i="10"/>
  <c r="GG47" i="10"/>
  <c r="FS33" i="10"/>
  <c r="GI49" i="10"/>
  <c r="GC43" i="10"/>
  <c r="HX90" i="10"/>
  <c r="HA67" i="10"/>
  <c r="GJ50" i="10"/>
  <c r="GD44" i="10"/>
  <c r="HV88" i="10"/>
  <c r="FQ31" i="10"/>
  <c r="FK25" i="10"/>
  <c r="FV36" i="10"/>
  <c r="HB68" i="10"/>
  <c r="IL104" i="10"/>
  <c r="FF20" i="10"/>
  <c r="HQ83" i="10"/>
  <c r="IH100" i="10"/>
  <c r="HE71" i="10"/>
  <c r="IE97" i="10"/>
  <c r="GE45" i="10"/>
  <c r="GP56" i="10"/>
  <c r="GY65" i="10"/>
  <c r="HU87" i="10"/>
  <c r="IA93" i="10"/>
  <c r="IK103" i="10"/>
  <c r="GU61" i="10"/>
  <c r="GK51" i="10"/>
  <c r="GV62" i="10"/>
  <c r="IM105" i="10"/>
  <c r="HI75" i="10"/>
  <c r="GB42" i="10"/>
  <c r="HH74" i="10"/>
  <c r="GL52" i="10"/>
  <c r="II101" i="10"/>
  <c r="GZ66" i="10"/>
  <c r="HJ76" i="10"/>
  <c r="FH22" i="10"/>
  <c r="HO81" i="10"/>
  <c r="HS85" i="10"/>
  <c r="FR32" i="10"/>
  <c r="FE19" i="10"/>
  <c r="IG99" i="10"/>
  <c r="HC69" i="10"/>
  <c r="HL78" i="10"/>
  <c r="FU35" i="10"/>
  <c r="FW37" i="10"/>
  <c r="GR58" i="10"/>
  <c r="HM79" i="10"/>
  <c r="HF72" i="10"/>
  <c r="FO29" i="10"/>
  <c r="FY39" i="10"/>
  <c r="IJ102" i="10"/>
  <c r="FL26" i="10"/>
  <c r="HZ92" i="10"/>
  <c r="GA41" i="10"/>
  <c r="FJ24" i="10"/>
  <c r="LV71" i="10"/>
  <c r="AO3" i="55"/>
  <c r="AO9" i="55" s="1"/>
  <c r="AO6" i="10" s="1"/>
  <c r="AR69" i="18"/>
  <c r="ND105" i="10"/>
  <c r="MP91" i="10"/>
  <c r="LM62" i="10"/>
  <c r="KV45" i="10"/>
  <c r="KR41" i="10"/>
  <c r="MU96" i="10"/>
  <c r="MJ85" i="10"/>
  <c r="KL35" i="10"/>
  <c r="LI58" i="10"/>
  <c r="MB77" i="10"/>
  <c r="KT43" i="10"/>
  <c r="MS94" i="10"/>
  <c r="KB25" i="10"/>
  <c r="MR93" i="10"/>
  <c r="MC78" i="10"/>
  <c r="LY74" i="10"/>
  <c r="LW72" i="10"/>
  <c r="KY48" i="10"/>
  <c r="KJ33" i="10"/>
  <c r="LT69" i="10"/>
  <c r="LS68" i="10"/>
  <c r="MF81" i="10"/>
  <c r="MT95" i="10"/>
  <c r="JW20" i="10"/>
  <c r="MV97" i="10"/>
  <c r="MW98" i="10"/>
  <c r="JZ23" i="10"/>
  <c r="KS42" i="10"/>
  <c r="MH83" i="10"/>
  <c r="LL61" i="10"/>
  <c r="MQ92" i="10"/>
  <c r="MG82" i="10"/>
  <c r="KK34" i="10"/>
  <c r="MO90" i="10"/>
  <c r="LA50" i="10"/>
  <c r="ML87" i="10"/>
  <c r="LC52" i="10"/>
  <c r="KG30" i="10"/>
  <c r="LU70" i="10"/>
  <c r="LF55" i="10"/>
  <c r="KA24" i="10"/>
  <c r="KC26" i="10"/>
  <c r="KF29" i="10"/>
  <c r="MZ101" i="10"/>
  <c r="KD27" i="10"/>
  <c r="LH57" i="10"/>
  <c r="MK86" i="10"/>
  <c r="KQ40" i="10"/>
  <c r="JU18" i="10"/>
  <c r="AK11" i="9" s="1"/>
  <c r="JV19" i="10"/>
  <c r="LZ75" i="10"/>
  <c r="MN89" i="10"/>
  <c r="KW46" i="10"/>
  <c r="LE54" i="10"/>
  <c r="MI84" i="10"/>
  <c r="LB51" i="10"/>
  <c r="LD53" i="10"/>
  <c r="AO12" i="55"/>
  <c r="AO18" i="55" s="1"/>
  <c r="AO7" i="10" s="1"/>
  <c r="KH31" i="10"/>
  <c r="KM36" i="10"/>
  <c r="KN37" i="10"/>
  <c r="KP39" i="10"/>
  <c r="KU44" i="10"/>
  <c r="LQ66" i="10"/>
  <c r="NC104" i="10"/>
  <c r="LK60" i="10"/>
  <c r="LO64" i="10"/>
  <c r="LJ59" i="10"/>
  <c r="JX21" i="10"/>
  <c r="KX47" i="10"/>
  <c r="MA76" i="10"/>
  <c r="KO38" i="10"/>
  <c r="LN63" i="10"/>
  <c r="KZ49" i="10"/>
  <c r="MX99" i="10"/>
  <c r="KI32" i="10"/>
  <c r="MM88" i="10"/>
  <c r="JY22" i="10"/>
  <c r="LP65" i="10"/>
  <c r="LG56" i="10"/>
  <c r="MD79" i="10"/>
  <c r="MY100" i="10"/>
  <c r="LR67" i="10"/>
  <c r="KE28" i="10"/>
  <c r="NB103" i="10"/>
  <c r="LX73" i="10"/>
  <c r="AQ78" i="6"/>
  <c r="AP21" i="55" s="1"/>
  <c r="AQ74" i="6"/>
  <c r="AS70" i="18" s="1"/>
  <c r="AQ73" i="6"/>
  <c r="CW78" i="10"/>
  <c r="CO70" i="10"/>
  <c r="BK40" i="10"/>
  <c r="AP19" i="10"/>
  <c r="AP18" i="10" s="1"/>
  <c r="AQ20" i="10"/>
  <c r="BY54" i="10"/>
  <c r="BW52" i="10"/>
  <c r="BV51" i="10"/>
  <c r="BP45" i="10"/>
  <c r="CM68" i="10"/>
  <c r="DO96" i="10"/>
  <c r="CZ81" i="10"/>
  <c r="DH89" i="10"/>
  <c r="BO44" i="10"/>
  <c r="CC58" i="10"/>
  <c r="BA30" i="10"/>
  <c r="BT49" i="10"/>
  <c r="BI38" i="10"/>
  <c r="CG62" i="10"/>
  <c r="BU50" i="10"/>
  <c r="BS48" i="10"/>
  <c r="BZ55" i="10"/>
  <c r="CT75" i="10"/>
  <c r="BX53" i="10"/>
  <c r="CK66" i="10"/>
  <c r="AZ29" i="10"/>
  <c r="AT23" i="10"/>
  <c r="CE60" i="10"/>
  <c r="BC32" i="10"/>
  <c r="CV77" i="10"/>
  <c r="DB83" i="10"/>
  <c r="DR99" i="10"/>
  <c r="DI90" i="10"/>
  <c r="CB57" i="10"/>
  <c r="BJ39" i="10"/>
  <c r="DL93" i="10"/>
  <c r="CY80" i="10"/>
  <c r="CJ65" i="10"/>
  <c r="DK92" i="10"/>
  <c r="BB31" i="10"/>
  <c r="BR47" i="10"/>
  <c r="DF87" i="10"/>
  <c r="CF61" i="10"/>
  <c r="BG36" i="10"/>
  <c r="BD33" i="10"/>
  <c r="AU24" i="10"/>
  <c r="BF35" i="10"/>
  <c r="DS100" i="10"/>
  <c r="CU76" i="10"/>
  <c r="AY28" i="10"/>
  <c r="DV103" i="10"/>
  <c r="CL67" i="10"/>
  <c r="AR21" i="10"/>
  <c r="DN95" i="10"/>
  <c r="BH37" i="10"/>
  <c r="CI64" i="10"/>
  <c r="DP97" i="10"/>
  <c r="CR73" i="10"/>
  <c r="CQ72" i="10"/>
  <c r="DQ98" i="10"/>
  <c r="DD85" i="10"/>
  <c r="BM42" i="10"/>
  <c r="DG88" i="10"/>
  <c r="BQ46" i="10"/>
  <c r="DJ91" i="10"/>
  <c r="DT101" i="10"/>
  <c r="DE86" i="10"/>
  <c r="DM94" i="10"/>
  <c r="CH63" i="10"/>
  <c r="BN43" i="10"/>
  <c r="AV25" i="10"/>
  <c r="CD59" i="10"/>
  <c r="DA82" i="10"/>
  <c r="AS22" i="10"/>
  <c r="CS74" i="10"/>
  <c r="AX27" i="10"/>
  <c r="CA56" i="10"/>
  <c r="CN69" i="10"/>
  <c r="AW26" i="10"/>
  <c r="DC84" i="10"/>
  <c r="BE34" i="10"/>
  <c r="CP71" i="10"/>
  <c r="BL41" i="10"/>
  <c r="DU102" i="10"/>
  <c r="CX79" i="10"/>
  <c r="AQ5" i="10"/>
  <c r="AR5" i="6"/>
  <c r="AQ22" i="6"/>
  <c r="AL12" i="52"/>
  <c r="AQ21" i="6"/>
  <c r="AR18" i="18" s="1"/>
  <c r="AP13" i="18"/>
  <c r="AO15" i="6"/>
  <c r="AO16" i="6" s="1"/>
  <c r="AO26" i="6"/>
  <c r="AP23" i="18" s="1"/>
  <c r="AK11" i="18"/>
  <c r="AU47" i="50"/>
  <c r="AY47" i="50"/>
  <c r="AP47" i="50"/>
  <c r="AW47" i="50"/>
  <c r="AO47" i="50"/>
  <c r="AT47" i="50"/>
  <c r="AV47" i="50"/>
  <c r="AN47" i="50"/>
  <c r="AQ47" i="50"/>
  <c r="AX47" i="50"/>
  <c r="AS47" i="50"/>
  <c r="AR47" i="50"/>
  <c r="AM75" i="6"/>
  <c r="AQ16" i="18"/>
  <c r="AQ20" i="18" s="1"/>
  <c r="AP23" i="6"/>
  <c r="AQ20" i="6"/>
  <c r="AR17" i="18" s="1"/>
  <c r="AJ13" i="6"/>
  <c r="AF8" i="52"/>
  <c r="AF14" i="52" s="1"/>
  <c r="AK10" i="6" s="1"/>
  <c r="AM8" i="18" s="1"/>
  <c r="AN155" i="5"/>
  <c r="AH130" i="52"/>
  <c r="AH119" i="52" s="1"/>
  <c r="AH122" i="52" s="1"/>
  <c r="AH6" i="52" s="1"/>
  <c r="AM9" i="6" s="1"/>
  <c r="AH175" i="52"/>
  <c r="AH176" i="52" s="1"/>
  <c r="AJ146" i="52"/>
  <c r="AJ160" i="52" s="1"/>
  <c r="AJ138" i="52"/>
  <c r="AJ152" i="52" s="1"/>
  <c r="AJ142" i="52"/>
  <c r="AJ144" i="52"/>
  <c r="AJ158" i="52" s="1"/>
  <c r="AJ140" i="52"/>
  <c r="AJ154" i="52" s="1"/>
  <c r="AI180" i="52"/>
  <c r="AI185" i="52"/>
  <c r="AI186" i="52"/>
  <c r="AH181" i="52"/>
  <c r="AH182" i="52"/>
  <c r="AH183" i="52"/>
  <c r="AL115" i="52"/>
  <c r="C48" i="50"/>
  <c r="AJ168" i="52"/>
  <c r="AJ173" i="52"/>
  <c r="AJ179" i="52"/>
  <c r="AJ174" i="52"/>
  <c r="AM47" i="50"/>
  <c r="AM12" i="50" s="1"/>
  <c r="AQ5" i="18" s="1"/>
  <c r="AI171" i="52"/>
  <c r="AI170" i="52"/>
  <c r="AI169" i="52"/>
  <c r="AG187" i="52"/>
  <c r="AG188" i="52" s="1"/>
  <c r="AG189" i="52" s="1"/>
  <c r="AI156" i="52"/>
  <c r="AI129" i="52"/>
  <c r="AK167" i="52"/>
  <c r="AK114" i="52"/>
  <c r="AQ98" i="5"/>
  <c r="AQ100" i="5" s="1"/>
  <c r="AQ19" i="6"/>
  <c r="AS74" i="18" l="1"/>
  <c r="AP27" i="55"/>
  <c r="FQ30" i="10"/>
  <c r="HJ75" i="10"/>
  <c r="IC94" i="10"/>
  <c r="FK24" i="10"/>
  <c r="FO28" i="10"/>
  <c r="GK50" i="10"/>
  <c r="FP29" i="10"/>
  <c r="GV61" i="10"/>
  <c r="IL103" i="10"/>
  <c r="LP64" i="10"/>
  <c r="HN79" i="10"/>
  <c r="KJ32" i="10"/>
  <c r="IH99" i="10"/>
  <c r="FS32" i="10"/>
  <c r="GH47" i="10"/>
  <c r="IJ101" i="10"/>
  <c r="NC103" i="10"/>
  <c r="GD43" i="10"/>
  <c r="FW36" i="10"/>
  <c r="GN53" i="10"/>
  <c r="GE44" i="10"/>
  <c r="GM52" i="10"/>
  <c r="ID95" i="10"/>
  <c r="IE96" i="10"/>
  <c r="HB67" i="10"/>
  <c r="HY90" i="10"/>
  <c r="FT33" i="10"/>
  <c r="GB41" i="10"/>
  <c r="FZ39" i="10"/>
  <c r="GW62" i="10"/>
  <c r="FG20" i="10"/>
  <c r="FX37" i="10"/>
  <c r="HP81" i="10"/>
  <c r="FN27" i="10"/>
  <c r="GO54" i="10"/>
  <c r="HF71" i="10"/>
  <c r="FL25" i="10"/>
  <c r="HA66" i="10"/>
  <c r="HW88" i="10"/>
  <c r="GQ56" i="10"/>
  <c r="HS84" i="10"/>
  <c r="FJ23" i="10"/>
  <c r="FM26" i="10"/>
  <c r="FV35" i="10"/>
  <c r="FI22" i="10"/>
  <c r="IF97" i="10"/>
  <c r="IB93" i="10"/>
  <c r="FF19" i="10"/>
  <c r="GT59" i="10"/>
  <c r="HI74" i="10"/>
  <c r="HV87" i="10"/>
  <c r="IM104" i="10"/>
  <c r="FE18" i="10"/>
  <c r="AL8" i="9" s="1"/>
  <c r="GZ65" i="10"/>
  <c r="FY38" i="10"/>
  <c r="GG46" i="10"/>
  <c r="FU34" i="10"/>
  <c r="GY64" i="10"/>
  <c r="GU60" i="10"/>
  <c r="HH73" i="10"/>
  <c r="HD69" i="10"/>
  <c r="FR31" i="10"/>
  <c r="GJ49" i="10"/>
  <c r="GP55" i="10"/>
  <c r="IG98" i="10"/>
  <c r="IK102" i="10"/>
  <c r="FH21" i="10"/>
  <c r="HM78" i="10"/>
  <c r="GS58" i="10"/>
  <c r="HC68" i="10"/>
  <c r="HX89" i="10"/>
  <c r="HG72" i="10"/>
  <c r="GI48" i="10"/>
  <c r="HO80" i="10"/>
  <c r="GX63" i="10"/>
  <c r="HT85" i="10"/>
  <c r="GF45" i="10"/>
  <c r="GC42" i="10"/>
  <c r="HZ91" i="10"/>
  <c r="GR57" i="10"/>
  <c r="HQ82" i="10"/>
  <c r="IA92" i="10"/>
  <c r="HK76" i="10"/>
  <c r="HU86" i="10"/>
  <c r="HR83" i="10"/>
  <c r="II100" i="10"/>
  <c r="GL51" i="10"/>
  <c r="HE70" i="10"/>
  <c r="HL77" i="10"/>
  <c r="GA40" i="10"/>
  <c r="LW71" i="10"/>
  <c r="AP3" i="55"/>
  <c r="AP9" i="55" s="1"/>
  <c r="AP6" i="10" s="1"/>
  <c r="AS69" i="18"/>
  <c r="LS67" i="10"/>
  <c r="MZ100" i="10"/>
  <c r="KF28" i="10"/>
  <c r="ME79" i="10"/>
  <c r="LQ65" i="10"/>
  <c r="MY99" i="10"/>
  <c r="LO63" i="10"/>
  <c r="MN88" i="10"/>
  <c r="LY73" i="10"/>
  <c r="LH56" i="10"/>
  <c r="KP38" i="10"/>
  <c r="LX72" i="10"/>
  <c r="KU43" i="10"/>
  <c r="MK85" i="10"/>
  <c r="ND104" i="10"/>
  <c r="MT94" i="10"/>
  <c r="JZ22" i="10"/>
  <c r="MB76" i="10"/>
  <c r="KC25" i="10"/>
  <c r="LA49" i="10"/>
  <c r="KY47" i="10"/>
  <c r="JY21" i="10"/>
  <c r="MI83" i="10"/>
  <c r="LR66" i="10"/>
  <c r="LK59" i="10"/>
  <c r="LZ74" i="10"/>
  <c r="LL60" i="10"/>
  <c r="KO37" i="10"/>
  <c r="KS41" i="10"/>
  <c r="KN36" i="10"/>
  <c r="MR92" i="10"/>
  <c r="LC51" i="10"/>
  <c r="KI31" i="10"/>
  <c r="NB102" i="10"/>
  <c r="KV44" i="10"/>
  <c r="KQ39" i="10"/>
  <c r="KZ48" i="10"/>
  <c r="KW45" i="10"/>
  <c r="MJ84" i="10"/>
  <c r="KM35" i="10"/>
  <c r="KE27" i="10"/>
  <c r="MD78" i="10"/>
  <c r="MV96" i="10"/>
  <c r="LT68" i="10"/>
  <c r="MH82" i="10"/>
  <c r="LF54" i="10"/>
  <c r="MG81" i="10"/>
  <c r="KT42" i="10"/>
  <c r="KH30" i="10"/>
  <c r="MX98" i="10"/>
  <c r="KL34" i="10"/>
  <c r="KK33" i="10"/>
  <c r="LB50" i="10"/>
  <c r="KX46" i="10"/>
  <c r="JX20" i="10"/>
  <c r="KR40" i="10"/>
  <c r="NA101" i="10"/>
  <c r="MF80" i="10"/>
  <c r="KD26" i="10"/>
  <c r="MA75" i="10"/>
  <c r="ML86" i="10"/>
  <c r="KG29" i="10"/>
  <c r="LN62" i="10"/>
  <c r="KB24" i="10"/>
  <c r="LD52" i="10"/>
  <c r="LU69" i="10"/>
  <c r="MC77" i="10"/>
  <c r="MQ91" i="10"/>
  <c r="MS93" i="10"/>
  <c r="LJ58" i="10"/>
  <c r="LE53" i="10"/>
  <c r="MP90" i="10"/>
  <c r="MO89" i="10"/>
  <c r="MW97" i="10"/>
  <c r="LM61" i="10"/>
  <c r="LG55" i="10"/>
  <c r="AP12" i="55"/>
  <c r="AP18" i="55" s="1"/>
  <c r="AP7" i="10" s="1"/>
  <c r="JV18" i="10"/>
  <c r="AL11" i="9" s="1"/>
  <c r="JW19" i="10"/>
  <c r="LI57" i="10"/>
  <c r="MU95" i="10"/>
  <c r="KA23" i="10"/>
  <c r="LV70" i="10"/>
  <c r="MM87" i="10"/>
  <c r="AR78" i="6"/>
  <c r="AQ21" i="55" s="1"/>
  <c r="AR74" i="6"/>
  <c r="AT70" i="18" s="1"/>
  <c r="AR73" i="6"/>
  <c r="CC57" i="10"/>
  <c r="BG35" i="10"/>
  <c r="DA81" i="10"/>
  <c r="BB30" i="10"/>
  <c r="CG61" i="10"/>
  <c r="CB56" i="10"/>
  <c r="DS99" i="10"/>
  <c r="DI89" i="10"/>
  <c r="DQ97" i="10"/>
  <c r="CS73" i="10"/>
  <c r="DN94" i="10"/>
  <c r="BR46" i="10"/>
  <c r="CQ71" i="10"/>
  <c r="BW51" i="10"/>
  <c r="BI37" i="10"/>
  <c r="BX52" i="10"/>
  <c r="DC83" i="10"/>
  <c r="DK91" i="10"/>
  <c r="BU49" i="10"/>
  <c r="DV102" i="10"/>
  <c r="CY79" i="10"/>
  <c r="CV76" i="10"/>
  <c r="DL92" i="10"/>
  <c r="DO95" i="10"/>
  <c r="BL40" i="10"/>
  <c r="AY27" i="10"/>
  <c r="AZ28" i="10"/>
  <c r="CM67" i="10"/>
  <c r="DH88" i="10"/>
  <c r="CI63" i="10"/>
  <c r="CP70" i="10"/>
  <c r="AT22" i="10"/>
  <c r="CX78" i="10"/>
  <c r="CJ64" i="10"/>
  <c r="CN68" i="10"/>
  <c r="BM41" i="10"/>
  <c r="DF86" i="10"/>
  <c r="AS21" i="10"/>
  <c r="BF34" i="10"/>
  <c r="AV24" i="10"/>
  <c r="BJ38" i="10"/>
  <c r="BC31" i="10"/>
  <c r="BE33" i="10"/>
  <c r="CD58" i="10"/>
  <c r="BK39" i="10"/>
  <c r="CL66" i="10"/>
  <c r="BN42" i="10"/>
  <c r="CH62" i="10"/>
  <c r="AR20" i="10"/>
  <c r="CE59" i="10"/>
  <c r="BS47" i="10"/>
  <c r="CO69" i="10"/>
  <c r="CK65" i="10"/>
  <c r="CU75" i="10"/>
  <c r="AX26" i="10"/>
  <c r="BA29" i="10"/>
  <c r="DP96" i="10"/>
  <c r="DB82" i="10"/>
  <c r="DM93" i="10"/>
  <c r="CT74" i="10"/>
  <c r="AW25" i="10"/>
  <c r="BY53" i="10"/>
  <c r="DT100" i="10"/>
  <c r="BP44" i="10"/>
  <c r="DR98" i="10"/>
  <c r="CZ80" i="10"/>
  <c r="BQ45" i="10"/>
  <c r="BH36" i="10"/>
  <c r="BD32" i="10"/>
  <c r="DD84" i="10"/>
  <c r="CW77" i="10"/>
  <c r="BZ54" i="10"/>
  <c r="BO43" i="10"/>
  <c r="DG87" i="10"/>
  <c r="AQ19" i="10"/>
  <c r="AQ18" i="10" s="1"/>
  <c r="DU101" i="10"/>
  <c r="BT48" i="10"/>
  <c r="CA55" i="10"/>
  <c r="DJ90" i="10"/>
  <c r="CF60" i="10"/>
  <c r="DE85" i="10"/>
  <c r="BV50" i="10"/>
  <c r="AU23" i="10"/>
  <c r="CR72" i="10"/>
  <c r="AQ13" i="18"/>
  <c r="AP15" i="6"/>
  <c r="AP16" i="6" s="1"/>
  <c r="AR21" i="6"/>
  <c r="AS18" i="18" s="1"/>
  <c r="AR22" i="6"/>
  <c r="AM12" i="52"/>
  <c r="AR5" i="10"/>
  <c r="AS5" i="6"/>
  <c r="AP26" i="6"/>
  <c r="AQ23" i="18" s="1"/>
  <c r="AK13" i="6"/>
  <c r="AL11" i="18"/>
  <c r="AY48" i="50"/>
  <c r="AR48" i="50"/>
  <c r="AZ48" i="50"/>
  <c r="AU48" i="50"/>
  <c r="AT48" i="50"/>
  <c r="AS48" i="50"/>
  <c r="AQ48" i="50"/>
  <c r="AX48" i="50"/>
  <c r="AW48" i="50"/>
  <c r="AV48" i="50"/>
  <c r="AP48" i="50"/>
  <c r="AO48" i="50"/>
  <c r="AO75" i="6"/>
  <c r="AR19" i="18"/>
  <c r="BS22" i="6"/>
  <c r="AR16" i="18"/>
  <c r="AQ23" i="6"/>
  <c r="AR20" i="6"/>
  <c r="AS17" i="18" s="1"/>
  <c r="AO71" i="18"/>
  <c r="AN75" i="6"/>
  <c r="AG8" i="52"/>
  <c r="AG14" i="52" s="1"/>
  <c r="AL10" i="6" s="1"/>
  <c r="AN8" i="18" s="1"/>
  <c r="AO155" i="5"/>
  <c r="AI130" i="52"/>
  <c r="AI119" i="52" s="1"/>
  <c r="AI122" i="52" s="1"/>
  <c r="AI6" i="52" s="1"/>
  <c r="AN9" i="6" s="1"/>
  <c r="AI175" i="52"/>
  <c r="AI176" i="52" s="1"/>
  <c r="AJ180" i="52"/>
  <c r="AJ185" i="52"/>
  <c r="AJ186" i="52"/>
  <c r="AK173" i="52"/>
  <c r="AK168" i="52"/>
  <c r="AK174" i="52"/>
  <c r="AK179" i="52"/>
  <c r="AI181" i="52"/>
  <c r="AI183" i="52"/>
  <c r="AI182" i="52"/>
  <c r="AM115" i="52"/>
  <c r="C49" i="50"/>
  <c r="AN48" i="50"/>
  <c r="AN12" i="50" s="1"/>
  <c r="AR5" i="18" s="1"/>
  <c r="AH187" i="52"/>
  <c r="AH188" i="52" s="1"/>
  <c r="AH189" i="52" s="1"/>
  <c r="AK146" i="52"/>
  <c r="AK160" i="52" s="1"/>
  <c r="AK142" i="52"/>
  <c r="AK144" i="52"/>
  <c r="AK158" i="52" s="1"/>
  <c r="AK140" i="52"/>
  <c r="AK154" i="52" s="1"/>
  <c r="AK138" i="52"/>
  <c r="AK152" i="52" s="1"/>
  <c r="AJ171" i="52"/>
  <c r="AJ169" i="52"/>
  <c r="AJ170" i="52"/>
  <c r="AL167" i="52"/>
  <c r="AL114" i="52"/>
  <c r="AJ129" i="52"/>
  <c r="AJ156" i="52"/>
  <c r="AR19" i="6"/>
  <c r="AR98" i="5"/>
  <c r="AR100" i="5" s="1"/>
  <c r="AT74" i="18" l="1"/>
  <c r="AQ27" i="55"/>
  <c r="ID94" i="10"/>
  <c r="FT32" i="10"/>
  <c r="HB66" i="10"/>
  <c r="FL24" i="10"/>
  <c r="IF96" i="10"/>
  <c r="HF70" i="10"/>
  <c r="GW61" i="10"/>
  <c r="GM51" i="10"/>
  <c r="GI47" i="10"/>
  <c r="HA65" i="10"/>
  <c r="IH98" i="10"/>
  <c r="FV34" i="10"/>
  <c r="HQ81" i="10"/>
  <c r="HS83" i="10"/>
  <c r="GG45" i="10"/>
  <c r="GT58" i="10"/>
  <c r="HK75" i="10"/>
  <c r="FR30" i="10"/>
  <c r="HW87" i="10"/>
  <c r="FU33" i="10"/>
  <c r="FK23" i="10"/>
  <c r="GE43" i="10"/>
  <c r="IA91" i="10"/>
  <c r="HY89" i="10"/>
  <c r="FJ22" i="10"/>
  <c r="FM25" i="10"/>
  <c r="GA39" i="10"/>
  <c r="GF44" i="10"/>
  <c r="II99" i="10"/>
  <c r="GO53" i="10"/>
  <c r="GS57" i="10"/>
  <c r="HH72" i="10"/>
  <c r="GQ55" i="10"/>
  <c r="GH46" i="10"/>
  <c r="FG19" i="10"/>
  <c r="FG18" i="10" s="1"/>
  <c r="AN8" i="9" s="1"/>
  <c r="GR56" i="10"/>
  <c r="FY37" i="10"/>
  <c r="IK101" i="10"/>
  <c r="GK49" i="10"/>
  <c r="FZ38" i="10"/>
  <c r="IC93" i="10"/>
  <c r="HX88" i="10"/>
  <c r="IE95" i="10"/>
  <c r="HL76" i="10"/>
  <c r="IJ100" i="10"/>
  <c r="GD42" i="10"/>
  <c r="HD68" i="10"/>
  <c r="FS31" i="10"/>
  <c r="IG97" i="10"/>
  <c r="GX62" i="10"/>
  <c r="GN52" i="10"/>
  <c r="GU59" i="10"/>
  <c r="HO79" i="10"/>
  <c r="FF18" i="10"/>
  <c r="AM8" i="9" s="1"/>
  <c r="HV86" i="10"/>
  <c r="HU85" i="10"/>
  <c r="HN78" i="10"/>
  <c r="HI73" i="10"/>
  <c r="FW35" i="10"/>
  <c r="HG71" i="10"/>
  <c r="GC41" i="10"/>
  <c r="FX36" i="10"/>
  <c r="HT84" i="10"/>
  <c r="GY63" i="10"/>
  <c r="FI21" i="10"/>
  <c r="GV60" i="10"/>
  <c r="FN26" i="10"/>
  <c r="GP54" i="10"/>
  <c r="IM103" i="10"/>
  <c r="GB40" i="10"/>
  <c r="IB92" i="10"/>
  <c r="HP80" i="10"/>
  <c r="IL102" i="10"/>
  <c r="HJ74" i="10"/>
  <c r="FO27" i="10"/>
  <c r="HZ90" i="10"/>
  <c r="FH20" i="10"/>
  <c r="HE69" i="10"/>
  <c r="FQ29" i="10"/>
  <c r="GZ64" i="10"/>
  <c r="GL50" i="10"/>
  <c r="FP28" i="10"/>
  <c r="HM77" i="10"/>
  <c r="HR82" i="10"/>
  <c r="GJ48" i="10"/>
  <c r="HC67" i="10"/>
  <c r="AQ3" i="55"/>
  <c r="AQ9" i="55" s="1"/>
  <c r="AQ6" i="10" s="1"/>
  <c r="AT69" i="18"/>
  <c r="MI82" i="10"/>
  <c r="MD77" i="10"/>
  <c r="MM86" i="10"/>
  <c r="KP37" i="10"/>
  <c r="MA74" i="10"/>
  <c r="KL33" i="10"/>
  <c r="LD51" i="10"/>
  <c r="KY46" i="10"/>
  <c r="KQ38" i="10"/>
  <c r="NC102" i="10"/>
  <c r="MX97" i="10"/>
  <c r="KZ47" i="10"/>
  <c r="MT93" i="10"/>
  <c r="MB75" i="10"/>
  <c r="ML85" i="10"/>
  <c r="KR39" i="10"/>
  <c r="LT67" i="10"/>
  <c r="LN61" i="10"/>
  <c r="LA48" i="10"/>
  <c r="MH81" i="10"/>
  <c r="MN87" i="10"/>
  <c r="KK32" i="10"/>
  <c r="MP89" i="10"/>
  <c r="LB49" i="10"/>
  <c r="LV69" i="10"/>
  <c r="KE26" i="10"/>
  <c r="MK84" i="10"/>
  <c r="MU94" i="10"/>
  <c r="KX45" i="10"/>
  <c r="KM34" i="10"/>
  <c r="KW44" i="10"/>
  <c r="LW70" i="10"/>
  <c r="MO88" i="10"/>
  <c r="KD25" i="10"/>
  <c r="LE52" i="10"/>
  <c r="ME78" i="10"/>
  <c r="MG80" i="10"/>
  <c r="MJ83" i="10"/>
  <c r="KF27" i="10"/>
  <c r="LZ73" i="10"/>
  <c r="JZ21" i="10"/>
  <c r="JW18" i="10"/>
  <c r="AM11" i="9" s="1"/>
  <c r="JX19" i="10"/>
  <c r="MZ99" i="10"/>
  <c r="LR65" i="10"/>
  <c r="LK58" i="10"/>
  <c r="KB23" i="10"/>
  <c r="MF79" i="10"/>
  <c r="LH55" i="10"/>
  <c r="MQ90" i="10"/>
  <c r="MR91" i="10"/>
  <c r="KC24" i="10"/>
  <c r="NB101" i="10"/>
  <c r="ND103" i="10"/>
  <c r="KN35" i="10"/>
  <c r="LL59" i="10"/>
  <c r="MY98" i="10"/>
  <c r="LG54" i="10"/>
  <c r="KU42" i="10"/>
  <c r="MC76" i="10"/>
  <c r="LM60" i="10"/>
  <c r="KV43" i="10"/>
  <c r="MV95" i="10"/>
  <c r="KJ31" i="10"/>
  <c r="LF53" i="10"/>
  <c r="NA100" i="10"/>
  <c r="KT41" i="10"/>
  <c r="LO62" i="10"/>
  <c r="KA22" i="10"/>
  <c r="KS40" i="10"/>
  <c r="LI56" i="10"/>
  <c r="LU68" i="10"/>
  <c r="LY72" i="10"/>
  <c r="LC50" i="10"/>
  <c r="MS92" i="10"/>
  <c r="LX71" i="10"/>
  <c r="AQ12" i="55"/>
  <c r="AQ18" i="55" s="1"/>
  <c r="AQ7" i="10" s="1"/>
  <c r="LJ57" i="10"/>
  <c r="LS66" i="10"/>
  <c r="KO36" i="10"/>
  <c r="KH29" i="10"/>
  <c r="MW96" i="10"/>
  <c r="KG28" i="10"/>
  <c r="JY20" i="10"/>
  <c r="LQ64" i="10"/>
  <c r="LP63" i="10"/>
  <c r="KI30" i="10"/>
  <c r="AS73" i="6"/>
  <c r="AS74" i="6"/>
  <c r="AU70" i="18" s="1"/>
  <c r="AS78" i="6"/>
  <c r="AR21" i="55" s="1"/>
  <c r="CW76" i="10"/>
  <c r="DK90" i="10"/>
  <c r="CX77" i="10"/>
  <c r="DU100" i="10"/>
  <c r="AY26" i="10"/>
  <c r="BO42" i="10"/>
  <c r="BG34" i="10"/>
  <c r="CQ70" i="10"/>
  <c r="BZ53" i="10"/>
  <c r="CZ79" i="10"/>
  <c r="AX25" i="10"/>
  <c r="DG86" i="10"/>
  <c r="CD57" i="10"/>
  <c r="AW24" i="10"/>
  <c r="DN93" i="10"/>
  <c r="DM92" i="10"/>
  <c r="CV75" i="10"/>
  <c r="AT21" i="10"/>
  <c r="BU48" i="10"/>
  <c r="CU74" i="10"/>
  <c r="CL65" i="10"/>
  <c r="CO68" i="10"/>
  <c r="CR71" i="10"/>
  <c r="CB55" i="10"/>
  <c r="DE84" i="10"/>
  <c r="CP69" i="10"/>
  <c r="BN41" i="10"/>
  <c r="DO94" i="10"/>
  <c r="DC82" i="10"/>
  <c r="BT47" i="10"/>
  <c r="CY78" i="10"/>
  <c r="DP95" i="10"/>
  <c r="BS46" i="10"/>
  <c r="CF59" i="10"/>
  <c r="CK64" i="10"/>
  <c r="CT73" i="10"/>
  <c r="AR19" i="10"/>
  <c r="AR18" i="10" s="1"/>
  <c r="BB29" i="10"/>
  <c r="AS20" i="10"/>
  <c r="BH35" i="10"/>
  <c r="DT99" i="10"/>
  <c r="BY52" i="10"/>
  <c r="CS72" i="10"/>
  <c r="DV101" i="10"/>
  <c r="BI36" i="10"/>
  <c r="CI62" i="10"/>
  <c r="BC30" i="10"/>
  <c r="BX51" i="10"/>
  <c r="CN67" i="10"/>
  <c r="BV49" i="10"/>
  <c r="BW50" i="10"/>
  <c r="DR97" i="10"/>
  <c r="CM66" i="10"/>
  <c r="AU22" i="10"/>
  <c r="CC56" i="10"/>
  <c r="BE32" i="10"/>
  <c r="DL91" i="10"/>
  <c r="BL39" i="10"/>
  <c r="DD83" i="10"/>
  <c r="DA80" i="10"/>
  <c r="CH61" i="10"/>
  <c r="DH87" i="10"/>
  <c r="CJ63" i="10"/>
  <c r="BR45" i="10"/>
  <c r="BA28" i="10"/>
  <c r="BF33" i="10"/>
  <c r="AZ27" i="10"/>
  <c r="DF85" i="10"/>
  <c r="BP43" i="10"/>
  <c r="DS98" i="10"/>
  <c r="DQ96" i="10"/>
  <c r="BK38" i="10"/>
  <c r="BM40" i="10"/>
  <c r="CE58" i="10"/>
  <c r="DB81" i="10"/>
  <c r="BD31" i="10"/>
  <c r="DI88" i="10"/>
  <c r="AV23" i="10"/>
  <c r="BQ44" i="10"/>
  <c r="DJ89" i="10"/>
  <c r="BJ37" i="10"/>
  <c r="CG60" i="10"/>
  <c r="CA54" i="10"/>
  <c r="AS22" i="6"/>
  <c r="AT19" i="18" s="1"/>
  <c r="AN12" i="52"/>
  <c r="AS21" i="6"/>
  <c r="AT18" i="18" s="1"/>
  <c r="AR13" i="18"/>
  <c r="AQ15" i="6"/>
  <c r="AQ16" i="6" s="1"/>
  <c r="AS5" i="10"/>
  <c r="AT5" i="6"/>
  <c r="AQ26" i="6"/>
  <c r="AR23" i="18" s="1"/>
  <c r="AL13" i="6"/>
  <c r="AM11" i="18"/>
  <c r="AW49" i="50"/>
  <c r="BA49" i="50"/>
  <c r="AR49" i="50"/>
  <c r="AV49" i="50"/>
  <c r="AY49" i="50"/>
  <c r="AQ49" i="50"/>
  <c r="AX49" i="50"/>
  <c r="AP49" i="50"/>
  <c r="AU49" i="50"/>
  <c r="AZ49" i="50"/>
  <c r="AS49" i="50"/>
  <c r="AT49" i="50"/>
  <c r="AP71" i="18"/>
  <c r="AR20" i="18"/>
  <c r="AS19" i="18"/>
  <c r="AS16" i="18"/>
  <c r="AR23" i="6"/>
  <c r="AS20" i="6"/>
  <c r="AT17" i="18" s="1"/>
  <c r="AH8" i="52"/>
  <c r="AH14" i="52" s="1"/>
  <c r="AM10" i="6" s="1"/>
  <c r="AO8" i="18" s="1"/>
  <c r="AP155" i="5"/>
  <c r="AJ130" i="52"/>
  <c r="AJ119" i="52" s="1"/>
  <c r="AJ122" i="52" s="1"/>
  <c r="AJ6" i="52" s="1"/>
  <c r="AO9" i="6" s="1"/>
  <c r="AJ182" i="52"/>
  <c r="AJ181" i="52"/>
  <c r="AJ183" i="52"/>
  <c r="AL146" i="52"/>
  <c r="AL160" i="52" s="1"/>
  <c r="AL138" i="52"/>
  <c r="AL152" i="52" s="1"/>
  <c r="AL144" i="52"/>
  <c r="AL158" i="52" s="1"/>
  <c r="AL140" i="52"/>
  <c r="AL154" i="52" s="1"/>
  <c r="AL142" i="52"/>
  <c r="AO49" i="50"/>
  <c r="AO12" i="50" s="1"/>
  <c r="AS5" i="18" s="1"/>
  <c r="AK170" i="52"/>
  <c r="AK169" i="52"/>
  <c r="AK171" i="52"/>
  <c r="AJ175" i="52"/>
  <c r="AJ176" i="52" s="1"/>
  <c r="AM167" i="52"/>
  <c r="AM114" i="52"/>
  <c r="AI187" i="52"/>
  <c r="AI188" i="52" s="1"/>
  <c r="AI189" i="52" s="1"/>
  <c r="AN115" i="52"/>
  <c r="C50" i="50"/>
  <c r="AL168" i="52"/>
  <c r="AL179" i="52"/>
  <c r="AL174" i="52"/>
  <c r="AL173" i="52"/>
  <c r="AK129" i="52"/>
  <c r="AK156" i="52"/>
  <c r="AK180" i="52"/>
  <c r="AK185" i="52"/>
  <c r="AK186" i="52"/>
  <c r="AS98" i="5"/>
  <c r="AS100" i="5" s="1"/>
  <c r="AS19" i="6"/>
  <c r="AU74" i="18" l="1"/>
  <c r="AR27" i="55"/>
  <c r="HZ89" i="10"/>
  <c r="FJ21" i="10"/>
  <c r="FQ28" i="10"/>
  <c r="IM102" i="10"/>
  <c r="GR55" i="10"/>
  <c r="GJ47" i="10"/>
  <c r="HC66" i="10"/>
  <c r="FM24" i="10"/>
  <c r="HG70" i="10"/>
  <c r="HN77" i="10"/>
  <c r="IC92" i="10"/>
  <c r="HD67" i="10"/>
  <c r="HT83" i="10"/>
  <c r="HH71" i="10"/>
  <c r="GO52" i="10"/>
  <c r="GW60" i="10"/>
  <c r="HS82" i="10"/>
  <c r="GD41" i="10"/>
  <c r="HP79" i="10"/>
  <c r="GI46" i="10"/>
  <c r="IK100" i="10"/>
  <c r="HM76" i="10"/>
  <c r="FV33" i="10"/>
  <c r="HX87" i="10"/>
  <c r="FS30" i="10"/>
  <c r="IL101" i="10"/>
  <c r="GP53" i="10"/>
  <c r="GM50" i="10"/>
  <c r="HA64" i="10"/>
  <c r="GT57" i="10"/>
  <c r="HQ80" i="10"/>
  <c r="FP27" i="10"/>
  <c r="FO26" i="10"/>
  <c r="FX35" i="10"/>
  <c r="HK74" i="10"/>
  <c r="HJ73" i="10"/>
  <c r="HO78" i="10"/>
  <c r="GZ63" i="10"/>
  <c r="HV85" i="10"/>
  <c r="IH97" i="10"/>
  <c r="FR29" i="10"/>
  <c r="GB39" i="10"/>
  <c r="GY62" i="10"/>
  <c r="ID93" i="10"/>
  <c r="II98" i="10"/>
  <c r="IB91" i="10"/>
  <c r="FK22" i="10"/>
  <c r="GE42" i="10"/>
  <c r="GQ54" i="10"/>
  <c r="FY36" i="10"/>
  <c r="IG96" i="10"/>
  <c r="HY88" i="10"/>
  <c r="IA90" i="10"/>
  <c r="GX61" i="10"/>
  <c r="FH19" i="10"/>
  <c r="FH18" i="10" s="1"/>
  <c r="AO8" i="9" s="1"/>
  <c r="FW34" i="10"/>
  <c r="FT31" i="10"/>
  <c r="HE68" i="10"/>
  <c r="HI72" i="10"/>
  <c r="IE94" i="10"/>
  <c r="HB65" i="10"/>
  <c r="GS56" i="10"/>
  <c r="FN25" i="10"/>
  <c r="GK48" i="10"/>
  <c r="HF69" i="10"/>
  <c r="GU58" i="10"/>
  <c r="HR81" i="10"/>
  <c r="HW86" i="10"/>
  <c r="GA38" i="10"/>
  <c r="GV59" i="10"/>
  <c r="GF43" i="10"/>
  <c r="MJ82" i="10"/>
  <c r="FZ37" i="10"/>
  <c r="GH45" i="10"/>
  <c r="FL23" i="10"/>
  <c r="IF95" i="10"/>
  <c r="IJ99" i="10"/>
  <c r="FU32" i="10"/>
  <c r="FI20" i="10"/>
  <c r="HL75" i="10"/>
  <c r="GC40" i="10"/>
  <c r="HU84" i="10"/>
  <c r="GL49" i="10"/>
  <c r="GG44" i="10"/>
  <c r="GN51" i="10"/>
  <c r="AR3" i="55"/>
  <c r="AR9" i="55" s="1"/>
  <c r="AR6" i="10" s="1"/>
  <c r="AU69" i="18"/>
  <c r="LQ63" i="10"/>
  <c r="KP36" i="10"/>
  <c r="LV68" i="10"/>
  <c r="LN60" i="10"/>
  <c r="MX96" i="10"/>
  <c r="MH80" i="10"/>
  <c r="NA99" i="10"/>
  <c r="KF26" i="10"/>
  <c r="KS39" i="10"/>
  <c r="MC75" i="10"/>
  <c r="MZ98" i="10"/>
  <c r="NC101" i="10"/>
  <c r="LI55" i="10"/>
  <c r="LO61" i="10"/>
  <c r="KM33" i="10"/>
  <c r="LY71" i="10"/>
  <c r="LJ56" i="10"/>
  <c r="NB100" i="10"/>
  <c r="MD76" i="10"/>
  <c r="MG79" i="10"/>
  <c r="MP88" i="10"/>
  <c r="KL32" i="10"/>
  <c r="MB74" i="10"/>
  <c r="LR64" i="10"/>
  <c r="LG53" i="10"/>
  <c r="MF78" i="10"/>
  <c r="KN34" i="10"/>
  <c r="ND102" i="10"/>
  <c r="KQ37" i="10"/>
  <c r="KJ30" i="10"/>
  <c r="JZ20" i="10"/>
  <c r="KT40" i="10"/>
  <c r="KV42" i="10"/>
  <c r="KD24" i="10"/>
  <c r="KC23" i="10"/>
  <c r="JX18" i="10"/>
  <c r="AN11" i="9" s="1"/>
  <c r="JY19" i="10"/>
  <c r="MA73" i="10"/>
  <c r="LF52" i="10"/>
  <c r="LX70" i="10"/>
  <c r="LW69" i="10"/>
  <c r="MO87" i="10"/>
  <c r="LU67" i="10"/>
  <c r="MU93" i="10"/>
  <c r="MN86" i="10"/>
  <c r="KH28" i="10"/>
  <c r="KB22" i="10"/>
  <c r="LH54" i="10"/>
  <c r="LM59" i="10"/>
  <c r="KY45" i="10"/>
  <c r="MI81" i="10"/>
  <c r="LA47" i="10"/>
  <c r="KR38" i="10"/>
  <c r="LT66" i="10"/>
  <c r="MT92" i="10"/>
  <c r="KK31" i="10"/>
  <c r="KO35" i="10"/>
  <c r="MS91" i="10"/>
  <c r="LL58" i="10"/>
  <c r="KA21" i="10"/>
  <c r="KG27" i="10"/>
  <c r="LB48" i="10"/>
  <c r="MY97" i="10"/>
  <c r="KZ46" i="10"/>
  <c r="ME77" i="10"/>
  <c r="AR12" i="55"/>
  <c r="AR18" i="55" s="1"/>
  <c r="AR7" i="10" s="1"/>
  <c r="KI29" i="10"/>
  <c r="LK57" i="10"/>
  <c r="LD50" i="10"/>
  <c r="LP62" i="10"/>
  <c r="MW95" i="10"/>
  <c r="KE25" i="10"/>
  <c r="KX44" i="10"/>
  <c r="MV94" i="10"/>
  <c r="LC49" i="10"/>
  <c r="LZ72" i="10"/>
  <c r="KU41" i="10"/>
  <c r="KW43" i="10"/>
  <c r="MR90" i="10"/>
  <c r="LS65" i="10"/>
  <c r="MK83" i="10"/>
  <c r="ML84" i="10"/>
  <c r="MQ89" i="10"/>
  <c r="MM85" i="10"/>
  <c r="LE51" i="10"/>
  <c r="AT73" i="6"/>
  <c r="AT74" i="6"/>
  <c r="AV70" i="18" s="1"/>
  <c r="AT78" i="6"/>
  <c r="AS21" i="55" s="1"/>
  <c r="CU73" i="10"/>
  <c r="DT98" i="10"/>
  <c r="BD30" i="10"/>
  <c r="AT20" i="10"/>
  <c r="CZ78" i="10"/>
  <c r="CS71" i="10"/>
  <c r="CJ62" i="10"/>
  <c r="BC29" i="10"/>
  <c r="CM65" i="10"/>
  <c r="BZ52" i="10"/>
  <c r="DP94" i="10"/>
  <c r="AX24" i="10"/>
  <c r="AZ26" i="10"/>
  <c r="DB80" i="10"/>
  <c r="BX50" i="10"/>
  <c r="CQ69" i="10"/>
  <c r="CR70" i="10"/>
  <c r="BP42" i="10"/>
  <c r="CI61" i="10"/>
  <c r="AS19" i="10"/>
  <c r="AS18" i="10" s="1"/>
  <c r="BA27" i="10"/>
  <c r="CX76" i="10"/>
  <c r="DF84" i="10"/>
  <c r="DL90" i="10"/>
  <c r="AY25" i="10"/>
  <c r="BY51" i="10"/>
  <c r="BL38" i="10"/>
  <c r="BJ36" i="10"/>
  <c r="DU99" i="10"/>
  <c r="CC55" i="10"/>
  <c r="DK89" i="10"/>
  <c r="CT72" i="10"/>
  <c r="BW49" i="10"/>
  <c r="CV74" i="10"/>
  <c r="CE57" i="10"/>
  <c r="BR44" i="10"/>
  <c r="BG33" i="10"/>
  <c r="BM39" i="10"/>
  <c r="CB54" i="10"/>
  <c r="BO41" i="10"/>
  <c r="DH86" i="10"/>
  <c r="DS97" i="10"/>
  <c r="BV48" i="10"/>
  <c r="BB28" i="10"/>
  <c r="DM91" i="10"/>
  <c r="CG59" i="10"/>
  <c r="CO67" i="10"/>
  <c r="CY77" i="10"/>
  <c r="AU21" i="10"/>
  <c r="BS45" i="10"/>
  <c r="BF32" i="10"/>
  <c r="CP68" i="10"/>
  <c r="CW75" i="10"/>
  <c r="DG85" i="10"/>
  <c r="AW23" i="10"/>
  <c r="DD82" i="10"/>
  <c r="DE83" i="10"/>
  <c r="BT46" i="10"/>
  <c r="DN92" i="10"/>
  <c r="DJ88" i="10"/>
  <c r="BQ43" i="10"/>
  <c r="CD56" i="10"/>
  <c r="DV100" i="10"/>
  <c r="BE31" i="10"/>
  <c r="DC81" i="10"/>
  <c r="CH60" i="10"/>
  <c r="DQ95" i="10"/>
  <c r="DR96" i="10"/>
  <c r="CK63" i="10"/>
  <c r="BK37" i="10"/>
  <c r="BI35" i="10"/>
  <c r="DI87" i="10"/>
  <c r="BN40" i="10"/>
  <c r="CL64" i="10"/>
  <c r="BU47" i="10"/>
  <c r="BH34" i="10"/>
  <c r="DA79" i="10"/>
  <c r="CF58" i="10"/>
  <c r="AV22" i="10"/>
  <c r="CA53" i="10"/>
  <c r="DO93" i="10"/>
  <c r="CN66" i="10"/>
  <c r="AS13" i="18"/>
  <c r="AR15" i="6"/>
  <c r="AR16" i="6" s="1"/>
  <c r="AT21" i="6"/>
  <c r="AU18" i="18" s="1"/>
  <c r="AO12" i="52"/>
  <c r="AT22" i="6"/>
  <c r="AT5" i="10"/>
  <c r="AU5" i="6"/>
  <c r="AR26" i="6"/>
  <c r="AS23" i="18" s="1"/>
  <c r="AN11" i="18"/>
  <c r="BA50" i="50"/>
  <c r="AT50" i="50"/>
  <c r="AS50" i="50"/>
  <c r="AW50" i="50"/>
  <c r="BB50" i="50"/>
  <c r="AV50" i="50"/>
  <c r="AU50" i="50"/>
  <c r="AY50" i="50"/>
  <c r="AX50" i="50"/>
  <c r="AR50" i="50"/>
  <c r="AQ50" i="50"/>
  <c r="AZ50" i="50"/>
  <c r="AR71" i="18"/>
  <c r="AS20" i="18"/>
  <c r="AT16" i="18"/>
  <c r="AT20" i="18" s="1"/>
  <c r="AS23" i="6"/>
  <c r="AT20" i="6"/>
  <c r="AU17" i="18" s="1"/>
  <c r="AQ71" i="18"/>
  <c r="AP75" i="6"/>
  <c r="AM13" i="6"/>
  <c r="AI8" i="52"/>
  <c r="AI14" i="52" s="1"/>
  <c r="AN10" i="6" s="1"/>
  <c r="AP8" i="18" s="1"/>
  <c r="AQ155" i="5"/>
  <c r="AK130" i="52"/>
  <c r="AK119" i="52" s="1"/>
  <c r="AK122" i="52" s="1"/>
  <c r="AK6" i="52" s="1"/>
  <c r="AP9" i="6" s="1"/>
  <c r="AL180" i="52"/>
  <c r="AL186" i="52"/>
  <c r="AL185" i="52"/>
  <c r="AM144" i="52"/>
  <c r="AM158" i="52" s="1"/>
  <c r="AM138" i="52"/>
  <c r="AM152" i="52" s="1"/>
  <c r="AM142" i="52"/>
  <c r="AM140" i="52"/>
  <c r="AM154" i="52" s="1"/>
  <c r="AM146" i="52"/>
  <c r="AM160" i="52" s="1"/>
  <c r="AK182" i="52"/>
  <c r="AK183" i="52"/>
  <c r="AK181" i="52"/>
  <c r="AL169" i="52"/>
  <c r="AL170" i="52"/>
  <c r="AL171" i="52"/>
  <c r="AL156" i="52"/>
  <c r="AL129" i="52"/>
  <c r="AJ187" i="52"/>
  <c r="AJ188" i="52" s="1"/>
  <c r="AJ189" i="52" s="1"/>
  <c r="AP50" i="50"/>
  <c r="AP12" i="50" s="1"/>
  <c r="AT5" i="18" s="1"/>
  <c r="AM173" i="52"/>
  <c r="AM168" i="52"/>
  <c r="AM174" i="52"/>
  <c r="AM179" i="52"/>
  <c r="AK175" i="52"/>
  <c r="AK176" i="52" s="1"/>
  <c r="AO115" i="52"/>
  <c r="C51" i="50"/>
  <c r="AN167" i="52"/>
  <c r="AN114" i="52"/>
  <c r="AT98" i="5"/>
  <c r="AT100" i="5" s="1"/>
  <c r="AT19" i="6"/>
  <c r="AV74" i="18" l="1"/>
  <c r="AS27" i="55"/>
  <c r="LD49" i="10"/>
  <c r="FJ20" i="10"/>
  <c r="GA37" i="10"/>
  <c r="FS29" i="10"/>
  <c r="HI71" i="10"/>
  <c r="IK99" i="10"/>
  <c r="GO51" i="10"/>
  <c r="IH96" i="10"/>
  <c r="GH44" i="10"/>
  <c r="IE93" i="10"/>
  <c r="GD40" i="10"/>
  <c r="GX60" i="10"/>
  <c r="HU83" i="10"/>
  <c r="FQ27" i="10"/>
  <c r="FP26" i="10"/>
  <c r="FV32" i="10"/>
  <c r="FN24" i="10"/>
  <c r="HA63" i="10"/>
  <c r="HL74" i="10"/>
  <c r="GW59" i="10"/>
  <c r="HC65" i="10"/>
  <c r="HT82" i="10"/>
  <c r="IM101" i="10"/>
  <c r="HH70" i="10"/>
  <c r="FI19" i="10"/>
  <c r="FI18" i="10" s="1"/>
  <c r="AP8" i="9" s="1"/>
  <c r="HR80" i="10"/>
  <c r="IB90" i="10"/>
  <c r="GC39" i="10"/>
  <c r="GR54" i="10"/>
  <c r="HP78" i="10"/>
  <c r="GK47" i="10"/>
  <c r="HE67" i="10"/>
  <c r="HW85" i="10"/>
  <c r="GF42" i="10"/>
  <c r="FZ36" i="10"/>
  <c r="GS55" i="10"/>
  <c r="HV84" i="10"/>
  <c r="GZ62" i="10"/>
  <c r="GQ53" i="10"/>
  <c r="HM75" i="10"/>
  <c r="II97" i="10"/>
  <c r="HJ72" i="10"/>
  <c r="GP52" i="10"/>
  <c r="IC91" i="10"/>
  <c r="GV58" i="10"/>
  <c r="HN76" i="10"/>
  <c r="HD66" i="10"/>
  <c r="GN50" i="10"/>
  <c r="FT30" i="10"/>
  <c r="HX86" i="10"/>
  <c r="HZ88" i="10"/>
  <c r="HB64" i="10"/>
  <c r="GT56" i="10"/>
  <c r="HF68" i="10"/>
  <c r="IL100" i="10"/>
  <c r="IF94" i="10"/>
  <c r="HS81" i="10"/>
  <c r="FL22" i="10"/>
  <c r="HK73" i="10"/>
  <c r="HY87" i="10"/>
  <c r="FX34" i="10"/>
  <c r="GY61" i="10"/>
  <c r="FK21" i="10"/>
  <c r="FU31" i="10"/>
  <c r="HQ79" i="10"/>
  <c r="GB38" i="10"/>
  <c r="GG43" i="10"/>
  <c r="ID92" i="10"/>
  <c r="FO25" i="10"/>
  <c r="HO77" i="10"/>
  <c r="FR28" i="10"/>
  <c r="IG95" i="10"/>
  <c r="GU57" i="10"/>
  <c r="FY35" i="10"/>
  <c r="FM23" i="10"/>
  <c r="HG69" i="10"/>
  <c r="IA89" i="10"/>
  <c r="GL48" i="10"/>
  <c r="GM49" i="10"/>
  <c r="IJ98" i="10"/>
  <c r="GE41" i="10"/>
  <c r="FW33" i="10"/>
  <c r="GI45" i="10"/>
  <c r="GJ46" i="10"/>
  <c r="MI80" i="10"/>
  <c r="AS3" i="55"/>
  <c r="AS9" i="55" s="1"/>
  <c r="AS6" i="10" s="1"/>
  <c r="AV69" i="18"/>
  <c r="ML83" i="10"/>
  <c r="MN85" i="10"/>
  <c r="MS90" i="10"/>
  <c r="MR89" i="10"/>
  <c r="KV41" i="10"/>
  <c r="KQ36" i="10"/>
  <c r="KY44" i="10"/>
  <c r="MX95" i="10"/>
  <c r="KF25" i="10"/>
  <c r="LE50" i="10"/>
  <c r="MZ97" i="10"/>
  <c r="MF77" i="10"/>
  <c r="LQ62" i="10"/>
  <c r="KH27" i="10"/>
  <c r="LF51" i="10"/>
  <c r="LA46" i="10"/>
  <c r="MA72" i="10"/>
  <c r="MU92" i="10"/>
  <c r="KL31" i="10"/>
  <c r="MO86" i="10"/>
  <c r="LO60" i="10"/>
  <c r="LY70" i="10"/>
  <c r="KN33" i="10"/>
  <c r="KZ45" i="10"/>
  <c r="KS38" i="10"/>
  <c r="MD75" i="10"/>
  <c r="LX69" i="10"/>
  <c r="KE24" i="10"/>
  <c r="KK30" i="10"/>
  <c r="LJ55" i="10"/>
  <c r="KG26" i="10"/>
  <c r="KW42" i="10"/>
  <c r="KC22" i="10"/>
  <c r="LS64" i="10"/>
  <c r="MH79" i="10"/>
  <c r="MM84" i="10"/>
  <c r="KX43" i="10"/>
  <c r="LL57" i="10"/>
  <c r="KB21" i="10"/>
  <c r="LU66" i="10"/>
  <c r="LB47" i="10"/>
  <c r="LG52" i="10"/>
  <c r="KM32" i="10"/>
  <c r="KJ29" i="10"/>
  <c r="LM58" i="10"/>
  <c r="MY96" i="10"/>
  <c r="KI28" i="10"/>
  <c r="MV93" i="10"/>
  <c r="MB73" i="10"/>
  <c r="KU40" i="10"/>
  <c r="NA98" i="10"/>
  <c r="KO34" i="10"/>
  <c r="ND101" i="10"/>
  <c r="ME76" i="10"/>
  <c r="NB99" i="10"/>
  <c r="AS12" i="55"/>
  <c r="AS18" i="55" s="1"/>
  <c r="AS7" i="10" s="1"/>
  <c r="LC48" i="10"/>
  <c r="MT91" i="10"/>
  <c r="JY18" i="10"/>
  <c r="AO11" i="9" s="1"/>
  <c r="JZ19" i="10"/>
  <c r="KR37" i="10"/>
  <c r="LH53" i="10"/>
  <c r="MQ88" i="10"/>
  <c r="NC100" i="10"/>
  <c r="LW68" i="10"/>
  <c r="KP35" i="10"/>
  <c r="LP61" i="10"/>
  <c r="MJ81" i="10"/>
  <c r="LN59" i="10"/>
  <c r="KT39" i="10"/>
  <c r="LV67" i="10"/>
  <c r="MG78" i="10"/>
  <c r="MC74" i="10"/>
  <c r="LK56" i="10"/>
  <c r="MK82" i="10"/>
  <c r="LT65" i="10"/>
  <c r="LR63" i="10"/>
  <c r="MW94" i="10"/>
  <c r="LI54" i="10"/>
  <c r="MP87" i="10"/>
  <c r="KD23" i="10"/>
  <c r="KA20" i="10"/>
  <c r="LZ71" i="10"/>
  <c r="CY76" i="10"/>
  <c r="AU74" i="6"/>
  <c r="AW70" i="18" s="1"/>
  <c r="AU78" i="6"/>
  <c r="AT21" i="55" s="1"/>
  <c r="AU73" i="6"/>
  <c r="AU20" i="10"/>
  <c r="DH85" i="10"/>
  <c r="CE56" i="10"/>
  <c r="DC80" i="10"/>
  <c r="AX23" i="10"/>
  <c r="BS44" i="10"/>
  <c r="DB79" i="10"/>
  <c r="DO92" i="10"/>
  <c r="DM90" i="10"/>
  <c r="DK88" i="10"/>
  <c r="DF83" i="10"/>
  <c r="DA78" i="10"/>
  <c r="CA52" i="10"/>
  <c r="BT45" i="10"/>
  <c r="DU98" i="10"/>
  <c r="BJ35" i="10"/>
  <c r="BK36" i="10"/>
  <c r="AZ25" i="10"/>
  <c r="DR95" i="10"/>
  <c r="BN39" i="10"/>
  <c r="BG32" i="10"/>
  <c r="CR69" i="10"/>
  <c r="AW22" i="10"/>
  <c r="BU46" i="10"/>
  <c r="CG58" i="10"/>
  <c r="CH59" i="10"/>
  <c r="BR43" i="10"/>
  <c r="DE82" i="10"/>
  <c r="DN91" i="10"/>
  <c r="CM64" i="10"/>
  <c r="BA26" i="10"/>
  <c r="BM38" i="10"/>
  <c r="BO40" i="10"/>
  <c r="BW48" i="10"/>
  <c r="CI60" i="10"/>
  <c r="DL89" i="10"/>
  <c r="BE30" i="10"/>
  <c r="BL37" i="10"/>
  <c r="BI34" i="10"/>
  <c r="CO66" i="10"/>
  <c r="AY24" i="10"/>
  <c r="BY50" i="10"/>
  <c r="CT71" i="10"/>
  <c r="BC28" i="10"/>
  <c r="AT19" i="10"/>
  <c r="AT18" i="10" s="1"/>
  <c r="DJ87" i="10"/>
  <c r="BH33" i="10"/>
  <c r="CL63" i="10"/>
  <c r="DD81" i="10"/>
  <c r="CX75" i="10"/>
  <c r="CQ68" i="10"/>
  <c r="BX49" i="10"/>
  <c r="CK62" i="10"/>
  <c r="CW74" i="10"/>
  <c r="DT97" i="10"/>
  <c r="DI86" i="10"/>
  <c r="BF31" i="10"/>
  <c r="CD55" i="10"/>
  <c r="BB27" i="10"/>
  <c r="DV99" i="10"/>
  <c r="DP93" i="10"/>
  <c r="DG84" i="10"/>
  <c r="BZ51" i="10"/>
  <c r="CP67" i="10"/>
  <c r="BP41" i="10"/>
  <c r="CJ61" i="10"/>
  <c r="BQ42" i="10"/>
  <c r="DQ94" i="10"/>
  <c r="DS96" i="10"/>
  <c r="CV73" i="10"/>
  <c r="CU72" i="10"/>
  <c r="BD29" i="10"/>
  <c r="CS70" i="10"/>
  <c r="CF57" i="10"/>
  <c r="CB53" i="10"/>
  <c r="CN65" i="10"/>
  <c r="AV21" i="10"/>
  <c r="CC54" i="10"/>
  <c r="CZ77" i="10"/>
  <c r="BV47" i="10"/>
  <c r="AT13" i="18"/>
  <c r="AS15" i="6"/>
  <c r="AS16" i="6" s="1"/>
  <c r="AU22" i="6"/>
  <c r="AV19" i="18" s="1"/>
  <c r="AU21" i="6"/>
  <c r="AV18" i="18" s="1"/>
  <c r="AP12" i="52"/>
  <c r="AU5" i="10"/>
  <c r="AV5" i="6"/>
  <c r="AS26" i="6"/>
  <c r="AT23" i="18" s="1"/>
  <c r="AN13" i="6"/>
  <c r="AO11" i="18"/>
  <c r="AY51" i="50"/>
  <c r="BC51" i="50"/>
  <c r="AT51" i="50"/>
  <c r="BA51" i="50"/>
  <c r="AS51" i="50"/>
  <c r="AX51" i="50"/>
  <c r="AZ51" i="50"/>
  <c r="AR51" i="50"/>
  <c r="AV51" i="50"/>
  <c r="AU51" i="50"/>
  <c r="BB51" i="50"/>
  <c r="AW51" i="50"/>
  <c r="AS71" i="18"/>
  <c r="AU19" i="18"/>
  <c r="AU16" i="18"/>
  <c r="AT23" i="6"/>
  <c r="AU20" i="6"/>
  <c r="AV17" i="18" s="1"/>
  <c r="AQ75" i="6"/>
  <c r="AJ8" i="52"/>
  <c r="AJ14" i="52" s="1"/>
  <c r="AO10" i="6" s="1"/>
  <c r="AQ8" i="18" s="1"/>
  <c r="AR155" i="5"/>
  <c r="AL130" i="52"/>
  <c r="AL119" i="52" s="1"/>
  <c r="AL122" i="52" s="1"/>
  <c r="AL6" i="52" s="1"/>
  <c r="AQ9" i="6" s="1"/>
  <c r="AK187" i="52"/>
  <c r="AK188" i="52" s="1"/>
  <c r="AK189" i="52" s="1"/>
  <c r="AM170" i="52"/>
  <c r="AM169" i="52"/>
  <c r="AM171" i="52"/>
  <c r="AN146" i="52"/>
  <c r="AN160" i="52" s="1"/>
  <c r="AN138" i="52"/>
  <c r="AN152" i="52" s="1"/>
  <c r="AN144" i="52"/>
  <c r="AN158" i="52" s="1"/>
  <c r="AN142" i="52"/>
  <c r="AN140" i="52"/>
  <c r="AN154" i="52" s="1"/>
  <c r="AM156" i="52"/>
  <c r="AM129" i="52"/>
  <c r="AL181" i="52"/>
  <c r="AL183" i="52"/>
  <c r="AL182" i="52"/>
  <c r="AP115" i="52"/>
  <c r="C52" i="50"/>
  <c r="AQ51" i="50"/>
  <c r="AQ12" i="50" s="1"/>
  <c r="AU5" i="18" s="1"/>
  <c r="AM185" i="52"/>
  <c r="AM186" i="52"/>
  <c r="AM180" i="52"/>
  <c r="AL175" i="52"/>
  <c r="AL176" i="52" s="1"/>
  <c r="AN168" i="52"/>
  <c r="AN173" i="52"/>
  <c r="AN179" i="52"/>
  <c r="AN174" i="52"/>
  <c r="AO167" i="52"/>
  <c r="AO114" i="52"/>
  <c r="AU19" i="6"/>
  <c r="AU98" i="5"/>
  <c r="AU100" i="5" s="1"/>
  <c r="AW74" i="18" l="1"/>
  <c r="AT27" i="55"/>
  <c r="HE66" i="10"/>
  <c r="GL47" i="10"/>
  <c r="FK20" i="10"/>
  <c r="IL99" i="10"/>
  <c r="FX33" i="10"/>
  <c r="FP25" i="10"/>
  <c r="GM48" i="10"/>
  <c r="HG68" i="10"/>
  <c r="HA62" i="10"/>
  <c r="FR27" i="10"/>
  <c r="HV83" i="10"/>
  <c r="GX59" i="10"/>
  <c r="HP77" i="10"/>
  <c r="GZ61" i="10"/>
  <c r="HO76" i="10"/>
  <c r="HQ78" i="10"/>
  <c r="HU82" i="10"/>
  <c r="GS54" i="10"/>
  <c r="HD65" i="10"/>
  <c r="GY60" i="10"/>
  <c r="HL73" i="10"/>
  <c r="GQ52" i="10"/>
  <c r="IC90" i="10"/>
  <c r="HM74" i="10"/>
  <c r="IE92" i="10"/>
  <c r="FY34" i="10"/>
  <c r="HC64" i="10"/>
  <c r="FU30" i="10"/>
  <c r="GG42" i="10"/>
  <c r="GR53" i="10"/>
  <c r="FJ19" i="10"/>
  <c r="FJ18" i="10" s="1"/>
  <c r="AQ8" i="9" s="1"/>
  <c r="IM100" i="10"/>
  <c r="GB37" i="10"/>
  <c r="GF41" i="10"/>
  <c r="IB89" i="10"/>
  <c r="GW58" i="10"/>
  <c r="HX85" i="10"/>
  <c r="GJ45" i="10"/>
  <c r="IK98" i="10"/>
  <c r="HZ87" i="10"/>
  <c r="GT55" i="10"/>
  <c r="FS28" i="10"/>
  <c r="HN75" i="10"/>
  <c r="GH43" i="10"/>
  <c r="GA36" i="10"/>
  <c r="HR79" i="10"/>
  <c r="HJ71" i="10"/>
  <c r="FW32" i="10"/>
  <c r="HF67" i="10"/>
  <c r="GV57" i="10"/>
  <c r="HB63" i="10"/>
  <c r="GI44" i="10"/>
  <c r="GE40" i="10"/>
  <c r="HW84" i="10"/>
  <c r="HS80" i="10"/>
  <c r="IJ97" i="10"/>
  <c r="GK46" i="10"/>
  <c r="GD39" i="10"/>
  <c r="IF93" i="10"/>
  <c r="IA88" i="10"/>
  <c r="FZ35" i="10"/>
  <c r="FV31" i="10"/>
  <c r="GN49" i="10"/>
  <c r="GC38" i="10"/>
  <c r="HI70" i="10"/>
  <c r="FQ26" i="10"/>
  <c r="FT29" i="10"/>
  <c r="HY86" i="10"/>
  <c r="FM22" i="10"/>
  <c r="FO24" i="10"/>
  <c r="GU56" i="10"/>
  <c r="HK72" i="10"/>
  <c r="IH95" i="10"/>
  <c r="GO50" i="10"/>
  <c r="HH69" i="10"/>
  <c r="ID91" i="10"/>
  <c r="IG94" i="10"/>
  <c r="FN23" i="10"/>
  <c r="HT81" i="10"/>
  <c r="FL21" i="10"/>
  <c r="GP51" i="10"/>
  <c r="II96" i="10"/>
  <c r="LR62" i="10"/>
  <c r="DC79" i="10"/>
  <c r="AT3" i="55"/>
  <c r="AT9" i="55" s="1"/>
  <c r="AT6" i="10" s="1"/>
  <c r="AW69" i="18"/>
  <c r="LJ54" i="10"/>
  <c r="MO85" i="10"/>
  <c r="KM31" i="10"/>
  <c r="KR36" i="10"/>
  <c r="ML82" i="10"/>
  <c r="LL56" i="10"/>
  <c r="LO59" i="10"/>
  <c r="KB20" i="10"/>
  <c r="MA71" i="10"/>
  <c r="MQ87" i="10"/>
  <c r="LS63" i="10"/>
  <c r="LU65" i="10"/>
  <c r="KU39" i="10"/>
  <c r="MM83" i="10"/>
  <c r="MK81" i="10"/>
  <c r="ND100" i="10"/>
  <c r="MF76" i="10"/>
  <c r="KI27" i="10"/>
  <c r="MU91" i="10"/>
  <c r="LZ70" i="10"/>
  <c r="MP86" i="10"/>
  <c r="MV92" i="10"/>
  <c r="KT38" i="10"/>
  <c r="LF50" i="10"/>
  <c r="KG25" i="10"/>
  <c r="MR88" i="10"/>
  <c r="MW93" i="10"/>
  <c r="KN32" i="10"/>
  <c r="MI79" i="10"/>
  <c r="KJ28" i="10"/>
  <c r="KW41" i="10"/>
  <c r="KD22" i="10"/>
  <c r="LC47" i="10"/>
  <c r="KY43" i="10"/>
  <c r="LT64" i="10"/>
  <c r="MD74" i="10"/>
  <c r="LQ61" i="10"/>
  <c r="NA97" i="10"/>
  <c r="LI53" i="10"/>
  <c r="MB72" i="10"/>
  <c r="KL30" i="10"/>
  <c r="LV66" i="10"/>
  <c r="MN84" i="10"/>
  <c r="MS89" i="10"/>
  <c r="KQ35" i="10"/>
  <c r="KF24" i="10"/>
  <c r="KP34" i="10"/>
  <c r="MZ96" i="10"/>
  <c r="LA45" i="10"/>
  <c r="KC21" i="10"/>
  <c r="KO33" i="10"/>
  <c r="AT12" i="55"/>
  <c r="AT18" i="55" s="1"/>
  <c r="AT7" i="10" s="1"/>
  <c r="LK55" i="10"/>
  <c r="MH78" i="10"/>
  <c r="KS37" i="10"/>
  <c r="LG51" i="10"/>
  <c r="LP60" i="10"/>
  <c r="NB98" i="10"/>
  <c r="LN58" i="10"/>
  <c r="KZ44" i="10"/>
  <c r="ME75" i="10"/>
  <c r="LY69" i="10"/>
  <c r="MG77" i="10"/>
  <c r="MY95" i="10"/>
  <c r="KV40" i="10"/>
  <c r="KX42" i="10"/>
  <c r="LH52" i="10"/>
  <c r="LM57" i="10"/>
  <c r="LB46" i="10"/>
  <c r="MJ80" i="10"/>
  <c r="KE23" i="10"/>
  <c r="MX94" i="10"/>
  <c r="MT90" i="10"/>
  <c r="LW67" i="10"/>
  <c r="LE49" i="10"/>
  <c r="LX68" i="10"/>
  <c r="JZ18" i="10"/>
  <c r="AP11" i="9" s="1"/>
  <c r="KA19" i="10"/>
  <c r="LD48" i="10"/>
  <c r="NC99" i="10"/>
  <c r="MC73" i="10"/>
  <c r="KK29" i="10"/>
  <c r="KH26" i="10"/>
  <c r="AV74" i="6"/>
  <c r="AX70" i="18" s="1"/>
  <c r="AV78" i="6"/>
  <c r="AU21" i="55" s="1"/>
  <c r="AV73" i="6"/>
  <c r="DG83" i="10"/>
  <c r="BQ41" i="10"/>
  <c r="AV20" i="10"/>
  <c r="DF82" i="10"/>
  <c r="BC27" i="10"/>
  <c r="DI85" i="10"/>
  <c r="CX74" i="10"/>
  <c r="BZ50" i="10"/>
  <c r="BO39" i="10"/>
  <c r="CY75" i="10"/>
  <c r="DK87" i="10"/>
  <c r="CR68" i="10"/>
  <c r="CZ76" i="10"/>
  <c r="BL36" i="10"/>
  <c r="DO91" i="10"/>
  <c r="BU45" i="10"/>
  <c r="AU19" i="10"/>
  <c r="AU18" i="10" s="1"/>
  <c r="CK61" i="10"/>
  <c r="BM37" i="10"/>
  <c r="DD80" i="10"/>
  <c r="BG31" i="10"/>
  <c r="CJ60" i="10"/>
  <c r="CE55" i="10"/>
  <c r="BR42" i="10"/>
  <c r="CH58" i="10"/>
  <c r="CS69" i="10"/>
  <c r="CT70" i="10"/>
  <c r="DS95" i="10"/>
  <c r="AW21" i="10"/>
  <c r="BY49" i="10"/>
  <c r="CB52" i="10"/>
  <c r="DA77" i="10"/>
  <c r="CW73" i="10"/>
  <c r="CV72" i="10"/>
  <c r="BI33" i="10"/>
  <c r="BB26" i="10"/>
  <c r="AX22" i="10"/>
  <c r="DV98" i="10"/>
  <c r="DP92" i="10"/>
  <c r="BE29" i="10"/>
  <c r="DN90" i="10"/>
  <c r="CP66" i="10"/>
  <c r="BV46" i="10"/>
  <c r="BK35" i="10"/>
  <c r="CD54" i="10"/>
  <c r="CG57" i="10"/>
  <c r="CC53" i="10"/>
  <c r="DE81" i="10"/>
  <c r="BX48" i="10"/>
  <c r="CI59" i="10"/>
  <c r="DT96" i="10"/>
  <c r="BP40" i="10"/>
  <c r="BA25" i="10"/>
  <c r="CA51" i="10"/>
  <c r="DL88" i="10"/>
  <c r="DB78" i="10"/>
  <c r="DQ93" i="10"/>
  <c r="BJ34" i="10"/>
  <c r="DH84" i="10"/>
  <c r="CF56" i="10"/>
  <c r="CN64" i="10"/>
  <c r="BH32" i="10"/>
  <c r="CL62" i="10"/>
  <c r="CU71" i="10"/>
  <c r="DU97" i="10"/>
  <c r="BF30" i="10"/>
  <c r="AY23" i="10"/>
  <c r="AZ24" i="10"/>
  <c r="BS43" i="10"/>
  <c r="BT44" i="10"/>
  <c r="BW47" i="10"/>
  <c r="CO65" i="10"/>
  <c r="DR94" i="10"/>
  <c r="CQ67" i="10"/>
  <c r="DJ86" i="10"/>
  <c r="CM63" i="10"/>
  <c r="BD28" i="10"/>
  <c r="DM89" i="10"/>
  <c r="BN38" i="10"/>
  <c r="AU13" i="18"/>
  <c r="AT15" i="6"/>
  <c r="AT16" i="6" s="1"/>
  <c r="AV5" i="10"/>
  <c r="AW5" i="6"/>
  <c r="AV21" i="6"/>
  <c r="AW18" i="18" s="1"/>
  <c r="AQ12" i="52"/>
  <c r="AV22" i="6"/>
  <c r="AT26" i="6"/>
  <c r="AU23" i="18" s="1"/>
  <c r="AP11" i="18"/>
  <c r="BC52" i="50"/>
  <c r="AV52" i="50"/>
  <c r="BD52" i="50"/>
  <c r="AY52" i="50"/>
  <c r="AX52" i="50"/>
  <c r="AW52" i="50"/>
  <c r="AU52" i="50"/>
  <c r="AZ52" i="50"/>
  <c r="BB52" i="50"/>
  <c r="AT52" i="50"/>
  <c r="BA52" i="50"/>
  <c r="AS52" i="50"/>
  <c r="AR75" i="6"/>
  <c r="AT71" i="18"/>
  <c r="AU20" i="18"/>
  <c r="AV16" i="18"/>
  <c r="AV20" i="18" s="1"/>
  <c r="AU23" i="6"/>
  <c r="AV20" i="6"/>
  <c r="AW17" i="18" s="1"/>
  <c r="AO13" i="6"/>
  <c r="AK8" i="52"/>
  <c r="AK14" i="52" s="1"/>
  <c r="AP10" i="6" s="1"/>
  <c r="AR8" i="18" s="1"/>
  <c r="AS155" i="5"/>
  <c r="AM130" i="52"/>
  <c r="AM119" i="52" s="1"/>
  <c r="AM122" i="52" s="1"/>
  <c r="AM6" i="52" s="1"/>
  <c r="AR9" i="6" s="1"/>
  <c r="AQ115" i="52"/>
  <c r="C53" i="50"/>
  <c r="AO142" i="52"/>
  <c r="AO146" i="52"/>
  <c r="AO160" i="52" s="1"/>
  <c r="AO138" i="52"/>
  <c r="AO152" i="52" s="1"/>
  <c r="AO144" i="52"/>
  <c r="AO158" i="52" s="1"/>
  <c r="AO140" i="52"/>
  <c r="AO154" i="52" s="1"/>
  <c r="AN180" i="52"/>
  <c r="AN186" i="52"/>
  <c r="AN185" i="52"/>
  <c r="AL187" i="52"/>
  <c r="AL188" i="52" s="1"/>
  <c r="AL189" i="52" s="1"/>
  <c r="AN129" i="52"/>
  <c r="AN156" i="52"/>
  <c r="AO168" i="52"/>
  <c r="AO173" i="52"/>
  <c r="AO179" i="52"/>
  <c r="AO174" i="52"/>
  <c r="AN169" i="52"/>
  <c r="AN171" i="52"/>
  <c r="AN170" i="52"/>
  <c r="AR52" i="50"/>
  <c r="AR12" i="50" s="1"/>
  <c r="AV5" i="18" s="1"/>
  <c r="AM175" i="52"/>
  <c r="AM176" i="52" s="1"/>
  <c r="AM182" i="52"/>
  <c r="AM181" i="52"/>
  <c r="AM183" i="52"/>
  <c r="AP167" i="52"/>
  <c r="AP114" i="52"/>
  <c r="AV98" i="5"/>
  <c r="AV100" i="5" s="1"/>
  <c r="AV19" i="6"/>
  <c r="AX74" i="18" l="1"/>
  <c r="AU27" i="55"/>
  <c r="FL20" i="10"/>
  <c r="IH94" i="10"/>
  <c r="HY85" i="10"/>
  <c r="GB36" i="10"/>
  <c r="HG67" i="10"/>
  <c r="GX58" i="10"/>
  <c r="FO23" i="10"/>
  <c r="FP24" i="10"/>
  <c r="FW31" i="10"/>
  <c r="HX84" i="10"/>
  <c r="HS79" i="10"/>
  <c r="GK45" i="10"/>
  <c r="GS53" i="10"/>
  <c r="HZ86" i="10"/>
  <c r="GY59" i="10"/>
  <c r="HL72" i="10"/>
  <c r="GF40" i="10"/>
  <c r="IB88" i="10"/>
  <c r="GH42" i="10"/>
  <c r="HI69" i="10"/>
  <c r="GA35" i="10"/>
  <c r="HO75" i="10"/>
  <c r="HU81" i="10"/>
  <c r="GV56" i="10"/>
  <c r="GO49" i="10"/>
  <c r="HT80" i="10"/>
  <c r="HK71" i="10"/>
  <c r="IL98" i="10"/>
  <c r="ID90" i="10"/>
  <c r="HP76" i="10"/>
  <c r="FN22" i="10"/>
  <c r="HC63" i="10"/>
  <c r="FQ25" i="10"/>
  <c r="GC37" i="10"/>
  <c r="FK19" i="10"/>
  <c r="FK18" i="10" s="1"/>
  <c r="AR8" i="9" s="1"/>
  <c r="GG41" i="10"/>
  <c r="GN48" i="10"/>
  <c r="GW57" i="10"/>
  <c r="GQ51" i="10"/>
  <c r="FT28" i="10"/>
  <c r="GU55" i="10"/>
  <c r="II95" i="10"/>
  <c r="GM47" i="10"/>
  <c r="HV82" i="10"/>
  <c r="FY33" i="10"/>
  <c r="FM21" i="10"/>
  <c r="GD38" i="10"/>
  <c r="IK97" i="10"/>
  <c r="FX32" i="10"/>
  <c r="IA87" i="10"/>
  <c r="HA61" i="10"/>
  <c r="FR26" i="10"/>
  <c r="FV30" i="10"/>
  <c r="GT54" i="10"/>
  <c r="GZ60" i="10"/>
  <c r="HW83" i="10"/>
  <c r="HB62" i="10"/>
  <c r="HE65" i="10"/>
  <c r="FZ34" i="10"/>
  <c r="IM99" i="10"/>
  <c r="IC89" i="10"/>
  <c r="GE39" i="10"/>
  <c r="HN74" i="10"/>
  <c r="IF92" i="10"/>
  <c r="IG93" i="10"/>
  <c r="HF66" i="10"/>
  <c r="GL46" i="10"/>
  <c r="FS27" i="10"/>
  <c r="HM73" i="10"/>
  <c r="HH68" i="10"/>
  <c r="IE91" i="10"/>
  <c r="HJ70" i="10"/>
  <c r="GP50" i="10"/>
  <c r="IJ96" i="10"/>
  <c r="GJ44" i="10"/>
  <c r="HR78" i="10"/>
  <c r="FU29" i="10"/>
  <c r="GI43" i="10"/>
  <c r="HD64" i="10"/>
  <c r="GR52" i="10"/>
  <c r="HQ77" i="10"/>
  <c r="LS62" i="10"/>
  <c r="DD79" i="10"/>
  <c r="AU3" i="55"/>
  <c r="AU9" i="55" s="1"/>
  <c r="AU6" i="10" s="1"/>
  <c r="AX69" i="18"/>
  <c r="KW40" i="10"/>
  <c r="MZ95" i="10"/>
  <c r="KL29" i="10"/>
  <c r="KC20" i="10"/>
  <c r="MD73" i="10"/>
  <c r="MU90" i="10"/>
  <c r="LN57" i="10"/>
  <c r="KI26" i="10"/>
  <c r="ND99" i="10"/>
  <c r="LI52" i="10"/>
  <c r="LE48" i="10"/>
  <c r="KF23" i="10"/>
  <c r="ML81" i="10"/>
  <c r="KN31" i="10"/>
  <c r="LY68" i="10"/>
  <c r="MW92" i="10"/>
  <c r="LF49" i="10"/>
  <c r="LP59" i="10"/>
  <c r="LX67" i="10"/>
  <c r="MX93" i="10"/>
  <c r="KT37" i="10"/>
  <c r="MM82" i="10"/>
  <c r="MY94" i="10"/>
  <c r="MK80" i="10"/>
  <c r="KY42" i="10"/>
  <c r="MB71" i="10"/>
  <c r="NC98" i="10"/>
  <c r="LD47" i="10"/>
  <c r="LC46" i="10"/>
  <c r="LZ69" i="10"/>
  <c r="KS36" i="10"/>
  <c r="MH77" i="10"/>
  <c r="LO58" i="10"/>
  <c r="MI78" i="10"/>
  <c r="LU64" i="10"/>
  <c r="LL55" i="10"/>
  <c r="LQ60" i="10"/>
  <c r="MV91" i="10"/>
  <c r="MF75" i="10"/>
  <c r="KU38" i="10"/>
  <c r="MN83" i="10"/>
  <c r="LH51" i="10"/>
  <c r="LV65" i="10"/>
  <c r="KX41" i="10"/>
  <c r="KJ27" i="10"/>
  <c r="KD21" i="10"/>
  <c r="KO32" i="10"/>
  <c r="LG50" i="10"/>
  <c r="KV39" i="10"/>
  <c r="MG76" i="10"/>
  <c r="KM30" i="10"/>
  <c r="NB97" i="10"/>
  <c r="KE22" i="10"/>
  <c r="LA44" i="10"/>
  <c r="MR87" i="10"/>
  <c r="LB45" i="10"/>
  <c r="LR61" i="10"/>
  <c r="KK28" i="10"/>
  <c r="LK54" i="10"/>
  <c r="KR35" i="10"/>
  <c r="ME74" i="10"/>
  <c r="AU12" i="55"/>
  <c r="AU18" i="55" s="1"/>
  <c r="AU7" i="10" s="1"/>
  <c r="NA96" i="10"/>
  <c r="MQ86" i="10"/>
  <c r="KH25" i="10"/>
  <c r="KQ34" i="10"/>
  <c r="MS88" i="10"/>
  <c r="MT89" i="10"/>
  <c r="KG24" i="10"/>
  <c r="LM56" i="10"/>
  <c r="MO84" i="10"/>
  <c r="MC72" i="10"/>
  <c r="LT63" i="10"/>
  <c r="KZ43" i="10"/>
  <c r="MA70" i="10"/>
  <c r="KP33" i="10"/>
  <c r="MJ79" i="10"/>
  <c r="LW66" i="10"/>
  <c r="MP85" i="10"/>
  <c r="KA18" i="10"/>
  <c r="AQ11" i="9" s="1"/>
  <c r="KB19" i="10"/>
  <c r="LJ53" i="10"/>
  <c r="AW74" i="6"/>
  <c r="AY70" i="18" s="1"/>
  <c r="AW78" i="6"/>
  <c r="AV21" i="55" s="1"/>
  <c r="AW73" i="6"/>
  <c r="BW46" i="10"/>
  <c r="AW20" i="10"/>
  <c r="BI32" i="10"/>
  <c r="BX47" i="10"/>
  <c r="BU44" i="10"/>
  <c r="CO64" i="10"/>
  <c r="BR41" i="10"/>
  <c r="DO90" i="10"/>
  <c r="DB77" i="10"/>
  <c r="DK86" i="10"/>
  <c r="AZ23" i="10"/>
  <c r="BN37" i="10"/>
  <c r="DN89" i="10"/>
  <c r="DA76" i="10"/>
  <c r="CP65" i="10"/>
  <c r="CZ75" i="10"/>
  <c r="CX73" i="10"/>
  <c r="CN63" i="10"/>
  <c r="AY22" i="10"/>
  <c r="CY74" i="10"/>
  <c r="AV19" i="10"/>
  <c r="AV18" i="10" s="1"/>
  <c r="CV71" i="10"/>
  <c r="CF55" i="10"/>
  <c r="BA24" i="10"/>
  <c r="BH31" i="10"/>
  <c r="AX21" i="10"/>
  <c r="CK60" i="10"/>
  <c r="DH83" i="10"/>
  <c r="CI58" i="10"/>
  <c r="CB51" i="10"/>
  <c r="CG56" i="10"/>
  <c r="BQ40" i="10"/>
  <c r="DI84" i="10"/>
  <c r="CC52" i="10"/>
  <c r="BT43" i="10"/>
  <c r="BF29" i="10"/>
  <c r="DE80" i="10"/>
  <c r="DG82" i="10"/>
  <c r="DT95" i="10"/>
  <c r="CS68" i="10"/>
  <c r="BE28" i="10"/>
  <c r="DJ85" i="10"/>
  <c r="DC78" i="10"/>
  <c r="BL35" i="10"/>
  <c r="CH57" i="10"/>
  <c r="DL87" i="10"/>
  <c r="BB25" i="10"/>
  <c r="BJ33" i="10"/>
  <c r="BV45" i="10"/>
  <c r="BZ49" i="10"/>
  <c r="BM36" i="10"/>
  <c r="CR67" i="10"/>
  <c r="BC26" i="10"/>
  <c r="CQ66" i="10"/>
  <c r="CD53" i="10"/>
  <c r="CT69" i="10"/>
  <c r="BP39" i="10"/>
  <c r="CL61" i="10"/>
  <c r="CJ59" i="10"/>
  <c r="BD27" i="10"/>
  <c r="DU96" i="10"/>
  <c r="BG30" i="10"/>
  <c r="CU70" i="10"/>
  <c r="CE54" i="10"/>
  <c r="DS94" i="10"/>
  <c r="BS42" i="10"/>
  <c r="BK34" i="10"/>
  <c r="BO38" i="10"/>
  <c r="CM62" i="10"/>
  <c r="DM88" i="10"/>
  <c r="DQ92" i="10"/>
  <c r="CW72" i="10"/>
  <c r="CA50" i="10"/>
  <c r="DV97" i="10"/>
  <c r="DR93" i="10"/>
  <c r="BY48" i="10"/>
  <c r="DF81" i="10"/>
  <c r="DP91" i="10"/>
  <c r="AR12" i="52"/>
  <c r="AW22" i="6"/>
  <c r="AX19" i="18" s="1"/>
  <c r="AW21" i="6"/>
  <c r="AX18" i="18" s="1"/>
  <c r="AV13" i="18"/>
  <c r="AU15" i="6"/>
  <c r="AU16" i="6" s="1"/>
  <c r="AW5" i="10"/>
  <c r="AX5" i="6"/>
  <c r="AU26" i="6"/>
  <c r="AV23" i="18" s="1"/>
  <c r="AP13" i="6"/>
  <c r="AQ11" i="18"/>
  <c r="BA53" i="50"/>
  <c r="BE53" i="50"/>
  <c r="AV53" i="50"/>
  <c r="BC53" i="50"/>
  <c r="AU53" i="50"/>
  <c r="AZ53" i="50"/>
  <c r="BB53" i="50"/>
  <c r="AT53" i="50"/>
  <c r="AX53" i="50"/>
  <c r="BD53" i="50"/>
  <c r="AY53" i="50"/>
  <c r="AW53" i="50"/>
  <c r="AS75" i="6"/>
  <c r="AU71" i="18"/>
  <c r="AW19" i="18"/>
  <c r="AW16" i="18"/>
  <c r="AV23" i="6"/>
  <c r="AW20" i="6"/>
  <c r="AX17" i="18" s="1"/>
  <c r="AL8" i="52"/>
  <c r="AL14" i="52" s="1"/>
  <c r="AQ10" i="6" s="1"/>
  <c r="AS8" i="18" s="1"/>
  <c r="AT155" i="5"/>
  <c r="AN130" i="52"/>
  <c r="AN119" i="52" s="1"/>
  <c r="AN122" i="52" s="1"/>
  <c r="AN6" i="52" s="1"/>
  <c r="AS9" i="6" s="1"/>
  <c r="AP144" i="52"/>
  <c r="AP158" i="52" s="1"/>
  <c r="AP142" i="52"/>
  <c r="AP140" i="52"/>
  <c r="AP154" i="52" s="1"/>
  <c r="AP138" i="52"/>
  <c r="AP152" i="52" s="1"/>
  <c r="AP146" i="52"/>
  <c r="AP160" i="52" s="1"/>
  <c r="AN175" i="52"/>
  <c r="AN176" i="52" s="1"/>
  <c r="AN181" i="52"/>
  <c r="AN182" i="52"/>
  <c r="AN183" i="52"/>
  <c r="AQ167" i="52"/>
  <c r="AQ114" i="52"/>
  <c r="AO171" i="52"/>
  <c r="AO169" i="52"/>
  <c r="AO170" i="52"/>
  <c r="AR115" i="52"/>
  <c r="C54" i="50"/>
  <c r="AP173" i="52"/>
  <c r="AP168" i="52"/>
  <c r="AP174" i="52"/>
  <c r="AP179" i="52"/>
  <c r="AO180" i="52"/>
  <c r="AO185" i="52"/>
  <c r="AO186" i="52"/>
  <c r="AO156" i="52"/>
  <c r="AO129" i="52"/>
  <c r="AM187" i="52"/>
  <c r="AM188" i="52" s="1"/>
  <c r="AM189" i="52" s="1"/>
  <c r="AS53" i="50"/>
  <c r="AS12" i="50" s="1"/>
  <c r="AW5" i="18" s="1"/>
  <c r="AW98" i="5"/>
  <c r="AW100" i="5" s="1"/>
  <c r="AW19" i="6"/>
  <c r="AY74" i="18" l="1"/>
  <c r="AV27" i="55"/>
  <c r="FM20" i="10"/>
  <c r="FW30" i="10"/>
  <c r="HO74" i="10"/>
  <c r="GM46" i="10"/>
  <c r="FS26" i="10"/>
  <c r="GC36" i="10"/>
  <c r="HY84" i="10"/>
  <c r="FV29" i="10"/>
  <c r="HN73" i="10"/>
  <c r="ID89" i="10"/>
  <c r="FZ33" i="10"/>
  <c r="GO48" i="10"/>
  <c r="HS78" i="10"/>
  <c r="FT27" i="10"/>
  <c r="HW82" i="10"/>
  <c r="IM98" i="10"/>
  <c r="GK44" i="10"/>
  <c r="GH41" i="10"/>
  <c r="FU28" i="10"/>
  <c r="FQ24" i="10"/>
  <c r="FY32" i="10"/>
  <c r="IJ95" i="10"/>
  <c r="FN21" i="10"/>
  <c r="GL45" i="10"/>
  <c r="GA34" i="10"/>
  <c r="GN47" i="10"/>
  <c r="FP23" i="10"/>
  <c r="HD63" i="10"/>
  <c r="IB87" i="10"/>
  <c r="IL97" i="10"/>
  <c r="IA86" i="10"/>
  <c r="HU80" i="10"/>
  <c r="HB61" i="10"/>
  <c r="GZ59" i="10"/>
  <c r="GJ43" i="10"/>
  <c r="HI68" i="10"/>
  <c r="GF39" i="10"/>
  <c r="GU54" i="10"/>
  <c r="GX57" i="10"/>
  <c r="GW56" i="10"/>
  <c r="GV55" i="10"/>
  <c r="FR25" i="10"/>
  <c r="HQ76" i="10"/>
  <c r="HP75" i="10"/>
  <c r="GT53" i="10"/>
  <c r="GY58" i="10"/>
  <c r="IK96" i="10"/>
  <c r="HG66" i="10"/>
  <c r="HF65" i="10"/>
  <c r="IC88" i="10"/>
  <c r="IE90" i="10"/>
  <c r="FX31" i="10"/>
  <c r="HE64" i="10"/>
  <c r="GQ50" i="10"/>
  <c r="IH93" i="10"/>
  <c r="HC62" i="10"/>
  <c r="HZ85" i="10"/>
  <c r="GR51" i="10"/>
  <c r="GD37" i="10"/>
  <c r="GE38" i="10"/>
  <c r="GB35" i="10"/>
  <c r="FL19" i="10"/>
  <c r="FL18" i="10" s="1"/>
  <c r="AS8" i="9" s="1"/>
  <c r="HT79" i="10"/>
  <c r="GI42" i="10"/>
  <c r="II94" i="10"/>
  <c r="HL71" i="10"/>
  <c r="GP49" i="10"/>
  <c r="HH67" i="10"/>
  <c r="GS52" i="10"/>
  <c r="HK70" i="10"/>
  <c r="IG92" i="10"/>
  <c r="HX83" i="10"/>
  <c r="HR77" i="10"/>
  <c r="FO22" i="10"/>
  <c r="GG40" i="10"/>
  <c r="HV81" i="10"/>
  <c r="HJ69" i="10"/>
  <c r="HM72" i="10"/>
  <c r="IF91" i="10"/>
  <c r="HA60" i="10"/>
  <c r="DE79" i="10"/>
  <c r="AV3" i="55"/>
  <c r="AV9" i="55" s="1"/>
  <c r="AV6" i="10" s="1"/>
  <c r="AY69" i="18"/>
  <c r="MW91" i="10"/>
  <c r="KT36" i="10"/>
  <c r="LE47" i="10"/>
  <c r="MY93" i="10"/>
  <c r="MK79" i="10"/>
  <c r="KP32" i="10"/>
  <c r="MS87" i="10"/>
  <c r="LO57" i="10"/>
  <c r="MD72" i="10"/>
  <c r="KQ33" i="10"/>
  <c r="MP84" i="10"/>
  <c r="LK53" i="10"/>
  <c r="MQ85" i="10"/>
  <c r="MB70" i="10"/>
  <c r="KG23" i="10"/>
  <c r="LA43" i="10"/>
  <c r="LX66" i="10"/>
  <c r="LU63" i="10"/>
  <c r="LY67" i="10"/>
  <c r="KE21" i="10"/>
  <c r="MI77" i="10"/>
  <c r="KD20" i="10"/>
  <c r="MU89" i="10"/>
  <c r="LF48" i="10"/>
  <c r="LN56" i="10"/>
  <c r="KH24" i="10"/>
  <c r="NA95" i="10"/>
  <c r="ML80" i="10"/>
  <c r="MT88" i="10"/>
  <c r="MZ94" i="10"/>
  <c r="LG49" i="10"/>
  <c r="LZ68" i="10"/>
  <c r="KJ26" i="10"/>
  <c r="LH50" i="10"/>
  <c r="MN82" i="10"/>
  <c r="KR34" i="10"/>
  <c r="KU37" i="10"/>
  <c r="ME73" i="10"/>
  <c r="NC97" i="10"/>
  <c r="ND98" i="10"/>
  <c r="MC71" i="10"/>
  <c r="MR86" i="10"/>
  <c r="KM29" i="10"/>
  <c r="KY41" i="10"/>
  <c r="LP58" i="10"/>
  <c r="KX40" i="10"/>
  <c r="KS35" i="10"/>
  <c r="LB44" i="10"/>
  <c r="MO83" i="10"/>
  <c r="KI25" i="10"/>
  <c r="MV90" i="10"/>
  <c r="KW39" i="10"/>
  <c r="LR60" i="10"/>
  <c r="KK27" i="10"/>
  <c r="KV38" i="10"/>
  <c r="KF22" i="10"/>
  <c r="LS61" i="10"/>
  <c r="LW65" i="10"/>
  <c r="MX92" i="10"/>
  <c r="LL54" i="10"/>
  <c r="LC45" i="10"/>
  <c r="LM55" i="10"/>
  <c r="MG75" i="10"/>
  <c r="KO31" i="10"/>
  <c r="MA69" i="10"/>
  <c r="KZ42" i="10"/>
  <c r="LV64" i="10"/>
  <c r="LQ59" i="10"/>
  <c r="KN30" i="10"/>
  <c r="MJ78" i="10"/>
  <c r="MH76" i="10"/>
  <c r="NB96" i="10"/>
  <c r="LD46" i="10"/>
  <c r="LJ52" i="10"/>
  <c r="AV12" i="55"/>
  <c r="AV18" i="55" s="1"/>
  <c r="AV7" i="10" s="1"/>
  <c r="LI51" i="10"/>
  <c r="KB18" i="10"/>
  <c r="AR11" i="9" s="1"/>
  <c r="KC19" i="10"/>
  <c r="MM81" i="10"/>
  <c r="KL28" i="10"/>
  <c r="LT62" i="10"/>
  <c r="MF74" i="10"/>
  <c r="AX74" i="6"/>
  <c r="AZ70" i="18" s="1"/>
  <c r="AX78" i="6"/>
  <c r="AW21" i="55" s="1"/>
  <c r="AX73" i="6"/>
  <c r="DP90" i="10"/>
  <c r="BN36" i="10"/>
  <c r="DD78" i="10"/>
  <c r="BM35" i="10"/>
  <c r="AZ22" i="10"/>
  <c r="CZ74" i="10"/>
  <c r="CL60" i="10"/>
  <c r="DN88" i="10"/>
  <c r="DG81" i="10"/>
  <c r="DV96" i="10"/>
  <c r="CT68" i="10"/>
  <c r="BL34" i="10"/>
  <c r="BX46" i="10"/>
  <c r="CE53" i="10"/>
  <c r="DF80" i="10"/>
  <c r="DS93" i="10"/>
  <c r="BO37" i="10"/>
  <c r="CS67" i="10"/>
  <c r="CD52" i="10"/>
  <c r="DM87" i="10"/>
  <c r="DJ84" i="10"/>
  <c r="BY47" i="10"/>
  <c r="DA75" i="10"/>
  <c r="CU69" i="10"/>
  <c r="BD26" i="10"/>
  <c r="BK33" i="10"/>
  <c r="CB50" i="10"/>
  <c r="DR92" i="10"/>
  <c r="BG29" i="10"/>
  <c r="AY21" i="10"/>
  <c r="CF54" i="10"/>
  <c r="BA23" i="10"/>
  <c r="CR66" i="10"/>
  <c r="AX20" i="10"/>
  <c r="DI83" i="10"/>
  <c r="CH56" i="10"/>
  <c r="CK59" i="10"/>
  <c r="BF28" i="10"/>
  <c r="BU43" i="10"/>
  <c r="BS41" i="10"/>
  <c r="DT94" i="10"/>
  <c r="CG55" i="10"/>
  <c r="DC77" i="10"/>
  <c r="BE27" i="10"/>
  <c r="BR40" i="10"/>
  <c r="DU95" i="10"/>
  <c r="DL86" i="10"/>
  <c r="CQ65" i="10"/>
  <c r="BQ39" i="10"/>
  <c r="BJ32" i="10"/>
  <c r="BW45" i="10"/>
  <c r="BH30" i="10"/>
  <c r="CX72" i="10"/>
  <c r="BV44" i="10"/>
  <c r="CY73" i="10"/>
  <c r="BI31" i="10"/>
  <c r="BT42" i="10"/>
  <c r="BP38" i="10"/>
  <c r="CC51" i="10"/>
  <c r="CM61" i="10"/>
  <c r="CI57" i="10"/>
  <c r="DB76" i="10"/>
  <c r="AW19" i="10"/>
  <c r="CA49" i="10"/>
  <c r="BB24" i="10"/>
  <c r="CN62" i="10"/>
  <c r="DQ91" i="10"/>
  <c r="CW71" i="10"/>
  <c r="CV70" i="10"/>
  <c r="BC25" i="10"/>
  <c r="DO89" i="10"/>
  <c r="CP64" i="10"/>
  <c r="DK85" i="10"/>
  <c r="CO63" i="10"/>
  <c r="CJ58" i="10"/>
  <c r="DH82" i="10"/>
  <c r="BZ48" i="10"/>
  <c r="AX5" i="10"/>
  <c r="AY5" i="6"/>
  <c r="AV15" i="6"/>
  <c r="AV16" i="6" s="1"/>
  <c r="AW13" i="18"/>
  <c r="AX21" i="6"/>
  <c r="AY18" i="18" s="1"/>
  <c r="AX22" i="6"/>
  <c r="AY19" i="18" s="1"/>
  <c r="AS12" i="52"/>
  <c r="AV26" i="6"/>
  <c r="AW23" i="18" s="1"/>
  <c r="AR11" i="18"/>
  <c r="BD54" i="50"/>
  <c r="AX54" i="50"/>
  <c r="BC54" i="50"/>
  <c r="BA54" i="50"/>
  <c r="AW54" i="50"/>
  <c r="AZ54" i="50"/>
  <c r="AY54" i="50"/>
  <c r="BE54" i="50"/>
  <c r="AV54" i="50"/>
  <c r="AU54" i="50"/>
  <c r="BF54" i="50"/>
  <c r="BB54" i="50"/>
  <c r="AW20" i="18"/>
  <c r="AX16" i="18"/>
  <c r="AX20" i="18" s="1"/>
  <c r="AW23" i="6"/>
  <c r="AX20" i="6"/>
  <c r="AY17" i="18" s="1"/>
  <c r="AT75" i="6"/>
  <c r="AV71" i="18"/>
  <c r="AU75" i="6"/>
  <c r="AQ13" i="6"/>
  <c r="AM8" i="52"/>
  <c r="AM14" i="52" s="1"/>
  <c r="AR10" i="6" s="1"/>
  <c r="AT8" i="18" s="1"/>
  <c r="AU155" i="5"/>
  <c r="AO130" i="52"/>
  <c r="AO119" i="52" s="1"/>
  <c r="AO122" i="52" s="1"/>
  <c r="AO6" i="52" s="1"/>
  <c r="AT9" i="6" s="1"/>
  <c r="AP180" i="52"/>
  <c r="AP185" i="52"/>
  <c r="AP186" i="52"/>
  <c r="AQ142" i="52"/>
  <c r="AQ144" i="52"/>
  <c r="AQ158" i="52" s="1"/>
  <c r="AQ140" i="52"/>
  <c r="AQ154" i="52" s="1"/>
  <c r="AQ138" i="52"/>
  <c r="AQ152" i="52" s="1"/>
  <c r="AQ146" i="52"/>
  <c r="AQ160" i="52" s="1"/>
  <c r="AP156" i="52"/>
  <c r="AP129" i="52"/>
  <c r="AO182" i="52"/>
  <c r="AO181" i="52"/>
  <c r="AO183" i="52"/>
  <c r="AP169" i="52"/>
  <c r="AP170" i="52"/>
  <c r="AP171" i="52"/>
  <c r="AT54" i="50"/>
  <c r="AT12" i="50" s="1"/>
  <c r="AX5" i="18" s="1"/>
  <c r="AO175" i="52"/>
  <c r="AO176" i="52" s="1"/>
  <c r="AQ173" i="52"/>
  <c r="AQ168" i="52"/>
  <c r="AQ174" i="52"/>
  <c r="AQ179" i="52"/>
  <c r="AN187" i="52"/>
  <c r="AN188" i="52" s="1"/>
  <c r="AN189" i="52" s="1"/>
  <c r="AS115" i="52"/>
  <c r="C55" i="50"/>
  <c r="AR167" i="52"/>
  <c r="AR114" i="52"/>
  <c r="AX98" i="5"/>
  <c r="AX100" i="5" s="1"/>
  <c r="AX19" i="6"/>
  <c r="AZ74" i="18" l="1"/>
  <c r="AW27" i="55"/>
  <c r="FN20" i="10"/>
  <c r="FP22" i="10"/>
  <c r="HW81" i="10"/>
  <c r="HM71" i="10"/>
  <c r="GL44" i="10"/>
  <c r="HI67" i="10"/>
  <c r="FT26" i="10"/>
  <c r="ID88" i="10"/>
  <c r="HZ84" i="10"/>
  <c r="GC35" i="10"/>
  <c r="HF64" i="10"/>
  <c r="HN72" i="10"/>
  <c r="HL70" i="10"/>
  <c r="HP74" i="10"/>
  <c r="GI41" i="10"/>
  <c r="FS25" i="10"/>
  <c r="GH40" i="10"/>
  <c r="GR50" i="10"/>
  <c r="HQ75" i="10"/>
  <c r="GZ58" i="10"/>
  <c r="GV54" i="10"/>
  <c r="GG39" i="10"/>
  <c r="HJ68" i="10"/>
  <c r="IM97" i="10"/>
  <c r="IK95" i="10"/>
  <c r="FU27" i="10"/>
  <c r="IC87" i="10"/>
  <c r="FZ32" i="10"/>
  <c r="HT78" i="10"/>
  <c r="HE63" i="10"/>
  <c r="FR24" i="10"/>
  <c r="GP48" i="10"/>
  <c r="FQ23" i="10"/>
  <c r="GA33" i="10"/>
  <c r="GO47" i="10"/>
  <c r="IE89" i="10"/>
  <c r="FX30" i="10"/>
  <c r="GQ49" i="10"/>
  <c r="GE37" i="10"/>
  <c r="IF90" i="10"/>
  <c r="GK43" i="10"/>
  <c r="FV28" i="10"/>
  <c r="GS51" i="10"/>
  <c r="HA59" i="10"/>
  <c r="GD36" i="10"/>
  <c r="HS77" i="10"/>
  <c r="IJ94" i="10"/>
  <c r="IA85" i="10"/>
  <c r="HG65" i="10"/>
  <c r="GW55" i="10"/>
  <c r="FW29" i="10"/>
  <c r="HB60" i="10"/>
  <c r="HY83" i="10"/>
  <c r="HD62" i="10"/>
  <c r="HH66" i="10"/>
  <c r="HO73" i="10"/>
  <c r="GN46" i="10"/>
  <c r="GJ42" i="10"/>
  <c r="IG91" i="10"/>
  <c r="IH92" i="10"/>
  <c r="HU79" i="10"/>
  <c r="II93" i="10"/>
  <c r="IL96" i="10"/>
  <c r="GY57" i="10"/>
  <c r="IB86" i="10"/>
  <c r="FO21" i="10"/>
  <c r="HX82" i="10"/>
  <c r="FM19" i="10"/>
  <c r="FM18" i="10" s="1"/>
  <c r="AT8" i="9" s="1"/>
  <c r="HC61" i="10"/>
  <c r="GB34" i="10"/>
  <c r="GX56" i="10"/>
  <c r="HV80" i="10"/>
  <c r="GM45" i="10"/>
  <c r="DF79" i="10"/>
  <c r="HK69" i="10"/>
  <c r="GT52" i="10"/>
  <c r="GU53" i="10"/>
  <c r="GF38" i="10"/>
  <c r="FY31" i="10"/>
  <c r="HR76" i="10"/>
  <c r="AW3" i="55"/>
  <c r="AW9" i="55" s="1"/>
  <c r="AW6" i="10" s="1"/>
  <c r="AZ69" i="18"/>
  <c r="KH23" i="10"/>
  <c r="MP83" i="10"/>
  <c r="KY40" i="10"/>
  <c r="KP31" i="10"/>
  <c r="MV89" i="10"/>
  <c r="KM28" i="10"/>
  <c r="KC18" i="10"/>
  <c r="AS11" i="9" s="1"/>
  <c r="KD19" i="10"/>
  <c r="MQ84" i="10"/>
  <c r="AW12" i="55"/>
  <c r="AW18" i="55" s="1"/>
  <c r="AW7" i="10" s="1"/>
  <c r="KR33" i="10"/>
  <c r="NA94" i="10"/>
  <c r="MN81" i="10"/>
  <c r="NB95" i="10"/>
  <c r="LR59" i="10"/>
  <c r="KI24" i="10"/>
  <c r="KX39" i="10"/>
  <c r="LW64" i="10"/>
  <c r="MS86" i="10"/>
  <c r="MK78" i="10"/>
  <c r="MI76" i="10"/>
  <c r="LM54" i="10"/>
  <c r="LD45" i="10"/>
  <c r="KL27" i="10"/>
  <c r="KE20" i="10"/>
  <c r="MH75" i="10"/>
  <c r="LS60" i="10"/>
  <c r="MR85" i="10"/>
  <c r="LC44" i="10"/>
  <c r="LO56" i="10"/>
  <c r="KJ25" i="10"/>
  <c r="LA42" i="10"/>
  <c r="LQ58" i="10"/>
  <c r="MG74" i="10"/>
  <c r="LL53" i="10"/>
  <c r="LY66" i="10"/>
  <c r="ND97" i="10"/>
  <c r="ML79" i="10"/>
  <c r="LK52" i="10"/>
  <c r="KT35" i="10"/>
  <c r="MD71" i="10"/>
  <c r="LX65" i="10"/>
  <c r="KV37" i="10"/>
  <c r="MX91" i="10"/>
  <c r="LE46" i="10"/>
  <c r="MU88" i="10"/>
  <c r="LF47" i="10"/>
  <c r="LG48" i="10"/>
  <c r="LN55" i="10"/>
  <c r="LB43" i="10"/>
  <c r="MW90" i="10"/>
  <c r="MF73" i="10"/>
  <c r="MJ77" i="10"/>
  <c r="KO30" i="10"/>
  <c r="MM80" i="10"/>
  <c r="NC96" i="10"/>
  <c r="KK26" i="10"/>
  <c r="MC70" i="10"/>
  <c r="KS34" i="10"/>
  <c r="MA68" i="10"/>
  <c r="LT61" i="10"/>
  <c r="LV63" i="10"/>
  <c r="MY92" i="10"/>
  <c r="KF21" i="10"/>
  <c r="KN29" i="10"/>
  <c r="LH49" i="10"/>
  <c r="LI50" i="10"/>
  <c r="KG22" i="10"/>
  <c r="LP57" i="10"/>
  <c r="KQ32" i="10"/>
  <c r="KW38" i="10"/>
  <c r="LU62" i="10"/>
  <c r="MO82" i="10"/>
  <c r="ME72" i="10"/>
  <c r="KZ41" i="10"/>
  <c r="KU36" i="10"/>
  <c r="LZ67" i="10"/>
  <c r="LJ51" i="10"/>
  <c r="MT87" i="10"/>
  <c r="MZ93" i="10"/>
  <c r="MB69" i="10"/>
  <c r="AY78" i="6"/>
  <c r="AX21" i="55" s="1"/>
  <c r="AY74" i="6"/>
  <c r="AY73" i="6"/>
  <c r="AZ21" i="10"/>
  <c r="CF53" i="10"/>
  <c r="BQ38" i="10"/>
  <c r="CA48" i="10"/>
  <c r="BD25" i="10"/>
  <c r="DN87" i="10"/>
  <c r="BI30" i="10"/>
  <c r="BH29" i="10"/>
  <c r="DE78" i="10"/>
  <c r="BP37" i="10"/>
  <c r="CL59" i="10"/>
  <c r="BN35" i="10"/>
  <c r="DD77" i="10"/>
  <c r="DT93" i="10"/>
  <c r="DJ83" i="10"/>
  <c r="CI56" i="10"/>
  <c r="BG28" i="10"/>
  <c r="DP89" i="10"/>
  <c r="CJ57" i="10"/>
  <c r="CS66" i="10"/>
  <c r="BF27" i="10"/>
  <c r="DU94" i="10"/>
  <c r="CC50" i="10"/>
  <c r="DR91" i="10"/>
  <c r="DB75" i="10"/>
  <c r="CV69" i="10"/>
  <c r="BU42" i="10"/>
  <c r="CX71" i="10"/>
  <c r="BR39" i="10"/>
  <c r="BM34" i="10"/>
  <c r="BZ47" i="10"/>
  <c r="DG80" i="10"/>
  <c r="CU68" i="10"/>
  <c r="CT67" i="10"/>
  <c r="BL33" i="10"/>
  <c r="DH81" i="10"/>
  <c r="BJ31" i="10"/>
  <c r="CR65" i="10"/>
  <c r="BV43" i="10"/>
  <c r="DC76" i="10"/>
  <c r="CM60" i="10"/>
  <c r="BY46" i="10"/>
  <c r="CE52" i="10"/>
  <c r="BE26" i="10"/>
  <c r="BO36" i="10"/>
  <c r="BK32" i="10"/>
  <c r="AY20" i="10"/>
  <c r="DL85" i="10"/>
  <c r="BC24" i="10"/>
  <c r="DI82" i="10"/>
  <c r="CK58" i="10"/>
  <c r="BA22" i="10"/>
  <c r="DO88" i="10"/>
  <c r="DQ90" i="10"/>
  <c r="BS40" i="10"/>
  <c r="CN61" i="10"/>
  <c r="BT41" i="10"/>
  <c r="DK84" i="10"/>
  <c r="CB49" i="10"/>
  <c r="AX19" i="10"/>
  <c r="AX18" i="10" s="1"/>
  <c r="CZ73" i="10"/>
  <c r="DV95" i="10"/>
  <c r="AW18" i="10"/>
  <c r="CQ64" i="10"/>
  <c r="CW70" i="10"/>
  <c r="CY72" i="10"/>
  <c r="BW44" i="10"/>
  <c r="CP63" i="10"/>
  <c r="CO62" i="10"/>
  <c r="BX45" i="10"/>
  <c r="CD51" i="10"/>
  <c r="CH55" i="10"/>
  <c r="DA74" i="10"/>
  <c r="DS92" i="10"/>
  <c r="BB23" i="10"/>
  <c r="DM86" i="10"/>
  <c r="CG54" i="10"/>
  <c r="AY5" i="10"/>
  <c r="AZ5" i="6"/>
  <c r="AX13" i="18"/>
  <c r="AW15" i="6"/>
  <c r="AW16" i="6" s="1"/>
  <c r="AY22" i="6"/>
  <c r="AZ19" i="18" s="1"/>
  <c r="AT12" i="52"/>
  <c r="AY21" i="6"/>
  <c r="AZ18" i="18" s="1"/>
  <c r="AW26" i="6"/>
  <c r="AX23" i="18" s="1"/>
  <c r="AR13" i="6"/>
  <c r="AS11" i="18"/>
  <c r="BC55" i="50"/>
  <c r="AZ55" i="50"/>
  <c r="BG55" i="50"/>
  <c r="AX55" i="50"/>
  <c r="BB55" i="50"/>
  <c r="BE55" i="50"/>
  <c r="AW55" i="50"/>
  <c r="BD55" i="50"/>
  <c r="AV55" i="50"/>
  <c r="AY55" i="50"/>
  <c r="BA55" i="50"/>
  <c r="BF55" i="50"/>
  <c r="AW71" i="18"/>
  <c r="AY16" i="18"/>
  <c r="AY20" i="18" s="1"/>
  <c r="AX23" i="6"/>
  <c r="AY20" i="6"/>
  <c r="AZ17" i="18" s="1"/>
  <c r="AN8" i="52"/>
  <c r="AN14" i="52" s="1"/>
  <c r="AS10" i="6" s="1"/>
  <c r="AU8" i="18" s="1"/>
  <c r="AV155" i="5"/>
  <c r="AP130" i="52"/>
  <c r="AP119" i="52" s="1"/>
  <c r="AP122" i="52" s="1"/>
  <c r="AP6" i="52" s="1"/>
  <c r="AU9" i="6" s="1"/>
  <c r="AP175" i="52"/>
  <c r="AP176" i="52" s="1"/>
  <c r="AR168" i="52"/>
  <c r="AR179" i="52"/>
  <c r="AR173" i="52"/>
  <c r="AR174" i="52"/>
  <c r="AO187" i="52"/>
  <c r="AO188" i="52" s="1"/>
  <c r="AO189" i="52" s="1"/>
  <c r="AU55" i="50"/>
  <c r="AU12" i="50" s="1"/>
  <c r="AY5" i="18" s="1"/>
  <c r="AQ169" i="52"/>
  <c r="AQ171" i="52"/>
  <c r="AQ170" i="52"/>
  <c r="AQ156" i="52"/>
  <c r="AQ129" i="52"/>
  <c r="AR142" i="52"/>
  <c r="AR140" i="52"/>
  <c r="AR154" i="52" s="1"/>
  <c r="AR144" i="52"/>
  <c r="AR158" i="52" s="1"/>
  <c r="AR146" i="52"/>
  <c r="AR160" i="52" s="1"/>
  <c r="AR138" i="52"/>
  <c r="AR152" i="52" s="1"/>
  <c r="AS167" i="52"/>
  <c r="AS114" i="52"/>
  <c r="AP182" i="52"/>
  <c r="AP183" i="52"/>
  <c r="AP181" i="52"/>
  <c r="AT115" i="52"/>
  <c r="C56" i="50"/>
  <c r="AQ185" i="52"/>
  <c r="AQ186" i="52"/>
  <c r="AQ180" i="52"/>
  <c r="AY19" i="6"/>
  <c r="AY98" i="5"/>
  <c r="AY100" i="5" s="1"/>
  <c r="BA74" i="18" l="1"/>
  <c r="AX27" i="55"/>
  <c r="FO20" i="10"/>
  <c r="GK42" i="10"/>
  <c r="FW28" i="10"/>
  <c r="HL69" i="10"/>
  <c r="HY82" i="10"/>
  <c r="IH91" i="10"/>
  <c r="HT77" i="10"/>
  <c r="HE62" i="10"/>
  <c r="HW80" i="10"/>
  <c r="HK68" i="10"/>
  <c r="GX55" i="10"/>
  <c r="IB85" i="10"/>
  <c r="HS76" i="10"/>
  <c r="GJ41" i="10"/>
  <c r="GD35" i="10"/>
  <c r="FQ22" i="10"/>
  <c r="GQ48" i="10"/>
  <c r="IK94" i="10"/>
  <c r="FN19" i="10"/>
  <c r="FN18" i="10" s="1"/>
  <c r="AU8" i="9" s="1"/>
  <c r="GN45" i="10"/>
  <c r="ID87" i="10"/>
  <c r="GH39" i="10"/>
  <c r="FX29" i="10"/>
  <c r="HD61" i="10"/>
  <c r="HR75" i="10"/>
  <c r="HI66" i="10"/>
  <c r="IG90" i="10"/>
  <c r="HV79" i="10"/>
  <c r="GL43" i="10"/>
  <c r="FU26" i="10"/>
  <c r="GY56" i="10"/>
  <c r="IJ93" i="10"/>
  <c r="IA84" i="10"/>
  <c r="HG64" i="10"/>
  <c r="GV53" i="10"/>
  <c r="GW54" i="10"/>
  <c r="GB33" i="10"/>
  <c r="IF89" i="10"/>
  <c r="HH65" i="10"/>
  <c r="IM96" i="10"/>
  <c r="FZ31" i="10"/>
  <c r="IL95" i="10"/>
  <c r="GR49" i="10"/>
  <c r="II92" i="10"/>
  <c r="HU78" i="10"/>
  <c r="HZ83" i="10"/>
  <c r="HM70" i="10"/>
  <c r="GF37" i="10"/>
  <c r="FY30" i="10"/>
  <c r="GG38" i="10"/>
  <c r="FP21" i="10"/>
  <c r="HO72" i="10"/>
  <c r="LX64" i="10"/>
  <c r="DG79" i="10"/>
  <c r="FS24" i="10"/>
  <c r="NA93" i="10"/>
  <c r="KV36" i="10"/>
  <c r="KH22" i="10"/>
  <c r="GS50" i="10"/>
  <c r="GI40" i="10"/>
  <c r="KP30" i="10"/>
  <c r="HJ67" i="10"/>
  <c r="GO46" i="10"/>
  <c r="IE88" i="10"/>
  <c r="IC86" i="10"/>
  <c r="HN71" i="10"/>
  <c r="FT25" i="10"/>
  <c r="HP73" i="10"/>
  <c r="FR23" i="10"/>
  <c r="HB59" i="10"/>
  <c r="HQ74" i="10"/>
  <c r="HA58" i="10"/>
  <c r="GE36" i="10"/>
  <c r="FV27" i="10"/>
  <c r="GT51" i="10"/>
  <c r="GZ57" i="10"/>
  <c r="HC60" i="10"/>
  <c r="GC34" i="10"/>
  <c r="GM44" i="10"/>
  <c r="GU52" i="10"/>
  <c r="NC95" i="10"/>
  <c r="HF63" i="10"/>
  <c r="GP47" i="10"/>
  <c r="GA32" i="10"/>
  <c r="HX81" i="10"/>
  <c r="AX12" i="55"/>
  <c r="AX18" i="55" s="1"/>
  <c r="AX7" i="10" s="1"/>
  <c r="BA70" i="18"/>
  <c r="AX3" i="55"/>
  <c r="AX9" i="55" s="1"/>
  <c r="AX6" i="10" s="1"/>
  <c r="BA69" i="18"/>
  <c r="LC43" i="10"/>
  <c r="KI23" i="10"/>
  <c r="KQ31" i="10"/>
  <c r="LA41" i="10"/>
  <c r="KR32" i="10"/>
  <c r="LJ50" i="10"/>
  <c r="KT34" i="10"/>
  <c r="LO55" i="10"/>
  <c r="KW37" i="10"/>
  <c r="MM79" i="10"/>
  <c r="LB42" i="10"/>
  <c r="LT60" i="10"/>
  <c r="MF72" i="10"/>
  <c r="LI49" i="10"/>
  <c r="MD70" i="10"/>
  <c r="LH48" i="10"/>
  <c r="LF46" i="10"/>
  <c r="LY65" i="10"/>
  <c r="MI75" i="10"/>
  <c r="MU87" i="10"/>
  <c r="LQ57" i="10"/>
  <c r="KL26" i="10"/>
  <c r="LG47" i="10"/>
  <c r="MY91" i="10"/>
  <c r="ME71" i="10"/>
  <c r="LD44" i="10"/>
  <c r="KF20" i="10"/>
  <c r="LK51" i="10"/>
  <c r="MP82" i="10"/>
  <c r="MZ92" i="10"/>
  <c r="ND96" i="10"/>
  <c r="MV88" i="10"/>
  <c r="KU35" i="10"/>
  <c r="KK25" i="10"/>
  <c r="LV62" i="10"/>
  <c r="KO29" i="10"/>
  <c r="LW63" i="10"/>
  <c r="MK77" i="10"/>
  <c r="LZ66" i="10"/>
  <c r="LP56" i="10"/>
  <c r="MA67" i="10"/>
  <c r="KX38" i="10"/>
  <c r="KG21" i="10"/>
  <c r="LU61" i="10"/>
  <c r="MG73" i="10"/>
  <c r="LM53" i="10"/>
  <c r="MH74" i="10"/>
  <c r="MC69" i="10"/>
  <c r="MB68" i="10"/>
  <c r="MN80" i="10"/>
  <c r="MX90" i="10"/>
  <c r="LL52" i="10"/>
  <c r="LR58" i="10"/>
  <c r="LS59" i="10"/>
  <c r="KN28" i="10"/>
  <c r="KS33" i="10"/>
  <c r="ML78" i="10"/>
  <c r="KY39" i="10"/>
  <c r="KM27" i="10"/>
  <c r="MO81" i="10"/>
  <c r="MR84" i="10"/>
  <c r="MW89" i="10"/>
  <c r="MS85" i="10"/>
  <c r="LE45" i="10"/>
  <c r="KZ40" i="10"/>
  <c r="LN54" i="10"/>
  <c r="MQ83" i="10"/>
  <c r="KJ24" i="10"/>
  <c r="NB94" i="10"/>
  <c r="MJ76" i="10"/>
  <c r="MT86" i="10"/>
  <c r="KD18" i="10"/>
  <c r="AT11" i="9" s="1"/>
  <c r="KE19" i="10"/>
  <c r="AZ78" i="6"/>
  <c r="AY21" i="55" s="1"/>
  <c r="AZ73" i="6"/>
  <c r="AZ74" i="6"/>
  <c r="BB70" i="18" s="1"/>
  <c r="BO35" i="10"/>
  <c r="BR38" i="10"/>
  <c r="BG27" i="10"/>
  <c r="CI55" i="10"/>
  <c r="BX44" i="10"/>
  <c r="BA21" i="10"/>
  <c r="DA73" i="10"/>
  <c r="CR64" i="10"/>
  <c r="AY19" i="10"/>
  <c r="AY18" i="10" s="1"/>
  <c r="BF26" i="10"/>
  <c r="CO61" i="10"/>
  <c r="CQ63" i="10"/>
  <c r="AZ20" i="10"/>
  <c r="DI81" i="10"/>
  <c r="DR90" i="10"/>
  <c r="DC75" i="10"/>
  <c r="CU67" i="10"/>
  <c r="DO87" i="10"/>
  <c r="DM85" i="10"/>
  <c r="DS91" i="10"/>
  <c r="CJ56" i="10"/>
  <c r="BQ37" i="10"/>
  <c r="BY45" i="10"/>
  <c r="DL84" i="10"/>
  <c r="CY71" i="10"/>
  <c r="CM59" i="10"/>
  <c r="CT66" i="10"/>
  <c r="BI29" i="10"/>
  <c r="CN60" i="10"/>
  <c r="BZ46" i="10"/>
  <c r="CZ72" i="10"/>
  <c r="DK83" i="10"/>
  <c r="BV42" i="10"/>
  <c r="BL32" i="10"/>
  <c r="DE77" i="10"/>
  <c r="DJ82" i="10"/>
  <c r="BU41" i="10"/>
  <c r="DP88" i="10"/>
  <c r="CV68" i="10"/>
  <c r="BS39" i="10"/>
  <c r="CK57" i="10"/>
  <c r="BK31" i="10"/>
  <c r="DF78" i="10"/>
  <c r="DQ89" i="10"/>
  <c r="CA47" i="10"/>
  <c r="CG53" i="10"/>
  <c r="CE51" i="10"/>
  <c r="BT40" i="10"/>
  <c r="CH54" i="10"/>
  <c r="BD24" i="10"/>
  <c r="BJ30" i="10"/>
  <c r="BC23" i="10"/>
  <c r="DH80" i="10"/>
  <c r="DN86" i="10"/>
  <c r="BE25" i="10"/>
  <c r="DB74" i="10"/>
  <c r="CC49" i="10"/>
  <c r="BN34" i="10"/>
  <c r="CB48" i="10"/>
  <c r="CP62" i="10"/>
  <c r="BW43" i="10"/>
  <c r="DU93" i="10"/>
  <c r="BB22" i="10"/>
  <c r="DT92" i="10"/>
  <c r="BM33" i="10"/>
  <c r="CF52" i="10"/>
  <c r="CL58" i="10"/>
  <c r="BP36" i="10"/>
  <c r="CS65" i="10"/>
  <c r="CW69" i="10"/>
  <c r="DV94" i="10"/>
  <c r="BH28" i="10"/>
  <c r="DD76" i="10"/>
  <c r="CX70" i="10"/>
  <c r="CD50" i="10"/>
  <c r="AX15" i="6"/>
  <c r="AX16" i="6" s="1"/>
  <c r="AY13" i="18"/>
  <c r="AZ21" i="6"/>
  <c r="BA18" i="18" s="1"/>
  <c r="AZ22" i="6"/>
  <c r="BA19" i="18" s="1"/>
  <c r="AU12" i="52"/>
  <c r="AZ5" i="10"/>
  <c r="BA5" i="6"/>
  <c r="AX26" i="6"/>
  <c r="AY23" i="18" s="1"/>
  <c r="AT11" i="18"/>
  <c r="BH56" i="50"/>
  <c r="AZ56" i="50"/>
  <c r="BG56" i="50"/>
  <c r="BE56" i="50"/>
  <c r="AW56" i="50"/>
  <c r="BC56" i="50"/>
  <c r="BB56" i="50"/>
  <c r="AY56" i="50"/>
  <c r="BA56" i="50"/>
  <c r="BF56" i="50"/>
  <c r="BD56" i="50"/>
  <c r="AX56" i="50"/>
  <c r="AX71" i="18"/>
  <c r="AZ16" i="18"/>
  <c r="AZ20" i="18" s="1"/>
  <c r="AY23" i="6"/>
  <c r="AZ20" i="6"/>
  <c r="BA17" i="18" s="1"/>
  <c r="AV75" i="6"/>
  <c r="AS13" i="6"/>
  <c r="AO8" i="52"/>
  <c r="AO14" i="52" s="1"/>
  <c r="AT10" i="6" s="1"/>
  <c r="AV8" i="18" s="1"/>
  <c r="AW155" i="5"/>
  <c r="AQ130" i="52"/>
  <c r="AQ119" i="52" s="1"/>
  <c r="AQ122" i="52" s="1"/>
  <c r="AQ6" i="52" s="1"/>
  <c r="AV9" i="6" s="1"/>
  <c r="AP187" i="52"/>
  <c r="AP188" i="52" s="1"/>
  <c r="AP189" i="52" s="1"/>
  <c r="AS168" i="52"/>
  <c r="AS179" i="52"/>
  <c r="AS173" i="52"/>
  <c r="AS174" i="52"/>
  <c r="AR129" i="52"/>
  <c r="AR156" i="52"/>
  <c r="AR169" i="52"/>
  <c r="AR170" i="52"/>
  <c r="AR171" i="52"/>
  <c r="AU115" i="52"/>
  <c r="C57" i="50"/>
  <c r="AV56" i="50"/>
  <c r="AV12" i="50" s="1"/>
  <c r="AZ5" i="18" s="1"/>
  <c r="AS140" i="52"/>
  <c r="AS154" i="52" s="1"/>
  <c r="AS144" i="52"/>
  <c r="AS158" i="52" s="1"/>
  <c r="AS138" i="52"/>
  <c r="AS152" i="52" s="1"/>
  <c r="AS142" i="52"/>
  <c r="AS146" i="52"/>
  <c r="AS160" i="52" s="1"/>
  <c r="AQ175" i="52"/>
  <c r="AQ176" i="52" s="1"/>
  <c r="AQ181" i="52"/>
  <c r="AQ183" i="52"/>
  <c r="AQ182" i="52"/>
  <c r="AT167" i="52"/>
  <c r="AT114" i="52"/>
  <c r="AR180" i="52"/>
  <c r="AR185" i="52"/>
  <c r="AR186" i="52"/>
  <c r="AZ19" i="6"/>
  <c r="AZ98" i="5"/>
  <c r="AZ100" i="5" s="1"/>
  <c r="BB74" i="18" l="1"/>
  <c r="AY27" i="55"/>
  <c r="MD69" i="10"/>
  <c r="LQ56" i="10"/>
  <c r="MW88" i="10"/>
  <c r="MZ91" i="10"/>
  <c r="LI48" i="10"/>
  <c r="FP20" i="10"/>
  <c r="LP55" i="10"/>
  <c r="DH79" i="10"/>
  <c r="MO80" i="10"/>
  <c r="KY38" i="10"/>
  <c r="KL25" i="10"/>
  <c r="LE44" i="10"/>
  <c r="LZ65" i="10"/>
  <c r="MN79" i="10"/>
  <c r="MC68" i="10"/>
  <c r="MB67" i="10"/>
  <c r="KV35" i="10"/>
  <c r="MF71" i="10"/>
  <c r="LG46" i="10"/>
  <c r="KX37" i="10"/>
  <c r="KQ30" i="10"/>
  <c r="ND95" i="10"/>
  <c r="NC94" i="10"/>
  <c r="KK24" i="10"/>
  <c r="FQ21" i="10"/>
  <c r="MR83" i="10"/>
  <c r="LA40" i="10"/>
  <c r="KZ39" i="10"/>
  <c r="LF45" i="10"/>
  <c r="MM78" i="10"/>
  <c r="IB84" i="10"/>
  <c r="MT85" i="10"/>
  <c r="LY64" i="10"/>
  <c r="HV78" i="10"/>
  <c r="MX89" i="10"/>
  <c r="IF88" i="10"/>
  <c r="GN44" i="10"/>
  <c r="KW36" i="10"/>
  <c r="HE61" i="10"/>
  <c r="MS84" i="10"/>
  <c r="HZ82" i="10"/>
  <c r="HF62" i="10"/>
  <c r="LT59" i="10"/>
  <c r="LN53" i="10"/>
  <c r="ML77" i="10"/>
  <c r="NA92" i="10"/>
  <c r="KM26" i="10"/>
  <c r="LJ49" i="10"/>
  <c r="LK50" i="10"/>
  <c r="KJ23" i="10"/>
  <c r="HA57" i="10"/>
  <c r="KI22" i="10"/>
  <c r="MI74" i="10"/>
  <c r="KU34" i="10"/>
  <c r="IL94" i="10"/>
  <c r="NB93" i="10"/>
  <c r="FY29" i="10"/>
  <c r="MP81" i="10"/>
  <c r="HX80" i="10"/>
  <c r="LS58" i="10"/>
  <c r="MH73" i="10"/>
  <c r="LX63" i="10"/>
  <c r="MQ82" i="10"/>
  <c r="LR57" i="10"/>
  <c r="MG72" i="10"/>
  <c r="KS32" i="10"/>
  <c r="GE35" i="10"/>
  <c r="GL42" i="10"/>
  <c r="MA66" i="10"/>
  <c r="ME70" i="10"/>
  <c r="MU86" i="10"/>
  <c r="HS75" i="10"/>
  <c r="IM95" i="10"/>
  <c r="KN27" i="10"/>
  <c r="FX28" i="10"/>
  <c r="KT33" i="10"/>
  <c r="LM52" i="10"/>
  <c r="LV61" i="10"/>
  <c r="KP29" i="10"/>
  <c r="LL51" i="10"/>
  <c r="MV87" i="10"/>
  <c r="LU60" i="10"/>
  <c r="LB41" i="10"/>
  <c r="IG89" i="10"/>
  <c r="GC33" i="10"/>
  <c r="LO54" i="10"/>
  <c r="KO28" i="10"/>
  <c r="LH47" i="10"/>
  <c r="MK76" i="10"/>
  <c r="FV26" i="10"/>
  <c r="GM43" i="10"/>
  <c r="FO19" i="10"/>
  <c r="FO18" i="10" s="1"/>
  <c r="AV8" i="9" s="1"/>
  <c r="FS23" i="10"/>
  <c r="MY90" i="10"/>
  <c r="KH21" i="10"/>
  <c r="LW62" i="10"/>
  <c r="KG20" i="10"/>
  <c r="MJ75" i="10"/>
  <c r="LC42" i="10"/>
  <c r="HG63" i="10"/>
  <c r="GI39" i="10"/>
  <c r="GO45" i="10"/>
  <c r="GJ40" i="10"/>
  <c r="GB32" i="10"/>
  <c r="IK93" i="10"/>
  <c r="GQ47" i="10"/>
  <c r="FZ30" i="10"/>
  <c r="HI65" i="10"/>
  <c r="HQ73" i="10"/>
  <c r="GK41" i="10"/>
  <c r="HR74" i="10"/>
  <c r="FT24" i="10"/>
  <c r="GV52" i="10"/>
  <c r="HU77" i="10"/>
  <c r="GX54" i="10"/>
  <c r="HW79" i="10"/>
  <c r="GT50" i="10"/>
  <c r="GZ56" i="10"/>
  <c r="FU25" i="10"/>
  <c r="IE87" i="10"/>
  <c r="HC59" i="10"/>
  <c r="HO71" i="10"/>
  <c r="HL68" i="10"/>
  <c r="IA83" i="10"/>
  <c r="GF36" i="10"/>
  <c r="IH90" i="10"/>
  <c r="HT76" i="10"/>
  <c r="GP46" i="10"/>
  <c r="ID86" i="10"/>
  <c r="II91" i="10"/>
  <c r="IC85" i="10"/>
  <c r="HK67" i="10"/>
  <c r="GW53" i="10"/>
  <c r="IJ92" i="10"/>
  <c r="GR48" i="10"/>
  <c r="HY81" i="10"/>
  <c r="HM69" i="10"/>
  <c r="GD34" i="10"/>
  <c r="GG37" i="10"/>
  <c r="GH38" i="10"/>
  <c r="GU51" i="10"/>
  <c r="HJ66" i="10"/>
  <c r="HP72" i="10"/>
  <c r="HH64" i="10"/>
  <c r="GS49" i="10"/>
  <c r="GY55" i="10"/>
  <c r="FR22" i="10"/>
  <c r="GA31" i="10"/>
  <c r="HD60" i="10"/>
  <c r="HN70" i="10"/>
  <c r="HB58" i="10"/>
  <c r="FW27" i="10"/>
  <c r="LD43" i="10"/>
  <c r="KR31" i="10"/>
  <c r="AY3" i="55"/>
  <c r="AY9" i="55" s="1"/>
  <c r="AY6" i="10" s="1"/>
  <c r="BB69" i="18"/>
  <c r="AY12" i="55"/>
  <c r="AY18" i="55" s="1"/>
  <c r="AY7" i="10" s="1"/>
  <c r="KE18" i="10"/>
  <c r="AU11" i="9" s="1"/>
  <c r="KF19" i="10"/>
  <c r="BA73" i="6"/>
  <c r="BA74" i="6"/>
  <c r="BC70" i="18" s="1"/>
  <c r="BA78" i="6"/>
  <c r="AZ21" i="55" s="1"/>
  <c r="CX69" i="10"/>
  <c r="DR89" i="10"/>
  <c r="DE76" i="10"/>
  <c r="CZ71" i="10"/>
  <c r="DG78" i="10"/>
  <c r="BV41" i="10"/>
  <c r="BZ45" i="10"/>
  <c r="DC74" i="10"/>
  <c r="BW42" i="10"/>
  <c r="CW68" i="10"/>
  <c r="DJ81" i="10"/>
  <c r="CL57" i="10"/>
  <c r="CM58" i="10"/>
  <c r="CG52" i="10"/>
  <c r="BN33" i="10"/>
  <c r="BD23" i="10"/>
  <c r="AZ19" i="10"/>
  <c r="AZ18" i="10" s="1"/>
  <c r="BO34" i="10"/>
  <c r="CS64" i="10"/>
  <c r="BB21" i="10"/>
  <c r="CR63" i="10"/>
  <c r="BM32" i="10"/>
  <c r="DS90" i="10"/>
  <c r="CC48" i="10"/>
  <c r="CT65" i="10"/>
  <c r="BE24" i="10"/>
  <c r="BP35" i="10"/>
  <c r="BT39" i="10"/>
  <c r="CO60" i="10"/>
  <c r="BQ36" i="10"/>
  <c r="DM84" i="10"/>
  <c r="CP61" i="10"/>
  <c r="BY44" i="10"/>
  <c r="BI28" i="10"/>
  <c r="BU40" i="10"/>
  <c r="BG26" i="10"/>
  <c r="BF25" i="10"/>
  <c r="BA20" i="10"/>
  <c r="DL83" i="10"/>
  <c r="DU92" i="10"/>
  <c r="BC22" i="10"/>
  <c r="DV93" i="10"/>
  <c r="BR37" i="10"/>
  <c r="BK30" i="10"/>
  <c r="BS38" i="10"/>
  <c r="CH53" i="10"/>
  <c r="DP87" i="10"/>
  <c r="DO86" i="10"/>
  <c r="DA72" i="10"/>
  <c r="DQ88" i="10"/>
  <c r="DN85" i="10"/>
  <c r="DB73" i="10"/>
  <c r="CV67" i="10"/>
  <c r="CK56" i="10"/>
  <c r="CY70" i="10"/>
  <c r="BX43" i="10"/>
  <c r="CD49" i="10"/>
  <c r="CB47" i="10"/>
  <c r="BL31" i="10"/>
  <c r="CN59" i="10"/>
  <c r="DD75" i="10"/>
  <c r="CE50" i="10"/>
  <c r="DI80" i="10"/>
  <c r="CU66" i="10"/>
  <c r="CI54" i="10"/>
  <c r="BH27" i="10"/>
  <c r="BJ29" i="10"/>
  <c r="CJ55" i="10"/>
  <c r="DF77" i="10"/>
  <c r="CQ62" i="10"/>
  <c r="CF51" i="10"/>
  <c r="DT91" i="10"/>
  <c r="CA46" i="10"/>
  <c r="DK82" i="10"/>
  <c r="BA22" i="6"/>
  <c r="BB19" i="18" s="1"/>
  <c r="BA21" i="6"/>
  <c r="BB18" i="18" s="1"/>
  <c r="AV12" i="52"/>
  <c r="AZ13" i="18"/>
  <c r="AY15" i="6"/>
  <c r="AY16" i="6" s="1"/>
  <c r="BA5" i="10"/>
  <c r="BB5" i="6"/>
  <c r="AY26" i="6"/>
  <c r="AZ23" i="18" s="1"/>
  <c r="AU11" i="18"/>
  <c r="BE57" i="50"/>
  <c r="BB57" i="50"/>
  <c r="BI57" i="50"/>
  <c r="AZ57" i="50"/>
  <c r="BG57" i="50"/>
  <c r="AY57" i="50"/>
  <c r="BF57" i="50"/>
  <c r="AX57" i="50"/>
  <c r="BD57" i="50"/>
  <c r="BA57" i="50"/>
  <c r="BH57" i="50"/>
  <c r="BC57" i="50"/>
  <c r="AW75" i="6"/>
  <c r="AY71" i="18"/>
  <c r="BA16" i="18"/>
  <c r="BA20" i="18" s="1"/>
  <c r="AZ23" i="6"/>
  <c r="BA20" i="6"/>
  <c r="BB17" i="18" s="1"/>
  <c r="AT13" i="6"/>
  <c r="AP8" i="52"/>
  <c r="AP14" i="52" s="1"/>
  <c r="AU10" i="6" s="1"/>
  <c r="AW8" i="18" s="1"/>
  <c r="AX155" i="5"/>
  <c r="AR130" i="52"/>
  <c r="AR119" i="52" s="1"/>
  <c r="AR122" i="52" s="1"/>
  <c r="AR6" i="52" s="1"/>
  <c r="AW9" i="6" s="1"/>
  <c r="AR175" i="52"/>
  <c r="AR176" i="52" s="1"/>
  <c r="AV115" i="52"/>
  <c r="C58" i="50"/>
  <c r="AR181" i="52"/>
  <c r="AR183" i="52"/>
  <c r="AR182" i="52"/>
  <c r="AU167" i="52"/>
  <c r="AU114" i="52"/>
  <c r="AT168" i="52"/>
  <c r="AT173" i="52"/>
  <c r="AT179" i="52"/>
  <c r="AT174" i="52"/>
  <c r="AQ187" i="52"/>
  <c r="AQ188" i="52" s="1"/>
  <c r="AQ189" i="52" s="1"/>
  <c r="AS156" i="52"/>
  <c r="AS129" i="52"/>
  <c r="AS180" i="52"/>
  <c r="AS185" i="52"/>
  <c r="AS186" i="52"/>
  <c r="AT144" i="52"/>
  <c r="AT158" i="52" s="1"/>
  <c r="AT146" i="52"/>
  <c r="AT160" i="52" s="1"/>
  <c r="AT138" i="52"/>
  <c r="AT152" i="52" s="1"/>
  <c r="AT142" i="52"/>
  <c r="AT140" i="52"/>
  <c r="AT154" i="52" s="1"/>
  <c r="AW57" i="50"/>
  <c r="AW12" i="50" s="1"/>
  <c r="BA5" i="18" s="1"/>
  <c r="AS170" i="52"/>
  <c r="AS169" i="52"/>
  <c r="AS171" i="52"/>
  <c r="BA19" i="6"/>
  <c r="BA98" i="5"/>
  <c r="BC74" i="18" l="1"/>
  <c r="AZ27" i="55"/>
  <c r="DI79" i="10"/>
  <c r="HS74" i="10"/>
  <c r="GJ39" i="10"/>
  <c r="FW26" i="10"/>
  <c r="GQ46" i="10"/>
  <c r="HC58" i="10"/>
  <c r="MZ90" i="10"/>
  <c r="HT75" i="10"/>
  <c r="GW52" i="10"/>
  <c r="KJ22" i="10"/>
  <c r="II90" i="10"/>
  <c r="GG36" i="10"/>
  <c r="FS22" i="10"/>
  <c r="HM68" i="10"/>
  <c r="GY54" i="10"/>
  <c r="GA30" i="10"/>
  <c r="GU50" i="10"/>
  <c r="HY80" i="10"/>
  <c r="GM42" i="10"/>
  <c r="HQ72" i="10"/>
  <c r="GK40" i="10"/>
  <c r="HA56" i="10"/>
  <c r="GR47" i="10"/>
  <c r="HW78" i="10"/>
  <c r="IL93" i="10"/>
  <c r="FR21" i="10"/>
  <c r="HB57" i="10"/>
  <c r="GZ55" i="10"/>
  <c r="GD33" i="10"/>
  <c r="HF61" i="10"/>
  <c r="HZ81" i="10"/>
  <c r="FT23" i="10"/>
  <c r="GP45" i="10"/>
  <c r="GT49" i="10"/>
  <c r="HR73" i="10"/>
  <c r="IM94" i="10"/>
  <c r="IC84" i="10"/>
  <c r="FY28" i="10"/>
  <c r="FV25" i="10"/>
  <c r="HO70" i="10"/>
  <c r="HL67" i="10"/>
  <c r="IK92" i="10"/>
  <c r="IA82" i="10"/>
  <c r="HI64" i="10"/>
  <c r="GF35" i="10"/>
  <c r="IF87" i="10"/>
  <c r="HJ65" i="10"/>
  <c r="GB31" i="10"/>
  <c r="IJ91" i="10"/>
  <c r="FQ20" i="10"/>
  <c r="GO44" i="10"/>
  <c r="HD59" i="10"/>
  <c r="IG88" i="10"/>
  <c r="FZ29" i="10"/>
  <c r="HV77" i="10"/>
  <c r="HX79" i="10"/>
  <c r="HK66" i="10"/>
  <c r="HH63" i="10"/>
  <c r="IB83" i="10"/>
  <c r="GX53" i="10"/>
  <c r="HP71" i="10"/>
  <c r="HG62" i="10"/>
  <c r="GN43" i="10"/>
  <c r="GL41" i="10"/>
  <c r="FX27" i="10"/>
  <c r="GE34" i="10"/>
  <c r="ID85" i="10"/>
  <c r="GC32" i="10"/>
  <c r="GS48" i="10"/>
  <c r="IH89" i="10"/>
  <c r="HN69" i="10"/>
  <c r="GI38" i="10"/>
  <c r="FP19" i="10"/>
  <c r="HU76" i="10"/>
  <c r="HE60" i="10"/>
  <c r="FU24" i="10"/>
  <c r="GV51" i="10"/>
  <c r="GH37" i="10"/>
  <c r="IE86" i="10"/>
  <c r="AZ3" i="55"/>
  <c r="AZ9" i="55" s="1"/>
  <c r="AZ6" i="10" s="1"/>
  <c r="BC69" i="18"/>
  <c r="C43" i="5"/>
  <c r="C16" i="5"/>
  <c r="C28" i="5"/>
  <c r="C24" i="5"/>
  <c r="C32" i="5"/>
  <c r="C21" i="5"/>
  <c r="C29" i="5"/>
  <c r="C42" i="5"/>
  <c r="C20" i="5"/>
  <c r="C38" i="5"/>
  <c r="C49" i="5"/>
  <c r="C30" i="5"/>
  <c r="C22" i="5"/>
  <c r="C25" i="5"/>
  <c r="C15" i="5"/>
  <c r="C45" i="5"/>
  <c r="C46" i="5"/>
  <c r="C36" i="5"/>
  <c r="C12" i="5"/>
  <c r="C26" i="5"/>
  <c r="C33" i="5"/>
  <c r="C18" i="5"/>
  <c r="C50" i="5"/>
  <c r="C9" i="5"/>
  <c r="C10" i="5"/>
  <c r="C23" i="5"/>
  <c r="C13" i="5"/>
  <c r="C14" i="5"/>
  <c r="C35" i="5"/>
  <c r="C11" i="5"/>
  <c r="C41" i="5"/>
  <c r="C17" i="5"/>
  <c r="C31" i="5"/>
  <c r="C48" i="5"/>
  <c r="C40" i="5"/>
  <c r="C8" i="5"/>
  <c r="C34" i="5"/>
  <c r="C44" i="5"/>
  <c r="C39" i="5"/>
  <c r="C19" i="5"/>
  <c r="C47" i="5"/>
  <c r="C27" i="5"/>
  <c r="C37" i="5"/>
  <c r="C7" i="5"/>
  <c r="C6" i="5"/>
  <c r="KS31" i="10"/>
  <c r="KL24" i="10"/>
  <c r="NA91" i="10"/>
  <c r="NC93" i="10"/>
  <c r="LZ64" i="10"/>
  <c r="ND94" i="10"/>
  <c r="LF44" i="10"/>
  <c r="KX36" i="10"/>
  <c r="MS83" i="10"/>
  <c r="NB92" i="10"/>
  <c r="KH20" i="10"/>
  <c r="LR56" i="10"/>
  <c r="LI47" i="10"/>
  <c r="MW87" i="10"/>
  <c r="MU85" i="10"/>
  <c r="MG71" i="10"/>
  <c r="LN52" i="10"/>
  <c r="MX88" i="10"/>
  <c r="LG45" i="10"/>
  <c r="LA39" i="10"/>
  <c r="MN78" i="10"/>
  <c r="MT84" i="10"/>
  <c r="MQ81" i="10"/>
  <c r="LB40" i="10"/>
  <c r="ME69" i="10"/>
  <c r="LS57" i="10"/>
  <c r="MV86" i="10"/>
  <c r="MY89" i="10"/>
  <c r="LP54" i="10"/>
  <c r="MP80" i="10"/>
  <c r="MB66" i="10"/>
  <c r="KN26" i="10"/>
  <c r="LT58" i="10"/>
  <c r="MD68" i="10"/>
  <c r="MR82" i="10"/>
  <c r="LE43" i="10"/>
  <c r="LO53" i="10"/>
  <c r="ML76" i="10"/>
  <c r="LM51" i="10"/>
  <c r="MK75" i="10"/>
  <c r="KW35" i="10"/>
  <c r="KR30" i="10"/>
  <c r="KO27" i="10"/>
  <c r="AZ12" i="55"/>
  <c r="AZ18" i="55" s="1"/>
  <c r="AZ7" i="10" s="1"/>
  <c r="KF18" i="10"/>
  <c r="AV11" i="9" s="1"/>
  <c r="KG19" i="10"/>
  <c r="KK23" i="10"/>
  <c r="LK49" i="10"/>
  <c r="KY37" i="10"/>
  <c r="MM77" i="10"/>
  <c r="LQ55" i="10"/>
  <c r="LX62" i="10"/>
  <c r="KV34" i="10"/>
  <c r="LJ48" i="10"/>
  <c r="KU33" i="10"/>
  <c r="LV60" i="10"/>
  <c r="KQ29" i="10"/>
  <c r="MO79" i="10"/>
  <c r="MA65" i="10"/>
  <c r="MH72" i="10"/>
  <c r="MC67" i="10"/>
  <c r="LD42" i="10"/>
  <c r="KT32" i="10"/>
  <c r="KP28" i="10"/>
  <c r="KZ38" i="10"/>
  <c r="LC41" i="10"/>
  <c r="MI73" i="10"/>
  <c r="LY63" i="10"/>
  <c r="MF70" i="10"/>
  <c r="LW61" i="10"/>
  <c r="KI21" i="10"/>
  <c r="LU59" i="10"/>
  <c r="LH46" i="10"/>
  <c r="LL50" i="10"/>
  <c r="MJ74" i="10"/>
  <c r="KM25" i="10"/>
  <c r="CP60" i="10"/>
  <c r="BB74" i="6"/>
  <c r="BD70" i="18" s="1"/>
  <c r="BB73" i="6"/>
  <c r="BB78" i="6"/>
  <c r="BA21" i="55" s="1"/>
  <c r="DC73" i="10"/>
  <c r="DD74" i="10"/>
  <c r="CO59" i="10"/>
  <c r="CI53" i="10"/>
  <c r="CQ61" i="10"/>
  <c r="CZ70" i="10"/>
  <c r="DM83" i="10"/>
  <c r="BK29" i="10"/>
  <c r="CL56" i="10"/>
  <c r="BU39" i="10"/>
  <c r="CD48" i="10"/>
  <c r="BF24" i="10"/>
  <c r="BE23" i="10"/>
  <c r="DT90" i="10"/>
  <c r="DG77" i="10"/>
  <c r="BO33" i="10"/>
  <c r="BX42" i="10"/>
  <c r="CY69" i="10"/>
  <c r="BC21" i="10"/>
  <c r="BA19" i="10"/>
  <c r="BA18" i="10" s="1"/>
  <c r="CN58" i="10"/>
  <c r="BZ44" i="10"/>
  <c r="BW41" i="10"/>
  <c r="CB46" i="10"/>
  <c r="BS37" i="10"/>
  <c r="CT64" i="10"/>
  <c r="BQ35" i="10"/>
  <c r="CH52" i="10"/>
  <c r="DV92" i="10"/>
  <c r="DQ87" i="10"/>
  <c r="BI27" i="10"/>
  <c r="DS89" i="10"/>
  <c r="CA45" i="10"/>
  <c r="DA71" i="10"/>
  <c r="BN32" i="10"/>
  <c r="CX68" i="10"/>
  <c r="BH26" i="10"/>
  <c r="CJ54" i="10"/>
  <c r="CE49" i="10"/>
  <c r="DU91" i="10"/>
  <c r="CV66" i="10"/>
  <c r="BM31" i="10"/>
  <c r="DE75" i="10"/>
  <c r="DO85" i="10"/>
  <c r="CR62" i="10"/>
  <c r="DJ80" i="10"/>
  <c r="CG51" i="10"/>
  <c r="CF50" i="10"/>
  <c r="CW67" i="10"/>
  <c r="DP86" i="10"/>
  <c r="BC5" i="6"/>
  <c r="BA100" i="5"/>
  <c r="CC47" i="10"/>
  <c r="CK55" i="10"/>
  <c r="BL30" i="10"/>
  <c r="BG25" i="10"/>
  <c r="DN84" i="10"/>
  <c r="BP34" i="10"/>
  <c r="BV40" i="10"/>
  <c r="BJ28" i="10"/>
  <c r="BT38" i="10"/>
  <c r="DR88" i="10"/>
  <c r="CM57" i="10"/>
  <c r="CU65" i="10"/>
  <c r="DK81" i="10"/>
  <c r="BY43" i="10"/>
  <c r="DL82" i="10"/>
  <c r="BD22" i="10"/>
  <c r="BB20" i="10"/>
  <c r="DH78" i="10"/>
  <c r="DB72" i="10"/>
  <c r="BR36" i="10"/>
  <c r="DF76" i="10"/>
  <c r="CS63" i="10"/>
  <c r="BB21" i="6"/>
  <c r="BC18" i="18" s="1"/>
  <c r="AW12" i="52"/>
  <c r="BB22" i="6"/>
  <c r="BC19" i="18" s="1"/>
  <c r="BA13" i="18"/>
  <c r="AZ15" i="6"/>
  <c r="AZ16" i="6" s="1"/>
  <c r="AZ26" i="6"/>
  <c r="BA23" i="18" s="1"/>
  <c r="AV11" i="18"/>
  <c r="BB5" i="10"/>
  <c r="BI58" i="50"/>
  <c r="BB58" i="50"/>
  <c r="BG58" i="50"/>
  <c r="AY58" i="50"/>
  <c r="BE58" i="50"/>
  <c r="BA58" i="50"/>
  <c r="BD58" i="50"/>
  <c r="BJ58" i="50"/>
  <c r="BC58" i="50"/>
  <c r="AZ58" i="50"/>
  <c r="BH58" i="50"/>
  <c r="BF58" i="50"/>
  <c r="AX75" i="6"/>
  <c r="AY75" i="6"/>
  <c r="BB16" i="18"/>
  <c r="BB20" i="18" s="1"/>
  <c r="BA23" i="6"/>
  <c r="BB20" i="6"/>
  <c r="BC17" i="18" s="1"/>
  <c r="AU13" i="6"/>
  <c r="AQ8" i="52"/>
  <c r="AQ14" i="52" s="1"/>
  <c r="AV10" i="6" s="1"/>
  <c r="AX8" i="18" s="1"/>
  <c r="AY155" i="5"/>
  <c r="AS130" i="52"/>
  <c r="AS119" i="52" s="1"/>
  <c r="AS122" i="52" s="1"/>
  <c r="AS6" i="52" s="1"/>
  <c r="AX9" i="6" s="1"/>
  <c r="AS175" i="52"/>
  <c r="AS176" i="52" s="1"/>
  <c r="AS181" i="52"/>
  <c r="AS183" i="52"/>
  <c r="AS182" i="52"/>
  <c r="AU173" i="52"/>
  <c r="AU168" i="52"/>
  <c r="AU174" i="52"/>
  <c r="AU179" i="52"/>
  <c r="AT129" i="52"/>
  <c r="AT156" i="52"/>
  <c r="AT180" i="52"/>
  <c r="AT185" i="52"/>
  <c r="AT186" i="52"/>
  <c r="AU144" i="52"/>
  <c r="AU158" i="52" s="1"/>
  <c r="AU138" i="52"/>
  <c r="AU152" i="52" s="1"/>
  <c r="AU142" i="52"/>
  <c r="AU140" i="52"/>
  <c r="AU154" i="52" s="1"/>
  <c r="AU146" i="52"/>
  <c r="AU160" i="52" s="1"/>
  <c r="AR187" i="52"/>
  <c r="AR188" i="52" s="1"/>
  <c r="AR189" i="52" s="1"/>
  <c r="AX58" i="50"/>
  <c r="AX12" i="50" s="1"/>
  <c r="BB5" i="18" s="1"/>
  <c r="AW115" i="52"/>
  <c r="C59" i="50"/>
  <c r="AT171" i="52"/>
  <c r="AT170" i="52"/>
  <c r="AT169" i="52"/>
  <c r="AV167" i="52"/>
  <c r="AV114" i="52"/>
  <c r="BU5" i="6"/>
  <c r="BU20" i="6"/>
  <c r="BS98" i="5"/>
  <c r="BO98" i="5"/>
  <c r="BP98" i="5"/>
  <c r="BQ98" i="5"/>
  <c r="BR98" i="5"/>
  <c r="BB19" i="6"/>
  <c r="BD74" i="18" l="1"/>
  <c r="BA27" i="55"/>
  <c r="FQ19" i="10"/>
  <c r="FY27" i="10"/>
  <c r="IF86" i="10"/>
  <c r="GQ45" i="10"/>
  <c r="HZ80" i="10"/>
  <c r="FU23" i="10"/>
  <c r="NA90" i="10"/>
  <c r="IK91" i="10"/>
  <c r="HW77" i="10"/>
  <c r="HY79" i="10"/>
  <c r="GS47" i="10"/>
  <c r="HM67" i="10"/>
  <c r="HP70" i="10"/>
  <c r="HL66" i="10"/>
  <c r="GJ38" i="10"/>
  <c r="GC31" i="10"/>
  <c r="HK65" i="10"/>
  <c r="GG35" i="10"/>
  <c r="HB56" i="10"/>
  <c r="IM93" i="10"/>
  <c r="GM41" i="10"/>
  <c r="FP18" i="10"/>
  <c r="AW8" i="9" s="1"/>
  <c r="HO69" i="10"/>
  <c r="IA81" i="10"/>
  <c r="LV59" i="10"/>
  <c r="KQ28" i="10"/>
  <c r="GO43" i="10"/>
  <c r="GB30" i="10"/>
  <c r="GZ54" i="10"/>
  <c r="GH36" i="10"/>
  <c r="GI37" i="10"/>
  <c r="FZ28" i="10"/>
  <c r="GN42" i="10"/>
  <c r="HT74" i="10"/>
  <c r="IJ90" i="10"/>
  <c r="GK39" i="10"/>
  <c r="GU49" i="10"/>
  <c r="HS73" i="10"/>
  <c r="HR72" i="10"/>
  <c r="GW51" i="10"/>
  <c r="GT48" i="10"/>
  <c r="HQ71" i="10"/>
  <c r="IH88" i="10"/>
  <c r="GE33" i="10"/>
  <c r="GP44" i="10"/>
  <c r="FW25" i="10"/>
  <c r="HC57" i="10"/>
  <c r="IL92" i="10"/>
  <c r="II89" i="10"/>
  <c r="GA29" i="10"/>
  <c r="IC83" i="10"/>
  <c r="HN68" i="10"/>
  <c r="ID84" i="10"/>
  <c r="GX52" i="10"/>
  <c r="HV76" i="10"/>
  <c r="FT22" i="10"/>
  <c r="GD32" i="10"/>
  <c r="GY53" i="10"/>
  <c r="HE59" i="10"/>
  <c r="HJ64" i="10"/>
  <c r="HA55" i="10"/>
  <c r="FV24" i="10"/>
  <c r="FX26" i="10"/>
  <c r="HD58" i="10"/>
  <c r="IB82" i="10"/>
  <c r="HH62" i="10"/>
  <c r="HG61" i="10"/>
  <c r="FR20" i="10"/>
  <c r="FS21" i="10"/>
  <c r="GL40" i="10"/>
  <c r="HF60" i="10"/>
  <c r="HX78" i="10"/>
  <c r="HI63" i="10"/>
  <c r="HU75" i="10"/>
  <c r="IG87" i="10"/>
  <c r="GV50" i="10"/>
  <c r="IE85" i="10"/>
  <c r="GR46" i="10"/>
  <c r="GF34" i="10"/>
  <c r="BA3" i="55"/>
  <c r="BA9" i="55" s="1"/>
  <c r="BA6" i="10" s="1"/>
  <c r="BD69" i="18"/>
  <c r="MG70" i="10"/>
  <c r="LS56" i="10"/>
  <c r="KK22" i="10"/>
  <c r="MY88" i="10"/>
  <c r="ND93" i="10"/>
  <c r="ME68" i="10"/>
  <c r="KM24" i="10"/>
  <c r="LI46" i="10"/>
  <c r="LA38" i="10"/>
  <c r="KR29" i="10"/>
  <c r="LB39" i="10"/>
  <c r="LZ63" i="10"/>
  <c r="KN25" i="10"/>
  <c r="LX61" i="10"/>
  <c r="LE42" i="10"/>
  <c r="KI20" i="10"/>
  <c r="KJ21" i="10"/>
  <c r="LC40" i="10"/>
  <c r="KU32" i="10"/>
  <c r="KO26" i="10"/>
  <c r="LQ54" i="10"/>
  <c r="BD68" i="6"/>
  <c r="BF64" i="18" s="1"/>
  <c r="BO68" i="6"/>
  <c r="BI68" i="6"/>
  <c r="BK64" i="18" s="1"/>
  <c r="BN68" i="6"/>
  <c r="BP64" i="18" s="1"/>
  <c r="BG68" i="6"/>
  <c r="BI64" i="18" s="1"/>
  <c r="BH68" i="6"/>
  <c r="BJ64" i="18" s="1"/>
  <c r="BJ68" i="6"/>
  <c r="BL64" i="18" s="1"/>
  <c r="BE68" i="6"/>
  <c r="BG64" i="18" s="1"/>
  <c r="BL68" i="6"/>
  <c r="BN64" i="18" s="1"/>
  <c r="BM68" i="6"/>
  <c r="BO64" i="18" s="1"/>
  <c r="BK68" i="6"/>
  <c r="BM64" i="18" s="1"/>
  <c r="BF68" i="6"/>
  <c r="BH64" i="18" s="1"/>
  <c r="MI72" i="10"/>
  <c r="LK48" i="10"/>
  <c r="MD67" i="10"/>
  <c r="MK74" i="10"/>
  <c r="LM50" i="10"/>
  <c r="LD41" i="10"/>
  <c r="MJ73" i="10"/>
  <c r="MP79" i="10"/>
  <c r="LF43" i="10"/>
  <c r="KW34" i="10"/>
  <c r="LY62" i="10"/>
  <c r="MB65" i="10"/>
  <c r="LR55" i="10"/>
  <c r="MW86" i="10"/>
  <c r="MT83" i="10"/>
  <c r="MN77" i="10"/>
  <c r="KZ37" i="10"/>
  <c r="LW60" i="10"/>
  <c r="MZ89" i="10"/>
  <c r="MR81" i="10"/>
  <c r="KS30" i="10"/>
  <c r="LL49" i="10"/>
  <c r="KV33" i="10"/>
  <c r="KL23" i="10"/>
  <c r="MA64" i="10"/>
  <c r="KY36" i="10"/>
  <c r="MO78" i="10"/>
  <c r="NC92" i="10"/>
  <c r="KX35" i="10"/>
  <c r="LH45" i="10"/>
  <c r="MQ80" i="10"/>
  <c r="MH71" i="10"/>
  <c r="ML75" i="10"/>
  <c r="MU84" i="10"/>
  <c r="LN51" i="10"/>
  <c r="FQ18" i="10"/>
  <c r="AX8" i="9" s="1"/>
  <c r="NB91" i="10"/>
  <c r="MM76" i="10"/>
  <c r="KT31" i="10"/>
  <c r="LU58" i="10"/>
  <c r="LG44" i="10"/>
  <c r="MS82" i="10"/>
  <c r="BA12" i="55"/>
  <c r="BA18" i="55" s="1"/>
  <c r="BA7" i="10" s="1"/>
  <c r="LO52" i="10"/>
  <c r="MF69" i="10"/>
  <c r="MC66" i="10"/>
  <c r="LJ47" i="10"/>
  <c r="LP53" i="10"/>
  <c r="MV85" i="10"/>
  <c r="MX87" i="10"/>
  <c r="KG18" i="10"/>
  <c r="AW11" i="9" s="1"/>
  <c r="KH19" i="10"/>
  <c r="KP27" i="10"/>
  <c r="LT57" i="10"/>
  <c r="BC22" i="6"/>
  <c r="BC74" i="6"/>
  <c r="BE70" i="18" s="1"/>
  <c r="BC78" i="6"/>
  <c r="BC73" i="6"/>
  <c r="BT37" i="10"/>
  <c r="BU37" i="10" s="1"/>
  <c r="BV37" i="10" s="1"/>
  <c r="BW37" i="10" s="1"/>
  <c r="BX37" i="10" s="1"/>
  <c r="BY37" i="10" s="1"/>
  <c r="BZ37" i="10" s="1"/>
  <c r="CA37" i="10" s="1"/>
  <c r="CB37" i="10" s="1"/>
  <c r="CC37" i="10" s="1"/>
  <c r="CD37" i="10" s="1"/>
  <c r="CE37" i="10" s="1"/>
  <c r="CF37" i="10" s="1"/>
  <c r="AX12" i="52"/>
  <c r="BC21" i="6"/>
  <c r="BD18" i="18" s="1"/>
  <c r="BA15" i="6"/>
  <c r="BA16" i="6" s="1"/>
  <c r="BB13" i="18"/>
  <c r="BA26" i="6"/>
  <c r="BB23" i="18" s="1"/>
  <c r="AW11" i="18"/>
  <c r="DQ86" i="10"/>
  <c r="DR86" i="10" s="1"/>
  <c r="DS86" i="10" s="1"/>
  <c r="DT86" i="10" s="1"/>
  <c r="DU86" i="10" s="1"/>
  <c r="DV86" i="10" s="1"/>
  <c r="CU64" i="10"/>
  <c r="CV64" i="10" s="1"/>
  <c r="CW64" i="10" s="1"/>
  <c r="CX64" i="10" s="1"/>
  <c r="CY64" i="10" s="1"/>
  <c r="CZ64" i="10" s="1"/>
  <c r="DA64" i="10" s="1"/>
  <c r="DB64" i="10" s="1"/>
  <c r="DC64" i="10" s="1"/>
  <c r="DD64" i="10" s="1"/>
  <c r="DE64" i="10" s="1"/>
  <c r="DF64" i="10" s="1"/>
  <c r="DG64" i="10" s="1"/>
  <c r="CG50" i="10"/>
  <c r="CH50" i="10" s="1"/>
  <c r="CI50" i="10" s="1"/>
  <c r="CJ50" i="10" s="1"/>
  <c r="CK50" i="10" s="1"/>
  <c r="CL50" i="10" s="1"/>
  <c r="CM50" i="10" s="1"/>
  <c r="CN50" i="10" s="1"/>
  <c r="CO50" i="10" s="1"/>
  <c r="CP50" i="10" s="1"/>
  <c r="CQ50" i="10" s="1"/>
  <c r="CR50" i="10" s="1"/>
  <c r="CS50" i="10" s="1"/>
  <c r="BF23" i="10"/>
  <c r="BG23" i="10" s="1"/>
  <c r="BH23" i="10" s="1"/>
  <c r="BI23" i="10" s="1"/>
  <c r="BJ23" i="10" s="1"/>
  <c r="BK23" i="10" s="1"/>
  <c r="BL23" i="10" s="1"/>
  <c r="BM23" i="10" s="1"/>
  <c r="BN23" i="10" s="1"/>
  <c r="BO23" i="10" s="1"/>
  <c r="BP23" i="10" s="1"/>
  <c r="BQ23" i="10" s="1"/>
  <c r="BR23" i="10" s="1"/>
  <c r="CQ60" i="10"/>
  <c r="CR60" i="10" s="1"/>
  <c r="CS60" i="10" s="1"/>
  <c r="CT60" i="10" s="1"/>
  <c r="CU60" i="10" s="1"/>
  <c r="CV60" i="10" s="1"/>
  <c r="CW60" i="10" s="1"/>
  <c r="CX60" i="10" s="1"/>
  <c r="CY60" i="10" s="1"/>
  <c r="CZ60" i="10" s="1"/>
  <c r="DA60" i="10" s="1"/>
  <c r="DB60" i="10" s="1"/>
  <c r="DC60" i="10" s="1"/>
  <c r="DM82" i="10"/>
  <c r="DN82" i="10" s="1"/>
  <c r="DO82" i="10" s="1"/>
  <c r="DP82" i="10" s="1"/>
  <c r="DQ82" i="10" s="1"/>
  <c r="DR82" i="10" s="1"/>
  <c r="DS82" i="10" s="1"/>
  <c r="DT82" i="10" s="1"/>
  <c r="DU82" i="10" s="1"/>
  <c r="DV82" i="10" s="1"/>
  <c r="BI26" i="10"/>
  <c r="BJ26" i="10" s="1"/>
  <c r="BK26" i="10" s="1"/>
  <c r="BL26" i="10" s="1"/>
  <c r="BM26" i="10" s="1"/>
  <c r="BN26" i="10" s="1"/>
  <c r="BO26" i="10" s="1"/>
  <c r="BP26" i="10" s="1"/>
  <c r="BQ26" i="10" s="1"/>
  <c r="BR26" i="10" s="1"/>
  <c r="BS26" i="10" s="1"/>
  <c r="BT26" i="10" s="1"/>
  <c r="BU26" i="10" s="1"/>
  <c r="CZ69" i="10"/>
  <c r="DA69" i="10" s="1"/>
  <c r="DB69" i="10" s="1"/>
  <c r="DC69" i="10" s="1"/>
  <c r="DD69" i="10" s="1"/>
  <c r="DE69" i="10" s="1"/>
  <c r="DF69" i="10" s="1"/>
  <c r="DG69" i="10" s="1"/>
  <c r="DH69" i="10" s="1"/>
  <c r="DI69" i="10" s="1"/>
  <c r="DJ69" i="10" s="1"/>
  <c r="DK69" i="10" s="1"/>
  <c r="DL69" i="10" s="1"/>
  <c r="CK54" i="10"/>
  <c r="CL54" i="10" s="1"/>
  <c r="CM54" i="10" s="1"/>
  <c r="CN54" i="10" s="1"/>
  <c r="CO54" i="10" s="1"/>
  <c r="CP54" i="10" s="1"/>
  <c r="CQ54" i="10" s="1"/>
  <c r="CR54" i="10" s="1"/>
  <c r="CS54" i="10" s="1"/>
  <c r="CT54" i="10" s="1"/>
  <c r="CU54" i="10" s="1"/>
  <c r="CV54" i="10" s="1"/>
  <c r="CW54" i="10" s="1"/>
  <c r="CA44" i="10"/>
  <c r="CB44" i="10" s="1"/>
  <c r="CC44" i="10" s="1"/>
  <c r="CD44" i="10" s="1"/>
  <c r="CE44" i="10" s="1"/>
  <c r="CF44" i="10" s="1"/>
  <c r="CG44" i="10" s="1"/>
  <c r="CH44" i="10" s="1"/>
  <c r="CI44" i="10" s="1"/>
  <c r="CJ44" i="10" s="1"/>
  <c r="CK44" i="10" s="1"/>
  <c r="CL44" i="10" s="1"/>
  <c r="CM44" i="10" s="1"/>
  <c r="BX41" i="10"/>
  <c r="BY41" i="10" s="1"/>
  <c r="BZ41" i="10" s="1"/>
  <c r="CA41" i="10" s="1"/>
  <c r="CB41" i="10" s="1"/>
  <c r="CC41" i="10" s="1"/>
  <c r="CD41" i="10" s="1"/>
  <c r="CE41" i="10" s="1"/>
  <c r="CF41" i="10" s="1"/>
  <c r="CG41" i="10" s="1"/>
  <c r="CH41" i="10" s="1"/>
  <c r="CI41" i="10" s="1"/>
  <c r="CJ41" i="10" s="1"/>
  <c r="DE74" i="10"/>
  <c r="DF74" i="10" s="1"/>
  <c r="DG74" i="10" s="1"/>
  <c r="DH74" i="10" s="1"/>
  <c r="DI74" i="10" s="1"/>
  <c r="DJ74" i="10" s="1"/>
  <c r="DK74" i="10" s="1"/>
  <c r="DL74" i="10" s="1"/>
  <c r="DM74" i="10" s="1"/>
  <c r="DN74" i="10" s="1"/>
  <c r="DO74" i="10" s="1"/>
  <c r="DP74" i="10" s="1"/>
  <c r="DQ74" i="10" s="1"/>
  <c r="BC20" i="10"/>
  <c r="BD20" i="10" s="1"/>
  <c r="BE20" i="10" s="1"/>
  <c r="BF20" i="10" s="1"/>
  <c r="BG20" i="10" s="1"/>
  <c r="BH20" i="10" s="1"/>
  <c r="BI20" i="10" s="1"/>
  <c r="BJ20" i="10" s="1"/>
  <c r="BK20" i="10" s="1"/>
  <c r="BL20" i="10" s="1"/>
  <c r="BM20" i="10" s="1"/>
  <c r="BN20" i="10" s="1"/>
  <c r="BO20" i="10" s="1"/>
  <c r="BW40" i="10"/>
  <c r="BX40" i="10" s="1"/>
  <c r="BY40" i="10" s="1"/>
  <c r="BZ40" i="10" s="1"/>
  <c r="CA40" i="10" s="1"/>
  <c r="CB40" i="10" s="1"/>
  <c r="CC40" i="10" s="1"/>
  <c r="CD40" i="10" s="1"/>
  <c r="CE40" i="10" s="1"/>
  <c r="CF40" i="10" s="1"/>
  <c r="CG40" i="10" s="1"/>
  <c r="CH40" i="10" s="1"/>
  <c r="CI40" i="10" s="1"/>
  <c r="CS62" i="10"/>
  <c r="CT62" i="10" s="1"/>
  <c r="CU62" i="10" s="1"/>
  <c r="CV62" i="10" s="1"/>
  <c r="CW62" i="10" s="1"/>
  <c r="CX62" i="10" s="1"/>
  <c r="CY62" i="10" s="1"/>
  <c r="CZ62" i="10" s="1"/>
  <c r="DA62" i="10" s="1"/>
  <c r="DB62" i="10" s="1"/>
  <c r="DC62" i="10" s="1"/>
  <c r="DD62" i="10" s="1"/>
  <c r="DE62" i="10" s="1"/>
  <c r="BY42" i="10"/>
  <c r="BZ42" i="10" s="1"/>
  <c r="CA42" i="10" s="1"/>
  <c r="CB42" i="10" s="1"/>
  <c r="CC42" i="10" s="1"/>
  <c r="CD42" i="10" s="1"/>
  <c r="CE42" i="10" s="1"/>
  <c r="CF42" i="10" s="1"/>
  <c r="CG42" i="10" s="1"/>
  <c r="CH42" i="10" s="1"/>
  <c r="CI42" i="10" s="1"/>
  <c r="CJ42" i="10" s="1"/>
  <c r="CK42" i="10" s="1"/>
  <c r="BB19" i="10"/>
  <c r="BC19" i="10" s="1"/>
  <c r="DR87" i="10"/>
  <c r="DS87" i="10" s="1"/>
  <c r="DT87" i="10" s="1"/>
  <c r="DU87" i="10" s="1"/>
  <c r="DV87" i="10" s="1"/>
  <c r="BO32" i="10"/>
  <c r="BP32" i="10" s="1"/>
  <c r="BQ32" i="10" s="1"/>
  <c r="BR32" i="10" s="1"/>
  <c r="BS32" i="10" s="1"/>
  <c r="BT32" i="10" s="1"/>
  <c r="BU32" i="10" s="1"/>
  <c r="BV32" i="10" s="1"/>
  <c r="BW32" i="10" s="1"/>
  <c r="BX32" i="10" s="1"/>
  <c r="BY32" i="10" s="1"/>
  <c r="BZ32" i="10" s="1"/>
  <c r="CA32" i="10" s="1"/>
  <c r="DK80" i="10"/>
  <c r="DL80" i="10" s="1"/>
  <c r="DM80" i="10" s="1"/>
  <c r="DN80" i="10" s="1"/>
  <c r="DO80" i="10" s="1"/>
  <c r="DP80" i="10" s="1"/>
  <c r="DQ80" i="10" s="1"/>
  <c r="DR80" i="10" s="1"/>
  <c r="DS80" i="10" s="1"/>
  <c r="DT80" i="10" s="1"/>
  <c r="DU80" i="10" s="1"/>
  <c r="DV80" i="10" s="1"/>
  <c r="DV91" i="10"/>
  <c r="BR35" i="10"/>
  <c r="BS35" i="10" s="1"/>
  <c r="BT35" i="10" s="1"/>
  <c r="BU35" i="10" s="1"/>
  <c r="BV35" i="10" s="1"/>
  <c r="BW35" i="10" s="1"/>
  <c r="BX35" i="10" s="1"/>
  <c r="BY35" i="10" s="1"/>
  <c r="BZ35" i="10" s="1"/>
  <c r="CA35" i="10" s="1"/>
  <c r="CB35" i="10" s="1"/>
  <c r="CC35" i="10" s="1"/>
  <c r="CD35" i="10" s="1"/>
  <c r="BS36" i="10"/>
  <c r="BT36" i="10" s="1"/>
  <c r="BU36" i="10" s="1"/>
  <c r="BV36" i="10" s="1"/>
  <c r="BW36" i="10" s="1"/>
  <c r="BX36" i="10" s="1"/>
  <c r="BY36" i="10" s="1"/>
  <c r="BZ36" i="10" s="1"/>
  <c r="CA36" i="10" s="1"/>
  <c r="CB36" i="10" s="1"/>
  <c r="CC36" i="10" s="1"/>
  <c r="CD36" i="10" s="1"/>
  <c r="CE36" i="10" s="1"/>
  <c r="CM56" i="10"/>
  <c r="CN56" i="10" s="1"/>
  <c r="CO56" i="10" s="1"/>
  <c r="CP56" i="10" s="1"/>
  <c r="CQ56" i="10" s="1"/>
  <c r="CR56" i="10" s="1"/>
  <c r="CS56" i="10" s="1"/>
  <c r="CT56" i="10" s="1"/>
  <c r="CU56" i="10" s="1"/>
  <c r="CV56" i="10" s="1"/>
  <c r="CW56" i="10" s="1"/>
  <c r="CX56" i="10" s="1"/>
  <c r="CY56" i="10" s="1"/>
  <c r="DP85" i="10"/>
  <c r="DQ85" i="10" s="1"/>
  <c r="DR85" i="10" s="1"/>
  <c r="DS85" i="10" s="1"/>
  <c r="DT85" i="10" s="1"/>
  <c r="DU85" i="10" s="1"/>
  <c r="DV85" i="10" s="1"/>
  <c r="DI78" i="10"/>
  <c r="DJ78" i="10" s="1"/>
  <c r="DK78" i="10" s="1"/>
  <c r="DL78" i="10" s="1"/>
  <c r="DM78" i="10" s="1"/>
  <c r="DN78" i="10" s="1"/>
  <c r="DO78" i="10" s="1"/>
  <c r="DP78" i="10" s="1"/>
  <c r="DQ78" i="10" s="1"/>
  <c r="DR78" i="10" s="1"/>
  <c r="DS78" i="10" s="1"/>
  <c r="DT78" i="10" s="1"/>
  <c r="DU78" i="10" s="1"/>
  <c r="DN83" i="10"/>
  <c r="DO83" i="10" s="1"/>
  <c r="DP83" i="10" s="1"/>
  <c r="DQ83" i="10" s="1"/>
  <c r="DR83" i="10" s="1"/>
  <c r="DS83" i="10" s="1"/>
  <c r="DT83" i="10" s="1"/>
  <c r="DU83" i="10" s="1"/>
  <c r="DV83" i="10" s="1"/>
  <c r="CD47" i="10"/>
  <c r="CE47" i="10" s="1"/>
  <c r="CF47" i="10" s="1"/>
  <c r="CG47" i="10" s="1"/>
  <c r="CH47" i="10" s="1"/>
  <c r="CI47" i="10" s="1"/>
  <c r="CJ47" i="10" s="1"/>
  <c r="CK47" i="10" s="1"/>
  <c r="CL47" i="10" s="1"/>
  <c r="CM47" i="10" s="1"/>
  <c r="CN47" i="10" s="1"/>
  <c r="CO47" i="10" s="1"/>
  <c r="CP47" i="10" s="1"/>
  <c r="CB45" i="10"/>
  <c r="CC45" i="10" s="1"/>
  <c r="CD45" i="10" s="1"/>
  <c r="CE45" i="10" s="1"/>
  <c r="CF45" i="10" s="1"/>
  <c r="CG45" i="10" s="1"/>
  <c r="CH45" i="10" s="1"/>
  <c r="CI45" i="10" s="1"/>
  <c r="CJ45" i="10" s="1"/>
  <c r="CK45" i="10" s="1"/>
  <c r="CL45" i="10" s="1"/>
  <c r="CM45" i="10" s="1"/>
  <c r="CN45" i="10" s="1"/>
  <c r="BG24" i="10"/>
  <c r="BH24" i="10" s="1"/>
  <c r="BI24" i="10" s="1"/>
  <c r="BJ24" i="10" s="1"/>
  <c r="BK24" i="10" s="1"/>
  <c r="BL24" i="10" s="1"/>
  <c r="BM24" i="10" s="1"/>
  <c r="BN24" i="10" s="1"/>
  <c r="BO24" i="10" s="1"/>
  <c r="BP24" i="10" s="1"/>
  <c r="BQ24" i="10" s="1"/>
  <c r="BR24" i="10" s="1"/>
  <c r="BS24" i="10" s="1"/>
  <c r="BN31" i="10"/>
  <c r="BO31" i="10" s="1"/>
  <c r="BP31" i="10" s="1"/>
  <c r="BQ31" i="10" s="1"/>
  <c r="BR31" i="10" s="1"/>
  <c r="BS31" i="10" s="1"/>
  <c r="BT31" i="10" s="1"/>
  <c r="BU31" i="10" s="1"/>
  <c r="BV31" i="10" s="1"/>
  <c r="BW31" i="10" s="1"/>
  <c r="BX31" i="10" s="1"/>
  <c r="BY31" i="10" s="1"/>
  <c r="BZ31" i="10" s="1"/>
  <c r="BM30" i="10"/>
  <c r="BN30" i="10" s="1"/>
  <c r="BO30" i="10" s="1"/>
  <c r="BP30" i="10" s="1"/>
  <c r="BQ30" i="10" s="1"/>
  <c r="BR30" i="10" s="1"/>
  <c r="BS30" i="10" s="1"/>
  <c r="BT30" i="10" s="1"/>
  <c r="BU30" i="10" s="1"/>
  <c r="BV30" i="10" s="1"/>
  <c r="BW30" i="10" s="1"/>
  <c r="BX30" i="10" s="1"/>
  <c r="BY30" i="10" s="1"/>
  <c r="CX67" i="10"/>
  <c r="CY67" i="10" s="1"/>
  <c r="CZ67" i="10" s="1"/>
  <c r="DA67" i="10" s="1"/>
  <c r="DB67" i="10" s="1"/>
  <c r="DC67" i="10" s="1"/>
  <c r="DD67" i="10" s="1"/>
  <c r="DE67" i="10" s="1"/>
  <c r="DF67" i="10" s="1"/>
  <c r="DG67" i="10" s="1"/>
  <c r="DH67" i="10" s="1"/>
  <c r="DI67" i="10" s="1"/>
  <c r="DJ67" i="10" s="1"/>
  <c r="CI52" i="10"/>
  <c r="CJ52" i="10" s="1"/>
  <c r="CK52" i="10" s="1"/>
  <c r="CL52" i="10" s="1"/>
  <c r="CM52" i="10" s="1"/>
  <c r="CN52" i="10" s="1"/>
  <c r="CO52" i="10" s="1"/>
  <c r="CP52" i="10" s="1"/>
  <c r="CQ52" i="10" s="1"/>
  <c r="CR52" i="10" s="1"/>
  <c r="CS52" i="10" s="1"/>
  <c r="CT52" i="10" s="1"/>
  <c r="CU52" i="10" s="1"/>
  <c r="DA70" i="10"/>
  <c r="DB70" i="10" s="1"/>
  <c r="DC70" i="10" s="1"/>
  <c r="DD70" i="10" s="1"/>
  <c r="DE70" i="10" s="1"/>
  <c r="DF70" i="10" s="1"/>
  <c r="DG70" i="10" s="1"/>
  <c r="DH70" i="10" s="1"/>
  <c r="DI70" i="10" s="1"/>
  <c r="DJ70" i="10" s="1"/>
  <c r="DK70" i="10" s="1"/>
  <c r="DL70" i="10" s="1"/>
  <c r="DM70" i="10" s="1"/>
  <c r="BQ34" i="10"/>
  <c r="BR34" i="10" s="1"/>
  <c r="BS34" i="10" s="1"/>
  <c r="BT34" i="10" s="1"/>
  <c r="BU34" i="10" s="1"/>
  <c r="BV34" i="10" s="1"/>
  <c r="BW34" i="10" s="1"/>
  <c r="BX34" i="10" s="1"/>
  <c r="BY34" i="10" s="1"/>
  <c r="BZ34" i="10" s="1"/>
  <c r="CA34" i="10" s="1"/>
  <c r="CB34" i="10" s="1"/>
  <c r="CC34" i="10" s="1"/>
  <c r="CC46" i="10"/>
  <c r="CD46" i="10" s="1"/>
  <c r="CE46" i="10" s="1"/>
  <c r="CF46" i="10" s="1"/>
  <c r="CG46" i="10" s="1"/>
  <c r="CH46" i="10" s="1"/>
  <c r="CI46" i="10" s="1"/>
  <c r="CJ46" i="10" s="1"/>
  <c r="CK46" i="10" s="1"/>
  <c r="CL46" i="10" s="1"/>
  <c r="CM46" i="10" s="1"/>
  <c r="CN46" i="10" s="1"/>
  <c r="CO46" i="10" s="1"/>
  <c r="DH77" i="10"/>
  <c r="DI77" i="10" s="1"/>
  <c r="DJ77" i="10" s="1"/>
  <c r="DK77" i="10" s="1"/>
  <c r="DL77" i="10" s="1"/>
  <c r="DM77" i="10" s="1"/>
  <c r="DN77" i="10" s="1"/>
  <c r="DO77" i="10" s="1"/>
  <c r="DP77" i="10" s="1"/>
  <c r="DQ77" i="10" s="1"/>
  <c r="DR77" i="10" s="1"/>
  <c r="DS77" i="10" s="1"/>
  <c r="DT77" i="10" s="1"/>
  <c r="BK28" i="10"/>
  <c r="BL28" i="10" s="1"/>
  <c r="BM28" i="10" s="1"/>
  <c r="BN28" i="10" s="1"/>
  <c r="BO28" i="10" s="1"/>
  <c r="BP28" i="10" s="1"/>
  <c r="BQ28" i="10" s="1"/>
  <c r="BR28" i="10" s="1"/>
  <c r="BS28" i="10" s="1"/>
  <c r="BT28" i="10" s="1"/>
  <c r="BU28" i="10" s="1"/>
  <c r="BV28" i="10" s="1"/>
  <c r="BW28" i="10" s="1"/>
  <c r="CO58" i="10"/>
  <c r="CP58" i="10" s="1"/>
  <c r="CQ58" i="10" s="1"/>
  <c r="CR58" i="10" s="1"/>
  <c r="CS58" i="10" s="1"/>
  <c r="CT58" i="10" s="1"/>
  <c r="CU58" i="10" s="1"/>
  <c r="CV58" i="10" s="1"/>
  <c r="CW58" i="10" s="1"/>
  <c r="CX58" i="10" s="1"/>
  <c r="CY58" i="10" s="1"/>
  <c r="CZ58" i="10" s="1"/>
  <c r="DA58" i="10" s="1"/>
  <c r="BL29" i="10"/>
  <c r="BM29" i="10" s="1"/>
  <c r="BN29" i="10" s="1"/>
  <c r="BO29" i="10" s="1"/>
  <c r="BP29" i="10" s="1"/>
  <c r="BQ29" i="10" s="1"/>
  <c r="BR29" i="10" s="1"/>
  <c r="BS29" i="10" s="1"/>
  <c r="BT29" i="10" s="1"/>
  <c r="BU29" i="10" s="1"/>
  <c r="BV29" i="10" s="1"/>
  <c r="BW29" i="10" s="1"/>
  <c r="BX29" i="10" s="1"/>
  <c r="DD73" i="10"/>
  <c r="DE73" i="10" s="1"/>
  <c r="DF73" i="10" s="1"/>
  <c r="DG73" i="10" s="1"/>
  <c r="DH73" i="10" s="1"/>
  <c r="DI73" i="10" s="1"/>
  <c r="DJ73" i="10" s="1"/>
  <c r="DK73" i="10" s="1"/>
  <c r="DL73" i="10" s="1"/>
  <c r="DM73" i="10" s="1"/>
  <c r="DN73" i="10" s="1"/>
  <c r="DO73" i="10" s="1"/>
  <c r="DP73" i="10" s="1"/>
  <c r="BE22" i="10"/>
  <c r="BF22" i="10" s="1"/>
  <c r="BG22" i="10" s="1"/>
  <c r="BH22" i="10" s="1"/>
  <c r="BI22" i="10" s="1"/>
  <c r="BJ22" i="10" s="1"/>
  <c r="BK22" i="10" s="1"/>
  <c r="BL22" i="10" s="1"/>
  <c r="BM22" i="10" s="1"/>
  <c r="BN22" i="10" s="1"/>
  <c r="BO22" i="10" s="1"/>
  <c r="BP22" i="10" s="1"/>
  <c r="BQ22" i="10" s="1"/>
  <c r="CN57" i="10"/>
  <c r="CO57" i="10" s="1"/>
  <c r="CP57" i="10" s="1"/>
  <c r="CQ57" i="10" s="1"/>
  <c r="CR57" i="10" s="1"/>
  <c r="CS57" i="10" s="1"/>
  <c r="CT57" i="10" s="1"/>
  <c r="CU57" i="10" s="1"/>
  <c r="CV57" i="10" s="1"/>
  <c r="CW57" i="10" s="1"/>
  <c r="CX57" i="10" s="1"/>
  <c r="CY57" i="10" s="1"/>
  <c r="CZ57" i="10" s="1"/>
  <c r="DO84" i="10"/>
  <c r="DP84" i="10" s="1"/>
  <c r="DQ84" i="10" s="1"/>
  <c r="DR84" i="10" s="1"/>
  <c r="DS84" i="10" s="1"/>
  <c r="DT84" i="10" s="1"/>
  <c r="DU84" i="10" s="1"/>
  <c r="DV84" i="10" s="1"/>
  <c r="BD21" i="10"/>
  <c r="BE21" i="10" s="1"/>
  <c r="BF21" i="10" s="1"/>
  <c r="BG21" i="10" s="1"/>
  <c r="BH21" i="10" s="1"/>
  <c r="BI21" i="10" s="1"/>
  <c r="BJ21" i="10" s="1"/>
  <c r="BK21" i="10" s="1"/>
  <c r="BL21" i="10" s="1"/>
  <c r="BM21" i="10" s="1"/>
  <c r="BN21" i="10" s="1"/>
  <c r="BO21" i="10" s="1"/>
  <c r="BP21" i="10" s="1"/>
  <c r="CR61" i="10"/>
  <c r="CS61" i="10" s="1"/>
  <c r="CT61" i="10" s="1"/>
  <c r="CU61" i="10" s="1"/>
  <c r="CV61" i="10" s="1"/>
  <c r="CW61" i="10" s="1"/>
  <c r="CX61" i="10" s="1"/>
  <c r="CY61" i="10" s="1"/>
  <c r="CZ61" i="10" s="1"/>
  <c r="DA61" i="10" s="1"/>
  <c r="DB61" i="10" s="1"/>
  <c r="DC61" i="10" s="1"/>
  <c r="DD61" i="10" s="1"/>
  <c r="CL55" i="10"/>
  <c r="CM55" i="10" s="1"/>
  <c r="CN55" i="10" s="1"/>
  <c r="CO55" i="10" s="1"/>
  <c r="CP55" i="10" s="1"/>
  <c r="CQ55" i="10" s="1"/>
  <c r="CR55" i="10" s="1"/>
  <c r="CS55" i="10" s="1"/>
  <c r="CT55" i="10" s="1"/>
  <c r="CU55" i="10" s="1"/>
  <c r="CV55" i="10" s="1"/>
  <c r="CW55" i="10" s="1"/>
  <c r="CX55" i="10" s="1"/>
  <c r="CH51" i="10"/>
  <c r="CI51" i="10" s="1"/>
  <c r="CJ51" i="10" s="1"/>
  <c r="CK51" i="10" s="1"/>
  <c r="CL51" i="10" s="1"/>
  <c r="CM51" i="10" s="1"/>
  <c r="CN51" i="10" s="1"/>
  <c r="CO51" i="10" s="1"/>
  <c r="CP51" i="10" s="1"/>
  <c r="CQ51" i="10" s="1"/>
  <c r="CR51" i="10" s="1"/>
  <c r="CS51" i="10" s="1"/>
  <c r="CT51" i="10" s="1"/>
  <c r="DS88" i="10"/>
  <c r="DT88" i="10" s="1"/>
  <c r="DU88" i="10" s="1"/>
  <c r="DV88" i="10" s="1"/>
  <c r="BH25" i="10"/>
  <c r="BI25" i="10" s="1"/>
  <c r="BJ25" i="10" s="1"/>
  <c r="BK25" i="10" s="1"/>
  <c r="BL25" i="10" s="1"/>
  <c r="BM25" i="10" s="1"/>
  <c r="BN25" i="10" s="1"/>
  <c r="BO25" i="10" s="1"/>
  <c r="BP25" i="10" s="1"/>
  <c r="BQ25" i="10" s="1"/>
  <c r="BR25" i="10" s="1"/>
  <c r="BS25" i="10" s="1"/>
  <c r="BT25" i="10" s="1"/>
  <c r="CW66" i="10"/>
  <c r="CX66" i="10" s="1"/>
  <c r="CY66" i="10" s="1"/>
  <c r="CZ66" i="10" s="1"/>
  <c r="DA66" i="10" s="1"/>
  <c r="DB66" i="10" s="1"/>
  <c r="DC66" i="10" s="1"/>
  <c r="DD66" i="10" s="1"/>
  <c r="DE66" i="10" s="1"/>
  <c r="DF66" i="10" s="1"/>
  <c r="DG66" i="10" s="1"/>
  <c r="DH66" i="10" s="1"/>
  <c r="DI66" i="10" s="1"/>
  <c r="DF75" i="10"/>
  <c r="DG75" i="10" s="1"/>
  <c r="DH75" i="10" s="1"/>
  <c r="DI75" i="10" s="1"/>
  <c r="DJ75" i="10" s="1"/>
  <c r="DK75" i="10" s="1"/>
  <c r="DL75" i="10" s="1"/>
  <c r="DM75" i="10" s="1"/>
  <c r="DN75" i="10" s="1"/>
  <c r="DO75" i="10" s="1"/>
  <c r="DP75" i="10" s="1"/>
  <c r="DQ75" i="10" s="1"/>
  <c r="DR75" i="10" s="1"/>
  <c r="BU38" i="10"/>
  <c r="BV38" i="10" s="1"/>
  <c r="BW38" i="10" s="1"/>
  <c r="BX38" i="10" s="1"/>
  <c r="BY38" i="10" s="1"/>
  <c r="BZ38" i="10" s="1"/>
  <c r="CA38" i="10" s="1"/>
  <c r="CB38" i="10" s="1"/>
  <c r="CC38" i="10" s="1"/>
  <c r="CD38" i="10" s="1"/>
  <c r="CE38" i="10" s="1"/>
  <c r="CF38" i="10" s="1"/>
  <c r="CG38" i="10" s="1"/>
  <c r="BO5" i="10"/>
  <c r="DJ79" i="10"/>
  <c r="DK79" i="10" s="1"/>
  <c r="DL79" i="10" s="1"/>
  <c r="DM79" i="10" s="1"/>
  <c r="DN79" i="10" s="1"/>
  <c r="DO79" i="10" s="1"/>
  <c r="DP79" i="10" s="1"/>
  <c r="DQ79" i="10" s="1"/>
  <c r="DR79" i="10" s="1"/>
  <c r="DS79" i="10" s="1"/>
  <c r="DT79" i="10" s="1"/>
  <c r="DU79" i="10" s="1"/>
  <c r="DV79" i="10" s="1"/>
  <c r="CV65" i="10"/>
  <c r="CW65" i="10" s="1"/>
  <c r="CX65" i="10" s="1"/>
  <c r="CY65" i="10" s="1"/>
  <c r="CZ65" i="10" s="1"/>
  <c r="DA65" i="10" s="1"/>
  <c r="DB65" i="10" s="1"/>
  <c r="DC65" i="10" s="1"/>
  <c r="DD65" i="10" s="1"/>
  <c r="DE65" i="10" s="1"/>
  <c r="DF65" i="10" s="1"/>
  <c r="DG65" i="10" s="1"/>
  <c r="DH65" i="10" s="1"/>
  <c r="CJ53" i="10"/>
  <c r="CK53" i="10" s="1"/>
  <c r="CL53" i="10" s="1"/>
  <c r="CM53" i="10" s="1"/>
  <c r="CN53" i="10" s="1"/>
  <c r="CO53" i="10" s="1"/>
  <c r="CP53" i="10" s="1"/>
  <c r="CQ53" i="10" s="1"/>
  <c r="CR53" i="10" s="1"/>
  <c r="CS53" i="10" s="1"/>
  <c r="CT53" i="10" s="1"/>
  <c r="CU53" i="10" s="1"/>
  <c r="CV53" i="10" s="1"/>
  <c r="DL81" i="10"/>
  <c r="DM81" i="10" s="1"/>
  <c r="DN81" i="10" s="1"/>
  <c r="DO81" i="10" s="1"/>
  <c r="DP81" i="10" s="1"/>
  <c r="DQ81" i="10" s="1"/>
  <c r="DR81" i="10" s="1"/>
  <c r="DS81" i="10" s="1"/>
  <c r="DT81" i="10" s="1"/>
  <c r="DU81" i="10" s="1"/>
  <c r="DV81" i="10" s="1"/>
  <c r="DC72" i="10"/>
  <c r="DD72" i="10" s="1"/>
  <c r="DE72" i="10" s="1"/>
  <c r="DF72" i="10" s="1"/>
  <c r="DG72" i="10" s="1"/>
  <c r="DH72" i="10" s="1"/>
  <c r="DI72" i="10" s="1"/>
  <c r="DJ72" i="10" s="1"/>
  <c r="DK72" i="10" s="1"/>
  <c r="DL72" i="10" s="1"/>
  <c r="DM72" i="10" s="1"/>
  <c r="DN72" i="10" s="1"/>
  <c r="DO72" i="10" s="1"/>
  <c r="BZ43" i="10"/>
  <c r="CA43" i="10" s="1"/>
  <c r="CB43" i="10" s="1"/>
  <c r="CC43" i="10" s="1"/>
  <c r="CD43" i="10" s="1"/>
  <c r="CE43" i="10" s="1"/>
  <c r="CF43" i="10" s="1"/>
  <c r="CG43" i="10" s="1"/>
  <c r="CH43" i="10" s="1"/>
  <c r="CI43" i="10" s="1"/>
  <c r="CJ43" i="10" s="1"/>
  <c r="CK43" i="10" s="1"/>
  <c r="CL43" i="10" s="1"/>
  <c r="CY68" i="10"/>
  <c r="CZ68" i="10" s="1"/>
  <c r="DA68" i="10" s="1"/>
  <c r="DB68" i="10" s="1"/>
  <c r="DC68" i="10" s="1"/>
  <c r="DD68" i="10" s="1"/>
  <c r="DE68" i="10" s="1"/>
  <c r="DF68" i="10" s="1"/>
  <c r="DG68" i="10" s="1"/>
  <c r="DH68" i="10" s="1"/>
  <c r="DI68" i="10" s="1"/>
  <c r="DJ68" i="10" s="1"/>
  <c r="DK68" i="10" s="1"/>
  <c r="CF49" i="10"/>
  <c r="CG49" i="10" s="1"/>
  <c r="CH49" i="10" s="1"/>
  <c r="CI49" i="10" s="1"/>
  <c r="CJ49" i="10" s="1"/>
  <c r="CK49" i="10" s="1"/>
  <c r="CL49" i="10" s="1"/>
  <c r="CM49" i="10" s="1"/>
  <c r="CN49" i="10" s="1"/>
  <c r="CO49" i="10" s="1"/>
  <c r="CP49" i="10" s="1"/>
  <c r="CQ49" i="10" s="1"/>
  <c r="CR49" i="10" s="1"/>
  <c r="CS49" i="10" s="1"/>
  <c r="CT63" i="10"/>
  <c r="CU63" i="10" s="1"/>
  <c r="CV63" i="10" s="1"/>
  <c r="CW63" i="10" s="1"/>
  <c r="CX63" i="10" s="1"/>
  <c r="CY63" i="10" s="1"/>
  <c r="CZ63" i="10" s="1"/>
  <c r="DA63" i="10" s="1"/>
  <c r="DB63" i="10" s="1"/>
  <c r="DC63" i="10" s="1"/>
  <c r="DD63" i="10" s="1"/>
  <c r="DE63" i="10" s="1"/>
  <c r="DF63" i="10" s="1"/>
  <c r="DU90" i="10"/>
  <c r="DV90" i="10" s="1"/>
  <c r="BV39" i="10"/>
  <c r="BW39" i="10" s="1"/>
  <c r="BX39" i="10" s="1"/>
  <c r="BY39" i="10" s="1"/>
  <c r="BZ39" i="10" s="1"/>
  <c r="CA39" i="10" s="1"/>
  <c r="CB39" i="10" s="1"/>
  <c r="CC39" i="10" s="1"/>
  <c r="CD39" i="10" s="1"/>
  <c r="CE39" i="10" s="1"/>
  <c r="CF39" i="10" s="1"/>
  <c r="CG39" i="10" s="1"/>
  <c r="CH39" i="10" s="1"/>
  <c r="DT89" i="10"/>
  <c r="DU89" i="10" s="1"/>
  <c r="DV89" i="10" s="1"/>
  <c r="CE48" i="10"/>
  <c r="CF48" i="10" s="1"/>
  <c r="CG48" i="10" s="1"/>
  <c r="CH48" i="10" s="1"/>
  <c r="CI48" i="10" s="1"/>
  <c r="CJ48" i="10" s="1"/>
  <c r="CK48" i="10" s="1"/>
  <c r="CL48" i="10" s="1"/>
  <c r="CM48" i="10" s="1"/>
  <c r="CN48" i="10" s="1"/>
  <c r="CO48" i="10" s="1"/>
  <c r="CP48" i="10" s="1"/>
  <c r="CQ48" i="10" s="1"/>
  <c r="CP59" i="10"/>
  <c r="CQ59" i="10" s="1"/>
  <c r="CR59" i="10" s="1"/>
  <c r="CS59" i="10" s="1"/>
  <c r="CT59" i="10" s="1"/>
  <c r="CU59" i="10" s="1"/>
  <c r="CV59" i="10" s="1"/>
  <c r="CW59" i="10" s="1"/>
  <c r="CX59" i="10" s="1"/>
  <c r="CY59" i="10" s="1"/>
  <c r="CZ59" i="10" s="1"/>
  <c r="DA59" i="10" s="1"/>
  <c r="DB59" i="10" s="1"/>
  <c r="DG76" i="10"/>
  <c r="DH76" i="10" s="1"/>
  <c r="DI76" i="10" s="1"/>
  <c r="DJ76" i="10" s="1"/>
  <c r="DK76" i="10" s="1"/>
  <c r="DL76" i="10" s="1"/>
  <c r="DM76" i="10" s="1"/>
  <c r="DN76" i="10" s="1"/>
  <c r="DO76" i="10" s="1"/>
  <c r="DP76" i="10" s="1"/>
  <c r="DQ76" i="10" s="1"/>
  <c r="DR76" i="10" s="1"/>
  <c r="DS76" i="10" s="1"/>
  <c r="BP33" i="10"/>
  <c r="BQ33" i="10" s="1"/>
  <c r="BR33" i="10" s="1"/>
  <c r="BS33" i="10" s="1"/>
  <c r="BT33" i="10" s="1"/>
  <c r="BU33" i="10" s="1"/>
  <c r="BV33" i="10" s="1"/>
  <c r="BW33" i="10" s="1"/>
  <c r="BX33" i="10" s="1"/>
  <c r="BY33" i="10" s="1"/>
  <c r="BZ33" i="10" s="1"/>
  <c r="CA33" i="10" s="1"/>
  <c r="CB33" i="10" s="1"/>
  <c r="DB71" i="10"/>
  <c r="DC71" i="10" s="1"/>
  <c r="DD71" i="10" s="1"/>
  <c r="DE71" i="10" s="1"/>
  <c r="DF71" i="10" s="1"/>
  <c r="DG71" i="10" s="1"/>
  <c r="DH71" i="10" s="1"/>
  <c r="DI71" i="10" s="1"/>
  <c r="DJ71" i="10" s="1"/>
  <c r="DK71" i="10" s="1"/>
  <c r="DL71" i="10" s="1"/>
  <c r="DM71" i="10" s="1"/>
  <c r="DN71" i="10" s="1"/>
  <c r="BJ27" i="10"/>
  <c r="BK27" i="10" s="1"/>
  <c r="BL27" i="10" s="1"/>
  <c r="BM27" i="10" s="1"/>
  <c r="BN27" i="10" s="1"/>
  <c r="BO27" i="10" s="1"/>
  <c r="BP27" i="10" s="1"/>
  <c r="BQ27" i="10" s="1"/>
  <c r="BR27" i="10" s="1"/>
  <c r="BS27" i="10" s="1"/>
  <c r="BT27" i="10" s="1"/>
  <c r="BU27" i="10" s="1"/>
  <c r="BV27" i="10" s="1"/>
  <c r="BG59" i="50"/>
  <c r="BF59" i="50"/>
  <c r="BD59" i="50"/>
  <c r="BJ59" i="50"/>
  <c r="BB59" i="50"/>
  <c r="BI59" i="50"/>
  <c r="BA59" i="50"/>
  <c r="BH59" i="50"/>
  <c r="AZ59" i="50"/>
  <c r="BE59" i="50"/>
  <c r="BC59" i="50"/>
  <c r="BK59" i="50"/>
  <c r="AZ71" i="18"/>
  <c r="BQ21" i="6"/>
  <c r="BR21" i="6"/>
  <c r="CB21" i="6" s="1"/>
  <c r="BS21" i="6"/>
  <c r="CC21" i="6" s="1"/>
  <c r="BA71" i="18"/>
  <c r="BC16" i="18"/>
  <c r="BC20" i="18" s="1"/>
  <c r="BB23" i="6"/>
  <c r="BC20" i="6"/>
  <c r="BD17" i="18" s="1"/>
  <c r="BE65" i="47"/>
  <c r="AV13" i="6"/>
  <c r="AR8" i="52"/>
  <c r="AR14" i="52" s="1"/>
  <c r="AW10" i="6" s="1"/>
  <c r="AY8" i="18" s="1"/>
  <c r="AZ155" i="5"/>
  <c r="AT130" i="52"/>
  <c r="AT119" i="52" s="1"/>
  <c r="AT122" i="52" s="1"/>
  <c r="AT6" i="52" s="1"/>
  <c r="AY9" i="6" s="1"/>
  <c r="AX115" i="52"/>
  <c r="BB114" i="52" s="1"/>
  <c r="C60" i="50"/>
  <c r="AW167" i="52"/>
  <c r="AW114" i="52"/>
  <c r="AU156" i="52"/>
  <c r="AU129" i="52"/>
  <c r="AV173" i="52"/>
  <c r="AV168" i="52"/>
  <c r="AV174" i="52"/>
  <c r="AV179" i="52"/>
  <c r="AU169" i="52"/>
  <c r="AU170" i="52"/>
  <c r="AU171" i="52"/>
  <c r="AT175" i="52"/>
  <c r="AT176" i="52" s="1"/>
  <c r="AT182" i="52"/>
  <c r="AT181" i="52"/>
  <c r="AT183" i="52"/>
  <c r="AS187" i="52"/>
  <c r="AS188" i="52" s="1"/>
  <c r="AS189" i="52" s="1"/>
  <c r="AV146" i="52"/>
  <c r="AV160" i="52" s="1"/>
  <c r="AV142" i="52"/>
  <c r="AV144" i="52"/>
  <c r="AV158" i="52" s="1"/>
  <c r="AV140" i="52"/>
  <c r="AV154" i="52" s="1"/>
  <c r="AV138" i="52"/>
  <c r="AV152" i="52" s="1"/>
  <c r="AY59" i="50"/>
  <c r="AY12" i="50" s="1"/>
  <c r="BC5" i="18" s="1"/>
  <c r="AU186" i="52"/>
  <c r="AU180" i="52"/>
  <c r="AU185" i="52"/>
  <c r="BS148" i="5"/>
  <c r="BS153" i="5" s="1"/>
  <c r="BU15" i="6"/>
  <c r="BU78" i="6"/>
  <c r="BU74" i="6"/>
  <c r="BF65" i="47"/>
  <c r="BU19" i="6"/>
  <c r="BU23" i="6"/>
  <c r="BU73" i="6"/>
  <c r="BT5" i="6"/>
  <c r="BR5" i="18"/>
  <c r="BS5" i="18"/>
  <c r="BT5" i="18"/>
  <c r="BR8" i="18"/>
  <c r="BS8" i="18"/>
  <c r="BT8" i="18"/>
  <c r="BC19" i="6"/>
  <c r="BQ5" i="6"/>
  <c r="BR5" i="6"/>
  <c r="BS5" i="6"/>
  <c r="BB21" i="55" l="1"/>
  <c r="BB27" i="55" s="1"/>
  <c r="HY78" i="10"/>
  <c r="GK38" i="10"/>
  <c r="IF85" i="10"/>
  <c r="IK90" i="10"/>
  <c r="HV75" i="10"/>
  <c r="HI62" i="10"/>
  <c r="NB90" i="10"/>
  <c r="GU48" i="10"/>
  <c r="GO42" i="10"/>
  <c r="HL65" i="10"/>
  <c r="GA28" i="10"/>
  <c r="FX25" i="10"/>
  <c r="IL91" i="10"/>
  <c r="GD31" i="10"/>
  <c r="GR45" i="10"/>
  <c r="FV23" i="10"/>
  <c r="FS20" i="10"/>
  <c r="GC30" i="10"/>
  <c r="II88" i="10"/>
  <c r="GT47" i="10"/>
  <c r="GG34" i="10"/>
  <c r="FY26" i="10"/>
  <c r="HW76" i="10"/>
  <c r="HD57" i="10"/>
  <c r="GJ37" i="10"/>
  <c r="GS46" i="10"/>
  <c r="HM66" i="10"/>
  <c r="HB55" i="10"/>
  <c r="IE84" i="10"/>
  <c r="GQ44" i="10"/>
  <c r="GV49" i="10"/>
  <c r="HQ70" i="10"/>
  <c r="GZ53" i="10"/>
  <c r="GB29" i="10"/>
  <c r="HR71" i="10"/>
  <c r="HU74" i="10"/>
  <c r="HJ63" i="10"/>
  <c r="IC82" i="10"/>
  <c r="GE32" i="10"/>
  <c r="IJ89" i="10"/>
  <c r="HK64" i="10"/>
  <c r="HE58" i="10"/>
  <c r="FU22" i="10"/>
  <c r="IM92" i="10"/>
  <c r="GX51" i="10"/>
  <c r="GN41" i="10"/>
  <c r="ID83" i="10"/>
  <c r="HG60" i="10"/>
  <c r="HH61" i="10"/>
  <c r="HX77" i="10"/>
  <c r="GF33" i="10"/>
  <c r="GI36" i="10"/>
  <c r="HS72" i="10"/>
  <c r="GH35" i="10"/>
  <c r="IB81" i="10"/>
  <c r="FZ27" i="10"/>
  <c r="FT21" i="10"/>
  <c r="HA54" i="10"/>
  <c r="HT73" i="10"/>
  <c r="GW50" i="10"/>
  <c r="HZ79" i="10"/>
  <c r="HF59" i="10"/>
  <c r="GL39" i="10"/>
  <c r="GY52" i="10"/>
  <c r="HN67" i="10"/>
  <c r="IG86" i="10"/>
  <c r="HO68" i="10"/>
  <c r="GP43" i="10"/>
  <c r="HC56" i="10"/>
  <c r="FW24" i="10"/>
  <c r="IH87" i="10"/>
  <c r="GM40" i="10"/>
  <c r="IA80" i="10"/>
  <c r="FR19" i="10"/>
  <c r="FR18" i="10" s="1"/>
  <c r="AY8" i="9" s="1"/>
  <c r="HP69" i="10"/>
  <c r="BR74" i="18"/>
  <c r="BE74" i="18"/>
  <c r="BV74" i="18" s="1"/>
  <c r="BB3" i="55"/>
  <c r="BB9" i="55" s="1"/>
  <c r="BE69" i="18"/>
  <c r="LC39" i="10"/>
  <c r="LD40" i="10"/>
  <c r="KP26" i="10"/>
  <c r="LU57" i="10"/>
  <c r="MZ88" i="10"/>
  <c r="KQ27" i="10"/>
  <c r="MY87" i="10"/>
  <c r="LJ46" i="10"/>
  <c r="KZ36" i="10"/>
  <c r="MS81" i="10"/>
  <c r="AO68" i="6"/>
  <c r="AQ64" i="18" s="1"/>
  <c r="AQ68" i="6"/>
  <c r="AS64" i="18" s="1"/>
  <c r="AL68" i="6"/>
  <c r="AN64" i="18" s="1"/>
  <c r="AK68" i="6"/>
  <c r="AM64" i="18" s="1"/>
  <c r="AN68" i="6"/>
  <c r="AP64" i="18" s="1"/>
  <c r="AM68" i="6"/>
  <c r="AO64" i="18" s="1"/>
  <c r="AP68" i="6"/>
  <c r="AR64" i="18" s="1"/>
  <c r="AI68" i="6"/>
  <c r="AK64" i="18" s="1"/>
  <c r="AF68" i="6"/>
  <c r="AH64" i="18" s="1"/>
  <c r="AG68" i="6"/>
  <c r="AI64" i="18" s="1"/>
  <c r="AJ68" i="6"/>
  <c r="AL64" i="18" s="1"/>
  <c r="AH68" i="6"/>
  <c r="AJ64" i="18" s="1"/>
  <c r="W68" i="6"/>
  <c r="Y64" i="18" s="1"/>
  <c r="X68" i="6"/>
  <c r="Z64" i="18" s="1"/>
  <c r="AB68" i="6"/>
  <c r="AD64" i="18" s="1"/>
  <c r="V68" i="6"/>
  <c r="X64" i="18" s="1"/>
  <c r="Z68" i="6"/>
  <c r="AB64" i="18" s="1"/>
  <c r="AC68" i="6"/>
  <c r="AE64" i="18" s="1"/>
  <c r="AA68" i="6"/>
  <c r="AC64" i="18" s="1"/>
  <c r="AD68" i="6"/>
  <c r="AF64" i="18" s="1"/>
  <c r="AE68" i="6"/>
  <c r="AG64" i="18" s="1"/>
  <c r="T68" i="6"/>
  <c r="V64" i="18" s="1"/>
  <c r="U68" i="6"/>
  <c r="W64" i="18" s="1"/>
  <c r="Y68" i="6"/>
  <c r="AA64" i="18" s="1"/>
  <c r="D41" i="3"/>
  <c r="S68" i="6"/>
  <c r="U64" i="18" s="1"/>
  <c r="M68" i="6"/>
  <c r="O64" i="18" s="1"/>
  <c r="R68" i="6"/>
  <c r="T64" i="18" s="1"/>
  <c r="L68" i="6"/>
  <c r="N64" i="18" s="1"/>
  <c r="K68" i="6"/>
  <c r="M64" i="18" s="1"/>
  <c r="J68" i="6"/>
  <c r="L64" i="18" s="1"/>
  <c r="Q68" i="6"/>
  <c r="S64" i="18" s="1"/>
  <c r="P68" i="6"/>
  <c r="R64" i="18" s="1"/>
  <c r="N68" i="6"/>
  <c r="P64" i="18" s="1"/>
  <c r="O68" i="6"/>
  <c r="Q64" i="18" s="1"/>
  <c r="BB68" i="6"/>
  <c r="BD64" i="18" s="1"/>
  <c r="AR68" i="6"/>
  <c r="AT64" i="18" s="1"/>
  <c r="AS68" i="6"/>
  <c r="AU64" i="18" s="1"/>
  <c r="AT68" i="6"/>
  <c r="AV64" i="18" s="1"/>
  <c r="BC68" i="6"/>
  <c r="BE64" i="18" s="1"/>
  <c r="AU68" i="6"/>
  <c r="AW64" i="18" s="1"/>
  <c r="AV68" i="6"/>
  <c r="AX64" i="18" s="1"/>
  <c r="AX68" i="6"/>
  <c r="AZ64" i="18" s="1"/>
  <c r="AZ68" i="6"/>
  <c r="BB64" i="18" s="1"/>
  <c r="AY68" i="6"/>
  <c r="BA64" i="18" s="1"/>
  <c r="AW68" i="6"/>
  <c r="AY64" i="18" s="1"/>
  <c r="BA68" i="6"/>
  <c r="BC64" i="18" s="1"/>
  <c r="BR18" i="18"/>
  <c r="BS18" i="18"/>
  <c r="BT18" i="18"/>
  <c r="BU18" i="18"/>
  <c r="CE18" i="18" s="1"/>
  <c r="BW5" i="6"/>
  <c r="CA21" i="6"/>
  <c r="MG69" i="10"/>
  <c r="LA37" i="10"/>
  <c r="KS29" i="10"/>
  <c r="LB38" i="10"/>
  <c r="MW85" i="10"/>
  <c r="LW59" i="10"/>
  <c r="LP52" i="10"/>
  <c r="MO77" i="10"/>
  <c r="LR54" i="10"/>
  <c r="LK47" i="10"/>
  <c r="MQ79" i="10"/>
  <c r="LE41" i="10"/>
  <c r="KN24" i="10"/>
  <c r="LN50" i="10"/>
  <c r="LM49" i="10"/>
  <c r="MX86" i="10"/>
  <c r="NA89" i="10"/>
  <c r="LL48" i="10"/>
  <c r="LV58" i="10"/>
  <c r="KX34" i="10"/>
  <c r="KJ20" i="10"/>
  <c r="KO25" i="10"/>
  <c r="LI45" i="10"/>
  <c r="MM75" i="10"/>
  <c r="ND92" i="10"/>
  <c r="MU83" i="10"/>
  <c r="KY35" i="10"/>
  <c r="LS55" i="10"/>
  <c r="LZ62" i="10"/>
  <c r="LT56" i="10"/>
  <c r="KU31" i="10"/>
  <c r="ME67" i="10"/>
  <c r="MF68" i="10"/>
  <c r="LF42" i="10"/>
  <c r="KM23" i="10"/>
  <c r="BB12" i="55"/>
  <c r="BB18" i="55" s="1"/>
  <c r="BB7" i="10" s="1"/>
  <c r="BO7" i="10" s="1"/>
  <c r="KH18" i="10"/>
  <c r="AX11" i="9" s="1"/>
  <c r="KI19" i="10"/>
  <c r="MC65" i="10"/>
  <c r="MJ72" i="10"/>
  <c r="MN76" i="10"/>
  <c r="MH70" i="10"/>
  <c r="MB64" i="10"/>
  <c r="LO51" i="10"/>
  <c r="LY61" i="10"/>
  <c r="MI71" i="10"/>
  <c r="KW33" i="10"/>
  <c r="MD66" i="10"/>
  <c r="MK73" i="10"/>
  <c r="MT82" i="10"/>
  <c r="MA63" i="10"/>
  <c r="NC91" i="10"/>
  <c r="KT30" i="10"/>
  <c r="MV84" i="10"/>
  <c r="KV32" i="10"/>
  <c r="LQ53" i="10"/>
  <c r="KL22" i="10"/>
  <c r="ML74" i="10"/>
  <c r="KR28" i="10"/>
  <c r="LH44" i="10"/>
  <c r="MP78" i="10"/>
  <c r="LG43" i="10"/>
  <c r="LX60" i="10"/>
  <c r="MR80" i="10"/>
  <c r="KK21" i="10"/>
  <c r="CR48" i="10"/>
  <c r="BT21" i="6"/>
  <c r="CD21" i="6" s="1"/>
  <c r="BB18" i="10"/>
  <c r="BS23" i="10"/>
  <c r="DK67" i="10"/>
  <c r="CV52" i="10"/>
  <c r="CC33" i="10"/>
  <c r="CI39" i="10"/>
  <c r="DL68" i="10"/>
  <c r="CW53" i="10"/>
  <c r="BW27" i="10"/>
  <c r="DT76" i="10"/>
  <c r="CM43" i="10"/>
  <c r="DO71" i="10"/>
  <c r="DC59" i="10"/>
  <c r="DG63" i="10"/>
  <c r="DI65" i="10"/>
  <c r="DJ66" i="10"/>
  <c r="BU25" i="10"/>
  <c r="CE35" i="10"/>
  <c r="DS75" i="10"/>
  <c r="DD60" i="10"/>
  <c r="BC13" i="18"/>
  <c r="BB15" i="6"/>
  <c r="BB16" i="6" s="1"/>
  <c r="BB26" i="6"/>
  <c r="BC23" i="18" s="1"/>
  <c r="AX11" i="18"/>
  <c r="DU77" i="10"/>
  <c r="DF62" i="10"/>
  <c r="CU51" i="10"/>
  <c r="CZ56" i="10"/>
  <c r="CL42" i="10"/>
  <c r="CF36" i="10"/>
  <c r="BT24" i="10"/>
  <c r="CO45" i="10"/>
  <c r="CQ47" i="10"/>
  <c r="DP72" i="10"/>
  <c r="DR74" i="10"/>
  <c r="CB32" i="10"/>
  <c r="CJ40" i="10"/>
  <c r="CD34" i="10"/>
  <c r="CY55" i="10"/>
  <c r="DE61" i="10"/>
  <c r="DQ73" i="10"/>
  <c r="BZ30" i="10"/>
  <c r="DV78" i="10"/>
  <c r="BQ21" i="10"/>
  <c r="BY29" i="10"/>
  <c r="CA31" i="10"/>
  <c r="DA57" i="10"/>
  <c r="DB58" i="10"/>
  <c r="DM69" i="10"/>
  <c r="BR22" i="10"/>
  <c r="BX28" i="10"/>
  <c r="BD19" i="10"/>
  <c r="BC18" i="10"/>
  <c r="CK41" i="10"/>
  <c r="BP20" i="10"/>
  <c r="BV26" i="10"/>
  <c r="CN44" i="10"/>
  <c r="CX54" i="10"/>
  <c r="CT50" i="10"/>
  <c r="CP46" i="10"/>
  <c r="DN70" i="10"/>
  <c r="BT5" i="10"/>
  <c r="CV5" i="10"/>
  <c r="DN5" i="10"/>
  <c r="DA5" i="10"/>
  <c r="DD5" i="10"/>
  <c r="BS5" i="10"/>
  <c r="DV5" i="10"/>
  <c r="DL5" i="10"/>
  <c r="CD5" i="10"/>
  <c r="CG5" i="10"/>
  <c r="CS5" i="10"/>
  <c r="DC5" i="10"/>
  <c r="DT5" i="10"/>
  <c r="CO5" i="10"/>
  <c r="DB5" i="10"/>
  <c r="CF5" i="10"/>
  <c r="BP5" i="10"/>
  <c r="BW5" i="10"/>
  <c r="CY5" i="10"/>
  <c r="BX5" i="10"/>
  <c r="CH5" i="10"/>
  <c r="DJ5" i="10"/>
  <c r="DU5" i="10"/>
  <c r="CN5" i="10"/>
  <c r="CE5" i="10"/>
  <c r="DS5" i="10"/>
  <c r="DG5" i="10"/>
  <c r="BV5" i="10"/>
  <c r="DH5" i="10"/>
  <c r="CX5" i="10"/>
  <c r="BZ5" i="10"/>
  <c r="CP5" i="10"/>
  <c r="CR5" i="10"/>
  <c r="CC5" i="10"/>
  <c r="CU5" i="10"/>
  <c r="DO5" i="10"/>
  <c r="CB5" i="10"/>
  <c r="BQ5" i="10"/>
  <c r="CA5" i="10"/>
  <c r="CM5" i="10"/>
  <c r="CQ5" i="10"/>
  <c r="DP5" i="10"/>
  <c r="DQ5" i="10"/>
  <c r="CT5" i="10"/>
  <c r="BU5" i="10"/>
  <c r="CJ5" i="10"/>
  <c r="DF5" i="10"/>
  <c r="DR5" i="10"/>
  <c r="DI5" i="10"/>
  <c r="DE5" i="10"/>
  <c r="CI5" i="10"/>
  <c r="CL5" i="10"/>
  <c r="DM5" i="10"/>
  <c r="BR5" i="10"/>
  <c r="DK5" i="10"/>
  <c r="CZ5" i="10"/>
  <c r="CK5" i="10"/>
  <c r="CW5" i="10"/>
  <c r="BY5" i="10"/>
  <c r="DH64" i="10"/>
  <c r="CH38" i="10"/>
  <c r="CG37" i="10"/>
  <c r="BK60" i="50"/>
  <c r="BK12" i="50" s="1"/>
  <c r="BO5" i="18" s="1"/>
  <c r="BD60" i="50"/>
  <c r="BD12" i="50" s="1"/>
  <c r="BH5" i="18" s="1"/>
  <c r="BI60" i="50"/>
  <c r="BI12" i="50" s="1"/>
  <c r="BM5" i="18" s="1"/>
  <c r="BA60" i="50"/>
  <c r="BA12" i="50" s="1"/>
  <c r="BE5" i="18" s="1"/>
  <c r="BG60" i="50"/>
  <c r="BG12" i="50" s="1"/>
  <c r="BK5" i="18" s="1"/>
  <c r="BC60" i="50"/>
  <c r="BC12" i="50" s="1"/>
  <c r="BG5" i="18" s="1"/>
  <c r="BF60" i="50"/>
  <c r="BF12" i="50" s="1"/>
  <c r="BJ5" i="18" s="1"/>
  <c r="BE60" i="50"/>
  <c r="BE12" i="50" s="1"/>
  <c r="BI5" i="18" s="1"/>
  <c r="BL60" i="50"/>
  <c r="BL12" i="50" s="1"/>
  <c r="BP5" i="18" s="1"/>
  <c r="BH60" i="50"/>
  <c r="BH12" i="50" s="1"/>
  <c r="BL5" i="18" s="1"/>
  <c r="BJ60" i="50"/>
  <c r="BJ12" i="50" s="1"/>
  <c r="BN5" i="18" s="1"/>
  <c r="BB60" i="50"/>
  <c r="BB12" i="50" s="1"/>
  <c r="BF5" i="18" s="1"/>
  <c r="AZ75" i="6"/>
  <c r="BB71" i="18"/>
  <c r="BR22" i="6"/>
  <c r="BQ22" i="6"/>
  <c r="BD19" i="18"/>
  <c r="BT22" i="6"/>
  <c r="BD16" i="18"/>
  <c r="BC23" i="6"/>
  <c r="BU68" i="6"/>
  <c r="CC5" i="6"/>
  <c r="E14" i="4"/>
  <c r="CA5" i="6"/>
  <c r="CB5" i="6"/>
  <c r="CD5" i="6"/>
  <c r="BU16" i="6"/>
  <c r="CE5" i="6"/>
  <c r="BC65" i="47"/>
  <c r="BB65" i="47"/>
  <c r="BD65" i="47"/>
  <c r="E53" i="4"/>
  <c r="N53" i="4" s="1"/>
  <c r="F54" i="4"/>
  <c r="AW13" i="6"/>
  <c r="AS8" i="52"/>
  <c r="AS14" i="52" s="1"/>
  <c r="AX10" i="6" s="1"/>
  <c r="AZ8" i="18" s="1"/>
  <c r="BA155" i="5"/>
  <c r="AU130" i="52"/>
  <c r="AU119" i="52" s="1"/>
  <c r="AU122" i="52" s="1"/>
  <c r="AU6" i="52" s="1"/>
  <c r="AZ9" i="6" s="1"/>
  <c r="BF114" i="52"/>
  <c r="BF142" i="52" s="1"/>
  <c r="BH114" i="52"/>
  <c r="BH146" i="52" s="1"/>
  <c r="BH160" i="52" s="1"/>
  <c r="AU183" i="52"/>
  <c r="AU182" i="52"/>
  <c r="AU181" i="52"/>
  <c r="AV169" i="52"/>
  <c r="AV170" i="52"/>
  <c r="AV171" i="52"/>
  <c r="BB146" i="52"/>
  <c r="BB160" i="52" s="1"/>
  <c r="BB142" i="52"/>
  <c r="BB140" i="52"/>
  <c r="BB154" i="52" s="1"/>
  <c r="BB144" i="52"/>
  <c r="BB158" i="52" s="1"/>
  <c r="BB138" i="52"/>
  <c r="BB152" i="52" s="1"/>
  <c r="AW168" i="52"/>
  <c r="AW179" i="52"/>
  <c r="AW174" i="52"/>
  <c r="AW173" i="52"/>
  <c r="AZ60" i="50"/>
  <c r="AZ12" i="50" s="1"/>
  <c r="BD5" i="18" s="1"/>
  <c r="AV180" i="52"/>
  <c r="AV185" i="52"/>
  <c r="AV186" i="52"/>
  <c r="AX167" i="52"/>
  <c r="BI114" i="52"/>
  <c r="AX114" i="52"/>
  <c r="AZ114" i="52"/>
  <c r="BD114" i="52"/>
  <c r="BC114" i="52"/>
  <c r="BE114" i="52"/>
  <c r="AY114" i="52"/>
  <c r="BG114" i="52"/>
  <c r="BA114" i="52"/>
  <c r="AV129" i="52"/>
  <c r="AV156" i="52"/>
  <c r="AT187" i="52"/>
  <c r="AT188" i="52" s="1"/>
  <c r="AT189" i="52" s="1"/>
  <c r="AU175" i="52"/>
  <c r="AU176" i="52" s="1"/>
  <c r="AW146" i="52"/>
  <c r="AW160" i="52" s="1"/>
  <c r="AW142" i="52"/>
  <c r="AW144" i="52"/>
  <c r="AW158" i="52" s="1"/>
  <c r="AW140" i="52"/>
  <c r="AW154" i="52" s="1"/>
  <c r="AW138" i="52"/>
  <c r="AW152" i="52" s="1"/>
  <c r="BA65" i="47"/>
  <c r="BV70" i="18"/>
  <c r="BU75" i="6"/>
  <c r="BG65" i="47"/>
  <c r="BQ20" i="6"/>
  <c r="BR20" i="6"/>
  <c r="BS20" i="6"/>
  <c r="BT20" i="6"/>
  <c r="BQ19" i="6"/>
  <c r="BR19" i="6"/>
  <c r="BS19" i="6"/>
  <c r="BT19" i="6"/>
  <c r="BQ15" i="6"/>
  <c r="BR15" i="6"/>
  <c r="BS15" i="6"/>
  <c r="BS119" i="6"/>
  <c r="BR119" i="6"/>
  <c r="BT119" i="6"/>
  <c r="BT130" i="18"/>
  <c r="BS130" i="18"/>
  <c r="BR130" i="18"/>
  <c r="BR11" i="18"/>
  <c r="BS11" i="18"/>
  <c r="BT11" i="18"/>
  <c r="BQ119" i="6"/>
  <c r="BR78" i="6"/>
  <c r="BS78" i="6"/>
  <c r="BT78" i="6"/>
  <c r="BQ73" i="6"/>
  <c r="BR73" i="6"/>
  <c r="BS73" i="6"/>
  <c r="BQ13" i="6"/>
  <c r="BR13" i="6"/>
  <c r="BS13" i="6"/>
  <c r="BR10" i="6"/>
  <c r="BS10" i="6"/>
  <c r="BQ74" i="6"/>
  <c r="BR74" i="6"/>
  <c r="BS74" i="6"/>
  <c r="BT74" i="6"/>
  <c r="BB6" i="10" l="1"/>
  <c r="IB80" i="10" s="1"/>
  <c r="IC80" i="10" s="1"/>
  <c r="ID80" i="10" s="1"/>
  <c r="IE80" i="10" s="1"/>
  <c r="IF80" i="10" s="1"/>
  <c r="IG80" i="10" s="1"/>
  <c r="IH80" i="10" s="1"/>
  <c r="II80" i="10" s="1"/>
  <c r="IJ80" i="10" s="1"/>
  <c r="IK80" i="10" s="1"/>
  <c r="IL80" i="10" s="1"/>
  <c r="IM80" i="10" s="1"/>
  <c r="G90" i="8"/>
  <c r="BE71" i="18"/>
  <c r="BV71" i="18" s="1"/>
  <c r="BV69" i="18"/>
  <c r="CD78" i="6"/>
  <c r="CC78" i="6"/>
  <c r="CA78" i="6"/>
  <c r="CE78" i="6"/>
  <c r="CG67" i="6"/>
  <c r="CG66" i="6"/>
  <c r="CD22" i="6"/>
  <c r="CB22" i="6"/>
  <c r="CE22" i="6"/>
  <c r="CC22" i="6"/>
  <c r="KS28" i="10"/>
  <c r="KT28" i="10" s="1"/>
  <c r="KU28" i="10" s="1"/>
  <c r="KV28" i="10" s="1"/>
  <c r="KW28" i="10" s="1"/>
  <c r="KX28" i="10" s="1"/>
  <c r="KY28" i="10" s="1"/>
  <c r="KZ28" i="10" s="1"/>
  <c r="LA28" i="10" s="1"/>
  <c r="LB28" i="10" s="1"/>
  <c r="LC28" i="10" s="1"/>
  <c r="LD28" i="10" s="1"/>
  <c r="LE28" i="10" s="1"/>
  <c r="LF28" i="10" s="1"/>
  <c r="MB63" i="10"/>
  <c r="MC63" i="10" s="1"/>
  <c r="MD63" i="10" s="1"/>
  <c r="ME63" i="10" s="1"/>
  <c r="MF63" i="10" s="1"/>
  <c r="MG63" i="10" s="1"/>
  <c r="MH63" i="10" s="1"/>
  <c r="MI63" i="10" s="1"/>
  <c r="MJ63" i="10" s="1"/>
  <c r="MK63" i="10" s="1"/>
  <c r="ML63" i="10" s="1"/>
  <c r="MM63" i="10" s="1"/>
  <c r="MN63" i="10" s="1"/>
  <c r="MO63" i="10" s="1"/>
  <c r="LH43" i="10"/>
  <c r="LI43" i="10" s="1"/>
  <c r="LJ43" i="10" s="1"/>
  <c r="LK43" i="10" s="1"/>
  <c r="LL43" i="10" s="1"/>
  <c r="LM43" i="10" s="1"/>
  <c r="LN43" i="10" s="1"/>
  <c r="LO43" i="10" s="1"/>
  <c r="LP43" i="10" s="1"/>
  <c r="LQ43" i="10" s="1"/>
  <c r="LR43" i="10" s="1"/>
  <c r="LS43" i="10" s="1"/>
  <c r="LT43" i="10" s="1"/>
  <c r="LU43" i="10" s="1"/>
  <c r="MS80" i="10"/>
  <c r="MT80" i="10" s="1"/>
  <c r="MU80" i="10" s="1"/>
  <c r="MV80" i="10" s="1"/>
  <c r="MW80" i="10" s="1"/>
  <c r="MX80" i="10" s="1"/>
  <c r="MY80" i="10" s="1"/>
  <c r="MZ80" i="10" s="1"/>
  <c r="NA80" i="10" s="1"/>
  <c r="NB80" i="10" s="1"/>
  <c r="NC80" i="10" s="1"/>
  <c r="ND80" i="10" s="1"/>
  <c r="LR53" i="10"/>
  <c r="LS53" i="10" s="1"/>
  <c r="LT53" i="10" s="1"/>
  <c r="LU53" i="10" s="1"/>
  <c r="LV53" i="10" s="1"/>
  <c r="LW53" i="10" s="1"/>
  <c r="LX53" i="10" s="1"/>
  <c r="LY53" i="10" s="1"/>
  <c r="LZ53" i="10" s="1"/>
  <c r="MA53" i="10" s="1"/>
  <c r="MB53" i="10" s="1"/>
  <c r="MC53" i="10" s="1"/>
  <c r="MD53" i="10" s="1"/>
  <c r="ME53" i="10" s="1"/>
  <c r="ME66" i="10"/>
  <c r="MF66" i="10" s="1"/>
  <c r="MG66" i="10" s="1"/>
  <c r="MH66" i="10" s="1"/>
  <c r="MI66" i="10" s="1"/>
  <c r="MJ66" i="10" s="1"/>
  <c r="MK66" i="10" s="1"/>
  <c r="ML66" i="10" s="1"/>
  <c r="MM66" i="10" s="1"/>
  <c r="MN66" i="10" s="1"/>
  <c r="MO66" i="10" s="1"/>
  <c r="MP66" i="10" s="1"/>
  <c r="MQ66" i="10" s="1"/>
  <c r="MR66" i="10" s="1"/>
  <c r="MJ71" i="10"/>
  <c r="MK71" i="10" s="1"/>
  <c r="ML71" i="10" s="1"/>
  <c r="MM71" i="10" s="1"/>
  <c r="MN71" i="10" s="1"/>
  <c r="MO71" i="10" s="1"/>
  <c r="MP71" i="10" s="1"/>
  <c r="MQ71" i="10" s="1"/>
  <c r="MR71" i="10" s="1"/>
  <c r="MS71" i="10" s="1"/>
  <c r="MT71" i="10" s="1"/>
  <c r="MU71" i="10" s="1"/>
  <c r="MV71" i="10" s="1"/>
  <c r="MW71" i="10" s="1"/>
  <c r="LI44" i="10"/>
  <c r="LJ44" i="10" s="1"/>
  <c r="LK44" i="10" s="1"/>
  <c r="LL44" i="10" s="1"/>
  <c r="LM44" i="10" s="1"/>
  <c r="LN44" i="10" s="1"/>
  <c r="LO44" i="10" s="1"/>
  <c r="LP44" i="10" s="1"/>
  <c r="LQ44" i="10" s="1"/>
  <c r="LR44" i="10" s="1"/>
  <c r="LS44" i="10" s="1"/>
  <c r="LT44" i="10" s="1"/>
  <c r="LU44" i="10" s="1"/>
  <c r="LV44" i="10" s="1"/>
  <c r="ND91" i="10"/>
  <c r="MM74" i="10"/>
  <c r="MN74" i="10" s="1"/>
  <c r="MO74" i="10" s="1"/>
  <c r="MP74" i="10" s="1"/>
  <c r="MQ74" i="10" s="1"/>
  <c r="MR74" i="10" s="1"/>
  <c r="MS74" i="10" s="1"/>
  <c r="MT74" i="10" s="1"/>
  <c r="MU74" i="10" s="1"/>
  <c r="MV74" i="10" s="1"/>
  <c r="MW74" i="10" s="1"/>
  <c r="MX74" i="10" s="1"/>
  <c r="MY74" i="10" s="1"/>
  <c r="MZ74" i="10" s="1"/>
  <c r="MU82" i="10"/>
  <c r="MV82" i="10" s="1"/>
  <c r="MW82" i="10" s="1"/>
  <c r="MX82" i="10" s="1"/>
  <c r="MY82" i="10" s="1"/>
  <c r="MZ82" i="10" s="1"/>
  <c r="NA82" i="10" s="1"/>
  <c r="NB82" i="10" s="1"/>
  <c r="NC82" i="10" s="1"/>
  <c r="ND82" i="10" s="1"/>
  <c r="KL21" i="10"/>
  <c r="KM21" i="10" s="1"/>
  <c r="KN21" i="10" s="1"/>
  <c r="KO21" i="10" s="1"/>
  <c r="KP21" i="10" s="1"/>
  <c r="KQ21" i="10" s="1"/>
  <c r="KR21" i="10" s="1"/>
  <c r="KS21" i="10" s="1"/>
  <c r="KT21" i="10" s="1"/>
  <c r="KU21" i="10" s="1"/>
  <c r="KV21" i="10" s="1"/>
  <c r="KW21" i="10" s="1"/>
  <c r="KX21" i="10" s="1"/>
  <c r="KY21" i="10" s="1"/>
  <c r="KM22" i="10"/>
  <c r="KN22" i="10" s="1"/>
  <c r="KO22" i="10" s="1"/>
  <c r="KP22" i="10" s="1"/>
  <c r="KQ22" i="10" s="1"/>
  <c r="KR22" i="10" s="1"/>
  <c r="KS22" i="10" s="1"/>
  <c r="KT22" i="10" s="1"/>
  <c r="KU22" i="10" s="1"/>
  <c r="KV22" i="10" s="1"/>
  <c r="KW22" i="10" s="1"/>
  <c r="KX22" i="10" s="1"/>
  <c r="KY22" i="10" s="1"/>
  <c r="KZ22" i="10" s="1"/>
  <c r="ML73" i="10"/>
  <c r="MM73" i="10" s="1"/>
  <c r="MN73" i="10" s="1"/>
  <c r="MO73" i="10" s="1"/>
  <c r="MP73" i="10" s="1"/>
  <c r="MQ73" i="10" s="1"/>
  <c r="MR73" i="10" s="1"/>
  <c r="MS73" i="10" s="1"/>
  <c r="MT73" i="10" s="1"/>
  <c r="MU73" i="10" s="1"/>
  <c r="MV73" i="10" s="1"/>
  <c r="MW73" i="10" s="1"/>
  <c r="MX73" i="10" s="1"/>
  <c r="MY73" i="10" s="1"/>
  <c r="LY60" i="10"/>
  <c r="LZ60" i="10" s="1"/>
  <c r="MA60" i="10" s="1"/>
  <c r="MB60" i="10" s="1"/>
  <c r="MC60" i="10" s="1"/>
  <c r="MD60" i="10" s="1"/>
  <c r="ME60" i="10" s="1"/>
  <c r="MF60" i="10" s="1"/>
  <c r="MG60" i="10" s="1"/>
  <c r="MH60" i="10" s="1"/>
  <c r="MI60" i="10" s="1"/>
  <c r="MJ60" i="10" s="1"/>
  <c r="MK60" i="10" s="1"/>
  <c r="ML60" i="10" s="1"/>
  <c r="MQ78" i="10"/>
  <c r="MR78" i="10" s="1"/>
  <c r="MS78" i="10" s="1"/>
  <c r="MT78" i="10" s="1"/>
  <c r="MU78" i="10" s="1"/>
  <c r="MV78" i="10" s="1"/>
  <c r="MW78" i="10" s="1"/>
  <c r="MX78" i="10" s="1"/>
  <c r="MY78" i="10" s="1"/>
  <c r="MZ78" i="10" s="1"/>
  <c r="NA78" i="10" s="1"/>
  <c r="NB78" i="10" s="1"/>
  <c r="NC78" i="10" s="1"/>
  <c r="ND78" i="10" s="1"/>
  <c r="LZ61" i="10"/>
  <c r="MA61" i="10" s="1"/>
  <c r="MB61" i="10" s="1"/>
  <c r="MC61" i="10" s="1"/>
  <c r="MD61" i="10" s="1"/>
  <c r="ME61" i="10" s="1"/>
  <c r="MF61" i="10" s="1"/>
  <c r="MG61" i="10" s="1"/>
  <c r="MH61" i="10" s="1"/>
  <c r="MI61" i="10" s="1"/>
  <c r="MJ61" i="10" s="1"/>
  <c r="MK61" i="10" s="1"/>
  <c r="ML61" i="10" s="1"/>
  <c r="MM61" i="10" s="1"/>
  <c r="H40" i="3"/>
  <c r="E40" i="3"/>
  <c r="F40" i="3"/>
  <c r="G40" i="3"/>
  <c r="R69" i="6"/>
  <c r="R70" i="6" s="1"/>
  <c r="J69" i="6"/>
  <c r="Q69" i="6"/>
  <c r="P69" i="6"/>
  <c r="O69" i="6"/>
  <c r="O70" i="6" s="1"/>
  <c r="N69" i="6"/>
  <c r="M69" i="6"/>
  <c r="M70" i="6" s="1"/>
  <c r="S69" i="6"/>
  <c r="L69" i="6"/>
  <c r="K69" i="6"/>
  <c r="KW32" i="10"/>
  <c r="KX32" i="10" s="1"/>
  <c r="KY32" i="10" s="1"/>
  <c r="KZ32" i="10" s="1"/>
  <c r="LA32" i="10" s="1"/>
  <c r="LB32" i="10" s="1"/>
  <c r="LC32" i="10" s="1"/>
  <c r="LD32" i="10" s="1"/>
  <c r="LE32" i="10" s="1"/>
  <c r="LF32" i="10" s="1"/>
  <c r="LG32" i="10" s="1"/>
  <c r="LH32" i="10" s="1"/>
  <c r="LI32" i="10" s="1"/>
  <c r="LJ32" i="10" s="1"/>
  <c r="MX85" i="10"/>
  <c r="MY85" i="10" s="1"/>
  <c r="MZ85" i="10" s="1"/>
  <c r="NA85" i="10" s="1"/>
  <c r="NB85" i="10" s="1"/>
  <c r="NC85" i="10" s="1"/>
  <c r="ND85" i="10" s="1"/>
  <c r="GT46" i="10"/>
  <c r="GU46" i="10" s="1"/>
  <c r="GV46" i="10" s="1"/>
  <c r="GW46" i="10" s="1"/>
  <c r="GX46" i="10" s="1"/>
  <c r="GY46" i="10" s="1"/>
  <c r="GZ46" i="10" s="1"/>
  <c r="HA46" i="10" s="1"/>
  <c r="HB46" i="10" s="1"/>
  <c r="HC46" i="10" s="1"/>
  <c r="HD46" i="10" s="1"/>
  <c r="HE46" i="10" s="1"/>
  <c r="HF46" i="10" s="1"/>
  <c r="BR19" i="18"/>
  <c r="BS19" i="18"/>
  <c r="BT19" i="18"/>
  <c r="BU19" i="18"/>
  <c r="BX18" i="18"/>
  <c r="CB78" i="6"/>
  <c r="BW78" i="6"/>
  <c r="CA22" i="6"/>
  <c r="BW22" i="6"/>
  <c r="BW21" i="6"/>
  <c r="BW74" i="6"/>
  <c r="MI70" i="10"/>
  <c r="MJ70" i="10" s="1"/>
  <c r="MK70" i="10" s="1"/>
  <c r="ML70" i="10" s="1"/>
  <c r="MM70" i="10" s="1"/>
  <c r="MN70" i="10" s="1"/>
  <c r="MO70" i="10" s="1"/>
  <c r="MP70" i="10" s="1"/>
  <c r="MQ70" i="10" s="1"/>
  <c r="MR70" i="10" s="1"/>
  <c r="MS70" i="10" s="1"/>
  <c r="MT70" i="10" s="1"/>
  <c r="MU70" i="10" s="1"/>
  <c r="MV70" i="10" s="1"/>
  <c r="MW84" i="10"/>
  <c r="MX84" i="10" s="1"/>
  <c r="MY84" i="10" s="1"/>
  <c r="MZ84" i="10" s="1"/>
  <c r="NA84" i="10" s="1"/>
  <c r="NB84" i="10" s="1"/>
  <c r="NC84" i="10" s="1"/>
  <c r="ND84" i="10" s="1"/>
  <c r="LS54" i="10"/>
  <c r="LT54" i="10" s="1"/>
  <c r="LU54" i="10" s="1"/>
  <c r="LV54" i="10" s="1"/>
  <c r="LW54" i="10" s="1"/>
  <c r="LX54" i="10" s="1"/>
  <c r="LY54" i="10" s="1"/>
  <c r="LZ54" i="10" s="1"/>
  <c r="MA54" i="10" s="1"/>
  <c r="MB54" i="10" s="1"/>
  <c r="MC54" i="10" s="1"/>
  <c r="MD54" i="10" s="1"/>
  <c r="ME54" i="10" s="1"/>
  <c r="MF54" i="10" s="1"/>
  <c r="LO50" i="10"/>
  <c r="LP50" i="10" s="1"/>
  <c r="LQ50" i="10" s="1"/>
  <c r="LR50" i="10" s="1"/>
  <c r="LS50" i="10" s="1"/>
  <c r="LT50" i="10" s="1"/>
  <c r="LU50" i="10" s="1"/>
  <c r="LV50" i="10" s="1"/>
  <c r="LW50" i="10" s="1"/>
  <c r="LX50" i="10" s="1"/>
  <c r="LY50" i="10" s="1"/>
  <c r="LZ50" i="10" s="1"/>
  <c r="MA50" i="10" s="1"/>
  <c r="MB50" i="10" s="1"/>
  <c r="MF67" i="10"/>
  <c r="MG67" i="10" s="1"/>
  <c r="MH67" i="10" s="1"/>
  <c r="MI67" i="10" s="1"/>
  <c r="MJ67" i="10" s="1"/>
  <c r="MK67" i="10" s="1"/>
  <c r="ML67" i="10" s="1"/>
  <c r="MM67" i="10" s="1"/>
  <c r="MN67" i="10" s="1"/>
  <c r="MO67" i="10" s="1"/>
  <c r="MP67" i="10" s="1"/>
  <c r="MQ67" i="10" s="1"/>
  <c r="MR67" i="10" s="1"/>
  <c r="MS67" i="10" s="1"/>
  <c r="NA88" i="10"/>
  <c r="NB88" i="10" s="1"/>
  <c r="NC88" i="10" s="1"/>
  <c r="ND88" i="10" s="1"/>
  <c r="MO76" i="10"/>
  <c r="MP76" i="10" s="1"/>
  <c r="MQ76" i="10" s="1"/>
  <c r="MR76" i="10" s="1"/>
  <c r="MS76" i="10" s="1"/>
  <c r="MT76" i="10" s="1"/>
  <c r="MU76" i="10" s="1"/>
  <c r="MV76" i="10" s="1"/>
  <c r="MW76" i="10" s="1"/>
  <c r="MX76" i="10" s="1"/>
  <c r="MY76" i="10" s="1"/>
  <c r="MZ76" i="10" s="1"/>
  <c r="NA76" i="10" s="1"/>
  <c r="NB76" i="10" s="1"/>
  <c r="KU30" i="10"/>
  <c r="KV30" i="10" s="1"/>
  <c r="KW30" i="10" s="1"/>
  <c r="KX30" i="10" s="1"/>
  <c r="KY30" i="10" s="1"/>
  <c r="KZ30" i="10" s="1"/>
  <c r="LA30" i="10" s="1"/>
  <c r="LB30" i="10" s="1"/>
  <c r="LC30" i="10" s="1"/>
  <c r="LD30" i="10" s="1"/>
  <c r="LE30" i="10" s="1"/>
  <c r="LF30" i="10" s="1"/>
  <c r="LG30" i="10" s="1"/>
  <c r="LH30" i="10" s="1"/>
  <c r="KO24" i="10"/>
  <c r="KP24" i="10" s="1"/>
  <c r="KQ24" i="10" s="1"/>
  <c r="KR24" i="10" s="1"/>
  <c r="KS24" i="10" s="1"/>
  <c r="KT24" i="10" s="1"/>
  <c r="KU24" i="10" s="1"/>
  <c r="KV24" i="10" s="1"/>
  <c r="KW24" i="10" s="1"/>
  <c r="KX24" i="10" s="1"/>
  <c r="KY24" i="10" s="1"/>
  <c r="KZ24" i="10" s="1"/>
  <c r="LA24" i="10" s="1"/>
  <c r="LB24" i="10" s="1"/>
  <c r="MK72" i="10"/>
  <c r="ML72" i="10" s="1"/>
  <c r="MM72" i="10" s="1"/>
  <c r="MN72" i="10" s="1"/>
  <c r="MO72" i="10" s="1"/>
  <c r="MP72" i="10" s="1"/>
  <c r="MQ72" i="10" s="1"/>
  <c r="MR72" i="10" s="1"/>
  <c r="MS72" i="10" s="1"/>
  <c r="MT72" i="10" s="1"/>
  <c r="MU72" i="10" s="1"/>
  <c r="MV72" i="10" s="1"/>
  <c r="MW72" i="10" s="1"/>
  <c r="MX72" i="10" s="1"/>
  <c r="KX33" i="10"/>
  <c r="KY33" i="10" s="1"/>
  <c r="KZ33" i="10" s="1"/>
  <c r="LA33" i="10" s="1"/>
  <c r="LB33" i="10" s="1"/>
  <c r="LC33" i="10" s="1"/>
  <c r="LD33" i="10" s="1"/>
  <c r="LE33" i="10" s="1"/>
  <c r="LF33" i="10" s="1"/>
  <c r="LG33" i="10" s="1"/>
  <c r="LH33" i="10" s="1"/>
  <c r="LI33" i="10" s="1"/>
  <c r="LJ33" i="10" s="1"/>
  <c r="LK33" i="10" s="1"/>
  <c r="MD65" i="10"/>
  <c r="ME65" i="10" s="1"/>
  <c r="MF65" i="10" s="1"/>
  <c r="MG65" i="10" s="1"/>
  <c r="MH65" i="10" s="1"/>
  <c r="MI65" i="10" s="1"/>
  <c r="MJ65" i="10" s="1"/>
  <c r="MK65" i="10" s="1"/>
  <c r="ML65" i="10" s="1"/>
  <c r="MM65" i="10" s="1"/>
  <c r="MN65" i="10" s="1"/>
  <c r="MO65" i="10" s="1"/>
  <c r="MP65" i="10" s="1"/>
  <c r="MQ65" i="10" s="1"/>
  <c r="KT29" i="10"/>
  <c r="KU29" i="10" s="1"/>
  <c r="KV29" i="10" s="1"/>
  <c r="KW29" i="10" s="1"/>
  <c r="KX29" i="10" s="1"/>
  <c r="KY29" i="10" s="1"/>
  <c r="KZ29" i="10" s="1"/>
  <c r="LA29" i="10" s="1"/>
  <c r="LB29" i="10" s="1"/>
  <c r="LC29" i="10" s="1"/>
  <c r="LD29" i="10" s="1"/>
  <c r="LE29" i="10" s="1"/>
  <c r="LF29" i="10" s="1"/>
  <c r="LG29" i="10" s="1"/>
  <c r="KK20" i="10"/>
  <c r="KL20" i="10" s="1"/>
  <c r="KM20" i="10" s="1"/>
  <c r="KN20" i="10" s="1"/>
  <c r="KO20" i="10" s="1"/>
  <c r="KP20" i="10" s="1"/>
  <c r="KQ20" i="10" s="1"/>
  <c r="KR20" i="10" s="1"/>
  <c r="KS20" i="10" s="1"/>
  <c r="KT20" i="10" s="1"/>
  <c r="KU20" i="10" s="1"/>
  <c r="KV20" i="10" s="1"/>
  <c r="KW20" i="10" s="1"/>
  <c r="KX20" i="10" s="1"/>
  <c r="LM48" i="10"/>
  <c r="LN48" i="10" s="1"/>
  <c r="LO48" i="10" s="1"/>
  <c r="LP48" i="10" s="1"/>
  <c r="LQ48" i="10" s="1"/>
  <c r="LR48" i="10" s="1"/>
  <c r="LS48" i="10" s="1"/>
  <c r="LT48" i="10" s="1"/>
  <c r="LU48" i="10" s="1"/>
  <c r="LV48" i="10" s="1"/>
  <c r="LW48" i="10" s="1"/>
  <c r="LX48" i="10" s="1"/>
  <c r="LY48" i="10" s="1"/>
  <c r="LZ48" i="10" s="1"/>
  <c r="LP51" i="10"/>
  <c r="LQ51" i="10" s="1"/>
  <c r="LR51" i="10" s="1"/>
  <c r="LS51" i="10" s="1"/>
  <c r="LT51" i="10" s="1"/>
  <c r="LU51" i="10" s="1"/>
  <c r="LV51" i="10" s="1"/>
  <c r="LW51" i="10" s="1"/>
  <c r="LX51" i="10" s="1"/>
  <c r="LY51" i="10" s="1"/>
  <c r="LZ51" i="10" s="1"/>
  <c r="MA51" i="10" s="1"/>
  <c r="MB51" i="10" s="1"/>
  <c r="MC51" i="10" s="1"/>
  <c r="KV31" i="10"/>
  <c r="KW31" i="10" s="1"/>
  <c r="KX31" i="10" s="1"/>
  <c r="KY31" i="10" s="1"/>
  <c r="KZ31" i="10" s="1"/>
  <c r="LA31" i="10" s="1"/>
  <c r="LB31" i="10" s="1"/>
  <c r="LC31" i="10" s="1"/>
  <c r="LD31" i="10" s="1"/>
  <c r="LE31" i="10" s="1"/>
  <c r="LF31" i="10" s="1"/>
  <c r="LG31" i="10" s="1"/>
  <c r="LH31" i="10" s="1"/>
  <c r="LI31" i="10" s="1"/>
  <c r="LB37" i="10"/>
  <c r="LC37" i="10" s="1"/>
  <c r="LD37" i="10" s="1"/>
  <c r="LE37" i="10" s="1"/>
  <c r="LF37" i="10" s="1"/>
  <c r="LG37" i="10" s="1"/>
  <c r="LH37" i="10" s="1"/>
  <c r="LI37" i="10" s="1"/>
  <c r="LJ37" i="10" s="1"/>
  <c r="LK37" i="10" s="1"/>
  <c r="LL37" i="10" s="1"/>
  <c r="LM37" i="10" s="1"/>
  <c r="LN37" i="10" s="1"/>
  <c r="LO37" i="10" s="1"/>
  <c r="MC64" i="10"/>
  <c r="MD64" i="10" s="1"/>
  <c r="ME64" i="10" s="1"/>
  <c r="MF64" i="10" s="1"/>
  <c r="MG64" i="10" s="1"/>
  <c r="MH64" i="10" s="1"/>
  <c r="MI64" i="10" s="1"/>
  <c r="MJ64" i="10" s="1"/>
  <c r="MK64" i="10" s="1"/>
  <c r="ML64" i="10" s="1"/>
  <c r="MM64" i="10" s="1"/>
  <c r="MN64" i="10" s="1"/>
  <c r="MO64" i="10" s="1"/>
  <c r="MP64" i="10" s="1"/>
  <c r="LC38" i="10"/>
  <c r="LD38" i="10" s="1"/>
  <c r="LE38" i="10" s="1"/>
  <c r="LF38" i="10" s="1"/>
  <c r="LG38" i="10" s="1"/>
  <c r="LH38" i="10" s="1"/>
  <c r="LI38" i="10" s="1"/>
  <c r="LJ38" i="10" s="1"/>
  <c r="LK38" i="10" s="1"/>
  <c r="LL38" i="10" s="1"/>
  <c r="LM38" i="10" s="1"/>
  <c r="LN38" i="10" s="1"/>
  <c r="LO38" i="10" s="1"/>
  <c r="LP38" i="10" s="1"/>
  <c r="LV57" i="10"/>
  <c r="LW57" i="10" s="1"/>
  <c r="LX57" i="10" s="1"/>
  <c r="LY57" i="10" s="1"/>
  <c r="LZ57" i="10" s="1"/>
  <c r="MA57" i="10" s="1"/>
  <c r="MB57" i="10" s="1"/>
  <c r="MC57" i="10" s="1"/>
  <c r="MD57" i="10" s="1"/>
  <c r="ME57" i="10" s="1"/>
  <c r="MF57" i="10" s="1"/>
  <c r="MG57" i="10" s="1"/>
  <c r="MH57" i="10" s="1"/>
  <c r="MI57" i="10" s="1"/>
  <c r="HD56" i="10"/>
  <c r="HE56" i="10" s="1"/>
  <c r="HF56" i="10" s="1"/>
  <c r="HG56" i="10" s="1"/>
  <c r="HH56" i="10" s="1"/>
  <c r="HI56" i="10" s="1"/>
  <c r="HJ56" i="10" s="1"/>
  <c r="HK56" i="10" s="1"/>
  <c r="HL56" i="10" s="1"/>
  <c r="HM56" i="10" s="1"/>
  <c r="HN56" i="10" s="1"/>
  <c r="HO56" i="10" s="1"/>
  <c r="HP56" i="10" s="1"/>
  <c r="HI61" i="10"/>
  <c r="HJ61" i="10" s="1"/>
  <c r="HK61" i="10" s="1"/>
  <c r="HL61" i="10" s="1"/>
  <c r="HM61" i="10" s="1"/>
  <c r="HN61" i="10" s="1"/>
  <c r="HO61" i="10" s="1"/>
  <c r="HP61" i="10" s="1"/>
  <c r="HQ61" i="10" s="1"/>
  <c r="HR61" i="10" s="1"/>
  <c r="HS61" i="10" s="1"/>
  <c r="HT61" i="10" s="1"/>
  <c r="HU61" i="10" s="1"/>
  <c r="FX24" i="10"/>
  <c r="FY24" i="10" s="1"/>
  <c r="FZ24" i="10" s="1"/>
  <c r="GA24" i="10" s="1"/>
  <c r="GB24" i="10" s="1"/>
  <c r="GC24" i="10" s="1"/>
  <c r="GD24" i="10" s="1"/>
  <c r="GE24" i="10" s="1"/>
  <c r="GF24" i="10" s="1"/>
  <c r="GG24" i="10" s="1"/>
  <c r="GH24" i="10" s="1"/>
  <c r="GI24" i="10" s="1"/>
  <c r="GJ24" i="10" s="1"/>
  <c r="GW49" i="10"/>
  <c r="GX49" i="10" s="1"/>
  <c r="GY49" i="10" s="1"/>
  <c r="GZ49" i="10" s="1"/>
  <c r="HA49" i="10" s="1"/>
  <c r="HB49" i="10" s="1"/>
  <c r="HC49" i="10" s="1"/>
  <c r="HD49" i="10" s="1"/>
  <c r="HE49" i="10" s="1"/>
  <c r="HF49" i="10" s="1"/>
  <c r="HG49" i="10" s="1"/>
  <c r="HH49" i="10" s="1"/>
  <c r="HI49" i="10" s="1"/>
  <c r="HG59" i="10"/>
  <c r="HH59" i="10" s="1"/>
  <c r="HI59" i="10" s="1"/>
  <c r="HJ59" i="10" s="1"/>
  <c r="HK59" i="10" s="1"/>
  <c r="HL59" i="10" s="1"/>
  <c r="HM59" i="10" s="1"/>
  <c r="HN59" i="10" s="1"/>
  <c r="HO59" i="10" s="1"/>
  <c r="HP59" i="10" s="1"/>
  <c r="HQ59" i="10" s="1"/>
  <c r="HR59" i="10" s="1"/>
  <c r="HS59" i="10" s="1"/>
  <c r="GY51" i="10"/>
  <c r="GZ51" i="10" s="1"/>
  <c r="HA51" i="10" s="1"/>
  <c r="HB51" i="10" s="1"/>
  <c r="HC51" i="10" s="1"/>
  <c r="HD51" i="10" s="1"/>
  <c r="HE51" i="10" s="1"/>
  <c r="HF51" i="10" s="1"/>
  <c r="HG51" i="10" s="1"/>
  <c r="HH51" i="10" s="1"/>
  <c r="HI51" i="10" s="1"/>
  <c r="HJ51" i="10" s="1"/>
  <c r="HK51" i="10" s="1"/>
  <c r="HT72" i="10"/>
  <c r="HU72" i="10" s="1"/>
  <c r="HV72" i="10" s="1"/>
  <c r="HW72" i="10" s="1"/>
  <c r="HX72" i="10" s="1"/>
  <c r="HY72" i="10" s="1"/>
  <c r="HZ72" i="10" s="1"/>
  <c r="IA72" i="10" s="1"/>
  <c r="IB72" i="10" s="1"/>
  <c r="IC72" i="10" s="1"/>
  <c r="ID72" i="10" s="1"/>
  <c r="IE72" i="10" s="1"/>
  <c r="IF72" i="10" s="1"/>
  <c r="GV48" i="10"/>
  <c r="GW48" i="10" s="1"/>
  <c r="GX48" i="10" s="1"/>
  <c r="GY48" i="10" s="1"/>
  <c r="GZ48" i="10" s="1"/>
  <c r="HA48" i="10" s="1"/>
  <c r="HB48" i="10" s="1"/>
  <c r="HC48" i="10" s="1"/>
  <c r="HD48" i="10" s="1"/>
  <c r="HE48" i="10" s="1"/>
  <c r="HF48" i="10" s="1"/>
  <c r="HG48" i="10" s="1"/>
  <c r="HH48" i="10" s="1"/>
  <c r="IL90" i="10"/>
  <c r="IM90" i="10" s="1"/>
  <c r="GZ52" i="10"/>
  <c r="HA52" i="10" s="1"/>
  <c r="HB52" i="10" s="1"/>
  <c r="HC52" i="10" s="1"/>
  <c r="HD52" i="10" s="1"/>
  <c r="HE52" i="10" s="1"/>
  <c r="HF52" i="10" s="1"/>
  <c r="HG52" i="10" s="1"/>
  <c r="HH52" i="10" s="1"/>
  <c r="HI52" i="10" s="1"/>
  <c r="HJ52" i="10" s="1"/>
  <c r="HK52" i="10" s="1"/>
  <c r="HL52" i="10" s="1"/>
  <c r="GQ43" i="10"/>
  <c r="GR43" i="10" s="1"/>
  <c r="GS43" i="10" s="1"/>
  <c r="GT43" i="10" s="1"/>
  <c r="GU43" i="10" s="1"/>
  <c r="GV43" i="10" s="1"/>
  <c r="GW43" i="10" s="1"/>
  <c r="GX43" i="10" s="1"/>
  <c r="GY43" i="10" s="1"/>
  <c r="GZ43" i="10" s="1"/>
  <c r="HA43" i="10" s="1"/>
  <c r="HB43" i="10" s="1"/>
  <c r="HC43" i="10" s="1"/>
  <c r="HX76" i="10"/>
  <c r="HY76" i="10" s="1"/>
  <c r="HZ76" i="10" s="1"/>
  <c r="IA76" i="10" s="1"/>
  <c r="IB76" i="10" s="1"/>
  <c r="IC76" i="10" s="1"/>
  <c r="ID76" i="10" s="1"/>
  <c r="IE76" i="10" s="1"/>
  <c r="IF76" i="10" s="1"/>
  <c r="IG76" i="10" s="1"/>
  <c r="IH76" i="10" s="1"/>
  <c r="II76" i="10" s="1"/>
  <c r="IJ76" i="10" s="1"/>
  <c r="GR44" i="10"/>
  <c r="GS44" i="10" s="1"/>
  <c r="GT44" i="10" s="1"/>
  <c r="GU44" i="10" s="1"/>
  <c r="GV44" i="10" s="1"/>
  <c r="GW44" i="10" s="1"/>
  <c r="GX44" i="10" s="1"/>
  <c r="GY44" i="10" s="1"/>
  <c r="GZ44" i="10" s="1"/>
  <c r="HA44" i="10" s="1"/>
  <c r="HB44" i="10" s="1"/>
  <c r="HC44" i="10" s="1"/>
  <c r="HD44" i="10" s="1"/>
  <c r="LU56" i="10"/>
  <c r="LV56" i="10" s="1"/>
  <c r="LW56" i="10" s="1"/>
  <c r="LX56" i="10" s="1"/>
  <c r="LY56" i="10" s="1"/>
  <c r="LZ56" i="10" s="1"/>
  <c r="MA56" i="10" s="1"/>
  <c r="MB56" i="10" s="1"/>
  <c r="MC56" i="10" s="1"/>
  <c r="MD56" i="10" s="1"/>
  <c r="ME56" i="10" s="1"/>
  <c r="MF56" i="10" s="1"/>
  <c r="MG56" i="10" s="1"/>
  <c r="MH56" i="10" s="1"/>
  <c r="LA36" i="10"/>
  <c r="LB36" i="10" s="1"/>
  <c r="LC36" i="10" s="1"/>
  <c r="LD36" i="10" s="1"/>
  <c r="LE36" i="10" s="1"/>
  <c r="LF36" i="10" s="1"/>
  <c r="LG36" i="10" s="1"/>
  <c r="LH36" i="10" s="1"/>
  <c r="LI36" i="10" s="1"/>
  <c r="LJ36" i="10" s="1"/>
  <c r="LK36" i="10" s="1"/>
  <c r="LL36" i="10" s="1"/>
  <c r="LM36" i="10" s="1"/>
  <c r="LN36" i="10" s="1"/>
  <c r="HJ62" i="10"/>
  <c r="HK62" i="10" s="1"/>
  <c r="HL62" i="10" s="1"/>
  <c r="HM62" i="10" s="1"/>
  <c r="HN62" i="10" s="1"/>
  <c r="HO62" i="10" s="1"/>
  <c r="HP62" i="10" s="1"/>
  <c r="HQ62" i="10" s="1"/>
  <c r="HR62" i="10" s="1"/>
  <c r="HS62" i="10" s="1"/>
  <c r="HT62" i="10" s="1"/>
  <c r="HU62" i="10" s="1"/>
  <c r="HV62" i="10" s="1"/>
  <c r="LL47" i="10"/>
  <c r="LM47" i="10" s="1"/>
  <c r="LN47" i="10" s="1"/>
  <c r="LO47" i="10" s="1"/>
  <c r="LP47" i="10" s="1"/>
  <c r="LQ47" i="10" s="1"/>
  <c r="LR47" i="10" s="1"/>
  <c r="LS47" i="10" s="1"/>
  <c r="LT47" i="10" s="1"/>
  <c r="LU47" i="10" s="1"/>
  <c r="LV47" i="10" s="1"/>
  <c r="LW47" i="10" s="1"/>
  <c r="LX47" i="10" s="1"/>
  <c r="LY47" i="10" s="1"/>
  <c r="IH86" i="10"/>
  <c r="II86" i="10" s="1"/>
  <c r="IJ86" i="10" s="1"/>
  <c r="IK86" i="10" s="1"/>
  <c r="IL86" i="10" s="1"/>
  <c r="IM86" i="10" s="1"/>
  <c r="IJ88" i="10"/>
  <c r="IK88" i="10" s="1"/>
  <c r="IL88" i="10" s="1"/>
  <c r="IM88" i="10" s="1"/>
  <c r="GF32" i="10"/>
  <c r="GG32" i="10" s="1"/>
  <c r="GH32" i="10" s="1"/>
  <c r="GI32" i="10" s="1"/>
  <c r="GJ32" i="10" s="1"/>
  <c r="GK32" i="10" s="1"/>
  <c r="GL32" i="10" s="1"/>
  <c r="GM32" i="10" s="1"/>
  <c r="GN32" i="10" s="1"/>
  <c r="GO32" i="10" s="1"/>
  <c r="GP32" i="10" s="1"/>
  <c r="GQ32" i="10" s="1"/>
  <c r="GR32" i="10" s="1"/>
  <c r="II87" i="10"/>
  <c r="IJ87" i="10" s="1"/>
  <c r="IK87" i="10" s="1"/>
  <c r="IL87" i="10" s="1"/>
  <c r="IM87" i="10" s="1"/>
  <c r="FZ26" i="10"/>
  <c r="GA26" i="10" s="1"/>
  <c r="GB26" i="10" s="1"/>
  <c r="GC26" i="10" s="1"/>
  <c r="GD26" i="10" s="1"/>
  <c r="GE26" i="10" s="1"/>
  <c r="GF26" i="10" s="1"/>
  <c r="GG26" i="10" s="1"/>
  <c r="GH26" i="10" s="1"/>
  <c r="GI26" i="10" s="1"/>
  <c r="GJ26" i="10" s="1"/>
  <c r="GK26" i="10" s="1"/>
  <c r="GL26" i="10" s="1"/>
  <c r="LN49" i="10"/>
  <c r="LO49" i="10" s="1"/>
  <c r="LP49" i="10" s="1"/>
  <c r="LQ49" i="10" s="1"/>
  <c r="LR49" i="10" s="1"/>
  <c r="LS49" i="10" s="1"/>
  <c r="LT49" i="10" s="1"/>
  <c r="LU49" i="10" s="1"/>
  <c r="LV49" i="10" s="1"/>
  <c r="LW49" i="10" s="1"/>
  <c r="LX49" i="10" s="1"/>
  <c r="LY49" i="10" s="1"/>
  <c r="LZ49" i="10" s="1"/>
  <c r="MA49" i="10" s="1"/>
  <c r="IK89" i="10"/>
  <c r="IL89" i="10" s="1"/>
  <c r="IM89" i="10" s="1"/>
  <c r="HO67" i="10"/>
  <c r="HP67" i="10" s="1"/>
  <c r="HQ67" i="10" s="1"/>
  <c r="HR67" i="10" s="1"/>
  <c r="HS67" i="10" s="1"/>
  <c r="HT67" i="10" s="1"/>
  <c r="HU67" i="10" s="1"/>
  <c r="HV67" i="10" s="1"/>
  <c r="HW67" i="10" s="1"/>
  <c r="HX67" i="10" s="1"/>
  <c r="HY67" i="10" s="1"/>
  <c r="HZ67" i="10" s="1"/>
  <c r="IA67" i="10" s="1"/>
  <c r="HR70" i="10"/>
  <c r="HS70" i="10" s="1"/>
  <c r="HT70" i="10" s="1"/>
  <c r="HU70" i="10" s="1"/>
  <c r="HV70" i="10" s="1"/>
  <c r="HW70" i="10" s="1"/>
  <c r="HX70" i="10" s="1"/>
  <c r="HY70" i="10" s="1"/>
  <c r="HZ70" i="10" s="1"/>
  <c r="IA70" i="10" s="1"/>
  <c r="IB70" i="10" s="1"/>
  <c r="IC70" i="10" s="1"/>
  <c r="ID70" i="10" s="1"/>
  <c r="GO41" i="10"/>
  <c r="GP41" i="10" s="1"/>
  <c r="GQ41" i="10" s="1"/>
  <c r="GR41" i="10" s="1"/>
  <c r="GS41" i="10" s="1"/>
  <c r="GT41" i="10" s="1"/>
  <c r="GU41" i="10" s="1"/>
  <c r="GV41" i="10" s="1"/>
  <c r="GW41" i="10" s="1"/>
  <c r="GX41" i="10" s="1"/>
  <c r="GY41" i="10" s="1"/>
  <c r="GZ41" i="10" s="1"/>
  <c r="HA41" i="10" s="1"/>
  <c r="LX59" i="10"/>
  <c r="LY59" i="10" s="1"/>
  <c r="LZ59" i="10" s="1"/>
  <c r="MA59" i="10" s="1"/>
  <c r="MB59" i="10" s="1"/>
  <c r="MC59" i="10" s="1"/>
  <c r="MD59" i="10" s="1"/>
  <c r="ME59" i="10" s="1"/>
  <c r="MF59" i="10" s="1"/>
  <c r="MG59" i="10" s="1"/>
  <c r="MH59" i="10" s="1"/>
  <c r="MI59" i="10" s="1"/>
  <c r="MJ59" i="10" s="1"/>
  <c r="MK59" i="10" s="1"/>
  <c r="KN23" i="10"/>
  <c r="KO23" i="10" s="1"/>
  <c r="KP23" i="10" s="1"/>
  <c r="KQ23" i="10" s="1"/>
  <c r="KR23" i="10" s="1"/>
  <c r="KS23" i="10" s="1"/>
  <c r="KT23" i="10" s="1"/>
  <c r="KU23" i="10" s="1"/>
  <c r="KV23" i="10" s="1"/>
  <c r="KW23" i="10" s="1"/>
  <c r="KX23" i="10" s="1"/>
  <c r="KY23" i="10" s="1"/>
  <c r="KZ23" i="10" s="1"/>
  <c r="LA23" i="10" s="1"/>
  <c r="MA62" i="10"/>
  <c r="MB62" i="10" s="1"/>
  <c r="MC62" i="10" s="1"/>
  <c r="MD62" i="10" s="1"/>
  <c r="ME62" i="10" s="1"/>
  <c r="MF62" i="10" s="1"/>
  <c r="MG62" i="10" s="1"/>
  <c r="MH62" i="10" s="1"/>
  <c r="MI62" i="10" s="1"/>
  <c r="MJ62" i="10" s="1"/>
  <c r="MK62" i="10" s="1"/>
  <c r="ML62" i="10" s="1"/>
  <c r="MM62" i="10" s="1"/>
  <c r="MN62" i="10" s="1"/>
  <c r="KQ26" i="10"/>
  <c r="KR26" i="10" s="1"/>
  <c r="KS26" i="10" s="1"/>
  <c r="KT26" i="10" s="1"/>
  <c r="KU26" i="10" s="1"/>
  <c r="KV26" i="10" s="1"/>
  <c r="KW26" i="10" s="1"/>
  <c r="KX26" i="10" s="1"/>
  <c r="KY26" i="10" s="1"/>
  <c r="KZ26" i="10" s="1"/>
  <c r="LA26" i="10" s="1"/>
  <c r="LB26" i="10" s="1"/>
  <c r="LC26" i="10" s="1"/>
  <c r="LD26" i="10" s="1"/>
  <c r="KY34" i="10"/>
  <c r="KZ34" i="10" s="1"/>
  <c r="LA34" i="10" s="1"/>
  <c r="LB34" i="10" s="1"/>
  <c r="LC34" i="10" s="1"/>
  <c r="LD34" i="10" s="1"/>
  <c r="LE34" i="10" s="1"/>
  <c r="LF34" i="10" s="1"/>
  <c r="LG34" i="10" s="1"/>
  <c r="LH34" i="10" s="1"/>
  <c r="LI34" i="10" s="1"/>
  <c r="LJ34" i="10" s="1"/>
  <c r="LK34" i="10" s="1"/>
  <c r="LL34" i="10" s="1"/>
  <c r="LF41" i="10"/>
  <c r="LG41" i="10" s="1"/>
  <c r="LH41" i="10" s="1"/>
  <c r="LI41" i="10" s="1"/>
  <c r="LJ41" i="10" s="1"/>
  <c r="LK41" i="10" s="1"/>
  <c r="LL41" i="10" s="1"/>
  <c r="LM41" i="10" s="1"/>
  <c r="LN41" i="10" s="1"/>
  <c r="LO41" i="10" s="1"/>
  <c r="LP41" i="10" s="1"/>
  <c r="LQ41" i="10" s="1"/>
  <c r="LR41" i="10" s="1"/>
  <c r="LS41" i="10" s="1"/>
  <c r="HZ78" i="10"/>
  <c r="IA78" i="10" s="1"/>
  <c r="IB78" i="10" s="1"/>
  <c r="IC78" i="10" s="1"/>
  <c r="ID78" i="10" s="1"/>
  <c r="IE78" i="10" s="1"/>
  <c r="IF78" i="10" s="1"/>
  <c r="IG78" i="10" s="1"/>
  <c r="IH78" i="10" s="1"/>
  <c r="II78" i="10" s="1"/>
  <c r="IJ78" i="10" s="1"/>
  <c r="IK78" i="10" s="1"/>
  <c r="IL78" i="10" s="1"/>
  <c r="LQ52" i="10"/>
  <c r="LR52" i="10" s="1"/>
  <c r="LS52" i="10" s="1"/>
  <c r="LT52" i="10" s="1"/>
  <c r="LU52" i="10" s="1"/>
  <c r="LV52" i="10" s="1"/>
  <c r="LW52" i="10" s="1"/>
  <c r="LX52" i="10" s="1"/>
  <c r="LY52" i="10" s="1"/>
  <c r="LZ52" i="10" s="1"/>
  <c r="MA52" i="10" s="1"/>
  <c r="MB52" i="10" s="1"/>
  <c r="MC52" i="10" s="1"/>
  <c r="MD52" i="10" s="1"/>
  <c r="KZ35" i="10"/>
  <c r="LA35" i="10" s="1"/>
  <c r="LB35" i="10" s="1"/>
  <c r="LC35" i="10" s="1"/>
  <c r="LD35" i="10" s="1"/>
  <c r="LE35" i="10" s="1"/>
  <c r="LF35" i="10" s="1"/>
  <c r="LG35" i="10" s="1"/>
  <c r="LH35" i="10" s="1"/>
  <c r="LI35" i="10" s="1"/>
  <c r="LJ35" i="10" s="1"/>
  <c r="LK35" i="10" s="1"/>
  <c r="LL35" i="10" s="1"/>
  <c r="LM35" i="10" s="1"/>
  <c r="HA53" i="10"/>
  <c r="HB53" i="10" s="1"/>
  <c r="HC53" i="10" s="1"/>
  <c r="HD53" i="10" s="1"/>
  <c r="HE53" i="10" s="1"/>
  <c r="HF53" i="10" s="1"/>
  <c r="HG53" i="10" s="1"/>
  <c r="HH53" i="10" s="1"/>
  <c r="HI53" i="10" s="1"/>
  <c r="HJ53" i="10" s="1"/>
  <c r="HK53" i="10" s="1"/>
  <c r="HL53" i="10" s="1"/>
  <c r="HM53" i="10" s="1"/>
  <c r="LJ45" i="10"/>
  <c r="LK45" i="10" s="1"/>
  <c r="LL45" i="10" s="1"/>
  <c r="LM45" i="10" s="1"/>
  <c r="LN45" i="10" s="1"/>
  <c r="LO45" i="10" s="1"/>
  <c r="LP45" i="10" s="1"/>
  <c r="LQ45" i="10" s="1"/>
  <c r="LR45" i="10" s="1"/>
  <c r="LS45" i="10" s="1"/>
  <c r="LT45" i="10" s="1"/>
  <c r="LU45" i="10" s="1"/>
  <c r="LV45" i="10" s="1"/>
  <c r="LW45" i="10" s="1"/>
  <c r="BO6" i="10"/>
  <c r="HF58" i="10"/>
  <c r="HG58" i="10" s="1"/>
  <c r="HH58" i="10" s="1"/>
  <c r="HI58" i="10" s="1"/>
  <c r="HJ58" i="10" s="1"/>
  <c r="HK58" i="10" s="1"/>
  <c r="HL58" i="10" s="1"/>
  <c r="HM58" i="10" s="1"/>
  <c r="HN58" i="10" s="1"/>
  <c r="HO58" i="10" s="1"/>
  <c r="HP58" i="10" s="1"/>
  <c r="HQ58" i="10" s="1"/>
  <c r="HR58" i="10" s="1"/>
  <c r="HU73" i="10"/>
  <c r="HV73" i="10" s="1"/>
  <c r="HW73" i="10" s="1"/>
  <c r="HX73" i="10" s="1"/>
  <c r="HY73" i="10" s="1"/>
  <c r="HZ73" i="10" s="1"/>
  <c r="IA73" i="10" s="1"/>
  <c r="IB73" i="10" s="1"/>
  <c r="IC73" i="10" s="1"/>
  <c r="ID73" i="10" s="1"/>
  <c r="IE73" i="10" s="1"/>
  <c r="IF73" i="10" s="1"/>
  <c r="IG73" i="10" s="1"/>
  <c r="HS71" i="10"/>
  <c r="HT71" i="10" s="1"/>
  <c r="HU71" i="10" s="1"/>
  <c r="HV71" i="10" s="1"/>
  <c r="HW71" i="10" s="1"/>
  <c r="HX71" i="10" s="1"/>
  <c r="HY71" i="10" s="1"/>
  <c r="HZ71" i="10" s="1"/>
  <c r="IA71" i="10" s="1"/>
  <c r="IB71" i="10" s="1"/>
  <c r="IC71" i="10" s="1"/>
  <c r="ID71" i="10" s="1"/>
  <c r="IE71" i="10" s="1"/>
  <c r="HE57" i="10"/>
  <c r="HF57" i="10" s="1"/>
  <c r="HG57" i="10" s="1"/>
  <c r="HH57" i="10" s="1"/>
  <c r="HI57" i="10" s="1"/>
  <c r="HJ57" i="10" s="1"/>
  <c r="HK57" i="10" s="1"/>
  <c r="HL57" i="10" s="1"/>
  <c r="HM57" i="10" s="1"/>
  <c r="HN57" i="10" s="1"/>
  <c r="HO57" i="10" s="1"/>
  <c r="HP57" i="10" s="1"/>
  <c r="HQ57" i="10" s="1"/>
  <c r="HN66" i="10"/>
  <c r="HO66" i="10" s="1"/>
  <c r="HP66" i="10" s="1"/>
  <c r="HQ66" i="10" s="1"/>
  <c r="HR66" i="10" s="1"/>
  <c r="HS66" i="10" s="1"/>
  <c r="HT66" i="10" s="1"/>
  <c r="HU66" i="10" s="1"/>
  <c r="HV66" i="10" s="1"/>
  <c r="HW66" i="10" s="1"/>
  <c r="HX66" i="10" s="1"/>
  <c r="HY66" i="10" s="1"/>
  <c r="HZ66" i="10" s="1"/>
  <c r="HB54" i="10"/>
  <c r="HC54" i="10" s="1"/>
  <c r="HD54" i="10" s="1"/>
  <c r="HE54" i="10" s="1"/>
  <c r="HF54" i="10" s="1"/>
  <c r="HG54" i="10" s="1"/>
  <c r="HH54" i="10" s="1"/>
  <c r="HI54" i="10" s="1"/>
  <c r="HJ54" i="10" s="1"/>
  <c r="HK54" i="10" s="1"/>
  <c r="HL54" i="10" s="1"/>
  <c r="HM54" i="10" s="1"/>
  <c r="HN54" i="10" s="1"/>
  <c r="HP68" i="10"/>
  <c r="HQ68" i="10" s="1"/>
  <c r="HR68" i="10" s="1"/>
  <c r="HS68" i="10" s="1"/>
  <c r="HT68" i="10" s="1"/>
  <c r="HU68" i="10" s="1"/>
  <c r="HV68" i="10" s="1"/>
  <c r="HW68" i="10" s="1"/>
  <c r="HX68" i="10" s="1"/>
  <c r="HY68" i="10" s="1"/>
  <c r="HZ68" i="10" s="1"/>
  <c r="IA68" i="10" s="1"/>
  <c r="IB68" i="10" s="1"/>
  <c r="HL64" i="10"/>
  <c r="HM64" i="10" s="1"/>
  <c r="HN64" i="10" s="1"/>
  <c r="HO64" i="10" s="1"/>
  <c r="HP64" i="10" s="1"/>
  <c r="HQ64" i="10" s="1"/>
  <c r="HR64" i="10" s="1"/>
  <c r="HS64" i="10" s="1"/>
  <c r="HT64" i="10" s="1"/>
  <c r="HU64" i="10" s="1"/>
  <c r="HV64" i="10" s="1"/>
  <c r="HW64" i="10" s="1"/>
  <c r="HX64" i="10" s="1"/>
  <c r="HH60" i="10"/>
  <c r="HI60" i="10" s="1"/>
  <c r="HJ60" i="10" s="1"/>
  <c r="HK60" i="10" s="1"/>
  <c r="HL60" i="10" s="1"/>
  <c r="HM60" i="10" s="1"/>
  <c r="HN60" i="10" s="1"/>
  <c r="HO60" i="10" s="1"/>
  <c r="HP60" i="10" s="1"/>
  <c r="HQ60" i="10" s="1"/>
  <c r="HR60" i="10" s="1"/>
  <c r="HS60" i="10" s="1"/>
  <c r="HT60" i="10" s="1"/>
  <c r="IG85" i="10"/>
  <c r="IH85" i="10" s="1"/>
  <c r="II85" i="10" s="1"/>
  <c r="IJ85" i="10" s="1"/>
  <c r="IK85" i="10" s="1"/>
  <c r="IL85" i="10" s="1"/>
  <c r="IM85" i="10" s="1"/>
  <c r="IF84" i="10"/>
  <c r="IG84" i="10" s="1"/>
  <c r="IH84" i="10" s="1"/>
  <c r="II84" i="10" s="1"/>
  <c r="IJ84" i="10" s="1"/>
  <c r="IK84" i="10" s="1"/>
  <c r="IL84" i="10" s="1"/>
  <c r="IM84" i="10" s="1"/>
  <c r="HW75" i="10"/>
  <c r="HX75" i="10" s="1"/>
  <c r="HY75" i="10" s="1"/>
  <c r="HZ75" i="10" s="1"/>
  <c r="IA75" i="10" s="1"/>
  <c r="IB75" i="10" s="1"/>
  <c r="IC75" i="10" s="1"/>
  <c r="ID75" i="10" s="1"/>
  <c r="IE75" i="10" s="1"/>
  <c r="IF75" i="10" s="1"/>
  <c r="IG75" i="10" s="1"/>
  <c r="IH75" i="10" s="1"/>
  <c r="II75" i="10" s="1"/>
  <c r="LE40" i="10"/>
  <c r="LF40" i="10" s="1"/>
  <c r="LG40" i="10" s="1"/>
  <c r="LH40" i="10" s="1"/>
  <c r="LI40" i="10" s="1"/>
  <c r="LJ40" i="10" s="1"/>
  <c r="LK40" i="10" s="1"/>
  <c r="LL40" i="10" s="1"/>
  <c r="LM40" i="10" s="1"/>
  <c r="LN40" i="10" s="1"/>
  <c r="LO40" i="10" s="1"/>
  <c r="LP40" i="10" s="1"/>
  <c r="LQ40" i="10" s="1"/>
  <c r="LR40" i="10" s="1"/>
  <c r="GC29" i="10"/>
  <c r="GD29" i="10" s="1"/>
  <c r="GE29" i="10" s="1"/>
  <c r="GF29" i="10" s="1"/>
  <c r="GG29" i="10" s="1"/>
  <c r="GH29" i="10" s="1"/>
  <c r="GI29" i="10" s="1"/>
  <c r="GJ29" i="10" s="1"/>
  <c r="GK29" i="10" s="1"/>
  <c r="GL29" i="10" s="1"/>
  <c r="GM29" i="10" s="1"/>
  <c r="GN29" i="10" s="1"/>
  <c r="GO29" i="10" s="1"/>
  <c r="GM39" i="10"/>
  <c r="GN39" i="10" s="1"/>
  <c r="GO39" i="10" s="1"/>
  <c r="GP39" i="10" s="1"/>
  <c r="GQ39" i="10" s="1"/>
  <c r="GR39" i="10" s="1"/>
  <c r="GS39" i="10" s="1"/>
  <c r="GT39" i="10" s="1"/>
  <c r="GU39" i="10" s="1"/>
  <c r="GV39" i="10" s="1"/>
  <c r="GW39" i="10" s="1"/>
  <c r="GX39" i="10" s="1"/>
  <c r="GY39" i="10" s="1"/>
  <c r="KR27" i="10"/>
  <c r="KS27" i="10" s="1"/>
  <c r="KT27" i="10" s="1"/>
  <c r="KU27" i="10" s="1"/>
  <c r="KV27" i="10" s="1"/>
  <c r="KW27" i="10" s="1"/>
  <c r="KX27" i="10" s="1"/>
  <c r="KY27" i="10" s="1"/>
  <c r="KZ27" i="10" s="1"/>
  <c r="LA27" i="10" s="1"/>
  <c r="LB27" i="10" s="1"/>
  <c r="LC27" i="10" s="1"/>
  <c r="LD27" i="10" s="1"/>
  <c r="LE27" i="10" s="1"/>
  <c r="HY77" i="10"/>
  <c r="HZ77" i="10" s="1"/>
  <c r="IA77" i="10" s="1"/>
  <c r="IB77" i="10" s="1"/>
  <c r="IC77" i="10" s="1"/>
  <c r="ID77" i="10" s="1"/>
  <c r="IE77" i="10" s="1"/>
  <c r="IF77" i="10" s="1"/>
  <c r="IG77" i="10" s="1"/>
  <c r="IH77" i="10" s="1"/>
  <c r="II77" i="10" s="1"/>
  <c r="IJ77" i="10" s="1"/>
  <c r="IK77" i="10" s="1"/>
  <c r="MZ87" i="10"/>
  <c r="NA87" i="10" s="1"/>
  <c r="NB87" i="10" s="1"/>
  <c r="NC87" i="10" s="1"/>
  <c r="ND87" i="10" s="1"/>
  <c r="GD30" i="10"/>
  <c r="GE30" i="10" s="1"/>
  <c r="GF30" i="10" s="1"/>
  <c r="GG30" i="10" s="1"/>
  <c r="GH30" i="10" s="1"/>
  <c r="GI30" i="10" s="1"/>
  <c r="GJ30" i="10" s="1"/>
  <c r="GK30" i="10" s="1"/>
  <c r="GL30" i="10" s="1"/>
  <c r="GM30" i="10" s="1"/>
  <c r="GN30" i="10" s="1"/>
  <c r="GO30" i="10" s="1"/>
  <c r="GP30" i="10" s="1"/>
  <c r="GK37" i="10"/>
  <c r="GL37" i="10" s="1"/>
  <c r="GM37" i="10" s="1"/>
  <c r="GN37" i="10" s="1"/>
  <c r="GO37" i="10" s="1"/>
  <c r="GP37" i="10" s="1"/>
  <c r="GQ37" i="10" s="1"/>
  <c r="GR37" i="10" s="1"/>
  <c r="GS37" i="10" s="1"/>
  <c r="GT37" i="10" s="1"/>
  <c r="GU37" i="10" s="1"/>
  <c r="GV37" i="10" s="1"/>
  <c r="GW37" i="10" s="1"/>
  <c r="GE31" i="10"/>
  <c r="GF31" i="10" s="1"/>
  <c r="GG31" i="10" s="1"/>
  <c r="GH31" i="10" s="1"/>
  <c r="GI31" i="10" s="1"/>
  <c r="GJ31" i="10" s="1"/>
  <c r="GK31" i="10" s="1"/>
  <c r="GL31" i="10" s="1"/>
  <c r="GM31" i="10" s="1"/>
  <c r="GN31" i="10" s="1"/>
  <c r="GO31" i="10" s="1"/>
  <c r="GP31" i="10" s="1"/>
  <c r="GQ31" i="10" s="1"/>
  <c r="LD39" i="10"/>
  <c r="LE39" i="10" s="1"/>
  <c r="LF39" i="10" s="1"/>
  <c r="LG39" i="10" s="1"/>
  <c r="LH39" i="10" s="1"/>
  <c r="LI39" i="10" s="1"/>
  <c r="LJ39" i="10" s="1"/>
  <c r="LK39" i="10" s="1"/>
  <c r="LL39" i="10" s="1"/>
  <c r="LM39" i="10" s="1"/>
  <c r="LN39" i="10" s="1"/>
  <c r="LO39" i="10" s="1"/>
  <c r="LP39" i="10" s="1"/>
  <c r="LQ39" i="10" s="1"/>
  <c r="KP25" i="10"/>
  <c r="KQ25" i="10" s="1"/>
  <c r="KR25" i="10" s="1"/>
  <c r="KS25" i="10" s="1"/>
  <c r="KT25" i="10" s="1"/>
  <c r="KU25" i="10" s="1"/>
  <c r="KV25" i="10" s="1"/>
  <c r="KW25" i="10" s="1"/>
  <c r="KX25" i="10" s="1"/>
  <c r="KY25" i="10" s="1"/>
  <c r="KZ25" i="10" s="1"/>
  <c r="LA25" i="10" s="1"/>
  <c r="LB25" i="10" s="1"/>
  <c r="LC25" i="10" s="1"/>
  <c r="HC55" i="10"/>
  <c r="HD55" i="10" s="1"/>
  <c r="HE55" i="10" s="1"/>
  <c r="HF55" i="10" s="1"/>
  <c r="HG55" i="10" s="1"/>
  <c r="HH55" i="10" s="1"/>
  <c r="HI55" i="10" s="1"/>
  <c r="HJ55" i="10" s="1"/>
  <c r="HK55" i="10" s="1"/>
  <c r="HL55" i="10" s="1"/>
  <c r="HM55" i="10" s="1"/>
  <c r="HN55" i="10" s="1"/>
  <c r="HO55" i="10" s="1"/>
  <c r="FU21" i="10"/>
  <c r="FV21" i="10" s="1"/>
  <c r="FW21" i="10" s="1"/>
  <c r="FX21" i="10" s="1"/>
  <c r="FY21" i="10" s="1"/>
  <c r="FZ21" i="10" s="1"/>
  <c r="GA21" i="10" s="1"/>
  <c r="GB21" i="10" s="1"/>
  <c r="GC21" i="10" s="1"/>
  <c r="GD21" i="10" s="1"/>
  <c r="GE21" i="10" s="1"/>
  <c r="GF21" i="10" s="1"/>
  <c r="GG21" i="10" s="1"/>
  <c r="GJ36" i="10"/>
  <c r="GK36" i="10" s="1"/>
  <c r="GL36" i="10" s="1"/>
  <c r="GM36" i="10" s="1"/>
  <c r="GN36" i="10" s="1"/>
  <c r="GO36" i="10" s="1"/>
  <c r="GP36" i="10" s="1"/>
  <c r="GQ36" i="10" s="1"/>
  <c r="GR36" i="10" s="1"/>
  <c r="GS36" i="10" s="1"/>
  <c r="GT36" i="10" s="1"/>
  <c r="GU36" i="10" s="1"/>
  <c r="GV36" i="10" s="1"/>
  <c r="GN40" i="10"/>
  <c r="GO40" i="10" s="1"/>
  <c r="GP40" i="10" s="1"/>
  <c r="GQ40" i="10" s="1"/>
  <c r="GR40" i="10" s="1"/>
  <c r="GS40" i="10" s="1"/>
  <c r="GT40" i="10" s="1"/>
  <c r="GU40" i="10" s="1"/>
  <c r="GV40" i="10" s="1"/>
  <c r="GW40" i="10" s="1"/>
  <c r="GX40" i="10" s="1"/>
  <c r="GY40" i="10" s="1"/>
  <c r="GZ40" i="10" s="1"/>
  <c r="KI18" i="10"/>
  <c r="AY11" i="9" s="1"/>
  <c r="KJ19" i="10"/>
  <c r="LG42" i="10"/>
  <c r="LH42" i="10" s="1"/>
  <c r="LI42" i="10" s="1"/>
  <c r="LJ42" i="10" s="1"/>
  <c r="LK42" i="10" s="1"/>
  <c r="LL42" i="10" s="1"/>
  <c r="LM42" i="10" s="1"/>
  <c r="LN42" i="10" s="1"/>
  <c r="LO42" i="10" s="1"/>
  <c r="LP42" i="10" s="1"/>
  <c r="LQ42" i="10" s="1"/>
  <c r="LR42" i="10" s="1"/>
  <c r="LS42" i="10" s="1"/>
  <c r="LT42" i="10" s="1"/>
  <c r="IM91" i="10"/>
  <c r="MT81" i="10"/>
  <c r="MU81" i="10" s="1"/>
  <c r="MV81" i="10" s="1"/>
  <c r="MW81" i="10" s="1"/>
  <c r="MX81" i="10" s="1"/>
  <c r="MY81" i="10" s="1"/>
  <c r="MZ81" i="10" s="1"/>
  <c r="NA81" i="10" s="1"/>
  <c r="NB81" i="10" s="1"/>
  <c r="NC81" i="10" s="1"/>
  <c r="ND81" i="10" s="1"/>
  <c r="ID82" i="10"/>
  <c r="IE82" i="10" s="1"/>
  <c r="IF82" i="10" s="1"/>
  <c r="IG82" i="10" s="1"/>
  <c r="IH82" i="10" s="1"/>
  <c r="II82" i="10" s="1"/>
  <c r="IJ82" i="10" s="1"/>
  <c r="IK82" i="10" s="1"/>
  <c r="IL82" i="10" s="1"/>
  <c r="IM82" i="10" s="1"/>
  <c r="LK46" i="10"/>
  <c r="LL46" i="10" s="1"/>
  <c r="LM46" i="10" s="1"/>
  <c r="LN46" i="10" s="1"/>
  <c r="LO46" i="10" s="1"/>
  <c r="LP46" i="10" s="1"/>
  <c r="LQ46" i="10" s="1"/>
  <c r="LR46" i="10" s="1"/>
  <c r="LS46" i="10" s="1"/>
  <c r="LT46" i="10" s="1"/>
  <c r="LU46" i="10" s="1"/>
  <c r="LV46" i="10" s="1"/>
  <c r="LW46" i="10" s="1"/>
  <c r="LX46" i="10" s="1"/>
  <c r="NB89" i="10"/>
  <c r="NC89" i="10" s="1"/>
  <c r="ND89" i="10" s="1"/>
  <c r="MR79" i="10"/>
  <c r="MS79" i="10" s="1"/>
  <c r="MT79" i="10" s="1"/>
  <c r="MU79" i="10" s="1"/>
  <c r="MV79" i="10" s="1"/>
  <c r="MW79" i="10" s="1"/>
  <c r="MX79" i="10" s="1"/>
  <c r="MY79" i="10" s="1"/>
  <c r="MZ79" i="10" s="1"/>
  <c r="NA79" i="10" s="1"/>
  <c r="NB79" i="10" s="1"/>
  <c r="NC79" i="10" s="1"/>
  <c r="ND79" i="10" s="1"/>
  <c r="MV83" i="10"/>
  <c r="MW83" i="10" s="1"/>
  <c r="MX83" i="10" s="1"/>
  <c r="MY83" i="10" s="1"/>
  <c r="MZ83" i="10" s="1"/>
  <c r="NA83" i="10" s="1"/>
  <c r="NB83" i="10" s="1"/>
  <c r="NC83" i="10" s="1"/>
  <c r="ND83" i="10" s="1"/>
  <c r="MP77" i="10"/>
  <c r="MQ77" i="10" s="1"/>
  <c r="MR77" i="10" s="1"/>
  <c r="MS77" i="10" s="1"/>
  <c r="MT77" i="10" s="1"/>
  <c r="MU77" i="10" s="1"/>
  <c r="MV77" i="10" s="1"/>
  <c r="MW77" i="10" s="1"/>
  <c r="MX77" i="10" s="1"/>
  <c r="MY77" i="10" s="1"/>
  <c r="MZ77" i="10" s="1"/>
  <c r="NA77" i="10" s="1"/>
  <c r="NB77" i="10" s="1"/>
  <c r="NC77" i="10" s="1"/>
  <c r="MN75" i="10"/>
  <c r="MO75" i="10" s="1"/>
  <c r="MP75" i="10" s="1"/>
  <c r="MQ75" i="10" s="1"/>
  <c r="MR75" i="10" s="1"/>
  <c r="MS75" i="10" s="1"/>
  <c r="MT75" i="10" s="1"/>
  <c r="MU75" i="10" s="1"/>
  <c r="MV75" i="10" s="1"/>
  <c r="MW75" i="10" s="1"/>
  <c r="MX75" i="10" s="1"/>
  <c r="MY75" i="10" s="1"/>
  <c r="MZ75" i="10" s="1"/>
  <c r="NA75" i="10" s="1"/>
  <c r="MH69" i="10"/>
  <c r="MI69" i="10" s="1"/>
  <c r="MJ69" i="10" s="1"/>
  <c r="MK69" i="10" s="1"/>
  <c r="ML69" i="10" s="1"/>
  <c r="MM69" i="10" s="1"/>
  <c r="MN69" i="10" s="1"/>
  <c r="MO69" i="10" s="1"/>
  <c r="MP69" i="10" s="1"/>
  <c r="MQ69" i="10" s="1"/>
  <c r="MR69" i="10" s="1"/>
  <c r="MS69" i="10" s="1"/>
  <c r="MT69" i="10" s="1"/>
  <c r="MU69" i="10" s="1"/>
  <c r="GU47" i="10"/>
  <c r="GV47" i="10" s="1"/>
  <c r="GW47" i="10" s="1"/>
  <c r="GX47" i="10" s="1"/>
  <c r="GY47" i="10" s="1"/>
  <c r="GZ47" i="10" s="1"/>
  <c r="HA47" i="10" s="1"/>
  <c r="HB47" i="10" s="1"/>
  <c r="HC47" i="10" s="1"/>
  <c r="HD47" i="10" s="1"/>
  <c r="HE47" i="10" s="1"/>
  <c r="HF47" i="10" s="1"/>
  <c r="HG47" i="10" s="1"/>
  <c r="FT20" i="10"/>
  <c r="FU20" i="10" s="1"/>
  <c r="FV20" i="10" s="1"/>
  <c r="FW20" i="10" s="1"/>
  <c r="FX20" i="10" s="1"/>
  <c r="FY20" i="10" s="1"/>
  <c r="FZ20" i="10" s="1"/>
  <c r="GA20" i="10" s="1"/>
  <c r="GB20" i="10" s="1"/>
  <c r="GC20" i="10" s="1"/>
  <c r="GD20" i="10" s="1"/>
  <c r="GE20" i="10" s="1"/>
  <c r="GF20" i="10" s="1"/>
  <c r="GS45" i="10"/>
  <c r="GT45" i="10" s="1"/>
  <c r="GU45" i="10" s="1"/>
  <c r="GV45" i="10" s="1"/>
  <c r="GW45" i="10" s="1"/>
  <c r="GX45" i="10" s="1"/>
  <c r="GY45" i="10" s="1"/>
  <c r="GZ45" i="10" s="1"/>
  <c r="HA45" i="10" s="1"/>
  <c r="HB45" i="10" s="1"/>
  <c r="HC45" i="10" s="1"/>
  <c r="HD45" i="10" s="1"/>
  <c r="HE45" i="10" s="1"/>
  <c r="GX50" i="10"/>
  <c r="GY50" i="10" s="1"/>
  <c r="GZ50" i="10" s="1"/>
  <c r="HA50" i="10" s="1"/>
  <c r="HB50" i="10" s="1"/>
  <c r="HC50" i="10" s="1"/>
  <c r="HD50" i="10" s="1"/>
  <c r="HE50" i="10" s="1"/>
  <c r="HF50" i="10" s="1"/>
  <c r="HG50" i="10" s="1"/>
  <c r="HH50" i="10" s="1"/>
  <c r="HI50" i="10" s="1"/>
  <c r="HJ50" i="10" s="1"/>
  <c r="GL38" i="10"/>
  <c r="GM38" i="10" s="1"/>
  <c r="GN38" i="10" s="1"/>
  <c r="GO38" i="10" s="1"/>
  <c r="GP38" i="10" s="1"/>
  <c r="GQ38" i="10" s="1"/>
  <c r="GR38" i="10" s="1"/>
  <c r="GS38" i="10" s="1"/>
  <c r="GT38" i="10" s="1"/>
  <c r="GU38" i="10" s="1"/>
  <c r="GV38" i="10" s="1"/>
  <c r="GW38" i="10" s="1"/>
  <c r="GX38" i="10" s="1"/>
  <c r="LT55" i="10"/>
  <c r="LU55" i="10" s="1"/>
  <c r="LV55" i="10" s="1"/>
  <c r="LW55" i="10" s="1"/>
  <c r="LX55" i="10" s="1"/>
  <c r="LY55" i="10" s="1"/>
  <c r="LZ55" i="10" s="1"/>
  <c r="MA55" i="10" s="1"/>
  <c r="MB55" i="10" s="1"/>
  <c r="MC55" i="10" s="1"/>
  <c r="MD55" i="10" s="1"/>
  <c r="ME55" i="10" s="1"/>
  <c r="MF55" i="10" s="1"/>
  <c r="MG55" i="10" s="1"/>
  <c r="HQ69" i="10"/>
  <c r="HR69" i="10" s="1"/>
  <c r="HS69" i="10" s="1"/>
  <c r="HT69" i="10" s="1"/>
  <c r="HU69" i="10" s="1"/>
  <c r="HV69" i="10" s="1"/>
  <c r="HW69" i="10" s="1"/>
  <c r="HX69" i="10" s="1"/>
  <c r="HY69" i="10" s="1"/>
  <c r="HZ69" i="10" s="1"/>
  <c r="IA69" i="10" s="1"/>
  <c r="IB69" i="10" s="1"/>
  <c r="IC69" i="10" s="1"/>
  <c r="LW58" i="10"/>
  <c r="LX58" i="10" s="1"/>
  <c r="LY58" i="10" s="1"/>
  <c r="LZ58" i="10" s="1"/>
  <c r="MA58" i="10" s="1"/>
  <c r="MB58" i="10" s="1"/>
  <c r="MC58" i="10" s="1"/>
  <c r="MD58" i="10" s="1"/>
  <c r="ME58" i="10" s="1"/>
  <c r="MF58" i="10" s="1"/>
  <c r="MG58" i="10" s="1"/>
  <c r="MH58" i="10" s="1"/>
  <c r="MI58" i="10" s="1"/>
  <c r="MJ58" i="10" s="1"/>
  <c r="GB28" i="10"/>
  <c r="GC28" i="10" s="1"/>
  <c r="GD28" i="10" s="1"/>
  <c r="GE28" i="10" s="1"/>
  <c r="GF28" i="10" s="1"/>
  <c r="GG28" i="10" s="1"/>
  <c r="GH28" i="10" s="1"/>
  <c r="GI28" i="10" s="1"/>
  <c r="GJ28" i="10" s="1"/>
  <c r="GK28" i="10" s="1"/>
  <c r="GL28" i="10" s="1"/>
  <c r="GM28" i="10" s="1"/>
  <c r="GN28" i="10" s="1"/>
  <c r="GA27" i="10"/>
  <c r="GB27" i="10" s="1"/>
  <c r="GC27" i="10" s="1"/>
  <c r="GD27" i="10" s="1"/>
  <c r="GE27" i="10" s="1"/>
  <c r="GF27" i="10" s="1"/>
  <c r="GG27" i="10" s="1"/>
  <c r="GH27" i="10" s="1"/>
  <c r="GI27" i="10" s="1"/>
  <c r="GJ27" i="10" s="1"/>
  <c r="GK27" i="10" s="1"/>
  <c r="GL27" i="10" s="1"/>
  <c r="GM27" i="10" s="1"/>
  <c r="GI35" i="10"/>
  <c r="GJ35" i="10" s="1"/>
  <c r="GK35" i="10" s="1"/>
  <c r="GL35" i="10" s="1"/>
  <c r="GM35" i="10" s="1"/>
  <c r="GN35" i="10" s="1"/>
  <c r="GO35" i="10" s="1"/>
  <c r="GP35" i="10" s="1"/>
  <c r="GQ35" i="10" s="1"/>
  <c r="GR35" i="10" s="1"/>
  <c r="GS35" i="10" s="1"/>
  <c r="GT35" i="10" s="1"/>
  <c r="GU35" i="10" s="1"/>
  <c r="GG33" i="10"/>
  <c r="GH33" i="10" s="1"/>
  <c r="GI33" i="10" s="1"/>
  <c r="GJ33" i="10" s="1"/>
  <c r="GK33" i="10" s="1"/>
  <c r="GL33" i="10" s="1"/>
  <c r="GM33" i="10" s="1"/>
  <c r="GN33" i="10" s="1"/>
  <c r="GO33" i="10" s="1"/>
  <c r="GP33" i="10" s="1"/>
  <c r="GQ33" i="10" s="1"/>
  <c r="GR33" i="10" s="1"/>
  <c r="GS33" i="10" s="1"/>
  <c r="GH34" i="10"/>
  <c r="GI34" i="10" s="1"/>
  <c r="GJ34" i="10" s="1"/>
  <c r="GK34" i="10" s="1"/>
  <c r="GL34" i="10" s="1"/>
  <c r="GM34" i="10" s="1"/>
  <c r="GN34" i="10" s="1"/>
  <c r="GO34" i="10" s="1"/>
  <c r="GP34" i="10" s="1"/>
  <c r="GQ34" i="10" s="1"/>
  <c r="GR34" i="10" s="1"/>
  <c r="GS34" i="10" s="1"/>
  <c r="GT34" i="10" s="1"/>
  <c r="FS19" i="10"/>
  <c r="GP42" i="10"/>
  <c r="GQ42" i="10" s="1"/>
  <c r="GR42" i="10" s="1"/>
  <c r="GS42" i="10" s="1"/>
  <c r="GT42" i="10" s="1"/>
  <c r="GU42" i="10" s="1"/>
  <c r="GV42" i="10" s="1"/>
  <c r="GW42" i="10" s="1"/>
  <c r="GX42" i="10" s="1"/>
  <c r="GY42" i="10" s="1"/>
  <c r="GZ42" i="10" s="1"/>
  <c r="HA42" i="10" s="1"/>
  <c r="HB42" i="10" s="1"/>
  <c r="FY25" i="10"/>
  <c r="FZ25" i="10" s="1"/>
  <c r="GA25" i="10" s="1"/>
  <c r="GB25" i="10" s="1"/>
  <c r="GC25" i="10" s="1"/>
  <c r="GD25" i="10" s="1"/>
  <c r="GE25" i="10" s="1"/>
  <c r="GF25" i="10" s="1"/>
  <c r="GG25" i="10" s="1"/>
  <c r="GH25" i="10" s="1"/>
  <c r="GI25" i="10" s="1"/>
  <c r="GJ25" i="10" s="1"/>
  <c r="GK25" i="10" s="1"/>
  <c r="IA79" i="10"/>
  <c r="IB79" i="10" s="1"/>
  <c r="IC79" i="10" s="1"/>
  <c r="ID79" i="10" s="1"/>
  <c r="IE79" i="10" s="1"/>
  <c r="IF79" i="10" s="1"/>
  <c r="IG79" i="10" s="1"/>
  <c r="IH79" i="10" s="1"/>
  <c r="II79" i="10" s="1"/>
  <c r="IJ79" i="10" s="1"/>
  <c r="IK79" i="10" s="1"/>
  <c r="IL79" i="10" s="1"/>
  <c r="IM79" i="10" s="1"/>
  <c r="DO7" i="10"/>
  <c r="DJ7" i="10"/>
  <c r="DQ7" i="10"/>
  <c r="CD7" i="10"/>
  <c r="BY7" i="10"/>
  <c r="DE7" i="10"/>
  <c r="CU7" i="10"/>
  <c r="DL7" i="10"/>
  <c r="CT7" i="10"/>
  <c r="BU7" i="10"/>
  <c r="DM7" i="10"/>
  <c r="DF7" i="10"/>
  <c r="DU7" i="10"/>
  <c r="DK7" i="10"/>
  <c r="BS7" i="10"/>
  <c r="BW7" i="10"/>
  <c r="BP7" i="10"/>
  <c r="CQ7" i="10"/>
  <c r="CI7" i="10"/>
  <c r="CK7" i="10"/>
  <c r="CV7" i="10"/>
  <c r="CC7" i="10"/>
  <c r="CN7" i="10"/>
  <c r="BV7" i="10"/>
  <c r="CE7" i="10"/>
  <c r="BT7" i="10"/>
  <c r="BX7" i="10"/>
  <c r="CS7" i="10"/>
  <c r="DT7" i="10"/>
  <c r="BZ7" i="10"/>
  <c r="CA7" i="10"/>
  <c r="CG7" i="10"/>
  <c r="CB7" i="10"/>
  <c r="CW7" i="10"/>
  <c r="DC7" i="10"/>
  <c r="CX7" i="10"/>
  <c r="CL7" i="10"/>
  <c r="CY7" i="10"/>
  <c r="CZ7" i="10"/>
  <c r="DD7" i="10"/>
  <c r="CR7" i="10"/>
  <c r="DP7" i="10"/>
  <c r="CJ7" i="10"/>
  <c r="DB7" i="10"/>
  <c r="DI7" i="10"/>
  <c r="CP7" i="10"/>
  <c r="BQ7" i="10"/>
  <c r="CO7" i="10"/>
  <c r="DS7" i="10"/>
  <c r="DV7" i="10"/>
  <c r="DA7" i="10"/>
  <c r="CH7" i="10"/>
  <c r="CF7" i="10"/>
  <c r="DR7" i="10"/>
  <c r="BR7" i="10"/>
  <c r="DG7" i="10"/>
  <c r="DH7" i="10"/>
  <c r="CM7" i="10"/>
  <c r="DN7" i="10"/>
  <c r="MG68" i="10"/>
  <c r="MH68" i="10" s="1"/>
  <c r="MI68" i="10" s="1"/>
  <c r="MJ68" i="10" s="1"/>
  <c r="MK68" i="10" s="1"/>
  <c r="ML68" i="10" s="1"/>
  <c r="MM68" i="10" s="1"/>
  <c r="MN68" i="10" s="1"/>
  <c r="MO68" i="10" s="1"/>
  <c r="MP68" i="10" s="1"/>
  <c r="MQ68" i="10" s="1"/>
  <c r="MR68" i="10" s="1"/>
  <c r="MS68" i="10" s="1"/>
  <c r="MT68" i="10" s="1"/>
  <c r="FV22" i="10"/>
  <c r="FW22" i="10" s="1"/>
  <c r="FX22" i="10" s="1"/>
  <c r="FY22" i="10" s="1"/>
  <c r="FZ22" i="10" s="1"/>
  <c r="GA22" i="10" s="1"/>
  <c r="GB22" i="10" s="1"/>
  <c r="GC22" i="10" s="1"/>
  <c r="GD22" i="10" s="1"/>
  <c r="GE22" i="10" s="1"/>
  <c r="GF22" i="10" s="1"/>
  <c r="GG22" i="10" s="1"/>
  <c r="GH22" i="10" s="1"/>
  <c r="IE83" i="10"/>
  <c r="IF83" i="10" s="1"/>
  <c r="IG83" i="10" s="1"/>
  <c r="IH83" i="10" s="1"/>
  <c r="II83" i="10" s="1"/>
  <c r="IJ83" i="10" s="1"/>
  <c r="IK83" i="10" s="1"/>
  <c r="IL83" i="10" s="1"/>
  <c r="IM83" i="10" s="1"/>
  <c r="IC81" i="10"/>
  <c r="ID81" i="10" s="1"/>
  <c r="IE81" i="10" s="1"/>
  <c r="IF81" i="10" s="1"/>
  <c r="IG81" i="10" s="1"/>
  <c r="IH81" i="10" s="1"/>
  <c r="II81" i="10" s="1"/>
  <c r="IJ81" i="10" s="1"/>
  <c r="IK81" i="10" s="1"/>
  <c r="IL81" i="10" s="1"/>
  <c r="IM81" i="10" s="1"/>
  <c r="MY86" i="10"/>
  <c r="MZ86" i="10" s="1"/>
  <c r="NA86" i="10" s="1"/>
  <c r="NB86" i="10" s="1"/>
  <c r="NC86" i="10" s="1"/>
  <c r="ND86" i="10" s="1"/>
  <c r="HK63" i="10"/>
  <c r="HL63" i="10" s="1"/>
  <c r="HM63" i="10" s="1"/>
  <c r="HN63" i="10" s="1"/>
  <c r="HO63" i="10" s="1"/>
  <c r="HP63" i="10" s="1"/>
  <c r="HQ63" i="10" s="1"/>
  <c r="HR63" i="10" s="1"/>
  <c r="HS63" i="10" s="1"/>
  <c r="HT63" i="10" s="1"/>
  <c r="HU63" i="10" s="1"/>
  <c r="HV63" i="10" s="1"/>
  <c r="HW63" i="10" s="1"/>
  <c r="HV74" i="10"/>
  <c r="HW74" i="10" s="1"/>
  <c r="HX74" i="10" s="1"/>
  <c r="HY74" i="10" s="1"/>
  <c r="HZ74" i="10" s="1"/>
  <c r="IA74" i="10" s="1"/>
  <c r="IB74" i="10" s="1"/>
  <c r="IC74" i="10" s="1"/>
  <c r="ID74" i="10" s="1"/>
  <c r="IE74" i="10" s="1"/>
  <c r="IF74" i="10" s="1"/>
  <c r="IG74" i="10" s="1"/>
  <c r="IH74" i="10" s="1"/>
  <c r="FW23" i="10"/>
  <c r="FX23" i="10" s="1"/>
  <c r="FY23" i="10" s="1"/>
  <c r="FZ23" i="10" s="1"/>
  <c r="GA23" i="10" s="1"/>
  <c r="GB23" i="10" s="1"/>
  <c r="GC23" i="10" s="1"/>
  <c r="GD23" i="10" s="1"/>
  <c r="GE23" i="10" s="1"/>
  <c r="GF23" i="10" s="1"/>
  <c r="GG23" i="10" s="1"/>
  <c r="GH23" i="10" s="1"/>
  <c r="GI23" i="10" s="1"/>
  <c r="NC90" i="10"/>
  <c r="ND90" i="10" s="1"/>
  <c r="CG65" i="6"/>
  <c r="BT23" i="10"/>
  <c r="BU23" i="10" s="1"/>
  <c r="BV23" i="10" s="1"/>
  <c r="BW23" i="10" s="1"/>
  <c r="BX23" i="10" s="1"/>
  <c r="BY23" i="10" s="1"/>
  <c r="BZ23" i="10" s="1"/>
  <c r="CA23" i="10" s="1"/>
  <c r="CB23" i="10" s="1"/>
  <c r="CC23" i="10" s="1"/>
  <c r="CD23" i="10" s="1"/>
  <c r="CE23" i="10" s="1"/>
  <c r="CF23" i="10" s="1"/>
  <c r="CG23" i="10" s="1"/>
  <c r="CH23" i="10" s="1"/>
  <c r="CI23" i="10" s="1"/>
  <c r="CJ23" i="10" s="1"/>
  <c r="CK23" i="10" s="1"/>
  <c r="CL23" i="10" s="1"/>
  <c r="CM23" i="10" s="1"/>
  <c r="CN23" i="10" s="1"/>
  <c r="CO23" i="10" s="1"/>
  <c r="CP23" i="10" s="1"/>
  <c r="CQ23" i="10" s="1"/>
  <c r="CR23" i="10" s="1"/>
  <c r="CS23" i="10" s="1"/>
  <c r="CT23" i="10" s="1"/>
  <c r="CU23" i="10" s="1"/>
  <c r="CV23" i="10" s="1"/>
  <c r="CW23" i="10" s="1"/>
  <c r="CX23" i="10" s="1"/>
  <c r="CY23" i="10" s="1"/>
  <c r="CZ23" i="10" s="1"/>
  <c r="DA23" i="10" s="1"/>
  <c r="DB23" i="10" s="1"/>
  <c r="DC23" i="10" s="1"/>
  <c r="DD23" i="10" s="1"/>
  <c r="DE23" i="10" s="1"/>
  <c r="DF23" i="10" s="1"/>
  <c r="DG23" i="10" s="1"/>
  <c r="DH23" i="10" s="1"/>
  <c r="DI23" i="10" s="1"/>
  <c r="DJ23" i="10" s="1"/>
  <c r="DK23" i="10" s="1"/>
  <c r="DL23" i="10" s="1"/>
  <c r="DM23" i="10" s="1"/>
  <c r="DN23" i="10" s="1"/>
  <c r="DO23" i="10" s="1"/>
  <c r="DP23" i="10" s="1"/>
  <c r="DQ23" i="10" s="1"/>
  <c r="DR23" i="10" s="1"/>
  <c r="DS23" i="10" s="1"/>
  <c r="DT23" i="10" s="1"/>
  <c r="DU23" i="10" s="1"/>
  <c r="DV23" i="10" s="1"/>
  <c r="BD13" i="18"/>
  <c r="BC15" i="6"/>
  <c r="BC16" i="6" s="1"/>
  <c r="BV64" i="18"/>
  <c r="BO26" i="6"/>
  <c r="BP23" i="18" s="1"/>
  <c r="BN26" i="6"/>
  <c r="BO23" i="18" s="1"/>
  <c r="BE26" i="6"/>
  <c r="BF23" i="18" s="1"/>
  <c r="BD26" i="6"/>
  <c r="BM26" i="6"/>
  <c r="BN23" i="18" s="1"/>
  <c r="BL26" i="6"/>
  <c r="BM23" i="18" s="1"/>
  <c r="BC26" i="6"/>
  <c r="BT26" i="6" s="1"/>
  <c r="BK26" i="6"/>
  <c r="BL23" i="18" s="1"/>
  <c r="BF26" i="6"/>
  <c r="BG23" i="18" s="1"/>
  <c r="BG26" i="6"/>
  <c r="BH23" i="18" s="1"/>
  <c r="BJ26" i="6"/>
  <c r="BK23" i="18" s="1"/>
  <c r="BH26" i="6"/>
  <c r="BI23" i="18" s="1"/>
  <c r="BI26" i="6"/>
  <c r="BJ23" i="18" s="1"/>
  <c r="CA19" i="6"/>
  <c r="CC19" i="6"/>
  <c r="CC20" i="6"/>
  <c r="CB19" i="6"/>
  <c r="CD19" i="6"/>
  <c r="CB20" i="6"/>
  <c r="CA20" i="6"/>
  <c r="CE20" i="6"/>
  <c r="AX13" i="6"/>
  <c r="AY11" i="18"/>
  <c r="CE19" i="6"/>
  <c r="CD20" i="6"/>
  <c r="CH37" i="10"/>
  <c r="CI37" i="10" s="1"/>
  <c r="CJ37" i="10" s="1"/>
  <c r="CK37" i="10" s="1"/>
  <c r="CL37" i="10" s="1"/>
  <c r="CM37" i="10" s="1"/>
  <c r="CN37" i="10" s="1"/>
  <c r="CO37" i="10" s="1"/>
  <c r="CP37" i="10" s="1"/>
  <c r="CQ37" i="10" s="1"/>
  <c r="CR37" i="10" s="1"/>
  <c r="CS37" i="10" s="1"/>
  <c r="CT37" i="10" s="1"/>
  <c r="CU37" i="10" s="1"/>
  <c r="CV37" i="10" s="1"/>
  <c r="CW37" i="10" s="1"/>
  <c r="CX37" i="10" s="1"/>
  <c r="CY37" i="10" s="1"/>
  <c r="CZ37" i="10" s="1"/>
  <c r="DA37" i="10" s="1"/>
  <c r="DB37" i="10" s="1"/>
  <c r="DC37" i="10" s="1"/>
  <c r="DD37" i="10" s="1"/>
  <c r="DE37" i="10" s="1"/>
  <c r="DF37" i="10" s="1"/>
  <c r="DG37" i="10" s="1"/>
  <c r="DH37" i="10" s="1"/>
  <c r="DI37" i="10" s="1"/>
  <c r="DJ37" i="10" s="1"/>
  <c r="DK37" i="10" s="1"/>
  <c r="DL37" i="10" s="1"/>
  <c r="DM37" i="10" s="1"/>
  <c r="DN37" i="10" s="1"/>
  <c r="DO37" i="10" s="1"/>
  <c r="DP37" i="10" s="1"/>
  <c r="DQ37" i="10" s="1"/>
  <c r="DR37" i="10" s="1"/>
  <c r="DS37" i="10" s="1"/>
  <c r="DT37" i="10" s="1"/>
  <c r="DU37" i="10" s="1"/>
  <c r="DV37" i="10" s="1"/>
  <c r="DI64" i="10"/>
  <c r="DJ64" i="10" s="1"/>
  <c r="DK64" i="10" s="1"/>
  <c r="DL64" i="10" s="1"/>
  <c r="DM64" i="10" s="1"/>
  <c r="DN64" i="10" s="1"/>
  <c r="DO64" i="10" s="1"/>
  <c r="DP64" i="10" s="1"/>
  <c r="DQ64" i="10" s="1"/>
  <c r="DR64" i="10" s="1"/>
  <c r="DS64" i="10" s="1"/>
  <c r="DT64" i="10" s="1"/>
  <c r="DU64" i="10" s="1"/>
  <c r="DV64" i="10" s="1"/>
  <c r="CO44" i="10"/>
  <c r="CP44" i="10" s="1"/>
  <c r="CQ44" i="10" s="1"/>
  <c r="CR44" i="10" s="1"/>
  <c r="CS44" i="10" s="1"/>
  <c r="CT44" i="10" s="1"/>
  <c r="CU44" i="10" s="1"/>
  <c r="CV44" i="10" s="1"/>
  <c r="CW44" i="10" s="1"/>
  <c r="CX44" i="10" s="1"/>
  <c r="CY44" i="10" s="1"/>
  <c r="CZ44" i="10" s="1"/>
  <c r="DA44" i="10" s="1"/>
  <c r="DB44" i="10" s="1"/>
  <c r="DC44" i="10" s="1"/>
  <c r="DD44" i="10" s="1"/>
  <c r="DE44" i="10" s="1"/>
  <c r="DF44" i="10" s="1"/>
  <c r="DG44" i="10" s="1"/>
  <c r="DH44" i="10" s="1"/>
  <c r="DI44" i="10" s="1"/>
  <c r="DJ44" i="10" s="1"/>
  <c r="DK44" i="10" s="1"/>
  <c r="DL44" i="10" s="1"/>
  <c r="DM44" i="10" s="1"/>
  <c r="DN44" i="10" s="1"/>
  <c r="DO44" i="10" s="1"/>
  <c r="DP44" i="10" s="1"/>
  <c r="DQ44" i="10" s="1"/>
  <c r="DR44" i="10" s="1"/>
  <c r="DS44" i="10" s="1"/>
  <c r="DT44" i="10" s="1"/>
  <c r="DU44" i="10" s="1"/>
  <c r="DV44" i="10" s="1"/>
  <c r="DL67" i="10"/>
  <c r="DM67" i="10" s="1"/>
  <c r="DN67" i="10" s="1"/>
  <c r="DO67" i="10" s="1"/>
  <c r="DP67" i="10" s="1"/>
  <c r="DQ67" i="10" s="1"/>
  <c r="DR67" i="10" s="1"/>
  <c r="DS67" i="10" s="1"/>
  <c r="DT67" i="10" s="1"/>
  <c r="DU67" i="10" s="1"/>
  <c r="DV67" i="10" s="1"/>
  <c r="BX27" i="10"/>
  <c r="BY27" i="10" s="1"/>
  <c r="BZ27" i="10" s="1"/>
  <c r="CA27" i="10" s="1"/>
  <c r="CB27" i="10" s="1"/>
  <c r="CC27" i="10" s="1"/>
  <c r="CD27" i="10" s="1"/>
  <c r="CE27" i="10" s="1"/>
  <c r="CF27" i="10" s="1"/>
  <c r="CG27" i="10" s="1"/>
  <c r="CH27" i="10" s="1"/>
  <c r="CI27" i="10" s="1"/>
  <c r="CJ27" i="10" s="1"/>
  <c r="CK27" i="10" s="1"/>
  <c r="CL27" i="10" s="1"/>
  <c r="CM27" i="10" s="1"/>
  <c r="CN27" i="10" s="1"/>
  <c r="CO27" i="10" s="1"/>
  <c r="CP27" i="10" s="1"/>
  <c r="CQ27" i="10" s="1"/>
  <c r="CR27" i="10" s="1"/>
  <c r="CS27" i="10" s="1"/>
  <c r="CT27" i="10" s="1"/>
  <c r="CU27" i="10" s="1"/>
  <c r="CV27" i="10" s="1"/>
  <c r="CW27" i="10" s="1"/>
  <c r="CX27" i="10" s="1"/>
  <c r="CY27" i="10" s="1"/>
  <c r="CZ27" i="10" s="1"/>
  <c r="DA27" i="10" s="1"/>
  <c r="DB27" i="10" s="1"/>
  <c r="DC27" i="10" s="1"/>
  <c r="DD27" i="10" s="1"/>
  <c r="DE27" i="10" s="1"/>
  <c r="DF27" i="10" s="1"/>
  <c r="DG27" i="10" s="1"/>
  <c r="DH27" i="10" s="1"/>
  <c r="DI27" i="10" s="1"/>
  <c r="DJ27" i="10" s="1"/>
  <c r="DK27" i="10" s="1"/>
  <c r="DL27" i="10" s="1"/>
  <c r="DM27" i="10" s="1"/>
  <c r="DN27" i="10" s="1"/>
  <c r="DO27" i="10" s="1"/>
  <c r="DP27" i="10" s="1"/>
  <c r="DQ27" i="10" s="1"/>
  <c r="DR27" i="10" s="1"/>
  <c r="DS27" i="10" s="1"/>
  <c r="DT27" i="10" s="1"/>
  <c r="DU27" i="10" s="1"/>
  <c r="DV27" i="10" s="1"/>
  <c r="DU76" i="10"/>
  <c r="DV76" i="10" s="1"/>
  <c r="DJ65" i="10"/>
  <c r="DK65" i="10" s="1"/>
  <c r="DL65" i="10" s="1"/>
  <c r="DM65" i="10" s="1"/>
  <c r="DN65" i="10" s="1"/>
  <c r="DO65" i="10" s="1"/>
  <c r="DP65" i="10" s="1"/>
  <c r="DQ65" i="10" s="1"/>
  <c r="DR65" i="10" s="1"/>
  <c r="DS65" i="10" s="1"/>
  <c r="DT65" i="10" s="1"/>
  <c r="DU65" i="10" s="1"/>
  <c r="DV65" i="10" s="1"/>
  <c r="DP71" i="10"/>
  <c r="DQ71" i="10" s="1"/>
  <c r="DR71" i="10" s="1"/>
  <c r="DS71" i="10" s="1"/>
  <c r="DT71" i="10" s="1"/>
  <c r="DU71" i="10" s="1"/>
  <c r="DV71" i="10" s="1"/>
  <c r="BW26" i="10"/>
  <c r="BX26" i="10" s="1"/>
  <c r="BY26" i="10" s="1"/>
  <c r="BZ26" i="10" s="1"/>
  <c r="CA26" i="10" s="1"/>
  <c r="CB26" i="10" s="1"/>
  <c r="CC26" i="10" s="1"/>
  <c r="CD26" i="10" s="1"/>
  <c r="CE26" i="10" s="1"/>
  <c r="CF26" i="10" s="1"/>
  <c r="CG26" i="10" s="1"/>
  <c r="CH26" i="10" s="1"/>
  <c r="CI26" i="10" s="1"/>
  <c r="CJ26" i="10" s="1"/>
  <c r="CK26" i="10" s="1"/>
  <c r="CL26" i="10" s="1"/>
  <c r="CM26" i="10" s="1"/>
  <c r="CN26" i="10" s="1"/>
  <c r="CO26" i="10" s="1"/>
  <c r="CP26" i="10" s="1"/>
  <c r="CQ26" i="10" s="1"/>
  <c r="CR26" i="10" s="1"/>
  <c r="CS26" i="10" s="1"/>
  <c r="CT26" i="10" s="1"/>
  <c r="CU26" i="10" s="1"/>
  <c r="CV26" i="10" s="1"/>
  <c r="CW26" i="10" s="1"/>
  <c r="CX26" i="10" s="1"/>
  <c r="CY26" i="10" s="1"/>
  <c r="CZ26" i="10" s="1"/>
  <c r="DA26" i="10" s="1"/>
  <c r="DB26" i="10" s="1"/>
  <c r="DC26" i="10" s="1"/>
  <c r="DD26" i="10" s="1"/>
  <c r="DE26" i="10" s="1"/>
  <c r="DF26" i="10" s="1"/>
  <c r="DG26" i="10" s="1"/>
  <c r="DH26" i="10" s="1"/>
  <c r="DI26" i="10" s="1"/>
  <c r="DJ26" i="10" s="1"/>
  <c r="DK26" i="10" s="1"/>
  <c r="DL26" i="10" s="1"/>
  <c r="DM26" i="10" s="1"/>
  <c r="DN26" i="10" s="1"/>
  <c r="DO26" i="10" s="1"/>
  <c r="DP26" i="10" s="1"/>
  <c r="DQ26" i="10" s="1"/>
  <c r="DR26" i="10" s="1"/>
  <c r="DS26" i="10" s="1"/>
  <c r="DT26" i="10" s="1"/>
  <c r="DU26" i="10" s="1"/>
  <c r="DV26" i="10" s="1"/>
  <c r="CI38" i="10"/>
  <c r="CJ38" i="10" s="1"/>
  <c r="CK38" i="10" s="1"/>
  <c r="CL38" i="10" s="1"/>
  <c r="CM38" i="10" s="1"/>
  <c r="CN38" i="10" s="1"/>
  <c r="CO38" i="10" s="1"/>
  <c r="CP38" i="10" s="1"/>
  <c r="CQ38" i="10" s="1"/>
  <c r="CR38" i="10" s="1"/>
  <c r="CS38" i="10" s="1"/>
  <c r="CT38" i="10" s="1"/>
  <c r="CU38" i="10" s="1"/>
  <c r="CV38" i="10" s="1"/>
  <c r="CW38" i="10" s="1"/>
  <c r="CX38" i="10" s="1"/>
  <c r="CY38" i="10" s="1"/>
  <c r="CZ38" i="10" s="1"/>
  <c r="DA38" i="10" s="1"/>
  <c r="DB38" i="10" s="1"/>
  <c r="DC38" i="10" s="1"/>
  <c r="DD38" i="10" s="1"/>
  <c r="DE38" i="10" s="1"/>
  <c r="DF38" i="10" s="1"/>
  <c r="DG38" i="10" s="1"/>
  <c r="DH38" i="10" s="1"/>
  <c r="DI38" i="10" s="1"/>
  <c r="DJ38" i="10" s="1"/>
  <c r="DK38" i="10" s="1"/>
  <c r="DL38" i="10" s="1"/>
  <c r="DM38" i="10" s="1"/>
  <c r="DN38" i="10" s="1"/>
  <c r="DO38" i="10" s="1"/>
  <c r="DP38" i="10" s="1"/>
  <c r="DQ38" i="10" s="1"/>
  <c r="DR38" i="10" s="1"/>
  <c r="DS38" i="10" s="1"/>
  <c r="DT38" i="10" s="1"/>
  <c r="DU38" i="10" s="1"/>
  <c r="DV38" i="10" s="1"/>
  <c r="DO70" i="10"/>
  <c r="DP70" i="10" s="1"/>
  <c r="DQ70" i="10" s="1"/>
  <c r="DR70" i="10" s="1"/>
  <c r="DS70" i="10" s="1"/>
  <c r="DT70" i="10" s="1"/>
  <c r="DU70" i="10" s="1"/>
  <c r="DV70" i="10" s="1"/>
  <c r="CQ46" i="10"/>
  <c r="CR46" i="10" s="1"/>
  <c r="CS46" i="10" s="1"/>
  <c r="CT46" i="10" s="1"/>
  <c r="CU46" i="10" s="1"/>
  <c r="CV46" i="10" s="1"/>
  <c r="CW46" i="10" s="1"/>
  <c r="CX46" i="10" s="1"/>
  <c r="CY46" i="10" s="1"/>
  <c r="CZ46" i="10" s="1"/>
  <c r="DA46" i="10" s="1"/>
  <c r="DB46" i="10" s="1"/>
  <c r="DC46" i="10" s="1"/>
  <c r="DD46" i="10" s="1"/>
  <c r="DE46" i="10" s="1"/>
  <c r="DF46" i="10" s="1"/>
  <c r="DG46" i="10" s="1"/>
  <c r="DH46" i="10" s="1"/>
  <c r="DI46" i="10" s="1"/>
  <c r="DJ46" i="10" s="1"/>
  <c r="DK46" i="10" s="1"/>
  <c r="DL46" i="10" s="1"/>
  <c r="DM46" i="10" s="1"/>
  <c r="DN46" i="10" s="1"/>
  <c r="DO46" i="10" s="1"/>
  <c r="DP46" i="10" s="1"/>
  <c r="DQ46" i="10" s="1"/>
  <c r="DR46" i="10" s="1"/>
  <c r="DS46" i="10" s="1"/>
  <c r="DT46" i="10" s="1"/>
  <c r="DU46" i="10" s="1"/>
  <c r="DV46" i="10" s="1"/>
  <c r="CL41" i="10"/>
  <c r="CM41" i="10" s="1"/>
  <c r="CN41" i="10" s="1"/>
  <c r="CO41" i="10" s="1"/>
  <c r="CP41" i="10" s="1"/>
  <c r="CQ41" i="10" s="1"/>
  <c r="CR41" i="10" s="1"/>
  <c r="CS41" i="10" s="1"/>
  <c r="CT41" i="10" s="1"/>
  <c r="CU41" i="10" s="1"/>
  <c r="CV41" i="10" s="1"/>
  <c r="CW41" i="10" s="1"/>
  <c r="CX41" i="10" s="1"/>
  <c r="CY41" i="10" s="1"/>
  <c r="CZ41" i="10" s="1"/>
  <c r="DA41" i="10" s="1"/>
  <c r="DB41" i="10" s="1"/>
  <c r="DC41" i="10" s="1"/>
  <c r="DD41" i="10" s="1"/>
  <c r="DE41" i="10" s="1"/>
  <c r="DF41" i="10" s="1"/>
  <c r="DG41" i="10" s="1"/>
  <c r="DH41" i="10" s="1"/>
  <c r="DI41" i="10" s="1"/>
  <c r="DJ41" i="10" s="1"/>
  <c r="DK41" i="10" s="1"/>
  <c r="DL41" i="10" s="1"/>
  <c r="DM41" i="10" s="1"/>
  <c r="DN41" i="10" s="1"/>
  <c r="DO41" i="10" s="1"/>
  <c r="DP41" i="10" s="1"/>
  <c r="DQ41" i="10" s="1"/>
  <c r="DR41" i="10" s="1"/>
  <c r="DS41" i="10" s="1"/>
  <c r="DT41" i="10" s="1"/>
  <c r="DU41" i="10" s="1"/>
  <c r="DV41" i="10" s="1"/>
  <c r="DG62" i="10"/>
  <c r="DH62" i="10" s="1"/>
  <c r="DI62" i="10" s="1"/>
  <c r="DJ62" i="10" s="1"/>
  <c r="DK62" i="10" s="1"/>
  <c r="DL62" i="10" s="1"/>
  <c r="DM62" i="10" s="1"/>
  <c r="DN62" i="10" s="1"/>
  <c r="DO62" i="10" s="1"/>
  <c r="DP62" i="10" s="1"/>
  <c r="DQ62" i="10" s="1"/>
  <c r="DR62" i="10" s="1"/>
  <c r="DS62" i="10" s="1"/>
  <c r="DT62" i="10" s="1"/>
  <c r="DU62" i="10" s="1"/>
  <c r="DV62" i="10" s="1"/>
  <c r="CV51" i="10"/>
  <c r="CW51" i="10" s="1"/>
  <c r="CX51" i="10" s="1"/>
  <c r="CY51" i="10" s="1"/>
  <c r="CZ51" i="10" s="1"/>
  <c r="DA51" i="10" s="1"/>
  <c r="DB51" i="10" s="1"/>
  <c r="DC51" i="10" s="1"/>
  <c r="DD51" i="10" s="1"/>
  <c r="DE51" i="10" s="1"/>
  <c r="DF51" i="10" s="1"/>
  <c r="DG51" i="10" s="1"/>
  <c r="DH51" i="10" s="1"/>
  <c r="DI51" i="10" s="1"/>
  <c r="DJ51" i="10" s="1"/>
  <c r="DK51" i="10" s="1"/>
  <c r="DL51" i="10" s="1"/>
  <c r="DM51" i="10" s="1"/>
  <c r="DN51" i="10" s="1"/>
  <c r="DO51" i="10" s="1"/>
  <c r="DP51" i="10" s="1"/>
  <c r="DQ51" i="10" s="1"/>
  <c r="DR51" i="10" s="1"/>
  <c r="DS51" i="10" s="1"/>
  <c r="DT51" i="10" s="1"/>
  <c r="DU51" i="10" s="1"/>
  <c r="DV51" i="10" s="1"/>
  <c r="CU50" i="10"/>
  <c r="CV50" i="10" s="1"/>
  <c r="CW50" i="10" s="1"/>
  <c r="CX50" i="10" s="1"/>
  <c r="CY50" i="10" s="1"/>
  <c r="CZ50" i="10" s="1"/>
  <c r="DA50" i="10" s="1"/>
  <c r="DB50" i="10" s="1"/>
  <c r="DC50" i="10" s="1"/>
  <c r="DD50" i="10" s="1"/>
  <c r="DE50" i="10" s="1"/>
  <c r="DF50" i="10" s="1"/>
  <c r="DG50" i="10" s="1"/>
  <c r="DH50" i="10" s="1"/>
  <c r="DI50" i="10" s="1"/>
  <c r="DJ50" i="10" s="1"/>
  <c r="DK50" i="10" s="1"/>
  <c r="DL50" i="10" s="1"/>
  <c r="DM50" i="10" s="1"/>
  <c r="DN50" i="10" s="1"/>
  <c r="DO50" i="10" s="1"/>
  <c r="DP50" i="10" s="1"/>
  <c r="DQ50" i="10" s="1"/>
  <c r="DR50" i="10" s="1"/>
  <c r="DS50" i="10" s="1"/>
  <c r="DT50" i="10" s="1"/>
  <c r="DU50" i="10" s="1"/>
  <c r="DV50" i="10" s="1"/>
  <c r="CY54" i="10"/>
  <c r="CZ54" i="10" s="1"/>
  <c r="DA54" i="10" s="1"/>
  <c r="DB54" i="10" s="1"/>
  <c r="DC54" i="10" s="1"/>
  <c r="DD54" i="10" s="1"/>
  <c r="DE54" i="10" s="1"/>
  <c r="DF54" i="10" s="1"/>
  <c r="DG54" i="10" s="1"/>
  <c r="DH54" i="10" s="1"/>
  <c r="DI54" i="10" s="1"/>
  <c r="DJ54" i="10" s="1"/>
  <c r="DK54" i="10" s="1"/>
  <c r="DL54" i="10" s="1"/>
  <c r="DM54" i="10" s="1"/>
  <c r="DN54" i="10" s="1"/>
  <c r="DO54" i="10" s="1"/>
  <c r="DP54" i="10" s="1"/>
  <c r="DQ54" i="10" s="1"/>
  <c r="DR54" i="10" s="1"/>
  <c r="DS54" i="10" s="1"/>
  <c r="DT54" i="10" s="1"/>
  <c r="DU54" i="10" s="1"/>
  <c r="DV54" i="10" s="1"/>
  <c r="DA56" i="10"/>
  <c r="DB56" i="10" s="1"/>
  <c r="DC56" i="10" s="1"/>
  <c r="DD56" i="10" s="1"/>
  <c r="DE56" i="10" s="1"/>
  <c r="DF56" i="10" s="1"/>
  <c r="DG56" i="10" s="1"/>
  <c r="DH56" i="10" s="1"/>
  <c r="DI56" i="10" s="1"/>
  <c r="DJ56" i="10" s="1"/>
  <c r="DK56" i="10" s="1"/>
  <c r="DL56" i="10" s="1"/>
  <c r="DM56" i="10" s="1"/>
  <c r="DN56" i="10" s="1"/>
  <c r="DO56" i="10" s="1"/>
  <c r="DP56" i="10" s="1"/>
  <c r="DQ56" i="10" s="1"/>
  <c r="DR56" i="10" s="1"/>
  <c r="DS56" i="10" s="1"/>
  <c r="DT56" i="10" s="1"/>
  <c r="DU56" i="10" s="1"/>
  <c r="DV56" i="10" s="1"/>
  <c r="CC32" i="10"/>
  <c r="CD32" i="10" s="1"/>
  <c r="CE32" i="10" s="1"/>
  <c r="CF32" i="10" s="1"/>
  <c r="CG32" i="10" s="1"/>
  <c r="CH32" i="10" s="1"/>
  <c r="CI32" i="10" s="1"/>
  <c r="CJ32" i="10" s="1"/>
  <c r="CK32" i="10" s="1"/>
  <c r="CL32" i="10" s="1"/>
  <c r="CM32" i="10" s="1"/>
  <c r="CN32" i="10" s="1"/>
  <c r="CO32" i="10" s="1"/>
  <c r="CP32" i="10" s="1"/>
  <c r="CQ32" i="10" s="1"/>
  <c r="CR32" i="10" s="1"/>
  <c r="CS32" i="10" s="1"/>
  <c r="CT32" i="10" s="1"/>
  <c r="CU32" i="10" s="1"/>
  <c r="CV32" i="10" s="1"/>
  <c r="CW32" i="10" s="1"/>
  <c r="CX32" i="10" s="1"/>
  <c r="CY32" i="10" s="1"/>
  <c r="CZ32" i="10" s="1"/>
  <c r="DA32" i="10" s="1"/>
  <c r="DB32" i="10" s="1"/>
  <c r="DC32" i="10" s="1"/>
  <c r="DD32" i="10" s="1"/>
  <c r="DE32" i="10" s="1"/>
  <c r="DF32" i="10" s="1"/>
  <c r="DG32" i="10" s="1"/>
  <c r="DH32" i="10" s="1"/>
  <c r="DI32" i="10" s="1"/>
  <c r="DJ32" i="10" s="1"/>
  <c r="DK32" i="10" s="1"/>
  <c r="DL32" i="10" s="1"/>
  <c r="DM32" i="10" s="1"/>
  <c r="DN32" i="10" s="1"/>
  <c r="DO32" i="10" s="1"/>
  <c r="DP32" i="10" s="1"/>
  <c r="DQ32" i="10" s="1"/>
  <c r="DR32" i="10" s="1"/>
  <c r="DS32" i="10" s="1"/>
  <c r="DT32" i="10" s="1"/>
  <c r="DU32" i="10" s="1"/>
  <c r="DV32" i="10" s="1"/>
  <c r="N13" i="4"/>
  <c r="N14" i="4" s="1"/>
  <c r="G89" i="4"/>
  <c r="BQ20" i="10"/>
  <c r="BR20" i="10" s="1"/>
  <c r="BS20" i="10" s="1"/>
  <c r="BT20" i="10" s="1"/>
  <c r="BU20" i="10" s="1"/>
  <c r="BV20" i="10" s="1"/>
  <c r="BW20" i="10" s="1"/>
  <c r="BX20" i="10" s="1"/>
  <c r="BY20" i="10" s="1"/>
  <c r="BZ20" i="10" s="1"/>
  <c r="CA20" i="10" s="1"/>
  <c r="CB20" i="10" s="1"/>
  <c r="CC20" i="10" s="1"/>
  <c r="CD20" i="10" s="1"/>
  <c r="CE20" i="10" s="1"/>
  <c r="CF20" i="10" s="1"/>
  <c r="CG20" i="10" s="1"/>
  <c r="CH20" i="10" s="1"/>
  <c r="CI20" i="10" s="1"/>
  <c r="CJ20" i="10" s="1"/>
  <c r="CK20" i="10" s="1"/>
  <c r="CL20" i="10" s="1"/>
  <c r="CM20" i="10" s="1"/>
  <c r="CN20" i="10" s="1"/>
  <c r="CO20" i="10" s="1"/>
  <c r="CP20" i="10" s="1"/>
  <c r="CQ20" i="10" s="1"/>
  <c r="CR20" i="10" s="1"/>
  <c r="CS20" i="10" s="1"/>
  <c r="CT20" i="10" s="1"/>
  <c r="CU20" i="10" s="1"/>
  <c r="CV20" i="10" s="1"/>
  <c r="CW20" i="10" s="1"/>
  <c r="CX20" i="10" s="1"/>
  <c r="CY20" i="10" s="1"/>
  <c r="CZ20" i="10" s="1"/>
  <c r="DA20" i="10" s="1"/>
  <c r="DB20" i="10" s="1"/>
  <c r="DC20" i="10" s="1"/>
  <c r="DD20" i="10" s="1"/>
  <c r="DE20" i="10" s="1"/>
  <c r="DF20" i="10" s="1"/>
  <c r="DG20" i="10" s="1"/>
  <c r="DH20" i="10" s="1"/>
  <c r="DI20" i="10" s="1"/>
  <c r="DJ20" i="10" s="1"/>
  <c r="DK20" i="10" s="1"/>
  <c r="DL20" i="10" s="1"/>
  <c r="DM20" i="10" s="1"/>
  <c r="DN20" i="10" s="1"/>
  <c r="DO20" i="10" s="1"/>
  <c r="DP20" i="10" s="1"/>
  <c r="DQ20" i="10" s="1"/>
  <c r="DR20" i="10" s="1"/>
  <c r="DS20" i="10" s="1"/>
  <c r="DT20" i="10" s="1"/>
  <c r="DU20" i="10" s="1"/>
  <c r="DV20" i="10" s="1"/>
  <c r="BY28" i="10"/>
  <c r="BZ28" i="10" s="1"/>
  <c r="CA28" i="10" s="1"/>
  <c r="CB28" i="10" s="1"/>
  <c r="CC28" i="10" s="1"/>
  <c r="CD28" i="10" s="1"/>
  <c r="CE28" i="10" s="1"/>
  <c r="CF28" i="10" s="1"/>
  <c r="CG28" i="10" s="1"/>
  <c r="CH28" i="10" s="1"/>
  <c r="CI28" i="10" s="1"/>
  <c r="CJ28" i="10" s="1"/>
  <c r="CK28" i="10" s="1"/>
  <c r="CL28" i="10" s="1"/>
  <c r="CM28" i="10" s="1"/>
  <c r="CN28" i="10" s="1"/>
  <c r="CO28" i="10" s="1"/>
  <c r="CP28" i="10" s="1"/>
  <c r="CQ28" i="10" s="1"/>
  <c r="CR28" i="10" s="1"/>
  <c r="CS28" i="10" s="1"/>
  <c r="CT28" i="10" s="1"/>
  <c r="CU28" i="10" s="1"/>
  <c r="CV28" i="10" s="1"/>
  <c r="CW28" i="10" s="1"/>
  <c r="CX28" i="10" s="1"/>
  <c r="CY28" i="10" s="1"/>
  <c r="CZ28" i="10" s="1"/>
  <c r="DA28" i="10" s="1"/>
  <c r="DB28" i="10" s="1"/>
  <c r="DC28" i="10" s="1"/>
  <c r="DD28" i="10" s="1"/>
  <c r="DE28" i="10" s="1"/>
  <c r="DF28" i="10" s="1"/>
  <c r="DG28" i="10" s="1"/>
  <c r="DH28" i="10" s="1"/>
  <c r="DI28" i="10" s="1"/>
  <c r="DJ28" i="10" s="1"/>
  <c r="DK28" i="10" s="1"/>
  <c r="DL28" i="10" s="1"/>
  <c r="DM28" i="10" s="1"/>
  <c r="DN28" i="10" s="1"/>
  <c r="DO28" i="10" s="1"/>
  <c r="DP28" i="10" s="1"/>
  <c r="DQ28" i="10" s="1"/>
  <c r="DR28" i="10" s="1"/>
  <c r="DS28" i="10" s="1"/>
  <c r="DT28" i="10" s="1"/>
  <c r="DU28" i="10" s="1"/>
  <c r="DV28" i="10" s="1"/>
  <c r="CW52" i="10"/>
  <c r="CX52" i="10" s="1"/>
  <c r="CY52" i="10" s="1"/>
  <c r="CZ52" i="10" s="1"/>
  <c r="DA52" i="10" s="1"/>
  <c r="DB52" i="10" s="1"/>
  <c r="DC52" i="10" s="1"/>
  <c r="DD52" i="10" s="1"/>
  <c r="DE52" i="10" s="1"/>
  <c r="DF52" i="10" s="1"/>
  <c r="DG52" i="10" s="1"/>
  <c r="DH52" i="10" s="1"/>
  <c r="DI52" i="10" s="1"/>
  <c r="DJ52" i="10" s="1"/>
  <c r="DK52" i="10" s="1"/>
  <c r="DL52" i="10" s="1"/>
  <c r="DM52" i="10" s="1"/>
  <c r="DN52" i="10" s="1"/>
  <c r="DO52" i="10" s="1"/>
  <c r="DP52" i="10" s="1"/>
  <c r="DQ52" i="10" s="1"/>
  <c r="DR52" i="10" s="1"/>
  <c r="DS52" i="10" s="1"/>
  <c r="DT52" i="10" s="1"/>
  <c r="DU52" i="10" s="1"/>
  <c r="DV52" i="10" s="1"/>
  <c r="DS74" i="10"/>
  <c r="DT74" i="10" s="1"/>
  <c r="DU74" i="10" s="1"/>
  <c r="DV74" i="10" s="1"/>
  <c r="CR47" i="10"/>
  <c r="CS47" i="10" s="1"/>
  <c r="CT47" i="10" s="1"/>
  <c r="CU47" i="10" s="1"/>
  <c r="CV47" i="10" s="1"/>
  <c r="CW47" i="10" s="1"/>
  <c r="CX47" i="10" s="1"/>
  <c r="CY47" i="10" s="1"/>
  <c r="CZ47" i="10" s="1"/>
  <c r="DA47" i="10" s="1"/>
  <c r="DB47" i="10" s="1"/>
  <c r="DC47" i="10" s="1"/>
  <c r="DD47" i="10" s="1"/>
  <c r="DE47" i="10" s="1"/>
  <c r="DF47" i="10" s="1"/>
  <c r="DG47" i="10" s="1"/>
  <c r="DH47" i="10" s="1"/>
  <c r="DI47" i="10" s="1"/>
  <c r="DJ47" i="10" s="1"/>
  <c r="DK47" i="10" s="1"/>
  <c r="DL47" i="10" s="1"/>
  <c r="DM47" i="10" s="1"/>
  <c r="DN47" i="10" s="1"/>
  <c r="DO47" i="10" s="1"/>
  <c r="DP47" i="10" s="1"/>
  <c r="DQ47" i="10" s="1"/>
  <c r="DR47" i="10" s="1"/>
  <c r="DS47" i="10" s="1"/>
  <c r="DT47" i="10" s="1"/>
  <c r="DU47" i="10" s="1"/>
  <c r="DV47" i="10" s="1"/>
  <c r="BS22" i="10"/>
  <c r="BT22" i="10" s="1"/>
  <c r="BU22" i="10" s="1"/>
  <c r="BV22" i="10" s="1"/>
  <c r="BW22" i="10" s="1"/>
  <c r="BX22" i="10" s="1"/>
  <c r="BY22" i="10" s="1"/>
  <c r="BZ22" i="10" s="1"/>
  <c r="CA22" i="10" s="1"/>
  <c r="CB22" i="10" s="1"/>
  <c r="CC22" i="10" s="1"/>
  <c r="CD22" i="10" s="1"/>
  <c r="CE22" i="10" s="1"/>
  <c r="CF22" i="10" s="1"/>
  <c r="CG22" i="10" s="1"/>
  <c r="CH22" i="10" s="1"/>
  <c r="CI22" i="10" s="1"/>
  <c r="CJ22" i="10" s="1"/>
  <c r="CK22" i="10" s="1"/>
  <c r="CL22" i="10" s="1"/>
  <c r="CM22" i="10" s="1"/>
  <c r="CN22" i="10" s="1"/>
  <c r="CO22" i="10" s="1"/>
  <c r="CP22" i="10" s="1"/>
  <c r="CQ22" i="10" s="1"/>
  <c r="CR22" i="10" s="1"/>
  <c r="CS22" i="10" s="1"/>
  <c r="CT22" i="10" s="1"/>
  <c r="CU22" i="10" s="1"/>
  <c r="CV22" i="10" s="1"/>
  <c r="CW22" i="10" s="1"/>
  <c r="CX22" i="10" s="1"/>
  <c r="CY22" i="10" s="1"/>
  <c r="CZ22" i="10" s="1"/>
  <c r="DA22" i="10" s="1"/>
  <c r="DB22" i="10" s="1"/>
  <c r="DC22" i="10" s="1"/>
  <c r="DD22" i="10" s="1"/>
  <c r="DE22" i="10" s="1"/>
  <c r="DF22" i="10" s="1"/>
  <c r="DG22" i="10" s="1"/>
  <c r="DH22" i="10" s="1"/>
  <c r="DI22" i="10" s="1"/>
  <c r="DJ22" i="10" s="1"/>
  <c r="DK22" i="10" s="1"/>
  <c r="DL22" i="10" s="1"/>
  <c r="DM22" i="10" s="1"/>
  <c r="DN22" i="10" s="1"/>
  <c r="DO22" i="10" s="1"/>
  <c r="DP22" i="10" s="1"/>
  <c r="DQ22" i="10" s="1"/>
  <c r="DR22" i="10" s="1"/>
  <c r="DS22" i="10" s="1"/>
  <c r="DT22" i="10" s="1"/>
  <c r="DU22" i="10" s="1"/>
  <c r="DV22" i="10" s="1"/>
  <c r="DC58" i="10"/>
  <c r="DD58" i="10" s="1"/>
  <c r="DE58" i="10" s="1"/>
  <c r="DF58" i="10" s="1"/>
  <c r="DG58" i="10" s="1"/>
  <c r="DH58" i="10" s="1"/>
  <c r="DI58" i="10" s="1"/>
  <c r="DJ58" i="10" s="1"/>
  <c r="DK58" i="10" s="1"/>
  <c r="DL58" i="10" s="1"/>
  <c r="DM58" i="10" s="1"/>
  <c r="DN58" i="10" s="1"/>
  <c r="DO58" i="10" s="1"/>
  <c r="DP58" i="10" s="1"/>
  <c r="DQ58" i="10" s="1"/>
  <c r="DR58" i="10" s="1"/>
  <c r="DS58" i="10" s="1"/>
  <c r="DT58" i="10" s="1"/>
  <c r="DU58" i="10" s="1"/>
  <c r="DV58" i="10" s="1"/>
  <c r="DR73" i="10"/>
  <c r="DS73" i="10" s="1"/>
  <c r="DT73" i="10" s="1"/>
  <c r="DU73" i="10" s="1"/>
  <c r="DV73" i="10" s="1"/>
  <c r="CP45" i="10"/>
  <c r="CQ45" i="10" s="1"/>
  <c r="CR45" i="10" s="1"/>
  <c r="CS45" i="10" s="1"/>
  <c r="CT45" i="10" s="1"/>
  <c r="CU45" i="10" s="1"/>
  <c r="CV45" i="10" s="1"/>
  <c r="CW45" i="10" s="1"/>
  <c r="CX45" i="10" s="1"/>
  <c r="CY45" i="10" s="1"/>
  <c r="CZ45" i="10" s="1"/>
  <c r="DA45" i="10" s="1"/>
  <c r="DB45" i="10" s="1"/>
  <c r="DC45" i="10" s="1"/>
  <c r="DD45" i="10" s="1"/>
  <c r="DE45" i="10" s="1"/>
  <c r="DF45" i="10" s="1"/>
  <c r="DG45" i="10" s="1"/>
  <c r="DH45" i="10" s="1"/>
  <c r="DI45" i="10" s="1"/>
  <c r="DJ45" i="10" s="1"/>
  <c r="DK45" i="10" s="1"/>
  <c r="DL45" i="10" s="1"/>
  <c r="DM45" i="10" s="1"/>
  <c r="DN45" i="10" s="1"/>
  <c r="DO45" i="10" s="1"/>
  <c r="DP45" i="10" s="1"/>
  <c r="DQ45" i="10" s="1"/>
  <c r="DR45" i="10" s="1"/>
  <c r="DS45" i="10" s="1"/>
  <c r="DT45" i="10" s="1"/>
  <c r="DU45" i="10" s="1"/>
  <c r="DV45" i="10" s="1"/>
  <c r="CX53" i="10"/>
  <c r="CY53" i="10" s="1"/>
  <c r="CZ53" i="10" s="1"/>
  <c r="DA53" i="10" s="1"/>
  <c r="DB53" i="10" s="1"/>
  <c r="DC53" i="10" s="1"/>
  <c r="DD53" i="10" s="1"/>
  <c r="DE53" i="10" s="1"/>
  <c r="DF53" i="10" s="1"/>
  <c r="DG53" i="10" s="1"/>
  <c r="DH53" i="10" s="1"/>
  <c r="DI53" i="10" s="1"/>
  <c r="DJ53" i="10" s="1"/>
  <c r="DK53" i="10" s="1"/>
  <c r="DL53" i="10" s="1"/>
  <c r="DM53" i="10" s="1"/>
  <c r="DN53" i="10" s="1"/>
  <c r="DO53" i="10" s="1"/>
  <c r="DP53" i="10" s="1"/>
  <c r="DQ53" i="10" s="1"/>
  <c r="DR53" i="10" s="1"/>
  <c r="DS53" i="10" s="1"/>
  <c r="DT53" i="10" s="1"/>
  <c r="DU53" i="10" s="1"/>
  <c r="DV53" i="10" s="1"/>
  <c r="DN69" i="10"/>
  <c r="DO69" i="10" s="1"/>
  <c r="DP69" i="10" s="1"/>
  <c r="DQ69" i="10" s="1"/>
  <c r="DR69" i="10" s="1"/>
  <c r="DS69" i="10" s="1"/>
  <c r="DT69" i="10" s="1"/>
  <c r="DU69" i="10" s="1"/>
  <c r="DV69" i="10" s="1"/>
  <c r="DB57" i="10"/>
  <c r="DC57" i="10" s="1"/>
  <c r="DD57" i="10" s="1"/>
  <c r="DE57" i="10" s="1"/>
  <c r="DF57" i="10" s="1"/>
  <c r="DG57" i="10" s="1"/>
  <c r="DH57" i="10" s="1"/>
  <c r="DI57" i="10" s="1"/>
  <c r="DJ57" i="10" s="1"/>
  <c r="DK57" i="10" s="1"/>
  <c r="DL57" i="10" s="1"/>
  <c r="DM57" i="10" s="1"/>
  <c r="DN57" i="10" s="1"/>
  <c r="DO57" i="10" s="1"/>
  <c r="DP57" i="10" s="1"/>
  <c r="DQ57" i="10" s="1"/>
  <c r="DR57" i="10" s="1"/>
  <c r="DS57" i="10" s="1"/>
  <c r="DT57" i="10" s="1"/>
  <c r="DU57" i="10" s="1"/>
  <c r="DV57" i="10" s="1"/>
  <c r="DM68" i="10"/>
  <c r="DN68" i="10" s="1"/>
  <c r="DO68" i="10" s="1"/>
  <c r="DP68" i="10" s="1"/>
  <c r="DQ68" i="10" s="1"/>
  <c r="DR68" i="10" s="1"/>
  <c r="DS68" i="10" s="1"/>
  <c r="DT68" i="10" s="1"/>
  <c r="DU68" i="10" s="1"/>
  <c r="DV68" i="10" s="1"/>
  <c r="BU24" i="10"/>
  <c r="BV24" i="10" s="1"/>
  <c r="BW24" i="10" s="1"/>
  <c r="BX24" i="10" s="1"/>
  <c r="BY24" i="10" s="1"/>
  <c r="BZ24" i="10" s="1"/>
  <c r="CA24" i="10" s="1"/>
  <c r="CB24" i="10" s="1"/>
  <c r="CC24" i="10" s="1"/>
  <c r="CD24" i="10" s="1"/>
  <c r="CE24" i="10" s="1"/>
  <c r="CF24" i="10" s="1"/>
  <c r="CG24" i="10" s="1"/>
  <c r="CH24" i="10" s="1"/>
  <c r="CI24" i="10" s="1"/>
  <c r="CJ24" i="10" s="1"/>
  <c r="CK24" i="10" s="1"/>
  <c r="CL24" i="10" s="1"/>
  <c r="CM24" i="10" s="1"/>
  <c r="CN24" i="10" s="1"/>
  <c r="CO24" i="10" s="1"/>
  <c r="CP24" i="10" s="1"/>
  <c r="CQ24" i="10" s="1"/>
  <c r="CR24" i="10" s="1"/>
  <c r="CS24" i="10" s="1"/>
  <c r="CT24" i="10" s="1"/>
  <c r="CU24" i="10" s="1"/>
  <c r="CV24" i="10" s="1"/>
  <c r="CW24" i="10" s="1"/>
  <c r="CX24" i="10" s="1"/>
  <c r="CY24" i="10" s="1"/>
  <c r="CZ24" i="10" s="1"/>
  <c r="DA24" i="10" s="1"/>
  <c r="DB24" i="10" s="1"/>
  <c r="DC24" i="10" s="1"/>
  <c r="DD24" i="10" s="1"/>
  <c r="DE24" i="10" s="1"/>
  <c r="DF24" i="10" s="1"/>
  <c r="DG24" i="10" s="1"/>
  <c r="DH24" i="10" s="1"/>
  <c r="DI24" i="10" s="1"/>
  <c r="DJ24" i="10" s="1"/>
  <c r="DK24" i="10" s="1"/>
  <c r="DL24" i="10" s="1"/>
  <c r="DM24" i="10" s="1"/>
  <c r="DN24" i="10" s="1"/>
  <c r="DO24" i="10" s="1"/>
  <c r="DP24" i="10" s="1"/>
  <c r="DQ24" i="10" s="1"/>
  <c r="DR24" i="10" s="1"/>
  <c r="DS24" i="10" s="1"/>
  <c r="DT24" i="10" s="1"/>
  <c r="DU24" i="10" s="1"/>
  <c r="DV24" i="10" s="1"/>
  <c r="CJ39" i="10"/>
  <c r="CK39" i="10" s="1"/>
  <c r="CL39" i="10" s="1"/>
  <c r="CM39" i="10" s="1"/>
  <c r="CN39" i="10" s="1"/>
  <c r="CO39" i="10" s="1"/>
  <c r="CP39" i="10" s="1"/>
  <c r="CQ39" i="10" s="1"/>
  <c r="CR39" i="10" s="1"/>
  <c r="CS39" i="10" s="1"/>
  <c r="CT39" i="10" s="1"/>
  <c r="CU39" i="10" s="1"/>
  <c r="CV39" i="10" s="1"/>
  <c r="CW39" i="10" s="1"/>
  <c r="CX39" i="10" s="1"/>
  <c r="CY39" i="10" s="1"/>
  <c r="CZ39" i="10" s="1"/>
  <c r="DA39" i="10" s="1"/>
  <c r="DB39" i="10" s="1"/>
  <c r="DC39" i="10" s="1"/>
  <c r="DD39" i="10" s="1"/>
  <c r="DE39" i="10" s="1"/>
  <c r="DF39" i="10" s="1"/>
  <c r="DG39" i="10" s="1"/>
  <c r="DH39" i="10" s="1"/>
  <c r="DI39" i="10" s="1"/>
  <c r="DJ39" i="10" s="1"/>
  <c r="DK39" i="10" s="1"/>
  <c r="DL39" i="10" s="1"/>
  <c r="DM39" i="10" s="1"/>
  <c r="DN39" i="10" s="1"/>
  <c r="DO39" i="10" s="1"/>
  <c r="DP39" i="10" s="1"/>
  <c r="DQ39" i="10" s="1"/>
  <c r="DR39" i="10" s="1"/>
  <c r="DS39" i="10" s="1"/>
  <c r="DT39" i="10" s="1"/>
  <c r="DU39" i="10" s="1"/>
  <c r="DV39" i="10" s="1"/>
  <c r="CE34" i="10"/>
  <c r="CF34" i="10" s="1"/>
  <c r="CG34" i="10" s="1"/>
  <c r="CH34" i="10" s="1"/>
  <c r="CI34" i="10" s="1"/>
  <c r="CJ34" i="10" s="1"/>
  <c r="CK34" i="10" s="1"/>
  <c r="CL34" i="10" s="1"/>
  <c r="CM34" i="10" s="1"/>
  <c r="CN34" i="10" s="1"/>
  <c r="CO34" i="10" s="1"/>
  <c r="CP34" i="10" s="1"/>
  <c r="CQ34" i="10" s="1"/>
  <c r="CR34" i="10" s="1"/>
  <c r="CS34" i="10" s="1"/>
  <c r="CT34" i="10" s="1"/>
  <c r="CU34" i="10" s="1"/>
  <c r="CV34" i="10" s="1"/>
  <c r="CW34" i="10" s="1"/>
  <c r="CX34" i="10" s="1"/>
  <c r="CY34" i="10" s="1"/>
  <c r="CZ34" i="10" s="1"/>
  <c r="DA34" i="10" s="1"/>
  <c r="DB34" i="10" s="1"/>
  <c r="DC34" i="10" s="1"/>
  <c r="DD34" i="10" s="1"/>
  <c r="DE34" i="10" s="1"/>
  <c r="DF34" i="10" s="1"/>
  <c r="DG34" i="10" s="1"/>
  <c r="DH34" i="10" s="1"/>
  <c r="DI34" i="10" s="1"/>
  <c r="DJ34" i="10" s="1"/>
  <c r="DK34" i="10" s="1"/>
  <c r="DL34" i="10" s="1"/>
  <c r="DM34" i="10" s="1"/>
  <c r="DN34" i="10" s="1"/>
  <c r="DO34" i="10" s="1"/>
  <c r="DP34" i="10" s="1"/>
  <c r="DQ34" i="10" s="1"/>
  <c r="DR34" i="10" s="1"/>
  <c r="DS34" i="10" s="1"/>
  <c r="DT34" i="10" s="1"/>
  <c r="DU34" i="10" s="1"/>
  <c r="DV34" i="10" s="1"/>
  <c r="CB31" i="10"/>
  <c r="CC31" i="10" s="1"/>
  <c r="CD31" i="10" s="1"/>
  <c r="CE31" i="10" s="1"/>
  <c r="CF31" i="10" s="1"/>
  <c r="CG31" i="10" s="1"/>
  <c r="CH31" i="10" s="1"/>
  <c r="CI31" i="10" s="1"/>
  <c r="CJ31" i="10" s="1"/>
  <c r="CK31" i="10" s="1"/>
  <c r="CL31" i="10" s="1"/>
  <c r="CM31" i="10" s="1"/>
  <c r="CN31" i="10" s="1"/>
  <c r="CO31" i="10" s="1"/>
  <c r="CP31" i="10" s="1"/>
  <c r="CQ31" i="10" s="1"/>
  <c r="CR31" i="10" s="1"/>
  <c r="CS31" i="10" s="1"/>
  <c r="CT31" i="10" s="1"/>
  <c r="CU31" i="10" s="1"/>
  <c r="CV31" i="10" s="1"/>
  <c r="CW31" i="10" s="1"/>
  <c r="CX31" i="10" s="1"/>
  <c r="CY31" i="10" s="1"/>
  <c r="CZ31" i="10" s="1"/>
  <c r="DA31" i="10" s="1"/>
  <c r="DB31" i="10" s="1"/>
  <c r="DC31" i="10" s="1"/>
  <c r="DD31" i="10" s="1"/>
  <c r="DE31" i="10" s="1"/>
  <c r="DF31" i="10" s="1"/>
  <c r="DG31" i="10" s="1"/>
  <c r="DH31" i="10" s="1"/>
  <c r="DI31" i="10" s="1"/>
  <c r="DJ31" i="10" s="1"/>
  <c r="DK31" i="10" s="1"/>
  <c r="DL31" i="10" s="1"/>
  <c r="DM31" i="10" s="1"/>
  <c r="DN31" i="10" s="1"/>
  <c r="DO31" i="10" s="1"/>
  <c r="DP31" i="10" s="1"/>
  <c r="DQ31" i="10" s="1"/>
  <c r="DR31" i="10" s="1"/>
  <c r="DS31" i="10" s="1"/>
  <c r="DT31" i="10" s="1"/>
  <c r="DU31" i="10" s="1"/>
  <c r="DV31" i="10" s="1"/>
  <c r="BZ29" i="10"/>
  <c r="CA29" i="10" s="1"/>
  <c r="CB29" i="10" s="1"/>
  <c r="CC29" i="10" s="1"/>
  <c r="CD29" i="10" s="1"/>
  <c r="CE29" i="10" s="1"/>
  <c r="CF29" i="10" s="1"/>
  <c r="CG29" i="10" s="1"/>
  <c r="CH29" i="10" s="1"/>
  <c r="CI29" i="10" s="1"/>
  <c r="CJ29" i="10" s="1"/>
  <c r="CK29" i="10" s="1"/>
  <c r="CL29" i="10" s="1"/>
  <c r="CM29" i="10" s="1"/>
  <c r="CN29" i="10" s="1"/>
  <c r="CO29" i="10" s="1"/>
  <c r="CP29" i="10" s="1"/>
  <c r="CQ29" i="10" s="1"/>
  <c r="CR29" i="10" s="1"/>
  <c r="CS29" i="10" s="1"/>
  <c r="CT29" i="10" s="1"/>
  <c r="CU29" i="10" s="1"/>
  <c r="CV29" i="10" s="1"/>
  <c r="CW29" i="10" s="1"/>
  <c r="CX29" i="10" s="1"/>
  <c r="CY29" i="10" s="1"/>
  <c r="CZ29" i="10" s="1"/>
  <c r="DA29" i="10" s="1"/>
  <c r="DB29" i="10" s="1"/>
  <c r="DC29" i="10" s="1"/>
  <c r="DD29" i="10" s="1"/>
  <c r="DE29" i="10" s="1"/>
  <c r="DF29" i="10" s="1"/>
  <c r="DG29" i="10" s="1"/>
  <c r="DH29" i="10" s="1"/>
  <c r="DI29" i="10" s="1"/>
  <c r="DJ29" i="10" s="1"/>
  <c r="DK29" i="10" s="1"/>
  <c r="DL29" i="10" s="1"/>
  <c r="DM29" i="10" s="1"/>
  <c r="DN29" i="10" s="1"/>
  <c r="DO29" i="10" s="1"/>
  <c r="DP29" i="10" s="1"/>
  <c r="DQ29" i="10" s="1"/>
  <c r="DR29" i="10" s="1"/>
  <c r="DS29" i="10" s="1"/>
  <c r="DT29" i="10" s="1"/>
  <c r="DU29" i="10" s="1"/>
  <c r="DV29" i="10" s="1"/>
  <c r="DF61" i="10"/>
  <c r="DG61" i="10" s="1"/>
  <c r="DH61" i="10" s="1"/>
  <c r="DI61" i="10" s="1"/>
  <c r="DJ61" i="10" s="1"/>
  <c r="DK61" i="10" s="1"/>
  <c r="DL61" i="10" s="1"/>
  <c r="DM61" i="10" s="1"/>
  <c r="DN61" i="10" s="1"/>
  <c r="DO61" i="10" s="1"/>
  <c r="DP61" i="10" s="1"/>
  <c r="DQ61" i="10" s="1"/>
  <c r="DR61" i="10" s="1"/>
  <c r="DS61" i="10" s="1"/>
  <c r="DT61" i="10" s="1"/>
  <c r="DU61" i="10" s="1"/>
  <c r="DV61" i="10" s="1"/>
  <c r="DH63" i="10"/>
  <c r="DI63" i="10" s="1"/>
  <c r="DJ63" i="10" s="1"/>
  <c r="DK63" i="10" s="1"/>
  <c r="DL63" i="10" s="1"/>
  <c r="DM63" i="10" s="1"/>
  <c r="DN63" i="10" s="1"/>
  <c r="DO63" i="10" s="1"/>
  <c r="DP63" i="10" s="1"/>
  <c r="DQ63" i="10" s="1"/>
  <c r="DR63" i="10" s="1"/>
  <c r="DS63" i="10" s="1"/>
  <c r="DT63" i="10" s="1"/>
  <c r="DU63" i="10" s="1"/>
  <c r="DV63" i="10" s="1"/>
  <c r="DV77" i="10"/>
  <c r="CM42" i="10"/>
  <c r="CN42" i="10" s="1"/>
  <c r="CO42" i="10" s="1"/>
  <c r="CP42" i="10" s="1"/>
  <c r="CQ42" i="10" s="1"/>
  <c r="CR42" i="10" s="1"/>
  <c r="CS42" i="10" s="1"/>
  <c r="CT42" i="10" s="1"/>
  <c r="CU42" i="10" s="1"/>
  <c r="CV42" i="10" s="1"/>
  <c r="CW42" i="10" s="1"/>
  <c r="CX42" i="10" s="1"/>
  <c r="CY42" i="10" s="1"/>
  <c r="CZ42" i="10" s="1"/>
  <c r="DA42" i="10" s="1"/>
  <c r="DB42" i="10" s="1"/>
  <c r="DC42" i="10" s="1"/>
  <c r="DD42" i="10" s="1"/>
  <c r="DE42" i="10" s="1"/>
  <c r="DF42" i="10" s="1"/>
  <c r="DG42" i="10" s="1"/>
  <c r="DH42" i="10" s="1"/>
  <c r="DI42" i="10" s="1"/>
  <c r="DJ42" i="10" s="1"/>
  <c r="DK42" i="10" s="1"/>
  <c r="DL42" i="10" s="1"/>
  <c r="DM42" i="10" s="1"/>
  <c r="DN42" i="10" s="1"/>
  <c r="DO42" i="10" s="1"/>
  <c r="DP42" i="10" s="1"/>
  <c r="DQ42" i="10" s="1"/>
  <c r="DR42" i="10" s="1"/>
  <c r="DS42" i="10" s="1"/>
  <c r="DT42" i="10" s="1"/>
  <c r="DU42" i="10" s="1"/>
  <c r="DV42" i="10" s="1"/>
  <c r="DQ72" i="10"/>
  <c r="DR72" i="10" s="1"/>
  <c r="DS72" i="10" s="1"/>
  <c r="DT72" i="10" s="1"/>
  <c r="DU72" i="10" s="1"/>
  <c r="DV72" i="10" s="1"/>
  <c r="BR21" i="10"/>
  <c r="BS21" i="10" s="1"/>
  <c r="BT21" i="10" s="1"/>
  <c r="BU21" i="10" s="1"/>
  <c r="BV21" i="10" s="1"/>
  <c r="BW21" i="10" s="1"/>
  <c r="BX21" i="10" s="1"/>
  <c r="BY21" i="10" s="1"/>
  <c r="BZ21" i="10" s="1"/>
  <c r="CA21" i="10" s="1"/>
  <c r="CB21" i="10" s="1"/>
  <c r="CC21" i="10" s="1"/>
  <c r="CD21" i="10" s="1"/>
  <c r="CE21" i="10" s="1"/>
  <c r="CF21" i="10" s="1"/>
  <c r="CG21" i="10" s="1"/>
  <c r="CH21" i="10" s="1"/>
  <c r="CI21" i="10" s="1"/>
  <c r="CJ21" i="10" s="1"/>
  <c r="CK21" i="10" s="1"/>
  <c r="CL21" i="10" s="1"/>
  <c r="CM21" i="10" s="1"/>
  <c r="CN21" i="10" s="1"/>
  <c r="CO21" i="10" s="1"/>
  <c r="CP21" i="10" s="1"/>
  <c r="CQ21" i="10" s="1"/>
  <c r="CR21" i="10" s="1"/>
  <c r="CS21" i="10" s="1"/>
  <c r="CT21" i="10" s="1"/>
  <c r="CU21" i="10" s="1"/>
  <c r="CV21" i="10" s="1"/>
  <c r="CW21" i="10" s="1"/>
  <c r="CX21" i="10" s="1"/>
  <c r="CY21" i="10" s="1"/>
  <c r="CZ21" i="10" s="1"/>
  <c r="DA21" i="10" s="1"/>
  <c r="DB21" i="10" s="1"/>
  <c r="DC21" i="10" s="1"/>
  <c r="DD21" i="10" s="1"/>
  <c r="DE21" i="10" s="1"/>
  <c r="DF21" i="10" s="1"/>
  <c r="DG21" i="10" s="1"/>
  <c r="DH21" i="10" s="1"/>
  <c r="DI21" i="10" s="1"/>
  <c r="DJ21" i="10" s="1"/>
  <c r="DK21" i="10" s="1"/>
  <c r="DL21" i="10" s="1"/>
  <c r="DM21" i="10" s="1"/>
  <c r="DN21" i="10" s="1"/>
  <c r="DO21" i="10" s="1"/>
  <c r="DP21" i="10" s="1"/>
  <c r="DQ21" i="10" s="1"/>
  <c r="DR21" i="10" s="1"/>
  <c r="DS21" i="10" s="1"/>
  <c r="DT21" i="10" s="1"/>
  <c r="DU21" i="10" s="1"/>
  <c r="DV21" i="10" s="1"/>
  <c r="BV25" i="10"/>
  <c r="BW25" i="10" s="1"/>
  <c r="BX25" i="10" s="1"/>
  <c r="BY25" i="10" s="1"/>
  <c r="BZ25" i="10" s="1"/>
  <c r="CA25" i="10" s="1"/>
  <c r="CB25" i="10" s="1"/>
  <c r="CC25" i="10" s="1"/>
  <c r="CD25" i="10" s="1"/>
  <c r="CE25" i="10" s="1"/>
  <c r="CF25" i="10" s="1"/>
  <c r="CG25" i="10" s="1"/>
  <c r="CH25" i="10" s="1"/>
  <c r="CI25" i="10" s="1"/>
  <c r="CJ25" i="10" s="1"/>
  <c r="CK25" i="10" s="1"/>
  <c r="CL25" i="10" s="1"/>
  <c r="CM25" i="10" s="1"/>
  <c r="CN25" i="10" s="1"/>
  <c r="CO25" i="10" s="1"/>
  <c r="CP25" i="10" s="1"/>
  <c r="CQ25" i="10" s="1"/>
  <c r="CR25" i="10" s="1"/>
  <c r="CS25" i="10" s="1"/>
  <c r="CT25" i="10" s="1"/>
  <c r="CU25" i="10" s="1"/>
  <c r="CV25" i="10" s="1"/>
  <c r="CW25" i="10" s="1"/>
  <c r="CX25" i="10" s="1"/>
  <c r="CY25" i="10" s="1"/>
  <c r="CZ25" i="10" s="1"/>
  <c r="DA25" i="10" s="1"/>
  <c r="DB25" i="10" s="1"/>
  <c r="DC25" i="10" s="1"/>
  <c r="DD25" i="10" s="1"/>
  <c r="DE25" i="10" s="1"/>
  <c r="DF25" i="10" s="1"/>
  <c r="DG25" i="10" s="1"/>
  <c r="DH25" i="10" s="1"/>
  <c r="DI25" i="10" s="1"/>
  <c r="DJ25" i="10" s="1"/>
  <c r="DK25" i="10" s="1"/>
  <c r="DL25" i="10" s="1"/>
  <c r="DM25" i="10" s="1"/>
  <c r="DN25" i="10" s="1"/>
  <c r="DO25" i="10" s="1"/>
  <c r="DP25" i="10" s="1"/>
  <c r="DQ25" i="10" s="1"/>
  <c r="DR25" i="10" s="1"/>
  <c r="DS25" i="10" s="1"/>
  <c r="DT25" i="10" s="1"/>
  <c r="DU25" i="10" s="1"/>
  <c r="DV25" i="10" s="1"/>
  <c r="CT49" i="10"/>
  <c r="CU49" i="10" s="1"/>
  <c r="CV49" i="10" s="1"/>
  <c r="CW49" i="10" s="1"/>
  <c r="CX49" i="10" s="1"/>
  <c r="CY49" i="10" s="1"/>
  <c r="CZ49" i="10" s="1"/>
  <c r="DA49" i="10" s="1"/>
  <c r="DB49" i="10" s="1"/>
  <c r="DC49" i="10" s="1"/>
  <c r="DD49" i="10" s="1"/>
  <c r="DE49" i="10" s="1"/>
  <c r="DF49" i="10" s="1"/>
  <c r="DG49" i="10" s="1"/>
  <c r="DH49" i="10" s="1"/>
  <c r="DI49" i="10" s="1"/>
  <c r="DJ49" i="10" s="1"/>
  <c r="DK49" i="10" s="1"/>
  <c r="DL49" i="10" s="1"/>
  <c r="DM49" i="10" s="1"/>
  <c r="DN49" i="10" s="1"/>
  <c r="DO49" i="10" s="1"/>
  <c r="DP49" i="10" s="1"/>
  <c r="DQ49" i="10" s="1"/>
  <c r="DR49" i="10" s="1"/>
  <c r="DS49" i="10" s="1"/>
  <c r="DT49" i="10" s="1"/>
  <c r="DU49" i="10" s="1"/>
  <c r="DV49" i="10" s="1"/>
  <c r="CS48" i="10"/>
  <c r="CT48" i="10" s="1"/>
  <c r="CU48" i="10" s="1"/>
  <c r="CV48" i="10" s="1"/>
  <c r="CW48" i="10" s="1"/>
  <c r="CX48" i="10" s="1"/>
  <c r="CY48" i="10" s="1"/>
  <c r="CZ48" i="10" s="1"/>
  <c r="DA48" i="10" s="1"/>
  <c r="DB48" i="10" s="1"/>
  <c r="DC48" i="10" s="1"/>
  <c r="DD48" i="10" s="1"/>
  <c r="DE48" i="10" s="1"/>
  <c r="DF48" i="10" s="1"/>
  <c r="DG48" i="10" s="1"/>
  <c r="DH48" i="10" s="1"/>
  <c r="DI48" i="10" s="1"/>
  <c r="DJ48" i="10" s="1"/>
  <c r="DK48" i="10" s="1"/>
  <c r="DL48" i="10" s="1"/>
  <c r="DM48" i="10" s="1"/>
  <c r="DN48" i="10" s="1"/>
  <c r="DO48" i="10" s="1"/>
  <c r="DP48" i="10" s="1"/>
  <c r="DQ48" i="10" s="1"/>
  <c r="DR48" i="10" s="1"/>
  <c r="DS48" i="10" s="1"/>
  <c r="DT48" i="10" s="1"/>
  <c r="DU48" i="10" s="1"/>
  <c r="DV48" i="10" s="1"/>
  <c r="DD59" i="10"/>
  <c r="DE59" i="10" s="1"/>
  <c r="DF59" i="10" s="1"/>
  <c r="DG59" i="10" s="1"/>
  <c r="DH59" i="10" s="1"/>
  <c r="DI59" i="10" s="1"/>
  <c r="DJ59" i="10" s="1"/>
  <c r="DK59" i="10" s="1"/>
  <c r="DL59" i="10" s="1"/>
  <c r="DM59" i="10" s="1"/>
  <c r="DN59" i="10" s="1"/>
  <c r="DO59" i="10" s="1"/>
  <c r="DP59" i="10" s="1"/>
  <c r="DQ59" i="10" s="1"/>
  <c r="DR59" i="10" s="1"/>
  <c r="DS59" i="10" s="1"/>
  <c r="DT59" i="10" s="1"/>
  <c r="DU59" i="10" s="1"/>
  <c r="DV59" i="10" s="1"/>
  <c r="BE19" i="10"/>
  <c r="BD18" i="10"/>
  <c r="CF35" i="10"/>
  <c r="CG35" i="10" s="1"/>
  <c r="CH35" i="10" s="1"/>
  <c r="CI35" i="10" s="1"/>
  <c r="CJ35" i="10" s="1"/>
  <c r="CK35" i="10" s="1"/>
  <c r="CL35" i="10" s="1"/>
  <c r="CM35" i="10" s="1"/>
  <c r="CN35" i="10" s="1"/>
  <c r="CO35" i="10" s="1"/>
  <c r="CP35" i="10" s="1"/>
  <c r="CQ35" i="10" s="1"/>
  <c r="CR35" i="10" s="1"/>
  <c r="CS35" i="10" s="1"/>
  <c r="CT35" i="10" s="1"/>
  <c r="CU35" i="10" s="1"/>
  <c r="CV35" i="10" s="1"/>
  <c r="CW35" i="10" s="1"/>
  <c r="CX35" i="10" s="1"/>
  <c r="CY35" i="10" s="1"/>
  <c r="CZ35" i="10" s="1"/>
  <c r="DA35" i="10" s="1"/>
  <c r="DB35" i="10" s="1"/>
  <c r="DC35" i="10" s="1"/>
  <c r="DD35" i="10" s="1"/>
  <c r="DE35" i="10" s="1"/>
  <c r="DF35" i="10" s="1"/>
  <c r="DG35" i="10" s="1"/>
  <c r="DH35" i="10" s="1"/>
  <c r="DI35" i="10" s="1"/>
  <c r="DJ35" i="10" s="1"/>
  <c r="DK35" i="10" s="1"/>
  <c r="DL35" i="10" s="1"/>
  <c r="DM35" i="10" s="1"/>
  <c r="DN35" i="10" s="1"/>
  <c r="DO35" i="10" s="1"/>
  <c r="DP35" i="10" s="1"/>
  <c r="DQ35" i="10" s="1"/>
  <c r="DR35" i="10" s="1"/>
  <c r="DS35" i="10" s="1"/>
  <c r="DT35" i="10" s="1"/>
  <c r="DU35" i="10" s="1"/>
  <c r="DV35" i="10" s="1"/>
  <c r="CZ55" i="10"/>
  <c r="DA55" i="10" s="1"/>
  <c r="DB55" i="10" s="1"/>
  <c r="DC55" i="10" s="1"/>
  <c r="DD55" i="10" s="1"/>
  <c r="DE55" i="10" s="1"/>
  <c r="DF55" i="10" s="1"/>
  <c r="DG55" i="10" s="1"/>
  <c r="DH55" i="10" s="1"/>
  <c r="DI55" i="10" s="1"/>
  <c r="DJ55" i="10" s="1"/>
  <c r="DK55" i="10" s="1"/>
  <c r="DL55" i="10" s="1"/>
  <c r="DM55" i="10" s="1"/>
  <c r="DN55" i="10" s="1"/>
  <c r="DO55" i="10" s="1"/>
  <c r="DP55" i="10" s="1"/>
  <c r="DQ55" i="10" s="1"/>
  <c r="DR55" i="10" s="1"/>
  <c r="DS55" i="10" s="1"/>
  <c r="DT55" i="10" s="1"/>
  <c r="DU55" i="10" s="1"/>
  <c r="DV55" i="10" s="1"/>
  <c r="DE60" i="10"/>
  <c r="DF60" i="10" s="1"/>
  <c r="DG60" i="10" s="1"/>
  <c r="DH60" i="10" s="1"/>
  <c r="DI60" i="10" s="1"/>
  <c r="DJ60" i="10" s="1"/>
  <c r="DK60" i="10" s="1"/>
  <c r="DL60" i="10" s="1"/>
  <c r="DM60" i="10" s="1"/>
  <c r="DN60" i="10" s="1"/>
  <c r="DO60" i="10" s="1"/>
  <c r="DP60" i="10" s="1"/>
  <c r="DQ60" i="10" s="1"/>
  <c r="DR60" i="10" s="1"/>
  <c r="DS60" i="10" s="1"/>
  <c r="DT60" i="10" s="1"/>
  <c r="DU60" i="10" s="1"/>
  <c r="DV60" i="10" s="1"/>
  <c r="DK66" i="10"/>
  <c r="DL66" i="10" s="1"/>
  <c r="DM66" i="10" s="1"/>
  <c r="DN66" i="10" s="1"/>
  <c r="DO66" i="10" s="1"/>
  <c r="DP66" i="10" s="1"/>
  <c r="DQ66" i="10" s="1"/>
  <c r="DR66" i="10" s="1"/>
  <c r="DS66" i="10" s="1"/>
  <c r="DT66" i="10" s="1"/>
  <c r="DU66" i="10" s="1"/>
  <c r="DV66" i="10" s="1"/>
  <c r="CD33" i="10"/>
  <c r="CE33" i="10" s="1"/>
  <c r="CF33" i="10" s="1"/>
  <c r="CG33" i="10" s="1"/>
  <c r="CH33" i="10" s="1"/>
  <c r="CI33" i="10" s="1"/>
  <c r="CJ33" i="10" s="1"/>
  <c r="CK33" i="10" s="1"/>
  <c r="CL33" i="10" s="1"/>
  <c r="CM33" i="10" s="1"/>
  <c r="CN33" i="10" s="1"/>
  <c r="CO33" i="10" s="1"/>
  <c r="CP33" i="10" s="1"/>
  <c r="CQ33" i="10" s="1"/>
  <c r="CR33" i="10" s="1"/>
  <c r="CS33" i="10" s="1"/>
  <c r="CT33" i="10" s="1"/>
  <c r="CU33" i="10" s="1"/>
  <c r="CV33" i="10" s="1"/>
  <c r="CW33" i="10" s="1"/>
  <c r="CX33" i="10" s="1"/>
  <c r="CY33" i="10" s="1"/>
  <c r="CZ33" i="10" s="1"/>
  <c r="DA33" i="10" s="1"/>
  <c r="DB33" i="10" s="1"/>
  <c r="DC33" i="10" s="1"/>
  <c r="DD33" i="10" s="1"/>
  <c r="DE33" i="10" s="1"/>
  <c r="DF33" i="10" s="1"/>
  <c r="DG33" i="10" s="1"/>
  <c r="DH33" i="10" s="1"/>
  <c r="DI33" i="10" s="1"/>
  <c r="DJ33" i="10" s="1"/>
  <c r="DK33" i="10" s="1"/>
  <c r="DL33" i="10" s="1"/>
  <c r="DM33" i="10" s="1"/>
  <c r="DN33" i="10" s="1"/>
  <c r="DO33" i="10" s="1"/>
  <c r="DP33" i="10" s="1"/>
  <c r="DQ33" i="10" s="1"/>
  <c r="DR33" i="10" s="1"/>
  <c r="DS33" i="10" s="1"/>
  <c r="DT33" i="10" s="1"/>
  <c r="DU33" i="10" s="1"/>
  <c r="DV33" i="10" s="1"/>
  <c r="CG36" i="10"/>
  <c r="CH36" i="10" s="1"/>
  <c r="CI36" i="10" s="1"/>
  <c r="CJ36" i="10" s="1"/>
  <c r="CK36" i="10" s="1"/>
  <c r="CL36" i="10" s="1"/>
  <c r="CM36" i="10" s="1"/>
  <c r="CN36" i="10" s="1"/>
  <c r="CO36" i="10" s="1"/>
  <c r="CP36" i="10" s="1"/>
  <c r="CQ36" i="10" s="1"/>
  <c r="CR36" i="10" s="1"/>
  <c r="CS36" i="10" s="1"/>
  <c r="CT36" i="10" s="1"/>
  <c r="CU36" i="10" s="1"/>
  <c r="CV36" i="10" s="1"/>
  <c r="CW36" i="10" s="1"/>
  <c r="CX36" i="10" s="1"/>
  <c r="CY36" i="10" s="1"/>
  <c r="CZ36" i="10" s="1"/>
  <c r="DA36" i="10" s="1"/>
  <c r="DB36" i="10" s="1"/>
  <c r="DC36" i="10" s="1"/>
  <c r="DD36" i="10" s="1"/>
  <c r="DE36" i="10" s="1"/>
  <c r="DF36" i="10" s="1"/>
  <c r="DG36" i="10" s="1"/>
  <c r="DH36" i="10" s="1"/>
  <c r="DI36" i="10" s="1"/>
  <c r="DJ36" i="10" s="1"/>
  <c r="DK36" i="10" s="1"/>
  <c r="DL36" i="10" s="1"/>
  <c r="DM36" i="10" s="1"/>
  <c r="DN36" i="10" s="1"/>
  <c r="DO36" i="10" s="1"/>
  <c r="DP36" i="10" s="1"/>
  <c r="DQ36" i="10" s="1"/>
  <c r="DR36" i="10" s="1"/>
  <c r="DS36" i="10" s="1"/>
  <c r="DT36" i="10" s="1"/>
  <c r="DU36" i="10" s="1"/>
  <c r="DV36" i="10" s="1"/>
  <c r="DT75" i="10"/>
  <c r="DU75" i="10" s="1"/>
  <c r="DV75" i="10" s="1"/>
  <c r="CA30" i="10"/>
  <c r="CB30" i="10" s="1"/>
  <c r="CC30" i="10" s="1"/>
  <c r="CD30" i="10" s="1"/>
  <c r="CE30" i="10" s="1"/>
  <c r="CF30" i="10" s="1"/>
  <c r="CG30" i="10" s="1"/>
  <c r="CH30" i="10" s="1"/>
  <c r="CI30" i="10" s="1"/>
  <c r="CJ30" i="10" s="1"/>
  <c r="CK30" i="10" s="1"/>
  <c r="CL30" i="10" s="1"/>
  <c r="CM30" i="10" s="1"/>
  <c r="CN30" i="10" s="1"/>
  <c r="CO30" i="10" s="1"/>
  <c r="CP30" i="10" s="1"/>
  <c r="CQ30" i="10" s="1"/>
  <c r="CR30" i="10" s="1"/>
  <c r="CS30" i="10" s="1"/>
  <c r="CT30" i="10" s="1"/>
  <c r="CU30" i="10" s="1"/>
  <c r="CV30" i="10" s="1"/>
  <c r="CW30" i="10" s="1"/>
  <c r="CX30" i="10" s="1"/>
  <c r="CY30" i="10" s="1"/>
  <c r="CZ30" i="10" s="1"/>
  <c r="DA30" i="10" s="1"/>
  <c r="DB30" i="10" s="1"/>
  <c r="DC30" i="10" s="1"/>
  <c r="DD30" i="10" s="1"/>
  <c r="DE30" i="10" s="1"/>
  <c r="DF30" i="10" s="1"/>
  <c r="DG30" i="10" s="1"/>
  <c r="DH30" i="10" s="1"/>
  <c r="DI30" i="10" s="1"/>
  <c r="DJ30" i="10" s="1"/>
  <c r="DK30" i="10" s="1"/>
  <c r="DL30" i="10" s="1"/>
  <c r="DM30" i="10" s="1"/>
  <c r="DN30" i="10" s="1"/>
  <c r="DO30" i="10" s="1"/>
  <c r="DP30" i="10" s="1"/>
  <c r="DQ30" i="10" s="1"/>
  <c r="DR30" i="10" s="1"/>
  <c r="DS30" i="10" s="1"/>
  <c r="DT30" i="10" s="1"/>
  <c r="DU30" i="10" s="1"/>
  <c r="DV30" i="10" s="1"/>
  <c r="CK40" i="10"/>
  <c r="CL40" i="10" s="1"/>
  <c r="CM40" i="10" s="1"/>
  <c r="CN40" i="10" s="1"/>
  <c r="CO40" i="10" s="1"/>
  <c r="CP40" i="10" s="1"/>
  <c r="CQ40" i="10" s="1"/>
  <c r="CR40" i="10" s="1"/>
  <c r="CS40" i="10" s="1"/>
  <c r="CT40" i="10" s="1"/>
  <c r="CU40" i="10" s="1"/>
  <c r="CV40" i="10" s="1"/>
  <c r="CW40" i="10" s="1"/>
  <c r="CX40" i="10" s="1"/>
  <c r="CY40" i="10" s="1"/>
  <c r="CZ40" i="10" s="1"/>
  <c r="DA40" i="10" s="1"/>
  <c r="DB40" i="10" s="1"/>
  <c r="DC40" i="10" s="1"/>
  <c r="DD40" i="10" s="1"/>
  <c r="DE40" i="10" s="1"/>
  <c r="DF40" i="10" s="1"/>
  <c r="DG40" i="10" s="1"/>
  <c r="DH40" i="10" s="1"/>
  <c r="DI40" i="10" s="1"/>
  <c r="DJ40" i="10" s="1"/>
  <c r="DK40" i="10" s="1"/>
  <c r="DL40" i="10" s="1"/>
  <c r="DM40" i="10" s="1"/>
  <c r="DN40" i="10" s="1"/>
  <c r="DO40" i="10" s="1"/>
  <c r="DP40" i="10" s="1"/>
  <c r="DQ40" i="10" s="1"/>
  <c r="DR40" i="10" s="1"/>
  <c r="DS40" i="10" s="1"/>
  <c r="DT40" i="10" s="1"/>
  <c r="DU40" i="10" s="1"/>
  <c r="DV40" i="10" s="1"/>
  <c r="CN43" i="10"/>
  <c r="CO43" i="10" s="1"/>
  <c r="CP43" i="10" s="1"/>
  <c r="CQ43" i="10" s="1"/>
  <c r="CR43" i="10" s="1"/>
  <c r="CS43" i="10" s="1"/>
  <c r="CT43" i="10" s="1"/>
  <c r="CU43" i="10" s="1"/>
  <c r="CV43" i="10" s="1"/>
  <c r="CW43" i="10" s="1"/>
  <c r="CX43" i="10" s="1"/>
  <c r="CY43" i="10" s="1"/>
  <c r="CZ43" i="10" s="1"/>
  <c r="DA43" i="10" s="1"/>
  <c r="DB43" i="10" s="1"/>
  <c r="DC43" i="10" s="1"/>
  <c r="DD43" i="10" s="1"/>
  <c r="DE43" i="10" s="1"/>
  <c r="DF43" i="10" s="1"/>
  <c r="DG43" i="10" s="1"/>
  <c r="DH43" i="10" s="1"/>
  <c r="DI43" i="10" s="1"/>
  <c r="DJ43" i="10" s="1"/>
  <c r="DK43" i="10" s="1"/>
  <c r="DL43" i="10" s="1"/>
  <c r="DM43" i="10" s="1"/>
  <c r="DN43" i="10" s="1"/>
  <c r="DO43" i="10" s="1"/>
  <c r="DP43" i="10" s="1"/>
  <c r="DQ43" i="10" s="1"/>
  <c r="DR43" i="10" s="1"/>
  <c r="DS43" i="10" s="1"/>
  <c r="DT43" i="10" s="1"/>
  <c r="DU43" i="10" s="1"/>
  <c r="DV43" i="10" s="1"/>
  <c r="BQ26" i="6"/>
  <c r="BR26" i="6"/>
  <c r="BS26" i="6"/>
  <c r="BD62" i="47"/>
  <c r="BB62" i="47"/>
  <c r="BC62" i="47"/>
  <c r="BE62" i="47"/>
  <c r="E4" i="3"/>
  <c r="D71" i="4" s="1"/>
  <c r="G4" i="3"/>
  <c r="D73" i="4" s="1"/>
  <c r="F4" i="3"/>
  <c r="D72" i="4" s="1"/>
  <c r="H4" i="3"/>
  <c r="BA75" i="6"/>
  <c r="BC71" i="18"/>
  <c r="BD20" i="18"/>
  <c r="BQ68" i="6"/>
  <c r="BS68" i="6"/>
  <c r="BR68" i="6"/>
  <c r="BT68" i="6"/>
  <c r="F14" i="4"/>
  <c r="BQ16" i="6"/>
  <c r="BS16" i="6"/>
  <c r="BA66" i="47"/>
  <c r="BR16" i="6"/>
  <c r="F44" i="4"/>
  <c r="N43" i="4"/>
  <c r="E54" i="4"/>
  <c r="G88" i="4" s="1"/>
  <c r="N54" i="4"/>
  <c r="F33" i="2" s="1"/>
  <c r="C88" i="4"/>
  <c r="I31" i="6" s="1"/>
  <c r="AT8" i="52"/>
  <c r="AT14" i="52" s="1"/>
  <c r="AY10" i="6" s="1"/>
  <c r="BA8" i="18" s="1"/>
  <c r="BF144" i="52"/>
  <c r="BF158" i="52" s="1"/>
  <c r="BF140" i="52"/>
  <c r="BF154" i="52" s="1"/>
  <c r="BF146" i="52"/>
  <c r="BF160" i="52" s="1"/>
  <c r="BF138" i="52"/>
  <c r="BF152" i="52" s="1"/>
  <c r="BH138" i="52"/>
  <c r="BH152" i="52" s="1"/>
  <c r="BH140" i="52"/>
  <c r="BH154" i="52" s="1"/>
  <c r="BH144" i="52"/>
  <c r="BH158" i="52" s="1"/>
  <c r="BH142" i="52"/>
  <c r="BH156" i="52" s="1"/>
  <c r="AV130" i="52"/>
  <c r="AV119" i="52" s="1"/>
  <c r="AV122" i="52" s="1"/>
  <c r="AV6" i="52" s="1"/>
  <c r="BA9" i="6" s="1"/>
  <c r="AV175" i="52"/>
  <c r="AV176" i="52" s="1"/>
  <c r="AU187" i="52"/>
  <c r="AU188" i="52" s="1"/>
  <c r="AU189" i="52" s="1"/>
  <c r="BG138" i="52"/>
  <c r="BG152" i="52" s="1"/>
  <c r="BG144" i="52"/>
  <c r="BG158" i="52" s="1"/>
  <c r="BG142" i="52"/>
  <c r="BG140" i="52"/>
  <c r="BG154" i="52" s="1"/>
  <c r="BG146" i="52"/>
  <c r="BG160" i="52" s="1"/>
  <c r="BD140" i="52"/>
  <c r="BD154" i="52" s="1"/>
  <c r="BD146" i="52"/>
  <c r="BD160" i="52" s="1"/>
  <c r="BD138" i="52"/>
  <c r="BD152" i="52" s="1"/>
  <c r="BD142" i="52"/>
  <c r="BD144" i="52"/>
  <c r="BD158" i="52" s="1"/>
  <c r="AX168" i="52"/>
  <c r="AX173" i="52"/>
  <c r="AX179" i="52"/>
  <c r="AX174" i="52"/>
  <c r="BF156" i="52"/>
  <c r="AY144" i="52"/>
  <c r="AY158" i="52" s="1"/>
  <c r="AY140" i="52"/>
  <c r="AY154" i="52" s="1"/>
  <c r="AY142" i="52"/>
  <c r="AY146" i="52"/>
  <c r="AY160" i="52" s="1"/>
  <c r="AY138" i="52"/>
  <c r="AY152" i="52" s="1"/>
  <c r="AZ140" i="52"/>
  <c r="AZ154" i="52" s="1"/>
  <c r="AZ144" i="52"/>
  <c r="AZ158" i="52" s="1"/>
  <c r="AZ146" i="52"/>
  <c r="AZ160" i="52" s="1"/>
  <c r="AZ142" i="52"/>
  <c r="AZ138" i="52"/>
  <c r="AZ152" i="52" s="1"/>
  <c r="AW170" i="52"/>
  <c r="AW169" i="52"/>
  <c r="AW171" i="52"/>
  <c r="BB129" i="52"/>
  <c r="BB156" i="52"/>
  <c r="BE144" i="52"/>
  <c r="BE158" i="52" s="1"/>
  <c r="BE140" i="52"/>
  <c r="BE154" i="52" s="1"/>
  <c r="BE142" i="52"/>
  <c r="BE138" i="52"/>
  <c r="BE152" i="52" s="1"/>
  <c r="BE146" i="52"/>
  <c r="BE160" i="52" s="1"/>
  <c r="AX138" i="52"/>
  <c r="AX152" i="52" s="1"/>
  <c r="AX144" i="52"/>
  <c r="AX158" i="52" s="1"/>
  <c r="AX142" i="52"/>
  <c r="AX140" i="52"/>
  <c r="AX154" i="52" s="1"/>
  <c r="AX146" i="52"/>
  <c r="AX160" i="52" s="1"/>
  <c r="AW156" i="52"/>
  <c r="AW129" i="52"/>
  <c r="BA140" i="52"/>
  <c r="BA154" i="52" s="1"/>
  <c r="BA144" i="52"/>
  <c r="BA158" i="52" s="1"/>
  <c r="BA138" i="52"/>
  <c r="BA152" i="52" s="1"/>
  <c r="BA146" i="52"/>
  <c r="BA160" i="52" s="1"/>
  <c r="BA142" i="52"/>
  <c r="BC146" i="52"/>
  <c r="BC160" i="52" s="1"/>
  <c r="BC140" i="52"/>
  <c r="BC154" i="52" s="1"/>
  <c r="BC142" i="52"/>
  <c r="BC144" i="52"/>
  <c r="BC158" i="52" s="1"/>
  <c r="BC138" i="52"/>
  <c r="BC152" i="52" s="1"/>
  <c r="BI144" i="52"/>
  <c r="BI158" i="52" s="1"/>
  <c r="BI146" i="52"/>
  <c r="BI160" i="52" s="1"/>
  <c r="BI140" i="52"/>
  <c r="BI154" i="52" s="1"/>
  <c r="BI142" i="52"/>
  <c r="BI138" i="52"/>
  <c r="BI152" i="52" s="1"/>
  <c r="AV182" i="52"/>
  <c r="AV181" i="52"/>
  <c r="AV183" i="52"/>
  <c r="AW180" i="52"/>
  <c r="AW186" i="52"/>
  <c r="AW185" i="52"/>
  <c r="BB66" i="47"/>
  <c r="BC66" i="47"/>
  <c r="BH65" i="47"/>
  <c r="BT23" i="6"/>
  <c r="BQ23" i="6"/>
  <c r="BR23" i="6"/>
  <c r="BS23" i="6"/>
  <c r="BV5" i="18"/>
  <c r="BV130" i="18" s="1"/>
  <c r="BU5" i="18"/>
  <c r="BQ75" i="6"/>
  <c r="BR75" i="6"/>
  <c r="BS75" i="6"/>
  <c r="HM65" i="10" l="1"/>
  <c r="HN65" i="10" s="1"/>
  <c r="HO65" i="10" s="1"/>
  <c r="HP65" i="10" s="1"/>
  <c r="HQ65" i="10" s="1"/>
  <c r="HR65" i="10" s="1"/>
  <c r="HS65" i="10" s="1"/>
  <c r="HT65" i="10" s="1"/>
  <c r="HU65" i="10" s="1"/>
  <c r="HV65" i="10" s="1"/>
  <c r="HW65" i="10" s="1"/>
  <c r="HX65" i="10" s="1"/>
  <c r="HY65" i="10" s="1"/>
  <c r="HY64" i="10"/>
  <c r="HG46" i="10"/>
  <c r="M65" i="18"/>
  <c r="M66" i="18" s="1"/>
  <c r="J70" i="6"/>
  <c r="L65" i="18"/>
  <c r="L66" i="18" s="1"/>
  <c r="N65" i="18"/>
  <c r="N66" i="18" s="1"/>
  <c r="T65" i="18"/>
  <c r="T66" i="18" s="1"/>
  <c r="U65" i="18"/>
  <c r="O65" i="18"/>
  <c r="O66" i="18" s="1"/>
  <c r="P65" i="18"/>
  <c r="P66" i="18" s="1"/>
  <c r="Q65" i="18"/>
  <c r="Q66" i="18" s="1"/>
  <c r="R65" i="18"/>
  <c r="R66" i="18" s="1"/>
  <c r="S65" i="18"/>
  <c r="S66" i="18" s="1"/>
  <c r="L70" i="6"/>
  <c r="K70" i="6"/>
  <c r="P70" i="6"/>
  <c r="S70" i="6"/>
  <c r="CE19" i="18"/>
  <c r="Q70" i="6"/>
  <c r="CF19" i="18"/>
  <c r="CE23" i="6"/>
  <c r="CD23" i="6"/>
  <c r="CC23" i="6"/>
  <c r="CB23" i="6"/>
  <c r="GI22" i="10"/>
  <c r="GT33" i="10"/>
  <c r="HK50" i="10"/>
  <c r="GX37" i="10"/>
  <c r="LE26" i="10"/>
  <c r="LF26" i="10" s="1"/>
  <c r="LG26" i="10" s="1"/>
  <c r="LH26" i="10" s="1"/>
  <c r="LI26" i="10" s="1"/>
  <c r="LJ26" i="10" s="1"/>
  <c r="LK26" i="10" s="1"/>
  <c r="LL26" i="10" s="1"/>
  <c r="LM26" i="10" s="1"/>
  <c r="LN26" i="10" s="1"/>
  <c r="LO26" i="10" s="1"/>
  <c r="LP26" i="10" s="1"/>
  <c r="LQ26" i="10" s="1"/>
  <c r="LR26" i="10" s="1"/>
  <c r="LS26" i="10" s="1"/>
  <c r="LT26" i="10" s="1"/>
  <c r="LU26" i="10" s="1"/>
  <c r="LV26" i="10" s="1"/>
  <c r="LW26" i="10" s="1"/>
  <c r="LX26" i="10" s="1"/>
  <c r="LY26" i="10" s="1"/>
  <c r="LZ26" i="10" s="1"/>
  <c r="MA26" i="10" s="1"/>
  <c r="MB26" i="10" s="1"/>
  <c r="MC26" i="10" s="1"/>
  <c r="MD26" i="10" s="1"/>
  <c r="ME26" i="10" s="1"/>
  <c r="MF26" i="10" s="1"/>
  <c r="MG26" i="10" s="1"/>
  <c r="MH26" i="10" s="1"/>
  <c r="MI26" i="10" s="1"/>
  <c r="MJ26" i="10" s="1"/>
  <c r="MK26" i="10" s="1"/>
  <c r="ML26" i="10" s="1"/>
  <c r="MM26" i="10" s="1"/>
  <c r="MN26" i="10" s="1"/>
  <c r="MO26" i="10" s="1"/>
  <c r="MP26" i="10" s="1"/>
  <c r="MQ26" i="10" s="1"/>
  <c r="MR26" i="10" s="1"/>
  <c r="MS26" i="10" s="1"/>
  <c r="MT26" i="10" s="1"/>
  <c r="MU26" i="10" s="1"/>
  <c r="MV26" i="10" s="1"/>
  <c r="MW26" i="10" s="1"/>
  <c r="MX26" i="10" s="1"/>
  <c r="MY26" i="10" s="1"/>
  <c r="MZ26" i="10" s="1"/>
  <c r="NA26" i="10" s="1"/>
  <c r="NB26" i="10" s="1"/>
  <c r="NC26" i="10" s="1"/>
  <c r="ND26" i="10" s="1"/>
  <c r="N70" i="6"/>
  <c r="BL69" i="6"/>
  <c r="BN65" i="18" s="1"/>
  <c r="BF69" i="6"/>
  <c r="BH65" i="18" s="1"/>
  <c r="BM69" i="6"/>
  <c r="BO65" i="18" s="1"/>
  <c r="BH69" i="6"/>
  <c r="BJ65" i="18" s="1"/>
  <c r="BG69" i="6"/>
  <c r="BI65" i="18" s="1"/>
  <c r="BD69" i="6"/>
  <c r="BF65" i="18" s="1"/>
  <c r="BI69" i="6"/>
  <c r="BK65" i="18" s="1"/>
  <c r="BK69" i="6"/>
  <c r="BM65" i="18" s="1"/>
  <c r="BJ69" i="6"/>
  <c r="BL65" i="18" s="1"/>
  <c r="BE69" i="6"/>
  <c r="BG65" i="18" s="1"/>
  <c r="BO69" i="6"/>
  <c r="BN69" i="6"/>
  <c r="BP65" i="18" s="1"/>
  <c r="BQ69" i="6"/>
  <c r="AX69" i="6"/>
  <c r="AZ65" i="18" s="1"/>
  <c r="AT69" i="6"/>
  <c r="AV65" i="18" s="1"/>
  <c r="AU69" i="6"/>
  <c r="AW65" i="18" s="1"/>
  <c r="AZ69" i="6"/>
  <c r="BB65" i="18" s="1"/>
  <c r="AV69" i="6"/>
  <c r="AX65" i="18" s="1"/>
  <c r="BC69" i="6"/>
  <c r="BE65" i="18" s="1"/>
  <c r="AS69" i="6"/>
  <c r="AU65" i="18" s="1"/>
  <c r="AR69" i="6"/>
  <c r="AT65" i="18" s="1"/>
  <c r="BA69" i="6"/>
  <c r="BC65" i="18" s="1"/>
  <c r="AY69" i="6"/>
  <c r="BA65" i="18" s="1"/>
  <c r="BB69" i="6"/>
  <c r="BD65" i="18" s="1"/>
  <c r="AW69" i="6"/>
  <c r="AY65" i="18" s="1"/>
  <c r="AQ69" i="6"/>
  <c r="AS65" i="18" s="1"/>
  <c r="AP69" i="6"/>
  <c r="AR65" i="18" s="1"/>
  <c r="AI69" i="6"/>
  <c r="AK65" i="18" s="1"/>
  <c r="AF69" i="6"/>
  <c r="AH65" i="18" s="1"/>
  <c r="AM69" i="6"/>
  <c r="AO65" i="18" s="1"/>
  <c r="AK69" i="6"/>
  <c r="AM65" i="18" s="1"/>
  <c r="AN69" i="6"/>
  <c r="AP65" i="18" s="1"/>
  <c r="AG69" i="6"/>
  <c r="AI65" i="18" s="1"/>
  <c r="AL69" i="6"/>
  <c r="AN65" i="18" s="1"/>
  <c r="AH69" i="6"/>
  <c r="AJ65" i="18" s="1"/>
  <c r="AJ69" i="6"/>
  <c r="AL65" i="18" s="1"/>
  <c r="AO69" i="6"/>
  <c r="AQ65" i="18" s="1"/>
  <c r="X69" i="6"/>
  <c r="Z65" i="18" s="1"/>
  <c r="AC69" i="6"/>
  <c r="AE65" i="18" s="1"/>
  <c r="AB69" i="6"/>
  <c r="AD65" i="18" s="1"/>
  <c r="Y69" i="6"/>
  <c r="AA65" i="18" s="1"/>
  <c r="T69" i="6"/>
  <c r="V65" i="18" s="1"/>
  <c r="V69" i="6"/>
  <c r="X65" i="18" s="1"/>
  <c r="W69" i="6"/>
  <c r="Y65" i="18" s="1"/>
  <c r="AE69" i="6"/>
  <c r="AG65" i="18" s="1"/>
  <c r="AA69" i="6"/>
  <c r="AC65" i="18" s="1"/>
  <c r="AD69" i="6"/>
  <c r="AF65" i="18" s="1"/>
  <c r="U69" i="6"/>
  <c r="W65" i="18" s="1"/>
  <c r="Z69" i="6"/>
  <c r="AB65" i="18" s="1"/>
  <c r="BX19" i="18"/>
  <c r="BR13" i="18"/>
  <c r="BS13" i="18"/>
  <c r="BT13" i="18"/>
  <c r="BU13" i="18"/>
  <c r="J27" i="18"/>
  <c r="BR23" i="18"/>
  <c r="BS23" i="18"/>
  <c r="BT23" i="18"/>
  <c r="BU130" i="18"/>
  <c r="BX5" i="18"/>
  <c r="CA23" i="6"/>
  <c r="BW23" i="6"/>
  <c r="MU68" i="10"/>
  <c r="MV68" i="10" s="1"/>
  <c r="MW68" i="10" s="1"/>
  <c r="MX68" i="10" s="1"/>
  <c r="MY68" i="10" s="1"/>
  <c r="MZ68" i="10" s="1"/>
  <c r="NA68" i="10" s="1"/>
  <c r="NB68" i="10" s="1"/>
  <c r="NC68" i="10" s="1"/>
  <c r="ND68" i="10" s="1"/>
  <c r="MR65" i="10"/>
  <c r="MS65" i="10" s="1"/>
  <c r="MT65" i="10" s="1"/>
  <c r="MU65" i="10" s="1"/>
  <c r="MV65" i="10" s="1"/>
  <c r="MW65" i="10" s="1"/>
  <c r="MX65" i="10" s="1"/>
  <c r="MY65" i="10" s="1"/>
  <c r="MZ65" i="10" s="1"/>
  <c r="NA65" i="10" s="1"/>
  <c r="NB65" i="10" s="1"/>
  <c r="NC65" i="10" s="1"/>
  <c r="ND65" i="10" s="1"/>
  <c r="MC50" i="10"/>
  <c r="MD50" i="10" s="1"/>
  <c r="ME50" i="10" s="1"/>
  <c r="MF50" i="10" s="1"/>
  <c r="MG50" i="10" s="1"/>
  <c r="MH50" i="10" s="1"/>
  <c r="MI50" i="10" s="1"/>
  <c r="MJ50" i="10" s="1"/>
  <c r="MK50" i="10" s="1"/>
  <c r="ML50" i="10" s="1"/>
  <c r="MM50" i="10" s="1"/>
  <c r="MN50" i="10" s="1"/>
  <c r="MO50" i="10" s="1"/>
  <c r="MP50" i="10" s="1"/>
  <c r="MQ50" i="10" s="1"/>
  <c r="MR50" i="10" s="1"/>
  <c r="MS50" i="10" s="1"/>
  <c r="MT50" i="10" s="1"/>
  <c r="MU50" i="10" s="1"/>
  <c r="MV50" i="10" s="1"/>
  <c r="MW50" i="10" s="1"/>
  <c r="MX50" i="10" s="1"/>
  <c r="MY50" i="10" s="1"/>
  <c r="MZ50" i="10" s="1"/>
  <c r="NA50" i="10" s="1"/>
  <c r="NB50" i="10" s="1"/>
  <c r="NC50" i="10" s="1"/>
  <c r="ND50" i="10" s="1"/>
  <c r="MV69" i="10"/>
  <c r="MW69" i="10" s="1"/>
  <c r="MX69" i="10" s="1"/>
  <c r="MY69" i="10" s="1"/>
  <c r="MZ69" i="10" s="1"/>
  <c r="NA69" i="10" s="1"/>
  <c r="NB69" i="10" s="1"/>
  <c r="NC69" i="10" s="1"/>
  <c r="ND69" i="10" s="1"/>
  <c r="MF53" i="10"/>
  <c r="MG53" i="10" s="1"/>
  <c r="MH53" i="10" s="1"/>
  <c r="MI53" i="10" s="1"/>
  <c r="MJ53" i="10" s="1"/>
  <c r="MK53" i="10" s="1"/>
  <c r="ML53" i="10" s="1"/>
  <c r="MM53" i="10" s="1"/>
  <c r="MN53" i="10" s="1"/>
  <c r="MO53" i="10" s="1"/>
  <c r="MP53" i="10" s="1"/>
  <c r="MQ53" i="10" s="1"/>
  <c r="MR53" i="10" s="1"/>
  <c r="MS53" i="10" s="1"/>
  <c r="MT53" i="10" s="1"/>
  <c r="MU53" i="10" s="1"/>
  <c r="MV53" i="10" s="1"/>
  <c r="MW53" i="10" s="1"/>
  <c r="MX53" i="10" s="1"/>
  <c r="MY53" i="10" s="1"/>
  <c r="MZ53" i="10" s="1"/>
  <c r="NA53" i="10" s="1"/>
  <c r="NB53" i="10" s="1"/>
  <c r="NC53" i="10" s="1"/>
  <c r="ND53" i="10" s="1"/>
  <c r="LM34" i="10"/>
  <c r="LN34" i="10" s="1"/>
  <c r="LO34" i="10" s="1"/>
  <c r="LP34" i="10" s="1"/>
  <c r="LQ34" i="10" s="1"/>
  <c r="LR34" i="10" s="1"/>
  <c r="LS34" i="10" s="1"/>
  <c r="LT34" i="10" s="1"/>
  <c r="LU34" i="10" s="1"/>
  <c r="LV34" i="10" s="1"/>
  <c r="LW34" i="10" s="1"/>
  <c r="LX34" i="10" s="1"/>
  <c r="LY34" i="10" s="1"/>
  <c r="LZ34" i="10" s="1"/>
  <c r="MA34" i="10" s="1"/>
  <c r="MB34" i="10" s="1"/>
  <c r="MC34" i="10" s="1"/>
  <c r="MD34" i="10" s="1"/>
  <c r="ME34" i="10" s="1"/>
  <c r="MF34" i="10" s="1"/>
  <c r="MG34" i="10" s="1"/>
  <c r="MH34" i="10" s="1"/>
  <c r="MI34" i="10" s="1"/>
  <c r="MJ34" i="10" s="1"/>
  <c r="MK34" i="10" s="1"/>
  <c r="ML34" i="10" s="1"/>
  <c r="MM34" i="10" s="1"/>
  <c r="MN34" i="10" s="1"/>
  <c r="MO34" i="10" s="1"/>
  <c r="MP34" i="10" s="1"/>
  <c r="MQ34" i="10" s="1"/>
  <c r="MR34" i="10" s="1"/>
  <c r="MS34" i="10" s="1"/>
  <c r="MT34" i="10" s="1"/>
  <c r="MU34" i="10" s="1"/>
  <c r="MV34" i="10" s="1"/>
  <c r="MW34" i="10" s="1"/>
  <c r="MX34" i="10" s="1"/>
  <c r="MY34" i="10" s="1"/>
  <c r="MZ34" i="10" s="1"/>
  <c r="NA34" i="10" s="1"/>
  <c r="NB34" i="10" s="1"/>
  <c r="NC34" i="10" s="1"/>
  <c r="ND34" i="10" s="1"/>
  <c r="MH55" i="10"/>
  <c r="MI55" i="10" s="1"/>
  <c r="MJ55" i="10" s="1"/>
  <c r="MK55" i="10" s="1"/>
  <c r="ML55" i="10" s="1"/>
  <c r="MM55" i="10" s="1"/>
  <c r="MN55" i="10" s="1"/>
  <c r="MO55" i="10" s="1"/>
  <c r="MP55" i="10" s="1"/>
  <c r="MQ55" i="10" s="1"/>
  <c r="MR55" i="10" s="1"/>
  <c r="MS55" i="10" s="1"/>
  <c r="MT55" i="10" s="1"/>
  <c r="MU55" i="10" s="1"/>
  <c r="MV55" i="10" s="1"/>
  <c r="MW55" i="10" s="1"/>
  <c r="MX55" i="10" s="1"/>
  <c r="MY55" i="10" s="1"/>
  <c r="MZ55" i="10" s="1"/>
  <c r="NA55" i="10" s="1"/>
  <c r="NB55" i="10" s="1"/>
  <c r="NC55" i="10" s="1"/>
  <c r="ND55" i="10" s="1"/>
  <c r="MD51" i="10"/>
  <c r="ME51" i="10" s="1"/>
  <c r="MF51" i="10" s="1"/>
  <c r="MG51" i="10" s="1"/>
  <c r="MH51" i="10" s="1"/>
  <c r="MI51" i="10" s="1"/>
  <c r="MJ51" i="10" s="1"/>
  <c r="MK51" i="10" s="1"/>
  <c r="ML51" i="10" s="1"/>
  <c r="MM51" i="10" s="1"/>
  <c r="MN51" i="10" s="1"/>
  <c r="MO51" i="10" s="1"/>
  <c r="MP51" i="10" s="1"/>
  <c r="MQ51" i="10" s="1"/>
  <c r="MR51" i="10" s="1"/>
  <c r="MS51" i="10" s="1"/>
  <c r="MT51" i="10" s="1"/>
  <c r="MU51" i="10" s="1"/>
  <c r="MV51" i="10" s="1"/>
  <c r="MW51" i="10" s="1"/>
  <c r="MX51" i="10" s="1"/>
  <c r="MY51" i="10" s="1"/>
  <c r="MZ51" i="10" s="1"/>
  <c r="NA51" i="10" s="1"/>
  <c r="NB51" i="10" s="1"/>
  <c r="NC51" i="10" s="1"/>
  <c r="ND51" i="10" s="1"/>
  <c r="MY72" i="10"/>
  <c r="MZ72" i="10" s="1"/>
  <c r="NA72" i="10" s="1"/>
  <c r="NB72" i="10" s="1"/>
  <c r="NC72" i="10" s="1"/>
  <c r="ND72" i="10" s="1"/>
  <c r="LA22" i="10"/>
  <c r="LB22" i="10" s="1"/>
  <c r="LC22" i="10" s="1"/>
  <c r="LD22" i="10" s="1"/>
  <c r="LE22" i="10" s="1"/>
  <c r="LF22" i="10" s="1"/>
  <c r="LG22" i="10" s="1"/>
  <c r="LH22" i="10" s="1"/>
  <c r="LI22" i="10" s="1"/>
  <c r="LJ22" i="10" s="1"/>
  <c r="LK22" i="10" s="1"/>
  <c r="LL22" i="10" s="1"/>
  <c r="LM22" i="10" s="1"/>
  <c r="LN22" i="10" s="1"/>
  <c r="LO22" i="10" s="1"/>
  <c r="LP22" i="10" s="1"/>
  <c r="LQ22" i="10" s="1"/>
  <c r="LR22" i="10" s="1"/>
  <c r="LS22" i="10" s="1"/>
  <c r="LT22" i="10" s="1"/>
  <c r="LU22" i="10" s="1"/>
  <c r="LV22" i="10" s="1"/>
  <c r="LW22" i="10" s="1"/>
  <c r="LX22" i="10" s="1"/>
  <c r="LY22" i="10" s="1"/>
  <c r="LZ22" i="10" s="1"/>
  <c r="MA22" i="10" s="1"/>
  <c r="MB22" i="10" s="1"/>
  <c r="MC22" i="10" s="1"/>
  <c r="MD22" i="10" s="1"/>
  <c r="ME22" i="10" s="1"/>
  <c r="MF22" i="10" s="1"/>
  <c r="MG22" i="10" s="1"/>
  <c r="MH22" i="10" s="1"/>
  <c r="MI22" i="10" s="1"/>
  <c r="MJ22" i="10" s="1"/>
  <c r="MK22" i="10" s="1"/>
  <c r="ML22" i="10" s="1"/>
  <c r="MM22" i="10" s="1"/>
  <c r="MN22" i="10" s="1"/>
  <c r="MO22" i="10" s="1"/>
  <c r="MP22" i="10" s="1"/>
  <c r="MQ22" i="10" s="1"/>
  <c r="MR22" i="10" s="1"/>
  <c r="MS22" i="10" s="1"/>
  <c r="MT22" i="10" s="1"/>
  <c r="MU22" i="10" s="1"/>
  <c r="MV22" i="10" s="1"/>
  <c r="MW22" i="10" s="1"/>
  <c r="MX22" i="10" s="1"/>
  <c r="MY22" i="10" s="1"/>
  <c r="MZ22" i="10" s="1"/>
  <c r="NA22" i="10" s="1"/>
  <c r="NB22" i="10" s="1"/>
  <c r="NC22" i="10" s="1"/>
  <c r="ND22" i="10" s="1"/>
  <c r="NA74" i="10"/>
  <c r="NB74" i="10" s="1"/>
  <c r="NC74" i="10" s="1"/>
  <c r="ND74" i="10" s="1"/>
  <c r="GS32" i="10"/>
  <c r="IK76" i="10"/>
  <c r="HJ49" i="10"/>
  <c r="IB67" i="10"/>
  <c r="LV43" i="10"/>
  <c r="LW43" i="10" s="1"/>
  <c r="LX43" i="10" s="1"/>
  <c r="LY43" i="10" s="1"/>
  <c r="LZ43" i="10" s="1"/>
  <c r="MA43" i="10" s="1"/>
  <c r="MB43" i="10" s="1"/>
  <c r="MC43" i="10" s="1"/>
  <c r="MD43" i="10" s="1"/>
  <c r="ME43" i="10" s="1"/>
  <c r="MF43" i="10" s="1"/>
  <c r="MG43" i="10" s="1"/>
  <c r="MH43" i="10" s="1"/>
  <c r="MI43" i="10" s="1"/>
  <c r="MJ43" i="10" s="1"/>
  <c r="MK43" i="10" s="1"/>
  <c r="ML43" i="10" s="1"/>
  <c r="MM43" i="10" s="1"/>
  <c r="MN43" i="10" s="1"/>
  <c r="MO43" i="10" s="1"/>
  <c r="MP43" i="10" s="1"/>
  <c r="MQ43" i="10" s="1"/>
  <c r="MR43" i="10" s="1"/>
  <c r="MS43" i="10" s="1"/>
  <c r="MT43" i="10" s="1"/>
  <c r="MU43" i="10" s="1"/>
  <c r="MV43" i="10" s="1"/>
  <c r="MW43" i="10" s="1"/>
  <c r="MX43" i="10" s="1"/>
  <c r="MY43" i="10" s="1"/>
  <c r="MZ43" i="10" s="1"/>
  <c r="NA43" i="10" s="1"/>
  <c r="NB43" i="10" s="1"/>
  <c r="NC43" i="10" s="1"/>
  <c r="ND43" i="10" s="1"/>
  <c r="GV35" i="10"/>
  <c r="MN61" i="10"/>
  <c r="MO61" i="10" s="1"/>
  <c r="MP61" i="10" s="1"/>
  <c r="MQ61" i="10" s="1"/>
  <c r="MR61" i="10" s="1"/>
  <c r="MS61" i="10" s="1"/>
  <c r="MT61" i="10" s="1"/>
  <c r="MU61" i="10" s="1"/>
  <c r="MV61" i="10" s="1"/>
  <c r="MW61" i="10" s="1"/>
  <c r="MX61" i="10" s="1"/>
  <c r="MY61" i="10" s="1"/>
  <c r="MZ61" i="10" s="1"/>
  <c r="NA61" i="10" s="1"/>
  <c r="NB61" i="10" s="1"/>
  <c r="NC61" i="10" s="1"/>
  <c r="ND61" i="10" s="1"/>
  <c r="NB75" i="10"/>
  <c r="NC75" i="10" s="1"/>
  <c r="ND75" i="10" s="1"/>
  <c r="GH21" i="10"/>
  <c r="GQ30" i="10"/>
  <c r="LL33" i="10"/>
  <c r="LM33" i="10" s="1"/>
  <c r="LN33" i="10" s="1"/>
  <c r="LO33" i="10" s="1"/>
  <c r="LP33" i="10" s="1"/>
  <c r="LQ33" i="10" s="1"/>
  <c r="LR33" i="10" s="1"/>
  <c r="LS33" i="10" s="1"/>
  <c r="LT33" i="10" s="1"/>
  <c r="LU33" i="10" s="1"/>
  <c r="LV33" i="10" s="1"/>
  <c r="LW33" i="10" s="1"/>
  <c r="LX33" i="10" s="1"/>
  <c r="LY33" i="10" s="1"/>
  <c r="LZ33" i="10" s="1"/>
  <c r="MA33" i="10" s="1"/>
  <c r="MB33" i="10" s="1"/>
  <c r="MC33" i="10" s="1"/>
  <c r="MD33" i="10" s="1"/>
  <c r="ME33" i="10" s="1"/>
  <c r="MF33" i="10" s="1"/>
  <c r="MG33" i="10" s="1"/>
  <c r="MH33" i="10" s="1"/>
  <c r="MI33" i="10" s="1"/>
  <c r="MJ33" i="10" s="1"/>
  <c r="MK33" i="10" s="1"/>
  <c r="ML33" i="10" s="1"/>
  <c r="MM33" i="10" s="1"/>
  <c r="MN33" i="10" s="1"/>
  <c r="MO33" i="10" s="1"/>
  <c r="MP33" i="10" s="1"/>
  <c r="MQ33" i="10" s="1"/>
  <c r="MR33" i="10" s="1"/>
  <c r="MS33" i="10" s="1"/>
  <c r="MT33" i="10" s="1"/>
  <c r="MU33" i="10" s="1"/>
  <c r="MV33" i="10" s="1"/>
  <c r="MW33" i="10" s="1"/>
  <c r="MX33" i="10" s="1"/>
  <c r="MY33" i="10" s="1"/>
  <c r="MZ33" i="10" s="1"/>
  <c r="NA33" i="10" s="1"/>
  <c r="NB33" i="10" s="1"/>
  <c r="NC33" i="10" s="1"/>
  <c r="ND33" i="10" s="1"/>
  <c r="IC68" i="10"/>
  <c r="HZ65" i="10"/>
  <c r="LW44" i="10"/>
  <c r="LX44" i="10" s="1"/>
  <c r="LY44" i="10" s="1"/>
  <c r="LZ44" i="10" s="1"/>
  <c r="MA44" i="10" s="1"/>
  <c r="MB44" i="10" s="1"/>
  <c r="MC44" i="10" s="1"/>
  <c r="MD44" i="10" s="1"/>
  <c r="ME44" i="10" s="1"/>
  <c r="MF44" i="10" s="1"/>
  <c r="MG44" i="10" s="1"/>
  <c r="MH44" i="10" s="1"/>
  <c r="MI44" i="10" s="1"/>
  <c r="MJ44" i="10" s="1"/>
  <c r="MK44" i="10" s="1"/>
  <c r="ML44" i="10" s="1"/>
  <c r="MM44" i="10" s="1"/>
  <c r="MN44" i="10" s="1"/>
  <c r="MO44" i="10" s="1"/>
  <c r="MP44" i="10" s="1"/>
  <c r="MQ44" i="10" s="1"/>
  <c r="MR44" i="10" s="1"/>
  <c r="MS44" i="10" s="1"/>
  <c r="MT44" i="10" s="1"/>
  <c r="MU44" i="10" s="1"/>
  <c r="MV44" i="10" s="1"/>
  <c r="MW44" i="10" s="1"/>
  <c r="MX44" i="10" s="1"/>
  <c r="MY44" i="10" s="1"/>
  <c r="MZ44" i="10" s="1"/>
  <c r="NA44" i="10" s="1"/>
  <c r="NB44" i="10" s="1"/>
  <c r="NC44" i="10" s="1"/>
  <c r="ND44" i="10" s="1"/>
  <c r="NC76" i="10"/>
  <c r="ND76" i="10" s="1"/>
  <c r="GK24" i="10"/>
  <c r="CC18" i="18"/>
  <c r="CC19" i="18"/>
  <c r="CD18" i="18"/>
  <c r="CD19" i="18"/>
  <c r="GJ23" i="10"/>
  <c r="GL25" i="10"/>
  <c r="GN27" i="10"/>
  <c r="LI30" i="10"/>
  <c r="LJ30" i="10" s="1"/>
  <c r="LK30" i="10" s="1"/>
  <c r="LL30" i="10" s="1"/>
  <c r="LM30" i="10" s="1"/>
  <c r="LN30" i="10" s="1"/>
  <c r="LO30" i="10" s="1"/>
  <c r="LP30" i="10" s="1"/>
  <c r="LQ30" i="10" s="1"/>
  <c r="LR30" i="10" s="1"/>
  <c r="LS30" i="10" s="1"/>
  <c r="LT30" i="10" s="1"/>
  <c r="LU30" i="10" s="1"/>
  <c r="LV30" i="10" s="1"/>
  <c r="LW30" i="10" s="1"/>
  <c r="LX30" i="10" s="1"/>
  <c r="LY30" i="10" s="1"/>
  <c r="LZ30" i="10" s="1"/>
  <c r="MA30" i="10" s="1"/>
  <c r="MB30" i="10" s="1"/>
  <c r="MC30" i="10" s="1"/>
  <c r="MD30" i="10" s="1"/>
  <c r="ME30" i="10" s="1"/>
  <c r="MF30" i="10" s="1"/>
  <c r="MG30" i="10" s="1"/>
  <c r="MH30" i="10" s="1"/>
  <c r="MI30" i="10" s="1"/>
  <c r="MJ30" i="10" s="1"/>
  <c r="MK30" i="10" s="1"/>
  <c r="ML30" i="10" s="1"/>
  <c r="MM30" i="10" s="1"/>
  <c r="MN30" i="10" s="1"/>
  <c r="MO30" i="10" s="1"/>
  <c r="MP30" i="10" s="1"/>
  <c r="MQ30" i="10" s="1"/>
  <c r="MR30" i="10" s="1"/>
  <c r="MS30" i="10" s="1"/>
  <c r="MT30" i="10" s="1"/>
  <c r="MU30" i="10" s="1"/>
  <c r="MV30" i="10" s="1"/>
  <c r="MW30" i="10" s="1"/>
  <c r="MX30" i="10" s="1"/>
  <c r="MY30" i="10" s="1"/>
  <c r="MZ30" i="10" s="1"/>
  <c r="NA30" i="10" s="1"/>
  <c r="NB30" i="10" s="1"/>
  <c r="NC30" i="10" s="1"/>
  <c r="ND30" i="10" s="1"/>
  <c r="ND77" i="10"/>
  <c r="LU42" i="10"/>
  <c r="LV42" i="10" s="1"/>
  <c r="LW42" i="10" s="1"/>
  <c r="LX42" i="10" s="1"/>
  <c r="LY42" i="10" s="1"/>
  <c r="LZ42" i="10" s="1"/>
  <c r="MA42" i="10" s="1"/>
  <c r="MB42" i="10" s="1"/>
  <c r="MC42" i="10" s="1"/>
  <c r="MD42" i="10" s="1"/>
  <c r="ME42" i="10" s="1"/>
  <c r="MF42" i="10" s="1"/>
  <c r="MG42" i="10" s="1"/>
  <c r="MH42" i="10" s="1"/>
  <c r="MI42" i="10" s="1"/>
  <c r="MJ42" i="10" s="1"/>
  <c r="MK42" i="10" s="1"/>
  <c r="ML42" i="10" s="1"/>
  <c r="MM42" i="10" s="1"/>
  <c r="MN42" i="10" s="1"/>
  <c r="MO42" i="10" s="1"/>
  <c r="MP42" i="10" s="1"/>
  <c r="MQ42" i="10" s="1"/>
  <c r="MR42" i="10" s="1"/>
  <c r="MS42" i="10" s="1"/>
  <c r="MT42" i="10" s="1"/>
  <c r="MU42" i="10" s="1"/>
  <c r="MV42" i="10" s="1"/>
  <c r="MW42" i="10" s="1"/>
  <c r="MX42" i="10" s="1"/>
  <c r="MY42" i="10" s="1"/>
  <c r="MZ42" i="10" s="1"/>
  <c r="NA42" i="10" s="1"/>
  <c r="NB42" i="10" s="1"/>
  <c r="NC42" i="10" s="1"/>
  <c r="ND42" i="10" s="1"/>
  <c r="KY20" i="10"/>
  <c r="KZ20" i="10" s="1"/>
  <c r="LA20" i="10" s="1"/>
  <c r="LB20" i="10" s="1"/>
  <c r="LC20" i="10" s="1"/>
  <c r="LD20" i="10" s="1"/>
  <c r="LE20" i="10" s="1"/>
  <c r="LF20" i="10" s="1"/>
  <c r="LG20" i="10" s="1"/>
  <c r="LH20" i="10" s="1"/>
  <c r="LI20" i="10" s="1"/>
  <c r="LJ20" i="10" s="1"/>
  <c r="LK20" i="10" s="1"/>
  <c r="LL20" i="10" s="1"/>
  <c r="LM20" i="10" s="1"/>
  <c r="LN20" i="10" s="1"/>
  <c r="LO20" i="10" s="1"/>
  <c r="LP20" i="10" s="1"/>
  <c r="LQ20" i="10" s="1"/>
  <c r="LR20" i="10" s="1"/>
  <c r="LS20" i="10" s="1"/>
  <c r="LT20" i="10" s="1"/>
  <c r="LU20" i="10" s="1"/>
  <c r="LV20" i="10" s="1"/>
  <c r="LW20" i="10" s="1"/>
  <c r="LX20" i="10" s="1"/>
  <c r="LY20" i="10" s="1"/>
  <c r="LZ20" i="10" s="1"/>
  <c r="MA20" i="10" s="1"/>
  <c r="MB20" i="10" s="1"/>
  <c r="MC20" i="10" s="1"/>
  <c r="MD20" i="10" s="1"/>
  <c r="ME20" i="10" s="1"/>
  <c r="MF20" i="10" s="1"/>
  <c r="MG20" i="10" s="1"/>
  <c r="MH20" i="10" s="1"/>
  <c r="MI20" i="10" s="1"/>
  <c r="MJ20" i="10" s="1"/>
  <c r="MK20" i="10" s="1"/>
  <c r="ML20" i="10" s="1"/>
  <c r="MM20" i="10" s="1"/>
  <c r="MN20" i="10" s="1"/>
  <c r="MO20" i="10" s="1"/>
  <c r="MP20" i="10" s="1"/>
  <c r="MQ20" i="10" s="1"/>
  <c r="MR20" i="10" s="1"/>
  <c r="MS20" i="10" s="1"/>
  <c r="MT20" i="10" s="1"/>
  <c r="MU20" i="10" s="1"/>
  <c r="MV20" i="10" s="1"/>
  <c r="MW20" i="10" s="1"/>
  <c r="MX20" i="10" s="1"/>
  <c r="MY20" i="10" s="1"/>
  <c r="MZ20" i="10" s="1"/>
  <c r="NA20" i="10" s="1"/>
  <c r="NB20" i="10" s="1"/>
  <c r="NC20" i="10" s="1"/>
  <c r="ND20" i="10" s="1"/>
  <c r="MS66" i="10"/>
  <c r="MT66" i="10" s="1"/>
  <c r="MU66" i="10" s="1"/>
  <c r="MV66" i="10" s="1"/>
  <c r="MW66" i="10" s="1"/>
  <c r="MX66" i="10" s="1"/>
  <c r="MY66" i="10" s="1"/>
  <c r="MZ66" i="10" s="1"/>
  <c r="NA66" i="10" s="1"/>
  <c r="NB66" i="10" s="1"/>
  <c r="NC66" i="10" s="1"/>
  <c r="ND66" i="10" s="1"/>
  <c r="HO54" i="10"/>
  <c r="LX45" i="10"/>
  <c r="LY45" i="10" s="1"/>
  <c r="LZ45" i="10" s="1"/>
  <c r="MA45" i="10" s="1"/>
  <c r="MB45" i="10" s="1"/>
  <c r="MC45" i="10" s="1"/>
  <c r="MD45" i="10" s="1"/>
  <c r="ME45" i="10" s="1"/>
  <c r="MF45" i="10" s="1"/>
  <c r="MG45" i="10" s="1"/>
  <c r="MH45" i="10" s="1"/>
  <c r="MI45" i="10" s="1"/>
  <c r="MJ45" i="10" s="1"/>
  <c r="MK45" i="10" s="1"/>
  <c r="ML45" i="10" s="1"/>
  <c r="MM45" i="10" s="1"/>
  <c r="MN45" i="10" s="1"/>
  <c r="MO45" i="10" s="1"/>
  <c r="MP45" i="10" s="1"/>
  <c r="MQ45" i="10" s="1"/>
  <c r="MR45" i="10" s="1"/>
  <c r="MS45" i="10" s="1"/>
  <c r="MT45" i="10" s="1"/>
  <c r="MU45" i="10" s="1"/>
  <c r="MV45" i="10" s="1"/>
  <c r="MW45" i="10" s="1"/>
  <c r="MX45" i="10" s="1"/>
  <c r="MY45" i="10" s="1"/>
  <c r="MZ45" i="10" s="1"/>
  <c r="NA45" i="10" s="1"/>
  <c r="NB45" i="10" s="1"/>
  <c r="NC45" i="10" s="1"/>
  <c r="ND45" i="10" s="1"/>
  <c r="MO62" i="10"/>
  <c r="MP62" i="10" s="1"/>
  <c r="MQ62" i="10" s="1"/>
  <c r="MR62" i="10" s="1"/>
  <c r="MS62" i="10" s="1"/>
  <c r="MT62" i="10" s="1"/>
  <c r="MU62" i="10" s="1"/>
  <c r="MV62" i="10" s="1"/>
  <c r="MW62" i="10" s="1"/>
  <c r="MX62" i="10" s="1"/>
  <c r="MY62" i="10" s="1"/>
  <c r="MZ62" i="10" s="1"/>
  <c r="NA62" i="10" s="1"/>
  <c r="NB62" i="10" s="1"/>
  <c r="NC62" i="10" s="1"/>
  <c r="ND62" i="10" s="1"/>
  <c r="HD43" i="10"/>
  <c r="HI48" i="10"/>
  <c r="LJ31" i="10"/>
  <c r="LK31" i="10" s="1"/>
  <c r="LL31" i="10" s="1"/>
  <c r="LM31" i="10" s="1"/>
  <c r="LN31" i="10" s="1"/>
  <c r="LO31" i="10" s="1"/>
  <c r="LP31" i="10" s="1"/>
  <c r="LQ31" i="10" s="1"/>
  <c r="LR31" i="10" s="1"/>
  <c r="LS31" i="10" s="1"/>
  <c r="LT31" i="10" s="1"/>
  <c r="LU31" i="10" s="1"/>
  <c r="LV31" i="10" s="1"/>
  <c r="LW31" i="10" s="1"/>
  <c r="LX31" i="10" s="1"/>
  <c r="LY31" i="10" s="1"/>
  <c r="LZ31" i="10" s="1"/>
  <c r="MA31" i="10" s="1"/>
  <c r="MB31" i="10" s="1"/>
  <c r="MC31" i="10" s="1"/>
  <c r="MD31" i="10" s="1"/>
  <c r="ME31" i="10" s="1"/>
  <c r="MF31" i="10" s="1"/>
  <c r="MG31" i="10" s="1"/>
  <c r="MH31" i="10" s="1"/>
  <c r="MI31" i="10" s="1"/>
  <c r="MJ31" i="10" s="1"/>
  <c r="MK31" i="10" s="1"/>
  <c r="ML31" i="10" s="1"/>
  <c r="MM31" i="10" s="1"/>
  <c r="MN31" i="10" s="1"/>
  <c r="MO31" i="10" s="1"/>
  <c r="MP31" i="10" s="1"/>
  <c r="MQ31" i="10" s="1"/>
  <c r="MR31" i="10" s="1"/>
  <c r="MS31" i="10" s="1"/>
  <c r="MT31" i="10" s="1"/>
  <c r="MU31" i="10" s="1"/>
  <c r="MV31" i="10" s="1"/>
  <c r="MW31" i="10" s="1"/>
  <c r="MX31" i="10" s="1"/>
  <c r="MY31" i="10" s="1"/>
  <c r="MZ31" i="10" s="1"/>
  <c r="NA31" i="10" s="1"/>
  <c r="NB31" i="10" s="1"/>
  <c r="NC31" i="10" s="1"/>
  <c r="ND31" i="10" s="1"/>
  <c r="II74" i="10"/>
  <c r="GO28" i="10"/>
  <c r="HF45" i="10"/>
  <c r="KJ18" i="10"/>
  <c r="AZ11" i="9" s="1"/>
  <c r="KK19" i="10"/>
  <c r="LC24" i="10"/>
  <c r="LD24" i="10" s="1"/>
  <c r="LE24" i="10" s="1"/>
  <c r="LF24" i="10" s="1"/>
  <c r="LG24" i="10" s="1"/>
  <c r="LH24" i="10" s="1"/>
  <c r="LI24" i="10" s="1"/>
  <c r="LJ24" i="10" s="1"/>
  <c r="LK24" i="10" s="1"/>
  <c r="LL24" i="10" s="1"/>
  <c r="LM24" i="10" s="1"/>
  <c r="LN24" i="10" s="1"/>
  <c r="LO24" i="10" s="1"/>
  <c r="LP24" i="10" s="1"/>
  <c r="LQ24" i="10" s="1"/>
  <c r="LR24" i="10" s="1"/>
  <c r="LS24" i="10" s="1"/>
  <c r="LT24" i="10" s="1"/>
  <c r="LU24" i="10" s="1"/>
  <c r="LV24" i="10" s="1"/>
  <c r="LW24" i="10" s="1"/>
  <c r="LX24" i="10" s="1"/>
  <c r="LY24" i="10" s="1"/>
  <c r="LZ24" i="10" s="1"/>
  <c r="MA24" i="10" s="1"/>
  <c r="MB24" i="10" s="1"/>
  <c r="MC24" i="10" s="1"/>
  <c r="MD24" i="10" s="1"/>
  <c r="ME24" i="10" s="1"/>
  <c r="MF24" i="10" s="1"/>
  <c r="MG24" i="10" s="1"/>
  <c r="MH24" i="10" s="1"/>
  <c r="MI24" i="10" s="1"/>
  <c r="MJ24" i="10" s="1"/>
  <c r="MK24" i="10" s="1"/>
  <c r="ML24" i="10" s="1"/>
  <c r="MM24" i="10" s="1"/>
  <c r="MN24" i="10" s="1"/>
  <c r="MO24" i="10" s="1"/>
  <c r="MP24" i="10" s="1"/>
  <c r="MQ24" i="10" s="1"/>
  <c r="MR24" i="10" s="1"/>
  <c r="MS24" i="10" s="1"/>
  <c r="MT24" i="10" s="1"/>
  <c r="MU24" i="10" s="1"/>
  <c r="MV24" i="10" s="1"/>
  <c r="MW24" i="10" s="1"/>
  <c r="MX24" i="10" s="1"/>
  <c r="MY24" i="10" s="1"/>
  <c r="MZ24" i="10" s="1"/>
  <c r="NA24" i="10" s="1"/>
  <c r="NB24" i="10" s="1"/>
  <c r="NC24" i="10" s="1"/>
  <c r="ND24" i="10" s="1"/>
  <c r="IL77" i="10"/>
  <c r="IJ75" i="10"/>
  <c r="IA66" i="10"/>
  <c r="HN53" i="10"/>
  <c r="LB23" i="10"/>
  <c r="LC23" i="10" s="1"/>
  <c r="LD23" i="10" s="1"/>
  <c r="LE23" i="10" s="1"/>
  <c r="LF23" i="10" s="1"/>
  <c r="LG23" i="10" s="1"/>
  <c r="LH23" i="10" s="1"/>
  <c r="LI23" i="10" s="1"/>
  <c r="LJ23" i="10" s="1"/>
  <c r="LK23" i="10" s="1"/>
  <c r="LL23" i="10" s="1"/>
  <c r="LM23" i="10" s="1"/>
  <c r="LN23" i="10" s="1"/>
  <c r="LO23" i="10" s="1"/>
  <c r="LP23" i="10" s="1"/>
  <c r="LQ23" i="10" s="1"/>
  <c r="LR23" i="10" s="1"/>
  <c r="LS23" i="10" s="1"/>
  <c r="LT23" i="10" s="1"/>
  <c r="LU23" i="10" s="1"/>
  <c r="LV23" i="10" s="1"/>
  <c r="LW23" i="10" s="1"/>
  <c r="LX23" i="10" s="1"/>
  <c r="LY23" i="10" s="1"/>
  <c r="LZ23" i="10" s="1"/>
  <c r="MA23" i="10" s="1"/>
  <c r="MB23" i="10" s="1"/>
  <c r="MC23" i="10" s="1"/>
  <c r="MD23" i="10" s="1"/>
  <c r="ME23" i="10" s="1"/>
  <c r="MF23" i="10" s="1"/>
  <c r="MG23" i="10" s="1"/>
  <c r="MH23" i="10" s="1"/>
  <c r="MI23" i="10" s="1"/>
  <c r="MJ23" i="10" s="1"/>
  <c r="MK23" i="10" s="1"/>
  <c r="ML23" i="10" s="1"/>
  <c r="MM23" i="10" s="1"/>
  <c r="MN23" i="10" s="1"/>
  <c r="MO23" i="10" s="1"/>
  <c r="MP23" i="10" s="1"/>
  <c r="MQ23" i="10" s="1"/>
  <c r="MR23" i="10" s="1"/>
  <c r="MS23" i="10" s="1"/>
  <c r="MT23" i="10" s="1"/>
  <c r="MU23" i="10" s="1"/>
  <c r="MV23" i="10" s="1"/>
  <c r="MW23" i="10" s="1"/>
  <c r="MX23" i="10" s="1"/>
  <c r="MY23" i="10" s="1"/>
  <c r="MZ23" i="10" s="1"/>
  <c r="NA23" i="10" s="1"/>
  <c r="NB23" i="10" s="1"/>
  <c r="NC23" i="10" s="1"/>
  <c r="ND23" i="10" s="1"/>
  <c r="MP63" i="10"/>
  <c r="MQ63" i="10" s="1"/>
  <c r="MR63" i="10" s="1"/>
  <c r="MS63" i="10" s="1"/>
  <c r="MT63" i="10" s="1"/>
  <c r="MU63" i="10" s="1"/>
  <c r="MV63" i="10" s="1"/>
  <c r="MW63" i="10" s="1"/>
  <c r="MX63" i="10" s="1"/>
  <c r="MY63" i="10" s="1"/>
  <c r="MZ63" i="10" s="1"/>
  <c r="NA63" i="10" s="1"/>
  <c r="NB63" i="10" s="1"/>
  <c r="NC63" i="10" s="1"/>
  <c r="ND63" i="10" s="1"/>
  <c r="LZ47" i="10"/>
  <c r="MA47" i="10" s="1"/>
  <c r="MB47" i="10" s="1"/>
  <c r="MC47" i="10" s="1"/>
  <c r="MD47" i="10" s="1"/>
  <c r="ME47" i="10" s="1"/>
  <c r="MF47" i="10" s="1"/>
  <c r="MG47" i="10" s="1"/>
  <c r="MH47" i="10" s="1"/>
  <c r="MI47" i="10" s="1"/>
  <c r="MJ47" i="10" s="1"/>
  <c r="MK47" i="10" s="1"/>
  <c r="ML47" i="10" s="1"/>
  <c r="MM47" i="10" s="1"/>
  <c r="MN47" i="10" s="1"/>
  <c r="MO47" i="10" s="1"/>
  <c r="MP47" i="10" s="1"/>
  <c r="MQ47" i="10" s="1"/>
  <c r="MR47" i="10" s="1"/>
  <c r="MS47" i="10" s="1"/>
  <c r="MT47" i="10" s="1"/>
  <c r="MU47" i="10" s="1"/>
  <c r="MV47" i="10" s="1"/>
  <c r="MW47" i="10" s="1"/>
  <c r="MX47" i="10" s="1"/>
  <c r="MY47" i="10" s="1"/>
  <c r="MZ47" i="10" s="1"/>
  <c r="NA47" i="10" s="1"/>
  <c r="NB47" i="10" s="1"/>
  <c r="NC47" i="10" s="1"/>
  <c r="ND47" i="10" s="1"/>
  <c r="LK32" i="10"/>
  <c r="LL32" i="10" s="1"/>
  <c r="LM32" i="10" s="1"/>
  <c r="LN32" i="10" s="1"/>
  <c r="LO32" i="10" s="1"/>
  <c r="LP32" i="10" s="1"/>
  <c r="LQ32" i="10" s="1"/>
  <c r="LR32" i="10" s="1"/>
  <c r="LS32" i="10" s="1"/>
  <c r="LT32" i="10" s="1"/>
  <c r="LU32" i="10" s="1"/>
  <c r="LV32" i="10" s="1"/>
  <c r="LW32" i="10" s="1"/>
  <c r="LX32" i="10" s="1"/>
  <c r="LY32" i="10" s="1"/>
  <c r="LZ32" i="10" s="1"/>
  <c r="MA32" i="10" s="1"/>
  <c r="MB32" i="10" s="1"/>
  <c r="MC32" i="10" s="1"/>
  <c r="MD32" i="10" s="1"/>
  <c r="ME32" i="10" s="1"/>
  <c r="MF32" i="10" s="1"/>
  <c r="MG32" i="10" s="1"/>
  <c r="MH32" i="10" s="1"/>
  <c r="MI32" i="10" s="1"/>
  <c r="MJ32" i="10" s="1"/>
  <c r="MK32" i="10" s="1"/>
  <c r="ML32" i="10" s="1"/>
  <c r="MM32" i="10" s="1"/>
  <c r="MN32" i="10" s="1"/>
  <c r="MO32" i="10" s="1"/>
  <c r="MP32" i="10" s="1"/>
  <c r="MQ32" i="10" s="1"/>
  <c r="MR32" i="10" s="1"/>
  <c r="MS32" i="10" s="1"/>
  <c r="MT32" i="10" s="1"/>
  <c r="MU32" i="10" s="1"/>
  <c r="MV32" i="10" s="1"/>
  <c r="MW32" i="10" s="1"/>
  <c r="MX32" i="10" s="1"/>
  <c r="MY32" i="10" s="1"/>
  <c r="MZ32" i="10" s="1"/>
  <c r="NA32" i="10" s="1"/>
  <c r="NB32" i="10" s="1"/>
  <c r="NC32" i="10" s="1"/>
  <c r="ND32" i="10" s="1"/>
  <c r="IG72" i="10"/>
  <c r="HV61" i="10"/>
  <c r="HX63" i="10"/>
  <c r="MK58" i="10"/>
  <c r="ML58" i="10" s="1"/>
  <c r="MM58" i="10" s="1"/>
  <c r="MN58" i="10" s="1"/>
  <c r="MO58" i="10" s="1"/>
  <c r="MP58" i="10" s="1"/>
  <c r="MQ58" i="10" s="1"/>
  <c r="MR58" i="10" s="1"/>
  <c r="MS58" i="10" s="1"/>
  <c r="MT58" i="10" s="1"/>
  <c r="MU58" i="10" s="1"/>
  <c r="MV58" i="10" s="1"/>
  <c r="MW58" i="10" s="1"/>
  <c r="MX58" i="10" s="1"/>
  <c r="MY58" i="10" s="1"/>
  <c r="MZ58" i="10" s="1"/>
  <c r="NA58" i="10" s="1"/>
  <c r="NB58" i="10" s="1"/>
  <c r="NC58" i="10" s="1"/>
  <c r="ND58" i="10" s="1"/>
  <c r="MM60" i="10"/>
  <c r="MN60" i="10" s="1"/>
  <c r="MO60" i="10" s="1"/>
  <c r="MP60" i="10" s="1"/>
  <c r="MQ60" i="10" s="1"/>
  <c r="MR60" i="10" s="1"/>
  <c r="MS60" i="10" s="1"/>
  <c r="MT60" i="10" s="1"/>
  <c r="MU60" i="10" s="1"/>
  <c r="MV60" i="10" s="1"/>
  <c r="MW60" i="10" s="1"/>
  <c r="MX60" i="10" s="1"/>
  <c r="MY60" i="10" s="1"/>
  <c r="MZ60" i="10" s="1"/>
  <c r="NA60" i="10" s="1"/>
  <c r="NB60" i="10" s="1"/>
  <c r="NC60" i="10" s="1"/>
  <c r="ND60" i="10" s="1"/>
  <c r="HP55" i="10"/>
  <c r="LF27" i="10"/>
  <c r="LG27" i="10" s="1"/>
  <c r="LH27" i="10" s="1"/>
  <c r="LI27" i="10" s="1"/>
  <c r="LJ27" i="10" s="1"/>
  <c r="LK27" i="10" s="1"/>
  <c r="LL27" i="10" s="1"/>
  <c r="LM27" i="10" s="1"/>
  <c r="LN27" i="10" s="1"/>
  <c r="LO27" i="10" s="1"/>
  <c r="LP27" i="10" s="1"/>
  <c r="LQ27" i="10" s="1"/>
  <c r="LR27" i="10" s="1"/>
  <c r="LS27" i="10" s="1"/>
  <c r="LT27" i="10" s="1"/>
  <c r="LU27" i="10" s="1"/>
  <c r="LV27" i="10" s="1"/>
  <c r="LW27" i="10" s="1"/>
  <c r="LX27" i="10" s="1"/>
  <c r="LY27" i="10" s="1"/>
  <c r="LZ27" i="10" s="1"/>
  <c r="MA27" i="10" s="1"/>
  <c r="MB27" i="10" s="1"/>
  <c r="MC27" i="10" s="1"/>
  <c r="MD27" i="10" s="1"/>
  <c r="ME27" i="10" s="1"/>
  <c r="MF27" i="10" s="1"/>
  <c r="MG27" i="10" s="1"/>
  <c r="MH27" i="10" s="1"/>
  <c r="MI27" i="10" s="1"/>
  <c r="MJ27" i="10" s="1"/>
  <c r="MK27" i="10" s="1"/>
  <c r="ML27" i="10" s="1"/>
  <c r="MM27" i="10" s="1"/>
  <c r="MN27" i="10" s="1"/>
  <c r="MO27" i="10" s="1"/>
  <c r="MP27" i="10" s="1"/>
  <c r="MQ27" i="10" s="1"/>
  <c r="MR27" i="10" s="1"/>
  <c r="MS27" i="10" s="1"/>
  <c r="MT27" i="10" s="1"/>
  <c r="MU27" i="10" s="1"/>
  <c r="MV27" i="10" s="1"/>
  <c r="MW27" i="10" s="1"/>
  <c r="MX27" i="10" s="1"/>
  <c r="MY27" i="10" s="1"/>
  <c r="MZ27" i="10" s="1"/>
  <c r="NA27" i="10" s="1"/>
  <c r="NB27" i="10" s="1"/>
  <c r="NC27" i="10" s="1"/>
  <c r="ND27" i="10" s="1"/>
  <c r="LG28" i="10"/>
  <c r="LH28" i="10" s="1"/>
  <c r="LI28" i="10" s="1"/>
  <c r="LJ28" i="10" s="1"/>
  <c r="LK28" i="10" s="1"/>
  <c r="LL28" i="10" s="1"/>
  <c r="LM28" i="10" s="1"/>
  <c r="LN28" i="10" s="1"/>
  <c r="LO28" i="10" s="1"/>
  <c r="LP28" i="10" s="1"/>
  <c r="LQ28" i="10" s="1"/>
  <c r="LR28" i="10" s="1"/>
  <c r="LS28" i="10" s="1"/>
  <c r="LT28" i="10" s="1"/>
  <c r="LU28" i="10" s="1"/>
  <c r="LV28" i="10" s="1"/>
  <c r="LW28" i="10" s="1"/>
  <c r="LX28" i="10" s="1"/>
  <c r="LY28" i="10" s="1"/>
  <c r="LZ28" i="10" s="1"/>
  <c r="MA28" i="10" s="1"/>
  <c r="MB28" i="10" s="1"/>
  <c r="MC28" i="10" s="1"/>
  <c r="MD28" i="10" s="1"/>
  <c r="ME28" i="10" s="1"/>
  <c r="MF28" i="10" s="1"/>
  <c r="MG28" i="10" s="1"/>
  <c r="MH28" i="10" s="1"/>
  <c r="MI28" i="10" s="1"/>
  <c r="MJ28" i="10" s="1"/>
  <c r="MK28" i="10" s="1"/>
  <c r="ML28" i="10" s="1"/>
  <c r="MM28" i="10" s="1"/>
  <c r="MN28" i="10" s="1"/>
  <c r="MO28" i="10" s="1"/>
  <c r="MP28" i="10" s="1"/>
  <c r="MQ28" i="10" s="1"/>
  <c r="MR28" i="10" s="1"/>
  <c r="MS28" i="10" s="1"/>
  <c r="MT28" i="10" s="1"/>
  <c r="MU28" i="10" s="1"/>
  <c r="MV28" i="10" s="1"/>
  <c r="MW28" i="10" s="1"/>
  <c r="MX28" i="10" s="1"/>
  <c r="MY28" i="10" s="1"/>
  <c r="MZ28" i="10" s="1"/>
  <c r="NA28" i="10" s="1"/>
  <c r="NB28" i="10" s="1"/>
  <c r="NC28" i="10" s="1"/>
  <c r="ND28" i="10" s="1"/>
  <c r="HR57" i="10"/>
  <c r="LN35" i="10"/>
  <c r="LO35" i="10" s="1"/>
  <c r="LP35" i="10" s="1"/>
  <c r="LQ35" i="10" s="1"/>
  <c r="LR35" i="10" s="1"/>
  <c r="LS35" i="10" s="1"/>
  <c r="LT35" i="10" s="1"/>
  <c r="LU35" i="10" s="1"/>
  <c r="LV35" i="10" s="1"/>
  <c r="LW35" i="10" s="1"/>
  <c r="LX35" i="10" s="1"/>
  <c r="LY35" i="10" s="1"/>
  <c r="LZ35" i="10" s="1"/>
  <c r="MA35" i="10" s="1"/>
  <c r="MB35" i="10" s="1"/>
  <c r="MC35" i="10" s="1"/>
  <c r="MD35" i="10" s="1"/>
  <c r="ME35" i="10" s="1"/>
  <c r="MF35" i="10" s="1"/>
  <c r="MG35" i="10" s="1"/>
  <c r="MH35" i="10" s="1"/>
  <c r="MI35" i="10" s="1"/>
  <c r="MJ35" i="10" s="1"/>
  <c r="MK35" i="10" s="1"/>
  <c r="ML35" i="10" s="1"/>
  <c r="MM35" i="10" s="1"/>
  <c r="MN35" i="10" s="1"/>
  <c r="MO35" i="10" s="1"/>
  <c r="MP35" i="10" s="1"/>
  <c r="MQ35" i="10" s="1"/>
  <c r="MR35" i="10" s="1"/>
  <c r="MS35" i="10" s="1"/>
  <c r="MT35" i="10" s="1"/>
  <c r="MU35" i="10" s="1"/>
  <c r="MV35" i="10" s="1"/>
  <c r="MW35" i="10" s="1"/>
  <c r="MX35" i="10" s="1"/>
  <c r="MY35" i="10" s="1"/>
  <c r="MZ35" i="10" s="1"/>
  <c r="NA35" i="10" s="1"/>
  <c r="NB35" i="10" s="1"/>
  <c r="NC35" i="10" s="1"/>
  <c r="ND35" i="10" s="1"/>
  <c r="ML59" i="10"/>
  <c r="MM59" i="10" s="1"/>
  <c r="MN59" i="10" s="1"/>
  <c r="MO59" i="10" s="1"/>
  <c r="MP59" i="10" s="1"/>
  <c r="MQ59" i="10" s="1"/>
  <c r="MR59" i="10" s="1"/>
  <c r="MS59" i="10" s="1"/>
  <c r="MT59" i="10" s="1"/>
  <c r="MU59" i="10" s="1"/>
  <c r="MV59" i="10" s="1"/>
  <c r="MW59" i="10" s="1"/>
  <c r="MX59" i="10" s="1"/>
  <c r="MY59" i="10" s="1"/>
  <c r="MZ59" i="10" s="1"/>
  <c r="NA59" i="10" s="1"/>
  <c r="NB59" i="10" s="1"/>
  <c r="NC59" i="10" s="1"/>
  <c r="ND59" i="10" s="1"/>
  <c r="LQ38" i="10"/>
  <c r="LR38" i="10" s="1"/>
  <c r="LS38" i="10" s="1"/>
  <c r="LT38" i="10" s="1"/>
  <c r="LU38" i="10" s="1"/>
  <c r="LV38" i="10" s="1"/>
  <c r="LW38" i="10" s="1"/>
  <c r="LX38" i="10" s="1"/>
  <c r="LY38" i="10" s="1"/>
  <c r="LZ38" i="10" s="1"/>
  <c r="MA38" i="10" s="1"/>
  <c r="MB38" i="10" s="1"/>
  <c r="MC38" i="10" s="1"/>
  <c r="MD38" i="10" s="1"/>
  <c r="ME38" i="10" s="1"/>
  <c r="MF38" i="10" s="1"/>
  <c r="MG38" i="10" s="1"/>
  <c r="MH38" i="10" s="1"/>
  <c r="MI38" i="10" s="1"/>
  <c r="MJ38" i="10" s="1"/>
  <c r="MK38" i="10" s="1"/>
  <c r="ML38" i="10" s="1"/>
  <c r="MM38" i="10" s="1"/>
  <c r="MN38" i="10" s="1"/>
  <c r="MO38" i="10" s="1"/>
  <c r="MP38" i="10" s="1"/>
  <c r="MQ38" i="10" s="1"/>
  <c r="MR38" i="10" s="1"/>
  <c r="MS38" i="10" s="1"/>
  <c r="MT38" i="10" s="1"/>
  <c r="MU38" i="10" s="1"/>
  <c r="MV38" i="10" s="1"/>
  <c r="MW38" i="10" s="1"/>
  <c r="MX38" i="10" s="1"/>
  <c r="MY38" i="10" s="1"/>
  <c r="MZ38" i="10" s="1"/>
  <c r="NA38" i="10" s="1"/>
  <c r="NB38" i="10" s="1"/>
  <c r="NC38" i="10" s="1"/>
  <c r="ND38" i="10" s="1"/>
  <c r="HW62" i="10"/>
  <c r="HM52" i="10"/>
  <c r="MJ57" i="10"/>
  <c r="MK57" i="10" s="1"/>
  <c r="ML57" i="10" s="1"/>
  <c r="MM57" i="10" s="1"/>
  <c r="MN57" i="10" s="1"/>
  <c r="MO57" i="10" s="1"/>
  <c r="MP57" i="10" s="1"/>
  <c r="MQ57" i="10" s="1"/>
  <c r="MR57" i="10" s="1"/>
  <c r="MS57" i="10" s="1"/>
  <c r="MT57" i="10" s="1"/>
  <c r="MU57" i="10" s="1"/>
  <c r="MV57" i="10" s="1"/>
  <c r="MW57" i="10" s="1"/>
  <c r="MX57" i="10" s="1"/>
  <c r="MY57" i="10" s="1"/>
  <c r="MZ57" i="10" s="1"/>
  <c r="NA57" i="10" s="1"/>
  <c r="NB57" i="10" s="1"/>
  <c r="NC57" i="10" s="1"/>
  <c r="ND57" i="10" s="1"/>
  <c r="MG54" i="10"/>
  <c r="MH54" i="10" s="1"/>
  <c r="MI54" i="10" s="1"/>
  <c r="MJ54" i="10" s="1"/>
  <c r="MK54" i="10" s="1"/>
  <c r="ML54" i="10" s="1"/>
  <c r="MM54" i="10" s="1"/>
  <c r="MN54" i="10" s="1"/>
  <c r="MO54" i="10" s="1"/>
  <c r="MP54" i="10" s="1"/>
  <c r="MQ54" i="10" s="1"/>
  <c r="MR54" i="10" s="1"/>
  <c r="MS54" i="10" s="1"/>
  <c r="MT54" i="10" s="1"/>
  <c r="MU54" i="10" s="1"/>
  <c r="MV54" i="10" s="1"/>
  <c r="MW54" i="10" s="1"/>
  <c r="MX54" i="10" s="1"/>
  <c r="MY54" i="10" s="1"/>
  <c r="MZ54" i="10" s="1"/>
  <c r="NA54" i="10" s="1"/>
  <c r="NB54" i="10" s="1"/>
  <c r="NC54" i="10" s="1"/>
  <c r="ND54" i="10" s="1"/>
  <c r="DU6" i="10"/>
  <c r="DP6" i="10"/>
  <c r="BS6" i="10"/>
  <c r="CB6" i="10"/>
  <c r="CR6" i="10"/>
  <c r="BZ6" i="10"/>
  <c r="DV6" i="10"/>
  <c r="BR6" i="10"/>
  <c r="CY6" i="10"/>
  <c r="CW6" i="10"/>
  <c r="DK6" i="10"/>
  <c r="CL6" i="10"/>
  <c r="BQ6" i="10"/>
  <c r="BP6" i="10"/>
  <c r="BT6" i="10"/>
  <c r="DH6" i="10"/>
  <c r="CF6" i="10"/>
  <c r="CH6" i="10"/>
  <c r="DB6" i="10"/>
  <c r="DN6" i="10"/>
  <c r="DG6" i="10"/>
  <c r="CV6" i="10"/>
  <c r="CZ6" i="10"/>
  <c r="BW6" i="10"/>
  <c r="CQ6" i="10"/>
  <c r="BX6" i="10"/>
  <c r="BU6" i="10"/>
  <c r="DC6" i="10"/>
  <c r="DL6" i="10"/>
  <c r="DO6" i="10"/>
  <c r="DE6" i="10"/>
  <c r="CE6" i="10"/>
  <c r="CS6" i="10"/>
  <c r="BV6" i="10"/>
  <c r="CA6" i="10"/>
  <c r="CN6" i="10"/>
  <c r="CP6" i="10"/>
  <c r="DA6" i="10"/>
  <c r="CT6" i="10"/>
  <c r="DM6" i="10"/>
  <c r="DR6" i="10"/>
  <c r="CC6" i="10"/>
  <c r="DT6" i="10"/>
  <c r="CU6" i="10"/>
  <c r="CX6" i="10"/>
  <c r="DS6" i="10"/>
  <c r="CM6" i="10"/>
  <c r="CG6" i="10"/>
  <c r="DQ6" i="10"/>
  <c r="DI6" i="10"/>
  <c r="CI6" i="10"/>
  <c r="BY6" i="10"/>
  <c r="CJ6" i="10"/>
  <c r="CK6" i="10"/>
  <c r="DF6" i="10"/>
  <c r="CO6" i="10"/>
  <c r="DJ6" i="10"/>
  <c r="CD6" i="10"/>
  <c r="DD6" i="10"/>
  <c r="HC42" i="10"/>
  <c r="ID69" i="10"/>
  <c r="GG20" i="10"/>
  <c r="HA40" i="10"/>
  <c r="LD25" i="10"/>
  <c r="LE25" i="10" s="1"/>
  <c r="LF25" i="10" s="1"/>
  <c r="LG25" i="10" s="1"/>
  <c r="LH25" i="10" s="1"/>
  <c r="LI25" i="10" s="1"/>
  <c r="LJ25" i="10" s="1"/>
  <c r="LK25" i="10" s="1"/>
  <c r="LL25" i="10" s="1"/>
  <c r="LM25" i="10" s="1"/>
  <c r="LN25" i="10" s="1"/>
  <c r="LO25" i="10" s="1"/>
  <c r="LP25" i="10" s="1"/>
  <c r="LQ25" i="10" s="1"/>
  <c r="LR25" i="10" s="1"/>
  <c r="LS25" i="10" s="1"/>
  <c r="LT25" i="10" s="1"/>
  <c r="LU25" i="10" s="1"/>
  <c r="LV25" i="10" s="1"/>
  <c r="LW25" i="10" s="1"/>
  <c r="LX25" i="10" s="1"/>
  <c r="LY25" i="10" s="1"/>
  <c r="LZ25" i="10" s="1"/>
  <c r="MA25" i="10" s="1"/>
  <c r="MB25" i="10" s="1"/>
  <c r="MC25" i="10" s="1"/>
  <c r="MD25" i="10" s="1"/>
  <c r="ME25" i="10" s="1"/>
  <c r="MF25" i="10" s="1"/>
  <c r="MG25" i="10" s="1"/>
  <c r="MH25" i="10" s="1"/>
  <c r="MI25" i="10" s="1"/>
  <c r="MJ25" i="10" s="1"/>
  <c r="MK25" i="10" s="1"/>
  <c r="ML25" i="10" s="1"/>
  <c r="MM25" i="10" s="1"/>
  <c r="MN25" i="10" s="1"/>
  <c r="MO25" i="10" s="1"/>
  <c r="MP25" i="10" s="1"/>
  <c r="MQ25" i="10" s="1"/>
  <c r="MR25" i="10" s="1"/>
  <c r="MS25" i="10" s="1"/>
  <c r="MT25" i="10" s="1"/>
  <c r="MU25" i="10" s="1"/>
  <c r="MV25" i="10" s="1"/>
  <c r="MW25" i="10" s="1"/>
  <c r="MX25" i="10" s="1"/>
  <c r="MY25" i="10" s="1"/>
  <c r="MZ25" i="10" s="1"/>
  <c r="NA25" i="10" s="1"/>
  <c r="NB25" i="10" s="1"/>
  <c r="NC25" i="10" s="1"/>
  <c r="ND25" i="10" s="1"/>
  <c r="GZ39" i="10"/>
  <c r="IF71" i="10"/>
  <c r="ME52" i="10"/>
  <c r="MF52" i="10" s="1"/>
  <c r="MG52" i="10" s="1"/>
  <c r="MH52" i="10" s="1"/>
  <c r="MI52" i="10" s="1"/>
  <c r="MJ52" i="10" s="1"/>
  <c r="MK52" i="10" s="1"/>
  <c r="ML52" i="10" s="1"/>
  <c r="MM52" i="10" s="1"/>
  <c r="MN52" i="10" s="1"/>
  <c r="MO52" i="10" s="1"/>
  <c r="MP52" i="10" s="1"/>
  <c r="MQ52" i="10" s="1"/>
  <c r="MR52" i="10" s="1"/>
  <c r="MS52" i="10" s="1"/>
  <c r="MT52" i="10" s="1"/>
  <c r="MU52" i="10" s="1"/>
  <c r="MV52" i="10" s="1"/>
  <c r="MW52" i="10" s="1"/>
  <c r="MX52" i="10" s="1"/>
  <c r="MY52" i="10" s="1"/>
  <c r="MZ52" i="10" s="1"/>
  <c r="NA52" i="10" s="1"/>
  <c r="NB52" i="10" s="1"/>
  <c r="NC52" i="10" s="1"/>
  <c r="ND52" i="10" s="1"/>
  <c r="HB41" i="10"/>
  <c r="MB49" i="10"/>
  <c r="MC49" i="10" s="1"/>
  <c r="MD49" i="10" s="1"/>
  <c r="ME49" i="10" s="1"/>
  <c r="MF49" i="10" s="1"/>
  <c r="MG49" i="10" s="1"/>
  <c r="MH49" i="10" s="1"/>
  <c r="MI49" i="10" s="1"/>
  <c r="MJ49" i="10" s="1"/>
  <c r="MK49" i="10" s="1"/>
  <c r="ML49" i="10" s="1"/>
  <c r="MM49" i="10" s="1"/>
  <c r="MN49" i="10" s="1"/>
  <c r="MO49" i="10" s="1"/>
  <c r="MP49" i="10" s="1"/>
  <c r="MQ49" i="10" s="1"/>
  <c r="MR49" i="10" s="1"/>
  <c r="MS49" i="10" s="1"/>
  <c r="MT49" i="10" s="1"/>
  <c r="MU49" i="10" s="1"/>
  <c r="MV49" i="10" s="1"/>
  <c r="MW49" i="10" s="1"/>
  <c r="MX49" i="10" s="1"/>
  <c r="MY49" i="10" s="1"/>
  <c r="MZ49" i="10" s="1"/>
  <c r="NA49" i="10" s="1"/>
  <c r="NB49" i="10" s="1"/>
  <c r="NC49" i="10" s="1"/>
  <c r="ND49" i="10" s="1"/>
  <c r="LO36" i="10"/>
  <c r="LP36" i="10" s="1"/>
  <c r="LQ36" i="10" s="1"/>
  <c r="LR36" i="10" s="1"/>
  <c r="LS36" i="10" s="1"/>
  <c r="LT36" i="10" s="1"/>
  <c r="LU36" i="10" s="1"/>
  <c r="LV36" i="10" s="1"/>
  <c r="LW36" i="10" s="1"/>
  <c r="LX36" i="10" s="1"/>
  <c r="LY36" i="10" s="1"/>
  <c r="LZ36" i="10" s="1"/>
  <c r="MA36" i="10" s="1"/>
  <c r="MB36" i="10" s="1"/>
  <c r="MC36" i="10" s="1"/>
  <c r="MD36" i="10" s="1"/>
  <c r="ME36" i="10" s="1"/>
  <c r="MF36" i="10" s="1"/>
  <c r="MG36" i="10" s="1"/>
  <c r="MH36" i="10" s="1"/>
  <c r="MI36" i="10" s="1"/>
  <c r="MJ36" i="10" s="1"/>
  <c r="MK36" i="10" s="1"/>
  <c r="ML36" i="10" s="1"/>
  <c r="MM36" i="10" s="1"/>
  <c r="MN36" i="10" s="1"/>
  <c r="MO36" i="10" s="1"/>
  <c r="MP36" i="10" s="1"/>
  <c r="MQ36" i="10" s="1"/>
  <c r="MR36" i="10" s="1"/>
  <c r="MS36" i="10" s="1"/>
  <c r="MT36" i="10" s="1"/>
  <c r="MU36" i="10" s="1"/>
  <c r="MV36" i="10" s="1"/>
  <c r="MW36" i="10" s="1"/>
  <c r="MX36" i="10" s="1"/>
  <c r="MY36" i="10" s="1"/>
  <c r="MZ36" i="10" s="1"/>
  <c r="NA36" i="10" s="1"/>
  <c r="NB36" i="10" s="1"/>
  <c r="NC36" i="10" s="1"/>
  <c r="ND36" i="10" s="1"/>
  <c r="KZ21" i="10"/>
  <c r="LA21" i="10" s="1"/>
  <c r="LB21" i="10" s="1"/>
  <c r="LC21" i="10" s="1"/>
  <c r="LD21" i="10" s="1"/>
  <c r="LE21" i="10" s="1"/>
  <c r="LF21" i="10" s="1"/>
  <c r="LG21" i="10" s="1"/>
  <c r="LH21" i="10" s="1"/>
  <c r="LI21" i="10" s="1"/>
  <c r="LJ21" i="10" s="1"/>
  <c r="LK21" i="10" s="1"/>
  <c r="LL21" i="10" s="1"/>
  <c r="LM21" i="10" s="1"/>
  <c r="LN21" i="10" s="1"/>
  <c r="LO21" i="10" s="1"/>
  <c r="LP21" i="10" s="1"/>
  <c r="LQ21" i="10" s="1"/>
  <c r="LR21" i="10" s="1"/>
  <c r="LS21" i="10" s="1"/>
  <c r="LT21" i="10" s="1"/>
  <c r="LU21" i="10" s="1"/>
  <c r="LV21" i="10" s="1"/>
  <c r="LW21" i="10" s="1"/>
  <c r="LX21" i="10" s="1"/>
  <c r="LY21" i="10" s="1"/>
  <c r="LZ21" i="10" s="1"/>
  <c r="MA21" i="10" s="1"/>
  <c r="MB21" i="10" s="1"/>
  <c r="MC21" i="10" s="1"/>
  <c r="MD21" i="10" s="1"/>
  <c r="ME21" i="10" s="1"/>
  <c r="MF21" i="10" s="1"/>
  <c r="MG21" i="10" s="1"/>
  <c r="MH21" i="10" s="1"/>
  <c r="MI21" i="10" s="1"/>
  <c r="MJ21" i="10" s="1"/>
  <c r="MK21" i="10" s="1"/>
  <c r="ML21" i="10" s="1"/>
  <c r="MM21" i="10" s="1"/>
  <c r="MN21" i="10" s="1"/>
  <c r="MO21" i="10" s="1"/>
  <c r="MP21" i="10" s="1"/>
  <c r="MQ21" i="10" s="1"/>
  <c r="MR21" i="10" s="1"/>
  <c r="MS21" i="10" s="1"/>
  <c r="MT21" i="10" s="1"/>
  <c r="MU21" i="10" s="1"/>
  <c r="MV21" i="10" s="1"/>
  <c r="MW21" i="10" s="1"/>
  <c r="MX21" i="10" s="1"/>
  <c r="MY21" i="10" s="1"/>
  <c r="MZ21" i="10" s="1"/>
  <c r="NA21" i="10" s="1"/>
  <c r="NB21" i="10" s="1"/>
  <c r="NC21" i="10" s="1"/>
  <c r="ND21" i="10" s="1"/>
  <c r="HL51" i="10"/>
  <c r="HQ56" i="10"/>
  <c r="FS18" i="10"/>
  <c r="AZ8" i="9" s="1"/>
  <c r="FT19" i="10"/>
  <c r="HH47" i="10"/>
  <c r="LY46" i="10"/>
  <c r="LZ46" i="10" s="1"/>
  <c r="MA46" i="10" s="1"/>
  <c r="MB46" i="10" s="1"/>
  <c r="MC46" i="10" s="1"/>
  <c r="MD46" i="10" s="1"/>
  <c r="ME46" i="10" s="1"/>
  <c r="MF46" i="10" s="1"/>
  <c r="MG46" i="10" s="1"/>
  <c r="MH46" i="10" s="1"/>
  <c r="MI46" i="10" s="1"/>
  <c r="MJ46" i="10" s="1"/>
  <c r="MK46" i="10" s="1"/>
  <c r="ML46" i="10" s="1"/>
  <c r="MM46" i="10" s="1"/>
  <c r="MN46" i="10" s="1"/>
  <c r="MO46" i="10" s="1"/>
  <c r="MP46" i="10" s="1"/>
  <c r="MQ46" i="10" s="1"/>
  <c r="MR46" i="10" s="1"/>
  <c r="MS46" i="10" s="1"/>
  <c r="MT46" i="10" s="1"/>
  <c r="MU46" i="10" s="1"/>
  <c r="MV46" i="10" s="1"/>
  <c r="MW46" i="10" s="1"/>
  <c r="MX46" i="10" s="1"/>
  <c r="MY46" i="10" s="1"/>
  <c r="MZ46" i="10" s="1"/>
  <c r="NA46" i="10" s="1"/>
  <c r="NB46" i="10" s="1"/>
  <c r="NC46" i="10" s="1"/>
  <c r="ND46" i="10" s="1"/>
  <c r="MX71" i="10"/>
  <c r="MY71" i="10" s="1"/>
  <c r="MZ71" i="10" s="1"/>
  <c r="NA71" i="10" s="1"/>
  <c r="NB71" i="10" s="1"/>
  <c r="NC71" i="10" s="1"/>
  <c r="ND71" i="10" s="1"/>
  <c r="LR39" i="10"/>
  <c r="LS39" i="10" s="1"/>
  <c r="LT39" i="10" s="1"/>
  <c r="LU39" i="10" s="1"/>
  <c r="LV39" i="10" s="1"/>
  <c r="LW39" i="10" s="1"/>
  <c r="LX39" i="10" s="1"/>
  <c r="LY39" i="10" s="1"/>
  <c r="LZ39" i="10" s="1"/>
  <c r="MA39" i="10" s="1"/>
  <c r="MB39" i="10" s="1"/>
  <c r="MC39" i="10" s="1"/>
  <c r="MD39" i="10" s="1"/>
  <c r="ME39" i="10" s="1"/>
  <c r="MF39" i="10" s="1"/>
  <c r="MG39" i="10" s="1"/>
  <c r="MH39" i="10" s="1"/>
  <c r="MI39" i="10" s="1"/>
  <c r="MJ39" i="10" s="1"/>
  <c r="MK39" i="10" s="1"/>
  <c r="ML39" i="10" s="1"/>
  <c r="MM39" i="10" s="1"/>
  <c r="MN39" i="10" s="1"/>
  <c r="MO39" i="10" s="1"/>
  <c r="MP39" i="10" s="1"/>
  <c r="MQ39" i="10" s="1"/>
  <c r="MR39" i="10" s="1"/>
  <c r="MS39" i="10" s="1"/>
  <c r="MT39" i="10" s="1"/>
  <c r="MU39" i="10" s="1"/>
  <c r="MV39" i="10" s="1"/>
  <c r="MW39" i="10" s="1"/>
  <c r="MX39" i="10" s="1"/>
  <c r="MY39" i="10" s="1"/>
  <c r="MZ39" i="10" s="1"/>
  <c r="NA39" i="10" s="1"/>
  <c r="NB39" i="10" s="1"/>
  <c r="NC39" i="10" s="1"/>
  <c r="ND39" i="10" s="1"/>
  <c r="GP29" i="10"/>
  <c r="IH73" i="10"/>
  <c r="IM78" i="10"/>
  <c r="IE70" i="10"/>
  <c r="GM26" i="10"/>
  <c r="MI56" i="10"/>
  <c r="MJ56" i="10" s="1"/>
  <c r="MK56" i="10" s="1"/>
  <c r="ML56" i="10" s="1"/>
  <c r="MM56" i="10" s="1"/>
  <c r="MN56" i="10" s="1"/>
  <c r="MO56" i="10" s="1"/>
  <c r="MP56" i="10" s="1"/>
  <c r="MQ56" i="10" s="1"/>
  <c r="MR56" i="10" s="1"/>
  <c r="MS56" i="10" s="1"/>
  <c r="MT56" i="10" s="1"/>
  <c r="MU56" i="10" s="1"/>
  <c r="MV56" i="10" s="1"/>
  <c r="MW56" i="10" s="1"/>
  <c r="MX56" i="10" s="1"/>
  <c r="MY56" i="10" s="1"/>
  <c r="MZ56" i="10" s="1"/>
  <c r="NA56" i="10" s="1"/>
  <c r="NB56" i="10" s="1"/>
  <c r="NC56" i="10" s="1"/>
  <c r="ND56" i="10" s="1"/>
  <c r="MW70" i="10"/>
  <c r="MX70" i="10" s="1"/>
  <c r="MY70" i="10" s="1"/>
  <c r="MZ70" i="10" s="1"/>
  <c r="NA70" i="10" s="1"/>
  <c r="NB70" i="10" s="1"/>
  <c r="NC70" i="10" s="1"/>
  <c r="ND70" i="10" s="1"/>
  <c r="LP37" i="10"/>
  <c r="LQ37" i="10" s="1"/>
  <c r="LR37" i="10" s="1"/>
  <c r="LS37" i="10" s="1"/>
  <c r="LT37" i="10" s="1"/>
  <c r="LU37" i="10" s="1"/>
  <c r="LV37" i="10" s="1"/>
  <c r="LW37" i="10" s="1"/>
  <c r="LX37" i="10" s="1"/>
  <c r="LY37" i="10" s="1"/>
  <c r="LZ37" i="10" s="1"/>
  <c r="MA37" i="10" s="1"/>
  <c r="MB37" i="10" s="1"/>
  <c r="MC37" i="10" s="1"/>
  <c r="MD37" i="10" s="1"/>
  <c r="ME37" i="10" s="1"/>
  <c r="MF37" i="10" s="1"/>
  <c r="MG37" i="10" s="1"/>
  <c r="MH37" i="10" s="1"/>
  <c r="MI37" i="10" s="1"/>
  <c r="MJ37" i="10" s="1"/>
  <c r="MK37" i="10" s="1"/>
  <c r="ML37" i="10" s="1"/>
  <c r="MM37" i="10" s="1"/>
  <c r="MN37" i="10" s="1"/>
  <c r="MO37" i="10" s="1"/>
  <c r="MP37" i="10" s="1"/>
  <c r="MQ37" i="10" s="1"/>
  <c r="MR37" i="10" s="1"/>
  <c r="MS37" i="10" s="1"/>
  <c r="MT37" i="10" s="1"/>
  <c r="MU37" i="10" s="1"/>
  <c r="MV37" i="10" s="1"/>
  <c r="MW37" i="10" s="1"/>
  <c r="MX37" i="10" s="1"/>
  <c r="MY37" i="10" s="1"/>
  <c r="MZ37" i="10" s="1"/>
  <c r="NA37" i="10" s="1"/>
  <c r="NB37" i="10" s="1"/>
  <c r="NC37" i="10" s="1"/>
  <c r="ND37" i="10" s="1"/>
  <c r="LH29" i="10"/>
  <c r="LI29" i="10" s="1"/>
  <c r="LJ29" i="10" s="1"/>
  <c r="LK29" i="10" s="1"/>
  <c r="LL29" i="10" s="1"/>
  <c r="LM29" i="10" s="1"/>
  <c r="LN29" i="10" s="1"/>
  <c r="LO29" i="10" s="1"/>
  <c r="LP29" i="10" s="1"/>
  <c r="LQ29" i="10" s="1"/>
  <c r="LR29" i="10" s="1"/>
  <c r="LS29" i="10" s="1"/>
  <c r="LT29" i="10" s="1"/>
  <c r="LU29" i="10" s="1"/>
  <c r="LV29" i="10" s="1"/>
  <c r="LW29" i="10" s="1"/>
  <c r="LX29" i="10" s="1"/>
  <c r="LY29" i="10" s="1"/>
  <c r="LZ29" i="10" s="1"/>
  <c r="MA29" i="10" s="1"/>
  <c r="MB29" i="10" s="1"/>
  <c r="MC29" i="10" s="1"/>
  <c r="MD29" i="10" s="1"/>
  <c r="ME29" i="10" s="1"/>
  <c r="MF29" i="10" s="1"/>
  <c r="MG29" i="10" s="1"/>
  <c r="MH29" i="10" s="1"/>
  <c r="MI29" i="10" s="1"/>
  <c r="MJ29" i="10" s="1"/>
  <c r="MK29" i="10" s="1"/>
  <c r="ML29" i="10" s="1"/>
  <c r="MM29" i="10" s="1"/>
  <c r="MN29" i="10" s="1"/>
  <c r="MO29" i="10" s="1"/>
  <c r="MP29" i="10" s="1"/>
  <c r="MQ29" i="10" s="1"/>
  <c r="MR29" i="10" s="1"/>
  <c r="MS29" i="10" s="1"/>
  <c r="MT29" i="10" s="1"/>
  <c r="MU29" i="10" s="1"/>
  <c r="MV29" i="10" s="1"/>
  <c r="MW29" i="10" s="1"/>
  <c r="MX29" i="10" s="1"/>
  <c r="MY29" i="10" s="1"/>
  <c r="MZ29" i="10" s="1"/>
  <c r="NA29" i="10" s="1"/>
  <c r="NB29" i="10" s="1"/>
  <c r="NC29" i="10" s="1"/>
  <c r="ND29" i="10" s="1"/>
  <c r="GU34" i="10"/>
  <c r="GY38" i="10"/>
  <c r="MT67" i="10"/>
  <c r="MU67" i="10" s="1"/>
  <c r="MV67" i="10" s="1"/>
  <c r="MW67" i="10" s="1"/>
  <c r="MX67" i="10" s="1"/>
  <c r="MY67" i="10" s="1"/>
  <c r="MZ67" i="10" s="1"/>
  <c r="NA67" i="10" s="1"/>
  <c r="NB67" i="10" s="1"/>
  <c r="NC67" i="10" s="1"/>
  <c r="ND67" i="10" s="1"/>
  <c r="GW36" i="10"/>
  <c r="GR31" i="10"/>
  <c r="LS40" i="10"/>
  <c r="LT40" i="10" s="1"/>
  <c r="LU40" i="10" s="1"/>
  <c r="LV40" i="10" s="1"/>
  <c r="LW40" i="10" s="1"/>
  <c r="LX40" i="10" s="1"/>
  <c r="LY40" i="10" s="1"/>
  <c r="LZ40" i="10" s="1"/>
  <c r="MA40" i="10" s="1"/>
  <c r="MB40" i="10" s="1"/>
  <c r="MC40" i="10" s="1"/>
  <c r="MD40" i="10" s="1"/>
  <c r="ME40" i="10" s="1"/>
  <c r="MF40" i="10" s="1"/>
  <c r="MG40" i="10" s="1"/>
  <c r="MH40" i="10" s="1"/>
  <c r="MI40" i="10" s="1"/>
  <c r="MJ40" i="10" s="1"/>
  <c r="MK40" i="10" s="1"/>
  <c r="ML40" i="10" s="1"/>
  <c r="MM40" i="10" s="1"/>
  <c r="MN40" i="10" s="1"/>
  <c r="MO40" i="10" s="1"/>
  <c r="MP40" i="10" s="1"/>
  <c r="MQ40" i="10" s="1"/>
  <c r="MR40" i="10" s="1"/>
  <c r="MS40" i="10" s="1"/>
  <c r="MT40" i="10" s="1"/>
  <c r="MU40" i="10" s="1"/>
  <c r="MV40" i="10" s="1"/>
  <c r="MW40" i="10" s="1"/>
  <c r="MX40" i="10" s="1"/>
  <c r="MY40" i="10" s="1"/>
  <c r="MZ40" i="10" s="1"/>
  <c r="NA40" i="10" s="1"/>
  <c r="NB40" i="10" s="1"/>
  <c r="NC40" i="10" s="1"/>
  <c r="ND40" i="10" s="1"/>
  <c r="HU60" i="10"/>
  <c r="HS58" i="10"/>
  <c r="LT41" i="10"/>
  <c r="LU41" i="10" s="1"/>
  <c r="LV41" i="10" s="1"/>
  <c r="LW41" i="10" s="1"/>
  <c r="LX41" i="10" s="1"/>
  <c r="LY41" i="10" s="1"/>
  <c r="LZ41" i="10" s="1"/>
  <c r="MA41" i="10" s="1"/>
  <c r="MB41" i="10" s="1"/>
  <c r="MC41" i="10" s="1"/>
  <c r="MD41" i="10" s="1"/>
  <c r="ME41" i="10" s="1"/>
  <c r="MF41" i="10" s="1"/>
  <c r="MG41" i="10" s="1"/>
  <c r="MH41" i="10" s="1"/>
  <c r="MI41" i="10" s="1"/>
  <c r="MJ41" i="10" s="1"/>
  <c r="MK41" i="10" s="1"/>
  <c r="ML41" i="10" s="1"/>
  <c r="MM41" i="10" s="1"/>
  <c r="MN41" i="10" s="1"/>
  <c r="MO41" i="10" s="1"/>
  <c r="MP41" i="10" s="1"/>
  <c r="MQ41" i="10" s="1"/>
  <c r="MR41" i="10" s="1"/>
  <c r="MS41" i="10" s="1"/>
  <c r="MT41" i="10" s="1"/>
  <c r="MU41" i="10" s="1"/>
  <c r="MV41" i="10" s="1"/>
  <c r="MW41" i="10" s="1"/>
  <c r="MX41" i="10" s="1"/>
  <c r="MY41" i="10" s="1"/>
  <c r="MZ41" i="10" s="1"/>
  <c r="NA41" i="10" s="1"/>
  <c r="NB41" i="10" s="1"/>
  <c r="NC41" i="10" s="1"/>
  <c r="ND41" i="10" s="1"/>
  <c r="MZ73" i="10"/>
  <c r="NA73" i="10" s="1"/>
  <c r="NB73" i="10" s="1"/>
  <c r="NC73" i="10" s="1"/>
  <c r="ND73" i="10" s="1"/>
  <c r="HE44" i="10"/>
  <c r="MA48" i="10"/>
  <c r="MB48" i="10" s="1"/>
  <c r="MC48" i="10" s="1"/>
  <c r="MD48" i="10" s="1"/>
  <c r="ME48" i="10" s="1"/>
  <c r="MF48" i="10" s="1"/>
  <c r="MG48" i="10" s="1"/>
  <c r="MH48" i="10" s="1"/>
  <c r="MI48" i="10" s="1"/>
  <c r="MJ48" i="10" s="1"/>
  <c r="MK48" i="10" s="1"/>
  <c r="ML48" i="10" s="1"/>
  <c r="MM48" i="10" s="1"/>
  <c r="MN48" i="10" s="1"/>
  <c r="MO48" i="10" s="1"/>
  <c r="MP48" i="10" s="1"/>
  <c r="MQ48" i="10" s="1"/>
  <c r="MR48" i="10" s="1"/>
  <c r="MS48" i="10" s="1"/>
  <c r="MT48" i="10" s="1"/>
  <c r="MU48" i="10" s="1"/>
  <c r="MV48" i="10" s="1"/>
  <c r="MW48" i="10" s="1"/>
  <c r="MX48" i="10" s="1"/>
  <c r="MY48" i="10" s="1"/>
  <c r="MZ48" i="10" s="1"/>
  <c r="NA48" i="10" s="1"/>
  <c r="NB48" i="10" s="1"/>
  <c r="NC48" i="10" s="1"/>
  <c r="ND48" i="10" s="1"/>
  <c r="HT59" i="10"/>
  <c r="MQ64" i="10"/>
  <c r="MR64" i="10" s="1"/>
  <c r="MS64" i="10" s="1"/>
  <c r="MT64" i="10" s="1"/>
  <c r="MU64" i="10" s="1"/>
  <c r="MV64" i="10" s="1"/>
  <c r="MW64" i="10" s="1"/>
  <c r="MX64" i="10" s="1"/>
  <c r="MY64" i="10" s="1"/>
  <c r="MZ64" i="10" s="1"/>
  <c r="NA64" i="10" s="1"/>
  <c r="NB64" i="10" s="1"/>
  <c r="NC64" i="10" s="1"/>
  <c r="ND64" i="10" s="1"/>
  <c r="N23" i="4"/>
  <c r="N24" i="4" s="1"/>
  <c r="E24" i="4"/>
  <c r="D88" i="4" s="1"/>
  <c r="N33" i="4"/>
  <c r="N34" i="4" s="1"/>
  <c r="E34" i="4"/>
  <c r="E88" i="4" s="1"/>
  <c r="BW68" i="6"/>
  <c r="BJ32" i="6"/>
  <c r="BI32" i="6"/>
  <c r="BH32" i="6"/>
  <c r="BD32" i="6"/>
  <c r="BO32" i="6"/>
  <c r="BG32" i="6"/>
  <c r="BN32" i="6"/>
  <c r="BF32" i="6"/>
  <c r="BM32" i="6"/>
  <c r="BE32" i="6"/>
  <c r="BL32" i="6"/>
  <c r="BK32" i="6"/>
  <c r="BM31" i="6"/>
  <c r="BE31" i="6"/>
  <c r="BL31" i="6"/>
  <c r="BK31" i="6"/>
  <c r="BJ31" i="6"/>
  <c r="BD31" i="6"/>
  <c r="BI31" i="6"/>
  <c r="BH31" i="6"/>
  <c r="BO31" i="6"/>
  <c r="BG31" i="6"/>
  <c r="BN31" i="6"/>
  <c r="BF31" i="6"/>
  <c r="S31" i="6"/>
  <c r="R31" i="6"/>
  <c r="Q31" i="6"/>
  <c r="K31" i="6"/>
  <c r="L27" i="18" s="1"/>
  <c r="P31" i="6"/>
  <c r="O31" i="6"/>
  <c r="N31" i="6"/>
  <c r="M31" i="6"/>
  <c r="L31" i="6"/>
  <c r="J31" i="6"/>
  <c r="BU26" i="6"/>
  <c r="BW26" i="6" s="1"/>
  <c r="BD23" i="18"/>
  <c r="BU23" i="18" s="1"/>
  <c r="BE23" i="18"/>
  <c r="BV23" i="18" s="1"/>
  <c r="AY13" i="6"/>
  <c r="AZ11" i="18"/>
  <c r="E89" i="4"/>
  <c r="F89" i="4"/>
  <c r="G54" i="4"/>
  <c r="D89" i="4"/>
  <c r="C89" i="4"/>
  <c r="I32" i="6" s="1"/>
  <c r="G14" i="4"/>
  <c r="BF19" i="10"/>
  <c r="BE18" i="10"/>
  <c r="F41" i="3"/>
  <c r="E41" i="3"/>
  <c r="H41" i="3"/>
  <c r="BB75" i="6"/>
  <c r="BR64" i="18"/>
  <c r="BU64" i="18"/>
  <c r="BS64" i="18"/>
  <c r="BT64" i="18"/>
  <c r="CF5" i="18"/>
  <c r="CB5" i="18"/>
  <c r="CE5" i="18"/>
  <c r="CD5" i="18"/>
  <c r="CC5" i="18"/>
  <c r="E44" i="4"/>
  <c r="F88" i="4" s="1"/>
  <c r="N44" i="4"/>
  <c r="BT15" i="6"/>
  <c r="BF129" i="52"/>
  <c r="BF130" i="52" s="1"/>
  <c r="BF119" i="52" s="1"/>
  <c r="BF122" i="52" s="1"/>
  <c r="BF6" i="52" s="1"/>
  <c r="BK9" i="6" s="1"/>
  <c r="AU8" i="52"/>
  <c r="AU14" i="52" s="1"/>
  <c r="AZ10" i="6" s="1"/>
  <c r="BB8" i="18" s="1"/>
  <c r="BH129" i="52"/>
  <c r="BH130" i="52" s="1"/>
  <c r="BH119" i="52" s="1"/>
  <c r="BH122" i="52" s="1"/>
  <c r="BH6" i="52" s="1"/>
  <c r="BM9" i="6" s="1"/>
  <c r="AW130" i="52"/>
  <c r="AW119" i="52" s="1"/>
  <c r="AW122" i="52" s="1"/>
  <c r="AW6" i="52" s="1"/>
  <c r="BB9" i="6" s="1"/>
  <c r="BB130" i="52"/>
  <c r="BB119" i="52" s="1"/>
  <c r="BB122" i="52" s="1"/>
  <c r="BB6" i="52" s="1"/>
  <c r="BG9" i="6" s="1"/>
  <c r="BV16" i="18"/>
  <c r="AV187" i="52"/>
  <c r="AV188" i="52" s="1"/>
  <c r="AV189" i="52" s="1"/>
  <c r="BA156" i="52"/>
  <c r="BA129" i="52"/>
  <c r="AW175" i="52"/>
  <c r="AW176" i="52" s="1"/>
  <c r="AX185" i="52"/>
  <c r="AX186" i="52"/>
  <c r="AX180" i="52"/>
  <c r="BC156" i="52"/>
  <c r="BC129" i="52"/>
  <c r="AX156" i="52"/>
  <c r="AX129" i="52"/>
  <c r="AY156" i="52"/>
  <c r="AY129" i="52"/>
  <c r="BD156" i="52"/>
  <c r="BD129" i="52"/>
  <c r="AW181" i="52"/>
  <c r="AW183" i="52"/>
  <c r="AW182" i="52"/>
  <c r="BE156" i="52"/>
  <c r="BE129" i="52"/>
  <c r="BE130" i="52" s="1"/>
  <c r="AX169" i="52"/>
  <c r="AX170" i="52"/>
  <c r="AX171" i="52"/>
  <c r="BI156" i="52"/>
  <c r="BI129" i="52"/>
  <c r="AZ156" i="52"/>
  <c r="AZ129" i="52"/>
  <c r="BG156" i="52"/>
  <c r="BG129" i="52"/>
  <c r="BV17" i="18"/>
  <c r="BI65" i="47"/>
  <c r="HU59" i="10" l="1"/>
  <c r="HV59" i="10" s="1"/>
  <c r="HW59" i="10" s="1"/>
  <c r="HX59" i="10" s="1"/>
  <c r="HY59" i="10" s="1"/>
  <c r="HZ59" i="10" s="1"/>
  <c r="IA59" i="10" s="1"/>
  <c r="IB59" i="10" s="1"/>
  <c r="IC59" i="10" s="1"/>
  <c r="ID59" i="10" s="1"/>
  <c r="IE59" i="10" s="1"/>
  <c r="IF59" i="10" s="1"/>
  <c r="IG59" i="10" s="1"/>
  <c r="IH59" i="10" s="1"/>
  <c r="II59" i="10" s="1"/>
  <c r="IJ59" i="10" s="1"/>
  <c r="IK59" i="10" s="1"/>
  <c r="IL59" i="10" s="1"/>
  <c r="IM59" i="10" s="1"/>
  <c r="GS31" i="10"/>
  <c r="GT31" i="10" s="1"/>
  <c r="GU31" i="10" s="1"/>
  <c r="GV31" i="10" s="1"/>
  <c r="GW31" i="10" s="1"/>
  <c r="GX31" i="10" s="1"/>
  <c r="GY31" i="10" s="1"/>
  <c r="GZ31" i="10" s="1"/>
  <c r="HA31" i="10" s="1"/>
  <c r="HB31" i="10" s="1"/>
  <c r="HC31" i="10" s="1"/>
  <c r="HD31" i="10" s="1"/>
  <c r="HE31" i="10" s="1"/>
  <c r="HF31" i="10" s="1"/>
  <c r="HG31" i="10" s="1"/>
  <c r="HH31" i="10" s="1"/>
  <c r="HI31" i="10" s="1"/>
  <c r="HJ31" i="10" s="1"/>
  <c r="HK31" i="10" s="1"/>
  <c r="HL31" i="10" s="1"/>
  <c r="HM31" i="10" s="1"/>
  <c r="HN31" i="10" s="1"/>
  <c r="HO31" i="10" s="1"/>
  <c r="HP31" i="10" s="1"/>
  <c r="HQ31" i="10" s="1"/>
  <c r="HR31" i="10" s="1"/>
  <c r="HS31" i="10" s="1"/>
  <c r="HT31" i="10" s="1"/>
  <c r="HU31" i="10" s="1"/>
  <c r="HV31" i="10" s="1"/>
  <c r="HW31" i="10" s="1"/>
  <c r="HX31" i="10" s="1"/>
  <c r="HY31" i="10" s="1"/>
  <c r="HZ31" i="10" s="1"/>
  <c r="IA31" i="10" s="1"/>
  <c r="IB31" i="10" s="1"/>
  <c r="IC31" i="10" s="1"/>
  <c r="ID31" i="10" s="1"/>
  <c r="IE31" i="10" s="1"/>
  <c r="IF31" i="10" s="1"/>
  <c r="IG31" i="10" s="1"/>
  <c r="IH31" i="10" s="1"/>
  <c r="II31" i="10" s="1"/>
  <c r="IJ31" i="10" s="1"/>
  <c r="IK31" i="10" s="1"/>
  <c r="IL31" i="10" s="1"/>
  <c r="IM31" i="10" s="1"/>
  <c r="HV60" i="10"/>
  <c r="HW60" i="10" s="1"/>
  <c r="HX60" i="10" s="1"/>
  <c r="HY60" i="10" s="1"/>
  <c r="HZ60" i="10" s="1"/>
  <c r="IA60" i="10" s="1"/>
  <c r="IB60" i="10" s="1"/>
  <c r="IC60" i="10" s="1"/>
  <c r="ID60" i="10" s="1"/>
  <c r="IE60" i="10" s="1"/>
  <c r="IF60" i="10" s="1"/>
  <c r="IG60" i="10" s="1"/>
  <c r="IH60" i="10" s="1"/>
  <c r="II60" i="10" s="1"/>
  <c r="IJ60" i="10" s="1"/>
  <c r="IK60" i="10" s="1"/>
  <c r="IL60" i="10" s="1"/>
  <c r="IM60" i="10" s="1"/>
  <c r="HH46" i="10"/>
  <c r="HI46" i="10" s="1"/>
  <c r="HJ46" i="10" s="1"/>
  <c r="HK46" i="10" s="1"/>
  <c r="HL46" i="10" s="1"/>
  <c r="HM46" i="10" s="1"/>
  <c r="HN46" i="10" s="1"/>
  <c r="HO46" i="10" s="1"/>
  <c r="HP46" i="10" s="1"/>
  <c r="HQ46" i="10" s="1"/>
  <c r="HR46" i="10" s="1"/>
  <c r="HS46" i="10" s="1"/>
  <c r="HT46" i="10" s="1"/>
  <c r="HU46" i="10" s="1"/>
  <c r="HV46" i="10" s="1"/>
  <c r="HW46" i="10" s="1"/>
  <c r="HX46" i="10" s="1"/>
  <c r="HY46" i="10" s="1"/>
  <c r="HZ46" i="10" s="1"/>
  <c r="IA46" i="10" s="1"/>
  <c r="IB46" i="10" s="1"/>
  <c r="IC46" i="10" s="1"/>
  <c r="ID46" i="10" s="1"/>
  <c r="IE46" i="10" s="1"/>
  <c r="IF46" i="10" s="1"/>
  <c r="IG46" i="10" s="1"/>
  <c r="IH46" i="10" s="1"/>
  <c r="II46" i="10" s="1"/>
  <c r="IJ46" i="10" s="1"/>
  <c r="IK46" i="10" s="1"/>
  <c r="IL46" i="10" s="1"/>
  <c r="IM46" i="10" s="1"/>
  <c r="A54" i="18"/>
  <c r="BR65" i="18"/>
  <c r="A60" i="18"/>
  <c r="A33" i="18"/>
  <c r="K66" i="18"/>
  <c r="BR66" i="18" s="1"/>
  <c r="CE13" i="18"/>
  <c r="A56" i="18"/>
  <c r="A57" i="18"/>
  <c r="A52" i="18"/>
  <c r="A53" i="18"/>
  <c r="A41" i="18"/>
  <c r="A59" i="18"/>
  <c r="A65" i="18"/>
  <c r="CH59" i="18"/>
  <c r="CH63" i="18"/>
  <c r="A37" i="18"/>
  <c r="A43" i="18"/>
  <c r="CD13" i="18"/>
  <c r="A49" i="18"/>
  <c r="CC13" i="18"/>
  <c r="CF13" i="18"/>
  <c r="A45" i="18"/>
  <c r="BQ70" i="6"/>
  <c r="A58" i="18"/>
  <c r="A47" i="18"/>
  <c r="A38" i="18"/>
  <c r="A40" i="18"/>
  <c r="A34" i="18"/>
  <c r="A44" i="18"/>
  <c r="A35" i="18"/>
  <c r="A46" i="18"/>
  <c r="A51" i="18"/>
  <c r="A39" i="18"/>
  <c r="A64" i="18"/>
  <c r="CE15" i="6"/>
  <c r="CC15" i="6"/>
  <c r="CA15" i="6"/>
  <c r="CB15" i="6"/>
  <c r="HM51" i="10"/>
  <c r="HN51" i="10" s="1"/>
  <c r="HO51" i="10" s="1"/>
  <c r="HP51" i="10" s="1"/>
  <c r="HQ51" i="10" s="1"/>
  <c r="HR51" i="10" s="1"/>
  <c r="HS51" i="10" s="1"/>
  <c r="HT51" i="10" s="1"/>
  <c r="HU51" i="10" s="1"/>
  <c r="HV51" i="10" s="1"/>
  <c r="HW51" i="10" s="1"/>
  <c r="HX51" i="10" s="1"/>
  <c r="HY51" i="10" s="1"/>
  <c r="HZ51" i="10" s="1"/>
  <c r="IA51" i="10" s="1"/>
  <c r="IB51" i="10" s="1"/>
  <c r="IC51" i="10" s="1"/>
  <c r="ID51" i="10" s="1"/>
  <c r="IE51" i="10" s="1"/>
  <c r="IF51" i="10" s="1"/>
  <c r="IG51" i="10" s="1"/>
  <c r="IH51" i="10" s="1"/>
  <c r="II51" i="10" s="1"/>
  <c r="IJ51" i="10" s="1"/>
  <c r="IK51" i="10" s="1"/>
  <c r="IL51" i="10" s="1"/>
  <c r="IM51" i="10" s="1"/>
  <c r="GN26" i="10"/>
  <c r="GO26" i="10" s="1"/>
  <c r="GP26" i="10" s="1"/>
  <c r="GQ26" i="10" s="1"/>
  <c r="GR26" i="10" s="1"/>
  <c r="GS26" i="10" s="1"/>
  <c r="GT26" i="10" s="1"/>
  <c r="GU26" i="10" s="1"/>
  <c r="GV26" i="10" s="1"/>
  <c r="GW26" i="10" s="1"/>
  <c r="GX26" i="10" s="1"/>
  <c r="GY26" i="10" s="1"/>
  <c r="GZ26" i="10" s="1"/>
  <c r="HA26" i="10" s="1"/>
  <c r="HB26" i="10" s="1"/>
  <c r="HC26" i="10" s="1"/>
  <c r="HD26" i="10" s="1"/>
  <c r="HE26" i="10" s="1"/>
  <c r="HF26" i="10" s="1"/>
  <c r="HG26" i="10" s="1"/>
  <c r="HH26" i="10" s="1"/>
  <c r="HI26" i="10" s="1"/>
  <c r="HJ26" i="10" s="1"/>
  <c r="HK26" i="10" s="1"/>
  <c r="HL26" i="10" s="1"/>
  <c r="HM26" i="10" s="1"/>
  <c r="HN26" i="10" s="1"/>
  <c r="HO26" i="10" s="1"/>
  <c r="HP26" i="10" s="1"/>
  <c r="HQ26" i="10" s="1"/>
  <c r="HR26" i="10" s="1"/>
  <c r="HS26" i="10" s="1"/>
  <c r="HT26" i="10" s="1"/>
  <c r="HU26" i="10" s="1"/>
  <c r="HV26" i="10" s="1"/>
  <c r="HW26" i="10" s="1"/>
  <c r="HX26" i="10" s="1"/>
  <c r="HY26" i="10" s="1"/>
  <c r="HZ26" i="10" s="1"/>
  <c r="IA26" i="10" s="1"/>
  <c r="IB26" i="10" s="1"/>
  <c r="IC26" i="10" s="1"/>
  <c r="ID26" i="10" s="1"/>
  <c r="IE26" i="10" s="1"/>
  <c r="IF26" i="10" s="1"/>
  <c r="IG26" i="10" s="1"/>
  <c r="IH26" i="10" s="1"/>
  <c r="II26" i="10" s="1"/>
  <c r="IJ26" i="10" s="1"/>
  <c r="IK26" i="10" s="1"/>
  <c r="IL26" i="10" s="1"/>
  <c r="IM26" i="10" s="1"/>
  <c r="HI47" i="10"/>
  <c r="HJ47" i="10" s="1"/>
  <c r="HK47" i="10" s="1"/>
  <c r="HL47" i="10" s="1"/>
  <c r="HM47" i="10" s="1"/>
  <c r="HN47" i="10" s="1"/>
  <c r="HO47" i="10" s="1"/>
  <c r="HP47" i="10" s="1"/>
  <c r="HQ47" i="10" s="1"/>
  <c r="HR47" i="10" s="1"/>
  <c r="HS47" i="10" s="1"/>
  <c r="HT47" i="10" s="1"/>
  <c r="HU47" i="10" s="1"/>
  <c r="HV47" i="10" s="1"/>
  <c r="HW47" i="10" s="1"/>
  <c r="HX47" i="10" s="1"/>
  <c r="HY47" i="10" s="1"/>
  <c r="HZ47" i="10" s="1"/>
  <c r="IA47" i="10" s="1"/>
  <c r="IB47" i="10" s="1"/>
  <c r="IC47" i="10" s="1"/>
  <c r="ID47" i="10" s="1"/>
  <c r="IE47" i="10" s="1"/>
  <c r="IF47" i="10" s="1"/>
  <c r="IG47" i="10" s="1"/>
  <c r="IH47" i="10" s="1"/>
  <c r="II47" i="10" s="1"/>
  <c r="IJ47" i="10" s="1"/>
  <c r="IK47" i="10" s="1"/>
  <c r="IL47" i="10" s="1"/>
  <c r="IM47" i="10" s="1"/>
  <c r="HF44" i="10"/>
  <c r="HG44" i="10" s="1"/>
  <c r="HH44" i="10" s="1"/>
  <c r="HI44" i="10" s="1"/>
  <c r="HJ44" i="10" s="1"/>
  <c r="HK44" i="10" s="1"/>
  <c r="HL44" i="10" s="1"/>
  <c r="HM44" i="10" s="1"/>
  <c r="HN44" i="10" s="1"/>
  <c r="HO44" i="10" s="1"/>
  <c r="HP44" i="10" s="1"/>
  <c r="HQ44" i="10" s="1"/>
  <c r="HR44" i="10" s="1"/>
  <c r="HS44" i="10" s="1"/>
  <c r="HT44" i="10" s="1"/>
  <c r="HU44" i="10" s="1"/>
  <c r="HV44" i="10" s="1"/>
  <c r="HW44" i="10" s="1"/>
  <c r="HX44" i="10" s="1"/>
  <c r="HY44" i="10" s="1"/>
  <c r="HZ44" i="10" s="1"/>
  <c r="IA44" i="10" s="1"/>
  <c r="IB44" i="10" s="1"/>
  <c r="IC44" i="10" s="1"/>
  <c r="ID44" i="10" s="1"/>
  <c r="IE44" i="10" s="1"/>
  <c r="IF44" i="10" s="1"/>
  <c r="IG44" i="10" s="1"/>
  <c r="IH44" i="10" s="1"/>
  <c r="II44" i="10" s="1"/>
  <c r="IJ44" i="10" s="1"/>
  <c r="IK44" i="10" s="1"/>
  <c r="IL44" i="10" s="1"/>
  <c r="IM44" i="10" s="1"/>
  <c r="IF70" i="10"/>
  <c r="IG70" i="10" s="1"/>
  <c r="IH70" i="10" s="1"/>
  <c r="II70" i="10" s="1"/>
  <c r="IJ70" i="10" s="1"/>
  <c r="IK70" i="10" s="1"/>
  <c r="IL70" i="10" s="1"/>
  <c r="IM70" i="10" s="1"/>
  <c r="BT65" i="18"/>
  <c r="BS69" i="6"/>
  <c r="BU65" i="18"/>
  <c r="BT69" i="6"/>
  <c r="BV65" i="18"/>
  <c r="BU69" i="6"/>
  <c r="BS65" i="18"/>
  <c r="BR69" i="6"/>
  <c r="CF64" i="18"/>
  <c r="CD64" i="18"/>
  <c r="CE64" i="18"/>
  <c r="CC64" i="18"/>
  <c r="CH50" i="18"/>
  <c r="CH61" i="18"/>
  <c r="CH62" i="18"/>
  <c r="CH47" i="18"/>
  <c r="CH56" i="18"/>
  <c r="CH53" i="18"/>
  <c r="CH49" i="18"/>
  <c r="CH57" i="18"/>
  <c r="CH54" i="18"/>
  <c r="CH48" i="18"/>
  <c r="CH58" i="18"/>
  <c r="CB13" i="18"/>
  <c r="BX13" i="18"/>
  <c r="J28" i="18"/>
  <c r="J30" i="18" s="1"/>
  <c r="I27" i="6"/>
  <c r="I34" i="6"/>
  <c r="I80" i="6" s="1"/>
  <c r="BX23" i="18"/>
  <c r="CD15" i="6"/>
  <c r="BW15" i="6"/>
  <c r="BW16" i="6" s="1"/>
  <c r="GZ38" i="10"/>
  <c r="HA38" i="10" s="1"/>
  <c r="HB38" i="10" s="1"/>
  <c r="HC38" i="10" s="1"/>
  <c r="HD38" i="10" s="1"/>
  <c r="HE38" i="10" s="1"/>
  <c r="HF38" i="10" s="1"/>
  <c r="HG38" i="10" s="1"/>
  <c r="HH38" i="10" s="1"/>
  <c r="HI38" i="10" s="1"/>
  <c r="HJ38" i="10" s="1"/>
  <c r="HK38" i="10" s="1"/>
  <c r="HL38" i="10" s="1"/>
  <c r="HM38" i="10" s="1"/>
  <c r="HN38" i="10" s="1"/>
  <c r="HO38" i="10" s="1"/>
  <c r="HP38" i="10" s="1"/>
  <c r="HQ38" i="10" s="1"/>
  <c r="HR38" i="10" s="1"/>
  <c r="HS38" i="10" s="1"/>
  <c r="HT38" i="10" s="1"/>
  <c r="HU38" i="10" s="1"/>
  <c r="HV38" i="10" s="1"/>
  <c r="HW38" i="10" s="1"/>
  <c r="HX38" i="10" s="1"/>
  <c r="HY38" i="10" s="1"/>
  <c r="HZ38" i="10" s="1"/>
  <c r="IA38" i="10" s="1"/>
  <c r="IB38" i="10" s="1"/>
  <c r="IC38" i="10" s="1"/>
  <c r="ID38" i="10" s="1"/>
  <c r="IE38" i="10" s="1"/>
  <c r="IF38" i="10" s="1"/>
  <c r="IG38" i="10" s="1"/>
  <c r="IH38" i="10" s="1"/>
  <c r="II38" i="10" s="1"/>
  <c r="IJ38" i="10" s="1"/>
  <c r="IK38" i="10" s="1"/>
  <c r="IL38" i="10" s="1"/>
  <c r="IM38" i="10" s="1"/>
  <c r="HC41" i="10"/>
  <c r="HD41" i="10" s="1"/>
  <c r="HE41" i="10" s="1"/>
  <c r="HF41" i="10" s="1"/>
  <c r="HG41" i="10" s="1"/>
  <c r="HH41" i="10" s="1"/>
  <c r="HI41" i="10" s="1"/>
  <c r="HJ41" i="10" s="1"/>
  <c r="HK41" i="10" s="1"/>
  <c r="HL41" i="10" s="1"/>
  <c r="HM41" i="10" s="1"/>
  <c r="HN41" i="10" s="1"/>
  <c r="HO41" i="10" s="1"/>
  <c r="HP41" i="10" s="1"/>
  <c r="HQ41" i="10" s="1"/>
  <c r="HR41" i="10" s="1"/>
  <c r="HS41" i="10" s="1"/>
  <c r="HT41" i="10" s="1"/>
  <c r="HU41" i="10" s="1"/>
  <c r="HV41" i="10" s="1"/>
  <c r="HW41" i="10" s="1"/>
  <c r="HX41" i="10" s="1"/>
  <c r="HY41" i="10" s="1"/>
  <c r="HZ41" i="10" s="1"/>
  <c r="IA41" i="10" s="1"/>
  <c r="IB41" i="10" s="1"/>
  <c r="IC41" i="10" s="1"/>
  <c r="ID41" i="10" s="1"/>
  <c r="IE41" i="10" s="1"/>
  <c r="IF41" i="10" s="1"/>
  <c r="IG41" i="10" s="1"/>
  <c r="IH41" i="10" s="1"/>
  <c r="II41" i="10" s="1"/>
  <c r="IJ41" i="10" s="1"/>
  <c r="IK41" i="10" s="1"/>
  <c r="IL41" i="10" s="1"/>
  <c r="IM41" i="10" s="1"/>
  <c r="HD42" i="10"/>
  <c r="HE42" i="10" s="1"/>
  <c r="HF42" i="10" s="1"/>
  <c r="HG42" i="10" s="1"/>
  <c r="HH42" i="10" s="1"/>
  <c r="HI42" i="10" s="1"/>
  <c r="HJ42" i="10" s="1"/>
  <c r="HK42" i="10" s="1"/>
  <c r="HL42" i="10" s="1"/>
  <c r="HM42" i="10" s="1"/>
  <c r="HN42" i="10" s="1"/>
  <c r="HO42" i="10" s="1"/>
  <c r="HP42" i="10" s="1"/>
  <c r="HQ42" i="10" s="1"/>
  <c r="HR42" i="10" s="1"/>
  <c r="HS42" i="10" s="1"/>
  <c r="HT42" i="10" s="1"/>
  <c r="HU42" i="10" s="1"/>
  <c r="HV42" i="10" s="1"/>
  <c r="HW42" i="10" s="1"/>
  <c r="HX42" i="10" s="1"/>
  <c r="HY42" i="10" s="1"/>
  <c r="HZ42" i="10" s="1"/>
  <c r="IA42" i="10" s="1"/>
  <c r="IB42" i="10" s="1"/>
  <c r="IC42" i="10" s="1"/>
  <c r="ID42" i="10" s="1"/>
  <c r="IE42" i="10" s="1"/>
  <c r="IF42" i="10" s="1"/>
  <c r="IG42" i="10" s="1"/>
  <c r="IH42" i="10" s="1"/>
  <c r="II42" i="10" s="1"/>
  <c r="IJ42" i="10" s="1"/>
  <c r="IK42" i="10" s="1"/>
  <c r="IL42" i="10" s="1"/>
  <c r="IM42" i="10" s="1"/>
  <c r="GQ29" i="10"/>
  <c r="GR29" i="10" s="1"/>
  <c r="GS29" i="10" s="1"/>
  <c r="GT29" i="10" s="1"/>
  <c r="GU29" i="10" s="1"/>
  <c r="GV29" i="10" s="1"/>
  <c r="GW29" i="10" s="1"/>
  <c r="GX29" i="10" s="1"/>
  <c r="GY29" i="10" s="1"/>
  <c r="GZ29" i="10" s="1"/>
  <c r="HA29" i="10" s="1"/>
  <c r="HB29" i="10" s="1"/>
  <c r="HC29" i="10" s="1"/>
  <c r="HD29" i="10" s="1"/>
  <c r="HE29" i="10" s="1"/>
  <c r="HF29" i="10" s="1"/>
  <c r="HG29" i="10" s="1"/>
  <c r="HH29" i="10" s="1"/>
  <c r="HI29" i="10" s="1"/>
  <c r="HJ29" i="10" s="1"/>
  <c r="HK29" i="10" s="1"/>
  <c r="HL29" i="10" s="1"/>
  <c r="HM29" i="10" s="1"/>
  <c r="HN29" i="10" s="1"/>
  <c r="HO29" i="10" s="1"/>
  <c r="HP29" i="10" s="1"/>
  <c r="HQ29" i="10" s="1"/>
  <c r="HR29" i="10" s="1"/>
  <c r="HS29" i="10" s="1"/>
  <c r="HT29" i="10" s="1"/>
  <c r="HU29" i="10" s="1"/>
  <c r="HV29" i="10" s="1"/>
  <c r="HW29" i="10" s="1"/>
  <c r="HX29" i="10" s="1"/>
  <c r="HY29" i="10" s="1"/>
  <c r="HZ29" i="10" s="1"/>
  <c r="IA29" i="10" s="1"/>
  <c r="IB29" i="10" s="1"/>
  <c r="IC29" i="10" s="1"/>
  <c r="ID29" i="10" s="1"/>
  <c r="IE29" i="10" s="1"/>
  <c r="IF29" i="10" s="1"/>
  <c r="IG29" i="10" s="1"/>
  <c r="IH29" i="10" s="1"/>
  <c r="II29" i="10" s="1"/>
  <c r="IJ29" i="10" s="1"/>
  <c r="IK29" i="10" s="1"/>
  <c r="IL29" i="10" s="1"/>
  <c r="IM29" i="10" s="1"/>
  <c r="GV34" i="10"/>
  <c r="GW34" i="10" s="1"/>
  <c r="GX34" i="10" s="1"/>
  <c r="GY34" i="10" s="1"/>
  <c r="GZ34" i="10" s="1"/>
  <c r="HA34" i="10" s="1"/>
  <c r="HB34" i="10" s="1"/>
  <c r="HC34" i="10" s="1"/>
  <c r="HD34" i="10" s="1"/>
  <c r="HE34" i="10" s="1"/>
  <c r="HF34" i="10" s="1"/>
  <c r="HG34" i="10" s="1"/>
  <c r="HH34" i="10" s="1"/>
  <c r="HI34" i="10" s="1"/>
  <c r="HJ34" i="10" s="1"/>
  <c r="HK34" i="10" s="1"/>
  <c r="HL34" i="10" s="1"/>
  <c r="HM34" i="10" s="1"/>
  <c r="HN34" i="10" s="1"/>
  <c r="HO34" i="10" s="1"/>
  <c r="HP34" i="10" s="1"/>
  <c r="HQ34" i="10" s="1"/>
  <c r="HR34" i="10" s="1"/>
  <c r="HS34" i="10" s="1"/>
  <c r="HT34" i="10" s="1"/>
  <c r="HU34" i="10" s="1"/>
  <c r="HV34" i="10" s="1"/>
  <c r="HW34" i="10" s="1"/>
  <c r="HX34" i="10" s="1"/>
  <c r="HY34" i="10" s="1"/>
  <c r="HZ34" i="10" s="1"/>
  <c r="IA34" i="10" s="1"/>
  <c r="IB34" i="10" s="1"/>
  <c r="IC34" i="10" s="1"/>
  <c r="ID34" i="10" s="1"/>
  <c r="IE34" i="10" s="1"/>
  <c r="IF34" i="10" s="1"/>
  <c r="IG34" i="10" s="1"/>
  <c r="IH34" i="10" s="1"/>
  <c r="II34" i="10" s="1"/>
  <c r="IJ34" i="10" s="1"/>
  <c r="IK34" i="10" s="1"/>
  <c r="IL34" i="10" s="1"/>
  <c r="IM34" i="10" s="1"/>
  <c r="GU33" i="10"/>
  <c r="GV33" i="10" s="1"/>
  <c r="GW33" i="10" s="1"/>
  <c r="GX33" i="10" s="1"/>
  <c r="GY33" i="10" s="1"/>
  <c r="GZ33" i="10" s="1"/>
  <c r="HA33" i="10" s="1"/>
  <c r="HB33" i="10" s="1"/>
  <c r="HC33" i="10" s="1"/>
  <c r="HD33" i="10" s="1"/>
  <c r="HE33" i="10" s="1"/>
  <c r="HF33" i="10" s="1"/>
  <c r="HG33" i="10" s="1"/>
  <c r="HH33" i="10" s="1"/>
  <c r="HI33" i="10" s="1"/>
  <c r="HJ33" i="10" s="1"/>
  <c r="HK33" i="10" s="1"/>
  <c r="HL33" i="10" s="1"/>
  <c r="HM33" i="10" s="1"/>
  <c r="HN33" i="10" s="1"/>
  <c r="HO33" i="10" s="1"/>
  <c r="HP33" i="10" s="1"/>
  <c r="HQ33" i="10" s="1"/>
  <c r="HR33" i="10" s="1"/>
  <c r="HS33" i="10" s="1"/>
  <c r="HT33" i="10" s="1"/>
  <c r="HU33" i="10" s="1"/>
  <c r="HV33" i="10" s="1"/>
  <c r="HW33" i="10" s="1"/>
  <c r="HX33" i="10" s="1"/>
  <c r="HY33" i="10" s="1"/>
  <c r="HZ33" i="10" s="1"/>
  <c r="IA33" i="10" s="1"/>
  <c r="IB33" i="10" s="1"/>
  <c r="IC33" i="10" s="1"/>
  <c r="ID33" i="10" s="1"/>
  <c r="IE33" i="10" s="1"/>
  <c r="IF33" i="10" s="1"/>
  <c r="IG33" i="10" s="1"/>
  <c r="IH33" i="10" s="1"/>
  <c r="II33" i="10" s="1"/>
  <c r="IJ33" i="10" s="1"/>
  <c r="IK33" i="10" s="1"/>
  <c r="IL33" i="10" s="1"/>
  <c r="IM33" i="10" s="1"/>
  <c r="II73" i="10"/>
  <c r="IJ73" i="10" s="1"/>
  <c r="IK73" i="10" s="1"/>
  <c r="IL73" i="10" s="1"/>
  <c r="IM73" i="10" s="1"/>
  <c r="HR56" i="10"/>
  <c r="HS56" i="10" s="1"/>
  <c r="HT56" i="10" s="1"/>
  <c r="HU56" i="10" s="1"/>
  <c r="HV56" i="10" s="1"/>
  <c r="HW56" i="10" s="1"/>
  <c r="HX56" i="10" s="1"/>
  <c r="HY56" i="10" s="1"/>
  <c r="HZ56" i="10" s="1"/>
  <c r="IA56" i="10" s="1"/>
  <c r="IB56" i="10" s="1"/>
  <c r="IC56" i="10" s="1"/>
  <c r="ID56" i="10" s="1"/>
  <c r="IE56" i="10" s="1"/>
  <c r="IF56" i="10" s="1"/>
  <c r="IG56" i="10" s="1"/>
  <c r="IH56" i="10" s="1"/>
  <c r="II56" i="10" s="1"/>
  <c r="IJ56" i="10" s="1"/>
  <c r="IK56" i="10" s="1"/>
  <c r="IL56" i="10" s="1"/>
  <c r="IM56" i="10" s="1"/>
  <c r="HA39" i="10"/>
  <c r="HB39" i="10" s="1"/>
  <c r="HC39" i="10" s="1"/>
  <c r="HD39" i="10" s="1"/>
  <c r="HE39" i="10" s="1"/>
  <c r="HF39" i="10" s="1"/>
  <c r="HG39" i="10" s="1"/>
  <c r="HH39" i="10" s="1"/>
  <c r="HI39" i="10" s="1"/>
  <c r="HJ39" i="10" s="1"/>
  <c r="HK39" i="10" s="1"/>
  <c r="HL39" i="10" s="1"/>
  <c r="HM39" i="10" s="1"/>
  <c r="HN39" i="10" s="1"/>
  <c r="HO39" i="10" s="1"/>
  <c r="HP39" i="10" s="1"/>
  <c r="HQ39" i="10" s="1"/>
  <c r="HR39" i="10" s="1"/>
  <c r="HS39" i="10" s="1"/>
  <c r="HT39" i="10" s="1"/>
  <c r="HU39" i="10" s="1"/>
  <c r="HV39" i="10" s="1"/>
  <c r="HW39" i="10" s="1"/>
  <c r="HX39" i="10" s="1"/>
  <c r="HY39" i="10" s="1"/>
  <c r="HZ39" i="10" s="1"/>
  <c r="IA39" i="10" s="1"/>
  <c r="IB39" i="10" s="1"/>
  <c r="IC39" i="10" s="1"/>
  <c r="ID39" i="10" s="1"/>
  <c r="IE39" i="10" s="1"/>
  <c r="IF39" i="10" s="1"/>
  <c r="IG39" i="10" s="1"/>
  <c r="IH39" i="10" s="1"/>
  <c r="II39" i="10" s="1"/>
  <c r="IJ39" i="10" s="1"/>
  <c r="IK39" i="10" s="1"/>
  <c r="IL39" i="10" s="1"/>
  <c r="IM39" i="10" s="1"/>
  <c r="HB40" i="10"/>
  <c r="HC40" i="10" s="1"/>
  <c r="HD40" i="10" s="1"/>
  <c r="HE40" i="10" s="1"/>
  <c r="HF40" i="10" s="1"/>
  <c r="HG40" i="10" s="1"/>
  <c r="HH40" i="10" s="1"/>
  <c r="HI40" i="10" s="1"/>
  <c r="HJ40" i="10" s="1"/>
  <c r="HK40" i="10" s="1"/>
  <c r="HL40" i="10" s="1"/>
  <c r="HM40" i="10" s="1"/>
  <c r="HN40" i="10" s="1"/>
  <c r="HO40" i="10" s="1"/>
  <c r="HP40" i="10" s="1"/>
  <c r="HQ40" i="10" s="1"/>
  <c r="HR40" i="10" s="1"/>
  <c r="HS40" i="10" s="1"/>
  <c r="HT40" i="10" s="1"/>
  <c r="HU40" i="10" s="1"/>
  <c r="HV40" i="10" s="1"/>
  <c r="HW40" i="10" s="1"/>
  <c r="HX40" i="10" s="1"/>
  <c r="HY40" i="10" s="1"/>
  <c r="HZ40" i="10" s="1"/>
  <c r="IA40" i="10" s="1"/>
  <c r="IB40" i="10" s="1"/>
  <c r="IC40" i="10" s="1"/>
  <c r="ID40" i="10" s="1"/>
  <c r="IE40" i="10" s="1"/>
  <c r="IF40" i="10" s="1"/>
  <c r="IG40" i="10" s="1"/>
  <c r="IH40" i="10" s="1"/>
  <c r="II40" i="10" s="1"/>
  <c r="IJ40" i="10" s="1"/>
  <c r="IK40" i="10" s="1"/>
  <c r="IL40" i="10" s="1"/>
  <c r="IM40" i="10" s="1"/>
  <c r="HG45" i="10"/>
  <c r="HH45" i="10" s="1"/>
  <c r="HI45" i="10" s="1"/>
  <c r="HJ45" i="10" s="1"/>
  <c r="HK45" i="10" s="1"/>
  <c r="HL45" i="10" s="1"/>
  <c r="HM45" i="10" s="1"/>
  <c r="HN45" i="10" s="1"/>
  <c r="HO45" i="10" s="1"/>
  <c r="HP45" i="10" s="1"/>
  <c r="HQ45" i="10" s="1"/>
  <c r="HR45" i="10" s="1"/>
  <c r="HS45" i="10" s="1"/>
  <c r="HT45" i="10" s="1"/>
  <c r="HU45" i="10" s="1"/>
  <c r="HV45" i="10" s="1"/>
  <c r="HW45" i="10" s="1"/>
  <c r="HX45" i="10" s="1"/>
  <c r="HY45" i="10" s="1"/>
  <c r="HZ45" i="10" s="1"/>
  <c r="IA45" i="10" s="1"/>
  <c r="IB45" i="10" s="1"/>
  <c r="IC45" i="10" s="1"/>
  <c r="ID45" i="10" s="1"/>
  <c r="IE45" i="10" s="1"/>
  <c r="IF45" i="10" s="1"/>
  <c r="IG45" i="10" s="1"/>
  <c r="IH45" i="10" s="1"/>
  <c r="II45" i="10" s="1"/>
  <c r="IJ45" i="10" s="1"/>
  <c r="IK45" i="10" s="1"/>
  <c r="IL45" i="10" s="1"/>
  <c r="IM45" i="10" s="1"/>
  <c r="GM25" i="10"/>
  <c r="GN25" i="10" s="1"/>
  <c r="GO25" i="10" s="1"/>
  <c r="GP25" i="10" s="1"/>
  <c r="GQ25" i="10" s="1"/>
  <c r="GR25" i="10" s="1"/>
  <c r="GS25" i="10" s="1"/>
  <c r="GT25" i="10" s="1"/>
  <c r="GU25" i="10" s="1"/>
  <c r="GV25" i="10" s="1"/>
  <c r="GW25" i="10" s="1"/>
  <c r="GX25" i="10" s="1"/>
  <c r="GY25" i="10" s="1"/>
  <c r="GZ25" i="10" s="1"/>
  <c r="HA25" i="10" s="1"/>
  <c r="HB25" i="10" s="1"/>
  <c r="HC25" i="10" s="1"/>
  <c r="HD25" i="10" s="1"/>
  <c r="HE25" i="10" s="1"/>
  <c r="HF25" i="10" s="1"/>
  <c r="HG25" i="10" s="1"/>
  <c r="HH25" i="10" s="1"/>
  <c r="HI25" i="10" s="1"/>
  <c r="HJ25" i="10" s="1"/>
  <c r="HK25" i="10" s="1"/>
  <c r="HL25" i="10" s="1"/>
  <c r="HM25" i="10" s="1"/>
  <c r="HN25" i="10" s="1"/>
  <c r="HO25" i="10" s="1"/>
  <c r="HP25" i="10" s="1"/>
  <c r="HQ25" i="10" s="1"/>
  <c r="HR25" i="10" s="1"/>
  <c r="HS25" i="10" s="1"/>
  <c r="HT25" i="10" s="1"/>
  <c r="HU25" i="10" s="1"/>
  <c r="HV25" i="10" s="1"/>
  <c r="HW25" i="10" s="1"/>
  <c r="HX25" i="10" s="1"/>
  <c r="HY25" i="10" s="1"/>
  <c r="HZ25" i="10" s="1"/>
  <c r="IA25" i="10" s="1"/>
  <c r="IB25" i="10" s="1"/>
  <c r="IC25" i="10" s="1"/>
  <c r="ID25" i="10" s="1"/>
  <c r="IE25" i="10" s="1"/>
  <c r="IF25" i="10" s="1"/>
  <c r="IG25" i="10" s="1"/>
  <c r="IH25" i="10" s="1"/>
  <c r="II25" i="10" s="1"/>
  <c r="IJ25" i="10" s="1"/>
  <c r="IK25" i="10" s="1"/>
  <c r="IL25" i="10" s="1"/>
  <c r="IM25" i="10" s="1"/>
  <c r="HY63" i="10"/>
  <c r="HZ63" i="10" s="1"/>
  <c r="IA63" i="10" s="1"/>
  <c r="IB63" i="10" s="1"/>
  <c r="IC63" i="10" s="1"/>
  <c r="ID63" i="10" s="1"/>
  <c r="IE63" i="10" s="1"/>
  <c r="IF63" i="10" s="1"/>
  <c r="IG63" i="10" s="1"/>
  <c r="IH63" i="10" s="1"/>
  <c r="II63" i="10" s="1"/>
  <c r="IJ63" i="10" s="1"/>
  <c r="IK63" i="10" s="1"/>
  <c r="IL63" i="10" s="1"/>
  <c r="IM63" i="10" s="1"/>
  <c r="HK49" i="10"/>
  <c r="HL49" i="10" s="1"/>
  <c r="HM49" i="10" s="1"/>
  <c r="HN49" i="10" s="1"/>
  <c r="HO49" i="10" s="1"/>
  <c r="HP49" i="10" s="1"/>
  <c r="HQ49" i="10" s="1"/>
  <c r="HR49" i="10" s="1"/>
  <c r="HS49" i="10" s="1"/>
  <c r="HT49" i="10" s="1"/>
  <c r="HU49" i="10" s="1"/>
  <c r="HV49" i="10" s="1"/>
  <c r="HW49" i="10" s="1"/>
  <c r="HX49" i="10" s="1"/>
  <c r="HY49" i="10" s="1"/>
  <c r="HZ49" i="10" s="1"/>
  <c r="IA49" i="10" s="1"/>
  <c r="IB49" i="10" s="1"/>
  <c r="IC49" i="10" s="1"/>
  <c r="ID49" i="10" s="1"/>
  <c r="IE49" i="10" s="1"/>
  <c r="IF49" i="10" s="1"/>
  <c r="IG49" i="10" s="1"/>
  <c r="IH49" i="10" s="1"/>
  <c r="II49" i="10" s="1"/>
  <c r="IJ49" i="10" s="1"/>
  <c r="IK49" i="10" s="1"/>
  <c r="IL49" i="10" s="1"/>
  <c r="IM49" i="10" s="1"/>
  <c r="GR30" i="10"/>
  <c r="GS30" i="10" s="1"/>
  <c r="GT30" i="10" s="1"/>
  <c r="GU30" i="10" s="1"/>
  <c r="GV30" i="10" s="1"/>
  <c r="GW30" i="10" s="1"/>
  <c r="GX30" i="10" s="1"/>
  <c r="GY30" i="10" s="1"/>
  <c r="GZ30" i="10" s="1"/>
  <c r="HA30" i="10" s="1"/>
  <c r="HB30" i="10" s="1"/>
  <c r="HC30" i="10" s="1"/>
  <c r="HD30" i="10" s="1"/>
  <c r="HE30" i="10" s="1"/>
  <c r="HF30" i="10" s="1"/>
  <c r="HG30" i="10" s="1"/>
  <c r="HH30" i="10" s="1"/>
  <c r="HI30" i="10" s="1"/>
  <c r="HJ30" i="10" s="1"/>
  <c r="HK30" i="10" s="1"/>
  <c r="HL30" i="10" s="1"/>
  <c r="HM30" i="10" s="1"/>
  <c r="HN30" i="10" s="1"/>
  <c r="HO30" i="10" s="1"/>
  <c r="HP30" i="10" s="1"/>
  <c r="HQ30" i="10" s="1"/>
  <c r="HR30" i="10" s="1"/>
  <c r="HS30" i="10" s="1"/>
  <c r="HT30" i="10" s="1"/>
  <c r="HU30" i="10" s="1"/>
  <c r="HV30" i="10" s="1"/>
  <c r="HW30" i="10" s="1"/>
  <c r="HX30" i="10" s="1"/>
  <c r="HY30" i="10" s="1"/>
  <c r="HZ30" i="10" s="1"/>
  <c r="IA30" i="10" s="1"/>
  <c r="IB30" i="10" s="1"/>
  <c r="IC30" i="10" s="1"/>
  <c r="ID30" i="10" s="1"/>
  <c r="IE30" i="10" s="1"/>
  <c r="IF30" i="10" s="1"/>
  <c r="IG30" i="10" s="1"/>
  <c r="IH30" i="10" s="1"/>
  <c r="II30" i="10" s="1"/>
  <c r="IJ30" i="10" s="1"/>
  <c r="IK30" i="10" s="1"/>
  <c r="IL30" i="10" s="1"/>
  <c r="IM30" i="10" s="1"/>
  <c r="HT58" i="10"/>
  <c r="HU58" i="10" s="1"/>
  <c r="HV58" i="10" s="1"/>
  <c r="HW58" i="10" s="1"/>
  <c r="HX58" i="10" s="1"/>
  <c r="HY58" i="10" s="1"/>
  <c r="HZ58" i="10" s="1"/>
  <c r="IA58" i="10" s="1"/>
  <c r="IB58" i="10" s="1"/>
  <c r="IC58" i="10" s="1"/>
  <c r="ID58" i="10" s="1"/>
  <c r="IE58" i="10" s="1"/>
  <c r="IF58" i="10" s="1"/>
  <c r="IG58" i="10" s="1"/>
  <c r="IH58" i="10" s="1"/>
  <c r="II58" i="10" s="1"/>
  <c r="IJ58" i="10" s="1"/>
  <c r="IK58" i="10" s="1"/>
  <c r="IL58" i="10" s="1"/>
  <c r="IM58" i="10" s="1"/>
  <c r="IC67" i="10"/>
  <c r="ID67" i="10" s="1"/>
  <c r="IE67" i="10" s="1"/>
  <c r="IF67" i="10" s="1"/>
  <c r="IG67" i="10" s="1"/>
  <c r="IH67" i="10" s="1"/>
  <c r="II67" i="10" s="1"/>
  <c r="IJ67" i="10" s="1"/>
  <c r="IK67" i="10" s="1"/>
  <c r="IL67" i="10" s="1"/>
  <c r="IM67" i="10" s="1"/>
  <c r="FT18" i="10"/>
  <c r="BA8" i="9" s="1"/>
  <c r="FU19" i="10"/>
  <c r="GH20" i="10"/>
  <c r="GI20" i="10" s="1"/>
  <c r="GJ20" i="10" s="1"/>
  <c r="GK20" i="10" s="1"/>
  <c r="GL20" i="10" s="1"/>
  <c r="GM20" i="10" s="1"/>
  <c r="GN20" i="10" s="1"/>
  <c r="GO20" i="10" s="1"/>
  <c r="GP20" i="10" s="1"/>
  <c r="GQ20" i="10" s="1"/>
  <c r="GR20" i="10" s="1"/>
  <c r="GS20" i="10" s="1"/>
  <c r="GT20" i="10" s="1"/>
  <c r="GU20" i="10" s="1"/>
  <c r="GV20" i="10" s="1"/>
  <c r="GW20" i="10" s="1"/>
  <c r="GX20" i="10" s="1"/>
  <c r="GY20" i="10" s="1"/>
  <c r="GZ20" i="10" s="1"/>
  <c r="HA20" i="10" s="1"/>
  <c r="HB20" i="10" s="1"/>
  <c r="HC20" i="10" s="1"/>
  <c r="HD20" i="10" s="1"/>
  <c r="HE20" i="10" s="1"/>
  <c r="HF20" i="10" s="1"/>
  <c r="HG20" i="10" s="1"/>
  <c r="HH20" i="10" s="1"/>
  <c r="HI20" i="10" s="1"/>
  <c r="HJ20" i="10" s="1"/>
  <c r="HK20" i="10" s="1"/>
  <c r="HL20" i="10" s="1"/>
  <c r="HM20" i="10" s="1"/>
  <c r="HN20" i="10" s="1"/>
  <c r="HO20" i="10" s="1"/>
  <c r="HP20" i="10" s="1"/>
  <c r="HQ20" i="10" s="1"/>
  <c r="HR20" i="10" s="1"/>
  <c r="HS20" i="10" s="1"/>
  <c r="HT20" i="10" s="1"/>
  <c r="HU20" i="10" s="1"/>
  <c r="HV20" i="10" s="1"/>
  <c r="HW20" i="10" s="1"/>
  <c r="HX20" i="10" s="1"/>
  <c r="HY20" i="10" s="1"/>
  <c r="HZ20" i="10" s="1"/>
  <c r="IA20" i="10" s="1"/>
  <c r="IB20" i="10" s="1"/>
  <c r="IC20" i="10" s="1"/>
  <c r="ID20" i="10" s="1"/>
  <c r="IE20" i="10" s="1"/>
  <c r="IF20" i="10" s="1"/>
  <c r="IG20" i="10" s="1"/>
  <c r="IH20" i="10" s="1"/>
  <c r="II20" i="10" s="1"/>
  <c r="IJ20" i="10" s="1"/>
  <c r="IK20" i="10" s="1"/>
  <c r="IL20" i="10" s="1"/>
  <c r="IM20" i="10" s="1"/>
  <c r="HZ64" i="10"/>
  <c r="IA64" i="10" s="1"/>
  <c r="IB64" i="10" s="1"/>
  <c r="IC64" i="10" s="1"/>
  <c r="ID64" i="10" s="1"/>
  <c r="IE64" i="10" s="1"/>
  <c r="IF64" i="10" s="1"/>
  <c r="IG64" i="10" s="1"/>
  <c r="IH64" i="10" s="1"/>
  <c r="II64" i="10" s="1"/>
  <c r="IJ64" i="10" s="1"/>
  <c r="IK64" i="10" s="1"/>
  <c r="IL64" i="10" s="1"/>
  <c r="IM64" i="10" s="1"/>
  <c r="HS57" i="10"/>
  <c r="HT57" i="10" s="1"/>
  <c r="HU57" i="10" s="1"/>
  <c r="HV57" i="10" s="1"/>
  <c r="HW57" i="10" s="1"/>
  <c r="HX57" i="10" s="1"/>
  <c r="HY57" i="10" s="1"/>
  <c r="HZ57" i="10" s="1"/>
  <c r="IA57" i="10" s="1"/>
  <c r="IB57" i="10" s="1"/>
  <c r="IC57" i="10" s="1"/>
  <c r="ID57" i="10" s="1"/>
  <c r="IE57" i="10" s="1"/>
  <c r="IF57" i="10" s="1"/>
  <c r="IG57" i="10" s="1"/>
  <c r="IH57" i="10" s="1"/>
  <c r="II57" i="10" s="1"/>
  <c r="IJ57" i="10" s="1"/>
  <c r="IK57" i="10" s="1"/>
  <c r="IL57" i="10" s="1"/>
  <c r="IM57" i="10" s="1"/>
  <c r="IL76" i="10"/>
  <c r="IM76" i="10" s="1"/>
  <c r="HO53" i="10"/>
  <c r="HP53" i="10" s="1"/>
  <c r="HQ53" i="10" s="1"/>
  <c r="HR53" i="10" s="1"/>
  <c r="HS53" i="10" s="1"/>
  <c r="HT53" i="10" s="1"/>
  <c r="HU53" i="10" s="1"/>
  <c r="HV53" i="10" s="1"/>
  <c r="HW53" i="10" s="1"/>
  <c r="HX53" i="10" s="1"/>
  <c r="HY53" i="10" s="1"/>
  <c r="HZ53" i="10" s="1"/>
  <c r="IA53" i="10" s="1"/>
  <c r="IB53" i="10" s="1"/>
  <c r="IC53" i="10" s="1"/>
  <c r="ID53" i="10" s="1"/>
  <c r="IE53" i="10" s="1"/>
  <c r="IF53" i="10" s="1"/>
  <c r="IG53" i="10" s="1"/>
  <c r="IH53" i="10" s="1"/>
  <c r="II53" i="10" s="1"/>
  <c r="IJ53" i="10" s="1"/>
  <c r="IK53" i="10" s="1"/>
  <c r="IL53" i="10" s="1"/>
  <c r="IM53" i="10" s="1"/>
  <c r="GP28" i="10"/>
  <c r="GQ28" i="10" s="1"/>
  <c r="GR28" i="10" s="1"/>
  <c r="GS28" i="10" s="1"/>
  <c r="GT28" i="10" s="1"/>
  <c r="GU28" i="10" s="1"/>
  <c r="GV28" i="10" s="1"/>
  <c r="GW28" i="10" s="1"/>
  <c r="GX28" i="10" s="1"/>
  <c r="GY28" i="10" s="1"/>
  <c r="GZ28" i="10" s="1"/>
  <c r="HA28" i="10" s="1"/>
  <c r="HB28" i="10" s="1"/>
  <c r="HC28" i="10" s="1"/>
  <c r="HD28" i="10" s="1"/>
  <c r="HE28" i="10" s="1"/>
  <c r="HF28" i="10" s="1"/>
  <c r="HG28" i="10" s="1"/>
  <c r="HH28" i="10" s="1"/>
  <c r="HI28" i="10" s="1"/>
  <c r="HJ28" i="10" s="1"/>
  <c r="HK28" i="10" s="1"/>
  <c r="HL28" i="10" s="1"/>
  <c r="HM28" i="10" s="1"/>
  <c r="HN28" i="10" s="1"/>
  <c r="HO28" i="10" s="1"/>
  <c r="HP28" i="10" s="1"/>
  <c r="HQ28" i="10" s="1"/>
  <c r="HR28" i="10" s="1"/>
  <c r="HS28" i="10" s="1"/>
  <c r="HT28" i="10" s="1"/>
  <c r="HU28" i="10" s="1"/>
  <c r="HV28" i="10" s="1"/>
  <c r="HW28" i="10" s="1"/>
  <c r="HX28" i="10" s="1"/>
  <c r="HY28" i="10" s="1"/>
  <c r="HZ28" i="10" s="1"/>
  <c r="IA28" i="10" s="1"/>
  <c r="IB28" i="10" s="1"/>
  <c r="IC28" i="10" s="1"/>
  <c r="ID28" i="10" s="1"/>
  <c r="IE28" i="10" s="1"/>
  <c r="IF28" i="10" s="1"/>
  <c r="IG28" i="10" s="1"/>
  <c r="IH28" i="10" s="1"/>
  <c r="II28" i="10" s="1"/>
  <c r="IJ28" i="10" s="1"/>
  <c r="IK28" i="10" s="1"/>
  <c r="IL28" i="10" s="1"/>
  <c r="IM28" i="10" s="1"/>
  <c r="HP54" i="10"/>
  <c r="HQ54" i="10" s="1"/>
  <c r="HR54" i="10" s="1"/>
  <c r="HS54" i="10" s="1"/>
  <c r="HT54" i="10" s="1"/>
  <c r="HU54" i="10" s="1"/>
  <c r="HV54" i="10" s="1"/>
  <c r="HW54" i="10" s="1"/>
  <c r="HX54" i="10" s="1"/>
  <c r="HY54" i="10" s="1"/>
  <c r="HZ54" i="10" s="1"/>
  <c r="IA54" i="10" s="1"/>
  <c r="IB54" i="10" s="1"/>
  <c r="IC54" i="10" s="1"/>
  <c r="ID54" i="10" s="1"/>
  <c r="IE54" i="10" s="1"/>
  <c r="IF54" i="10" s="1"/>
  <c r="IG54" i="10" s="1"/>
  <c r="IH54" i="10" s="1"/>
  <c r="II54" i="10" s="1"/>
  <c r="IJ54" i="10" s="1"/>
  <c r="IK54" i="10" s="1"/>
  <c r="IL54" i="10" s="1"/>
  <c r="IM54" i="10" s="1"/>
  <c r="GK23" i="10"/>
  <c r="GL23" i="10" s="1"/>
  <c r="GM23" i="10" s="1"/>
  <c r="GN23" i="10" s="1"/>
  <c r="GO23" i="10" s="1"/>
  <c r="GP23" i="10" s="1"/>
  <c r="GQ23" i="10" s="1"/>
  <c r="GR23" i="10" s="1"/>
  <c r="GS23" i="10" s="1"/>
  <c r="GT23" i="10" s="1"/>
  <c r="GU23" i="10" s="1"/>
  <c r="GV23" i="10" s="1"/>
  <c r="GW23" i="10" s="1"/>
  <c r="GX23" i="10" s="1"/>
  <c r="GY23" i="10" s="1"/>
  <c r="GZ23" i="10" s="1"/>
  <c r="HA23" i="10" s="1"/>
  <c r="HB23" i="10" s="1"/>
  <c r="HC23" i="10" s="1"/>
  <c r="HD23" i="10" s="1"/>
  <c r="HE23" i="10" s="1"/>
  <c r="HF23" i="10" s="1"/>
  <c r="HG23" i="10" s="1"/>
  <c r="HH23" i="10" s="1"/>
  <c r="HI23" i="10" s="1"/>
  <c r="HJ23" i="10" s="1"/>
  <c r="HK23" i="10" s="1"/>
  <c r="HL23" i="10" s="1"/>
  <c r="HM23" i="10" s="1"/>
  <c r="HN23" i="10" s="1"/>
  <c r="HO23" i="10" s="1"/>
  <c r="HP23" i="10" s="1"/>
  <c r="HQ23" i="10" s="1"/>
  <c r="HR23" i="10" s="1"/>
  <c r="HS23" i="10" s="1"/>
  <c r="HT23" i="10" s="1"/>
  <c r="HU23" i="10" s="1"/>
  <c r="HV23" i="10" s="1"/>
  <c r="HW23" i="10" s="1"/>
  <c r="HX23" i="10" s="1"/>
  <c r="HY23" i="10" s="1"/>
  <c r="HZ23" i="10" s="1"/>
  <c r="IA23" i="10" s="1"/>
  <c r="IB23" i="10" s="1"/>
  <c r="IC23" i="10" s="1"/>
  <c r="ID23" i="10" s="1"/>
  <c r="IE23" i="10" s="1"/>
  <c r="IF23" i="10" s="1"/>
  <c r="IG23" i="10" s="1"/>
  <c r="IH23" i="10" s="1"/>
  <c r="II23" i="10" s="1"/>
  <c r="IJ23" i="10" s="1"/>
  <c r="IK23" i="10" s="1"/>
  <c r="IL23" i="10" s="1"/>
  <c r="IM23" i="10" s="1"/>
  <c r="GY37" i="10"/>
  <c r="GZ37" i="10" s="1"/>
  <c r="HA37" i="10" s="1"/>
  <c r="HB37" i="10" s="1"/>
  <c r="HC37" i="10" s="1"/>
  <c r="HD37" i="10" s="1"/>
  <c r="HE37" i="10" s="1"/>
  <c r="HF37" i="10" s="1"/>
  <c r="HG37" i="10" s="1"/>
  <c r="HH37" i="10" s="1"/>
  <c r="HI37" i="10" s="1"/>
  <c r="HJ37" i="10" s="1"/>
  <c r="HK37" i="10" s="1"/>
  <c r="HL37" i="10" s="1"/>
  <c r="HM37" i="10" s="1"/>
  <c r="HN37" i="10" s="1"/>
  <c r="HO37" i="10" s="1"/>
  <c r="HP37" i="10" s="1"/>
  <c r="HQ37" i="10" s="1"/>
  <c r="HR37" i="10" s="1"/>
  <c r="HS37" i="10" s="1"/>
  <c r="HT37" i="10" s="1"/>
  <c r="HU37" i="10" s="1"/>
  <c r="HV37" i="10" s="1"/>
  <c r="HW37" i="10" s="1"/>
  <c r="HX37" i="10" s="1"/>
  <c r="HY37" i="10" s="1"/>
  <c r="HZ37" i="10" s="1"/>
  <c r="IA37" i="10" s="1"/>
  <c r="IB37" i="10" s="1"/>
  <c r="IC37" i="10" s="1"/>
  <c r="ID37" i="10" s="1"/>
  <c r="IE37" i="10" s="1"/>
  <c r="IF37" i="10" s="1"/>
  <c r="IG37" i="10" s="1"/>
  <c r="IH37" i="10" s="1"/>
  <c r="II37" i="10" s="1"/>
  <c r="IJ37" i="10" s="1"/>
  <c r="IK37" i="10" s="1"/>
  <c r="IL37" i="10" s="1"/>
  <c r="IM37" i="10" s="1"/>
  <c r="GI21" i="10"/>
  <c r="GJ21" i="10" s="1"/>
  <c r="GK21" i="10" s="1"/>
  <c r="GL21" i="10" s="1"/>
  <c r="GM21" i="10" s="1"/>
  <c r="GN21" i="10" s="1"/>
  <c r="GO21" i="10" s="1"/>
  <c r="GP21" i="10" s="1"/>
  <c r="GQ21" i="10" s="1"/>
  <c r="GR21" i="10" s="1"/>
  <c r="GS21" i="10" s="1"/>
  <c r="GT21" i="10" s="1"/>
  <c r="GU21" i="10" s="1"/>
  <c r="GV21" i="10" s="1"/>
  <c r="GW21" i="10" s="1"/>
  <c r="GX21" i="10" s="1"/>
  <c r="GY21" i="10" s="1"/>
  <c r="GZ21" i="10" s="1"/>
  <c r="HA21" i="10" s="1"/>
  <c r="HB21" i="10" s="1"/>
  <c r="HC21" i="10" s="1"/>
  <c r="HD21" i="10" s="1"/>
  <c r="HE21" i="10" s="1"/>
  <c r="HF21" i="10" s="1"/>
  <c r="HG21" i="10" s="1"/>
  <c r="HH21" i="10" s="1"/>
  <c r="HI21" i="10" s="1"/>
  <c r="HJ21" i="10" s="1"/>
  <c r="HK21" i="10" s="1"/>
  <c r="HL21" i="10" s="1"/>
  <c r="HM21" i="10" s="1"/>
  <c r="HN21" i="10" s="1"/>
  <c r="HO21" i="10" s="1"/>
  <c r="HP21" i="10" s="1"/>
  <c r="HQ21" i="10" s="1"/>
  <c r="HR21" i="10" s="1"/>
  <c r="HS21" i="10" s="1"/>
  <c r="HT21" i="10" s="1"/>
  <c r="HU21" i="10" s="1"/>
  <c r="HV21" i="10" s="1"/>
  <c r="HW21" i="10" s="1"/>
  <c r="HX21" i="10" s="1"/>
  <c r="HY21" i="10" s="1"/>
  <c r="HZ21" i="10" s="1"/>
  <c r="IA21" i="10" s="1"/>
  <c r="IB21" i="10" s="1"/>
  <c r="IC21" i="10" s="1"/>
  <c r="ID21" i="10" s="1"/>
  <c r="IE21" i="10" s="1"/>
  <c r="IF21" i="10" s="1"/>
  <c r="IG21" i="10" s="1"/>
  <c r="IH21" i="10" s="1"/>
  <c r="II21" i="10" s="1"/>
  <c r="IJ21" i="10" s="1"/>
  <c r="IK21" i="10" s="1"/>
  <c r="IL21" i="10" s="1"/>
  <c r="IM21" i="10" s="1"/>
  <c r="IE69" i="10"/>
  <c r="IF69" i="10" s="1"/>
  <c r="IG69" i="10" s="1"/>
  <c r="IH69" i="10" s="1"/>
  <c r="II69" i="10" s="1"/>
  <c r="IJ69" i="10" s="1"/>
  <c r="IK69" i="10" s="1"/>
  <c r="IL69" i="10" s="1"/>
  <c r="IM69" i="10" s="1"/>
  <c r="GJ22" i="10"/>
  <c r="GK22" i="10" s="1"/>
  <c r="GL22" i="10" s="1"/>
  <c r="GM22" i="10" s="1"/>
  <c r="GN22" i="10" s="1"/>
  <c r="GO22" i="10" s="1"/>
  <c r="GP22" i="10" s="1"/>
  <c r="GQ22" i="10" s="1"/>
  <c r="GR22" i="10" s="1"/>
  <c r="GS22" i="10" s="1"/>
  <c r="GT22" i="10" s="1"/>
  <c r="GU22" i="10" s="1"/>
  <c r="GV22" i="10" s="1"/>
  <c r="GW22" i="10" s="1"/>
  <c r="GX22" i="10" s="1"/>
  <c r="GY22" i="10" s="1"/>
  <c r="GZ22" i="10" s="1"/>
  <c r="HA22" i="10" s="1"/>
  <c r="HB22" i="10" s="1"/>
  <c r="HC22" i="10" s="1"/>
  <c r="HD22" i="10" s="1"/>
  <c r="HE22" i="10" s="1"/>
  <c r="HF22" i="10" s="1"/>
  <c r="HG22" i="10" s="1"/>
  <c r="HH22" i="10" s="1"/>
  <c r="HI22" i="10" s="1"/>
  <c r="HJ22" i="10" s="1"/>
  <c r="HK22" i="10" s="1"/>
  <c r="HL22" i="10" s="1"/>
  <c r="HM22" i="10" s="1"/>
  <c r="HN22" i="10" s="1"/>
  <c r="HO22" i="10" s="1"/>
  <c r="HP22" i="10" s="1"/>
  <c r="HQ22" i="10" s="1"/>
  <c r="HR22" i="10" s="1"/>
  <c r="HS22" i="10" s="1"/>
  <c r="HT22" i="10" s="1"/>
  <c r="HU22" i="10" s="1"/>
  <c r="HV22" i="10" s="1"/>
  <c r="HW22" i="10" s="1"/>
  <c r="HX22" i="10" s="1"/>
  <c r="HY22" i="10" s="1"/>
  <c r="HZ22" i="10" s="1"/>
  <c r="IA22" i="10" s="1"/>
  <c r="IB22" i="10" s="1"/>
  <c r="IC22" i="10" s="1"/>
  <c r="ID22" i="10" s="1"/>
  <c r="IE22" i="10" s="1"/>
  <c r="IF22" i="10" s="1"/>
  <c r="IG22" i="10" s="1"/>
  <c r="IH22" i="10" s="1"/>
  <c r="II22" i="10" s="1"/>
  <c r="IJ22" i="10" s="1"/>
  <c r="IK22" i="10" s="1"/>
  <c r="IL22" i="10" s="1"/>
  <c r="IM22" i="10" s="1"/>
  <c r="IB66" i="10"/>
  <c r="IC66" i="10" s="1"/>
  <c r="ID66" i="10" s="1"/>
  <c r="IE66" i="10" s="1"/>
  <c r="IF66" i="10" s="1"/>
  <c r="IG66" i="10" s="1"/>
  <c r="IH66" i="10" s="1"/>
  <c r="II66" i="10" s="1"/>
  <c r="IJ66" i="10" s="1"/>
  <c r="IK66" i="10" s="1"/>
  <c r="IL66" i="10" s="1"/>
  <c r="IM66" i="10" s="1"/>
  <c r="GL24" i="10"/>
  <c r="GM24" i="10" s="1"/>
  <c r="GN24" i="10" s="1"/>
  <c r="GO24" i="10" s="1"/>
  <c r="GP24" i="10" s="1"/>
  <c r="GQ24" i="10" s="1"/>
  <c r="GR24" i="10" s="1"/>
  <c r="GS24" i="10" s="1"/>
  <c r="GT24" i="10" s="1"/>
  <c r="GU24" i="10" s="1"/>
  <c r="GV24" i="10" s="1"/>
  <c r="GW24" i="10" s="1"/>
  <c r="GX24" i="10" s="1"/>
  <c r="GY24" i="10" s="1"/>
  <c r="GZ24" i="10" s="1"/>
  <c r="HA24" i="10" s="1"/>
  <c r="HB24" i="10" s="1"/>
  <c r="HC24" i="10" s="1"/>
  <c r="HD24" i="10" s="1"/>
  <c r="HE24" i="10" s="1"/>
  <c r="HF24" i="10" s="1"/>
  <c r="HG24" i="10" s="1"/>
  <c r="HH24" i="10" s="1"/>
  <c r="HI24" i="10" s="1"/>
  <c r="HJ24" i="10" s="1"/>
  <c r="HK24" i="10" s="1"/>
  <c r="HL24" i="10" s="1"/>
  <c r="HM24" i="10" s="1"/>
  <c r="HN24" i="10" s="1"/>
  <c r="HO24" i="10" s="1"/>
  <c r="HP24" i="10" s="1"/>
  <c r="HQ24" i="10" s="1"/>
  <c r="HR24" i="10" s="1"/>
  <c r="HS24" i="10" s="1"/>
  <c r="HT24" i="10" s="1"/>
  <c r="HU24" i="10" s="1"/>
  <c r="HV24" i="10" s="1"/>
  <c r="HW24" i="10" s="1"/>
  <c r="HX24" i="10" s="1"/>
  <c r="HY24" i="10" s="1"/>
  <c r="HZ24" i="10" s="1"/>
  <c r="IA24" i="10" s="1"/>
  <c r="IB24" i="10" s="1"/>
  <c r="IC24" i="10" s="1"/>
  <c r="ID24" i="10" s="1"/>
  <c r="IE24" i="10" s="1"/>
  <c r="IF24" i="10" s="1"/>
  <c r="IG24" i="10" s="1"/>
  <c r="IH24" i="10" s="1"/>
  <c r="II24" i="10" s="1"/>
  <c r="IJ24" i="10" s="1"/>
  <c r="IK24" i="10" s="1"/>
  <c r="IL24" i="10" s="1"/>
  <c r="IM24" i="10" s="1"/>
  <c r="HW61" i="10"/>
  <c r="HX61" i="10" s="1"/>
  <c r="HY61" i="10" s="1"/>
  <c r="HZ61" i="10" s="1"/>
  <c r="IA61" i="10" s="1"/>
  <c r="IB61" i="10" s="1"/>
  <c r="IC61" i="10" s="1"/>
  <c r="ID61" i="10" s="1"/>
  <c r="IE61" i="10" s="1"/>
  <c r="IF61" i="10" s="1"/>
  <c r="IG61" i="10" s="1"/>
  <c r="IH61" i="10" s="1"/>
  <c r="II61" i="10" s="1"/>
  <c r="IJ61" i="10" s="1"/>
  <c r="IK61" i="10" s="1"/>
  <c r="IL61" i="10" s="1"/>
  <c r="IM61" i="10" s="1"/>
  <c r="IK75" i="10"/>
  <c r="IL75" i="10" s="1"/>
  <c r="IM75" i="10" s="1"/>
  <c r="IJ74" i="10"/>
  <c r="IK74" i="10" s="1"/>
  <c r="IL74" i="10" s="1"/>
  <c r="IM74" i="10" s="1"/>
  <c r="GT32" i="10"/>
  <c r="GU32" i="10" s="1"/>
  <c r="GV32" i="10" s="1"/>
  <c r="GW32" i="10" s="1"/>
  <c r="GX32" i="10" s="1"/>
  <c r="GY32" i="10" s="1"/>
  <c r="GZ32" i="10" s="1"/>
  <c r="HA32" i="10" s="1"/>
  <c r="HB32" i="10" s="1"/>
  <c r="HC32" i="10" s="1"/>
  <c r="HD32" i="10" s="1"/>
  <c r="HE32" i="10" s="1"/>
  <c r="HF32" i="10" s="1"/>
  <c r="HG32" i="10" s="1"/>
  <c r="HH32" i="10" s="1"/>
  <c r="HI32" i="10" s="1"/>
  <c r="HJ32" i="10" s="1"/>
  <c r="HK32" i="10" s="1"/>
  <c r="HL32" i="10" s="1"/>
  <c r="HM32" i="10" s="1"/>
  <c r="HN32" i="10" s="1"/>
  <c r="HO32" i="10" s="1"/>
  <c r="HP32" i="10" s="1"/>
  <c r="HQ32" i="10" s="1"/>
  <c r="HR32" i="10" s="1"/>
  <c r="HS32" i="10" s="1"/>
  <c r="HT32" i="10" s="1"/>
  <c r="HU32" i="10" s="1"/>
  <c r="HV32" i="10" s="1"/>
  <c r="HW32" i="10" s="1"/>
  <c r="HX32" i="10" s="1"/>
  <c r="HY32" i="10" s="1"/>
  <c r="HZ32" i="10" s="1"/>
  <c r="IA32" i="10" s="1"/>
  <c r="IB32" i="10" s="1"/>
  <c r="IC32" i="10" s="1"/>
  <c r="ID32" i="10" s="1"/>
  <c r="IE32" i="10" s="1"/>
  <c r="IF32" i="10" s="1"/>
  <c r="IG32" i="10" s="1"/>
  <c r="IH32" i="10" s="1"/>
  <c r="II32" i="10" s="1"/>
  <c r="IJ32" i="10" s="1"/>
  <c r="IK32" i="10" s="1"/>
  <c r="IL32" i="10" s="1"/>
  <c r="IM32" i="10" s="1"/>
  <c r="HN52" i="10"/>
  <c r="HO52" i="10" s="1"/>
  <c r="HP52" i="10" s="1"/>
  <c r="HQ52" i="10" s="1"/>
  <c r="HR52" i="10" s="1"/>
  <c r="HS52" i="10" s="1"/>
  <c r="HT52" i="10" s="1"/>
  <c r="HU52" i="10" s="1"/>
  <c r="HV52" i="10" s="1"/>
  <c r="HW52" i="10" s="1"/>
  <c r="HX52" i="10" s="1"/>
  <c r="HY52" i="10" s="1"/>
  <c r="HZ52" i="10" s="1"/>
  <c r="IA52" i="10" s="1"/>
  <c r="IB52" i="10" s="1"/>
  <c r="IC52" i="10" s="1"/>
  <c r="ID52" i="10" s="1"/>
  <c r="IE52" i="10" s="1"/>
  <c r="IF52" i="10" s="1"/>
  <c r="IG52" i="10" s="1"/>
  <c r="IH52" i="10" s="1"/>
  <c r="II52" i="10" s="1"/>
  <c r="IJ52" i="10" s="1"/>
  <c r="IK52" i="10" s="1"/>
  <c r="IL52" i="10" s="1"/>
  <c r="IM52" i="10" s="1"/>
  <c r="HQ55" i="10"/>
  <c r="HR55" i="10" s="1"/>
  <c r="HS55" i="10" s="1"/>
  <c r="HT55" i="10" s="1"/>
  <c r="HU55" i="10" s="1"/>
  <c r="HV55" i="10" s="1"/>
  <c r="HW55" i="10" s="1"/>
  <c r="HX55" i="10" s="1"/>
  <c r="HY55" i="10" s="1"/>
  <c r="HZ55" i="10" s="1"/>
  <c r="IA55" i="10" s="1"/>
  <c r="IB55" i="10" s="1"/>
  <c r="IC55" i="10" s="1"/>
  <c r="ID55" i="10" s="1"/>
  <c r="IE55" i="10" s="1"/>
  <c r="IF55" i="10" s="1"/>
  <c r="IG55" i="10" s="1"/>
  <c r="IH55" i="10" s="1"/>
  <c r="II55" i="10" s="1"/>
  <c r="IJ55" i="10" s="1"/>
  <c r="IK55" i="10" s="1"/>
  <c r="IL55" i="10" s="1"/>
  <c r="IM55" i="10" s="1"/>
  <c r="IH72" i="10"/>
  <c r="II72" i="10" s="1"/>
  <c r="IJ72" i="10" s="1"/>
  <c r="IK72" i="10" s="1"/>
  <c r="IL72" i="10" s="1"/>
  <c r="IM72" i="10" s="1"/>
  <c r="IM77" i="10"/>
  <c r="GW35" i="10"/>
  <c r="GX35" i="10" s="1"/>
  <c r="GY35" i="10" s="1"/>
  <c r="GZ35" i="10" s="1"/>
  <c r="HA35" i="10" s="1"/>
  <c r="HB35" i="10" s="1"/>
  <c r="HC35" i="10" s="1"/>
  <c r="HD35" i="10" s="1"/>
  <c r="HE35" i="10" s="1"/>
  <c r="HF35" i="10" s="1"/>
  <c r="HG35" i="10" s="1"/>
  <c r="HH35" i="10" s="1"/>
  <c r="HI35" i="10" s="1"/>
  <c r="HJ35" i="10" s="1"/>
  <c r="HK35" i="10" s="1"/>
  <c r="HL35" i="10" s="1"/>
  <c r="HM35" i="10" s="1"/>
  <c r="HN35" i="10" s="1"/>
  <c r="HO35" i="10" s="1"/>
  <c r="HP35" i="10" s="1"/>
  <c r="HQ35" i="10" s="1"/>
  <c r="HR35" i="10" s="1"/>
  <c r="HS35" i="10" s="1"/>
  <c r="HT35" i="10" s="1"/>
  <c r="HU35" i="10" s="1"/>
  <c r="HV35" i="10" s="1"/>
  <c r="HW35" i="10" s="1"/>
  <c r="HX35" i="10" s="1"/>
  <c r="HY35" i="10" s="1"/>
  <c r="HZ35" i="10" s="1"/>
  <c r="IA35" i="10" s="1"/>
  <c r="IB35" i="10" s="1"/>
  <c r="IC35" i="10" s="1"/>
  <c r="ID35" i="10" s="1"/>
  <c r="IE35" i="10" s="1"/>
  <c r="IF35" i="10" s="1"/>
  <c r="IG35" i="10" s="1"/>
  <c r="IH35" i="10" s="1"/>
  <c r="II35" i="10" s="1"/>
  <c r="IJ35" i="10" s="1"/>
  <c r="IK35" i="10" s="1"/>
  <c r="IL35" i="10" s="1"/>
  <c r="IM35" i="10" s="1"/>
  <c r="GX36" i="10"/>
  <c r="GY36" i="10" s="1"/>
  <c r="GZ36" i="10" s="1"/>
  <c r="HA36" i="10" s="1"/>
  <c r="HB36" i="10" s="1"/>
  <c r="HC36" i="10" s="1"/>
  <c r="HD36" i="10" s="1"/>
  <c r="HE36" i="10" s="1"/>
  <c r="HF36" i="10" s="1"/>
  <c r="HG36" i="10" s="1"/>
  <c r="HH36" i="10" s="1"/>
  <c r="HI36" i="10" s="1"/>
  <c r="HJ36" i="10" s="1"/>
  <c r="HK36" i="10" s="1"/>
  <c r="HL36" i="10" s="1"/>
  <c r="HM36" i="10" s="1"/>
  <c r="HN36" i="10" s="1"/>
  <c r="HO36" i="10" s="1"/>
  <c r="HP36" i="10" s="1"/>
  <c r="HQ36" i="10" s="1"/>
  <c r="HR36" i="10" s="1"/>
  <c r="HS36" i="10" s="1"/>
  <c r="HT36" i="10" s="1"/>
  <c r="HU36" i="10" s="1"/>
  <c r="HV36" i="10" s="1"/>
  <c r="HW36" i="10" s="1"/>
  <c r="HX36" i="10" s="1"/>
  <c r="HY36" i="10" s="1"/>
  <c r="HZ36" i="10" s="1"/>
  <c r="IA36" i="10" s="1"/>
  <c r="IB36" i="10" s="1"/>
  <c r="IC36" i="10" s="1"/>
  <c r="ID36" i="10" s="1"/>
  <c r="IE36" i="10" s="1"/>
  <c r="IF36" i="10" s="1"/>
  <c r="IG36" i="10" s="1"/>
  <c r="IH36" i="10" s="1"/>
  <c r="II36" i="10" s="1"/>
  <c r="IJ36" i="10" s="1"/>
  <c r="IK36" i="10" s="1"/>
  <c r="IL36" i="10" s="1"/>
  <c r="IM36" i="10" s="1"/>
  <c r="HL50" i="10"/>
  <c r="HM50" i="10" s="1"/>
  <c r="HN50" i="10" s="1"/>
  <c r="HO50" i="10" s="1"/>
  <c r="HP50" i="10" s="1"/>
  <c r="HQ50" i="10" s="1"/>
  <c r="HR50" i="10" s="1"/>
  <c r="HS50" i="10" s="1"/>
  <c r="HT50" i="10" s="1"/>
  <c r="HU50" i="10" s="1"/>
  <c r="HV50" i="10" s="1"/>
  <c r="HW50" i="10" s="1"/>
  <c r="HX50" i="10" s="1"/>
  <c r="HY50" i="10" s="1"/>
  <c r="HZ50" i="10" s="1"/>
  <c r="IA50" i="10" s="1"/>
  <c r="IB50" i="10" s="1"/>
  <c r="IC50" i="10" s="1"/>
  <c r="ID50" i="10" s="1"/>
  <c r="IE50" i="10" s="1"/>
  <c r="IF50" i="10" s="1"/>
  <c r="IG50" i="10" s="1"/>
  <c r="IH50" i="10" s="1"/>
  <c r="II50" i="10" s="1"/>
  <c r="IJ50" i="10" s="1"/>
  <c r="IK50" i="10" s="1"/>
  <c r="IL50" i="10" s="1"/>
  <c r="IM50" i="10" s="1"/>
  <c r="IG71" i="10"/>
  <c r="IH71" i="10" s="1"/>
  <c r="II71" i="10" s="1"/>
  <c r="IJ71" i="10" s="1"/>
  <c r="IK71" i="10" s="1"/>
  <c r="IL71" i="10" s="1"/>
  <c r="IM71" i="10" s="1"/>
  <c r="HX62" i="10"/>
  <c r="HY62" i="10" s="1"/>
  <c r="HZ62" i="10" s="1"/>
  <c r="IA62" i="10" s="1"/>
  <c r="IB62" i="10" s="1"/>
  <c r="IC62" i="10" s="1"/>
  <c r="ID62" i="10" s="1"/>
  <c r="IE62" i="10" s="1"/>
  <c r="IF62" i="10" s="1"/>
  <c r="IG62" i="10" s="1"/>
  <c r="IH62" i="10" s="1"/>
  <c r="II62" i="10" s="1"/>
  <c r="IJ62" i="10" s="1"/>
  <c r="IK62" i="10" s="1"/>
  <c r="IL62" i="10" s="1"/>
  <c r="IM62" i="10" s="1"/>
  <c r="HJ48" i="10"/>
  <c r="HK48" i="10" s="1"/>
  <c r="HL48" i="10" s="1"/>
  <c r="HM48" i="10" s="1"/>
  <c r="HN48" i="10" s="1"/>
  <c r="HO48" i="10" s="1"/>
  <c r="HP48" i="10" s="1"/>
  <c r="HQ48" i="10" s="1"/>
  <c r="HR48" i="10" s="1"/>
  <c r="HS48" i="10" s="1"/>
  <c r="HT48" i="10" s="1"/>
  <c r="HU48" i="10" s="1"/>
  <c r="HV48" i="10" s="1"/>
  <c r="HW48" i="10" s="1"/>
  <c r="HX48" i="10" s="1"/>
  <c r="HY48" i="10" s="1"/>
  <c r="HZ48" i="10" s="1"/>
  <c r="IA48" i="10" s="1"/>
  <c r="IB48" i="10" s="1"/>
  <c r="IC48" i="10" s="1"/>
  <c r="ID48" i="10" s="1"/>
  <c r="IE48" i="10" s="1"/>
  <c r="IF48" i="10" s="1"/>
  <c r="IG48" i="10" s="1"/>
  <c r="IH48" i="10" s="1"/>
  <c r="II48" i="10" s="1"/>
  <c r="IJ48" i="10" s="1"/>
  <c r="IK48" i="10" s="1"/>
  <c r="IL48" i="10" s="1"/>
  <c r="IM48" i="10" s="1"/>
  <c r="IA65" i="10"/>
  <c r="IB65" i="10" s="1"/>
  <c r="IC65" i="10" s="1"/>
  <c r="ID65" i="10" s="1"/>
  <c r="IE65" i="10" s="1"/>
  <c r="IF65" i="10" s="1"/>
  <c r="IG65" i="10" s="1"/>
  <c r="IH65" i="10" s="1"/>
  <c r="II65" i="10" s="1"/>
  <c r="IJ65" i="10" s="1"/>
  <c r="IK65" i="10" s="1"/>
  <c r="IL65" i="10" s="1"/>
  <c r="IM65" i="10" s="1"/>
  <c r="KK18" i="10"/>
  <c r="BA11" i="9" s="1"/>
  <c r="KL19" i="10"/>
  <c r="HE43" i="10"/>
  <c r="HF43" i="10" s="1"/>
  <c r="HG43" i="10" s="1"/>
  <c r="HH43" i="10" s="1"/>
  <c r="HI43" i="10" s="1"/>
  <c r="HJ43" i="10" s="1"/>
  <c r="HK43" i="10" s="1"/>
  <c r="HL43" i="10" s="1"/>
  <c r="HM43" i="10" s="1"/>
  <c r="HN43" i="10" s="1"/>
  <c r="HO43" i="10" s="1"/>
  <c r="HP43" i="10" s="1"/>
  <c r="HQ43" i="10" s="1"/>
  <c r="HR43" i="10" s="1"/>
  <c r="HS43" i="10" s="1"/>
  <c r="HT43" i="10" s="1"/>
  <c r="HU43" i="10" s="1"/>
  <c r="HV43" i="10" s="1"/>
  <c r="HW43" i="10" s="1"/>
  <c r="HX43" i="10" s="1"/>
  <c r="HY43" i="10" s="1"/>
  <c r="HZ43" i="10" s="1"/>
  <c r="IA43" i="10" s="1"/>
  <c r="IB43" i="10" s="1"/>
  <c r="IC43" i="10" s="1"/>
  <c r="ID43" i="10" s="1"/>
  <c r="IE43" i="10" s="1"/>
  <c r="IF43" i="10" s="1"/>
  <c r="IG43" i="10" s="1"/>
  <c r="IH43" i="10" s="1"/>
  <c r="II43" i="10" s="1"/>
  <c r="IJ43" i="10" s="1"/>
  <c r="IK43" i="10" s="1"/>
  <c r="IL43" i="10" s="1"/>
  <c r="IM43" i="10" s="1"/>
  <c r="CB18" i="18"/>
  <c r="CH18" i="18"/>
  <c r="ID68" i="10"/>
  <c r="IE68" i="10" s="1"/>
  <c r="IF68" i="10" s="1"/>
  <c r="IG68" i="10" s="1"/>
  <c r="IH68" i="10" s="1"/>
  <c r="II68" i="10" s="1"/>
  <c r="IJ68" i="10" s="1"/>
  <c r="IK68" i="10" s="1"/>
  <c r="IL68" i="10" s="1"/>
  <c r="IM68" i="10" s="1"/>
  <c r="GO27" i="10"/>
  <c r="GP27" i="10" s="1"/>
  <c r="GQ27" i="10" s="1"/>
  <c r="GR27" i="10" s="1"/>
  <c r="GS27" i="10" s="1"/>
  <c r="GT27" i="10" s="1"/>
  <c r="GU27" i="10" s="1"/>
  <c r="GV27" i="10" s="1"/>
  <c r="GW27" i="10" s="1"/>
  <c r="GX27" i="10" s="1"/>
  <c r="GY27" i="10" s="1"/>
  <c r="GZ27" i="10" s="1"/>
  <c r="HA27" i="10" s="1"/>
  <c r="HB27" i="10" s="1"/>
  <c r="HC27" i="10" s="1"/>
  <c r="HD27" i="10" s="1"/>
  <c r="HE27" i="10" s="1"/>
  <c r="HF27" i="10" s="1"/>
  <c r="HG27" i="10" s="1"/>
  <c r="HH27" i="10" s="1"/>
  <c r="HI27" i="10" s="1"/>
  <c r="HJ27" i="10" s="1"/>
  <c r="HK27" i="10" s="1"/>
  <c r="HL27" i="10" s="1"/>
  <c r="HM27" i="10" s="1"/>
  <c r="HN27" i="10" s="1"/>
  <c r="HO27" i="10" s="1"/>
  <c r="HP27" i="10" s="1"/>
  <c r="HQ27" i="10" s="1"/>
  <c r="HR27" i="10" s="1"/>
  <c r="HS27" i="10" s="1"/>
  <c r="HT27" i="10" s="1"/>
  <c r="HU27" i="10" s="1"/>
  <c r="HV27" i="10" s="1"/>
  <c r="HW27" i="10" s="1"/>
  <c r="HX27" i="10" s="1"/>
  <c r="HY27" i="10" s="1"/>
  <c r="HZ27" i="10" s="1"/>
  <c r="IA27" i="10" s="1"/>
  <c r="IB27" i="10" s="1"/>
  <c r="IC27" i="10" s="1"/>
  <c r="ID27" i="10" s="1"/>
  <c r="IE27" i="10" s="1"/>
  <c r="IF27" i="10" s="1"/>
  <c r="IG27" i="10" s="1"/>
  <c r="IH27" i="10" s="1"/>
  <c r="II27" i="10" s="1"/>
  <c r="IJ27" i="10" s="1"/>
  <c r="IK27" i="10" s="1"/>
  <c r="IL27" i="10" s="1"/>
  <c r="IM27" i="10" s="1"/>
  <c r="CB19" i="18"/>
  <c r="CH19" i="18"/>
  <c r="K27" i="18"/>
  <c r="CB64" i="18"/>
  <c r="BX64" i="18"/>
  <c r="CH64" i="18" s="1"/>
  <c r="BN27" i="6"/>
  <c r="BO24" i="18" s="1"/>
  <c r="BE27" i="6"/>
  <c r="BF24" i="18" s="1"/>
  <c r="BH27" i="6"/>
  <c r="BI24" i="18" s="1"/>
  <c r="BM27" i="6"/>
  <c r="BN24" i="18" s="1"/>
  <c r="BJ27" i="6"/>
  <c r="BK24" i="18" s="1"/>
  <c r="BO27" i="6"/>
  <c r="BO28" i="6" s="1"/>
  <c r="BO29" i="6" s="1"/>
  <c r="BL27" i="6"/>
  <c r="BM24" i="18" s="1"/>
  <c r="BK27" i="6"/>
  <c r="BL24" i="18" s="1"/>
  <c r="BD27" i="6"/>
  <c r="BE24" i="18" s="1"/>
  <c r="BF27" i="6"/>
  <c r="BG24" i="18" s="1"/>
  <c r="BG27" i="6"/>
  <c r="BH24" i="18" s="1"/>
  <c r="BI27" i="6"/>
  <c r="BJ24" i="18" s="1"/>
  <c r="BK28" i="18"/>
  <c r="BM28" i="18"/>
  <c r="BF28" i="18"/>
  <c r="BI28" i="18"/>
  <c r="BN28" i="18"/>
  <c r="BG28" i="18"/>
  <c r="BO28" i="18"/>
  <c r="BJ28" i="18"/>
  <c r="BL28" i="18"/>
  <c r="BU32" i="6"/>
  <c r="BP28" i="18"/>
  <c r="BH28" i="18"/>
  <c r="AW31" i="6"/>
  <c r="AV31" i="6"/>
  <c r="BC31" i="6"/>
  <c r="AU31" i="6"/>
  <c r="BB31" i="6"/>
  <c r="AT31" i="6"/>
  <c r="BA31" i="6"/>
  <c r="AS31" i="6"/>
  <c r="AZ31" i="6"/>
  <c r="AY31" i="6"/>
  <c r="AX31" i="6"/>
  <c r="AR31" i="6"/>
  <c r="BB32" i="6"/>
  <c r="AT32" i="6"/>
  <c r="BA32" i="6"/>
  <c r="AS32" i="6"/>
  <c r="AZ32" i="6"/>
  <c r="AY32" i="6"/>
  <c r="AX32" i="6"/>
  <c r="AW32" i="6"/>
  <c r="AV32" i="6"/>
  <c r="AR32" i="6"/>
  <c r="BC32" i="6"/>
  <c r="AU32" i="6"/>
  <c r="AL32" i="6"/>
  <c r="AK32" i="6"/>
  <c r="AJ32" i="6"/>
  <c r="AF32" i="6"/>
  <c r="AQ32" i="6"/>
  <c r="AI32" i="6"/>
  <c r="AP32" i="6"/>
  <c r="AH32" i="6"/>
  <c r="AO32" i="6"/>
  <c r="AG32" i="6"/>
  <c r="AN32" i="6"/>
  <c r="AM32" i="6"/>
  <c r="AO31" i="6"/>
  <c r="AG31" i="6"/>
  <c r="AN31" i="6"/>
  <c r="AM31" i="6"/>
  <c r="AL31" i="6"/>
  <c r="AF31" i="6"/>
  <c r="AK31" i="6"/>
  <c r="AJ31" i="6"/>
  <c r="AQ31" i="6"/>
  <c r="AI31" i="6"/>
  <c r="AP31" i="6"/>
  <c r="AH31" i="6"/>
  <c r="AD32" i="6"/>
  <c r="V32" i="6"/>
  <c r="AC32" i="6"/>
  <c r="U32" i="6"/>
  <c r="AB32" i="6"/>
  <c r="AA32" i="6"/>
  <c r="Z32" i="6"/>
  <c r="Y32" i="6"/>
  <c r="X32" i="6"/>
  <c r="T32" i="6"/>
  <c r="AE32" i="6"/>
  <c r="W32" i="6"/>
  <c r="Y31" i="6"/>
  <c r="X31" i="6"/>
  <c r="AE31" i="6"/>
  <c r="W31" i="6"/>
  <c r="AD31" i="6"/>
  <c r="V31" i="6"/>
  <c r="AC31" i="6"/>
  <c r="U31" i="6"/>
  <c r="AB31" i="6"/>
  <c r="AA31" i="6"/>
  <c r="Z31" i="6"/>
  <c r="T31" i="6"/>
  <c r="U27" i="18" s="1"/>
  <c r="S32" i="6"/>
  <c r="S27" i="6" s="1"/>
  <c r="R32" i="6"/>
  <c r="R34" i="6" s="1"/>
  <c r="R80" i="6" s="1"/>
  <c r="K32" i="6"/>
  <c r="L28" i="18" s="1"/>
  <c r="Q32" i="6"/>
  <c r="Q27" i="6" s="1"/>
  <c r="Q28" i="6" s="1"/>
  <c r="Q29" i="6" s="1"/>
  <c r="P32" i="6"/>
  <c r="P27" i="6" s="1"/>
  <c r="O32" i="6"/>
  <c r="O34" i="6" s="1"/>
  <c r="O80" i="6" s="1"/>
  <c r="N32" i="6"/>
  <c r="N27" i="6" s="1"/>
  <c r="L32" i="6"/>
  <c r="L34" i="6" s="1"/>
  <c r="L80" i="6" s="1"/>
  <c r="M32" i="6"/>
  <c r="M34" i="6" s="1"/>
  <c r="M80" i="6" s="1"/>
  <c r="J32" i="6"/>
  <c r="K28" i="18" s="1"/>
  <c r="AA66" i="18"/>
  <c r="AI66" i="18"/>
  <c r="BG66" i="18"/>
  <c r="BN66" i="18"/>
  <c r="AC66" i="18"/>
  <c r="AF66" i="18"/>
  <c r="BK66" i="18"/>
  <c r="V66" i="18"/>
  <c r="AP66" i="18"/>
  <c r="AK66" i="18"/>
  <c r="AR66" i="18"/>
  <c r="X66" i="18"/>
  <c r="BO66" i="18"/>
  <c r="BF66" i="18"/>
  <c r="BM66" i="18"/>
  <c r="BP66" i="18"/>
  <c r="AB66" i="18"/>
  <c r="Y66" i="18"/>
  <c r="AJ66" i="18"/>
  <c r="AN66" i="18"/>
  <c r="BH66" i="18"/>
  <c r="AD66" i="18"/>
  <c r="AH66" i="18"/>
  <c r="BL66" i="18"/>
  <c r="BI66" i="18"/>
  <c r="W66" i="18"/>
  <c r="AQ66" i="18"/>
  <c r="AL66" i="18"/>
  <c r="AZ13" i="6"/>
  <c r="BA11" i="18"/>
  <c r="G34" i="4"/>
  <c r="G44" i="4"/>
  <c r="G24" i="4"/>
  <c r="BG19" i="10"/>
  <c r="BF18" i="10"/>
  <c r="G41" i="3"/>
  <c r="BL70" i="6"/>
  <c r="AA70" i="6"/>
  <c r="X70" i="6"/>
  <c r="AH70" i="6"/>
  <c r="BJ66" i="18"/>
  <c r="BI70" i="6"/>
  <c r="Z70" i="6"/>
  <c r="AG70" i="6"/>
  <c r="AX70" i="6"/>
  <c r="BG70" i="6"/>
  <c r="U70" i="6"/>
  <c r="AP70" i="6"/>
  <c r="BF70" i="6"/>
  <c r="BE70" i="6"/>
  <c r="BO70" i="6"/>
  <c r="BR64" i="6"/>
  <c r="T70" i="6"/>
  <c r="BS64" i="6"/>
  <c r="AF70" i="6"/>
  <c r="AQ70" i="6"/>
  <c r="AI70" i="6"/>
  <c r="BK70" i="6"/>
  <c r="BH70" i="6"/>
  <c r="V70" i="6"/>
  <c r="Z66" i="18"/>
  <c r="Y70" i="6"/>
  <c r="AO70" i="6"/>
  <c r="AJ70" i="6"/>
  <c r="BU64" i="6"/>
  <c r="BD70" i="6"/>
  <c r="BM70" i="6"/>
  <c r="AB70" i="6"/>
  <c r="AE66" i="18"/>
  <c r="AD70" i="6"/>
  <c r="AO66" i="18"/>
  <c r="AN70" i="6"/>
  <c r="AM70" i="6"/>
  <c r="AE70" i="6"/>
  <c r="BJ70" i="6"/>
  <c r="BN70" i="6"/>
  <c r="W70" i="6"/>
  <c r="AC70" i="6"/>
  <c r="AM66" i="18"/>
  <c r="AL70" i="6"/>
  <c r="AK70" i="6"/>
  <c r="BF14" i="52"/>
  <c r="BK10" i="6" s="1"/>
  <c r="BM8" i="18" s="1"/>
  <c r="BB14" i="52"/>
  <c r="BG10" i="6" s="1"/>
  <c r="BI8" i="18" s="1"/>
  <c r="BI27" i="18"/>
  <c r="BH34" i="6"/>
  <c r="BU31" i="6"/>
  <c r="BD34" i="6"/>
  <c r="BF27" i="18"/>
  <c r="BE34" i="6"/>
  <c r="BH14" i="52"/>
  <c r="BM27" i="18"/>
  <c r="BL34" i="6"/>
  <c r="BH27" i="18"/>
  <c r="BG34" i="6"/>
  <c r="BG27" i="18"/>
  <c r="BF34" i="6"/>
  <c r="BL27" i="18"/>
  <c r="BK34" i="6"/>
  <c r="BK27" i="18"/>
  <c r="BJ34" i="6"/>
  <c r="BN27" i="18"/>
  <c r="BM34" i="6"/>
  <c r="BO27" i="18"/>
  <c r="BN34" i="6"/>
  <c r="BJ27" i="18"/>
  <c r="BI34" i="6"/>
  <c r="BP27" i="18"/>
  <c r="BO34" i="6"/>
  <c r="O27" i="18"/>
  <c r="S27" i="18"/>
  <c r="M27" i="18"/>
  <c r="BQ31" i="6"/>
  <c r="Q27" i="18"/>
  <c r="N27" i="18"/>
  <c r="P27" i="18"/>
  <c r="T27" i="18"/>
  <c r="R27" i="18"/>
  <c r="BT16" i="6"/>
  <c r="BT73" i="6"/>
  <c r="BC75" i="6"/>
  <c r="BD71" i="18"/>
  <c r="AV8" i="52"/>
  <c r="AV14" i="52" s="1"/>
  <c r="BA10" i="6" s="1"/>
  <c r="BC8" i="18" s="1"/>
  <c r="BC130" i="52"/>
  <c r="BC119" i="52" s="1"/>
  <c r="BC122" i="52" s="1"/>
  <c r="BC6" i="52" s="1"/>
  <c r="BH9" i="6" s="1"/>
  <c r="BG130" i="52"/>
  <c r="BG119" i="52" s="1"/>
  <c r="BG122" i="52" s="1"/>
  <c r="BG6" i="52" s="1"/>
  <c r="BL9" i="6" s="1"/>
  <c r="BD130" i="52"/>
  <c r="BD119" i="52" s="1"/>
  <c r="BD122" i="52" s="1"/>
  <c r="BD6" i="52" s="1"/>
  <c r="BI9" i="6" s="1"/>
  <c r="AY130" i="52"/>
  <c r="AY119" i="52" s="1"/>
  <c r="AY122" i="52" s="1"/>
  <c r="AY6" i="52" s="1"/>
  <c r="BD9" i="6" s="1"/>
  <c r="AX130" i="52"/>
  <c r="AX119" i="52" s="1"/>
  <c r="AX122" i="52" s="1"/>
  <c r="AX6" i="52" s="1"/>
  <c r="BC9" i="6" s="1"/>
  <c r="BA130" i="52"/>
  <c r="BA119" i="52" s="1"/>
  <c r="BA122" i="52" s="1"/>
  <c r="BA6" i="52" s="1"/>
  <c r="BF9" i="6" s="1"/>
  <c r="AZ130" i="52"/>
  <c r="AZ119" i="52" s="1"/>
  <c r="AZ122" i="52" s="1"/>
  <c r="AZ6" i="52" s="1"/>
  <c r="BE9" i="6" s="1"/>
  <c r="BI130" i="52"/>
  <c r="BI119" i="52" s="1"/>
  <c r="BI122" i="52" s="1"/>
  <c r="BI6" i="52" s="1"/>
  <c r="BN9" i="6" s="1"/>
  <c r="BV20" i="18"/>
  <c r="BE119" i="52"/>
  <c r="BE122" i="52" s="1"/>
  <c r="AX175" i="52"/>
  <c r="AX176" i="52" s="1"/>
  <c r="AW187" i="52"/>
  <c r="AW188" i="52" s="1"/>
  <c r="AW189" i="52" s="1"/>
  <c r="AX181" i="52"/>
  <c r="AX183" i="52"/>
  <c r="AX182" i="52"/>
  <c r="F31" i="18" l="1"/>
  <c r="V33" i="17" s="1"/>
  <c r="BW69" i="6"/>
  <c r="CC65" i="18"/>
  <c r="CF65" i="18"/>
  <c r="BX65" i="18"/>
  <c r="CH65" i="18" s="1"/>
  <c r="CE65" i="18"/>
  <c r="CB65" i="18"/>
  <c r="CD65" i="18"/>
  <c r="AZ27" i="6"/>
  <c r="AZ28" i="6" s="1"/>
  <c r="AZ29" i="6" s="1"/>
  <c r="J76" i="18"/>
  <c r="I97" i="6"/>
  <c r="J24" i="18"/>
  <c r="I28" i="6"/>
  <c r="I29" i="6" s="1"/>
  <c r="BW73" i="6"/>
  <c r="BB27" i="6"/>
  <c r="BC24" i="18" s="1"/>
  <c r="AY27" i="6"/>
  <c r="AZ24" i="18" s="1"/>
  <c r="AZ25" i="18" s="1"/>
  <c r="U27" i="6"/>
  <c r="U28" i="6" s="1"/>
  <c r="U29" i="6" s="1"/>
  <c r="AR27" i="6"/>
  <c r="AR28" i="6" s="1"/>
  <c r="AR29" i="6" s="1"/>
  <c r="FU18" i="10"/>
  <c r="BB8" i="9" s="1"/>
  <c r="FV19" i="10"/>
  <c r="KL18" i="10"/>
  <c r="BB11" i="9" s="1"/>
  <c r="KM19" i="10"/>
  <c r="AX27" i="6"/>
  <c r="AX28" i="6" s="1"/>
  <c r="AX29" i="6" s="1"/>
  <c r="BA27" i="6"/>
  <c r="BB24" i="18" s="1"/>
  <c r="J34" i="6"/>
  <c r="J80" i="6" s="1"/>
  <c r="M27" i="6"/>
  <c r="N24" i="18" s="1"/>
  <c r="N25" i="18" s="1"/>
  <c r="R24" i="18"/>
  <c r="R25" i="18" s="1"/>
  <c r="AT27" i="6"/>
  <c r="AT28" i="6" s="1"/>
  <c r="AT29" i="6" s="1"/>
  <c r="K27" i="6"/>
  <c r="K28" i="6" s="1"/>
  <c r="K29" i="6" s="1"/>
  <c r="BP24" i="18"/>
  <c r="BV24" i="18" s="1"/>
  <c r="W27" i="6"/>
  <c r="W28" i="6" s="1"/>
  <c r="W29" i="6" s="1"/>
  <c r="AM27" i="6"/>
  <c r="AM28" i="6" s="1"/>
  <c r="AM29" i="6" s="1"/>
  <c r="AU27" i="6"/>
  <c r="AU28" i="6" s="1"/>
  <c r="AU29" i="6" s="1"/>
  <c r="AS27" i="6"/>
  <c r="AT24" i="18" s="1"/>
  <c r="AT25" i="18" s="1"/>
  <c r="AF27" i="6"/>
  <c r="AF28" i="6" s="1"/>
  <c r="AF29" i="6" s="1"/>
  <c r="BU27" i="6"/>
  <c r="BH30" i="18"/>
  <c r="BH76" i="18" s="1"/>
  <c r="AW27" i="6"/>
  <c r="AW28" i="6" s="1"/>
  <c r="AW29" i="6" s="1"/>
  <c r="AL27" i="6"/>
  <c r="AM24" i="18" s="1"/>
  <c r="AM25" i="18" s="1"/>
  <c r="Y27" i="6"/>
  <c r="Y28" i="6" s="1"/>
  <c r="Y29" i="6" s="1"/>
  <c r="AE27" i="6"/>
  <c r="AF24" i="18" s="1"/>
  <c r="AF25" i="18" s="1"/>
  <c r="AN27" i="6"/>
  <c r="AN28" i="6" s="1"/>
  <c r="AN29" i="6" s="1"/>
  <c r="AJ27" i="6"/>
  <c r="AJ28" i="6" s="1"/>
  <c r="AJ29" i="6" s="1"/>
  <c r="AH27" i="6"/>
  <c r="AH28" i="6" s="1"/>
  <c r="AH29" i="6" s="1"/>
  <c r="AB27" i="6"/>
  <c r="AB28" i="6" s="1"/>
  <c r="AB29" i="6" s="1"/>
  <c r="AQ27" i="6"/>
  <c r="AR24" i="18" s="1"/>
  <c r="AR25" i="18" s="1"/>
  <c r="BN30" i="18"/>
  <c r="BN76" i="18" s="1"/>
  <c r="L27" i="6"/>
  <c r="L28" i="6" s="1"/>
  <c r="L29" i="6" s="1"/>
  <c r="AC27" i="6"/>
  <c r="AD24" i="18" s="1"/>
  <c r="AD25" i="18" s="1"/>
  <c r="AV27" i="6"/>
  <c r="AV28" i="6" s="1"/>
  <c r="AV29" i="6" s="1"/>
  <c r="BO30" i="18"/>
  <c r="BO76" i="18" s="1"/>
  <c r="BM30" i="18"/>
  <c r="BM76" i="18" s="1"/>
  <c r="Z27" i="6"/>
  <c r="Z28" i="6" s="1"/>
  <c r="Z29" i="6" s="1"/>
  <c r="AP27" i="6"/>
  <c r="AP28" i="6" s="1"/>
  <c r="AP29" i="6" s="1"/>
  <c r="BC27" i="6"/>
  <c r="BD24" i="18" s="1"/>
  <c r="AA27" i="6"/>
  <c r="AA28" i="6" s="1"/>
  <c r="AA29" i="6" s="1"/>
  <c r="AI27" i="6"/>
  <c r="AI28" i="6" s="1"/>
  <c r="AI29" i="6" s="1"/>
  <c r="V27" i="6"/>
  <c r="W24" i="18" s="1"/>
  <c r="W25" i="18" s="1"/>
  <c r="AG27" i="6"/>
  <c r="AG28" i="6" s="1"/>
  <c r="AG29" i="6" s="1"/>
  <c r="AK27" i="6"/>
  <c r="AK28" i="6" s="1"/>
  <c r="AK29" i="6" s="1"/>
  <c r="X27" i="6"/>
  <c r="X28" i="6" s="1"/>
  <c r="X29" i="6" s="1"/>
  <c r="AD27" i="6"/>
  <c r="AD28" i="6" s="1"/>
  <c r="AD29" i="6" s="1"/>
  <c r="AO27" i="6"/>
  <c r="AO28" i="6" s="1"/>
  <c r="AO29" i="6" s="1"/>
  <c r="O27" i="6"/>
  <c r="P24" i="18" s="1"/>
  <c r="P25" i="18" s="1"/>
  <c r="R27" i="6"/>
  <c r="R28" i="6" s="1"/>
  <c r="R29" i="6" s="1"/>
  <c r="J27" i="6"/>
  <c r="J28" i="6" s="1"/>
  <c r="J29" i="6" s="1"/>
  <c r="BF30" i="18"/>
  <c r="BF76" i="18" s="1"/>
  <c r="BK30" i="18"/>
  <c r="BK76" i="18" s="1"/>
  <c r="AI28" i="18"/>
  <c r="BI30" i="18"/>
  <c r="BI76" i="18" s="1"/>
  <c r="BG30" i="18"/>
  <c r="BG76" i="18" s="1"/>
  <c r="BJ30" i="18"/>
  <c r="BJ76" i="18" s="1"/>
  <c r="BL30" i="18"/>
  <c r="BL76" i="18" s="1"/>
  <c r="AL28" i="18"/>
  <c r="Z28" i="18"/>
  <c r="AZ28" i="18"/>
  <c r="AJ28" i="18"/>
  <c r="AV28" i="18"/>
  <c r="K34" i="6"/>
  <c r="K80" i="6" s="1"/>
  <c r="S28" i="18"/>
  <c r="S30" i="18" s="1"/>
  <c r="S76" i="18" s="1"/>
  <c r="X28" i="18"/>
  <c r="W28" i="18"/>
  <c r="AH28" i="18"/>
  <c r="AE28" i="18"/>
  <c r="AM28" i="18"/>
  <c r="AD28" i="18"/>
  <c r="AN28" i="18"/>
  <c r="V28" i="18"/>
  <c r="BP30" i="18"/>
  <c r="BP76" i="18" s="1"/>
  <c r="AU28" i="18"/>
  <c r="AY28" i="18"/>
  <c r="AG28" i="18"/>
  <c r="AO28" i="18"/>
  <c r="Q34" i="6"/>
  <c r="Q80" i="6" s="1"/>
  <c r="Q84" i="6" s="1"/>
  <c r="R28" i="18"/>
  <c r="R30" i="18" s="1"/>
  <c r="R76" i="18" s="1"/>
  <c r="AX28" i="18"/>
  <c r="P34" i="6"/>
  <c r="P80" i="6" s="1"/>
  <c r="AW28" i="18"/>
  <c r="AR28" i="18"/>
  <c r="BD28" i="18"/>
  <c r="AC28" i="18"/>
  <c r="AS28" i="18"/>
  <c r="BC28" i="18"/>
  <c r="Y28" i="18"/>
  <c r="AF28" i="18"/>
  <c r="AP28" i="18"/>
  <c r="U28" i="18"/>
  <c r="U30" i="18" s="1"/>
  <c r="BA28" i="18"/>
  <c r="BE28" i="18"/>
  <c r="BV28" i="18" s="1"/>
  <c r="AT28" i="18"/>
  <c r="O28" i="18"/>
  <c r="O30" i="18" s="1"/>
  <c r="O76" i="18" s="1"/>
  <c r="BR32" i="6"/>
  <c r="AK28" i="18"/>
  <c r="AQ28" i="18"/>
  <c r="BS32" i="6"/>
  <c r="N34" i="6"/>
  <c r="N80" i="6" s="1"/>
  <c r="AA28" i="18"/>
  <c r="BB28" i="18"/>
  <c r="BT32" i="6"/>
  <c r="M28" i="18"/>
  <c r="M30" i="18" s="1"/>
  <c r="M76" i="18" s="1"/>
  <c r="AB28" i="18"/>
  <c r="P28" i="18"/>
  <c r="P30" i="18" s="1"/>
  <c r="P76" i="18" s="1"/>
  <c r="Q28" i="18"/>
  <c r="Q30" i="18" s="1"/>
  <c r="Q76" i="18" s="1"/>
  <c r="AT66" i="18"/>
  <c r="BB66" i="18"/>
  <c r="AU66" i="18"/>
  <c r="BB70" i="6"/>
  <c r="BC66" i="18"/>
  <c r="AW70" i="6"/>
  <c r="AX66" i="18"/>
  <c r="AU70" i="6"/>
  <c r="AV66" i="18"/>
  <c r="AR70" i="6"/>
  <c r="AS66" i="18"/>
  <c r="AZ70" i="6"/>
  <c r="BA66" i="18"/>
  <c r="BC70" i="6"/>
  <c r="BD66" i="18"/>
  <c r="AY66" i="18"/>
  <c r="BV60" i="18"/>
  <c r="BL80" i="6"/>
  <c r="BA13" i="6"/>
  <c r="BB11" i="18"/>
  <c r="BG13" i="6"/>
  <c r="BG28" i="6" s="1"/>
  <c r="BG29" i="6" s="1"/>
  <c r="BD80" i="6"/>
  <c r="S34" i="6"/>
  <c r="S80" i="6" s="1"/>
  <c r="T28" i="18"/>
  <c r="BQ32" i="6"/>
  <c r="L30" i="18"/>
  <c r="L76" i="18" s="1"/>
  <c r="N28" i="18"/>
  <c r="N30" i="18" s="1"/>
  <c r="N76" i="18" s="1"/>
  <c r="N28" i="6"/>
  <c r="N29" i="6" s="1"/>
  <c r="O24" i="18"/>
  <c r="O25" i="18" s="1"/>
  <c r="S28" i="6"/>
  <c r="S29" i="6" s="1"/>
  <c r="T24" i="18"/>
  <c r="T25" i="18" s="1"/>
  <c r="P28" i="6"/>
  <c r="P29" i="6" s="1"/>
  <c r="Q24" i="18"/>
  <c r="Q25" i="18" s="1"/>
  <c r="BH80" i="6"/>
  <c r="BE80" i="6"/>
  <c r="BH19" i="10"/>
  <c r="BG18" i="10"/>
  <c r="BF80" i="6"/>
  <c r="BO80" i="6"/>
  <c r="BO84" i="6" s="1"/>
  <c r="BN80" i="6"/>
  <c r="BK80" i="6"/>
  <c r="BG80" i="6"/>
  <c r="BM80" i="6"/>
  <c r="BI80" i="6"/>
  <c r="BJ80" i="6"/>
  <c r="T27" i="6"/>
  <c r="U24" i="18" s="1"/>
  <c r="AW66" i="18"/>
  <c r="AS70" i="6"/>
  <c r="AV70" i="6"/>
  <c r="AT70" i="6"/>
  <c r="BT64" i="6"/>
  <c r="BW64" i="6" s="1"/>
  <c r="BA70" i="6"/>
  <c r="AY70" i="6"/>
  <c r="AZ66" i="18"/>
  <c r="BR70" i="6"/>
  <c r="BU70" i="6"/>
  <c r="BS70" i="6"/>
  <c r="BS60" i="18"/>
  <c r="U66" i="18"/>
  <c r="BS66" i="18" s="1"/>
  <c r="BT60" i="18"/>
  <c r="AG66" i="18"/>
  <c r="BT66" i="18" s="1"/>
  <c r="BK13" i="6"/>
  <c r="BK28" i="6" s="1"/>
  <c r="BK29" i="6" s="1"/>
  <c r="BM10" i="6"/>
  <c r="BO8" i="18" s="1"/>
  <c r="BI14" i="52"/>
  <c r="AY14" i="52"/>
  <c r="BD10" i="6" s="1"/>
  <c r="BF8" i="18" s="1"/>
  <c r="AV27" i="18"/>
  <c r="AU34" i="6"/>
  <c r="AU27" i="18"/>
  <c r="AT34" i="6"/>
  <c r="AX27" i="18"/>
  <c r="AW34" i="6"/>
  <c r="AG27" i="18"/>
  <c r="BS31" i="6"/>
  <c r="AF34" i="6"/>
  <c r="AF80" i="6" s="1"/>
  <c r="AJ27" i="18"/>
  <c r="AI34" i="6"/>
  <c r="AI80" i="6" s="1"/>
  <c r="AN27" i="18"/>
  <c r="AM34" i="6"/>
  <c r="AM80" i="6" s="1"/>
  <c r="W27" i="18"/>
  <c r="V34" i="6"/>
  <c r="V80" i="6" s="1"/>
  <c r="AA27" i="18"/>
  <c r="Z34" i="6"/>
  <c r="Z80" i="6" s="1"/>
  <c r="BR31" i="6"/>
  <c r="T34" i="6"/>
  <c r="T80" i="6" s="1"/>
  <c r="AZ14" i="52"/>
  <c r="BD14" i="52"/>
  <c r="BI10" i="6" s="1"/>
  <c r="BK8" i="18" s="1"/>
  <c r="AZ27" i="18"/>
  <c r="AY34" i="6"/>
  <c r="AY27" i="18"/>
  <c r="AX34" i="6"/>
  <c r="AX80" i="6" s="1"/>
  <c r="BD27" i="18"/>
  <c r="BC34" i="6"/>
  <c r="AQ27" i="18"/>
  <c r="AP34" i="6"/>
  <c r="AP80" i="6" s="1"/>
  <c r="AI27" i="18"/>
  <c r="AH34" i="6"/>
  <c r="AH80" i="6" s="1"/>
  <c r="AM27" i="18"/>
  <c r="AL34" i="6"/>
  <c r="AL80" i="6" s="1"/>
  <c r="V27" i="18"/>
  <c r="U34" i="6"/>
  <c r="U80" i="6" s="1"/>
  <c r="X27" i="18"/>
  <c r="W34" i="6"/>
  <c r="W80" i="6" s="1"/>
  <c r="AF27" i="18"/>
  <c r="AE34" i="6"/>
  <c r="AE80" i="6" s="1"/>
  <c r="BU34" i="6"/>
  <c r="BA14" i="52"/>
  <c r="BG14" i="52"/>
  <c r="BL10" i="6" s="1"/>
  <c r="BN8" i="18" s="1"/>
  <c r="AW27" i="18"/>
  <c r="AV34" i="6"/>
  <c r="BC27" i="18"/>
  <c r="BB34" i="6"/>
  <c r="BB27" i="18"/>
  <c r="BA34" i="6"/>
  <c r="AP27" i="18"/>
  <c r="AO34" i="6"/>
  <c r="AO80" i="6" s="1"/>
  <c r="AL27" i="18"/>
  <c r="AK34" i="6"/>
  <c r="AK80" i="6" s="1"/>
  <c r="AK27" i="18"/>
  <c r="AJ34" i="6"/>
  <c r="AJ80" i="6" s="1"/>
  <c r="AB27" i="18"/>
  <c r="AA34" i="6"/>
  <c r="AA80" i="6" s="1"/>
  <c r="AC27" i="18"/>
  <c r="AB34" i="6"/>
  <c r="AB80" i="6" s="1"/>
  <c r="AE27" i="18"/>
  <c r="AD34" i="6"/>
  <c r="AD80" i="6" s="1"/>
  <c r="BC14" i="52"/>
  <c r="BA27" i="18"/>
  <c r="AZ34" i="6"/>
  <c r="BT31" i="6"/>
  <c r="AS27" i="18"/>
  <c r="AR34" i="6"/>
  <c r="AT27" i="18"/>
  <c r="AS34" i="6"/>
  <c r="AR27" i="18"/>
  <c r="AQ34" i="6"/>
  <c r="AQ80" i="6" s="1"/>
  <c r="AH27" i="18"/>
  <c r="AG34" i="6"/>
  <c r="AG80" i="6" s="1"/>
  <c r="AO27" i="18"/>
  <c r="AN34" i="6"/>
  <c r="AN80" i="6" s="1"/>
  <c r="Z27" i="18"/>
  <c r="Y34" i="6"/>
  <c r="Y80" i="6" s="1"/>
  <c r="AD27" i="18"/>
  <c r="AC34" i="6"/>
  <c r="AC80" i="6" s="1"/>
  <c r="Y27" i="18"/>
  <c r="X34" i="6"/>
  <c r="X80" i="6" s="1"/>
  <c r="BE27" i="18"/>
  <c r="BR27" i="18"/>
  <c r="K30" i="18"/>
  <c r="K76" i="18" s="1"/>
  <c r="BT75" i="6"/>
  <c r="AW8" i="52"/>
  <c r="AW14" i="52" s="1"/>
  <c r="BB10" i="6" s="1"/>
  <c r="BD8" i="18" s="1"/>
  <c r="BE6" i="52"/>
  <c r="BJ9" i="6" s="1"/>
  <c r="AX187" i="52"/>
  <c r="AX188" i="52" s="1"/>
  <c r="AX189" i="52" s="1"/>
  <c r="BJ65" i="47"/>
  <c r="BP148" i="5"/>
  <c r="BP153" i="5" s="1"/>
  <c r="BW20" i="6"/>
  <c r="BS69" i="18"/>
  <c r="BT69" i="18"/>
  <c r="BU69" i="18"/>
  <c r="BW19" i="6"/>
  <c r="BF66" i="47"/>
  <c r="BQ148" i="5"/>
  <c r="BQ153" i="5" s="1"/>
  <c r="BO148" i="5"/>
  <c r="BO153" i="5" s="1"/>
  <c r="BR148" i="5"/>
  <c r="BR153" i="5" s="1"/>
  <c r="CE69" i="18" l="1"/>
  <c r="CD73" i="6"/>
  <c r="CE74" i="6"/>
  <c r="CD74" i="6"/>
  <c r="CC74" i="6"/>
  <c r="CB74" i="6"/>
  <c r="CA74" i="6"/>
  <c r="CC73" i="6"/>
  <c r="CC75" i="6"/>
  <c r="CB73" i="6"/>
  <c r="CB75" i="6"/>
  <c r="CE73" i="6"/>
  <c r="CE75" i="6"/>
  <c r="CD69" i="18"/>
  <c r="CF69" i="18"/>
  <c r="BA24" i="18"/>
  <c r="BA25" i="18" s="1"/>
  <c r="AY28" i="6"/>
  <c r="AY29" i="6" s="1"/>
  <c r="V24" i="18"/>
  <c r="V25" i="18" s="1"/>
  <c r="I84" i="6"/>
  <c r="BB25" i="18"/>
  <c r="AS24" i="18"/>
  <c r="M28" i="6"/>
  <c r="M29" i="6" s="1"/>
  <c r="CA73" i="6"/>
  <c r="CA75" i="6"/>
  <c r="CC69" i="18"/>
  <c r="CB69" i="18"/>
  <c r="BX69" i="18"/>
  <c r="CH69" i="18" s="1"/>
  <c r="CD75" i="6"/>
  <c r="BW75" i="6"/>
  <c r="CG75" i="6" s="1"/>
  <c r="AU24" i="18"/>
  <c r="AU25" i="18" s="1"/>
  <c r="BA28" i="6"/>
  <c r="BA29" i="6" s="1"/>
  <c r="AY24" i="18"/>
  <c r="AY25" i="18" s="1"/>
  <c r="KM18" i="10"/>
  <c r="BC11" i="9" s="1"/>
  <c r="KN19" i="10"/>
  <c r="L24" i="18"/>
  <c r="L25" i="18" s="1"/>
  <c r="FV18" i="10"/>
  <c r="BC8" i="9" s="1"/>
  <c r="FW19" i="10"/>
  <c r="X24" i="18"/>
  <c r="X25" i="18" s="1"/>
  <c r="AN24" i="18"/>
  <c r="AN25" i="18" s="1"/>
  <c r="U25" i="18"/>
  <c r="BW31" i="6"/>
  <c r="CG31" i="6" s="1"/>
  <c r="BW32" i="6"/>
  <c r="CG32" i="6" s="1"/>
  <c r="AL28" i="6"/>
  <c r="AL29" i="6" s="1"/>
  <c r="AS28" i="6"/>
  <c r="AS29" i="6" s="1"/>
  <c r="AV24" i="18"/>
  <c r="AV25" i="18" s="1"/>
  <c r="AG24" i="18"/>
  <c r="AI24" i="18"/>
  <c r="AI25" i="18" s="1"/>
  <c r="AX24" i="18"/>
  <c r="AX25" i="18" s="1"/>
  <c r="AQ24" i="18"/>
  <c r="AQ25" i="18" s="1"/>
  <c r="AC24" i="18"/>
  <c r="AC25" i="18" s="1"/>
  <c r="AA24" i="18"/>
  <c r="AA25" i="18" s="1"/>
  <c r="AC28" i="6"/>
  <c r="AC29" i="6" s="1"/>
  <c r="M24" i="18"/>
  <c r="M25" i="18" s="1"/>
  <c r="Z24" i="18"/>
  <c r="Z25" i="18" s="1"/>
  <c r="AE28" i="6"/>
  <c r="AE29" i="6" s="1"/>
  <c r="AJ24" i="18"/>
  <c r="AJ25" i="18" s="1"/>
  <c r="S24" i="18"/>
  <c r="S25" i="18" s="1"/>
  <c r="AK24" i="18"/>
  <c r="AK25" i="18" s="1"/>
  <c r="AH30" i="18"/>
  <c r="AH76" i="18" s="1"/>
  <c r="AW24" i="18"/>
  <c r="AW25" i="18" s="1"/>
  <c r="AO24" i="18"/>
  <c r="AO25" i="18" s="1"/>
  <c r="V28" i="6"/>
  <c r="V29" i="6" s="1"/>
  <c r="AQ28" i="6"/>
  <c r="AQ29" i="6" s="1"/>
  <c r="AH24" i="18"/>
  <c r="AH25" i="18" s="1"/>
  <c r="AE24" i="18"/>
  <c r="AE25" i="18" s="1"/>
  <c r="BQ27" i="6"/>
  <c r="K24" i="18"/>
  <c r="O28" i="6"/>
  <c r="O29" i="6" s="1"/>
  <c r="AB24" i="18"/>
  <c r="AB25" i="18" s="1"/>
  <c r="BT27" i="6"/>
  <c r="BS27" i="6"/>
  <c r="AP24" i="18"/>
  <c r="AP25" i="18" s="1"/>
  <c r="AL24" i="18"/>
  <c r="AL25" i="18" s="1"/>
  <c r="Y24" i="18"/>
  <c r="Y25" i="18" s="1"/>
  <c r="AI30" i="18"/>
  <c r="AI76" i="18" s="1"/>
  <c r="AM30" i="18"/>
  <c r="AM76" i="18" s="1"/>
  <c r="AV30" i="18"/>
  <c r="AV76" i="18" s="1"/>
  <c r="Z30" i="18"/>
  <c r="Z76" i="18" s="1"/>
  <c r="AW30" i="18"/>
  <c r="AW76" i="18" s="1"/>
  <c r="AZ30" i="18"/>
  <c r="AZ76" i="18" s="1"/>
  <c r="AE30" i="18"/>
  <c r="AE76" i="18" s="1"/>
  <c r="AL30" i="18"/>
  <c r="AL76" i="18" s="1"/>
  <c r="AU30" i="18"/>
  <c r="AU76" i="18" s="1"/>
  <c r="AJ30" i="18"/>
  <c r="AJ76" i="18" s="1"/>
  <c r="AA30" i="18"/>
  <c r="AA76" i="18" s="1"/>
  <c r="AO30" i="18"/>
  <c r="AO76" i="18" s="1"/>
  <c r="AC30" i="18"/>
  <c r="AC76" i="18" s="1"/>
  <c r="AN30" i="18"/>
  <c r="AN76" i="18" s="1"/>
  <c r="X30" i="18"/>
  <c r="X76" i="18" s="1"/>
  <c r="W30" i="18"/>
  <c r="W76" i="18" s="1"/>
  <c r="BA30" i="18"/>
  <c r="BA76" i="18" s="1"/>
  <c r="AD30" i="18"/>
  <c r="AD76" i="18" s="1"/>
  <c r="AX30" i="18"/>
  <c r="AX76" i="18" s="1"/>
  <c r="V30" i="18"/>
  <c r="V76" i="18" s="1"/>
  <c r="AB30" i="18"/>
  <c r="AB76" i="18" s="1"/>
  <c r="AF30" i="18"/>
  <c r="AF76" i="18" s="1"/>
  <c r="AK30" i="18"/>
  <c r="AK76" i="18" s="1"/>
  <c r="AY30" i="18"/>
  <c r="AY76" i="18" s="1"/>
  <c r="BB30" i="18"/>
  <c r="BB76" i="18" s="1"/>
  <c r="AT30" i="18"/>
  <c r="AT76" i="18" s="1"/>
  <c r="BD30" i="18"/>
  <c r="BD76" i="18" s="1"/>
  <c r="AZ80" i="6"/>
  <c r="AZ84" i="6" s="1"/>
  <c r="BB80" i="6"/>
  <c r="AP30" i="18"/>
  <c r="AP76" i="18" s="1"/>
  <c r="BC30" i="18"/>
  <c r="BC76" i="18" s="1"/>
  <c r="BT28" i="18"/>
  <c r="AR30" i="18"/>
  <c r="AR76" i="18" s="1"/>
  <c r="BU28" i="18"/>
  <c r="BS28" i="18"/>
  <c r="A28" i="18"/>
  <c r="Y30" i="18"/>
  <c r="Y76" i="18" s="1"/>
  <c r="BQ34" i="6"/>
  <c r="A27" i="18"/>
  <c r="AQ30" i="18"/>
  <c r="AQ76" i="18" s="1"/>
  <c r="AU80" i="6"/>
  <c r="AU84" i="6" s="1"/>
  <c r="AR80" i="6"/>
  <c r="AR84" i="6" s="1"/>
  <c r="AW80" i="6"/>
  <c r="AW84" i="6" s="1"/>
  <c r="BC80" i="6"/>
  <c r="BO87" i="6"/>
  <c r="BO99" i="6" s="1"/>
  <c r="BO115" i="6"/>
  <c r="Q87" i="6"/>
  <c r="Q99" i="6" s="1"/>
  <c r="R97" i="6" s="1"/>
  <c r="Q115" i="6"/>
  <c r="A29" i="18"/>
  <c r="BR28" i="18"/>
  <c r="T30" i="18"/>
  <c r="T76" i="18" s="1"/>
  <c r="BR76" i="18" s="1"/>
  <c r="BG84" i="6"/>
  <c r="BC11" i="18"/>
  <c r="BC25" i="18" s="1"/>
  <c r="CG21" i="6"/>
  <c r="CG22" i="6"/>
  <c r="BN11" i="18"/>
  <c r="BN25" i="18" s="1"/>
  <c r="BN80" i="18" s="1"/>
  <c r="BN83" i="18" s="1"/>
  <c r="BN95" i="18" s="1"/>
  <c r="BM11" i="18"/>
  <c r="BM25" i="18" s="1"/>
  <c r="BM80" i="18" s="1"/>
  <c r="BI13" i="6"/>
  <c r="BI28" i="6" s="1"/>
  <c r="BI29" i="6" s="1"/>
  <c r="AT80" i="6"/>
  <c r="AT84" i="6" s="1"/>
  <c r="AN84" i="6"/>
  <c r="AY80" i="6"/>
  <c r="AB84" i="6"/>
  <c r="AK84" i="6"/>
  <c r="Y84" i="6"/>
  <c r="AX84" i="6"/>
  <c r="Z84" i="6"/>
  <c r="AJ84" i="6"/>
  <c r="X84" i="6"/>
  <c r="AG84" i="6"/>
  <c r="AA84" i="6"/>
  <c r="AH84" i="6"/>
  <c r="W84" i="6"/>
  <c r="AO84" i="6"/>
  <c r="AI84" i="6"/>
  <c r="K84" i="6"/>
  <c r="S84" i="6"/>
  <c r="AP84" i="6"/>
  <c r="R84" i="6"/>
  <c r="N84" i="6"/>
  <c r="L84" i="6"/>
  <c r="AD84" i="6"/>
  <c r="AM84" i="6"/>
  <c r="U84" i="6"/>
  <c r="P84" i="6"/>
  <c r="AS80" i="6"/>
  <c r="BI19" i="10"/>
  <c r="BH18" i="10"/>
  <c r="BK84" i="6"/>
  <c r="BA80" i="6"/>
  <c r="AV80" i="6"/>
  <c r="AV84" i="6" s="1"/>
  <c r="BE66" i="18"/>
  <c r="BV66" i="18" s="1"/>
  <c r="BR27" i="6"/>
  <c r="T28" i="6"/>
  <c r="T29" i="6" s="1"/>
  <c r="J84" i="6"/>
  <c r="AF84" i="6"/>
  <c r="BT70" i="6"/>
  <c r="CC52" i="6" s="1"/>
  <c r="BU66" i="18"/>
  <c r="BU60" i="18"/>
  <c r="CD60" i="18" s="1"/>
  <c r="BU80" i="6"/>
  <c r="CG53" i="6"/>
  <c r="CG63" i="6"/>
  <c r="CG64" i="6"/>
  <c r="CG69" i="6"/>
  <c r="CG62" i="6"/>
  <c r="CG52" i="6"/>
  <c r="CG68" i="6"/>
  <c r="BL13" i="6"/>
  <c r="BD13" i="6"/>
  <c r="BS27" i="18"/>
  <c r="BF10" i="6"/>
  <c r="BH8" i="18" s="1"/>
  <c r="BM13" i="6"/>
  <c r="BE14" i="52"/>
  <c r="BT27" i="18"/>
  <c r="AG30" i="18"/>
  <c r="BT34" i="6"/>
  <c r="BH10" i="6"/>
  <c r="BJ8" i="18" s="1"/>
  <c r="BE10" i="6"/>
  <c r="BG8" i="18" s="1"/>
  <c r="BS34" i="6"/>
  <c r="BV27" i="18"/>
  <c r="BE30" i="18"/>
  <c r="BV30" i="18" s="1"/>
  <c r="BU27" i="18"/>
  <c r="AS30" i="18"/>
  <c r="BR34" i="6"/>
  <c r="BN10" i="6"/>
  <c r="BP8" i="18" s="1"/>
  <c r="U76" i="18"/>
  <c r="BQ80" i="6"/>
  <c r="BB13" i="6"/>
  <c r="CG33" i="6"/>
  <c r="CG5" i="6"/>
  <c r="CG78" i="6"/>
  <c r="CG23" i="6"/>
  <c r="AX8" i="52"/>
  <c r="AX14" i="52" s="1"/>
  <c r="BC10" i="6" s="1"/>
  <c r="BE8" i="18" s="1"/>
  <c r="CG55" i="6"/>
  <c r="CG61" i="6"/>
  <c r="CG15" i="6"/>
  <c r="CG42" i="6"/>
  <c r="CG51" i="6"/>
  <c r="CG47" i="6"/>
  <c r="CG58" i="6"/>
  <c r="CG37" i="6"/>
  <c r="CG60" i="6"/>
  <c r="CG74" i="6"/>
  <c r="CG50" i="6"/>
  <c r="CG48" i="6"/>
  <c r="CG45" i="6"/>
  <c r="CG44" i="6"/>
  <c r="CG41" i="6"/>
  <c r="CG49" i="6"/>
  <c r="CG19" i="6"/>
  <c r="CG38" i="6"/>
  <c r="CG39" i="6"/>
  <c r="CG43" i="6"/>
  <c r="CG56" i="6"/>
  <c r="CG20" i="6"/>
  <c r="CG73" i="6"/>
  <c r="BR16" i="18"/>
  <c r="BS16" i="18"/>
  <c r="BT16" i="18"/>
  <c r="BU16" i="18"/>
  <c r="BS74" i="18"/>
  <c r="BT74" i="18"/>
  <c r="BU74" i="18"/>
  <c r="BS70" i="18"/>
  <c r="BT70" i="18"/>
  <c r="BU70" i="18"/>
  <c r="CH52" i="18"/>
  <c r="CH38" i="18"/>
  <c r="CH45" i="18"/>
  <c r="CH46" i="18"/>
  <c r="CH51" i="18"/>
  <c r="CH34" i="18"/>
  <c r="CH44" i="18"/>
  <c r="CH37" i="18"/>
  <c r="CH5" i="18"/>
  <c r="CH41" i="18"/>
  <c r="CH43" i="18"/>
  <c r="CH29" i="18"/>
  <c r="CH40" i="18"/>
  <c r="CH33" i="18"/>
  <c r="CH39" i="18"/>
  <c r="CH35" i="18"/>
  <c r="BG66" i="47"/>
  <c r="CD70" i="18" l="1"/>
  <c r="CE74" i="18"/>
  <c r="CD74" i="18"/>
  <c r="CF74" i="18"/>
  <c r="CB74" i="18"/>
  <c r="CF70" i="18"/>
  <c r="CE70" i="18"/>
  <c r="AY84" i="6"/>
  <c r="AY115" i="6" s="1"/>
  <c r="CE67" i="6"/>
  <c r="CD67" i="6"/>
  <c r="CB67" i="6"/>
  <c r="CC67" i="6"/>
  <c r="CA67" i="6"/>
  <c r="AS84" i="6"/>
  <c r="AS115" i="6" s="1"/>
  <c r="CC74" i="18"/>
  <c r="BX74" i="18"/>
  <c r="CH74" i="18" s="1"/>
  <c r="M84" i="6"/>
  <c r="M115" i="6" s="1"/>
  <c r="BU30" i="18"/>
  <c r="BT30" i="18"/>
  <c r="BW34" i="6"/>
  <c r="CG34" i="6" s="1"/>
  <c r="BS24" i="18"/>
  <c r="BR30" i="18"/>
  <c r="BS30" i="18"/>
  <c r="BT24" i="18"/>
  <c r="I115" i="6"/>
  <c r="I87" i="6"/>
  <c r="BS25" i="18"/>
  <c r="BR24" i="18"/>
  <c r="BU24" i="18"/>
  <c r="BA84" i="6"/>
  <c r="BA115" i="6" s="1"/>
  <c r="AS25" i="18"/>
  <c r="BX66" i="18"/>
  <c r="CH66" i="18" s="1"/>
  <c r="CC70" i="18"/>
  <c r="CB70" i="18"/>
  <c r="BX70" i="18"/>
  <c r="CH70" i="18" s="1"/>
  <c r="BW27" i="6"/>
  <c r="BW70" i="6"/>
  <c r="CG70" i="6" s="1"/>
  <c r="FW18" i="10"/>
  <c r="BD8" i="9" s="1"/>
  <c r="FX19" i="10"/>
  <c r="KN18" i="10"/>
  <c r="BD11" i="9" s="1"/>
  <c r="KO19" i="10"/>
  <c r="AL84" i="6"/>
  <c r="AL87" i="6" s="1"/>
  <c r="AL99" i="6" s="1"/>
  <c r="AM97" i="6" s="1"/>
  <c r="BX27" i="18"/>
  <c r="CH27" i="18" s="1"/>
  <c r="AG25" i="18"/>
  <c r="BT25" i="18" s="1"/>
  <c r="K25" i="18"/>
  <c r="BR25" i="18" s="1"/>
  <c r="BX28" i="18"/>
  <c r="CH28" i="18" s="1"/>
  <c r="BX60" i="18"/>
  <c r="CH60" i="18" s="1"/>
  <c r="CC66" i="6"/>
  <c r="CD66" i="6"/>
  <c r="CB66" i="6"/>
  <c r="CA66" i="6"/>
  <c r="CE66" i="6"/>
  <c r="O84" i="6"/>
  <c r="O115" i="6" s="1"/>
  <c r="AE84" i="6"/>
  <c r="AE87" i="6" s="1"/>
  <c r="AE99" i="6" s="1"/>
  <c r="AF97" i="6" s="1"/>
  <c r="AC84" i="6"/>
  <c r="AC115" i="6" s="1"/>
  <c r="V84" i="6"/>
  <c r="V115" i="6" s="1"/>
  <c r="AQ84" i="6"/>
  <c r="AQ115" i="6" s="1"/>
  <c r="CB28" i="18"/>
  <c r="BS76" i="18"/>
  <c r="F26" i="18"/>
  <c r="R33" i="17" s="1"/>
  <c r="Q88" i="6"/>
  <c r="CF28" i="18"/>
  <c r="CE28" i="18"/>
  <c r="CC28" i="18"/>
  <c r="CD28" i="18"/>
  <c r="AV87" i="6"/>
  <c r="AV99" i="6" s="1"/>
  <c r="AW97" i="6" s="1"/>
  <c r="AV115" i="6"/>
  <c r="S87" i="6"/>
  <c r="S88" i="6" s="1"/>
  <c r="S115" i="6"/>
  <c r="AM87" i="6"/>
  <c r="AM99" i="6" s="1"/>
  <c r="AN97" i="6" s="1"/>
  <c r="AM115" i="6"/>
  <c r="N87" i="6"/>
  <c r="N99" i="6" s="1"/>
  <c r="O97" i="6" s="1"/>
  <c r="N115" i="6"/>
  <c r="AO87" i="6"/>
  <c r="AO88" i="6" s="1"/>
  <c r="AO115" i="6"/>
  <c r="W87" i="6"/>
  <c r="W99" i="6" s="1"/>
  <c r="X97" i="6" s="1"/>
  <c r="W115" i="6"/>
  <c r="AA87" i="6"/>
  <c r="AA88" i="6" s="1"/>
  <c r="AA115" i="6"/>
  <c r="AJ87" i="6"/>
  <c r="AJ115" i="6"/>
  <c r="AX87" i="6"/>
  <c r="AX88" i="6" s="1"/>
  <c r="AX115" i="6"/>
  <c r="AT87" i="6"/>
  <c r="AT99" i="6" s="1"/>
  <c r="AU97" i="6" s="1"/>
  <c r="AT115" i="6"/>
  <c r="AR87" i="6"/>
  <c r="AR115" i="6"/>
  <c r="BK87" i="6"/>
  <c r="BK88" i="6" s="1"/>
  <c r="BK115" i="6"/>
  <c r="AD87" i="6"/>
  <c r="AD115" i="6"/>
  <c r="R87" i="6"/>
  <c r="R88" i="6" s="1"/>
  <c r="R115" i="6"/>
  <c r="AG87" i="6"/>
  <c r="AG99" i="6" s="1"/>
  <c r="AH97" i="6" s="1"/>
  <c r="AG115" i="6"/>
  <c r="Z87" i="6"/>
  <c r="Z88" i="6" s="1"/>
  <c r="Z115" i="6"/>
  <c r="Y87" i="6"/>
  <c r="Y115" i="6"/>
  <c r="J87" i="6"/>
  <c r="J115" i="6"/>
  <c r="U87" i="6"/>
  <c r="U115" i="6"/>
  <c r="L87" i="6"/>
  <c r="L88" i="6" s="1"/>
  <c r="L115" i="6"/>
  <c r="AI87" i="6"/>
  <c r="AI99" i="6" s="1"/>
  <c r="AJ97" i="6" s="1"/>
  <c r="AI115" i="6"/>
  <c r="AZ87" i="6"/>
  <c r="AZ99" i="6" s="1"/>
  <c r="BA97" i="6" s="1"/>
  <c r="AZ115" i="6"/>
  <c r="AU87" i="6"/>
  <c r="AU88" i="6" s="1"/>
  <c r="AU115" i="6"/>
  <c r="AB87" i="6"/>
  <c r="AB99" i="6" s="1"/>
  <c r="AC97" i="6" s="1"/>
  <c r="AB115" i="6"/>
  <c r="BG87" i="6"/>
  <c r="BG99" i="6" s="1"/>
  <c r="BH97" i="6" s="1"/>
  <c r="BG115" i="6"/>
  <c r="AF87" i="6"/>
  <c r="AF115" i="6"/>
  <c r="P87" i="6"/>
  <c r="P99" i="6" s="1"/>
  <c r="Q97" i="6" s="1"/>
  <c r="P115" i="6"/>
  <c r="AW87" i="6"/>
  <c r="AW99" i="6" s="1"/>
  <c r="AX97" i="6" s="1"/>
  <c r="AW115" i="6"/>
  <c r="AP87" i="6"/>
  <c r="AP99" i="6" s="1"/>
  <c r="AQ97" i="6" s="1"/>
  <c r="AP115" i="6"/>
  <c r="K87" i="6"/>
  <c r="K88" i="6" s="1"/>
  <c r="K115" i="6"/>
  <c r="AH87" i="6"/>
  <c r="AH99" i="6" s="1"/>
  <c r="AI97" i="6" s="1"/>
  <c r="AH115" i="6"/>
  <c r="X87" i="6"/>
  <c r="X115" i="6"/>
  <c r="AK87" i="6"/>
  <c r="AK88" i="6" s="1"/>
  <c r="AK115" i="6"/>
  <c r="AN87" i="6"/>
  <c r="AN99" i="6" s="1"/>
  <c r="AO97" i="6" s="1"/>
  <c r="AN115" i="6"/>
  <c r="BF11" i="18"/>
  <c r="BF25" i="18" s="1"/>
  <c r="BF80" i="18" s="1"/>
  <c r="BO11" i="18"/>
  <c r="BO25" i="18" s="1"/>
  <c r="BO80" i="18" s="1"/>
  <c r="BI11" i="18"/>
  <c r="BI25" i="18" s="1"/>
  <c r="BI80" i="18" s="1"/>
  <c r="BI84" i="6"/>
  <c r="BM113" i="18"/>
  <c r="BM83" i="18"/>
  <c r="BM84" i="18" s="1"/>
  <c r="BT10" i="6"/>
  <c r="CD66" i="18"/>
  <c r="BL28" i="6"/>
  <c r="BM28" i="6"/>
  <c r="BB28" i="6"/>
  <c r="BD28" i="6"/>
  <c r="BD29" i="6" s="1"/>
  <c r="BJ19" i="10"/>
  <c r="BI18" i="10"/>
  <c r="T84" i="6"/>
  <c r="BN113" i="18"/>
  <c r="BN84" i="18"/>
  <c r="BO88" i="6"/>
  <c r="CA51" i="6"/>
  <c r="CC39" i="6"/>
  <c r="CD47" i="6"/>
  <c r="CC70" i="6"/>
  <c r="CE50" i="6"/>
  <c r="CB48" i="6"/>
  <c r="CB55" i="6"/>
  <c r="CD42" i="6"/>
  <c r="CA44" i="6"/>
  <c r="CD61" i="6"/>
  <c r="CC47" i="6"/>
  <c r="CC43" i="6"/>
  <c r="CE37" i="6"/>
  <c r="CA58" i="6"/>
  <c r="CC53" i="6"/>
  <c r="CB42" i="6"/>
  <c r="CE69" i="6"/>
  <c r="CD64" i="6"/>
  <c r="CB60" i="6"/>
  <c r="CE41" i="6"/>
  <c r="CE70" i="6"/>
  <c r="CB62" i="6"/>
  <c r="CC58" i="6"/>
  <c r="CD43" i="6"/>
  <c r="CE66" i="18"/>
  <c r="CE65" i="6"/>
  <c r="CB53" i="6"/>
  <c r="CC56" i="6"/>
  <c r="CA38" i="6"/>
  <c r="CE49" i="6"/>
  <c r="CC41" i="6"/>
  <c r="CC37" i="6"/>
  <c r="CD62" i="6"/>
  <c r="CB70" i="6"/>
  <c r="CA42" i="6"/>
  <c r="CC48" i="6"/>
  <c r="CF66" i="18"/>
  <c r="CB66" i="18"/>
  <c r="CA53" i="6"/>
  <c r="CB64" i="6"/>
  <c r="CC66" i="18"/>
  <c r="CE51" i="6"/>
  <c r="CA41" i="6"/>
  <c r="CD44" i="6"/>
  <c r="CC63" i="6"/>
  <c r="CB43" i="6"/>
  <c r="CE55" i="6"/>
  <c r="CB47" i="6"/>
  <c r="CA50" i="6"/>
  <c r="CB45" i="6"/>
  <c r="CA45" i="6"/>
  <c r="CA49" i="6"/>
  <c r="CD56" i="6"/>
  <c r="CA61" i="6"/>
  <c r="CA55" i="6"/>
  <c r="CB51" i="6"/>
  <c r="CA64" i="6"/>
  <c r="CA48" i="6"/>
  <c r="CA39" i="6"/>
  <c r="CE44" i="6"/>
  <c r="CA63" i="6"/>
  <c r="CB52" i="6"/>
  <c r="CB65" i="6"/>
  <c r="CA56" i="6"/>
  <c r="CE52" i="6"/>
  <c r="CE56" i="6"/>
  <c r="CE43" i="6"/>
  <c r="CC62" i="6"/>
  <c r="CC65" i="6"/>
  <c r="CE68" i="6"/>
  <c r="CC55" i="6"/>
  <c r="CE63" i="6"/>
  <c r="CD52" i="6"/>
  <c r="CE53" i="6"/>
  <c r="CB69" i="6"/>
  <c r="CA60" i="6"/>
  <c r="CC64" i="6"/>
  <c r="CB38" i="6"/>
  <c r="CE62" i="6"/>
  <c r="CD49" i="6"/>
  <c r="CB44" i="6"/>
  <c r="CC69" i="6"/>
  <c r="CE47" i="6"/>
  <c r="CD69" i="6"/>
  <c r="CD45" i="6"/>
  <c r="CA68" i="6"/>
  <c r="CD53" i="6"/>
  <c r="CE64" i="6"/>
  <c r="CB68" i="6"/>
  <c r="CC60" i="6"/>
  <c r="CE48" i="6"/>
  <c r="CD37" i="6"/>
  <c r="CB63" i="6"/>
  <c r="CD55" i="6"/>
  <c r="CF60" i="18"/>
  <c r="CD58" i="6"/>
  <c r="CA43" i="6"/>
  <c r="CB60" i="18"/>
  <c r="CB50" i="6"/>
  <c r="CE60" i="18"/>
  <c r="CE58" i="6"/>
  <c r="CD63" i="6"/>
  <c r="CB56" i="6"/>
  <c r="CE61" i="6"/>
  <c r="CC38" i="6"/>
  <c r="CD48" i="6"/>
  <c r="CD60" i="6"/>
  <c r="CC51" i="6"/>
  <c r="CC44" i="6"/>
  <c r="CD70" i="6"/>
  <c r="CD39" i="6"/>
  <c r="CD68" i="6"/>
  <c r="CC42" i="6"/>
  <c r="CE60" i="6"/>
  <c r="CD50" i="6"/>
  <c r="CC68" i="6"/>
  <c r="CD38" i="6"/>
  <c r="CD51" i="6"/>
  <c r="CD41" i="6"/>
  <c r="CA69" i="6"/>
  <c r="CE38" i="6"/>
  <c r="CC50" i="6"/>
  <c r="CE42" i="6"/>
  <c r="CE39" i="6"/>
  <c r="CC49" i="6"/>
  <c r="CA70" i="6"/>
  <c r="CA47" i="6"/>
  <c r="CA52" i="6"/>
  <c r="CB37" i="6"/>
  <c r="CB49" i="6"/>
  <c r="CC60" i="18"/>
  <c r="CD65" i="6"/>
  <c r="CE45" i="6"/>
  <c r="CC45" i="6"/>
  <c r="CA62" i="6"/>
  <c r="CA37" i="6"/>
  <c r="CB58" i="6"/>
  <c r="CB41" i="6"/>
  <c r="CB39" i="6"/>
  <c r="CB61" i="6"/>
  <c r="CA65" i="6"/>
  <c r="CC61" i="6"/>
  <c r="CE16" i="18"/>
  <c r="CA32" i="6"/>
  <c r="CA31" i="6"/>
  <c r="CF27" i="18"/>
  <c r="CB34" i="6"/>
  <c r="CC16" i="18"/>
  <c r="CE27" i="18"/>
  <c r="CC34" i="6"/>
  <c r="CD32" i="6"/>
  <c r="CE32" i="6"/>
  <c r="CB33" i="6"/>
  <c r="CB16" i="18"/>
  <c r="CF16" i="18"/>
  <c r="CB31" i="6"/>
  <c r="CC32" i="6"/>
  <c r="CE33" i="6"/>
  <c r="CA34" i="6"/>
  <c r="CD34" i="6"/>
  <c r="CC27" i="18"/>
  <c r="CE34" i="6"/>
  <c r="CC31" i="6"/>
  <c r="CB32" i="6"/>
  <c r="CC33" i="6"/>
  <c r="CD16" i="18"/>
  <c r="CD27" i="18"/>
  <c r="CB27" i="18"/>
  <c r="CD33" i="6"/>
  <c r="CD31" i="6"/>
  <c r="CE31" i="6"/>
  <c r="BJ10" i="6"/>
  <c r="BL8" i="18" s="1"/>
  <c r="BH11" i="18"/>
  <c r="BH25" i="18" s="1"/>
  <c r="BF13" i="6"/>
  <c r="AS76" i="18"/>
  <c r="BU76" i="18" s="1"/>
  <c r="BS80" i="6"/>
  <c r="BE13" i="6"/>
  <c r="BG11" i="18"/>
  <c r="BG25" i="18" s="1"/>
  <c r="CA33" i="6"/>
  <c r="BN13" i="6"/>
  <c r="BP11" i="18"/>
  <c r="BP25" i="18" s="1"/>
  <c r="BJ11" i="18"/>
  <c r="BJ25" i="18" s="1"/>
  <c r="BH13" i="6"/>
  <c r="AG76" i="18"/>
  <c r="BT76" i="18" s="1"/>
  <c r="BR80" i="6"/>
  <c r="BE76" i="18"/>
  <c r="BV76" i="18" s="1"/>
  <c r="BT80" i="6"/>
  <c r="BE11" i="18"/>
  <c r="BE25" i="18" s="1"/>
  <c r="BC13" i="6"/>
  <c r="BF72" i="47"/>
  <c r="BF70" i="47"/>
  <c r="BF71" i="47" s="1"/>
  <c r="BR17" i="18"/>
  <c r="BR20" i="18"/>
  <c r="BS17" i="18"/>
  <c r="BS20" i="18"/>
  <c r="BT17" i="18"/>
  <c r="BT20" i="18"/>
  <c r="BU17" i="18"/>
  <c r="BU20" i="18"/>
  <c r="BS71" i="18"/>
  <c r="BT71" i="18"/>
  <c r="BU71" i="18"/>
  <c r="BX16" i="18"/>
  <c r="CH16" i="18" s="1"/>
  <c r="BQ10" i="6"/>
  <c r="BH66" i="47"/>
  <c r="CD71" i="18" l="1"/>
  <c r="AY87" i="6"/>
  <c r="AY88" i="6" s="1"/>
  <c r="CE71" i="18"/>
  <c r="CF71" i="18"/>
  <c r="AS87" i="6"/>
  <c r="AS88" i="6" s="1"/>
  <c r="CF20" i="18"/>
  <c r="CE20" i="18"/>
  <c r="CD20" i="18"/>
  <c r="CC20" i="18"/>
  <c r="M87" i="6"/>
  <c r="M99" i="6" s="1"/>
  <c r="N97" i="6" s="1"/>
  <c r="BA87" i="6"/>
  <c r="BA99" i="6" s="1"/>
  <c r="BB97" i="6" s="1"/>
  <c r="BX24" i="18"/>
  <c r="BX20" i="18"/>
  <c r="CH20" i="18" s="1"/>
  <c r="I99" i="6"/>
  <c r="J97" i="6" s="1"/>
  <c r="I88" i="6"/>
  <c r="BX30" i="18"/>
  <c r="CH30" i="18" s="1"/>
  <c r="BQ84" i="6"/>
  <c r="BA81" i="47" s="1"/>
  <c r="O44" i="47" s="1"/>
  <c r="O87" i="6"/>
  <c r="O88" i="6" s="1"/>
  <c r="BX76" i="18"/>
  <c r="CH76" i="18" s="1"/>
  <c r="CC71" i="18"/>
  <c r="CB71" i="18"/>
  <c r="BX71" i="18"/>
  <c r="CH71" i="18" s="1"/>
  <c r="BW80" i="6"/>
  <c r="CG80" i="6" s="1"/>
  <c r="AL115" i="6"/>
  <c r="KO18" i="10"/>
  <c r="BE11" i="9" s="1"/>
  <c r="KP19" i="10"/>
  <c r="FX18" i="10"/>
  <c r="BE8" i="9" s="1"/>
  <c r="FY19" i="10"/>
  <c r="CB20" i="18"/>
  <c r="AC87" i="6"/>
  <c r="AC88" i="6" s="1"/>
  <c r="V87" i="6"/>
  <c r="V99" i="6" s="1"/>
  <c r="W97" i="6" s="1"/>
  <c r="AE115" i="6"/>
  <c r="AQ87" i="6"/>
  <c r="AQ88" i="6" s="1"/>
  <c r="L99" i="6"/>
  <c r="M97" i="6" s="1"/>
  <c r="AI88" i="6"/>
  <c r="AB88" i="6"/>
  <c r="AH88" i="6"/>
  <c r="AN88" i="6"/>
  <c r="Z99" i="6"/>
  <c r="AA97" i="6" s="1"/>
  <c r="W88" i="6"/>
  <c r="AP88" i="6"/>
  <c r="AT88" i="6"/>
  <c r="AM88" i="6"/>
  <c r="AL88" i="6"/>
  <c r="AW88" i="6"/>
  <c r="AZ88" i="6"/>
  <c r="BK99" i="6"/>
  <c r="BL97" i="6" s="1"/>
  <c r="AK99" i="6"/>
  <c r="AL97" i="6" s="1"/>
  <c r="AG88" i="6"/>
  <c r="AE88" i="6"/>
  <c r="AU99" i="6"/>
  <c r="AV97" i="6" s="1"/>
  <c r="AX99" i="6"/>
  <c r="AY97" i="6" s="1"/>
  <c r="S99" i="6"/>
  <c r="T97" i="6" s="1"/>
  <c r="BG88" i="6"/>
  <c r="AO99" i="6"/>
  <c r="AP97" i="6" s="1"/>
  <c r="AA99" i="6"/>
  <c r="AB97" i="6" s="1"/>
  <c r="N88" i="6"/>
  <c r="P88" i="6"/>
  <c r="K99" i="6"/>
  <c r="L97" i="6" s="1"/>
  <c r="R99" i="6"/>
  <c r="S97" i="6" s="1"/>
  <c r="T87" i="6"/>
  <c r="T115" i="6"/>
  <c r="BI87" i="6"/>
  <c r="BI88" i="6" s="1"/>
  <c r="BI115" i="6"/>
  <c r="BO93" i="18"/>
  <c r="BI83" i="18"/>
  <c r="BI113" i="18"/>
  <c r="BF113" i="18"/>
  <c r="BF83" i="18"/>
  <c r="BF84" i="18" s="1"/>
  <c r="BK11" i="18"/>
  <c r="BK25" i="18" s="1"/>
  <c r="BK80" i="18" s="1"/>
  <c r="BM95" i="18"/>
  <c r="BN93" i="18" s="1"/>
  <c r="BB84" i="6"/>
  <c r="BB29" i="6"/>
  <c r="BM84" i="6"/>
  <c r="BM29" i="6"/>
  <c r="BL84" i="6"/>
  <c r="BL29" i="6"/>
  <c r="BD11" i="18"/>
  <c r="BU8" i="18"/>
  <c r="BD84" i="6"/>
  <c r="BN28" i="6"/>
  <c r="BH28" i="6"/>
  <c r="BC28" i="6"/>
  <c r="BF28" i="6"/>
  <c r="BF29" i="6" s="1"/>
  <c r="BE28" i="6"/>
  <c r="BK19" i="10"/>
  <c r="BJ18" i="10"/>
  <c r="AV88" i="6"/>
  <c r="BO113" i="18"/>
  <c r="BO83" i="18"/>
  <c r="BO84" i="18" s="1"/>
  <c r="BJ80" i="18"/>
  <c r="BG80" i="18"/>
  <c r="BH80" i="18"/>
  <c r="BP80" i="18"/>
  <c r="BT13" i="6"/>
  <c r="CF76" i="18"/>
  <c r="CC17" i="18"/>
  <c r="CE17" i="18"/>
  <c r="CD80" i="6"/>
  <c r="CF30" i="18"/>
  <c r="CB30" i="18"/>
  <c r="CD17" i="18"/>
  <c r="CB17" i="18"/>
  <c r="CF17" i="18"/>
  <c r="CB80" i="6"/>
  <c r="CA80" i="6"/>
  <c r="CE76" i="18"/>
  <c r="CC30" i="18"/>
  <c r="CD76" i="18"/>
  <c r="CE30" i="18"/>
  <c r="CB76" i="18"/>
  <c r="CD30" i="18"/>
  <c r="CC80" i="6"/>
  <c r="CE80" i="6"/>
  <c r="CC76" i="18"/>
  <c r="BU10" i="6"/>
  <c r="CE10" i="6" s="1"/>
  <c r="BJ13" i="6"/>
  <c r="AJ88" i="6"/>
  <c r="AJ99" i="6"/>
  <c r="AK97" i="6" s="1"/>
  <c r="BS84" i="6"/>
  <c r="Y88" i="6"/>
  <c r="Y99" i="6"/>
  <c r="Z97" i="6" s="1"/>
  <c r="X88" i="6"/>
  <c r="X99" i="6"/>
  <c r="Y97" i="6" s="1"/>
  <c r="AR99" i="6"/>
  <c r="AS97" i="6" s="1"/>
  <c r="AR88" i="6"/>
  <c r="AD99" i="6"/>
  <c r="AE97" i="6" s="1"/>
  <c r="AD88" i="6"/>
  <c r="BR84" i="6"/>
  <c r="U99" i="6"/>
  <c r="V97" i="6" s="1"/>
  <c r="U88" i="6"/>
  <c r="J99" i="6"/>
  <c r="K97" i="6" s="1"/>
  <c r="J88" i="6"/>
  <c r="BE80" i="18"/>
  <c r="BG72" i="47"/>
  <c r="BG70" i="47"/>
  <c r="BG71" i="47" s="1"/>
  <c r="BF76" i="47"/>
  <c r="BF82" i="47" s="1"/>
  <c r="BF81" i="47"/>
  <c r="BX17" i="18"/>
  <c r="CH17" i="18" s="1"/>
  <c r="BF77" i="47"/>
  <c r="BF95" i="47" s="1"/>
  <c r="BG81" i="47"/>
  <c r="BI66" i="47"/>
  <c r="AS99" i="6" l="1"/>
  <c r="AT97" i="6" s="1"/>
  <c r="AY99" i="6"/>
  <c r="AZ97" i="6" s="1"/>
  <c r="M88" i="6"/>
  <c r="BA88" i="6"/>
  <c r="O99" i="6"/>
  <c r="P97" i="6" s="1"/>
  <c r="BQ115" i="6"/>
  <c r="BA76" i="47" s="1"/>
  <c r="BA82" i="47" s="1"/>
  <c r="T44" i="47" s="1"/>
  <c r="BW10" i="6"/>
  <c r="CG10" i="6" s="1"/>
  <c r="AQ99" i="6"/>
  <c r="AR97" i="6" s="1"/>
  <c r="AC99" i="6"/>
  <c r="AD97" i="6" s="1"/>
  <c r="FY18" i="10"/>
  <c r="BF8" i="9" s="1"/>
  <c r="FZ19" i="10"/>
  <c r="KP18" i="10"/>
  <c r="BF11" i="9" s="1"/>
  <c r="KQ19" i="10"/>
  <c r="BD66" i="47"/>
  <c r="V88" i="6"/>
  <c r="BV8" i="18"/>
  <c r="CF8" i="18" s="1"/>
  <c r="BI99" i="6"/>
  <c r="BJ97" i="6" s="1"/>
  <c r="BD87" i="6"/>
  <c r="BD88" i="6" s="1"/>
  <c r="BD115" i="6"/>
  <c r="BB87" i="6"/>
  <c r="BB88" i="6" s="1"/>
  <c r="BB115" i="6"/>
  <c r="BM87" i="6"/>
  <c r="BM99" i="6" s="1"/>
  <c r="BN97" i="6" s="1"/>
  <c r="BM115" i="6"/>
  <c r="BL87" i="6"/>
  <c r="BL88" i="6" s="1"/>
  <c r="BL115" i="6"/>
  <c r="BF95" i="18"/>
  <c r="BG93" i="18" s="1"/>
  <c r="BK113" i="18"/>
  <c r="BK83" i="18"/>
  <c r="BK95" i="18" s="1"/>
  <c r="BL93" i="18" s="1"/>
  <c r="BI84" i="18"/>
  <c r="BI95" i="18"/>
  <c r="BJ93" i="18" s="1"/>
  <c r="BC84" i="6"/>
  <c r="BT84" i="6" s="1"/>
  <c r="BC29" i="6"/>
  <c r="BH84" i="6"/>
  <c r="BH29" i="6"/>
  <c r="BE84" i="6"/>
  <c r="BE29" i="6"/>
  <c r="BN84" i="6"/>
  <c r="BN29" i="6"/>
  <c r="BD25" i="18"/>
  <c r="BU25" i="18" s="1"/>
  <c r="BU11" i="18"/>
  <c r="BF84" i="6"/>
  <c r="BL19" i="10"/>
  <c r="BK18" i="10"/>
  <c r="BJ28" i="6"/>
  <c r="BO95" i="18"/>
  <c r="BP93" i="18" s="1"/>
  <c r="BG83" i="18"/>
  <c r="BG84" i="18" s="1"/>
  <c r="BG113" i="18"/>
  <c r="BH113" i="18"/>
  <c r="BH83" i="18"/>
  <c r="BH84" i="18" s="1"/>
  <c r="BJ113" i="18"/>
  <c r="BJ83" i="18"/>
  <c r="BJ95" i="18" s="1"/>
  <c r="BK93" i="18" s="1"/>
  <c r="BP113" i="18"/>
  <c r="BP83" i="18"/>
  <c r="BP95" i="18" s="1"/>
  <c r="CB10" i="6"/>
  <c r="CA10" i="6"/>
  <c r="CD10" i="6"/>
  <c r="CC10" i="6"/>
  <c r="BL11" i="18"/>
  <c r="BL25" i="18" s="1"/>
  <c r="BV25" i="18" s="1"/>
  <c r="BU13" i="6"/>
  <c r="BW13" i="6" s="1"/>
  <c r="AF88" i="6"/>
  <c r="AF99" i="6"/>
  <c r="AG97" i="6" s="1"/>
  <c r="BS97" i="6" s="1"/>
  <c r="BS87" i="6"/>
  <c r="T99" i="6"/>
  <c r="U97" i="6" s="1"/>
  <c r="T88" i="6"/>
  <c r="BR87" i="6"/>
  <c r="BC81" i="47"/>
  <c r="O46" i="47" s="1"/>
  <c r="BS115" i="6"/>
  <c r="BC76" i="47" s="1"/>
  <c r="BC82" i="47" s="1"/>
  <c r="T46" i="47" s="1"/>
  <c r="BR115" i="6"/>
  <c r="BB76" i="47" s="1"/>
  <c r="BB82" i="47" s="1"/>
  <c r="T45" i="47" s="1"/>
  <c r="BB81" i="47"/>
  <c r="O45" i="47" s="1"/>
  <c r="BB77" i="47"/>
  <c r="BB95" i="47" s="1"/>
  <c r="BT28" i="6"/>
  <c r="BE83" i="18"/>
  <c r="BE113" i="18"/>
  <c r="BH72" i="47"/>
  <c r="BH70" i="47"/>
  <c r="BH71" i="47" s="1"/>
  <c r="BG76" i="47"/>
  <c r="BG82" i="47" s="1"/>
  <c r="BG77" i="47"/>
  <c r="BG95" i="47" s="1"/>
  <c r="BR97" i="6" l="1"/>
  <c r="BX8" i="18"/>
  <c r="CH8" i="18" s="1"/>
  <c r="BX25" i="18"/>
  <c r="KQ18" i="10"/>
  <c r="BG11" i="9" s="1"/>
  <c r="KR19" i="10"/>
  <c r="FZ18" i="10"/>
  <c r="BG8" i="9" s="1"/>
  <c r="GA19" i="10"/>
  <c r="CB8" i="18"/>
  <c r="CD8" i="18"/>
  <c r="CE8" i="18"/>
  <c r="CC8" i="18"/>
  <c r="BB99" i="6"/>
  <c r="BC97" i="6" s="1"/>
  <c r="BT97" i="6" s="1"/>
  <c r="BM88" i="6"/>
  <c r="BD99" i="6"/>
  <c r="BE97" i="6" s="1"/>
  <c r="BL99" i="6"/>
  <c r="BM97" i="6" s="1"/>
  <c r="BK84" i="18"/>
  <c r="BH87" i="6"/>
  <c r="BH88" i="6" s="1"/>
  <c r="BH115" i="6"/>
  <c r="BN87" i="6"/>
  <c r="BN99" i="6" s="1"/>
  <c r="BO97" i="6" s="1"/>
  <c r="BN115" i="6"/>
  <c r="BE87" i="6"/>
  <c r="BE99" i="6" s="1"/>
  <c r="BF97" i="6" s="1"/>
  <c r="BE115" i="6"/>
  <c r="BC87" i="6"/>
  <c r="BT87" i="6" s="1"/>
  <c r="BC115" i="6"/>
  <c r="BF87" i="6"/>
  <c r="BF88" i="6" s="1"/>
  <c r="BF115" i="6"/>
  <c r="BJ84" i="6"/>
  <c r="BJ29" i="6"/>
  <c r="BM19" i="10"/>
  <c r="BL18" i="10"/>
  <c r="BG95" i="18"/>
  <c r="BH93" i="18" s="1"/>
  <c r="BJ84" i="18"/>
  <c r="BP84" i="18"/>
  <c r="BH95" i="18"/>
  <c r="BI93" i="18" s="1"/>
  <c r="BT115" i="6"/>
  <c r="BD76" i="47" s="1"/>
  <c r="BD82" i="47" s="1"/>
  <c r="T47" i="47" s="1"/>
  <c r="BE66" i="47"/>
  <c r="CE13" i="6"/>
  <c r="CD13" i="6"/>
  <c r="CB13" i="6"/>
  <c r="CA13" i="6"/>
  <c r="CC13" i="6"/>
  <c r="BT29" i="6"/>
  <c r="BC77" i="47"/>
  <c r="BC95" i="47" s="1"/>
  <c r="BV11" i="18"/>
  <c r="BX11" i="18" s="1"/>
  <c r="BU28" i="6"/>
  <c r="BD81" i="47"/>
  <c r="O47" i="47" s="1"/>
  <c r="BT121" i="6"/>
  <c r="BD70" i="47"/>
  <c r="BD71" i="47" s="1"/>
  <c r="BT30" i="6"/>
  <c r="BD72" i="47" s="1"/>
  <c r="BE95" i="18"/>
  <c r="BE84" i="18"/>
  <c r="BI72" i="47"/>
  <c r="BI70" i="47"/>
  <c r="BI71" i="47" s="1"/>
  <c r="BH76" i="47"/>
  <c r="BH82" i="47" s="1"/>
  <c r="BH81" i="47"/>
  <c r="CG13" i="6"/>
  <c r="BJ66" i="47"/>
  <c r="BH77" i="47"/>
  <c r="BH95" i="47" s="1"/>
  <c r="BQ28" i="6"/>
  <c r="BR28" i="6"/>
  <c r="BS28" i="6"/>
  <c r="BW28" i="6" l="1"/>
  <c r="BW29" i="6" s="1"/>
  <c r="GA18" i="10"/>
  <c r="BH8" i="9" s="1"/>
  <c r="GB19" i="10"/>
  <c r="KR18" i="10"/>
  <c r="BH11" i="9" s="1"/>
  <c r="KS19" i="10"/>
  <c r="BH99" i="6"/>
  <c r="BI97" i="6" s="1"/>
  <c r="BF99" i="6"/>
  <c r="BG97" i="6" s="1"/>
  <c r="BE88" i="6"/>
  <c r="BN88" i="6"/>
  <c r="BJ87" i="6"/>
  <c r="BJ115" i="6"/>
  <c r="BN19" i="10"/>
  <c r="BM18" i="10"/>
  <c r="BR29" i="6"/>
  <c r="CB28" i="6"/>
  <c r="CE28" i="6"/>
  <c r="CH11" i="18"/>
  <c r="CF11" i="18"/>
  <c r="CB11" i="18"/>
  <c r="CE11" i="18"/>
  <c r="CD11" i="18"/>
  <c r="CC11" i="18"/>
  <c r="BQ29" i="6"/>
  <c r="CA28" i="6"/>
  <c r="CD28" i="6"/>
  <c r="BS29" i="6"/>
  <c r="CC28" i="6"/>
  <c r="BU29" i="6"/>
  <c r="BU30" i="6"/>
  <c r="BE72" i="47" s="1"/>
  <c r="BE70" i="47"/>
  <c r="BE71" i="47" s="1"/>
  <c r="BU84" i="6"/>
  <c r="BW84" i="6" s="1"/>
  <c r="CG84" i="6" s="1"/>
  <c r="BL80" i="18"/>
  <c r="BD77" i="47"/>
  <c r="BD95" i="47" s="1"/>
  <c r="BC88" i="6"/>
  <c r="F100" i="6" s="1"/>
  <c r="BC99" i="6"/>
  <c r="BD97" i="6" s="1"/>
  <c r="BF93" i="18"/>
  <c r="BJ72" i="47"/>
  <c r="BJ70" i="47"/>
  <c r="BJ71" i="47" s="1"/>
  <c r="BI76" i="47"/>
  <c r="BI82" i="47" s="1"/>
  <c r="BI81" i="47"/>
  <c r="BS30" i="6"/>
  <c r="BC72" i="47" s="1"/>
  <c r="BC70" i="47"/>
  <c r="BC71" i="47" s="1"/>
  <c r="BB70" i="47"/>
  <c r="BB71" i="47" s="1"/>
  <c r="BR30" i="6"/>
  <c r="BB72" i="47" s="1"/>
  <c r="BQ30" i="6"/>
  <c r="BA72" i="47" s="1"/>
  <c r="BA70" i="47"/>
  <c r="BA71" i="47" s="1"/>
  <c r="BI77" i="47"/>
  <c r="BI95" i="47" s="1"/>
  <c r="BJ81" i="47"/>
  <c r="BQ87" i="6"/>
  <c r="KS18" i="10" l="1"/>
  <c r="BI11" i="9" s="1"/>
  <c r="KT19" i="10"/>
  <c r="GB18" i="10"/>
  <c r="BI8" i="9" s="1"/>
  <c r="GC19" i="10"/>
  <c r="BO19" i="10"/>
  <c r="BN18" i="10"/>
  <c r="CE84" i="6"/>
  <c r="CD84" i="6"/>
  <c r="CC84" i="6"/>
  <c r="CA84" i="6"/>
  <c r="CB84" i="6"/>
  <c r="BJ99" i="6"/>
  <c r="BK97" i="6" s="1"/>
  <c r="BU97" i="6" s="1"/>
  <c r="BJ88" i="6"/>
  <c r="BU87" i="6"/>
  <c r="CA87" i="6" s="1"/>
  <c r="BL83" i="18"/>
  <c r="BL113" i="18"/>
  <c r="BV80" i="18"/>
  <c r="BE81" i="47"/>
  <c r="O48" i="47" s="1"/>
  <c r="BU115" i="6"/>
  <c r="CG28" i="6"/>
  <c r="BA77" i="47"/>
  <c r="BA95" i="47" s="1"/>
  <c r="BE76" i="47" l="1"/>
  <c r="BE82" i="47" s="1"/>
  <c r="T48" i="47" s="1"/>
  <c r="BW115" i="6"/>
  <c r="BW87" i="6"/>
  <c r="CG87" i="6" s="1"/>
  <c r="GC18" i="10"/>
  <c r="BJ8" i="9" s="1"/>
  <c r="GD19" i="10"/>
  <c r="KT18" i="10"/>
  <c r="BJ11" i="9" s="1"/>
  <c r="KU19" i="10"/>
  <c r="BP19" i="10"/>
  <c r="BO18" i="10"/>
  <c r="BV113" i="18"/>
  <c r="CC87" i="6"/>
  <c r="CB87" i="6"/>
  <c r="BE77" i="47"/>
  <c r="BE95" i="47" s="1"/>
  <c r="CE87" i="6"/>
  <c r="CD87" i="6"/>
  <c r="BL95" i="18"/>
  <c r="BL84" i="18"/>
  <c r="BV83" i="18"/>
  <c r="BJ76" i="47"/>
  <c r="BJ82" i="47" s="1"/>
  <c r="BJ77" i="47"/>
  <c r="BJ95" i="47" s="1"/>
  <c r="KU18" i="10" l="1"/>
  <c r="BK11" i="9" s="1"/>
  <c r="KV19" i="10"/>
  <c r="GD18" i="10"/>
  <c r="BK8" i="9" s="1"/>
  <c r="GE19" i="10"/>
  <c r="BQ19" i="10"/>
  <c r="BP18" i="10"/>
  <c r="BM93" i="18"/>
  <c r="BV95" i="18"/>
  <c r="GE18" i="10" l="1"/>
  <c r="BL8" i="9" s="1"/>
  <c r="GF19" i="10"/>
  <c r="KV18" i="10"/>
  <c r="BL11" i="9" s="1"/>
  <c r="KW19" i="10"/>
  <c r="BR19" i="10"/>
  <c r="BQ18" i="10"/>
  <c r="KW18" i="10" l="1"/>
  <c r="BM11" i="9" s="1"/>
  <c r="KX19" i="10"/>
  <c r="GF18" i="10"/>
  <c r="BM8" i="9" s="1"/>
  <c r="GG19" i="10"/>
  <c r="BS19" i="10"/>
  <c r="BR18" i="10"/>
  <c r="GG18" i="10" l="1"/>
  <c r="BN8" i="9" s="1"/>
  <c r="GH19" i="10"/>
  <c r="KX18" i="10"/>
  <c r="BN11" i="9" s="1"/>
  <c r="KY19" i="10"/>
  <c r="BT19" i="10"/>
  <c r="BS18" i="10"/>
  <c r="KY18" i="10" l="1"/>
  <c r="BO11" i="9" s="1"/>
  <c r="KZ19" i="10"/>
  <c r="GH18" i="10"/>
  <c r="BO8" i="9" s="1"/>
  <c r="GI19" i="10"/>
  <c r="BU19" i="10"/>
  <c r="BT18" i="10"/>
  <c r="GI18" i="10" l="1"/>
  <c r="BP8" i="9" s="1"/>
  <c r="GJ19" i="10"/>
  <c r="KZ18" i="10"/>
  <c r="BP11" i="9" s="1"/>
  <c r="LA19" i="10"/>
  <c r="BV19" i="10"/>
  <c r="BU18" i="10"/>
  <c r="LA18" i="10" l="1"/>
  <c r="BQ11" i="9" s="1"/>
  <c r="LB19" i="10"/>
  <c r="GJ18" i="10"/>
  <c r="BQ8" i="9" s="1"/>
  <c r="GK19" i="10"/>
  <c r="BW19" i="10"/>
  <c r="BV18" i="10"/>
  <c r="GK18" i="10" l="1"/>
  <c r="BR8" i="9" s="1"/>
  <c r="GL19" i="10"/>
  <c r="LB18" i="10"/>
  <c r="BR11" i="9" s="1"/>
  <c r="LC19" i="10"/>
  <c r="BX19" i="10"/>
  <c r="BW18" i="10"/>
  <c r="LC18" i="10" l="1"/>
  <c r="BS11" i="9" s="1"/>
  <c r="LD19" i="10"/>
  <c r="GL18" i="10"/>
  <c r="BS8" i="9" s="1"/>
  <c r="GM19" i="10"/>
  <c r="BY19" i="10"/>
  <c r="BX18" i="10"/>
  <c r="GM18" i="10" l="1"/>
  <c r="BT8" i="9" s="1"/>
  <c r="GN19" i="10"/>
  <c r="LD18" i="10"/>
  <c r="BT11" i="9" s="1"/>
  <c r="LE19" i="10"/>
  <c r="BZ19" i="10"/>
  <c r="BY18" i="10"/>
  <c r="LE18" i="10" l="1"/>
  <c r="BU11" i="9" s="1"/>
  <c r="LF19" i="10"/>
  <c r="GN18" i="10"/>
  <c r="BU8" i="9" s="1"/>
  <c r="GO19" i="10"/>
  <c r="CA19" i="10"/>
  <c r="BZ18" i="10"/>
  <c r="GO18" i="10" l="1"/>
  <c r="BV8" i="9" s="1"/>
  <c r="GP19" i="10"/>
  <c r="LF18" i="10"/>
  <c r="BV11" i="9" s="1"/>
  <c r="LG19" i="10"/>
  <c r="CB19" i="10"/>
  <c r="CA18" i="10"/>
  <c r="LG18" i="10" l="1"/>
  <c r="BW11" i="9" s="1"/>
  <c r="LH19" i="10"/>
  <c r="GP18" i="10"/>
  <c r="BW8" i="9" s="1"/>
  <c r="GQ19" i="10"/>
  <c r="CC19" i="10"/>
  <c r="CB18" i="10"/>
  <c r="GQ18" i="10" l="1"/>
  <c r="BX8" i="9" s="1"/>
  <c r="GR19" i="10"/>
  <c r="LH18" i="10"/>
  <c r="BX11" i="9" s="1"/>
  <c r="LI19" i="10"/>
  <c r="CD19" i="10"/>
  <c r="CC18" i="10"/>
  <c r="LI18" i="10" l="1"/>
  <c r="BY11" i="9" s="1"/>
  <c r="LJ19" i="10"/>
  <c r="GR18" i="10"/>
  <c r="BY8" i="9" s="1"/>
  <c r="GS19" i="10"/>
  <c r="CE19" i="10"/>
  <c r="CD18" i="10"/>
  <c r="GS18" i="10" l="1"/>
  <c r="BZ8" i="9" s="1"/>
  <c r="GT19" i="10"/>
  <c r="LJ18" i="10"/>
  <c r="BZ11" i="9" s="1"/>
  <c r="LK19" i="10"/>
  <c r="CF19" i="10"/>
  <c r="CE18" i="10"/>
  <c r="LK18" i="10" l="1"/>
  <c r="CA11" i="9" s="1"/>
  <c r="LL19" i="10"/>
  <c r="GT18" i="10"/>
  <c r="CA8" i="9" s="1"/>
  <c r="GU19" i="10"/>
  <c r="CG19" i="10"/>
  <c r="CF18" i="10"/>
  <c r="GU18" i="10" l="1"/>
  <c r="CB8" i="9" s="1"/>
  <c r="GV19" i="10"/>
  <c r="LL18" i="10"/>
  <c r="CB11" i="9" s="1"/>
  <c r="LM19" i="10"/>
  <c r="CH19" i="10"/>
  <c r="CG18" i="10"/>
  <c r="GV18" i="10" l="1"/>
  <c r="CC8" i="9" s="1"/>
  <c r="GW19" i="10"/>
  <c r="LM18" i="10"/>
  <c r="CC11" i="9" s="1"/>
  <c r="LN19" i="10"/>
  <c r="CI19" i="10"/>
  <c r="CH18" i="10"/>
  <c r="LN18" i="10" l="1"/>
  <c r="CD11" i="9" s="1"/>
  <c r="LO19" i="10"/>
  <c r="GW18" i="10"/>
  <c r="CD8" i="9" s="1"/>
  <c r="GX19" i="10"/>
  <c r="CJ19" i="10"/>
  <c r="CI18" i="10"/>
  <c r="GX18" i="10" l="1"/>
  <c r="CE8" i="9" s="1"/>
  <c r="GY19" i="10"/>
  <c r="LO18" i="10"/>
  <c r="CE11" i="9" s="1"/>
  <c r="LP19" i="10"/>
  <c r="CK19" i="10"/>
  <c r="CJ18" i="10"/>
  <c r="LP18" i="10" l="1"/>
  <c r="CF11" i="9" s="1"/>
  <c r="LQ19" i="10"/>
  <c r="GY18" i="10"/>
  <c r="CF8" i="9" s="1"/>
  <c r="GZ19" i="10"/>
  <c r="CL19" i="10"/>
  <c r="CK18" i="10"/>
  <c r="GZ18" i="10" l="1"/>
  <c r="CG8" i="9" s="1"/>
  <c r="HA19" i="10"/>
  <c r="LQ18" i="10"/>
  <c r="CG11" i="9" s="1"/>
  <c r="LR19" i="10"/>
  <c r="CM19" i="10"/>
  <c r="CL18" i="10"/>
  <c r="LR18" i="10" l="1"/>
  <c r="CH11" i="9" s="1"/>
  <c r="LS19" i="10"/>
  <c r="HA18" i="10"/>
  <c r="CH8" i="9" s="1"/>
  <c r="HB19" i="10"/>
  <c r="CN19" i="10"/>
  <c r="CM18" i="10"/>
  <c r="HB18" i="10" l="1"/>
  <c r="CI8" i="9" s="1"/>
  <c r="HC19" i="10"/>
  <c r="LS18" i="10"/>
  <c r="CI11" i="9" s="1"/>
  <c r="LT19" i="10"/>
  <c r="CO19" i="10"/>
  <c r="CN18" i="10"/>
  <c r="LT18" i="10" l="1"/>
  <c r="CJ11" i="9" s="1"/>
  <c r="LU19" i="10"/>
  <c r="HC18" i="10"/>
  <c r="CJ8" i="9" s="1"/>
  <c r="HD19" i="10"/>
  <c r="CP19" i="10"/>
  <c r="CO18" i="10"/>
  <c r="HD18" i="10" l="1"/>
  <c r="CK8" i="9" s="1"/>
  <c r="HE19" i="10"/>
  <c r="LU18" i="10"/>
  <c r="CK11" i="9" s="1"/>
  <c r="LV19" i="10"/>
  <c r="CQ19" i="10"/>
  <c r="CP18" i="10"/>
  <c r="LV18" i="10" l="1"/>
  <c r="CL11" i="9" s="1"/>
  <c r="LW19" i="10"/>
  <c r="HE18" i="10"/>
  <c r="CL8" i="9" s="1"/>
  <c r="HF19" i="10"/>
  <c r="CR19" i="10"/>
  <c r="CQ18" i="10"/>
  <c r="HF18" i="10" l="1"/>
  <c r="CM8" i="9" s="1"/>
  <c r="HG19" i="10"/>
  <c r="LW18" i="10"/>
  <c r="CM11" i="9" s="1"/>
  <c r="LX19" i="10"/>
  <c r="CS19" i="10"/>
  <c r="CR18" i="10"/>
  <c r="LX18" i="10" l="1"/>
  <c r="CN11" i="9" s="1"/>
  <c r="LY19" i="10"/>
  <c r="HG18" i="10"/>
  <c r="CN8" i="9" s="1"/>
  <c r="HH19" i="10"/>
  <c r="CT19" i="10"/>
  <c r="CS18" i="10"/>
  <c r="HH18" i="10" l="1"/>
  <c r="CO8" i="9" s="1"/>
  <c r="HI19" i="10"/>
  <c r="LY18" i="10"/>
  <c r="CO11" i="9" s="1"/>
  <c r="LZ19" i="10"/>
  <c r="CU19" i="10"/>
  <c r="CT18" i="10"/>
  <c r="LZ18" i="10" l="1"/>
  <c r="CP11" i="9" s="1"/>
  <c r="MA19" i="10"/>
  <c r="HI18" i="10"/>
  <c r="CP8" i="9" s="1"/>
  <c r="HJ19" i="10"/>
  <c r="CV19" i="10"/>
  <c r="CU18" i="10"/>
  <c r="HJ18" i="10" l="1"/>
  <c r="CQ8" i="9" s="1"/>
  <c r="HK19" i="10"/>
  <c r="MA18" i="10"/>
  <c r="CQ11" i="9" s="1"/>
  <c r="MB19" i="10"/>
  <c r="CW19" i="10"/>
  <c r="CV18" i="10"/>
  <c r="MB18" i="10" l="1"/>
  <c r="CR11" i="9" s="1"/>
  <c r="MC19" i="10"/>
  <c r="HK18" i="10"/>
  <c r="CR8" i="9" s="1"/>
  <c r="HL19" i="10"/>
  <c r="CX19" i="10"/>
  <c r="CW18" i="10"/>
  <c r="HL18" i="10" l="1"/>
  <c r="CS8" i="9" s="1"/>
  <c r="HM19" i="10"/>
  <c r="MC18" i="10"/>
  <c r="CS11" i="9" s="1"/>
  <c r="MD19" i="10"/>
  <c r="CY19" i="10"/>
  <c r="CX18" i="10"/>
  <c r="MD18" i="10" l="1"/>
  <c r="CT11" i="9" s="1"/>
  <c r="ME19" i="10"/>
  <c r="HM18" i="10"/>
  <c r="CT8" i="9" s="1"/>
  <c r="HN19" i="10"/>
  <c r="CZ19" i="10"/>
  <c r="CY18" i="10"/>
  <c r="HN18" i="10" l="1"/>
  <c r="CU8" i="9" s="1"/>
  <c r="HO19" i="10"/>
  <c r="ME18" i="10"/>
  <c r="CU11" i="9" s="1"/>
  <c r="MF19" i="10"/>
  <c r="DA19" i="10"/>
  <c r="CZ18" i="10"/>
  <c r="MF18" i="10" l="1"/>
  <c r="CV11" i="9" s="1"/>
  <c r="MG19" i="10"/>
  <c r="HO18" i="10"/>
  <c r="CV8" i="9" s="1"/>
  <c r="HP19" i="10"/>
  <c r="DB19" i="10"/>
  <c r="DA18" i="10"/>
  <c r="HP18" i="10" l="1"/>
  <c r="CW8" i="9" s="1"/>
  <c r="HQ19" i="10"/>
  <c r="MG18" i="10"/>
  <c r="CW11" i="9" s="1"/>
  <c r="MH19" i="10"/>
  <c r="DC19" i="10"/>
  <c r="DB18" i="10"/>
  <c r="MH18" i="10" l="1"/>
  <c r="CX11" i="9" s="1"/>
  <c r="MI19" i="10"/>
  <c r="HQ18" i="10"/>
  <c r="CX8" i="9" s="1"/>
  <c r="HR19" i="10"/>
  <c r="DD19" i="10"/>
  <c r="DC18" i="10"/>
  <c r="EJ49" i="9"/>
  <c r="EI49" i="9"/>
  <c r="EL49" i="9"/>
  <c r="EH49" i="9"/>
  <c r="EK49" i="9"/>
  <c r="HR18" i="10" l="1"/>
  <c r="CY8" i="9" s="1"/>
  <c r="HS19" i="10"/>
  <c r="MI18" i="10"/>
  <c r="CY11" i="9" s="1"/>
  <c r="MJ19" i="10"/>
  <c r="DE19" i="10"/>
  <c r="DD18" i="10"/>
  <c r="MJ18" i="10" l="1"/>
  <c r="CZ11" i="9" s="1"/>
  <c r="MK19" i="10"/>
  <c r="HS18" i="10"/>
  <c r="CZ8" i="9" s="1"/>
  <c r="HT19" i="10"/>
  <c r="DF19" i="10"/>
  <c r="DE18" i="10"/>
  <c r="MK18" i="10" l="1"/>
  <c r="DA11" i="9" s="1"/>
  <c r="ML19" i="10"/>
  <c r="HT18" i="10"/>
  <c r="DA8" i="9" s="1"/>
  <c r="HU19" i="10"/>
  <c r="DG19" i="10"/>
  <c r="DF18" i="10"/>
  <c r="HU18" i="10" l="1"/>
  <c r="DB8" i="9" s="1"/>
  <c r="HV19" i="10"/>
  <c r="ML18" i="10"/>
  <c r="DB11" i="9" s="1"/>
  <c r="MM19" i="10"/>
  <c r="DH19" i="10"/>
  <c r="DG18" i="10"/>
  <c r="MM18" i="10" l="1"/>
  <c r="DC11" i="9" s="1"/>
  <c r="MN19" i="10"/>
  <c r="HV18" i="10"/>
  <c r="DC8" i="9" s="1"/>
  <c r="HW19" i="10"/>
  <c r="DI19" i="10"/>
  <c r="DH18" i="10"/>
  <c r="HW18" i="10" l="1"/>
  <c r="DD8" i="9" s="1"/>
  <c r="HX19" i="10"/>
  <c r="MN18" i="10"/>
  <c r="DD11" i="9" s="1"/>
  <c r="MO19" i="10"/>
  <c r="DJ19" i="10"/>
  <c r="DI18" i="10"/>
  <c r="N80" i="18"/>
  <c r="K80" i="18"/>
  <c r="M80" i="18"/>
  <c r="Q80" i="18"/>
  <c r="V80" i="18"/>
  <c r="V113" i="18" s="1"/>
  <c r="AK80" i="18"/>
  <c r="W80" i="18"/>
  <c r="AC80" i="18"/>
  <c r="L80" i="18"/>
  <c r="L113" i="18" s="1"/>
  <c r="R80" i="18"/>
  <c r="AA80" i="18"/>
  <c r="Z80" i="18"/>
  <c r="AL80" i="18"/>
  <c r="S80" i="18"/>
  <c r="X80" i="18"/>
  <c r="Y80" i="18"/>
  <c r="AB80" i="18"/>
  <c r="AB113" i="18" s="1"/>
  <c r="AE80" i="18"/>
  <c r="AE113" i="18" s="1"/>
  <c r="AN80" i="18"/>
  <c r="AH80" i="18"/>
  <c r="AO80" i="18"/>
  <c r="AM80" i="18"/>
  <c r="AP80" i="18"/>
  <c r="AT80" i="18"/>
  <c r="AQ80" i="18"/>
  <c r="O80" i="18"/>
  <c r="P80" i="18"/>
  <c r="AD80" i="18"/>
  <c r="AJ80" i="18"/>
  <c r="AI80" i="18"/>
  <c r="AV80" i="18"/>
  <c r="AU80" i="18"/>
  <c r="AW80" i="18"/>
  <c r="AZ80" i="18"/>
  <c r="AY80" i="18"/>
  <c r="T80" i="18"/>
  <c r="BD80" i="18"/>
  <c r="BC80" i="18"/>
  <c r="BB80" i="18"/>
  <c r="AR80" i="18"/>
  <c r="AF80" i="18"/>
  <c r="AX80" i="18"/>
  <c r="BA80" i="18"/>
  <c r="MO18" i="10" l="1"/>
  <c r="DE11" i="9" s="1"/>
  <c r="MP19" i="10"/>
  <c r="HX18" i="10"/>
  <c r="DE8" i="9" s="1"/>
  <c r="HY19" i="10"/>
  <c r="DK19" i="10"/>
  <c r="DJ18" i="10"/>
  <c r="J80" i="18"/>
  <c r="AF113" i="18"/>
  <c r="AF83" i="18"/>
  <c r="BC83" i="18"/>
  <c r="BC113" i="18"/>
  <c r="AJ113" i="18"/>
  <c r="AJ83" i="18"/>
  <c r="AP113" i="18"/>
  <c r="AP83" i="18"/>
  <c r="Y113" i="18"/>
  <c r="Y83" i="18"/>
  <c r="S83" i="18"/>
  <c r="S113" i="18"/>
  <c r="M113" i="18"/>
  <c r="M83" i="18"/>
  <c r="BA113" i="18"/>
  <c r="BA83" i="18"/>
  <c r="BD113" i="18"/>
  <c r="BD83" i="18"/>
  <c r="AV113" i="18"/>
  <c r="AV83" i="18"/>
  <c r="U80" i="18"/>
  <c r="BS80" i="18" s="1"/>
  <c r="AR113" i="18"/>
  <c r="AR83" i="18"/>
  <c r="AY113" i="18"/>
  <c r="AY83" i="18"/>
  <c r="AW113" i="18"/>
  <c r="AW83" i="18"/>
  <c r="AI83" i="18"/>
  <c r="AI113" i="18"/>
  <c r="P113" i="18"/>
  <c r="P83" i="18"/>
  <c r="AQ113" i="18"/>
  <c r="AQ83" i="18"/>
  <c r="AN113" i="18"/>
  <c r="AN83" i="18"/>
  <c r="X113" i="18"/>
  <c r="X83" i="18"/>
  <c r="AL113" i="18"/>
  <c r="AL83" i="18"/>
  <c r="K83" i="18"/>
  <c r="K95" i="18" s="1"/>
  <c r="K113" i="18"/>
  <c r="AZ113" i="18"/>
  <c r="AZ83" i="18"/>
  <c r="O83" i="18"/>
  <c r="O113" i="18"/>
  <c r="AK83" i="18"/>
  <c r="AK113" i="18"/>
  <c r="AD113" i="18"/>
  <c r="AD83" i="18"/>
  <c r="AM113" i="18"/>
  <c r="AM83" i="18"/>
  <c r="AH113" i="18"/>
  <c r="AH83" i="18"/>
  <c r="AA83" i="18"/>
  <c r="AA113" i="18"/>
  <c r="AC113" i="18"/>
  <c r="AC83" i="18"/>
  <c r="AX83" i="18"/>
  <c r="AX113" i="18"/>
  <c r="BB113" i="18"/>
  <c r="BB83" i="18"/>
  <c r="T113" i="18"/>
  <c r="T83" i="18"/>
  <c r="AU83" i="18"/>
  <c r="AU113" i="18"/>
  <c r="AT113" i="18"/>
  <c r="AT83" i="18"/>
  <c r="AO113" i="18"/>
  <c r="AO83" i="18"/>
  <c r="Z113" i="18"/>
  <c r="Z83" i="18"/>
  <c r="R83" i="18"/>
  <c r="R113" i="18"/>
  <c r="W83" i="18"/>
  <c r="W113" i="18"/>
  <c r="AB83" i="18"/>
  <c r="N83" i="18"/>
  <c r="N113" i="18"/>
  <c r="AE83" i="18"/>
  <c r="L83" i="18"/>
  <c r="I80" i="18"/>
  <c r="V83" i="18"/>
  <c r="Q83" i="18"/>
  <c r="Q113" i="18"/>
  <c r="BR80" i="18" l="1"/>
  <c r="HY18" i="10"/>
  <c r="DF8" i="9" s="1"/>
  <c r="HZ19" i="10"/>
  <c r="MP18" i="10"/>
  <c r="DF11" i="9" s="1"/>
  <c r="MQ19" i="10"/>
  <c r="CH13" i="18"/>
  <c r="DL19" i="10"/>
  <c r="DK18" i="10"/>
  <c r="CD25" i="18"/>
  <c r="CE25" i="18"/>
  <c r="CB25" i="18"/>
  <c r="CF25" i="18"/>
  <c r="CC25" i="18"/>
  <c r="J83" i="18"/>
  <c r="L95" i="18"/>
  <c r="L84" i="18"/>
  <c r="AX84" i="18"/>
  <c r="AX95" i="18"/>
  <c r="AE84" i="18"/>
  <c r="AE95" i="18"/>
  <c r="AB95" i="18"/>
  <c r="AB84" i="18"/>
  <c r="AO84" i="18"/>
  <c r="AO95" i="18"/>
  <c r="BB84" i="18"/>
  <c r="BB95" i="18"/>
  <c r="AC84" i="18"/>
  <c r="AC95" i="18"/>
  <c r="I83" i="18"/>
  <c r="I95" i="18" s="1"/>
  <c r="Z95" i="18"/>
  <c r="Z84" i="18"/>
  <c r="AT84" i="18"/>
  <c r="AT95" i="18"/>
  <c r="T84" i="18"/>
  <c r="T95" i="18"/>
  <c r="AH84" i="18"/>
  <c r="AH95" i="18"/>
  <c r="AD84" i="18"/>
  <c r="AD95" i="18"/>
  <c r="AK84" i="18"/>
  <c r="AK95" i="18"/>
  <c r="AL84" i="18"/>
  <c r="AL95" i="18"/>
  <c r="AN84" i="18"/>
  <c r="AN95" i="18"/>
  <c r="P84" i="18"/>
  <c r="P95" i="18"/>
  <c r="AW84" i="18"/>
  <c r="AW95" i="18"/>
  <c r="AG80" i="18"/>
  <c r="BT80" i="18" s="1"/>
  <c r="U113" i="18"/>
  <c r="U83" i="18"/>
  <c r="BS83" i="18" s="1"/>
  <c r="BD95" i="18"/>
  <c r="BE93" i="18" s="1"/>
  <c r="BD84" i="18"/>
  <c r="BA84" i="18"/>
  <c r="BA95" i="18"/>
  <c r="AP84" i="18"/>
  <c r="AP95" i="18"/>
  <c r="N84" i="18"/>
  <c r="N95" i="18"/>
  <c r="AA84" i="18"/>
  <c r="AA95" i="18"/>
  <c r="S84" i="18"/>
  <c r="S95" i="18"/>
  <c r="BC95" i="18"/>
  <c r="BC84" i="18"/>
  <c r="AM95" i="18"/>
  <c r="AM84" i="18"/>
  <c r="O95" i="18"/>
  <c r="O84" i="18"/>
  <c r="AQ84" i="18"/>
  <c r="AQ95" i="18"/>
  <c r="AY95" i="18"/>
  <c r="AY84" i="18"/>
  <c r="AR84" i="18"/>
  <c r="AR95" i="18"/>
  <c r="AV95" i="18"/>
  <c r="AV84" i="18"/>
  <c r="M84" i="18"/>
  <c r="M95" i="18"/>
  <c r="Y84" i="18"/>
  <c r="Y95" i="18"/>
  <c r="AJ95" i="18"/>
  <c r="AJ84" i="18"/>
  <c r="AF84" i="18"/>
  <c r="AF95" i="18"/>
  <c r="W95" i="18"/>
  <c r="W84" i="18"/>
  <c r="Q84" i="18"/>
  <c r="Q95" i="18"/>
  <c r="X95" i="18"/>
  <c r="X84" i="18"/>
  <c r="V84" i="18"/>
  <c r="V95" i="18"/>
  <c r="R84" i="18"/>
  <c r="R95" i="18"/>
  <c r="AU84" i="18"/>
  <c r="AU95" i="18"/>
  <c r="AZ84" i="18"/>
  <c r="AZ95" i="18"/>
  <c r="K84" i="18"/>
  <c r="AI84" i="18"/>
  <c r="AI95" i="18"/>
  <c r="AS80" i="18"/>
  <c r="BU80" i="18" s="1"/>
  <c r="BU132" i="18" l="1"/>
  <c r="BR83" i="18"/>
  <c r="BX80" i="18"/>
  <c r="CH80" i="18" s="1"/>
  <c r="MQ18" i="10"/>
  <c r="DG11" i="9" s="1"/>
  <c r="MR19" i="10"/>
  <c r="HZ18" i="10"/>
  <c r="DG8" i="9" s="1"/>
  <c r="IA19" i="10"/>
  <c r="DM19" i="10"/>
  <c r="DL18" i="10"/>
  <c r="CE80" i="18"/>
  <c r="CD80" i="18"/>
  <c r="CB80" i="18"/>
  <c r="CF80" i="18"/>
  <c r="CC80" i="18"/>
  <c r="J95" i="18"/>
  <c r="BR95" i="18" s="1"/>
  <c r="J84" i="18"/>
  <c r="AJ93" i="18"/>
  <c r="W93" i="18"/>
  <c r="N93" i="18"/>
  <c r="AS113" i="18"/>
  <c r="AS83" i="18"/>
  <c r="BU83" i="18" s="1"/>
  <c r="L93" i="18"/>
  <c r="S93" i="18"/>
  <c r="X93" i="18"/>
  <c r="AK93" i="18"/>
  <c r="AW93" i="18"/>
  <c r="AZ93" i="18"/>
  <c r="P93" i="18"/>
  <c r="BD93" i="18"/>
  <c r="AB93" i="18"/>
  <c r="AQ93" i="18"/>
  <c r="I84" i="18"/>
  <c r="BC93" i="18"/>
  <c r="AY93" i="18"/>
  <c r="CH25" i="18"/>
  <c r="R93" i="18"/>
  <c r="AG93" i="18"/>
  <c r="Z93" i="18"/>
  <c r="AS93" i="18"/>
  <c r="AR93" i="18"/>
  <c r="T93" i="18"/>
  <c r="Q93" i="18"/>
  <c r="AM93" i="18"/>
  <c r="AE93" i="18"/>
  <c r="U93" i="18"/>
  <c r="AC93" i="18"/>
  <c r="BA93" i="18"/>
  <c r="AV93" i="18"/>
  <c r="Y93" i="18"/>
  <c r="AN93" i="18"/>
  <c r="O93" i="18"/>
  <c r="BB93" i="18"/>
  <c r="BS113" i="18"/>
  <c r="AG113" i="18"/>
  <c r="AG83" i="18"/>
  <c r="BT83" i="18" s="1"/>
  <c r="AA93" i="18"/>
  <c r="AD93" i="18"/>
  <c r="AP93" i="18"/>
  <c r="AF93" i="18"/>
  <c r="U84" i="18"/>
  <c r="U95" i="18"/>
  <c r="BS95" i="18" s="1"/>
  <c r="AX93" i="18"/>
  <c r="AO93" i="18"/>
  <c r="AL93" i="18"/>
  <c r="AI93" i="18"/>
  <c r="AU93" i="18"/>
  <c r="BR113" i="18"/>
  <c r="M93" i="18"/>
  <c r="BX83" i="18" l="1"/>
  <c r="CH83" i="18" s="1"/>
  <c r="IA18" i="10"/>
  <c r="DH8" i="9" s="1"/>
  <c r="IB19" i="10"/>
  <c r="MR18" i="10"/>
  <c r="DH11" i="9" s="1"/>
  <c r="MS19" i="10"/>
  <c r="DN19" i="10"/>
  <c r="DM18" i="10"/>
  <c r="CD83" i="18"/>
  <c r="CB83" i="18"/>
  <c r="CF83" i="18"/>
  <c r="CE83" i="18"/>
  <c r="CC83" i="18"/>
  <c r="K93" i="18"/>
  <c r="AG84" i="18"/>
  <c r="AG95" i="18"/>
  <c r="J93" i="18"/>
  <c r="BU113" i="18"/>
  <c r="V93" i="18"/>
  <c r="BS93" i="18" s="1"/>
  <c r="BT113" i="18"/>
  <c r="AS84" i="18"/>
  <c r="AS95" i="18"/>
  <c r="MS18" i="10" l="1"/>
  <c r="DI11" i="9" s="1"/>
  <c r="MT19" i="10"/>
  <c r="IB18" i="10"/>
  <c r="DI8" i="9" s="1"/>
  <c r="IC19" i="10"/>
  <c r="DO19" i="10"/>
  <c r="DN18" i="10"/>
  <c r="BR93" i="18"/>
  <c r="BX113" i="18"/>
  <c r="BT95" i="18"/>
  <c r="BU95" i="18"/>
  <c r="F96" i="18"/>
  <c r="AT93" i="18"/>
  <c r="BU93" i="18" s="1"/>
  <c r="AH93" i="18"/>
  <c r="BT93" i="18" s="1"/>
  <c r="BX95" i="18" l="1"/>
  <c r="IC18" i="10"/>
  <c r="DJ8" i="9" s="1"/>
  <c r="ID19" i="10"/>
  <c r="MT18" i="10"/>
  <c r="DJ11" i="9" s="1"/>
  <c r="MU19" i="10"/>
  <c r="DP19" i="10"/>
  <c r="DO18" i="10"/>
  <c r="O5" i="47"/>
  <c r="CD93" i="18"/>
  <c r="CB93" i="18"/>
  <c r="CE93" i="18"/>
  <c r="CC93" i="18"/>
  <c r="G105" i="6"/>
  <c r="G101" i="18"/>
  <c r="MU18" i="10" l="1"/>
  <c r="DK11" i="9" s="1"/>
  <c r="MV19" i="10"/>
  <c r="ID18" i="10"/>
  <c r="DK8" i="9" s="1"/>
  <c r="IE19" i="10"/>
  <c r="DQ19" i="10"/>
  <c r="DP18" i="10"/>
  <c r="BE103" i="18"/>
  <c r="BP103" i="18"/>
  <c r="BL103" i="18"/>
  <c r="BI103" i="18"/>
  <c r="BH103" i="18"/>
  <c r="BN103" i="18"/>
  <c r="BJ103" i="18"/>
  <c r="BG103" i="18"/>
  <c r="BO103" i="18"/>
  <c r="BF103" i="18"/>
  <c r="BK103" i="18"/>
  <c r="BM103" i="18"/>
  <c r="BL107" i="6"/>
  <c r="BJ107" i="6"/>
  <c r="BH107" i="6"/>
  <c r="BG107" i="6"/>
  <c r="BF107" i="6"/>
  <c r="BN107" i="6"/>
  <c r="BI107" i="6"/>
  <c r="BD107" i="6"/>
  <c r="BE107" i="6"/>
  <c r="BO107" i="6"/>
  <c r="BK107" i="6"/>
  <c r="BM107" i="6"/>
  <c r="H107" i="6"/>
  <c r="BB107" i="6"/>
  <c r="AB107" i="6"/>
  <c r="BA107" i="6"/>
  <c r="AX103" i="18"/>
  <c r="BA103" i="18"/>
  <c r="AC103" i="18"/>
  <c r="V103" i="18"/>
  <c r="R103" i="18"/>
  <c r="AQ103" i="18"/>
  <c r="BB103" i="18"/>
  <c r="T103" i="18"/>
  <c r="AI103" i="18"/>
  <c r="AH103" i="18"/>
  <c r="E125" i="18"/>
  <c r="AD103" i="18"/>
  <c r="E120" i="18"/>
  <c r="N103" i="18"/>
  <c r="BC103" i="18"/>
  <c r="AG103" i="18"/>
  <c r="AZ103" i="18"/>
  <c r="M103" i="18"/>
  <c r="AT103" i="18"/>
  <c r="Z103" i="18"/>
  <c r="X103" i="18"/>
  <c r="U103" i="18"/>
  <c r="AP103" i="18"/>
  <c r="BD103" i="18"/>
  <c r="P103" i="18"/>
  <c r="E118" i="18"/>
  <c r="K103" i="18"/>
  <c r="AJ103" i="18"/>
  <c r="AU103" i="18"/>
  <c r="J103" i="18"/>
  <c r="AW103" i="18"/>
  <c r="AR103" i="18"/>
  <c r="O103" i="18"/>
  <c r="AM103" i="18"/>
  <c r="S103" i="18"/>
  <c r="I103" i="18"/>
  <c r="AA103" i="18"/>
  <c r="AV103" i="18"/>
  <c r="AL103" i="18"/>
  <c r="E119" i="18"/>
  <c r="E124" i="18"/>
  <c r="Z107" i="6"/>
  <c r="AO107" i="6"/>
  <c r="W107" i="6"/>
  <c r="AM107" i="6"/>
  <c r="BC107" i="6"/>
  <c r="AL107" i="6"/>
  <c r="N107" i="6"/>
  <c r="AV107" i="6"/>
  <c r="AH107" i="6"/>
  <c r="M107" i="6"/>
  <c r="AS107" i="6"/>
  <c r="L107" i="6"/>
  <c r="AD107" i="6"/>
  <c r="AR107" i="6"/>
  <c r="K107" i="6"/>
  <c r="Y107" i="6"/>
  <c r="AQ107" i="6"/>
  <c r="O107" i="6"/>
  <c r="AU107" i="6"/>
  <c r="X107" i="6"/>
  <c r="J107" i="6"/>
  <c r="AP107" i="6"/>
  <c r="U107" i="6"/>
  <c r="Q107" i="6"/>
  <c r="AG107" i="6"/>
  <c r="AX107" i="6"/>
  <c r="P107" i="6"/>
  <c r="AE107" i="6"/>
  <c r="AT107" i="6"/>
  <c r="V107" i="6"/>
  <c r="AZ107" i="6"/>
  <c r="AF107" i="6"/>
  <c r="R107" i="6"/>
  <c r="AY107" i="6"/>
  <c r="AC107" i="6"/>
  <c r="E123" i="18"/>
  <c r="AA107" i="6"/>
  <c r="AW107" i="6"/>
  <c r="AK107" i="6"/>
  <c r="AS103" i="18"/>
  <c r="Y103" i="18"/>
  <c r="W103" i="18"/>
  <c r="E122" i="18"/>
  <c r="AN107" i="6"/>
  <c r="AI107" i="6"/>
  <c r="T107" i="6"/>
  <c r="AO103" i="18"/>
  <c r="AN103" i="18"/>
  <c r="AB103" i="18"/>
  <c r="E121" i="18"/>
  <c r="E117" i="18"/>
  <c r="AJ107" i="6"/>
  <c r="I107" i="6"/>
  <c r="S107" i="6"/>
  <c r="AY103" i="18"/>
  <c r="AF103" i="18"/>
  <c r="AE103" i="18"/>
  <c r="L103" i="18"/>
  <c r="AK103" i="18"/>
  <c r="Q103" i="18"/>
  <c r="IE18" i="10" l="1"/>
  <c r="DL8" i="9" s="1"/>
  <c r="IF19" i="10"/>
  <c r="MV18" i="10"/>
  <c r="DL11" i="9" s="1"/>
  <c r="MW19" i="10"/>
  <c r="DR19" i="10"/>
  <c r="DQ18" i="10"/>
  <c r="F123" i="18"/>
  <c r="F118" i="18"/>
  <c r="F124" i="18"/>
  <c r="F120" i="18"/>
  <c r="F125" i="18"/>
  <c r="F121" i="18"/>
  <c r="F122" i="18"/>
  <c r="F119" i="18"/>
  <c r="MW18" i="10" l="1"/>
  <c r="DM11" i="9" s="1"/>
  <c r="MX19" i="10"/>
  <c r="IF18" i="10"/>
  <c r="DM8" i="9" s="1"/>
  <c r="IG19" i="10"/>
  <c r="DS19" i="10"/>
  <c r="DR18" i="10"/>
  <c r="IG18" i="10" l="1"/>
  <c r="DN8" i="9" s="1"/>
  <c r="IH19" i="10"/>
  <c r="MX18" i="10"/>
  <c r="DN11" i="9" s="1"/>
  <c r="MY19" i="10"/>
  <c r="DT19" i="10"/>
  <c r="DS18" i="10"/>
  <c r="MY18" i="10" l="1"/>
  <c r="DO11" i="9" s="1"/>
  <c r="MZ19" i="10"/>
  <c r="IH18" i="10"/>
  <c r="DO8" i="9" s="1"/>
  <c r="II19" i="10"/>
  <c r="DU19" i="10"/>
  <c r="DT18" i="10"/>
  <c r="II18" i="10" l="1"/>
  <c r="DP8" i="9" s="1"/>
  <c r="IJ19" i="10"/>
  <c r="MZ18" i="10"/>
  <c r="DP11" i="9" s="1"/>
  <c r="NA19" i="10"/>
  <c r="DV19" i="10"/>
  <c r="DV18" i="10" s="1"/>
  <c r="DU18" i="10"/>
  <c r="NA18" i="10" l="1"/>
  <c r="DQ11" i="9" s="1"/>
  <c r="NB19" i="10"/>
  <c r="IJ18" i="10"/>
  <c r="DQ8" i="9" s="1"/>
  <c r="IK19" i="10"/>
  <c r="IK18" i="10" l="1"/>
  <c r="DR8" i="9" s="1"/>
  <c r="IL19" i="10"/>
  <c r="NB18" i="10"/>
  <c r="DR11" i="9" s="1"/>
  <c r="NC19" i="10"/>
  <c r="IL18" i="10" l="1"/>
  <c r="DS8" i="9" s="1"/>
  <c r="IM19" i="10"/>
  <c r="IM18" i="10" s="1"/>
  <c r="DT8" i="9" s="1"/>
  <c r="NC18" i="10"/>
  <c r="DS11" i="9" s="1"/>
  <c r="ND19" i="10"/>
  <c r="ND18" i="10" s="1"/>
  <c r="DT11" i="9" s="1"/>
  <c r="DV11" i="9"/>
  <c r="DW11" i="9"/>
  <c r="DX11" i="9"/>
  <c r="DY11" i="9"/>
  <c r="DZ11" i="9"/>
  <c r="EA11" i="9"/>
  <c r="P90" i="7" s="1"/>
  <c r="EB11" i="9"/>
  <c r="P91" i="7" s="1"/>
  <c r="EC11" i="9"/>
  <c r="P92" i="7" s="1"/>
  <c r="ED11" i="9"/>
  <c r="P93" i="7" s="1"/>
  <c r="EE11" i="9" l="1"/>
  <c r="P94" i="7" s="1"/>
  <c r="Q92" i="7"/>
  <c r="Q91" i="7"/>
  <c r="EJ11" i="9"/>
  <c r="P88" i="7"/>
  <c r="EI11" i="9"/>
  <c r="P87" i="7"/>
  <c r="DV8" i="9"/>
  <c r="DW8" i="9"/>
  <c r="DX8" i="9"/>
  <c r="DY8" i="9"/>
  <c r="DZ8" i="9"/>
  <c r="EA8" i="9"/>
  <c r="EB8" i="9"/>
  <c r="EC8" i="9"/>
  <c r="ED8" i="9"/>
  <c r="EE8" i="9"/>
  <c r="P86" i="7"/>
  <c r="EH11" i="9"/>
  <c r="P89" i="7"/>
  <c r="EK11" i="9"/>
  <c r="EL11" i="9"/>
  <c r="P85" i="7"/>
  <c r="Q93" i="7"/>
  <c r="EF11" i="9" l="1"/>
  <c r="Q86" i="7"/>
  <c r="EI8" i="9"/>
  <c r="Q88" i="7"/>
  <c r="Q90" i="7"/>
  <c r="Q89" i="7"/>
  <c r="EH8" i="9"/>
  <c r="Q87" i="7"/>
  <c r="EK8" i="9"/>
  <c r="EF8" i="9"/>
  <c r="C124" i="7" s="1"/>
  <c r="EL8" i="9"/>
  <c r="EJ8" i="9"/>
  <c r="Q94" i="7"/>
  <c r="FN87" i="47" l="1"/>
  <c r="FF87" i="47"/>
  <c r="FH87" i="47"/>
  <c r="DR87" i="47"/>
  <c r="FI87" i="47"/>
  <c r="FG87" i="47"/>
  <c r="EX87" i="47"/>
  <c r="FK87" i="47"/>
  <c r="FO87" i="47"/>
  <c r="DP87" i="47"/>
  <c r="DX87" i="47"/>
  <c r="EH87" i="47"/>
  <c r="FD87" i="47"/>
  <c r="FM87" i="47"/>
  <c r="EC87" i="47"/>
  <c r="EN87" i="47"/>
  <c r="ER87" i="47"/>
  <c r="FA87" i="47"/>
  <c r="DJ87" i="47"/>
  <c r="EL87" i="47"/>
  <c r="FP87" i="47"/>
  <c r="EK87" i="47"/>
  <c r="DK87" i="47"/>
  <c r="DY87" i="47"/>
  <c r="DN87" i="47"/>
  <c r="DQ87" i="47"/>
  <c r="EA87" i="47"/>
  <c r="DO87" i="47"/>
  <c r="EI87" i="47"/>
  <c r="DS87" i="47" l="1"/>
  <c r="DW87" i="47"/>
  <c r="ES87" i="47"/>
  <c r="DZ87" i="47"/>
  <c r="FJ87" i="47"/>
  <c r="EB87" i="47"/>
  <c r="DL87" i="47"/>
  <c r="EQ87" i="47"/>
  <c r="EV87" i="47"/>
  <c r="DV87" i="47"/>
  <c r="ED87" i="47"/>
  <c r="EG87" i="47"/>
  <c r="EF87" i="47"/>
  <c r="FB87" i="47"/>
  <c r="EW87" i="47"/>
  <c r="ET87" i="47"/>
  <c r="DM87" i="47"/>
  <c r="FE87" i="47"/>
  <c r="DU87" i="47"/>
  <c r="FL87" i="47"/>
  <c r="EU87" i="47"/>
  <c r="EJ87" i="47"/>
  <c r="EE87" i="47"/>
  <c r="DT87" i="47"/>
  <c r="FC87" i="47"/>
  <c r="EZ87" i="47"/>
  <c r="EY87" i="47"/>
  <c r="DI87" i="47"/>
  <c r="EP87" i="47"/>
  <c r="EO87" i="47"/>
  <c r="EM87" i="47"/>
  <c r="E26" i="9" l="1"/>
  <c r="E23" i="9" s="1"/>
  <c r="F26" i="9" l="1"/>
  <c r="F23" i="9" s="1"/>
  <c r="G26" i="9" l="1"/>
  <c r="G23" i="9" s="1"/>
  <c r="H26" i="9" l="1"/>
  <c r="H23" i="9" s="1"/>
  <c r="I26" i="9" l="1"/>
  <c r="I23" i="9" s="1"/>
  <c r="M26" i="9" l="1"/>
  <c r="M23" i="9" s="1"/>
  <c r="J26" i="9"/>
  <c r="J23" i="9" s="1"/>
  <c r="L26" i="9"/>
  <c r="L23" i="9" s="1"/>
  <c r="O26" i="9"/>
  <c r="O23" i="9" s="1"/>
  <c r="DV24" i="9"/>
  <c r="EL24" i="9" s="1"/>
  <c r="N26" i="9"/>
  <c r="N23" i="9" s="1"/>
  <c r="P26" i="9"/>
  <c r="P23" i="9" s="1"/>
  <c r="K26" i="9"/>
  <c r="K23" i="9" s="1"/>
  <c r="DV23" i="9" l="1"/>
  <c r="DV26" i="9"/>
  <c r="EL23" i="9" l="1"/>
  <c r="EL26" i="9"/>
  <c r="Q26" i="9" l="1"/>
  <c r="Q23" i="9" s="1"/>
  <c r="R75" i="9" l="1"/>
  <c r="R24" i="9" s="1"/>
  <c r="S75" i="9"/>
  <c r="S24" i="9" s="1"/>
  <c r="T75" i="9"/>
  <c r="T24" i="9" s="1"/>
  <c r="U75" i="9"/>
  <c r="V75" i="9"/>
  <c r="W75" i="9"/>
  <c r="X75" i="9"/>
  <c r="Y75" i="9"/>
  <c r="Z75" i="9"/>
  <c r="AA75" i="9"/>
  <c r="AA24" i="9" s="1"/>
  <c r="R76" i="9"/>
  <c r="R25" i="9" s="1"/>
  <c r="S76" i="9"/>
  <c r="S25" i="9" s="1"/>
  <c r="T76" i="9"/>
  <c r="T25" i="9" s="1"/>
  <c r="U76" i="9"/>
  <c r="U25" i="9" s="1"/>
  <c r="V76" i="9"/>
  <c r="V25" i="9" s="1"/>
  <c r="W76" i="9"/>
  <c r="W25" i="9" s="1"/>
  <c r="X76" i="9"/>
  <c r="X25" i="9" s="1"/>
  <c r="Y76" i="9"/>
  <c r="Y25" i="9" s="1"/>
  <c r="Z76" i="9"/>
  <c r="Z25" i="9" s="1"/>
  <c r="AA76" i="9"/>
  <c r="AA25" i="9" s="1"/>
  <c r="AB76" i="9"/>
  <c r="AB25" i="9" s="1"/>
  <c r="AE59" i="8" l="1"/>
  <c r="X43" i="9" s="1"/>
  <c r="X24" i="9"/>
  <c r="X73" i="9"/>
  <c r="V46" i="9"/>
  <c r="W46" i="9"/>
  <c r="AB46" i="9"/>
  <c r="Q46" i="9"/>
  <c r="R43" i="9"/>
  <c r="Z46" i="9"/>
  <c r="R26" i="9"/>
  <c r="Y24" i="9"/>
  <c r="Y73" i="9"/>
  <c r="S73" i="9"/>
  <c r="T26" i="9"/>
  <c r="Z24" i="9"/>
  <c r="Z73" i="9"/>
  <c r="R73" i="9"/>
  <c r="W24" i="9"/>
  <c r="W73" i="9"/>
  <c r="V24" i="9"/>
  <c r="V73" i="9"/>
  <c r="AA73" i="9"/>
  <c r="U24" i="9"/>
  <c r="U73" i="9"/>
  <c r="AB75" i="9"/>
  <c r="AE42" i="8"/>
  <c r="DW25" i="9"/>
  <c r="AA26" i="9"/>
  <c r="S26" i="9"/>
  <c r="T73" i="9"/>
  <c r="Y43" i="9" l="1"/>
  <c r="U43" i="9"/>
  <c r="Y46" i="9"/>
  <c r="V43" i="9"/>
  <c r="U46" i="9"/>
  <c r="R46" i="9"/>
  <c r="AB43" i="9"/>
  <c r="Q43" i="9"/>
  <c r="AA43" i="9"/>
  <c r="AA46" i="9"/>
  <c r="S43" i="9"/>
  <c r="X46" i="9"/>
  <c r="T46" i="9"/>
  <c r="T43" i="9"/>
  <c r="Z43" i="9"/>
  <c r="S46" i="9"/>
  <c r="W43" i="9"/>
  <c r="R47" i="9"/>
  <c r="R27" i="9"/>
  <c r="R23" i="9" s="1"/>
  <c r="AC76" i="9"/>
  <c r="AC25" i="9" s="1"/>
  <c r="Y26" i="9"/>
  <c r="Z26" i="9"/>
  <c r="V26" i="9"/>
  <c r="U27" i="9"/>
  <c r="U47" i="9"/>
  <c r="V27" i="9"/>
  <c r="V47" i="9"/>
  <c r="W42" i="9"/>
  <c r="Q42" i="9"/>
  <c r="Y42" i="9"/>
  <c r="R42" i="9"/>
  <c r="Z42" i="9"/>
  <c r="V42" i="9"/>
  <c r="X42" i="9"/>
  <c r="AA42" i="9"/>
  <c r="AB42" i="9"/>
  <c r="U42" i="9"/>
  <c r="S42" i="9"/>
  <c r="T42" i="9"/>
  <c r="W27" i="9"/>
  <c r="W47" i="9"/>
  <c r="X27" i="9"/>
  <c r="X47" i="9"/>
  <c r="U26" i="9"/>
  <c r="Z27" i="9"/>
  <c r="Z47" i="9"/>
  <c r="AA27" i="9"/>
  <c r="AA23" i="9" s="1"/>
  <c r="AA47" i="9"/>
  <c r="EH25" i="9"/>
  <c r="S27" i="9"/>
  <c r="S23" i="9" s="1"/>
  <c r="S47" i="9"/>
  <c r="T27" i="9"/>
  <c r="T23" i="9" s="1"/>
  <c r="T47" i="9"/>
  <c r="AB24" i="9"/>
  <c r="DW24" i="9" s="1"/>
  <c r="AB73" i="9"/>
  <c r="W26" i="9"/>
  <c r="Y27" i="9"/>
  <c r="Y47" i="9"/>
  <c r="X26" i="9"/>
  <c r="AD76" i="9" l="1"/>
  <c r="AD25" i="9" s="1"/>
  <c r="AE76" i="9"/>
  <c r="AE25" i="9" s="1"/>
  <c r="DW43" i="9"/>
  <c r="EH43" i="9" s="1"/>
  <c r="DW46" i="9"/>
  <c r="EH46" i="9" s="1"/>
  <c r="Y23" i="9"/>
  <c r="W23" i="9"/>
  <c r="X23" i="9"/>
  <c r="V23" i="9"/>
  <c r="V34" i="9"/>
  <c r="U23" i="9"/>
  <c r="T34" i="9"/>
  <c r="Z23" i="9"/>
  <c r="X34" i="9"/>
  <c r="EH24" i="9"/>
  <c r="R34" i="9"/>
  <c r="Y34" i="9"/>
  <c r="S34" i="9"/>
  <c r="AB27" i="9"/>
  <c r="DW27" i="9" s="1"/>
  <c r="AB47" i="9"/>
  <c r="DW47" i="9" s="1"/>
  <c r="U34" i="9"/>
  <c r="Q34" i="9"/>
  <c r="DW42" i="9"/>
  <c r="Z34" i="9"/>
  <c r="W34" i="9"/>
  <c r="AC75" i="9"/>
  <c r="AB26" i="9"/>
  <c r="DW26" i="9" s="1"/>
  <c r="AA34" i="9"/>
  <c r="AM75" i="9" l="1"/>
  <c r="AM24" i="9" s="1"/>
  <c r="AE43" i="8"/>
  <c r="AJ75" i="9"/>
  <c r="AJ24" i="9" s="1"/>
  <c r="AF75" i="9"/>
  <c r="AF24" i="9" s="1"/>
  <c r="AH75" i="9"/>
  <c r="AH24" i="9" s="1"/>
  <c r="AK75" i="9"/>
  <c r="AD75" i="9"/>
  <c r="AD24" i="9" s="1"/>
  <c r="AE75" i="9"/>
  <c r="AE73" i="9" s="1"/>
  <c r="AL75" i="9"/>
  <c r="AG75" i="9"/>
  <c r="AG24" i="9" s="1"/>
  <c r="AI75" i="9"/>
  <c r="AI24" i="9" s="1"/>
  <c r="AB34" i="9"/>
  <c r="DW34" i="9" s="1"/>
  <c r="EH27" i="9"/>
  <c r="EH42" i="9"/>
  <c r="AB23" i="9"/>
  <c r="AC24" i="9"/>
  <c r="AC73" i="9"/>
  <c r="EH47" i="9"/>
  <c r="EH26" i="9"/>
  <c r="AN75" i="9" l="1"/>
  <c r="AN24" i="9" s="1"/>
  <c r="AF76" i="9"/>
  <c r="AK24" i="9"/>
  <c r="AD73" i="9"/>
  <c r="AD27" i="9" s="1"/>
  <c r="AL24" i="9"/>
  <c r="AE24" i="9"/>
  <c r="AE26" i="9" s="1"/>
  <c r="AE27" i="9"/>
  <c r="AE42" i="9"/>
  <c r="AG42" i="9"/>
  <c r="AI42" i="9"/>
  <c r="AJ42" i="9"/>
  <c r="AK42" i="9"/>
  <c r="AL42" i="9"/>
  <c r="AC42" i="9"/>
  <c r="AD42" i="9"/>
  <c r="AF42" i="9"/>
  <c r="AH42" i="9"/>
  <c r="AN42" i="9"/>
  <c r="AM42" i="9"/>
  <c r="DW23" i="9"/>
  <c r="AC26" i="9"/>
  <c r="EH34" i="9"/>
  <c r="AC27" i="9"/>
  <c r="AC47" i="9"/>
  <c r="AD26" i="9"/>
  <c r="AE47" i="9" l="1"/>
  <c r="AG76" i="9"/>
  <c r="AD47" i="9"/>
  <c r="AF25" i="9"/>
  <c r="AF26" i="9" s="1"/>
  <c r="AF73" i="9"/>
  <c r="AE23" i="9"/>
  <c r="AD23" i="9"/>
  <c r="AC23" i="9"/>
  <c r="AO75" i="9"/>
  <c r="DX42" i="9"/>
  <c r="DX24" i="9"/>
  <c r="EH23" i="9"/>
  <c r="AF47" i="9" l="1"/>
  <c r="AF27" i="9"/>
  <c r="AF23" i="9" s="1"/>
  <c r="AH76" i="9"/>
  <c r="AG25" i="9"/>
  <c r="AG73" i="9"/>
  <c r="AR75" i="9"/>
  <c r="AQ75" i="9"/>
  <c r="AP75" i="9"/>
  <c r="AP24" i="9" s="1"/>
  <c r="EI42" i="9"/>
  <c r="EI24" i="9"/>
  <c r="AO24" i="9"/>
  <c r="AG47" i="9" l="1"/>
  <c r="AG27" i="9"/>
  <c r="AI76" i="9"/>
  <c r="AH25" i="9"/>
  <c r="AH73" i="9"/>
  <c r="AG26" i="9"/>
  <c r="AR24" i="9"/>
  <c r="AQ24" i="9"/>
  <c r="AS75" i="9"/>
  <c r="AG23" i="9" l="1"/>
  <c r="AH47" i="9"/>
  <c r="AH27" i="9"/>
  <c r="AJ76" i="9"/>
  <c r="AI73" i="9"/>
  <c r="AI25" i="9"/>
  <c r="AH26" i="9"/>
  <c r="AH23" i="9" s="1"/>
  <c r="AT75" i="9"/>
  <c r="AS24" i="9"/>
  <c r="AK76" i="9" l="1"/>
  <c r="AI26" i="9"/>
  <c r="AI27" i="9"/>
  <c r="AI47" i="9"/>
  <c r="AJ73" i="9"/>
  <c r="AJ25" i="9"/>
  <c r="AJ26" i="9" s="1"/>
  <c r="AU75" i="9"/>
  <c r="AT24" i="9"/>
  <c r="AI23" i="9" l="1"/>
  <c r="AK25" i="9"/>
  <c r="AK26" i="9" s="1"/>
  <c r="AK73" i="9"/>
  <c r="AJ47" i="9"/>
  <c r="AJ27" i="9"/>
  <c r="AJ23" i="9" s="1"/>
  <c r="AL76" i="9"/>
  <c r="AU24" i="9"/>
  <c r="AV75" i="9"/>
  <c r="AM76" i="9" l="1"/>
  <c r="AM73" i="9" s="1"/>
  <c r="AM25" i="9"/>
  <c r="AM26" i="9" s="1"/>
  <c r="AL25" i="9"/>
  <c r="AL73" i="9"/>
  <c r="AK27" i="9"/>
  <c r="AK23" i="9" s="1"/>
  <c r="AK47" i="9"/>
  <c r="AV24" i="9"/>
  <c r="AW75" i="9"/>
  <c r="AN76" i="9" l="1"/>
  <c r="AE60" i="8"/>
  <c r="AL27" i="9"/>
  <c r="AL47" i="9"/>
  <c r="AL26" i="9"/>
  <c r="AM47" i="9"/>
  <c r="AM27" i="9"/>
  <c r="AX75" i="9"/>
  <c r="AW24" i="9"/>
  <c r="AL23" i="9" l="1"/>
  <c r="AH43" i="9"/>
  <c r="AN46" i="9"/>
  <c r="AC46" i="9"/>
  <c r="AF43" i="9"/>
  <c r="AN43" i="9"/>
  <c r="AJ43" i="9"/>
  <c r="AF46" i="9"/>
  <c r="AI43" i="9"/>
  <c r="AK46" i="9"/>
  <c r="AE46" i="9"/>
  <c r="AG43" i="9"/>
  <c r="AM43" i="9"/>
  <c r="AI46" i="9"/>
  <c r="AD46" i="9"/>
  <c r="AC43" i="9"/>
  <c r="AE43" i="9"/>
  <c r="AM46" i="9"/>
  <c r="AK43" i="9"/>
  <c r="AD43" i="9"/>
  <c r="AH46" i="9"/>
  <c r="AL46" i="9"/>
  <c r="AJ46" i="9"/>
  <c r="AL43" i="9"/>
  <c r="AG46" i="9"/>
  <c r="AN73" i="9"/>
  <c r="AN25" i="9"/>
  <c r="AM23" i="9"/>
  <c r="AY75" i="9"/>
  <c r="AX24" i="9"/>
  <c r="AK34" i="9" l="1"/>
  <c r="AL34" i="9"/>
  <c r="AM34" i="9"/>
  <c r="AG34" i="9"/>
  <c r="AF34" i="9"/>
  <c r="AN26" i="9"/>
  <c r="DX26" i="9" s="1"/>
  <c r="DX25" i="9"/>
  <c r="AD34" i="9"/>
  <c r="AH34" i="9"/>
  <c r="AJ34" i="9"/>
  <c r="DX46" i="9"/>
  <c r="AN27" i="9"/>
  <c r="DX27" i="9" s="1"/>
  <c r="AN47" i="9"/>
  <c r="DX47" i="9" s="1"/>
  <c r="AE34" i="9"/>
  <c r="AI34" i="9"/>
  <c r="AO76" i="9"/>
  <c r="AC34" i="9"/>
  <c r="DX43" i="9"/>
  <c r="AE44" i="8"/>
  <c r="AZ75" i="9"/>
  <c r="AY24" i="9"/>
  <c r="AN23" i="9" l="1"/>
  <c r="EI26" i="9"/>
  <c r="EI43" i="9"/>
  <c r="AO25" i="9"/>
  <c r="AO73" i="9"/>
  <c r="EI27" i="9"/>
  <c r="EI46" i="9"/>
  <c r="EI25" i="9"/>
  <c r="AN34" i="9"/>
  <c r="DX34" i="9" s="1"/>
  <c r="EI47" i="9"/>
  <c r="AP76" i="9"/>
  <c r="AP42" i="9"/>
  <c r="AO42" i="9"/>
  <c r="AU42" i="9"/>
  <c r="AQ42" i="9"/>
  <c r="AV42" i="9"/>
  <c r="AT42" i="9"/>
  <c r="AY42" i="9"/>
  <c r="AW42" i="9"/>
  <c r="AR42" i="9"/>
  <c r="AZ42" i="9"/>
  <c r="AX42" i="9"/>
  <c r="AE51" i="8"/>
  <c r="AS42" i="9"/>
  <c r="AZ24" i="9"/>
  <c r="DX23" i="9" l="1"/>
  <c r="EI34" i="9"/>
  <c r="AP25" i="9"/>
  <c r="AP73" i="9"/>
  <c r="AQ76" i="9"/>
  <c r="AO26" i="9"/>
  <c r="AO27" i="9"/>
  <c r="AO47" i="9"/>
  <c r="DY42" i="9"/>
  <c r="DY24" i="9"/>
  <c r="BA75" i="9"/>
  <c r="EI23" i="9" l="1"/>
  <c r="AO23" i="9"/>
  <c r="AP27" i="9"/>
  <c r="AP47" i="9"/>
  <c r="AR76" i="9"/>
  <c r="AQ25" i="9"/>
  <c r="AQ73" i="9"/>
  <c r="AP26" i="9"/>
  <c r="EJ42" i="9"/>
  <c r="BB75" i="9"/>
  <c r="BA24" i="9"/>
  <c r="EJ24" i="9"/>
  <c r="AP23" i="9" l="1"/>
  <c r="AR73" i="9"/>
  <c r="AR25" i="9"/>
  <c r="AQ47" i="9"/>
  <c r="AQ27" i="9"/>
  <c r="AQ26" i="9"/>
  <c r="AS76" i="9"/>
  <c r="BB24" i="9"/>
  <c r="BC75" i="9"/>
  <c r="AQ23" i="9" l="1"/>
  <c r="AR47" i="9"/>
  <c r="AR27" i="9"/>
  <c r="AS25" i="9"/>
  <c r="AS26" i="9" s="1"/>
  <c r="AS73" i="9"/>
  <c r="AR26" i="9"/>
  <c r="AT76" i="9"/>
  <c r="BD75" i="9"/>
  <c r="BC24" i="9"/>
  <c r="AR23" i="9" l="1"/>
  <c r="AU76" i="9"/>
  <c r="AT25" i="9"/>
  <c r="AT26" i="9" s="1"/>
  <c r="AT73" i="9"/>
  <c r="AS47" i="9"/>
  <c r="AS27" i="9"/>
  <c r="AS23" i="9" s="1"/>
  <c r="BD24" i="9"/>
  <c r="BE75" i="9"/>
  <c r="AU73" i="9" l="1"/>
  <c r="AU25" i="9"/>
  <c r="AU26" i="9" s="1"/>
  <c r="AT47" i="9"/>
  <c r="AT27" i="9"/>
  <c r="AT23" i="9" s="1"/>
  <c r="AV76" i="9"/>
  <c r="BF75" i="9"/>
  <c r="BE24" i="9"/>
  <c r="AV25" i="9" l="1"/>
  <c r="AV73" i="9"/>
  <c r="AU47" i="9"/>
  <c r="AU27" i="9"/>
  <c r="AU23" i="9" s="1"/>
  <c r="AW76" i="9"/>
  <c r="BG75" i="9"/>
  <c r="BF24" i="9"/>
  <c r="AW73" i="9" l="1"/>
  <c r="AW25" i="9"/>
  <c r="AX76" i="9"/>
  <c r="AV27" i="9"/>
  <c r="AV47" i="9"/>
  <c r="AV26" i="9"/>
  <c r="BH75" i="9"/>
  <c r="BG24" i="9"/>
  <c r="AV23" i="9" l="1"/>
  <c r="AX25" i="9"/>
  <c r="AX73" i="9"/>
  <c r="AY76" i="9"/>
  <c r="AW26" i="9"/>
  <c r="AW47" i="9"/>
  <c r="AW27" i="9"/>
  <c r="BI75" i="9"/>
  <c r="BH24" i="9"/>
  <c r="AW23" i="9" l="1"/>
  <c r="AY25" i="9"/>
  <c r="AY73" i="9"/>
  <c r="AZ76" i="9"/>
  <c r="AE61" i="8"/>
  <c r="AX47" i="9"/>
  <c r="AX27" i="9"/>
  <c r="AX26" i="9"/>
  <c r="BJ75" i="9"/>
  <c r="BI24" i="9"/>
  <c r="AX23" i="9" l="1"/>
  <c r="AZ25" i="9"/>
  <c r="DY25" i="9" s="1"/>
  <c r="AZ73" i="9"/>
  <c r="AP43" i="9"/>
  <c r="AT46" i="9"/>
  <c r="AU46" i="9"/>
  <c r="AQ46" i="9"/>
  <c r="AO43" i="9"/>
  <c r="AT43" i="9"/>
  <c r="AV43" i="9"/>
  <c r="AY43" i="9"/>
  <c r="AS46" i="9"/>
  <c r="AW46" i="9"/>
  <c r="AX46" i="9"/>
  <c r="AW43" i="9"/>
  <c r="AR43" i="9"/>
  <c r="AV46" i="9"/>
  <c r="AP46" i="9"/>
  <c r="AY46" i="9"/>
  <c r="AR46" i="9"/>
  <c r="AZ46" i="9"/>
  <c r="AU43" i="9"/>
  <c r="AX43" i="9"/>
  <c r="AO46" i="9"/>
  <c r="AS43" i="9"/>
  <c r="AZ43" i="9"/>
  <c r="AQ43" i="9"/>
  <c r="AY27" i="9"/>
  <c r="AY47" i="9"/>
  <c r="AY26" i="9"/>
  <c r="BK75" i="9"/>
  <c r="BJ24" i="9"/>
  <c r="AY23" i="9" l="1"/>
  <c r="AU34" i="9"/>
  <c r="AX34" i="9"/>
  <c r="AW34" i="9"/>
  <c r="DY46" i="9"/>
  <c r="EJ46" i="9" s="1"/>
  <c r="AR34" i="9"/>
  <c r="BA76" i="9"/>
  <c r="DY43" i="9"/>
  <c r="AO34" i="9"/>
  <c r="AQ34" i="9"/>
  <c r="AY34" i="9"/>
  <c r="AP34" i="9"/>
  <c r="AV34" i="9"/>
  <c r="AZ47" i="9"/>
  <c r="AZ34" i="9" s="1"/>
  <c r="AZ27" i="9"/>
  <c r="DY27" i="9" s="1"/>
  <c r="EJ25" i="9"/>
  <c r="AS34" i="9"/>
  <c r="AT34" i="9"/>
  <c r="AZ26" i="9"/>
  <c r="AE45" i="8"/>
  <c r="BL75" i="9"/>
  <c r="BK24" i="9"/>
  <c r="AZ23" i="9" l="1"/>
  <c r="EJ43" i="9"/>
  <c r="BA73" i="9"/>
  <c r="BA25" i="9"/>
  <c r="BA26" i="9" s="1"/>
  <c r="BB76" i="9"/>
  <c r="DY34" i="9"/>
  <c r="EJ27" i="9"/>
  <c r="BL24" i="9"/>
  <c r="BI42" i="9"/>
  <c r="BG42" i="9"/>
  <c r="BB42" i="9"/>
  <c r="BE42" i="9"/>
  <c r="BD42" i="9"/>
  <c r="BJ42" i="9"/>
  <c r="BA42" i="9"/>
  <c r="BF42" i="9"/>
  <c r="BL42" i="9"/>
  <c r="BK42" i="9"/>
  <c r="BH42" i="9"/>
  <c r="BC42" i="9"/>
  <c r="BB25" i="9" l="1"/>
  <c r="BB73" i="9"/>
  <c r="BC76" i="9"/>
  <c r="EJ34" i="9"/>
  <c r="BA47" i="9"/>
  <c r="BA27" i="9"/>
  <c r="BA23" i="9" s="1"/>
  <c r="DZ42" i="9"/>
  <c r="BM75" i="9"/>
  <c r="BB26" i="9" l="1"/>
  <c r="BD76" i="9"/>
  <c r="BC25" i="9"/>
  <c r="BC73" i="9"/>
  <c r="BB47" i="9"/>
  <c r="BB27" i="9"/>
  <c r="EK42" i="9"/>
  <c r="BM24" i="9"/>
  <c r="BN75" i="9"/>
  <c r="BB23" i="9" l="1"/>
  <c r="BE76" i="9"/>
  <c r="BC47" i="9"/>
  <c r="BC27" i="9"/>
  <c r="BD25" i="9"/>
  <c r="BD26" i="9" s="1"/>
  <c r="BD73" i="9"/>
  <c r="BC26" i="9"/>
  <c r="BO75" i="9"/>
  <c r="BN24" i="9"/>
  <c r="BC23" i="9" l="1"/>
  <c r="BE25" i="9"/>
  <c r="BE73" i="9"/>
  <c r="BD47" i="9"/>
  <c r="BD27" i="9"/>
  <c r="BD23" i="9" s="1"/>
  <c r="BF76" i="9"/>
  <c r="BO24" i="9"/>
  <c r="BP75" i="9"/>
  <c r="BG76" i="9" l="1"/>
  <c r="BF73" i="9"/>
  <c r="BF25" i="9"/>
  <c r="BF26" i="9" s="1"/>
  <c r="BE27" i="9"/>
  <c r="BE47" i="9"/>
  <c r="BE26" i="9"/>
  <c r="BQ75" i="9"/>
  <c r="BP24" i="9"/>
  <c r="BE23" i="9" l="1"/>
  <c r="BF27" i="9"/>
  <c r="BF23" i="9" s="1"/>
  <c r="BF47" i="9"/>
  <c r="BG73" i="9"/>
  <c r="BG25" i="9"/>
  <c r="BH76" i="9"/>
  <c r="BR75" i="9"/>
  <c r="BQ24" i="9"/>
  <c r="BH73" i="9" l="1"/>
  <c r="BH25" i="9"/>
  <c r="BH26" i="9" s="1"/>
  <c r="BI76" i="9"/>
  <c r="BG26" i="9"/>
  <c r="BG27" i="9"/>
  <c r="BG47" i="9"/>
  <c r="BS75" i="9"/>
  <c r="BR24" i="9"/>
  <c r="BG23" i="9" l="1"/>
  <c r="BI73" i="9"/>
  <c r="BI25" i="9"/>
  <c r="BJ76" i="9"/>
  <c r="BH47" i="9"/>
  <c r="BH27" i="9"/>
  <c r="BH23" i="9" s="1"/>
  <c r="BS24" i="9"/>
  <c r="BT75" i="9"/>
  <c r="BJ73" i="9" l="1"/>
  <c r="BJ25" i="9"/>
  <c r="BK76" i="9"/>
  <c r="BI26" i="9"/>
  <c r="BI27" i="9"/>
  <c r="BI47" i="9"/>
  <c r="BU75" i="9"/>
  <c r="BT24" i="9"/>
  <c r="BI23" i="9" l="1"/>
  <c r="BL76" i="9"/>
  <c r="AE62" i="8"/>
  <c r="BK25" i="9"/>
  <c r="BK73" i="9"/>
  <c r="BJ26" i="9"/>
  <c r="BJ27" i="9"/>
  <c r="BJ47" i="9"/>
  <c r="BV75" i="9"/>
  <c r="BU24" i="9"/>
  <c r="BJ23" i="9" l="1"/>
  <c r="BK26" i="9"/>
  <c r="BK47" i="9"/>
  <c r="BK27" i="9"/>
  <c r="BF46" i="9"/>
  <c r="BH46" i="9"/>
  <c r="BK46" i="9"/>
  <c r="BJ43" i="9"/>
  <c r="BC46" i="9"/>
  <c r="BL43" i="9"/>
  <c r="BB46" i="9"/>
  <c r="BF43" i="9"/>
  <c r="BJ46" i="9"/>
  <c r="BC43" i="9"/>
  <c r="BD43" i="9"/>
  <c r="BG46" i="9"/>
  <c r="BE46" i="9"/>
  <c r="BA46" i="9"/>
  <c r="BG43" i="9"/>
  <c r="BI46" i="9"/>
  <c r="BI43" i="9"/>
  <c r="BL46" i="9"/>
  <c r="BH43" i="9"/>
  <c r="BK43" i="9"/>
  <c r="BE43" i="9"/>
  <c r="BB43" i="9"/>
  <c r="BA43" i="9"/>
  <c r="BD46" i="9"/>
  <c r="BL25" i="9"/>
  <c r="BL73" i="9"/>
  <c r="BV24" i="9"/>
  <c r="BW75" i="9"/>
  <c r="BE34" i="9" l="1"/>
  <c r="BB34" i="9"/>
  <c r="BH34" i="9"/>
  <c r="BI34" i="9"/>
  <c r="BK23" i="9"/>
  <c r="BD34" i="9"/>
  <c r="BJ34" i="9"/>
  <c r="BG34" i="9"/>
  <c r="BC34" i="9"/>
  <c r="BL26" i="9"/>
  <c r="DZ46" i="9"/>
  <c r="BF34" i="9"/>
  <c r="DZ25" i="9"/>
  <c r="BL27" i="9"/>
  <c r="BL47" i="9"/>
  <c r="BL34" i="9" s="1"/>
  <c r="BM76" i="9"/>
  <c r="BA34" i="9"/>
  <c r="DZ43" i="9"/>
  <c r="BK34" i="9"/>
  <c r="BX75" i="9"/>
  <c r="AE46" i="8"/>
  <c r="BW24" i="9"/>
  <c r="BL23" i="9" l="1"/>
  <c r="DZ34" i="9"/>
  <c r="BM25" i="9"/>
  <c r="BM26" i="9" s="1"/>
  <c r="BM73" i="9"/>
  <c r="BN76" i="9"/>
  <c r="EK46" i="9"/>
  <c r="EK43" i="9"/>
  <c r="EK25" i="9"/>
  <c r="BX24" i="9"/>
  <c r="BR42" i="9"/>
  <c r="BP42" i="9"/>
  <c r="BQ42" i="9"/>
  <c r="BV42" i="9"/>
  <c r="BN42" i="9"/>
  <c r="BM42" i="9"/>
  <c r="BO42" i="9"/>
  <c r="BU42" i="9"/>
  <c r="BW42" i="9"/>
  <c r="BT42" i="9"/>
  <c r="BX42" i="9"/>
  <c r="BS42" i="9"/>
  <c r="EK34" i="9" l="1"/>
  <c r="BO76" i="9"/>
  <c r="BN73" i="9"/>
  <c r="BN25" i="9"/>
  <c r="BN26" i="9" s="1"/>
  <c r="BM47" i="9"/>
  <c r="BM27" i="9"/>
  <c r="BM23" i="9" s="1"/>
  <c r="EA42" i="9"/>
  <c r="BY75" i="9"/>
  <c r="EA24" i="9"/>
  <c r="BP76" i="9" l="1"/>
  <c r="BO25" i="9"/>
  <c r="BO73" i="9"/>
  <c r="BN47" i="9"/>
  <c r="BN27" i="9"/>
  <c r="BN23" i="9" s="1"/>
  <c r="BZ75" i="9"/>
  <c r="BY24" i="9"/>
  <c r="BP73" i="9" l="1"/>
  <c r="BP25" i="9"/>
  <c r="BQ76" i="9"/>
  <c r="BO26" i="9"/>
  <c r="BO27" i="9"/>
  <c r="BO47" i="9"/>
  <c r="CA75" i="9"/>
  <c r="BZ24" i="9"/>
  <c r="BO23" i="9" l="1"/>
  <c r="BR76" i="9"/>
  <c r="BP27" i="9"/>
  <c r="BP47" i="9"/>
  <c r="BQ73" i="9"/>
  <c r="BQ25" i="9"/>
  <c r="BP26" i="9"/>
  <c r="CA24" i="9"/>
  <c r="CB75" i="9"/>
  <c r="BP23" i="9" l="1"/>
  <c r="BQ26" i="9"/>
  <c r="BQ27" i="9"/>
  <c r="BQ47" i="9"/>
  <c r="BR25" i="9"/>
  <c r="BR73" i="9"/>
  <c r="BS76" i="9"/>
  <c r="CC75" i="9"/>
  <c r="CB24" i="9"/>
  <c r="BQ23" i="9" l="1"/>
  <c r="BR26" i="9"/>
  <c r="BS73" i="9"/>
  <c r="BS25" i="9"/>
  <c r="BS26" i="9" s="1"/>
  <c r="BR27" i="9"/>
  <c r="BR47" i="9"/>
  <c r="BT76" i="9"/>
  <c r="CD75" i="9"/>
  <c r="CC24" i="9"/>
  <c r="BR23" i="9" l="1"/>
  <c r="BT25" i="9"/>
  <c r="BT26" i="9" s="1"/>
  <c r="BT73" i="9"/>
  <c r="BU76" i="9"/>
  <c r="BS27" i="9"/>
  <c r="BS23" i="9" s="1"/>
  <c r="BS47" i="9"/>
  <c r="CD24" i="9"/>
  <c r="CE75" i="9"/>
  <c r="BU73" i="9" l="1"/>
  <c r="BU25" i="9"/>
  <c r="BV76" i="9"/>
  <c r="BT47" i="9"/>
  <c r="BT27" i="9"/>
  <c r="BT23" i="9" s="1"/>
  <c r="CF75" i="9"/>
  <c r="CE24" i="9"/>
  <c r="BV73" i="9" l="1"/>
  <c r="BV25" i="9"/>
  <c r="BW76" i="9"/>
  <c r="BU26" i="9"/>
  <c r="BU27" i="9"/>
  <c r="BU47" i="9"/>
  <c r="CG75" i="9"/>
  <c r="CF24" i="9"/>
  <c r="BU23" i="9" l="1"/>
  <c r="BW25" i="9"/>
  <c r="BW73" i="9"/>
  <c r="AE63" i="8"/>
  <c r="BX76" i="9"/>
  <c r="BV26" i="9"/>
  <c r="BV47" i="9"/>
  <c r="BV27" i="9"/>
  <c r="CH75" i="9"/>
  <c r="CG24" i="9"/>
  <c r="BV23" i="9" l="1"/>
  <c r="BM43" i="9"/>
  <c r="BS46" i="9"/>
  <c r="BW43" i="9"/>
  <c r="BP43" i="9"/>
  <c r="BM46" i="9"/>
  <c r="BV46" i="9"/>
  <c r="BX46" i="9"/>
  <c r="BO46" i="9"/>
  <c r="BT43" i="9"/>
  <c r="BS43" i="9"/>
  <c r="BW46" i="9"/>
  <c r="BQ43" i="9"/>
  <c r="BR43" i="9"/>
  <c r="BN46" i="9"/>
  <c r="BP46" i="9"/>
  <c r="BX43" i="9"/>
  <c r="BO43" i="9"/>
  <c r="BU43" i="9"/>
  <c r="BQ46" i="9"/>
  <c r="BU46" i="9"/>
  <c r="BT46" i="9"/>
  <c r="BV43" i="9"/>
  <c r="BN43" i="9"/>
  <c r="BR46" i="9"/>
  <c r="BX73" i="9"/>
  <c r="BX25" i="9"/>
  <c r="EA25" i="9" s="1"/>
  <c r="BW47" i="9"/>
  <c r="BW27" i="9"/>
  <c r="BW26" i="9"/>
  <c r="CI75" i="9"/>
  <c r="CH24" i="9"/>
  <c r="BW23" i="9" l="1"/>
  <c r="BV34" i="9"/>
  <c r="BS34" i="9"/>
  <c r="BN34" i="9"/>
  <c r="BR34" i="9"/>
  <c r="BP34" i="9"/>
  <c r="BX26" i="9"/>
  <c r="EA26" i="9" s="1"/>
  <c r="BU34" i="9"/>
  <c r="BW34" i="9"/>
  <c r="EA46" i="9"/>
  <c r="BQ34" i="9"/>
  <c r="BX47" i="9"/>
  <c r="EA47" i="9" s="1"/>
  <c r="BX27" i="9"/>
  <c r="EA27" i="9" s="1"/>
  <c r="BO34" i="9"/>
  <c r="BY76" i="9"/>
  <c r="BT34" i="9"/>
  <c r="EA43" i="9"/>
  <c r="BM34" i="9"/>
  <c r="CJ75" i="9"/>
  <c r="AE47" i="8"/>
  <c r="CI24" i="9"/>
  <c r="BX23" i="9" l="1"/>
  <c r="BX34" i="9"/>
  <c r="EA34" i="9" s="1"/>
  <c r="BY73" i="9"/>
  <c r="BY25" i="9"/>
  <c r="BZ76" i="9"/>
  <c r="BZ42" i="9"/>
  <c r="CB42" i="9"/>
  <c r="CC42" i="9"/>
  <c r="BY42" i="9"/>
  <c r="CH42" i="9"/>
  <c r="CA42" i="9"/>
  <c r="CE42" i="9"/>
  <c r="CD42" i="9"/>
  <c r="CG42" i="9"/>
  <c r="CF42" i="9"/>
  <c r="CI42" i="9"/>
  <c r="CJ42" i="9"/>
  <c r="CJ24" i="9"/>
  <c r="CA76" i="9" l="1"/>
  <c r="BY27" i="9"/>
  <c r="BY47" i="9"/>
  <c r="BZ25" i="9"/>
  <c r="BZ26" i="9" s="1"/>
  <c r="BZ73" i="9"/>
  <c r="BY26" i="9"/>
  <c r="CK75" i="9"/>
  <c r="EB42" i="9"/>
  <c r="EB24" i="9"/>
  <c r="BY23" i="9" l="1"/>
  <c r="CA73" i="9"/>
  <c r="CA25" i="9"/>
  <c r="CB76" i="9"/>
  <c r="BZ27" i="9"/>
  <c r="BZ23" i="9" s="1"/>
  <c r="BZ47" i="9"/>
  <c r="CL75" i="9"/>
  <c r="CK24" i="9"/>
  <c r="CB25" i="9" l="1"/>
  <c r="CB73" i="9"/>
  <c r="CC76" i="9"/>
  <c r="CA26" i="9"/>
  <c r="CA47" i="9"/>
  <c r="CA27" i="9"/>
  <c r="CM75" i="9"/>
  <c r="CL24" i="9"/>
  <c r="CA23" i="9" l="1"/>
  <c r="CB47" i="9"/>
  <c r="CB27" i="9"/>
  <c r="CC73" i="9"/>
  <c r="CC25" i="9"/>
  <c r="CC26" i="9" s="1"/>
  <c r="CD76" i="9"/>
  <c r="CB26" i="9"/>
  <c r="CM24" i="9"/>
  <c r="CN75" i="9"/>
  <c r="CB23" i="9" l="1"/>
  <c r="CD25" i="9"/>
  <c r="CD73" i="9"/>
  <c r="CE76" i="9"/>
  <c r="CC27" i="9"/>
  <c r="CC23" i="9" s="1"/>
  <c r="CC47" i="9"/>
  <c r="CO75" i="9"/>
  <c r="CN24" i="9"/>
  <c r="CE25" i="9" l="1"/>
  <c r="CE26" i="9" s="1"/>
  <c r="CE73" i="9"/>
  <c r="CF76" i="9"/>
  <c r="CD27" i="9"/>
  <c r="CD47" i="9"/>
  <c r="CD26" i="9"/>
  <c r="CP75" i="9"/>
  <c r="CO24" i="9"/>
  <c r="CD23" i="9" l="1"/>
  <c r="CF25" i="9"/>
  <c r="CF26" i="9" s="1"/>
  <c r="CF73" i="9"/>
  <c r="CG76" i="9"/>
  <c r="CE47" i="9"/>
  <c r="CE27" i="9"/>
  <c r="CE23" i="9" s="1"/>
  <c r="CP24" i="9"/>
  <c r="CQ75" i="9"/>
  <c r="CG73" i="9" l="1"/>
  <c r="CG25" i="9"/>
  <c r="CG26" i="9" s="1"/>
  <c r="CH76" i="9"/>
  <c r="CF47" i="9"/>
  <c r="CF27" i="9"/>
  <c r="CF23" i="9" s="1"/>
  <c r="CQ24" i="9"/>
  <c r="CR75" i="9"/>
  <c r="CH25" i="9" l="1"/>
  <c r="CH26" i="9" s="1"/>
  <c r="CH73" i="9"/>
  <c r="CI76" i="9"/>
  <c r="CG27" i="9"/>
  <c r="CG23" i="9" s="1"/>
  <c r="CG47" i="9"/>
  <c r="CR24" i="9"/>
  <c r="CS75" i="9"/>
  <c r="CI25" i="9" l="1"/>
  <c r="CI73" i="9"/>
  <c r="AE64" i="8"/>
  <c r="CJ76" i="9"/>
  <c r="CH47" i="9"/>
  <c r="CH27" i="9"/>
  <c r="CH23" i="9" s="1"/>
  <c r="CS24" i="9"/>
  <c r="CT75" i="9"/>
  <c r="CJ73" i="9" l="1"/>
  <c r="CJ25" i="9"/>
  <c r="EB25" i="9" s="1"/>
  <c r="CH46" i="9"/>
  <c r="CF43" i="9"/>
  <c r="CA43" i="9"/>
  <c r="CD43" i="9"/>
  <c r="BY46" i="9"/>
  <c r="BZ43" i="9"/>
  <c r="CD46" i="9"/>
  <c r="CJ46" i="9"/>
  <c r="CH43" i="9"/>
  <c r="CC46" i="9"/>
  <c r="CI43" i="9"/>
  <c r="CF46" i="9"/>
  <c r="CA46" i="9"/>
  <c r="CE46" i="9"/>
  <c r="BZ46" i="9"/>
  <c r="CJ43" i="9"/>
  <c r="CG46" i="9"/>
  <c r="CB46" i="9"/>
  <c r="CI46" i="9"/>
  <c r="CC43" i="9"/>
  <c r="CE43" i="9"/>
  <c r="CB43" i="9"/>
  <c r="CG43" i="9"/>
  <c r="BY43" i="9"/>
  <c r="CI47" i="9"/>
  <c r="CI27" i="9"/>
  <c r="CI26" i="9"/>
  <c r="CT24" i="9"/>
  <c r="CU75" i="9"/>
  <c r="CH34" i="9" l="1"/>
  <c r="CC34" i="9"/>
  <c r="CE34" i="9"/>
  <c r="BZ34" i="9"/>
  <c r="CD34" i="9"/>
  <c r="EB46" i="9"/>
  <c r="CF34" i="9"/>
  <c r="CI34" i="9"/>
  <c r="CA34" i="9"/>
  <c r="EB43" i="9"/>
  <c r="BY34" i="9"/>
  <c r="CI23" i="9"/>
  <c r="CG34" i="9"/>
  <c r="CK76" i="9"/>
  <c r="CJ26" i="9"/>
  <c r="EB26" i="9" s="1"/>
  <c r="CB34" i="9"/>
  <c r="CJ47" i="9"/>
  <c r="CJ34" i="9" s="1"/>
  <c r="CJ27" i="9"/>
  <c r="EB27" i="9" s="1"/>
  <c r="AE48" i="8"/>
  <c r="CV75" i="9"/>
  <c r="CU24" i="9"/>
  <c r="CL76" i="9" l="1"/>
  <c r="EB34" i="9"/>
  <c r="CJ23" i="9"/>
  <c r="CK25" i="9"/>
  <c r="CK73" i="9"/>
  <c r="CV24" i="9"/>
  <c r="CN42" i="9"/>
  <c r="CK42" i="9"/>
  <c r="CM42" i="9"/>
  <c r="CV42" i="9"/>
  <c r="CT42" i="9"/>
  <c r="CO42" i="9"/>
  <c r="CP42" i="9"/>
  <c r="CS42" i="9"/>
  <c r="CL42" i="9"/>
  <c r="CQ42" i="9"/>
  <c r="CU42" i="9"/>
  <c r="CR42" i="9"/>
  <c r="CK27" i="9" l="1"/>
  <c r="CK47" i="9"/>
  <c r="CL25" i="9"/>
  <c r="CL26" i="9" s="1"/>
  <c r="CL73" i="9"/>
  <c r="CK26" i="9"/>
  <c r="CM76" i="9"/>
  <c r="CW75" i="9"/>
  <c r="EC42" i="9"/>
  <c r="CK23" i="9" l="1"/>
  <c r="CN76" i="9"/>
  <c r="CL47" i="9"/>
  <c r="CL27" i="9"/>
  <c r="CL23" i="9" s="1"/>
  <c r="CM73" i="9"/>
  <c r="CM25" i="9"/>
  <c r="CM26" i="9" s="1"/>
  <c r="CX75" i="9"/>
  <c r="CW24" i="9"/>
  <c r="CM47" i="9" l="1"/>
  <c r="CM27" i="9"/>
  <c r="CM23" i="9" s="1"/>
  <c r="CN25" i="9"/>
  <c r="CN26" i="9" s="1"/>
  <c r="CN73" i="9"/>
  <c r="CO76" i="9"/>
  <c r="CY75" i="9"/>
  <c r="CX24" i="9"/>
  <c r="CN47" i="9" l="1"/>
  <c r="CN27" i="9"/>
  <c r="CN23" i="9" s="1"/>
  <c r="CO25" i="9"/>
  <c r="CO73" i="9"/>
  <c r="CP76" i="9"/>
  <c r="CZ75" i="9"/>
  <c r="CY24" i="9"/>
  <c r="CO26" i="9" l="1"/>
  <c r="CP25" i="9"/>
  <c r="CP73" i="9"/>
  <c r="CQ76" i="9"/>
  <c r="CO27" i="9"/>
  <c r="CO47" i="9"/>
  <c r="CZ24" i="9"/>
  <c r="DA75" i="9"/>
  <c r="CO23" i="9" l="1"/>
  <c r="CQ73" i="9"/>
  <c r="CQ25" i="9"/>
  <c r="CR76" i="9"/>
  <c r="CP47" i="9"/>
  <c r="CP27" i="9"/>
  <c r="CP26" i="9"/>
  <c r="DA24" i="9"/>
  <c r="DB75" i="9"/>
  <c r="CP23" i="9" l="1"/>
  <c r="CR73" i="9"/>
  <c r="CR25" i="9"/>
  <c r="CQ26" i="9"/>
  <c r="CS76" i="9"/>
  <c r="CQ47" i="9"/>
  <c r="CQ27" i="9"/>
  <c r="DC75" i="9"/>
  <c r="DB24" i="9"/>
  <c r="CQ23" i="9" l="1"/>
  <c r="CS73" i="9"/>
  <c r="CS25" i="9"/>
  <c r="CS26" i="9" s="1"/>
  <c r="CT76" i="9"/>
  <c r="CR26" i="9"/>
  <c r="CR27" i="9"/>
  <c r="CR47" i="9"/>
  <c r="DD75" i="9"/>
  <c r="DC24" i="9"/>
  <c r="CR23" i="9" l="1"/>
  <c r="CT25" i="9"/>
  <c r="CT26" i="9" s="1"/>
  <c r="CT73" i="9"/>
  <c r="CU76" i="9"/>
  <c r="CS27" i="9"/>
  <c r="CS23" i="9" s="1"/>
  <c r="CS47" i="9"/>
  <c r="DE75" i="9"/>
  <c r="DD24" i="9"/>
  <c r="CU25" i="9" l="1"/>
  <c r="CU73" i="9"/>
  <c r="CV76" i="9"/>
  <c r="AE65" i="8"/>
  <c r="CT27" i="9"/>
  <c r="CT23" i="9" s="1"/>
  <c r="CT47" i="9"/>
  <c r="DF75" i="9"/>
  <c r="DE24" i="9"/>
  <c r="CV25" i="9" l="1"/>
  <c r="EC25" i="9" s="1"/>
  <c r="CV73" i="9"/>
  <c r="CV43" i="9"/>
  <c r="CR43" i="9"/>
  <c r="CM46" i="9"/>
  <c r="CN43" i="9"/>
  <c r="CR46" i="9"/>
  <c r="CL43" i="9"/>
  <c r="CO43" i="9"/>
  <c r="CM43" i="9"/>
  <c r="CL46" i="9"/>
  <c r="CQ46" i="9"/>
  <c r="CO46" i="9"/>
  <c r="CN46" i="9"/>
  <c r="CP43" i="9"/>
  <c r="CS43" i="9"/>
  <c r="CK46" i="9"/>
  <c r="CT43" i="9"/>
  <c r="CT46" i="9"/>
  <c r="CV46" i="9"/>
  <c r="CQ43" i="9"/>
  <c r="CP46" i="9"/>
  <c r="CU43" i="9"/>
  <c r="CS46" i="9"/>
  <c r="CU46" i="9"/>
  <c r="CK43" i="9"/>
  <c r="CU47" i="9"/>
  <c r="CU27" i="9"/>
  <c r="CU26" i="9"/>
  <c r="DG75" i="9"/>
  <c r="DF24" i="9"/>
  <c r="CU23" i="9" l="1"/>
  <c r="CQ34" i="9"/>
  <c r="CU34" i="9"/>
  <c r="CL34" i="9"/>
  <c r="CS34" i="9"/>
  <c r="CN34" i="9"/>
  <c r="CR34" i="9"/>
  <c r="EC43" i="9"/>
  <c r="CK34" i="9"/>
  <c r="CW76" i="9"/>
  <c r="CT34" i="9"/>
  <c r="CM34" i="9"/>
  <c r="CV47" i="9"/>
  <c r="CV34" i="9" s="1"/>
  <c r="CV27" i="9"/>
  <c r="CP34" i="9"/>
  <c r="EC46" i="9"/>
  <c r="CO34" i="9"/>
  <c r="CV26" i="9"/>
  <c r="EC26" i="9" s="1"/>
  <c r="DH75" i="9"/>
  <c r="AE49" i="8"/>
  <c r="DG24" i="9"/>
  <c r="CV23" i="9" l="1"/>
  <c r="CW73" i="9"/>
  <c r="CW25" i="9"/>
  <c r="CX76" i="9"/>
  <c r="EC34" i="9"/>
  <c r="DD42" i="9"/>
  <c r="DA42" i="9"/>
  <c r="CW42" i="9"/>
  <c r="CY42" i="9"/>
  <c r="CZ42" i="9"/>
  <c r="DE42" i="9"/>
  <c r="DC42" i="9"/>
  <c r="CX42" i="9"/>
  <c r="DF42" i="9"/>
  <c r="DB42" i="9"/>
  <c r="DG42" i="9"/>
  <c r="DH42" i="9"/>
  <c r="DH24" i="9"/>
  <c r="CW47" i="9" l="1"/>
  <c r="CW27" i="9"/>
  <c r="CW26" i="9"/>
  <c r="CX25" i="9"/>
  <c r="CX73" i="9"/>
  <c r="CY76" i="9"/>
  <c r="DI75" i="9"/>
  <c r="ED42" i="9"/>
  <c r="CW23" i="9" l="1"/>
  <c r="CX27" i="9"/>
  <c r="CX47" i="9"/>
  <c r="CX26" i="9"/>
  <c r="CY73" i="9"/>
  <c r="CY25" i="9"/>
  <c r="CZ76" i="9"/>
  <c r="DI24" i="9"/>
  <c r="DJ75" i="9"/>
  <c r="CX23" i="9" l="1"/>
  <c r="CY47" i="9"/>
  <c r="CY27" i="9"/>
  <c r="CZ25" i="9"/>
  <c r="CZ73" i="9"/>
  <c r="DA76" i="9"/>
  <c r="CY26" i="9"/>
  <c r="DJ24" i="9"/>
  <c r="DK75" i="9"/>
  <c r="CY23" i="9" l="1"/>
  <c r="CZ47" i="9"/>
  <c r="CZ27" i="9"/>
  <c r="CZ26" i="9"/>
  <c r="DA73" i="9"/>
  <c r="DA25" i="9"/>
  <c r="DA26" i="9" s="1"/>
  <c r="DB76" i="9"/>
  <c r="DK24" i="9"/>
  <c r="DL75" i="9"/>
  <c r="CZ23" i="9" l="1"/>
  <c r="DB25" i="9"/>
  <c r="DB73" i="9"/>
  <c r="DA47" i="9"/>
  <c r="DA27" i="9"/>
  <c r="DA23" i="9" s="1"/>
  <c r="DC76" i="9"/>
  <c r="DM75" i="9"/>
  <c r="DL24" i="9"/>
  <c r="DD76" i="9" l="1"/>
  <c r="DB27" i="9"/>
  <c r="DB47" i="9"/>
  <c r="DC73" i="9"/>
  <c r="DC25" i="9"/>
  <c r="DC26" i="9" s="1"/>
  <c r="DB26" i="9"/>
  <c r="DN75" i="9"/>
  <c r="DM24" i="9"/>
  <c r="DB23" i="9" l="1"/>
  <c r="DC47" i="9"/>
  <c r="DC27" i="9"/>
  <c r="DC23" i="9" s="1"/>
  <c r="DD25" i="9"/>
  <c r="DD26" i="9" s="1"/>
  <c r="DD73" i="9"/>
  <c r="DE76" i="9"/>
  <c r="DN24" i="9"/>
  <c r="DO75" i="9"/>
  <c r="DE25" i="9" l="1"/>
  <c r="DE26" i="9" s="1"/>
  <c r="DE73" i="9"/>
  <c r="DF76" i="9"/>
  <c r="DD27" i="9"/>
  <c r="DD23" i="9" s="1"/>
  <c r="DD47" i="9"/>
  <c r="DP75" i="9"/>
  <c r="DO24" i="9"/>
  <c r="DF73" i="9" l="1"/>
  <c r="DF25" i="9"/>
  <c r="DG76" i="9"/>
  <c r="DE47" i="9"/>
  <c r="DE27" i="9"/>
  <c r="DE23" i="9" s="1"/>
  <c r="DQ75" i="9"/>
  <c r="DP24" i="9"/>
  <c r="DG25" i="9" l="1"/>
  <c r="DG73" i="9"/>
  <c r="AE66" i="8"/>
  <c r="DH76" i="9"/>
  <c r="DF26" i="9"/>
  <c r="DF27" i="9"/>
  <c r="DF47" i="9"/>
  <c r="DR75" i="9"/>
  <c r="DQ24" i="9"/>
  <c r="DF23" i="9" l="1"/>
  <c r="DH73" i="9"/>
  <c r="DH25" i="9"/>
  <c r="DH26" i="9" s="1"/>
  <c r="DG46" i="9"/>
  <c r="DG43" i="9"/>
  <c r="DC43" i="9"/>
  <c r="DH43" i="9"/>
  <c r="CY43" i="9"/>
  <c r="DD43" i="9"/>
  <c r="DE43" i="9"/>
  <c r="DB43" i="9"/>
  <c r="DB46" i="9"/>
  <c r="DA43" i="9"/>
  <c r="CX43" i="9"/>
  <c r="CW46" i="9"/>
  <c r="CZ46" i="9"/>
  <c r="DA46" i="9"/>
  <c r="CW43" i="9"/>
  <c r="DC46" i="9"/>
  <c r="CZ43" i="9"/>
  <c r="DE46" i="9"/>
  <c r="CY46" i="9"/>
  <c r="DD46" i="9"/>
  <c r="CX46" i="9"/>
  <c r="DF43" i="9"/>
  <c r="DF46" i="9"/>
  <c r="DH46" i="9"/>
  <c r="DG27" i="9"/>
  <c r="DG47" i="9"/>
  <c r="DG26" i="9"/>
  <c r="DS75" i="9"/>
  <c r="DR24" i="9"/>
  <c r="ED25" i="9" l="1"/>
  <c r="CY34" i="9"/>
  <c r="DA34" i="9"/>
  <c r="DD34" i="9"/>
  <c r="DC34" i="9"/>
  <c r="CZ34" i="9"/>
  <c r="DG34" i="9"/>
  <c r="CX34" i="9"/>
  <c r="DB34" i="9"/>
  <c r="ED46" i="9"/>
  <c r="CW34" i="9"/>
  <c r="ED43" i="9"/>
  <c r="DI76" i="9"/>
  <c r="DG23" i="9"/>
  <c r="DF34" i="9"/>
  <c r="DE34" i="9"/>
  <c r="DH27" i="9"/>
  <c r="DH23" i="9" s="1"/>
  <c r="DH47" i="9"/>
  <c r="DH34" i="9" s="1"/>
  <c r="DT75" i="9"/>
  <c r="AE50" i="8"/>
  <c r="DS24" i="9"/>
  <c r="DJ76" i="9" l="1"/>
  <c r="DI73" i="9"/>
  <c r="DI25" i="9"/>
  <c r="ED34" i="9"/>
  <c r="DK42" i="9"/>
  <c r="DJ42" i="9"/>
  <c r="DL42" i="9"/>
  <c r="DI42" i="9"/>
  <c r="DS42" i="9"/>
  <c r="DO42" i="9"/>
  <c r="DP42" i="9"/>
  <c r="DT42" i="9"/>
  <c r="DQ42" i="9"/>
  <c r="DN42" i="9"/>
  <c r="DM42" i="9"/>
  <c r="DR42" i="9"/>
  <c r="DT24" i="9"/>
  <c r="DJ25" i="9" l="1"/>
  <c r="DJ26" i="9" s="1"/>
  <c r="DJ73" i="9"/>
  <c r="DK76" i="9"/>
  <c r="DI26" i="9"/>
  <c r="DI47" i="9"/>
  <c r="DI27" i="9"/>
  <c r="EE42" i="9"/>
  <c r="EF42" i="9" s="1"/>
  <c r="DZ24" i="9"/>
  <c r="EC24" i="9"/>
  <c r="ED24" i="9"/>
  <c r="EE24" i="9"/>
  <c r="DI23" i="9" l="1"/>
  <c r="DK73" i="9"/>
  <c r="DK25" i="9"/>
  <c r="DL76" i="9"/>
  <c r="DJ47" i="9"/>
  <c r="DJ27" i="9"/>
  <c r="DJ23" i="9" s="1"/>
  <c r="EF24" i="9"/>
  <c r="DY23" i="9"/>
  <c r="DZ23" i="9"/>
  <c r="EA23" i="9"/>
  <c r="EB23" i="9"/>
  <c r="EC23" i="9"/>
  <c r="ED23" i="9"/>
  <c r="DY26" i="9"/>
  <c r="DZ26" i="9"/>
  <c r="ED26" i="9"/>
  <c r="DY47" i="9"/>
  <c r="DZ47" i="9"/>
  <c r="EB47" i="9"/>
  <c r="EC47" i="9"/>
  <c r="ED47" i="9"/>
  <c r="EK24" i="9"/>
  <c r="DZ27" i="9"/>
  <c r="EC27" i="9"/>
  <c r="ED27" i="9"/>
  <c r="DM76" i="9" l="1"/>
  <c r="DL25" i="9"/>
  <c r="DL26" i="9" s="1"/>
  <c r="DL73" i="9"/>
  <c r="DK26" i="9"/>
  <c r="DK27" i="9"/>
  <c r="DK47" i="9"/>
  <c r="EK26" i="9"/>
  <c r="EJ26" i="9"/>
  <c r="EK47" i="9"/>
  <c r="EK23" i="9"/>
  <c r="EK27" i="9"/>
  <c r="EJ47" i="9"/>
  <c r="EJ23" i="9"/>
  <c r="DK23" i="9" l="1"/>
  <c r="DN76" i="9"/>
  <c r="DL47" i="9"/>
  <c r="DL27" i="9"/>
  <c r="DL23" i="9" s="1"/>
  <c r="DM25" i="9"/>
  <c r="DM73" i="9"/>
  <c r="DO76" i="9" l="1"/>
  <c r="DM47" i="9"/>
  <c r="DM27" i="9"/>
  <c r="DN25" i="9"/>
  <c r="DN73" i="9"/>
  <c r="DM26" i="9"/>
  <c r="DM23" i="9" l="1"/>
  <c r="DN26" i="9"/>
  <c r="DO73" i="9"/>
  <c r="DO25" i="9"/>
  <c r="DN27" i="9"/>
  <c r="DN47" i="9"/>
  <c r="DP76" i="9"/>
  <c r="DN23" i="9" l="1"/>
  <c r="DP73" i="9"/>
  <c r="DP25" i="9"/>
  <c r="DQ76" i="9"/>
  <c r="DO47" i="9"/>
  <c r="DO27" i="9"/>
  <c r="DO26" i="9"/>
  <c r="DO23" i="9" l="1"/>
  <c r="DQ25" i="9"/>
  <c r="DQ73" i="9"/>
  <c r="DR76" i="9"/>
  <c r="DP26" i="9"/>
  <c r="DP27" i="9"/>
  <c r="DP47" i="9"/>
  <c r="DP23" i="9" l="1"/>
  <c r="DR25" i="9"/>
  <c r="DR73" i="9"/>
  <c r="DS76" i="9"/>
  <c r="DQ27" i="9"/>
  <c r="DQ47" i="9"/>
  <c r="DQ26" i="9"/>
  <c r="DQ23" i="9" s="1"/>
  <c r="DS25" i="9" l="1"/>
  <c r="DS73" i="9"/>
  <c r="DT76" i="9"/>
  <c r="AE67" i="8"/>
  <c r="DR27" i="9"/>
  <c r="DR47" i="9"/>
  <c r="DR26" i="9"/>
  <c r="DR23" i="9" l="1"/>
  <c r="DR43" i="9"/>
  <c r="DL43" i="9"/>
  <c r="DQ43" i="9"/>
  <c r="DL46" i="9"/>
  <c r="DP43" i="9"/>
  <c r="DJ46" i="9"/>
  <c r="DO43" i="9"/>
  <c r="DN43" i="9"/>
  <c r="DR46" i="9"/>
  <c r="DJ43" i="9"/>
  <c r="DI46" i="9"/>
  <c r="DS46" i="9"/>
  <c r="DM46" i="9"/>
  <c r="DT46" i="9"/>
  <c r="DS43" i="9"/>
  <c r="DK43" i="9"/>
  <c r="DQ46" i="9"/>
  <c r="DT43" i="9"/>
  <c r="DN46" i="9"/>
  <c r="DK46" i="9"/>
  <c r="DM43" i="9"/>
  <c r="DO46" i="9"/>
  <c r="DI43" i="9"/>
  <c r="DP46" i="9"/>
  <c r="DT73" i="9"/>
  <c r="DT25" i="9"/>
  <c r="EE25" i="9" s="1"/>
  <c r="EF25" i="9" s="1"/>
  <c r="DS47" i="9"/>
  <c r="DS27" i="9"/>
  <c r="DS26" i="9"/>
  <c r="DS23" i="9" l="1"/>
  <c r="DM34" i="9"/>
  <c r="DS34" i="9"/>
  <c r="DO34" i="9"/>
  <c r="DP34" i="9"/>
  <c r="EE46" i="9"/>
  <c r="EF46" i="9" s="1"/>
  <c r="DQ34" i="9"/>
  <c r="DJ34" i="9"/>
  <c r="DL34" i="9"/>
  <c r="EE43" i="9"/>
  <c r="EF43" i="9" s="1"/>
  <c r="DI34" i="9"/>
  <c r="DT26" i="9"/>
  <c r="EE26" i="9" s="1"/>
  <c r="EF26" i="9" s="1"/>
  <c r="DT27" i="9"/>
  <c r="EE27" i="9" s="1"/>
  <c r="EF27" i="9" s="1"/>
  <c r="DT47" i="9"/>
  <c r="EE47" i="9" s="1"/>
  <c r="EF47" i="9" s="1"/>
  <c r="DR34" i="9"/>
  <c r="DK34" i="9"/>
  <c r="DN34" i="9"/>
  <c r="DT23" i="9" l="1"/>
  <c r="DT34" i="9"/>
  <c r="EE34" i="9" s="1"/>
  <c r="EF34" i="9" s="1"/>
  <c r="EE23" i="9" l="1"/>
  <c r="EF23" i="9" s="1"/>
  <c r="H97" i="6"/>
  <c r="BQ97" i="6" s="1"/>
  <c r="CD97" i="6" s="1"/>
  <c r="E9" i="55"/>
  <c r="G25" i="8" s="1"/>
  <c r="G11" i="8" s="1"/>
  <c r="CC97" i="6" l="1"/>
  <c r="CA97" i="6"/>
  <c r="CB97" i="6"/>
  <c r="BW97" i="6"/>
  <c r="C6" i="16"/>
  <c r="D22" i="16"/>
  <c r="D25" i="16" s="1"/>
  <c r="F32" i="2"/>
  <c r="C7" i="16"/>
  <c r="D7" i="16" s="1"/>
  <c r="G8" i="10"/>
  <c r="C8" i="16" l="1"/>
  <c r="D6" i="16"/>
  <c r="G13" i="8"/>
  <c r="G19" i="8" s="1"/>
  <c r="RN131" i="10"/>
  <c r="RO131" i="10" s="1"/>
  <c r="RP131" i="10" s="1"/>
  <c r="RQ131" i="10" s="1"/>
  <c r="RR131" i="10" s="1"/>
  <c r="RS131" i="10" s="1"/>
  <c r="RT131" i="10" s="1"/>
  <c r="RU131" i="10" s="1"/>
  <c r="QY116" i="10"/>
  <c r="QZ116" i="10" s="1"/>
  <c r="RA116" i="10" s="1"/>
  <c r="RB116" i="10" s="1"/>
  <c r="RC116" i="10" s="1"/>
  <c r="RD116" i="10" s="1"/>
  <c r="RE116" i="10" s="1"/>
  <c r="RF116" i="10" s="1"/>
  <c r="RG116" i="10" s="1"/>
  <c r="RH116" i="10" s="1"/>
  <c r="RI116" i="10" s="1"/>
  <c r="RJ116" i="10" s="1"/>
  <c r="RK116" i="10" s="1"/>
  <c r="RL116" i="10" s="1"/>
  <c r="RM116" i="10" s="1"/>
  <c r="RN116" i="10" s="1"/>
  <c r="RO116" i="10" s="1"/>
  <c r="RP116" i="10" s="1"/>
  <c r="RQ116" i="10" s="1"/>
  <c r="RR116" i="10" s="1"/>
  <c r="RS116" i="10" s="1"/>
  <c r="RT116" i="10" s="1"/>
  <c r="RU116" i="10" s="1"/>
  <c r="QN105" i="10"/>
  <c r="QO105" i="10" s="1"/>
  <c r="QP105" i="10" s="1"/>
  <c r="QQ105" i="10" s="1"/>
  <c r="QR105" i="10" s="1"/>
  <c r="QS105" i="10" s="1"/>
  <c r="QT105" i="10" s="1"/>
  <c r="QU105" i="10" s="1"/>
  <c r="QV105" i="10" s="1"/>
  <c r="QW105" i="10" s="1"/>
  <c r="QX105" i="10" s="1"/>
  <c r="QY105" i="10" s="1"/>
  <c r="QZ105" i="10" s="1"/>
  <c r="RA105" i="10" s="1"/>
  <c r="RB105" i="10" s="1"/>
  <c r="RC105" i="10" s="1"/>
  <c r="RD105" i="10" s="1"/>
  <c r="RE105" i="10" s="1"/>
  <c r="RF105" i="10" s="1"/>
  <c r="RG105" i="10" s="1"/>
  <c r="RH105" i="10" s="1"/>
  <c r="RI105" i="10" s="1"/>
  <c r="RJ105" i="10" s="1"/>
  <c r="RK105" i="10" s="1"/>
  <c r="RL105" i="10" s="1"/>
  <c r="RM105" i="10" s="1"/>
  <c r="RN105" i="10" s="1"/>
  <c r="RO105" i="10" s="1"/>
  <c r="RP105" i="10" s="1"/>
  <c r="RQ105" i="10" s="1"/>
  <c r="RR105" i="10" s="1"/>
  <c r="RS105" i="10" s="1"/>
  <c r="RT105" i="10" s="1"/>
  <c r="RU105" i="10" s="1"/>
  <c r="QH99" i="10"/>
  <c r="QI99" i="10" s="1"/>
  <c r="QJ99" i="10" s="1"/>
  <c r="QK99" i="10" s="1"/>
  <c r="QL99" i="10" s="1"/>
  <c r="QM99" i="10" s="1"/>
  <c r="QN99" i="10" s="1"/>
  <c r="QO99" i="10" s="1"/>
  <c r="QP99" i="10" s="1"/>
  <c r="QQ99" i="10" s="1"/>
  <c r="QR99" i="10" s="1"/>
  <c r="QS99" i="10" s="1"/>
  <c r="QT99" i="10" s="1"/>
  <c r="QU99" i="10" s="1"/>
  <c r="QV99" i="10" s="1"/>
  <c r="QW99" i="10" s="1"/>
  <c r="QX99" i="10" s="1"/>
  <c r="QY99" i="10" s="1"/>
  <c r="QZ99" i="10" s="1"/>
  <c r="RA99" i="10" s="1"/>
  <c r="RB99" i="10" s="1"/>
  <c r="RC99" i="10" s="1"/>
  <c r="RD99" i="10" s="1"/>
  <c r="RE99" i="10" s="1"/>
  <c r="RF99" i="10" s="1"/>
  <c r="RG99" i="10" s="1"/>
  <c r="RH99" i="10" s="1"/>
  <c r="RI99" i="10" s="1"/>
  <c r="RJ99" i="10" s="1"/>
  <c r="RK99" i="10" s="1"/>
  <c r="RL99" i="10" s="1"/>
  <c r="RM99" i="10" s="1"/>
  <c r="RN99" i="10" s="1"/>
  <c r="RO99" i="10" s="1"/>
  <c r="RP99" i="10" s="1"/>
  <c r="RQ99" i="10" s="1"/>
  <c r="RR99" i="10" s="1"/>
  <c r="RS99" i="10" s="1"/>
  <c r="RT99" i="10" s="1"/>
  <c r="RU99" i="10" s="1"/>
  <c r="PS84" i="10"/>
  <c r="PT84" i="10" s="1"/>
  <c r="PU84" i="10" s="1"/>
  <c r="PV84" i="10" s="1"/>
  <c r="PW84" i="10" s="1"/>
  <c r="PX84" i="10" s="1"/>
  <c r="PY84" i="10" s="1"/>
  <c r="PZ84" i="10" s="1"/>
  <c r="QA84" i="10" s="1"/>
  <c r="QB84" i="10" s="1"/>
  <c r="QC84" i="10" s="1"/>
  <c r="QD84" i="10" s="1"/>
  <c r="QE84" i="10" s="1"/>
  <c r="QF84" i="10" s="1"/>
  <c r="QG84" i="10" s="1"/>
  <c r="QH84" i="10" s="1"/>
  <c r="QI84" i="10" s="1"/>
  <c r="QJ84" i="10" s="1"/>
  <c r="QK84" i="10" s="1"/>
  <c r="QL84" i="10" s="1"/>
  <c r="QM84" i="10" s="1"/>
  <c r="QN84" i="10" s="1"/>
  <c r="QO84" i="10" s="1"/>
  <c r="QP84" i="10" s="1"/>
  <c r="QQ84" i="10" s="1"/>
  <c r="QR84" i="10" s="1"/>
  <c r="QS84" i="10" s="1"/>
  <c r="QT84" i="10" s="1"/>
  <c r="QU84" i="10" s="1"/>
  <c r="QV84" i="10" s="1"/>
  <c r="QW84" i="10" s="1"/>
  <c r="QX84" i="10" s="1"/>
  <c r="QY84" i="10" s="1"/>
  <c r="QZ84" i="10" s="1"/>
  <c r="RA84" i="10" s="1"/>
  <c r="RB84" i="10" s="1"/>
  <c r="RC84" i="10" s="1"/>
  <c r="RD84" i="10" s="1"/>
  <c r="RE84" i="10" s="1"/>
  <c r="RF84" i="10" s="1"/>
  <c r="RG84" i="10" s="1"/>
  <c r="RH84" i="10" s="1"/>
  <c r="RI84" i="10" s="1"/>
  <c r="RJ84" i="10" s="1"/>
  <c r="RK84" i="10" s="1"/>
  <c r="RL84" i="10" s="1"/>
  <c r="RM84" i="10" s="1"/>
  <c r="RN84" i="10" s="1"/>
  <c r="RO84" i="10" s="1"/>
  <c r="RP84" i="10" s="1"/>
  <c r="RQ84" i="10" s="1"/>
  <c r="RR84" i="10" s="1"/>
  <c r="RS84" i="10" s="1"/>
  <c r="RT84" i="10" s="1"/>
  <c r="RU84" i="10" s="1"/>
  <c r="QD95" i="10"/>
  <c r="QE95" i="10" s="1"/>
  <c r="QF95" i="10" s="1"/>
  <c r="QG95" i="10" s="1"/>
  <c r="QH95" i="10" s="1"/>
  <c r="QI95" i="10" s="1"/>
  <c r="QJ95" i="10" s="1"/>
  <c r="QK95" i="10" s="1"/>
  <c r="QL95" i="10" s="1"/>
  <c r="QM95" i="10" s="1"/>
  <c r="QN95" i="10" s="1"/>
  <c r="QO95" i="10" s="1"/>
  <c r="QP95" i="10" s="1"/>
  <c r="QQ95" i="10" s="1"/>
  <c r="QR95" i="10" s="1"/>
  <c r="QS95" i="10" s="1"/>
  <c r="QT95" i="10" s="1"/>
  <c r="QU95" i="10" s="1"/>
  <c r="QV95" i="10" s="1"/>
  <c r="QW95" i="10" s="1"/>
  <c r="QX95" i="10" s="1"/>
  <c r="QY95" i="10" s="1"/>
  <c r="QZ95" i="10" s="1"/>
  <c r="RA95" i="10" s="1"/>
  <c r="RB95" i="10" s="1"/>
  <c r="RC95" i="10" s="1"/>
  <c r="RD95" i="10" s="1"/>
  <c r="RE95" i="10" s="1"/>
  <c r="RF95" i="10" s="1"/>
  <c r="RG95" i="10" s="1"/>
  <c r="RH95" i="10" s="1"/>
  <c r="RI95" i="10" s="1"/>
  <c r="RJ95" i="10" s="1"/>
  <c r="RK95" i="10" s="1"/>
  <c r="RL95" i="10" s="1"/>
  <c r="RM95" i="10" s="1"/>
  <c r="RN95" i="10" s="1"/>
  <c r="RO95" i="10" s="1"/>
  <c r="RP95" i="10" s="1"/>
  <c r="RQ95" i="10" s="1"/>
  <c r="RR95" i="10" s="1"/>
  <c r="RS95" i="10" s="1"/>
  <c r="RT95" i="10" s="1"/>
  <c r="RU95" i="10" s="1"/>
  <c r="NN27" i="10"/>
  <c r="NO27" i="10" s="1"/>
  <c r="NP27" i="10" s="1"/>
  <c r="NQ27" i="10" s="1"/>
  <c r="NR27" i="10" s="1"/>
  <c r="NS27" i="10" s="1"/>
  <c r="NT27" i="10" s="1"/>
  <c r="NU27" i="10" s="1"/>
  <c r="NV27" i="10" s="1"/>
  <c r="NW27" i="10" s="1"/>
  <c r="NX27" i="10" s="1"/>
  <c r="NY27" i="10" s="1"/>
  <c r="NZ27" i="10" s="1"/>
  <c r="OA27" i="10" s="1"/>
  <c r="OB27" i="10" s="1"/>
  <c r="OC27" i="10" s="1"/>
  <c r="OD27" i="10" s="1"/>
  <c r="OE27" i="10" s="1"/>
  <c r="OF27" i="10" s="1"/>
  <c r="OG27" i="10" s="1"/>
  <c r="OH27" i="10" s="1"/>
  <c r="OI27" i="10" s="1"/>
  <c r="OJ27" i="10" s="1"/>
  <c r="OK27" i="10" s="1"/>
  <c r="OL27" i="10" s="1"/>
  <c r="OM27" i="10" s="1"/>
  <c r="ON27" i="10" s="1"/>
  <c r="OO27" i="10" s="1"/>
  <c r="OP27" i="10" s="1"/>
  <c r="OQ27" i="10" s="1"/>
  <c r="OR27" i="10" s="1"/>
  <c r="OS27" i="10" s="1"/>
  <c r="OT27" i="10" s="1"/>
  <c r="OU27" i="10" s="1"/>
  <c r="OV27" i="10" s="1"/>
  <c r="OW27" i="10" s="1"/>
  <c r="OX27" i="10" s="1"/>
  <c r="OY27" i="10" s="1"/>
  <c r="OZ27" i="10" s="1"/>
  <c r="PA27" i="10" s="1"/>
  <c r="PB27" i="10" s="1"/>
  <c r="PC27" i="10" s="1"/>
  <c r="PD27" i="10" s="1"/>
  <c r="PE27" i="10" s="1"/>
  <c r="PF27" i="10" s="1"/>
  <c r="PG27" i="10" s="1"/>
  <c r="PH27" i="10" s="1"/>
  <c r="PI27" i="10" s="1"/>
  <c r="PJ27" i="10" s="1"/>
  <c r="PK27" i="10" s="1"/>
  <c r="PL27" i="10" s="1"/>
  <c r="PM27" i="10" s="1"/>
  <c r="PN27" i="10" s="1"/>
  <c r="PO27" i="10" s="1"/>
  <c r="PP27" i="10" s="1"/>
  <c r="PQ27" i="10" s="1"/>
  <c r="PR27" i="10" s="1"/>
  <c r="PS27" i="10" s="1"/>
  <c r="PT27" i="10" s="1"/>
  <c r="PU27" i="10" s="1"/>
  <c r="PV27" i="10" s="1"/>
  <c r="PW27" i="10" s="1"/>
  <c r="PX27" i="10" s="1"/>
  <c r="PY27" i="10" s="1"/>
  <c r="PZ27" i="10" s="1"/>
  <c r="QA27" i="10" s="1"/>
  <c r="QB27" i="10" s="1"/>
  <c r="QC27" i="10" s="1"/>
  <c r="QD27" i="10" s="1"/>
  <c r="QE27" i="10" s="1"/>
  <c r="QF27" i="10" s="1"/>
  <c r="QG27" i="10" s="1"/>
  <c r="QH27" i="10" s="1"/>
  <c r="QI27" i="10" s="1"/>
  <c r="QJ27" i="10" s="1"/>
  <c r="QK27" i="10" s="1"/>
  <c r="QL27" i="10" s="1"/>
  <c r="QM27" i="10" s="1"/>
  <c r="QN27" i="10" s="1"/>
  <c r="QO27" i="10" s="1"/>
  <c r="QP27" i="10" s="1"/>
  <c r="QQ27" i="10" s="1"/>
  <c r="QR27" i="10" s="1"/>
  <c r="QS27" i="10" s="1"/>
  <c r="QT27" i="10" s="1"/>
  <c r="QU27" i="10" s="1"/>
  <c r="QV27" i="10" s="1"/>
  <c r="QW27" i="10" s="1"/>
  <c r="QX27" i="10" s="1"/>
  <c r="QY27" i="10" s="1"/>
  <c r="QZ27" i="10" s="1"/>
  <c r="RA27" i="10" s="1"/>
  <c r="RB27" i="10" s="1"/>
  <c r="RC27" i="10" s="1"/>
  <c r="RD27" i="10" s="1"/>
  <c r="RE27" i="10" s="1"/>
  <c r="RF27" i="10" s="1"/>
  <c r="RG27" i="10" s="1"/>
  <c r="RH27" i="10" s="1"/>
  <c r="RI27" i="10" s="1"/>
  <c r="RJ27" i="10" s="1"/>
  <c r="RK27" i="10" s="1"/>
  <c r="RL27" i="10" s="1"/>
  <c r="RM27" i="10" s="1"/>
  <c r="RN27" i="10" s="1"/>
  <c r="RO27" i="10" s="1"/>
  <c r="RP27" i="10" s="1"/>
  <c r="RQ27" i="10" s="1"/>
  <c r="RR27" i="10" s="1"/>
  <c r="RS27" i="10" s="1"/>
  <c r="RT27" i="10" s="1"/>
  <c r="RU27" i="10" s="1"/>
  <c r="NL25" i="10"/>
  <c r="NM25" i="10" s="1"/>
  <c r="NN25" i="10" s="1"/>
  <c r="NO25" i="10" s="1"/>
  <c r="NP25" i="10" s="1"/>
  <c r="NQ25" i="10" s="1"/>
  <c r="NR25" i="10" s="1"/>
  <c r="NS25" i="10" s="1"/>
  <c r="NT25" i="10" s="1"/>
  <c r="NU25" i="10" s="1"/>
  <c r="NV25" i="10" s="1"/>
  <c r="NW25" i="10" s="1"/>
  <c r="NX25" i="10" s="1"/>
  <c r="NY25" i="10" s="1"/>
  <c r="NZ25" i="10" s="1"/>
  <c r="OA25" i="10" s="1"/>
  <c r="OB25" i="10" s="1"/>
  <c r="OC25" i="10" s="1"/>
  <c r="OD25" i="10" s="1"/>
  <c r="OE25" i="10" s="1"/>
  <c r="OF25" i="10" s="1"/>
  <c r="OG25" i="10" s="1"/>
  <c r="OH25" i="10" s="1"/>
  <c r="OI25" i="10" s="1"/>
  <c r="OJ25" i="10" s="1"/>
  <c r="OK25" i="10" s="1"/>
  <c r="OL25" i="10" s="1"/>
  <c r="OM25" i="10" s="1"/>
  <c r="ON25" i="10" s="1"/>
  <c r="OO25" i="10" s="1"/>
  <c r="OP25" i="10" s="1"/>
  <c r="OQ25" i="10" s="1"/>
  <c r="OR25" i="10" s="1"/>
  <c r="OS25" i="10" s="1"/>
  <c r="OT25" i="10" s="1"/>
  <c r="OU25" i="10" s="1"/>
  <c r="OV25" i="10" s="1"/>
  <c r="OW25" i="10" s="1"/>
  <c r="OX25" i="10" s="1"/>
  <c r="OY25" i="10" s="1"/>
  <c r="OZ25" i="10" s="1"/>
  <c r="PA25" i="10" s="1"/>
  <c r="PB25" i="10" s="1"/>
  <c r="PC25" i="10" s="1"/>
  <c r="PD25" i="10" s="1"/>
  <c r="PE25" i="10" s="1"/>
  <c r="PF25" i="10" s="1"/>
  <c r="PG25" i="10" s="1"/>
  <c r="PH25" i="10" s="1"/>
  <c r="PI25" i="10" s="1"/>
  <c r="PJ25" i="10" s="1"/>
  <c r="PK25" i="10" s="1"/>
  <c r="PL25" i="10" s="1"/>
  <c r="PM25" i="10" s="1"/>
  <c r="PN25" i="10" s="1"/>
  <c r="PO25" i="10" s="1"/>
  <c r="PP25" i="10" s="1"/>
  <c r="PQ25" i="10" s="1"/>
  <c r="PR25" i="10" s="1"/>
  <c r="PS25" i="10" s="1"/>
  <c r="PT25" i="10" s="1"/>
  <c r="PU25" i="10" s="1"/>
  <c r="PV25" i="10" s="1"/>
  <c r="PW25" i="10" s="1"/>
  <c r="PX25" i="10" s="1"/>
  <c r="PY25" i="10" s="1"/>
  <c r="PZ25" i="10" s="1"/>
  <c r="QA25" i="10" s="1"/>
  <c r="QB25" i="10" s="1"/>
  <c r="QC25" i="10" s="1"/>
  <c r="QD25" i="10" s="1"/>
  <c r="QE25" i="10" s="1"/>
  <c r="QF25" i="10" s="1"/>
  <c r="QG25" i="10" s="1"/>
  <c r="QH25" i="10" s="1"/>
  <c r="QI25" i="10" s="1"/>
  <c r="QJ25" i="10" s="1"/>
  <c r="QK25" i="10" s="1"/>
  <c r="QL25" i="10" s="1"/>
  <c r="QM25" i="10" s="1"/>
  <c r="QN25" i="10" s="1"/>
  <c r="QO25" i="10" s="1"/>
  <c r="QP25" i="10" s="1"/>
  <c r="QQ25" i="10" s="1"/>
  <c r="QR25" i="10" s="1"/>
  <c r="QS25" i="10" s="1"/>
  <c r="QT25" i="10" s="1"/>
  <c r="QU25" i="10" s="1"/>
  <c r="QV25" i="10" s="1"/>
  <c r="QW25" i="10" s="1"/>
  <c r="QX25" i="10" s="1"/>
  <c r="QY25" i="10" s="1"/>
  <c r="QZ25" i="10" s="1"/>
  <c r="RA25" i="10" s="1"/>
  <c r="RB25" i="10" s="1"/>
  <c r="RC25" i="10" s="1"/>
  <c r="RD25" i="10" s="1"/>
  <c r="RE25" i="10" s="1"/>
  <c r="RF25" i="10" s="1"/>
  <c r="RG25" i="10" s="1"/>
  <c r="RH25" i="10" s="1"/>
  <c r="RI25" i="10" s="1"/>
  <c r="RJ25" i="10" s="1"/>
  <c r="RK25" i="10" s="1"/>
  <c r="RL25" i="10" s="1"/>
  <c r="RM25" i="10" s="1"/>
  <c r="RN25" i="10" s="1"/>
  <c r="RO25" i="10" s="1"/>
  <c r="RP25" i="10" s="1"/>
  <c r="RQ25" i="10" s="1"/>
  <c r="RR25" i="10" s="1"/>
  <c r="RS25" i="10" s="1"/>
  <c r="RT25" i="10" s="1"/>
  <c r="RU25" i="10" s="1"/>
  <c r="RR135" i="10"/>
  <c r="RS135" i="10" s="1"/>
  <c r="RT135" i="10" s="1"/>
  <c r="RU135" i="10" s="1"/>
  <c r="QT111" i="10"/>
  <c r="QU111" i="10" s="1"/>
  <c r="QV111" i="10" s="1"/>
  <c r="QW111" i="10" s="1"/>
  <c r="QX111" i="10" s="1"/>
  <c r="QY111" i="10" s="1"/>
  <c r="QZ111" i="10" s="1"/>
  <c r="RA111" i="10" s="1"/>
  <c r="RB111" i="10" s="1"/>
  <c r="RC111" i="10" s="1"/>
  <c r="RD111" i="10" s="1"/>
  <c r="RE111" i="10" s="1"/>
  <c r="RF111" i="10" s="1"/>
  <c r="RG111" i="10" s="1"/>
  <c r="RH111" i="10" s="1"/>
  <c r="RI111" i="10" s="1"/>
  <c r="RJ111" i="10" s="1"/>
  <c r="RK111" i="10" s="1"/>
  <c r="RL111" i="10" s="1"/>
  <c r="RM111" i="10" s="1"/>
  <c r="RN111" i="10" s="1"/>
  <c r="RO111" i="10" s="1"/>
  <c r="RP111" i="10" s="1"/>
  <c r="RQ111" i="10" s="1"/>
  <c r="RR111" i="10" s="1"/>
  <c r="RS111" i="10" s="1"/>
  <c r="RT111" i="10" s="1"/>
  <c r="RU111" i="10" s="1"/>
  <c r="QC94" i="10"/>
  <c r="QD94" i="10" s="1"/>
  <c r="QE94" i="10" s="1"/>
  <c r="QF94" i="10" s="1"/>
  <c r="QG94" i="10" s="1"/>
  <c r="QH94" i="10" s="1"/>
  <c r="QI94" i="10" s="1"/>
  <c r="QJ94" i="10" s="1"/>
  <c r="QK94" i="10" s="1"/>
  <c r="QL94" i="10" s="1"/>
  <c r="QM94" i="10" s="1"/>
  <c r="QN94" i="10" s="1"/>
  <c r="QO94" i="10" s="1"/>
  <c r="QP94" i="10" s="1"/>
  <c r="QQ94" i="10" s="1"/>
  <c r="QR94" i="10" s="1"/>
  <c r="QS94" i="10" s="1"/>
  <c r="QT94" i="10" s="1"/>
  <c r="QU94" i="10" s="1"/>
  <c r="QV94" i="10" s="1"/>
  <c r="QW94" i="10" s="1"/>
  <c r="QX94" i="10" s="1"/>
  <c r="QY94" i="10" s="1"/>
  <c r="QZ94" i="10" s="1"/>
  <c r="RA94" i="10" s="1"/>
  <c r="RB94" i="10" s="1"/>
  <c r="RC94" i="10" s="1"/>
  <c r="RD94" i="10" s="1"/>
  <c r="RE94" i="10" s="1"/>
  <c r="RF94" i="10" s="1"/>
  <c r="RG94" i="10" s="1"/>
  <c r="RH94" i="10" s="1"/>
  <c r="RI94" i="10" s="1"/>
  <c r="RJ94" i="10" s="1"/>
  <c r="RK94" i="10" s="1"/>
  <c r="RL94" i="10" s="1"/>
  <c r="RM94" i="10" s="1"/>
  <c r="RN94" i="10" s="1"/>
  <c r="RO94" i="10" s="1"/>
  <c r="RP94" i="10" s="1"/>
  <c r="RQ94" i="10" s="1"/>
  <c r="RR94" i="10" s="1"/>
  <c r="RS94" i="10" s="1"/>
  <c r="RT94" i="10" s="1"/>
  <c r="RU94" i="10" s="1"/>
  <c r="QP107" i="10"/>
  <c r="QQ107" i="10" s="1"/>
  <c r="QR107" i="10" s="1"/>
  <c r="QS107" i="10" s="1"/>
  <c r="QT107" i="10" s="1"/>
  <c r="QU107" i="10" s="1"/>
  <c r="QV107" i="10" s="1"/>
  <c r="QW107" i="10" s="1"/>
  <c r="QX107" i="10" s="1"/>
  <c r="QY107" i="10" s="1"/>
  <c r="QZ107" i="10" s="1"/>
  <c r="RA107" i="10" s="1"/>
  <c r="RB107" i="10" s="1"/>
  <c r="RC107" i="10" s="1"/>
  <c r="RD107" i="10" s="1"/>
  <c r="RE107" i="10" s="1"/>
  <c r="RF107" i="10" s="1"/>
  <c r="RG107" i="10" s="1"/>
  <c r="RH107" i="10" s="1"/>
  <c r="RI107" i="10" s="1"/>
  <c r="RJ107" i="10" s="1"/>
  <c r="RK107" i="10" s="1"/>
  <c r="RL107" i="10" s="1"/>
  <c r="RM107" i="10" s="1"/>
  <c r="RN107" i="10" s="1"/>
  <c r="RO107" i="10" s="1"/>
  <c r="RP107" i="10" s="1"/>
  <c r="RQ107" i="10" s="1"/>
  <c r="RR107" i="10" s="1"/>
  <c r="RS107" i="10" s="1"/>
  <c r="RT107" i="10" s="1"/>
  <c r="RU107" i="10" s="1"/>
  <c r="QA92" i="10"/>
  <c r="QB92" i="10" s="1"/>
  <c r="QC92" i="10" s="1"/>
  <c r="QD92" i="10" s="1"/>
  <c r="QE92" i="10" s="1"/>
  <c r="QF92" i="10" s="1"/>
  <c r="QG92" i="10" s="1"/>
  <c r="QH92" i="10" s="1"/>
  <c r="QI92" i="10" s="1"/>
  <c r="QJ92" i="10" s="1"/>
  <c r="QK92" i="10" s="1"/>
  <c r="QL92" i="10" s="1"/>
  <c r="QM92" i="10" s="1"/>
  <c r="QN92" i="10" s="1"/>
  <c r="QO92" i="10" s="1"/>
  <c r="QP92" i="10" s="1"/>
  <c r="QQ92" i="10" s="1"/>
  <c r="QR92" i="10" s="1"/>
  <c r="QS92" i="10" s="1"/>
  <c r="QT92" i="10" s="1"/>
  <c r="QU92" i="10" s="1"/>
  <c r="QV92" i="10" s="1"/>
  <c r="QW92" i="10" s="1"/>
  <c r="QX92" i="10" s="1"/>
  <c r="QY92" i="10" s="1"/>
  <c r="QZ92" i="10" s="1"/>
  <c r="RA92" i="10" s="1"/>
  <c r="RB92" i="10" s="1"/>
  <c r="RC92" i="10" s="1"/>
  <c r="RD92" i="10" s="1"/>
  <c r="RE92" i="10" s="1"/>
  <c r="RF92" i="10" s="1"/>
  <c r="RG92" i="10" s="1"/>
  <c r="RH92" i="10" s="1"/>
  <c r="RI92" i="10" s="1"/>
  <c r="RJ92" i="10" s="1"/>
  <c r="RK92" i="10" s="1"/>
  <c r="RL92" i="10" s="1"/>
  <c r="RM92" i="10" s="1"/>
  <c r="RN92" i="10" s="1"/>
  <c r="RO92" i="10" s="1"/>
  <c r="RP92" i="10" s="1"/>
  <c r="RQ92" i="10" s="1"/>
  <c r="RR92" i="10" s="1"/>
  <c r="RS92" i="10" s="1"/>
  <c r="RT92" i="10" s="1"/>
  <c r="RU92" i="10" s="1"/>
  <c r="RM130" i="10"/>
  <c r="RN130" i="10" s="1"/>
  <c r="RO130" i="10" s="1"/>
  <c r="RP130" i="10" s="1"/>
  <c r="RQ130" i="10" s="1"/>
  <c r="RR130" i="10" s="1"/>
  <c r="RS130" i="10" s="1"/>
  <c r="RT130" i="10" s="1"/>
  <c r="RU130" i="10" s="1"/>
  <c r="RQ134" i="10"/>
  <c r="RR134" i="10" s="1"/>
  <c r="RS134" i="10" s="1"/>
  <c r="RT134" i="10" s="1"/>
  <c r="RU134" i="10" s="1"/>
  <c r="RL129" i="10"/>
  <c r="RM129" i="10" s="1"/>
  <c r="RN129" i="10" s="1"/>
  <c r="RO129" i="10" s="1"/>
  <c r="RP129" i="10" s="1"/>
  <c r="RQ129" i="10" s="1"/>
  <c r="RR129" i="10" s="1"/>
  <c r="RS129" i="10" s="1"/>
  <c r="RT129" i="10" s="1"/>
  <c r="RU129" i="10" s="1"/>
  <c r="RD121" i="10"/>
  <c r="RE121" i="10" s="1"/>
  <c r="RF121" i="10" s="1"/>
  <c r="RG121" i="10" s="1"/>
  <c r="RH121" i="10" s="1"/>
  <c r="RI121" i="10" s="1"/>
  <c r="RJ121" i="10" s="1"/>
  <c r="RK121" i="10" s="1"/>
  <c r="RL121" i="10" s="1"/>
  <c r="RM121" i="10" s="1"/>
  <c r="RN121" i="10" s="1"/>
  <c r="RO121" i="10" s="1"/>
  <c r="RP121" i="10" s="1"/>
  <c r="RQ121" i="10" s="1"/>
  <c r="RR121" i="10" s="1"/>
  <c r="RS121" i="10" s="1"/>
  <c r="RT121" i="10" s="1"/>
  <c r="RU121" i="10" s="1"/>
  <c r="RE122" i="10"/>
  <c r="RF122" i="10" s="1"/>
  <c r="RG122" i="10" s="1"/>
  <c r="RH122" i="10" s="1"/>
  <c r="RI122" i="10" s="1"/>
  <c r="RJ122" i="10" s="1"/>
  <c r="RK122" i="10" s="1"/>
  <c r="RL122" i="10" s="1"/>
  <c r="RM122" i="10" s="1"/>
  <c r="RN122" i="10" s="1"/>
  <c r="RO122" i="10" s="1"/>
  <c r="RP122" i="10" s="1"/>
  <c r="RQ122" i="10" s="1"/>
  <c r="RR122" i="10" s="1"/>
  <c r="RS122" i="10" s="1"/>
  <c r="RT122" i="10" s="1"/>
  <c r="RU122" i="10" s="1"/>
  <c r="RP133" i="10"/>
  <c r="RQ133" i="10" s="1"/>
  <c r="RR133" i="10" s="1"/>
  <c r="RS133" i="10" s="1"/>
  <c r="RT133" i="10" s="1"/>
  <c r="RU133" i="10" s="1"/>
  <c r="NF19" i="10"/>
  <c r="RA118" i="10"/>
  <c r="RB118" i="10" s="1"/>
  <c r="RC118" i="10" s="1"/>
  <c r="RD118" i="10" s="1"/>
  <c r="RE118" i="10" s="1"/>
  <c r="RF118" i="10" s="1"/>
  <c r="RG118" i="10" s="1"/>
  <c r="RH118" i="10" s="1"/>
  <c r="RI118" i="10" s="1"/>
  <c r="RJ118" i="10" s="1"/>
  <c r="RK118" i="10" s="1"/>
  <c r="RL118" i="10" s="1"/>
  <c r="RM118" i="10" s="1"/>
  <c r="RN118" i="10" s="1"/>
  <c r="RO118" i="10" s="1"/>
  <c r="RP118" i="10" s="1"/>
  <c r="RQ118" i="10" s="1"/>
  <c r="RR118" i="10" s="1"/>
  <c r="RS118" i="10" s="1"/>
  <c r="RT118" i="10" s="1"/>
  <c r="RU118" i="10" s="1"/>
  <c r="RF123" i="10"/>
  <c r="RG123" i="10" s="1"/>
  <c r="RH123" i="10" s="1"/>
  <c r="RI123" i="10" s="1"/>
  <c r="RJ123" i="10" s="1"/>
  <c r="RK123" i="10" s="1"/>
  <c r="RL123" i="10" s="1"/>
  <c r="RM123" i="10" s="1"/>
  <c r="RN123" i="10" s="1"/>
  <c r="RO123" i="10" s="1"/>
  <c r="RP123" i="10" s="1"/>
  <c r="RQ123" i="10" s="1"/>
  <c r="RR123" i="10" s="1"/>
  <c r="RS123" i="10" s="1"/>
  <c r="RT123" i="10" s="1"/>
  <c r="RU123" i="10" s="1"/>
  <c r="QU112" i="10"/>
  <c r="QV112" i="10" s="1"/>
  <c r="QW112" i="10" s="1"/>
  <c r="QX112" i="10" s="1"/>
  <c r="QY112" i="10" s="1"/>
  <c r="QZ112" i="10" s="1"/>
  <c r="RA112" i="10" s="1"/>
  <c r="RB112" i="10" s="1"/>
  <c r="RC112" i="10" s="1"/>
  <c r="RD112" i="10" s="1"/>
  <c r="RE112" i="10" s="1"/>
  <c r="RF112" i="10" s="1"/>
  <c r="RG112" i="10" s="1"/>
  <c r="RH112" i="10" s="1"/>
  <c r="RI112" i="10" s="1"/>
  <c r="RJ112" i="10" s="1"/>
  <c r="RK112" i="10" s="1"/>
  <c r="RL112" i="10" s="1"/>
  <c r="RM112" i="10" s="1"/>
  <c r="RN112" i="10" s="1"/>
  <c r="RO112" i="10" s="1"/>
  <c r="RP112" i="10" s="1"/>
  <c r="RQ112" i="10" s="1"/>
  <c r="RR112" i="10" s="1"/>
  <c r="RS112" i="10" s="1"/>
  <c r="RT112" i="10" s="1"/>
  <c r="RU112" i="10" s="1"/>
  <c r="RK128" i="10"/>
  <c r="RL128" i="10" s="1"/>
  <c r="RM128" i="10" s="1"/>
  <c r="RN128" i="10" s="1"/>
  <c r="RO128" i="10" s="1"/>
  <c r="RP128" i="10" s="1"/>
  <c r="RQ128" i="10" s="1"/>
  <c r="RR128" i="10" s="1"/>
  <c r="RS128" i="10" s="1"/>
  <c r="RT128" i="10" s="1"/>
  <c r="RU128" i="10" s="1"/>
  <c r="RB119" i="10"/>
  <c r="RC119" i="10" s="1"/>
  <c r="RD119" i="10" s="1"/>
  <c r="RE119" i="10" s="1"/>
  <c r="RF119" i="10" s="1"/>
  <c r="RG119" i="10" s="1"/>
  <c r="RH119" i="10" s="1"/>
  <c r="RI119" i="10" s="1"/>
  <c r="RJ119" i="10" s="1"/>
  <c r="RK119" i="10" s="1"/>
  <c r="RL119" i="10" s="1"/>
  <c r="RM119" i="10" s="1"/>
  <c r="RN119" i="10" s="1"/>
  <c r="RO119" i="10" s="1"/>
  <c r="RP119" i="10" s="1"/>
  <c r="RQ119" i="10" s="1"/>
  <c r="RR119" i="10" s="1"/>
  <c r="RS119" i="10" s="1"/>
  <c r="RT119" i="10" s="1"/>
  <c r="RU119" i="10" s="1"/>
  <c r="RS136" i="10"/>
  <c r="RT136" i="10" s="1"/>
  <c r="RU136" i="10" s="1"/>
  <c r="QE96" i="10"/>
  <c r="QF96" i="10" s="1"/>
  <c r="QG96" i="10" s="1"/>
  <c r="QH96" i="10" s="1"/>
  <c r="QI96" i="10" s="1"/>
  <c r="QJ96" i="10" s="1"/>
  <c r="QK96" i="10" s="1"/>
  <c r="QL96" i="10" s="1"/>
  <c r="QM96" i="10" s="1"/>
  <c r="QN96" i="10" s="1"/>
  <c r="QO96" i="10" s="1"/>
  <c r="QP96" i="10" s="1"/>
  <c r="QQ96" i="10" s="1"/>
  <c r="QR96" i="10" s="1"/>
  <c r="QS96" i="10" s="1"/>
  <c r="QT96" i="10" s="1"/>
  <c r="QU96" i="10" s="1"/>
  <c r="QV96" i="10" s="1"/>
  <c r="QW96" i="10" s="1"/>
  <c r="QX96" i="10" s="1"/>
  <c r="QY96" i="10" s="1"/>
  <c r="QZ96" i="10" s="1"/>
  <c r="RA96" i="10" s="1"/>
  <c r="RB96" i="10" s="1"/>
  <c r="RC96" i="10" s="1"/>
  <c r="RD96" i="10" s="1"/>
  <c r="RE96" i="10" s="1"/>
  <c r="RF96" i="10" s="1"/>
  <c r="RG96" i="10" s="1"/>
  <c r="RH96" i="10" s="1"/>
  <c r="RI96" i="10" s="1"/>
  <c r="RJ96" i="10" s="1"/>
  <c r="RK96" i="10" s="1"/>
  <c r="RL96" i="10" s="1"/>
  <c r="RM96" i="10" s="1"/>
  <c r="RN96" i="10" s="1"/>
  <c r="RO96" i="10" s="1"/>
  <c r="RP96" i="10" s="1"/>
  <c r="RQ96" i="10" s="1"/>
  <c r="RR96" i="10" s="1"/>
  <c r="RS96" i="10" s="1"/>
  <c r="RT96" i="10" s="1"/>
  <c r="RU96" i="10" s="1"/>
  <c r="PT85" i="10"/>
  <c r="PU85" i="10" s="1"/>
  <c r="PV85" i="10" s="1"/>
  <c r="PW85" i="10" s="1"/>
  <c r="PX85" i="10" s="1"/>
  <c r="PY85" i="10" s="1"/>
  <c r="PZ85" i="10" s="1"/>
  <c r="QA85" i="10" s="1"/>
  <c r="QB85" i="10" s="1"/>
  <c r="QC85" i="10" s="1"/>
  <c r="QD85" i="10" s="1"/>
  <c r="QE85" i="10" s="1"/>
  <c r="QF85" i="10" s="1"/>
  <c r="QG85" i="10" s="1"/>
  <c r="QH85" i="10" s="1"/>
  <c r="QI85" i="10" s="1"/>
  <c r="QJ85" i="10" s="1"/>
  <c r="QK85" i="10" s="1"/>
  <c r="QL85" i="10" s="1"/>
  <c r="QM85" i="10" s="1"/>
  <c r="QN85" i="10" s="1"/>
  <c r="QO85" i="10" s="1"/>
  <c r="QP85" i="10" s="1"/>
  <c r="QQ85" i="10" s="1"/>
  <c r="QR85" i="10" s="1"/>
  <c r="QS85" i="10" s="1"/>
  <c r="QT85" i="10" s="1"/>
  <c r="QU85" i="10" s="1"/>
  <c r="QV85" i="10" s="1"/>
  <c r="QW85" i="10" s="1"/>
  <c r="QX85" i="10" s="1"/>
  <c r="QY85" i="10" s="1"/>
  <c r="QZ85" i="10" s="1"/>
  <c r="RA85" i="10" s="1"/>
  <c r="RB85" i="10" s="1"/>
  <c r="RC85" i="10" s="1"/>
  <c r="RD85" i="10" s="1"/>
  <c r="RE85" i="10" s="1"/>
  <c r="RF85" i="10" s="1"/>
  <c r="RG85" i="10" s="1"/>
  <c r="RH85" i="10" s="1"/>
  <c r="RI85" i="10" s="1"/>
  <c r="RJ85" i="10" s="1"/>
  <c r="RK85" i="10" s="1"/>
  <c r="RL85" i="10" s="1"/>
  <c r="RM85" i="10" s="1"/>
  <c r="RN85" i="10" s="1"/>
  <c r="RO85" i="10" s="1"/>
  <c r="RP85" i="10" s="1"/>
  <c r="RQ85" i="10" s="1"/>
  <c r="RR85" i="10" s="1"/>
  <c r="RS85" i="10" s="1"/>
  <c r="RT85" i="10" s="1"/>
  <c r="RU85" i="10" s="1"/>
  <c r="PQ82" i="10"/>
  <c r="PR82" i="10" s="1"/>
  <c r="PS82" i="10" s="1"/>
  <c r="PT82" i="10" s="1"/>
  <c r="PU82" i="10" s="1"/>
  <c r="PV82" i="10" s="1"/>
  <c r="PW82" i="10" s="1"/>
  <c r="PX82" i="10" s="1"/>
  <c r="PY82" i="10" s="1"/>
  <c r="PZ82" i="10" s="1"/>
  <c r="QA82" i="10" s="1"/>
  <c r="QB82" i="10" s="1"/>
  <c r="QC82" i="10" s="1"/>
  <c r="QD82" i="10" s="1"/>
  <c r="QE82" i="10" s="1"/>
  <c r="QF82" i="10" s="1"/>
  <c r="QG82" i="10" s="1"/>
  <c r="QH82" i="10" s="1"/>
  <c r="QI82" i="10" s="1"/>
  <c r="QJ82" i="10" s="1"/>
  <c r="QK82" i="10" s="1"/>
  <c r="QL82" i="10" s="1"/>
  <c r="QM82" i="10" s="1"/>
  <c r="QN82" i="10" s="1"/>
  <c r="QO82" i="10" s="1"/>
  <c r="QP82" i="10" s="1"/>
  <c r="QQ82" i="10" s="1"/>
  <c r="QR82" i="10" s="1"/>
  <c r="QS82" i="10" s="1"/>
  <c r="QT82" i="10" s="1"/>
  <c r="QU82" i="10" s="1"/>
  <c r="QV82" i="10" s="1"/>
  <c r="QW82" i="10" s="1"/>
  <c r="QX82" i="10" s="1"/>
  <c r="QY82" i="10" s="1"/>
  <c r="QZ82" i="10" s="1"/>
  <c r="RA82" i="10" s="1"/>
  <c r="RB82" i="10" s="1"/>
  <c r="RC82" i="10" s="1"/>
  <c r="RD82" i="10" s="1"/>
  <c r="RE82" i="10" s="1"/>
  <c r="RF82" i="10" s="1"/>
  <c r="RG82" i="10" s="1"/>
  <c r="RH82" i="10" s="1"/>
  <c r="RI82" i="10" s="1"/>
  <c r="RJ82" i="10" s="1"/>
  <c r="RK82" i="10" s="1"/>
  <c r="RL82" i="10" s="1"/>
  <c r="RM82" i="10" s="1"/>
  <c r="RN82" i="10" s="1"/>
  <c r="RO82" i="10" s="1"/>
  <c r="RP82" i="10" s="1"/>
  <c r="RQ82" i="10" s="1"/>
  <c r="RR82" i="10" s="1"/>
  <c r="RS82" i="10" s="1"/>
  <c r="RT82" i="10" s="1"/>
  <c r="RU82" i="10" s="1"/>
  <c r="QF97" i="10"/>
  <c r="QG97" i="10" s="1"/>
  <c r="QH97" i="10" s="1"/>
  <c r="QI97" i="10" s="1"/>
  <c r="QJ97" i="10" s="1"/>
  <c r="QK97" i="10" s="1"/>
  <c r="QL97" i="10" s="1"/>
  <c r="QM97" i="10" s="1"/>
  <c r="QN97" i="10" s="1"/>
  <c r="QO97" i="10" s="1"/>
  <c r="QP97" i="10" s="1"/>
  <c r="QQ97" i="10" s="1"/>
  <c r="QR97" i="10" s="1"/>
  <c r="QS97" i="10" s="1"/>
  <c r="QT97" i="10" s="1"/>
  <c r="QU97" i="10" s="1"/>
  <c r="QV97" i="10" s="1"/>
  <c r="QW97" i="10" s="1"/>
  <c r="QX97" i="10" s="1"/>
  <c r="QY97" i="10" s="1"/>
  <c r="QZ97" i="10" s="1"/>
  <c r="RA97" i="10" s="1"/>
  <c r="RB97" i="10" s="1"/>
  <c r="RC97" i="10" s="1"/>
  <c r="RD97" i="10" s="1"/>
  <c r="RE97" i="10" s="1"/>
  <c r="RF97" i="10" s="1"/>
  <c r="RG97" i="10" s="1"/>
  <c r="RH97" i="10" s="1"/>
  <c r="RI97" i="10" s="1"/>
  <c r="RJ97" i="10" s="1"/>
  <c r="RK97" i="10" s="1"/>
  <c r="RL97" i="10" s="1"/>
  <c r="RM97" i="10" s="1"/>
  <c r="RN97" i="10" s="1"/>
  <c r="RO97" i="10" s="1"/>
  <c r="RP97" i="10" s="1"/>
  <c r="RQ97" i="10" s="1"/>
  <c r="RR97" i="10" s="1"/>
  <c r="RS97" i="10" s="1"/>
  <c r="RT97" i="10" s="1"/>
  <c r="RU97" i="10" s="1"/>
  <c r="PU86" i="10"/>
  <c r="PV86" i="10" s="1"/>
  <c r="PW86" i="10" s="1"/>
  <c r="PX86" i="10" s="1"/>
  <c r="PY86" i="10" s="1"/>
  <c r="PZ86" i="10" s="1"/>
  <c r="QA86" i="10" s="1"/>
  <c r="QB86" i="10" s="1"/>
  <c r="QC86" i="10" s="1"/>
  <c r="QD86" i="10" s="1"/>
  <c r="QE86" i="10" s="1"/>
  <c r="QF86" i="10" s="1"/>
  <c r="QG86" i="10" s="1"/>
  <c r="QH86" i="10" s="1"/>
  <c r="QI86" i="10" s="1"/>
  <c r="QJ86" i="10" s="1"/>
  <c r="QK86" i="10" s="1"/>
  <c r="QL86" i="10" s="1"/>
  <c r="QM86" i="10" s="1"/>
  <c r="QN86" i="10" s="1"/>
  <c r="QO86" i="10" s="1"/>
  <c r="QP86" i="10" s="1"/>
  <c r="QQ86" i="10" s="1"/>
  <c r="QR86" i="10" s="1"/>
  <c r="QS86" i="10" s="1"/>
  <c r="QT86" i="10" s="1"/>
  <c r="QU86" i="10" s="1"/>
  <c r="QV86" i="10" s="1"/>
  <c r="QW86" i="10" s="1"/>
  <c r="QX86" i="10" s="1"/>
  <c r="QY86" i="10" s="1"/>
  <c r="QZ86" i="10" s="1"/>
  <c r="RA86" i="10" s="1"/>
  <c r="RB86" i="10" s="1"/>
  <c r="RC86" i="10" s="1"/>
  <c r="RD86" i="10" s="1"/>
  <c r="RE86" i="10" s="1"/>
  <c r="RF86" i="10" s="1"/>
  <c r="RG86" i="10" s="1"/>
  <c r="RH86" i="10" s="1"/>
  <c r="RI86" i="10" s="1"/>
  <c r="RJ86" i="10" s="1"/>
  <c r="RK86" i="10" s="1"/>
  <c r="RL86" i="10" s="1"/>
  <c r="RM86" i="10" s="1"/>
  <c r="RN86" i="10" s="1"/>
  <c r="RO86" i="10" s="1"/>
  <c r="RP86" i="10" s="1"/>
  <c r="RQ86" i="10" s="1"/>
  <c r="RR86" i="10" s="1"/>
  <c r="RS86" i="10" s="1"/>
  <c r="RT86" i="10" s="1"/>
  <c r="RU86" i="10" s="1"/>
  <c r="QO106" i="10"/>
  <c r="QP106" i="10" s="1"/>
  <c r="QQ106" i="10" s="1"/>
  <c r="QR106" i="10" s="1"/>
  <c r="QS106" i="10" s="1"/>
  <c r="QT106" i="10" s="1"/>
  <c r="QU106" i="10" s="1"/>
  <c r="QV106" i="10" s="1"/>
  <c r="QW106" i="10" s="1"/>
  <c r="QX106" i="10" s="1"/>
  <c r="QY106" i="10" s="1"/>
  <c r="QZ106" i="10" s="1"/>
  <c r="RA106" i="10" s="1"/>
  <c r="RB106" i="10" s="1"/>
  <c r="RC106" i="10" s="1"/>
  <c r="RD106" i="10" s="1"/>
  <c r="RE106" i="10" s="1"/>
  <c r="RF106" i="10" s="1"/>
  <c r="RG106" i="10" s="1"/>
  <c r="RH106" i="10" s="1"/>
  <c r="RI106" i="10" s="1"/>
  <c r="RJ106" i="10" s="1"/>
  <c r="RK106" i="10" s="1"/>
  <c r="RL106" i="10" s="1"/>
  <c r="RM106" i="10" s="1"/>
  <c r="RN106" i="10" s="1"/>
  <c r="RO106" i="10" s="1"/>
  <c r="RP106" i="10" s="1"/>
  <c r="RQ106" i="10" s="1"/>
  <c r="RR106" i="10" s="1"/>
  <c r="RS106" i="10" s="1"/>
  <c r="RT106" i="10" s="1"/>
  <c r="RU106" i="10" s="1"/>
  <c r="PG72" i="10"/>
  <c r="PH72" i="10" s="1"/>
  <c r="PI72" i="10" s="1"/>
  <c r="PJ72" i="10" s="1"/>
  <c r="PK72" i="10" s="1"/>
  <c r="PL72" i="10" s="1"/>
  <c r="PM72" i="10" s="1"/>
  <c r="PN72" i="10" s="1"/>
  <c r="PO72" i="10" s="1"/>
  <c r="PP72" i="10" s="1"/>
  <c r="PQ72" i="10" s="1"/>
  <c r="PR72" i="10" s="1"/>
  <c r="PS72" i="10" s="1"/>
  <c r="PT72" i="10" s="1"/>
  <c r="PU72" i="10" s="1"/>
  <c r="PV72" i="10" s="1"/>
  <c r="PW72" i="10" s="1"/>
  <c r="PX72" i="10" s="1"/>
  <c r="PY72" i="10" s="1"/>
  <c r="PZ72" i="10" s="1"/>
  <c r="QA72" i="10" s="1"/>
  <c r="QB72" i="10" s="1"/>
  <c r="QC72" i="10" s="1"/>
  <c r="QD72" i="10" s="1"/>
  <c r="QE72" i="10" s="1"/>
  <c r="QF72" i="10" s="1"/>
  <c r="QG72" i="10" s="1"/>
  <c r="QH72" i="10" s="1"/>
  <c r="QI72" i="10" s="1"/>
  <c r="QJ72" i="10" s="1"/>
  <c r="QK72" i="10" s="1"/>
  <c r="QL72" i="10" s="1"/>
  <c r="QM72" i="10" s="1"/>
  <c r="QN72" i="10" s="1"/>
  <c r="QO72" i="10" s="1"/>
  <c r="QP72" i="10" s="1"/>
  <c r="QQ72" i="10" s="1"/>
  <c r="QR72" i="10" s="1"/>
  <c r="QS72" i="10" s="1"/>
  <c r="QT72" i="10" s="1"/>
  <c r="QU72" i="10" s="1"/>
  <c r="QV72" i="10" s="1"/>
  <c r="QW72" i="10" s="1"/>
  <c r="QX72" i="10" s="1"/>
  <c r="QY72" i="10" s="1"/>
  <c r="QZ72" i="10" s="1"/>
  <c r="RA72" i="10" s="1"/>
  <c r="RB72" i="10" s="1"/>
  <c r="RC72" i="10" s="1"/>
  <c r="RD72" i="10" s="1"/>
  <c r="RE72" i="10" s="1"/>
  <c r="RF72" i="10" s="1"/>
  <c r="RG72" i="10" s="1"/>
  <c r="RH72" i="10" s="1"/>
  <c r="RI72" i="10" s="1"/>
  <c r="RJ72" i="10" s="1"/>
  <c r="RK72" i="10" s="1"/>
  <c r="RL72" i="10" s="1"/>
  <c r="RM72" i="10" s="1"/>
  <c r="RN72" i="10" s="1"/>
  <c r="RO72" i="10" s="1"/>
  <c r="RP72" i="10" s="1"/>
  <c r="RQ72" i="10" s="1"/>
  <c r="RR72" i="10" s="1"/>
  <c r="RS72" i="10" s="1"/>
  <c r="RT72" i="10" s="1"/>
  <c r="RU72" i="10" s="1"/>
  <c r="PL77" i="10"/>
  <c r="PM77" i="10" s="1"/>
  <c r="PN77" i="10" s="1"/>
  <c r="PO77" i="10" s="1"/>
  <c r="PP77" i="10" s="1"/>
  <c r="PQ77" i="10" s="1"/>
  <c r="PR77" i="10" s="1"/>
  <c r="PS77" i="10" s="1"/>
  <c r="PT77" i="10" s="1"/>
  <c r="PU77" i="10" s="1"/>
  <c r="PV77" i="10" s="1"/>
  <c r="PW77" i="10" s="1"/>
  <c r="PX77" i="10" s="1"/>
  <c r="PY77" i="10" s="1"/>
  <c r="PZ77" i="10" s="1"/>
  <c r="QA77" i="10" s="1"/>
  <c r="QB77" i="10" s="1"/>
  <c r="QC77" i="10" s="1"/>
  <c r="QD77" i="10" s="1"/>
  <c r="QE77" i="10" s="1"/>
  <c r="QF77" i="10" s="1"/>
  <c r="QG77" i="10" s="1"/>
  <c r="QH77" i="10" s="1"/>
  <c r="QI77" i="10" s="1"/>
  <c r="QJ77" i="10" s="1"/>
  <c r="QK77" i="10" s="1"/>
  <c r="QL77" i="10" s="1"/>
  <c r="QM77" i="10" s="1"/>
  <c r="QN77" i="10" s="1"/>
  <c r="QO77" i="10" s="1"/>
  <c r="QP77" i="10" s="1"/>
  <c r="QQ77" i="10" s="1"/>
  <c r="QR77" i="10" s="1"/>
  <c r="QS77" i="10" s="1"/>
  <c r="QT77" i="10" s="1"/>
  <c r="QU77" i="10" s="1"/>
  <c r="QV77" i="10" s="1"/>
  <c r="QW77" i="10" s="1"/>
  <c r="QX77" i="10" s="1"/>
  <c r="QY77" i="10" s="1"/>
  <c r="QZ77" i="10" s="1"/>
  <c r="RA77" i="10" s="1"/>
  <c r="RB77" i="10" s="1"/>
  <c r="RC77" i="10" s="1"/>
  <c r="RD77" i="10" s="1"/>
  <c r="RE77" i="10" s="1"/>
  <c r="RF77" i="10" s="1"/>
  <c r="RG77" i="10" s="1"/>
  <c r="RH77" i="10" s="1"/>
  <c r="RI77" i="10" s="1"/>
  <c r="RJ77" i="10" s="1"/>
  <c r="RK77" i="10" s="1"/>
  <c r="RL77" i="10" s="1"/>
  <c r="RM77" i="10" s="1"/>
  <c r="RN77" i="10" s="1"/>
  <c r="RO77" i="10" s="1"/>
  <c r="RP77" i="10" s="1"/>
  <c r="RQ77" i="10" s="1"/>
  <c r="RR77" i="10" s="1"/>
  <c r="RS77" i="10" s="1"/>
  <c r="RT77" i="10" s="1"/>
  <c r="RU77" i="10" s="1"/>
  <c r="OX63" i="10"/>
  <c r="OY63" i="10" s="1"/>
  <c r="OZ63" i="10" s="1"/>
  <c r="PA63" i="10" s="1"/>
  <c r="PB63" i="10" s="1"/>
  <c r="PC63" i="10" s="1"/>
  <c r="PD63" i="10" s="1"/>
  <c r="PE63" i="10" s="1"/>
  <c r="PF63" i="10" s="1"/>
  <c r="PG63" i="10" s="1"/>
  <c r="PH63" i="10" s="1"/>
  <c r="PI63" i="10" s="1"/>
  <c r="PJ63" i="10" s="1"/>
  <c r="PK63" i="10" s="1"/>
  <c r="PL63" i="10" s="1"/>
  <c r="PM63" i="10" s="1"/>
  <c r="PN63" i="10" s="1"/>
  <c r="PO63" i="10" s="1"/>
  <c r="PP63" i="10" s="1"/>
  <c r="PQ63" i="10" s="1"/>
  <c r="PR63" i="10" s="1"/>
  <c r="PS63" i="10" s="1"/>
  <c r="PT63" i="10" s="1"/>
  <c r="PU63" i="10" s="1"/>
  <c r="PV63" i="10" s="1"/>
  <c r="PW63" i="10" s="1"/>
  <c r="PX63" i="10" s="1"/>
  <c r="PY63" i="10" s="1"/>
  <c r="PZ63" i="10" s="1"/>
  <c r="QA63" i="10" s="1"/>
  <c r="QB63" i="10" s="1"/>
  <c r="QC63" i="10" s="1"/>
  <c r="QD63" i="10" s="1"/>
  <c r="QE63" i="10" s="1"/>
  <c r="QF63" i="10" s="1"/>
  <c r="QG63" i="10" s="1"/>
  <c r="QH63" i="10" s="1"/>
  <c r="QI63" i="10" s="1"/>
  <c r="QJ63" i="10" s="1"/>
  <c r="QK63" i="10" s="1"/>
  <c r="QL63" i="10" s="1"/>
  <c r="QM63" i="10" s="1"/>
  <c r="QN63" i="10" s="1"/>
  <c r="QO63" i="10" s="1"/>
  <c r="QP63" i="10" s="1"/>
  <c r="QQ63" i="10" s="1"/>
  <c r="QR63" i="10" s="1"/>
  <c r="QS63" i="10" s="1"/>
  <c r="QT63" i="10" s="1"/>
  <c r="QU63" i="10" s="1"/>
  <c r="QV63" i="10" s="1"/>
  <c r="QW63" i="10" s="1"/>
  <c r="QX63" i="10" s="1"/>
  <c r="QY63" i="10" s="1"/>
  <c r="QZ63" i="10" s="1"/>
  <c r="RA63" i="10" s="1"/>
  <c r="RB63" i="10" s="1"/>
  <c r="RC63" i="10" s="1"/>
  <c r="RD63" i="10" s="1"/>
  <c r="RE63" i="10" s="1"/>
  <c r="RF63" i="10" s="1"/>
  <c r="RG63" i="10" s="1"/>
  <c r="RH63" i="10" s="1"/>
  <c r="RI63" i="10" s="1"/>
  <c r="RJ63" i="10" s="1"/>
  <c r="RK63" i="10" s="1"/>
  <c r="RL63" i="10" s="1"/>
  <c r="RM63" i="10" s="1"/>
  <c r="RN63" i="10" s="1"/>
  <c r="RO63" i="10" s="1"/>
  <c r="RP63" i="10" s="1"/>
  <c r="RQ63" i="10" s="1"/>
  <c r="RR63" i="10" s="1"/>
  <c r="RS63" i="10" s="1"/>
  <c r="RT63" i="10" s="1"/>
  <c r="RU63" i="10" s="1"/>
  <c r="OL51" i="10"/>
  <c r="OM51" i="10" s="1"/>
  <c r="ON51" i="10" s="1"/>
  <c r="OO51" i="10" s="1"/>
  <c r="OP51" i="10" s="1"/>
  <c r="OQ51" i="10" s="1"/>
  <c r="OR51" i="10" s="1"/>
  <c r="OS51" i="10" s="1"/>
  <c r="OT51" i="10" s="1"/>
  <c r="OU51" i="10" s="1"/>
  <c r="OV51" i="10" s="1"/>
  <c r="OW51" i="10" s="1"/>
  <c r="OX51" i="10" s="1"/>
  <c r="OY51" i="10" s="1"/>
  <c r="OZ51" i="10" s="1"/>
  <c r="PA51" i="10" s="1"/>
  <c r="PB51" i="10" s="1"/>
  <c r="PC51" i="10" s="1"/>
  <c r="PD51" i="10" s="1"/>
  <c r="PE51" i="10" s="1"/>
  <c r="PF51" i="10" s="1"/>
  <c r="PG51" i="10" s="1"/>
  <c r="PH51" i="10" s="1"/>
  <c r="PI51" i="10" s="1"/>
  <c r="PJ51" i="10" s="1"/>
  <c r="PK51" i="10" s="1"/>
  <c r="PL51" i="10" s="1"/>
  <c r="PM51" i="10" s="1"/>
  <c r="PN51" i="10" s="1"/>
  <c r="PO51" i="10" s="1"/>
  <c r="PP51" i="10" s="1"/>
  <c r="PQ51" i="10" s="1"/>
  <c r="PR51" i="10" s="1"/>
  <c r="PS51" i="10" s="1"/>
  <c r="PT51" i="10" s="1"/>
  <c r="PU51" i="10" s="1"/>
  <c r="PV51" i="10" s="1"/>
  <c r="PW51" i="10" s="1"/>
  <c r="PX51" i="10" s="1"/>
  <c r="PY51" i="10" s="1"/>
  <c r="PZ51" i="10" s="1"/>
  <c r="QA51" i="10" s="1"/>
  <c r="QB51" i="10" s="1"/>
  <c r="QC51" i="10" s="1"/>
  <c r="QD51" i="10" s="1"/>
  <c r="QE51" i="10" s="1"/>
  <c r="QF51" i="10" s="1"/>
  <c r="QG51" i="10" s="1"/>
  <c r="QH51" i="10" s="1"/>
  <c r="QI51" i="10" s="1"/>
  <c r="QJ51" i="10" s="1"/>
  <c r="QK51" i="10" s="1"/>
  <c r="QL51" i="10" s="1"/>
  <c r="QM51" i="10" s="1"/>
  <c r="QN51" i="10" s="1"/>
  <c r="QO51" i="10" s="1"/>
  <c r="QP51" i="10" s="1"/>
  <c r="QQ51" i="10" s="1"/>
  <c r="QR51" i="10" s="1"/>
  <c r="QS51" i="10" s="1"/>
  <c r="QT51" i="10" s="1"/>
  <c r="QU51" i="10" s="1"/>
  <c r="QV51" i="10" s="1"/>
  <c r="QW51" i="10" s="1"/>
  <c r="QX51" i="10" s="1"/>
  <c r="QY51" i="10" s="1"/>
  <c r="QZ51" i="10" s="1"/>
  <c r="RA51" i="10" s="1"/>
  <c r="RB51" i="10" s="1"/>
  <c r="RC51" i="10" s="1"/>
  <c r="RD51" i="10" s="1"/>
  <c r="RE51" i="10" s="1"/>
  <c r="RF51" i="10" s="1"/>
  <c r="RG51" i="10" s="1"/>
  <c r="RH51" i="10" s="1"/>
  <c r="RI51" i="10" s="1"/>
  <c r="RJ51" i="10" s="1"/>
  <c r="RK51" i="10" s="1"/>
  <c r="RL51" i="10" s="1"/>
  <c r="RM51" i="10" s="1"/>
  <c r="RN51" i="10" s="1"/>
  <c r="RO51" i="10" s="1"/>
  <c r="RP51" i="10" s="1"/>
  <c r="RQ51" i="10" s="1"/>
  <c r="RR51" i="10" s="1"/>
  <c r="RS51" i="10" s="1"/>
  <c r="RT51" i="10" s="1"/>
  <c r="RU51" i="10" s="1"/>
  <c r="OK50" i="10"/>
  <c r="OL50" i="10" s="1"/>
  <c r="OM50" i="10" s="1"/>
  <c r="ON50" i="10" s="1"/>
  <c r="OO50" i="10" s="1"/>
  <c r="OP50" i="10" s="1"/>
  <c r="OQ50" i="10" s="1"/>
  <c r="OR50" i="10" s="1"/>
  <c r="OS50" i="10" s="1"/>
  <c r="OT50" i="10" s="1"/>
  <c r="OU50" i="10" s="1"/>
  <c r="OV50" i="10" s="1"/>
  <c r="OW50" i="10" s="1"/>
  <c r="OX50" i="10" s="1"/>
  <c r="OY50" i="10" s="1"/>
  <c r="OZ50" i="10" s="1"/>
  <c r="PA50" i="10" s="1"/>
  <c r="PB50" i="10" s="1"/>
  <c r="PC50" i="10" s="1"/>
  <c r="PD50" i="10" s="1"/>
  <c r="PE50" i="10" s="1"/>
  <c r="PF50" i="10" s="1"/>
  <c r="PG50" i="10" s="1"/>
  <c r="PH50" i="10" s="1"/>
  <c r="PI50" i="10" s="1"/>
  <c r="PJ50" i="10" s="1"/>
  <c r="PK50" i="10" s="1"/>
  <c r="PL50" i="10" s="1"/>
  <c r="PM50" i="10" s="1"/>
  <c r="PN50" i="10" s="1"/>
  <c r="PO50" i="10" s="1"/>
  <c r="PP50" i="10" s="1"/>
  <c r="PQ50" i="10" s="1"/>
  <c r="PR50" i="10" s="1"/>
  <c r="PS50" i="10" s="1"/>
  <c r="PT50" i="10" s="1"/>
  <c r="PU50" i="10" s="1"/>
  <c r="PV50" i="10" s="1"/>
  <c r="PW50" i="10" s="1"/>
  <c r="PX50" i="10" s="1"/>
  <c r="PY50" i="10" s="1"/>
  <c r="PZ50" i="10" s="1"/>
  <c r="QA50" i="10" s="1"/>
  <c r="QB50" i="10" s="1"/>
  <c r="QC50" i="10" s="1"/>
  <c r="QD50" i="10" s="1"/>
  <c r="QE50" i="10" s="1"/>
  <c r="QF50" i="10" s="1"/>
  <c r="QG50" i="10" s="1"/>
  <c r="QH50" i="10" s="1"/>
  <c r="QI50" i="10" s="1"/>
  <c r="QJ50" i="10" s="1"/>
  <c r="QK50" i="10" s="1"/>
  <c r="QL50" i="10" s="1"/>
  <c r="QM50" i="10" s="1"/>
  <c r="QN50" i="10" s="1"/>
  <c r="QO50" i="10" s="1"/>
  <c r="QP50" i="10" s="1"/>
  <c r="QQ50" i="10" s="1"/>
  <c r="QR50" i="10" s="1"/>
  <c r="QS50" i="10" s="1"/>
  <c r="QT50" i="10" s="1"/>
  <c r="QU50" i="10" s="1"/>
  <c r="QV50" i="10" s="1"/>
  <c r="QW50" i="10" s="1"/>
  <c r="QX50" i="10" s="1"/>
  <c r="QY50" i="10" s="1"/>
  <c r="QZ50" i="10" s="1"/>
  <c r="RA50" i="10" s="1"/>
  <c r="RB50" i="10" s="1"/>
  <c r="RC50" i="10" s="1"/>
  <c r="RD50" i="10" s="1"/>
  <c r="RE50" i="10" s="1"/>
  <c r="RF50" i="10" s="1"/>
  <c r="RG50" i="10" s="1"/>
  <c r="RH50" i="10" s="1"/>
  <c r="RI50" i="10" s="1"/>
  <c r="RJ50" i="10" s="1"/>
  <c r="RK50" i="10" s="1"/>
  <c r="RL50" i="10" s="1"/>
  <c r="RM50" i="10" s="1"/>
  <c r="RN50" i="10" s="1"/>
  <c r="RO50" i="10" s="1"/>
  <c r="RP50" i="10" s="1"/>
  <c r="RQ50" i="10" s="1"/>
  <c r="RR50" i="10" s="1"/>
  <c r="RS50" i="10" s="1"/>
  <c r="RT50" i="10" s="1"/>
  <c r="RU50" i="10" s="1"/>
  <c r="OD43" i="10"/>
  <c r="OE43" i="10" s="1"/>
  <c r="OF43" i="10" s="1"/>
  <c r="OG43" i="10" s="1"/>
  <c r="OH43" i="10" s="1"/>
  <c r="OI43" i="10" s="1"/>
  <c r="OJ43" i="10" s="1"/>
  <c r="OK43" i="10" s="1"/>
  <c r="OL43" i="10" s="1"/>
  <c r="OM43" i="10" s="1"/>
  <c r="ON43" i="10" s="1"/>
  <c r="OO43" i="10" s="1"/>
  <c r="OP43" i="10" s="1"/>
  <c r="OQ43" i="10" s="1"/>
  <c r="OR43" i="10" s="1"/>
  <c r="OS43" i="10" s="1"/>
  <c r="OT43" i="10" s="1"/>
  <c r="OU43" i="10" s="1"/>
  <c r="OV43" i="10" s="1"/>
  <c r="OW43" i="10" s="1"/>
  <c r="OX43" i="10" s="1"/>
  <c r="OY43" i="10" s="1"/>
  <c r="OZ43" i="10" s="1"/>
  <c r="PA43" i="10" s="1"/>
  <c r="PB43" i="10" s="1"/>
  <c r="PC43" i="10" s="1"/>
  <c r="PD43" i="10" s="1"/>
  <c r="PE43" i="10" s="1"/>
  <c r="PF43" i="10" s="1"/>
  <c r="PG43" i="10" s="1"/>
  <c r="PH43" i="10" s="1"/>
  <c r="PI43" i="10" s="1"/>
  <c r="PJ43" i="10" s="1"/>
  <c r="PK43" i="10" s="1"/>
  <c r="PL43" i="10" s="1"/>
  <c r="PM43" i="10" s="1"/>
  <c r="PN43" i="10" s="1"/>
  <c r="PO43" i="10" s="1"/>
  <c r="PP43" i="10" s="1"/>
  <c r="PQ43" i="10" s="1"/>
  <c r="PR43" i="10" s="1"/>
  <c r="PS43" i="10" s="1"/>
  <c r="PT43" i="10" s="1"/>
  <c r="PU43" i="10" s="1"/>
  <c r="PV43" i="10" s="1"/>
  <c r="PW43" i="10" s="1"/>
  <c r="PX43" i="10" s="1"/>
  <c r="PY43" i="10" s="1"/>
  <c r="PZ43" i="10" s="1"/>
  <c r="QA43" i="10" s="1"/>
  <c r="QB43" i="10" s="1"/>
  <c r="QC43" i="10" s="1"/>
  <c r="QD43" i="10" s="1"/>
  <c r="QE43" i="10" s="1"/>
  <c r="QF43" i="10" s="1"/>
  <c r="QG43" i="10" s="1"/>
  <c r="QH43" i="10" s="1"/>
  <c r="QI43" i="10" s="1"/>
  <c r="QJ43" i="10" s="1"/>
  <c r="QK43" i="10" s="1"/>
  <c r="QL43" i="10" s="1"/>
  <c r="QM43" i="10" s="1"/>
  <c r="QN43" i="10" s="1"/>
  <c r="QO43" i="10" s="1"/>
  <c r="QP43" i="10" s="1"/>
  <c r="QQ43" i="10" s="1"/>
  <c r="QR43" i="10" s="1"/>
  <c r="QS43" i="10" s="1"/>
  <c r="QT43" i="10" s="1"/>
  <c r="QU43" i="10" s="1"/>
  <c r="QV43" i="10" s="1"/>
  <c r="QW43" i="10" s="1"/>
  <c r="QX43" i="10" s="1"/>
  <c r="QY43" i="10" s="1"/>
  <c r="QZ43" i="10" s="1"/>
  <c r="RA43" i="10" s="1"/>
  <c r="RB43" i="10" s="1"/>
  <c r="RC43" i="10" s="1"/>
  <c r="RD43" i="10" s="1"/>
  <c r="RE43" i="10" s="1"/>
  <c r="RF43" i="10" s="1"/>
  <c r="RG43" i="10" s="1"/>
  <c r="RH43" i="10" s="1"/>
  <c r="RI43" i="10" s="1"/>
  <c r="RJ43" i="10" s="1"/>
  <c r="RK43" i="10" s="1"/>
  <c r="RL43" i="10" s="1"/>
  <c r="RM43" i="10" s="1"/>
  <c r="RN43" i="10" s="1"/>
  <c r="RO43" i="10" s="1"/>
  <c r="RP43" i="10" s="1"/>
  <c r="RQ43" i="10" s="1"/>
  <c r="RR43" i="10" s="1"/>
  <c r="RS43" i="10" s="1"/>
  <c r="RT43" i="10" s="1"/>
  <c r="RU43" i="10" s="1"/>
  <c r="OH47" i="10"/>
  <c r="OI47" i="10" s="1"/>
  <c r="OJ47" i="10" s="1"/>
  <c r="OK47" i="10" s="1"/>
  <c r="OL47" i="10" s="1"/>
  <c r="OM47" i="10" s="1"/>
  <c r="ON47" i="10" s="1"/>
  <c r="OO47" i="10" s="1"/>
  <c r="OP47" i="10" s="1"/>
  <c r="OQ47" i="10" s="1"/>
  <c r="OR47" i="10" s="1"/>
  <c r="OS47" i="10" s="1"/>
  <c r="OT47" i="10" s="1"/>
  <c r="OU47" i="10" s="1"/>
  <c r="OV47" i="10" s="1"/>
  <c r="OW47" i="10" s="1"/>
  <c r="OX47" i="10" s="1"/>
  <c r="OY47" i="10" s="1"/>
  <c r="OZ47" i="10" s="1"/>
  <c r="PA47" i="10" s="1"/>
  <c r="PB47" i="10" s="1"/>
  <c r="PC47" i="10" s="1"/>
  <c r="PD47" i="10" s="1"/>
  <c r="PE47" i="10" s="1"/>
  <c r="PF47" i="10" s="1"/>
  <c r="PG47" i="10" s="1"/>
  <c r="PH47" i="10" s="1"/>
  <c r="PI47" i="10" s="1"/>
  <c r="PJ47" i="10" s="1"/>
  <c r="PK47" i="10" s="1"/>
  <c r="PL47" i="10" s="1"/>
  <c r="PM47" i="10" s="1"/>
  <c r="PN47" i="10" s="1"/>
  <c r="PO47" i="10" s="1"/>
  <c r="PP47" i="10" s="1"/>
  <c r="PQ47" i="10" s="1"/>
  <c r="PR47" i="10" s="1"/>
  <c r="PS47" i="10" s="1"/>
  <c r="PT47" i="10" s="1"/>
  <c r="PU47" i="10" s="1"/>
  <c r="PV47" i="10" s="1"/>
  <c r="PW47" i="10" s="1"/>
  <c r="PX47" i="10" s="1"/>
  <c r="PY47" i="10" s="1"/>
  <c r="PZ47" i="10" s="1"/>
  <c r="QA47" i="10" s="1"/>
  <c r="QB47" i="10" s="1"/>
  <c r="QC47" i="10" s="1"/>
  <c r="QD47" i="10" s="1"/>
  <c r="QE47" i="10" s="1"/>
  <c r="QF47" i="10" s="1"/>
  <c r="QG47" i="10" s="1"/>
  <c r="QH47" i="10" s="1"/>
  <c r="QI47" i="10" s="1"/>
  <c r="QJ47" i="10" s="1"/>
  <c r="QK47" i="10" s="1"/>
  <c r="QL47" i="10" s="1"/>
  <c r="QM47" i="10" s="1"/>
  <c r="QN47" i="10" s="1"/>
  <c r="QO47" i="10" s="1"/>
  <c r="QP47" i="10" s="1"/>
  <c r="QQ47" i="10" s="1"/>
  <c r="QR47" i="10" s="1"/>
  <c r="QS47" i="10" s="1"/>
  <c r="QT47" i="10" s="1"/>
  <c r="QU47" i="10" s="1"/>
  <c r="QV47" i="10" s="1"/>
  <c r="QW47" i="10" s="1"/>
  <c r="QX47" i="10" s="1"/>
  <c r="QY47" i="10" s="1"/>
  <c r="QZ47" i="10" s="1"/>
  <c r="RA47" i="10" s="1"/>
  <c r="RB47" i="10" s="1"/>
  <c r="RC47" i="10" s="1"/>
  <c r="RD47" i="10" s="1"/>
  <c r="RE47" i="10" s="1"/>
  <c r="RF47" i="10" s="1"/>
  <c r="RG47" i="10" s="1"/>
  <c r="RH47" i="10" s="1"/>
  <c r="RI47" i="10" s="1"/>
  <c r="RJ47" i="10" s="1"/>
  <c r="RK47" i="10" s="1"/>
  <c r="RL47" i="10" s="1"/>
  <c r="RM47" i="10" s="1"/>
  <c r="RN47" i="10" s="1"/>
  <c r="RO47" i="10" s="1"/>
  <c r="RP47" i="10" s="1"/>
  <c r="RQ47" i="10" s="1"/>
  <c r="RR47" i="10" s="1"/>
  <c r="RS47" i="10" s="1"/>
  <c r="RT47" i="10" s="1"/>
  <c r="RU47" i="10" s="1"/>
  <c r="OA40" i="10"/>
  <c r="OB40" i="10" s="1"/>
  <c r="OC40" i="10" s="1"/>
  <c r="OD40" i="10" s="1"/>
  <c r="OE40" i="10" s="1"/>
  <c r="OF40" i="10" s="1"/>
  <c r="OG40" i="10" s="1"/>
  <c r="OH40" i="10" s="1"/>
  <c r="OI40" i="10" s="1"/>
  <c r="OJ40" i="10" s="1"/>
  <c r="OK40" i="10" s="1"/>
  <c r="OL40" i="10" s="1"/>
  <c r="OM40" i="10" s="1"/>
  <c r="ON40" i="10" s="1"/>
  <c r="OO40" i="10" s="1"/>
  <c r="OP40" i="10" s="1"/>
  <c r="OQ40" i="10" s="1"/>
  <c r="OR40" i="10" s="1"/>
  <c r="OS40" i="10" s="1"/>
  <c r="OT40" i="10" s="1"/>
  <c r="OU40" i="10" s="1"/>
  <c r="OV40" i="10" s="1"/>
  <c r="OW40" i="10" s="1"/>
  <c r="OX40" i="10" s="1"/>
  <c r="OY40" i="10" s="1"/>
  <c r="OZ40" i="10" s="1"/>
  <c r="PA40" i="10" s="1"/>
  <c r="PB40" i="10" s="1"/>
  <c r="PC40" i="10" s="1"/>
  <c r="PD40" i="10" s="1"/>
  <c r="PE40" i="10" s="1"/>
  <c r="PF40" i="10" s="1"/>
  <c r="PG40" i="10" s="1"/>
  <c r="PH40" i="10" s="1"/>
  <c r="PI40" i="10" s="1"/>
  <c r="PJ40" i="10" s="1"/>
  <c r="PK40" i="10" s="1"/>
  <c r="PL40" i="10" s="1"/>
  <c r="PM40" i="10" s="1"/>
  <c r="PN40" i="10" s="1"/>
  <c r="PO40" i="10" s="1"/>
  <c r="PP40" i="10" s="1"/>
  <c r="PQ40" i="10" s="1"/>
  <c r="PR40" i="10" s="1"/>
  <c r="PS40" i="10" s="1"/>
  <c r="PT40" i="10" s="1"/>
  <c r="PU40" i="10" s="1"/>
  <c r="PV40" i="10" s="1"/>
  <c r="PW40" i="10" s="1"/>
  <c r="PX40" i="10" s="1"/>
  <c r="PY40" i="10" s="1"/>
  <c r="PZ40" i="10" s="1"/>
  <c r="QA40" i="10" s="1"/>
  <c r="QB40" i="10" s="1"/>
  <c r="QC40" i="10" s="1"/>
  <c r="QD40" i="10" s="1"/>
  <c r="QE40" i="10" s="1"/>
  <c r="QF40" i="10" s="1"/>
  <c r="QG40" i="10" s="1"/>
  <c r="QH40" i="10" s="1"/>
  <c r="QI40" i="10" s="1"/>
  <c r="QJ40" i="10" s="1"/>
  <c r="QK40" i="10" s="1"/>
  <c r="QL40" i="10" s="1"/>
  <c r="QM40" i="10" s="1"/>
  <c r="QN40" i="10" s="1"/>
  <c r="QO40" i="10" s="1"/>
  <c r="QP40" i="10" s="1"/>
  <c r="QQ40" i="10" s="1"/>
  <c r="QR40" i="10" s="1"/>
  <c r="QS40" i="10" s="1"/>
  <c r="QT40" i="10" s="1"/>
  <c r="QU40" i="10" s="1"/>
  <c r="QV40" i="10" s="1"/>
  <c r="QW40" i="10" s="1"/>
  <c r="QX40" i="10" s="1"/>
  <c r="QY40" i="10" s="1"/>
  <c r="QZ40" i="10" s="1"/>
  <c r="RA40" i="10" s="1"/>
  <c r="RB40" i="10" s="1"/>
  <c r="RC40" i="10" s="1"/>
  <c r="RD40" i="10" s="1"/>
  <c r="RE40" i="10" s="1"/>
  <c r="RF40" i="10" s="1"/>
  <c r="RG40" i="10" s="1"/>
  <c r="RH40" i="10" s="1"/>
  <c r="RI40" i="10" s="1"/>
  <c r="RJ40" i="10" s="1"/>
  <c r="RK40" i="10" s="1"/>
  <c r="RL40" i="10" s="1"/>
  <c r="RM40" i="10" s="1"/>
  <c r="RN40" i="10" s="1"/>
  <c r="RO40" i="10" s="1"/>
  <c r="RP40" i="10" s="1"/>
  <c r="RQ40" i="10" s="1"/>
  <c r="RR40" i="10" s="1"/>
  <c r="RS40" i="10" s="1"/>
  <c r="RT40" i="10" s="1"/>
  <c r="RU40" i="10" s="1"/>
  <c r="OC42" i="10"/>
  <c r="OD42" i="10" s="1"/>
  <c r="OE42" i="10" s="1"/>
  <c r="OF42" i="10" s="1"/>
  <c r="OG42" i="10" s="1"/>
  <c r="OH42" i="10" s="1"/>
  <c r="OI42" i="10" s="1"/>
  <c r="OJ42" i="10" s="1"/>
  <c r="OK42" i="10" s="1"/>
  <c r="OL42" i="10" s="1"/>
  <c r="OM42" i="10" s="1"/>
  <c r="ON42" i="10" s="1"/>
  <c r="OO42" i="10" s="1"/>
  <c r="OP42" i="10" s="1"/>
  <c r="OQ42" i="10" s="1"/>
  <c r="OR42" i="10" s="1"/>
  <c r="OS42" i="10" s="1"/>
  <c r="OT42" i="10" s="1"/>
  <c r="OU42" i="10" s="1"/>
  <c r="OV42" i="10" s="1"/>
  <c r="OW42" i="10" s="1"/>
  <c r="OX42" i="10" s="1"/>
  <c r="OY42" i="10" s="1"/>
  <c r="OZ42" i="10" s="1"/>
  <c r="PA42" i="10" s="1"/>
  <c r="PB42" i="10" s="1"/>
  <c r="PC42" i="10" s="1"/>
  <c r="PD42" i="10" s="1"/>
  <c r="PE42" i="10" s="1"/>
  <c r="PF42" i="10" s="1"/>
  <c r="PG42" i="10" s="1"/>
  <c r="PH42" i="10" s="1"/>
  <c r="PI42" i="10" s="1"/>
  <c r="PJ42" i="10" s="1"/>
  <c r="PK42" i="10" s="1"/>
  <c r="PL42" i="10" s="1"/>
  <c r="PM42" i="10" s="1"/>
  <c r="PN42" i="10" s="1"/>
  <c r="PO42" i="10" s="1"/>
  <c r="PP42" i="10" s="1"/>
  <c r="PQ42" i="10" s="1"/>
  <c r="PR42" i="10" s="1"/>
  <c r="PS42" i="10" s="1"/>
  <c r="PT42" i="10" s="1"/>
  <c r="PU42" i="10" s="1"/>
  <c r="PV42" i="10" s="1"/>
  <c r="PW42" i="10" s="1"/>
  <c r="PX42" i="10" s="1"/>
  <c r="PY42" i="10" s="1"/>
  <c r="PZ42" i="10" s="1"/>
  <c r="QA42" i="10" s="1"/>
  <c r="QB42" i="10" s="1"/>
  <c r="QC42" i="10" s="1"/>
  <c r="QD42" i="10" s="1"/>
  <c r="QE42" i="10" s="1"/>
  <c r="QF42" i="10" s="1"/>
  <c r="QG42" i="10" s="1"/>
  <c r="QH42" i="10" s="1"/>
  <c r="QI42" i="10" s="1"/>
  <c r="QJ42" i="10" s="1"/>
  <c r="QK42" i="10" s="1"/>
  <c r="QL42" i="10" s="1"/>
  <c r="QM42" i="10" s="1"/>
  <c r="QN42" i="10" s="1"/>
  <c r="QO42" i="10" s="1"/>
  <c r="QP42" i="10" s="1"/>
  <c r="QQ42" i="10" s="1"/>
  <c r="QR42" i="10" s="1"/>
  <c r="QS42" i="10" s="1"/>
  <c r="QT42" i="10" s="1"/>
  <c r="QU42" i="10" s="1"/>
  <c r="QV42" i="10" s="1"/>
  <c r="QW42" i="10" s="1"/>
  <c r="QX42" i="10" s="1"/>
  <c r="QY42" i="10" s="1"/>
  <c r="QZ42" i="10" s="1"/>
  <c r="RA42" i="10" s="1"/>
  <c r="RB42" i="10" s="1"/>
  <c r="RC42" i="10" s="1"/>
  <c r="RD42" i="10" s="1"/>
  <c r="RE42" i="10" s="1"/>
  <c r="RF42" i="10" s="1"/>
  <c r="RG42" i="10" s="1"/>
  <c r="RH42" i="10" s="1"/>
  <c r="RI42" i="10" s="1"/>
  <c r="RJ42" i="10" s="1"/>
  <c r="RK42" i="10" s="1"/>
  <c r="RL42" i="10" s="1"/>
  <c r="RM42" i="10" s="1"/>
  <c r="RN42" i="10" s="1"/>
  <c r="RO42" i="10" s="1"/>
  <c r="RP42" i="10" s="1"/>
  <c r="RQ42" i="10" s="1"/>
  <c r="RR42" i="10" s="1"/>
  <c r="RS42" i="10" s="1"/>
  <c r="RT42" i="10" s="1"/>
  <c r="RU42" i="10" s="1"/>
  <c r="RG124" i="10"/>
  <c r="RH124" i="10" s="1"/>
  <c r="RI124" i="10" s="1"/>
  <c r="RJ124" i="10" s="1"/>
  <c r="RK124" i="10" s="1"/>
  <c r="RL124" i="10" s="1"/>
  <c r="RM124" i="10" s="1"/>
  <c r="RN124" i="10" s="1"/>
  <c r="RO124" i="10" s="1"/>
  <c r="RP124" i="10" s="1"/>
  <c r="RQ124" i="10" s="1"/>
  <c r="RR124" i="10" s="1"/>
  <c r="RS124" i="10" s="1"/>
  <c r="RT124" i="10" s="1"/>
  <c r="RU124" i="10" s="1"/>
  <c r="RC120" i="10"/>
  <c r="RD120" i="10" s="1"/>
  <c r="RE120" i="10" s="1"/>
  <c r="RF120" i="10" s="1"/>
  <c r="RG120" i="10" s="1"/>
  <c r="RH120" i="10" s="1"/>
  <c r="RI120" i="10" s="1"/>
  <c r="RJ120" i="10" s="1"/>
  <c r="RK120" i="10" s="1"/>
  <c r="RL120" i="10" s="1"/>
  <c r="RM120" i="10" s="1"/>
  <c r="RN120" i="10" s="1"/>
  <c r="RO120" i="10" s="1"/>
  <c r="RP120" i="10" s="1"/>
  <c r="RQ120" i="10" s="1"/>
  <c r="RR120" i="10" s="1"/>
  <c r="RS120" i="10" s="1"/>
  <c r="RT120" i="10" s="1"/>
  <c r="RU120" i="10" s="1"/>
  <c r="QG98" i="10"/>
  <c r="QH98" i="10" s="1"/>
  <c r="QI98" i="10" s="1"/>
  <c r="QJ98" i="10" s="1"/>
  <c r="QK98" i="10" s="1"/>
  <c r="QL98" i="10" s="1"/>
  <c r="QM98" i="10" s="1"/>
  <c r="QN98" i="10" s="1"/>
  <c r="QO98" i="10" s="1"/>
  <c r="QP98" i="10" s="1"/>
  <c r="QQ98" i="10" s="1"/>
  <c r="QR98" i="10" s="1"/>
  <c r="QS98" i="10" s="1"/>
  <c r="QT98" i="10" s="1"/>
  <c r="QU98" i="10" s="1"/>
  <c r="QV98" i="10" s="1"/>
  <c r="QW98" i="10" s="1"/>
  <c r="QX98" i="10" s="1"/>
  <c r="QY98" i="10" s="1"/>
  <c r="QZ98" i="10" s="1"/>
  <c r="RA98" i="10" s="1"/>
  <c r="RB98" i="10" s="1"/>
  <c r="RC98" i="10" s="1"/>
  <c r="RD98" i="10" s="1"/>
  <c r="RE98" i="10" s="1"/>
  <c r="RF98" i="10" s="1"/>
  <c r="RG98" i="10" s="1"/>
  <c r="RH98" i="10" s="1"/>
  <c r="RI98" i="10" s="1"/>
  <c r="RJ98" i="10" s="1"/>
  <c r="RK98" i="10" s="1"/>
  <c r="RL98" i="10" s="1"/>
  <c r="RM98" i="10" s="1"/>
  <c r="RN98" i="10" s="1"/>
  <c r="RO98" i="10" s="1"/>
  <c r="RP98" i="10" s="1"/>
  <c r="RQ98" i="10" s="1"/>
  <c r="RR98" i="10" s="1"/>
  <c r="RS98" i="10" s="1"/>
  <c r="RT98" i="10" s="1"/>
  <c r="RU98" i="10" s="1"/>
  <c r="QB93" i="10"/>
  <c r="QC93" i="10" s="1"/>
  <c r="QD93" i="10" s="1"/>
  <c r="QE93" i="10" s="1"/>
  <c r="QF93" i="10" s="1"/>
  <c r="QG93" i="10" s="1"/>
  <c r="QH93" i="10" s="1"/>
  <c r="QI93" i="10" s="1"/>
  <c r="QJ93" i="10" s="1"/>
  <c r="QK93" i="10" s="1"/>
  <c r="QL93" i="10" s="1"/>
  <c r="QM93" i="10" s="1"/>
  <c r="QN93" i="10" s="1"/>
  <c r="QO93" i="10" s="1"/>
  <c r="QP93" i="10" s="1"/>
  <c r="QQ93" i="10" s="1"/>
  <c r="QR93" i="10" s="1"/>
  <c r="QS93" i="10" s="1"/>
  <c r="QT93" i="10" s="1"/>
  <c r="QU93" i="10" s="1"/>
  <c r="QV93" i="10" s="1"/>
  <c r="QW93" i="10" s="1"/>
  <c r="QX93" i="10" s="1"/>
  <c r="QY93" i="10" s="1"/>
  <c r="QZ93" i="10" s="1"/>
  <c r="RA93" i="10" s="1"/>
  <c r="RB93" i="10" s="1"/>
  <c r="RC93" i="10" s="1"/>
  <c r="RD93" i="10" s="1"/>
  <c r="RE93" i="10" s="1"/>
  <c r="RF93" i="10" s="1"/>
  <c r="RG93" i="10" s="1"/>
  <c r="RH93" i="10" s="1"/>
  <c r="RI93" i="10" s="1"/>
  <c r="RJ93" i="10" s="1"/>
  <c r="RK93" i="10" s="1"/>
  <c r="RL93" i="10" s="1"/>
  <c r="RM93" i="10" s="1"/>
  <c r="RN93" i="10" s="1"/>
  <c r="RO93" i="10" s="1"/>
  <c r="RP93" i="10" s="1"/>
  <c r="RQ93" i="10" s="1"/>
  <c r="RR93" i="10" s="1"/>
  <c r="RS93" i="10" s="1"/>
  <c r="RT93" i="10" s="1"/>
  <c r="RU93" i="10" s="1"/>
  <c r="PJ75" i="10"/>
  <c r="PK75" i="10" s="1"/>
  <c r="PL75" i="10" s="1"/>
  <c r="PM75" i="10" s="1"/>
  <c r="PN75" i="10" s="1"/>
  <c r="PO75" i="10" s="1"/>
  <c r="PP75" i="10" s="1"/>
  <c r="PQ75" i="10" s="1"/>
  <c r="PR75" i="10" s="1"/>
  <c r="PS75" i="10" s="1"/>
  <c r="PT75" i="10" s="1"/>
  <c r="PU75" i="10" s="1"/>
  <c r="PV75" i="10" s="1"/>
  <c r="PW75" i="10" s="1"/>
  <c r="PX75" i="10" s="1"/>
  <c r="PY75" i="10" s="1"/>
  <c r="PZ75" i="10" s="1"/>
  <c r="QA75" i="10" s="1"/>
  <c r="QB75" i="10" s="1"/>
  <c r="QC75" i="10" s="1"/>
  <c r="QD75" i="10" s="1"/>
  <c r="QE75" i="10" s="1"/>
  <c r="QF75" i="10" s="1"/>
  <c r="QG75" i="10" s="1"/>
  <c r="QH75" i="10" s="1"/>
  <c r="QI75" i="10" s="1"/>
  <c r="QJ75" i="10" s="1"/>
  <c r="QK75" i="10" s="1"/>
  <c r="QL75" i="10" s="1"/>
  <c r="QM75" i="10" s="1"/>
  <c r="QN75" i="10" s="1"/>
  <c r="QO75" i="10" s="1"/>
  <c r="QP75" i="10" s="1"/>
  <c r="QQ75" i="10" s="1"/>
  <c r="QR75" i="10" s="1"/>
  <c r="QS75" i="10" s="1"/>
  <c r="QT75" i="10" s="1"/>
  <c r="QU75" i="10" s="1"/>
  <c r="QV75" i="10" s="1"/>
  <c r="QW75" i="10" s="1"/>
  <c r="QX75" i="10" s="1"/>
  <c r="QY75" i="10" s="1"/>
  <c r="QZ75" i="10" s="1"/>
  <c r="RA75" i="10" s="1"/>
  <c r="RB75" i="10" s="1"/>
  <c r="RC75" i="10" s="1"/>
  <c r="RD75" i="10" s="1"/>
  <c r="RE75" i="10" s="1"/>
  <c r="RF75" i="10" s="1"/>
  <c r="RG75" i="10" s="1"/>
  <c r="RH75" i="10" s="1"/>
  <c r="RI75" i="10" s="1"/>
  <c r="RJ75" i="10" s="1"/>
  <c r="RK75" i="10" s="1"/>
  <c r="RL75" i="10" s="1"/>
  <c r="RM75" i="10" s="1"/>
  <c r="RN75" i="10" s="1"/>
  <c r="RO75" i="10" s="1"/>
  <c r="RP75" i="10" s="1"/>
  <c r="RQ75" i="10" s="1"/>
  <c r="RR75" i="10" s="1"/>
  <c r="RS75" i="10" s="1"/>
  <c r="RT75" i="10" s="1"/>
  <c r="RU75" i="10" s="1"/>
  <c r="QX115" i="10"/>
  <c r="QY115" i="10" s="1"/>
  <c r="QZ115" i="10" s="1"/>
  <c r="RA115" i="10" s="1"/>
  <c r="RB115" i="10" s="1"/>
  <c r="RC115" i="10" s="1"/>
  <c r="RD115" i="10" s="1"/>
  <c r="RE115" i="10" s="1"/>
  <c r="RF115" i="10" s="1"/>
  <c r="RG115" i="10" s="1"/>
  <c r="RH115" i="10" s="1"/>
  <c r="RI115" i="10" s="1"/>
  <c r="RJ115" i="10" s="1"/>
  <c r="RK115" i="10" s="1"/>
  <c r="RL115" i="10" s="1"/>
  <c r="RM115" i="10" s="1"/>
  <c r="RN115" i="10" s="1"/>
  <c r="RO115" i="10" s="1"/>
  <c r="RP115" i="10" s="1"/>
  <c r="RQ115" i="10" s="1"/>
  <c r="RR115" i="10" s="1"/>
  <c r="RS115" i="10" s="1"/>
  <c r="RT115" i="10" s="1"/>
  <c r="RU115" i="10" s="1"/>
  <c r="RJ127" i="10"/>
  <c r="RK127" i="10" s="1"/>
  <c r="RL127" i="10" s="1"/>
  <c r="RM127" i="10" s="1"/>
  <c r="RN127" i="10" s="1"/>
  <c r="RO127" i="10" s="1"/>
  <c r="RP127" i="10" s="1"/>
  <c r="RQ127" i="10" s="1"/>
  <c r="RR127" i="10" s="1"/>
  <c r="RS127" i="10" s="1"/>
  <c r="RT127" i="10" s="1"/>
  <c r="RU127" i="10" s="1"/>
  <c r="QL103" i="10"/>
  <c r="QM103" i="10" s="1"/>
  <c r="QN103" i="10" s="1"/>
  <c r="QO103" i="10" s="1"/>
  <c r="QP103" i="10" s="1"/>
  <c r="QQ103" i="10" s="1"/>
  <c r="QR103" i="10" s="1"/>
  <c r="QS103" i="10" s="1"/>
  <c r="QT103" i="10" s="1"/>
  <c r="QU103" i="10" s="1"/>
  <c r="QV103" i="10" s="1"/>
  <c r="QW103" i="10" s="1"/>
  <c r="QX103" i="10" s="1"/>
  <c r="QY103" i="10" s="1"/>
  <c r="QZ103" i="10" s="1"/>
  <c r="RA103" i="10" s="1"/>
  <c r="RB103" i="10" s="1"/>
  <c r="RC103" i="10" s="1"/>
  <c r="RD103" i="10" s="1"/>
  <c r="RE103" i="10" s="1"/>
  <c r="RF103" i="10" s="1"/>
  <c r="RG103" i="10" s="1"/>
  <c r="RH103" i="10" s="1"/>
  <c r="RI103" i="10" s="1"/>
  <c r="RJ103" i="10" s="1"/>
  <c r="RK103" i="10" s="1"/>
  <c r="RL103" i="10" s="1"/>
  <c r="RM103" i="10" s="1"/>
  <c r="RN103" i="10" s="1"/>
  <c r="RO103" i="10" s="1"/>
  <c r="RP103" i="10" s="1"/>
  <c r="RQ103" i="10" s="1"/>
  <c r="RR103" i="10" s="1"/>
  <c r="RS103" i="10" s="1"/>
  <c r="RT103" i="10" s="1"/>
  <c r="RU103" i="10" s="1"/>
  <c r="QI100" i="10"/>
  <c r="QJ100" i="10" s="1"/>
  <c r="QK100" i="10" s="1"/>
  <c r="QL100" i="10" s="1"/>
  <c r="QM100" i="10" s="1"/>
  <c r="QN100" i="10" s="1"/>
  <c r="QO100" i="10" s="1"/>
  <c r="QP100" i="10" s="1"/>
  <c r="QQ100" i="10" s="1"/>
  <c r="QR100" i="10" s="1"/>
  <c r="QS100" i="10" s="1"/>
  <c r="QT100" i="10" s="1"/>
  <c r="QU100" i="10" s="1"/>
  <c r="QV100" i="10" s="1"/>
  <c r="QW100" i="10" s="1"/>
  <c r="QX100" i="10" s="1"/>
  <c r="QY100" i="10" s="1"/>
  <c r="QZ100" i="10" s="1"/>
  <c r="RA100" i="10" s="1"/>
  <c r="RB100" i="10" s="1"/>
  <c r="RC100" i="10" s="1"/>
  <c r="RD100" i="10" s="1"/>
  <c r="RE100" i="10" s="1"/>
  <c r="RF100" i="10" s="1"/>
  <c r="RG100" i="10" s="1"/>
  <c r="RH100" i="10" s="1"/>
  <c r="RI100" i="10" s="1"/>
  <c r="RJ100" i="10" s="1"/>
  <c r="RK100" i="10" s="1"/>
  <c r="RL100" i="10" s="1"/>
  <c r="RM100" i="10" s="1"/>
  <c r="RN100" i="10" s="1"/>
  <c r="RO100" i="10" s="1"/>
  <c r="RP100" i="10" s="1"/>
  <c r="RQ100" i="10" s="1"/>
  <c r="RR100" i="10" s="1"/>
  <c r="RS100" i="10" s="1"/>
  <c r="RT100" i="10" s="1"/>
  <c r="RU100" i="10" s="1"/>
  <c r="PZ91" i="10"/>
  <c r="QA91" i="10" s="1"/>
  <c r="QB91" i="10" s="1"/>
  <c r="QC91" i="10" s="1"/>
  <c r="QD91" i="10" s="1"/>
  <c r="QE91" i="10" s="1"/>
  <c r="QF91" i="10" s="1"/>
  <c r="QG91" i="10" s="1"/>
  <c r="QH91" i="10" s="1"/>
  <c r="QI91" i="10" s="1"/>
  <c r="QJ91" i="10" s="1"/>
  <c r="QK91" i="10" s="1"/>
  <c r="QL91" i="10" s="1"/>
  <c r="QM91" i="10" s="1"/>
  <c r="QN91" i="10" s="1"/>
  <c r="QO91" i="10" s="1"/>
  <c r="QP91" i="10" s="1"/>
  <c r="QQ91" i="10" s="1"/>
  <c r="QR91" i="10" s="1"/>
  <c r="QS91" i="10" s="1"/>
  <c r="QT91" i="10" s="1"/>
  <c r="QU91" i="10" s="1"/>
  <c r="QV91" i="10" s="1"/>
  <c r="QW91" i="10" s="1"/>
  <c r="QX91" i="10" s="1"/>
  <c r="QY91" i="10" s="1"/>
  <c r="QZ91" i="10" s="1"/>
  <c r="RA91" i="10" s="1"/>
  <c r="RB91" i="10" s="1"/>
  <c r="RC91" i="10" s="1"/>
  <c r="RD91" i="10" s="1"/>
  <c r="RE91" i="10" s="1"/>
  <c r="RF91" i="10" s="1"/>
  <c r="RG91" i="10" s="1"/>
  <c r="RH91" i="10" s="1"/>
  <c r="RI91" i="10" s="1"/>
  <c r="RJ91" i="10" s="1"/>
  <c r="RK91" i="10" s="1"/>
  <c r="RL91" i="10" s="1"/>
  <c r="RM91" i="10" s="1"/>
  <c r="RN91" i="10" s="1"/>
  <c r="RO91" i="10" s="1"/>
  <c r="RP91" i="10" s="1"/>
  <c r="RQ91" i="10" s="1"/>
  <c r="RR91" i="10" s="1"/>
  <c r="RS91" i="10" s="1"/>
  <c r="RT91" i="10" s="1"/>
  <c r="RU91" i="10" s="1"/>
  <c r="RI126" i="10"/>
  <c r="RJ126" i="10" s="1"/>
  <c r="RK126" i="10" s="1"/>
  <c r="RL126" i="10" s="1"/>
  <c r="RM126" i="10" s="1"/>
  <c r="RN126" i="10" s="1"/>
  <c r="RO126" i="10" s="1"/>
  <c r="RP126" i="10" s="1"/>
  <c r="RQ126" i="10" s="1"/>
  <c r="RR126" i="10" s="1"/>
  <c r="RS126" i="10" s="1"/>
  <c r="RT126" i="10" s="1"/>
  <c r="RU126" i="10" s="1"/>
  <c r="PV87" i="10"/>
  <c r="PW87" i="10" s="1"/>
  <c r="PX87" i="10" s="1"/>
  <c r="PY87" i="10" s="1"/>
  <c r="PZ87" i="10" s="1"/>
  <c r="QA87" i="10" s="1"/>
  <c r="QB87" i="10" s="1"/>
  <c r="QC87" i="10" s="1"/>
  <c r="QD87" i="10" s="1"/>
  <c r="QE87" i="10" s="1"/>
  <c r="QF87" i="10" s="1"/>
  <c r="QG87" i="10" s="1"/>
  <c r="QH87" i="10" s="1"/>
  <c r="QI87" i="10" s="1"/>
  <c r="QJ87" i="10" s="1"/>
  <c r="QK87" i="10" s="1"/>
  <c r="QL87" i="10" s="1"/>
  <c r="QM87" i="10" s="1"/>
  <c r="QN87" i="10" s="1"/>
  <c r="QO87" i="10" s="1"/>
  <c r="QP87" i="10" s="1"/>
  <c r="QQ87" i="10" s="1"/>
  <c r="QR87" i="10" s="1"/>
  <c r="QS87" i="10" s="1"/>
  <c r="QT87" i="10" s="1"/>
  <c r="QU87" i="10" s="1"/>
  <c r="QV87" i="10" s="1"/>
  <c r="QW87" i="10" s="1"/>
  <c r="QX87" i="10" s="1"/>
  <c r="QY87" i="10" s="1"/>
  <c r="QZ87" i="10" s="1"/>
  <c r="RA87" i="10" s="1"/>
  <c r="RB87" i="10" s="1"/>
  <c r="RC87" i="10" s="1"/>
  <c r="RD87" i="10" s="1"/>
  <c r="RE87" i="10" s="1"/>
  <c r="RF87" i="10" s="1"/>
  <c r="RG87" i="10" s="1"/>
  <c r="RH87" i="10" s="1"/>
  <c r="RI87" i="10" s="1"/>
  <c r="RJ87" i="10" s="1"/>
  <c r="RK87" i="10" s="1"/>
  <c r="RL87" i="10" s="1"/>
  <c r="RM87" i="10" s="1"/>
  <c r="RN87" i="10" s="1"/>
  <c r="RO87" i="10" s="1"/>
  <c r="RP87" i="10" s="1"/>
  <c r="RQ87" i="10" s="1"/>
  <c r="RR87" i="10" s="1"/>
  <c r="RS87" i="10" s="1"/>
  <c r="RT87" i="10" s="1"/>
  <c r="RU87" i="10" s="1"/>
  <c r="PX89" i="10"/>
  <c r="PY89" i="10" s="1"/>
  <c r="PZ89" i="10" s="1"/>
  <c r="QA89" i="10" s="1"/>
  <c r="QB89" i="10" s="1"/>
  <c r="QC89" i="10" s="1"/>
  <c r="QD89" i="10" s="1"/>
  <c r="QE89" i="10" s="1"/>
  <c r="QF89" i="10" s="1"/>
  <c r="QG89" i="10" s="1"/>
  <c r="QH89" i="10" s="1"/>
  <c r="QI89" i="10" s="1"/>
  <c r="QJ89" i="10" s="1"/>
  <c r="QK89" i="10" s="1"/>
  <c r="QL89" i="10" s="1"/>
  <c r="QM89" i="10" s="1"/>
  <c r="QN89" i="10" s="1"/>
  <c r="QO89" i="10" s="1"/>
  <c r="QP89" i="10" s="1"/>
  <c r="QQ89" i="10" s="1"/>
  <c r="QR89" i="10" s="1"/>
  <c r="QS89" i="10" s="1"/>
  <c r="QT89" i="10" s="1"/>
  <c r="QU89" i="10" s="1"/>
  <c r="QV89" i="10" s="1"/>
  <c r="QW89" i="10" s="1"/>
  <c r="QX89" i="10" s="1"/>
  <c r="QY89" i="10" s="1"/>
  <c r="QZ89" i="10" s="1"/>
  <c r="RA89" i="10" s="1"/>
  <c r="RB89" i="10" s="1"/>
  <c r="RC89" i="10" s="1"/>
  <c r="RD89" i="10" s="1"/>
  <c r="RE89" i="10" s="1"/>
  <c r="RF89" i="10" s="1"/>
  <c r="RG89" i="10" s="1"/>
  <c r="RH89" i="10" s="1"/>
  <c r="RI89" i="10" s="1"/>
  <c r="RJ89" i="10" s="1"/>
  <c r="RK89" i="10" s="1"/>
  <c r="RL89" i="10" s="1"/>
  <c r="RM89" i="10" s="1"/>
  <c r="RN89" i="10" s="1"/>
  <c r="RO89" i="10" s="1"/>
  <c r="RP89" i="10" s="1"/>
  <c r="RQ89" i="10" s="1"/>
  <c r="RR89" i="10" s="1"/>
  <c r="RS89" i="10" s="1"/>
  <c r="RT89" i="10" s="1"/>
  <c r="RU89" i="10" s="1"/>
  <c r="PR83" i="10"/>
  <c r="PS83" i="10" s="1"/>
  <c r="PT83" i="10" s="1"/>
  <c r="PU83" i="10" s="1"/>
  <c r="PV83" i="10" s="1"/>
  <c r="PW83" i="10" s="1"/>
  <c r="PX83" i="10" s="1"/>
  <c r="PY83" i="10" s="1"/>
  <c r="PZ83" i="10" s="1"/>
  <c r="QA83" i="10" s="1"/>
  <c r="QB83" i="10" s="1"/>
  <c r="QC83" i="10" s="1"/>
  <c r="QD83" i="10" s="1"/>
  <c r="QE83" i="10" s="1"/>
  <c r="QF83" i="10" s="1"/>
  <c r="QG83" i="10" s="1"/>
  <c r="QH83" i="10" s="1"/>
  <c r="QI83" i="10" s="1"/>
  <c r="QJ83" i="10" s="1"/>
  <c r="QK83" i="10" s="1"/>
  <c r="QL83" i="10" s="1"/>
  <c r="QM83" i="10" s="1"/>
  <c r="QN83" i="10" s="1"/>
  <c r="QO83" i="10" s="1"/>
  <c r="QP83" i="10" s="1"/>
  <c r="QQ83" i="10" s="1"/>
  <c r="QR83" i="10" s="1"/>
  <c r="QS83" i="10" s="1"/>
  <c r="QT83" i="10" s="1"/>
  <c r="QU83" i="10" s="1"/>
  <c r="QV83" i="10" s="1"/>
  <c r="QW83" i="10" s="1"/>
  <c r="QX83" i="10" s="1"/>
  <c r="QY83" i="10" s="1"/>
  <c r="QZ83" i="10" s="1"/>
  <c r="RA83" i="10" s="1"/>
  <c r="RB83" i="10" s="1"/>
  <c r="RC83" i="10" s="1"/>
  <c r="RD83" i="10" s="1"/>
  <c r="RE83" i="10" s="1"/>
  <c r="RF83" i="10" s="1"/>
  <c r="RG83" i="10" s="1"/>
  <c r="RH83" i="10" s="1"/>
  <c r="RI83" i="10" s="1"/>
  <c r="RJ83" i="10" s="1"/>
  <c r="RK83" i="10" s="1"/>
  <c r="RL83" i="10" s="1"/>
  <c r="RM83" i="10" s="1"/>
  <c r="RN83" i="10" s="1"/>
  <c r="RO83" i="10" s="1"/>
  <c r="RP83" i="10" s="1"/>
  <c r="RQ83" i="10" s="1"/>
  <c r="RR83" i="10" s="1"/>
  <c r="RS83" i="10" s="1"/>
  <c r="RT83" i="10" s="1"/>
  <c r="RU83" i="10" s="1"/>
  <c r="QM104" i="10"/>
  <c r="QN104" i="10" s="1"/>
  <c r="QO104" i="10" s="1"/>
  <c r="QP104" i="10" s="1"/>
  <c r="QQ104" i="10" s="1"/>
  <c r="QR104" i="10" s="1"/>
  <c r="QS104" i="10" s="1"/>
  <c r="QT104" i="10" s="1"/>
  <c r="QU104" i="10" s="1"/>
  <c r="QV104" i="10" s="1"/>
  <c r="QW104" i="10" s="1"/>
  <c r="QX104" i="10" s="1"/>
  <c r="QY104" i="10" s="1"/>
  <c r="QZ104" i="10" s="1"/>
  <c r="RA104" i="10" s="1"/>
  <c r="RB104" i="10" s="1"/>
  <c r="RC104" i="10" s="1"/>
  <c r="RD104" i="10" s="1"/>
  <c r="RE104" i="10" s="1"/>
  <c r="RF104" i="10" s="1"/>
  <c r="RG104" i="10" s="1"/>
  <c r="RH104" i="10" s="1"/>
  <c r="RI104" i="10" s="1"/>
  <c r="RJ104" i="10" s="1"/>
  <c r="RK104" i="10" s="1"/>
  <c r="RL104" i="10" s="1"/>
  <c r="RM104" i="10" s="1"/>
  <c r="RN104" i="10" s="1"/>
  <c r="RO104" i="10" s="1"/>
  <c r="RP104" i="10" s="1"/>
  <c r="RQ104" i="10" s="1"/>
  <c r="RR104" i="10" s="1"/>
  <c r="RS104" i="10" s="1"/>
  <c r="RT104" i="10" s="1"/>
  <c r="RU104" i="10" s="1"/>
  <c r="PP81" i="10"/>
  <c r="PQ81" i="10" s="1"/>
  <c r="PR81" i="10" s="1"/>
  <c r="PS81" i="10" s="1"/>
  <c r="PT81" i="10" s="1"/>
  <c r="PU81" i="10" s="1"/>
  <c r="PV81" i="10" s="1"/>
  <c r="PW81" i="10" s="1"/>
  <c r="PX81" i="10" s="1"/>
  <c r="PY81" i="10" s="1"/>
  <c r="PZ81" i="10" s="1"/>
  <c r="QA81" i="10" s="1"/>
  <c r="QB81" i="10" s="1"/>
  <c r="QC81" i="10" s="1"/>
  <c r="QD81" i="10" s="1"/>
  <c r="QE81" i="10" s="1"/>
  <c r="QF81" i="10" s="1"/>
  <c r="QG81" i="10" s="1"/>
  <c r="QH81" i="10" s="1"/>
  <c r="QI81" i="10" s="1"/>
  <c r="QJ81" i="10" s="1"/>
  <c r="QK81" i="10" s="1"/>
  <c r="QL81" i="10" s="1"/>
  <c r="QM81" i="10" s="1"/>
  <c r="QN81" i="10" s="1"/>
  <c r="QO81" i="10" s="1"/>
  <c r="QP81" i="10" s="1"/>
  <c r="QQ81" i="10" s="1"/>
  <c r="QR81" i="10" s="1"/>
  <c r="QS81" i="10" s="1"/>
  <c r="QT81" i="10" s="1"/>
  <c r="QU81" i="10" s="1"/>
  <c r="QV81" i="10" s="1"/>
  <c r="QW81" i="10" s="1"/>
  <c r="QX81" i="10" s="1"/>
  <c r="QY81" i="10" s="1"/>
  <c r="QZ81" i="10" s="1"/>
  <c r="RA81" i="10" s="1"/>
  <c r="RB81" i="10" s="1"/>
  <c r="RC81" i="10" s="1"/>
  <c r="RD81" i="10" s="1"/>
  <c r="RE81" i="10" s="1"/>
  <c r="RF81" i="10" s="1"/>
  <c r="RG81" i="10" s="1"/>
  <c r="RH81" i="10" s="1"/>
  <c r="RI81" i="10" s="1"/>
  <c r="RJ81" i="10" s="1"/>
  <c r="RK81" i="10" s="1"/>
  <c r="RL81" i="10" s="1"/>
  <c r="RM81" i="10" s="1"/>
  <c r="RN81" i="10" s="1"/>
  <c r="RO81" i="10" s="1"/>
  <c r="RP81" i="10" s="1"/>
  <c r="RQ81" i="10" s="1"/>
  <c r="RR81" i="10" s="1"/>
  <c r="RS81" i="10" s="1"/>
  <c r="RT81" i="10" s="1"/>
  <c r="RU81" i="10" s="1"/>
  <c r="OY64" i="10"/>
  <c r="OZ64" i="10" s="1"/>
  <c r="PA64" i="10" s="1"/>
  <c r="PB64" i="10" s="1"/>
  <c r="PC64" i="10" s="1"/>
  <c r="PD64" i="10" s="1"/>
  <c r="PE64" i="10" s="1"/>
  <c r="PF64" i="10" s="1"/>
  <c r="PG64" i="10" s="1"/>
  <c r="PH64" i="10" s="1"/>
  <c r="PI64" i="10" s="1"/>
  <c r="PJ64" i="10" s="1"/>
  <c r="PK64" i="10" s="1"/>
  <c r="PL64" i="10" s="1"/>
  <c r="PM64" i="10" s="1"/>
  <c r="PN64" i="10" s="1"/>
  <c r="PO64" i="10" s="1"/>
  <c r="PP64" i="10" s="1"/>
  <c r="PQ64" i="10" s="1"/>
  <c r="PR64" i="10" s="1"/>
  <c r="PS64" i="10" s="1"/>
  <c r="PT64" i="10" s="1"/>
  <c r="PU64" i="10" s="1"/>
  <c r="PV64" i="10" s="1"/>
  <c r="PW64" i="10" s="1"/>
  <c r="PX64" i="10" s="1"/>
  <c r="PY64" i="10" s="1"/>
  <c r="PZ64" i="10" s="1"/>
  <c r="QA64" i="10" s="1"/>
  <c r="QB64" i="10" s="1"/>
  <c r="QC64" i="10" s="1"/>
  <c r="QD64" i="10" s="1"/>
  <c r="QE64" i="10" s="1"/>
  <c r="QF64" i="10" s="1"/>
  <c r="QG64" i="10" s="1"/>
  <c r="QH64" i="10" s="1"/>
  <c r="QI64" i="10" s="1"/>
  <c r="QJ64" i="10" s="1"/>
  <c r="QK64" i="10" s="1"/>
  <c r="QL64" i="10" s="1"/>
  <c r="QM64" i="10" s="1"/>
  <c r="QN64" i="10" s="1"/>
  <c r="QO64" i="10" s="1"/>
  <c r="QP64" i="10" s="1"/>
  <c r="QQ64" i="10" s="1"/>
  <c r="QR64" i="10" s="1"/>
  <c r="QS64" i="10" s="1"/>
  <c r="QT64" i="10" s="1"/>
  <c r="QU64" i="10" s="1"/>
  <c r="QV64" i="10" s="1"/>
  <c r="QW64" i="10" s="1"/>
  <c r="QX64" i="10" s="1"/>
  <c r="QY64" i="10" s="1"/>
  <c r="QZ64" i="10" s="1"/>
  <c r="RA64" i="10" s="1"/>
  <c r="RB64" i="10" s="1"/>
  <c r="RC64" i="10" s="1"/>
  <c r="RD64" i="10" s="1"/>
  <c r="RE64" i="10" s="1"/>
  <c r="RF64" i="10" s="1"/>
  <c r="RG64" i="10" s="1"/>
  <c r="RH64" i="10" s="1"/>
  <c r="RI64" i="10" s="1"/>
  <c r="RJ64" i="10" s="1"/>
  <c r="RK64" i="10" s="1"/>
  <c r="RL64" i="10" s="1"/>
  <c r="RM64" i="10" s="1"/>
  <c r="RN64" i="10" s="1"/>
  <c r="RO64" i="10" s="1"/>
  <c r="RP64" i="10" s="1"/>
  <c r="RQ64" i="10" s="1"/>
  <c r="RR64" i="10" s="1"/>
  <c r="RS64" i="10" s="1"/>
  <c r="RT64" i="10" s="1"/>
  <c r="RU64" i="10" s="1"/>
  <c r="OG46" i="10"/>
  <c r="OH46" i="10" s="1"/>
  <c r="OI46" i="10" s="1"/>
  <c r="OJ46" i="10" s="1"/>
  <c r="OK46" i="10" s="1"/>
  <c r="OL46" i="10" s="1"/>
  <c r="OM46" i="10" s="1"/>
  <c r="ON46" i="10" s="1"/>
  <c r="OO46" i="10" s="1"/>
  <c r="OP46" i="10" s="1"/>
  <c r="OQ46" i="10" s="1"/>
  <c r="OR46" i="10" s="1"/>
  <c r="OS46" i="10" s="1"/>
  <c r="OT46" i="10" s="1"/>
  <c r="OU46" i="10" s="1"/>
  <c r="OV46" i="10" s="1"/>
  <c r="OW46" i="10" s="1"/>
  <c r="OX46" i="10" s="1"/>
  <c r="OY46" i="10" s="1"/>
  <c r="OZ46" i="10" s="1"/>
  <c r="PA46" i="10" s="1"/>
  <c r="PB46" i="10" s="1"/>
  <c r="PC46" i="10" s="1"/>
  <c r="PD46" i="10" s="1"/>
  <c r="PE46" i="10" s="1"/>
  <c r="PF46" i="10" s="1"/>
  <c r="PG46" i="10" s="1"/>
  <c r="PH46" i="10" s="1"/>
  <c r="PI46" i="10" s="1"/>
  <c r="PJ46" i="10" s="1"/>
  <c r="PK46" i="10" s="1"/>
  <c r="PL46" i="10" s="1"/>
  <c r="PM46" i="10" s="1"/>
  <c r="PN46" i="10" s="1"/>
  <c r="PO46" i="10" s="1"/>
  <c r="PP46" i="10" s="1"/>
  <c r="PQ46" i="10" s="1"/>
  <c r="PR46" i="10" s="1"/>
  <c r="PS46" i="10" s="1"/>
  <c r="PT46" i="10" s="1"/>
  <c r="PU46" i="10" s="1"/>
  <c r="PV46" i="10" s="1"/>
  <c r="PW46" i="10" s="1"/>
  <c r="PX46" i="10" s="1"/>
  <c r="PY46" i="10" s="1"/>
  <c r="PZ46" i="10" s="1"/>
  <c r="QA46" i="10" s="1"/>
  <c r="QB46" i="10" s="1"/>
  <c r="QC46" i="10" s="1"/>
  <c r="QD46" i="10" s="1"/>
  <c r="QE46" i="10" s="1"/>
  <c r="QF46" i="10" s="1"/>
  <c r="QG46" i="10" s="1"/>
  <c r="QH46" i="10" s="1"/>
  <c r="QI46" i="10" s="1"/>
  <c r="QJ46" i="10" s="1"/>
  <c r="QK46" i="10" s="1"/>
  <c r="QL46" i="10" s="1"/>
  <c r="QM46" i="10" s="1"/>
  <c r="QN46" i="10" s="1"/>
  <c r="QO46" i="10" s="1"/>
  <c r="QP46" i="10" s="1"/>
  <c r="QQ46" i="10" s="1"/>
  <c r="QR46" i="10" s="1"/>
  <c r="QS46" i="10" s="1"/>
  <c r="QT46" i="10" s="1"/>
  <c r="QU46" i="10" s="1"/>
  <c r="QV46" i="10" s="1"/>
  <c r="QW46" i="10" s="1"/>
  <c r="QX46" i="10" s="1"/>
  <c r="QY46" i="10" s="1"/>
  <c r="QZ46" i="10" s="1"/>
  <c r="RA46" i="10" s="1"/>
  <c r="RB46" i="10" s="1"/>
  <c r="RC46" i="10" s="1"/>
  <c r="RD46" i="10" s="1"/>
  <c r="RE46" i="10" s="1"/>
  <c r="RF46" i="10" s="1"/>
  <c r="RG46" i="10" s="1"/>
  <c r="RH46" i="10" s="1"/>
  <c r="RI46" i="10" s="1"/>
  <c r="RJ46" i="10" s="1"/>
  <c r="RK46" i="10" s="1"/>
  <c r="RL46" i="10" s="1"/>
  <c r="RM46" i="10" s="1"/>
  <c r="RN46" i="10" s="1"/>
  <c r="RO46" i="10" s="1"/>
  <c r="RP46" i="10" s="1"/>
  <c r="RQ46" i="10" s="1"/>
  <c r="RR46" i="10" s="1"/>
  <c r="RS46" i="10" s="1"/>
  <c r="RT46" i="10" s="1"/>
  <c r="RU46" i="10" s="1"/>
  <c r="NY38" i="10"/>
  <c r="NZ38" i="10" s="1"/>
  <c r="OA38" i="10" s="1"/>
  <c r="OB38" i="10" s="1"/>
  <c r="OC38" i="10" s="1"/>
  <c r="OD38" i="10" s="1"/>
  <c r="OE38" i="10" s="1"/>
  <c r="OF38" i="10" s="1"/>
  <c r="OG38" i="10" s="1"/>
  <c r="OH38" i="10" s="1"/>
  <c r="OI38" i="10" s="1"/>
  <c r="OJ38" i="10" s="1"/>
  <c r="OK38" i="10" s="1"/>
  <c r="OL38" i="10" s="1"/>
  <c r="OM38" i="10" s="1"/>
  <c r="ON38" i="10" s="1"/>
  <c r="OO38" i="10" s="1"/>
  <c r="OP38" i="10" s="1"/>
  <c r="OQ38" i="10" s="1"/>
  <c r="OR38" i="10" s="1"/>
  <c r="OS38" i="10" s="1"/>
  <c r="OT38" i="10" s="1"/>
  <c r="OU38" i="10" s="1"/>
  <c r="OV38" i="10" s="1"/>
  <c r="OW38" i="10" s="1"/>
  <c r="OX38" i="10" s="1"/>
  <c r="OY38" i="10" s="1"/>
  <c r="OZ38" i="10" s="1"/>
  <c r="PA38" i="10" s="1"/>
  <c r="PB38" i="10" s="1"/>
  <c r="PC38" i="10" s="1"/>
  <c r="PD38" i="10" s="1"/>
  <c r="PE38" i="10" s="1"/>
  <c r="PF38" i="10" s="1"/>
  <c r="PG38" i="10" s="1"/>
  <c r="PH38" i="10" s="1"/>
  <c r="PI38" i="10" s="1"/>
  <c r="PJ38" i="10" s="1"/>
  <c r="PK38" i="10" s="1"/>
  <c r="PL38" i="10" s="1"/>
  <c r="PM38" i="10" s="1"/>
  <c r="PN38" i="10" s="1"/>
  <c r="PO38" i="10" s="1"/>
  <c r="PP38" i="10" s="1"/>
  <c r="PQ38" i="10" s="1"/>
  <c r="PR38" i="10" s="1"/>
  <c r="PS38" i="10" s="1"/>
  <c r="PT38" i="10" s="1"/>
  <c r="PU38" i="10" s="1"/>
  <c r="PV38" i="10" s="1"/>
  <c r="PW38" i="10" s="1"/>
  <c r="PX38" i="10" s="1"/>
  <c r="PY38" i="10" s="1"/>
  <c r="PZ38" i="10" s="1"/>
  <c r="QA38" i="10" s="1"/>
  <c r="QB38" i="10" s="1"/>
  <c r="QC38" i="10" s="1"/>
  <c r="QD38" i="10" s="1"/>
  <c r="QE38" i="10" s="1"/>
  <c r="QF38" i="10" s="1"/>
  <c r="QG38" i="10" s="1"/>
  <c r="QH38" i="10" s="1"/>
  <c r="QI38" i="10" s="1"/>
  <c r="QJ38" i="10" s="1"/>
  <c r="QK38" i="10" s="1"/>
  <c r="QL38" i="10" s="1"/>
  <c r="QM38" i="10" s="1"/>
  <c r="QN38" i="10" s="1"/>
  <c r="QO38" i="10" s="1"/>
  <c r="QP38" i="10" s="1"/>
  <c r="QQ38" i="10" s="1"/>
  <c r="QR38" i="10" s="1"/>
  <c r="QS38" i="10" s="1"/>
  <c r="QT38" i="10" s="1"/>
  <c r="QU38" i="10" s="1"/>
  <c r="QV38" i="10" s="1"/>
  <c r="QW38" i="10" s="1"/>
  <c r="QX38" i="10" s="1"/>
  <c r="QY38" i="10" s="1"/>
  <c r="QZ38" i="10" s="1"/>
  <c r="RA38" i="10" s="1"/>
  <c r="RB38" i="10" s="1"/>
  <c r="RC38" i="10" s="1"/>
  <c r="RD38" i="10" s="1"/>
  <c r="RE38" i="10" s="1"/>
  <c r="RF38" i="10" s="1"/>
  <c r="RG38" i="10" s="1"/>
  <c r="RH38" i="10" s="1"/>
  <c r="RI38" i="10" s="1"/>
  <c r="RJ38" i="10" s="1"/>
  <c r="RK38" i="10" s="1"/>
  <c r="RL38" i="10" s="1"/>
  <c r="RM38" i="10" s="1"/>
  <c r="RN38" i="10" s="1"/>
  <c r="RO38" i="10" s="1"/>
  <c r="RP38" i="10" s="1"/>
  <c r="RQ38" i="10" s="1"/>
  <c r="RR38" i="10" s="1"/>
  <c r="RS38" i="10" s="1"/>
  <c r="RT38" i="10" s="1"/>
  <c r="RU38" i="10" s="1"/>
  <c r="RT137" i="10"/>
  <c r="RU137" i="10" s="1"/>
  <c r="NP29" i="10"/>
  <c r="NQ29" i="10" s="1"/>
  <c r="NR29" i="10" s="1"/>
  <c r="NS29" i="10" s="1"/>
  <c r="NT29" i="10" s="1"/>
  <c r="NU29" i="10" s="1"/>
  <c r="NV29" i="10" s="1"/>
  <c r="NW29" i="10" s="1"/>
  <c r="NX29" i="10" s="1"/>
  <c r="NY29" i="10" s="1"/>
  <c r="NZ29" i="10" s="1"/>
  <c r="OA29" i="10" s="1"/>
  <c r="OB29" i="10" s="1"/>
  <c r="OC29" i="10" s="1"/>
  <c r="OD29" i="10" s="1"/>
  <c r="OE29" i="10" s="1"/>
  <c r="OF29" i="10" s="1"/>
  <c r="OG29" i="10" s="1"/>
  <c r="OH29" i="10" s="1"/>
  <c r="OI29" i="10" s="1"/>
  <c r="OJ29" i="10" s="1"/>
  <c r="OK29" i="10" s="1"/>
  <c r="OL29" i="10" s="1"/>
  <c r="OM29" i="10" s="1"/>
  <c r="ON29" i="10" s="1"/>
  <c r="OO29" i="10" s="1"/>
  <c r="OP29" i="10" s="1"/>
  <c r="OQ29" i="10" s="1"/>
  <c r="OR29" i="10" s="1"/>
  <c r="OS29" i="10" s="1"/>
  <c r="OT29" i="10" s="1"/>
  <c r="OU29" i="10" s="1"/>
  <c r="OV29" i="10" s="1"/>
  <c r="OW29" i="10" s="1"/>
  <c r="OX29" i="10" s="1"/>
  <c r="OY29" i="10" s="1"/>
  <c r="OZ29" i="10" s="1"/>
  <c r="PA29" i="10" s="1"/>
  <c r="PB29" i="10" s="1"/>
  <c r="PC29" i="10" s="1"/>
  <c r="PD29" i="10" s="1"/>
  <c r="PE29" i="10" s="1"/>
  <c r="PF29" i="10" s="1"/>
  <c r="PG29" i="10" s="1"/>
  <c r="PH29" i="10" s="1"/>
  <c r="PI29" i="10" s="1"/>
  <c r="PJ29" i="10" s="1"/>
  <c r="PK29" i="10" s="1"/>
  <c r="PL29" i="10" s="1"/>
  <c r="PM29" i="10" s="1"/>
  <c r="PN29" i="10" s="1"/>
  <c r="PO29" i="10" s="1"/>
  <c r="PP29" i="10" s="1"/>
  <c r="PQ29" i="10" s="1"/>
  <c r="PR29" i="10" s="1"/>
  <c r="PS29" i="10" s="1"/>
  <c r="PT29" i="10" s="1"/>
  <c r="PU29" i="10" s="1"/>
  <c r="PV29" i="10" s="1"/>
  <c r="PW29" i="10" s="1"/>
  <c r="PX29" i="10" s="1"/>
  <c r="PY29" i="10" s="1"/>
  <c r="PZ29" i="10" s="1"/>
  <c r="QA29" i="10" s="1"/>
  <c r="QB29" i="10" s="1"/>
  <c r="QC29" i="10" s="1"/>
  <c r="QD29" i="10" s="1"/>
  <c r="QE29" i="10" s="1"/>
  <c r="QF29" i="10" s="1"/>
  <c r="QG29" i="10" s="1"/>
  <c r="QH29" i="10" s="1"/>
  <c r="QI29" i="10" s="1"/>
  <c r="QJ29" i="10" s="1"/>
  <c r="QK29" i="10" s="1"/>
  <c r="QL29" i="10" s="1"/>
  <c r="QM29" i="10" s="1"/>
  <c r="QN29" i="10" s="1"/>
  <c r="QO29" i="10" s="1"/>
  <c r="QP29" i="10" s="1"/>
  <c r="QQ29" i="10" s="1"/>
  <c r="QR29" i="10" s="1"/>
  <c r="QS29" i="10" s="1"/>
  <c r="QT29" i="10" s="1"/>
  <c r="QU29" i="10" s="1"/>
  <c r="QV29" i="10" s="1"/>
  <c r="QW29" i="10" s="1"/>
  <c r="QX29" i="10" s="1"/>
  <c r="QY29" i="10" s="1"/>
  <c r="QZ29" i="10" s="1"/>
  <c r="RA29" i="10" s="1"/>
  <c r="RB29" i="10" s="1"/>
  <c r="RC29" i="10" s="1"/>
  <c r="RD29" i="10" s="1"/>
  <c r="RE29" i="10" s="1"/>
  <c r="RF29" i="10" s="1"/>
  <c r="RG29" i="10" s="1"/>
  <c r="RH29" i="10" s="1"/>
  <c r="RI29" i="10" s="1"/>
  <c r="RJ29" i="10" s="1"/>
  <c r="RK29" i="10" s="1"/>
  <c r="RL29" i="10" s="1"/>
  <c r="RM29" i="10" s="1"/>
  <c r="RN29" i="10" s="1"/>
  <c r="RO29" i="10" s="1"/>
  <c r="RP29" i="10" s="1"/>
  <c r="RQ29" i="10" s="1"/>
  <c r="RR29" i="10" s="1"/>
  <c r="RS29" i="10" s="1"/>
  <c r="RT29" i="10" s="1"/>
  <c r="RU29" i="10" s="1"/>
  <c r="RO132" i="10"/>
  <c r="RP132" i="10" s="1"/>
  <c r="RQ132" i="10" s="1"/>
  <c r="RR132" i="10" s="1"/>
  <c r="RS132" i="10" s="1"/>
  <c r="RT132" i="10" s="1"/>
  <c r="RU132" i="10" s="1"/>
  <c r="QZ117" i="10"/>
  <c r="RA117" i="10" s="1"/>
  <c r="RB117" i="10" s="1"/>
  <c r="RC117" i="10" s="1"/>
  <c r="RD117" i="10" s="1"/>
  <c r="RE117" i="10" s="1"/>
  <c r="RF117" i="10" s="1"/>
  <c r="RG117" i="10" s="1"/>
  <c r="RH117" i="10" s="1"/>
  <c r="RI117" i="10" s="1"/>
  <c r="RJ117" i="10" s="1"/>
  <c r="RK117" i="10" s="1"/>
  <c r="RL117" i="10" s="1"/>
  <c r="RM117" i="10" s="1"/>
  <c r="RN117" i="10" s="1"/>
  <c r="RO117" i="10" s="1"/>
  <c r="RP117" i="10" s="1"/>
  <c r="RQ117" i="10" s="1"/>
  <c r="RR117" i="10" s="1"/>
  <c r="RS117" i="10" s="1"/>
  <c r="RT117" i="10" s="1"/>
  <c r="RU117" i="10" s="1"/>
  <c r="PO80" i="10"/>
  <c r="PP80" i="10" s="1"/>
  <c r="PQ80" i="10" s="1"/>
  <c r="PR80" i="10" s="1"/>
  <c r="PS80" i="10" s="1"/>
  <c r="PT80" i="10" s="1"/>
  <c r="PU80" i="10" s="1"/>
  <c r="PV80" i="10" s="1"/>
  <c r="PW80" i="10" s="1"/>
  <c r="PX80" i="10" s="1"/>
  <c r="PY80" i="10" s="1"/>
  <c r="PZ80" i="10" s="1"/>
  <c r="QA80" i="10" s="1"/>
  <c r="QB80" i="10" s="1"/>
  <c r="QC80" i="10" s="1"/>
  <c r="QD80" i="10" s="1"/>
  <c r="QE80" i="10" s="1"/>
  <c r="QF80" i="10" s="1"/>
  <c r="QG80" i="10" s="1"/>
  <c r="QH80" i="10" s="1"/>
  <c r="QI80" i="10" s="1"/>
  <c r="QJ80" i="10" s="1"/>
  <c r="QK80" i="10" s="1"/>
  <c r="QL80" i="10" s="1"/>
  <c r="QM80" i="10" s="1"/>
  <c r="QN80" i="10" s="1"/>
  <c r="QO80" i="10" s="1"/>
  <c r="QP80" i="10" s="1"/>
  <c r="QQ80" i="10" s="1"/>
  <c r="QR80" i="10" s="1"/>
  <c r="QS80" i="10" s="1"/>
  <c r="QT80" i="10" s="1"/>
  <c r="QU80" i="10" s="1"/>
  <c r="QV80" i="10" s="1"/>
  <c r="QW80" i="10" s="1"/>
  <c r="QX80" i="10" s="1"/>
  <c r="QY80" i="10" s="1"/>
  <c r="QZ80" i="10" s="1"/>
  <c r="RA80" i="10" s="1"/>
  <c r="RB80" i="10" s="1"/>
  <c r="RC80" i="10" s="1"/>
  <c r="RD80" i="10" s="1"/>
  <c r="RE80" i="10" s="1"/>
  <c r="RF80" i="10" s="1"/>
  <c r="RG80" i="10" s="1"/>
  <c r="RH80" i="10" s="1"/>
  <c r="RI80" i="10" s="1"/>
  <c r="RJ80" i="10" s="1"/>
  <c r="RK80" i="10" s="1"/>
  <c r="RL80" i="10" s="1"/>
  <c r="RM80" i="10" s="1"/>
  <c r="RN80" i="10" s="1"/>
  <c r="RO80" i="10" s="1"/>
  <c r="RP80" i="10" s="1"/>
  <c r="RQ80" i="10" s="1"/>
  <c r="RR80" i="10" s="1"/>
  <c r="RS80" i="10" s="1"/>
  <c r="RT80" i="10" s="1"/>
  <c r="RU80" i="10" s="1"/>
  <c r="PH73" i="10"/>
  <c r="PI73" i="10" s="1"/>
  <c r="PJ73" i="10" s="1"/>
  <c r="PK73" i="10" s="1"/>
  <c r="PL73" i="10" s="1"/>
  <c r="PM73" i="10" s="1"/>
  <c r="PN73" i="10" s="1"/>
  <c r="PO73" i="10" s="1"/>
  <c r="PP73" i="10" s="1"/>
  <c r="PQ73" i="10" s="1"/>
  <c r="PR73" i="10" s="1"/>
  <c r="PS73" i="10" s="1"/>
  <c r="PT73" i="10" s="1"/>
  <c r="PU73" i="10" s="1"/>
  <c r="PV73" i="10" s="1"/>
  <c r="PW73" i="10" s="1"/>
  <c r="PX73" i="10" s="1"/>
  <c r="PY73" i="10" s="1"/>
  <c r="PZ73" i="10" s="1"/>
  <c r="QA73" i="10" s="1"/>
  <c r="QB73" i="10" s="1"/>
  <c r="QC73" i="10" s="1"/>
  <c r="QD73" i="10" s="1"/>
  <c r="QE73" i="10" s="1"/>
  <c r="QF73" i="10" s="1"/>
  <c r="QG73" i="10" s="1"/>
  <c r="QH73" i="10" s="1"/>
  <c r="QI73" i="10" s="1"/>
  <c r="QJ73" i="10" s="1"/>
  <c r="QK73" i="10" s="1"/>
  <c r="QL73" i="10" s="1"/>
  <c r="QM73" i="10" s="1"/>
  <c r="QN73" i="10" s="1"/>
  <c r="QO73" i="10" s="1"/>
  <c r="QP73" i="10" s="1"/>
  <c r="QQ73" i="10" s="1"/>
  <c r="QR73" i="10" s="1"/>
  <c r="QS73" i="10" s="1"/>
  <c r="QT73" i="10" s="1"/>
  <c r="QU73" i="10" s="1"/>
  <c r="QV73" i="10" s="1"/>
  <c r="QW73" i="10" s="1"/>
  <c r="QX73" i="10" s="1"/>
  <c r="QY73" i="10" s="1"/>
  <c r="QZ73" i="10" s="1"/>
  <c r="RA73" i="10" s="1"/>
  <c r="RB73" i="10" s="1"/>
  <c r="RC73" i="10" s="1"/>
  <c r="RD73" i="10" s="1"/>
  <c r="RE73" i="10" s="1"/>
  <c r="RF73" i="10" s="1"/>
  <c r="RG73" i="10" s="1"/>
  <c r="RH73" i="10" s="1"/>
  <c r="RI73" i="10" s="1"/>
  <c r="RJ73" i="10" s="1"/>
  <c r="RK73" i="10" s="1"/>
  <c r="RL73" i="10" s="1"/>
  <c r="RM73" i="10" s="1"/>
  <c r="RN73" i="10" s="1"/>
  <c r="RO73" i="10" s="1"/>
  <c r="RP73" i="10" s="1"/>
  <c r="RQ73" i="10" s="1"/>
  <c r="RR73" i="10" s="1"/>
  <c r="RS73" i="10" s="1"/>
  <c r="RT73" i="10" s="1"/>
  <c r="RU73" i="10" s="1"/>
  <c r="PN79" i="10"/>
  <c r="PO79" i="10" s="1"/>
  <c r="PP79" i="10" s="1"/>
  <c r="PQ79" i="10" s="1"/>
  <c r="PR79" i="10" s="1"/>
  <c r="PS79" i="10" s="1"/>
  <c r="PT79" i="10" s="1"/>
  <c r="PU79" i="10" s="1"/>
  <c r="PV79" i="10" s="1"/>
  <c r="PW79" i="10" s="1"/>
  <c r="PX79" i="10" s="1"/>
  <c r="PY79" i="10" s="1"/>
  <c r="PZ79" i="10" s="1"/>
  <c r="QA79" i="10" s="1"/>
  <c r="QB79" i="10" s="1"/>
  <c r="QC79" i="10" s="1"/>
  <c r="QD79" i="10" s="1"/>
  <c r="QE79" i="10" s="1"/>
  <c r="QF79" i="10" s="1"/>
  <c r="QG79" i="10" s="1"/>
  <c r="QH79" i="10" s="1"/>
  <c r="QI79" i="10" s="1"/>
  <c r="QJ79" i="10" s="1"/>
  <c r="QK79" i="10" s="1"/>
  <c r="QL79" i="10" s="1"/>
  <c r="QM79" i="10" s="1"/>
  <c r="QN79" i="10" s="1"/>
  <c r="QO79" i="10" s="1"/>
  <c r="QP79" i="10" s="1"/>
  <c r="QQ79" i="10" s="1"/>
  <c r="QR79" i="10" s="1"/>
  <c r="QS79" i="10" s="1"/>
  <c r="QT79" i="10" s="1"/>
  <c r="QU79" i="10" s="1"/>
  <c r="QV79" i="10" s="1"/>
  <c r="QW79" i="10" s="1"/>
  <c r="QX79" i="10" s="1"/>
  <c r="QY79" i="10" s="1"/>
  <c r="QZ79" i="10" s="1"/>
  <c r="RA79" i="10" s="1"/>
  <c r="RB79" i="10" s="1"/>
  <c r="RC79" i="10" s="1"/>
  <c r="RD79" i="10" s="1"/>
  <c r="RE79" i="10" s="1"/>
  <c r="RF79" i="10" s="1"/>
  <c r="RG79" i="10" s="1"/>
  <c r="RH79" i="10" s="1"/>
  <c r="RI79" i="10" s="1"/>
  <c r="RJ79" i="10" s="1"/>
  <c r="RK79" i="10" s="1"/>
  <c r="RL79" i="10" s="1"/>
  <c r="RM79" i="10" s="1"/>
  <c r="RN79" i="10" s="1"/>
  <c r="RO79" i="10" s="1"/>
  <c r="RP79" i="10" s="1"/>
  <c r="RQ79" i="10" s="1"/>
  <c r="RR79" i="10" s="1"/>
  <c r="RS79" i="10" s="1"/>
  <c r="RT79" i="10" s="1"/>
  <c r="RU79" i="10" s="1"/>
  <c r="PC68" i="10"/>
  <c r="PD68" i="10" s="1"/>
  <c r="PE68" i="10" s="1"/>
  <c r="PF68" i="10" s="1"/>
  <c r="PG68" i="10" s="1"/>
  <c r="PH68" i="10" s="1"/>
  <c r="PI68" i="10" s="1"/>
  <c r="PJ68" i="10" s="1"/>
  <c r="PK68" i="10" s="1"/>
  <c r="PL68" i="10" s="1"/>
  <c r="PM68" i="10" s="1"/>
  <c r="PN68" i="10" s="1"/>
  <c r="PO68" i="10" s="1"/>
  <c r="PP68" i="10" s="1"/>
  <c r="PQ68" i="10" s="1"/>
  <c r="PR68" i="10" s="1"/>
  <c r="PS68" i="10" s="1"/>
  <c r="PT68" i="10" s="1"/>
  <c r="PU68" i="10" s="1"/>
  <c r="PV68" i="10" s="1"/>
  <c r="PW68" i="10" s="1"/>
  <c r="PX68" i="10" s="1"/>
  <c r="PY68" i="10" s="1"/>
  <c r="PZ68" i="10" s="1"/>
  <c r="QA68" i="10" s="1"/>
  <c r="QB68" i="10" s="1"/>
  <c r="QC68" i="10" s="1"/>
  <c r="QD68" i="10" s="1"/>
  <c r="QE68" i="10" s="1"/>
  <c r="QF68" i="10" s="1"/>
  <c r="QG68" i="10" s="1"/>
  <c r="QH68" i="10" s="1"/>
  <c r="QI68" i="10" s="1"/>
  <c r="QJ68" i="10" s="1"/>
  <c r="QK68" i="10" s="1"/>
  <c r="QL68" i="10" s="1"/>
  <c r="QM68" i="10" s="1"/>
  <c r="QN68" i="10" s="1"/>
  <c r="QO68" i="10" s="1"/>
  <c r="QP68" i="10" s="1"/>
  <c r="QQ68" i="10" s="1"/>
  <c r="QR68" i="10" s="1"/>
  <c r="QS68" i="10" s="1"/>
  <c r="QT68" i="10" s="1"/>
  <c r="QU68" i="10" s="1"/>
  <c r="QV68" i="10" s="1"/>
  <c r="QW68" i="10" s="1"/>
  <c r="QX68" i="10" s="1"/>
  <c r="QY68" i="10" s="1"/>
  <c r="QZ68" i="10" s="1"/>
  <c r="RA68" i="10" s="1"/>
  <c r="RB68" i="10" s="1"/>
  <c r="RC68" i="10" s="1"/>
  <c r="RD68" i="10" s="1"/>
  <c r="RE68" i="10" s="1"/>
  <c r="RF68" i="10" s="1"/>
  <c r="RG68" i="10" s="1"/>
  <c r="RH68" i="10" s="1"/>
  <c r="RI68" i="10" s="1"/>
  <c r="RJ68" i="10" s="1"/>
  <c r="RK68" i="10" s="1"/>
  <c r="RL68" i="10" s="1"/>
  <c r="RM68" i="10" s="1"/>
  <c r="RN68" i="10" s="1"/>
  <c r="RO68" i="10" s="1"/>
  <c r="RP68" i="10" s="1"/>
  <c r="RQ68" i="10" s="1"/>
  <c r="RR68" i="10" s="1"/>
  <c r="RS68" i="10" s="1"/>
  <c r="RT68" i="10" s="1"/>
  <c r="RU68" i="10" s="1"/>
  <c r="PB67" i="10"/>
  <c r="PC67" i="10" s="1"/>
  <c r="PD67" i="10" s="1"/>
  <c r="PE67" i="10" s="1"/>
  <c r="PF67" i="10" s="1"/>
  <c r="PG67" i="10" s="1"/>
  <c r="PH67" i="10" s="1"/>
  <c r="PI67" i="10" s="1"/>
  <c r="PJ67" i="10" s="1"/>
  <c r="PK67" i="10" s="1"/>
  <c r="PL67" i="10" s="1"/>
  <c r="PM67" i="10" s="1"/>
  <c r="PN67" i="10" s="1"/>
  <c r="PO67" i="10" s="1"/>
  <c r="PP67" i="10" s="1"/>
  <c r="PQ67" i="10" s="1"/>
  <c r="PR67" i="10" s="1"/>
  <c r="PS67" i="10" s="1"/>
  <c r="PT67" i="10" s="1"/>
  <c r="PU67" i="10" s="1"/>
  <c r="PV67" i="10" s="1"/>
  <c r="PW67" i="10" s="1"/>
  <c r="PX67" i="10" s="1"/>
  <c r="PY67" i="10" s="1"/>
  <c r="PZ67" i="10" s="1"/>
  <c r="QA67" i="10" s="1"/>
  <c r="QB67" i="10" s="1"/>
  <c r="QC67" i="10" s="1"/>
  <c r="QD67" i="10" s="1"/>
  <c r="QE67" i="10" s="1"/>
  <c r="QF67" i="10" s="1"/>
  <c r="QG67" i="10" s="1"/>
  <c r="QH67" i="10" s="1"/>
  <c r="QI67" i="10" s="1"/>
  <c r="QJ67" i="10" s="1"/>
  <c r="QK67" i="10" s="1"/>
  <c r="QL67" i="10" s="1"/>
  <c r="QM67" i="10" s="1"/>
  <c r="QN67" i="10" s="1"/>
  <c r="QO67" i="10" s="1"/>
  <c r="QP67" i="10" s="1"/>
  <c r="QQ67" i="10" s="1"/>
  <c r="QR67" i="10" s="1"/>
  <c r="QS67" i="10" s="1"/>
  <c r="QT67" i="10" s="1"/>
  <c r="QU67" i="10" s="1"/>
  <c r="QV67" i="10" s="1"/>
  <c r="QW67" i="10" s="1"/>
  <c r="QX67" i="10" s="1"/>
  <c r="QY67" i="10" s="1"/>
  <c r="QZ67" i="10" s="1"/>
  <c r="RA67" i="10" s="1"/>
  <c r="RB67" i="10" s="1"/>
  <c r="RC67" i="10" s="1"/>
  <c r="RD67" i="10" s="1"/>
  <c r="RE67" i="10" s="1"/>
  <c r="RF67" i="10" s="1"/>
  <c r="RG67" i="10" s="1"/>
  <c r="RH67" i="10" s="1"/>
  <c r="RI67" i="10" s="1"/>
  <c r="RJ67" i="10" s="1"/>
  <c r="RK67" i="10" s="1"/>
  <c r="RL67" i="10" s="1"/>
  <c r="RM67" i="10" s="1"/>
  <c r="RN67" i="10" s="1"/>
  <c r="RO67" i="10" s="1"/>
  <c r="RP67" i="10" s="1"/>
  <c r="RQ67" i="10" s="1"/>
  <c r="RR67" i="10" s="1"/>
  <c r="RS67" i="10" s="1"/>
  <c r="RT67" i="10" s="1"/>
  <c r="RU67" i="10" s="1"/>
  <c r="OZ65" i="10"/>
  <c r="PA65" i="10" s="1"/>
  <c r="PB65" i="10" s="1"/>
  <c r="PC65" i="10" s="1"/>
  <c r="PD65" i="10" s="1"/>
  <c r="PE65" i="10" s="1"/>
  <c r="PF65" i="10" s="1"/>
  <c r="PG65" i="10" s="1"/>
  <c r="PH65" i="10" s="1"/>
  <c r="PI65" i="10" s="1"/>
  <c r="PJ65" i="10" s="1"/>
  <c r="PK65" i="10" s="1"/>
  <c r="PL65" i="10" s="1"/>
  <c r="PM65" i="10" s="1"/>
  <c r="PN65" i="10" s="1"/>
  <c r="PO65" i="10" s="1"/>
  <c r="PP65" i="10" s="1"/>
  <c r="PQ65" i="10" s="1"/>
  <c r="PR65" i="10" s="1"/>
  <c r="PS65" i="10" s="1"/>
  <c r="PT65" i="10" s="1"/>
  <c r="PU65" i="10" s="1"/>
  <c r="PV65" i="10" s="1"/>
  <c r="PW65" i="10" s="1"/>
  <c r="PX65" i="10" s="1"/>
  <c r="PY65" i="10" s="1"/>
  <c r="PZ65" i="10" s="1"/>
  <c r="QA65" i="10" s="1"/>
  <c r="QB65" i="10" s="1"/>
  <c r="QC65" i="10" s="1"/>
  <c r="QD65" i="10" s="1"/>
  <c r="QE65" i="10" s="1"/>
  <c r="QF65" i="10" s="1"/>
  <c r="QG65" i="10" s="1"/>
  <c r="QH65" i="10" s="1"/>
  <c r="QI65" i="10" s="1"/>
  <c r="QJ65" i="10" s="1"/>
  <c r="QK65" i="10" s="1"/>
  <c r="QL65" i="10" s="1"/>
  <c r="QM65" i="10" s="1"/>
  <c r="QN65" i="10" s="1"/>
  <c r="QO65" i="10" s="1"/>
  <c r="QP65" i="10" s="1"/>
  <c r="QQ65" i="10" s="1"/>
  <c r="QR65" i="10" s="1"/>
  <c r="QS65" i="10" s="1"/>
  <c r="QT65" i="10" s="1"/>
  <c r="QU65" i="10" s="1"/>
  <c r="QV65" i="10" s="1"/>
  <c r="QW65" i="10" s="1"/>
  <c r="QX65" i="10" s="1"/>
  <c r="QY65" i="10" s="1"/>
  <c r="QZ65" i="10" s="1"/>
  <c r="RA65" i="10" s="1"/>
  <c r="RB65" i="10" s="1"/>
  <c r="RC65" i="10" s="1"/>
  <c r="RD65" i="10" s="1"/>
  <c r="RE65" i="10" s="1"/>
  <c r="RF65" i="10" s="1"/>
  <c r="RG65" i="10" s="1"/>
  <c r="RH65" i="10" s="1"/>
  <c r="RI65" i="10" s="1"/>
  <c r="RJ65" i="10" s="1"/>
  <c r="RK65" i="10" s="1"/>
  <c r="RL65" i="10" s="1"/>
  <c r="RM65" i="10" s="1"/>
  <c r="RN65" i="10" s="1"/>
  <c r="RO65" i="10" s="1"/>
  <c r="RP65" i="10" s="1"/>
  <c r="RQ65" i="10" s="1"/>
  <c r="RR65" i="10" s="1"/>
  <c r="RS65" i="10" s="1"/>
  <c r="RT65" i="10" s="1"/>
  <c r="RU65" i="10" s="1"/>
  <c r="QV113" i="10"/>
  <c r="QW113" i="10" s="1"/>
  <c r="QX113" i="10" s="1"/>
  <c r="QY113" i="10" s="1"/>
  <c r="QZ113" i="10" s="1"/>
  <c r="RA113" i="10" s="1"/>
  <c r="RB113" i="10" s="1"/>
  <c r="RC113" i="10" s="1"/>
  <c r="RD113" i="10" s="1"/>
  <c r="RE113" i="10" s="1"/>
  <c r="RF113" i="10" s="1"/>
  <c r="RG113" i="10" s="1"/>
  <c r="RH113" i="10" s="1"/>
  <c r="RI113" i="10" s="1"/>
  <c r="RJ113" i="10" s="1"/>
  <c r="RK113" i="10" s="1"/>
  <c r="RL113" i="10" s="1"/>
  <c r="RM113" i="10" s="1"/>
  <c r="RN113" i="10" s="1"/>
  <c r="RO113" i="10" s="1"/>
  <c r="RP113" i="10" s="1"/>
  <c r="RQ113" i="10" s="1"/>
  <c r="RR113" i="10" s="1"/>
  <c r="RS113" i="10" s="1"/>
  <c r="RT113" i="10" s="1"/>
  <c r="RU113" i="10" s="1"/>
  <c r="QJ101" i="10"/>
  <c r="QK101" i="10" s="1"/>
  <c r="QL101" i="10" s="1"/>
  <c r="QM101" i="10" s="1"/>
  <c r="QN101" i="10" s="1"/>
  <c r="QO101" i="10" s="1"/>
  <c r="QP101" i="10" s="1"/>
  <c r="QQ101" i="10" s="1"/>
  <c r="QR101" i="10" s="1"/>
  <c r="QS101" i="10" s="1"/>
  <c r="QT101" i="10" s="1"/>
  <c r="QU101" i="10" s="1"/>
  <c r="QV101" i="10" s="1"/>
  <c r="QW101" i="10" s="1"/>
  <c r="QX101" i="10" s="1"/>
  <c r="QY101" i="10" s="1"/>
  <c r="QZ101" i="10" s="1"/>
  <c r="RA101" i="10" s="1"/>
  <c r="RB101" i="10" s="1"/>
  <c r="RC101" i="10" s="1"/>
  <c r="RD101" i="10" s="1"/>
  <c r="RE101" i="10" s="1"/>
  <c r="RF101" i="10" s="1"/>
  <c r="RG101" i="10" s="1"/>
  <c r="RH101" i="10" s="1"/>
  <c r="RI101" i="10" s="1"/>
  <c r="RJ101" i="10" s="1"/>
  <c r="RK101" i="10" s="1"/>
  <c r="RL101" i="10" s="1"/>
  <c r="RM101" i="10" s="1"/>
  <c r="RN101" i="10" s="1"/>
  <c r="RO101" i="10" s="1"/>
  <c r="RP101" i="10" s="1"/>
  <c r="RQ101" i="10" s="1"/>
  <c r="RR101" i="10" s="1"/>
  <c r="RS101" i="10" s="1"/>
  <c r="RT101" i="10" s="1"/>
  <c r="RU101" i="10" s="1"/>
  <c r="QK102" i="10"/>
  <c r="QL102" i="10" s="1"/>
  <c r="QM102" i="10" s="1"/>
  <c r="QN102" i="10" s="1"/>
  <c r="QO102" i="10" s="1"/>
  <c r="QP102" i="10" s="1"/>
  <c r="QQ102" i="10" s="1"/>
  <c r="QR102" i="10" s="1"/>
  <c r="QS102" i="10" s="1"/>
  <c r="QT102" i="10" s="1"/>
  <c r="QU102" i="10" s="1"/>
  <c r="QV102" i="10" s="1"/>
  <c r="QW102" i="10" s="1"/>
  <c r="QX102" i="10" s="1"/>
  <c r="QY102" i="10" s="1"/>
  <c r="QZ102" i="10" s="1"/>
  <c r="RA102" i="10" s="1"/>
  <c r="RB102" i="10" s="1"/>
  <c r="RC102" i="10" s="1"/>
  <c r="RD102" i="10" s="1"/>
  <c r="RE102" i="10" s="1"/>
  <c r="RF102" i="10" s="1"/>
  <c r="RG102" i="10" s="1"/>
  <c r="RH102" i="10" s="1"/>
  <c r="RI102" i="10" s="1"/>
  <c r="RJ102" i="10" s="1"/>
  <c r="RK102" i="10" s="1"/>
  <c r="RL102" i="10" s="1"/>
  <c r="RM102" i="10" s="1"/>
  <c r="RN102" i="10" s="1"/>
  <c r="RO102" i="10" s="1"/>
  <c r="RP102" i="10" s="1"/>
  <c r="RQ102" i="10" s="1"/>
  <c r="RR102" i="10" s="1"/>
  <c r="RS102" i="10" s="1"/>
  <c r="RT102" i="10" s="1"/>
  <c r="RU102" i="10" s="1"/>
  <c r="PE70" i="10"/>
  <c r="PF70" i="10" s="1"/>
  <c r="PG70" i="10" s="1"/>
  <c r="PH70" i="10" s="1"/>
  <c r="PI70" i="10" s="1"/>
  <c r="PJ70" i="10" s="1"/>
  <c r="PK70" i="10" s="1"/>
  <c r="PL70" i="10" s="1"/>
  <c r="PM70" i="10" s="1"/>
  <c r="PN70" i="10" s="1"/>
  <c r="PO70" i="10" s="1"/>
  <c r="PP70" i="10" s="1"/>
  <c r="PQ70" i="10" s="1"/>
  <c r="PR70" i="10" s="1"/>
  <c r="PS70" i="10" s="1"/>
  <c r="PT70" i="10" s="1"/>
  <c r="PU70" i="10" s="1"/>
  <c r="PV70" i="10" s="1"/>
  <c r="PW70" i="10" s="1"/>
  <c r="PX70" i="10" s="1"/>
  <c r="PY70" i="10" s="1"/>
  <c r="PZ70" i="10" s="1"/>
  <c r="QA70" i="10" s="1"/>
  <c r="QB70" i="10" s="1"/>
  <c r="QC70" i="10" s="1"/>
  <c r="QD70" i="10" s="1"/>
  <c r="QE70" i="10" s="1"/>
  <c r="QF70" i="10" s="1"/>
  <c r="QG70" i="10" s="1"/>
  <c r="QH70" i="10" s="1"/>
  <c r="QI70" i="10" s="1"/>
  <c r="QJ70" i="10" s="1"/>
  <c r="QK70" i="10" s="1"/>
  <c r="QL70" i="10" s="1"/>
  <c r="QM70" i="10" s="1"/>
  <c r="QN70" i="10" s="1"/>
  <c r="QO70" i="10" s="1"/>
  <c r="QP70" i="10" s="1"/>
  <c r="QQ70" i="10" s="1"/>
  <c r="QR70" i="10" s="1"/>
  <c r="QS70" i="10" s="1"/>
  <c r="QT70" i="10" s="1"/>
  <c r="QU70" i="10" s="1"/>
  <c r="QV70" i="10" s="1"/>
  <c r="QW70" i="10" s="1"/>
  <c r="QX70" i="10" s="1"/>
  <c r="QY70" i="10" s="1"/>
  <c r="QZ70" i="10" s="1"/>
  <c r="RA70" i="10" s="1"/>
  <c r="RB70" i="10" s="1"/>
  <c r="RC70" i="10" s="1"/>
  <c r="RD70" i="10" s="1"/>
  <c r="RE70" i="10" s="1"/>
  <c r="RF70" i="10" s="1"/>
  <c r="RG70" i="10" s="1"/>
  <c r="RH70" i="10" s="1"/>
  <c r="RI70" i="10" s="1"/>
  <c r="RJ70" i="10" s="1"/>
  <c r="RK70" i="10" s="1"/>
  <c r="RL70" i="10" s="1"/>
  <c r="RM70" i="10" s="1"/>
  <c r="RN70" i="10" s="1"/>
  <c r="RO70" i="10" s="1"/>
  <c r="RP70" i="10" s="1"/>
  <c r="RQ70" i="10" s="1"/>
  <c r="RR70" i="10" s="1"/>
  <c r="RS70" i="10" s="1"/>
  <c r="RT70" i="10" s="1"/>
  <c r="RU70" i="10" s="1"/>
  <c r="OV61" i="10"/>
  <c r="OW61" i="10" s="1"/>
  <c r="OX61" i="10" s="1"/>
  <c r="OY61" i="10" s="1"/>
  <c r="OZ61" i="10" s="1"/>
  <c r="PA61" i="10" s="1"/>
  <c r="PB61" i="10" s="1"/>
  <c r="PC61" i="10" s="1"/>
  <c r="PD61" i="10" s="1"/>
  <c r="PE61" i="10" s="1"/>
  <c r="PF61" i="10" s="1"/>
  <c r="PG61" i="10" s="1"/>
  <c r="PH61" i="10" s="1"/>
  <c r="PI61" i="10" s="1"/>
  <c r="PJ61" i="10" s="1"/>
  <c r="PK61" i="10" s="1"/>
  <c r="PL61" i="10" s="1"/>
  <c r="PM61" i="10" s="1"/>
  <c r="PN61" i="10" s="1"/>
  <c r="PO61" i="10" s="1"/>
  <c r="PP61" i="10" s="1"/>
  <c r="PQ61" i="10" s="1"/>
  <c r="PR61" i="10" s="1"/>
  <c r="PS61" i="10" s="1"/>
  <c r="PT61" i="10" s="1"/>
  <c r="PU61" i="10" s="1"/>
  <c r="PV61" i="10" s="1"/>
  <c r="PW61" i="10" s="1"/>
  <c r="PX61" i="10" s="1"/>
  <c r="PY61" i="10" s="1"/>
  <c r="PZ61" i="10" s="1"/>
  <c r="QA61" i="10" s="1"/>
  <c r="QB61" i="10" s="1"/>
  <c r="QC61" i="10" s="1"/>
  <c r="QD61" i="10" s="1"/>
  <c r="QE61" i="10" s="1"/>
  <c r="QF61" i="10" s="1"/>
  <c r="QG61" i="10" s="1"/>
  <c r="QH61" i="10" s="1"/>
  <c r="QI61" i="10" s="1"/>
  <c r="QJ61" i="10" s="1"/>
  <c r="QK61" i="10" s="1"/>
  <c r="QL61" i="10" s="1"/>
  <c r="QM61" i="10" s="1"/>
  <c r="QN61" i="10" s="1"/>
  <c r="QO61" i="10" s="1"/>
  <c r="QP61" i="10" s="1"/>
  <c r="QQ61" i="10" s="1"/>
  <c r="QR61" i="10" s="1"/>
  <c r="QS61" i="10" s="1"/>
  <c r="QT61" i="10" s="1"/>
  <c r="QU61" i="10" s="1"/>
  <c r="QV61" i="10" s="1"/>
  <c r="QW61" i="10" s="1"/>
  <c r="QX61" i="10" s="1"/>
  <c r="QY61" i="10" s="1"/>
  <c r="QZ61" i="10" s="1"/>
  <c r="RA61" i="10" s="1"/>
  <c r="RB61" i="10" s="1"/>
  <c r="RC61" i="10" s="1"/>
  <c r="RD61" i="10" s="1"/>
  <c r="RE61" i="10" s="1"/>
  <c r="RF61" i="10" s="1"/>
  <c r="RG61" i="10" s="1"/>
  <c r="RH61" i="10" s="1"/>
  <c r="RI61" i="10" s="1"/>
  <c r="RJ61" i="10" s="1"/>
  <c r="RK61" i="10" s="1"/>
  <c r="RL61" i="10" s="1"/>
  <c r="RM61" i="10" s="1"/>
  <c r="RN61" i="10" s="1"/>
  <c r="RO61" i="10" s="1"/>
  <c r="RP61" i="10" s="1"/>
  <c r="RQ61" i="10" s="1"/>
  <c r="RR61" i="10" s="1"/>
  <c r="RS61" i="10" s="1"/>
  <c r="RT61" i="10" s="1"/>
  <c r="RU61" i="10" s="1"/>
  <c r="OF45" i="10"/>
  <c r="OG45" i="10" s="1"/>
  <c r="OH45" i="10" s="1"/>
  <c r="OI45" i="10" s="1"/>
  <c r="OJ45" i="10" s="1"/>
  <c r="OK45" i="10" s="1"/>
  <c r="OL45" i="10" s="1"/>
  <c r="OM45" i="10" s="1"/>
  <c r="ON45" i="10" s="1"/>
  <c r="OO45" i="10" s="1"/>
  <c r="OP45" i="10" s="1"/>
  <c r="OQ45" i="10" s="1"/>
  <c r="OR45" i="10" s="1"/>
  <c r="OS45" i="10" s="1"/>
  <c r="OT45" i="10" s="1"/>
  <c r="OU45" i="10" s="1"/>
  <c r="OV45" i="10" s="1"/>
  <c r="OW45" i="10" s="1"/>
  <c r="OX45" i="10" s="1"/>
  <c r="OY45" i="10" s="1"/>
  <c r="OZ45" i="10" s="1"/>
  <c r="PA45" i="10" s="1"/>
  <c r="PB45" i="10" s="1"/>
  <c r="PC45" i="10" s="1"/>
  <c r="PD45" i="10" s="1"/>
  <c r="PE45" i="10" s="1"/>
  <c r="PF45" i="10" s="1"/>
  <c r="PG45" i="10" s="1"/>
  <c r="PH45" i="10" s="1"/>
  <c r="PI45" i="10" s="1"/>
  <c r="PJ45" i="10" s="1"/>
  <c r="PK45" i="10" s="1"/>
  <c r="PL45" i="10" s="1"/>
  <c r="PM45" i="10" s="1"/>
  <c r="PN45" i="10" s="1"/>
  <c r="PO45" i="10" s="1"/>
  <c r="PP45" i="10" s="1"/>
  <c r="PQ45" i="10" s="1"/>
  <c r="PR45" i="10" s="1"/>
  <c r="PS45" i="10" s="1"/>
  <c r="PT45" i="10" s="1"/>
  <c r="PU45" i="10" s="1"/>
  <c r="PV45" i="10" s="1"/>
  <c r="PW45" i="10" s="1"/>
  <c r="PX45" i="10" s="1"/>
  <c r="PY45" i="10" s="1"/>
  <c r="PZ45" i="10" s="1"/>
  <c r="QA45" i="10" s="1"/>
  <c r="QB45" i="10" s="1"/>
  <c r="QC45" i="10" s="1"/>
  <c r="QD45" i="10" s="1"/>
  <c r="QE45" i="10" s="1"/>
  <c r="QF45" i="10" s="1"/>
  <c r="QG45" i="10" s="1"/>
  <c r="QH45" i="10" s="1"/>
  <c r="QI45" i="10" s="1"/>
  <c r="QJ45" i="10" s="1"/>
  <c r="QK45" i="10" s="1"/>
  <c r="QL45" i="10" s="1"/>
  <c r="QM45" i="10" s="1"/>
  <c r="QN45" i="10" s="1"/>
  <c r="QO45" i="10" s="1"/>
  <c r="QP45" i="10" s="1"/>
  <c r="QQ45" i="10" s="1"/>
  <c r="QR45" i="10" s="1"/>
  <c r="QS45" i="10" s="1"/>
  <c r="QT45" i="10" s="1"/>
  <c r="QU45" i="10" s="1"/>
  <c r="QV45" i="10" s="1"/>
  <c r="QW45" i="10" s="1"/>
  <c r="QX45" i="10" s="1"/>
  <c r="QY45" i="10" s="1"/>
  <c r="QZ45" i="10" s="1"/>
  <c r="RA45" i="10" s="1"/>
  <c r="RB45" i="10" s="1"/>
  <c r="RC45" i="10" s="1"/>
  <c r="RD45" i="10" s="1"/>
  <c r="RE45" i="10" s="1"/>
  <c r="RF45" i="10" s="1"/>
  <c r="RG45" i="10" s="1"/>
  <c r="RH45" i="10" s="1"/>
  <c r="RI45" i="10" s="1"/>
  <c r="RJ45" i="10" s="1"/>
  <c r="RK45" i="10" s="1"/>
  <c r="RL45" i="10" s="1"/>
  <c r="RM45" i="10" s="1"/>
  <c r="RN45" i="10" s="1"/>
  <c r="RO45" i="10" s="1"/>
  <c r="RP45" i="10" s="1"/>
  <c r="RQ45" i="10" s="1"/>
  <c r="RR45" i="10" s="1"/>
  <c r="RS45" i="10" s="1"/>
  <c r="RT45" i="10" s="1"/>
  <c r="RU45" i="10" s="1"/>
  <c r="OB41" i="10"/>
  <c r="OC41" i="10" s="1"/>
  <c r="OD41" i="10" s="1"/>
  <c r="OE41" i="10" s="1"/>
  <c r="OF41" i="10" s="1"/>
  <c r="OG41" i="10" s="1"/>
  <c r="OH41" i="10" s="1"/>
  <c r="OI41" i="10" s="1"/>
  <c r="OJ41" i="10" s="1"/>
  <c r="OK41" i="10" s="1"/>
  <c r="OL41" i="10" s="1"/>
  <c r="OM41" i="10" s="1"/>
  <c r="ON41" i="10" s="1"/>
  <c r="OO41" i="10" s="1"/>
  <c r="OP41" i="10" s="1"/>
  <c r="OQ41" i="10" s="1"/>
  <c r="OR41" i="10" s="1"/>
  <c r="OS41" i="10" s="1"/>
  <c r="OT41" i="10" s="1"/>
  <c r="OU41" i="10" s="1"/>
  <c r="OV41" i="10" s="1"/>
  <c r="OW41" i="10" s="1"/>
  <c r="OX41" i="10" s="1"/>
  <c r="OY41" i="10" s="1"/>
  <c r="OZ41" i="10" s="1"/>
  <c r="PA41" i="10" s="1"/>
  <c r="PB41" i="10" s="1"/>
  <c r="PC41" i="10" s="1"/>
  <c r="PD41" i="10" s="1"/>
  <c r="PE41" i="10" s="1"/>
  <c r="PF41" i="10" s="1"/>
  <c r="PG41" i="10" s="1"/>
  <c r="PH41" i="10" s="1"/>
  <c r="PI41" i="10" s="1"/>
  <c r="PJ41" i="10" s="1"/>
  <c r="PK41" i="10" s="1"/>
  <c r="PL41" i="10" s="1"/>
  <c r="PM41" i="10" s="1"/>
  <c r="PN41" i="10" s="1"/>
  <c r="PO41" i="10" s="1"/>
  <c r="PP41" i="10" s="1"/>
  <c r="PQ41" i="10" s="1"/>
  <c r="PR41" i="10" s="1"/>
  <c r="PS41" i="10" s="1"/>
  <c r="PT41" i="10" s="1"/>
  <c r="PU41" i="10" s="1"/>
  <c r="PV41" i="10" s="1"/>
  <c r="PW41" i="10" s="1"/>
  <c r="PX41" i="10" s="1"/>
  <c r="PY41" i="10" s="1"/>
  <c r="PZ41" i="10" s="1"/>
  <c r="QA41" i="10" s="1"/>
  <c r="QB41" i="10" s="1"/>
  <c r="QC41" i="10" s="1"/>
  <c r="QD41" i="10" s="1"/>
  <c r="QE41" i="10" s="1"/>
  <c r="QF41" i="10" s="1"/>
  <c r="QG41" i="10" s="1"/>
  <c r="QH41" i="10" s="1"/>
  <c r="QI41" i="10" s="1"/>
  <c r="QJ41" i="10" s="1"/>
  <c r="QK41" i="10" s="1"/>
  <c r="QL41" i="10" s="1"/>
  <c r="QM41" i="10" s="1"/>
  <c r="QN41" i="10" s="1"/>
  <c r="QO41" i="10" s="1"/>
  <c r="QP41" i="10" s="1"/>
  <c r="QQ41" i="10" s="1"/>
  <c r="QR41" i="10" s="1"/>
  <c r="QS41" i="10" s="1"/>
  <c r="QT41" i="10" s="1"/>
  <c r="QU41" i="10" s="1"/>
  <c r="QV41" i="10" s="1"/>
  <c r="QW41" i="10" s="1"/>
  <c r="QX41" i="10" s="1"/>
  <c r="QY41" i="10" s="1"/>
  <c r="QZ41" i="10" s="1"/>
  <c r="RA41" i="10" s="1"/>
  <c r="RB41" i="10" s="1"/>
  <c r="RC41" i="10" s="1"/>
  <c r="RD41" i="10" s="1"/>
  <c r="RE41" i="10" s="1"/>
  <c r="RF41" i="10" s="1"/>
  <c r="RG41" i="10" s="1"/>
  <c r="RH41" i="10" s="1"/>
  <c r="RI41" i="10" s="1"/>
  <c r="RJ41" i="10" s="1"/>
  <c r="RK41" i="10" s="1"/>
  <c r="RL41" i="10" s="1"/>
  <c r="RM41" i="10" s="1"/>
  <c r="RN41" i="10" s="1"/>
  <c r="RO41" i="10" s="1"/>
  <c r="RP41" i="10" s="1"/>
  <c r="RQ41" i="10" s="1"/>
  <c r="RR41" i="10" s="1"/>
  <c r="RS41" i="10" s="1"/>
  <c r="RT41" i="10" s="1"/>
  <c r="RU41" i="10" s="1"/>
  <c r="QW114" i="10"/>
  <c r="QX114" i="10" s="1"/>
  <c r="QY114" i="10" s="1"/>
  <c r="QZ114" i="10" s="1"/>
  <c r="RA114" i="10" s="1"/>
  <c r="RB114" i="10" s="1"/>
  <c r="RC114" i="10" s="1"/>
  <c r="RD114" i="10" s="1"/>
  <c r="RE114" i="10" s="1"/>
  <c r="RF114" i="10" s="1"/>
  <c r="RG114" i="10" s="1"/>
  <c r="RH114" i="10" s="1"/>
  <c r="RI114" i="10" s="1"/>
  <c r="RJ114" i="10" s="1"/>
  <c r="RK114" i="10" s="1"/>
  <c r="RL114" i="10" s="1"/>
  <c r="RM114" i="10" s="1"/>
  <c r="RN114" i="10" s="1"/>
  <c r="RO114" i="10" s="1"/>
  <c r="RP114" i="10" s="1"/>
  <c r="RQ114" i="10" s="1"/>
  <c r="RR114" i="10" s="1"/>
  <c r="RS114" i="10" s="1"/>
  <c r="RT114" i="10" s="1"/>
  <c r="RU114" i="10" s="1"/>
  <c r="PW88" i="10"/>
  <c r="PX88" i="10" s="1"/>
  <c r="PY88" i="10" s="1"/>
  <c r="PZ88" i="10" s="1"/>
  <c r="QA88" i="10" s="1"/>
  <c r="QB88" i="10" s="1"/>
  <c r="QC88" i="10" s="1"/>
  <c r="QD88" i="10" s="1"/>
  <c r="QE88" i="10" s="1"/>
  <c r="QF88" i="10" s="1"/>
  <c r="QG88" i="10" s="1"/>
  <c r="QH88" i="10" s="1"/>
  <c r="QI88" i="10" s="1"/>
  <c r="QJ88" i="10" s="1"/>
  <c r="QK88" i="10" s="1"/>
  <c r="QL88" i="10" s="1"/>
  <c r="QM88" i="10" s="1"/>
  <c r="QN88" i="10" s="1"/>
  <c r="QO88" i="10" s="1"/>
  <c r="QP88" i="10" s="1"/>
  <c r="QQ88" i="10" s="1"/>
  <c r="QR88" i="10" s="1"/>
  <c r="QS88" i="10" s="1"/>
  <c r="QT88" i="10" s="1"/>
  <c r="QU88" i="10" s="1"/>
  <c r="QV88" i="10" s="1"/>
  <c r="QW88" i="10" s="1"/>
  <c r="QX88" i="10" s="1"/>
  <c r="QY88" i="10" s="1"/>
  <c r="QZ88" i="10" s="1"/>
  <c r="RA88" i="10" s="1"/>
  <c r="RB88" i="10" s="1"/>
  <c r="RC88" i="10" s="1"/>
  <c r="RD88" i="10" s="1"/>
  <c r="RE88" i="10" s="1"/>
  <c r="RF88" i="10" s="1"/>
  <c r="RG88" i="10" s="1"/>
  <c r="RH88" i="10" s="1"/>
  <c r="RI88" i="10" s="1"/>
  <c r="RJ88" i="10" s="1"/>
  <c r="RK88" i="10" s="1"/>
  <c r="RL88" i="10" s="1"/>
  <c r="RM88" i="10" s="1"/>
  <c r="RN88" i="10" s="1"/>
  <c r="RO88" i="10" s="1"/>
  <c r="RP88" i="10" s="1"/>
  <c r="RQ88" i="10" s="1"/>
  <c r="RR88" i="10" s="1"/>
  <c r="RS88" i="10" s="1"/>
  <c r="RT88" i="10" s="1"/>
  <c r="RU88" i="10" s="1"/>
  <c r="PD69" i="10"/>
  <c r="PE69" i="10" s="1"/>
  <c r="PF69" i="10" s="1"/>
  <c r="PG69" i="10" s="1"/>
  <c r="PH69" i="10" s="1"/>
  <c r="PI69" i="10" s="1"/>
  <c r="PJ69" i="10" s="1"/>
  <c r="PK69" i="10" s="1"/>
  <c r="PL69" i="10" s="1"/>
  <c r="PM69" i="10" s="1"/>
  <c r="PN69" i="10" s="1"/>
  <c r="PO69" i="10" s="1"/>
  <c r="PP69" i="10" s="1"/>
  <c r="PQ69" i="10" s="1"/>
  <c r="PR69" i="10" s="1"/>
  <c r="PS69" i="10" s="1"/>
  <c r="PT69" i="10" s="1"/>
  <c r="PU69" i="10" s="1"/>
  <c r="PV69" i="10" s="1"/>
  <c r="PW69" i="10" s="1"/>
  <c r="PX69" i="10" s="1"/>
  <c r="PY69" i="10" s="1"/>
  <c r="PZ69" i="10" s="1"/>
  <c r="QA69" i="10" s="1"/>
  <c r="QB69" i="10" s="1"/>
  <c r="QC69" i="10" s="1"/>
  <c r="QD69" i="10" s="1"/>
  <c r="QE69" i="10" s="1"/>
  <c r="QF69" i="10" s="1"/>
  <c r="QG69" i="10" s="1"/>
  <c r="QH69" i="10" s="1"/>
  <c r="QI69" i="10" s="1"/>
  <c r="QJ69" i="10" s="1"/>
  <c r="QK69" i="10" s="1"/>
  <c r="QL69" i="10" s="1"/>
  <c r="QM69" i="10" s="1"/>
  <c r="QN69" i="10" s="1"/>
  <c r="QO69" i="10" s="1"/>
  <c r="QP69" i="10" s="1"/>
  <c r="QQ69" i="10" s="1"/>
  <c r="QR69" i="10" s="1"/>
  <c r="QS69" i="10" s="1"/>
  <c r="QT69" i="10" s="1"/>
  <c r="QU69" i="10" s="1"/>
  <c r="QV69" i="10" s="1"/>
  <c r="QW69" i="10" s="1"/>
  <c r="QX69" i="10" s="1"/>
  <c r="QY69" i="10" s="1"/>
  <c r="QZ69" i="10" s="1"/>
  <c r="RA69" i="10" s="1"/>
  <c r="RB69" i="10" s="1"/>
  <c r="RC69" i="10" s="1"/>
  <c r="RD69" i="10" s="1"/>
  <c r="RE69" i="10" s="1"/>
  <c r="RF69" i="10" s="1"/>
  <c r="RG69" i="10" s="1"/>
  <c r="RH69" i="10" s="1"/>
  <c r="RI69" i="10" s="1"/>
  <c r="RJ69" i="10" s="1"/>
  <c r="RK69" i="10" s="1"/>
  <c r="RL69" i="10" s="1"/>
  <c r="RM69" i="10" s="1"/>
  <c r="RN69" i="10" s="1"/>
  <c r="RO69" i="10" s="1"/>
  <c r="RP69" i="10" s="1"/>
  <c r="RQ69" i="10" s="1"/>
  <c r="RR69" i="10" s="1"/>
  <c r="RS69" i="10" s="1"/>
  <c r="RT69" i="10" s="1"/>
  <c r="RU69" i="10" s="1"/>
  <c r="PI74" i="10"/>
  <c r="PJ74" i="10" s="1"/>
  <c r="PK74" i="10" s="1"/>
  <c r="PL74" i="10" s="1"/>
  <c r="PM74" i="10" s="1"/>
  <c r="PN74" i="10" s="1"/>
  <c r="PO74" i="10" s="1"/>
  <c r="PP74" i="10" s="1"/>
  <c r="PQ74" i="10" s="1"/>
  <c r="PR74" i="10" s="1"/>
  <c r="PS74" i="10" s="1"/>
  <c r="PT74" i="10" s="1"/>
  <c r="PU74" i="10" s="1"/>
  <c r="PV74" i="10" s="1"/>
  <c r="PW74" i="10" s="1"/>
  <c r="PX74" i="10" s="1"/>
  <c r="PY74" i="10" s="1"/>
  <c r="PZ74" i="10" s="1"/>
  <c r="QA74" i="10" s="1"/>
  <c r="QB74" i="10" s="1"/>
  <c r="QC74" i="10" s="1"/>
  <c r="QD74" i="10" s="1"/>
  <c r="QE74" i="10" s="1"/>
  <c r="QF74" i="10" s="1"/>
  <c r="QG74" i="10" s="1"/>
  <c r="QH74" i="10" s="1"/>
  <c r="QI74" i="10" s="1"/>
  <c r="QJ74" i="10" s="1"/>
  <c r="QK74" i="10" s="1"/>
  <c r="QL74" i="10" s="1"/>
  <c r="QM74" i="10" s="1"/>
  <c r="QN74" i="10" s="1"/>
  <c r="QO74" i="10" s="1"/>
  <c r="QP74" i="10" s="1"/>
  <c r="QQ74" i="10" s="1"/>
  <c r="QR74" i="10" s="1"/>
  <c r="QS74" i="10" s="1"/>
  <c r="QT74" i="10" s="1"/>
  <c r="QU74" i="10" s="1"/>
  <c r="QV74" i="10" s="1"/>
  <c r="QW74" i="10" s="1"/>
  <c r="QX74" i="10" s="1"/>
  <c r="QY74" i="10" s="1"/>
  <c r="QZ74" i="10" s="1"/>
  <c r="RA74" i="10" s="1"/>
  <c r="RB74" i="10" s="1"/>
  <c r="RC74" i="10" s="1"/>
  <c r="RD74" i="10" s="1"/>
  <c r="RE74" i="10" s="1"/>
  <c r="RF74" i="10" s="1"/>
  <c r="RG74" i="10" s="1"/>
  <c r="RH74" i="10" s="1"/>
  <c r="RI74" i="10" s="1"/>
  <c r="RJ74" i="10" s="1"/>
  <c r="RK74" i="10" s="1"/>
  <c r="RL74" i="10" s="1"/>
  <c r="RM74" i="10" s="1"/>
  <c r="RN74" i="10" s="1"/>
  <c r="RO74" i="10" s="1"/>
  <c r="RP74" i="10" s="1"/>
  <c r="RQ74" i="10" s="1"/>
  <c r="RR74" i="10" s="1"/>
  <c r="RS74" i="10" s="1"/>
  <c r="RT74" i="10" s="1"/>
  <c r="RU74" i="10" s="1"/>
  <c r="OU60" i="10"/>
  <c r="OV60" i="10" s="1"/>
  <c r="OW60" i="10" s="1"/>
  <c r="OX60" i="10" s="1"/>
  <c r="OY60" i="10" s="1"/>
  <c r="OZ60" i="10" s="1"/>
  <c r="PA60" i="10" s="1"/>
  <c r="PB60" i="10" s="1"/>
  <c r="PC60" i="10" s="1"/>
  <c r="PD60" i="10" s="1"/>
  <c r="PE60" i="10" s="1"/>
  <c r="PF60" i="10" s="1"/>
  <c r="PG60" i="10" s="1"/>
  <c r="PH60" i="10" s="1"/>
  <c r="PI60" i="10" s="1"/>
  <c r="PJ60" i="10" s="1"/>
  <c r="PK60" i="10" s="1"/>
  <c r="PL60" i="10" s="1"/>
  <c r="PM60" i="10" s="1"/>
  <c r="PN60" i="10" s="1"/>
  <c r="PO60" i="10" s="1"/>
  <c r="PP60" i="10" s="1"/>
  <c r="PQ60" i="10" s="1"/>
  <c r="PR60" i="10" s="1"/>
  <c r="PS60" i="10" s="1"/>
  <c r="PT60" i="10" s="1"/>
  <c r="PU60" i="10" s="1"/>
  <c r="PV60" i="10" s="1"/>
  <c r="PW60" i="10" s="1"/>
  <c r="PX60" i="10" s="1"/>
  <c r="PY60" i="10" s="1"/>
  <c r="PZ60" i="10" s="1"/>
  <c r="QA60" i="10" s="1"/>
  <c r="QB60" i="10" s="1"/>
  <c r="QC60" i="10" s="1"/>
  <c r="QD60" i="10" s="1"/>
  <c r="QE60" i="10" s="1"/>
  <c r="QF60" i="10" s="1"/>
  <c r="QG60" i="10" s="1"/>
  <c r="QH60" i="10" s="1"/>
  <c r="QI60" i="10" s="1"/>
  <c r="QJ60" i="10" s="1"/>
  <c r="QK60" i="10" s="1"/>
  <c r="QL60" i="10" s="1"/>
  <c r="QM60" i="10" s="1"/>
  <c r="QN60" i="10" s="1"/>
  <c r="QO60" i="10" s="1"/>
  <c r="QP60" i="10" s="1"/>
  <c r="QQ60" i="10" s="1"/>
  <c r="QR60" i="10" s="1"/>
  <c r="QS60" i="10" s="1"/>
  <c r="QT60" i="10" s="1"/>
  <c r="QU60" i="10" s="1"/>
  <c r="QV60" i="10" s="1"/>
  <c r="QW60" i="10" s="1"/>
  <c r="QX60" i="10" s="1"/>
  <c r="QY60" i="10" s="1"/>
  <c r="QZ60" i="10" s="1"/>
  <c r="RA60" i="10" s="1"/>
  <c r="RB60" i="10" s="1"/>
  <c r="RC60" i="10" s="1"/>
  <c r="RD60" i="10" s="1"/>
  <c r="RE60" i="10" s="1"/>
  <c r="RF60" i="10" s="1"/>
  <c r="RG60" i="10" s="1"/>
  <c r="RH60" i="10" s="1"/>
  <c r="RI60" i="10" s="1"/>
  <c r="RJ60" i="10" s="1"/>
  <c r="RK60" i="10" s="1"/>
  <c r="RL60" i="10" s="1"/>
  <c r="RM60" i="10" s="1"/>
  <c r="RN60" i="10" s="1"/>
  <c r="RO60" i="10" s="1"/>
  <c r="RP60" i="10" s="1"/>
  <c r="RQ60" i="10" s="1"/>
  <c r="RR60" i="10" s="1"/>
  <c r="RS60" i="10" s="1"/>
  <c r="RT60" i="10" s="1"/>
  <c r="RU60" i="10" s="1"/>
  <c r="OW62" i="10"/>
  <c r="OX62" i="10" s="1"/>
  <c r="OY62" i="10" s="1"/>
  <c r="OZ62" i="10" s="1"/>
  <c r="PA62" i="10" s="1"/>
  <c r="PB62" i="10" s="1"/>
  <c r="PC62" i="10" s="1"/>
  <c r="PD62" i="10" s="1"/>
  <c r="PE62" i="10" s="1"/>
  <c r="PF62" i="10" s="1"/>
  <c r="PG62" i="10" s="1"/>
  <c r="PH62" i="10" s="1"/>
  <c r="PI62" i="10" s="1"/>
  <c r="PJ62" i="10" s="1"/>
  <c r="PK62" i="10" s="1"/>
  <c r="PL62" i="10" s="1"/>
  <c r="PM62" i="10" s="1"/>
  <c r="PN62" i="10" s="1"/>
  <c r="PO62" i="10" s="1"/>
  <c r="PP62" i="10" s="1"/>
  <c r="PQ62" i="10" s="1"/>
  <c r="PR62" i="10" s="1"/>
  <c r="PS62" i="10" s="1"/>
  <c r="PT62" i="10" s="1"/>
  <c r="PU62" i="10" s="1"/>
  <c r="PV62" i="10" s="1"/>
  <c r="PW62" i="10" s="1"/>
  <c r="PX62" i="10" s="1"/>
  <c r="PY62" i="10" s="1"/>
  <c r="PZ62" i="10" s="1"/>
  <c r="QA62" i="10" s="1"/>
  <c r="QB62" i="10" s="1"/>
  <c r="QC62" i="10" s="1"/>
  <c r="QD62" i="10" s="1"/>
  <c r="QE62" i="10" s="1"/>
  <c r="QF62" i="10" s="1"/>
  <c r="QG62" i="10" s="1"/>
  <c r="QH62" i="10" s="1"/>
  <c r="QI62" i="10" s="1"/>
  <c r="QJ62" i="10" s="1"/>
  <c r="QK62" i="10" s="1"/>
  <c r="QL62" i="10" s="1"/>
  <c r="QM62" i="10" s="1"/>
  <c r="QN62" i="10" s="1"/>
  <c r="QO62" i="10" s="1"/>
  <c r="QP62" i="10" s="1"/>
  <c r="QQ62" i="10" s="1"/>
  <c r="QR62" i="10" s="1"/>
  <c r="QS62" i="10" s="1"/>
  <c r="QT62" i="10" s="1"/>
  <c r="QU62" i="10" s="1"/>
  <c r="QV62" i="10" s="1"/>
  <c r="QW62" i="10" s="1"/>
  <c r="QX62" i="10" s="1"/>
  <c r="QY62" i="10" s="1"/>
  <c r="QZ62" i="10" s="1"/>
  <c r="RA62" i="10" s="1"/>
  <c r="RB62" i="10" s="1"/>
  <c r="RC62" i="10" s="1"/>
  <c r="RD62" i="10" s="1"/>
  <c r="RE62" i="10" s="1"/>
  <c r="RF62" i="10" s="1"/>
  <c r="RG62" i="10" s="1"/>
  <c r="RH62" i="10" s="1"/>
  <c r="RI62" i="10" s="1"/>
  <c r="RJ62" i="10" s="1"/>
  <c r="RK62" i="10" s="1"/>
  <c r="RL62" i="10" s="1"/>
  <c r="RM62" i="10" s="1"/>
  <c r="RN62" i="10" s="1"/>
  <c r="RO62" i="10" s="1"/>
  <c r="RP62" i="10" s="1"/>
  <c r="RQ62" i="10" s="1"/>
  <c r="RR62" i="10" s="1"/>
  <c r="RS62" i="10" s="1"/>
  <c r="RT62" i="10" s="1"/>
  <c r="RU62" i="10" s="1"/>
  <c r="OE44" i="10"/>
  <c r="OF44" i="10" s="1"/>
  <c r="OG44" i="10" s="1"/>
  <c r="OH44" i="10" s="1"/>
  <c r="OI44" i="10" s="1"/>
  <c r="OJ44" i="10" s="1"/>
  <c r="OK44" i="10" s="1"/>
  <c r="OL44" i="10" s="1"/>
  <c r="OM44" i="10" s="1"/>
  <c r="ON44" i="10" s="1"/>
  <c r="OO44" i="10" s="1"/>
  <c r="OP44" i="10" s="1"/>
  <c r="OQ44" i="10" s="1"/>
  <c r="OR44" i="10" s="1"/>
  <c r="OS44" i="10" s="1"/>
  <c r="OT44" i="10" s="1"/>
  <c r="OU44" i="10" s="1"/>
  <c r="OV44" i="10" s="1"/>
  <c r="OW44" i="10" s="1"/>
  <c r="OX44" i="10" s="1"/>
  <c r="OY44" i="10" s="1"/>
  <c r="OZ44" i="10" s="1"/>
  <c r="PA44" i="10" s="1"/>
  <c r="PB44" i="10" s="1"/>
  <c r="PC44" i="10" s="1"/>
  <c r="PD44" i="10" s="1"/>
  <c r="PE44" i="10" s="1"/>
  <c r="PF44" i="10" s="1"/>
  <c r="PG44" i="10" s="1"/>
  <c r="PH44" i="10" s="1"/>
  <c r="PI44" i="10" s="1"/>
  <c r="PJ44" i="10" s="1"/>
  <c r="PK44" i="10" s="1"/>
  <c r="PL44" i="10" s="1"/>
  <c r="PM44" i="10" s="1"/>
  <c r="PN44" i="10" s="1"/>
  <c r="PO44" i="10" s="1"/>
  <c r="PP44" i="10" s="1"/>
  <c r="PQ44" i="10" s="1"/>
  <c r="PR44" i="10" s="1"/>
  <c r="PS44" i="10" s="1"/>
  <c r="PT44" i="10" s="1"/>
  <c r="PU44" i="10" s="1"/>
  <c r="PV44" i="10" s="1"/>
  <c r="PW44" i="10" s="1"/>
  <c r="PX44" i="10" s="1"/>
  <c r="PY44" i="10" s="1"/>
  <c r="PZ44" i="10" s="1"/>
  <c r="QA44" i="10" s="1"/>
  <c r="QB44" i="10" s="1"/>
  <c r="QC44" i="10" s="1"/>
  <c r="QD44" i="10" s="1"/>
  <c r="QE44" i="10" s="1"/>
  <c r="QF44" i="10" s="1"/>
  <c r="QG44" i="10" s="1"/>
  <c r="QH44" i="10" s="1"/>
  <c r="QI44" i="10" s="1"/>
  <c r="QJ44" i="10" s="1"/>
  <c r="QK44" i="10" s="1"/>
  <c r="QL44" i="10" s="1"/>
  <c r="QM44" i="10" s="1"/>
  <c r="QN44" i="10" s="1"/>
  <c r="QO44" i="10" s="1"/>
  <c r="QP44" i="10" s="1"/>
  <c r="QQ44" i="10" s="1"/>
  <c r="QR44" i="10" s="1"/>
  <c r="QS44" i="10" s="1"/>
  <c r="QT44" i="10" s="1"/>
  <c r="QU44" i="10" s="1"/>
  <c r="QV44" i="10" s="1"/>
  <c r="QW44" i="10" s="1"/>
  <c r="QX44" i="10" s="1"/>
  <c r="QY44" i="10" s="1"/>
  <c r="QZ44" i="10" s="1"/>
  <c r="RA44" i="10" s="1"/>
  <c r="RB44" i="10" s="1"/>
  <c r="RC44" i="10" s="1"/>
  <c r="RD44" i="10" s="1"/>
  <c r="RE44" i="10" s="1"/>
  <c r="RF44" i="10" s="1"/>
  <c r="RG44" i="10" s="1"/>
  <c r="RH44" i="10" s="1"/>
  <c r="RI44" i="10" s="1"/>
  <c r="RJ44" i="10" s="1"/>
  <c r="RK44" i="10" s="1"/>
  <c r="RL44" i="10" s="1"/>
  <c r="RM44" i="10" s="1"/>
  <c r="RN44" i="10" s="1"/>
  <c r="RO44" i="10" s="1"/>
  <c r="RP44" i="10" s="1"/>
  <c r="RQ44" i="10" s="1"/>
  <c r="RR44" i="10" s="1"/>
  <c r="RS44" i="10" s="1"/>
  <c r="RT44" i="10" s="1"/>
  <c r="RU44" i="10" s="1"/>
  <c r="PM78" i="10"/>
  <c r="PN78" i="10" s="1"/>
  <c r="PO78" i="10" s="1"/>
  <c r="PP78" i="10" s="1"/>
  <c r="PQ78" i="10" s="1"/>
  <c r="PR78" i="10" s="1"/>
  <c r="PS78" i="10" s="1"/>
  <c r="PT78" i="10" s="1"/>
  <c r="PU78" i="10" s="1"/>
  <c r="PV78" i="10" s="1"/>
  <c r="PW78" i="10" s="1"/>
  <c r="PX78" i="10" s="1"/>
  <c r="PY78" i="10" s="1"/>
  <c r="PZ78" i="10" s="1"/>
  <c r="QA78" i="10" s="1"/>
  <c r="QB78" i="10" s="1"/>
  <c r="QC78" i="10" s="1"/>
  <c r="QD78" i="10" s="1"/>
  <c r="QE78" i="10" s="1"/>
  <c r="QF78" i="10" s="1"/>
  <c r="QG78" i="10" s="1"/>
  <c r="QH78" i="10" s="1"/>
  <c r="QI78" i="10" s="1"/>
  <c r="QJ78" i="10" s="1"/>
  <c r="QK78" i="10" s="1"/>
  <c r="QL78" i="10" s="1"/>
  <c r="QM78" i="10" s="1"/>
  <c r="QN78" i="10" s="1"/>
  <c r="QO78" i="10" s="1"/>
  <c r="QP78" i="10" s="1"/>
  <c r="QQ78" i="10" s="1"/>
  <c r="QR78" i="10" s="1"/>
  <c r="QS78" i="10" s="1"/>
  <c r="QT78" i="10" s="1"/>
  <c r="QU78" i="10" s="1"/>
  <c r="QV78" i="10" s="1"/>
  <c r="QW78" i="10" s="1"/>
  <c r="QX78" i="10" s="1"/>
  <c r="QY78" i="10" s="1"/>
  <c r="QZ78" i="10" s="1"/>
  <c r="RA78" i="10" s="1"/>
  <c r="RB78" i="10" s="1"/>
  <c r="RC78" i="10" s="1"/>
  <c r="RD78" i="10" s="1"/>
  <c r="RE78" i="10" s="1"/>
  <c r="RF78" i="10" s="1"/>
  <c r="RG78" i="10" s="1"/>
  <c r="RH78" i="10" s="1"/>
  <c r="RI78" i="10" s="1"/>
  <c r="RJ78" i="10" s="1"/>
  <c r="RK78" i="10" s="1"/>
  <c r="RL78" i="10" s="1"/>
  <c r="RM78" i="10" s="1"/>
  <c r="RN78" i="10" s="1"/>
  <c r="RO78" i="10" s="1"/>
  <c r="RP78" i="10" s="1"/>
  <c r="RQ78" i="10" s="1"/>
  <c r="RR78" i="10" s="1"/>
  <c r="RS78" i="10" s="1"/>
  <c r="RT78" i="10" s="1"/>
  <c r="RU78" i="10" s="1"/>
  <c r="OJ49" i="10"/>
  <c r="OK49" i="10" s="1"/>
  <c r="OL49" i="10" s="1"/>
  <c r="OM49" i="10" s="1"/>
  <c r="ON49" i="10" s="1"/>
  <c r="OO49" i="10" s="1"/>
  <c r="OP49" i="10" s="1"/>
  <c r="OQ49" i="10" s="1"/>
  <c r="OR49" i="10" s="1"/>
  <c r="OS49" i="10" s="1"/>
  <c r="OT49" i="10" s="1"/>
  <c r="OU49" i="10" s="1"/>
  <c r="OV49" i="10" s="1"/>
  <c r="OW49" i="10" s="1"/>
  <c r="OX49" i="10" s="1"/>
  <c r="OY49" i="10" s="1"/>
  <c r="OZ49" i="10" s="1"/>
  <c r="PA49" i="10" s="1"/>
  <c r="PB49" i="10" s="1"/>
  <c r="PC49" i="10" s="1"/>
  <c r="PD49" i="10" s="1"/>
  <c r="PE49" i="10" s="1"/>
  <c r="PF49" i="10" s="1"/>
  <c r="PG49" i="10" s="1"/>
  <c r="PH49" i="10" s="1"/>
  <c r="PI49" i="10" s="1"/>
  <c r="PJ49" i="10" s="1"/>
  <c r="PK49" i="10" s="1"/>
  <c r="PL49" i="10" s="1"/>
  <c r="PM49" i="10" s="1"/>
  <c r="PN49" i="10" s="1"/>
  <c r="PO49" i="10" s="1"/>
  <c r="PP49" i="10" s="1"/>
  <c r="PQ49" i="10" s="1"/>
  <c r="PR49" i="10" s="1"/>
  <c r="PS49" i="10" s="1"/>
  <c r="PT49" i="10" s="1"/>
  <c r="PU49" i="10" s="1"/>
  <c r="PV49" i="10" s="1"/>
  <c r="PW49" i="10" s="1"/>
  <c r="PX49" i="10" s="1"/>
  <c r="PY49" i="10" s="1"/>
  <c r="PZ49" i="10" s="1"/>
  <c r="QA49" i="10" s="1"/>
  <c r="QB49" i="10" s="1"/>
  <c r="QC49" i="10" s="1"/>
  <c r="QD49" i="10" s="1"/>
  <c r="QE49" i="10" s="1"/>
  <c r="QF49" i="10" s="1"/>
  <c r="QG49" i="10" s="1"/>
  <c r="QH49" i="10" s="1"/>
  <c r="QI49" i="10" s="1"/>
  <c r="QJ49" i="10" s="1"/>
  <c r="QK49" i="10" s="1"/>
  <c r="QL49" i="10" s="1"/>
  <c r="QM49" i="10" s="1"/>
  <c r="QN49" i="10" s="1"/>
  <c r="QO49" i="10" s="1"/>
  <c r="QP49" i="10" s="1"/>
  <c r="QQ49" i="10" s="1"/>
  <c r="QR49" i="10" s="1"/>
  <c r="QS49" i="10" s="1"/>
  <c r="QT49" i="10" s="1"/>
  <c r="QU49" i="10" s="1"/>
  <c r="QV49" i="10" s="1"/>
  <c r="QW49" i="10" s="1"/>
  <c r="QX49" i="10" s="1"/>
  <c r="QY49" i="10" s="1"/>
  <c r="QZ49" i="10" s="1"/>
  <c r="RA49" i="10" s="1"/>
  <c r="RB49" i="10" s="1"/>
  <c r="RC49" i="10" s="1"/>
  <c r="RD49" i="10" s="1"/>
  <c r="RE49" i="10" s="1"/>
  <c r="RF49" i="10" s="1"/>
  <c r="RG49" i="10" s="1"/>
  <c r="RH49" i="10" s="1"/>
  <c r="RI49" i="10" s="1"/>
  <c r="RJ49" i="10" s="1"/>
  <c r="RK49" i="10" s="1"/>
  <c r="RL49" i="10" s="1"/>
  <c r="RM49" i="10" s="1"/>
  <c r="RN49" i="10" s="1"/>
  <c r="RO49" i="10" s="1"/>
  <c r="RP49" i="10" s="1"/>
  <c r="RQ49" i="10" s="1"/>
  <c r="RR49" i="10" s="1"/>
  <c r="RS49" i="10" s="1"/>
  <c r="RT49" i="10" s="1"/>
  <c r="RU49" i="10" s="1"/>
  <c r="NT33" i="10"/>
  <c r="NU33" i="10" s="1"/>
  <c r="NV33" i="10" s="1"/>
  <c r="NW33" i="10" s="1"/>
  <c r="NX33" i="10" s="1"/>
  <c r="NY33" i="10" s="1"/>
  <c r="NZ33" i="10" s="1"/>
  <c r="OA33" i="10" s="1"/>
  <c r="OB33" i="10" s="1"/>
  <c r="OC33" i="10" s="1"/>
  <c r="OD33" i="10" s="1"/>
  <c r="OE33" i="10" s="1"/>
  <c r="OF33" i="10" s="1"/>
  <c r="OG33" i="10" s="1"/>
  <c r="OH33" i="10" s="1"/>
  <c r="OI33" i="10" s="1"/>
  <c r="OJ33" i="10" s="1"/>
  <c r="OK33" i="10" s="1"/>
  <c r="OL33" i="10" s="1"/>
  <c r="OM33" i="10" s="1"/>
  <c r="ON33" i="10" s="1"/>
  <c r="OO33" i="10" s="1"/>
  <c r="OP33" i="10" s="1"/>
  <c r="OQ33" i="10" s="1"/>
  <c r="OR33" i="10" s="1"/>
  <c r="OS33" i="10" s="1"/>
  <c r="OT33" i="10" s="1"/>
  <c r="OU33" i="10" s="1"/>
  <c r="OV33" i="10" s="1"/>
  <c r="OW33" i="10" s="1"/>
  <c r="OX33" i="10" s="1"/>
  <c r="OY33" i="10" s="1"/>
  <c r="OZ33" i="10" s="1"/>
  <c r="PA33" i="10" s="1"/>
  <c r="PB33" i="10" s="1"/>
  <c r="PC33" i="10" s="1"/>
  <c r="PD33" i="10" s="1"/>
  <c r="PE33" i="10" s="1"/>
  <c r="PF33" i="10" s="1"/>
  <c r="PG33" i="10" s="1"/>
  <c r="PH33" i="10" s="1"/>
  <c r="PI33" i="10" s="1"/>
  <c r="PJ33" i="10" s="1"/>
  <c r="PK33" i="10" s="1"/>
  <c r="PL33" i="10" s="1"/>
  <c r="PM33" i="10" s="1"/>
  <c r="PN33" i="10" s="1"/>
  <c r="PO33" i="10" s="1"/>
  <c r="PP33" i="10" s="1"/>
  <c r="PQ33" i="10" s="1"/>
  <c r="PR33" i="10" s="1"/>
  <c r="PS33" i="10" s="1"/>
  <c r="PT33" i="10" s="1"/>
  <c r="PU33" i="10" s="1"/>
  <c r="PV33" i="10" s="1"/>
  <c r="PW33" i="10" s="1"/>
  <c r="PX33" i="10" s="1"/>
  <c r="PY33" i="10" s="1"/>
  <c r="PZ33" i="10" s="1"/>
  <c r="QA33" i="10" s="1"/>
  <c r="QB33" i="10" s="1"/>
  <c r="QC33" i="10" s="1"/>
  <c r="QD33" i="10" s="1"/>
  <c r="QE33" i="10" s="1"/>
  <c r="QF33" i="10" s="1"/>
  <c r="QG33" i="10" s="1"/>
  <c r="QH33" i="10" s="1"/>
  <c r="QI33" i="10" s="1"/>
  <c r="QJ33" i="10" s="1"/>
  <c r="QK33" i="10" s="1"/>
  <c r="QL33" i="10" s="1"/>
  <c r="QM33" i="10" s="1"/>
  <c r="QN33" i="10" s="1"/>
  <c r="QO33" i="10" s="1"/>
  <c r="QP33" i="10" s="1"/>
  <c r="QQ33" i="10" s="1"/>
  <c r="QR33" i="10" s="1"/>
  <c r="QS33" i="10" s="1"/>
  <c r="QT33" i="10" s="1"/>
  <c r="QU33" i="10" s="1"/>
  <c r="QV33" i="10" s="1"/>
  <c r="QW33" i="10" s="1"/>
  <c r="QX33" i="10" s="1"/>
  <c r="QY33" i="10" s="1"/>
  <c r="QZ33" i="10" s="1"/>
  <c r="RA33" i="10" s="1"/>
  <c r="RB33" i="10" s="1"/>
  <c r="RC33" i="10" s="1"/>
  <c r="RD33" i="10" s="1"/>
  <c r="RE33" i="10" s="1"/>
  <c r="RF33" i="10" s="1"/>
  <c r="RG33" i="10" s="1"/>
  <c r="RH33" i="10" s="1"/>
  <c r="RI33" i="10" s="1"/>
  <c r="RJ33" i="10" s="1"/>
  <c r="RK33" i="10" s="1"/>
  <c r="RL33" i="10" s="1"/>
  <c r="RM33" i="10" s="1"/>
  <c r="RN33" i="10" s="1"/>
  <c r="RO33" i="10" s="1"/>
  <c r="RP33" i="10" s="1"/>
  <c r="RQ33" i="10" s="1"/>
  <c r="RR33" i="10" s="1"/>
  <c r="RS33" i="10" s="1"/>
  <c r="RT33" i="10" s="1"/>
  <c r="RU33" i="10" s="1"/>
  <c r="NK24" i="10"/>
  <c r="NL24" i="10" s="1"/>
  <c r="NM24" i="10" s="1"/>
  <c r="NN24" i="10" s="1"/>
  <c r="NO24" i="10" s="1"/>
  <c r="NP24" i="10" s="1"/>
  <c r="NQ24" i="10" s="1"/>
  <c r="NR24" i="10" s="1"/>
  <c r="NS24" i="10" s="1"/>
  <c r="NT24" i="10" s="1"/>
  <c r="NU24" i="10" s="1"/>
  <c r="NV24" i="10" s="1"/>
  <c r="NW24" i="10" s="1"/>
  <c r="NX24" i="10" s="1"/>
  <c r="NY24" i="10" s="1"/>
  <c r="NZ24" i="10" s="1"/>
  <c r="OA24" i="10" s="1"/>
  <c r="OB24" i="10" s="1"/>
  <c r="OC24" i="10" s="1"/>
  <c r="OD24" i="10" s="1"/>
  <c r="OE24" i="10" s="1"/>
  <c r="OF24" i="10" s="1"/>
  <c r="OG24" i="10" s="1"/>
  <c r="OH24" i="10" s="1"/>
  <c r="OI24" i="10" s="1"/>
  <c r="OJ24" i="10" s="1"/>
  <c r="OK24" i="10" s="1"/>
  <c r="OL24" i="10" s="1"/>
  <c r="OM24" i="10" s="1"/>
  <c r="ON24" i="10" s="1"/>
  <c r="OO24" i="10" s="1"/>
  <c r="OP24" i="10" s="1"/>
  <c r="OQ24" i="10" s="1"/>
  <c r="OR24" i="10" s="1"/>
  <c r="OS24" i="10" s="1"/>
  <c r="OT24" i="10" s="1"/>
  <c r="OU24" i="10" s="1"/>
  <c r="OV24" i="10" s="1"/>
  <c r="OW24" i="10" s="1"/>
  <c r="OX24" i="10" s="1"/>
  <c r="OY24" i="10" s="1"/>
  <c r="OZ24" i="10" s="1"/>
  <c r="PA24" i="10" s="1"/>
  <c r="PB24" i="10" s="1"/>
  <c r="PC24" i="10" s="1"/>
  <c r="PD24" i="10" s="1"/>
  <c r="PE24" i="10" s="1"/>
  <c r="PF24" i="10" s="1"/>
  <c r="PG24" i="10" s="1"/>
  <c r="PH24" i="10" s="1"/>
  <c r="PI24" i="10" s="1"/>
  <c r="PJ24" i="10" s="1"/>
  <c r="PK24" i="10" s="1"/>
  <c r="PL24" i="10" s="1"/>
  <c r="PM24" i="10" s="1"/>
  <c r="PN24" i="10" s="1"/>
  <c r="PO24" i="10" s="1"/>
  <c r="PP24" i="10" s="1"/>
  <c r="PQ24" i="10" s="1"/>
  <c r="PR24" i="10" s="1"/>
  <c r="PS24" i="10" s="1"/>
  <c r="PT24" i="10" s="1"/>
  <c r="PU24" i="10" s="1"/>
  <c r="PV24" i="10" s="1"/>
  <c r="PW24" i="10" s="1"/>
  <c r="PX24" i="10" s="1"/>
  <c r="PY24" i="10" s="1"/>
  <c r="PZ24" i="10" s="1"/>
  <c r="QA24" i="10" s="1"/>
  <c r="QB24" i="10" s="1"/>
  <c r="QC24" i="10" s="1"/>
  <c r="QD24" i="10" s="1"/>
  <c r="QE24" i="10" s="1"/>
  <c r="QF24" i="10" s="1"/>
  <c r="QG24" i="10" s="1"/>
  <c r="QH24" i="10" s="1"/>
  <c r="QI24" i="10" s="1"/>
  <c r="QJ24" i="10" s="1"/>
  <c r="QK24" i="10" s="1"/>
  <c r="QL24" i="10" s="1"/>
  <c r="QM24" i="10" s="1"/>
  <c r="QN24" i="10" s="1"/>
  <c r="QO24" i="10" s="1"/>
  <c r="QP24" i="10" s="1"/>
  <c r="QQ24" i="10" s="1"/>
  <c r="QR24" i="10" s="1"/>
  <c r="QS24" i="10" s="1"/>
  <c r="QT24" i="10" s="1"/>
  <c r="QU24" i="10" s="1"/>
  <c r="QV24" i="10" s="1"/>
  <c r="QW24" i="10" s="1"/>
  <c r="QX24" i="10" s="1"/>
  <c r="QY24" i="10" s="1"/>
  <c r="QZ24" i="10" s="1"/>
  <c r="RA24" i="10" s="1"/>
  <c r="RB24" i="10" s="1"/>
  <c r="RC24" i="10" s="1"/>
  <c r="RD24" i="10" s="1"/>
  <c r="RE24" i="10" s="1"/>
  <c r="RF24" i="10" s="1"/>
  <c r="RG24" i="10" s="1"/>
  <c r="RH24" i="10" s="1"/>
  <c r="RI24" i="10" s="1"/>
  <c r="RJ24" i="10" s="1"/>
  <c r="RK24" i="10" s="1"/>
  <c r="RL24" i="10" s="1"/>
  <c r="RM24" i="10" s="1"/>
  <c r="RN24" i="10" s="1"/>
  <c r="RO24" i="10" s="1"/>
  <c r="RP24" i="10" s="1"/>
  <c r="RQ24" i="10" s="1"/>
  <c r="RR24" i="10" s="1"/>
  <c r="RS24" i="10" s="1"/>
  <c r="RT24" i="10" s="1"/>
  <c r="RU24" i="10" s="1"/>
  <c r="NW36" i="10"/>
  <c r="NX36" i="10" s="1"/>
  <c r="NY36" i="10" s="1"/>
  <c r="NZ36" i="10" s="1"/>
  <c r="OA36" i="10" s="1"/>
  <c r="OB36" i="10" s="1"/>
  <c r="OC36" i="10" s="1"/>
  <c r="OD36" i="10" s="1"/>
  <c r="OE36" i="10" s="1"/>
  <c r="OF36" i="10" s="1"/>
  <c r="OG36" i="10" s="1"/>
  <c r="OH36" i="10" s="1"/>
  <c r="OI36" i="10" s="1"/>
  <c r="OJ36" i="10" s="1"/>
  <c r="OK36" i="10" s="1"/>
  <c r="OL36" i="10" s="1"/>
  <c r="OM36" i="10" s="1"/>
  <c r="ON36" i="10" s="1"/>
  <c r="OO36" i="10" s="1"/>
  <c r="OP36" i="10" s="1"/>
  <c r="OQ36" i="10" s="1"/>
  <c r="OR36" i="10" s="1"/>
  <c r="OS36" i="10" s="1"/>
  <c r="OT36" i="10" s="1"/>
  <c r="OU36" i="10" s="1"/>
  <c r="OV36" i="10" s="1"/>
  <c r="OW36" i="10" s="1"/>
  <c r="OX36" i="10" s="1"/>
  <c r="OY36" i="10" s="1"/>
  <c r="OZ36" i="10" s="1"/>
  <c r="PA36" i="10" s="1"/>
  <c r="PB36" i="10" s="1"/>
  <c r="PC36" i="10" s="1"/>
  <c r="PD36" i="10" s="1"/>
  <c r="PE36" i="10" s="1"/>
  <c r="PF36" i="10" s="1"/>
  <c r="PG36" i="10" s="1"/>
  <c r="PH36" i="10" s="1"/>
  <c r="PI36" i="10" s="1"/>
  <c r="PJ36" i="10" s="1"/>
  <c r="PK36" i="10" s="1"/>
  <c r="PL36" i="10" s="1"/>
  <c r="PM36" i="10" s="1"/>
  <c r="PN36" i="10" s="1"/>
  <c r="PO36" i="10" s="1"/>
  <c r="PP36" i="10" s="1"/>
  <c r="PQ36" i="10" s="1"/>
  <c r="PR36" i="10" s="1"/>
  <c r="PS36" i="10" s="1"/>
  <c r="PT36" i="10" s="1"/>
  <c r="PU36" i="10" s="1"/>
  <c r="PV36" i="10" s="1"/>
  <c r="PW36" i="10" s="1"/>
  <c r="PX36" i="10" s="1"/>
  <c r="PY36" i="10" s="1"/>
  <c r="PZ36" i="10" s="1"/>
  <c r="QA36" i="10" s="1"/>
  <c r="QB36" i="10" s="1"/>
  <c r="QC36" i="10" s="1"/>
  <c r="QD36" i="10" s="1"/>
  <c r="QE36" i="10" s="1"/>
  <c r="QF36" i="10" s="1"/>
  <c r="QG36" i="10" s="1"/>
  <c r="QH36" i="10" s="1"/>
  <c r="QI36" i="10" s="1"/>
  <c r="QJ36" i="10" s="1"/>
  <c r="QK36" i="10" s="1"/>
  <c r="QL36" i="10" s="1"/>
  <c r="QM36" i="10" s="1"/>
  <c r="QN36" i="10" s="1"/>
  <c r="QO36" i="10" s="1"/>
  <c r="QP36" i="10" s="1"/>
  <c r="QQ36" i="10" s="1"/>
  <c r="QR36" i="10" s="1"/>
  <c r="QS36" i="10" s="1"/>
  <c r="QT36" i="10" s="1"/>
  <c r="QU36" i="10" s="1"/>
  <c r="QV36" i="10" s="1"/>
  <c r="QW36" i="10" s="1"/>
  <c r="QX36" i="10" s="1"/>
  <c r="QY36" i="10" s="1"/>
  <c r="QZ36" i="10" s="1"/>
  <c r="RA36" i="10" s="1"/>
  <c r="RB36" i="10" s="1"/>
  <c r="RC36" i="10" s="1"/>
  <c r="RD36" i="10" s="1"/>
  <c r="RE36" i="10" s="1"/>
  <c r="RF36" i="10" s="1"/>
  <c r="RG36" i="10" s="1"/>
  <c r="RH36" i="10" s="1"/>
  <c r="RI36" i="10" s="1"/>
  <c r="RJ36" i="10" s="1"/>
  <c r="RK36" i="10" s="1"/>
  <c r="RL36" i="10" s="1"/>
  <c r="RM36" i="10" s="1"/>
  <c r="RN36" i="10" s="1"/>
  <c r="RO36" i="10" s="1"/>
  <c r="RP36" i="10" s="1"/>
  <c r="RQ36" i="10" s="1"/>
  <c r="RR36" i="10" s="1"/>
  <c r="RS36" i="10" s="1"/>
  <c r="RT36" i="10" s="1"/>
  <c r="RU36" i="10" s="1"/>
  <c r="QR109" i="10"/>
  <c r="QS109" i="10" s="1"/>
  <c r="QT109" i="10" s="1"/>
  <c r="QU109" i="10" s="1"/>
  <c r="QV109" i="10" s="1"/>
  <c r="QW109" i="10" s="1"/>
  <c r="QX109" i="10" s="1"/>
  <c r="QY109" i="10" s="1"/>
  <c r="QZ109" i="10" s="1"/>
  <c r="RA109" i="10" s="1"/>
  <c r="RB109" i="10" s="1"/>
  <c r="RC109" i="10" s="1"/>
  <c r="RD109" i="10" s="1"/>
  <c r="RE109" i="10" s="1"/>
  <c r="RF109" i="10" s="1"/>
  <c r="RG109" i="10" s="1"/>
  <c r="RH109" i="10" s="1"/>
  <c r="RI109" i="10" s="1"/>
  <c r="RJ109" i="10" s="1"/>
  <c r="RK109" i="10" s="1"/>
  <c r="RL109" i="10" s="1"/>
  <c r="RM109" i="10" s="1"/>
  <c r="RN109" i="10" s="1"/>
  <c r="RO109" i="10" s="1"/>
  <c r="RP109" i="10" s="1"/>
  <c r="RQ109" i="10" s="1"/>
  <c r="RR109" i="10" s="1"/>
  <c r="RS109" i="10" s="1"/>
  <c r="RT109" i="10" s="1"/>
  <c r="RU109" i="10" s="1"/>
  <c r="PF71" i="10"/>
  <c r="PG71" i="10" s="1"/>
  <c r="PH71" i="10" s="1"/>
  <c r="PI71" i="10" s="1"/>
  <c r="PJ71" i="10" s="1"/>
  <c r="PK71" i="10" s="1"/>
  <c r="PL71" i="10" s="1"/>
  <c r="PM71" i="10" s="1"/>
  <c r="PN71" i="10" s="1"/>
  <c r="PO71" i="10" s="1"/>
  <c r="PP71" i="10" s="1"/>
  <c r="PQ71" i="10" s="1"/>
  <c r="PR71" i="10" s="1"/>
  <c r="PS71" i="10" s="1"/>
  <c r="PT71" i="10" s="1"/>
  <c r="PU71" i="10" s="1"/>
  <c r="PV71" i="10" s="1"/>
  <c r="PW71" i="10" s="1"/>
  <c r="PX71" i="10" s="1"/>
  <c r="PY71" i="10" s="1"/>
  <c r="PZ71" i="10" s="1"/>
  <c r="QA71" i="10" s="1"/>
  <c r="QB71" i="10" s="1"/>
  <c r="QC71" i="10" s="1"/>
  <c r="QD71" i="10" s="1"/>
  <c r="QE71" i="10" s="1"/>
  <c r="QF71" i="10" s="1"/>
  <c r="QG71" i="10" s="1"/>
  <c r="QH71" i="10" s="1"/>
  <c r="QI71" i="10" s="1"/>
  <c r="QJ71" i="10" s="1"/>
  <c r="QK71" i="10" s="1"/>
  <c r="QL71" i="10" s="1"/>
  <c r="QM71" i="10" s="1"/>
  <c r="QN71" i="10" s="1"/>
  <c r="QO71" i="10" s="1"/>
  <c r="QP71" i="10" s="1"/>
  <c r="QQ71" i="10" s="1"/>
  <c r="QR71" i="10" s="1"/>
  <c r="QS71" i="10" s="1"/>
  <c r="QT71" i="10" s="1"/>
  <c r="QU71" i="10" s="1"/>
  <c r="QV71" i="10" s="1"/>
  <c r="QW71" i="10" s="1"/>
  <c r="QX71" i="10" s="1"/>
  <c r="QY71" i="10" s="1"/>
  <c r="QZ71" i="10" s="1"/>
  <c r="RA71" i="10" s="1"/>
  <c r="RB71" i="10" s="1"/>
  <c r="RC71" i="10" s="1"/>
  <c r="RD71" i="10" s="1"/>
  <c r="RE71" i="10" s="1"/>
  <c r="RF71" i="10" s="1"/>
  <c r="RG71" i="10" s="1"/>
  <c r="RH71" i="10" s="1"/>
  <c r="RI71" i="10" s="1"/>
  <c r="RJ71" i="10" s="1"/>
  <c r="RK71" i="10" s="1"/>
  <c r="RL71" i="10" s="1"/>
  <c r="RM71" i="10" s="1"/>
  <c r="RN71" i="10" s="1"/>
  <c r="RO71" i="10" s="1"/>
  <c r="RP71" i="10" s="1"/>
  <c r="RQ71" i="10" s="1"/>
  <c r="RR71" i="10" s="1"/>
  <c r="RS71" i="10" s="1"/>
  <c r="RT71" i="10" s="1"/>
  <c r="RU71" i="10" s="1"/>
  <c r="PK76" i="10"/>
  <c r="PL76" i="10" s="1"/>
  <c r="PM76" i="10" s="1"/>
  <c r="PN76" i="10" s="1"/>
  <c r="PO76" i="10" s="1"/>
  <c r="PP76" i="10" s="1"/>
  <c r="PQ76" i="10" s="1"/>
  <c r="PR76" i="10" s="1"/>
  <c r="PS76" i="10" s="1"/>
  <c r="PT76" i="10" s="1"/>
  <c r="PU76" i="10" s="1"/>
  <c r="PV76" i="10" s="1"/>
  <c r="PW76" i="10" s="1"/>
  <c r="PX76" i="10" s="1"/>
  <c r="PY76" i="10" s="1"/>
  <c r="PZ76" i="10" s="1"/>
  <c r="QA76" i="10" s="1"/>
  <c r="QB76" i="10" s="1"/>
  <c r="QC76" i="10" s="1"/>
  <c r="QD76" i="10" s="1"/>
  <c r="QE76" i="10" s="1"/>
  <c r="QF76" i="10" s="1"/>
  <c r="QG76" i="10" s="1"/>
  <c r="QH76" i="10" s="1"/>
  <c r="QI76" i="10" s="1"/>
  <c r="QJ76" i="10" s="1"/>
  <c r="QK76" i="10" s="1"/>
  <c r="QL76" i="10" s="1"/>
  <c r="QM76" i="10" s="1"/>
  <c r="QN76" i="10" s="1"/>
  <c r="QO76" i="10" s="1"/>
  <c r="QP76" i="10" s="1"/>
  <c r="QQ76" i="10" s="1"/>
  <c r="QR76" i="10" s="1"/>
  <c r="QS76" i="10" s="1"/>
  <c r="QT76" i="10" s="1"/>
  <c r="QU76" i="10" s="1"/>
  <c r="QV76" i="10" s="1"/>
  <c r="QW76" i="10" s="1"/>
  <c r="QX76" i="10" s="1"/>
  <c r="QY76" i="10" s="1"/>
  <c r="QZ76" i="10" s="1"/>
  <c r="RA76" i="10" s="1"/>
  <c r="RB76" i="10" s="1"/>
  <c r="RC76" i="10" s="1"/>
  <c r="RD76" i="10" s="1"/>
  <c r="RE76" i="10" s="1"/>
  <c r="RF76" i="10" s="1"/>
  <c r="RG76" i="10" s="1"/>
  <c r="RH76" i="10" s="1"/>
  <c r="RI76" i="10" s="1"/>
  <c r="RJ76" i="10" s="1"/>
  <c r="RK76" i="10" s="1"/>
  <c r="RL76" i="10" s="1"/>
  <c r="RM76" i="10" s="1"/>
  <c r="RN76" i="10" s="1"/>
  <c r="RO76" i="10" s="1"/>
  <c r="RP76" i="10" s="1"/>
  <c r="RQ76" i="10" s="1"/>
  <c r="RR76" i="10" s="1"/>
  <c r="RS76" i="10" s="1"/>
  <c r="RT76" i="10" s="1"/>
  <c r="RU76" i="10" s="1"/>
  <c r="OP55" i="10"/>
  <c r="OQ55" i="10" s="1"/>
  <c r="OR55" i="10" s="1"/>
  <c r="OS55" i="10" s="1"/>
  <c r="OT55" i="10" s="1"/>
  <c r="OU55" i="10" s="1"/>
  <c r="OV55" i="10" s="1"/>
  <c r="OW55" i="10" s="1"/>
  <c r="OX55" i="10" s="1"/>
  <c r="OY55" i="10" s="1"/>
  <c r="OZ55" i="10" s="1"/>
  <c r="PA55" i="10" s="1"/>
  <c r="PB55" i="10" s="1"/>
  <c r="PC55" i="10" s="1"/>
  <c r="PD55" i="10" s="1"/>
  <c r="PE55" i="10" s="1"/>
  <c r="PF55" i="10" s="1"/>
  <c r="PG55" i="10" s="1"/>
  <c r="PH55" i="10" s="1"/>
  <c r="PI55" i="10" s="1"/>
  <c r="PJ55" i="10" s="1"/>
  <c r="PK55" i="10" s="1"/>
  <c r="PL55" i="10" s="1"/>
  <c r="PM55" i="10" s="1"/>
  <c r="PN55" i="10" s="1"/>
  <c r="PO55" i="10" s="1"/>
  <c r="PP55" i="10" s="1"/>
  <c r="PQ55" i="10" s="1"/>
  <c r="PR55" i="10" s="1"/>
  <c r="PS55" i="10" s="1"/>
  <c r="PT55" i="10" s="1"/>
  <c r="PU55" i="10" s="1"/>
  <c r="PV55" i="10" s="1"/>
  <c r="PW55" i="10" s="1"/>
  <c r="PX55" i="10" s="1"/>
  <c r="PY55" i="10" s="1"/>
  <c r="PZ55" i="10" s="1"/>
  <c r="QA55" i="10" s="1"/>
  <c r="QB55" i="10" s="1"/>
  <c r="QC55" i="10" s="1"/>
  <c r="QD55" i="10" s="1"/>
  <c r="QE55" i="10" s="1"/>
  <c r="QF55" i="10" s="1"/>
  <c r="QG55" i="10" s="1"/>
  <c r="QH55" i="10" s="1"/>
  <c r="QI55" i="10" s="1"/>
  <c r="QJ55" i="10" s="1"/>
  <c r="QK55" i="10" s="1"/>
  <c r="QL55" i="10" s="1"/>
  <c r="QM55" i="10" s="1"/>
  <c r="QN55" i="10" s="1"/>
  <c r="QO55" i="10" s="1"/>
  <c r="QP55" i="10" s="1"/>
  <c r="QQ55" i="10" s="1"/>
  <c r="QR55" i="10" s="1"/>
  <c r="QS55" i="10" s="1"/>
  <c r="QT55" i="10" s="1"/>
  <c r="QU55" i="10" s="1"/>
  <c r="QV55" i="10" s="1"/>
  <c r="QW55" i="10" s="1"/>
  <c r="QX55" i="10" s="1"/>
  <c r="QY55" i="10" s="1"/>
  <c r="QZ55" i="10" s="1"/>
  <c r="RA55" i="10" s="1"/>
  <c r="RB55" i="10" s="1"/>
  <c r="RC55" i="10" s="1"/>
  <c r="RD55" i="10" s="1"/>
  <c r="RE55" i="10" s="1"/>
  <c r="RF55" i="10" s="1"/>
  <c r="RG55" i="10" s="1"/>
  <c r="RH55" i="10" s="1"/>
  <c r="RI55" i="10" s="1"/>
  <c r="RJ55" i="10" s="1"/>
  <c r="RK55" i="10" s="1"/>
  <c r="RL55" i="10" s="1"/>
  <c r="RM55" i="10" s="1"/>
  <c r="RN55" i="10" s="1"/>
  <c r="RO55" i="10" s="1"/>
  <c r="RP55" i="10" s="1"/>
  <c r="RQ55" i="10" s="1"/>
  <c r="RR55" i="10" s="1"/>
  <c r="RS55" i="10" s="1"/>
  <c r="RT55" i="10" s="1"/>
  <c r="RU55" i="10" s="1"/>
  <c r="NU34" i="10"/>
  <c r="NV34" i="10" s="1"/>
  <c r="NW34" i="10" s="1"/>
  <c r="NX34" i="10" s="1"/>
  <c r="NY34" i="10" s="1"/>
  <c r="NZ34" i="10" s="1"/>
  <c r="OA34" i="10" s="1"/>
  <c r="OB34" i="10" s="1"/>
  <c r="OC34" i="10" s="1"/>
  <c r="OD34" i="10" s="1"/>
  <c r="OE34" i="10" s="1"/>
  <c r="OF34" i="10" s="1"/>
  <c r="OG34" i="10" s="1"/>
  <c r="OH34" i="10" s="1"/>
  <c r="OI34" i="10" s="1"/>
  <c r="OJ34" i="10" s="1"/>
  <c r="OK34" i="10" s="1"/>
  <c r="OL34" i="10" s="1"/>
  <c r="OM34" i="10" s="1"/>
  <c r="ON34" i="10" s="1"/>
  <c r="OO34" i="10" s="1"/>
  <c r="OP34" i="10" s="1"/>
  <c r="OQ34" i="10" s="1"/>
  <c r="OR34" i="10" s="1"/>
  <c r="OS34" i="10" s="1"/>
  <c r="OT34" i="10" s="1"/>
  <c r="OU34" i="10" s="1"/>
  <c r="OV34" i="10" s="1"/>
  <c r="OW34" i="10" s="1"/>
  <c r="OX34" i="10" s="1"/>
  <c r="OY34" i="10" s="1"/>
  <c r="OZ34" i="10" s="1"/>
  <c r="PA34" i="10" s="1"/>
  <c r="PB34" i="10" s="1"/>
  <c r="PC34" i="10" s="1"/>
  <c r="PD34" i="10" s="1"/>
  <c r="PE34" i="10" s="1"/>
  <c r="PF34" i="10" s="1"/>
  <c r="PG34" i="10" s="1"/>
  <c r="PH34" i="10" s="1"/>
  <c r="PI34" i="10" s="1"/>
  <c r="PJ34" i="10" s="1"/>
  <c r="PK34" i="10" s="1"/>
  <c r="PL34" i="10" s="1"/>
  <c r="PM34" i="10" s="1"/>
  <c r="PN34" i="10" s="1"/>
  <c r="PO34" i="10" s="1"/>
  <c r="PP34" i="10" s="1"/>
  <c r="PQ34" i="10" s="1"/>
  <c r="PR34" i="10" s="1"/>
  <c r="PS34" i="10" s="1"/>
  <c r="PT34" i="10" s="1"/>
  <c r="PU34" i="10" s="1"/>
  <c r="PV34" i="10" s="1"/>
  <c r="PW34" i="10" s="1"/>
  <c r="PX34" i="10" s="1"/>
  <c r="PY34" i="10" s="1"/>
  <c r="PZ34" i="10" s="1"/>
  <c r="QA34" i="10" s="1"/>
  <c r="QB34" i="10" s="1"/>
  <c r="QC34" i="10" s="1"/>
  <c r="QD34" i="10" s="1"/>
  <c r="QE34" i="10" s="1"/>
  <c r="QF34" i="10" s="1"/>
  <c r="QG34" i="10" s="1"/>
  <c r="QH34" i="10" s="1"/>
  <c r="QI34" i="10" s="1"/>
  <c r="QJ34" i="10" s="1"/>
  <c r="QK34" i="10" s="1"/>
  <c r="QL34" i="10" s="1"/>
  <c r="QM34" i="10" s="1"/>
  <c r="QN34" i="10" s="1"/>
  <c r="QO34" i="10" s="1"/>
  <c r="QP34" i="10" s="1"/>
  <c r="QQ34" i="10" s="1"/>
  <c r="QR34" i="10" s="1"/>
  <c r="QS34" i="10" s="1"/>
  <c r="QT34" i="10" s="1"/>
  <c r="QU34" i="10" s="1"/>
  <c r="QV34" i="10" s="1"/>
  <c r="QW34" i="10" s="1"/>
  <c r="QX34" i="10" s="1"/>
  <c r="QY34" i="10" s="1"/>
  <c r="QZ34" i="10" s="1"/>
  <c r="RA34" i="10" s="1"/>
  <c r="RB34" i="10" s="1"/>
  <c r="RC34" i="10" s="1"/>
  <c r="RD34" i="10" s="1"/>
  <c r="RE34" i="10" s="1"/>
  <c r="RF34" i="10" s="1"/>
  <c r="RG34" i="10" s="1"/>
  <c r="RH34" i="10" s="1"/>
  <c r="RI34" i="10" s="1"/>
  <c r="RJ34" i="10" s="1"/>
  <c r="RK34" i="10" s="1"/>
  <c r="RL34" i="10" s="1"/>
  <c r="RM34" i="10" s="1"/>
  <c r="RN34" i="10" s="1"/>
  <c r="RO34" i="10" s="1"/>
  <c r="RP34" i="10" s="1"/>
  <c r="RQ34" i="10" s="1"/>
  <c r="RR34" i="10" s="1"/>
  <c r="RS34" i="10" s="1"/>
  <c r="RT34" i="10" s="1"/>
  <c r="RU34" i="10" s="1"/>
  <c r="NM26" i="10"/>
  <c r="NN26" i="10" s="1"/>
  <c r="NO26" i="10" s="1"/>
  <c r="NP26" i="10" s="1"/>
  <c r="NQ26" i="10" s="1"/>
  <c r="NR26" i="10" s="1"/>
  <c r="NS26" i="10" s="1"/>
  <c r="NT26" i="10" s="1"/>
  <c r="NU26" i="10" s="1"/>
  <c r="NV26" i="10" s="1"/>
  <c r="NW26" i="10" s="1"/>
  <c r="NX26" i="10" s="1"/>
  <c r="NY26" i="10" s="1"/>
  <c r="NZ26" i="10" s="1"/>
  <c r="OA26" i="10" s="1"/>
  <c r="OB26" i="10" s="1"/>
  <c r="OC26" i="10" s="1"/>
  <c r="OD26" i="10" s="1"/>
  <c r="OE26" i="10" s="1"/>
  <c r="OF26" i="10" s="1"/>
  <c r="OG26" i="10" s="1"/>
  <c r="OH26" i="10" s="1"/>
  <c r="OI26" i="10" s="1"/>
  <c r="OJ26" i="10" s="1"/>
  <c r="OK26" i="10" s="1"/>
  <c r="OL26" i="10" s="1"/>
  <c r="OM26" i="10" s="1"/>
  <c r="ON26" i="10" s="1"/>
  <c r="OO26" i="10" s="1"/>
  <c r="OP26" i="10" s="1"/>
  <c r="OQ26" i="10" s="1"/>
  <c r="OR26" i="10" s="1"/>
  <c r="OS26" i="10" s="1"/>
  <c r="OT26" i="10" s="1"/>
  <c r="OU26" i="10" s="1"/>
  <c r="OV26" i="10" s="1"/>
  <c r="OW26" i="10" s="1"/>
  <c r="OX26" i="10" s="1"/>
  <c r="OY26" i="10" s="1"/>
  <c r="OZ26" i="10" s="1"/>
  <c r="PA26" i="10" s="1"/>
  <c r="PB26" i="10" s="1"/>
  <c r="PC26" i="10" s="1"/>
  <c r="PD26" i="10" s="1"/>
  <c r="PE26" i="10" s="1"/>
  <c r="PF26" i="10" s="1"/>
  <c r="PG26" i="10" s="1"/>
  <c r="PH26" i="10" s="1"/>
  <c r="PI26" i="10" s="1"/>
  <c r="PJ26" i="10" s="1"/>
  <c r="PK26" i="10" s="1"/>
  <c r="PL26" i="10" s="1"/>
  <c r="PM26" i="10" s="1"/>
  <c r="PN26" i="10" s="1"/>
  <c r="PO26" i="10" s="1"/>
  <c r="PP26" i="10" s="1"/>
  <c r="PQ26" i="10" s="1"/>
  <c r="PR26" i="10" s="1"/>
  <c r="PS26" i="10" s="1"/>
  <c r="PT26" i="10" s="1"/>
  <c r="PU26" i="10" s="1"/>
  <c r="PV26" i="10" s="1"/>
  <c r="PW26" i="10" s="1"/>
  <c r="PX26" i="10" s="1"/>
  <c r="PY26" i="10" s="1"/>
  <c r="PZ26" i="10" s="1"/>
  <c r="QA26" i="10" s="1"/>
  <c r="QB26" i="10" s="1"/>
  <c r="QC26" i="10" s="1"/>
  <c r="QD26" i="10" s="1"/>
  <c r="QE26" i="10" s="1"/>
  <c r="QF26" i="10" s="1"/>
  <c r="QG26" i="10" s="1"/>
  <c r="QH26" i="10" s="1"/>
  <c r="QI26" i="10" s="1"/>
  <c r="QJ26" i="10" s="1"/>
  <c r="QK26" i="10" s="1"/>
  <c r="QL26" i="10" s="1"/>
  <c r="QM26" i="10" s="1"/>
  <c r="QN26" i="10" s="1"/>
  <c r="QO26" i="10" s="1"/>
  <c r="QP26" i="10" s="1"/>
  <c r="QQ26" i="10" s="1"/>
  <c r="QR26" i="10" s="1"/>
  <c r="QS26" i="10" s="1"/>
  <c r="QT26" i="10" s="1"/>
  <c r="QU26" i="10" s="1"/>
  <c r="QV26" i="10" s="1"/>
  <c r="QW26" i="10" s="1"/>
  <c r="QX26" i="10" s="1"/>
  <c r="QY26" i="10" s="1"/>
  <c r="QZ26" i="10" s="1"/>
  <c r="RA26" i="10" s="1"/>
  <c r="RB26" i="10" s="1"/>
  <c r="RC26" i="10" s="1"/>
  <c r="RD26" i="10" s="1"/>
  <c r="RE26" i="10" s="1"/>
  <c r="RF26" i="10" s="1"/>
  <c r="RG26" i="10" s="1"/>
  <c r="RH26" i="10" s="1"/>
  <c r="RI26" i="10" s="1"/>
  <c r="RJ26" i="10" s="1"/>
  <c r="RK26" i="10" s="1"/>
  <c r="RL26" i="10" s="1"/>
  <c r="RM26" i="10" s="1"/>
  <c r="RN26" i="10" s="1"/>
  <c r="RO26" i="10" s="1"/>
  <c r="RP26" i="10" s="1"/>
  <c r="RQ26" i="10" s="1"/>
  <c r="RR26" i="10" s="1"/>
  <c r="RS26" i="10" s="1"/>
  <c r="RT26" i="10" s="1"/>
  <c r="RU26" i="10" s="1"/>
  <c r="NO28" i="10"/>
  <c r="NP28" i="10" s="1"/>
  <c r="NQ28" i="10" s="1"/>
  <c r="NR28" i="10" s="1"/>
  <c r="NS28" i="10" s="1"/>
  <c r="NT28" i="10" s="1"/>
  <c r="NU28" i="10" s="1"/>
  <c r="NV28" i="10" s="1"/>
  <c r="NW28" i="10" s="1"/>
  <c r="NX28" i="10" s="1"/>
  <c r="NY28" i="10" s="1"/>
  <c r="NZ28" i="10" s="1"/>
  <c r="OA28" i="10" s="1"/>
  <c r="OB28" i="10" s="1"/>
  <c r="OC28" i="10" s="1"/>
  <c r="OD28" i="10" s="1"/>
  <c r="OE28" i="10" s="1"/>
  <c r="OF28" i="10" s="1"/>
  <c r="OG28" i="10" s="1"/>
  <c r="OH28" i="10" s="1"/>
  <c r="OI28" i="10" s="1"/>
  <c r="OJ28" i="10" s="1"/>
  <c r="OK28" i="10" s="1"/>
  <c r="OL28" i="10" s="1"/>
  <c r="OM28" i="10" s="1"/>
  <c r="ON28" i="10" s="1"/>
  <c r="OO28" i="10" s="1"/>
  <c r="OP28" i="10" s="1"/>
  <c r="OQ28" i="10" s="1"/>
  <c r="OR28" i="10" s="1"/>
  <c r="OS28" i="10" s="1"/>
  <c r="OT28" i="10" s="1"/>
  <c r="OU28" i="10" s="1"/>
  <c r="OV28" i="10" s="1"/>
  <c r="OW28" i="10" s="1"/>
  <c r="OX28" i="10" s="1"/>
  <c r="OY28" i="10" s="1"/>
  <c r="OZ28" i="10" s="1"/>
  <c r="PA28" i="10" s="1"/>
  <c r="PB28" i="10" s="1"/>
  <c r="PC28" i="10" s="1"/>
  <c r="PD28" i="10" s="1"/>
  <c r="PE28" i="10" s="1"/>
  <c r="PF28" i="10" s="1"/>
  <c r="PG28" i="10" s="1"/>
  <c r="PH28" i="10" s="1"/>
  <c r="PI28" i="10" s="1"/>
  <c r="PJ28" i="10" s="1"/>
  <c r="PK28" i="10" s="1"/>
  <c r="PL28" i="10" s="1"/>
  <c r="PM28" i="10" s="1"/>
  <c r="PN28" i="10" s="1"/>
  <c r="PO28" i="10" s="1"/>
  <c r="PP28" i="10" s="1"/>
  <c r="PQ28" i="10" s="1"/>
  <c r="PR28" i="10" s="1"/>
  <c r="PS28" i="10" s="1"/>
  <c r="PT28" i="10" s="1"/>
  <c r="PU28" i="10" s="1"/>
  <c r="PV28" i="10" s="1"/>
  <c r="PW28" i="10" s="1"/>
  <c r="PX28" i="10" s="1"/>
  <c r="PY28" i="10" s="1"/>
  <c r="PZ28" i="10" s="1"/>
  <c r="QA28" i="10" s="1"/>
  <c r="QB28" i="10" s="1"/>
  <c r="QC28" i="10" s="1"/>
  <c r="QD28" i="10" s="1"/>
  <c r="QE28" i="10" s="1"/>
  <c r="QF28" i="10" s="1"/>
  <c r="QG28" i="10" s="1"/>
  <c r="QH28" i="10" s="1"/>
  <c r="QI28" i="10" s="1"/>
  <c r="QJ28" i="10" s="1"/>
  <c r="QK28" i="10" s="1"/>
  <c r="QL28" i="10" s="1"/>
  <c r="QM28" i="10" s="1"/>
  <c r="QN28" i="10" s="1"/>
  <c r="QO28" i="10" s="1"/>
  <c r="QP28" i="10" s="1"/>
  <c r="QQ28" i="10" s="1"/>
  <c r="QR28" i="10" s="1"/>
  <c r="QS28" i="10" s="1"/>
  <c r="QT28" i="10" s="1"/>
  <c r="QU28" i="10" s="1"/>
  <c r="QV28" i="10" s="1"/>
  <c r="QW28" i="10" s="1"/>
  <c r="QX28" i="10" s="1"/>
  <c r="QY28" i="10" s="1"/>
  <c r="QZ28" i="10" s="1"/>
  <c r="RA28" i="10" s="1"/>
  <c r="RB28" i="10" s="1"/>
  <c r="RC28" i="10" s="1"/>
  <c r="RD28" i="10" s="1"/>
  <c r="RE28" i="10" s="1"/>
  <c r="RF28" i="10" s="1"/>
  <c r="RG28" i="10" s="1"/>
  <c r="RH28" i="10" s="1"/>
  <c r="RI28" i="10" s="1"/>
  <c r="RJ28" i="10" s="1"/>
  <c r="RK28" i="10" s="1"/>
  <c r="RL28" i="10" s="1"/>
  <c r="RM28" i="10" s="1"/>
  <c r="RN28" i="10" s="1"/>
  <c r="RO28" i="10" s="1"/>
  <c r="RP28" i="10" s="1"/>
  <c r="RQ28" i="10" s="1"/>
  <c r="RR28" i="10" s="1"/>
  <c r="RS28" i="10" s="1"/>
  <c r="RT28" i="10" s="1"/>
  <c r="RU28" i="10" s="1"/>
  <c r="RU138" i="10"/>
  <c r="NH21" i="10"/>
  <c r="NI21" i="10" s="1"/>
  <c r="NJ21" i="10" s="1"/>
  <c r="NK21" i="10" s="1"/>
  <c r="NL21" i="10" s="1"/>
  <c r="NM21" i="10" s="1"/>
  <c r="NN21" i="10" s="1"/>
  <c r="NO21" i="10" s="1"/>
  <c r="NP21" i="10" s="1"/>
  <c r="NQ21" i="10" s="1"/>
  <c r="NR21" i="10" s="1"/>
  <c r="NS21" i="10" s="1"/>
  <c r="NT21" i="10" s="1"/>
  <c r="NU21" i="10" s="1"/>
  <c r="NV21" i="10" s="1"/>
  <c r="NW21" i="10" s="1"/>
  <c r="NX21" i="10" s="1"/>
  <c r="NY21" i="10" s="1"/>
  <c r="NZ21" i="10" s="1"/>
  <c r="OA21" i="10" s="1"/>
  <c r="OB21" i="10" s="1"/>
  <c r="OC21" i="10" s="1"/>
  <c r="OD21" i="10" s="1"/>
  <c r="OE21" i="10" s="1"/>
  <c r="OF21" i="10" s="1"/>
  <c r="OG21" i="10" s="1"/>
  <c r="OH21" i="10" s="1"/>
  <c r="OI21" i="10" s="1"/>
  <c r="OJ21" i="10" s="1"/>
  <c r="OK21" i="10" s="1"/>
  <c r="OL21" i="10" s="1"/>
  <c r="OM21" i="10" s="1"/>
  <c r="ON21" i="10" s="1"/>
  <c r="OO21" i="10" s="1"/>
  <c r="OP21" i="10" s="1"/>
  <c r="OQ21" i="10" s="1"/>
  <c r="OR21" i="10" s="1"/>
  <c r="OS21" i="10" s="1"/>
  <c r="OT21" i="10" s="1"/>
  <c r="OU21" i="10" s="1"/>
  <c r="OV21" i="10" s="1"/>
  <c r="OW21" i="10" s="1"/>
  <c r="OX21" i="10" s="1"/>
  <c r="OY21" i="10" s="1"/>
  <c r="OZ21" i="10" s="1"/>
  <c r="PA21" i="10" s="1"/>
  <c r="PB21" i="10" s="1"/>
  <c r="PC21" i="10" s="1"/>
  <c r="PD21" i="10" s="1"/>
  <c r="PE21" i="10" s="1"/>
  <c r="PF21" i="10" s="1"/>
  <c r="PG21" i="10" s="1"/>
  <c r="PH21" i="10" s="1"/>
  <c r="PI21" i="10" s="1"/>
  <c r="PJ21" i="10" s="1"/>
  <c r="PK21" i="10" s="1"/>
  <c r="PL21" i="10" s="1"/>
  <c r="PM21" i="10" s="1"/>
  <c r="PN21" i="10" s="1"/>
  <c r="PO21" i="10" s="1"/>
  <c r="PP21" i="10" s="1"/>
  <c r="PQ21" i="10" s="1"/>
  <c r="PR21" i="10" s="1"/>
  <c r="PS21" i="10" s="1"/>
  <c r="PT21" i="10" s="1"/>
  <c r="PU21" i="10" s="1"/>
  <c r="PV21" i="10" s="1"/>
  <c r="PW21" i="10" s="1"/>
  <c r="PX21" i="10" s="1"/>
  <c r="PY21" i="10" s="1"/>
  <c r="PZ21" i="10" s="1"/>
  <c r="QA21" i="10" s="1"/>
  <c r="QB21" i="10" s="1"/>
  <c r="QC21" i="10" s="1"/>
  <c r="QD21" i="10" s="1"/>
  <c r="QE21" i="10" s="1"/>
  <c r="QF21" i="10" s="1"/>
  <c r="QG21" i="10" s="1"/>
  <c r="QH21" i="10" s="1"/>
  <c r="QI21" i="10" s="1"/>
  <c r="QJ21" i="10" s="1"/>
  <c r="QK21" i="10" s="1"/>
  <c r="QL21" i="10" s="1"/>
  <c r="QM21" i="10" s="1"/>
  <c r="QN21" i="10" s="1"/>
  <c r="QO21" i="10" s="1"/>
  <c r="QP21" i="10" s="1"/>
  <c r="QQ21" i="10" s="1"/>
  <c r="QR21" i="10" s="1"/>
  <c r="QS21" i="10" s="1"/>
  <c r="QT21" i="10" s="1"/>
  <c r="QU21" i="10" s="1"/>
  <c r="QV21" i="10" s="1"/>
  <c r="QW21" i="10" s="1"/>
  <c r="QX21" i="10" s="1"/>
  <c r="QY21" i="10" s="1"/>
  <c r="QZ21" i="10" s="1"/>
  <c r="RA21" i="10" s="1"/>
  <c r="RB21" i="10" s="1"/>
  <c r="RC21" i="10" s="1"/>
  <c r="RD21" i="10" s="1"/>
  <c r="RE21" i="10" s="1"/>
  <c r="RF21" i="10" s="1"/>
  <c r="RG21" i="10" s="1"/>
  <c r="RH21" i="10" s="1"/>
  <c r="RI21" i="10" s="1"/>
  <c r="RJ21" i="10" s="1"/>
  <c r="RK21" i="10" s="1"/>
  <c r="RL21" i="10" s="1"/>
  <c r="RM21" i="10" s="1"/>
  <c r="RN21" i="10" s="1"/>
  <c r="RO21" i="10" s="1"/>
  <c r="RP21" i="10" s="1"/>
  <c r="RQ21" i="10" s="1"/>
  <c r="RR21" i="10" s="1"/>
  <c r="RS21" i="10" s="1"/>
  <c r="RT21" i="10" s="1"/>
  <c r="RU21" i="10" s="1"/>
  <c r="NJ23" i="10"/>
  <c r="NK23" i="10" s="1"/>
  <c r="NL23" i="10" s="1"/>
  <c r="NM23" i="10" s="1"/>
  <c r="NN23" i="10" s="1"/>
  <c r="NO23" i="10" s="1"/>
  <c r="NP23" i="10" s="1"/>
  <c r="NQ23" i="10" s="1"/>
  <c r="NR23" i="10" s="1"/>
  <c r="NS23" i="10" s="1"/>
  <c r="NT23" i="10" s="1"/>
  <c r="NU23" i="10" s="1"/>
  <c r="NV23" i="10" s="1"/>
  <c r="NW23" i="10" s="1"/>
  <c r="NX23" i="10" s="1"/>
  <c r="NY23" i="10" s="1"/>
  <c r="NZ23" i="10" s="1"/>
  <c r="OA23" i="10" s="1"/>
  <c r="OB23" i="10" s="1"/>
  <c r="OC23" i="10" s="1"/>
  <c r="OD23" i="10" s="1"/>
  <c r="OE23" i="10" s="1"/>
  <c r="OF23" i="10" s="1"/>
  <c r="OG23" i="10" s="1"/>
  <c r="OH23" i="10" s="1"/>
  <c r="OI23" i="10" s="1"/>
  <c r="OJ23" i="10" s="1"/>
  <c r="OK23" i="10" s="1"/>
  <c r="OL23" i="10" s="1"/>
  <c r="OM23" i="10" s="1"/>
  <c r="ON23" i="10" s="1"/>
  <c r="OO23" i="10" s="1"/>
  <c r="OP23" i="10" s="1"/>
  <c r="OQ23" i="10" s="1"/>
  <c r="OR23" i="10" s="1"/>
  <c r="OS23" i="10" s="1"/>
  <c r="OT23" i="10" s="1"/>
  <c r="OU23" i="10" s="1"/>
  <c r="OV23" i="10" s="1"/>
  <c r="OW23" i="10" s="1"/>
  <c r="OX23" i="10" s="1"/>
  <c r="OY23" i="10" s="1"/>
  <c r="OZ23" i="10" s="1"/>
  <c r="PA23" i="10" s="1"/>
  <c r="PB23" i="10" s="1"/>
  <c r="PC23" i="10" s="1"/>
  <c r="PD23" i="10" s="1"/>
  <c r="PE23" i="10" s="1"/>
  <c r="PF23" i="10" s="1"/>
  <c r="PG23" i="10" s="1"/>
  <c r="PH23" i="10" s="1"/>
  <c r="PI23" i="10" s="1"/>
  <c r="PJ23" i="10" s="1"/>
  <c r="PK23" i="10" s="1"/>
  <c r="PL23" i="10" s="1"/>
  <c r="PM23" i="10" s="1"/>
  <c r="PN23" i="10" s="1"/>
  <c r="PO23" i="10" s="1"/>
  <c r="PP23" i="10" s="1"/>
  <c r="PQ23" i="10" s="1"/>
  <c r="PR23" i="10" s="1"/>
  <c r="PS23" i="10" s="1"/>
  <c r="PT23" i="10" s="1"/>
  <c r="PU23" i="10" s="1"/>
  <c r="PV23" i="10" s="1"/>
  <c r="PW23" i="10" s="1"/>
  <c r="PX23" i="10" s="1"/>
  <c r="PY23" i="10" s="1"/>
  <c r="PZ23" i="10" s="1"/>
  <c r="QA23" i="10" s="1"/>
  <c r="QB23" i="10" s="1"/>
  <c r="QC23" i="10" s="1"/>
  <c r="QD23" i="10" s="1"/>
  <c r="QE23" i="10" s="1"/>
  <c r="QF23" i="10" s="1"/>
  <c r="QG23" i="10" s="1"/>
  <c r="QH23" i="10" s="1"/>
  <c r="QI23" i="10" s="1"/>
  <c r="QJ23" i="10" s="1"/>
  <c r="QK23" i="10" s="1"/>
  <c r="QL23" i="10" s="1"/>
  <c r="QM23" i="10" s="1"/>
  <c r="QN23" i="10" s="1"/>
  <c r="QO23" i="10" s="1"/>
  <c r="QP23" i="10" s="1"/>
  <c r="QQ23" i="10" s="1"/>
  <c r="QR23" i="10" s="1"/>
  <c r="QS23" i="10" s="1"/>
  <c r="QT23" i="10" s="1"/>
  <c r="QU23" i="10" s="1"/>
  <c r="QV23" i="10" s="1"/>
  <c r="QW23" i="10" s="1"/>
  <c r="QX23" i="10" s="1"/>
  <c r="QY23" i="10" s="1"/>
  <c r="QZ23" i="10" s="1"/>
  <c r="RA23" i="10" s="1"/>
  <c r="RB23" i="10" s="1"/>
  <c r="RC23" i="10" s="1"/>
  <c r="RD23" i="10" s="1"/>
  <c r="RE23" i="10" s="1"/>
  <c r="RF23" i="10" s="1"/>
  <c r="RG23" i="10" s="1"/>
  <c r="RH23" i="10" s="1"/>
  <c r="RI23" i="10" s="1"/>
  <c r="RJ23" i="10" s="1"/>
  <c r="RK23" i="10" s="1"/>
  <c r="RL23" i="10" s="1"/>
  <c r="RM23" i="10" s="1"/>
  <c r="RN23" i="10" s="1"/>
  <c r="RO23" i="10" s="1"/>
  <c r="RP23" i="10" s="1"/>
  <c r="RQ23" i="10" s="1"/>
  <c r="RR23" i="10" s="1"/>
  <c r="RS23" i="10" s="1"/>
  <c r="RT23" i="10" s="1"/>
  <c r="RU23" i="10" s="1"/>
  <c r="QS110" i="10"/>
  <c r="QT110" i="10" s="1"/>
  <c r="QU110" i="10" s="1"/>
  <c r="QV110" i="10" s="1"/>
  <c r="QW110" i="10" s="1"/>
  <c r="QX110" i="10" s="1"/>
  <c r="QY110" i="10" s="1"/>
  <c r="QZ110" i="10" s="1"/>
  <c r="RA110" i="10" s="1"/>
  <c r="RB110" i="10" s="1"/>
  <c r="RC110" i="10" s="1"/>
  <c r="RD110" i="10" s="1"/>
  <c r="RE110" i="10" s="1"/>
  <c r="RF110" i="10" s="1"/>
  <c r="RG110" i="10" s="1"/>
  <c r="RH110" i="10" s="1"/>
  <c r="RI110" i="10" s="1"/>
  <c r="RJ110" i="10" s="1"/>
  <c r="RK110" i="10" s="1"/>
  <c r="RL110" i="10" s="1"/>
  <c r="RM110" i="10" s="1"/>
  <c r="RN110" i="10" s="1"/>
  <c r="RO110" i="10" s="1"/>
  <c r="RP110" i="10" s="1"/>
  <c r="RQ110" i="10" s="1"/>
  <c r="RR110" i="10" s="1"/>
  <c r="RS110" i="10" s="1"/>
  <c r="RT110" i="10" s="1"/>
  <c r="RU110" i="10" s="1"/>
  <c r="OQ56" i="10"/>
  <c r="OR56" i="10" s="1"/>
  <c r="OS56" i="10" s="1"/>
  <c r="OT56" i="10" s="1"/>
  <c r="OU56" i="10" s="1"/>
  <c r="OV56" i="10" s="1"/>
  <c r="OW56" i="10" s="1"/>
  <c r="OX56" i="10" s="1"/>
  <c r="OY56" i="10" s="1"/>
  <c r="OZ56" i="10" s="1"/>
  <c r="PA56" i="10" s="1"/>
  <c r="PB56" i="10" s="1"/>
  <c r="PC56" i="10" s="1"/>
  <c r="PD56" i="10" s="1"/>
  <c r="PE56" i="10" s="1"/>
  <c r="PF56" i="10" s="1"/>
  <c r="PG56" i="10" s="1"/>
  <c r="PH56" i="10" s="1"/>
  <c r="PI56" i="10" s="1"/>
  <c r="PJ56" i="10" s="1"/>
  <c r="PK56" i="10" s="1"/>
  <c r="PL56" i="10" s="1"/>
  <c r="PM56" i="10" s="1"/>
  <c r="PN56" i="10" s="1"/>
  <c r="PO56" i="10" s="1"/>
  <c r="PP56" i="10" s="1"/>
  <c r="PQ56" i="10" s="1"/>
  <c r="PR56" i="10" s="1"/>
  <c r="PS56" i="10" s="1"/>
  <c r="PT56" i="10" s="1"/>
  <c r="PU56" i="10" s="1"/>
  <c r="PV56" i="10" s="1"/>
  <c r="PW56" i="10" s="1"/>
  <c r="PX56" i="10" s="1"/>
  <c r="PY56" i="10" s="1"/>
  <c r="PZ56" i="10" s="1"/>
  <c r="QA56" i="10" s="1"/>
  <c r="QB56" i="10" s="1"/>
  <c r="QC56" i="10" s="1"/>
  <c r="QD56" i="10" s="1"/>
  <c r="QE56" i="10" s="1"/>
  <c r="QF56" i="10" s="1"/>
  <c r="QG56" i="10" s="1"/>
  <c r="QH56" i="10" s="1"/>
  <c r="QI56" i="10" s="1"/>
  <c r="QJ56" i="10" s="1"/>
  <c r="QK56" i="10" s="1"/>
  <c r="QL56" i="10" s="1"/>
  <c r="QM56" i="10" s="1"/>
  <c r="QN56" i="10" s="1"/>
  <c r="QO56" i="10" s="1"/>
  <c r="QP56" i="10" s="1"/>
  <c r="QQ56" i="10" s="1"/>
  <c r="QR56" i="10" s="1"/>
  <c r="QS56" i="10" s="1"/>
  <c r="QT56" i="10" s="1"/>
  <c r="QU56" i="10" s="1"/>
  <c r="QV56" i="10" s="1"/>
  <c r="QW56" i="10" s="1"/>
  <c r="QX56" i="10" s="1"/>
  <c r="QY56" i="10" s="1"/>
  <c r="QZ56" i="10" s="1"/>
  <c r="RA56" i="10" s="1"/>
  <c r="RB56" i="10" s="1"/>
  <c r="RC56" i="10" s="1"/>
  <c r="RD56" i="10" s="1"/>
  <c r="RE56" i="10" s="1"/>
  <c r="RF56" i="10" s="1"/>
  <c r="RG56" i="10" s="1"/>
  <c r="RH56" i="10" s="1"/>
  <c r="RI56" i="10" s="1"/>
  <c r="RJ56" i="10" s="1"/>
  <c r="RK56" i="10" s="1"/>
  <c r="RL56" i="10" s="1"/>
  <c r="RM56" i="10" s="1"/>
  <c r="RN56" i="10" s="1"/>
  <c r="RO56" i="10" s="1"/>
  <c r="RP56" i="10" s="1"/>
  <c r="RQ56" i="10" s="1"/>
  <c r="RR56" i="10" s="1"/>
  <c r="RS56" i="10" s="1"/>
  <c r="RT56" i="10" s="1"/>
  <c r="RU56" i="10" s="1"/>
  <c r="RH125" i="10"/>
  <c r="RI125" i="10" s="1"/>
  <c r="RJ125" i="10" s="1"/>
  <c r="RK125" i="10" s="1"/>
  <c r="RL125" i="10" s="1"/>
  <c r="RM125" i="10" s="1"/>
  <c r="RN125" i="10" s="1"/>
  <c r="RO125" i="10" s="1"/>
  <c r="RP125" i="10" s="1"/>
  <c r="RQ125" i="10" s="1"/>
  <c r="RR125" i="10" s="1"/>
  <c r="RS125" i="10" s="1"/>
  <c r="RT125" i="10" s="1"/>
  <c r="RU125" i="10" s="1"/>
  <c r="NS32" i="10"/>
  <c r="NT32" i="10" s="1"/>
  <c r="NU32" i="10" s="1"/>
  <c r="NV32" i="10" s="1"/>
  <c r="NW32" i="10" s="1"/>
  <c r="NX32" i="10" s="1"/>
  <c r="NY32" i="10" s="1"/>
  <c r="NZ32" i="10" s="1"/>
  <c r="OA32" i="10" s="1"/>
  <c r="OB32" i="10" s="1"/>
  <c r="OC32" i="10" s="1"/>
  <c r="OD32" i="10" s="1"/>
  <c r="OE32" i="10" s="1"/>
  <c r="OF32" i="10" s="1"/>
  <c r="OG32" i="10" s="1"/>
  <c r="OH32" i="10" s="1"/>
  <c r="OI32" i="10" s="1"/>
  <c r="OJ32" i="10" s="1"/>
  <c r="OK32" i="10" s="1"/>
  <c r="OL32" i="10" s="1"/>
  <c r="OM32" i="10" s="1"/>
  <c r="ON32" i="10" s="1"/>
  <c r="OO32" i="10" s="1"/>
  <c r="OP32" i="10" s="1"/>
  <c r="OQ32" i="10" s="1"/>
  <c r="OR32" i="10" s="1"/>
  <c r="OS32" i="10" s="1"/>
  <c r="OT32" i="10" s="1"/>
  <c r="OU32" i="10" s="1"/>
  <c r="OV32" i="10" s="1"/>
  <c r="OW32" i="10" s="1"/>
  <c r="OX32" i="10" s="1"/>
  <c r="OY32" i="10" s="1"/>
  <c r="OZ32" i="10" s="1"/>
  <c r="PA32" i="10" s="1"/>
  <c r="PB32" i="10" s="1"/>
  <c r="PC32" i="10" s="1"/>
  <c r="PD32" i="10" s="1"/>
  <c r="PE32" i="10" s="1"/>
  <c r="PF32" i="10" s="1"/>
  <c r="PG32" i="10" s="1"/>
  <c r="PH32" i="10" s="1"/>
  <c r="PI32" i="10" s="1"/>
  <c r="PJ32" i="10" s="1"/>
  <c r="PK32" i="10" s="1"/>
  <c r="PL32" i="10" s="1"/>
  <c r="PM32" i="10" s="1"/>
  <c r="PN32" i="10" s="1"/>
  <c r="PO32" i="10" s="1"/>
  <c r="PP32" i="10" s="1"/>
  <c r="PQ32" i="10" s="1"/>
  <c r="PR32" i="10" s="1"/>
  <c r="PS32" i="10" s="1"/>
  <c r="PT32" i="10" s="1"/>
  <c r="PU32" i="10" s="1"/>
  <c r="PV32" i="10" s="1"/>
  <c r="PW32" i="10" s="1"/>
  <c r="PX32" i="10" s="1"/>
  <c r="PY32" i="10" s="1"/>
  <c r="PZ32" i="10" s="1"/>
  <c r="QA32" i="10" s="1"/>
  <c r="QB32" i="10" s="1"/>
  <c r="QC32" i="10" s="1"/>
  <c r="QD32" i="10" s="1"/>
  <c r="QE32" i="10" s="1"/>
  <c r="QF32" i="10" s="1"/>
  <c r="QG32" i="10" s="1"/>
  <c r="QH32" i="10" s="1"/>
  <c r="QI32" i="10" s="1"/>
  <c r="QJ32" i="10" s="1"/>
  <c r="QK32" i="10" s="1"/>
  <c r="QL32" i="10" s="1"/>
  <c r="QM32" i="10" s="1"/>
  <c r="QN32" i="10" s="1"/>
  <c r="QO32" i="10" s="1"/>
  <c r="QP32" i="10" s="1"/>
  <c r="QQ32" i="10" s="1"/>
  <c r="QR32" i="10" s="1"/>
  <c r="QS32" i="10" s="1"/>
  <c r="QT32" i="10" s="1"/>
  <c r="QU32" i="10" s="1"/>
  <c r="QV32" i="10" s="1"/>
  <c r="QW32" i="10" s="1"/>
  <c r="QX32" i="10" s="1"/>
  <c r="QY32" i="10" s="1"/>
  <c r="QZ32" i="10" s="1"/>
  <c r="RA32" i="10" s="1"/>
  <c r="RB32" i="10" s="1"/>
  <c r="RC32" i="10" s="1"/>
  <c r="RD32" i="10" s="1"/>
  <c r="RE32" i="10" s="1"/>
  <c r="RF32" i="10" s="1"/>
  <c r="RG32" i="10" s="1"/>
  <c r="RH32" i="10" s="1"/>
  <c r="RI32" i="10" s="1"/>
  <c r="RJ32" i="10" s="1"/>
  <c r="RK32" i="10" s="1"/>
  <c r="RL32" i="10" s="1"/>
  <c r="RM32" i="10" s="1"/>
  <c r="RN32" i="10" s="1"/>
  <c r="RO32" i="10" s="1"/>
  <c r="RP32" i="10" s="1"/>
  <c r="RQ32" i="10" s="1"/>
  <c r="RR32" i="10" s="1"/>
  <c r="RS32" i="10" s="1"/>
  <c r="RT32" i="10" s="1"/>
  <c r="RU32" i="10" s="1"/>
  <c r="NV35" i="10"/>
  <c r="NW35" i="10" s="1"/>
  <c r="NX35" i="10" s="1"/>
  <c r="NY35" i="10" s="1"/>
  <c r="NZ35" i="10" s="1"/>
  <c r="OA35" i="10" s="1"/>
  <c r="OB35" i="10" s="1"/>
  <c r="OC35" i="10" s="1"/>
  <c r="OD35" i="10" s="1"/>
  <c r="OE35" i="10" s="1"/>
  <c r="OF35" i="10" s="1"/>
  <c r="OG35" i="10" s="1"/>
  <c r="OH35" i="10" s="1"/>
  <c r="OI35" i="10" s="1"/>
  <c r="OJ35" i="10" s="1"/>
  <c r="OK35" i="10" s="1"/>
  <c r="OL35" i="10" s="1"/>
  <c r="OM35" i="10" s="1"/>
  <c r="ON35" i="10" s="1"/>
  <c r="OO35" i="10" s="1"/>
  <c r="OP35" i="10" s="1"/>
  <c r="OQ35" i="10" s="1"/>
  <c r="OR35" i="10" s="1"/>
  <c r="OS35" i="10" s="1"/>
  <c r="OT35" i="10" s="1"/>
  <c r="OU35" i="10" s="1"/>
  <c r="OV35" i="10" s="1"/>
  <c r="OW35" i="10" s="1"/>
  <c r="OX35" i="10" s="1"/>
  <c r="OY35" i="10" s="1"/>
  <c r="OZ35" i="10" s="1"/>
  <c r="PA35" i="10" s="1"/>
  <c r="PB35" i="10" s="1"/>
  <c r="PC35" i="10" s="1"/>
  <c r="PD35" i="10" s="1"/>
  <c r="PE35" i="10" s="1"/>
  <c r="PF35" i="10" s="1"/>
  <c r="PG35" i="10" s="1"/>
  <c r="PH35" i="10" s="1"/>
  <c r="PI35" i="10" s="1"/>
  <c r="PJ35" i="10" s="1"/>
  <c r="PK35" i="10" s="1"/>
  <c r="PL35" i="10" s="1"/>
  <c r="PM35" i="10" s="1"/>
  <c r="PN35" i="10" s="1"/>
  <c r="PO35" i="10" s="1"/>
  <c r="PP35" i="10" s="1"/>
  <c r="PQ35" i="10" s="1"/>
  <c r="PR35" i="10" s="1"/>
  <c r="PS35" i="10" s="1"/>
  <c r="PT35" i="10" s="1"/>
  <c r="PU35" i="10" s="1"/>
  <c r="PV35" i="10" s="1"/>
  <c r="PW35" i="10" s="1"/>
  <c r="PX35" i="10" s="1"/>
  <c r="PY35" i="10" s="1"/>
  <c r="PZ35" i="10" s="1"/>
  <c r="QA35" i="10" s="1"/>
  <c r="QB35" i="10" s="1"/>
  <c r="QC35" i="10" s="1"/>
  <c r="QD35" i="10" s="1"/>
  <c r="QE35" i="10" s="1"/>
  <c r="QF35" i="10" s="1"/>
  <c r="QG35" i="10" s="1"/>
  <c r="QH35" i="10" s="1"/>
  <c r="QI35" i="10" s="1"/>
  <c r="QJ35" i="10" s="1"/>
  <c r="QK35" i="10" s="1"/>
  <c r="QL35" i="10" s="1"/>
  <c r="QM35" i="10" s="1"/>
  <c r="QN35" i="10" s="1"/>
  <c r="QO35" i="10" s="1"/>
  <c r="QP35" i="10" s="1"/>
  <c r="QQ35" i="10" s="1"/>
  <c r="QR35" i="10" s="1"/>
  <c r="QS35" i="10" s="1"/>
  <c r="QT35" i="10" s="1"/>
  <c r="QU35" i="10" s="1"/>
  <c r="QV35" i="10" s="1"/>
  <c r="QW35" i="10" s="1"/>
  <c r="QX35" i="10" s="1"/>
  <c r="QY35" i="10" s="1"/>
  <c r="QZ35" i="10" s="1"/>
  <c r="RA35" i="10" s="1"/>
  <c r="RB35" i="10" s="1"/>
  <c r="RC35" i="10" s="1"/>
  <c r="RD35" i="10" s="1"/>
  <c r="RE35" i="10" s="1"/>
  <c r="RF35" i="10" s="1"/>
  <c r="RG35" i="10" s="1"/>
  <c r="RH35" i="10" s="1"/>
  <c r="RI35" i="10" s="1"/>
  <c r="RJ35" i="10" s="1"/>
  <c r="RK35" i="10" s="1"/>
  <c r="RL35" i="10" s="1"/>
  <c r="RM35" i="10" s="1"/>
  <c r="RN35" i="10" s="1"/>
  <c r="RO35" i="10" s="1"/>
  <c r="RP35" i="10" s="1"/>
  <c r="RQ35" i="10" s="1"/>
  <c r="RR35" i="10" s="1"/>
  <c r="RS35" i="10" s="1"/>
  <c r="RT35" i="10" s="1"/>
  <c r="RU35" i="10" s="1"/>
  <c r="NI22" i="10"/>
  <c r="NJ22" i="10" s="1"/>
  <c r="NK22" i="10" s="1"/>
  <c r="NL22" i="10" s="1"/>
  <c r="NM22" i="10" s="1"/>
  <c r="NN22" i="10" s="1"/>
  <c r="NO22" i="10" s="1"/>
  <c r="NP22" i="10" s="1"/>
  <c r="NQ22" i="10" s="1"/>
  <c r="NR22" i="10" s="1"/>
  <c r="NS22" i="10" s="1"/>
  <c r="NT22" i="10" s="1"/>
  <c r="NU22" i="10" s="1"/>
  <c r="NV22" i="10" s="1"/>
  <c r="NW22" i="10" s="1"/>
  <c r="NX22" i="10" s="1"/>
  <c r="NY22" i="10" s="1"/>
  <c r="NZ22" i="10" s="1"/>
  <c r="OA22" i="10" s="1"/>
  <c r="OB22" i="10" s="1"/>
  <c r="OC22" i="10" s="1"/>
  <c r="OD22" i="10" s="1"/>
  <c r="OE22" i="10" s="1"/>
  <c r="OF22" i="10" s="1"/>
  <c r="OG22" i="10" s="1"/>
  <c r="OH22" i="10" s="1"/>
  <c r="OI22" i="10" s="1"/>
  <c r="OJ22" i="10" s="1"/>
  <c r="OK22" i="10" s="1"/>
  <c r="OL22" i="10" s="1"/>
  <c r="OM22" i="10" s="1"/>
  <c r="ON22" i="10" s="1"/>
  <c r="OO22" i="10" s="1"/>
  <c r="OP22" i="10" s="1"/>
  <c r="OQ22" i="10" s="1"/>
  <c r="OR22" i="10" s="1"/>
  <c r="OS22" i="10" s="1"/>
  <c r="OT22" i="10" s="1"/>
  <c r="OU22" i="10" s="1"/>
  <c r="OV22" i="10" s="1"/>
  <c r="OW22" i="10" s="1"/>
  <c r="OX22" i="10" s="1"/>
  <c r="OY22" i="10" s="1"/>
  <c r="OZ22" i="10" s="1"/>
  <c r="PA22" i="10" s="1"/>
  <c r="PB22" i="10" s="1"/>
  <c r="PC22" i="10" s="1"/>
  <c r="PD22" i="10" s="1"/>
  <c r="PE22" i="10" s="1"/>
  <c r="PF22" i="10" s="1"/>
  <c r="PG22" i="10" s="1"/>
  <c r="PH22" i="10" s="1"/>
  <c r="PI22" i="10" s="1"/>
  <c r="PJ22" i="10" s="1"/>
  <c r="PK22" i="10" s="1"/>
  <c r="PL22" i="10" s="1"/>
  <c r="PM22" i="10" s="1"/>
  <c r="PN22" i="10" s="1"/>
  <c r="PO22" i="10" s="1"/>
  <c r="PP22" i="10" s="1"/>
  <c r="PQ22" i="10" s="1"/>
  <c r="PR22" i="10" s="1"/>
  <c r="PS22" i="10" s="1"/>
  <c r="PT22" i="10" s="1"/>
  <c r="PU22" i="10" s="1"/>
  <c r="PV22" i="10" s="1"/>
  <c r="PW22" i="10" s="1"/>
  <c r="PX22" i="10" s="1"/>
  <c r="PY22" i="10" s="1"/>
  <c r="PZ22" i="10" s="1"/>
  <c r="QA22" i="10" s="1"/>
  <c r="QB22" i="10" s="1"/>
  <c r="QC22" i="10" s="1"/>
  <c r="QD22" i="10" s="1"/>
  <c r="QE22" i="10" s="1"/>
  <c r="QF22" i="10" s="1"/>
  <c r="QG22" i="10" s="1"/>
  <c r="QH22" i="10" s="1"/>
  <c r="QI22" i="10" s="1"/>
  <c r="QJ22" i="10" s="1"/>
  <c r="QK22" i="10" s="1"/>
  <c r="QL22" i="10" s="1"/>
  <c r="QM22" i="10" s="1"/>
  <c r="QN22" i="10" s="1"/>
  <c r="QO22" i="10" s="1"/>
  <c r="QP22" i="10" s="1"/>
  <c r="QQ22" i="10" s="1"/>
  <c r="QR22" i="10" s="1"/>
  <c r="QS22" i="10" s="1"/>
  <c r="QT22" i="10" s="1"/>
  <c r="QU22" i="10" s="1"/>
  <c r="QV22" i="10" s="1"/>
  <c r="QW22" i="10" s="1"/>
  <c r="QX22" i="10" s="1"/>
  <c r="QY22" i="10" s="1"/>
  <c r="QZ22" i="10" s="1"/>
  <c r="RA22" i="10" s="1"/>
  <c r="RB22" i="10" s="1"/>
  <c r="RC22" i="10" s="1"/>
  <c r="RD22" i="10" s="1"/>
  <c r="RE22" i="10" s="1"/>
  <c r="RF22" i="10" s="1"/>
  <c r="RG22" i="10" s="1"/>
  <c r="RH22" i="10" s="1"/>
  <c r="RI22" i="10" s="1"/>
  <c r="RJ22" i="10" s="1"/>
  <c r="RK22" i="10" s="1"/>
  <c r="RL22" i="10" s="1"/>
  <c r="RM22" i="10" s="1"/>
  <c r="RN22" i="10" s="1"/>
  <c r="RO22" i="10" s="1"/>
  <c r="RP22" i="10" s="1"/>
  <c r="RQ22" i="10" s="1"/>
  <c r="RR22" i="10" s="1"/>
  <c r="RS22" i="10" s="1"/>
  <c r="RT22" i="10" s="1"/>
  <c r="RU22" i="10" s="1"/>
  <c r="NX37" i="10"/>
  <c r="NY37" i="10" s="1"/>
  <c r="NZ37" i="10" s="1"/>
  <c r="OA37" i="10" s="1"/>
  <c r="OB37" i="10" s="1"/>
  <c r="OC37" i="10" s="1"/>
  <c r="OD37" i="10" s="1"/>
  <c r="OE37" i="10" s="1"/>
  <c r="OF37" i="10" s="1"/>
  <c r="OG37" i="10" s="1"/>
  <c r="OH37" i="10" s="1"/>
  <c r="OI37" i="10" s="1"/>
  <c r="OJ37" i="10" s="1"/>
  <c r="OK37" i="10" s="1"/>
  <c r="OL37" i="10" s="1"/>
  <c r="OM37" i="10" s="1"/>
  <c r="ON37" i="10" s="1"/>
  <c r="OO37" i="10" s="1"/>
  <c r="OP37" i="10" s="1"/>
  <c r="OQ37" i="10" s="1"/>
  <c r="OR37" i="10" s="1"/>
  <c r="OS37" i="10" s="1"/>
  <c r="OT37" i="10" s="1"/>
  <c r="OU37" i="10" s="1"/>
  <c r="OV37" i="10" s="1"/>
  <c r="OW37" i="10" s="1"/>
  <c r="OX37" i="10" s="1"/>
  <c r="OY37" i="10" s="1"/>
  <c r="OZ37" i="10" s="1"/>
  <c r="PA37" i="10" s="1"/>
  <c r="PB37" i="10" s="1"/>
  <c r="PC37" i="10" s="1"/>
  <c r="PD37" i="10" s="1"/>
  <c r="PE37" i="10" s="1"/>
  <c r="PF37" i="10" s="1"/>
  <c r="PG37" i="10" s="1"/>
  <c r="PH37" i="10" s="1"/>
  <c r="PI37" i="10" s="1"/>
  <c r="PJ37" i="10" s="1"/>
  <c r="PK37" i="10" s="1"/>
  <c r="PL37" i="10" s="1"/>
  <c r="PM37" i="10" s="1"/>
  <c r="PN37" i="10" s="1"/>
  <c r="PO37" i="10" s="1"/>
  <c r="PP37" i="10" s="1"/>
  <c r="PQ37" i="10" s="1"/>
  <c r="PR37" i="10" s="1"/>
  <c r="PS37" i="10" s="1"/>
  <c r="PT37" i="10" s="1"/>
  <c r="PU37" i="10" s="1"/>
  <c r="PV37" i="10" s="1"/>
  <c r="PW37" i="10" s="1"/>
  <c r="PX37" i="10" s="1"/>
  <c r="PY37" i="10" s="1"/>
  <c r="PZ37" i="10" s="1"/>
  <c r="QA37" i="10" s="1"/>
  <c r="QB37" i="10" s="1"/>
  <c r="QC37" i="10" s="1"/>
  <c r="QD37" i="10" s="1"/>
  <c r="QE37" i="10" s="1"/>
  <c r="QF37" i="10" s="1"/>
  <c r="QG37" i="10" s="1"/>
  <c r="QH37" i="10" s="1"/>
  <c r="QI37" i="10" s="1"/>
  <c r="QJ37" i="10" s="1"/>
  <c r="QK37" i="10" s="1"/>
  <c r="QL37" i="10" s="1"/>
  <c r="QM37" i="10" s="1"/>
  <c r="QN37" i="10" s="1"/>
  <c r="QO37" i="10" s="1"/>
  <c r="QP37" i="10" s="1"/>
  <c r="QQ37" i="10" s="1"/>
  <c r="QR37" i="10" s="1"/>
  <c r="QS37" i="10" s="1"/>
  <c r="QT37" i="10" s="1"/>
  <c r="QU37" i="10" s="1"/>
  <c r="QV37" i="10" s="1"/>
  <c r="QW37" i="10" s="1"/>
  <c r="QX37" i="10" s="1"/>
  <c r="QY37" i="10" s="1"/>
  <c r="QZ37" i="10" s="1"/>
  <c r="RA37" i="10" s="1"/>
  <c r="RB37" i="10" s="1"/>
  <c r="RC37" i="10" s="1"/>
  <c r="RD37" i="10" s="1"/>
  <c r="RE37" i="10" s="1"/>
  <c r="RF37" i="10" s="1"/>
  <c r="RG37" i="10" s="1"/>
  <c r="RH37" i="10" s="1"/>
  <c r="RI37" i="10" s="1"/>
  <c r="RJ37" i="10" s="1"/>
  <c r="RK37" i="10" s="1"/>
  <c r="RL37" i="10" s="1"/>
  <c r="RM37" i="10" s="1"/>
  <c r="RN37" i="10" s="1"/>
  <c r="RO37" i="10" s="1"/>
  <c r="RP37" i="10" s="1"/>
  <c r="RQ37" i="10" s="1"/>
  <c r="RR37" i="10" s="1"/>
  <c r="RS37" i="10" s="1"/>
  <c r="RT37" i="10" s="1"/>
  <c r="RU37" i="10" s="1"/>
  <c r="NG20" i="10"/>
  <c r="NH20" i="10" s="1"/>
  <c r="NI20" i="10" s="1"/>
  <c r="NJ20" i="10" s="1"/>
  <c r="NK20" i="10" s="1"/>
  <c r="NL20" i="10" s="1"/>
  <c r="NM20" i="10" s="1"/>
  <c r="NN20" i="10" s="1"/>
  <c r="NO20" i="10" s="1"/>
  <c r="NP20" i="10" s="1"/>
  <c r="NQ20" i="10" s="1"/>
  <c r="NR20" i="10" s="1"/>
  <c r="NS20" i="10" s="1"/>
  <c r="NT20" i="10" s="1"/>
  <c r="NU20" i="10" s="1"/>
  <c r="NV20" i="10" s="1"/>
  <c r="NW20" i="10" s="1"/>
  <c r="NX20" i="10" s="1"/>
  <c r="NY20" i="10" s="1"/>
  <c r="NZ20" i="10" s="1"/>
  <c r="OA20" i="10" s="1"/>
  <c r="OB20" i="10" s="1"/>
  <c r="OC20" i="10" s="1"/>
  <c r="OD20" i="10" s="1"/>
  <c r="OE20" i="10" s="1"/>
  <c r="OF20" i="10" s="1"/>
  <c r="OG20" i="10" s="1"/>
  <c r="OH20" i="10" s="1"/>
  <c r="OI20" i="10" s="1"/>
  <c r="OJ20" i="10" s="1"/>
  <c r="OK20" i="10" s="1"/>
  <c r="OL20" i="10" s="1"/>
  <c r="OM20" i="10" s="1"/>
  <c r="ON20" i="10" s="1"/>
  <c r="OO20" i="10" s="1"/>
  <c r="OP20" i="10" s="1"/>
  <c r="OQ20" i="10" s="1"/>
  <c r="OR20" i="10" s="1"/>
  <c r="OS20" i="10" s="1"/>
  <c r="OT20" i="10" s="1"/>
  <c r="OU20" i="10" s="1"/>
  <c r="OV20" i="10" s="1"/>
  <c r="OW20" i="10" s="1"/>
  <c r="OX20" i="10" s="1"/>
  <c r="OY20" i="10" s="1"/>
  <c r="OZ20" i="10" s="1"/>
  <c r="PA20" i="10" s="1"/>
  <c r="PB20" i="10" s="1"/>
  <c r="PC20" i="10" s="1"/>
  <c r="PD20" i="10" s="1"/>
  <c r="PE20" i="10" s="1"/>
  <c r="PF20" i="10" s="1"/>
  <c r="PG20" i="10" s="1"/>
  <c r="PH20" i="10" s="1"/>
  <c r="PI20" i="10" s="1"/>
  <c r="PJ20" i="10" s="1"/>
  <c r="PK20" i="10" s="1"/>
  <c r="PL20" i="10" s="1"/>
  <c r="PM20" i="10" s="1"/>
  <c r="PN20" i="10" s="1"/>
  <c r="PO20" i="10" s="1"/>
  <c r="PP20" i="10" s="1"/>
  <c r="PQ20" i="10" s="1"/>
  <c r="PR20" i="10" s="1"/>
  <c r="PS20" i="10" s="1"/>
  <c r="PT20" i="10" s="1"/>
  <c r="PU20" i="10" s="1"/>
  <c r="PV20" i="10" s="1"/>
  <c r="PW20" i="10" s="1"/>
  <c r="PX20" i="10" s="1"/>
  <c r="PY20" i="10" s="1"/>
  <c r="PZ20" i="10" s="1"/>
  <c r="QA20" i="10" s="1"/>
  <c r="QB20" i="10" s="1"/>
  <c r="QC20" i="10" s="1"/>
  <c r="QD20" i="10" s="1"/>
  <c r="QE20" i="10" s="1"/>
  <c r="QF20" i="10" s="1"/>
  <c r="QG20" i="10" s="1"/>
  <c r="QH20" i="10" s="1"/>
  <c r="QI20" i="10" s="1"/>
  <c r="QJ20" i="10" s="1"/>
  <c r="QK20" i="10" s="1"/>
  <c r="QL20" i="10" s="1"/>
  <c r="QM20" i="10" s="1"/>
  <c r="QN20" i="10" s="1"/>
  <c r="QO20" i="10" s="1"/>
  <c r="QP20" i="10" s="1"/>
  <c r="QQ20" i="10" s="1"/>
  <c r="QR20" i="10" s="1"/>
  <c r="QS20" i="10" s="1"/>
  <c r="QT20" i="10" s="1"/>
  <c r="QU20" i="10" s="1"/>
  <c r="QV20" i="10" s="1"/>
  <c r="QW20" i="10" s="1"/>
  <c r="QX20" i="10" s="1"/>
  <c r="QY20" i="10" s="1"/>
  <c r="QZ20" i="10" s="1"/>
  <c r="RA20" i="10" s="1"/>
  <c r="RB20" i="10" s="1"/>
  <c r="RC20" i="10" s="1"/>
  <c r="RD20" i="10" s="1"/>
  <c r="RE20" i="10" s="1"/>
  <c r="RF20" i="10" s="1"/>
  <c r="RG20" i="10" s="1"/>
  <c r="RH20" i="10" s="1"/>
  <c r="RI20" i="10" s="1"/>
  <c r="RJ20" i="10" s="1"/>
  <c r="RK20" i="10" s="1"/>
  <c r="RL20" i="10" s="1"/>
  <c r="RM20" i="10" s="1"/>
  <c r="RN20" i="10" s="1"/>
  <c r="RO20" i="10" s="1"/>
  <c r="RP20" i="10" s="1"/>
  <c r="RQ20" i="10" s="1"/>
  <c r="RR20" i="10" s="1"/>
  <c r="RS20" i="10" s="1"/>
  <c r="RT20" i="10" s="1"/>
  <c r="RU20" i="10" s="1"/>
  <c r="OT59" i="10"/>
  <c r="OU59" i="10" s="1"/>
  <c r="OV59" i="10" s="1"/>
  <c r="OW59" i="10" s="1"/>
  <c r="OX59" i="10" s="1"/>
  <c r="OY59" i="10" s="1"/>
  <c r="OZ59" i="10" s="1"/>
  <c r="PA59" i="10" s="1"/>
  <c r="PB59" i="10" s="1"/>
  <c r="PC59" i="10" s="1"/>
  <c r="PD59" i="10" s="1"/>
  <c r="PE59" i="10" s="1"/>
  <c r="PF59" i="10" s="1"/>
  <c r="PG59" i="10" s="1"/>
  <c r="PH59" i="10" s="1"/>
  <c r="PI59" i="10" s="1"/>
  <c r="PJ59" i="10" s="1"/>
  <c r="PK59" i="10" s="1"/>
  <c r="PL59" i="10" s="1"/>
  <c r="PM59" i="10" s="1"/>
  <c r="PN59" i="10" s="1"/>
  <c r="PO59" i="10" s="1"/>
  <c r="PP59" i="10" s="1"/>
  <c r="PQ59" i="10" s="1"/>
  <c r="PR59" i="10" s="1"/>
  <c r="PS59" i="10" s="1"/>
  <c r="PT59" i="10" s="1"/>
  <c r="PU59" i="10" s="1"/>
  <c r="PV59" i="10" s="1"/>
  <c r="PW59" i="10" s="1"/>
  <c r="PX59" i="10" s="1"/>
  <c r="PY59" i="10" s="1"/>
  <c r="PZ59" i="10" s="1"/>
  <c r="QA59" i="10" s="1"/>
  <c r="QB59" i="10" s="1"/>
  <c r="QC59" i="10" s="1"/>
  <c r="QD59" i="10" s="1"/>
  <c r="QE59" i="10" s="1"/>
  <c r="QF59" i="10" s="1"/>
  <c r="QG59" i="10" s="1"/>
  <c r="QH59" i="10" s="1"/>
  <c r="QI59" i="10" s="1"/>
  <c r="QJ59" i="10" s="1"/>
  <c r="QK59" i="10" s="1"/>
  <c r="QL59" i="10" s="1"/>
  <c r="QM59" i="10" s="1"/>
  <c r="QN59" i="10" s="1"/>
  <c r="QO59" i="10" s="1"/>
  <c r="QP59" i="10" s="1"/>
  <c r="QQ59" i="10" s="1"/>
  <c r="QR59" i="10" s="1"/>
  <c r="QS59" i="10" s="1"/>
  <c r="QT59" i="10" s="1"/>
  <c r="QU59" i="10" s="1"/>
  <c r="QV59" i="10" s="1"/>
  <c r="QW59" i="10" s="1"/>
  <c r="QX59" i="10" s="1"/>
  <c r="QY59" i="10" s="1"/>
  <c r="QZ59" i="10" s="1"/>
  <c r="RA59" i="10" s="1"/>
  <c r="RB59" i="10" s="1"/>
  <c r="RC59" i="10" s="1"/>
  <c r="RD59" i="10" s="1"/>
  <c r="RE59" i="10" s="1"/>
  <c r="RF59" i="10" s="1"/>
  <c r="RG59" i="10" s="1"/>
  <c r="RH59" i="10" s="1"/>
  <c r="RI59" i="10" s="1"/>
  <c r="RJ59" i="10" s="1"/>
  <c r="RK59" i="10" s="1"/>
  <c r="RL59" i="10" s="1"/>
  <c r="RM59" i="10" s="1"/>
  <c r="RN59" i="10" s="1"/>
  <c r="RO59" i="10" s="1"/>
  <c r="RP59" i="10" s="1"/>
  <c r="RQ59" i="10" s="1"/>
  <c r="RR59" i="10" s="1"/>
  <c r="RS59" i="10" s="1"/>
  <c r="RT59" i="10" s="1"/>
  <c r="RU59" i="10" s="1"/>
  <c r="OO54" i="10"/>
  <c r="OP54" i="10" s="1"/>
  <c r="OQ54" i="10" s="1"/>
  <c r="OR54" i="10" s="1"/>
  <c r="OS54" i="10" s="1"/>
  <c r="OT54" i="10" s="1"/>
  <c r="OU54" i="10" s="1"/>
  <c r="OV54" i="10" s="1"/>
  <c r="OW54" i="10" s="1"/>
  <c r="OX54" i="10" s="1"/>
  <c r="OY54" i="10" s="1"/>
  <c r="OZ54" i="10" s="1"/>
  <c r="PA54" i="10" s="1"/>
  <c r="PB54" i="10" s="1"/>
  <c r="PC54" i="10" s="1"/>
  <c r="PD54" i="10" s="1"/>
  <c r="PE54" i="10" s="1"/>
  <c r="PF54" i="10" s="1"/>
  <c r="PG54" i="10" s="1"/>
  <c r="PH54" i="10" s="1"/>
  <c r="PI54" i="10" s="1"/>
  <c r="PJ54" i="10" s="1"/>
  <c r="PK54" i="10" s="1"/>
  <c r="PL54" i="10" s="1"/>
  <c r="PM54" i="10" s="1"/>
  <c r="PN54" i="10" s="1"/>
  <c r="PO54" i="10" s="1"/>
  <c r="PP54" i="10" s="1"/>
  <c r="PQ54" i="10" s="1"/>
  <c r="PR54" i="10" s="1"/>
  <c r="PS54" i="10" s="1"/>
  <c r="PT54" i="10" s="1"/>
  <c r="PU54" i="10" s="1"/>
  <c r="PV54" i="10" s="1"/>
  <c r="PW54" i="10" s="1"/>
  <c r="PX54" i="10" s="1"/>
  <c r="PY54" i="10" s="1"/>
  <c r="PZ54" i="10" s="1"/>
  <c r="QA54" i="10" s="1"/>
  <c r="QB54" i="10" s="1"/>
  <c r="QC54" i="10" s="1"/>
  <c r="QD54" i="10" s="1"/>
  <c r="QE54" i="10" s="1"/>
  <c r="QF54" i="10" s="1"/>
  <c r="QG54" i="10" s="1"/>
  <c r="QH54" i="10" s="1"/>
  <c r="QI54" i="10" s="1"/>
  <c r="QJ54" i="10" s="1"/>
  <c r="QK54" i="10" s="1"/>
  <c r="QL54" i="10" s="1"/>
  <c r="QM54" i="10" s="1"/>
  <c r="QN54" i="10" s="1"/>
  <c r="QO54" i="10" s="1"/>
  <c r="QP54" i="10" s="1"/>
  <c r="QQ54" i="10" s="1"/>
  <c r="QR54" i="10" s="1"/>
  <c r="QS54" i="10" s="1"/>
  <c r="QT54" i="10" s="1"/>
  <c r="QU54" i="10" s="1"/>
  <c r="QV54" i="10" s="1"/>
  <c r="QW54" i="10" s="1"/>
  <c r="QX54" i="10" s="1"/>
  <c r="QY54" i="10" s="1"/>
  <c r="QZ54" i="10" s="1"/>
  <c r="RA54" i="10" s="1"/>
  <c r="RB54" i="10" s="1"/>
  <c r="RC54" i="10" s="1"/>
  <c r="RD54" i="10" s="1"/>
  <c r="RE54" i="10" s="1"/>
  <c r="RF54" i="10" s="1"/>
  <c r="RG54" i="10" s="1"/>
  <c r="RH54" i="10" s="1"/>
  <c r="RI54" i="10" s="1"/>
  <c r="RJ54" i="10" s="1"/>
  <c r="RK54" i="10" s="1"/>
  <c r="RL54" i="10" s="1"/>
  <c r="RM54" i="10" s="1"/>
  <c r="RN54" i="10" s="1"/>
  <c r="RO54" i="10" s="1"/>
  <c r="RP54" i="10" s="1"/>
  <c r="RQ54" i="10" s="1"/>
  <c r="RR54" i="10" s="1"/>
  <c r="RS54" i="10" s="1"/>
  <c r="RT54" i="10" s="1"/>
  <c r="RU54" i="10" s="1"/>
  <c r="PY90" i="10"/>
  <c r="PZ90" i="10" s="1"/>
  <c r="QA90" i="10" s="1"/>
  <c r="QB90" i="10" s="1"/>
  <c r="QC90" i="10" s="1"/>
  <c r="QD90" i="10" s="1"/>
  <c r="QE90" i="10" s="1"/>
  <c r="QF90" i="10" s="1"/>
  <c r="QG90" i="10" s="1"/>
  <c r="QH90" i="10" s="1"/>
  <c r="QI90" i="10" s="1"/>
  <c r="QJ90" i="10" s="1"/>
  <c r="QK90" i="10" s="1"/>
  <c r="QL90" i="10" s="1"/>
  <c r="QM90" i="10" s="1"/>
  <c r="QN90" i="10" s="1"/>
  <c r="QO90" i="10" s="1"/>
  <c r="QP90" i="10" s="1"/>
  <c r="QQ90" i="10" s="1"/>
  <c r="QR90" i="10" s="1"/>
  <c r="QS90" i="10" s="1"/>
  <c r="QT90" i="10" s="1"/>
  <c r="QU90" i="10" s="1"/>
  <c r="QV90" i="10" s="1"/>
  <c r="QW90" i="10" s="1"/>
  <c r="QX90" i="10" s="1"/>
  <c r="QY90" i="10" s="1"/>
  <c r="QZ90" i="10" s="1"/>
  <c r="RA90" i="10" s="1"/>
  <c r="RB90" i="10" s="1"/>
  <c r="RC90" i="10" s="1"/>
  <c r="RD90" i="10" s="1"/>
  <c r="RE90" i="10" s="1"/>
  <c r="RF90" i="10" s="1"/>
  <c r="RG90" i="10" s="1"/>
  <c r="RH90" i="10" s="1"/>
  <c r="RI90" i="10" s="1"/>
  <c r="RJ90" i="10" s="1"/>
  <c r="RK90" i="10" s="1"/>
  <c r="RL90" i="10" s="1"/>
  <c r="RM90" i="10" s="1"/>
  <c r="RN90" i="10" s="1"/>
  <c r="RO90" i="10" s="1"/>
  <c r="RP90" i="10" s="1"/>
  <c r="RQ90" i="10" s="1"/>
  <c r="RR90" i="10" s="1"/>
  <c r="RS90" i="10" s="1"/>
  <c r="RT90" i="10" s="1"/>
  <c r="RU90" i="10" s="1"/>
  <c r="PA66" i="10"/>
  <c r="PB66" i="10" s="1"/>
  <c r="PC66" i="10" s="1"/>
  <c r="PD66" i="10" s="1"/>
  <c r="PE66" i="10" s="1"/>
  <c r="PF66" i="10" s="1"/>
  <c r="PG66" i="10" s="1"/>
  <c r="PH66" i="10" s="1"/>
  <c r="PI66" i="10" s="1"/>
  <c r="PJ66" i="10" s="1"/>
  <c r="PK66" i="10" s="1"/>
  <c r="PL66" i="10" s="1"/>
  <c r="PM66" i="10" s="1"/>
  <c r="PN66" i="10" s="1"/>
  <c r="PO66" i="10" s="1"/>
  <c r="PP66" i="10" s="1"/>
  <c r="PQ66" i="10" s="1"/>
  <c r="PR66" i="10" s="1"/>
  <c r="PS66" i="10" s="1"/>
  <c r="PT66" i="10" s="1"/>
  <c r="PU66" i="10" s="1"/>
  <c r="PV66" i="10" s="1"/>
  <c r="PW66" i="10" s="1"/>
  <c r="PX66" i="10" s="1"/>
  <c r="PY66" i="10" s="1"/>
  <c r="PZ66" i="10" s="1"/>
  <c r="QA66" i="10" s="1"/>
  <c r="QB66" i="10" s="1"/>
  <c r="QC66" i="10" s="1"/>
  <c r="QD66" i="10" s="1"/>
  <c r="QE66" i="10" s="1"/>
  <c r="QF66" i="10" s="1"/>
  <c r="QG66" i="10" s="1"/>
  <c r="QH66" i="10" s="1"/>
  <c r="QI66" i="10" s="1"/>
  <c r="QJ66" i="10" s="1"/>
  <c r="QK66" i="10" s="1"/>
  <c r="QL66" i="10" s="1"/>
  <c r="QM66" i="10" s="1"/>
  <c r="QN66" i="10" s="1"/>
  <c r="QO66" i="10" s="1"/>
  <c r="QP66" i="10" s="1"/>
  <c r="QQ66" i="10" s="1"/>
  <c r="QR66" i="10" s="1"/>
  <c r="QS66" i="10" s="1"/>
  <c r="QT66" i="10" s="1"/>
  <c r="QU66" i="10" s="1"/>
  <c r="QV66" i="10" s="1"/>
  <c r="QW66" i="10" s="1"/>
  <c r="QX66" i="10" s="1"/>
  <c r="QY66" i="10" s="1"/>
  <c r="QZ66" i="10" s="1"/>
  <c r="RA66" i="10" s="1"/>
  <c r="RB66" i="10" s="1"/>
  <c r="RC66" i="10" s="1"/>
  <c r="RD66" i="10" s="1"/>
  <c r="RE66" i="10" s="1"/>
  <c r="RF66" i="10" s="1"/>
  <c r="RG66" i="10" s="1"/>
  <c r="RH66" i="10" s="1"/>
  <c r="RI66" i="10" s="1"/>
  <c r="RJ66" i="10" s="1"/>
  <c r="RK66" i="10" s="1"/>
  <c r="RL66" i="10" s="1"/>
  <c r="RM66" i="10" s="1"/>
  <c r="RN66" i="10" s="1"/>
  <c r="RO66" i="10" s="1"/>
  <c r="RP66" i="10" s="1"/>
  <c r="RQ66" i="10" s="1"/>
  <c r="RR66" i="10" s="1"/>
  <c r="RS66" i="10" s="1"/>
  <c r="RT66" i="10" s="1"/>
  <c r="RU66" i="10" s="1"/>
  <c r="OM52" i="10"/>
  <c r="ON52" i="10" s="1"/>
  <c r="OO52" i="10" s="1"/>
  <c r="OP52" i="10" s="1"/>
  <c r="OQ52" i="10" s="1"/>
  <c r="OR52" i="10" s="1"/>
  <c r="OS52" i="10" s="1"/>
  <c r="OT52" i="10" s="1"/>
  <c r="OU52" i="10" s="1"/>
  <c r="OV52" i="10" s="1"/>
  <c r="OW52" i="10" s="1"/>
  <c r="OX52" i="10" s="1"/>
  <c r="OY52" i="10" s="1"/>
  <c r="OZ52" i="10" s="1"/>
  <c r="PA52" i="10" s="1"/>
  <c r="PB52" i="10" s="1"/>
  <c r="PC52" i="10" s="1"/>
  <c r="PD52" i="10" s="1"/>
  <c r="PE52" i="10" s="1"/>
  <c r="PF52" i="10" s="1"/>
  <c r="PG52" i="10" s="1"/>
  <c r="PH52" i="10" s="1"/>
  <c r="PI52" i="10" s="1"/>
  <c r="PJ52" i="10" s="1"/>
  <c r="PK52" i="10" s="1"/>
  <c r="PL52" i="10" s="1"/>
  <c r="PM52" i="10" s="1"/>
  <c r="PN52" i="10" s="1"/>
  <c r="PO52" i="10" s="1"/>
  <c r="PP52" i="10" s="1"/>
  <c r="PQ52" i="10" s="1"/>
  <c r="PR52" i="10" s="1"/>
  <c r="PS52" i="10" s="1"/>
  <c r="PT52" i="10" s="1"/>
  <c r="PU52" i="10" s="1"/>
  <c r="PV52" i="10" s="1"/>
  <c r="PW52" i="10" s="1"/>
  <c r="PX52" i="10" s="1"/>
  <c r="PY52" i="10" s="1"/>
  <c r="PZ52" i="10" s="1"/>
  <c r="QA52" i="10" s="1"/>
  <c r="QB52" i="10" s="1"/>
  <c r="QC52" i="10" s="1"/>
  <c r="QD52" i="10" s="1"/>
  <c r="QE52" i="10" s="1"/>
  <c r="QF52" i="10" s="1"/>
  <c r="QG52" i="10" s="1"/>
  <c r="QH52" i="10" s="1"/>
  <c r="QI52" i="10" s="1"/>
  <c r="QJ52" i="10" s="1"/>
  <c r="QK52" i="10" s="1"/>
  <c r="QL52" i="10" s="1"/>
  <c r="QM52" i="10" s="1"/>
  <c r="QN52" i="10" s="1"/>
  <c r="QO52" i="10" s="1"/>
  <c r="QP52" i="10" s="1"/>
  <c r="QQ52" i="10" s="1"/>
  <c r="QR52" i="10" s="1"/>
  <c r="QS52" i="10" s="1"/>
  <c r="QT52" i="10" s="1"/>
  <c r="QU52" i="10" s="1"/>
  <c r="QV52" i="10" s="1"/>
  <c r="QW52" i="10" s="1"/>
  <c r="QX52" i="10" s="1"/>
  <c r="QY52" i="10" s="1"/>
  <c r="QZ52" i="10" s="1"/>
  <c r="RA52" i="10" s="1"/>
  <c r="RB52" i="10" s="1"/>
  <c r="RC52" i="10" s="1"/>
  <c r="RD52" i="10" s="1"/>
  <c r="RE52" i="10" s="1"/>
  <c r="RF52" i="10" s="1"/>
  <c r="RG52" i="10" s="1"/>
  <c r="RH52" i="10" s="1"/>
  <c r="RI52" i="10" s="1"/>
  <c r="RJ52" i="10" s="1"/>
  <c r="RK52" i="10" s="1"/>
  <c r="RL52" i="10" s="1"/>
  <c r="RM52" i="10" s="1"/>
  <c r="RN52" i="10" s="1"/>
  <c r="RO52" i="10" s="1"/>
  <c r="RP52" i="10" s="1"/>
  <c r="RQ52" i="10" s="1"/>
  <c r="RR52" i="10" s="1"/>
  <c r="RS52" i="10" s="1"/>
  <c r="RT52" i="10" s="1"/>
  <c r="RU52" i="10" s="1"/>
  <c r="OS58" i="10"/>
  <c r="OT58" i="10" s="1"/>
  <c r="OU58" i="10" s="1"/>
  <c r="OV58" i="10" s="1"/>
  <c r="OW58" i="10" s="1"/>
  <c r="OX58" i="10" s="1"/>
  <c r="OY58" i="10" s="1"/>
  <c r="OZ58" i="10" s="1"/>
  <c r="PA58" i="10" s="1"/>
  <c r="PB58" i="10" s="1"/>
  <c r="PC58" i="10" s="1"/>
  <c r="PD58" i="10" s="1"/>
  <c r="PE58" i="10" s="1"/>
  <c r="PF58" i="10" s="1"/>
  <c r="PG58" i="10" s="1"/>
  <c r="PH58" i="10" s="1"/>
  <c r="PI58" i="10" s="1"/>
  <c r="PJ58" i="10" s="1"/>
  <c r="PK58" i="10" s="1"/>
  <c r="PL58" i="10" s="1"/>
  <c r="PM58" i="10" s="1"/>
  <c r="PN58" i="10" s="1"/>
  <c r="PO58" i="10" s="1"/>
  <c r="PP58" i="10" s="1"/>
  <c r="PQ58" i="10" s="1"/>
  <c r="PR58" i="10" s="1"/>
  <c r="PS58" i="10" s="1"/>
  <c r="PT58" i="10" s="1"/>
  <c r="PU58" i="10" s="1"/>
  <c r="PV58" i="10" s="1"/>
  <c r="PW58" i="10" s="1"/>
  <c r="PX58" i="10" s="1"/>
  <c r="PY58" i="10" s="1"/>
  <c r="PZ58" i="10" s="1"/>
  <c r="QA58" i="10" s="1"/>
  <c r="QB58" i="10" s="1"/>
  <c r="QC58" i="10" s="1"/>
  <c r="QD58" i="10" s="1"/>
  <c r="QE58" i="10" s="1"/>
  <c r="QF58" i="10" s="1"/>
  <c r="QG58" i="10" s="1"/>
  <c r="QH58" i="10" s="1"/>
  <c r="QI58" i="10" s="1"/>
  <c r="QJ58" i="10" s="1"/>
  <c r="QK58" i="10" s="1"/>
  <c r="QL58" i="10" s="1"/>
  <c r="QM58" i="10" s="1"/>
  <c r="QN58" i="10" s="1"/>
  <c r="QO58" i="10" s="1"/>
  <c r="QP58" i="10" s="1"/>
  <c r="QQ58" i="10" s="1"/>
  <c r="QR58" i="10" s="1"/>
  <c r="QS58" i="10" s="1"/>
  <c r="QT58" i="10" s="1"/>
  <c r="QU58" i="10" s="1"/>
  <c r="QV58" i="10" s="1"/>
  <c r="QW58" i="10" s="1"/>
  <c r="QX58" i="10" s="1"/>
  <c r="QY58" i="10" s="1"/>
  <c r="QZ58" i="10" s="1"/>
  <c r="RA58" i="10" s="1"/>
  <c r="RB58" i="10" s="1"/>
  <c r="RC58" i="10" s="1"/>
  <c r="RD58" i="10" s="1"/>
  <c r="RE58" i="10" s="1"/>
  <c r="RF58" i="10" s="1"/>
  <c r="RG58" i="10" s="1"/>
  <c r="RH58" i="10" s="1"/>
  <c r="RI58" i="10" s="1"/>
  <c r="RJ58" i="10" s="1"/>
  <c r="RK58" i="10" s="1"/>
  <c r="RL58" i="10" s="1"/>
  <c r="RM58" i="10" s="1"/>
  <c r="RN58" i="10" s="1"/>
  <c r="RO58" i="10" s="1"/>
  <c r="RP58" i="10" s="1"/>
  <c r="RQ58" i="10" s="1"/>
  <c r="RR58" i="10" s="1"/>
  <c r="RS58" i="10" s="1"/>
  <c r="RT58" i="10" s="1"/>
  <c r="RU58" i="10" s="1"/>
  <c r="NR31" i="10"/>
  <c r="NS31" i="10" s="1"/>
  <c r="NT31" i="10" s="1"/>
  <c r="NU31" i="10" s="1"/>
  <c r="NV31" i="10" s="1"/>
  <c r="NW31" i="10" s="1"/>
  <c r="NX31" i="10" s="1"/>
  <c r="NY31" i="10" s="1"/>
  <c r="NZ31" i="10" s="1"/>
  <c r="OA31" i="10" s="1"/>
  <c r="OB31" i="10" s="1"/>
  <c r="OC31" i="10" s="1"/>
  <c r="OD31" i="10" s="1"/>
  <c r="OE31" i="10" s="1"/>
  <c r="OF31" i="10" s="1"/>
  <c r="OG31" i="10" s="1"/>
  <c r="OH31" i="10" s="1"/>
  <c r="OI31" i="10" s="1"/>
  <c r="OJ31" i="10" s="1"/>
  <c r="OK31" i="10" s="1"/>
  <c r="OL31" i="10" s="1"/>
  <c r="OM31" i="10" s="1"/>
  <c r="ON31" i="10" s="1"/>
  <c r="OO31" i="10" s="1"/>
  <c r="OP31" i="10" s="1"/>
  <c r="OQ31" i="10" s="1"/>
  <c r="OR31" i="10" s="1"/>
  <c r="OS31" i="10" s="1"/>
  <c r="OT31" i="10" s="1"/>
  <c r="OU31" i="10" s="1"/>
  <c r="OV31" i="10" s="1"/>
  <c r="OW31" i="10" s="1"/>
  <c r="OX31" i="10" s="1"/>
  <c r="OY31" i="10" s="1"/>
  <c r="OZ31" i="10" s="1"/>
  <c r="PA31" i="10" s="1"/>
  <c r="PB31" i="10" s="1"/>
  <c r="PC31" i="10" s="1"/>
  <c r="PD31" i="10" s="1"/>
  <c r="PE31" i="10" s="1"/>
  <c r="PF31" i="10" s="1"/>
  <c r="PG31" i="10" s="1"/>
  <c r="PH31" i="10" s="1"/>
  <c r="PI31" i="10" s="1"/>
  <c r="PJ31" i="10" s="1"/>
  <c r="PK31" i="10" s="1"/>
  <c r="PL31" i="10" s="1"/>
  <c r="PM31" i="10" s="1"/>
  <c r="PN31" i="10" s="1"/>
  <c r="PO31" i="10" s="1"/>
  <c r="PP31" i="10" s="1"/>
  <c r="PQ31" i="10" s="1"/>
  <c r="PR31" i="10" s="1"/>
  <c r="PS31" i="10" s="1"/>
  <c r="PT31" i="10" s="1"/>
  <c r="PU31" i="10" s="1"/>
  <c r="PV31" i="10" s="1"/>
  <c r="PW31" i="10" s="1"/>
  <c r="PX31" i="10" s="1"/>
  <c r="PY31" i="10" s="1"/>
  <c r="PZ31" i="10" s="1"/>
  <c r="QA31" i="10" s="1"/>
  <c r="QB31" i="10" s="1"/>
  <c r="QC31" i="10" s="1"/>
  <c r="QD31" i="10" s="1"/>
  <c r="QE31" i="10" s="1"/>
  <c r="QF31" i="10" s="1"/>
  <c r="QG31" i="10" s="1"/>
  <c r="QH31" i="10" s="1"/>
  <c r="QI31" i="10" s="1"/>
  <c r="QJ31" i="10" s="1"/>
  <c r="QK31" i="10" s="1"/>
  <c r="QL31" i="10" s="1"/>
  <c r="QM31" i="10" s="1"/>
  <c r="QN31" i="10" s="1"/>
  <c r="QO31" i="10" s="1"/>
  <c r="QP31" i="10" s="1"/>
  <c r="QQ31" i="10" s="1"/>
  <c r="QR31" i="10" s="1"/>
  <c r="QS31" i="10" s="1"/>
  <c r="QT31" i="10" s="1"/>
  <c r="QU31" i="10" s="1"/>
  <c r="QV31" i="10" s="1"/>
  <c r="QW31" i="10" s="1"/>
  <c r="QX31" i="10" s="1"/>
  <c r="QY31" i="10" s="1"/>
  <c r="QZ31" i="10" s="1"/>
  <c r="RA31" i="10" s="1"/>
  <c r="RB31" i="10" s="1"/>
  <c r="RC31" i="10" s="1"/>
  <c r="RD31" i="10" s="1"/>
  <c r="RE31" i="10" s="1"/>
  <c r="RF31" i="10" s="1"/>
  <c r="RG31" i="10" s="1"/>
  <c r="RH31" i="10" s="1"/>
  <c r="RI31" i="10" s="1"/>
  <c r="RJ31" i="10" s="1"/>
  <c r="RK31" i="10" s="1"/>
  <c r="RL31" i="10" s="1"/>
  <c r="RM31" i="10" s="1"/>
  <c r="RN31" i="10" s="1"/>
  <c r="RO31" i="10" s="1"/>
  <c r="RP31" i="10" s="1"/>
  <c r="RQ31" i="10" s="1"/>
  <c r="RR31" i="10" s="1"/>
  <c r="RS31" i="10" s="1"/>
  <c r="RT31" i="10" s="1"/>
  <c r="RU31" i="10" s="1"/>
  <c r="QQ108" i="10"/>
  <c r="QR108" i="10" s="1"/>
  <c r="QS108" i="10" s="1"/>
  <c r="QT108" i="10" s="1"/>
  <c r="QU108" i="10" s="1"/>
  <c r="QV108" i="10" s="1"/>
  <c r="QW108" i="10" s="1"/>
  <c r="QX108" i="10" s="1"/>
  <c r="QY108" i="10" s="1"/>
  <c r="QZ108" i="10" s="1"/>
  <c r="RA108" i="10" s="1"/>
  <c r="RB108" i="10" s="1"/>
  <c r="RC108" i="10" s="1"/>
  <c r="RD108" i="10" s="1"/>
  <c r="RE108" i="10" s="1"/>
  <c r="RF108" i="10" s="1"/>
  <c r="RG108" i="10" s="1"/>
  <c r="RH108" i="10" s="1"/>
  <c r="RI108" i="10" s="1"/>
  <c r="RJ108" i="10" s="1"/>
  <c r="RK108" i="10" s="1"/>
  <c r="RL108" i="10" s="1"/>
  <c r="RM108" i="10" s="1"/>
  <c r="RN108" i="10" s="1"/>
  <c r="RO108" i="10" s="1"/>
  <c r="RP108" i="10" s="1"/>
  <c r="RQ108" i="10" s="1"/>
  <c r="RR108" i="10" s="1"/>
  <c r="RS108" i="10" s="1"/>
  <c r="RT108" i="10" s="1"/>
  <c r="RU108" i="10" s="1"/>
  <c r="OR57" i="10"/>
  <c r="OS57" i="10" s="1"/>
  <c r="OT57" i="10" s="1"/>
  <c r="OU57" i="10" s="1"/>
  <c r="OV57" i="10" s="1"/>
  <c r="OW57" i="10" s="1"/>
  <c r="OX57" i="10" s="1"/>
  <c r="OY57" i="10" s="1"/>
  <c r="OZ57" i="10" s="1"/>
  <c r="PA57" i="10" s="1"/>
  <c r="PB57" i="10" s="1"/>
  <c r="PC57" i="10" s="1"/>
  <c r="PD57" i="10" s="1"/>
  <c r="PE57" i="10" s="1"/>
  <c r="PF57" i="10" s="1"/>
  <c r="PG57" i="10" s="1"/>
  <c r="PH57" i="10" s="1"/>
  <c r="PI57" i="10" s="1"/>
  <c r="PJ57" i="10" s="1"/>
  <c r="PK57" i="10" s="1"/>
  <c r="PL57" i="10" s="1"/>
  <c r="PM57" i="10" s="1"/>
  <c r="PN57" i="10" s="1"/>
  <c r="PO57" i="10" s="1"/>
  <c r="PP57" i="10" s="1"/>
  <c r="PQ57" i="10" s="1"/>
  <c r="PR57" i="10" s="1"/>
  <c r="PS57" i="10" s="1"/>
  <c r="PT57" i="10" s="1"/>
  <c r="PU57" i="10" s="1"/>
  <c r="PV57" i="10" s="1"/>
  <c r="PW57" i="10" s="1"/>
  <c r="PX57" i="10" s="1"/>
  <c r="PY57" i="10" s="1"/>
  <c r="PZ57" i="10" s="1"/>
  <c r="QA57" i="10" s="1"/>
  <c r="QB57" i="10" s="1"/>
  <c r="QC57" i="10" s="1"/>
  <c r="QD57" i="10" s="1"/>
  <c r="QE57" i="10" s="1"/>
  <c r="QF57" i="10" s="1"/>
  <c r="QG57" i="10" s="1"/>
  <c r="QH57" i="10" s="1"/>
  <c r="QI57" i="10" s="1"/>
  <c r="QJ57" i="10" s="1"/>
  <c r="QK57" i="10" s="1"/>
  <c r="QL57" i="10" s="1"/>
  <c r="QM57" i="10" s="1"/>
  <c r="QN57" i="10" s="1"/>
  <c r="QO57" i="10" s="1"/>
  <c r="QP57" i="10" s="1"/>
  <c r="QQ57" i="10" s="1"/>
  <c r="QR57" i="10" s="1"/>
  <c r="QS57" i="10" s="1"/>
  <c r="QT57" i="10" s="1"/>
  <c r="QU57" i="10" s="1"/>
  <c r="QV57" i="10" s="1"/>
  <c r="QW57" i="10" s="1"/>
  <c r="QX57" i="10" s="1"/>
  <c r="QY57" i="10" s="1"/>
  <c r="QZ57" i="10" s="1"/>
  <c r="RA57" i="10" s="1"/>
  <c r="RB57" i="10" s="1"/>
  <c r="RC57" i="10" s="1"/>
  <c r="RD57" i="10" s="1"/>
  <c r="RE57" i="10" s="1"/>
  <c r="RF57" i="10" s="1"/>
  <c r="RG57" i="10" s="1"/>
  <c r="RH57" i="10" s="1"/>
  <c r="RI57" i="10" s="1"/>
  <c r="RJ57" i="10" s="1"/>
  <c r="RK57" i="10" s="1"/>
  <c r="RL57" i="10" s="1"/>
  <c r="RM57" i="10" s="1"/>
  <c r="RN57" i="10" s="1"/>
  <c r="RO57" i="10" s="1"/>
  <c r="RP57" i="10" s="1"/>
  <c r="RQ57" i="10" s="1"/>
  <c r="RR57" i="10" s="1"/>
  <c r="RS57" i="10" s="1"/>
  <c r="RT57" i="10" s="1"/>
  <c r="RU57" i="10" s="1"/>
  <c r="OI48" i="10"/>
  <c r="OJ48" i="10" s="1"/>
  <c r="OK48" i="10" s="1"/>
  <c r="OL48" i="10" s="1"/>
  <c r="OM48" i="10" s="1"/>
  <c r="ON48" i="10" s="1"/>
  <c r="OO48" i="10" s="1"/>
  <c r="OP48" i="10" s="1"/>
  <c r="OQ48" i="10" s="1"/>
  <c r="OR48" i="10" s="1"/>
  <c r="OS48" i="10" s="1"/>
  <c r="OT48" i="10" s="1"/>
  <c r="OU48" i="10" s="1"/>
  <c r="OV48" i="10" s="1"/>
  <c r="OW48" i="10" s="1"/>
  <c r="OX48" i="10" s="1"/>
  <c r="OY48" i="10" s="1"/>
  <c r="OZ48" i="10" s="1"/>
  <c r="PA48" i="10" s="1"/>
  <c r="PB48" i="10" s="1"/>
  <c r="PC48" i="10" s="1"/>
  <c r="PD48" i="10" s="1"/>
  <c r="PE48" i="10" s="1"/>
  <c r="PF48" i="10" s="1"/>
  <c r="PG48" i="10" s="1"/>
  <c r="PH48" i="10" s="1"/>
  <c r="PI48" i="10" s="1"/>
  <c r="PJ48" i="10" s="1"/>
  <c r="PK48" i="10" s="1"/>
  <c r="PL48" i="10" s="1"/>
  <c r="PM48" i="10" s="1"/>
  <c r="PN48" i="10" s="1"/>
  <c r="PO48" i="10" s="1"/>
  <c r="PP48" i="10" s="1"/>
  <c r="PQ48" i="10" s="1"/>
  <c r="PR48" i="10" s="1"/>
  <c r="PS48" i="10" s="1"/>
  <c r="PT48" i="10" s="1"/>
  <c r="PU48" i="10" s="1"/>
  <c r="PV48" i="10" s="1"/>
  <c r="PW48" i="10" s="1"/>
  <c r="PX48" i="10" s="1"/>
  <c r="PY48" i="10" s="1"/>
  <c r="PZ48" i="10" s="1"/>
  <c r="QA48" i="10" s="1"/>
  <c r="QB48" i="10" s="1"/>
  <c r="QC48" i="10" s="1"/>
  <c r="QD48" i="10" s="1"/>
  <c r="QE48" i="10" s="1"/>
  <c r="QF48" i="10" s="1"/>
  <c r="QG48" i="10" s="1"/>
  <c r="QH48" i="10" s="1"/>
  <c r="QI48" i="10" s="1"/>
  <c r="QJ48" i="10" s="1"/>
  <c r="QK48" i="10" s="1"/>
  <c r="QL48" i="10" s="1"/>
  <c r="QM48" i="10" s="1"/>
  <c r="QN48" i="10" s="1"/>
  <c r="QO48" i="10" s="1"/>
  <c r="QP48" i="10" s="1"/>
  <c r="QQ48" i="10" s="1"/>
  <c r="QR48" i="10" s="1"/>
  <c r="QS48" i="10" s="1"/>
  <c r="QT48" i="10" s="1"/>
  <c r="QU48" i="10" s="1"/>
  <c r="QV48" i="10" s="1"/>
  <c r="QW48" i="10" s="1"/>
  <c r="QX48" i="10" s="1"/>
  <c r="QY48" i="10" s="1"/>
  <c r="QZ48" i="10" s="1"/>
  <c r="RA48" i="10" s="1"/>
  <c r="RB48" i="10" s="1"/>
  <c r="RC48" i="10" s="1"/>
  <c r="RD48" i="10" s="1"/>
  <c r="RE48" i="10" s="1"/>
  <c r="RF48" i="10" s="1"/>
  <c r="RG48" i="10" s="1"/>
  <c r="RH48" i="10" s="1"/>
  <c r="RI48" i="10" s="1"/>
  <c r="RJ48" i="10" s="1"/>
  <c r="RK48" i="10" s="1"/>
  <c r="RL48" i="10" s="1"/>
  <c r="RM48" i="10" s="1"/>
  <c r="RN48" i="10" s="1"/>
  <c r="RO48" i="10" s="1"/>
  <c r="RP48" i="10" s="1"/>
  <c r="RQ48" i="10" s="1"/>
  <c r="RR48" i="10" s="1"/>
  <c r="RS48" i="10" s="1"/>
  <c r="RT48" i="10" s="1"/>
  <c r="RU48" i="10" s="1"/>
  <c r="NQ30" i="10"/>
  <c r="NR30" i="10" s="1"/>
  <c r="NS30" i="10" s="1"/>
  <c r="NT30" i="10" s="1"/>
  <c r="NU30" i="10" s="1"/>
  <c r="NV30" i="10" s="1"/>
  <c r="NW30" i="10" s="1"/>
  <c r="NX30" i="10" s="1"/>
  <c r="NY30" i="10" s="1"/>
  <c r="NZ30" i="10" s="1"/>
  <c r="OA30" i="10" s="1"/>
  <c r="OB30" i="10" s="1"/>
  <c r="OC30" i="10" s="1"/>
  <c r="OD30" i="10" s="1"/>
  <c r="OE30" i="10" s="1"/>
  <c r="OF30" i="10" s="1"/>
  <c r="OG30" i="10" s="1"/>
  <c r="OH30" i="10" s="1"/>
  <c r="OI30" i="10" s="1"/>
  <c r="OJ30" i="10" s="1"/>
  <c r="OK30" i="10" s="1"/>
  <c r="OL30" i="10" s="1"/>
  <c r="OM30" i="10" s="1"/>
  <c r="ON30" i="10" s="1"/>
  <c r="OO30" i="10" s="1"/>
  <c r="OP30" i="10" s="1"/>
  <c r="OQ30" i="10" s="1"/>
  <c r="OR30" i="10" s="1"/>
  <c r="OS30" i="10" s="1"/>
  <c r="OT30" i="10" s="1"/>
  <c r="OU30" i="10" s="1"/>
  <c r="OV30" i="10" s="1"/>
  <c r="OW30" i="10" s="1"/>
  <c r="OX30" i="10" s="1"/>
  <c r="OY30" i="10" s="1"/>
  <c r="OZ30" i="10" s="1"/>
  <c r="PA30" i="10" s="1"/>
  <c r="PB30" i="10" s="1"/>
  <c r="PC30" i="10" s="1"/>
  <c r="PD30" i="10" s="1"/>
  <c r="PE30" i="10" s="1"/>
  <c r="PF30" i="10" s="1"/>
  <c r="PG30" i="10" s="1"/>
  <c r="PH30" i="10" s="1"/>
  <c r="PI30" i="10" s="1"/>
  <c r="PJ30" i="10" s="1"/>
  <c r="PK30" i="10" s="1"/>
  <c r="PL30" i="10" s="1"/>
  <c r="PM30" i="10" s="1"/>
  <c r="PN30" i="10" s="1"/>
  <c r="PO30" i="10" s="1"/>
  <c r="PP30" i="10" s="1"/>
  <c r="PQ30" i="10" s="1"/>
  <c r="PR30" i="10" s="1"/>
  <c r="PS30" i="10" s="1"/>
  <c r="PT30" i="10" s="1"/>
  <c r="PU30" i="10" s="1"/>
  <c r="PV30" i="10" s="1"/>
  <c r="PW30" i="10" s="1"/>
  <c r="PX30" i="10" s="1"/>
  <c r="PY30" i="10" s="1"/>
  <c r="PZ30" i="10" s="1"/>
  <c r="QA30" i="10" s="1"/>
  <c r="QB30" i="10" s="1"/>
  <c r="QC30" i="10" s="1"/>
  <c r="QD30" i="10" s="1"/>
  <c r="QE30" i="10" s="1"/>
  <c r="QF30" i="10" s="1"/>
  <c r="QG30" i="10" s="1"/>
  <c r="QH30" i="10" s="1"/>
  <c r="QI30" i="10" s="1"/>
  <c r="QJ30" i="10" s="1"/>
  <c r="QK30" i="10" s="1"/>
  <c r="QL30" i="10" s="1"/>
  <c r="QM30" i="10" s="1"/>
  <c r="QN30" i="10" s="1"/>
  <c r="QO30" i="10" s="1"/>
  <c r="QP30" i="10" s="1"/>
  <c r="QQ30" i="10" s="1"/>
  <c r="QR30" i="10" s="1"/>
  <c r="QS30" i="10" s="1"/>
  <c r="QT30" i="10" s="1"/>
  <c r="QU30" i="10" s="1"/>
  <c r="QV30" i="10" s="1"/>
  <c r="QW30" i="10" s="1"/>
  <c r="QX30" i="10" s="1"/>
  <c r="QY30" i="10" s="1"/>
  <c r="QZ30" i="10" s="1"/>
  <c r="RA30" i="10" s="1"/>
  <c r="RB30" i="10" s="1"/>
  <c r="RC30" i="10" s="1"/>
  <c r="RD30" i="10" s="1"/>
  <c r="RE30" i="10" s="1"/>
  <c r="RF30" i="10" s="1"/>
  <c r="RG30" i="10" s="1"/>
  <c r="RH30" i="10" s="1"/>
  <c r="RI30" i="10" s="1"/>
  <c r="RJ30" i="10" s="1"/>
  <c r="RK30" i="10" s="1"/>
  <c r="RL30" i="10" s="1"/>
  <c r="RM30" i="10" s="1"/>
  <c r="RN30" i="10" s="1"/>
  <c r="RO30" i="10" s="1"/>
  <c r="RP30" i="10" s="1"/>
  <c r="RQ30" i="10" s="1"/>
  <c r="RR30" i="10" s="1"/>
  <c r="RS30" i="10" s="1"/>
  <c r="RT30" i="10" s="1"/>
  <c r="RU30" i="10" s="1"/>
  <c r="NZ39" i="10"/>
  <c r="OA39" i="10" s="1"/>
  <c r="OB39" i="10" s="1"/>
  <c r="OC39" i="10" s="1"/>
  <c r="OD39" i="10" s="1"/>
  <c r="OE39" i="10" s="1"/>
  <c r="OF39" i="10" s="1"/>
  <c r="OG39" i="10" s="1"/>
  <c r="OH39" i="10" s="1"/>
  <c r="OI39" i="10" s="1"/>
  <c r="OJ39" i="10" s="1"/>
  <c r="OK39" i="10" s="1"/>
  <c r="OL39" i="10" s="1"/>
  <c r="OM39" i="10" s="1"/>
  <c r="ON39" i="10" s="1"/>
  <c r="OO39" i="10" s="1"/>
  <c r="OP39" i="10" s="1"/>
  <c r="OQ39" i="10" s="1"/>
  <c r="OR39" i="10" s="1"/>
  <c r="OS39" i="10" s="1"/>
  <c r="OT39" i="10" s="1"/>
  <c r="OU39" i="10" s="1"/>
  <c r="OV39" i="10" s="1"/>
  <c r="OW39" i="10" s="1"/>
  <c r="OX39" i="10" s="1"/>
  <c r="OY39" i="10" s="1"/>
  <c r="OZ39" i="10" s="1"/>
  <c r="PA39" i="10" s="1"/>
  <c r="PB39" i="10" s="1"/>
  <c r="PC39" i="10" s="1"/>
  <c r="PD39" i="10" s="1"/>
  <c r="PE39" i="10" s="1"/>
  <c r="PF39" i="10" s="1"/>
  <c r="PG39" i="10" s="1"/>
  <c r="PH39" i="10" s="1"/>
  <c r="PI39" i="10" s="1"/>
  <c r="PJ39" i="10" s="1"/>
  <c r="PK39" i="10" s="1"/>
  <c r="PL39" i="10" s="1"/>
  <c r="PM39" i="10" s="1"/>
  <c r="PN39" i="10" s="1"/>
  <c r="PO39" i="10" s="1"/>
  <c r="PP39" i="10" s="1"/>
  <c r="PQ39" i="10" s="1"/>
  <c r="PR39" i="10" s="1"/>
  <c r="PS39" i="10" s="1"/>
  <c r="PT39" i="10" s="1"/>
  <c r="PU39" i="10" s="1"/>
  <c r="PV39" i="10" s="1"/>
  <c r="PW39" i="10" s="1"/>
  <c r="PX39" i="10" s="1"/>
  <c r="PY39" i="10" s="1"/>
  <c r="PZ39" i="10" s="1"/>
  <c r="QA39" i="10" s="1"/>
  <c r="QB39" i="10" s="1"/>
  <c r="QC39" i="10" s="1"/>
  <c r="QD39" i="10" s="1"/>
  <c r="QE39" i="10" s="1"/>
  <c r="QF39" i="10" s="1"/>
  <c r="QG39" i="10" s="1"/>
  <c r="QH39" i="10" s="1"/>
  <c r="QI39" i="10" s="1"/>
  <c r="QJ39" i="10" s="1"/>
  <c r="QK39" i="10" s="1"/>
  <c r="QL39" i="10" s="1"/>
  <c r="QM39" i="10" s="1"/>
  <c r="QN39" i="10" s="1"/>
  <c r="QO39" i="10" s="1"/>
  <c r="QP39" i="10" s="1"/>
  <c r="QQ39" i="10" s="1"/>
  <c r="QR39" i="10" s="1"/>
  <c r="QS39" i="10" s="1"/>
  <c r="QT39" i="10" s="1"/>
  <c r="QU39" i="10" s="1"/>
  <c r="QV39" i="10" s="1"/>
  <c r="QW39" i="10" s="1"/>
  <c r="QX39" i="10" s="1"/>
  <c r="QY39" i="10" s="1"/>
  <c r="QZ39" i="10" s="1"/>
  <c r="RA39" i="10" s="1"/>
  <c r="RB39" i="10" s="1"/>
  <c r="RC39" i="10" s="1"/>
  <c r="RD39" i="10" s="1"/>
  <c r="RE39" i="10" s="1"/>
  <c r="RF39" i="10" s="1"/>
  <c r="RG39" i="10" s="1"/>
  <c r="RH39" i="10" s="1"/>
  <c r="RI39" i="10" s="1"/>
  <c r="RJ39" i="10" s="1"/>
  <c r="RK39" i="10" s="1"/>
  <c r="RL39" i="10" s="1"/>
  <c r="RM39" i="10" s="1"/>
  <c r="RN39" i="10" s="1"/>
  <c r="RO39" i="10" s="1"/>
  <c r="RP39" i="10" s="1"/>
  <c r="RQ39" i="10" s="1"/>
  <c r="RR39" i="10" s="1"/>
  <c r="RS39" i="10" s="1"/>
  <c r="RT39" i="10" s="1"/>
  <c r="RU39" i="10" s="1"/>
  <c r="ON53" i="10"/>
  <c r="OO53" i="10" s="1"/>
  <c r="OP53" i="10" s="1"/>
  <c r="OQ53" i="10" s="1"/>
  <c r="OR53" i="10" s="1"/>
  <c r="OS53" i="10" s="1"/>
  <c r="OT53" i="10" s="1"/>
  <c r="OU53" i="10" s="1"/>
  <c r="OV53" i="10" s="1"/>
  <c r="OW53" i="10" s="1"/>
  <c r="OX53" i="10" s="1"/>
  <c r="OY53" i="10" s="1"/>
  <c r="OZ53" i="10" s="1"/>
  <c r="PA53" i="10" s="1"/>
  <c r="PB53" i="10" s="1"/>
  <c r="PC53" i="10" s="1"/>
  <c r="PD53" i="10" s="1"/>
  <c r="PE53" i="10" s="1"/>
  <c r="PF53" i="10" s="1"/>
  <c r="PG53" i="10" s="1"/>
  <c r="PH53" i="10" s="1"/>
  <c r="PI53" i="10" s="1"/>
  <c r="PJ53" i="10" s="1"/>
  <c r="PK53" i="10" s="1"/>
  <c r="PL53" i="10" s="1"/>
  <c r="PM53" i="10" s="1"/>
  <c r="PN53" i="10" s="1"/>
  <c r="PO53" i="10" s="1"/>
  <c r="PP53" i="10" s="1"/>
  <c r="PQ53" i="10" s="1"/>
  <c r="PR53" i="10" s="1"/>
  <c r="PS53" i="10" s="1"/>
  <c r="PT53" i="10" s="1"/>
  <c r="PU53" i="10" s="1"/>
  <c r="PV53" i="10" s="1"/>
  <c r="PW53" i="10" s="1"/>
  <c r="PX53" i="10" s="1"/>
  <c r="PY53" i="10" s="1"/>
  <c r="PZ53" i="10" s="1"/>
  <c r="QA53" i="10" s="1"/>
  <c r="QB53" i="10" s="1"/>
  <c r="QC53" i="10" s="1"/>
  <c r="QD53" i="10" s="1"/>
  <c r="QE53" i="10" s="1"/>
  <c r="QF53" i="10" s="1"/>
  <c r="QG53" i="10" s="1"/>
  <c r="QH53" i="10" s="1"/>
  <c r="QI53" i="10" s="1"/>
  <c r="QJ53" i="10" s="1"/>
  <c r="QK53" i="10" s="1"/>
  <c r="QL53" i="10" s="1"/>
  <c r="QM53" i="10" s="1"/>
  <c r="QN53" i="10" s="1"/>
  <c r="QO53" i="10" s="1"/>
  <c r="QP53" i="10" s="1"/>
  <c r="QQ53" i="10" s="1"/>
  <c r="QR53" i="10" s="1"/>
  <c r="QS53" i="10" s="1"/>
  <c r="QT53" i="10" s="1"/>
  <c r="QU53" i="10" s="1"/>
  <c r="QV53" i="10" s="1"/>
  <c r="QW53" i="10" s="1"/>
  <c r="QX53" i="10" s="1"/>
  <c r="QY53" i="10" s="1"/>
  <c r="QZ53" i="10" s="1"/>
  <c r="RA53" i="10" s="1"/>
  <c r="RB53" i="10" s="1"/>
  <c r="RC53" i="10" s="1"/>
  <c r="RD53" i="10" s="1"/>
  <c r="RE53" i="10" s="1"/>
  <c r="RF53" i="10" s="1"/>
  <c r="RG53" i="10" s="1"/>
  <c r="RH53" i="10" s="1"/>
  <c r="RI53" i="10" s="1"/>
  <c r="RJ53" i="10" s="1"/>
  <c r="RK53" i="10" s="1"/>
  <c r="RL53" i="10" s="1"/>
  <c r="RM53" i="10" s="1"/>
  <c r="RN53" i="10" s="1"/>
  <c r="RO53" i="10" s="1"/>
  <c r="RP53" i="10" s="1"/>
  <c r="RQ53" i="10" s="1"/>
  <c r="RR53" i="10" s="1"/>
  <c r="RS53" i="10" s="1"/>
  <c r="RT53" i="10" s="1"/>
  <c r="RU53" i="10" s="1"/>
  <c r="F37" i="2"/>
  <c r="G32" i="2" s="1"/>
  <c r="J5" i="7" l="1"/>
  <c r="D56" i="9"/>
  <c r="D60" i="9" s="1"/>
  <c r="G17" i="2"/>
  <c r="G5" i="2"/>
  <c r="G22" i="2"/>
  <c r="G10" i="2"/>
  <c r="G36" i="2"/>
  <c r="G4" i="2"/>
  <c r="G16" i="2"/>
  <c r="G8" i="2"/>
  <c r="G7" i="2"/>
  <c r="G21" i="2"/>
  <c r="G13" i="2"/>
  <c r="G25" i="2"/>
  <c r="G29" i="2"/>
  <c r="G28" i="2"/>
  <c r="F38" i="2"/>
  <c r="G27" i="2"/>
  <c r="G26" i="2"/>
  <c r="G33" i="2"/>
  <c r="X44" i="47"/>
  <c r="G37" i="2"/>
  <c r="G9" i="2"/>
  <c r="G20" i="2"/>
  <c r="X47" i="47"/>
  <c r="G35" i="2"/>
  <c r="G12" i="2"/>
  <c r="G11" i="2"/>
  <c r="G30" i="2"/>
  <c r="X45" i="47"/>
  <c r="G31" i="2"/>
  <c r="G14" i="2"/>
  <c r="X46" i="47"/>
  <c r="G18" i="2"/>
  <c r="G19" i="2"/>
  <c r="G6" i="2"/>
  <c r="G23" i="2"/>
  <c r="G15" i="2"/>
  <c r="X48" i="47"/>
  <c r="NF18" i="10"/>
  <c r="E9" i="9" s="1"/>
  <c r="NG19" i="10"/>
  <c r="E48" i="9" l="1"/>
  <c r="E7" i="9"/>
  <c r="D62" i="9"/>
  <c r="D69" i="9"/>
  <c r="D61" i="9"/>
  <c r="NH19" i="10"/>
  <c r="NG18" i="10"/>
  <c r="F9" i="9" s="1"/>
  <c r="G91" i="6"/>
  <c r="G38" i="2"/>
  <c r="H87" i="18"/>
  <c r="H95" i="18" s="1"/>
  <c r="E126" i="18"/>
  <c r="G24" i="2"/>
  <c r="G99" i="6" l="1"/>
  <c r="BQ91" i="6"/>
  <c r="NI19" i="10"/>
  <c r="NH18" i="10"/>
  <c r="G9" i="9" s="1"/>
  <c r="F126" i="18"/>
  <c r="C127" i="18"/>
  <c r="F127" i="18" s="1"/>
  <c r="D63" i="9"/>
  <c r="F48" i="9"/>
  <c r="F7" i="9"/>
  <c r="BL96" i="18"/>
  <c r="AI96" i="18"/>
  <c r="AU96" i="18"/>
  <c r="X96" i="18"/>
  <c r="AF96" i="18"/>
  <c r="AV96" i="18"/>
  <c r="AN96" i="18"/>
  <c r="S96" i="18"/>
  <c r="K96" i="18"/>
  <c r="BH96" i="18"/>
  <c r="Y96" i="18"/>
  <c r="E17" i="17"/>
  <c r="G17" i="17" s="1"/>
  <c r="X5" i="47" s="1"/>
  <c r="BA96" i="18"/>
  <c r="BK96" i="18"/>
  <c r="BJ96" i="18"/>
  <c r="BB96" i="18"/>
  <c r="AT96" i="18"/>
  <c r="AP96" i="18"/>
  <c r="BN96" i="18"/>
  <c r="BD96" i="18"/>
  <c r="AK96" i="18"/>
  <c r="AH96" i="18"/>
  <c r="BO96" i="18"/>
  <c r="Q96" i="18"/>
  <c r="Z96" i="18"/>
  <c r="AX96" i="18"/>
  <c r="AO96" i="18"/>
  <c r="AC96" i="18"/>
  <c r="BE96" i="18"/>
  <c r="J96" i="18"/>
  <c r="W96" i="18"/>
  <c r="AR96" i="18"/>
  <c r="AG96" i="18"/>
  <c r="AW96" i="18"/>
  <c r="BM96" i="18"/>
  <c r="BF96" i="18"/>
  <c r="V96" i="18"/>
  <c r="AA96" i="18"/>
  <c r="M96" i="18"/>
  <c r="BC96" i="18"/>
  <c r="AL96" i="18"/>
  <c r="AE96" i="18"/>
  <c r="R96" i="18"/>
  <c r="U96" i="18"/>
  <c r="AJ96" i="18"/>
  <c r="H96" i="18"/>
  <c r="L96" i="18"/>
  <c r="AY96" i="18"/>
  <c r="AS96" i="18"/>
  <c r="BG96" i="18"/>
  <c r="BI96" i="18"/>
  <c r="BP96" i="18"/>
  <c r="I96" i="18"/>
  <c r="P96" i="18"/>
  <c r="O96" i="18"/>
  <c r="AM96" i="18"/>
  <c r="AZ96" i="18"/>
  <c r="T96" i="18"/>
  <c r="N96" i="18"/>
  <c r="AD96" i="18"/>
  <c r="AB96" i="18"/>
  <c r="AQ96" i="18"/>
  <c r="H103" i="18"/>
  <c r="E32" i="9"/>
  <c r="E16" i="9"/>
  <c r="E58" i="9"/>
  <c r="E81" i="9"/>
  <c r="E86" i="9"/>
  <c r="E87" i="9"/>
  <c r="E91" i="9"/>
  <c r="E18" i="9"/>
  <c r="E17" i="9"/>
  <c r="DV17" i="9" s="1"/>
  <c r="C111" i="54"/>
  <c r="DV18" i="9" l="1"/>
  <c r="E15" i="9"/>
  <c r="DV15" i="9" s="1"/>
  <c r="I108" i="18"/>
  <c r="BR96" i="18"/>
  <c r="BA87" i="47"/>
  <c r="BV96" i="18"/>
  <c r="CW87" i="47"/>
  <c r="BE108" i="18"/>
  <c r="AF108" i="18"/>
  <c r="BX87" i="47"/>
  <c r="DH87" i="47"/>
  <c r="BP108" i="18"/>
  <c r="U108" i="18"/>
  <c r="BM87" i="47"/>
  <c r="BS96" i="18"/>
  <c r="BF108" i="18"/>
  <c r="CX87" i="47"/>
  <c r="AC108" i="18"/>
  <c r="BU87" i="47"/>
  <c r="BD108" i="18"/>
  <c r="CV87" i="47"/>
  <c r="BP87" i="47"/>
  <c r="X108" i="18"/>
  <c r="BJ87" i="47"/>
  <c r="R108" i="18"/>
  <c r="CM87" i="47"/>
  <c r="AU108" i="18"/>
  <c r="AD108" i="18"/>
  <c r="BV87" i="47"/>
  <c r="CS87" i="47"/>
  <c r="BA108" i="18"/>
  <c r="T108" i="18"/>
  <c r="BL87" i="47"/>
  <c r="DE87" i="47"/>
  <c r="BM108" i="18"/>
  <c r="DF87" i="47"/>
  <c r="BN108" i="18"/>
  <c r="BQ87" i="47"/>
  <c r="Y108" i="18"/>
  <c r="AZ108" i="18"/>
  <c r="CR87" i="47"/>
  <c r="CY87" i="47"/>
  <c r="BG108" i="18"/>
  <c r="AE108" i="18"/>
  <c r="BW87" i="47"/>
  <c r="CO87" i="47"/>
  <c r="AW108" i="18"/>
  <c r="AX108" i="18"/>
  <c r="CP87" i="47"/>
  <c r="AP108" i="18"/>
  <c r="CH87" i="47"/>
  <c r="BH108" i="18"/>
  <c r="CZ87" i="47"/>
  <c r="AI108" i="18"/>
  <c r="CA87" i="47"/>
  <c r="CB87" i="47"/>
  <c r="AJ108" i="18"/>
  <c r="V108" i="18"/>
  <c r="BN87" i="47"/>
  <c r="CC87" i="47"/>
  <c r="AK108" i="18"/>
  <c r="BF87" i="47"/>
  <c r="N108" i="18"/>
  <c r="DA87" i="47"/>
  <c r="BI108" i="18"/>
  <c r="AO108" i="18"/>
  <c r="CG87" i="47"/>
  <c r="CE87" i="47"/>
  <c r="AM108" i="18"/>
  <c r="BU96" i="18"/>
  <c r="AS108" i="18"/>
  <c r="CK87" i="47"/>
  <c r="CD87" i="47"/>
  <c r="AL108" i="18"/>
  <c r="BT96" i="18"/>
  <c r="BY87" i="47"/>
  <c r="AG108" i="18"/>
  <c r="BR87" i="47"/>
  <c r="Z108" i="18"/>
  <c r="AT108" i="18"/>
  <c r="CL87" i="47"/>
  <c r="BC87" i="47"/>
  <c r="K108" i="18"/>
  <c r="BL108" i="18"/>
  <c r="DD87" i="47"/>
  <c r="G7" i="9"/>
  <c r="G48" i="9"/>
  <c r="E23" i="17"/>
  <c r="R5" i="47" s="1"/>
  <c r="V5" i="47"/>
  <c r="AY108" i="18"/>
  <c r="CQ87" i="47"/>
  <c r="BC108" i="18"/>
  <c r="CU87" i="47"/>
  <c r="CJ87" i="47"/>
  <c r="AR108" i="18"/>
  <c r="BI87" i="47"/>
  <c r="Q108" i="18"/>
  <c r="BB108" i="18"/>
  <c r="CT87" i="47"/>
  <c r="S108" i="18"/>
  <c r="BK87" i="47"/>
  <c r="F32" i="9"/>
  <c r="F17" i="9"/>
  <c r="F81" i="9"/>
  <c r="F87" i="9"/>
  <c r="F58" i="9"/>
  <c r="F96" i="9" s="1"/>
  <c r="F18" i="9"/>
  <c r="F15" i="9" s="1"/>
  <c r="D111" i="54"/>
  <c r="D110" i="54" s="1"/>
  <c r="F91" i="9"/>
  <c r="F86" i="9"/>
  <c r="F16" i="9"/>
  <c r="NJ19" i="10"/>
  <c r="NI18" i="10"/>
  <c r="H9" i="9" s="1"/>
  <c r="CE91" i="6"/>
  <c r="BW91" i="6"/>
  <c r="CC91" i="6"/>
  <c r="CE93" i="6"/>
  <c r="CB91" i="6"/>
  <c r="CD91" i="6"/>
  <c r="CD93" i="6"/>
  <c r="CB93" i="6"/>
  <c r="CC93" i="6"/>
  <c r="CA93" i="6"/>
  <c r="CA91" i="6"/>
  <c r="AD104" i="18"/>
  <c r="AD106" i="18" s="1"/>
  <c r="AO104" i="18"/>
  <c r="AO106" i="18" s="1"/>
  <c r="AT104" i="18"/>
  <c r="AT106" i="18" s="1"/>
  <c r="BE104" i="18"/>
  <c r="BE106" i="18" s="1"/>
  <c r="BB104" i="18"/>
  <c r="BB106" i="18" s="1"/>
  <c r="O104" i="18"/>
  <c r="O106" i="18" s="1"/>
  <c r="I104" i="18"/>
  <c r="I106" i="18" s="1"/>
  <c r="I112" i="18"/>
  <c r="J5" i="47" s="1"/>
  <c r="AZ104" i="18"/>
  <c r="AZ106" i="18" s="1"/>
  <c r="AI104" i="18"/>
  <c r="AI106" i="18" s="1"/>
  <c r="AJ104" i="18"/>
  <c r="AJ106" i="18" s="1"/>
  <c r="BL104" i="18"/>
  <c r="BL106" i="18" s="1"/>
  <c r="Q104" i="18"/>
  <c r="Q106" i="18" s="1"/>
  <c r="BP104" i="18"/>
  <c r="BP106" i="18" s="1"/>
  <c r="N104" i="18"/>
  <c r="N106" i="18" s="1"/>
  <c r="T104" i="18"/>
  <c r="T106" i="18" s="1"/>
  <c r="AV104" i="18"/>
  <c r="AV106" i="18" s="1"/>
  <c r="AY104" i="18"/>
  <c r="AY106" i="18" s="1"/>
  <c r="AR104" i="18"/>
  <c r="AR106" i="18" s="1"/>
  <c r="U104" i="18"/>
  <c r="U106" i="18" s="1"/>
  <c r="AW104" i="18"/>
  <c r="AW106" i="18" s="1"/>
  <c r="AH104" i="18"/>
  <c r="AH106" i="18" s="1"/>
  <c r="BA104" i="18"/>
  <c r="BA106" i="18" s="1"/>
  <c r="AF104" i="18"/>
  <c r="AF106" i="18" s="1"/>
  <c r="AE104" i="18"/>
  <c r="AE106" i="18" s="1"/>
  <c r="BG104" i="18"/>
  <c r="BG106" i="18" s="1"/>
  <c r="AK104" i="18"/>
  <c r="AK106" i="18" s="1"/>
  <c r="R104" i="18"/>
  <c r="R106" i="18" s="1"/>
  <c r="BH104" i="18"/>
  <c r="BH106" i="18" s="1"/>
  <c r="BM104" i="18"/>
  <c r="BM106" i="18" s="1"/>
  <c r="W104" i="18"/>
  <c r="W106" i="18" s="1"/>
  <c r="BN104" i="18"/>
  <c r="BN106" i="18" s="1"/>
  <c r="M104" i="18"/>
  <c r="M106" i="18" s="1"/>
  <c r="AN104" i="18"/>
  <c r="AN106" i="18" s="1"/>
  <c r="AS104" i="18"/>
  <c r="AS106" i="18" s="1"/>
  <c r="Y104" i="18"/>
  <c r="Y106" i="18" s="1"/>
  <c r="K104" i="18"/>
  <c r="K106" i="18" s="1"/>
  <c r="AC104" i="18"/>
  <c r="AC106" i="18" s="1"/>
  <c r="BF104" i="18"/>
  <c r="BF106" i="18" s="1"/>
  <c r="AB104" i="18"/>
  <c r="AB106" i="18" s="1"/>
  <c r="J104" i="18"/>
  <c r="J106" i="18" s="1"/>
  <c r="AM104" i="18"/>
  <c r="AM106" i="18" s="1"/>
  <c r="BO104" i="18"/>
  <c r="BO106" i="18" s="1"/>
  <c r="Z104" i="18"/>
  <c r="Z106" i="18" s="1"/>
  <c r="S104" i="18"/>
  <c r="S106" i="18" s="1"/>
  <c r="V104" i="18"/>
  <c r="V106" i="18" s="1"/>
  <c r="BI104" i="18"/>
  <c r="BI106" i="18" s="1"/>
  <c r="BC104" i="18"/>
  <c r="BC106" i="18" s="1"/>
  <c r="BJ104" i="18"/>
  <c r="BJ106" i="18" s="1"/>
  <c r="P104" i="18"/>
  <c r="P106" i="18" s="1"/>
  <c r="H104" i="18"/>
  <c r="AG104" i="18"/>
  <c r="AG106" i="18" s="1"/>
  <c r="AX104" i="18"/>
  <c r="AX106" i="18" s="1"/>
  <c r="AA104" i="18"/>
  <c r="AA106" i="18" s="1"/>
  <c r="BK104" i="18"/>
  <c r="BK106" i="18" s="1"/>
  <c r="L104" i="18"/>
  <c r="L106" i="18" s="1"/>
  <c r="BD104" i="18"/>
  <c r="BD106" i="18" s="1"/>
  <c r="AL104" i="18"/>
  <c r="AL106" i="18" s="1"/>
  <c r="X104" i="18"/>
  <c r="X106" i="18" s="1"/>
  <c r="AP104" i="18"/>
  <c r="AP106" i="18" s="1"/>
  <c r="AU104" i="18"/>
  <c r="AU106" i="18" s="1"/>
  <c r="AQ104" i="18"/>
  <c r="AQ106" i="18" s="1"/>
  <c r="C110" i="54"/>
  <c r="C163" i="54"/>
  <c r="E83" i="9"/>
  <c r="E85" i="9"/>
  <c r="CI87" i="47"/>
  <c r="AQ108" i="18"/>
  <c r="BG87" i="47"/>
  <c r="O108" i="18"/>
  <c r="BD87" i="47"/>
  <c r="L108" i="18"/>
  <c r="BE87" i="47"/>
  <c r="M108" i="18"/>
  <c r="BO87" i="47"/>
  <c r="W108" i="18"/>
  <c r="DG87" i="47"/>
  <c r="BO108" i="18"/>
  <c r="BJ108" i="18"/>
  <c r="DB87" i="47"/>
  <c r="CF87" i="47"/>
  <c r="AN108" i="18"/>
  <c r="E96" i="9"/>
  <c r="BT87" i="47"/>
  <c r="AB108" i="18"/>
  <c r="P108" i="18"/>
  <c r="BH87" i="47"/>
  <c r="BS87" i="47"/>
  <c r="AA108" i="18"/>
  <c r="BB87" i="47"/>
  <c r="J108" i="18"/>
  <c r="AH108" i="18"/>
  <c r="BZ87" i="47"/>
  <c r="DC87" i="47"/>
  <c r="BK108" i="18"/>
  <c r="CN87" i="47"/>
  <c r="AV108" i="18"/>
  <c r="AM100" i="6"/>
  <c r="AJ100" i="6"/>
  <c r="BO100" i="6"/>
  <c r="R100" i="6"/>
  <c r="AD100" i="6"/>
  <c r="V100" i="6"/>
  <c r="U100" i="6"/>
  <c r="BB100" i="6"/>
  <c r="J100" i="6"/>
  <c r="AH100" i="6"/>
  <c r="BJ100" i="6"/>
  <c r="L100" i="6"/>
  <c r="N100" i="6"/>
  <c r="BH100" i="6"/>
  <c r="AZ100" i="6"/>
  <c r="AK100" i="6"/>
  <c r="Q100" i="6"/>
  <c r="AX100" i="6"/>
  <c r="S100" i="6"/>
  <c r="AA100" i="6"/>
  <c r="P100" i="6"/>
  <c r="BC100" i="6"/>
  <c r="AQ100" i="6"/>
  <c r="AP100" i="6"/>
  <c r="BD100" i="6"/>
  <c r="AU100" i="6"/>
  <c r="X100" i="6"/>
  <c r="AB100" i="6"/>
  <c r="H100" i="6"/>
  <c r="AI100" i="6"/>
  <c r="G107" i="6"/>
  <c r="BK100" i="6"/>
  <c r="BE100" i="6"/>
  <c r="AG100" i="6"/>
  <c r="BF100" i="6"/>
  <c r="AY100" i="6"/>
  <c r="BI100" i="6"/>
  <c r="Y100" i="6"/>
  <c r="AN100" i="6"/>
  <c r="AF100" i="6"/>
  <c r="AV100" i="6"/>
  <c r="BL100" i="6"/>
  <c r="AR100" i="6"/>
  <c r="T100" i="6"/>
  <c r="AL100" i="6"/>
  <c r="AE100" i="6"/>
  <c r="BM100" i="6"/>
  <c r="K100" i="6"/>
  <c r="AS100" i="6"/>
  <c r="AT100" i="6"/>
  <c r="BA100" i="6"/>
  <c r="BG100" i="6"/>
  <c r="Z100" i="6"/>
  <c r="AW100" i="6"/>
  <c r="AC100" i="6"/>
  <c r="I100" i="6"/>
  <c r="AO100" i="6"/>
  <c r="M100" i="6"/>
  <c r="BN100" i="6"/>
  <c r="O100" i="6"/>
  <c r="W100" i="6"/>
  <c r="BB108" i="6" l="1"/>
  <c r="BB110" i="6" s="1"/>
  <c r="AS108" i="6"/>
  <c r="AS110" i="6" s="1"/>
  <c r="AE108" i="6"/>
  <c r="AE110" i="6" s="1"/>
  <c r="AL108" i="6"/>
  <c r="AL110" i="6" s="1"/>
  <c r="AC108" i="6"/>
  <c r="AC110" i="6" s="1"/>
  <c r="AV108" i="6"/>
  <c r="AV110" i="6" s="1"/>
  <c r="X108" i="6"/>
  <c r="X110" i="6" s="1"/>
  <c r="Z108" i="6"/>
  <c r="Z110" i="6" s="1"/>
  <c r="AM108" i="6"/>
  <c r="AM110" i="6" s="1"/>
  <c r="BE108" i="6"/>
  <c r="BE110" i="6" s="1"/>
  <c r="K108" i="6"/>
  <c r="K110" i="6" s="1"/>
  <c r="AJ108" i="6"/>
  <c r="AJ110" i="6" s="1"/>
  <c r="BO108" i="6"/>
  <c r="BO110" i="6" s="1"/>
  <c r="AO108" i="6"/>
  <c r="AO110" i="6" s="1"/>
  <c r="U108" i="6"/>
  <c r="U110" i="6" s="1"/>
  <c r="BG108" i="6"/>
  <c r="BG110" i="6" s="1"/>
  <c r="T108" i="6"/>
  <c r="T110" i="6" s="1"/>
  <c r="BC108" i="6"/>
  <c r="BC110" i="6" s="1"/>
  <c r="AW108" i="6"/>
  <c r="AW110" i="6" s="1"/>
  <c r="Q108" i="6"/>
  <c r="Q110" i="6" s="1"/>
  <c r="M108" i="6"/>
  <c r="M110" i="6" s="1"/>
  <c r="AN108" i="6"/>
  <c r="AN110" i="6" s="1"/>
  <c r="I108" i="6"/>
  <c r="I110" i="6" s="1"/>
  <c r="BI108" i="6"/>
  <c r="BI110" i="6" s="1"/>
  <c r="AT108" i="6"/>
  <c r="AT110" i="6" s="1"/>
  <c r="AK108" i="6"/>
  <c r="AK110" i="6" s="1"/>
  <c r="N108" i="6"/>
  <c r="N110" i="6" s="1"/>
  <c r="BN108" i="6"/>
  <c r="BN110" i="6" s="1"/>
  <c r="R108" i="6"/>
  <c r="R110" i="6" s="1"/>
  <c r="BL108" i="6"/>
  <c r="BL110" i="6" s="1"/>
  <c r="BD108" i="6"/>
  <c r="BD110" i="6" s="1"/>
  <c r="AU108" i="6"/>
  <c r="AU110" i="6" s="1"/>
  <c r="BJ108" i="6"/>
  <c r="BJ110" i="6" s="1"/>
  <c r="O108" i="6"/>
  <c r="O110" i="6" s="1"/>
  <c r="H108" i="6"/>
  <c r="H110" i="6" s="1"/>
  <c r="BH108" i="6"/>
  <c r="BH110" i="6" s="1"/>
  <c r="AH108" i="6"/>
  <c r="AH110" i="6" s="1"/>
  <c r="J108" i="6"/>
  <c r="J110" i="6" s="1"/>
  <c r="AD108" i="6"/>
  <c r="AD110" i="6" s="1"/>
  <c r="BF108" i="6"/>
  <c r="BF110" i="6" s="1"/>
  <c r="AA108" i="6"/>
  <c r="AA110" i="6" s="1"/>
  <c r="BK108" i="6"/>
  <c r="BK110" i="6" s="1"/>
  <c r="AF108" i="6"/>
  <c r="AF110" i="6" s="1"/>
  <c r="AB108" i="6"/>
  <c r="AB110" i="6" s="1"/>
  <c r="AZ108" i="6"/>
  <c r="AZ110" i="6" s="1"/>
  <c r="AP108" i="6"/>
  <c r="AP110" i="6" s="1"/>
  <c r="AI108" i="6"/>
  <c r="AI110" i="6" s="1"/>
  <c r="AG108" i="6"/>
  <c r="AG110" i="6" s="1"/>
  <c r="S108" i="6"/>
  <c r="S110" i="6" s="1"/>
  <c r="BM108" i="6"/>
  <c r="BM110" i="6" s="1"/>
  <c r="P108" i="6"/>
  <c r="P110" i="6" s="1"/>
  <c r="V108" i="6"/>
  <c r="V110" i="6" s="1"/>
  <c r="G108" i="6"/>
  <c r="AQ108" i="6"/>
  <c r="AQ110" i="6" s="1"/>
  <c r="AR108" i="6"/>
  <c r="AR110" i="6" s="1"/>
  <c r="AY108" i="6"/>
  <c r="AY110" i="6" s="1"/>
  <c r="H113" i="6"/>
  <c r="L108" i="6"/>
  <c r="L110" i="6" s="1"/>
  <c r="AX108" i="6"/>
  <c r="AX110" i="6" s="1"/>
  <c r="BA108" i="6"/>
  <c r="BA110" i="6" s="1"/>
  <c r="Y108" i="6"/>
  <c r="Y110" i="6" s="1"/>
  <c r="W108" i="6"/>
  <c r="W110" i="6" s="1"/>
  <c r="I110" i="18"/>
  <c r="E51" i="9"/>
  <c r="D163" i="54"/>
  <c r="G32" i="9"/>
  <c r="G17" i="9"/>
  <c r="E111" i="54"/>
  <c r="E110" i="54" s="1"/>
  <c r="G16" i="9"/>
  <c r="G58" i="9"/>
  <c r="G86" i="9"/>
  <c r="G81" i="9"/>
  <c r="G91" i="9"/>
  <c r="G18" i="9"/>
  <c r="G15" i="9" s="1"/>
  <c r="G87" i="9"/>
  <c r="BI94" i="47"/>
  <c r="BC94" i="47"/>
  <c r="BJ94" i="47"/>
  <c r="BH94" i="47"/>
  <c r="BF94" i="47"/>
  <c r="BE94" i="47"/>
  <c r="BD94" i="47"/>
  <c r="BG94" i="47"/>
  <c r="BB94" i="47"/>
  <c r="BA94" i="47"/>
  <c r="C170" i="54"/>
  <c r="C164" i="54"/>
  <c r="C175" i="54"/>
  <c r="C169" i="54"/>
  <c r="H48" i="9"/>
  <c r="H7" i="9"/>
  <c r="C134" i="54"/>
  <c r="C148" i="54" s="1"/>
  <c r="C136" i="54"/>
  <c r="C150" i="54" s="1"/>
  <c r="C140" i="54"/>
  <c r="C154" i="54" s="1"/>
  <c r="C142" i="54"/>
  <c r="C138" i="54"/>
  <c r="C152" i="54" s="1"/>
  <c r="NJ18" i="10"/>
  <c r="I9" i="9" s="1"/>
  <c r="NK19" i="10"/>
  <c r="I111" i="18"/>
  <c r="L5" i="47" s="1"/>
  <c r="D142" i="54"/>
  <c r="D140" i="54"/>
  <c r="D154" i="54" s="1"/>
  <c r="D134" i="54"/>
  <c r="D148" i="54" s="1"/>
  <c r="D138" i="54"/>
  <c r="D152" i="54" s="1"/>
  <c r="D136" i="54"/>
  <c r="D150" i="54" s="1"/>
  <c r="F83" i="9"/>
  <c r="F85" i="9"/>
  <c r="F51" i="9" l="1"/>
  <c r="I48" i="9"/>
  <c r="I7" i="9"/>
  <c r="H32" i="9"/>
  <c r="H87" i="9"/>
  <c r="H17" i="9"/>
  <c r="H81" i="9"/>
  <c r="H16" i="9"/>
  <c r="H86" i="9"/>
  <c r="H58" i="9"/>
  <c r="H96" i="9" s="1"/>
  <c r="H91" i="9"/>
  <c r="H18" i="9"/>
  <c r="H15" i="9" s="1"/>
  <c r="F111" i="54"/>
  <c r="F110" i="54" s="1"/>
  <c r="D156" i="54"/>
  <c r="D125" i="54"/>
  <c r="C156" i="54"/>
  <c r="C125" i="54"/>
  <c r="G83" i="9"/>
  <c r="G85" i="9"/>
  <c r="G82" i="9"/>
  <c r="G84" i="9" s="1"/>
  <c r="D175" i="54"/>
  <c r="D164" i="54"/>
  <c r="D169" i="54"/>
  <c r="D170" i="54"/>
  <c r="NK18" i="10"/>
  <c r="J9" i="9" s="1"/>
  <c r="NL19" i="10"/>
  <c r="G96" i="9"/>
  <c r="H112" i="6"/>
  <c r="E138" i="54"/>
  <c r="E152" i="54" s="1"/>
  <c r="E136" i="54"/>
  <c r="E150" i="54" s="1"/>
  <c r="E134" i="54"/>
  <c r="E148" i="54" s="1"/>
  <c r="E140" i="54"/>
  <c r="E154" i="54" s="1"/>
  <c r="E142" i="54"/>
  <c r="C182" i="54"/>
  <c r="C181" i="54"/>
  <c r="C176" i="54"/>
  <c r="C165" i="54"/>
  <c r="C167" i="54"/>
  <c r="C166" i="54"/>
  <c r="E163" i="54"/>
  <c r="C179" i="54" l="1"/>
  <c r="C178" i="54"/>
  <c r="C177" i="54"/>
  <c r="NM19" i="10"/>
  <c r="NL18" i="10"/>
  <c r="K9" i="9" s="1"/>
  <c r="H83" i="9"/>
  <c r="H85" i="9"/>
  <c r="J48" i="9"/>
  <c r="J7" i="9"/>
  <c r="I32" i="9"/>
  <c r="I91" i="9"/>
  <c r="I58" i="9"/>
  <c r="I87" i="9"/>
  <c r="I16" i="9"/>
  <c r="I81" i="9"/>
  <c r="I18" i="9"/>
  <c r="I15" i="9" s="1"/>
  <c r="I86" i="9"/>
  <c r="I17" i="9"/>
  <c r="G111" i="54"/>
  <c r="G110" i="54" s="1"/>
  <c r="F163" i="54"/>
  <c r="G51" i="9"/>
  <c r="E164" i="54"/>
  <c r="E169" i="54"/>
  <c r="E175" i="54"/>
  <c r="E170" i="54"/>
  <c r="E125" i="54"/>
  <c r="E156" i="54"/>
  <c r="C126" i="54"/>
  <c r="C115" i="54" s="1"/>
  <c r="C118" i="54" s="1"/>
  <c r="C6" i="54" s="1"/>
  <c r="D167" i="54"/>
  <c r="D165" i="54"/>
  <c r="D166" i="54"/>
  <c r="F134" i="54"/>
  <c r="F148" i="54" s="1"/>
  <c r="F142" i="54"/>
  <c r="F140" i="54"/>
  <c r="F154" i="54" s="1"/>
  <c r="F136" i="54"/>
  <c r="F150" i="54" s="1"/>
  <c r="F138" i="54"/>
  <c r="F152" i="54" s="1"/>
  <c r="C171" i="54"/>
  <c r="C172" i="54" s="1"/>
  <c r="C8" i="54" s="1"/>
  <c r="D182" i="54"/>
  <c r="D176" i="54"/>
  <c r="D181" i="54"/>
  <c r="D126" i="54"/>
  <c r="D115" i="54" s="1"/>
  <c r="D118" i="54" s="1"/>
  <c r="D6" i="54" s="1"/>
  <c r="C10" i="54" l="1"/>
  <c r="E14" i="9" s="1"/>
  <c r="H51" i="9"/>
  <c r="D171" i="54"/>
  <c r="D172" i="54" s="1"/>
  <c r="D8" i="54" s="1"/>
  <c r="D10" i="54" s="1"/>
  <c r="F14" i="9" s="1"/>
  <c r="I83" i="9"/>
  <c r="I85" i="9"/>
  <c r="J32" i="9"/>
  <c r="J17" i="9"/>
  <c r="H111" i="54"/>
  <c r="H110" i="54" s="1"/>
  <c r="J91" i="9"/>
  <c r="J58" i="9"/>
  <c r="J96" i="9" s="1"/>
  <c r="J86" i="9"/>
  <c r="J81" i="9"/>
  <c r="J87" i="9"/>
  <c r="J18" i="9"/>
  <c r="J15" i="9" s="1"/>
  <c r="J16" i="9"/>
  <c r="C183" i="54"/>
  <c r="C184" i="54" s="1"/>
  <c r="C185" i="54" s="1"/>
  <c r="E176" i="54"/>
  <c r="E182" i="54"/>
  <c r="E181" i="54"/>
  <c r="G140" i="54"/>
  <c r="G154" i="54" s="1"/>
  <c r="G142" i="54"/>
  <c r="G138" i="54"/>
  <c r="G152" i="54" s="1"/>
  <c r="G134" i="54"/>
  <c r="G148" i="54" s="1"/>
  <c r="G136" i="54"/>
  <c r="G150" i="54" s="1"/>
  <c r="E166" i="54"/>
  <c r="E167" i="54"/>
  <c r="E165" i="54"/>
  <c r="G163" i="54"/>
  <c r="F156" i="54"/>
  <c r="F125" i="54"/>
  <c r="D178" i="54"/>
  <c r="D177" i="54"/>
  <c r="D179" i="54"/>
  <c r="F164" i="54"/>
  <c r="F175" i="54"/>
  <c r="F170" i="54"/>
  <c r="F169" i="54"/>
  <c r="I96" i="9"/>
  <c r="E126" i="54"/>
  <c r="E115" i="54" s="1"/>
  <c r="E118" i="54" s="1"/>
  <c r="E6" i="54" s="1"/>
  <c r="K7" i="9"/>
  <c r="K48" i="9"/>
  <c r="NM18" i="10"/>
  <c r="L9" i="9" s="1"/>
  <c r="NN19" i="10"/>
  <c r="F13" i="9" l="1"/>
  <c r="F33" i="9"/>
  <c r="F22" i="9" s="1"/>
  <c r="F93" i="9" s="1"/>
  <c r="E33" i="9"/>
  <c r="E22" i="9" s="1"/>
  <c r="E93" i="9" s="1"/>
  <c r="E13" i="9"/>
  <c r="E171" i="54"/>
  <c r="E172" i="54" s="1"/>
  <c r="E8" i="54" s="1"/>
  <c r="E10" i="54" s="1"/>
  <c r="G14" i="9" s="1"/>
  <c r="D183" i="54"/>
  <c r="D184" i="54" s="1"/>
  <c r="D185" i="54" s="1"/>
  <c r="I51" i="9"/>
  <c r="E177" i="54"/>
  <c r="E179" i="54"/>
  <c r="E178" i="54"/>
  <c r="H163" i="54"/>
  <c r="K32" i="9"/>
  <c r="I111" i="54"/>
  <c r="K58" i="9"/>
  <c r="K81" i="9"/>
  <c r="K86" i="9"/>
  <c r="K87" i="9"/>
  <c r="K18" i="9"/>
  <c r="K15" i="9" s="1"/>
  <c r="K91" i="9"/>
  <c r="K16" i="9"/>
  <c r="K17" i="9"/>
  <c r="H140" i="54"/>
  <c r="H154" i="54" s="1"/>
  <c r="H142" i="54"/>
  <c r="H134" i="54"/>
  <c r="H148" i="54" s="1"/>
  <c r="H138" i="54"/>
  <c r="H152" i="54" s="1"/>
  <c r="H136" i="54"/>
  <c r="H150" i="54" s="1"/>
  <c r="NN18" i="10"/>
  <c r="M9" i="9" s="1"/>
  <c r="NO19" i="10"/>
  <c r="F181" i="54"/>
  <c r="F176" i="54"/>
  <c r="F182" i="54"/>
  <c r="F166" i="54"/>
  <c r="F167" i="54"/>
  <c r="F165" i="54"/>
  <c r="L48" i="9"/>
  <c r="L7" i="9"/>
  <c r="F126" i="54"/>
  <c r="F115" i="54" s="1"/>
  <c r="F118" i="54" s="1"/>
  <c r="F6" i="54" s="1"/>
  <c r="G175" i="54"/>
  <c r="G164" i="54"/>
  <c r="G169" i="54"/>
  <c r="G170" i="54"/>
  <c r="G156" i="54"/>
  <c r="G125" i="54"/>
  <c r="J85" i="9"/>
  <c r="J83" i="9"/>
  <c r="J82" i="9"/>
  <c r="J84" i="9" s="1"/>
  <c r="G33" i="9" l="1"/>
  <c r="G22" i="9" s="1"/>
  <c r="G93" i="9" s="1"/>
  <c r="G13" i="9"/>
  <c r="E92" i="9"/>
  <c r="E20" i="9"/>
  <c r="E53" i="9" s="1"/>
  <c r="F92" i="9"/>
  <c r="F20" i="9"/>
  <c r="F53" i="9" s="1"/>
  <c r="E183" i="54"/>
  <c r="E184" i="54" s="1"/>
  <c r="E185" i="54" s="1"/>
  <c r="I163" i="54"/>
  <c r="I110" i="54"/>
  <c r="F179" i="54"/>
  <c r="F178" i="54"/>
  <c r="F177" i="54"/>
  <c r="H156" i="54"/>
  <c r="H125" i="54"/>
  <c r="F171" i="54"/>
  <c r="F172" i="54" s="1"/>
  <c r="F8" i="54" s="1"/>
  <c r="F10" i="54" s="1"/>
  <c r="H14" i="9" s="1"/>
  <c r="L32" i="9"/>
  <c r="L58" i="9"/>
  <c r="L96" i="9" s="1"/>
  <c r="L87" i="9"/>
  <c r="L86" i="9"/>
  <c r="J111" i="54"/>
  <c r="J110" i="54" s="1"/>
  <c r="L81" i="9"/>
  <c r="L16" i="9"/>
  <c r="L17" i="9"/>
  <c r="L18" i="9"/>
  <c r="L15" i="9" s="1"/>
  <c r="L91" i="9"/>
  <c r="G165" i="54"/>
  <c r="G166" i="54"/>
  <c r="G167" i="54"/>
  <c r="NP19" i="10"/>
  <c r="NO18" i="10"/>
  <c r="N9" i="9" s="1"/>
  <c r="J51" i="9"/>
  <c r="G182" i="54"/>
  <c r="G176" i="54"/>
  <c r="G181" i="54"/>
  <c r="M48" i="9"/>
  <c r="M7" i="9"/>
  <c r="K83" i="9"/>
  <c r="K85" i="9"/>
  <c r="H169" i="54"/>
  <c r="H175" i="54"/>
  <c r="H164" i="54"/>
  <c r="H170" i="54"/>
  <c r="G126" i="54"/>
  <c r="G115" i="54" s="1"/>
  <c r="G118" i="54" s="1"/>
  <c r="G6" i="54" s="1"/>
  <c r="K96" i="9"/>
  <c r="F54" i="9" l="1"/>
  <c r="F94" i="9"/>
  <c r="F60" i="9"/>
  <c r="E54" i="9"/>
  <c r="E60" i="9"/>
  <c r="E94" i="9"/>
  <c r="G92" i="9"/>
  <c r="G20" i="9"/>
  <c r="G53" i="9" s="1"/>
  <c r="H33" i="9"/>
  <c r="H22" i="9" s="1"/>
  <c r="H93" i="9" s="1"/>
  <c r="H13" i="9"/>
  <c r="K51" i="9"/>
  <c r="J136" i="54"/>
  <c r="J150" i="54" s="1"/>
  <c r="J138" i="54"/>
  <c r="J152" i="54" s="1"/>
  <c r="J140" i="54"/>
  <c r="J154" i="54" s="1"/>
  <c r="J134" i="54"/>
  <c r="J148" i="54" s="1"/>
  <c r="J142" i="54"/>
  <c r="L85" i="9"/>
  <c r="L83" i="9"/>
  <c r="F183" i="54"/>
  <c r="F184" i="54" s="1"/>
  <c r="F185" i="54" s="1"/>
  <c r="G178" i="54"/>
  <c r="G177" i="54"/>
  <c r="G179" i="54"/>
  <c r="G171" i="54"/>
  <c r="G172" i="54" s="1"/>
  <c r="G8" i="54" s="1"/>
  <c r="G10" i="54" s="1"/>
  <c r="I14" i="9" s="1"/>
  <c r="H176" i="54"/>
  <c r="H182" i="54"/>
  <c r="H181" i="54"/>
  <c r="I175" i="54"/>
  <c r="I164" i="54"/>
  <c r="I170" i="54"/>
  <c r="I169" i="54"/>
  <c r="H167" i="54"/>
  <c r="H166" i="54"/>
  <c r="H165" i="54"/>
  <c r="J163" i="54"/>
  <c r="H126" i="54"/>
  <c r="H115" i="54" s="1"/>
  <c r="H118" i="54" s="1"/>
  <c r="H6" i="54" s="1"/>
  <c r="M32" i="9"/>
  <c r="M81" i="9"/>
  <c r="M86" i="9"/>
  <c r="M17" i="9"/>
  <c r="M87" i="9"/>
  <c r="M58" i="9"/>
  <c r="K111" i="54"/>
  <c r="M91" i="9"/>
  <c r="M18" i="9"/>
  <c r="M15" i="9" s="1"/>
  <c r="M16" i="9"/>
  <c r="N48" i="9"/>
  <c r="N7" i="9"/>
  <c r="I136" i="54"/>
  <c r="I150" i="54" s="1"/>
  <c r="I138" i="54"/>
  <c r="I152" i="54" s="1"/>
  <c r="I134" i="54"/>
  <c r="I148" i="54" s="1"/>
  <c r="I140" i="54"/>
  <c r="I154" i="54" s="1"/>
  <c r="I142" i="54"/>
  <c r="NP18" i="10"/>
  <c r="O9" i="9" s="1"/>
  <c r="NQ19" i="10"/>
  <c r="G54" i="9" l="1"/>
  <c r="G94" i="9"/>
  <c r="G60" i="9"/>
  <c r="G61" i="9" s="1"/>
  <c r="E97" i="9"/>
  <c r="E62" i="9"/>
  <c r="E69" i="9"/>
  <c r="F69" i="9"/>
  <c r="F61" i="9"/>
  <c r="E61" i="9"/>
  <c r="I33" i="9"/>
  <c r="I22" i="9" s="1"/>
  <c r="I93" i="9" s="1"/>
  <c r="I13" i="9"/>
  <c r="F97" i="9"/>
  <c r="F62" i="9"/>
  <c r="H20" i="9"/>
  <c r="H53" i="9" s="1"/>
  <c r="H54" i="9" s="1"/>
  <c r="H92" i="9"/>
  <c r="G183" i="54"/>
  <c r="G184" i="54" s="1"/>
  <c r="G185" i="54" s="1"/>
  <c r="I125" i="54"/>
  <c r="I156" i="54"/>
  <c r="N32" i="9"/>
  <c r="N18" i="9"/>
  <c r="N15" i="9" s="1"/>
  <c r="N16" i="9"/>
  <c r="L111" i="54"/>
  <c r="N81" i="9"/>
  <c r="N17" i="9"/>
  <c r="N86" i="9"/>
  <c r="N58" i="9"/>
  <c r="N96" i="9" s="1"/>
  <c r="N91" i="9"/>
  <c r="N87" i="9"/>
  <c r="J125" i="54"/>
  <c r="J156" i="54"/>
  <c r="NR19" i="10"/>
  <c r="NQ18" i="10"/>
  <c r="P9" i="9" s="1"/>
  <c r="H178" i="54"/>
  <c r="H177" i="54"/>
  <c r="H179" i="54"/>
  <c r="M85" i="9"/>
  <c r="M83" i="9"/>
  <c r="M82" i="9"/>
  <c r="M84" i="9" s="1"/>
  <c r="O48" i="9"/>
  <c r="O7" i="9"/>
  <c r="K163" i="54"/>
  <c r="K110" i="54"/>
  <c r="M96" i="9"/>
  <c r="J164" i="54"/>
  <c r="J169" i="54"/>
  <c r="J175" i="54"/>
  <c r="J170" i="54"/>
  <c r="I167" i="54"/>
  <c r="I165" i="54"/>
  <c r="I166" i="54"/>
  <c r="H171" i="54"/>
  <c r="H172" i="54" s="1"/>
  <c r="H8" i="54" s="1"/>
  <c r="H10" i="54" s="1"/>
  <c r="J14" i="9" s="1"/>
  <c r="I176" i="54"/>
  <c r="I182" i="54"/>
  <c r="I181" i="54"/>
  <c r="L51" i="9"/>
  <c r="J33" i="9" l="1"/>
  <c r="J22" i="9" s="1"/>
  <c r="J93" i="9" s="1"/>
  <c r="J13" i="9"/>
  <c r="E63" i="9"/>
  <c r="E66" i="9" s="1"/>
  <c r="F63" i="9"/>
  <c r="F66" i="9" s="1"/>
  <c r="H60" i="9"/>
  <c r="H69" i="9" s="1"/>
  <c r="I92" i="9"/>
  <c r="I20" i="9"/>
  <c r="I53" i="9" s="1"/>
  <c r="G69" i="9"/>
  <c r="G97" i="9"/>
  <c r="G62" i="9"/>
  <c r="G63" i="9" s="1"/>
  <c r="G66" i="9" s="1"/>
  <c r="H94" i="9"/>
  <c r="M51" i="9"/>
  <c r="I177" i="54"/>
  <c r="I178" i="54"/>
  <c r="I179" i="54"/>
  <c r="N83" i="9"/>
  <c r="N85" i="9"/>
  <c r="L163" i="54"/>
  <c r="L110" i="54"/>
  <c r="I126" i="54"/>
  <c r="I115" i="54" s="1"/>
  <c r="I118" i="54" s="1"/>
  <c r="I6" i="54" s="1"/>
  <c r="J181" i="54"/>
  <c r="J182" i="54"/>
  <c r="J176" i="54"/>
  <c r="H183" i="54"/>
  <c r="H184" i="54" s="1"/>
  <c r="H185" i="54" s="1"/>
  <c r="J126" i="54"/>
  <c r="J115" i="54" s="1"/>
  <c r="J118" i="54" s="1"/>
  <c r="J6" i="54" s="1"/>
  <c r="P7" i="9"/>
  <c r="P48" i="9"/>
  <c r="O32" i="9"/>
  <c r="O86" i="9"/>
  <c r="M111" i="54"/>
  <c r="O18" i="9"/>
  <c r="O15" i="9" s="1"/>
  <c r="O17" i="9"/>
  <c r="O87" i="9"/>
  <c r="O91" i="9"/>
  <c r="O58" i="9"/>
  <c r="O96" i="9" s="1"/>
  <c r="O81" i="9"/>
  <c r="O16" i="9"/>
  <c r="I171" i="54"/>
  <c r="I172" i="54" s="1"/>
  <c r="I8" i="54" s="1"/>
  <c r="K136" i="54"/>
  <c r="K150" i="54" s="1"/>
  <c r="K138" i="54"/>
  <c r="K152" i="54" s="1"/>
  <c r="K142" i="54"/>
  <c r="K140" i="54"/>
  <c r="K154" i="54" s="1"/>
  <c r="K134" i="54"/>
  <c r="K148" i="54" s="1"/>
  <c r="NR18" i="10"/>
  <c r="Q9" i="9" s="1"/>
  <c r="NS19" i="10"/>
  <c r="J165" i="54"/>
  <c r="J167" i="54"/>
  <c r="J166" i="54"/>
  <c r="K170" i="54"/>
  <c r="K175" i="54"/>
  <c r="K164" i="54"/>
  <c r="K169" i="54"/>
  <c r="H61" i="9" l="1"/>
  <c r="H62" i="9"/>
  <c r="H63" i="9" s="1"/>
  <c r="H66" i="9" s="1"/>
  <c r="H97" i="9"/>
  <c r="I54" i="9"/>
  <c r="I94" i="9"/>
  <c r="I60" i="9"/>
  <c r="I10" i="54"/>
  <c r="K14" i="9" s="1"/>
  <c r="J20" i="9"/>
  <c r="J53" i="9" s="1"/>
  <c r="J92" i="9"/>
  <c r="L134" i="54"/>
  <c r="L148" i="54" s="1"/>
  <c r="L142" i="54"/>
  <c r="L138" i="54"/>
  <c r="L152" i="54" s="1"/>
  <c r="L140" i="54"/>
  <c r="L154" i="54" s="1"/>
  <c r="L136" i="54"/>
  <c r="L150" i="54" s="1"/>
  <c r="K165" i="54"/>
  <c r="K167" i="54"/>
  <c r="K166" i="54"/>
  <c r="N51" i="9"/>
  <c r="O85" i="9"/>
  <c r="O83" i="9"/>
  <c r="M163" i="54"/>
  <c r="M110" i="54"/>
  <c r="K181" i="54"/>
  <c r="K182" i="54"/>
  <c r="K176" i="54"/>
  <c r="NS18" i="10"/>
  <c r="R9" i="9" s="1"/>
  <c r="NT19" i="10"/>
  <c r="K156" i="54"/>
  <c r="K125" i="54"/>
  <c r="J179" i="54"/>
  <c r="J177" i="54"/>
  <c r="J178" i="54"/>
  <c r="L169" i="54"/>
  <c r="L175" i="54"/>
  <c r="L164" i="54"/>
  <c r="L170" i="54"/>
  <c r="I183" i="54"/>
  <c r="I184" i="54" s="1"/>
  <c r="I185" i="54" s="1"/>
  <c r="P32" i="9"/>
  <c r="P16" i="9"/>
  <c r="P91" i="9"/>
  <c r="P86" i="9"/>
  <c r="P17" i="9"/>
  <c r="N111" i="54"/>
  <c r="P58" i="9"/>
  <c r="P96" i="9" s="1"/>
  <c r="P81" i="9"/>
  <c r="P82" i="9" s="1"/>
  <c r="P84" i="9" s="1"/>
  <c r="P87" i="9"/>
  <c r="P18" i="9"/>
  <c r="P15" i="9" s="1"/>
  <c r="Q16" i="9"/>
  <c r="Q7" i="9"/>
  <c r="Q48" i="9"/>
  <c r="J171" i="54"/>
  <c r="J172" i="54" s="1"/>
  <c r="J8" i="54" s="1"/>
  <c r="J10" i="54" s="1"/>
  <c r="L14" i="9" s="1"/>
  <c r="J54" i="9" l="1"/>
  <c r="J60" i="9"/>
  <c r="J69" i="9" s="1"/>
  <c r="J94" i="9"/>
  <c r="K33" i="9"/>
  <c r="K22" i="9" s="1"/>
  <c r="K93" i="9" s="1"/>
  <c r="K13" i="9"/>
  <c r="I62" i="9"/>
  <c r="I63" i="9" s="1"/>
  <c r="I66" i="9" s="1"/>
  <c r="I61" i="9"/>
  <c r="I97" i="9"/>
  <c r="I69" i="9"/>
  <c r="L33" i="9"/>
  <c r="L22" i="9" s="1"/>
  <c r="L93" i="9" s="1"/>
  <c r="L13" i="9"/>
  <c r="K171" i="54"/>
  <c r="K172" i="54" s="1"/>
  <c r="K8" i="54" s="1"/>
  <c r="M164" i="54"/>
  <c r="M170" i="54"/>
  <c r="M175" i="54"/>
  <c r="M169" i="54"/>
  <c r="J183" i="54"/>
  <c r="J184" i="54" s="1"/>
  <c r="J185" i="54" s="1"/>
  <c r="O51" i="9"/>
  <c r="Q32" i="9"/>
  <c r="Q91" i="9"/>
  <c r="Q58" i="9"/>
  <c r="Q87" i="9"/>
  <c r="Q86" i="9"/>
  <c r="Q81" i="9"/>
  <c r="Q18" i="9"/>
  <c r="Q17" i="9"/>
  <c r="DW17" i="9" s="1"/>
  <c r="O111" i="54"/>
  <c r="R16" i="9"/>
  <c r="N163" i="54"/>
  <c r="N110" i="54"/>
  <c r="NT18" i="10"/>
  <c r="S9" i="9" s="1"/>
  <c r="NU19" i="10"/>
  <c r="R7" i="9"/>
  <c r="R48" i="9"/>
  <c r="K126" i="54"/>
  <c r="K115" i="54" s="1"/>
  <c r="K118" i="54" s="1"/>
  <c r="K6" i="54" s="1"/>
  <c r="L156" i="54"/>
  <c r="L125" i="54"/>
  <c r="L176" i="54"/>
  <c r="L182" i="54"/>
  <c r="L181" i="54"/>
  <c r="K179" i="54"/>
  <c r="K178" i="54"/>
  <c r="K177" i="54"/>
  <c r="M138" i="54"/>
  <c r="M152" i="54" s="1"/>
  <c r="M142" i="54"/>
  <c r="M134" i="54"/>
  <c r="M148" i="54" s="1"/>
  <c r="M136" i="54"/>
  <c r="M150" i="54" s="1"/>
  <c r="M140" i="54"/>
  <c r="M154" i="54" s="1"/>
  <c r="L165" i="54"/>
  <c r="L166" i="54"/>
  <c r="L167" i="54"/>
  <c r="P83" i="9"/>
  <c r="P85" i="9"/>
  <c r="K10" i="54" l="1"/>
  <c r="M14" i="9" s="1"/>
  <c r="M13" i="9" s="1"/>
  <c r="M20" i="9" s="1"/>
  <c r="K20" i="9"/>
  <c r="K53" i="9" s="1"/>
  <c r="K92" i="9"/>
  <c r="L20" i="9"/>
  <c r="L53" i="9" s="1"/>
  <c r="L92" i="9"/>
  <c r="J61" i="9"/>
  <c r="J62" i="9"/>
  <c r="J63" i="9" s="1"/>
  <c r="J66" i="9" s="1"/>
  <c r="J97" i="9"/>
  <c r="K183" i="54"/>
  <c r="K184" i="54" s="1"/>
  <c r="K185" i="54" s="1"/>
  <c r="P51" i="9"/>
  <c r="Q83" i="9"/>
  <c r="Q85" i="9"/>
  <c r="M166" i="54"/>
  <c r="M167" i="54"/>
  <c r="M165" i="54"/>
  <c r="M125" i="54"/>
  <c r="M156" i="54"/>
  <c r="R32" i="9"/>
  <c r="R91" i="9"/>
  <c r="R86" i="9"/>
  <c r="R17" i="9"/>
  <c r="R58" i="9"/>
  <c r="R96" i="9" s="1"/>
  <c r="R18" i="9"/>
  <c r="R15" i="9" s="1"/>
  <c r="R81" i="9"/>
  <c r="P111" i="54"/>
  <c r="R87" i="9"/>
  <c r="S16" i="9"/>
  <c r="L178" i="54"/>
  <c r="L177" i="54"/>
  <c r="L179" i="54"/>
  <c r="NV19" i="10"/>
  <c r="NU18" i="10"/>
  <c r="T9" i="9" s="1"/>
  <c r="S48" i="9"/>
  <c r="S7" i="9"/>
  <c r="O163" i="54"/>
  <c r="O110" i="54"/>
  <c r="Q96" i="9"/>
  <c r="L126" i="54"/>
  <c r="L115" i="54" s="1"/>
  <c r="L118" i="54" s="1"/>
  <c r="L6" i="54" s="1"/>
  <c r="N138" i="54"/>
  <c r="N152" i="54" s="1"/>
  <c r="N142" i="54"/>
  <c r="N136" i="54"/>
  <c r="N150" i="54" s="1"/>
  <c r="N140" i="54"/>
  <c r="N154" i="54" s="1"/>
  <c r="N134" i="54"/>
  <c r="N148" i="54" s="1"/>
  <c r="L171" i="54"/>
  <c r="L172" i="54" s="1"/>
  <c r="L8" i="54" s="1"/>
  <c r="N169" i="54"/>
  <c r="N170" i="54"/>
  <c r="N164" i="54"/>
  <c r="N175" i="54"/>
  <c r="Q15" i="9"/>
  <c r="DW15" i="9" s="1"/>
  <c r="DW18" i="9"/>
  <c r="M181" i="54"/>
  <c r="M176" i="54"/>
  <c r="M182" i="54"/>
  <c r="M92" i="9" l="1"/>
  <c r="M33" i="9"/>
  <c r="M22" i="9" s="1"/>
  <c r="M93" i="9" s="1"/>
  <c r="L94" i="9"/>
  <c r="L54" i="9"/>
  <c r="L60" i="9"/>
  <c r="L10" i="54"/>
  <c r="N14" i="9" s="1"/>
  <c r="K54" i="9"/>
  <c r="K60" i="9"/>
  <c r="K94" i="9"/>
  <c r="M171" i="54"/>
  <c r="M172" i="54" s="1"/>
  <c r="M8" i="54" s="1"/>
  <c r="M126" i="54"/>
  <c r="M115" i="54" s="1"/>
  <c r="M118" i="54" s="1"/>
  <c r="M6" i="54" s="1"/>
  <c r="Q51" i="9"/>
  <c r="O138" i="54"/>
  <c r="O152" i="54" s="1"/>
  <c r="O142" i="54"/>
  <c r="O140" i="54"/>
  <c r="O154" i="54" s="1"/>
  <c r="O136" i="54"/>
  <c r="O150" i="54" s="1"/>
  <c r="O134" i="54"/>
  <c r="O148" i="54" s="1"/>
  <c r="O175" i="54"/>
  <c r="O170" i="54"/>
  <c r="O169" i="54"/>
  <c r="O164" i="54"/>
  <c r="T48" i="9"/>
  <c r="T7" i="9"/>
  <c r="N176" i="54"/>
  <c r="N181" i="54"/>
  <c r="N182" i="54"/>
  <c r="N167" i="54"/>
  <c r="N166" i="54"/>
  <c r="N165" i="54"/>
  <c r="NV18" i="10"/>
  <c r="U9" i="9" s="1"/>
  <c r="NW19" i="10"/>
  <c r="P163" i="54"/>
  <c r="P110" i="54"/>
  <c r="S32" i="9"/>
  <c r="S86" i="9"/>
  <c r="Q111" i="54"/>
  <c r="S87" i="9"/>
  <c r="S91" i="9"/>
  <c r="S18" i="9"/>
  <c r="S15" i="9" s="1"/>
  <c r="S81" i="9"/>
  <c r="S58" i="9"/>
  <c r="S17" i="9"/>
  <c r="T16" i="9"/>
  <c r="L183" i="54"/>
  <c r="L184" i="54" s="1"/>
  <c r="L185" i="54" s="1"/>
  <c r="R83" i="9"/>
  <c r="R85" i="9"/>
  <c r="M177" i="54"/>
  <c r="M179" i="54"/>
  <c r="M178" i="54"/>
  <c r="N156" i="54"/>
  <c r="N125" i="54"/>
  <c r="M10" i="54" l="1"/>
  <c r="O14" i="9" s="1"/>
  <c r="O33" i="9" s="1"/>
  <c r="O22" i="9" s="1"/>
  <c r="O93" i="9" s="1"/>
  <c r="M53" i="9"/>
  <c r="K62" i="9"/>
  <c r="K97" i="9"/>
  <c r="L61" i="9"/>
  <c r="K69" i="9"/>
  <c r="L69" i="9"/>
  <c r="K61" i="9"/>
  <c r="N33" i="9"/>
  <c r="N22" i="9" s="1"/>
  <c r="N93" i="9" s="1"/>
  <c r="N13" i="9"/>
  <c r="L62" i="9"/>
  <c r="L97" i="9"/>
  <c r="M183" i="54"/>
  <c r="M184" i="54" s="1"/>
  <c r="M185" i="54" s="1"/>
  <c r="R51" i="9"/>
  <c r="U48" i="9"/>
  <c r="U7" i="9"/>
  <c r="Q163" i="54"/>
  <c r="Q110" i="54"/>
  <c r="N171" i="54"/>
  <c r="N172" i="54" s="1"/>
  <c r="N8" i="54" s="1"/>
  <c r="T32" i="9"/>
  <c r="R111" i="54"/>
  <c r="T86" i="9"/>
  <c r="T87" i="9"/>
  <c r="T58" i="9"/>
  <c r="T96" i="9" s="1"/>
  <c r="T91" i="9"/>
  <c r="T81" i="9"/>
  <c r="T17" i="9"/>
  <c r="T18" i="9"/>
  <c r="T15" i="9" s="1"/>
  <c r="U16" i="9"/>
  <c r="O166" i="54"/>
  <c r="O165" i="54"/>
  <c r="O167" i="54"/>
  <c r="S96" i="9"/>
  <c r="P142" i="54"/>
  <c r="P134" i="54"/>
  <c r="P148" i="54" s="1"/>
  <c r="P140" i="54"/>
  <c r="P154" i="54" s="1"/>
  <c r="P138" i="54"/>
  <c r="P152" i="54" s="1"/>
  <c r="P136" i="54"/>
  <c r="P150" i="54" s="1"/>
  <c r="N126" i="54"/>
  <c r="N115" i="54" s="1"/>
  <c r="N118" i="54" s="1"/>
  <c r="N6" i="54" s="1"/>
  <c r="S83" i="9"/>
  <c r="S85" i="9"/>
  <c r="S82" i="9"/>
  <c r="S84" i="9" s="1"/>
  <c r="P169" i="54"/>
  <c r="P175" i="54"/>
  <c r="P170" i="54"/>
  <c r="P164" i="54"/>
  <c r="NW18" i="10"/>
  <c r="V9" i="9" s="1"/>
  <c r="NX19" i="10"/>
  <c r="N179" i="54"/>
  <c r="N178" i="54"/>
  <c r="N177" i="54"/>
  <c r="O181" i="54"/>
  <c r="O182" i="54"/>
  <c r="O176" i="54"/>
  <c r="O125" i="54"/>
  <c r="O156" i="54"/>
  <c r="O13" i="9" l="1"/>
  <c r="N10" i="54"/>
  <c r="P14" i="9" s="1"/>
  <c r="P33" i="9" s="1"/>
  <c r="P22" i="9" s="1"/>
  <c r="P93" i="9" s="1"/>
  <c r="M54" i="9"/>
  <c r="M60" i="9"/>
  <c r="M94" i="9"/>
  <c r="N20" i="9"/>
  <c r="N53" i="9" s="1"/>
  <c r="N92" i="9"/>
  <c r="L63" i="9"/>
  <c r="L66" i="9" s="1"/>
  <c r="K63" i="9"/>
  <c r="K66" i="9" s="1"/>
  <c r="N183" i="54"/>
  <c r="N184" i="54" s="1"/>
  <c r="N185" i="54" s="1"/>
  <c r="O171" i="54"/>
  <c r="O172" i="54" s="1"/>
  <c r="O8" i="54" s="1"/>
  <c r="Q136" i="54"/>
  <c r="Q150" i="54" s="1"/>
  <c r="Q138" i="54"/>
  <c r="Q152" i="54" s="1"/>
  <c r="Q142" i="54"/>
  <c r="Q134" i="54"/>
  <c r="Q148" i="54" s="1"/>
  <c r="Q140" i="54"/>
  <c r="Q154" i="54" s="1"/>
  <c r="P181" i="54"/>
  <c r="P176" i="54"/>
  <c r="P182" i="54"/>
  <c r="R163" i="54"/>
  <c r="R110" i="54"/>
  <c r="T83" i="9"/>
  <c r="T85" i="9"/>
  <c r="Q169" i="54"/>
  <c r="Q164" i="54"/>
  <c r="Q175" i="54"/>
  <c r="Q170" i="54"/>
  <c r="U32" i="9"/>
  <c r="S111" i="54"/>
  <c r="U17" i="9"/>
  <c r="U58" i="9"/>
  <c r="U91" i="9"/>
  <c r="U81" i="9"/>
  <c r="U18" i="9"/>
  <c r="U15" i="9" s="1"/>
  <c r="U87" i="9"/>
  <c r="U86" i="9"/>
  <c r="V16" i="9"/>
  <c r="V48" i="9"/>
  <c r="V7" i="9"/>
  <c r="O126" i="54"/>
  <c r="O115" i="54" s="1"/>
  <c r="O118" i="54" s="1"/>
  <c r="O6" i="54" s="1"/>
  <c r="O177" i="54"/>
  <c r="O179" i="54"/>
  <c r="O178" i="54"/>
  <c r="S51" i="9"/>
  <c r="NX18" i="10"/>
  <c r="W9" i="9" s="1"/>
  <c r="NY19" i="10"/>
  <c r="P165" i="54"/>
  <c r="P167" i="54"/>
  <c r="P166" i="54"/>
  <c r="P125" i="54"/>
  <c r="P156" i="54"/>
  <c r="P13" i="9" l="1"/>
  <c r="P92" i="9" s="1"/>
  <c r="O20" i="9"/>
  <c r="O53" i="9" s="1"/>
  <c r="O92" i="9"/>
  <c r="M62" i="9"/>
  <c r="M63" i="9" s="1"/>
  <c r="M66" i="9" s="1"/>
  <c r="M97" i="9"/>
  <c r="M61" i="9"/>
  <c r="M69" i="9"/>
  <c r="O10" i="54"/>
  <c r="Q14" i="9" s="1"/>
  <c r="Q33" i="9" s="1"/>
  <c r="Q22" i="9" s="1"/>
  <c r="Q93" i="9" s="1"/>
  <c r="N54" i="9"/>
  <c r="N94" i="9"/>
  <c r="N60" i="9"/>
  <c r="P171" i="54"/>
  <c r="P172" i="54" s="1"/>
  <c r="P8" i="54" s="1"/>
  <c r="W48" i="9"/>
  <c r="W7" i="9"/>
  <c r="O183" i="54"/>
  <c r="O184" i="54" s="1"/>
  <c r="O185" i="54" s="1"/>
  <c r="S163" i="54"/>
  <c r="S110" i="54"/>
  <c r="Q182" i="54"/>
  <c r="Q181" i="54"/>
  <c r="Q176" i="54"/>
  <c r="Q125" i="54"/>
  <c r="Q156" i="54"/>
  <c r="V32" i="9"/>
  <c r="V18" i="9"/>
  <c r="V15" i="9" s="1"/>
  <c r="V81" i="9"/>
  <c r="V82" i="9" s="1"/>
  <c r="V84" i="9" s="1"/>
  <c r="V17" i="9"/>
  <c r="V91" i="9"/>
  <c r="V86" i="9"/>
  <c r="V58" i="9"/>
  <c r="V96" i="9" s="1"/>
  <c r="T111" i="54"/>
  <c r="V87" i="9"/>
  <c r="W16" i="9"/>
  <c r="U83" i="9"/>
  <c r="U85" i="9"/>
  <c r="R142" i="54"/>
  <c r="R134" i="54"/>
  <c r="R148" i="54" s="1"/>
  <c r="R140" i="54"/>
  <c r="R154" i="54" s="1"/>
  <c r="R136" i="54"/>
  <c r="R150" i="54" s="1"/>
  <c r="R138" i="54"/>
  <c r="R152" i="54" s="1"/>
  <c r="P177" i="54"/>
  <c r="P178" i="54"/>
  <c r="P179" i="54"/>
  <c r="R175" i="54"/>
  <c r="R164" i="54"/>
  <c r="R170" i="54"/>
  <c r="R169" i="54"/>
  <c r="NY18" i="10"/>
  <c r="X9" i="9" s="1"/>
  <c r="NZ19" i="10"/>
  <c r="P126" i="54"/>
  <c r="P115" i="54" s="1"/>
  <c r="P118" i="54" s="1"/>
  <c r="P6" i="54" s="1"/>
  <c r="U96" i="9"/>
  <c r="Q165" i="54"/>
  <c r="Q167" i="54"/>
  <c r="Q166" i="54"/>
  <c r="T51" i="9"/>
  <c r="P20" i="9" l="1"/>
  <c r="P53" i="9" s="1"/>
  <c r="O54" i="9"/>
  <c r="O60" i="9"/>
  <c r="O61" i="9" s="1"/>
  <c r="O94" i="9"/>
  <c r="Q13" i="9"/>
  <c r="N61" i="9"/>
  <c r="N69" i="9"/>
  <c r="N62" i="9"/>
  <c r="N97" i="9"/>
  <c r="P10" i="54"/>
  <c r="R14" i="9" s="1"/>
  <c r="X48" i="9"/>
  <c r="X7" i="9"/>
  <c r="R125" i="54"/>
  <c r="R156" i="54"/>
  <c r="S170" i="54"/>
  <c r="S164" i="54"/>
  <c r="S169" i="54"/>
  <c r="S175" i="54"/>
  <c r="Q177" i="54"/>
  <c r="Q178" i="54"/>
  <c r="Q179" i="54"/>
  <c r="P183" i="54"/>
  <c r="P184" i="54" s="1"/>
  <c r="P185" i="54" s="1"/>
  <c r="Q126" i="54"/>
  <c r="Q115" i="54" s="1"/>
  <c r="Q118" i="54" s="1"/>
  <c r="Q6" i="54" s="1"/>
  <c r="NZ18" i="10"/>
  <c r="Y9" i="9" s="1"/>
  <c r="OA19" i="10"/>
  <c r="R165" i="54"/>
  <c r="R166" i="54"/>
  <c r="R167" i="54"/>
  <c r="V85" i="9"/>
  <c r="V83" i="9"/>
  <c r="Q171" i="54"/>
  <c r="Q172" i="54" s="1"/>
  <c r="Q8" i="54" s="1"/>
  <c r="R181" i="54"/>
  <c r="R182" i="54"/>
  <c r="R176" i="54"/>
  <c r="U51" i="9"/>
  <c r="W32" i="9"/>
  <c r="W58" i="9"/>
  <c r="W96" i="9" s="1"/>
  <c r="U111" i="54"/>
  <c r="W87" i="9"/>
  <c r="W86" i="9"/>
  <c r="W17" i="9"/>
  <c r="W91" i="9"/>
  <c r="W18" i="9"/>
  <c r="W15" i="9" s="1"/>
  <c r="W81" i="9"/>
  <c r="X16" i="9"/>
  <c r="S136" i="54"/>
  <c r="S150" i="54" s="1"/>
  <c r="S142" i="54"/>
  <c r="S140" i="54"/>
  <c r="S154" i="54" s="1"/>
  <c r="S134" i="54"/>
  <c r="S148" i="54" s="1"/>
  <c r="S138" i="54"/>
  <c r="S152" i="54" s="1"/>
  <c r="T163" i="54"/>
  <c r="T110" i="54"/>
  <c r="O69" i="9" l="1"/>
  <c r="P54" i="9"/>
  <c r="P94" i="9"/>
  <c r="P60" i="9"/>
  <c r="O62" i="9"/>
  <c r="O63" i="9" s="1"/>
  <c r="O66" i="9" s="1"/>
  <c r="O97" i="9"/>
  <c r="Q20" i="9"/>
  <c r="Q53" i="9" s="1"/>
  <c r="Q54" i="9" s="1"/>
  <c r="Q92" i="9"/>
  <c r="Q10" i="54"/>
  <c r="S14" i="9" s="1"/>
  <c r="S33" i="9" s="1"/>
  <c r="S22" i="9" s="1"/>
  <c r="S93" i="9" s="1"/>
  <c r="R33" i="9"/>
  <c r="R22" i="9" s="1"/>
  <c r="R93" i="9" s="1"/>
  <c r="R13" i="9"/>
  <c r="N63" i="9"/>
  <c r="N66" i="9" s="1"/>
  <c r="OB19" i="10"/>
  <c r="OA18" i="10"/>
  <c r="Z9" i="9" s="1"/>
  <c r="Q183" i="54"/>
  <c r="Q184" i="54" s="1"/>
  <c r="Q185" i="54" s="1"/>
  <c r="R126" i="54"/>
  <c r="R115" i="54" s="1"/>
  <c r="R118" i="54" s="1"/>
  <c r="R6" i="54" s="1"/>
  <c r="T170" i="54"/>
  <c r="T164" i="54"/>
  <c r="T169" i="54"/>
  <c r="T175" i="54"/>
  <c r="W83" i="9"/>
  <c r="W85" i="9"/>
  <c r="R179" i="54"/>
  <c r="R178" i="54"/>
  <c r="R177" i="54"/>
  <c r="V51" i="9"/>
  <c r="Y48" i="9"/>
  <c r="Y7" i="9"/>
  <c r="S125" i="54"/>
  <c r="S156" i="54"/>
  <c r="R171" i="54"/>
  <c r="R172" i="54" s="1"/>
  <c r="R8" i="54" s="1"/>
  <c r="S182" i="54"/>
  <c r="S176" i="54"/>
  <c r="S181" i="54"/>
  <c r="X32" i="9"/>
  <c r="X17" i="9"/>
  <c r="V111" i="54"/>
  <c r="X86" i="9"/>
  <c r="X18" i="9"/>
  <c r="X15" i="9" s="1"/>
  <c r="X81" i="9"/>
  <c r="X87" i="9"/>
  <c r="X58" i="9"/>
  <c r="X96" i="9" s="1"/>
  <c r="X91" i="9"/>
  <c r="Y16" i="9"/>
  <c r="U163" i="54"/>
  <c r="U110" i="54"/>
  <c r="T138" i="54"/>
  <c r="T152" i="54" s="1"/>
  <c r="T136" i="54"/>
  <c r="T150" i="54" s="1"/>
  <c r="T142" i="54"/>
  <c r="T134" i="54"/>
  <c r="T148" i="54" s="1"/>
  <c r="T140" i="54"/>
  <c r="T154" i="54" s="1"/>
  <c r="S166" i="54"/>
  <c r="S167" i="54"/>
  <c r="S165" i="54"/>
  <c r="P69" i="9" l="1"/>
  <c r="P97" i="9"/>
  <c r="P62" i="9"/>
  <c r="P63" i="9" s="1"/>
  <c r="P66" i="9" s="1"/>
  <c r="P61" i="9"/>
  <c r="Q60" i="9"/>
  <c r="Q62" i="9" s="1"/>
  <c r="Q94" i="9"/>
  <c r="S13" i="9"/>
  <c r="S20" i="9" s="1"/>
  <c r="S53" i="9" s="1"/>
  <c r="S54" i="9" s="1"/>
  <c r="R10" i="54"/>
  <c r="T14" i="9" s="1"/>
  <c r="R20" i="9"/>
  <c r="R53" i="9" s="1"/>
  <c r="R92" i="9"/>
  <c r="S171" i="54"/>
  <c r="S172" i="54" s="1"/>
  <c r="S8" i="54" s="1"/>
  <c r="W51" i="9"/>
  <c r="X85" i="9"/>
  <c r="X83" i="9"/>
  <c r="T181" i="54"/>
  <c r="T176" i="54"/>
  <c r="T182" i="54"/>
  <c r="Z48" i="9"/>
  <c r="Z7" i="9"/>
  <c r="S178" i="54"/>
  <c r="S179" i="54"/>
  <c r="S177" i="54"/>
  <c r="R183" i="54"/>
  <c r="R184" i="54" s="1"/>
  <c r="R185" i="54" s="1"/>
  <c r="OB18" i="10"/>
  <c r="AA9" i="9" s="1"/>
  <c r="OC19" i="10"/>
  <c r="T125" i="54"/>
  <c r="T156" i="54"/>
  <c r="S126" i="54"/>
  <c r="S115" i="54" s="1"/>
  <c r="S118" i="54" s="1"/>
  <c r="S6" i="54" s="1"/>
  <c r="T166" i="54"/>
  <c r="T167" i="54"/>
  <c r="T165" i="54"/>
  <c r="U175" i="54"/>
  <c r="U164" i="54"/>
  <c r="U169" i="54"/>
  <c r="U170" i="54"/>
  <c r="U136" i="54"/>
  <c r="U150" i="54" s="1"/>
  <c r="U142" i="54"/>
  <c r="U134" i="54"/>
  <c r="U148" i="54" s="1"/>
  <c r="U140" i="54"/>
  <c r="U154" i="54" s="1"/>
  <c r="U138" i="54"/>
  <c r="U152" i="54" s="1"/>
  <c r="V163" i="54"/>
  <c r="V110" i="54"/>
  <c r="Y32" i="9"/>
  <c r="Y86" i="9"/>
  <c r="Y87" i="9"/>
  <c r="Y81" i="9"/>
  <c r="W111" i="54"/>
  <c r="Y18" i="9"/>
  <c r="Y15" i="9" s="1"/>
  <c r="Y17" i="9"/>
  <c r="Y91" i="9"/>
  <c r="Y58" i="9"/>
  <c r="Y96" i="9" s="1"/>
  <c r="Z16" i="9"/>
  <c r="Q69" i="9" l="1"/>
  <c r="Q97" i="9"/>
  <c r="Q61" i="9"/>
  <c r="S94" i="9"/>
  <c r="S60" i="9"/>
  <c r="S62" i="9" s="1"/>
  <c r="S92" i="9"/>
  <c r="S10" i="54"/>
  <c r="U14" i="9" s="1"/>
  <c r="R54" i="9"/>
  <c r="R94" i="9"/>
  <c r="R60" i="9"/>
  <c r="T33" i="9"/>
  <c r="T22" i="9" s="1"/>
  <c r="T93" i="9" s="1"/>
  <c r="T13" i="9"/>
  <c r="S183" i="54"/>
  <c r="S184" i="54" s="1"/>
  <c r="S185" i="54" s="1"/>
  <c r="U125" i="54"/>
  <c r="U156" i="54"/>
  <c r="AA48" i="9"/>
  <c r="AA7" i="9"/>
  <c r="X51" i="9"/>
  <c r="U165" i="54"/>
  <c r="U166" i="54"/>
  <c r="U167" i="54"/>
  <c r="U181" i="54"/>
  <c r="U176" i="54"/>
  <c r="U182" i="54"/>
  <c r="Z32" i="9"/>
  <c r="Z87" i="9"/>
  <c r="Z58" i="9"/>
  <c r="Z96" i="9" s="1"/>
  <c r="Z86" i="9"/>
  <c r="Z81" i="9"/>
  <c r="Z18" i="9"/>
  <c r="Z15" i="9" s="1"/>
  <c r="X111" i="54"/>
  <c r="Z17" i="9"/>
  <c r="Z91" i="9"/>
  <c r="AA16" i="9"/>
  <c r="V169" i="54"/>
  <c r="V170" i="54"/>
  <c r="V164" i="54"/>
  <c r="V175" i="54"/>
  <c r="W163" i="54"/>
  <c r="W110" i="54"/>
  <c r="T126" i="54"/>
  <c r="T115" i="54" s="1"/>
  <c r="T118" i="54" s="1"/>
  <c r="T6" i="54" s="1"/>
  <c r="OD19" i="10"/>
  <c r="OC18" i="10"/>
  <c r="AB9" i="9" s="1"/>
  <c r="V136" i="54"/>
  <c r="V150" i="54" s="1"/>
  <c r="V140" i="54"/>
  <c r="V154" i="54" s="1"/>
  <c r="V142" i="54"/>
  <c r="V138" i="54"/>
  <c r="V152" i="54" s="1"/>
  <c r="V134" i="54"/>
  <c r="V148" i="54" s="1"/>
  <c r="T179" i="54"/>
  <c r="T177" i="54"/>
  <c r="T178" i="54"/>
  <c r="Y83" i="9"/>
  <c r="Y85" i="9"/>
  <c r="T171" i="54"/>
  <c r="T172" i="54" s="1"/>
  <c r="T8" i="54" s="1"/>
  <c r="Q63" i="9"/>
  <c r="Q66" i="9" s="1"/>
  <c r="Y82" i="9"/>
  <c r="Y84" i="9" s="1"/>
  <c r="S97" i="9" l="1"/>
  <c r="S69" i="9"/>
  <c r="T20" i="9"/>
  <c r="T53" i="9" s="1"/>
  <c r="T92" i="9"/>
  <c r="T10" i="54"/>
  <c r="V14" i="9" s="1"/>
  <c r="R61" i="9"/>
  <c r="R62" i="9"/>
  <c r="R63" i="9" s="1"/>
  <c r="R66" i="9" s="1"/>
  <c r="R97" i="9"/>
  <c r="R69" i="9"/>
  <c r="S61" i="9"/>
  <c r="U33" i="9"/>
  <c r="U22" i="9" s="1"/>
  <c r="U93" i="9" s="1"/>
  <c r="U13" i="9"/>
  <c r="U171" i="54"/>
  <c r="U172" i="54" s="1"/>
  <c r="U8" i="54" s="1"/>
  <c r="W175" i="54"/>
  <c r="W170" i="54"/>
  <c r="W169" i="54"/>
  <c r="W164" i="54"/>
  <c r="X163" i="54"/>
  <c r="X110" i="54"/>
  <c r="T183" i="54"/>
  <c r="T184" i="54" s="1"/>
  <c r="T185" i="54" s="1"/>
  <c r="V182" i="54"/>
  <c r="V181" i="54"/>
  <c r="V176" i="54"/>
  <c r="Z83" i="9"/>
  <c r="Z85" i="9"/>
  <c r="OD18" i="10"/>
  <c r="AC9" i="9" s="1"/>
  <c r="OE19" i="10"/>
  <c r="V167" i="54"/>
  <c r="V165" i="54"/>
  <c r="V166" i="54"/>
  <c r="U177" i="54"/>
  <c r="U178" i="54"/>
  <c r="U179" i="54"/>
  <c r="U126" i="54"/>
  <c r="U115" i="54" s="1"/>
  <c r="U118" i="54" s="1"/>
  <c r="U6" i="54" s="1"/>
  <c r="AB48" i="9"/>
  <c r="G91" i="8" s="1"/>
  <c r="AB7" i="9"/>
  <c r="V156" i="54"/>
  <c r="V125" i="54"/>
  <c r="AA32" i="9"/>
  <c r="Y111" i="54"/>
  <c r="AA87" i="9"/>
  <c r="AA58" i="9"/>
  <c r="AA96" i="9" s="1"/>
  <c r="AA18" i="9"/>
  <c r="AA15" i="9" s="1"/>
  <c r="AA81" i="9"/>
  <c r="AA91" i="9"/>
  <c r="AA17" i="9"/>
  <c r="AA86" i="9"/>
  <c r="AB16" i="9"/>
  <c r="Y51" i="9"/>
  <c r="W136" i="54"/>
  <c r="W150" i="54" s="1"/>
  <c r="W140" i="54"/>
  <c r="W154" i="54" s="1"/>
  <c r="W134" i="54"/>
  <c r="W148" i="54" s="1"/>
  <c r="W142" i="54"/>
  <c r="W138" i="54"/>
  <c r="W152" i="54" s="1"/>
  <c r="U92" i="9" l="1"/>
  <c r="U20" i="9"/>
  <c r="U53" i="9" s="1"/>
  <c r="U54" i="9" s="1"/>
  <c r="V13" i="9"/>
  <c r="V33" i="9"/>
  <c r="V22" i="9" s="1"/>
  <c r="V93" i="9" s="1"/>
  <c r="U10" i="54"/>
  <c r="W14" i="9" s="1"/>
  <c r="S63" i="9"/>
  <c r="S66" i="9" s="1"/>
  <c r="T54" i="9"/>
  <c r="T60" i="9"/>
  <c r="T94" i="9"/>
  <c r="V171" i="54"/>
  <c r="V172" i="54" s="1"/>
  <c r="V8" i="54" s="1"/>
  <c r="V178" i="54"/>
  <c r="V177" i="54"/>
  <c r="V179" i="54"/>
  <c r="X134" i="54"/>
  <c r="X148" i="54" s="1"/>
  <c r="X140" i="54"/>
  <c r="X154" i="54" s="1"/>
  <c r="X138" i="54"/>
  <c r="X152" i="54" s="1"/>
  <c r="X142" i="54"/>
  <c r="X136" i="54"/>
  <c r="X150" i="54" s="1"/>
  <c r="AB32" i="9"/>
  <c r="AB17" i="9"/>
  <c r="AB86" i="9"/>
  <c r="AB87" i="9"/>
  <c r="Z111" i="54"/>
  <c r="AB58" i="9"/>
  <c r="AB96" i="9" s="1"/>
  <c r="AB81" i="9"/>
  <c r="AB18" i="9"/>
  <c r="AB15" i="9" s="1"/>
  <c r="AB91" i="9"/>
  <c r="AC16" i="9"/>
  <c r="X175" i="54"/>
  <c r="X169" i="54"/>
  <c r="X170" i="54"/>
  <c r="X164" i="54"/>
  <c r="V126" i="54"/>
  <c r="V115" i="54" s="1"/>
  <c r="V118" i="54" s="1"/>
  <c r="V6" i="54" s="1"/>
  <c r="Y163" i="54"/>
  <c r="Y110" i="54"/>
  <c r="U183" i="54"/>
  <c r="U184" i="54" s="1"/>
  <c r="U185" i="54" s="1"/>
  <c r="W182" i="54"/>
  <c r="W181" i="54"/>
  <c r="W176" i="54"/>
  <c r="W156" i="54"/>
  <c r="W125" i="54"/>
  <c r="OF19" i="10"/>
  <c r="OE18" i="10"/>
  <c r="AD9" i="9" s="1"/>
  <c r="AC7" i="9"/>
  <c r="AC48" i="9"/>
  <c r="AA85" i="9"/>
  <c r="AA83" i="9"/>
  <c r="Z51" i="9"/>
  <c r="W166" i="54"/>
  <c r="W167" i="54"/>
  <c r="W165" i="54"/>
  <c r="U60" i="9" l="1"/>
  <c r="U62" i="9" s="1"/>
  <c r="U94" i="9"/>
  <c r="V10" i="54"/>
  <c r="X14" i="9" s="1"/>
  <c r="X33" i="9" s="1"/>
  <c r="X22" i="9" s="1"/>
  <c r="X93" i="9" s="1"/>
  <c r="T97" i="9"/>
  <c r="T62" i="9"/>
  <c r="T63" i="9" s="1"/>
  <c r="T66" i="9" s="1"/>
  <c r="T69" i="9"/>
  <c r="T61" i="9"/>
  <c r="W13" i="9"/>
  <c r="W33" i="9"/>
  <c r="W22" i="9" s="1"/>
  <c r="W93" i="9" s="1"/>
  <c r="V20" i="9"/>
  <c r="V53" i="9" s="1"/>
  <c r="V92" i="9"/>
  <c r="AA51" i="9"/>
  <c r="W177" i="54"/>
  <c r="W178" i="54"/>
  <c r="W179" i="54"/>
  <c r="Y140" i="54"/>
  <c r="Y154" i="54" s="1"/>
  <c r="Y142" i="54"/>
  <c r="Y134" i="54"/>
  <c r="Y148" i="54" s="1"/>
  <c r="Y136" i="54"/>
  <c r="Y150" i="54" s="1"/>
  <c r="Y138" i="54"/>
  <c r="Y152" i="54" s="1"/>
  <c r="AC58" i="9"/>
  <c r="AC87" i="9"/>
  <c r="AC81" i="9"/>
  <c r="AC91" i="9"/>
  <c r="AC86" i="9"/>
  <c r="AC17" i="9"/>
  <c r="DX17" i="9" s="1"/>
  <c r="AA111" i="54"/>
  <c r="AC18" i="9"/>
  <c r="AD16" i="9"/>
  <c r="X156" i="54"/>
  <c r="X125" i="54"/>
  <c r="X181" i="54"/>
  <c r="X182" i="54"/>
  <c r="X176" i="54"/>
  <c r="AD48" i="9"/>
  <c r="AD7" i="9"/>
  <c r="Y164" i="54"/>
  <c r="Y175" i="54"/>
  <c r="Y170" i="54"/>
  <c r="Y169" i="54"/>
  <c r="AB83" i="9"/>
  <c r="AB85" i="9"/>
  <c r="AB82" i="9"/>
  <c r="AB84" i="9" s="1"/>
  <c r="OF18" i="10"/>
  <c r="AE9" i="9" s="1"/>
  <c r="OG19" i="10"/>
  <c r="V183" i="54"/>
  <c r="V184" i="54" s="1"/>
  <c r="V185" i="54" s="1"/>
  <c r="X165" i="54"/>
  <c r="X167" i="54"/>
  <c r="X166" i="54"/>
  <c r="Z163" i="54"/>
  <c r="Z110" i="54"/>
  <c r="W171" i="54"/>
  <c r="W172" i="54" s="1"/>
  <c r="W8" i="54" s="1"/>
  <c r="W126" i="54"/>
  <c r="W115" i="54" s="1"/>
  <c r="W118" i="54" s="1"/>
  <c r="W6" i="54" s="1"/>
  <c r="U61" i="9" l="1"/>
  <c r="U69" i="9"/>
  <c r="U97" i="9"/>
  <c r="X13" i="9"/>
  <c r="W10" i="54"/>
  <c r="Y14" i="9" s="1"/>
  <c r="Y33" i="9" s="1"/>
  <c r="Y22" i="9" s="1"/>
  <c r="Y93" i="9" s="1"/>
  <c r="V54" i="9"/>
  <c r="V94" i="9"/>
  <c r="V60" i="9"/>
  <c r="W92" i="9"/>
  <c r="W20" i="9"/>
  <c r="W53" i="9" s="1"/>
  <c r="W54" i="9" s="1"/>
  <c r="AB51" i="9"/>
  <c r="AD17" i="9"/>
  <c r="AD81" i="9"/>
  <c r="AB111" i="54"/>
  <c r="AD18" i="9"/>
  <c r="AD15" i="9" s="1"/>
  <c r="AD86" i="9"/>
  <c r="AD87" i="9"/>
  <c r="AD58" i="9"/>
  <c r="AD96" i="9" s="1"/>
  <c r="AD91" i="9"/>
  <c r="AE16" i="9"/>
  <c r="AC83" i="9"/>
  <c r="AC85" i="9"/>
  <c r="U63" i="9"/>
  <c r="U66" i="9" s="1"/>
  <c r="Z175" i="54"/>
  <c r="Z170" i="54"/>
  <c r="Z164" i="54"/>
  <c r="Z169" i="54"/>
  <c r="X178" i="54"/>
  <c r="X177" i="54"/>
  <c r="X179" i="54"/>
  <c r="Y156" i="54"/>
  <c r="Y125" i="54"/>
  <c r="AC15" i="9"/>
  <c r="DX15" i="9" s="1"/>
  <c r="DX18" i="9"/>
  <c r="X171" i="54"/>
  <c r="X172" i="54" s="1"/>
  <c r="X8" i="54" s="1"/>
  <c r="AA163" i="54"/>
  <c r="AA110" i="54"/>
  <c r="OH19" i="10"/>
  <c r="OG18" i="10"/>
  <c r="AF9" i="9" s="1"/>
  <c r="Y182" i="54"/>
  <c r="Y181" i="54"/>
  <c r="Y176" i="54"/>
  <c r="AE48" i="9"/>
  <c r="AE7" i="9"/>
  <c r="Y166" i="54"/>
  <c r="Y167" i="54"/>
  <c r="Y165" i="54"/>
  <c r="X126" i="54"/>
  <c r="X115" i="54" s="1"/>
  <c r="X118" i="54" s="1"/>
  <c r="X6" i="54" s="1"/>
  <c r="AC96" i="9"/>
  <c r="Z136" i="54"/>
  <c r="Z150" i="54" s="1"/>
  <c r="Z140" i="54"/>
  <c r="Z154" i="54" s="1"/>
  <c r="Z134" i="54"/>
  <c r="Z148" i="54" s="1"/>
  <c r="Z142" i="54"/>
  <c r="Z138" i="54"/>
  <c r="Z152" i="54" s="1"/>
  <c r="W183" i="54"/>
  <c r="W184" i="54" s="1"/>
  <c r="W185" i="54" s="1"/>
  <c r="Y13" i="9" l="1"/>
  <c r="Y20" i="9" s="1"/>
  <c r="Y53" i="9" s="1"/>
  <c r="Y54" i="9" s="1"/>
  <c r="X20" i="9"/>
  <c r="X53" i="9" s="1"/>
  <c r="X92" i="9"/>
  <c r="V62" i="9"/>
  <c r="V63" i="9" s="1"/>
  <c r="V66" i="9" s="1"/>
  <c r="V97" i="9"/>
  <c r="V69" i="9"/>
  <c r="V61" i="9"/>
  <c r="X10" i="54"/>
  <c r="Z14" i="9" s="1"/>
  <c r="W94" i="9"/>
  <c r="W60" i="9"/>
  <c r="Y171" i="54"/>
  <c r="Y172" i="54" s="1"/>
  <c r="Y8" i="54" s="1"/>
  <c r="Z125" i="54"/>
  <c r="Z156" i="54"/>
  <c r="Y177" i="54"/>
  <c r="Y178" i="54"/>
  <c r="Y179" i="54"/>
  <c r="X183" i="54"/>
  <c r="X184" i="54" s="1"/>
  <c r="X185" i="54" s="1"/>
  <c r="AA134" i="54"/>
  <c r="AA148" i="54" s="1"/>
  <c r="AA142" i="54"/>
  <c r="AA140" i="54"/>
  <c r="AA154" i="54" s="1"/>
  <c r="AA136" i="54"/>
  <c r="AA150" i="54" s="1"/>
  <c r="AA138" i="54"/>
  <c r="AA152" i="54" s="1"/>
  <c r="AC51" i="9"/>
  <c r="AA175" i="54"/>
  <c r="AA170" i="54"/>
  <c r="AA169" i="54"/>
  <c r="AA164" i="54"/>
  <c r="AC111" i="54"/>
  <c r="AE91" i="9"/>
  <c r="AE18" i="9"/>
  <c r="AE15" i="9" s="1"/>
  <c r="AE17" i="9"/>
  <c r="AE87" i="9"/>
  <c r="AE81" i="9"/>
  <c r="AE86" i="9"/>
  <c r="AE58" i="9"/>
  <c r="AF16" i="9"/>
  <c r="AF7" i="9"/>
  <c r="AF48" i="9"/>
  <c r="Y126" i="54"/>
  <c r="Y115" i="54" s="1"/>
  <c r="Y118" i="54" s="1"/>
  <c r="Y6" i="54" s="1"/>
  <c r="Z167" i="54"/>
  <c r="Z166" i="54"/>
  <c r="Z165" i="54"/>
  <c r="OI19" i="10"/>
  <c r="OH18" i="10"/>
  <c r="AG9" i="9" s="1"/>
  <c r="AB163" i="54"/>
  <c r="AB110" i="54"/>
  <c r="Z182" i="54"/>
  <c r="Z181" i="54"/>
  <c r="Z176" i="54"/>
  <c r="AD83" i="9"/>
  <c r="AD85" i="9"/>
  <c r="Y92" i="9" l="1"/>
  <c r="X60" i="9"/>
  <c r="X61" i="9" s="1"/>
  <c r="X54" i="9"/>
  <c r="X94" i="9"/>
  <c r="W61" i="9"/>
  <c r="W69" i="9"/>
  <c r="W97" i="9"/>
  <c r="Z33" i="9"/>
  <c r="Z22" i="9" s="1"/>
  <c r="Z93" i="9" s="1"/>
  <c r="Z13" i="9"/>
  <c r="Y10" i="54"/>
  <c r="AA14" i="9" s="1"/>
  <c r="W62" i="9"/>
  <c r="W63" i="9" s="1"/>
  <c r="W66" i="9" s="1"/>
  <c r="Z171" i="54"/>
  <c r="Z172" i="54" s="1"/>
  <c r="Z8" i="54" s="1"/>
  <c r="AD51" i="9"/>
  <c r="AA165" i="54"/>
  <c r="AA167" i="54"/>
  <c r="AA166" i="54"/>
  <c r="Z179" i="54"/>
  <c r="Z177" i="54"/>
  <c r="Z178" i="54"/>
  <c r="AE96" i="9"/>
  <c r="AC163" i="54"/>
  <c r="AC110" i="54"/>
  <c r="AA176" i="54"/>
  <c r="AA182" i="54"/>
  <c r="AA181" i="54"/>
  <c r="AA156" i="54"/>
  <c r="AA125" i="54"/>
  <c r="Y183" i="54"/>
  <c r="Y184" i="54" s="1"/>
  <c r="Y185" i="54" s="1"/>
  <c r="AB169" i="54"/>
  <c r="AB175" i="54"/>
  <c r="AB170" i="54"/>
  <c r="AB164" i="54"/>
  <c r="Y60" i="9"/>
  <c r="Y94" i="9"/>
  <c r="AG48" i="9"/>
  <c r="AG7" i="9"/>
  <c r="AE83" i="9"/>
  <c r="AE85" i="9"/>
  <c r="Z126" i="54"/>
  <c r="Z115" i="54" s="1"/>
  <c r="Z118" i="54" s="1"/>
  <c r="Z6" i="54" s="1"/>
  <c r="AB136" i="54"/>
  <c r="AB150" i="54" s="1"/>
  <c r="AB134" i="54"/>
  <c r="AB148" i="54" s="1"/>
  <c r="AB138" i="54"/>
  <c r="AB152" i="54" s="1"/>
  <c r="AB142" i="54"/>
  <c r="AB140" i="54"/>
  <c r="AB154" i="54" s="1"/>
  <c r="OI18" i="10"/>
  <c r="AH9" i="9" s="1"/>
  <c r="OJ19" i="10"/>
  <c r="AF18" i="9"/>
  <c r="AF15" i="9" s="1"/>
  <c r="AF86" i="9"/>
  <c r="AF81" i="9"/>
  <c r="AD111" i="54"/>
  <c r="AF17" i="9"/>
  <c r="AF91" i="9"/>
  <c r="AF58" i="9"/>
  <c r="AF96" i="9" s="1"/>
  <c r="AF87" i="9"/>
  <c r="AG16" i="9"/>
  <c r="AE82" i="9"/>
  <c r="AE84" i="9" s="1"/>
  <c r="Z10" i="54" l="1"/>
  <c r="AB14" i="9" s="1"/>
  <c r="AB33" i="9" s="1"/>
  <c r="AB22" i="9" s="1"/>
  <c r="AB93" i="9" s="1"/>
  <c r="X97" i="9"/>
  <c r="X62" i="9"/>
  <c r="X63" i="9" s="1"/>
  <c r="X66" i="9" s="1"/>
  <c r="X69" i="9"/>
  <c r="AA13" i="9"/>
  <c r="AA33" i="9"/>
  <c r="AA22" i="9" s="1"/>
  <c r="AA93" i="9" s="1"/>
  <c r="Z20" i="9"/>
  <c r="Z53" i="9" s="1"/>
  <c r="Z92" i="9"/>
  <c r="AE51" i="9"/>
  <c r="AB125" i="54"/>
  <c r="AB156" i="54"/>
  <c r="AA171" i="54"/>
  <c r="AA172" i="54" s="1"/>
  <c r="AA8" i="54" s="1"/>
  <c r="AG58" i="9"/>
  <c r="AG96" i="9" s="1"/>
  <c r="AG18" i="9"/>
  <c r="AG15" i="9" s="1"/>
  <c r="AG86" i="9"/>
  <c r="AE111" i="54"/>
  <c r="AG87" i="9"/>
  <c r="AG81" i="9"/>
  <c r="AG91" i="9"/>
  <c r="AG17" i="9"/>
  <c r="AH16" i="9"/>
  <c r="Y62" i="9"/>
  <c r="Y97" i="9"/>
  <c r="Y69" i="9"/>
  <c r="Y61" i="9"/>
  <c r="AA177" i="54"/>
  <c r="AA178" i="54"/>
  <c r="AA179" i="54"/>
  <c r="AD163" i="54"/>
  <c r="AD110" i="54"/>
  <c r="OJ18" i="10"/>
  <c r="AI9" i="9" s="1"/>
  <c r="OK19" i="10"/>
  <c r="AB165" i="54"/>
  <c r="AB166" i="54"/>
  <c r="AB167" i="54"/>
  <c r="AA126" i="54"/>
  <c r="AA115" i="54" s="1"/>
  <c r="AA118" i="54" s="1"/>
  <c r="AA6" i="54" s="1"/>
  <c r="AF83" i="9"/>
  <c r="AF85" i="9"/>
  <c r="AH48" i="9"/>
  <c r="AH7" i="9"/>
  <c r="AC164" i="54"/>
  <c r="AC169" i="54"/>
  <c r="AC175" i="54"/>
  <c r="AC170" i="54"/>
  <c r="AB182" i="54"/>
  <c r="AB181" i="54"/>
  <c r="AB176" i="54"/>
  <c r="AC136" i="54"/>
  <c r="AC150" i="54" s="1"/>
  <c r="AC142" i="54"/>
  <c r="AC134" i="54"/>
  <c r="AC148" i="54" s="1"/>
  <c r="AC140" i="54"/>
  <c r="AC154" i="54" s="1"/>
  <c r="AC138" i="54"/>
  <c r="AC152" i="54" s="1"/>
  <c r="Z183" i="54"/>
  <c r="Z184" i="54" s="1"/>
  <c r="Z185" i="54" s="1"/>
  <c r="AB13" i="9" l="1"/>
  <c r="AB20" i="9" s="1"/>
  <c r="AB53" i="9" s="1"/>
  <c r="AB54" i="9" s="1"/>
  <c r="Z54" i="9"/>
  <c r="Z60" i="9"/>
  <c r="Z94" i="9"/>
  <c r="AA10" i="54"/>
  <c r="AC14" i="9" s="1"/>
  <c r="AA92" i="9"/>
  <c r="AA20" i="9"/>
  <c r="AA53" i="9" s="1"/>
  <c r="AC166" i="54"/>
  <c r="AC165" i="54"/>
  <c r="AC167" i="54"/>
  <c r="AB126" i="54"/>
  <c r="AB115" i="54" s="1"/>
  <c r="AB118" i="54" s="1"/>
  <c r="AB6" i="54" s="1"/>
  <c r="AB171" i="54"/>
  <c r="AB172" i="54" s="1"/>
  <c r="AB8" i="54" s="1"/>
  <c r="AD136" i="54"/>
  <c r="AD150" i="54" s="1"/>
  <c r="AD138" i="54"/>
  <c r="AD152" i="54" s="1"/>
  <c r="AD142" i="54"/>
  <c r="AD140" i="54"/>
  <c r="AD154" i="54" s="1"/>
  <c r="AD134" i="54"/>
  <c r="AD148" i="54" s="1"/>
  <c r="AE163" i="54"/>
  <c r="AE110" i="54"/>
  <c r="AB177" i="54"/>
  <c r="AB178" i="54"/>
  <c r="AB179" i="54"/>
  <c r="AD164" i="54"/>
  <c r="AD169" i="54"/>
  <c r="AD170" i="54"/>
  <c r="AD175" i="54"/>
  <c r="AC125" i="54"/>
  <c r="AC156" i="54"/>
  <c r="AF51" i="9"/>
  <c r="AH86" i="9"/>
  <c r="AF111" i="54"/>
  <c r="AH81" i="9"/>
  <c r="AH17" i="9"/>
  <c r="AH18" i="9"/>
  <c r="AH15" i="9" s="1"/>
  <c r="AH91" i="9"/>
  <c r="AH87" i="9"/>
  <c r="AH58" i="9"/>
  <c r="AH96" i="9" s="1"/>
  <c r="AI16" i="9"/>
  <c r="OK18" i="10"/>
  <c r="AJ9" i="9" s="1"/>
  <c r="OL19" i="10"/>
  <c r="Y63" i="9"/>
  <c r="Y66" i="9" s="1"/>
  <c r="AC181" i="54"/>
  <c r="AC182" i="54"/>
  <c r="AC176" i="54"/>
  <c r="AI48" i="9"/>
  <c r="AI7" i="9"/>
  <c r="AA183" i="54"/>
  <c r="AA184" i="54" s="1"/>
  <c r="AA185" i="54" s="1"/>
  <c r="AG83" i="9"/>
  <c r="AG85" i="9"/>
  <c r="AB94" i="9" l="1"/>
  <c r="AB60" i="9"/>
  <c r="AB62" i="9" s="1"/>
  <c r="AB92" i="9"/>
  <c r="AB10" i="54"/>
  <c r="AD14" i="9" s="1"/>
  <c r="AA94" i="9"/>
  <c r="AA54" i="9"/>
  <c r="AA60" i="9"/>
  <c r="DW53" i="9"/>
  <c r="K103" i="7" s="1"/>
  <c r="AC33" i="9"/>
  <c r="AC13" i="9"/>
  <c r="Z69" i="9"/>
  <c r="Z97" i="9"/>
  <c r="Z62" i="9"/>
  <c r="Z61" i="9"/>
  <c r="AF163" i="54"/>
  <c r="AF110" i="54"/>
  <c r="AI18" i="9"/>
  <c r="AI15" i="9" s="1"/>
  <c r="AI17" i="9"/>
  <c r="AI58" i="9"/>
  <c r="AG111" i="54"/>
  <c r="AI91" i="9"/>
  <c r="AI81" i="9"/>
  <c r="AI87" i="9"/>
  <c r="AI86" i="9"/>
  <c r="AJ16" i="9"/>
  <c r="OL18" i="10"/>
  <c r="AK9" i="9" s="1"/>
  <c r="OM19" i="10"/>
  <c r="AC126" i="54"/>
  <c r="AC115" i="54" s="1"/>
  <c r="AC118" i="54" s="1"/>
  <c r="AC6" i="54" s="1"/>
  <c r="AB183" i="54"/>
  <c r="AB184" i="54" s="1"/>
  <c r="AB185" i="54" s="1"/>
  <c r="AD125" i="54"/>
  <c r="AD156" i="54"/>
  <c r="AC171" i="54"/>
  <c r="AC172" i="54" s="1"/>
  <c r="AC8" i="54" s="1"/>
  <c r="AJ48" i="9"/>
  <c r="AJ7" i="9"/>
  <c r="AC178" i="54"/>
  <c r="AC179" i="54"/>
  <c r="AC177" i="54"/>
  <c r="AE134" i="54"/>
  <c r="AE148" i="54" s="1"/>
  <c r="AE140" i="54"/>
  <c r="AE154" i="54" s="1"/>
  <c r="AE136" i="54"/>
  <c r="AE150" i="54" s="1"/>
  <c r="AE142" i="54"/>
  <c r="AE138" i="54"/>
  <c r="AE152" i="54" s="1"/>
  <c r="AE164" i="54"/>
  <c r="AE169" i="54"/>
  <c r="AE170" i="54"/>
  <c r="AE175" i="54"/>
  <c r="AD166" i="54"/>
  <c r="AD165" i="54"/>
  <c r="AD167" i="54"/>
  <c r="AG51" i="9"/>
  <c r="AH83" i="9"/>
  <c r="AH85" i="9"/>
  <c r="AH82" i="9"/>
  <c r="AH84" i="9" s="1"/>
  <c r="AD182" i="54"/>
  <c r="AD181" i="54"/>
  <c r="AD176" i="54"/>
  <c r="AB97" i="9" l="1"/>
  <c r="AC10" i="54"/>
  <c r="AE14" i="9" s="1"/>
  <c r="AE33" i="9" s="1"/>
  <c r="AC92" i="9"/>
  <c r="AC20" i="9"/>
  <c r="AA97" i="9"/>
  <c r="AA62" i="9"/>
  <c r="DW60" i="9"/>
  <c r="AB69" i="9"/>
  <c r="AB61" i="9"/>
  <c r="AA69" i="9"/>
  <c r="AA61" i="9"/>
  <c r="Z63" i="9"/>
  <c r="Z66" i="9" s="1"/>
  <c r="AD13" i="9"/>
  <c r="AD33" i="9"/>
  <c r="AD171" i="54"/>
  <c r="AD172" i="54" s="1"/>
  <c r="AD8" i="54" s="1"/>
  <c r="AK48" i="9"/>
  <c r="AK7" i="9"/>
  <c r="AG163" i="54"/>
  <c r="AG110" i="54"/>
  <c r="AF164" i="54"/>
  <c r="AF170" i="54"/>
  <c r="AF175" i="54"/>
  <c r="AF169" i="54"/>
  <c r="AI96" i="9"/>
  <c r="AE167" i="54"/>
  <c r="AE165" i="54"/>
  <c r="AE166" i="54"/>
  <c r="AJ58" i="9"/>
  <c r="AJ96" i="9" s="1"/>
  <c r="AH111" i="54"/>
  <c r="AJ17" i="9"/>
  <c r="AJ86" i="9"/>
  <c r="AJ18" i="9"/>
  <c r="AJ15" i="9" s="1"/>
  <c r="AJ91" i="9"/>
  <c r="AJ81" i="9"/>
  <c r="AJ87" i="9"/>
  <c r="AK16" i="9"/>
  <c r="AD126" i="54"/>
  <c r="AD115" i="54" s="1"/>
  <c r="AD118" i="54" s="1"/>
  <c r="AD6" i="54" s="1"/>
  <c r="AH51" i="9"/>
  <c r="AC183" i="54"/>
  <c r="AC184" i="54" s="1"/>
  <c r="AC185" i="54" s="1"/>
  <c r="AE176" i="54"/>
  <c r="AE182" i="54"/>
  <c r="AE181" i="54"/>
  <c r="AE125" i="54"/>
  <c r="AE156" i="54"/>
  <c r="AF138" i="54"/>
  <c r="AF152" i="54" s="1"/>
  <c r="AF134" i="54"/>
  <c r="AF148" i="54" s="1"/>
  <c r="AF142" i="54"/>
  <c r="AF140" i="54"/>
  <c r="AF154" i="54" s="1"/>
  <c r="AF136" i="54"/>
  <c r="AF150" i="54" s="1"/>
  <c r="AD177" i="54"/>
  <c r="AD179" i="54"/>
  <c r="AD178" i="54"/>
  <c r="ON19" i="10"/>
  <c r="OM18" i="10"/>
  <c r="AL9" i="9" s="1"/>
  <c r="AI83" i="9"/>
  <c r="AI85" i="9"/>
  <c r="AE13" i="9" l="1"/>
  <c r="AE20" i="9" s="1"/>
  <c r="AD20" i="9"/>
  <c r="AD92" i="9"/>
  <c r="AB63" i="9"/>
  <c r="AB66" i="9" s="1"/>
  <c r="DW62" i="9"/>
  <c r="AA63" i="9"/>
  <c r="AA66" i="9" s="1"/>
  <c r="AD10" i="54"/>
  <c r="AF14" i="9" s="1"/>
  <c r="AG169" i="54"/>
  <c r="AG175" i="54"/>
  <c r="AG170" i="54"/>
  <c r="AG164" i="54"/>
  <c r="AE179" i="54"/>
  <c r="AE178" i="54"/>
  <c r="AE177" i="54"/>
  <c r="AE171" i="54"/>
  <c r="AE172" i="54" s="1"/>
  <c r="AE8" i="54" s="1"/>
  <c r="AE126" i="54"/>
  <c r="AE115" i="54" s="1"/>
  <c r="AE118" i="54" s="1"/>
  <c r="AE6" i="54" s="1"/>
  <c r="AI51" i="9"/>
  <c r="AF166" i="54"/>
  <c r="AF167" i="54"/>
  <c r="AF165" i="54"/>
  <c r="AF176" i="54"/>
  <c r="AF182" i="54"/>
  <c r="AF181" i="54"/>
  <c r="AL7" i="9"/>
  <c r="AL48" i="9"/>
  <c r="AF156" i="54"/>
  <c r="AF125" i="54"/>
  <c r="AK17" i="9"/>
  <c r="AK87" i="9"/>
  <c r="AK81" i="9"/>
  <c r="AK86" i="9"/>
  <c r="AK58" i="9"/>
  <c r="AK96" i="9" s="1"/>
  <c r="AK91" i="9"/>
  <c r="AK18" i="9"/>
  <c r="AK15" i="9" s="1"/>
  <c r="AI111" i="54"/>
  <c r="AL16" i="9"/>
  <c r="ON18" i="10"/>
  <c r="AM9" i="9" s="1"/>
  <c r="OO19" i="10"/>
  <c r="AG138" i="54"/>
  <c r="AG152" i="54" s="1"/>
  <c r="AG136" i="54"/>
  <c r="AG150" i="54" s="1"/>
  <c r="AG134" i="54"/>
  <c r="AG148" i="54" s="1"/>
  <c r="AG140" i="54"/>
  <c r="AG154" i="54" s="1"/>
  <c r="AG142" i="54"/>
  <c r="AJ85" i="9"/>
  <c r="AJ83" i="9"/>
  <c r="AD183" i="54"/>
  <c r="AD184" i="54" s="1"/>
  <c r="AD185" i="54" s="1"/>
  <c r="AH163" i="54"/>
  <c r="AH110" i="54"/>
  <c r="AE92" i="9" l="1"/>
  <c r="AF33" i="9"/>
  <c r="AF13" i="9"/>
  <c r="AE10" i="54"/>
  <c r="AG14" i="9" s="1"/>
  <c r="AJ51" i="9"/>
  <c r="AF171" i="54"/>
  <c r="AF172" i="54" s="1"/>
  <c r="AF8" i="54" s="1"/>
  <c r="AG166" i="54"/>
  <c r="AG167" i="54"/>
  <c r="AG165" i="54"/>
  <c r="AF126" i="54"/>
  <c r="AF115" i="54" s="1"/>
  <c r="AF118" i="54" s="1"/>
  <c r="AF6" i="54" s="1"/>
  <c r="AG182" i="54"/>
  <c r="AG176" i="54"/>
  <c r="AG181" i="54"/>
  <c r="AM7" i="9"/>
  <c r="AM48" i="9"/>
  <c r="AG125" i="54"/>
  <c r="AG156" i="54"/>
  <c r="AK83" i="9"/>
  <c r="AK85" i="9"/>
  <c r="AI163" i="54"/>
  <c r="AI110" i="54"/>
  <c r="OO18" i="10"/>
  <c r="AN9" i="9" s="1"/>
  <c r="OP19" i="10"/>
  <c r="AH138" i="54"/>
  <c r="AH152" i="54" s="1"/>
  <c r="AH136" i="54"/>
  <c r="AH150" i="54" s="1"/>
  <c r="AH134" i="54"/>
  <c r="AH148" i="54" s="1"/>
  <c r="AH140" i="54"/>
  <c r="AH154" i="54" s="1"/>
  <c r="AH142" i="54"/>
  <c r="AE183" i="54"/>
  <c r="AE184" i="54" s="1"/>
  <c r="AE185" i="54" s="1"/>
  <c r="AF177" i="54"/>
  <c r="AF179" i="54"/>
  <c r="AF178" i="54"/>
  <c r="AL58" i="9"/>
  <c r="AL96" i="9" s="1"/>
  <c r="AL91" i="9"/>
  <c r="AL18" i="9"/>
  <c r="AL15" i="9" s="1"/>
  <c r="AL81" i="9"/>
  <c r="AL17" i="9"/>
  <c r="AJ111" i="54"/>
  <c r="AL86" i="9"/>
  <c r="AL87" i="9"/>
  <c r="AM16" i="9"/>
  <c r="AH169" i="54"/>
  <c r="AH175" i="54"/>
  <c r="AH164" i="54"/>
  <c r="AH170" i="54"/>
  <c r="AK82" i="9"/>
  <c r="AK84" i="9" s="1"/>
  <c r="AF10" i="54" l="1"/>
  <c r="AH14" i="9" s="1"/>
  <c r="AG33" i="9"/>
  <c r="AG13" i="9"/>
  <c r="AF20" i="9"/>
  <c r="AF92" i="9"/>
  <c r="AG171" i="54"/>
  <c r="AG172" i="54" s="1"/>
  <c r="AG8" i="54" s="1"/>
  <c r="AL83" i="9"/>
  <c r="AL85" i="9"/>
  <c r="AI136" i="54"/>
  <c r="AI150" i="54" s="1"/>
  <c r="AI138" i="54"/>
  <c r="AI152" i="54" s="1"/>
  <c r="AI140" i="54"/>
  <c r="AI154" i="54" s="1"/>
  <c r="AI134" i="54"/>
  <c r="AI148" i="54" s="1"/>
  <c r="AI142" i="54"/>
  <c r="AG126" i="54"/>
  <c r="AG115" i="54" s="1"/>
  <c r="AG118" i="54" s="1"/>
  <c r="AG6" i="54" s="1"/>
  <c r="AF183" i="54"/>
  <c r="AF184" i="54" s="1"/>
  <c r="AF185" i="54" s="1"/>
  <c r="AM87" i="9"/>
  <c r="AM81" i="9"/>
  <c r="AM17" i="9"/>
  <c r="AK111" i="54"/>
  <c r="AM18" i="9"/>
  <c r="AM15" i="9" s="1"/>
  <c r="AM91" i="9"/>
  <c r="AM86" i="9"/>
  <c r="AM58" i="9"/>
  <c r="AM96" i="9" s="1"/>
  <c r="AN16" i="9"/>
  <c r="AI164" i="54"/>
  <c r="AI175" i="54"/>
  <c r="AI169" i="54"/>
  <c r="AI170" i="54"/>
  <c r="AH165" i="54"/>
  <c r="AH166" i="54"/>
  <c r="AH167" i="54"/>
  <c r="AG177" i="54"/>
  <c r="AG179" i="54"/>
  <c r="AG178" i="54"/>
  <c r="AH181" i="54"/>
  <c r="AH182" i="54"/>
  <c r="AH176" i="54"/>
  <c r="AJ163" i="54"/>
  <c r="AJ110" i="54"/>
  <c r="AH156" i="54"/>
  <c r="AH125" i="54"/>
  <c r="OP18" i="10"/>
  <c r="AO9" i="9" s="1"/>
  <c r="OQ19" i="10"/>
  <c r="AN48" i="9"/>
  <c r="AN7" i="9"/>
  <c r="AK51" i="9"/>
  <c r="AG92" i="9" l="1"/>
  <c r="AG20" i="9"/>
  <c r="AG10" i="54"/>
  <c r="AI14" i="9" s="1"/>
  <c r="AH33" i="9"/>
  <c r="AH13" i="9"/>
  <c r="OQ18" i="10"/>
  <c r="AP9" i="9" s="1"/>
  <c r="OR19" i="10"/>
  <c r="AH126" i="54"/>
  <c r="AH115" i="54" s="1"/>
  <c r="AH118" i="54" s="1"/>
  <c r="AH6" i="54" s="1"/>
  <c r="AL51" i="9"/>
  <c r="AK163" i="54"/>
  <c r="AK110" i="54"/>
  <c r="AH171" i="54"/>
  <c r="AH172" i="54" s="1"/>
  <c r="AH8" i="54" s="1"/>
  <c r="AM85" i="9"/>
  <c r="AM83" i="9"/>
  <c r="AI156" i="54"/>
  <c r="AI125" i="54"/>
  <c r="AH177" i="54"/>
  <c r="AH178" i="54"/>
  <c r="AH179" i="54"/>
  <c r="AO48" i="9"/>
  <c r="AO7" i="9"/>
  <c r="AN58" i="9"/>
  <c r="AN96" i="9" s="1"/>
  <c r="AN17" i="9"/>
  <c r="AL111" i="54"/>
  <c r="AN87" i="9"/>
  <c r="AN81" i="9"/>
  <c r="AN82" i="9" s="1"/>
  <c r="AN84" i="9" s="1"/>
  <c r="AN18" i="9"/>
  <c r="AN15" i="9" s="1"/>
  <c r="AN86" i="9"/>
  <c r="AN91" i="9"/>
  <c r="I53" i="8"/>
  <c r="AO16" i="9"/>
  <c r="AJ136" i="54"/>
  <c r="AJ150" i="54" s="1"/>
  <c r="AJ140" i="54"/>
  <c r="AJ154" i="54" s="1"/>
  <c r="AJ142" i="54"/>
  <c r="AJ138" i="54"/>
  <c r="AJ152" i="54" s="1"/>
  <c r="AJ134" i="54"/>
  <c r="AJ148" i="54" s="1"/>
  <c r="AI176" i="54"/>
  <c r="AI182" i="54"/>
  <c r="AI181" i="54"/>
  <c r="AI165" i="54"/>
  <c r="AI166" i="54"/>
  <c r="AI167" i="54"/>
  <c r="AJ164" i="54"/>
  <c r="AJ170" i="54"/>
  <c r="AJ175" i="54"/>
  <c r="AJ169" i="54"/>
  <c r="AG183" i="54"/>
  <c r="AG184" i="54" s="1"/>
  <c r="AG185" i="54" s="1"/>
  <c r="AH20" i="9" l="1"/>
  <c r="AH92" i="9"/>
  <c r="AH10" i="54"/>
  <c r="AJ14" i="9" s="1"/>
  <c r="AI33" i="9"/>
  <c r="AI13" i="9"/>
  <c r="AI171" i="54"/>
  <c r="AI172" i="54" s="1"/>
  <c r="AI8" i="54" s="1"/>
  <c r="AJ156" i="54"/>
  <c r="AJ125" i="54"/>
  <c r="AL163" i="54"/>
  <c r="AL110" i="54"/>
  <c r="AH183" i="54"/>
  <c r="AH184" i="54" s="1"/>
  <c r="AH185" i="54" s="1"/>
  <c r="AK140" i="54"/>
  <c r="AK154" i="54" s="1"/>
  <c r="AK136" i="54"/>
  <c r="AK150" i="54" s="1"/>
  <c r="AK134" i="54"/>
  <c r="AK148" i="54" s="1"/>
  <c r="AK142" i="54"/>
  <c r="AK138" i="54"/>
  <c r="AK152" i="54" s="1"/>
  <c r="OR18" i="10"/>
  <c r="AQ9" i="9" s="1"/>
  <c r="OS19" i="10"/>
  <c r="AK32" i="9"/>
  <c r="AE32" i="9"/>
  <c r="AE22" i="9" s="1"/>
  <c r="AG32" i="9"/>
  <c r="AG22" i="9" s="1"/>
  <c r="AI32" i="9"/>
  <c r="AM32" i="9"/>
  <c r="AF32" i="9"/>
  <c r="AF22" i="9" s="1"/>
  <c r="AJ32" i="9"/>
  <c r="AN32" i="9"/>
  <c r="AL32" i="9"/>
  <c r="AD32" i="9"/>
  <c r="AD22" i="9" s="1"/>
  <c r="AC32" i="9"/>
  <c r="AH32" i="9"/>
  <c r="AH22" i="9" s="1"/>
  <c r="AI126" i="54"/>
  <c r="AI115" i="54" s="1"/>
  <c r="AI118" i="54" s="1"/>
  <c r="AI6" i="54" s="1"/>
  <c r="AK164" i="54"/>
  <c r="AK170" i="54"/>
  <c r="AK169" i="54"/>
  <c r="AK175" i="54"/>
  <c r="AP48" i="9"/>
  <c r="AP7" i="9"/>
  <c r="AJ181" i="54"/>
  <c r="AJ176" i="54"/>
  <c r="AJ182" i="54"/>
  <c r="AI178" i="54"/>
  <c r="AI179" i="54"/>
  <c r="AI177" i="54"/>
  <c r="AO91" i="9"/>
  <c r="AO86" i="9"/>
  <c r="AO87" i="9"/>
  <c r="AO81" i="9"/>
  <c r="AM111" i="54"/>
  <c r="AO18" i="9"/>
  <c r="AO58" i="9"/>
  <c r="AO17" i="9"/>
  <c r="DY17" i="9" s="1"/>
  <c r="AP16" i="9"/>
  <c r="AJ167" i="54"/>
  <c r="AJ166" i="54"/>
  <c r="AJ165" i="54"/>
  <c r="AN83" i="9"/>
  <c r="AN85" i="9"/>
  <c r="AM51" i="9"/>
  <c r="AI22" i="9" l="1"/>
  <c r="AI93" i="9" s="1"/>
  <c r="AI10" i="54"/>
  <c r="AK14" i="9" s="1"/>
  <c r="AK33" i="9" s="1"/>
  <c r="AK22" i="9" s="1"/>
  <c r="AI20" i="9"/>
  <c r="AI92" i="9"/>
  <c r="AJ33" i="9"/>
  <c r="AJ22" i="9" s="1"/>
  <c r="AJ93" i="9" s="1"/>
  <c r="AJ13" i="9"/>
  <c r="AP58" i="9"/>
  <c r="AP96" i="9" s="1"/>
  <c r="AP17" i="9"/>
  <c r="AP87" i="9"/>
  <c r="AP91" i="9"/>
  <c r="AN111" i="54"/>
  <c r="AP86" i="9"/>
  <c r="AP81" i="9"/>
  <c r="AP18" i="9"/>
  <c r="AP15" i="9" s="1"/>
  <c r="AQ16" i="9"/>
  <c r="AO85" i="9"/>
  <c r="AO83" i="9"/>
  <c r="AK156" i="54"/>
  <c r="AK125" i="54"/>
  <c r="AK181" i="54"/>
  <c r="AK176" i="54"/>
  <c r="AK182" i="54"/>
  <c r="AC22" i="9"/>
  <c r="DX32" i="9"/>
  <c r="AG93" i="9"/>
  <c r="AG53" i="9"/>
  <c r="AG54" i="9" s="1"/>
  <c r="AL140" i="54"/>
  <c r="AL154" i="54" s="1"/>
  <c r="AL136" i="54"/>
  <c r="AL150" i="54" s="1"/>
  <c r="AL138" i="54"/>
  <c r="AL152" i="54" s="1"/>
  <c r="AL142" i="54"/>
  <c r="AL134" i="54"/>
  <c r="AL148" i="54" s="1"/>
  <c r="AF93" i="9"/>
  <c r="AF53" i="9"/>
  <c r="AF54" i="9" s="1"/>
  <c r="AJ177" i="54"/>
  <c r="AJ179" i="54"/>
  <c r="AJ178" i="54"/>
  <c r="AD93" i="9"/>
  <c r="AD53" i="9"/>
  <c r="AD54" i="9" s="1"/>
  <c r="AE93" i="9"/>
  <c r="AE53" i="9"/>
  <c r="AE54" i="9" s="1"/>
  <c r="AL169" i="54"/>
  <c r="AL170" i="54"/>
  <c r="AL175" i="54"/>
  <c r="AL164" i="54"/>
  <c r="AH93" i="9"/>
  <c r="AH53" i="9"/>
  <c r="AH54" i="9" s="1"/>
  <c r="AN51" i="9"/>
  <c r="AO96" i="9"/>
  <c r="AO15" i="9"/>
  <c r="DY15" i="9" s="1"/>
  <c r="DY18" i="9"/>
  <c r="AJ171" i="54"/>
  <c r="AJ172" i="54" s="1"/>
  <c r="AJ8" i="54" s="1"/>
  <c r="AM163" i="54"/>
  <c r="AM110" i="54"/>
  <c r="AK165" i="54"/>
  <c r="AK166" i="54"/>
  <c r="AK167" i="54"/>
  <c r="OS18" i="10"/>
  <c r="AR9" i="9" s="1"/>
  <c r="OT19" i="10"/>
  <c r="AJ126" i="54"/>
  <c r="AJ115" i="54" s="1"/>
  <c r="AJ118" i="54" s="1"/>
  <c r="AJ6" i="54" s="1"/>
  <c r="AI183" i="54"/>
  <c r="AI184" i="54" s="1"/>
  <c r="AI185" i="54" s="1"/>
  <c r="AQ48" i="9"/>
  <c r="AQ7" i="9"/>
  <c r="AI53" i="9" l="1"/>
  <c r="AI54" i="9" s="1"/>
  <c r="AK13" i="9"/>
  <c r="AK93" i="9"/>
  <c r="AJ10" i="54"/>
  <c r="AL14" i="9" s="1"/>
  <c r="AL13" i="9" s="1"/>
  <c r="AJ20" i="9"/>
  <c r="AJ53" i="9" s="1"/>
  <c r="AJ54" i="9" s="1"/>
  <c r="AJ92" i="9"/>
  <c r="AK171" i="54"/>
  <c r="AK172" i="54" s="1"/>
  <c r="AK8" i="54" s="1"/>
  <c r="AH60" i="9"/>
  <c r="AH94" i="9"/>
  <c r="AG94" i="9"/>
  <c r="AG60" i="9"/>
  <c r="AE94" i="9"/>
  <c r="AE60" i="9"/>
  <c r="AL167" i="54"/>
  <c r="AL165" i="54"/>
  <c r="AL166" i="54"/>
  <c r="AL125" i="54"/>
  <c r="AL156" i="54"/>
  <c r="AP85" i="9"/>
  <c r="AP83" i="9"/>
  <c r="AM136" i="54"/>
  <c r="AM150" i="54" s="1"/>
  <c r="AM138" i="54"/>
  <c r="AM152" i="54" s="1"/>
  <c r="AM140" i="54"/>
  <c r="AM154" i="54" s="1"/>
  <c r="AM134" i="54"/>
  <c r="AM148" i="54" s="1"/>
  <c r="AM142" i="54"/>
  <c r="AL176" i="54"/>
  <c r="AL181" i="54"/>
  <c r="AL182" i="54"/>
  <c r="AC93" i="9"/>
  <c r="AC53" i="9"/>
  <c r="AC54" i="9" s="1"/>
  <c r="AK126" i="54"/>
  <c r="AK115" i="54" s="1"/>
  <c r="AK118" i="54" s="1"/>
  <c r="AK6" i="54" s="1"/>
  <c r="AM164" i="54"/>
  <c r="AM170" i="54"/>
  <c r="AM169" i="54"/>
  <c r="AM175" i="54"/>
  <c r="AF94" i="9"/>
  <c r="AF60" i="9"/>
  <c r="AQ91" i="9"/>
  <c r="AQ86" i="9"/>
  <c r="AQ81" i="9"/>
  <c r="AQ82" i="9" s="1"/>
  <c r="AQ84" i="9" s="1"/>
  <c r="AQ18" i="9"/>
  <c r="AQ15" i="9" s="1"/>
  <c r="AO111" i="54"/>
  <c r="AQ87" i="9"/>
  <c r="AQ58" i="9"/>
  <c r="AQ17" i="9"/>
  <c r="AR16" i="9"/>
  <c r="OU19" i="10"/>
  <c r="OT18" i="10"/>
  <c r="AS9" i="9" s="1"/>
  <c r="AI94" i="9"/>
  <c r="AJ183" i="54"/>
  <c r="AJ184" i="54" s="1"/>
  <c r="AJ185" i="54" s="1"/>
  <c r="AN163" i="54"/>
  <c r="AN110" i="54"/>
  <c r="AK177" i="54"/>
  <c r="AK179" i="54"/>
  <c r="AK178" i="54"/>
  <c r="AD94" i="9"/>
  <c r="AD60" i="9"/>
  <c r="AR7" i="9"/>
  <c r="AR48" i="9"/>
  <c r="AO51" i="9"/>
  <c r="AJ94" i="9" l="1"/>
  <c r="AJ60" i="9"/>
  <c r="AJ97" i="9" s="1"/>
  <c r="AI60" i="9"/>
  <c r="AK20" i="9"/>
  <c r="AK53" i="9" s="1"/>
  <c r="AK92" i="9"/>
  <c r="AL33" i="9"/>
  <c r="AL22" i="9" s="1"/>
  <c r="AL93" i="9" s="1"/>
  <c r="AK10" i="54"/>
  <c r="AM14" i="9" s="1"/>
  <c r="AL20" i="9"/>
  <c r="AL92" i="9"/>
  <c r="AL171" i="54"/>
  <c r="AL172" i="54" s="1"/>
  <c r="AL8" i="54" s="1"/>
  <c r="AM165" i="54"/>
  <c r="AM166" i="54"/>
  <c r="AM167" i="54"/>
  <c r="AP51" i="9"/>
  <c r="AH62" i="9"/>
  <c r="AH97" i="9"/>
  <c r="AS48" i="9"/>
  <c r="AS7" i="9"/>
  <c r="OV19" i="10"/>
  <c r="OU18" i="10"/>
  <c r="AT9" i="9" s="1"/>
  <c r="AM125" i="54"/>
  <c r="AM156" i="54"/>
  <c r="AK183" i="54"/>
  <c r="AK184" i="54" s="1"/>
  <c r="AK185" i="54" s="1"/>
  <c r="AJ62" i="9"/>
  <c r="AF97" i="9"/>
  <c r="AF62" i="9"/>
  <c r="AE62" i="9"/>
  <c r="AE97" i="9"/>
  <c r="AO163" i="54"/>
  <c r="AO110" i="54"/>
  <c r="AN164" i="54"/>
  <c r="AN169" i="54"/>
  <c r="AN170" i="54"/>
  <c r="AN175" i="54"/>
  <c r="AR91" i="9"/>
  <c r="AR18" i="9"/>
  <c r="AR15" i="9" s="1"/>
  <c r="AR17" i="9"/>
  <c r="AP111" i="54"/>
  <c r="AR81" i="9"/>
  <c r="AR58" i="9"/>
  <c r="AR96" i="9" s="1"/>
  <c r="AR87" i="9"/>
  <c r="AR86" i="9"/>
  <c r="AS16" i="9"/>
  <c r="AD62" i="9"/>
  <c r="AD97" i="9"/>
  <c r="AQ85" i="9"/>
  <c r="AQ83" i="9"/>
  <c r="AM176" i="54"/>
  <c r="AM182" i="54"/>
  <c r="AM181" i="54"/>
  <c r="AL177" i="54"/>
  <c r="AL178" i="54"/>
  <c r="AL179" i="54"/>
  <c r="AL126" i="54"/>
  <c r="AL115" i="54" s="1"/>
  <c r="AL118" i="54" s="1"/>
  <c r="AL6" i="54" s="1"/>
  <c r="AI62" i="9"/>
  <c r="AI97" i="9"/>
  <c r="AN134" i="54"/>
  <c r="AN148" i="54" s="1"/>
  <c r="AN138" i="54"/>
  <c r="AN152" i="54" s="1"/>
  <c r="AN140" i="54"/>
  <c r="AN154" i="54" s="1"/>
  <c r="AN142" i="54"/>
  <c r="AN136" i="54"/>
  <c r="AN150" i="54" s="1"/>
  <c r="AQ96" i="9"/>
  <c r="AC60" i="9"/>
  <c r="AH69" i="9" s="1"/>
  <c r="AC94" i="9"/>
  <c r="AG62" i="9"/>
  <c r="AG97" i="9"/>
  <c r="AL53" i="9" l="1"/>
  <c r="AL60" i="9" s="1"/>
  <c r="AK54" i="9"/>
  <c r="AK60" i="9"/>
  <c r="AK61" i="9" s="1"/>
  <c r="AK94" i="9"/>
  <c r="AL10" i="54"/>
  <c r="AN14" i="9" s="1"/>
  <c r="AN33" i="9" s="1"/>
  <c r="AN22" i="9" s="1"/>
  <c r="AN93" i="9" s="1"/>
  <c r="AM33" i="9"/>
  <c r="AM22" i="9" s="1"/>
  <c r="AM13" i="9"/>
  <c r="AD61" i="9"/>
  <c r="AI69" i="9"/>
  <c r="AJ61" i="9"/>
  <c r="AK69" i="9"/>
  <c r="AF61" i="9"/>
  <c r="AI61" i="9"/>
  <c r="AM179" i="54"/>
  <c r="AM177" i="54"/>
  <c r="AM178" i="54"/>
  <c r="AD69" i="9"/>
  <c r="AJ69" i="9"/>
  <c r="AS18" i="9"/>
  <c r="AS15" i="9" s="1"/>
  <c r="AS58" i="9"/>
  <c r="AS96" i="9" s="1"/>
  <c r="AS81" i="9"/>
  <c r="AS87" i="9"/>
  <c r="AS17" i="9"/>
  <c r="AS91" i="9"/>
  <c r="AS86" i="9"/>
  <c r="AQ111" i="54"/>
  <c r="AT16" i="9"/>
  <c r="AR83" i="9"/>
  <c r="AR85" i="9"/>
  <c r="AN176" i="54"/>
  <c r="AN181" i="54"/>
  <c r="AN182" i="54"/>
  <c r="AO164" i="54"/>
  <c r="AO169" i="54"/>
  <c r="AO175" i="54"/>
  <c r="AO170" i="54"/>
  <c r="AF69" i="9"/>
  <c r="AH61" i="9"/>
  <c r="AM171" i="54"/>
  <c r="AM172" i="54" s="1"/>
  <c r="AM8" i="54" s="1"/>
  <c r="AN156" i="54"/>
  <c r="AN125" i="54"/>
  <c r="AP163" i="54"/>
  <c r="AP110" i="54"/>
  <c r="AT48" i="9"/>
  <c r="AT7" i="9"/>
  <c r="AL183" i="54"/>
  <c r="AL184" i="54" s="1"/>
  <c r="AL185" i="54" s="1"/>
  <c r="AQ51" i="9"/>
  <c r="OV18" i="10"/>
  <c r="AU9" i="9" s="1"/>
  <c r="OW19" i="10"/>
  <c r="AC97" i="9"/>
  <c r="AC62" i="9"/>
  <c r="AE63" i="9" s="1"/>
  <c r="AE66" i="9" s="1"/>
  <c r="AC69" i="9"/>
  <c r="AC61" i="9"/>
  <c r="AG61" i="9"/>
  <c r="AE61" i="9"/>
  <c r="AM126" i="54"/>
  <c r="AM115" i="54" s="1"/>
  <c r="AM118" i="54" s="1"/>
  <c r="AM6" i="54" s="1"/>
  <c r="AO140" i="54"/>
  <c r="AO154" i="54" s="1"/>
  <c r="AO134" i="54"/>
  <c r="AO148" i="54" s="1"/>
  <c r="AO138" i="54"/>
  <c r="AO152" i="54" s="1"/>
  <c r="AO136" i="54"/>
  <c r="AO150" i="54" s="1"/>
  <c r="AO142" i="54"/>
  <c r="AG69" i="9"/>
  <c r="AN165" i="54"/>
  <c r="AN166" i="54"/>
  <c r="AN167" i="54"/>
  <c r="AE69" i="9"/>
  <c r="AL69" i="9" l="1"/>
  <c r="AL94" i="9"/>
  <c r="AL54" i="9"/>
  <c r="AL61" i="9"/>
  <c r="AK97" i="9"/>
  <c r="AK62" i="9"/>
  <c r="AK63" i="9" s="1"/>
  <c r="AK66" i="9" s="1"/>
  <c r="AN13" i="9"/>
  <c r="AM20" i="9"/>
  <c r="AM53" i="9" s="1"/>
  <c r="AM92" i="9"/>
  <c r="AM93" i="9"/>
  <c r="DX93" i="9" s="1"/>
  <c r="DX22" i="9"/>
  <c r="G87" i="7" s="1"/>
  <c r="AM10" i="54"/>
  <c r="AO14" i="9" s="1"/>
  <c r="AL97" i="9"/>
  <c r="AL62" i="9"/>
  <c r="AR51" i="9"/>
  <c r="AF63" i="9"/>
  <c r="AF66" i="9" s="1"/>
  <c r="AH63" i="9"/>
  <c r="AH66" i="9" s="1"/>
  <c r="AI63" i="9"/>
  <c r="AI66" i="9" s="1"/>
  <c r="OW18" i="10"/>
  <c r="AV9" i="9" s="1"/>
  <c r="OX19" i="10"/>
  <c r="AO165" i="54"/>
  <c r="AO166" i="54"/>
  <c r="AO167" i="54"/>
  <c r="AD63" i="9"/>
  <c r="AD66" i="9" s="1"/>
  <c r="AJ63" i="9"/>
  <c r="AJ66" i="9" s="1"/>
  <c r="AO156" i="54"/>
  <c r="AO125" i="54"/>
  <c r="AP140" i="54"/>
  <c r="AP154" i="54" s="1"/>
  <c r="AP134" i="54"/>
  <c r="AP148" i="54" s="1"/>
  <c r="AP142" i="54"/>
  <c r="AP138" i="54"/>
  <c r="AP152" i="54" s="1"/>
  <c r="AP136" i="54"/>
  <c r="AP150" i="54" s="1"/>
  <c r="AU48" i="9"/>
  <c r="AU7" i="9"/>
  <c r="AP169" i="54"/>
  <c r="AP175" i="54"/>
  <c r="AP164" i="54"/>
  <c r="AP170" i="54"/>
  <c r="AN177" i="54"/>
  <c r="AN179" i="54"/>
  <c r="AN178" i="54"/>
  <c r="AC63" i="9"/>
  <c r="AC66" i="9" s="1"/>
  <c r="AN171" i="54"/>
  <c r="AN172" i="54" s="1"/>
  <c r="AN8" i="54" s="1"/>
  <c r="AG63" i="9"/>
  <c r="AG66" i="9" s="1"/>
  <c r="AT18" i="9"/>
  <c r="AT15" i="9" s="1"/>
  <c r="AT87" i="9"/>
  <c r="AT81" i="9"/>
  <c r="AT91" i="9"/>
  <c r="AT86" i="9"/>
  <c r="AT17" i="9"/>
  <c r="AR111" i="54"/>
  <c r="AT58" i="9"/>
  <c r="AU16" i="9"/>
  <c r="AN126" i="54"/>
  <c r="AN115" i="54" s="1"/>
  <c r="AN118" i="54" s="1"/>
  <c r="AN6" i="54" s="1"/>
  <c r="AO181" i="54"/>
  <c r="AO182" i="54"/>
  <c r="AO176" i="54"/>
  <c r="AQ163" i="54"/>
  <c r="AQ110" i="54"/>
  <c r="AS83" i="9"/>
  <c r="AS85" i="9"/>
  <c r="AM183" i="54"/>
  <c r="AM184" i="54" s="1"/>
  <c r="AM185" i="54" s="1"/>
  <c r="AL63" i="9" l="1"/>
  <c r="AL66" i="9" s="1"/>
  <c r="AN20" i="9"/>
  <c r="AN53" i="9" s="1"/>
  <c r="DX53" i="9" s="1"/>
  <c r="AN92" i="9"/>
  <c r="AO33" i="9"/>
  <c r="AO13" i="9"/>
  <c r="AN10" i="54"/>
  <c r="AP14" i="9" s="1"/>
  <c r="AM54" i="9"/>
  <c r="AM60" i="9"/>
  <c r="AM94" i="9"/>
  <c r="AO126" i="54"/>
  <c r="AO115" i="54" s="1"/>
  <c r="AO118" i="54" s="1"/>
  <c r="AO6" i="54" s="1"/>
  <c r="AT96" i="9"/>
  <c r="AP125" i="54"/>
  <c r="AP156" i="54"/>
  <c r="AO171" i="54"/>
  <c r="AO172" i="54" s="1"/>
  <c r="AO8" i="54" s="1"/>
  <c r="AT83" i="9"/>
  <c r="AT85" i="9"/>
  <c r="AT82" i="9"/>
  <c r="AT84" i="9" s="1"/>
  <c r="AS51" i="9"/>
  <c r="AN183" i="54"/>
  <c r="AN184" i="54" s="1"/>
  <c r="AN185" i="54" s="1"/>
  <c r="OX18" i="10"/>
  <c r="AW9" i="9" s="1"/>
  <c r="OY19" i="10"/>
  <c r="AO177" i="54"/>
  <c r="AO179" i="54"/>
  <c r="AO178" i="54"/>
  <c r="AQ140" i="54"/>
  <c r="AQ154" i="54" s="1"/>
  <c r="AQ138" i="54"/>
  <c r="AQ152" i="54" s="1"/>
  <c r="AQ136" i="54"/>
  <c r="AQ150" i="54" s="1"/>
  <c r="AQ142" i="54"/>
  <c r="AQ134" i="54"/>
  <c r="AQ148" i="54" s="1"/>
  <c r="AQ164" i="54"/>
  <c r="AQ175" i="54"/>
  <c r="AQ170" i="54"/>
  <c r="AQ169" i="54"/>
  <c r="AU81" i="9"/>
  <c r="AU58" i="9"/>
  <c r="AU96" i="9" s="1"/>
  <c r="AU91" i="9"/>
  <c r="AS111" i="54"/>
  <c r="AU87" i="9"/>
  <c r="AU18" i="9"/>
  <c r="AU15" i="9" s="1"/>
  <c r="AU17" i="9"/>
  <c r="AU86" i="9"/>
  <c r="AV16" i="9"/>
  <c r="AV7" i="9"/>
  <c r="AV48" i="9"/>
  <c r="AP176" i="54"/>
  <c r="AP181" i="54"/>
  <c r="AP182" i="54"/>
  <c r="AR163" i="54"/>
  <c r="AR110" i="54"/>
  <c r="AP167" i="54"/>
  <c r="AP165" i="54"/>
  <c r="AP166" i="54"/>
  <c r="AN54" i="9" l="1"/>
  <c r="AN60" i="9"/>
  <c r="DX60" i="9" s="1"/>
  <c r="EI60" i="9" s="1"/>
  <c r="AN94" i="9"/>
  <c r="DX94" i="9" s="1"/>
  <c r="AM97" i="9"/>
  <c r="AM69" i="9"/>
  <c r="AM62" i="9"/>
  <c r="AM61" i="9"/>
  <c r="K104" i="7"/>
  <c r="M104" i="7" s="1"/>
  <c r="EI53" i="9"/>
  <c r="AO10" i="54"/>
  <c r="AQ14" i="9" s="1"/>
  <c r="AP33" i="9"/>
  <c r="AP13" i="9"/>
  <c r="AO20" i="9"/>
  <c r="AO92" i="9"/>
  <c r="AP171" i="54"/>
  <c r="AP172" i="54" s="1"/>
  <c r="AP8" i="54" s="1"/>
  <c r="AT51" i="9"/>
  <c r="AO183" i="54"/>
  <c r="AO184" i="54" s="1"/>
  <c r="AO185" i="54" s="1"/>
  <c r="AW7" i="9"/>
  <c r="AW48" i="9"/>
  <c r="AQ125" i="54"/>
  <c r="AQ156" i="54"/>
  <c r="AV58" i="9"/>
  <c r="AV96" i="9" s="1"/>
  <c r="AV18" i="9"/>
  <c r="AV15" i="9" s="1"/>
  <c r="AV81" i="9"/>
  <c r="AT111" i="54"/>
  <c r="AV91" i="9"/>
  <c r="AV87" i="9"/>
  <c r="AV17" i="9"/>
  <c r="AV86" i="9"/>
  <c r="AW16" i="9"/>
  <c r="AP126" i="54"/>
  <c r="AP115" i="54" s="1"/>
  <c r="AP118" i="54" s="1"/>
  <c r="AP6" i="54" s="1"/>
  <c r="AP177" i="54"/>
  <c r="AP179" i="54"/>
  <c r="AP178" i="54"/>
  <c r="AU85" i="9"/>
  <c r="AU83" i="9"/>
  <c r="AR136" i="54"/>
  <c r="AR150" i="54" s="1"/>
  <c r="AR134" i="54"/>
  <c r="AR148" i="54" s="1"/>
  <c r="AR138" i="54"/>
  <c r="AR152" i="54" s="1"/>
  <c r="AR142" i="54"/>
  <c r="AR140" i="54"/>
  <c r="AR154" i="54" s="1"/>
  <c r="AR170" i="54"/>
  <c r="AR169" i="54"/>
  <c r="AR164" i="54"/>
  <c r="AR175" i="54"/>
  <c r="AS163" i="54"/>
  <c r="AS110" i="54"/>
  <c r="AQ181" i="54"/>
  <c r="AQ176" i="54"/>
  <c r="AQ182" i="54"/>
  <c r="OY18" i="10"/>
  <c r="AX9" i="9" s="1"/>
  <c r="OZ19" i="10"/>
  <c r="AQ165" i="54"/>
  <c r="AQ166" i="54"/>
  <c r="AQ167" i="54"/>
  <c r="AN69" i="9" l="1"/>
  <c r="AN97" i="9"/>
  <c r="DX97" i="9" s="1"/>
  <c r="AN62" i="9"/>
  <c r="AN63" i="9" s="1"/>
  <c r="AN66" i="9" s="1"/>
  <c r="AN61" i="9"/>
  <c r="AQ33" i="9"/>
  <c r="AQ13" i="9"/>
  <c r="AM63" i="9"/>
  <c r="AM66" i="9" s="1"/>
  <c r="AP10" i="54"/>
  <c r="AR14" i="9" s="1"/>
  <c r="AP20" i="9"/>
  <c r="AP92" i="9"/>
  <c r="AQ171" i="54"/>
  <c r="AQ172" i="54" s="1"/>
  <c r="AQ8" i="54" s="1"/>
  <c r="AT163" i="54"/>
  <c r="AT110" i="54"/>
  <c r="AP183" i="54"/>
  <c r="AP184" i="54" s="1"/>
  <c r="AP185" i="54" s="1"/>
  <c r="OZ18" i="10"/>
  <c r="AY9" i="9" s="1"/>
  <c r="PA19" i="10"/>
  <c r="AW18" i="9"/>
  <c r="AW15" i="9" s="1"/>
  <c r="AU111" i="54"/>
  <c r="AW58" i="9"/>
  <c r="AW96" i="9" s="1"/>
  <c r="AW91" i="9"/>
  <c r="AW81" i="9"/>
  <c r="AW82" i="9" s="1"/>
  <c r="AW84" i="9" s="1"/>
  <c r="AW87" i="9"/>
  <c r="AW17" i="9"/>
  <c r="AW86" i="9"/>
  <c r="AX16" i="9"/>
  <c r="AR176" i="54"/>
  <c r="AR182" i="54"/>
  <c r="AR181" i="54"/>
  <c r="AR167" i="54"/>
  <c r="AR166" i="54"/>
  <c r="AR165" i="54"/>
  <c r="AS136" i="54"/>
  <c r="AS150" i="54" s="1"/>
  <c r="AS138" i="54"/>
  <c r="AS152" i="54" s="1"/>
  <c r="AS142" i="54"/>
  <c r="AS140" i="54"/>
  <c r="AS154" i="54" s="1"/>
  <c r="AS134" i="54"/>
  <c r="AS148" i="54" s="1"/>
  <c r="AU51" i="9"/>
  <c r="AV85" i="9"/>
  <c r="AV83" i="9"/>
  <c r="AS169" i="54"/>
  <c r="AS170" i="54"/>
  <c r="AS164" i="54"/>
  <c r="AS175" i="54"/>
  <c r="AQ126" i="54"/>
  <c r="AQ115" i="54" s="1"/>
  <c r="AQ118" i="54" s="1"/>
  <c r="AQ6" i="54" s="1"/>
  <c r="AX48" i="9"/>
  <c r="AX7" i="9"/>
  <c r="AQ177" i="54"/>
  <c r="AQ178" i="54"/>
  <c r="AQ179" i="54"/>
  <c r="AR125" i="54"/>
  <c r="AR156" i="54"/>
  <c r="DX62" i="9" l="1"/>
  <c r="EI62" i="9" s="1"/>
  <c r="AQ10" i="54"/>
  <c r="AS14" i="9" s="1"/>
  <c r="AS33" i="9" s="1"/>
  <c r="AR33" i="9"/>
  <c r="AR13" i="9"/>
  <c r="AQ20" i="9"/>
  <c r="AQ92" i="9"/>
  <c r="AV51" i="9"/>
  <c r="AR171" i="54"/>
  <c r="AR172" i="54" s="1"/>
  <c r="AR8" i="54" s="1"/>
  <c r="AS167" i="54"/>
  <c r="AS166" i="54"/>
  <c r="AS165" i="54"/>
  <c r="AQ183" i="54"/>
  <c r="AQ184" i="54" s="1"/>
  <c r="AQ185" i="54" s="1"/>
  <c r="AX18" i="9"/>
  <c r="AX15" i="9" s="1"/>
  <c r="AX58" i="9"/>
  <c r="AX96" i="9" s="1"/>
  <c r="AX87" i="9"/>
  <c r="AV111" i="54"/>
  <c r="AX17" i="9"/>
  <c r="AX81" i="9"/>
  <c r="AX86" i="9"/>
  <c r="AX91" i="9"/>
  <c r="AY16" i="9"/>
  <c r="AW85" i="9"/>
  <c r="AW83" i="9"/>
  <c r="PA18" i="10"/>
  <c r="AZ9" i="9" s="1"/>
  <c r="PB19" i="10"/>
  <c r="AY7" i="9"/>
  <c r="AY48" i="9"/>
  <c r="AS156" i="54"/>
  <c r="AS125" i="54"/>
  <c r="AT138" i="54"/>
  <c r="AT152" i="54" s="1"/>
  <c r="AT134" i="54"/>
  <c r="AT148" i="54" s="1"/>
  <c r="AT136" i="54"/>
  <c r="AT150" i="54" s="1"/>
  <c r="AT142" i="54"/>
  <c r="AT140" i="54"/>
  <c r="AT154" i="54" s="1"/>
  <c r="AU163" i="54"/>
  <c r="AU110" i="54"/>
  <c r="AT164" i="54"/>
  <c r="AT170" i="54"/>
  <c r="AT169" i="54"/>
  <c r="AT175" i="54"/>
  <c r="AR126" i="54"/>
  <c r="AR115" i="54" s="1"/>
  <c r="AR118" i="54" s="1"/>
  <c r="AR6" i="54" s="1"/>
  <c r="AS176" i="54"/>
  <c r="AS181" i="54"/>
  <c r="AS182" i="54"/>
  <c r="AR178" i="54"/>
  <c r="AR177" i="54"/>
  <c r="AR179" i="54"/>
  <c r="AS13" i="9" l="1"/>
  <c r="AR10" i="54"/>
  <c r="AT14" i="9" s="1"/>
  <c r="AT13" i="9" s="1"/>
  <c r="AT20" i="9" s="1"/>
  <c r="AR20" i="9"/>
  <c r="AR92" i="9"/>
  <c r="AW51" i="9"/>
  <c r="AR183" i="54"/>
  <c r="AR184" i="54" s="1"/>
  <c r="AR185" i="54" s="1"/>
  <c r="AS171" i="54"/>
  <c r="AS172" i="54" s="1"/>
  <c r="AS8" i="54" s="1"/>
  <c r="AV163" i="54"/>
  <c r="AV110" i="54"/>
  <c r="AT176" i="54"/>
  <c r="AT181" i="54"/>
  <c r="AT182" i="54"/>
  <c r="AZ7" i="9"/>
  <c r="AZ48" i="9"/>
  <c r="PB18" i="10"/>
  <c r="BA9" i="9" s="1"/>
  <c r="PC19" i="10"/>
  <c r="AU140" i="54"/>
  <c r="AU154" i="54" s="1"/>
  <c r="AU138" i="54"/>
  <c r="AU152" i="54" s="1"/>
  <c r="AU134" i="54"/>
  <c r="AU148" i="54" s="1"/>
  <c r="AU136" i="54"/>
  <c r="AU150" i="54" s="1"/>
  <c r="AU142" i="54"/>
  <c r="AS126" i="54"/>
  <c r="AS115" i="54" s="1"/>
  <c r="AS118" i="54" s="1"/>
  <c r="AS6" i="54" s="1"/>
  <c r="AU175" i="54"/>
  <c r="AU169" i="54"/>
  <c r="AU170" i="54"/>
  <c r="AU164" i="54"/>
  <c r="AS179" i="54"/>
  <c r="AS178" i="54"/>
  <c r="AS177" i="54"/>
  <c r="AT156" i="54"/>
  <c r="AT125" i="54"/>
  <c r="AT165" i="54"/>
  <c r="AT166" i="54"/>
  <c r="AT167" i="54"/>
  <c r="AY81" i="9"/>
  <c r="AY18" i="9"/>
  <c r="AY15" i="9" s="1"/>
  <c r="AY87" i="9"/>
  <c r="AY91" i="9"/>
  <c r="AY17" i="9"/>
  <c r="AY86" i="9"/>
  <c r="AW111" i="54"/>
  <c r="AY58" i="9"/>
  <c r="AY96" i="9" s="1"/>
  <c r="AZ16" i="9"/>
  <c r="AX83" i="9"/>
  <c r="AX85" i="9"/>
  <c r="AT92" i="9" l="1"/>
  <c r="AS20" i="9"/>
  <c r="AS92" i="9"/>
  <c r="AT33" i="9"/>
  <c r="AS10" i="54"/>
  <c r="AU14" i="9" s="1"/>
  <c r="AS183" i="54"/>
  <c r="AS184" i="54" s="1"/>
  <c r="AS185" i="54" s="1"/>
  <c r="AW163" i="54"/>
  <c r="AW110" i="54"/>
  <c r="BA7" i="9"/>
  <c r="BA48" i="9"/>
  <c r="AV140" i="54"/>
  <c r="AV154" i="54" s="1"/>
  <c r="AV142" i="54"/>
  <c r="AV136" i="54"/>
  <c r="AV150" i="54" s="1"/>
  <c r="AV134" i="54"/>
  <c r="AV148" i="54" s="1"/>
  <c r="AV138" i="54"/>
  <c r="AV152" i="54" s="1"/>
  <c r="AU166" i="54"/>
  <c r="AU167" i="54"/>
  <c r="AU165" i="54"/>
  <c r="AV164" i="54"/>
  <c r="AV170" i="54"/>
  <c r="AV169" i="54"/>
  <c r="AV175" i="54"/>
  <c r="AU176" i="54"/>
  <c r="AU182" i="54"/>
  <c r="AU181" i="54"/>
  <c r="AT178" i="54"/>
  <c r="AT177" i="54"/>
  <c r="AT179" i="54"/>
  <c r="AT171" i="54"/>
  <c r="AT172" i="54" s="1"/>
  <c r="AT8" i="54" s="1"/>
  <c r="AU125" i="54"/>
  <c r="AU156" i="54"/>
  <c r="PC18" i="10"/>
  <c r="BB9" i="9" s="1"/>
  <c r="PD19" i="10"/>
  <c r="AX51" i="9"/>
  <c r="AY85" i="9"/>
  <c r="AY83" i="9"/>
  <c r="AT126" i="54"/>
  <c r="AT115" i="54" s="1"/>
  <c r="AT118" i="54" s="1"/>
  <c r="AT6" i="54" s="1"/>
  <c r="AZ17" i="9"/>
  <c r="AZ81" i="9"/>
  <c r="AZ86" i="9"/>
  <c r="AZ18" i="9"/>
  <c r="AZ15" i="9" s="1"/>
  <c r="AZ91" i="9"/>
  <c r="AZ87" i="9"/>
  <c r="AZ58" i="9"/>
  <c r="AZ96" i="9" s="1"/>
  <c r="AX111" i="54"/>
  <c r="J53" i="8"/>
  <c r="BA16" i="9"/>
  <c r="AT10" i="54" l="1"/>
  <c r="AV14" i="9" s="1"/>
  <c r="AU13" i="9"/>
  <c r="AU33" i="9"/>
  <c r="AT183" i="54"/>
  <c r="AT184" i="54" s="1"/>
  <c r="AT185" i="54" s="1"/>
  <c r="AX163" i="54"/>
  <c r="AX110" i="54"/>
  <c r="BA87" i="9"/>
  <c r="BA91" i="9"/>
  <c r="BA86" i="9"/>
  <c r="BA81" i="9"/>
  <c r="BA18" i="9"/>
  <c r="BA58" i="9"/>
  <c r="AY111" i="54"/>
  <c r="BA17" i="9"/>
  <c r="DZ17" i="9" s="1"/>
  <c r="BB16" i="9"/>
  <c r="AV166" i="54"/>
  <c r="AV165" i="54"/>
  <c r="AV167" i="54"/>
  <c r="AW136" i="54"/>
  <c r="AW150" i="54" s="1"/>
  <c r="AW140" i="54"/>
  <c r="AW154" i="54" s="1"/>
  <c r="AW142" i="54"/>
  <c r="AW138" i="54"/>
  <c r="AW152" i="54" s="1"/>
  <c r="AW134" i="54"/>
  <c r="AW148" i="54" s="1"/>
  <c r="AW32" i="9"/>
  <c r="AQ32" i="9"/>
  <c r="AQ22" i="9" s="1"/>
  <c r="AY32" i="9"/>
  <c r="AV32" i="9"/>
  <c r="AS32" i="9"/>
  <c r="AS22" i="9" s="1"/>
  <c r="AT32" i="9"/>
  <c r="AT22" i="9" s="1"/>
  <c r="AR32" i="9"/>
  <c r="AR22" i="9" s="1"/>
  <c r="AP32" i="9"/>
  <c r="AP22" i="9" s="1"/>
  <c r="AU32" i="9"/>
  <c r="AU22" i="9" s="1"/>
  <c r="AU93" i="9" s="1"/>
  <c r="AX32" i="9"/>
  <c r="AZ32" i="9"/>
  <c r="AO32" i="9"/>
  <c r="AU126" i="54"/>
  <c r="AU115" i="54" s="1"/>
  <c r="AU118" i="54" s="1"/>
  <c r="AU6" i="54" s="1"/>
  <c r="AU178" i="54"/>
  <c r="AU179" i="54"/>
  <c r="AU177" i="54"/>
  <c r="AV125" i="54"/>
  <c r="AV156" i="54"/>
  <c r="AW164" i="54"/>
  <c r="AW170" i="54"/>
  <c r="AW169" i="54"/>
  <c r="AW175" i="54"/>
  <c r="AZ85" i="9"/>
  <c r="AZ83" i="9"/>
  <c r="AZ82" i="9"/>
  <c r="AZ84" i="9" s="1"/>
  <c r="PD18" i="10"/>
  <c r="BC9" i="9" s="1"/>
  <c r="PE19" i="10"/>
  <c r="AV182" i="54"/>
  <c r="AV181" i="54"/>
  <c r="AV176" i="54"/>
  <c r="AU171" i="54"/>
  <c r="AU172" i="54" s="1"/>
  <c r="AU8" i="54" s="1"/>
  <c r="AY51" i="9"/>
  <c r="BB48" i="9"/>
  <c r="BB7" i="9"/>
  <c r="AU10" i="54" l="1"/>
  <c r="AW14" i="9" s="1"/>
  <c r="AW13" i="9" s="1"/>
  <c r="AW20" i="9" s="1"/>
  <c r="AU20" i="9"/>
  <c r="AU53" i="9" s="1"/>
  <c r="AU92" i="9"/>
  <c r="AV33" i="9"/>
  <c r="AV22" i="9" s="1"/>
  <c r="AV93" i="9" s="1"/>
  <c r="AV13" i="9"/>
  <c r="AU183" i="54"/>
  <c r="AU184" i="54" s="1"/>
  <c r="AU185" i="54" s="1"/>
  <c r="AW176" i="54"/>
  <c r="AW182" i="54"/>
  <c r="AW181" i="54"/>
  <c r="AS93" i="9"/>
  <c r="AS53" i="9"/>
  <c r="AS54" i="9" s="1"/>
  <c r="AW125" i="54"/>
  <c r="AW156" i="54"/>
  <c r="AV171" i="54"/>
  <c r="AV172" i="54" s="1"/>
  <c r="AV8" i="54" s="1"/>
  <c r="BA96" i="9"/>
  <c r="AT93" i="9"/>
  <c r="AT53" i="9"/>
  <c r="AT54" i="9" s="1"/>
  <c r="AW166" i="54"/>
  <c r="AW165" i="54"/>
  <c r="AW167" i="54"/>
  <c r="AQ93" i="9"/>
  <c r="AQ53" i="9"/>
  <c r="AQ54" i="9" s="1"/>
  <c r="BA15" i="9"/>
  <c r="DZ15" i="9" s="1"/>
  <c r="DZ18" i="9"/>
  <c r="AX136" i="54"/>
  <c r="AX150" i="54" s="1"/>
  <c r="AX138" i="54"/>
  <c r="AX152" i="54" s="1"/>
  <c r="AX140" i="54"/>
  <c r="AX154" i="54" s="1"/>
  <c r="AX142" i="54"/>
  <c r="AX134" i="54"/>
  <c r="AX148" i="54" s="1"/>
  <c r="PE18" i="10"/>
  <c r="BD9" i="9" s="1"/>
  <c r="PF19" i="10"/>
  <c r="AO22" i="9"/>
  <c r="DY32" i="9"/>
  <c r="AY163" i="54"/>
  <c r="AY110" i="54"/>
  <c r="AV177" i="54"/>
  <c r="AV178" i="54"/>
  <c r="AV179" i="54"/>
  <c r="BA85" i="9"/>
  <c r="BA83" i="9"/>
  <c r="AX164" i="54"/>
  <c r="AX175" i="54"/>
  <c r="AX169" i="54"/>
  <c r="AX170" i="54"/>
  <c r="AZ51" i="9"/>
  <c r="AP93" i="9"/>
  <c r="AP53" i="9"/>
  <c r="AP54" i="9" s="1"/>
  <c r="BC48" i="9"/>
  <c r="BC7" i="9"/>
  <c r="BB18" i="9"/>
  <c r="BB15" i="9" s="1"/>
  <c r="BB17" i="9"/>
  <c r="BB81" i="9"/>
  <c r="BB87" i="9"/>
  <c r="BB91" i="9"/>
  <c r="BB86" i="9"/>
  <c r="AZ111" i="54"/>
  <c r="BB58" i="9"/>
  <c r="BB96" i="9" s="1"/>
  <c r="BC16" i="9"/>
  <c r="AV126" i="54"/>
  <c r="AV115" i="54" s="1"/>
  <c r="AV118" i="54" s="1"/>
  <c r="AV6" i="54" s="1"/>
  <c r="AR93" i="9"/>
  <c r="AR53" i="9"/>
  <c r="AR54" i="9" s="1"/>
  <c r="BA82" i="9"/>
  <c r="BA84" i="9" s="1"/>
  <c r="AW92" i="9" l="1"/>
  <c r="AV10" i="54"/>
  <c r="AX14" i="9" s="1"/>
  <c r="AX33" i="9" s="1"/>
  <c r="AX22" i="9" s="1"/>
  <c r="AX93" i="9" s="1"/>
  <c r="AW33" i="9"/>
  <c r="AW22" i="9" s="1"/>
  <c r="AW93" i="9" s="1"/>
  <c r="AU60" i="9"/>
  <c r="AU62" i="9" s="1"/>
  <c r="AU54" i="9"/>
  <c r="AU94" i="9"/>
  <c r="AV20" i="9"/>
  <c r="AV53" i="9" s="1"/>
  <c r="AV54" i="9" s="1"/>
  <c r="AV92" i="9"/>
  <c r="AV183" i="54"/>
  <c r="AV184" i="54" s="1"/>
  <c r="AV185" i="54" s="1"/>
  <c r="AW171" i="54"/>
  <c r="AW172" i="54" s="1"/>
  <c r="AW8" i="54" s="1"/>
  <c r="AT60" i="9"/>
  <c r="AT94" i="9"/>
  <c r="AW178" i="54"/>
  <c r="AW177" i="54"/>
  <c r="AW179" i="54"/>
  <c r="AW126" i="54"/>
  <c r="AW115" i="54" s="1"/>
  <c r="AW118" i="54" s="1"/>
  <c r="AW6" i="54" s="1"/>
  <c r="AR60" i="9"/>
  <c r="AR94" i="9"/>
  <c r="AS94" i="9"/>
  <c r="AS60" i="9"/>
  <c r="AX125" i="54"/>
  <c r="AX156" i="54"/>
  <c r="AQ60" i="9"/>
  <c r="AQ94" i="9"/>
  <c r="AZ163" i="54"/>
  <c r="AZ110" i="54"/>
  <c r="AY164" i="54"/>
  <c r="AY169" i="54"/>
  <c r="AY175" i="54"/>
  <c r="AY170" i="54"/>
  <c r="BD7" i="9"/>
  <c r="BD48" i="9"/>
  <c r="AX182" i="54"/>
  <c r="AX176" i="54"/>
  <c r="AX181" i="54"/>
  <c r="EJ32" i="9"/>
  <c r="AY142" i="54"/>
  <c r="AY136" i="54"/>
  <c r="AY150" i="54" s="1"/>
  <c r="AY134" i="54"/>
  <c r="AY148" i="54" s="1"/>
  <c r="AY140" i="54"/>
  <c r="AY154" i="54" s="1"/>
  <c r="AY138" i="54"/>
  <c r="AY152" i="54" s="1"/>
  <c r="AP60" i="9"/>
  <c r="AP94" i="9"/>
  <c r="AX166" i="54"/>
  <c r="AX167" i="54"/>
  <c r="AX165" i="54"/>
  <c r="AO93" i="9"/>
  <c r="AO53" i="9"/>
  <c r="AO54" i="9" s="1"/>
  <c r="BB85" i="9"/>
  <c r="BB83" i="9"/>
  <c r="BB82" i="9"/>
  <c r="BB84" i="9" s="1"/>
  <c r="AU97" i="9"/>
  <c r="BA51" i="9"/>
  <c r="BC18" i="9"/>
  <c r="BC15" i="9" s="1"/>
  <c r="BA111" i="54"/>
  <c r="BC91" i="9"/>
  <c r="BC86" i="9"/>
  <c r="BC17" i="9"/>
  <c r="BC87" i="9"/>
  <c r="BC81" i="9"/>
  <c r="BC82" i="9" s="1"/>
  <c r="BC84" i="9" s="1"/>
  <c r="BC58" i="9"/>
  <c r="BD16" i="9"/>
  <c r="PF18" i="10"/>
  <c r="BE9" i="9" s="1"/>
  <c r="PG19" i="10"/>
  <c r="AX13" i="9" l="1"/>
  <c r="AX20" i="9" s="1"/>
  <c r="AX53" i="9" s="1"/>
  <c r="AX54" i="9" s="1"/>
  <c r="AV60" i="9"/>
  <c r="AV62" i="9" s="1"/>
  <c r="AV94" i="9"/>
  <c r="AW53" i="9"/>
  <c r="AW54" i="9" s="1"/>
  <c r="AW10" i="54"/>
  <c r="AY14" i="9" s="1"/>
  <c r="AX171" i="54"/>
  <c r="AX172" i="54" s="1"/>
  <c r="AX8" i="54" s="1"/>
  <c r="AX126" i="54"/>
  <c r="AX115" i="54" s="1"/>
  <c r="AX118" i="54" s="1"/>
  <c r="AX6" i="54" s="1"/>
  <c r="AY125" i="54"/>
  <c r="AY156" i="54"/>
  <c r="AS62" i="9"/>
  <c r="AS97" i="9"/>
  <c r="AY165" i="54"/>
  <c r="AY166" i="54"/>
  <c r="AY167" i="54"/>
  <c r="BC96" i="9"/>
  <c r="BC85" i="9"/>
  <c r="BC83" i="9"/>
  <c r="AQ62" i="9"/>
  <c r="AQ97" i="9"/>
  <c r="BE7" i="9"/>
  <c r="BE48" i="9"/>
  <c r="AO60" i="9"/>
  <c r="AR69" i="9" s="1"/>
  <c r="AO94" i="9"/>
  <c r="AX179" i="54"/>
  <c r="AX177" i="54"/>
  <c r="AX178" i="54"/>
  <c r="AZ164" i="54"/>
  <c r="AZ175" i="54"/>
  <c r="AZ169" i="54"/>
  <c r="AZ170" i="54"/>
  <c r="BA163" i="54"/>
  <c r="BA110" i="54"/>
  <c r="AY182" i="54"/>
  <c r="AY176" i="54"/>
  <c r="AY181" i="54"/>
  <c r="AR62" i="9"/>
  <c r="AR97" i="9"/>
  <c r="AW183" i="54"/>
  <c r="AW184" i="54" s="1"/>
  <c r="AW185" i="54" s="1"/>
  <c r="BB51" i="9"/>
  <c r="PG18" i="10"/>
  <c r="BF9" i="9" s="1"/>
  <c r="PH19" i="10"/>
  <c r="AP97" i="9"/>
  <c r="AP62" i="9"/>
  <c r="BD87" i="9"/>
  <c r="BD18" i="9"/>
  <c r="BD15" i="9" s="1"/>
  <c r="BD58" i="9"/>
  <c r="BD96" i="9" s="1"/>
  <c r="BD17" i="9"/>
  <c r="BD86" i="9"/>
  <c r="BB111" i="54"/>
  <c r="BD81" i="9"/>
  <c r="BD91" i="9"/>
  <c r="BE16" i="9"/>
  <c r="AZ142" i="54"/>
  <c r="AZ136" i="54"/>
  <c r="AZ150" i="54" s="1"/>
  <c r="AZ140" i="54"/>
  <c r="AZ154" i="54" s="1"/>
  <c r="AZ134" i="54"/>
  <c r="AZ148" i="54" s="1"/>
  <c r="AZ138" i="54"/>
  <c r="AZ152" i="54" s="1"/>
  <c r="AT62" i="9"/>
  <c r="AT97" i="9"/>
  <c r="AV97" i="9" l="1"/>
  <c r="AX92" i="9"/>
  <c r="AX60" i="9"/>
  <c r="AX62" i="9" s="1"/>
  <c r="AX94" i="9"/>
  <c r="AW60" i="9"/>
  <c r="AW94" i="9"/>
  <c r="AX10" i="54"/>
  <c r="AZ14" i="9" s="1"/>
  <c r="AZ33" i="9" s="1"/>
  <c r="AZ22" i="9" s="1"/>
  <c r="AZ93" i="9" s="1"/>
  <c r="AV69" i="9"/>
  <c r="AV61" i="9"/>
  <c r="AT61" i="9"/>
  <c r="AT69" i="9"/>
  <c r="AP61" i="9"/>
  <c r="AP69" i="9"/>
  <c r="AS61" i="9"/>
  <c r="AR61" i="9"/>
  <c r="AU69" i="9"/>
  <c r="AU61" i="9"/>
  <c r="AS69" i="9"/>
  <c r="AQ69" i="9"/>
  <c r="AQ61" i="9"/>
  <c r="AY33" i="9"/>
  <c r="AY22" i="9" s="1"/>
  <c r="AY13" i="9"/>
  <c r="AY171" i="54"/>
  <c r="AY172" i="54" s="1"/>
  <c r="AY8" i="54" s="1"/>
  <c r="BA136" i="54"/>
  <c r="BA150" i="54" s="1"/>
  <c r="BA138" i="54"/>
  <c r="BA152" i="54" s="1"/>
  <c r="BA142" i="54"/>
  <c r="BA134" i="54"/>
  <c r="BA148" i="54" s="1"/>
  <c r="BA140" i="54"/>
  <c r="BA154" i="54" s="1"/>
  <c r="BB163" i="54"/>
  <c r="BB110" i="54"/>
  <c r="BA175" i="54"/>
  <c r="BA164" i="54"/>
  <c r="BA170" i="54"/>
  <c r="BA169" i="54"/>
  <c r="AX183" i="54"/>
  <c r="AX184" i="54" s="1"/>
  <c r="AX185" i="54" s="1"/>
  <c r="BD83" i="9"/>
  <c r="BD85" i="9"/>
  <c r="AO97" i="9"/>
  <c r="AO62" i="9"/>
  <c r="AU63" i="9" s="1"/>
  <c r="AU66" i="9" s="1"/>
  <c r="AO61" i="9"/>
  <c r="AO69" i="9"/>
  <c r="BD82" i="9"/>
  <c r="BD84" i="9" s="1"/>
  <c r="AX97" i="9"/>
  <c r="AY126" i="54"/>
  <c r="AY115" i="54" s="1"/>
  <c r="AY118" i="54" s="1"/>
  <c r="AY6" i="54" s="1"/>
  <c r="BE58" i="9"/>
  <c r="BE81" i="9"/>
  <c r="BE17" i="9"/>
  <c r="BE91" i="9"/>
  <c r="BC111" i="54"/>
  <c r="BE87" i="9"/>
  <c r="BE18" i="9"/>
  <c r="BE15" i="9" s="1"/>
  <c r="BE86" i="9"/>
  <c r="BF16" i="9"/>
  <c r="AZ156" i="54"/>
  <c r="AZ125" i="54"/>
  <c r="BC51" i="9"/>
  <c r="AZ182" i="54"/>
  <c r="AZ176" i="54"/>
  <c r="AZ181" i="54"/>
  <c r="AZ165" i="54"/>
  <c r="AZ167" i="54"/>
  <c r="AZ166" i="54"/>
  <c r="PH18" i="10"/>
  <c r="BG9" i="9" s="1"/>
  <c r="PI19" i="10"/>
  <c r="BF48" i="9"/>
  <c r="BF7" i="9"/>
  <c r="AY178" i="54"/>
  <c r="AY177" i="54"/>
  <c r="AY179" i="54"/>
  <c r="AX69" i="9" l="1"/>
  <c r="AX61" i="9"/>
  <c r="AY10" i="54"/>
  <c r="BA14" i="9" s="1"/>
  <c r="BA13" i="9" s="1"/>
  <c r="AW69" i="9"/>
  <c r="AW61" i="9"/>
  <c r="AW97" i="9"/>
  <c r="AW62" i="9"/>
  <c r="AW63" i="9" s="1"/>
  <c r="AW66" i="9" s="1"/>
  <c r="AZ13" i="9"/>
  <c r="AZ20" i="9" s="1"/>
  <c r="AZ53" i="9" s="1"/>
  <c r="AZ54" i="9" s="1"/>
  <c r="AV63" i="9"/>
  <c r="AV66" i="9" s="1"/>
  <c r="AS63" i="9"/>
  <c r="AS66" i="9" s="1"/>
  <c r="AR63" i="9"/>
  <c r="AR66" i="9" s="1"/>
  <c r="AT63" i="9"/>
  <c r="AT66" i="9" s="1"/>
  <c r="AY92" i="9"/>
  <c r="AY20" i="9"/>
  <c r="AY53" i="9" s="1"/>
  <c r="AY93" i="9"/>
  <c r="DY93" i="9" s="1"/>
  <c r="DY22" i="9"/>
  <c r="AP63" i="9"/>
  <c r="AP66" i="9" s="1"/>
  <c r="AQ63" i="9"/>
  <c r="AQ66" i="9" s="1"/>
  <c r="BD51" i="9"/>
  <c r="PI18" i="10"/>
  <c r="BH9" i="9" s="1"/>
  <c r="PJ19" i="10"/>
  <c r="AO63" i="9"/>
  <c r="AO66" i="9" s="1"/>
  <c r="BG7" i="9"/>
  <c r="BG48" i="9"/>
  <c r="BE96" i="9"/>
  <c r="AZ126" i="54"/>
  <c r="AZ115" i="54" s="1"/>
  <c r="AZ118" i="54" s="1"/>
  <c r="AZ6" i="54" s="1"/>
  <c r="BA166" i="54"/>
  <c r="BA165" i="54"/>
  <c r="BA167" i="54"/>
  <c r="BA125" i="54"/>
  <c r="BA156" i="54"/>
  <c r="AY183" i="54"/>
  <c r="AY184" i="54" s="1"/>
  <c r="AY185" i="54" s="1"/>
  <c r="AZ171" i="54"/>
  <c r="AZ172" i="54" s="1"/>
  <c r="AZ8" i="54" s="1"/>
  <c r="AZ179" i="54"/>
  <c r="AZ178" i="54"/>
  <c r="AZ177" i="54"/>
  <c r="BC163" i="54"/>
  <c r="BC110" i="54"/>
  <c r="BA182" i="54"/>
  <c r="BA176" i="54"/>
  <c r="BA181" i="54"/>
  <c r="BB136" i="54"/>
  <c r="BB150" i="54" s="1"/>
  <c r="BB140" i="54"/>
  <c r="BB154" i="54" s="1"/>
  <c r="BB142" i="54"/>
  <c r="BB134" i="54"/>
  <c r="BB148" i="54" s="1"/>
  <c r="BB138" i="54"/>
  <c r="BB152" i="54" s="1"/>
  <c r="BE83" i="9"/>
  <c r="BE85" i="9"/>
  <c r="BE82" i="9"/>
  <c r="BE84" i="9" s="1"/>
  <c r="BF58" i="9"/>
  <c r="BF96" i="9" s="1"/>
  <c r="BF81" i="9"/>
  <c r="BF91" i="9"/>
  <c r="BF86" i="9"/>
  <c r="BF87" i="9"/>
  <c r="BD111" i="54"/>
  <c r="BF18" i="9"/>
  <c r="BF15" i="9" s="1"/>
  <c r="BF17" i="9"/>
  <c r="BG16" i="9"/>
  <c r="BB170" i="54"/>
  <c r="BB169" i="54"/>
  <c r="BB175" i="54"/>
  <c r="BB164" i="54"/>
  <c r="BA33" i="9" l="1"/>
  <c r="AZ60" i="9"/>
  <c r="AZ97" i="9" s="1"/>
  <c r="AZ92" i="9"/>
  <c r="AX63" i="9"/>
  <c r="AX66" i="9" s="1"/>
  <c r="AZ94" i="9"/>
  <c r="AZ10" i="54"/>
  <c r="BB14" i="9" s="1"/>
  <c r="BB33" i="9" s="1"/>
  <c r="EJ22" i="9"/>
  <c r="G88" i="7"/>
  <c r="BA92" i="9"/>
  <c r="BA20" i="9"/>
  <c r="AY54" i="9"/>
  <c r="DY53" i="9"/>
  <c r="AY60" i="9"/>
  <c r="AY94" i="9"/>
  <c r="BA171" i="54"/>
  <c r="BA172" i="54" s="1"/>
  <c r="BA8" i="54" s="1"/>
  <c r="BC140" i="54"/>
  <c r="BC154" i="54" s="1"/>
  <c r="BC142" i="54"/>
  <c r="BC138" i="54"/>
  <c r="BC152" i="54" s="1"/>
  <c r="BC134" i="54"/>
  <c r="BC148" i="54" s="1"/>
  <c r="BC136" i="54"/>
  <c r="BC150" i="54" s="1"/>
  <c r="BB167" i="54"/>
  <c r="BB165" i="54"/>
  <c r="BB166" i="54"/>
  <c r="BA178" i="54"/>
  <c r="BA179" i="54"/>
  <c r="BA177" i="54"/>
  <c r="BG17" i="9"/>
  <c r="BG86" i="9"/>
  <c r="BG58" i="9"/>
  <c r="BG96" i="9" s="1"/>
  <c r="BE111" i="54"/>
  <c r="BG81" i="9"/>
  <c r="BG18" i="9"/>
  <c r="BG15" i="9" s="1"/>
  <c r="BG87" i="9"/>
  <c r="BG91" i="9"/>
  <c r="BH16" i="9"/>
  <c r="BE51" i="9"/>
  <c r="PJ18" i="10"/>
  <c r="BI9" i="9" s="1"/>
  <c r="PK19" i="10"/>
  <c r="BB156" i="54"/>
  <c r="BB125" i="54"/>
  <c r="BC169" i="54"/>
  <c r="BC175" i="54"/>
  <c r="BC170" i="54"/>
  <c r="BC164" i="54"/>
  <c r="BB181" i="54"/>
  <c r="BB182" i="54"/>
  <c r="BB176" i="54"/>
  <c r="BD163" i="54"/>
  <c r="BD110" i="54"/>
  <c r="AZ183" i="54"/>
  <c r="AZ184" i="54" s="1"/>
  <c r="AZ185" i="54" s="1"/>
  <c r="BA126" i="54"/>
  <c r="BA115" i="54" s="1"/>
  <c r="BA118" i="54" s="1"/>
  <c r="BA6" i="54" s="1"/>
  <c r="BH48" i="9"/>
  <c r="BH7" i="9"/>
  <c r="BF83" i="9"/>
  <c r="BF85" i="9"/>
  <c r="BF82" i="9"/>
  <c r="BF84" i="9" s="1"/>
  <c r="AZ62" i="9" l="1"/>
  <c r="AZ69" i="9"/>
  <c r="DY94" i="9"/>
  <c r="BB13" i="9"/>
  <c r="BB20" i="9" s="1"/>
  <c r="BA10" i="54"/>
  <c r="BC14" i="9" s="1"/>
  <c r="BC33" i="9" s="1"/>
  <c r="AZ61" i="9"/>
  <c r="DY60" i="9"/>
  <c r="EJ60" i="9" s="1"/>
  <c r="AY62" i="9"/>
  <c r="AZ63" i="9" s="1"/>
  <c r="AZ66" i="9" s="1"/>
  <c r="AY97" i="9"/>
  <c r="DY97" i="9" s="1"/>
  <c r="AY61" i="9"/>
  <c r="AY69" i="9"/>
  <c r="K105" i="7"/>
  <c r="M105" i="7" s="1"/>
  <c r="EJ53" i="9"/>
  <c r="BA183" i="54"/>
  <c r="BA184" i="54" s="1"/>
  <c r="BA185" i="54" s="1"/>
  <c r="PK18" i="10"/>
  <c r="BJ9" i="9" s="1"/>
  <c r="PL19" i="10"/>
  <c r="BF111" i="54"/>
  <c r="BH87" i="9"/>
  <c r="BH17" i="9"/>
  <c r="BH18" i="9"/>
  <c r="BH15" i="9" s="1"/>
  <c r="BH58" i="9"/>
  <c r="BH81" i="9"/>
  <c r="BH82" i="9" s="1"/>
  <c r="BH84" i="9" s="1"/>
  <c r="BH86" i="9"/>
  <c r="BH91" i="9"/>
  <c r="BI16" i="9"/>
  <c r="BC166" i="54"/>
  <c r="BC165" i="54"/>
  <c r="BC167" i="54"/>
  <c r="BI7" i="9"/>
  <c r="BI48" i="9"/>
  <c r="BD136" i="54"/>
  <c r="BD150" i="54" s="1"/>
  <c r="BD142" i="54"/>
  <c r="BD138" i="54"/>
  <c r="BD152" i="54" s="1"/>
  <c r="BD134" i="54"/>
  <c r="BD148" i="54" s="1"/>
  <c r="BD140" i="54"/>
  <c r="BD154" i="54" s="1"/>
  <c r="BE163" i="54"/>
  <c r="BE110" i="54"/>
  <c r="BC125" i="54"/>
  <c r="BC156" i="54"/>
  <c r="BG85" i="9"/>
  <c r="BG83" i="9"/>
  <c r="BD164" i="54"/>
  <c r="BD169" i="54"/>
  <c r="BD170" i="54"/>
  <c r="BD175" i="54"/>
  <c r="BC181" i="54"/>
  <c r="BC176" i="54"/>
  <c r="BC182" i="54"/>
  <c r="BB171" i="54"/>
  <c r="BB172" i="54" s="1"/>
  <c r="BB8" i="54" s="1"/>
  <c r="BF51" i="9"/>
  <c r="BB178" i="54"/>
  <c r="BB177" i="54"/>
  <c r="BB179" i="54"/>
  <c r="BB126" i="54"/>
  <c r="BB115" i="54" s="1"/>
  <c r="BB118" i="54" s="1"/>
  <c r="BB6" i="54" s="1"/>
  <c r="BG82" i="9"/>
  <c r="BG84" i="9" s="1"/>
  <c r="BB92" i="9" l="1"/>
  <c r="BC13" i="9"/>
  <c r="BB10" i="54"/>
  <c r="BD14" i="9" s="1"/>
  <c r="AY63" i="9"/>
  <c r="AY66" i="9" s="1"/>
  <c r="DY62" i="9"/>
  <c r="EJ62" i="9" s="1"/>
  <c r="BE169" i="54"/>
  <c r="BE170" i="54"/>
  <c r="BE175" i="54"/>
  <c r="BE164" i="54"/>
  <c r="BG51" i="9"/>
  <c r="BF163" i="54"/>
  <c r="BF110" i="54"/>
  <c r="BH83" i="9"/>
  <c r="BH85" i="9"/>
  <c r="BC177" i="54"/>
  <c r="BC179" i="54"/>
  <c r="BC178" i="54"/>
  <c r="BB183" i="54"/>
  <c r="BB184" i="54" s="1"/>
  <c r="BB185" i="54" s="1"/>
  <c r="BD182" i="54"/>
  <c r="BD176" i="54"/>
  <c r="BD181" i="54"/>
  <c r="BI58" i="9"/>
  <c r="BI96" i="9" s="1"/>
  <c r="BI17" i="9"/>
  <c r="BI91" i="9"/>
  <c r="BG111" i="54"/>
  <c r="BI86" i="9"/>
  <c r="BI87" i="9"/>
  <c r="BI18" i="9"/>
  <c r="BI15" i="9" s="1"/>
  <c r="BI81" i="9"/>
  <c r="BJ16" i="9"/>
  <c r="PL18" i="10"/>
  <c r="BK9" i="9" s="1"/>
  <c r="PM19" i="10"/>
  <c r="BC126" i="54"/>
  <c r="BC115" i="54" s="1"/>
  <c r="BC118" i="54" s="1"/>
  <c r="BC6" i="54" s="1"/>
  <c r="BD125" i="54"/>
  <c r="BD156" i="54"/>
  <c r="BH96" i="9"/>
  <c r="BJ7" i="9"/>
  <c r="BJ48" i="9"/>
  <c r="BD167" i="54"/>
  <c r="BD165" i="54"/>
  <c r="BD166" i="54"/>
  <c r="BE138" i="54"/>
  <c r="BE152" i="54" s="1"/>
  <c r="BE142" i="54"/>
  <c r="BE134" i="54"/>
  <c r="BE148" i="54" s="1"/>
  <c r="BE140" i="54"/>
  <c r="BE154" i="54" s="1"/>
  <c r="BE136" i="54"/>
  <c r="BE150" i="54" s="1"/>
  <c r="BC171" i="54"/>
  <c r="BC172" i="54" s="1"/>
  <c r="BC8" i="54" s="1"/>
  <c r="BC92" i="9" l="1"/>
  <c r="BC20" i="9"/>
  <c r="BC10" i="54"/>
  <c r="BE14" i="9" s="1"/>
  <c r="BE13" i="9" s="1"/>
  <c r="BE92" i="9" s="1"/>
  <c r="BD33" i="9"/>
  <c r="BD13" i="9"/>
  <c r="BD171" i="54"/>
  <c r="BD172" i="54" s="1"/>
  <c r="BD8" i="54" s="1"/>
  <c r="BF175" i="54"/>
  <c r="BF164" i="54"/>
  <c r="BF169" i="54"/>
  <c r="BF170" i="54"/>
  <c r="BI85" i="9"/>
  <c r="BI83" i="9"/>
  <c r="BI82" i="9"/>
  <c r="BI84" i="9" s="1"/>
  <c r="BC183" i="54"/>
  <c r="BC184" i="54" s="1"/>
  <c r="BC185" i="54" s="1"/>
  <c r="BD126" i="54"/>
  <c r="BD115" i="54" s="1"/>
  <c r="BD118" i="54" s="1"/>
  <c r="BD6" i="54" s="1"/>
  <c r="BE167" i="54"/>
  <c r="BE165" i="54"/>
  <c r="BE166" i="54"/>
  <c r="BJ58" i="9"/>
  <c r="BJ96" i="9" s="1"/>
  <c r="BJ87" i="9"/>
  <c r="BJ91" i="9"/>
  <c r="BJ17" i="9"/>
  <c r="BH111" i="54"/>
  <c r="BJ18" i="9"/>
  <c r="BJ15" i="9" s="1"/>
  <c r="BJ81" i="9"/>
  <c r="BJ82" i="9" s="1"/>
  <c r="BJ84" i="9" s="1"/>
  <c r="BJ86" i="9"/>
  <c r="BK16" i="9"/>
  <c r="PM18" i="10"/>
  <c r="BL9" i="9" s="1"/>
  <c r="PN19" i="10"/>
  <c r="BH51" i="9"/>
  <c r="BE20" i="9"/>
  <c r="BE182" i="54"/>
  <c r="BE176" i="54"/>
  <c r="BE181" i="54"/>
  <c r="BK48" i="9"/>
  <c r="BK7" i="9"/>
  <c r="BG163" i="54"/>
  <c r="BG110" i="54"/>
  <c r="BD177" i="54"/>
  <c r="BD179" i="54"/>
  <c r="BD178" i="54"/>
  <c r="BF134" i="54"/>
  <c r="BF148" i="54" s="1"/>
  <c r="BF138" i="54"/>
  <c r="BF152" i="54" s="1"/>
  <c r="BF140" i="54"/>
  <c r="BF154" i="54" s="1"/>
  <c r="BF136" i="54"/>
  <c r="BF150" i="54" s="1"/>
  <c r="BF142" i="54"/>
  <c r="BE156" i="54"/>
  <c r="BE125" i="54"/>
  <c r="BE33" i="9" l="1"/>
  <c r="BD92" i="9"/>
  <c r="BD20" i="9"/>
  <c r="BD10" i="54"/>
  <c r="BF14" i="9" s="1"/>
  <c r="BI51" i="9"/>
  <c r="BG142" i="54"/>
  <c r="BG136" i="54"/>
  <c r="BG150" i="54" s="1"/>
  <c r="BG134" i="54"/>
  <c r="BG148" i="54" s="1"/>
  <c r="BG140" i="54"/>
  <c r="BG154" i="54" s="1"/>
  <c r="BG138" i="54"/>
  <c r="BG152" i="54" s="1"/>
  <c r="BF125" i="54"/>
  <c r="BF156" i="54"/>
  <c r="BJ85" i="9"/>
  <c r="BJ83" i="9"/>
  <c r="BK58" i="9"/>
  <c r="BK96" i="9" s="1"/>
  <c r="BK81" i="9"/>
  <c r="BK82" i="9" s="1"/>
  <c r="BK84" i="9" s="1"/>
  <c r="BK86" i="9"/>
  <c r="BI111" i="54"/>
  <c r="BK87" i="9"/>
  <c r="BK91" i="9"/>
  <c r="BK17" i="9"/>
  <c r="BK18" i="9"/>
  <c r="BK15" i="9" s="1"/>
  <c r="BL16" i="9"/>
  <c r="BF166" i="54"/>
  <c r="BF165" i="54"/>
  <c r="BF167" i="54"/>
  <c r="BD183" i="54"/>
  <c r="BD184" i="54" s="1"/>
  <c r="BD185" i="54" s="1"/>
  <c r="BH163" i="54"/>
  <c r="BH110" i="54"/>
  <c r="BE171" i="54"/>
  <c r="BE172" i="54" s="1"/>
  <c r="BE8" i="54" s="1"/>
  <c r="BF176" i="54"/>
  <c r="BF181" i="54"/>
  <c r="BF182" i="54"/>
  <c r="BE126" i="54"/>
  <c r="BE115" i="54" s="1"/>
  <c r="BE118" i="54" s="1"/>
  <c r="BE6" i="54" s="1"/>
  <c r="PO19" i="10"/>
  <c r="PN18" i="10"/>
  <c r="BM9" i="9" s="1"/>
  <c r="BG170" i="54"/>
  <c r="BG175" i="54"/>
  <c r="BG164" i="54"/>
  <c r="BG169" i="54"/>
  <c r="BE177" i="54"/>
  <c r="BE179" i="54"/>
  <c r="BE178" i="54"/>
  <c r="BL7" i="9"/>
  <c r="BL48" i="9"/>
  <c r="BF33" i="9" l="1"/>
  <c r="BF13" i="9"/>
  <c r="BE10" i="54"/>
  <c r="BG14" i="9" s="1"/>
  <c r="BJ51" i="9"/>
  <c r="BH140" i="54"/>
  <c r="BH154" i="54" s="1"/>
  <c r="BH138" i="54"/>
  <c r="BH152" i="54" s="1"/>
  <c r="BH134" i="54"/>
  <c r="BH148" i="54" s="1"/>
  <c r="BH136" i="54"/>
  <c r="BH150" i="54" s="1"/>
  <c r="BH142" i="54"/>
  <c r="BF171" i="54"/>
  <c r="BF172" i="54" s="1"/>
  <c r="BF8" i="54" s="1"/>
  <c r="BG181" i="54"/>
  <c r="BG182" i="54"/>
  <c r="BG176" i="54"/>
  <c r="BF126" i="54"/>
  <c r="BF115" i="54" s="1"/>
  <c r="BF118" i="54" s="1"/>
  <c r="BF6" i="54" s="1"/>
  <c r="BL91" i="9"/>
  <c r="BL18" i="9"/>
  <c r="BL15" i="9" s="1"/>
  <c r="BL86" i="9"/>
  <c r="BL58" i="9"/>
  <c r="BL96" i="9" s="1"/>
  <c r="BJ111" i="54"/>
  <c r="BL81" i="9"/>
  <c r="BL17" i="9"/>
  <c r="BL87" i="9"/>
  <c r="K53" i="8"/>
  <c r="BM7" i="9"/>
  <c r="BM48" i="9"/>
  <c r="BF179" i="54"/>
  <c r="BF177" i="54"/>
  <c r="BF178" i="54"/>
  <c r="BI163" i="54"/>
  <c r="BI110" i="54"/>
  <c r="BG167" i="54"/>
  <c r="BG166" i="54"/>
  <c r="BG165" i="54"/>
  <c r="PO18" i="10"/>
  <c r="BN9" i="9" s="1"/>
  <c r="PP19" i="10"/>
  <c r="BH175" i="54"/>
  <c r="BH169" i="54"/>
  <c r="BH170" i="54"/>
  <c r="BH164" i="54"/>
  <c r="BE183" i="54"/>
  <c r="BE184" i="54" s="1"/>
  <c r="BE185" i="54" s="1"/>
  <c r="BK83" i="9"/>
  <c r="BK85" i="9"/>
  <c r="BG125" i="54"/>
  <c r="BG156" i="54"/>
  <c r="BG33" i="9" l="1"/>
  <c r="BG13" i="9"/>
  <c r="BF20" i="9"/>
  <c r="BF92" i="9"/>
  <c r="BF10" i="54"/>
  <c r="BH14" i="9" s="1"/>
  <c r="BF183" i="54"/>
  <c r="BF184" i="54" s="1"/>
  <c r="BF185" i="54" s="1"/>
  <c r="BG171" i="54"/>
  <c r="BG172" i="54" s="1"/>
  <c r="BG8" i="54" s="1"/>
  <c r="BK51" i="9"/>
  <c r="BL83" i="9"/>
  <c r="BL85" i="9"/>
  <c r="DV81" i="9"/>
  <c r="DW81" i="9"/>
  <c r="DX81" i="9"/>
  <c r="DY81" i="9"/>
  <c r="DZ81" i="9"/>
  <c r="BL82" i="9"/>
  <c r="BL84" i="9" s="1"/>
  <c r="BH125" i="54"/>
  <c r="BH156" i="54"/>
  <c r="DV96" i="9"/>
  <c r="DW96" i="9"/>
  <c r="DX96" i="9"/>
  <c r="DY96" i="9"/>
  <c r="DZ96" i="9"/>
  <c r="BH176" i="54"/>
  <c r="BH182" i="54"/>
  <c r="BH181" i="54"/>
  <c r="BN7" i="9"/>
  <c r="BN48" i="9"/>
  <c r="BI164" i="54"/>
  <c r="BI175" i="54"/>
  <c r="BI169" i="54"/>
  <c r="BI170" i="54"/>
  <c r="BG178" i="54"/>
  <c r="BG177" i="54"/>
  <c r="BG179" i="54"/>
  <c r="BJ163" i="54"/>
  <c r="BJ110" i="54"/>
  <c r="BI140" i="54"/>
  <c r="BI154" i="54" s="1"/>
  <c r="BI136" i="54"/>
  <c r="BI150" i="54" s="1"/>
  <c r="BI134" i="54"/>
  <c r="BI148" i="54" s="1"/>
  <c r="BI138" i="54"/>
  <c r="BI152" i="54" s="1"/>
  <c r="BI142" i="54"/>
  <c r="BD32" i="9"/>
  <c r="BD22" i="9" s="1"/>
  <c r="BL32" i="9"/>
  <c r="BF32" i="9"/>
  <c r="BF22" i="9" s="1"/>
  <c r="BC32" i="9"/>
  <c r="BC22" i="9" s="1"/>
  <c r="BH32" i="9"/>
  <c r="BA32" i="9"/>
  <c r="BJ32" i="9"/>
  <c r="BI32" i="9"/>
  <c r="BG32" i="9"/>
  <c r="BB32" i="9"/>
  <c r="BB22" i="9" s="1"/>
  <c r="BK32" i="9"/>
  <c r="BE32" i="9"/>
  <c r="BE22" i="9" s="1"/>
  <c r="PP18" i="10"/>
  <c r="BO9" i="9" s="1"/>
  <c r="PQ19" i="10"/>
  <c r="BM16" i="9"/>
  <c r="BK111" i="54"/>
  <c r="BM58" i="9"/>
  <c r="BM17" i="9"/>
  <c r="EA17" i="9" s="1"/>
  <c r="BM18" i="9"/>
  <c r="DV86" i="9"/>
  <c r="DW86" i="9"/>
  <c r="DX86" i="9"/>
  <c r="DY86" i="9"/>
  <c r="DZ86" i="9"/>
  <c r="BH165" i="54"/>
  <c r="BH167" i="54"/>
  <c r="BH166" i="54"/>
  <c r="BG126" i="54"/>
  <c r="BG115" i="54" s="1"/>
  <c r="BG118" i="54" s="1"/>
  <c r="BG6" i="54" s="1"/>
  <c r="DV87" i="9"/>
  <c r="DW87" i="9"/>
  <c r="DX87" i="9"/>
  <c r="DY87" i="9"/>
  <c r="DZ87" i="9"/>
  <c r="DV91" i="9"/>
  <c r="DW91" i="9"/>
  <c r="DX91" i="9"/>
  <c r="DY91" i="9"/>
  <c r="DZ91" i="9"/>
  <c r="BG22" i="9" l="1"/>
  <c r="BG93" i="9" s="1"/>
  <c r="BG10" i="54"/>
  <c r="BI14" i="9" s="1"/>
  <c r="BI33" i="9" s="1"/>
  <c r="BI22" i="9" s="1"/>
  <c r="BI93" i="9" s="1"/>
  <c r="BH13" i="9"/>
  <c r="BH33" i="9"/>
  <c r="BH22" i="9" s="1"/>
  <c r="BH93" i="9" s="1"/>
  <c r="BG20" i="9"/>
  <c r="BG92" i="9"/>
  <c r="BH171" i="54"/>
  <c r="BH172" i="54" s="1"/>
  <c r="BH8" i="54" s="1"/>
  <c r="BG183" i="54"/>
  <c r="BG184" i="54" s="1"/>
  <c r="BG185" i="54" s="1"/>
  <c r="BN18" i="9"/>
  <c r="BN15" i="9" s="1"/>
  <c r="BN16" i="9"/>
  <c r="BN58" i="9"/>
  <c r="BL111" i="54"/>
  <c r="BN17" i="9"/>
  <c r="PQ18" i="10"/>
  <c r="BP9" i="9" s="1"/>
  <c r="PR19" i="10"/>
  <c r="BA22" i="9"/>
  <c r="DZ32" i="9"/>
  <c r="EJ81" i="9"/>
  <c r="EH87" i="9"/>
  <c r="EI81" i="9"/>
  <c r="EJ87" i="9"/>
  <c r="BI125" i="54"/>
  <c r="BI156" i="54"/>
  <c r="EK86" i="9"/>
  <c r="BE93" i="9"/>
  <c r="BE53" i="9"/>
  <c r="BE54" i="9" s="1"/>
  <c r="BC93" i="9"/>
  <c r="BC53" i="9"/>
  <c r="BC54" i="9" s="1"/>
  <c r="BJ138" i="54"/>
  <c r="BJ152" i="54" s="1"/>
  <c r="BJ134" i="54"/>
  <c r="BJ148" i="54" s="1"/>
  <c r="BJ142" i="54"/>
  <c r="BJ140" i="54"/>
  <c r="BJ154" i="54" s="1"/>
  <c r="BJ136" i="54"/>
  <c r="BJ150" i="54" s="1"/>
  <c r="EH81" i="9"/>
  <c r="EK81" i="9"/>
  <c r="EJ86" i="9"/>
  <c r="EI86" i="9"/>
  <c r="BF93" i="9"/>
  <c r="BF53" i="9"/>
  <c r="BF54" i="9" s="1"/>
  <c r="EF96" i="9"/>
  <c r="C120" i="7" s="1"/>
  <c r="D120" i="7" s="1"/>
  <c r="EF81" i="9"/>
  <c r="EL81" i="9"/>
  <c r="EF87" i="9"/>
  <c r="EL87" i="9"/>
  <c r="EH86" i="9"/>
  <c r="BK163" i="54"/>
  <c r="BK110" i="54"/>
  <c r="EL86" i="9"/>
  <c r="EF86" i="9"/>
  <c r="BB93" i="9"/>
  <c r="BB53" i="9"/>
  <c r="BB54" i="9" s="1"/>
  <c r="DV93" i="9"/>
  <c r="DW93" i="9"/>
  <c r="BJ169" i="54"/>
  <c r="BJ164" i="54"/>
  <c r="BJ170" i="54"/>
  <c r="BJ175" i="54"/>
  <c r="BI182" i="54"/>
  <c r="BI181" i="54"/>
  <c r="BI176" i="54"/>
  <c r="DV85" i="9"/>
  <c r="DW85" i="9"/>
  <c r="DX85" i="9"/>
  <c r="DY85" i="9"/>
  <c r="DZ85" i="9"/>
  <c r="EI87" i="9"/>
  <c r="EF91" i="9"/>
  <c r="C115" i="7" s="1"/>
  <c r="E115" i="7" s="1"/>
  <c r="BD93" i="9"/>
  <c r="BD53" i="9"/>
  <c r="BD54" i="9" s="1"/>
  <c r="BI166" i="54"/>
  <c r="BI167" i="54"/>
  <c r="BI165" i="54"/>
  <c r="BH126" i="54"/>
  <c r="BH115" i="54" s="1"/>
  <c r="BH118" i="54" s="1"/>
  <c r="BH6" i="54" s="1"/>
  <c r="BL51" i="9"/>
  <c r="DV83" i="9"/>
  <c r="DW83" i="9"/>
  <c r="DX83" i="9"/>
  <c r="DY83" i="9"/>
  <c r="DZ83" i="9"/>
  <c r="BO7" i="9"/>
  <c r="BO48" i="9"/>
  <c r="EK87" i="9"/>
  <c r="EA18" i="9"/>
  <c r="BM15" i="9"/>
  <c r="EA15" i="9" s="1"/>
  <c r="BH179" i="54"/>
  <c r="BH177" i="54"/>
  <c r="BH178" i="54"/>
  <c r="DV84" i="9"/>
  <c r="DW84" i="9"/>
  <c r="DX84" i="9"/>
  <c r="DY84" i="9"/>
  <c r="DZ84" i="9"/>
  <c r="BG53" i="9" l="1"/>
  <c r="BG54" i="9" s="1"/>
  <c r="BI13" i="9"/>
  <c r="BH10" i="54"/>
  <c r="BJ14" i="9" s="1"/>
  <c r="BJ33" i="9" s="1"/>
  <c r="BJ22" i="9" s="1"/>
  <c r="BJ93" i="9" s="1"/>
  <c r="BH92" i="9"/>
  <c r="BH20" i="9"/>
  <c r="BH53" i="9" s="1"/>
  <c r="BH94" i="9" s="1"/>
  <c r="EL84" i="9"/>
  <c r="EF84" i="9"/>
  <c r="BJ165" i="54"/>
  <c r="BJ166" i="54"/>
  <c r="BJ167" i="54"/>
  <c r="BF60" i="9"/>
  <c r="BF94" i="9"/>
  <c r="BC60" i="9"/>
  <c r="BC94" i="9"/>
  <c r="BI126" i="54"/>
  <c r="BI115" i="54" s="1"/>
  <c r="BI118" i="54" s="1"/>
  <c r="BI6" i="54" s="1"/>
  <c r="EK32" i="9"/>
  <c r="DV51" i="9"/>
  <c r="DW51" i="9"/>
  <c r="DX51" i="9"/>
  <c r="DY51" i="9"/>
  <c r="DZ51" i="9"/>
  <c r="BI179" i="54"/>
  <c r="BI177" i="54"/>
  <c r="BI178" i="54"/>
  <c r="BA93" i="9"/>
  <c r="BA53" i="9"/>
  <c r="BA54" i="9" s="1"/>
  <c r="BD94" i="9"/>
  <c r="BD60" i="9"/>
  <c r="BE94" i="9"/>
  <c r="BE60" i="9"/>
  <c r="PR18" i="10"/>
  <c r="BQ9" i="9" s="1"/>
  <c r="PS19" i="10"/>
  <c r="BP48" i="9"/>
  <c r="BP7" i="9"/>
  <c r="EF83" i="9"/>
  <c r="EL83" i="9"/>
  <c r="BO17" i="9"/>
  <c r="BO18" i="9"/>
  <c r="BO15" i="9" s="1"/>
  <c r="BO16" i="9"/>
  <c r="BO58" i="9"/>
  <c r="BM111" i="54"/>
  <c r="EK84" i="9"/>
  <c r="EK83" i="9"/>
  <c r="BI171" i="54"/>
  <c r="BI172" i="54" s="1"/>
  <c r="BI8" i="54" s="1"/>
  <c r="EK85" i="9"/>
  <c r="BB60" i="9"/>
  <c r="BB94" i="9"/>
  <c r="BK140" i="54"/>
  <c r="BK154" i="54" s="1"/>
  <c r="BK138" i="54"/>
  <c r="BK152" i="54" s="1"/>
  <c r="BK136" i="54"/>
  <c r="BK150" i="54" s="1"/>
  <c r="BK134" i="54"/>
  <c r="BK148" i="54" s="1"/>
  <c r="BK142" i="54"/>
  <c r="BJ156" i="54"/>
  <c r="BJ125" i="54"/>
  <c r="BH183" i="54"/>
  <c r="BH184" i="54" s="1"/>
  <c r="BH185" i="54" s="1"/>
  <c r="EJ83" i="9"/>
  <c r="EJ85" i="9"/>
  <c r="BK169" i="54"/>
  <c r="BK164" i="54"/>
  <c r="BK175" i="54"/>
  <c r="BK170" i="54"/>
  <c r="EF85" i="9"/>
  <c r="EL85" i="9"/>
  <c r="EJ84" i="9"/>
  <c r="EI83" i="9"/>
  <c r="EI85" i="9"/>
  <c r="BJ182" i="54"/>
  <c r="BJ176" i="54"/>
  <c r="BJ181" i="54"/>
  <c r="BL163" i="54"/>
  <c r="BL110" i="54"/>
  <c r="EI84" i="9"/>
  <c r="EH84" i="9"/>
  <c r="EH83" i="9"/>
  <c r="EH85" i="9"/>
  <c r="BG60" i="9" l="1"/>
  <c r="BG62" i="9" s="1"/>
  <c r="BG94" i="9"/>
  <c r="BJ13" i="9"/>
  <c r="BI20" i="9"/>
  <c r="BI53" i="9" s="1"/>
  <c r="BI54" i="9" s="1"/>
  <c r="BI92" i="9"/>
  <c r="BH60" i="9"/>
  <c r="BH54" i="9"/>
  <c r="BI10" i="54"/>
  <c r="BK14" i="9" s="1"/>
  <c r="BJ171" i="54"/>
  <c r="BJ172" i="54" s="1"/>
  <c r="BJ8" i="54" s="1"/>
  <c r="BF97" i="9"/>
  <c r="BF62" i="9"/>
  <c r="BI183" i="54"/>
  <c r="BI184" i="54" s="1"/>
  <c r="BI185" i="54" s="1"/>
  <c r="BK182" i="54"/>
  <c r="BK176" i="54"/>
  <c r="BK181" i="54"/>
  <c r="BD97" i="9"/>
  <c r="BD62" i="9"/>
  <c r="EK51" i="9"/>
  <c r="BL142" i="54"/>
  <c r="BL138" i="54"/>
  <c r="BL152" i="54" s="1"/>
  <c r="BL136" i="54"/>
  <c r="BL150" i="54" s="1"/>
  <c r="BL134" i="54"/>
  <c r="BL148" i="54" s="1"/>
  <c r="BL140" i="54"/>
  <c r="BL154" i="54" s="1"/>
  <c r="BL170" i="54"/>
  <c r="BL175" i="54"/>
  <c r="BL164" i="54"/>
  <c r="BL169" i="54"/>
  <c r="BI60" i="9"/>
  <c r="BJ126" i="54"/>
  <c r="BJ115" i="54" s="1"/>
  <c r="BJ118" i="54" s="1"/>
  <c r="BJ6" i="54" s="1"/>
  <c r="BP18" i="9"/>
  <c r="BP15" i="9" s="1"/>
  <c r="BN111" i="54"/>
  <c r="BP58" i="9"/>
  <c r="BP17" i="9"/>
  <c r="BP16" i="9"/>
  <c r="EJ51" i="9"/>
  <c r="BE62" i="9"/>
  <c r="BE97" i="9"/>
  <c r="BK166" i="54"/>
  <c r="BK165" i="54"/>
  <c r="BK167" i="54"/>
  <c r="BB62" i="9"/>
  <c r="BB97" i="9"/>
  <c r="BK156" i="54"/>
  <c r="BK125" i="54"/>
  <c r="BA60" i="9"/>
  <c r="BE61" i="9" s="1"/>
  <c r="BA94" i="9"/>
  <c r="EI51" i="9"/>
  <c r="BJ177" i="54"/>
  <c r="BJ179" i="54"/>
  <c r="BJ178" i="54"/>
  <c r="PS18" i="10"/>
  <c r="BR9" i="9" s="1"/>
  <c r="PT19" i="10"/>
  <c r="EH51" i="9"/>
  <c r="BC97" i="9"/>
  <c r="BC62" i="9"/>
  <c r="BM163" i="54"/>
  <c r="BM110" i="54"/>
  <c r="BQ48" i="9"/>
  <c r="BQ7" i="9"/>
  <c r="EL51" i="9"/>
  <c r="EF51" i="9"/>
  <c r="BI94" i="9" l="1"/>
  <c r="BG97" i="9"/>
  <c r="BJ10" i="54"/>
  <c r="BL14" i="9" s="1"/>
  <c r="BL33" i="9" s="1"/>
  <c r="BL22" i="9" s="1"/>
  <c r="BL93" i="9" s="1"/>
  <c r="BJ92" i="9"/>
  <c r="BJ20" i="9"/>
  <c r="BJ53" i="9" s="1"/>
  <c r="BF61" i="9"/>
  <c r="BB61" i="9"/>
  <c r="BB69" i="9"/>
  <c r="BG69" i="9"/>
  <c r="BG61" i="9"/>
  <c r="BH69" i="9"/>
  <c r="BH61" i="9"/>
  <c r="BD61" i="9"/>
  <c r="BK13" i="9"/>
  <c r="BK33" i="9"/>
  <c r="BK22" i="9" s="1"/>
  <c r="BD69" i="9"/>
  <c r="BC61" i="9"/>
  <c r="BH97" i="9"/>
  <c r="BH62" i="9"/>
  <c r="BE69" i="9"/>
  <c r="BC69" i="9"/>
  <c r="BF69" i="9"/>
  <c r="BK171" i="54"/>
  <c r="BK172" i="54" s="1"/>
  <c r="BK8" i="54" s="1"/>
  <c r="BL167" i="54"/>
  <c r="BL166" i="54"/>
  <c r="BL165" i="54"/>
  <c r="BL181" i="54"/>
  <c r="BL182" i="54"/>
  <c r="BL176" i="54"/>
  <c r="BK177" i="54"/>
  <c r="BK178" i="54"/>
  <c r="BK179" i="54"/>
  <c r="PT18" i="10"/>
  <c r="BS9" i="9" s="1"/>
  <c r="PU19" i="10"/>
  <c r="BR7" i="9"/>
  <c r="BR48" i="9"/>
  <c r="BL125" i="54"/>
  <c r="BL156" i="54"/>
  <c r="BA97" i="9"/>
  <c r="BA62" i="9"/>
  <c r="BF63" i="9" s="1"/>
  <c r="BF66" i="9" s="1"/>
  <c r="BA69" i="9"/>
  <c r="BA61" i="9"/>
  <c r="BM164" i="54"/>
  <c r="BM169" i="54"/>
  <c r="BM175" i="54"/>
  <c r="BM170" i="54"/>
  <c r="BM140" i="54"/>
  <c r="BM154" i="54" s="1"/>
  <c r="BM136" i="54"/>
  <c r="BM150" i="54" s="1"/>
  <c r="BM138" i="54"/>
  <c r="BM152" i="54" s="1"/>
  <c r="BM134" i="54"/>
  <c r="BM148" i="54" s="1"/>
  <c r="BM142" i="54"/>
  <c r="BK126" i="54"/>
  <c r="BK115" i="54" s="1"/>
  <c r="BK118" i="54" s="1"/>
  <c r="BK6" i="54" s="1"/>
  <c r="BI62" i="9"/>
  <c r="BI97" i="9"/>
  <c r="BI61" i="9"/>
  <c r="BI69" i="9"/>
  <c r="BO111" i="54"/>
  <c r="BQ58" i="9"/>
  <c r="BQ17" i="9"/>
  <c r="BQ18" i="9"/>
  <c r="BQ15" i="9" s="1"/>
  <c r="BQ16" i="9"/>
  <c r="BJ183" i="54"/>
  <c r="BJ184" i="54" s="1"/>
  <c r="BJ185" i="54" s="1"/>
  <c r="BN163" i="54"/>
  <c r="BN110" i="54"/>
  <c r="BL13" i="9" l="1"/>
  <c r="BL20" i="9" s="1"/>
  <c r="BL53" i="9" s="1"/>
  <c r="BL54" i="9" s="1"/>
  <c r="BK10" i="54"/>
  <c r="BM14" i="9" s="1"/>
  <c r="BM33" i="9" s="1"/>
  <c r="BJ54" i="9"/>
  <c r="BJ94" i="9"/>
  <c r="BJ60" i="9"/>
  <c r="BI63" i="9"/>
  <c r="BI66" i="9" s="1"/>
  <c r="BC63" i="9"/>
  <c r="BC66" i="9" s="1"/>
  <c r="BD63" i="9"/>
  <c r="BD66" i="9" s="1"/>
  <c r="BE63" i="9"/>
  <c r="BE66" i="9" s="1"/>
  <c r="BH63" i="9"/>
  <c r="BH66" i="9" s="1"/>
  <c r="BK20" i="9"/>
  <c r="BK53" i="9" s="1"/>
  <c r="BK92" i="9"/>
  <c r="BG63" i="9"/>
  <c r="BG66" i="9" s="1"/>
  <c r="BK93" i="9"/>
  <c r="DZ93" i="9" s="1"/>
  <c r="EF93" i="9" s="1"/>
  <c r="C117" i="7" s="1"/>
  <c r="D117" i="7" s="1"/>
  <c r="DZ22" i="9"/>
  <c r="BB63" i="9"/>
  <c r="BB66" i="9" s="1"/>
  <c r="BL171" i="54"/>
  <c r="BL172" i="54" s="1"/>
  <c r="BL8" i="54" s="1"/>
  <c r="BK183" i="54"/>
  <c r="BK184" i="54" s="1"/>
  <c r="BK185" i="54" s="1"/>
  <c r="BM125" i="54"/>
  <c r="BM156" i="54"/>
  <c r="BR58" i="9"/>
  <c r="BP111" i="54"/>
  <c r="BR17" i="9"/>
  <c r="BR16" i="9"/>
  <c r="BR18" i="9"/>
  <c r="BR15" i="9" s="1"/>
  <c r="BA63" i="9"/>
  <c r="BA66" i="9" s="1"/>
  <c r="PU18" i="10"/>
  <c r="BT9" i="9" s="1"/>
  <c r="PV19" i="10"/>
  <c r="BS7" i="9"/>
  <c r="BS48" i="9"/>
  <c r="BM166" i="54"/>
  <c r="BM167" i="54"/>
  <c r="BM165" i="54"/>
  <c r="BN138" i="54"/>
  <c r="BN152" i="54" s="1"/>
  <c r="BN142" i="54"/>
  <c r="BN140" i="54"/>
  <c r="BN154" i="54" s="1"/>
  <c r="BN134" i="54"/>
  <c r="BN148" i="54" s="1"/>
  <c r="BN136" i="54"/>
  <c r="BN150" i="54" s="1"/>
  <c r="DV92" i="9"/>
  <c r="DW92" i="9"/>
  <c r="DX92" i="9"/>
  <c r="DY92" i="9"/>
  <c r="BM182" i="54"/>
  <c r="BM176" i="54"/>
  <c r="BM181" i="54"/>
  <c r="BN170" i="54"/>
  <c r="BN169" i="54"/>
  <c r="BN175" i="54"/>
  <c r="BN164" i="54"/>
  <c r="BL126" i="54"/>
  <c r="BL115" i="54" s="1"/>
  <c r="BL118" i="54" s="1"/>
  <c r="BL6" i="54" s="1"/>
  <c r="BO163" i="54"/>
  <c r="BO110" i="54"/>
  <c r="BL178" i="54"/>
  <c r="BL179" i="54"/>
  <c r="BL177" i="54"/>
  <c r="BL94" i="9" l="1"/>
  <c r="BL92" i="9"/>
  <c r="DZ92" i="9" s="1"/>
  <c r="EF92" i="9" s="1"/>
  <c r="C116" i="7" s="1"/>
  <c r="D116" i="7" s="1"/>
  <c r="E116" i="7" s="1"/>
  <c r="E117" i="7" s="1"/>
  <c r="BL60" i="9"/>
  <c r="BL62" i="9" s="1"/>
  <c r="BM13" i="9"/>
  <c r="BM20" i="9" s="1"/>
  <c r="BJ62" i="9"/>
  <c r="BJ63" i="9" s="1"/>
  <c r="BJ66" i="9" s="1"/>
  <c r="BJ97" i="9"/>
  <c r="BJ69" i="9"/>
  <c r="BJ61" i="9"/>
  <c r="BL10" i="54"/>
  <c r="BN14" i="9" s="1"/>
  <c r="BN13" i="9" s="1"/>
  <c r="BN20" i="9" s="1"/>
  <c r="G89" i="7"/>
  <c r="EK22" i="9"/>
  <c r="BK60" i="9"/>
  <c r="BK54" i="9"/>
  <c r="BK94" i="9"/>
  <c r="DZ53" i="9"/>
  <c r="BO136" i="54"/>
  <c r="BO150" i="54" s="1"/>
  <c r="BO138" i="54"/>
  <c r="BO152" i="54" s="1"/>
  <c r="BO134" i="54"/>
  <c r="BO148" i="54" s="1"/>
  <c r="BO142" i="54"/>
  <c r="BO140" i="54"/>
  <c r="BO154" i="54" s="1"/>
  <c r="BM171" i="54"/>
  <c r="BM172" i="54" s="1"/>
  <c r="BM8" i="54" s="1"/>
  <c r="BT7" i="9"/>
  <c r="BT48" i="9"/>
  <c r="PV18" i="10"/>
  <c r="BU9" i="9" s="1"/>
  <c r="PW19" i="10"/>
  <c r="BO164" i="54"/>
  <c r="BO169" i="54"/>
  <c r="BO170" i="54"/>
  <c r="BO175" i="54"/>
  <c r="BP163" i="54"/>
  <c r="BP110" i="54"/>
  <c r="BN176" i="54"/>
  <c r="BN182" i="54"/>
  <c r="BN181" i="54"/>
  <c r="BM178" i="54"/>
  <c r="BM179" i="54"/>
  <c r="BM177" i="54"/>
  <c r="DV94" i="9"/>
  <c r="DW94" i="9"/>
  <c r="BS18" i="9"/>
  <c r="BS15" i="9" s="1"/>
  <c r="BS16" i="9"/>
  <c r="BQ111" i="54"/>
  <c r="BS58" i="9"/>
  <c r="BS17" i="9"/>
  <c r="BN156" i="54"/>
  <c r="BN125" i="54"/>
  <c r="BM126" i="54"/>
  <c r="BM115" i="54" s="1"/>
  <c r="BM118" i="54" s="1"/>
  <c r="BM6" i="54" s="1"/>
  <c r="BN167" i="54"/>
  <c r="BN165" i="54"/>
  <c r="BN166" i="54"/>
  <c r="BL183" i="54"/>
  <c r="BL184" i="54" s="1"/>
  <c r="BL185" i="54" s="1"/>
  <c r="DZ94" i="9" l="1"/>
  <c r="EF94" i="9" s="1"/>
  <c r="C118" i="7" s="1"/>
  <c r="D118" i="7" s="1"/>
  <c r="E118" i="7" s="1"/>
  <c r="E119" i="7" s="1"/>
  <c r="E120" i="7" s="1"/>
  <c r="BL97" i="9"/>
  <c r="J17" i="17"/>
  <c r="L17" i="17" s="1"/>
  <c r="Q5" i="7" s="1"/>
  <c r="BL69" i="9"/>
  <c r="BL61" i="9"/>
  <c r="BN33" i="9"/>
  <c r="BM10" i="54"/>
  <c r="BO14" i="9" s="1"/>
  <c r="BO33" i="9" s="1"/>
  <c r="EK53" i="9"/>
  <c r="K106" i="7"/>
  <c r="M106" i="7" s="1"/>
  <c r="BK97" i="9"/>
  <c r="DZ97" i="9" s="1"/>
  <c r="BK62" i="9"/>
  <c r="BL63" i="9" s="1"/>
  <c r="BL66" i="9" s="1"/>
  <c r="BK61" i="9"/>
  <c r="BK69" i="9"/>
  <c r="DZ60" i="9"/>
  <c r="EK60" i="9" s="1"/>
  <c r="BN171" i="54"/>
  <c r="BN172" i="54" s="1"/>
  <c r="BN8" i="54" s="1"/>
  <c r="BN126" i="54"/>
  <c r="BN115" i="54" s="1"/>
  <c r="BN118" i="54" s="1"/>
  <c r="BN6" i="54" s="1"/>
  <c r="BM183" i="54"/>
  <c r="BM184" i="54" s="1"/>
  <c r="BM185" i="54" s="1"/>
  <c r="BP138" i="54"/>
  <c r="BP152" i="54" s="1"/>
  <c r="BP134" i="54"/>
  <c r="BP148" i="54" s="1"/>
  <c r="BP140" i="54"/>
  <c r="BP154" i="54" s="1"/>
  <c r="BP142" i="54"/>
  <c r="BP136" i="54"/>
  <c r="BP150" i="54" s="1"/>
  <c r="BO125" i="54"/>
  <c r="BO156" i="54"/>
  <c r="BP175" i="54"/>
  <c r="BP164" i="54"/>
  <c r="BP169" i="54"/>
  <c r="BP170" i="54"/>
  <c r="PW18" i="10"/>
  <c r="BV9" i="9" s="1"/>
  <c r="PX19" i="10"/>
  <c r="BQ163" i="54"/>
  <c r="BQ110" i="54"/>
  <c r="BU48" i="9"/>
  <c r="BU7" i="9"/>
  <c r="BO167" i="54"/>
  <c r="BO165" i="54"/>
  <c r="BO166" i="54"/>
  <c r="DV97" i="9"/>
  <c r="DW97" i="9"/>
  <c r="BN177" i="54"/>
  <c r="BN178" i="54"/>
  <c r="BN179" i="54"/>
  <c r="BO181" i="54"/>
  <c r="BO176" i="54"/>
  <c r="BO182" i="54"/>
  <c r="BT17" i="9"/>
  <c r="BT18" i="9"/>
  <c r="BT15" i="9" s="1"/>
  <c r="BT16" i="9"/>
  <c r="BT58" i="9"/>
  <c r="BR111" i="54"/>
  <c r="F5" i="7" l="1"/>
  <c r="N5" i="7" s="1"/>
  <c r="BN10" i="54"/>
  <c r="BP14" i="9" s="1"/>
  <c r="BP33" i="9" s="1"/>
  <c r="BO13" i="9"/>
  <c r="BO20" i="9" s="1"/>
  <c r="BK63" i="9"/>
  <c r="BK66" i="9" s="1"/>
  <c r="DZ62" i="9"/>
  <c r="EK62" i="9" s="1"/>
  <c r="EF97" i="9"/>
  <c r="BO171" i="54"/>
  <c r="BO172" i="54" s="1"/>
  <c r="BO8" i="54" s="1"/>
  <c r="BQ169" i="54"/>
  <c r="BQ164" i="54"/>
  <c r="BQ175" i="54"/>
  <c r="BQ170" i="54"/>
  <c r="BR163" i="54"/>
  <c r="BR110" i="54"/>
  <c r="BV48" i="9"/>
  <c r="BV7" i="9"/>
  <c r="PX18" i="10"/>
  <c r="BW9" i="9" s="1"/>
  <c r="PY19" i="10"/>
  <c r="BP156" i="54"/>
  <c r="BP125" i="54"/>
  <c r="BO177" i="54"/>
  <c r="BO178" i="54"/>
  <c r="BO179" i="54"/>
  <c r="BU16" i="9"/>
  <c r="BS111" i="54"/>
  <c r="BU58" i="9"/>
  <c r="BU18" i="9"/>
  <c r="BU15" i="9" s="1"/>
  <c r="BU17" i="9"/>
  <c r="BO126" i="54"/>
  <c r="BO115" i="54" s="1"/>
  <c r="BO118" i="54" s="1"/>
  <c r="BO6" i="54" s="1"/>
  <c r="BP165" i="54"/>
  <c r="BP166" i="54"/>
  <c r="BP167" i="54"/>
  <c r="BN183" i="54"/>
  <c r="BN184" i="54" s="1"/>
  <c r="BN185" i="54" s="1"/>
  <c r="BQ140" i="54"/>
  <c r="BQ154" i="54" s="1"/>
  <c r="BQ134" i="54"/>
  <c r="BQ148" i="54" s="1"/>
  <c r="BQ136" i="54"/>
  <c r="BQ150" i="54" s="1"/>
  <c r="BQ142" i="54"/>
  <c r="BQ138" i="54"/>
  <c r="BQ152" i="54" s="1"/>
  <c r="BP182" i="54"/>
  <c r="BP181" i="54"/>
  <c r="BP176" i="54"/>
  <c r="BP13" i="9" l="1"/>
  <c r="BP20" i="9" s="1"/>
  <c r="G18" i="8"/>
  <c r="G20" i="8" s="1"/>
  <c r="BO10" i="54"/>
  <c r="BQ14" i="9" s="1"/>
  <c r="BQ33" i="9" s="1"/>
  <c r="BR170" i="54"/>
  <c r="BR175" i="54"/>
  <c r="BR169" i="54"/>
  <c r="BR164" i="54"/>
  <c r="BQ156" i="54"/>
  <c r="BQ125" i="54"/>
  <c r="BS163" i="54"/>
  <c r="BS110" i="54"/>
  <c r="PY18" i="10"/>
  <c r="BX9" i="9" s="1"/>
  <c r="PZ19" i="10"/>
  <c r="BQ176" i="54"/>
  <c r="BQ181" i="54"/>
  <c r="BQ182" i="54"/>
  <c r="BW48" i="9"/>
  <c r="BW7" i="9"/>
  <c r="BP171" i="54"/>
  <c r="BP172" i="54" s="1"/>
  <c r="BP8" i="54" s="1"/>
  <c r="BO183" i="54"/>
  <c r="BO184" i="54" s="1"/>
  <c r="BO185" i="54" s="1"/>
  <c r="BV18" i="9"/>
  <c r="BV15" i="9" s="1"/>
  <c r="BV58" i="9"/>
  <c r="BT111" i="54"/>
  <c r="BV16" i="9"/>
  <c r="BV17" i="9"/>
  <c r="BQ167" i="54"/>
  <c r="BQ166" i="54"/>
  <c r="BQ165" i="54"/>
  <c r="BP178" i="54"/>
  <c r="BP177" i="54"/>
  <c r="BP179" i="54"/>
  <c r="BP126" i="54"/>
  <c r="BP115" i="54" s="1"/>
  <c r="BP118" i="54" s="1"/>
  <c r="BP6" i="54" s="1"/>
  <c r="BR142" i="54"/>
  <c r="BR140" i="54"/>
  <c r="BR154" i="54" s="1"/>
  <c r="BR134" i="54"/>
  <c r="BR148" i="54" s="1"/>
  <c r="BR136" i="54"/>
  <c r="BR150" i="54" s="1"/>
  <c r="BR138" i="54"/>
  <c r="BR152" i="54" s="1"/>
  <c r="BP10" i="54" l="1"/>
  <c r="BR14" i="9" s="1"/>
  <c r="BR33" i="9" s="1"/>
  <c r="BQ13" i="9"/>
  <c r="BQ20" i="9" s="1"/>
  <c r="BQ177" i="54"/>
  <c r="BQ178" i="54"/>
  <c r="BQ179" i="54"/>
  <c r="BR165" i="54"/>
  <c r="BR166" i="54"/>
  <c r="BR167" i="54"/>
  <c r="PZ18" i="10"/>
  <c r="BY9" i="9" s="1"/>
  <c r="QA19" i="10"/>
  <c r="BX48" i="9"/>
  <c r="BX7" i="9"/>
  <c r="BQ171" i="54"/>
  <c r="BQ172" i="54" s="1"/>
  <c r="BQ8" i="54" s="1"/>
  <c r="BT163" i="54"/>
  <c r="BT110" i="54"/>
  <c r="BW17" i="9"/>
  <c r="BW18" i="9"/>
  <c r="BW15" i="9" s="1"/>
  <c r="BW58" i="9"/>
  <c r="BW16" i="9"/>
  <c r="BU111" i="54"/>
  <c r="BS136" i="54"/>
  <c r="BS150" i="54" s="1"/>
  <c r="BS138" i="54"/>
  <c r="BS152" i="54" s="1"/>
  <c r="BS140" i="54"/>
  <c r="BS154" i="54" s="1"/>
  <c r="BS134" i="54"/>
  <c r="BS148" i="54" s="1"/>
  <c r="BS142" i="54"/>
  <c r="BR181" i="54"/>
  <c r="BR182" i="54"/>
  <c r="BR176" i="54"/>
  <c r="BR156" i="54"/>
  <c r="BR125" i="54"/>
  <c r="BP183" i="54"/>
  <c r="BP184" i="54" s="1"/>
  <c r="BP185" i="54" s="1"/>
  <c r="BS169" i="54"/>
  <c r="BS175" i="54"/>
  <c r="BS164" i="54"/>
  <c r="BS170" i="54"/>
  <c r="BQ126" i="54"/>
  <c r="BQ115" i="54" s="1"/>
  <c r="BQ118" i="54" s="1"/>
  <c r="BQ6" i="54" s="1"/>
  <c r="BR13" i="9" l="1"/>
  <c r="BR20" i="9" s="1"/>
  <c r="BQ10" i="54"/>
  <c r="BS14" i="9" s="1"/>
  <c r="BR171" i="54"/>
  <c r="BR172" i="54" s="1"/>
  <c r="BR8" i="54" s="1"/>
  <c r="BY48" i="9"/>
  <c r="BY7" i="9"/>
  <c r="BR126" i="54"/>
  <c r="BR115" i="54" s="1"/>
  <c r="BR118" i="54" s="1"/>
  <c r="BR6" i="54" s="1"/>
  <c r="BS156" i="54"/>
  <c r="BS125" i="54"/>
  <c r="BT138" i="54"/>
  <c r="BT152" i="54" s="1"/>
  <c r="BT140" i="54"/>
  <c r="BT154" i="54" s="1"/>
  <c r="BT136" i="54"/>
  <c r="BT150" i="54" s="1"/>
  <c r="BT142" i="54"/>
  <c r="BT134" i="54"/>
  <c r="BT148" i="54" s="1"/>
  <c r="BT169" i="54"/>
  <c r="BT164" i="54"/>
  <c r="BT175" i="54"/>
  <c r="BT170" i="54"/>
  <c r="BS165" i="54"/>
  <c r="BS166" i="54"/>
  <c r="BS167" i="54"/>
  <c r="BS181" i="54"/>
  <c r="BS176" i="54"/>
  <c r="BS182" i="54"/>
  <c r="BR178" i="54"/>
  <c r="BR177" i="54"/>
  <c r="BR179" i="54"/>
  <c r="BU163" i="54"/>
  <c r="BU110" i="54"/>
  <c r="BX16" i="9"/>
  <c r="BX17" i="9"/>
  <c r="BV111" i="54"/>
  <c r="BX18" i="9"/>
  <c r="BX15" i="9" s="1"/>
  <c r="BX58" i="9"/>
  <c r="L53" i="8"/>
  <c r="BY16" i="9"/>
  <c r="BQ183" i="54"/>
  <c r="BQ184" i="54" s="1"/>
  <c r="BQ185" i="54" s="1"/>
  <c r="QB19" i="10"/>
  <c r="QA18" i="10"/>
  <c r="BZ9" i="9" s="1"/>
  <c r="BR10" i="54" l="1"/>
  <c r="BT14" i="9" s="1"/>
  <c r="BT13" i="9" s="1"/>
  <c r="BT20" i="9" s="1"/>
  <c r="BS33" i="9"/>
  <c r="BS13" i="9"/>
  <c r="BS20" i="9" s="1"/>
  <c r="BR183" i="54"/>
  <c r="BR184" i="54" s="1"/>
  <c r="BR185" i="54" s="1"/>
  <c r="BS126" i="54"/>
  <c r="BS115" i="54" s="1"/>
  <c r="BS118" i="54" s="1"/>
  <c r="BS6" i="54" s="1"/>
  <c r="BZ48" i="9"/>
  <c r="BZ7" i="9"/>
  <c r="BS171" i="54"/>
  <c r="BS172" i="54" s="1"/>
  <c r="BS8" i="54" s="1"/>
  <c r="BT156" i="54"/>
  <c r="BT125" i="54"/>
  <c r="QB18" i="10"/>
  <c r="CA9" i="9" s="1"/>
  <c r="QC19" i="10"/>
  <c r="BY18" i="9"/>
  <c r="BY58" i="9"/>
  <c r="BW111" i="54"/>
  <c r="BY17" i="9"/>
  <c r="EB17" i="9" s="1"/>
  <c r="BZ16" i="9"/>
  <c r="BU169" i="54"/>
  <c r="BU175" i="54"/>
  <c r="BU164" i="54"/>
  <c r="BU170" i="54"/>
  <c r="BP32" i="9"/>
  <c r="BP22" i="9" s="1"/>
  <c r="BP53" i="9" s="1"/>
  <c r="BW32" i="9"/>
  <c r="BR32" i="9"/>
  <c r="BR22" i="9" s="1"/>
  <c r="BR53" i="9" s="1"/>
  <c r="BX32" i="9"/>
  <c r="BS32" i="9"/>
  <c r="BS22" i="9" s="1"/>
  <c r="BU32" i="9"/>
  <c r="BN32" i="9"/>
  <c r="BN22" i="9" s="1"/>
  <c r="BN53" i="9" s="1"/>
  <c r="BQ32" i="9"/>
  <c r="BQ22" i="9" s="1"/>
  <c r="BQ53" i="9" s="1"/>
  <c r="BV32" i="9"/>
  <c r="BT32" i="9"/>
  <c r="BM32" i="9"/>
  <c r="BO32" i="9"/>
  <c r="BO22" i="9" s="1"/>
  <c r="BO53" i="9" s="1"/>
  <c r="BS177" i="54"/>
  <c r="BS178" i="54"/>
  <c r="BS179" i="54"/>
  <c r="BT165" i="54"/>
  <c r="BT166" i="54"/>
  <c r="BT167" i="54"/>
  <c r="BV163" i="54"/>
  <c r="BV110" i="54"/>
  <c r="BU134" i="54"/>
  <c r="BU148" i="54" s="1"/>
  <c r="BU136" i="54"/>
  <c r="BU150" i="54" s="1"/>
  <c r="BU142" i="54"/>
  <c r="BU140" i="54"/>
  <c r="BU154" i="54" s="1"/>
  <c r="BU138" i="54"/>
  <c r="BU152" i="54" s="1"/>
  <c r="BT182" i="54"/>
  <c r="BT176" i="54"/>
  <c r="BT181" i="54"/>
  <c r="BS53" i="9" l="1"/>
  <c r="BS60" i="9" s="1"/>
  <c r="BS62" i="9" s="1"/>
  <c r="BT33" i="9"/>
  <c r="BT22" i="9" s="1"/>
  <c r="BT53" i="9" s="1"/>
  <c r="BP60" i="9"/>
  <c r="BP62" i="9" s="1"/>
  <c r="BP54" i="9"/>
  <c r="BN60" i="9"/>
  <c r="BN62" i="9" s="1"/>
  <c r="BN54" i="9"/>
  <c r="BQ60" i="9"/>
  <c r="BQ62" i="9" s="1"/>
  <c r="BQ54" i="9"/>
  <c r="BS10" i="54"/>
  <c r="BU14" i="9" s="1"/>
  <c r="BO60" i="9"/>
  <c r="BO62" i="9" s="1"/>
  <c r="BO54" i="9"/>
  <c r="BR60" i="9"/>
  <c r="BR62" i="9" s="1"/>
  <c r="BR54" i="9"/>
  <c r="BS183" i="54"/>
  <c r="BS184" i="54" s="1"/>
  <c r="BS185" i="54" s="1"/>
  <c r="BU125" i="54"/>
  <c r="BU156" i="54"/>
  <c r="BU166" i="54"/>
  <c r="BU167" i="54"/>
  <c r="BU165" i="54"/>
  <c r="BY15" i="9"/>
  <c r="EB15" i="9" s="1"/>
  <c r="EB18" i="9"/>
  <c r="BV170" i="54"/>
  <c r="BV164" i="54"/>
  <c r="BV169" i="54"/>
  <c r="BV175" i="54"/>
  <c r="BU181" i="54"/>
  <c r="BU176" i="54"/>
  <c r="BU182" i="54"/>
  <c r="BZ18" i="9"/>
  <c r="BZ15" i="9" s="1"/>
  <c r="BZ58" i="9"/>
  <c r="BX111" i="54"/>
  <c r="BZ17" i="9"/>
  <c r="CA16" i="9"/>
  <c r="BV140" i="54"/>
  <c r="BV154" i="54" s="1"/>
  <c r="BV138" i="54"/>
  <c r="BV152" i="54" s="1"/>
  <c r="BV134" i="54"/>
  <c r="BV148" i="54" s="1"/>
  <c r="BV142" i="54"/>
  <c r="BV136" i="54"/>
  <c r="BV150" i="54" s="1"/>
  <c r="QC18" i="10"/>
  <c r="CB9" i="9" s="1"/>
  <c r="QD19" i="10"/>
  <c r="BT178" i="54"/>
  <c r="BT179" i="54"/>
  <c r="BT177" i="54"/>
  <c r="BM22" i="9"/>
  <c r="EA32" i="9"/>
  <c r="CA48" i="9"/>
  <c r="CA7" i="9"/>
  <c r="BT171" i="54"/>
  <c r="BT172" i="54" s="1"/>
  <c r="BT8" i="54" s="1"/>
  <c r="BW163" i="54"/>
  <c r="BW110" i="54"/>
  <c r="BT126" i="54"/>
  <c r="BT115" i="54" s="1"/>
  <c r="BT118" i="54" s="1"/>
  <c r="BT6" i="54" s="1"/>
  <c r="BS54" i="9" l="1"/>
  <c r="BT54" i="9"/>
  <c r="BT60" i="9"/>
  <c r="BT62" i="9" s="1"/>
  <c r="BT10" i="54"/>
  <c r="BV14" i="9" s="1"/>
  <c r="BV33" i="9" s="1"/>
  <c r="BV22" i="9" s="1"/>
  <c r="BU13" i="9"/>
  <c r="BU20" i="9" s="1"/>
  <c r="BU33" i="9"/>
  <c r="BU22" i="9" s="1"/>
  <c r="QE19" i="10"/>
  <c r="QD18" i="10"/>
  <c r="CC9" i="9" s="1"/>
  <c r="CB7" i="9"/>
  <c r="CB48" i="9"/>
  <c r="BV156" i="54"/>
  <c r="BV125" i="54"/>
  <c r="BU179" i="54"/>
  <c r="BU178" i="54"/>
  <c r="BU177" i="54"/>
  <c r="BW136" i="54"/>
  <c r="BW150" i="54" s="1"/>
  <c r="BW140" i="54"/>
  <c r="BW154" i="54" s="1"/>
  <c r="BW134" i="54"/>
  <c r="BW148" i="54" s="1"/>
  <c r="BW138" i="54"/>
  <c r="BW152" i="54" s="1"/>
  <c r="BW142" i="54"/>
  <c r="BU126" i="54"/>
  <c r="BU115" i="54" s="1"/>
  <c r="BU118" i="54" s="1"/>
  <c r="BU6" i="54" s="1"/>
  <c r="CA18" i="9"/>
  <c r="CA15" i="9" s="1"/>
  <c r="CA58" i="9"/>
  <c r="CA17" i="9"/>
  <c r="BY111" i="54"/>
  <c r="CB16" i="9"/>
  <c r="BM53" i="9"/>
  <c r="BM54" i="9" s="1"/>
  <c r="BV165" i="54"/>
  <c r="BV166" i="54"/>
  <c r="BV167" i="54"/>
  <c r="BU171" i="54"/>
  <c r="BU172" i="54" s="1"/>
  <c r="BU8" i="54" s="1"/>
  <c r="BT183" i="54"/>
  <c r="BT184" i="54" s="1"/>
  <c r="BT185" i="54" s="1"/>
  <c r="BX163" i="54"/>
  <c r="BX110" i="54"/>
  <c r="BV176" i="54"/>
  <c r="BV182" i="54"/>
  <c r="BV181" i="54"/>
  <c r="BW175" i="54"/>
  <c r="BW164" i="54"/>
  <c r="BW169" i="54"/>
  <c r="BW170" i="54"/>
  <c r="BU53" i="9" l="1"/>
  <c r="BU60" i="9" s="1"/>
  <c r="BU62" i="9" s="1"/>
  <c r="BV13" i="9"/>
  <c r="BV20" i="9" s="1"/>
  <c r="BV53" i="9" s="1"/>
  <c r="BU10" i="54"/>
  <c r="BW14" i="9" s="1"/>
  <c r="BV178" i="54"/>
  <c r="BV177" i="54"/>
  <c r="BV179" i="54"/>
  <c r="CB58" i="9"/>
  <c r="CB18" i="9"/>
  <c r="CB15" i="9" s="1"/>
  <c r="CB17" i="9"/>
  <c r="BZ111" i="54"/>
  <c r="CC16" i="9"/>
  <c r="BV171" i="54"/>
  <c r="BV172" i="54" s="1"/>
  <c r="BV8" i="54" s="1"/>
  <c r="BY163" i="54"/>
  <c r="BY110" i="54"/>
  <c r="BU183" i="54"/>
  <c r="BU184" i="54" s="1"/>
  <c r="BU185" i="54" s="1"/>
  <c r="CC48" i="9"/>
  <c r="CC7" i="9"/>
  <c r="BW165" i="54"/>
  <c r="BW166" i="54"/>
  <c r="BW167" i="54"/>
  <c r="BW176" i="54"/>
  <c r="BW181" i="54"/>
  <c r="BW182" i="54"/>
  <c r="BX142" i="54"/>
  <c r="BX138" i="54"/>
  <c r="BX152" i="54" s="1"/>
  <c r="BX134" i="54"/>
  <c r="BX148" i="54" s="1"/>
  <c r="BX140" i="54"/>
  <c r="BX154" i="54" s="1"/>
  <c r="BX136" i="54"/>
  <c r="BX150" i="54" s="1"/>
  <c r="BM60" i="9"/>
  <c r="QE18" i="10"/>
  <c r="CD9" i="9" s="1"/>
  <c r="QF19" i="10"/>
  <c r="BX170" i="54"/>
  <c r="BX164" i="54"/>
  <c r="BX169" i="54"/>
  <c r="BX175" i="54"/>
  <c r="BW156" i="54"/>
  <c r="BW125" i="54"/>
  <c r="BV126" i="54"/>
  <c r="BV115" i="54" s="1"/>
  <c r="BV118" i="54" s="1"/>
  <c r="BV6" i="54" s="1"/>
  <c r="BU54" i="9" l="1"/>
  <c r="BV54" i="9"/>
  <c r="BV60" i="9"/>
  <c r="BV62" i="9" s="1"/>
  <c r="BR61" i="9"/>
  <c r="BO61" i="9"/>
  <c r="BT69" i="9"/>
  <c r="BP69" i="9"/>
  <c r="BR69" i="9"/>
  <c r="BN69" i="9"/>
  <c r="BQ61" i="9"/>
  <c r="BT61" i="9"/>
  <c r="BN61" i="9"/>
  <c r="BQ69" i="9"/>
  <c r="BS69" i="9"/>
  <c r="BP61" i="9"/>
  <c r="BS61" i="9"/>
  <c r="BO69" i="9"/>
  <c r="BW33" i="9"/>
  <c r="BW22" i="9" s="1"/>
  <c r="BW13" i="9"/>
  <c r="BW20" i="9" s="1"/>
  <c r="BV10" i="54"/>
  <c r="BX14" i="9" s="1"/>
  <c r="BU61" i="9"/>
  <c r="BU69" i="9"/>
  <c r="QF18" i="10"/>
  <c r="CE9" i="9" s="1"/>
  <c r="QG19" i="10"/>
  <c r="BW171" i="54"/>
  <c r="BW172" i="54" s="1"/>
  <c r="BW8" i="54" s="1"/>
  <c r="BY136" i="54"/>
  <c r="BY150" i="54" s="1"/>
  <c r="BY142" i="54"/>
  <c r="BY134" i="54"/>
  <c r="BY148" i="54" s="1"/>
  <c r="BY138" i="54"/>
  <c r="BY152" i="54" s="1"/>
  <c r="BY140" i="54"/>
  <c r="BY154" i="54" s="1"/>
  <c r="CA111" i="54"/>
  <c r="CC18" i="9"/>
  <c r="CC15" i="9" s="1"/>
  <c r="CC58" i="9"/>
  <c r="CC17" i="9"/>
  <c r="CD16" i="9"/>
  <c r="BW177" i="54"/>
  <c r="BW178" i="54"/>
  <c r="BW179" i="54"/>
  <c r="BX167" i="54"/>
  <c r="BX165" i="54"/>
  <c r="BX166" i="54"/>
  <c r="CD7" i="9"/>
  <c r="CD48" i="9"/>
  <c r="BX156" i="54"/>
  <c r="BX125" i="54"/>
  <c r="BY175" i="54"/>
  <c r="BY164" i="54"/>
  <c r="BY170" i="54"/>
  <c r="BY169" i="54"/>
  <c r="BZ163" i="54"/>
  <c r="BZ110" i="54"/>
  <c r="BV183" i="54"/>
  <c r="BV184" i="54" s="1"/>
  <c r="BV185" i="54" s="1"/>
  <c r="BX181" i="54"/>
  <c r="BX176" i="54"/>
  <c r="BX182" i="54"/>
  <c r="BW126" i="54"/>
  <c r="BW115" i="54" s="1"/>
  <c r="BW118" i="54" s="1"/>
  <c r="BW6" i="54" s="1"/>
  <c r="BM62" i="9"/>
  <c r="BM69" i="9"/>
  <c r="BM61" i="9"/>
  <c r="BV69" i="9" l="1"/>
  <c r="BV61" i="9"/>
  <c r="BX13" i="9"/>
  <c r="BX20" i="9" s="1"/>
  <c r="BX33" i="9"/>
  <c r="BX22" i="9" s="1"/>
  <c r="BN63" i="9"/>
  <c r="BN66" i="9" s="1"/>
  <c r="BT63" i="9"/>
  <c r="BT66" i="9" s="1"/>
  <c r="BQ63" i="9"/>
  <c r="BQ66" i="9" s="1"/>
  <c r="BO63" i="9"/>
  <c r="BO66" i="9" s="1"/>
  <c r="BR63" i="9"/>
  <c r="BR66" i="9" s="1"/>
  <c r="BS63" i="9"/>
  <c r="BS66" i="9" s="1"/>
  <c r="BP63" i="9"/>
  <c r="BP66" i="9" s="1"/>
  <c r="BW53" i="9"/>
  <c r="EA22" i="9"/>
  <c r="G90" i="7" s="1"/>
  <c r="BU63" i="9"/>
  <c r="BU66" i="9" s="1"/>
  <c r="BW10" i="54"/>
  <c r="BY14" i="9" s="1"/>
  <c r="BV63" i="9"/>
  <c r="BV66" i="9" s="1"/>
  <c r="BX171" i="54"/>
  <c r="BX172" i="54" s="1"/>
  <c r="BX8" i="54" s="1"/>
  <c r="BY181" i="54"/>
  <c r="BY182" i="54"/>
  <c r="BY176" i="54"/>
  <c r="BM63" i="9"/>
  <c r="BM66" i="9" s="1"/>
  <c r="BX178" i="54"/>
  <c r="BX179" i="54"/>
  <c r="BX177" i="54"/>
  <c r="BZ138" i="54"/>
  <c r="BZ152" i="54" s="1"/>
  <c r="BZ134" i="54"/>
  <c r="BZ148" i="54" s="1"/>
  <c r="BZ142" i="54"/>
  <c r="BZ140" i="54"/>
  <c r="BZ154" i="54" s="1"/>
  <c r="BZ136" i="54"/>
  <c r="BZ150" i="54" s="1"/>
  <c r="BX126" i="54"/>
  <c r="BX115" i="54" s="1"/>
  <c r="BX118" i="54" s="1"/>
  <c r="BX6" i="54" s="1"/>
  <c r="BY156" i="54"/>
  <c r="BY125" i="54"/>
  <c r="CA163" i="54"/>
  <c r="CA110" i="54"/>
  <c r="BZ169" i="54"/>
  <c r="BZ164" i="54"/>
  <c r="BZ170" i="54"/>
  <c r="BZ175" i="54"/>
  <c r="CD18" i="9"/>
  <c r="CD15" i="9" s="1"/>
  <c r="CB111" i="54"/>
  <c r="CD58" i="9"/>
  <c r="CD17" i="9"/>
  <c r="CE16" i="9"/>
  <c r="BW183" i="54"/>
  <c r="BW184" i="54" s="1"/>
  <c r="BW185" i="54" s="1"/>
  <c r="QG18" i="10"/>
  <c r="CF9" i="9" s="1"/>
  <c r="QH19" i="10"/>
  <c r="BY166" i="54"/>
  <c r="BY165" i="54"/>
  <c r="BY167" i="54"/>
  <c r="CE7" i="9"/>
  <c r="CE48" i="9"/>
  <c r="BY33" i="9" l="1"/>
  <c r="BY13" i="9"/>
  <c r="BY20" i="9" s="1"/>
  <c r="BW60" i="9"/>
  <c r="BW54" i="9"/>
  <c r="BX10" i="54"/>
  <c r="BZ14" i="9" s="1"/>
  <c r="BX53" i="9"/>
  <c r="CA138" i="54"/>
  <c r="CA152" i="54" s="1"/>
  <c r="CA134" i="54"/>
  <c r="CA148" i="54" s="1"/>
  <c r="CA142" i="54"/>
  <c r="CA136" i="54"/>
  <c r="CA150" i="54" s="1"/>
  <c r="CA140" i="54"/>
  <c r="CA154" i="54" s="1"/>
  <c r="BY179" i="54"/>
  <c r="BY178" i="54"/>
  <c r="BY177" i="54"/>
  <c r="CA164" i="54"/>
  <c r="CA170" i="54"/>
  <c r="CA169" i="54"/>
  <c r="CA175" i="54"/>
  <c r="BZ176" i="54"/>
  <c r="BZ181" i="54"/>
  <c r="BZ182" i="54"/>
  <c r="BX183" i="54"/>
  <c r="BX184" i="54" s="1"/>
  <c r="BX185" i="54" s="1"/>
  <c r="BZ166" i="54"/>
  <c r="BZ165" i="54"/>
  <c r="BZ167" i="54"/>
  <c r="BY126" i="54"/>
  <c r="BY115" i="54" s="1"/>
  <c r="BY118" i="54" s="1"/>
  <c r="BY6" i="54" s="1"/>
  <c r="QH18" i="10"/>
  <c r="CG9" i="9" s="1"/>
  <c r="QI19" i="10"/>
  <c r="CF48" i="9"/>
  <c r="CF7" i="9"/>
  <c r="CB163" i="54"/>
  <c r="CB110" i="54"/>
  <c r="CC111" i="54"/>
  <c r="CE17" i="9"/>
  <c r="CE58" i="9"/>
  <c r="CE18" i="9"/>
  <c r="CE15" i="9" s="1"/>
  <c r="CF16" i="9"/>
  <c r="BY171" i="54"/>
  <c r="BY172" i="54" s="1"/>
  <c r="BY8" i="54" s="1"/>
  <c r="BZ156" i="54"/>
  <c r="BZ125" i="54"/>
  <c r="BY10" i="54" l="1"/>
  <c r="CA14" i="9" s="1"/>
  <c r="CA13" i="9" s="1"/>
  <c r="CA20" i="9" s="1"/>
  <c r="BX60" i="9"/>
  <c r="BX62" i="9" s="1"/>
  <c r="BX54" i="9"/>
  <c r="BZ33" i="9"/>
  <c r="BZ13" i="9"/>
  <c r="BZ20" i="9" s="1"/>
  <c r="EA53" i="9"/>
  <c r="K107" i="7" s="1"/>
  <c r="M107" i="7" s="1"/>
  <c r="BW62" i="9"/>
  <c r="BW69" i="9"/>
  <c r="BW61" i="9"/>
  <c r="BZ171" i="54"/>
  <c r="BZ172" i="54" s="1"/>
  <c r="BZ8" i="54" s="1"/>
  <c r="QI18" i="10"/>
  <c r="CH9" i="9" s="1"/>
  <c r="QJ19" i="10"/>
  <c r="CA182" i="54"/>
  <c r="CA181" i="54"/>
  <c r="CA176" i="54"/>
  <c r="CB138" i="54"/>
  <c r="CB152" i="54" s="1"/>
  <c r="CB136" i="54"/>
  <c r="CB150" i="54" s="1"/>
  <c r="CB134" i="54"/>
  <c r="CB148" i="54" s="1"/>
  <c r="CB140" i="54"/>
  <c r="CB154" i="54" s="1"/>
  <c r="CB142" i="54"/>
  <c r="CC163" i="54"/>
  <c r="CC110" i="54"/>
  <c r="CA156" i="54"/>
  <c r="CA125" i="54"/>
  <c r="CB175" i="54"/>
  <c r="CB164" i="54"/>
  <c r="CB170" i="54"/>
  <c r="CB169" i="54"/>
  <c r="CA165" i="54"/>
  <c r="CA167" i="54"/>
  <c r="CA166" i="54"/>
  <c r="BY183" i="54"/>
  <c r="BY184" i="54" s="1"/>
  <c r="BY185" i="54" s="1"/>
  <c r="CG7" i="9"/>
  <c r="CG48" i="9"/>
  <c r="BZ126" i="54"/>
  <c r="BZ115" i="54" s="1"/>
  <c r="BZ118" i="54" s="1"/>
  <c r="BZ6" i="54" s="1"/>
  <c r="BZ10" i="54" s="1"/>
  <c r="CB14" i="9" s="1"/>
  <c r="CB13" i="9" s="1"/>
  <c r="CB20" i="9" s="1"/>
  <c r="CF18" i="9"/>
  <c r="CF15" i="9" s="1"/>
  <c r="CF17" i="9"/>
  <c r="CF58" i="9"/>
  <c r="CD111" i="54"/>
  <c r="CG16" i="9"/>
  <c r="BZ177" i="54"/>
  <c r="BZ178" i="54"/>
  <c r="BZ179" i="54"/>
  <c r="EA60" i="9" l="1"/>
  <c r="CA33" i="9"/>
  <c r="CB33" i="9"/>
  <c r="BX61" i="9"/>
  <c r="BW63" i="9"/>
  <c r="BW66" i="9" s="1"/>
  <c r="EA62" i="9"/>
  <c r="BX63" i="9"/>
  <c r="BX66" i="9" s="1"/>
  <c r="BX69" i="9"/>
  <c r="BZ183" i="54"/>
  <c r="BZ184" i="54" s="1"/>
  <c r="BZ185" i="54" s="1"/>
  <c r="CA171" i="54"/>
  <c r="CA172" i="54" s="1"/>
  <c r="CA8" i="54" s="1"/>
  <c r="CA177" i="54"/>
  <c r="CA179" i="54"/>
  <c r="CA178" i="54"/>
  <c r="CC170" i="54"/>
  <c r="CC169" i="54"/>
  <c r="CC164" i="54"/>
  <c r="CC175" i="54"/>
  <c r="CB125" i="54"/>
  <c r="CB156" i="54"/>
  <c r="CA126" i="54"/>
  <c r="CA115" i="54" s="1"/>
  <c r="CA118" i="54" s="1"/>
  <c r="CA6" i="54" s="1"/>
  <c r="CC142" i="54"/>
  <c r="CC136" i="54"/>
  <c r="CC150" i="54" s="1"/>
  <c r="CC134" i="54"/>
  <c r="CC148" i="54" s="1"/>
  <c r="CC138" i="54"/>
  <c r="CC152" i="54" s="1"/>
  <c r="CC140" i="54"/>
  <c r="CC154" i="54" s="1"/>
  <c r="QJ18" i="10"/>
  <c r="CI9" i="9" s="1"/>
  <c r="QK19" i="10"/>
  <c r="CD163" i="54"/>
  <c r="CD110" i="54"/>
  <c r="CB165" i="54"/>
  <c r="CB167" i="54"/>
  <c r="CB166" i="54"/>
  <c r="CH48" i="9"/>
  <c r="CH7" i="9"/>
  <c r="CG58" i="9"/>
  <c r="CG18" i="9"/>
  <c r="CG15" i="9" s="1"/>
  <c r="CE111" i="54"/>
  <c r="CG17" i="9"/>
  <c r="CH16" i="9"/>
  <c r="CB176" i="54"/>
  <c r="CB182" i="54"/>
  <c r="CB181" i="54"/>
  <c r="CA10" i="54" l="1"/>
  <c r="CC14" i="9" s="1"/>
  <c r="CA183" i="54"/>
  <c r="CA184" i="54" s="1"/>
  <c r="CA185" i="54" s="1"/>
  <c r="CC156" i="54"/>
  <c r="CC125" i="54"/>
  <c r="CB179" i="54"/>
  <c r="CB177" i="54"/>
  <c r="CB178" i="54"/>
  <c r="CH17" i="9"/>
  <c r="CH18" i="9"/>
  <c r="CH15" i="9" s="1"/>
  <c r="CF111" i="54"/>
  <c r="CH58" i="9"/>
  <c r="CI16" i="9"/>
  <c r="QK18" i="10"/>
  <c r="CJ9" i="9" s="1"/>
  <c r="QL19" i="10"/>
  <c r="CC176" i="54"/>
  <c r="CC181" i="54"/>
  <c r="CC182" i="54"/>
  <c r="CI48" i="9"/>
  <c r="CI7" i="9"/>
  <c r="CC167" i="54"/>
  <c r="CC165" i="54"/>
  <c r="CC166" i="54"/>
  <c r="CE163" i="54"/>
  <c r="CE110" i="54"/>
  <c r="CB171" i="54"/>
  <c r="CB172" i="54" s="1"/>
  <c r="CB8" i="54" s="1"/>
  <c r="CD134" i="54"/>
  <c r="CD148" i="54" s="1"/>
  <c r="CD142" i="54"/>
  <c r="CD140" i="54"/>
  <c r="CD154" i="54" s="1"/>
  <c r="CD138" i="54"/>
  <c r="CD152" i="54" s="1"/>
  <c r="CD136" i="54"/>
  <c r="CD150" i="54" s="1"/>
  <c r="CD170" i="54"/>
  <c r="CD164" i="54"/>
  <c r="CD175" i="54"/>
  <c r="CD169" i="54"/>
  <c r="CB126" i="54"/>
  <c r="CB115" i="54" s="1"/>
  <c r="CB118" i="54" s="1"/>
  <c r="CB6" i="54" s="1"/>
  <c r="CB10" i="54" l="1"/>
  <c r="CD14" i="9" s="1"/>
  <c r="CC33" i="9"/>
  <c r="CC13" i="9"/>
  <c r="CC20" i="9" s="1"/>
  <c r="CB183" i="54"/>
  <c r="CB184" i="54" s="1"/>
  <c r="CB185" i="54" s="1"/>
  <c r="CJ48" i="9"/>
  <c r="CJ7" i="9"/>
  <c r="CD156" i="54"/>
  <c r="CD125" i="54"/>
  <c r="CE169" i="54"/>
  <c r="CE170" i="54"/>
  <c r="CE164" i="54"/>
  <c r="CE175" i="54"/>
  <c r="CI18" i="9"/>
  <c r="CI15" i="9" s="1"/>
  <c r="CI58" i="9"/>
  <c r="CG111" i="54"/>
  <c r="CI17" i="9"/>
  <c r="CJ16" i="9"/>
  <c r="CF163" i="54"/>
  <c r="CF110" i="54"/>
  <c r="CC126" i="54"/>
  <c r="CC115" i="54" s="1"/>
  <c r="CC118" i="54" s="1"/>
  <c r="CC6" i="54" s="1"/>
  <c r="CC177" i="54"/>
  <c r="CC178" i="54"/>
  <c r="CC179" i="54"/>
  <c r="CD166" i="54"/>
  <c r="CD167" i="54"/>
  <c r="CD165" i="54"/>
  <c r="CD181" i="54"/>
  <c r="CD176" i="54"/>
  <c r="CD182" i="54"/>
  <c r="CE136" i="54"/>
  <c r="CE150" i="54" s="1"/>
  <c r="CE140" i="54"/>
  <c r="CE154" i="54" s="1"/>
  <c r="CE138" i="54"/>
  <c r="CE152" i="54" s="1"/>
  <c r="CE142" i="54"/>
  <c r="CE134" i="54"/>
  <c r="CE148" i="54" s="1"/>
  <c r="CC171" i="54"/>
  <c r="CC172" i="54" s="1"/>
  <c r="CC8" i="54" s="1"/>
  <c r="QM19" i="10"/>
  <c r="QL18" i="10"/>
  <c r="CK9" i="9" s="1"/>
  <c r="CC10" i="54" l="1"/>
  <c r="CE14" i="9" s="1"/>
  <c r="CE13" i="9" s="1"/>
  <c r="CE20" i="9" s="1"/>
  <c r="CD33" i="9"/>
  <c r="CD13" i="9"/>
  <c r="CD20" i="9" s="1"/>
  <c r="CD171" i="54"/>
  <c r="CD172" i="54" s="1"/>
  <c r="CD8" i="54" s="1"/>
  <c r="CC183" i="54"/>
  <c r="CC184" i="54" s="1"/>
  <c r="CC185" i="54" s="1"/>
  <c r="CF142" i="54"/>
  <c r="CF136" i="54"/>
  <c r="CF150" i="54" s="1"/>
  <c r="CF138" i="54"/>
  <c r="CF152" i="54" s="1"/>
  <c r="CF140" i="54"/>
  <c r="CF154" i="54" s="1"/>
  <c r="CF134" i="54"/>
  <c r="CF148" i="54" s="1"/>
  <c r="CD126" i="54"/>
  <c r="CD115" i="54" s="1"/>
  <c r="CD118" i="54" s="1"/>
  <c r="CD6" i="54" s="1"/>
  <c r="CE165" i="54"/>
  <c r="CE166" i="54"/>
  <c r="CE167" i="54"/>
  <c r="QM18" i="10"/>
  <c r="CL9" i="9" s="1"/>
  <c r="QN19" i="10"/>
  <c r="CD177" i="54"/>
  <c r="CD179" i="54"/>
  <c r="CD178" i="54"/>
  <c r="CJ18" i="9"/>
  <c r="CJ15" i="9" s="1"/>
  <c r="CH111" i="54"/>
  <c r="CJ17" i="9"/>
  <c r="CJ58" i="9"/>
  <c r="M53" i="8"/>
  <c r="CK16" i="9"/>
  <c r="CG163" i="54"/>
  <c r="CG110" i="54"/>
  <c r="CK7" i="9"/>
  <c r="CK48" i="9"/>
  <c r="CF175" i="54"/>
  <c r="CF164" i="54"/>
  <c r="CF169" i="54"/>
  <c r="CF170" i="54"/>
  <c r="CE156" i="54"/>
  <c r="CE125" i="54"/>
  <c r="CE176" i="54"/>
  <c r="CE182" i="54"/>
  <c r="CE181" i="54"/>
  <c r="CD10" i="54" l="1"/>
  <c r="CF14" i="9" s="1"/>
  <c r="CF33" i="9" s="1"/>
  <c r="CE33" i="9"/>
  <c r="CE171" i="54"/>
  <c r="CE172" i="54" s="1"/>
  <c r="CE8" i="54" s="1"/>
  <c r="CF156" i="54"/>
  <c r="CF125" i="54"/>
  <c r="CF165" i="54"/>
  <c r="CF166" i="54"/>
  <c r="CF167" i="54"/>
  <c r="CG138" i="54"/>
  <c r="CG152" i="54" s="1"/>
  <c r="CG134" i="54"/>
  <c r="CG148" i="54" s="1"/>
  <c r="CG136" i="54"/>
  <c r="CG150" i="54" s="1"/>
  <c r="CG142" i="54"/>
  <c r="CG140" i="54"/>
  <c r="CG154" i="54" s="1"/>
  <c r="CF182" i="54"/>
  <c r="CF181" i="54"/>
  <c r="CF176" i="54"/>
  <c r="CG170" i="54"/>
  <c r="CG169" i="54"/>
  <c r="CG164" i="54"/>
  <c r="CG175" i="54"/>
  <c r="CD183" i="54"/>
  <c r="CD184" i="54" s="1"/>
  <c r="CD185" i="54" s="1"/>
  <c r="CK58" i="9"/>
  <c r="CK18" i="9"/>
  <c r="CK17" i="9"/>
  <c r="EC17" i="9" s="1"/>
  <c r="CI111" i="54"/>
  <c r="CL16" i="9"/>
  <c r="CH163" i="54"/>
  <c r="CH110" i="54"/>
  <c r="QN18" i="10"/>
  <c r="CM9" i="9" s="1"/>
  <c r="QO19" i="10"/>
  <c r="CL48" i="9"/>
  <c r="CL7" i="9"/>
  <c r="CE177" i="54"/>
  <c r="CE178" i="54"/>
  <c r="CE179" i="54"/>
  <c r="CE126" i="54"/>
  <c r="CE115" i="54" s="1"/>
  <c r="CE118" i="54" s="1"/>
  <c r="CE6" i="54" s="1"/>
  <c r="CG32" i="9"/>
  <c r="CF32" i="9"/>
  <c r="CE32" i="9"/>
  <c r="CI32" i="9"/>
  <c r="CA32" i="9"/>
  <c r="CA22" i="9" s="1"/>
  <c r="CA53" i="9" s="1"/>
  <c r="CJ32" i="9"/>
  <c r="CH32" i="9"/>
  <c r="CC32" i="9"/>
  <c r="CC22" i="9" s="1"/>
  <c r="CC53" i="9" s="1"/>
  <c r="CB32" i="9"/>
  <c r="CB22" i="9" s="1"/>
  <c r="CB53" i="9" s="1"/>
  <c r="BY32" i="9"/>
  <c r="CD32" i="9"/>
  <c r="CD22" i="9" s="1"/>
  <c r="CD53" i="9" s="1"/>
  <c r="BZ32" i="9"/>
  <c r="BZ22" i="9" s="1"/>
  <c r="BZ53" i="9" s="1"/>
  <c r="CE10" i="54" l="1"/>
  <c r="CG14" i="9" s="1"/>
  <c r="CG33" i="9" s="1"/>
  <c r="CG22" i="9" s="1"/>
  <c r="CF22" i="9"/>
  <c r="CF13" i="9"/>
  <c r="CF20" i="9" s="1"/>
  <c r="CE22" i="9"/>
  <c r="CE53" i="9" s="1"/>
  <c r="CE60" i="9" s="1"/>
  <c r="CE62" i="9" s="1"/>
  <c r="CA60" i="9"/>
  <c r="CA62" i="9" s="1"/>
  <c r="CA54" i="9"/>
  <c r="BZ60" i="9"/>
  <c r="BZ62" i="9" s="1"/>
  <c r="BZ54" i="9"/>
  <c r="CD60" i="9"/>
  <c r="CD62" i="9" s="1"/>
  <c r="CD54" i="9"/>
  <c r="CB60" i="9"/>
  <c r="CB62" i="9" s="1"/>
  <c r="CB54" i="9"/>
  <c r="CC60" i="9"/>
  <c r="CC62" i="9" s="1"/>
  <c r="CC54" i="9"/>
  <c r="CE183" i="54"/>
  <c r="CE184" i="54" s="1"/>
  <c r="CE185" i="54" s="1"/>
  <c r="CM7" i="9"/>
  <c r="CM48" i="9"/>
  <c r="CG165" i="54"/>
  <c r="CG167" i="54"/>
  <c r="CG166" i="54"/>
  <c r="CF171" i="54"/>
  <c r="CF172" i="54" s="1"/>
  <c r="CF8" i="54" s="1"/>
  <c r="CJ111" i="54"/>
  <c r="CL58" i="9"/>
  <c r="CL18" i="9"/>
  <c r="CL15" i="9" s="1"/>
  <c r="CL17" i="9"/>
  <c r="CM16" i="9"/>
  <c r="CK15" i="9"/>
  <c r="EC15" i="9" s="1"/>
  <c r="EC18" i="9"/>
  <c r="CG125" i="54"/>
  <c r="CG156" i="54"/>
  <c r="CF126" i="54"/>
  <c r="CF115" i="54" s="1"/>
  <c r="CF118" i="54" s="1"/>
  <c r="CF6" i="54" s="1"/>
  <c r="QO18" i="10"/>
  <c r="CN9" i="9" s="1"/>
  <c r="QP19" i="10"/>
  <c r="CG181" i="54"/>
  <c r="CG182" i="54"/>
  <c r="CG176" i="54"/>
  <c r="CH136" i="54"/>
  <c r="CH150" i="54" s="1"/>
  <c r="CH140" i="54"/>
  <c r="CH154" i="54" s="1"/>
  <c r="CH142" i="54"/>
  <c r="CH134" i="54"/>
  <c r="CH148" i="54" s="1"/>
  <c r="CH138" i="54"/>
  <c r="CH152" i="54" s="1"/>
  <c r="CH164" i="54"/>
  <c r="CH169" i="54"/>
  <c r="CH170" i="54"/>
  <c r="CH175" i="54"/>
  <c r="CI163" i="54"/>
  <c r="CI110" i="54"/>
  <c r="CF178" i="54"/>
  <c r="CF179" i="54"/>
  <c r="CF177" i="54"/>
  <c r="BY22" i="9"/>
  <c r="EB32" i="9"/>
  <c r="CE54" i="9" l="1"/>
  <c r="CG13" i="9"/>
  <c r="CG20" i="9" s="1"/>
  <c r="CG53" i="9" s="1"/>
  <c r="CG60" i="9" s="1"/>
  <c r="CG62" i="9" s="1"/>
  <c r="CF53" i="9"/>
  <c r="CF10" i="54"/>
  <c r="CH14" i="9" s="1"/>
  <c r="CH33" i="9" s="1"/>
  <c r="CH22" i="9" s="1"/>
  <c r="CF183" i="54"/>
  <c r="CF184" i="54" s="1"/>
  <c r="CF185" i="54" s="1"/>
  <c r="CG171" i="54"/>
  <c r="CG172" i="54" s="1"/>
  <c r="CG8" i="54" s="1"/>
  <c r="CG126" i="54"/>
  <c r="CG115" i="54" s="1"/>
  <c r="CG118" i="54" s="1"/>
  <c r="CG6" i="54" s="1"/>
  <c r="CJ163" i="54"/>
  <c r="CJ110" i="54"/>
  <c r="CM18" i="9"/>
  <c r="CM15" i="9" s="1"/>
  <c r="CM58" i="9"/>
  <c r="CK111" i="54"/>
  <c r="CM17" i="9"/>
  <c r="CN16" i="9"/>
  <c r="BY53" i="9"/>
  <c r="BY54" i="9" s="1"/>
  <c r="QP18" i="10"/>
  <c r="CO9" i="9" s="1"/>
  <c r="QQ19" i="10"/>
  <c r="CH166" i="54"/>
  <c r="CH165" i="54"/>
  <c r="CH167" i="54"/>
  <c r="CG177" i="54"/>
  <c r="CG178" i="54"/>
  <c r="CG179" i="54"/>
  <c r="CH156" i="54"/>
  <c r="CH125" i="54"/>
  <c r="CI134" i="54"/>
  <c r="CI148" i="54" s="1"/>
  <c r="CI136" i="54"/>
  <c r="CI150" i="54" s="1"/>
  <c r="CI140" i="54"/>
  <c r="CI154" i="54" s="1"/>
  <c r="CI138" i="54"/>
  <c r="CI152" i="54" s="1"/>
  <c r="CI142" i="54"/>
  <c r="CI170" i="54"/>
  <c r="CI169" i="54"/>
  <c r="CI175" i="54"/>
  <c r="CI164" i="54"/>
  <c r="CH181" i="54"/>
  <c r="CH176" i="54"/>
  <c r="CH182" i="54"/>
  <c r="CN48" i="9"/>
  <c r="CN7" i="9"/>
  <c r="CF54" i="9" l="1"/>
  <c r="CF60" i="9"/>
  <c r="CF62" i="9" s="1"/>
  <c r="CG54" i="9"/>
  <c r="CG10" i="54"/>
  <c r="CI14" i="9" s="1"/>
  <c r="CI13" i="9" s="1"/>
  <c r="CI20" i="9" s="1"/>
  <c r="CH13" i="9"/>
  <c r="CH20" i="9" s="1"/>
  <c r="CH53" i="9" s="1"/>
  <c r="CG183" i="54"/>
  <c r="CG184" i="54" s="1"/>
  <c r="CG185" i="54" s="1"/>
  <c r="CI176" i="54"/>
  <c r="CI181" i="54"/>
  <c r="CI182" i="54"/>
  <c r="CJ169" i="54"/>
  <c r="CJ170" i="54"/>
  <c r="CJ175" i="54"/>
  <c r="CJ164" i="54"/>
  <c r="CN18" i="9"/>
  <c r="CN15" i="9" s="1"/>
  <c r="CL111" i="54"/>
  <c r="CN58" i="9"/>
  <c r="CN17" i="9"/>
  <c r="CO16" i="9"/>
  <c r="CH171" i="54"/>
  <c r="CH172" i="54" s="1"/>
  <c r="CH8" i="54" s="1"/>
  <c r="CH126" i="54"/>
  <c r="CH115" i="54" s="1"/>
  <c r="CH118" i="54" s="1"/>
  <c r="CH6" i="54" s="1"/>
  <c r="CH177" i="54"/>
  <c r="CH179" i="54"/>
  <c r="CH178" i="54"/>
  <c r="CI125" i="54"/>
  <c r="CI156" i="54"/>
  <c r="BY60" i="9"/>
  <c r="QQ18" i="10"/>
  <c r="CP9" i="9" s="1"/>
  <c r="QR19" i="10"/>
  <c r="CI166" i="54"/>
  <c r="CI167" i="54"/>
  <c r="CI165" i="54"/>
  <c r="CO48" i="9"/>
  <c r="CO7" i="9"/>
  <c r="CK163" i="54"/>
  <c r="CK110" i="54"/>
  <c r="CJ134" i="54"/>
  <c r="CJ148" i="54" s="1"/>
  <c r="CJ136" i="54"/>
  <c r="CJ150" i="54" s="1"/>
  <c r="CJ142" i="54"/>
  <c r="CJ138" i="54"/>
  <c r="CJ152" i="54" s="1"/>
  <c r="CJ140" i="54"/>
  <c r="CJ154" i="54" s="1"/>
  <c r="CI33" i="9" l="1"/>
  <c r="CI22" i="9" s="1"/>
  <c r="CI53" i="9" s="1"/>
  <c r="CH10" i="54"/>
  <c r="CJ14" i="9" s="1"/>
  <c r="CC61" i="9"/>
  <c r="CC69" i="9"/>
  <c r="CB61" i="9"/>
  <c r="BZ61" i="9"/>
  <c r="BZ69" i="9"/>
  <c r="CG69" i="9"/>
  <c r="CD61" i="9"/>
  <c r="CA61" i="9"/>
  <c r="CA69" i="9"/>
  <c r="CG61" i="9"/>
  <c r="CD69" i="9"/>
  <c r="CE61" i="9"/>
  <c r="CE69" i="9"/>
  <c r="CB69" i="9"/>
  <c r="CF61" i="9"/>
  <c r="CF69" i="9"/>
  <c r="CH60" i="9"/>
  <c r="CH61" i="9" s="1"/>
  <c r="CH54" i="9"/>
  <c r="CI171" i="54"/>
  <c r="CI172" i="54" s="1"/>
  <c r="CI8" i="54" s="1"/>
  <c r="QS19" i="10"/>
  <c r="QR18" i="10"/>
  <c r="CQ9" i="9" s="1"/>
  <c r="BY62" i="9"/>
  <c r="BY69" i="9"/>
  <c r="BY61" i="9"/>
  <c r="CH183" i="54"/>
  <c r="CH184" i="54" s="1"/>
  <c r="CH185" i="54" s="1"/>
  <c r="CJ181" i="54"/>
  <c r="CJ182" i="54"/>
  <c r="CJ176" i="54"/>
  <c r="CO18" i="9"/>
  <c r="CO15" i="9" s="1"/>
  <c r="CO58" i="9"/>
  <c r="CM111" i="54"/>
  <c r="CO17" i="9"/>
  <c r="CP16" i="9"/>
  <c r="CP48" i="9"/>
  <c r="CP7" i="9"/>
  <c r="CI126" i="54"/>
  <c r="CI115" i="54" s="1"/>
  <c r="CI118" i="54" s="1"/>
  <c r="CI6" i="54" s="1"/>
  <c r="CJ166" i="54"/>
  <c r="CJ165" i="54"/>
  <c r="CJ167" i="54"/>
  <c r="CI179" i="54"/>
  <c r="CI178" i="54"/>
  <c r="CI177" i="54"/>
  <c r="CK136" i="54"/>
  <c r="CK150" i="54" s="1"/>
  <c r="CK134" i="54"/>
  <c r="CK148" i="54" s="1"/>
  <c r="CK138" i="54"/>
  <c r="CK152" i="54" s="1"/>
  <c r="CK140" i="54"/>
  <c r="CK154" i="54" s="1"/>
  <c r="CK142" i="54"/>
  <c r="CL163" i="54"/>
  <c r="CL110" i="54"/>
  <c r="CJ125" i="54"/>
  <c r="CJ156" i="54"/>
  <c r="CK170" i="54"/>
  <c r="CK169" i="54"/>
  <c r="CK164" i="54"/>
  <c r="CK175" i="54"/>
  <c r="CH69" i="9" l="1"/>
  <c r="CH62" i="9"/>
  <c r="CH63" i="9" s="1"/>
  <c r="CH66" i="9" s="1"/>
  <c r="CI10" i="54"/>
  <c r="CK14" i="9" s="1"/>
  <c r="CK33" i="9" s="1"/>
  <c r="CJ33" i="9"/>
  <c r="CJ22" i="9" s="1"/>
  <c r="EB22" i="9" s="1"/>
  <c r="G91" i="7" s="1"/>
  <c r="CJ13" i="9"/>
  <c r="CJ20" i="9" s="1"/>
  <c r="CI60" i="9"/>
  <c r="CI69" i="9" s="1"/>
  <c r="CI54" i="9"/>
  <c r="CD63" i="9"/>
  <c r="CD66" i="9" s="1"/>
  <c r="CA63" i="9"/>
  <c r="CA66" i="9" s="1"/>
  <c r="CC63" i="9"/>
  <c r="CC66" i="9" s="1"/>
  <c r="CF63" i="9"/>
  <c r="CF66" i="9" s="1"/>
  <c r="BZ63" i="9"/>
  <c r="BZ66" i="9" s="1"/>
  <c r="CB63" i="9"/>
  <c r="CB66" i="9" s="1"/>
  <c r="CE63" i="9"/>
  <c r="CE66" i="9" s="1"/>
  <c r="CG63" i="9"/>
  <c r="CG66" i="9" s="1"/>
  <c r="CI183" i="54"/>
  <c r="CI184" i="54" s="1"/>
  <c r="CI185" i="54" s="1"/>
  <c r="CQ7" i="9"/>
  <c r="CQ48" i="9"/>
  <c r="QS18" i="10"/>
  <c r="CR9" i="9" s="1"/>
  <c r="QT19" i="10"/>
  <c r="CK165" i="54"/>
  <c r="CK166" i="54"/>
  <c r="CK167" i="54"/>
  <c r="CL164" i="54"/>
  <c r="CL169" i="54"/>
  <c r="CL170" i="54"/>
  <c r="CL175" i="54"/>
  <c r="CJ179" i="54"/>
  <c r="CJ178" i="54"/>
  <c r="CJ177" i="54"/>
  <c r="CK125" i="54"/>
  <c r="CK156" i="54"/>
  <c r="BY63" i="9"/>
  <c r="BY66" i="9" s="1"/>
  <c r="CJ126" i="54"/>
  <c r="CJ115" i="54" s="1"/>
  <c r="CJ118" i="54" s="1"/>
  <c r="CJ6" i="54" s="1"/>
  <c r="CL134" i="54"/>
  <c r="CL148" i="54" s="1"/>
  <c r="CL142" i="54"/>
  <c r="CL136" i="54"/>
  <c r="CL150" i="54" s="1"/>
  <c r="CL140" i="54"/>
  <c r="CL154" i="54" s="1"/>
  <c r="CL138" i="54"/>
  <c r="CL152" i="54" s="1"/>
  <c r="CN111" i="54"/>
  <c r="CP17" i="9"/>
  <c r="CP58" i="9"/>
  <c r="CP18" i="9"/>
  <c r="CP15" i="9" s="1"/>
  <c r="CQ16" i="9"/>
  <c r="CM163" i="54"/>
  <c r="CM110" i="54"/>
  <c r="CK176" i="54"/>
  <c r="CK181" i="54"/>
  <c r="CK182" i="54"/>
  <c r="CJ171" i="54"/>
  <c r="CJ172" i="54" s="1"/>
  <c r="CJ8" i="54" s="1"/>
  <c r="CK13" i="9" l="1"/>
  <c r="CK20" i="9" s="1"/>
  <c r="CJ10" i="54"/>
  <c r="CL14" i="9" s="1"/>
  <c r="CL33" i="9" s="1"/>
  <c r="CJ53" i="9"/>
  <c r="EB20" i="9"/>
  <c r="CI62" i="9"/>
  <c r="CI61" i="9"/>
  <c r="CM138" i="54"/>
  <c r="CM152" i="54" s="1"/>
  <c r="CM136" i="54"/>
  <c r="CM150" i="54" s="1"/>
  <c r="CM140" i="54"/>
  <c r="CM154" i="54" s="1"/>
  <c r="CM142" i="54"/>
  <c r="CM134" i="54"/>
  <c r="CM148" i="54" s="1"/>
  <c r="CM175" i="54"/>
  <c r="CM169" i="54"/>
  <c r="CM170" i="54"/>
  <c r="CM164" i="54"/>
  <c r="CK179" i="54"/>
  <c r="CK177" i="54"/>
  <c r="CK178" i="54"/>
  <c r="CK171" i="54"/>
  <c r="CK172" i="54" s="1"/>
  <c r="CK8" i="54" s="1"/>
  <c r="QT18" i="10"/>
  <c r="CS9" i="9" s="1"/>
  <c r="QU19" i="10"/>
  <c r="CR48" i="9"/>
  <c r="CR7" i="9"/>
  <c r="CN163" i="54"/>
  <c r="CN110" i="54"/>
  <c r="CK126" i="54"/>
  <c r="CK115" i="54" s="1"/>
  <c r="CK118" i="54" s="1"/>
  <c r="CK6" i="54" s="1"/>
  <c r="CL156" i="54"/>
  <c r="CL125" i="54"/>
  <c r="CL176" i="54"/>
  <c r="CL182" i="54"/>
  <c r="CL181" i="54"/>
  <c r="CL167" i="54"/>
  <c r="CL165" i="54"/>
  <c r="CL166" i="54"/>
  <c r="CQ18" i="9"/>
  <c r="CQ15" i="9" s="1"/>
  <c r="CO111" i="54"/>
  <c r="CQ58" i="9"/>
  <c r="CQ17" i="9"/>
  <c r="CR16" i="9"/>
  <c r="CJ183" i="54"/>
  <c r="CJ184" i="54" s="1"/>
  <c r="CJ185" i="54" s="1"/>
  <c r="CL13" i="9" l="1"/>
  <c r="CL20" i="9" s="1"/>
  <c r="CJ60" i="9"/>
  <c r="CJ54" i="9"/>
  <c r="EB53" i="9"/>
  <c r="K108" i="7" s="1"/>
  <c r="M108" i="7" s="1"/>
  <c r="CK10" i="54"/>
  <c r="CM14" i="9" s="1"/>
  <c r="CI63" i="9"/>
  <c r="CI66" i="9" s="1"/>
  <c r="CN138" i="54"/>
  <c r="CN152" i="54" s="1"/>
  <c r="CN140" i="54"/>
  <c r="CN154" i="54" s="1"/>
  <c r="CN142" i="54"/>
  <c r="CN136" i="54"/>
  <c r="CN150" i="54" s="1"/>
  <c r="CN134" i="54"/>
  <c r="CN148" i="54" s="1"/>
  <c r="CL171" i="54"/>
  <c r="CL172" i="54" s="1"/>
  <c r="CL8" i="54" s="1"/>
  <c r="CN169" i="54"/>
  <c r="CN175" i="54"/>
  <c r="CN164" i="54"/>
  <c r="CN170" i="54"/>
  <c r="CK183" i="54"/>
  <c r="CK184" i="54" s="1"/>
  <c r="CK185" i="54" s="1"/>
  <c r="CM182" i="54"/>
  <c r="CM181" i="54"/>
  <c r="CM176" i="54"/>
  <c r="CM125" i="54"/>
  <c r="CM156" i="54"/>
  <c r="CO163" i="54"/>
  <c r="CO110" i="54"/>
  <c r="QU18" i="10"/>
  <c r="CT9" i="9" s="1"/>
  <c r="QV19" i="10"/>
  <c r="CM167" i="54"/>
  <c r="CM165" i="54"/>
  <c r="CM166" i="54"/>
  <c r="CR17" i="9"/>
  <c r="CR18" i="9"/>
  <c r="CR15" i="9" s="1"/>
  <c r="CR58" i="9"/>
  <c r="CP111" i="54"/>
  <c r="CS16" i="9"/>
  <c r="CS48" i="9"/>
  <c r="CS7" i="9"/>
  <c r="CL179" i="54"/>
  <c r="CL177" i="54"/>
  <c r="CL178" i="54"/>
  <c r="CL126" i="54"/>
  <c r="CL115" i="54" s="1"/>
  <c r="CL118" i="54" s="1"/>
  <c r="CL6" i="54" s="1"/>
  <c r="CL10" i="54" l="1"/>
  <c r="CN14" i="9" s="1"/>
  <c r="CN33" i="9" s="1"/>
  <c r="CJ62" i="9"/>
  <c r="EB60" i="9"/>
  <c r="CJ69" i="9"/>
  <c r="CJ61" i="9"/>
  <c r="CM13" i="9"/>
  <c r="CM20" i="9" s="1"/>
  <c r="CM33" i="9"/>
  <c r="CM126" i="54"/>
  <c r="CM115" i="54" s="1"/>
  <c r="CM118" i="54" s="1"/>
  <c r="CM6" i="54" s="1"/>
  <c r="CN156" i="54"/>
  <c r="CN125" i="54"/>
  <c r="CT7" i="9"/>
  <c r="CT48" i="9"/>
  <c r="CO170" i="54"/>
  <c r="CO175" i="54"/>
  <c r="CO164" i="54"/>
  <c r="CO169" i="54"/>
  <c r="CN167" i="54"/>
  <c r="CN165" i="54"/>
  <c r="CN166" i="54"/>
  <c r="CL183" i="54"/>
  <c r="CL184" i="54" s="1"/>
  <c r="CL185" i="54" s="1"/>
  <c r="CP163" i="54"/>
  <c r="CP110" i="54"/>
  <c r="CM171" i="54"/>
  <c r="CM172" i="54" s="1"/>
  <c r="CM8" i="54" s="1"/>
  <c r="CO142" i="54"/>
  <c r="CO134" i="54"/>
  <c r="CO148" i="54" s="1"/>
  <c r="CO140" i="54"/>
  <c r="CO154" i="54" s="1"/>
  <c r="CO138" i="54"/>
  <c r="CO152" i="54" s="1"/>
  <c r="CO136" i="54"/>
  <c r="CO150" i="54" s="1"/>
  <c r="CM178" i="54"/>
  <c r="CM177" i="54"/>
  <c r="CM179" i="54"/>
  <c r="CN182" i="54"/>
  <c r="CN181" i="54"/>
  <c r="CN176" i="54"/>
  <c r="CS58" i="9"/>
  <c r="CS17" i="9"/>
  <c r="CS18" i="9"/>
  <c r="CS15" i="9" s="1"/>
  <c r="CQ111" i="54"/>
  <c r="CT16" i="9"/>
  <c r="QV18" i="10"/>
  <c r="CU9" i="9" s="1"/>
  <c r="QW19" i="10"/>
  <c r="CN13" i="9" l="1"/>
  <c r="CN20" i="9" s="1"/>
  <c r="CJ63" i="9"/>
  <c r="CJ66" i="9" s="1"/>
  <c r="EB62" i="9"/>
  <c r="CM10" i="54"/>
  <c r="CO14" i="9" s="1"/>
  <c r="CN171" i="54"/>
  <c r="CN172" i="54" s="1"/>
  <c r="CN8" i="54" s="1"/>
  <c r="CT17" i="9"/>
  <c r="CT18" i="9"/>
  <c r="CT15" i="9" s="1"/>
  <c r="CT58" i="9"/>
  <c r="CR111" i="54"/>
  <c r="CU16" i="9"/>
  <c r="CN126" i="54"/>
  <c r="CN115" i="54" s="1"/>
  <c r="CN118" i="54" s="1"/>
  <c r="CN6" i="54" s="1"/>
  <c r="QW18" i="10"/>
  <c r="CV9" i="9" s="1"/>
  <c r="QX19" i="10"/>
  <c r="CN177" i="54"/>
  <c r="CN178" i="54"/>
  <c r="CN179" i="54"/>
  <c r="CQ163" i="54"/>
  <c r="CQ110" i="54"/>
  <c r="CP136" i="54"/>
  <c r="CP150" i="54" s="1"/>
  <c r="CP140" i="54"/>
  <c r="CP154" i="54" s="1"/>
  <c r="CP134" i="54"/>
  <c r="CP148" i="54" s="1"/>
  <c r="CP138" i="54"/>
  <c r="CP152" i="54" s="1"/>
  <c r="CP142" i="54"/>
  <c r="CO125" i="54"/>
  <c r="CO156" i="54"/>
  <c r="CO166" i="54"/>
  <c r="CO167" i="54"/>
  <c r="CO165" i="54"/>
  <c r="CU48" i="9"/>
  <c r="CU7" i="9"/>
  <c r="CP169" i="54"/>
  <c r="CP170" i="54"/>
  <c r="CP175" i="54"/>
  <c r="CP164" i="54"/>
  <c r="CO176" i="54"/>
  <c r="CO181" i="54"/>
  <c r="CO182" i="54"/>
  <c r="CM183" i="54"/>
  <c r="CM184" i="54" s="1"/>
  <c r="CM185" i="54" s="1"/>
  <c r="CN10" i="54" l="1"/>
  <c r="CP14" i="9" s="1"/>
  <c r="CO13" i="9"/>
  <c r="CO20" i="9" s="1"/>
  <c r="CO33" i="9"/>
  <c r="CO171" i="54"/>
  <c r="CO172" i="54" s="1"/>
  <c r="CO8" i="54" s="1"/>
  <c r="CN183" i="54"/>
  <c r="CN184" i="54" s="1"/>
  <c r="CN185" i="54" s="1"/>
  <c r="CV7" i="9"/>
  <c r="CV48" i="9"/>
  <c r="CP167" i="54"/>
  <c r="CP165" i="54"/>
  <c r="CP166" i="54"/>
  <c r="CQ140" i="54"/>
  <c r="CQ154" i="54" s="1"/>
  <c r="CQ134" i="54"/>
  <c r="CQ148" i="54" s="1"/>
  <c r="CQ136" i="54"/>
  <c r="CQ150" i="54" s="1"/>
  <c r="CQ142" i="54"/>
  <c r="CQ138" i="54"/>
  <c r="CQ152" i="54" s="1"/>
  <c r="QX18" i="10"/>
  <c r="CW9" i="9" s="1"/>
  <c r="QY19" i="10"/>
  <c r="CP182" i="54"/>
  <c r="CP181" i="54"/>
  <c r="CP176" i="54"/>
  <c r="CR163" i="54"/>
  <c r="CR110" i="54"/>
  <c r="CP156" i="54"/>
  <c r="CP125" i="54"/>
  <c r="CQ175" i="54"/>
  <c r="CQ170" i="54"/>
  <c r="CQ169" i="54"/>
  <c r="CQ164" i="54"/>
  <c r="CO126" i="54"/>
  <c r="CO115" i="54" s="1"/>
  <c r="CO118" i="54" s="1"/>
  <c r="CO6" i="54" s="1"/>
  <c r="CO178" i="54"/>
  <c r="CO179" i="54"/>
  <c r="CO177" i="54"/>
  <c r="CU18" i="9"/>
  <c r="CU15" i="9" s="1"/>
  <c r="CU58" i="9"/>
  <c r="CU17" i="9"/>
  <c r="CS111" i="54"/>
  <c r="CV16" i="9"/>
  <c r="CO10" i="54" l="1"/>
  <c r="CQ14" i="9" s="1"/>
  <c r="CP33" i="9"/>
  <c r="CP13" i="9"/>
  <c r="CP20" i="9" s="1"/>
  <c r="CO183" i="54"/>
  <c r="CO184" i="54" s="1"/>
  <c r="CO185" i="54" s="1"/>
  <c r="CP179" i="54"/>
  <c r="CP178" i="54"/>
  <c r="CP177" i="54"/>
  <c r="CP171" i="54"/>
  <c r="CP172" i="54" s="1"/>
  <c r="CP8" i="54" s="1"/>
  <c r="CS163" i="54"/>
  <c r="CS110" i="54"/>
  <c r="CQ167" i="54"/>
  <c r="CQ165" i="54"/>
  <c r="CQ166" i="54"/>
  <c r="CP126" i="54"/>
  <c r="CP115" i="54" s="1"/>
  <c r="CP118" i="54" s="1"/>
  <c r="CP6" i="54" s="1"/>
  <c r="CQ156" i="54"/>
  <c r="CQ125" i="54"/>
  <c r="CT111" i="54"/>
  <c r="CV18" i="9"/>
  <c r="CV15" i="9" s="1"/>
  <c r="CV17" i="9"/>
  <c r="CV58" i="9"/>
  <c r="CW16" i="9"/>
  <c r="N53" i="8"/>
  <c r="CR136" i="54"/>
  <c r="CR150" i="54" s="1"/>
  <c r="CR140" i="54"/>
  <c r="CR154" i="54" s="1"/>
  <c r="CR138" i="54"/>
  <c r="CR152" i="54" s="1"/>
  <c r="CR142" i="54"/>
  <c r="CR134" i="54"/>
  <c r="CR148" i="54" s="1"/>
  <c r="QY18" i="10"/>
  <c r="CX9" i="9" s="1"/>
  <c r="QZ19" i="10"/>
  <c r="CW7" i="9"/>
  <c r="CW48" i="9"/>
  <c r="CQ181" i="54"/>
  <c r="CQ182" i="54"/>
  <c r="CQ176" i="54"/>
  <c r="CR164" i="54"/>
  <c r="CR175" i="54"/>
  <c r="CR170" i="54"/>
  <c r="CR169" i="54"/>
  <c r="CP10" i="54" l="1"/>
  <c r="CR14" i="9" s="1"/>
  <c r="CR33" i="9" s="1"/>
  <c r="CQ33" i="9"/>
  <c r="CQ13" i="9"/>
  <c r="CQ20" i="9" s="1"/>
  <c r="CP183" i="54"/>
  <c r="CP184" i="54" s="1"/>
  <c r="CP185" i="54" s="1"/>
  <c r="QZ18" i="10"/>
  <c r="CY9" i="9" s="1"/>
  <c r="RA19" i="10"/>
  <c r="CS164" i="54"/>
  <c r="CS170" i="54"/>
  <c r="CS169" i="54"/>
  <c r="CS175" i="54"/>
  <c r="CQ177" i="54"/>
  <c r="CQ179" i="54"/>
  <c r="CQ178" i="54"/>
  <c r="CW58" i="9"/>
  <c r="CW17" i="9"/>
  <c r="ED17" i="9" s="1"/>
  <c r="CW18" i="9"/>
  <c r="CU111" i="54"/>
  <c r="CX16" i="9"/>
  <c r="CX48" i="9"/>
  <c r="CX7" i="9"/>
  <c r="CR125" i="54"/>
  <c r="CR156" i="54"/>
  <c r="CR167" i="54"/>
  <c r="CR166" i="54"/>
  <c r="CR165" i="54"/>
  <c r="CS138" i="54"/>
  <c r="CS152" i="54" s="1"/>
  <c r="CS134" i="54"/>
  <c r="CS148" i="54" s="1"/>
  <c r="CS136" i="54"/>
  <c r="CS150" i="54" s="1"/>
  <c r="CS142" i="54"/>
  <c r="CS140" i="54"/>
  <c r="CS154" i="54" s="1"/>
  <c r="CT32" i="9"/>
  <c r="CO32" i="9"/>
  <c r="CO22" i="9" s="1"/>
  <c r="CO53" i="9" s="1"/>
  <c r="CQ32" i="9"/>
  <c r="CV32" i="9"/>
  <c r="CU32" i="9"/>
  <c r="CN32" i="9"/>
  <c r="CN22" i="9" s="1"/>
  <c r="CN53" i="9" s="1"/>
  <c r="CM32" i="9"/>
  <c r="CM22" i="9" s="1"/>
  <c r="CM53" i="9" s="1"/>
  <c r="CK32" i="9"/>
  <c r="CL32" i="9"/>
  <c r="CL22" i="9" s="1"/>
  <c r="CL53" i="9" s="1"/>
  <c r="CS32" i="9"/>
  <c r="CR32" i="9"/>
  <c r="CR22" i="9" s="1"/>
  <c r="CP32" i="9"/>
  <c r="CP22" i="9" s="1"/>
  <c r="CP53" i="9" s="1"/>
  <c r="CT163" i="54"/>
  <c r="CT110" i="54"/>
  <c r="CR181" i="54"/>
  <c r="CR182" i="54"/>
  <c r="CR176" i="54"/>
  <c r="CQ126" i="54"/>
  <c r="CQ115" i="54" s="1"/>
  <c r="CQ118" i="54" s="1"/>
  <c r="CQ6" i="54" s="1"/>
  <c r="CQ171" i="54"/>
  <c r="CQ172" i="54" s="1"/>
  <c r="CQ8" i="54" s="1"/>
  <c r="CQ22" i="9" l="1"/>
  <c r="CQ53" i="9" s="1"/>
  <c r="CQ54" i="9" s="1"/>
  <c r="CR13" i="9"/>
  <c r="CR20" i="9" s="1"/>
  <c r="CR53" i="9" s="1"/>
  <c r="CN60" i="9"/>
  <c r="CN62" i="9" s="1"/>
  <c r="CN54" i="9"/>
  <c r="CP60" i="9"/>
  <c r="CP62" i="9" s="1"/>
  <c r="CP54" i="9"/>
  <c r="CO60" i="9"/>
  <c r="CO62" i="9" s="1"/>
  <c r="CO54" i="9"/>
  <c r="CQ10" i="54"/>
  <c r="CS14" i="9" s="1"/>
  <c r="CL60" i="9"/>
  <c r="CL62" i="9" s="1"/>
  <c r="CL54" i="9"/>
  <c r="CM60" i="9"/>
  <c r="CM62" i="9" s="1"/>
  <c r="CM54" i="9"/>
  <c r="CQ183" i="54"/>
  <c r="CQ184" i="54" s="1"/>
  <c r="CQ185" i="54" s="1"/>
  <c r="CW15" i="9"/>
  <c r="ED15" i="9" s="1"/>
  <c r="ED18" i="9"/>
  <c r="CK22" i="9"/>
  <c r="EC32" i="9"/>
  <c r="CR171" i="54"/>
  <c r="CR172" i="54" s="1"/>
  <c r="CR8" i="54" s="1"/>
  <c r="CS182" i="54"/>
  <c r="CS181" i="54"/>
  <c r="CS176" i="54"/>
  <c r="CR177" i="54"/>
  <c r="CR179" i="54"/>
  <c r="CR178" i="54"/>
  <c r="CT175" i="54"/>
  <c r="CT164" i="54"/>
  <c r="CT170" i="54"/>
  <c r="CT169" i="54"/>
  <c r="CS156" i="54"/>
  <c r="CS125" i="54"/>
  <c r="CR126" i="54"/>
  <c r="CR115" i="54" s="1"/>
  <c r="CR118" i="54" s="1"/>
  <c r="CR6" i="54" s="1"/>
  <c r="CS165" i="54"/>
  <c r="CS167" i="54"/>
  <c r="CS166" i="54"/>
  <c r="CX17" i="9"/>
  <c r="CV111" i="54"/>
  <c r="CX58" i="9"/>
  <c r="CX18" i="9"/>
  <c r="CX15" i="9" s="1"/>
  <c r="CY16" i="9"/>
  <c r="RA18" i="10"/>
  <c r="CZ9" i="9" s="1"/>
  <c r="RB19" i="10"/>
  <c r="CT140" i="54"/>
  <c r="CT154" i="54" s="1"/>
  <c r="CT136" i="54"/>
  <c r="CT150" i="54" s="1"/>
  <c r="CT142" i="54"/>
  <c r="CT134" i="54"/>
  <c r="CT148" i="54" s="1"/>
  <c r="CT138" i="54"/>
  <c r="CT152" i="54" s="1"/>
  <c r="CU163" i="54"/>
  <c r="CU110" i="54"/>
  <c r="CY7" i="9"/>
  <c r="CY48" i="9"/>
  <c r="CQ60" i="9" l="1"/>
  <c r="CQ62" i="9" s="1"/>
  <c r="CR60" i="9"/>
  <c r="CR62" i="9" s="1"/>
  <c r="CR54" i="9"/>
  <c r="CR10" i="54"/>
  <c r="CT14" i="9" s="1"/>
  <c r="CT33" i="9" s="1"/>
  <c r="CT22" i="9" s="1"/>
  <c r="CS33" i="9"/>
  <c r="CS22" i="9" s="1"/>
  <c r="CS13" i="9"/>
  <c r="CS20" i="9" s="1"/>
  <c r="CR183" i="54"/>
  <c r="CR184" i="54" s="1"/>
  <c r="CR185" i="54" s="1"/>
  <c r="RB18" i="10"/>
  <c r="DA9" i="9" s="1"/>
  <c r="RC19" i="10"/>
  <c r="CS177" i="54"/>
  <c r="CS178" i="54"/>
  <c r="CS179" i="54"/>
  <c r="CK53" i="9"/>
  <c r="CK54" i="9" s="1"/>
  <c r="CW111" i="54"/>
  <c r="CY58" i="9"/>
  <c r="CY18" i="9"/>
  <c r="CY15" i="9" s="1"/>
  <c r="CY17" i="9"/>
  <c r="CZ16" i="9"/>
  <c r="CV163" i="54"/>
  <c r="CV110" i="54"/>
  <c r="CU175" i="54"/>
  <c r="CU170" i="54"/>
  <c r="CU169" i="54"/>
  <c r="CU164" i="54"/>
  <c r="CS171" i="54"/>
  <c r="CS172" i="54" s="1"/>
  <c r="CS8" i="54" s="1"/>
  <c r="CT165" i="54"/>
  <c r="CT167" i="54"/>
  <c r="CT166" i="54"/>
  <c r="CS126" i="54"/>
  <c r="CS115" i="54" s="1"/>
  <c r="CS118" i="54" s="1"/>
  <c r="CS6" i="54" s="1"/>
  <c r="CU140" i="54"/>
  <c r="CU154" i="54" s="1"/>
  <c r="CU142" i="54"/>
  <c r="CU136" i="54"/>
  <c r="CU150" i="54" s="1"/>
  <c r="CU134" i="54"/>
  <c r="CU148" i="54" s="1"/>
  <c r="CU138" i="54"/>
  <c r="CU152" i="54" s="1"/>
  <c r="CT125" i="54"/>
  <c r="CT156" i="54"/>
  <c r="CT176" i="54"/>
  <c r="CT182" i="54"/>
  <c r="CT181" i="54"/>
  <c r="CZ48" i="9"/>
  <c r="CZ7" i="9"/>
  <c r="CT13" i="9" l="1"/>
  <c r="CT20" i="9" s="1"/>
  <c r="CT53" i="9" s="1"/>
  <c r="CT60" i="9" s="1"/>
  <c r="CT62" i="9" s="1"/>
  <c r="CS10" i="54"/>
  <c r="CU14" i="9" s="1"/>
  <c r="CU33" i="9" s="1"/>
  <c r="CU22" i="9" s="1"/>
  <c r="CS53" i="9"/>
  <c r="CT171" i="54"/>
  <c r="CT172" i="54" s="1"/>
  <c r="CT8" i="54" s="1"/>
  <c r="CS183" i="54"/>
  <c r="CS184" i="54" s="1"/>
  <c r="CS185" i="54" s="1"/>
  <c r="CU125" i="54"/>
  <c r="CU156" i="54"/>
  <c r="RC18" i="10"/>
  <c r="DB9" i="9" s="1"/>
  <c r="RD19" i="10"/>
  <c r="CV134" i="54"/>
  <c r="CV148" i="54" s="1"/>
  <c r="CV138" i="54"/>
  <c r="CV152" i="54" s="1"/>
  <c r="CV140" i="54"/>
  <c r="CV154" i="54" s="1"/>
  <c r="CV142" i="54"/>
  <c r="CV136" i="54"/>
  <c r="CV150" i="54" s="1"/>
  <c r="CW163" i="54"/>
  <c r="CW110" i="54"/>
  <c r="DA48" i="9"/>
  <c r="DA7" i="9"/>
  <c r="CT126" i="54"/>
  <c r="CT115" i="54" s="1"/>
  <c r="CT118" i="54" s="1"/>
  <c r="CT6" i="54" s="1"/>
  <c r="CU165" i="54"/>
  <c r="CU166" i="54"/>
  <c r="CU167" i="54"/>
  <c r="CT177" i="54"/>
  <c r="CT178" i="54"/>
  <c r="CT179" i="54"/>
  <c r="CU176" i="54"/>
  <c r="CU182" i="54"/>
  <c r="CU181" i="54"/>
  <c r="CV175" i="54"/>
  <c r="CV170" i="54"/>
  <c r="CV164" i="54"/>
  <c r="CV169" i="54"/>
  <c r="CK60" i="9"/>
  <c r="CX111" i="54"/>
  <c r="CZ17" i="9"/>
  <c r="CZ18" i="9"/>
  <c r="CZ15" i="9" s="1"/>
  <c r="CZ58" i="9"/>
  <c r="DA16" i="9"/>
  <c r="CT54" i="9" l="1"/>
  <c r="CU13" i="9"/>
  <c r="CU20" i="9" s="1"/>
  <c r="CU53" i="9" s="1"/>
  <c r="CU60" i="9" s="1"/>
  <c r="CU62" i="9" s="1"/>
  <c r="CT10" i="54"/>
  <c r="CV14" i="9" s="1"/>
  <c r="CV33" i="9" s="1"/>
  <c r="CV22" i="9" s="1"/>
  <c r="EC22" i="9" s="1"/>
  <c r="G92" i="7" s="1"/>
  <c r="CP61" i="9"/>
  <c r="CL61" i="9"/>
  <c r="CL69" i="9"/>
  <c r="CO61" i="9"/>
  <c r="CR61" i="9"/>
  <c r="CO69" i="9"/>
  <c r="CM61" i="9"/>
  <c r="CR69" i="9"/>
  <c r="CM69" i="9"/>
  <c r="CN69" i="9"/>
  <c r="CQ69" i="9"/>
  <c r="CP69" i="9"/>
  <c r="CN61" i="9"/>
  <c r="CQ61" i="9"/>
  <c r="CS60" i="9"/>
  <c r="CS62" i="9" s="1"/>
  <c r="CS54" i="9"/>
  <c r="RD18" i="10"/>
  <c r="DC9" i="9" s="1"/>
  <c r="RE19" i="10"/>
  <c r="CV167" i="54"/>
  <c r="CV166" i="54"/>
  <c r="CV165" i="54"/>
  <c r="CU171" i="54"/>
  <c r="CU172" i="54" s="1"/>
  <c r="CU8" i="54" s="1"/>
  <c r="DB7" i="9"/>
  <c r="DB48" i="9"/>
  <c r="CW140" i="54"/>
  <c r="CW154" i="54" s="1"/>
  <c r="CW138" i="54"/>
  <c r="CW152" i="54" s="1"/>
  <c r="CW136" i="54"/>
  <c r="CW150" i="54" s="1"/>
  <c r="CW134" i="54"/>
  <c r="CW148" i="54" s="1"/>
  <c r="CW142" i="54"/>
  <c r="CU126" i="54"/>
  <c r="CU115" i="54" s="1"/>
  <c r="CU118" i="54" s="1"/>
  <c r="CU6" i="54" s="1"/>
  <c r="DA58" i="9"/>
  <c r="DA17" i="9"/>
  <c r="CY111" i="54"/>
  <c r="DA18" i="9"/>
  <c r="DA15" i="9" s="1"/>
  <c r="DB16" i="9"/>
  <c r="CV156" i="54"/>
  <c r="CV125" i="54"/>
  <c r="CX163" i="54"/>
  <c r="CX110" i="54"/>
  <c r="CV181" i="54"/>
  <c r="CV176" i="54"/>
  <c r="CV182" i="54"/>
  <c r="CT183" i="54"/>
  <c r="CT184" i="54" s="1"/>
  <c r="CT185" i="54" s="1"/>
  <c r="CW169" i="54"/>
  <c r="CW170" i="54"/>
  <c r="CW175" i="54"/>
  <c r="CW164" i="54"/>
  <c r="CK62" i="9"/>
  <c r="CK61" i="9"/>
  <c r="CK69" i="9"/>
  <c r="CU178" i="54"/>
  <c r="CU177" i="54"/>
  <c r="CU179" i="54"/>
  <c r="CU54" i="9" l="1"/>
  <c r="CT63" i="9"/>
  <c r="CT66" i="9" s="1"/>
  <c r="CV13" i="9"/>
  <c r="CV20" i="9" s="1"/>
  <c r="CS61" i="9"/>
  <c r="CU63" i="9"/>
  <c r="CU66" i="9" s="1"/>
  <c r="CS69" i="9"/>
  <c r="CT69" i="9"/>
  <c r="CU61" i="9"/>
  <c r="CU69" i="9"/>
  <c r="CR63" i="9"/>
  <c r="CR66" i="9" s="1"/>
  <c r="CL63" i="9"/>
  <c r="CL66" i="9" s="1"/>
  <c r="CP63" i="9"/>
  <c r="CP66" i="9" s="1"/>
  <c r="CQ63" i="9"/>
  <c r="CQ66" i="9" s="1"/>
  <c r="CN63" i="9"/>
  <c r="CN66" i="9" s="1"/>
  <c r="CM63" i="9"/>
  <c r="CM66" i="9" s="1"/>
  <c r="CO63" i="9"/>
  <c r="CO66" i="9" s="1"/>
  <c r="CU10" i="54"/>
  <c r="CW14" i="9" s="1"/>
  <c r="CS63" i="9"/>
  <c r="CS66" i="9" s="1"/>
  <c r="CT61" i="9"/>
  <c r="CV171" i="54"/>
  <c r="CV172" i="54" s="1"/>
  <c r="CV8" i="54" s="1"/>
  <c r="CK63" i="9"/>
  <c r="CK66" i="9" s="1"/>
  <c r="CU183" i="54"/>
  <c r="CU184" i="54" s="1"/>
  <c r="CU185" i="54" s="1"/>
  <c r="RE18" i="10"/>
  <c r="DD9" i="9" s="1"/>
  <c r="RF19" i="10"/>
  <c r="CV126" i="54"/>
  <c r="CV115" i="54" s="1"/>
  <c r="CV118" i="54" s="1"/>
  <c r="CV6" i="54" s="1"/>
  <c r="CW165" i="54"/>
  <c r="CW167" i="54"/>
  <c r="CW166" i="54"/>
  <c r="CW156" i="54"/>
  <c r="CW125" i="54"/>
  <c r="DC7" i="9"/>
  <c r="DC48" i="9"/>
  <c r="CX138" i="54"/>
  <c r="CX152" i="54" s="1"/>
  <c r="CX134" i="54"/>
  <c r="CX148" i="54" s="1"/>
  <c r="CX140" i="54"/>
  <c r="CX154" i="54" s="1"/>
  <c r="CX142" i="54"/>
  <c r="CX136" i="54"/>
  <c r="CX150" i="54" s="1"/>
  <c r="DB18" i="9"/>
  <c r="DB15" i="9" s="1"/>
  <c r="CZ111" i="54"/>
  <c r="DB17" i="9"/>
  <c r="DB58" i="9"/>
  <c r="DC16" i="9"/>
  <c r="CV178" i="54"/>
  <c r="CV177" i="54"/>
  <c r="CV179" i="54"/>
  <c r="CW181" i="54"/>
  <c r="CW182" i="54"/>
  <c r="CW176" i="54"/>
  <c r="CX175" i="54"/>
  <c r="CX164" i="54"/>
  <c r="CX170" i="54"/>
  <c r="CX169" i="54"/>
  <c r="CY163" i="54"/>
  <c r="CY110" i="54"/>
  <c r="CV10" i="54" l="1"/>
  <c r="CX14" i="9" s="1"/>
  <c r="CX33" i="9" s="1"/>
  <c r="CV53" i="9"/>
  <c r="EC20" i="9"/>
  <c r="CW33" i="9"/>
  <c r="CW13" i="9"/>
  <c r="CW20" i="9" s="1"/>
  <c r="CW179" i="54"/>
  <c r="CW178" i="54"/>
  <c r="CW177" i="54"/>
  <c r="CX156" i="54"/>
  <c r="CX125" i="54"/>
  <c r="CW171" i="54"/>
  <c r="CW172" i="54" s="1"/>
  <c r="CW8" i="54" s="1"/>
  <c r="CZ163" i="54"/>
  <c r="CZ110" i="54"/>
  <c r="DD48" i="9"/>
  <c r="DD7" i="9"/>
  <c r="CY175" i="54"/>
  <c r="CY164" i="54"/>
  <c r="CY170" i="54"/>
  <c r="CY169" i="54"/>
  <c r="CX166" i="54"/>
  <c r="CX167" i="54"/>
  <c r="CX165" i="54"/>
  <c r="DC18" i="9"/>
  <c r="DC15" i="9" s="1"/>
  <c r="DC58" i="9"/>
  <c r="DA111" i="54"/>
  <c r="DC17" i="9"/>
  <c r="DD16" i="9"/>
  <c r="CY138" i="54"/>
  <c r="CY152" i="54" s="1"/>
  <c r="CY140" i="54"/>
  <c r="CY154" i="54" s="1"/>
  <c r="CY134" i="54"/>
  <c r="CY148" i="54" s="1"/>
  <c r="CY136" i="54"/>
  <c r="CY150" i="54" s="1"/>
  <c r="CY142" i="54"/>
  <c r="CX182" i="54"/>
  <c r="CX181" i="54"/>
  <c r="CX176" i="54"/>
  <c r="CW126" i="54"/>
  <c r="CW115" i="54" s="1"/>
  <c r="CW118" i="54" s="1"/>
  <c r="CW6" i="54" s="1"/>
  <c r="CV183" i="54"/>
  <c r="CV184" i="54" s="1"/>
  <c r="CV185" i="54" s="1"/>
  <c r="RF18" i="10"/>
  <c r="DE9" i="9" s="1"/>
  <c r="RG19" i="10"/>
  <c r="CX13" i="9" l="1"/>
  <c r="CX20" i="9" s="1"/>
  <c r="CW10" i="54"/>
  <c r="CY14" i="9" s="1"/>
  <c r="CY33" i="9" s="1"/>
  <c r="CV54" i="9"/>
  <c r="EC53" i="9"/>
  <c r="K109" i="7" s="1"/>
  <c r="M109" i="7" s="1"/>
  <c r="CV60" i="9"/>
  <c r="CW183" i="54"/>
  <c r="CW184" i="54" s="1"/>
  <c r="CW185" i="54" s="1"/>
  <c r="CX177" i="54"/>
  <c r="CX179" i="54"/>
  <c r="CX178" i="54"/>
  <c r="DD18" i="9"/>
  <c r="DD15" i="9" s="1"/>
  <c r="DB111" i="54"/>
  <c r="DD17" i="9"/>
  <c r="DD58" i="9"/>
  <c r="DE16" i="9"/>
  <c r="CZ164" i="54"/>
  <c r="CZ175" i="54"/>
  <c r="CZ169" i="54"/>
  <c r="CZ170" i="54"/>
  <c r="DE48" i="9"/>
  <c r="DE7" i="9"/>
  <c r="CX126" i="54"/>
  <c r="CX115" i="54" s="1"/>
  <c r="CX118" i="54" s="1"/>
  <c r="CX6" i="54" s="1"/>
  <c r="RG18" i="10"/>
  <c r="DF9" i="9" s="1"/>
  <c r="RH19" i="10"/>
  <c r="CY125" i="54"/>
  <c r="CY156" i="54"/>
  <c r="CX171" i="54"/>
  <c r="CX172" i="54" s="1"/>
  <c r="CX8" i="54" s="1"/>
  <c r="CY182" i="54"/>
  <c r="CY176" i="54"/>
  <c r="CY181" i="54"/>
  <c r="CY165" i="54"/>
  <c r="CY166" i="54"/>
  <c r="CY167" i="54"/>
  <c r="DA163" i="54"/>
  <c r="DA110" i="54"/>
  <c r="CZ138" i="54"/>
  <c r="CZ152" i="54" s="1"/>
  <c r="CZ134" i="54"/>
  <c r="CZ148" i="54" s="1"/>
  <c r="CZ142" i="54"/>
  <c r="CZ136" i="54"/>
  <c r="CZ150" i="54" s="1"/>
  <c r="CZ140" i="54"/>
  <c r="CZ154" i="54" s="1"/>
  <c r="CY13" i="9" l="1"/>
  <c r="CY20" i="9" s="1"/>
  <c r="EC60" i="9"/>
  <c r="CV69" i="9"/>
  <c r="CV62" i="9"/>
  <c r="CV61" i="9"/>
  <c r="CX10" i="54"/>
  <c r="CZ14" i="9" s="1"/>
  <c r="CY171" i="54"/>
  <c r="CY172" i="54" s="1"/>
  <c r="CY8" i="54" s="1"/>
  <c r="RH18" i="10"/>
  <c r="DG9" i="9" s="1"/>
  <c r="RI19" i="10"/>
  <c r="DB163" i="54"/>
  <c r="DB110" i="54"/>
  <c r="DF7" i="9"/>
  <c r="DF48" i="9"/>
  <c r="CZ176" i="54"/>
  <c r="CZ182" i="54"/>
  <c r="CZ181" i="54"/>
  <c r="CZ156" i="54"/>
  <c r="CZ125" i="54"/>
  <c r="CZ167" i="54"/>
  <c r="CZ165" i="54"/>
  <c r="CZ166" i="54"/>
  <c r="CX183" i="54"/>
  <c r="CX184" i="54" s="1"/>
  <c r="CX185" i="54" s="1"/>
  <c r="DE18" i="9"/>
  <c r="DE15" i="9" s="1"/>
  <c r="DE58" i="9"/>
  <c r="DE17" i="9"/>
  <c r="DC111" i="54"/>
  <c r="DF16" i="9"/>
  <c r="DA136" i="54"/>
  <c r="DA150" i="54" s="1"/>
  <c r="DA142" i="54"/>
  <c r="DA140" i="54"/>
  <c r="DA154" i="54" s="1"/>
  <c r="DA138" i="54"/>
  <c r="DA152" i="54" s="1"/>
  <c r="DA134" i="54"/>
  <c r="DA148" i="54" s="1"/>
  <c r="CY177" i="54"/>
  <c r="CY179" i="54"/>
  <c r="CY178" i="54"/>
  <c r="DA164" i="54"/>
  <c r="DA175" i="54"/>
  <c r="DA169" i="54"/>
  <c r="DA170" i="54"/>
  <c r="CY126" i="54"/>
  <c r="CY115" i="54" s="1"/>
  <c r="CY118" i="54" s="1"/>
  <c r="CY6" i="54" s="1"/>
  <c r="CY10" i="54" l="1"/>
  <c r="DA14" i="9" s="1"/>
  <c r="DA33" i="9" s="1"/>
  <c r="CV63" i="9"/>
  <c r="CV66" i="9" s="1"/>
  <c r="EC62" i="9"/>
  <c r="CZ33" i="9"/>
  <c r="CZ13" i="9"/>
  <c r="CZ20" i="9" s="1"/>
  <c r="DF18" i="9"/>
  <c r="DF15" i="9" s="1"/>
  <c r="DF58" i="9"/>
  <c r="DF17" i="9"/>
  <c r="DD111" i="54"/>
  <c r="DG16" i="9"/>
  <c r="CY183" i="54"/>
  <c r="CY184" i="54" s="1"/>
  <c r="CY185" i="54" s="1"/>
  <c r="CZ126" i="54"/>
  <c r="CZ115" i="54" s="1"/>
  <c r="CZ118" i="54" s="1"/>
  <c r="CZ6" i="54" s="1"/>
  <c r="DB170" i="54"/>
  <c r="DB169" i="54"/>
  <c r="DB175" i="54"/>
  <c r="DB164" i="54"/>
  <c r="RI18" i="10"/>
  <c r="DH9" i="9" s="1"/>
  <c r="RJ19" i="10"/>
  <c r="DB140" i="54"/>
  <c r="DB154" i="54" s="1"/>
  <c r="DB136" i="54"/>
  <c r="DB150" i="54" s="1"/>
  <c r="DB142" i="54"/>
  <c r="DB138" i="54"/>
  <c r="DB152" i="54" s="1"/>
  <c r="DB134" i="54"/>
  <c r="DB148" i="54" s="1"/>
  <c r="DA176" i="54"/>
  <c r="DA181" i="54"/>
  <c r="DA182" i="54"/>
  <c r="DA165" i="54"/>
  <c r="DA166" i="54"/>
  <c r="DA167" i="54"/>
  <c r="DG48" i="9"/>
  <c r="DG7" i="9"/>
  <c r="DA125" i="54"/>
  <c r="DA156" i="54"/>
  <c r="DC163" i="54"/>
  <c r="DC110" i="54"/>
  <c r="CZ171" i="54"/>
  <c r="CZ172" i="54" s="1"/>
  <c r="CZ8" i="54" s="1"/>
  <c r="CZ177" i="54"/>
  <c r="CZ178" i="54"/>
  <c r="CZ179" i="54"/>
  <c r="DA13" i="9" l="1"/>
  <c r="DA20" i="9" s="1"/>
  <c r="CZ10" i="54"/>
  <c r="DB14" i="9" s="1"/>
  <c r="RK19" i="10"/>
  <c r="RJ18" i="10"/>
  <c r="DI9" i="9" s="1"/>
  <c r="DH48" i="9"/>
  <c r="DH7" i="9"/>
  <c r="DC169" i="54"/>
  <c r="DC175" i="54"/>
  <c r="DC164" i="54"/>
  <c r="DC170" i="54"/>
  <c r="DA126" i="54"/>
  <c r="DA115" i="54" s="1"/>
  <c r="DA118" i="54" s="1"/>
  <c r="DA6" i="54" s="1"/>
  <c r="CZ183" i="54"/>
  <c r="CZ184" i="54" s="1"/>
  <c r="CZ185" i="54" s="1"/>
  <c r="DG18" i="9"/>
  <c r="DG15" i="9" s="1"/>
  <c r="DG17" i="9"/>
  <c r="DG58" i="9"/>
  <c r="DE111" i="54"/>
  <c r="DH16" i="9"/>
  <c r="DB156" i="54"/>
  <c r="DB125" i="54"/>
  <c r="DB181" i="54"/>
  <c r="DB182" i="54"/>
  <c r="DB176" i="54"/>
  <c r="DA171" i="54"/>
  <c r="DA172" i="54" s="1"/>
  <c r="DA8" i="54" s="1"/>
  <c r="DD163" i="54"/>
  <c r="DD110" i="54"/>
  <c r="DB167" i="54"/>
  <c r="DB166" i="54"/>
  <c r="DB165" i="54"/>
  <c r="DC136" i="54"/>
  <c r="DC150" i="54" s="1"/>
  <c r="DC134" i="54"/>
  <c r="DC148" i="54" s="1"/>
  <c r="DC138" i="54"/>
  <c r="DC152" i="54" s="1"/>
  <c r="DC140" i="54"/>
  <c r="DC154" i="54" s="1"/>
  <c r="DC142" i="54"/>
  <c r="DA178" i="54"/>
  <c r="DA177" i="54"/>
  <c r="DA179" i="54"/>
  <c r="DA10" i="54" l="1"/>
  <c r="DC14" i="9" s="1"/>
  <c r="DB13" i="9"/>
  <c r="DB20" i="9" s="1"/>
  <c r="DB33" i="9"/>
  <c r="DC165" i="54"/>
  <c r="DC166" i="54"/>
  <c r="DC167" i="54"/>
  <c r="DC176" i="54"/>
  <c r="DC181" i="54"/>
  <c r="DC182" i="54"/>
  <c r="DC156" i="54"/>
  <c r="DC125" i="54"/>
  <c r="DB177" i="54"/>
  <c r="DB178" i="54"/>
  <c r="DB179" i="54"/>
  <c r="DD140" i="54"/>
  <c r="DD154" i="54" s="1"/>
  <c r="DD134" i="54"/>
  <c r="DD148" i="54" s="1"/>
  <c r="DD136" i="54"/>
  <c r="DD150" i="54" s="1"/>
  <c r="DD142" i="54"/>
  <c r="DD138" i="54"/>
  <c r="DD152" i="54" s="1"/>
  <c r="DD164" i="54"/>
  <c r="DD170" i="54"/>
  <c r="DD169" i="54"/>
  <c r="DD175" i="54"/>
  <c r="DE163" i="54"/>
  <c r="DE110" i="54"/>
  <c r="DF111" i="54"/>
  <c r="DH58" i="9"/>
  <c r="DH17" i="9"/>
  <c r="DH18" i="9"/>
  <c r="DH15" i="9" s="1"/>
  <c r="O53" i="8"/>
  <c r="DI16" i="9"/>
  <c r="DB126" i="54"/>
  <c r="DB115" i="54" s="1"/>
  <c r="DB118" i="54" s="1"/>
  <c r="DB6" i="54" s="1"/>
  <c r="DA183" i="54"/>
  <c r="DA184" i="54" s="1"/>
  <c r="DA185" i="54" s="1"/>
  <c r="DB171" i="54"/>
  <c r="DB172" i="54" s="1"/>
  <c r="DB8" i="54" s="1"/>
  <c r="DI7" i="9"/>
  <c r="DI48" i="9"/>
  <c r="RL19" i="10"/>
  <c r="RK18" i="10"/>
  <c r="DJ9" i="9" s="1"/>
  <c r="DB10" i="54" l="1"/>
  <c r="DD14" i="9" s="1"/>
  <c r="DC33" i="9"/>
  <c r="DC13" i="9"/>
  <c r="DC20" i="9" s="1"/>
  <c r="RM19" i="10"/>
  <c r="RL18" i="10"/>
  <c r="DK9" i="9" s="1"/>
  <c r="CY32" i="9"/>
  <c r="CY22" i="9" s="1"/>
  <c r="CY53" i="9" s="1"/>
  <c r="DH32" i="9"/>
  <c r="CX32" i="9"/>
  <c r="CX22" i="9" s="1"/>
  <c r="CX53" i="9" s="1"/>
  <c r="DA32" i="9"/>
  <c r="DA22" i="9" s="1"/>
  <c r="DA53" i="9" s="1"/>
  <c r="DC32" i="9"/>
  <c r="DC22" i="9" s="1"/>
  <c r="DG32" i="9"/>
  <c r="DE32" i="9"/>
  <c r="CZ32" i="9"/>
  <c r="CZ22" i="9" s="1"/>
  <c r="CZ53" i="9" s="1"/>
  <c r="DB32" i="9"/>
  <c r="DB22" i="9" s="1"/>
  <c r="DB53" i="9" s="1"/>
  <c r="CW32" i="9"/>
  <c r="DF32" i="9"/>
  <c r="DD32" i="9"/>
  <c r="DD176" i="54"/>
  <c r="DD181" i="54"/>
  <c r="DD182" i="54"/>
  <c r="DD166" i="54"/>
  <c r="DD167" i="54"/>
  <c r="DD165" i="54"/>
  <c r="DC177" i="54"/>
  <c r="DC178" i="54"/>
  <c r="DC179" i="54"/>
  <c r="DJ48" i="9"/>
  <c r="DJ7" i="9"/>
  <c r="DF163" i="54"/>
  <c r="DF110" i="54"/>
  <c r="DI18" i="9"/>
  <c r="DI17" i="9"/>
  <c r="EE17" i="9" s="1"/>
  <c r="DG111" i="54"/>
  <c r="DI58" i="9"/>
  <c r="DJ16" i="9"/>
  <c r="DB183" i="54"/>
  <c r="DB184" i="54" s="1"/>
  <c r="DB185" i="54" s="1"/>
  <c r="DD156" i="54"/>
  <c r="DD125" i="54"/>
  <c r="DC126" i="54"/>
  <c r="DC115" i="54" s="1"/>
  <c r="DC118" i="54" s="1"/>
  <c r="DC6" i="54" s="1"/>
  <c r="DE134" i="54"/>
  <c r="DE148" i="54" s="1"/>
  <c r="DE136" i="54"/>
  <c r="DE150" i="54" s="1"/>
  <c r="DE142" i="54"/>
  <c r="DE138" i="54"/>
  <c r="DE152" i="54" s="1"/>
  <c r="DE140" i="54"/>
  <c r="DE154" i="54" s="1"/>
  <c r="DE175" i="54"/>
  <c r="DE164" i="54"/>
  <c r="DE169" i="54"/>
  <c r="DE170" i="54"/>
  <c r="DC171" i="54"/>
  <c r="DC172" i="54" s="1"/>
  <c r="DC8" i="54" s="1"/>
  <c r="DC53" i="9" l="1"/>
  <c r="DC60" i="9" s="1"/>
  <c r="DC62" i="9" s="1"/>
  <c r="DB60" i="9"/>
  <c r="DB62" i="9" s="1"/>
  <c r="DB54" i="9"/>
  <c r="CY60" i="9"/>
  <c r="CY62" i="9" s="1"/>
  <c r="CY54" i="9"/>
  <c r="CZ60" i="9"/>
  <c r="CZ62" i="9" s="1"/>
  <c r="CZ54" i="9"/>
  <c r="DA60" i="9"/>
  <c r="DA62" i="9" s="1"/>
  <c r="DA54" i="9"/>
  <c r="DC10" i="54"/>
  <c r="DE14" i="9" s="1"/>
  <c r="CX60" i="9"/>
  <c r="CX62" i="9" s="1"/>
  <c r="CX54" i="9"/>
  <c r="DD33" i="9"/>
  <c r="DD22" i="9" s="1"/>
  <c r="DD13" i="9"/>
  <c r="DD20" i="9" s="1"/>
  <c r="DD171" i="54"/>
  <c r="DD172" i="54" s="1"/>
  <c r="DD8" i="54" s="1"/>
  <c r="DF134" i="54"/>
  <c r="DF148" i="54" s="1"/>
  <c r="DF136" i="54"/>
  <c r="DF150" i="54" s="1"/>
  <c r="DF142" i="54"/>
  <c r="DF140" i="54"/>
  <c r="DF154" i="54" s="1"/>
  <c r="DF138" i="54"/>
  <c r="DF152" i="54" s="1"/>
  <c r="DF175" i="54"/>
  <c r="DF170" i="54"/>
  <c r="DF164" i="54"/>
  <c r="DF169" i="54"/>
  <c r="EE18" i="9"/>
  <c r="DI15" i="9"/>
  <c r="EE15" i="9" s="1"/>
  <c r="DJ18" i="9"/>
  <c r="DJ15" i="9" s="1"/>
  <c r="DH111" i="54"/>
  <c r="DJ58" i="9"/>
  <c r="DJ17" i="9"/>
  <c r="DK16" i="9"/>
  <c r="DD126" i="54"/>
  <c r="DD115" i="54" s="1"/>
  <c r="DD118" i="54" s="1"/>
  <c r="DD6" i="54" s="1"/>
  <c r="DE125" i="54"/>
  <c r="DE156" i="54"/>
  <c r="CW22" i="9"/>
  <c r="ED32" i="9"/>
  <c r="DE167" i="54"/>
  <c r="DE165" i="54"/>
  <c r="DE166" i="54"/>
  <c r="DE176" i="54"/>
  <c r="DE181" i="54"/>
  <c r="DE182" i="54"/>
  <c r="DG163" i="54"/>
  <c r="DG110" i="54"/>
  <c r="DD178" i="54"/>
  <c r="DD177" i="54"/>
  <c r="DD179" i="54"/>
  <c r="DC183" i="54"/>
  <c r="DC184" i="54" s="1"/>
  <c r="DC185" i="54" s="1"/>
  <c r="DK7" i="9"/>
  <c r="DK48" i="9"/>
  <c r="RM18" i="10"/>
  <c r="DL9" i="9" s="1"/>
  <c r="RN19" i="10"/>
  <c r="DC54" i="9" l="1"/>
  <c r="DD53" i="9"/>
  <c r="DD60" i="9" s="1"/>
  <c r="DD62" i="9" s="1"/>
  <c r="DE33" i="9"/>
  <c r="DE22" i="9" s="1"/>
  <c r="DE13" i="9"/>
  <c r="DE20" i="9" s="1"/>
  <c r="DD10" i="54"/>
  <c r="DF14" i="9" s="1"/>
  <c r="CW53" i="9"/>
  <c r="CW54" i="9" s="1"/>
  <c r="DL48" i="9"/>
  <c r="DL7" i="9"/>
  <c r="DF125" i="54"/>
  <c r="DF156" i="54"/>
  <c r="DE126" i="54"/>
  <c r="DE115" i="54" s="1"/>
  <c r="DE118" i="54" s="1"/>
  <c r="DE6" i="54" s="1"/>
  <c r="DG136" i="54"/>
  <c r="DG150" i="54" s="1"/>
  <c r="DG140" i="54"/>
  <c r="DG154" i="54" s="1"/>
  <c r="DG138" i="54"/>
  <c r="DG152" i="54" s="1"/>
  <c r="DG142" i="54"/>
  <c r="DG134" i="54"/>
  <c r="DG148" i="54" s="1"/>
  <c r="DE171" i="54"/>
  <c r="DE172" i="54" s="1"/>
  <c r="DE8" i="54" s="1"/>
  <c r="DF167" i="54"/>
  <c r="DF166" i="54"/>
  <c r="DF165" i="54"/>
  <c r="RN18" i="10"/>
  <c r="DM9" i="9" s="1"/>
  <c r="RO19" i="10"/>
  <c r="DE177" i="54"/>
  <c r="DE178" i="54"/>
  <c r="DE179" i="54"/>
  <c r="DK58" i="9"/>
  <c r="DK17" i="9"/>
  <c r="DK18" i="9"/>
  <c r="DK15" i="9" s="1"/>
  <c r="DI111" i="54"/>
  <c r="DL16" i="9"/>
  <c r="DG175" i="54"/>
  <c r="DG170" i="54"/>
  <c r="DG164" i="54"/>
  <c r="DG169" i="54"/>
  <c r="DF176" i="54"/>
  <c r="DF182" i="54"/>
  <c r="DF181" i="54"/>
  <c r="DD183" i="54"/>
  <c r="DD184" i="54" s="1"/>
  <c r="DD185" i="54" s="1"/>
  <c r="DH163" i="54"/>
  <c r="DH110" i="54"/>
  <c r="DD54" i="9" l="1"/>
  <c r="DE10" i="54"/>
  <c r="DG14" i="9" s="1"/>
  <c r="DG33" i="9" s="1"/>
  <c r="DG22" i="9" s="1"/>
  <c r="DE53" i="9"/>
  <c r="DF33" i="9"/>
  <c r="DF22" i="9" s="1"/>
  <c r="DF13" i="9"/>
  <c r="DF20" i="9" s="1"/>
  <c r="DG181" i="54"/>
  <c r="DG182" i="54"/>
  <c r="DG176" i="54"/>
  <c r="DI163" i="54"/>
  <c r="DI110" i="54"/>
  <c r="DE183" i="54"/>
  <c r="DE184" i="54" s="1"/>
  <c r="DE185" i="54" s="1"/>
  <c r="RO18" i="10"/>
  <c r="DN9" i="9" s="1"/>
  <c r="RP19" i="10"/>
  <c r="DM7" i="9"/>
  <c r="DM48" i="9"/>
  <c r="DG125" i="54"/>
  <c r="DG156" i="54"/>
  <c r="DF178" i="54"/>
  <c r="DF179" i="54"/>
  <c r="DF177" i="54"/>
  <c r="DH142" i="54"/>
  <c r="DH140" i="54"/>
  <c r="DH154" i="54" s="1"/>
  <c r="DH138" i="54"/>
  <c r="DH152" i="54" s="1"/>
  <c r="DH136" i="54"/>
  <c r="DH150" i="54" s="1"/>
  <c r="DH134" i="54"/>
  <c r="DH148" i="54" s="1"/>
  <c r="DF126" i="54"/>
  <c r="DF115" i="54" s="1"/>
  <c r="DF118" i="54" s="1"/>
  <c r="DF6" i="54" s="1"/>
  <c r="CW60" i="9"/>
  <c r="DH169" i="54"/>
  <c r="DH175" i="54"/>
  <c r="DH164" i="54"/>
  <c r="DH170" i="54"/>
  <c r="DG165" i="54"/>
  <c r="DG167" i="54"/>
  <c r="DG166" i="54"/>
  <c r="DF171" i="54"/>
  <c r="DF172" i="54" s="1"/>
  <c r="DF8" i="54" s="1"/>
  <c r="DL18" i="9"/>
  <c r="DL15" i="9" s="1"/>
  <c r="DJ111" i="54"/>
  <c r="DL58" i="9"/>
  <c r="DL17" i="9"/>
  <c r="DM16" i="9"/>
  <c r="DG13" i="9" l="1"/>
  <c r="DG20" i="9" s="1"/>
  <c r="DG53" i="9" s="1"/>
  <c r="DF53" i="9"/>
  <c r="DF54" i="9" s="1"/>
  <c r="DC69" i="9"/>
  <c r="CX61" i="9"/>
  <c r="CY69" i="9"/>
  <c r="CZ61" i="9"/>
  <c r="DB61" i="9"/>
  <c r="DA69" i="9"/>
  <c r="CX69" i="9"/>
  <c r="DD69" i="9"/>
  <c r="DB69" i="9"/>
  <c r="DD61" i="9"/>
  <c r="CZ69" i="9"/>
  <c r="DA61" i="9"/>
  <c r="CY61" i="9"/>
  <c r="DC61" i="9"/>
  <c r="DF10" i="54"/>
  <c r="DH14" i="9" s="1"/>
  <c r="DE60" i="9"/>
  <c r="DE54" i="9"/>
  <c r="DF183" i="54"/>
  <c r="DF184" i="54" s="1"/>
  <c r="DF185" i="54" s="1"/>
  <c r="DI142" i="54"/>
  <c r="DI138" i="54"/>
  <c r="DI152" i="54" s="1"/>
  <c r="DI136" i="54"/>
  <c r="DI150" i="54" s="1"/>
  <c r="DI134" i="54"/>
  <c r="DI148" i="54" s="1"/>
  <c r="DI140" i="54"/>
  <c r="DI154" i="54" s="1"/>
  <c r="DI175" i="54"/>
  <c r="DI164" i="54"/>
  <c r="DI169" i="54"/>
  <c r="DI170" i="54"/>
  <c r="DG177" i="54"/>
  <c r="DG178" i="54"/>
  <c r="DG179" i="54"/>
  <c r="CW62" i="9"/>
  <c r="CW69" i="9"/>
  <c r="CW61" i="9"/>
  <c r="DH167" i="54"/>
  <c r="DH165" i="54"/>
  <c r="DH166" i="54"/>
  <c r="DG126" i="54"/>
  <c r="DG115" i="54" s="1"/>
  <c r="DG118" i="54" s="1"/>
  <c r="DG6" i="54" s="1"/>
  <c r="DG171" i="54"/>
  <c r="DG172" i="54" s="1"/>
  <c r="DG8" i="54" s="1"/>
  <c r="DH176" i="54"/>
  <c r="DH182" i="54"/>
  <c r="DH181" i="54"/>
  <c r="DN48" i="9"/>
  <c r="DN7" i="9"/>
  <c r="DJ163" i="54"/>
  <c r="DJ110" i="54"/>
  <c r="DH156" i="54"/>
  <c r="DH125" i="54"/>
  <c r="DM58" i="9"/>
  <c r="DM18" i="9"/>
  <c r="DM15" i="9" s="1"/>
  <c r="DK111" i="54"/>
  <c r="DM17" i="9"/>
  <c r="DN16" i="9"/>
  <c r="RQ19" i="10"/>
  <c r="RP18" i="10"/>
  <c r="DO9" i="9" s="1"/>
  <c r="DF60" i="9" l="1"/>
  <c r="DF62" i="9" s="1"/>
  <c r="DE62" i="9"/>
  <c r="DE63" i="9" s="1"/>
  <c r="DE66" i="9" s="1"/>
  <c r="DE61" i="9"/>
  <c r="CZ63" i="9"/>
  <c r="CZ66" i="9" s="1"/>
  <c r="DB63" i="9"/>
  <c r="DB66" i="9" s="1"/>
  <c r="DC63" i="9"/>
  <c r="DC66" i="9" s="1"/>
  <c r="DA63" i="9"/>
  <c r="DA66" i="9" s="1"/>
  <c r="CX63" i="9"/>
  <c r="CX66" i="9" s="1"/>
  <c r="CY63" i="9"/>
  <c r="CY66" i="9" s="1"/>
  <c r="DD63" i="9"/>
  <c r="DD66" i="9" s="1"/>
  <c r="DE69" i="9"/>
  <c r="DH33" i="9"/>
  <c r="DH22" i="9" s="1"/>
  <c r="ED22" i="9" s="1"/>
  <c r="G93" i="7" s="1"/>
  <c r="DH13" i="9"/>
  <c r="DG10" i="54"/>
  <c r="DI14" i="9" s="1"/>
  <c r="DG60" i="9"/>
  <c r="DG62" i="9" s="1"/>
  <c r="DG54" i="9"/>
  <c r="DF61" i="9"/>
  <c r="DG183" i="54"/>
  <c r="DG184" i="54" s="1"/>
  <c r="DG185" i="54" s="1"/>
  <c r="DH171" i="54"/>
  <c r="DH172" i="54" s="1"/>
  <c r="DH8" i="54" s="1"/>
  <c r="DK163" i="54"/>
  <c r="DK110" i="54"/>
  <c r="DN18" i="9"/>
  <c r="DN15" i="9" s="1"/>
  <c r="DN17" i="9"/>
  <c r="DL111" i="54"/>
  <c r="DN58" i="9"/>
  <c r="DO16" i="9"/>
  <c r="DJ136" i="54"/>
  <c r="DJ150" i="54" s="1"/>
  <c r="DJ142" i="54"/>
  <c r="DJ140" i="54"/>
  <c r="DJ154" i="54" s="1"/>
  <c r="DJ134" i="54"/>
  <c r="DJ148" i="54" s="1"/>
  <c r="DJ138" i="54"/>
  <c r="DJ152" i="54" s="1"/>
  <c r="DI165" i="54"/>
  <c r="DI166" i="54"/>
  <c r="DI167" i="54"/>
  <c r="CW63" i="9"/>
  <c r="CW66" i="9" s="1"/>
  <c r="DJ164" i="54"/>
  <c r="DJ175" i="54"/>
  <c r="DJ169" i="54"/>
  <c r="DJ170" i="54"/>
  <c r="DI176" i="54"/>
  <c r="DI182" i="54"/>
  <c r="DI181" i="54"/>
  <c r="DI125" i="54"/>
  <c r="DI156" i="54"/>
  <c r="DO48" i="9"/>
  <c r="DO7" i="9"/>
  <c r="DH177" i="54"/>
  <c r="DH179" i="54"/>
  <c r="DH178" i="54"/>
  <c r="RR19" i="10"/>
  <c r="RQ18" i="10"/>
  <c r="DP9" i="9" s="1"/>
  <c r="DH126" i="54"/>
  <c r="DH115" i="54" s="1"/>
  <c r="DH118" i="54" s="1"/>
  <c r="DH6" i="54" s="1"/>
  <c r="DF69" i="9" l="1"/>
  <c r="DG63" i="9"/>
  <c r="DG66" i="9" s="1"/>
  <c r="DF63" i="9"/>
  <c r="DF66" i="9" s="1"/>
  <c r="DG69" i="9"/>
  <c r="DI33" i="9"/>
  <c r="DI13" i="9"/>
  <c r="DI20" i="9" s="1"/>
  <c r="DH20" i="9"/>
  <c r="ED13" i="9"/>
  <c r="K93" i="7" s="1"/>
  <c r="DG61" i="9"/>
  <c r="DH10" i="54"/>
  <c r="DJ14" i="9" s="1"/>
  <c r="DH183" i="54"/>
  <c r="DH184" i="54" s="1"/>
  <c r="DH185" i="54" s="1"/>
  <c r="DI178" i="54"/>
  <c r="DI177" i="54"/>
  <c r="DI179" i="54"/>
  <c r="DO18" i="9"/>
  <c r="DO15" i="9" s="1"/>
  <c r="DO58" i="9"/>
  <c r="DO17" i="9"/>
  <c r="DM111" i="54"/>
  <c r="DP16" i="9"/>
  <c r="DI171" i="54"/>
  <c r="DI172" i="54" s="1"/>
  <c r="DI8" i="54" s="1"/>
  <c r="RR18" i="10"/>
  <c r="DQ9" i="9" s="1"/>
  <c r="RS19" i="10"/>
  <c r="DJ176" i="54"/>
  <c r="DJ182" i="54"/>
  <c r="DJ181" i="54"/>
  <c r="DK140" i="54"/>
  <c r="DK154" i="54" s="1"/>
  <c r="DK134" i="54"/>
  <c r="DK148" i="54" s="1"/>
  <c r="DK136" i="54"/>
  <c r="DK150" i="54" s="1"/>
  <c r="DK142" i="54"/>
  <c r="DK138" i="54"/>
  <c r="DK152" i="54" s="1"/>
  <c r="DP48" i="9"/>
  <c r="DP7" i="9"/>
  <c r="DI126" i="54"/>
  <c r="DI115" i="54" s="1"/>
  <c r="DI118" i="54" s="1"/>
  <c r="DI6" i="54" s="1"/>
  <c r="DJ165" i="54"/>
  <c r="DJ167" i="54"/>
  <c r="DJ166" i="54"/>
  <c r="DK164" i="54"/>
  <c r="DK170" i="54"/>
  <c r="DK175" i="54"/>
  <c r="DK169" i="54"/>
  <c r="DJ156" i="54"/>
  <c r="DJ125" i="54"/>
  <c r="DL163" i="54"/>
  <c r="DL110" i="54"/>
  <c r="DH53" i="9" l="1"/>
  <c r="ED20" i="9"/>
  <c r="DI10" i="54"/>
  <c r="DK14" i="9" s="1"/>
  <c r="DJ33" i="9"/>
  <c r="DJ13" i="9"/>
  <c r="DJ20" i="9" s="1"/>
  <c r="DJ171" i="54"/>
  <c r="DJ172" i="54" s="1"/>
  <c r="DJ8" i="54" s="1"/>
  <c r="DK176" i="54"/>
  <c r="DK181" i="54"/>
  <c r="DK182" i="54"/>
  <c r="DL138" i="54"/>
  <c r="DL152" i="54" s="1"/>
  <c r="DL142" i="54"/>
  <c r="DL136" i="54"/>
  <c r="DL150" i="54" s="1"/>
  <c r="DL140" i="54"/>
  <c r="DL154" i="54" s="1"/>
  <c r="DL134" i="54"/>
  <c r="DL148" i="54" s="1"/>
  <c r="DM163" i="54"/>
  <c r="DM110" i="54"/>
  <c r="DI183" i="54"/>
  <c r="DI184" i="54" s="1"/>
  <c r="DI185" i="54" s="1"/>
  <c r="DK167" i="54"/>
  <c r="DK166" i="54"/>
  <c r="DK165" i="54"/>
  <c r="DJ126" i="54"/>
  <c r="DJ115" i="54" s="1"/>
  <c r="DJ118" i="54" s="1"/>
  <c r="DJ6" i="54" s="1"/>
  <c r="DK125" i="54"/>
  <c r="DK156" i="54"/>
  <c r="DJ179" i="54"/>
  <c r="DJ178" i="54"/>
  <c r="DJ177" i="54"/>
  <c r="DQ48" i="9"/>
  <c r="DQ7" i="9"/>
  <c r="DL164" i="54"/>
  <c r="DL170" i="54"/>
  <c r="DL175" i="54"/>
  <c r="DL169" i="54"/>
  <c r="DP58" i="9"/>
  <c r="DP17" i="9"/>
  <c r="DN111" i="54"/>
  <c r="DP18" i="9"/>
  <c r="DP15" i="9" s="1"/>
  <c r="DQ16" i="9"/>
  <c r="RS18" i="10"/>
  <c r="DR9" i="9" s="1"/>
  <c r="RT19" i="10"/>
  <c r="DK33" i="9" l="1"/>
  <c r="DK13" i="9"/>
  <c r="DK20" i="9" s="1"/>
  <c r="DJ10" i="54"/>
  <c r="DL14" i="9" s="1"/>
  <c r="DH60" i="9"/>
  <c r="DH54" i="9"/>
  <c r="ED53" i="9"/>
  <c r="K110" i="7" s="1"/>
  <c r="M110" i="7" s="1"/>
  <c r="DK171" i="54"/>
  <c r="DK172" i="54" s="1"/>
  <c r="DK8" i="54" s="1"/>
  <c r="DM140" i="54"/>
  <c r="DM154" i="54" s="1"/>
  <c r="DM138" i="54"/>
  <c r="DM152" i="54" s="1"/>
  <c r="DM134" i="54"/>
  <c r="DM148" i="54" s="1"/>
  <c r="DM142" i="54"/>
  <c r="DM136" i="54"/>
  <c r="DM150" i="54" s="1"/>
  <c r="DN163" i="54"/>
  <c r="DN110" i="54"/>
  <c r="DL165" i="54"/>
  <c r="DL167" i="54"/>
  <c r="DL166" i="54"/>
  <c r="DK126" i="54"/>
  <c r="DK115" i="54" s="1"/>
  <c r="DK118" i="54" s="1"/>
  <c r="DK6" i="54" s="1"/>
  <c r="DM169" i="54"/>
  <c r="DM175" i="54"/>
  <c r="DM164" i="54"/>
  <c r="DM170" i="54"/>
  <c r="DQ58" i="9"/>
  <c r="DO111" i="54"/>
  <c r="DQ18" i="9"/>
  <c r="DQ15" i="9" s="1"/>
  <c r="DQ17" i="9"/>
  <c r="DR16" i="9"/>
  <c r="DK177" i="54"/>
  <c r="DK179" i="54"/>
  <c r="DK178" i="54"/>
  <c r="DJ183" i="54"/>
  <c r="DJ184" i="54" s="1"/>
  <c r="DJ185" i="54" s="1"/>
  <c r="DL156" i="54"/>
  <c r="DL125" i="54"/>
  <c r="RT18" i="10"/>
  <c r="DS9" i="9" s="1"/>
  <c r="RU19" i="10"/>
  <c r="RU18" i="10" s="1"/>
  <c r="DT9" i="9" s="1"/>
  <c r="DR48" i="9"/>
  <c r="DR7" i="9"/>
  <c r="DL181" i="54"/>
  <c r="DL182" i="54"/>
  <c r="DL176" i="54"/>
  <c r="DH62" i="9" l="1"/>
  <c r="ED60" i="9"/>
  <c r="DH61" i="9"/>
  <c r="DH69" i="9"/>
  <c r="DK10" i="54"/>
  <c r="DM14" i="9" s="1"/>
  <c r="DL13" i="9"/>
  <c r="DL20" i="9" s="1"/>
  <c r="DL33" i="9"/>
  <c r="DN134" i="54"/>
  <c r="DN148" i="54" s="1"/>
  <c r="DN136" i="54"/>
  <c r="DN150" i="54" s="1"/>
  <c r="DN140" i="54"/>
  <c r="DN154" i="54" s="1"/>
  <c r="DN142" i="54"/>
  <c r="DN138" i="54"/>
  <c r="DN152" i="54" s="1"/>
  <c r="DN164" i="54"/>
  <c r="DN169" i="54"/>
  <c r="DN170" i="54"/>
  <c r="DN175" i="54"/>
  <c r="DL126" i="54"/>
  <c r="DL115" i="54" s="1"/>
  <c r="DL118" i="54" s="1"/>
  <c r="DL6" i="54" s="1"/>
  <c r="DM176" i="54"/>
  <c r="DM182" i="54"/>
  <c r="DM181" i="54"/>
  <c r="DM125" i="54"/>
  <c r="DM156" i="54"/>
  <c r="DT48" i="9"/>
  <c r="DT7" i="9"/>
  <c r="DV9" i="9"/>
  <c r="DW9" i="9"/>
  <c r="DX9" i="9"/>
  <c r="DY9" i="9"/>
  <c r="DZ9" i="9"/>
  <c r="EA9" i="9"/>
  <c r="EB9" i="9"/>
  <c r="EC9" i="9"/>
  <c r="ED9" i="9"/>
  <c r="EE9" i="9"/>
  <c r="DL177" i="54"/>
  <c r="DL178" i="54"/>
  <c r="DL179" i="54"/>
  <c r="DK183" i="54"/>
  <c r="DK184" i="54" s="1"/>
  <c r="DK185" i="54" s="1"/>
  <c r="DO163" i="54"/>
  <c r="DO110" i="54"/>
  <c r="DR58" i="9"/>
  <c r="DR17" i="9"/>
  <c r="DP111" i="54"/>
  <c r="DR18" i="9"/>
  <c r="DR15" i="9" s="1"/>
  <c r="DS16" i="9"/>
  <c r="DS48" i="9"/>
  <c r="DS7" i="9"/>
  <c r="DM165" i="54"/>
  <c r="DM167" i="54"/>
  <c r="DM166" i="54"/>
  <c r="DL171" i="54"/>
  <c r="DL172" i="54" s="1"/>
  <c r="DL8" i="54" s="1"/>
  <c r="DL10" i="54" l="1"/>
  <c r="DN14" i="9" s="1"/>
  <c r="DM33" i="9"/>
  <c r="DM13" i="9"/>
  <c r="DM20" i="9" s="1"/>
  <c r="DH63" i="9"/>
  <c r="DH66" i="9" s="1"/>
  <c r="ED62" i="9"/>
  <c r="EK9" i="9"/>
  <c r="DM126" i="54"/>
  <c r="DM115" i="54" s="1"/>
  <c r="DM118" i="54" s="1"/>
  <c r="DM6" i="54" s="1"/>
  <c r="EJ9" i="9"/>
  <c r="DN181" i="54"/>
  <c r="DN182" i="54"/>
  <c r="DN176" i="54"/>
  <c r="EI9" i="9"/>
  <c r="DN156" i="54"/>
  <c r="DN125" i="54"/>
  <c r="DP163" i="54"/>
  <c r="DP110" i="54"/>
  <c r="DO170" i="54"/>
  <c r="DO169" i="54"/>
  <c r="DO164" i="54"/>
  <c r="DO175" i="54"/>
  <c r="DM171" i="54"/>
  <c r="DM172" i="54" s="1"/>
  <c r="DM8" i="54" s="1"/>
  <c r="DL183" i="54"/>
  <c r="DL184" i="54" s="1"/>
  <c r="DL185" i="54" s="1"/>
  <c r="EH9" i="9"/>
  <c r="EF9" i="9"/>
  <c r="EL9" i="9"/>
  <c r="DS18" i="9"/>
  <c r="DS15" i="9" s="1"/>
  <c r="DS17" i="9"/>
  <c r="DS58" i="9"/>
  <c r="DQ111" i="54"/>
  <c r="DT16" i="9"/>
  <c r="DO134" i="54"/>
  <c r="DO148" i="54" s="1"/>
  <c r="DO140" i="54"/>
  <c r="DO154" i="54" s="1"/>
  <c r="DO136" i="54"/>
  <c r="DO150" i="54" s="1"/>
  <c r="DO138" i="54"/>
  <c r="DO152" i="54" s="1"/>
  <c r="DO142" i="54"/>
  <c r="DR111" i="54"/>
  <c r="DT58" i="9"/>
  <c r="DT17" i="9"/>
  <c r="DV7" i="9"/>
  <c r="DW7" i="9"/>
  <c r="DX7" i="9"/>
  <c r="EP9" i="9" s="1"/>
  <c r="DY7" i="9"/>
  <c r="EQ9" i="9" s="1"/>
  <c r="DZ7" i="9"/>
  <c r="EA7" i="9"/>
  <c r="C90" i="7" s="1"/>
  <c r="EB7" i="9"/>
  <c r="C91" i="7" s="1"/>
  <c r="EC7" i="9"/>
  <c r="C92" i="7" s="1"/>
  <c r="ED7" i="9"/>
  <c r="C93" i="7" s="1"/>
  <c r="P53" i="8"/>
  <c r="EE7" i="9"/>
  <c r="C94" i="7" s="1"/>
  <c r="DM177" i="54"/>
  <c r="DM178" i="54"/>
  <c r="DM179" i="54"/>
  <c r="DN167" i="54"/>
  <c r="DN165" i="54"/>
  <c r="DN166" i="54"/>
  <c r="DV48" i="9"/>
  <c r="DW48" i="9"/>
  <c r="DX48" i="9"/>
  <c r="DY48" i="9"/>
  <c r="DZ48" i="9"/>
  <c r="EA48" i="9"/>
  <c r="EB48" i="9"/>
  <c r="EC48" i="9"/>
  <c r="ED48" i="9"/>
  <c r="EE48" i="9"/>
  <c r="DM10" i="54" l="1"/>
  <c r="DO14" i="9" s="1"/>
  <c r="DO13" i="9" s="1"/>
  <c r="DO20" i="9" s="1"/>
  <c r="DN33" i="9"/>
  <c r="DN13" i="9"/>
  <c r="DN20" i="9" s="1"/>
  <c r="D94" i="7"/>
  <c r="DM183" i="54"/>
  <c r="DM184" i="54" s="1"/>
  <c r="DM185" i="54" s="1"/>
  <c r="EH48" i="9"/>
  <c r="EO48" i="9"/>
  <c r="DR163" i="54"/>
  <c r="DR110" i="54"/>
  <c r="EF48" i="9"/>
  <c r="EN48" i="9"/>
  <c r="EL48" i="9"/>
  <c r="DN32" i="9"/>
  <c r="DN22" i="9" s="1"/>
  <c r="DP32" i="9"/>
  <c r="DT32" i="9"/>
  <c r="DM32" i="9"/>
  <c r="DM22" i="9" s="1"/>
  <c r="DM53" i="9" s="1"/>
  <c r="DJ32" i="9"/>
  <c r="DJ22" i="9" s="1"/>
  <c r="DJ53" i="9" s="1"/>
  <c r="DO32" i="9"/>
  <c r="DL32" i="9"/>
  <c r="DL22" i="9" s="1"/>
  <c r="DL53" i="9" s="1"/>
  <c r="DR32" i="9"/>
  <c r="DS32" i="9"/>
  <c r="DQ32" i="9"/>
  <c r="DK32" i="9"/>
  <c r="DK22" i="9" s="1"/>
  <c r="DK53" i="9" s="1"/>
  <c r="DI32" i="9"/>
  <c r="C86" i="7"/>
  <c r="EO36" i="9"/>
  <c r="EO44" i="9"/>
  <c r="EO35" i="9"/>
  <c r="EO7" i="9"/>
  <c r="EO23" i="9"/>
  <c r="EO43" i="9"/>
  <c r="EO26" i="9"/>
  <c r="EO24" i="9"/>
  <c r="EH7" i="9"/>
  <c r="EO29" i="9"/>
  <c r="EO47" i="9"/>
  <c r="EO39" i="9"/>
  <c r="EO41" i="9"/>
  <c r="EO28" i="9"/>
  <c r="EO56" i="9"/>
  <c r="EO49" i="9"/>
  <c r="EO8" i="9"/>
  <c r="EO30" i="9"/>
  <c r="EO37" i="9"/>
  <c r="EO34" i="9"/>
  <c r="EO46" i="9"/>
  <c r="EO42" i="9"/>
  <c r="EO27" i="9"/>
  <c r="EO25" i="9"/>
  <c r="EO11" i="9"/>
  <c r="EO45" i="9"/>
  <c r="EO31" i="9"/>
  <c r="EO38" i="9"/>
  <c r="EO40" i="9"/>
  <c r="EO53" i="9"/>
  <c r="EO60" i="9"/>
  <c r="EO62" i="9"/>
  <c r="EO86" i="9"/>
  <c r="EO87" i="9"/>
  <c r="EO81" i="9"/>
  <c r="EO85" i="9"/>
  <c r="EO84" i="9"/>
  <c r="EO83" i="9"/>
  <c r="EO51" i="9"/>
  <c r="DV16" i="9"/>
  <c r="DW16" i="9"/>
  <c r="DX16" i="9"/>
  <c r="DY16" i="9"/>
  <c r="DZ16" i="9"/>
  <c r="EA16" i="9"/>
  <c r="EB16" i="9"/>
  <c r="EC16" i="9"/>
  <c r="ED16" i="9"/>
  <c r="EE16" i="9"/>
  <c r="DO181" i="54"/>
  <c r="DO176" i="54"/>
  <c r="DO182" i="54"/>
  <c r="D93" i="7"/>
  <c r="H93" i="7"/>
  <c r="L110" i="7"/>
  <c r="L93" i="7"/>
  <c r="EN35" i="9"/>
  <c r="EN44" i="9"/>
  <c r="EN38" i="9"/>
  <c r="EN43" i="9"/>
  <c r="EN23" i="9"/>
  <c r="EN34" i="9"/>
  <c r="EN27" i="9"/>
  <c r="EN40" i="9"/>
  <c r="EN8" i="9"/>
  <c r="EN36" i="9"/>
  <c r="EN49" i="9"/>
  <c r="EN11" i="9"/>
  <c r="EN47" i="9"/>
  <c r="EL7" i="9"/>
  <c r="EN39" i="9"/>
  <c r="EN42" i="9"/>
  <c r="EN56" i="9"/>
  <c r="EN37" i="9"/>
  <c r="EF7" i="9"/>
  <c r="EN26" i="9"/>
  <c r="EN24" i="9"/>
  <c r="EN28" i="9"/>
  <c r="EN46" i="9"/>
  <c r="EN45" i="9"/>
  <c r="EN7" i="9"/>
  <c r="EN29" i="9"/>
  <c r="EN31" i="9"/>
  <c r="EN41" i="9"/>
  <c r="C85" i="7"/>
  <c r="EN30" i="9"/>
  <c r="EN25" i="9"/>
  <c r="EN81" i="9"/>
  <c r="EN87" i="9"/>
  <c r="EN86" i="9"/>
  <c r="EN85" i="9"/>
  <c r="EN84" i="9"/>
  <c r="EN83" i="9"/>
  <c r="EN51" i="9"/>
  <c r="DO156" i="54"/>
  <c r="DO125" i="54"/>
  <c r="DQ163" i="54"/>
  <c r="DQ110" i="54"/>
  <c r="EN9" i="9"/>
  <c r="DO165" i="54"/>
  <c r="DO167" i="54"/>
  <c r="DO166" i="54"/>
  <c r="D92" i="7"/>
  <c r="H92" i="7"/>
  <c r="L109" i="7"/>
  <c r="C125" i="7"/>
  <c r="DN126" i="54"/>
  <c r="DN115" i="54" s="1"/>
  <c r="DN118" i="54" s="1"/>
  <c r="DN6" i="54" s="1"/>
  <c r="D91" i="7"/>
  <c r="H91" i="7"/>
  <c r="L108" i="7"/>
  <c r="DT18" i="9"/>
  <c r="DT15" i="9" s="1"/>
  <c r="DN178" i="54"/>
  <c r="DN177" i="54"/>
  <c r="DN179" i="54"/>
  <c r="EK48" i="9"/>
  <c r="ER48" i="9"/>
  <c r="H90" i="7"/>
  <c r="L107" i="7"/>
  <c r="DV54" i="9"/>
  <c r="DW54" i="9"/>
  <c r="DX54" i="9"/>
  <c r="DY54" i="9"/>
  <c r="DZ54" i="9"/>
  <c r="EA54" i="9"/>
  <c r="EB54" i="9"/>
  <c r="EC54" i="9"/>
  <c r="ED54" i="9"/>
  <c r="EO9" i="9"/>
  <c r="C87" i="7"/>
  <c r="EP39" i="9"/>
  <c r="EP34" i="9"/>
  <c r="EP43" i="9"/>
  <c r="EP25" i="9"/>
  <c r="EP26" i="9"/>
  <c r="EP24" i="9"/>
  <c r="EP38" i="9"/>
  <c r="EP40" i="9"/>
  <c r="EP28" i="9"/>
  <c r="EP44" i="9"/>
  <c r="EP8" i="9"/>
  <c r="EP56" i="9"/>
  <c r="EP30" i="9"/>
  <c r="EI7" i="9"/>
  <c r="EP49" i="9"/>
  <c r="EP23" i="9"/>
  <c r="EP47" i="9"/>
  <c r="EP46" i="9"/>
  <c r="EP42" i="9"/>
  <c r="EP11" i="9"/>
  <c r="EP45" i="9"/>
  <c r="EP27" i="9"/>
  <c r="EP41" i="9"/>
  <c r="EP29" i="9"/>
  <c r="EP36" i="9"/>
  <c r="EP35" i="9"/>
  <c r="EP7" i="9"/>
  <c r="EP37" i="9"/>
  <c r="EP31" i="9"/>
  <c r="EP32" i="9"/>
  <c r="EP22" i="9"/>
  <c r="EP53" i="9"/>
  <c r="EP60" i="9"/>
  <c r="EP62" i="9"/>
  <c r="EP81" i="9"/>
  <c r="EP86" i="9"/>
  <c r="EP87" i="9"/>
  <c r="EP83" i="9"/>
  <c r="EP84" i="9"/>
  <c r="EP85" i="9"/>
  <c r="EP51" i="9"/>
  <c r="DN171" i="54"/>
  <c r="DN172" i="54" s="1"/>
  <c r="DN8" i="54" s="1"/>
  <c r="EJ48" i="9"/>
  <c r="EQ48" i="9"/>
  <c r="C89" i="7"/>
  <c r="D90" i="7" s="1"/>
  <c r="ER47" i="9"/>
  <c r="ER34" i="9"/>
  <c r="EK7" i="9"/>
  <c r="ER28" i="9"/>
  <c r="ER29" i="9"/>
  <c r="ER27" i="9"/>
  <c r="ER11" i="9"/>
  <c r="ER8" i="9"/>
  <c r="ER40" i="9"/>
  <c r="ER46" i="9"/>
  <c r="ER45" i="9"/>
  <c r="ER25" i="9"/>
  <c r="ER35" i="9"/>
  <c r="ER23" i="9"/>
  <c r="ER24" i="9"/>
  <c r="ER37" i="9"/>
  <c r="ER7" i="9"/>
  <c r="ER39" i="9"/>
  <c r="ER30" i="9"/>
  <c r="ER56" i="9"/>
  <c r="ER26" i="9"/>
  <c r="ER44" i="9"/>
  <c r="ER31" i="9"/>
  <c r="ER43" i="9"/>
  <c r="ER42" i="9"/>
  <c r="ER41" i="9"/>
  <c r="ER49" i="9"/>
  <c r="ER38" i="9"/>
  <c r="ER36" i="9"/>
  <c r="ER81" i="9"/>
  <c r="ER86" i="9"/>
  <c r="ER87" i="9"/>
  <c r="ER85" i="9"/>
  <c r="ER84" i="9"/>
  <c r="ER83" i="9"/>
  <c r="ER32" i="9"/>
  <c r="ER51" i="9"/>
  <c r="ER22" i="9"/>
  <c r="ER53" i="9"/>
  <c r="ER60" i="9"/>
  <c r="ER62" i="9"/>
  <c r="DP136" i="54"/>
  <c r="DP150" i="54" s="1"/>
  <c r="DP140" i="54"/>
  <c r="DP154" i="54" s="1"/>
  <c r="DP134" i="54"/>
  <c r="DP148" i="54" s="1"/>
  <c r="DP142" i="54"/>
  <c r="DP138" i="54"/>
  <c r="DP152" i="54" s="1"/>
  <c r="EP48" i="9"/>
  <c r="EI48" i="9"/>
  <c r="C88" i="7"/>
  <c r="EQ45" i="9"/>
  <c r="EQ26" i="9"/>
  <c r="EQ47" i="9"/>
  <c r="EQ43" i="9"/>
  <c r="EQ8" i="9"/>
  <c r="EQ24" i="9"/>
  <c r="EQ29" i="9"/>
  <c r="EQ44" i="9"/>
  <c r="EQ27" i="9"/>
  <c r="EQ7" i="9"/>
  <c r="EQ49" i="9"/>
  <c r="EQ30" i="9"/>
  <c r="EQ28" i="9"/>
  <c r="EQ31" i="9"/>
  <c r="EQ56" i="9"/>
  <c r="EQ36" i="9"/>
  <c r="EQ23" i="9"/>
  <c r="EQ34" i="9"/>
  <c r="EQ37" i="9"/>
  <c r="EQ25" i="9"/>
  <c r="EQ42" i="9"/>
  <c r="EQ39" i="9"/>
  <c r="EQ35" i="9"/>
  <c r="EQ38" i="9"/>
  <c r="EQ40" i="9"/>
  <c r="EQ46" i="9"/>
  <c r="EQ11" i="9"/>
  <c r="EJ7" i="9"/>
  <c r="EQ41" i="9"/>
  <c r="EQ32" i="9"/>
  <c r="EQ22" i="9"/>
  <c r="EQ53" i="9"/>
  <c r="EQ60" i="9"/>
  <c r="EQ62" i="9"/>
  <c r="EQ81" i="9"/>
  <c r="EQ86" i="9"/>
  <c r="EQ87" i="9"/>
  <c r="EQ83" i="9"/>
  <c r="EQ85" i="9"/>
  <c r="EQ84" i="9"/>
  <c r="EQ51" i="9"/>
  <c r="DV58" i="9"/>
  <c r="DW58" i="9"/>
  <c r="DX58" i="9"/>
  <c r="DY58" i="9"/>
  <c r="DZ58" i="9"/>
  <c r="EA58" i="9"/>
  <c r="EB58" i="9"/>
  <c r="EC58" i="9"/>
  <c r="ED58" i="9"/>
  <c r="EE58" i="9"/>
  <c r="DP164" i="54"/>
  <c r="DP170" i="54"/>
  <c r="DP175" i="54"/>
  <c r="DP169" i="54"/>
  <c r="ER9" i="9"/>
  <c r="DN53" i="9" l="1"/>
  <c r="DN60" i="9" s="1"/>
  <c r="DN62" i="9" s="1"/>
  <c r="DO33" i="9"/>
  <c r="DO22" i="9" s="1"/>
  <c r="DO53" i="9" s="1"/>
  <c r="DO60" i="9" s="1"/>
  <c r="DO62" i="9" s="1"/>
  <c r="DK60" i="9"/>
  <c r="DK62" i="9" s="1"/>
  <c r="DK54" i="9"/>
  <c r="DN10" i="54"/>
  <c r="DP14" i="9" s="1"/>
  <c r="DN54" i="9"/>
  <c r="DL60" i="9"/>
  <c r="DL62" i="9" s="1"/>
  <c r="DL54" i="9"/>
  <c r="DJ60" i="9"/>
  <c r="DJ62" i="9" s="1"/>
  <c r="DJ54" i="9"/>
  <c r="DM60" i="9"/>
  <c r="DM62" i="9" s="1"/>
  <c r="DM54" i="9"/>
  <c r="D88" i="7"/>
  <c r="H88" i="7"/>
  <c r="L105" i="7"/>
  <c r="DQ140" i="54"/>
  <c r="DQ154" i="54" s="1"/>
  <c r="DQ136" i="54"/>
  <c r="DQ150" i="54" s="1"/>
  <c r="DQ134" i="54"/>
  <c r="DQ148" i="54" s="1"/>
  <c r="DQ142" i="54"/>
  <c r="DQ138" i="54"/>
  <c r="DQ152" i="54" s="1"/>
  <c r="DO178" i="54"/>
  <c r="DO177" i="54"/>
  <c r="DO179" i="54"/>
  <c r="G24" i="7"/>
  <c r="ES36" i="9"/>
  <c r="ES28" i="9"/>
  <c r="ES8" i="9"/>
  <c r="ES44" i="9"/>
  <c r="G28" i="7"/>
  <c r="ES49" i="9"/>
  <c r="G30" i="7"/>
  <c r="ES47" i="9"/>
  <c r="ES24" i="9"/>
  <c r="ES31" i="9"/>
  <c r="ES25" i="9"/>
  <c r="G26" i="7"/>
  <c r="ES26" i="9"/>
  <c r="ES27" i="9"/>
  <c r="ES11" i="9"/>
  <c r="ES34" i="9"/>
  <c r="ES40" i="9"/>
  <c r="ES35" i="9"/>
  <c r="ES41" i="9"/>
  <c r="ES42" i="9"/>
  <c r="ES45" i="9"/>
  <c r="ES29" i="9"/>
  <c r="ES30" i="9"/>
  <c r="ES7" i="9"/>
  <c r="ES56" i="9"/>
  <c r="G25" i="7"/>
  <c r="ES38" i="9"/>
  <c r="ES46" i="9"/>
  <c r="ES37" i="9"/>
  <c r="ES23" i="9"/>
  <c r="ES43" i="9"/>
  <c r="ES39" i="9"/>
  <c r="ES87" i="9"/>
  <c r="ES81" i="9"/>
  <c r="ES86" i="9"/>
  <c r="ES83" i="9"/>
  <c r="ES84" i="9"/>
  <c r="ES85" i="9"/>
  <c r="ES51" i="9"/>
  <c r="DP182" i="54"/>
  <c r="DP181" i="54"/>
  <c r="DP176" i="54"/>
  <c r="D87" i="7"/>
  <c r="H87" i="7"/>
  <c r="L104" i="7"/>
  <c r="DQ164" i="54"/>
  <c r="DQ175" i="54"/>
  <c r="DQ170" i="54"/>
  <c r="DQ169" i="54"/>
  <c r="DO126" i="54"/>
  <c r="DO115" i="54" s="1"/>
  <c r="DO118" i="54" s="1"/>
  <c r="DO6" i="54" s="1"/>
  <c r="ES48" i="9"/>
  <c r="G29" i="7"/>
  <c r="EQ58" i="9"/>
  <c r="EJ58" i="9"/>
  <c r="DN183" i="54"/>
  <c r="DN184" i="54" s="1"/>
  <c r="DN185" i="54" s="1"/>
  <c r="D86" i="7"/>
  <c r="L103" i="7"/>
  <c r="DR138" i="54"/>
  <c r="DR152" i="54" s="1"/>
  <c r="DR140" i="54"/>
  <c r="DR154" i="54" s="1"/>
  <c r="DR136" i="54"/>
  <c r="DR150" i="54" s="1"/>
  <c r="DR134" i="54"/>
  <c r="DR148" i="54" s="1"/>
  <c r="DR142" i="54"/>
  <c r="EP58" i="9"/>
  <c r="EI58" i="9"/>
  <c r="D89" i="7"/>
  <c r="H89" i="7"/>
  <c r="L106" i="7"/>
  <c r="EE32" i="9"/>
  <c r="DI22" i="9"/>
  <c r="DR169" i="54"/>
  <c r="DR164" i="54"/>
  <c r="DR175" i="54"/>
  <c r="DR170" i="54"/>
  <c r="EK58" i="9"/>
  <c r="ER58" i="9"/>
  <c r="DP165" i="54"/>
  <c r="DP166" i="54"/>
  <c r="DP167" i="54"/>
  <c r="EO58" i="9"/>
  <c r="EH58" i="9"/>
  <c r="ES9" i="9"/>
  <c r="DV32" i="9"/>
  <c r="DW32" i="9"/>
  <c r="EF58" i="9"/>
  <c r="ES58" i="9" s="1"/>
  <c r="EN58" i="9"/>
  <c r="EL58" i="9"/>
  <c r="DP125" i="54"/>
  <c r="DP156" i="54"/>
  <c r="C126" i="7"/>
  <c r="DO171" i="54"/>
  <c r="DO172" i="54" s="1"/>
  <c r="DO8" i="54" s="1"/>
  <c r="DO54" i="9" l="1"/>
  <c r="DP33" i="9"/>
  <c r="DP22" i="9" s="1"/>
  <c r="DP13" i="9"/>
  <c r="DP20" i="9" s="1"/>
  <c r="DO10" i="54"/>
  <c r="DQ14" i="9" s="1"/>
  <c r="EN32" i="9"/>
  <c r="EL32" i="9"/>
  <c r="EF32" i="9"/>
  <c r="DI53" i="9"/>
  <c r="DI54" i="9" s="1"/>
  <c r="DR156" i="54"/>
  <c r="DR125" i="54"/>
  <c r="DQ156" i="54"/>
  <c r="DQ125" i="54"/>
  <c r="DO183" i="54"/>
  <c r="DO184" i="54" s="1"/>
  <c r="DO185" i="54" s="1"/>
  <c r="DV22" i="9"/>
  <c r="DW22" i="9"/>
  <c r="DR181" i="54"/>
  <c r="DR176" i="54"/>
  <c r="DR182" i="54"/>
  <c r="DR165" i="54"/>
  <c r="DR167" i="54"/>
  <c r="DR166" i="54"/>
  <c r="DQ182" i="54"/>
  <c r="DQ176" i="54"/>
  <c r="DQ181" i="54"/>
  <c r="D124" i="7"/>
  <c r="D126" i="7"/>
  <c r="DP126" i="54"/>
  <c r="DP115" i="54" s="1"/>
  <c r="DP118" i="54" s="1"/>
  <c r="DP6" i="54" s="1"/>
  <c r="DP171" i="54"/>
  <c r="DP172" i="54" s="1"/>
  <c r="DP8" i="54" s="1"/>
  <c r="DQ166" i="54"/>
  <c r="DQ165" i="54"/>
  <c r="DQ167" i="54"/>
  <c r="EH32" i="9"/>
  <c r="EO32" i="9"/>
  <c r="EI32" i="9"/>
  <c r="D125" i="7"/>
  <c r="DP178" i="54"/>
  <c r="DP179" i="54"/>
  <c r="DP177" i="54"/>
  <c r="DP53" i="9" l="1"/>
  <c r="DP60" i="9" s="1"/>
  <c r="DP62" i="9" s="1"/>
  <c r="DP10" i="54"/>
  <c r="DR14" i="9" s="1"/>
  <c r="DR33" i="9" s="1"/>
  <c r="DR22" i="9" s="1"/>
  <c r="DQ33" i="9"/>
  <c r="DQ22" i="9" s="1"/>
  <c r="DQ13" i="9"/>
  <c r="DQ20" i="9" s="1"/>
  <c r="DP183" i="54"/>
  <c r="DP184" i="54" s="1"/>
  <c r="DP185" i="54" s="1"/>
  <c r="DQ177" i="54"/>
  <c r="DQ179" i="54"/>
  <c r="DQ178" i="54"/>
  <c r="DR126" i="54"/>
  <c r="DR115" i="54" s="1"/>
  <c r="DR118" i="54" s="1"/>
  <c r="DR6" i="54" s="1"/>
  <c r="EH22" i="9"/>
  <c r="EO22" i="9"/>
  <c r="G86" i="7"/>
  <c r="H86" i="7" s="1"/>
  <c r="EI22" i="9"/>
  <c r="EN22" i="9"/>
  <c r="EL22" i="9"/>
  <c r="G85" i="7"/>
  <c r="H85" i="7" s="1"/>
  <c r="DR171" i="54"/>
  <c r="DR172" i="54" s="1"/>
  <c r="DR8" i="54" s="1"/>
  <c r="G27" i="7"/>
  <c r="G23" i="7" s="1"/>
  <c r="ES32" i="9"/>
  <c r="DV14" i="9"/>
  <c r="DW14" i="9"/>
  <c r="DX14" i="9"/>
  <c r="DY14" i="9"/>
  <c r="DZ14" i="9"/>
  <c r="EA14" i="9"/>
  <c r="EB14" i="9"/>
  <c r="EC14" i="9"/>
  <c r="ED14" i="9"/>
  <c r="DI60" i="9"/>
  <c r="DQ171" i="54"/>
  <c r="DQ172" i="54" s="1"/>
  <c r="DQ8" i="54" s="1"/>
  <c r="DR178" i="54"/>
  <c r="DR177" i="54"/>
  <c r="DR179" i="54"/>
  <c r="DQ126" i="54"/>
  <c r="DQ115" i="54" s="1"/>
  <c r="DQ118" i="54" s="1"/>
  <c r="DQ6" i="54" s="1"/>
  <c r="DP54" i="9" l="1"/>
  <c r="DR13" i="9"/>
  <c r="DR20" i="9" s="1"/>
  <c r="DR53" i="9" s="1"/>
  <c r="DQ53" i="9"/>
  <c r="DQ60" i="9" s="1"/>
  <c r="DQ62" i="9" s="1"/>
  <c r="DR10" i="54"/>
  <c r="DT14" i="9" s="1"/>
  <c r="DL69" i="9"/>
  <c r="DN61" i="9"/>
  <c r="DL61" i="9"/>
  <c r="DK61" i="9"/>
  <c r="DN69" i="9"/>
  <c r="DO69" i="9"/>
  <c r="DK69" i="9"/>
  <c r="DO61" i="9"/>
  <c r="DJ69" i="9"/>
  <c r="DM69" i="9"/>
  <c r="DJ61" i="9"/>
  <c r="DM61" i="9"/>
  <c r="DP61" i="9"/>
  <c r="DP69" i="9"/>
  <c r="DQ10" i="54"/>
  <c r="DS14" i="9" s="1"/>
  <c r="DV13" i="9"/>
  <c r="DW13" i="9"/>
  <c r="DX13" i="9"/>
  <c r="DY13" i="9"/>
  <c r="DZ13" i="9"/>
  <c r="EA13" i="9"/>
  <c r="K90" i="7" s="1"/>
  <c r="L90" i="7" s="1"/>
  <c r="EB13" i="9"/>
  <c r="K91" i="7" s="1"/>
  <c r="L91" i="7" s="1"/>
  <c r="EC13" i="9"/>
  <c r="K92" i="7" s="1"/>
  <c r="L92" i="7" s="1"/>
  <c r="DI62" i="9"/>
  <c r="DI69" i="9"/>
  <c r="DI61" i="9"/>
  <c r="DR183" i="54"/>
  <c r="DR184" i="54" s="1"/>
  <c r="DR185" i="54" s="1"/>
  <c r="DQ183" i="54"/>
  <c r="DQ184" i="54" s="1"/>
  <c r="DQ185" i="54" s="1"/>
  <c r="DR60" i="9" l="1"/>
  <c r="DR62" i="9" s="1"/>
  <c r="DR63" i="9" s="1"/>
  <c r="DR66" i="9" s="1"/>
  <c r="DR54" i="9"/>
  <c r="DQ54" i="9"/>
  <c r="DT33" i="9"/>
  <c r="DT22" i="9" s="1"/>
  <c r="DT13" i="9"/>
  <c r="DT20" i="9" s="1"/>
  <c r="DQ63" i="9"/>
  <c r="DQ66" i="9" s="1"/>
  <c r="DN63" i="9"/>
  <c r="DN66" i="9" s="1"/>
  <c r="DL63" i="9"/>
  <c r="DL66" i="9" s="1"/>
  <c r="DO63" i="9"/>
  <c r="DO66" i="9" s="1"/>
  <c r="DK63" i="9"/>
  <c r="DK66" i="9" s="1"/>
  <c r="DM63" i="9"/>
  <c r="DM66" i="9" s="1"/>
  <c r="DJ63" i="9"/>
  <c r="DJ66" i="9" s="1"/>
  <c r="DP63" i="9"/>
  <c r="DP66" i="9" s="1"/>
  <c r="DQ61" i="9"/>
  <c r="EE14" i="9"/>
  <c r="DS33" i="9"/>
  <c r="DS22" i="9" s="1"/>
  <c r="DS13" i="9"/>
  <c r="DQ69" i="9"/>
  <c r="DI63" i="9"/>
  <c r="DI66" i="9" s="1"/>
  <c r="K88" i="7"/>
  <c r="L88" i="7" s="1"/>
  <c r="EJ13" i="9"/>
  <c r="EQ13" i="9"/>
  <c r="K87" i="7"/>
  <c r="L87" i="7" s="1"/>
  <c r="EP13" i="9"/>
  <c r="EI13" i="9"/>
  <c r="K86" i="7"/>
  <c r="L86" i="7" s="1"/>
  <c r="EO13" i="9"/>
  <c r="EH13" i="9"/>
  <c r="K89" i="7"/>
  <c r="L89" i="7" s="1"/>
  <c r="EK13" i="9"/>
  <c r="ER13" i="9"/>
  <c r="DV20" i="9"/>
  <c r="DW20" i="9"/>
  <c r="DX20" i="9"/>
  <c r="DY20" i="9"/>
  <c r="DZ20" i="9"/>
  <c r="EA20" i="9"/>
  <c r="K85" i="7"/>
  <c r="L85" i="7" s="1"/>
  <c r="EN13" i="9"/>
  <c r="EL13" i="9"/>
  <c r="DR69" i="9" l="1"/>
  <c r="DR61" i="9"/>
  <c r="EE22" i="9"/>
  <c r="G94" i="7" s="1"/>
  <c r="H94" i="7" s="1"/>
  <c r="DT53" i="9"/>
  <c r="DT54" i="9" s="1"/>
  <c r="DS20" i="9"/>
  <c r="EE13" i="9"/>
  <c r="ER20" i="9"/>
  <c r="EK20" i="9"/>
  <c r="EH20" i="9"/>
  <c r="EO20" i="9"/>
  <c r="EN20" i="9"/>
  <c r="EL20" i="9"/>
  <c r="EJ20" i="9"/>
  <c r="EQ20" i="9"/>
  <c r="DV53" i="9"/>
  <c r="EI20" i="9"/>
  <c r="EP20" i="9"/>
  <c r="DT60" i="9" l="1"/>
  <c r="DT62" i="9" s="1"/>
  <c r="EF22" i="9"/>
  <c r="F25" i="7" s="1"/>
  <c r="K94" i="7"/>
  <c r="L94" i="7" s="1"/>
  <c r="EF13" i="9"/>
  <c r="ES13" i="9" s="1"/>
  <c r="DS53" i="9"/>
  <c r="EE20" i="9"/>
  <c r="EF20" i="9" s="1"/>
  <c r="ES20" i="9" s="1"/>
  <c r="K102" i="7"/>
  <c r="EN53" i="9"/>
  <c r="EL53" i="9"/>
  <c r="EH53" i="9"/>
  <c r="DV60" i="9"/>
  <c r="F24" i="7" l="1"/>
  <c r="F30" i="7"/>
  <c r="F29" i="7"/>
  <c r="ES22" i="9"/>
  <c r="F26" i="7"/>
  <c r="F27" i="7"/>
  <c r="F28" i="7"/>
  <c r="DS60" i="9"/>
  <c r="DS54" i="9"/>
  <c r="EE54" i="9" s="1"/>
  <c r="EE53" i="9"/>
  <c r="DV62" i="9"/>
  <c r="EN60" i="9"/>
  <c r="EL60" i="9"/>
  <c r="EH60" i="9"/>
  <c r="L102" i="7"/>
  <c r="M103" i="7"/>
  <c r="F23" i="7" l="1"/>
  <c r="K111" i="7"/>
  <c r="EF53" i="9"/>
  <c r="EE60" i="9"/>
  <c r="EF60" i="9" s="1"/>
  <c r="ES60" i="9" s="1"/>
  <c r="DS69" i="9"/>
  <c r="DS62" i="9"/>
  <c r="DS61" i="9"/>
  <c r="DT61" i="9"/>
  <c r="DT69" i="9"/>
  <c r="EN62" i="9"/>
  <c r="EL62" i="9"/>
  <c r="EH62" i="9"/>
  <c r="DS63" i="9" l="1"/>
  <c r="DS66" i="9" s="1"/>
  <c r="EE62" i="9"/>
  <c r="EF62" i="9" s="1"/>
  <c r="D64" i="9" s="1"/>
  <c r="B5" i="7" s="1"/>
  <c r="DT63" i="9"/>
  <c r="DT66" i="9" s="1"/>
  <c r="ES53" i="9"/>
  <c r="EF54" i="9"/>
  <c r="L111" i="7"/>
  <c r="M111" i="7"/>
  <c r="D66" i="9" l="1"/>
  <c r="D5" i="7" s="1"/>
  <c r="ES62" i="9"/>
</calcChain>
</file>

<file path=xl/comments1.xml><?xml version="1.0" encoding="utf-8"?>
<comments xmlns="http://schemas.openxmlformats.org/spreadsheetml/2006/main">
  <authors>
    <author>RM</author>
  </authors>
  <commentList>
    <comment ref="K29" authorId="0" shapeId="0">
      <text>
        <r>
          <rPr>
            <b/>
            <sz val="9"/>
            <color indexed="81"/>
            <rFont val="Tahoma"/>
            <family val="2"/>
          </rPr>
          <t>RM:</t>
        </r>
        <r>
          <rPr>
            <sz val="9"/>
            <color indexed="81"/>
            <rFont val="Tahoma"/>
            <family val="2"/>
          </rPr>
          <t xml:space="preserve">
Valor total do estoque da Franquia em reais (R$).</t>
        </r>
      </text>
    </comment>
    <comment ref="M29" authorId="0" shapeId="0">
      <text>
        <r>
          <rPr>
            <b/>
            <sz val="9"/>
            <color indexed="81"/>
            <rFont val="Tahoma"/>
            <family val="2"/>
          </rPr>
          <t>RM:</t>
        </r>
        <r>
          <rPr>
            <sz val="9"/>
            <color indexed="81"/>
            <rFont val="Tahoma"/>
            <family val="2"/>
          </rPr>
          <t xml:space="preserve">
Média de Vendas em reais (R$) ao valor de Custo.</t>
        </r>
      </text>
    </comment>
    <comment ref="F33" authorId="0" shapeId="0">
      <text>
        <r>
          <rPr>
            <b/>
            <sz val="9"/>
            <color indexed="81"/>
            <rFont val="Tahoma"/>
            <family val="2"/>
          </rPr>
          <t>RM:</t>
        </r>
        <r>
          <rPr>
            <sz val="9"/>
            <color indexed="81"/>
            <rFont val="Tahoma"/>
            <family val="2"/>
          </rPr>
          <t xml:space="preserve">
Tempo decorrido (em dias) entre recebimento de mercadorias/serviços e o seu pagamento/desembolso efetivo (saída de caixa).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RM:</t>
        </r>
        <r>
          <rPr>
            <sz val="9"/>
            <color indexed="81"/>
            <rFont val="Tahoma"/>
            <family val="2"/>
          </rPr>
          <t xml:space="preserve">
Prazo médio em dias do pagamento das mercadorias/serviço vendidos.</t>
        </r>
      </text>
    </comment>
    <comment ref="R33" authorId="0" shapeId="0">
      <text>
        <r>
          <rPr>
            <b/>
            <sz val="9"/>
            <color indexed="81"/>
            <rFont val="Tahoma"/>
            <family val="2"/>
          </rPr>
          <t>RM:</t>
        </r>
        <r>
          <rPr>
            <sz val="9"/>
            <color indexed="81"/>
            <rFont val="Tahoma"/>
            <family val="2"/>
          </rPr>
          <t xml:space="preserve">
Prazo médio em dias do pagamento dos funcionários depois de virado o mês.</t>
        </r>
      </text>
    </comment>
    <comment ref="V33" authorId="0" shapeId="0">
      <text>
        <r>
          <rPr>
            <b/>
            <sz val="9"/>
            <color indexed="81"/>
            <rFont val="Tahoma"/>
            <family val="2"/>
          </rPr>
          <t>RM:</t>
        </r>
        <r>
          <rPr>
            <sz val="9"/>
            <color indexed="81"/>
            <rFont val="Tahoma"/>
            <family val="2"/>
          </rPr>
          <t xml:space="preserve">
Prazo médio de pagamento de todos os outros gastos que não sejam folha de funcionario ou mercadoria/serviço vendido.</t>
        </r>
      </text>
    </comment>
    <comment ref="C48" authorId="0" shapeId="0">
      <text>
        <r>
          <rPr>
            <b/>
            <sz val="9"/>
            <color indexed="81"/>
            <rFont val="Tahoma"/>
            <family val="2"/>
          </rPr>
          <t>RM:</t>
        </r>
        <r>
          <rPr>
            <sz val="9"/>
            <color indexed="81"/>
            <rFont val="Tahoma"/>
            <family val="2"/>
          </rPr>
          <t xml:space="preserve">
Considerar nesse fluxo de recebimento tanto o recebimento dos prazos do cartão de crédito quanto do Alimentação.</t>
        </r>
      </text>
    </comment>
  </commentList>
</comments>
</file>

<file path=xl/comments2.xml><?xml version="1.0" encoding="utf-8"?>
<comments xmlns="http://schemas.openxmlformats.org/spreadsheetml/2006/main">
  <authors>
    <author>Desenvolvimento de Coaching</author>
  </authors>
  <commentList>
    <comment ref="BN51" authorId="0" shapeId="0">
      <text>
        <r>
          <rPr>
            <b/>
            <sz val="9"/>
            <color indexed="81"/>
            <rFont val="Segoe UI"/>
            <family val="2"/>
          </rPr>
          <t>Desenvolvimento de Coaching:</t>
        </r>
        <r>
          <rPr>
            <sz val="9"/>
            <color indexed="81"/>
            <rFont val="Segoe UI"/>
            <family val="2"/>
          </rPr>
          <t xml:space="preserve">
Total faturado para produto 01 no ano 1</t>
        </r>
      </text>
    </comment>
  </commentList>
</comments>
</file>

<file path=xl/comments3.xml><?xml version="1.0" encoding="utf-8"?>
<comments xmlns="http://schemas.openxmlformats.org/spreadsheetml/2006/main">
  <authors>
    <author>Desenvolvimento de Coaching</author>
  </authors>
  <commentList>
    <comment ref="BN51" authorId="0" shapeId="0">
      <text>
        <r>
          <rPr>
            <b/>
            <sz val="9"/>
            <color indexed="81"/>
            <rFont val="Segoe UI"/>
            <family val="2"/>
          </rPr>
          <t>Desenvolvimento de Coaching:</t>
        </r>
        <r>
          <rPr>
            <sz val="9"/>
            <color indexed="81"/>
            <rFont val="Segoe UI"/>
            <family val="2"/>
          </rPr>
          <t xml:space="preserve">
Total faturado para produto 01 no ano 1</t>
        </r>
      </text>
    </comment>
  </commentList>
</comments>
</file>

<file path=xl/comments4.xml><?xml version="1.0" encoding="utf-8"?>
<comments xmlns="http://schemas.openxmlformats.org/spreadsheetml/2006/main">
  <authors>
    <author>Desenvolvimento de Coaching</author>
  </authors>
  <commentList>
    <comment ref="BO51" authorId="0" shapeId="0">
      <text>
        <r>
          <rPr>
            <b/>
            <sz val="9"/>
            <color indexed="81"/>
            <rFont val="Segoe UI"/>
            <family val="2"/>
          </rPr>
          <t>Desenvolvimento de Coaching:</t>
        </r>
        <r>
          <rPr>
            <sz val="9"/>
            <color indexed="81"/>
            <rFont val="Segoe UI"/>
            <family val="2"/>
          </rPr>
          <t xml:space="preserve">
Total faturado para produto 01 no ano 1</t>
        </r>
      </text>
    </comment>
  </commentList>
</comments>
</file>

<file path=xl/comments5.xml><?xml version="1.0" encoding="utf-8"?>
<comments xmlns="http://schemas.openxmlformats.org/spreadsheetml/2006/main">
  <authors>
    <author>Desenvolvimento de Coaching</author>
  </authors>
  <commentList>
    <comment ref="CF12" authorId="0" shapeId="0">
      <text>
        <r>
          <rPr>
            <b/>
            <sz val="9"/>
            <color indexed="81"/>
            <rFont val="Segoe UI"/>
            <family val="2"/>
          </rPr>
          <t>Desenvolvimento de Coaching:</t>
        </r>
        <r>
          <rPr>
            <sz val="9"/>
            <color indexed="81"/>
            <rFont val="Segoe UI"/>
            <family val="2"/>
          </rPr>
          <t xml:space="preserve">
Em relação a receita bruta.</t>
        </r>
      </text>
    </comment>
  </commentList>
</comments>
</file>

<file path=xl/comments6.xml><?xml version="1.0" encoding="utf-8"?>
<comments xmlns="http://schemas.openxmlformats.org/spreadsheetml/2006/main">
  <authors>
    <author>Desenvolvimento de Coaching</author>
  </authors>
  <commentList>
    <comment ref="CG2" authorId="0" shapeId="0">
      <text>
        <r>
          <rPr>
            <b/>
            <sz val="9"/>
            <color indexed="81"/>
            <rFont val="Segoe UI"/>
            <family val="2"/>
          </rPr>
          <t>Desenvolvimento de Coaching:</t>
        </r>
        <r>
          <rPr>
            <sz val="9"/>
            <color indexed="81"/>
            <rFont val="Segoe UI"/>
            <family val="2"/>
          </rPr>
          <t xml:space="preserve">
Em relação a receita bruta.</t>
        </r>
      </text>
    </comment>
    <comment ref="G91" authorId="0" shapeId="0">
      <text>
        <r>
          <rPr>
            <b/>
            <sz val="9"/>
            <color indexed="81"/>
            <rFont val="Segoe UI"/>
            <family val="2"/>
          </rPr>
          <t>Desenvolvimento de Coaching:</t>
        </r>
        <r>
          <rPr>
            <sz val="9"/>
            <color indexed="81"/>
            <rFont val="Segoe UI"/>
            <family val="2"/>
          </rPr>
          <t xml:space="preserve">
Total - Capital de giro</t>
        </r>
      </text>
    </comment>
    <comment ref="BQ121" authorId="0" shapeId="0">
      <text>
        <r>
          <rPr>
            <b/>
            <sz val="9"/>
            <color indexed="81"/>
            <rFont val="Segoe UI"/>
            <family val="2"/>
          </rPr>
          <t>Desenvolvimento de Coaching:</t>
        </r>
        <r>
          <rPr>
            <sz val="9"/>
            <color indexed="81"/>
            <rFont val="Segoe UI"/>
            <family val="2"/>
          </rPr>
          <t xml:space="preserve">
Taxa de crescimento do lucro líquido, neste caso.</t>
        </r>
      </text>
    </comment>
  </commentList>
</comments>
</file>

<file path=xl/comments7.xml><?xml version="1.0" encoding="utf-8"?>
<comments xmlns="http://schemas.openxmlformats.org/spreadsheetml/2006/main">
  <authors>
    <author>Desenvolvimento de Coaching</author>
  </authors>
  <commentList>
    <comment ref="CH2" authorId="0" shapeId="0">
      <text>
        <r>
          <rPr>
            <b/>
            <sz val="9"/>
            <color indexed="81"/>
            <rFont val="Segoe UI"/>
            <family val="2"/>
          </rPr>
          <t>Desenvolvimento de Coaching:</t>
        </r>
        <r>
          <rPr>
            <sz val="9"/>
            <color indexed="81"/>
            <rFont val="Segoe UI"/>
            <family val="2"/>
          </rPr>
          <t xml:space="preserve">
Em relação a receita bruta.</t>
        </r>
      </text>
    </comment>
    <comment ref="C127" authorId="0" shapeId="0">
      <text>
        <r>
          <rPr>
            <b/>
            <sz val="9"/>
            <color indexed="81"/>
            <rFont val="Segoe UI"/>
            <family val="2"/>
          </rPr>
          <t>Desenvolvimento de Coaching:</t>
        </r>
        <r>
          <rPr>
            <sz val="9"/>
            <color indexed="81"/>
            <rFont val="Segoe UI"/>
            <family val="2"/>
          </rPr>
          <t xml:space="preserve">
Difere pelo VPL acima, pois o VPL acima desconsidera o capital de giro</t>
        </r>
      </text>
    </comment>
    <comment ref="BR132" authorId="0" shapeId="0">
      <text>
        <r>
          <rPr>
            <b/>
            <sz val="9"/>
            <color indexed="81"/>
            <rFont val="Segoe UI"/>
            <family val="2"/>
          </rPr>
          <t>Desenvolvimento de Coaching:</t>
        </r>
        <r>
          <rPr>
            <sz val="9"/>
            <color indexed="81"/>
            <rFont val="Segoe UI"/>
            <family val="2"/>
          </rPr>
          <t xml:space="preserve">
Taxa de crescimento do lucro líquido, neste caso.</t>
        </r>
      </text>
    </comment>
  </commentList>
</comments>
</file>

<file path=xl/comments8.xml><?xml version="1.0" encoding="utf-8"?>
<comments xmlns="http://schemas.openxmlformats.org/spreadsheetml/2006/main">
  <authors>
    <author>Asus</author>
  </authors>
  <commentList>
    <comment ref="B11" authorId="0" shapeId="0">
      <text>
        <r>
          <rPr>
            <b/>
            <sz val="9"/>
            <color indexed="81"/>
            <rFont val="Segoe UI"/>
            <family val="2"/>
          </rPr>
          <t>Receita reembolsável e não é considerada fonte de receita da franqueadora para fins de apuração de resultado da operação</t>
        </r>
      </text>
    </comment>
  </commentList>
</comments>
</file>

<file path=xl/comments9.xml><?xml version="1.0" encoding="utf-8"?>
<comments xmlns="http://schemas.openxmlformats.org/spreadsheetml/2006/main">
  <authors>
    <author>tc={6729B09C-5356-4AC9-A7D1-AB230A96E246}</author>
    <author>tc={536BA160-C762-4F09-854A-F0B41EEC4A84}</author>
    <author>tc={0D9B1243-F55D-4693-86FF-46C8DE30DEF4}</author>
    <author>tc={E2FECA75-3FE8-4857-B263-E2BA5594B42C}</author>
    <author>tc={6B683895-2F20-47D4-B1F3-1F8E1ADE5710}</author>
    <author>tc={4C93B988-4C13-4528-A578-8CD66E547EEF}</author>
    <author>tc={EA25EFA0-E996-45E3-9F02-DA8C6DDA4848}</author>
    <author>tc={8A6A1501-B42D-4AAC-BCDE-F9DAA7EEC6F9}</author>
    <author>tc={48CB4883-02D7-467E-87FC-1DD84B8EF880}</author>
    <author>tc={876310B1-9876-4BE6-A93B-B8E16346AF8A}</author>
    <author>tc={B6950062-0AA2-4789-99BE-F6E350D364B5}</author>
    <author>tc={575DD3D6-43F7-4E7D-8286-7FC1743B8D07}</author>
    <author>tc={DAF6FEA3-B1DC-42C7-9BB1-FC986ADFC017}</author>
    <author>tc={BB87C4CB-3E5F-43C2-BB7A-0783B42BE8FA}</author>
    <author>tc={3E48B178-D0E3-44F7-8221-86F232FB54FF}</author>
    <author>tc={8E53C7B5-0E90-4F8D-919B-8F91C9E29632}</author>
    <author>tc={ABB7C128-F00A-4771-8A05-7000272F9804}</author>
    <author>tc={93956CC2-2403-4146-97E2-55DBD1123C63}</author>
    <author>tc={2F86AFE2-43FB-4EB1-9911-D8D006E943A9}</author>
    <author>tc={B31AB335-3F51-424A-BB98-CE341DA05B50}</author>
    <author>tc={6099B525-3391-4E28-98B8-7E8B0FE85E8E}</author>
  </authors>
  <commentList>
    <comment ref="D21" authorId="0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6% da taxa de franquia vendidas por mês</t>
        </r>
      </text>
    </comment>
    <comment ref="D22" authorId="1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10% da taxa de franquia vendidas por mês</t>
        </r>
      </text>
    </comment>
    <comment ref="D23" authorId="2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2% da taxa de franquia vendidas por mês</t>
        </r>
      </text>
    </comment>
    <comment ref="D24" authorId="3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2% da taxa de franquia vendidas por mês</t>
        </r>
      </text>
    </comment>
    <comment ref="D25" authorId="4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20% valor investido no trafego</t>
        </r>
      </text>
    </comment>
    <comment ref="D45" authorId="5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R$ 120.000 a R$ 200.000</t>
        </r>
      </text>
    </comment>
    <comment ref="D46" authorId="6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R$ 40.000 a R$ 100.000</t>
        </r>
      </text>
    </comment>
    <comment ref="D47" authorId="7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R$ 20.000 a R$ 60.000</t>
        </r>
      </text>
    </comment>
    <comment ref="D48" authorId="8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R$ 10.000 a R$ 30.000</t>
        </r>
      </text>
    </comment>
    <comment ref="D49" authorId="9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R$ 10.000 a R$ 30.000</t>
        </r>
      </text>
    </comment>
    <comment ref="D50" authorId="10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R$ 10.000 a R$ 30.000</t>
        </r>
      </text>
    </comment>
    <comment ref="D51" authorId="11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R$ 10.000 a R$ 30.000</t>
        </r>
      </text>
    </comment>
    <comment ref="D52" authorId="12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R$ 10.000 a R$ 30.000</t>
        </r>
      </text>
    </comment>
    <comment ref="D53" authorId="13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R$ 10.000 a R$ 30.000</t>
        </r>
      </text>
    </comment>
    <comment ref="D54" authorId="14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R$ 10.000 a R$ 30.000</t>
        </r>
      </text>
    </comment>
    <comment ref="D55" authorId="15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R$ 10.000 a R$ 30.000</t>
        </r>
      </text>
    </comment>
    <comment ref="D56" authorId="16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R$ 10.000 a R$ 30.000</t>
        </r>
      </text>
    </comment>
    <comment ref="D57" authorId="17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R$ 10.000 a R$ 30.000</t>
        </r>
      </text>
    </comment>
    <comment ref="D58" authorId="18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R$ 5.000 a R$ 15.000 por edição</t>
        </r>
      </text>
    </comment>
    <comment ref="D59" authorId="19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R$ 5.000 a R$ 15.000 por edição</t>
        </r>
      </text>
    </comment>
    <comment ref="D60" authorId="20" shapeId="0">
      <text>
        <r>
          <rPr>
            <sz val="10"/>
            <rFont val="Times New Roman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R$ 3.000 a R$ 10.000 por evento</t>
        </r>
      </text>
    </comment>
  </commentList>
</comments>
</file>

<file path=xl/sharedStrings.xml><?xml version="1.0" encoding="utf-8"?>
<sst xmlns="http://schemas.openxmlformats.org/spreadsheetml/2006/main" count="4534" uniqueCount="1029">
  <si>
    <t>Legenda Básica:</t>
  </si>
  <si>
    <t>Indica células para Input de Informações</t>
  </si>
  <si>
    <t>Indica células de Output de Informações (não alterar conteúdo em nenhuma hipótese)</t>
  </si>
  <si>
    <t>Indica células de Output de Informações. Permite inserir dados para usar como um "atalho" ou simulação, porém a fórmula contida será perdida.</t>
  </si>
  <si>
    <t>Principais Índices Financeiros:</t>
  </si>
  <si>
    <t>Franqueado</t>
  </si>
  <si>
    <t>Franqueadora</t>
  </si>
  <si>
    <t>Taxa de Retorno (IRR/TIR)</t>
  </si>
  <si>
    <t>a.m.</t>
  </si>
  <si>
    <t>a.a.</t>
  </si>
  <si>
    <t>Necessidade de Capital Total</t>
  </si>
  <si>
    <t>Capital de Giro</t>
  </si>
  <si>
    <t>Investimento Inicial</t>
  </si>
  <si>
    <t>Gerenciamento de Caixa:</t>
  </si>
  <si>
    <t>Prazo Médio de Estoque</t>
  </si>
  <si>
    <t>dias</t>
  </si>
  <si>
    <t>estoque médio (R$)</t>
  </si>
  <si>
    <t>CMV mensal (R$)</t>
  </si>
  <si>
    <t>Prazo Médio de Recebimento*</t>
  </si>
  <si>
    <t>Prazo Médio de Pagto</t>
  </si>
  <si>
    <t>maximo 90 dias</t>
  </si>
  <si>
    <t>Prazo Médio CMV</t>
  </si>
  <si>
    <t>Recursos Humanos</t>
  </si>
  <si>
    <t>Despesas Fixas</t>
  </si>
  <si>
    <t>Ciclo de Caixa</t>
  </si>
  <si>
    <t>*Recebíveis</t>
  </si>
  <si>
    <t>Check</t>
  </si>
  <si>
    <t>Percentual à Vista/a Prazo</t>
  </si>
  <si>
    <t>(-) Cartão de Crédito</t>
  </si>
  <si>
    <t>(-) Cartão de Débito</t>
  </si>
  <si>
    <t>À vista (dinheiro)</t>
  </si>
  <si>
    <t>PIX</t>
  </si>
  <si>
    <t>(-) Comissão</t>
  </si>
  <si>
    <t>À vista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</si>
  <si>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</si>
  <si>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</si>
  <si>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</si>
  <si>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</si>
  <si>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</si>
  <si>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</si>
  <si>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</si>
  <si>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</si>
  <si>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</si>
  <si>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</si>
  <si>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12x</t>
  </si>
  <si>
    <t>Parcelamento Crédito/Alimentação</t>
  </si>
  <si>
    <t>Impostos:</t>
  </si>
  <si>
    <t>Unidade de Medida</t>
  </si>
  <si>
    <t>m²</t>
  </si>
  <si>
    <t>Regime Tributário Franqueado:</t>
  </si>
  <si>
    <t>Unitário</t>
  </si>
  <si>
    <t>Simples Nacional - Anexo 1</t>
  </si>
  <si>
    <t>Anexo I</t>
  </si>
  <si>
    <t>Diária</t>
  </si>
  <si>
    <t>Simples Nacional - Anexo 2</t>
  </si>
  <si>
    <t>Anexo II</t>
  </si>
  <si>
    <t>Empreitada</t>
  </si>
  <si>
    <t>Simples Nacional - Anexo 3</t>
  </si>
  <si>
    <t>Anexo III</t>
  </si>
  <si>
    <t>Simples Nacional - Anexo 4</t>
  </si>
  <si>
    <t>Anexo IV</t>
  </si>
  <si>
    <t>Lucro Presumido - Serviços</t>
  </si>
  <si>
    <t>Simples Nacional - Anexo 5</t>
  </si>
  <si>
    <t>Anexo V</t>
  </si>
  <si>
    <t>Lucro Presumido - Comércio</t>
  </si>
  <si>
    <t>Lucro Presumido - Industria</t>
  </si>
  <si>
    <t>Regime Tributário Franqueadora:</t>
  </si>
  <si>
    <t>SIMULAÇÃO DOS RESULTADOS DO FRANQUEADO</t>
  </si>
  <si>
    <t>VPL</t>
  </si>
  <si>
    <t>Taxa VPL</t>
  </si>
  <si>
    <t>Payback</t>
  </si>
  <si>
    <t>Capital de giro</t>
  </si>
  <si>
    <t>Investimento</t>
  </si>
  <si>
    <t>Necessidade de Capital</t>
  </si>
  <si>
    <t>TIR (Taxa de Retorno)</t>
  </si>
  <si>
    <t>meses</t>
  </si>
  <si>
    <t>O lucro líquido do franqueado (média mensal), de acordo com as projeções, será de:</t>
  </si>
  <si>
    <t>Ano 1</t>
  </si>
  <si>
    <t xml:space="preserve">- com uma lucratividade neste período de </t>
  </si>
  <si>
    <t xml:space="preserve">- com uma rentabilidade neste período de </t>
  </si>
  <si>
    <t>Ano 2</t>
  </si>
  <si>
    <t>Ano 3</t>
  </si>
  <si>
    <t>Ano 4</t>
  </si>
  <si>
    <t>Ano 5</t>
  </si>
  <si>
    <t>TABELA DADOS BASE PARA GRÁFICOS</t>
  </si>
  <si>
    <t>Média Fat.Bruto Mensal vs Média Receita Líq</t>
  </si>
  <si>
    <t xml:space="preserve">Ano 1 </t>
  </si>
  <si>
    <t>Ano 6</t>
  </si>
  <si>
    <t>Ano 7</t>
  </si>
  <si>
    <t>Ano 8</t>
  </si>
  <si>
    <t>Ano 9</t>
  </si>
  <si>
    <t>Ano 10</t>
  </si>
  <si>
    <t>Faturamento Bruto</t>
  </si>
  <si>
    <t>Receita Liquida</t>
  </si>
  <si>
    <t xml:space="preserve">Ano 3 </t>
  </si>
  <si>
    <t>Lucro Bruto</t>
  </si>
  <si>
    <t>Média mensal de Lucro bruto</t>
  </si>
  <si>
    <t>%</t>
  </si>
  <si>
    <t>Lucro liquido médio mensal vs lucratividade</t>
  </si>
  <si>
    <t>Lucro liquido anual</t>
  </si>
  <si>
    <t>Lucro Liquido operacional anual</t>
  </si>
  <si>
    <t>Mês</t>
  </si>
  <si>
    <t>Fluxo caixa acumulado</t>
  </si>
  <si>
    <t>Evolução Rentabilidade</t>
  </si>
  <si>
    <t>SIMULAÇÃO DE INVESTIMENTO INICIAL</t>
  </si>
  <si>
    <t>Estimativa de Investimento Inicial (em R$)</t>
  </si>
  <si>
    <t>Quantidade</t>
  </si>
  <si>
    <t>Valor Unitário</t>
  </si>
  <si>
    <t>Total</t>
  </si>
  <si>
    <t>1. Reforma e Adaptação Visual</t>
  </si>
  <si>
    <t>2. Máquinas e Equipamentos</t>
  </si>
  <si>
    <t>3. Mobiliário</t>
  </si>
  <si>
    <t xml:space="preserve">4. Utensílios </t>
  </si>
  <si>
    <t>5. Estoque Inicial/Embalagens</t>
  </si>
  <si>
    <t>6. Treinamento</t>
  </si>
  <si>
    <t>7. Marketing de Inauguração</t>
  </si>
  <si>
    <t>8. Abertura de Empresa</t>
  </si>
  <si>
    <t>9. Outros</t>
  </si>
  <si>
    <t>10. Taxa de Franquia</t>
  </si>
  <si>
    <t>11. Capital de Giro</t>
  </si>
  <si>
    <t>TOTAL MONTAGEM LOJA</t>
  </si>
  <si>
    <t>TOTAL MONTAGEM LOJA + TREINAMENTO + MKT INAUGURAÇÃO</t>
  </si>
  <si>
    <t xml:space="preserve">TOTAL MONTAGEM LOJA + TREINAMENTO + MKT INAUGURAÇÃO + TAXA DE FRANQUIA </t>
  </si>
  <si>
    <t>TOTAL MONTAGEM LOJA + TREINAMENTO + MKT INAUGURAÇÃO + TAXA DE FRANQUIA + GIRO = NECESSIDADE DE CAPITAL</t>
  </si>
  <si>
    <t>OBSERVAÇÃO</t>
  </si>
  <si>
    <t>Valores mensais com reajustes anuais</t>
  </si>
  <si>
    <t>Variável (*)</t>
  </si>
  <si>
    <t>Descrição</t>
  </si>
  <si>
    <t>% Performance Anual</t>
  </si>
  <si>
    <t>Ocupação</t>
  </si>
  <si>
    <t>IPTU</t>
  </si>
  <si>
    <t>Condomínio</t>
  </si>
  <si>
    <t>Utilidades</t>
  </si>
  <si>
    <t>Água</t>
  </si>
  <si>
    <t>Energia Elétrica</t>
  </si>
  <si>
    <t>Gás</t>
  </si>
  <si>
    <t>Telefone - Celular</t>
  </si>
  <si>
    <t>Serviços Terceirizados</t>
  </si>
  <si>
    <t xml:space="preserve">Manutenção Software </t>
  </si>
  <si>
    <t>Seguro Empresarial / Responsabilidade Civil</t>
  </si>
  <si>
    <t>Manutenção Instalação Física</t>
  </si>
  <si>
    <t>Manutenção Equipamentos Diversos</t>
  </si>
  <si>
    <t>Contador</t>
  </si>
  <si>
    <t>-</t>
  </si>
  <si>
    <t>Serviços de Segurança/Monitoramento</t>
  </si>
  <si>
    <t>Despesas bancárias</t>
  </si>
  <si>
    <t>Serviços Gerais</t>
  </si>
  <si>
    <t>Correios</t>
  </si>
  <si>
    <t>Moto-Boy</t>
  </si>
  <si>
    <t>Materiais Diversos</t>
  </si>
  <si>
    <t>Material de Trabalho</t>
  </si>
  <si>
    <t>Materiais de Limpeza</t>
  </si>
  <si>
    <t>Materiais de Escritório</t>
  </si>
  <si>
    <t>Outros - diretamente na empresa</t>
  </si>
  <si>
    <t>Lanches e Refeições</t>
  </si>
  <si>
    <t>Treinamento</t>
  </si>
  <si>
    <t>Freelancer</t>
  </si>
  <si>
    <t>Provisionamento para gastos não previstos</t>
  </si>
  <si>
    <t>TOTAL</t>
  </si>
  <si>
    <t>Obs.: Esta planilha não configura compromisso ou projeção de resultado, os quais dependerão do esforço e dedicação de cada Franqueado.</t>
  </si>
  <si>
    <t xml:space="preserve">    SIMULAÇÃO DE SALÁRIOS E ENCARGOS SOCIAIS MENSAIS</t>
  </si>
  <si>
    <t>Total de dias trabalhados por mês:</t>
  </si>
  <si>
    <t>Qtde</t>
  </si>
  <si>
    <t>Remuneração Unitária</t>
  </si>
  <si>
    <t>Salários</t>
  </si>
  <si>
    <t>Encargos Trabalhistas</t>
  </si>
  <si>
    <t>Encargos Comissão</t>
  </si>
  <si>
    <t>Vale Transporte - Base</t>
  </si>
  <si>
    <t>Vale Alimentação</t>
  </si>
  <si>
    <t>Kit Uniforme Básico</t>
  </si>
  <si>
    <t>Seguro de Vida</t>
  </si>
  <si>
    <t>Comissão (%)</t>
  </si>
  <si>
    <t>Tem Comissão (*)</t>
  </si>
  <si>
    <t>uni</t>
  </si>
  <si>
    <t>Salário Base</t>
  </si>
  <si>
    <t>DESCRIÇÃO</t>
  </si>
  <si>
    <t>VALORES</t>
  </si>
  <si>
    <t>Férias 1/12 avos</t>
  </si>
  <si>
    <t>13º Salário 1/12 avos</t>
  </si>
  <si>
    <t>TOTAL MENSAL (Ano 1)</t>
  </si>
  <si>
    <t>1/3 sobre Férias</t>
  </si>
  <si>
    <t>FGTS</t>
  </si>
  <si>
    <t>INSS(Contribuição Mínima)</t>
  </si>
  <si>
    <t>Provisão FGTS (13º e Férias)</t>
  </si>
  <si>
    <t>Provisão INSS (13º e Férias)</t>
  </si>
  <si>
    <t>Desconto Vale Transporte</t>
  </si>
  <si>
    <t>TOTAL MENSAL (Ano 2)</t>
  </si>
  <si>
    <t>Plano de Saúde</t>
  </si>
  <si>
    <t>Gratificações e Comissões</t>
  </si>
  <si>
    <t>TOTAL MENSAL (Ano 3)</t>
  </si>
  <si>
    <t>TOTAL MENSAL (Ano 4)</t>
  </si>
  <si>
    <t>TOTAL MENSAL (Ano 5)</t>
  </si>
  <si>
    <t xml:space="preserve">OBSERVAÇÕES: 
- Operação para produção mínima de 15 rodadas semanais.
* Encargos trabalhistas estão inclusos além dos custos mensais as provisões de 13º, férias, 1/3 férias, FGTS férias e 13º, INSS férias e 13º para recolhimento mensal.
</t>
  </si>
  <si>
    <t>INFORMATIVOS</t>
  </si>
  <si>
    <t>Correção Anual</t>
  </si>
  <si>
    <t>Cálculo 13º e férias</t>
  </si>
  <si>
    <t>Parcelas</t>
  </si>
  <si>
    <t>Encargos</t>
  </si>
  <si>
    <t>Benefícios</t>
  </si>
  <si>
    <t xml:space="preserve">               </t>
  </si>
  <si>
    <t>SIMULAÇÃO DE FORMAÇÃO DA RECEITA</t>
  </si>
  <si>
    <t xml:space="preserve"> </t>
  </si>
  <si>
    <t>Cenário</t>
  </si>
  <si>
    <t>Conservador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</si>
  <si>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</si>
  <si>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</si>
  <si>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</si>
  <si>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</si>
  <si>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</si>
  <si>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</si>
  <si>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</si>
  <si>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</si>
  <si>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</si>
  <si>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</si>
  <si>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</si>
  <si>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</si>
  <si>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Quantidades vendidas</t>
  </si>
  <si>
    <t>Representatividade nas Vendas em % nos 5 anos</t>
  </si>
  <si>
    <t>Potencial TOTAL</t>
  </si>
  <si>
    <t>Quantidade Média Vendida</t>
  </si>
  <si>
    <t>IMPLANTAÇÃO</t>
  </si>
  <si>
    <t>Crescimento vs. Mês Anterior =&gt;</t>
  </si>
  <si>
    <t>unidades</t>
  </si>
  <si>
    <t>Representatividade nas Vendas em % (Qtde)</t>
  </si>
  <si>
    <t>Média Crescimento Ano 1</t>
  </si>
  <si>
    <t>Média Crescimento Ano 2</t>
  </si>
  <si>
    <t>Média Crescimento Ano 3</t>
  </si>
  <si>
    <t>Média Crescimento Ano 4</t>
  </si>
  <si>
    <t>Média Geral</t>
  </si>
  <si>
    <t>% de Atingimento =&gt;</t>
  </si>
  <si>
    <t>Preço Médio de Venda em R$</t>
  </si>
  <si>
    <t>Receita Potencial</t>
  </si>
  <si>
    <t>Receita Média</t>
  </si>
  <si>
    <t>R$</t>
  </si>
  <si>
    <t>Receita Total Mês (Potencial / Média)</t>
  </si>
  <si>
    <t>Ticket Médio</t>
  </si>
  <si>
    <t>Quantidade de Clientes</t>
  </si>
  <si>
    <t>Desperdício Pratos</t>
  </si>
  <si>
    <t>Desperdício Cerveja</t>
  </si>
  <si>
    <t>CENÁRIO</t>
  </si>
  <si>
    <t>Moderado</t>
  </si>
  <si>
    <t>Otimista</t>
  </si>
  <si>
    <t>Inadimplência</t>
  </si>
  <si>
    <t>SIMULAÇÃO DE FINANCIAMENTOS</t>
  </si>
  <si>
    <t>Média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</si>
  <si>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</si>
  <si>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</si>
  <si>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</si>
  <si>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</si>
  <si>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</si>
  <si>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</si>
  <si>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</si>
  <si>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</si>
  <si>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</si>
  <si>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</si>
  <si>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</si>
  <si>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</si>
  <si>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mês 13</t>
  </si>
  <si>
    <t>mês 14</t>
  </si>
  <si>
    <t>mês 15</t>
  </si>
  <si>
    <t>mês 16</t>
  </si>
  <si>
    <t>mês 17</t>
  </si>
  <si>
    <t>mês 18</t>
  </si>
  <si>
    <t>mês 19</t>
  </si>
  <si>
    <t>mês 20</t>
  </si>
  <si>
    <t>mês 21</t>
  </si>
  <si>
    <t>mês 22</t>
  </si>
  <si>
    <t>mês 23</t>
  </si>
  <si>
    <t>mês 24</t>
  </si>
  <si>
    <t>mês 25</t>
  </si>
  <si>
    <t>mês 26</t>
  </si>
  <si>
    <t>mês 27</t>
  </si>
  <si>
    <t>mês 28</t>
  </si>
  <si>
    <t>mês 29</t>
  </si>
  <si>
    <t>mês 30</t>
  </si>
  <si>
    <t>mês 31</t>
  </si>
  <si>
    <t>mês 32</t>
  </si>
  <si>
    <t>mês 33</t>
  </si>
  <si>
    <t>mês 34</t>
  </si>
  <si>
    <t>mês 35</t>
  </si>
  <si>
    <t>mês 36</t>
  </si>
  <si>
    <t>mês 37</t>
  </si>
  <si>
    <t>mês 38</t>
  </si>
  <si>
    <t>mês 39</t>
  </si>
  <si>
    <t>mês 40</t>
  </si>
  <si>
    <t>mês 41</t>
  </si>
  <si>
    <t>mês 42</t>
  </si>
  <si>
    <t>mês 43</t>
  </si>
  <si>
    <t>mês 44</t>
  </si>
  <si>
    <t>mês 45</t>
  </si>
  <si>
    <t>mês 46</t>
  </si>
  <si>
    <t>mês 47</t>
  </si>
  <si>
    <t>mês 48</t>
  </si>
  <si>
    <t>mês 49</t>
  </si>
  <si>
    <t>mês 50</t>
  </si>
  <si>
    <t>mês 51</t>
  </si>
  <si>
    <t>mês 52</t>
  </si>
  <si>
    <t>mês 53</t>
  </si>
  <si>
    <t>mês 54</t>
  </si>
  <si>
    <t>mês 55</t>
  </si>
  <si>
    <t>mês 56</t>
  </si>
  <si>
    <t>mês 57</t>
  </si>
  <si>
    <t>mês 58</t>
  </si>
  <si>
    <t>mês 59</t>
  </si>
  <si>
    <t>mês 60</t>
  </si>
  <si>
    <t>Financiamentos</t>
  </si>
  <si>
    <t>(+) Entradas</t>
  </si>
  <si>
    <t>(-) Pagamentos</t>
  </si>
  <si>
    <t>SIMULAÇÃO DO DEMONSTRATIVO DE RESULTADOS (DRE)</t>
  </si>
  <si>
    <t>Analise Horizontal</t>
  </si>
  <si>
    <t>(+) Receita Bruta</t>
  </si>
  <si>
    <t xml:space="preserve"> (-) Impostos</t>
  </si>
  <si>
    <t>(=) Receita Líquida</t>
  </si>
  <si>
    <t>Taxas Médias</t>
  </si>
  <si>
    <t>% Recebimento</t>
  </si>
  <si>
    <t xml:space="preserve"> (-) Taxas de Cartão</t>
  </si>
  <si>
    <t>(-) Despesas Variávies</t>
  </si>
  <si>
    <t>(%)</t>
  </si>
  <si>
    <t>% Vendas Diretas</t>
  </si>
  <si>
    <t>Tx Sobre</t>
  </si>
  <si>
    <t>Ft Bruto</t>
  </si>
  <si>
    <t>(-) Encargos Comissão</t>
  </si>
  <si>
    <t>(=) Margem de Contribuição</t>
  </si>
  <si>
    <t>Margem de Contribuição %</t>
  </si>
  <si>
    <t>(-) Folha de Pagamento</t>
  </si>
  <si>
    <t>(-) Despesas Fixas</t>
  </si>
  <si>
    <t>Royalties Variável (Incide sobre Fat. Bruto)</t>
  </si>
  <si>
    <t>Verba de Marketing Nacional (Incide sobre Fat.Bruto)</t>
  </si>
  <si>
    <t>(-) Taxas do Sistema e Outros</t>
  </si>
  <si>
    <t>(-) Verba de Marketing Local (% Fat.Bruto)</t>
  </si>
  <si>
    <t>(-) Despesas Operacionais</t>
  </si>
  <si>
    <t>(-) Inadimplência</t>
  </si>
  <si>
    <t>(=) Lucro Líquido Operacional</t>
  </si>
  <si>
    <t>(=) EBITDA</t>
  </si>
  <si>
    <t>(-) Depreciação</t>
  </si>
  <si>
    <t>(-) CAPEX</t>
  </si>
  <si>
    <t>Financiamentos/Despesas Financeiras</t>
  </si>
  <si>
    <t>(-) Necessidade de capital de giro</t>
  </si>
  <si>
    <t>(=) Fluxo de Caixa</t>
  </si>
  <si>
    <t>(=) Fluxo de Caixa Acumulado</t>
  </si>
  <si>
    <t>Reinvestimento</t>
  </si>
  <si>
    <t>Reinvestimento Acumulado</t>
  </si>
  <si>
    <t>Taxa de desconto (ano)</t>
  </si>
  <si>
    <t>Custo de oportunidade</t>
  </si>
  <si>
    <t>Taxa de desconto (mês)</t>
  </si>
  <si>
    <t>Meses</t>
  </si>
  <si>
    <t>(=) Fluxo de Caixa Descontado</t>
  </si>
  <si>
    <t xml:space="preserve">(=) Fluxo de Caixa Acumulado Descontado </t>
  </si>
  <si>
    <t>Cálculo</t>
  </si>
  <si>
    <t>Payback (em meses)</t>
  </si>
  <si>
    <t>VPL (48 meses)</t>
  </si>
  <si>
    <t>LUCRATIVIDADE</t>
  </si>
  <si>
    <t xml:space="preserve">Obs.: Esta planilha não configura compromisso ou projeção de resultado, os quais dependerão do esforço e dedicação de cada Franqueado.
          </t>
  </si>
  <si>
    <t>Média de Faturamento Bruto</t>
  </si>
  <si>
    <t>Royalties mínimo</t>
  </si>
  <si>
    <t>VMN</t>
  </si>
  <si>
    <t>VML</t>
  </si>
  <si>
    <t>CAGR</t>
  </si>
  <si>
    <t>SIMULAÇÃO DO FLUXO DE CAIXA</t>
  </si>
  <si>
    <t>(+) Recebíveis</t>
  </si>
  <si>
    <t>(=) Entrada Líquida</t>
  </si>
  <si>
    <t>(=) Fluxo de Caixa Operacional</t>
  </si>
  <si>
    <t>(=) Fluxo de Caixa Total</t>
  </si>
  <si>
    <t>Cálculo Descontado</t>
  </si>
  <si>
    <t>Meses Descontado</t>
  </si>
  <si>
    <t>Cálculo Simples</t>
  </si>
  <si>
    <t>Meses Simples</t>
  </si>
  <si>
    <t>Payback Descontado (em meses)</t>
  </si>
  <si>
    <t>Payback Simples (em meses)</t>
  </si>
  <si>
    <t>Fluxo Caixa sobre Recebiveis</t>
  </si>
  <si>
    <t>VALOR PRESENTE LÍQUIDO</t>
  </si>
  <si>
    <t>INDICADORES</t>
  </si>
  <si>
    <t>Impostos</t>
  </si>
  <si>
    <t>Margem de Contribuição (unitária)</t>
  </si>
  <si>
    <t>CMV</t>
  </si>
  <si>
    <t>Taxas de cartão</t>
  </si>
  <si>
    <t>Folha de pagamento</t>
  </si>
  <si>
    <t>Preço Médio (ticket médio)</t>
  </si>
  <si>
    <t>Despesas fixas</t>
  </si>
  <si>
    <t>Taxas do sistema e outro</t>
  </si>
  <si>
    <t>Verba Marketing local</t>
  </si>
  <si>
    <t>Ponto de Equilíbrio (qtd vendas ano)</t>
  </si>
  <si>
    <t>Investimento inicial</t>
  </si>
  <si>
    <t>Resultado</t>
  </si>
  <si>
    <t>Lucratividade</t>
  </si>
  <si>
    <t>Regimes Tributários:</t>
  </si>
  <si>
    <t>MEI</t>
  </si>
  <si>
    <t>MEI %</t>
  </si>
  <si>
    <t>Aliquota Efetiva</t>
  </si>
  <si>
    <t>ISS</t>
  </si>
  <si>
    <t>Faturamento Mensal MEI</t>
  </si>
  <si>
    <t>Faturamento Anual MEI</t>
  </si>
  <si>
    <t>Tabelas do Novo Simples Nacional</t>
  </si>
  <si>
    <t>ANEXO 1 - Tabela Simples Nacional - Comércio - 2018</t>
  </si>
  <si>
    <t>Faixa Anexo I</t>
  </si>
  <si>
    <t>Receita Bruta em 12 Meses (em R$)</t>
  </si>
  <si>
    <t>Alíquota</t>
  </si>
  <si>
    <t>Valor a Deduzir (em R$)</t>
  </si>
  <si>
    <t>1ª Faixa</t>
  </si>
  <si>
    <t>Até 180.000,00</t>
  </si>
  <si>
    <t>2ª Faixa</t>
  </si>
  <si>
    <t>De 180.000,01 a 360.000,00</t>
  </si>
  <si>
    <t>3ª Faixa</t>
  </si>
  <si>
    <t>De 360.000,01 a 720.000,00</t>
  </si>
  <si>
    <t>4ª Faixa</t>
  </si>
  <si>
    <t>De 720.000,01 a 1.800.000,00</t>
  </si>
  <si>
    <t>5ª Faixa</t>
  </si>
  <si>
    <t>De 1.800.000,01 a 3.600.000,00</t>
  </si>
  <si>
    <t>6ª Faixa</t>
  </si>
  <si>
    <t>De 3.600.000,01 a 4.800.000,00</t>
  </si>
  <si>
    <t>ANEXO 2 - Tabela Simples Nacional 2018 - Indústria</t>
  </si>
  <si>
    <t>Faixa Anexo II</t>
  </si>
  <si>
    <t>1a Faixa</t>
  </si>
  <si>
    <t>2a Faixa</t>
  </si>
  <si>
    <t>3a Faixa</t>
  </si>
  <si>
    <t>4a Faixa</t>
  </si>
  <si>
    <t>5a Faixa</t>
  </si>
  <si>
    <t>6a Faixa</t>
  </si>
  <si>
    <t>ANEXO 3 - Tabela Simples Nacional 2018 - Serviços</t>
  </si>
  <si>
    <t>Faixa Anexo III</t>
  </si>
  <si>
    <t>Até 180.000,00 </t>
  </si>
  <si>
    <t>ANEXO 4 - Tabela Simples Nacional 2018 - Serviços</t>
  </si>
  <si>
    <t>Faixa Anexo IV</t>
  </si>
  <si>
    <t>ANEXO 5 - Tabela Simples Nacional 2018 - Serviços</t>
  </si>
  <si>
    <t>Faixa Anexo V</t>
  </si>
  <si>
    <t>1a Faixa</t>
  </si>
  <si>
    <t>2a Faixa</t>
  </si>
  <si>
    <t>3a Faixa</t>
  </si>
  <si>
    <t>4a Faixa</t>
  </si>
  <si>
    <t>5a Faixa</t>
  </si>
  <si>
    <t>6a Faixa</t>
  </si>
  <si>
    <t>https://www.contabilizei.com.br/contabilidade-online/novo-simples-nacional/</t>
  </si>
  <si>
    <t>Cálculo:</t>
  </si>
  <si>
    <t>Receita Ultimos 12 mês</t>
  </si>
  <si>
    <t>Receita Mês</t>
  </si>
  <si>
    <t>Valor anual apurado</t>
  </si>
  <si>
    <t>Aliquota a ser aplicada</t>
  </si>
  <si>
    <t>Qual Anexo</t>
  </si>
  <si>
    <t>Aliquota</t>
  </si>
  <si>
    <t>Valor a Deduzir</t>
  </si>
  <si>
    <t>Lucro presumido Serviço</t>
  </si>
  <si>
    <t>Faturamento</t>
  </si>
  <si>
    <t>BC</t>
  </si>
  <si>
    <t>IRPJ</t>
  </si>
  <si>
    <t>Adc. IRPJ</t>
  </si>
  <si>
    <t>CS</t>
  </si>
  <si>
    <t>PIS</t>
  </si>
  <si>
    <t>COFINS</t>
  </si>
  <si>
    <t>Aliq Efetiva</t>
  </si>
  <si>
    <t>Lucro presumido Comércio ou Industria</t>
  </si>
  <si>
    <t>Percentual Pagamento Crédito</t>
  </si>
  <si>
    <t>Percentual Crédito/Débito</t>
  </si>
  <si>
    <t>cartao de débito/à vista</t>
  </si>
  <si>
    <t>Período</t>
  </si>
  <si>
    <t>Receita DRE</t>
  </si>
  <si>
    <t>Receita Mes 1</t>
  </si>
  <si>
    <t>Receita Mes 2</t>
  </si>
  <si>
    <t>Receita Mes 3</t>
  </si>
  <si>
    <t>Receita Mes 4</t>
  </si>
  <si>
    <t>Receita Mes 5</t>
  </si>
  <si>
    <t>Receita Mes 6</t>
  </si>
  <si>
    <t>Receita Mes 7</t>
  </si>
  <si>
    <t>Receita Mes 8</t>
  </si>
  <si>
    <t>Receita Mes 9</t>
  </si>
  <si>
    <t>Receita Mes 10</t>
  </si>
  <si>
    <t>Receita Mes 11</t>
  </si>
  <si>
    <t>Receita Mes 12</t>
  </si>
  <si>
    <t>Receita Mes 13</t>
  </si>
  <si>
    <t>Receita Mes 14</t>
  </si>
  <si>
    <t>Receita Mes 15</t>
  </si>
  <si>
    <t>Receita Mes 16</t>
  </si>
  <si>
    <t>Receita Mes 17</t>
  </si>
  <si>
    <t>Receita Mes 18</t>
  </si>
  <si>
    <t>Receita Mes 19</t>
  </si>
  <si>
    <t>Receita Mes 20</t>
  </si>
  <si>
    <t>Receita Mes 21</t>
  </si>
  <si>
    <t>Receita Mes 22</t>
  </si>
  <si>
    <t>Receita Mes 23</t>
  </si>
  <si>
    <t>Receita Mes 24</t>
  </si>
  <si>
    <t>Receita Mes 25</t>
  </si>
  <si>
    <t>Receita Mes 26</t>
  </si>
  <si>
    <t>Receita Mes 27</t>
  </si>
  <si>
    <t>Receita Mes 28</t>
  </si>
  <si>
    <t>Receita Mes 29</t>
  </si>
  <si>
    <t>Receita Mes 30</t>
  </si>
  <si>
    <t>Receita Mes 31</t>
  </si>
  <si>
    <t>Receita Mes 32</t>
  </si>
  <si>
    <t>Receita Mes 33</t>
  </si>
  <si>
    <t>Receita Mes 34</t>
  </si>
  <si>
    <t>Receita Mes 35</t>
  </si>
  <si>
    <t>Receita Mes 36</t>
  </si>
  <si>
    <t>Receita Mes 37</t>
  </si>
  <si>
    <t>Receita Mes 38</t>
  </si>
  <si>
    <t>Receita Mes 39</t>
  </si>
  <si>
    <t>Receita Mes 40</t>
  </si>
  <si>
    <t>Receita Mes 41</t>
  </si>
  <si>
    <t>Receita Mes 42</t>
  </si>
  <si>
    <t>Receita Mes 43</t>
  </si>
  <si>
    <t>Receita Mes 44</t>
  </si>
  <si>
    <t>Receita Mes 45</t>
  </si>
  <si>
    <t>Receita Mes 46</t>
  </si>
  <si>
    <t>Receita Mes 47</t>
  </si>
  <si>
    <t>Receita Mes 48</t>
  </si>
  <si>
    <t>Receita Mes 49</t>
  </si>
  <si>
    <t>Receita Mes 50</t>
  </si>
  <si>
    <t>Receita Mes 51</t>
  </si>
  <si>
    <t>Receita Mes 52</t>
  </si>
  <si>
    <t>Receita Mes 53</t>
  </si>
  <si>
    <t>Receita Mes 54</t>
  </si>
  <si>
    <t>Receita Mes 55</t>
  </si>
  <si>
    <t>Receita Mes 56</t>
  </si>
  <si>
    <t>Receita Mes 57</t>
  </si>
  <si>
    <t>Receita Mes 58</t>
  </si>
  <si>
    <t>Receita Mes 59</t>
  </si>
  <si>
    <t>Receita Mes 60</t>
  </si>
  <si>
    <t>Receita Mes 61</t>
  </si>
  <si>
    <t>Receita Mes 62</t>
  </si>
  <si>
    <t>Receita Mes 63</t>
  </si>
  <si>
    <t>Receita Mes 64</t>
  </si>
  <si>
    <t>Receita Mes 65</t>
  </si>
  <si>
    <t>Receita Mes 66</t>
  </si>
  <si>
    <t>Receita Mes 67</t>
  </si>
  <si>
    <t>Receita Mes 68</t>
  </si>
  <si>
    <t>Receita Mes 69</t>
  </si>
  <si>
    <t>Receita Mes 70</t>
  </si>
  <si>
    <t>Receita Mes 71</t>
  </si>
  <si>
    <t>Receita Mes 72</t>
  </si>
  <si>
    <t>Receita Mes 73</t>
  </si>
  <si>
    <t>Receita Mes 74</t>
  </si>
  <si>
    <t>Receita Mes 75</t>
  </si>
  <si>
    <t>Receita Mes 76</t>
  </si>
  <si>
    <t>Receita Mes 77</t>
  </si>
  <si>
    <t>Receita Mes 78</t>
  </si>
  <si>
    <t>Receita Mes 79</t>
  </si>
  <si>
    <t>Receita Mes 80</t>
  </si>
  <si>
    <t>Receita Mes 81</t>
  </si>
  <si>
    <t>Receita Mes 82</t>
  </si>
  <si>
    <t>Receita Mes 83</t>
  </si>
  <si>
    <t>Receita Mes 84</t>
  </si>
  <si>
    <t>Receita Mes 85</t>
  </si>
  <si>
    <t>Receita Mes 86</t>
  </si>
  <si>
    <t>Receita Mes 87</t>
  </si>
  <si>
    <t>Receita Mes 88</t>
  </si>
  <si>
    <t>Receita Mes 89</t>
  </si>
  <si>
    <t>Receita Mes 90</t>
  </si>
  <si>
    <t>Receita Mes 91</t>
  </si>
  <si>
    <t>Receita Mes 92</t>
  </si>
  <si>
    <t>Receita Mes 93</t>
  </si>
  <si>
    <t>Receita Mes 94</t>
  </si>
  <si>
    <t>Receita Mes 95</t>
  </si>
  <si>
    <t>Receita Mes 96</t>
  </si>
  <si>
    <t>Receita Mes 97</t>
  </si>
  <si>
    <t>Receita Mes 98</t>
  </si>
  <si>
    <t>Receita Mes 99</t>
  </si>
  <si>
    <t>Receita Mes 100</t>
  </si>
  <si>
    <t>Receita Mes 101</t>
  </si>
  <si>
    <t>Receita Mes 102</t>
  </si>
  <si>
    <t>Receita Mes 103</t>
  </si>
  <si>
    <t>Receita Mes 104</t>
  </si>
  <si>
    <t>Receita Mes 105</t>
  </si>
  <si>
    <t>Receita Mes 106</t>
  </si>
  <si>
    <t>Receita Mes 107</t>
  </si>
  <si>
    <t>Receita Mes 108</t>
  </si>
  <si>
    <t>Receita Mes 109</t>
  </si>
  <si>
    <t>Receita Mes 110</t>
  </si>
  <si>
    <t>Receita Mes 111</t>
  </si>
  <si>
    <t>Receita Mes 112</t>
  </si>
  <si>
    <t>Receita Mes 113</t>
  </si>
  <si>
    <t>Receita Mes 114</t>
  </si>
  <si>
    <t>Receita Mes 115</t>
  </si>
  <si>
    <t>Receita Mes 116</t>
  </si>
  <si>
    <t>Receita Mes 117</t>
  </si>
  <si>
    <t>Receita Mes 118</t>
  </si>
  <si>
    <t>Receita Mes 119</t>
  </si>
  <si>
    <t>Receita Mes 120</t>
  </si>
  <si>
    <t>SIMULAÇÃO DOS RESULTADOS DA FRANQUEDORA</t>
  </si>
  <si>
    <t>Overview</t>
  </si>
  <si>
    <t>Despesas e Ganho de Escala</t>
  </si>
  <si>
    <t>Representatividade das despesas no período da projeção</t>
  </si>
  <si>
    <t>% Sobre Despesa</t>
  </si>
  <si>
    <t>% Sobre Receita Bruta</t>
  </si>
  <si>
    <t>Despesas totais</t>
  </si>
  <si>
    <t>Despesas com pessoal</t>
  </si>
  <si>
    <t>Pró-labore</t>
  </si>
  <si>
    <t>Aluguel e Condomínio</t>
  </si>
  <si>
    <t>Marketing</t>
  </si>
  <si>
    <t>Serviços</t>
  </si>
  <si>
    <t>Custo venda/implantação de franquia</t>
  </si>
  <si>
    <t>Suporte: Viagens / Treinamento</t>
  </si>
  <si>
    <t>Lucro e Caixa</t>
  </si>
  <si>
    <t>Receitas</t>
  </si>
  <si>
    <t>% Crescimento</t>
  </si>
  <si>
    <t>Despesas</t>
  </si>
  <si>
    <t>% sobre Receita</t>
  </si>
  <si>
    <t>Verba de Marketing Nacional</t>
  </si>
  <si>
    <t>Franquias</t>
  </si>
  <si>
    <t>Novas</t>
  </si>
  <si>
    <t>Base</t>
  </si>
  <si>
    <t>Cres.</t>
  </si>
  <si>
    <t>Investimentos</t>
  </si>
  <si>
    <t>Fundo de Emergência</t>
  </si>
  <si>
    <t>VPL - 10 anos</t>
  </si>
  <si>
    <t/>
  </si>
  <si>
    <t>Banco de Premissas</t>
  </si>
  <si>
    <t>Gerais</t>
  </si>
  <si>
    <t>Franqueador</t>
  </si>
  <si>
    <t>Evolutivos</t>
  </si>
  <si>
    <t>Econômicas/Mercado</t>
  </si>
  <si>
    <t>Número de Franqueados</t>
  </si>
  <si>
    <t>% a.a.</t>
  </si>
  <si>
    <t>% a.m.</t>
  </si>
  <si>
    <t>Valor</t>
  </si>
  <si>
    <t>Estratégia de crescimento</t>
  </si>
  <si>
    <t>Risco empresarial</t>
  </si>
  <si>
    <t>Valor de mercado</t>
  </si>
  <si>
    <t>Necessidade de Capital de Giro</t>
  </si>
  <si>
    <t>Período -&gt;</t>
  </si>
  <si>
    <t>Vendas</t>
  </si>
  <si>
    <t>Churn</t>
  </si>
  <si>
    <t>Acum.</t>
  </si>
  <si>
    <t>Regra Territorialidade</t>
  </si>
  <si>
    <t>Taxa de Desconto</t>
  </si>
  <si>
    <t>% Investimento Marketing Venda de Franquias</t>
  </si>
  <si>
    <t>A - Acelerada</t>
  </si>
  <si>
    <t>Alto</t>
  </si>
  <si>
    <t xml:space="preserve">Baixo </t>
  </si>
  <si>
    <t>Formatação 300 Consultoria</t>
  </si>
  <si>
    <t>B - Conservadora 2 anos + Aceleração</t>
  </si>
  <si>
    <t>Médio</t>
  </si>
  <si>
    <t>Total Habitantes / Franquia</t>
  </si>
  <si>
    <t>Inflação</t>
  </si>
  <si>
    <t>Marketing Venda de Franquias</t>
  </si>
  <si>
    <t xml:space="preserve">C - Conservadora </t>
  </si>
  <si>
    <t>Baixo</t>
  </si>
  <si>
    <t>Outros Investimentos</t>
  </si>
  <si>
    <t>Total de Unidades Franqueadas = 100%</t>
  </si>
  <si>
    <t>Provisão Marketing Aceleração de Vendas após 24 meses</t>
  </si>
  <si>
    <t>Estratégia escolhida</t>
  </si>
  <si>
    <t>B</t>
  </si>
  <si>
    <t>Total de Municípios</t>
  </si>
  <si>
    <t>Preparção de Infraestrutura</t>
  </si>
  <si>
    <t>% Total Unidades Franqueadas - Churn</t>
  </si>
  <si>
    <t>Investimento Inicial (24 meses)</t>
  </si>
  <si>
    <t>Investimento TOTAL</t>
  </si>
  <si>
    <t>Receitas / mês</t>
  </si>
  <si>
    <t>Gestor</t>
  </si>
  <si>
    <t>Royalties</t>
  </si>
  <si>
    <t>Regra:</t>
  </si>
  <si>
    <t>a partir de:</t>
  </si>
  <si>
    <t>franquias</t>
  </si>
  <si>
    <t>Taxa de Franquia</t>
  </si>
  <si>
    <t>Folha de Pagamentos /  mês</t>
  </si>
  <si>
    <t>Gestor - Pró-Labore</t>
  </si>
  <si>
    <t>Salários - Consultores de Performance</t>
  </si>
  <si>
    <t>Salários - Funcionários Internos</t>
  </si>
  <si>
    <t>Encargos s/ Salários da Folha</t>
  </si>
  <si>
    <t>Tributos sobre pró-labore</t>
  </si>
  <si>
    <t>Benefícios por funcionário</t>
  </si>
  <si>
    <t>Forma de Alocação</t>
  </si>
  <si>
    <t>Despesas / mês</t>
  </si>
  <si>
    <t>Consultores de Performance</t>
  </si>
  <si>
    <t>Regra Ano 1:</t>
  </si>
  <si>
    <t>colaborador a partir de:</t>
  </si>
  <si>
    <t xml:space="preserve">franquias e um a cada </t>
  </si>
  <si>
    <t>novas franquias</t>
  </si>
  <si>
    <t>Fixo</t>
  </si>
  <si>
    <t>Advogados</t>
  </si>
  <si>
    <t>Regra Ano 2:</t>
  </si>
  <si>
    <t>Contabilidade</t>
  </si>
  <si>
    <t>Regra Após Ano 3:</t>
  </si>
  <si>
    <t>ABF</t>
  </si>
  <si>
    <t>Software e T.I.</t>
  </si>
  <si>
    <t>Assessoria de Imprensa</t>
  </si>
  <si>
    <t>Seguros</t>
  </si>
  <si>
    <t>Limpeza</t>
  </si>
  <si>
    <t>Aluguel e Condomínio e IPTU</t>
  </si>
  <si>
    <t>Por consultor</t>
  </si>
  <si>
    <t>Telefonia móvel</t>
  </si>
  <si>
    <t>Por funcionário interno</t>
  </si>
  <si>
    <t>Telefonia fixa</t>
  </si>
  <si>
    <t>Internet</t>
  </si>
  <si>
    <t xml:space="preserve">GeoMarketing </t>
  </si>
  <si>
    <t>Facilities (Água, luz, material escritório, conservação)</t>
  </si>
  <si>
    <t>Por novo funcionário</t>
  </si>
  <si>
    <t>Custo PA (Computador, mesa, telefone, cadeira)</t>
  </si>
  <si>
    <t>% sobre taxa de franquia</t>
  </si>
  <si>
    <t>Custo venda de franquia</t>
  </si>
  <si>
    <t xml:space="preserve"> % sobre a receita</t>
  </si>
  <si>
    <t>Implantação Franquia</t>
  </si>
  <si>
    <t>Funcionários Internos da Franqueadora (Atendimento a Franqueados - Suporte Técnico)</t>
  </si>
  <si>
    <t>Marketing da Franqueadora</t>
  </si>
  <si>
    <t>Fundo de contingência e Programa de Excelência</t>
  </si>
  <si>
    <t>Visita de Desenvolvimento do Franqueado</t>
  </si>
  <si>
    <t>Viagem (carro, avião, ônibus)</t>
  </si>
  <si>
    <t>Estadia</t>
  </si>
  <si>
    <t>Refeições</t>
  </si>
  <si>
    <t>Outras despesas</t>
  </si>
  <si>
    <t>Implantação</t>
  </si>
  <si>
    <t>a cada</t>
  </si>
  <si>
    <t>+ visita antes da abertura</t>
  </si>
  <si>
    <t>Impostos e Encargos</t>
  </si>
  <si>
    <t>Regime tributário</t>
  </si>
  <si>
    <t>Lucro Presumido</t>
  </si>
  <si>
    <t>Presunção Lucro</t>
  </si>
  <si>
    <t>IRPJ adicional</t>
  </si>
  <si>
    <t>CSLL</t>
  </si>
  <si>
    <t>PIS/COFINS</t>
  </si>
  <si>
    <t>L.T.V. Franqueado</t>
  </si>
  <si>
    <t>C.A.C./C.A.F. (DOIS PRIMEIROS ANOS, POR FRANQUEADO)</t>
  </si>
  <si>
    <t>Churn Franqueados</t>
  </si>
  <si>
    <t>Tempo Médio Churn (meses)</t>
  </si>
  <si>
    <t>Matriz para Visita ao Franqueado</t>
  </si>
  <si>
    <t>Cidade de Origem Franqueadora</t>
  </si>
  <si>
    <t>Custo visita ao Franqueado</t>
  </si>
  <si>
    <t>Viagem (único)</t>
  </si>
  <si>
    <t>Estadia (dia)</t>
  </si>
  <si>
    <t>Refeições (dia)</t>
  </si>
  <si>
    <t>Outras despesas (dia)</t>
  </si>
  <si>
    <t>Tempo visita implantação</t>
  </si>
  <si>
    <t>Tempo visita desenvolvimento franqueado</t>
  </si>
  <si>
    <t>Tempo de Implantação (Meses)</t>
  </si>
  <si>
    <t>Quadro de Unidades</t>
  </si>
  <si>
    <t>1-10 UNIDADES</t>
  </si>
  <si>
    <t>11-25 UNIDADES</t>
  </si>
  <si>
    <t>26-60 UNIDADES</t>
  </si>
  <si>
    <t>61-100 UNIDADES</t>
  </si>
  <si>
    <t>101-150 UNIDADES</t>
  </si>
  <si>
    <t>151-300 UNIDADES</t>
  </si>
  <si>
    <t>301-500 UNIDADES</t>
  </si>
  <si>
    <t>501-1000 UNIDADES</t>
  </si>
  <si>
    <t>&gt;1000 UNIDADES</t>
  </si>
  <si>
    <t>Custo ABF</t>
  </si>
  <si>
    <t>https://www.abf.com.br/seja-um-associado/franqueador/</t>
  </si>
  <si>
    <t>DISTRIBUIÇÃO</t>
  </si>
  <si>
    <t>TIPO DE FRANQUIA</t>
  </si>
  <si>
    <t>TAXA DE FRANQUIA</t>
  </si>
  <si>
    <t>ROYALTY =&gt;</t>
  </si>
  <si>
    <t>MÉDIA</t>
  </si>
  <si>
    <t>SIMULAÇÃO DO DEMONSTRATIVO DE RESULTADOS (DRE) DA FRANQUEADORA</t>
  </si>
  <si>
    <t>Mensal</t>
  </si>
  <si>
    <t>Totais</t>
  </si>
  <si>
    <t>Taxas de Crescimento</t>
  </si>
  <si>
    <t>% sobre a receita</t>
  </si>
  <si>
    <t>Ano 2 vs. 1</t>
  </si>
  <si>
    <t>Ano 3 vs.2</t>
  </si>
  <si>
    <t>Ano 4 vs.3</t>
  </si>
  <si>
    <t>Ano 5 vs.4</t>
  </si>
  <si>
    <t>Receita Bruta</t>
  </si>
  <si>
    <t>Rebates</t>
  </si>
  <si>
    <t>Taxa de Marketing</t>
  </si>
  <si>
    <t>Impostos sobre Receita</t>
  </si>
  <si>
    <t>Receita Líquida</t>
  </si>
  <si>
    <t>Encargos e tributos</t>
  </si>
  <si>
    <t>Gestor - pró-labore</t>
  </si>
  <si>
    <t>Marketing de Rede</t>
  </si>
  <si>
    <t>Impostos sobre o Lucro</t>
  </si>
  <si>
    <t>Lucro Operacional</t>
  </si>
  <si>
    <t>Lucro Operacional %</t>
  </si>
  <si>
    <t>Fluxo de Caixa Livre Mensal</t>
  </si>
  <si>
    <t>Fluxo de Caixa Livre Acumulado</t>
  </si>
  <si>
    <t>Fluxo de Caixa Livre - Descontado</t>
  </si>
  <si>
    <t>Fluxo de Caixa Livre - Acumulado</t>
  </si>
  <si>
    <t>Headcount</t>
  </si>
  <si>
    <t>Consultores de campo</t>
  </si>
  <si>
    <t>Funcionários Internos</t>
  </si>
  <si>
    <t>Tributação</t>
  </si>
  <si>
    <t>Lucro Acumulado no Trimestre</t>
  </si>
  <si>
    <t>IRPJ excedente</t>
  </si>
  <si>
    <t>Fornecedor 1</t>
  </si>
  <si>
    <t>Fornecedor 2</t>
  </si>
  <si>
    <t>Fornecedor 3</t>
  </si>
  <si>
    <t>Fornecedor 4</t>
  </si>
  <si>
    <t>Fornecedor 5</t>
  </si>
  <si>
    <t>Fornecedor 6</t>
  </si>
  <si>
    <t>Fornecedor 7</t>
  </si>
  <si>
    <t>Fornecedor 8</t>
  </si>
  <si>
    <t>Fornecedor 9</t>
  </si>
  <si>
    <t>Fornecedor 10</t>
  </si>
  <si>
    <t>Fornecedor 11</t>
  </si>
  <si>
    <t>Fornecedor 12</t>
  </si>
  <si>
    <t>Fornecedor 13</t>
  </si>
  <si>
    <t>Fornecedor 14</t>
  </si>
  <si>
    <t>Fornecedor 15</t>
  </si>
  <si>
    <t>Fornecedor 16</t>
  </si>
  <si>
    <t>Expansão - Simulaçao de Fontes de Receita: 10 years-forecast</t>
  </si>
  <si>
    <t>Receita Franqueado</t>
  </si>
  <si>
    <t>Consultoria de Performance</t>
  </si>
  <si>
    <t xml:space="preserve">Receita dos </t>
  </si>
  <si>
    <t>Taxa Mkt</t>
  </si>
  <si>
    <t>Taxa</t>
  </si>
  <si>
    <t xml:space="preserve">Visita de Desenvolvimento </t>
  </si>
  <si>
    <t>Franqueados</t>
  </si>
  <si>
    <t>Franquia</t>
  </si>
  <si>
    <t>do Franqueado</t>
  </si>
  <si>
    <t>No. Lojas</t>
  </si>
  <si>
    <t>Abertura</t>
  </si>
  <si>
    <t>Fechamento</t>
  </si>
  <si>
    <t>despesas com consultoria</t>
  </si>
  <si>
    <t>viagem (carro, avião, ônibus)</t>
  </si>
  <si>
    <t>2 dias</t>
  </si>
  <si>
    <t>estadia</t>
  </si>
  <si>
    <t>refeições</t>
  </si>
  <si>
    <t>outras despesas</t>
  </si>
  <si>
    <t>Consultoria</t>
  </si>
  <si>
    <t>T</t>
  </si>
  <si>
    <t xml:space="preserve">Planejamento Anual de Marketing </t>
  </si>
  <si>
    <t>Para os 2 primeiros anos</t>
  </si>
  <si>
    <t>Saldo</t>
  </si>
  <si>
    <t>ANEXO H</t>
  </si>
  <si>
    <t>Investimento projetado (Ano 1)</t>
  </si>
  <si>
    <t>Investimento projetado (Ano 2)</t>
  </si>
  <si>
    <t>Total do Investimento projetado (Ano1 + Ano 2)</t>
  </si>
  <si>
    <t>Ações</t>
  </si>
  <si>
    <t>Forma de pagamento</t>
  </si>
  <si>
    <t>Valor de referência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</si>
  <si>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</si>
  <si>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</si>
  <si>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</si>
  <si>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</si>
  <si>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</si>
  <si>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</si>
  <si>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</si>
  <si>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</si>
  <si>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</si>
  <si>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</si>
  <si>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</si>
  <si>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</si>
  <si>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TOTAL ANO 1</t>
  </si>
  <si>
    <t>Mês 13</t>
  </si>
  <si>
    <t>Mês 14</t>
  </si>
  <si>
    <t>Mês 15</t>
  </si>
  <si>
    <t>Mês 16</t>
  </si>
  <si>
    <t>Mês 17</t>
  </si>
  <si>
    <t>Mês 18</t>
  </si>
  <si>
    <t>Mês 19</t>
  </si>
  <si>
    <t>Mês 20</t>
  </si>
  <si>
    <t>Mês 21</t>
  </si>
  <si>
    <t>Mês 22</t>
  </si>
  <si>
    <t>Mês 23</t>
  </si>
  <si>
    <t>Mês 24</t>
  </si>
  <si>
    <t>TOTAL ANO 2</t>
  </si>
  <si>
    <t>Apresentação</t>
  </si>
  <si>
    <t>1.</t>
  </si>
  <si>
    <t>Designer Identidade Visual</t>
  </si>
  <si>
    <t>2.</t>
  </si>
  <si>
    <t>3.</t>
  </si>
  <si>
    <t>Folder / Lamina</t>
  </si>
  <si>
    <t>4.</t>
  </si>
  <si>
    <t>Banner</t>
  </si>
  <si>
    <t xml:space="preserve">5. </t>
  </si>
  <si>
    <t>Vídeo Apresentação</t>
  </si>
  <si>
    <t xml:space="preserve">6. </t>
  </si>
  <si>
    <t>Comunicacao no Ponto de Venda</t>
  </si>
  <si>
    <t>Online</t>
  </si>
  <si>
    <t>Gestão de conteúdo Midia Social Pessoal</t>
  </si>
  <si>
    <t>Gestão de conteúdo Midia Social Franqueadora</t>
  </si>
  <si>
    <t>Desenvolvimento Site Franquia</t>
  </si>
  <si>
    <t>Google Ads / Bing</t>
  </si>
  <si>
    <t>5.</t>
  </si>
  <si>
    <t>Facebook/Instagram Ads</t>
  </si>
  <si>
    <t>6.</t>
  </si>
  <si>
    <t>Linkedin Ads</t>
  </si>
  <si>
    <t>7.</t>
  </si>
  <si>
    <t>Youtube Ads</t>
  </si>
  <si>
    <t>8.</t>
  </si>
  <si>
    <t>Gestor de Trafego e designer</t>
  </si>
  <si>
    <t>9.</t>
  </si>
  <si>
    <t>Gestão de conteúdo Blog - SEO - COPYWRITER</t>
  </si>
  <si>
    <t>10.</t>
  </si>
  <si>
    <t>Email Marketing</t>
  </si>
  <si>
    <t>11.</t>
  </si>
  <si>
    <t>Campanhas com influenciadores</t>
  </si>
  <si>
    <t>12.</t>
  </si>
  <si>
    <t>Newsletter</t>
  </si>
  <si>
    <t>Portais</t>
  </si>
  <si>
    <t>Sua Franquia</t>
  </si>
  <si>
    <t>TOP Franquias</t>
  </si>
  <si>
    <t>Portal do Franchising (ABF)</t>
  </si>
  <si>
    <t>Guia de Franquias de Sucesso</t>
  </si>
  <si>
    <t>Offline</t>
  </si>
  <si>
    <t>Revista Franquia &amp; Negócios</t>
  </si>
  <si>
    <t>Revista Pequenas Empresa &amp; Grandes Negócios</t>
  </si>
  <si>
    <t>Tecnologia</t>
  </si>
  <si>
    <t>CRM</t>
  </si>
  <si>
    <t>Webnar</t>
  </si>
  <si>
    <t>Bot - IA - Atendimento candidatos</t>
  </si>
  <si>
    <t>Plataforma de envio de comunicação em massa</t>
  </si>
  <si>
    <t>Feiras e Eventos</t>
  </si>
  <si>
    <t>Feira de Franquia da ABF (SP)</t>
  </si>
  <si>
    <t>Feira de Franquia da ABF (RJ)</t>
  </si>
  <si>
    <t>Feira de Franquia da ABF (Nordeste)</t>
  </si>
  <si>
    <t>Feira do Empreendedor SP</t>
  </si>
  <si>
    <t>Feira do Empreendedor DF</t>
  </si>
  <si>
    <t>Feira do Empreendedor GO</t>
  </si>
  <si>
    <t>Feira do Empreendedor CE</t>
  </si>
  <si>
    <t>Feira do Empreendedor MS</t>
  </si>
  <si>
    <t>Franchising Fair BH</t>
  </si>
  <si>
    <t>Franchising Fair SP</t>
  </si>
  <si>
    <t>Feira da Franquia POA</t>
  </si>
  <si>
    <t>Feira da Franquia SSA</t>
  </si>
  <si>
    <t>13.</t>
  </si>
  <si>
    <t>Feira da Franquia BH</t>
  </si>
  <si>
    <t>14.</t>
  </si>
  <si>
    <t>Franchise 4U (mais de 15 edições por ano)</t>
  </si>
  <si>
    <t>15.</t>
  </si>
  <si>
    <t>Franchise B2B (mais de 15 edições por ano)</t>
  </si>
  <si>
    <t>16.</t>
  </si>
  <si>
    <t>Roadshows/ Café da Manhã locais</t>
  </si>
  <si>
    <t>Memória de Cálculo</t>
  </si>
  <si>
    <t>Apresentaçao da Franquia</t>
  </si>
  <si>
    <t>R$ 100,00 x 20 slides</t>
  </si>
  <si>
    <t xml:space="preserve"> por edição</t>
  </si>
  <si>
    <t>por edição</t>
  </si>
  <si>
    <t xml:space="preserve"> por evento</t>
  </si>
  <si>
    <t xml:space="preserve">              SIMULAÇÃO DE CUSTOS E DESPESAS MENSAIS</t>
  </si>
  <si>
    <t>Auditoria de Vigilância Sanitária</t>
  </si>
  <si>
    <t>Quantidade de Tickets</t>
  </si>
  <si>
    <t>Faxina</t>
  </si>
  <si>
    <t xml:space="preserve">E-cad </t>
  </si>
  <si>
    <t>Desperdício Comida</t>
  </si>
  <si>
    <t>Desperdício Bebida</t>
  </si>
  <si>
    <t>Conjunto</t>
  </si>
  <si>
    <t>Kit</t>
  </si>
  <si>
    <t>Pacote</t>
  </si>
  <si>
    <t>Saco</t>
  </si>
  <si>
    <t>Fardo</t>
  </si>
  <si>
    <t>Milheiro</t>
  </si>
  <si>
    <t>Quilo</t>
  </si>
  <si>
    <t>Caixa</t>
  </si>
  <si>
    <t>Tráfego Pago</t>
  </si>
  <si>
    <t>Agência Marketing</t>
  </si>
  <si>
    <t>Panfletos</t>
  </si>
  <si>
    <t>Equipe para distrubuir panfletos</t>
  </si>
  <si>
    <t>Abertura CNPJ</t>
  </si>
  <si>
    <t>Certificado digital</t>
  </si>
  <si>
    <t>Junta comercial</t>
  </si>
  <si>
    <t>Alvará de funcionamento</t>
  </si>
  <si>
    <t>Atendente</t>
  </si>
  <si>
    <t>Boleto</t>
  </si>
  <si>
    <t>Limpeza Residencial - 2 horas</t>
  </si>
  <si>
    <t>Limpeza Residencial - 4 horas</t>
  </si>
  <si>
    <t>Limpeza Residencial - 6 horas</t>
  </si>
  <si>
    <t>Limpeza Residencial - 8 horas</t>
  </si>
  <si>
    <t>Passadoria - 2 horas</t>
  </si>
  <si>
    <t>Passadoria - 4 horas</t>
  </si>
  <si>
    <t>Passadoria - 6 horas</t>
  </si>
  <si>
    <t>Passadoria - 8 horas</t>
  </si>
  <si>
    <t>Limpeza residencial + Lavar roupa 2 horas</t>
  </si>
  <si>
    <t>Limpeza residencial + Lavar roupa 4 horas</t>
  </si>
  <si>
    <t>Limpeza residencial + Lavar roupa 6 horas</t>
  </si>
  <si>
    <t>Limpeza residencial + Lavar roupa 8 horas</t>
  </si>
  <si>
    <t>Limpeza vidros 2 horas</t>
  </si>
  <si>
    <t>Limpeza vidros 4 horas</t>
  </si>
  <si>
    <t>Limpeza vidros 6 horas</t>
  </si>
  <si>
    <t>Limpeza vidros 8 horas</t>
  </si>
  <si>
    <t>Limpeza Empresarial 2 horas</t>
  </si>
  <si>
    <t>Limpeza Empresarial 4 horas</t>
  </si>
  <si>
    <t>Limpeza Empresarial 6 horas</t>
  </si>
  <si>
    <t>Limpeza Empresarial 8 horas</t>
  </si>
  <si>
    <t>Limpeza pré e pós eventos 2 horas</t>
  </si>
  <si>
    <t>Limpeza pré e pós eventos 4 horas</t>
  </si>
  <si>
    <t>Limpeza pré e pós eventos 6 horas</t>
  </si>
  <si>
    <t>Limpeza pré e pós eventos 8 horas</t>
  </si>
  <si>
    <t>Cozinheira 2 horas</t>
  </si>
  <si>
    <t>Cozinheira 4 horas</t>
  </si>
  <si>
    <t>Cozinheira 6 horas</t>
  </si>
  <si>
    <t>Cozinheira 8 horas</t>
  </si>
  <si>
    <t>Babá 2 horas</t>
  </si>
  <si>
    <t>Babá 4 horas</t>
  </si>
  <si>
    <t>Bába 6 horas</t>
  </si>
  <si>
    <t>Bába 8 horas</t>
  </si>
  <si>
    <t>Limpeza condominial 2 horas</t>
  </si>
  <si>
    <t>Limpeza condominial 4 horas</t>
  </si>
  <si>
    <t>Limpeza condominial 6 horas</t>
  </si>
  <si>
    <t>Limpeza condominial 8 horas</t>
  </si>
  <si>
    <t>Limpeza Pré mudança 2 Horas</t>
  </si>
  <si>
    <t>Limpeza Pré mudança 4 Horas</t>
  </si>
  <si>
    <t>Limpeza Pré mudança 6 Horas</t>
  </si>
  <si>
    <t>Limpeza Pré mudança 8 Horas</t>
  </si>
  <si>
    <t>Assistente de serviços gerais (ASG) 8 HORAS</t>
  </si>
  <si>
    <t>Garçom 2 horas</t>
  </si>
  <si>
    <t>Garçom 4 horas</t>
  </si>
  <si>
    <t>Garçom 6 horas</t>
  </si>
  <si>
    <t>Garçom 8 horas</t>
  </si>
  <si>
    <t>Detalhamento CSP</t>
  </si>
  <si>
    <t>CSP $</t>
  </si>
  <si>
    <t>CSP %</t>
  </si>
  <si>
    <t>CSP Sub-TOTAL</t>
  </si>
  <si>
    <t>cartao crétido / boleto</t>
  </si>
  <si>
    <t>Sala de Coworking</t>
  </si>
  <si>
    <t>Aluguel XX m²</t>
  </si>
  <si>
    <t>CSP TOTAL %</t>
  </si>
  <si>
    <t>CSP TOTAL</t>
  </si>
  <si>
    <t>Chapecó/SC</t>
  </si>
  <si>
    <t>Impressora (Caso tenha não é necessário)</t>
  </si>
  <si>
    <t>Material para Escritório</t>
  </si>
  <si>
    <t>Implantação do Sistema de Gestão (Em Desenvolvimento)</t>
  </si>
  <si>
    <t>Cartório</t>
  </si>
  <si>
    <t>Uniformes</t>
  </si>
  <si>
    <t xml:space="preserve">Internet </t>
  </si>
  <si>
    <t>Provisionamento para gastos não previstos fixado em R$200,00 (duzentos reais) pelo cliente.</t>
  </si>
  <si>
    <t>Notebook I3 - 8100, SSD 256 GB, 8 GB RAM (Caso tenha não não é necessário)</t>
  </si>
  <si>
    <t>Celular (Pode utilizar o pessoal apenas precisa acesso ao WhatsApp Business)</t>
  </si>
  <si>
    <t>Provisão Visita de Desenvolvimento do Franqueado</t>
  </si>
  <si>
    <t>Projeção para Franquia Home Office</t>
  </si>
  <si>
    <t>Habitantes</t>
  </si>
  <si>
    <t xml:space="preserve">POPULAÇÃO </t>
  </si>
  <si>
    <t>DE</t>
  </si>
  <si>
    <t>ATÉ</t>
  </si>
  <si>
    <t>A partir de</t>
  </si>
  <si>
    <t>TOTAL DE HABITANTES</t>
  </si>
  <si>
    <t>TOTAL DE HABITANTES - CIDADE REFERÊNCIA</t>
  </si>
  <si>
    <t>TOTAL DE HABITANTES - UNIDADE FRANQUEADA</t>
  </si>
  <si>
    <t>RELAÇÃO UNIDADE FRANQUEADA / REFERÊNCIA</t>
  </si>
  <si>
    <t>Funcionário</t>
  </si>
  <si>
    <t>Parâmetro</t>
  </si>
  <si>
    <t xml:space="preserve">A cada </t>
  </si>
  <si>
    <t>Total Funcionários</t>
  </si>
  <si>
    <t>Home Office</t>
  </si>
  <si>
    <t>Compra de Sistemas / Setup</t>
  </si>
  <si>
    <t xml:space="preserve">MUNICÍPIO </t>
  </si>
  <si>
    <t>LAGES - SC</t>
  </si>
  <si>
    <t>(-)  CSP</t>
  </si>
  <si>
    <t>(-)  CSP (Pagáveis)</t>
  </si>
  <si>
    <t>Franqueado (Pró-Labore) (*)</t>
  </si>
  <si>
    <t>Devido ao baixo valor de investimento inicial, a remuneração do Franqueado deverá ser composta através do resultado da divisão dos lucros da operação</t>
  </si>
  <si>
    <t xml:space="preserve">Devido as despesas mensais e folha de pagamento ter um custo relativamente baixo, por precaução, será considerado como necessidade de capital de giro o valor correspondente a 2 (duas) vezes o total gasto da folha de pagamento mais as despesas mensais. </t>
  </si>
  <si>
    <t>Combustível - considerar um custo por km rodado mínimo de R$1,10</t>
  </si>
  <si>
    <t>1300 atendimentos máximo em Erechim 100k 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</si>
</sst>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9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_);[Red]\(&quot;R$&quot;#,##0\)"/>
    <numFmt numFmtId="165" formatCode="_(&quot;R$&quot;* #,##0.00_);_(&quot;R$&quot;* \(#,##0.00\);_(&quot;R$&quot;* &quot;-&quot;??_);_(@_)"/>
    <numFmt numFmtId="166" formatCode="_(* #,##0.00_);_(* \(#,##0.00\);_(* &quot;-&quot;??_);_(@_)"/>
    <numFmt numFmtId="167" formatCode="_(&quot;R$ &quot;* #,##0.00_);_(&quot;R$ &quot;* \(#,##0.00\);_(&quot;R$ &quot;* &quot;-&quot;??_);_(@_)"/>
    <numFmt numFmtId="168" formatCode="_(* #,##0_);_(* \(#,##0\);_(* &quot;-&quot;??_);_(@_)"/>
    <numFmt numFmtId="169" formatCode="_([$€]* #,##0.00_);_([$€]* \(#,##0.00\);_([$€]* &quot;-&quot;??_);_(@_)"/>
    <numFmt numFmtId="170" formatCode="0.0%"/>
    <numFmt numFmtId="171" formatCode="&quot;- com uma lucratividade neste período de &quot;0.0%"/>
    <numFmt numFmtId="172" formatCode="#,##0.000"/>
    <numFmt numFmtId="173" formatCode="&quot;R$&quot;\ #,##0;[Red]&quot;R$&quot;\ #,##0"/>
    <numFmt numFmtId="174" formatCode="_-[$R$-416]\ * #,##0.00_-;\-[$R$-416]\ * #,##0.00_-;_-[$R$-416]\ * &quot;-&quot;??_-;_-@_-"/>
    <numFmt numFmtId="175" formatCode="_(* #,##0.00_);_(* \(#,##0.00\);_(* \-??_);_(@_)"/>
    <numFmt numFmtId="176" formatCode="_-* #,##0_-;\-* #,##0_-;_-* &quot;-&quot;??_-;_-@_-"/>
    <numFmt numFmtId="177" formatCode="_-&quot;R$&quot;\ * #,##0_-;\-&quot;R$&quot;\ * #,##0_-;_-&quot;R$&quot;\ * &quot;-&quot;??_-;_-@_-"/>
    <numFmt numFmtId="178" formatCode="&quot;R$&quot;\ #,##0"/>
    <numFmt numFmtId="179" formatCode="#,##0.0"/>
    <numFmt numFmtId="180" formatCode="#,##0.0000"/>
    <numFmt numFmtId="181" formatCode="&quot;R$&quot;\ #,##0.00;[Red]&quot;R$&quot;\ #,##0.00"/>
    <numFmt numFmtId="182" formatCode="_(* #,##0.0_);_(* \(#,##0.0\);_(* &quot;-&quot;??_);_(@_)"/>
    <numFmt numFmtId="183" formatCode="_-[$R$-416]* #,##0.00_-;\-[$R$-416]* #,##0.00_-;_-[$R$-416]* &quot;-&quot;??_-;_-@_-"/>
    <numFmt numFmtId="184" formatCode="&quot;R$&quot;#,##0.00"/>
    <numFmt numFmtId="185" formatCode="_(&quot;R$&quot;* #,##0_);_(&quot;R$&quot;* \(#,##0\);_(&quot;R$&quot;* &quot;-&quot;??_);_(@_)"/>
    <numFmt numFmtId="186" formatCode="_-[$R$-416]\ * #,##0_-;\-[$R$-416]\ * #,##0_-;_-[$R$-416]\ * &quot;-&quot;??_-;_-@_-"/>
    <numFmt numFmtId="187" formatCode="&quot;R$&quot;\ #,##0.00"/>
    <numFmt numFmtId="188" formatCode="&quot; &quot;* #,##0.00&quot; &quot;;&quot; &quot;* &quot;(&quot;#,##0.00&quot;)&quot;;&quot; &quot;* &quot;-&quot;#&quot; &quot;;&quot; &quot;@&quot; &quot;"/>
    <numFmt numFmtId="189" formatCode="&quot; R$&quot;* #,##0.00&quot; &quot;;&quot; R$&quot;* &quot;(&quot;#,##0.00&quot;)&quot;;&quot; R$&quot;* &quot;-&quot;#&quot; &quot;;&quot; &quot;@&quot; &quot;"/>
  </numFmts>
  <fonts count="203" x14ac:knownFonts="1">
    <font>
      <sz val="10"/>
      <name val="Times New Roman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sz val="8"/>
      <name val="Times New Roman"/>
      <family val="1"/>
    </font>
    <font>
      <sz val="10"/>
      <name val="Tahoma"/>
      <family val="2"/>
    </font>
    <font>
      <sz val="8"/>
      <name val="Tahoma"/>
      <family val="2"/>
    </font>
    <font>
      <b/>
      <sz val="14"/>
      <name val="Tahoma"/>
      <family val="2"/>
    </font>
    <font>
      <sz val="10"/>
      <name val="Arial"/>
      <family val="2"/>
    </font>
    <font>
      <b/>
      <sz val="8"/>
      <name val="Tahoma"/>
      <family val="2"/>
    </font>
    <font>
      <sz val="8"/>
      <name val="Times New Roman"/>
      <family val="1"/>
    </font>
    <font>
      <sz val="8"/>
      <color theme="0"/>
      <name val="Tahoma"/>
      <family val="2"/>
    </font>
    <font>
      <u/>
      <sz val="10"/>
      <color theme="10"/>
      <name val="Times New Roman"/>
      <family val="1"/>
    </font>
    <font>
      <u/>
      <sz val="10"/>
      <color theme="11"/>
      <name val="Times New Roman"/>
      <family val="1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ajor"/>
    </font>
    <font>
      <b/>
      <sz val="12"/>
      <name val="Arial"/>
      <family val="2"/>
      <scheme val="major"/>
    </font>
    <font>
      <sz val="11"/>
      <name val="Arial"/>
      <family val="2"/>
      <scheme val="minor"/>
    </font>
    <font>
      <i/>
      <sz val="11"/>
      <name val="Arial"/>
      <family val="2"/>
      <scheme val="minor"/>
    </font>
    <font>
      <i/>
      <sz val="10"/>
      <name val="Arial"/>
      <family val="2"/>
      <scheme val="minor"/>
    </font>
    <font>
      <b/>
      <i/>
      <sz val="11"/>
      <name val="Arial"/>
      <family val="2"/>
      <scheme val="minor"/>
    </font>
    <font>
      <b/>
      <sz val="11"/>
      <name val="Arial"/>
      <family val="2"/>
      <scheme val="minor"/>
    </font>
    <font>
      <b/>
      <i/>
      <sz val="10"/>
      <name val="Arial"/>
      <family val="2"/>
      <scheme val="minor"/>
    </font>
    <font>
      <i/>
      <sz val="11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i/>
      <sz val="9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name val="Tahoma"/>
      <family val="2"/>
    </font>
    <font>
      <b/>
      <sz val="16"/>
      <color theme="0"/>
      <name val="Tahoma"/>
      <family val="2"/>
    </font>
    <font>
      <b/>
      <sz val="10"/>
      <color theme="0"/>
      <name val="Tahoma"/>
      <family val="2"/>
    </font>
    <font>
      <b/>
      <i/>
      <sz val="18"/>
      <color theme="1"/>
      <name val="Arial"/>
      <family val="2"/>
      <scheme val="minor"/>
    </font>
    <font>
      <b/>
      <i/>
      <sz val="24"/>
      <color theme="0"/>
      <name val="Arial"/>
      <family val="2"/>
      <scheme val="minor"/>
    </font>
    <font>
      <sz val="11"/>
      <color rgb="FF000000"/>
      <name val="Calibri"/>
      <family val="2"/>
      <charset val="204"/>
    </font>
    <font>
      <b/>
      <sz val="9"/>
      <color indexed="81"/>
      <name val="Segoe UI"/>
      <family val="2"/>
    </font>
    <font>
      <b/>
      <sz val="10"/>
      <name val="Arial"/>
      <family val="2"/>
      <scheme val="minor"/>
    </font>
    <font>
      <b/>
      <i/>
      <sz val="12"/>
      <name val="Arial"/>
      <family val="2"/>
      <scheme val="minor"/>
    </font>
    <font>
      <b/>
      <sz val="12"/>
      <name val="Arial"/>
      <family val="2"/>
      <scheme val="minor"/>
    </font>
    <font>
      <sz val="9"/>
      <name val="Arial"/>
      <family val="2"/>
      <scheme val="minor"/>
    </font>
    <font>
      <sz val="10"/>
      <color theme="0"/>
      <name val="Tahoma"/>
      <family val="2"/>
    </font>
    <font>
      <b/>
      <sz val="11"/>
      <color theme="0"/>
      <name val="Tahoma"/>
      <family val="2"/>
    </font>
    <font>
      <b/>
      <sz val="18"/>
      <color theme="0"/>
      <name val="Tahoma"/>
      <family val="2"/>
    </font>
    <font>
      <sz val="10.5"/>
      <name val="Arial"/>
      <family val="2"/>
      <scheme val="minor"/>
    </font>
    <font>
      <b/>
      <sz val="12"/>
      <color theme="0"/>
      <name val="Arial"/>
      <family val="2"/>
    </font>
    <font>
      <sz val="9"/>
      <color indexed="81"/>
      <name val="Segoe UI"/>
      <family val="2"/>
    </font>
    <font>
      <sz val="9"/>
      <color theme="0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0"/>
      <name val="Times New Roman"/>
      <family val="1"/>
    </font>
    <font>
      <b/>
      <sz val="20"/>
      <color theme="0"/>
      <name val="Arial"/>
      <family val="2"/>
    </font>
    <font>
      <b/>
      <sz val="18"/>
      <color theme="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b/>
      <sz val="16"/>
      <color indexed="45"/>
      <name val="Tahoma"/>
      <family val="2"/>
    </font>
    <font>
      <b/>
      <sz val="16"/>
      <name val="Tahoma"/>
      <family val="2"/>
    </font>
    <font>
      <sz val="16"/>
      <name val="Tahoma"/>
      <family val="2"/>
    </font>
    <font>
      <b/>
      <sz val="16"/>
      <color rgb="FF4D4D4D"/>
      <name val="Tahoma"/>
      <family val="2"/>
    </font>
    <font>
      <b/>
      <sz val="16"/>
      <color rgb="FFFF0000"/>
      <name val="Tahoma"/>
      <family val="2"/>
    </font>
    <font>
      <sz val="16"/>
      <color theme="1"/>
      <name val="Tahoma"/>
      <family val="2"/>
    </font>
    <font>
      <b/>
      <sz val="16"/>
      <color rgb="FF00B0F0"/>
      <name val="Tahoma"/>
      <family val="2"/>
    </font>
    <font>
      <sz val="16"/>
      <color indexed="9"/>
      <name val="Tahoma"/>
      <family val="2"/>
    </font>
    <font>
      <sz val="16"/>
      <color rgb="FFFF0000"/>
      <name val="Tahoma"/>
      <family val="2"/>
    </font>
    <font>
      <sz val="16"/>
      <color theme="0"/>
      <name val="Tahoma"/>
      <family val="2"/>
    </font>
    <font>
      <sz val="16"/>
      <color indexed="10"/>
      <name val="Tahoma"/>
      <family val="2"/>
    </font>
    <font>
      <b/>
      <sz val="16"/>
      <color indexed="10"/>
      <name val="Tahoma"/>
      <family val="2"/>
    </font>
    <font>
      <b/>
      <sz val="14"/>
      <color theme="0"/>
      <name val="Tahoma"/>
      <family val="2"/>
    </font>
    <font>
      <sz val="14"/>
      <name val="Tahoma"/>
      <family val="2"/>
    </font>
    <font>
      <b/>
      <sz val="10"/>
      <name val="Tahoma"/>
      <family val="2"/>
    </font>
    <font>
      <b/>
      <sz val="12"/>
      <color theme="0"/>
      <name val="Tahoma"/>
      <family val="2"/>
    </font>
    <font>
      <sz val="12"/>
      <name val="Tahoma"/>
      <family val="2"/>
    </font>
    <font>
      <b/>
      <sz val="11"/>
      <name val="Tahoma"/>
      <family val="2"/>
    </font>
    <font>
      <b/>
      <i/>
      <sz val="11"/>
      <color theme="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1"/>
      <name val="Tahoma"/>
      <family val="2"/>
    </font>
    <font>
      <sz val="11"/>
      <color theme="1"/>
      <name val="Tahoma"/>
      <family val="2"/>
    </font>
    <font>
      <b/>
      <i/>
      <sz val="11"/>
      <color theme="1"/>
      <name val="Tahoma"/>
      <family val="2"/>
    </font>
    <font>
      <i/>
      <sz val="11"/>
      <color theme="1"/>
      <name val="Tahoma"/>
      <family val="2"/>
    </font>
    <font>
      <sz val="11"/>
      <color theme="0"/>
      <name val="Tahoma"/>
      <family val="2"/>
    </font>
    <font>
      <i/>
      <sz val="10"/>
      <color theme="0"/>
      <name val="Tahoma"/>
      <family val="2"/>
    </font>
    <font>
      <b/>
      <sz val="10"/>
      <color theme="1"/>
      <name val="Tahoma"/>
      <family val="2"/>
    </font>
    <font>
      <i/>
      <sz val="11"/>
      <color theme="0" tint="-0.499984740745262"/>
      <name val="Tahoma"/>
      <family val="2"/>
    </font>
    <font>
      <i/>
      <sz val="10"/>
      <color theme="0" tint="-0.499984740745262"/>
      <name val="Tahoma"/>
      <family val="2"/>
    </font>
    <font>
      <b/>
      <sz val="11"/>
      <color theme="1"/>
      <name val="Tahoma"/>
      <family val="2"/>
    </font>
    <font>
      <sz val="8"/>
      <color theme="1"/>
      <name val="Tahoma"/>
      <family val="2"/>
    </font>
    <font>
      <sz val="12"/>
      <color theme="1"/>
      <name val="Tahoma"/>
      <family val="2"/>
    </font>
    <font>
      <sz val="11"/>
      <color theme="2"/>
      <name val="Tahoma"/>
      <family val="2"/>
    </font>
    <font>
      <sz val="12"/>
      <color theme="0"/>
      <name val="Tahoma"/>
      <family val="2"/>
    </font>
    <font>
      <sz val="12"/>
      <color theme="0" tint="-0.499984740745262"/>
      <name val="Tahoma"/>
      <family val="2"/>
    </font>
    <font>
      <sz val="11"/>
      <color theme="0" tint="-0.499984740745262"/>
      <name val="Tahoma"/>
      <family val="2"/>
    </font>
    <font>
      <sz val="11"/>
      <color rgb="FF0070C0"/>
      <name val="Tahoma"/>
      <family val="2"/>
    </font>
    <font>
      <b/>
      <i/>
      <sz val="16"/>
      <color rgb="FF002060"/>
      <name val="Tahoma"/>
      <family val="2"/>
    </font>
    <font>
      <b/>
      <sz val="20"/>
      <name val="Tahoma"/>
      <family val="2"/>
    </font>
    <font>
      <b/>
      <sz val="18"/>
      <name val="Tahoma"/>
      <family val="2"/>
    </font>
    <font>
      <sz val="16"/>
      <color rgb="FF002060"/>
      <name val="Tahoma"/>
      <family val="2"/>
    </font>
    <font>
      <b/>
      <sz val="12"/>
      <color theme="3" tint="-0.499984740745262"/>
      <name val="Tahoma"/>
      <family val="2"/>
    </font>
    <font>
      <b/>
      <i/>
      <sz val="14"/>
      <color theme="0"/>
      <name val="Tahoma"/>
      <family val="2"/>
    </font>
    <font>
      <i/>
      <sz val="14"/>
      <color theme="0"/>
      <name val="Tahoma"/>
      <family val="2"/>
    </font>
    <font>
      <sz val="14"/>
      <color theme="1"/>
      <name val="Tahoma"/>
      <family val="2"/>
    </font>
    <font>
      <b/>
      <i/>
      <sz val="12"/>
      <name val="Tahoma"/>
      <family val="2"/>
    </font>
    <font>
      <i/>
      <sz val="12"/>
      <name val="Tahoma"/>
      <family val="2"/>
    </font>
    <font>
      <sz val="18"/>
      <color theme="1"/>
      <name val="Tahoma"/>
      <family val="2"/>
    </font>
    <font>
      <b/>
      <sz val="9"/>
      <color theme="0"/>
      <name val="Tahoma"/>
      <family val="2"/>
    </font>
    <font>
      <sz val="9"/>
      <color rgb="FF0070C0"/>
      <name val="Tahoma"/>
      <family val="2"/>
    </font>
    <font>
      <sz val="12"/>
      <color rgb="FF0070C0"/>
      <name val="Tahoma"/>
      <family val="2"/>
    </font>
    <font>
      <b/>
      <sz val="8"/>
      <color theme="0"/>
      <name val="Tahoma"/>
      <family val="2"/>
    </font>
    <font>
      <sz val="10"/>
      <color rgb="FFFF0000"/>
      <name val="Tahoma"/>
      <family val="2"/>
    </font>
    <font>
      <sz val="9"/>
      <name val="Tahoma"/>
      <family val="2"/>
    </font>
    <font>
      <sz val="9"/>
      <color theme="0"/>
      <name val="Tahoma"/>
      <family val="2"/>
    </font>
    <font>
      <b/>
      <sz val="9"/>
      <name val="Tahoma"/>
      <family val="2"/>
    </font>
    <font>
      <b/>
      <sz val="14"/>
      <color theme="3" tint="-0.499984740745262"/>
      <name val="Tahoma"/>
      <family val="2"/>
    </font>
    <font>
      <b/>
      <sz val="8"/>
      <color rgb="FFFF0000"/>
      <name val="Tahoma"/>
      <family val="2"/>
    </font>
    <font>
      <sz val="9"/>
      <color rgb="FF00000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i/>
      <sz val="10"/>
      <color indexed="8"/>
      <name val="Tahoma"/>
      <family val="2"/>
    </font>
    <font>
      <sz val="8"/>
      <color rgb="FFFF0000"/>
      <name val="Tahoma"/>
      <family val="2"/>
    </font>
    <font>
      <b/>
      <i/>
      <sz val="10"/>
      <color theme="0"/>
      <name val="Tahoma"/>
      <family val="2"/>
    </font>
    <font>
      <b/>
      <sz val="10"/>
      <color rgb="FFFF0000"/>
      <name val="Tahoma"/>
      <family val="2"/>
    </font>
    <font>
      <b/>
      <sz val="8"/>
      <color rgb="FF00B050"/>
      <name val="Tahoma"/>
      <family val="2"/>
    </font>
    <font>
      <b/>
      <sz val="11"/>
      <color theme="3" tint="-0.499984740745262"/>
      <name val="Tahoma"/>
      <family val="2"/>
    </font>
    <font>
      <b/>
      <sz val="8"/>
      <color indexed="23"/>
      <name val="Tahoma"/>
      <family val="2"/>
    </font>
    <font>
      <sz val="8"/>
      <color indexed="55"/>
      <name val="Tahoma"/>
      <family val="2"/>
    </font>
    <font>
      <sz val="8"/>
      <color indexed="23"/>
      <name val="Tahoma"/>
      <family val="2"/>
    </font>
    <font>
      <b/>
      <u/>
      <sz val="8"/>
      <name val="Tahoma"/>
      <family val="2"/>
    </font>
    <font>
      <b/>
      <sz val="16"/>
      <color theme="3" tint="-0.499984740745262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Tahoma"/>
      <family val="2"/>
    </font>
    <font>
      <sz val="12"/>
      <color rgb="FF333333"/>
      <name val="Tahoma"/>
      <family val="2"/>
    </font>
    <font>
      <b/>
      <sz val="12"/>
      <color rgb="FF333333"/>
      <name val="Tahoma"/>
      <family val="2"/>
    </font>
    <font>
      <b/>
      <sz val="9"/>
      <color rgb="FF333333"/>
      <name val="Tahoma"/>
      <family val="2"/>
    </font>
    <font>
      <b/>
      <sz val="13"/>
      <color rgb="FF333333"/>
      <name val="Arial"/>
      <family val="2"/>
    </font>
    <font>
      <b/>
      <sz val="22"/>
      <name val="Tahoma"/>
      <family val="2"/>
    </font>
    <font>
      <sz val="22"/>
      <name val="Tahoma"/>
      <family val="2"/>
    </font>
    <font>
      <sz val="18"/>
      <color rgb="FF002060"/>
      <name val="Tahoma"/>
      <family val="2"/>
    </font>
    <font>
      <sz val="10"/>
      <color theme="3" tint="-0.249977111117893"/>
      <name val="Tahoma"/>
      <family val="2"/>
    </font>
    <font>
      <i/>
      <sz val="14"/>
      <name val="Tahoma"/>
      <family val="2"/>
    </font>
    <font>
      <b/>
      <i/>
      <sz val="10"/>
      <color theme="1"/>
      <name val="Tahoma"/>
      <family val="2"/>
    </font>
    <font>
      <b/>
      <sz val="14"/>
      <name val="Arial"/>
      <family val="2"/>
      <scheme val="minor"/>
    </font>
    <font>
      <b/>
      <sz val="8"/>
      <name val="Arial"/>
      <family val="2"/>
    </font>
    <font>
      <sz val="12"/>
      <color indexed="55"/>
      <name val="Tahoma"/>
      <family val="2"/>
    </font>
    <font>
      <sz val="12"/>
      <color indexed="23"/>
      <name val="Tahoma"/>
      <family val="2"/>
    </font>
    <font>
      <b/>
      <sz val="18"/>
      <color rgb="FF92D050"/>
      <name val="Tahoma"/>
      <family val="2"/>
    </font>
    <font>
      <b/>
      <sz val="16"/>
      <color rgb="FF92D050"/>
      <name val="Tahoma"/>
      <family val="2"/>
    </font>
    <font>
      <b/>
      <sz val="8"/>
      <color rgb="FF92D050"/>
      <name val="Tahoma"/>
      <family val="2"/>
    </font>
    <font>
      <sz val="8"/>
      <color rgb="FF92D050"/>
      <name val="Tahoma"/>
      <family val="2"/>
    </font>
    <font>
      <sz val="16"/>
      <color rgb="FF92D050"/>
      <name val="Tahoma"/>
      <family val="2"/>
    </font>
    <font>
      <b/>
      <sz val="9"/>
      <color theme="3"/>
      <name val="Tahoma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4"/>
      <color theme="0"/>
      <name val="Tahoma"/>
      <family val="2"/>
    </font>
    <font>
      <sz val="10"/>
      <color rgb="FF000000"/>
      <name val="Times New Roman"/>
      <family val="1"/>
    </font>
    <font>
      <i/>
      <sz val="8"/>
      <color theme="0"/>
      <name val="Tahoma"/>
      <family val="2"/>
    </font>
    <font>
      <sz val="26"/>
      <name val="Arial"/>
      <family val="2"/>
      <scheme val="minor"/>
    </font>
    <font>
      <b/>
      <sz val="12"/>
      <color rgb="FFFF0000"/>
      <name val="Arial"/>
      <family val="2"/>
    </font>
    <font>
      <sz val="8"/>
      <color rgb="FF000000"/>
      <name val="Tahoma"/>
      <family val="2"/>
    </font>
    <font>
      <b/>
      <sz val="16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b/>
      <sz val="16"/>
      <color rgb="FF00FF00"/>
      <name val="Tahoma"/>
      <family val="2"/>
    </font>
    <font>
      <sz val="10"/>
      <color rgb="FF00FF00"/>
      <name val="Times New Roman"/>
      <family val="1"/>
    </font>
    <font>
      <sz val="16"/>
      <color rgb="FF00FF00"/>
      <name val="Tahoma"/>
      <family val="2"/>
    </font>
    <font>
      <b/>
      <sz val="18"/>
      <color rgb="FF00FF00"/>
      <name val="Tahoma"/>
      <family val="2"/>
    </font>
    <font>
      <b/>
      <i/>
      <sz val="16"/>
      <color rgb="FF00FF00"/>
      <name val="Tahoma"/>
      <family val="2"/>
    </font>
    <font>
      <sz val="11"/>
      <color rgb="FF00FF00"/>
      <name val="Tahoma"/>
      <family val="2"/>
    </font>
    <font>
      <b/>
      <sz val="8"/>
      <color rgb="FF00FF00"/>
      <name val="Tahoma"/>
      <family val="2"/>
    </font>
    <font>
      <b/>
      <sz val="9"/>
      <color rgb="FF00FF00"/>
      <name val="Tahoma"/>
      <family val="2"/>
    </font>
    <font>
      <sz val="10"/>
      <color rgb="FF00FF00"/>
      <name val="Tahoma"/>
      <family val="2"/>
    </font>
    <font>
      <b/>
      <sz val="10"/>
      <color rgb="FF00FF00"/>
      <name val="Tahoma"/>
      <family val="2"/>
    </font>
    <font>
      <sz val="9"/>
      <color rgb="FF00FF00"/>
      <name val="Tahoma"/>
      <family val="2"/>
    </font>
    <font>
      <sz val="8"/>
      <color rgb="FF00FF00"/>
      <name val="Tahoma"/>
      <family val="2"/>
    </font>
    <font>
      <b/>
      <sz val="12"/>
      <color rgb="FF00FF00"/>
      <name val="Tahoma"/>
      <family val="2"/>
    </font>
    <font>
      <b/>
      <sz val="14"/>
      <color rgb="FF00FF00"/>
      <name val="Tahoma"/>
      <family val="2"/>
    </font>
    <font>
      <b/>
      <i/>
      <sz val="14"/>
      <color rgb="FF00FF00"/>
      <name val="Tahoma"/>
      <family val="2"/>
    </font>
    <font>
      <b/>
      <sz val="11"/>
      <color rgb="FF00FF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theme="3" tint="0.59999389629810485"/>
        <bgColor indexed="21"/>
      </patternFill>
    </fill>
    <fill>
      <patternFill patternType="solid">
        <fgColor theme="3" tint="0.79998168889431442"/>
        <bgColor indexed="21"/>
      </patternFill>
    </fill>
    <fill>
      <patternFill patternType="solid">
        <fgColor theme="3" tint="-0.499984740745262"/>
        <bgColor indexed="21"/>
      </patternFill>
    </fill>
    <fill>
      <patternFill patternType="solid">
        <fgColor rgb="FFFFFF00"/>
        <bgColor indexed="21"/>
      </patternFill>
    </fill>
    <fill>
      <patternFill patternType="solid">
        <fgColor theme="7" tint="0.59999389629810485"/>
        <bgColor indexed="27"/>
      </patternFill>
    </fill>
    <fill>
      <patternFill patternType="solid">
        <fgColor theme="9" tint="0.59999389629810485"/>
        <bgColor indexed="27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27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27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</fills>
  <borders count="258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 style="hair">
        <color indexed="22"/>
      </right>
      <top/>
      <bottom style="hair">
        <color indexed="22"/>
      </bottom>
      <diagonal/>
    </border>
    <border>
      <left style="thin">
        <color auto="1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thin">
        <color auto="1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hair">
        <color indexed="22"/>
      </left>
      <right style="thin">
        <color auto="1"/>
      </right>
      <top style="hair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indexed="9"/>
      </right>
      <top style="double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double">
        <color auto="1"/>
      </top>
      <bottom style="thin">
        <color auto="1"/>
      </bottom>
      <diagonal/>
    </border>
    <border>
      <left style="thin">
        <color indexed="9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9"/>
      </left>
      <right/>
      <top style="double">
        <color auto="1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thin">
        <color auto="1"/>
      </top>
      <bottom/>
      <diagonal/>
    </border>
    <border>
      <left style="hair">
        <color indexed="22"/>
      </left>
      <right style="thin">
        <color auto="1"/>
      </right>
      <top style="thin">
        <color auto="1"/>
      </top>
      <bottom/>
      <diagonal/>
    </border>
    <border>
      <left style="hair">
        <color indexed="22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 style="thin">
        <color auto="1"/>
      </right>
      <top style="hair">
        <color indexed="22"/>
      </top>
      <bottom/>
      <diagonal/>
    </border>
    <border>
      <left style="thin">
        <color auto="1"/>
      </left>
      <right/>
      <top style="hair">
        <color indexed="22"/>
      </top>
      <bottom/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indexed="23"/>
      </bottom>
      <diagonal/>
    </border>
    <border>
      <left style="thin">
        <color auto="1"/>
      </left>
      <right style="hair">
        <color indexed="23"/>
      </right>
      <top/>
      <bottom style="hair">
        <color indexed="2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indexed="55"/>
      </right>
      <top style="double">
        <color auto="1"/>
      </top>
      <bottom style="thin">
        <color auto="1"/>
      </bottom>
      <diagonal/>
    </border>
    <border>
      <left style="hair">
        <color indexed="55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 tint="-4.9989318521683403E-2"/>
      </left>
      <right style="thin">
        <color theme="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/>
      </right>
      <top/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/>
      </left>
      <right style="thin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9"/>
      </right>
      <top/>
      <bottom style="thin">
        <color auto="1"/>
      </bottom>
      <diagonal/>
    </border>
    <border>
      <left/>
      <right style="thin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indexed="22"/>
      </right>
      <top style="hair">
        <color indexed="22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hair">
        <color indexed="22"/>
      </right>
      <top style="hair">
        <color indexed="22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indexed="23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hair">
        <color indexed="22"/>
      </right>
      <top/>
      <bottom/>
      <diagonal/>
    </border>
    <border>
      <left/>
      <right/>
      <top/>
      <bottom style="hair">
        <color indexed="2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  <border>
      <left style="thin">
        <color auto="1"/>
      </left>
      <right style="thin">
        <color indexed="9"/>
      </right>
      <top style="thin">
        <color auto="1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indexed="9"/>
      </left>
      <right style="thin">
        <color indexed="9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auto="1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auto="1"/>
      </left>
      <right/>
      <top style="hair">
        <color indexed="22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auto="1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theme="0"/>
      </left>
      <right style="thin">
        <color indexed="9"/>
      </right>
      <top style="thin">
        <color auto="1"/>
      </top>
      <bottom style="thin">
        <color auto="1"/>
      </bottom>
      <diagonal/>
    </border>
    <border>
      <left style="thin">
        <color indexed="9"/>
      </left>
      <right/>
      <top style="thin">
        <color auto="1"/>
      </top>
      <bottom style="thin">
        <color indexed="9"/>
      </bottom>
      <diagonal/>
    </border>
    <border>
      <left style="thin">
        <color indexed="9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theme="0"/>
      </left>
      <right style="thin">
        <color auto="1"/>
      </right>
      <top style="thin">
        <color theme="0" tint="-4.9989318521683403E-2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auto="1"/>
      </left>
      <right/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0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/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auto="1"/>
      </left>
      <right style="thin">
        <color indexed="9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indexed="22"/>
      </bottom>
      <diagonal/>
    </border>
    <border>
      <left/>
      <right/>
      <top style="thin">
        <color auto="1"/>
      </top>
      <bottom style="hair">
        <color theme="0" tint="-0.24994659260841701"/>
      </bottom>
      <diagonal/>
    </border>
    <border>
      <left/>
      <right/>
      <top style="thin">
        <color auto="1"/>
      </top>
      <bottom style="hair">
        <color indexed="22"/>
      </bottom>
      <diagonal/>
    </border>
    <border>
      <left/>
      <right style="thin">
        <color auto="1"/>
      </right>
      <top style="thin">
        <color auto="1"/>
      </top>
      <bottom style="hair">
        <color indexed="22"/>
      </bottom>
      <diagonal/>
    </border>
    <border>
      <left style="thin">
        <color auto="1"/>
      </left>
      <right style="hair">
        <color theme="0" tint="-0.24994659260841701"/>
      </right>
      <top style="thin">
        <color auto="1"/>
      </top>
      <bottom style="hair">
        <color indexed="22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auto="1"/>
      </top>
      <bottom style="hair">
        <color indexed="22"/>
      </bottom>
      <diagonal/>
    </border>
    <border>
      <left style="hair">
        <color theme="0" tint="-0.24994659260841701"/>
      </left>
      <right style="thin">
        <color auto="1"/>
      </right>
      <top style="thin">
        <color auto="1"/>
      </top>
      <bottom style="hair">
        <color indexed="22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2"/>
      </left>
      <right style="hair">
        <color indexed="22"/>
      </right>
      <top style="thin">
        <color auto="1"/>
      </top>
      <bottom style="hair">
        <color indexed="22"/>
      </bottom>
      <diagonal/>
    </border>
    <border>
      <left style="hair">
        <color indexed="22"/>
      </left>
      <right style="thin">
        <color auto="1"/>
      </right>
      <top style="thin">
        <color auto="1"/>
      </top>
      <bottom style="hair">
        <color indexed="22"/>
      </bottom>
      <diagonal/>
    </border>
    <border>
      <left style="thin">
        <color auto="1"/>
      </left>
      <right style="hair">
        <color indexed="22"/>
      </right>
      <top style="thin">
        <color auto="1"/>
      </top>
      <bottom style="hair">
        <color indexed="22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theme="0"/>
      </right>
      <top style="thin">
        <color auto="1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indexed="64"/>
      </bottom>
      <diagonal/>
    </border>
    <border>
      <left/>
      <right style="hair">
        <color indexed="22"/>
      </right>
      <top style="thin">
        <color auto="1"/>
      </top>
      <bottom style="thin">
        <color indexed="64"/>
      </bottom>
      <diagonal/>
    </border>
    <border>
      <left style="hair">
        <color indexed="2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/>
      <right style="hair">
        <color indexed="22"/>
      </right>
      <top style="thin">
        <color auto="1"/>
      </top>
      <bottom style="hair">
        <color indexed="22"/>
      </bottom>
      <diagonal/>
    </border>
    <border>
      <left style="hair">
        <color theme="0" tint="-0.24994659260841701"/>
      </left>
      <right/>
      <top style="thin">
        <color auto="1"/>
      </top>
      <bottom style="hair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hair">
        <color theme="0" tint="-0.24994659260841701"/>
      </bottom>
      <diagonal/>
    </border>
    <border>
      <left style="thin">
        <color auto="1"/>
      </left>
      <right style="hair">
        <color indexed="22"/>
      </right>
      <top style="thin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auto="1"/>
      </top>
      <bottom/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indexed="22"/>
      </bottom>
      <diagonal/>
    </border>
    <border>
      <left/>
      <right/>
      <top style="thin">
        <color auto="1"/>
      </top>
      <bottom style="hair">
        <color indexed="22"/>
      </bottom>
      <diagonal/>
    </border>
    <border>
      <left/>
      <right style="thin">
        <color auto="1"/>
      </right>
      <top style="thin">
        <color auto="1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thin">
        <color auto="1"/>
      </top>
      <bottom style="hair">
        <color indexed="22"/>
      </bottom>
      <diagonal/>
    </border>
    <border>
      <left style="thin">
        <color auto="1"/>
      </left>
      <right style="hair">
        <color indexed="22"/>
      </right>
      <top style="thin">
        <color auto="1"/>
      </top>
      <bottom style="hair">
        <color indexed="22"/>
      </bottom>
      <diagonal/>
    </border>
    <border>
      <left style="hair">
        <color indexed="22"/>
      </left>
      <right style="thin">
        <color auto="1"/>
      </right>
      <top style="thin">
        <color auto="1"/>
      </top>
      <bottom style="hair">
        <color indexed="22"/>
      </bottom>
      <diagonal/>
    </border>
    <border>
      <left style="hair">
        <color indexed="22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/>
      <right style="hair">
        <color indexed="22"/>
      </right>
      <top style="thin">
        <color auto="1"/>
      </top>
      <bottom style="hair">
        <color indexed="22"/>
      </bottom>
      <diagonal/>
    </border>
    <border>
      <left style="hair">
        <color theme="0" tint="-0.2499465926084170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33">
    <xf numFmtId="0" fontId="0" fillId="0" borderId="0"/>
    <xf numFmtId="16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2" fillId="0" borderId="0"/>
    <xf numFmtId="0" fontId="21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6" fillId="0" borderId="1" applyNumberFormat="0" applyFill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6" fillId="0" borderId="1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12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" fillId="0" borderId="0"/>
    <xf numFmtId="0" fontId="1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6" fillId="0" borderId="1" applyNumberFormat="0" applyFill="0" applyAlignment="0" applyProtection="0"/>
    <xf numFmtId="0" fontId="9" fillId="0" borderId="0"/>
    <xf numFmtId="0" fontId="12" fillId="0" borderId="0"/>
    <xf numFmtId="165" fontId="12" fillId="0" borderId="0" applyFont="0" applyFill="0" applyBorder="0" applyAlignment="0" applyProtection="0"/>
    <xf numFmtId="0" fontId="16" fillId="0" borderId="68" applyNumberFormat="0" applyFill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9" fillId="0" borderId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2" fillId="0" borderId="0"/>
    <xf numFmtId="0" fontId="16" fillId="0" borderId="68" applyNumberFormat="0" applyFill="0" applyAlignment="0" applyProtection="0"/>
    <xf numFmtId="0" fontId="8" fillId="0" borderId="0"/>
    <xf numFmtId="0" fontId="1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7" fillId="0" borderId="0"/>
    <xf numFmtId="0" fontId="1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6" fillId="0" borderId="68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6" fillId="0" borderId="68" applyNumberFormat="0" applyFill="0" applyAlignment="0" applyProtection="0"/>
    <xf numFmtId="0" fontId="12" fillId="0" borderId="0"/>
    <xf numFmtId="0" fontId="16" fillId="0" borderId="68" applyNumberFormat="0" applyFill="0" applyAlignment="0" applyProtection="0"/>
    <xf numFmtId="0" fontId="6" fillId="0" borderId="0"/>
    <xf numFmtId="9" fontId="6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6" fillId="0" borderId="0"/>
    <xf numFmtId="0" fontId="16" fillId="0" borderId="84" applyNumberFormat="0" applyFill="0" applyAlignment="0" applyProtection="0"/>
    <xf numFmtId="0" fontId="6" fillId="0" borderId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6" fillId="0" borderId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6" fillId="0" borderId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6" fillId="0" borderId="0"/>
    <xf numFmtId="0" fontId="16" fillId="0" borderId="8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16" fillId="0" borderId="84" applyNumberFormat="0" applyFill="0" applyAlignment="0" applyProtection="0"/>
    <xf numFmtId="0" fontId="53" fillId="0" borderId="0"/>
    <xf numFmtId="4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44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108" applyNumberFormat="0" applyFill="0" applyAlignment="0" applyProtection="0"/>
    <xf numFmtId="0" fontId="16" fillId="0" borderId="108" applyNumberFormat="0" applyFill="0" applyAlignment="0" applyProtection="0"/>
    <xf numFmtId="0" fontId="16" fillId="0" borderId="108" applyNumberFormat="0" applyFill="0" applyAlignment="0" applyProtection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6" fillId="0" borderId="0"/>
    <xf numFmtId="6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6" fillId="0" borderId="106" applyNumberFormat="0" applyFill="0" applyAlignment="0" applyProtection="0"/>
    <xf numFmtId="0" fontId="16" fillId="0" borderId="106" applyNumberFormat="0" applyFill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6" fillId="0" borderId="108" applyNumberFormat="0" applyFill="0" applyAlignment="0" applyProtection="0"/>
    <xf numFmtId="0" fontId="16" fillId="0" borderId="108" applyNumberFormat="0" applyFill="0" applyAlignment="0" applyProtection="0"/>
    <xf numFmtId="0" fontId="16" fillId="0" borderId="107" applyNumberFormat="0" applyFill="0" applyAlignment="0" applyProtection="0"/>
    <xf numFmtId="0" fontId="16" fillId="0" borderId="108" applyNumberFormat="0" applyFill="0" applyAlignment="0" applyProtection="0"/>
    <xf numFmtId="44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2" fillId="0" borderId="0"/>
    <xf numFmtId="0" fontId="16" fillId="0" borderId="108" applyNumberFormat="0" applyFill="0" applyAlignment="0" applyProtection="0"/>
    <xf numFmtId="0" fontId="16" fillId="0" borderId="108" applyNumberFormat="0" applyFill="0" applyAlignment="0" applyProtection="0"/>
    <xf numFmtId="0" fontId="16" fillId="0" borderId="107" applyNumberFormat="0" applyFill="0" applyAlignment="0" applyProtection="0"/>
    <xf numFmtId="0" fontId="16" fillId="0" borderId="108" applyNumberFormat="0" applyFill="0" applyAlignment="0" applyProtection="0"/>
    <xf numFmtId="6" fontId="12" fillId="0" borderId="0" applyFont="0" applyFill="0" applyBorder="0" applyAlignment="0" applyProtection="0"/>
    <xf numFmtId="0" fontId="16" fillId="0" borderId="106" applyNumberFormat="0" applyFill="0" applyAlignment="0" applyProtection="0"/>
    <xf numFmtId="9" fontId="12" fillId="0" borderId="0" applyFont="0" applyFill="0" applyBorder="0" applyAlignment="0" applyProtection="0"/>
    <xf numFmtId="0" fontId="16" fillId="0" borderId="106" applyNumberFormat="0" applyFill="0" applyAlignment="0" applyProtection="0"/>
    <xf numFmtId="0" fontId="16" fillId="0" borderId="106" applyNumberFormat="0" applyFill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2" fillId="0" borderId="0"/>
    <xf numFmtId="0" fontId="16" fillId="0" borderId="107" applyNumberFormat="0" applyFill="0" applyAlignment="0" applyProtection="0"/>
    <xf numFmtId="0" fontId="16" fillId="0" borderId="107" applyNumberFormat="0" applyFill="0" applyAlignment="0" applyProtection="0"/>
    <xf numFmtId="0" fontId="16" fillId="0" borderId="107" applyNumberFormat="0" applyFill="0" applyAlignment="0" applyProtection="0"/>
    <xf numFmtId="0" fontId="16" fillId="0" borderId="107" applyNumberFormat="0" applyFill="0" applyAlignment="0" applyProtection="0"/>
    <xf numFmtId="6" fontId="12" fillId="0" borderId="0" applyFont="0" applyFill="0" applyBorder="0" applyAlignment="0" applyProtection="0"/>
    <xf numFmtId="0" fontId="16" fillId="0" borderId="106" applyNumberFormat="0" applyFill="0" applyAlignment="0" applyProtection="0"/>
    <xf numFmtId="9" fontId="12" fillId="0" borderId="0" applyFont="0" applyFill="0" applyBorder="0" applyAlignment="0" applyProtection="0"/>
    <xf numFmtId="0" fontId="16" fillId="0" borderId="106" applyNumberFormat="0" applyFill="0" applyAlignment="0" applyProtection="0"/>
    <xf numFmtId="0" fontId="16" fillId="0" borderId="106" applyNumberFormat="0" applyFill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6" fillId="0" borderId="107" applyNumberFormat="0" applyFill="0" applyAlignment="0" applyProtection="0"/>
    <xf numFmtId="0" fontId="16" fillId="0" borderId="108" applyNumberFormat="0" applyFill="0" applyAlignment="0" applyProtection="0"/>
    <xf numFmtId="0" fontId="16" fillId="0" borderId="108" applyNumberFormat="0" applyFill="0" applyAlignment="0" applyProtection="0"/>
    <xf numFmtId="0" fontId="16" fillId="0" borderId="107" applyNumberFormat="0" applyFill="0" applyAlignment="0" applyProtection="0"/>
    <xf numFmtId="0" fontId="16" fillId="0" borderId="107" applyNumberFormat="0" applyFill="0" applyAlignment="0" applyProtection="0"/>
    <xf numFmtId="0" fontId="16" fillId="0" borderId="107" applyNumberFormat="0" applyFill="0" applyAlignment="0" applyProtection="0"/>
    <xf numFmtId="0" fontId="16" fillId="0" borderId="107" applyNumberFormat="0" applyFill="0" applyAlignment="0" applyProtection="0"/>
    <xf numFmtId="0" fontId="16" fillId="0" borderId="107" applyNumberFormat="0" applyFill="0" applyAlignment="0" applyProtection="0"/>
    <xf numFmtId="0" fontId="16" fillId="0" borderId="107" applyNumberFormat="0" applyFill="0" applyAlignment="0" applyProtection="0"/>
    <xf numFmtId="0" fontId="16" fillId="0" borderId="106" applyNumberFormat="0" applyFill="0" applyAlignment="0" applyProtection="0"/>
    <xf numFmtId="9" fontId="12" fillId="0" borderId="0" applyFont="0" applyFill="0" applyBorder="0" applyAlignment="0" applyProtection="0"/>
    <xf numFmtId="0" fontId="16" fillId="0" borderId="106" applyNumberFormat="0" applyFill="0" applyAlignment="0" applyProtection="0"/>
    <xf numFmtId="0" fontId="16" fillId="0" borderId="106" applyNumberFormat="0" applyFill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16" fillId="0" borderId="106" applyNumberFormat="0" applyFill="0" applyAlignment="0" applyProtection="0"/>
    <xf numFmtId="0" fontId="16" fillId="0" borderId="106" applyNumberFormat="0" applyFill="0" applyAlignment="0" applyProtection="0"/>
    <xf numFmtId="0" fontId="16" fillId="0" borderId="106" applyNumberFormat="0" applyFill="0" applyAlignment="0" applyProtection="0"/>
    <xf numFmtId="0" fontId="3" fillId="0" borderId="0"/>
    <xf numFmtId="9" fontId="3" fillId="0" borderId="0" applyFont="0" applyFill="0" applyBorder="0" applyAlignment="0" applyProtection="0"/>
    <xf numFmtId="0" fontId="16" fillId="0" borderId="108" applyNumberFormat="0" applyFill="0" applyAlignment="0" applyProtection="0"/>
    <xf numFmtId="0" fontId="16" fillId="0" borderId="108" applyNumberFormat="0" applyFill="0" applyAlignment="0" applyProtection="0"/>
    <xf numFmtId="0" fontId="16" fillId="0" borderId="108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0" fontId="16" fillId="0" borderId="111" applyNumberFormat="0" applyFill="0" applyAlignment="0" applyProtection="0"/>
    <xf numFmtId="188" fontId="179" fillId="0" borderId="0" applyFont="0" applyBorder="0" applyProtection="0"/>
    <xf numFmtId="189" fontId="179" fillId="0" borderId="0" applyFont="0" applyBorder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3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6" fillId="0" borderId="251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2" applyNumberFormat="0" applyFill="0" applyAlignment="0" applyProtection="0"/>
    <xf numFmtId="0" fontId="16" fillId="0" borderId="253" applyNumberFormat="0" applyFill="0" applyAlignment="0" applyProtection="0"/>
    <xf numFmtId="0" fontId="16" fillId="0" borderId="253" applyNumberFormat="0" applyFill="0" applyAlignment="0" applyProtection="0"/>
  </cellStyleXfs>
  <cellXfs count="177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vertical="center" wrapText="1"/>
    </xf>
    <xf numFmtId="0" fontId="37" fillId="0" borderId="0" xfId="34" applyFont="1"/>
    <xf numFmtId="0" fontId="39" fillId="0" borderId="0" xfId="34" applyFont="1" applyAlignment="1">
      <alignment vertical="center"/>
    </xf>
    <xf numFmtId="0" fontId="40" fillId="0" borderId="0" xfId="34" applyFont="1"/>
    <xf numFmtId="0" fontId="38" fillId="0" borderId="0" xfId="34" applyFont="1"/>
    <xf numFmtId="0" fontId="41" fillId="0" borderId="44" xfId="34" applyFont="1" applyBorder="1" applyAlignment="1">
      <alignment horizontal="center" vertical="center" wrapText="1"/>
    </xf>
    <xf numFmtId="0" fontId="37" fillId="0" borderId="47" xfId="34" applyFont="1" applyBorder="1"/>
    <xf numFmtId="0" fontId="37" fillId="0" borderId="51" xfId="34" applyFont="1" applyBorder="1"/>
    <xf numFmtId="0" fontId="41" fillId="0" borderId="58" xfId="34" applyFont="1" applyBorder="1" applyAlignment="1">
      <alignment horizontal="center" vertical="center" wrapText="1"/>
    </xf>
    <xf numFmtId="9" fontId="37" fillId="0" borderId="57" xfId="34" applyNumberFormat="1" applyFont="1" applyBorder="1" applyAlignment="1">
      <alignment horizontal="center" vertical="center"/>
    </xf>
    <xf numFmtId="0" fontId="40" fillId="0" borderId="0" xfId="34" applyFont="1" applyAlignment="1">
      <alignment horizontal="center"/>
    </xf>
    <xf numFmtId="173" fontId="39" fillId="0" borderId="46" xfId="34" applyNumberFormat="1" applyFont="1" applyBorder="1" applyAlignment="1">
      <alignment horizontal="left" vertical="center"/>
    </xf>
    <xf numFmtId="0" fontId="28" fillId="0" borderId="43" xfId="34" applyFont="1" applyBorder="1" applyAlignment="1">
      <alignment wrapText="1"/>
    </xf>
    <xf numFmtId="0" fontId="37" fillId="0" borderId="69" xfId="34" applyFont="1" applyBorder="1" applyAlignment="1">
      <alignment vertical="center"/>
    </xf>
    <xf numFmtId="0" fontId="33" fillId="0" borderId="53" xfId="7" applyFont="1" applyBorder="1" applyAlignment="1">
      <alignment wrapText="1"/>
    </xf>
    <xf numFmtId="0" fontId="41" fillId="0" borderId="0" xfId="34" applyFont="1"/>
    <xf numFmtId="0" fontId="37" fillId="0" borderId="67" xfId="34" applyFont="1" applyBorder="1"/>
    <xf numFmtId="10" fontId="37" fillId="0" borderId="0" xfId="34" applyNumberFormat="1" applyFont="1" applyAlignment="1">
      <alignment horizontal="center" vertical="center"/>
    </xf>
    <xf numFmtId="0" fontId="34" fillId="0" borderId="0" xfId="34" applyFont="1"/>
    <xf numFmtId="0" fontId="42" fillId="0" borderId="0" xfId="34" applyFont="1" applyAlignment="1">
      <alignment horizontal="center"/>
    </xf>
    <xf numFmtId="0" fontId="34" fillId="0" borderId="72" xfId="34" applyFont="1" applyBorder="1" applyAlignment="1">
      <alignment horizontal="center"/>
    </xf>
    <xf numFmtId="0" fontId="27" fillId="0" borderId="0" xfId="34"/>
    <xf numFmtId="0" fontId="43" fillId="0" borderId="0" xfId="34" applyFont="1" applyAlignment="1">
      <alignment horizontal="center"/>
    </xf>
    <xf numFmtId="0" fontId="44" fillId="0" borderId="0" xfId="34" applyFont="1" applyAlignment="1">
      <alignment horizontal="right"/>
    </xf>
    <xf numFmtId="3" fontId="32" fillId="0" borderId="0" xfId="34" applyNumberFormat="1" applyFont="1" applyAlignment="1">
      <alignment horizontal="center"/>
    </xf>
    <xf numFmtId="0" fontId="46" fillId="0" borderId="0" xfId="34" applyFont="1"/>
    <xf numFmtId="0" fontId="27" fillId="0" borderId="0" xfId="34" applyAlignment="1">
      <alignment horizontal="center"/>
    </xf>
    <xf numFmtId="44" fontId="27" fillId="0" borderId="0" xfId="34" applyNumberFormat="1" applyAlignment="1">
      <alignment vertical="center" wrapText="1"/>
    </xf>
    <xf numFmtId="176" fontId="34" fillId="0" borderId="0" xfId="35" applyNumberFormat="1" applyFont="1" applyBorder="1"/>
    <xf numFmtId="3" fontId="33" fillId="0" borderId="0" xfId="35" applyNumberFormat="1" applyFont="1" applyAlignment="1">
      <alignment horizontal="center"/>
    </xf>
    <xf numFmtId="3" fontId="27" fillId="0" borderId="0" xfId="34" applyNumberFormat="1"/>
    <xf numFmtId="0" fontId="27" fillId="0" borderId="0" xfId="34" applyAlignment="1">
      <alignment horizontal="center" vertical="center"/>
    </xf>
    <xf numFmtId="0" fontId="44" fillId="0" borderId="0" xfId="34" applyFont="1" applyAlignment="1">
      <alignment horizontal="center" vertical="center"/>
    </xf>
    <xf numFmtId="0" fontId="32" fillId="0" borderId="0" xfId="34" applyFont="1" applyAlignment="1">
      <alignment horizontal="center" vertical="center"/>
    </xf>
    <xf numFmtId="0" fontId="32" fillId="0" borderId="71" xfId="34" applyFont="1" applyBorder="1" applyAlignment="1">
      <alignment horizontal="center"/>
    </xf>
    <xf numFmtId="3" fontId="32" fillId="0" borderId="72" xfId="34" applyNumberFormat="1" applyFont="1" applyBorder="1" applyAlignment="1">
      <alignment horizontal="center"/>
    </xf>
    <xf numFmtId="10" fontId="37" fillId="4" borderId="46" xfId="11" applyNumberFormat="1" applyFont="1" applyFill="1" applyBorder="1" applyAlignment="1">
      <alignment horizontal="center" vertical="center"/>
    </xf>
    <xf numFmtId="0" fontId="56" fillId="0" borderId="0" xfId="34" applyFont="1"/>
    <xf numFmtId="0" fontId="32" fillId="21" borderId="70" xfId="34" applyFont="1" applyFill="1" applyBorder="1" applyAlignment="1">
      <alignment vertical="center"/>
    </xf>
    <xf numFmtId="0" fontId="32" fillId="21" borderId="43" xfId="34" applyFont="1" applyFill="1" applyBorder="1" applyAlignment="1">
      <alignment horizontal="center"/>
    </xf>
    <xf numFmtId="0" fontId="28" fillId="21" borderId="0" xfId="34" applyFont="1" applyFill="1" applyAlignment="1">
      <alignment horizontal="center"/>
    </xf>
    <xf numFmtId="0" fontId="28" fillId="21" borderId="44" xfId="34" applyFont="1" applyFill="1" applyBorder="1" applyAlignment="1">
      <alignment horizontal="center" vertical="center" wrapText="1"/>
    </xf>
    <xf numFmtId="0" fontId="41" fillId="0" borderId="43" xfId="34" applyFont="1" applyBorder="1" applyAlignment="1">
      <alignment horizontal="center"/>
    </xf>
    <xf numFmtId="0" fontId="41" fillId="0" borderId="71" xfId="34" applyFont="1" applyBorder="1" applyAlignment="1">
      <alignment horizontal="center"/>
    </xf>
    <xf numFmtId="0" fontId="37" fillId="0" borderId="86" xfId="34" applyFont="1" applyBorder="1"/>
    <xf numFmtId="0" fontId="38" fillId="0" borderId="87" xfId="34" applyFont="1" applyBorder="1"/>
    <xf numFmtId="0" fontId="37" fillId="0" borderId="87" xfId="34" applyFont="1" applyBorder="1"/>
    <xf numFmtId="0" fontId="37" fillId="0" borderId="88" xfId="34" applyFont="1" applyBorder="1"/>
    <xf numFmtId="0" fontId="37" fillId="0" borderId="93" xfId="34" applyFont="1" applyBorder="1"/>
    <xf numFmtId="3" fontId="37" fillId="0" borderId="0" xfId="34" applyNumberFormat="1" applyFont="1"/>
    <xf numFmtId="0" fontId="58" fillId="0" borderId="0" xfId="0" applyFont="1"/>
    <xf numFmtId="171" fontId="58" fillId="0" borderId="0" xfId="0" applyNumberFormat="1" applyFont="1"/>
    <xf numFmtId="0" fontId="65" fillId="23" borderId="0" xfId="0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23" borderId="0" xfId="0" applyFont="1" applyFill="1"/>
    <xf numFmtId="0" fontId="65" fillId="23" borderId="0" xfId="0" applyFont="1" applyFill="1"/>
    <xf numFmtId="0" fontId="58" fillId="0" borderId="0" xfId="0" applyFont="1" applyAlignment="1">
      <alignment horizontal="left"/>
    </xf>
    <xf numFmtId="0" fontId="57" fillId="0" borderId="0" xfId="0" applyFont="1"/>
    <xf numFmtId="0" fontId="41" fillId="0" borderId="0" xfId="34" applyFont="1" applyAlignment="1">
      <alignment horizontal="center" vertical="center"/>
    </xf>
    <xf numFmtId="0" fontId="47" fillId="0" borderId="0" xfId="34" applyFont="1" applyAlignment="1">
      <alignment horizontal="center"/>
    </xf>
    <xf numFmtId="0" fontId="47" fillId="0" borderId="0" xfId="34" applyFont="1" applyAlignment="1">
      <alignment horizontal="left" vertical="center"/>
    </xf>
    <xf numFmtId="0" fontId="67" fillId="0" borderId="0" xfId="34" applyFont="1" applyAlignment="1">
      <alignment horizontal="center"/>
    </xf>
    <xf numFmtId="0" fontId="68" fillId="0" borderId="0" xfId="34" applyFont="1"/>
    <xf numFmtId="0" fontId="69" fillId="19" borderId="0" xfId="34" applyFont="1" applyFill="1"/>
    <xf numFmtId="3" fontId="47" fillId="18" borderId="0" xfId="34" applyNumberFormat="1" applyFont="1" applyFill="1"/>
    <xf numFmtId="0" fontId="19" fillId="23" borderId="0" xfId="0" applyFont="1" applyFill="1"/>
    <xf numFmtId="166" fontId="0" fillId="0" borderId="0" xfId="14" applyFont="1"/>
    <xf numFmtId="0" fontId="5" fillId="0" borderId="0" xfId="34" applyFont="1"/>
    <xf numFmtId="166" fontId="37" fillId="0" borderId="0" xfId="14" applyFont="1" applyFill="1"/>
    <xf numFmtId="0" fontId="70" fillId="0" borderId="0" xfId="34" applyFont="1" applyAlignment="1">
      <alignment horizontal="center"/>
    </xf>
    <xf numFmtId="166" fontId="41" fillId="0" borderId="0" xfId="34" applyNumberFormat="1" applyFont="1"/>
    <xf numFmtId="0" fontId="5" fillId="0" borderId="0" xfId="34" applyFont="1" applyAlignment="1">
      <alignment horizontal="center"/>
    </xf>
    <xf numFmtId="0" fontId="74" fillId="4" borderId="0" xfId="83" applyFont="1" applyFill="1"/>
    <xf numFmtId="44" fontId="74" fillId="4" borderId="0" xfId="560" applyFont="1" applyFill="1" applyBorder="1" applyAlignment="1"/>
    <xf numFmtId="0" fontId="75" fillId="4" borderId="0" xfId="83" applyFont="1" applyFill="1"/>
    <xf numFmtId="184" fontId="63" fillId="4" borderId="0" xfId="83" applyNumberFormat="1" applyFont="1" applyFill="1" applyAlignment="1">
      <alignment horizontal="center"/>
    </xf>
    <xf numFmtId="165" fontId="74" fillId="4" borderId="0" xfId="83" applyNumberFormat="1" applyFont="1" applyFill="1"/>
    <xf numFmtId="184" fontId="74" fillId="4" borderId="0" xfId="83" applyNumberFormat="1" applyFont="1" applyFill="1"/>
    <xf numFmtId="0" fontId="76" fillId="23" borderId="95" xfId="83" applyFont="1" applyFill="1" applyBorder="1" applyAlignment="1">
      <alignment horizontal="center"/>
    </xf>
    <xf numFmtId="0" fontId="77" fillId="23" borderId="83" xfId="83" applyFont="1" applyFill="1" applyBorder="1" applyAlignment="1">
      <alignment horizontal="center"/>
    </xf>
    <xf numFmtId="0" fontId="77" fillId="25" borderId="83" xfId="83" applyFont="1" applyFill="1" applyBorder="1" applyAlignment="1">
      <alignment horizontal="center"/>
    </xf>
    <xf numFmtId="0" fontId="74" fillId="0" borderId="0" xfId="83" applyFont="1"/>
    <xf numFmtId="168" fontId="80" fillId="2" borderId="0" xfId="14" applyNumberFormat="1" applyFont="1" applyFill="1" applyBorder="1" applyProtection="1"/>
    <xf numFmtId="168" fontId="82" fillId="2" borderId="0" xfId="14" applyNumberFormat="1" applyFont="1" applyFill="1" applyBorder="1" applyAlignment="1" applyProtection="1">
      <alignment horizontal="center"/>
    </xf>
    <xf numFmtId="168" fontId="82" fillId="4" borderId="0" xfId="14" applyNumberFormat="1" applyFont="1" applyFill="1" applyBorder="1" applyAlignment="1" applyProtection="1">
      <alignment horizontal="center"/>
    </xf>
    <xf numFmtId="168" fontId="82" fillId="2" borderId="0" xfId="14" applyNumberFormat="1" applyFont="1" applyFill="1" applyBorder="1" applyAlignment="1" applyProtection="1">
      <alignment horizontal="center" vertical="center"/>
    </xf>
    <xf numFmtId="168" fontId="82" fillId="0" borderId="0" xfId="14" applyNumberFormat="1" applyFont="1" applyFill="1" applyBorder="1" applyAlignment="1" applyProtection="1">
      <alignment horizontal="center" vertical="center"/>
    </xf>
    <xf numFmtId="168" fontId="49" fillId="0" borderId="0" xfId="14" applyNumberFormat="1" applyFont="1" applyFill="1" applyBorder="1" applyAlignment="1" applyProtection="1">
      <alignment horizontal="left" vertical="center"/>
    </xf>
    <xf numFmtId="168" fontId="83" fillId="0" borderId="0" xfId="14" applyNumberFormat="1" applyFont="1" applyFill="1" applyBorder="1" applyAlignment="1" applyProtection="1">
      <alignment vertical="center"/>
    </xf>
    <xf numFmtId="168" fontId="49" fillId="0" borderId="0" xfId="14" applyNumberFormat="1" applyFont="1" applyFill="1" applyBorder="1" applyAlignment="1" applyProtection="1">
      <alignment horizontal="right" vertical="center"/>
    </xf>
    <xf numFmtId="9" fontId="84" fillId="0" borderId="0" xfId="11" applyFont="1" applyFill="1" applyBorder="1" applyAlignment="1" applyProtection="1">
      <alignment horizontal="right" vertical="center"/>
    </xf>
    <xf numFmtId="168" fontId="84" fillId="0" borderId="0" xfId="14" applyNumberFormat="1" applyFont="1" applyFill="1" applyBorder="1" applyAlignment="1" applyProtection="1">
      <alignment horizontal="center" vertical="center"/>
    </xf>
    <xf numFmtId="168" fontId="82" fillId="2" borderId="0" xfId="14" applyNumberFormat="1" applyFont="1" applyFill="1" applyBorder="1" applyAlignment="1" applyProtection="1">
      <alignment horizontal="right" vertical="center"/>
    </xf>
    <xf numFmtId="168" fontId="49" fillId="23" borderId="9" xfId="14" applyNumberFormat="1" applyFont="1" applyFill="1" applyBorder="1" applyAlignment="1" applyProtection="1">
      <alignment horizontal="left" vertical="center"/>
    </xf>
    <xf numFmtId="168" fontId="49" fillId="23" borderId="12" xfId="14" applyNumberFormat="1" applyFont="1" applyFill="1" applyBorder="1" applyAlignment="1" applyProtection="1">
      <alignment horizontal="left" vertical="center"/>
    </xf>
    <xf numFmtId="168" fontId="49" fillId="23" borderId="13" xfId="14" applyNumberFormat="1" applyFont="1" applyFill="1" applyBorder="1" applyAlignment="1" applyProtection="1">
      <alignment horizontal="right" vertical="center"/>
    </xf>
    <xf numFmtId="168" fontId="49" fillId="23" borderId="0" xfId="14" applyNumberFormat="1" applyFont="1" applyFill="1" applyBorder="1" applyAlignment="1" applyProtection="1">
      <alignment horizontal="left" vertical="center"/>
    </xf>
    <xf numFmtId="168" fontId="49" fillId="23" borderId="0" xfId="14" applyNumberFormat="1" applyFont="1" applyFill="1" applyBorder="1" applyAlignment="1" applyProtection="1">
      <alignment horizontal="right" vertical="center"/>
    </xf>
    <xf numFmtId="168" fontId="87" fillId="2" borderId="0" xfId="14" applyNumberFormat="1" applyFont="1" applyFill="1" applyBorder="1" applyAlignment="1" applyProtection="1">
      <alignment horizontal="center"/>
    </xf>
    <xf numFmtId="170" fontId="82" fillId="0" borderId="0" xfId="11" applyNumberFormat="1" applyFont="1" applyFill="1" applyBorder="1" applyAlignment="1" applyProtection="1">
      <alignment horizontal="center"/>
    </xf>
    <xf numFmtId="170" fontId="82" fillId="0" borderId="5" xfId="11" applyNumberFormat="1" applyFont="1" applyFill="1" applyBorder="1" applyProtection="1"/>
    <xf numFmtId="168" fontId="82" fillId="0" borderId="0" xfId="14" applyNumberFormat="1" applyFont="1" applyFill="1" applyBorder="1" applyAlignment="1" applyProtection="1">
      <alignment horizontal="center"/>
    </xf>
    <xf numFmtId="168" fontId="82" fillId="4" borderId="0" xfId="14" applyNumberFormat="1" applyFont="1" applyFill="1" applyBorder="1" applyAlignment="1" applyProtection="1">
      <alignment horizontal="right" vertical="center"/>
    </xf>
    <xf numFmtId="9" fontId="86" fillId="4" borderId="0" xfId="11" applyFont="1" applyFill="1" applyBorder="1" applyAlignment="1" applyProtection="1">
      <alignment horizontal="right" vertical="center"/>
    </xf>
    <xf numFmtId="168" fontId="82" fillId="2" borderId="0" xfId="14" applyNumberFormat="1" applyFont="1" applyFill="1" applyBorder="1" applyProtection="1"/>
    <xf numFmtId="168" fontId="82" fillId="0" borderId="0" xfId="14" applyNumberFormat="1" applyFont="1" applyProtection="1"/>
    <xf numFmtId="168" fontId="82" fillId="2" borderId="0" xfId="14" applyNumberFormat="1" applyFont="1" applyFill="1" applyProtection="1"/>
    <xf numFmtId="168" fontId="82" fillId="0" borderId="0" xfId="14" applyNumberFormat="1" applyFont="1" applyAlignment="1" applyProtection="1"/>
    <xf numFmtId="168" fontId="82" fillId="4" borderId="0" xfId="14" applyNumberFormat="1" applyFont="1" applyFill="1" applyBorder="1" applyProtection="1"/>
    <xf numFmtId="168" fontId="82" fillId="2" borderId="0" xfId="14" applyNumberFormat="1" applyFont="1" applyFill="1" applyBorder="1" applyAlignment="1" applyProtection="1">
      <alignment horizontal="left"/>
    </xf>
    <xf numFmtId="168" fontId="81" fillId="2" borderId="0" xfId="14" applyNumberFormat="1" applyFont="1" applyFill="1" applyBorder="1" applyProtection="1"/>
    <xf numFmtId="168" fontId="82" fillId="0" borderId="0" xfId="14" applyNumberFormat="1" applyFont="1" applyFill="1" applyBorder="1" applyProtection="1"/>
    <xf numFmtId="168" fontId="82" fillId="0" borderId="0" xfId="14" applyNumberFormat="1" applyFont="1" applyFill="1" applyBorder="1" applyAlignment="1" applyProtection="1">
      <alignment horizontal="right" vertical="center"/>
    </xf>
    <xf numFmtId="168" fontId="82" fillId="2" borderId="90" xfId="14" applyNumberFormat="1" applyFont="1" applyFill="1" applyBorder="1" applyProtection="1"/>
    <xf numFmtId="168" fontId="82" fillId="2" borderId="87" xfId="14" applyNumberFormat="1" applyFont="1" applyFill="1" applyBorder="1" applyProtection="1"/>
    <xf numFmtId="168" fontId="82" fillId="2" borderId="88" xfId="14" applyNumberFormat="1" applyFont="1" applyFill="1" applyBorder="1" applyProtection="1"/>
    <xf numFmtId="168" fontId="87" fillId="4" borderId="0" xfId="14" applyNumberFormat="1" applyFont="1" applyFill="1" applyBorder="1" applyProtection="1"/>
    <xf numFmtId="168" fontId="88" fillId="2" borderId="0" xfId="14" applyNumberFormat="1" applyFont="1" applyFill="1" applyBorder="1" applyProtection="1"/>
    <xf numFmtId="168" fontId="89" fillId="2" borderId="0" xfId="14" applyNumberFormat="1" applyFont="1" applyFill="1" applyBorder="1" applyProtection="1"/>
    <xf numFmtId="168" fontId="88" fillId="0" borderId="0" xfId="14" applyNumberFormat="1" applyFont="1" applyFill="1" applyBorder="1" applyProtection="1"/>
    <xf numFmtId="168" fontId="89" fillId="4" borderId="0" xfId="14" applyNumberFormat="1" applyFont="1" applyFill="1" applyBorder="1" applyAlignment="1" applyProtection="1">
      <alignment horizontal="right" vertical="center"/>
    </xf>
    <xf numFmtId="168" fontId="81" fillId="0" borderId="0" xfId="14" applyNumberFormat="1" applyFont="1" applyFill="1" applyBorder="1" applyProtection="1"/>
    <xf numFmtId="168" fontId="89" fillId="0" borderId="0" xfId="14" applyNumberFormat="1" applyFont="1" applyFill="1" applyBorder="1" applyAlignment="1" applyProtection="1">
      <alignment horizontal="left" vertical="center"/>
    </xf>
    <xf numFmtId="168" fontId="89" fillId="0" borderId="0" xfId="14" applyNumberFormat="1" applyFont="1" applyFill="1" applyBorder="1" applyAlignment="1" applyProtection="1">
      <alignment horizontal="right" vertical="center"/>
    </xf>
    <xf numFmtId="170" fontId="82" fillId="0" borderId="0" xfId="11" applyNumberFormat="1" applyFont="1" applyFill="1" applyBorder="1" applyProtection="1"/>
    <xf numFmtId="168" fontId="89" fillId="23" borderId="0" xfId="14" applyNumberFormat="1" applyFont="1" applyFill="1" applyBorder="1" applyAlignment="1" applyProtection="1">
      <alignment horizontal="center" vertical="center"/>
    </xf>
    <xf numFmtId="168" fontId="49" fillId="0" borderId="0" xfId="14" applyNumberFormat="1" applyFont="1" applyFill="1" applyBorder="1" applyProtection="1"/>
    <xf numFmtId="168" fontId="84" fillId="0" borderId="0" xfId="14" applyNumberFormat="1" applyFont="1" applyFill="1" applyBorder="1" applyProtection="1"/>
    <xf numFmtId="168" fontId="89" fillId="23" borderId="0" xfId="14" applyNumberFormat="1" applyFont="1" applyFill="1" applyBorder="1" applyAlignment="1" applyProtection="1">
      <alignment horizontal="center"/>
    </xf>
    <xf numFmtId="168" fontId="90" fillId="2" borderId="0" xfId="14" applyNumberFormat="1" applyFont="1" applyFill="1" applyBorder="1" applyProtection="1"/>
    <xf numFmtId="168" fontId="82" fillId="2" borderId="0" xfId="14" applyNumberFormat="1" applyFont="1" applyFill="1" applyAlignment="1" applyProtection="1"/>
    <xf numFmtId="168" fontId="90" fillId="4" borderId="0" xfId="14" applyNumberFormat="1" applyFont="1" applyFill="1" applyBorder="1" applyProtection="1"/>
    <xf numFmtId="168" fontId="82" fillId="2" borderId="0" xfId="14" applyNumberFormat="1" applyFont="1" applyFill="1" applyBorder="1" applyAlignment="1" applyProtection="1"/>
    <xf numFmtId="168" fontId="81" fillId="5" borderId="0" xfId="14" applyNumberFormat="1" applyFont="1" applyFill="1" applyBorder="1" applyProtection="1"/>
    <xf numFmtId="168" fontId="82" fillId="0" borderId="0" xfId="14" applyNumberFormat="1" applyFont="1" applyBorder="1" applyProtection="1"/>
    <xf numFmtId="168" fontId="82" fillId="2" borderId="0" xfId="14" applyNumberFormat="1" applyFont="1" applyFill="1" applyBorder="1" applyAlignment="1" applyProtection="1">
      <alignment wrapText="1"/>
    </xf>
    <xf numFmtId="168" fontId="81" fillId="2" borderId="0" xfId="14" applyNumberFormat="1" applyFont="1" applyFill="1" applyBorder="1" applyAlignment="1" applyProtection="1">
      <alignment vertical="center" wrapText="1"/>
    </xf>
    <xf numFmtId="168" fontId="81" fillId="4" borderId="0" xfId="14" applyNumberFormat="1" applyFont="1" applyFill="1" applyBorder="1" applyAlignment="1" applyProtection="1">
      <alignment vertical="center" wrapText="1"/>
    </xf>
    <xf numFmtId="168" fontId="81" fillId="0" borderId="0" xfId="14" applyNumberFormat="1" applyFont="1" applyFill="1" applyBorder="1" applyAlignment="1">
      <alignment horizontal="center"/>
    </xf>
    <xf numFmtId="168" fontId="84" fillId="0" borderId="0" xfId="14" applyNumberFormat="1" applyFont="1" applyFill="1" applyBorder="1" applyAlignment="1" applyProtection="1">
      <alignment horizontal="right" vertical="center"/>
    </xf>
    <xf numFmtId="168" fontId="49" fillId="23" borderId="14" xfId="14" applyNumberFormat="1" applyFont="1" applyFill="1" applyBorder="1" applyAlignment="1" applyProtection="1">
      <alignment horizontal="right" vertical="center"/>
    </xf>
    <xf numFmtId="168" fontId="82" fillId="0" borderId="4" xfId="14" applyNumberFormat="1" applyFont="1" applyFill="1" applyBorder="1" applyProtection="1"/>
    <xf numFmtId="168" fontId="81" fillId="2" borderId="0" xfId="14" applyNumberFormat="1" applyFont="1" applyFill="1" applyBorder="1" applyAlignment="1" applyProtection="1"/>
    <xf numFmtId="168" fontId="82" fillId="2" borderId="4" xfId="14" applyNumberFormat="1" applyFont="1" applyFill="1" applyBorder="1" applyProtection="1"/>
    <xf numFmtId="168" fontId="81" fillId="2" borderId="0" xfId="14" applyNumberFormat="1" applyFont="1" applyFill="1" applyBorder="1" applyAlignment="1" applyProtection="1">
      <alignment horizontal="center"/>
    </xf>
    <xf numFmtId="168" fontId="82" fillId="0" borderId="11" xfId="14" applyNumberFormat="1" applyFont="1" applyFill="1" applyBorder="1" applyAlignment="1" applyProtection="1">
      <alignment horizontal="left" wrapText="1" indent="4"/>
    </xf>
    <xf numFmtId="168" fontId="82" fillId="0" borderId="61" xfId="14" applyNumberFormat="1" applyFont="1" applyFill="1" applyBorder="1" applyProtection="1"/>
    <xf numFmtId="168" fontId="82" fillId="0" borderId="18" xfId="14" applyNumberFormat="1" applyFont="1" applyFill="1" applyBorder="1" applyProtection="1"/>
    <xf numFmtId="168" fontId="49" fillId="23" borderId="9" xfId="14" applyNumberFormat="1" applyFont="1" applyFill="1" applyBorder="1" applyAlignment="1" applyProtection="1">
      <alignment horizontal="right" vertical="center"/>
    </xf>
    <xf numFmtId="168" fontId="49" fillId="23" borderId="12" xfId="14" applyNumberFormat="1" applyFont="1" applyFill="1" applyBorder="1" applyAlignment="1" applyProtection="1">
      <alignment horizontal="right" vertical="center"/>
    </xf>
    <xf numFmtId="168" fontId="90" fillId="2" borderId="0" xfId="14" applyNumberFormat="1" applyFont="1" applyFill="1" applyProtection="1"/>
    <xf numFmtId="168" fontId="90" fillId="2" borderId="0" xfId="14" applyNumberFormat="1" applyFont="1" applyFill="1" applyAlignment="1" applyProtection="1"/>
    <xf numFmtId="168" fontId="90" fillId="0" borderId="0" xfId="14" applyNumberFormat="1" applyFont="1" applyFill="1" applyBorder="1" applyProtection="1"/>
    <xf numFmtId="168" fontId="90" fillId="2" borderId="0" xfId="14" applyNumberFormat="1" applyFont="1" applyFill="1" applyBorder="1" applyAlignment="1" applyProtection="1">
      <alignment horizontal="center" vertical="center"/>
    </xf>
    <xf numFmtId="168" fontId="82" fillId="2" borderId="0" xfId="14" applyNumberFormat="1" applyFont="1" applyFill="1" applyBorder="1" applyAlignment="1" applyProtection="1">
      <alignment horizontal="left" vertical="center"/>
    </xf>
    <xf numFmtId="168" fontId="90" fillId="0" borderId="0" xfId="14" applyNumberFormat="1" applyFont="1" applyFill="1" applyBorder="1" applyAlignment="1" applyProtection="1">
      <alignment horizontal="right"/>
    </xf>
    <xf numFmtId="168" fontId="90" fillId="0" borderId="0" xfId="14" applyNumberFormat="1" applyFont="1" applyFill="1" applyBorder="1" applyAlignment="1" applyProtection="1">
      <alignment horizontal="center"/>
    </xf>
    <xf numFmtId="168" fontId="49" fillId="23" borderId="0" xfId="14" applyNumberFormat="1" applyFont="1" applyFill="1" applyBorder="1" applyProtection="1"/>
    <xf numFmtId="168" fontId="49" fillId="23" borderId="67" xfId="14" applyNumberFormat="1" applyFont="1" applyFill="1" applyBorder="1" applyProtection="1"/>
    <xf numFmtId="168" fontId="49" fillId="23" borderId="92" xfId="14" applyNumberFormat="1" applyFont="1" applyFill="1" applyBorder="1" applyProtection="1"/>
    <xf numFmtId="168" fontId="81" fillId="0" borderId="67" xfId="14" applyNumberFormat="1" applyFont="1" applyFill="1" applyBorder="1" applyAlignment="1" applyProtection="1">
      <alignment horizontal="right" vertical="center"/>
    </xf>
    <xf numFmtId="168" fontId="91" fillId="2" borderId="93" xfId="14" applyNumberFormat="1" applyFont="1" applyFill="1" applyBorder="1" applyProtection="1"/>
    <xf numFmtId="168" fontId="90" fillId="0" borderId="95" xfId="14" applyNumberFormat="1" applyFont="1" applyFill="1" applyBorder="1" applyProtection="1"/>
    <xf numFmtId="9" fontId="82" fillId="27" borderId="97" xfId="11" applyFont="1" applyFill="1" applyBorder="1" applyAlignment="1" applyProtection="1"/>
    <xf numFmtId="9" fontId="82" fillId="27" borderId="98" xfId="11" applyFont="1" applyFill="1" applyBorder="1" applyAlignment="1" applyProtection="1"/>
    <xf numFmtId="9" fontId="82" fillId="27" borderId="42" xfId="11" applyFont="1" applyFill="1" applyBorder="1" applyAlignment="1" applyProtection="1"/>
    <xf numFmtId="9" fontId="82" fillId="0" borderId="5" xfId="11" applyFont="1" applyFill="1" applyBorder="1" applyProtection="1"/>
    <xf numFmtId="9" fontId="82" fillId="2" borderId="0" xfId="11" applyFont="1" applyFill="1" applyBorder="1" applyAlignment="1" applyProtection="1">
      <alignment horizontal="right" vertical="center"/>
    </xf>
    <xf numFmtId="9" fontId="82" fillId="0" borderId="0" xfId="11" applyFont="1" applyFill="1" applyBorder="1" applyProtection="1"/>
    <xf numFmtId="9" fontId="82" fillId="2" borderId="0" xfId="11" applyFont="1" applyFill="1" applyBorder="1" applyProtection="1"/>
    <xf numFmtId="9" fontId="81" fillId="2" borderId="0" xfId="11" applyFont="1" applyFill="1" applyBorder="1" applyAlignment="1" applyProtection="1"/>
    <xf numFmtId="9" fontId="81" fillId="2" borderId="0" xfId="11" applyFont="1" applyFill="1" applyBorder="1" applyAlignment="1" applyProtection="1">
      <alignment horizontal="center"/>
    </xf>
    <xf numFmtId="9" fontId="81" fillId="2" borderId="0" xfId="11" applyFont="1" applyFill="1" applyBorder="1" applyProtection="1"/>
    <xf numFmtId="9" fontId="82" fillId="4" borderId="5" xfId="11" applyFont="1" applyFill="1" applyBorder="1" applyProtection="1"/>
    <xf numFmtId="9" fontId="86" fillId="23" borderId="16" xfId="11" applyFont="1" applyFill="1" applyBorder="1" applyAlignment="1" applyProtection="1">
      <alignment horizontal="right" vertical="center"/>
    </xf>
    <xf numFmtId="9" fontId="81" fillId="6" borderId="16" xfId="11" applyFont="1" applyFill="1" applyBorder="1" applyAlignment="1" applyProtection="1">
      <alignment horizontal="right" vertical="center"/>
    </xf>
    <xf numFmtId="9" fontId="82" fillId="0" borderId="20" xfId="11" applyFont="1" applyFill="1" applyBorder="1" applyAlignment="1" applyProtection="1"/>
    <xf numFmtId="9" fontId="88" fillId="0" borderId="0" xfId="11" applyFont="1" applyFill="1" applyBorder="1" applyProtection="1"/>
    <xf numFmtId="9" fontId="49" fillId="0" borderId="0" xfId="11" applyFont="1" applyFill="1" applyBorder="1" applyProtection="1"/>
    <xf numFmtId="9" fontId="90" fillId="0" borderId="0" xfId="11" applyFont="1" applyFill="1" applyBorder="1" applyProtection="1"/>
    <xf numFmtId="9" fontId="90" fillId="2" borderId="0" xfId="11" applyFont="1" applyFill="1" applyBorder="1" applyProtection="1"/>
    <xf numFmtId="9" fontId="88" fillId="2" borderId="0" xfId="11" applyFont="1" applyFill="1" applyBorder="1" applyProtection="1"/>
    <xf numFmtId="9" fontId="49" fillId="23" borderId="0" xfId="11" applyFont="1" applyFill="1" applyBorder="1" applyProtection="1"/>
    <xf numFmtId="9" fontId="49" fillId="23" borderId="67" xfId="11" applyFont="1" applyFill="1" applyBorder="1" applyProtection="1"/>
    <xf numFmtId="9" fontId="82" fillId="0" borderId="19" xfId="11" applyFont="1" applyFill="1" applyBorder="1" applyAlignment="1" applyProtection="1"/>
    <xf numFmtId="9" fontId="89" fillId="0" borderId="0" xfId="11" applyFont="1" applyFill="1" applyBorder="1" applyProtection="1"/>
    <xf numFmtId="9" fontId="82" fillId="2" borderId="88" xfId="11" applyFont="1" applyFill="1" applyBorder="1" applyProtection="1"/>
    <xf numFmtId="9" fontId="89" fillId="2" borderId="0" xfId="11" applyFont="1" applyFill="1" applyBorder="1" applyProtection="1"/>
    <xf numFmtId="9" fontId="84" fillId="0" borderId="0" xfId="11" applyFont="1" applyFill="1" applyBorder="1" applyAlignment="1" applyProtection="1">
      <alignment horizontal="center" vertical="center"/>
    </xf>
    <xf numFmtId="168" fontId="93" fillId="4" borderId="0" xfId="14" applyNumberFormat="1" applyFont="1" applyFill="1" applyBorder="1" applyAlignment="1" applyProtection="1">
      <alignment horizontal="center" vertical="center"/>
    </xf>
    <xf numFmtId="168" fontId="93" fillId="2" borderId="0" xfId="14" applyNumberFormat="1" applyFont="1" applyFill="1" applyBorder="1" applyAlignment="1" applyProtection="1">
      <alignment horizontal="center" vertical="center"/>
    </xf>
    <xf numFmtId="9" fontId="82" fillId="4" borderId="0" xfId="11" applyFont="1" applyFill="1" applyBorder="1" applyAlignment="1" applyProtection="1">
      <alignment horizontal="center"/>
    </xf>
    <xf numFmtId="9" fontId="85" fillId="0" borderId="67" xfId="11" applyFont="1" applyFill="1" applyBorder="1" applyAlignment="1" applyProtection="1">
      <alignment horizontal="left" vertical="center"/>
    </xf>
    <xf numFmtId="9" fontId="85" fillId="0" borderId="0" xfId="11" applyFont="1" applyFill="1" applyBorder="1" applyAlignment="1" applyProtection="1">
      <alignment horizontal="center" vertical="center"/>
    </xf>
    <xf numFmtId="168" fontId="82" fillId="27" borderId="2" xfId="14" applyNumberFormat="1" applyFont="1" applyFill="1" applyBorder="1" applyProtection="1"/>
    <xf numFmtId="168" fontId="82" fillId="27" borderId="5" xfId="14" applyNumberFormat="1" applyFont="1" applyFill="1" applyBorder="1" applyProtection="1"/>
    <xf numFmtId="168" fontId="82" fillId="2" borderId="4" xfId="11" applyNumberFormat="1" applyFont="1" applyFill="1" applyBorder="1" applyProtection="1"/>
    <xf numFmtId="170" fontId="49" fillId="28" borderId="0" xfId="11" applyNumberFormat="1" applyFont="1" applyFill="1" applyBorder="1" applyProtection="1"/>
    <xf numFmtId="9" fontId="49" fillId="17" borderId="0" xfId="11" applyFont="1" applyFill="1" applyBorder="1" applyAlignment="1" applyProtection="1">
      <alignment horizontal="left"/>
    </xf>
    <xf numFmtId="9" fontId="81" fillId="17" borderId="0" xfId="11" applyFont="1" applyFill="1" applyBorder="1" applyAlignment="1" applyProtection="1">
      <alignment horizontal="right"/>
    </xf>
    <xf numFmtId="9" fontId="49" fillId="17" borderId="0" xfId="11" applyFont="1" applyFill="1" applyBorder="1" applyAlignment="1" applyProtection="1">
      <alignment horizontal="right"/>
    </xf>
    <xf numFmtId="9" fontId="81" fillId="2" borderId="0" xfId="11" applyFont="1" applyFill="1" applyBorder="1" applyAlignment="1" applyProtection="1">
      <alignment horizontal="right"/>
    </xf>
    <xf numFmtId="9" fontId="81" fillId="4" borderId="0" xfId="11" applyFont="1" applyFill="1" applyBorder="1" applyAlignment="1" applyProtection="1">
      <alignment horizontal="right"/>
    </xf>
    <xf numFmtId="170" fontId="82" fillId="0" borderId="41" xfId="11" applyNumberFormat="1" applyFont="1" applyFill="1" applyBorder="1" applyAlignment="1" applyProtection="1">
      <alignment horizontal="left" indent="2"/>
    </xf>
    <xf numFmtId="170" fontId="82" fillId="4" borderId="0" xfId="11" applyNumberFormat="1" applyFont="1" applyFill="1" applyBorder="1" applyProtection="1"/>
    <xf numFmtId="170" fontId="82" fillId="0" borderId="4" xfId="11" applyNumberFormat="1" applyFont="1" applyFill="1" applyBorder="1" applyProtection="1"/>
    <xf numFmtId="170" fontId="82" fillId="4" borderId="0" xfId="11" applyNumberFormat="1" applyFont="1" applyFill="1" applyBorder="1" applyAlignment="1" applyProtection="1">
      <alignment horizontal="center"/>
    </xf>
    <xf numFmtId="170" fontId="87" fillId="0" borderId="0" xfId="11" applyNumberFormat="1" applyFont="1" applyFill="1" applyBorder="1" applyAlignment="1" applyProtection="1">
      <alignment horizontal="center"/>
    </xf>
    <xf numFmtId="168" fontId="49" fillId="0" borderId="0" xfId="14" applyNumberFormat="1" applyFont="1" applyFill="1" applyBorder="1" applyAlignment="1" applyProtection="1"/>
    <xf numFmtId="168" fontId="82" fillId="23" borderId="0" xfId="14" applyNumberFormat="1" applyFont="1" applyFill="1" applyBorder="1" applyProtection="1"/>
    <xf numFmtId="168" fontId="88" fillId="2" borderId="87" xfId="14" applyNumberFormat="1" applyFont="1" applyFill="1" applyBorder="1" applyProtection="1"/>
    <xf numFmtId="168" fontId="81" fillId="2" borderId="90" xfId="14" applyNumberFormat="1" applyFont="1" applyFill="1" applyBorder="1" applyProtection="1"/>
    <xf numFmtId="168" fontId="88" fillId="2" borderId="88" xfId="14" applyNumberFormat="1" applyFont="1" applyFill="1" applyBorder="1" applyProtection="1"/>
    <xf numFmtId="168" fontId="81" fillId="0" borderId="0" xfId="14" applyNumberFormat="1" applyFont="1" applyFill="1" applyBorder="1" applyAlignment="1" applyProtection="1">
      <alignment vertical="center" wrapText="1"/>
    </xf>
    <xf numFmtId="168" fontId="81" fillId="0" borderId="0" xfId="14" applyNumberFormat="1" applyFont="1" applyFill="1" applyBorder="1" applyAlignment="1" applyProtection="1"/>
    <xf numFmtId="168" fontId="82" fillId="0" borderId="0" xfId="11" applyNumberFormat="1" applyFont="1" applyFill="1" applyBorder="1" applyProtection="1"/>
    <xf numFmtId="168" fontId="81" fillId="0" borderId="0" xfId="14" applyNumberFormat="1" applyFont="1" applyFill="1" applyBorder="1" applyAlignment="1" applyProtection="1">
      <alignment horizontal="center"/>
    </xf>
    <xf numFmtId="168" fontId="49" fillId="0" borderId="0" xfId="14" applyNumberFormat="1" applyFont="1" applyFill="1" applyBorder="1" applyAlignment="1" applyProtection="1">
      <alignment vertical="center"/>
    </xf>
    <xf numFmtId="168" fontId="92" fillId="0" borderId="0" xfId="14" applyNumberFormat="1" applyFont="1" applyFill="1" applyBorder="1" applyAlignment="1" applyProtection="1">
      <alignment horizontal="center" vertical="center"/>
    </xf>
    <xf numFmtId="168" fontId="49" fillId="0" borderId="0" xfId="11" applyNumberFormat="1" applyFont="1" applyFill="1" applyBorder="1" applyAlignment="1" applyProtection="1">
      <alignment horizontal="right" vertical="center"/>
    </xf>
    <xf numFmtId="168" fontId="81" fillId="0" borderId="0" xfId="14" applyNumberFormat="1" applyFont="1" applyFill="1" applyBorder="1" applyAlignment="1" applyProtection="1">
      <alignment horizontal="right" vertical="center"/>
    </xf>
    <xf numFmtId="168" fontId="82" fillId="0" borderId="0" xfId="14" applyNumberFormat="1" applyFont="1" applyFill="1" applyBorder="1" applyAlignment="1" applyProtection="1"/>
    <xf numFmtId="168" fontId="49" fillId="0" borderId="25" xfId="14" applyNumberFormat="1" applyFont="1" applyFill="1" applyBorder="1" applyAlignment="1" applyProtection="1">
      <alignment vertical="center"/>
    </xf>
    <xf numFmtId="168" fontId="49" fillId="0" borderId="67" xfId="14" applyNumberFormat="1" applyFont="1" applyFill="1" applyBorder="1" applyProtection="1"/>
    <xf numFmtId="168" fontId="49" fillId="0" borderId="99" xfId="14" applyNumberFormat="1" applyFont="1" applyFill="1" applyBorder="1" applyProtection="1"/>
    <xf numFmtId="9" fontId="49" fillId="23" borderId="43" xfId="11" applyFont="1" applyFill="1" applyBorder="1" applyAlignment="1" applyProtection="1">
      <alignment horizontal="centerContinuous" vertical="center" wrapText="1"/>
    </xf>
    <xf numFmtId="168" fontId="49" fillId="23" borderId="43" xfId="14" applyNumberFormat="1" applyFont="1" applyFill="1" applyBorder="1" applyAlignment="1" applyProtection="1">
      <alignment horizontal="centerContinuous" vertical="center" wrapText="1"/>
    </xf>
    <xf numFmtId="9" fontId="49" fillId="23" borderId="53" xfId="11" applyFont="1" applyFill="1" applyBorder="1" applyAlignment="1" applyProtection="1">
      <alignment horizontal="centerContinuous" vertical="center" wrapText="1"/>
    </xf>
    <xf numFmtId="168" fontId="49" fillId="5" borderId="12" xfId="14" applyNumberFormat="1" applyFont="1" applyFill="1" applyBorder="1" applyAlignment="1" applyProtection="1">
      <alignment horizontal="left" vertical="center"/>
    </xf>
    <xf numFmtId="168" fontId="89" fillId="5" borderId="12" xfId="14" applyNumberFormat="1" applyFont="1" applyFill="1" applyBorder="1" applyAlignment="1" applyProtection="1">
      <alignment horizontal="left" vertical="center"/>
    </xf>
    <xf numFmtId="168" fontId="89" fillId="5" borderId="13" xfId="14" applyNumberFormat="1" applyFont="1" applyFill="1" applyBorder="1" applyAlignment="1" applyProtection="1">
      <alignment horizontal="right" vertical="center"/>
    </xf>
    <xf numFmtId="168" fontId="49" fillId="28" borderId="12" xfId="14" applyNumberFormat="1" applyFont="1" applyFill="1" applyBorder="1" applyAlignment="1" applyProtection="1">
      <alignment horizontal="right" vertical="center"/>
    </xf>
    <xf numFmtId="168" fontId="49" fillId="28" borderId="13" xfId="14" applyNumberFormat="1" applyFont="1" applyFill="1" applyBorder="1" applyAlignment="1" applyProtection="1">
      <alignment horizontal="right" vertical="center"/>
    </xf>
    <xf numFmtId="170" fontId="90" fillId="2" borderId="0" xfId="11" applyNumberFormat="1" applyFont="1" applyFill="1" applyProtection="1"/>
    <xf numFmtId="0" fontId="48" fillId="0" borderId="0" xfId="0" applyFont="1"/>
    <xf numFmtId="170" fontId="81" fillId="27" borderId="2" xfId="11" applyNumberFormat="1" applyFont="1" applyFill="1" applyBorder="1" applyAlignment="1" applyProtection="1">
      <alignment horizontal="right" vertical="center"/>
      <protection locked="0"/>
    </xf>
    <xf numFmtId="10" fontId="49" fillId="28" borderId="91" xfId="11" applyNumberFormat="1" applyFont="1" applyFill="1" applyBorder="1" applyAlignment="1" applyProtection="1">
      <alignment horizontal="right" vertical="center"/>
      <protection locked="0"/>
    </xf>
    <xf numFmtId="10" fontId="81" fillId="27" borderId="91" xfId="11" applyNumberFormat="1" applyFont="1" applyFill="1" applyBorder="1" applyAlignment="1" applyProtection="1">
      <alignment horizontal="right" vertical="center"/>
      <protection locked="0"/>
    </xf>
    <xf numFmtId="0" fontId="82" fillId="2" borderId="0" xfId="14" applyNumberFormat="1" applyFont="1" applyFill="1" applyBorder="1" applyAlignment="1" applyProtection="1">
      <alignment horizontal="right" vertical="center"/>
    </xf>
    <xf numFmtId="168" fontId="95" fillId="23" borderId="25" xfId="14" applyNumberFormat="1" applyFont="1" applyFill="1" applyBorder="1" applyAlignment="1" applyProtection="1">
      <alignment horizontal="left"/>
    </xf>
    <xf numFmtId="0" fontId="96" fillId="0" borderId="0" xfId="0" applyFont="1"/>
    <xf numFmtId="0" fontId="96" fillId="0" borderId="0" xfId="0" applyFont="1" applyAlignment="1">
      <alignment vertical="center"/>
    </xf>
    <xf numFmtId="170" fontId="48" fillId="27" borderId="0" xfId="0" applyNumberFormat="1" applyFont="1" applyFill="1" applyAlignment="1">
      <alignment horizontal="right"/>
    </xf>
    <xf numFmtId="185" fontId="48" fillId="27" borderId="0" xfId="2" applyNumberFormat="1" applyFont="1" applyFill="1"/>
    <xf numFmtId="1" fontId="48" fillId="27" borderId="0" xfId="0" applyNumberFormat="1" applyFont="1" applyFill="1"/>
    <xf numFmtId="0" fontId="96" fillId="0" borderId="0" xfId="0" applyFont="1" applyAlignment="1">
      <alignment horizontal="right"/>
    </xf>
    <xf numFmtId="0" fontId="95" fillId="28" borderId="0" xfId="0" applyFont="1" applyFill="1"/>
    <xf numFmtId="0" fontId="48" fillId="27" borderId="0" xfId="0" applyFont="1" applyFill="1"/>
    <xf numFmtId="170" fontId="28" fillId="28" borderId="0" xfId="34" applyNumberFormat="1" applyFont="1" applyFill="1" applyAlignment="1">
      <alignment horizontal="center" vertical="center"/>
    </xf>
    <xf numFmtId="170" fontId="41" fillId="27" borderId="57" xfId="34" applyNumberFormat="1" applyFont="1" applyFill="1" applyBorder="1" applyAlignment="1">
      <alignment horizontal="center" vertical="center"/>
    </xf>
    <xf numFmtId="170" fontId="28" fillId="28" borderId="53" xfId="34" applyNumberFormat="1" applyFont="1" applyFill="1" applyBorder="1" applyAlignment="1">
      <alignment horizontal="center" vertical="center"/>
    </xf>
    <xf numFmtId="10" fontId="28" fillId="28" borderId="46" xfId="34" applyNumberFormat="1" applyFont="1" applyFill="1" applyBorder="1" applyAlignment="1">
      <alignment horizontal="center" vertical="center"/>
    </xf>
    <xf numFmtId="10" fontId="28" fillId="28" borderId="46" xfId="7" applyNumberFormat="1" applyFont="1" applyFill="1" applyBorder="1" applyAlignment="1">
      <alignment horizontal="center" vertical="center"/>
    </xf>
    <xf numFmtId="181" fontId="28" fillId="28" borderId="46" xfId="34" applyNumberFormat="1" applyFont="1" applyFill="1" applyBorder="1" applyAlignment="1">
      <alignment horizontal="center" vertical="center"/>
    </xf>
    <xf numFmtId="9" fontId="41" fillId="27" borderId="46" xfId="34" applyNumberFormat="1" applyFont="1" applyFill="1" applyBorder="1" applyAlignment="1">
      <alignment horizontal="center" vertical="center"/>
    </xf>
    <xf numFmtId="10" fontId="41" fillId="27" borderId="46" xfId="34" applyNumberFormat="1" applyFont="1" applyFill="1" applyBorder="1" applyAlignment="1">
      <alignment horizontal="center" vertical="center"/>
    </xf>
    <xf numFmtId="3" fontId="29" fillId="28" borderId="55" xfId="7" applyNumberFormat="1" applyFont="1" applyFill="1" applyBorder="1" applyAlignment="1">
      <alignment horizontal="center" vertical="center"/>
    </xf>
    <xf numFmtId="0" fontId="41" fillId="27" borderId="51" xfId="34" applyFont="1" applyFill="1" applyBorder="1" applyAlignment="1">
      <alignment horizontal="center"/>
    </xf>
    <xf numFmtId="0" fontId="41" fillId="0" borderId="67" xfId="34" applyFont="1" applyBorder="1"/>
    <xf numFmtId="3" fontId="98" fillId="28" borderId="56" xfId="34" applyNumberFormat="1" applyFont="1" applyFill="1" applyBorder="1" applyAlignment="1">
      <alignment horizontal="center" vertical="center"/>
    </xf>
    <xf numFmtId="3" fontId="41" fillId="27" borderId="55" xfId="34" applyNumberFormat="1" applyFont="1" applyFill="1" applyBorder="1" applyAlignment="1">
      <alignment horizontal="center" vertical="center"/>
    </xf>
    <xf numFmtId="3" fontId="41" fillId="27" borderId="51" xfId="34" applyNumberFormat="1" applyFont="1" applyFill="1" applyBorder="1" applyAlignment="1">
      <alignment horizontal="center"/>
    </xf>
    <xf numFmtId="3" fontId="98" fillId="28" borderId="52" xfId="34" applyNumberFormat="1" applyFont="1" applyFill="1" applyBorder="1" applyAlignment="1">
      <alignment horizontal="center" vertical="center"/>
    </xf>
    <xf numFmtId="0" fontId="99" fillId="0" borderId="67" xfId="34" applyFont="1" applyBorder="1" applyAlignment="1">
      <alignment horizontal="left" vertical="center"/>
    </xf>
    <xf numFmtId="176" fontId="55" fillId="27" borderId="67" xfId="35" applyNumberFormat="1" applyFont="1" applyFill="1" applyBorder="1"/>
    <xf numFmtId="0" fontId="81" fillId="2" borderId="0" xfId="7" applyFont="1" applyFill="1" applyAlignment="1">
      <alignment vertical="center"/>
    </xf>
    <xf numFmtId="0" fontId="101" fillId="0" borderId="0" xfId="34" applyFont="1"/>
    <xf numFmtId="0" fontId="101" fillId="4" borderId="0" xfId="34" applyFont="1" applyFill="1"/>
    <xf numFmtId="0" fontId="85" fillId="0" borderId="0" xfId="34" applyFont="1"/>
    <xf numFmtId="0" fontId="85" fillId="4" borderId="0" xfId="34" applyFont="1" applyFill="1"/>
    <xf numFmtId="0" fontId="102" fillId="0" borderId="0" xfId="34" applyFont="1" applyAlignment="1">
      <alignment horizontal="center"/>
    </xf>
    <xf numFmtId="0" fontId="103" fillId="0" borderId="0" xfId="34" applyFont="1" applyAlignment="1">
      <alignment horizontal="center"/>
    </xf>
    <xf numFmtId="0" fontId="103" fillId="0" borderId="0" xfId="34" applyFont="1"/>
    <xf numFmtId="0" fontId="103" fillId="0" borderId="0" xfId="34" applyFont="1" applyAlignment="1">
      <alignment wrapText="1"/>
    </xf>
    <xf numFmtId="0" fontId="104" fillId="23" borderId="0" xfId="34" applyFont="1" applyFill="1" applyAlignment="1">
      <alignment horizontal="center"/>
    </xf>
    <xf numFmtId="0" fontId="106" fillId="0" borderId="0" xfId="34" applyFont="1" applyAlignment="1">
      <alignment horizontal="right" vertical="center"/>
    </xf>
    <xf numFmtId="0" fontId="107" fillId="4" borderId="43" xfId="34" applyFont="1" applyFill="1" applyBorder="1"/>
    <xf numFmtId="3" fontId="108" fillId="4" borderId="43" xfId="34" applyNumberFormat="1" applyFont="1" applyFill="1" applyBorder="1" applyAlignment="1">
      <alignment horizontal="right" vertical="center" wrapText="1"/>
    </xf>
    <xf numFmtId="3" fontId="108" fillId="4" borderId="0" xfId="34" applyNumberFormat="1" applyFont="1" applyFill="1" applyAlignment="1">
      <alignment horizontal="right" vertical="center" wrapText="1"/>
    </xf>
    <xf numFmtId="9" fontId="108" fillId="4" borderId="43" xfId="34" applyNumberFormat="1" applyFont="1" applyFill="1" applyBorder="1" applyAlignment="1">
      <alignment horizontal="right" vertical="center" wrapText="1"/>
    </xf>
    <xf numFmtId="0" fontId="95" fillId="23" borderId="44" xfId="34" applyFont="1" applyFill="1" applyBorder="1" applyAlignment="1">
      <alignment vertical="center"/>
    </xf>
    <xf numFmtId="0" fontId="60" fillId="23" borderId="44" xfId="34" applyFont="1" applyFill="1" applyBorder="1" applyAlignment="1">
      <alignment vertical="center"/>
    </xf>
    <xf numFmtId="3" fontId="50" fillId="23" borderId="43" xfId="34" applyNumberFormat="1" applyFont="1" applyFill="1" applyBorder="1" applyAlignment="1">
      <alignment horizontal="right" vertical="center" wrapText="1"/>
    </xf>
    <xf numFmtId="0" fontId="60" fillId="4" borderId="0" xfId="34" applyFont="1" applyFill="1" applyAlignment="1">
      <alignment vertical="center"/>
    </xf>
    <xf numFmtId="0" fontId="60" fillId="0" borderId="0" xfId="34" applyFont="1" applyAlignment="1">
      <alignment vertical="center"/>
    </xf>
    <xf numFmtId="170" fontId="50" fillId="23" borderId="43" xfId="34" applyNumberFormat="1" applyFont="1" applyFill="1" applyBorder="1" applyAlignment="1">
      <alignment horizontal="right" vertical="center" wrapText="1"/>
    </xf>
    <xf numFmtId="9" fontId="50" fillId="23" borderId="43" xfId="34" applyNumberFormat="1" applyFont="1" applyFill="1" applyBorder="1" applyAlignment="1">
      <alignment horizontal="right" vertical="center" wrapText="1"/>
    </xf>
    <xf numFmtId="0" fontId="109" fillId="0" borderId="0" xfId="34" applyFont="1" applyAlignment="1">
      <alignment vertical="center"/>
    </xf>
    <xf numFmtId="0" fontId="101" fillId="0" borderId="0" xfId="34" applyFont="1" applyAlignment="1">
      <alignment horizontal="left" indent="1"/>
    </xf>
    <xf numFmtId="3" fontId="101" fillId="0" borderId="0" xfId="34" applyNumberFormat="1" applyFont="1"/>
    <xf numFmtId="0" fontId="110" fillId="4" borderId="0" xfId="34" applyFont="1" applyFill="1"/>
    <xf numFmtId="9" fontId="101" fillId="0" borderId="0" xfId="34" applyNumberFormat="1" applyFont="1"/>
    <xf numFmtId="10" fontId="101" fillId="0" borderId="0" xfId="34" applyNumberFormat="1" applyFont="1"/>
    <xf numFmtId="0" fontId="95" fillId="23" borderId="43" xfId="34" applyFont="1" applyFill="1" applyBorder="1" applyAlignment="1">
      <alignment vertical="center"/>
    </xf>
    <xf numFmtId="0" fontId="60" fillId="23" borderId="43" xfId="34" applyFont="1" applyFill="1" applyBorder="1" applyAlignment="1">
      <alignment vertical="center"/>
    </xf>
    <xf numFmtId="0" fontId="95" fillId="23" borderId="0" xfId="34" applyFont="1" applyFill="1" applyAlignment="1">
      <alignment vertical="center"/>
    </xf>
    <xf numFmtId="0" fontId="60" fillId="23" borderId="0" xfId="34" applyFont="1" applyFill="1" applyAlignment="1">
      <alignment vertical="center"/>
    </xf>
    <xf numFmtId="3" fontId="50" fillId="23" borderId="0" xfId="34" applyNumberFormat="1" applyFont="1" applyFill="1" applyAlignment="1">
      <alignment horizontal="right" vertical="center" wrapText="1"/>
    </xf>
    <xf numFmtId="170" fontId="50" fillId="23" borderId="0" xfId="11" applyNumberFormat="1" applyFont="1" applyFill="1" applyBorder="1" applyAlignment="1">
      <alignment horizontal="right" vertical="center" wrapText="1"/>
    </xf>
    <xf numFmtId="170" fontId="50" fillId="23" borderId="0" xfId="34" applyNumberFormat="1" applyFont="1" applyFill="1" applyAlignment="1">
      <alignment horizontal="right" vertical="center" wrapText="1"/>
    </xf>
    <xf numFmtId="0" fontId="95" fillId="4" borderId="0" xfId="34" applyFont="1" applyFill="1" applyAlignment="1">
      <alignment vertical="center"/>
    </xf>
    <xf numFmtId="3" fontId="50" fillId="4" borderId="0" xfId="34" applyNumberFormat="1" applyFont="1" applyFill="1" applyAlignment="1">
      <alignment horizontal="right" vertical="center" wrapText="1"/>
    </xf>
    <xf numFmtId="170" fontId="94" fillId="4" borderId="0" xfId="11" applyNumberFormat="1" applyFont="1" applyFill="1" applyBorder="1" applyAlignment="1">
      <alignment horizontal="right" vertical="center" wrapText="1"/>
    </xf>
    <xf numFmtId="170" fontId="50" fillId="4" borderId="0" xfId="34" applyNumberFormat="1" applyFont="1" applyFill="1" applyAlignment="1">
      <alignment horizontal="right" vertical="center" wrapText="1"/>
    </xf>
    <xf numFmtId="0" fontId="109" fillId="4" borderId="0" xfId="34" applyFont="1" applyFill="1" applyAlignment="1">
      <alignment vertical="center"/>
    </xf>
    <xf numFmtId="3" fontId="94" fillId="4" borderId="0" xfId="34" applyNumberFormat="1" applyFont="1" applyFill="1" applyAlignment="1">
      <alignment horizontal="right" vertical="center" wrapText="1"/>
    </xf>
    <xf numFmtId="0" fontId="111" fillId="0" borderId="0" xfId="34" applyFont="1" applyAlignment="1">
      <alignment horizontal="left" indent="1"/>
    </xf>
    <xf numFmtId="3" fontId="60" fillId="23" borderId="44" xfId="34" applyNumberFormat="1" applyFont="1" applyFill="1" applyBorder="1" applyAlignment="1">
      <alignment vertical="center"/>
    </xf>
    <xf numFmtId="9" fontId="60" fillId="23" borderId="44" xfId="34" applyNumberFormat="1" applyFont="1" applyFill="1" applyBorder="1" applyAlignment="1">
      <alignment vertical="center"/>
    </xf>
    <xf numFmtId="0" fontId="60" fillId="23" borderId="43" xfId="34" applyFont="1" applyFill="1" applyBorder="1" applyAlignment="1">
      <alignment horizontal="left" indent="1"/>
    </xf>
    <xf numFmtId="0" fontId="104" fillId="23" borderId="43" xfId="34" applyFont="1" applyFill="1" applyBorder="1"/>
    <xf numFmtId="0" fontId="104" fillId="4" borderId="0" xfId="34" applyFont="1" applyFill="1"/>
    <xf numFmtId="3" fontId="104" fillId="23" borderId="43" xfId="34" applyNumberFormat="1" applyFont="1" applyFill="1" applyBorder="1"/>
    <xf numFmtId="0" fontId="104" fillId="0" borderId="0" xfId="34" applyFont="1"/>
    <xf numFmtId="9" fontId="104" fillId="23" borderId="43" xfId="34" applyNumberFormat="1" applyFont="1" applyFill="1" applyBorder="1"/>
    <xf numFmtId="0" fontId="112" fillId="23" borderId="0" xfId="34" applyFont="1" applyFill="1" applyAlignment="1">
      <alignment horizontal="left" indent="2"/>
    </xf>
    <xf numFmtId="0" fontId="101" fillId="23" borderId="0" xfId="34" applyFont="1" applyFill="1"/>
    <xf numFmtId="0" fontId="100" fillId="0" borderId="0" xfId="34" applyFont="1"/>
    <xf numFmtId="9" fontId="104" fillId="23" borderId="0" xfId="34" applyNumberFormat="1" applyFont="1" applyFill="1"/>
    <xf numFmtId="0" fontId="60" fillId="23" borderId="0" xfId="34" applyFont="1" applyFill="1" applyAlignment="1">
      <alignment horizontal="left" indent="1"/>
    </xf>
    <xf numFmtId="0" fontId="104" fillId="23" borderId="0" xfId="34" applyFont="1" applyFill="1"/>
    <xf numFmtId="3" fontId="60" fillId="23" borderId="43" xfId="34" applyNumberFormat="1" applyFont="1" applyFill="1" applyBorder="1"/>
    <xf numFmtId="0" fontId="111" fillId="0" borderId="0" xfId="34" applyFont="1"/>
    <xf numFmtId="3" fontId="60" fillId="23" borderId="43" xfId="34" applyNumberFormat="1" applyFont="1" applyFill="1" applyBorder="1" applyAlignment="1">
      <alignment vertical="center"/>
    </xf>
    <xf numFmtId="9" fontId="60" fillId="23" borderId="43" xfId="34" applyNumberFormat="1" applyFont="1" applyFill="1" applyBorder="1" applyAlignment="1">
      <alignment vertical="center"/>
    </xf>
    <xf numFmtId="0" fontId="113" fillId="23" borderId="43" xfId="34" applyFont="1" applyFill="1" applyBorder="1"/>
    <xf numFmtId="0" fontId="109" fillId="0" borderId="0" xfId="34" applyFont="1"/>
    <xf numFmtId="0" fontId="95" fillId="23" borderId="43" xfId="34" applyFont="1" applyFill="1" applyBorder="1"/>
    <xf numFmtId="0" fontId="60" fillId="23" borderId="43" xfId="34" applyFont="1" applyFill="1" applyBorder="1"/>
    <xf numFmtId="0" fontId="60" fillId="4" borderId="0" xfId="34" applyFont="1" applyFill="1"/>
    <xf numFmtId="0" fontId="60" fillId="0" borderId="0" xfId="34" applyFont="1"/>
    <xf numFmtId="9" fontId="60" fillId="23" borderId="43" xfId="34" applyNumberFormat="1" applyFont="1" applyFill="1" applyBorder="1"/>
    <xf numFmtId="0" fontId="114" fillId="0" borderId="0" xfId="34" applyFont="1"/>
    <xf numFmtId="0" fontId="115" fillId="0" borderId="0" xfId="34" applyFont="1"/>
    <xf numFmtId="0" fontId="101" fillId="23" borderId="43" xfId="34" applyFont="1" applyFill="1" applyBorder="1"/>
    <xf numFmtId="4" fontId="110" fillId="0" borderId="0" xfId="34" applyNumberFormat="1" applyFont="1"/>
    <xf numFmtId="170" fontId="101" fillId="0" borderId="0" xfId="34" applyNumberFormat="1" applyFont="1"/>
    <xf numFmtId="3" fontId="104" fillId="22" borderId="43" xfId="34" applyNumberFormat="1" applyFont="1" applyFill="1" applyBorder="1"/>
    <xf numFmtId="3" fontId="60" fillId="22" borderId="43" xfId="34" applyNumberFormat="1" applyFont="1" applyFill="1" applyBorder="1"/>
    <xf numFmtId="3" fontId="97" fillId="27" borderId="43" xfId="34" applyNumberFormat="1" applyFont="1" applyFill="1" applyBorder="1"/>
    <xf numFmtId="3" fontId="116" fillId="27" borderId="0" xfId="34" applyNumberFormat="1" applyFont="1" applyFill="1"/>
    <xf numFmtId="0" fontId="116" fillId="27" borderId="0" xfId="34" applyFont="1" applyFill="1"/>
    <xf numFmtId="0" fontId="109" fillId="27" borderId="0" xfId="34" applyFont="1" applyFill="1"/>
    <xf numFmtId="3" fontId="109" fillId="27" borderId="0" xfId="34" applyNumberFormat="1" applyFont="1" applyFill="1"/>
    <xf numFmtId="0" fontId="109" fillId="0" borderId="0" xfId="34" applyFont="1" applyAlignment="1">
      <alignment horizontal="left" indent="1"/>
    </xf>
    <xf numFmtId="0" fontId="120" fillId="0" borderId="74" xfId="34" applyFont="1" applyBorder="1" applyAlignment="1">
      <alignment vertical="center" wrapText="1" shrinkToFit="1"/>
    </xf>
    <xf numFmtId="178" fontId="119" fillId="0" borderId="74" xfId="34" applyNumberFormat="1" applyFont="1" applyBorder="1" applyAlignment="1">
      <alignment horizontal="center" vertical="center" wrapText="1"/>
    </xf>
    <xf numFmtId="0" fontId="81" fillId="0" borderId="74" xfId="34" applyFont="1" applyBorder="1" applyAlignment="1">
      <alignment horizontal="right" vertical="center"/>
    </xf>
    <xf numFmtId="0" fontId="119" fillId="0" borderId="74" xfId="34" applyFont="1" applyBorder="1" applyAlignment="1">
      <alignment horizontal="right" vertical="center"/>
    </xf>
    <xf numFmtId="0" fontId="81" fillId="0" borderId="0" xfId="34" applyFont="1" applyAlignment="1">
      <alignment vertical="center"/>
    </xf>
    <xf numFmtId="0" fontId="101" fillId="0" borderId="75" xfId="34" applyFont="1" applyBorder="1"/>
    <xf numFmtId="0" fontId="101" fillId="0" borderId="76" xfId="34" applyFont="1" applyBorder="1"/>
    <xf numFmtId="0" fontId="121" fillId="0" borderId="78" xfId="34" applyFont="1" applyBorder="1"/>
    <xf numFmtId="0" fontId="48" fillId="0" borderId="78" xfId="34" applyFont="1" applyBorder="1" applyAlignment="1">
      <alignment horizontal="center" vertical="center" wrapText="1"/>
    </xf>
    <xf numFmtId="0" fontId="48" fillId="0" borderId="79" xfId="34" applyFont="1" applyBorder="1" applyAlignment="1">
      <alignment horizontal="center" vertical="center" wrapText="1"/>
    </xf>
    <xf numFmtId="0" fontId="92" fillId="23" borderId="77" xfId="34" applyFont="1" applyFill="1" applyBorder="1" applyAlignment="1">
      <alignment vertical="center"/>
    </xf>
    <xf numFmtId="0" fontId="122" fillId="23" borderId="78" xfId="34" applyFont="1" applyFill="1" applyBorder="1"/>
    <xf numFmtId="0" fontId="123" fillId="23" borderId="78" xfId="34" applyFont="1" applyFill="1" applyBorder="1"/>
    <xf numFmtId="9" fontId="122" fillId="23" borderId="78" xfId="34" applyNumberFormat="1" applyFont="1" applyFill="1" applyBorder="1" applyAlignment="1">
      <alignment horizontal="center" vertical="center"/>
    </xf>
    <xf numFmtId="9" fontId="122" fillId="23" borderId="79" xfId="34" applyNumberFormat="1" applyFont="1" applyFill="1" applyBorder="1" applyAlignment="1">
      <alignment horizontal="center" vertical="center"/>
    </xf>
    <xf numFmtId="0" fontId="124" fillId="0" borderId="75" xfId="34" applyFont="1" applyBorder="1"/>
    <xf numFmtId="0" fontId="124" fillId="0" borderId="0" xfId="34" applyFont="1"/>
    <xf numFmtId="170" fontId="124" fillId="0" borderId="0" xfId="34" applyNumberFormat="1" applyFont="1" applyAlignment="1">
      <alignment horizontal="center"/>
    </xf>
    <xf numFmtId="170" fontId="124" fillId="0" borderId="80" xfId="34" applyNumberFormat="1" applyFont="1" applyBorder="1" applyAlignment="1">
      <alignment horizontal="center"/>
    </xf>
    <xf numFmtId="0" fontId="124" fillId="0" borderId="81" xfId="34" applyFont="1" applyBorder="1"/>
    <xf numFmtId="0" fontId="124" fillId="0" borderId="74" xfId="34" applyFont="1" applyBorder="1"/>
    <xf numFmtId="170" fontId="124" fillId="0" borderId="74" xfId="34" applyNumberFormat="1" applyFont="1" applyBorder="1" applyAlignment="1">
      <alignment horizontal="center"/>
    </xf>
    <xf numFmtId="170" fontId="124" fillId="0" borderId="82" xfId="34" applyNumberFormat="1" applyFont="1" applyBorder="1" applyAlignment="1">
      <alignment horizontal="center"/>
    </xf>
    <xf numFmtId="0" fontId="96" fillId="0" borderId="0" xfId="34" applyFont="1" applyAlignment="1">
      <alignment horizontal="center" vertical="center"/>
    </xf>
    <xf numFmtId="3" fontId="96" fillId="0" borderId="0" xfId="34" applyNumberFormat="1" applyFont="1" applyAlignment="1">
      <alignment horizontal="center" vertical="center"/>
    </xf>
    <xf numFmtId="178" fontId="118" fillId="0" borderId="74" xfId="34" applyNumberFormat="1" applyFont="1" applyBorder="1" applyAlignment="1">
      <alignment horizontal="centerContinuous" vertical="center" wrapText="1"/>
    </xf>
    <xf numFmtId="3" fontId="119" fillId="0" borderId="74" xfId="34" applyNumberFormat="1" applyFont="1" applyBorder="1" applyAlignment="1">
      <alignment horizontal="right" vertical="center"/>
    </xf>
    <xf numFmtId="170" fontId="119" fillId="0" borderId="74" xfId="34" applyNumberFormat="1" applyFont="1" applyBorder="1" applyAlignment="1">
      <alignment horizontal="right" vertical="center"/>
    </xf>
    <xf numFmtId="0" fontId="127" fillId="0" borderId="0" xfId="34" applyFont="1"/>
    <xf numFmtId="0" fontId="95" fillId="28" borderId="0" xfId="0" applyFont="1" applyFill="1" applyAlignment="1">
      <alignment horizontal="center"/>
    </xf>
    <xf numFmtId="0" fontId="96" fillId="0" borderId="0" xfId="0" applyFont="1" applyAlignment="1">
      <alignment horizontal="center"/>
    </xf>
    <xf numFmtId="1" fontId="48" fillId="27" borderId="0" xfId="0" applyNumberFormat="1" applyFont="1" applyFill="1" applyAlignment="1">
      <alignment horizontal="center"/>
    </xf>
    <xf numFmtId="0" fontId="130" fillId="27" borderId="0" xfId="14" applyNumberFormat="1" applyFont="1" applyFill="1" applyBorder="1" applyAlignment="1" applyProtection="1">
      <alignment horizontal="center" vertical="center"/>
    </xf>
    <xf numFmtId="0" fontId="18" fillId="0" borderId="0" xfId="6" applyFont="1"/>
    <xf numFmtId="0" fontId="94" fillId="2" borderId="28" xfId="7" applyFont="1" applyFill="1" applyBorder="1" applyAlignment="1">
      <alignment horizontal="right" vertical="center"/>
    </xf>
    <xf numFmtId="168" fontId="100" fillId="2" borderId="0" xfId="14" applyNumberFormat="1" applyFont="1" applyFill="1" applyBorder="1" applyProtection="1"/>
    <xf numFmtId="0" fontId="100" fillId="2" borderId="0" xfId="7" applyFont="1" applyFill="1"/>
    <xf numFmtId="0" fontId="19" fillId="0" borderId="0" xfId="6" applyFont="1"/>
    <xf numFmtId="0" fontId="19" fillId="2" borderId="0" xfId="7" applyFont="1" applyFill="1"/>
    <xf numFmtId="0" fontId="19" fillId="0" borderId="0" xfId="7" applyFont="1"/>
    <xf numFmtId="0" fontId="19" fillId="2" borderId="0" xfId="7" applyFont="1" applyFill="1" applyAlignment="1">
      <alignment horizontal="left"/>
    </xf>
    <xf numFmtId="3" fontId="19" fillId="2" borderId="0" xfId="7" applyNumberFormat="1" applyFont="1" applyFill="1"/>
    <xf numFmtId="37" fontId="19" fillId="2" borderId="0" xfId="14" applyNumberFormat="1" applyFont="1" applyFill="1" applyBorder="1" applyAlignment="1" applyProtection="1"/>
    <xf numFmtId="0" fontId="19" fillId="0" borderId="0" xfId="0" applyFont="1" applyAlignment="1">
      <alignment horizontal="left" wrapText="1"/>
    </xf>
    <xf numFmtId="3" fontId="19" fillId="0" borderId="0" xfId="0" applyNumberFormat="1" applyFont="1" applyAlignment="1">
      <alignment horizontal="left" wrapText="1"/>
    </xf>
    <xf numFmtId="0" fontId="97" fillId="0" borderId="0" xfId="6" applyFont="1" applyAlignment="1">
      <alignment horizontal="left" wrapText="1"/>
    </xf>
    <xf numFmtId="3" fontId="19" fillId="0" borderId="0" xfId="6" applyNumberFormat="1" applyFont="1" applyAlignment="1">
      <alignment horizontal="center"/>
    </xf>
    <xf numFmtId="168" fontId="19" fillId="0" borderId="0" xfId="14" applyNumberFormat="1" applyFont="1" applyFill="1" applyBorder="1" applyAlignment="1" applyProtection="1">
      <alignment horizontal="center"/>
    </xf>
    <xf numFmtId="168" fontId="19" fillId="0" borderId="0" xfId="14" applyNumberFormat="1" applyFont="1" applyFill="1" applyBorder="1" applyProtection="1"/>
    <xf numFmtId="0" fontId="19" fillId="4" borderId="0" xfId="6" applyFont="1" applyFill="1"/>
    <xf numFmtId="0" fontId="19" fillId="0" borderId="0" xfId="6" applyFont="1" applyAlignment="1">
      <alignment horizontal="left"/>
    </xf>
    <xf numFmtId="0" fontId="18" fillId="2" borderId="0" xfId="7" applyFont="1" applyFill="1"/>
    <xf numFmtId="0" fontId="18" fillId="0" borderId="0" xfId="7" applyFont="1"/>
    <xf numFmtId="165" fontId="128" fillId="28" borderId="10" xfId="2" applyFont="1" applyFill="1" applyBorder="1" applyAlignment="1" applyProtection="1">
      <alignment horizontal="center" vertical="center"/>
      <protection locked="0"/>
    </xf>
    <xf numFmtId="165" fontId="129" fillId="27" borderId="10" xfId="2" applyFont="1" applyFill="1" applyBorder="1" applyAlignment="1" applyProtection="1">
      <alignment horizontal="center" vertical="center"/>
    </xf>
    <xf numFmtId="3" fontId="133" fillId="0" borderId="11" xfId="7" applyNumberFormat="1" applyFont="1" applyBorder="1" applyAlignment="1">
      <alignment horizontal="left" indent="3"/>
    </xf>
    <xf numFmtId="174" fontId="128" fillId="28" borderId="10" xfId="14" applyNumberFormat="1" applyFont="1" applyFill="1" applyBorder="1" applyAlignment="1" applyProtection="1">
      <alignment horizontal="center" vertical="center"/>
      <protection locked="0"/>
    </xf>
    <xf numFmtId="4" fontId="135" fillId="7" borderId="10" xfId="14" applyNumberFormat="1" applyFont="1" applyFill="1" applyBorder="1" applyAlignment="1" applyProtection="1">
      <alignment horizontal="center" vertical="center"/>
      <protection locked="0"/>
    </xf>
    <xf numFmtId="4" fontId="133" fillId="7" borderId="10" xfId="14" applyNumberFormat="1" applyFont="1" applyFill="1" applyBorder="1" applyAlignment="1" applyProtection="1">
      <alignment horizontal="center" vertical="center"/>
      <protection locked="0"/>
    </xf>
    <xf numFmtId="4" fontId="133" fillId="7" borderId="10" xfId="14" applyNumberFormat="1" applyFont="1" applyFill="1" applyBorder="1" applyAlignment="1" applyProtection="1">
      <alignment horizontal="center" vertical="center"/>
    </xf>
    <xf numFmtId="165" fontId="128" fillId="28" borderId="22" xfId="2" applyFont="1" applyFill="1" applyBorder="1" applyAlignment="1" applyProtection="1">
      <alignment horizontal="center" vertical="center"/>
      <protection locked="0"/>
    </xf>
    <xf numFmtId="4" fontId="133" fillId="7" borderId="92" xfId="14" applyNumberFormat="1" applyFont="1" applyFill="1" applyBorder="1" applyAlignment="1" applyProtection="1">
      <alignment horizontal="center" vertical="center"/>
      <protection locked="0"/>
    </xf>
    <xf numFmtId="4" fontId="133" fillId="7" borderId="92" xfId="14" applyNumberFormat="1" applyFont="1" applyFill="1" applyBorder="1" applyAlignment="1" applyProtection="1">
      <alignment horizontal="center" vertical="center"/>
    </xf>
    <xf numFmtId="0" fontId="19" fillId="2" borderId="0" xfId="7" applyFont="1" applyFill="1" applyAlignment="1">
      <alignment horizontal="center" vertical="center"/>
    </xf>
    <xf numFmtId="9" fontId="19" fillId="0" borderId="0" xfId="11" applyFont="1" applyFill="1" applyBorder="1" applyAlignment="1" applyProtection="1"/>
    <xf numFmtId="9" fontId="19" fillId="0" borderId="0" xfId="11" applyFont="1" applyFill="1" applyBorder="1" applyProtection="1"/>
    <xf numFmtId="9" fontId="19" fillId="0" borderId="0" xfId="11" applyFont="1" applyFill="1" applyBorder="1" applyAlignment="1" applyProtection="1">
      <alignment horizontal="center" vertical="center"/>
    </xf>
    <xf numFmtId="0" fontId="19" fillId="0" borderId="0" xfId="7" applyFont="1" applyAlignment="1">
      <alignment horizontal="center" vertical="center"/>
    </xf>
    <xf numFmtId="168" fontId="19" fillId="0" borderId="0" xfId="14" applyNumberFormat="1" applyFont="1" applyFill="1" applyBorder="1" applyAlignment="1" applyProtection="1">
      <alignment horizontal="center" vertical="center"/>
    </xf>
    <xf numFmtId="168" fontId="19" fillId="0" borderId="0" xfId="14" applyNumberFormat="1" applyFont="1" applyFill="1" applyBorder="1" applyAlignment="1" applyProtection="1"/>
    <xf numFmtId="168" fontId="22" fillId="0" borderId="0" xfId="14" applyNumberFormat="1" applyFont="1" applyFill="1" applyBorder="1" applyAlignment="1" applyProtection="1">
      <alignment horizontal="center" vertical="center"/>
    </xf>
    <xf numFmtId="0" fontId="22" fillId="0" borderId="0" xfId="7" applyFont="1"/>
    <xf numFmtId="168" fontId="19" fillId="0" borderId="0" xfId="14" applyNumberFormat="1" applyFont="1" applyFill="1" applyBorder="1" applyAlignment="1" applyProtection="1">
      <alignment horizontal="left"/>
    </xf>
    <xf numFmtId="0" fontId="18" fillId="0" borderId="0" xfId="7" applyFont="1" applyAlignment="1">
      <alignment horizontal="center" vertical="center"/>
    </xf>
    <xf numFmtId="0" fontId="100" fillId="0" borderId="0" xfId="7" applyFont="1"/>
    <xf numFmtId="0" fontId="100" fillId="0" borderId="0" xfId="7" applyFont="1" applyAlignment="1">
      <alignment horizontal="right"/>
    </xf>
    <xf numFmtId="0" fontId="94" fillId="2" borderId="0" xfId="10" applyFont="1" applyFill="1" applyAlignment="1">
      <alignment vertical="center"/>
    </xf>
    <xf numFmtId="0" fontId="18" fillId="0" borderId="0" xfId="7" applyFont="1" applyAlignment="1">
      <alignment horizontal="right"/>
    </xf>
    <xf numFmtId="0" fontId="19" fillId="0" borderId="0" xfId="7" applyFont="1" applyAlignment="1">
      <alignment horizontal="right"/>
    </xf>
    <xf numFmtId="166" fontId="19" fillId="2" borderId="0" xfId="14" applyFont="1" applyFill="1" applyBorder="1" applyProtection="1"/>
    <xf numFmtId="0" fontId="22" fillId="2" borderId="0" xfId="14" applyNumberFormat="1" applyFont="1" applyFill="1" applyBorder="1" applyAlignment="1" applyProtection="1">
      <alignment horizontal="center"/>
    </xf>
    <xf numFmtId="4" fontId="22" fillId="2" borderId="0" xfId="14" applyNumberFormat="1" applyFont="1" applyFill="1" applyBorder="1" applyAlignment="1" applyProtection="1">
      <alignment horizontal="center"/>
    </xf>
    <xf numFmtId="4" fontId="131" fillId="2" borderId="0" xfId="14" applyNumberFormat="1" applyFont="1" applyFill="1" applyBorder="1" applyAlignment="1" applyProtection="1">
      <alignment horizontal="center"/>
    </xf>
    <xf numFmtId="0" fontId="137" fillId="2" borderId="0" xfId="14" applyNumberFormat="1" applyFont="1" applyFill="1" applyBorder="1" applyAlignment="1" applyProtection="1">
      <alignment horizontal="center"/>
    </xf>
    <xf numFmtId="0" fontId="131" fillId="2" borderId="0" xfId="14" applyNumberFormat="1" applyFont="1" applyFill="1" applyBorder="1" applyAlignment="1" applyProtection="1">
      <alignment horizontal="center"/>
    </xf>
    <xf numFmtId="0" fontId="139" fillId="10" borderId="28" xfId="0" applyFont="1" applyFill="1" applyBorder="1" applyAlignment="1">
      <alignment horizontal="center" vertical="center" wrapText="1"/>
    </xf>
    <xf numFmtId="0" fontId="140" fillId="10" borderId="35" xfId="0" applyFont="1" applyFill="1" applyBorder="1" applyAlignment="1">
      <alignment vertical="center"/>
    </xf>
    <xf numFmtId="175" fontId="139" fillId="12" borderId="36" xfId="14" applyNumberFormat="1" applyFont="1" applyFill="1" applyBorder="1" applyAlignment="1" applyProtection="1">
      <alignment horizontal="center" vertical="center"/>
      <protection locked="0"/>
    </xf>
    <xf numFmtId="165" fontId="131" fillId="28" borderId="60" xfId="2" applyFont="1" applyFill="1" applyBorder="1" applyAlignment="1" applyProtection="1">
      <alignment horizontal="center"/>
    </xf>
    <xf numFmtId="165" fontId="19" fillId="4" borderId="62" xfId="2" applyFont="1" applyFill="1" applyBorder="1" applyAlignment="1" applyProtection="1">
      <alignment horizontal="center"/>
    </xf>
    <xf numFmtId="165" fontId="19" fillId="4" borderId="60" xfId="2" applyFont="1" applyFill="1" applyBorder="1" applyAlignment="1" applyProtection="1">
      <alignment horizontal="center"/>
    </xf>
    <xf numFmtId="0" fontId="139" fillId="9" borderId="65" xfId="0" applyFont="1" applyFill="1" applyBorder="1" applyAlignment="1">
      <alignment horizontal="left"/>
    </xf>
    <xf numFmtId="0" fontId="140" fillId="9" borderId="33" xfId="0" applyFont="1" applyFill="1" applyBorder="1"/>
    <xf numFmtId="0" fontId="139" fillId="9" borderId="66" xfId="0" applyFont="1" applyFill="1" applyBorder="1" applyAlignment="1">
      <alignment horizontal="center" wrapText="1"/>
    </xf>
    <xf numFmtId="43" fontId="22" fillId="0" borderId="0" xfId="7" applyNumberFormat="1" applyFont="1" applyAlignment="1">
      <alignment horizontal="right"/>
    </xf>
    <xf numFmtId="0" fontId="138" fillId="4" borderId="0" xfId="0" applyFont="1" applyFill="1" applyAlignment="1">
      <alignment horizontal="left" vertical="top"/>
    </xf>
    <xf numFmtId="1" fontId="19" fillId="4" borderId="0" xfId="14" applyNumberFormat="1" applyFont="1" applyFill="1" applyBorder="1" applyAlignment="1" applyProtection="1">
      <alignment horizontal="center"/>
    </xf>
    <xf numFmtId="2" fontId="19" fillId="4" borderId="0" xfId="14" applyNumberFormat="1" applyFont="1" applyFill="1" applyBorder="1" applyAlignment="1" applyProtection="1">
      <alignment horizontal="center"/>
    </xf>
    <xf numFmtId="43" fontId="24" fillId="0" borderId="0" xfId="7" applyNumberFormat="1" applyFont="1" applyAlignment="1">
      <alignment horizontal="right"/>
    </xf>
    <xf numFmtId="175" fontId="144" fillId="11" borderId="30" xfId="0" applyNumberFormat="1" applyFont="1" applyFill="1" applyBorder="1" applyAlignment="1">
      <alignment horizontal="center" wrapText="1"/>
    </xf>
    <xf numFmtId="175" fontId="50" fillId="11" borderId="37" xfId="0" applyNumberFormat="1" applyFont="1" applyFill="1" applyBorder="1" applyAlignment="1">
      <alignment horizontal="center" wrapText="1"/>
    </xf>
    <xf numFmtId="43" fontId="145" fillId="0" borderId="0" xfId="7" applyNumberFormat="1" applyFont="1" applyAlignment="1">
      <alignment horizontal="right"/>
    </xf>
    <xf numFmtId="2" fontId="24" fillId="4" borderId="0" xfId="14" applyNumberFormat="1" applyFont="1" applyFill="1" applyBorder="1" applyAlignment="1" applyProtection="1">
      <alignment horizontal="center"/>
    </xf>
    <xf numFmtId="37" fontId="19" fillId="4" borderId="0" xfId="14" applyNumberFormat="1" applyFont="1" applyFill="1" applyBorder="1" applyAlignment="1" applyProtection="1">
      <alignment horizontal="center"/>
    </xf>
    <xf numFmtId="4" fontId="131" fillId="4" borderId="0" xfId="7" applyNumberFormat="1" applyFont="1" applyFill="1"/>
    <xf numFmtId="1" fontId="131" fillId="4" borderId="0" xfId="14" applyNumberFormat="1" applyFont="1" applyFill="1" applyBorder="1" applyAlignment="1" applyProtection="1">
      <alignment horizontal="center"/>
    </xf>
    <xf numFmtId="39" fontId="131" fillId="4" borderId="0" xfId="14" applyNumberFormat="1" applyFont="1" applyFill="1" applyBorder="1" applyAlignment="1" applyProtection="1">
      <alignment horizontal="center"/>
    </xf>
    <xf numFmtId="166" fontId="19" fillId="4" borderId="0" xfId="14" applyFont="1" applyFill="1" applyBorder="1" applyProtection="1"/>
    <xf numFmtId="0" fontId="22" fillId="4" borderId="0" xfId="14" applyNumberFormat="1" applyFont="1" applyFill="1" applyBorder="1" applyAlignment="1" applyProtection="1">
      <alignment horizontal="center"/>
    </xf>
    <xf numFmtId="37" fontId="22" fillId="4" borderId="0" xfId="14" applyNumberFormat="1" applyFont="1" applyFill="1" applyBorder="1" applyAlignment="1" applyProtection="1">
      <alignment horizontal="center"/>
    </xf>
    <xf numFmtId="37" fontId="22" fillId="2" borderId="0" xfId="14" applyNumberFormat="1" applyFont="1" applyFill="1" applyBorder="1" applyAlignment="1" applyProtection="1">
      <alignment horizontal="center"/>
    </xf>
    <xf numFmtId="0" fontId="146" fillId="0" borderId="0" xfId="0" applyFont="1"/>
    <xf numFmtId="0" fontId="22" fillId="0" borderId="0" xfId="7" applyFont="1" applyAlignment="1">
      <alignment horizontal="left" wrapText="1"/>
    </xf>
    <xf numFmtId="0" fontId="19" fillId="2" borderId="0" xfId="7" applyFont="1" applyFill="1" applyProtection="1">
      <protection hidden="1"/>
    </xf>
    <xf numFmtId="1" fontId="19" fillId="2" borderId="0" xfId="7" applyNumberFormat="1" applyFont="1" applyFill="1" applyProtection="1">
      <protection hidden="1"/>
    </xf>
    <xf numFmtId="4" fontId="19" fillId="2" borderId="0" xfId="7" applyNumberFormat="1" applyFont="1" applyFill="1" applyProtection="1">
      <protection hidden="1"/>
    </xf>
    <xf numFmtId="0" fontId="22" fillId="2" borderId="0" xfId="7" applyFont="1" applyFill="1" applyProtection="1">
      <protection hidden="1"/>
    </xf>
    <xf numFmtId="0" fontId="22" fillId="2" borderId="0" xfId="7" applyFont="1" applyFill="1" applyAlignment="1" applyProtection="1">
      <alignment horizontal="center" wrapText="1"/>
      <protection hidden="1"/>
    </xf>
    <xf numFmtId="1" fontId="149" fillId="2" borderId="0" xfId="7" applyNumberFormat="1" applyFont="1" applyFill="1" applyAlignment="1" applyProtection="1">
      <alignment horizontal="center"/>
      <protection hidden="1"/>
    </xf>
    <xf numFmtId="166" fontId="148" fillId="2" borderId="0" xfId="14" applyFont="1" applyFill="1" applyBorder="1" applyAlignment="1" applyProtection="1">
      <alignment horizontal="center"/>
      <protection hidden="1"/>
    </xf>
    <xf numFmtId="0" fontId="148" fillId="2" borderId="0" xfId="7" applyFont="1" applyFill="1" applyProtection="1">
      <protection hidden="1"/>
    </xf>
    <xf numFmtId="9" fontId="148" fillId="2" borderId="0" xfId="7" applyNumberFormat="1" applyFont="1" applyFill="1" applyAlignment="1" applyProtection="1">
      <alignment horizontal="center"/>
      <protection hidden="1"/>
    </xf>
    <xf numFmtId="168" fontId="94" fillId="2" borderId="0" xfId="14" applyNumberFormat="1" applyFont="1" applyFill="1" applyBorder="1" applyAlignment="1" applyProtection="1">
      <alignment horizontal="center"/>
    </xf>
    <xf numFmtId="166" fontId="18" fillId="2" borderId="67" xfId="14" applyFont="1" applyFill="1" applyBorder="1" applyAlignment="1" applyProtection="1">
      <alignment horizontal="left" indent="4"/>
    </xf>
    <xf numFmtId="0" fontId="100" fillId="2" borderId="0" xfId="7" applyFont="1" applyFill="1" applyProtection="1">
      <protection hidden="1"/>
    </xf>
    <xf numFmtId="0" fontId="100" fillId="0" borderId="0" xfId="7" applyFont="1" applyAlignment="1">
      <alignment horizontal="center"/>
    </xf>
    <xf numFmtId="0" fontId="97" fillId="0" borderId="0" xfId="7" applyFont="1"/>
    <xf numFmtId="168" fontId="135" fillId="0" borderId="0" xfId="81" applyNumberFormat="1" applyFont="1" applyFill="1" applyBorder="1" applyProtection="1"/>
    <xf numFmtId="0" fontId="20" fillId="0" borderId="0" xfId="7" applyFont="1" applyAlignment="1">
      <alignment vertical="top" wrapText="1"/>
    </xf>
    <xf numFmtId="168" fontId="18" fillId="4" borderId="0" xfId="81" applyNumberFormat="1" applyFont="1" applyFill="1" applyBorder="1" applyAlignment="1" applyProtection="1">
      <alignment horizontal="center"/>
    </xf>
    <xf numFmtId="168" fontId="22" fillId="4" borderId="67" xfId="81" applyNumberFormat="1" applyFont="1" applyFill="1" applyBorder="1" applyAlignment="1" applyProtection="1">
      <alignment vertical="center"/>
    </xf>
    <xf numFmtId="168" fontId="18" fillId="0" borderId="0" xfId="81" applyNumberFormat="1" applyFont="1" applyFill="1" applyBorder="1" applyAlignment="1" applyProtection="1">
      <alignment horizontal="center"/>
    </xf>
    <xf numFmtId="168" fontId="18" fillId="4" borderId="0" xfId="81" applyNumberFormat="1" applyFont="1" applyFill="1" applyBorder="1" applyAlignment="1" applyProtection="1">
      <alignment horizontal="center" vertical="center"/>
    </xf>
    <xf numFmtId="168" fontId="22" fillId="4" borderId="67" xfId="81" applyNumberFormat="1" applyFont="1" applyFill="1" applyBorder="1" applyAlignment="1" applyProtection="1">
      <alignment horizontal="right" vertical="center"/>
    </xf>
    <xf numFmtId="168" fontId="18" fillId="0" borderId="0" xfId="81" applyNumberFormat="1" applyFont="1" applyFill="1" applyBorder="1" applyAlignment="1" applyProtection="1">
      <alignment horizontal="center" vertical="center"/>
    </xf>
    <xf numFmtId="170" fontId="19" fillId="4" borderId="0" xfId="81" applyNumberFormat="1" applyFont="1" applyFill="1" applyBorder="1" applyAlignment="1" applyProtection="1">
      <alignment horizontal="center" vertical="center"/>
    </xf>
    <xf numFmtId="9" fontId="19" fillId="0" borderId="0" xfId="81" applyNumberFormat="1" applyFont="1" applyFill="1" applyBorder="1" applyAlignment="1" applyProtection="1">
      <alignment horizontal="right"/>
    </xf>
    <xf numFmtId="170" fontId="19" fillId="0" borderId="0" xfId="81" applyNumberFormat="1" applyFont="1" applyFill="1" applyBorder="1" applyAlignment="1" applyProtection="1">
      <alignment horizontal="center" vertical="center"/>
    </xf>
    <xf numFmtId="168" fontId="19" fillId="2" borderId="0" xfId="81" applyNumberFormat="1" applyFont="1" applyFill="1" applyBorder="1" applyProtection="1"/>
    <xf numFmtId="1" fontId="152" fillId="0" borderId="0" xfId="367" applyNumberFormat="1" applyFont="1"/>
    <xf numFmtId="168" fontId="19" fillId="0" borderId="0" xfId="81" applyNumberFormat="1" applyFont="1" applyFill="1" applyBorder="1" applyProtection="1"/>
    <xf numFmtId="168" fontId="133" fillId="0" borderId="0" xfId="81" applyNumberFormat="1" applyFont="1" applyProtection="1"/>
    <xf numFmtId="3" fontId="19" fillId="2" borderId="0" xfId="81" applyNumberFormat="1" applyFont="1" applyFill="1" applyBorder="1" applyAlignment="1" applyProtection="1">
      <alignment horizontal="right"/>
    </xf>
    <xf numFmtId="0" fontId="138" fillId="0" borderId="63" xfId="0" applyFont="1" applyBorder="1" applyAlignment="1">
      <alignment horizontal="left" vertical="center"/>
    </xf>
    <xf numFmtId="165" fontId="128" fillId="28" borderId="31" xfId="2" applyFont="1" applyFill="1" applyBorder="1" applyAlignment="1" applyProtection="1">
      <alignment horizontal="center"/>
    </xf>
    <xf numFmtId="3" fontId="19" fillId="0" borderId="0" xfId="81" applyNumberFormat="1" applyFont="1" applyFill="1" applyBorder="1" applyAlignment="1" applyProtection="1">
      <alignment horizontal="right"/>
    </xf>
    <xf numFmtId="3" fontId="131" fillId="0" borderId="0" xfId="81" applyNumberFormat="1" applyFont="1" applyFill="1" applyBorder="1" applyAlignment="1" applyProtection="1">
      <alignment horizontal="right"/>
    </xf>
    <xf numFmtId="168" fontId="133" fillId="2" borderId="0" xfId="81" applyNumberFormat="1" applyFont="1" applyFill="1" applyBorder="1" applyProtection="1"/>
    <xf numFmtId="168" fontId="19" fillId="0" borderId="0" xfId="81" applyNumberFormat="1" applyFont="1" applyFill="1" applyBorder="1" applyAlignment="1" applyProtection="1">
      <alignment horizontal="center"/>
    </xf>
    <xf numFmtId="168" fontId="133" fillId="4" borderId="0" xfId="81" applyNumberFormat="1" applyFont="1" applyFill="1" applyBorder="1" applyProtection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168" fontId="19" fillId="2" borderId="0" xfId="81" applyNumberFormat="1" applyFont="1" applyFill="1" applyProtection="1"/>
    <xf numFmtId="166" fontId="19" fillId="2" borderId="0" xfId="81" applyFont="1" applyFill="1" applyProtection="1"/>
    <xf numFmtId="10" fontId="19" fillId="2" borderId="0" xfId="82" applyNumberFormat="1" applyFont="1" applyFill="1" applyProtection="1"/>
    <xf numFmtId="168" fontId="19" fillId="2" borderId="0" xfId="81" applyNumberFormat="1" applyFont="1" applyFill="1" applyAlignment="1" applyProtection="1"/>
    <xf numFmtId="168" fontId="19" fillId="0" borderId="0" xfId="81" applyNumberFormat="1" applyFont="1" applyAlignment="1" applyProtection="1"/>
    <xf numFmtId="168" fontId="133" fillId="0" borderId="0" xfId="81" applyNumberFormat="1" applyFont="1" applyFill="1" applyBorder="1" applyProtection="1"/>
    <xf numFmtId="168" fontId="133" fillId="0" borderId="0" xfId="81" applyNumberFormat="1" applyFont="1" applyAlignment="1" applyProtection="1">
      <alignment horizontal="center"/>
    </xf>
    <xf numFmtId="168" fontId="133" fillId="0" borderId="0" xfId="81" applyNumberFormat="1" applyFont="1" applyAlignment="1" applyProtection="1"/>
    <xf numFmtId="168" fontId="133" fillId="0" borderId="0" xfId="81" applyNumberFormat="1" applyFont="1" applyBorder="1" applyProtection="1"/>
    <xf numFmtId="0" fontId="100" fillId="0" borderId="0" xfId="0" applyFont="1" applyAlignment="1">
      <alignment horizontal="left" vertical="center" indent="3"/>
    </xf>
    <xf numFmtId="168" fontId="133" fillId="0" borderId="0" xfId="81" applyNumberFormat="1" applyFont="1" applyBorder="1" applyAlignment="1" applyProtection="1">
      <alignment horizontal="center"/>
    </xf>
    <xf numFmtId="168" fontId="133" fillId="0" borderId="0" xfId="81" applyNumberFormat="1" applyFont="1" applyBorder="1" applyAlignment="1" applyProtection="1"/>
    <xf numFmtId="166" fontId="133" fillId="0" borderId="0" xfId="81" applyFont="1" applyBorder="1" applyAlignment="1" applyProtection="1">
      <alignment horizontal="center"/>
    </xf>
    <xf numFmtId="4" fontId="131" fillId="0" borderId="0" xfId="81" applyNumberFormat="1" applyFont="1" applyFill="1" applyBorder="1" applyAlignment="1" applyProtection="1">
      <alignment horizontal="right"/>
    </xf>
    <xf numFmtId="166" fontId="133" fillId="0" borderId="0" xfId="81" applyFont="1" applyAlignment="1" applyProtection="1">
      <alignment horizontal="center"/>
    </xf>
    <xf numFmtId="165" fontId="133" fillId="0" borderId="0" xfId="2" applyFont="1" applyProtection="1"/>
    <xf numFmtId="168" fontId="81" fillId="30" borderId="27" xfId="14" applyNumberFormat="1" applyFont="1" applyFill="1" applyBorder="1" applyProtection="1"/>
    <xf numFmtId="168" fontId="81" fillId="30" borderId="28" xfId="14" applyNumberFormat="1" applyFont="1" applyFill="1" applyBorder="1" applyAlignment="1" applyProtection="1">
      <alignment horizontal="left"/>
    </xf>
    <xf numFmtId="168" fontId="81" fillId="30" borderId="35" xfId="14" applyNumberFormat="1" applyFont="1" applyFill="1" applyBorder="1" applyProtection="1"/>
    <xf numFmtId="168" fontId="81" fillId="30" borderId="35" xfId="14" applyNumberFormat="1" applyFont="1" applyFill="1" applyBorder="1" applyAlignment="1" applyProtection="1">
      <alignment horizontal="center" vertical="center"/>
    </xf>
    <xf numFmtId="168" fontId="81" fillId="30" borderId="36" xfId="14" applyNumberFormat="1" applyFont="1" applyFill="1" applyBorder="1" applyAlignment="1" applyProtection="1">
      <alignment horizontal="center" vertical="center"/>
    </xf>
    <xf numFmtId="168" fontId="82" fillId="30" borderId="29" xfId="14" applyNumberFormat="1" applyFont="1" applyFill="1" applyBorder="1" applyAlignment="1" applyProtection="1">
      <alignment horizontal="left"/>
    </xf>
    <xf numFmtId="168" fontId="82" fillId="30" borderId="0" xfId="14" applyNumberFormat="1" applyFont="1" applyFill="1" applyBorder="1" applyProtection="1"/>
    <xf numFmtId="168" fontId="82" fillId="30" borderId="0" xfId="14" applyNumberFormat="1" applyFont="1" applyFill="1" applyBorder="1" applyAlignment="1" applyProtection="1">
      <alignment horizontal="center" vertical="center"/>
    </xf>
    <xf numFmtId="168" fontId="82" fillId="30" borderId="38" xfId="14" applyNumberFormat="1" applyFont="1" applyFill="1" applyBorder="1" applyAlignment="1" applyProtection="1">
      <alignment horizontal="center" vertical="center"/>
    </xf>
    <xf numFmtId="168" fontId="82" fillId="30" borderId="30" xfId="14" applyNumberFormat="1" applyFont="1" applyFill="1" applyBorder="1" applyAlignment="1" applyProtection="1">
      <alignment horizontal="left"/>
    </xf>
    <xf numFmtId="168" fontId="82" fillId="30" borderId="37" xfId="14" applyNumberFormat="1" applyFont="1" applyFill="1" applyBorder="1" applyAlignment="1" applyProtection="1">
      <alignment horizontal="center" vertical="center"/>
    </xf>
    <xf numFmtId="168" fontId="81" fillId="30" borderId="27" xfId="14" applyNumberFormat="1" applyFont="1" applyFill="1" applyBorder="1" applyAlignment="1" applyProtection="1">
      <alignment horizontal="left"/>
    </xf>
    <xf numFmtId="0" fontId="101" fillId="0" borderId="0" xfId="562" applyFont="1"/>
    <xf numFmtId="0" fontId="109" fillId="0" borderId="0" xfId="562" applyFont="1"/>
    <xf numFmtId="0" fontId="153" fillId="0" borderId="0" xfId="562" applyFont="1"/>
    <xf numFmtId="0" fontId="155" fillId="32" borderId="104" xfId="0" applyFont="1" applyFill="1" applyBorder="1" applyAlignment="1">
      <alignment horizontal="left" wrapText="1"/>
    </xf>
    <xf numFmtId="0" fontId="154" fillId="31" borderId="103" xfId="0" applyFont="1" applyFill="1" applyBorder="1" applyAlignment="1">
      <alignment vertical="top" wrapText="1"/>
    </xf>
    <xf numFmtId="10" fontId="154" fillId="31" borderId="103" xfId="0" applyNumberFormat="1" applyFont="1" applyFill="1" applyBorder="1" applyAlignment="1">
      <alignment vertical="top" wrapText="1"/>
    </xf>
    <xf numFmtId="0" fontId="154" fillId="32" borderId="103" xfId="0" applyFont="1" applyFill="1" applyBorder="1" applyAlignment="1">
      <alignment vertical="top" wrapText="1"/>
    </xf>
    <xf numFmtId="10" fontId="154" fillId="32" borderId="103" xfId="0" applyNumberFormat="1" applyFont="1" applyFill="1" applyBorder="1" applyAlignment="1">
      <alignment vertical="top" wrapText="1"/>
    </xf>
    <xf numFmtId="4" fontId="154" fillId="32" borderId="103" xfId="0" applyNumberFormat="1" applyFont="1" applyFill="1" applyBorder="1" applyAlignment="1">
      <alignment vertical="top" wrapText="1"/>
    </xf>
    <xf numFmtId="4" fontId="154" fillId="31" borderId="103" xfId="0" applyNumberFormat="1" applyFont="1" applyFill="1" applyBorder="1" applyAlignment="1">
      <alignment vertical="top" wrapText="1"/>
    </xf>
    <xf numFmtId="0" fontId="156" fillId="32" borderId="104" xfId="0" applyFont="1" applyFill="1" applyBorder="1" applyAlignment="1">
      <alignment horizontal="left" wrapText="1"/>
    </xf>
    <xf numFmtId="0" fontId="157" fillId="0" borderId="0" xfId="0" applyFont="1" applyAlignment="1">
      <alignment horizontal="centerContinuous" vertical="center" wrapText="1"/>
    </xf>
    <xf numFmtId="0" fontId="101" fillId="0" borderId="0" xfId="562" applyFont="1" applyAlignment="1">
      <alignment horizontal="centerContinuous"/>
    </xf>
    <xf numFmtId="0" fontId="60" fillId="0" borderId="0" xfId="562" applyFont="1"/>
    <xf numFmtId="0" fontId="25" fillId="0" borderId="0" xfId="565" applyNumberFormat="1"/>
    <xf numFmtId="0" fontId="35" fillId="0" borderId="0" xfId="0" applyFont="1" applyAlignment="1">
      <alignment horizontal="centerContinuous" vertical="center" wrapText="1"/>
    </xf>
    <xf numFmtId="0" fontId="19" fillId="0" borderId="0" xfId="0" applyFont="1" applyAlignment="1">
      <alignment horizontal="centerContinuous"/>
    </xf>
    <xf numFmtId="178" fontId="118" fillId="0" borderId="74" xfId="34" applyNumberFormat="1" applyFont="1" applyBorder="1" applyAlignment="1">
      <alignment horizontal="center" vertical="center" wrapText="1"/>
    </xf>
    <xf numFmtId="0" fontId="41" fillId="0" borderId="59" xfId="34" applyFont="1" applyBorder="1"/>
    <xf numFmtId="0" fontId="41" fillId="0" borderId="47" xfId="34" applyFont="1" applyBorder="1"/>
    <xf numFmtId="0" fontId="60" fillId="33" borderId="0" xfId="562" applyFont="1" applyFill="1"/>
    <xf numFmtId="0" fontId="101" fillId="33" borderId="0" xfId="562" applyFont="1" applyFill="1"/>
    <xf numFmtId="168" fontId="92" fillId="23" borderId="0" xfId="14" applyNumberFormat="1" applyFont="1" applyFill="1" applyBorder="1" applyAlignment="1" applyProtection="1">
      <alignment horizontal="center" vertical="center"/>
    </xf>
    <xf numFmtId="178" fontId="119" fillId="0" borderId="0" xfId="34" applyNumberFormat="1" applyFont="1" applyAlignment="1">
      <alignment horizontal="center" vertical="center" wrapText="1"/>
    </xf>
    <xf numFmtId="0" fontId="81" fillId="0" borderId="0" xfId="34" applyFont="1" applyAlignment="1">
      <alignment horizontal="right" vertical="center"/>
    </xf>
    <xf numFmtId="3" fontId="119" fillId="0" borderId="0" xfId="34" applyNumberFormat="1" applyFont="1" applyAlignment="1">
      <alignment horizontal="right" vertical="center"/>
    </xf>
    <xf numFmtId="178" fontId="118" fillId="0" borderId="0" xfId="34" applyNumberFormat="1" applyFont="1" applyAlignment="1">
      <alignment horizontal="center" vertical="center" wrapText="1"/>
    </xf>
    <xf numFmtId="178" fontId="118" fillId="0" borderId="0" xfId="34" applyNumberFormat="1" applyFont="1" applyAlignment="1">
      <alignment horizontal="centerContinuous" vertical="center" wrapText="1"/>
    </xf>
    <xf numFmtId="178" fontId="118" fillId="0" borderId="0" xfId="34" applyNumberFormat="1" applyFont="1" applyAlignment="1">
      <alignment horizontal="centerContinuous" vertical="center"/>
    </xf>
    <xf numFmtId="0" fontId="120" fillId="0" borderId="0" xfId="34" applyFont="1" applyAlignment="1">
      <alignment vertical="center" wrapText="1" shrinkToFit="1"/>
    </xf>
    <xf numFmtId="0" fontId="119" fillId="0" borderId="0" xfId="34" applyFont="1" applyAlignment="1">
      <alignment horizontal="right" vertical="center"/>
    </xf>
    <xf numFmtId="170" fontId="119" fillId="0" borderId="0" xfId="34" applyNumberFormat="1" applyFont="1" applyAlignment="1">
      <alignment horizontal="right" vertical="center"/>
    </xf>
    <xf numFmtId="9" fontId="49" fillId="0" borderId="0" xfId="11" applyFont="1" applyFill="1" applyBorder="1" applyAlignment="1" applyProtection="1">
      <alignment horizontal="center" vertical="center"/>
    </xf>
    <xf numFmtId="166" fontId="47" fillId="0" borderId="0" xfId="34" applyNumberFormat="1" applyFont="1" applyAlignment="1">
      <alignment horizontal="center" vertical="center"/>
    </xf>
    <xf numFmtId="181" fontId="47" fillId="27" borderId="46" xfId="34" applyNumberFormat="1" applyFont="1" applyFill="1" applyBorder="1" applyAlignment="1">
      <alignment horizontal="center" vertical="center"/>
    </xf>
    <xf numFmtId="0" fontId="37" fillId="0" borderId="95" xfId="34" applyFont="1" applyBorder="1"/>
    <xf numFmtId="0" fontId="27" fillId="0" borderId="93" xfId="34" applyBorder="1" applyAlignment="1">
      <alignment horizontal="center"/>
    </xf>
    <xf numFmtId="0" fontId="27" fillId="0" borderId="95" xfId="34" applyBorder="1" applyAlignment="1">
      <alignment horizontal="center"/>
    </xf>
    <xf numFmtId="176" fontId="55" fillId="27" borderId="93" xfId="35" applyNumberFormat="1" applyFont="1" applyFill="1" applyBorder="1"/>
    <xf numFmtId="176" fontId="55" fillId="27" borderId="0" xfId="35" applyNumberFormat="1" applyFont="1" applyFill="1" applyBorder="1"/>
    <xf numFmtId="0" fontId="47" fillId="27" borderId="0" xfId="34" applyFont="1" applyFill="1"/>
    <xf numFmtId="0" fontId="32" fillId="0" borderId="0" xfId="34" applyFont="1"/>
    <xf numFmtId="1" fontId="32" fillId="0" borderId="0" xfId="34" applyNumberFormat="1" applyFont="1"/>
    <xf numFmtId="3" fontId="22" fillId="27" borderId="32" xfId="81" applyNumberFormat="1" applyFont="1" applyFill="1" applyBorder="1" applyAlignment="1" applyProtection="1">
      <alignment horizontal="right"/>
    </xf>
    <xf numFmtId="3" fontId="131" fillId="4" borderId="0" xfId="81" applyNumberFormat="1" applyFont="1" applyFill="1" applyBorder="1" applyAlignment="1" applyProtection="1">
      <alignment horizontal="right"/>
    </xf>
    <xf numFmtId="170" fontId="135" fillId="27" borderId="32" xfId="11" applyNumberFormat="1" applyFont="1" applyFill="1" applyBorder="1" applyAlignment="1" applyProtection="1">
      <alignment horizontal="center" vertical="center"/>
    </xf>
    <xf numFmtId="0" fontId="148" fillId="2" borderId="67" xfId="7" applyFont="1" applyFill="1" applyBorder="1" applyProtection="1">
      <protection hidden="1"/>
    </xf>
    <xf numFmtId="0" fontId="19" fillId="2" borderId="67" xfId="7" applyFont="1" applyFill="1" applyBorder="1" applyProtection="1">
      <protection hidden="1"/>
    </xf>
    <xf numFmtId="0" fontId="158" fillId="0" borderId="0" xfId="0" applyFont="1" applyAlignment="1">
      <alignment horizontal="centerContinuous"/>
    </xf>
    <xf numFmtId="0" fontId="159" fillId="0" borderId="0" xfId="0" applyFont="1" applyAlignment="1">
      <alignment horizontal="centerContinuous"/>
    </xf>
    <xf numFmtId="0" fontId="48" fillId="0" borderId="0" xfId="34" applyFont="1" applyAlignment="1">
      <alignment vertical="center"/>
    </xf>
    <xf numFmtId="0" fontId="119" fillId="0" borderId="0" xfId="34" applyFont="1" applyAlignment="1">
      <alignment vertical="center"/>
    </xf>
    <xf numFmtId="178" fontId="119" fillId="0" borderId="0" xfId="34" applyNumberFormat="1" applyFont="1" applyAlignment="1">
      <alignment horizontal="centerContinuous" vertical="center" wrapText="1"/>
    </xf>
    <xf numFmtId="178" fontId="119" fillId="0" borderId="0" xfId="34" applyNumberFormat="1" applyFont="1" applyAlignment="1">
      <alignment horizontal="centerContinuous" vertical="center"/>
    </xf>
    <xf numFmtId="0" fontId="160" fillId="0" borderId="0" xfId="34" applyFont="1" applyAlignment="1">
      <alignment vertical="center" wrapText="1" shrinkToFit="1"/>
    </xf>
    <xf numFmtId="9" fontId="95" fillId="28" borderId="0" xfId="0" applyNumberFormat="1" applyFont="1" applyFill="1"/>
    <xf numFmtId="0" fontId="48" fillId="0" borderId="0" xfId="0" applyFont="1" applyAlignment="1">
      <alignment horizontal="center"/>
    </xf>
    <xf numFmtId="168" fontId="96" fillId="0" borderId="0" xfId="0" applyNumberFormat="1" applyFont="1"/>
    <xf numFmtId="9" fontId="48" fillId="27" borderId="0" xfId="0" applyNumberFormat="1" applyFont="1" applyFill="1"/>
    <xf numFmtId="9" fontId="48" fillId="27" borderId="0" xfId="0" applyNumberFormat="1" applyFont="1" applyFill="1" applyAlignment="1">
      <alignment horizontal="center"/>
    </xf>
    <xf numFmtId="168" fontId="69" fillId="27" borderId="0" xfId="34" applyNumberFormat="1" applyFont="1" applyFill="1"/>
    <xf numFmtId="168" fontId="48" fillId="27" borderId="0" xfId="14" applyNumberFormat="1" applyFont="1" applyFill="1"/>
    <xf numFmtId="0" fontId="48" fillId="0" borderId="0" xfId="0" applyFont="1" applyAlignment="1">
      <alignment horizontal="right"/>
    </xf>
    <xf numFmtId="0" fontId="109" fillId="0" borderId="87" xfId="34" applyFont="1" applyBorder="1" applyAlignment="1">
      <alignment horizontal="left" indent="1"/>
    </xf>
    <xf numFmtId="3" fontId="104" fillId="28" borderId="0" xfId="34" applyNumberFormat="1" applyFont="1" applyFill="1"/>
    <xf numFmtId="3" fontId="104" fillId="28" borderId="93" xfId="34" applyNumberFormat="1" applyFont="1" applyFill="1" applyBorder="1"/>
    <xf numFmtId="0" fontId="101" fillId="0" borderId="87" xfId="34" applyFont="1" applyBorder="1"/>
    <xf numFmtId="0" fontId="109" fillId="0" borderId="93" xfId="34" applyFont="1" applyBorder="1" applyAlignment="1">
      <alignment horizontal="left" indent="1"/>
    </xf>
    <xf numFmtId="0" fontId="101" fillId="0" borderId="93" xfId="34" applyFont="1" applyBorder="1"/>
    <xf numFmtId="170" fontId="81" fillId="27" borderId="0" xfId="11" applyNumberFormat="1" applyFont="1" applyFill="1" applyBorder="1" applyAlignment="1" applyProtection="1">
      <alignment horizontal="center"/>
    </xf>
    <xf numFmtId="170" fontId="101" fillId="0" borderId="0" xfId="11" applyNumberFormat="1" applyFont="1"/>
    <xf numFmtId="4" fontId="95" fillId="29" borderId="103" xfId="562" applyNumberFormat="1" applyFont="1" applyFill="1" applyBorder="1" applyAlignment="1">
      <alignment vertical="top" wrapText="1"/>
    </xf>
    <xf numFmtId="0" fontId="60" fillId="28" borderId="0" xfId="562" applyFont="1" applyFill="1" applyAlignment="1">
      <alignment horizontal="center"/>
    </xf>
    <xf numFmtId="10" fontId="60" fillId="29" borderId="0" xfId="11" applyNumberFormat="1" applyFont="1" applyFill="1"/>
    <xf numFmtId="186" fontId="101" fillId="0" borderId="0" xfId="562" applyNumberFormat="1" applyFont="1"/>
    <xf numFmtId="186" fontId="101" fillId="29" borderId="0" xfId="14" applyNumberFormat="1" applyFont="1" applyFill="1"/>
    <xf numFmtId="174" fontId="95" fillId="29" borderId="103" xfId="562" applyNumberFormat="1" applyFont="1" applyFill="1" applyBorder="1" applyAlignment="1">
      <alignment vertical="top" wrapText="1"/>
    </xf>
    <xf numFmtId="170" fontId="97" fillId="27" borderId="0" xfId="11" applyNumberFormat="1" applyFont="1" applyFill="1"/>
    <xf numFmtId="10" fontId="71" fillId="27" borderId="0" xfId="11" applyNumberFormat="1" applyFont="1" applyFill="1"/>
    <xf numFmtId="170" fontId="109" fillId="27" borderId="0" xfId="11" applyNumberFormat="1" applyFont="1" applyFill="1"/>
    <xf numFmtId="0" fontId="113" fillId="0" borderId="0" xfId="0" applyFont="1"/>
    <xf numFmtId="0" fontId="104" fillId="0" borderId="0" xfId="562" applyFont="1"/>
    <xf numFmtId="168" fontId="95" fillId="23" borderId="0" xfId="14" applyNumberFormat="1" applyFont="1" applyFill="1" applyBorder="1" applyAlignment="1" applyProtection="1">
      <alignment horizontal="center"/>
    </xf>
    <xf numFmtId="3" fontId="60" fillId="23" borderId="43" xfId="34" applyNumberFormat="1" applyFont="1" applyFill="1" applyBorder="1" applyAlignment="1">
      <alignment horizontal="center"/>
    </xf>
    <xf numFmtId="166" fontId="0" fillId="0" borderId="0" xfId="14" applyFont="1" applyFill="1"/>
    <xf numFmtId="4" fontId="128" fillId="23" borderId="67" xfId="81" applyNumberFormat="1" applyFont="1" applyFill="1" applyBorder="1" applyAlignment="1" applyProtection="1">
      <alignment horizontal="center" vertical="center" wrapText="1"/>
    </xf>
    <xf numFmtId="4" fontId="128" fillId="23" borderId="0" xfId="81" applyNumberFormat="1" applyFont="1" applyFill="1" applyBorder="1" applyAlignment="1" applyProtection="1">
      <alignment horizontal="center" vertical="center" wrapText="1"/>
    </xf>
    <xf numFmtId="2" fontId="95" fillId="23" borderId="0" xfId="81" applyNumberFormat="1" applyFont="1" applyFill="1" applyBorder="1" applyAlignment="1" applyProtection="1">
      <alignment horizontal="center" vertical="center"/>
    </xf>
    <xf numFmtId="9" fontId="19" fillId="4" borderId="0" xfId="81" applyNumberFormat="1" applyFont="1" applyFill="1" applyBorder="1" applyAlignment="1" applyProtection="1">
      <alignment horizontal="right"/>
    </xf>
    <xf numFmtId="168" fontId="162" fillId="2" borderId="0" xfId="14" applyNumberFormat="1" applyFont="1" applyFill="1" applyBorder="1" applyAlignment="1" applyProtection="1">
      <alignment horizontal="right" vertical="center"/>
    </xf>
    <xf numFmtId="168" fontId="122" fillId="0" borderId="0" xfId="14" applyNumberFormat="1" applyFont="1" applyFill="1" applyBorder="1" applyAlignment="1" applyProtection="1">
      <alignment horizontal="right" vertical="center"/>
    </xf>
    <xf numFmtId="0" fontId="37" fillId="4" borderId="47" xfId="34" applyFont="1" applyFill="1" applyBorder="1"/>
    <xf numFmtId="0" fontId="41" fillId="4" borderId="0" xfId="34" applyFont="1" applyFill="1"/>
    <xf numFmtId="181" fontId="47" fillId="4" borderId="0" xfId="34" applyNumberFormat="1" applyFont="1" applyFill="1" applyAlignment="1">
      <alignment horizontal="center" vertical="center"/>
    </xf>
    <xf numFmtId="9" fontId="163" fillId="0" borderId="0" xfId="11" applyFont="1" applyAlignment="1">
      <alignment vertical="center"/>
    </xf>
    <xf numFmtId="9" fontId="143" fillId="23" borderId="0" xfId="11" applyFont="1" applyFill="1" applyBorder="1" applyAlignment="1">
      <alignment vertical="center"/>
    </xf>
    <xf numFmtId="9" fontId="143" fillId="4" borderId="0" xfId="11" applyFont="1" applyFill="1" applyAlignment="1">
      <alignment vertical="center"/>
    </xf>
    <xf numFmtId="9" fontId="143" fillId="0" borderId="0" xfId="11" applyFont="1" applyFill="1" applyAlignment="1">
      <alignment vertical="center"/>
    </xf>
    <xf numFmtId="0" fontId="126" fillId="0" borderId="0" xfId="0" applyFont="1"/>
    <xf numFmtId="185" fontId="95" fillId="28" borderId="0" xfId="2" applyNumberFormat="1" applyFont="1" applyFill="1"/>
    <xf numFmtId="185" fontId="95" fillId="28" borderId="0" xfId="0" applyNumberFormat="1" applyFont="1" applyFill="1"/>
    <xf numFmtId="0" fontId="33" fillId="0" borderId="0" xfId="7" applyFont="1" applyAlignment="1">
      <alignment wrapText="1"/>
    </xf>
    <xf numFmtId="0" fontId="15" fillId="0" borderId="23" xfId="7" applyFont="1" applyBorder="1" applyAlignment="1">
      <alignment horizontal="left" indent="3"/>
    </xf>
    <xf numFmtId="0" fontId="165" fillId="0" borderId="11" xfId="7" applyFont="1" applyBorder="1"/>
    <xf numFmtId="0" fontId="15" fillId="0" borderId="11" xfId="7" applyFont="1" applyBorder="1" applyAlignment="1">
      <alignment horizontal="left" indent="3"/>
    </xf>
    <xf numFmtId="49" fontId="15" fillId="0" borderId="11" xfId="7" applyNumberFormat="1" applyFont="1" applyBorder="1" applyAlignment="1">
      <alignment horizontal="left" wrapText="1" indent="3"/>
    </xf>
    <xf numFmtId="0" fontId="166" fillId="2" borderId="0" xfId="7" applyFont="1" applyFill="1" applyProtection="1">
      <protection hidden="1"/>
    </xf>
    <xf numFmtId="1" fontId="167" fillId="2" borderId="0" xfId="7" applyNumberFormat="1" applyFont="1" applyFill="1" applyAlignment="1" applyProtection="1">
      <alignment horizontal="center"/>
      <protection hidden="1"/>
    </xf>
    <xf numFmtId="3" fontId="96" fillId="0" borderId="0" xfId="34" applyNumberFormat="1" applyFont="1" applyAlignment="1">
      <alignment horizontal="right" vertical="center"/>
    </xf>
    <xf numFmtId="0" fontId="96" fillId="0" borderId="0" xfId="34" applyFont="1"/>
    <xf numFmtId="9" fontId="96" fillId="0" borderId="0" xfId="34" applyNumberFormat="1" applyFont="1"/>
    <xf numFmtId="3" fontId="96" fillId="0" borderId="0" xfId="34" applyNumberFormat="1" applyFont="1" applyAlignment="1">
      <alignment vertical="center"/>
    </xf>
    <xf numFmtId="0" fontId="96" fillId="0" borderId="0" xfId="34" applyFont="1" applyAlignment="1">
      <alignment horizontal="left"/>
    </xf>
    <xf numFmtId="179" fontId="96" fillId="0" borderId="0" xfId="34" applyNumberFormat="1" applyFont="1"/>
    <xf numFmtId="180" fontId="96" fillId="0" borderId="0" xfId="34" applyNumberFormat="1" applyFont="1"/>
    <xf numFmtId="166" fontId="28" fillId="28" borderId="46" xfId="14" applyFont="1" applyFill="1" applyBorder="1" applyAlignment="1">
      <alignment horizontal="center" vertical="center"/>
    </xf>
    <xf numFmtId="166" fontId="41" fillId="26" borderId="46" xfId="14" applyFont="1" applyFill="1" applyBorder="1" applyAlignment="1">
      <alignment horizontal="center" vertical="center"/>
    </xf>
    <xf numFmtId="10" fontId="37" fillId="4" borderId="0" xfId="11" applyNumberFormat="1" applyFont="1" applyFill="1" applyBorder="1" applyAlignment="1">
      <alignment horizontal="center" vertical="center"/>
    </xf>
    <xf numFmtId="3" fontId="104" fillId="22" borderId="0" xfId="34" applyNumberFormat="1" applyFont="1" applyFill="1"/>
    <xf numFmtId="165" fontId="101" fillId="0" borderId="0" xfId="2" applyFont="1" applyBorder="1"/>
    <xf numFmtId="178" fontId="36" fillId="0" borderId="87" xfId="0" applyNumberFormat="1" applyFont="1" applyBorder="1" applyAlignment="1">
      <alignment horizontal="left"/>
    </xf>
    <xf numFmtId="171" fontId="35" fillId="0" borderId="87" xfId="0" quotePrefix="1" applyNumberFormat="1" applyFont="1" applyBorder="1"/>
    <xf numFmtId="171" fontId="35" fillId="0" borderId="87" xfId="0" applyNumberFormat="1" applyFont="1" applyBorder="1"/>
    <xf numFmtId="0" fontId="19" fillId="0" borderId="87" xfId="0" applyFont="1" applyBorder="1"/>
    <xf numFmtId="0" fontId="94" fillId="0" borderId="67" xfId="0" applyFont="1" applyBorder="1"/>
    <xf numFmtId="178" fontId="36" fillId="0" borderId="0" xfId="0" applyNumberFormat="1" applyFont="1" applyAlignment="1">
      <alignment horizontal="left"/>
    </xf>
    <xf numFmtId="171" fontId="35" fillId="0" borderId="0" xfId="0" quotePrefix="1" applyNumberFormat="1" applyFont="1"/>
    <xf numFmtId="171" fontId="35" fillId="0" borderId="0" xfId="0" applyNumberFormat="1" applyFont="1"/>
    <xf numFmtId="0" fontId="94" fillId="0" borderId="109" xfId="0" applyFont="1" applyBorder="1"/>
    <xf numFmtId="170" fontId="36" fillId="0" borderId="88" xfId="11" applyNumberFormat="1" applyFont="1" applyBorder="1" applyAlignment="1" applyProtection="1"/>
    <xf numFmtId="170" fontId="36" fillId="0" borderId="87" xfId="11" applyNumberFormat="1" applyFont="1" applyBorder="1" applyAlignment="1" applyProtection="1">
      <alignment horizontal="left"/>
    </xf>
    <xf numFmtId="170" fontId="36" fillId="0" borderId="0" xfId="11" applyNumberFormat="1" applyFont="1" applyBorder="1" applyAlignment="1" applyProtection="1">
      <alignment horizontal="left"/>
    </xf>
    <xf numFmtId="170" fontId="81" fillId="26" borderId="2" xfId="11" applyNumberFormat="1" applyFont="1" applyFill="1" applyBorder="1" applyAlignment="1" applyProtection="1">
      <alignment horizontal="right" vertical="center"/>
      <protection locked="0"/>
    </xf>
    <xf numFmtId="170" fontId="82" fillId="4" borderId="4" xfId="11" applyNumberFormat="1" applyFont="1" applyFill="1" applyBorder="1" applyProtection="1"/>
    <xf numFmtId="0" fontId="41" fillId="0" borderId="93" xfId="34" applyFont="1" applyBorder="1" applyAlignment="1">
      <alignment vertical="center"/>
    </xf>
    <xf numFmtId="3" fontId="41" fillId="27" borderId="57" xfId="34" applyNumberFormat="1" applyFont="1" applyFill="1" applyBorder="1" applyAlignment="1">
      <alignment horizontal="center" vertical="center"/>
    </xf>
    <xf numFmtId="170" fontId="152" fillId="0" borderId="0" xfId="11" applyNumberFormat="1" applyFont="1" applyBorder="1" applyAlignment="1">
      <alignment horizontal="center" vertical="center"/>
    </xf>
    <xf numFmtId="170" fontId="94" fillId="0" borderId="0" xfId="11" applyNumberFormat="1" applyFont="1" applyFill="1" applyBorder="1" applyAlignment="1" applyProtection="1">
      <alignment horizontal="center" vertical="center"/>
    </xf>
    <xf numFmtId="170" fontId="95" fillId="28" borderId="0" xfId="0" applyNumberFormat="1" applyFont="1" applyFill="1" applyAlignment="1">
      <alignment horizontal="center"/>
    </xf>
    <xf numFmtId="168" fontId="82" fillId="0" borderId="11" xfId="14" applyNumberFormat="1" applyFont="1" applyFill="1" applyBorder="1" applyAlignment="1" applyProtection="1">
      <alignment horizontal="left" vertical="center" wrapText="1" indent="4"/>
    </xf>
    <xf numFmtId="0" fontId="143" fillId="11" borderId="0" xfId="0" applyFont="1" applyFill="1" applyAlignment="1">
      <alignment horizontal="center" vertical="center" wrapText="1"/>
    </xf>
    <xf numFmtId="0" fontId="59" fillId="11" borderId="0" xfId="0" applyFont="1" applyFill="1"/>
    <xf numFmtId="175" fontId="144" fillId="11" borderId="0" xfId="0" applyNumberFormat="1" applyFont="1" applyFill="1" applyAlignment="1">
      <alignment wrapText="1"/>
    </xf>
    <xf numFmtId="175" fontId="144" fillId="11" borderId="0" xfId="0" applyNumberFormat="1" applyFont="1" applyFill="1" applyAlignment="1">
      <alignment horizontal="center" wrapText="1"/>
    </xf>
    <xf numFmtId="175" fontId="50" fillId="11" borderId="0" xfId="0" applyNumberFormat="1" applyFont="1" applyFill="1" applyAlignment="1">
      <alignment horizontal="center" wrapText="1"/>
    </xf>
    <xf numFmtId="9" fontId="96" fillId="0" borderId="0" xfId="0" applyNumberFormat="1" applyFont="1"/>
    <xf numFmtId="9" fontId="49" fillId="17" borderId="112" xfId="11" applyFont="1" applyFill="1" applyBorder="1" applyAlignment="1" applyProtection="1">
      <alignment horizontal="left"/>
    </xf>
    <xf numFmtId="9" fontId="49" fillId="17" borderId="114" xfId="11" applyFont="1" applyFill="1" applyBorder="1" applyAlignment="1" applyProtection="1">
      <alignment horizontal="left"/>
    </xf>
    <xf numFmtId="174" fontId="49" fillId="28" borderId="115" xfId="2" applyNumberFormat="1" applyFont="1" applyFill="1" applyBorder="1" applyAlignment="1" applyProtection="1">
      <alignment horizontal="right" vertical="center"/>
      <protection locked="0"/>
    </xf>
    <xf numFmtId="9" fontId="49" fillId="17" borderId="116" xfId="11" applyFont="1" applyFill="1" applyBorder="1" applyAlignment="1" applyProtection="1">
      <alignment horizontal="left"/>
    </xf>
    <xf numFmtId="174" fontId="49" fillId="28" borderId="117" xfId="2" applyNumberFormat="1" applyFont="1" applyFill="1" applyBorder="1" applyAlignment="1" applyProtection="1">
      <alignment horizontal="right" vertical="center"/>
      <protection locked="0"/>
    </xf>
    <xf numFmtId="174" fontId="49" fillId="28" borderId="113" xfId="2" applyNumberFormat="1" applyFont="1" applyFill="1" applyBorder="1" applyAlignment="1" applyProtection="1">
      <alignment horizontal="center" vertical="center"/>
      <protection locked="0"/>
    </xf>
    <xf numFmtId="0" fontId="40" fillId="0" borderId="0" xfId="34" applyFont="1" applyAlignment="1">
      <alignment horizontal="left"/>
    </xf>
    <xf numFmtId="6" fontId="74" fillId="4" borderId="0" xfId="83" applyNumberFormat="1" applyFont="1" applyFill="1"/>
    <xf numFmtId="166" fontId="74" fillId="4" borderId="67" xfId="561" applyFont="1" applyFill="1" applyBorder="1"/>
    <xf numFmtId="0" fontId="73" fillId="0" borderId="0" xfId="83" applyFont="1" applyAlignment="1">
      <alignment vertical="center" wrapText="1"/>
    </xf>
    <xf numFmtId="3" fontId="94" fillId="0" borderId="0" xfId="7" applyNumberFormat="1" applyFont="1" applyAlignment="1">
      <alignment horizontal="center" vertical="center"/>
    </xf>
    <xf numFmtId="0" fontId="151" fillId="0" borderId="0" xfId="7" applyFont="1" applyAlignment="1">
      <alignment vertical="center" wrapText="1"/>
    </xf>
    <xf numFmtId="0" fontId="151" fillId="0" borderId="0" xfId="7" applyFont="1" applyAlignment="1">
      <alignment vertical="center"/>
    </xf>
    <xf numFmtId="3" fontId="22" fillId="27" borderId="64" xfId="81" applyNumberFormat="1" applyFont="1" applyFill="1" applyBorder="1" applyAlignment="1" applyProtection="1">
      <alignment horizontal="right"/>
    </xf>
    <xf numFmtId="9" fontId="161" fillId="23" borderId="0" xfId="11" applyFont="1" applyFill="1" applyBorder="1" applyAlignment="1" applyProtection="1">
      <alignment horizontal="center"/>
    </xf>
    <xf numFmtId="10" fontId="19" fillId="4" borderId="123" xfId="11" applyNumberFormat="1" applyFont="1" applyFill="1" applyBorder="1" applyAlignment="1" applyProtection="1">
      <alignment horizontal="center"/>
    </xf>
    <xf numFmtId="9" fontId="131" fillId="28" borderId="0" xfId="11" applyFont="1" applyFill="1" applyBorder="1" applyAlignment="1" applyProtection="1">
      <alignment horizontal="center" vertical="center"/>
    </xf>
    <xf numFmtId="3" fontId="134" fillId="28" borderId="94" xfId="11" applyNumberFormat="1" applyFont="1" applyFill="1" applyBorder="1" applyAlignment="1" applyProtection="1">
      <alignment horizontal="center" vertical="center"/>
    </xf>
    <xf numFmtId="10" fontId="19" fillId="4" borderId="60" xfId="11" applyNumberFormat="1" applyFont="1" applyFill="1" applyBorder="1" applyAlignment="1" applyProtection="1">
      <alignment horizontal="center"/>
    </xf>
    <xf numFmtId="10" fontId="19" fillId="4" borderId="0" xfId="11" applyNumberFormat="1" applyFont="1" applyFill="1" applyBorder="1" applyAlignment="1" applyProtection="1">
      <alignment horizontal="center"/>
    </xf>
    <xf numFmtId="0" fontId="168" fillId="23" borderId="73" xfId="7" applyFont="1" applyFill="1" applyBorder="1" applyAlignment="1">
      <alignment horizontal="centerContinuous" vertical="center"/>
    </xf>
    <xf numFmtId="3" fontId="170" fillId="23" borderId="93" xfId="81" applyNumberFormat="1" applyFont="1" applyFill="1" applyBorder="1" applyAlignment="1" applyProtection="1">
      <alignment horizontal="center" vertical="center"/>
    </xf>
    <xf numFmtId="168" fontId="171" fillId="0" borderId="0" xfId="81" applyNumberFormat="1" applyFont="1" applyFill="1" applyBorder="1" applyProtection="1"/>
    <xf numFmtId="168" fontId="169" fillId="23" borderId="9" xfId="14" applyNumberFormat="1" applyFont="1" applyFill="1" applyBorder="1" applyAlignment="1" applyProtection="1">
      <alignment horizontal="left" vertical="center"/>
    </xf>
    <xf numFmtId="168" fontId="169" fillId="23" borderId="12" xfId="14" applyNumberFormat="1" applyFont="1" applyFill="1" applyBorder="1" applyAlignment="1" applyProtection="1">
      <alignment horizontal="left" vertical="center"/>
    </xf>
    <xf numFmtId="168" fontId="172" fillId="4" borderId="0" xfId="14" applyNumberFormat="1" applyFont="1" applyFill="1" applyBorder="1" applyAlignment="1" applyProtection="1">
      <alignment horizontal="center"/>
    </xf>
    <xf numFmtId="168" fontId="169" fillId="0" borderId="0" xfId="14" applyNumberFormat="1" applyFont="1" applyFill="1" applyBorder="1" applyAlignment="1" applyProtection="1">
      <alignment horizontal="left" vertical="center"/>
    </xf>
    <xf numFmtId="168" fontId="169" fillId="0" borderId="0" xfId="14" applyNumberFormat="1" applyFont="1" applyFill="1" applyBorder="1" applyAlignment="1" applyProtection="1">
      <alignment vertical="center"/>
    </xf>
    <xf numFmtId="168" fontId="169" fillId="0" borderId="0" xfId="14" applyNumberFormat="1" applyFont="1" applyFill="1" applyBorder="1" applyAlignment="1" applyProtection="1">
      <alignment horizontal="right" vertical="center"/>
    </xf>
    <xf numFmtId="168" fontId="169" fillId="0" borderId="0" xfId="14" applyNumberFormat="1" applyFont="1" applyFill="1" applyBorder="1" applyAlignment="1">
      <alignment horizontal="center"/>
    </xf>
    <xf numFmtId="168" fontId="172" fillId="0" borderId="0" xfId="14" applyNumberFormat="1" applyFont="1" applyFill="1" applyBorder="1" applyAlignment="1" applyProtection="1">
      <alignment horizontal="center" vertical="center"/>
    </xf>
    <xf numFmtId="168" fontId="169" fillId="0" borderId="0" xfId="14" applyNumberFormat="1" applyFont="1" applyFill="1" applyBorder="1" applyAlignment="1" applyProtection="1">
      <alignment horizontal="center" vertical="center"/>
    </xf>
    <xf numFmtId="168" fontId="169" fillId="23" borderId="13" xfId="14" applyNumberFormat="1" applyFont="1" applyFill="1" applyBorder="1" applyAlignment="1" applyProtection="1">
      <alignment horizontal="right" vertical="center"/>
    </xf>
    <xf numFmtId="168" fontId="169" fillId="23" borderId="14" xfId="14" applyNumberFormat="1" applyFont="1" applyFill="1" applyBorder="1" applyAlignment="1" applyProtection="1">
      <alignment horizontal="right" vertical="center"/>
    </xf>
    <xf numFmtId="168" fontId="172" fillId="4" borderId="0" xfId="14" applyNumberFormat="1" applyFont="1" applyFill="1" applyBorder="1" applyAlignment="1" applyProtection="1">
      <alignment horizontal="right" vertical="center"/>
    </xf>
    <xf numFmtId="168" fontId="172" fillId="2" borderId="0" xfId="14" applyNumberFormat="1" applyFont="1" applyFill="1" applyBorder="1" applyProtection="1"/>
    <xf numFmtId="168" fontId="172" fillId="0" borderId="0" xfId="14" applyNumberFormat="1" applyFont="1" applyFill="1" applyBorder="1" applyProtection="1"/>
    <xf numFmtId="168" fontId="169" fillId="23" borderId="0" xfId="14" applyNumberFormat="1" applyFont="1" applyFill="1" applyBorder="1" applyAlignment="1" applyProtection="1">
      <alignment horizontal="left" vertical="center"/>
    </xf>
    <xf numFmtId="168" fontId="169" fillId="23" borderId="0" xfId="14" applyNumberFormat="1" applyFont="1" applyFill="1" applyBorder="1" applyAlignment="1" applyProtection="1">
      <alignment horizontal="right" vertical="center"/>
    </xf>
    <xf numFmtId="168" fontId="169" fillId="4" borderId="0" xfId="14" applyNumberFormat="1" applyFont="1" applyFill="1" applyBorder="1" applyAlignment="1" applyProtection="1">
      <alignment horizontal="left" vertical="center"/>
    </xf>
    <xf numFmtId="168" fontId="169" fillId="4" borderId="0" xfId="14" applyNumberFormat="1" applyFont="1" applyFill="1" applyBorder="1" applyAlignment="1" applyProtection="1">
      <alignment horizontal="right" vertical="center"/>
    </xf>
    <xf numFmtId="168" fontId="172" fillId="23" borderId="0" xfId="14" applyNumberFormat="1" applyFont="1" applyFill="1" applyBorder="1" applyAlignment="1" applyProtection="1">
      <alignment horizontal="left"/>
    </xf>
    <xf numFmtId="168" fontId="172" fillId="23" borderId="0" xfId="14" applyNumberFormat="1" applyFont="1" applyFill="1" applyBorder="1" applyAlignment="1" applyProtection="1">
      <alignment horizontal="center"/>
    </xf>
    <xf numFmtId="168" fontId="169" fillId="23" borderId="0" xfId="14" applyNumberFormat="1" applyFont="1" applyFill="1" applyBorder="1" applyAlignment="1" applyProtection="1"/>
    <xf numFmtId="168" fontId="172" fillId="4" borderId="0" xfId="14" applyNumberFormat="1" applyFont="1" applyFill="1" applyBorder="1" applyProtection="1"/>
    <xf numFmtId="168" fontId="172" fillId="2" borderId="0" xfId="14" applyNumberFormat="1" applyFont="1" applyFill="1" applyBorder="1" applyAlignment="1" applyProtection="1">
      <alignment horizontal="left"/>
    </xf>
    <xf numFmtId="168" fontId="172" fillId="2" borderId="0" xfId="14" applyNumberFormat="1" applyFont="1" applyFill="1" applyBorder="1" applyAlignment="1" applyProtection="1">
      <alignment horizontal="center"/>
    </xf>
    <xf numFmtId="168" fontId="169" fillId="2" borderId="0" xfId="14" applyNumberFormat="1" applyFont="1" applyFill="1" applyBorder="1" applyAlignment="1" applyProtection="1"/>
    <xf numFmtId="168" fontId="169" fillId="2" borderId="0" xfId="14" applyNumberFormat="1" applyFont="1" applyFill="1" applyBorder="1" applyAlignment="1" applyProtection="1">
      <alignment horizontal="center"/>
    </xf>
    <xf numFmtId="168" fontId="169" fillId="2" borderId="0" xfId="14" applyNumberFormat="1" applyFont="1" applyFill="1" applyBorder="1" applyProtection="1"/>
    <xf numFmtId="168" fontId="169" fillId="6" borderId="9" xfId="14" applyNumberFormat="1" applyFont="1" applyFill="1" applyBorder="1" applyAlignment="1" applyProtection="1">
      <alignment horizontal="left" vertical="center"/>
    </xf>
    <xf numFmtId="168" fontId="169" fillId="5" borderId="12" xfId="14" applyNumberFormat="1" applyFont="1" applyFill="1" applyBorder="1" applyAlignment="1" applyProtection="1">
      <alignment horizontal="left" vertical="center"/>
    </xf>
    <xf numFmtId="168" fontId="169" fillId="6" borderId="12" xfId="14" applyNumberFormat="1" applyFont="1" applyFill="1" applyBorder="1" applyAlignment="1" applyProtection="1">
      <alignment horizontal="left" vertical="center"/>
    </xf>
    <xf numFmtId="168" fontId="169" fillId="6" borderId="13" xfId="14" applyNumberFormat="1" applyFont="1" applyFill="1" applyBorder="1" applyAlignment="1" applyProtection="1">
      <alignment horizontal="right" vertical="center"/>
    </xf>
    <xf numFmtId="168" fontId="169" fillId="6" borderId="14" xfId="14" applyNumberFormat="1" applyFont="1" applyFill="1" applyBorder="1" applyAlignment="1" applyProtection="1">
      <alignment horizontal="right" vertical="center"/>
    </xf>
    <xf numFmtId="168" fontId="169" fillId="6" borderId="0" xfId="14" applyNumberFormat="1" applyFont="1" applyFill="1" applyBorder="1" applyAlignment="1" applyProtection="1">
      <alignment horizontal="right" vertical="center"/>
    </xf>
    <xf numFmtId="168" fontId="169" fillId="23" borderId="12" xfId="14" applyNumberFormat="1" applyFont="1" applyFill="1" applyBorder="1" applyAlignment="1" applyProtection="1">
      <alignment horizontal="right" vertical="center"/>
    </xf>
    <xf numFmtId="168" fontId="169" fillId="0" borderId="0" xfId="14" applyNumberFormat="1" applyFont="1" applyFill="1" applyBorder="1" applyProtection="1"/>
    <xf numFmtId="168" fontId="172" fillId="0" borderId="0" xfId="14" applyNumberFormat="1" applyFont="1" applyFill="1" applyBorder="1" applyAlignment="1" applyProtection="1">
      <alignment horizontal="left" vertical="center"/>
    </xf>
    <xf numFmtId="168" fontId="172" fillId="0" borderId="0" xfId="14" applyNumberFormat="1" applyFont="1" applyFill="1" applyBorder="1" applyAlignment="1" applyProtection="1">
      <alignment horizontal="right" vertical="center"/>
    </xf>
    <xf numFmtId="168" fontId="169" fillId="27" borderId="9" xfId="14" applyNumberFormat="1" applyFont="1" applyFill="1" applyBorder="1" applyAlignment="1" applyProtection="1">
      <alignment horizontal="right" vertical="center"/>
    </xf>
    <xf numFmtId="168" fontId="172" fillId="23" borderId="12" xfId="14" applyNumberFormat="1" applyFont="1" applyFill="1" applyBorder="1" applyAlignment="1" applyProtection="1">
      <alignment horizontal="left" vertical="center"/>
    </xf>
    <xf numFmtId="168" fontId="172" fillId="23" borderId="13" xfId="14" applyNumberFormat="1" applyFont="1" applyFill="1" applyBorder="1" applyAlignment="1" applyProtection="1">
      <alignment horizontal="right" vertical="center"/>
    </xf>
    <xf numFmtId="168" fontId="172" fillId="2" borderId="0" xfId="14" applyNumberFormat="1" applyFont="1" applyFill="1" applyProtection="1"/>
    <xf numFmtId="168" fontId="172" fillId="2" borderId="0" xfId="14" applyNumberFormat="1" applyFont="1" applyFill="1" applyAlignment="1" applyProtection="1"/>
    <xf numFmtId="168" fontId="172" fillId="5" borderId="87" xfId="14" applyNumberFormat="1" applyFont="1" applyFill="1" applyBorder="1" applyAlignment="1" applyProtection="1">
      <alignment horizontal="left" vertical="center"/>
    </xf>
    <xf numFmtId="168" fontId="172" fillId="5" borderId="87" xfId="14" applyNumberFormat="1" applyFont="1" applyFill="1" applyBorder="1" applyAlignment="1" applyProtection="1">
      <alignment vertical="center"/>
    </xf>
    <xf numFmtId="168" fontId="172" fillId="5" borderId="88" xfId="14" applyNumberFormat="1" applyFont="1" applyFill="1" applyBorder="1" applyAlignment="1" applyProtection="1">
      <alignment horizontal="right" vertical="center"/>
    </xf>
    <xf numFmtId="168" fontId="172" fillId="5" borderId="93" xfId="14" applyNumberFormat="1" applyFont="1" applyFill="1" applyBorder="1" applyAlignment="1" applyProtection="1">
      <alignment horizontal="left" vertical="center"/>
    </xf>
    <xf numFmtId="168" fontId="172" fillId="23" borderId="0" xfId="14" applyNumberFormat="1" applyFont="1" applyFill="1" applyBorder="1" applyAlignment="1" applyProtection="1">
      <alignment horizontal="left" vertical="center"/>
    </xf>
    <xf numFmtId="168" fontId="172" fillId="23" borderId="0" xfId="14" applyNumberFormat="1" applyFont="1" applyFill="1" applyBorder="1" applyAlignment="1" applyProtection="1">
      <alignment horizontal="center" vertical="center"/>
    </xf>
    <xf numFmtId="168" fontId="172" fillId="23" borderId="0" xfId="14" applyNumberFormat="1" applyFont="1" applyFill="1" applyBorder="1" applyAlignment="1" applyProtection="1">
      <alignment horizontal="right" vertical="center"/>
    </xf>
    <xf numFmtId="168" fontId="172" fillId="2" borderId="0" xfId="14" applyNumberFormat="1" applyFont="1" applyFill="1" applyBorder="1" applyAlignment="1" applyProtection="1">
      <alignment horizontal="center" vertical="center"/>
    </xf>
    <xf numFmtId="168" fontId="172" fillId="23" borderId="0" xfId="14" applyNumberFormat="1" applyFont="1" applyFill="1" applyBorder="1" applyProtection="1"/>
    <xf numFmtId="170" fontId="172" fillId="27" borderId="0" xfId="11" applyNumberFormat="1" applyFont="1" applyFill="1" applyBorder="1" applyProtection="1"/>
    <xf numFmtId="168" fontId="172" fillId="2" borderId="0" xfId="14" applyNumberFormat="1" applyFont="1" applyFill="1" applyBorder="1" applyAlignment="1" applyProtection="1">
      <alignment horizontal="left" vertical="center"/>
    </xf>
    <xf numFmtId="0" fontId="172" fillId="2" borderId="0" xfId="14" applyNumberFormat="1" applyFont="1" applyFill="1" applyBorder="1" applyAlignment="1" applyProtection="1">
      <alignment horizontal="center" vertical="center"/>
    </xf>
    <xf numFmtId="168" fontId="172" fillId="23" borderId="26" xfId="14" applyNumberFormat="1" applyFont="1" applyFill="1" applyBorder="1" applyAlignment="1" applyProtection="1">
      <alignment horizontal="right" vertical="center"/>
    </xf>
    <xf numFmtId="168" fontId="169" fillId="23" borderId="26" xfId="14" applyNumberFormat="1" applyFont="1" applyFill="1" applyBorder="1" applyAlignment="1" applyProtection="1">
      <alignment horizontal="center"/>
    </xf>
    <xf numFmtId="168" fontId="169" fillId="0" borderId="0" xfId="14" applyNumberFormat="1" applyFont="1" applyFill="1" applyBorder="1" applyAlignment="1" applyProtection="1"/>
    <xf numFmtId="9" fontId="169" fillId="4" borderId="0" xfId="11" applyFont="1" applyFill="1" applyBorder="1" applyAlignment="1" applyProtection="1">
      <alignment horizontal="right"/>
    </xf>
    <xf numFmtId="168" fontId="169" fillId="30" borderId="9" xfId="14" applyNumberFormat="1" applyFont="1" applyFill="1" applyBorder="1" applyAlignment="1" applyProtection="1">
      <alignment horizontal="left" vertical="center"/>
    </xf>
    <xf numFmtId="168" fontId="169" fillId="23" borderId="25" xfId="14" applyNumberFormat="1" applyFont="1" applyFill="1" applyBorder="1" applyAlignment="1" applyProtection="1">
      <alignment horizontal="left" vertical="center"/>
    </xf>
    <xf numFmtId="168" fontId="169" fillId="23" borderId="25" xfId="14" applyNumberFormat="1" applyFont="1" applyFill="1" applyBorder="1" applyAlignment="1" applyProtection="1">
      <alignment horizontal="center"/>
    </xf>
    <xf numFmtId="168" fontId="81" fillId="0" borderId="93" xfId="14" applyNumberFormat="1" applyFont="1" applyFill="1" applyBorder="1" applyAlignment="1" applyProtection="1">
      <alignment horizontal="center" wrapText="1"/>
    </xf>
    <xf numFmtId="168" fontId="169" fillId="27" borderId="12" xfId="14" applyNumberFormat="1" applyFont="1" applyFill="1" applyBorder="1" applyAlignment="1" applyProtection="1">
      <alignment horizontal="left" vertical="center"/>
    </xf>
    <xf numFmtId="168" fontId="172" fillId="0" borderId="0" xfId="14" applyNumberFormat="1" applyFont="1" applyProtection="1"/>
    <xf numFmtId="168" fontId="172" fillId="0" borderId="0" xfId="14" applyNumberFormat="1" applyFont="1" applyAlignment="1" applyProtection="1"/>
    <xf numFmtId="168" fontId="172" fillId="2" borderId="87" xfId="14" applyNumberFormat="1" applyFont="1" applyFill="1" applyBorder="1" applyProtection="1"/>
    <xf numFmtId="168" fontId="169" fillId="5" borderId="9" xfId="14" applyNumberFormat="1" applyFont="1" applyFill="1" applyBorder="1" applyAlignment="1" applyProtection="1">
      <alignment horizontal="left" vertical="center"/>
    </xf>
    <xf numFmtId="168" fontId="172" fillId="5" borderId="12" xfId="14" applyNumberFormat="1" applyFont="1" applyFill="1" applyBorder="1" applyAlignment="1" applyProtection="1">
      <alignment horizontal="left" vertical="center"/>
    </xf>
    <xf numFmtId="9" fontId="58" fillId="0" borderId="0" xfId="11" applyFont="1"/>
    <xf numFmtId="3" fontId="133" fillId="0" borderId="11" xfId="7" applyNumberFormat="1" applyFont="1" applyBorder="1" applyAlignment="1">
      <alignment horizontal="center" vertical="center"/>
    </xf>
    <xf numFmtId="3" fontId="131" fillId="23" borderId="0" xfId="81" applyNumberFormat="1" applyFont="1" applyFill="1" applyBorder="1" applyAlignment="1" applyProtection="1">
      <alignment horizontal="right"/>
    </xf>
    <xf numFmtId="168" fontId="82" fillId="2" borderId="24" xfId="14" applyNumberFormat="1" applyFont="1" applyFill="1" applyBorder="1" applyProtection="1"/>
    <xf numFmtId="168" fontId="82" fillId="2" borderId="21" xfId="14" applyNumberFormat="1" applyFont="1" applyFill="1" applyBorder="1" applyProtection="1"/>
    <xf numFmtId="168" fontId="82" fillId="0" borderId="2" xfId="14" applyNumberFormat="1" applyFont="1" applyFill="1" applyBorder="1" applyProtection="1"/>
    <xf numFmtId="0" fontId="174" fillId="0" borderId="11" xfId="7" applyFont="1" applyBorder="1"/>
    <xf numFmtId="0" fontId="175" fillId="0" borderId="11" xfId="7" applyFont="1" applyBorder="1" applyAlignment="1">
      <alignment horizontal="left" indent="3"/>
    </xf>
    <xf numFmtId="168" fontId="82" fillId="4" borderId="24" xfId="14" applyNumberFormat="1" applyFont="1" applyFill="1" applyBorder="1" applyProtection="1"/>
    <xf numFmtId="168" fontId="82" fillId="4" borderId="21" xfId="14" applyNumberFormat="1" applyFont="1" applyFill="1" applyBorder="1" applyProtection="1"/>
    <xf numFmtId="168" fontId="82" fillId="4" borderId="2" xfId="14" applyNumberFormat="1" applyFont="1" applyFill="1" applyBorder="1" applyProtection="1"/>
    <xf numFmtId="168" fontId="82" fillId="4" borderId="5" xfId="14" applyNumberFormat="1" applyFont="1" applyFill="1" applyBorder="1" applyProtection="1"/>
    <xf numFmtId="168" fontId="82" fillId="4" borderId="4" xfId="14" applyNumberFormat="1" applyFont="1" applyFill="1" applyBorder="1" applyProtection="1"/>
    <xf numFmtId="168" fontId="82" fillId="4" borderId="3" xfId="14" applyNumberFormat="1" applyFont="1" applyFill="1" applyBorder="1" applyProtection="1"/>
    <xf numFmtId="49" fontId="175" fillId="0" borderId="11" xfId="7" applyNumberFormat="1" applyFont="1" applyBorder="1" applyAlignment="1">
      <alignment horizontal="left" wrapText="1" indent="3"/>
    </xf>
    <xf numFmtId="0" fontId="175" fillId="0" borderId="23" xfId="7" applyFont="1" applyBorder="1" applyAlignment="1">
      <alignment horizontal="left" indent="3"/>
    </xf>
    <xf numFmtId="168" fontId="49" fillId="28" borderId="2" xfId="14" applyNumberFormat="1" applyFont="1" applyFill="1" applyBorder="1" applyProtection="1"/>
    <xf numFmtId="168" fontId="89" fillId="28" borderId="2" xfId="14" applyNumberFormat="1" applyFont="1" applyFill="1" applyBorder="1" applyProtection="1"/>
    <xf numFmtId="168" fontId="89" fillId="4" borderId="2" xfId="14" applyNumberFormat="1" applyFont="1" applyFill="1" applyBorder="1" applyProtection="1"/>
    <xf numFmtId="168" fontId="89" fillId="0" borderId="2" xfId="14" applyNumberFormat="1" applyFont="1" applyFill="1" applyBorder="1" applyProtection="1"/>
    <xf numFmtId="0" fontId="176" fillId="27" borderId="87" xfId="0" applyFont="1" applyFill="1" applyBorder="1"/>
    <xf numFmtId="0" fontId="177" fillId="0" borderId="88" xfId="0" applyFont="1" applyBorder="1"/>
    <xf numFmtId="0" fontId="176" fillId="27" borderId="0" xfId="0" applyFont="1" applyFill="1"/>
    <xf numFmtId="0" fontId="177" fillId="0" borderId="0" xfId="0" applyFont="1"/>
    <xf numFmtId="3" fontId="131" fillId="23" borderId="121" xfId="7" applyNumberFormat="1" applyFont="1" applyFill="1" applyBorder="1" applyAlignment="1">
      <alignment horizontal="left" indent="1"/>
    </xf>
    <xf numFmtId="170" fontId="169" fillId="2" borderId="0" xfId="11" applyNumberFormat="1" applyFont="1" applyFill="1" applyBorder="1" applyAlignment="1" applyProtection="1">
      <alignment horizontal="center"/>
    </xf>
    <xf numFmtId="170" fontId="19" fillId="4" borderId="60" xfId="11" applyNumberFormat="1" applyFont="1" applyFill="1" applyBorder="1" applyAlignment="1" applyProtection="1">
      <alignment horizontal="center"/>
    </xf>
    <xf numFmtId="0" fontId="28" fillId="28" borderId="46" xfId="34" applyFont="1" applyFill="1" applyBorder="1" applyAlignment="1">
      <alignment horizontal="center" vertical="center"/>
    </xf>
    <xf numFmtId="0" fontId="32" fillId="23" borderId="0" xfId="34" applyFont="1" applyFill="1"/>
    <xf numFmtId="0" fontId="28" fillId="23" borderId="0" xfId="34" applyFont="1" applyFill="1"/>
    <xf numFmtId="0" fontId="27" fillId="0" borderId="87" xfId="34" applyBorder="1" applyAlignment="1">
      <alignment horizontal="center"/>
    </xf>
    <xf numFmtId="0" fontId="37" fillId="0" borderId="67" xfId="34" applyFont="1" applyBorder="1" applyAlignment="1">
      <alignment horizontal="left"/>
    </xf>
    <xf numFmtId="168" fontId="89" fillId="4" borderId="0" xfId="14" applyNumberFormat="1" applyFont="1" applyFill="1" applyBorder="1" applyAlignment="1" applyProtection="1">
      <alignment horizontal="center"/>
    </xf>
    <xf numFmtId="168" fontId="178" fillId="4" borderId="0" xfId="14" applyNumberFormat="1" applyFont="1" applyFill="1" applyBorder="1" applyAlignment="1" applyProtection="1">
      <alignment horizontal="center" vertical="center"/>
    </xf>
    <xf numFmtId="168" fontId="81" fillId="4" borderId="0" xfId="14" applyNumberFormat="1" applyFont="1" applyFill="1" applyBorder="1" applyAlignment="1" applyProtection="1">
      <alignment horizontal="right" vertical="center"/>
    </xf>
    <xf numFmtId="9" fontId="122" fillId="23" borderId="14" xfId="11" applyFont="1" applyFill="1" applyBorder="1" applyAlignment="1" applyProtection="1">
      <alignment horizontal="right" vertical="center"/>
    </xf>
    <xf numFmtId="168" fontId="123" fillId="4" borderId="0" xfId="14" applyNumberFormat="1" applyFont="1" applyFill="1" applyBorder="1" applyAlignment="1" applyProtection="1">
      <alignment horizontal="right" vertical="center"/>
    </xf>
    <xf numFmtId="168" fontId="89" fillId="4" borderId="0" xfId="14" applyNumberFormat="1" applyFont="1" applyFill="1" applyBorder="1" applyProtection="1"/>
    <xf numFmtId="168" fontId="49" fillId="23" borderId="14" xfId="11" applyNumberFormat="1" applyFont="1" applyFill="1" applyBorder="1" applyAlignment="1" applyProtection="1">
      <alignment horizontal="right" vertical="center"/>
    </xf>
    <xf numFmtId="9" fontId="89" fillId="4" borderId="0" xfId="11" applyFont="1" applyFill="1" applyBorder="1" applyAlignment="1" applyProtection="1">
      <alignment horizontal="right" vertical="center"/>
    </xf>
    <xf numFmtId="9" fontId="49" fillId="23" borderId="0" xfId="11" applyFont="1" applyFill="1" applyBorder="1" applyAlignment="1" applyProtection="1">
      <alignment horizontal="left" vertical="center"/>
    </xf>
    <xf numFmtId="168" fontId="49" fillId="4" borderId="0" xfId="14" applyNumberFormat="1" applyFont="1" applyFill="1" applyBorder="1" applyProtection="1"/>
    <xf numFmtId="168" fontId="82" fillId="4" borderId="10" xfId="14" applyNumberFormat="1" applyFont="1" applyFill="1" applyBorder="1" applyProtection="1"/>
    <xf numFmtId="168" fontId="82" fillId="4" borderId="126" xfId="14" applyNumberFormat="1" applyFont="1" applyFill="1" applyBorder="1" applyProtection="1"/>
    <xf numFmtId="168" fontId="82" fillId="4" borderId="11" xfId="14" applyNumberFormat="1" applyFont="1" applyFill="1" applyBorder="1" applyProtection="1"/>
    <xf numFmtId="168" fontId="82" fillId="4" borderId="127" xfId="14" applyNumberFormat="1" applyFont="1" applyFill="1" applyBorder="1" applyProtection="1"/>
    <xf numFmtId="168" fontId="82" fillId="4" borderId="128" xfId="14" applyNumberFormat="1" applyFont="1" applyFill="1" applyBorder="1" applyProtection="1"/>
    <xf numFmtId="168" fontId="89" fillId="0" borderId="0" xfId="14" applyNumberFormat="1" applyFont="1" applyFill="1" applyBorder="1" applyProtection="1"/>
    <xf numFmtId="168" fontId="89" fillId="4" borderId="92" xfId="14" applyNumberFormat="1" applyFont="1" applyFill="1" applyBorder="1" applyProtection="1"/>
    <xf numFmtId="168" fontId="89" fillId="0" borderId="0" xfId="14" applyNumberFormat="1" applyFont="1" applyFill="1" applyBorder="1" applyAlignment="1" applyProtection="1">
      <alignment horizontal="center"/>
    </xf>
    <xf numFmtId="9" fontId="49" fillId="23" borderId="16" xfId="11" applyFont="1" applyFill="1" applyBorder="1" applyAlignment="1" applyProtection="1">
      <alignment horizontal="right" vertical="center"/>
    </xf>
    <xf numFmtId="9" fontId="49" fillId="23" borderId="7" xfId="11" applyFont="1" applyFill="1" applyBorder="1" applyProtection="1"/>
    <xf numFmtId="9" fontId="61" fillId="23" borderId="47" xfId="11" applyFont="1" applyFill="1" applyBorder="1" applyAlignment="1" applyProtection="1">
      <alignment horizontal="centerContinuous" vertical="center" wrapText="1"/>
    </xf>
    <xf numFmtId="9" fontId="49" fillId="23" borderId="17" xfId="11" applyFont="1" applyFill="1" applyBorder="1" applyAlignment="1" applyProtection="1">
      <alignment horizontal="right" vertical="center"/>
    </xf>
    <xf numFmtId="9" fontId="49" fillId="23" borderId="14" xfId="11" applyFont="1" applyFill="1" applyBorder="1" applyAlignment="1" applyProtection="1">
      <alignment horizontal="right" vertical="center"/>
    </xf>
    <xf numFmtId="9" fontId="49" fillId="23" borderId="0" xfId="11" applyFont="1" applyFill="1" applyBorder="1" applyAlignment="1" applyProtection="1">
      <alignment horizontal="right" vertical="center"/>
    </xf>
    <xf numFmtId="9" fontId="122" fillId="23" borderId="17" xfId="11" applyFont="1" applyFill="1" applyBorder="1" applyAlignment="1" applyProtection="1">
      <alignment horizontal="right" vertical="center"/>
    </xf>
    <xf numFmtId="9" fontId="89" fillId="4" borderId="0" xfId="11" applyFont="1" applyFill="1" applyBorder="1" applyAlignment="1" applyProtection="1">
      <alignment horizontal="center"/>
    </xf>
    <xf numFmtId="9" fontId="49" fillId="2" borderId="0" xfId="11" applyFont="1" applyFill="1" applyBorder="1" applyAlignment="1" applyProtection="1"/>
    <xf numFmtId="9" fontId="49" fillId="2" borderId="0" xfId="11" applyFont="1" applyFill="1" applyBorder="1" applyAlignment="1" applyProtection="1">
      <alignment horizontal="center"/>
    </xf>
    <xf numFmtId="9" fontId="49" fillId="2" borderId="0" xfId="11" applyFont="1" applyFill="1" applyBorder="1" applyProtection="1"/>
    <xf numFmtId="177" fontId="61" fillId="23" borderId="73" xfId="36" applyNumberFormat="1" applyFont="1" applyFill="1" applyBorder="1" applyAlignment="1" applyProtection="1">
      <alignment horizontal="center" vertical="center"/>
    </xf>
    <xf numFmtId="177" fontId="61" fillId="23" borderId="73" xfId="36" applyNumberFormat="1" applyFont="1" applyFill="1" applyBorder="1" applyAlignment="1" applyProtection="1">
      <alignment horizontal="centerContinuous" vertical="center"/>
    </xf>
    <xf numFmtId="0" fontId="61" fillId="23" borderId="73" xfId="7" applyFont="1" applyFill="1" applyBorder="1" applyAlignment="1">
      <alignment horizontal="centerContinuous" vertical="center"/>
    </xf>
    <xf numFmtId="3" fontId="131" fillId="23" borderId="26" xfId="7" applyNumberFormat="1" applyFont="1" applyFill="1" applyBorder="1" applyAlignment="1">
      <alignment horizontal="center" vertical="center"/>
    </xf>
    <xf numFmtId="168" fontId="131" fillId="23" borderId="26" xfId="14" applyNumberFormat="1" applyFont="1" applyFill="1" applyBorder="1" applyAlignment="1" applyProtection="1">
      <alignment horizontal="center" vertical="center"/>
    </xf>
    <xf numFmtId="9" fontId="24" fillId="2" borderId="0" xfId="81" applyNumberFormat="1" applyFont="1" applyFill="1" applyBorder="1" applyAlignment="1" applyProtection="1">
      <alignment horizontal="right"/>
    </xf>
    <xf numFmtId="4" fontId="128" fillId="23" borderId="87" xfId="81" applyNumberFormat="1" applyFont="1" applyFill="1" applyBorder="1" applyAlignment="1" applyProtection="1">
      <alignment horizontal="center" vertical="center" wrapText="1"/>
    </xf>
    <xf numFmtId="3" fontId="131" fillId="23" borderId="93" xfId="81" applyNumberFormat="1" applyFont="1" applyFill="1" applyBorder="1" applyAlignment="1" applyProtection="1">
      <alignment horizontal="center" vertical="center"/>
    </xf>
    <xf numFmtId="3" fontId="131" fillId="23" borderId="0" xfId="7" applyNumberFormat="1" applyFont="1" applyFill="1" applyAlignment="1">
      <alignment horizontal="left"/>
    </xf>
    <xf numFmtId="165" fontId="131" fillId="23" borderId="0" xfId="2" applyFont="1" applyFill="1" applyBorder="1" applyAlignment="1" applyProtection="1">
      <alignment horizontal="center" vertical="center"/>
    </xf>
    <xf numFmtId="3" fontId="131" fillId="23" borderId="0" xfId="81" applyNumberFormat="1" applyFont="1" applyFill="1" applyBorder="1" applyAlignment="1" applyProtection="1">
      <alignment horizontal="center" vertical="center"/>
    </xf>
    <xf numFmtId="168" fontId="134" fillId="4" borderId="0" xfId="81" applyNumberFormat="1" applyFont="1" applyFill="1" applyBorder="1" applyProtection="1"/>
    <xf numFmtId="168" fontId="24" fillId="0" borderId="0" xfId="81" applyNumberFormat="1" applyFont="1" applyFill="1" applyBorder="1" applyProtection="1"/>
    <xf numFmtId="168" fontId="24" fillId="4" borderId="0" xfId="81" applyNumberFormat="1" applyFont="1" applyFill="1" applyBorder="1" applyProtection="1"/>
    <xf numFmtId="168" fontId="24" fillId="2" borderId="0" xfId="81" applyNumberFormat="1" applyFont="1" applyFill="1" applyBorder="1" applyProtection="1"/>
    <xf numFmtId="3" fontId="18" fillId="27" borderId="94" xfId="81" applyNumberFormat="1" applyFont="1" applyFill="1" applyBorder="1" applyAlignment="1" applyProtection="1">
      <alignment horizontal="center"/>
    </xf>
    <xf numFmtId="9" fontId="18" fillId="27" borderId="64" xfId="11" applyFont="1" applyFill="1" applyBorder="1" applyAlignment="1" applyProtection="1">
      <alignment horizontal="center"/>
    </xf>
    <xf numFmtId="168" fontId="89" fillId="2" borderId="0" xfId="14" applyNumberFormat="1" applyFont="1" applyFill="1" applyBorder="1" applyAlignment="1" applyProtection="1">
      <alignment horizontal="center"/>
    </xf>
    <xf numFmtId="168" fontId="178" fillId="2" borderId="0" xfId="14" applyNumberFormat="1" applyFont="1" applyFill="1" applyBorder="1" applyAlignment="1" applyProtection="1">
      <alignment horizontal="center" vertical="center"/>
    </xf>
    <xf numFmtId="168" fontId="89" fillId="2" borderId="0" xfId="14" applyNumberFormat="1" applyFont="1" applyFill="1" applyBorder="1" applyAlignment="1" applyProtection="1">
      <alignment horizontal="right" vertical="center"/>
    </xf>
    <xf numFmtId="168" fontId="49" fillId="27" borderId="12" xfId="14" applyNumberFormat="1" applyFont="1" applyFill="1" applyBorder="1" applyAlignment="1" applyProtection="1">
      <alignment horizontal="left" vertical="center"/>
    </xf>
    <xf numFmtId="168" fontId="89" fillId="2" borderId="0" xfId="14" applyNumberFormat="1" applyFont="1" applyFill="1" applyBorder="1" applyAlignment="1" applyProtection="1">
      <alignment horizontal="left"/>
    </xf>
    <xf numFmtId="168" fontId="49" fillId="6" borderId="9" xfId="14" applyNumberFormat="1" applyFont="1" applyFill="1" applyBorder="1" applyAlignment="1" applyProtection="1">
      <alignment horizontal="left" vertical="center"/>
    </xf>
    <xf numFmtId="168" fontId="49" fillId="6" borderId="12" xfId="14" applyNumberFormat="1" applyFont="1" applyFill="1" applyBorder="1" applyAlignment="1" applyProtection="1">
      <alignment horizontal="left" vertical="center"/>
    </xf>
    <xf numFmtId="168" fontId="49" fillId="6" borderId="13" xfId="14" applyNumberFormat="1" applyFont="1" applyFill="1" applyBorder="1" applyAlignment="1" applyProtection="1">
      <alignment horizontal="right" vertical="center"/>
    </xf>
    <xf numFmtId="168" fontId="89" fillId="23" borderId="0" xfId="14" applyNumberFormat="1" applyFont="1" applyFill="1" applyBorder="1" applyAlignment="1" applyProtection="1">
      <alignment horizontal="left" vertical="center"/>
    </xf>
    <xf numFmtId="168" fontId="49" fillId="23" borderId="25" xfId="14" applyNumberFormat="1" applyFont="1" applyFill="1" applyBorder="1" applyAlignment="1" applyProtection="1">
      <alignment horizontal="center"/>
    </xf>
    <xf numFmtId="168" fontId="89" fillId="2" borderId="0" xfId="14" applyNumberFormat="1" applyFont="1" applyFill="1" applyBorder="1" applyAlignment="1" applyProtection="1">
      <alignment horizontal="center" vertical="center"/>
    </xf>
    <xf numFmtId="168" fontId="89" fillId="2" borderId="0" xfId="14" applyNumberFormat="1" applyFont="1" applyFill="1" applyProtection="1"/>
    <xf numFmtId="168" fontId="89" fillId="2" borderId="0" xfId="14" applyNumberFormat="1" applyFont="1" applyFill="1" applyAlignment="1" applyProtection="1"/>
    <xf numFmtId="170" fontId="81" fillId="27" borderId="87" xfId="11" applyNumberFormat="1" applyFont="1" applyFill="1" applyBorder="1" applyAlignment="1" applyProtection="1">
      <alignment horizontal="center" vertical="center"/>
    </xf>
    <xf numFmtId="0" fontId="117" fillId="23" borderId="73" xfId="7" applyFont="1" applyFill="1" applyBorder="1" applyAlignment="1">
      <alignment horizontal="left" vertical="top"/>
    </xf>
    <xf numFmtId="177" fontId="81" fillId="23" borderId="73" xfId="36" applyNumberFormat="1" applyFont="1" applyFill="1" applyBorder="1" applyAlignment="1" applyProtection="1">
      <alignment horizontal="left" vertical="center"/>
    </xf>
    <xf numFmtId="0" fontId="100" fillId="27" borderId="0" xfId="34" applyFont="1" applyFill="1"/>
    <xf numFmtId="3" fontId="100" fillId="27" borderId="0" xfId="34" applyNumberFormat="1" applyFont="1" applyFill="1"/>
    <xf numFmtId="0" fontId="100" fillId="27" borderId="93" xfId="34" applyFont="1" applyFill="1" applyBorder="1"/>
    <xf numFmtId="3" fontId="100" fillId="27" borderId="93" xfId="34" applyNumberFormat="1" applyFont="1" applyFill="1" applyBorder="1"/>
    <xf numFmtId="0" fontId="100" fillId="27" borderId="87" xfId="34" applyFont="1" applyFill="1" applyBorder="1"/>
    <xf numFmtId="3" fontId="100" fillId="27" borderId="87" xfId="34" applyNumberFormat="1" applyFont="1" applyFill="1" applyBorder="1"/>
    <xf numFmtId="0" fontId="74" fillId="4" borderId="0" xfId="83" applyFont="1" applyFill="1" applyAlignment="1">
      <alignment horizontal="center"/>
    </xf>
    <xf numFmtId="0" fontId="98" fillId="28" borderId="0" xfId="34" applyFont="1" applyFill="1" applyAlignment="1">
      <alignment horizontal="center"/>
    </xf>
    <xf numFmtId="0" fontId="98" fillId="0" borderId="0" xfId="34" applyFont="1" applyAlignment="1">
      <alignment horizontal="center"/>
    </xf>
    <xf numFmtId="0" fontId="37" fillId="0" borderId="0" xfId="34" quotePrefix="1" applyFont="1" applyAlignment="1">
      <alignment horizontal="left"/>
    </xf>
    <xf numFmtId="0" fontId="19" fillId="0" borderId="0" xfId="7" applyFont="1" applyAlignment="1">
      <alignment horizontal="center"/>
    </xf>
    <xf numFmtId="3" fontId="41" fillId="27" borderId="72" xfId="34" applyNumberFormat="1" applyFont="1" applyFill="1" applyBorder="1" applyAlignment="1">
      <alignment horizontal="center"/>
    </xf>
    <xf numFmtId="166" fontId="47" fillId="27" borderId="46" xfId="14" applyFont="1" applyFill="1" applyBorder="1" applyAlignment="1">
      <alignment horizontal="center" vertical="center"/>
    </xf>
    <xf numFmtId="168" fontId="82" fillId="0" borderId="129" xfId="14" applyNumberFormat="1" applyFont="1" applyBorder="1" applyProtection="1"/>
    <xf numFmtId="10" fontId="49" fillId="28" borderId="87" xfId="11" applyNumberFormat="1" applyFont="1" applyFill="1" applyBorder="1" applyAlignment="1" applyProtection="1">
      <alignment horizontal="center" vertical="center"/>
    </xf>
    <xf numFmtId="9" fontId="85" fillId="0" borderId="129" xfId="11" applyFont="1" applyFill="1" applyBorder="1" applyAlignment="1" applyProtection="1">
      <alignment horizontal="left" vertical="center"/>
    </xf>
    <xf numFmtId="3" fontId="41" fillId="27" borderId="132" xfId="34" applyNumberFormat="1" applyFont="1" applyFill="1" applyBorder="1" applyAlignment="1">
      <alignment horizontal="center" vertical="center"/>
    </xf>
    <xf numFmtId="3" fontId="41" fillId="27" borderId="0" xfId="34" applyNumberFormat="1" applyFont="1" applyFill="1" applyAlignment="1">
      <alignment horizontal="center" vertical="center"/>
    </xf>
    <xf numFmtId="0" fontId="37" fillId="0" borderId="44" xfId="34" applyFont="1" applyBorder="1"/>
    <xf numFmtId="0" fontId="41" fillId="0" borderId="131" xfId="34" applyFont="1" applyBorder="1" applyAlignment="1">
      <alignment horizontal="center"/>
    </xf>
    <xf numFmtId="0" fontId="41" fillId="0" borderId="47" xfId="34" applyFont="1" applyBorder="1" applyAlignment="1">
      <alignment horizontal="center"/>
    </xf>
    <xf numFmtId="1" fontId="131" fillId="28" borderId="62" xfId="14" applyNumberFormat="1" applyFont="1" applyFill="1" applyBorder="1" applyAlignment="1" applyProtection="1">
      <alignment horizontal="center" vertical="center"/>
    </xf>
    <xf numFmtId="1" fontId="134" fillId="28" borderId="64" xfId="11" applyNumberFormat="1" applyFont="1" applyFill="1" applyBorder="1" applyAlignment="1" applyProtection="1">
      <alignment horizontal="center" vertical="center"/>
    </xf>
    <xf numFmtId="10" fontId="119" fillId="0" borderId="0" xfId="11" applyNumberFormat="1" applyFont="1" applyFill="1" applyBorder="1" applyAlignment="1" applyProtection="1">
      <alignment horizontal="center" vertical="center" wrapText="1"/>
    </xf>
    <xf numFmtId="10" fontId="49" fillId="28" borderId="0" xfId="11" applyNumberFormat="1" applyFont="1" applyFill="1" applyBorder="1" applyProtection="1"/>
    <xf numFmtId="3" fontId="27" fillId="0" borderId="0" xfId="34" applyNumberFormat="1" applyAlignment="1">
      <alignment horizontal="center"/>
    </xf>
    <xf numFmtId="10" fontId="47" fillId="26" borderId="46" xfId="34" applyNumberFormat="1" applyFont="1" applyFill="1" applyBorder="1" applyAlignment="1">
      <alignment horizontal="center" vertical="center"/>
    </xf>
    <xf numFmtId="0" fontId="41" fillId="0" borderId="59" xfId="34" applyFont="1" applyBorder="1" applyAlignment="1">
      <alignment horizontal="left" vertical="center" wrapText="1"/>
    </xf>
    <xf numFmtId="165" fontId="82" fillId="27" borderId="2" xfId="2" applyFont="1" applyFill="1" applyBorder="1" applyProtection="1"/>
    <xf numFmtId="0" fontId="37" fillId="0" borderId="44" xfId="34" applyFont="1" applyBorder="1" applyAlignment="1">
      <alignment horizontal="center"/>
    </xf>
    <xf numFmtId="0" fontId="37" fillId="0" borderId="59" xfId="34" applyFont="1" applyBorder="1" applyAlignment="1">
      <alignment horizontal="left"/>
    </xf>
    <xf numFmtId="0" fontId="37" fillId="0" borderId="51" xfId="34" applyFont="1" applyBorder="1" applyAlignment="1">
      <alignment horizontal="left"/>
    </xf>
    <xf numFmtId="0" fontId="37" fillId="0" borderId="0" xfId="34" quotePrefix="1" applyFont="1"/>
    <xf numFmtId="3" fontId="32" fillId="0" borderId="71" xfId="34" applyNumberFormat="1" applyFont="1" applyBorder="1"/>
    <xf numFmtId="3" fontId="24" fillId="23" borderId="0" xfId="81" applyNumberFormat="1" applyFont="1" applyFill="1" applyBorder="1" applyAlignment="1" applyProtection="1"/>
    <xf numFmtId="9" fontId="24" fillId="23" borderId="134" xfId="81" applyNumberFormat="1" applyFont="1" applyFill="1" applyBorder="1" applyAlignment="1" applyProtection="1">
      <alignment horizontal="right"/>
    </xf>
    <xf numFmtId="166" fontId="19" fillId="23" borderId="0" xfId="14" applyFont="1" applyFill="1" applyBorder="1" applyAlignment="1" applyProtection="1"/>
    <xf numFmtId="3" fontId="131" fillId="23" borderId="134" xfId="81" applyNumberFormat="1" applyFont="1" applyFill="1" applyBorder="1" applyAlignment="1" applyProtection="1">
      <alignment horizontal="right"/>
    </xf>
    <xf numFmtId="168" fontId="81" fillId="27" borderId="9" xfId="14" applyNumberFormat="1" applyFont="1" applyFill="1" applyBorder="1" applyAlignment="1" applyProtection="1">
      <alignment horizontal="right" vertical="center"/>
    </xf>
    <xf numFmtId="168" fontId="81" fillId="23" borderId="12" xfId="14" applyNumberFormat="1" applyFont="1" applyFill="1" applyBorder="1" applyAlignment="1" applyProtection="1">
      <alignment horizontal="right" vertical="center"/>
    </xf>
    <xf numFmtId="168" fontId="82" fillId="23" borderId="0" xfId="14" applyNumberFormat="1" applyFont="1" applyFill="1" applyBorder="1" applyAlignment="1" applyProtection="1">
      <alignment horizontal="left"/>
    </xf>
    <xf numFmtId="168" fontId="82" fillId="23" borderId="0" xfId="14" applyNumberFormat="1" applyFont="1" applyFill="1" applyBorder="1" applyAlignment="1" applyProtection="1">
      <alignment horizontal="center"/>
    </xf>
    <xf numFmtId="0" fontId="177" fillId="23" borderId="87" xfId="0" applyFont="1" applyFill="1" applyBorder="1"/>
    <xf numFmtId="0" fontId="177" fillId="23" borderId="0" xfId="0" applyFont="1" applyFill="1"/>
    <xf numFmtId="168" fontId="82" fillId="23" borderId="100" xfId="14" applyNumberFormat="1" applyFont="1" applyFill="1" applyBorder="1" applyProtection="1"/>
    <xf numFmtId="168" fontId="82" fillId="23" borderId="24" xfId="14" applyNumberFormat="1" applyFont="1" applyFill="1" applyBorder="1" applyProtection="1"/>
    <xf numFmtId="168" fontId="81" fillId="23" borderId="0" xfId="14" applyNumberFormat="1" applyFont="1" applyFill="1" applyBorder="1" applyProtection="1"/>
    <xf numFmtId="168" fontId="82" fillId="23" borderId="61" xfId="14" applyNumberFormat="1" applyFont="1" applyFill="1" applyBorder="1" applyProtection="1"/>
    <xf numFmtId="168" fontId="81" fillId="23" borderId="87" xfId="14" applyNumberFormat="1" applyFont="1" applyFill="1" applyBorder="1" applyProtection="1"/>
    <xf numFmtId="168" fontId="81" fillId="23" borderId="0" xfId="14" applyNumberFormat="1" applyFont="1" applyFill="1" applyBorder="1" applyAlignment="1" applyProtection="1">
      <alignment horizontal="right" vertical="center"/>
    </xf>
    <xf numFmtId="168" fontId="82" fillId="23" borderId="0" xfId="14" applyNumberFormat="1" applyFont="1" applyFill="1" applyBorder="1" applyAlignment="1" applyProtection="1">
      <alignment horizontal="right" vertical="center"/>
    </xf>
    <xf numFmtId="168" fontId="82" fillId="23" borderId="0" xfId="14" applyNumberFormat="1" applyFont="1" applyFill="1" applyProtection="1"/>
    <xf numFmtId="168" fontId="81" fillId="23" borderId="89" xfId="14" applyNumberFormat="1" applyFont="1" applyFill="1" applyBorder="1" applyProtection="1"/>
    <xf numFmtId="168" fontId="82" fillId="23" borderId="87" xfId="14" applyNumberFormat="1" applyFont="1" applyFill="1" applyBorder="1" applyAlignment="1" applyProtection="1">
      <alignment horizontal="center"/>
    </xf>
    <xf numFmtId="168" fontId="81" fillId="23" borderId="9" xfId="14" applyNumberFormat="1" applyFont="1" applyFill="1" applyBorder="1" applyAlignment="1" applyProtection="1">
      <alignment horizontal="right" vertical="center"/>
    </xf>
    <xf numFmtId="168" fontId="82" fillId="23" borderId="12" xfId="14" applyNumberFormat="1" applyFont="1" applyFill="1" applyBorder="1" applyAlignment="1" applyProtection="1">
      <alignment horizontal="right" vertical="center"/>
    </xf>
    <xf numFmtId="165" fontId="109" fillId="27" borderId="0" xfId="2" applyFont="1" applyFill="1"/>
    <xf numFmtId="0" fontId="0" fillId="4" borderId="0" xfId="0" applyFill="1"/>
    <xf numFmtId="0" fontId="25" fillId="4" borderId="0" xfId="565" applyFill="1"/>
    <xf numFmtId="43" fontId="19" fillId="3" borderId="135" xfId="7" applyNumberFormat="1" applyFont="1" applyFill="1" applyBorder="1" applyAlignment="1">
      <alignment horizontal="center" wrapText="1"/>
    </xf>
    <xf numFmtId="43" fontId="19" fillId="3" borderId="137" xfId="7" applyNumberFormat="1" applyFont="1" applyFill="1" applyBorder="1" applyAlignment="1">
      <alignment horizontal="center" wrapText="1"/>
    </xf>
    <xf numFmtId="0" fontId="24" fillId="2" borderId="0" xfId="7" applyFont="1" applyFill="1" applyProtection="1">
      <protection hidden="1"/>
    </xf>
    <xf numFmtId="168" fontId="89" fillId="2" borderId="90" xfId="14" applyNumberFormat="1" applyFont="1" applyFill="1" applyBorder="1" applyProtection="1"/>
    <xf numFmtId="9" fontId="89" fillId="4" borderId="5" xfId="11" applyFont="1" applyFill="1" applyBorder="1" applyProtection="1"/>
    <xf numFmtId="168" fontId="24" fillId="0" borderId="0" xfId="14" applyNumberFormat="1" applyFont="1" applyFill="1" applyBorder="1" applyAlignment="1" applyProtection="1">
      <alignment horizontal="center" vertical="center"/>
    </xf>
    <xf numFmtId="168" fontId="24" fillId="0" borderId="0" xfId="14" applyNumberFormat="1" applyFont="1" applyFill="1" applyBorder="1" applyAlignment="1" applyProtection="1"/>
    <xf numFmtId="168" fontId="24" fillId="0" borderId="0" xfId="14" applyNumberFormat="1" applyFont="1" applyFill="1" applyBorder="1" applyProtection="1"/>
    <xf numFmtId="168" fontId="24" fillId="0" borderId="0" xfId="14" applyNumberFormat="1" applyFont="1" applyFill="1" applyBorder="1" applyAlignment="1" applyProtection="1">
      <alignment horizontal="center"/>
    </xf>
    <xf numFmtId="168" fontId="131" fillId="0" borderId="0" xfId="14" applyNumberFormat="1" applyFont="1" applyFill="1" applyBorder="1" applyAlignment="1" applyProtection="1"/>
    <xf numFmtId="168" fontId="131" fillId="0" borderId="0" xfId="14" applyNumberFormat="1" applyFont="1" applyFill="1" applyBorder="1" applyAlignment="1" applyProtection="1">
      <alignment horizontal="right"/>
    </xf>
    <xf numFmtId="168" fontId="131" fillId="0" borderId="0" xfId="14" applyNumberFormat="1" applyFont="1" applyFill="1" applyBorder="1" applyAlignment="1" applyProtection="1">
      <alignment horizontal="center" vertical="center"/>
    </xf>
    <xf numFmtId="0" fontId="24" fillId="0" borderId="0" xfId="7" applyFont="1"/>
    <xf numFmtId="0" fontId="24" fillId="0" borderId="0" xfId="7" applyFont="1" applyAlignment="1">
      <alignment horizontal="center" vertical="center"/>
    </xf>
    <xf numFmtId="0" fontId="180" fillId="0" borderId="0" xfId="7" applyFont="1"/>
    <xf numFmtId="0" fontId="180" fillId="0" borderId="0" xfId="7" applyFont="1" applyAlignment="1">
      <alignment horizontal="center" vertical="center"/>
    </xf>
    <xf numFmtId="10" fontId="28" fillId="28" borderId="53" xfId="34" applyNumberFormat="1" applyFont="1" applyFill="1" applyBorder="1" applyAlignment="1">
      <alignment horizontal="center" vertical="center"/>
    </xf>
    <xf numFmtId="0" fontId="37" fillId="0" borderId="45" xfId="34" applyFont="1" applyBorder="1" applyAlignment="1">
      <alignment horizontal="left"/>
    </xf>
    <xf numFmtId="0" fontId="37" fillId="0" borderId="144" xfId="34" applyFont="1" applyBorder="1" applyAlignment="1">
      <alignment horizontal="centerContinuous" vertical="center"/>
    </xf>
    <xf numFmtId="0" fontId="37" fillId="0" borderId="145" xfId="34" applyFont="1" applyBorder="1" applyAlignment="1">
      <alignment horizontal="centerContinuous"/>
    </xf>
    <xf numFmtId="0" fontId="37" fillId="0" borderId="145" xfId="34" applyFont="1" applyBorder="1" applyAlignment="1">
      <alignment horizontal="center" vertical="center"/>
    </xf>
    <xf numFmtId="0" fontId="37" fillId="0" borderId="145" xfId="34" applyFont="1" applyBorder="1" applyAlignment="1">
      <alignment horizontal="centerContinuous" vertical="center"/>
    </xf>
    <xf numFmtId="0" fontId="37" fillId="0" borderId="146" xfId="34" applyFont="1" applyBorder="1" applyAlignment="1">
      <alignment horizontal="centerContinuous"/>
    </xf>
    <xf numFmtId="0" fontId="37" fillId="0" borderId="147" xfId="34" applyFont="1" applyBorder="1"/>
    <xf numFmtId="0" fontId="37" fillId="0" borderId="62" xfId="34" applyFont="1" applyBorder="1"/>
    <xf numFmtId="9" fontId="37" fillId="0" borderId="60" xfId="11" applyFont="1" applyBorder="1" applyAlignment="1">
      <alignment horizontal="center" vertical="center"/>
    </xf>
    <xf numFmtId="0" fontId="37" fillId="0" borderId="60" xfId="34" applyFont="1" applyBorder="1" applyAlignment="1">
      <alignment horizontal="center" vertical="center"/>
    </xf>
    <xf numFmtId="0" fontId="37" fillId="0" borderId="60" xfId="34" applyFont="1" applyBorder="1" applyAlignment="1">
      <alignment horizontal="centerContinuous" vertical="center"/>
    </xf>
    <xf numFmtId="0" fontId="37" fillId="0" borderId="148" xfId="34" applyFont="1" applyBorder="1" applyAlignment="1">
      <alignment horizontal="centerContinuous"/>
    </xf>
    <xf numFmtId="0" fontId="37" fillId="0" borderId="149" xfId="34" applyFont="1" applyBorder="1"/>
    <xf numFmtId="0" fontId="37" fillId="0" borderId="150" xfId="34" applyFont="1" applyBorder="1"/>
    <xf numFmtId="9" fontId="37" fillId="0" borderId="151" xfId="11" applyFont="1" applyBorder="1" applyAlignment="1">
      <alignment horizontal="center" vertical="center"/>
    </xf>
    <xf numFmtId="0" fontId="37" fillId="0" borderId="151" xfId="34" applyFont="1" applyBorder="1" applyAlignment="1">
      <alignment horizontal="center" vertical="center"/>
    </xf>
    <xf numFmtId="0" fontId="37" fillId="0" borderId="151" xfId="34" applyFont="1" applyBorder="1" applyAlignment="1">
      <alignment horizontal="centerContinuous" vertical="center"/>
    </xf>
    <xf numFmtId="0" fontId="37" fillId="0" borderId="152" xfId="34" applyFont="1" applyBorder="1" applyAlignment="1">
      <alignment horizontal="centerContinuous"/>
    </xf>
    <xf numFmtId="0" fontId="37" fillId="0" borderId="153" xfId="34" applyFont="1" applyBorder="1"/>
    <xf numFmtId="168" fontId="49" fillId="23" borderId="9" xfId="14" applyNumberFormat="1" applyFont="1" applyFill="1" applyBorder="1" applyAlignment="1" applyProtection="1">
      <alignment horizontal="center" vertical="center"/>
    </xf>
    <xf numFmtId="168" fontId="49" fillId="23" borderId="14" xfId="14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184" fontId="182" fillId="4" borderId="0" xfId="83" applyNumberFormat="1" applyFont="1" applyFill="1" applyAlignment="1">
      <alignment horizontal="center"/>
    </xf>
    <xf numFmtId="0" fontId="37" fillId="0" borderId="156" xfId="34" applyFont="1" applyBorder="1" applyAlignment="1">
      <alignment vertical="center"/>
    </xf>
    <xf numFmtId="173" fontId="28" fillId="28" borderId="86" xfId="34" applyNumberFormat="1" applyFont="1" applyFill="1" applyBorder="1" applyAlignment="1">
      <alignment horizontal="center" vertical="center"/>
    </xf>
    <xf numFmtId="173" fontId="41" fillId="27" borderId="86" xfId="34" applyNumberFormat="1" applyFont="1" applyFill="1" applyBorder="1" applyAlignment="1">
      <alignment horizontal="center" vertical="center"/>
    </xf>
    <xf numFmtId="183" fontId="28" fillId="28" borderId="86" xfId="34" applyNumberFormat="1" applyFont="1" applyFill="1" applyBorder="1" applyAlignment="1">
      <alignment horizontal="center" vertical="center"/>
    </xf>
    <xf numFmtId="173" fontId="41" fillId="27" borderId="158" xfId="34" applyNumberFormat="1" applyFont="1" applyFill="1" applyBorder="1" applyAlignment="1">
      <alignment horizontal="center" vertical="center"/>
    </xf>
    <xf numFmtId="0" fontId="37" fillId="0" borderId="69" xfId="34" applyFont="1" applyBorder="1" applyAlignment="1">
      <alignment horizontal="left" vertical="center" indent="2"/>
    </xf>
    <xf numFmtId="9" fontId="37" fillId="0" borderId="0" xfId="11" applyFont="1" applyFill="1"/>
    <xf numFmtId="0" fontId="37" fillId="0" borderId="86" xfId="34" applyFont="1" applyBorder="1" applyAlignment="1">
      <alignment horizontal="left" indent="2"/>
    </xf>
    <xf numFmtId="0" fontId="32" fillId="4" borderId="0" xfId="34" applyFont="1" applyFill="1"/>
    <xf numFmtId="0" fontId="32" fillId="4" borderId="0" xfId="34" applyFont="1" applyFill="1" applyAlignment="1">
      <alignment vertical="center"/>
    </xf>
    <xf numFmtId="0" fontId="32" fillId="4" borderId="0" xfId="34" applyFont="1" applyFill="1" applyAlignment="1">
      <alignment horizontal="center"/>
    </xf>
    <xf numFmtId="0" fontId="28" fillId="4" borderId="0" xfId="34" applyFont="1" applyFill="1"/>
    <xf numFmtId="3" fontId="29" fillId="4" borderId="0" xfId="7" applyNumberFormat="1" applyFont="1" applyFill="1" applyAlignment="1">
      <alignment horizontal="center" vertical="center"/>
    </xf>
    <xf numFmtId="0" fontId="41" fillId="0" borderId="59" xfId="34" applyFont="1" applyBorder="1" applyAlignment="1">
      <alignment horizontal="center"/>
    </xf>
    <xf numFmtId="0" fontId="37" fillId="0" borderId="0" xfId="34" applyFont="1" applyAlignment="1">
      <alignment horizontal="center"/>
    </xf>
    <xf numFmtId="170" fontId="36" fillId="0" borderId="157" xfId="11" applyNumberFormat="1" applyFont="1" applyBorder="1" applyAlignment="1" applyProtection="1"/>
    <xf numFmtId="0" fontId="18" fillId="0" borderId="159" xfId="7" applyFont="1" applyBorder="1" applyAlignment="1">
      <alignment horizontal="left" vertical="center" wrapText="1"/>
    </xf>
    <xf numFmtId="3" fontId="50" fillId="28" borderId="159" xfId="7" applyNumberFormat="1" applyFont="1" applyFill="1" applyBorder="1" applyAlignment="1">
      <alignment horizontal="center" vertical="center"/>
    </xf>
    <xf numFmtId="174" fontId="50" fillId="28" borderId="159" xfId="2" applyNumberFormat="1" applyFont="1" applyFill="1" applyBorder="1" applyAlignment="1" applyProtection="1">
      <alignment horizontal="center" vertical="center"/>
    </xf>
    <xf numFmtId="165" fontId="50" fillId="28" borderId="159" xfId="2" applyFont="1" applyFill="1" applyBorder="1" applyAlignment="1" applyProtection="1">
      <alignment horizontal="center" vertical="center"/>
    </xf>
    <xf numFmtId="1" fontId="150" fillId="2" borderId="87" xfId="7" applyNumberFormat="1" applyFont="1" applyFill="1" applyBorder="1" applyAlignment="1" applyProtection="1">
      <alignment horizontal="center"/>
      <protection hidden="1"/>
    </xf>
    <xf numFmtId="168" fontId="94" fillId="2" borderId="87" xfId="14" applyNumberFormat="1" applyFont="1" applyFill="1" applyBorder="1" applyAlignment="1" applyProtection="1">
      <alignment horizontal="center"/>
    </xf>
    <xf numFmtId="168" fontId="94" fillId="2" borderId="138" xfId="14" applyNumberFormat="1" applyFont="1" applyFill="1" applyBorder="1" applyAlignment="1" applyProtection="1">
      <alignment horizontal="center"/>
    </xf>
    <xf numFmtId="1" fontId="150" fillId="2" borderId="88" xfId="7" applyNumberFormat="1" applyFont="1" applyFill="1" applyBorder="1" applyAlignment="1" applyProtection="1">
      <alignment horizontal="center"/>
      <protection hidden="1"/>
    </xf>
    <xf numFmtId="168" fontId="94" fillId="2" borderId="88" xfId="14" applyNumberFormat="1" applyFont="1" applyFill="1" applyBorder="1" applyAlignment="1" applyProtection="1">
      <alignment horizontal="center"/>
    </xf>
    <xf numFmtId="168" fontId="94" fillId="2" borderId="157" xfId="14" applyNumberFormat="1" applyFont="1" applyFill="1" applyBorder="1" applyAlignment="1" applyProtection="1">
      <alignment horizontal="center"/>
    </xf>
    <xf numFmtId="168" fontId="94" fillId="2" borderId="139" xfId="14" applyNumberFormat="1" applyFont="1" applyFill="1" applyBorder="1" applyAlignment="1" applyProtection="1">
      <alignment horizontal="center"/>
    </xf>
    <xf numFmtId="168" fontId="49" fillId="23" borderId="134" xfId="14" applyNumberFormat="1" applyFont="1" applyFill="1" applyBorder="1" applyProtection="1"/>
    <xf numFmtId="3" fontId="19" fillId="4" borderId="157" xfId="81" applyNumberFormat="1" applyFont="1" applyFill="1" applyBorder="1" applyAlignment="1" applyProtection="1">
      <alignment horizontal="right"/>
    </xf>
    <xf numFmtId="168" fontId="131" fillId="23" borderId="0" xfId="81" applyNumberFormat="1" applyFont="1" applyFill="1" applyBorder="1" applyAlignment="1" applyProtection="1">
      <alignment horizontal="center" vertical="center"/>
    </xf>
    <xf numFmtId="185" fontId="131" fillId="23" borderId="0" xfId="2" applyNumberFormat="1" applyFont="1" applyFill="1" applyBorder="1" applyAlignment="1" applyProtection="1">
      <alignment horizontal="center" vertical="center"/>
    </xf>
    <xf numFmtId="0" fontId="19" fillId="0" borderId="0" xfId="7" applyFont="1" applyAlignment="1">
      <alignment horizontal="left" wrapText="1"/>
    </xf>
    <xf numFmtId="0" fontId="19" fillId="0" borderId="0" xfId="7" applyFont="1" applyAlignment="1">
      <alignment horizontal="center" wrapText="1"/>
    </xf>
    <xf numFmtId="168" fontId="19" fillId="0" borderId="0" xfId="81" applyNumberFormat="1" applyFont="1" applyFill="1" applyBorder="1" applyAlignment="1" applyProtection="1">
      <alignment horizontal="justify" vertical="center"/>
    </xf>
    <xf numFmtId="0" fontId="151" fillId="0" borderId="0" xfId="7" applyFont="1" applyAlignment="1">
      <alignment horizontal="center" vertical="center"/>
    </xf>
    <xf numFmtId="168" fontId="81" fillId="2" borderId="0" xfId="14" applyNumberFormat="1" applyFont="1" applyFill="1" applyAlignment="1" applyProtection="1">
      <alignment horizontal="left" vertical="center" wrapText="1"/>
    </xf>
    <xf numFmtId="9" fontId="49" fillId="23" borderId="0" xfId="11" applyFont="1" applyFill="1" applyBorder="1" applyAlignment="1" applyProtection="1">
      <alignment horizontal="center" vertical="center"/>
    </xf>
    <xf numFmtId="0" fontId="37" fillId="0" borderId="53" xfId="34" applyFont="1" applyBorder="1" applyAlignment="1">
      <alignment horizontal="left"/>
    </xf>
    <xf numFmtId="0" fontId="28" fillId="23" borderId="0" xfId="34" applyFont="1" applyFill="1" applyAlignment="1">
      <alignment horizontal="center"/>
    </xf>
    <xf numFmtId="0" fontId="50" fillId="23" borderId="0" xfId="34" applyFont="1" applyFill="1" applyAlignment="1">
      <alignment horizontal="center" vertical="center" wrapText="1"/>
    </xf>
    <xf numFmtId="0" fontId="96" fillId="0" borderId="159" xfId="0" applyFont="1" applyBorder="1"/>
    <xf numFmtId="0" fontId="94" fillId="0" borderId="124" xfId="0" applyFont="1" applyBorder="1"/>
    <xf numFmtId="178" fontId="36" fillId="0" borderId="138" xfId="0" applyNumberFormat="1" applyFont="1" applyBorder="1" applyAlignment="1">
      <alignment horizontal="left"/>
    </xf>
    <xf numFmtId="171" fontId="35" fillId="0" borderId="138" xfId="0" quotePrefix="1" applyNumberFormat="1" applyFont="1" applyBorder="1"/>
    <xf numFmtId="171" fontId="35" fillId="0" borderId="138" xfId="0" applyNumberFormat="1" applyFont="1" applyBorder="1"/>
    <xf numFmtId="0" fontId="19" fillId="0" borderId="138" xfId="0" applyFont="1" applyBorder="1"/>
    <xf numFmtId="170" fontId="36" fillId="0" borderId="138" xfId="11" applyNumberFormat="1" applyFont="1" applyBorder="1" applyAlignment="1" applyProtection="1">
      <alignment horizontal="left"/>
    </xf>
    <xf numFmtId="170" fontId="36" fillId="0" borderId="139" xfId="11" applyNumberFormat="1" applyFont="1" applyBorder="1" applyAlignment="1" applyProtection="1"/>
    <xf numFmtId="0" fontId="58" fillId="23" borderId="159" xfId="0" applyFont="1" applyFill="1" applyBorder="1"/>
    <xf numFmtId="0" fontId="58" fillId="0" borderId="159" xfId="0" applyFont="1" applyBorder="1" applyAlignment="1">
      <alignment horizontal="left" vertical="center"/>
    </xf>
    <xf numFmtId="165" fontId="58" fillId="0" borderId="159" xfId="2" applyFont="1" applyFill="1" applyBorder="1" applyAlignment="1" applyProtection="1">
      <alignment horizontal="center"/>
    </xf>
    <xf numFmtId="0" fontId="58" fillId="0" borderId="159" xfId="0" applyFont="1" applyBorder="1" applyAlignment="1">
      <alignment horizontal="left"/>
    </xf>
    <xf numFmtId="0" fontId="66" fillId="23" borderId="159" xfId="0" applyFont="1" applyFill="1" applyBorder="1" applyAlignment="1">
      <alignment horizontal="left" vertical="center"/>
    </xf>
    <xf numFmtId="171" fontId="66" fillId="23" borderId="159" xfId="0" applyNumberFormat="1" applyFont="1" applyFill="1" applyBorder="1" applyAlignment="1">
      <alignment horizontal="center" vertical="center"/>
    </xf>
    <xf numFmtId="0" fontId="66" fillId="23" borderId="159" xfId="0" applyFont="1" applyFill="1" applyBorder="1" applyAlignment="1">
      <alignment horizontal="center" vertical="center"/>
    </xf>
    <xf numFmtId="171" fontId="58" fillId="0" borderId="159" xfId="0" applyNumberFormat="1" applyFont="1" applyBorder="1"/>
    <xf numFmtId="39" fontId="58" fillId="0" borderId="159" xfId="0" applyNumberFormat="1" applyFont="1" applyBorder="1"/>
    <xf numFmtId="9" fontId="58" fillId="0" borderId="159" xfId="11" applyFont="1" applyFill="1" applyBorder="1" applyProtection="1"/>
    <xf numFmtId="9" fontId="58" fillId="0" borderId="159" xfId="11" applyFont="1" applyFill="1" applyBorder="1" applyAlignment="1" applyProtection="1">
      <alignment horizontal="center" vertical="center"/>
    </xf>
    <xf numFmtId="165" fontId="58" fillId="0" borderId="159" xfId="2" applyFont="1" applyFill="1" applyBorder="1" applyProtection="1"/>
    <xf numFmtId="165" fontId="58" fillId="0" borderId="159" xfId="2" applyFont="1" applyBorder="1" applyAlignment="1" applyProtection="1"/>
    <xf numFmtId="165" fontId="58" fillId="0" borderId="159" xfId="2" applyFont="1" applyBorder="1" applyProtection="1"/>
    <xf numFmtId="0" fontId="19" fillId="0" borderId="157" xfId="0" applyFont="1" applyBorder="1"/>
    <xf numFmtId="9" fontId="58" fillId="0" borderId="159" xfId="11" applyFont="1" applyBorder="1" applyProtection="1"/>
    <xf numFmtId="0" fontId="65" fillId="23" borderId="128" xfId="0" applyFont="1" applyFill="1" applyBorder="1" applyAlignment="1">
      <alignment horizontal="center" vertical="center"/>
    </xf>
    <xf numFmtId="0" fontId="58" fillId="23" borderId="157" xfId="0" applyFont="1" applyFill="1" applyBorder="1"/>
    <xf numFmtId="0" fontId="58" fillId="0" borderId="159" xfId="0" applyFont="1" applyBorder="1" applyAlignment="1">
      <alignment horizontal="center" vertical="center"/>
    </xf>
    <xf numFmtId="0" fontId="19" fillId="0" borderId="159" xfId="0" applyFont="1" applyBorder="1" applyAlignment="1">
      <alignment horizontal="center" vertical="center"/>
    </xf>
    <xf numFmtId="39" fontId="58" fillId="0" borderId="159" xfId="0" applyNumberFormat="1" applyFont="1" applyBorder="1" applyAlignment="1">
      <alignment horizontal="center" vertical="center"/>
    </xf>
    <xf numFmtId="3" fontId="131" fillId="23" borderId="160" xfId="7" applyNumberFormat="1" applyFont="1" applyFill="1" applyBorder="1" applyAlignment="1">
      <alignment horizontal="center" vertical="center"/>
    </xf>
    <xf numFmtId="168" fontId="131" fillId="23" borderId="160" xfId="14" applyNumberFormat="1" applyFont="1" applyFill="1" applyBorder="1" applyAlignment="1" applyProtection="1">
      <alignment horizontal="center" vertical="center"/>
    </xf>
    <xf numFmtId="165" fontId="18" fillId="0" borderId="159" xfId="2" applyFont="1" applyBorder="1" applyAlignment="1" applyProtection="1">
      <alignment vertical="center"/>
    </xf>
    <xf numFmtId="170" fontId="18" fillId="4" borderId="159" xfId="13" applyNumberFormat="1" applyFont="1" applyFill="1" applyBorder="1" applyAlignment="1" applyProtection="1">
      <alignment horizontal="right" vertical="center"/>
    </xf>
    <xf numFmtId="170" fontId="18" fillId="4" borderId="159" xfId="13" applyNumberFormat="1" applyFont="1" applyFill="1" applyBorder="1" applyProtection="1"/>
    <xf numFmtId="165" fontId="135" fillId="27" borderId="160" xfId="2" applyFont="1" applyFill="1" applyBorder="1" applyAlignment="1" applyProtection="1">
      <alignment horizontal="center" vertical="center"/>
    </xf>
    <xf numFmtId="0" fontId="133" fillId="0" borderId="163" xfId="7" applyFont="1" applyBorder="1"/>
    <xf numFmtId="0" fontId="133" fillId="0" borderId="163" xfId="7" applyFont="1" applyBorder="1" applyAlignment="1">
      <alignment horizontal="left"/>
    </xf>
    <xf numFmtId="9" fontId="134" fillId="0" borderId="164" xfId="7" applyNumberFormat="1" applyFont="1" applyBorder="1" applyAlignment="1">
      <alignment horizontal="center" vertical="center"/>
    </xf>
    <xf numFmtId="170" fontId="173" fillId="27" borderId="164" xfId="7" applyNumberFormat="1" applyFont="1" applyFill="1" applyBorder="1" applyAlignment="1" applyProtection="1">
      <alignment horizontal="center" vertical="center"/>
      <protection locked="0"/>
    </xf>
    <xf numFmtId="1" fontId="133" fillId="7" borderId="92" xfId="7" applyNumberFormat="1" applyFont="1" applyFill="1" applyBorder="1" applyAlignment="1">
      <alignment horizontal="center" vertical="center"/>
    </xf>
    <xf numFmtId="0" fontId="22" fillId="2" borderId="138" xfId="10" applyFont="1" applyFill="1" applyBorder="1" applyAlignment="1">
      <alignment vertical="center"/>
    </xf>
    <xf numFmtId="0" fontId="22" fillId="2" borderId="138" xfId="10" applyFont="1" applyFill="1" applyBorder="1" applyAlignment="1">
      <alignment horizontal="center" vertical="center"/>
    </xf>
    <xf numFmtId="0" fontId="22" fillId="2" borderId="139" xfId="10" applyFont="1" applyFill="1" applyBorder="1" applyAlignment="1">
      <alignment horizontal="center" vertical="center"/>
    </xf>
    <xf numFmtId="0" fontId="131" fillId="28" borderId="165" xfId="10" applyFont="1" applyFill="1" applyBorder="1" applyAlignment="1" applyProtection="1">
      <alignment horizontal="center" vertical="center"/>
      <protection locked="0"/>
    </xf>
    <xf numFmtId="165" fontId="131" fillId="28" borderId="90" xfId="2" applyFont="1" applyFill="1" applyBorder="1" applyAlignment="1" applyProtection="1">
      <alignment horizontal="center" vertical="center"/>
    </xf>
    <xf numFmtId="165" fontId="131" fillId="28" borderId="166" xfId="2" applyFont="1" applyFill="1" applyBorder="1" applyAlignment="1" applyProtection="1">
      <alignment horizontal="center" vertical="center"/>
    </xf>
    <xf numFmtId="165" fontId="131" fillId="28" borderId="165" xfId="2" applyFont="1" applyFill="1" applyBorder="1" applyAlignment="1" applyProtection="1">
      <alignment horizontal="center" vertical="center"/>
    </xf>
    <xf numFmtId="170" fontId="131" fillId="28" borderId="165" xfId="11" applyNumberFormat="1" applyFont="1" applyFill="1" applyBorder="1" applyAlignment="1" applyProtection="1">
      <alignment horizontal="center" vertical="center"/>
    </xf>
    <xf numFmtId="39" fontId="22" fillId="27" borderId="96" xfId="14" applyNumberFormat="1" applyFont="1" applyFill="1" applyBorder="1" applyAlignment="1" applyProtection="1">
      <alignment horizontal="center"/>
    </xf>
    <xf numFmtId="0" fontId="138" fillId="4" borderId="165" xfId="0" applyFont="1" applyFill="1" applyBorder="1" applyAlignment="1">
      <alignment horizontal="left" vertical="top"/>
    </xf>
    <xf numFmtId="165" fontId="110" fillId="4" borderId="167" xfId="2" applyFont="1" applyFill="1" applyBorder="1" applyAlignment="1" applyProtection="1">
      <alignment horizontal="center"/>
    </xf>
    <xf numFmtId="2" fontId="24" fillId="4" borderId="167" xfId="14" applyNumberFormat="1" applyFont="1" applyFill="1" applyBorder="1" applyAlignment="1" applyProtection="1">
      <alignment horizontal="center"/>
    </xf>
    <xf numFmtId="37" fontId="19" fillId="4" borderId="167" xfId="14" applyNumberFormat="1" applyFont="1" applyFill="1" applyBorder="1" applyAlignment="1" applyProtection="1">
      <alignment horizontal="center"/>
    </xf>
    <xf numFmtId="0" fontId="140" fillId="20" borderId="170" xfId="0" applyFont="1" applyFill="1" applyBorder="1" applyAlignment="1">
      <alignment wrapText="1"/>
    </xf>
    <xf numFmtId="0" fontId="140" fillId="20" borderId="171" xfId="0" applyFont="1" applyFill="1" applyBorder="1"/>
    <xf numFmtId="175" fontId="140" fillId="20" borderId="172" xfId="0" applyNumberFormat="1" applyFont="1" applyFill="1" applyBorder="1" applyAlignment="1">
      <alignment wrapText="1"/>
    </xf>
    <xf numFmtId="0" fontId="140" fillId="14" borderId="173" xfId="0" applyFont="1" applyFill="1" applyBorder="1" applyAlignment="1">
      <alignment wrapText="1"/>
    </xf>
    <xf numFmtId="0" fontId="140" fillId="8" borderId="174" xfId="0" applyFont="1" applyFill="1" applyBorder="1"/>
    <xf numFmtId="175" fontId="140" fillId="14" borderId="175" xfId="0" applyNumberFormat="1" applyFont="1" applyFill="1" applyBorder="1" applyAlignment="1">
      <alignment wrapText="1"/>
    </xf>
    <xf numFmtId="43" fontId="19" fillId="3" borderId="176" xfId="7" applyNumberFormat="1" applyFont="1" applyFill="1" applyBorder="1" applyAlignment="1">
      <alignment horizontal="center" wrapText="1"/>
    </xf>
    <xf numFmtId="0" fontId="141" fillId="14" borderId="173" xfId="0" applyFont="1" applyFill="1" applyBorder="1" applyAlignment="1">
      <alignment horizontal="left" wrapText="1"/>
    </xf>
    <xf numFmtId="9" fontId="140" fillId="8" borderId="174" xfId="0" applyNumberFormat="1" applyFont="1" applyFill="1" applyBorder="1"/>
    <xf numFmtId="10" fontId="140" fillId="8" borderId="177" xfId="0" applyNumberFormat="1" applyFont="1" applyFill="1" applyBorder="1"/>
    <xf numFmtId="175" fontId="140" fillId="14" borderId="178" xfId="0" quotePrefix="1" applyNumberFormat="1" applyFont="1" applyFill="1" applyBorder="1" applyAlignment="1">
      <alignment wrapText="1"/>
    </xf>
    <xf numFmtId="0" fontId="141" fillId="14" borderId="179" xfId="0" applyFont="1" applyFill="1" applyBorder="1" applyAlignment="1">
      <alignment horizontal="left" wrapText="1"/>
    </xf>
    <xf numFmtId="175" fontId="140" fillId="14" borderId="178" xfId="0" applyNumberFormat="1" applyFont="1" applyFill="1" applyBorder="1" applyAlignment="1">
      <alignment wrapText="1"/>
    </xf>
    <xf numFmtId="43" fontId="19" fillId="3" borderId="180" xfId="7" applyNumberFormat="1" applyFont="1" applyFill="1" applyBorder="1" applyAlignment="1">
      <alignment horizontal="center" wrapText="1"/>
    </xf>
    <xf numFmtId="0" fontId="141" fillId="13" borderId="179" xfId="0" applyFont="1" applyFill="1" applyBorder="1" applyAlignment="1">
      <alignment horizontal="left" wrapText="1"/>
    </xf>
    <xf numFmtId="175" fontId="132" fillId="13" borderId="178" xfId="0" applyNumberFormat="1" applyFont="1" applyFill="1" applyBorder="1" applyAlignment="1">
      <alignment wrapText="1"/>
    </xf>
    <xf numFmtId="43" fontId="142" fillId="15" borderId="180" xfId="7" applyNumberFormat="1" applyFont="1" applyFill="1" applyBorder="1" applyAlignment="1">
      <alignment horizontal="center" wrapText="1"/>
    </xf>
    <xf numFmtId="43" fontId="19" fillId="15" borderId="176" xfId="7" applyNumberFormat="1" applyFont="1" applyFill="1" applyBorder="1" applyAlignment="1">
      <alignment horizontal="center" wrapText="1"/>
    </xf>
    <xf numFmtId="175" fontId="132" fillId="16" borderId="178" xfId="0" applyNumberFormat="1" applyFont="1" applyFill="1" applyBorder="1" applyAlignment="1">
      <alignment wrapText="1"/>
    </xf>
    <xf numFmtId="0" fontId="143" fillId="11" borderId="181" xfId="0" applyFont="1" applyFill="1" applyBorder="1" applyAlignment="1">
      <alignment horizontal="center" vertical="center" wrapText="1"/>
    </xf>
    <xf numFmtId="0" fontId="59" fillId="11" borderId="182" xfId="0" applyFont="1" applyFill="1" applyBorder="1"/>
    <xf numFmtId="175" fontId="144" fillId="11" borderId="183" xfId="0" applyNumberFormat="1" applyFont="1" applyFill="1" applyBorder="1" applyAlignment="1">
      <alignment wrapText="1"/>
    </xf>
    <xf numFmtId="0" fontId="22" fillId="2" borderId="90" xfId="7" applyFont="1" applyFill="1" applyBorder="1" applyAlignment="1" applyProtection="1">
      <alignment horizontal="center"/>
      <protection hidden="1"/>
    </xf>
    <xf numFmtId="1" fontId="147" fillId="2" borderId="87" xfId="7" applyNumberFormat="1" applyFont="1" applyFill="1" applyBorder="1" applyAlignment="1" applyProtection="1">
      <alignment horizontal="center"/>
      <protection hidden="1"/>
    </xf>
    <xf numFmtId="4" fontId="22" fillId="2" borderId="87" xfId="7" applyNumberFormat="1" applyFont="1" applyFill="1" applyBorder="1" applyAlignment="1" applyProtection="1">
      <alignment horizontal="center" wrapText="1"/>
      <protection hidden="1"/>
    </xf>
    <xf numFmtId="0" fontId="22" fillId="2" borderId="87" xfId="7" applyFont="1" applyFill="1" applyBorder="1" applyAlignment="1" applyProtection="1">
      <alignment horizontal="center"/>
      <protection hidden="1"/>
    </xf>
    <xf numFmtId="9" fontId="19" fillId="0" borderId="87" xfId="7" applyNumberFormat="1" applyFont="1" applyBorder="1" applyAlignment="1">
      <alignment horizontal="center"/>
    </xf>
    <xf numFmtId="0" fontId="22" fillId="2" borderId="88" xfId="7" applyFont="1" applyFill="1" applyBorder="1" applyAlignment="1" applyProtection="1">
      <alignment horizontal="center" wrapText="1"/>
      <protection hidden="1"/>
    </xf>
    <xf numFmtId="0" fontId="19" fillId="2" borderId="157" xfId="7" applyFont="1" applyFill="1" applyBorder="1" applyProtection="1">
      <protection hidden="1"/>
    </xf>
    <xf numFmtId="0" fontId="148" fillId="2" borderId="161" xfId="7" applyFont="1" applyFill="1" applyBorder="1" applyProtection="1">
      <protection hidden="1"/>
    </xf>
    <xf numFmtId="1" fontId="149" fillId="2" borderId="138" xfId="7" applyNumberFormat="1" applyFont="1" applyFill="1" applyBorder="1" applyAlignment="1" applyProtection="1">
      <alignment horizontal="center"/>
      <protection hidden="1"/>
    </xf>
    <xf numFmtId="166" fontId="148" fillId="2" borderId="138" xfId="14" applyFont="1" applyFill="1" applyBorder="1" applyAlignment="1" applyProtection="1">
      <alignment horizontal="center"/>
      <protection hidden="1"/>
    </xf>
    <xf numFmtId="0" fontId="19" fillId="2" borderId="138" xfId="7" applyFont="1" applyFill="1" applyBorder="1" applyProtection="1">
      <protection hidden="1"/>
    </xf>
    <xf numFmtId="0" fontId="19" fillId="2" borderId="139" xfId="7" applyFont="1" applyFill="1" applyBorder="1" applyProtection="1">
      <protection hidden="1"/>
    </xf>
    <xf numFmtId="0" fontId="148" fillId="2" borderId="90" xfId="7" applyFont="1" applyFill="1" applyBorder="1" applyProtection="1">
      <protection hidden="1"/>
    </xf>
    <xf numFmtId="1" fontId="149" fillId="2" borderId="88" xfId="7" applyNumberFormat="1" applyFont="1" applyFill="1" applyBorder="1" applyAlignment="1" applyProtection="1">
      <alignment horizontal="center"/>
      <protection hidden="1"/>
    </xf>
    <xf numFmtId="0" fontId="19" fillId="2" borderId="90" xfId="7" applyFont="1" applyFill="1" applyBorder="1" applyProtection="1">
      <protection hidden="1"/>
    </xf>
    <xf numFmtId="0" fontId="19" fillId="2" borderId="88" xfId="7" applyFont="1" applyFill="1" applyBorder="1" applyProtection="1">
      <protection hidden="1"/>
    </xf>
    <xf numFmtId="1" fontId="149" fillId="2" borderId="157" xfId="7" applyNumberFormat="1" applyFont="1" applyFill="1" applyBorder="1" applyAlignment="1" applyProtection="1">
      <alignment horizontal="center"/>
      <protection hidden="1"/>
    </xf>
    <xf numFmtId="1" fontId="149" fillId="2" borderId="139" xfId="7" applyNumberFormat="1" applyFont="1" applyFill="1" applyBorder="1" applyAlignment="1" applyProtection="1">
      <alignment horizontal="center"/>
      <protection hidden="1"/>
    </xf>
    <xf numFmtId="0" fontId="19" fillId="2" borderId="161" xfId="7" applyFont="1" applyFill="1" applyBorder="1" applyProtection="1">
      <protection hidden="1"/>
    </xf>
    <xf numFmtId="1" fontId="150" fillId="2" borderId="90" xfId="7" applyNumberFormat="1" applyFont="1" applyFill="1" applyBorder="1" applyAlignment="1" applyProtection="1">
      <alignment horizontal="center"/>
      <protection hidden="1"/>
    </xf>
    <xf numFmtId="166" fontId="18" fillId="2" borderId="90" xfId="14" applyFont="1" applyFill="1" applyBorder="1" applyProtection="1"/>
    <xf numFmtId="166" fontId="18" fillId="2" borderId="67" xfId="14" applyFont="1" applyFill="1" applyBorder="1" applyProtection="1"/>
    <xf numFmtId="166" fontId="18" fillId="2" borderId="161" xfId="14" applyFont="1" applyFill="1" applyBorder="1" applyProtection="1"/>
    <xf numFmtId="168" fontId="22" fillId="4" borderId="184" xfId="81" applyNumberFormat="1" applyFont="1" applyFill="1" applyBorder="1" applyAlignment="1" applyProtection="1">
      <alignment vertical="center"/>
    </xf>
    <xf numFmtId="168" fontId="131" fillId="23" borderId="185" xfId="81" applyNumberFormat="1" applyFont="1" applyFill="1" applyBorder="1" applyAlignment="1" applyProtection="1">
      <alignment horizontal="center"/>
    </xf>
    <xf numFmtId="168" fontId="131" fillId="23" borderId="186" xfId="81" applyNumberFormat="1" applyFont="1" applyFill="1" applyBorder="1" applyAlignment="1" applyProtection="1">
      <alignment horizontal="center"/>
    </xf>
    <xf numFmtId="168" fontId="18" fillId="4" borderId="92" xfId="81" applyNumberFormat="1" applyFont="1" applyFill="1" applyBorder="1" applyAlignment="1" applyProtection="1">
      <alignment horizontal="center"/>
    </xf>
    <xf numFmtId="170" fontId="128" fillId="28" borderId="189" xfId="11" applyNumberFormat="1" applyFont="1" applyFill="1" applyBorder="1" applyAlignment="1">
      <alignment horizontal="center" vertical="center"/>
    </xf>
    <xf numFmtId="0" fontId="131" fillId="23" borderId="190" xfId="81" applyNumberFormat="1" applyFont="1" applyFill="1" applyBorder="1" applyAlignment="1" applyProtection="1">
      <alignment horizontal="center" vertical="center"/>
    </xf>
    <xf numFmtId="168" fontId="18" fillId="4" borderId="157" xfId="81" applyNumberFormat="1" applyFont="1" applyFill="1" applyBorder="1" applyAlignment="1" applyProtection="1">
      <alignment horizontal="center" vertical="center"/>
    </xf>
    <xf numFmtId="0" fontId="131" fillId="23" borderId="121" xfId="7" applyFont="1" applyFill="1" applyBorder="1" applyAlignment="1">
      <alignment horizontal="left" vertical="center"/>
    </xf>
    <xf numFmtId="4" fontId="128" fillId="23" borderId="191" xfId="81" applyNumberFormat="1" applyFont="1" applyFill="1" applyBorder="1" applyAlignment="1" applyProtection="1">
      <alignment horizontal="center" vertical="center" wrapText="1"/>
    </xf>
    <xf numFmtId="170" fontId="128" fillId="28" borderId="189" xfId="11" applyNumberFormat="1" applyFont="1" applyFill="1" applyBorder="1" applyAlignment="1">
      <alignment vertical="center"/>
    </xf>
    <xf numFmtId="9" fontId="19" fillId="4" borderId="157" xfId="81" applyNumberFormat="1" applyFont="1" applyFill="1" applyBorder="1" applyAlignment="1" applyProtection="1">
      <alignment horizontal="right"/>
    </xf>
    <xf numFmtId="9" fontId="24" fillId="23" borderId="180" xfId="81" applyNumberFormat="1" applyFont="1" applyFill="1" applyBorder="1" applyAlignment="1" applyProtection="1">
      <alignment horizontal="center"/>
    </xf>
    <xf numFmtId="9" fontId="131" fillId="23" borderId="193" xfId="81" applyNumberFormat="1" applyFont="1" applyFill="1" applyBorder="1" applyAlignment="1" applyProtection="1">
      <alignment horizontal="center" vertical="center" wrapText="1"/>
    </xf>
    <xf numFmtId="170" fontId="135" fillId="27" borderId="189" xfId="11" applyNumberFormat="1" applyFont="1" applyFill="1" applyBorder="1" applyAlignment="1">
      <alignment vertical="center"/>
    </xf>
    <xf numFmtId="168" fontId="133" fillId="0" borderId="193" xfId="81" applyNumberFormat="1" applyFont="1" applyFill="1" applyBorder="1" applyProtection="1"/>
    <xf numFmtId="3" fontId="24" fillId="23" borderId="193" xfId="81" applyNumberFormat="1" applyFont="1" applyFill="1" applyBorder="1" applyAlignment="1" applyProtection="1"/>
    <xf numFmtId="3" fontId="19" fillId="2" borderId="193" xfId="81" applyNumberFormat="1" applyFont="1" applyFill="1" applyBorder="1" applyAlignment="1" applyProtection="1">
      <alignment horizontal="right"/>
    </xf>
    <xf numFmtId="1" fontId="106" fillId="0" borderId="193" xfId="367" applyNumberFormat="1" applyFont="1" applyBorder="1" applyAlignment="1">
      <alignment horizontal="right" vertical="center"/>
    </xf>
    <xf numFmtId="170" fontId="152" fillId="0" borderId="193" xfId="11" applyNumberFormat="1" applyFont="1" applyBorder="1" applyAlignment="1">
      <alignment horizontal="center" vertical="center"/>
    </xf>
    <xf numFmtId="9" fontId="131" fillId="23" borderId="134" xfId="81" applyNumberFormat="1" applyFont="1" applyFill="1" applyBorder="1" applyAlignment="1" applyProtection="1">
      <alignment horizontal="left" vertical="center"/>
    </xf>
    <xf numFmtId="4" fontId="128" fillId="23" borderId="96" xfId="81" applyNumberFormat="1" applyFont="1" applyFill="1" applyBorder="1" applyAlignment="1" applyProtection="1">
      <alignment horizontal="center" vertical="center" wrapText="1"/>
    </xf>
    <xf numFmtId="166" fontId="19" fillId="23" borderId="193" xfId="14" applyFont="1" applyFill="1" applyBorder="1" applyAlignment="1" applyProtection="1"/>
    <xf numFmtId="4" fontId="19" fillId="2" borderId="193" xfId="81" applyNumberFormat="1" applyFont="1" applyFill="1" applyBorder="1" applyAlignment="1" applyProtection="1">
      <alignment horizontal="right"/>
    </xf>
    <xf numFmtId="3" fontId="131" fillId="23" borderId="180" xfId="7" applyNumberFormat="1" applyFont="1" applyFill="1" applyBorder="1" applyAlignment="1">
      <alignment horizontal="left" vertical="center"/>
    </xf>
    <xf numFmtId="3" fontId="131" fillId="23" borderId="180" xfId="81" applyNumberFormat="1" applyFont="1" applyFill="1" applyBorder="1" applyAlignment="1" applyProtection="1">
      <alignment horizontal="right"/>
    </xf>
    <xf numFmtId="168" fontId="131" fillId="23" borderId="193" xfId="81" applyNumberFormat="1" applyFont="1" applyFill="1" applyBorder="1" applyAlignment="1" applyProtection="1">
      <alignment horizontal="center" vertical="center"/>
    </xf>
    <xf numFmtId="168" fontId="19" fillId="23" borderId="193" xfId="81" applyNumberFormat="1" applyFont="1" applyFill="1" applyBorder="1" applyProtection="1"/>
    <xf numFmtId="168" fontId="22" fillId="27" borderId="193" xfId="81" applyNumberFormat="1" applyFont="1" applyFill="1" applyBorder="1" applyProtection="1"/>
    <xf numFmtId="182" fontId="19" fillId="0" borderId="193" xfId="81" applyNumberFormat="1" applyFont="1" applyFill="1" applyBorder="1" applyProtection="1"/>
    <xf numFmtId="185" fontId="131" fillId="23" borderId="193" xfId="2" applyNumberFormat="1" applyFont="1" applyFill="1" applyBorder="1" applyAlignment="1" applyProtection="1">
      <alignment horizontal="center" vertical="center"/>
    </xf>
    <xf numFmtId="9" fontId="131" fillId="28" borderId="193" xfId="11" applyFont="1" applyFill="1" applyBorder="1" applyAlignment="1" applyProtection="1">
      <alignment horizontal="center" vertical="center"/>
    </xf>
    <xf numFmtId="9" fontId="131" fillId="23" borderId="193" xfId="11" applyFont="1" applyFill="1" applyBorder="1" applyAlignment="1" applyProtection="1">
      <alignment horizontal="center" vertical="center"/>
    </xf>
    <xf numFmtId="168" fontId="22" fillId="27" borderId="193" xfId="81" applyNumberFormat="1" applyFont="1" applyFill="1" applyBorder="1" applyAlignment="1" applyProtection="1">
      <alignment horizontal="center"/>
    </xf>
    <xf numFmtId="170" fontId="131" fillId="28" borderId="193" xfId="11" applyNumberFormat="1" applyFont="1" applyFill="1" applyBorder="1" applyAlignment="1" applyProtection="1">
      <alignment horizontal="center" vertical="center"/>
    </xf>
    <xf numFmtId="168" fontId="18" fillId="4" borderId="194" xfId="81" applyNumberFormat="1" applyFont="1" applyFill="1" applyBorder="1" applyAlignment="1" applyProtection="1">
      <alignment horizontal="center" vertical="center"/>
    </xf>
    <xf numFmtId="9" fontId="19" fillId="4" borderId="194" xfId="81" applyNumberFormat="1" applyFont="1" applyFill="1" applyBorder="1" applyAlignment="1" applyProtection="1">
      <alignment horizontal="right"/>
    </xf>
    <xf numFmtId="0" fontId="133" fillId="0" borderId="193" xfId="0" applyFont="1" applyBorder="1" applyAlignment="1">
      <alignment horizontal="left" vertical="top"/>
    </xf>
    <xf numFmtId="3" fontId="19" fillId="4" borderId="194" xfId="81" applyNumberFormat="1" applyFont="1" applyFill="1" applyBorder="1" applyAlignment="1" applyProtection="1">
      <alignment horizontal="right"/>
    </xf>
    <xf numFmtId="3" fontId="131" fillId="23" borderId="180" xfId="7" applyNumberFormat="1" applyFont="1" applyFill="1" applyBorder="1" applyAlignment="1">
      <alignment horizontal="left" indent="1"/>
    </xf>
    <xf numFmtId="3" fontId="170" fillId="23" borderId="134" xfId="81" applyNumberFormat="1" applyFont="1" applyFill="1" applyBorder="1" applyAlignment="1" applyProtection="1">
      <alignment horizontal="right"/>
    </xf>
    <xf numFmtId="3" fontId="131" fillId="23" borderId="176" xfId="81" applyNumberFormat="1" applyFont="1" applyFill="1" applyBorder="1" applyAlignment="1" applyProtection="1">
      <alignment horizontal="right"/>
    </xf>
    <xf numFmtId="2" fontId="95" fillId="23" borderId="195" xfId="81" applyNumberFormat="1" applyFont="1" applyFill="1" applyBorder="1" applyAlignment="1" applyProtection="1">
      <alignment vertical="center"/>
    </xf>
    <xf numFmtId="168" fontId="49" fillId="23" borderId="197" xfId="14" applyNumberFormat="1" applyFont="1" applyFill="1" applyBorder="1" applyAlignment="1" applyProtection="1">
      <alignment horizontal="center"/>
    </xf>
    <xf numFmtId="168" fontId="49" fillId="23" borderId="186" xfId="14" applyNumberFormat="1" applyFont="1" applyFill="1" applyBorder="1" applyAlignment="1" applyProtection="1">
      <alignment horizontal="center"/>
    </xf>
    <xf numFmtId="168" fontId="49" fillId="23" borderId="196" xfId="14" applyNumberFormat="1" applyFont="1" applyFill="1" applyBorder="1" applyAlignment="1" applyProtection="1">
      <alignment horizontal="center" vertical="center"/>
    </xf>
    <xf numFmtId="168" fontId="49" fillId="23" borderId="186" xfId="14" applyNumberFormat="1" applyFont="1" applyFill="1" applyBorder="1" applyAlignment="1" applyProtection="1">
      <alignment horizontal="center" vertical="center"/>
    </xf>
    <xf numFmtId="168" fontId="49" fillId="0" borderId="184" xfId="14" applyNumberFormat="1" applyFont="1" applyFill="1" applyBorder="1" applyAlignment="1" applyProtection="1">
      <alignment vertical="center"/>
    </xf>
    <xf numFmtId="168" fontId="49" fillId="23" borderId="185" xfId="14" applyNumberFormat="1" applyFont="1" applyFill="1" applyBorder="1" applyAlignment="1" applyProtection="1">
      <alignment vertical="center"/>
    </xf>
    <xf numFmtId="168" fontId="92" fillId="23" borderId="200" xfId="14" applyNumberFormat="1" applyFont="1" applyFill="1" applyBorder="1" applyAlignment="1" applyProtection="1">
      <alignment horizontal="center" vertical="center"/>
    </xf>
    <xf numFmtId="168" fontId="92" fillId="23" borderId="190" xfId="14" applyNumberFormat="1" applyFont="1" applyFill="1" applyBorder="1" applyAlignment="1" applyProtection="1">
      <alignment horizontal="center" vertical="center"/>
    </xf>
    <xf numFmtId="168" fontId="92" fillId="23" borderId="199" xfId="14" applyNumberFormat="1" applyFont="1" applyFill="1" applyBorder="1" applyAlignment="1" applyProtection="1">
      <alignment horizontal="center" vertical="center"/>
    </xf>
    <xf numFmtId="168" fontId="92" fillId="0" borderId="184" xfId="14" applyNumberFormat="1" applyFont="1" applyFill="1" applyBorder="1" applyAlignment="1" applyProtection="1">
      <alignment horizontal="center" vertical="center"/>
    </xf>
    <xf numFmtId="9" fontId="92" fillId="23" borderId="190" xfId="11" applyFont="1" applyFill="1" applyBorder="1" applyAlignment="1" applyProtection="1">
      <alignment horizontal="center" vertical="center"/>
    </xf>
    <xf numFmtId="168" fontId="82" fillId="4" borderId="194" xfId="14" applyNumberFormat="1" applyFont="1" applyFill="1" applyBorder="1" applyProtection="1"/>
    <xf numFmtId="168" fontId="81" fillId="2" borderId="93" xfId="14" applyNumberFormat="1" applyFont="1" applyFill="1" applyBorder="1" applyAlignment="1" applyProtection="1">
      <alignment vertical="center" wrapText="1"/>
    </xf>
    <xf numFmtId="168" fontId="81" fillId="2" borderId="202" xfId="14" applyNumberFormat="1" applyFont="1" applyFill="1" applyBorder="1" applyAlignment="1" applyProtection="1">
      <alignment horizontal="left" indent="2"/>
    </xf>
    <xf numFmtId="168" fontId="87" fillId="2" borderId="203" xfId="14" applyNumberFormat="1" applyFont="1" applyFill="1" applyBorder="1" applyAlignment="1" applyProtection="1">
      <alignment horizontal="center"/>
    </xf>
    <xf numFmtId="168" fontId="82" fillId="2" borderId="204" xfId="14" applyNumberFormat="1" applyFont="1" applyFill="1" applyBorder="1" applyAlignment="1" applyProtection="1">
      <alignment horizontal="center"/>
    </xf>
    <xf numFmtId="168" fontId="82" fillId="2" borderId="205" xfId="14" applyNumberFormat="1" applyFont="1" applyFill="1" applyBorder="1" applyAlignment="1" applyProtection="1">
      <alignment horizontal="center"/>
    </xf>
    <xf numFmtId="168" fontId="82" fillId="2" borderId="206" xfId="14" applyNumberFormat="1" applyFont="1" applyFill="1" applyBorder="1" applyAlignment="1" applyProtection="1">
      <alignment horizontal="right"/>
    </xf>
    <xf numFmtId="168" fontId="82" fillId="2" borderId="207" xfId="14" applyNumberFormat="1" applyFont="1" applyFill="1" applyBorder="1" applyAlignment="1" applyProtection="1">
      <alignment horizontal="right"/>
    </xf>
    <xf numFmtId="168" fontId="82" fillId="2" borderId="208" xfId="14" applyNumberFormat="1" applyFont="1" applyFill="1" applyBorder="1" applyAlignment="1" applyProtection="1">
      <alignment horizontal="right"/>
    </xf>
    <xf numFmtId="168" fontId="82" fillId="2" borderId="202" xfId="14" applyNumberFormat="1" applyFont="1" applyFill="1" applyBorder="1" applyProtection="1"/>
    <xf numFmtId="168" fontId="82" fillId="2" borderId="204" xfId="14" applyNumberFormat="1" applyFont="1" applyFill="1" applyBorder="1" applyProtection="1"/>
    <xf numFmtId="9" fontId="82" fillId="0" borderId="204" xfId="11" applyFont="1" applyFill="1" applyBorder="1" applyProtection="1"/>
    <xf numFmtId="9" fontId="82" fillId="0" borderId="205" xfId="11" applyFont="1" applyFill="1" applyBorder="1" applyProtection="1"/>
    <xf numFmtId="168" fontId="169" fillId="23" borderId="194" xfId="14" applyNumberFormat="1" applyFont="1" applyFill="1" applyBorder="1" applyAlignment="1" applyProtection="1"/>
    <xf numFmtId="9" fontId="85" fillId="0" borderId="90" xfId="11" applyFont="1" applyFill="1" applyBorder="1" applyAlignment="1" applyProtection="1">
      <alignment horizontal="left" vertical="center"/>
    </xf>
    <xf numFmtId="10" fontId="49" fillId="28" borderId="209" xfId="11" applyNumberFormat="1" applyFont="1" applyFill="1" applyBorder="1" applyAlignment="1" applyProtection="1">
      <alignment horizontal="center" vertical="center"/>
    </xf>
    <xf numFmtId="9" fontId="85" fillId="0" borderId="87" xfId="11" applyFont="1" applyFill="1" applyBorder="1" applyAlignment="1" applyProtection="1">
      <alignment vertical="center"/>
    </xf>
    <xf numFmtId="168" fontId="82" fillId="27" borderId="212" xfId="14" applyNumberFormat="1" applyFont="1" applyFill="1" applyBorder="1" applyProtection="1"/>
    <xf numFmtId="168" fontId="82" fillId="27" borderId="213" xfId="14" applyNumberFormat="1" applyFont="1" applyFill="1" applyBorder="1" applyProtection="1"/>
    <xf numFmtId="168" fontId="82" fillId="2" borderId="214" xfId="14" applyNumberFormat="1" applyFont="1" applyFill="1" applyBorder="1" applyProtection="1"/>
    <xf numFmtId="168" fontId="82" fillId="2" borderId="214" xfId="11" applyNumberFormat="1" applyFont="1" applyFill="1" applyBorder="1" applyProtection="1"/>
    <xf numFmtId="9" fontId="49" fillId="23" borderId="93" xfId="11" applyFont="1" applyFill="1" applyBorder="1" applyAlignment="1" applyProtection="1">
      <alignment horizontal="left" vertical="center"/>
    </xf>
    <xf numFmtId="168" fontId="49" fillId="23" borderId="184" xfId="14" applyNumberFormat="1" applyFont="1" applyFill="1" applyBorder="1" applyAlignment="1" applyProtection="1">
      <alignment horizontal="right" vertical="center"/>
    </xf>
    <xf numFmtId="168" fontId="82" fillId="0" borderId="215" xfId="14" applyNumberFormat="1" applyFont="1" applyBorder="1" applyProtection="1"/>
    <xf numFmtId="10" fontId="49" fillId="28" borderId="216" xfId="11" applyNumberFormat="1" applyFont="1" applyFill="1" applyBorder="1" applyAlignment="1" applyProtection="1">
      <alignment horizontal="center"/>
    </xf>
    <xf numFmtId="168" fontId="82" fillId="2" borderId="218" xfId="14" applyNumberFormat="1" applyFont="1" applyFill="1" applyBorder="1" applyAlignment="1" applyProtection="1">
      <alignment horizontal="center"/>
    </xf>
    <xf numFmtId="168" fontId="82" fillId="0" borderId="202" xfId="14" applyNumberFormat="1" applyFont="1" applyFill="1" applyBorder="1" applyAlignment="1" applyProtection="1">
      <alignment horizontal="left" wrapText="1" indent="4"/>
    </xf>
    <xf numFmtId="168" fontId="81" fillId="0" borderId="204" xfId="14" applyNumberFormat="1" applyFont="1" applyFill="1" applyBorder="1" applyAlignment="1" applyProtection="1">
      <alignment horizontal="center"/>
    </xf>
    <xf numFmtId="168" fontId="82" fillId="2" borderId="205" xfId="14" applyNumberFormat="1" applyFont="1" applyFill="1" applyBorder="1" applyProtection="1"/>
    <xf numFmtId="168" fontId="49" fillId="28" borderId="214" xfId="14" applyNumberFormat="1" applyFont="1" applyFill="1" applyBorder="1" applyProtection="1"/>
    <xf numFmtId="168" fontId="82" fillId="0" borderId="212" xfId="14" applyNumberFormat="1" applyFont="1" applyFill="1" applyBorder="1" applyProtection="1"/>
    <xf numFmtId="9" fontId="49" fillId="23" borderId="219" xfId="11" applyFont="1" applyFill="1" applyBorder="1" applyProtection="1"/>
    <xf numFmtId="168" fontId="49" fillId="23" borderId="134" xfId="14" applyNumberFormat="1" applyFont="1" applyFill="1" applyBorder="1" applyAlignment="1" applyProtection="1">
      <alignment horizontal="left" vertical="center"/>
    </xf>
    <xf numFmtId="168" fontId="169" fillId="2" borderId="134" xfId="14" applyNumberFormat="1" applyFont="1" applyFill="1" applyBorder="1" applyProtection="1"/>
    <xf numFmtId="168" fontId="82" fillId="4" borderId="204" xfId="14" applyNumberFormat="1" applyFont="1" applyFill="1" applyBorder="1" applyProtection="1"/>
    <xf numFmtId="168" fontId="82" fillId="4" borderId="205" xfId="14" applyNumberFormat="1" applyFont="1" applyFill="1" applyBorder="1" applyProtection="1"/>
    <xf numFmtId="168" fontId="82" fillId="4" borderId="212" xfId="14" applyNumberFormat="1" applyFont="1" applyFill="1" applyBorder="1" applyProtection="1"/>
    <xf numFmtId="168" fontId="82" fillId="4" borderId="213" xfId="14" applyNumberFormat="1" applyFont="1" applyFill="1" applyBorder="1" applyProtection="1"/>
    <xf numFmtId="168" fontId="82" fillId="4" borderId="214" xfId="14" applyNumberFormat="1" applyFont="1" applyFill="1" applyBorder="1" applyProtection="1"/>
    <xf numFmtId="168" fontId="82" fillId="4" borderId="202" xfId="14" applyNumberFormat="1" applyFont="1" applyFill="1" applyBorder="1" applyProtection="1"/>
    <xf numFmtId="9" fontId="82" fillId="4" borderId="213" xfId="11" applyFont="1" applyFill="1" applyBorder="1" applyProtection="1"/>
    <xf numFmtId="168" fontId="81" fillId="4" borderId="194" xfId="14" applyNumberFormat="1" applyFont="1" applyFill="1" applyBorder="1" applyProtection="1"/>
    <xf numFmtId="168" fontId="49" fillId="23" borderId="134" xfId="14" applyNumberFormat="1" applyFont="1" applyFill="1" applyBorder="1" applyAlignment="1" applyProtection="1">
      <alignment horizontal="left" vertical="center" indent="1"/>
      <protection hidden="1"/>
    </xf>
    <xf numFmtId="168" fontId="49" fillId="4" borderId="194" xfId="14" applyNumberFormat="1" applyFont="1" applyFill="1" applyBorder="1" applyProtection="1"/>
    <xf numFmtId="9" fontId="49" fillId="23" borderId="222" xfId="11" applyFont="1" applyFill="1" applyBorder="1" applyProtection="1"/>
    <xf numFmtId="168" fontId="81" fillId="2" borderId="134" xfId="14" applyNumberFormat="1" applyFont="1" applyFill="1" applyBorder="1" applyProtection="1"/>
    <xf numFmtId="168" fontId="81" fillId="2" borderId="212" xfId="14" applyNumberFormat="1" applyFont="1" applyFill="1" applyBorder="1" applyAlignment="1" applyProtection="1">
      <alignment horizontal="right"/>
    </xf>
    <xf numFmtId="168" fontId="82" fillId="0" borderId="214" xfId="14" applyNumberFormat="1" applyFont="1" applyFill="1" applyBorder="1" applyProtection="1"/>
    <xf numFmtId="168" fontId="82" fillId="0" borderId="213" xfId="14" applyNumberFormat="1" applyFont="1" applyFill="1" applyBorder="1" applyProtection="1"/>
    <xf numFmtId="168" fontId="89" fillId="0" borderId="214" xfId="14" applyNumberFormat="1" applyFont="1" applyFill="1" applyBorder="1" applyProtection="1"/>
    <xf numFmtId="9" fontId="82" fillId="0" borderId="213" xfId="11" applyFont="1" applyFill="1" applyBorder="1" applyProtection="1"/>
    <xf numFmtId="168" fontId="81" fillId="2" borderId="224" xfId="14" applyNumberFormat="1" applyFont="1" applyFill="1" applyBorder="1" applyAlignment="1" applyProtection="1">
      <alignment horizontal="center"/>
    </xf>
    <xf numFmtId="168" fontId="81" fillId="2" borderId="212" xfId="14" applyNumberFormat="1" applyFont="1" applyFill="1" applyBorder="1" applyAlignment="1" applyProtection="1">
      <alignment horizontal="center"/>
    </xf>
    <xf numFmtId="9" fontId="82" fillId="2" borderId="87" xfId="11" applyFont="1" applyFill="1" applyBorder="1" applyProtection="1"/>
    <xf numFmtId="168" fontId="89" fillId="4" borderId="194" xfId="14" applyNumberFormat="1" applyFont="1" applyFill="1" applyBorder="1" applyProtection="1"/>
    <xf numFmtId="168" fontId="172" fillId="4" borderId="194" xfId="14" applyNumberFormat="1" applyFont="1" applyFill="1" applyBorder="1" applyProtection="1"/>
    <xf numFmtId="9" fontId="86" fillId="0" borderId="222" xfId="11" applyFont="1" applyFill="1" applyBorder="1" applyProtection="1"/>
    <xf numFmtId="168" fontId="82" fillId="0" borderId="90" xfId="14" applyNumberFormat="1" applyFont="1" applyFill="1" applyBorder="1" applyAlignment="1" applyProtection="1">
      <alignment horizontal="left" indent="4"/>
    </xf>
    <xf numFmtId="168" fontId="82" fillId="0" borderId="227" xfId="14" applyNumberFormat="1" applyFont="1" applyFill="1" applyBorder="1" applyProtection="1"/>
    <xf numFmtId="168" fontId="82" fillId="0" borderId="227" xfId="14" applyNumberFormat="1" applyFont="1" applyFill="1" applyBorder="1" applyAlignment="1" applyProtection="1"/>
    <xf numFmtId="168" fontId="169" fillId="4" borderId="194" xfId="14" applyNumberFormat="1" applyFont="1" applyFill="1" applyBorder="1" applyProtection="1"/>
    <xf numFmtId="168" fontId="172" fillId="0" borderId="194" xfId="14" applyNumberFormat="1" applyFont="1" applyFill="1" applyBorder="1" applyProtection="1"/>
    <xf numFmtId="168" fontId="169" fillId="30" borderId="90" xfId="14" applyNumberFormat="1" applyFont="1" applyFill="1" applyBorder="1" applyAlignment="1" applyProtection="1">
      <alignment horizontal="left" vertical="center"/>
    </xf>
    <xf numFmtId="168" fontId="172" fillId="23" borderId="87" xfId="14" applyNumberFormat="1" applyFont="1" applyFill="1" applyBorder="1" applyAlignment="1" applyProtection="1">
      <alignment horizontal="left" vertical="center"/>
    </xf>
    <xf numFmtId="168" fontId="172" fillId="23" borderId="90" xfId="14" applyNumberFormat="1" applyFont="1" applyFill="1" applyBorder="1" applyAlignment="1" applyProtection="1">
      <alignment horizontal="right" vertical="center"/>
    </xf>
    <xf numFmtId="168" fontId="169" fillId="23" borderId="121" xfId="14" applyNumberFormat="1" applyFont="1" applyFill="1" applyBorder="1" applyAlignment="1" applyProtection="1">
      <alignment horizontal="left" vertical="center"/>
    </xf>
    <xf numFmtId="168" fontId="172" fillId="23" borderId="93" xfId="14" applyNumberFormat="1" applyFont="1" applyFill="1" applyBorder="1" applyAlignment="1" applyProtection="1">
      <alignment horizontal="left" vertical="center"/>
    </xf>
    <xf numFmtId="168" fontId="172" fillId="23" borderId="93" xfId="14" applyNumberFormat="1" applyFont="1" applyFill="1" applyBorder="1" applyAlignment="1" applyProtection="1">
      <alignment horizontal="right" vertical="center"/>
    </xf>
    <xf numFmtId="9" fontId="169" fillId="4" borderId="194" xfId="11" applyFont="1" applyFill="1" applyBorder="1" applyProtection="1"/>
    <xf numFmtId="168" fontId="82" fillId="2" borderId="194" xfId="14" applyNumberFormat="1" applyFont="1" applyFill="1" applyBorder="1" applyProtection="1"/>
    <xf numFmtId="168" fontId="90" fillId="0" borderId="93" xfId="14" applyNumberFormat="1" applyFont="1" applyFill="1" applyBorder="1" applyProtection="1"/>
    <xf numFmtId="9" fontId="90" fillId="0" borderId="93" xfId="11" applyFont="1" applyFill="1" applyBorder="1" applyProtection="1"/>
    <xf numFmtId="168" fontId="81" fillId="0" borderId="93" xfId="14" applyNumberFormat="1" applyFont="1" applyFill="1" applyBorder="1" applyAlignment="1" applyProtection="1">
      <alignment vertical="center" wrapText="1"/>
    </xf>
    <xf numFmtId="168" fontId="49" fillId="23" borderId="194" xfId="14" applyNumberFormat="1" applyFont="1" applyFill="1" applyBorder="1" applyAlignment="1" applyProtection="1"/>
    <xf numFmtId="168" fontId="82" fillId="2" borderId="235" xfId="14" applyNumberFormat="1" applyFont="1" applyFill="1" applyBorder="1" applyProtection="1"/>
    <xf numFmtId="168" fontId="82" fillId="2" borderId="235" xfId="11" applyNumberFormat="1" applyFont="1" applyFill="1" applyBorder="1" applyProtection="1"/>
    <xf numFmtId="9" fontId="81" fillId="23" borderId="93" xfId="11" applyFont="1" applyFill="1" applyBorder="1" applyAlignment="1" applyProtection="1">
      <alignment horizontal="left" vertical="center"/>
    </xf>
    <xf numFmtId="168" fontId="82" fillId="0" borderId="231" xfId="14" applyNumberFormat="1" applyFont="1" applyFill="1" applyBorder="1" applyAlignment="1" applyProtection="1">
      <alignment horizontal="left" wrapText="1" indent="4"/>
    </xf>
    <xf numFmtId="168" fontId="82" fillId="2" borderId="232" xfId="14" applyNumberFormat="1" applyFont="1" applyFill="1" applyBorder="1" applyProtection="1"/>
    <xf numFmtId="168" fontId="82" fillId="0" borderId="234" xfId="14" applyNumberFormat="1" applyFont="1" applyFill="1" applyBorder="1" applyProtection="1"/>
    <xf numFmtId="168" fontId="82" fillId="0" borderId="236" xfId="14" applyNumberFormat="1" applyFont="1" applyFill="1" applyBorder="1" applyProtection="1"/>
    <xf numFmtId="9" fontId="49" fillId="23" borderId="237" xfId="11" applyFont="1" applyFill="1" applyBorder="1" applyProtection="1"/>
    <xf numFmtId="168" fontId="49" fillId="23" borderId="176" xfId="14" applyNumberFormat="1" applyFont="1" applyFill="1" applyBorder="1" applyAlignment="1" applyProtection="1">
      <alignment horizontal="right" vertical="center"/>
    </xf>
    <xf numFmtId="168" fontId="81" fillId="23" borderId="134" xfId="14" applyNumberFormat="1" applyFont="1" applyFill="1" applyBorder="1" applyAlignment="1" applyProtection="1">
      <alignment horizontal="right" vertical="center"/>
    </xf>
    <xf numFmtId="168" fontId="49" fillId="23" borderId="238" xfId="14" applyNumberFormat="1" applyFont="1" applyFill="1" applyBorder="1" applyProtection="1"/>
    <xf numFmtId="168" fontId="82" fillId="4" borderId="232" xfId="14" applyNumberFormat="1" applyFont="1" applyFill="1" applyBorder="1" applyProtection="1"/>
    <xf numFmtId="168" fontId="82" fillId="4" borderId="233" xfId="14" applyNumberFormat="1" applyFont="1" applyFill="1" applyBorder="1" applyProtection="1"/>
    <xf numFmtId="168" fontId="82" fillId="23" borderId="232" xfId="14" applyNumberFormat="1" applyFont="1" applyFill="1" applyBorder="1" applyProtection="1"/>
    <xf numFmtId="168" fontId="82" fillId="4" borderId="235" xfId="14" applyNumberFormat="1" applyFont="1" applyFill="1" applyBorder="1" applyProtection="1"/>
    <xf numFmtId="9" fontId="82" fillId="4" borderId="236" xfId="11" applyFont="1" applyFill="1" applyBorder="1" applyProtection="1"/>
    <xf numFmtId="168" fontId="49" fillId="23" borderId="238" xfId="14" applyNumberFormat="1" applyFont="1" applyFill="1" applyBorder="1" applyAlignment="1" applyProtection="1">
      <alignment horizontal="left" vertical="center" indent="1"/>
      <protection hidden="1"/>
    </xf>
    <xf numFmtId="168" fontId="81" fillId="23" borderId="238" xfId="14" applyNumberFormat="1" applyFont="1" applyFill="1" applyBorder="1" applyAlignment="1" applyProtection="1">
      <alignment horizontal="left" vertical="center" indent="1"/>
      <protection hidden="1"/>
    </xf>
    <xf numFmtId="168" fontId="81" fillId="2" borderId="234" xfId="14" applyNumberFormat="1" applyFont="1" applyFill="1" applyBorder="1" applyAlignment="1" applyProtection="1">
      <alignment horizontal="right"/>
    </xf>
    <xf numFmtId="168" fontId="82" fillId="23" borderId="234" xfId="14" applyNumberFormat="1" applyFont="1" applyFill="1" applyBorder="1" applyProtection="1"/>
    <xf numFmtId="168" fontId="89" fillId="0" borderId="235" xfId="14" applyNumberFormat="1" applyFont="1" applyFill="1" applyBorder="1" applyProtection="1"/>
    <xf numFmtId="9" fontId="89" fillId="0" borderId="236" xfId="11" applyFont="1" applyFill="1" applyBorder="1" applyProtection="1"/>
    <xf numFmtId="9" fontId="82" fillId="0" borderId="236" xfId="11" applyFont="1" applyFill="1" applyBorder="1" applyProtection="1"/>
    <xf numFmtId="168" fontId="81" fillId="2" borderId="241" xfId="14" applyNumberFormat="1" applyFont="1" applyFill="1" applyBorder="1" applyAlignment="1" applyProtection="1">
      <alignment horizontal="right"/>
    </xf>
    <xf numFmtId="168" fontId="82" fillId="2" borderId="231" xfId="14" applyNumberFormat="1" applyFont="1" applyFill="1" applyBorder="1" applyProtection="1"/>
    <xf numFmtId="9" fontId="82" fillId="2" borderId="233" xfId="11" applyFont="1" applyFill="1" applyBorder="1" applyProtection="1"/>
    <xf numFmtId="168" fontId="89" fillId="2" borderId="87" xfId="14" applyNumberFormat="1" applyFont="1" applyFill="1" applyBorder="1" applyProtection="1"/>
    <xf numFmtId="168" fontId="172" fillId="0" borderId="227" xfId="14" applyNumberFormat="1" applyFont="1" applyFill="1" applyBorder="1" applyAlignment="1" applyProtection="1"/>
    <xf numFmtId="168" fontId="89" fillId="23" borderId="87" xfId="14" applyNumberFormat="1" applyFont="1" applyFill="1" applyBorder="1" applyAlignment="1" applyProtection="1">
      <alignment horizontal="left" vertical="center"/>
    </xf>
    <xf numFmtId="168" fontId="89" fillId="23" borderId="88" xfId="14" applyNumberFormat="1" applyFont="1" applyFill="1" applyBorder="1" applyAlignment="1" applyProtection="1">
      <alignment horizontal="left" vertical="center"/>
    </xf>
    <xf numFmtId="168" fontId="89" fillId="23" borderId="93" xfId="14" applyNumberFormat="1" applyFont="1" applyFill="1" applyBorder="1" applyAlignment="1" applyProtection="1">
      <alignment horizontal="left" vertical="center"/>
    </xf>
    <xf numFmtId="168" fontId="89" fillId="23" borderId="95" xfId="14" applyNumberFormat="1" applyFont="1" applyFill="1" applyBorder="1" applyAlignment="1" applyProtection="1">
      <alignment horizontal="left" vertical="center"/>
    </xf>
    <xf numFmtId="9" fontId="81" fillId="4" borderId="194" xfId="11" applyFont="1" applyFill="1" applyBorder="1" applyProtection="1"/>
    <xf numFmtId="168" fontId="88" fillId="2" borderId="194" xfId="14" applyNumberFormat="1" applyFont="1" applyFill="1" applyBorder="1" applyProtection="1"/>
    <xf numFmtId="168" fontId="84" fillId="23" borderId="194" xfId="14" applyNumberFormat="1" applyFont="1" applyFill="1" applyBorder="1" applyProtection="1"/>
    <xf numFmtId="170" fontId="60" fillId="28" borderId="244" xfId="11" applyNumberFormat="1" applyFont="1" applyFill="1" applyBorder="1" applyAlignment="1" applyProtection="1">
      <alignment horizontal="center" vertical="center"/>
    </xf>
    <xf numFmtId="165" fontId="60" fillId="28" borderId="244" xfId="2" applyFont="1" applyFill="1" applyBorder="1" applyAlignment="1" applyProtection="1">
      <alignment horizontal="center" vertical="center"/>
    </xf>
    <xf numFmtId="0" fontId="125" fillId="0" borderId="193" xfId="34" applyFont="1" applyBorder="1" applyAlignment="1">
      <alignment horizontal="center" vertical="center"/>
    </xf>
    <xf numFmtId="0" fontId="125" fillId="0" borderId="193" xfId="34" applyFont="1" applyBorder="1" applyAlignment="1">
      <alignment horizontal="center" vertical="center" wrapText="1"/>
    </xf>
    <xf numFmtId="4" fontId="96" fillId="0" borderId="193" xfId="34" applyNumberFormat="1" applyFont="1" applyBorder="1" applyAlignment="1">
      <alignment horizontal="center" vertical="center"/>
    </xf>
    <xf numFmtId="0" fontId="96" fillId="0" borderId="193" xfId="34" applyFont="1" applyBorder="1" applyAlignment="1">
      <alignment horizontal="center" vertical="center"/>
    </xf>
    <xf numFmtId="9" fontId="96" fillId="0" borderId="193" xfId="34" applyNumberFormat="1" applyFont="1" applyBorder="1" applyAlignment="1">
      <alignment horizontal="center" vertical="center"/>
    </xf>
    <xf numFmtId="172" fontId="96" fillId="0" borderId="193" xfId="34" applyNumberFormat="1" applyFont="1" applyBorder="1" applyAlignment="1">
      <alignment horizontal="center" vertical="center"/>
    </xf>
    <xf numFmtId="3" fontId="96" fillId="0" borderId="193" xfId="34" applyNumberFormat="1" applyFont="1" applyBorder="1" applyAlignment="1">
      <alignment horizontal="center" vertical="center"/>
    </xf>
    <xf numFmtId="9" fontId="126" fillId="0" borderId="193" xfId="34" applyNumberFormat="1" applyFont="1" applyBorder="1" applyAlignment="1">
      <alignment horizontal="center" vertical="center"/>
    </xf>
    <xf numFmtId="0" fontId="48" fillId="0" borderId="193" xfId="34" applyFont="1" applyBorder="1" applyAlignment="1">
      <alignment horizontal="center" vertical="center"/>
    </xf>
    <xf numFmtId="0" fontId="48" fillId="0" borderId="193" xfId="34" applyFont="1" applyBorder="1" applyAlignment="1">
      <alignment vertical="center"/>
    </xf>
    <xf numFmtId="3" fontId="96" fillId="0" borderId="193" xfId="34" applyNumberFormat="1" applyFont="1" applyBorder="1" applyAlignment="1">
      <alignment vertical="center"/>
    </xf>
    <xf numFmtId="0" fontId="48" fillId="0" borderId="193" xfId="34" applyFont="1" applyBorder="1"/>
    <xf numFmtId="0" fontId="125" fillId="0" borderId="193" xfId="34" applyFont="1" applyBorder="1" applyAlignment="1">
      <alignment horizontal="right"/>
    </xf>
    <xf numFmtId="0" fontId="125" fillId="0" borderId="193" xfId="34" applyFont="1" applyBorder="1" applyAlignment="1">
      <alignment horizontal="center"/>
    </xf>
    <xf numFmtId="4" fontId="96" fillId="0" borderId="193" xfId="34" applyNumberFormat="1" applyFont="1" applyBorder="1"/>
    <xf numFmtId="9" fontId="96" fillId="0" borderId="193" xfId="34" applyNumberFormat="1" applyFont="1" applyBorder="1"/>
    <xf numFmtId="179" fontId="48" fillId="0" borderId="193" xfId="34" applyNumberFormat="1" applyFont="1" applyBorder="1" applyAlignment="1">
      <alignment horizontal="left"/>
    </xf>
    <xf numFmtId="172" fontId="96" fillId="0" borderId="193" xfId="34" applyNumberFormat="1" applyFont="1" applyBorder="1"/>
    <xf numFmtId="179" fontId="96" fillId="0" borderId="193" xfId="34" applyNumberFormat="1" applyFont="1" applyBorder="1"/>
    <xf numFmtId="3" fontId="96" fillId="0" borderId="193" xfId="34" applyNumberFormat="1" applyFont="1" applyBorder="1"/>
    <xf numFmtId="176" fontId="96" fillId="0" borderId="193" xfId="35" applyNumberFormat="1" applyFont="1" applyFill="1" applyBorder="1"/>
    <xf numFmtId="0" fontId="57" fillId="0" borderId="90" xfId="34" applyFont="1" applyBorder="1"/>
    <xf numFmtId="0" fontId="37" fillId="0" borderId="194" xfId="34" applyFont="1" applyBorder="1"/>
    <xf numFmtId="0" fontId="14" fillId="0" borderId="194" xfId="34" applyFont="1" applyBorder="1"/>
    <xf numFmtId="10" fontId="28" fillId="28" borderId="194" xfId="11" applyNumberFormat="1" applyFont="1" applyFill="1" applyBorder="1" applyAlignment="1">
      <alignment horizontal="center"/>
    </xf>
    <xf numFmtId="183" fontId="28" fillId="28" borderId="194" xfId="34" applyNumberFormat="1" applyFont="1" applyFill="1" applyBorder="1"/>
    <xf numFmtId="0" fontId="37" fillId="27" borderId="193" xfId="34" applyFont="1" applyFill="1" applyBorder="1" applyAlignment="1">
      <alignment vertical="center"/>
    </xf>
    <xf numFmtId="0" fontId="41" fillId="0" borderId="193" xfId="34" applyFont="1" applyBorder="1" applyAlignment="1">
      <alignment vertical="center"/>
    </xf>
    <xf numFmtId="0" fontId="41" fillId="0" borderId="161" xfId="34" applyFont="1" applyBorder="1" applyAlignment="1">
      <alignment vertical="center"/>
    </xf>
    <xf numFmtId="0" fontId="41" fillId="27" borderId="247" xfId="34" applyFont="1" applyFill="1" applyBorder="1" applyAlignment="1">
      <alignment horizontal="center"/>
    </xf>
    <xf numFmtId="0" fontId="164" fillId="0" borderId="193" xfId="34" applyFont="1" applyBorder="1"/>
    <xf numFmtId="3" fontId="32" fillId="0" borderId="194" xfId="34" applyNumberFormat="1" applyFont="1" applyBorder="1" applyAlignment="1">
      <alignment horizontal="center"/>
    </xf>
    <xf numFmtId="0" fontId="34" fillId="0" borderId="194" xfId="34" applyFont="1" applyBorder="1" applyAlignment="1">
      <alignment horizontal="center"/>
    </xf>
    <xf numFmtId="3" fontId="32" fillId="0" borderId="194" xfId="34" applyNumberFormat="1" applyFont="1" applyBorder="1"/>
    <xf numFmtId="3" fontId="37" fillId="0" borderId="194" xfId="34" applyNumberFormat="1" applyFont="1" applyBorder="1"/>
    <xf numFmtId="3" fontId="32" fillId="0" borderId="247" xfId="34" applyNumberFormat="1" applyFont="1" applyBorder="1" applyAlignment="1">
      <alignment horizontal="center"/>
    </xf>
    <xf numFmtId="0" fontId="37" fillId="0" borderId="250" xfId="34" applyFont="1" applyBorder="1" applyAlignment="1">
      <alignment horizontal="center"/>
    </xf>
    <xf numFmtId="0" fontId="37" fillId="0" borderId="248" xfId="34" applyFont="1" applyBorder="1"/>
    <xf numFmtId="0" fontId="37" fillId="0" borderId="193" xfId="34" applyFont="1" applyBorder="1" applyAlignment="1">
      <alignment vertical="center"/>
    </xf>
    <xf numFmtId="0" fontId="41" fillId="27" borderId="193" xfId="34" applyFont="1" applyFill="1" applyBorder="1" applyAlignment="1">
      <alignment horizontal="center" vertical="center"/>
    </xf>
    <xf numFmtId="0" fontId="41" fillId="27" borderId="176" xfId="34" applyFont="1" applyFill="1" applyBorder="1" applyAlignment="1">
      <alignment horizontal="center" vertical="center"/>
    </xf>
    <xf numFmtId="0" fontId="109" fillId="0" borderId="193" xfId="562" applyFont="1" applyBorder="1"/>
    <xf numFmtId="10" fontId="49" fillId="28" borderId="244" xfId="11" applyNumberFormat="1" applyFont="1" applyFill="1" applyBorder="1" applyAlignment="1" applyProtection="1">
      <alignment horizontal="center" vertical="center"/>
    </xf>
    <xf numFmtId="10" fontId="49" fillId="21" borderId="244" xfId="11" applyNumberFormat="1" applyFont="1" applyFill="1" applyBorder="1" applyAlignment="1" applyProtection="1">
      <alignment horizontal="center" vertical="center"/>
    </xf>
    <xf numFmtId="0" fontId="101" fillId="4" borderId="93" xfId="34" applyFont="1" applyFill="1" applyBorder="1"/>
    <xf numFmtId="3" fontId="101" fillId="0" borderId="93" xfId="34" applyNumberFormat="1" applyFont="1" applyBorder="1"/>
    <xf numFmtId="9" fontId="101" fillId="0" borderId="93" xfId="34" applyNumberFormat="1" applyFont="1" applyBorder="1"/>
    <xf numFmtId="3" fontId="101" fillId="0" borderId="87" xfId="34" applyNumberFormat="1" applyFont="1" applyBorder="1"/>
    <xf numFmtId="9" fontId="101" fillId="0" borderId="87" xfId="34" applyNumberFormat="1" applyFont="1" applyBorder="1"/>
    <xf numFmtId="165" fontId="101" fillId="4" borderId="193" xfId="2" applyFont="1" applyFill="1" applyBorder="1"/>
    <xf numFmtId="165" fontId="101" fillId="0" borderId="193" xfId="2" applyFont="1" applyBorder="1"/>
    <xf numFmtId="0" fontId="116" fillId="27" borderId="93" xfId="34" applyFont="1" applyFill="1" applyBorder="1"/>
    <xf numFmtId="0" fontId="45" fillId="19" borderId="90" xfId="34" applyFont="1" applyFill="1" applyBorder="1"/>
    <xf numFmtId="0" fontId="45" fillId="19" borderId="87" xfId="34" applyFont="1" applyFill="1" applyBorder="1"/>
    <xf numFmtId="0" fontId="45" fillId="19" borderId="134" xfId="34" applyFont="1" applyFill="1" applyBorder="1"/>
    <xf numFmtId="0" fontId="45" fillId="19" borderId="176" xfId="34" applyFont="1" applyFill="1" applyBorder="1"/>
    <xf numFmtId="0" fontId="99" fillId="0" borderId="90" xfId="34" applyFont="1" applyBorder="1" applyAlignment="1">
      <alignment horizontal="left" vertical="center"/>
    </xf>
    <xf numFmtId="0" fontId="27" fillId="0" borderId="88" xfId="34" applyBorder="1" applyAlignment="1">
      <alignment horizontal="center"/>
    </xf>
    <xf numFmtId="176" fontId="55" fillId="27" borderId="90" xfId="35" applyNumberFormat="1" applyFont="1" applyFill="1" applyBorder="1" applyAlignment="1">
      <alignment shrinkToFit="1"/>
    </xf>
    <xf numFmtId="3" fontId="27" fillId="0" borderId="194" xfId="34" applyNumberFormat="1" applyBorder="1" applyAlignment="1">
      <alignment horizontal="center"/>
    </xf>
    <xf numFmtId="170" fontId="27" fillId="0" borderId="194" xfId="34" applyNumberFormat="1" applyBorder="1" applyAlignment="1">
      <alignment horizontal="center"/>
    </xf>
    <xf numFmtId="0" fontId="27" fillId="0" borderId="194" xfId="34" applyBorder="1" applyAlignment="1">
      <alignment horizontal="center"/>
    </xf>
    <xf numFmtId="0" fontId="47" fillId="27" borderId="194" xfId="34" applyFont="1" applyFill="1" applyBorder="1"/>
    <xf numFmtId="0" fontId="99" fillId="0" borderId="248" xfId="34" applyFont="1" applyBorder="1" applyAlignment="1">
      <alignment horizontal="left" vertical="center"/>
    </xf>
    <xf numFmtId="176" fontId="55" fillId="27" borderId="161" xfId="35" applyNumberFormat="1" applyFont="1" applyFill="1" applyBorder="1"/>
    <xf numFmtId="0" fontId="2" fillId="0" borderId="0" xfId="34" applyFont="1"/>
    <xf numFmtId="0" fontId="2" fillId="0" borderId="0" xfId="34" applyFont="1" applyAlignment="1">
      <alignment horizontal="left" vertical="center"/>
    </xf>
    <xf numFmtId="3" fontId="2" fillId="0" borderId="0" xfId="34" applyNumberFormat="1" applyFont="1"/>
    <xf numFmtId="0" fontId="2" fillId="0" borderId="0" xfId="34" applyFont="1" applyAlignment="1">
      <alignment horizontal="center" vertical="center"/>
    </xf>
    <xf numFmtId="0" fontId="2" fillId="0" borderId="0" xfId="34" applyFont="1" applyAlignment="1">
      <alignment horizontal="center"/>
    </xf>
    <xf numFmtId="166" fontId="2" fillId="0" borderId="0" xfId="34" applyNumberFormat="1" applyFont="1" applyAlignment="1">
      <alignment horizontal="center"/>
    </xf>
    <xf numFmtId="0" fontId="74" fillId="4" borderId="193" xfId="83" applyFont="1" applyFill="1" applyBorder="1"/>
    <xf numFmtId="165" fontId="74" fillId="4" borderId="193" xfId="2" applyFont="1" applyFill="1" applyBorder="1"/>
    <xf numFmtId="44" fontId="74" fillId="4" borderId="180" xfId="83" applyNumberFormat="1" applyFont="1" applyFill="1" applyBorder="1"/>
    <xf numFmtId="0" fontId="76" fillId="23" borderId="161" xfId="83" applyFont="1" applyFill="1" applyBorder="1" applyAlignment="1">
      <alignment horizontal="left"/>
    </xf>
    <xf numFmtId="0" fontId="63" fillId="24" borderId="180" xfId="83" applyFont="1" applyFill="1" applyBorder="1" applyAlignment="1">
      <alignment horizontal="left"/>
    </xf>
    <xf numFmtId="0" fontId="63" fillId="24" borderId="134" xfId="83" applyFont="1" applyFill="1" applyBorder="1" applyAlignment="1">
      <alignment horizontal="left"/>
    </xf>
    <xf numFmtId="0" fontId="63" fillId="24" borderId="176" xfId="83" applyFont="1" applyFill="1" applyBorder="1" applyAlignment="1">
      <alignment horizontal="left"/>
    </xf>
    <xf numFmtId="0" fontId="74" fillId="0" borderId="193" xfId="83" applyFont="1" applyBorder="1"/>
    <xf numFmtId="0" fontId="74" fillId="0" borderId="176" xfId="83" applyFont="1" applyBorder="1" applyAlignment="1">
      <alignment horizontal="left"/>
    </xf>
    <xf numFmtId="0" fontId="74" fillId="0" borderId="176" xfId="83" applyFont="1" applyBorder="1" applyAlignment="1">
      <alignment horizontal="center" vertical="center"/>
    </xf>
    <xf numFmtId="187" fontId="74" fillId="0" borderId="176" xfId="2" applyNumberFormat="1" applyFont="1" applyBorder="1" applyAlignment="1">
      <alignment horizontal="center" vertical="center"/>
    </xf>
    <xf numFmtId="44" fontId="74" fillId="0" borderId="193" xfId="560" applyFont="1" applyBorder="1" applyAlignment="1">
      <alignment horizontal="center" vertical="center"/>
    </xf>
    <xf numFmtId="44" fontId="78" fillId="26" borderId="193" xfId="560" applyFont="1" applyFill="1" applyBorder="1" applyAlignment="1">
      <alignment horizontal="center" vertical="center"/>
    </xf>
    <xf numFmtId="0" fontId="63" fillId="24" borderId="134" xfId="83" applyFont="1" applyFill="1" applyBorder="1" applyAlignment="1">
      <alignment horizontal="center" vertical="center"/>
    </xf>
    <xf numFmtId="0" fontId="63" fillId="24" borderId="176" xfId="83" applyFont="1" applyFill="1" applyBorder="1" applyAlignment="1">
      <alignment horizontal="center" vertical="center"/>
    </xf>
    <xf numFmtId="0" fontId="74" fillId="0" borderId="193" xfId="83" applyFont="1" applyBorder="1" applyAlignment="1">
      <alignment wrapText="1"/>
    </xf>
    <xf numFmtId="0" fontId="74" fillId="0" borderId="193" xfId="83" applyFont="1" applyBorder="1" applyAlignment="1">
      <alignment horizontal="center" vertical="center" wrapText="1"/>
    </xf>
    <xf numFmtId="187" fontId="74" fillId="0" borderId="193" xfId="2" applyNumberFormat="1" applyFont="1" applyBorder="1" applyAlignment="1">
      <alignment horizontal="center" vertical="center"/>
    </xf>
    <xf numFmtId="0" fontId="74" fillId="0" borderId="193" xfId="83" applyFont="1" applyBorder="1" applyAlignment="1">
      <alignment horizontal="center" vertical="center"/>
    </xf>
    <xf numFmtId="187" fontId="74" fillId="0" borderId="193" xfId="83" applyNumberFormat="1" applyFont="1" applyBorder="1" applyAlignment="1">
      <alignment horizontal="center" vertical="center"/>
    </xf>
    <xf numFmtId="187" fontId="63" fillId="24" borderId="134" xfId="83" applyNumberFormat="1" applyFont="1" applyFill="1" applyBorder="1" applyAlignment="1">
      <alignment horizontal="center" vertical="center"/>
    </xf>
    <xf numFmtId="0" fontId="74" fillId="0" borderId="180" xfId="83" applyFont="1" applyBorder="1" applyAlignment="1">
      <alignment horizontal="left"/>
    </xf>
    <xf numFmtId="0" fontId="74" fillId="0" borderId="180" xfId="83" applyFont="1" applyBorder="1" applyAlignment="1">
      <alignment horizontal="center" vertical="center"/>
    </xf>
    <xf numFmtId="187" fontId="74" fillId="0" borderId="180" xfId="2" applyNumberFormat="1" applyFont="1" applyBorder="1" applyAlignment="1">
      <alignment horizontal="center" vertical="center"/>
    </xf>
    <xf numFmtId="44" fontId="74" fillId="0" borderId="193" xfId="560" applyFont="1" applyFill="1" applyBorder="1" applyAlignment="1">
      <alignment horizontal="center" vertical="center"/>
    </xf>
    <xf numFmtId="0" fontId="74" fillId="0" borderId="180" xfId="83" applyFont="1" applyBorder="1"/>
    <xf numFmtId="0" fontId="78" fillId="24" borderId="134" xfId="83" applyFont="1" applyFill="1" applyBorder="1" applyAlignment="1">
      <alignment horizontal="center" vertical="center"/>
    </xf>
    <xf numFmtId="0" fontId="78" fillId="24" borderId="176" xfId="83" applyFont="1" applyFill="1" applyBorder="1" applyAlignment="1">
      <alignment horizontal="center" vertical="center"/>
    </xf>
    <xf numFmtId="0" fontId="79" fillId="23" borderId="176" xfId="83" applyFont="1" applyFill="1" applyBorder="1" applyAlignment="1">
      <alignment horizontal="left"/>
    </xf>
    <xf numFmtId="44" fontId="77" fillId="23" borderId="193" xfId="560" applyFont="1" applyFill="1" applyBorder="1" applyAlignment="1">
      <alignment horizontal="center" vertical="center"/>
    </xf>
    <xf numFmtId="182" fontId="19" fillId="0" borderId="254" xfId="81" applyNumberFormat="1" applyFont="1" applyFill="1" applyBorder="1" applyProtection="1"/>
    <xf numFmtId="4" fontId="19" fillId="2" borderId="254" xfId="81" applyNumberFormat="1" applyFont="1" applyFill="1" applyBorder="1" applyAlignment="1" applyProtection="1">
      <alignment horizontal="right"/>
    </xf>
    <xf numFmtId="170" fontId="152" fillId="0" borderId="254" xfId="11" applyNumberFormat="1" applyFont="1" applyBorder="1" applyAlignment="1">
      <alignment horizontal="center" vertical="center"/>
    </xf>
    <xf numFmtId="1" fontId="106" fillId="0" borderId="254" xfId="367" applyNumberFormat="1" applyFont="1" applyBorder="1" applyAlignment="1">
      <alignment horizontal="right" vertical="center"/>
    </xf>
    <xf numFmtId="3" fontId="19" fillId="2" borderId="254" xfId="81" applyNumberFormat="1" applyFont="1" applyFill="1" applyBorder="1" applyAlignment="1" applyProtection="1">
      <alignment horizontal="right"/>
    </xf>
    <xf numFmtId="3" fontId="24" fillId="23" borderId="254" xfId="81" applyNumberFormat="1" applyFont="1" applyFill="1" applyBorder="1" applyAlignment="1" applyProtection="1"/>
    <xf numFmtId="168" fontId="133" fillId="0" borderId="254" xfId="81" applyNumberFormat="1" applyFont="1" applyFill="1" applyBorder="1" applyProtection="1"/>
    <xf numFmtId="0" fontId="133" fillId="0" borderId="254" xfId="0" applyFont="1" applyBorder="1" applyAlignment="1">
      <alignment horizontal="left" vertical="top"/>
    </xf>
    <xf numFmtId="166" fontId="19" fillId="23" borderId="254" xfId="14" applyFont="1" applyFill="1" applyBorder="1" applyAlignment="1" applyProtection="1"/>
    <xf numFmtId="168" fontId="19" fillId="23" borderId="254" xfId="81" applyNumberFormat="1" applyFont="1" applyFill="1" applyBorder="1" applyProtection="1"/>
    <xf numFmtId="168" fontId="22" fillId="27" borderId="254" xfId="81" applyNumberFormat="1" applyFont="1" applyFill="1" applyBorder="1" applyProtection="1"/>
    <xf numFmtId="0" fontId="110" fillId="0" borderId="0" xfId="7" applyFont="1"/>
    <xf numFmtId="165" fontId="19" fillId="4" borderId="167" xfId="2" applyFont="1" applyFill="1" applyBorder="1" applyAlignment="1" applyProtection="1">
      <alignment horizontal="center"/>
    </xf>
    <xf numFmtId="37" fontId="19" fillId="4" borderId="96" xfId="14" applyNumberFormat="1" applyFont="1" applyFill="1" applyBorder="1" applyAlignment="1" applyProtection="1">
      <alignment horizontal="center"/>
    </xf>
    <xf numFmtId="165" fontId="22" fillId="27" borderId="96" xfId="2" applyFont="1" applyFill="1" applyBorder="1" applyAlignment="1" applyProtection="1">
      <alignment horizontal="center" vertical="center"/>
    </xf>
    <xf numFmtId="3" fontId="106" fillId="27" borderId="159" xfId="7" applyNumberFormat="1" applyFont="1" applyFill="1" applyBorder="1" applyAlignment="1">
      <alignment horizontal="center" vertical="center"/>
    </xf>
    <xf numFmtId="3" fontId="49" fillId="28" borderId="0" xfId="0" applyNumberFormat="1" applyFont="1" applyFill="1" applyAlignment="1">
      <alignment horizontal="center" vertical="center"/>
    </xf>
    <xf numFmtId="3" fontId="184" fillId="27" borderId="0" xfId="0" applyNumberFormat="1" applyFont="1" applyFill="1" applyAlignment="1">
      <alignment horizontal="center" vertical="center"/>
    </xf>
    <xf numFmtId="180" fontId="184" fillId="27" borderId="0" xfId="0" applyNumberFormat="1" applyFont="1" applyFill="1" applyAlignment="1">
      <alignment horizontal="center" vertical="center"/>
    </xf>
    <xf numFmtId="1" fontId="185" fillId="27" borderId="64" xfId="11" applyNumberFormat="1" applyFont="1" applyFill="1" applyBorder="1" applyAlignment="1" applyProtection="1">
      <alignment horizontal="center" vertical="center"/>
    </xf>
    <xf numFmtId="168" fontId="133" fillId="0" borderId="254" xfId="81" applyNumberFormat="1" applyFont="1" applyBorder="1" applyAlignment="1" applyProtection="1">
      <alignment horizontal="center"/>
    </xf>
    <xf numFmtId="3" fontId="133" fillId="0" borderId="254" xfId="81" applyNumberFormat="1" applyFont="1" applyBorder="1" applyAlignment="1" applyProtection="1">
      <alignment horizontal="center"/>
    </xf>
    <xf numFmtId="168" fontId="133" fillId="0" borderId="255" xfId="81" applyNumberFormat="1" applyFont="1" applyBorder="1" applyProtection="1"/>
    <xf numFmtId="168" fontId="133" fillId="0" borderId="134" xfId="81" applyNumberFormat="1" applyFont="1" applyBorder="1" applyProtection="1"/>
    <xf numFmtId="168" fontId="133" fillId="0" borderId="257" xfId="81" applyNumberFormat="1" applyFont="1" applyBorder="1" applyAlignment="1" applyProtection="1"/>
    <xf numFmtId="1" fontId="186" fillId="27" borderId="62" xfId="14" applyNumberFormat="1" applyFont="1" applyFill="1" applyBorder="1" applyAlignment="1" applyProtection="1">
      <alignment horizontal="center" vertical="center"/>
    </xf>
    <xf numFmtId="168" fontId="100" fillId="0" borderId="0" xfId="81" applyNumberFormat="1" applyFont="1" applyFill="1" applyBorder="1" applyProtection="1"/>
    <xf numFmtId="0" fontId="100" fillId="0" borderId="0" xfId="6" applyFont="1" applyAlignment="1">
      <alignment horizontal="left" vertical="top" wrapText="1"/>
    </xf>
    <xf numFmtId="166" fontId="22" fillId="2" borderId="0" xfId="14" applyFont="1" applyFill="1" applyBorder="1" applyAlignment="1" applyProtection="1">
      <alignment horizontal="left" vertical="top" wrapText="1"/>
    </xf>
    <xf numFmtId="168" fontId="187" fillId="23" borderId="9" xfId="14" applyNumberFormat="1" applyFont="1" applyFill="1" applyBorder="1" applyAlignment="1" applyProtection="1">
      <alignment horizontal="center" vertical="center"/>
    </xf>
    <xf numFmtId="168" fontId="187" fillId="23" borderId="0" xfId="0" applyNumberFormat="1" applyFont="1" applyFill="1" applyAlignment="1">
      <alignment horizontal="center" vertical="center"/>
    </xf>
    <xf numFmtId="0" fontId="188" fillId="23" borderId="0" xfId="0" applyFont="1" applyFill="1" applyAlignment="1">
      <alignment horizontal="center" vertical="center"/>
    </xf>
    <xf numFmtId="168" fontId="187" fillId="23" borderId="14" xfId="14" applyNumberFormat="1" applyFont="1" applyFill="1" applyBorder="1" applyAlignment="1" applyProtection="1">
      <alignment horizontal="center" vertical="center"/>
    </xf>
    <xf numFmtId="168" fontId="187" fillId="23" borderId="9" xfId="14" applyNumberFormat="1" applyFont="1" applyFill="1" applyBorder="1" applyAlignment="1" applyProtection="1">
      <alignment horizontal="left" vertical="center"/>
    </xf>
    <xf numFmtId="168" fontId="187" fillId="23" borderId="14" xfId="14" applyNumberFormat="1" applyFont="1" applyFill="1" applyBorder="1" applyAlignment="1" applyProtection="1">
      <alignment horizontal="left" vertical="center"/>
    </xf>
    <xf numFmtId="0" fontId="187" fillId="23" borderId="254" xfId="0" applyFont="1" applyFill="1" applyBorder="1" applyAlignment="1">
      <alignment horizontal="center"/>
    </xf>
    <xf numFmtId="3" fontId="187" fillId="23" borderId="254" xfId="14" applyNumberFormat="1" applyFont="1" applyFill="1" applyBorder="1" applyAlignment="1">
      <alignment horizontal="center"/>
    </xf>
    <xf numFmtId="0" fontId="188" fillId="23" borderId="255" xfId="0" applyFont="1" applyFill="1" applyBorder="1"/>
    <xf numFmtId="166" fontId="187" fillId="23" borderId="256" xfId="14" applyFont="1" applyFill="1" applyBorder="1"/>
    <xf numFmtId="0" fontId="188" fillId="23" borderId="257" xfId="0" applyFont="1" applyFill="1" applyBorder="1"/>
    <xf numFmtId="166" fontId="189" fillId="23" borderId="257" xfId="14" applyFont="1" applyFill="1" applyBorder="1"/>
    <xf numFmtId="168" fontId="187" fillId="23" borderId="254" xfId="14" applyNumberFormat="1" applyFont="1" applyFill="1" applyBorder="1" applyAlignment="1">
      <alignment horizontal="center"/>
    </xf>
    <xf numFmtId="177" fontId="190" fillId="23" borderId="73" xfId="36" applyNumberFormat="1" applyFont="1" applyFill="1" applyBorder="1" applyAlignment="1" applyProtection="1">
      <alignment horizontal="center" vertical="center"/>
    </xf>
    <xf numFmtId="177" fontId="190" fillId="23" borderId="73" xfId="36" applyNumberFormat="1" applyFont="1" applyFill="1" applyBorder="1" applyAlignment="1" applyProtection="1">
      <alignment horizontal="centerContinuous" vertical="center"/>
    </xf>
    <xf numFmtId="0" fontId="190" fillId="23" borderId="73" xfId="7" applyFont="1" applyFill="1" applyBorder="1" applyAlignment="1">
      <alignment horizontal="centerContinuous" vertical="center"/>
    </xf>
    <xf numFmtId="0" fontId="191" fillId="23" borderId="73" xfId="7" applyFont="1" applyFill="1" applyBorder="1" applyAlignment="1">
      <alignment horizontal="left" vertical="top"/>
    </xf>
    <xf numFmtId="0" fontId="192" fillId="23" borderId="0" xfId="34" applyFont="1" applyFill="1"/>
    <xf numFmtId="177" fontId="187" fillId="23" borderId="73" xfId="36" applyNumberFormat="1" applyFont="1" applyFill="1" applyBorder="1" applyAlignment="1" applyProtection="1">
      <alignment horizontal="left" vertical="center"/>
    </xf>
    <xf numFmtId="0" fontId="193" fillId="23" borderId="137" xfId="7" applyFont="1" applyFill="1" applyBorder="1" applyAlignment="1">
      <alignment horizontal="left" vertical="center"/>
    </xf>
    <xf numFmtId="3" fontId="193" fillId="23" borderId="136" xfId="7" applyNumberFormat="1" applyFont="1" applyFill="1" applyBorder="1" applyAlignment="1">
      <alignment horizontal="center" vertical="center"/>
    </xf>
    <xf numFmtId="168" fontId="193" fillId="23" borderId="136" xfId="14" applyNumberFormat="1" applyFont="1" applyFill="1" applyBorder="1" applyAlignment="1" applyProtection="1">
      <alignment horizontal="center" vertical="center"/>
    </xf>
    <xf numFmtId="170" fontId="193" fillId="23" borderId="135" xfId="13" applyNumberFormat="1" applyFont="1" applyFill="1" applyBorder="1" applyAlignment="1" applyProtection="1">
      <alignment horizontal="center" vertical="center"/>
    </xf>
    <xf numFmtId="0" fontId="193" fillId="23" borderId="109" xfId="7" applyFont="1" applyFill="1" applyBorder="1" applyAlignment="1">
      <alignment horizontal="left" vertical="center"/>
    </xf>
    <xf numFmtId="3" fontId="193" fillId="23" borderId="160" xfId="7" applyNumberFormat="1" applyFont="1" applyFill="1" applyBorder="1" applyAlignment="1">
      <alignment horizontal="center" vertical="center"/>
    </xf>
    <xf numFmtId="168" fontId="193" fillId="23" borderId="160" xfId="14" applyNumberFormat="1" applyFont="1" applyFill="1" applyBorder="1" applyAlignment="1" applyProtection="1">
      <alignment horizontal="center" vertical="center"/>
    </xf>
    <xf numFmtId="165" fontId="194" fillId="23" borderId="160" xfId="2" applyFont="1" applyFill="1" applyBorder="1" applyAlignment="1" applyProtection="1">
      <alignment horizontal="center" vertical="center"/>
    </xf>
    <xf numFmtId="10" fontId="194" fillId="23" borderId="139" xfId="13" applyNumberFormat="1" applyFont="1" applyFill="1" applyBorder="1" applyAlignment="1" applyProtection="1">
      <alignment horizontal="center" vertical="center"/>
    </xf>
    <xf numFmtId="0" fontId="195" fillId="0" borderId="159" xfId="7" applyFont="1" applyBorder="1" applyAlignment="1">
      <alignment horizontal="left" vertical="center" wrapText="1"/>
    </xf>
    <xf numFmtId="3" fontId="196" fillId="28" borderId="159" xfId="7" applyNumberFormat="1" applyFont="1" applyFill="1" applyBorder="1" applyAlignment="1">
      <alignment horizontal="center" vertical="center"/>
    </xf>
    <xf numFmtId="174" fontId="196" fillId="28" borderId="159" xfId="2" applyNumberFormat="1" applyFont="1" applyFill="1" applyBorder="1" applyAlignment="1" applyProtection="1">
      <alignment horizontal="center" vertical="center"/>
    </xf>
    <xf numFmtId="165" fontId="194" fillId="23" borderId="26" xfId="2" applyFont="1" applyFill="1" applyBorder="1" applyAlignment="1" applyProtection="1">
      <alignment horizontal="center" vertical="center"/>
    </xf>
    <xf numFmtId="10" fontId="194" fillId="23" borderId="157" xfId="13" applyNumberFormat="1" applyFont="1" applyFill="1" applyBorder="1" applyAlignment="1" applyProtection="1">
      <alignment horizontal="center" vertical="center"/>
    </xf>
    <xf numFmtId="0" fontId="193" fillId="23" borderId="67" xfId="7" applyFont="1" applyFill="1" applyBorder="1" applyAlignment="1">
      <alignment horizontal="left" vertical="center"/>
    </xf>
    <xf numFmtId="0" fontId="193" fillId="23" borderId="109" xfId="7" applyFont="1" applyFill="1" applyBorder="1" applyAlignment="1">
      <alignment horizontal="left" vertical="top"/>
    </xf>
    <xf numFmtId="0" fontId="193" fillId="23" borderId="161" xfId="7" applyFont="1" applyFill="1" applyBorder="1" applyAlignment="1">
      <alignment horizontal="left" vertical="center"/>
    </xf>
    <xf numFmtId="0" fontId="193" fillId="23" borderId="0" xfId="7" applyFont="1" applyFill="1" applyAlignment="1">
      <alignment horizontal="left" vertical="center"/>
    </xf>
    <xf numFmtId="3" fontId="193" fillId="23" borderId="0" xfId="7" applyNumberFormat="1" applyFont="1" applyFill="1" applyAlignment="1">
      <alignment horizontal="center" vertical="center"/>
    </xf>
    <xf numFmtId="168" fontId="193" fillId="23" borderId="57" xfId="14" applyNumberFormat="1" applyFont="1" applyFill="1" applyBorder="1" applyAlignment="1" applyProtection="1">
      <alignment horizontal="center" vertical="center"/>
    </xf>
    <xf numFmtId="165" fontId="194" fillId="23" borderId="85" xfId="2" applyFont="1" applyFill="1" applyBorder="1" applyAlignment="1" applyProtection="1">
      <alignment horizontal="center" vertical="center"/>
    </xf>
    <xf numFmtId="168" fontId="194" fillId="23" borderId="162" xfId="14" applyNumberFormat="1" applyFont="1" applyFill="1" applyBorder="1" applyAlignment="1" applyProtection="1"/>
    <xf numFmtId="168" fontId="194" fillId="23" borderId="162" xfId="14" applyNumberFormat="1" applyFont="1" applyFill="1" applyBorder="1" applyAlignment="1" applyProtection="1">
      <alignment horizontal="center" vertical="center"/>
    </xf>
    <xf numFmtId="168" fontId="194" fillId="23" borderId="141" xfId="14" applyNumberFormat="1" applyFont="1" applyFill="1" applyBorder="1" applyAlignment="1" applyProtection="1">
      <alignment horizontal="center" vertical="center"/>
    </xf>
    <xf numFmtId="168" fontId="194" fillId="23" borderId="143" xfId="14" applyNumberFormat="1" applyFont="1" applyFill="1" applyBorder="1" applyAlignment="1" applyProtection="1">
      <alignment horizontal="center" vertical="center"/>
    </xf>
    <xf numFmtId="168" fontId="194" fillId="23" borderId="142" xfId="14" applyNumberFormat="1" applyFont="1" applyFill="1" applyBorder="1" applyAlignment="1" applyProtection="1">
      <alignment horizontal="center" vertical="center"/>
    </xf>
    <xf numFmtId="168" fontId="194" fillId="23" borderId="140" xfId="14" applyNumberFormat="1" applyFont="1" applyFill="1" applyBorder="1" applyAlignment="1" applyProtection="1">
      <alignment horizontal="center" vertical="center"/>
    </xf>
    <xf numFmtId="0" fontId="194" fillId="23" borderId="9" xfId="7" applyFont="1" applyFill="1" applyBorder="1" applyAlignment="1">
      <alignment vertical="center"/>
    </xf>
    <xf numFmtId="0" fontId="194" fillId="23" borderId="9" xfId="7" applyFont="1" applyFill="1" applyBorder="1" applyAlignment="1">
      <alignment horizontal="left" vertical="center"/>
    </xf>
    <xf numFmtId="165" fontId="194" fillId="23" borderId="8" xfId="2" applyFont="1" applyFill="1" applyBorder="1" applyAlignment="1" applyProtection="1">
      <alignment horizontal="center" vertical="center"/>
    </xf>
    <xf numFmtId="0" fontId="194" fillId="23" borderId="137" xfId="7" applyFont="1" applyFill="1" applyBorder="1" applyAlignment="1">
      <alignment horizontal="center" vertical="center"/>
    </xf>
    <xf numFmtId="0" fontId="194" fillId="23" borderId="136" xfId="7" applyFont="1" applyFill="1" applyBorder="1" applyAlignment="1">
      <alignment horizontal="center" vertical="center"/>
    </xf>
    <xf numFmtId="0" fontId="194" fillId="23" borderId="136" xfId="7" applyFont="1" applyFill="1" applyBorder="1" applyAlignment="1">
      <alignment horizontal="center" vertical="center" wrapText="1"/>
    </xf>
    <xf numFmtId="0" fontId="194" fillId="23" borderId="160" xfId="7" applyFont="1" applyFill="1" applyBorder="1" applyAlignment="1">
      <alignment horizontal="center" vertical="center" wrapText="1"/>
    </xf>
    <xf numFmtId="0" fontId="194" fillId="23" borderId="135" xfId="7" applyFont="1" applyFill="1" applyBorder="1" applyAlignment="1">
      <alignment horizontal="center" vertical="center" wrapText="1"/>
    </xf>
    <xf numFmtId="0" fontId="194" fillId="23" borderId="39" xfId="14" applyNumberFormat="1" applyFont="1" applyFill="1" applyBorder="1" applyAlignment="1" applyProtection="1">
      <alignment horizontal="left"/>
    </xf>
    <xf numFmtId="1" fontId="193" fillId="23" borderId="40" xfId="14" applyNumberFormat="1" applyFont="1" applyFill="1" applyBorder="1" applyAlignment="1" applyProtection="1">
      <alignment horizontal="center"/>
    </xf>
    <xf numFmtId="39" fontId="193" fillId="23" borderId="40" xfId="14" applyNumberFormat="1" applyFont="1" applyFill="1" applyBorder="1" applyAlignment="1" applyProtection="1">
      <alignment horizontal="center"/>
    </xf>
    <xf numFmtId="170" fontId="193" fillId="23" borderId="40" xfId="11" applyNumberFormat="1" applyFont="1" applyFill="1" applyBorder="1" applyAlignment="1" applyProtection="1">
      <alignment horizontal="center"/>
    </xf>
    <xf numFmtId="10" fontId="193" fillId="23" borderId="40" xfId="11" applyNumberFormat="1" applyFont="1" applyFill="1" applyBorder="1" applyAlignment="1" applyProtection="1">
      <alignment horizontal="center"/>
    </xf>
    <xf numFmtId="9" fontId="193" fillId="23" borderId="40" xfId="11" applyFont="1" applyFill="1" applyBorder="1" applyAlignment="1" applyProtection="1">
      <alignment horizontal="center"/>
    </xf>
    <xf numFmtId="0" fontId="197" fillId="4" borderId="0" xfId="0" applyFont="1" applyFill="1" applyAlignment="1">
      <alignment horizontal="left" vertical="top"/>
    </xf>
    <xf numFmtId="1" fontId="198" fillId="4" borderId="0" xfId="14" applyNumberFormat="1" applyFont="1" applyFill="1" applyBorder="1" applyAlignment="1" applyProtection="1">
      <alignment horizontal="center"/>
    </xf>
    <xf numFmtId="2" fontId="198" fillId="4" borderId="0" xfId="14" applyNumberFormat="1" applyFont="1" applyFill="1" applyBorder="1" applyAlignment="1" applyProtection="1">
      <alignment horizontal="center"/>
    </xf>
    <xf numFmtId="37" fontId="198" fillId="4" borderId="0" xfId="14" applyNumberFormat="1" applyFont="1" applyFill="1" applyBorder="1" applyAlignment="1" applyProtection="1">
      <alignment horizontal="center"/>
    </xf>
    <xf numFmtId="0" fontId="198" fillId="0" borderId="0" xfId="7" applyFont="1"/>
    <xf numFmtId="4" fontId="194" fillId="23" borderId="67" xfId="81" applyNumberFormat="1" applyFont="1" applyFill="1" applyBorder="1" applyAlignment="1" applyProtection="1">
      <alignment horizontal="center" vertical="center" wrapText="1"/>
    </xf>
    <xf numFmtId="168" fontId="193" fillId="23" borderId="185" xfId="81" applyNumberFormat="1" applyFont="1" applyFill="1" applyBorder="1" applyAlignment="1" applyProtection="1">
      <alignment horizontal="center"/>
    </xf>
    <xf numFmtId="168" fontId="193" fillId="23" borderId="186" xfId="81" applyNumberFormat="1" applyFont="1" applyFill="1" applyBorder="1" applyAlignment="1" applyProtection="1">
      <alignment horizontal="center"/>
    </xf>
    <xf numFmtId="0" fontId="193" fillId="23" borderId="190" xfId="81" applyNumberFormat="1" applyFont="1" applyFill="1" applyBorder="1" applyAlignment="1" applyProtection="1">
      <alignment horizontal="center" vertical="center"/>
    </xf>
    <xf numFmtId="4" fontId="194" fillId="23" borderId="191" xfId="81" applyNumberFormat="1" applyFont="1" applyFill="1" applyBorder="1" applyAlignment="1" applyProtection="1">
      <alignment horizontal="center" vertical="center" wrapText="1"/>
    </xf>
    <xf numFmtId="2" fontId="199" fillId="23" borderId="192" xfId="81" applyNumberFormat="1" applyFont="1" applyFill="1" applyBorder="1" applyAlignment="1" applyProtection="1">
      <alignment horizontal="center" vertical="center"/>
    </xf>
    <xf numFmtId="4" fontId="194" fillId="23" borderId="0" xfId="81" applyNumberFormat="1" applyFont="1" applyFill="1" applyBorder="1" applyAlignment="1" applyProtection="1">
      <alignment horizontal="center" vertical="center" wrapText="1"/>
    </xf>
    <xf numFmtId="3" fontId="198" fillId="23" borderId="193" xfId="81" applyNumberFormat="1" applyFont="1" applyFill="1" applyBorder="1" applyAlignment="1" applyProtection="1">
      <alignment horizontal="center"/>
    </xf>
    <xf numFmtId="9" fontId="198" fillId="23" borderId="134" xfId="81" applyNumberFormat="1" applyFont="1" applyFill="1" applyBorder="1" applyAlignment="1" applyProtection="1">
      <alignment horizontal="right"/>
    </xf>
    <xf numFmtId="0" fontId="193" fillId="23" borderId="121" xfId="7" applyFont="1" applyFill="1" applyBorder="1" applyAlignment="1">
      <alignment horizontal="left" vertical="center"/>
    </xf>
    <xf numFmtId="9" fontId="193" fillId="23" borderId="134" xfId="81" applyNumberFormat="1" applyFont="1" applyFill="1" applyBorder="1" applyAlignment="1" applyProtection="1">
      <alignment horizontal="left" vertical="center"/>
    </xf>
    <xf numFmtId="4" fontId="194" fillId="23" borderId="96" xfId="81" applyNumberFormat="1" applyFont="1" applyFill="1" applyBorder="1" applyAlignment="1" applyProtection="1">
      <alignment horizontal="center" vertical="center" wrapText="1"/>
    </xf>
    <xf numFmtId="4" fontId="194" fillId="23" borderId="87" xfId="81" applyNumberFormat="1" applyFont="1" applyFill="1" applyBorder="1" applyAlignment="1" applyProtection="1">
      <alignment horizontal="center" vertical="center" wrapText="1"/>
    </xf>
    <xf numFmtId="3" fontId="193" fillId="23" borderId="180" xfId="7" applyNumberFormat="1" applyFont="1" applyFill="1" applyBorder="1" applyAlignment="1">
      <alignment horizontal="left" vertical="center"/>
    </xf>
    <xf numFmtId="3" fontId="193" fillId="23" borderId="93" xfId="81" applyNumberFormat="1" applyFont="1" applyFill="1" applyBorder="1" applyAlignment="1" applyProtection="1">
      <alignment horizontal="center" vertical="center"/>
    </xf>
    <xf numFmtId="3" fontId="193" fillId="23" borderId="134" xfId="81" applyNumberFormat="1" applyFont="1" applyFill="1" applyBorder="1" applyAlignment="1" applyProtection="1">
      <alignment horizontal="right"/>
    </xf>
    <xf numFmtId="3" fontId="193" fillId="23" borderId="0" xfId="7" applyNumberFormat="1" applyFont="1" applyFill="1" applyAlignment="1">
      <alignment horizontal="left"/>
    </xf>
    <xf numFmtId="165" fontId="193" fillId="23" borderId="0" xfId="2" applyFont="1" applyFill="1" applyBorder="1" applyAlignment="1" applyProtection="1">
      <alignment horizontal="center" vertical="center"/>
    </xf>
    <xf numFmtId="3" fontId="193" fillId="23" borderId="0" xfId="81" applyNumberFormat="1" applyFont="1" applyFill="1" applyBorder="1" applyAlignment="1" applyProtection="1">
      <alignment horizontal="center" vertical="center"/>
    </xf>
    <xf numFmtId="3" fontId="193" fillId="23" borderId="0" xfId="81" applyNumberFormat="1" applyFont="1" applyFill="1" applyBorder="1" applyAlignment="1" applyProtection="1">
      <alignment horizontal="right"/>
    </xf>
    <xf numFmtId="168" fontId="193" fillId="23" borderId="193" xfId="81" applyNumberFormat="1" applyFont="1" applyFill="1" applyBorder="1" applyAlignment="1" applyProtection="1">
      <alignment horizontal="center" vertical="center"/>
    </xf>
    <xf numFmtId="168" fontId="19" fillId="23" borderId="0" xfId="81" applyNumberFormat="1" applyFont="1" applyFill="1" applyBorder="1" applyAlignment="1" applyProtection="1">
      <alignment horizontal="justify" vertical="center"/>
    </xf>
    <xf numFmtId="185" fontId="193" fillId="23" borderId="193" xfId="2" applyNumberFormat="1" applyFont="1" applyFill="1" applyBorder="1" applyAlignment="1" applyProtection="1">
      <alignment horizontal="center" vertical="center"/>
    </xf>
    <xf numFmtId="9" fontId="193" fillId="23" borderId="193" xfId="11" applyFont="1" applyFill="1" applyBorder="1" applyAlignment="1" applyProtection="1">
      <alignment horizontal="center" vertical="center"/>
    </xf>
    <xf numFmtId="168" fontId="187" fillId="23" borderId="186" xfId="14" applyNumberFormat="1" applyFont="1" applyFill="1" applyBorder="1" applyAlignment="1" applyProtection="1">
      <alignment horizontal="center"/>
    </xf>
    <xf numFmtId="168" fontId="200" fillId="23" borderId="190" xfId="14" applyNumberFormat="1" applyFont="1" applyFill="1" applyBorder="1" applyAlignment="1" applyProtection="1">
      <alignment horizontal="center" vertical="center"/>
    </xf>
    <xf numFmtId="168" fontId="187" fillId="23" borderId="12" xfId="14" applyNumberFormat="1" applyFont="1" applyFill="1" applyBorder="1" applyAlignment="1" applyProtection="1">
      <alignment horizontal="left" vertical="center"/>
    </xf>
    <xf numFmtId="168" fontId="187" fillId="23" borderId="13" xfId="14" applyNumberFormat="1" applyFont="1" applyFill="1" applyBorder="1" applyAlignment="1" applyProtection="1">
      <alignment horizontal="right" vertical="center"/>
    </xf>
    <xf numFmtId="168" fontId="187" fillId="23" borderId="14" xfId="14" applyNumberFormat="1" applyFont="1" applyFill="1" applyBorder="1" applyAlignment="1" applyProtection="1">
      <alignment horizontal="right" vertical="center"/>
    </xf>
    <xf numFmtId="168" fontId="187" fillId="23" borderId="0" xfId="14" applyNumberFormat="1" applyFont="1" applyFill="1" applyBorder="1" applyAlignment="1" applyProtection="1">
      <alignment horizontal="left" vertical="center"/>
    </xf>
    <xf numFmtId="168" fontId="187" fillId="23" borderId="0" xfId="14" applyNumberFormat="1" applyFont="1" applyFill="1" applyBorder="1" applyAlignment="1" applyProtection="1">
      <alignment horizontal="right" vertical="center"/>
    </xf>
    <xf numFmtId="168" fontId="201" fillId="23" borderId="9" xfId="14" applyNumberFormat="1" applyFont="1" applyFill="1" applyBorder="1" applyAlignment="1" applyProtection="1">
      <alignment horizontal="center" vertical="center"/>
    </xf>
    <xf numFmtId="168" fontId="201" fillId="23" borderId="12" xfId="14" applyNumberFormat="1" applyFont="1" applyFill="1" applyBorder="1" applyAlignment="1" applyProtection="1">
      <alignment horizontal="left" vertical="center"/>
    </xf>
    <xf numFmtId="168" fontId="201" fillId="23" borderId="13" xfId="14" applyNumberFormat="1" applyFont="1" applyFill="1" applyBorder="1" applyAlignment="1" applyProtection="1">
      <alignment horizontal="right" vertical="center"/>
    </xf>
    <xf numFmtId="9" fontId="201" fillId="23" borderId="14" xfId="11" applyFont="1" applyFill="1" applyBorder="1" applyAlignment="1" applyProtection="1">
      <alignment horizontal="right" vertical="center"/>
    </xf>
    <xf numFmtId="168" fontId="187" fillId="23" borderId="0" xfId="14" applyNumberFormat="1" applyFont="1" applyFill="1" applyBorder="1" applyAlignment="1" applyProtection="1">
      <alignment horizontal="center"/>
    </xf>
    <xf numFmtId="9" fontId="187" fillId="23" borderId="93" xfId="11" applyFont="1" applyFill="1" applyBorder="1" applyAlignment="1" applyProtection="1">
      <alignment horizontal="left" vertical="center"/>
    </xf>
    <xf numFmtId="9" fontId="187" fillId="23" borderId="93" xfId="11" applyFont="1" applyFill="1" applyBorder="1" applyAlignment="1" applyProtection="1">
      <alignment horizontal="right" vertical="center"/>
    </xf>
    <xf numFmtId="168" fontId="187" fillId="23" borderId="85" xfId="14" applyNumberFormat="1" applyFont="1" applyFill="1" applyBorder="1" applyAlignment="1" applyProtection="1">
      <alignment horizontal="right" vertical="center"/>
    </xf>
    <xf numFmtId="168" fontId="187" fillId="23" borderId="215" xfId="14" applyNumberFormat="1" applyFont="1" applyFill="1" applyBorder="1" applyAlignment="1" applyProtection="1">
      <alignment horizontal="left" vertical="center"/>
    </xf>
    <xf numFmtId="168" fontId="187" fillId="23" borderId="134" xfId="14" applyNumberFormat="1" applyFont="1" applyFill="1" applyBorder="1" applyAlignment="1" applyProtection="1">
      <alignment horizontal="left" vertical="center"/>
    </xf>
    <xf numFmtId="168" fontId="187" fillId="23" borderId="211" xfId="14" applyNumberFormat="1" applyFont="1" applyFill="1" applyBorder="1" applyAlignment="1" applyProtection="1">
      <alignment horizontal="right" vertical="center"/>
    </xf>
    <xf numFmtId="168" fontId="187" fillId="23" borderId="220" xfId="14" applyNumberFormat="1" applyFont="1" applyFill="1" applyBorder="1" applyAlignment="1" applyProtection="1">
      <alignment horizontal="right" vertical="center"/>
    </xf>
    <xf numFmtId="168" fontId="187" fillId="23" borderId="221" xfId="14" applyNumberFormat="1" applyFont="1" applyFill="1" applyBorder="1" applyAlignment="1" applyProtection="1">
      <alignment horizontal="right" vertical="center"/>
    </xf>
    <xf numFmtId="168" fontId="187" fillId="23" borderId="215" xfId="14" applyNumberFormat="1" applyFont="1" applyFill="1" applyBorder="1" applyProtection="1"/>
    <xf numFmtId="168" fontId="187" fillId="23" borderId="134" xfId="14" applyNumberFormat="1" applyFont="1" applyFill="1" applyBorder="1" applyProtection="1"/>
    <xf numFmtId="168" fontId="187" fillId="23" borderId="134" xfId="14" applyNumberFormat="1" applyFont="1" applyFill="1" applyBorder="1" applyAlignment="1" applyProtection="1">
      <alignment horizontal="left" vertical="center" indent="1"/>
      <protection hidden="1"/>
    </xf>
    <xf numFmtId="168" fontId="187" fillId="23" borderId="218" xfId="14" applyNumberFormat="1" applyFont="1" applyFill="1" applyBorder="1" applyAlignment="1" applyProtection="1">
      <alignment horizontal="left" vertical="center" indent="1"/>
      <protection hidden="1"/>
    </xf>
    <xf numFmtId="168" fontId="187" fillId="23" borderId="223" xfId="14" applyNumberFormat="1" applyFont="1" applyFill="1" applyBorder="1" applyProtection="1"/>
    <xf numFmtId="168" fontId="187" fillId="4" borderId="194" xfId="14" applyNumberFormat="1" applyFont="1" applyFill="1" applyBorder="1" applyProtection="1"/>
    <xf numFmtId="168" fontId="187" fillId="23" borderId="222" xfId="14" applyNumberFormat="1" applyFont="1" applyFill="1" applyBorder="1" applyProtection="1"/>
    <xf numFmtId="168" fontId="187" fillId="2" borderId="0" xfId="14" applyNumberFormat="1" applyFont="1" applyFill="1" applyBorder="1" applyProtection="1"/>
    <xf numFmtId="168" fontId="187" fillId="2" borderId="0" xfId="14" applyNumberFormat="1" applyFont="1" applyFill="1" applyBorder="1" applyAlignment="1" applyProtection="1"/>
    <xf numFmtId="168" fontId="189" fillId="4" borderId="0" xfId="14" applyNumberFormat="1" applyFont="1" applyFill="1" applyBorder="1" applyProtection="1"/>
    <xf numFmtId="168" fontId="187" fillId="2" borderId="134" xfId="14" applyNumberFormat="1" applyFont="1" applyFill="1" applyBorder="1" applyProtection="1"/>
    <xf numFmtId="168" fontId="187" fillId="23" borderId="211" xfId="14" applyNumberFormat="1" applyFont="1" applyFill="1" applyBorder="1" applyAlignment="1" applyProtection="1">
      <alignment horizontal="left" vertical="center" indent="1"/>
      <protection hidden="1"/>
    </xf>
    <xf numFmtId="168" fontId="187" fillId="23" borderId="218" xfId="14" applyNumberFormat="1" applyFont="1" applyFill="1" applyBorder="1" applyProtection="1"/>
    <xf numFmtId="168" fontId="187" fillId="23" borderId="219" xfId="14" applyNumberFormat="1" applyFont="1" applyFill="1" applyBorder="1" applyProtection="1"/>
    <xf numFmtId="168" fontId="187" fillId="23" borderId="23" xfId="14" applyNumberFormat="1" applyFont="1" applyFill="1" applyBorder="1" applyAlignment="1" applyProtection="1">
      <alignment horizontal="left" wrapText="1"/>
    </xf>
    <xf numFmtId="168" fontId="187" fillId="23" borderId="89" xfId="14" applyNumberFormat="1" applyFont="1" applyFill="1" applyBorder="1" applyProtection="1"/>
    <xf numFmtId="168" fontId="189" fillId="2" borderId="0" xfId="14" applyNumberFormat="1" applyFont="1" applyFill="1" applyBorder="1" applyProtection="1"/>
    <xf numFmtId="168" fontId="187" fillId="6" borderId="14" xfId="14" applyNumberFormat="1" applyFont="1" applyFill="1" applyBorder="1" applyAlignment="1" applyProtection="1">
      <alignment horizontal="right" vertical="center"/>
    </xf>
    <xf numFmtId="168" fontId="187" fillId="6" borderId="15" xfId="14" applyNumberFormat="1" applyFont="1" applyFill="1" applyBorder="1" applyAlignment="1" applyProtection="1">
      <alignment horizontal="right" vertical="center"/>
    </xf>
    <xf numFmtId="168" fontId="187" fillId="23" borderId="9" xfId="14" applyNumberFormat="1" applyFont="1" applyFill="1" applyBorder="1" applyAlignment="1" applyProtection="1">
      <alignment horizontal="right" vertical="center"/>
    </xf>
    <xf numFmtId="168" fontId="187" fillId="23" borderId="12" xfId="14" applyNumberFormat="1" applyFont="1" applyFill="1" applyBorder="1" applyAlignment="1" applyProtection="1">
      <alignment horizontal="right" vertical="center"/>
    </xf>
    <xf numFmtId="9" fontId="187" fillId="17" borderId="0" xfId="11" applyFont="1" applyFill="1" applyBorder="1" applyAlignment="1" applyProtection="1">
      <alignment horizontal="left"/>
    </xf>
    <xf numFmtId="9" fontId="187" fillId="17" borderId="0" xfId="11" applyFont="1" applyFill="1" applyBorder="1" applyAlignment="1" applyProtection="1">
      <alignment horizontal="right"/>
    </xf>
    <xf numFmtId="168" fontId="200" fillId="23" borderId="230" xfId="14" applyNumberFormat="1" applyFont="1" applyFill="1" applyBorder="1" applyAlignment="1" applyProtection="1">
      <alignment horizontal="center" vertical="center"/>
    </xf>
    <xf numFmtId="168" fontId="187" fillId="23" borderId="196" xfId="14" applyNumberFormat="1" applyFont="1" applyFill="1" applyBorder="1" applyAlignment="1" applyProtection="1">
      <alignment horizontal="center" vertical="center"/>
    </xf>
    <xf numFmtId="168" fontId="187" fillId="23" borderId="186" xfId="14" applyNumberFormat="1" applyFont="1" applyFill="1" applyBorder="1" applyAlignment="1" applyProtection="1">
      <alignment horizontal="center" vertical="center"/>
    </xf>
    <xf numFmtId="168" fontId="200" fillId="23" borderId="199" xfId="14" applyNumberFormat="1" applyFont="1" applyFill="1" applyBorder="1" applyAlignment="1" applyProtection="1">
      <alignment horizontal="center" vertical="center"/>
    </xf>
    <xf numFmtId="168" fontId="187" fillId="23" borderId="0" xfId="14" applyNumberFormat="1" applyFont="1" applyFill="1" applyBorder="1" applyAlignment="1" applyProtection="1"/>
    <xf numFmtId="168" fontId="187" fillId="23" borderId="14" xfId="11" applyNumberFormat="1" applyFont="1" applyFill="1" applyBorder="1" applyAlignment="1" applyProtection="1">
      <alignment horizontal="right" vertical="center"/>
    </xf>
    <xf numFmtId="168" fontId="187" fillId="23" borderId="6" xfId="14" applyNumberFormat="1" applyFont="1" applyFill="1" applyBorder="1" applyProtection="1"/>
    <xf numFmtId="168" fontId="189" fillId="0" borderId="227" xfId="14" applyNumberFormat="1" applyFont="1" applyFill="1" applyBorder="1" applyAlignment="1" applyProtection="1"/>
    <xf numFmtId="168" fontId="189" fillId="0" borderId="0" xfId="14" applyNumberFormat="1" applyFont="1" applyFill="1" applyBorder="1" applyAlignment="1" applyProtection="1"/>
    <xf numFmtId="168" fontId="187" fillId="23" borderId="0" xfId="14" applyNumberFormat="1" applyFont="1" applyFill="1" applyBorder="1" applyProtection="1"/>
    <xf numFmtId="9" fontId="187" fillId="23" borderId="67" xfId="11" applyFont="1" applyFill="1" applyBorder="1" applyProtection="1"/>
    <xf numFmtId="168" fontId="187" fillId="0" borderId="0" xfId="14" applyNumberFormat="1" applyFont="1" applyFill="1" applyBorder="1" applyAlignment="1" applyProtection="1">
      <alignment horizontal="left" vertical="center"/>
    </xf>
    <xf numFmtId="168" fontId="187" fillId="0" borderId="0" xfId="14" applyNumberFormat="1" applyFont="1" applyFill="1" applyBorder="1" applyAlignment="1" applyProtection="1">
      <alignment vertical="center"/>
    </xf>
    <xf numFmtId="168" fontId="187" fillId="0" borderId="0" xfId="14" applyNumberFormat="1" applyFont="1" applyFill="1" applyBorder="1" applyAlignment="1" applyProtection="1">
      <alignment horizontal="right" vertical="center"/>
    </xf>
    <xf numFmtId="168" fontId="187" fillId="0" borderId="0" xfId="14" applyNumberFormat="1" applyFont="1" applyFill="1" applyBorder="1" applyAlignment="1">
      <alignment horizontal="center"/>
    </xf>
    <xf numFmtId="168" fontId="189" fillId="23" borderId="0" xfId="14" applyNumberFormat="1" applyFont="1" applyFill="1" applyBorder="1" applyAlignment="1" applyProtection="1">
      <alignment horizontal="left"/>
    </xf>
    <xf numFmtId="168" fontId="189" fillId="23" borderId="0" xfId="14" applyNumberFormat="1" applyFont="1" applyFill="1" applyBorder="1" applyAlignment="1" applyProtection="1">
      <alignment horizontal="center"/>
    </xf>
    <xf numFmtId="168" fontId="187" fillId="23" borderId="194" xfId="14" applyNumberFormat="1" applyFont="1" applyFill="1" applyBorder="1" applyAlignment="1" applyProtection="1"/>
    <xf numFmtId="9" fontId="189" fillId="0" borderId="90" xfId="11" applyFont="1" applyFill="1" applyBorder="1" applyAlignment="1" applyProtection="1">
      <alignment horizontal="left" vertical="center"/>
    </xf>
    <xf numFmtId="170" fontId="187" fillId="27" borderId="87" xfId="11" applyNumberFormat="1" applyFont="1" applyFill="1" applyBorder="1" applyAlignment="1" applyProtection="1">
      <alignment horizontal="center" vertical="center"/>
    </xf>
    <xf numFmtId="9" fontId="189" fillId="0" borderId="87" xfId="11" applyFont="1" applyFill="1" applyBorder="1" applyAlignment="1" applyProtection="1">
      <alignment vertical="center"/>
    </xf>
    <xf numFmtId="9" fontId="189" fillId="23" borderId="87" xfId="11" applyFont="1" applyFill="1" applyBorder="1" applyAlignment="1" applyProtection="1">
      <alignment vertical="center"/>
    </xf>
    <xf numFmtId="168" fontId="189" fillId="27" borderId="234" xfId="14" applyNumberFormat="1" applyFont="1" applyFill="1" applyBorder="1" applyProtection="1"/>
    <xf numFmtId="9" fontId="189" fillId="0" borderId="0" xfId="11" applyFont="1" applyFill="1" applyBorder="1" applyAlignment="1" applyProtection="1">
      <alignment horizontal="center" vertical="center"/>
    </xf>
    <xf numFmtId="9" fontId="189" fillId="23" borderId="0" xfId="11" applyFont="1" applyFill="1" applyBorder="1" applyAlignment="1" applyProtection="1">
      <alignment horizontal="center" vertical="center"/>
    </xf>
    <xf numFmtId="168" fontId="187" fillId="23" borderId="180" xfId="14" applyNumberFormat="1" applyFont="1" applyFill="1" applyBorder="1" applyAlignment="1" applyProtection="1">
      <alignment horizontal="left" vertical="center"/>
    </xf>
    <xf numFmtId="168" fontId="187" fillId="23" borderId="180" xfId="14" applyNumberFormat="1" applyFont="1" applyFill="1" applyBorder="1" applyProtection="1"/>
    <xf numFmtId="168" fontId="187" fillId="2" borderId="0" xfId="14" applyNumberFormat="1" applyFont="1" applyFill="1" applyBorder="1" applyAlignment="1" applyProtection="1">
      <alignment horizontal="center"/>
    </xf>
    <xf numFmtId="168" fontId="187" fillId="27" borderId="235" xfId="14" applyNumberFormat="1" applyFont="1" applyFill="1" applyBorder="1" applyProtection="1"/>
    <xf numFmtId="168" fontId="189" fillId="0" borderId="234" xfId="14" applyNumberFormat="1" applyFont="1" applyFill="1" applyBorder="1" applyProtection="1"/>
    <xf numFmtId="168" fontId="189" fillId="0" borderId="236" xfId="14" applyNumberFormat="1" applyFont="1" applyFill="1" applyBorder="1" applyProtection="1"/>
    <xf numFmtId="168" fontId="187" fillId="27" borderId="2" xfId="14" applyNumberFormat="1" applyFont="1" applyFill="1" applyBorder="1" applyProtection="1"/>
    <xf numFmtId="168" fontId="189" fillId="0" borderId="2" xfId="14" applyNumberFormat="1" applyFont="1" applyFill="1" applyBorder="1" applyProtection="1"/>
    <xf numFmtId="168" fontId="189" fillId="0" borderId="5" xfId="14" applyNumberFormat="1" applyFont="1" applyFill="1" applyBorder="1" applyProtection="1"/>
    <xf numFmtId="168" fontId="187" fillId="23" borderId="187" xfId="14" applyNumberFormat="1" applyFont="1" applyFill="1" applyBorder="1" applyAlignment="1" applyProtection="1">
      <alignment horizontal="right" vertical="center"/>
    </xf>
    <xf numFmtId="168" fontId="187" fillId="23" borderId="193" xfId="14" applyNumberFormat="1" applyFont="1" applyFill="1" applyBorder="1" applyAlignment="1" applyProtection="1">
      <alignment horizontal="right" vertical="center"/>
    </xf>
    <xf numFmtId="168" fontId="189" fillId="4" borderId="234" xfId="14" applyNumberFormat="1" applyFont="1" applyFill="1" applyBorder="1" applyProtection="1"/>
    <xf numFmtId="168" fontId="189" fillId="4" borderId="236" xfId="14" applyNumberFormat="1" applyFont="1" applyFill="1" applyBorder="1" applyProtection="1"/>
    <xf numFmtId="168" fontId="187" fillId="23" borderId="239" xfId="14" applyNumberFormat="1" applyFont="1" applyFill="1" applyBorder="1" applyProtection="1"/>
    <xf numFmtId="168" fontId="187" fillId="23" borderId="176" xfId="14" applyNumberFormat="1" applyFont="1" applyFill="1" applyBorder="1" applyAlignment="1" applyProtection="1">
      <alignment horizontal="left" vertical="center" indent="1"/>
      <protection hidden="1"/>
    </xf>
    <xf numFmtId="168" fontId="187" fillId="23" borderId="238" xfId="14" applyNumberFormat="1" applyFont="1" applyFill="1" applyBorder="1" applyProtection="1"/>
    <xf numFmtId="168" fontId="187" fillId="23" borderId="237" xfId="14" applyNumberFormat="1" applyFont="1" applyFill="1" applyBorder="1" applyProtection="1"/>
    <xf numFmtId="168" fontId="189" fillId="0" borderId="90" xfId="14" applyNumberFormat="1" applyFont="1" applyFill="1" applyBorder="1" applyAlignment="1" applyProtection="1">
      <alignment horizontal="left" indent="4"/>
    </xf>
    <xf numFmtId="168" fontId="189" fillId="2" borderId="0" xfId="14" applyNumberFormat="1" applyFont="1" applyFill="1" applyBorder="1" applyAlignment="1" applyProtection="1">
      <alignment horizontal="left"/>
    </xf>
    <xf numFmtId="168" fontId="189" fillId="0" borderId="227" xfId="14" applyNumberFormat="1" applyFont="1" applyFill="1" applyBorder="1" applyProtection="1"/>
    <xf numFmtId="168" fontId="189" fillId="0" borderId="18" xfId="14" applyNumberFormat="1" applyFont="1" applyFill="1" applyBorder="1" applyProtection="1"/>
    <xf numFmtId="168" fontId="189" fillId="0" borderId="0" xfId="14" applyNumberFormat="1" applyFont="1" applyFill="1" applyBorder="1" applyAlignment="1" applyProtection="1">
      <alignment horizontal="right" vertical="center"/>
    </xf>
    <xf numFmtId="168" fontId="187" fillId="23" borderId="90" xfId="14" applyNumberFormat="1" applyFont="1" applyFill="1" applyBorder="1" applyAlignment="1" applyProtection="1">
      <alignment horizontal="left" vertical="center"/>
    </xf>
    <xf numFmtId="168" fontId="187" fillId="23" borderId="121" xfId="14" applyNumberFormat="1" applyFont="1" applyFill="1" applyBorder="1" applyAlignment="1" applyProtection="1">
      <alignment horizontal="left" vertical="center"/>
    </xf>
    <xf numFmtId="168" fontId="187" fillId="23" borderId="25" xfId="14" applyNumberFormat="1" applyFont="1" applyFill="1" applyBorder="1" applyAlignment="1" applyProtection="1">
      <alignment horizontal="left" vertical="center"/>
    </xf>
    <xf numFmtId="168" fontId="189" fillId="23" borderId="0" xfId="14" applyNumberFormat="1" applyFont="1" applyFill="1" applyBorder="1" applyProtection="1"/>
    <xf numFmtId="168" fontId="187" fillId="23" borderId="25" xfId="14" applyNumberFormat="1" applyFont="1" applyFill="1" applyBorder="1" applyAlignment="1" applyProtection="1">
      <alignment horizontal="left"/>
    </xf>
    <xf numFmtId="168" fontId="189" fillId="23" borderId="90" xfId="14" applyNumberFormat="1" applyFont="1" applyFill="1" applyBorder="1" applyAlignment="1" applyProtection="1">
      <alignment horizontal="right" vertical="center"/>
    </xf>
    <xf numFmtId="168" fontId="189" fillId="23" borderId="93" xfId="14" applyNumberFormat="1" applyFont="1" applyFill="1" applyBorder="1" applyAlignment="1" applyProtection="1">
      <alignment horizontal="right" vertical="center"/>
    </xf>
    <xf numFmtId="168" fontId="189" fillId="23" borderId="0" xfId="14" applyNumberFormat="1" applyFont="1" applyFill="1" applyBorder="1" applyAlignment="1" applyProtection="1">
      <alignment horizontal="center" vertical="center"/>
    </xf>
    <xf numFmtId="168" fontId="189" fillId="23" borderId="0" xfId="14" applyNumberFormat="1" applyFont="1" applyFill="1" applyBorder="1" applyAlignment="1" applyProtection="1">
      <alignment horizontal="right" vertical="center"/>
    </xf>
    <xf numFmtId="168" fontId="189" fillId="23" borderId="26" xfId="14" applyNumberFormat="1" applyFont="1" applyFill="1" applyBorder="1" applyAlignment="1" applyProtection="1">
      <alignment horizontal="right" vertical="center"/>
    </xf>
    <xf numFmtId="168" fontId="187" fillId="23" borderId="184" xfId="14" applyNumberFormat="1" applyFont="1" applyFill="1" applyBorder="1" applyAlignment="1" applyProtection="1">
      <alignment horizontal="center"/>
    </xf>
    <xf numFmtId="168" fontId="200" fillId="23" borderId="229" xfId="14" applyNumberFormat="1" applyFont="1" applyFill="1" applyBorder="1" applyAlignment="1" applyProtection="1">
      <alignment horizontal="center" vertical="center"/>
    </xf>
    <xf numFmtId="168" fontId="187" fillId="23" borderId="240" xfId="14" applyNumberFormat="1" applyFont="1" applyFill="1" applyBorder="1" applyProtection="1"/>
    <xf numFmtId="9" fontId="187" fillId="23" borderId="43" xfId="11" applyFont="1" applyFill="1" applyBorder="1" applyAlignment="1" applyProtection="1">
      <alignment horizontal="centerContinuous" vertical="center" wrapText="1"/>
    </xf>
    <xf numFmtId="168" fontId="187" fillId="23" borderId="185" xfId="14" applyNumberFormat="1" applyFont="1" applyFill="1" applyBorder="1" applyAlignment="1" applyProtection="1">
      <alignment horizontal="center" vertical="center"/>
    </xf>
    <xf numFmtId="9" fontId="200" fillId="23" borderId="230" xfId="11" applyFont="1" applyFill="1" applyBorder="1" applyAlignment="1" applyProtection="1">
      <alignment horizontal="center" vertical="center"/>
    </xf>
    <xf numFmtId="9" fontId="187" fillId="23" borderId="14" xfId="11" applyFont="1" applyFill="1" applyBorder="1" applyAlignment="1" applyProtection="1">
      <alignment horizontal="right" vertical="center"/>
    </xf>
    <xf numFmtId="9" fontId="187" fillId="4" borderId="0" xfId="11" applyFont="1" applyFill="1" applyBorder="1" applyAlignment="1" applyProtection="1">
      <alignment horizontal="right" vertical="center"/>
    </xf>
    <xf numFmtId="9" fontId="187" fillId="23" borderId="240" xfId="11" applyFont="1" applyFill="1" applyBorder="1" applyProtection="1"/>
    <xf numFmtId="9" fontId="187" fillId="23" borderId="17" xfId="11" applyFont="1" applyFill="1" applyBorder="1" applyAlignment="1" applyProtection="1">
      <alignment horizontal="right" vertical="center"/>
    </xf>
    <xf numFmtId="9" fontId="187" fillId="23" borderId="0" xfId="11" applyFont="1" applyFill="1" applyBorder="1" applyAlignment="1" applyProtection="1">
      <alignment horizontal="right" vertical="center"/>
    </xf>
    <xf numFmtId="9" fontId="187" fillId="0" borderId="0" xfId="11" applyFont="1" applyFill="1" applyBorder="1" applyAlignment="1" applyProtection="1">
      <alignment horizontal="right" vertical="center"/>
    </xf>
    <xf numFmtId="9" fontId="189" fillId="2" borderId="0" xfId="11" applyFont="1" applyFill="1" applyBorder="1" applyProtection="1"/>
    <xf numFmtId="9" fontId="187" fillId="2" borderId="0" xfId="11" applyFont="1" applyFill="1" applyBorder="1" applyAlignment="1" applyProtection="1"/>
    <xf numFmtId="9" fontId="187" fillId="2" borderId="0" xfId="11" applyFont="1" applyFill="1" applyBorder="1" applyAlignment="1" applyProtection="1">
      <alignment horizontal="center"/>
    </xf>
    <xf numFmtId="9" fontId="187" fillId="23" borderId="237" xfId="11" applyFont="1" applyFill="1" applyBorder="1" applyProtection="1"/>
    <xf numFmtId="9" fontId="187" fillId="2" borderId="0" xfId="11" applyFont="1" applyFill="1" applyBorder="1" applyProtection="1"/>
    <xf numFmtId="9" fontId="189" fillId="4" borderId="236" xfId="11" applyFont="1" applyFill="1" applyBorder="1" applyProtection="1"/>
    <xf numFmtId="9" fontId="189" fillId="4" borderId="5" xfId="11" applyFont="1" applyFill="1" applyBorder="1" applyProtection="1"/>
    <xf numFmtId="9" fontId="187" fillId="23" borderId="7" xfId="11" applyFont="1" applyFill="1" applyBorder="1" applyProtection="1"/>
    <xf numFmtId="168" fontId="189" fillId="0" borderId="0" xfId="14" applyNumberFormat="1" applyFont="1" applyFill="1" applyBorder="1" applyAlignment="1" applyProtection="1">
      <alignment horizontal="center"/>
    </xf>
    <xf numFmtId="9" fontId="189" fillId="0" borderId="0" xfId="11" applyFont="1" applyFill="1" applyBorder="1" applyProtection="1"/>
    <xf numFmtId="9" fontId="187" fillId="23" borderId="16" xfId="11" applyFont="1" applyFill="1" applyBorder="1" applyAlignment="1" applyProtection="1">
      <alignment horizontal="right" vertical="center"/>
    </xf>
    <xf numFmtId="168" fontId="189" fillId="0" borderId="0" xfId="14" applyNumberFormat="1" applyFont="1" applyFill="1" applyBorder="1" applyProtection="1"/>
    <xf numFmtId="9" fontId="187" fillId="0" borderId="240" xfId="11" applyFont="1" applyFill="1" applyBorder="1" applyProtection="1"/>
    <xf numFmtId="9" fontId="187" fillId="6" borderId="16" xfId="11" applyFont="1" applyFill="1" applyBorder="1" applyAlignment="1" applyProtection="1">
      <alignment horizontal="right" vertical="center"/>
    </xf>
    <xf numFmtId="9" fontId="189" fillId="0" borderId="19" xfId="11" applyFont="1" applyFill="1" applyBorder="1" applyAlignment="1" applyProtection="1"/>
    <xf numFmtId="168" fontId="189" fillId="4" borderId="0" xfId="14" applyNumberFormat="1" applyFont="1" applyFill="1" applyBorder="1" applyAlignment="1" applyProtection="1">
      <alignment horizontal="center"/>
    </xf>
    <xf numFmtId="0" fontId="202" fillId="33" borderId="0" xfId="562" applyFont="1" applyFill="1"/>
    <xf numFmtId="165" fontId="152" fillId="0" borderId="159" xfId="2" applyFont="1" applyBorder="1" applyAlignment="1" applyProtection="1">
      <alignment vertical="center"/>
    </xf>
    <xf numFmtId="170" fontId="152" fillId="4" borderId="159" xfId="13" applyNumberFormat="1" applyFont="1" applyFill="1" applyBorder="1" applyAlignment="1" applyProtection="1">
      <alignment horizontal="right" vertical="center"/>
    </xf>
    <xf numFmtId="0" fontId="96" fillId="0" borderId="159" xfId="0" applyFont="1" applyBorder="1" applyAlignment="1">
      <alignment horizontal="left" vertical="center"/>
    </xf>
    <xf numFmtId="0" fontId="190" fillId="23" borderId="0" xfId="7" applyFont="1" applyFill="1" applyAlignment="1">
      <alignment horizontal="center" vertical="center"/>
    </xf>
    <xf numFmtId="0" fontId="81" fillId="0" borderId="0" xfId="7" applyFont="1" applyAlignment="1">
      <alignment horizontal="center" vertical="center"/>
    </xf>
    <xf numFmtId="0" fontId="100" fillId="0" borderId="0" xfId="6" applyFont="1" applyAlignment="1">
      <alignment horizontal="left" vertical="top" wrapText="1"/>
    </xf>
    <xf numFmtId="0" fontId="121" fillId="0" borderId="137" xfId="7" applyFont="1" applyBorder="1" applyAlignment="1">
      <alignment horizontal="left" vertical="center"/>
    </xf>
    <xf numFmtId="0" fontId="121" fillId="0" borderId="134" xfId="7" applyFont="1" applyBorder="1" applyAlignment="1">
      <alignment horizontal="left" vertical="center"/>
    </xf>
    <xf numFmtId="168" fontId="19" fillId="2" borderId="0" xfId="14" applyNumberFormat="1" applyFont="1" applyFill="1" applyAlignment="1" applyProtection="1">
      <alignment horizontal="left" vertical="center" wrapText="1"/>
    </xf>
    <xf numFmtId="168" fontId="194" fillId="23" borderId="122" xfId="14" applyNumberFormat="1" applyFont="1" applyFill="1" applyBorder="1" applyAlignment="1" applyProtection="1">
      <alignment horizontal="center" vertical="center"/>
    </xf>
    <xf numFmtId="168" fontId="194" fillId="23" borderId="160" xfId="14" applyNumberFormat="1" applyFont="1" applyFill="1" applyBorder="1" applyAlignment="1" applyProtection="1">
      <alignment horizontal="center" vertical="center"/>
    </xf>
    <xf numFmtId="166" fontId="18" fillId="2" borderId="0" xfId="14" applyFont="1" applyFill="1" applyBorder="1" applyAlignment="1" applyProtection="1">
      <alignment horizontal="left" vertical="top" wrapText="1"/>
    </xf>
    <xf numFmtId="0" fontId="136" fillId="0" borderId="0" xfId="7" applyFont="1" applyAlignment="1">
      <alignment horizontal="center" vertical="center"/>
    </xf>
    <xf numFmtId="0" fontId="19" fillId="0" borderId="0" xfId="7" applyFont="1" applyAlignment="1">
      <alignment horizontal="left" wrapText="1"/>
    </xf>
    <xf numFmtId="166" fontId="22" fillId="2" borderId="0" xfId="14" applyFont="1" applyFill="1" applyBorder="1" applyAlignment="1" applyProtection="1">
      <alignment horizontal="left" vertical="top" wrapText="1"/>
    </xf>
    <xf numFmtId="43" fontId="19" fillId="3" borderId="137" xfId="7" applyNumberFormat="1" applyFont="1" applyFill="1" applyBorder="1" applyAlignment="1">
      <alignment horizontal="center" wrapText="1"/>
    </xf>
    <xf numFmtId="43" fontId="19" fillId="3" borderId="176" xfId="7" applyNumberFormat="1" applyFont="1" applyFill="1" applyBorder="1" applyAlignment="1">
      <alignment horizontal="center" wrapText="1"/>
    </xf>
    <xf numFmtId="166" fontId="19" fillId="2" borderId="0" xfId="14" applyFont="1" applyFill="1" applyBorder="1" applyAlignment="1" applyProtection="1">
      <alignment horizontal="left" vertical="top" wrapText="1"/>
    </xf>
    <xf numFmtId="0" fontId="19" fillId="0" borderId="67" xfId="7" applyFont="1" applyBorder="1" applyAlignment="1">
      <alignment horizontal="right" wrapText="1"/>
    </xf>
    <xf numFmtId="0" fontId="19" fillId="0" borderId="0" xfId="7" applyFont="1" applyAlignment="1">
      <alignment horizontal="center" wrapText="1"/>
    </xf>
    <xf numFmtId="0" fontId="139" fillId="9" borderId="28" xfId="0" applyFont="1" applyFill="1" applyBorder="1" applyAlignment="1">
      <alignment horizontal="center" vertical="center" wrapText="1"/>
    </xf>
    <xf numFmtId="0" fontId="139" fillId="9" borderId="168" xfId="0" applyFont="1" applyFill="1" applyBorder="1" applyAlignment="1">
      <alignment horizontal="center" vertical="center" wrapText="1"/>
    </xf>
    <xf numFmtId="0" fontId="139" fillId="12" borderId="36" xfId="0" applyFont="1" applyFill="1" applyBorder="1" applyAlignment="1">
      <alignment horizontal="center" vertical="center" wrapText="1"/>
    </xf>
    <xf numFmtId="0" fontId="139" fillId="12" borderId="169" xfId="0" applyFont="1" applyFill="1" applyBorder="1" applyAlignment="1">
      <alignment horizontal="center" vertical="center" wrapText="1"/>
    </xf>
    <xf numFmtId="43" fontId="19" fillId="3" borderId="135" xfId="7" applyNumberFormat="1" applyFont="1" applyFill="1" applyBorder="1" applyAlignment="1">
      <alignment horizontal="center" wrapText="1"/>
    </xf>
    <xf numFmtId="168" fontId="133" fillId="0" borderId="254" xfId="81" applyNumberFormat="1" applyFont="1" applyBorder="1" applyAlignment="1" applyProtection="1">
      <alignment horizontal="center"/>
    </xf>
    <xf numFmtId="168" fontId="131" fillId="23" borderId="188" xfId="81" applyNumberFormat="1" applyFont="1" applyFill="1" applyBorder="1" applyAlignment="1" applyProtection="1">
      <alignment horizontal="center" vertical="center"/>
    </xf>
    <xf numFmtId="168" fontId="19" fillId="0" borderId="0" xfId="81" applyNumberFormat="1" applyFont="1" applyFill="1" applyBorder="1" applyAlignment="1" applyProtection="1">
      <alignment horizontal="justify" vertical="center" wrapText="1"/>
    </xf>
    <xf numFmtId="168" fontId="19" fillId="0" borderId="0" xfId="81" applyNumberFormat="1" applyFont="1" applyFill="1" applyBorder="1" applyAlignment="1" applyProtection="1">
      <alignment horizontal="justify" vertical="center"/>
    </xf>
    <xf numFmtId="0" fontId="100" fillId="0" borderId="0" xfId="7" applyFont="1" applyAlignment="1">
      <alignment horizontal="left" vertical="center" wrapText="1"/>
    </xf>
    <xf numFmtId="0" fontId="151" fillId="0" borderId="0" xfId="7" applyFont="1" applyAlignment="1">
      <alignment horizontal="center" vertical="center"/>
    </xf>
    <xf numFmtId="168" fontId="131" fillId="23" borderId="187" xfId="81" applyNumberFormat="1" applyFont="1" applyFill="1" applyBorder="1" applyAlignment="1" applyProtection="1">
      <alignment horizontal="center" vertical="center"/>
    </xf>
    <xf numFmtId="0" fontId="19" fillId="0" borderId="87" xfId="7" applyFont="1" applyBorder="1" applyAlignment="1">
      <alignment horizontal="left" vertical="center" wrapText="1"/>
    </xf>
    <xf numFmtId="2" fontId="95" fillId="23" borderId="192" xfId="81" applyNumberFormat="1" applyFont="1" applyFill="1" applyBorder="1" applyAlignment="1" applyProtection="1">
      <alignment horizontal="center" vertical="center"/>
    </xf>
    <xf numFmtId="2" fontId="95" fillId="23" borderId="195" xfId="81" applyNumberFormat="1" applyFont="1" applyFill="1" applyBorder="1" applyAlignment="1" applyProtection="1">
      <alignment horizontal="center" vertical="center"/>
    </xf>
    <xf numFmtId="2" fontId="95" fillId="23" borderId="90" xfId="81" applyNumberFormat="1" applyFont="1" applyFill="1" applyBorder="1" applyAlignment="1" applyProtection="1">
      <alignment horizontal="center" vertical="center"/>
    </xf>
    <xf numFmtId="2" fontId="95" fillId="23" borderId="87" xfId="81" applyNumberFormat="1" applyFont="1" applyFill="1" applyBorder="1" applyAlignment="1" applyProtection="1">
      <alignment horizontal="center" vertical="center"/>
    </xf>
    <xf numFmtId="2" fontId="95" fillId="23" borderId="88" xfId="81" applyNumberFormat="1" applyFont="1" applyFill="1" applyBorder="1" applyAlignment="1" applyProtection="1">
      <alignment horizontal="center" vertical="center"/>
    </xf>
    <xf numFmtId="168" fontId="49" fillId="23" borderId="196" xfId="14" applyNumberFormat="1" applyFont="1" applyFill="1" applyBorder="1" applyAlignment="1" applyProtection="1">
      <alignment horizontal="left" vertical="center"/>
    </xf>
    <xf numFmtId="168" fontId="49" fillId="23" borderId="186" xfId="14" applyNumberFormat="1" applyFont="1" applyFill="1" applyBorder="1" applyAlignment="1" applyProtection="1">
      <alignment horizontal="left" vertical="center"/>
    </xf>
    <xf numFmtId="168" fontId="49" fillId="23" borderId="199" xfId="14" applyNumberFormat="1" applyFont="1" applyFill="1" applyBorder="1" applyAlignment="1" applyProtection="1">
      <alignment horizontal="left" vertical="center"/>
    </xf>
    <xf numFmtId="168" fontId="49" fillId="23" borderId="190" xfId="14" applyNumberFormat="1" applyFont="1" applyFill="1" applyBorder="1" applyAlignment="1" applyProtection="1">
      <alignment horizontal="left" vertical="center"/>
    </xf>
    <xf numFmtId="168" fontId="49" fillId="23" borderId="105" xfId="14" applyNumberFormat="1" applyFont="1" applyFill="1" applyBorder="1" applyAlignment="1" applyProtection="1">
      <alignment horizontal="center" vertical="center"/>
    </xf>
    <xf numFmtId="168" fontId="49" fillId="23" borderId="201" xfId="14" applyNumberFormat="1" applyFont="1" applyFill="1" applyBorder="1" applyAlignment="1" applyProtection="1">
      <alignment horizontal="center" vertical="center"/>
    </xf>
    <xf numFmtId="168" fontId="49" fillId="23" borderId="198" xfId="11" applyNumberFormat="1" applyFont="1" applyFill="1" applyBorder="1" applyAlignment="1" applyProtection="1">
      <alignment horizontal="center" vertical="center"/>
    </xf>
    <xf numFmtId="9" fontId="49" fillId="23" borderId="199" xfId="11" applyFont="1" applyFill="1" applyBorder="1" applyAlignment="1" applyProtection="1">
      <alignment horizontal="center" vertical="center"/>
    </xf>
    <xf numFmtId="168" fontId="81" fillId="2" borderId="0" xfId="14" applyNumberFormat="1" applyFont="1" applyFill="1" applyAlignment="1" applyProtection="1">
      <alignment horizontal="left" vertical="center" wrapText="1"/>
    </xf>
    <xf numFmtId="168" fontId="81" fillId="2" borderId="93" xfId="14" applyNumberFormat="1" applyFont="1" applyFill="1" applyBorder="1" applyAlignment="1" applyProtection="1">
      <alignment horizontal="center" wrapText="1"/>
    </xf>
    <xf numFmtId="168" fontId="187" fillId="23" borderId="196" xfId="14" applyNumberFormat="1" applyFont="1" applyFill="1" applyBorder="1" applyAlignment="1" applyProtection="1">
      <alignment horizontal="left" vertical="center"/>
    </xf>
    <xf numFmtId="168" fontId="187" fillId="23" borderId="186" xfId="14" applyNumberFormat="1" applyFont="1" applyFill="1" applyBorder="1" applyAlignment="1" applyProtection="1">
      <alignment horizontal="left" vertical="center"/>
    </xf>
    <xf numFmtId="168" fontId="187" fillId="23" borderId="199" xfId="14" applyNumberFormat="1" applyFont="1" applyFill="1" applyBorder="1" applyAlignment="1" applyProtection="1">
      <alignment horizontal="left" vertical="center"/>
    </xf>
    <xf numFmtId="168" fontId="187" fillId="23" borderId="190" xfId="14" applyNumberFormat="1" applyFont="1" applyFill="1" applyBorder="1" applyAlignment="1" applyProtection="1">
      <alignment horizontal="left" vertical="center"/>
    </xf>
    <xf numFmtId="168" fontId="172" fillId="5" borderId="93" xfId="14" applyNumberFormat="1" applyFont="1" applyFill="1" applyBorder="1" applyAlignment="1" applyProtection="1">
      <alignment horizontal="center" vertical="center"/>
    </xf>
    <xf numFmtId="168" fontId="172" fillId="5" borderId="95" xfId="14" applyNumberFormat="1" applyFont="1" applyFill="1" applyBorder="1" applyAlignment="1" applyProtection="1">
      <alignment horizontal="center" vertical="center"/>
    </xf>
    <xf numFmtId="168" fontId="187" fillId="23" borderId="105" xfId="14" applyNumberFormat="1" applyFont="1" applyFill="1" applyBorder="1" applyAlignment="1" applyProtection="1">
      <alignment horizontal="center" vertical="center"/>
    </xf>
    <xf numFmtId="168" fontId="187" fillId="23" borderId="201" xfId="14" applyNumberFormat="1" applyFont="1" applyFill="1" applyBorder="1" applyAlignment="1" applyProtection="1">
      <alignment horizontal="center" vertical="center"/>
    </xf>
    <xf numFmtId="9" fontId="49" fillId="28" borderId="210" xfId="11" applyFont="1" applyFill="1" applyBorder="1" applyAlignment="1" applyProtection="1">
      <alignment horizontal="center" vertical="center"/>
    </xf>
    <xf numFmtId="9" fontId="49" fillId="28" borderId="134" xfId="11" applyFont="1" applyFill="1" applyBorder="1" applyAlignment="1" applyProtection="1">
      <alignment horizontal="center" vertical="center"/>
    </xf>
    <xf numFmtId="9" fontId="49" fillId="28" borderId="211" xfId="11" applyFont="1" applyFill="1" applyBorder="1" applyAlignment="1" applyProtection="1">
      <alignment horizontal="center" vertical="center"/>
    </xf>
    <xf numFmtId="9" fontId="49" fillId="28" borderId="130" xfId="11" applyFont="1" applyFill="1" applyBorder="1" applyAlignment="1" applyProtection="1">
      <alignment horizontal="center" vertical="center"/>
    </xf>
    <xf numFmtId="9" fontId="49" fillId="28" borderId="87" xfId="11" applyFont="1" applyFill="1" applyBorder="1" applyAlignment="1" applyProtection="1">
      <alignment horizontal="center" vertical="center"/>
    </xf>
    <xf numFmtId="9" fontId="49" fillId="28" borderId="88" xfId="11" applyFont="1" applyFill="1" applyBorder="1" applyAlignment="1" applyProtection="1">
      <alignment horizontal="center" vertical="center"/>
    </xf>
    <xf numFmtId="9" fontId="49" fillId="23" borderId="0" xfId="11" applyFont="1" applyFill="1" applyBorder="1" applyAlignment="1" applyProtection="1">
      <alignment horizontal="center" vertical="center"/>
    </xf>
    <xf numFmtId="9" fontId="49" fillId="28" borderId="217" xfId="11" applyFont="1" applyFill="1" applyBorder="1" applyAlignment="1" applyProtection="1">
      <alignment horizontal="center"/>
    </xf>
    <xf numFmtId="9" fontId="49" fillId="28" borderId="210" xfId="11" applyFont="1" applyFill="1" applyBorder="1" applyAlignment="1" applyProtection="1">
      <alignment horizontal="center"/>
    </xf>
    <xf numFmtId="168" fontId="172" fillId="2" borderId="134" xfId="14" applyNumberFormat="1" applyFont="1" applyFill="1" applyBorder="1" applyAlignment="1" applyProtection="1">
      <alignment horizontal="center" vertical="center"/>
    </xf>
    <xf numFmtId="168" fontId="187" fillId="23" borderId="134" xfId="14" applyNumberFormat="1" applyFont="1" applyFill="1" applyBorder="1" applyAlignment="1" applyProtection="1">
      <alignment horizontal="center"/>
    </xf>
    <xf numFmtId="168" fontId="82" fillId="4" borderId="225" xfId="14" applyNumberFormat="1" applyFont="1" applyFill="1" applyBorder="1" applyAlignment="1" applyProtection="1">
      <alignment horizontal="center"/>
    </xf>
    <xf numFmtId="168" fontId="82" fillId="4" borderId="226" xfId="14" applyNumberFormat="1" applyFont="1" applyFill="1" applyBorder="1" applyAlignment="1" applyProtection="1">
      <alignment horizontal="center"/>
    </xf>
    <xf numFmtId="168" fontId="81" fillId="30" borderId="33" xfId="14" applyNumberFormat="1" applyFont="1" applyFill="1" applyBorder="1" applyAlignment="1" applyProtection="1">
      <alignment horizontal="center"/>
    </xf>
    <xf numFmtId="168" fontId="81" fillId="30" borderId="34" xfId="14" applyNumberFormat="1" applyFont="1" applyFill="1" applyBorder="1" applyAlignment="1" applyProtection="1">
      <alignment horizontal="center"/>
    </xf>
    <xf numFmtId="9" fontId="187" fillId="27" borderId="193" xfId="11" applyFont="1" applyFill="1" applyBorder="1" applyAlignment="1" applyProtection="1">
      <alignment horizontal="center" vertical="center"/>
    </xf>
    <xf numFmtId="168" fontId="89" fillId="4" borderId="242" xfId="14" applyNumberFormat="1" applyFont="1" applyFill="1" applyBorder="1" applyAlignment="1" applyProtection="1">
      <alignment horizontal="center"/>
    </xf>
    <xf numFmtId="168" fontId="89" fillId="4" borderId="243" xfId="14" applyNumberFormat="1" applyFont="1" applyFill="1" applyBorder="1" applyAlignment="1" applyProtection="1">
      <alignment horizontal="center"/>
    </xf>
    <xf numFmtId="168" fontId="172" fillId="2" borderId="93" xfId="14" applyNumberFormat="1" applyFont="1" applyFill="1" applyBorder="1" applyAlignment="1" applyProtection="1">
      <alignment horizontal="center" vertical="center"/>
    </xf>
    <xf numFmtId="168" fontId="89" fillId="23" borderId="90" xfId="14" applyNumberFormat="1" applyFont="1" applyFill="1" applyBorder="1" applyAlignment="1" applyProtection="1">
      <alignment horizontal="center" vertical="center"/>
    </xf>
    <xf numFmtId="168" fontId="89" fillId="23" borderId="88" xfId="14" applyNumberFormat="1" applyFont="1" applyFill="1" applyBorder="1" applyAlignment="1" applyProtection="1">
      <alignment horizontal="center" vertical="center"/>
    </xf>
    <xf numFmtId="168" fontId="189" fillId="23" borderId="121" xfId="14" applyNumberFormat="1" applyFont="1" applyFill="1" applyBorder="1" applyAlignment="1" applyProtection="1">
      <alignment horizontal="center" vertical="center"/>
    </xf>
    <xf numFmtId="168" fontId="189" fillId="23" borderId="95" xfId="14" applyNumberFormat="1" applyFont="1" applyFill="1" applyBorder="1" applyAlignment="1" applyProtection="1">
      <alignment horizontal="center" vertical="center"/>
    </xf>
    <xf numFmtId="9" fontId="49" fillId="23" borderId="93" xfId="11" applyFont="1" applyFill="1" applyBorder="1" applyAlignment="1" applyProtection="1">
      <alignment horizontal="center" vertical="center"/>
    </xf>
    <xf numFmtId="9" fontId="81" fillId="27" borderId="193" xfId="11" applyFont="1" applyFill="1" applyBorder="1" applyAlignment="1" applyProtection="1">
      <alignment horizontal="center" vertical="center"/>
    </xf>
    <xf numFmtId="168" fontId="81" fillId="0" borderId="93" xfId="14" applyNumberFormat="1" applyFont="1" applyFill="1" applyBorder="1" applyAlignment="1" applyProtection="1">
      <alignment horizontal="center" wrapText="1"/>
    </xf>
    <xf numFmtId="168" fontId="187" fillId="23" borderId="229" xfId="14" applyNumberFormat="1" applyFont="1" applyFill="1" applyBorder="1" applyAlignment="1" applyProtection="1">
      <alignment horizontal="left" vertical="center"/>
    </xf>
    <xf numFmtId="168" fontId="187" fillId="23" borderId="230" xfId="14" applyNumberFormat="1" applyFont="1" applyFill="1" applyBorder="1" applyAlignment="1" applyProtection="1">
      <alignment horizontal="left" vertical="center"/>
    </xf>
    <xf numFmtId="168" fontId="187" fillId="23" borderId="196" xfId="14" applyNumberFormat="1" applyFont="1" applyFill="1" applyBorder="1" applyAlignment="1" applyProtection="1">
      <alignment horizontal="center" vertical="center"/>
    </xf>
    <xf numFmtId="168" fontId="187" fillId="23" borderId="229" xfId="14" applyNumberFormat="1" applyFont="1" applyFill="1" applyBorder="1" applyAlignment="1" applyProtection="1">
      <alignment horizontal="center" vertical="center"/>
    </xf>
    <xf numFmtId="168" fontId="187" fillId="23" borderId="198" xfId="11" applyNumberFormat="1" applyFont="1" applyFill="1" applyBorder="1" applyAlignment="1" applyProtection="1">
      <alignment horizontal="center" vertical="center"/>
    </xf>
    <xf numFmtId="9" fontId="187" fillId="23" borderId="229" xfId="11" applyFont="1" applyFill="1" applyBorder="1" applyAlignment="1" applyProtection="1">
      <alignment horizontal="center" vertical="center"/>
    </xf>
    <xf numFmtId="168" fontId="187" fillId="23" borderId="228" xfId="14" applyNumberFormat="1" applyFont="1" applyFill="1" applyBorder="1" applyAlignment="1" applyProtection="1">
      <alignment horizontal="center"/>
    </xf>
    <xf numFmtId="168" fontId="187" fillId="23" borderId="120" xfId="14" applyNumberFormat="1" applyFont="1" applyFill="1" applyBorder="1" applyAlignment="1" applyProtection="1">
      <alignment horizontal="center"/>
    </xf>
    <xf numFmtId="0" fontId="61" fillId="23" borderId="0" xfId="7" applyFont="1" applyFill="1" applyAlignment="1">
      <alignment horizontal="center" vertical="center"/>
    </xf>
    <xf numFmtId="0" fontId="20" fillId="0" borderId="77" xfId="34" applyFont="1" applyBorder="1" applyAlignment="1">
      <alignment horizontal="center" vertical="center" wrapText="1"/>
    </xf>
    <xf numFmtId="0" fontId="20" fillId="0" borderId="78" xfId="34" applyFont="1" applyBorder="1" applyAlignment="1">
      <alignment horizontal="center" vertical="center" wrapText="1"/>
    </xf>
    <xf numFmtId="0" fontId="92" fillId="23" borderId="75" xfId="34" applyFont="1" applyFill="1" applyBorder="1" applyAlignment="1">
      <alignment horizontal="center"/>
    </xf>
    <xf numFmtId="0" fontId="92" fillId="23" borderId="0" xfId="34" applyFont="1" applyFill="1" applyAlignment="1">
      <alignment horizontal="center"/>
    </xf>
    <xf numFmtId="0" fontId="92" fillId="23" borderId="76" xfId="34" applyFont="1" applyFill="1" applyBorder="1" applyAlignment="1">
      <alignment horizontal="center"/>
    </xf>
    <xf numFmtId="0" fontId="92" fillId="23" borderId="75" xfId="34" applyFont="1" applyFill="1" applyBorder="1" applyAlignment="1">
      <alignment horizontal="center" vertical="center"/>
    </xf>
    <xf numFmtId="0" fontId="92" fillId="23" borderId="0" xfId="34" applyFont="1" applyFill="1" applyAlignment="1">
      <alignment horizontal="center" vertical="center"/>
    </xf>
    <xf numFmtId="0" fontId="92" fillId="23" borderId="76" xfId="34" applyFont="1" applyFill="1" applyBorder="1" applyAlignment="1">
      <alignment horizontal="center" vertical="center"/>
    </xf>
    <xf numFmtId="0" fontId="28" fillId="4" borderId="0" xfId="34" applyFont="1" applyFill="1" applyAlignment="1">
      <alignment horizontal="center"/>
    </xf>
    <xf numFmtId="0" fontId="181" fillId="0" borderId="154" xfId="34" applyFont="1" applyBorder="1" applyAlignment="1">
      <alignment horizontal="center" vertical="center"/>
    </xf>
    <xf numFmtId="0" fontId="181" fillId="0" borderId="155" xfId="34" applyFont="1" applyBorder="1" applyAlignment="1">
      <alignment horizontal="center" vertical="center"/>
    </xf>
    <xf numFmtId="0" fontId="28" fillId="23" borderId="245" xfId="34" applyFont="1" applyFill="1" applyBorder="1" applyAlignment="1">
      <alignment horizontal="center"/>
    </xf>
    <xf numFmtId="0" fontId="28" fillId="23" borderId="244" xfId="34" applyFont="1" applyFill="1" applyBorder="1" applyAlignment="1">
      <alignment horizontal="center"/>
    </xf>
    <xf numFmtId="0" fontId="28" fillId="23" borderId="246" xfId="34" applyFont="1" applyFill="1" applyBorder="1" applyAlignment="1">
      <alignment horizontal="center"/>
    </xf>
    <xf numFmtId="0" fontId="28" fillId="23" borderId="47" xfId="34" applyFont="1" applyFill="1" applyBorder="1" applyAlignment="1">
      <alignment horizontal="center"/>
    </xf>
    <xf numFmtId="0" fontId="28" fillId="23" borderId="43" xfId="34" applyFont="1" applyFill="1" applyBorder="1" applyAlignment="1">
      <alignment horizontal="center"/>
    </xf>
    <xf numFmtId="0" fontId="28" fillId="23" borderId="53" xfId="34" applyFont="1" applyFill="1" applyBorder="1" applyAlignment="1">
      <alignment horizontal="center"/>
    </xf>
    <xf numFmtId="3" fontId="34" fillId="0" borderId="54" xfId="34" applyNumberFormat="1" applyFont="1" applyBorder="1" applyAlignment="1">
      <alignment horizontal="center" vertical="center" shrinkToFit="1"/>
    </xf>
    <xf numFmtId="3" fontId="34" fillId="0" borderId="50" xfId="34" applyNumberFormat="1" applyFont="1" applyBorder="1" applyAlignment="1">
      <alignment horizontal="center" vertical="center" shrinkToFit="1"/>
    </xf>
    <xf numFmtId="0" fontId="38" fillId="0" borderId="47" xfId="34" applyFont="1" applyBorder="1" applyAlignment="1">
      <alignment horizontal="left"/>
    </xf>
    <xf numFmtId="0" fontId="38" fillId="0" borderId="43" xfId="34" applyFont="1" applyBorder="1" applyAlignment="1">
      <alignment horizontal="left"/>
    </xf>
    <xf numFmtId="0" fontId="37" fillId="0" borderId="47" xfId="34" applyFont="1" applyBorder="1" applyAlignment="1">
      <alignment horizontal="left"/>
    </xf>
    <xf numFmtId="0" fontId="37" fillId="0" borderId="43" xfId="34" applyFont="1" applyBorder="1" applyAlignment="1">
      <alignment horizontal="left"/>
    </xf>
    <xf numFmtId="0" fontId="37" fillId="0" borderId="53" xfId="34" applyFont="1" applyBorder="1" applyAlignment="1">
      <alignment horizontal="left"/>
    </xf>
    <xf numFmtId="0" fontId="38" fillId="0" borderId="53" xfId="34" applyFont="1" applyBorder="1" applyAlignment="1">
      <alignment horizontal="left"/>
    </xf>
    <xf numFmtId="0" fontId="38" fillId="0" borderId="43" xfId="34" applyFont="1" applyBorder="1" applyAlignment="1">
      <alignment horizontal="center"/>
    </xf>
    <xf numFmtId="0" fontId="38" fillId="0" borderId="53" xfId="34" applyFont="1" applyBorder="1" applyAlignment="1">
      <alignment horizontal="center"/>
    </xf>
    <xf numFmtId="0" fontId="28" fillId="23" borderId="51" xfId="34" applyFont="1" applyFill="1" applyBorder="1" applyAlignment="1">
      <alignment horizontal="center"/>
    </xf>
    <xf numFmtId="0" fontId="28" fillId="23" borderId="0" xfId="34" applyFont="1" applyFill="1" applyAlignment="1">
      <alignment horizontal="center"/>
    </xf>
    <xf numFmtId="0" fontId="62" fillId="0" borderId="43" xfId="34" applyFont="1" applyBorder="1" applyAlignment="1">
      <alignment horizontal="left"/>
    </xf>
    <xf numFmtId="0" fontId="62" fillId="0" borderId="53" xfId="34" applyFont="1" applyBorder="1" applyAlignment="1">
      <alignment horizontal="left"/>
    </xf>
    <xf numFmtId="0" fontId="32" fillId="0" borderId="248" xfId="34" applyFont="1" applyBorder="1" applyAlignment="1">
      <alignment horizontal="right"/>
    </xf>
    <xf numFmtId="0" fontId="32" fillId="0" borderId="93" xfId="34" applyFont="1" applyBorder="1" applyAlignment="1">
      <alignment horizontal="right"/>
    </xf>
    <xf numFmtId="0" fontId="32" fillId="0" borderId="249" xfId="34" applyFont="1" applyBorder="1" applyAlignment="1">
      <alignment horizontal="right"/>
    </xf>
    <xf numFmtId="0" fontId="28" fillId="23" borderId="47" xfId="34" applyFont="1" applyFill="1" applyBorder="1" applyAlignment="1">
      <alignment horizontal="center" wrapText="1"/>
    </xf>
    <xf numFmtId="0" fontId="28" fillId="23" borderId="43" xfId="34" applyFont="1" applyFill="1" applyBorder="1" applyAlignment="1">
      <alignment horizontal="center" wrapText="1"/>
    </xf>
    <xf numFmtId="0" fontId="28" fillId="23" borderId="125" xfId="34" applyFont="1" applyFill="1" applyBorder="1" applyAlignment="1">
      <alignment horizontal="center"/>
    </xf>
    <xf numFmtId="0" fontId="28" fillId="23" borderId="101" xfId="34" applyFont="1" applyFill="1" applyBorder="1" applyAlignment="1">
      <alignment horizontal="center"/>
    </xf>
    <xf numFmtId="0" fontId="28" fillId="23" borderId="54" xfId="34" applyFont="1" applyFill="1" applyBorder="1" applyAlignment="1">
      <alignment horizontal="center"/>
    </xf>
    <xf numFmtId="0" fontId="28" fillId="23" borderId="102" xfId="34" applyFont="1" applyFill="1" applyBorder="1" applyAlignment="1">
      <alignment horizontal="center"/>
    </xf>
    <xf numFmtId="181" fontId="28" fillId="28" borderId="125" xfId="34" applyNumberFormat="1" applyFont="1" applyFill="1" applyBorder="1" applyAlignment="1">
      <alignment horizontal="center" vertical="center"/>
    </xf>
    <xf numFmtId="181" fontId="28" fillId="28" borderId="0" xfId="34" applyNumberFormat="1" applyFont="1" applyFill="1" applyAlignment="1">
      <alignment horizontal="center" vertical="center"/>
    </xf>
    <xf numFmtId="0" fontId="28" fillId="23" borderId="49" xfId="34" applyFont="1" applyFill="1" applyBorder="1" applyAlignment="1">
      <alignment horizontal="center"/>
    </xf>
    <xf numFmtId="0" fontId="28" fillId="23" borderId="45" xfId="34" applyFont="1" applyFill="1" applyBorder="1" applyAlignment="1">
      <alignment horizontal="center"/>
    </xf>
    <xf numFmtId="0" fontId="28" fillId="23" borderId="48" xfId="34" applyFont="1" applyFill="1" applyBorder="1" applyAlignment="1">
      <alignment horizontal="center"/>
    </xf>
    <xf numFmtId="0" fontId="52" fillId="23" borderId="0" xfId="34" applyFont="1" applyFill="1" applyAlignment="1">
      <alignment horizontal="center" vertical="center"/>
    </xf>
    <xf numFmtId="0" fontId="41" fillId="0" borderId="0" xfId="34" applyFont="1" applyAlignment="1">
      <alignment horizontal="center"/>
    </xf>
    <xf numFmtId="0" fontId="28" fillId="23" borderId="133" xfId="34" applyFont="1" applyFill="1" applyBorder="1" applyAlignment="1">
      <alignment horizontal="center"/>
    </xf>
    <xf numFmtId="0" fontId="28" fillId="23" borderId="110" xfId="34" applyFont="1" applyFill="1" applyBorder="1" applyAlignment="1">
      <alignment horizontal="center"/>
    </xf>
    <xf numFmtId="0" fontId="62" fillId="0" borderId="43" xfId="34" applyFont="1" applyBorder="1" applyAlignment="1">
      <alignment horizontal="center"/>
    </xf>
    <xf numFmtId="0" fontId="62" fillId="0" borderId="53" xfId="34" applyFont="1" applyBorder="1" applyAlignment="1">
      <alignment horizontal="center"/>
    </xf>
    <xf numFmtId="0" fontId="38" fillId="0" borderId="47" xfId="34" applyFont="1" applyBorder="1" applyAlignment="1">
      <alignment horizontal="center"/>
    </xf>
    <xf numFmtId="0" fontId="187" fillId="23" borderId="0" xfId="0" applyFont="1" applyFill="1" applyAlignment="1">
      <alignment horizontal="center" vertical="center"/>
    </xf>
    <xf numFmtId="168" fontId="187" fillId="23" borderId="0" xfId="14" applyNumberFormat="1" applyFont="1" applyFill="1" applyBorder="1" applyAlignment="1" applyProtection="1">
      <alignment horizontal="center" vertical="center"/>
    </xf>
    <xf numFmtId="168" fontId="187" fillId="23" borderId="118" xfId="14" applyNumberFormat="1" applyFont="1" applyFill="1" applyBorder="1" applyAlignment="1" applyProtection="1">
      <alignment horizontal="center" vertical="center"/>
    </xf>
    <xf numFmtId="168" fontId="187" fillId="23" borderId="119" xfId="14" applyNumberFormat="1" applyFont="1" applyFill="1" applyBorder="1" applyAlignment="1" applyProtection="1">
      <alignment horizontal="center" vertical="center"/>
    </xf>
    <xf numFmtId="0" fontId="187" fillId="23" borderId="255" xfId="0" applyFont="1" applyFill="1" applyBorder="1" applyAlignment="1">
      <alignment horizontal="center"/>
    </xf>
    <xf numFmtId="0" fontId="187" fillId="23" borderId="257" xfId="0" applyFont="1" applyFill="1" applyBorder="1" applyAlignment="1">
      <alignment horizontal="center"/>
    </xf>
    <xf numFmtId="0" fontId="187" fillId="23" borderId="254" xfId="0" applyFont="1" applyFill="1" applyBorder="1" applyAlignment="1">
      <alignment horizontal="center"/>
    </xf>
    <xf numFmtId="0" fontId="187" fillId="23" borderId="256" xfId="0" applyFont="1" applyFill="1" applyBorder="1" applyAlignment="1">
      <alignment horizontal="center"/>
    </xf>
    <xf numFmtId="0" fontId="49" fillId="28" borderId="0" xfId="0" applyFont="1" applyFill="1" applyAlignment="1">
      <alignment horizontal="center" vertical="center"/>
    </xf>
    <xf numFmtId="0" fontId="50" fillId="23" borderId="0" xfId="34" applyFont="1" applyFill="1" applyAlignment="1">
      <alignment horizontal="center" vertical="center" wrapText="1"/>
    </xf>
    <xf numFmtId="0" fontId="50" fillId="23" borderId="45" xfId="34" applyFont="1" applyFill="1" applyBorder="1" applyAlignment="1">
      <alignment horizontal="center" vertical="center" wrapText="1"/>
    </xf>
    <xf numFmtId="0" fontId="104" fillId="23" borderId="0" xfId="34" applyFont="1" applyFill="1" applyAlignment="1">
      <alignment horizontal="center" vertical="center"/>
    </xf>
    <xf numFmtId="0" fontId="104" fillId="23" borderId="45" xfId="34" applyFont="1" applyFill="1" applyBorder="1" applyAlignment="1">
      <alignment horizontal="center" vertical="center"/>
    </xf>
    <xf numFmtId="0" fontId="105" fillId="23" borderId="0" xfId="34" applyFont="1" applyFill="1" applyAlignment="1">
      <alignment horizontal="center" vertical="center"/>
    </xf>
    <xf numFmtId="0" fontId="105" fillId="23" borderId="45" xfId="34" applyFont="1" applyFill="1" applyBorder="1" applyAlignment="1">
      <alignment horizontal="center" vertical="center"/>
    </xf>
    <xf numFmtId="0" fontId="51" fillId="0" borderId="0" xfId="34" applyFont="1" applyAlignment="1">
      <alignment vertical="center"/>
    </xf>
    <xf numFmtId="0" fontId="79" fillId="23" borderId="180" xfId="83" applyFont="1" applyFill="1" applyBorder="1" applyAlignment="1">
      <alignment horizontal="left"/>
    </xf>
    <xf numFmtId="0" fontId="79" fillId="23" borderId="176" xfId="83" applyFont="1" applyFill="1" applyBorder="1" applyAlignment="1">
      <alignment horizontal="left"/>
    </xf>
    <xf numFmtId="0" fontId="72" fillId="23" borderId="67" xfId="83" applyFont="1" applyFill="1" applyBorder="1" applyAlignment="1">
      <alignment horizontal="center" vertical="center" wrapText="1"/>
    </xf>
    <xf numFmtId="0" fontId="72" fillId="23" borderId="0" xfId="83" applyFont="1" applyFill="1" applyAlignment="1">
      <alignment horizontal="center" vertical="center" wrapText="1"/>
    </xf>
    <xf numFmtId="0" fontId="72" fillId="23" borderId="161" xfId="83" applyFont="1" applyFill="1" applyBorder="1" applyAlignment="1">
      <alignment horizontal="center" vertical="center" wrapText="1"/>
    </xf>
    <xf numFmtId="0" fontId="72" fillId="23" borderId="93" xfId="83" applyFont="1" applyFill="1" applyBorder="1" applyAlignment="1">
      <alignment horizontal="center" vertical="center" wrapText="1"/>
    </xf>
  </cellXfs>
  <cellStyles count="833">
    <cellStyle name="Comma 2" xfId="35"/>
    <cellStyle name="Comma 2 10" xfId="726"/>
    <cellStyle name="Comma 2 2" xfId="81"/>
    <cellStyle name="Comma 2 2 2" xfId="582"/>
    <cellStyle name="Comma 2 3" xfId="606"/>
    <cellStyle name="Comma 2 3 2" xfId="672"/>
    <cellStyle name="Comma 2 3 3" xfId="745"/>
    <cellStyle name="Comma 2 4" xfId="618"/>
    <cellStyle name="Comma 2 4 2" xfId="673"/>
    <cellStyle name="Comma 2 4 3" xfId="761"/>
    <cellStyle name="Comma 2 5" xfId="631"/>
    <cellStyle name="Comma 2 5 2" xfId="674"/>
    <cellStyle name="Comma 2 5 3" xfId="777"/>
    <cellStyle name="Comma 2 6" xfId="644"/>
    <cellStyle name="Comma 2 6 2" xfId="675"/>
    <cellStyle name="Comma 2 6 3" xfId="793"/>
    <cellStyle name="Comma 2 7" xfId="660"/>
    <cellStyle name="Comma 2 7 2" xfId="676"/>
    <cellStyle name="Comma 2 7 3" xfId="819"/>
    <cellStyle name="Comma 2 8" xfId="580"/>
    <cellStyle name="Comma 2 9" xfId="671"/>
    <cellStyle name="Currency 2" xfId="36"/>
    <cellStyle name="Currency 2 2" xfId="607"/>
    <cellStyle name="Currency 2 2 2" xfId="678"/>
    <cellStyle name="Currency 2 2 3" xfId="746"/>
    <cellStyle name="Currency 2 3" xfId="619"/>
    <cellStyle name="Currency 2 3 2" xfId="679"/>
    <cellStyle name="Currency 2 3 3" xfId="762"/>
    <cellStyle name="Currency 2 4" xfId="632"/>
    <cellStyle name="Currency 2 4 2" xfId="680"/>
    <cellStyle name="Currency 2 4 3" xfId="778"/>
    <cellStyle name="Currency 2 5" xfId="645"/>
    <cellStyle name="Currency 2 5 2" xfId="681"/>
    <cellStyle name="Currency 2 5 3" xfId="794"/>
    <cellStyle name="Currency 2 6" xfId="661"/>
    <cellStyle name="Currency 2 6 2" xfId="682"/>
    <cellStyle name="Currency 2 6 3" xfId="820"/>
    <cellStyle name="Currency 2 7" xfId="581"/>
    <cellStyle name="Currency 2 8" xfId="677"/>
    <cellStyle name="Currency 2 9" xfId="727"/>
    <cellStyle name="Currency 3" xfId="563"/>
    <cellStyle name="Euro" xfId="1"/>
    <cellStyle name="Excel Built-in Comma" xfId="721"/>
    <cellStyle name="Excel Built-in Currency" xfId="722"/>
    <cellStyle name="Hiperlink" xfId="158" builtinId="8" hidden="1"/>
    <cellStyle name="Hiperlink" xfId="162" builtinId="8" hidden="1"/>
    <cellStyle name="Hiperlink" xfId="166" builtinId="8" hidden="1"/>
    <cellStyle name="Hiperlink" xfId="170" builtinId="8" hidden="1"/>
    <cellStyle name="Hiperlink" xfId="174" builtinId="8" hidden="1"/>
    <cellStyle name="Hiperlink" xfId="178" builtinId="8" hidden="1"/>
    <cellStyle name="Hiperlink" xfId="182" builtinId="8" hidden="1"/>
    <cellStyle name="Hiperlink" xfId="186" builtinId="8" hidden="1"/>
    <cellStyle name="Hiperlink" xfId="190" builtinId="8" hidden="1"/>
    <cellStyle name="Hiperlink" xfId="194" builtinId="8" hidden="1"/>
    <cellStyle name="Hiperlink" xfId="198" builtinId="8" hidden="1"/>
    <cellStyle name="Hiperlink" xfId="202" builtinId="8" hidden="1"/>
    <cellStyle name="Hiperlink" xfId="206" builtinId="8" hidden="1"/>
    <cellStyle name="Hiperlink" xfId="210" builtinId="8" hidden="1"/>
    <cellStyle name="Hiperlink" xfId="214" builtinId="8" hidden="1"/>
    <cellStyle name="Hiperlink" xfId="218" builtinId="8" hidden="1"/>
    <cellStyle name="Hiperlink" xfId="223" builtinId="8" hidden="1"/>
    <cellStyle name="Hiperlink" xfId="227" builtinId="8" hidden="1"/>
    <cellStyle name="Hiperlink" xfId="231" builtinId="8" hidden="1"/>
    <cellStyle name="Hiperlink" xfId="235" builtinId="8" hidden="1"/>
    <cellStyle name="Hiperlink" xfId="239" builtinId="8" hidden="1"/>
    <cellStyle name="Hiperlink" xfId="243" builtinId="8" hidden="1"/>
    <cellStyle name="Hiperlink" xfId="247" builtinId="8" hidden="1"/>
    <cellStyle name="Hiperlink" xfId="251" builtinId="8" hidden="1"/>
    <cellStyle name="Hiperlink" xfId="255" builtinId="8" hidden="1"/>
    <cellStyle name="Hiperlink" xfId="259" builtinId="8" hidden="1"/>
    <cellStyle name="Hiperlink" xfId="263" builtinId="8" hidden="1"/>
    <cellStyle name="Hiperlink" xfId="267" builtinId="8" hidden="1"/>
    <cellStyle name="Hiperlink" xfId="271" builtinId="8" hidden="1"/>
    <cellStyle name="Hiperlink" xfId="275" builtinId="8" hidden="1"/>
    <cellStyle name="Hiperlink" xfId="279" builtinId="8" hidden="1"/>
    <cellStyle name="Hiperlink" xfId="283" builtinId="8" hidden="1"/>
    <cellStyle name="Hiperlink" xfId="287" builtinId="8" hidden="1"/>
    <cellStyle name="Hiperlink" xfId="291" builtinId="8" hidden="1"/>
    <cellStyle name="Hiperlink" xfId="295" builtinId="8" hidden="1"/>
    <cellStyle name="Hiperlink" xfId="299" builtinId="8" hidden="1"/>
    <cellStyle name="Hiperlink" xfId="303" builtinId="8" hidden="1"/>
    <cellStyle name="Hiperlink" xfId="307" builtinId="8" hidden="1"/>
    <cellStyle name="Hiperlink" xfId="311" builtinId="8" hidden="1"/>
    <cellStyle name="Hiperlink" xfId="315" builtinId="8" hidden="1"/>
    <cellStyle name="Hiperlink" xfId="319" builtinId="8" hidden="1"/>
    <cellStyle name="Hiperlink" xfId="323" builtinId="8" hidden="1"/>
    <cellStyle name="Hiperlink" xfId="327" builtinId="8" hidden="1"/>
    <cellStyle name="Hiperlink" xfId="331" builtinId="8" hidden="1"/>
    <cellStyle name="Hiperlink" xfId="335" builtinId="8" hidden="1"/>
    <cellStyle name="Hiperlink" xfId="339" builtinId="8" hidden="1"/>
    <cellStyle name="Hiperlink" xfId="343" builtinId="8" hidden="1"/>
    <cellStyle name="Hiperlink" xfId="347" builtinId="8" hidden="1"/>
    <cellStyle name="Hiperlink" xfId="351" builtinId="8" hidden="1"/>
    <cellStyle name="Hiperlink" xfId="355" builtinId="8" hidden="1"/>
    <cellStyle name="Hiperlink" xfId="359" builtinId="8" hidden="1"/>
    <cellStyle name="Hiperlink" xfId="357" builtinId="8" hidden="1"/>
    <cellStyle name="Hiperlink" xfId="353" builtinId="8" hidden="1"/>
    <cellStyle name="Hiperlink" xfId="349" builtinId="8" hidden="1"/>
    <cellStyle name="Hiperlink" xfId="345" builtinId="8" hidden="1"/>
    <cellStyle name="Hiperlink" xfId="341" builtinId="8" hidden="1"/>
    <cellStyle name="Hiperlink" xfId="337" builtinId="8" hidden="1"/>
    <cellStyle name="Hiperlink" xfId="333" builtinId="8" hidden="1"/>
    <cellStyle name="Hiperlink" xfId="329" builtinId="8" hidden="1"/>
    <cellStyle name="Hiperlink" xfId="325" builtinId="8" hidden="1"/>
    <cellStyle name="Hiperlink" xfId="321" builtinId="8" hidden="1"/>
    <cellStyle name="Hiperlink" xfId="317" builtinId="8" hidden="1"/>
    <cellStyle name="Hiperlink" xfId="313" builtinId="8" hidden="1"/>
    <cellStyle name="Hiperlink" xfId="309" builtinId="8" hidden="1"/>
    <cellStyle name="Hiperlink" xfId="305" builtinId="8" hidden="1"/>
    <cellStyle name="Hiperlink" xfId="301" builtinId="8" hidden="1"/>
    <cellStyle name="Hiperlink" xfId="297" builtinId="8" hidden="1"/>
    <cellStyle name="Hiperlink" xfId="293" builtinId="8" hidden="1"/>
    <cellStyle name="Hiperlink" xfId="289" builtinId="8" hidden="1"/>
    <cellStyle name="Hiperlink" xfId="285" builtinId="8" hidden="1"/>
    <cellStyle name="Hiperlink" xfId="281" builtinId="8" hidden="1"/>
    <cellStyle name="Hiperlink" xfId="277" builtinId="8" hidden="1"/>
    <cellStyle name="Hiperlink" xfId="273" builtinId="8" hidden="1"/>
    <cellStyle name="Hiperlink" xfId="269" builtinId="8" hidden="1"/>
    <cellStyle name="Hiperlink" xfId="265" builtinId="8" hidden="1"/>
    <cellStyle name="Hiperlink" xfId="261" builtinId="8" hidden="1"/>
    <cellStyle name="Hiperlink" xfId="257" builtinId="8" hidden="1"/>
    <cellStyle name="Hiperlink" xfId="253" builtinId="8" hidden="1"/>
    <cellStyle name="Hiperlink" xfId="249" builtinId="8" hidden="1"/>
    <cellStyle name="Hiperlink" xfId="245" builtinId="8" hidden="1"/>
    <cellStyle name="Hiperlink" xfId="241" builtinId="8" hidden="1"/>
    <cellStyle name="Hiperlink" xfId="237" builtinId="8" hidden="1"/>
    <cellStyle name="Hiperlink" xfId="233" builtinId="8" hidden="1"/>
    <cellStyle name="Hiperlink" xfId="229" builtinId="8" hidden="1"/>
    <cellStyle name="Hiperlink" xfId="225" builtinId="8" hidden="1"/>
    <cellStyle name="Hiperlink" xfId="220" builtinId="8" hidden="1"/>
    <cellStyle name="Hiperlink" xfId="216" builtinId="8" hidden="1"/>
    <cellStyle name="Hiperlink" xfId="212" builtinId="8" hidden="1"/>
    <cellStyle name="Hiperlink" xfId="208" builtinId="8" hidden="1"/>
    <cellStyle name="Hiperlink" xfId="204" builtinId="8" hidden="1"/>
    <cellStyle name="Hiperlink" xfId="200" builtinId="8" hidden="1"/>
    <cellStyle name="Hiperlink" xfId="196" builtinId="8" hidden="1"/>
    <cellStyle name="Hiperlink" xfId="192" builtinId="8" hidden="1"/>
    <cellStyle name="Hiperlink" xfId="188" builtinId="8" hidden="1"/>
    <cellStyle name="Hiperlink" xfId="184" builtinId="8" hidden="1"/>
    <cellStyle name="Hiperlink" xfId="180" builtinId="8" hidden="1"/>
    <cellStyle name="Hiperlink" xfId="176" builtinId="8" hidden="1"/>
    <cellStyle name="Hiperlink" xfId="172" builtinId="8" hidden="1"/>
    <cellStyle name="Hiperlink" xfId="168" builtinId="8" hidden="1"/>
    <cellStyle name="Hiperlink" xfId="164" builtinId="8" hidden="1"/>
    <cellStyle name="Hiperlink" xfId="160" builtinId="8" hidden="1"/>
    <cellStyle name="Hiperlink" xfId="156" builtinId="8" hidden="1"/>
    <cellStyle name="Hiperlink" xfId="71" builtinId="8" hidden="1"/>
    <cellStyle name="Hiperlink" xfId="73" builtinId="8" hidden="1"/>
    <cellStyle name="Hiperlink" xfId="75" builtinId="8" hidden="1"/>
    <cellStyle name="Hiperlink" xfId="79" builtinId="8" hidden="1"/>
    <cellStyle name="Hiperlink" xfId="84" builtinId="8" hidden="1"/>
    <cellStyle name="Hiperlink" xfId="86" builtinId="8" hidden="1"/>
    <cellStyle name="Hiperlink" xfId="90" builtinId="8" hidden="1"/>
    <cellStyle name="Hiperlink" xfId="92" builtinId="8" hidden="1"/>
    <cellStyle name="Hiperlink" xfId="94" builtinId="8" hidden="1"/>
    <cellStyle name="Hiperlink" xfId="98" builtinId="8" hidden="1"/>
    <cellStyle name="Hiperlink" xfId="100" builtinId="8" hidden="1"/>
    <cellStyle name="Hiperlink" xfId="102" builtinId="8" hidden="1"/>
    <cellStyle name="Hiperlink" xfId="106" builtinId="8" hidden="1"/>
    <cellStyle name="Hiperlink" xfId="108" builtinId="8" hidden="1"/>
    <cellStyle name="Hiperlink" xfId="110" builtinId="8" hidden="1"/>
    <cellStyle name="Hiperlink" xfId="114" builtinId="8" hidden="1"/>
    <cellStyle name="Hiperlink" xfId="116" builtinId="8" hidden="1"/>
    <cellStyle name="Hiperlink" xfId="118" builtinId="8" hidden="1"/>
    <cellStyle name="Hiperlink" xfId="122" builtinId="8" hidden="1"/>
    <cellStyle name="Hiperlink" xfId="124" builtinId="8" hidden="1"/>
    <cellStyle name="Hiperlink" xfId="126" builtinId="8" hidden="1"/>
    <cellStyle name="Hiperlink" xfId="130" builtinId="8" hidden="1"/>
    <cellStyle name="Hiperlink" xfId="132" builtinId="8" hidden="1"/>
    <cellStyle name="Hiperlink" xfId="134" builtinId="8" hidden="1"/>
    <cellStyle name="Hiperlink" xfId="138" builtinId="8" hidden="1"/>
    <cellStyle name="Hiperlink" xfId="140" builtinId="8" hidden="1"/>
    <cellStyle name="Hiperlink" xfId="142" builtinId="8" hidden="1"/>
    <cellStyle name="Hiperlink" xfId="146" builtinId="8" hidden="1"/>
    <cellStyle name="Hiperlink" xfId="148" builtinId="8" hidden="1"/>
    <cellStyle name="Hiperlink" xfId="150" builtinId="8" hidden="1"/>
    <cellStyle name="Hiperlink" xfId="154" builtinId="8" hidden="1"/>
    <cellStyle name="Hiperlink" xfId="152" builtinId="8" hidden="1"/>
    <cellStyle name="Hiperlink" xfId="144" builtinId="8" hidden="1"/>
    <cellStyle name="Hiperlink" xfId="136" builtinId="8" hidden="1"/>
    <cellStyle name="Hiperlink" xfId="128" builtinId="8" hidden="1"/>
    <cellStyle name="Hiperlink" xfId="120" builtinId="8" hidden="1"/>
    <cellStyle name="Hiperlink" xfId="112" builtinId="8" hidden="1"/>
    <cellStyle name="Hiperlink" xfId="104" builtinId="8" hidden="1"/>
    <cellStyle name="Hiperlink" xfId="96" builtinId="8" hidden="1"/>
    <cellStyle name="Hiperlink" xfId="88" builtinId="8" hidden="1"/>
    <cellStyle name="Hiperlink" xfId="77" builtinId="8" hidden="1"/>
    <cellStyle name="Hiperlink" xfId="69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" xfId="55" builtinId="8" hidden="1"/>
    <cellStyle name="Hiperlink" xfId="57" builtinId="8" hidden="1"/>
    <cellStyle name="Hiperlink" xfId="59" builtinId="8" hidden="1"/>
    <cellStyle name="Hiperlink" xfId="63" builtinId="8" hidden="1"/>
    <cellStyle name="Hiperlink" xfId="65" builtinId="8" hidden="1"/>
    <cellStyle name="Hiperlink" xfId="67" builtinId="8" hidden="1"/>
    <cellStyle name="Hiperlink" xfId="61" builtinId="8" hidden="1"/>
    <cellStyle name="Hiperlink" xfId="4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30" builtinId="8" hidden="1"/>
    <cellStyle name="Hiperlink" xfId="32" builtinId="8" hidden="1"/>
    <cellStyle name="Hiperlink" xfId="28" builtinId="8" hidden="1"/>
    <cellStyle name="Hiperlink" xfId="26" builtinId="8" hidden="1"/>
    <cellStyle name="Hiperlink" xfId="565" builtinId="8"/>
    <cellStyle name="Hiperlink Visitado" xfId="185" builtinId="9" hidden="1"/>
    <cellStyle name="Hiperlink Visitado" xfId="187" builtinId="9" hidden="1"/>
    <cellStyle name="Hiperlink Visitado" xfId="189" builtinId="9" hidden="1"/>
    <cellStyle name="Hiperlink Visitado" xfId="193" builtinId="9" hidden="1"/>
    <cellStyle name="Hiperlink Visitado" xfId="195" builtinId="9" hidden="1"/>
    <cellStyle name="Hiperlink Visitado" xfId="197" builtinId="9" hidden="1"/>
    <cellStyle name="Hiperlink Visitado" xfId="201" builtinId="9" hidden="1"/>
    <cellStyle name="Hiperlink Visitado" xfId="203" builtinId="9" hidden="1"/>
    <cellStyle name="Hiperlink Visitado" xfId="205" builtinId="9" hidden="1"/>
    <cellStyle name="Hiperlink Visitado" xfId="209" builtinId="9" hidden="1"/>
    <cellStyle name="Hiperlink Visitado" xfId="211" builtinId="9" hidden="1"/>
    <cellStyle name="Hiperlink Visitado" xfId="213" builtinId="9" hidden="1"/>
    <cellStyle name="Hiperlink Visitado" xfId="217" builtinId="9" hidden="1"/>
    <cellStyle name="Hiperlink Visitado" xfId="219" builtinId="9" hidden="1"/>
    <cellStyle name="Hiperlink Visitado" xfId="221" builtinId="9" hidden="1"/>
    <cellStyle name="Hiperlink Visitado" xfId="226" builtinId="9" hidden="1"/>
    <cellStyle name="Hiperlink Visitado" xfId="228" builtinId="9" hidden="1"/>
    <cellStyle name="Hiperlink Visitado" xfId="230" builtinId="9" hidden="1"/>
    <cellStyle name="Hiperlink Visitado" xfId="234" builtinId="9" hidden="1"/>
    <cellStyle name="Hiperlink Visitado" xfId="236" builtinId="9" hidden="1"/>
    <cellStyle name="Hiperlink Visitado" xfId="238" builtinId="9" hidden="1"/>
    <cellStyle name="Hiperlink Visitado" xfId="242" builtinId="9" hidden="1"/>
    <cellStyle name="Hiperlink Visitado" xfId="244" builtinId="9" hidden="1"/>
    <cellStyle name="Hiperlink Visitado" xfId="246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8" builtinId="9" hidden="1"/>
    <cellStyle name="Hiperlink Visitado" xfId="260" builtinId="9" hidden="1"/>
    <cellStyle name="Hiperlink Visitado" xfId="262" builtinId="9" hidden="1"/>
    <cellStyle name="Hiperlink Visitado" xfId="266" builtinId="9" hidden="1"/>
    <cellStyle name="Hiperlink Visitado" xfId="268" builtinId="9" hidden="1"/>
    <cellStyle name="Hiperlink Visitado" xfId="270" builtinId="9" hidden="1"/>
    <cellStyle name="Hiperlink Visitado" xfId="274" builtinId="9" hidden="1"/>
    <cellStyle name="Hiperlink Visitado" xfId="276" builtinId="9" hidden="1"/>
    <cellStyle name="Hiperlink Visitado" xfId="278" builtinId="9" hidden="1"/>
    <cellStyle name="Hiperlink Visitado" xfId="282" builtinId="9" hidden="1"/>
    <cellStyle name="Hiperlink Visitado" xfId="284" builtinId="9" hidden="1"/>
    <cellStyle name="Hiperlink Visitado" xfId="286" builtinId="9" hidden="1"/>
    <cellStyle name="Hiperlink Visitado" xfId="290" builtinId="9" hidden="1"/>
    <cellStyle name="Hiperlink Visitado" xfId="292" builtinId="9" hidden="1"/>
    <cellStyle name="Hiperlink Visitado" xfId="294" builtinId="9" hidden="1"/>
    <cellStyle name="Hiperlink Visitado" xfId="298" builtinId="9" hidden="1"/>
    <cellStyle name="Hiperlink Visitado" xfId="300" builtinId="9" hidden="1"/>
    <cellStyle name="Hiperlink Visitado" xfId="302" builtinId="9" hidden="1"/>
    <cellStyle name="Hiperlink Visitado" xfId="306" builtinId="9" hidden="1"/>
    <cellStyle name="Hiperlink Visitado" xfId="308" builtinId="9" hidden="1"/>
    <cellStyle name="Hiperlink Visitado" xfId="310" builtinId="9" hidden="1"/>
    <cellStyle name="Hiperlink Visitado" xfId="314" builtinId="9" hidden="1"/>
    <cellStyle name="Hiperlink Visitado" xfId="316" builtinId="9" hidden="1"/>
    <cellStyle name="Hiperlink Visitado" xfId="318" builtinId="9" hidden="1"/>
    <cellStyle name="Hiperlink Visitado" xfId="322" builtinId="9" hidden="1"/>
    <cellStyle name="Hiperlink Visitado" xfId="324" builtinId="9" hidden="1"/>
    <cellStyle name="Hiperlink Visitado" xfId="326" builtinId="9" hidden="1"/>
    <cellStyle name="Hiperlink Visitado" xfId="330" builtinId="9" hidden="1"/>
    <cellStyle name="Hiperlink Visitado" xfId="332" builtinId="9" hidden="1"/>
    <cellStyle name="Hiperlink Visitado" xfId="334" builtinId="9" hidden="1"/>
    <cellStyle name="Hiperlink Visitado" xfId="338" builtinId="9" hidden="1"/>
    <cellStyle name="Hiperlink Visitado" xfId="340" builtinId="9" hidden="1"/>
    <cellStyle name="Hiperlink Visitado" xfId="342" builtinId="9" hidden="1"/>
    <cellStyle name="Hiperlink Visitado" xfId="346" builtinId="9" hidden="1"/>
    <cellStyle name="Hiperlink Visitado" xfId="348" builtinId="9" hidden="1"/>
    <cellStyle name="Hiperlink Visitado" xfId="350" builtinId="9" hidden="1"/>
    <cellStyle name="Hiperlink Visitado" xfId="354" builtinId="9" hidden="1"/>
    <cellStyle name="Hiperlink Visitado" xfId="356" builtinId="9" hidden="1"/>
    <cellStyle name="Hiperlink Visitado" xfId="358" builtinId="9" hidden="1"/>
    <cellStyle name="Hiperlink Visitado" xfId="360" builtinId="9" hidden="1"/>
    <cellStyle name="Hiperlink Visitado" xfId="352" builtinId="9" hidden="1"/>
    <cellStyle name="Hiperlink Visitado" xfId="344" builtinId="9" hidden="1"/>
    <cellStyle name="Hiperlink Visitado" xfId="336" builtinId="9" hidden="1"/>
    <cellStyle name="Hiperlink Visitado" xfId="328" builtinId="9" hidden="1"/>
    <cellStyle name="Hiperlink Visitado" xfId="320" builtinId="9" hidden="1"/>
    <cellStyle name="Hiperlink Visitado" xfId="312" builtinId="9" hidden="1"/>
    <cellStyle name="Hiperlink Visitado" xfId="304" builtinId="9" hidden="1"/>
    <cellStyle name="Hiperlink Visitado" xfId="296" builtinId="9" hidden="1"/>
    <cellStyle name="Hiperlink Visitado" xfId="288" builtinId="9" hidden="1"/>
    <cellStyle name="Hiperlink Visitado" xfId="280" builtinId="9" hidden="1"/>
    <cellStyle name="Hiperlink Visitado" xfId="272" builtinId="9" hidden="1"/>
    <cellStyle name="Hiperlink Visitado" xfId="264" builtinId="9" hidden="1"/>
    <cellStyle name="Hiperlink Visitado" xfId="256" builtinId="9" hidden="1"/>
    <cellStyle name="Hiperlink Visitado" xfId="248" builtinId="9" hidden="1"/>
    <cellStyle name="Hiperlink Visitado" xfId="240" builtinId="9" hidden="1"/>
    <cellStyle name="Hiperlink Visitado" xfId="232" builtinId="9" hidden="1"/>
    <cellStyle name="Hiperlink Visitado" xfId="224" builtinId="9" hidden="1"/>
    <cellStyle name="Hiperlink Visitado" xfId="215" builtinId="9" hidden="1"/>
    <cellStyle name="Hiperlink Visitado" xfId="207" builtinId="9" hidden="1"/>
    <cellStyle name="Hiperlink Visitado" xfId="199" builtinId="9" hidden="1"/>
    <cellStyle name="Hiperlink Visitado" xfId="191" builtinId="9" hidden="1"/>
    <cellStyle name="Hiperlink Visitado" xfId="183" builtinId="9" hidden="1"/>
    <cellStyle name="Hiperlink Visitado" xfId="97" builtinId="9" hidden="1"/>
    <cellStyle name="Hiperlink Visitado" xfId="99" builtinId="9" hidden="1"/>
    <cellStyle name="Hiperlink Visitado" xfId="101" builtinId="9" hidden="1"/>
    <cellStyle name="Hiperlink Visitado" xfId="105" builtinId="9" hidden="1"/>
    <cellStyle name="Hiperlink Visitado" xfId="107" builtinId="9" hidden="1"/>
    <cellStyle name="Hiperlink Visitado" xfId="109" builtinId="9" hidden="1"/>
    <cellStyle name="Hiperlink Visitado" xfId="111" builtinId="9" hidden="1"/>
    <cellStyle name="Hiperlink Visitado" xfId="113" builtinId="9" hidden="1"/>
    <cellStyle name="Hiperlink Visitado" xfId="115" builtinId="9" hidden="1"/>
    <cellStyle name="Hiperlink Visitado" xfId="117" builtinId="9" hidden="1"/>
    <cellStyle name="Hiperlink Visitado" xfId="121" builtinId="9" hidden="1"/>
    <cellStyle name="Hiperlink Visitado" xfId="123" builtinId="9" hidden="1"/>
    <cellStyle name="Hiperlink Visitado" xfId="125" builtinId="9" hidden="1"/>
    <cellStyle name="Hiperlink Visitado" xfId="127" builtinId="9" hidden="1"/>
    <cellStyle name="Hiperlink Visitado" xfId="129" builtinId="9" hidden="1"/>
    <cellStyle name="Hiperlink Visitado" xfId="131" builtinId="9" hidden="1"/>
    <cellStyle name="Hiperlink Visitado" xfId="133" builtinId="9" hidden="1"/>
    <cellStyle name="Hiperlink Visitado" xfId="137" builtinId="9" hidden="1"/>
    <cellStyle name="Hiperlink Visitado" xfId="139" builtinId="9" hidden="1"/>
    <cellStyle name="Hiperlink Visitado" xfId="141" builtinId="9" hidden="1"/>
    <cellStyle name="Hiperlink Visitado" xfId="143" builtinId="9" hidden="1"/>
    <cellStyle name="Hiperlink Visitado" xfId="145" builtinId="9" hidden="1"/>
    <cellStyle name="Hiperlink Visitado" xfId="147" builtinId="9" hidden="1"/>
    <cellStyle name="Hiperlink Visitado" xfId="149" builtinId="9" hidden="1"/>
    <cellStyle name="Hiperlink Visitado" xfId="153" builtinId="9" hidden="1"/>
    <cellStyle name="Hiperlink Visitado" xfId="155" builtinId="9" hidden="1"/>
    <cellStyle name="Hiperlink Visitado" xfId="157" builtinId="9" hidden="1"/>
    <cellStyle name="Hiperlink Visitado" xfId="159" builtinId="9" hidden="1"/>
    <cellStyle name="Hiperlink Visitado" xfId="161" builtinId="9" hidden="1"/>
    <cellStyle name="Hiperlink Visitado" xfId="163" builtinId="9" hidden="1"/>
    <cellStyle name="Hiperlink Visitado" xfId="165" builtinId="9" hidden="1"/>
    <cellStyle name="Hiperlink Visitado" xfId="169" builtinId="9" hidden="1"/>
    <cellStyle name="Hiperlink Visitado" xfId="171" builtinId="9" hidden="1"/>
    <cellStyle name="Hiperlink Visitado" xfId="173" builtinId="9" hidden="1"/>
    <cellStyle name="Hiperlink Visitado" xfId="175" builtinId="9" hidden="1"/>
    <cellStyle name="Hiperlink Visitado" xfId="177" builtinId="9" hidden="1"/>
    <cellStyle name="Hiperlink Visitado" xfId="179" builtinId="9" hidden="1"/>
    <cellStyle name="Hiperlink Visitado" xfId="181" builtinId="9" hidden="1"/>
    <cellStyle name="Hiperlink Visitado" xfId="167" builtinId="9" hidden="1"/>
    <cellStyle name="Hiperlink Visitado" xfId="151" builtinId="9" hidden="1"/>
    <cellStyle name="Hiperlink Visitado" xfId="135" builtinId="9" hidden="1"/>
    <cellStyle name="Hiperlink Visitado" xfId="119" builtinId="9" hidden="1"/>
    <cellStyle name="Hiperlink Visitado" xfId="103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0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5" builtinId="9" hidden="1"/>
    <cellStyle name="Hiperlink Visitado" xfId="89" builtinId="9" hidden="1"/>
    <cellStyle name="Hiperlink Visitado" xfId="91" builtinId="9" hidden="1"/>
    <cellStyle name="Hiperlink Visitado" xfId="93" builtinId="9" hidden="1"/>
    <cellStyle name="Hiperlink Visitado" xfId="95" builtinId="9" hidden="1"/>
    <cellStyle name="Hiperlink Visitado" xfId="87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33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29" builtinId="9" hidden="1"/>
    <cellStyle name="Hiperlink Visitado" xfId="31" builtinId="9" hidden="1"/>
    <cellStyle name="Hiperlink Visitado" xfId="27" builtinId="9" hidden="1"/>
    <cellStyle name="Moeda" xfId="2" builtinId="4"/>
    <cellStyle name="Moeda 10" xfId="560"/>
    <cellStyle name="Moeda 11" xfId="566"/>
    <cellStyle name="Moeda 2" xfId="3"/>
    <cellStyle name="Moeda 2 2" xfId="21"/>
    <cellStyle name="Moeda 2 2 2" xfId="575"/>
    <cellStyle name="Moeda 2 3" xfId="590"/>
    <cellStyle name="Moeda 2 4" xfId="602"/>
    <cellStyle name="Moeda 2 5" xfId="615"/>
    <cellStyle name="Moeda 2 6" xfId="625"/>
    <cellStyle name="Moeda 2 7" xfId="638"/>
    <cellStyle name="Moeda 2 8" xfId="567"/>
    <cellStyle name="Moeda 3" xfId="4"/>
    <cellStyle name="Moeda 4" xfId="5"/>
    <cellStyle name="Moeda 4 10" xfId="568"/>
    <cellStyle name="Moeda 4 2" xfId="22"/>
    <cellStyle name="Moeda 4 2 2" xfId="576"/>
    <cellStyle name="Moeda 4 3" xfId="23"/>
    <cellStyle name="Moeda 4 3 2" xfId="577"/>
    <cellStyle name="Moeda 4 4" xfId="24"/>
    <cellStyle name="Moeda 4 4 2" xfId="578"/>
    <cellStyle name="Moeda 4 5" xfId="591"/>
    <cellStyle name="Moeda 4 6" xfId="601"/>
    <cellStyle name="Moeda 4 7" xfId="593"/>
    <cellStyle name="Moeda 4 8" xfId="598"/>
    <cellStyle name="Moeda 4 9" xfId="614"/>
    <cellStyle name="Moeda 5" xfId="363"/>
    <cellStyle name="Moeda 5 2" xfId="587"/>
    <cellStyle name="Moeda 6" xfId="369"/>
    <cellStyle name="Moeda 7" xfId="387"/>
    <cellStyle name="Moeda 8" xfId="418"/>
    <cellStyle name="Moeda 9" xfId="468"/>
    <cellStyle name="Normal" xfId="0" builtinId="0"/>
    <cellStyle name="Normal 10" xfId="367"/>
    <cellStyle name="Normal 10 2" xfId="394"/>
    <cellStyle name="Normal 10 2 2" xfId="427"/>
    <cellStyle name="Normal 10 2 2 2" xfId="522"/>
    <cellStyle name="Normal 10 2 3" xfId="493"/>
    <cellStyle name="Normal 10 3" xfId="423"/>
    <cellStyle name="Normal 10 3 2" xfId="518"/>
    <cellStyle name="Normal 10 4" xfId="475"/>
    <cellStyle name="Normal 10 5" xfId="666"/>
    <cellStyle name="Normal 10 6" xfId="683"/>
    <cellStyle name="Normal 10 7" xfId="826"/>
    <cellStyle name="Normal 11" xfId="386"/>
    <cellStyle name="Normal 12" xfId="385"/>
    <cellStyle name="Normal 12 2" xfId="425"/>
    <cellStyle name="Normal 12 2 2" xfId="520"/>
    <cellStyle name="Normal 12 3" xfId="488"/>
    <cellStyle name="Normal 13" xfId="417"/>
    <cellStyle name="Normal 13 2" xfId="463"/>
    <cellStyle name="Normal 14" xfId="416"/>
    <cellStyle name="Normal 14 2" xfId="515"/>
    <cellStyle name="Normal 15" xfId="467"/>
    <cellStyle name="Normal 16" xfId="465"/>
    <cellStyle name="Normal 17" xfId="562"/>
    <cellStyle name="Normal 2" xfId="6"/>
    <cellStyle name="Normal 2 2" xfId="7"/>
    <cellStyle name="Normal 2 3" xfId="559"/>
    <cellStyle name="Normal 2 3 2" xfId="592"/>
    <cellStyle name="Normal 2 4" xfId="599"/>
    <cellStyle name="Normal 2 5" xfId="609"/>
    <cellStyle name="Normal 2 6" xfId="620"/>
    <cellStyle name="Normal 2 7" xfId="633"/>
    <cellStyle name="Normal 3" xfId="8"/>
    <cellStyle name="Normal 4" xfId="9"/>
    <cellStyle name="Normal 5" xfId="34"/>
    <cellStyle name="Normal 5 2" xfId="605"/>
    <cellStyle name="Normal 5 2 2" xfId="685"/>
    <cellStyle name="Normal 5 2 3" xfId="744"/>
    <cellStyle name="Normal 5 3" xfId="617"/>
    <cellStyle name="Normal 5 3 2" xfId="686"/>
    <cellStyle name="Normal 5 3 3" xfId="760"/>
    <cellStyle name="Normal 5 4" xfId="630"/>
    <cellStyle name="Normal 5 4 2" xfId="687"/>
    <cellStyle name="Normal 5 4 3" xfId="776"/>
    <cellStyle name="Normal 5 5" xfId="643"/>
    <cellStyle name="Normal 5 5 2" xfId="688"/>
    <cellStyle name="Normal 5 5 3" xfId="792"/>
    <cellStyle name="Normal 5 6" xfId="659"/>
    <cellStyle name="Normal 5 6 2" xfId="689"/>
    <cellStyle name="Normal 5 6 3" xfId="818"/>
    <cellStyle name="Normal 5 7" xfId="579"/>
    <cellStyle name="Normal 5 8" xfId="684"/>
    <cellStyle name="Normal 5 9" xfId="725"/>
    <cellStyle name="Normal 6" xfId="83"/>
    <cellStyle name="Normal 7" xfId="362"/>
    <cellStyle name="Normal 8" xfId="361"/>
    <cellStyle name="Normal 8 2" xfId="377"/>
    <cellStyle name="Normal 8 2 2" xfId="395"/>
    <cellStyle name="Normal 8 2 2 2" xfId="428"/>
    <cellStyle name="Normal 8 2 2 2 2" xfId="523"/>
    <cellStyle name="Normal 8 2 2 3" xfId="494"/>
    <cellStyle name="Normal 8 2 3" xfId="424"/>
    <cellStyle name="Normal 8 2 3 2" xfId="519"/>
    <cellStyle name="Normal 8 2 4" xfId="481"/>
    <cellStyle name="Normal 8 3" xfId="393"/>
    <cellStyle name="Normal 8 3 2" xfId="426"/>
    <cellStyle name="Normal 8 3 2 2" xfId="521"/>
    <cellStyle name="Normal 8 3 3" xfId="492"/>
    <cellStyle name="Normal 8 4" xfId="422"/>
    <cellStyle name="Normal 8 4 2" xfId="517"/>
    <cellStyle name="Normal 8 5" xfId="473"/>
    <cellStyle name="Normal 8 6" xfId="662"/>
    <cellStyle name="Normal 9" xfId="368"/>
    <cellStyle name="Normal 9 2" xfId="383"/>
    <cellStyle name="Normal 9 3" xfId="589"/>
    <cellStyle name="Normal_Native- DRE Modelo" xfId="10"/>
    <cellStyle name="Percent 2" xfId="82"/>
    <cellStyle name="Percent 3" xfId="564"/>
    <cellStyle name="Porcentagem" xfId="11" builtinId="5"/>
    <cellStyle name="Porcentagem 2" xfId="12"/>
    <cellStyle name="Porcentagem 2 2" xfId="13"/>
    <cellStyle name="Porcentagem 2 3" xfId="597"/>
    <cellStyle name="Porcentagem 2 4" xfId="616"/>
    <cellStyle name="Porcentagem 2 5" xfId="627"/>
    <cellStyle name="Porcentagem 2 6" xfId="640"/>
    <cellStyle name="Porcentagem 2 7" xfId="656"/>
    <cellStyle name="Porcentagem 3" xfId="364"/>
    <cellStyle name="Porcentagem 4" xfId="371"/>
    <cellStyle name="Porcentagem 4 2" xfId="667"/>
    <cellStyle name="Porcentagem 4 3" xfId="690"/>
    <cellStyle name="Porcentagem 4 4" xfId="827"/>
    <cellStyle name="Porcentagem 5" xfId="388"/>
    <cellStyle name="Porcentagem 6" xfId="419"/>
    <cellStyle name="Porcentagem 7" xfId="469"/>
    <cellStyle name="Porcentagem 8" xfId="466"/>
    <cellStyle name="Separador de milhares 2" xfId="15"/>
    <cellStyle name="Separador de milhares 2 10" xfId="608"/>
    <cellStyle name="Separador de milhares 2 11" xfId="570"/>
    <cellStyle name="Separador de milhares 2 2" xfId="16"/>
    <cellStyle name="Separador de milhares 2 2 2" xfId="571"/>
    <cellStyle name="Separador de milhares 2 3" xfId="18"/>
    <cellStyle name="Separador de milhares 2 3 2" xfId="572"/>
    <cellStyle name="Separador de milhares 2 4" xfId="19"/>
    <cellStyle name="Separador de milhares 2 4 2" xfId="573"/>
    <cellStyle name="Separador de milhares 2 5" xfId="20"/>
    <cellStyle name="Separador de milhares 2 5 2" xfId="574"/>
    <cellStyle name="Separador de milhares 2 6" xfId="600"/>
    <cellStyle name="Separador de milhares 2 7" xfId="594"/>
    <cellStyle name="Separador de milhares 2 8" xfId="596"/>
    <cellStyle name="Separador de milhares 2 9" xfId="595"/>
    <cellStyle name="Separador de milhares 3" xfId="365"/>
    <cellStyle name="Separador de milhares 3 2" xfId="588"/>
    <cellStyle name="Separador de milhares 4" xfId="372"/>
    <cellStyle name="Separador de milhares 5" xfId="389"/>
    <cellStyle name="Separador de milhares 6" xfId="420"/>
    <cellStyle name="Separador de milhares 7" xfId="470"/>
    <cellStyle name="Total" xfId="17" builtinId="25" customBuiltin="1"/>
    <cellStyle name="Total 10" xfId="471"/>
    <cellStyle name="Total 11" xfId="691"/>
    <cellStyle name="Total 12" xfId="723"/>
    <cellStyle name="Total 13" xfId="822"/>
    <cellStyle name="Total 14" xfId="832"/>
    <cellStyle name="Total 2" xfId="25"/>
    <cellStyle name="Total 2 10" xfId="821"/>
    <cellStyle name="Total 2 11" xfId="831"/>
    <cellStyle name="Total 2 2" xfId="375"/>
    <cellStyle name="Total 2 2 10" xfId="802"/>
    <cellStyle name="Total 2 2 11" xfId="812"/>
    <cellStyle name="Total 2 2 2" xfId="399"/>
    <cellStyle name="Total 2 2 2 2" xfId="446"/>
    <cellStyle name="Total 2 2 2 2 2" xfId="541"/>
    <cellStyle name="Total 2 2 2 3" xfId="498"/>
    <cellStyle name="Total 2 2 2 4" xfId="634"/>
    <cellStyle name="Total 2 2 2 5" xfId="694"/>
    <cellStyle name="Total 2 2 2 6" xfId="759"/>
    <cellStyle name="Total 2 2 2 7" xfId="783"/>
    <cellStyle name="Total 2 2 2 8" xfId="780"/>
    <cellStyle name="Total 2 2 3" xfId="408"/>
    <cellStyle name="Total 2 2 3 2" xfId="455"/>
    <cellStyle name="Total 2 2 3 2 2" xfId="550"/>
    <cellStyle name="Total 2 2 3 3" xfId="507"/>
    <cellStyle name="Total 2 2 3 4" xfId="629"/>
    <cellStyle name="Total 2 2 3 5" xfId="621"/>
    <cellStyle name="Total 2 2 3 6" xfId="695"/>
    <cellStyle name="Total 2 2 3 7" xfId="775"/>
    <cellStyle name="Total 2 2 3 8" xfId="768"/>
    <cellStyle name="Total 2 2 3 9" xfId="764"/>
    <cellStyle name="Total 2 2 4" xfId="432"/>
    <cellStyle name="Total 2 2 4 2" xfId="527"/>
    <cellStyle name="Total 2 2 4 3" xfId="642"/>
    <cellStyle name="Total 2 2 4 4" xfId="610"/>
    <cellStyle name="Total 2 2 4 5" xfId="696"/>
    <cellStyle name="Total 2 2 4 6" xfId="791"/>
    <cellStyle name="Total 2 2 4 7" xfId="752"/>
    <cellStyle name="Total 2 2 4 8" xfId="748"/>
    <cellStyle name="Total 2 2 5" xfId="479"/>
    <cellStyle name="Total 2 2 5 2" xfId="658"/>
    <cellStyle name="Total 2 2 5 3" xfId="584"/>
    <cellStyle name="Total 2 2 5 4" xfId="697"/>
    <cellStyle name="Total 2 2 5 5" xfId="817"/>
    <cellStyle name="Total 2 2 5 6" xfId="731"/>
    <cellStyle name="Total 2 2 5 7" xfId="728"/>
    <cellStyle name="Total 2 2 6" xfId="665"/>
    <cellStyle name="Total 2 2 6 2" xfId="670"/>
    <cellStyle name="Total 2 2 6 3" xfId="698"/>
    <cellStyle name="Total 2 2 6 4" xfId="825"/>
    <cellStyle name="Total 2 2 6 5" xfId="830"/>
    <cellStyle name="Total 2 2 6 6" xfId="779"/>
    <cellStyle name="Total 2 2 7" xfId="653"/>
    <cellStyle name="Total 2 2 8" xfId="693"/>
    <cellStyle name="Total 2 2 9" xfId="736"/>
    <cellStyle name="Total 2 3" xfId="374"/>
    <cellStyle name="Total 2 3 10" xfId="805"/>
    <cellStyle name="Total 2 3 2" xfId="398"/>
    <cellStyle name="Total 2 3 2 2" xfId="445"/>
    <cellStyle name="Total 2 3 2 2 2" xfId="540"/>
    <cellStyle name="Total 2 3 2 3" xfId="497"/>
    <cellStyle name="Total 2 3 3" xfId="407"/>
    <cellStyle name="Total 2 3 3 2" xfId="454"/>
    <cellStyle name="Total 2 3 3 2 2" xfId="549"/>
    <cellStyle name="Total 2 3 3 3" xfId="506"/>
    <cellStyle name="Total 2 3 4" xfId="431"/>
    <cellStyle name="Total 2 3 4 2" xfId="526"/>
    <cellStyle name="Total 2 3 5" xfId="478"/>
    <cellStyle name="Total 2 3 6" xfId="646"/>
    <cellStyle name="Total 2 3 7" xfId="699"/>
    <cellStyle name="Total 2 3 8" xfId="743"/>
    <cellStyle name="Total 2 3 9" xfId="795"/>
    <cellStyle name="Total 2 4" xfId="370"/>
    <cellStyle name="Total 2 4 10" xfId="811"/>
    <cellStyle name="Total 2 4 2" xfId="396"/>
    <cellStyle name="Total 2 4 2 2" xfId="443"/>
    <cellStyle name="Total 2 4 2 2 2" xfId="538"/>
    <cellStyle name="Total 2 4 2 3" xfId="495"/>
    <cellStyle name="Total 2 4 3" xfId="392"/>
    <cellStyle name="Total 2 4 3 2" xfId="442"/>
    <cellStyle name="Total 2 4 3 2 2" xfId="537"/>
    <cellStyle name="Total 2 4 3 3" xfId="491"/>
    <cellStyle name="Total 2 4 4" xfId="429"/>
    <cellStyle name="Total 2 4 4 2" xfId="524"/>
    <cellStyle name="Total 2 4 5" xfId="476"/>
    <cellStyle name="Total 2 4 6" xfId="652"/>
    <cellStyle name="Total 2 4 7" xfId="700"/>
    <cellStyle name="Total 2 4 8" xfId="737"/>
    <cellStyle name="Total 2 4 9" xfId="801"/>
    <cellStyle name="Total 2 5" xfId="472"/>
    <cellStyle name="Total 2 5 2" xfId="649"/>
    <cellStyle name="Total 2 5 3" xfId="701"/>
    <cellStyle name="Total 2 5 4" xfId="740"/>
    <cellStyle name="Total 2 5 5" xfId="798"/>
    <cellStyle name="Total 2 5 6" xfId="808"/>
    <cellStyle name="Total 2 6" xfId="604"/>
    <cellStyle name="Total 2 6 2" xfId="647"/>
    <cellStyle name="Total 2 6 3" xfId="702"/>
    <cellStyle name="Total 2 6 4" xfId="742"/>
    <cellStyle name="Total 2 6 5" xfId="796"/>
    <cellStyle name="Total 2 6 6" xfId="806"/>
    <cellStyle name="Total 2 7" xfId="603"/>
    <cellStyle name="Total 2 7 2" xfId="648"/>
    <cellStyle name="Total 2 7 3" xfId="703"/>
    <cellStyle name="Total 2 7 4" xfId="741"/>
    <cellStyle name="Total 2 7 5" xfId="797"/>
    <cellStyle name="Total 2 7 6" xfId="807"/>
    <cellStyle name="Total 2 8" xfId="692"/>
    <cellStyle name="Total 2 9" xfId="724"/>
    <cellStyle name="Total 3" xfId="366"/>
    <cellStyle name="Total 3 10" xfId="804"/>
    <cellStyle name="Total 3 11" xfId="814"/>
    <cellStyle name="Total 3 2" xfId="380"/>
    <cellStyle name="Total 3 2 10" xfId="803"/>
    <cellStyle name="Total 3 2 11" xfId="813"/>
    <cellStyle name="Total 3 2 2" xfId="403"/>
    <cellStyle name="Total 3 2 2 2" xfId="450"/>
    <cellStyle name="Total 3 2 2 2 2" xfId="545"/>
    <cellStyle name="Total 3 2 2 3" xfId="502"/>
    <cellStyle name="Total 3 2 2 4" xfId="635"/>
    <cellStyle name="Total 3 2 2 5" xfId="706"/>
    <cellStyle name="Total 3 2 2 6" xfId="758"/>
    <cellStyle name="Total 3 2 2 7" xfId="784"/>
    <cellStyle name="Total 3 2 2 8" xfId="781"/>
    <cellStyle name="Total 3 2 3" xfId="412"/>
    <cellStyle name="Total 3 2 3 2" xfId="459"/>
    <cellStyle name="Total 3 2 3 2 2" xfId="554"/>
    <cellStyle name="Total 3 2 3 3" xfId="511"/>
    <cellStyle name="Total 3 2 3 4" xfId="628"/>
    <cellStyle name="Total 3 2 3 5" xfId="622"/>
    <cellStyle name="Total 3 2 3 6" xfId="707"/>
    <cellStyle name="Total 3 2 3 7" xfId="774"/>
    <cellStyle name="Total 3 2 3 8" xfId="769"/>
    <cellStyle name="Total 3 2 3 9" xfId="765"/>
    <cellStyle name="Total 3 2 4" xfId="436"/>
    <cellStyle name="Total 3 2 4 2" xfId="531"/>
    <cellStyle name="Total 3 2 4 3" xfId="641"/>
    <cellStyle name="Total 3 2 4 4" xfId="611"/>
    <cellStyle name="Total 3 2 4 5" xfId="708"/>
    <cellStyle name="Total 3 2 4 6" xfId="790"/>
    <cellStyle name="Total 3 2 4 7" xfId="753"/>
    <cellStyle name="Total 3 2 4 8" xfId="749"/>
    <cellStyle name="Total 3 2 5" xfId="484"/>
    <cellStyle name="Total 3 2 5 2" xfId="657"/>
    <cellStyle name="Total 3 2 5 3" xfId="585"/>
    <cellStyle name="Total 3 2 5 4" xfId="709"/>
    <cellStyle name="Total 3 2 5 5" xfId="816"/>
    <cellStyle name="Total 3 2 5 6" xfId="732"/>
    <cellStyle name="Total 3 2 5 7" xfId="729"/>
    <cellStyle name="Total 3 2 6" xfId="664"/>
    <cellStyle name="Total 3 2 6 2" xfId="669"/>
    <cellStyle name="Total 3 2 6 3" xfId="710"/>
    <cellStyle name="Total 3 2 6 4" xfId="824"/>
    <cellStyle name="Total 3 2 6 5" xfId="829"/>
    <cellStyle name="Total 3 2 6 6" xfId="763"/>
    <cellStyle name="Total 3 2 7" xfId="654"/>
    <cellStyle name="Total 3 2 8" xfId="705"/>
    <cellStyle name="Total 3 2 9" xfId="735"/>
    <cellStyle name="Total 3 3" xfId="379"/>
    <cellStyle name="Total 3 3 10" xfId="782"/>
    <cellStyle name="Total 3 3 2" xfId="402"/>
    <cellStyle name="Total 3 3 2 2" xfId="449"/>
    <cellStyle name="Total 3 3 2 2 2" xfId="544"/>
    <cellStyle name="Total 3 3 2 3" xfId="501"/>
    <cellStyle name="Total 3 3 3" xfId="411"/>
    <cellStyle name="Total 3 3 3 2" xfId="458"/>
    <cellStyle name="Total 3 3 3 2 2" xfId="553"/>
    <cellStyle name="Total 3 3 3 3" xfId="510"/>
    <cellStyle name="Total 3 3 4" xfId="435"/>
    <cellStyle name="Total 3 3 4 2" xfId="530"/>
    <cellStyle name="Total 3 3 5" xfId="483"/>
    <cellStyle name="Total 3 3 6" xfId="636"/>
    <cellStyle name="Total 3 3 7" xfId="711"/>
    <cellStyle name="Total 3 3 8" xfId="757"/>
    <cellStyle name="Total 3 3 9" xfId="786"/>
    <cellStyle name="Total 3 4" xfId="382"/>
    <cellStyle name="Total 3 4 10" xfId="766"/>
    <cellStyle name="Total 3 4 2" xfId="405"/>
    <cellStyle name="Total 3 4 2 2" xfId="452"/>
    <cellStyle name="Total 3 4 2 2 2" xfId="547"/>
    <cellStyle name="Total 3 4 2 3" xfId="504"/>
    <cellStyle name="Total 3 4 3" xfId="414"/>
    <cellStyle name="Total 3 4 3 2" xfId="461"/>
    <cellStyle name="Total 3 4 3 2 2" xfId="556"/>
    <cellStyle name="Total 3 4 3 3" xfId="513"/>
    <cellStyle name="Total 3 4 4" xfId="438"/>
    <cellStyle name="Total 3 4 4 2" xfId="533"/>
    <cellStyle name="Total 3 4 5" xfId="486"/>
    <cellStyle name="Total 3 4 6" xfId="623"/>
    <cellStyle name="Total 3 4 7" xfId="712"/>
    <cellStyle name="Total 3 4 8" xfId="773"/>
    <cellStyle name="Total 3 4 9" xfId="770"/>
    <cellStyle name="Total 3 5" xfId="474"/>
    <cellStyle name="Total 3 5 2" xfId="612"/>
    <cellStyle name="Total 3 5 3" xfId="713"/>
    <cellStyle name="Total 3 5 4" xfId="789"/>
    <cellStyle name="Total 3 5 5" xfId="754"/>
    <cellStyle name="Total 3 5 6" xfId="750"/>
    <cellStyle name="Total 3 6" xfId="655"/>
    <cellStyle name="Total 3 6 2" xfId="586"/>
    <cellStyle name="Total 3 6 3" xfId="714"/>
    <cellStyle name="Total 3 6 4" xfId="815"/>
    <cellStyle name="Total 3 6 5" xfId="733"/>
    <cellStyle name="Total 3 6 6" xfId="730"/>
    <cellStyle name="Total 3 7" xfId="663"/>
    <cellStyle name="Total 3 7 2" xfId="668"/>
    <cellStyle name="Total 3 7 3" xfId="715"/>
    <cellStyle name="Total 3 7 4" xfId="823"/>
    <cellStyle name="Total 3 7 5" xfId="828"/>
    <cellStyle name="Total 3 7 6" xfId="747"/>
    <cellStyle name="Total 3 8" xfId="704"/>
    <cellStyle name="Total 3 9" xfId="734"/>
    <cellStyle name="Total 4" xfId="373"/>
    <cellStyle name="Total 4 10" xfId="799"/>
    <cellStyle name="Total 4 11" xfId="809"/>
    <cellStyle name="Total 4 2" xfId="384"/>
    <cellStyle name="Total 4 2 2" xfId="406"/>
    <cellStyle name="Total 4 2 2 2" xfId="453"/>
    <cellStyle name="Total 4 2 2 2 2" xfId="548"/>
    <cellStyle name="Total 4 2 2 3" xfId="505"/>
    <cellStyle name="Total 4 2 3" xfId="415"/>
    <cellStyle name="Total 4 2 3 2" xfId="462"/>
    <cellStyle name="Total 4 2 3 2 2" xfId="557"/>
    <cellStyle name="Total 4 2 3 3" xfId="514"/>
    <cellStyle name="Total 4 2 4" xfId="439"/>
    <cellStyle name="Total 4 2 4 2" xfId="534"/>
    <cellStyle name="Total 4 2 5" xfId="487"/>
    <cellStyle name="Total 4 3" xfId="397"/>
    <cellStyle name="Total 4 3 2" xfId="444"/>
    <cellStyle name="Total 4 3 2 2" xfId="539"/>
    <cellStyle name="Total 4 3 3" xfId="496"/>
    <cellStyle name="Total 4 4" xfId="391"/>
    <cellStyle name="Total 4 4 2" xfId="441"/>
    <cellStyle name="Total 4 4 2 2" xfId="536"/>
    <cellStyle name="Total 4 4 3" xfId="490"/>
    <cellStyle name="Total 4 5" xfId="430"/>
    <cellStyle name="Total 4 5 2" xfId="525"/>
    <cellStyle name="Total 4 6" xfId="477"/>
    <cellStyle name="Total 4 7" xfId="650"/>
    <cellStyle name="Total 4 8" xfId="716"/>
    <cellStyle name="Total 4 9" xfId="739"/>
    <cellStyle name="Total 5" xfId="376"/>
    <cellStyle name="Total 5 10" xfId="810"/>
    <cellStyle name="Total 5 2" xfId="400"/>
    <cellStyle name="Total 5 2 2" xfId="447"/>
    <cellStyle name="Total 5 2 2 2" xfId="542"/>
    <cellStyle name="Total 5 2 3" xfId="499"/>
    <cellStyle name="Total 5 3" xfId="409"/>
    <cellStyle name="Total 5 3 2" xfId="456"/>
    <cellStyle name="Total 5 3 2 2" xfId="551"/>
    <cellStyle name="Total 5 3 3" xfId="508"/>
    <cellStyle name="Total 5 4" xfId="433"/>
    <cellStyle name="Total 5 4 2" xfId="528"/>
    <cellStyle name="Total 5 5" xfId="480"/>
    <cellStyle name="Total 5 6" xfId="651"/>
    <cellStyle name="Total 5 7" xfId="717"/>
    <cellStyle name="Total 5 8" xfId="738"/>
    <cellStyle name="Total 5 9" xfId="800"/>
    <cellStyle name="Total 6" xfId="381"/>
    <cellStyle name="Total 6 10" xfId="785"/>
    <cellStyle name="Total 6 2" xfId="404"/>
    <cellStyle name="Total 6 2 2" xfId="451"/>
    <cellStyle name="Total 6 2 2 2" xfId="546"/>
    <cellStyle name="Total 6 2 3" xfId="503"/>
    <cellStyle name="Total 6 3" xfId="413"/>
    <cellStyle name="Total 6 3 2" xfId="460"/>
    <cellStyle name="Total 6 3 2 2" xfId="555"/>
    <cellStyle name="Total 6 3 3" xfId="512"/>
    <cellStyle name="Total 6 4" xfId="437"/>
    <cellStyle name="Total 6 4 2" xfId="532"/>
    <cellStyle name="Total 6 5" xfId="485"/>
    <cellStyle name="Total 6 6" xfId="637"/>
    <cellStyle name="Total 6 7" xfId="718"/>
    <cellStyle name="Total 6 8" xfId="756"/>
    <cellStyle name="Total 6 9" xfId="787"/>
    <cellStyle name="Total 7" xfId="378"/>
    <cellStyle name="Total 7 10" xfId="771"/>
    <cellStyle name="Total 7 11" xfId="767"/>
    <cellStyle name="Total 7 2" xfId="401"/>
    <cellStyle name="Total 7 2 2" xfId="448"/>
    <cellStyle name="Total 7 2 2 2" xfId="543"/>
    <cellStyle name="Total 7 2 3" xfId="500"/>
    <cellStyle name="Total 7 3" xfId="410"/>
    <cellStyle name="Total 7 3 2" xfId="457"/>
    <cellStyle name="Total 7 3 2 2" xfId="552"/>
    <cellStyle name="Total 7 3 3" xfId="509"/>
    <cellStyle name="Total 7 4" xfId="434"/>
    <cellStyle name="Total 7 4 2" xfId="529"/>
    <cellStyle name="Total 7 5" xfId="482"/>
    <cellStyle name="Total 7 6" xfId="626"/>
    <cellStyle name="Total 7 7" xfId="624"/>
    <cellStyle name="Total 7 8" xfId="719"/>
    <cellStyle name="Total 7 9" xfId="772"/>
    <cellStyle name="Total 8" xfId="390"/>
    <cellStyle name="Total 8 2" xfId="440"/>
    <cellStyle name="Total 8 2 2" xfId="535"/>
    <cellStyle name="Total 8 3" xfId="489"/>
    <cellStyle name="Total 8 4" xfId="639"/>
    <cellStyle name="Total 8 5" xfId="613"/>
    <cellStyle name="Total 8 6" xfId="720"/>
    <cellStyle name="Total 8 7" xfId="788"/>
    <cellStyle name="Total 8 8" xfId="755"/>
    <cellStyle name="Total 8 9" xfId="751"/>
    <cellStyle name="Total 9" xfId="421"/>
    <cellStyle name="Total 9 2" xfId="464"/>
    <cellStyle name="Total 9 2 2" xfId="558"/>
    <cellStyle name="Total 9 3" xfId="516"/>
    <cellStyle name="Vírgula" xfId="14" builtinId="3"/>
    <cellStyle name="Vírgula 2" xfId="222"/>
    <cellStyle name="Vírgula 2 2" xfId="583"/>
    <cellStyle name="Vírgula 3" xfId="561"/>
    <cellStyle name="Vírgula 4" xfId="569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  <color rgb="FF27417A"/>
      <color rgb="FFFF3300"/>
      <color rgb="FF590A0A"/>
      <color rgb="FF9E1A1E"/>
      <color rgb="FF343434"/>
      <color rgb="FFE11C21"/>
      <color rgb="FFE80C0D"/>
      <color rgb="FF4D4D4D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Fluxo de Caixa Acumulado</a:t>
            </a:r>
          </a:p>
        </c:rich>
      </c:tx>
      <c:layout>
        <c:manualLayout>
          <c:xMode val="edge"/>
          <c:yMode val="edge"/>
          <c:x val="0.19254390317415229"/>
          <c:y val="1.0883352695667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13991182010059"/>
          <c:y val="0.12988283150959601"/>
          <c:w val="0.8248349104772279"/>
          <c:h val="0.7956330965858629"/>
        </c:manualLayout>
      </c:layout>
      <c:areaChart>
        <c:grouping val="stacked"/>
        <c:varyColors val="0"/>
        <c:ser>
          <c:idx val="0"/>
          <c:order val="0"/>
          <c:tx>
            <c:strRef>
              <c:f>'Dashboard Franqueado'!$AZ$87</c:f>
              <c:strCache>
                <c:ptCount val="1"/>
                <c:pt idx="0">
                  <c:v>Fluxo caixa acumulado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cat>
            <c:numRef>
              <c:f>'Dashboard Franqueado'!$BA$86:$DH$86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'Dashboard Franqueado'!$BA$87:$DH$87</c:f>
              <c:numCache>
                <c:formatCode>#,##0.00_);\(#,##0.00\)</c:formatCode>
                <c:ptCount val="60"/>
                <c:pt idx="0">
                  <c:v>-48478</c:v>
                </c:pt>
                <c:pt idx="1">
                  <c:v>-59140.226575220004</c:v>
                </c:pt>
                <c:pt idx="2">
                  <c:v>-69030.036726671256</c:v>
                </c:pt>
                <c:pt idx="3">
                  <c:v>-75773.260454353745</c:v>
                </c:pt>
                <c:pt idx="4">
                  <c:v>-79403.253442515284</c:v>
                </c:pt>
                <c:pt idx="5">
                  <c:v>-80202.800749643473</c:v>
                </c:pt>
                <c:pt idx="6">
                  <c:v>-78320.089193518099</c:v>
                </c:pt>
                <c:pt idx="7">
                  <c:v>-74034.977407059952</c:v>
                </c:pt>
                <c:pt idx="8">
                  <c:v>-67614.30610019021</c:v>
                </c:pt>
                <c:pt idx="9">
                  <c:v>-59089.27579049889</c:v>
                </c:pt>
                <c:pt idx="10">
                  <c:v>-48620.833966045182</c:v>
                </c:pt>
                <c:pt idx="11">
                  <c:v>-36221.006279887239</c:v>
                </c:pt>
                <c:pt idx="12">
                  <c:v>-34330.240862464583</c:v>
                </c:pt>
                <c:pt idx="13">
                  <c:v>-31151.063516525868</c:v>
                </c:pt>
                <c:pt idx="14">
                  <c:v>-25054.277174585102</c:v>
                </c:pt>
                <c:pt idx="15">
                  <c:v>-17034.900363564662</c:v>
                </c:pt>
                <c:pt idx="16">
                  <c:v>-6893.3906554728965</c:v>
                </c:pt>
                <c:pt idx="17">
                  <c:v>5447.7769868846699</c:v>
                </c:pt>
                <c:pt idx="18">
                  <c:v>14462.590177979768</c:v>
                </c:pt>
                <c:pt idx="19">
                  <c:v>22144.388457849018</c:v>
                </c:pt>
                <c:pt idx="20">
                  <c:v>32743.786422400572</c:v>
                </c:pt>
                <c:pt idx="21">
                  <c:v>44973.380971613697</c:v>
                </c:pt>
                <c:pt idx="22">
                  <c:v>58954.095730446876</c:v>
                </c:pt>
                <c:pt idx="23">
                  <c:v>76072.112204487232</c:v>
                </c:pt>
                <c:pt idx="24">
                  <c:v>84657.329003384904</c:v>
                </c:pt>
                <c:pt idx="25">
                  <c:v>93661.481735368739</c:v>
                </c:pt>
                <c:pt idx="26">
                  <c:v>105152.85631636437</c:v>
                </c:pt>
                <c:pt idx="27">
                  <c:v>117842.66746240544</c:v>
                </c:pt>
                <c:pt idx="28">
                  <c:v>131797.47008510135</c:v>
                </c:pt>
                <c:pt idx="29">
                  <c:v>147952.23873990879</c:v>
                </c:pt>
                <c:pt idx="30">
                  <c:v>158302.42205146185</c:v>
                </c:pt>
                <c:pt idx="31">
                  <c:v>166166.47134211104</c:v>
                </c:pt>
                <c:pt idx="32">
                  <c:v>178176.76455241654</c:v>
                </c:pt>
                <c:pt idx="33">
                  <c:v>191994.08262548197</c:v>
                </c:pt>
                <c:pt idx="34">
                  <c:v>207742.05301028647</c:v>
                </c:pt>
                <c:pt idx="35">
                  <c:v>226011.24919843266</c:v>
                </c:pt>
                <c:pt idx="36">
                  <c:v>235948.56487768935</c:v>
                </c:pt>
                <c:pt idx="37">
                  <c:v>246329.38678999527</c:v>
                </c:pt>
                <c:pt idx="38">
                  <c:v>259512.26509637959</c:v>
                </c:pt>
                <c:pt idx="39">
                  <c:v>274039.01905996789</c:v>
                </c:pt>
                <c:pt idx="40">
                  <c:v>289974.96172698127</c:v>
                </c:pt>
                <c:pt idx="41">
                  <c:v>308325.46119459276</c:v>
                </c:pt>
                <c:pt idx="42">
                  <c:v>320399.03323214652</c:v>
                </c:pt>
                <c:pt idx="43">
                  <c:v>329830.27143191692</c:v>
                </c:pt>
                <c:pt idx="44">
                  <c:v>343790.36403665459</c:v>
                </c:pt>
                <c:pt idx="45">
                  <c:v>359695.59576571087</c:v>
                </c:pt>
                <c:pt idx="46">
                  <c:v>377679.44791163912</c:v>
                </c:pt>
                <c:pt idx="47">
                  <c:v>398381.81481102412</c:v>
                </c:pt>
                <c:pt idx="48">
                  <c:v>410558.9793280614</c:v>
                </c:pt>
                <c:pt idx="49">
                  <c:v>423030.49982833437</c:v>
                </c:pt>
                <c:pt idx="50">
                  <c:v>438589.44874957378</c:v>
                </c:pt>
                <c:pt idx="51">
                  <c:v>455607.72031618143</c:v>
                </c:pt>
                <c:pt idx="52">
                  <c:v>474156.15630745888</c:v>
                </c:pt>
                <c:pt idx="53">
                  <c:v>495336.91402577376</c:v>
                </c:pt>
                <c:pt idx="54">
                  <c:v>509606.96246598032</c:v>
                </c:pt>
                <c:pt idx="55">
                  <c:v>521011.66147702432</c:v>
                </c:pt>
                <c:pt idx="56">
                  <c:v>537415.58188911865</c:v>
                </c:pt>
                <c:pt idx="57">
                  <c:v>555932.74620855576</c:v>
                </c:pt>
                <c:pt idx="58">
                  <c:v>576708.06647585193</c:v>
                </c:pt>
                <c:pt idx="59">
                  <c:v>600441.94413044269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F-4EF0-AD49-42B15E61E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8656"/>
        <c:axId val="91198208"/>
      </c:areaChart>
      <c:catAx>
        <c:axId val="75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198208"/>
        <c:crosses val="autoZero"/>
        <c:auto val="1"/>
        <c:lblAlgn val="ctr"/>
        <c:lblOffset val="100"/>
        <c:tickLblSkip val="12"/>
        <c:tickMarkSkip val="1"/>
        <c:noMultiLvlLbl val="0"/>
      </c:catAx>
      <c:valAx>
        <c:axId val="91198208"/>
        <c:scaling>
          <c:orientation val="minMax"/>
        </c:scaling>
        <c:delete val="0"/>
        <c:axPos val="l"/>
        <c:numFmt formatCode="#,##0.00_);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07865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2101" footer="0.314960620000021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900" b="1" i="0" u="none" strike="noStrike" kern="1200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pt-BR" sz="900"/>
              <a:t>Média</a:t>
            </a:r>
            <a:r>
              <a:rPr lang="pt-BR" sz="900" baseline="0"/>
              <a:t> Fat.Bruto - </a:t>
            </a:r>
            <a:r>
              <a:rPr lang="pt-BR" sz="900"/>
              <a:t>Mensal</a:t>
            </a:r>
          </a:p>
        </c:rich>
      </c:tx>
      <c:layout>
        <c:manualLayout>
          <c:xMode val="edge"/>
          <c:yMode val="edge"/>
          <c:x val="1.26420399230512E-3"/>
          <c:y val="1.7492510405896201E-3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900" b="1" i="0" u="none" strike="noStrike" kern="1200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4223618931907006E-2"/>
          <c:y val="0.189670457859443"/>
          <c:w val="0.87155276213618704"/>
          <c:h val="0.64653569818924195"/>
        </c:manualLayout>
      </c:layout>
      <c:areaChart>
        <c:grouping val="standard"/>
        <c:varyColors val="0"/>
        <c:ser>
          <c:idx val="2"/>
          <c:order val="0"/>
          <c:tx>
            <c:strRef>
              <c:f>'Dashboard Franqueado'!$AZ$65</c:f>
              <c:strCache>
                <c:ptCount val="1"/>
                <c:pt idx="0">
                  <c:v>Faturamento Bruto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0"/>
              <c:layout>
                <c:manualLayout>
                  <c:x val="6.1491559536006636E-3"/>
                  <c:y val="-9.27300576843484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94-448C-ACCF-13498247A85F}"/>
                </c:ext>
              </c:extLst>
            </c:dLbl>
            <c:dLbl>
              <c:idx val="1"/>
              <c:layout>
                <c:manualLayout>
                  <c:x val="-1.0064637861122914E-2"/>
                  <c:y val="-0.189729097812324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94-448C-ACCF-13498247A85F}"/>
                </c:ext>
              </c:extLst>
            </c:dLbl>
            <c:dLbl>
              <c:idx val="2"/>
              <c:layout>
                <c:manualLayout>
                  <c:x val="3.9564787339267998E-3"/>
                  <c:y val="-0.2087542087542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94-448C-ACCF-13498247A85F}"/>
                </c:ext>
              </c:extLst>
            </c:dLbl>
            <c:dLbl>
              <c:idx val="3"/>
              <c:layout>
                <c:manualLayout>
                  <c:x val="0"/>
                  <c:y val="-0.2087542087542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94-448C-ACCF-13498247A85F}"/>
                </c:ext>
              </c:extLst>
            </c:dLbl>
            <c:dLbl>
              <c:idx val="4"/>
              <c:layout>
                <c:manualLayout>
                  <c:x val="-2.7695351137487601E-2"/>
                  <c:y val="-0.2087542087542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D1-4194-81B1-D6C10B3BCCFD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itchFamily="34" charset="0"/>
                    <a:ea typeface="Calibri"/>
                    <a:cs typeface="Arial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'Dashboard Franqueado'!$BA$64:$BJ$64</c15:sqref>
                  </c15:fullRef>
                </c:ext>
              </c:extLst>
              <c:f>'Dashboard Franqueado'!$BA$64:$BE$64</c:f>
              <c:strCache>
                <c:ptCount val="5"/>
                <c:pt idx="0">
                  <c:v>Ano 1 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'Dashboard Franqueado'!$BA$65:$BJ$65</c15:sqref>
                  </c15:fullRef>
                </c:ext>
              </c:extLst>
              <c:f>'Dashboard Franqueado'!$BA$65:$BE$65</c:f>
              <c:numCache>
                <c:formatCode>_("R$"* #,##0.00_);_("R$"* \(#,##0.00\);_("R$"* "-"??_);_(@_)</c:formatCode>
                <c:ptCount val="5"/>
                <c:pt idx="0">
                  <c:v>41330.565411678013</c:v>
                </c:pt>
                <c:pt idx="1">
                  <c:v>79379.983849372293</c:v>
                </c:pt>
                <c:pt idx="2">
                  <c:v>95123.656802708865</c:v>
                </c:pt>
                <c:pt idx="3">
                  <c:v>103162.62306528034</c:v>
                </c:pt>
                <c:pt idx="4">
                  <c:v>113181.90943437093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94-448C-ACCF-13498247A8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1835392"/>
        <c:axId val="91854720"/>
        <c:extLst>
          <c:ext xmlns:c15="http://schemas.microsoft.com/office/drawing/2012/chart" uri="{02D57815-91ED-43cb-92C2-25804820EDAC}">
            <c15:filteredArea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'Dashboard Franqueado'!$AZ$66</c15:sqref>
                        </c15:formulaRef>
                      </c:ext>
                    </c:extLst>
                    <c:strCache>
                      <c:ptCount val="1"/>
                      <c:pt idx="0">
                        <c:v>Receita Liquida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65000"/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65000"/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65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dLbls>
                  <c:dLbl>
                    <c:idx val="0"/>
                    <c:layout>
                      <c:manualLayout>
                        <c:x val="4.5830671906520903E-2"/>
                        <c:y val="-0.168350168350168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4394-448C-ACCF-13498247A85F}"/>
                      </c:ext>
                    </c:extLst>
                  </c:dLbl>
                  <c:dLbl>
                    <c:idx val="1"/>
                    <c:layout>
                      <c:manualLayout>
                        <c:x val="3.4373003929889998E-2"/>
                        <c:y val="-0.1616161616161619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4394-448C-ACCF-13498247A85F}"/>
                      </c:ext>
                    </c:extLst>
                  </c:dLbl>
                  <c:dLbl>
                    <c:idx val="2"/>
                    <c:layout>
                      <c:manualLayout>
                        <c:x val="1.9096113294383502E-2"/>
                        <c:y val="-0.20875420875420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4394-448C-ACCF-13498247A85F}"/>
                      </c:ext>
                    </c:extLst>
                  </c:dLbl>
                  <c:dLbl>
                    <c:idx val="3"/>
                    <c:layout>
                      <c:manualLayout>
                        <c:x val="-3.05537812710132E-2"/>
                        <c:y val="-0.2020202020202019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4394-448C-ACCF-13498247A85F}"/>
                      </c:ext>
                    </c:extLst>
                  </c:dLbl>
                  <c:numFmt formatCode="&quot;R$&quot;\ #,##0" sourceLinked="0"/>
                  <c:spPr>
                    <a:solidFill>
                      <a:schemeClr val="tx2">
                        <a:lumMod val="5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Arial" pitchFamily="34" charset="0"/>
                          <a:ea typeface="Calibri"/>
                          <a:cs typeface="Arial" pitchFamily="34" charset="0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'Dashboard Franqueado'!$BA$64:$BJ$64</c15:sqref>
                        </c15:fullRef>
                        <c15:formulaRef>
                          <c15:sqref>'Dashboard Franqueado'!$BA$64:$BE$64</c15:sqref>
                        </c15:formulaRef>
                      </c:ext>
                    </c:extLst>
                    <c:strCache>
                      <c:ptCount val="5"/>
                      <c:pt idx="0">
                        <c:v>Ano 1 </c:v>
                      </c:pt>
                      <c:pt idx="1">
                        <c:v>Ano 2</c:v>
                      </c:pt>
                      <c:pt idx="2">
                        <c:v>Ano 3</c:v>
                      </c:pt>
                      <c:pt idx="3">
                        <c:v>Ano 4</c:v>
                      </c:pt>
                      <c:pt idx="4">
                        <c:v>Ano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'Dashboard Franqueado'!$BA$66:$BJ$66</c15:sqref>
                        </c15:fullRef>
                        <c15:formulaRef>
                          <c15:sqref>'Dashboard Franqueado'!$BA$66:$BE$66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5"/>
                      <c:pt idx="0">
                        <c:v>38859.529546810481</c:v>
                      </c:pt>
                      <c:pt idx="1">
                        <c:v>72156.873638617239</c:v>
                      </c:pt>
                      <c:pt idx="2">
                        <c:v>85310.250672821552</c:v>
                      </c:pt>
                      <c:pt idx="3">
                        <c:v>92159.444360780428</c:v>
                      </c:pt>
                      <c:pt idx="4">
                        <c:v>100794.01107528007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4394-448C-ACCF-13498247A85F}"/>
                  </c:ext>
                </c:extLst>
              </c15:ser>
            </c15:filteredAreaSeries>
          </c:ext>
        </c:extLst>
      </c:areaChart>
      <c:catAx>
        <c:axId val="9183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pt-BR"/>
          </a:p>
        </c:txPr>
        <c:crossAx val="91854720"/>
        <c:crosses val="autoZero"/>
        <c:auto val="1"/>
        <c:lblAlgn val="ctr"/>
        <c:lblOffset val="100"/>
        <c:noMultiLvlLbl val="0"/>
      </c:catAx>
      <c:valAx>
        <c:axId val="9185472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9183539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653778572093902"/>
          <c:y val="0.100471538167529"/>
          <c:w val="0.33898436337836402"/>
          <c:h val="0.1624030329542139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2001" footer="0.31496062000002001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pt-BR" sz="1000">
                <a:latin typeface="Tahoma" pitchFamily="34" charset="0"/>
                <a:ea typeface="Tahoma" pitchFamily="34" charset="0"/>
                <a:cs typeface="Tahoma" pitchFamily="34" charset="0"/>
              </a:rPr>
              <a:t>Evolução Lucratividade 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2119568387285699"/>
          <c:w val="1"/>
          <c:h val="0.715010472175866"/>
        </c:manualLayout>
      </c:layout>
      <c:barChart>
        <c:barDir val="col"/>
        <c:grouping val="stacked"/>
        <c:varyColors val="0"/>
        <c:ser>
          <c:idx val="1"/>
          <c:order val="1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3.2786965240537928E-3"/>
                  <c:y val="-6.6279673207337936E-2"/>
                </c:manualLayout>
              </c:layout>
              <c:numFmt formatCode="&quot;R$&quot;\ #,##0" sourceLinked="0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C8-42A7-B7CC-2AE47756A83A}"/>
                </c:ext>
              </c:extLst>
            </c:dLbl>
            <c:dLbl>
              <c:idx val="1"/>
              <c:layout>
                <c:manualLayout>
                  <c:x val="2.469825106238898E-3"/>
                  <c:y val="-1.635513918395162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3D-4DF2-947B-3C484F364D38}"/>
                </c:ext>
              </c:extLst>
            </c:dLbl>
            <c:dLbl>
              <c:idx val="2"/>
              <c:layout>
                <c:manualLayout>
                  <c:x val="2.4698251062389436E-3"/>
                  <c:y val="4.9065417551854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3D-4DF2-947B-3C484F364D38}"/>
                </c:ext>
              </c:extLst>
            </c:dLbl>
            <c:dLbl>
              <c:idx val="3"/>
              <c:layout>
                <c:manualLayout>
                  <c:x val="0"/>
                  <c:y val="4.36137232125456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C2-4020-8549-A71B6A561537}"/>
                </c:ext>
              </c:extLst>
            </c:dLbl>
            <c:dLbl>
              <c:idx val="4"/>
              <c:layout>
                <c:manualLayout>
                  <c:x val="0"/>
                  <c:y val="3.27102924094091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D7-4483-9186-E856C7A7C5D2}"/>
                </c:ext>
              </c:extLst>
            </c:dLbl>
            <c:numFmt formatCode="&quot;R$&quot;\ #,##0" sourceLinked="0"/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'Dashboard Franqueado'!$BA$75:$BJ$75</c15:sqref>
                  </c15:fullRef>
                </c:ext>
              </c:extLst>
              <c:f>'Dashboard Franqueado'!$BA$75:$BE$75</c:f>
              <c:strCache>
                <c:ptCount val="5"/>
                <c:pt idx="0">
                  <c:v>Ano 1 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'Dashboard Franqueado'!$BA$77:$BJ$77</c15:sqref>
                  </c15:fullRef>
                </c:ext>
              </c:extLst>
              <c:f>'Dashboard Franqueado'!$BA$77:$BE$77</c:f>
              <c:numCache>
                <c:formatCode>_("R$"* #,##0.00_);_("R$"* \(#,##0.00\);_("R$"* "-"??_);_(@_)</c:formatCode>
                <c:ptCount val="5"/>
                <c:pt idx="0">
                  <c:v>827.34533401373847</c:v>
                </c:pt>
                <c:pt idx="1">
                  <c:v>107027.11348758341</c:v>
                </c:pt>
                <c:pt idx="2">
                  <c:v>147971.76861612138</c:v>
                </c:pt>
                <c:pt idx="3">
                  <c:v>170473.22914989325</c:v>
                </c:pt>
                <c:pt idx="4">
                  <c:v>199695.40271933316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8-42A7-B7CC-2AE47756A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1812608"/>
        <c:axId val="91806720"/>
      </c:barChart>
      <c:lineChart>
        <c:grouping val="standard"/>
        <c:varyColors val="0"/>
        <c:ser>
          <c:idx val="0"/>
          <c:order val="0"/>
          <c:spPr>
            <a:ln w="47625" cap="rnd" cmpd="sng" algn="ctr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'Dashboard Franqueado'!$BA$75:$BJ$75</c15:sqref>
                  </c15:fullRef>
                </c:ext>
              </c:extLst>
              <c:f>'Dashboard Franqueado'!$BA$75:$BE$75</c:f>
              <c:strCache>
                <c:ptCount val="5"/>
                <c:pt idx="0">
                  <c:v>Ano 1 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'Dashboard Franqueado'!$BA$76:$BJ$76</c15:sqref>
                  </c15:fullRef>
                </c:ext>
              </c:extLst>
              <c:f>'Dashboard Franqueado'!$BA$76:$BE$76</c:f>
              <c:numCache>
                <c:formatCode>0%</c:formatCode>
                <c:ptCount val="5"/>
                <c:pt idx="0">
                  <c:v>1.6681466564612793E-3</c:v>
                </c:pt>
                <c:pt idx="1">
                  <c:v>0.1123573688411101</c:v>
                </c:pt>
                <c:pt idx="2">
                  <c:v>0.12963106268701563</c:v>
                </c:pt>
                <c:pt idx="3">
                  <c:v>0.13770590556008142</c:v>
                </c:pt>
                <c:pt idx="4">
                  <c:v>0.14703130246794394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C8-42A7-B7CC-2AE47756A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03648"/>
        <c:axId val="91805184"/>
      </c:lineChart>
      <c:catAx>
        <c:axId val="9180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805184"/>
        <c:crosses val="autoZero"/>
        <c:auto val="1"/>
        <c:lblAlgn val="ctr"/>
        <c:lblOffset val="100"/>
        <c:noMultiLvlLbl val="0"/>
      </c:catAx>
      <c:valAx>
        <c:axId val="9180518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803648"/>
        <c:crosses val="autoZero"/>
        <c:crossBetween val="between"/>
      </c:valAx>
      <c:valAx>
        <c:axId val="91806720"/>
        <c:scaling>
          <c:orientation val="minMax"/>
        </c:scaling>
        <c:delete val="0"/>
        <c:axPos val="r"/>
        <c:numFmt formatCode="&quot;R$&quot;\ 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812608"/>
        <c:crosses val="max"/>
        <c:crossBetween val="between"/>
      </c:valAx>
      <c:catAx>
        <c:axId val="918126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91806720"/>
        <c:crosses val="max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25" footer="0.31496062000002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pt-BR" sz="1000">
                <a:latin typeface="Tahoma" pitchFamily="34" charset="0"/>
                <a:ea typeface="Tahoma" pitchFamily="34" charset="0"/>
                <a:cs typeface="Tahoma" pitchFamily="34" charset="0"/>
              </a:rPr>
              <a:t>Evolução Rentabilidade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2599806101318855E-2"/>
          <c:y val="0.18042854429263397"/>
          <c:w val="1"/>
          <c:h val="0.715010472175866"/>
        </c:manualLayout>
      </c:layout>
      <c:barChart>
        <c:barDir val="col"/>
        <c:grouping val="stacked"/>
        <c:varyColors val="0"/>
        <c:ser>
          <c:idx val="1"/>
          <c:order val="1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'Dashboard Franqueado'!$BA$75:$BJ$75</c15:sqref>
                  </c15:fullRef>
                </c:ext>
              </c:extLst>
              <c:f>'Dashboard Franqueado'!$BA$75:$BE$75</c:f>
              <c:strCache>
                <c:ptCount val="5"/>
                <c:pt idx="0">
                  <c:v>Ano 1 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'Dashboard Franqueado'!$BA$95:$BJ$95</c15:sqref>
                  </c15:fullRef>
                </c:ext>
              </c:extLst>
              <c:f>'Dashboard Franqueado'!$BA$95:$BE$95</c:f>
              <c:numCache>
                <c:formatCode>_("R$"* #,##0.00_);_("R$"* \(#,##0.00\);_("R$"* "-"??_);_(@_)</c:formatCode>
                <c:ptCount val="5"/>
                <c:pt idx="0">
                  <c:v>827.34533401373847</c:v>
                </c:pt>
                <c:pt idx="1">
                  <c:v>107027.11348758341</c:v>
                </c:pt>
                <c:pt idx="2">
                  <c:v>147971.76861612138</c:v>
                </c:pt>
                <c:pt idx="3">
                  <c:v>170473.22914989325</c:v>
                </c:pt>
                <c:pt idx="4">
                  <c:v>199695.40271933316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4-4E02-AF9A-7BE30D4F4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2071808"/>
        <c:axId val="92070272"/>
      </c:barChart>
      <c:lineChart>
        <c:grouping val="standard"/>
        <c:varyColors val="0"/>
        <c:ser>
          <c:idx val="0"/>
          <c:order val="0"/>
          <c:spPr>
            <a:ln w="47625" cap="rnd" cmpd="sng" algn="ctr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0536878190886754E-2"/>
                  <c:y val="7.4019852182880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CE-47A6-AE39-CCD11248C74D}"/>
                </c:ext>
              </c:extLst>
            </c:dLbl>
            <c:dLbl>
              <c:idx val="1"/>
              <c:layout>
                <c:manualLayout>
                  <c:x val="-3.0225786934925194E-2"/>
                  <c:y val="0.218404950154692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CE-47A6-AE39-CCD11248C74D}"/>
                </c:ext>
              </c:extLst>
            </c:dLbl>
            <c:dLbl>
              <c:idx val="2"/>
              <c:layout>
                <c:manualLayout>
                  <c:x val="-4.0205841872459548E-2"/>
                  <c:y val="0.34960940185630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4511525423879943E-2"/>
                      <c:h val="8.24596081127535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6CE-47A6-AE39-CCD11248C74D}"/>
                </c:ext>
              </c:extLst>
            </c:dLbl>
            <c:dLbl>
              <c:idx val="3"/>
              <c:layout>
                <c:manualLayout>
                  <c:x val="-3.3863135897946907E-2"/>
                  <c:y val="0.360755414231694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CE-47A6-AE39-CCD11248C74D}"/>
                </c:ext>
              </c:extLst>
            </c:dLbl>
            <c:dLbl>
              <c:idx val="4"/>
              <c:layout>
                <c:manualLayout>
                  <c:x val="-2.9671707883192868E-2"/>
                  <c:y val="0.366570556892402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40-4426-89CE-5900EDD4EFC7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'Dashboard Franqueado'!$BA$75:$BJ$75</c15:sqref>
                  </c15:fullRef>
                </c:ext>
              </c:extLst>
              <c:f>'Dashboard Franqueado'!$BA$75:$BE$75</c:f>
              <c:strCache>
                <c:ptCount val="5"/>
                <c:pt idx="0">
                  <c:v>Ano 1 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'Dashboard Franqueado'!$BA$94:$BJ$94</c15:sqref>
                  </c15:fullRef>
                </c:ext>
              </c:extLst>
              <c:f>'Dashboard Franqueado'!$BA$94:$BE$94</c:f>
              <c:numCache>
                <c:formatCode>0%</c:formatCode>
                <c:ptCount val="5"/>
                <c:pt idx="0">
                  <c:v>1.7066408144183722E-2</c:v>
                </c:pt>
                <c:pt idx="1">
                  <c:v>2.2077460598123562</c:v>
                </c:pt>
                <c:pt idx="2">
                  <c:v>3.0523488719856715</c:v>
                </c:pt>
                <c:pt idx="3">
                  <c:v>3.5165070578384681</c:v>
                </c:pt>
                <c:pt idx="4">
                  <c:v>4.1192995321451615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74-4E02-AF9A-7BE30D4F4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54656"/>
        <c:axId val="92056192"/>
      </c:lineChart>
      <c:catAx>
        <c:axId val="9205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56192"/>
        <c:crosses val="autoZero"/>
        <c:auto val="1"/>
        <c:lblAlgn val="ctr"/>
        <c:lblOffset val="100"/>
        <c:noMultiLvlLbl val="0"/>
      </c:catAx>
      <c:valAx>
        <c:axId val="92056192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54656"/>
        <c:crosses val="autoZero"/>
        <c:crossBetween val="between"/>
      </c:valAx>
      <c:valAx>
        <c:axId val="92070272"/>
        <c:scaling>
          <c:orientation val="minMax"/>
        </c:scaling>
        <c:delete val="0"/>
        <c:axPos val="r"/>
        <c:numFmt formatCode="&quot;R$&quot;\ 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71808"/>
        <c:crosses val="max"/>
        <c:crossBetween val="between"/>
      </c:valAx>
      <c:catAx>
        <c:axId val="920718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92070272"/>
        <c:crosses val="max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25" footer="0.31496062000002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/>
            </a:pPr>
            <a:r>
              <a:rPr lang="en-US" sz="1800" b="1" i="0"/>
              <a:t>Evolução da Receita Franqueadora - R$ Mi</a:t>
            </a:r>
          </a:p>
        </c:rich>
      </c:tx>
      <c:layout>
        <c:manualLayout>
          <c:xMode val="edge"/>
          <c:yMode val="edge"/>
          <c:x val="0.12148590289827724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298501517770744"/>
          <c:y val="0.14220102836906953"/>
          <c:w val="0.73314232647651945"/>
          <c:h val="0.65057588870369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Franqueadora (novo)'!$C$84</c:f>
              <c:strCache>
                <c:ptCount val="1"/>
                <c:pt idx="0">
                  <c:v>Receitas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Franqueadora (novo)'!$B$85:$B$94</c:f>
              <c:strCache>
                <c:ptCount val="10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  <c:pt idx="7">
                  <c:v>Ano 8</c:v>
                </c:pt>
                <c:pt idx="8">
                  <c:v>Ano 9</c:v>
                </c:pt>
                <c:pt idx="9">
                  <c:v>Ano 10</c:v>
                </c:pt>
              </c:strCache>
            </c:strRef>
          </c:cat>
          <c:val>
            <c:numRef>
              <c:f>'Dashboard Franqueadora (novo)'!$C$85:$C$94</c:f>
              <c:numCache>
                <c:formatCode>#,##0.00</c:formatCode>
                <c:ptCount val="10"/>
                <c:pt idx="0">
                  <c:v>0.62578048523545038</c:v>
                </c:pt>
                <c:pt idx="1">
                  <c:v>2.0155652886456075</c:v>
                </c:pt>
                <c:pt idx="2">
                  <c:v>4.4418803975208832</c:v>
                </c:pt>
                <c:pt idx="3">
                  <c:v>8.0127412762054053</c:v>
                </c:pt>
                <c:pt idx="4">
                  <c:v>12.83275881416807</c:v>
                </c:pt>
                <c:pt idx="5">
                  <c:v>18.188505052853884</c:v>
                </c:pt>
                <c:pt idx="6">
                  <c:v>23.783830743095141</c:v>
                </c:pt>
                <c:pt idx="7">
                  <c:v>29.346209897601437</c:v>
                </c:pt>
                <c:pt idx="8">
                  <c:v>34.477873361901146</c:v>
                </c:pt>
                <c:pt idx="9">
                  <c:v>38.690885687270409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9-41D1-8DCB-09FE52D4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axId val="111424640"/>
        <c:axId val="111426176"/>
      </c:barChart>
      <c:lineChart>
        <c:grouping val="standard"/>
        <c:varyColors val="0"/>
        <c:ser>
          <c:idx val="1"/>
          <c:order val="1"/>
          <c:tx>
            <c:strRef>
              <c:f>'Dashboard Franqueadora (novo)'!$D$84</c:f>
              <c:strCache>
                <c:ptCount val="1"/>
                <c:pt idx="0">
                  <c:v>% Crescimento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diamond"/>
            <c:size val="8"/>
            <c:spPr>
              <a:solidFill>
                <a:srgbClr val="590A0A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>
                <c:manualLayout>
                  <c:x val="-3.8563545872495483E-2"/>
                  <c:y val="-0.17451119503285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97-4887-B9A5-C742C3107D36}"/>
                </c:ext>
              </c:extLst>
            </c:dLbl>
            <c:dLbl>
              <c:idx val="3"/>
              <c:layout>
                <c:manualLayout>
                  <c:x val="-4.2791939448943168E-2"/>
                  <c:y val="-8.0299230230266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9-41D1-8DCB-09FE52D4DE7F}"/>
                </c:ext>
              </c:extLst>
            </c:dLbl>
            <c:dLbl>
              <c:idx val="4"/>
              <c:layout>
                <c:manualLayout>
                  <c:x val="-4.4131930488557965E-2"/>
                  <c:y val="-0.161596391719204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97-4887-B9A5-C742C3107D36}"/>
                </c:ext>
              </c:extLst>
            </c:dLbl>
            <c:dLbl>
              <c:idx val="5"/>
              <c:layout>
                <c:manualLayout>
                  <c:x val="-3.3256725776120204E-2"/>
                  <c:y val="-0.1920568486624869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E8-43FF-8BCD-7FBE56E4D1D6}"/>
                </c:ext>
              </c:extLst>
            </c:dLbl>
            <c:dLbl>
              <c:idx val="6"/>
              <c:layout>
                <c:manualLayout>
                  <c:x val="-4.6283914075192681E-2"/>
                  <c:y val="5.79552646127947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65-4211-9BCC-1A9419DE675D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Franqueadora (novo)'!$B$85:$B$94</c:f>
              <c:strCache>
                <c:ptCount val="10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  <c:pt idx="7">
                  <c:v>Ano 8</c:v>
                </c:pt>
                <c:pt idx="8">
                  <c:v>Ano 9</c:v>
                </c:pt>
                <c:pt idx="9">
                  <c:v>Ano 10</c:v>
                </c:pt>
              </c:strCache>
            </c:strRef>
          </c:cat>
          <c:val>
            <c:numRef>
              <c:f>'Dashboard Franqueadora (novo)'!$D$85:$D$94</c:f>
              <c:numCache>
                <c:formatCode>0%</c:formatCode>
                <c:ptCount val="10"/>
                <c:pt idx="0" formatCode="General">
                  <c:v>0</c:v>
                </c:pt>
                <c:pt idx="1">
                  <c:v>2.220882300104404</c:v>
                </c:pt>
                <c:pt idx="2">
                  <c:v>1.2037888936387064</c:v>
                </c:pt>
                <c:pt idx="3">
                  <c:v>0.80390748041696547</c:v>
                </c:pt>
                <c:pt idx="4">
                  <c:v>0.60154413724503542</c:v>
                </c:pt>
                <c:pt idx="5">
                  <c:v>0.4173495595329646</c:v>
                </c:pt>
                <c:pt idx="6">
                  <c:v>0.30762977352904097</c:v>
                </c:pt>
                <c:pt idx="7">
                  <c:v>0.23387229814192789</c:v>
                </c:pt>
                <c:pt idx="8">
                  <c:v>0.17486631092075489</c:v>
                </c:pt>
                <c:pt idx="9">
                  <c:v>0.12219466906055576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59-41D1-8DCB-09FE52D4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46656"/>
        <c:axId val="111444736"/>
      </c:lineChart>
      <c:catAx>
        <c:axId val="111424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11426176"/>
        <c:crosses val="autoZero"/>
        <c:auto val="1"/>
        <c:lblAlgn val="ctr"/>
        <c:lblOffset val="100"/>
        <c:noMultiLvlLbl val="0"/>
      </c:catAx>
      <c:valAx>
        <c:axId val="11142617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 b="1"/>
                </a:pPr>
                <a:r>
                  <a:rPr lang="en-US" sz="1100" b="1" i="0"/>
                  <a:t>Receita Total 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pt-BR"/>
          </a:p>
        </c:txPr>
        <c:crossAx val="111424640"/>
        <c:crosses val="autoZero"/>
        <c:crossBetween val="between"/>
      </c:valAx>
      <c:valAx>
        <c:axId val="11144473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100" b="1"/>
                </a:pPr>
                <a:r>
                  <a:rPr lang="en-US" sz="1100" b="1"/>
                  <a:t>% Crescimento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pt-BR"/>
          </a:p>
        </c:txPr>
        <c:crossAx val="111446656"/>
        <c:crosses val="max"/>
        <c:crossBetween val="between"/>
      </c:valAx>
      <c:catAx>
        <c:axId val="111446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1444736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spPr>
    <a:ln>
      <a:solidFill>
        <a:schemeClr val="tx1">
          <a:lumMod val="50000"/>
          <a:lumOff val="50000"/>
        </a:schemeClr>
      </a:solidFill>
    </a:ln>
  </c:spPr>
  <c:printSettings>
    <c:headerFooter/>
    <c:pageMargins b="0.75000000000001099" l="0.70000000000000095" r="0.70000000000000095" t="0.75000000000001099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/>
            </a:pPr>
            <a:r>
              <a:rPr lang="pt-BR" sz="1800" b="1" i="0"/>
              <a:t>Evolução do número de franquias</a:t>
            </a:r>
          </a:p>
        </c:rich>
      </c:tx>
      <c:layout>
        <c:manualLayout>
          <c:xMode val="edge"/>
          <c:yMode val="edge"/>
          <c:x val="0.10645373052857843"/>
          <c:y val="2.2159235739942786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6065688163601901E-2"/>
          <c:y val="0.120328541021925"/>
          <c:w val="0.93973611111111099"/>
          <c:h val="0.7076502004413639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'Dashboard Franqueadora (novo)'!$D$100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dLbls>
            <c:dLbl>
              <c:idx val="1"/>
              <c:layout>
                <c:manualLayout>
                  <c:x val="1.8406958088719793E-17"/>
                  <c:y val="-0.298837212954506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AF-4ED9-9090-B977CEB2E422}"/>
                </c:ext>
              </c:extLst>
            </c:dLbl>
            <c:dLbl>
              <c:idx val="2"/>
              <c:layout>
                <c:manualLayout>
                  <c:x val="-3.6813916177439586E-17"/>
                  <c:y val="-5.18035082184500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AF-4ED9-9090-B977CEB2E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Franqueadora (novo)'!$B$101:$B$110</c:f>
              <c:strCache>
                <c:ptCount val="10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  <c:pt idx="7">
                  <c:v>Ano 8</c:v>
                </c:pt>
                <c:pt idx="8">
                  <c:v>Ano 9</c:v>
                </c:pt>
                <c:pt idx="9">
                  <c:v>Ano 10</c:v>
                </c:pt>
              </c:strCache>
            </c:strRef>
          </c:cat>
          <c:val>
            <c:numRef>
              <c:f>'Dashboard Franqueadora (novo)'!$D$101:$D$110</c:f>
              <c:numCache>
                <c:formatCode>#,##0</c:formatCode>
                <c:ptCount val="10"/>
                <c:pt idx="0">
                  <c:v>0</c:v>
                </c:pt>
                <c:pt idx="1">
                  <c:v>8</c:v>
                </c:pt>
                <c:pt idx="2">
                  <c:v>24</c:v>
                </c:pt>
                <c:pt idx="3">
                  <c:v>48</c:v>
                </c:pt>
                <c:pt idx="4">
                  <c:v>80</c:v>
                </c:pt>
                <c:pt idx="5">
                  <c:v>120</c:v>
                </c:pt>
                <c:pt idx="6">
                  <c:v>160</c:v>
                </c:pt>
                <c:pt idx="7">
                  <c:v>200</c:v>
                </c:pt>
                <c:pt idx="8">
                  <c:v>240</c:v>
                </c:pt>
                <c:pt idx="9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4-4DD7-8329-D4D6A1DC31A7}"/>
            </c:ext>
          </c:extLst>
        </c:ser>
        <c:ser>
          <c:idx val="0"/>
          <c:order val="1"/>
          <c:tx>
            <c:strRef>
              <c:f>'Dashboard Franqueadora (novo)'!$C$100</c:f>
              <c:strCache>
                <c:ptCount val="1"/>
                <c:pt idx="0">
                  <c:v>Novas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layout>
                <c:manualLayout>
                  <c:x val="4.0161099769026147E-3"/>
                  <c:y val="-0.327977209806651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AF-4ED9-9090-B977CEB2E422}"/>
                </c:ext>
              </c:extLst>
            </c:dLbl>
            <c:dLbl>
              <c:idx val="1"/>
              <c:layout>
                <c:manualLayout>
                  <c:x val="-8.0322199538052485E-3"/>
                  <c:y val="-0.265927467410798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AF-4ED9-9090-B977CEB2E422}"/>
                </c:ext>
              </c:extLst>
            </c:dLbl>
            <c:dLbl>
              <c:idx val="2"/>
              <c:layout>
                <c:manualLayout>
                  <c:x val="-3.6813916177439586E-17"/>
                  <c:y val="4.4321244568466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AF-4ED9-9090-B977CEB2E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Franqueadora (novo)'!$B$101:$B$110</c:f>
              <c:strCache>
                <c:ptCount val="10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  <c:pt idx="7">
                  <c:v>Ano 8</c:v>
                </c:pt>
                <c:pt idx="8">
                  <c:v>Ano 9</c:v>
                </c:pt>
                <c:pt idx="9">
                  <c:v>Ano 10</c:v>
                </c:pt>
              </c:strCache>
            </c:strRef>
          </c:cat>
          <c:val>
            <c:numRef>
              <c:f>'Dashboard Franqueadora (novo)'!$C$101:$C$110</c:f>
              <c:numCache>
                <c:formatCode>#,##0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4-4DD7-8329-D4D6A1DC31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2"/>
        <c:overlap val="100"/>
        <c:axId val="111473792"/>
        <c:axId val="111475328"/>
      </c:barChart>
      <c:lineChart>
        <c:grouping val="standard"/>
        <c:varyColors val="0"/>
        <c:ser>
          <c:idx val="2"/>
          <c:order val="2"/>
          <c:tx>
            <c:strRef>
              <c:f>'Dashboard Franqueadora (novo)'!$E$100</c:f>
              <c:strCache>
                <c:ptCount val="1"/>
                <c:pt idx="0">
                  <c:v>Total</c:v>
                </c:pt>
              </c:strCache>
            </c:strRef>
          </c:tx>
          <c:spPr>
            <a:ln w="28575">
              <a:solidFill>
                <a:sysClr val="windowText" lastClr="000000"/>
              </a:solidFill>
            </a:ln>
          </c:spPr>
          <c:marker>
            <c:symbol val="diamond"/>
            <c:size val="8"/>
            <c:spPr>
              <a:solidFill>
                <a:srgbClr val="590A0A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Franqueadora (novo)'!$B$101:$B$110</c:f>
              <c:strCache>
                <c:ptCount val="10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  <c:pt idx="7">
                  <c:v>Ano 8</c:v>
                </c:pt>
                <c:pt idx="8">
                  <c:v>Ano 9</c:v>
                </c:pt>
                <c:pt idx="9">
                  <c:v>Ano 10</c:v>
                </c:pt>
              </c:strCache>
            </c:strRef>
          </c:cat>
          <c:val>
            <c:numRef>
              <c:f>'Dashboard Franqueadora (novo)'!$E$101:$E$110</c:f>
              <c:numCache>
                <c:formatCode>#,##0</c:formatCode>
                <c:ptCount val="10"/>
                <c:pt idx="0">
                  <c:v>8</c:v>
                </c:pt>
                <c:pt idx="1">
                  <c:v>24</c:v>
                </c:pt>
                <c:pt idx="2">
                  <c:v>48</c:v>
                </c:pt>
                <c:pt idx="3">
                  <c:v>80</c:v>
                </c:pt>
                <c:pt idx="4">
                  <c:v>120</c:v>
                </c:pt>
                <c:pt idx="5">
                  <c:v>160</c:v>
                </c:pt>
                <c:pt idx="6">
                  <c:v>200</c:v>
                </c:pt>
                <c:pt idx="7">
                  <c:v>240</c:v>
                </c:pt>
                <c:pt idx="8">
                  <c:v>280</c:v>
                </c:pt>
                <c:pt idx="9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D4-4DD7-8329-D4D6A1DC3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73792"/>
        <c:axId val="111475328"/>
      </c:lineChart>
      <c:catAx>
        <c:axId val="111473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/>
          <a:lstStyle/>
          <a:p>
            <a:pPr>
              <a:defRPr b="1"/>
            </a:pPr>
            <a:endParaRPr lang="pt-BR"/>
          </a:p>
        </c:txPr>
        <c:crossAx val="111475328"/>
        <c:crosses val="autoZero"/>
        <c:auto val="1"/>
        <c:lblAlgn val="ctr"/>
        <c:lblOffset val="100"/>
        <c:noMultiLvlLbl val="0"/>
      </c:catAx>
      <c:valAx>
        <c:axId val="111475328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one"/>
        <c:crossAx val="111473792"/>
        <c:crosses val="autoZero"/>
        <c:crossBetween val="between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2.72614155251154E-2"/>
          <c:y val="8.8842679127725796E-2"/>
          <c:w val="0.21279654253618899"/>
          <c:h val="0.23990598190151599"/>
        </c:manualLayout>
      </c:layout>
      <c:overlay val="0"/>
      <c:txPr>
        <a:bodyPr/>
        <a:lstStyle/>
        <a:p>
          <a:pPr>
            <a:defRPr b="1"/>
          </a:pPr>
          <a:endParaRPr lang="pt-BR"/>
        </a:p>
      </c:txPr>
    </c:legend>
    <c:plotVisOnly val="1"/>
    <c:dispBlanksAs val="gap"/>
    <c:showDLblsOverMax val="0"/>
  </c:chart>
  <c:spPr>
    <a:ln>
      <a:solidFill>
        <a:schemeClr val="tx1">
          <a:lumMod val="50000"/>
          <a:lumOff val="50000"/>
        </a:schemeClr>
      </a:solidFill>
    </a:ln>
  </c:spPr>
  <c:printSettings>
    <c:headerFooter/>
    <c:pageMargins b="0.75000000000001099" l="0.70000000000000095" r="0.70000000000000095" t="0.75000000000001099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/>
            </a:pPr>
            <a:r>
              <a:rPr lang="en-US" sz="1800" b="1" i="0"/>
              <a:t>Lucro Operacional Franqueadora - R$ Mio</a:t>
            </a:r>
          </a:p>
        </c:rich>
      </c:tx>
      <c:layout>
        <c:manualLayout>
          <c:xMode val="edge"/>
          <c:yMode val="edge"/>
          <c:x val="0.26292578731906158"/>
          <c:y val="4.048887165360200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835910668015365"/>
          <c:y val="0.2080983606282765"/>
          <c:w val="0.766424476989232"/>
          <c:h val="0.51785389770441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Franqueadora (novo)'!$K$101</c:f>
              <c:strCache>
                <c:ptCount val="1"/>
                <c:pt idx="0">
                  <c:v>Lucro Operacional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1"/>
              <c:layout>
                <c:manualLayout>
                  <c:x val="3.6697254775651671E-3"/>
                  <c:y val="-3.248024941397699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ED-40E2-B1EE-9EA8DD46E660}"/>
                </c:ext>
              </c:extLst>
            </c:dLbl>
            <c:dLbl>
              <c:idx val="2"/>
              <c:layout>
                <c:manualLayout>
                  <c:x val="-1.2232418258550557E-3"/>
                  <c:y val="-3.7817349963878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ED-40E2-B1EE-9EA8DD46E660}"/>
                </c:ext>
              </c:extLst>
            </c:dLbl>
            <c:dLbl>
              <c:idx val="3"/>
              <c:layout>
                <c:manualLayout>
                  <c:x val="1.2232418258550557E-3"/>
                  <c:y val="6.012523091402660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1B-46A0-AAE6-93ACE8071E9E}"/>
                </c:ext>
              </c:extLst>
            </c:dLbl>
            <c:dLbl>
              <c:idx val="4"/>
              <c:layout>
                <c:manualLayout>
                  <c:x val="2.4464836517102012E-3"/>
                  <c:y val="7.81628001882345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1B-46A0-AAE6-93ACE8071E9E}"/>
                </c:ext>
              </c:extLst>
            </c:dLbl>
            <c:dLbl>
              <c:idx val="5"/>
              <c:layout>
                <c:manualLayout>
                  <c:x val="-2.4464836517101114E-3"/>
                  <c:y val="0.1062212412814469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ED-40E2-B1EE-9EA8DD46E660}"/>
                </c:ext>
              </c:extLst>
            </c:dLbl>
            <c:dLbl>
              <c:idx val="6"/>
              <c:layout>
                <c:manualLayout>
                  <c:x val="0"/>
                  <c:y val="0.1382880311022611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ED-40E2-B1EE-9EA8DD46E660}"/>
                </c:ext>
              </c:extLst>
            </c:dLbl>
            <c:dLbl>
              <c:idx val="7"/>
              <c:layout>
                <c:manualLayout>
                  <c:x val="-2.4464836517102012E-3"/>
                  <c:y val="0.126262984919455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ED-40E2-B1EE-9EA8DD46E660}"/>
                </c:ext>
              </c:extLst>
            </c:dLbl>
            <c:dLbl>
              <c:idx val="8"/>
              <c:layout>
                <c:manualLayout>
                  <c:x val="-8.9703364301784975E-17"/>
                  <c:y val="0.1543214260126682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ED-40E2-B1EE-9EA8DD46E660}"/>
                </c:ext>
              </c:extLst>
            </c:dLbl>
            <c:dLbl>
              <c:idx val="9"/>
              <c:layout>
                <c:manualLayout>
                  <c:x val="-1.2232418258550557E-3"/>
                  <c:y val="0.230480051837101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ED-40E2-B1EE-9EA8DD46E660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Franqueadora (novo)'!$J$102:$J$111</c:f>
              <c:strCache>
                <c:ptCount val="10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  <c:pt idx="7">
                  <c:v>Ano 8</c:v>
                </c:pt>
                <c:pt idx="8">
                  <c:v>Ano 9</c:v>
                </c:pt>
                <c:pt idx="9">
                  <c:v>Ano 10</c:v>
                </c:pt>
              </c:strCache>
            </c:strRef>
          </c:cat>
          <c:val>
            <c:numRef>
              <c:f>'Dashboard Franqueadora (novo)'!$K$102:$K$111</c:f>
              <c:numCache>
                <c:formatCode>#,##0.00</c:formatCode>
                <c:ptCount val="10"/>
                <c:pt idx="0">
                  <c:v>-0.13057989557151328</c:v>
                </c:pt>
                <c:pt idx="1">
                  <c:v>0.52120770645055348</c:v>
                </c:pt>
                <c:pt idx="2">
                  <c:v>1.3791068976262717</c:v>
                </c:pt>
                <c:pt idx="3">
                  <c:v>3.0150523217830694</c:v>
                </c:pt>
                <c:pt idx="4">
                  <c:v>5.3554831096497226</c:v>
                </c:pt>
                <c:pt idx="5">
                  <c:v>8.1237656125660536</c:v>
                </c:pt>
                <c:pt idx="6">
                  <c:v>11.017602681890388</c:v>
                </c:pt>
                <c:pt idx="7">
                  <c:v>13.902406007323712</c:v>
                </c:pt>
                <c:pt idx="8">
                  <c:v>16.586240842436315</c:v>
                </c:pt>
                <c:pt idx="9">
                  <c:v>19.171203485443531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D-4BF7-AF1F-FF8A87167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axId val="117646464"/>
        <c:axId val="117648000"/>
      </c:barChart>
      <c:lineChart>
        <c:grouping val="standard"/>
        <c:varyColors val="0"/>
        <c:ser>
          <c:idx val="1"/>
          <c:order val="1"/>
          <c:tx>
            <c:strRef>
              <c:f>'Dashboard Franqueadora (novo)'!$L$101</c:f>
              <c:strCache>
                <c:ptCount val="1"/>
                <c:pt idx="0">
                  <c:v>% sobre Receita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8"/>
            <c:spPr>
              <a:solidFill>
                <a:srgbClr val="590A0A"/>
              </a:solidFill>
              <a:ln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2.5426752824271402E-2"/>
                  <c:y val="-0.1186602990026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9D-4BF7-AF1F-FF8A87167A21}"/>
                </c:ext>
              </c:extLst>
            </c:dLbl>
            <c:dLbl>
              <c:idx val="4"/>
              <c:layout>
                <c:manualLayout>
                  <c:x val="-2.7083922479987081E-2"/>
                  <c:y val="-7.8949635887282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9D-4BF7-AF1F-FF8A87167A21}"/>
                </c:ext>
              </c:extLst>
            </c:dLbl>
            <c:dLbl>
              <c:idx val="5"/>
              <c:layout>
                <c:manualLayout>
                  <c:x val="-2.7336854215002378E-2"/>
                  <c:y val="-8.1862790120020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6F-44C9-AE04-C790B6889937}"/>
                </c:ext>
              </c:extLst>
            </c:dLbl>
            <c:dLbl>
              <c:idx val="6"/>
              <c:layout>
                <c:manualLayout>
                  <c:x val="-2.3414197002421828E-2"/>
                  <c:y val="-6.6924589704477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6F-44C9-AE04-C790B6889937}"/>
                </c:ext>
              </c:extLst>
            </c:dLbl>
            <c:dLbl>
              <c:idx val="7"/>
              <c:layout>
                <c:manualLayout>
                  <c:x val="-2.3414197002421915E-2"/>
                  <c:y val="-6.18210464820112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6F-44C9-AE04-C790B6889937}"/>
                </c:ext>
              </c:extLst>
            </c:dLbl>
            <c:dLbl>
              <c:idx val="8"/>
              <c:layout>
                <c:manualLayout>
                  <c:x val="-2.691748453706759E-2"/>
                  <c:y val="-7.71607130063341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ED-40E2-B1EE-9EA8DD46E660}"/>
                </c:ext>
              </c:extLst>
            </c:dLbl>
            <c:dLbl>
              <c:idx val="9"/>
              <c:layout>
                <c:manualLayout>
                  <c:x val="-2.9363968188777793E-2"/>
                  <c:y val="-0.129269246465157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ED-40E2-B1EE-9EA8DD46E660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Franqueadora (novo)'!$J$102:$J$111</c:f>
              <c:strCache>
                <c:ptCount val="10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  <c:pt idx="7">
                  <c:v>Ano 8</c:v>
                </c:pt>
                <c:pt idx="8">
                  <c:v>Ano 9</c:v>
                </c:pt>
                <c:pt idx="9">
                  <c:v>Ano 10</c:v>
                </c:pt>
              </c:strCache>
            </c:strRef>
          </c:cat>
          <c:val>
            <c:numRef>
              <c:f>'Dashboard Franqueadora (novo)'!$L$102:$L$111</c:f>
              <c:numCache>
                <c:formatCode>0%</c:formatCode>
                <c:ptCount val="10"/>
                <c:pt idx="0">
                  <c:v>-0.20866725417681009</c:v>
                </c:pt>
                <c:pt idx="1">
                  <c:v>0.25859132888758352</c:v>
                </c:pt>
                <c:pt idx="2">
                  <c:v>0.31047817010020878</c:v>
                </c:pt>
                <c:pt idx="3">
                  <c:v>0.3762822507119446</c:v>
                </c:pt>
                <c:pt idx="4">
                  <c:v>0.41732905505377188</c:v>
                </c:pt>
                <c:pt idx="5">
                  <c:v>0.44664284332105603</c:v>
                </c:pt>
                <c:pt idx="6">
                  <c:v>0.46323919812997277</c:v>
                </c:pt>
                <c:pt idx="7">
                  <c:v>0.47373770091039941</c:v>
                </c:pt>
                <c:pt idx="8">
                  <c:v>0.48106913870054691</c:v>
                </c:pt>
                <c:pt idx="9">
                  <c:v>0.49549663040541353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9D-4BF7-AF1F-FF8A87167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64384"/>
        <c:axId val="117662464"/>
      </c:lineChart>
      <c:catAx>
        <c:axId val="11764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b="1"/>
            </a:pPr>
            <a:endParaRPr lang="pt-BR"/>
          </a:p>
        </c:txPr>
        <c:crossAx val="117648000"/>
        <c:crosses val="autoZero"/>
        <c:auto val="1"/>
        <c:lblAlgn val="ctr"/>
        <c:lblOffset val="100"/>
        <c:noMultiLvlLbl val="0"/>
      </c:catAx>
      <c:valAx>
        <c:axId val="1176480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 b="1"/>
                </a:pPr>
                <a:r>
                  <a:rPr lang="en-US" sz="1100" b="1"/>
                  <a:t>Despesas  Totais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17646464"/>
        <c:crosses val="autoZero"/>
        <c:crossBetween val="between"/>
      </c:valAx>
      <c:valAx>
        <c:axId val="117662464"/>
        <c:scaling>
          <c:orientation val="minMax"/>
          <c:max val="0.9"/>
          <c:min val="-0.30000000000000004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100" b="1"/>
                </a:pPr>
                <a:r>
                  <a:rPr lang="en-US" sz="1100" b="1"/>
                  <a:t>% sobre Receita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17664384"/>
        <c:crosses val="max"/>
        <c:crossBetween val="between"/>
      </c:valAx>
      <c:catAx>
        <c:axId val="117664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7662464"/>
        <c:crossesAt val="0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1099" l="0.70000000000000095" r="0.70000000000000095" t="0.75000000000001099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Fluxo de Caixa  Acumulado</a:t>
            </a:r>
          </a:p>
        </c:rich>
      </c:tx>
      <c:layout>
        <c:manualLayout>
          <c:xMode val="edge"/>
          <c:yMode val="edge"/>
          <c:x val="2.0733756648804499E-2"/>
          <c:y val="3.512624705091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528741622648669"/>
          <c:y val="0.25622341615122041"/>
          <c:w val="0.84087079373303364"/>
          <c:h val="0.71770730633448521"/>
        </c:manualLayout>
      </c:layout>
      <c:areaChart>
        <c:grouping val="standard"/>
        <c:varyColors val="0"/>
        <c:ser>
          <c:idx val="0"/>
          <c:order val="0"/>
          <c:tx>
            <c:strRef>
              <c:f>'DRE Franqueadora'!$B$63</c:f>
              <c:strCache>
                <c:ptCount val="1"/>
                <c:pt idx="0">
                  <c:v>Fluxo de Caixa Livre - Acumulado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'DRE Franqueadora'!$C$63:$DT$63</c:f>
              <c:numCache>
                <c:formatCode>#,##0</c:formatCode>
                <c:ptCount val="122"/>
                <c:pt idx="1">
                  <c:v>-1127990.3999999999</c:v>
                </c:pt>
                <c:pt idx="2">
                  <c:v>-1161309.7396850118</c:v>
                </c:pt>
                <c:pt idx="3">
                  <c:v>-1181456.0474818798</c:v>
                </c:pt>
                <c:pt idx="4">
                  <c:v>-1200338.8071091664</c:v>
                </c:pt>
                <c:pt idx="5">
                  <c:v>-1217979.9922897802</c:v>
                </c:pt>
                <c:pt idx="6">
                  <c:v>-1234168.877970696</c:v>
                </c:pt>
                <c:pt idx="7">
                  <c:v>-1248595.2753251086</c:v>
                </c:pt>
                <c:pt idx="8">
                  <c:v>-1260971.8508253326</c:v>
                </c:pt>
                <c:pt idx="9">
                  <c:v>-1271032.4686328555</c:v>
                </c:pt>
                <c:pt idx="10">
                  <c:v>-1278514.5207953681</c:v>
                </c:pt>
                <c:pt idx="11">
                  <c:v>-1283217.9099462675</c:v>
                </c:pt>
                <c:pt idx="12">
                  <c:v>-1284968.3236186914</c:v>
                </c:pt>
                <c:pt idx="13">
                  <c:v>-1283529.4122869328</c:v>
                </c:pt>
                <c:pt idx="14">
                  <c:v>-1269574.4353409123</c:v>
                </c:pt>
                <c:pt idx="15">
                  <c:v>-1252610.709750664</c:v>
                </c:pt>
                <c:pt idx="16">
                  <c:v>-1232474.1312100284</c:v>
                </c:pt>
                <c:pt idx="17">
                  <c:v>-1216809.7227185294</c:v>
                </c:pt>
                <c:pt idx="18">
                  <c:v>-1193913.8131702025</c:v>
                </c:pt>
                <c:pt idx="19">
                  <c:v>-1166723.4017456491</c:v>
                </c:pt>
                <c:pt idx="20">
                  <c:v>-1135203.1522255044</c:v>
                </c:pt>
                <c:pt idx="21">
                  <c:v>-1099323.1080543892</c:v>
                </c:pt>
                <c:pt idx="22">
                  <c:v>-1068858.5431914227</c:v>
                </c:pt>
                <c:pt idx="23">
                  <c:v>-1029933.4743698685</c:v>
                </c:pt>
                <c:pt idx="24">
                  <c:v>-985452.33881088719</c:v>
                </c:pt>
                <c:pt idx="25">
                  <c:v>-934935.32066927594</c:v>
                </c:pt>
                <c:pt idx="26">
                  <c:v>-879717.3448140946</c:v>
                </c:pt>
                <c:pt idx="27">
                  <c:v>-833344.28757301054</c:v>
                </c:pt>
                <c:pt idx="28">
                  <c:v>-779288.97439245565</c:v>
                </c:pt>
                <c:pt idx="29">
                  <c:v>-720464.71286472597</c:v>
                </c:pt>
                <c:pt idx="30">
                  <c:v>-656487.6895035546</c:v>
                </c:pt>
                <c:pt idx="31">
                  <c:v>-586837.81735460972</c:v>
                </c:pt>
                <c:pt idx="32">
                  <c:v>-511823.76274391415</c:v>
                </c:pt>
                <c:pt idx="33">
                  <c:v>-438561.66020804341</c:v>
                </c:pt>
                <c:pt idx="34">
                  <c:v>-356819.98688852764</c:v>
                </c:pt>
                <c:pt idx="35">
                  <c:v>-269138.08256838156</c:v>
                </c:pt>
                <c:pt idx="36">
                  <c:v>-175098.42454826314</c:v>
                </c:pt>
                <c:pt idx="37">
                  <c:v>-74170.37164690427</c:v>
                </c:pt>
                <c:pt idx="38">
                  <c:v>44359.899617453601</c:v>
                </c:pt>
                <c:pt idx="39">
                  <c:v>159532.65107993368</c:v>
                </c:pt>
                <c:pt idx="40">
                  <c:v>283641.74963748007</c:v>
                </c:pt>
                <c:pt idx="41">
                  <c:v>414179.78937079658</c:v>
                </c:pt>
                <c:pt idx="42">
                  <c:v>545207.20058599778</c:v>
                </c:pt>
                <c:pt idx="43">
                  <c:v>686492.6741730551</c:v>
                </c:pt>
                <c:pt idx="44">
                  <c:v>834693.17659882607</c:v>
                </c:pt>
                <c:pt idx="45">
                  <c:v>989249.92473845673</c:v>
                </c:pt>
                <c:pt idx="46">
                  <c:v>1150659.6901766283</c:v>
                </c:pt>
                <c:pt idx="47">
                  <c:v>1319444.9989589076</c:v>
                </c:pt>
                <c:pt idx="48">
                  <c:v>1496136.095596767</c:v>
                </c:pt>
                <c:pt idx="49">
                  <c:v>1667082.5885832931</c:v>
                </c:pt>
                <c:pt idx="50">
                  <c:v>1863115.9475282368</c:v>
                </c:pt>
                <c:pt idx="51">
                  <c:v>2066141.7396416645</c:v>
                </c:pt>
                <c:pt idx="52">
                  <c:v>2276490.8141197134</c:v>
                </c:pt>
                <c:pt idx="53">
                  <c:v>2494513.5112142977</c:v>
                </c:pt>
                <c:pt idx="54">
                  <c:v>2720710.4323881487</c:v>
                </c:pt>
                <c:pt idx="55">
                  <c:v>2950071.393318153</c:v>
                </c:pt>
                <c:pt idx="56">
                  <c:v>3189855.1009045662</c:v>
                </c:pt>
                <c:pt idx="57">
                  <c:v>3428884.5387976239</c:v>
                </c:pt>
                <c:pt idx="58">
                  <c:v>3678114.354393872</c:v>
                </c:pt>
                <c:pt idx="59">
                  <c:v>3935801.6507187732</c:v>
                </c:pt>
                <c:pt idx="60">
                  <c:v>4202575.3595146798</c:v>
                </c:pt>
                <c:pt idx="61">
                  <c:v>4473806.5812014351</c:v>
                </c:pt>
                <c:pt idx="62">
                  <c:v>4760869.9857055405</c:v>
                </c:pt>
                <c:pt idx="63">
                  <c:v>5054766.8702541031</c:v>
                </c:pt>
                <c:pt idx="64">
                  <c:v>5355784.1949605737</c:v>
                </c:pt>
                <c:pt idx="65">
                  <c:v>5656637.7427592566</c:v>
                </c:pt>
                <c:pt idx="66">
                  <c:v>5967477.7969275583</c:v>
                </c:pt>
                <c:pt idx="67">
                  <c:v>6281396.5729518449</c:v>
                </c:pt>
                <c:pt idx="68">
                  <c:v>6604759.9847392272</c:v>
                </c:pt>
                <c:pt idx="69">
                  <c:v>6934513.171060361</c:v>
                </c:pt>
                <c:pt idx="70">
                  <c:v>7271032.8965775855</c:v>
                </c:pt>
                <c:pt idx="71">
                  <c:v>7614719.7764969282</c:v>
                </c:pt>
                <c:pt idx="72">
                  <c:v>7965999.6829903983</c:v>
                </c:pt>
                <c:pt idx="73">
                  <c:v>8313497.2049073456</c:v>
                </c:pt>
                <c:pt idx="74">
                  <c:v>8674812.0415881276</c:v>
                </c:pt>
                <c:pt idx="75">
                  <c:v>9041953.062855199</c:v>
                </c:pt>
                <c:pt idx="76">
                  <c:v>9415059.4824376237</c:v>
                </c:pt>
                <c:pt idx="77">
                  <c:v>9794278.6450120676</c:v>
                </c:pt>
                <c:pt idx="78">
                  <c:v>10179766.313051609</c:v>
                </c:pt>
                <c:pt idx="79">
                  <c:v>10567092.138988027</c:v>
                </c:pt>
                <c:pt idx="80">
                  <c:v>10962091.704752009</c:v>
                </c:pt>
                <c:pt idx="81">
                  <c:v>11355407.082480062</c:v>
                </c:pt>
                <c:pt idx="82">
                  <c:v>11755909.458132653</c:v>
                </c:pt>
                <c:pt idx="83">
                  <c:v>12161979.908786859</c:v>
                </c:pt>
                <c:pt idx="84">
                  <c:v>12573896.876192279</c:v>
                </c:pt>
                <c:pt idx="85">
                  <c:v>12987560.461862484</c:v>
                </c:pt>
                <c:pt idx="86">
                  <c:v>13409905.981589667</c:v>
                </c:pt>
                <c:pt idx="87">
                  <c:v>13836639.386641851</c:v>
                </c:pt>
                <c:pt idx="88">
                  <c:v>14267816.63252504</c:v>
                </c:pt>
                <c:pt idx="89">
                  <c:v>14697118.042572174</c:v>
                </c:pt>
                <c:pt idx="90">
                  <c:v>15132778.140930898</c:v>
                </c:pt>
                <c:pt idx="91">
                  <c:v>15568926.34536585</c:v>
                </c:pt>
                <c:pt idx="92">
                  <c:v>16011029.441626886</c:v>
                </c:pt>
                <c:pt idx="93">
                  <c:v>16456885.444649128</c:v>
                </c:pt>
                <c:pt idx="94">
                  <c:v>16906618.016391944</c:v>
                </c:pt>
                <c:pt idx="95">
                  <c:v>17360362.145374749</c:v>
                </c:pt>
                <c:pt idx="96">
                  <c:v>17818264.761004776</c:v>
                </c:pt>
                <c:pt idx="97">
                  <c:v>18270563.692808691</c:v>
                </c:pt>
                <c:pt idx="98">
                  <c:v>18726867.892528217</c:v>
                </c:pt>
                <c:pt idx="99">
                  <c:v>19186460.887695923</c:v>
                </c:pt>
                <c:pt idx="100">
                  <c:v>19649323.119939484</c:v>
                </c:pt>
                <c:pt idx="101">
                  <c:v>20115438.423208494</c:v>
                </c:pt>
                <c:pt idx="102">
                  <c:v>20584794.094730906</c:v>
                </c:pt>
                <c:pt idx="103">
                  <c:v>21053481.226177864</c:v>
                </c:pt>
                <c:pt idx="104">
                  <c:v>21526715.393339366</c:v>
                </c:pt>
                <c:pt idx="105">
                  <c:v>21997094.670697644</c:v>
                </c:pt>
                <c:pt idx="106">
                  <c:v>22471827.544606946</c:v>
                </c:pt>
                <c:pt idx="107">
                  <c:v>22949465.579880115</c:v>
                </c:pt>
                <c:pt idx="108">
                  <c:v>23430062.574249044</c:v>
                </c:pt>
                <c:pt idx="109">
                  <c:v>23909976.302183811</c:v>
                </c:pt>
                <c:pt idx="110">
                  <c:v>24391300.753902242</c:v>
                </c:pt>
                <c:pt idx="111">
                  <c:v>24874763.917097919</c:v>
                </c:pt>
                <c:pt idx="112">
                  <c:v>25360303.764164213</c:v>
                </c:pt>
                <c:pt idx="113">
                  <c:v>25842378.15516929</c:v>
                </c:pt>
                <c:pt idx="114">
                  <c:v>26327841.240954388</c:v>
                </c:pt>
                <c:pt idx="115">
                  <c:v>26811682.939022638</c:v>
                </c:pt>
                <c:pt idx="116">
                  <c:v>27298760.44258843</c:v>
                </c:pt>
                <c:pt idx="117">
                  <c:v>27787618.937230561</c:v>
                </c:pt>
                <c:pt idx="118">
                  <c:v>28278199.996549137</c:v>
                </c:pt>
                <c:pt idx="119">
                  <c:v>28770447.219380606</c:v>
                </c:pt>
                <c:pt idx="120">
                  <c:v>29264306.261934176</c:v>
                </c:pt>
                <c:pt idx="121">
                  <c:v>29751279.095238678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581-4AC4-818E-D53EE0372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77056"/>
        <c:axId val="117379840"/>
        <c:extLst/>
      </c:areaChart>
      <c:catAx>
        <c:axId val="11767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379840"/>
        <c:crosses val="autoZero"/>
        <c:auto val="1"/>
        <c:lblAlgn val="ctr"/>
        <c:lblOffset val="100"/>
        <c:tickLblSkip val="12"/>
        <c:noMultiLvlLbl val="0"/>
      </c:catAx>
      <c:valAx>
        <c:axId val="1173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67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000000000001099" l="0.70000000000000095" r="0.70000000000000095" t="0.75000000000001099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/>
            </a:pPr>
            <a:r>
              <a:rPr lang="en-US" sz="1800" b="1" i="0"/>
              <a:t>Evolução das Despesas e % sobre receita - R$ mio</a:t>
            </a:r>
          </a:p>
        </c:rich>
      </c:tx>
      <c:layout>
        <c:manualLayout>
          <c:xMode val="edge"/>
          <c:yMode val="edge"/>
          <c:x val="0.14483920991943319"/>
          <c:y val="8.3694707160063483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645901056830062"/>
          <c:y val="0.18563003948831"/>
          <c:w val="0.7710184495501291"/>
          <c:h val="0.578820178024158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Franqueadora (novo)'!$G$84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8.84084084084084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FC-47A0-9A21-74966577DAAC}"/>
                </c:ext>
              </c:extLst>
            </c:dLbl>
            <c:dLbl>
              <c:idx val="2"/>
              <c:layout>
                <c:manualLayout>
                  <c:x val="-2.3756498714092374E-3"/>
                  <c:y val="0.114685994794954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FC-47A0-9A21-74966577DAAC}"/>
                </c:ext>
              </c:extLst>
            </c:dLbl>
            <c:dLbl>
              <c:idx val="3"/>
              <c:layout>
                <c:manualLayout>
                  <c:x val="1.4953783389619454E-3"/>
                  <c:y val="0.134407206920435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FC-47A0-9A21-74966577DAAC}"/>
                </c:ext>
              </c:extLst>
            </c:dLbl>
            <c:dLbl>
              <c:idx val="4"/>
              <c:layout>
                <c:manualLayout>
                  <c:x val="3.8127437790495453E-3"/>
                  <c:y val="0.2007702987777544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FC-47A0-9A21-74966577DAAC}"/>
                </c:ext>
              </c:extLst>
            </c:dLbl>
            <c:dLbl>
              <c:idx val="5"/>
              <c:layout>
                <c:manualLayout>
                  <c:x val="2.8420430683091182E-3"/>
                  <c:y val="0.2302723616756287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F5-416A-8A02-DBC0DCF0785A}"/>
                </c:ext>
              </c:extLst>
            </c:dLbl>
            <c:dLbl>
              <c:idx val="6"/>
              <c:layout>
                <c:manualLayout>
                  <c:x val="1.4953783389620003E-3"/>
                  <c:y val="0.1050903593988175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EE-4CD2-B954-85E7A630E861}"/>
                </c:ext>
              </c:extLst>
            </c:dLbl>
            <c:dLbl>
              <c:idx val="7"/>
              <c:layout>
                <c:manualLayout>
                  <c:x val="1.4953783389620003E-3"/>
                  <c:y val="0.1185061499603687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EE-4CD2-B954-85E7A630E861}"/>
                </c:ext>
              </c:extLst>
            </c:dLbl>
            <c:dLbl>
              <c:idx val="8"/>
              <c:layout>
                <c:manualLayout>
                  <c:x val="-1.4953783389620003E-3"/>
                  <c:y val="9.6146499024450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EE-4CD2-B954-85E7A630E861}"/>
                </c:ext>
              </c:extLst>
            </c:dLbl>
            <c:dLbl>
              <c:idx val="9"/>
              <c:layout>
                <c:manualLayout>
                  <c:x val="0"/>
                  <c:y val="0.105090359398817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EE-4CD2-B954-85E7A630E861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Franqueadora (novo)'!$F$85:$F$94</c:f>
              <c:strCache>
                <c:ptCount val="10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  <c:pt idx="7">
                  <c:v>Ano 8</c:v>
                </c:pt>
                <c:pt idx="8">
                  <c:v>Ano 9</c:v>
                </c:pt>
                <c:pt idx="9">
                  <c:v>Ano 10</c:v>
                </c:pt>
              </c:strCache>
            </c:strRef>
          </c:cat>
          <c:val>
            <c:numRef>
              <c:f>'Dashboard Franqueadora (novo)'!$G$85:$G$94</c:f>
              <c:numCache>
                <c:formatCode>#,##0.00</c:formatCode>
                <c:ptCount val="10"/>
                <c:pt idx="0">
                  <c:v>0.65330239478206131</c:v>
                </c:pt>
                <c:pt idx="1">
                  <c:v>1.1247176813225672</c:v>
                </c:pt>
                <c:pt idx="2">
                  <c:v>2.2192742582587823</c:v>
                </c:pt>
                <c:pt idx="3">
                  <c:v>3.4568005831794193</c:v>
                </c:pt>
                <c:pt idx="4">
                  <c:v>4.9950379081113239</c:v>
                </c:pt>
                <c:pt idx="5">
                  <c:v>6.5365244034654664</c:v>
                </c:pt>
                <c:pt idx="6">
                  <c:v>8.1452459170782756</c:v>
                </c:pt>
                <c:pt idx="7">
                  <c:v>9.7364890972761611</c:v>
                </c:pt>
                <c:pt idx="8">
                  <c:v>11.182103851885545</c:v>
                </c:pt>
                <c:pt idx="9">
                  <c:v>11.987352227102962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FC-47A0-9A21-74966577D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axId val="117454720"/>
        <c:axId val="117456256"/>
      </c:barChart>
      <c:lineChart>
        <c:grouping val="standard"/>
        <c:varyColors val="0"/>
        <c:ser>
          <c:idx val="1"/>
          <c:order val="1"/>
          <c:tx>
            <c:strRef>
              <c:f>'Dashboard Franqueadora (novo)'!$H$84</c:f>
              <c:strCache>
                <c:ptCount val="1"/>
                <c:pt idx="0">
                  <c:v>% sobre Receita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10"/>
            <c:spPr>
              <a:solidFill>
                <a:srgbClr val="590A0A"/>
              </a:solidFill>
              <a:ln>
                <a:solidFill>
                  <a:schemeClr val="tx1"/>
                </a:solidFill>
              </a:ln>
            </c:spPr>
          </c:marker>
          <c:dLbls>
            <c:dLbl>
              <c:idx val="3"/>
              <c:layout>
                <c:manualLayout>
                  <c:x val="-3.2127438261480207E-2"/>
                  <c:y val="-8.22887972514883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FC-47A0-9A21-74966577DAAC}"/>
                </c:ext>
              </c:extLst>
            </c:dLbl>
            <c:dLbl>
              <c:idx val="6"/>
              <c:layout>
                <c:manualLayout>
                  <c:x val="-3.5796296030276821E-2"/>
                  <c:y val="-4.1714657754731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F5-416A-8A02-DBC0DCF0785A}"/>
                </c:ext>
              </c:extLst>
            </c:dLbl>
            <c:dLbl>
              <c:idx val="7"/>
              <c:layout>
                <c:manualLayout>
                  <c:x val="-3.3622816600442321E-2"/>
                  <c:y val="-7.23642813203250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F5-416A-8A02-DBC0DCF0785A}"/>
                </c:ext>
              </c:extLst>
            </c:dLbl>
            <c:dLbl>
              <c:idx val="8"/>
              <c:layout>
                <c:manualLayout>
                  <c:x val="-2.9915102544097766E-2"/>
                  <c:y val="-5.9253074980184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EE-4CD2-B954-85E7A630E861}"/>
                </c:ext>
              </c:extLst>
            </c:dLbl>
            <c:dLbl>
              <c:idx val="9"/>
              <c:layout>
                <c:manualLayout>
                  <c:x val="-2.9915102544097766E-2"/>
                  <c:y val="-5.92530749801844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EE-4CD2-B954-85E7A630E86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Franqueadora (novo)'!$F$85:$F$94</c:f>
              <c:strCache>
                <c:ptCount val="10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  <c:pt idx="7">
                  <c:v>Ano 8</c:v>
                </c:pt>
                <c:pt idx="8">
                  <c:v>Ano 9</c:v>
                </c:pt>
                <c:pt idx="9">
                  <c:v>Ano 10</c:v>
                </c:pt>
              </c:strCache>
            </c:strRef>
          </c:cat>
          <c:val>
            <c:numRef>
              <c:f>'Dashboard Franqueadora (novo)'!$H$85:$H$94</c:f>
              <c:numCache>
                <c:formatCode>0%</c:formatCode>
                <c:ptCount val="10"/>
                <c:pt idx="0">
                  <c:v>1.0439801339222903</c:v>
                </c:pt>
                <c:pt idx="1">
                  <c:v>0.5580160006021635</c:v>
                </c:pt>
                <c:pt idx="2">
                  <c:v>0.49962494701509996</c:v>
                </c:pt>
                <c:pt idx="3">
                  <c:v>0.43141297890707098</c:v>
                </c:pt>
                <c:pt idx="4">
                  <c:v>0.38924115854157004</c:v>
                </c:pt>
                <c:pt idx="5">
                  <c:v>0.35937667139058505</c:v>
                </c:pt>
                <c:pt idx="6">
                  <c:v>0.34246989078674728</c:v>
                </c:pt>
                <c:pt idx="7">
                  <c:v>0.33178012190500816</c:v>
                </c:pt>
                <c:pt idx="8">
                  <c:v>0.32432695991748811</c:v>
                </c:pt>
                <c:pt idx="9">
                  <c:v>0.30982367072167827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AFC-47A0-9A21-74966577D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80832"/>
        <c:axId val="117478912"/>
      </c:lineChart>
      <c:catAx>
        <c:axId val="11745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17456256"/>
        <c:crosses val="autoZero"/>
        <c:auto val="1"/>
        <c:lblAlgn val="ctr"/>
        <c:lblOffset val="100"/>
        <c:noMultiLvlLbl val="0"/>
      </c:catAx>
      <c:valAx>
        <c:axId val="11745625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 b="1"/>
                </a:pPr>
                <a:r>
                  <a:rPr lang="en-US" sz="1100" b="1"/>
                  <a:t>Despesas  Totais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17454720"/>
        <c:crosses val="autoZero"/>
        <c:crossBetween val="between"/>
      </c:valAx>
      <c:valAx>
        <c:axId val="11747891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100" b="1"/>
                </a:pPr>
                <a:r>
                  <a:rPr lang="en-US" sz="1100" b="1"/>
                  <a:t>% sobre Receita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17480832"/>
        <c:crosses val="max"/>
        <c:crossBetween val="between"/>
      </c:valAx>
      <c:catAx>
        <c:axId val="117480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7478912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1099" l="0.70000000000000095" r="0.70000000000000095" t="0.75000000000001099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/>
            </a:pPr>
            <a:r>
              <a:rPr lang="pt-BR" sz="1800" b="1" i="0"/>
              <a:t>Participação</a:t>
            </a:r>
            <a:r>
              <a:rPr lang="pt-BR" sz="1800" b="1" i="0" baseline="0"/>
              <a:t> das fontes de receita</a:t>
            </a:r>
            <a:endParaRPr lang="pt-BR" sz="1800" b="1" i="0"/>
          </a:p>
        </c:rich>
      </c:tx>
      <c:layout>
        <c:manualLayout>
          <c:xMode val="edge"/>
          <c:yMode val="edge"/>
          <c:x val="0.2095953890104042"/>
          <c:y val="9.9207318367232756E-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662259097383E-2"/>
          <c:y val="0.21254657828380999"/>
          <c:w val="0.50220014927569701"/>
          <c:h val="0.66006123882747303"/>
        </c:manualLayout>
      </c:layout>
      <c:pie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E109-4808-8BCE-B557AA5ECA82}"/>
              </c:ext>
            </c:extLst>
          </c:dPt>
          <c:dPt>
            <c:idx val="1"/>
            <c:bubble3D val="0"/>
            <c:explosion val="2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E109-4808-8BCE-B557AA5ECA8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600" b="1" i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109-4808-8BCE-B557AA5ECA82}"/>
                </c:ext>
              </c:extLst>
            </c:dLbl>
            <c:dLbl>
              <c:idx val="1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600" b="1" i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109-4808-8BCE-B557AA5ECA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 i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Franqueadora (novo)'!$B$124:$B$125</c:f>
              <c:strCache>
                <c:ptCount val="2"/>
                <c:pt idx="0">
                  <c:v>Royalties</c:v>
                </c:pt>
                <c:pt idx="1">
                  <c:v>Taxa de Franquia</c:v>
                </c:pt>
              </c:strCache>
            </c:strRef>
          </c:cat>
          <c:val>
            <c:numRef>
              <c:f>'Dashboard Franqueadora (novo)'!$D$124:$D$125</c:f>
              <c:numCache>
                <c:formatCode>0%</c:formatCode>
                <c:ptCount val="2"/>
                <c:pt idx="0">
                  <c:v>0.87491471894799211</c:v>
                </c:pt>
                <c:pt idx="1">
                  <c:v>0.125085281052008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09-4808-8BCE-B557AA5ECA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1363894620055104"/>
          <c:y val="0.16551053256008799"/>
          <c:w val="0.36034966259213902"/>
          <c:h val="0.349666890675428"/>
        </c:manualLayout>
      </c:layout>
      <c:overlay val="0"/>
      <c:txPr>
        <a:bodyPr/>
        <a:lstStyle/>
        <a:p>
          <a:pPr>
            <a:defRPr sz="1200" b="1"/>
          </a:pPr>
          <a:endParaRPr lang="pt-BR"/>
        </a:p>
      </c:txPr>
    </c:legend>
    <c:plotVisOnly val="1"/>
    <c:dispBlanksAs val="zero"/>
    <c:showDLblsOverMax val="0"/>
  </c:chart>
  <c:spPr>
    <a:ln>
      <a:solidFill>
        <a:schemeClr val="tx1">
          <a:lumMod val="50000"/>
          <a:lumOff val="50000"/>
        </a:schemeClr>
      </a:solidFill>
    </a:ln>
  </c:spPr>
  <c:printSettings>
    <c:headerFooter/>
    <c:pageMargins b="0.78740157499999996" l="0.511811024" r="0.511811024" t="0.78740157499999996" header="0.31496062000000702" footer="0.314960620000007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/>
            </a:pPr>
            <a:r>
              <a:rPr lang="en-US" sz="1800" b="1" i="0"/>
              <a:t>Evolução de Arrecadação de Verba de Marketing</a:t>
            </a:r>
            <a:r>
              <a:rPr lang="en-US" sz="1800" b="1" i="0" baseline="0"/>
              <a:t> Nacional - em R$</a:t>
            </a:r>
            <a:endParaRPr lang="en-US" sz="1800" b="1" i="0"/>
          </a:p>
        </c:rich>
      </c:tx>
      <c:layout>
        <c:manualLayout>
          <c:xMode val="edge"/>
          <c:yMode val="edge"/>
          <c:x val="0.14533657734035899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066183874168569"/>
          <c:y val="0.17272134249784701"/>
          <c:w val="0.77173903009670541"/>
          <c:h val="0.643085592679293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Franqueadora (novo)'!$C$84</c:f>
              <c:strCache>
                <c:ptCount val="1"/>
                <c:pt idx="0">
                  <c:v>Receitas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dLbl>
              <c:idx val="1"/>
              <c:layout>
                <c:manualLayout>
                  <c:x val="-7.337461281959794E-3"/>
                  <c:y val="-2.09250921695422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29-4768-8FCF-111BAC796D07}"/>
                </c:ext>
              </c:extLst>
            </c:dLbl>
            <c:dLbl>
              <c:idx val="2"/>
              <c:layout>
                <c:manualLayout>
                  <c:x val="-6.5942171576780307E-3"/>
                  <c:y val="-4.82075603489783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29-4768-8FCF-111BAC796D07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Franqueadora (novo)'!$O$85:$O$94</c:f>
              <c:strCache>
                <c:ptCount val="10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  <c:pt idx="7">
                  <c:v>Ano 8</c:v>
                </c:pt>
                <c:pt idx="8">
                  <c:v>Ano 9</c:v>
                </c:pt>
                <c:pt idx="9">
                  <c:v>Ano 10</c:v>
                </c:pt>
              </c:strCache>
            </c:strRef>
          </c:cat>
          <c:val>
            <c:numRef>
              <c:f>'Dashboard Franqueadora (novo)'!$P$85:$P$94</c:f>
              <c:numCache>
                <c:formatCode>#,##0</c:formatCode>
                <c:ptCount val="10"/>
                <c:pt idx="0">
                  <c:v>57950.738025495375</c:v>
                </c:pt>
                <c:pt idx="1">
                  <c:v>308467.86395298399</c:v>
                </c:pt>
                <c:pt idx="2">
                  <c:v>818117.56624675193</c:v>
                </c:pt>
                <c:pt idx="3">
                  <c:v>1613903.7109928315</c:v>
                </c:pt>
                <c:pt idx="4">
                  <c:v>2721979.0205584476</c:v>
                </c:pt>
                <c:pt idx="5">
                  <c:v>4063355.238804671</c:v>
                </c:pt>
                <c:pt idx="6">
                  <c:v>5464675.1965964288</c:v>
                </c:pt>
                <c:pt idx="7">
                  <c:v>6859372.7054694332</c:v>
                </c:pt>
                <c:pt idx="8">
                  <c:v>7930690.2092101751</c:v>
                </c:pt>
                <c:pt idx="9">
                  <c:v>8269150.4261964234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9-4768-8FCF-111BAC796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axId val="117561600"/>
        <c:axId val="125120512"/>
      </c:barChart>
      <c:lineChart>
        <c:grouping val="standard"/>
        <c:varyColors val="0"/>
        <c:ser>
          <c:idx val="1"/>
          <c:order val="1"/>
          <c:tx>
            <c:strRef>
              <c:f>'Dashboard Franqueadora (novo)'!$D$84</c:f>
              <c:strCache>
                <c:ptCount val="1"/>
                <c:pt idx="0">
                  <c:v>% Crescimento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diamond"/>
            <c:size val="7"/>
            <c:spPr>
              <a:solidFill>
                <a:srgbClr val="590A0A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>
                <c:manualLayout>
                  <c:x val="-3.816327425708186E-2"/>
                  <c:y val="-0.187999982980811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00-47C0-ACF2-9AD57B198E42}"/>
                </c:ext>
              </c:extLst>
            </c:dLbl>
            <c:dLbl>
              <c:idx val="2"/>
              <c:layout>
                <c:manualLayout>
                  <c:x val="-4.73594281785506E-2"/>
                  <c:y val="8.085519786037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29-4768-8FCF-111BAC796D07}"/>
                </c:ext>
              </c:extLst>
            </c:dLbl>
            <c:dLbl>
              <c:idx val="3"/>
              <c:layout>
                <c:manualLayout>
                  <c:x val="-5.1626238819028503E-2"/>
                  <c:y val="-7.0065376785230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29-4768-8FCF-111BAC796D07}"/>
                </c:ext>
              </c:extLst>
            </c:dLbl>
            <c:dLbl>
              <c:idx val="4"/>
              <c:layout>
                <c:manualLayout>
                  <c:x val="-5.1626238819028503E-2"/>
                  <c:y val="-7.4248384354497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29-4768-8FCF-111BAC796D07}"/>
                </c:ext>
              </c:extLst>
            </c:dLbl>
            <c:dLbl>
              <c:idx val="5"/>
              <c:layout>
                <c:manualLayout>
                  <c:x val="-3.6618997888807361E-2"/>
                  <c:y val="6.11612901395784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D0-41D8-8ED3-36A0DE82B48D}"/>
                </c:ext>
              </c:extLst>
            </c:dLbl>
            <c:dLbl>
              <c:idx val="6"/>
              <c:layout>
                <c:manualLayout>
                  <c:x val="-3.3159860312778941E-2"/>
                  <c:y val="5.18354840150817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D0-41D8-8ED3-36A0DE82B48D}"/>
                </c:ext>
              </c:extLst>
            </c:dLbl>
            <c:dLbl>
              <c:idx val="7"/>
              <c:layout>
                <c:manualLayout>
                  <c:x val="-4.8674935429166503E-2"/>
                  <c:y val="-7.4248384354497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="http://schemas.microsoft.com/office/drawing/2014/chart"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D0-41D8-8ED3-36A0DE82B48D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Franqueadora (novo)'!$B$85:$B$94</c:f>
              <c:strCache>
                <c:ptCount val="10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  <c:pt idx="5">
                  <c:v>Ano 6</c:v>
                </c:pt>
                <c:pt idx="6">
                  <c:v>Ano 7</c:v>
                </c:pt>
                <c:pt idx="7">
                  <c:v>Ano 8</c:v>
                </c:pt>
                <c:pt idx="8">
                  <c:v>Ano 9</c:v>
                </c:pt>
                <c:pt idx="9">
                  <c:v>Ano 10</c:v>
                </c:pt>
              </c:strCache>
            </c:strRef>
          </c:cat>
          <c:val>
            <c:numRef>
              <c:f>'Dashboard Franqueadora (novo)'!$Q$85:$Q$94</c:f>
              <c:numCache>
                <c:formatCode>0%</c:formatCode>
                <c:ptCount val="10"/>
                <c:pt idx="0" formatCode="General">
                  <c:v>0</c:v>
                </c:pt>
                <c:pt idx="1">
                  <c:v>4.3229324502696382</c:v>
                </c:pt>
                <c:pt idx="2">
                  <c:v>1.6521970741543686</c:v>
                </c:pt>
                <c:pt idx="3">
                  <c:v>0.97270389682118497</c:v>
                </c:pt>
                <c:pt idx="4">
                  <c:v>0.68658080529721133</c:v>
                </c:pt>
                <c:pt idx="5">
                  <c:v>0.49279447347504668</c:v>
                </c:pt>
                <c:pt idx="6">
                  <c:v>0.34486769564454534</c:v>
                </c:pt>
                <c:pt idx="7">
                  <c:v>0.25522056823096562</c:v>
                </c:pt>
                <c:pt idx="8">
                  <c:v>0.15618301406577739</c:v>
                </c:pt>
                <c:pt idx="9">
                  <c:v>4.2677271215711299E-2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29-4768-8FCF-111BAC796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24608"/>
        <c:axId val="125122432"/>
      </c:lineChart>
      <c:catAx>
        <c:axId val="117561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25120512"/>
        <c:crosses val="autoZero"/>
        <c:auto val="1"/>
        <c:lblAlgn val="ctr"/>
        <c:lblOffset val="100"/>
        <c:noMultiLvlLbl val="0"/>
      </c:catAx>
      <c:valAx>
        <c:axId val="1251205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 b="1"/>
                </a:pPr>
                <a:r>
                  <a:rPr lang="en-US" sz="1100" b="1" i="0"/>
                  <a:t>Receita Total 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pt-BR"/>
          </a:p>
        </c:txPr>
        <c:crossAx val="117561600"/>
        <c:crosses val="autoZero"/>
        <c:crossBetween val="between"/>
      </c:valAx>
      <c:valAx>
        <c:axId val="125122432"/>
        <c:scaling>
          <c:orientation val="minMax"/>
          <c:max val="0.9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100" b="1"/>
                </a:pPr>
                <a:r>
                  <a:rPr lang="en-US" sz="1100" b="1"/>
                  <a:t>% Crescimento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125124608"/>
        <c:crosses val="max"/>
        <c:crossBetween val="between"/>
        <c:majorUnit val="0.1"/>
      </c:valAx>
      <c:catAx>
        <c:axId val="125124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25122432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spPr>
    <a:ln>
      <a:solidFill>
        <a:schemeClr val="tx1">
          <a:lumMod val="50000"/>
          <a:lumOff val="50000"/>
        </a:schemeClr>
      </a:solidFill>
    </a:ln>
  </c:spPr>
  <c:printSettings>
    <c:headerFooter/>
    <c:pageMargins b="0.75000000000001099" l="0.70000000000000095" r="0.70000000000000095" t="0.75000000000001099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11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26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3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3">
      <a:schemeClr val="dk1"/>
    </cs:effectRef>
    <cs:fontRef idx="minor">
      <a:schemeClr val="tx1"/>
    </cs:fontRef>
  </cs:dataPoint3D>
  <cs:dataPointLine>
    <cs:lnRef idx="1">
      <cs:styleClr val="auto"/>
    </cs:lnRef>
    <cs:lineWidthScale>7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3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3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3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1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1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image" Target="../media/image2.jpeg"/><Relationship Id="rId3" Type="http://schemas.openxmlformats.org/officeDocument/2006/relationships/hyperlink" Target="#'Despesas Fixas'!A1"/><Relationship Id="rId7" Type="http://schemas.openxmlformats.org/officeDocument/2006/relationships/hyperlink" Target="#'Recursos Humanos'!A1"/><Relationship Id="rId12" Type="http://schemas.openxmlformats.org/officeDocument/2006/relationships/image" Target="../media/image1.png"/><Relationship Id="rId2" Type="http://schemas.openxmlformats.org/officeDocument/2006/relationships/hyperlink" Target="#'Investimento Inicial'!A1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11" Type="http://schemas.openxmlformats.org/officeDocument/2006/relationships/chart" Target="../charts/chart4.xml"/><Relationship Id="rId5" Type="http://schemas.openxmlformats.org/officeDocument/2006/relationships/hyperlink" Target="#DRE!A1"/><Relationship Id="rId10" Type="http://schemas.openxmlformats.org/officeDocument/2006/relationships/hyperlink" Target="#Financiamento!A1"/><Relationship Id="rId4" Type="http://schemas.openxmlformats.org/officeDocument/2006/relationships/hyperlink" Target="#Receita!A1"/><Relationship Id="rId9" Type="http://schemas.openxmlformats.org/officeDocument/2006/relationships/hyperlink" Target="#'Fluxo de Caixa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Dashboard Franqueado (10anos)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Dashboard Franqueado (10anos)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Dashboard Franqueado (10anos)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Dashboard Franqueado (10anos)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Dashboard Franqueado (10anos)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3.png"/><Relationship Id="rId1" Type="http://schemas.openxmlformats.org/officeDocument/2006/relationships/hyperlink" Target="#'Dashboard Franqueado (10anos)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Dashboard Franqueado (10anos)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Dashboard Franqueado (10anos)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4.png"/><Relationship Id="rId1" Type="http://schemas.openxmlformats.org/officeDocument/2006/relationships/hyperlink" Target="#'Dashboard Franqueado (10anos)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DRE Franqueadora'!A1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image" Target="../media/image2.jpeg"/><Relationship Id="rId5" Type="http://schemas.openxmlformats.org/officeDocument/2006/relationships/chart" Target="../charts/chart9.xml"/><Relationship Id="rId10" Type="http://schemas.openxmlformats.org/officeDocument/2006/relationships/image" Target="../media/image1.png"/><Relationship Id="rId4" Type="http://schemas.openxmlformats.org/officeDocument/2006/relationships/chart" Target="../charts/chart8.xml"/><Relationship Id="rId9" Type="http://schemas.openxmlformats.org/officeDocument/2006/relationships/hyperlink" Target="#Premissas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DRE Franqueadora'!A1"/><Relationship Id="rId1" Type="http://schemas.openxmlformats.org/officeDocument/2006/relationships/hyperlink" Target="#'Dashboard Franqueadora (novo)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Dashboard Franqueadora (novo)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15423</xdr:colOff>
      <xdr:row>5</xdr:row>
      <xdr:rowOff>256721</xdr:rowOff>
    </xdr:from>
    <xdr:to>
      <xdr:col>17</xdr:col>
      <xdr:colOff>1148899</xdr:colOff>
      <xdr:row>22</xdr:row>
      <xdr:rowOff>24947</xdr:rowOff>
    </xdr:to>
    <xdr:graphicFrame macro="">
      <xdr:nvGraphicFramePr>
        <xdr:cNvPr id="2" name="Gráfico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66674</xdr:colOff>
      <xdr:row>52</xdr:row>
      <xdr:rowOff>66675</xdr:rowOff>
    </xdr:from>
    <xdr:to>
      <xdr:col>10</xdr:col>
      <xdr:colOff>609601</xdr:colOff>
      <xdr:row>55</xdr:row>
      <xdr:rowOff>76200</xdr:rowOff>
    </xdr:to>
    <xdr:sp macro="" textlink="">
      <xdr:nvSpPr>
        <xdr:cNvPr id="4" name="Retângulo de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4137024" y="8988425"/>
          <a:ext cx="2181227" cy="428625"/>
        </a:xfrm>
        <a:prstGeom prst="roundRect">
          <a:avLst/>
        </a:prstGeom>
        <a:solidFill>
          <a:schemeClr val="tx1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Investimento Inicial</a:t>
          </a:r>
        </a:p>
      </xdr:txBody>
    </xdr:sp>
    <xdr:clientData/>
  </xdr:twoCellAnchor>
  <xdr:twoCellAnchor>
    <xdr:from>
      <xdr:col>10</xdr:col>
      <xdr:colOff>743494</xdr:colOff>
      <xdr:row>52</xdr:row>
      <xdr:rowOff>66675</xdr:rowOff>
    </xdr:from>
    <xdr:to>
      <xdr:col>13</xdr:col>
      <xdr:colOff>165356</xdr:colOff>
      <xdr:row>55</xdr:row>
      <xdr:rowOff>76200</xdr:rowOff>
    </xdr:to>
    <xdr:sp macro="" textlink="">
      <xdr:nvSpPr>
        <xdr:cNvPr id="5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452144" y="8988425"/>
          <a:ext cx="2177762" cy="428625"/>
        </a:xfrm>
        <a:prstGeom prst="roundRect">
          <a:avLst/>
        </a:prstGeom>
        <a:solidFill>
          <a:schemeClr val="tx1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Despesas</a:t>
          </a:r>
          <a:r>
            <a:rPr lang="pt-BR" sz="1200" b="1" baseline="0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   Fixas</a:t>
          </a:r>
          <a:endParaRPr lang="pt-BR" sz="1200" b="1">
            <a:solidFill>
              <a:schemeClr val="bg1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15</xdr:col>
      <xdr:colOff>262207</xdr:colOff>
      <xdr:row>52</xdr:row>
      <xdr:rowOff>56092</xdr:rowOff>
    </xdr:from>
    <xdr:to>
      <xdr:col>17</xdr:col>
      <xdr:colOff>165100</xdr:colOff>
      <xdr:row>55</xdr:row>
      <xdr:rowOff>76200</xdr:rowOff>
    </xdr:to>
    <xdr:sp macro="" textlink="">
      <xdr:nvSpPr>
        <xdr:cNvPr id="6" name="Retângulo de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10949257" y="8977842"/>
          <a:ext cx="861743" cy="439208"/>
        </a:xfrm>
        <a:prstGeom prst="roundRect">
          <a:avLst/>
        </a:prstGeom>
        <a:solidFill>
          <a:schemeClr val="tx1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Receitas</a:t>
          </a:r>
        </a:p>
      </xdr:txBody>
    </xdr:sp>
    <xdr:clientData/>
  </xdr:twoCellAnchor>
  <xdr:twoCellAnchor>
    <xdr:from>
      <xdr:col>17</xdr:col>
      <xdr:colOff>254000</xdr:colOff>
      <xdr:row>52</xdr:row>
      <xdr:rowOff>58208</xdr:rowOff>
    </xdr:from>
    <xdr:to>
      <xdr:col>18</xdr:col>
      <xdr:colOff>469900</xdr:colOff>
      <xdr:row>55</xdr:row>
      <xdr:rowOff>76200</xdr:rowOff>
    </xdr:to>
    <xdr:sp macro="" textlink="">
      <xdr:nvSpPr>
        <xdr:cNvPr id="7" name="Retângulo de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11899900" y="8979958"/>
          <a:ext cx="863600" cy="437092"/>
        </a:xfrm>
        <a:prstGeom prst="roundRect">
          <a:avLst/>
        </a:prstGeom>
        <a:solidFill>
          <a:schemeClr val="tx1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DRE</a:t>
          </a:r>
        </a:p>
      </xdr:txBody>
    </xdr:sp>
    <xdr:clientData/>
  </xdr:twoCellAnchor>
  <xdr:twoCellAnchor>
    <xdr:from>
      <xdr:col>17</xdr:col>
      <xdr:colOff>1290035</xdr:colOff>
      <xdr:row>5</xdr:row>
      <xdr:rowOff>270632</xdr:rowOff>
    </xdr:from>
    <xdr:to>
      <xdr:col>24</xdr:col>
      <xdr:colOff>1317098</xdr:colOff>
      <xdr:row>21</xdr:row>
      <xdr:rowOff>93361</xdr:rowOff>
    </xdr:to>
    <xdr:graphicFrame macro="">
      <xdr:nvGraphicFramePr>
        <xdr:cNvPr id="8" name="Gráfico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49</xdr:row>
          <xdr:rowOff>152400</xdr:rowOff>
        </xdr:from>
        <xdr:to>
          <xdr:col>24</xdr:col>
          <xdr:colOff>1362075</xdr:colOff>
          <xdr:row>56</xdr:row>
          <xdr:rowOff>47625</xdr:rowOff>
        </xdr:to>
        <xdr:sp macro="" textlink="">
          <xdr:nvSpPr>
            <xdr:cNvPr id="99329" name="Group Box 2" hidden="1">
              <a:extLst>
                <a:ext uri="{63B3BB69-23CF-44E3-9099-C40C66FF867C}">
                  <a14:compatExt spid="_x0000_s99329"/>
                </a:ext>
                <a:ext uri="{FF2B5EF4-FFF2-40B4-BE49-F238E27FC236}">
                  <a16:creationId xmlns:a16="http://schemas.microsoft.com/office/drawing/2014/main" id="{00000000-0008-0000-0100-0000018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DETALHES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5</xdr:row>
          <xdr:rowOff>219075</xdr:rowOff>
        </xdr:from>
        <xdr:to>
          <xdr:col>24</xdr:col>
          <xdr:colOff>1362075</xdr:colOff>
          <xdr:row>56</xdr:row>
          <xdr:rowOff>66675</xdr:rowOff>
        </xdr:to>
        <xdr:sp macro="" textlink="">
          <xdr:nvSpPr>
            <xdr:cNvPr id="99330" name="Group Box 1" descr="RESULTADOS" hidden="1">
              <a:extLst>
                <a:ext uri="{63B3BB69-23CF-44E3-9099-C40C66FF867C}">
                  <a14:compatExt spid="_x0000_s99330"/>
                </a:ext>
                <a:ext uri="{FF2B5EF4-FFF2-40B4-BE49-F238E27FC236}">
                  <a16:creationId xmlns:a16="http://schemas.microsoft.com/office/drawing/2014/main" id="{00000000-0008-0000-0100-0000028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RESULTADOS</a:t>
              </a:r>
            </a:p>
          </xdr:txBody>
        </xdr:sp>
        <xdr:clientData/>
      </xdr:twoCellAnchor>
    </mc:Choice>
    <mc:Fallback/>
  </mc:AlternateContent>
  <xdr:twoCellAnchor>
    <xdr:from>
      <xdr:col>13</xdr:col>
      <xdr:colOff>254001</xdr:colOff>
      <xdr:row>52</xdr:row>
      <xdr:rowOff>63500</xdr:rowOff>
    </xdr:from>
    <xdr:to>
      <xdr:col>15</xdr:col>
      <xdr:colOff>173279</xdr:colOff>
      <xdr:row>55</xdr:row>
      <xdr:rowOff>73025</xdr:rowOff>
    </xdr:to>
    <xdr:sp macro="" textlink="">
      <xdr:nvSpPr>
        <xdr:cNvPr id="12" name="Retângulo de cantos arredondados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8718551" y="8985250"/>
          <a:ext cx="2141778" cy="428625"/>
        </a:xfrm>
        <a:prstGeom prst="roundRect">
          <a:avLst/>
        </a:prstGeom>
        <a:solidFill>
          <a:schemeClr val="tx1"/>
        </a:solidFill>
        <a:ln>
          <a:noFill/>
          <a:headEnd type="none" w="med" len="med"/>
          <a:tailEnd type="none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Recursos Humanos</a:t>
          </a:r>
        </a:p>
      </xdr:txBody>
    </xdr:sp>
    <xdr:clientData/>
  </xdr:twoCellAnchor>
  <xdr:twoCellAnchor>
    <xdr:from>
      <xdr:col>9</xdr:col>
      <xdr:colOff>46870</xdr:colOff>
      <xdr:row>23</xdr:row>
      <xdr:rowOff>0</xdr:rowOff>
    </xdr:from>
    <xdr:to>
      <xdr:col>17</xdr:col>
      <xdr:colOff>1176113</xdr:colOff>
      <xdr:row>40</xdr:row>
      <xdr:rowOff>0</xdr:rowOff>
    </xdr:to>
    <xdr:graphicFrame macro="">
      <xdr:nvGraphicFramePr>
        <xdr:cNvPr id="13" name="Gráfico 8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584200</xdr:colOff>
      <xdr:row>52</xdr:row>
      <xdr:rowOff>58208</xdr:rowOff>
    </xdr:from>
    <xdr:to>
      <xdr:col>19</xdr:col>
      <xdr:colOff>520700</xdr:colOff>
      <xdr:row>55</xdr:row>
      <xdr:rowOff>101600</xdr:rowOff>
    </xdr:to>
    <xdr:sp macro="" textlink="">
      <xdr:nvSpPr>
        <xdr:cNvPr id="14" name="Retângulo de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12877800" y="8979958"/>
          <a:ext cx="1397000" cy="462492"/>
        </a:xfrm>
        <a:prstGeom prst="roundRect">
          <a:avLst/>
        </a:prstGeom>
        <a:solidFill>
          <a:schemeClr val="tx1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Fluxo</a:t>
          </a:r>
          <a:r>
            <a:rPr lang="pt-BR" sz="1200" b="1" baseline="0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 de Caixa</a:t>
          </a:r>
          <a:endParaRPr lang="pt-BR" sz="1200" b="1">
            <a:solidFill>
              <a:schemeClr val="bg1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20</xdr:col>
      <xdr:colOff>105833</xdr:colOff>
      <xdr:row>52</xdr:row>
      <xdr:rowOff>52916</xdr:rowOff>
    </xdr:from>
    <xdr:to>
      <xdr:col>21</xdr:col>
      <xdr:colOff>926041</xdr:colOff>
      <xdr:row>56</xdr:row>
      <xdr:rowOff>-1</xdr:rowOff>
    </xdr:to>
    <xdr:sp macro="" textlink="">
      <xdr:nvSpPr>
        <xdr:cNvPr id="15" name="Retângulo de cantos arredondados 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13639271" y="8122708"/>
          <a:ext cx="1468437" cy="502708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4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Financiamento</a:t>
          </a:r>
        </a:p>
      </xdr:txBody>
    </xdr:sp>
    <xdr:clientData/>
  </xdr:twoCellAnchor>
  <xdr:twoCellAnchor>
    <xdr:from>
      <xdr:col>17</xdr:col>
      <xdr:colOff>1304020</xdr:colOff>
      <xdr:row>22</xdr:row>
      <xdr:rowOff>119063</xdr:rowOff>
    </xdr:from>
    <xdr:to>
      <xdr:col>24</xdr:col>
      <xdr:colOff>1338493</xdr:colOff>
      <xdr:row>39</xdr:row>
      <xdr:rowOff>105834</xdr:rowOff>
    </xdr:to>
    <xdr:graphicFrame macro="">
      <xdr:nvGraphicFramePr>
        <xdr:cNvPr id="16" name="Gráfico 8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21</xdr:col>
      <xdr:colOff>1469572</xdr:colOff>
      <xdr:row>51</xdr:row>
      <xdr:rowOff>9714</xdr:rowOff>
    </xdr:from>
    <xdr:to>
      <xdr:col>22</xdr:col>
      <xdr:colOff>558438</xdr:colOff>
      <xdr:row>55</xdr:row>
      <xdr:rowOff>28385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/>
      </xdr:blipFill>
      <xdr:spPr>
        <a:xfrm>
          <a:off x="15947572" y="7988943"/>
          <a:ext cx="1211580" cy="541185"/>
        </a:xfrm>
        <a:prstGeom prst="rect">
          <a:avLst/>
        </a:prstGeom>
      </xdr:spPr>
    </xdr:pic>
    <xdr:clientData/>
  </xdr:twoCellAnchor>
  <xdr:twoCellAnchor editAs="oneCell">
    <xdr:from>
      <xdr:col>9</xdr:col>
      <xdr:colOff>1839827</xdr:colOff>
      <xdr:row>43</xdr:row>
      <xdr:rowOff>21771</xdr:rowOff>
    </xdr:from>
    <xdr:to>
      <xdr:col>11</xdr:col>
      <xdr:colOff>206827</xdr:colOff>
      <xdr:row>48</xdr:row>
      <xdr:rowOff>32657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FB47659-6A29-4DE1-AB53-B1A5A1AA0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827" y="6629400"/>
          <a:ext cx="2220543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668193</xdr:colOff>
      <xdr:row>0</xdr:row>
      <xdr:rowOff>269874</xdr:rowOff>
    </xdr:to>
    <xdr:sp macro="" textlink="">
      <xdr:nvSpPr>
        <xdr:cNvPr id="6" name="Retângulo de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203200" y="0"/>
          <a:ext cx="668193" cy="269874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9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RESUMO</a:t>
          </a:r>
        </a:p>
      </xdr:txBody>
    </xdr:sp>
    <xdr:clientData/>
  </xdr:twoCellAnchor>
  <xdr:twoCellAnchor editAs="oneCell">
    <xdr:from>
      <xdr:col>4</xdr:col>
      <xdr:colOff>978477</xdr:colOff>
      <xdr:row>0</xdr:row>
      <xdr:rowOff>0</xdr:rowOff>
    </xdr:from>
    <xdr:to>
      <xdr:col>6</xdr:col>
      <xdr:colOff>127289</xdr:colOff>
      <xdr:row>1</xdr:row>
      <xdr:rowOff>136038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A7E8D71-CA16-4F33-8C67-2B46E473E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0795" y="0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668193</xdr:colOff>
      <xdr:row>0</xdr:row>
      <xdr:rowOff>269874</xdr:rowOff>
    </xdr:to>
    <xdr:sp macro="" textlink="">
      <xdr:nvSpPr>
        <xdr:cNvPr id="3" name="Retângulo de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 bwMode="auto">
        <a:xfrm>
          <a:off x="107950" y="0"/>
          <a:ext cx="668193" cy="269874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9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RESUMO</a:t>
          </a:r>
        </a:p>
      </xdr:txBody>
    </xdr:sp>
    <xdr:clientData/>
  </xdr:twoCellAnchor>
  <xdr:twoCellAnchor editAs="oneCell">
    <xdr:from>
      <xdr:col>2</xdr:col>
      <xdr:colOff>721178</xdr:colOff>
      <xdr:row>0</xdr:row>
      <xdr:rowOff>0</xdr:rowOff>
    </xdr:from>
    <xdr:to>
      <xdr:col>4</xdr:col>
      <xdr:colOff>502103</xdr:colOff>
      <xdr:row>0</xdr:row>
      <xdr:rowOff>742174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5770757-7047-491A-A2F6-E8D9CCB27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5107" y="0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165100</xdr:rowOff>
    </xdr:from>
    <xdr:to>
      <xdr:col>1</xdr:col>
      <xdr:colOff>744393</xdr:colOff>
      <xdr:row>1</xdr:row>
      <xdr:rowOff>434974</xdr:rowOff>
    </xdr:to>
    <xdr:sp macro="" textlink="">
      <xdr:nvSpPr>
        <xdr:cNvPr id="5" name="Retângulo de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 bwMode="auto">
        <a:xfrm>
          <a:off x="222250" y="342900"/>
          <a:ext cx="668193" cy="269874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9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RESUMO</a:t>
          </a:r>
        </a:p>
      </xdr:txBody>
    </xdr:sp>
    <xdr:clientData/>
  </xdr:twoCellAnchor>
  <xdr:twoCellAnchor>
    <xdr:from>
      <xdr:col>13</xdr:col>
      <xdr:colOff>0</xdr:colOff>
      <xdr:row>1</xdr:row>
      <xdr:rowOff>501650</xdr:rowOff>
    </xdr:from>
    <xdr:to>
      <xdr:col>14</xdr:col>
      <xdr:colOff>6350</xdr:colOff>
      <xdr:row>1</xdr:row>
      <xdr:rowOff>654050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 bwMode="auto">
        <a:xfrm>
          <a:off x="13506450" y="679450"/>
          <a:ext cx="666750" cy="152400"/>
        </a:xfrm>
        <a:prstGeom prst="rect">
          <a:avLst/>
        </a:prstGeom>
        <a:pattFill prst="dkDnDiag">
          <a:fgClr>
            <a:schemeClr val="accent1">
              <a:lumMod val="20000"/>
              <a:lumOff val="80000"/>
            </a:schemeClr>
          </a:fgClr>
          <a:bgClr>
            <a:schemeClr val="bg1"/>
          </a:bgClr>
        </a:patt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1373187</xdr:colOff>
      <xdr:row>0</xdr:row>
      <xdr:rowOff>134938</xdr:rowOff>
    </xdr:from>
    <xdr:to>
      <xdr:col>2</xdr:col>
      <xdr:colOff>217487</xdr:colOff>
      <xdr:row>2</xdr:row>
      <xdr:rowOff>27799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236049-2977-40B1-81B8-58F5EC536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125" y="134938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0</xdr:row>
      <xdr:rowOff>279400</xdr:rowOff>
    </xdr:from>
    <xdr:to>
      <xdr:col>1</xdr:col>
      <xdr:colOff>731693</xdr:colOff>
      <xdr:row>0</xdr:row>
      <xdr:rowOff>549274</xdr:rowOff>
    </xdr:to>
    <xdr:sp macro="" textlink="">
      <xdr:nvSpPr>
        <xdr:cNvPr id="2" name="Retângulo de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 bwMode="auto">
        <a:xfrm>
          <a:off x="292100" y="279400"/>
          <a:ext cx="668193" cy="269874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9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RESUMO</a:t>
          </a:r>
        </a:p>
      </xdr:txBody>
    </xdr:sp>
    <xdr:clientData/>
  </xdr:twoCellAnchor>
  <xdr:twoCellAnchor editAs="oneCell">
    <xdr:from>
      <xdr:col>1</xdr:col>
      <xdr:colOff>1933575</xdr:colOff>
      <xdr:row>0</xdr:row>
      <xdr:rowOff>28576</xdr:rowOff>
    </xdr:from>
    <xdr:to>
      <xdr:col>2</xdr:col>
      <xdr:colOff>666750</xdr:colOff>
      <xdr:row>0</xdr:row>
      <xdr:rowOff>770750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61E1D2F-99EA-7130-52BB-B9112E1FD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5" y="28576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0</xdr:row>
      <xdr:rowOff>279400</xdr:rowOff>
    </xdr:from>
    <xdr:to>
      <xdr:col>1</xdr:col>
      <xdr:colOff>731693</xdr:colOff>
      <xdr:row>0</xdr:row>
      <xdr:rowOff>549274</xdr:rowOff>
    </xdr:to>
    <xdr:sp macro="" textlink="">
      <xdr:nvSpPr>
        <xdr:cNvPr id="4" name="Retângulo de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 bwMode="auto">
        <a:xfrm>
          <a:off x="273050" y="279400"/>
          <a:ext cx="668193" cy="269874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9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RESUMO</a:t>
          </a:r>
        </a:p>
      </xdr:txBody>
    </xdr:sp>
    <xdr:clientData/>
  </xdr:twoCellAnchor>
  <xdr:twoCellAnchor editAs="oneCell">
    <xdr:from>
      <xdr:col>1</xdr:col>
      <xdr:colOff>1685925</xdr:colOff>
      <xdr:row>0</xdr:row>
      <xdr:rowOff>30480</xdr:rowOff>
    </xdr:from>
    <xdr:to>
      <xdr:col>2</xdr:col>
      <xdr:colOff>419100</xdr:colOff>
      <xdr:row>0</xdr:row>
      <xdr:rowOff>772654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F3981D-1AAC-4698-B775-AF37C4880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30480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0</xdr:row>
      <xdr:rowOff>279400</xdr:rowOff>
    </xdr:from>
    <xdr:to>
      <xdr:col>1</xdr:col>
      <xdr:colOff>731693</xdr:colOff>
      <xdr:row>0</xdr:row>
      <xdr:rowOff>549274</xdr:rowOff>
    </xdr:to>
    <xdr:sp macro="" textlink="">
      <xdr:nvSpPr>
        <xdr:cNvPr id="2" name="Retângulo de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 bwMode="auto">
        <a:xfrm>
          <a:off x="292100" y="279400"/>
          <a:ext cx="668193" cy="269874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9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RESUMO</a:t>
          </a:r>
        </a:p>
      </xdr:txBody>
    </xdr:sp>
    <xdr:clientData/>
  </xdr:twoCellAnchor>
  <xdr:twoCellAnchor editAs="oneCell">
    <xdr:from>
      <xdr:col>1</xdr:col>
      <xdr:colOff>2021205</xdr:colOff>
      <xdr:row>0</xdr:row>
      <xdr:rowOff>257677</xdr:rowOff>
    </xdr:from>
    <xdr:to>
      <xdr:col>2</xdr:col>
      <xdr:colOff>124662</xdr:colOff>
      <xdr:row>0</xdr:row>
      <xdr:rowOff>666672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/>
      </xdr:blipFill>
      <xdr:spPr>
        <a:xfrm>
          <a:off x="2211705" y="257677"/>
          <a:ext cx="865707" cy="408995"/>
        </a:xfrm>
        <a:prstGeom prst="rect">
          <a:avLst/>
        </a:prstGeom>
      </xdr:spPr>
    </xdr:pic>
    <xdr:clientData/>
  </xdr:twoCellAnchor>
  <xdr:twoCellAnchor editAs="oneCell">
    <xdr:from>
      <xdr:col>1</xdr:col>
      <xdr:colOff>1868805</xdr:colOff>
      <xdr:row>0</xdr:row>
      <xdr:rowOff>124327</xdr:rowOff>
    </xdr:from>
    <xdr:to>
      <xdr:col>2</xdr:col>
      <xdr:colOff>601980</xdr:colOff>
      <xdr:row>1</xdr:row>
      <xdr:rowOff>85451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12AC71C-D53A-4CF4-B7C2-8E333145E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9305" y="124327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455083</xdr:colOff>
      <xdr:row>7</xdr:row>
      <xdr:rowOff>42332</xdr:rowOff>
    </xdr:from>
    <xdr:to>
      <xdr:col>1</xdr:col>
      <xdr:colOff>1280583</xdr:colOff>
      <xdr:row>8</xdr:row>
      <xdr:rowOff>42332</xdr:rowOff>
    </xdr:to>
    <xdr:sp macro="" textlink="">
      <xdr:nvSpPr>
        <xdr:cNvPr id="3" name="Retângulo de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 bwMode="auto">
        <a:xfrm>
          <a:off x="613833" y="1153582"/>
          <a:ext cx="825500" cy="338667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9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RESUMO</a:t>
          </a:r>
        </a:p>
      </xdr:txBody>
    </xdr:sp>
    <xdr:clientData/>
  </xdr:twoCellAnchor>
  <xdr:twoCellAnchor editAs="oneCell">
    <xdr:from>
      <xdr:col>2</xdr:col>
      <xdr:colOff>1101725</xdr:colOff>
      <xdr:row>2</xdr:row>
      <xdr:rowOff>126999</xdr:rowOff>
    </xdr:from>
    <xdr:to>
      <xdr:col>4</xdr:col>
      <xdr:colOff>419100</xdr:colOff>
      <xdr:row>8</xdr:row>
      <xdr:rowOff>47624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7775C52-6F50-4AFC-B79A-8453B28B9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7475" y="444499"/>
          <a:ext cx="21431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46181</xdr:colOff>
      <xdr:row>0</xdr:row>
      <xdr:rowOff>103908</xdr:rowOff>
    </xdr:from>
    <xdr:to>
      <xdr:col>1</xdr:col>
      <xdr:colOff>969817</xdr:colOff>
      <xdr:row>0</xdr:row>
      <xdr:rowOff>461818</xdr:rowOff>
    </xdr:to>
    <xdr:sp macro="" textlink="">
      <xdr:nvSpPr>
        <xdr:cNvPr id="4" name="Retângulo de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 bwMode="auto">
        <a:xfrm>
          <a:off x="242454" y="103908"/>
          <a:ext cx="923636" cy="35791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9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RESUMO</a:t>
          </a:r>
        </a:p>
      </xdr:txBody>
    </xdr:sp>
    <xdr:clientData/>
  </xdr:twoCellAnchor>
  <xdr:twoCellAnchor editAs="oneCell">
    <xdr:from>
      <xdr:col>5</xdr:col>
      <xdr:colOff>692727</xdr:colOff>
      <xdr:row>0</xdr:row>
      <xdr:rowOff>69273</xdr:rowOff>
    </xdr:from>
    <xdr:to>
      <xdr:col>6</xdr:col>
      <xdr:colOff>1270289</xdr:colOff>
      <xdr:row>0</xdr:row>
      <xdr:rowOff>811447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2D4D2B-EC40-47F8-BD11-3C384662C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5909" y="69273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66674</xdr:rowOff>
    </xdr:from>
    <xdr:to>
      <xdr:col>1</xdr:col>
      <xdr:colOff>877454</xdr:colOff>
      <xdr:row>0</xdr:row>
      <xdr:rowOff>473363</xdr:rowOff>
    </xdr:to>
    <xdr:sp macro="" textlink="">
      <xdr:nvSpPr>
        <xdr:cNvPr id="2" name="Retângulo de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 bwMode="auto">
        <a:xfrm>
          <a:off x="253423" y="66674"/>
          <a:ext cx="820304" cy="406689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9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RESUMO</a:t>
          </a:r>
        </a:p>
      </xdr:txBody>
    </xdr:sp>
    <xdr:clientData/>
  </xdr:twoCellAnchor>
  <xdr:twoCellAnchor editAs="oneCell">
    <xdr:from>
      <xdr:col>5</xdr:col>
      <xdr:colOff>13855</xdr:colOff>
      <xdr:row>0</xdr:row>
      <xdr:rowOff>41564</xdr:rowOff>
    </xdr:from>
    <xdr:to>
      <xdr:col>5</xdr:col>
      <xdr:colOff>865910</xdr:colOff>
      <xdr:row>0</xdr:row>
      <xdr:rowOff>705270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3B7F0B-572E-409B-B0A1-D34BE4B08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2546" y="41564"/>
          <a:ext cx="852055" cy="663706"/>
        </a:xfrm>
        <a:prstGeom prst="rect">
          <a:avLst/>
        </a:prstGeom>
      </xdr:spPr>
    </xdr:pic>
    <xdr:clientData/>
  </xdr:twoCellAnchor>
  <xdr:twoCellAnchor editAs="oneCell">
    <xdr:from>
      <xdr:col>4</xdr:col>
      <xdr:colOff>935182</xdr:colOff>
      <xdr:row>0</xdr:row>
      <xdr:rowOff>58882</xdr:rowOff>
    </xdr:from>
    <xdr:to>
      <xdr:col>6</xdr:col>
      <xdr:colOff>335107</xdr:colOff>
      <xdr:row>0</xdr:row>
      <xdr:rowOff>801056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0402B81-A1BF-47F0-ADA7-7C728949E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4137" y="58882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102484</xdr:colOff>
      <xdr:row>6</xdr:row>
      <xdr:rowOff>128862</xdr:rowOff>
    </xdr:from>
    <xdr:to>
      <xdr:col>5</xdr:col>
      <xdr:colOff>35016</xdr:colOff>
      <xdr:row>16</xdr:row>
      <xdr:rowOff>1338994</xdr:rowOff>
    </xdr:to>
    <xdr:graphicFrame macro="">
      <xdr:nvGraphicFramePr>
        <xdr:cNvPr id="2" name="Chart 16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13</xdr:col>
      <xdr:colOff>2003145</xdr:colOff>
      <xdr:row>7</xdr:row>
      <xdr:rowOff>31087</xdr:rowOff>
    </xdr:from>
    <xdr:to>
      <xdr:col>17</xdr:col>
      <xdr:colOff>1202973</xdr:colOff>
      <xdr:row>16</xdr:row>
      <xdr:rowOff>1273197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206376</xdr:colOff>
      <xdr:row>33</xdr:row>
      <xdr:rowOff>165363</xdr:rowOff>
    </xdr:from>
    <xdr:to>
      <xdr:col>9</xdr:col>
      <xdr:colOff>428624</xdr:colOff>
      <xdr:row>52</xdr:row>
      <xdr:rowOff>142874</xdr:rowOff>
    </xdr:to>
    <xdr:graphicFrame macro="">
      <xdr:nvGraphicFramePr>
        <xdr:cNvPr id="4" name="Chart 3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7</xdr:col>
      <xdr:colOff>95250</xdr:colOff>
      <xdr:row>5</xdr:row>
      <xdr:rowOff>0</xdr:rowOff>
    </xdr:from>
    <xdr:ext cx="184731" cy="264560"/>
    <xdr:sp macro="" textlink="">
      <xdr:nvSpPr>
        <xdr:cNvPr id="5" name="CaixaDeTexto 7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5248275" y="771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10</xdr:col>
      <xdr:colOff>428625</xdr:colOff>
      <xdr:row>33</xdr:row>
      <xdr:rowOff>132292</xdr:rowOff>
    </xdr:from>
    <xdr:to>
      <xdr:col>17</xdr:col>
      <xdr:colOff>727008</xdr:colOff>
      <xdr:row>52</xdr:row>
      <xdr:rowOff>95249</xdr:rowOff>
    </xdr:to>
    <xdr:graphicFrame macro="">
      <xdr:nvGraphicFramePr>
        <xdr:cNvPr id="8" name="Chart 33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95250</xdr:colOff>
      <xdr:row>17</xdr:row>
      <xdr:rowOff>0</xdr:rowOff>
    </xdr:from>
    <xdr:ext cx="184731" cy="264560"/>
    <xdr:sp macro="" textlink="">
      <xdr:nvSpPr>
        <xdr:cNvPr id="9" name="CaixaDeTexto 7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52482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13</xdr:col>
      <xdr:colOff>693434</xdr:colOff>
      <xdr:row>19</xdr:row>
      <xdr:rowOff>2702</xdr:rowOff>
    </xdr:from>
    <xdr:to>
      <xdr:col>17</xdr:col>
      <xdr:colOff>2074268</xdr:colOff>
      <xdr:row>31</xdr:row>
      <xdr:rowOff>16889</xdr:rowOff>
    </xdr:to>
    <xdr:graphicFrame macro="">
      <xdr:nvGraphicFramePr>
        <xdr:cNvPr id="10" name="Chart 30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703410</xdr:colOff>
      <xdr:row>7</xdr:row>
      <xdr:rowOff>40342</xdr:rowOff>
    </xdr:from>
    <xdr:to>
      <xdr:col>13</xdr:col>
      <xdr:colOff>1810327</xdr:colOff>
      <xdr:row>16</xdr:row>
      <xdr:rowOff>1242930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7</xdr:col>
      <xdr:colOff>95250</xdr:colOff>
      <xdr:row>32</xdr:row>
      <xdr:rowOff>0</xdr:rowOff>
    </xdr:from>
    <xdr:ext cx="184731" cy="264560"/>
    <xdr:sp macro="" textlink="">
      <xdr:nvSpPr>
        <xdr:cNvPr id="13" name="CaixaDeTexto 7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/>
      </xdr:nvSpPr>
      <xdr:spPr>
        <a:xfrm>
          <a:off x="5248275" y="551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absolute">
    <xdr:from>
      <xdr:col>5</xdr:col>
      <xdr:colOff>202141</xdr:colOff>
      <xdr:row>7</xdr:row>
      <xdr:rowOff>8264</xdr:rowOff>
    </xdr:from>
    <xdr:to>
      <xdr:col>11</xdr:col>
      <xdr:colOff>489808</xdr:colOff>
      <xdr:row>16</xdr:row>
      <xdr:rowOff>1271812</xdr:rowOff>
    </xdr:to>
    <xdr:graphicFrame macro="">
      <xdr:nvGraphicFramePr>
        <xdr:cNvPr id="15" name="Chart 16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41956</xdr:colOff>
      <xdr:row>56</xdr:row>
      <xdr:rowOff>122841</xdr:rowOff>
    </xdr:from>
    <xdr:to>
      <xdr:col>4</xdr:col>
      <xdr:colOff>291041</xdr:colOff>
      <xdr:row>62</xdr:row>
      <xdr:rowOff>18521</xdr:rowOff>
    </xdr:to>
    <xdr:sp macro="" textlink="">
      <xdr:nvSpPr>
        <xdr:cNvPr id="18" name="Retângulo de cantos arredondados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/>
      </xdr:nvSpPr>
      <xdr:spPr bwMode="auto">
        <a:xfrm>
          <a:off x="3005289" y="12743466"/>
          <a:ext cx="2577419" cy="927555"/>
        </a:xfrm>
        <a:prstGeom prst="roundRect">
          <a:avLst/>
        </a:prstGeom>
        <a:solidFill>
          <a:schemeClr val="tx1"/>
        </a:solidFill>
        <a:ln>
          <a:noFill/>
          <a:headEnd type="none" w="med" len="med"/>
          <a:tailEnd type="none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0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DRE FRANQUEADORA</a:t>
          </a:r>
        </a:p>
      </xdr:txBody>
    </xdr:sp>
    <xdr:clientData/>
  </xdr:twoCellAnchor>
  <xdr:twoCellAnchor>
    <xdr:from>
      <xdr:col>9</xdr:col>
      <xdr:colOff>367392</xdr:colOff>
      <xdr:row>56</xdr:row>
      <xdr:rowOff>114150</xdr:rowOff>
    </xdr:from>
    <xdr:to>
      <xdr:col>11</xdr:col>
      <xdr:colOff>550333</xdr:colOff>
      <xdr:row>61</xdr:row>
      <xdr:rowOff>161396</xdr:rowOff>
    </xdr:to>
    <xdr:sp macro="" textlink="">
      <xdr:nvSpPr>
        <xdr:cNvPr id="19" name="Retângulo de cantos arredondados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/>
      </xdr:nvSpPr>
      <xdr:spPr bwMode="auto">
        <a:xfrm>
          <a:off x="10659684" y="12734775"/>
          <a:ext cx="2696482" cy="907142"/>
        </a:xfrm>
        <a:prstGeom prst="roundRect">
          <a:avLst/>
        </a:prstGeom>
        <a:solidFill>
          <a:schemeClr val="tx1"/>
        </a:solidFill>
        <a:ln>
          <a:noFill/>
          <a:headEnd type="none" w="med" len="med"/>
          <a:tailEnd type="none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0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Premissas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54</xdr:row>
          <xdr:rowOff>123825</xdr:rowOff>
        </xdr:from>
        <xdr:to>
          <xdr:col>16</xdr:col>
          <xdr:colOff>781050</xdr:colOff>
          <xdr:row>63</xdr:row>
          <xdr:rowOff>142875</xdr:rowOff>
        </xdr:to>
        <xdr:sp macro="" textlink="">
          <xdr:nvSpPr>
            <xdr:cNvPr id="77826" name="Group Box 2" hidden="1">
              <a:extLst>
                <a:ext uri="{63B3BB69-23CF-44E3-9099-C40C66FF867C}">
                  <a14:compatExt spid="_x0000_s77826"/>
                </a:ext>
                <a:ext uri="{FF2B5EF4-FFF2-40B4-BE49-F238E27FC236}">
                  <a16:creationId xmlns:a16="http://schemas.microsoft.com/office/drawing/2014/main" id="{00000000-0008-0000-0D00-0000023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DETALHES</a:t>
              </a:r>
            </a:p>
          </xdr:txBody>
        </xdr:sp>
        <xdr:clientData/>
      </xdr:twoCellAnchor>
    </mc:Choice>
    <mc:Fallback/>
  </mc:AlternateContent>
  <xdr:twoCellAnchor editAs="oneCell">
    <xdr:from>
      <xdr:col>13</xdr:col>
      <xdr:colOff>98194</xdr:colOff>
      <xdr:row>56</xdr:row>
      <xdr:rowOff>83128</xdr:rowOff>
    </xdr:from>
    <xdr:to>
      <xdr:col>13</xdr:col>
      <xdr:colOff>1993841</xdr:colOff>
      <xdr:row>62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/>
      </xdr:blipFill>
      <xdr:spPr>
        <a:xfrm>
          <a:off x="16966103" y="12396355"/>
          <a:ext cx="1895647" cy="955963"/>
        </a:xfrm>
        <a:prstGeom prst="rect">
          <a:avLst/>
        </a:prstGeom>
      </xdr:spPr>
    </xdr:pic>
    <xdr:clientData/>
  </xdr:twoCellAnchor>
  <xdr:twoCellAnchor editAs="oneCell">
    <xdr:from>
      <xdr:col>9</xdr:col>
      <xdr:colOff>484908</xdr:colOff>
      <xdr:row>21</xdr:row>
      <xdr:rowOff>432954</xdr:rowOff>
    </xdr:from>
    <xdr:to>
      <xdr:col>11</xdr:col>
      <xdr:colOff>1496342</xdr:colOff>
      <xdr:row>28</xdr:row>
      <xdr:rowOff>51954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A0163EC-AF6B-4CA9-B08B-DBF83F226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1772" y="5801590"/>
          <a:ext cx="3280115" cy="1627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2540087</xdr:colOff>
      <xdr:row>55</xdr:row>
      <xdr:rowOff>103909</xdr:rowOff>
    </xdr:from>
    <xdr:to>
      <xdr:col>15</xdr:col>
      <xdr:colOff>698789</xdr:colOff>
      <xdr:row>62</xdr:row>
      <xdr:rowOff>14810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9EC9708-EFCE-40C8-8160-99EEAACDD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07996" y="12243954"/>
          <a:ext cx="2263111" cy="1123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357186</xdr:colOff>
      <xdr:row>2</xdr:row>
      <xdr:rowOff>95249</xdr:rowOff>
    </xdr:from>
    <xdr:to>
      <xdr:col>8</xdr:col>
      <xdr:colOff>336940</xdr:colOff>
      <xdr:row>4</xdr:row>
      <xdr:rowOff>127566</xdr:rowOff>
    </xdr:to>
    <xdr:sp macro="" textlink="">
      <xdr:nvSpPr>
        <xdr:cNvPr id="5" name="Retângulo de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 bwMode="auto">
        <a:xfrm>
          <a:off x="7715249" y="547687"/>
          <a:ext cx="1456129" cy="294254"/>
        </a:xfrm>
        <a:prstGeom prst="roundRect">
          <a:avLst/>
        </a:prstGeom>
        <a:solidFill>
          <a:sysClr val="windowText" lastClr="000000"/>
        </a:solidFill>
        <a:ln>
          <a:noFill/>
          <a:headEnd type="none" w="med" len="med"/>
          <a:tailEnd type="none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Resumo</a:t>
          </a:r>
        </a:p>
      </xdr:txBody>
    </xdr:sp>
    <xdr:clientData/>
  </xdr:twoCellAnchor>
  <xdr:twoCellAnchor>
    <xdr:from>
      <xdr:col>8</xdr:col>
      <xdr:colOff>440530</xdr:colOff>
      <xdr:row>2</xdr:row>
      <xdr:rowOff>95251</xdr:rowOff>
    </xdr:from>
    <xdr:to>
      <xdr:col>10</xdr:col>
      <xdr:colOff>1107280</xdr:colOff>
      <xdr:row>4</xdr:row>
      <xdr:rowOff>154782</xdr:rowOff>
    </xdr:to>
    <xdr:sp macro="" textlink="">
      <xdr:nvSpPr>
        <xdr:cNvPr id="11" name="Retângulo de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 bwMode="auto">
        <a:xfrm>
          <a:off x="9274968" y="547689"/>
          <a:ext cx="1583531" cy="321468"/>
        </a:xfrm>
        <a:prstGeom prst="roundRect">
          <a:avLst/>
        </a:prstGeom>
        <a:solidFill>
          <a:sysClr val="windowText" lastClr="000000"/>
        </a:solidFill>
        <a:ln>
          <a:noFill/>
          <a:headEnd type="none" w="med" len="med"/>
          <a:tailEnd type="none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DRE Franqueadora</a:t>
          </a:r>
        </a:p>
      </xdr:txBody>
    </xdr:sp>
    <xdr:clientData/>
  </xdr:twoCellAnchor>
  <xdr:twoCellAnchor>
    <xdr:from>
      <xdr:col>7</xdr:col>
      <xdr:colOff>7620</xdr:colOff>
      <xdr:row>105</xdr:row>
      <xdr:rowOff>38100</xdr:rowOff>
    </xdr:from>
    <xdr:to>
      <xdr:col>8</xdr:col>
      <xdr:colOff>175260</xdr:colOff>
      <xdr:row>107</xdr:row>
      <xdr:rowOff>83820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 bwMode="auto">
        <a:xfrm>
          <a:off x="10919460" y="18714720"/>
          <a:ext cx="1935480" cy="39624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733425</xdr:colOff>
      <xdr:row>9</xdr:row>
      <xdr:rowOff>104775</xdr:rowOff>
    </xdr:from>
    <xdr:to>
      <xdr:col>8</xdr:col>
      <xdr:colOff>752475</xdr:colOff>
      <xdr:row>13</xdr:row>
      <xdr:rowOff>65899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CD8721-FFAA-413A-A668-78E557E3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9325" y="1790700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1</xdr:col>
      <xdr:colOff>1466850</xdr:colOff>
      <xdr:row>4</xdr:row>
      <xdr:rowOff>94474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E7D870-1C97-4A98-B25F-289C53DEC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154556</xdr:colOff>
      <xdr:row>0</xdr:row>
      <xdr:rowOff>114035</xdr:rowOff>
    </xdr:from>
    <xdr:to>
      <xdr:col>1</xdr:col>
      <xdr:colOff>81795</xdr:colOff>
      <xdr:row>0</xdr:row>
      <xdr:rowOff>411124</xdr:rowOff>
    </xdr:to>
    <xdr:sp macro="" textlink="">
      <xdr:nvSpPr>
        <xdr:cNvPr id="7" name="Retângulo de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/>
      </xdr:nvSpPr>
      <xdr:spPr bwMode="auto">
        <a:xfrm>
          <a:off x="154556" y="114035"/>
          <a:ext cx="773906" cy="297089"/>
        </a:xfrm>
        <a:prstGeom prst="roundRect">
          <a:avLst/>
        </a:prstGeom>
        <a:solidFill>
          <a:sysClr val="windowText" lastClr="000000"/>
        </a:solidFill>
        <a:ln>
          <a:noFill/>
          <a:headEnd type="none" w="med" len="med"/>
          <a:tailEnd type="none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Resumo</a:t>
          </a:r>
        </a:p>
      </xdr:txBody>
    </xdr:sp>
    <xdr:clientData/>
  </xdr:twoCellAnchor>
  <xdr:twoCellAnchor editAs="oneCell">
    <xdr:from>
      <xdr:col>8</xdr:col>
      <xdr:colOff>402166</xdr:colOff>
      <xdr:row>0</xdr:row>
      <xdr:rowOff>0</xdr:rowOff>
    </xdr:from>
    <xdr:to>
      <xdr:col>10</xdr:col>
      <xdr:colOff>267758</xdr:colOff>
      <xdr:row>2</xdr:row>
      <xdr:rowOff>318841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9FE242-C9D4-4EB2-9DA6-E4D204949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1083" y="0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4</xdr:row>
      <xdr:rowOff>76200</xdr:rowOff>
    </xdr:from>
    <xdr:to>
      <xdr:col>1</xdr:col>
      <xdr:colOff>1428750</xdr:colOff>
      <xdr:row>8</xdr:row>
      <xdr:rowOff>84949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B36BC33-D328-4CD1-95EB-33D09E6AD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057275"/>
          <a:ext cx="1495425" cy="74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2</xdr:row>
      <xdr:rowOff>11906</xdr:rowOff>
    </xdr:from>
    <xdr:to>
      <xdr:col>1</xdr:col>
      <xdr:colOff>761999</xdr:colOff>
      <xdr:row>4</xdr:row>
      <xdr:rowOff>221809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4D9CCF-3544-4ACC-9693-7A9F1964A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607219"/>
          <a:ext cx="1190625" cy="590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RM/Documents/RM%20Consultoria%20Financeira/Loja%20de%20Franquia/Exemplo%20receb.%20cartao%20credi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as Funcionalidades"/>
      <sheetName val="Dashboard Franqueado (novo)"/>
      <sheetName val="Dashboard Franqueado (10anos)"/>
      <sheetName val="Investimento Inicial"/>
      <sheetName val="Despesas Fixas"/>
      <sheetName val="Recursos Humanos"/>
      <sheetName val="Receitas"/>
      <sheetName val="Financiamento"/>
      <sheetName val="DRE"/>
      <sheetName val="Fluxo de Caixa"/>
      <sheetName val="Planilha1"/>
      <sheetName val="Dashboard Franqueadora (novo)"/>
      <sheetName val="Premissas"/>
      <sheetName val="Histograma"/>
      <sheetName val="DRE Franqueadora"/>
      <sheetName val="Mkt Franchising"/>
      <sheetName val="Duvidas e Pontos em aberto"/>
      <sheetName val="Simulador Novo Simples Nacional"/>
      <sheetName val="AliqSimples -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 Clássico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1" dT="2023-04-17T19:16:35.90" personId="{00000000-0000-0000-0000-000000000000}" id="{6729B09C-5356-4AC9-A7D1-AB230A96E246}">
    <text>6% da taxa de franquia vendidas por mês</text>
  </threadedComment>
  <threadedComment ref="D22" dT="2023-04-17T19:19:50.89" personId="{00000000-0000-0000-0000-000000000000}" id="{536BA160-C762-4F09-854A-F0B41EEC4A84}">
    <text>10% da taxa de franquia vendidas por mês</text>
  </threadedComment>
  <threadedComment ref="D23" dT="2023-04-17T19:23:31.23" personId="{00000000-0000-0000-0000-000000000000}" id="{0D9B1243-F55D-4693-86FF-46C8DE30DEF4}">
    <text>2% da taxa de franquia vendidas por mês</text>
  </threadedComment>
  <threadedComment ref="D24" dT="2023-04-17T19:24:08.49" personId="{00000000-0000-0000-0000-000000000000}" id="{E2FECA75-3FE8-4857-B263-E2BA5594B42C}">
    <text>2% da taxa de franquia vendidas por mês</text>
  </threadedComment>
  <threadedComment ref="D25" dT="2023-04-17T19:24:45.38" personId="{00000000-0000-0000-0000-000000000000}" id="{6B683895-2F20-47D4-B1F3-1F8E1ADE5710}">
    <text>20% valor investido no trafego</text>
  </threadedComment>
  <threadedComment ref="D45" dT="2023-04-17T19:29:55.16" personId="{00000000-0000-0000-0000-000000000000}" id="{4C93B988-4C13-4528-A578-8CD66E547EEF}">
    <text>R$ 120.000 a R$ 200.000</text>
  </threadedComment>
  <threadedComment ref="D46" dT="2023-04-17T19:32:20.54" personId="{00000000-0000-0000-0000-000000000000}" id="{EA25EFA0-E996-45E3-9F02-DA8C6DDA4848}">
    <text>R$ 40.000 a R$ 100.000</text>
  </threadedComment>
  <threadedComment ref="D47" dT="2023-04-17T19:36:37.65" personId="{00000000-0000-0000-0000-000000000000}" id="{8A6A1501-B42D-4AAC-BCDE-F9DAA7EEC6F9}">
    <text>R$ 20.000 a R$ 60.000</text>
  </threadedComment>
  <threadedComment ref="D48" dT="2023-04-17T19:36:51.44" personId="{00000000-0000-0000-0000-000000000000}" id="{48CB4883-02D7-467E-87FC-1DD84B8EF880}">
    <text>R$ 10.000 a R$ 30.000</text>
  </threadedComment>
  <threadedComment ref="D49" dT="2023-04-17T19:37:04.96" personId="{00000000-0000-0000-0000-000000000000}" id="{876310B1-9876-4BE6-A93B-B8E16346AF8A}">
    <text>R$ 10.000 a R$ 30.000</text>
  </threadedComment>
  <threadedComment ref="D50" dT="2023-04-17T19:37:34.47" personId="{00000000-0000-0000-0000-000000000000}" id="{B6950062-0AA2-4789-99BE-F6E350D364B5}">
    <text>R$ 10.000 a R$ 30.000</text>
  </threadedComment>
  <threadedComment ref="D51" dT="2023-04-17T19:37:47.66" personId="{00000000-0000-0000-0000-000000000000}" id="{575DD3D6-43F7-4E7D-8286-7FC1743B8D07}">
    <text>R$ 10.000 a R$ 30.000</text>
  </threadedComment>
  <threadedComment ref="D52" dT="2023-04-17T19:37:58.31" personId="{00000000-0000-0000-0000-000000000000}" id="{DAF6FEA3-B1DC-42C7-9BB1-FC986ADFC017}">
    <text>R$ 10.000 a R$ 30.000</text>
  </threadedComment>
  <threadedComment ref="D53" dT="2023-04-17T19:38:22.70" personId="{00000000-0000-0000-0000-000000000000}" id="{BB87C4CB-3E5F-43C2-BB7A-0783B42BE8FA}">
    <text>R$ 10.000 a R$ 30.000</text>
  </threadedComment>
  <threadedComment ref="D54" dT="2023-04-17T19:38:34.20" personId="{00000000-0000-0000-0000-000000000000}" id="{3E48B178-D0E3-44F7-8221-86F232FB54FF}">
    <text>R$ 10.000 a R$ 30.000</text>
  </threadedComment>
  <threadedComment ref="D55" dT="2023-04-17T19:38:45.58" personId="{00000000-0000-0000-0000-000000000000}" id="{8E53C7B5-0E90-4F8D-919B-8F91C9E29632}">
    <text>R$ 10.000 a R$ 30.000</text>
  </threadedComment>
  <threadedComment ref="D56" dT="2023-04-17T19:38:56.51" personId="{00000000-0000-0000-0000-000000000000}" id="{ABB7C128-F00A-4771-8A05-7000272F9804}">
    <text>R$ 10.000 a R$ 30.000</text>
  </threadedComment>
  <threadedComment ref="D57" dT="2023-04-17T19:39:06.22" personId="{00000000-0000-0000-0000-000000000000}" id="{93956CC2-2403-4146-97E2-55DBD1123C63}">
    <text>R$ 10.000 a R$ 30.000</text>
  </threadedComment>
  <threadedComment ref="D58" dT="2023-04-17T19:39:15.86" personId="{00000000-0000-0000-0000-000000000000}" id="{2F86AFE2-43FB-4EB1-9911-D8D006E943A9}">
    <text>R$ 5.000 a R$ 15.000 por edição</text>
  </threadedComment>
  <threadedComment ref="D59" dT="2023-04-17T19:39:24.87" personId="{00000000-0000-0000-0000-000000000000}" id="{B31AB335-3F51-424A-BB98-CE341DA05B50}">
    <text>R$ 5.000 a R$ 15.000 por edição</text>
  </threadedComment>
  <threadedComment ref="D60" dT="2023-04-17T19:39:53.89" personId="{00000000-0000-0000-0000-000000000000}" id="{6099B525-3391-4E28-98B8-7E8B0FE85E8E}">
    <text>R$ 3.000 a R$ 10.000 por evento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ntabilizei.com.br/contabilidade-online/novo-simples-nacional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s://www.abf.com.br/seja-um-associado/franqueador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ntabilizei.com.br/contabilidade-online/novo-simples-nacional/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"/>
  <dimension ref="B6:V65"/>
  <sheetViews>
    <sheetView showGridLines="0" topLeftCell="A4" zoomScale="70" zoomScaleNormal="70" workbookViewId="0">
      <selection activeCell="E19" sqref="E19"/>
    </sheetView>
  </sheetViews>
  <sheetFormatPr defaultColWidth="8.83203125" defaultRowHeight="15" x14ac:dyDescent="0.2"/>
  <cols>
    <col min="1" max="1" width="3.83203125" style="244" customWidth="1"/>
    <col min="2" max="2" width="8.83203125" style="244" customWidth="1"/>
    <col min="3" max="3" width="44.6640625" style="244" customWidth="1"/>
    <col min="4" max="4" width="12.1640625" style="244" bestFit="1" customWidth="1"/>
    <col min="5" max="5" width="22.33203125" style="244" customWidth="1"/>
    <col min="6" max="6" width="17.6640625" style="244" bestFit="1" customWidth="1"/>
    <col min="7" max="7" width="14.33203125" style="244" customWidth="1"/>
    <col min="8" max="8" width="10.33203125" style="244" bestFit="1" customWidth="1"/>
    <col min="9" max="9" width="18.1640625" style="244" bestFit="1" customWidth="1"/>
    <col min="10" max="10" width="25.33203125" style="244" bestFit="1" customWidth="1"/>
    <col min="11" max="11" width="18.83203125" style="244" customWidth="1"/>
    <col min="12" max="12" width="25.6640625" style="244" bestFit="1" customWidth="1"/>
    <col min="13" max="13" width="18" style="244" bestFit="1" customWidth="1"/>
    <col min="14" max="14" width="13.6640625" style="244" bestFit="1" customWidth="1"/>
    <col min="15" max="15" width="8.83203125" style="244"/>
    <col min="16" max="16" width="25.1640625" style="244" bestFit="1" customWidth="1"/>
    <col min="17" max="19" width="8.83203125" style="244"/>
    <col min="20" max="20" width="11.5" style="244" customWidth="1"/>
    <col min="21" max="21" width="8.83203125" style="244" customWidth="1"/>
    <col min="22" max="16384" width="8.83203125" style="244"/>
  </cols>
  <sheetData>
    <row r="6" spans="2:10" x14ac:dyDescent="0.2">
      <c r="C6" s="238" t="s">
        <v>0</v>
      </c>
    </row>
    <row r="8" spans="2:10" x14ac:dyDescent="0.2">
      <c r="B8" s="378">
        <v>0</v>
      </c>
      <c r="C8" s="244" t="s">
        <v>1</v>
      </c>
    </row>
    <row r="9" spans="2:10" x14ac:dyDescent="0.2">
      <c r="B9" s="379"/>
    </row>
    <row r="10" spans="2:10" x14ac:dyDescent="0.2">
      <c r="B10" s="380">
        <v>0</v>
      </c>
      <c r="C10" s="244" t="s">
        <v>2</v>
      </c>
    </row>
    <row r="11" spans="2:10" x14ac:dyDescent="0.2">
      <c r="B11" s="379"/>
    </row>
    <row r="12" spans="2:10" x14ac:dyDescent="0.2">
      <c r="B12" s="381">
        <v>0</v>
      </c>
      <c r="C12" s="244" t="s">
        <v>3</v>
      </c>
    </row>
    <row r="14" spans="2:10" x14ac:dyDescent="0.2">
      <c r="C14" s="245"/>
    </row>
    <row r="15" spans="2:10" x14ac:dyDescent="0.2">
      <c r="C15" s="238" t="s">
        <v>4</v>
      </c>
    </row>
    <row r="16" spans="2:10" x14ac:dyDescent="0.2">
      <c r="C16" s="245"/>
      <c r="E16" s="238" t="s">
        <v>5</v>
      </c>
      <c r="J16" s="238" t="s">
        <v>6</v>
      </c>
    </row>
    <row r="17" spans="3:13" x14ac:dyDescent="0.2">
      <c r="C17" s="245" t="s">
        <v>7</v>
      </c>
      <c r="E17" s="246">
        <f>IRR('Fluxo de Caixa'!H95:BP95)</f>
        <v>7.6826771624307844E-2</v>
      </c>
      <c r="F17" s="238" t="s">
        <v>8</v>
      </c>
      <c r="G17" s="246">
        <f>((1+E17)^(12))-1</f>
        <v>1.4308050570270527</v>
      </c>
      <c r="H17" s="238" t="s">
        <v>9</v>
      </c>
      <c r="J17" s="246">
        <f>IRR('DRE Franqueadora'!D60:BL60)</f>
        <v>4.5595775775564951E-2</v>
      </c>
      <c r="K17" s="238" t="s">
        <v>8</v>
      </c>
      <c r="L17" s="246">
        <f>((1+J17)^(12))-1</f>
        <v>0.70752016120120187</v>
      </c>
      <c r="M17" s="238" t="s">
        <v>9</v>
      </c>
    </row>
    <row r="18" spans="3:13" x14ac:dyDescent="0.2">
      <c r="C18" s="245"/>
    </row>
    <row r="19" spans="3:13" x14ac:dyDescent="0.2">
      <c r="C19" s="245" t="s">
        <v>10</v>
      </c>
      <c r="E19" s="247">
        <f>-'Investimento Inicial'!F38</f>
        <v>-65321.93</v>
      </c>
    </row>
    <row r="20" spans="3:13" x14ac:dyDescent="0.2">
      <c r="C20" s="245"/>
    </row>
    <row r="21" spans="3:13" x14ac:dyDescent="0.2">
      <c r="C21" s="245" t="s">
        <v>11</v>
      </c>
      <c r="E21" s="247">
        <f>-'Investimento Inicial'!F33</f>
        <v>-16843.93</v>
      </c>
    </row>
    <row r="22" spans="3:13" x14ac:dyDescent="0.2">
      <c r="C22" s="245"/>
    </row>
    <row r="23" spans="3:13" x14ac:dyDescent="0.2">
      <c r="C23" s="245" t="s">
        <v>12</v>
      </c>
      <c r="E23" s="247">
        <f>E19-E21</f>
        <v>-48478</v>
      </c>
    </row>
    <row r="24" spans="3:13" x14ac:dyDescent="0.2">
      <c r="C24" s="245"/>
    </row>
    <row r="25" spans="3:13" x14ac:dyDescent="0.2">
      <c r="C25" s="245"/>
    </row>
    <row r="26" spans="3:13" x14ac:dyDescent="0.2">
      <c r="C26" s="245"/>
    </row>
    <row r="27" spans="3:13" x14ac:dyDescent="0.2">
      <c r="C27" s="238" t="s">
        <v>13</v>
      </c>
    </row>
    <row r="28" spans="3:13" x14ac:dyDescent="0.2">
      <c r="C28" s="245"/>
    </row>
    <row r="29" spans="3:13" x14ac:dyDescent="0.2">
      <c r="C29" s="245" t="s">
        <v>14</v>
      </c>
      <c r="F29" s="248">
        <f>IF(M29=0,0,K29/M29*30)</f>
        <v>0</v>
      </c>
      <c r="G29" s="244" t="s">
        <v>15</v>
      </c>
      <c r="J29" s="249" t="s">
        <v>16</v>
      </c>
      <c r="K29" s="629">
        <v>0</v>
      </c>
      <c r="L29" s="244" t="s">
        <v>17</v>
      </c>
      <c r="M29" s="628">
        <v>0</v>
      </c>
    </row>
    <row r="30" spans="3:13" x14ac:dyDescent="0.2">
      <c r="C30" s="245"/>
    </row>
    <row r="31" spans="3:13" x14ac:dyDescent="0.2">
      <c r="C31" s="245" t="s">
        <v>18</v>
      </c>
      <c r="F31" s="251">
        <f>30*DRE!$D$20</f>
        <v>0</v>
      </c>
      <c r="G31" s="244" t="s">
        <v>15</v>
      </c>
    </row>
    <row r="33" spans="3:22" x14ac:dyDescent="0.2">
      <c r="C33" s="244" t="s">
        <v>19</v>
      </c>
      <c r="F33" s="250">
        <v>0</v>
      </c>
      <c r="G33" s="244" t="s">
        <v>15</v>
      </c>
      <c r="I33" s="244" t="s">
        <v>20</v>
      </c>
      <c r="L33" s="238" t="s">
        <v>21</v>
      </c>
      <c r="N33" s="251">
        <f>'Fluxo de Caixa'!F13</f>
        <v>0</v>
      </c>
      <c r="P33" s="238" t="s">
        <v>22</v>
      </c>
      <c r="R33" s="251">
        <f>'Fluxo de Caixa'!F26</f>
        <v>0</v>
      </c>
      <c r="T33" s="238" t="s">
        <v>23</v>
      </c>
      <c r="V33" s="248">
        <f>'Fluxo de Caixa'!F31</f>
        <v>0</v>
      </c>
    </row>
    <row r="35" spans="3:22" x14ac:dyDescent="0.2">
      <c r="C35" s="238" t="s">
        <v>24</v>
      </c>
      <c r="F35" s="248">
        <f>F29+F31-F33</f>
        <v>0</v>
      </c>
      <c r="G35" s="244" t="s">
        <v>15</v>
      </c>
    </row>
    <row r="37" spans="3:22" x14ac:dyDescent="0.2">
      <c r="C37" s="627" t="s">
        <v>25</v>
      </c>
    </row>
    <row r="39" spans="3:22" x14ac:dyDescent="0.2">
      <c r="E39" s="238" t="s">
        <v>26</v>
      </c>
    </row>
    <row r="40" spans="3:22" x14ac:dyDescent="0.2">
      <c r="C40" s="238" t="s">
        <v>27</v>
      </c>
      <c r="D40" s="588">
        <f>SUM(D41:D45)</f>
        <v>1</v>
      </c>
      <c r="E40" s="238" t="str">
        <f>IF(D40=1,"ok","ERRO")</f>
        <v>ok</v>
      </c>
    </row>
    <row r="41" spans="3:22" x14ac:dyDescent="0.2">
      <c r="C41" s="244" t="s">
        <v>28</v>
      </c>
      <c r="D41" s="667">
        <v>0</v>
      </c>
    </row>
    <row r="42" spans="3:22" x14ac:dyDescent="0.2">
      <c r="C42" s="244" t="s">
        <v>29</v>
      </c>
      <c r="D42" s="667">
        <v>0</v>
      </c>
    </row>
    <row r="43" spans="3:22" x14ac:dyDescent="0.2">
      <c r="C43" s="244" t="s">
        <v>30</v>
      </c>
      <c r="D43" s="667">
        <v>0</v>
      </c>
    </row>
    <row r="44" spans="3:22" x14ac:dyDescent="0.2">
      <c r="C44" s="244" t="s">
        <v>31</v>
      </c>
      <c r="D44" s="667">
        <v>0.98</v>
      </c>
    </row>
    <row r="45" spans="3:22" x14ac:dyDescent="0.2">
      <c r="C45" s="244" t="s">
        <v>938</v>
      </c>
      <c r="D45" s="667">
        <v>0.02</v>
      </c>
    </row>
    <row r="46" spans="3:22" x14ac:dyDescent="0.2">
      <c r="C46" s="244" t="s">
        <v>32</v>
      </c>
    </row>
    <row r="47" spans="3:22" x14ac:dyDescent="0.2">
      <c r="D47" s="585" t="s">
        <v>33</v>
      </c>
      <c r="E47" s="585" t="s">
        <v>34</v>
      </c>
      <c r="F47" s="585" t="s">
        <v>35</v>
      </c>
      <c r="G47" s="585" t="s">
        <v>36</v>
      </c>
      <c r="H47" s="585" t="s">
        <v>37</v>
      </c>
      <c r="I47" s="585" t="s">
        <v>38</v>
      </c>
      <c r="J47" s="585" t="s">
        <v>39</v>
      </c>
      <c r="K47" s="585" t="s">
        <v>40</v>
      </c>
      <c r="L47" s="238" t="s">
        <v>41</v>
      </c>
      <c r="M47" s="244" t="s">
        <v>42</v>
      </c>
      <c r="N47" s="244" t="s">
        <v>43</v>
      </c>
      <c r="O47" s="244" t="s">
        <v>44</v>
      </c>
    </row>
    <row r="48" spans="3:22" x14ac:dyDescent="0.2">
      <c r="C48" s="238" t="s">
        <v>45</v>
      </c>
      <c r="D48" s="584">
        <v>1</v>
      </c>
      <c r="E48" s="584">
        <v>0</v>
      </c>
      <c r="F48" s="584">
        <v>0</v>
      </c>
      <c r="G48" s="584">
        <v>0</v>
      </c>
      <c r="H48" s="584">
        <v>0</v>
      </c>
      <c r="I48" s="584">
        <v>0</v>
      </c>
      <c r="J48" s="584">
        <v>0</v>
      </c>
      <c r="K48" s="584">
        <v>0</v>
      </c>
      <c r="L48" s="584">
        <v>0</v>
      </c>
      <c r="M48" s="584">
        <v>0</v>
      </c>
      <c r="N48" s="584">
        <v>0</v>
      </c>
      <c r="O48" s="584">
        <v>0</v>
      </c>
      <c r="P48" s="674">
        <f>SUM(D48:O48)</f>
        <v>1</v>
      </c>
      <c r="Q48" s="244" t="str">
        <f>IF(P48=1,"ok","ERRO")</f>
        <v>ok</v>
      </c>
    </row>
    <row r="52" spans="3:19" x14ac:dyDescent="0.2">
      <c r="C52" s="238" t="s">
        <v>46</v>
      </c>
      <c r="F52" s="1613" t="s">
        <v>47</v>
      </c>
      <c r="G52" s="1613"/>
    </row>
    <row r="53" spans="3:19" x14ac:dyDescent="0.2">
      <c r="F53" s="1001" t="s">
        <v>48</v>
      </c>
    </row>
    <row r="54" spans="3:19" x14ac:dyDescent="0.2">
      <c r="C54" s="244" t="s">
        <v>49</v>
      </c>
      <c r="F54" s="1001" t="s">
        <v>50</v>
      </c>
      <c r="R54" s="609" t="s">
        <v>51</v>
      </c>
      <c r="S54" s="609" t="s">
        <v>52</v>
      </c>
    </row>
    <row r="55" spans="3:19" x14ac:dyDescent="0.2">
      <c r="F55" s="1001" t="s">
        <v>53</v>
      </c>
      <c r="R55" s="609" t="s">
        <v>54</v>
      </c>
      <c r="S55" s="609" t="s">
        <v>55</v>
      </c>
    </row>
    <row r="56" spans="3:19" x14ac:dyDescent="0.2">
      <c r="C56" s="378" t="s">
        <v>59</v>
      </c>
      <c r="F56" s="1001" t="s">
        <v>56</v>
      </c>
      <c r="R56" s="609" t="s">
        <v>57</v>
      </c>
      <c r="S56" s="609" t="s">
        <v>58</v>
      </c>
    </row>
    <row r="57" spans="3:19" x14ac:dyDescent="0.2">
      <c r="F57" s="1001" t="s">
        <v>921</v>
      </c>
      <c r="R57" s="609" t="s">
        <v>59</v>
      </c>
      <c r="S57" s="609" t="s">
        <v>60</v>
      </c>
    </row>
    <row r="58" spans="3:19" x14ac:dyDescent="0.2">
      <c r="C58" s="378" t="s">
        <v>61</v>
      </c>
      <c r="F58" s="1001" t="s">
        <v>922</v>
      </c>
      <c r="R58" s="609" t="s">
        <v>62</v>
      </c>
      <c r="S58" s="609" t="s">
        <v>63</v>
      </c>
    </row>
    <row r="59" spans="3:19" x14ac:dyDescent="0.2">
      <c r="F59" s="1001" t="s">
        <v>923</v>
      </c>
      <c r="R59" s="609" t="s">
        <v>64</v>
      </c>
      <c r="S59" s="609"/>
    </row>
    <row r="60" spans="3:19" x14ac:dyDescent="0.2">
      <c r="F60" s="1001" t="s">
        <v>924</v>
      </c>
      <c r="R60" s="609" t="s">
        <v>65</v>
      </c>
      <c r="S60" s="609"/>
    </row>
    <row r="61" spans="3:19" x14ac:dyDescent="0.2">
      <c r="C61" s="244" t="s">
        <v>66</v>
      </c>
      <c r="F61" s="1001" t="s">
        <v>925</v>
      </c>
      <c r="R61" s="609" t="s">
        <v>61</v>
      </c>
      <c r="S61" s="609"/>
    </row>
    <row r="62" spans="3:19" x14ac:dyDescent="0.2">
      <c r="F62" s="1001" t="s">
        <v>926</v>
      </c>
    </row>
    <row r="63" spans="3:19" x14ac:dyDescent="0.2">
      <c r="C63" s="378" t="s">
        <v>62</v>
      </c>
      <c r="F63" s="1001" t="s">
        <v>927</v>
      </c>
    </row>
    <row r="64" spans="3:19" x14ac:dyDescent="0.2">
      <c r="F64" s="1001" t="s">
        <v>928</v>
      </c>
    </row>
    <row r="65" spans="3:6" x14ac:dyDescent="0.2">
      <c r="C65" s="378" t="s">
        <v>61</v>
      </c>
      <c r="F65" s="1001"/>
    </row>
  </sheetData>
  <mergeCells count="1">
    <mergeCell ref="F52:G52"/>
  </mergeCells>
  <dataValidations count="2">
    <dataValidation type="list" allowBlank="1" showInputMessage="1" showErrorMessage="1" sqref="C56 C63">
      <formula1>$R$54:$R$58</formula1>
    </dataValidation>
    <dataValidation type="list" allowBlank="1" showInputMessage="1" showErrorMessage="1" sqref="C58 C65">
      <formula1>$R$59:$R$61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2">
    <tabColor rgb="FF0070C0"/>
    <pageSetUpPr fitToPage="1"/>
  </sheetPr>
  <dimension ref="B2:FP189"/>
  <sheetViews>
    <sheetView showGridLines="0" topLeftCell="J1" zoomScale="70" zoomScaleNormal="70" zoomScalePageLayoutView="80" workbookViewId="0">
      <selection activeCell="J2" sqref="J2:Z2"/>
    </sheetView>
  </sheetViews>
  <sheetFormatPr defaultColWidth="8.83203125" defaultRowHeight="10.5" outlineLevelRow="1" x14ac:dyDescent="0.15"/>
  <cols>
    <col min="1" max="1" width="0" style="2" hidden="1" customWidth="1"/>
    <col min="2" max="4" width="8.83203125" style="2" hidden="1" customWidth="1"/>
    <col min="5" max="6" width="0" style="2" hidden="1" customWidth="1"/>
    <col min="7" max="7" width="8.83203125" style="2"/>
    <col min="8" max="8" width="1.33203125" style="2" customWidth="1"/>
    <col min="9" max="9" width="1.1640625" style="2" customWidth="1"/>
    <col min="10" max="10" width="30.1640625" style="2" bestFit="1" customWidth="1"/>
    <col min="11" max="11" width="26" style="2" customWidth="1"/>
    <col min="12" max="12" width="16.83203125" style="2" bestFit="1" customWidth="1"/>
    <col min="13" max="14" width="8.6640625" style="2" customWidth="1"/>
    <col min="15" max="15" width="28" style="3" bestFit="1" customWidth="1"/>
    <col min="16" max="16" width="6.33203125" style="2" customWidth="1"/>
    <col min="17" max="17" width="8.83203125" style="2"/>
    <col min="18" max="18" width="24.33203125" style="2" bestFit="1" customWidth="1"/>
    <col min="19" max="19" width="23" style="2" bestFit="1" customWidth="1"/>
    <col min="20" max="20" width="9" style="2" customWidth="1"/>
    <col min="21" max="21" width="10.1640625" style="2" bestFit="1" customWidth="1"/>
    <col min="22" max="22" width="31" style="2" customWidth="1"/>
    <col min="23" max="23" width="8.83203125" style="2" customWidth="1"/>
    <col min="24" max="24" width="24.1640625" style="2" bestFit="1" customWidth="1"/>
    <col min="25" max="25" width="26.33203125" style="2" customWidth="1"/>
    <col min="26" max="26" width="1.33203125" style="2" customWidth="1"/>
    <col min="27" max="27" width="4.83203125" style="2" customWidth="1"/>
    <col min="28" max="28" width="12.1640625" style="2" customWidth="1"/>
    <col min="29" max="29" width="9.1640625" style="2" customWidth="1"/>
    <col min="30" max="30" width="8.83203125" style="2"/>
    <col min="31" max="31" width="3.6640625" style="2" customWidth="1"/>
    <col min="32" max="39" width="8.83203125" style="2"/>
    <col min="40" max="42" width="8.83203125" style="2" customWidth="1"/>
    <col min="43" max="43" width="8.83203125" style="2"/>
    <col min="44" max="44" width="8.83203125" style="2" customWidth="1"/>
    <col min="45" max="51" width="8.83203125" style="2"/>
    <col min="52" max="52" width="44.33203125" style="2" customWidth="1"/>
    <col min="53" max="53" width="54.6640625" style="2" customWidth="1"/>
    <col min="54" max="54" width="54.33203125" style="2" bestFit="1" customWidth="1"/>
    <col min="55" max="55" width="52.83203125" style="2" bestFit="1" customWidth="1"/>
    <col min="56" max="56" width="20.6640625" style="2" customWidth="1"/>
    <col min="57" max="61" width="15.5" style="2" customWidth="1"/>
    <col min="62" max="62" width="15.33203125" style="2" customWidth="1"/>
    <col min="63" max="63" width="10.1640625" style="2" bestFit="1" customWidth="1"/>
    <col min="64" max="64" width="9.6640625" style="2" bestFit="1" customWidth="1"/>
    <col min="65" max="65" width="9.5" style="2" bestFit="1" customWidth="1"/>
    <col min="66" max="66" width="9.1640625" style="2" bestFit="1" customWidth="1"/>
    <col min="67" max="67" width="8.83203125" style="2" bestFit="1" customWidth="1"/>
    <col min="68" max="69" width="9.5" style="2" bestFit="1" customWidth="1"/>
    <col min="70" max="70" width="9.1640625" style="2" bestFit="1" customWidth="1"/>
    <col min="71" max="71" width="9.5" style="2" bestFit="1" customWidth="1"/>
    <col min="72" max="72" width="10.1640625" style="2" bestFit="1" customWidth="1"/>
    <col min="73" max="74" width="9.83203125" style="2" bestFit="1" customWidth="1"/>
    <col min="75" max="75" width="10.1640625" style="2" bestFit="1" customWidth="1"/>
    <col min="76" max="76" width="9.83203125" style="2" bestFit="1" customWidth="1"/>
    <col min="77" max="77" width="10.1640625" style="2" bestFit="1" customWidth="1"/>
    <col min="78" max="78" width="9.83203125" style="2" bestFit="1" customWidth="1"/>
    <col min="79" max="79" width="10.1640625" style="2" bestFit="1" customWidth="1"/>
    <col min="80" max="80" width="9.83203125" style="2" bestFit="1" customWidth="1"/>
    <col min="81" max="84" width="10.1640625" style="2" bestFit="1" customWidth="1"/>
    <col min="85" max="88" width="10.5" style="2" bestFit="1" customWidth="1"/>
    <col min="89" max="89" width="10.1640625" style="2" bestFit="1" customWidth="1"/>
    <col min="90" max="92" width="10.5" style="2" bestFit="1" customWidth="1"/>
    <col min="93" max="93" width="10.1640625" style="2" bestFit="1" customWidth="1"/>
    <col min="94" max="94" width="9.83203125" style="2" bestFit="1" customWidth="1"/>
    <col min="95" max="95" width="10.5" style="2" bestFit="1" customWidth="1"/>
    <col min="96" max="97" width="10.1640625" style="2" bestFit="1" customWidth="1"/>
    <col min="98" max="98" width="9.83203125" style="2" bestFit="1" customWidth="1"/>
    <col min="99" max="101" width="10.1640625" style="2" bestFit="1" customWidth="1"/>
    <col min="102" max="102" width="9.83203125" style="2" bestFit="1" customWidth="1"/>
    <col min="103" max="105" width="10.1640625" style="2" bestFit="1" customWidth="1"/>
    <col min="106" max="109" width="10.5" style="2" bestFit="1" customWidth="1"/>
    <col min="110" max="111" width="10.1640625" style="2" bestFit="1" customWidth="1"/>
    <col min="112" max="113" width="10.5" style="2" bestFit="1" customWidth="1"/>
    <col min="114" max="116" width="10.1640625" style="2" bestFit="1" customWidth="1"/>
    <col min="117" max="118" width="10.5" style="2" bestFit="1" customWidth="1"/>
    <col min="119" max="119" width="10.1640625" style="2" bestFit="1" customWidth="1"/>
    <col min="120" max="123" width="10.5" style="2" bestFit="1" customWidth="1"/>
    <col min="124" max="124" width="9.83203125" style="2" bestFit="1" customWidth="1"/>
    <col min="125" max="126" width="10.1640625" style="2" bestFit="1" customWidth="1"/>
    <col min="127" max="127" width="10.5" style="2" bestFit="1" customWidth="1"/>
    <col min="128" max="129" width="10.1640625" style="2" bestFit="1" customWidth="1"/>
    <col min="130" max="133" width="10.5" style="2" bestFit="1" customWidth="1"/>
    <col min="134" max="134" width="10.1640625" style="2" bestFit="1" customWidth="1"/>
    <col min="135" max="136" width="10.5" style="2" bestFit="1" customWidth="1"/>
    <col min="137" max="137" width="10.1640625" style="2" bestFit="1" customWidth="1"/>
    <col min="138" max="138" width="10.5" style="2" bestFit="1" customWidth="1"/>
    <col min="139" max="139" width="10.1640625" style="2" bestFit="1" customWidth="1"/>
    <col min="140" max="140" width="10.5" style="2" bestFit="1" customWidth="1"/>
    <col min="141" max="141" width="10.1640625" style="2" bestFit="1" customWidth="1"/>
    <col min="142" max="143" width="10.5" style="2" bestFit="1" customWidth="1"/>
    <col min="144" max="145" width="10.1640625" style="2" bestFit="1" customWidth="1"/>
    <col min="146" max="147" width="10.5" style="2" bestFit="1" customWidth="1"/>
    <col min="148" max="148" width="10.1640625" style="2" bestFit="1" customWidth="1"/>
    <col min="149" max="149" width="10.5" style="2" bestFit="1" customWidth="1"/>
    <col min="150" max="150" width="9.83203125" style="2" bestFit="1" customWidth="1"/>
    <col min="151" max="152" width="10.1640625" style="2" bestFit="1" customWidth="1"/>
    <col min="153" max="154" width="9.83203125" style="2" bestFit="1" customWidth="1"/>
    <col min="155" max="155" width="10.1640625" style="2" bestFit="1" customWidth="1"/>
    <col min="156" max="158" width="10.5" style="2" bestFit="1" customWidth="1"/>
    <col min="159" max="159" width="10.1640625" style="2" bestFit="1" customWidth="1"/>
    <col min="160" max="163" width="10.5" style="2" bestFit="1" customWidth="1"/>
    <col min="164" max="164" width="10.1640625" style="2" bestFit="1" customWidth="1"/>
    <col min="165" max="166" width="10.5" style="2" bestFit="1" customWidth="1"/>
    <col min="167" max="167" width="10.1640625" style="2" bestFit="1" customWidth="1"/>
    <col min="168" max="171" width="11.33203125" style="2" bestFit="1" customWidth="1"/>
    <col min="172" max="172" width="11.6640625" style="2" bestFit="1" customWidth="1"/>
    <col min="173" max="16384" width="8.83203125" style="2"/>
  </cols>
  <sheetData>
    <row r="2" spans="10:26" ht="22.5" x14ac:dyDescent="0.15">
      <c r="J2" s="1614" t="s">
        <v>67</v>
      </c>
      <c r="K2" s="1614"/>
      <c r="L2" s="1614"/>
      <c r="M2" s="1614"/>
      <c r="N2" s="1614"/>
      <c r="O2" s="1614"/>
      <c r="P2" s="1614"/>
      <c r="Q2" s="1614"/>
      <c r="R2" s="1614"/>
      <c r="S2" s="1614"/>
      <c r="T2" s="1614"/>
      <c r="U2" s="1614"/>
      <c r="V2" s="1614"/>
      <c r="W2" s="1614"/>
      <c r="X2" s="1614"/>
      <c r="Y2" s="1614"/>
      <c r="Z2" s="1614"/>
    </row>
    <row r="3" spans="10:26" ht="14.25" x14ac:dyDescent="0.2"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</row>
    <row r="4" spans="10:26" ht="22.5" x14ac:dyDescent="0.2">
      <c r="J4" s="1406" t="s">
        <v>68</v>
      </c>
      <c r="K4" s="1406" t="s">
        <v>69</v>
      </c>
      <c r="L4" s="1407" t="s">
        <v>70</v>
      </c>
      <c r="M4" s="1407"/>
      <c r="N4" s="1408" t="s">
        <v>71</v>
      </c>
      <c r="O4" s="1408"/>
      <c r="P4" s="1408"/>
      <c r="Q4" s="1408"/>
      <c r="R4" s="1407" t="s">
        <v>72</v>
      </c>
      <c r="S4" s="1407"/>
      <c r="T4" s="1409"/>
      <c r="U4" s="1410"/>
      <c r="V4" s="1406" t="s">
        <v>73</v>
      </c>
      <c r="W4" s="1411"/>
      <c r="X4" s="1407" t="s">
        <v>74</v>
      </c>
      <c r="Y4" s="1407"/>
      <c r="Z4" s="695"/>
    </row>
    <row r="5" spans="10:26" ht="22.5" x14ac:dyDescent="0.3">
      <c r="J5" s="552">
        <f>'Fluxo de Caixa'!I112</f>
        <v>400845.72751898947</v>
      </c>
      <c r="K5" s="883">
        <f>'Fluxo de Caixa'!G100</f>
        <v>0.12</v>
      </c>
      <c r="L5" s="554">
        <f>'Fluxo de Caixa'!I111</f>
        <v>17</v>
      </c>
      <c r="M5" s="580" t="s">
        <v>75</v>
      </c>
      <c r="N5" s="552"/>
      <c r="O5" s="552">
        <f>Legenda!E21</f>
        <v>-16843.93</v>
      </c>
      <c r="P5" s="581"/>
      <c r="Q5" s="377"/>
      <c r="R5" s="582">
        <f>Legenda!E23</f>
        <v>-48478</v>
      </c>
      <c r="S5" s="582"/>
      <c r="T5" s="583"/>
      <c r="U5" s="377"/>
      <c r="V5" s="552">
        <f>Legenda!E19</f>
        <v>-65321.93</v>
      </c>
      <c r="W5" s="553"/>
      <c r="X5" s="560">
        <f>Legenda!G17</f>
        <v>1.4308050570270527</v>
      </c>
      <c r="Y5" s="580" t="s">
        <v>9</v>
      </c>
    </row>
    <row r="6" spans="10:26" ht="25.5" x14ac:dyDescent="0.2">
      <c r="J6" s="552"/>
      <c r="K6" s="553"/>
      <c r="L6" s="554"/>
      <c r="M6" s="353"/>
      <c r="N6" s="555"/>
      <c r="O6" s="555"/>
      <c r="P6" s="556"/>
      <c r="Q6" s="270"/>
      <c r="R6" s="557"/>
      <c r="S6" s="557"/>
      <c r="T6" s="558"/>
      <c r="U6" s="270"/>
      <c r="V6" s="555"/>
      <c r="W6" s="553"/>
      <c r="X6" s="559"/>
      <c r="Y6" s="560"/>
      <c r="Z6" s="353"/>
    </row>
    <row r="7" spans="10:26" ht="15" customHeight="1" x14ac:dyDescent="0.15">
      <c r="O7" s="2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0:26" ht="14.25" customHeight="1" x14ac:dyDescent="0.15">
      <c r="O8" s="2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0:26" x14ac:dyDescent="0.15">
      <c r="O9" s="2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0:26" x14ac:dyDescent="0.15">
      <c r="O10" s="2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0:26" x14ac:dyDescent="0.15">
      <c r="O11" s="2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0:26" x14ac:dyDescent="0.15">
      <c r="O12" s="2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0:26" x14ac:dyDescent="0.15">
      <c r="O13" s="2"/>
      <c r="R13" s="4"/>
      <c r="S13" s="4"/>
      <c r="T13" s="4"/>
      <c r="U13" s="4"/>
      <c r="V13" s="4"/>
      <c r="W13" s="4"/>
      <c r="X13" s="4"/>
      <c r="Y13" s="4"/>
      <c r="Z13" s="4"/>
    </row>
    <row r="14" spans="10:26" x14ac:dyDescent="0.15">
      <c r="O14" s="2"/>
      <c r="R14" s="4"/>
      <c r="S14" s="4"/>
      <c r="T14" s="4"/>
      <c r="U14" s="4"/>
      <c r="V14" s="4"/>
      <c r="W14" s="4"/>
      <c r="X14" s="4"/>
      <c r="Y14" s="4"/>
      <c r="Z14" s="4"/>
    </row>
    <row r="15" spans="10:26" x14ac:dyDescent="0.15">
      <c r="O15" s="2"/>
      <c r="R15" s="4"/>
      <c r="S15" s="4"/>
      <c r="T15" s="4"/>
      <c r="U15" s="4"/>
      <c r="V15" s="4"/>
      <c r="W15" s="4"/>
      <c r="X15" s="4"/>
      <c r="Y15" s="4"/>
      <c r="Z15" s="4"/>
    </row>
    <row r="16" spans="10:26" x14ac:dyDescent="0.15">
      <c r="O16" s="2"/>
      <c r="R16" s="4"/>
      <c r="S16" s="4"/>
      <c r="T16" s="4"/>
      <c r="U16" s="4"/>
      <c r="V16" s="4"/>
      <c r="W16" s="4"/>
      <c r="X16" s="4"/>
      <c r="Y16" s="4"/>
      <c r="Z16" s="4"/>
    </row>
    <row r="17" spans="15:25" x14ac:dyDescent="0.15">
      <c r="O17" s="2"/>
      <c r="R17" s="4"/>
      <c r="S17" s="4"/>
      <c r="T17" s="4"/>
      <c r="U17" s="4"/>
      <c r="V17" s="4"/>
      <c r="W17" s="4"/>
      <c r="X17" s="4"/>
      <c r="Y17" s="4"/>
    </row>
    <row r="18" spans="15:25" x14ac:dyDescent="0.15">
      <c r="O18" s="2"/>
      <c r="R18" s="4"/>
      <c r="S18" s="4"/>
      <c r="T18" s="4"/>
      <c r="U18" s="4"/>
      <c r="V18" s="4"/>
      <c r="W18" s="4"/>
      <c r="X18" s="4"/>
      <c r="Y18" s="4"/>
    </row>
    <row r="19" spans="15:25" x14ac:dyDescent="0.15">
      <c r="O19" s="2"/>
      <c r="R19" s="4"/>
      <c r="S19" s="4"/>
      <c r="T19" s="4"/>
      <c r="U19" s="4"/>
      <c r="V19" s="4"/>
      <c r="W19" s="4"/>
      <c r="X19" s="4"/>
      <c r="Y19" s="4"/>
    </row>
    <row r="20" spans="15:25" x14ac:dyDescent="0.15">
      <c r="O20" s="2"/>
      <c r="Q20" s="4"/>
      <c r="R20" s="4"/>
      <c r="S20" s="4"/>
      <c r="T20" s="4"/>
      <c r="U20" s="4"/>
      <c r="V20" s="4"/>
      <c r="W20" s="4"/>
      <c r="X20" s="4"/>
      <c r="Y20" s="4"/>
    </row>
    <row r="21" spans="15:25" ht="11.1" customHeight="1" x14ac:dyDescent="0.15">
      <c r="O21" s="2"/>
      <c r="Q21" s="4"/>
      <c r="R21" s="4"/>
      <c r="S21" s="4"/>
      <c r="T21" s="4"/>
      <c r="U21" s="4"/>
      <c r="V21" s="4"/>
      <c r="W21" s="4"/>
      <c r="X21" s="4"/>
      <c r="Y21" s="4"/>
    </row>
    <row r="22" spans="15:25" x14ac:dyDescent="0.15">
      <c r="O22" s="2"/>
      <c r="Q22" s="4"/>
      <c r="R22" s="4"/>
      <c r="S22" s="4"/>
      <c r="T22" s="4"/>
      <c r="U22" s="4"/>
      <c r="V22" s="4"/>
      <c r="W22" s="4"/>
      <c r="X22" s="4"/>
      <c r="Y22" s="4"/>
    </row>
    <row r="23" spans="15:25" ht="11.1" customHeight="1" x14ac:dyDescent="0.15">
      <c r="O23" s="2"/>
      <c r="Q23" s="4"/>
      <c r="R23" s="4"/>
      <c r="S23" s="4"/>
      <c r="T23" s="4"/>
      <c r="U23" s="4"/>
      <c r="V23" s="4"/>
      <c r="W23" s="4"/>
      <c r="X23" s="4"/>
      <c r="Y23" s="4"/>
    </row>
    <row r="24" spans="15:25" x14ac:dyDescent="0.15">
      <c r="O24" s="2"/>
      <c r="Q24" s="4"/>
      <c r="R24" s="4"/>
      <c r="S24" s="4"/>
      <c r="T24" s="4"/>
      <c r="U24" s="4"/>
      <c r="V24" s="4"/>
      <c r="W24" s="4"/>
      <c r="X24" s="4"/>
      <c r="Y24" s="4"/>
    </row>
    <row r="25" spans="15:25" x14ac:dyDescent="0.15">
      <c r="O25" s="2"/>
      <c r="U25" s="4"/>
      <c r="V25" s="4"/>
      <c r="W25" s="4"/>
      <c r="X25" s="4"/>
      <c r="Y25" s="4"/>
    </row>
    <row r="26" spans="15:25" x14ac:dyDescent="0.15">
      <c r="O26" s="2"/>
      <c r="U26" s="4"/>
      <c r="V26" s="4"/>
      <c r="W26" s="4"/>
      <c r="X26" s="4"/>
      <c r="Y26" s="4"/>
    </row>
    <row r="27" spans="15:25" x14ac:dyDescent="0.15">
      <c r="O27" s="2"/>
      <c r="U27" s="4"/>
      <c r="V27" s="4"/>
      <c r="W27" s="4"/>
      <c r="X27" s="4"/>
      <c r="Y27" s="4"/>
    </row>
    <row r="28" spans="15:25" x14ac:dyDescent="0.15">
      <c r="O28" s="2"/>
      <c r="U28" s="4"/>
      <c r="V28" s="4"/>
      <c r="W28" s="4"/>
      <c r="X28" s="4"/>
      <c r="Y28" s="4"/>
    </row>
    <row r="29" spans="15:25" x14ac:dyDescent="0.15">
      <c r="O29" s="2"/>
      <c r="U29" s="4"/>
      <c r="V29" s="4"/>
      <c r="W29" s="4"/>
      <c r="X29" s="4"/>
      <c r="Y29" s="4"/>
    </row>
    <row r="30" spans="15:25" x14ac:dyDescent="0.15">
      <c r="O30" s="2"/>
      <c r="Q30" s="4"/>
      <c r="R30" s="4"/>
      <c r="S30" s="4"/>
      <c r="T30" s="4"/>
      <c r="U30" s="4"/>
      <c r="V30" s="4"/>
      <c r="W30" s="4"/>
      <c r="X30" s="4"/>
      <c r="Y30" s="4"/>
    </row>
    <row r="31" spans="15:25" x14ac:dyDescent="0.15">
      <c r="O31" s="2"/>
      <c r="Q31" s="4"/>
      <c r="R31" s="4"/>
      <c r="S31" s="4"/>
      <c r="T31" s="4"/>
      <c r="U31" s="4"/>
      <c r="V31" s="4"/>
      <c r="W31" s="4"/>
      <c r="X31" s="4"/>
      <c r="Y31" s="4"/>
    </row>
    <row r="33" spans="14:24" ht="14.25" customHeight="1" x14ac:dyDescent="0.15">
      <c r="O33" s="2"/>
    </row>
    <row r="36" spans="14:24" ht="15.75" customHeight="1" x14ac:dyDescent="0.15">
      <c r="O36" s="2"/>
    </row>
    <row r="43" spans="14:24" ht="15.6" customHeight="1" x14ac:dyDescent="0.15">
      <c r="N43" s="544" t="s">
        <v>76</v>
      </c>
      <c r="O43" s="545"/>
      <c r="P43" s="544"/>
      <c r="Q43" s="544"/>
      <c r="R43" s="544"/>
      <c r="S43" s="544"/>
      <c r="T43" s="545"/>
      <c r="U43" s="545"/>
    </row>
    <row r="44" spans="14:24" ht="15.75" x14ac:dyDescent="0.25">
      <c r="N44" s="1002" t="s">
        <v>77</v>
      </c>
      <c r="O44" s="649">
        <f>BA81/12</f>
        <v>68.945444501144877</v>
      </c>
      <c r="P44" s="650" t="s">
        <v>78</v>
      </c>
      <c r="Q44" s="651"/>
      <c r="R44" s="651"/>
      <c r="S44" s="652"/>
      <c r="T44" s="659">
        <f>BA82</f>
        <v>1.6681466564612793E-3</v>
      </c>
      <c r="U44" s="650" t="s">
        <v>79</v>
      </c>
      <c r="V44" s="651"/>
      <c r="W44" s="651"/>
      <c r="X44" s="658">
        <f>O44/'Investimento Inicial'!$F$37</f>
        <v>1.4222006786819769E-3</v>
      </c>
    </row>
    <row r="45" spans="14:24" ht="15.75" x14ac:dyDescent="0.25">
      <c r="N45" s="653" t="s">
        <v>80</v>
      </c>
      <c r="O45" s="654">
        <f>BB81/12</f>
        <v>8918.9261239652842</v>
      </c>
      <c r="P45" s="655" t="s">
        <v>78</v>
      </c>
      <c r="Q45" s="656"/>
      <c r="R45" s="656"/>
      <c r="T45" s="660">
        <f>BB82</f>
        <v>0.1123573688411101</v>
      </c>
      <c r="U45" s="655" t="s">
        <v>79</v>
      </c>
      <c r="V45" s="656"/>
      <c r="W45" s="656"/>
      <c r="X45" s="976">
        <f>O45/'Investimento Inicial'!$F$37</f>
        <v>0.18397883831769637</v>
      </c>
    </row>
    <row r="46" spans="14:24" ht="15.75" x14ac:dyDescent="0.25">
      <c r="N46" s="653" t="s">
        <v>81</v>
      </c>
      <c r="O46" s="654">
        <f>BC81/12</f>
        <v>12330.980718010114</v>
      </c>
      <c r="P46" s="655" t="s">
        <v>78</v>
      </c>
      <c r="Q46" s="656"/>
      <c r="R46" s="656"/>
      <c r="T46" s="660">
        <f>BC82</f>
        <v>0.12963106268701563</v>
      </c>
      <c r="U46" s="655" t="s">
        <v>79</v>
      </c>
      <c r="V46" s="656"/>
      <c r="W46" s="656"/>
      <c r="X46" s="976">
        <f>O46/'Investimento Inicial'!$F$37</f>
        <v>0.25436240599880594</v>
      </c>
    </row>
    <row r="47" spans="14:24" ht="15.75" x14ac:dyDescent="0.25">
      <c r="N47" s="653" t="s">
        <v>82</v>
      </c>
      <c r="O47" s="654">
        <f>BD81/12</f>
        <v>14206.102429157771</v>
      </c>
      <c r="P47" s="655" t="s">
        <v>78</v>
      </c>
      <c r="Q47" s="656"/>
      <c r="R47" s="656"/>
      <c r="T47" s="660">
        <f>BD82</f>
        <v>0.13770590556008142</v>
      </c>
      <c r="U47" s="655" t="s">
        <v>79</v>
      </c>
      <c r="V47" s="656"/>
      <c r="W47" s="656"/>
      <c r="X47" s="976">
        <f>O47/'Investimento Inicial'!$F$37</f>
        <v>0.29304225481987234</v>
      </c>
    </row>
    <row r="48" spans="14:24" ht="15.75" x14ac:dyDescent="0.25">
      <c r="N48" s="657" t="s">
        <v>83</v>
      </c>
      <c r="O48" s="1003">
        <f>BE81/12</f>
        <v>16641.28355994443</v>
      </c>
      <c r="P48" s="1004" t="s">
        <v>78</v>
      </c>
      <c r="Q48" s="1005"/>
      <c r="R48" s="1005"/>
      <c r="S48" s="1006"/>
      <c r="T48" s="1007">
        <f>BE82</f>
        <v>0.14703130246794394</v>
      </c>
      <c r="U48" s="1004" t="s">
        <v>79</v>
      </c>
      <c r="V48" s="1005"/>
      <c r="W48" s="1005"/>
      <c r="X48" s="1008">
        <f>O48/'Investimento Inicial'!$F$37</f>
        <v>0.34327496101209681</v>
      </c>
    </row>
    <row r="59" spans="52:62" ht="15.75" x14ac:dyDescent="0.25">
      <c r="AZ59" s="61" t="s">
        <v>84</v>
      </c>
      <c r="BA59" s="54"/>
      <c r="BB59" s="54"/>
      <c r="BC59" s="54"/>
      <c r="BD59" s="54"/>
      <c r="BE59" s="54"/>
      <c r="BF59" s="54"/>
      <c r="BG59" s="54"/>
      <c r="BH59" s="54"/>
      <c r="BI59" s="54"/>
      <c r="BJ59" s="54"/>
    </row>
    <row r="60" spans="52:62" ht="12" x14ac:dyDescent="0.2"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</row>
    <row r="61" spans="52:62" ht="12" x14ac:dyDescent="0.2"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</row>
    <row r="62" spans="52:62" ht="12" x14ac:dyDescent="0.2">
      <c r="AZ62" s="54"/>
      <c r="BA62" s="54"/>
      <c r="BB62" s="766">
        <f>(BB65/BA65)-1</f>
        <v>0.92061209564153113</v>
      </c>
      <c r="BC62" s="766">
        <f t="shared" ref="BC62:BE62" si="0">(BC65/BB65)-1</f>
        <v>0.19833303296220151</v>
      </c>
      <c r="BD62" s="766">
        <f t="shared" si="0"/>
        <v>8.4510694108876461E-2</v>
      </c>
      <c r="BE62" s="766">
        <f t="shared" si="0"/>
        <v>9.7121283575258399E-2</v>
      </c>
      <c r="BF62" s="54"/>
      <c r="BG62" s="54"/>
      <c r="BH62" s="54"/>
      <c r="BI62" s="54"/>
      <c r="BJ62" s="54"/>
    </row>
    <row r="63" spans="52:62" ht="12" x14ac:dyDescent="0.2">
      <c r="AZ63" s="59" t="s">
        <v>85</v>
      </c>
      <c r="BA63" s="58"/>
      <c r="BB63" s="58"/>
      <c r="BC63" s="58"/>
      <c r="BD63" s="58"/>
      <c r="BE63" s="58"/>
      <c r="BF63" s="58"/>
      <c r="BG63" s="58"/>
      <c r="BH63" s="58"/>
      <c r="BI63" s="58"/>
      <c r="BJ63" s="58"/>
    </row>
    <row r="64" spans="52:62" ht="12" x14ac:dyDescent="0.2">
      <c r="AZ64" s="1009"/>
      <c r="BA64" s="56" t="s">
        <v>86</v>
      </c>
      <c r="BB64" s="56" t="s">
        <v>80</v>
      </c>
      <c r="BC64" s="56" t="s">
        <v>81</v>
      </c>
      <c r="BD64" s="56" t="s">
        <v>82</v>
      </c>
      <c r="BE64" s="56" t="s">
        <v>83</v>
      </c>
      <c r="BF64" s="56" t="s">
        <v>87</v>
      </c>
      <c r="BG64" s="56" t="s">
        <v>88</v>
      </c>
      <c r="BH64" s="56" t="s">
        <v>89</v>
      </c>
      <c r="BI64" s="56" t="s">
        <v>90</v>
      </c>
      <c r="BJ64" s="56" t="s">
        <v>91</v>
      </c>
    </row>
    <row r="65" spans="52:62" ht="12" x14ac:dyDescent="0.2">
      <c r="AZ65" s="1010" t="s">
        <v>92</v>
      </c>
      <c r="BA65" s="1011">
        <f>DRE!BQ5/12</f>
        <v>41330.565411678013</v>
      </c>
      <c r="BB65" s="1011">
        <f>DRE!BR5/12</f>
        <v>79379.983849372293</v>
      </c>
      <c r="BC65" s="1011">
        <f>DRE!BS5/12</f>
        <v>95123.656802708865</v>
      </c>
      <c r="BD65" s="1011">
        <f>DRE!BT5/12</f>
        <v>103162.62306528034</v>
      </c>
      <c r="BE65" s="1011">
        <f>DRE!BU5/12</f>
        <v>113181.90943437093</v>
      </c>
      <c r="BF65" s="1011" t="e">
        <f>DRE!#REF!/12</f>
        <v>#REF!</v>
      </c>
      <c r="BG65" s="1011" t="e">
        <f>DRE!#REF!/12</f>
        <v>#REF!</v>
      </c>
      <c r="BH65" s="1011" t="e">
        <f>DRE!#REF!/12</f>
        <v>#REF!</v>
      </c>
      <c r="BI65" s="1011" t="e">
        <f>DRE!#REF!/12</f>
        <v>#REF!</v>
      </c>
      <c r="BJ65" s="1011" t="e">
        <f>DRE!#REF!/12</f>
        <v>#REF!</v>
      </c>
    </row>
    <row r="66" spans="52:62" ht="12" x14ac:dyDescent="0.2">
      <c r="AZ66" s="1012" t="s">
        <v>93</v>
      </c>
      <c r="BA66" s="1011">
        <f>DRE!BQ13/12</f>
        <v>38859.529546810481</v>
      </c>
      <c r="BB66" s="1011">
        <f>DRE!BR13/12</f>
        <v>72156.873638617239</v>
      </c>
      <c r="BC66" s="1011">
        <f>DRE!BS13/12</f>
        <v>85310.250672821552</v>
      </c>
      <c r="BD66" s="1011">
        <f>DRE!BT13/12</f>
        <v>92159.444360780428</v>
      </c>
      <c r="BE66" s="1011">
        <f>DRE!BU13/12</f>
        <v>100794.01107528007</v>
      </c>
      <c r="BF66" s="1011" t="e">
        <f>DRE!#REF!/12</f>
        <v>#REF!</v>
      </c>
      <c r="BG66" s="1011" t="e">
        <f>DRE!#REF!/12</f>
        <v>#REF!</v>
      </c>
      <c r="BH66" s="1011" t="e">
        <f>DRE!#REF!/12</f>
        <v>#REF!</v>
      </c>
      <c r="BI66" s="1011" t="e">
        <f>DRE!#REF!/12</f>
        <v>#REF!</v>
      </c>
      <c r="BJ66" s="1011" t="e">
        <f>DRE!#REF!/12</f>
        <v>#REF!</v>
      </c>
    </row>
    <row r="67" spans="52:62" ht="12" x14ac:dyDescent="0.2">
      <c r="AZ67" s="60"/>
      <c r="BA67" s="54"/>
      <c r="BB67" s="55"/>
      <c r="BC67" s="54"/>
      <c r="BD67" s="54"/>
      <c r="BE67" s="54"/>
      <c r="BF67" s="54"/>
      <c r="BG67" s="54"/>
      <c r="BH67" s="54"/>
      <c r="BI67" s="54"/>
      <c r="BJ67" s="54"/>
    </row>
    <row r="68" spans="52:62" ht="12" x14ac:dyDescent="0.2">
      <c r="AZ68" s="54"/>
      <c r="BA68" s="54"/>
      <c r="BB68" s="55"/>
      <c r="BC68" s="54"/>
      <c r="BD68" s="54"/>
      <c r="BE68" s="54"/>
      <c r="BF68" s="54"/>
      <c r="BG68" s="54"/>
      <c r="BH68" s="54"/>
      <c r="BI68" s="54"/>
      <c r="BJ68" s="54"/>
    </row>
    <row r="69" spans="52:62" ht="12" x14ac:dyDescent="0.15">
      <c r="AZ69" s="1013"/>
      <c r="BA69" s="1014" t="s">
        <v>77</v>
      </c>
      <c r="BB69" s="1015" t="s">
        <v>80</v>
      </c>
      <c r="BC69" s="1015" t="s">
        <v>94</v>
      </c>
      <c r="BD69" s="1015" t="s">
        <v>82</v>
      </c>
      <c r="BE69" s="1015" t="s">
        <v>83</v>
      </c>
      <c r="BF69" s="1015" t="s">
        <v>87</v>
      </c>
      <c r="BG69" s="1015" t="s">
        <v>88</v>
      </c>
      <c r="BH69" s="1015" t="s">
        <v>89</v>
      </c>
      <c r="BI69" s="1015" t="s">
        <v>90</v>
      </c>
      <c r="BJ69" s="1015" t="s">
        <v>91</v>
      </c>
    </row>
    <row r="70" spans="52:62" ht="12" x14ac:dyDescent="0.2">
      <c r="AZ70" s="1013" t="s">
        <v>95</v>
      </c>
      <c r="BA70" s="1016">
        <f>DRE!BQ28</f>
        <v>199114.61816258103</v>
      </c>
      <c r="BB70" s="1017">
        <f>DRE!BR28</f>
        <v>352695.4379829808</v>
      </c>
      <c r="BC70" s="1017">
        <f>DRE!BS28</f>
        <v>408754.01914672193</v>
      </c>
      <c r="BD70" s="1017">
        <f>DRE!BT28</f>
        <v>438972.8872925624</v>
      </c>
      <c r="BE70" s="1017">
        <f>DRE!BU28</f>
        <v>477813.57577632921</v>
      </c>
      <c r="BF70" s="1017" t="e">
        <f>DRE!#REF!</f>
        <v>#REF!</v>
      </c>
      <c r="BG70" s="1017" t="e">
        <f>DRE!#REF!</f>
        <v>#REF!</v>
      </c>
      <c r="BH70" s="1017" t="e">
        <f>DRE!#REF!</f>
        <v>#REF!</v>
      </c>
      <c r="BI70" s="1017" t="e">
        <f>DRE!#REF!</f>
        <v>#REF!</v>
      </c>
      <c r="BJ70" s="1017" t="e">
        <f>DRE!#REF!</f>
        <v>#REF!</v>
      </c>
    </row>
    <row r="71" spans="52:62" ht="12" x14ac:dyDescent="0.2">
      <c r="AZ71" s="1013" t="s">
        <v>96</v>
      </c>
      <c r="BA71" s="1016">
        <f>BA70/12</f>
        <v>16592.884846881752</v>
      </c>
      <c r="BB71" s="1016">
        <f t="shared" ref="BB71:BD71" si="1">BB70/12</f>
        <v>29391.286498581732</v>
      </c>
      <c r="BC71" s="1016">
        <f t="shared" si="1"/>
        <v>34062.834928893491</v>
      </c>
      <c r="BD71" s="1016">
        <f t="shared" si="1"/>
        <v>36581.073941046867</v>
      </c>
      <c r="BE71" s="1016">
        <f t="shared" ref="BE71:BJ71" si="2">BE70/12</f>
        <v>39817.797981360767</v>
      </c>
      <c r="BF71" s="1016" t="e">
        <f t="shared" si="2"/>
        <v>#REF!</v>
      </c>
      <c r="BG71" s="1016" t="e">
        <f t="shared" si="2"/>
        <v>#REF!</v>
      </c>
      <c r="BH71" s="1016" t="e">
        <f t="shared" si="2"/>
        <v>#REF!</v>
      </c>
      <c r="BI71" s="1016" t="e">
        <f t="shared" si="2"/>
        <v>#REF!</v>
      </c>
      <c r="BJ71" s="1016" t="e">
        <f t="shared" si="2"/>
        <v>#REF!</v>
      </c>
    </row>
    <row r="72" spans="52:62" ht="12" x14ac:dyDescent="0.2">
      <c r="AZ72" s="1010" t="s">
        <v>97</v>
      </c>
      <c r="BA72" s="1018">
        <f>DRE!BQ30</f>
        <v>0.40146764704538518</v>
      </c>
      <c r="BB72" s="1018">
        <f>DRE!BR30</f>
        <v>0.37026067622227349</v>
      </c>
      <c r="BC72" s="1018">
        <f>DRE!BS30</f>
        <v>0.35809004903524144</v>
      </c>
      <c r="BD72" s="1018">
        <f>DRE!BT30</f>
        <v>0.35459619825582284</v>
      </c>
      <c r="BE72" s="1018">
        <f>DRE!BU30</f>
        <v>0.35180355394560037</v>
      </c>
      <c r="BF72" s="1018" t="e">
        <f>DRE!#REF!</f>
        <v>#REF!</v>
      </c>
      <c r="BG72" s="1018" t="e">
        <f>DRE!#REF!</f>
        <v>#REF!</v>
      </c>
      <c r="BH72" s="1018" t="e">
        <f>DRE!#REF!</f>
        <v>#REF!</v>
      </c>
      <c r="BI72" s="1018" t="e">
        <f>DRE!#REF!</f>
        <v>#REF!</v>
      </c>
      <c r="BJ72" s="1018" t="e">
        <f>DRE!#REF!</f>
        <v>#REF!</v>
      </c>
    </row>
    <row r="73" spans="52:62" ht="12" x14ac:dyDescent="0.2">
      <c r="AZ73" s="54"/>
      <c r="BA73" s="54"/>
      <c r="BB73" s="55"/>
      <c r="BC73" s="54"/>
      <c r="BD73" s="54"/>
      <c r="BE73" s="54"/>
      <c r="BF73" s="54"/>
      <c r="BG73" s="54"/>
      <c r="BH73" s="54"/>
      <c r="BI73" s="54"/>
      <c r="BJ73" s="54"/>
    </row>
    <row r="74" spans="52:62" ht="12" x14ac:dyDescent="0.2">
      <c r="AZ74" s="59" t="s">
        <v>98</v>
      </c>
      <c r="BA74" s="59"/>
      <c r="BB74" s="58"/>
      <c r="BC74" s="58"/>
      <c r="BD74" s="58"/>
      <c r="BE74" s="58"/>
      <c r="BF74" s="58"/>
      <c r="BG74" s="58"/>
      <c r="BH74" s="58"/>
      <c r="BI74" s="58"/>
      <c r="BJ74" s="58"/>
    </row>
    <row r="75" spans="52:62" ht="12" x14ac:dyDescent="0.2">
      <c r="AZ75" s="1009"/>
      <c r="BA75" s="56" t="s">
        <v>86</v>
      </c>
      <c r="BB75" s="56" t="s">
        <v>80</v>
      </c>
      <c r="BC75" s="56" t="s">
        <v>81</v>
      </c>
      <c r="BD75" s="56" t="s">
        <v>82</v>
      </c>
      <c r="BE75" s="56" t="s">
        <v>83</v>
      </c>
      <c r="BF75" s="56" t="s">
        <v>87</v>
      </c>
      <c r="BG75" s="56" t="s">
        <v>88</v>
      </c>
      <c r="BH75" s="56" t="s">
        <v>89</v>
      </c>
      <c r="BI75" s="56" t="s">
        <v>90</v>
      </c>
      <c r="BJ75" s="56" t="s">
        <v>91</v>
      </c>
    </row>
    <row r="76" spans="52:62" ht="12" x14ac:dyDescent="0.2">
      <c r="AZ76" s="1010" t="s">
        <v>97</v>
      </c>
      <c r="BA76" s="1018">
        <f>DRE!BQ115</f>
        <v>1.6681466564612793E-3</v>
      </c>
      <c r="BB76" s="1019">
        <f>DRE!BR115</f>
        <v>0.1123573688411101</v>
      </c>
      <c r="BC76" s="1019">
        <f>DRE!BS115</f>
        <v>0.12963106268701563</v>
      </c>
      <c r="BD76" s="1019">
        <f>DRE!BT115</f>
        <v>0.13770590556008142</v>
      </c>
      <c r="BE76" s="1019">
        <f>DRE!BU115</f>
        <v>0.14703130246794394</v>
      </c>
      <c r="BF76" s="1019" t="e">
        <f>DRE!#REF!</f>
        <v>#REF!</v>
      </c>
      <c r="BG76" s="1019" t="e">
        <f>DRE!#REF!</f>
        <v>#REF!</v>
      </c>
      <c r="BH76" s="1019" t="e">
        <f>DRE!#REF!</f>
        <v>#REF!</v>
      </c>
      <c r="BI76" s="1019" t="e">
        <f>DRE!#REF!</f>
        <v>#REF!</v>
      </c>
      <c r="BJ76" s="1019" t="e">
        <f>DRE!#REF!</f>
        <v>#REF!</v>
      </c>
    </row>
    <row r="77" spans="52:62" ht="12" x14ac:dyDescent="0.2">
      <c r="AZ77" s="1010" t="s">
        <v>99</v>
      </c>
      <c r="BA77" s="1020">
        <f>DRE!BQ87</f>
        <v>827.34533401373847</v>
      </c>
      <c r="BB77" s="1020">
        <f>DRE!BR84</f>
        <v>107027.11348758341</v>
      </c>
      <c r="BC77" s="1020">
        <f>DRE!BS87</f>
        <v>147971.76861612138</v>
      </c>
      <c r="BD77" s="1020">
        <f>DRE!BT87</f>
        <v>170473.22914989325</v>
      </c>
      <c r="BE77" s="1020">
        <f>DRE!BU87</f>
        <v>199695.40271933316</v>
      </c>
      <c r="BF77" s="1020" t="e">
        <f>DRE!#REF!</f>
        <v>#REF!</v>
      </c>
      <c r="BG77" s="1020" t="e">
        <f>DRE!#REF!</f>
        <v>#REF!</v>
      </c>
      <c r="BH77" s="1020" t="e">
        <f>DRE!#REF!</f>
        <v>#REF!</v>
      </c>
      <c r="BI77" s="1020" t="e">
        <f>DRE!#REF!</f>
        <v>#REF!</v>
      </c>
      <c r="BJ77" s="1020" t="e">
        <f>DRE!#REF!</f>
        <v>#REF!</v>
      </c>
    </row>
    <row r="78" spans="52:62" ht="12" x14ac:dyDescent="0.2"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</row>
    <row r="79" spans="52:62" ht="12" x14ac:dyDescent="0.2"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</row>
    <row r="80" spans="52:62" ht="12" x14ac:dyDescent="0.15">
      <c r="AZ80" s="1013"/>
      <c r="BA80" s="1014" t="s">
        <v>77</v>
      </c>
      <c r="BB80" s="1015" t="s">
        <v>80</v>
      </c>
      <c r="BC80" s="1015" t="s">
        <v>94</v>
      </c>
      <c r="BD80" s="1015" t="s">
        <v>82</v>
      </c>
      <c r="BE80" s="1015" t="s">
        <v>83</v>
      </c>
      <c r="BF80" s="1015" t="s">
        <v>87</v>
      </c>
      <c r="BG80" s="1015" t="s">
        <v>88</v>
      </c>
      <c r="BH80" s="1015" t="s">
        <v>89</v>
      </c>
      <c r="BI80" s="1015" t="s">
        <v>90</v>
      </c>
      <c r="BJ80" s="1015" t="s">
        <v>91</v>
      </c>
    </row>
    <row r="81" spans="52:172" ht="12" x14ac:dyDescent="0.2">
      <c r="AZ81" s="1013" t="s">
        <v>100</v>
      </c>
      <c r="BA81" s="1021">
        <f>DRE!BQ84</f>
        <v>827.34533401373847</v>
      </c>
      <c r="BB81" s="1022">
        <f>DRE!BR84</f>
        <v>107027.11348758341</v>
      </c>
      <c r="BC81" s="1022">
        <f>DRE!BS84</f>
        <v>147971.76861612138</v>
      </c>
      <c r="BD81" s="1022">
        <f>DRE!BT84</f>
        <v>170473.22914989325</v>
      </c>
      <c r="BE81" s="1022">
        <f>DRE!BU84</f>
        <v>199695.40271933316</v>
      </c>
      <c r="BF81" s="1022" t="e">
        <f>DRE!#REF!</f>
        <v>#REF!</v>
      </c>
      <c r="BG81" s="1022" t="e">
        <f>DRE!#REF!</f>
        <v>#REF!</v>
      </c>
      <c r="BH81" s="1022" t="e">
        <f>DRE!#REF!</f>
        <v>#REF!</v>
      </c>
      <c r="BI81" s="1022" t="e">
        <f>DRE!#REF!</f>
        <v>#REF!</v>
      </c>
      <c r="BJ81" s="1022" t="e">
        <f>DRE!#REF!</f>
        <v>#REF!</v>
      </c>
      <c r="BK81" s="54"/>
      <c r="CV81" s="1023"/>
    </row>
    <row r="82" spans="52:172" ht="12" x14ac:dyDescent="0.2">
      <c r="AZ82" s="1015" t="s">
        <v>97</v>
      </c>
      <c r="BA82" s="1024">
        <f>BA76</f>
        <v>1.6681466564612793E-3</v>
      </c>
      <c r="BB82" s="1024">
        <f t="shared" ref="BB82:BD82" si="3">BB76</f>
        <v>0.1123573688411101</v>
      </c>
      <c r="BC82" s="1024">
        <f t="shared" si="3"/>
        <v>0.12963106268701563</v>
      </c>
      <c r="BD82" s="1024">
        <f t="shared" si="3"/>
        <v>0.13770590556008142</v>
      </c>
      <c r="BE82" s="1024">
        <f t="shared" ref="BE82:BJ82" si="4">BE76</f>
        <v>0.14703130246794394</v>
      </c>
      <c r="BF82" s="1024" t="e">
        <f t="shared" si="4"/>
        <v>#REF!</v>
      </c>
      <c r="BG82" s="1024" t="e">
        <f t="shared" si="4"/>
        <v>#REF!</v>
      </c>
      <c r="BH82" s="1024" t="e">
        <f t="shared" si="4"/>
        <v>#REF!</v>
      </c>
      <c r="BI82" s="1024" t="e">
        <f t="shared" si="4"/>
        <v>#REF!</v>
      </c>
      <c r="BJ82" s="1024" t="e">
        <f t="shared" si="4"/>
        <v>#REF!</v>
      </c>
      <c r="BK82" s="54"/>
      <c r="CV82" s="1023"/>
    </row>
    <row r="83" spans="52:172" ht="12" x14ac:dyDescent="0.2">
      <c r="AZ83" s="54"/>
      <c r="BA83" s="54"/>
      <c r="BB83" s="54"/>
      <c r="BC83" s="54"/>
      <c r="BD83" s="54"/>
      <c r="BJ83" s="54"/>
      <c r="BK83" s="54"/>
      <c r="CV83" s="1023"/>
    </row>
    <row r="84" spans="52:172" ht="12" x14ac:dyDescent="0.2">
      <c r="AZ84" s="57"/>
      <c r="BA84" s="57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CV84" s="1023"/>
    </row>
    <row r="85" spans="52:172" ht="12" x14ac:dyDescent="0.2">
      <c r="AZ85" s="54"/>
      <c r="BA85" s="1025" t="s">
        <v>101</v>
      </c>
      <c r="BB85" s="58"/>
      <c r="BC85" s="58"/>
      <c r="BD85" s="58"/>
      <c r="BE85" s="58"/>
      <c r="BF85" s="1026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69"/>
      <c r="CA85" s="69"/>
      <c r="CB85" s="69"/>
      <c r="CC85" s="69"/>
      <c r="CD85" s="69"/>
      <c r="CE85" s="69"/>
      <c r="CF85" s="69"/>
      <c r="CG85" s="69"/>
      <c r="CH85" s="69"/>
      <c r="CI85" s="69"/>
      <c r="CJ85" s="69"/>
      <c r="CK85" s="69"/>
      <c r="CL85" s="69"/>
      <c r="CM85" s="69"/>
      <c r="CN85" s="69"/>
      <c r="CO85" s="69"/>
      <c r="CP85" s="69"/>
      <c r="CQ85" s="69"/>
      <c r="CR85" s="69"/>
      <c r="CS85" s="69"/>
      <c r="CT85" s="69"/>
      <c r="CU85" s="69"/>
      <c r="CV85" s="69"/>
      <c r="CW85" s="69"/>
      <c r="CX85" s="69"/>
      <c r="CY85" s="69"/>
      <c r="CZ85" s="69"/>
      <c r="DA85" s="69"/>
      <c r="DB85" s="69"/>
      <c r="DC85" s="69"/>
      <c r="DD85" s="69"/>
      <c r="DE85" s="69"/>
      <c r="DF85" s="69"/>
      <c r="DG85" s="69"/>
      <c r="DH85" s="69"/>
      <c r="DI85" s="69"/>
      <c r="DJ85" s="69"/>
      <c r="DK85" s="69"/>
      <c r="DL85" s="69"/>
      <c r="DM85" s="69"/>
      <c r="DN85" s="69"/>
      <c r="DO85" s="69"/>
      <c r="DP85" s="69"/>
      <c r="DQ85" s="69"/>
      <c r="DR85" s="69"/>
      <c r="DS85" s="69"/>
      <c r="DT85" s="69"/>
      <c r="DU85" s="69"/>
      <c r="DV85" s="69"/>
      <c r="DW85" s="69"/>
      <c r="DX85" s="69"/>
      <c r="DY85" s="69"/>
      <c r="DZ85" s="69"/>
      <c r="EA85" s="69"/>
      <c r="EB85" s="69"/>
      <c r="EC85" s="69"/>
      <c r="ED85" s="69"/>
      <c r="EE85" s="69"/>
      <c r="EF85" s="69"/>
      <c r="EG85" s="69"/>
      <c r="EH85" s="69"/>
      <c r="EI85" s="69"/>
      <c r="EJ85" s="69"/>
      <c r="EK85" s="69"/>
      <c r="EL85" s="69"/>
      <c r="EM85" s="69"/>
      <c r="EN85" s="69"/>
      <c r="EO85" s="69"/>
      <c r="EP85" s="69"/>
      <c r="EQ85" s="69"/>
      <c r="ER85" s="69"/>
      <c r="ES85" s="69"/>
      <c r="ET85" s="69"/>
      <c r="EU85" s="69"/>
      <c r="EV85" s="69"/>
      <c r="EW85" s="69"/>
      <c r="EX85" s="69"/>
      <c r="EY85" s="69"/>
      <c r="EZ85" s="69"/>
      <c r="FA85" s="69"/>
      <c r="FB85" s="69"/>
      <c r="FC85" s="69"/>
      <c r="FD85" s="69"/>
      <c r="FE85" s="69"/>
      <c r="FF85" s="69"/>
      <c r="FG85" s="69"/>
      <c r="FH85" s="69"/>
      <c r="FI85" s="69"/>
      <c r="FJ85" s="69"/>
      <c r="FK85" s="69"/>
      <c r="FL85" s="69"/>
      <c r="FM85" s="69"/>
      <c r="FN85" s="69"/>
      <c r="FO85" s="69"/>
      <c r="FP85" s="69"/>
    </row>
    <row r="86" spans="52:172" ht="12" x14ac:dyDescent="0.15">
      <c r="AZ86" s="1013"/>
      <c r="BA86" s="1027">
        <v>1</v>
      </c>
      <c r="BB86" s="1027">
        <v>2</v>
      </c>
      <c r="BC86" s="1027">
        <v>3</v>
      </c>
      <c r="BD86" s="1027">
        <v>4</v>
      </c>
      <c r="BE86" s="1027">
        <v>5</v>
      </c>
      <c r="BF86" s="1027">
        <v>6</v>
      </c>
      <c r="BG86" s="1028">
        <v>7</v>
      </c>
      <c r="BH86" s="1028">
        <v>8</v>
      </c>
      <c r="BI86" s="1028">
        <v>9</v>
      </c>
      <c r="BJ86" s="1028">
        <v>10</v>
      </c>
      <c r="BK86" s="1028">
        <v>11</v>
      </c>
      <c r="BL86" s="1028">
        <v>12</v>
      </c>
      <c r="BM86" s="1028">
        <v>13</v>
      </c>
      <c r="BN86" s="1028">
        <v>14</v>
      </c>
      <c r="BO86" s="1028">
        <v>15</v>
      </c>
      <c r="BP86" s="1028">
        <v>16</v>
      </c>
      <c r="BQ86" s="1028">
        <v>17</v>
      </c>
      <c r="BR86" s="1028">
        <v>18</v>
      </c>
      <c r="BS86" s="1028">
        <v>19</v>
      </c>
      <c r="BT86" s="1028">
        <v>20</v>
      </c>
      <c r="BU86" s="1028">
        <v>21</v>
      </c>
      <c r="BV86" s="1028">
        <v>22</v>
      </c>
      <c r="BW86" s="1028">
        <v>23</v>
      </c>
      <c r="BX86" s="1028">
        <v>24</v>
      </c>
      <c r="BY86" s="1028">
        <v>25</v>
      </c>
      <c r="BZ86" s="1028">
        <v>26</v>
      </c>
      <c r="CA86" s="1028">
        <v>27</v>
      </c>
      <c r="CB86" s="1028">
        <v>28</v>
      </c>
      <c r="CC86" s="1028">
        <v>29</v>
      </c>
      <c r="CD86" s="1028">
        <v>30</v>
      </c>
      <c r="CE86" s="1028">
        <v>31</v>
      </c>
      <c r="CF86" s="1028">
        <v>32</v>
      </c>
      <c r="CG86" s="1028">
        <v>33</v>
      </c>
      <c r="CH86" s="1028">
        <v>34</v>
      </c>
      <c r="CI86" s="1028">
        <v>35</v>
      </c>
      <c r="CJ86" s="1028">
        <v>36</v>
      </c>
      <c r="CK86" s="1028">
        <v>37</v>
      </c>
      <c r="CL86" s="1028">
        <v>38</v>
      </c>
      <c r="CM86" s="1028">
        <v>39</v>
      </c>
      <c r="CN86" s="1028">
        <v>40</v>
      </c>
      <c r="CO86" s="1028">
        <v>41</v>
      </c>
      <c r="CP86" s="1028">
        <v>42</v>
      </c>
      <c r="CQ86" s="1028">
        <v>43</v>
      </c>
      <c r="CR86" s="1028">
        <v>44</v>
      </c>
      <c r="CS86" s="1028">
        <v>45</v>
      </c>
      <c r="CT86" s="1028">
        <v>46</v>
      </c>
      <c r="CU86" s="1028">
        <v>47</v>
      </c>
      <c r="CV86" s="1028">
        <v>48</v>
      </c>
      <c r="CW86" s="1028">
        <v>49</v>
      </c>
      <c r="CX86" s="1028">
        <v>50</v>
      </c>
      <c r="CY86" s="1028">
        <v>51</v>
      </c>
      <c r="CZ86" s="1028">
        <v>52</v>
      </c>
      <c r="DA86" s="1028">
        <v>53</v>
      </c>
      <c r="DB86" s="1028">
        <v>54</v>
      </c>
      <c r="DC86" s="1028">
        <v>55</v>
      </c>
      <c r="DD86" s="1028">
        <v>56</v>
      </c>
      <c r="DE86" s="1028">
        <v>57</v>
      </c>
      <c r="DF86" s="1028">
        <v>58</v>
      </c>
      <c r="DG86" s="1028">
        <v>59</v>
      </c>
      <c r="DH86" s="1028">
        <v>60</v>
      </c>
      <c r="DI86" s="1028">
        <v>61</v>
      </c>
      <c r="DJ86" s="1028">
        <v>62</v>
      </c>
      <c r="DK86" s="1028">
        <v>63</v>
      </c>
      <c r="DL86" s="1028">
        <v>64</v>
      </c>
      <c r="DM86" s="1028">
        <v>65</v>
      </c>
      <c r="DN86" s="1028">
        <v>66</v>
      </c>
      <c r="DO86" s="1028">
        <v>67</v>
      </c>
      <c r="DP86" s="1028">
        <v>68</v>
      </c>
      <c r="DQ86" s="1028">
        <v>69</v>
      </c>
      <c r="DR86" s="1028">
        <v>70</v>
      </c>
      <c r="DS86" s="1028">
        <v>71</v>
      </c>
      <c r="DT86" s="1028">
        <v>72</v>
      </c>
      <c r="DU86" s="1028">
        <v>73</v>
      </c>
      <c r="DV86" s="1028">
        <v>74</v>
      </c>
      <c r="DW86" s="1028">
        <v>75</v>
      </c>
      <c r="DX86" s="1028">
        <v>76</v>
      </c>
      <c r="DY86" s="1028">
        <v>77</v>
      </c>
      <c r="DZ86" s="1028">
        <v>78</v>
      </c>
      <c r="EA86" s="1028">
        <v>79</v>
      </c>
      <c r="EB86" s="1028">
        <v>80</v>
      </c>
      <c r="EC86" s="1028">
        <v>81</v>
      </c>
      <c r="ED86" s="1028">
        <v>82</v>
      </c>
      <c r="EE86" s="1028">
        <v>83</v>
      </c>
      <c r="EF86" s="1028">
        <v>84</v>
      </c>
      <c r="EG86" s="1028">
        <v>85</v>
      </c>
      <c r="EH86" s="1028">
        <v>86</v>
      </c>
      <c r="EI86" s="1028">
        <v>87</v>
      </c>
      <c r="EJ86" s="1028">
        <v>88</v>
      </c>
      <c r="EK86" s="1028">
        <v>89</v>
      </c>
      <c r="EL86" s="1028">
        <v>90</v>
      </c>
      <c r="EM86" s="1028">
        <v>91</v>
      </c>
      <c r="EN86" s="1028">
        <v>92</v>
      </c>
      <c r="EO86" s="1028">
        <v>93</v>
      </c>
      <c r="EP86" s="1028">
        <v>94</v>
      </c>
      <c r="EQ86" s="1028">
        <v>95</v>
      </c>
      <c r="ER86" s="1028">
        <v>96</v>
      </c>
      <c r="ES86" s="1028">
        <v>97</v>
      </c>
      <c r="ET86" s="1028">
        <v>98</v>
      </c>
      <c r="EU86" s="1028">
        <v>99</v>
      </c>
      <c r="EV86" s="1028">
        <v>100</v>
      </c>
      <c r="EW86" s="1028">
        <v>101</v>
      </c>
      <c r="EX86" s="1028">
        <v>102</v>
      </c>
      <c r="EY86" s="1028">
        <v>103</v>
      </c>
      <c r="EZ86" s="1028">
        <v>104</v>
      </c>
      <c r="FA86" s="1028">
        <v>105</v>
      </c>
      <c r="FB86" s="1028">
        <v>106</v>
      </c>
      <c r="FC86" s="1028">
        <v>107</v>
      </c>
      <c r="FD86" s="1028">
        <v>108</v>
      </c>
      <c r="FE86" s="1028">
        <v>109</v>
      </c>
      <c r="FF86" s="1028">
        <v>110</v>
      </c>
      <c r="FG86" s="1028">
        <v>111</v>
      </c>
      <c r="FH86" s="1028">
        <v>112</v>
      </c>
      <c r="FI86" s="1028">
        <v>113</v>
      </c>
      <c r="FJ86" s="1028">
        <v>114</v>
      </c>
      <c r="FK86" s="1028">
        <v>115</v>
      </c>
      <c r="FL86" s="1028">
        <v>116</v>
      </c>
      <c r="FM86" s="1028">
        <v>117</v>
      </c>
      <c r="FN86" s="1028">
        <v>118</v>
      </c>
      <c r="FO86" s="1028">
        <v>119</v>
      </c>
      <c r="FP86" s="1028">
        <v>120</v>
      </c>
    </row>
    <row r="87" spans="52:172" ht="12" x14ac:dyDescent="0.15">
      <c r="AZ87" s="1013" t="s">
        <v>102</v>
      </c>
      <c r="BA87" s="1029">
        <f>'Fluxo de Caixa'!I96</f>
        <v>-48478</v>
      </c>
      <c r="BB87" s="1029">
        <f>'Fluxo de Caixa'!J96</f>
        <v>-59140.226575220004</v>
      </c>
      <c r="BC87" s="1029">
        <f>'Fluxo de Caixa'!K96</f>
        <v>-69030.036726671256</v>
      </c>
      <c r="BD87" s="1029">
        <f>'Fluxo de Caixa'!L96</f>
        <v>-75773.260454353745</v>
      </c>
      <c r="BE87" s="1029">
        <f>'Fluxo de Caixa'!M96</f>
        <v>-79403.253442515284</v>
      </c>
      <c r="BF87" s="1029">
        <f>'Fluxo de Caixa'!N96</f>
        <v>-80202.800749643473</v>
      </c>
      <c r="BG87" s="1029">
        <f>'Fluxo de Caixa'!O96</f>
        <v>-78320.089193518099</v>
      </c>
      <c r="BH87" s="1029">
        <f>'Fluxo de Caixa'!P96</f>
        <v>-74034.977407059952</v>
      </c>
      <c r="BI87" s="1029">
        <f>'Fluxo de Caixa'!Q96</f>
        <v>-67614.30610019021</v>
      </c>
      <c r="BJ87" s="1029">
        <f>'Fluxo de Caixa'!R96</f>
        <v>-59089.27579049889</v>
      </c>
      <c r="BK87" s="1029">
        <f>'Fluxo de Caixa'!S96</f>
        <v>-48620.833966045182</v>
      </c>
      <c r="BL87" s="1029">
        <f>'Fluxo de Caixa'!T96</f>
        <v>-36221.006279887239</v>
      </c>
      <c r="BM87" s="1029">
        <f>'Fluxo de Caixa'!U96</f>
        <v>-34330.240862464583</v>
      </c>
      <c r="BN87" s="1029">
        <f>'Fluxo de Caixa'!V96</f>
        <v>-31151.063516525868</v>
      </c>
      <c r="BO87" s="1029">
        <f>'Fluxo de Caixa'!W96</f>
        <v>-25054.277174585102</v>
      </c>
      <c r="BP87" s="1029">
        <f>'Fluxo de Caixa'!X96</f>
        <v>-17034.900363564662</v>
      </c>
      <c r="BQ87" s="1029">
        <f>'Fluxo de Caixa'!Y96</f>
        <v>-6893.3906554728965</v>
      </c>
      <c r="BR87" s="1029">
        <f>'Fluxo de Caixa'!Z96</f>
        <v>5447.7769868846699</v>
      </c>
      <c r="BS87" s="1029">
        <f>'Fluxo de Caixa'!AA96</f>
        <v>14462.590177979768</v>
      </c>
      <c r="BT87" s="1029">
        <f>'Fluxo de Caixa'!AB96</f>
        <v>22144.388457849018</v>
      </c>
      <c r="BU87" s="1029">
        <f>'Fluxo de Caixa'!AC96</f>
        <v>32743.786422400572</v>
      </c>
      <c r="BV87" s="1029">
        <f>'Fluxo de Caixa'!AD96</f>
        <v>44973.380971613697</v>
      </c>
      <c r="BW87" s="1029">
        <f>'Fluxo de Caixa'!AE96</f>
        <v>58954.095730446876</v>
      </c>
      <c r="BX87" s="1029">
        <f>'Fluxo de Caixa'!AF96</f>
        <v>76072.112204487232</v>
      </c>
      <c r="BY87" s="1029">
        <f>'Fluxo de Caixa'!AG96</f>
        <v>84657.329003384904</v>
      </c>
      <c r="BZ87" s="1029">
        <f>'Fluxo de Caixa'!AH96</f>
        <v>93661.481735368739</v>
      </c>
      <c r="CA87" s="1029">
        <f>'Fluxo de Caixa'!AI96</f>
        <v>105152.85631636437</v>
      </c>
      <c r="CB87" s="1029">
        <f>'Fluxo de Caixa'!AJ96</f>
        <v>117842.66746240544</v>
      </c>
      <c r="CC87" s="1029">
        <f>'Fluxo de Caixa'!AK96</f>
        <v>131797.47008510135</v>
      </c>
      <c r="CD87" s="1029">
        <f>'Fluxo de Caixa'!AL96</f>
        <v>147952.23873990879</v>
      </c>
      <c r="CE87" s="1029">
        <f>'Fluxo de Caixa'!AM96</f>
        <v>158302.42205146185</v>
      </c>
      <c r="CF87" s="1029">
        <f>'Fluxo de Caixa'!AN96</f>
        <v>166166.47134211104</v>
      </c>
      <c r="CG87" s="1029">
        <f>'Fluxo de Caixa'!AO96</f>
        <v>178176.76455241654</v>
      </c>
      <c r="CH87" s="1029">
        <f>'Fluxo de Caixa'!AP96</f>
        <v>191994.08262548197</v>
      </c>
      <c r="CI87" s="1029">
        <f>'Fluxo de Caixa'!AQ96</f>
        <v>207742.05301028647</v>
      </c>
      <c r="CJ87" s="1029">
        <f>'Fluxo de Caixa'!AR96</f>
        <v>226011.24919843266</v>
      </c>
      <c r="CK87" s="1029">
        <f>'Fluxo de Caixa'!AS96</f>
        <v>235948.56487768935</v>
      </c>
      <c r="CL87" s="1029">
        <f>'Fluxo de Caixa'!AT96</f>
        <v>246329.38678999527</v>
      </c>
      <c r="CM87" s="1029">
        <f>'Fluxo de Caixa'!AU96</f>
        <v>259512.26509637959</v>
      </c>
      <c r="CN87" s="1029">
        <f>'Fluxo de Caixa'!AV96</f>
        <v>274039.01905996789</v>
      </c>
      <c r="CO87" s="1029">
        <f>'Fluxo de Caixa'!AW96</f>
        <v>289974.96172698127</v>
      </c>
      <c r="CP87" s="1029">
        <f>'Fluxo de Caixa'!AX96</f>
        <v>308325.46119459276</v>
      </c>
      <c r="CQ87" s="1029">
        <f>'Fluxo de Caixa'!AY96</f>
        <v>320399.03323214652</v>
      </c>
      <c r="CR87" s="1029">
        <f>'Fluxo de Caixa'!AZ96</f>
        <v>329830.27143191692</v>
      </c>
      <c r="CS87" s="1029">
        <f>'Fluxo de Caixa'!BA96</f>
        <v>343790.36403665459</v>
      </c>
      <c r="CT87" s="1029">
        <f>'Fluxo de Caixa'!BB96</f>
        <v>359695.59576571087</v>
      </c>
      <c r="CU87" s="1029">
        <f>'Fluxo de Caixa'!BC96</f>
        <v>377679.44791163912</v>
      </c>
      <c r="CV87" s="1029">
        <f>'Fluxo de Caixa'!BD96</f>
        <v>398381.81481102412</v>
      </c>
      <c r="CW87" s="1029">
        <f>'Fluxo de Caixa'!BE96</f>
        <v>410558.9793280614</v>
      </c>
      <c r="CX87" s="1029">
        <f>'Fluxo de Caixa'!BF96</f>
        <v>423030.49982833437</v>
      </c>
      <c r="CY87" s="1029">
        <f>'Fluxo de Caixa'!BG96</f>
        <v>438589.44874957378</v>
      </c>
      <c r="CZ87" s="1029">
        <f>'Fluxo de Caixa'!BH96</f>
        <v>455607.72031618143</v>
      </c>
      <c r="DA87" s="1029">
        <f>'Fluxo de Caixa'!BI96</f>
        <v>474156.15630745888</v>
      </c>
      <c r="DB87" s="1029">
        <f>'Fluxo de Caixa'!BJ96</f>
        <v>495336.91402577376</v>
      </c>
      <c r="DC87" s="1029">
        <f>'Fluxo de Caixa'!BK96</f>
        <v>509606.96246598032</v>
      </c>
      <c r="DD87" s="1029">
        <f>'Fluxo de Caixa'!BL96</f>
        <v>521011.66147702432</v>
      </c>
      <c r="DE87" s="1029">
        <f>'Fluxo de Caixa'!BM96</f>
        <v>537415.58188911865</v>
      </c>
      <c r="DF87" s="1029">
        <f>'Fluxo de Caixa'!BN96</f>
        <v>555932.74620855576</v>
      </c>
      <c r="DG87" s="1029">
        <f>'Fluxo de Caixa'!BO96</f>
        <v>576708.06647585193</v>
      </c>
      <c r="DH87" s="1029">
        <f>'Fluxo de Caixa'!BP96</f>
        <v>600441.94413044269</v>
      </c>
      <c r="DI87" s="1029" t="e">
        <f>'Fluxo de Caixa'!#REF!</f>
        <v>#REF!</v>
      </c>
      <c r="DJ87" s="1029" t="e">
        <f>'Fluxo de Caixa'!#REF!</f>
        <v>#REF!</v>
      </c>
      <c r="DK87" s="1029" t="e">
        <f>'Fluxo de Caixa'!#REF!</f>
        <v>#REF!</v>
      </c>
      <c r="DL87" s="1029" t="e">
        <f>'Fluxo de Caixa'!#REF!</f>
        <v>#REF!</v>
      </c>
      <c r="DM87" s="1029" t="e">
        <f>'Fluxo de Caixa'!#REF!</f>
        <v>#REF!</v>
      </c>
      <c r="DN87" s="1029" t="e">
        <f>'Fluxo de Caixa'!#REF!</f>
        <v>#REF!</v>
      </c>
      <c r="DO87" s="1029" t="e">
        <f>'Fluxo de Caixa'!#REF!</f>
        <v>#REF!</v>
      </c>
      <c r="DP87" s="1029" t="e">
        <f>'Fluxo de Caixa'!#REF!</f>
        <v>#REF!</v>
      </c>
      <c r="DQ87" s="1029" t="e">
        <f>'Fluxo de Caixa'!#REF!</f>
        <v>#REF!</v>
      </c>
      <c r="DR87" s="1029" t="e">
        <f>'Fluxo de Caixa'!#REF!</f>
        <v>#REF!</v>
      </c>
      <c r="DS87" s="1029" t="e">
        <f>'Fluxo de Caixa'!#REF!</f>
        <v>#REF!</v>
      </c>
      <c r="DT87" s="1029" t="e">
        <f>'Fluxo de Caixa'!#REF!</f>
        <v>#REF!</v>
      </c>
      <c r="DU87" s="1029" t="e">
        <f>'Fluxo de Caixa'!#REF!</f>
        <v>#REF!</v>
      </c>
      <c r="DV87" s="1029" t="e">
        <f>'Fluxo de Caixa'!#REF!</f>
        <v>#REF!</v>
      </c>
      <c r="DW87" s="1029" t="e">
        <f>'Fluxo de Caixa'!#REF!</f>
        <v>#REF!</v>
      </c>
      <c r="DX87" s="1029" t="e">
        <f>'Fluxo de Caixa'!#REF!</f>
        <v>#REF!</v>
      </c>
      <c r="DY87" s="1029" t="e">
        <f>'Fluxo de Caixa'!#REF!</f>
        <v>#REF!</v>
      </c>
      <c r="DZ87" s="1029" t="e">
        <f>'Fluxo de Caixa'!#REF!</f>
        <v>#REF!</v>
      </c>
      <c r="EA87" s="1029" t="e">
        <f>'Fluxo de Caixa'!#REF!</f>
        <v>#REF!</v>
      </c>
      <c r="EB87" s="1029" t="e">
        <f>'Fluxo de Caixa'!#REF!</f>
        <v>#REF!</v>
      </c>
      <c r="EC87" s="1029" t="e">
        <f>'Fluxo de Caixa'!#REF!</f>
        <v>#REF!</v>
      </c>
      <c r="ED87" s="1029" t="e">
        <f>'Fluxo de Caixa'!#REF!</f>
        <v>#REF!</v>
      </c>
      <c r="EE87" s="1029" t="e">
        <f>'Fluxo de Caixa'!#REF!</f>
        <v>#REF!</v>
      </c>
      <c r="EF87" s="1029" t="e">
        <f>'Fluxo de Caixa'!#REF!</f>
        <v>#REF!</v>
      </c>
      <c r="EG87" s="1029" t="e">
        <f>'Fluxo de Caixa'!#REF!</f>
        <v>#REF!</v>
      </c>
      <c r="EH87" s="1029" t="e">
        <f>'Fluxo de Caixa'!#REF!</f>
        <v>#REF!</v>
      </c>
      <c r="EI87" s="1029" t="e">
        <f>'Fluxo de Caixa'!#REF!</f>
        <v>#REF!</v>
      </c>
      <c r="EJ87" s="1029" t="e">
        <f>'Fluxo de Caixa'!#REF!</f>
        <v>#REF!</v>
      </c>
      <c r="EK87" s="1029" t="e">
        <f>'Fluxo de Caixa'!#REF!</f>
        <v>#REF!</v>
      </c>
      <c r="EL87" s="1029" t="e">
        <f>'Fluxo de Caixa'!#REF!</f>
        <v>#REF!</v>
      </c>
      <c r="EM87" s="1029" t="e">
        <f>'Fluxo de Caixa'!#REF!</f>
        <v>#REF!</v>
      </c>
      <c r="EN87" s="1029" t="e">
        <f>'Fluxo de Caixa'!#REF!</f>
        <v>#REF!</v>
      </c>
      <c r="EO87" s="1029" t="e">
        <f>'Fluxo de Caixa'!#REF!</f>
        <v>#REF!</v>
      </c>
      <c r="EP87" s="1029" t="e">
        <f>'Fluxo de Caixa'!#REF!</f>
        <v>#REF!</v>
      </c>
      <c r="EQ87" s="1029" t="e">
        <f>'Fluxo de Caixa'!#REF!</f>
        <v>#REF!</v>
      </c>
      <c r="ER87" s="1029" t="e">
        <f>'Fluxo de Caixa'!#REF!</f>
        <v>#REF!</v>
      </c>
      <c r="ES87" s="1029" t="e">
        <f>'Fluxo de Caixa'!#REF!</f>
        <v>#REF!</v>
      </c>
      <c r="ET87" s="1029" t="e">
        <f>'Fluxo de Caixa'!#REF!</f>
        <v>#REF!</v>
      </c>
      <c r="EU87" s="1029" t="e">
        <f>'Fluxo de Caixa'!#REF!</f>
        <v>#REF!</v>
      </c>
      <c r="EV87" s="1029" t="e">
        <f>'Fluxo de Caixa'!#REF!</f>
        <v>#REF!</v>
      </c>
      <c r="EW87" s="1029" t="e">
        <f>'Fluxo de Caixa'!#REF!</f>
        <v>#REF!</v>
      </c>
      <c r="EX87" s="1029" t="e">
        <f>'Fluxo de Caixa'!#REF!</f>
        <v>#REF!</v>
      </c>
      <c r="EY87" s="1029" t="e">
        <f>'Fluxo de Caixa'!#REF!</f>
        <v>#REF!</v>
      </c>
      <c r="EZ87" s="1029" t="e">
        <f>'Fluxo de Caixa'!#REF!</f>
        <v>#REF!</v>
      </c>
      <c r="FA87" s="1029" t="e">
        <f>'Fluxo de Caixa'!#REF!</f>
        <v>#REF!</v>
      </c>
      <c r="FB87" s="1029" t="e">
        <f>'Fluxo de Caixa'!#REF!</f>
        <v>#REF!</v>
      </c>
      <c r="FC87" s="1029" t="e">
        <f>'Fluxo de Caixa'!#REF!</f>
        <v>#REF!</v>
      </c>
      <c r="FD87" s="1029" t="e">
        <f>'Fluxo de Caixa'!#REF!</f>
        <v>#REF!</v>
      </c>
      <c r="FE87" s="1029" t="e">
        <f>'Fluxo de Caixa'!#REF!</f>
        <v>#REF!</v>
      </c>
      <c r="FF87" s="1029" t="e">
        <f>'Fluxo de Caixa'!#REF!</f>
        <v>#REF!</v>
      </c>
      <c r="FG87" s="1029" t="e">
        <f>'Fluxo de Caixa'!#REF!</f>
        <v>#REF!</v>
      </c>
      <c r="FH87" s="1029" t="e">
        <f>'Fluxo de Caixa'!#REF!</f>
        <v>#REF!</v>
      </c>
      <c r="FI87" s="1029" t="e">
        <f>'Fluxo de Caixa'!#REF!</f>
        <v>#REF!</v>
      </c>
      <c r="FJ87" s="1029" t="e">
        <f>'Fluxo de Caixa'!#REF!</f>
        <v>#REF!</v>
      </c>
      <c r="FK87" s="1029" t="e">
        <f>'Fluxo de Caixa'!#REF!</f>
        <v>#REF!</v>
      </c>
      <c r="FL87" s="1029" t="e">
        <f>'Fluxo de Caixa'!#REF!</f>
        <v>#REF!</v>
      </c>
      <c r="FM87" s="1029" t="e">
        <f>'Fluxo de Caixa'!#REF!</f>
        <v>#REF!</v>
      </c>
      <c r="FN87" s="1029" t="e">
        <f>'Fluxo de Caixa'!#REF!</f>
        <v>#REF!</v>
      </c>
      <c r="FO87" s="1029" t="e">
        <f>'Fluxo de Caixa'!#REF!</f>
        <v>#REF!</v>
      </c>
      <c r="FP87" s="1029" t="e">
        <f>'Fluxo de Caixa'!#REF!</f>
        <v>#REF!</v>
      </c>
    </row>
    <row r="88" spans="52:172" ht="12" x14ac:dyDescent="0.2">
      <c r="AZ88" s="57"/>
      <c r="BA88" s="57"/>
      <c r="BB88" s="54"/>
      <c r="BC88" s="54"/>
      <c r="BD88" s="54"/>
      <c r="CV88" s="1023"/>
    </row>
    <row r="89" spans="52:172" ht="12" x14ac:dyDescent="0.2">
      <c r="AZ89" s="57"/>
      <c r="BA89" s="57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CV89" s="1023"/>
    </row>
    <row r="90" spans="52:172" ht="12" x14ac:dyDescent="0.2">
      <c r="AZ90" s="57"/>
      <c r="BA90" s="57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CV90" s="1023"/>
    </row>
    <row r="91" spans="52:172" ht="12" x14ac:dyDescent="0.2">
      <c r="AZ91" s="57"/>
      <c r="BA91" s="57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CV91" s="1023"/>
    </row>
    <row r="92" spans="52:172" ht="12" x14ac:dyDescent="0.2">
      <c r="AZ92" s="59" t="s">
        <v>103</v>
      </c>
      <c r="BA92" s="59"/>
      <c r="BB92" s="58"/>
      <c r="BC92" s="58"/>
      <c r="BD92" s="58"/>
      <c r="BE92" s="58"/>
      <c r="BF92" s="58"/>
      <c r="BG92" s="58"/>
      <c r="BH92" s="58"/>
      <c r="BI92" s="58"/>
      <c r="BJ92" s="58"/>
      <c r="BK92" s="54"/>
      <c r="CV92" s="1023"/>
    </row>
    <row r="93" spans="52:172" ht="12" x14ac:dyDescent="0.2">
      <c r="AZ93" s="1009"/>
      <c r="BA93" s="56" t="s">
        <v>86</v>
      </c>
      <c r="BB93" s="56" t="s">
        <v>80</v>
      </c>
      <c r="BC93" s="56" t="s">
        <v>81</v>
      </c>
      <c r="BD93" s="56" t="s">
        <v>82</v>
      </c>
      <c r="BE93" s="56" t="s">
        <v>83</v>
      </c>
      <c r="BF93" s="56" t="s">
        <v>87</v>
      </c>
      <c r="BG93" s="56" t="s">
        <v>88</v>
      </c>
      <c r="BH93" s="56" t="s">
        <v>89</v>
      </c>
      <c r="BI93" s="56" t="s">
        <v>90</v>
      </c>
      <c r="BJ93" s="56" t="s">
        <v>91</v>
      </c>
      <c r="BK93" s="54"/>
      <c r="CV93" s="1023"/>
    </row>
    <row r="94" spans="52:172" ht="12" x14ac:dyDescent="0.2">
      <c r="AZ94" s="1010" t="s">
        <v>97</v>
      </c>
      <c r="BA94" s="1018">
        <f>-BA95/$R$5</f>
        <v>1.7066408144183722E-2</v>
      </c>
      <c r="BB94" s="1018">
        <f t="shared" ref="BB94:BJ94" si="5">-BB95/$R$5</f>
        <v>2.2077460598123562</v>
      </c>
      <c r="BC94" s="1018">
        <f t="shared" si="5"/>
        <v>3.0523488719856715</v>
      </c>
      <c r="BD94" s="1018">
        <f t="shared" si="5"/>
        <v>3.5165070578384681</v>
      </c>
      <c r="BE94" s="1018">
        <f t="shared" si="5"/>
        <v>4.1192995321451615</v>
      </c>
      <c r="BF94" s="1018" t="e">
        <f t="shared" si="5"/>
        <v>#REF!</v>
      </c>
      <c r="BG94" s="1018" t="e">
        <f t="shared" si="5"/>
        <v>#REF!</v>
      </c>
      <c r="BH94" s="1018" t="e">
        <f t="shared" si="5"/>
        <v>#REF!</v>
      </c>
      <c r="BI94" s="1018" t="e">
        <f t="shared" si="5"/>
        <v>#REF!</v>
      </c>
      <c r="BJ94" s="1018" t="e">
        <f t="shared" si="5"/>
        <v>#REF!</v>
      </c>
      <c r="BK94" s="54"/>
      <c r="CV94" s="1023"/>
    </row>
    <row r="95" spans="52:172" ht="12" x14ac:dyDescent="0.2">
      <c r="AZ95" s="1010" t="s">
        <v>99</v>
      </c>
      <c r="BA95" s="1020">
        <f>BA77</f>
        <v>827.34533401373847</v>
      </c>
      <c r="BB95" s="1020">
        <f t="shared" ref="BB95:BJ95" si="6">BB77</f>
        <v>107027.11348758341</v>
      </c>
      <c r="BC95" s="1020">
        <f t="shared" si="6"/>
        <v>147971.76861612138</v>
      </c>
      <c r="BD95" s="1020">
        <f t="shared" si="6"/>
        <v>170473.22914989325</v>
      </c>
      <c r="BE95" s="1020">
        <f t="shared" si="6"/>
        <v>199695.40271933316</v>
      </c>
      <c r="BF95" s="1020" t="e">
        <f t="shared" si="6"/>
        <v>#REF!</v>
      </c>
      <c r="BG95" s="1020" t="e">
        <f t="shared" si="6"/>
        <v>#REF!</v>
      </c>
      <c r="BH95" s="1020" t="e">
        <f t="shared" si="6"/>
        <v>#REF!</v>
      </c>
      <c r="BI95" s="1020" t="e">
        <f t="shared" si="6"/>
        <v>#REF!</v>
      </c>
      <c r="BJ95" s="1020" t="e">
        <f t="shared" si="6"/>
        <v>#REF!</v>
      </c>
      <c r="BK95" s="54"/>
      <c r="CV95" s="1023"/>
    </row>
    <row r="154" outlineLevel="1" x14ac:dyDescent="0.15"/>
    <row r="155" outlineLevel="1" x14ac:dyDescent="0.15"/>
    <row r="156" outlineLevel="1" x14ac:dyDescent="0.15"/>
    <row r="157" outlineLevel="1" x14ac:dyDescent="0.15"/>
    <row r="158" outlineLevel="1" x14ac:dyDescent="0.15"/>
    <row r="159" outlineLevel="1" x14ac:dyDescent="0.15"/>
    <row r="160" outlineLevel="1" x14ac:dyDescent="0.15"/>
    <row r="161" outlineLevel="1" x14ac:dyDescent="0.15"/>
    <row r="162" outlineLevel="1" x14ac:dyDescent="0.15"/>
    <row r="163" outlineLevel="1" x14ac:dyDescent="0.15"/>
    <row r="164" outlineLevel="1" x14ac:dyDescent="0.15"/>
    <row r="165" outlineLevel="1" x14ac:dyDescent="0.15"/>
    <row r="166" outlineLevel="1" x14ac:dyDescent="0.15"/>
    <row r="167" outlineLevel="1" x14ac:dyDescent="0.15"/>
    <row r="168" outlineLevel="1" x14ac:dyDescent="0.15"/>
    <row r="169" outlineLevel="1" x14ac:dyDescent="0.15"/>
    <row r="170" outlineLevel="1" x14ac:dyDescent="0.15"/>
    <row r="171" outlineLevel="1" x14ac:dyDescent="0.15"/>
    <row r="172" outlineLevel="1" x14ac:dyDescent="0.15"/>
    <row r="173" outlineLevel="1" x14ac:dyDescent="0.15"/>
    <row r="174" outlineLevel="1" x14ac:dyDescent="0.15"/>
    <row r="175" outlineLevel="1" x14ac:dyDescent="0.15"/>
    <row r="176" outlineLevel="1" x14ac:dyDescent="0.15"/>
    <row r="177" outlineLevel="1" x14ac:dyDescent="0.15"/>
    <row r="178" outlineLevel="1" x14ac:dyDescent="0.15"/>
    <row r="179" outlineLevel="1" x14ac:dyDescent="0.15"/>
    <row r="180" outlineLevel="1" x14ac:dyDescent="0.15"/>
    <row r="181" outlineLevel="1" x14ac:dyDescent="0.15"/>
    <row r="182" outlineLevel="1" x14ac:dyDescent="0.15"/>
    <row r="183" outlineLevel="1" x14ac:dyDescent="0.15"/>
    <row r="184" outlineLevel="1" x14ac:dyDescent="0.15"/>
    <row r="185" outlineLevel="1" x14ac:dyDescent="0.15"/>
    <row r="186" outlineLevel="1" x14ac:dyDescent="0.15"/>
    <row r="187" outlineLevel="1" x14ac:dyDescent="0.15"/>
    <row r="188" outlineLevel="1" x14ac:dyDescent="0.15"/>
    <row r="189" outlineLevel="1" x14ac:dyDescent="0.15"/>
  </sheetData>
  <mergeCells count="1">
    <mergeCell ref="J2:Z2"/>
  </mergeCells>
  <printOptions horizontalCentered="1" verticalCentered="1"/>
  <pageMargins left="0.24000000000000002" right="0.24000000000000002" top="0.75000000000000011" bottom="0.75000000000000011" header="0.31" footer="0.31"/>
  <pageSetup paperSize="9" scale="38" orientation="portrait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329" r:id="rId4" name="Group Box 2">
              <controlPr defaultSize="0" autoFill="0" autoPict="0">
                <anchor moveWithCells="1">
                  <from>
                    <xdr:col>8</xdr:col>
                    <xdr:colOff>38100</xdr:colOff>
                    <xdr:row>49</xdr:row>
                    <xdr:rowOff>152400</xdr:rowOff>
                  </from>
                  <to>
                    <xdr:col>24</xdr:col>
                    <xdr:colOff>1362075</xdr:colOff>
                    <xdr:row>56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330" r:id="rId5" name="Group Box 1">
              <controlPr defaultSize="0" autoFill="0" autoPict="0" altText="RESULTADOS">
                <anchor moveWithCells="1">
                  <from>
                    <xdr:col>8</xdr:col>
                    <xdr:colOff>28575</xdr:colOff>
                    <xdr:row>5</xdr:row>
                    <xdr:rowOff>219075</xdr:rowOff>
                  </from>
                  <to>
                    <xdr:col>24</xdr:col>
                    <xdr:colOff>1362075</xdr:colOff>
                    <xdr:row>56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rgb="FF00B050"/>
    <outlinePr summaryBelow="0"/>
  </sheetPr>
  <dimension ref="B1:G64"/>
  <sheetViews>
    <sheetView showGridLines="0" topLeftCell="B1" zoomScale="120" zoomScaleNormal="120" zoomScaleSheetLayoutView="75" workbookViewId="0">
      <pane ySplit="3" topLeftCell="A4" activePane="bottomLeft" state="frozen"/>
      <selection activeCell="C41" sqref="C41:H41"/>
      <selection pane="bottomLeft" activeCell="C2" sqref="C2"/>
    </sheetView>
  </sheetViews>
  <sheetFormatPr defaultColWidth="17.1640625" defaultRowHeight="10.5" outlineLevelRow="1" x14ac:dyDescent="0.15"/>
  <cols>
    <col min="1" max="1" width="3.1640625" style="386" customWidth="1"/>
    <col min="2" max="2" width="85.1640625" style="399" customWidth="1"/>
    <col min="3" max="3" width="19.33203125" style="395" customWidth="1"/>
    <col min="4" max="4" width="19.33203125" style="395" bestFit="1" customWidth="1"/>
    <col min="5" max="5" width="19.33203125" style="396" bestFit="1" customWidth="1"/>
    <col min="6" max="6" width="21.6640625" style="397" customWidth="1"/>
    <col min="7" max="7" width="11.83203125" style="386" customWidth="1"/>
    <col min="8" max="8" width="7.83203125" style="386" customWidth="1"/>
    <col min="9" max="10" width="14.33203125" style="386" customWidth="1"/>
    <col min="11" max="100" width="15.83203125" style="386" customWidth="1"/>
    <col min="101" max="16384" width="17.1640625" style="386"/>
  </cols>
  <sheetData>
    <row r="1" spans="2:7" s="382" customFormat="1" ht="48" customHeight="1" thickBot="1" x14ac:dyDescent="0.25">
      <c r="B1" s="1615" t="s">
        <v>104</v>
      </c>
      <c r="C1" s="1615"/>
      <c r="D1" s="1615"/>
      <c r="E1" s="1615"/>
      <c r="F1" s="1615"/>
      <c r="G1" s="1615"/>
    </row>
    <row r="2" spans="2:7" s="382" customFormat="1" ht="14.25" x14ac:dyDescent="0.2">
      <c r="B2" s="383" t="s">
        <v>1004</v>
      </c>
      <c r="C2" s="1379">
        <f>'Distribuição de Modelos'!E32</f>
        <v>171609</v>
      </c>
      <c r="D2" s="685" t="s">
        <v>1005</v>
      </c>
      <c r="E2" s="384"/>
      <c r="F2" s="384"/>
      <c r="G2" s="385"/>
    </row>
    <row r="3" spans="2:7" ht="15.75" customHeight="1" x14ac:dyDescent="0.15">
      <c r="B3" s="1412" t="s">
        <v>105</v>
      </c>
      <c r="C3" s="1413" t="s">
        <v>106</v>
      </c>
      <c r="D3" s="1413" t="s">
        <v>47</v>
      </c>
      <c r="E3" s="1414" t="s">
        <v>107</v>
      </c>
      <c r="F3" s="1414" t="s">
        <v>108</v>
      </c>
      <c r="G3" s="1415" t="s">
        <v>97</v>
      </c>
    </row>
    <row r="4" spans="2:7" ht="11.25" x14ac:dyDescent="0.15">
      <c r="B4" s="1416" t="s">
        <v>109</v>
      </c>
      <c r="C4" s="1417"/>
      <c r="D4" s="1417"/>
      <c r="E4" s="1418"/>
      <c r="F4" s="1419">
        <f>SUM(F5:F5)</f>
        <v>0</v>
      </c>
      <c r="G4" s="1420">
        <f t="shared" ref="G4:G23" si="0">F4/$F$37</f>
        <v>0</v>
      </c>
    </row>
    <row r="5" spans="2:7" ht="12.75" outlineLevel="1" x14ac:dyDescent="0.15">
      <c r="B5" s="1421"/>
      <c r="C5" s="1422"/>
      <c r="D5" s="1422"/>
      <c r="E5" s="1423"/>
      <c r="F5" s="1611">
        <f t="shared" ref="F5" si="1">IF(D5="Empreitada",E5,E5*C5)</f>
        <v>0</v>
      </c>
      <c r="G5" s="1612">
        <f t="shared" si="0"/>
        <v>0</v>
      </c>
    </row>
    <row r="6" spans="2:7" ht="11.25" x14ac:dyDescent="0.15">
      <c r="B6" s="1426" t="s">
        <v>110</v>
      </c>
      <c r="C6" s="830"/>
      <c r="D6" s="830"/>
      <c r="E6" s="831"/>
      <c r="F6" s="1424">
        <f>SUM(F7:F9)</f>
        <v>3080</v>
      </c>
      <c r="G6" s="1425">
        <f t="shared" si="0"/>
        <v>6.3533974173852051E-2</v>
      </c>
    </row>
    <row r="7" spans="2:7" ht="13.15" customHeight="1" outlineLevel="1" x14ac:dyDescent="0.15">
      <c r="B7" s="977" t="s">
        <v>1001</v>
      </c>
      <c r="C7" s="978">
        <v>1</v>
      </c>
      <c r="D7" s="978" t="s">
        <v>50</v>
      </c>
      <c r="E7" s="979">
        <v>2000</v>
      </c>
      <c r="F7" s="1611">
        <f t="shared" ref="F7:F9" si="2">IF(D7="Empreitada",E7,E7*C7)</f>
        <v>2000</v>
      </c>
      <c r="G7" s="1612">
        <f t="shared" si="0"/>
        <v>4.125582738561822E-2</v>
      </c>
    </row>
    <row r="8" spans="2:7" ht="13.15" customHeight="1" outlineLevel="1" x14ac:dyDescent="0.15">
      <c r="B8" s="977" t="s">
        <v>1002</v>
      </c>
      <c r="C8" s="978">
        <v>1</v>
      </c>
      <c r="D8" s="978" t="s">
        <v>50</v>
      </c>
      <c r="E8" s="979">
        <v>700</v>
      </c>
      <c r="F8" s="1032">
        <f t="shared" si="2"/>
        <v>700</v>
      </c>
      <c r="G8" s="1033">
        <f t="shared" si="0"/>
        <v>1.4439539584966377E-2</v>
      </c>
    </row>
    <row r="9" spans="2:7" ht="13.15" customHeight="1" outlineLevel="1" x14ac:dyDescent="0.15">
      <c r="B9" s="977" t="s">
        <v>994</v>
      </c>
      <c r="C9" s="978">
        <v>1</v>
      </c>
      <c r="D9" s="978" t="s">
        <v>50</v>
      </c>
      <c r="E9" s="979">
        <v>380</v>
      </c>
      <c r="F9" s="1032">
        <f t="shared" si="2"/>
        <v>380</v>
      </c>
      <c r="G9" s="1033">
        <f t="shared" si="0"/>
        <v>7.8386072032674611E-3</v>
      </c>
    </row>
    <row r="10" spans="2:7" ht="11.25" x14ac:dyDescent="0.15">
      <c r="B10" s="1427" t="s">
        <v>111</v>
      </c>
      <c r="C10" s="1030"/>
      <c r="D10" s="1030"/>
      <c r="E10" s="1031"/>
      <c r="F10" s="1419">
        <f>SUM(F11:F11)</f>
        <v>0</v>
      </c>
      <c r="G10" s="1420">
        <f t="shared" si="0"/>
        <v>0</v>
      </c>
    </row>
    <row r="11" spans="2:7" ht="12.75" outlineLevel="1" x14ac:dyDescent="0.2">
      <c r="B11" s="977"/>
      <c r="C11" s="978"/>
      <c r="D11" s="978"/>
      <c r="E11" s="979"/>
      <c r="F11" s="1032">
        <f t="shared" ref="F11" si="3">IF(D11="Empreitada",E11,E11*C11)</f>
        <v>0</v>
      </c>
      <c r="G11" s="1034">
        <f t="shared" si="0"/>
        <v>0</v>
      </c>
    </row>
    <row r="12" spans="2:7" ht="11.25" x14ac:dyDescent="0.15">
      <c r="B12" s="1416" t="s">
        <v>112</v>
      </c>
      <c r="C12" s="1030"/>
      <c r="D12" s="1030"/>
      <c r="E12" s="1031"/>
      <c r="F12" s="1419">
        <f>SUM(F13:F13)</f>
        <v>0</v>
      </c>
      <c r="G12" s="1420">
        <f t="shared" si="0"/>
        <v>0</v>
      </c>
    </row>
    <row r="13" spans="2:7" ht="12.75" outlineLevel="1" x14ac:dyDescent="0.2">
      <c r="B13" s="977"/>
      <c r="C13" s="978"/>
      <c r="D13" s="978"/>
      <c r="E13" s="980"/>
      <c r="F13" s="1032">
        <f t="shared" ref="F13" si="4">E13*C13</f>
        <v>0</v>
      </c>
      <c r="G13" s="1034">
        <f t="shared" si="0"/>
        <v>0</v>
      </c>
    </row>
    <row r="14" spans="2:7" ht="11.25" x14ac:dyDescent="0.15">
      <c r="B14" s="1416" t="s">
        <v>113</v>
      </c>
      <c r="C14" s="1030"/>
      <c r="D14" s="1030"/>
      <c r="E14" s="1031"/>
      <c r="F14" s="1419">
        <f>SUM(F15:F15)</f>
        <v>100</v>
      </c>
      <c r="G14" s="1420">
        <f t="shared" si="0"/>
        <v>2.062791369280911E-3</v>
      </c>
    </row>
    <row r="15" spans="2:7" ht="12.75" outlineLevel="1" x14ac:dyDescent="0.2">
      <c r="B15" s="977" t="s">
        <v>995</v>
      </c>
      <c r="C15" s="978">
        <v>1</v>
      </c>
      <c r="D15" s="978" t="s">
        <v>50</v>
      </c>
      <c r="E15" s="979">
        <v>100</v>
      </c>
      <c r="F15" s="1032">
        <f t="shared" ref="F15" si="5">IF(D15="Empreitada",E15,E15*C15)</f>
        <v>100</v>
      </c>
      <c r="G15" s="1034">
        <f t="shared" si="0"/>
        <v>2.062791369280911E-3</v>
      </c>
    </row>
    <row r="16" spans="2:7" ht="11.25" x14ac:dyDescent="0.15">
      <c r="B16" s="1416" t="s">
        <v>114</v>
      </c>
      <c r="C16" s="1030"/>
      <c r="D16" s="1030"/>
      <c r="E16" s="1031"/>
      <c r="F16" s="1419">
        <f>SUM(F17:F17)</f>
        <v>0</v>
      </c>
      <c r="G16" s="1420">
        <f t="shared" si="0"/>
        <v>0</v>
      </c>
    </row>
    <row r="17" spans="2:7" ht="12.75" outlineLevel="1" x14ac:dyDescent="0.2">
      <c r="B17" s="977"/>
      <c r="C17" s="978"/>
      <c r="D17" s="978"/>
      <c r="E17" s="979"/>
      <c r="F17" s="1032">
        <f t="shared" ref="F17:F30" si="6">IF(D17="Empreitada",E17,E17*C17)</f>
        <v>0</v>
      </c>
      <c r="G17" s="1034">
        <f t="shared" si="0"/>
        <v>0</v>
      </c>
    </row>
    <row r="18" spans="2:7" ht="11.25" x14ac:dyDescent="0.15">
      <c r="B18" s="1416" t="s">
        <v>115</v>
      </c>
      <c r="C18" s="1030"/>
      <c r="D18" s="1030"/>
      <c r="E18" s="1031"/>
      <c r="F18" s="1419">
        <f>SUM(F19:F22)</f>
        <v>7700</v>
      </c>
      <c r="G18" s="1420">
        <f t="shared" si="0"/>
        <v>0.15883493543463015</v>
      </c>
    </row>
    <row r="19" spans="2:7" ht="13.15" customHeight="1" outlineLevel="1" x14ac:dyDescent="0.2">
      <c r="B19" s="977" t="s">
        <v>929</v>
      </c>
      <c r="C19" s="978">
        <v>1</v>
      </c>
      <c r="D19" s="978" t="s">
        <v>50</v>
      </c>
      <c r="E19" s="979">
        <v>5000</v>
      </c>
      <c r="F19" s="1032">
        <f t="shared" ref="F19" si="7">IF(D19="Empreitada",E19,E19*C19)</f>
        <v>5000</v>
      </c>
      <c r="G19" s="1034">
        <f t="shared" si="0"/>
        <v>0.10313956846404555</v>
      </c>
    </row>
    <row r="20" spans="2:7" ht="13.15" customHeight="1" outlineLevel="1" x14ac:dyDescent="0.2">
      <c r="B20" s="977" t="s">
        <v>930</v>
      </c>
      <c r="C20" s="978">
        <v>1</v>
      </c>
      <c r="D20" s="978" t="s">
        <v>50</v>
      </c>
      <c r="E20" s="979">
        <v>1200</v>
      </c>
      <c r="F20" s="1032">
        <f t="shared" ref="F20:F22" si="8">IF(D20="Empreitada",E20,E20*C20)</f>
        <v>1200</v>
      </c>
      <c r="G20" s="1034">
        <f t="shared" si="0"/>
        <v>2.4753496431370932E-2</v>
      </c>
    </row>
    <row r="21" spans="2:7" ht="13.15" customHeight="1" outlineLevel="1" x14ac:dyDescent="0.2">
      <c r="B21" s="977" t="s">
        <v>932</v>
      </c>
      <c r="C21" s="978">
        <v>1</v>
      </c>
      <c r="D21" s="978" t="s">
        <v>50</v>
      </c>
      <c r="E21" s="979">
        <v>1000</v>
      </c>
      <c r="F21" s="1032">
        <f t="shared" si="8"/>
        <v>1000</v>
      </c>
      <c r="G21" s="1034">
        <f t="shared" si="0"/>
        <v>2.062791369280911E-2</v>
      </c>
    </row>
    <row r="22" spans="2:7" ht="13.15" customHeight="1" outlineLevel="1" x14ac:dyDescent="0.2">
      <c r="B22" s="977" t="s">
        <v>931</v>
      </c>
      <c r="C22" s="978">
        <v>1</v>
      </c>
      <c r="D22" s="978" t="s">
        <v>50</v>
      </c>
      <c r="E22" s="979">
        <v>500</v>
      </c>
      <c r="F22" s="1032">
        <f t="shared" si="8"/>
        <v>500</v>
      </c>
      <c r="G22" s="1034">
        <f t="shared" si="0"/>
        <v>1.0313956846404555E-2</v>
      </c>
    </row>
    <row r="23" spans="2:7" ht="11.25" x14ac:dyDescent="0.15">
      <c r="B23" s="1416" t="s">
        <v>116</v>
      </c>
      <c r="C23" s="1030"/>
      <c r="D23" s="1030"/>
      <c r="E23" s="1031"/>
      <c r="F23" s="1419">
        <f>SUM(F24:F28)</f>
        <v>1998</v>
      </c>
      <c r="G23" s="1420">
        <f t="shared" si="0"/>
        <v>4.1214571558232597E-2</v>
      </c>
    </row>
    <row r="24" spans="2:7" ht="12.75" outlineLevel="1" x14ac:dyDescent="0.2">
      <c r="B24" s="977" t="s">
        <v>933</v>
      </c>
      <c r="C24" s="978">
        <v>1</v>
      </c>
      <c r="D24" s="978" t="s">
        <v>50</v>
      </c>
      <c r="E24" s="979">
        <v>1200</v>
      </c>
      <c r="F24" s="1032">
        <f t="shared" ref="F24:F28" si="9">IF(D24="Empreitada",E24,E24*C24)</f>
        <v>1200</v>
      </c>
      <c r="G24" s="1034">
        <f>F24/$F$38</f>
        <v>1.8370553350153616E-2</v>
      </c>
    </row>
    <row r="25" spans="2:7" ht="12.75" outlineLevel="1" x14ac:dyDescent="0.2">
      <c r="B25" s="977" t="s">
        <v>936</v>
      </c>
      <c r="C25" s="978">
        <v>1</v>
      </c>
      <c r="D25" s="978" t="s">
        <v>50</v>
      </c>
      <c r="E25" s="979">
        <v>300</v>
      </c>
      <c r="F25" s="1032">
        <f t="shared" si="9"/>
        <v>300</v>
      </c>
      <c r="G25" s="1034">
        <f t="shared" ref="G25:G33" si="10">F25/$F$37</f>
        <v>6.188374107842733E-3</v>
      </c>
    </row>
    <row r="26" spans="2:7" ht="12.75" outlineLevel="1" x14ac:dyDescent="0.2">
      <c r="B26" s="977" t="s">
        <v>934</v>
      </c>
      <c r="C26" s="978">
        <v>1</v>
      </c>
      <c r="D26" s="978" t="s">
        <v>50</v>
      </c>
      <c r="E26" s="979">
        <v>180</v>
      </c>
      <c r="F26" s="1032">
        <f t="shared" si="9"/>
        <v>180</v>
      </c>
      <c r="G26" s="1034">
        <f t="shared" si="10"/>
        <v>3.7130244647056395E-3</v>
      </c>
    </row>
    <row r="27" spans="2:7" ht="12.75" outlineLevel="1" x14ac:dyDescent="0.2">
      <c r="B27" s="977" t="s">
        <v>935</v>
      </c>
      <c r="C27" s="978">
        <v>1</v>
      </c>
      <c r="D27" s="978" t="s">
        <v>50</v>
      </c>
      <c r="E27" s="979">
        <v>168</v>
      </c>
      <c r="F27" s="1032">
        <f t="shared" ref="F27" si="11">IF(D27="Empreitada",E27,E27*C27)</f>
        <v>168</v>
      </c>
      <c r="G27" s="1034">
        <f t="shared" si="10"/>
        <v>3.4654895003919306E-3</v>
      </c>
    </row>
    <row r="28" spans="2:7" ht="12.75" outlineLevel="1" x14ac:dyDescent="0.2">
      <c r="B28" s="977" t="s">
        <v>997</v>
      </c>
      <c r="C28" s="978">
        <v>1</v>
      </c>
      <c r="D28" s="978" t="s">
        <v>50</v>
      </c>
      <c r="E28" s="979">
        <v>150</v>
      </c>
      <c r="F28" s="1032">
        <f t="shared" si="9"/>
        <v>150</v>
      </c>
      <c r="G28" s="1034">
        <f t="shared" si="10"/>
        <v>3.0941870539213665E-3</v>
      </c>
    </row>
    <row r="29" spans="2:7" ht="11.25" x14ac:dyDescent="0.15">
      <c r="B29" s="1416" t="s">
        <v>117</v>
      </c>
      <c r="C29" s="1030"/>
      <c r="D29" s="1030"/>
      <c r="E29" s="1031"/>
      <c r="F29" s="1419">
        <f>SUM(F30:F31)</f>
        <v>600</v>
      </c>
      <c r="G29" s="1420">
        <f t="shared" si="10"/>
        <v>1.2376748215685466E-2</v>
      </c>
    </row>
    <row r="30" spans="2:7" ht="12.75" outlineLevel="1" x14ac:dyDescent="0.2">
      <c r="B30" s="977" t="s">
        <v>998</v>
      </c>
      <c r="C30" s="978">
        <v>15</v>
      </c>
      <c r="D30" s="978" t="s">
        <v>50</v>
      </c>
      <c r="E30" s="979">
        <v>40</v>
      </c>
      <c r="F30" s="1032">
        <f t="shared" si="6"/>
        <v>600</v>
      </c>
      <c r="G30" s="1034">
        <f t="shared" si="10"/>
        <v>1.2376748215685466E-2</v>
      </c>
    </row>
    <row r="31" spans="2:7" ht="12.75" outlineLevel="1" x14ac:dyDescent="0.2">
      <c r="B31" s="977" t="s">
        <v>996</v>
      </c>
      <c r="C31" s="978">
        <v>1</v>
      </c>
      <c r="D31" s="978" t="s">
        <v>50</v>
      </c>
      <c r="E31" s="979"/>
      <c r="F31" s="1032">
        <f t="shared" ref="F31" si="12">IF(D31="Empreitada",E31,E31*C31)</f>
        <v>0</v>
      </c>
      <c r="G31" s="1034">
        <f t="shared" si="10"/>
        <v>0</v>
      </c>
    </row>
    <row r="32" spans="2:7" ht="11.25" x14ac:dyDescent="0.15">
      <c r="B32" s="1416" t="s">
        <v>118</v>
      </c>
      <c r="C32" s="1030"/>
      <c r="D32" s="1030"/>
      <c r="E32" s="1031"/>
      <c r="F32" s="1035">
        <f>Premissas!G25</f>
        <v>35000</v>
      </c>
      <c r="G32" s="1420">
        <f t="shared" si="10"/>
        <v>0.72197697924831883</v>
      </c>
    </row>
    <row r="33" spans="2:7" ht="11.25" x14ac:dyDescent="0.15">
      <c r="B33" s="1428" t="s">
        <v>119</v>
      </c>
      <c r="C33" s="1030"/>
      <c r="D33" s="1030"/>
      <c r="E33" s="1031"/>
      <c r="F33" s="1035">
        <f>2*('Despesas Mensais'!D41+'Recursos Humanos'!N54)</f>
        <v>16843.93</v>
      </c>
      <c r="G33" s="1420">
        <f t="shared" si="10"/>
        <v>0.34745513428771813</v>
      </c>
    </row>
    <row r="34" spans="2:7" x14ac:dyDescent="0.15">
      <c r="B34" s="389"/>
      <c r="C34" s="390"/>
      <c r="D34" s="390"/>
      <c r="E34" s="391"/>
      <c r="F34" s="391"/>
      <c r="G34" s="390"/>
    </row>
    <row r="35" spans="2:7" ht="11.25" x14ac:dyDescent="0.15">
      <c r="B35" s="1429" t="s">
        <v>120</v>
      </c>
      <c r="C35" s="1430"/>
      <c r="D35" s="1430"/>
      <c r="E35" s="1431"/>
      <c r="F35" s="1432">
        <f>SUM(F4,F6,F10,F12,F14,F23,F29)</f>
        <v>5778</v>
      </c>
      <c r="G35" s="1420">
        <f>F35/$F$37</f>
        <v>0.11918808531705104</v>
      </c>
    </row>
    <row r="36" spans="2:7" ht="11.25" x14ac:dyDescent="0.15">
      <c r="B36" s="1429" t="s">
        <v>121</v>
      </c>
      <c r="C36" s="1430"/>
      <c r="D36" s="1430"/>
      <c r="E36" s="1431"/>
      <c r="F36" s="1432">
        <f>F35+F16+F18</f>
        <v>13478</v>
      </c>
      <c r="G36" s="1420">
        <f t="shared" ref="G36" si="13">F36/$F$37</f>
        <v>0.27802302075168117</v>
      </c>
    </row>
    <row r="37" spans="2:7" ht="11.25" x14ac:dyDescent="0.15">
      <c r="B37" s="1429" t="s">
        <v>122</v>
      </c>
      <c r="C37" s="1430"/>
      <c r="D37" s="1430"/>
      <c r="E37" s="1431"/>
      <c r="F37" s="1432">
        <f>F36+F32</f>
        <v>48478</v>
      </c>
      <c r="G37" s="1420">
        <f>F37/$F$37</f>
        <v>1</v>
      </c>
    </row>
    <row r="38" spans="2:7" ht="11.25" x14ac:dyDescent="0.15">
      <c r="B38" s="1429" t="s">
        <v>123</v>
      </c>
      <c r="C38" s="1430"/>
      <c r="D38" s="1430"/>
      <c r="E38" s="1431"/>
      <c r="F38" s="1432">
        <f>F37+F33</f>
        <v>65321.93</v>
      </c>
      <c r="G38" s="1420">
        <f>F38/$F$38</f>
        <v>1</v>
      </c>
    </row>
    <row r="39" spans="2:7" x14ac:dyDescent="0.15">
      <c r="B39" s="392"/>
      <c r="C39" s="393"/>
      <c r="D39" s="393"/>
      <c r="E39" s="392"/>
      <c r="F39" s="392"/>
      <c r="G39" s="392"/>
    </row>
    <row r="41" spans="2:7" ht="14.25" x14ac:dyDescent="0.2">
      <c r="B41" s="394" t="s">
        <v>124</v>
      </c>
    </row>
    <row r="42" spans="2:7" ht="10.15" customHeight="1" x14ac:dyDescent="0.15">
      <c r="B42" s="1391"/>
      <c r="C42" s="1391"/>
      <c r="D42" s="1391"/>
      <c r="E42" s="1391"/>
      <c r="F42" s="1391"/>
      <c r="G42" s="1391"/>
    </row>
    <row r="43" spans="2:7" ht="28.9" customHeight="1" x14ac:dyDescent="0.15">
      <c r="B43" s="1616" t="s">
        <v>1026</v>
      </c>
      <c r="C43" s="1616"/>
      <c r="D43" s="1616"/>
      <c r="E43" s="1616"/>
      <c r="F43" s="1616"/>
      <c r="G43" s="1616"/>
    </row>
    <row r="44" spans="2:7" ht="10.15" customHeight="1" x14ac:dyDescent="0.15">
      <c r="B44" s="1391"/>
      <c r="C44" s="1391"/>
      <c r="D44" s="1391"/>
      <c r="E44" s="1391"/>
      <c r="F44" s="1391"/>
      <c r="G44" s="1391"/>
    </row>
    <row r="45" spans="2:7" ht="10.15" customHeight="1" x14ac:dyDescent="0.15">
      <c r="B45" s="1391"/>
      <c r="C45" s="1391"/>
      <c r="D45" s="1391"/>
      <c r="E45" s="1391"/>
      <c r="F45" s="1391"/>
      <c r="G45" s="1391"/>
    </row>
    <row r="46" spans="2:7" s="398" customFormat="1" ht="10.15" customHeight="1" x14ac:dyDescent="0.15">
      <c r="B46" s="1391"/>
      <c r="C46" s="1391"/>
      <c r="D46" s="1391"/>
      <c r="E46" s="1391"/>
      <c r="F46" s="1391"/>
      <c r="G46" s="1391"/>
    </row>
    <row r="47" spans="2:7" ht="10.15" customHeight="1" x14ac:dyDescent="0.15">
      <c r="B47" s="1391"/>
      <c r="C47" s="1391"/>
      <c r="D47" s="1391"/>
      <c r="E47" s="1391"/>
      <c r="F47" s="1391"/>
      <c r="G47" s="1391"/>
    </row>
    <row r="48" spans="2:7" x14ac:dyDescent="0.15">
      <c r="F48" s="418"/>
    </row>
    <row r="49" spans="2:7" ht="10.15" customHeight="1" x14ac:dyDescent="0.15">
      <c r="B49" s="1391"/>
      <c r="C49" s="1391"/>
      <c r="D49" s="1391"/>
      <c r="E49" s="1391"/>
      <c r="F49" s="1391"/>
      <c r="G49" s="1391"/>
    </row>
    <row r="50" spans="2:7" ht="10.15" customHeight="1" x14ac:dyDescent="0.15">
      <c r="B50" s="1391"/>
      <c r="C50" s="1391"/>
      <c r="D50" s="1391"/>
      <c r="E50" s="1391"/>
      <c r="F50" s="1391"/>
      <c r="G50" s="1391"/>
    </row>
    <row r="51" spans="2:7" ht="10.15" customHeight="1" x14ac:dyDescent="0.15">
      <c r="B51" s="1391"/>
      <c r="C51" s="1391"/>
      <c r="D51" s="1391"/>
      <c r="E51" s="1391"/>
      <c r="F51" s="1391"/>
      <c r="G51" s="1391"/>
    </row>
    <row r="52" spans="2:7" ht="10.15" customHeight="1" x14ac:dyDescent="0.15">
      <c r="B52" s="1391"/>
      <c r="C52" s="1391"/>
      <c r="D52" s="1391"/>
      <c r="E52" s="1391"/>
      <c r="F52" s="1391"/>
      <c r="G52" s="1391"/>
    </row>
    <row r="53" spans="2:7" ht="10.15" customHeight="1" x14ac:dyDescent="0.15">
      <c r="B53" s="1391"/>
      <c r="C53" s="1391"/>
      <c r="D53" s="1391"/>
      <c r="E53" s="1391"/>
      <c r="F53" s="1391"/>
      <c r="G53" s="1391"/>
    </row>
    <row r="54" spans="2:7" ht="10.15" customHeight="1" x14ac:dyDescent="0.15">
      <c r="B54" s="1391"/>
      <c r="C54" s="1391"/>
      <c r="D54" s="1391"/>
      <c r="E54" s="1391"/>
      <c r="F54" s="1391"/>
      <c r="G54" s="1391"/>
    </row>
    <row r="55" spans="2:7" ht="10.15" customHeight="1" x14ac:dyDescent="0.15">
      <c r="B55" s="1391"/>
      <c r="C55" s="1391"/>
      <c r="D55" s="1391"/>
      <c r="E55" s="1391"/>
      <c r="F55" s="1391"/>
      <c r="G55" s="1391"/>
    </row>
    <row r="56" spans="2:7" ht="10.15" customHeight="1" x14ac:dyDescent="0.15">
      <c r="B56" s="1391"/>
      <c r="C56" s="1391"/>
      <c r="D56" s="1391"/>
      <c r="E56" s="1391"/>
      <c r="F56" s="1391"/>
      <c r="G56" s="1391"/>
    </row>
    <row r="57" spans="2:7" ht="10.15" customHeight="1" x14ac:dyDescent="0.15">
      <c r="B57" s="1391"/>
      <c r="C57" s="1391"/>
      <c r="D57" s="1391"/>
      <c r="E57" s="1391"/>
      <c r="F57" s="1391"/>
      <c r="G57" s="1391"/>
    </row>
    <row r="58" spans="2:7" ht="10.15" customHeight="1" x14ac:dyDescent="0.15">
      <c r="B58" s="1391"/>
      <c r="C58" s="1391"/>
      <c r="D58" s="1391"/>
      <c r="E58" s="1391"/>
      <c r="F58" s="1391"/>
      <c r="G58" s="1391"/>
    </row>
    <row r="59" spans="2:7" ht="10.15" customHeight="1" x14ac:dyDescent="0.15">
      <c r="B59" s="1391"/>
      <c r="C59" s="1391"/>
      <c r="D59" s="1391"/>
      <c r="E59" s="1391"/>
      <c r="F59" s="1391"/>
      <c r="G59" s="1391"/>
    </row>
    <row r="60" spans="2:7" ht="10.15" customHeight="1" x14ac:dyDescent="0.15">
      <c r="B60" s="1391"/>
      <c r="C60" s="1391"/>
      <c r="D60" s="1391"/>
      <c r="E60" s="1391"/>
      <c r="F60" s="1391"/>
      <c r="G60" s="1391"/>
    </row>
    <row r="61" spans="2:7" ht="10.15" customHeight="1" x14ac:dyDescent="0.15">
      <c r="B61" s="1391"/>
      <c r="C61" s="1391"/>
      <c r="D61" s="1391"/>
      <c r="E61" s="1391"/>
      <c r="F61" s="1391"/>
      <c r="G61" s="1391"/>
    </row>
    <row r="62" spans="2:7" ht="10.15" customHeight="1" x14ac:dyDescent="0.15">
      <c r="B62" s="1391"/>
      <c r="C62" s="1391"/>
      <c r="D62" s="1391"/>
      <c r="E62" s="1391"/>
      <c r="F62" s="1391"/>
      <c r="G62" s="1391"/>
    </row>
    <row r="63" spans="2:7" ht="10.15" customHeight="1" x14ac:dyDescent="0.15">
      <c r="B63" s="1391"/>
      <c r="C63" s="1391"/>
      <c r="D63" s="1391"/>
      <c r="E63" s="1391"/>
      <c r="F63" s="1391"/>
      <c r="G63" s="1391"/>
    </row>
    <row r="64" spans="2:7" ht="10.15" customHeight="1" x14ac:dyDescent="0.15">
      <c r="B64" s="1391"/>
      <c r="C64" s="1391"/>
      <c r="D64" s="1391"/>
      <c r="E64" s="1391"/>
      <c r="F64" s="1391"/>
      <c r="G64" s="1391"/>
    </row>
  </sheetData>
  <sheetProtection selectLockedCells="1" selectUnlockedCells="1"/>
  <sortState ref="B24:F28">
    <sortCondition descending="1" ref="F24:F28"/>
  </sortState>
  <dataConsolidate/>
  <customSheetViews>
    <customSheetView guid="{A7E64B45-1F29-6F49-B828-DDF1BEBA4233}" showGridLines="0" hiddenRows="1">
      <pane ySplit="3.0909090909090908" topLeftCell="A10" activePane="bottomLeft" state="frozenSplit"/>
      <selection pane="bottomLeft" activeCell="A7" sqref="A7:XFD9"/>
      <pageMargins left="0" right="0" top="0" bottom="0" header="0" footer="0"/>
      <printOptions horizontalCentered="1" verticalCentered="1"/>
      <pageSetup paperSize="9" orientation="portrait" horizontalDpi="4294967292" verticalDpi="4294967292"/>
      <headerFooter alignWithMargins="0"/>
    </customSheetView>
    <customSheetView guid="{0F0F502C-9F0F-46A5-8736-2DCA4758A130}" showPageBreaks="1" showGridLines="0" printArea="1">
      <pane ySplit="3" topLeftCell="A4" activePane="bottomLeft" state="frozenSplit"/>
      <selection pane="bottomLeft" activeCell="I31" sqref="I31"/>
      <pageMargins left="0" right="0" top="0" bottom="0" header="0" footer="0"/>
      <printOptions horizontalCentered="1" verticalCentered="1"/>
      <pageSetup paperSize="9" orientation="portrait" r:id="rId1"/>
      <headerFooter alignWithMargins="0"/>
    </customSheetView>
  </customSheetViews>
  <mergeCells count="2">
    <mergeCell ref="B1:G1"/>
    <mergeCell ref="B43:G43"/>
  </mergeCells>
  <phoneticPr fontId="17" type="noConversion"/>
  <dataValidations disablePrompts="1" count="1">
    <dataValidation type="list" allowBlank="1" showInputMessage="1" showErrorMessage="1" sqref="D5 D24:D28 D11 D13 D15 D17 D7:D9 D19:D22 D30:D31">
      <formula1>DOIS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00B050"/>
  </sheetPr>
  <dimension ref="B1:H61"/>
  <sheetViews>
    <sheetView showGridLines="0" topLeftCell="B1" zoomScale="140" zoomScaleNormal="140" workbookViewId="0">
      <pane ySplit="3" topLeftCell="A4" activePane="bottomLeft" state="frozen"/>
      <selection activeCell="C41" sqref="C41:H41"/>
      <selection pane="bottomLeft" activeCell="D40" sqref="D40"/>
    </sheetView>
  </sheetViews>
  <sheetFormatPr defaultColWidth="12" defaultRowHeight="12.75" outlineLevelRow="1" x14ac:dyDescent="0.2"/>
  <cols>
    <col min="1" max="1" width="1.6640625" style="401" customWidth="1"/>
    <col min="2" max="2" width="62.6640625" style="401" customWidth="1"/>
    <col min="3" max="3" width="12.83203125" style="401" bestFit="1" customWidth="1"/>
    <col min="4" max="4" width="17.1640625" style="422" bestFit="1" customWidth="1"/>
    <col min="5" max="7" width="16.5" style="422" bestFit="1" customWidth="1"/>
    <col min="8" max="8" width="16.5" style="401" customWidth="1"/>
    <col min="9" max="16384" width="12" style="401"/>
  </cols>
  <sheetData>
    <row r="1" spans="2:8" ht="59.25" customHeight="1" x14ac:dyDescent="0.2">
      <c r="B1" s="1617" t="s">
        <v>914</v>
      </c>
      <c r="C1" s="1618"/>
      <c r="D1" s="1618"/>
      <c r="E1" s="1618"/>
      <c r="F1" s="1618"/>
      <c r="G1" s="1618"/>
      <c r="H1" s="400"/>
    </row>
    <row r="2" spans="2:8" s="388" customFormat="1" ht="11.25" x14ac:dyDescent="0.15">
      <c r="B2" s="1433" t="s">
        <v>125</v>
      </c>
      <c r="C2" s="1620" t="s">
        <v>126</v>
      </c>
      <c r="D2" s="1434"/>
      <c r="E2" s="1434"/>
      <c r="F2" s="1434"/>
      <c r="G2" s="1435"/>
      <c r="H2" s="1436"/>
    </row>
    <row r="3" spans="2:8" s="388" customFormat="1" ht="11.25" x14ac:dyDescent="0.15">
      <c r="B3" s="1433" t="s">
        <v>127</v>
      </c>
      <c r="C3" s="1621"/>
      <c r="D3" s="1434" t="s">
        <v>77</v>
      </c>
      <c r="E3" s="1434" t="s">
        <v>80</v>
      </c>
      <c r="F3" s="1434" t="s">
        <v>81</v>
      </c>
      <c r="G3" s="1437" t="s">
        <v>82</v>
      </c>
      <c r="H3" s="1438" t="s">
        <v>83</v>
      </c>
    </row>
    <row r="4" spans="2:8" s="388" customFormat="1" ht="11.25" x14ac:dyDescent="0.15">
      <c r="B4" s="1036" t="s">
        <v>128</v>
      </c>
      <c r="C4" s="1037"/>
      <c r="D4" s="1038">
        <v>0.6</v>
      </c>
      <c r="E4" s="1039">
        <f>('Dashboard Franqueado'!BB65-'Dashboard Franqueado'!BA65)/'Dashboard Franqueado'!BA65</f>
        <v>0.92061209564153113</v>
      </c>
      <c r="F4" s="1039">
        <f>('Dashboard Franqueado'!BC65-'Dashboard Franqueado'!BB65)/'Dashboard Franqueado'!BB65</f>
        <v>0.19833303296220142</v>
      </c>
      <c r="G4" s="1039">
        <f>('Dashboard Franqueado'!BD65-'Dashboard Franqueado'!BC65)/'Dashboard Franqueado'!BC65</f>
        <v>8.4510694108876419E-2</v>
      </c>
      <c r="H4" s="1039">
        <f>('Dashboard Franqueado'!BE65-'Dashboard Franqueado'!BD65)/'Dashboard Franqueado'!BD65</f>
        <v>9.7121283575258496E-2</v>
      </c>
    </row>
    <row r="5" spans="2:8" s="388" customFormat="1" ht="12" hidden="1" x14ac:dyDescent="0.2">
      <c r="B5" s="632" t="s">
        <v>129</v>
      </c>
      <c r="C5" s="404"/>
      <c r="D5" s="1040"/>
      <c r="E5" s="1040"/>
      <c r="F5" s="1040"/>
      <c r="G5" s="1040"/>
      <c r="H5" s="1040"/>
    </row>
    <row r="6" spans="2:8" s="388" customFormat="1" ht="11.25" hidden="1" x14ac:dyDescent="0.2">
      <c r="B6" s="633" t="s">
        <v>990</v>
      </c>
      <c r="C6" s="767"/>
      <c r="D6" s="405">
        <v>0</v>
      </c>
      <c r="E6" s="403">
        <f>IFERROR(IF($C6="",$D6,(D6*E$4)+D6),"")</f>
        <v>0</v>
      </c>
      <c r="F6" s="403">
        <f t="shared" ref="E6:H8" si="0">IFERROR(IF($C6="",$D6,(E6*F$4)+E6),"")</f>
        <v>0</v>
      </c>
      <c r="G6" s="403">
        <f t="shared" si="0"/>
        <v>0</v>
      </c>
      <c r="H6" s="403">
        <f t="shared" si="0"/>
        <v>0</v>
      </c>
    </row>
    <row r="7" spans="2:8" s="388" customFormat="1" ht="11.25" hidden="1" x14ac:dyDescent="0.2">
      <c r="B7" s="633" t="s">
        <v>130</v>
      </c>
      <c r="C7" s="767"/>
      <c r="D7" s="405">
        <v>0</v>
      </c>
      <c r="E7" s="403">
        <f t="shared" si="0"/>
        <v>0</v>
      </c>
      <c r="F7" s="403">
        <f t="shared" si="0"/>
        <v>0</v>
      </c>
      <c r="G7" s="403">
        <f t="shared" si="0"/>
        <v>0</v>
      </c>
      <c r="H7" s="403">
        <f t="shared" si="0"/>
        <v>0</v>
      </c>
    </row>
    <row r="8" spans="2:8" s="388" customFormat="1" ht="11.25" hidden="1" x14ac:dyDescent="0.2">
      <c r="B8" s="633" t="s">
        <v>131</v>
      </c>
      <c r="C8" s="767"/>
      <c r="D8" s="405">
        <v>0</v>
      </c>
      <c r="E8" s="403">
        <f t="shared" si="0"/>
        <v>0</v>
      </c>
      <c r="F8" s="403">
        <f t="shared" si="0"/>
        <v>0</v>
      </c>
      <c r="G8" s="403">
        <f t="shared" si="0"/>
        <v>0</v>
      </c>
      <c r="H8" s="403">
        <f t="shared" si="0"/>
        <v>0</v>
      </c>
    </row>
    <row r="9" spans="2:8" s="388" customFormat="1" ht="11.25" x14ac:dyDescent="0.2">
      <c r="B9" s="632" t="s">
        <v>132</v>
      </c>
      <c r="C9" s="767"/>
      <c r="D9" s="406"/>
      <c r="E9" s="406"/>
      <c r="F9" s="406"/>
      <c r="G9" s="406"/>
      <c r="H9" s="406"/>
    </row>
    <row r="10" spans="2:8" s="388" customFormat="1" ht="11.25" hidden="1" x14ac:dyDescent="0.2">
      <c r="B10" s="633" t="s">
        <v>133</v>
      </c>
      <c r="C10" s="767"/>
      <c r="D10" s="402">
        <v>0</v>
      </c>
      <c r="E10" s="403">
        <f>IFERROR(IF($C10="",$D10,(D10*E$4)+D10),"")</f>
        <v>0</v>
      </c>
      <c r="F10" s="403">
        <f t="shared" ref="F10:H10" si="1">IFERROR(IF($C10="",$D10,(E10*F$4)+E10),"")</f>
        <v>0</v>
      </c>
      <c r="G10" s="403">
        <f t="shared" si="1"/>
        <v>0</v>
      </c>
      <c r="H10" s="403">
        <f t="shared" si="1"/>
        <v>0</v>
      </c>
    </row>
    <row r="11" spans="2:8" s="388" customFormat="1" ht="11.25" hidden="1" customHeight="1" x14ac:dyDescent="0.2">
      <c r="B11" s="633" t="s">
        <v>134</v>
      </c>
      <c r="C11" s="767"/>
      <c r="D11" s="402">
        <v>0</v>
      </c>
      <c r="E11" s="403">
        <f t="shared" ref="E11:H31" si="2">IFERROR(IF($C11="",$D11,(D11*E$4)+D11),"")</f>
        <v>0</v>
      </c>
      <c r="F11" s="403">
        <f t="shared" si="2"/>
        <v>0</v>
      </c>
      <c r="G11" s="403">
        <f t="shared" si="2"/>
        <v>0</v>
      </c>
      <c r="H11" s="403">
        <f t="shared" si="2"/>
        <v>0</v>
      </c>
    </row>
    <row r="12" spans="2:8" s="388" customFormat="1" ht="11.25" hidden="1" customHeight="1" x14ac:dyDescent="0.2">
      <c r="B12" s="633" t="s">
        <v>135</v>
      </c>
      <c r="C12" s="767"/>
      <c r="D12" s="402">
        <v>0</v>
      </c>
      <c r="E12" s="403">
        <f t="shared" si="2"/>
        <v>0</v>
      </c>
      <c r="F12" s="403">
        <f t="shared" si="2"/>
        <v>0</v>
      </c>
      <c r="G12" s="403">
        <f t="shared" si="2"/>
        <v>0</v>
      </c>
      <c r="H12" s="403">
        <f t="shared" si="2"/>
        <v>0</v>
      </c>
    </row>
    <row r="13" spans="2:8" s="388" customFormat="1" ht="11.25" hidden="1" customHeight="1" x14ac:dyDescent="0.2">
      <c r="B13" s="633" t="s">
        <v>136</v>
      </c>
      <c r="C13" s="767"/>
      <c r="D13" s="402">
        <v>0</v>
      </c>
      <c r="E13" s="403">
        <f t="shared" si="2"/>
        <v>0</v>
      </c>
      <c r="F13" s="403">
        <f t="shared" si="2"/>
        <v>0</v>
      </c>
      <c r="G13" s="403">
        <f t="shared" si="2"/>
        <v>0</v>
      </c>
      <c r="H13" s="403">
        <f t="shared" si="2"/>
        <v>0</v>
      </c>
    </row>
    <row r="14" spans="2:8" s="388" customFormat="1" ht="11.25" customHeight="1" x14ac:dyDescent="0.2">
      <c r="B14" s="633" t="s">
        <v>999</v>
      </c>
      <c r="C14" s="767"/>
      <c r="D14" s="402">
        <v>130</v>
      </c>
      <c r="E14" s="403">
        <f t="shared" si="2"/>
        <v>130</v>
      </c>
      <c r="F14" s="403">
        <f t="shared" si="2"/>
        <v>130</v>
      </c>
      <c r="G14" s="403">
        <f t="shared" si="2"/>
        <v>130</v>
      </c>
      <c r="H14" s="403">
        <f t="shared" si="2"/>
        <v>130</v>
      </c>
    </row>
    <row r="15" spans="2:8" s="388" customFormat="1" ht="11.25" x14ac:dyDescent="0.2">
      <c r="B15" s="632" t="s">
        <v>137</v>
      </c>
      <c r="C15" s="767"/>
      <c r="D15" s="407"/>
      <c r="E15" s="408"/>
      <c r="F15" s="408"/>
      <c r="G15" s="408"/>
      <c r="H15" s="408"/>
    </row>
    <row r="16" spans="2:8" s="388" customFormat="1" ht="11.25" x14ac:dyDescent="0.2">
      <c r="B16" s="634" t="s">
        <v>138</v>
      </c>
      <c r="C16" s="767"/>
      <c r="D16" s="409">
        <v>500</v>
      </c>
      <c r="E16" s="403">
        <f t="shared" si="2"/>
        <v>500</v>
      </c>
      <c r="F16" s="403">
        <f t="shared" si="2"/>
        <v>500</v>
      </c>
      <c r="G16" s="403">
        <f t="shared" si="2"/>
        <v>500</v>
      </c>
      <c r="H16" s="403">
        <f t="shared" si="2"/>
        <v>500</v>
      </c>
    </row>
    <row r="17" spans="2:8" s="388" customFormat="1" ht="11.25" hidden="1" x14ac:dyDescent="0.2">
      <c r="B17" s="634" t="s">
        <v>139</v>
      </c>
      <c r="C17" s="767"/>
      <c r="D17" s="409">
        <v>0</v>
      </c>
      <c r="E17" s="403">
        <f t="shared" si="2"/>
        <v>0</v>
      </c>
      <c r="F17" s="403">
        <f t="shared" si="2"/>
        <v>0</v>
      </c>
      <c r="G17" s="403">
        <f t="shared" si="2"/>
        <v>0</v>
      </c>
      <c r="H17" s="403">
        <f t="shared" si="2"/>
        <v>0</v>
      </c>
    </row>
    <row r="18" spans="2:8" s="388" customFormat="1" ht="11.25" hidden="1" x14ac:dyDescent="0.2">
      <c r="B18" s="634" t="s">
        <v>140</v>
      </c>
      <c r="C18" s="767"/>
      <c r="D18" s="409">
        <v>0</v>
      </c>
      <c r="E18" s="403">
        <f t="shared" si="2"/>
        <v>0</v>
      </c>
      <c r="F18" s="403">
        <f t="shared" si="2"/>
        <v>0</v>
      </c>
      <c r="G18" s="403">
        <f t="shared" si="2"/>
        <v>0</v>
      </c>
      <c r="H18" s="403">
        <f t="shared" si="2"/>
        <v>0</v>
      </c>
    </row>
    <row r="19" spans="2:8" s="388" customFormat="1" ht="11.25" hidden="1" x14ac:dyDescent="0.2">
      <c r="B19" s="634" t="s">
        <v>141</v>
      </c>
      <c r="C19" s="767"/>
      <c r="D19" s="409">
        <v>0</v>
      </c>
      <c r="E19" s="403">
        <f t="shared" si="2"/>
        <v>0</v>
      </c>
      <c r="F19" s="403">
        <f t="shared" si="2"/>
        <v>0</v>
      </c>
      <c r="G19" s="403">
        <f t="shared" si="2"/>
        <v>0</v>
      </c>
      <c r="H19" s="403">
        <f t="shared" si="2"/>
        <v>0</v>
      </c>
    </row>
    <row r="20" spans="2:8" s="388" customFormat="1" ht="11.25" customHeight="1" x14ac:dyDescent="0.2">
      <c r="B20" s="634" t="s">
        <v>142</v>
      </c>
      <c r="C20" s="767"/>
      <c r="D20" s="409">
        <v>700</v>
      </c>
      <c r="E20" s="403">
        <f t="shared" si="2"/>
        <v>700</v>
      </c>
      <c r="F20" s="403">
        <f t="shared" si="2"/>
        <v>700</v>
      </c>
      <c r="G20" s="403">
        <f t="shared" si="2"/>
        <v>700</v>
      </c>
      <c r="H20" s="403">
        <f t="shared" si="2"/>
        <v>700</v>
      </c>
    </row>
    <row r="21" spans="2:8" s="388" customFormat="1" ht="10.9" hidden="1" customHeight="1" x14ac:dyDescent="0.2">
      <c r="B21" s="634" t="s">
        <v>915</v>
      </c>
      <c r="C21" s="767"/>
      <c r="D21" s="409">
        <v>0</v>
      </c>
      <c r="E21" s="403">
        <f t="shared" si="2"/>
        <v>0</v>
      </c>
      <c r="F21" s="403">
        <f t="shared" si="2"/>
        <v>0</v>
      </c>
      <c r="G21" s="403">
        <f t="shared" si="2"/>
        <v>0</v>
      </c>
      <c r="H21" s="403">
        <f t="shared" si="2"/>
        <v>0</v>
      </c>
    </row>
    <row r="22" spans="2:8" s="388" customFormat="1" ht="11.25" hidden="1" customHeight="1" x14ac:dyDescent="0.2">
      <c r="B22" s="634" t="s">
        <v>144</v>
      </c>
      <c r="C22" s="767"/>
      <c r="D22" s="402">
        <v>0</v>
      </c>
      <c r="E22" s="403">
        <f t="shared" si="2"/>
        <v>0</v>
      </c>
      <c r="F22" s="403">
        <f t="shared" si="2"/>
        <v>0</v>
      </c>
      <c r="G22" s="403">
        <f t="shared" si="2"/>
        <v>0</v>
      </c>
      <c r="H22" s="403">
        <f t="shared" si="2"/>
        <v>0</v>
      </c>
    </row>
    <row r="23" spans="2:8" s="388" customFormat="1" ht="11.25" x14ac:dyDescent="0.2">
      <c r="B23" s="634" t="s">
        <v>145</v>
      </c>
      <c r="C23" s="767"/>
      <c r="D23" s="402">
        <v>90</v>
      </c>
      <c r="E23" s="403">
        <f t="shared" si="2"/>
        <v>90</v>
      </c>
      <c r="F23" s="403">
        <f t="shared" si="2"/>
        <v>90</v>
      </c>
      <c r="G23" s="403">
        <f t="shared" si="2"/>
        <v>90</v>
      </c>
      <c r="H23" s="403">
        <f t="shared" si="2"/>
        <v>90</v>
      </c>
    </row>
    <row r="24" spans="2:8" s="388" customFormat="1" ht="11.25" hidden="1" x14ac:dyDescent="0.2">
      <c r="B24" s="632" t="s">
        <v>146</v>
      </c>
      <c r="C24" s="767"/>
      <c r="D24" s="1040"/>
      <c r="E24" s="1040"/>
      <c r="F24" s="1040"/>
      <c r="G24" s="1040"/>
      <c r="H24" s="1040"/>
    </row>
    <row r="25" spans="2:8" s="388" customFormat="1" ht="11.25" hidden="1" x14ac:dyDescent="0.2">
      <c r="B25" s="633" t="s">
        <v>147</v>
      </c>
      <c r="C25" s="767"/>
      <c r="D25" s="409">
        <v>0</v>
      </c>
      <c r="E25" s="403">
        <f t="shared" si="2"/>
        <v>0</v>
      </c>
      <c r="F25" s="403">
        <f t="shared" si="2"/>
        <v>0</v>
      </c>
      <c r="G25" s="403">
        <f t="shared" si="2"/>
        <v>0</v>
      </c>
      <c r="H25" s="403">
        <f t="shared" si="2"/>
        <v>0</v>
      </c>
    </row>
    <row r="26" spans="2:8" s="388" customFormat="1" ht="11.25" hidden="1" x14ac:dyDescent="0.2">
      <c r="B26" s="633" t="s">
        <v>148</v>
      </c>
      <c r="C26" s="767"/>
      <c r="D26" s="402">
        <v>0</v>
      </c>
      <c r="E26" s="403">
        <f t="shared" si="2"/>
        <v>0</v>
      </c>
      <c r="F26" s="403">
        <f t="shared" si="2"/>
        <v>0</v>
      </c>
      <c r="G26" s="403">
        <f t="shared" si="2"/>
        <v>0</v>
      </c>
      <c r="H26" s="403">
        <f t="shared" si="2"/>
        <v>0</v>
      </c>
    </row>
    <row r="27" spans="2:8" s="388" customFormat="1" ht="11.25" hidden="1" x14ac:dyDescent="0.2">
      <c r="B27" s="633" t="s">
        <v>917</v>
      </c>
      <c r="C27" s="767"/>
      <c r="D27" s="402">
        <v>0</v>
      </c>
      <c r="E27" s="403">
        <f t="shared" si="2"/>
        <v>0</v>
      </c>
      <c r="F27" s="403">
        <f t="shared" si="2"/>
        <v>0</v>
      </c>
      <c r="G27" s="403">
        <f t="shared" si="2"/>
        <v>0</v>
      </c>
      <c r="H27" s="403">
        <f t="shared" si="2"/>
        <v>0</v>
      </c>
    </row>
    <row r="28" spans="2:8" s="388" customFormat="1" ht="11.25" x14ac:dyDescent="0.2">
      <c r="B28" s="632" t="s">
        <v>149</v>
      </c>
      <c r="C28" s="767"/>
      <c r="D28" s="410"/>
      <c r="E28" s="411"/>
      <c r="F28" s="411"/>
      <c r="G28" s="411"/>
      <c r="H28" s="411"/>
    </row>
    <row r="29" spans="2:8" s="388" customFormat="1" ht="11.25" hidden="1" x14ac:dyDescent="0.2">
      <c r="B29" s="633" t="s">
        <v>150</v>
      </c>
      <c r="C29" s="767"/>
      <c r="D29" s="409">
        <v>0</v>
      </c>
      <c r="E29" s="403">
        <f t="shared" si="2"/>
        <v>0</v>
      </c>
      <c r="F29" s="403">
        <f t="shared" si="2"/>
        <v>0</v>
      </c>
      <c r="G29" s="403">
        <f t="shared" si="2"/>
        <v>0</v>
      </c>
      <c r="H29" s="403">
        <f t="shared" si="2"/>
        <v>0</v>
      </c>
    </row>
    <row r="30" spans="2:8" s="388" customFormat="1" ht="11.25" hidden="1" x14ac:dyDescent="0.2">
      <c r="B30" s="633" t="s">
        <v>151</v>
      </c>
      <c r="C30" s="767"/>
      <c r="D30" s="402">
        <v>0</v>
      </c>
      <c r="E30" s="403">
        <f t="shared" si="2"/>
        <v>0</v>
      </c>
      <c r="F30" s="403">
        <f t="shared" si="2"/>
        <v>0</v>
      </c>
      <c r="G30" s="403">
        <f t="shared" si="2"/>
        <v>0</v>
      </c>
      <c r="H30" s="403">
        <f t="shared" si="2"/>
        <v>0</v>
      </c>
    </row>
    <row r="31" spans="2:8" s="388" customFormat="1" ht="11.25" x14ac:dyDescent="0.2">
      <c r="B31" s="633" t="s">
        <v>152</v>
      </c>
      <c r="C31" s="767"/>
      <c r="D31" s="402">
        <v>50</v>
      </c>
      <c r="E31" s="403">
        <f t="shared" si="2"/>
        <v>50</v>
      </c>
      <c r="F31" s="403">
        <f t="shared" si="2"/>
        <v>50</v>
      </c>
      <c r="G31" s="403">
        <f t="shared" si="2"/>
        <v>50</v>
      </c>
      <c r="H31" s="403">
        <f t="shared" si="2"/>
        <v>50</v>
      </c>
    </row>
    <row r="32" spans="2:8" s="388" customFormat="1" ht="11.25" x14ac:dyDescent="0.2">
      <c r="B32" s="632" t="s">
        <v>153</v>
      </c>
      <c r="C32" s="767"/>
      <c r="D32" s="1040"/>
      <c r="E32" s="1040"/>
      <c r="F32" s="1040"/>
      <c r="G32" s="1040"/>
      <c r="H32" s="1040"/>
    </row>
    <row r="33" spans="2:8" s="388" customFormat="1" ht="11.25" x14ac:dyDescent="0.2">
      <c r="B33" s="633" t="s">
        <v>1003</v>
      </c>
      <c r="C33" s="767"/>
      <c r="D33" s="409">
        <v>204.17</v>
      </c>
      <c r="E33" s="403">
        <f>((((12/Premissas!W70)*Premissas!H63)/12))</f>
        <v>204.16666666666666</v>
      </c>
      <c r="F33" s="403">
        <f>((((12/Premissas!W70)*Premissas!I63)/12))</f>
        <v>204.16666666666666</v>
      </c>
      <c r="G33" s="403">
        <f>((((12/Premissas!W70)*Premissas!J63)/12))</f>
        <v>204.16666666666666</v>
      </c>
      <c r="H33" s="403">
        <f>((((12/Premissas!W70)*Premissas!K63)/12))</f>
        <v>204.16666666666666</v>
      </c>
    </row>
    <row r="34" spans="2:8" s="388" customFormat="1" ht="11.25" hidden="1" x14ac:dyDescent="0.2">
      <c r="B34" s="633" t="s">
        <v>154</v>
      </c>
      <c r="C34" s="767"/>
      <c r="D34" s="409">
        <v>0</v>
      </c>
      <c r="E34" s="403">
        <f>IFERROR(IF($C34="",$D34,(D34*E$4)+D34),"")</f>
        <v>0</v>
      </c>
      <c r="F34" s="403">
        <f t="shared" ref="F34:H34" si="3">IFERROR(IF($C34="",$D34,(E34*F$4)+E34),"")</f>
        <v>0</v>
      </c>
      <c r="G34" s="403">
        <f t="shared" si="3"/>
        <v>0</v>
      </c>
      <c r="H34" s="403">
        <f t="shared" si="3"/>
        <v>0</v>
      </c>
    </row>
    <row r="35" spans="2:8" s="388" customFormat="1" ht="11.25" x14ac:dyDescent="0.2">
      <c r="B35" s="633" t="s">
        <v>1027</v>
      </c>
      <c r="C35" s="767"/>
      <c r="D35" s="409">
        <v>500</v>
      </c>
      <c r="E35" s="403">
        <f>IFERROR(IF($C35="",$D35,(D35*E$4)+D35),"")</f>
        <v>500</v>
      </c>
      <c r="F35" s="403">
        <f t="shared" ref="F35" si="4">IFERROR(IF($C35="",$D35,(E35*F$4)+E35),"")</f>
        <v>500</v>
      </c>
      <c r="G35" s="403">
        <f t="shared" ref="G35" si="5">IFERROR(IF($C35="",$D35,(F35*G$4)+F35),"")</f>
        <v>500</v>
      </c>
      <c r="H35" s="403">
        <f t="shared" ref="H35" si="6">IFERROR(IF($C35="",$D35,(G35*H$4)+G35),"")</f>
        <v>500</v>
      </c>
    </row>
    <row r="36" spans="2:8" s="388" customFormat="1" ht="11.25" hidden="1" x14ac:dyDescent="0.2">
      <c r="B36" s="633" t="s">
        <v>155</v>
      </c>
      <c r="C36" s="767"/>
      <c r="D36" s="409">
        <v>0</v>
      </c>
      <c r="E36" s="403">
        <f>IFERROR(IF($C36="",$D36,(D36*E$4)+D36),"")</f>
        <v>0</v>
      </c>
      <c r="F36" s="403">
        <f t="shared" ref="F36:F37" si="7">IFERROR(IF($C36="",$D36,(E36*F$4)+E36),"")</f>
        <v>0</v>
      </c>
      <c r="G36" s="403">
        <f t="shared" ref="G36:G37" si="8">IFERROR(IF($C36="",$D36,(F36*G$4)+F36),"")</f>
        <v>0</v>
      </c>
      <c r="H36" s="403">
        <f t="shared" ref="H36:H37" si="9">IFERROR(IF($C36="",$D36,(G36*H$4)+G36),"")</f>
        <v>0</v>
      </c>
    </row>
    <row r="37" spans="2:8" s="388" customFormat="1" ht="11.25" x14ac:dyDescent="0.2">
      <c r="B37" s="633" t="s">
        <v>989</v>
      </c>
      <c r="C37" s="767"/>
      <c r="D37" s="409">
        <v>500</v>
      </c>
      <c r="E37" s="403">
        <f>IFERROR(IF($C37="",$D37,(D37*E$4)+D37),"")</f>
        <v>500</v>
      </c>
      <c r="F37" s="403">
        <f t="shared" si="7"/>
        <v>500</v>
      </c>
      <c r="G37" s="403">
        <f t="shared" si="8"/>
        <v>500</v>
      </c>
      <c r="H37" s="403">
        <f t="shared" si="9"/>
        <v>500</v>
      </c>
    </row>
    <row r="38" spans="2:8" s="388" customFormat="1" ht="11.25" hidden="1" x14ac:dyDescent="0.2">
      <c r="B38" s="633" t="s">
        <v>156</v>
      </c>
      <c r="C38" s="767"/>
      <c r="D38" s="409">
        <v>0</v>
      </c>
      <c r="E38" s="403">
        <f>IFERROR(IF($C38="",$D38,(D38*E$4)+D38),"")</f>
        <v>0</v>
      </c>
      <c r="F38" s="403">
        <f t="shared" ref="F38" si="10">IFERROR(IF($C38="",$D38,(E38*F$4)+E38),"")</f>
        <v>0</v>
      </c>
      <c r="G38" s="403">
        <f t="shared" ref="G38" si="11">IFERROR(IF($C38="",$D38,(F38*G$4)+F38),"")</f>
        <v>0</v>
      </c>
      <c r="H38" s="403">
        <v>0</v>
      </c>
    </row>
    <row r="39" spans="2:8" s="388" customFormat="1" ht="11.25" hidden="1" x14ac:dyDescent="0.2">
      <c r="B39" s="631" t="s">
        <v>918</v>
      </c>
      <c r="C39" s="767"/>
      <c r="D39" s="409">
        <v>0</v>
      </c>
      <c r="E39" s="403">
        <f t="shared" ref="E39" si="12">IFERROR(IF($C39="",$D39,(D39*E$4)+D39),"")</f>
        <v>0</v>
      </c>
      <c r="F39" s="403">
        <f t="shared" ref="F39" si="13">IFERROR(IF($C39="",$D39,(E39*F$4)+E39),"")</f>
        <v>0</v>
      </c>
      <c r="G39" s="403">
        <f t="shared" ref="G39" si="14">IFERROR(IF($C39="",$D39,(F39*G$4)+F39),"")</f>
        <v>0</v>
      </c>
      <c r="H39" s="403">
        <f t="shared" ref="H39" si="15">IFERROR(IF($C39="",$D39,(G39*H$4)+G39),"")</f>
        <v>0</v>
      </c>
    </row>
    <row r="40" spans="2:8" s="388" customFormat="1" ht="12" thickBot="1" x14ac:dyDescent="0.25">
      <c r="B40" s="631" t="s">
        <v>157</v>
      </c>
      <c r="C40" s="767"/>
      <c r="D40" s="402">
        <v>200</v>
      </c>
      <c r="E40" s="403">
        <f t="shared" ref="E40:H40" si="16">IFERROR(IF($C40="",$D40,(D40*E$4)+D40),"")</f>
        <v>200</v>
      </c>
      <c r="F40" s="403">
        <f t="shared" si="16"/>
        <v>200</v>
      </c>
      <c r="G40" s="403">
        <f t="shared" si="16"/>
        <v>200</v>
      </c>
      <c r="H40" s="403">
        <f t="shared" si="16"/>
        <v>200</v>
      </c>
    </row>
    <row r="41" spans="2:8" s="388" customFormat="1" ht="12" thickTop="1" x14ac:dyDescent="0.15">
      <c r="B41" s="1439" t="s">
        <v>158</v>
      </c>
      <c r="C41" s="1440"/>
      <c r="D41" s="1441">
        <f>SUM(D6:D40)</f>
        <v>2874.17</v>
      </c>
      <c r="E41" s="1441">
        <f>SUM(E6:E40)</f>
        <v>2874.166666666667</v>
      </c>
      <c r="F41" s="1441">
        <f>SUM(F6:F40)</f>
        <v>2874.166666666667</v>
      </c>
      <c r="G41" s="1441">
        <f>SUM(G6:G40)</f>
        <v>2874.166666666667</v>
      </c>
      <c r="H41" s="1441">
        <f>SUM(H6:H40)</f>
        <v>2874.166666666667</v>
      </c>
    </row>
    <row r="42" spans="2:8" s="388" customFormat="1" ht="10.5" x14ac:dyDescent="0.15">
      <c r="B42" s="387"/>
      <c r="C42" s="387"/>
      <c r="D42" s="412"/>
      <c r="E42" s="412"/>
      <c r="F42" s="412"/>
      <c r="G42" s="412"/>
      <c r="H42" s="387"/>
    </row>
    <row r="43" spans="2:8" s="388" customFormat="1" ht="10.5" x14ac:dyDescent="0.15">
      <c r="B43" s="1619" t="s">
        <v>159</v>
      </c>
      <c r="C43" s="1619"/>
      <c r="D43" s="1619"/>
      <c r="E43" s="1619"/>
      <c r="F43" s="1619"/>
      <c r="G43" s="1619"/>
    </row>
    <row r="44" spans="2:8" s="388" customFormat="1" ht="10.5" x14ac:dyDescent="0.15">
      <c r="B44" s="413"/>
      <c r="C44" s="414"/>
      <c r="D44" s="415"/>
      <c r="E44" s="415"/>
      <c r="F44" s="415"/>
      <c r="G44" s="415"/>
    </row>
    <row r="45" spans="2:8" s="388" customFormat="1" ht="10.5" outlineLevel="1" x14ac:dyDescent="0.15">
      <c r="B45" s="1375" t="s">
        <v>1000</v>
      </c>
      <c r="C45" s="931"/>
      <c r="D45" s="932"/>
      <c r="E45" s="932"/>
      <c r="F45" s="416"/>
      <c r="G45" s="416"/>
    </row>
    <row r="46" spans="2:8" s="388" customFormat="1" ht="10.5" outlineLevel="1" x14ac:dyDescent="0.15">
      <c r="B46" s="933" t="s">
        <v>77</v>
      </c>
      <c r="C46" s="933"/>
      <c r="D46" s="934">
        <v>3</v>
      </c>
      <c r="E46" s="932"/>
      <c r="F46" s="416"/>
      <c r="G46" s="416"/>
    </row>
    <row r="47" spans="2:8" s="388" customFormat="1" ht="10.5" outlineLevel="1" x14ac:dyDescent="0.15">
      <c r="B47" s="933" t="s">
        <v>80</v>
      </c>
      <c r="C47" s="933"/>
      <c r="D47" s="934">
        <v>4</v>
      </c>
      <c r="E47" s="924"/>
      <c r="F47" s="417"/>
      <c r="G47" s="417"/>
    </row>
    <row r="48" spans="2:8" s="388" customFormat="1" ht="10.5" outlineLevel="1" x14ac:dyDescent="0.15">
      <c r="B48" s="933" t="s">
        <v>81</v>
      </c>
      <c r="C48" s="933"/>
      <c r="D48" s="934">
        <v>5</v>
      </c>
      <c r="E48" s="924"/>
      <c r="F48" s="417"/>
      <c r="G48" s="417"/>
    </row>
    <row r="49" spans="2:7" s="388" customFormat="1" ht="10.5" outlineLevel="1" x14ac:dyDescent="0.15">
      <c r="B49" s="933" t="s">
        <v>82</v>
      </c>
      <c r="C49" s="933"/>
      <c r="D49" s="934">
        <v>6</v>
      </c>
      <c r="E49" s="924"/>
      <c r="F49" s="417"/>
      <c r="G49" s="417"/>
    </row>
    <row r="50" spans="2:7" s="388" customFormat="1" ht="10.5" outlineLevel="1" x14ac:dyDescent="0.15">
      <c r="B50" s="933" t="s">
        <v>83</v>
      </c>
      <c r="C50" s="933"/>
      <c r="D50" s="934">
        <v>7</v>
      </c>
      <c r="E50" s="924"/>
      <c r="F50" s="417"/>
      <c r="G50" s="417"/>
    </row>
    <row r="51" spans="2:7" s="388" customFormat="1" ht="10.5" outlineLevel="1" x14ac:dyDescent="0.15">
      <c r="B51" s="933" t="s">
        <v>87</v>
      </c>
      <c r="C51" s="933"/>
      <c r="D51" s="934">
        <v>8</v>
      </c>
      <c r="E51" s="924"/>
      <c r="F51" s="417"/>
      <c r="G51" s="417"/>
    </row>
    <row r="52" spans="2:7" s="388" customFormat="1" ht="10.5" outlineLevel="1" x14ac:dyDescent="0.15">
      <c r="B52" s="933" t="s">
        <v>88</v>
      </c>
      <c r="C52" s="933"/>
      <c r="D52" s="934">
        <v>9</v>
      </c>
      <c r="E52" s="924"/>
      <c r="F52" s="417"/>
      <c r="G52" s="417"/>
    </row>
    <row r="53" spans="2:7" s="388" customFormat="1" ht="10.5" outlineLevel="1" x14ac:dyDescent="0.15">
      <c r="B53" s="933" t="s">
        <v>89</v>
      </c>
      <c r="C53" s="933"/>
      <c r="D53" s="934">
        <v>10</v>
      </c>
      <c r="E53" s="924"/>
      <c r="F53" s="417"/>
      <c r="G53" s="417"/>
    </row>
    <row r="54" spans="2:7" s="388" customFormat="1" ht="10.5" outlineLevel="1" x14ac:dyDescent="0.15">
      <c r="B54" s="933" t="s">
        <v>90</v>
      </c>
      <c r="C54" s="933"/>
      <c r="D54" s="934">
        <v>11</v>
      </c>
      <c r="E54" s="924"/>
      <c r="F54" s="417"/>
      <c r="G54" s="417"/>
    </row>
    <row r="55" spans="2:7" s="388" customFormat="1" ht="10.5" outlineLevel="1" x14ac:dyDescent="0.15">
      <c r="B55" s="933" t="s">
        <v>91</v>
      </c>
      <c r="C55" s="933"/>
      <c r="D55" s="934">
        <v>12</v>
      </c>
      <c r="E55" s="924"/>
      <c r="F55" s="417"/>
      <c r="G55" s="417"/>
    </row>
    <row r="56" spans="2:7" s="388" customFormat="1" ht="10.5" outlineLevel="1" x14ac:dyDescent="0.15">
      <c r="B56" s="925"/>
      <c r="C56" s="926"/>
      <c r="D56" s="924"/>
      <c r="E56" s="924"/>
      <c r="F56" s="417"/>
      <c r="G56" s="417"/>
    </row>
    <row r="57" spans="2:7" s="388" customFormat="1" ht="10.5" x14ac:dyDescent="0.15">
      <c r="B57" s="925"/>
      <c r="C57" s="927"/>
      <c r="D57" s="924"/>
      <c r="E57" s="924"/>
      <c r="F57" s="417"/>
      <c r="G57" s="417"/>
    </row>
    <row r="58" spans="2:7" s="420" customFormat="1" ht="10.5" x14ac:dyDescent="0.15">
      <c r="B58" s="928"/>
      <c r="C58" s="929"/>
      <c r="D58" s="930"/>
      <c r="E58" s="930"/>
      <c r="F58" s="419"/>
      <c r="G58" s="419"/>
    </row>
    <row r="59" spans="2:7" s="388" customFormat="1" ht="10.5" x14ac:dyDescent="0.15">
      <c r="B59" s="418"/>
      <c r="C59" s="397"/>
      <c r="D59" s="417"/>
      <c r="E59" s="417"/>
      <c r="F59" s="417"/>
      <c r="G59" s="417"/>
    </row>
    <row r="60" spans="2:7" s="388" customFormat="1" ht="10.5" x14ac:dyDescent="0.15">
      <c r="B60" s="418"/>
      <c r="C60" s="421"/>
      <c r="D60" s="417"/>
      <c r="E60" s="417"/>
      <c r="F60" s="417"/>
      <c r="G60" s="417"/>
    </row>
    <row r="61" spans="2:7" s="388" customFormat="1" ht="10.5" x14ac:dyDescent="0.15">
      <c r="D61" s="416"/>
      <c r="E61" s="416"/>
      <c r="F61" s="416"/>
      <c r="G61" s="416"/>
    </row>
  </sheetData>
  <sortState ref="B14:G20">
    <sortCondition ref="B14"/>
  </sortState>
  <customSheetViews>
    <customSheetView guid="{A7E64B45-1F29-6F49-B828-DDF1BEBA4233}" showGridLines="0" hiddenColumns="1">
      <pane ySplit="3.0909090909090908" topLeftCell="A4" activePane="bottomLeft" state="frozenSplit"/>
      <selection pane="bottomLeft" activeCell="G31" sqref="G31"/>
      <pageMargins left="0" right="0" top="0" bottom="0" header="0" footer="0"/>
      <printOptions horizontalCentered="1" verticalCentered="1"/>
      <pageSetup paperSize="9" orientation="portrait" horizontalDpi="4294967292" verticalDpi="4294967292"/>
      <headerFooter alignWithMargins="0">
        <oddFooter>&amp;C&amp;"Verdana,Normal"&amp;7Os numeros apresentados são projeções baseado em dados reais, porém não servem como garantia ou compromisso de resultado aos franqueados</oddFooter>
      </headerFooter>
    </customSheetView>
    <customSheetView guid="{0F0F502C-9F0F-46A5-8736-2DCA4758A130}" showPageBreaks="1" showGridLines="0" printArea="1" hiddenRows="1" hiddenColumns="1">
      <pane ySplit="3" topLeftCell="A4" activePane="bottomLeft" state="frozenSplit"/>
      <selection pane="bottomLeft" activeCell="M18" sqref="M18"/>
      <pageMargins left="0" right="0" top="0" bottom="0" header="0" footer="0"/>
      <printOptions horizontalCentered="1" verticalCentered="1"/>
      <pageSetup paperSize="9" orientation="portrait" r:id="rId1"/>
      <headerFooter alignWithMargins="0">
        <oddFooter>&amp;C&amp;"Verdana,Normal"&amp;7Os numeros apresentados são projeções baseado em dados reais, porém não servem como garantia ou compromisso de resultado aos franqueados</oddFooter>
      </headerFooter>
    </customSheetView>
  </customSheetViews>
  <mergeCells count="3">
    <mergeCell ref="B1:G1"/>
    <mergeCell ref="B43:G43"/>
    <mergeCell ref="C2:C3"/>
  </mergeCells>
  <phoneticPr fontId="23" type="noConversion"/>
  <dataValidations count="1">
    <dataValidation type="list" allowBlank="1" showInputMessage="1" showErrorMessage="1" sqref="C6:C40">
      <formula1>"*"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r:id="rId2"/>
  <headerFooter alignWithMargins="0">
    <oddFooter>&amp;C&amp;"Verdana,Normal"&amp;7Os numeros apresentados são projeções baseado em dados reais, porém não servem como garantia ou compromisso de resultado aos franqueados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tabColor rgb="FF00B050"/>
  </sheetPr>
  <dimension ref="B2:V95"/>
  <sheetViews>
    <sheetView showGridLines="0" topLeftCell="B1" zoomScale="140" zoomScaleNormal="140" zoomScaleSheetLayoutView="100" zoomScalePageLayoutView="90" workbookViewId="0">
      <pane ySplit="4" topLeftCell="A5" activePane="bottomLeft" state="frozen"/>
      <selection activeCell="C41" sqref="C41:H41"/>
      <selection pane="bottomLeft" activeCell="B7" sqref="B7"/>
    </sheetView>
  </sheetViews>
  <sheetFormatPr defaultColWidth="8.83203125" defaultRowHeight="14.25" outlineLevelRow="1" outlineLevelCol="1" x14ac:dyDescent="0.2"/>
  <cols>
    <col min="1" max="1" width="2.33203125" style="423" customWidth="1"/>
    <col min="2" max="2" width="46.33203125" style="423" bestFit="1" customWidth="1"/>
    <col min="3" max="3" width="9.83203125" style="474" bestFit="1" customWidth="1"/>
    <col min="4" max="4" width="15.33203125" style="423" customWidth="1"/>
    <col min="5" max="5" width="17.1640625" style="423" bestFit="1" customWidth="1"/>
    <col min="6" max="6" width="15.1640625" style="423" customWidth="1"/>
    <col min="7" max="7" width="13.33203125" style="423" customWidth="1"/>
    <col min="8" max="8" width="14.33203125" style="423" customWidth="1"/>
    <col min="9" max="9" width="13.1640625" style="423" bestFit="1" customWidth="1"/>
    <col min="10" max="12" width="12.1640625" style="423" customWidth="1"/>
    <col min="13" max="13" width="13.6640625" style="475" bestFit="1" customWidth="1"/>
    <col min="14" max="14" width="13" style="423" bestFit="1" customWidth="1"/>
    <col min="15" max="15" width="8.6640625" style="423" customWidth="1"/>
    <col min="16" max="16" width="31.83203125" style="423" hidden="1" customWidth="1" outlineLevel="1"/>
    <col min="17" max="17" width="9" style="423" hidden="1" customWidth="1" outlineLevel="1"/>
    <col min="18" max="18" width="13.33203125" style="423" hidden="1" customWidth="1" outlineLevel="1"/>
    <col min="19" max="19" width="13.6640625" style="423" hidden="1" customWidth="1" outlineLevel="1"/>
    <col min="20" max="20" width="10.33203125" style="423" hidden="1" customWidth="1" outlineLevel="1"/>
    <col min="21" max="21" width="15" style="424" hidden="1" customWidth="1" outlineLevel="1"/>
    <col min="22" max="22" width="8.83203125" style="423" collapsed="1"/>
    <col min="23" max="16384" width="8.83203125" style="423"/>
  </cols>
  <sheetData>
    <row r="2" spans="2:21" ht="52.5" customHeight="1" x14ac:dyDescent="0.2">
      <c r="B2" s="1623" t="s">
        <v>160</v>
      </c>
      <c r="C2" s="1623"/>
      <c r="D2" s="1623"/>
      <c r="E2" s="1623"/>
      <c r="F2" s="1623"/>
      <c r="G2" s="1623"/>
      <c r="H2" s="1623"/>
      <c r="I2" s="1623"/>
      <c r="J2" s="1623"/>
      <c r="K2" s="1623"/>
      <c r="L2" s="1623"/>
      <c r="M2" s="1623"/>
      <c r="N2" s="870" t="str">
        <f>IF(OR(DRE!$C$26="",DRE!$C$26=0%),"","*")</f>
        <v/>
      </c>
    </row>
    <row r="3" spans="2:21" s="401" customFormat="1" x14ac:dyDescent="0.2">
      <c r="C3" s="425"/>
      <c r="D3" s="425"/>
      <c r="E3" s="425"/>
      <c r="F3" s="425"/>
      <c r="H3" s="1041" t="s">
        <v>161</v>
      </c>
      <c r="I3" s="1041"/>
      <c r="J3" s="1041"/>
      <c r="K3" s="1042"/>
      <c r="L3" s="1042"/>
      <c r="M3" s="1043"/>
      <c r="N3" s="1044">
        <v>26</v>
      </c>
      <c r="O3" s="423"/>
      <c r="U3" s="426"/>
    </row>
    <row r="4" spans="2:21" s="388" customFormat="1" ht="42.75" customHeight="1" x14ac:dyDescent="0.2">
      <c r="B4" s="1442" t="s">
        <v>127</v>
      </c>
      <c r="C4" s="1443" t="s">
        <v>162</v>
      </c>
      <c r="D4" s="1444" t="s">
        <v>163</v>
      </c>
      <c r="E4" s="1444" t="s">
        <v>164</v>
      </c>
      <c r="F4" s="1444" t="s">
        <v>165</v>
      </c>
      <c r="G4" s="1444" t="s">
        <v>166</v>
      </c>
      <c r="H4" s="1445" t="s">
        <v>167</v>
      </c>
      <c r="I4" s="1445" t="s">
        <v>168</v>
      </c>
      <c r="J4" s="1445" t="s">
        <v>169</v>
      </c>
      <c r="K4" s="1445" t="s">
        <v>170</v>
      </c>
      <c r="L4" s="1444" t="s">
        <v>171</v>
      </c>
      <c r="M4" s="1444" t="s">
        <v>172</v>
      </c>
      <c r="N4" s="1446" t="s">
        <v>158</v>
      </c>
      <c r="O4" s="423"/>
      <c r="U4" s="427"/>
    </row>
    <row r="5" spans="2:21" s="388" customFormat="1" outlineLevel="1" x14ac:dyDescent="0.2">
      <c r="B5" s="428"/>
      <c r="C5" s="429"/>
      <c r="D5" s="430"/>
      <c r="E5" s="431">
        <v>0</v>
      </c>
      <c r="F5" s="431">
        <v>0</v>
      </c>
      <c r="G5" s="431">
        <v>0</v>
      </c>
      <c r="H5" s="1045"/>
      <c r="I5" s="1045"/>
      <c r="J5" s="1046">
        <v>13.33</v>
      </c>
      <c r="K5" s="1047"/>
      <c r="L5" s="1048"/>
      <c r="M5" s="691"/>
      <c r="N5" s="430"/>
      <c r="O5" s="423"/>
      <c r="S5" s="1630"/>
      <c r="T5" s="1630"/>
      <c r="U5" s="427"/>
    </row>
    <row r="6" spans="2:21" s="388" customFormat="1" ht="15" outlineLevel="1" thickBot="1" x14ac:dyDescent="0.25">
      <c r="B6" s="428"/>
      <c r="C6" s="432"/>
      <c r="D6" s="433"/>
      <c r="E6" s="430"/>
      <c r="F6" s="1377" t="s">
        <v>173</v>
      </c>
      <c r="G6" s="1377" t="s">
        <v>173</v>
      </c>
      <c r="H6" s="1049">
        <f>H5*N3*2</f>
        <v>0</v>
      </c>
      <c r="I6" s="1049">
        <f>$I$5*$N$3</f>
        <v>0</v>
      </c>
      <c r="J6" s="1378">
        <f>J5/12</f>
        <v>1.1108333333333333</v>
      </c>
      <c r="N6" s="430"/>
      <c r="O6" s="423"/>
      <c r="S6" s="993"/>
      <c r="T6" s="993"/>
      <c r="U6" s="427"/>
    </row>
    <row r="7" spans="2:21" s="388" customFormat="1" ht="13.5" customHeight="1" outlineLevel="1" thickBot="1" x14ac:dyDescent="0.25">
      <c r="B7" s="1050" t="s">
        <v>1024</v>
      </c>
      <c r="C7" s="881">
        <v>1</v>
      </c>
      <c r="D7" s="437">
        <v>0</v>
      </c>
      <c r="E7" s="1376">
        <f t="shared" ref="E7:E13" si="0">C7*D7</f>
        <v>0</v>
      </c>
      <c r="F7" s="1051">
        <f>D7*0.11</f>
        <v>0</v>
      </c>
      <c r="G7" s="1052"/>
      <c r="H7" s="1052"/>
      <c r="I7" s="1053"/>
      <c r="J7" s="1053"/>
      <c r="K7" s="1376">
        <f>$K$5*C7</f>
        <v>0</v>
      </c>
      <c r="L7" s="1376"/>
      <c r="M7" s="1376"/>
      <c r="N7" s="1376">
        <f>IF(B7="","",SUM(E7:F7,H7:K7))</f>
        <v>0</v>
      </c>
      <c r="O7" s="423"/>
      <c r="P7" s="434" t="s">
        <v>174</v>
      </c>
      <c r="Q7" s="435"/>
      <c r="R7" s="436">
        <v>1000</v>
      </c>
      <c r="S7" s="1631" t="s">
        <v>106</v>
      </c>
      <c r="T7" s="1633">
        <v>1</v>
      </c>
    </row>
    <row r="8" spans="2:21" s="388" customFormat="1" ht="13.5" customHeight="1" outlineLevel="1" thickBot="1" x14ac:dyDescent="0.25">
      <c r="B8" s="1050" t="s">
        <v>937</v>
      </c>
      <c r="C8" s="1389">
        <f>Receitas_1!Q204</f>
        <v>2</v>
      </c>
      <c r="D8" s="437">
        <v>2000</v>
      </c>
      <c r="E8" s="438">
        <f t="shared" si="0"/>
        <v>4000</v>
      </c>
      <c r="F8" s="439">
        <f t="shared" ref="F8:F13" si="1">C8*(((D8/12)+(D8/12)+((D8/12)/3)+(D8*0.08)+(D8*0)+(((D8/12)+(D8/12))*0.0933))+((D8*0.08)*0.4))*1.2</f>
        <v>1545.5733333333335</v>
      </c>
      <c r="G8" s="792" t="str">
        <f>IFERROR(IF(OR(D8=0,D8=""),"",IF(M8&lt;&gt;"*","",(F8/E8))),"")</f>
        <v/>
      </c>
      <c r="H8" s="439">
        <f>$H$6*C8</f>
        <v>0</v>
      </c>
      <c r="I8" s="439">
        <f>$I$6*C8</f>
        <v>0</v>
      </c>
      <c r="J8" s="439">
        <f>$J$6*C8</f>
        <v>2.2216666666666667</v>
      </c>
      <c r="K8" s="439">
        <f>$K$5*C8</f>
        <v>0</v>
      </c>
      <c r="L8" s="693" t="str">
        <f>IF(D8="","",IF(M8="","n/a",DRE!$C$26))</f>
        <v>n/a</v>
      </c>
      <c r="M8" s="439"/>
      <c r="N8" s="439">
        <f>IF(B8="","",SUM(E8:F8,H8:K8))</f>
        <v>5547.7950000000001</v>
      </c>
      <c r="O8" s="423"/>
      <c r="P8" s="440" t="s">
        <v>175</v>
      </c>
      <c r="Q8" s="441"/>
      <c r="R8" s="442" t="s">
        <v>176</v>
      </c>
      <c r="S8" s="1632"/>
      <c r="T8" s="1634"/>
    </row>
    <row r="9" spans="2:21" s="388" customFormat="1" outlineLevel="1" x14ac:dyDescent="0.2">
      <c r="B9" s="1050"/>
      <c r="C9" s="881"/>
      <c r="D9" s="437">
        <v>0</v>
      </c>
      <c r="E9" s="438">
        <f t="shared" si="0"/>
        <v>0</v>
      </c>
      <c r="F9" s="439">
        <f t="shared" si="1"/>
        <v>0</v>
      </c>
      <c r="G9" s="792" t="str">
        <f t="shared" ref="G9:G13" si="2">IFERROR(IF(OR(D9=0,D9=""),"",IF(M9&lt;&gt;"*","",(F9/E9))),"")</f>
        <v/>
      </c>
      <c r="H9" s="439">
        <f>$H$6*C9</f>
        <v>0</v>
      </c>
      <c r="I9" s="439">
        <f t="shared" ref="I9:I13" si="3">$I$6*C9</f>
        <v>0</v>
      </c>
      <c r="J9" s="439">
        <f>$J$6*C9</f>
        <v>0</v>
      </c>
      <c r="K9" s="439">
        <v>0</v>
      </c>
      <c r="L9" s="693" t="str">
        <f>IF(D9="","",IF(M9="","n/a",DRE!$C$26))</f>
        <v>n/a</v>
      </c>
      <c r="M9" s="439"/>
      <c r="N9" s="439" t="str">
        <f t="shared" ref="N9:N13" si="4">IF(B9="","",SUM(E9:F9,H9:K9))</f>
        <v/>
      </c>
      <c r="O9" s="423"/>
      <c r="P9" s="1054" t="s">
        <v>174</v>
      </c>
      <c r="Q9" s="1055"/>
      <c r="R9" s="1056">
        <f>R7</f>
        <v>1000</v>
      </c>
      <c r="S9" s="1626">
        <f t="shared" ref="S9:S18" si="5">R9*$T$7</f>
        <v>1000</v>
      </c>
      <c r="T9" s="1635"/>
      <c r="U9" s="443">
        <f>S9</f>
        <v>1000</v>
      </c>
    </row>
    <row r="10" spans="2:21" s="388" customFormat="1" outlineLevel="1" x14ac:dyDescent="0.2">
      <c r="B10" s="1050"/>
      <c r="C10" s="881"/>
      <c r="D10" s="437">
        <v>0</v>
      </c>
      <c r="E10" s="438">
        <f t="shared" ref="E10:E11" si="6">C10*D10</f>
        <v>0</v>
      </c>
      <c r="F10" s="439">
        <f t="shared" si="1"/>
        <v>0</v>
      </c>
      <c r="G10" s="792" t="str">
        <f t="shared" ref="G10:G11" si="7">IFERROR(IF(OR(D10=0,D10=""),"",IF(M10&lt;&gt;"*","",(F10/E10))),"")</f>
        <v/>
      </c>
      <c r="H10" s="439">
        <f t="shared" ref="H10:H11" si="8">$H$6*C10</f>
        <v>0</v>
      </c>
      <c r="I10" s="439">
        <f t="shared" si="3"/>
        <v>0</v>
      </c>
      <c r="J10" s="439">
        <v>0</v>
      </c>
      <c r="K10" s="439">
        <v>0</v>
      </c>
      <c r="L10" s="693" t="str">
        <f>IF(D10="","",IF(M10="","n/a",DRE!$C$26))</f>
        <v>n/a</v>
      </c>
      <c r="M10" s="439"/>
      <c r="N10" s="439" t="str">
        <f t="shared" ref="N10:N11" si="9">IF(B10="","",SUM(E10:F10,H10:K10))</f>
        <v/>
      </c>
      <c r="O10" s="423"/>
      <c r="P10" s="1054"/>
      <c r="Q10" s="1055"/>
      <c r="R10" s="1056"/>
      <c r="S10" s="920"/>
      <c r="T10" s="919"/>
      <c r="U10" s="443"/>
    </row>
    <row r="11" spans="2:21" s="388" customFormat="1" outlineLevel="1" x14ac:dyDescent="0.2">
      <c r="B11" s="1050"/>
      <c r="C11" s="881"/>
      <c r="D11" s="437">
        <v>0</v>
      </c>
      <c r="E11" s="438">
        <f t="shared" si="6"/>
        <v>0</v>
      </c>
      <c r="F11" s="439">
        <f t="shared" si="1"/>
        <v>0</v>
      </c>
      <c r="G11" s="792" t="str">
        <f t="shared" si="7"/>
        <v/>
      </c>
      <c r="H11" s="439">
        <f t="shared" si="8"/>
        <v>0</v>
      </c>
      <c r="I11" s="439">
        <f t="shared" si="3"/>
        <v>0</v>
      </c>
      <c r="J11" s="439">
        <v>0</v>
      </c>
      <c r="K11" s="439">
        <v>0</v>
      </c>
      <c r="L11" s="693" t="str">
        <f>IF(D11="","",IF(M11="","n/a",DRE!$C$26))</f>
        <v>n/a</v>
      </c>
      <c r="M11" s="439"/>
      <c r="N11" s="439" t="str">
        <f t="shared" si="9"/>
        <v/>
      </c>
      <c r="O11" s="423"/>
      <c r="P11" s="1054"/>
      <c r="Q11" s="1055"/>
      <c r="R11" s="1056"/>
      <c r="S11" s="920"/>
      <c r="T11" s="919"/>
      <c r="U11" s="443"/>
    </row>
    <row r="12" spans="2:21" s="388" customFormat="1" outlineLevel="1" x14ac:dyDescent="0.2">
      <c r="B12" s="1050"/>
      <c r="C12" s="881"/>
      <c r="D12" s="437">
        <v>0</v>
      </c>
      <c r="E12" s="438">
        <f t="shared" si="0"/>
        <v>0</v>
      </c>
      <c r="F12" s="439">
        <f t="shared" si="1"/>
        <v>0</v>
      </c>
      <c r="G12" s="792" t="str">
        <f t="shared" si="2"/>
        <v/>
      </c>
      <c r="H12" s="439">
        <f>$H$6*C12</f>
        <v>0</v>
      </c>
      <c r="I12" s="439">
        <f t="shared" si="3"/>
        <v>0</v>
      </c>
      <c r="J12" s="439">
        <f>$J$6*C12</f>
        <v>0</v>
      </c>
      <c r="K12" s="439">
        <f>$K$5*C12</f>
        <v>0</v>
      </c>
      <c r="L12" s="693" t="str">
        <f>IF(D12="","",IF(M12="","n/a",DRE!$C$26))</f>
        <v>n/a</v>
      </c>
      <c r="M12" s="439"/>
      <c r="N12" s="439" t="str">
        <f t="shared" si="4"/>
        <v/>
      </c>
      <c r="O12" s="423"/>
      <c r="P12" s="1057" t="s">
        <v>177</v>
      </c>
      <c r="Q12" s="1058"/>
      <c r="R12" s="1059">
        <f>R9/12</f>
        <v>83.333333333333329</v>
      </c>
      <c r="S12" s="1626">
        <f>R12*$T$7</f>
        <v>83.333333333333329</v>
      </c>
      <c r="T12" s="1627"/>
      <c r="U12" s="427"/>
    </row>
    <row r="13" spans="2:21" s="388" customFormat="1" ht="15" outlineLevel="1" thickBot="1" x14ac:dyDescent="0.25">
      <c r="B13" s="1050"/>
      <c r="C13" s="881"/>
      <c r="D13" s="437">
        <v>0</v>
      </c>
      <c r="E13" s="438">
        <f t="shared" si="0"/>
        <v>0</v>
      </c>
      <c r="F13" s="439">
        <f t="shared" si="1"/>
        <v>0</v>
      </c>
      <c r="G13" s="792" t="str">
        <f t="shared" si="2"/>
        <v/>
      </c>
      <c r="H13" s="439">
        <f>$H$6*C13</f>
        <v>0</v>
      </c>
      <c r="I13" s="439">
        <f t="shared" si="3"/>
        <v>0</v>
      </c>
      <c r="J13" s="439">
        <f>$J$6*C13</f>
        <v>0</v>
      </c>
      <c r="K13" s="439">
        <f>$K$5*C13</f>
        <v>0</v>
      </c>
      <c r="L13" s="693" t="str">
        <f>IF(D13="","",IF(M13="","n/a",DRE!$C$26))</f>
        <v>n/a</v>
      </c>
      <c r="M13" s="439"/>
      <c r="N13" s="439" t="str">
        <f t="shared" si="4"/>
        <v/>
      </c>
      <c r="O13" s="423"/>
      <c r="P13" s="1057" t="s">
        <v>178</v>
      </c>
      <c r="Q13" s="1058"/>
      <c r="R13" s="1059">
        <f>R9/12</f>
        <v>83.333333333333329</v>
      </c>
      <c r="S13" s="1626">
        <f t="shared" si="5"/>
        <v>83.333333333333329</v>
      </c>
      <c r="T13" s="1627"/>
      <c r="U13" s="427"/>
    </row>
    <row r="14" spans="2:21" s="388" customFormat="1" ht="15" thickTop="1" x14ac:dyDescent="0.2">
      <c r="B14" s="1447" t="s">
        <v>179</v>
      </c>
      <c r="C14" s="1448">
        <f>SUM(C7:C13)</f>
        <v>3</v>
      </c>
      <c r="D14" s="1449"/>
      <c r="E14" s="1449">
        <f>SUM(E7:E13)</f>
        <v>4000</v>
      </c>
      <c r="F14" s="1449">
        <f t="shared" ref="F14" si="10">SUM(F7:F13)</f>
        <v>1545.5733333333335</v>
      </c>
      <c r="G14" s="1450" t="str">
        <f>IFERROR(IF(OR(DRE!$C$26=0%,DRE!$C$26=""),"",F14/E14),"")</f>
        <v/>
      </c>
      <c r="H14" s="1449">
        <f>SUM(H7:H13)</f>
        <v>0</v>
      </c>
      <c r="I14" s="1449">
        <f>SUM(I7:I13)</f>
        <v>0</v>
      </c>
      <c r="J14" s="1449">
        <f>SUM(J7:J13)</f>
        <v>2.2216666666666667</v>
      </c>
      <c r="K14" s="1449">
        <f>SUM(K7:K13)</f>
        <v>0</v>
      </c>
      <c r="L14" s="1451"/>
      <c r="M14" s="1449"/>
      <c r="N14" s="1449">
        <f>SUM(N7:N13)</f>
        <v>5547.7950000000001</v>
      </c>
      <c r="O14" s="423"/>
      <c r="P14" s="1057" t="s">
        <v>180</v>
      </c>
      <c r="Q14" s="1058"/>
      <c r="R14" s="1059">
        <f>R12/3</f>
        <v>27.777777777777775</v>
      </c>
      <c r="S14" s="1626">
        <f t="shared" si="5"/>
        <v>27.777777777777775</v>
      </c>
      <c r="T14" s="1627"/>
      <c r="U14" s="427"/>
    </row>
    <row r="15" spans="2:21" s="388" customFormat="1" outlineLevel="1" x14ac:dyDescent="0.2">
      <c r="B15" s="444"/>
      <c r="C15" s="445"/>
      <c r="D15" s="446"/>
      <c r="E15" s="446"/>
      <c r="F15" s="446"/>
      <c r="G15" s="446"/>
      <c r="H15" s="446"/>
      <c r="I15" s="446"/>
      <c r="J15" s="446"/>
      <c r="K15" s="446"/>
      <c r="L15" s="694"/>
      <c r="M15" s="446"/>
      <c r="N15" s="446"/>
      <c r="O15" s="423"/>
      <c r="P15" s="1061" t="s">
        <v>181</v>
      </c>
      <c r="Q15" s="1062">
        <v>0.08</v>
      </c>
      <c r="R15" s="1059">
        <f>R7*Q15</f>
        <v>80</v>
      </c>
      <c r="S15" s="1626">
        <f>R15*$T$7</f>
        <v>80</v>
      </c>
      <c r="T15" s="1627"/>
      <c r="U15" s="427"/>
    </row>
    <row r="16" spans="2:21" s="388" customFormat="1" outlineLevel="1" x14ac:dyDescent="0.2">
      <c r="B16" s="444"/>
      <c r="C16" s="445"/>
      <c r="D16" s="446"/>
      <c r="E16" s="446"/>
      <c r="F16" s="446"/>
      <c r="G16" s="446"/>
      <c r="H16" s="446"/>
      <c r="I16" s="446"/>
      <c r="J16" s="446"/>
      <c r="K16" s="446"/>
      <c r="L16" s="690"/>
      <c r="M16" s="446"/>
      <c r="N16" s="446"/>
      <c r="O16" s="423"/>
      <c r="P16" s="1061" t="s">
        <v>182</v>
      </c>
      <c r="Q16" s="1062">
        <v>0</v>
      </c>
      <c r="R16" s="1059">
        <f>R7*Q16</f>
        <v>0</v>
      </c>
      <c r="S16" s="1626">
        <f t="shared" si="5"/>
        <v>0</v>
      </c>
      <c r="T16" s="1627"/>
      <c r="U16" s="1629"/>
    </row>
    <row r="17" spans="2:21" s="388" customFormat="1" outlineLevel="1" x14ac:dyDescent="0.2">
      <c r="B17" s="1050" t="str">
        <f>B7</f>
        <v>Franqueado (Pró-Labore) (*)</v>
      </c>
      <c r="C17" s="881">
        <v>1</v>
      </c>
      <c r="D17" s="437"/>
      <c r="E17" s="1376">
        <f t="shared" ref="E17" si="11">C17*D17</f>
        <v>0</v>
      </c>
      <c r="F17" s="1051">
        <f>D17*0.11</f>
        <v>0</v>
      </c>
      <c r="G17" s="1052"/>
      <c r="H17" s="1052"/>
      <c r="I17" s="1053"/>
      <c r="J17" s="1053"/>
      <c r="K17" s="1376">
        <f>$K$5*C17</f>
        <v>0</v>
      </c>
      <c r="L17" s="1376"/>
      <c r="M17" s="1376"/>
      <c r="N17" s="1376">
        <f>IF(B17="","",SUM(E17:F17,H17:K17))</f>
        <v>0</v>
      </c>
      <c r="O17" s="423"/>
      <c r="P17" s="1061" t="s">
        <v>183</v>
      </c>
      <c r="Q17" s="1063">
        <v>9.3337493399894389E-2</v>
      </c>
      <c r="R17" s="1064">
        <f>(R13+R12)*Q17</f>
        <v>15.556248899982398</v>
      </c>
      <c r="S17" s="1626">
        <f t="shared" si="5"/>
        <v>15.556248899982398</v>
      </c>
      <c r="T17" s="1627"/>
      <c r="U17" s="1629"/>
    </row>
    <row r="18" spans="2:21" s="388" customFormat="1" outlineLevel="1" x14ac:dyDescent="0.2">
      <c r="B18" s="1050" t="str">
        <f>B8</f>
        <v>Atendente</v>
      </c>
      <c r="C18" s="1389">
        <f>Receitas_1!AC204</f>
        <v>2</v>
      </c>
      <c r="D18" s="437">
        <v>2000</v>
      </c>
      <c r="E18" s="438">
        <f t="shared" ref="E18" si="12">C18*D18</f>
        <v>4000</v>
      </c>
      <c r="F18" s="439">
        <f t="shared" ref="F18:F23" si="13">C18*(((D18/12)+(D18/12)+((D18/12)/3)+(D18*0.08)+(D18*0)+(((D18/12)+(D18/12))*0.0933))+((D18*0.08)*0.4))*1.2</f>
        <v>1545.5733333333335</v>
      </c>
      <c r="G18" s="792" t="str">
        <f>IFERROR(IF(OR(D18=0,D18=""),"",IF(M18&lt;&gt;"*","",(F18/E18))),"")</f>
        <v/>
      </c>
      <c r="H18" s="439">
        <f>$H$6*C18</f>
        <v>0</v>
      </c>
      <c r="I18" s="439">
        <f>$I$6*C18</f>
        <v>0</v>
      </c>
      <c r="J18" s="439">
        <f>$J$6*C18</f>
        <v>2.2216666666666667</v>
      </c>
      <c r="K18" s="439">
        <f>$K$5*C18</f>
        <v>0</v>
      </c>
      <c r="L18" s="693" t="str">
        <f>IF(D18="","",IF(M18="","n/a",DRE!$C$26))</f>
        <v>n/a</v>
      </c>
      <c r="M18" s="439"/>
      <c r="N18" s="439">
        <f>IF(B18="","",SUM(E18:F18,H18:K18))</f>
        <v>5547.7950000000001</v>
      </c>
      <c r="O18" s="423"/>
      <c r="P18" s="1061" t="s">
        <v>184</v>
      </c>
      <c r="Q18" s="1063">
        <v>0</v>
      </c>
      <c r="R18" s="1059">
        <f>(R16+R12)*Q18</f>
        <v>0</v>
      </c>
      <c r="S18" s="1626">
        <f t="shared" si="5"/>
        <v>0</v>
      </c>
      <c r="T18" s="1627"/>
      <c r="U18" s="443">
        <f>SUM(S12:T18)</f>
        <v>290.00069334442685</v>
      </c>
    </row>
    <row r="19" spans="2:21" s="388" customFormat="1" outlineLevel="1" x14ac:dyDescent="0.2">
      <c r="B19" s="1050"/>
      <c r="C19" s="881"/>
      <c r="D19" s="437"/>
      <c r="E19" s="438">
        <f t="shared" ref="E19:E21" si="14">C19*D19</f>
        <v>0</v>
      </c>
      <c r="F19" s="439">
        <f t="shared" si="13"/>
        <v>0</v>
      </c>
      <c r="G19" s="792" t="str">
        <f t="shared" ref="G19:G21" si="15">IFERROR(IF(OR(D19=0,D19=""),"",IF(M19&lt;&gt;"*","",(F19/E19))),"")</f>
        <v/>
      </c>
      <c r="H19" s="439">
        <f t="shared" ref="H19:H21" si="16">$H$6*C19</f>
        <v>0</v>
      </c>
      <c r="I19" s="439">
        <f t="shared" ref="I19:I21" si="17">$I$6*C19</f>
        <v>0</v>
      </c>
      <c r="J19" s="439">
        <f t="shared" ref="J19:J21" si="18">$J$6*C19</f>
        <v>0</v>
      </c>
      <c r="K19" s="439">
        <f t="shared" ref="K19:K21" si="19">$K$5*C19</f>
        <v>0</v>
      </c>
      <c r="L19" s="693" t="str">
        <f>IF(D19="","",IF(M19="","n/a",DRE!$C$26))</f>
        <v/>
      </c>
      <c r="M19" s="439"/>
      <c r="N19" s="439" t="str">
        <f t="shared" ref="N19:N21" si="20">IF(B19="","",SUM(E19:F19,H19:K19))</f>
        <v/>
      </c>
      <c r="O19" s="423"/>
      <c r="P19" s="1065"/>
      <c r="Q19" s="1063"/>
      <c r="R19" s="1066"/>
      <c r="S19" s="1067"/>
      <c r="T19" s="1060"/>
      <c r="U19" s="443"/>
    </row>
    <row r="20" spans="2:21" s="388" customFormat="1" outlineLevel="1" x14ac:dyDescent="0.2">
      <c r="B20" s="1050"/>
      <c r="C20" s="881"/>
      <c r="D20" s="437"/>
      <c r="E20" s="438">
        <f t="shared" si="14"/>
        <v>0</v>
      </c>
      <c r="F20" s="439">
        <f t="shared" si="13"/>
        <v>0</v>
      </c>
      <c r="G20" s="792" t="str">
        <f t="shared" si="15"/>
        <v/>
      </c>
      <c r="H20" s="439">
        <f t="shared" si="16"/>
        <v>0</v>
      </c>
      <c r="I20" s="439">
        <f t="shared" si="17"/>
        <v>0</v>
      </c>
      <c r="J20" s="439">
        <f t="shared" si="18"/>
        <v>0</v>
      </c>
      <c r="K20" s="439">
        <f t="shared" si="19"/>
        <v>0</v>
      </c>
      <c r="L20" s="693" t="str">
        <f>IF(D20="","",IF(M20="","n/a",DRE!$C$26))</f>
        <v/>
      </c>
      <c r="M20" s="439"/>
      <c r="N20" s="439" t="str">
        <f t="shared" si="20"/>
        <v/>
      </c>
      <c r="O20" s="423"/>
      <c r="P20" s="1065"/>
      <c r="Q20" s="1063"/>
      <c r="R20" s="1066"/>
      <c r="S20" s="1067"/>
      <c r="T20" s="919"/>
      <c r="U20" s="443"/>
    </row>
    <row r="21" spans="2:21" s="388" customFormat="1" outlineLevel="1" x14ac:dyDescent="0.2">
      <c r="B21" s="1050"/>
      <c r="C21" s="881"/>
      <c r="D21" s="437"/>
      <c r="E21" s="438">
        <f t="shared" si="14"/>
        <v>0</v>
      </c>
      <c r="F21" s="439">
        <f t="shared" si="13"/>
        <v>0</v>
      </c>
      <c r="G21" s="792" t="str">
        <f t="shared" si="15"/>
        <v/>
      </c>
      <c r="H21" s="439">
        <f t="shared" si="16"/>
        <v>0</v>
      </c>
      <c r="I21" s="439">
        <f t="shared" si="17"/>
        <v>0</v>
      </c>
      <c r="J21" s="439">
        <f t="shared" si="18"/>
        <v>0</v>
      </c>
      <c r="K21" s="439">
        <f t="shared" si="19"/>
        <v>0</v>
      </c>
      <c r="L21" s="693" t="str">
        <f>IF(D21="","",IF(M21="","n/a",DRE!$C$26))</f>
        <v/>
      </c>
      <c r="M21" s="439"/>
      <c r="N21" s="439" t="str">
        <f t="shared" si="20"/>
        <v/>
      </c>
      <c r="O21" s="423"/>
      <c r="P21" s="1065"/>
      <c r="Q21" s="1063"/>
      <c r="R21" s="1066"/>
      <c r="S21" s="920"/>
      <c r="T21" s="919"/>
      <c r="U21" s="443"/>
    </row>
    <row r="22" spans="2:21" s="388" customFormat="1" outlineLevel="1" x14ac:dyDescent="0.2">
      <c r="B22" s="1050"/>
      <c r="C22" s="881"/>
      <c r="D22" s="437"/>
      <c r="E22" s="438">
        <f>C22*D22</f>
        <v>0</v>
      </c>
      <c r="F22" s="439">
        <f t="shared" si="13"/>
        <v>0</v>
      </c>
      <c r="G22" s="792" t="str">
        <f t="shared" ref="G22:G23" si="21">IFERROR(IF(OR(D22=0,D22=""),"",IF(M22&lt;&gt;"*","",(F22/E22))),"")</f>
        <v/>
      </c>
      <c r="H22" s="439">
        <f>$H$6*C22</f>
        <v>0</v>
      </c>
      <c r="I22" s="439">
        <f>$I$6*C22</f>
        <v>0</v>
      </c>
      <c r="J22" s="439">
        <f>$J$6*C22</f>
        <v>0</v>
      </c>
      <c r="K22" s="439">
        <f>$K$5*C22</f>
        <v>0</v>
      </c>
      <c r="L22" s="693" t="str">
        <f>IF(D22="","",IF(M22="","n/a",DRE!$C$26))</f>
        <v/>
      </c>
      <c r="M22" s="439"/>
      <c r="N22" s="439" t="str">
        <f t="shared" ref="N22:N23" si="22">IF(B22="","",SUM(E22:F22,H22:K22))</f>
        <v/>
      </c>
      <c r="O22" s="423"/>
      <c r="P22" s="1065"/>
      <c r="Q22" s="1063"/>
      <c r="R22" s="1066"/>
      <c r="S22" s="1067"/>
      <c r="T22" s="1060"/>
      <c r="U22" s="443"/>
    </row>
    <row r="23" spans="2:21" s="388" customFormat="1" ht="12.75" customHeight="1" outlineLevel="1" thickBot="1" x14ac:dyDescent="0.25">
      <c r="B23" s="1050"/>
      <c r="C23" s="881"/>
      <c r="D23" s="437"/>
      <c r="E23" s="438">
        <f>C23*D23</f>
        <v>0</v>
      </c>
      <c r="F23" s="439">
        <f t="shared" si="13"/>
        <v>0</v>
      </c>
      <c r="G23" s="792" t="str">
        <f t="shared" si="21"/>
        <v/>
      </c>
      <c r="H23" s="439">
        <f>$H$6*C23</f>
        <v>0</v>
      </c>
      <c r="I23" s="439">
        <f>$I$6*C23</f>
        <v>0</v>
      </c>
      <c r="J23" s="439">
        <f>$J$6*C23</f>
        <v>0</v>
      </c>
      <c r="K23" s="439">
        <f>$K$5*C23</f>
        <v>0</v>
      </c>
      <c r="L23" s="693" t="str">
        <f>IF(D23="","",IF(M23="","n/a",DRE!$C$26))</f>
        <v/>
      </c>
      <c r="M23" s="439"/>
      <c r="N23" s="439" t="str">
        <f t="shared" si="22"/>
        <v/>
      </c>
      <c r="O23" s="423"/>
      <c r="P23" s="1068" t="s">
        <v>185</v>
      </c>
      <c r="Q23" s="1063"/>
      <c r="R23" s="1069" t="e">
        <f>-(#REF!-#REF!)</f>
        <v>#REF!</v>
      </c>
      <c r="S23" s="1070" t="e">
        <f>R23*$T$7</f>
        <v>#REF!</v>
      </c>
      <c r="T23" s="1071"/>
      <c r="U23" s="447" t="e">
        <f>S23</f>
        <v>#REF!</v>
      </c>
    </row>
    <row r="24" spans="2:21" s="388" customFormat="1" ht="15" thickTop="1" x14ac:dyDescent="0.2">
      <c r="B24" s="1447" t="s">
        <v>186</v>
      </c>
      <c r="C24" s="1448">
        <f>SUM(C17:C23)</f>
        <v>3</v>
      </c>
      <c r="D24" s="1449"/>
      <c r="E24" s="1449">
        <f>SUM(E17:E23)</f>
        <v>4000</v>
      </c>
      <c r="F24" s="1449">
        <f>SUM(F17:F23)</f>
        <v>1545.5733333333335</v>
      </c>
      <c r="G24" s="1450" t="str">
        <f>IFERROR(IF(OR(DRE!$C$26=0%,DRE!$C$26=""),"",F24/E24),"")</f>
        <v/>
      </c>
      <c r="H24" s="1449">
        <f>SUM(H17:H23)</f>
        <v>0</v>
      </c>
      <c r="I24" s="1449">
        <f>SUM(I17:I23)</f>
        <v>0</v>
      </c>
      <c r="J24" s="1449">
        <f>SUM(J17:J23)</f>
        <v>2.2216666666666667</v>
      </c>
      <c r="K24" s="1449">
        <f>SUM(K17:K23)</f>
        <v>0</v>
      </c>
      <c r="L24" s="1451"/>
      <c r="M24" s="1449"/>
      <c r="N24" s="1449">
        <f>SUM(N17:N23)</f>
        <v>5547.7950000000001</v>
      </c>
      <c r="O24" s="423"/>
      <c r="P24" s="1068" t="s">
        <v>168</v>
      </c>
      <c r="Q24" s="1063"/>
      <c r="R24" s="1072">
        <f>I6</f>
        <v>0</v>
      </c>
      <c r="S24" s="1070">
        <f>R24*$T$7</f>
        <v>0</v>
      </c>
      <c r="T24" s="1071"/>
      <c r="U24" s="443">
        <f>S24</f>
        <v>0</v>
      </c>
    </row>
    <row r="25" spans="2:21" s="388" customFormat="1" outlineLevel="1" x14ac:dyDescent="0.2">
      <c r="B25" s="444"/>
      <c r="C25" s="445"/>
      <c r="D25" s="446"/>
      <c r="E25" s="446"/>
      <c r="F25" s="446"/>
      <c r="G25" s="446"/>
      <c r="H25" s="446"/>
      <c r="I25" s="446"/>
      <c r="J25" s="446"/>
      <c r="K25" s="446"/>
      <c r="L25" s="694"/>
      <c r="M25" s="446"/>
      <c r="N25" s="446"/>
      <c r="O25" s="423"/>
      <c r="P25" s="1068" t="s">
        <v>169</v>
      </c>
      <c r="Q25" s="1063"/>
      <c r="R25" s="1072">
        <f>J6</f>
        <v>1.1108333333333333</v>
      </c>
      <c r="S25" s="1070">
        <f>R25*$T$7</f>
        <v>1.1108333333333333</v>
      </c>
      <c r="T25" s="1071"/>
      <c r="U25" s="443">
        <f>S25</f>
        <v>1.1108333333333333</v>
      </c>
    </row>
    <row r="26" spans="2:21" s="388" customFormat="1" outlineLevel="1" x14ac:dyDescent="0.2">
      <c r="B26" s="444"/>
      <c r="C26" s="445"/>
      <c r="D26" s="446"/>
      <c r="E26" s="446"/>
      <c r="F26" s="446"/>
      <c r="G26" s="446"/>
      <c r="H26" s="446"/>
      <c r="I26" s="446"/>
      <c r="J26" s="446"/>
      <c r="K26" s="446"/>
      <c r="L26" s="690"/>
      <c r="M26" s="446"/>
      <c r="N26" s="446"/>
      <c r="O26" s="423"/>
      <c r="P26" s="1068" t="s">
        <v>187</v>
      </c>
      <c r="Q26" s="1063"/>
      <c r="R26" s="1069">
        <f>K5</f>
        <v>0</v>
      </c>
      <c r="S26" s="1070">
        <f>R26*$T$7</f>
        <v>0</v>
      </c>
      <c r="T26" s="1071"/>
      <c r="U26" s="443">
        <f>S26</f>
        <v>0</v>
      </c>
    </row>
    <row r="27" spans="2:21" s="388" customFormat="1" outlineLevel="1" x14ac:dyDescent="0.2">
      <c r="B27" s="1050" t="str">
        <f>B7</f>
        <v>Franqueado (Pró-Labore) (*)</v>
      </c>
      <c r="C27" s="881">
        <v>1</v>
      </c>
      <c r="D27" s="437"/>
      <c r="E27" s="1376">
        <f t="shared" ref="E27" si="23">C27*D27</f>
        <v>0</v>
      </c>
      <c r="F27" s="1051">
        <f>D27*0.11</f>
        <v>0</v>
      </c>
      <c r="G27" s="1052"/>
      <c r="H27" s="1052"/>
      <c r="I27" s="1053"/>
      <c r="J27" s="1053"/>
      <c r="K27" s="1376">
        <f>$K$5*C27</f>
        <v>0</v>
      </c>
      <c r="L27" s="1376"/>
      <c r="M27" s="1376"/>
      <c r="N27" s="1376">
        <f>IF(B27="","",SUM(E27:F27,H27:K27))</f>
        <v>0</v>
      </c>
      <c r="O27" s="423"/>
      <c r="P27" s="1068" t="s">
        <v>188</v>
      </c>
      <c r="Q27" s="1063"/>
      <c r="R27" s="1069"/>
      <c r="S27" s="1070">
        <f>R27*$T$7</f>
        <v>0</v>
      </c>
      <c r="T27" s="1071"/>
      <c r="U27" s="443">
        <f>S27</f>
        <v>0</v>
      </c>
    </row>
    <row r="28" spans="2:21" s="388" customFormat="1" ht="15" outlineLevel="1" thickBot="1" x14ac:dyDescent="0.25">
      <c r="B28" s="1050" t="str">
        <f>B8</f>
        <v>Atendente</v>
      </c>
      <c r="C28" s="1389">
        <f>Receitas_1!AO204</f>
        <v>2</v>
      </c>
      <c r="D28" s="437">
        <v>2000</v>
      </c>
      <c r="E28" s="438">
        <f t="shared" ref="E28" si="24">C28*D28</f>
        <v>4000</v>
      </c>
      <c r="F28" s="439">
        <f t="shared" ref="F28:F33" si="25">C28*(((D28/12)+(D28/12)+((D28/12)/3)+(D28*0.08)+(D28*0)+(((D28/12)+(D28/12))*0.0933))+((D28*0.08)*0.4))*1.2</f>
        <v>1545.5733333333335</v>
      </c>
      <c r="G28" s="792" t="str">
        <f>IFERROR(IF(OR(D28=0,D28=""),"",IF(M28&lt;&gt;"*","",(F28/E28))),"")</f>
        <v/>
      </c>
      <c r="H28" s="439">
        <f>$H$6*C28</f>
        <v>0</v>
      </c>
      <c r="I28" s="439">
        <f>$I$6*C28</f>
        <v>0</v>
      </c>
      <c r="J28" s="439">
        <f>$J$6*C28</f>
        <v>2.2216666666666667</v>
      </c>
      <c r="K28" s="439">
        <f>$K$5*C28</f>
        <v>0</v>
      </c>
      <c r="L28" s="693" t="str">
        <f>IF(D28="","",IF(M28="","n/a",DRE!$C$26))</f>
        <v>n/a</v>
      </c>
      <c r="M28" s="439"/>
      <c r="N28" s="439">
        <f>IF(B28="","",SUM(E28:F28,H28:K28))</f>
        <v>5547.7950000000001</v>
      </c>
      <c r="O28" s="423"/>
      <c r="P28" s="1073" t="s">
        <v>158</v>
      </c>
      <c r="Q28" s="1074"/>
      <c r="R28" s="1075" t="e">
        <f>SUM(R9:R22)+R23+R24+R25+R26+R27</f>
        <v>#REF!</v>
      </c>
      <c r="S28" s="448" t="e">
        <f>SUM(S9:T22)+S23+S24+S25+S26+S27</f>
        <v>#REF!</v>
      </c>
      <c r="T28" s="449"/>
      <c r="U28" s="450" t="e">
        <f>SUM(U9+U18+#REF!+U24+U25+U26+U27)</f>
        <v>#REF!</v>
      </c>
    </row>
    <row r="29" spans="2:21" s="388" customFormat="1" outlineLevel="1" x14ac:dyDescent="0.2">
      <c r="B29" s="1050"/>
      <c r="C29" s="881"/>
      <c r="D29" s="437"/>
      <c r="E29" s="438">
        <f t="shared" ref="E29:E31" si="26">C29*D29</f>
        <v>0</v>
      </c>
      <c r="F29" s="439">
        <f t="shared" si="25"/>
        <v>0</v>
      </c>
      <c r="G29" s="792" t="str">
        <f t="shared" ref="G29:G31" si="27">IFERROR(IF(OR(D29=0,D29=""),"",IF(M29&lt;&gt;"*","",(F29/E29))),"")</f>
        <v/>
      </c>
      <c r="H29" s="439">
        <f t="shared" ref="H29:H31" si="28">$H$6*C29</f>
        <v>0</v>
      </c>
      <c r="I29" s="439">
        <f t="shared" ref="I29:I31" si="29">$I$6*C29</f>
        <v>0</v>
      </c>
      <c r="J29" s="439">
        <f t="shared" ref="J29:J31" si="30">$J$6*C29</f>
        <v>0</v>
      </c>
      <c r="K29" s="439">
        <f t="shared" ref="K29:K31" si="31">$K$5*C29</f>
        <v>0</v>
      </c>
      <c r="L29" s="693" t="str">
        <f>IF(D29="","",IF(M29="","n/a",DRE!$C$26))</f>
        <v/>
      </c>
      <c r="M29" s="439"/>
      <c r="N29" s="439" t="str">
        <f t="shared" ref="N29:N31" si="32">IF(B29="","",SUM(E29:F29,H29:K29))</f>
        <v/>
      </c>
      <c r="O29" s="423"/>
      <c r="P29" s="669"/>
      <c r="Q29" s="670"/>
      <c r="R29" s="671"/>
      <c r="S29" s="672"/>
      <c r="T29" s="673"/>
      <c r="U29" s="450"/>
    </row>
    <row r="30" spans="2:21" s="388" customFormat="1" outlineLevel="1" x14ac:dyDescent="0.2">
      <c r="B30" s="1050"/>
      <c r="C30" s="881"/>
      <c r="D30" s="437"/>
      <c r="E30" s="438">
        <f t="shared" si="26"/>
        <v>0</v>
      </c>
      <c r="F30" s="439">
        <f t="shared" si="25"/>
        <v>0</v>
      </c>
      <c r="G30" s="792" t="str">
        <f t="shared" si="27"/>
        <v/>
      </c>
      <c r="H30" s="439">
        <f t="shared" si="28"/>
        <v>0</v>
      </c>
      <c r="I30" s="439">
        <f t="shared" si="29"/>
        <v>0</v>
      </c>
      <c r="J30" s="439">
        <f t="shared" si="30"/>
        <v>0</v>
      </c>
      <c r="K30" s="439">
        <f t="shared" si="31"/>
        <v>0</v>
      </c>
      <c r="L30" s="693" t="str">
        <f>IF(D30="","",IF(M30="","n/a",DRE!$C$26))</f>
        <v/>
      </c>
      <c r="M30" s="439"/>
      <c r="N30" s="439" t="str">
        <f t="shared" si="32"/>
        <v/>
      </c>
      <c r="O30" s="423"/>
      <c r="P30" s="669"/>
      <c r="Q30" s="670"/>
      <c r="R30" s="671"/>
      <c r="S30" s="672"/>
      <c r="T30" s="673"/>
      <c r="U30" s="450"/>
    </row>
    <row r="31" spans="2:21" s="388" customFormat="1" outlineLevel="1" x14ac:dyDescent="0.2">
      <c r="B31" s="1050"/>
      <c r="C31" s="881"/>
      <c r="D31" s="437"/>
      <c r="E31" s="438">
        <f t="shared" si="26"/>
        <v>0</v>
      </c>
      <c r="F31" s="439">
        <f t="shared" si="25"/>
        <v>0</v>
      </c>
      <c r="G31" s="792" t="str">
        <f t="shared" si="27"/>
        <v/>
      </c>
      <c r="H31" s="439">
        <f t="shared" si="28"/>
        <v>0</v>
      </c>
      <c r="I31" s="439">
        <f t="shared" si="29"/>
        <v>0</v>
      </c>
      <c r="J31" s="439">
        <f t="shared" si="30"/>
        <v>0</v>
      </c>
      <c r="K31" s="439">
        <f t="shared" si="31"/>
        <v>0</v>
      </c>
      <c r="L31" s="693" t="str">
        <f>IF(D31="","",IF(M31="","n/a",DRE!$C$26))</f>
        <v/>
      </c>
      <c r="M31" s="439"/>
      <c r="N31" s="439" t="str">
        <f t="shared" si="32"/>
        <v/>
      </c>
      <c r="O31" s="423"/>
      <c r="P31" s="669"/>
      <c r="Q31" s="670"/>
      <c r="R31" s="671"/>
      <c r="S31" s="672"/>
      <c r="T31" s="673"/>
      <c r="U31" s="450"/>
    </row>
    <row r="32" spans="2:21" s="388" customFormat="1" outlineLevel="1" x14ac:dyDescent="0.2">
      <c r="B32" s="1050"/>
      <c r="C32" s="881"/>
      <c r="D32" s="437"/>
      <c r="E32" s="438">
        <f t="shared" ref="E32:E33" si="33">C32*D32</f>
        <v>0</v>
      </c>
      <c r="F32" s="439">
        <f t="shared" si="25"/>
        <v>0</v>
      </c>
      <c r="G32" s="792" t="str">
        <f t="shared" ref="G32:G33" si="34">IFERROR(IF(OR(D32=0,D32=""),"",IF(M32&lt;&gt;"*","",(F32/E32))),"")</f>
        <v/>
      </c>
      <c r="H32" s="439">
        <f>$H$6*C32</f>
        <v>0</v>
      </c>
      <c r="I32" s="439">
        <f>$I$6*C32</f>
        <v>0</v>
      </c>
      <c r="J32" s="439">
        <f>$J$6*C32</f>
        <v>0</v>
      </c>
      <c r="K32" s="439">
        <f>$K$5*C32</f>
        <v>0</v>
      </c>
      <c r="L32" s="693" t="str">
        <f>IF(D32="","",IF(M32="","n/a",DRE!$C$26))</f>
        <v/>
      </c>
      <c r="M32" s="439"/>
      <c r="N32" s="439" t="str">
        <f t="shared" ref="N32:N33" si="35">IF(B32="","",SUM(E32:F32,H32:K32))</f>
        <v/>
      </c>
      <c r="O32" s="423"/>
      <c r="P32" s="669"/>
      <c r="Q32" s="670"/>
      <c r="R32" s="671"/>
      <c r="S32" s="672"/>
      <c r="T32" s="673"/>
      <c r="U32" s="450"/>
    </row>
    <row r="33" spans="2:21" s="388" customFormat="1" ht="15" outlineLevel="1" thickBot="1" x14ac:dyDescent="0.25">
      <c r="B33" s="1050"/>
      <c r="C33" s="881"/>
      <c r="D33" s="437"/>
      <c r="E33" s="438">
        <f t="shared" si="33"/>
        <v>0</v>
      </c>
      <c r="F33" s="439">
        <f t="shared" si="25"/>
        <v>0</v>
      </c>
      <c r="G33" s="792" t="str">
        <f t="shared" si="34"/>
        <v/>
      </c>
      <c r="H33" s="439">
        <f>$H$6*C33</f>
        <v>0</v>
      </c>
      <c r="I33" s="439">
        <f>$I$6*C33</f>
        <v>0</v>
      </c>
      <c r="J33" s="439">
        <f>$J$6*C33</f>
        <v>0</v>
      </c>
      <c r="K33" s="439">
        <f>$K$5*C33</f>
        <v>0</v>
      </c>
      <c r="L33" s="693" t="str">
        <f>IF(D33="","",IF(M33="","n/a",DRE!$C$26))</f>
        <v/>
      </c>
      <c r="M33" s="439"/>
      <c r="N33" s="439" t="str">
        <f t="shared" si="35"/>
        <v/>
      </c>
      <c r="O33" s="423"/>
      <c r="U33" s="427"/>
    </row>
    <row r="34" spans="2:21" s="388" customFormat="1" ht="15" thickTop="1" x14ac:dyDescent="0.2">
      <c r="B34" s="1447" t="s">
        <v>189</v>
      </c>
      <c r="C34" s="1448">
        <f>SUM(C27:C33)</f>
        <v>3</v>
      </c>
      <c r="D34" s="1449"/>
      <c r="E34" s="1449">
        <f>SUM(E27:E33)</f>
        <v>4000</v>
      </c>
      <c r="F34" s="1449">
        <f>SUM(F27:F33)</f>
        <v>1545.5733333333335</v>
      </c>
      <c r="G34" s="1450" t="str">
        <f>IFERROR(IF(OR(DRE!$C$26=0%,DRE!$C$26=""),"",F34/E34),"")</f>
        <v/>
      </c>
      <c r="H34" s="1449">
        <f>SUM(H27:H33)</f>
        <v>0</v>
      </c>
      <c r="I34" s="1449">
        <f>SUM(I27:I33)</f>
        <v>0</v>
      </c>
      <c r="J34" s="1449">
        <f>SUM(J27:J33)</f>
        <v>2.2216666666666667</v>
      </c>
      <c r="K34" s="1449">
        <f>SUM(K27:K33)</f>
        <v>0</v>
      </c>
      <c r="L34" s="1451"/>
      <c r="M34" s="1449"/>
      <c r="N34" s="1449">
        <f>SUM(N27:N33)</f>
        <v>5547.7950000000001</v>
      </c>
      <c r="O34" s="423"/>
      <c r="U34" s="427"/>
    </row>
    <row r="35" spans="2:21" s="388" customFormat="1" ht="12.95" customHeight="1" outlineLevel="1" x14ac:dyDescent="0.2">
      <c r="B35" s="444"/>
      <c r="C35" s="445"/>
      <c r="D35" s="446"/>
      <c r="E35" s="446"/>
      <c r="F35" s="451"/>
      <c r="G35" s="451"/>
      <c r="H35" s="451"/>
      <c r="I35" s="452"/>
      <c r="J35" s="452"/>
      <c r="K35" s="452"/>
      <c r="L35" s="694"/>
      <c r="M35" s="452"/>
      <c r="N35" s="446"/>
      <c r="O35" s="423"/>
      <c r="U35" s="427"/>
    </row>
    <row r="36" spans="2:21" s="388" customFormat="1" ht="12.95" customHeight="1" outlineLevel="1" x14ac:dyDescent="0.2">
      <c r="B36" s="444"/>
      <c r="C36" s="445"/>
      <c r="D36" s="446"/>
      <c r="E36" s="446"/>
      <c r="F36" s="446"/>
      <c r="G36" s="446"/>
      <c r="H36" s="446"/>
      <c r="I36" s="446"/>
      <c r="J36" s="446"/>
      <c r="K36" s="446"/>
      <c r="L36" s="690"/>
      <c r="M36" s="446"/>
      <c r="N36" s="446"/>
      <c r="O36" s="423"/>
      <c r="U36" s="427"/>
    </row>
    <row r="37" spans="2:21" s="388" customFormat="1" ht="12.95" customHeight="1" outlineLevel="1" x14ac:dyDescent="0.2">
      <c r="B37" s="1050" t="str">
        <f>B7</f>
        <v>Franqueado (Pró-Labore) (*)</v>
      </c>
      <c r="C37" s="881">
        <v>1</v>
      </c>
      <c r="D37" s="437"/>
      <c r="E37" s="1376">
        <f t="shared" ref="E37" si="36">C37*D37</f>
        <v>0</v>
      </c>
      <c r="F37" s="1051">
        <f>D37*0.11</f>
        <v>0</v>
      </c>
      <c r="G37" s="1052"/>
      <c r="H37" s="1052"/>
      <c r="I37" s="1053"/>
      <c r="J37" s="1053"/>
      <c r="K37" s="1376">
        <f>$K$5*C37</f>
        <v>0</v>
      </c>
      <c r="L37" s="1376"/>
      <c r="M37" s="1376"/>
      <c r="N37" s="1376">
        <f>IF(B37="","",SUM(E37:F37,H37:K37))</f>
        <v>0</v>
      </c>
      <c r="O37" s="423"/>
      <c r="U37" s="427"/>
    </row>
    <row r="38" spans="2:21" s="388" customFormat="1" ht="12.95" customHeight="1" outlineLevel="1" x14ac:dyDescent="0.2">
      <c r="B38" s="1050" t="str">
        <f>B8</f>
        <v>Atendente</v>
      </c>
      <c r="C38" s="1389">
        <f>Receitas_1!BA204</f>
        <v>2</v>
      </c>
      <c r="D38" s="437">
        <v>2000</v>
      </c>
      <c r="E38" s="438">
        <f t="shared" ref="E38" si="37">C38*D38</f>
        <v>4000</v>
      </c>
      <c r="F38" s="439">
        <f t="shared" ref="F38:F43" si="38">C38*(((D38/12)+(D38/12)+((D38/12)/3)+(D38*0.08)+(D38*0)+(((D38/12)+(D38/12))*0.0933))+((D38*0.08)*0.4))*1.2</f>
        <v>1545.5733333333335</v>
      </c>
      <c r="G38" s="792" t="str">
        <f>IFERROR(IF(OR(D38=0,D38=""),"",IF(M38&lt;&gt;"*","",(F38/E38))),"")</f>
        <v/>
      </c>
      <c r="H38" s="439">
        <f>$H$6*C38</f>
        <v>0</v>
      </c>
      <c r="I38" s="439">
        <f>$I$6*C38</f>
        <v>0</v>
      </c>
      <c r="J38" s="439">
        <f>$J$6*C38</f>
        <v>2.2216666666666667</v>
      </c>
      <c r="K38" s="439">
        <f>$K$5*C38</f>
        <v>0</v>
      </c>
      <c r="L38" s="693" t="str">
        <f>IF(D38="","",IF(M38="","n/a",DRE!$C$26))</f>
        <v>n/a</v>
      </c>
      <c r="M38" s="439"/>
      <c r="N38" s="439">
        <f>IF(B38="","",SUM(E38:F38,H38:K38))</f>
        <v>5547.7950000000001</v>
      </c>
      <c r="O38" s="423"/>
      <c r="U38" s="427"/>
    </row>
    <row r="39" spans="2:21" s="388" customFormat="1" ht="12.95" customHeight="1" outlineLevel="1" x14ac:dyDescent="0.15">
      <c r="B39" s="1050"/>
      <c r="C39" s="881"/>
      <c r="D39" s="437"/>
      <c r="E39" s="438">
        <f t="shared" ref="E39:E41" si="39">C39*D39</f>
        <v>0</v>
      </c>
      <c r="F39" s="439">
        <f t="shared" si="38"/>
        <v>0</v>
      </c>
      <c r="G39" s="792" t="str">
        <f t="shared" ref="G39:G41" si="40">IFERROR(IF(OR(D39=0,D39=""),"",IF(M39&lt;&gt;"*","",(F39/E39))),"")</f>
        <v/>
      </c>
      <c r="H39" s="439">
        <f t="shared" ref="H39:H41" si="41">$H$6*C39</f>
        <v>0</v>
      </c>
      <c r="I39" s="439">
        <f t="shared" ref="I39:I41" si="42">$I$6*C39</f>
        <v>0</v>
      </c>
      <c r="J39" s="439">
        <f t="shared" ref="J39:J41" si="43">$J$6*C39</f>
        <v>0</v>
      </c>
      <c r="K39" s="439">
        <f t="shared" ref="K39:K41" si="44">$K$5*C39</f>
        <v>0</v>
      </c>
      <c r="L39" s="693" t="str">
        <f>IF(D39="","",IF(M39="","n/a",DRE!$C$26))</f>
        <v/>
      </c>
      <c r="M39" s="439"/>
      <c r="N39" s="439" t="str">
        <f t="shared" ref="N39:N41" si="45">IF(B39="","",SUM(E39:F39,H39:K39))</f>
        <v/>
      </c>
    </row>
    <row r="40" spans="2:21" s="388" customFormat="1" ht="12.95" customHeight="1" outlineLevel="1" x14ac:dyDescent="0.15">
      <c r="B40" s="1050"/>
      <c r="C40" s="881"/>
      <c r="D40" s="437"/>
      <c r="E40" s="438">
        <f t="shared" si="39"/>
        <v>0</v>
      </c>
      <c r="F40" s="439">
        <f t="shared" si="38"/>
        <v>0</v>
      </c>
      <c r="G40" s="792" t="str">
        <f t="shared" si="40"/>
        <v/>
      </c>
      <c r="H40" s="439">
        <f t="shared" si="41"/>
        <v>0</v>
      </c>
      <c r="I40" s="439">
        <f t="shared" si="42"/>
        <v>0</v>
      </c>
      <c r="J40" s="439">
        <f t="shared" si="43"/>
        <v>0</v>
      </c>
      <c r="K40" s="439">
        <f t="shared" si="44"/>
        <v>0</v>
      </c>
      <c r="L40" s="693" t="str">
        <f>IF(D40="","",IF(M40="","n/a",DRE!$C$26))</f>
        <v/>
      </c>
      <c r="M40" s="439"/>
      <c r="N40" s="439" t="str">
        <f t="shared" si="45"/>
        <v/>
      </c>
    </row>
    <row r="41" spans="2:21" s="388" customFormat="1" ht="12.95" customHeight="1" outlineLevel="1" x14ac:dyDescent="0.15">
      <c r="B41" s="1050"/>
      <c r="C41" s="881"/>
      <c r="D41" s="437"/>
      <c r="E41" s="438">
        <f t="shared" si="39"/>
        <v>0</v>
      </c>
      <c r="F41" s="439">
        <f t="shared" si="38"/>
        <v>0</v>
      </c>
      <c r="G41" s="792" t="str">
        <f t="shared" si="40"/>
        <v/>
      </c>
      <c r="H41" s="439">
        <f t="shared" si="41"/>
        <v>0</v>
      </c>
      <c r="I41" s="439">
        <f t="shared" si="42"/>
        <v>0</v>
      </c>
      <c r="J41" s="439">
        <f t="shared" si="43"/>
        <v>0</v>
      </c>
      <c r="K41" s="439">
        <f t="shared" si="44"/>
        <v>0</v>
      </c>
      <c r="L41" s="693" t="str">
        <f>IF(D41="","",IF(M41="","n/a",DRE!$C$26))</f>
        <v/>
      </c>
      <c r="M41" s="439"/>
      <c r="N41" s="439" t="str">
        <f t="shared" si="45"/>
        <v/>
      </c>
    </row>
    <row r="42" spans="2:21" s="388" customFormat="1" ht="12.95" customHeight="1" outlineLevel="1" x14ac:dyDescent="0.15">
      <c r="B42" s="1050"/>
      <c r="C42" s="881"/>
      <c r="D42" s="437"/>
      <c r="E42" s="438">
        <f t="shared" ref="E42:E43" si="46">C42*D42</f>
        <v>0</v>
      </c>
      <c r="F42" s="439">
        <f t="shared" si="38"/>
        <v>0</v>
      </c>
      <c r="G42" s="792" t="str">
        <f t="shared" ref="G42:G43" si="47">IFERROR(IF(OR(D42=0,D42=""),"",IF(M42&lt;&gt;"*","",(F42/E42))),"")</f>
        <v/>
      </c>
      <c r="H42" s="439">
        <f>$H$6*C42</f>
        <v>0</v>
      </c>
      <c r="I42" s="439">
        <f>$I$6*C42</f>
        <v>0</v>
      </c>
      <c r="J42" s="439">
        <f>$J$6*C42</f>
        <v>0</v>
      </c>
      <c r="K42" s="439">
        <f>$K$5*C42</f>
        <v>0</v>
      </c>
      <c r="L42" s="693" t="str">
        <f>IF(D42="","",IF(M42="","n/a",DRE!$C$26))</f>
        <v/>
      </c>
      <c r="M42" s="439"/>
      <c r="N42" s="439" t="str">
        <f t="shared" ref="N42:N43" si="48">IF(B42="","",SUM(E42:F42,H42:K42))</f>
        <v/>
      </c>
    </row>
    <row r="43" spans="2:21" s="388" customFormat="1" ht="12.95" customHeight="1" outlineLevel="1" thickBot="1" x14ac:dyDescent="0.2">
      <c r="B43" s="1050"/>
      <c r="C43" s="881"/>
      <c r="D43" s="437"/>
      <c r="E43" s="438">
        <f t="shared" si="46"/>
        <v>0</v>
      </c>
      <c r="F43" s="439">
        <f t="shared" si="38"/>
        <v>0</v>
      </c>
      <c r="G43" s="792" t="str">
        <f t="shared" si="47"/>
        <v/>
      </c>
      <c r="H43" s="439">
        <f>$H$6*C43</f>
        <v>0</v>
      </c>
      <c r="I43" s="439">
        <f>$I$6*C43</f>
        <v>0</v>
      </c>
      <c r="J43" s="439">
        <f>$J$6*C43</f>
        <v>0</v>
      </c>
      <c r="K43" s="439">
        <f>$K$5*C43</f>
        <v>0</v>
      </c>
      <c r="L43" s="693" t="str">
        <f>IF(D43="","",IF(M43="","n/a",DRE!$C$26))</f>
        <v/>
      </c>
      <c r="M43" s="439"/>
      <c r="N43" s="439" t="str">
        <f t="shared" si="48"/>
        <v/>
      </c>
    </row>
    <row r="44" spans="2:21" s="388" customFormat="1" ht="12.95" customHeight="1" thickTop="1" x14ac:dyDescent="0.15">
      <c r="B44" s="1447" t="s">
        <v>190</v>
      </c>
      <c r="C44" s="1448">
        <f>SUM(C37:C43)</f>
        <v>3</v>
      </c>
      <c r="D44" s="1449"/>
      <c r="E44" s="1449">
        <f t="shared" ref="E44:F44" si="49">SUM(E37:E43)</f>
        <v>4000</v>
      </c>
      <c r="F44" s="1449">
        <f t="shared" si="49"/>
        <v>1545.5733333333335</v>
      </c>
      <c r="G44" s="1450" t="str">
        <f>IFERROR(IF(OR(DRE!$C$26=0%,DRE!$C$26=""),"",F44/E44),"")</f>
        <v/>
      </c>
      <c r="H44" s="1449">
        <f>SUM(H37:H43)</f>
        <v>0</v>
      </c>
      <c r="I44" s="1449">
        <f>SUM(I37:I43)</f>
        <v>0</v>
      </c>
      <c r="J44" s="1449">
        <f>SUM(J37:J43)</f>
        <v>2.2216666666666667</v>
      </c>
      <c r="K44" s="1449">
        <f>SUM(K37:K43)</f>
        <v>0</v>
      </c>
      <c r="L44" s="1451"/>
      <c r="M44" s="1449"/>
      <c r="N44" s="1449">
        <f>SUM(N37:N43)</f>
        <v>5547.7950000000001</v>
      </c>
    </row>
    <row r="45" spans="2:21" s="388" customFormat="1" ht="12.95" customHeight="1" outlineLevel="1" x14ac:dyDescent="0.15">
      <c r="B45" s="444"/>
      <c r="C45" s="445"/>
      <c r="D45" s="446"/>
      <c r="E45" s="446"/>
      <c r="F45" s="451"/>
      <c r="G45" s="451"/>
      <c r="H45" s="451"/>
      <c r="I45" s="452"/>
      <c r="J45" s="452"/>
      <c r="K45" s="452"/>
      <c r="L45" s="694"/>
      <c r="M45" s="452"/>
      <c r="N45" s="446"/>
    </row>
    <row r="46" spans="2:21" s="388" customFormat="1" ht="12.95" customHeight="1" outlineLevel="1" x14ac:dyDescent="0.15">
      <c r="B46" s="444"/>
      <c r="C46" s="445"/>
      <c r="D46" s="446"/>
      <c r="E46" s="446"/>
      <c r="F46" s="446"/>
      <c r="G46" s="446"/>
      <c r="H46" s="446"/>
      <c r="I46" s="446"/>
      <c r="J46" s="446"/>
      <c r="K46" s="446"/>
      <c r="L46" s="690"/>
      <c r="M46" s="446"/>
      <c r="N46" s="446"/>
    </row>
    <row r="47" spans="2:21" s="388" customFormat="1" ht="12.95" customHeight="1" outlineLevel="1" x14ac:dyDescent="0.15">
      <c r="B47" s="1050" t="str">
        <f>B7</f>
        <v>Franqueado (Pró-Labore) (*)</v>
      </c>
      <c r="C47" s="881">
        <v>1</v>
      </c>
      <c r="D47" s="437"/>
      <c r="E47" s="1376">
        <f t="shared" ref="E47" si="50">C47*D47</f>
        <v>0</v>
      </c>
      <c r="F47" s="1051">
        <f>D47*0.11</f>
        <v>0</v>
      </c>
      <c r="G47" s="1052"/>
      <c r="H47" s="1052"/>
      <c r="I47" s="1053"/>
      <c r="J47" s="1053"/>
      <c r="K47" s="1376">
        <f>$K$5*C47</f>
        <v>0</v>
      </c>
      <c r="L47" s="1376"/>
      <c r="M47" s="1376"/>
      <c r="N47" s="1376">
        <f>IF(B47="","",SUM(E47:F47,H47:K47))</f>
        <v>0</v>
      </c>
    </row>
    <row r="48" spans="2:21" s="388" customFormat="1" ht="12.95" customHeight="1" outlineLevel="1" x14ac:dyDescent="0.15">
      <c r="B48" s="1050" t="str">
        <f>B8</f>
        <v>Atendente</v>
      </c>
      <c r="C48" s="1389">
        <f>Receitas_1!BM204</f>
        <v>2</v>
      </c>
      <c r="D48" s="437">
        <v>2000</v>
      </c>
      <c r="E48" s="438">
        <f t="shared" ref="E48" si="51">C48*D48</f>
        <v>4000</v>
      </c>
      <c r="F48" s="439">
        <f t="shared" ref="F48:F53" si="52">C48*(((D48/12)+(D48/12)+((D48/12)/3)+(D48*0.08)+(D48*0)+(((D48/12)+(D48/12))*0.0933))+((D48*0.08)*0.4))*1.2</f>
        <v>1545.5733333333335</v>
      </c>
      <c r="G48" s="792" t="str">
        <f>IFERROR(IF(OR(D48=0,D48=""),"",IF(M48&lt;&gt;"*","",(F48/E48))),"")</f>
        <v/>
      </c>
      <c r="H48" s="439">
        <f>$H$6*C48</f>
        <v>0</v>
      </c>
      <c r="I48" s="439">
        <f>$I$6*C48</f>
        <v>0</v>
      </c>
      <c r="J48" s="439">
        <f>$J$6*C48</f>
        <v>2.2216666666666667</v>
      </c>
      <c r="K48" s="439">
        <f>$K$5*C48</f>
        <v>0</v>
      </c>
      <c r="L48" s="693" t="str">
        <f>IF(D48="","",IF(M48="","n/a",DRE!$C$26))</f>
        <v>n/a</v>
      </c>
      <c r="M48" s="439"/>
      <c r="N48" s="439">
        <f>IF(B48="","",SUM(E48:F48,H48:K48))</f>
        <v>5547.7950000000001</v>
      </c>
    </row>
    <row r="49" spans="2:14" s="388" customFormat="1" ht="12.95" customHeight="1" outlineLevel="1" x14ac:dyDescent="0.15">
      <c r="B49" s="1050"/>
      <c r="C49" s="881"/>
      <c r="D49" s="437"/>
      <c r="E49" s="438">
        <f t="shared" ref="E49:E51" si="53">C49*D49</f>
        <v>0</v>
      </c>
      <c r="F49" s="439">
        <f t="shared" si="52"/>
        <v>0</v>
      </c>
      <c r="G49" s="792" t="str">
        <f t="shared" ref="G49:G51" si="54">IFERROR(IF(OR(D49=0,D49=""),"",IF(M49&lt;&gt;"*","",(F49/E49))),"")</f>
        <v/>
      </c>
      <c r="H49" s="439">
        <f t="shared" ref="H49:H51" si="55">$H$6*C49</f>
        <v>0</v>
      </c>
      <c r="I49" s="439">
        <f t="shared" ref="I49:I51" si="56">$I$6*C49</f>
        <v>0</v>
      </c>
      <c r="J49" s="439">
        <f t="shared" ref="J49:J51" si="57">$J$6*C49</f>
        <v>0</v>
      </c>
      <c r="K49" s="439">
        <f t="shared" ref="K49:K51" si="58">$K$5*C49</f>
        <v>0</v>
      </c>
      <c r="L49" s="693" t="str">
        <f>IF(D49="","",IF(M49="","n/a",DRE!$C$26))</f>
        <v/>
      </c>
      <c r="M49" s="439"/>
      <c r="N49" s="439" t="str">
        <f t="shared" ref="N49:N51" si="59">IF(B49="","",SUM(E49:F49,H49:K49))</f>
        <v/>
      </c>
    </row>
    <row r="50" spans="2:14" s="388" customFormat="1" ht="12.95" customHeight="1" outlineLevel="1" x14ac:dyDescent="0.15">
      <c r="B50" s="1050"/>
      <c r="C50" s="881"/>
      <c r="D50" s="437"/>
      <c r="E50" s="438">
        <f t="shared" si="53"/>
        <v>0</v>
      </c>
      <c r="F50" s="439">
        <f t="shared" si="52"/>
        <v>0</v>
      </c>
      <c r="G50" s="792" t="str">
        <f t="shared" si="54"/>
        <v/>
      </c>
      <c r="H50" s="439">
        <f t="shared" si="55"/>
        <v>0</v>
      </c>
      <c r="I50" s="439">
        <f t="shared" si="56"/>
        <v>0</v>
      </c>
      <c r="J50" s="439">
        <f t="shared" si="57"/>
        <v>0</v>
      </c>
      <c r="K50" s="439">
        <f t="shared" si="58"/>
        <v>0</v>
      </c>
      <c r="L50" s="693" t="str">
        <f>IF(D50="","",IF(M50="","n/a",DRE!$C$26))</f>
        <v/>
      </c>
      <c r="M50" s="439"/>
      <c r="N50" s="439" t="str">
        <f t="shared" si="59"/>
        <v/>
      </c>
    </row>
    <row r="51" spans="2:14" s="388" customFormat="1" ht="12.95" customHeight="1" outlineLevel="1" x14ac:dyDescent="0.15">
      <c r="B51" s="1050"/>
      <c r="C51" s="881"/>
      <c r="D51" s="437"/>
      <c r="E51" s="438">
        <f t="shared" si="53"/>
        <v>0</v>
      </c>
      <c r="F51" s="439">
        <f t="shared" si="52"/>
        <v>0</v>
      </c>
      <c r="G51" s="792" t="str">
        <f t="shared" si="54"/>
        <v/>
      </c>
      <c r="H51" s="439">
        <f t="shared" si="55"/>
        <v>0</v>
      </c>
      <c r="I51" s="439">
        <f t="shared" si="56"/>
        <v>0</v>
      </c>
      <c r="J51" s="439">
        <f t="shared" si="57"/>
        <v>0</v>
      </c>
      <c r="K51" s="439">
        <f t="shared" si="58"/>
        <v>0</v>
      </c>
      <c r="L51" s="693" t="str">
        <f>IF(D51="","",IF(M51="","n/a",DRE!$C$26))</f>
        <v/>
      </c>
      <c r="M51" s="439"/>
      <c r="N51" s="439" t="str">
        <f t="shared" si="59"/>
        <v/>
      </c>
    </row>
    <row r="52" spans="2:14" s="388" customFormat="1" ht="12.95" customHeight="1" outlineLevel="1" x14ac:dyDescent="0.15">
      <c r="B52" s="1050"/>
      <c r="C52" s="881"/>
      <c r="D52" s="437"/>
      <c r="E52" s="438">
        <f t="shared" ref="E52" si="60">C52*D52</f>
        <v>0</v>
      </c>
      <c r="F52" s="439">
        <f t="shared" si="52"/>
        <v>0</v>
      </c>
      <c r="G52" s="792" t="str">
        <f t="shared" ref="G52:G53" si="61">IFERROR(IF(OR(D52=0,D52=""),"",IF(M52&lt;&gt;"*","",(F52/E52))),"")</f>
        <v/>
      </c>
      <c r="H52" s="439">
        <f>$H$6*C52</f>
        <v>0</v>
      </c>
      <c r="I52" s="439">
        <f>$I$6*C52</f>
        <v>0</v>
      </c>
      <c r="J52" s="439">
        <f>$J$6*C52</f>
        <v>0</v>
      </c>
      <c r="K52" s="439">
        <f>$K$5*C52</f>
        <v>0</v>
      </c>
      <c r="L52" s="693" t="str">
        <f>IF(D52="","",IF(M52="","n/a",DRE!$C$26))</f>
        <v/>
      </c>
      <c r="M52" s="439"/>
      <c r="N52" s="439" t="str">
        <f t="shared" ref="N52:N53" si="62">IF(B52="","",SUM(E52:F52,H52:K52))</f>
        <v/>
      </c>
    </row>
    <row r="53" spans="2:14" s="388" customFormat="1" ht="12.95" customHeight="1" outlineLevel="1" thickBot="1" x14ac:dyDescent="0.2">
      <c r="B53" s="1050"/>
      <c r="C53" s="881"/>
      <c r="D53" s="437"/>
      <c r="E53" s="438">
        <f>D53</f>
        <v>0</v>
      </c>
      <c r="F53" s="439">
        <f t="shared" si="52"/>
        <v>0</v>
      </c>
      <c r="G53" s="792" t="str">
        <f t="shared" si="61"/>
        <v/>
      </c>
      <c r="H53" s="439">
        <f>$H$6*C53</f>
        <v>0</v>
      </c>
      <c r="I53" s="439">
        <f>$I$6*C53</f>
        <v>0</v>
      </c>
      <c r="J53" s="439">
        <f>$J$6*C53</f>
        <v>0</v>
      </c>
      <c r="K53" s="439">
        <f>$K$5*C53</f>
        <v>0</v>
      </c>
      <c r="L53" s="693" t="str">
        <f>IF(D53="","",IF(M53="","n/a",DRE!$C$26))</f>
        <v/>
      </c>
      <c r="M53" s="439"/>
      <c r="N53" s="439" t="str">
        <f t="shared" si="62"/>
        <v/>
      </c>
    </row>
    <row r="54" spans="2:14" s="388" customFormat="1" ht="12.95" customHeight="1" thickTop="1" x14ac:dyDescent="0.15">
      <c r="B54" s="1447" t="s">
        <v>191</v>
      </c>
      <c r="C54" s="1448">
        <f>SUM(C47:C53)</f>
        <v>3</v>
      </c>
      <c r="D54" s="1449"/>
      <c r="E54" s="1449">
        <f t="shared" ref="E54:F54" si="63">SUM(E47:E53)</f>
        <v>4000</v>
      </c>
      <c r="F54" s="1449">
        <f t="shared" si="63"/>
        <v>1545.5733333333335</v>
      </c>
      <c r="G54" s="1450" t="str">
        <f>IFERROR(IF(OR(DRE!$C$26=0%,DRE!$C$26=""),"",F54/E54),"")</f>
        <v/>
      </c>
      <c r="H54" s="1449">
        <f>SUM(H47:H53)</f>
        <v>0</v>
      </c>
      <c r="I54" s="1449">
        <f>SUM(I47:I53)</f>
        <v>0</v>
      </c>
      <c r="J54" s="1449">
        <f>SUM(J47:J53)</f>
        <v>2.2216666666666667</v>
      </c>
      <c r="K54" s="1449">
        <f>SUM(K47:K53)</f>
        <v>0</v>
      </c>
      <c r="L54" s="1452"/>
      <c r="M54" s="1449"/>
      <c r="N54" s="1449">
        <f>SUM(N47:N53)</f>
        <v>5547.7950000000001</v>
      </c>
    </row>
    <row r="55" spans="2:14" s="388" customFormat="1" ht="12.95" customHeight="1" x14ac:dyDescent="0.15">
      <c r="B55" s="1453"/>
      <c r="C55" s="1454"/>
      <c r="D55" s="1455"/>
      <c r="E55" s="1455"/>
      <c r="F55" s="1455"/>
      <c r="G55" s="1455"/>
      <c r="H55" s="1456"/>
      <c r="I55" s="1456"/>
      <c r="J55" s="1456"/>
      <c r="K55" s="1456"/>
      <c r="L55" s="1456"/>
      <c r="M55" s="1455"/>
      <c r="N55" s="1457"/>
    </row>
    <row r="56" spans="2:14" s="388" customFormat="1" ht="12.95" customHeight="1" x14ac:dyDescent="0.15">
      <c r="B56" s="444"/>
      <c r="C56" s="445"/>
      <c r="D56" s="446"/>
      <c r="E56" s="446"/>
      <c r="F56" s="446"/>
      <c r="G56" s="446"/>
      <c r="H56" s="446"/>
      <c r="I56" s="446"/>
      <c r="J56" s="446"/>
      <c r="K56" s="446"/>
      <c r="L56" s="446"/>
      <c r="M56" s="446"/>
    </row>
    <row r="57" spans="2:14" s="388" customFormat="1" ht="11.25" x14ac:dyDescent="0.15">
      <c r="B57" s="444"/>
      <c r="C57" s="445"/>
      <c r="D57" s="446"/>
      <c r="E57" s="446"/>
      <c r="F57" s="446"/>
      <c r="G57" s="446"/>
      <c r="H57" s="446"/>
      <c r="I57" s="446"/>
      <c r="J57" s="446"/>
      <c r="K57" s="446"/>
      <c r="L57" s="446"/>
      <c r="M57" s="446"/>
    </row>
    <row r="58" spans="2:14" s="388" customFormat="1" ht="10.5" x14ac:dyDescent="0.15">
      <c r="B58" s="453"/>
      <c r="C58" s="454"/>
      <c r="D58" s="455"/>
      <c r="E58" s="455"/>
      <c r="F58" s="455"/>
      <c r="G58" s="455"/>
      <c r="H58" s="455"/>
      <c r="I58" s="455"/>
      <c r="J58" s="455"/>
      <c r="K58" s="455"/>
      <c r="L58" s="455"/>
      <c r="M58" s="455"/>
    </row>
    <row r="59" spans="2:14" s="388" customFormat="1" ht="10.5" x14ac:dyDescent="0.15">
      <c r="B59" s="456"/>
      <c r="C59" s="457"/>
      <c r="D59" s="458"/>
      <c r="E59" s="458"/>
      <c r="F59" s="458"/>
      <c r="G59" s="458"/>
      <c r="H59" s="458"/>
      <c r="I59" s="458"/>
      <c r="J59" s="458"/>
      <c r="K59" s="458"/>
      <c r="L59" s="458"/>
      <c r="M59" s="458"/>
    </row>
    <row r="60" spans="2:14" s="388" customFormat="1" ht="11.25" x14ac:dyDescent="0.15">
      <c r="B60" s="444"/>
      <c r="C60" s="445"/>
      <c r="D60" s="446"/>
      <c r="E60" s="446"/>
      <c r="F60" s="451"/>
      <c r="G60" s="451"/>
      <c r="H60" s="452"/>
      <c r="I60" s="452"/>
      <c r="J60" s="452"/>
      <c r="K60" s="452"/>
      <c r="L60" s="452"/>
      <c r="M60" s="446"/>
    </row>
    <row r="61" spans="2:14" s="388" customFormat="1" ht="10.5" x14ac:dyDescent="0.15">
      <c r="B61" s="428"/>
      <c r="C61" s="429"/>
      <c r="D61" s="459"/>
      <c r="E61" s="459"/>
      <c r="F61" s="459"/>
      <c r="G61" s="459"/>
      <c r="H61" s="459"/>
      <c r="I61" s="459"/>
      <c r="J61" s="459"/>
      <c r="K61" s="459"/>
      <c r="L61" s="459"/>
      <c r="M61" s="459"/>
    </row>
    <row r="62" spans="2:14" s="388" customFormat="1" ht="10.5" x14ac:dyDescent="0.15">
      <c r="B62" s="1625" t="s">
        <v>192</v>
      </c>
      <c r="C62" s="1625"/>
      <c r="D62" s="1625"/>
      <c r="E62" s="459"/>
      <c r="F62" s="459"/>
      <c r="G62" s="459"/>
      <c r="H62" s="459"/>
      <c r="I62" s="459"/>
      <c r="J62" s="459"/>
      <c r="K62" s="459"/>
      <c r="L62" s="459"/>
      <c r="M62" s="459"/>
    </row>
    <row r="63" spans="2:14" s="388" customFormat="1" ht="10.5" x14ac:dyDescent="0.15">
      <c r="B63" s="1392"/>
      <c r="C63" s="1392"/>
      <c r="D63" s="1392"/>
      <c r="E63" s="459"/>
      <c r="F63" s="459"/>
      <c r="G63" s="459"/>
      <c r="H63" s="459"/>
      <c r="I63" s="459"/>
      <c r="J63" s="459"/>
      <c r="K63" s="459"/>
      <c r="L63" s="459"/>
      <c r="M63" s="459"/>
    </row>
    <row r="64" spans="2:14" s="388" customFormat="1" ht="12.75" x14ac:dyDescent="0.15">
      <c r="B64" s="1622" t="s">
        <v>1025</v>
      </c>
      <c r="C64" s="1622"/>
      <c r="D64" s="1622"/>
      <c r="E64" s="1622"/>
      <c r="F64" s="1622"/>
      <c r="G64" s="1622"/>
      <c r="H64" s="1622"/>
      <c r="I64" s="459"/>
      <c r="J64" s="459"/>
      <c r="K64" s="459"/>
      <c r="L64" s="459"/>
      <c r="M64" s="459"/>
    </row>
    <row r="65" spans="2:13" s="388" customFormat="1" ht="10.15" customHeight="1" x14ac:dyDescent="0.15">
      <c r="B65" s="1628"/>
      <c r="C65" s="1628"/>
      <c r="D65" s="1628"/>
      <c r="E65" s="1628"/>
      <c r="F65" s="1628"/>
      <c r="G65" s="1628"/>
      <c r="H65" s="1628"/>
      <c r="I65" s="459"/>
      <c r="J65" s="459"/>
      <c r="K65" s="459"/>
      <c r="L65" s="459"/>
      <c r="M65" s="459"/>
    </row>
    <row r="66" spans="2:13" s="388" customFormat="1" ht="10.5" x14ac:dyDescent="0.15">
      <c r="B66" s="428"/>
      <c r="C66" s="429"/>
      <c r="D66" s="459"/>
      <c r="E66" s="459"/>
      <c r="F66" s="459"/>
      <c r="G66" s="459"/>
      <c r="H66" s="459"/>
      <c r="I66" s="459"/>
      <c r="J66" s="459"/>
      <c r="K66" s="459"/>
      <c r="L66" s="459"/>
      <c r="M66" s="459"/>
    </row>
    <row r="67" spans="2:13" s="388" customFormat="1" x14ac:dyDescent="0.2">
      <c r="B67" s="460" t="s">
        <v>193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461"/>
    </row>
    <row r="68" spans="2:13" s="388" customFormat="1" ht="10.5" x14ac:dyDescent="0.15">
      <c r="B68" s="992"/>
      <c r="C68" s="992"/>
      <c r="D68" s="992"/>
      <c r="E68" s="992"/>
      <c r="F68" s="992"/>
      <c r="G68" s="992"/>
      <c r="H68" s="992"/>
      <c r="I68" s="992"/>
      <c r="J68" s="992"/>
      <c r="K68" s="992"/>
      <c r="L68" s="992"/>
      <c r="M68" s="461"/>
    </row>
    <row r="69" spans="2:13" s="388" customFormat="1" ht="10.5" hidden="1" x14ac:dyDescent="0.15">
      <c r="B69" s="462"/>
      <c r="C69" s="463"/>
      <c r="D69" s="464"/>
      <c r="E69" s="462"/>
      <c r="F69" s="462"/>
      <c r="G69" s="462"/>
      <c r="H69" s="462"/>
      <c r="I69" s="462"/>
      <c r="J69" s="462"/>
      <c r="K69" s="462"/>
      <c r="L69" s="462"/>
      <c r="M69" s="465"/>
    </row>
    <row r="70" spans="2:13" s="388" customFormat="1" ht="10.5" hidden="1" x14ac:dyDescent="0.15">
      <c r="B70" s="1076"/>
      <c r="C70" s="1077"/>
      <c r="D70" s="1078"/>
      <c r="E70" s="1079"/>
      <c r="F70" s="1080"/>
      <c r="G70" s="1081"/>
      <c r="H70" s="466"/>
      <c r="I70" s="466"/>
      <c r="J70" s="466"/>
      <c r="K70" s="466"/>
      <c r="L70" s="466"/>
      <c r="M70" s="466"/>
    </row>
    <row r="71" spans="2:13" s="388" customFormat="1" ht="10.5" hidden="1" x14ac:dyDescent="0.15">
      <c r="B71" s="575" t="s">
        <v>194</v>
      </c>
      <c r="C71" s="467"/>
      <c r="D71" s="468">
        <f>1*(1+'Despesas Mensais'!$E$4)</f>
        <v>1.9206120956415311</v>
      </c>
      <c r="E71" s="462"/>
      <c r="F71" s="462"/>
      <c r="G71" s="1082"/>
      <c r="H71" s="462"/>
      <c r="I71" s="462"/>
      <c r="J71" s="462"/>
      <c r="K71" s="462"/>
      <c r="L71" s="462"/>
      <c r="M71" s="465"/>
    </row>
    <row r="72" spans="2:13" s="388" customFormat="1" ht="10.5" hidden="1" x14ac:dyDescent="0.15">
      <c r="B72" s="575" t="s">
        <v>194</v>
      </c>
      <c r="C72" s="467"/>
      <c r="D72" s="468">
        <f>1*(1+'Despesas Mensais'!$F$4)</f>
        <v>1.1983330329622015</v>
      </c>
      <c r="E72" s="462"/>
      <c r="F72" s="462"/>
      <c r="G72" s="1082"/>
      <c r="H72" s="462"/>
      <c r="I72" s="462"/>
      <c r="J72" s="462"/>
      <c r="K72" s="462"/>
      <c r="L72" s="462"/>
      <c r="M72" s="465"/>
    </row>
    <row r="73" spans="2:13" s="388" customFormat="1" ht="10.5" hidden="1" x14ac:dyDescent="0.15">
      <c r="B73" s="575" t="s">
        <v>194</v>
      </c>
      <c r="C73" s="467"/>
      <c r="D73" s="468">
        <f>1*(1+'Despesas Mensais'!$G$4)</f>
        <v>1.0845106941088765</v>
      </c>
      <c r="E73" s="462"/>
      <c r="F73" s="462"/>
      <c r="G73" s="1082"/>
      <c r="H73" s="462"/>
      <c r="I73" s="462"/>
      <c r="J73" s="462"/>
      <c r="K73" s="462"/>
      <c r="L73" s="462"/>
      <c r="M73" s="465"/>
    </row>
    <row r="74" spans="2:13" s="388" customFormat="1" ht="10.5" hidden="1" x14ac:dyDescent="0.15">
      <c r="B74" s="1083" t="s">
        <v>194</v>
      </c>
      <c r="C74" s="1084"/>
      <c r="D74" s="1085">
        <v>1</v>
      </c>
      <c r="E74" s="1086"/>
      <c r="F74" s="1086"/>
      <c r="G74" s="1087"/>
      <c r="H74" s="462"/>
      <c r="I74" s="462"/>
      <c r="J74" s="462"/>
      <c r="K74" s="462"/>
      <c r="L74" s="462"/>
      <c r="M74" s="465"/>
    </row>
    <row r="75" spans="2:13" s="388" customFormat="1" ht="10.5" hidden="1" x14ac:dyDescent="0.15">
      <c r="B75" s="469"/>
      <c r="C75" s="467"/>
      <c r="D75" s="470"/>
      <c r="E75" s="462"/>
      <c r="F75" s="462"/>
      <c r="G75" s="462"/>
      <c r="H75" s="462"/>
      <c r="I75" s="462"/>
      <c r="J75" s="462"/>
      <c r="K75" s="462"/>
      <c r="L75" s="462"/>
      <c r="M75" s="465"/>
    </row>
    <row r="76" spans="2:13" s="388" customFormat="1" ht="10.5" hidden="1" x14ac:dyDescent="0.15">
      <c r="B76" s="1088" t="s">
        <v>77</v>
      </c>
      <c r="C76" s="1089"/>
      <c r="D76" s="470"/>
      <c r="E76" s="1090" t="s">
        <v>195</v>
      </c>
      <c r="F76" s="1091"/>
      <c r="G76" s="462"/>
      <c r="H76" s="462"/>
      <c r="I76" s="462"/>
      <c r="J76" s="462"/>
      <c r="K76" s="462"/>
      <c r="L76" s="462"/>
      <c r="M76" s="465"/>
    </row>
    <row r="77" spans="2:13" s="388" customFormat="1" ht="10.5" hidden="1" x14ac:dyDescent="0.15">
      <c r="B77" s="575" t="s">
        <v>80</v>
      </c>
      <c r="C77" s="1092"/>
      <c r="D77" s="470"/>
      <c r="E77" s="576" t="s">
        <v>97</v>
      </c>
      <c r="F77" s="1082">
        <f>1/3+1</f>
        <v>1.3333333333333333</v>
      </c>
      <c r="G77" s="462"/>
      <c r="H77" s="462"/>
      <c r="I77" s="462"/>
      <c r="J77" s="462"/>
      <c r="K77" s="462"/>
      <c r="L77" s="462"/>
      <c r="M77" s="465"/>
    </row>
    <row r="78" spans="2:13" s="388" customFormat="1" ht="10.5" hidden="1" x14ac:dyDescent="0.15">
      <c r="B78" s="575" t="s">
        <v>81</v>
      </c>
      <c r="C78" s="1092"/>
      <c r="D78" s="470"/>
      <c r="E78" s="576" t="s">
        <v>196</v>
      </c>
      <c r="F78" s="1082">
        <v>12</v>
      </c>
      <c r="G78" s="462"/>
    </row>
    <row r="79" spans="2:13" s="388" customFormat="1" ht="10.5" hidden="1" x14ac:dyDescent="0.15">
      <c r="B79" s="575" t="s">
        <v>82</v>
      </c>
      <c r="C79" s="1092"/>
      <c r="D79" s="470"/>
      <c r="E79" s="576"/>
      <c r="F79" s="1082"/>
      <c r="G79" s="462"/>
    </row>
    <row r="80" spans="2:13" s="388" customFormat="1" ht="10.5" hidden="1" x14ac:dyDescent="0.15">
      <c r="B80" s="575" t="s">
        <v>83</v>
      </c>
      <c r="C80" s="1092"/>
      <c r="D80" s="470"/>
      <c r="E80" s="576"/>
      <c r="F80" s="1082"/>
      <c r="G80" s="462"/>
    </row>
    <row r="81" spans="2:13" s="388" customFormat="1" ht="10.5" hidden="1" x14ac:dyDescent="0.15">
      <c r="B81" s="575" t="s">
        <v>87</v>
      </c>
      <c r="C81" s="1092"/>
      <c r="D81" s="470"/>
      <c r="E81" s="576"/>
      <c r="F81" s="1082"/>
      <c r="G81" s="462"/>
    </row>
    <row r="82" spans="2:13" s="388" customFormat="1" ht="10.5" hidden="1" x14ac:dyDescent="0.15">
      <c r="B82" s="575" t="s">
        <v>88</v>
      </c>
      <c r="C82" s="1092"/>
      <c r="D82" s="470"/>
      <c r="E82" s="576"/>
      <c r="F82" s="1082"/>
      <c r="G82" s="462"/>
    </row>
    <row r="83" spans="2:13" s="388" customFormat="1" ht="10.5" hidden="1" x14ac:dyDescent="0.15">
      <c r="B83" s="575" t="s">
        <v>89</v>
      </c>
      <c r="C83" s="1092"/>
      <c r="D83" s="470"/>
      <c r="E83" s="576"/>
      <c r="F83" s="1082"/>
      <c r="G83" s="462"/>
    </row>
    <row r="84" spans="2:13" s="388" customFormat="1" ht="10.5" hidden="1" x14ac:dyDescent="0.15">
      <c r="B84" s="575" t="s">
        <v>90</v>
      </c>
      <c r="C84" s="1092"/>
      <c r="D84" s="470"/>
      <c r="E84" s="576"/>
      <c r="F84" s="1082"/>
      <c r="G84" s="462"/>
    </row>
    <row r="85" spans="2:13" s="388" customFormat="1" ht="10.5" hidden="1" x14ac:dyDescent="0.15">
      <c r="B85" s="1083" t="s">
        <v>91</v>
      </c>
      <c r="C85" s="1093"/>
      <c r="D85" s="470"/>
      <c r="E85" s="1094"/>
      <c r="F85" s="1087"/>
      <c r="G85" s="462"/>
    </row>
    <row r="86" spans="2:13" s="388" customFormat="1" ht="10.5" x14ac:dyDescent="0.15">
      <c r="B86" s="469"/>
      <c r="C86" s="467"/>
      <c r="D86" s="470"/>
      <c r="E86" s="462"/>
      <c r="F86" s="462"/>
      <c r="G86" s="921"/>
    </row>
    <row r="87" spans="2:13" s="388" customFormat="1" ht="10.5" x14ac:dyDescent="0.15">
      <c r="B87" s="462"/>
      <c r="C87" s="1095" t="s">
        <v>77</v>
      </c>
      <c r="D87" s="981" t="s">
        <v>80</v>
      </c>
      <c r="E87" s="981" t="s">
        <v>81</v>
      </c>
      <c r="F87" s="981" t="s">
        <v>82</v>
      </c>
      <c r="G87" s="984" t="s">
        <v>83</v>
      </c>
    </row>
    <row r="88" spans="2:13" s="388" customFormat="1" ht="12.75" x14ac:dyDescent="0.2">
      <c r="B88" s="1096" t="s">
        <v>164</v>
      </c>
      <c r="C88" s="982">
        <f>E14</f>
        <v>4000</v>
      </c>
      <c r="D88" s="982">
        <f>E24</f>
        <v>4000</v>
      </c>
      <c r="E88" s="982">
        <f>E34</f>
        <v>4000</v>
      </c>
      <c r="F88" s="982">
        <f>E44</f>
        <v>4000</v>
      </c>
      <c r="G88" s="985">
        <f>E54</f>
        <v>4000</v>
      </c>
    </row>
    <row r="89" spans="2:13" s="388" customFormat="1" ht="12.75" x14ac:dyDescent="0.2">
      <c r="B89" s="1097" t="s">
        <v>197</v>
      </c>
      <c r="C89" s="471">
        <f>F14</f>
        <v>1545.5733333333335</v>
      </c>
      <c r="D89" s="471">
        <f>F24</f>
        <v>1545.5733333333335</v>
      </c>
      <c r="E89" s="471">
        <f>F34</f>
        <v>1545.5733333333335</v>
      </c>
      <c r="F89" s="471">
        <f>F44</f>
        <v>1545.5733333333335</v>
      </c>
      <c r="G89" s="986">
        <f>F54</f>
        <v>1545.5733333333335</v>
      </c>
    </row>
    <row r="90" spans="2:13" s="388" customFormat="1" ht="12.75" x14ac:dyDescent="0.2">
      <c r="B90" s="1097" t="s">
        <v>198</v>
      </c>
      <c r="C90" s="471">
        <f>SUM(C91:C94)</f>
        <v>2.2216666666666667</v>
      </c>
      <c r="D90" s="471">
        <f>SUM(D91:D94)</f>
        <v>2.2216666666666667</v>
      </c>
      <c r="E90" s="471">
        <f>SUM(E91:E94)</f>
        <v>2.2216666666666667</v>
      </c>
      <c r="F90" s="471">
        <f>SUM(F91:F94)</f>
        <v>2.2216666666666667</v>
      </c>
      <c r="G90" s="986">
        <f t="shared" ref="G90" si="64">SUM(G91:G94)</f>
        <v>2.2216666666666667</v>
      </c>
    </row>
    <row r="91" spans="2:13" s="388" customFormat="1" ht="12.75" outlineLevel="1" x14ac:dyDescent="0.2">
      <c r="B91" s="472" t="str">
        <f>H4</f>
        <v>Vale Transporte - Base</v>
      </c>
      <c r="C91" s="471">
        <f>H14</f>
        <v>0</v>
      </c>
      <c r="D91" s="471">
        <f>H24</f>
        <v>0</v>
      </c>
      <c r="E91" s="471">
        <f>H34</f>
        <v>0</v>
      </c>
      <c r="F91" s="471">
        <f>H44</f>
        <v>0</v>
      </c>
      <c r="G91" s="986">
        <f>H54</f>
        <v>0</v>
      </c>
    </row>
    <row r="92" spans="2:13" s="388" customFormat="1" ht="12.75" outlineLevel="1" x14ac:dyDescent="0.2">
      <c r="B92" s="472" t="str">
        <f>I4</f>
        <v>Vale Alimentação</v>
      </c>
      <c r="C92" s="471">
        <f>I14</f>
        <v>0</v>
      </c>
      <c r="D92" s="471">
        <f>I24</f>
        <v>0</v>
      </c>
      <c r="E92" s="471">
        <f>I34</f>
        <v>0</v>
      </c>
      <c r="F92" s="471">
        <f>I44</f>
        <v>0</v>
      </c>
      <c r="G92" s="986">
        <f>I54</f>
        <v>0</v>
      </c>
    </row>
    <row r="93" spans="2:13" s="388" customFormat="1" ht="12.75" outlineLevel="1" x14ac:dyDescent="0.2">
      <c r="B93" s="472" t="s">
        <v>187</v>
      </c>
      <c r="C93" s="471">
        <f>K14</f>
        <v>0</v>
      </c>
      <c r="D93" s="471">
        <f>K24</f>
        <v>0</v>
      </c>
      <c r="E93" s="471">
        <f>K34</f>
        <v>0</v>
      </c>
      <c r="F93" s="471">
        <f>K44</f>
        <v>0</v>
      </c>
      <c r="G93" s="986">
        <f>K54</f>
        <v>0</v>
      </c>
    </row>
    <row r="94" spans="2:13" s="388" customFormat="1" x14ac:dyDescent="0.2">
      <c r="B94" s="1098" t="str">
        <f>J4</f>
        <v>Kit Uniforme Básico</v>
      </c>
      <c r="C94" s="983">
        <f>J14</f>
        <v>2.2216666666666667</v>
      </c>
      <c r="D94" s="983">
        <f>J24</f>
        <v>2.2216666666666667</v>
      </c>
      <c r="E94" s="983">
        <f>J34</f>
        <v>2.2216666666666667</v>
      </c>
      <c r="F94" s="983">
        <f>J44</f>
        <v>2.2216666666666667</v>
      </c>
      <c r="G94" s="987">
        <f>J54</f>
        <v>2.2216666666666667</v>
      </c>
      <c r="H94" s="473"/>
      <c r="I94" s="473"/>
      <c r="J94" s="473"/>
      <c r="K94" s="473"/>
      <c r="L94" s="473"/>
      <c r="M94" s="473"/>
    </row>
    <row r="95" spans="2:13" s="388" customFormat="1" ht="10.5" x14ac:dyDescent="0.15">
      <c r="B95" s="1624"/>
      <c r="C95" s="1624"/>
      <c r="D95" s="1624"/>
      <c r="E95" s="1624"/>
      <c r="F95" s="1624"/>
      <c r="G95" s="1624"/>
      <c r="H95" s="1624"/>
      <c r="I95" s="1624"/>
      <c r="J95" s="1624"/>
      <c r="K95" s="1624"/>
      <c r="L95" s="1624"/>
      <c r="M95" s="1624"/>
    </row>
  </sheetData>
  <dataConsolidate/>
  <customSheetViews>
    <customSheetView guid="{A7E64B45-1F29-6F49-B828-DDF1BEBA4233}" showGridLines="0" hiddenRows="1">
      <pane ySplit="4.0277777777777777" topLeftCell="A5" activePane="bottomLeft" state="frozenSplit"/>
      <selection pane="bottomLeft" activeCell="B24" sqref="B24"/>
      <pageMargins left="0" right="0" top="0" bottom="0" header="0" footer="0"/>
      <printOptions horizontalCentered="1" verticalCentered="1"/>
      <pageSetup paperSize="9" orientation="portrait" horizontalDpi="4294967292" verticalDpi="4294967292"/>
      <headerFooter alignWithMargins="0"/>
    </customSheetView>
    <customSheetView guid="{0F0F502C-9F0F-46A5-8736-2DCA4758A130}" scale="90" showPageBreaks="1" showGridLines="0" printArea="1">
      <pane ySplit="4" topLeftCell="A5" activePane="bottomLeft" state="frozenSplit"/>
      <selection pane="bottomLeft" activeCell="M2" sqref="M2"/>
      <pageMargins left="0" right="0" top="0" bottom="0" header="0" footer="0"/>
      <printOptions horizontalCentered="1" verticalCentered="1"/>
      <pageSetup paperSize="9" orientation="portrait" r:id="rId1"/>
      <headerFooter alignWithMargins="0"/>
    </customSheetView>
  </customSheetViews>
  <mergeCells count="17">
    <mergeCell ref="U16:U17"/>
    <mergeCell ref="S5:T5"/>
    <mergeCell ref="S7:S8"/>
    <mergeCell ref="T7:T8"/>
    <mergeCell ref="S9:T9"/>
    <mergeCell ref="S12:T12"/>
    <mergeCell ref="S13:T13"/>
    <mergeCell ref="S15:T15"/>
    <mergeCell ref="S16:T16"/>
    <mergeCell ref="S17:T17"/>
    <mergeCell ref="S14:T14"/>
    <mergeCell ref="B64:H64"/>
    <mergeCell ref="B2:M2"/>
    <mergeCell ref="B95:M95"/>
    <mergeCell ref="B62:D62"/>
    <mergeCell ref="S18:T18"/>
    <mergeCell ref="B65:H65"/>
  </mergeCells>
  <phoneticPr fontId="17" type="noConversion"/>
  <dataValidations count="1">
    <dataValidation type="list" allowBlank="1" showInputMessage="1" showErrorMessage="1" sqref="M38:M43 M8:M13 M18:M23 M28:M33 M48:M53">
      <formula1>$N$2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3">
    <tabColor rgb="FF00B050"/>
  </sheetPr>
  <dimension ref="A1:CC204"/>
  <sheetViews>
    <sheetView showGridLines="0" tabSelected="1" topLeftCell="B1" zoomScaleNormal="100" workbookViewId="0">
      <selection activeCell="B6" sqref="B6"/>
    </sheetView>
  </sheetViews>
  <sheetFormatPr defaultColWidth="9.33203125" defaultRowHeight="11.25" outlineLevelCol="1" x14ac:dyDescent="0.15"/>
  <cols>
    <col min="1" max="1" width="3.33203125" style="496" customWidth="1"/>
    <col min="2" max="2" width="48.33203125" style="490" bestFit="1" customWidth="1"/>
    <col min="3" max="3" width="23" style="507" customWidth="1"/>
    <col min="4" max="4" width="19" style="507" bestFit="1" customWidth="1"/>
    <col min="5" max="5" width="17.6640625" style="508" customWidth="1" outlineLevel="1"/>
    <col min="6" max="6" width="22" style="490" customWidth="1" outlineLevel="1"/>
    <col min="7" max="7" width="17.6640625" style="490" customWidth="1" outlineLevel="1"/>
    <col min="8" max="8" width="12.33203125" style="490" customWidth="1" outlineLevel="1"/>
    <col min="9" max="9" width="12" style="490" customWidth="1" outlineLevel="1"/>
    <col min="10" max="10" width="12.6640625" style="490" customWidth="1" outlineLevel="1"/>
    <col min="11" max="12" width="12.33203125" style="490" customWidth="1" outlineLevel="1"/>
    <col min="13" max="13" width="12.6640625" style="490" customWidth="1" outlineLevel="1"/>
    <col min="14" max="15" width="14.1640625" style="490" customWidth="1" outlineLevel="1"/>
    <col min="16" max="16" width="13.33203125" style="490" customWidth="1" outlineLevel="1"/>
    <col min="17" max="17" width="14.1640625" style="508" customWidth="1" outlineLevel="1"/>
    <col min="18" max="18" width="14.1640625" style="490" customWidth="1" outlineLevel="1"/>
    <col min="19" max="19" width="13.33203125" style="490" customWidth="1" outlineLevel="1"/>
    <col min="20" max="21" width="14.1640625" style="490" customWidth="1" outlineLevel="1"/>
    <col min="22" max="23" width="14.5" style="490" customWidth="1" outlineLevel="1"/>
    <col min="24" max="24" width="14.1640625" style="490" customWidth="1" outlineLevel="1"/>
    <col min="25" max="25" width="13.6640625" style="490" customWidth="1" outlineLevel="1"/>
    <col min="26" max="26" width="14.5" style="490" customWidth="1" outlineLevel="1"/>
    <col min="27" max="27" width="14.1640625" style="490" customWidth="1" outlineLevel="1"/>
    <col min="28" max="28" width="14.5" style="490" customWidth="1" outlineLevel="1"/>
    <col min="29" max="29" width="14.5" style="508" customWidth="1" outlineLevel="1"/>
    <col min="30" max="64" width="14.5" style="490" customWidth="1" outlineLevel="1"/>
    <col min="65" max="65" width="14.5" style="498" customWidth="1"/>
    <col min="66" max="66" width="13.33203125" style="496" hidden="1" customWidth="1" outlineLevel="1"/>
    <col min="67" max="67" width="15.6640625" style="496" hidden="1" customWidth="1" outlineLevel="1"/>
    <col min="68" max="70" width="15.33203125" style="496" hidden="1" customWidth="1" outlineLevel="1"/>
    <col min="71" max="71" width="10.33203125" style="506" hidden="1" customWidth="1" outlineLevel="1"/>
    <col min="72" max="72" width="0" style="506" hidden="1" customWidth="1" collapsed="1"/>
    <col min="73" max="73" width="21.83203125" style="506" hidden="1" customWidth="1" outlineLevel="1"/>
    <col min="74" max="74" width="0" style="506" hidden="1" customWidth="1" collapsed="1"/>
    <col min="75" max="75" width="15.33203125" style="506" hidden="1" customWidth="1" outlineLevel="1"/>
    <col min="76" max="76" width="14.6640625" style="506" hidden="1" customWidth="1" outlineLevel="1"/>
    <col min="77" max="77" width="16.33203125" style="506" hidden="1" customWidth="1" outlineLevel="1"/>
    <col min="78" max="78" width="15.33203125" style="506" hidden="1" customWidth="1" outlineLevel="1"/>
    <col min="79" max="79" width="12" style="506" hidden="1" customWidth="1" outlineLevel="1"/>
    <col min="80" max="80" width="0" style="506" hidden="1" customWidth="1" collapsed="1"/>
    <col min="81" max="81" width="0" style="506" hidden="1" customWidth="1"/>
    <col min="82" max="16384" width="9.33203125" style="506"/>
  </cols>
  <sheetData>
    <row r="1" spans="1:80" s="476" customFormat="1" ht="61.5" customHeight="1" x14ac:dyDescent="0.2">
      <c r="B1" s="686" t="s">
        <v>199</v>
      </c>
      <c r="C1" s="1641" t="s">
        <v>200</v>
      </c>
      <c r="D1" s="1641"/>
      <c r="E1" s="1641"/>
      <c r="F1" s="1641"/>
      <c r="G1" s="1641"/>
      <c r="H1" s="687"/>
      <c r="I1" s="477"/>
      <c r="J1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  <c r="AO1" s="477"/>
      <c r="AP1" s="477"/>
      <c r="AQ1" s="477"/>
      <c r="AR1" s="477"/>
      <c r="AS1" s="477"/>
      <c r="AT1" s="477"/>
      <c r="AU1" s="477"/>
      <c r="AV1" s="477"/>
      <c r="AW1" s="477"/>
      <c r="AX1" s="477"/>
      <c r="AY1" s="477"/>
      <c r="AZ1" s="477"/>
      <c r="BA1" s="477"/>
      <c r="BB1" s="477"/>
      <c r="BC1" s="477"/>
      <c r="BD1" s="477"/>
      <c r="BE1" s="477"/>
      <c r="BF1" s="477"/>
      <c r="BG1" s="477"/>
      <c r="BH1" s="477"/>
      <c r="BI1" s="477"/>
      <c r="BJ1" s="477"/>
      <c r="BK1" s="477"/>
      <c r="BL1" s="477"/>
      <c r="BM1" s="477"/>
      <c r="BN1" s="477"/>
      <c r="BO1" s="477"/>
      <c r="BP1" s="477"/>
      <c r="BQ1" s="477"/>
      <c r="BR1" s="477"/>
    </row>
    <row r="2" spans="1:80" s="480" customFormat="1" ht="12.75" x14ac:dyDescent="0.2">
      <c r="A2" s="478" t="s">
        <v>201</v>
      </c>
      <c r="B2" s="479"/>
      <c r="C2" s="1099"/>
      <c r="D2" s="1099"/>
      <c r="E2" s="1099"/>
      <c r="F2" s="1459" t="s">
        <v>77</v>
      </c>
      <c r="G2" s="1459" t="s">
        <v>77</v>
      </c>
      <c r="H2" s="1459" t="s">
        <v>77</v>
      </c>
      <c r="I2" s="1460" t="s">
        <v>77</v>
      </c>
      <c r="J2" s="1460" t="s">
        <v>77</v>
      </c>
      <c r="K2" s="1460" t="s">
        <v>77</v>
      </c>
      <c r="L2" s="1460" t="s">
        <v>77</v>
      </c>
      <c r="M2" s="1460" t="s">
        <v>77</v>
      </c>
      <c r="N2" s="1460" t="s">
        <v>77</v>
      </c>
      <c r="O2" s="1460" t="s">
        <v>77</v>
      </c>
      <c r="P2" s="1460" t="s">
        <v>77</v>
      </c>
      <c r="Q2" s="1460" t="s">
        <v>77</v>
      </c>
      <c r="R2" s="1460" t="s">
        <v>80</v>
      </c>
      <c r="S2" s="1460" t="s">
        <v>80</v>
      </c>
      <c r="T2" s="1460" t="s">
        <v>80</v>
      </c>
      <c r="U2" s="1460" t="s">
        <v>80</v>
      </c>
      <c r="V2" s="1460" t="s">
        <v>80</v>
      </c>
      <c r="W2" s="1460" t="s">
        <v>80</v>
      </c>
      <c r="X2" s="1460" t="s">
        <v>80</v>
      </c>
      <c r="Y2" s="1460" t="s">
        <v>80</v>
      </c>
      <c r="Z2" s="1460" t="s">
        <v>80</v>
      </c>
      <c r="AA2" s="1460" t="s">
        <v>80</v>
      </c>
      <c r="AB2" s="1460" t="s">
        <v>80</v>
      </c>
      <c r="AC2" s="1460" t="s">
        <v>80</v>
      </c>
      <c r="AD2" s="1460" t="s">
        <v>81</v>
      </c>
      <c r="AE2" s="1460" t="s">
        <v>81</v>
      </c>
      <c r="AF2" s="1460" t="s">
        <v>81</v>
      </c>
      <c r="AG2" s="1460" t="s">
        <v>81</v>
      </c>
      <c r="AH2" s="1460" t="s">
        <v>81</v>
      </c>
      <c r="AI2" s="1460" t="s">
        <v>81</v>
      </c>
      <c r="AJ2" s="1460" t="s">
        <v>81</v>
      </c>
      <c r="AK2" s="1460" t="s">
        <v>81</v>
      </c>
      <c r="AL2" s="1460" t="s">
        <v>81</v>
      </c>
      <c r="AM2" s="1460" t="s">
        <v>81</v>
      </c>
      <c r="AN2" s="1460" t="s">
        <v>81</v>
      </c>
      <c r="AO2" s="1460" t="s">
        <v>81</v>
      </c>
      <c r="AP2" s="1460" t="s">
        <v>82</v>
      </c>
      <c r="AQ2" s="1460" t="s">
        <v>82</v>
      </c>
      <c r="AR2" s="1460" t="s">
        <v>82</v>
      </c>
      <c r="AS2" s="1460" t="s">
        <v>82</v>
      </c>
      <c r="AT2" s="1460" t="s">
        <v>82</v>
      </c>
      <c r="AU2" s="1460" t="s">
        <v>82</v>
      </c>
      <c r="AV2" s="1460" t="s">
        <v>82</v>
      </c>
      <c r="AW2" s="1460" t="s">
        <v>82</v>
      </c>
      <c r="AX2" s="1460" t="s">
        <v>82</v>
      </c>
      <c r="AY2" s="1460" t="s">
        <v>82</v>
      </c>
      <c r="AZ2" s="1460" t="s">
        <v>82</v>
      </c>
      <c r="BA2" s="1460" t="s">
        <v>82</v>
      </c>
      <c r="BB2" s="1460" t="s">
        <v>83</v>
      </c>
      <c r="BC2" s="1460" t="s">
        <v>83</v>
      </c>
      <c r="BD2" s="1460" t="s">
        <v>83</v>
      </c>
      <c r="BE2" s="1460" t="s">
        <v>83</v>
      </c>
      <c r="BF2" s="1460" t="s">
        <v>83</v>
      </c>
      <c r="BG2" s="1460" t="s">
        <v>83</v>
      </c>
      <c r="BH2" s="1460" t="s">
        <v>83</v>
      </c>
      <c r="BI2" s="1460" t="s">
        <v>83</v>
      </c>
      <c r="BJ2" s="1460" t="s">
        <v>83</v>
      </c>
      <c r="BK2" s="1460" t="s">
        <v>83</v>
      </c>
      <c r="BL2" s="1460" t="s">
        <v>83</v>
      </c>
      <c r="BM2" s="1460" t="s">
        <v>83</v>
      </c>
      <c r="BN2" s="1102"/>
      <c r="BO2" s="1642" t="s">
        <v>77</v>
      </c>
      <c r="BP2" s="1637" t="s">
        <v>80</v>
      </c>
      <c r="BQ2" s="1637" t="s">
        <v>81</v>
      </c>
      <c r="BR2" s="1637" t="s">
        <v>82</v>
      </c>
      <c r="BS2" s="1637" t="s">
        <v>83</v>
      </c>
    </row>
    <row r="3" spans="1:80" s="483" customFormat="1" ht="13.5" thickBot="1" x14ac:dyDescent="0.25">
      <c r="A3" s="481"/>
      <c r="B3" s="482"/>
      <c r="C3" s="1099"/>
      <c r="D3" s="1458" t="s">
        <v>202</v>
      </c>
      <c r="E3" s="1103" t="s">
        <v>203</v>
      </c>
      <c r="F3" s="1461" t="s">
        <v>204</v>
      </c>
      <c r="G3" s="1461" t="s">
        <v>205</v>
      </c>
      <c r="H3" s="1461" t="s">
        <v>206</v>
      </c>
      <c r="I3" s="1461" t="s">
        <v>207</v>
      </c>
      <c r="J3" s="1461" t="s">
        <v>208</v>
      </c>
      <c r="K3" s="1461" t="s">
        <v>209</v>
      </c>
      <c r="L3" s="1461" t="s">
        <v>210</v>
      </c>
      <c r="M3" s="1461" t="s">
        <v>211</v>
      </c>
      <c r="N3" s="1461" t="s">
        <v>212</v>
      </c>
      <c r="O3" s="1461" t="s">
        <v>213</v>
      </c>
      <c r="P3" s="1461" t="s">
        <v>214</v>
      </c>
      <c r="Q3" s="1461" t="s">
        <v>215</v>
      </c>
      <c r="R3" s="1461" t="s">
        <v>204</v>
      </c>
      <c r="S3" s="1461" t="s">
        <v>205</v>
      </c>
      <c r="T3" s="1461" t="s">
        <v>206</v>
      </c>
      <c r="U3" s="1461" t="s">
        <v>207</v>
      </c>
      <c r="V3" s="1461" t="s">
        <v>208</v>
      </c>
      <c r="W3" s="1461" t="s">
        <v>209</v>
      </c>
      <c r="X3" s="1461" t="s">
        <v>210</v>
      </c>
      <c r="Y3" s="1461" t="s">
        <v>211</v>
      </c>
      <c r="Z3" s="1461" t="s">
        <v>212</v>
      </c>
      <c r="AA3" s="1461" t="s">
        <v>213</v>
      </c>
      <c r="AB3" s="1461" t="s">
        <v>214</v>
      </c>
      <c r="AC3" s="1461" t="s">
        <v>215</v>
      </c>
      <c r="AD3" s="1461" t="s">
        <v>204</v>
      </c>
      <c r="AE3" s="1461" t="s">
        <v>205</v>
      </c>
      <c r="AF3" s="1461" t="s">
        <v>206</v>
      </c>
      <c r="AG3" s="1461" t="s">
        <v>207</v>
      </c>
      <c r="AH3" s="1461" t="s">
        <v>208</v>
      </c>
      <c r="AI3" s="1461" t="s">
        <v>209</v>
      </c>
      <c r="AJ3" s="1461" t="s">
        <v>210</v>
      </c>
      <c r="AK3" s="1461" t="s">
        <v>211</v>
      </c>
      <c r="AL3" s="1461" t="s">
        <v>212</v>
      </c>
      <c r="AM3" s="1461" t="s">
        <v>213</v>
      </c>
      <c r="AN3" s="1461" t="s">
        <v>214</v>
      </c>
      <c r="AO3" s="1461" t="s">
        <v>215</v>
      </c>
      <c r="AP3" s="1461" t="s">
        <v>204</v>
      </c>
      <c r="AQ3" s="1461" t="s">
        <v>205</v>
      </c>
      <c r="AR3" s="1461" t="s">
        <v>206</v>
      </c>
      <c r="AS3" s="1461" t="s">
        <v>207</v>
      </c>
      <c r="AT3" s="1461" t="s">
        <v>208</v>
      </c>
      <c r="AU3" s="1461" t="s">
        <v>209</v>
      </c>
      <c r="AV3" s="1461" t="s">
        <v>210</v>
      </c>
      <c r="AW3" s="1461" t="s">
        <v>211</v>
      </c>
      <c r="AX3" s="1461" t="s">
        <v>212</v>
      </c>
      <c r="AY3" s="1461" t="s">
        <v>213</v>
      </c>
      <c r="AZ3" s="1461" t="s">
        <v>214</v>
      </c>
      <c r="BA3" s="1461" t="s">
        <v>215</v>
      </c>
      <c r="BB3" s="1461" t="s">
        <v>204</v>
      </c>
      <c r="BC3" s="1461" t="s">
        <v>205</v>
      </c>
      <c r="BD3" s="1461" t="s">
        <v>206</v>
      </c>
      <c r="BE3" s="1461" t="s">
        <v>207</v>
      </c>
      <c r="BF3" s="1461" t="s">
        <v>208</v>
      </c>
      <c r="BG3" s="1461" t="s">
        <v>209</v>
      </c>
      <c r="BH3" s="1461" t="s">
        <v>210</v>
      </c>
      <c r="BI3" s="1461" t="s">
        <v>211</v>
      </c>
      <c r="BJ3" s="1461" t="s">
        <v>212</v>
      </c>
      <c r="BK3" s="1461" t="s">
        <v>213</v>
      </c>
      <c r="BL3" s="1461" t="s">
        <v>214</v>
      </c>
      <c r="BM3" s="1461" t="s">
        <v>215</v>
      </c>
      <c r="BN3" s="1105"/>
      <c r="BO3" s="1642"/>
      <c r="BP3" s="1637"/>
      <c r="BQ3" s="1637"/>
      <c r="BR3" s="1637"/>
      <c r="BS3" s="1637"/>
    </row>
    <row r="4" spans="1:80" s="486" customFormat="1" ht="64.5" thickTop="1" thickBot="1" x14ac:dyDescent="0.2">
      <c r="A4" s="484"/>
      <c r="B4" s="1467" t="s">
        <v>216</v>
      </c>
      <c r="C4" s="1462" t="s">
        <v>217</v>
      </c>
      <c r="D4" s="1458" t="s">
        <v>218</v>
      </c>
      <c r="E4" s="1458" t="s">
        <v>219</v>
      </c>
      <c r="F4" s="1463" t="s">
        <v>220</v>
      </c>
      <c r="G4" s="1462" t="s">
        <v>221</v>
      </c>
      <c r="H4" s="1108">
        <v>1</v>
      </c>
      <c r="I4" s="1108">
        <v>0.5</v>
      </c>
      <c r="J4" s="1108">
        <v>0.33</v>
      </c>
      <c r="K4" s="1108">
        <v>0.25</v>
      </c>
      <c r="L4" s="1108">
        <v>0.2</v>
      </c>
      <c r="M4" s="1108">
        <v>0.16</v>
      </c>
      <c r="N4" s="1108">
        <v>0.14000000000000001</v>
      </c>
      <c r="O4" s="1108">
        <v>0.13</v>
      </c>
      <c r="P4" s="1108">
        <v>0.11</v>
      </c>
      <c r="Q4" s="1108">
        <v>0.1</v>
      </c>
      <c r="R4" s="1108">
        <v>-0.25</v>
      </c>
      <c r="S4" s="1108">
        <v>-0.05</v>
      </c>
      <c r="T4" s="1108">
        <v>0.1</v>
      </c>
      <c r="U4" s="1108">
        <v>0.1</v>
      </c>
      <c r="V4" s="1108">
        <v>0.1</v>
      </c>
      <c r="W4" s="1108">
        <v>0.1</v>
      </c>
      <c r="X4" s="1108">
        <v>-0.05</v>
      </c>
      <c r="Y4" s="1108">
        <v>-0.05</v>
      </c>
      <c r="Z4" s="1108">
        <v>7.0000000000000007E-2</v>
      </c>
      <c r="AA4" s="1108">
        <v>7.0000000000000007E-2</v>
      </c>
      <c r="AB4" s="1108">
        <v>7.0000000000000007E-2</v>
      </c>
      <c r="AC4" s="1108">
        <v>0.1</v>
      </c>
      <c r="AD4" s="1108">
        <v>-0.15</v>
      </c>
      <c r="AE4" s="1108">
        <v>-0.05</v>
      </c>
      <c r="AF4" s="1108">
        <v>0.05</v>
      </c>
      <c r="AG4" s="1108">
        <v>0.05</v>
      </c>
      <c r="AH4" s="1108">
        <v>0.05</v>
      </c>
      <c r="AI4" s="1108">
        <v>7.0000000000000007E-2</v>
      </c>
      <c r="AJ4" s="1108">
        <v>-0.1</v>
      </c>
      <c r="AK4" s="1108">
        <v>-0.1</v>
      </c>
      <c r="AL4" s="1108">
        <v>7.0000000000000007E-2</v>
      </c>
      <c r="AM4" s="1108">
        <v>7.0000000000000007E-2</v>
      </c>
      <c r="AN4" s="1108">
        <v>7.0000000000000007E-2</v>
      </c>
      <c r="AO4" s="1108">
        <v>0.08</v>
      </c>
      <c r="AP4" s="1108">
        <v>-0.14000000000000001</v>
      </c>
      <c r="AQ4" s="1108">
        <v>-0.05</v>
      </c>
      <c r="AR4" s="1108">
        <v>0.05</v>
      </c>
      <c r="AS4" s="1108">
        <v>0.05</v>
      </c>
      <c r="AT4" s="1108">
        <v>0.05</v>
      </c>
      <c r="AU4" s="1108">
        <v>7.0000000000000007E-2</v>
      </c>
      <c r="AV4" s="1108">
        <v>-0.1</v>
      </c>
      <c r="AW4" s="1108">
        <v>-0.1</v>
      </c>
      <c r="AX4" s="1108">
        <v>7.0000000000000007E-2</v>
      </c>
      <c r="AY4" s="1108">
        <v>7.0000000000000007E-2</v>
      </c>
      <c r="AZ4" s="1108">
        <v>7.0000000000000007E-2</v>
      </c>
      <c r="BA4" s="1108">
        <v>0.08</v>
      </c>
      <c r="BB4" s="1108">
        <v>-0.13</v>
      </c>
      <c r="BC4" s="1108">
        <v>-0.05</v>
      </c>
      <c r="BD4" s="1108">
        <v>0.05</v>
      </c>
      <c r="BE4" s="1108">
        <v>0.05</v>
      </c>
      <c r="BF4" s="1108">
        <v>0.05</v>
      </c>
      <c r="BG4" s="1108">
        <v>7.0000000000000007E-2</v>
      </c>
      <c r="BH4" s="1108">
        <v>-0.1</v>
      </c>
      <c r="BI4" s="1108">
        <v>-0.1</v>
      </c>
      <c r="BJ4" s="1108">
        <v>7.0000000000000007E-2</v>
      </c>
      <c r="BK4" s="1108">
        <v>7.0000000000000007E-2</v>
      </c>
      <c r="BL4" s="1108">
        <v>7.0000000000000007E-2</v>
      </c>
      <c r="BM4" s="1108">
        <v>0.08</v>
      </c>
      <c r="BN4" s="1109">
        <v>0.05</v>
      </c>
      <c r="BO4" s="1110">
        <v>0.05</v>
      </c>
      <c r="BP4" s="1110" t="s">
        <v>222</v>
      </c>
      <c r="BQ4" s="1110" t="s">
        <v>222</v>
      </c>
      <c r="BR4" s="1110" t="s">
        <v>222</v>
      </c>
      <c r="BS4" s="1110" t="s">
        <v>222</v>
      </c>
      <c r="BT4" s="485"/>
      <c r="BU4" s="485"/>
      <c r="BV4" s="1111" t="s">
        <v>223</v>
      </c>
      <c r="BW4" s="485"/>
      <c r="BX4" s="1111" t="s">
        <v>224</v>
      </c>
      <c r="BY4" s="1111" t="s">
        <v>225</v>
      </c>
      <c r="BZ4" s="1111" t="s">
        <v>226</v>
      </c>
      <c r="CA4" s="1111" t="s">
        <v>227</v>
      </c>
      <c r="CB4" s="1111" t="s">
        <v>228</v>
      </c>
    </row>
    <row r="5" spans="1:80" s="486" customFormat="1" ht="31.9" customHeight="1" thickTop="1" thickBot="1" x14ac:dyDescent="0.2">
      <c r="A5" s="484"/>
      <c r="B5" s="1106"/>
      <c r="C5" s="614"/>
      <c r="D5" s="615"/>
      <c r="E5" s="615"/>
      <c r="F5" s="1464" t="s">
        <v>229</v>
      </c>
      <c r="G5" s="1112">
        <f>IF(E3="Conservador",C162,IF(E3="Moderado",C163,IF(E3="Otimista",C164,C163)))</f>
        <v>5.3999999999999999E-2</v>
      </c>
      <c r="H5" s="1112">
        <f t="shared" ref="H5:AM5" si="0">SUM(H6:H50)/SUM($D$6:$D$50)</f>
        <v>0.10800000000000008</v>
      </c>
      <c r="I5" s="1112">
        <f t="shared" si="0"/>
        <v>0.16200000000000009</v>
      </c>
      <c r="J5" s="1112">
        <f t="shared" si="0"/>
        <v>0.21546000000000004</v>
      </c>
      <c r="K5" s="1112">
        <f t="shared" si="0"/>
        <v>0.26932500000000009</v>
      </c>
      <c r="L5" s="1112">
        <f t="shared" si="0"/>
        <v>0.32318999999999998</v>
      </c>
      <c r="M5" s="1112">
        <f t="shared" si="0"/>
        <v>0.37490039999999991</v>
      </c>
      <c r="N5" s="1112">
        <f t="shared" si="0"/>
        <v>0.42738645600000014</v>
      </c>
      <c r="O5" s="1112">
        <f t="shared" si="0"/>
        <v>0.48294669527999995</v>
      </c>
      <c r="P5" s="1112">
        <f t="shared" si="0"/>
        <v>0.53607083176080028</v>
      </c>
      <c r="Q5" s="1112">
        <f t="shared" si="0"/>
        <v>0.58967791493688015</v>
      </c>
      <c r="R5" s="1112">
        <f t="shared" si="0"/>
        <v>0.44225843620266014</v>
      </c>
      <c r="S5" s="1112">
        <f t="shared" si="0"/>
        <v>0.42014551439252712</v>
      </c>
      <c r="T5" s="1112">
        <f t="shared" si="0"/>
        <v>0.46216006583177993</v>
      </c>
      <c r="U5" s="1112">
        <f t="shared" si="0"/>
        <v>0.50837607241495786</v>
      </c>
      <c r="V5" s="1112">
        <f t="shared" si="0"/>
        <v>0.55921367965645352</v>
      </c>
      <c r="W5" s="1112">
        <f t="shared" si="0"/>
        <v>0.61513504762209881</v>
      </c>
      <c r="X5" s="1112">
        <f t="shared" si="0"/>
        <v>0.58437829524099394</v>
      </c>
      <c r="Y5" s="1112">
        <f t="shared" si="0"/>
        <v>0.55515938047894442</v>
      </c>
      <c r="Z5" s="1112">
        <f t="shared" si="0"/>
        <v>0.59402053711247027</v>
      </c>
      <c r="AA5" s="1112">
        <f t="shared" si="0"/>
        <v>0.63560197471034319</v>
      </c>
      <c r="AB5" s="1112">
        <f t="shared" si="0"/>
        <v>0.68009411294006739</v>
      </c>
      <c r="AC5" s="1112">
        <f t="shared" si="0"/>
        <v>0.74810352423407411</v>
      </c>
      <c r="AD5" s="1112">
        <f t="shared" si="0"/>
        <v>0.63588799559896303</v>
      </c>
      <c r="AE5" s="1112">
        <f t="shared" si="0"/>
        <v>0.60409359581901489</v>
      </c>
      <c r="AF5" s="1112">
        <f t="shared" si="0"/>
        <v>0.63429827560996555</v>
      </c>
      <c r="AG5" s="1112">
        <f t="shared" si="0"/>
        <v>0.66601318939046394</v>
      </c>
      <c r="AH5" s="1112">
        <f t="shared" si="0"/>
        <v>0.69931384885998749</v>
      </c>
      <c r="AI5" s="1112">
        <f t="shared" si="0"/>
        <v>0.74826581828018612</v>
      </c>
      <c r="AJ5" s="1112">
        <f t="shared" si="0"/>
        <v>0.67343923645216763</v>
      </c>
      <c r="AK5" s="1112">
        <f t="shared" si="0"/>
        <v>0.60609531280695095</v>
      </c>
      <c r="AL5" s="1112">
        <f t="shared" si="0"/>
        <v>0.64852198470343758</v>
      </c>
      <c r="AM5" s="1112">
        <f t="shared" si="0"/>
        <v>0.69391852363267847</v>
      </c>
      <c r="AN5" s="1112">
        <f t="shared" ref="AN5:BM5" si="1">SUM(AN6:AN50)/SUM($D$6:$D$50)</f>
        <v>0.74249282028696517</v>
      </c>
      <c r="AO5" s="1112">
        <f t="shared" si="1"/>
        <v>0.8018922459099227</v>
      </c>
      <c r="AP5" s="1112">
        <f t="shared" si="1"/>
        <v>0.68962733148253375</v>
      </c>
      <c r="AQ5" s="1112">
        <f t="shared" si="1"/>
        <v>0.65514596490840671</v>
      </c>
      <c r="AR5" s="1112">
        <f t="shared" si="1"/>
        <v>0.68790326315382722</v>
      </c>
      <c r="AS5" s="1112">
        <f t="shared" si="1"/>
        <v>0.72229842631151853</v>
      </c>
      <c r="AT5" s="1112">
        <f t="shared" si="1"/>
        <v>0.75841334762709411</v>
      </c>
      <c r="AU5" s="1112">
        <f t="shared" si="1"/>
        <v>0.8115022819609915</v>
      </c>
      <c r="AV5" s="1112">
        <f t="shared" si="1"/>
        <v>0.73035205376489221</v>
      </c>
      <c r="AW5" s="1112">
        <f t="shared" si="1"/>
        <v>0.65731684838840276</v>
      </c>
      <c r="AX5" s="1112">
        <f t="shared" si="1"/>
        <v>0.70332902777559103</v>
      </c>
      <c r="AY5" s="1112">
        <f t="shared" si="1"/>
        <v>0.75256205971988199</v>
      </c>
      <c r="AZ5" s="1112">
        <f t="shared" si="1"/>
        <v>0.80524140390027421</v>
      </c>
      <c r="BA5" s="1112">
        <f t="shared" si="1"/>
        <v>0.86966071621229646</v>
      </c>
      <c r="BB5" s="1112">
        <f t="shared" si="1"/>
        <v>0.75660482310469823</v>
      </c>
      <c r="BC5" s="1112">
        <f t="shared" si="1"/>
        <v>0.71877458194946275</v>
      </c>
      <c r="BD5" s="1112">
        <f t="shared" si="1"/>
        <v>0.75471331104693595</v>
      </c>
      <c r="BE5" s="1112">
        <f t="shared" si="1"/>
        <v>0.79244897659928282</v>
      </c>
      <c r="BF5" s="1112">
        <f t="shared" si="1"/>
        <v>0.83207142542924717</v>
      </c>
      <c r="BG5" s="1112">
        <f t="shared" si="1"/>
        <v>0.89031642520929499</v>
      </c>
      <c r="BH5" s="1112">
        <f t="shared" si="1"/>
        <v>0.80128478268836489</v>
      </c>
      <c r="BI5" s="1112">
        <f t="shared" si="1"/>
        <v>0.72115630441952838</v>
      </c>
      <c r="BJ5" s="1112">
        <f t="shared" si="1"/>
        <v>0.77163724572889514</v>
      </c>
      <c r="BK5" s="1112">
        <f t="shared" si="1"/>
        <v>0.82565185292991772</v>
      </c>
      <c r="BL5" s="1112">
        <f t="shared" si="1"/>
        <v>0.88344748263501238</v>
      </c>
      <c r="BM5" s="1112">
        <f t="shared" si="1"/>
        <v>0.95412328124581303</v>
      </c>
      <c r="BN5" s="617"/>
      <c r="BO5" s="1110"/>
      <c r="BP5" s="1110"/>
      <c r="BQ5" s="1110"/>
      <c r="BR5" s="1110"/>
      <c r="BS5" s="1110"/>
      <c r="BT5" s="485"/>
      <c r="BU5" s="485"/>
      <c r="BV5" s="1111"/>
      <c r="BW5" s="485"/>
      <c r="BX5" s="1111"/>
      <c r="BY5" s="1111"/>
      <c r="BZ5" s="1111"/>
      <c r="CA5" s="1111"/>
      <c r="CB5" s="1111"/>
    </row>
    <row r="6" spans="1:80" s="489" customFormat="1" ht="13.5" thickTop="1" x14ac:dyDescent="0.2">
      <c r="A6" s="487"/>
      <c r="B6" s="1113" t="s">
        <v>940</v>
      </c>
      <c r="C6" s="574">
        <f t="shared" ref="C6:C50" si="2">SUM(F52:BL52)/SUM($F$97:$BM$97)</f>
        <v>0.46612813283982402</v>
      </c>
      <c r="D6" s="1383">
        <f>F6*'Distribuição de Modelos'!$E$50</f>
        <v>418.60404856832184</v>
      </c>
      <c r="E6" s="692">
        <v>200</v>
      </c>
      <c r="F6" s="1465">
        <v>673</v>
      </c>
      <c r="G6" s="688">
        <f t="shared" ref="G6:G50" si="3">IFERROR(IF($D6="","",$G$5*$D6),"")</f>
        <v>22.604618622689379</v>
      </c>
      <c r="H6" s="688">
        <f t="shared" ref="H6:AM6" si="4">IFERROR(IF($D6="","",IF(G6+(G6*H$4)&gt;$D6,$D6,G6+(G6*H$4))),"")</f>
        <v>45.209237245378759</v>
      </c>
      <c r="I6" s="688">
        <f t="shared" si="4"/>
        <v>67.813855868068146</v>
      </c>
      <c r="J6" s="688">
        <f t="shared" si="4"/>
        <v>90.192428304530637</v>
      </c>
      <c r="K6" s="688">
        <f t="shared" si="4"/>
        <v>112.74053538066329</v>
      </c>
      <c r="L6" s="688">
        <f t="shared" si="4"/>
        <v>135.28864245679594</v>
      </c>
      <c r="M6" s="688">
        <f t="shared" si="4"/>
        <v>156.93482524988329</v>
      </c>
      <c r="N6" s="688">
        <f t="shared" si="4"/>
        <v>178.90570078486695</v>
      </c>
      <c r="O6" s="688">
        <f t="shared" si="4"/>
        <v>202.16344188689965</v>
      </c>
      <c r="P6" s="688">
        <f t="shared" si="4"/>
        <v>224.40142049445862</v>
      </c>
      <c r="Q6" s="688">
        <f t="shared" si="4"/>
        <v>246.84156254390447</v>
      </c>
      <c r="R6" s="688">
        <f t="shared" si="4"/>
        <v>185.13117190792835</v>
      </c>
      <c r="S6" s="688">
        <f t="shared" si="4"/>
        <v>175.87461331253192</v>
      </c>
      <c r="T6" s="688">
        <f t="shared" si="4"/>
        <v>193.46207464378512</v>
      </c>
      <c r="U6" s="688">
        <f t="shared" si="4"/>
        <v>212.80828210816364</v>
      </c>
      <c r="V6" s="688">
        <f t="shared" si="4"/>
        <v>234.08911031898</v>
      </c>
      <c r="W6" s="688">
        <f t="shared" si="4"/>
        <v>257.49802135087799</v>
      </c>
      <c r="X6" s="688">
        <f t="shared" si="4"/>
        <v>244.62312028333409</v>
      </c>
      <c r="Y6" s="688">
        <f t="shared" si="4"/>
        <v>232.39196426916737</v>
      </c>
      <c r="Z6" s="688">
        <f t="shared" si="4"/>
        <v>248.6594017680091</v>
      </c>
      <c r="AA6" s="688">
        <f t="shared" si="4"/>
        <v>266.06555989176974</v>
      </c>
      <c r="AB6" s="688">
        <f t="shared" si="4"/>
        <v>284.69014908419365</v>
      </c>
      <c r="AC6" s="688">
        <f t="shared" si="4"/>
        <v>313.159163992613</v>
      </c>
      <c r="AD6" s="688">
        <f t="shared" si="4"/>
        <v>266.18528939372106</v>
      </c>
      <c r="AE6" s="688">
        <f t="shared" si="4"/>
        <v>252.87602492403502</v>
      </c>
      <c r="AF6" s="688">
        <f t="shared" si="4"/>
        <v>265.5198261702368</v>
      </c>
      <c r="AG6" s="688">
        <f t="shared" si="4"/>
        <v>278.79581747874863</v>
      </c>
      <c r="AH6" s="688">
        <f t="shared" si="4"/>
        <v>292.73560835268609</v>
      </c>
      <c r="AI6" s="688">
        <f t="shared" si="4"/>
        <v>313.22710093737413</v>
      </c>
      <c r="AJ6" s="688">
        <f t="shared" si="4"/>
        <v>281.90439084363675</v>
      </c>
      <c r="AK6" s="688">
        <f t="shared" si="4"/>
        <v>253.71395175927307</v>
      </c>
      <c r="AL6" s="688">
        <f t="shared" si="4"/>
        <v>271.47392838242217</v>
      </c>
      <c r="AM6" s="688">
        <f t="shared" si="4"/>
        <v>290.47710336919175</v>
      </c>
      <c r="AN6" s="688">
        <f t="shared" ref="AN6:BM6" si="5">IFERROR(IF($D6="","",IF(AM6+(AM6*AN$4)&gt;$D6,$D6,AM6+(AM6*AN$4))),"")</f>
        <v>310.8105006050352</v>
      </c>
      <c r="AO6" s="688">
        <f t="shared" si="5"/>
        <v>335.67534065343801</v>
      </c>
      <c r="AP6" s="688">
        <f t="shared" si="5"/>
        <v>288.68079296195668</v>
      </c>
      <c r="AQ6" s="688">
        <f t="shared" si="5"/>
        <v>274.24675331385885</v>
      </c>
      <c r="AR6" s="688">
        <f t="shared" si="5"/>
        <v>287.95909097955177</v>
      </c>
      <c r="AS6" s="688">
        <f t="shared" si="5"/>
        <v>302.35704552852934</v>
      </c>
      <c r="AT6" s="688">
        <f t="shared" si="5"/>
        <v>317.47489780495579</v>
      </c>
      <c r="AU6" s="688">
        <f t="shared" si="5"/>
        <v>339.69814065130271</v>
      </c>
      <c r="AV6" s="688">
        <f t="shared" si="5"/>
        <v>305.72832658617244</v>
      </c>
      <c r="AW6" s="688">
        <f t="shared" si="5"/>
        <v>275.1554939275552</v>
      </c>
      <c r="AX6" s="688">
        <f t="shared" si="5"/>
        <v>294.41637850248406</v>
      </c>
      <c r="AY6" s="688">
        <f t="shared" si="5"/>
        <v>315.02552499765795</v>
      </c>
      <c r="AZ6" s="688">
        <f t="shared" si="5"/>
        <v>337.07731174749404</v>
      </c>
      <c r="BA6" s="688">
        <f t="shared" si="5"/>
        <v>364.04349668729355</v>
      </c>
      <c r="BB6" s="688">
        <f t="shared" si="5"/>
        <v>316.71784211794539</v>
      </c>
      <c r="BC6" s="688">
        <f t="shared" si="5"/>
        <v>300.88195001204815</v>
      </c>
      <c r="BD6" s="688">
        <f t="shared" si="5"/>
        <v>315.92604751265054</v>
      </c>
      <c r="BE6" s="688">
        <f t="shared" si="5"/>
        <v>331.72234988828308</v>
      </c>
      <c r="BF6" s="688">
        <f t="shared" si="5"/>
        <v>348.30846738269724</v>
      </c>
      <c r="BG6" s="688">
        <f t="shared" si="5"/>
        <v>372.69006009948606</v>
      </c>
      <c r="BH6" s="688">
        <f t="shared" si="5"/>
        <v>335.42105408953745</v>
      </c>
      <c r="BI6" s="688">
        <f t="shared" si="5"/>
        <v>301.87894868058368</v>
      </c>
      <c r="BJ6" s="688">
        <f t="shared" si="5"/>
        <v>323.01047508822455</v>
      </c>
      <c r="BK6" s="688">
        <f t="shared" si="5"/>
        <v>345.62120834440026</v>
      </c>
      <c r="BL6" s="688">
        <f t="shared" si="5"/>
        <v>369.81469292850829</v>
      </c>
      <c r="BM6" s="688">
        <f t="shared" si="5"/>
        <v>399.39986836278894</v>
      </c>
      <c r="BN6" s="488"/>
      <c r="BO6" s="1115"/>
      <c r="BP6" s="1115"/>
      <c r="BQ6" s="1115"/>
      <c r="BR6" s="1115"/>
      <c r="BS6" s="1115"/>
      <c r="BT6" s="1116"/>
      <c r="BU6" s="488"/>
      <c r="BV6" s="1117"/>
      <c r="BW6" s="488"/>
      <c r="BX6" s="665"/>
      <c r="BY6" s="665"/>
      <c r="BZ6" s="665"/>
      <c r="CA6" s="665"/>
      <c r="CB6" s="666"/>
    </row>
    <row r="7" spans="1:80" s="489" customFormat="1" ht="12.75" x14ac:dyDescent="0.2">
      <c r="A7" s="487"/>
      <c r="B7" s="1113" t="s">
        <v>956</v>
      </c>
      <c r="C7" s="574">
        <f t="shared" si="2"/>
        <v>0.13090374012886588</v>
      </c>
      <c r="D7" s="1383">
        <f>F7*'Distribuição de Modelos'!$E$50</f>
        <v>117.55745197535339</v>
      </c>
      <c r="E7" s="692">
        <v>56</v>
      </c>
      <c r="F7" s="1465">
        <v>189</v>
      </c>
      <c r="G7" s="688">
        <f t="shared" si="3"/>
        <v>6.3481024066690832</v>
      </c>
      <c r="H7" s="688">
        <f t="shared" ref="H7:H50" si="6">IFERROR(IF($D7="","",IF(G7+(G7*H$4)&gt;$D7,$D7,G7+(G7*H$4))),"")</f>
        <v>12.696204813338166</v>
      </c>
      <c r="I7" s="688">
        <f t="shared" ref="I7:I50" si="7">IFERROR(IF($D7="","",IF(H7+(H7*I$4)&gt;$D7,$D7,H7+(H7*I$4))),"")</f>
        <v>19.044307220007248</v>
      </c>
      <c r="J7" s="688">
        <f t="shared" ref="J7:J50" si="8">IFERROR(IF($D7="","",IF(I7+(I7*J$4)&gt;$D7,$D7,I7+(I7*J$4))),"")</f>
        <v>25.32892860260964</v>
      </c>
      <c r="K7" s="688">
        <f t="shared" ref="K7:K50" si="9">IFERROR(IF($D7="","",IF(J7+(J7*K$4)&gt;$D7,$D7,J7+(J7*K$4))),"")</f>
        <v>31.661160753262049</v>
      </c>
      <c r="L7" s="688">
        <f t="shared" ref="L7:L50" si="10">IFERROR(IF($D7="","",IF(K7+(K7*L$4)&gt;$D7,$D7,K7+(K7*L$4))),"")</f>
        <v>37.993392903914462</v>
      </c>
      <c r="M7" s="688">
        <f t="shared" ref="M7:M50" si="11">IFERROR(IF($D7="","",IF(L7+(L7*M$4)&gt;$D7,$D7,L7+(L7*M$4))),"")</f>
        <v>44.072335768540775</v>
      </c>
      <c r="N7" s="688">
        <f t="shared" ref="N7:N50" si="12">IFERROR(IF($D7="","",IF(M7+(M7*N$4)&gt;$D7,$D7,M7+(M7*N$4))),"")</f>
        <v>50.242462776136485</v>
      </c>
      <c r="O7" s="688">
        <f t="shared" ref="O7:O50" si="13">IFERROR(IF($D7="","",IF(N7+(N7*O$4)&gt;$D7,$D7,N7+(N7*O$4))),"")</f>
        <v>56.773982937034226</v>
      </c>
      <c r="P7" s="688">
        <f t="shared" ref="P7:P50" si="14">IFERROR(IF($D7="","",IF(O7+(O7*P$4)&gt;$D7,$D7,O7+(O7*P$4))),"")</f>
        <v>63.019121060107992</v>
      </c>
      <c r="Q7" s="688">
        <f t="shared" ref="Q7:Q50" si="15">IFERROR(IF($D7="","",IF(P7+(P7*Q$4)&gt;$D7,$D7,P7+(P7*Q$4))),"")</f>
        <v>69.321033166118795</v>
      </c>
      <c r="R7" s="688">
        <f t="shared" ref="R7:R50" si="16">IFERROR(IF($D7="","",IF(Q7+(Q7*R$4)&gt;$D7,$D7,Q7+(Q7*R$4))),"")</f>
        <v>51.990774874589093</v>
      </c>
      <c r="S7" s="688">
        <f t="shared" ref="S7:S50" si="17">IFERROR(IF($D7="","",IF(R7+(R7*S$4)&gt;$D7,$D7,R7+(R7*S$4))),"")</f>
        <v>49.391236130859639</v>
      </c>
      <c r="T7" s="688">
        <f t="shared" ref="T7:T50" si="18">IFERROR(IF($D7="","",IF(S7+(S7*T$4)&gt;$D7,$D7,S7+(S7*T$4))),"")</f>
        <v>54.330359743945607</v>
      </c>
      <c r="U7" s="688">
        <f t="shared" ref="U7:U50" si="19">IFERROR(IF($D7="","",IF(T7+(T7*U$4)&gt;$D7,$D7,T7+(T7*U$4))),"")</f>
        <v>59.763395718340171</v>
      </c>
      <c r="V7" s="688">
        <f t="shared" ref="V7:V50" si="20">IFERROR(IF($D7="","",IF(U7+(U7*V$4)&gt;$D7,$D7,U7+(U7*V$4))),"")</f>
        <v>65.739735290174195</v>
      </c>
      <c r="W7" s="688">
        <f t="shared" ref="W7:W50" si="21">IFERROR(IF($D7="","",IF(V7+(V7*W$4)&gt;$D7,$D7,V7+(V7*W$4))),"")</f>
        <v>72.313708819191618</v>
      </c>
      <c r="X7" s="688">
        <f t="shared" ref="X7:X50" si="22">IFERROR(IF($D7="","",IF(W7+(W7*X$4)&gt;$D7,$D7,W7+(W7*X$4))),"")</f>
        <v>68.698023378232037</v>
      </c>
      <c r="Y7" s="688">
        <f t="shared" ref="Y7:Y50" si="23">IFERROR(IF($D7="","",IF(X7+(X7*Y$4)&gt;$D7,$D7,X7+(X7*Y$4))),"")</f>
        <v>65.263122209320429</v>
      </c>
      <c r="Z7" s="688">
        <f t="shared" ref="Z7:Z50" si="24">IFERROR(IF($D7="","",IF(Y7+(Y7*Z$4)&gt;$D7,$D7,Y7+(Y7*Z$4))),"")</f>
        <v>69.831540763972853</v>
      </c>
      <c r="AA7" s="688">
        <f t="shared" ref="AA7:AA50" si="25">IFERROR(IF($D7="","",IF(Z7+(Z7*AA$4)&gt;$D7,$D7,Z7+(Z7*AA$4))),"")</f>
        <v>74.719748617450961</v>
      </c>
      <c r="AB7" s="688">
        <f t="shared" ref="AB7:AB50" si="26">IFERROR(IF($D7="","",IF(AA7+(AA7*AB$4)&gt;$D7,$D7,AA7+(AA7*AB$4))),"")</f>
        <v>79.950131020672529</v>
      </c>
      <c r="AC7" s="688">
        <f t="shared" ref="AC7:AC50" si="27">IFERROR(IF($D7="","",IF(AB7+(AB7*AC$4)&gt;$D7,$D7,AB7+(AB7*AC$4))),"")</f>
        <v>87.945144122739777</v>
      </c>
      <c r="AD7" s="688">
        <f t="shared" ref="AD7:AD50" si="28">IFERROR(IF($D7="","",IF(AC7+(AC7*AD$4)&gt;$D7,$D7,AC7+(AC7*AD$4))),"")</f>
        <v>74.753372504328809</v>
      </c>
      <c r="AE7" s="688">
        <f t="shared" ref="AE7:AE50" si="29">IFERROR(IF($D7="","",IF(AD7+(AD7*AE$4)&gt;$D7,$D7,AD7+(AD7*AE$4))),"")</f>
        <v>71.015703879112365</v>
      </c>
      <c r="AF7" s="688">
        <f t="shared" ref="AF7:AF50" si="30">IFERROR(IF($D7="","",IF(AE7+(AE7*AF$4)&gt;$D7,$D7,AE7+(AE7*AF$4))),"")</f>
        <v>74.566489073067984</v>
      </c>
      <c r="AG7" s="688">
        <f t="shared" ref="AG7:AG50" si="31">IFERROR(IF($D7="","",IF(AF7+(AF7*AG$4)&gt;$D7,$D7,AF7+(AF7*AG$4))),"")</f>
        <v>78.294813526721384</v>
      </c>
      <c r="AH7" s="688">
        <f t="shared" ref="AH7:AH50" si="32">IFERROR(IF($D7="","",IF(AG7+(AG7*AH$4)&gt;$D7,$D7,AG7+(AG7*AH$4))),"")</f>
        <v>82.209554203057451</v>
      </c>
      <c r="AI7" s="688">
        <f t="shared" ref="AI7:AI50" si="33">IFERROR(IF($D7="","",IF(AH7+(AH7*AI$4)&gt;$D7,$D7,AH7+(AH7*AI$4))),"")</f>
        <v>87.964222997271477</v>
      </c>
      <c r="AJ7" s="688">
        <f t="shared" ref="AJ7:AJ50" si="34">IFERROR(IF($D7="","",IF(AI7+(AI7*AJ$4)&gt;$D7,$D7,AI7+(AI7*AJ$4))),"")</f>
        <v>79.167800697544322</v>
      </c>
      <c r="AK7" s="688">
        <f t="shared" ref="AK7:AK50" si="35">IFERROR(IF($D7="","",IF(AJ7+(AJ7*AK$4)&gt;$D7,$D7,AJ7+(AJ7*AK$4))),"")</f>
        <v>71.251020627789885</v>
      </c>
      <c r="AL7" s="688">
        <f t="shared" ref="AL7:AL50" si="36">IFERROR(IF($D7="","",IF(AK7+(AK7*AL$4)&gt;$D7,$D7,AK7+(AK7*AL$4))),"")</f>
        <v>76.238592071735184</v>
      </c>
      <c r="AM7" s="688">
        <f t="shared" ref="AM7:AM50" si="37">IFERROR(IF($D7="","",IF(AL7+(AL7*AM$4)&gt;$D7,$D7,AL7+(AL7*AM$4))),"")</f>
        <v>81.575293516756645</v>
      </c>
      <c r="AN7" s="688">
        <f t="shared" ref="AN7:AN50" si="38">IFERROR(IF($D7="","",IF(AM7+(AM7*AN$4)&gt;$D7,$D7,AM7+(AM7*AN$4))),"")</f>
        <v>87.285564062929609</v>
      </c>
      <c r="AO7" s="688">
        <f t="shared" ref="AO7:AO50" si="39">IFERROR(IF($D7="","",IF(AN7+(AN7*AO$4)&gt;$D7,$D7,AN7+(AN7*AO$4))),"")</f>
        <v>94.268409187963982</v>
      </c>
      <c r="AP7" s="688">
        <f t="shared" ref="AP7:AP50" si="40">IFERROR(IF($D7="","",IF(AO7+(AO7*AP$4)&gt;$D7,$D7,AO7+(AO7*AP$4))),"")</f>
        <v>81.070831901649029</v>
      </c>
      <c r="AQ7" s="688">
        <f t="shared" ref="AQ7:AQ50" si="41">IFERROR(IF($D7="","",IF(AP7+(AP7*AQ$4)&gt;$D7,$D7,AP7+(AP7*AQ$4))),"")</f>
        <v>77.017290306566579</v>
      </c>
      <c r="AR7" s="688">
        <f t="shared" ref="AR7:AR50" si="42">IFERROR(IF($D7="","",IF(AQ7+(AQ7*AR$4)&gt;$D7,$D7,AQ7+(AQ7*AR$4))),"")</f>
        <v>80.868154821894905</v>
      </c>
      <c r="AS7" s="688">
        <f t="shared" ref="AS7:AS50" si="43">IFERROR(IF($D7="","",IF(AR7+(AR7*AS$4)&gt;$D7,$D7,AR7+(AR7*AS$4))),"")</f>
        <v>84.911562562989644</v>
      </c>
      <c r="AT7" s="688">
        <f t="shared" ref="AT7:AT50" si="44">IFERROR(IF($D7="","",IF(AS7+(AS7*AT$4)&gt;$D7,$D7,AS7+(AS7*AT$4))),"")</f>
        <v>89.157140691139119</v>
      </c>
      <c r="AU7" s="688">
        <f t="shared" ref="AU7:AU50" si="45">IFERROR(IF($D7="","",IF(AT7+(AT7*AU$4)&gt;$D7,$D7,AT7+(AT7*AU$4))),"")</f>
        <v>95.398140539518863</v>
      </c>
      <c r="AV7" s="688">
        <f t="shared" ref="AV7:AV50" si="46">IFERROR(IF($D7="","",IF(AU7+(AU7*AV$4)&gt;$D7,$D7,AU7+(AU7*AV$4))),"")</f>
        <v>85.858326485566977</v>
      </c>
      <c r="AW7" s="688">
        <f t="shared" ref="AW7:AW50" si="47">IFERROR(IF($D7="","",IF(AV7+(AV7*AW$4)&gt;$D7,$D7,AV7+(AV7*AW$4))),"")</f>
        <v>77.272493837010273</v>
      </c>
      <c r="AX7" s="688">
        <f t="shared" ref="AX7:AX50" si="48">IFERROR(IF($D7="","",IF(AW7+(AW7*AX$4)&gt;$D7,$D7,AW7+(AW7*AX$4))),"")</f>
        <v>82.681568405600999</v>
      </c>
      <c r="AY7" s="688">
        <f t="shared" ref="AY7:AY50" si="49">IFERROR(IF($D7="","",IF(AX7+(AX7*AY$4)&gt;$D7,$D7,AX7+(AX7*AY$4))),"")</f>
        <v>88.469278193993063</v>
      </c>
      <c r="AZ7" s="688">
        <f t="shared" ref="AZ7:AZ50" si="50">IFERROR(IF($D7="","",IF(AY7+(AY7*AZ$4)&gt;$D7,$D7,AY7+(AY7*AZ$4))),"")</f>
        <v>94.662127667572577</v>
      </c>
      <c r="BA7" s="688">
        <f t="shared" ref="BA7:BA50" si="51">IFERROR(IF($D7="","",IF(AZ7+(AZ7*BA$4)&gt;$D7,$D7,AZ7+(AZ7*BA$4))),"")</f>
        <v>102.23509788097839</v>
      </c>
      <c r="BB7" s="688">
        <f t="shared" ref="BB7:BB50" si="52">IFERROR(IF($D7="","",IF(BA7+(BA7*BB$4)&gt;$D7,$D7,BA7+(BA7*BB$4))),"")</f>
        <v>88.944535156451195</v>
      </c>
      <c r="BC7" s="688">
        <f t="shared" ref="BC7:BC50" si="53">IFERROR(IF($D7="","",IF(BB7+(BB7*BC$4)&gt;$D7,$D7,BB7+(BB7*BC$4))),"")</f>
        <v>84.497308398628633</v>
      </c>
      <c r="BD7" s="688">
        <f t="shared" ref="BD7:BD50" si="54">IFERROR(IF($D7="","",IF(BC7+(BC7*BD$4)&gt;$D7,$D7,BC7+(BC7*BD$4))),"")</f>
        <v>88.722173818560066</v>
      </c>
      <c r="BE7" s="688">
        <f t="shared" ref="BE7:BE50" si="55">IFERROR(IF($D7="","",IF(BD7+(BD7*BE$4)&gt;$D7,$D7,BD7+(BD7*BE$4))),"")</f>
        <v>93.158282509488075</v>
      </c>
      <c r="BF7" s="688">
        <f t="shared" ref="BF7:BF50" si="56">IFERROR(IF($D7="","",IF(BE7+(BE7*BF$4)&gt;$D7,$D7,BE7+(BE7*BF$4))),"")</f>
        <v>97.816196634962481</v>
      </c>
      <c r="BG7" s="688">
        <f t="shared" ref="BG7:BG50" si="57">IFERROR(IF($D7="","",IF(BF7+(BF7*BG$4)&gt;$D7,$D7,BF7+(BF7*BG$4))),"")</f>
        <v>104.66333039940986</v>
      </c>
      <c r="BH7" s="688">
        <f t="shared" ref="BH7:BH50" si="58">IFERROR(IF($D7="","",IF(BG7+(BG7*BH$4)&gt;$D7,$D7,BG7+(BG7*BH$4))),"")</f>
        <v>94.196997359468867</v>
      </c>
      <c r="BI7" s="688">
        <f t="shared" ref="BI7:BI50" si="59">IFERROR(IF($D7="","",IF(BH7+(BH7*BI$4)&gt;$D7,$D7,BH7+(BH7*BI$4))),"")</f>
        <v>84.777297623521974</v>
      </c>
      <c r="BJ7" s="688">
        <f t="shared" ref="BJ7:BJ50" si="60">IFERROR(IF($D7="","",IF(BI7+(BI7*BJ$4)&gt;$D7,$D7,BI7+(BI7*BJ$4))),"")</f>
        <v>90.711708457168513</v>
      </c>
      <c r="BK7" s="688">
        <f t="shared" ref="BK7:BK50" si="61">IFERROR(IF($D7="","",IF(BJ7+(BJ7*BK$4)&gt;$D7,$D7,BJ7+(BJ7*BK$4))),"")</f>
        <v>97.061528049170306</v>
      </c>
      <c r="BL7" s="688">
        <f t="shared" ref="BL7:BL50" si="62">IFERROR(IF($D7="","",IF(BK7+(BK7*BL$4)&gt;$D7,$D7,BK7+(BK7*BL$4))),"")</f>
        <v>103.85583501261223</v>
      </c>
      <c r="BM7" s="688">
        <f t="shared" ref="BM7:BM50" si="63">IFERROR(IF($D7="","",IF(BL7+(BL7*BM$4)&gt;$D7,$D7,BL7+(BL7*BM$4))),"")</f>
        <v>112.16430181362121</v>
      </c>
      <c r="BN7" s="488"/>
      <c r="BO7" s="1115"/>
      <c r="BP7" s="1115"/>
      <c r="BQ7" s="1115"/>
      <c r="BR7" s="1115"/>
      <c r="BS7" s="1115"/>
      <c r="BT7" s="1116"/>
      <c r="BU7" s="488"/>
      <c r="BV7" s="1117"/>
      <c r="BW7" s="488"/>
      <c r="BX7" s="665"/>
      <c r="BY7" s="665"/>
      <c r="BZ7" s="665"/>
      <c r="CA7" s="665"/>
      <c r="CB7" s="666"/>
    </row>
    <row r="8" spans="1:80" s="489" customFormat="1" ht="12.75" x14ac:dyDescent="0.2">
      <c r="A8" s="487"/>
      <c r="B8" s="1113" t="s">
        <v>972</v>
      </c>
      <c r="C8" s="574">
        <f t="shared" si="2"/>
        <v>5.6101602912371082E-2</v>
      </c>
      <c r="D8" s="1383">
        <f>F8*'Distribuição de Modelos'!$E$50</f>
        <v>50.381765132294305</v>
      </c>
      <c r="E8" s="692">
        <v>24</v>
      </c>
      <c r="F8" s="1465">
        <v>81</v>
      </c>
      <c r="G8" s="688">
        <f t="shared" si="3"/>
        <v>2.7206153171438925</v>
      </c>
      <c r="H8" s="688">
        <f t="shared" si="6"/>
        <v>5.441230634287785</v>
      </c>
      <c r="I8" s="688">
        <f t="shared" si="7"/>
        <v>8.1618459514316779</v>
      </c>
      <c r="J8" s="688">
        <f t="shared" si="8"/>
        <v>10.855255115404132</v>
      </c>
      <c r="K8" s="688">
        <f t="shared" si="9"/>
        <v>13.569068894255166</v>
      </c>
      <c r="L8" s="688">
        <f t="shared" si="10"/>
        <v>16.282882673106201</v>
      </c>
      <c r="M8" s="688">
        <f t="shared" si="11"/>
        <v>18.888143900803193</v>
      </c>
      <c r="N8" s="688">
        <f t="shared" si="12"/>
        <v>21.532484046915641</v>
      </c>
      <c r="O8" s="688">
        <f t="shared" si="13"/>
        <v>24.331706973014676</v>
      </c>
      <c r="P8" s="688">
        <f t="shared" si="14"/>
        <v>27.008194740046289</v>
      </c>
      <c r="Q8" s="688">
        <f t="shared" si="15"/>
        <v>29.709014214050917</v>
      </c>
      <c r="R8" s="688">
        <f t="shared" si="16"/>
        <v>22.28176066053819</v>
      </c>
      <c r="S8" s="688">
        <f t="shared" si="17"/>
        <v>21.16767262751128</v>
      </c>
      <c r="T8" s="688">
        <f t="shared" si="18"/>
        <v>23.284439890262409</v>
      </c>
      <c r="U8" s="688">
        <f t="shared" si="19"/>
        <v>25.612883879288649</v>
      </c>
      <c r="V8" s="688">
        <f t="shared" si="20"/>
        <v>28.174172267217514</v>
      </c>
      <c r="W8" s="688">
        <f t="shared" si="21"/>
        <v>30.991589493939266</v>
      </c>
      <c r="X8" s="688">
        <f t="shared" si="22"/>
        <v>29.442010019242304</v>
      </c>
      <c r="Y8" s="688">
        <f t="shared" si="23"/>
        <v>27.96990951828019</v>
      </c>
      <c r="Z8" s="688">
        <f t="shared" si="24"/>
        <v>29.927803184559803</v>
      </c>
      <c r="AA8" s="688">
        <f t="shared" si="25"/>
        <v>32.02274940747899</v>
      </c>
      <c r="AB8" s="688">
        <f t="shared" si="26"/>
        <v>34.264341866002518</v>
      </c>
      <c r="AC8" s="688">
        <f t="shared" si="27"/>
        <v>37.690776052602772</v>
      </c>
      <c r="AD8" s="688">
        <f t="shared" si="28"/>
        <v>32.037159644712354</v>
      </c>
      <c r="AE8" s="688">
        <f t="shared" si="29"/>
        <v>30.435301662476736</v>
      </c>
      <c r="AF8" s="688">
        <f t="shared" si="30"/>
        <v>31.957066745600571</v>
      </c>
      <c r="AG8" s="688">
        <f t="shared" si="31"/>
        <v>33.554920082880599</v>
      </c>
      <c r="AH8" s="688">
        <f t="shared" si="32"/>
        <v>35.232666087024626</v>
      </c>
      <c r="AI8" s="688">
        <f t="shared" si="33"/>
        <v>37.698952713116348</v>
      </c>
      <c r="AJ8" s="688">
        <f t="shared" si="34"/>
        <v>33.929057441804716</v>
      </c>
      <c r="AK8" s="688">
        <f t="shared" si="35"/>
        <v>30.536151697624245</v>
      </c>
      <c r="AL8" s="688">
        <f t="shared" si="36"/>
        <v>32.673682316457942</v>
      </c>
      <c r="AM8" s="688">
        <f t="shared" si="37"/>
        <v>34.960840078609998</v>
      </c>
      <c r="AN8" s="688">
        <f t="shared" si="38"/>
        <v>37.408098884112697</v>
      </c>
      <c r="AO8" s="688">
        <f t="shared" si="39"/>
        <v>40.400746794841709</v>
      </c>
      <c r="AP8" s="688">
        <f t="shared" si="40"/>
        <v>34.744642243563867</v>
      </c>
      <c r="AQ8" s="688">
        <f t="shared" si="41"/>
        <v>33.007410131385676</v>
      </c>
      <c r="AR8" s="688">
        <f t="shared" si="42"/>
        <v>34.657780637954957</v>
      </c>
      <c r="AS8" s="688">
        <f t="shared" si="43"/>
        <v>36.390669669852706</v>
      </c>
      <c r="AT8" s="688">
        <f t="shared" si="44"/>
        <v>38.21020315334534</v>
      </c>
      <c r="AU8" s="688">
        <f t="shared" si="45"/>
        <v>40.884917374079514</v>
      </c>
      <c r="AV8" s="688">
        <f t="shared" si="46"/>
        <v>36.796425636671565</v>
      </c>
      <c r="AW8" s="688">
        <f t="shared" si="47"/>
        <v>33.116783073004406</v>
      </c>
      <c r="AX8" s="688">
        <f t="shared" si="48"/>
        <v>35.434957888114717</v>
      </c>
      <c r="AY8" s="688">
        <f t="shared" si="49"/>
        <v>37.915404940282748</v>
      </c>
      <c r="AZ8" s="688">
        <f t="shared" si="50"/>
        <v>40.569483286102539</v>
      </c>
      <c r="BA8" s="688">
        <f t="shared" si="51"/>
        <v>43.815041948990739</v>
      </c>
      <c r="BB8" s="688">
        <f t="shared" si="52"/>
        <v>38.119086495621943</v>
      </c>
      <c r="BC8" s="688">
        <f t="shared" si="53"/>
        <v>36.213132170840844</v>
      </c>
      <c r="BD8" s="688">
        <f t="shared" si="54"/>
        <v>38.023788779382883</v>
      </c>
      <c r="BE8" s="688">
        <f t="shared" si="55"/>
        <v>39.924978218352024</v>
      </c>
      <c r="BF8" s="688">
        <f t="shared" si="56"/>
        <v>41.921227129269624</v>
      </c>
      <c r="BG8" s="688">
        <f t="shared" si="57"/>
        <v>44.855713028318497</v>
      </c>
      <c r="BH8" s="688">
        <f t="shared" si="58"/>
        <v>40.370141725486647</v>
      </c>
      <c r="BI8" s="688">
        <f t="shared" si="59"/>
        <v>36.333127552937981</v>
      </c>
      <c r="BJ8" s="688">
        <f t="shared" si="60"/>
        <v>38.87644648164364</v>
      </c>
      <c r="BK8" s="688">
        <f t="shared" si="61"/>
        <v>41.597797735358697</v>
      </c>
      <c r="BL8" s="688">
        <f t="shared" si="62"/>
        <v>44.509643576833803</v>
      </c>
      <c r="BM8" s="688">
        <f t="shared" si="63"/>
        <v>48.070415062980508</v>
      </c>
      <c r="BN8" s="488"/>
      <c r="BO8" s="1115"/>
      <c r="BP8" s="1115"/>
      <c r="BQ8" s="1115"/>
      <c r="BR8" s="1115"/>
      <c r="BS8" s="1115"/>
      <c r="BT8" s="1116"/>
      <c r="BU8" s="488"/>
      <c r="BV8" s="1117"/>
      <c r="BW8" s="488"/>
      <c r="BX8" s="665"/>
      <c r="BY8" s="665"/>
      <c r="BZ8" s="665"/>
      <c r="CA8" s="665"/>
      <c r="CB8" s="666"/>
    </row>
    <row r="9" spans="1:80" s="489" customFormat="1" ht="12.75" x14ac:dyDescent="0.2">
      <c r="A9" s="487"/>
      <c r="B9" s="1113" t="s">
        <v>944</v>
      </c>
      <c r="C9" s="574">
        <f t="shared" si="2"/>
        <v>5.5105972613771904E-2</v>
      </c>
      <c r="D9" s="1383">
        <f>F9*'Distribuição de Modelos'!$E$50</f>
        <v>41.673805726712573</v>
      </c>
      <c r="E9" s="692">
        <v>20</v>
      </c>
      <c r="F9" s="1465">
        <v>67</v>
      </c>
      <c r="G9" s="688">
        <f t="shared" si="3"/>
        <v>2.2503855092424789</v>
      </c>
      <c r="H9" s="688">
        <f t="shared" si="6"/>
        <v>4.5007710184849579</v>
      </c>
      <c r="I9" s="688">
        <f t="shared" si="7"/>
        <v>6.7511565277274368</v>
      </c>
      <c r="J9" s="688">
        <f t="shared" si="8"/>
        <v>8.9790381818774918</v>
      </c>
      <c r="K9" s="688">
        <f t="shared" si="9"/>
        <v>11.223797727346865</v>
      </c>
      <c r="L9" s="688">
        <f t="shared" si="10"/>
        <v>13.468557272816238</v>
      </c>
      <c r="M9" s="688">
        <f t="shared" si="11"/>
        <v>15.623526436466836</v>
      </c>
      <c r="N9" s="688">
        <f t="shared" si="12"/>
        <v>17.810820137572193</v>
      </c>
      <c r="O9" s="688">
        <f t="shared" si="13"/>
        <v>20.126226755456578</v>
      </c>
      <c r="P9" s="688">
        <f t="shared" si="14"/>
        <v>22.3401116985568</v>
      </c>
      <c r="Q9" s="688">
        <f t="shared" si="15"/>
        <v>24.574122868412481</v>
      </c>
      <c r="R9" s="688">
        <f t="shared" si="16"/>
        <v>18.430592151309362</v>
      </c>
      <c r="S9" s="688">
        <f t="shared" si="17"/>
        <v>17.509062543743894</v>
      </c>
      <c r="T9" s="688">
        <f t="shared" si="18"/>
        <v>19.259968798118283</v>
      </c>
      <c r="U9" s="688">
        <f t="shared" si="19"/>
        <v>21.185965677930113</v>
      </c>
      <c r="V9" s="688">
        <f t="shared" si="20"/>
        <v>23.304562245723126</v>
      </c>
      <c r="W9" s="688">
        <f t="shared" si="21"/>
        <v>25.635018470295439</v>
      </c>
      <c r="X9" s="688">
        <f t="shared" si="22"/>
        <v>24.353267546780668</v>
      </c>
      <c r="Y9" s="688">
        <f t="shared" si="23"/>
        <v>23.135604169441635</v>
      </c>
      <c r="Z9" s="688">
        <f t="shared" si="24"/>
        <v>24.75509646130255</v>
      </c>
      <c r="AA9" s="688">
        <f t="shared" si="25"/>
        <v>26.487953213593727</v>
      </c>
      <c r="AB9" s="688">
        <f t="shared" si="26"/>
        <v>28.342109938545288</v>
      </c>
      <c r="AC9" s="688">
        <f t="shared" si="27"/>
        <v>31.176320932399818</v>
      </c>
      <c r="AD9" s="688">
        <f t="shared" si="28"/>
        <v>26.499872792539847</v>
      </c>
      <c r="AE9" s="688">
        <f t="shared" si="29"/>
        <v>25.174879152912855</v>
      </c>
      <c r="AF9" s="688">
        <f t="shared" si="30"/>
        <v>26.433623110558496</v>
      </c>
      <c r="AG9" s="688">
        <f t="shared" si="31"/>
        <v>27.755304266086423</v>
      </c>
      <c r="AH9" s="688">
        <f t="shared" si="32"/>
        <v>29.143069479390743</v>
      </c>
      <c r="AI9" s="688">
        <f t="shared" si="33"/>
        <v>31.183084342948096</v>
      </c>
      <c r="AJ9" s="688">
        <f t="shared" si="34"/>
        <v>28.064775908653285</v>
      </c>
      <c r="AK9" s="688">
        <f t="shared" si="35"/>
        <v>25.258298317787958</v>
      </c>
      <c r="AL9" s="688">
        <f t="shared" si="36"/>
        <v>27.026379200033116</v>
      </c>
      <c r="AM9" s="688">
        <f t="shared" si="37"/>
        <v>28.918225744035436</v>
      </c>
      <c r="AN9" s="688">
        <f t="shared" si="38"/>
        <v>30.942501546117917</v>
      </c>
      <c r="AO9" s="688">
        <f t="shared" si="39"/>
        <v>33.41790166980735</v>
      </c>
      <c r="AP9" s="688">
        <f t="shared" si="40"/>
        <v>28.739395436034322</v>
      </c>
      <c r="AQ9" s="688">
        <f t="shared" si="41"/>
        <v>27.302425664232604</v>
      </c>
      <c r="AR9" s="688">
        <f t="shared" si="42"/>
        <v>28.667546947444237</v>
      </c>
      <c r="AS9" s="688">
        <f t="shared" si="43"/>
        <v>30.100924294816448</v>
      </c>
      <c r="AT9" s="688">
        <f t="shared" si="44"/>
        <v>31.60597050955727</v>
      </c>
      <c r="AU9" s="688">
        <f t="shared" si="45"/>
        <v>33.818388445226276</v>
      </c>
      <c r="AV9" s="688">
        <f t="shared" si="46"/>
        <v>30.43654960070365</v>
      </c>
      <c r="AW9" s="688">
        <f t="shared" si="47"/>
        <v>27.392894640633283</v>
      </c>
      <c r="AX9" s="688">
        <f t="shared" si="48"/>
        <v>29.310397265477615</v>
      </c>
      <c r="AY9" s="688">
        <f t="shared" si="49"/>
        <v>31.362125074061048</v>
      </c>
      <c r="AZ9" s="688">
        <f t="shared" si="50"/>
        <v>33.557473829245325</v>
      </c>
      <c r="BA9" s="688">
        <f t="shared" si="51"/>
        <v>36.24207173558495</v>
      </c>
      <c r="BB9" s="688">
        <f t="shared" si="52"/>
        <v>31.530602409958906</v>
      </c>
      <c r="BC9" s="688">
        <f t="shared" si="53"/>
        <v>29.95407228946096</v>
      </c>
      <c r="BD9" s="688">
        <f t="shared" si="54"/>
        <v>31.451775903934006</v>
      </c>
      <c r="BE9" s="688">
        <f t="shared" si="55"/>
        <v>33.024364699130707</v>
      </c>
      <c r="BF9" s="688">
        <f t="shared" si="56"/>
        <v>34.675582934087245</v>
      </c>
      <c r="BG9" s="688">
        <f t="shared" si="57"/>
        <v>37.102873739473353</v>
      </c>
      <c r="BH9" s="688">
        <f t="shared" si="58"/>
        <v>33.392586365526014</v>
      </c>
      <c r="BI9" s="688">
        <f t="shared" si="59"/>
        <v>30.053327728973414</v>
      </c>
      <c r="BJ9" s="688">
        <f t="shared" si="60"/>
        <v>32.157060670001556</v>
      </c>
      <c r="BK9" s="688">
        <f t="shared" si="61"/>
        <v>34.408054916901662</v>
      </c>
      <c r="BL9" s="688">
        <f t="shared" si="62"/>
        <v>36.816618761084776</v>
      </c>
      <c r="BM9" s="688">
        <f t="shared" si="63"/>
        <v>39.761948261971554</v>
      </c>
      <c r="BN9" s="488"/>
      <c r="BO9" s="1115"/>
      <c r="BP9" s="1115"/>
      <c r="BQ9" s="1115"/>
      <c r="BR9" s="1115"/>
      <c r="BS9" s="1115"/>
      <c r="BT9" s="1116"/>
      <c r="BU9" s="488"/>
      <c r="BV9" s="1117"/>
      <c r="BW9" s="488"/>
      <c r="BX9" s="665"/>
      <c r="BY9" s="665"/>
      <c r="BZ9" s="665"/>
      <c r="CA9" s="665"/>
      <c r="CB9" s="666"/>
    </row>
    <row r="10" spans="1:80" s="489" customFormat="1" ht="12.75" x14ac:dyDescent="0.2">
      <c r="A10" s="487"/>
      <c r="B10" s="1113" t="s">
        <v>941</v>
      </c>
      <c r="C10" s="574">
        <f t="shared" si="2"/>
        <v>4.9088902548324674E-2</v>
      </c>
      <c r="D10" s="1383">
        <f>F10*'Distribuição de Modelos'!$E$50</f>
        <v>33.587843421529541</v>
      </c>
      <c r="E10" s="692">
        <v>16</v>
      </c>
      <c r="F10" s="1465">
        <v>54</v>
      </c>
      <c r="G10" s="688">
        <f t="shared" si="3"/>
        <v>1.8137435447625951</v>
      </c>
      <c r="H10" s="688">
        <f t="shared" si="6"/>
        <v>3.6274870895251903</v>
      </c>
      <c r="I10" s="688">
        <f t="shared" si="7"/>
        <v>5.4412306342877859</v>
      </c>
      <c r="J10" s="688">
        <f t="shared" si="8"/>
        <v>7.2368367436027548</v>
      </c>
      <c r="K10" s="688">
        <f t="shared" si="9"/>
        <v>9.0460459295034426</v>
      </c>
      <c r="L10" s="688">
        <f t="shared" si="10"/>
        <v>10.85525511540413</v>
      </c>
      <c r="M10" s="688">
        <f t="shared" si="11"/>
        <v>12.592095933868791</v>
      </c>
      <c r="N10" s="688">
        <f t="shared" si="12"/>
        <v>14.354989364610422</v>
      </c>
      <c r="O10" s="688">
        <f t="shared" si="13"/>
        <v>16.221137982009775</v>
      </c>
      <c r="P10" s="688">
        <f t="shared" si="14"/>
        <v>18.00546316003085</v>
      </c>
      <c r="Q10" s="688">
        <f t="shared" si="15"/>
        <v>19.806009476033935</v>
      </c>
      <c r="R10" s="688">
        <f t="shared" si="16"/>
        <v>14.854507107025452</v>
      </c>
      <c r="S10" s="688">
        <f t="shared" si="17"/>
        <v>14.111781751674179</v>
      </c>
      <c r="T10" s="688">
        <f t="shared" si="18"/>
        <v>15.522959926841597</v>
      </c>
      <c r="U10" s="688">
        <f t="shared" si="19"/>
        <v>17.075255919525759</v>
      </c>
      <c r="V10" s="688">
        <f t="shared" si="20"/>
        <v>18.782781511478333</v>
      </c>
      <c r="W10" s="688">
        <f t="shared" si="21"/>
        <v>20.661059662626165</v>
      </c>
      <c r="X10" s="688">
        <f t="shared" si="22"/>
        <v>19.628006679494856</v>
      </c>
      <c r="Y10" s="688">
        <f t="shared" si="23"/>
        <v>18.646606345520112</v>
      </c>
      <c r="Z10" s="688">
        <f t="shared" si="24"/>
        <v>19.95186878970652</v>
      </c>
      <c r="AA10" s="688">
        <f t="shared" si="25"/>
        <v>21.348499604985975</v>
      </c>
      <c r="AB10" s="688">
        <f t="shared" si="26"/>
        <v>22.842894577334992</v>
      </c>
      <c r="AC10" s="688">
        <f t="shared" si="27"/>
        <v>25.127184035068492</v>
      </c>
      <c r="AD10" s="688">
        <f t="shared" si="28"/>
        <v>21.358106429808217</v>
      </c>
      <c r="AE10" s="688">
        <f t="shared" si="29"/>
        <v>20.290201108317806</v>
      </c>
      <c r="AF10" s="688">
        <f t="shared" si="30"/>
        <v>21.304711163733696</v>
      </c>
      <c r="AG10" s="688">
        <f t="shared" si="31"/>
        <v>22.369946721920382</v>
      </c>
      <c r="AH10" s="688">
        <f t="shared" si="32"/>
        <v>23.488444058016402</v>
      </c>
      <c r="AI10" s="688">
        <f t="shared" si="33"/>
        <v>25.13263514207755</v>
      </c>
      <c r="AJ10" s="688">
        <f t="shared" si="34"/>
        <v>22.619371627869796</v>
      </c>
      <c r="AK10" s="688">
        <f t="shared" si="35"/>
        <v>20.357434465082818</v>
      </c>
      <c r="AL10" s="688">
        <f t="shared" si="36"/>
        <v>21.782454877638614</v>
      </c>
      <c r="AM10" s="688">
        <f t="shared" si="37"/>
        <v>23.307226719073316</v>
      </c>
      <c r="AN10" s="688">
        <f t="shared" si="38"/>
        <v>24.938732589408449</v>
      </c>
      <c r="AO10" s="688">
        <f t="shared" si="39"/>
        <v>26.933831196561126</v>
      </c>
      <c r="AP10" s="688">
        <f t="shared" si="40"/>
        <v>23.163094829042567</v>
      </c>
      <c r="AQ10" s="688">
        <f t="shared" si="41"/>
        <v>22.004940087590438</v>
      </c>
      <c r="AR10" s="688">
        <f t="shared" si="42"/>
        <v>23.10518709196996</v>
      </c>
      <c r="AS10" s="688">
        <f t="shared" si="43"/>
        <v>24.260446446568459</v>
      </c>
      <c r="AT10" s="688">
        <f t="shared" si="44"/>
        <v>25.473468768896883</v>
      </c>
      <c r="AU10" s="688">
        <f t="shared" si="45"/>
        <v>27.256611582719664</v>
      </c>
      <c r="AV10" s="688">
        <f t="shared" si="46"/>
        <v>24.530950424447695</v>
      </c>
      <c r="AW10" s="688">
        <f t="shared" si="47"/>
        <v>22.077855382002927</v>
      </c>
      <c r="AX10" s="688">
        <f t="shared" si="48"/>
        <v>23.62330525874313</v>
      </c>
      <c r="AY10" s="688">
        <f t="shared" si="49"/>
        <v>25.27693662685515</v>
      </c>
      <c r="AZ10" s="688">
        <f t="shared" si="50"/>
        <v>27.046322190735012</v>
      </c>
      <c r="BA10" s="688">
        <f t="shared" si="51"/>
        <v>29.210027965993813</v>
      </c>
      <c r="BB10" s="688">
        <f t="shared" si="52"/>
        <v>25.412724330414619</v>
      </c>
      <c r="BC10" s="688">
        <f t="shared" si="53"/>
        <v>24.142088113893887</v>
      </c>
      <c r="BD10" s="688">
        <f t="shared" si="54"/>
        <v>25.349192519588581</v>
      </c>
      <c r="BE10" s="688">
        <f t="shared" si="55"/>
        <v>26.616652145568011</v>
      </c>
      <c r="BF10" s="688">
        <f t="shared" si="56"/>
        <v>27.94748475284641</v>
      </c>
      <c r="BG10" s="688">
        <f t="shared" si="57"/>
        <v>29.903808685545659</v>
      </c>
      <c r="BH10" s="688">
        <f t="shared" si="58"/>
        <v>26.913427816991092</v>
      </c>
      <c r="BI10" s="688">
        <f t="shared" si="59"/>
        <v>24.222085035291983</v>
      </c>
      <c r="BJ10" s="688">
        <f t="shared" si="60"/>
        <v>25.917630987762422</v>
      </c>
      <c r="BK10" s="688">
        <f t="shared" si="61"/>
        <v>27.731865156905791</v>
      </c>
      <c r="BL10" s="688">
        <f t="shared" si="62"/>
        <v>29.673095717889197</v>
      </c>
      <c r="BM10" s="688">
        <f t="shared" si="63"/>
        <v>32.046943375320332</v>
      </c>
      <c r="BN10" s="488"/>
      <c r="BO10" s="1115"/>
      <c r="BP10" s="1115"/>
      <c r="BQ10" s="1115"/>
      <c r="BR10" s="1115"/>
      <c r="BS10" s="1115"/>
      <c r="BT10" s="1116"/>
      <c r="BU10" s="488"/>
      <c r="BV10" s="1117"/>
      <c r="BW10" s="488"/>
      <c r="BX10" s="665"/>
      <c r="BY10" s="665"/>
      <c r="BZ10" s="665"/>
      <c r="CA10" s="665"/>
      <c r="CB10" s="666"/>
    </row>
    <row r="11" spans="1:80" s="489" customFormat="1" ht="12.75" x14ac:dyDescent="0.2">
      <c r="A11" s="487"/>
      <c r="B11" s="1113" t="s">
        <v>942</v>
      </c>
      <c r="C11" s="574">
        <f t="shared" si="2"/>
        <v>4.1210436707235537E-2</v>
      </c>
      <c r="D11" s="1383">
        <f>F11*'Distribuição de Modelos'!$E$50</f>
        <v>21.147901413555637</v>
      </c>
      <c r="E11" s="692">
        <v>10</v>
      </c>
      <c r="F11" s="1465">
        <v>34</v>
      </c>
      <c r="G11" s="688">
        <f t="shared" si="3"/>
        <v>1.1419866763320043</v>
      </c>
      <c r="H11" s="688">
        <f t="shared" si="6"/>
        <v>2.2839733526640087</v>
      </c>
      <c r="I11" s="688">
        <f t="shared" si="7"/>
        <v>3.425960028996013</v>
      </c>
      <c r="J11" s="688">
        <f t="shared" si="8"/>
        <v>4.5565268385646975</v>
      </c>
      <c r="K11" s="688">
        <f t="shared" si="9"/>
        <v>5.6956585482058717</v>
      </c>
      <c r="L11" s="688">
        <f t="shared" si="10"/>
        <v>6.8347902578470459</v>
      </c>
      <c r="M11" s="688">
        <f t="shared" si="11"/>
        <v>7.9283566991025731</v>
      </c>
      <c r="N11" s="688">
        <f t="shared" si="12"/>
        <v>9.0383266369769331</v>
      </c>
      <c r="O11" s="688">
        <f t="shared" si="13"/>
        <v>10.213309099783935</v>
      </c>
      <c r="P11" s="688">
        <f t="shared" si="14"/>
        <v>11.336773100760167</v>
      </c>
      <c r="Q11" s="688">
        <f t="shared" si="15"/>
        <v>12.470450410836184</v>
      </c>
      <c r="R11" s="688">
        <f t="shared" si="16"/>
        <v>9.3528378081271377</v>
      </c>
      <c r="S11" s="688">
        <f t="shared" si="17"/>
        <v>8.8851959177207807</v>
      </c>
      <c r="T11" s="688">
        <f t="shared" si="18"/>
        <v>9.7737155094928596</v>
      </c>
      <c r="U11" s="688">
        <f t="shared" si="19"/>
        <v>10.751087060442146</v>
      </c>
      <c r="V11" s="688">
        <f t="shared" si="20"/>
        <v>11.826195766486361</v>
      </c>
      <c r="W11" s="688">
        <f t="shared" si="21"/>
        <v>13.008815343134996</v>
      </c>
      <c r="X11" s="688">
        <f t="shared" si="22"/>
        <v>12.358374575978246</v>
      </c>
      <c r="Y11" s="688">
        <f t="shared" si="23"/>
        <v>11.740455847179334</v>
      </c>
      <c r="Z11" s="688">
        <f t="shared" si="24"/>
        <v>12.562287756481886</v>
      </c>
      <c r="AA11" s="688">
        <f t="shared" si="25"/>
        <v>13.441647899435619</v>
      </c>
      <c r="AB11" s="688">
        <f t="shared" si="26"/>
        <v>14.382563252396112</v>
      </c>
      <c r="AC11" s="688">
        <f t="shared" si="27"/>
        <v>15.820819577635724</v>
      </c>
      <c r="AD11" s="688">
        <f t="shared" si="28"/>
        <v>13.447696640990365</v>
      </c>
      <c r="AE11" s="688">
        <f t="shared" si="29"/>
        <v>12.775311808940847</v>
      </c>
      <c r="AF11" s="688">
        <f t="shared" si="30"/>
        <v>13.414077399387889</v>
      </c>
      <c r="AG11" s="688">
        <f t="shared" si="31"/>
        <v>14.084781269357283</v>
      </c>
      <c r="AH11" s="688">
        <f t="shared" si="32"/>
        <v>14.789020332825146</v>
      </c>
      <c r="AI11" s="688">
        <f t="shared" si="33"/>
        <v>15.824251756122907</v>
      </c>
      <c r="AJ11" s="688">
        <f t="shared" si="34"/>
        <v>14.241826580510615</v>
      </c>
      <c r="AK11" s="688">
        <f t="shared" si="35"/>
        <v>12.817643922459553</v>
      </c>
      <c r="AL11" s="688">
        <f t="shared" si="36"/>
        <v>13.714878997031722</v>
      </c>
      <c r="AM11" s="688">
        <f t="shared" si="37"/>
        <v>14.674920526823943</v>
      </c>
      <c r="AN11" s="688">
        <f t="shared" si="38"/>
        <v>15.70216496370162</v>
      </c>
      <c r="AO11" s="688">
        <f t="shared" si="39"/>
        <v>16.958338160797748</v>
      </c>
      <c r="AP11" s="688">
        <f t="shared" si="40"/>
        <v>14.584170818286063</v>
      </c>
      <c r="AQ11" s="688">
        <f t="shared" si="41"/>
        <v>13.85496227737176</v>
      </c>
      <c r="AR11" s="688">
        <f t="shared" si="42"/>
        <v>14.547710391240347</v>
      </c>
      <c r="AS11" s="688">
        <f t="shared" si="43"/>
        <v>15.275095910802364</v>
      </c>
      <c r="AT11" s="688">
        <f t="shared" si="44"/>
        <v>16.038850706342483</v>
      </c>
      <c r="AU11" s="688">
        <f t="shared" si="45"/>
        <v>17.161570255786458</v>
      </c>
      <c r="AV11" s="688">
        <f t="shared" si="46"/>
        <v>15.445413230207812</v>
      </c>
      <c r="AW11" s="688">
        <f t="shared" si="47"/>
        <v>13.900871907187032</v>
      </c>
      <c r="AX11" s="688">
        <f t="shared" si="48"/>
        <v>14.873932940690125</v>
      </c>
      <c r="AY11" s="688">
        <f t="shared" si="49"/>
        <v>15.915108246538434</v>
      </c>
      <c r="AZ11" s="688">
        <f t="shared" si="50"/>
        <v>17.029165823796124</v>
      </c>
      <c r="BA11" s="688">
        <f t="shared" si="51"/>
        <v>18.391499089699813</v>
      </c>
      <c r="BB11" s="688">
        <f t="shared" si="52"/>
        <v>16.000604208038837</v>
      </c>
      <c r="BC11" s="688">
        <f t="shared" si="53"/>
        <v>15.200573997636894</v>
      </c>
      <c r="BD11" s="688">
        <f t="shared" si="54"/>
        <v>15.960602697518739</v>
      </c>
      <c r="BE11" s="688">
        <f t="shared" si="55"/>
        <v>16.758632832394678</v>
      </c>
      <c r="BF11" s="688">
        <f t="shared" si="56"/>
        <v>17.596564474014411</v>
      </c>
      <c r="BG11" s="688">
        <f t="shared" si="57"/>
        <v>18.828323987195418</v>
      </c>
      <c r="BH11" s="688">
        <f t="shared" si="58"/>
        <v>16.945491588475875</v>
      </c>
      <c r="BI11" s="688">
        <f t="shared" si="59"/>
        <v>15.250942429628287</v>
      </c>
      <c r="BJ11" s="688">
        <f t="shared" si="60"/>
        <v>16.318508399702267</v>
      </c>
      <c r="BK11" s="688">
        <f t="shared" si="61"/>
        <v>17.460803987681427</v>
      </c>
      <c r="BL11" s="688">
        <f t="shared" si="62"/>
        <v>18.683060266819126</v>
      </c>
      <c r="BM11" s="688">
        <f t="shared" si="63"/>
        <v>20.177705088164657</v>
      </c>
      <c r="BN11" s="488"/>
      <c r="BO11" s="1115"/>
      <c r="BP11" s="1115"/>
      <c r="BQ11" s="1115"/>
      <c r="BR11" s="1115"/>
      <c r="BS11" s="1115"/>
      <c r="BT11" s="1116"/>
      <c r="BU11" s="488"/>
      <c r="BV11" s="1117"/>
      <c r="BW11" s="488"/>
      <c r="BX11" s="665"/>
      <c r="BY11" s="665"/>
      <c r="BZ11" s="665"/>
      <c r="CA11" s="665"/>
      <c r="CB11" s="666"/>
    </row>
    <row r="12" spans="1:80" s="489" customFormat="1" ht="12.75" x14ac:dyDescent="0.2">
      <c r="A12" s="487"/>
      <c r="B12" s="1113" t="s">
        <v>939</v>
      </c>
      <c r="C12" s="574">
        <f t="shared" si="2"/>
        <v>1.5194184122100491E-2</v>
      </c>
      <c r="D12" s="1383">
        <f>F12*'Distribuição de Modelos'!$E$50</f>
        <v>16.793921710764771</v>
      </c>
      <c r="E12" s="692">
        <v>8</v>
      </c>
      <c r="F12" s="1465">
        <v>27</v>
      </c>
      <c r="G12" s="688">
        <f t="shared" si="3"/>
        <v>0.90687177238129757</v>
      </c>
      <c r="H12" s="688">
        <f t="shared" si="6"/>
        <v>1.8137435447625951</v>
      </c>
      <c r="I12" s="688">
        <f t="shared" si="7"/>
        <v>2.7206153171438929</v>
      </c>
      <c r="J12" s="688">
        <f t="shared" si="8"/>
        <v>3.6184183718013774</v>
      </c>
      <c r="K12" s="688">
        <f t="shared" si="9"/>
        <v>4.5230229647517213</v>
      </c>
      <c r="L12" s="688">
        <f t="shared" si="10"/>
        <v>5.4276275577020652</v>
      </c>
      <c r="M12" s="688">
        <f t="shared" si="11"/>
        <v>6.2960479669343954</v>
      </c>
      <c r="N12" s="688">
        <f t="shared" si="12"/>
        <v>7.1774946823052108</v>
      </c>
      <c r="O12" s="688">
        <f t="shared" si="13"/>
        <v>8.1105689910048877</v>
      </c>
      <c r="P12" s="688">
        <f t="shared" si="14"/>
        <v>9.0027315800154248</v>
      </c>
      <c r="Q12" s="688">
        <f t="shared" si="15"/>
        <v>9.9030047380169677</v>
      </c>
      <c r="R12" s="688">
        <f t="shared" si="16"/>
        <v>7.4272535535127258</v>
      </c>
      <c r="S12" s="688">
        <f t="shared" si="17"/>
        <v>7.0558908758370897</v>
      </c>
      <c r="T12" s="688">
        <f t="shared" si="18"/>
        <v>7.7614799634207987</v>
      </c>
      <c r="U12" s="688">
        <f t="shared" si="19"/>
        <v>8.5376279597628795</v>
      </c>
      <c r="V12" s="688">
        <f t="shared" si="20"/>
        <v>9.3913907557391667</v>
      </c>
      <c r="W12" s="688">
        <f t="shared" si="21"/>
        <v>10.330529831313083</v>
      </c>
      <c r="X12" s="688">
        <f t="shared" si="22"/>
        <v>9.814003339747428</v>
      </c>
      <c r="Y12" s="688">
        <f t="shared" si="23"/>
        <v>9.3233031727600562</v>
      </c>
      <c r="Z12" s="688">
        <f t="shared" si="24"/>
        <v>9.9759343948532599</v>
      </c>
      <c r="AA12" s="688">
        <f t="shared" si="25"/>
        <v>10.674249802492987</v>
      </c>
      <c r="AB12" s="688">
        <f t="shared" si="26"/>
        <v>11.421447288667496</v>
      </c>
      <c r="AC12" s="688">
        <f t="shared" si="27"/>
        <v>12.563592017534246</v>
      </c>
      <c r="AD12" s="688">
        <f t="shared" si="28"/>
        <v>10.679053214904108</v>
      </c>
      <c r="AE12" s="688">
        <f t="shared" si="29"/>
        <v>10.145100554158903</v>
      </c>
      <c r="AF12" s="688">
        <f t="shared" si="30"/>
        <v>10.652355581866848</v>
      </c>
      <c r="AG12" s="688">
        <f t="shared" si="31"/>
        <v>11.184973360960191</v>
      </c>
      <c r="AH12" s="688">
        <f t="shared" si="32"/>
        <v>11.744222029008201</v>
      </c>
      <c r="AI12" s="688">
        <f t="shared" si="33"/>
        <v>12.566317571038775</v>
      </c>
      <c r="AJ12" s="688">
        <f t="shared" si="34"/>
        <v>11.309685813934898</v>
      </c>
      <c r="AK12" s="688">
        <f t="shared" si="35"/>
        <v>10.178717232541409</v>
      </c>
      <c r="AL12" s="688">
        <f t="shared" si="36"/>
        <v>10.891227438819307</v>
      </c>
      <c r="AM12" s="688">
        <f t="shared" si="37"/>
        <v>11.653613359536658</v>
      </c>
      <c r="AN12" s="688">
        <f t="shared" si="38"/>
        <v>12.469366294704225</v>
      </c>
      <c r="AO12" s="688">
        <f t="shared" si="39"/>
        <v>13.466915598280563</v>
      </c>
      <c r="AP12" s="688">
        <f t="shared" si="40"/>
        <v>11.581547414521284</v>
      </c>
      <c r="AQ12" s="688">
        <f t="shared" si="41"/>
        <v>11.002470043795219</v>
      </c>
      <c r="AR12" s="688">
        <f t="shared" si="42"/>
        <v>11.55259354598498</v>
      </c>
      <c r="AS12" s="688">
        <f t="shared" si="43"/>
        <v>12.130223223284229</v>
      </c>
      <c r="AT12" s="688">
        <f t="shared" si="44"/>
        <v>12.736734384448441</v>
      </c>
      <c r="AU12" s="688">
        <f t="shared" si="45"/>
        <v>13.628305791359832</v>
      </c>
      <c r="AV12" s="688">
        <f t="shared" si="46"/>
        <v>12.265475212223848</v>
      </c>
      <c r="AW12" s="688">
        <f t="shared" si="47"/>
        <v>11.038927691001463</v>
      </c>
      <c r="AX12" s="688">
        <f t="shared" si="48"/>
        <v>11.811652629371565</v>
      </c>
      <c r="AY12" s="688">
        <f t="shared" si="49"/>
        <v>12.638468313427575</v>
      </c>
      <c r="AZ12" s="688">
        <f t="shared" si="50"/>
        <v>13.523161095367506</v>
      </c>
      <c r="BA12" s="688">
        <f t="shared" si="51"/>
        <v>14.605013982996907</v>
      </c>
      <c r="BB12" s="688">
        <f t="shared" si="52"/>
        <v>12.70636216520731</v>
      </c>
      <c r="BC12" s="688">
        <f t="shared" si="53"/>
        <v>12.071044056946944</v>
      </c>
      <c r="BD12" s="688">
        <f t="shared" si="54"/>
        <v>12.67459625979429</v>
      </c>
      <c r="BE12" s="688">
        <f t="shared" si="55"/>
        <v>13.308326072784006</v>
      </c>
      <c r="BF12" s="688">
        <f t="shared" si="56"/>
        <v>13.973742376423205</v>
      </c>
      <c r="BG12" s="688">
        <f t="shared" si="57"/>
        <v>14.95190434277283</v>
      </c>
      <c r="BH12" s="688">
        <f t="shared" si="58"/>
        <v>13.456713908495546</v>
      </c>
      <c r="BI12" s="688">
        <f t="shared" si="59"/>
        <v>12.111042517645991</v>
      </c>
      <c r="BJ12" s="688">
        <f t="shared" si="60"/>
        <v>12.958815493881211</v>
      </c>
      <c r="BK12" s="688">
        <f t="shared" si="61"/>
        <v>13.865932578452895</v>
      </c>
      <c r="BL12" s="688">
        <f t="shared" si="62"/>
        <v>14.836547858944598</v>
      </c>
      <c r="BM12" s="688">
        <f t="shared" si="63"/>
        <v>16.023471687660166</v>
      </c>
      <c r="BN12" s="488"/>
      <c r="BO12" s="1115"/>
      <c r="BP12" s="1115"/>
      <c r="BQ12" s="1115"/>
      <c r="BR12" s="1115"/>
      <c r="BS12" s="1115"/>
      <c r="BT12" s="1116"/>
      <c r="BU12" s="488"/>
      <c r="BV12" s="1117"/>
      <c r="BW12" s="488"/>
      <c r="BX12" s="665"/>
      <c r="BY12" s="665"/>
      <c r="BZ12" s="665"/>
      <c r="CA12" s="665"/>
      <c r="CB12" s="666"/>
    </row>
    <row r="13" spans="1:80" s="489" customFormat="1" ht="12.75" x14ac:dyDescent="0.2">
      <c r="A13" s="487"/>
      <c r="B13" s="1113" t="s">
        <v>968</v>
      </c>
      <c r="C13" s="574">
        <f t="shared" si="2"/>
        <v>1.8700534304123686E-2</v>
      </c>
      <c r="D13" s="1383">
        <f>F13*'Distribuição de Modelos'!$E$50</f>
        <v>16.793921710764771</v>
      </c>
      <c r="E13" s="692">
        <v>8</v>
      </c>
      <c r="F13" s="1465">
        <v>27</v>
      </c>
      <c r="G13" s="688">
        <f t="shared" si="3"/>
        <v>0.90687177238129757</v>
      </c>
      <c r="H13" s="688">
        <f t="shared" si="6"/>
        <v>1.8137435447625951</v>
      </c>
      <c r="I13" s="688">
        <f t="shared" si="7"/>
        <v>2.7206153171438929</v>
      </c>
      <c r="J13" s="688">
        <f t="shared" si="8"/>
        <v>3.6184183718013774</v>
      </c>
      <c r="K13" s="688">
        <f t="shared" si="9"/>
        <v>4.5230229647517213</v>
      </c>
      <c r="L13" s="688">
        <f t="shared" si="10"/>
        <v>5.4276275577020652</v>
      </c>
      <c r="M13" s="688">
        <f t="shared" si="11"/>
        <v>6.2960479669343954</v>
      </c>
      <c r="N13" s="688">
        <f t="shared" si="12"/>
        <v>7.1774946823052108</v>
      </c>
      <c r="O13" s="688">
        <f t="shared" si="13"/>
        <v>8.1105689910048877</v>
      </c>
      <c r="P13" s="688">
        <f t="shared" si="14"/>
        <v>9.0027315800154248</v>
      </c>
      <c r="Q13" s="688">
        <f t="shared" si="15"/>
        <v>9.9030047380169677</v>
      </c>
      <c r="R13" s="688">
        <f t="shared" si="16"/>
        <v>7.4272535535127258</v>
      </c>
      <c r="S13" s="688">
        <f t="shared" si="17"/>
        <v>7.0558908758370897</v>
      </c>
      <c r="T13" s="688">
        <f t="shared" si="18"/>
        <v>7.7614799634207987</v>
      </c>
      <c r="U13" s="688">
        <f t="shared" si="19"/>
        <v>8.5376279597628795</v>
      </c>
      <c r="V13" s="688">
        <f t="shared" si="20"/>
        <v>9.3913907557391667</v>
      </c>
      <c r="W13" s="688">
        <f t="shared" si="21"/>
        <v>10.330529831313083</v>
      </c>
      <c r="X13" s="688">
        <f t="shared" si="22"/>
        <v>9.814003339747428</v>
      </c>
      <c r="Y13" s="688">
        <f t="shared" si="23"/>
        <v>9.3233031727600562</v>
      </c>
      <c r="Z13" s="688">
        <f t="shared" si="24"/>
        <v>9.9759343948532599</v>
      </c>
      <c r="AA13" s="688">
        <f t="shared" si="25"/>
        <v>10.674249802492987</v>
      </c>
      <c r="AB13" s="688">
        <f t="shared" si="26"/>
        <v>11.421447288667496</v>
      </c>
      <c r="AC13" s="688">
        <f t="shared" si="27"/>
        <v>12.563592017534246</v>
      </c>
      <c r="AD13" s="688">
        <f t="shared" si="28"/>
        <v>10.679053214904108</v>
      </c>
      <c r="AE13" s="688">
        <f t="shared" si="29"/>
        <v>10.145100554158903</v>
      </c>
      <c r="AF13" s="688">
        <f t="shared" si="30"/>
        <v>10.652355581866848</v>
      </c>
      <c r="AG13" s="688">
        <f t="shared" si="31"/>
        <v>11.184973360960191</v>
      </c>
      <c r="AH13" s="688">
        <f t="shared" si="32"/>
        <v>11.744222029008201</v>
      </c>
      <c r="AI13" s="688">
        <f t="shared" si="33"/>
        <v>12.566317571038775</v>
      </c>
      <c r="AJ13" s="688">
        <f t="shared" si="34"/>
        <v>11.309685813934898</v>
      </c>
      <c r="AK13" s="688">
        <f t="shared" si="35"/>
        <v>10.178717232541409</v>
      </c>
      <c r="AL13" s="688">
        <f t="shared" si="36"/>
        <v>10.891227438819307</v>
      </c>
      <c r="AM13" s="688">
        <f t="shared" si="37"/>
        <v>11.653613359536658</v>
      </c>
      <c r="AN13" s="688">
        <f t="shared" si="38"/>
        <v>12.469366294704225</v>
      </c>
      <c r="AO13" s="688">
        <f t="shared" si="39"/>
        <v>13.466915598280563</v>
      </c>
      <c r="AP13" s="688">
        <f t="shared" si="40"/>
        <v>11.581547414521284</v>
      </c>
      <c r="AQ13" s="688">
        <f t="shared" si="41"/>
        <v>11.002470043795219</v>
      </c>
      <c r="AR13" s="688">
        <f t="shared" si="42"/>
        <v>11.55259354598498</v>
      </c>
      <c r="AS13" s="688">
        <f t="shared" si="43"/>
        <v>12.130223223284229</v>
      </c>
      <c r="AT13" s="688">
        <f t="shared" si="44"/>
        <v>12.736734384448441</v>
      </c>
      <c r="AU13" s="688">
        <f t="shared" si="45"/>
        <v>13.628305791359832</v>
      </c>
      <c r="AV13" s="688">
        <f t="shared" si="46"/>
        <v>12.265475212223848</v>
      </c>
      <c r="AW13" s="688">
        <f t="shared" si="47"/>
        <v>11.038927691001463</v>
      </c>
      <c r="AX13" s="688">
        <f t="shared" si="48"/>
        <v>11.811652629371565</v>
      </c>
      <c r="AY13" s="688">
        <f t="shared" si="49"/>
        <v>12.638468313427575</v>
      </c>
      <c r="AZ13" s="688">
        <f t="shared" si="50"/>
        <v>13.523161095367506</v>
      </c>
      <c r="BA13" s="688">
        <f t="shared" si="51"/>
        <v>14.605013982996907</v>
      </c>
      <c r="BB13" s="688">
        <f t="shared" si="52"/>
        <v>12.70636216520731</v>
      </c>
      <c r="BC13" s="688">
        <f t="shared" si="53"/>
        <v>12.071044056946944</v>
      </c>
      <c r="BD13" s="688">
        <f t="shared" si="54"/>
        <v>12.67459625979429</v>
      </c>
      <c r="BE13" s="688">
        <f t="shared" si="55"/>
        <v>13.308326072784006</v>
      </c>
      <c r="BF13" s="688">
        <f t="shared" si="56"/>
        <v>13.973742376423205</v>
      </c>
      <c r="BG13" s="688">
        <f t="shared" si="57"/>
        <v>14.95190434277283</v>
      </c>
      <c r="BH13" s="688">
        <f t="shared" si="58"/>
        <v>13.456713908495546</v>
      </c>
      <c r="BI13" s="688">
        <f t="shared" si="59"/>
        <v>12.111042517645991</v>
      </c>
      <c r="BJ13" s="688">
        <f t="shared" si="60"/>
        <v>12.958815493881211</v>
      </c>
      <c r="BK13" s="688">
        <f t="shared" si="61"/>
        <v>13.865932578452895</v>
      </c>
      <c r="BL13" s="688">
        <f t="shared" si="62"/>
        <v>14.836547858944598</v>
      </c>
      <c r="BM13" s="688">
        <f t="shared" si="63"/>
        <v>16.023471687660166</v>
      </c>
      <c r="BN13" s="488"/>
      <c r="BO13" s="1115"/>
      <c r="BP13" s="1115"/>
      <c r="BQ13" s="1115"/>
      <c r="BR13" s="1115"/>
      <c r="BS13" s="1115"/>
      <c r="BT13" s="1116"/>
      <c r="BU13" s="488"/>
      <c r="BV13" s="1117"/>
      <c r="BW13" s="488"/>
      <c r="BX13" s="665"/>
      <c r="BY13" s="665"/>
      <c r="BZ13" s="665"/>
      <c r="CA13" s="665"/>
      <c r="CB13" s="666"/>
    </row>
    <row r="14" spans="1:80" s="489" customFormat="1" ht="12.75" x14ac:dyDescent="0.2">
      <c r="A14" s="487"/>
      <c r="B14" s="1113" t="s">
        <v>958</v>
      </c>
      <c r="C14" s="574">
        <f t="shared" si="2"/>
        <v>2.4241433357197372E-2</v>
      </c>
      <c r="D14" s="1383">
        <f>F14*'Distribuição de Modelos'!$E$50</f>
        <v>12.439942007973903</v>
      </c>
      <c r="E14" s="692">
        <v>6</v>
      </c>
      <c r="F14" s="1465">
        <v>20</v>
      </c>
      <c r="G14" s="688">
        <f t="shared" si="3"/>
        <v>0.67175686843059079</v>
      </c>
      <c r="H14" s="688">
        <f t="shared" si="6"/>
        <v>1.3435137368611816</v>
      </c>
      <c r="I14" s="688">
        <f t="shared" si="7"/>
        <v>2.0152706052917724</v>
      </c>
      <c r="J14" s="688">
        <f t="shared" si="8"/>
        <v>2.6803099050380572</v>
      </c>
      <c r="K14" s="688">
        <f t="shared" si="9"/>
        <v>3.3503873812975717</v>
      </c>
      <c r="L14" s="688">
        <f t="shared" si="10"/>
        <v>4.0204648575570863</v>
      </c>
      <c r="M14" s="688">
        <f t="shared" si="11"/>
        <v>4.6637392347662203</v>
      </c>
      <c r="N14" s="688">
        <f t="shared" si="12"/>
        <v>5.3166627276334912</v>
      </c>
      <c r="O14" s="688">
        <f t="shared" si="13"/>
        <v>6.0078288822258452</v>
      </c>
      <c r="P14" s="688">
        <f t="shared" si="14"/>
        <v>6.6686900592706877</v>
      </c>
      <c r="Q14" s="688">
        <f t="shared" si="15"/>
        <v>7.3355590651977565</v>
      </c>
      <c r="R14" s="688">
        <f t="shared" si="16"/>
        <v>5.5016692988983174</v>
      </c>
      <c r="S14" s="688">
        <f t="shared" si="17"/>
        <v>5.2265858339534015</v>
      </c>
      <c r="T14" s="688">
        <f t="shared" si="18"/>
        <v>5.7492444173487414</v>
      </c>
      <c r="U14" s="688">
        <f t="shared" si="19"/>
        <v>6.3241688590836151</v>
      </c>
      <c r="V14" s="688">
        <f t="shared" si="20"/>
        <v>6.956585744991977</v>
      </c>
      <c r="W14" s="688">
        <f t="shared" si="21"/>
        <v>7.6522443194911745</v>
      </c>
      <c r="X14" s="688">
        <f t="shared" si="22"/>
        <v>7.2696321035166154</v>
      </c>
      <c r="Y14" s="688">
        <f t="shared" si="23"/>
        <v>6.9061504983407849</v>
      </c>
      <c r="Z14" s="688">
        <f t="shared" si="24"/>
        <v>7.3895810332246397</v>
      </c>
      <c r="AA14" s="688">
        <f t="shared" si="25"/>
        <v>7.9068517055503644</v>
      </c>
      <c r="AB14" s="688">
        <f t="shared" si="26"/>
        <v>8.4603313249388901</v>
      </c>
      <c r="AC14" s="688">
        <f t="shared" si="27"/>
        <v>9.3063644574327782</v>
      </c>
      <c r="AD14" s="688">
        <f t="shared" si="28"/>
        <v>7.9104097888178613</v>
      </c>
      <c r="AE14" s="688">
        <f t="shared" si="29"/>
        <v>7.5148892993769678</v>
      </c>
      <c r="AF14" s="688">
        <f t="shared" si="30"/>
        <v>7.8906337643458162</v>
      </c>
      <c r="AG14" s="688">
        <f t="shared" si="31"/>
        <v>8.2851654525631062</v>
      </c>
      <c r="AH14" s="688">
        <f t="shared" si="32"/>
        <v>8.6994237251912612</v>
      </c>
      <c r="AI14" s="688">
        <f t="shared" si="33"/>
        <v>9.3083833859546488</v>
      </c>
      <c r="AJ14" s="688">
        <f t="shared" si="34"/>
        <v>8.3775450473591846</v>
      </c>
      <c r="AK14" s="688">
        <f t="shared" si="35"/>
        <v>7.5397905426232663</v>
      </c>
      <c r="AL14" s="688">
        <f t="shared" si="36"/>
        <v>8.0675758806068956</v>
      </c>
      <c r="AM14" s="688">
        <f t="shared" si="37"/>
        <v>8.6323061922493789</v>
      </c>
      <c r="AN14" s="688">
        <f t="shared" si="38"/>
        <v>9.2365676257068348</v>
      </c>
      <c r="AO14" s="688">
        <f t="shared" si="39"/>
        <v>9.9754930357633818</v>
      </c>
      <c r="AP14" s="688">
        <f t="shared" si="40"/>
        <v>8.5789240107565075</v>
      </c>
      <c r="AQ14" s="688">
        <f t="shared" si="41"/>
        <v>8.1499778102186813</v>
      </c>
      <c r="AR14" s="688">
        <f t="shared" si="42"/>
        <v>8.557476700729616</v>
      </c>
      <c r="AS14" s="688">
        <f t="shared" si="43"/>
        <v>8.9853505357660968</v>
      </c>
      <c r="AT14" s="688">
        <f t="shared" si="44"/>
        <v>9.4346180625544012</v>
      </c>
      <c r="AU14" s="688">
        <f t="shared" si="45"/>
        <v>10.09504132693321</v>
      </c>
      <c r="AV14" s="688">
        <f t="shared" si="46"/>
        <v>9.0855371942398886</v>
      </c>
      <c r="AW14" s="688">
        <f t="shared" si="47"/>
        <v>8.1769834748159003</v>
      </c>
      <c r="AX14" s="688">
        <f t="shared" si="48"/>
        <v>8.7493723180530125</v>
      </c>
      <c r="AY14" s="688">
        <f t="shared" si="49"/>
        <v>9.361828380316723</v>
      </c>
      <c r="AZ14" s="688">
        <f t="shared" si="50"/>
        <v>10.017156366938893</v>
      </c>
      <c r="BA14" s="688">
        <f t="shared" si="51"/>
        <v>10.818528876294005</v>
      </c>
      <c r="BB14" s="688">
        <f t="shared" si="52"/>
        <v>9.412120122375784</v>
      </c>
      <c r="BC14" s="688">
        <f t="shared" si="53"/>
        <v>8.9415141162569949</v>
      </c>
      <c r="BD14" s="688">
        <f t="shared" si="54"/>
        <v>9.3885898220698447</v>
      </c>
      <c r="BE14" s="688">
        <f t="shared" si="55"/>
        <v>9.8580193131733367</v>
      </c>
      <c r="BF14" s="688">
        <f t="shared" si="56"/>
        <v>10.350920278832003</v>
      </c>
      <c r="BG14" s="688">
        <f t="shared" si="57"/>
        <v>11.075484698350243</v>
      </c>
      <c r="BH14" s="688">
        <f t="shared" si="58"/>
        <v>9.9679362285152191</v>
      </c>
      <c r="BI14" s="688">
        <f t="shared" si="59"/>
        <v>8.9711426056636974</v>
      </c>
      <c r="BJ14" s="688">
        <f t="shared" si="60"/>
        <v>9.5991225880601565</v>
      </c>
      <c r="BK14" s="688">
        <f t="shared" si="61"/>
        <v>10.271061169224367</v>
      </c>
      <c r="BL14" s="688">
        <f t="shared" si="62"/>
        <v>10.990035451070073</v>
      </c>
      <c r="BM14" s="688">
        <f t="shared" si="63"/>
        <v>11.869238287155678</v>
      </c>
      <c r="BN14" s="488"/>
      <c r="BO14" s="1115"/>
      <c r="BP14" s="1115"/>
      <c r="BQ14" s="1115"/>
      <c r="BR14" s="1115"/>
      <c r="BS14" s="1115"/>
      <c r="BT14" s="1116"/>
      <c r="BU14" s="488"/>
      <c r="BV14" s="1117"/>
      <c r="BW14" s="488"/>
      <c r="BX14" s="665"/>
      <c r="BY14" s="665"/>
      <c r="BZ14" s="665"/>
      <c r="CA14" s="665"/>
      <c r="CB14" s="666"/>
    </row>
    <row r="15" spans="1:80" s="489" customFormat="1" ht="12.75" x14ac:dyDescent="0.2">
      <c r="A15" s="487"/>
      <c r="B15" s="1113" t="s">
        <v>945</v>
      </c>
      <c r="C15" s="574">
        <f t="shared" si="2"/>
        <v>1.7661615731672374E-2</v>
      </c>
      <c r="D15" s="1383">
        <f>F15*'Distribuição de Modelos'!$E$50</f>
        <v>10.573950706777818</v>
      </c>
      <c r="E15" s="692">
        <v>5</v>
      </c>
      <c r="F15" s="1465">
        <v>17</v>
      </c>
      <c r="G15" s="688">
        <f t="shared" si="3"/>
        <v>0.57099333816600217</v>
      </c>
      <c r="H15" s="688">
        <f t="shared" si="6"/>
        <v>1.1419866763320043</v>
      </c>
      <c r="I15" s="688">
        <f t="shared" si="7"/>
        <v>1.7129800144980065</v>
      </c>
      <c r="J15" s="688">
        <f t="shared" si="8"/>
        <v>2.2782634192823488</v>
      </c>
      <c r="K15" s="688">
        <f t="shared" si="9"/>
        <v>2.8478292741029358</v>
      </c>
      <c r="L15" s="688">
        <f t="shared" si="10"/>
        <v>3.4173951289235229</v>
      </c>
      <c r="M15" s="688">
        <f t="shared" si="11"/>
        <v>3.9641783495512866</v>
      </c>
      <c r="N15" s="688">
        <f t="shared" si="12"/>
        <v>4.5191633184884665</v>
      </c>
      <c r="O15" s="688">
        <f t="shared" si="13"/>
        <v>5.1066545498919673</v>
      </c>
      <c r="P15" s="688">
        <f t="shared" si="14"/>
        <v>5.6683865503800837</v>
      </c>
      <c r="Q15" s="688">
        <f t="shared" si="15"/>
        <v>6.2352252054180921</v>
      </c>
      <c r="R15" s="688">
        <f t="shared" si="16"/>
        <v>4.6764189040635689</v>
      </c>
      <c r="S15" s="688">
        <f t="shared" si="17"/>
        <v>4.4425979588603903</v>
      </c>
      <c r="T15" s="688">
        <f t="shared" si="18"/>
        <v>4.8868577547464298</v>
      </c>
      <c r="U15" s="688">
        <f t="shared" si="19"/>
        <v>5.3755435302210728</v>
      </c>
      <c r="V15" s="688">
        <f t="shared" si="20"/>
        <v>5.9130978832431804</v>
      </c>
      <c r="W15" s="688">
        <f t="shared" si="21"/>
        <v>6.5044076715674981</v>
      </c>
      <c r="X15" s="688">
        <f t="shared" si="22"/>
        <v>6.179187287989123</v>
      </c>
      <c r="Y15" s="688">
        <f t="shared" si="23"/>
        <v>5.8702279235896668</v>
      </c>
      <c r="Z15" s="688">
        <f t="shared" si="24"/>
        <v>6.2811438782409432</v>
      </c>
      <c r="AA15" s="688">
        <f t="shared" si="25"/>
        <v>6.7208239497178095</v>
      </c>
      <c r="AB15" s="688">
        <f t="shared" si="26"/>
        <v>7.1912816261980561</v>
      </c>
      <c r="AC15" s="688">
        <f t="shared" si="27"/>
        <v>7.9104097888178622</v>
      </c>
      <c r="AD15" s="688">
        <f t="shared" si="28"/>
        <v>6.7238483204951827</v>
      </c>
      <c r="AE15" s="688">
        <f t="shared" si="29"/>
        <v>6.3876559044704235</v>
      </c>
      <c r="AF15" s="688">
        <f t="shared" si="30"/>
        <v>6.7070386996939444</v>
      </c>
      <c r="AG15" s="688">
        <f t="shared" si="31"/>
        <v>7.0423906346786413</v>
      </c>
      <c r="AH15" s="688">
        <f t="shared" si="32"/>
        <v>7.394510166412573</v>
      </c>
      <c r="AI15" s="688">
        <f t="shared" si="33"/>
        <v>7.9121258780614534</v>
      </c>
      <c r="AJ15" s="688">
        <f t="shared" si="34"/>
        <v>7.1209132902553076</v>
      </c>
      <c r="AK15" s="688">
        <f t="shared" si="35"/>
        <v>6.4088219612297763</v>
      </c>
      <c r="AL15" s="688">
        <f t="shared" si="36"/>
        <v>6.8574394985158609</v>
      </c>
      <c r="AM15" s="688">
        <f t="shared" si="37"/>
        <v>7.3374602634119714</v>
      </c>
      <c r="AN15" s="688">
        <f t="shared" si="38"/>
        <v>7.8510824818508098</v>
      </c>
      <c r="AO15" s="688">
        <f t="shared" si="39"/>
        <v>8.479169080398874</v>
      </c>
      <c r="AP15" s="688">
        <f t="shared" si="40"/>
        <v>7.2920854091430316</v>
      </c>
      <c r="AQ15" s="688">
        <f t="shared" si="41"/>
        <v>6.9274811386858799</v>
      </c>
      <c r="AR15" s="688">
        <f t="shared" si="42"/>
        <v>7.2738551956201736</v>
      </c>
      <c r="AS15" s="688">
        <f t="shared" si="43"/>
        <v>7.6375479554011818</v>
      </c>
      <c r="AT15" s="688">
        <f t="shared" si="44"/>
        <v>8.0194253531712416</v>
      </c>
      <c r="AU15" s="688">
        <f t="shared" si="45"/>
        <v>8.580785127893229</v>
      </c>
      <c r="AV15" s="688">
        <f t="shared" si="46"/>
        <v>7.7227066151039061</v>
      </c>
      <c r="AW15" s="688">
        <f t="shared" si="47"/>
        <v>6.9504359535935158</v>
      </c>
      <c r="AX15" s="688">
        <f t="shared" si="48"/>
        <v>7.4369664703450624</v>
      </c>
      <c r="AY15" s="688">
        <f t="shared" si="49"/>
        <v>7.9575541232692171</v>
      </c>
      <c r="AZ15" s="688">
        <f t="shared" si="50"/>
        <v>8.5145829118980618</v>
      </c>
      <c r="BA15" s="688">
        <f t="shared" si="51"/>
        <v>9.1957495448499067</v>
      </c>
      <c r="BB15" s="688">
        <f t="shared" si="52"/>
        <v>8.0003021040194184</v>
      </c>
      <c r="BC15" s="688">
        <f t="shared" si="53"/>
        <v>7.6002869988184472</v>
      </c>
      <c r="BD15" s="688">
        <f t="shared" si="54"/>
        <v>7.9803013487593697</v>
      </c>
      <c r="BE15" s="688">
        <f t="shared" si="55"/>
        <v>8.379316416197339</v>
      </c>
      <c r="BF15" s="688">
        <f t="shared" si="56"/>
        <v>8.7982822370072054</v>
      </c>
      <c r="BG15" s="688">
        <f t="shared" si="57"/>
        <v>9.414161993597709</v>
      </c>
      <c r="BH15" s="688">
        <f t="shared" si="58"/>
        <v>8.4727457942379374</v>
      </c>
      <c r="BI15" s="688">
        <f t="shared" si="59"/>
        <v>7.6254712148141435</v>
      </c>
      <c r="BJ15" s="688">
        <f t="shared" si="60"/>
        <v>8.1592541998511336</v>
      </c>
      <c r="BK15" s="688">
        <f t="shared" si="61"/>
        <v>8.7304019938407134</v>
      </c>
      <c r="BL15" s="688">
        <f t="shared" si="62"/>
        <v>9.3415301334095631</v>
      </c>
      <c r="BM15" s="688">
        <f t="shared" si="63"/>
        <v>10.088852544082329</v>
      </c>
      <c r="BN15" s="488"/>
      <c r="BO15" s="1115"/>
      <c r="BP15" s="1115"/>
      <c r="BQ15" s="1115"/>
      <c r="BR15" s="1115"/>
      <c r="BS15" s="1115"/>
      <c r="BT15" s="1116"/>
      <c r="BU15" s="488"/>
      <c r="BV15" s="1117"/>
      <c r="BW15" s="488"/>
      <c r="BX15" s="665"/>
      <c r="BY15" s="665"/>
      <c r="BZ15" s="665"/>
      <c r="CA15" s="665"/>
      <c r="CB15" s="666"/>
    </row>
    <row r="16" spans="1:80" s="489" customFormat="1" ht="12.75" x14ac:dyDescent="0.2">
      <c r="A16" s="487"/>
      <c r="B16" s="1113" t="s">
        <v>957</v>
      </c>
      <c r="C16" s="574">
        <f t="shared" si="2"/>
        <v>1.545391376521333E-2</v>
      </c>
      <c r="D16" s="1383">
        <f>F16*'Distribuição de Modelos'!$E$50</f>
        <v>10.573950706777818</v>
      </c>
      <c r="E16" s="692">
        <v>5</v>
      </c>
      <c r="F16" s="1465">
        <v>17</v>
      </c>
      <c r="G16" s="688">
        <f t="shared" si="3"/>
        <v>0.57099333816600217</v>
      </c>
      <c r="H16" s="688">
        <f t="shared" si="6"/>
        <v>1.1419866763320043</v>
      </c>
      <c r="I16" s="688">
        <f t="shared" si="7"/>
        <v>1.7129800144980065</v>
      </c>
      <c r="J16" s="688">
        <f t="shared" si="8"/>
        <v>2.2782634192823488</v>
      </c>
      <c r="K16" s="688">
        <f t="shared" si="9"/>
        <v>2.8478292741029358</v>
      </c>
      <c r="L16" s="688">
        <f t="shared" si="10"/>
        <v>3.4173951289235229</v>
      </c>
      <c r="M16" s="688">
        <f t="shared" si="11"/>
        <v>3.9641783495512866</v>
      </c>
      <c r="N16" s="688">
        <f t="shared" si="12"/>
        <v>4.5191633184884665</v>
      </c>
      <c r="O16" s="688">
        <f t="shared" si="13"/>
        <v>5.1066545498919673</v>
      </c>
      <c r="P16" s="688">
        <f t="shared" si="14"/>
        <v>5.6683865503800837</v>
      </c>
      <c r="Q16" s="688">
        <f t="shared" si="15"/>
        <v>6.2352252054180921</v>
      </c>
      <c r="R16" s="688">
        <f t="shared" si="16"/>
        <v>4.6764189040635689</v>
      </c>
      <c r="S16" s="688">
        <f t="shared" si="17"/>
        <v>4.4425979588603903</v>
      </c>
      <c r="T16" s="688">
        <f t="shared" si="18"/>
        <v>4.8868577547464298</v>
      </c>
      <c r="U16" s="688">
        <f t="shared" si="19"/>
        <v>5.3755435302210728</v>
      </c>
      <c r="V16" s="688">
        <f t="shared" si="20"/>
        <v>5.9130978832431804</v>
      </c>
      <c r="W16" s="688">
        <f t="shared" si="21"/>
        <v>6.5044076715674981</v>
      </c>
      <c r="X16" s="688">
        <f t="shared" si="22"/>
        <v>6.179187287989123</v>
      </c>
      <c r="Y16" s="688">
        <f t="shared" si="23"/>
        <v>5.8702279235896668</v>
      </c>
      <c r="Z16" s="688">
        <f t="shared" si="24"/>
        <v>6.2811438782409432</v>
      </c>
      <c r="AA16" s="688">
        <f t="shared" si="25"/>
        <v>6.7208239497178095</v>
      </c>
      <c r="AB16" s="688">
        <f t="shared" si="26"/>
        <v>7.1912816261980561</v>
      </c>
      <c r="AC16" s="688">
        <f t="shared" si="27"/>
        <v>7.9104097888178622</v>
      </c>
      <c r="AD16" s="688">
        <f t="shared" si="28"/>
        <v>6.7238483204951827</v>
      </c>
      <c r="AE16" s="688">
        <f t="shared" si="29"/>
        <v>6.3876559044704235</v>
      </c>
      <c r="AF16" s="688">
        <f t="shared" si="30"/>
        <v>6.7070386996939444</v>
      </c>
      <c r="AG16" s="688">
        <f t="shared" si="31"/>
        <v>7.0423906346786413</v>
      </c>
      <c r="AH16" s="688">
        <f t="shared" si="32"/>
        <v>7.394510166412573</v>
      </c>
      <c r="AI16" s="688">
        <f t="shared" si="33"/>
        <v>7.9121258780614534</v>
      </c>
      <c r="AJ16" s="688">
        <f t="shared" si="34"/>
        <v>7.1209132902553076</v>
      </c>
      <c r="AK16" s="688">
        <f t="shared" si="35"/>
        <v>6.4088219612297763</v>
      </c>
      <c r="AL16" s="688">
        <f t="shared" si="36"/>
        <v>6.8574394985158609</v>
      </c>
      <c r="AM16" s="688">
        <f t="shared" si="37"/>
        <v>7.3374602634119714</v>
      </c>
      <c r="AN16" s="688">
        <f t="shared" si="38"/>
        <v>7.8510824818508098</v>
      </c>
      <c r="AO16" s="688">
        <f t="shared" si="39"/>
        <v>8.479169080398874</v>
      </c>
      <c r="AP16" s="688">
        <f t="shared" si="40"/>
        <v>7.2920854091430316</v>
      </c>
      <c r="AQ16" s="688">
        <f t="shared" si="41"/>
        <v>6.9274811386858799</v>
      </c>
      <c r="AR16" s="688">
        <f t="shared" si="42"/>
        <v>7.2738551956201736</v>
      </c>
      <c r="AS16" s="688">
        <f t="shared" si="43"/>
        <v>7.6375479554011818</v>
      </c>
      <c r="AT16" s="688">
        <f t="shared" si="44"/>
        <v>8.0194253531712416</v>
      </c>
      <c r="AU16" s="688">
        <f t="shared" si="45"/>
        <v>8.580785127893229</v>
      </c>
      <c r="AV16" s="688">
        <f t="shared" si="46"/>
        <v>7.7227066151039061</v>
      </c>
      <c r="AW16" s="688">
        <f t="shared" si="47"/>
        <v>6.9504359535935158</v>
      </c>
      <c r="AX16" s="688">
        <f t="shared" si="48"/>
        <v>7.4369664703450624</v>
      </c>
      <c r="AY16" s="688">
        <f t="shared" si="49"/>
        <v>7.9575541232692171</v>
      </c>
      <c r="AZ16" s="688">
        <f t="shared" si="50"/>
        <v>8.5145829118980618</v>
      </c>
      <c r="BA16" s="688">
        <f t="shared" si="51"/>
        <v>9.1957495448499067</v>
      </c>
      <c r="BB16" s="688">
        <f t="shared" si="52"/>
        <v>8.0003021040194184</v>
      </c>
      <c r="BC16" s="688">
        <f t="shared" si="53"/>
        <v>7.6002869988184472</v>
      </c>
      <c r="BD16" s="688">
        <f t="shared" si="54"/>
        <v>7.9803013487593697</v>
      </c>
      <c r="BE16" s="688">
        <f t="shared" si="55"/>
        <v>8.379316416197339</v>
      </c>
      <c r="BF16" s="688">
        <f t="shared" si="56"/>
        <v>8.7982822370072054</v>
      </c>
      <c r="BG16" s="688">
        <f t="shared" si="57"/>
        <v>9.414161993597709</v>
      </c>
      <c r="BH16" s="688">
        <f t="shared" si="58"/>
        <v>8.4727457942379374</v>
      </c>
      <c r="BI16" s="688">
        <f t="shared" si="59"/>
        <v>7.6254712148141435</v>
      </c>
      <c r="BJ16" s="688">
        <f t="shared" si="60"/>
        <v>8.1592541998511336</v>
      </c>
      <c r="BK16" s="688">
        <f t="shared" si="61"/>
        <v>8.7304019938407134</v>
      </c>
      <c r="BL16" s="688">
        <f t="shared" si="62"/>
        <v>9.3415301334095631</v>
      </c>
      <c r="BM16" s="688">
        <f t="shared" si="63"/>
        <v>10.088852544082329</v>
      </c>
      <c r="BN16" s="488"/>
      <c r="BO16" s="1115"/>
      <c r="BP16" s="1115"/>
      <c r="BQ16" s="1115"/>
      <c r="BR16" s="1115"/>
      <c r="BS16" s="1115"/>
      <c r="BT16" s="1116"/>
      <c r="BU16" s="488"/>
      <c r="BV16" s="1117"/>
      <c r="BW16" s="488"/>
      <c r="BX16" s="665"/>
      <c r="BY16" s="665"/>
      <c r="BZ16" s="665"/>
      <c r="CA16" s="665"/>
      <c r="CB16" s="666"/>
    </row>
    <row r="17" spans="1:80" s="489" customFormat="1" ht="12.75" x14ac:dyDescent="0.2">
      <c r="A17" s="487"/>
      <c r="B17" s="1113" t="s">
        <v>971</v>
      </c>
      <c r="C17" s="574">
        <f t="shared" si="2"/>
        <v>9.5667085213225356E-3</v>
      </c>
      <c r="D17" s="1383">
        <f>F17*'Distribuição de Modelos'!$E$50</f>
        <v>10.573950706777818</v>
      </c>
      <c r="E17" s="692">
        <v>5</v>
      </c>
      <c r="F17" s="1465">
        <v>17</v>
      </c>
      <c r="G17" s="688">
        <f t="shared" si="3"/>
        <v>0.57099333816600217</v>
      </c>
      <c r="H17" s="688">
        <f t="shared" si="6"/>
        <v>1.1419866763320043</v>
      </c>
      <c r="I17" s="688">
        <f t="shared" si="7"/>
        <v>1.7129800144980065</v>
      </c>
      <c r="J17" s="688">
        <f t="shared" si="8"/>
        <v>2.2782634192823488</v>
      </c>
      <c r="K17" s="688">
        <f t="shared" si="9"/>
        <v>2.8478292741029358</v>
      </c>
      <c r="L17" s="688">
        <f t="shared" si="10"/>
        <v>3.4173951289235229</v>
      </c>
      <c r="M17" s="688">
        <f t="shared" si="11"/>
        <v>3.9641783495512866</v>
      </c>
      <c r="N17" s="688">
        <f t="shared" si="12"/>
        <v>4.5191633184884665</v>
      </c>
      <c r="O17" s="688">
        <f t="shared" si="13"/>
        <v>5.1066545498919673</v>
      </c>
      <c r="P17" s="688">
        <f t="shared" si="14"/>
        <v>5.6683865503800837</v>
      </c>
      <c r="Q17" s="688">
        <f t="shared" si="15"/>
        <v>6.2352252054180921</v>
      </c>
      <c r="R17" s="688">
        <f t="shared" si="16"/>
        <v>4.6764189040635689</v>
      </c>
      <c r="S17" s="688">
        <f t="shared" si="17"/>
        <v>4.4425979588603903</v>
      </c>
      <c r="T17" s="688">
        <f t="shared" si="18"/>
        <v>4.8868577547464298</v>
      </c>
      <c r="U17" s="688">
        <f t="shared" si="19"/>
        <v>5.3755435302210728</v>
      </c>
      <c r="V17" s="688">
        <f t="shared" si="20"/>
        <v>5.9130978832431804</v>
      </c>
      <c r="W17" s="688">
        <f t="shared" si="21"/>
        <v>6.5044076715674981</v>
      </c>
      <c r="X17" s="688">
        <f t="shared" si="22"/>
        <v>6.179187287989123</v>
      </c>
      <c r="Y17" s="688">
        <f t="shared" si="23"/>
        <v>5.8702279235896668</v>
      </c>
      <c r="Z17" s="688">
        <f t="shared" si="24"/>
        <v>6.2811438782409432</v>
      </c>
      <c r="AA17" s="688">
        <f t="shared" si="25"/>
        <v>6.7208239497178095</v>
      </c>
      <c r="AB17" s="688">
        <f t="shared" si="26"/>
        <v>7.1912816261980561</v>
      </c>
      <c r="AC17" s="688">
        <f t="shared" si="27"/>
        <v>7.9104097888178622</v>
      </c>
      <c r="AD17" s="688">
        <f t="shared" si="28"/>
        <v>6.7238483204951827</v>
      </c>
      <c r="AE17" s="688">
        <f t="shared" si="29"/>
        <v>6.3876559044704235</v>
      </c>
      <c r="AF17" s="688">
        <f t="shared" si="30"/>
        <v>6.7070386996939444</v>
      </c>
      <c r="AG17" s="688">
        <f t="shared" si="31"/>
        <v>7.0423906346786413</v>
      </c>
      <c r="AH17" s="688">
        <f t="shared" si="32"/>
        <v>7.394510166412573</v>
      </c>
      <c r="AI17" s="688">
        <f t="shared" si="33"/>
        <v>7.9121258780614534</v>
      </c>
      <c r="AJ17" s="688">
        <f t="shared" si="34"/>
        <v>7.1209132902553076</v>
      </c>
      <c r="AK17" s="688">
        <f t="shared" si="35"/>
        <v>6.4088219612297763</v>
      </c>
      <c r="AL17" s="688">
        <f t="shared" si="36"/>
        <v>6.8574394985158609</v>
      </c>
      <c r="AM17" s="688">
        <f t="shared" si="37"/>
        <v>7.3374602634119714</v>
      </c>
      <c r="AN17" s="688">
        <f t="shared" si="38"/>
        <v>7.8510824818508098</v>
      </c>
      <c r="AO17" s="688">
        <f t="shared" si="39"/>
        <v>8.479169080398874</v>
      </c>
      <c r="AP17" s="688">
        <f t="shared" si="40"/>
        <v>7.2920854091430316</v>
      </c>
      <c r="AQ17" s="688">
        <f t="shared" si="41"/>
        <v>6.9274811386858799</v>
      </c>
      <c r="AR17" s="688">
        <f t="shared" si="42"/>
        <v>7.2738551956201736</v>
      </c>
      <c r="AS17" s="688">
        <f t="shared" si="43"/>
        <v>7.6375479554011818</v>
      </c>
      <c r="AT17" s="688">
        <f t="shared" si="44"/>
        <v>8.0194253531712416</v>
      </c>
      <c r="AU17" s="688">
        <f t="shared" si="45"/>
        <v>8.580785127893229</v>
      </c>
      <c r="AV17" s="688">
        <f t="shared" si="46"/>
        <v>7.7227066151039061</v>
      </c>
      <c r="AW17" s="688">
        <f t="shared" si="47"/>
        <v>6.9504359535935158</v>
      </c>
      <c r="AX17" s="688">
        <f t="shared" si="48"/>
        <v>7.4369664703450624</v>
      </c>
      <c r="AY17" s="688">
        <f t="shared" si="49"/>
        <v>7.9575541232692171</v>
      </c>
      <c r="AZ17" s="688">
        <f t="shared" si="50"/>
        <v>8.5145829118980618</v>
      </c>
      <c r="BA17" s="688">
        <f t="shared" si="51"/>
        <v>9.1957495448499067</v>
      </c>
      <c r="BB17" s="688">
        <f t="shared" si="52"/>
        <v>8.0003021040194184</v>
      </c>
      <c r="BC17" s="688">
        <f t="shared" si="53"/>
        <v>7.6002869988184472</v>
      </c>
      <c r="BD17" s="688">
        <f t="shared" si="54"/>
        <v>7.9803013487593697</v>
      </c>
      <c r="BE17" s="688">
        <f t="shared" si="55"/>
        <v>8.379316416197339</v>
      </c>
      <c r="BF17" s="688">
        <f t="shared" si="56"/>
        <v>8.7982822370072054</v>
      </c>
      <c r="BG17" s="688">
        <f t="shared" si="57"/>
        <v>9.414161993597709</v>
      </c>
      <c r="BH17" s="688">
        <f t="shared" si="58"/>
        <v>8.4727457942379374</v>
      </c>
      <c r="BI17" s="688">
        <f t="shared" si="59"/>
        <v>7.6254712148141435</v>
      </c>
      <c r="BJ17" s="688">
        <f t="shared" si="60"/>
        <v>8.1592541998511336</v>
      </c>
      <c r="BK17" s="688">
        <f t="shared" si="61"/>
        <v>8.7304019938407134</v>
      </c>
      <c r="BL17" s="688">
        <f t="shared" si="62"/>
        <v>9.3415301334095631</v>
      </c>
      <c r="BM17" s="688">
        <f t="shared" si="63"/>
        <v>10.088852544082329</v>
      </c>
      <c r="BN17" s="488"/>
      <c r="BO17" s="1115"/>
      <c r="BP17" s="1115"/>
      <c r="BQ17" s="1115"/>
      <c r="BR17" s="1115"/>
      <c r="BS17" s="1115"/>
      <c r="BT17" s="1116"/>
      <c r="BU17" s="488"/>
      <c r="BV17" s="1117"/>
      <c r="BW17" s="488"/>
      <c r="BX17" s="665"/>
      <c r="BY17" s="665"/>
      <c r="BZ17" s="665"/>
      <c r="CA17" s="665"/>
      <c r="CB17" s="666"/>
    </row>
    <row r="18" spans="1:80" s="489" customFormat="1" ht="12.75" x14ac:dyDescent="0.2">
      <c r="A18" s="487"/>
      <c r="B18" s="1113" t="s">
        <v>955</v>
      </c>
      <c r="C18" s="574">
        <f t="shared" si="2"/>
        <v>7.3157182810113502E-3</v>
      </c>
      <c r="D18" s="1383">
        <f>F18*'Distribuição de Modelos'!$E$50</f>
        <v>8.0859623051830365</v>
      </c>
      <c r="E18" s="692">
        <v>4</v>
      </c>
      <c r="F18" s="1465">
        <v>13</v>
      </c>
      <c r="G18" s="688">
        <f t="shared" si="3"/>
        <v>0.43664196447988396</v>
      </c>
      <c r="H18" s="688">
        <f t="shared" si="6"/>
        <v>0.87328392895976792</v>
      </c>
      <c r="I18" s="688">
        <f t="shared" si="7"/>
        <v>1.3099258934396518</v>
      </c>
      <c r="J18" s="688">
        <f t="shared" si="8"/>
        <v>1.7422014382747371</v>
      </c>
      <c r="K18" s="688">
        <f t="shared" si="9"/>
        <v>2.1777517978434213</v>
      </c>
      <c r="L18" s="688">
        <f t="shared" si="10"/>
        <v>2.6133021574121056</v>
      </c>
      <c r="M18" s="688">
        <f t="shared" si="11"/>
        <v>3.0314305025980426</v>
      </c>
      <c r="N18" s="688">
        <f t="shared" si="12"/>
        <v>3.4558307729617685</v>
      </c>
      <c r="O18" s="688">
        <f t="shared" si="13"/>
        <v>3.9050887734467983</v>
      </c>
      <c r="P18" s="688">
        <f t="shared" si="14"/>
        <v>4.3346485385259461</v>
      </c>
      <c r="Q18" s="688">
        <f t="shared" si="15"/>
        <v>4.7681133923785408</v>
      </c>
      <c r="R18" s="688">
        <f t="shared" si="16"/>
        <v>3.5760850442839054</v>
      </c>
      <c r="S18" s="688">
        <f t="shared" si="17"/>
        <v>3.3972807920697101</v>
      </c>
      <c r="T18" s="688">
        <f t="shared" si="18"/>
        <v>3.7370088712766814</v>
      </c>
      <c r="U18" s="688">
        <f t="shared" si="19"/>
        <v>4.110709758404349</v>
      </c>
      <c r="V18" s="688">
        <f t="shared" si="20"/>
        <v>4.5217807342447838</v>
      </c>
      <c r="W18" s="688">
        <f t="shared" si="21"/>
        <v>4.9739588076692618</v>
      </c>
      <c r="X18" s="688">
        <f t="shared" si="22"/>
        <v>4.7252608672857983</v>
      </c>
      <c r="Y18" s="688">
        <f t="shared" si="23"/>
        <v>4.4889978239215083</v>
      </c>
      <c r="Z18" s="688">
        <f t="shared" si="24"/>
        <v>4.803227671596014</v>
      </c>
      <c r="AA18" s="688">
        <f t="shared" si="25"/>
        <v>5.1394536086077354</v>
      </c>
      <c r="AB18" s="688">
        <f t="shared" si="26"/>
        <v>5.4992153612102772</v>
      </c>
      <c r="AC18" s="688">
        <f t="shared" si="27"/>
        <v>6.0491368973313051</v>
      </c>
      <c r="AD18" s="688">
        <f t="shared" si="28"/>
        <v>5.1417663627316097</v>
      </c>
      <c r="AE18" s="688">
        <f t="shared" si="29"/>
        <v>4.8846780445950291</v>
      </c>
      <c r="AF18" s="688">
        <f t="shared" si="30"/>
        <v>5.1289119468247808</v>
      </c>
      <c r="AG18" s="688">
        <f t="shared" si="31"/>
        <v>5.3853575441660197</v>
      </c>
      <c r="AH18" s="688">
        <f t="shared" si="32"/>
        <v>5.6546254213743206</v>
      </c>
      <c r="AI18" s="688">
        <f t="shared" si="33"/>
        <v>6.0504492008705233</v>
      </c>
      <c r="AJ18" s="688">
        <f t="shared" si="34"/>
        <v>5.4454042807834711</v>
      </c>
      <c r="AK18" s="688">
        <f t="shared" si="35"/>
        <v>4.9008638527051236</v>
      </c>
      <c r="AL18" s="688">
        <f t="shared" si="36"/>
        <v>5.2439243223944825</v>
      </c>
      <c r="AM18" s="688">
        <f t="shared" si="37"/>
        <v>5.610999024962096</v>
      </c>
      <c r="AN18" s="688">
        <f t="shared" si="38"/>
        <v>6.0037689567094432</v>
      </c>
      <c r="AO18" s="688">
        <f t="shared" si="39"/>
        <v>6.4840704732461987</v>
      </c>
      <c r="AP18" s="688">
        <f t="shared" si="40"/>
        <v>5.5763006069917305</v>
      </c>
      <c r="AQ18" s="688">
        <f t="shared" si="41"/>
        <v>5.2974855766421438</v>
      </c>
      <c r="AR18" s="688">
        <f t="shared" si="42"/>
        <v>5.5623598554742513</v>
      </c>
      <c r="AS18" s="688">
        <f t="shared" si="43"/>
        <v>5.8404778482479642</v>
      </c>
      <c r="AT18" s="688">
        <f t="shared" si="44"/>
        <v>6.1325017406603628</v>
      </c>
      <c r="AU18" s="688">
        <f t="shared" si="45"/>
        <v>6.561776862506588</v>
      </c>
      <c r="AV18" s="688">
        <f t="shared" si="46"/>
        <v>5.9055991762559295</v>
      </c>
      <c r="AW18" s="688">
        <f t="shared" si="47"/>
        <v>5.3150392586303363</v>
      </c>
      <c r="AX18" s="688">
        <f t="shared" si="48"/>
        <v>5.6870920067344599</v>
      </c>
      <c r="AY18" s="688">
        <f t="shared" si="49"/>
        <v>6.0851884472058719</v>
      </c>
      <c r="AZ18" s="688">
        <f t="shared" si="50"/>
        <v>6.5111516385102828</v>
      </c>
      <c r="BA18" s="688">
        <f t="shared" si="51"/>
        <v>7.0320437695911053</v>
      </c>
      <c r="BB18" s="688">
        <f t="shared" si="52"/>
        <v>6.117878079544262</v>
      </c>
      <c r="BC18" s="688">
        <f t="shared" si="53"/>
        <v>5.8119841755670487</v>
      </c>
      <c r="BD18" s="688">
        <f t="shared" si="54"/>
        <v>6.1025833843454009</v>
      </c>
      <c r="BE18" s="688">
        <f t="shared" si="55"/>
        <v>6.4077125535626713</v>
      </c>
      <c r="BF18" s="688">
        <f t="shared" si="56"/>
        <v>6.7280981812408047</v>
      </c>
      <c r="BG18" s="688">
        <f t="shared" si="57"/>
        <v>7.1990650539276615</v>
      </c>
      <c r="BH18" s="688">
        <f t="shared" si="58"/>
        <v>6.4791585485348957</v>
      </c>
      <c r="BI18" s="688">
        <f t="shared" si="59"/>
        <v>5.8312426936814061</v>
      </c>
      <c r="BJ18" s="688">
        <f t="shared" si="60"/>
        <v>6.2394296822391047</v>
      </c>
      <c r="BK18" s="688">
        <f t="shared" si="61"/>
        <v>6.6761897599958422</v>
      </c>
      <c r="BL18" s="688">
        <f t="shared" si="62"/>
        <v>7.1435230431955512</v>
      </c>
      <c r="BM18" s="688">
        <f t="shared" si="63"/>
        <v>7.7150048866511955</v>
      </c>
      <c r="BN18" s="488"/>
      <c r="BO18" s="1115"/>
      <c r="BP18" s="1115"/>
      <c r="BQ18" s="1115"/>
      <c r="BR18" s="1115"/>
      <c r="BS18" s="1115"/>
      <c r="BT18" s="1116"/>
      <c r="BU18" s="488"/>
      <c r="BV18" s="1117"/>
      <c r="BW18" s="488"/>
      <c r="BX18" s="665"/>
      <c r="BY18" s="665"/>
      <c r="BZ18" s="665"/>
      <c r="CA18" s="665"/>
      <c r="CB18" s="666"/>
    </row>
    <row r="19" spans="1:80" s="489" customFormat="1" ht="12.75" x14ac:dyDescent="0.2">
      <c r="A19" s="487"/>
      <c r="B19" s="1113" t="s">
        <v>960</v>
      </c>
      <c r="C19" s="574">
        <f t="shared" si="2"/>
        <v>9.0039609612447367E-3</v>
      </c>
      <c r="D19" s="1383">
        <f>F19*'Distribuição de Modelos'!$E$50</f>
        <v>8.0859623051830365</v>
      </c>
      <c r="E19" s="692">
        <v>4</v>
      </c>
      <c r="F19" s="1465">
        <v>13</v>
      </c>
      <c r="G19" s="688">
        <f t="shared" si="3"/>
        <v>0.43664196447988396</v>
      </c>
      <c r="H19" s="688">
        <f t="shared" si="6"/>
        <v>0.87328392895976792</v>
      </c>
      <c r="I19" s="688">
        <f t="shared" si="7"/>
        <v>1.3099258934396518</v>
      </c>
      <c r="J19" s="688">
        <f t="shared" si="8"/>
        <v>1.7422014382747371</v>
      </c>
      <c r="K19" s="688">
        <f t="shared" si="9"/>
        <v>2.1777517978434213</v>
      </c>
      <c r="L19" s="688">
        <f t="shared" si="10"/>
        <v>2.6133021574121056</v>
      </c>
      <c r="M19" s="688">
        <f t="shared" si="11"/>
        <v>3.0314305025980426</v>
      </c>
      <c r="N19" s="688">
        <f t="shared" si="12"/>
        <v>3.4558307729617685</v>
      </c>
      <c r="O19" s="688">
        <f t="shared" si="13"/>
        <v>3.9050887734467983</v>
      </c>
      <c r="P19" s="688">
        <f t="shared" si="14"/>
        <v>4.3346485385259461</v>
      </c>
      <c r="Q19" s="688">
        <f t="shared" si="15"/>
        <v>4.7681133923785408</v>
      </c>
      <c r="R19" s="688">
        <f t="shared" si="16"/>
        <v>3.5760850442839054</v>
      </c>
      <c r="S19" s="688">
        <f t="shared" si="17"/>
        <v>3.3972807920697101</v>
      </c>
      <c r="T19" s="688">
        <f t="shared" si="18"/>
        <v>3.7370088712766814</v>
      </c>
      <c r="U19" s="688">
        <f t="shared" si="19"/>
        <v>4.110709758404349</v>
      </c>
      <c r="V19" s="688">
        <f t="shared" si="20"/>
        <v>4.5217807342447838</v>
      </c>
      <c r="W19" s="688">
        <f t="shared" si="21"/>
        <v>4.9739588076692618</v>
      </c>
      <c r="X19" s="688">
        <f t="shared" si="22"/>
        <v>4.7252608672857983</v>
      </c>
      <c r="Y19" s="688">
        <f t="shared" si="23"/>
        <v>4.4889978239215083</v>
      </c>
      <c r="Z19" s="688">
        <f t="shared" si="24"/>
        <v>4.803227671596014</v>
      </c>
      <c r="AA19" s="688">
        <f t="shared" si="25"/>
        <v>5.1394536086077354</v>
      </c>
      <c r="AB19" s="688">
        <f t="shared" si="26"/>
        <v>5.4992153612102772</v>
      </c>
      <c r="AC19" s="688">
        <f t="shared" si="27"/>
        <v>6.0491368973313051</v>
      </c>
      <c r="AD19" s="688">
        <f t="shared" si="28"/>
        <v>5.1417663627316097</v>
      </c>
      <c r="AE19" s="688">
        <f t="shared" si="29"/>
        <v>4.8846780445950291</v>
      </c>
      <c r="AF19" s="688">
        <f t="shared" si="30"/>
        <v>5.1289119468247808</v>
      </c>
      <c r="AG19" s="688">
        <f t="shared" si="31"/>
        <v>5.3853575441660197</v>
      </c>
      <c r="AH19" s="688">
        <f t="shared" si="32"/>
        <v>5.6546254213743206</v>
      </c>
      <c r="AI19" s="688">
        <f t="shared" si="33"/>
        <v>6.0504492008705233</v>
      </c>
      <c r="AJ19" s="688">
        <f t="shared" si="34"/>
        <v>5.4454042807834711</v>
      </c>
      <c r="AK19" s="688">
        <f t="shared" si="35"/>
        <v>4.9008638527051236</v>
      </c>
      <c r="AL19" s="688">
        <f t="shared" si="36"/>
        <v>5.2439243223944825</v>
      </c>
      <c r="AM19" s="688">
        <f t="shared" si="37"/>
        <v>5.610999024962096</v>
      </c>
      <c r="AN19" s="688">
        <f t="shared" si="38"/>
        <v>6.0037689567094432</v>
      </c>
      <c r="AO19" s="688">
        <f t="shared" si="39"/>
        <v>6.4840704732461987</v>
      </c>
      <c r="AP19" s="688">
        <f t="shared" si="40"/>
        <v>5.5763006069917305</v>
      </c>
      <c r="AQ19" s="688">
        <f t="shared" si="41"/>
        <v>5.2974855766421438</v>
      </c>
      <c r="AR19" s="688">
        <f t="shared" si="42"/>
        <v>5.5623598554742513</v>
      </c>
      <c r="AS19" s="688">
        <f t="shared" si="43"/>
        <v>5.8404778482479642</v>
      </c>
      <c r="AT19" s="688">
        <f t="shared" si="44"/>
        <v>6.1325017406603628</v>
      </c>
      <c r="AU19" s="688">
        <f t="shared" si="45"/>
        <v>6.561776862506588</v>
      </c>
      <c r="AV19" s="688">
        <f t="shared" si="46"/>
        <v>5.9055991762559295</v>
      </c>
      <c r="AW19" s="688">
        <f t="shared" si="47"/>
        <v>5.3150392586303363</v>
      </c>
      <c r="AX19" s="688">
        <f t="shared" si="48"/>
        <v>5.6870920067344599</v>
      </c>
      <c r="AY19" s="688">
        <f t="shared" si="49"/>
        <v>6.0851884472058719</v>
      </c>
      <c r="AZ19" s="688">
        <f t="shared" si="50"/>
        <v>6.5111516385102828</v>
      </c>
      <c r="BA19" s="688">
        <f t="shared" si="51"/>
        <v>7.0320437695911053</v>
      </c>
      <c r="BB19" s="688">
        <f t="shared" si="52"/>
        <v>6.117878079544262</v>
      </c>
      <c r="BC19" s="688">
        <f t="shared" si="53"/>
        <v>5.8119841755670487</v>
      </c>
      <c r="BD19" s="688">
        <f t="shared" si="54"/>
        <v>6.1025833843454009</v>
      </c>
      <c r="BE19" s="688">
        <f t="shared" si="55"/>
        <v>6.4077125535626713</v>
      </c>
      <c r="BF19" s="688">
        <f t="shared" si="56"/>
        <v>6.7280981812408047</v>
      </c>
      <c r="BG19" s="688">
        <f t="shared" si="57"/>
        <v>7.1990650539276615</v>
      </c>
      <c r="BH19" s="688">
        <f t="shared" si="58"/>
        <v>6.4791585485348957</v>
      </c>
      <c r="BI19" s="688">
        <f t="shared" si="59"/>
        <v>5.8312426936814061</v>
      </c>
      <c r="BJ19" s="688">
        <f t="shared" si="60"/>
        <v>6.2394296822391047</v>
      </c>
      <c r="BK19" s="688">
        <f t="shared" si="61"/>
        <v>6.6761897599958422</v>
      </c>
      <c r="BL19" s="688">
        <f t="shared" si="62"/>
        <v>7.1435230431955512</v>
      </c>
      <c r="BM19" s="688">
        <f t="shared" si="63"/>
        <v>7.7150048866511955</v>
      </c>
      <c r="BN19" s="488"/>
      <c r="BO19" s="1115"/>
      <c r="BP19" s="1115"/>
      <c r="BQ19" s="1115"/>
      <c r="BR19" s="1115"/>
      <c r="BS19" s="1115"/>
      <c r="BT19" s="1116"/>
      <c r="BU19" s="488"/>
      <c r="BV19" s="1117"/>
      <c r="BW19" s="488"/>
      <c r="BX19" s="665"/>
      <c r="BY19" s="665"/>
      <c r="BZ19" s="665"/>
      <c r="CA19" s="665"/>
      <c r="CB19" s="666"/>
    </row>
    <row r="20" spans="1:80" s="489" customFormat="1" ht="12.75" x14ac:dyDescent="0.2">
      <c r="A20" s="487"/>
      <c r="B20" s="1113" t="s">
        <v>976</v>
      </c>
      <c r="C20" s="574">
        <f t="shared" si="2"/>
        <v>9.0039609612447367E-3</v>
      </c>
      <c r="D20" s="1383">
        <f>F20*'Distribuição de Modelos'!$E$50</f>
        <v>8.0859623051830365</v>
      </c>
      <c r="E20" s="692">
        <v>4</v>
      </c>
      <c r="F20" s="1465">
        <v>13</v>
      </c>
      <c r="G20" s="688">
        <f t="shared" si="3"/>
        <v>0.43664196447988396</v>
      </c>
      <c r="H20" s="688">
        <f t="shared" si="6"/>
        <v>0.87328392895976792</v>
      </c>
      <c r="I20" s="688">
        <f t="shared" si="7"/>
        <v>1.3099258934396518</v>
      </c>
      <c r="J20" s="688">
        <f t="shared" si="8"/>
        <v>1.7422014382747371</v>
      </c>
      <c r="K20" s="688">
        <f t="shared" si="9"/>
        <v>2.1777517978434213</v>
      </c>
      <c r="L20" s="688">
        <f t="shared" si="10"/>
        <v>2.6133021574121056</v>
      </c>
      <c r="M20" s="688">
        <f t="shared" si="11"/>
        <v>3.0314305025980426</v>
      </c>
      <c r="N20" s="688">
        <f t="shared" si="12"/>
        <v>3.4558307729617685</v>
      </c>
      <c r="O20" s="688">
        <f t="shared" si="13"/>
        <v>3.9050887734467983</v>
      </c>
      <c r="P20" s="688">
        <f t="shared" si="14"/>
        <v>4.3346485385259461</v>
      </c>
      <c r="Q20" s="688">
        <f t="shared" si="15"/>
        <v>4.7681133923785408</v>
      </c>
      <c r="R20" s="688">
        <f t="shared" si="16"/>
        <v>3.5760850442839054</v>
      </c>
      <c r="S20" s="688">
        <f t="shared" si="17"/>
        <v>3.3972807920697101</v>
      </c>
      <c r="T20" s="688">
        <f t="shared" si="18"/>
        <v>3.7370088712766814</v>
      </c>
      <c r="U20" s="688">
        <f t="shared" si="19"/>
        <v>4.110709758404349</v>
      </c>
      <c r="V20" s="688">
        <f t="shared" si="20"/>
        <v>4.5217807342447838</v>
      </c>
      <c r="W20" s="688">
        <f t="shared" si="21"/>
        <v>4.9739588076692618</v>
      </c>
      <c r="X20" s="688">
        <f t="shared" si="22"/>
        <v>4.7252608672857983</v>
      </c>
      <c r="Y20" s="688">
        <f t="shared" si="23"/>
        <v>4.4889978239215083</v>
      </c>
      <c r="Z20" s="688">
        <f t="shared" si="24"/>
        <v>4.803227671596014</v>
      </c>
      <c r="AA20" s="688">
        <f t="shared" si="25"/>
        <v>5.1394536086077354</v>
      </c>
      <c r="AB20" s="688">
        <f t="shared" si="26"/>
        <v>5.4992153612102772</v>
      </c>
      <c r="AC20" s="688">
        <f t="shared" si="27"/>
        <v>6.0491368973313051</v>
      </c>
      <c r="AD20" s="688">
        <f t="shared" si="28"/>
        <v>5.1417663627316097</v>
      </c>
      <c r="AE20" s="688">
        <f t="shared" si="29"/>
        <v>4.8846780445950291</v>
      </c>
      <c r="AF20" s="688">
        <f t="shared" si="30"/>
        <v>5.1289119468247808</v>
      </c>
      <c r="AG20" s="688">
        <f t="shared" si="31"/>
        <v>5.3853575441660197</v>
      </c>
      <c r="AH20" s="688">
        <f t="shared" si="32"/>
        <v>5.6546254213743206</v>
      </c>
      <c r="AI20" s="688">
        <f t="shared" si="33"/>
        <v>6.0504492008705233</v>
      </c>
      <c r="AJ20" s="688">
        <f t="shared" si="34"/>
        <v>5.4454042807834711</v>
      </c>
      <c r="AK20" s="688">
        <f t="shared" si="35"/>
        <v>4.9008638527051236</v>
      </c>
      <c r="AL20" s="688">
        <f t="shared" si="36"/>
        <v>5.2439243223944825</v>
      </c>
      <c r="AM20" s="688">
        <f t="shared" si="37"/>
        <v>5.610999024962096</v>
      </c>
      <c r="AN20" s="688">
        <f t="shared" si="38"/>
        <v>6.0037689567094432</v>
      </c>
      <c r="AO20" s="688">
        <f t="shared" si="39"/>
        <v>6.4840704732461987</v>
      </c>
      <c r="AP20" s="688">
        <f t="shared" si="40"/>
        <v>5.5763006069917305</v>
      </c>
      <c r="AQ20" s="688">
        <f t="shared" si="41"/>
        <v>5.2974855766421438</v>
      </c>
      <c r="AR20" s="688">
        <f t="shared" si="42"/>
        <v>5.5623598554742513</v>
      </c>
      <c r="AS20" s="688">
        <f t="shared" si="43"/>
        <v>5.8404778482479642</v>
      </c>
      <c r="AT20" s="688">
        <f t="shared" si="44"/>
        <v>6.1325017406603628</v>
      </c>
      <c r="AU20" s="688">
        <f t="shared" si="45"/>
        <v>6.561776862506588</v>
      </c>
      <c r="AV20" s="688">
        <f t="shared" si="46"/>
        <v>5.9055991762559295</v>
      </c>
      <c r="AW20" s="688">
        <f t="shared" si="47"/>
        <v>5.3150392586303363</v>
      </c>
      <c r="AX20" s="688">
        <f t="shared" si="48"/>
        <v>5.6870920067344599</v>
      </c>
      <c r="AY20" s="688">
        <f t="shared" si="49"/>
        <v>6.0851884472058719</v>
      </c>
      <c r="AZ20" s="688">
        <f t="shared" si="50"/>
        <v>6.5111516385102828</v>
      </c>
      <c r="BA20" s="688">
        <f t="shared" si="51"/>
        <v>7.0320437695911053</v>
      </c>
      <c r="BB20" s="688">
        <f t="shared" si="52"/>
        <v>6.117878079544262</v>
      </c>
      <c r="BC20" s="688">
        <f t="shared" si="53"/>
        <v>5.8119841755670487</v>
      </c>
      <c r="BD20" s="688">
        <f t="shared" si="54"/>
        <v>6.1025833843454009</v>
      </c>
      <c r="BE20" s="688">
        <f t="shared" si="55"/>
        <v>6.4077125535626713</v>
      </c>
      <c r="BF20" s="688">
        <f t="shared" si="56"/>
        <v>6.7280981812408047</v>
      </c>
      <c r="BG20" s="688">
        <f t="shared" si="57"/>
        <v>7.1990650539276615</v>
      </c>
      <c r="BH20" s="688">
        <f t="shared" si="58"/>
        <v>6.4791585485348957</v>
      </c>
      <c r="BI20" s="688">
        <f t="shared" si="59"/>
        <v>5.8312426936814061</v>
      </c>
      <c r="BJ20" s="688">
        <f t="shared" si="60"/>
        <v>6.2394296822391047</v>
      </c>
      <c r="BK20" s="688">
        <f t="shared" si="61"/>
        <v>6.6761897599958422</v>
      </c>
      <c r="BL20" s="688">
        <f t="shared" si="62"/>
        <v>7.1435230431955512</v>
      </c>
      <c r="BM20" s="688">
        <f t="shared" si="63"/>
        <v>7.7150048866511955</v>
      </c>
      <c r="BN20" s="488"/>
      <c r="BO20" s="1115"/>
      <c r="BP20" s="1115"/>
      <c r="BQ20" s="1115"/>
      <c r="BR20" s="1115"/>
      <c r="BS20" s="1115"/>
      <c r="BT20" s="1116"/>
      <c r="BU20" s="488"/>
      <c r="BV20" s="1117"/>
      <c r="BW20" s="488"/>
      <c r="BX20" s="665"/>
      <c r="BY20" s="665"/>
      <c r="BZ20" s="665"/>
      <c r="CA20" s="665"/>
      <c r="CB20" s="666"/>
    </row>
    <row r="21" spans="1:80" s="489" customFormat="1" ht="12.75" x14ac:dyDescent="0.2">
      <c r="A21" s="487"/>
      <c r="B21" s="1113" t="s">
        <v>948</v>
      </c>
      <c r="C21" s="574">
        <f t="shared" si="2"/>
        <v>8.2247720319062519E-3</v>
      </c>
      <c r="D21" s="1383">
        <f>F21*'Distribuição de Modelos'!$E$50</f>
        <v>6.2199710039869514</v>
      </c>
      <c r="E21" s="692">
        <v>3</v>
      </c>
      <c r="F21" s="1465">
        <v>10</v>
      </c>
      <c r="G21" s="688">
        <f t="shared" si="3"/>
        <v>0.3358784342152954</v>
      </c>
      <c r="H21" s="688">
        <f t="shared" si="6"/>
        <v>0.67175686843059079</v>
      </c>
      <c r="I21" s="688">
        <f t="shared" si="7"/>
        <v>1.0076353026458862</v>
      </c>
      <c r="J21" s="688">
        <f t="shared" si="8"/>
        <v>1.3401549525190286</v>
      </c>
      <c r="K21" s="688">
        <f t="shared" si="9"/>
        <v>1.6751936906487859</v>
      </c>
      <c r="L21" s="688">
        <f t="shared" si="10"/>
        <v>2.0102324287785431</v>
      </c>
      <c r="M21" s="688">
        <f t="shared" si="11"/>
        <v>2.3318696173831102</v>
      </c>
      <c r="N21" s="688">
        <f t="shared" si="12"/>
        <v>2.6583313638167456</v>
      </c>
      <c r="O21" s="688">
        <f t="shared" si="13"/>
        <v>3.0039144411129226</v>
      </c>
      <c r="P21" s="688">
        <f t="shared" si="14"/>
        <v>3.3343450296353438</v>
      </c>
      <c r="Q21" s="688">
        <f t="shared" si="15"/>
        <v>3.6677795325988782</v>
      </c>
      <c r="R21" s="688">
        <f t="shared" si="16"/>
        <v>2.7508346494491587</v>
      </c>
      <c r="S21" s="688">
        <f t="shared" si="17"/>
        <v>2.6132929169767007</v>
      </c>
      <c r="T21" s="688">
        <f t="shared" si="18"/>
        <v>2.8746222086743707</v>
      </c>
      <c r="U21" s="688">
        <f t="shared" si="19"/>
        <v>3.1620844295418076</v>
      </c>
      <c r="V21" s="688">
        <f t="shared" si="20"/>
        <v>3.4782928724959885</v>
      </c>
      <c r="W21" s="688">
        <f t="shared" si="21"/>
        <v>3.8261221597455872</v>
      </c>
      <c r="X21" s="688">
        <f t="shared" si="22"/>
        <v>3.6348160517583077</v>
      </c>
      <c r="Y21" s="688">
        <f t="shared" si="23"/>
        <v>3.4530752491703924</v>
      </c>
      <c r="Z21" s="688">
        <f t="shared" si="24"/>
        <v>3.6947905166123198</v>
      </c>
      <c r="AA21" s="688">
        <f t="shared" si="25"/>
        <v>3.9534258527751822</v>
      </c>
      <c r="AB21" s="688">
        <f t="shared" si="26"/>
        <v>4.230165662469445</v>
      </c>
      <c r="AC21" s="688">
        <f t="shared" si="27"/>
        <v>4.6531822287163891</v>
      </c>
      <c r="AD21" s="688">
        <f t="shared" si="28"/>
        <v>3.9552048944089306</v>
      </c>
      <c r="AE21" s="688">
        <f t="shared" si="29"/>
        <v>3.7574446496884839</v>
      </c>
      <c r="AF21" s="688">
        <f t="shared" si="30"/>
        <v>3.9453168821729081</v>
      </c>
      <c r="AG21" s="688">
        <f t="shared" si="31"/>
        <v>4.1425827262815531</v>
      </c>
      <c r="AH21" s="688">
        <f t="shared" si="32"/>
        <v>4.3497118625956306</v>
      </c>
      <c r="AI21" s="688">
        <f t="shared" si="33"/>
        <v>4.6541916929773244</v>
      </c>
      <c r="AJ21" s="688">
        <f t="shared" si="34"/>
        <v>4.1887725236795923</v>
      </c>
      <c r="AK21" s="688">
        <f t="shared" si="35"/>
        <v>3.7698952713116332</v>
      </c>
      <c r="AL21" s="688">
        <f t="shared" si="36"/>
        <v>4.0337879403034478</v>
      </c>
      <c r="AM21" s="688">
        <f t="shared" si="37"/>
        <v>4.3161530961246894</v>
      </c>
      <c r="AN21" s="688">
        <f t="shared" si="38"/>
        <v>4.6182838128534174</v>
      </c>
      <c r="AO21" s="688">
        <f t="shared" si="39"/>
        <v>4.9877465178816909</v>
      </c>
      <c r="AP21" s="688">
        <f t="shared" si="40"/>
        <v>4.2894620053782537</v>
      </c>
      <c r="AQ21" s="688">
        <f t="shared" si="41"/>
        <v>4.0749889051093406</v>
      </c>
      <c r="AR21" s="688">
        <f t="shared" si="42"/>
        <v>4.278738350364808</v>
      </c>
      <c r="AS21" s="688">
        <f t="shared" si="43"/>
        <v>4.4926752678830484</v>
      </c>
      <c r="AT21" s="688">
        <f t="shared" si="44"/>
        <v>4.7173090312772006</v>
      </c>
      <c r="AU21" s="688">
        <f t="shared" si="45"/>
        <v>5.0475206634666048</v>
      </c>
      <c r="AV21" s="688">
        <f t="shared" si="46"/>
        <v>4.5427685971199443</v>
      </c>
      <c r="AW21" s="688">
        <f t="shared" si="47"/>
        <v>4.0884917374079501</v>
      </c>
      <c r="AX21" s="688">
        <f t="shared" si="48"/>
        <v>4.3746861590265063</v>
      </c>
      <c r="AY21" s="688">
        <f t="shared" si="49"/>
        <v>4.6809141901583615</v>
      </c>
      <c r="AZ21" s="688">
        <f t="shared" si="50"/>
        <v>5.0085781834694467</v>
      </c>
      <c r="BA21" s="688">
        <f t="shared" si="51"/>
        <v>5.4092644381470025</v>
      </c>
      <c r="BB21" s="688">
        <f t="shared" si="52"/>
        <v>4.706060061187892</v>
      </c>
      <c r="BC21" s="688">
        <f t="shared" si="53"/>
        <v>4.4707570581284974</v>
      </c>
      <c r="BD21" s="688">
        <f t="shared" si="54"/>
        <v>4.6942949110349224</v>
      </c>
      <c r="BE21" s="688">
        <f t="shared" si="55"/>
        <v>4.9290096565866683</v>
      </c>
      <c r="BF21" s="688">
        <f t="shared" si="56"/>
        <v>5.1754601394160016</v>
      </c>
      <c r="BG21" s="688">
        <f t="shared" si="57"/>
        <v>5.5377423491751214</v>
      </c>
      <c r="BH21" s="688">
        <f t="shared" si="58"/>
        <v>4.9839681142576095</v>
      </c>
      <c r="BI21" s="688">
        <f t="shared" si="59"/>
        <v>4.4855713028318487</v>
      </c>
      <c r="BJ21" s="688">
        <f t="shared" si="60"/>
        <v>4.7995612940300783</v>
      </c>
      <c r="BK21" s="688">
        <f t="shared" si="61"/>
        <v>5.1355305846121837</v>
      </c>
      <c r="BL21" s="688">
        <f t="shared" si="62"/>
        <v>5.4950177255350363</v>
      </c>
      <c r="BM21" s="688">
        <f t="shared" si="63"/>
        <v>5.934619143577839</v>
      </c>
      <c r="BN21" s="488"/>
      <c r="BO21" s="1115"/>
      <c r="BP21" s="1115"/>
      <c r="BQ21" s="1115"/>
      <c r="BR21" s="1115"/>
      <c r="BS21" s="1115"/>
      <c r="BT21" s="1116"/>
      <c r="BU21" s="488"/>
      <c r="BV21" s="1117"/>
      <c r="BW21" s="488"/>
      <c r="BX21" s="665"/>
      <c r="BY21" s="665"/>
      <c r="BZ21" s="665"/>
      <c r="CA21" s="665"/>
      <c r="CB21" s="666"/>
    </row>
    <row r="22" spans="1:80" s="489" customFormat="1" ht="12.75" x14ac:dyDescent="0.2">
      <c r="A22" s="487"/>
      <c r="B22" s="1113" t="s">
        <v>952</v>
      </c>
      <c r="C22" s="574">
        <f t="shared" si="2"/>
        <v>8.2247720319062519E-3</v>
      </c>
      <c r="D22" s="1383">
        <f>F22*'Distribuição de Modelos'!$E$50</f>
        <v>6.2199710039869514</v>
      </c>
      <c r="E22" s="692">
        <v>3</v>
      </c>
      <c r="F22" s="1465">
        <v>10</v>
      </c>
      <c r="G22" s="688">
        <f t="shared" si="3"/>
        <v>0.3358784342152954</v>
      </c>
      <c r="H22" s="688">
        <f t="shared" si="6"/>
        <v>0.67175686843059079</v>
      </c>
      <c r="I22" s="688">
        <f t="shared" si="7"/>
        <v>1.0076353026458862</v>
      </c>
      <c r="J22" s="688">
        <f t="shared" si="8"/>
        <v>1.3401549525190286</v>
      </c>
      <c r="K22" s="688">
        <f t="shared" si="9"/>
        <v>1.6751936906487859</v>
      </c>
      <c r="L22" s="688">
        <f t="shared" si="10"/>
        <v>2.0102324287785431</v>
      </c>
      <c r="M22" s="688">
        <f t="shared" si="11"/>
        <v>2.3318696173831102</v>
      </c>
      <c r="N22" s="688">
        <f t="shared" si="12"/>
        <v>2.6583313638167456</v>
      </c>
      <c r="O22" s="688">
        <f t="shared" si="13"/>
        <v>3.0039144411129226</v>
      </c>
      <c r="P22" s="688">
        <f t="shared" si="14"/>
        <v>3.3343450296353438</v>
      </c>
      <c r="Q22" s="688">
        <f t="shared" si="15"/>
        <v>3.6677795325988782</v>
      </c>
      <c r="R22" s="688">
        <f t="shared" si="16"/>
        <v>2.7508346494491587</v>
      </c>
      <c r="S22" s="688">
        <f t="shared" si="17"/>
        <v>2.6132929169767007</v>
      </c>
      <c r="T22" s="688">
        <f t="shared" si="18"/>
        <v>2.8746222086743707</v>
      </c>
      <c r="U22" s="688">
        <f t="shared" si="19"/>
        <v>3.1620844295418076</v>
      </c>
      <c r="V22" s="688">
        <f t="shared" si="20"/>
        <v>3.4782928724959885</v>
      </c>
      <c r="W22" s="688">
        <f t="shared" si="21"/>
        <v>3.8261221597455872</v>
      </c>
      <c r="X22" s="688">
        <f t="shared" si="22"/>
        <v>3.6348160517583077</v>
      </c>
      <c r="Y22" s="688">
        <f t="shared" si="23"/>
        <v>3.4530752491703924</v>
      </c>
      <c r="Z22" s="688">
        <f t="shared" si="24"/>
        <v>3.6947905166123198</v>
      </c>
      <c r="AA22" s="688">
        <f t="shared" si="25"/>
        <v>3.9534258527751822</v>
      </c>
      <c r="AB22" s="688">
        <f t="shared" si="26"/>
        <v>4.230165662469445</v>
      </c>
      <c r="AC22" s="688">
        <f t="shared" si="27"/>
        <v>4.6531822287163891</v>
      </c>
      <c r="AD22" s="688">
        <f t="shared" si="28"/>
        <v>3.9552048944089306</v>
      </c>
      <c r="AE22" s="688">
        <f t="shared" si="29"/>
        <v>3.7574446496884839</v>
      </c>
      <c r="AF22" s="688">
        <f t="shared" si="30"/>
        <v>3.9453168821729081</v>
      </c>
      <c r="AG22" s="688">
        <f t="shared" si="31"/>
        <v>4.1425827262815531</v>
      </c>
      <c r="AH22" s="688">
        <f t="shared" si="32"/>
        <v>4.3497118625956306</v>
      </c>
      <c r="AI22" s="688">
        <f t="shared" si="33"/>
        <v>4.6541916929773244</v>
      </c>
      <c r="AJ22" s="688">
        <f t="shared" si="34"/>
        <v>4.1887725236795923</v>
      </c>
      <c r="AK22" s="688">
        <f t="shared" si="35"/>
        <v>3.7698952713116332</v>
      </c>
      <c r="AL22" s="688">
        <f t="shared" si="36"/>
        <v>4.0337879403034478</v>
      </c>
      <c r="AM22" s="688">
        <f t="shared" si="37"/>
        <v>4.3161530961246894</v>
      </c>
      <c r="AN22" s="688">
        <f t="shared" si="38"/>
        <v>4.6182838128534174</v>
      </c>
      <c r="AO22" s="688">
        <f t="shared" si="39"/>
        <v>4.9877465178816909</v>
      </c>
      <c r="AP22" s="688">
        <f t="shared" si="40"/>
        <v>4.2894620053782537</v>
      </c>
      <c r="AQ22" s="688">
        <f t="shared" si="41"/>
        <v>4.0749889051093406</v>
      </c>
      <c r="AR22" s="688">
        <f t="shared" si="42"/>
        <v>4.278738350364808</v>
      </c>
      <c r="AS22" s="688">
        <f t="shared" si="43"/>
        <v>4.4926752678830484</v>
      </c>
      <c r="AT22" s="688">
        <f t="shared" si="44"/>
        <v>4.7173090312772006</v>
      </c>
      <c r="AU22" s="688">
        <f t="shared" si="45"/>
        <v>5.0475206634666048</v>
      </c>
      <c r="AV22" s="688">
        <f t="shared" si="46"/>
        <v>4.5427685971199443</v>
      </c>
      <c r="AW22" s="688">
        <f t="shared" si="47"/>
        <v>4.0884917374079501</v>
      </c>
      <c r="AX22" s="688">
        <f t="shared" si="48"/>
        <v>4.3746861590265063</v>
      </c>
      <c r="AY22" s="688">
        <f t="shared" si="49"/>
        <v>4.6809141901583615</v>
      </c>
      <c r="AZ22" s="688">
        <f t="shared" si="50"/>
        <v>5.0085781834694467</v>
      </c>
      <c r="BA22" s="688">
        <f t="shared" si="51"/>
        <v>5.4092644381470025</v>
      </c>
      <c r="BB22" s="688">
        <f t="shared" si="52"/>
        <v>4.706060061187892</v>
      </c>
      <c r="BC22" s="688">
        <f t="shared" si="53"/>
        <v>4.4707570581284974</v>
      </c>
      <c r="BD22" s="688">
        <f t="shared" si="54"/>
        <v>4.6942949110349224</v>
      </c>
      <c r="BE22" s="688">
        <f t="shared" si="55"/>
        <v>4.9290096565866683</v>
      </c>
      <c r="BF22" s="688">
        <f t="shared" si="56"/>
        <v>5.1754601394160016</v>
      </c>
      <c r="BG22" s="688">
        <f t="shared" si="57"/>
        <v>5.5377423491751214</v>
      </c>
      <c r="BH22" s="688">
        <f t="shared" si="58"/>
        <v>4.9839681142576095</v>
      </c>
      <c r="BI22" s="688">
        <f t="shared" si="59"/>
        <v>4.4855713028318487</v>
      </c>
      <c r="BJ22" s="688">
        <f t="shared" si="60"/>
        <v>4.7995612940300783</v>
      </c>
      <c r="BK22" s="688">
        <f t="shared" si="61"/>
        <v>5.1355305846121837</v>
      </c>
      <c r="BL22" s="688">
        <f t="shared" si="62"/>
        <v>5.4950177255350363</v>
      </c>
      <c r="BM22" s="688">
        <f t="shared" si="63"/>
        <v>5.934619143577839</v>
      </c>
      <c r="BN22" s="488"/>
      <c r="BO22" s="1115"/>
      <c r="BP22" s="1115"/>
      <c r="BQ22" s="1115"/>
      <c r="BR22" s="1115"/>
      <c r="BS22" s="1115"/>
      <c r="BT22" s="1116"/>
      <c r="BU22" s="488"/>
      <c r="BV22" s="1117"/>
      <c r="BW22" s="488"/>
      <c r="BX22" s="665"/>
      <c r="BY22" s="665"/>
      <c r="BZ22" s="665"/>
      <c r="CA22" s="665"/>
      <c r="CB22" s="666"/>
    </row>
    <row r="23" spans="1:80" s="489" customFormat="1" ht="12.75" x14ac:dyDescent="0.2">
      <c r="A23" s="487"/>
      <c r="B23" s="1113" t="s">
        <v>949</v>
      </c>
      <c r="C23" s="574">
        <f t="shared" si="2"/>
        <v>7.2724300071592141E-3</v>
      </c>
      <c r="D23" s="1383">
        <f>F23*'Distribuição de Modelos'!$E$50</f>
        <v>4.3539797027908662</v>
      </c>
      <c r="E23" s="692">
        <v>2</v>
      </c>
      <c r="F23" s="1465">
        <v>7</v>
      </c>
      <c r="G23" s="688">
        <f t="shared" si="3"/>
        <v>0.23511490395070678</v>
      </c>
      <c r="H23" s="688">
        <f t="shared" si="6"/>
        <v>0.47022980790141355</v>
      </c>
      <c r="I23" s="688">
        <f t="shared" si="7"/>
        <v>0.70534471185212033</v>
      </c>
      <c r="J23" s="688">
        <f t="shared" si="8"/>
        <v>0.93810846676332005</v>
      </c>
      <c r="K23" s="688">
        <f t="shared" si="9"/>
        <v>1.17263558345415</v>
      </c>
      <c r="L23" s="688">
        <f t="shared" si="10"/>
        <v>1.40716270014498</v>
      </c>
      <c r="M23" s="688">
        <f t="shared" si="11"/>
        <v>1.6323087321681768</v>
      </c>
      <c r="N23" s="688">
        <f t="shared" si="12"/>
        <v>1.8608319546717216</v>
      </c>
      <c r="O23" s="688">
        <f t="shared" si="13"/>
        <v>2.1027401087790452</v>
      </c>
      <c r="P23" s="688">
        <f t="shared" si="14"/>
        <v>2.3340415207447403</v>
      </c>
      <c r="Q23" s="688">
        <f t="shared" si="15"/>
        <v>2.5674456728192143</v>
      </c>
      <c r="R23" s="688">
        <f t="shared" si="16"/>
        <v>1.9255842546144106</v>
      </c>
      <c r="S23" s="688">
        <f t="shared" si="17"/>
        <v>1.82930504188369</v>
      </c>
      <c r="T23" s="688">
        <f t="shared" si="18"/>
        <v>2.0122355460720591</v>
      </c>
      <c r="U23" s="688">
        <f t="shared" si="19"/>
        <v>2.2134591006792652</v>
      </c>
      <c r="V23" s="688">
        <f t="shared" si="20"/>
        <v>2.4348050107471919</v>
      </c>
      <c r="W23" s="688">
        <f t="shared" si="21"/>
        <v>2.6782855118219109</v>
      </c>
      <c r="X23" s="688">
        <f t="shared" si="22"/>
        <v>2.5443712362308153</v>
      </c>
      <c r="Y23" s="688">
        <f t="shared" si="23"/>
        <v>2.4171526744192744</v>
      </c>
      <c r="Z23" s="688">
        <f t="shared" si="24"/>
        <v>2.5863533616286238</v>
      </c>
      <c r="AA23" s="688">
        <f t="shared" si="25"/>
        <v>2.7673980969426277</v>
      </c>
      <c r="AB23" s="688">
        <f t="shared" si="26"/>
        <v>2.9611159637286115</v>
      </c>
      <c r="AC23" s="688">
        <f t="shared" si="27"/>
        <v>3.2572275601014726</v>
      </c>
      <c r="AD23" s="688">
        <f t="shared" si="28"/>
        <v>2.7686434260862516</v>
      </c>
      <c r="AE23" s="688">
        <f t="shared" si="29"/>
        <v>2.6302112547819392</v>
      </c>
      <c r="AF23" s="688">
        <f t="shared" si="30"/>
        <v>2.7617218175210363</v>
      </c>
      <c r="AG23" s="688">
        <f t="shared" si="31"/>
        <v>2.8998079083970882</v>
      </c>
      <c r="AH23" s="688">
        <f t="shared" si="32"/>
        <v>3.0447983038169428</v>
      </c>
      <c r="AI23" s="688">
        <f t="shared" si="33"/>
        <v>3.257934185084129</v>
      </c>
      <c r="AJ23" s="688">
        <f t="shared" si="34"/>
        <v>2.9321407665757162</v>
      </c>
      <c r="AK23" s="688">
        <f t="shared" si="35"/>
        <v>2.6389266899181445</v>
      </c>
      <c r="AL23" s="688">
        <f t="shared" si="36"/>
        <v>2.8236515582124144</v>
      </c>
      <c r="AM23" s="688">
        <f t="shared" si="37"/>
        <v>3.0213071672872833</v>
      </c>
      <c r="AN23" s="688">
        <f t="shared" si="38"/>
        <v>3.2327986689973933</v>
      </c>
      <c r="AO23" s="688">
        <f t="shared" si="39"/>
        <v>3.4914225625171849</v>
      </c>
      <c r="AP23" s="688">
        <f t="shared" si="40"/>
        <v>3.0026234037647788</v>
      </c>
      <c r="AQ23" s="688">
        <f t="shared" si="41"/>
        <v>2.8524922335765397</v>
      </c>
      <c r="AR23" s="688">
        <f t="shared" si="42"/>
        <v>2.9951168452553665</v>
      </c>
      <c r="AS23" s="688">
        <f t="shared" si="43"/>
        <v>3.1448726875181348</v>
      </c>
      <c r="AT23" s="688">
        <f t="shared" si="44"/>
        <v>3.3021163218940415</v>
      </c>
      <c r="AU23" s="688">
        <f t="shared" si="45"/>
        <v>3.5332644644266242</v>
      </c>
      <c r="AV23" s="688">
        <f t="shared" si="46"/>
        <v>3.1799380179839618</v>
      </c>
      <c r="AW23" s="688">
        <f t="shared" si="47"/>
        <v>2.8619442161855657</v>
      </c>
      <c r="AX23" s="688">
        <f t="shared" si="48"/>
        <v>3.0622803113185553</v>
      </c>
      <c r="AY23" s="688">
        <f t="shared" si="49"/>
        <v>3.2766399331108542</v>
      </c>
      <c r="AZ23" s="688">
        <f t="shared" si="50"/>
        <v>3.5060047284286142</v>
      </c>
      <c r="BA23" s="688">
        <f t="shared" si="51"/>
        <v>3.7864851067029033</v>
      </c>
      <c r="BB23" s="688">
        <f t="shared" si="52"/>
        <v>3.294242042831526</v>
      </c>
      <c r="BC23" s="688">
        <f t="shared" si="53"/>
        <v>3.1295299406899497</v>
      </c>
      <c r="BD23" s="688">
        <f t="shared" si="54"/>
        <v>3.2860064377244473</v>
      </c>
      <c r="BE23" s="688">
        <f t="shared" si="55"/>
        <v>3.4503067596106698</v>
      </c>
      <c r="BF23" s="688">
        <f t="shared" si="56"/>
        <v>3.6228220975912033</v>
      </c>
      <c r="BG23" s="688">
        <f t="shared" si="57"/>
        <v>3.8764196444225876</v>
      </c>
      <c r="BH23" s="688">
        <f t="shared" si="58"/>
        <v>3.4887776799803287</v>
      </c>
      <c r="BI23" s="688">
        <f t="shared" si="59"/>
        <v>3.1398999119822957</v>
      </c>
      <c r="BJ23" s="688">
        <f t="shared" si="60"/>
        <v>3.3596929058210563</v>
      </c>
      <c r="BK23" s="688">
        <f t="shared" si="61"/>
        <v>3.5948714092285301</v>
      </c>
      <c r="BL23" s="688">
        <f t="shared" si="62"/>
        <v>3.8465124078745272</v>
      </c>
      <c r="BM23" s="688">
        <f t="shared" si="63"/>
        <v>4.1542334005044896</v>
      </c>
      <c r="BN23" s="488"/>
      <c r="BO23" s="1115"/>
      <c r="BP23" s="1115"/>
      <c r="BQ23" s="1115"/>
      <c r="BR23" s="1115"/>
      <c r="BS23" s="1115"/>
      <c r="BT23" s="1116"/>
      <c r="BU23" s="488"/>
      <c r="BV23" s="1117"/>
      <c r="BW23" s="488"/>
      <c r="BX23" s="665"/>
      <c r="BY23" s="665"/>
      <c r="BZ23" s="665"/>
      <c r="CA23" s="665"/>
      <c r="CB23" s="666"/>
    </row>
    <row r="24" spans="1:80" s="489" customFormat="1" ht="12.75" x14ac:dyDescent="0.2">
      <c r="A24" s="487"/>
      <c r="B24" s="1113" t="s">
        <v>951</v>
      </c>
      <c r="C24" s="574">
        <f t="shared" si="2"/>
        <v>4.8482866714394772E-3</v>
      </c>
      <c r="D24" s="1383">
        <f>F24*'Distribuição de Modelos'!$E$50</f>
        <v>4.3539797027908662</v>
      </c>
      <c r="E24" s="692">
        <v>2</v>
      </c>
      <c r="F24" s="1465">
        <v>7</v>
      </c>
      <c r="G24" s="688">
        <f t="shared" si="3"/>
        <v>0.23511490395070678</v>
      </c>
      <c r="H24" s="688">
        <f t="shared" si="6"/>
        <v>0.47022980790141355</v>
      </c>
      <c r="I24" s="688">
        <f t="shared" si="7"/>
        <v>0.70534471185212033</v>
      </c>
      <c r="J24" s="688">
        <f t="shared" si="8"/>
        <v>0.93810846676332005</v>
      </c>
      <c r="K24" s="688">
        <f t="shared" si="9"/>
        <v>1.17263558345415</v>
      </c>
      <c r="L24" s="688">
        <f t="shared" si="10"/>
        <v>1.40716270014498</v>
      </c>
      <c r="M24" s="688">
        <f t="shared" si="11"/>
        <v>1.6323087321681768</v>
      </c>
      <c r="N24" s="688">
        <f t="shared" si="12"/>
        <v>1.8608319546717216</v>
      </c>
      <c r="O24" s="688">
        <f t="shared" si="13"/>
        <v>2.1027401087790452</v>
      </c>
      <c r="P24" s="688">
        <f t="shared" si="14"/>
        <v>2.3340415207447403</v>
      </c>
      <c r="Q24" s="688">
        <f t="shared" si="15"/>
        <v>2.5674456728192143</v>
      </c>
      <c r="R24" s="688">
        <f t="shared" si="16"/>
        <v>1.9255842546144106</v>
      </c>
      <c r="S24" s="688">
        <f t="shared" si="17"/>
        <v>1.82930504188369</v>
      </c>
      <c r="T24" s="688">
        <f t="shared" si="18"/>
        <v>2.0122355460720591</v>
      </c>
      <c r="U24" s="688">
        <f t="shared" si="19"/>
        <v>2.2134591006792652</v>
      </c>
      <c r="V24" s="688">
        <f t="shared" si="20"/>
        <v>2.4348050107471919</v>
      </c>
      <c r="W24" s="688">
        <f t="shared" si="21"/>
        <v>2.6782855118219109</v>
      </c>
      <c r="X24" s="688">
        <f t="shared" si="22"/>
        <v>2.5443712362308153</v>
      </c>
      <c r="Y24" s="688">
        <f t="shared" si="23"/>
        <v>2.4171526744192744</v>
      </c>
      <c r="Z24" s="688">
        <f t="shared" si="24"/>
        <v>2.5863533616286238</v>
      </c>
      <c r="AA24" s="688">
        <f t="shared" si="25"/>
        <v>2.7673980969426277</v>
      </c>
      <c r="AB24" s="688">
        <f t="shared" si="26"/>
        <v>2.9611159637286115</v>
      </c>
      <c r="AC24" s="688">
        <f t="shared" si="27"/>
        <v>3.2572275601014726</v>
      </c>
      <c r="AD24" s="688">
        <f t="shared" si="28"/>
        <v>2.7686434260862516</v>
      </c>
      <c r="AE24" s="688">
        <f t="shared" si="29"/>
        <v>2.6302112547819392</v>
      </c>
      <c r="AF24" s="688">
        <f t="shared" si="30"/>
        <v>2.7617218175210363</v>
      </c>
      <c r="AG24" s="688">
        <f t="shared" si="31"/>
        <v>2.8998079083970882</v>
      </c>
      <c r="AH24" s="688">
        <f t="shared" si="32"/>
        <v>3.0447983038169428</v>
      </c>
      <c r="AI24" s="688">
        <f t="shared" si="33"/>
        <v>3.257934185084129</v>
      </c>
      <c r="AJ24" s="688">
        <f t="shared" si="34"/>
        <v>2.9321407665757162</v>
      </c>
      <c r="AK24" s="688">
        <f t="shared" si="35"/>
        <v>2.6389266899181445</v>
      </c>
      <c r="AL24" s="688">
        <f t="shared" si="36"/>
        <v>2.8236515582124144</v>
      </c>
      <c r="AM24" s="688">
        <f t="shared" si="37"/>
        <v>3.0213071672872833</v>
      </c>
      <c r="AN24" s="688">
        <f t="shared" si="38"/>
        <v>3.2327986689973933</v>
      </c>
      <c r="AO24" s="688">
        <f t="shared" si="39"/>
        <v>3.4914225625171849</v>
      </c>
      <c r="AP24" s="688">
        <f t="shared" si="40"/>
        <v>3.0026234037647788</v>
      </c>
      <c r="AQ24" s="688">
        <f t="shared" si="41"/>
        <v>2.8524922335765397</v>
      </c>
      <c r="AR24" s="688">
        <f t="shared" si="42"/>
        <v>2.9951168452553665</v>
      </c>
      <c r="AS24" s="688">
        <f t="shared" si="43"/>
        <v>3.1448726875181348</v>
      </c>
      <c r="AT24" s="688">
        <f t="shared" si="44"/>
        <v>3.3021163218940415</v>
      </c>
      <c r="AU24" s="688">
        <f t="shared" si="45"/>
        <v>3.5332644644266242</v>
      </c>
      <c r="AV24" s="688">
        <f t="shared" si="46"/>
        <v>3.1799380179839618</v>
      </c>
      <c r="AW24" s="688">
        <f t="shared" si="47"/>
        <v>2.8619442161855657</v>
      </c>
      <c r="AX24" s="688">
        <f t="shared" si="48"/>
        <v>3.0622803113185553</v>
      </c>
      <c r="AY24" s="688">
        <f t="shared" si="49"/>
        <v>3.2766399331108542</v>
      </c>
      <c r="AZ24" s="688">
        <f t="shared" si="50"/>
        <v>3.5060047284286142</v>
      </c>
      <c r="BA24" s="688">
        <f t="shared" si="51"/>
        <v>3.7864851067029033</v>
      </c>
      <c r="BB24" s="688">
        <f t="shared" si="52"/>
        <v>3.294242042831526</v>
      </c>
      <c r="BC24" s="688">
        <f t="shared" si="53"/>
        <v>3.1295299406899497</v>
      </c>
      <c r="BD24" s="688">
        <f t="shared" si="54"/>
        <v>3.2860064377244473</v>
      </c>
      <c r="BE24" s="688">
        <f t="shared" si="55"/>
        <v>3.4503067596106698</v>
      </c>
      <c r="BF24" s="688">
        <f t="shared" si="56"/>
        <v>3.6228220975912033</v>
      </c>
      <c r="BG24" s="688">
        <f t="shared" si="57"/>
        <v>3.8764196444225876</v>
      </c>
      <c r="BH24" s="688">
        <f t="shared" si="58"/>
        <v>3.4887776799803287</v>
      </c>
      <c r="BI24" s="688">
        <f t="shared" si="59"/>
        <v>3.1398999119822957</v>
      </c>
      <c r="BJ24" s="688">
        <f t="shared" si="60"/>
        <v>3.3596929058210563</v>
      </c>
      <c r="BK24" s="688">
        <f t="shared" si="61"/>
        <v>3.5948714092285301</v>
      </c>
      <c r="BL24" s="688">
        <f t="shared" si="62"/>
        <v>3.8465124078745272</v>
      </c>
      <c r="BM24" s="688">
        <f t="shared" si="63"/>
        <v>4.1542334005044896</v>
      </c>
      <c r="BN24" s="488"/>
      <c r="BO24" s="1115"/>
      <c r="BP24" s="1115"/>
      <c r="BQ24" s="1115"/>
      <c r="BR24" s="1115"/>
      <c r="BS24" s="1115"/>
      <c r="BT24" s="1116"/>
      <c r="BU24" s="488"/>
      <c r="BV24" s="1117"/>
      <c r="BW24" s="488"/>
      <c r="BX24" s="665"/>
      <c r="BY24" s="665"/>
      <c r="BZ24" s="665"/>
      <c r="CA24" s="665"/>
      <c r="CB24" s="666"/>
    </row>
    <row r="25" spans="1:80" s="489" customFormat="1" ht="12.75" x14ac:dyDescent="0.2">
      <c r="A25" s="487"/>
      <c r="B25" s="1113" t="s">
        <v>974</v>
      </c>
      <c r="C25" s="574">
        <f t="shared" si="2"/>
        <v>8.4845016750190825E-3</v>
      </c>
      <c r="D25" s="1383">
        <f>F25*'Distribuição de Modelos'!$E$50</f>
        <v>4.3539797027908662</v>
      </c>
      <c r="E25" s="692">
        <v>2</v>
      </c>
      <c r="F25" s="1465">
        <v>7</v>
      </c>
      <c r="G25" s="688">
        <f t="shared" si="3"/>
        <v>0.23511490395070678</v>
      </c>
      <c r="H25" s="688">
        <f t="shared" si="6"/>
        <v>0.47022980790141355</v>
      </c>
      <c r="I25" s="688">
        <f t="shared" si="7"/>
        <v>0.70534471185212033</v>
      </c>
      <c r="J25" s="688">
        <f t="shared" si="8"/>
        <v>0.93810846676332005</v>
      </c>
      <c r="K25" s="688">
        <f t="shared" si="9"/>
        <v>1.17263558345415</v>
      </c>
      <c r="L25" s="688">
        <f t="shared" si="10"/>
        <v>1.40716270014498</v>
      </c>
      <c r="M25" s="688">
        <f t="shared" si="11"/>
        <v>1.6323087321681768</v>
      </c>
      <c r="N25" s="688">
        <f t="shared" si="12"/>
        <v>1.8608319546717216</v>
      </c>
      <c r="O25" s="688">
        <f t="shared" si="13"/>
        <v>2.1027401087790452</v>
      </c>
      <c r="P25" s="688">
        <f t="shared" si="14"/>
        <v>2.3340415207447403</v>
      </c>
      <c r="Q25" s="688">
        <f t="shared" si="15"/>
        <v>2.5674456728192143</v>
      </c>
      <c r="R25" s="688">
        <f t="shared" si="16"/>
        <v>1.9255842546144106</v>
      </c>
      <c r="S25" s="688">
        <f t="shared" si="17"/>
        <v>1.82930504188369</v>
      </c>
      <c r="T25" s="688">
        <f t="shared" si="18"/>
        <v>2.0122355460720591</v>
      </c>
      <c r="U25" s="688">
        <f t="shared" si="19"/>
        <v>2.2134591006792652</v>
      </c>
      <c r="V25" s="688">
        <f t="shared" si="20"/>
        <v>2.4348050107471919</v>
      </c>
      <c r="W25" s="688">
        <f t="shared" si="21"/>
        <v>2.6782855118219109</v>
      </c>
      <c r="X25" s="688">
        <f t="shared" si="22"/>
        <v>2.5443712362308153</v>
      </c>
      <c r="Y25" s="688">
        <f t="shared" si="23"/>
        <v>2.4171526744192744</v>
      </c>
      <c r="Z25" s="688">
        <f t="shared" si="24"/>
        <v>2.5863533616286238</v>
      </c>
      <c r="AA25" s="688">
        <f t="shared" si="25"/>
        <v>2.7673980969426277</v>
      </c>
      <c r="AB25" s="688">
        <f t="shared" si="26"/>
        <v>2.9611159637286115</v>
      </c>
      <c r="AC25" s="688">
        <f t="shared" si="27"/>
        <v>3.2572275601014726</v>
      </c>
      <c r="AD25" s="688">
        <f t="shared" si="28"/>
        <v>2.7686434260862516</v>
      </c>
      <c r="AE25" s="688">
        <f t="shared" si="29"/>
        <v>2.6302112547819392</v>
      </c>
      <c r="AF25" s="688">
        <f t="shared" si="30"/>
        <v>2.7617218175210363</v>
      </c>
      <c r="AG25" s="688">
        <f t="shared" si="31"/>
        <v>2.8998079083970882</v>
      </c>
      <c r="AH25" s="688">
        <f t="shared" si="32"/>
        <v>3.0447983038169428</v>
      </c>
      <c r="AI25" s="688">
        <f t="shared" si="33"/>
        <v>3.257934185084129</v>
      </c>
      <c r="AJ25" s="688">
        <f t="shared" si="34"/>
        <v>2.9321407665757162</v>
      </c>
      <c r="AK25" s="688">
        <f t="shared" si="35"/>
        <v>2.6389266899181445</v>
      </c>
      <c r="AL25" s="688">
        <f t="shared" si="36"/>
        <v>2.8236515582124144</v>
      </c>
      <c r="AM25" s="688">
        <f t="shared" si="37"/>
        <v>3.0213071672872833</v>
      </c>
      <c r="AN25" s="688">
        <f t="shared" si="38"/>
        <v>3.2327986689973933</v>
      </c>
      <c r="AO25" s="688">
        <f t="shared" si="39"/>
        <v>3.4914225625171849</v>
      </c>
      <c r="AP25" s="688">
        <f t="shared" si="40"/>
        <v>3.0026234037647788</v>
      </c>
      <c r="AQ25" s="688">
        <f t="shared" si="41"/>
        <v>2.8524922335765397</v>
      </c>
      <c r="AR25" s="688">
        <f t="shared" si="42"/>
        <v>2.9951168452553665</v>
      </c>
      <c r="AS25" s="688">
        <f t="shared" si="43"/>
        <v>3.1448726875181348</v>
      </c>
      <c r="AT25" s="688">
        <f t="shared" si="44"/>
        <v>3.3021163218940415</v>
      </c>
      <c r="AU25" s="688">
        <f t="shared" si="45"/>
        <v>3.5332644644266242</v>
      </c>
      <c r="AV25" s="688">
        <f t="shared" si="46"/>
        <v>3.1799380179839618</v>
      </c>
      <c r="AW25" s="688">
        <f t="shared" si="47"/>
        <v>2.8619442161855657</v>
      </c>
      <c r="AX25" s="688">
        <f t="shared" si="48"/>
        <v>3.0622803113185553</v>
      </c>
      <c r="AY25" s="688">
        <f t="shared" si="49"/>
        <v>3.2766399331108542</v>
      </c>
      <c r="AZ25" s="688">
        <f t="shared" si="50"/>
        <v>3.5060047284286142</v>
      </c>
      <c r="BA25" s="688">
        <f t="shared" si="51"/>
        <v>3.7864851067029033</v>
      </c>
      <c r="BB25" s="688">
        <f t="shared" si="52"/>
        <v>3.294242042831526</v>
      </c>
      <c r="BC25" s="688">
        <f t="shared" si="53"/>
        <v>3.1295299406899497</v>
      </c>
      <c r="BD25" s="688">
        <f t="shared" si="54"/>
        <v>3.2860064377244473</v>
      </c>
      <c r="BE25" s="688">
        <f t="shared" si="55"/>
        <v>3.4503067596106698</v>
      </c>
      <c r="BF25" s="688">
        <f t="shared" si="56"/>
        <v>3.6228220975912033</v>
      </c>
      <c r="BG25" s="688">
        <f t="shared" si="57"/>
        <v>3.8764196444225876</v>
      </c>
      <c r="BH25" s="688">
        <f t="shared" si="58"/>
        <v>3.4887776799803287</v>
      </c>
      <c r="BI25" s="688">
        <f t="shared" si="59"/>
        <v>3.1398999119822957</v>
      </c>
      <c r="BJ25" s="688">
        <f t="shared" si="60"/>
        <v>3.3596929058210563</v>
      </c>
      <c r="BK25" s="688">
        <f t="shared" si="61"/>
        <v>3.5948714092285301</v>
      </c>
      <c r="BL25" s="688">
        <f t="shared" si="62"/>
        <v>3.8465124078745272</v>
      </c>
      <c r="BM25" s="688">
        <f t="shared" si="63"/>
        <v>4.1542334005044896</v>
      </c>
      <c r="BN25" s="488"/>
      <c r="BO25" s="1115"/>
      <c r="BP25" s="1115"/>
      <c r="BQ25" s="1115"/>
      <c r="BR25" s="1115"/>
      <c r="BS25" s="1115"/>
      <c r="BT25" s="1116"/>
      <c r="BU25" s="488"/>
      <c r="BV25" s="1117"/>
      <c r="BW25" s="488"/>
      <c r="BX25" s="665"/>
      <c r="BY25" s="665"/>
      <c r="BZ25" s="665"/>
      <c r="CA25" s="665"/>
      <c r="CB25" s="666"/>
    </row>
    <row r="26" spans="1:80" s="489" customFormat="1" ht="12.75" x14ac:dyDescent="0.2">
      <c r="A26" s="487"/>
      <c r="B26" s="1113" t="s">
        <v>978</v>
      </c>
      <c r="C26" s="574">
        <f t="shared" si="2"/>
        <v>8.4845016750190825E-3</v>
      </c>
      <c r="D26" s="1383">
        <f>F26*'Distribuição de Modelos'!$E$50</f>
        <v>4.3539797027908662</v>
      </c>
      <c r="E26" s="692">
        <v>2</v>
      </c>
      <c r="F26" s="1465">
        <v>7</v>
      </c>
      <c r="G26" s="688">
        <f t="shared" si="3"/>
        <v>0.23511490395070678</v>
      </c>
      <c r="H26" s="688">
        <f t="shared" si="6"/>
        <v>0.47022980790141355</v>
      </c>
      <c r="I26" s="688">
        <f t="shared" si="7"/>
        <v>0.70534471185212033</v>
      </c>
      <c r="J26" s="688">
        <f t="shared" si="8"/>
        <v>0.93810846676332005</v>
      </c>
      <c r="K26" s="688">
        <f t="shared" si="9"/>
        <v>1.17263558345415</v>
      </c>
      <c r="L26" s="688">
        <f t="shared" si="10"/>
        <v>1.40716270014498</v>
      </c>
      <c r="M26" s="688">
        <f t="shared" si="11"/>
        <v>1.6323087321681768</v>
      </c>
      <c r="N26" s="688">
        <f t="shared" si="12"/>
        <v>1.8608319546717216</v>
      </c>
      <c r="O26" s="688">
        <f t="shared" si="13"/>
        <v>2.1027401087790452</v>
      </c>
      <c r="P26" s="688">
        <f t="shared" si="14"/>
        <v>2.3340415207447403</v>
      </c>
      <c r="Q26" s="688">
        <f t="shared" si="15"/>
        <v>2.5674456728192143</v>
      </c>
      <c r="R26" s="688">
        <f t="shared" si="16"/>
        <v>1.9255842546144106</v>
      </c>
      <c r="S26" s="688">
        <f t="shared" si="17"/>
        <v>1.82930504188369</v>
      </c>
      <c r="T26" s="688">
        <f t="shared" si="18"/>
        <v>2.0122355460720591</v>
      </c>
      <c r="U26" s="688">
        <f t="shared" si="19"/>
        <v>2.2134591006792652</v>
      </c>
      <c r="V26" s="688">
        <f t="shared" si="20"/>
        <v>2.4348050107471919</v>
      </c>
      <c r="W26" s="688">
        <f t="shared" si="21"/>
        <v>2.6782855118219109</v>
      </c>
      <c r="X26" s="688">
        <f t="shared" si="22"/>
        <v>2.5443712362308153</v>
      </c>
      <c r="Y26" s="688">
        <f t="shared" si="23"/>
        <v>2.4171526744192744</v>
      </c>
      <c r="Z26" s="688">
        <f t="shared" si="24"/>
        <v>2.5863533616286238</v>
      </c>
      <c r="AA26" s="688">
        <f t="shared" si="25"/>
        <v>2.7673980969426277</v>
      </c>
      <c r="AB26" s="688">
        <f t="shared" si="26"/>
        <v>2.9611159637286115</v>
      </c>
      <c r="AC26" s="688">
        <f t="shared" si="27"/>
        <v>3.2572275601014726</v>
      </c>
      <c r="AD26" s="688">
        <f t="shared" si="28"/>
        <v>2.7686434260862516</v>
      </c>
      <c r="AE26" s="688">
        <f t="shared" si="29"/>
        <v>2.6302112547819392</v>
      </c>
      <c r="AF26" s="688">
        <f t="shared" si="30"/>
        <v>2.7617218175210363</v>
      </c>
      <c r="AG26" s="688">
        <f t="shared" si="31"/>
        <v>2.8998079083970882</v>
      </c>
      <c r="AH26" s="688">
        <f t="shared" si="32"/>
        <v>3.0447983038169428</v>
      </c>
      <c r="AI26" s="688">
        <f t="shared" si="33"/>
        <v>3.257934185084129</v>
      </c>
      <c r="AJ26" s="688">
        <f t="shared" si="34"/>
        <v>2.9321407665757162</v>
      </c>
      <c r="AK26" s="688">
        <f t="shared" si="35"/>
        <v>2.6389266899181445</v>
      </c>
      <c r="AL26" s="688">
        <f t="shared" si="36"/>
        <v>2.8236515582124144</v>
      </c>
      <c r="AM26" s="688">
        <f t="shared" si="37"/>
        <v>3.0213071672872833</v>
      </c>
      <c r="AN26" s="688">
        <f t="shared" si="38"/>
        <v>3.2327986689973933</v>
      </c>
      <c r="AO26" s="688">
        <f t="shared" si="39"/>
        <v>3.4914225625171849</v>
      </c>
      <c r="AP26" s="688">
        <f t="shared" si="40"/>
        <v>3.0026234037647788</v>
      </c>
      <c r="AQ26" s="688">
        <f t="shared" si="41"/>
        <v>2.8524922335765397</v>
      </c>
      <c r="AR26" s="688">
        <f t="shared" si="42"/>
        <v>2.9951168452553665</v>
      </c>
      <c r="AS26" s="688">
        <f t="shared" si="43"/>
        <v>3.1448726875181348</v>
      </c>
      <c r="AT26" s="688">
        <f t="shared" si="44"/>
        <v>3.3021163218940415</v>
      </c>
      <c r="AU26" s="688">
        <f t="shared" si="45"/>
        <v>3.5332644644266242</v>
      </c>
      <c r="AV26" s="688">
        <f t="shared" si="46"/>
        <v>3.1799380179839618</v>
      </c>
      <c r="AW26" s="688">
        <f t="shared" si="47"/>
        <v>2.8619442161855657</v>
      </c>
      <c r="AX26" s="688">
        <f t="shared" si="48"/>
        <v>3.0622803113185553</v>
      </c>
      <c r="AY26" s="688">
        <f t="shared" si="49"/>
        <v>3.2766399331108542</v>
      </c>
      <c r="AZ26" s="688">
        <f t="shared" si="50"/>
        <v>3.5060047284286142</v>
      </c>
      <c r="BA26" s="688">
        <f t="shared" si="51"/>
        <v>3.7864851067029033</v>
      </c>
      <c r="BB26" s="688">
        <f t="shared" si="52"/>
        <v>3.294242042831526</v>
      </c>
      <c r="BC26" s="688">
        <f t="shared" si="53"/>
        <v>3.1295299406899497</v>
      </c>
      <c r="BD26" s="688">
        <f t="shared" si="54"/>
        <v>3.2860064377244473</v>
      </c>
      <c r="BE26" s="688">
        <f t="shared" si="55"/>
        <v>3.4503067596106698</v>
      </c>
      <c r="BF26" s="688">
        <f t="shared" si="56"/>
        <v>3.6228220975912033</v>
      </c>
      <c r="BG26" s="688">
        <f t="shared" si="57"/>
        <v>3.8764196444225876</v>
      </c>
      <c r="BH26" s="688">
        <f t="shared" si="58"/>
        <v>3.4887776799803287</v>
      </c>
      <c r="BI26" s="688">
        <f t="shared" si="59"/>
        <v>3.1398999119822957</v>
      </c>
      <c r="BJ26" s="688">
        <f t="shared" si="60"/>
        <v>3.3596929058210563</v>
      </c>
      <c r="BK26" s="688">
        <f t="shared" si="61"/>
        <v>3.5948714092285301</v>
      </c>
      <c r="BL26" s="688">
        <f t="shared" si="62"/>
        <v>3.8465124078745272</v>
      </c>
      <c r="BM26" s="688">
        <f t="shared" si="63"/>
        <v>4.1542334005044896</v>
      </c>
      <c r="BN26" s="488"/>
      <c r="BO26" s="1115"/>
      <c r="BP26" s="1115"/>
      <c r="BQ26" s="1115"/>
      <c r="BR26" s="1115"/>
      <c r="BS26" s="1115"/>
      <c r="BT26" s="1116"/>
      <c r="BU26" s="488"/>
      <c r="BV26" s="1117"/>
      <c r="BW26" s="488"/>
      <c r="BX26" s="665"/>
      <c r="BY26" s="665"/>
      <c r="BZ26" s="665"/>
      <c r="CA26" s="665"/>
      <c r="CB26" s="666"/>
    </row>
    <row r="27" spans="1:80" s="489" customFormat="1" ht="12.75" x14ac:dyDescent="0.2">
      <c r="A27" s="487"/>
      <c r="B27" s="1113" t="s">
        <v>950</v>
      </c>
      <c r="C27" s="574">
        <f t="shared" si="2"/>
        <v>4.0258094682488511E-3</v>
      </c>
      <c r="D27" s="1383">
        <f>F27*'Distribuição de Modelos'!$E$50</f>
        <v>1.8659913011960856</v>
      </c>
      <c r="E27" s="692">
        <v>1</v>
      </c>
      <c r="F27" s="1465">
        <v>3</v>
      </c>
      <c r="G27" s="688">
        <f t="shared" si="3"/>
        <v>0.10076353026458862</v>
      </c>
      <c r="H27" s="688">
        <f t="shared" si="6"/>
        <v>0.20152706052917724</v>
      </c>
      <c r="I27" s="688">
        <f t="shared" si="7"/>
        <v>0.30229059079376586</v>
      </c>
      <c r="J27" s="688">
        <f t="shared" si="8"/>
        <v>0.40204648575570856</v>
      </c>
      <c r="K27" s="688">
        <f t="shared" si="9"/>
        <v>0.50255810719463567</v>
      </c>
      <c r="L27" s="688">
        <f t="shared" si="10"/>
        <v>0.60306972863356278</v>
      </c>
      <c r="M27" s="688">
        <f t="shared" si="11"/>
        <v>0.69956088521493287</v>
      </c>
      <c r="N27" s="688">
        <f t="shared" si="12"/>
        <v>0.79749940914502349</v>
      </c>
      <c r="O27" s="688">
        <f t="shared" si="13"/>
        <v>0.90117433233387656</v>
      </c>
      <c r="P27" s="688">
        <f t="shared" si="14"/>
        <v>1.0003035088906029</v>
      </c>
      <c r="Q27" s="688">
        <f t="shared" si="15"/>
        <v>1.1003338597796632</v>
      </c>
      <c r="R27" s="688">
        <f t="shared" si="16"/>
        <v>0.82525039483474738</v>
      </c>
      <c r="S27" s="688">
        <f t="shared" si="17"/>
        <v>0.78398787509301004</v>
      </c>
      <c r="T27" s="688">
        <f t="shared" si="18"/>
        <v>0.86238666260231112</v>
      </c>
      <c r="U27" s="688">
        <f t="shared" si="19"/>
        <v>0.94862532886254225</v>
      </c>
      <c r="V27" s="688">
        <f t="shared" si="20"/>
        <v>1.0434878617487966</v>
      </c>
      <c r="W27" s="688">
        <f t="shared" si="21"/>
        <v>1.1478366479236763</v>
      </c>
      <c r="X27" s="688">
        <f t="shared" si="22"/>
        <v>1.0904448155274926</v>
      </c>
      <c r="Y27" s="688">
        <f t="shared" si="23"/>
        <v>1.035922574751118</v>
      </c>
      <c r="Z27" s="688">
        <f t="shared" si="24"/>
        <v>1.1084371549836962</v>
      </c>
      <c r="AA27" s="688">
        <f t="shared" si="25"/>
        <v>1.1860277558325549</v>
      </c>
      <c r="AB27" s="688">
        <f t="shared" si="26"/>
        <v>1.2690496987408337</v>
      </c>
      <c r="AC27" s="688">
        <f t="shared" si="27"/>
        <v>1.3959546686149171</v>
      </c>
      <c r="AD27" s="688">
        <f t="shared" si="28"/>
        <v>1.1865614683226795</v>
      </c>
      <c r="AE27" s="688">
        <f t="shared" si="29"/>
        <v>1.1272333949065456</v>
      </c>
      <c r="AF27" s="688">
        <f t="shared" si="30"/>
        <v>1.1835950646518729</v>
      </c>
      <c r="AG27" s="688">
        <f t="shared" si="31"/>
        <v>1.2427748178844666</v>
      </c>
      <c r="AH27" s="688">
        <f t="shared" si="32"/>
        <v>1.30491355877869</v>
      </c>
      <c r="AI27" s="688">
        <f t="shared" si="33"/>
        <v>1.3962575078931982</v>
      </c>
      <c r="AJ27" s="688">
        <f t="shared" si="34"/>
        <v>1.2566317571038783</v>
      </c>
      <c r="AK27" s="688">
        <f t="shared" si="35"/>
        <v>1.1309685813934904</v>
      </c>
      <c r="AL27" s="688">
        <f t="shared" si="36"/>
        <v>1.2101363820910347</v>
      </c>
      <c r="AM27" s="688">
        <f t="shared" si="37"/>
        <v>1.294845928837407</v>
      </c>
      <c r="AN27" s="688">
        <f t="shared" si="38"/>
        <v>1.3854851438560256</v>
      </c>
      <c r="AO27" s="688">
        <f t="shared" si="39"/>
        <v>1.4963239553645076</v>
      </c>
      <c r="AP27" s="688">
        <f t="shared" si="40"/>
        <v>1.2868386016134765</v>
      </c>
      <c r="AQ27" s="688">
        <f t="shared" si="41"/>
        <v>1.2224966715328027</v>
      </c>
      <c r="AR27" s="688">
        <f t="shared" si="42"/>
        <v>1.2836215051094428</v>
      </c>
      <c r="AS27" s="688">
        <f t="shared" si="43"/>
        <v>1.347802580364915</v>
      </c>
      <c r="AT27" s="688">
        <f t="shared" si="44"/>
        <v>1.4151927093831607</v>
      </c>
      <c r="AU27" s="688">
        <f t="shared" si="45"/>
        <v>1.5142561990399819</v>
      </c>
      <c r="AV27" s="688">
        <f t="shared" si="46"/>
        <v>1.3628305791359836</v>
      </c>
      <c r="AW27" s="688">
        <f t="shared" si="47"/>
        <v>1.2265475212223853</v>
      </c>
      <c r="AX27" s="688">
        <f t="shared" si="48"/>
        <v>1.3124058477079523</v>
      </c>
      <c r="AY27" s="688">
        <f t="shared" si="49"/>
        <v>1.4042742570475091</v>
      </c>
      <c r="AZ27" s="688">
        <f t="shared" si="50"/>
        <v>1.5025734550408347</v>
      </c>
      <c r="BA27" s="688">
        <f t="shared" si="51"/>
        <v>1.6227793314441015</v>
      </c>
      <c r="BB27" s="688">
        <f t="shared" si="52"/>
        <v>1.4118180183563682</v>
      </c>
      <c r="BC27" s="688">
        <f t="shared" si="53"/>
        <v>1.3412271174385497</v>
      </c>
      <c r="BD27" s="688">
        <f t="shared" si="54"/>
        <v>1.4082884733104772</v>
      </c>
      <c r="BE27" s="688">
        <f t="shared" si="55"/>
        <v>1.4787028969760012</v>
      </c>
      <c r="BF27" s="688">
        <f t="shared" si="56"/>
        <v>1.5526380418248014</v>
      </c>
      <c r="BG27" s="688">
        <f t="shared" si="57"/>
        <v>1.6613227047525374</v>
      </c>
      <c r="BH27" s="688">
        <f t="shared" si="58"/>
        <v>1.4951904342772837</v>
      </c>
      <c r="BI27" s="688">
        <f t="shared" si="59"/>
        <v>1.3456713908495552</v>
      </c>
      <c r="BJ27" s="688">
        <f t="shared" si="60"/>
        <v>1.4398683882090242</v>
      </c>
      <c r="BK27" s="688">
        <f t="shared" si="61"/>
        <v>1.5406591753836558</v>
      </c>
      <c r="BL27" s="688">
        <f t="shared" si="62"/>
        <v>1.6485053176605118</v>
      </c>
      <c r="BM27" s="688">
        <f t="shared" si="63"/>
        <v>1.7803857430733527</v>
      </c>
      <c r="BN27" s="488"/>
      <c r="BO27" s="1115"/>
      <c r="BP27" s="1115"/>
      <c r="BQ27" s="1115"/>
      <c r="BR27" s="1115"/>
      <c r="BS27" s="1115"/>
      <c r="BT27" s="1116"/>
      <c r="BU27" s="488"/>
      <c r="BV27" s="1117"/>
      <c r="BW27" s="488"/>
      <c r="BX27" s="665"/>
      <c r="BY27" s="665"/>
      <c r="BZ27" s="665"/>
      <c r="CA27" s="665"/>
      <c r="CB27" s="666"/>
    </row>
    <row r="28" spans="1:80" s="489" customFormat="1" ht="12.75" x14ac:dyDescent="0.2">
      <c r="A28" s="487"/>
      <c r="B28" s="1113" t="s">
        <v>943</v>
      </c>
      <c r="C28" s="574">
        <f t="shared" si="2"/>
        <v>0</v>
      </c>
      <c r="D28" s="1383">
        <f>F28*'Distribuição de Modelos'!$E$50</f>
        <v>0</v>
      </c>
      <c r="E28" s="692">
        <v>0</v>
      </c>
      <c r="F28" s="1465">
        <v>0</v>
      </c>
      <c r="G28" s="688">
        <f t="shared" si="3"/>
        <v>0</v>
      </c>
      <c r="H28" s="688">
        <f t="shared" si="6"/>
        <v>0</v>
      </c>
      <c r="I28" s="688">
        <f t="shared" si="7"/>
        <v>0</v>
      </c>
      <c r="J28" s="688">
        <f t="shared" si="8"/>
        <v>0</v>
      </c>
      <c r="K28" s="688">
        <f t="shared" si="9"/>
        <v>0</v>
      </c>
      <c r="L28" s="688">
        <f t="shared" si="10"/>
        <v>0</v>
      </c>
      <c r="M28" s="688">
        <f t="shared" si="11"/>
        <v>0</v>
      </c>
      <c r="N28" s="688">
        <f t="shared" si="12"/>
        <v>0</v>
      </c>
      <c r="O28" s="688">
        <f t="shared" si="13"/>
        <v>0</v>
      </c>
      <c r="P28" s="688">
        <f t="shared" si="14"/>
        <v>0</v>
      </c>
      <c r="Q28" s="688">
        <f t="shared" si="15"/>
        <v>0</v>
      </c>
      <c r="R28" s="688">
        <f t="shared" si="16"/>
        <v>0</v>
      </c>
      <c r="S28" s="688">
        <f t="shared" si="17"/>
        <v>0</v>
      </c>
      <c r="T28" s="688">
        <f t="shared" si="18"/>
        <v>0</v>
      </c>
      <c r="U28" s="688">
        <f t="shared" si="19"/>
        <v>0</v>
      </c>
      <c r="V28" s="688">
        <f t="shared" si="20"/>
        <v>0</v>
      </c>
      <c r="W28" s="688">
        <f t="shared" si="21"/>
        <v>0</v>
      </c>
      <c r="X28" s="688">
        <f t="shared" si="22"/>
        <v>0</v>
      </c>
      <c r="Y28" s="688">
        <f t="shared" si="23"/>
        <v>0</v>
      </c>
      <c r="Z28" s="688">
        <f t="shared" si="24"/>
        <v>0</v>
      </c>
      <c r="AA28" s="688">
        <f t="shared" si="25"/>
        <v>0</v>
      </c>
      <c r="AB28" s="688">
        <f t="shared" si="26"/>
        <v>0</v>
      </c>
      <c r="AC28" s="688">
        <f t="shared" si="27"/>
        <v>0</v>
      </c>
      <c r="AD28" s="688">
        <f t="shared" si="28"/>
        <v>0</v>
      </c>
      <c r="AE28" s="688">
        <f t="shared" si="29"/>
        <v>0</v>
      </c>
      <c r="AF28" s="688">
        <f t="shared" si="30"/>
        <v>0</v>
      </c>
      <c r="AG28" s="688">
        <f t="shared" si="31"/>
        <v>0</v>
      </c>
      <c r="AH28" s="688">
        <f t="shared" si="32"/>
        <v>0</v>
      </c>
      <c r="AI28" s="688">
        <f t="shared" si="33"/>
        <v>0</v>
      </c>
      <c r="AJ28" s="688">
        <f t="shared" si="34"/>
        <v>0</v>
      </c>
      <c r="AK28" s="688">
        <f t="shared" si="35"/>
        <v>0</v>
      </c>
      <c r="AL28" s="688">
        <f t="shared" si="36"/>
        <v>0</v>
      </c>
      <c r="AM28" s="688">
        <f t="shared" si="37"/>
        <v>0</v>
      </c>
      <c r="AN28" s="688">
        <f t="shared" si="38"/>
        <v>0</v>
      </c>
      <c r="AO28" s="688">
        <f t="shared" si="39"/>
        <v>0</v>
      </c>
      <c r="AP28" s="688">
        <f t="shared" si="40"/>
        <v>0</v>
      </c>
      <c r="AQ28" s="688">
        <f t="shared" si="41"/>
        <v>0</v>
      </c>
      <c r="AR28" s="688">
        <f t="shared" si="42"/>
        <v>0</v>
      </c>
      <c r="AS28" s="688">
        <f t="shared" si="43"/>
        <v>0</v>
      </c>
      <c r="AT28" s="688">
        <f t="shared" si="44"/>
        <v>0</v>
      </c>
      <c r="AU28" s="688">
        <f t="shared" si="45"/>
        <v>0</v>
      </c>
      <c r="AV28" s="688">
        <f t="shared" si="46"/>
        <v>0</v>
      </c>
      <c r="AW28" s="688">
        <f t="shared" si="47"/>
        <v>0</v>
      </c>
      <c r="AX28" s="688">
        <f t="shared" si="48"/>
        <v>0</v>
      </c>
      <c r="AY28" s="688">
        <f t="shared" si="49"/>
        <v>0</v>
      </c>
      <c r="AZ28" s="688">
        <f t="shared" si="50"/>
        <v>0</v>
      </c>
      <c r="BA28" s="688">
        <f t="shared" si="51"/>
        <v>0</v>
      </c>
      <c r="BB28" s="688">
        <f t="shared" si="52"/>
        <v>0</v>
      </c>
      <c r="BC28" s="688">
        <f t="shared" si="53"/>
        <v>0</v>
      </c>
      <c r="BD28" s="688">
        <f t="shared" si="54"/>
        <v>0</v>
      </c>
      <c r="BE28" s="688">
        <f t="shared" si="55"/>
        <v>0</v>
      </c>
      <c r="BF28" s="688">
        <f t="shared" si="56"/>
        <v>0</v>
      </c>
      <c r="BG28" s="688">
        <f t="shared" si="57"/>
        <v>0</v>
      </c>
      <c r="BH28" s="688">
        <f t="shared" si="58"/>
        <v>0</v>
      </c>
      <c r="BI28" s="688">
        <f t="shared" si="59"/>
        <v>0</v>
      </c>
      <c r="BJ28" s="688">
        <f t="shared" si="60"/>
        <v>0</v>
      </c>
      <c r="BK28" s="688">
        <f t="shared" si="61"/>
        <v>0</v>
      </c>
      <c r="BL28" s="688">
        <f t="shared" si="62"/>
        <v>0</v>
      </c>
      <c r="BM28" s="688">
        <f t="shared" si="63"/>
        <v>0</v>
      </c>
      <c r="BN28" s="488"/>
      <c r="BO28" s="1115"/>
      <c r="BP28" s="1115"/>
      <c r="BQ28" s="1115"/>
      <c r="BR28" s="1115"/>
      <c r="BS28" s="1115"/>
      <c r="BT28" s="1116"/>
      <c r="BU28" s="488"/>
      <c r="BV28" s="1117"/>
      <c r="BW28" s="488"/>
      <c r="BX28" s="665"/>
      <c r="BY28" s="665"/>
      <c r="BZ28" s="665"/>
      <c r="CA28" s="665"/>
      <c r="CB28" s="666"/>
    </row>
    <row r="29" spans="1:80" s="489" customFormat="1" ht="12.75" x14ac:dyDescent="0.2">
      <c r="A29" s="487"/>
      <c r="B29" s="1113" t="s">
        <v>946</v>
      </c>
      <c r="C29" s="574">
        <f t="shared" si="2"/>
        <v>0</v>
      </c>
      <c r="D29" s="1383">
        <f>F29*'Distribuição de Modelos'!$E$50</f>
        <v>0</v>
      </c>
      <c r="E29" s="692">
        <v>0</v>
      </c>
      <c r="F29" s="1465">
        <v>0</v>
      </c>
      <c r="G29" s="688">
        <f t="shared" si="3"/>
        <v>0</v>
      </c>
      <c r="H29" s="688">
        <f t="shared" si="6"/>
        <v>0</v>
      </c>
      <c r="I29" s="688">
        <f t="shared" si="7"/>
        <v>0</v>
      </c>
      <c r="J29" s="688">
        <f t="shared" si="8"/>
        <v>0</v>
      </c>
      <c r="K29" s="688">
        <f t="shared" si="9"/>
        <v>0</v>
      </c>
      <c r="L29" s="688">
        <f t="shared" si="10"/>
        <v>0</v>
      </c>
      <c r="M29" s="688">
        <f t="shared" si="11"/>
        <v>0</v>
      </c>
      <c r="N29" s="688">
        <f t="shared" si="12"/>
        <v>0</v>
      </c>
      <c r="O29" s="688">
        <f t="shared" si="13"/>
        <v>0</v>
      </c>
      <c r="P29" s="688">
        <f t="shared" si="14"/>
        <v>0</v>
      </c>
      <c r="Q29" s="688">
        <f t="shared" si="15"/>
        <v>0</v>
      </c>
      <c r="R29" s="688">
        <f t="shared" si="16"/>
        <v>0</v>
      </c>
      <c r="S29" s="688">
        <f t="shared" si="17"/>
        <v>0</v>
      </c>
      <c r="T29" s="688">
        <f t="shared" si="18"/>
        <v>0</v>
      </c>
      <c r="U29" s="688">
        <f t="shared" si="19"/>
        <v>0</v>
      </c>
      <c r="V29" s="688">
        <f t="shared" si="20"/>
        <v>0</v>
      </c>
      <c r="W29" s="688">
        <f t="shared" si="21"/>
        <v>0</v>
      </c>
      <c r="X29" s="688">
        <f t="shared" si="22"/>
        <v>0</v>
      </c>
      <c r="Y29" s="688">
        <f t="shared" si="23"/>
        <v>0</v>
      </c>
      <c r="Z29" s="688">
        <f t="shared" si="24"/>
        <v>0</v>
      </c>
      <c r="AA29" s="688">
        <f t="shared" si="25"/>
        <v>0</v>
      </c>
      <c r="AB29" s="688">
        <f t="shared" si="26"/>
        <v>0</v>
      </c>
      <c r="AC29" s="688">
        <f t="shared" si="27"/>
        <v>0</v>
      </c>
      <c r="AD29" s="688">
        <f t="shared" si="28"/>
        <v>0</v>
      </c>
      <c r="AE29" s="688">
        <f t="shared" si="29"/>
        <v>0</v>
      </c>
      <c r="AF29" s="688">
        <f t="shared" si="30"/>
        <v>0</v>
      </c>
      <c r="AG29" s="688">
        <f t="shared" si="31"/>
        <v>0</v>
      </c>
      <c r="AH29" s="688">
        <f t="shared" si="32"/>
        <v>0</v>
      </c>
      <c r="AI29" s="688">
        <f t="shared" si="33"/>
        <v>0</v>
      </c>
      <c r="AJ29" s="688">
        <f t="shared" si="34"/>
        <v>0</v>
      </c>
      <c r="AK29" s="688">
        <f t="shared" si="35"/>
        <v>0</v>
      </c>
      <c r="AL29" s="688">
        <f t="shared" si="36"/>
        <v>0</v>
      </c>
      <c r="AM29" s="688">
        <f t="shared" si="37"/>
        <v>0</v>
      </c>
      <c r="AN29" s="688">
        <f t="shared" si="38"/>
        <v>0</v>
      </c>
      <c r="AO29" s="688">
        <f t="shared" si="39"/>
        <v>0</v>
      </c>
      <c r="AP29" s="688">
        <f t="shared" si="40"/>
        <v>0</v>
      </c>
      <c r="AQ29" s="688">
        <f t="shared" si="41"/>
        <v>0</v>
      </c>
      <c r="AR29" s="688">
        <f t="shared" si="42"/>
        <v>0</v>
      </c>
      <c r="AS29" s="688">
        <f t="shared" si="43"/>
        <v>0</v>
      </c>
      <c r="AT29" s="688">
        <f t="shared" si="44"/>
        <v>0</v>
      </c>
      <c r="AU29" s="688">
        <f t="shared" si="45"/>
        <v>0</v>
      </c>
      <c r="AV29" s="688">
        <f t="shared" si="46"/>
        <v>0</v>
      </c>
      <c r="AW29" s="688">
        <f t="shared" si="47"/>
        <v>0</v>
      </c>
      <c r="AX29" s="688">
        <f t="shared" si="48"/>
        <v>0</v>
      </c>
      <c r="AY29" s="688">
        <f t="shared" si="49"/>
        <v>0</v>
      </c>
      <c r="AZ29" s="688">
        <f t="shared" si="50"/>
        <v>0</v>
      </c>
      <c r="BA29" s="688">
        <f t="shared" si="51"/>
        <v>0</v>
      </c>
      <c r="BB29" s="688">
        <f t="shared" si="52"/>
        <v>0</v>
      </c>
      <c r="BC29" s="688">
        <f t="shared" si="53"/>
        <v>0</v>
      </c>
      <c r="BD29" s="688">
        <f t="shared" si="54"/>
        <v>0</v>
      </c>
      <c r="BE29" s="688">
        <f t="shared" si="55"/>
        <v>0</v>
      </c>
      <c r="BF29" s="688">
        <f t="shared" si="56"/>
        <v>0</v>
      </c>
      <c r="BG29" s="688">
        <f t="shared" si="57"/>
        <v>0</v>
      </c>
      <c r="BH29" s="688">
        <f t="shared" si="58"/>
        <v>0</v>
      </c>
      <c r="BI29" s="688">
        <f t="shared" si="59"/>
        <v>0</v>
      </c>
      <c r="BJ29" s="688">
        <f t="shared" si="60"/>
        <v>0</v>
      </c>
      <c r="BK29" s="688">
        <f t="shared" si="61"/>
        <v>0</v>
      </c>
      <c r="BL29" s="688">
        <f t="shared" si="62"/>
        <v>0</v>
      </c>
      <c r="BM29" s="688">
        <f t="shared" si="63"/>
        <v>0</v>
      </c>
      <c r="BN29" s="488"/>
      <c r="BO29" s="1115"/>
      <c r="BP29" s="1115"/>
      <c r="BQ29" s="1115"/>
      <c r="BR29" s="1115"/>
      <c r="BS29" s="1115"/>
      <c r="BT29" s="1116"/>
      <c r="BU29" s="488"/>
      <c r="BV29" s="1117"/>
      <c r="BW29" s="488"/>
      <c r="BX29" s="665"/>
      <c r="BY29" s="665"/>
      <c r="BZ29" s="665"/>
      <c r="CA29" s="665"/>
      <c r="CB29" s="666"/>
    </row>
    <row r="30" spans="1:80" s="489" customFormat="1" ht="12.75" x14ac:dyDescent="0.2">
      <c r="A30" s="487"/>
      <c r="B30" s="1113" t="s">
        <v>947</v>
      </c>
      <c r="C30" s="574">
        <f t="shared" si="2"/>
        <v>0</v>
      </c>
      <c r="D30" s="1383">
        <f>F30*'Distribuição de Modelos'!$E$50</f>
        <v>0</v>
      </c>
      <c r="E30" s="692">
        <v>0</v>
      </c>
      <c r="F30" s="1465">
        <v>0</v>
      </c>
      <c r="G30" s="688">
        <f t="shared" si="3"/>
        <v>0</v>
      </c>
      <c r="H30" s="688">
        <f t="shared" si="6"/>
        <v>0</v>
      </c>
      <c r="I30" s="688">
        <f t="shared" si="7"/>
        <v>0</v>
      </c>
      <c r="J30" s="688">
        <f t="shared" si="8"/>
        <v>0</v>
      </c>
      <c r="K30" s="688">
        <f t="shared" si="9"/>
        <v>0</v>
      </c>
      <c r="L30" s="688">
        <f t="shared" si="10"/>
        <v>0</v>
      </c>
      <c r="M30" s="688">
        <f t="shared" si="11"/>
        <v>0</v>
      </c>
      <c r="N30" s="688">
        <f t="shared" si="12"/>
        <v>0</v>
      </c>
      <c r="O30" s="688">
        <f t="shared" si="13"/>
        <v>0</v>
      </c>
      <c r="P30" s="688">
        <f t="shared" si="14"/>
        <v>0</v>
      </c>
      <c r="Q30" s="688">
        <f t="shared" si="15"/>
        <v>0</v>
      </c>
      <c r="R30" s="688">
        <f t="shared" si="16"/>
        <v>0</v>
      </c>
      <c r="S30" s="688">
        <f t="shared" si="17"/>
        <v>0</v>
      </c>
      <c r="T30" s="688">
        <f t="shared" si="18"/>
        <v>0</v>
      </c>
      <c r="U30" s="688">
        <f t="shared" si="19"/>
        <v>0</v>
      </c>
      <c r="V30" s="688">
        <f t="shared" si="20"/>
        <v>0</v>
      </c>
      <c r="W30" s="688">
        <f t="shared" si="21"/>
        <v>0</v>
      </c>
      <c r="X30" s="688">
        <f t="shared" si="22"/>
        <v>0</v>
      </c>
      <c r="Y30" s="688">
        <f t="shared" si="23"/>
        <v>0</v>
      </c>
      <c r="Z30" s="688">
        <f t="shared" si="24"/>
        <v>0</v>
      </c>
      <c r="AA30" s="688">
        <f t="shared" si="25"/>
        <v>0</v>
      </c>
      <c r="AB30" s="688">
        <f t="shared" si="26"/>
        <v>0</v>
      </c>
      <c r="AC30" s="688">
        <f t="shared" si="27"/>
        <v>0</v>
      </c>
      <c r="AD30" s="688">
        <f t="shared" si="28"/>
        <v>0</v>
      </c>
      <c r="AE30" s="688">
        <f t="shared" si="29"/>
        <v>0</v>
      </c>
      <c r="AF30" s="688">
        <f t="shared" si="30"/>
        <v>0</v>
      </c>
      <c r="AG30" s="688">
        <f t="shared" si="31"/>
        <v>0</v>
      </c>
      <c r="AH30" s="688">
        <f t="shared" si="32"/>
        <v>0</v>
      </c>
      <c r="AI30" s="688">
        <f t="shared" si="33"/>
        <v>0</v>
      </c>
      <c r="AJ30" s="688">
        <f t="shared" si="34"/>
        <v>0</v>
      </c>
      <c r="AK30" s="688">
        <f t="shared" si="35"/>
        <v>0</v>
      </c>
      <c r="AL30" s="688">
        <f t="shared" si="36"/>
        <v>0</v>
      </c>
      <c r="AM30" s="688">
        <f t="shared" si="37"/>
        <v>0</v>
      </c>
      <c r="AN30" s="688">
        <f t="shared" si="38"/>
        <v>0</v>
      </c>
      <c r="AO30" s="688">
        <f t="shared" si="39"/>
        <v>0</v>
      </c>
      <c r="AP30" s="688">
        <f t="shared" si="40"/>
        <v>0</v>
      </c>
      <c r="AQ30" s="688">
        <f t="shared" si="41"/>
        <v>0</v>
      </c>
      <c r="AR30" s="688">
        <f t="shared" si="42"/>
        <v>0</v>
      </c>
      <c r="AS30" s="688">
        <f t="shared" si="43"/>
        <v>0</v>
      </c>
      <c r="AT30" s="688">
        <f t="shared" si="44"/>
        <v>0</v>
      </c>
      <c r="AU30" s="688">
        <f t="shared" si="45"/>
        <v>0</v>
      </c>
      <c r="AV30" s="688">
        <f t="shared" si="46"/>
        <v>0</v>
      </c>
      <c r="AW30" s="688">
        <f t="shared" si="47"/>
        <v>0</v>
      </c>
      <c r="AX30" s="688">
        <f t="shared" si="48"/>
        <v>0</v>
      </c>
      <c r="AY30" s="688">
        <f t="shared" si="49"/>
        <v>0</v>
      </c>
      <c r="AZ30" s="688">
        <f t="shared" si="50"/>
        <v>0</v>
      </c>
      <c r="BA30" s="688">
        <f t="shared" si="51"/>
        <v>0</v>
      </c>
      <c r="BB30" s="688">
        <f t="shared" si="52"/>
        <v>0</v>
      </c>
      <c r="BC30" s="688">
        <f t="shared" si="53"/>
        <v>0</v>
      </c>
      <c r="BD30" s="688">
        <f t="shared" si="54"/>
        <v>0</v>
      </c>
      <c r="BE30" s="688">
        <f t="shared" si="55"/>
        <v>0</v>
      </c>
      <c r="BF30" s="688">
        <f t="shared" si="56"/>
        <v>0</v>
      </c>
      <c r="BG30" s="688">
        <f t="shared" si="57"/>
        <v>0</v>
      </c>
      <c r="BH30" s="688">
        <f t="shared" si="58"/>
        <v>0</v>
      </c>
      <c r="BI30" s="688">
        <f t="shared" si="59"/>
        <v>0</v>
      </c>
      <c r="BJ30" s="688">
        <f t="shared" si="60"/>
        <v>0</v>
      </c>
      <c r="BK30" s="688">
        <f t="shared" si="61"/>
        <v>0</v>
      </c>
      <c r="BL30" s="688">
        <f t="shared" si="62"/>
        <v>0</v>
      </c>
      <c r="BM30" s="688">
        <f t="shared" si="63"/>
        <v>0</v>
      </c>
      <c r="BN30" s="488"/>
      <c r="BO30" s="1115"/>
      <c r="BP30" s="1115"/>
      <c r="BQ30" s="1115"/>
      <c r="BR30" s="1115"/>
      <c r="BS30" s="1115"/>
      <c r="BT30" s="1116"/>
      <c r="BU30" s="488"/>
      <c r="BV30" s="1117"/>
      <c r="BW30" s="488"/>
      <c r="BX30" s="665"/>
      <c r="BY30" s="665"/>
      <c r="BZ30" s="665"/>
      <c r="CA30" s="665"/>
      <c r="CB30" s="666"/>
    </row>
    <row r="31" spans="1:80" s="489" customFormat="1" ht="12.75" x14ac:dyDescent="0.2">
      <c r="A31" s="487"/>
      <c r="B31" s="1113" t="s">
        <v>953</v>
      </c>
      <c r="C31" s="574">
        <f t="shared" si="2"/>
        <v>0</v>
      </c>
      <c r="D31" s="1383">
        <f>F31*'Distribuição de Modelos'!$E$50</f>
        <v>0</v>
      </c>
      <c r="E31" s="692">
        <v>0</v>
      </c>
      <c r="F31" s="1465">
        <v>0</v>
      </c>
      <c r="G31" s="688">
        <f t="shared" si="3"/>
        <v>0</v>
      </c>
      <c r="H31" s="688">
        <f t="shared" si="6"/>
        <v>0</v>
      </c>
      <c r="I31" s="688">
        <f t="shared" si="7"/>
        <v>0</v>
      </c>
      <c r="J31" s="688">
        <f t="shared" si="8"/>
        <v>0</v>
      </c>
      <c r="K31" s="688">
        <f t="shared" si="9"/>
        <v>0</v>
      </c>
      <c r="L31" s="688">
        <f t="shared" si="10"/>
        <v>0</v>
      </c>
      <c r="M31" s="688">
        <f t="shared" si="11"/>
        <v>0</v>
      </c>
      <c r="N31" s="688">
        <f t="shared" si="12"/>
        <v>0</v>
      </c>
      <c r="O31" s="688">
        <f t="shared" si="13"/>
        <v>0</v>
      </c>
      <c r="P31" s="688">
        <f t="shared" si="14"/>
        <v>0</v>
      </c>
      <c r="Q31" s="688">
        <f t="shared" si="15"/>
        <v>0</v>
      </c>
      <c r="R31" s="688">
        <f t="shared" si="16"/>
        <v>0</v>
      </c>
      <c r="S31" s="688">
        <f t="shared" si="17"/>
        <v>0</v>
      </c>
      <c r="T31" s="688">
        <f t="shared" si="18"/>
        <v>0</v>
      </c>
      <c r="U31" s="688">
        <f t="shared" si="19"/>
        <v>0</v>
      </c>
      <c r="V31" s="688">
        <f t="shared" si="20"/>
        <v>0</v>
      </c>
      <c r="W31" s="688">
        <f t="shared" si="21"/>
        <v>0</v>
      </c>
      <c r="X31" s="688">
        <f t="shared" si="22"/>
        <v>0</v>
      </c>
      <c r="Y31" s="688">
        <f t="shared" si="23"/>
        <v>0</v>
      </c>
      <c r="Z31" s="688">
        <f t="shared" si="24"/>
        <v>0</v>
      </c>
      <c r="AA31" s="688">
        <f t="shared" si="25"/>
        <v>0</v>
      </c>
      <c r="AB31" s="688">
        <f t="shared" si="26"/>
        <v>0</v>
      </c>
      <c r="AC31" s="688">
        <f t="shared" si="27"/>
        <v>0</v>
      </c>
      <c r="AD31" s="688">
        <f t="shared" si="28"/>
        <v>0</v>
      </c>
      <c r="AE31" s="688">
        <f t="shared" si="29"/>
        <v>0</v>
      </c>
      <c r="AF31" s="688">
        <f t="shared" si="30"/>
        <v>0</v>
      </c>
      <c r="AG31" s="688">
        <f t="shared" si="31"/>
        <v>0</v>
      </c>
      <c r="AH31" s="688">
        <f t="shared" si="32"/>
        <v>0</v>
      </c>
      <c r="AI31" s="688">
        <f t="shared" si="33"/>
        <v>0</v>
      </c>
      <c r="AJ31" s="688">
        <f t="shared" si="34"/>
        <v>0</v>
      </c>
      <c r="AK31" s="688">
        <f t="shared" si="35"/>
        <v>0</v>
      </c>
      <c r="AL31" s="688">
        <f t="shared" si="36"/>
        <v>0</v>
      </c>
      <c r="AM31" s="688">
        <f t="shared" si="37"/>
        <v>0</v>
      </c>
      <c r="AN31" s="688">
        <f t="shared" si="38"/>
        <v>0</v>
      </c>
      <c r="AO31" s="688">
        <f t="shared" si="39"/>
        <v>0</v>
      </c>
      <c r="AP31" s="688">
        <f t="shared" si="40"/>
        <v>0</v>
      </c>
      <c r="AQ31" s="688">
        <f t="shared" si="41"/>
        <v>0</v>
      </c>
      <c r="AR31" s="688">
        <f t="shared" si="42"/>
        <v>0</v>
      </c>
      <c r="AS31" s="688">
        <f t="shared" si="43"/>
        <v>0</v>
      </c>
      <c r="AT31" s="688">
        <f t="shared" si="44"/>
        <v>0</v>
      </c>
      <c r="AU31" s="688">
        <f t="shared" si="45"/>
        <v>0</v>
      </c>
      <c r="AV31" s="688">
        <f t="shared" si="46"/>
        <v>0</v>
      </c>
      <c r="AW31" s="688">
        <f t="shared" si="47"/>
        <v>0</v>
      </c>
      <c r="AX31" s="688">
        <f t="shared" si="48"/>
        <v>0</v>
      </c>
      <c r="AY31" s="688">
        <f t="shared" si="49"/>
        <v>0</v>
      </c>
      <c r="AZ31" s="688">
        <f t="shared" si="50"/>
        <v>0</v>
      </c>
      <c r="BA31" s="688">
        <f t="shared" si="51"/>
        <v>0</v>
      </c>
      <c r="BB31" s="688">
        <f t="shared" si="52"/>
        <v>0</v>
      </c>
      <c r="BC31" s="688">
        <f t="shared" si="53"/>
        <v>0</v>
      </c>
      <c r="BD31" s="688">
        <f t="shared" si="54"/>
        <v>0</v>
      </c>
      <c r="BE31" s="688">
        <f t="shared" si="55"/>
        <v>0</v>
      </c>
      <c r="BF31" s="688">
        <f t="shared" si="56"/>
        <v>0</v>
      </c>
      <c r="BG31" s="688">
        <f t="shared" si="57"/>
        <v>0</v>
      </c>
      <c r="BH31" s="688">
        <f t="shared" si="58"/>
        <v>0</v>
      </c>
      <c r="BI31" s="688">
        <f t="shared" si="59"/>
        <v>0</v>
      </c>
      <c r="BJ31" s="688">
        <f t="shared" si="60"/>
        <v>0</v>
      </c>
      <c r="BK31" s="688">
        <f t="shared" si="61"/>
        <v>0</v>
      </c>
      <c r="BL31" s="688">
        <f t="shared" si="62"/>
        <v>0</v>
      </c>
      <c r="BM31" s="688">
        <f t="shared" si="63"/>
        <v>0</v>
      </c>
      <c r="BN31" s="488"/>
      <c r="BO31" s="1115"/>
      <c r="BP31" s="1115"/>
      <c r="BQ31" s="1115"/>
      <c r="BR31" s="1115"/>
      <c r="BS31" s="1115"/>
      <c r="BT31" s="1116"/>
      <c r="BU31" s="488"/>
      <c r="BV31" s="1117"/>
      <c r="BW31" s="488"/>
      <c r="BX31" s="665"/>
      <c r="BY31" s="665"/>
      <c r="BZ31" s="665"/>
      <c r="CA31" s="665"/>
      <c r="CB31" s="666"/>
    </row>
    <row r="32" spans="1:80" s="489" customFormat="1" ht="12.75" x14ac:dyDescent="0.2">
      <c r="A32" s="487"/>
      <c r="B32" s="1113" t="s">
        <v>954</v>
      </c>
      <c r="C32" s="574">
        <f t="shared" si="2"/>
        <v>0</v>
      </c>
      <c r="D32" s="1383">
        <f>F32*'Distribuição de Modelos'!$E$50</f>
        <v>0</v>
      </c>
      <c r="E32" s="692">
        <v>0</v>
      </c>
      <c r="F32" s="1465">
        <v>0</v>
      </c>
      <c r="G32" s="688">
        <f t="shared" si="3"/>
        <v>0</v>
      </c>
      <c r="H32" s="688">
        <f t="shared" si="6"/>
        <v>0</v>
      </c>
      <c r="I32" s="688">
        <f t="shared" si="7"/>
        <v>0</v>
      </c>
      <c r="J32" s="688">
        <f t="shared" si="8"/>
        <v>0</v>
      </c>
      <c r="K32" s="688">
        <f t="shared" si="9"/>
        <v>0</v>
      </c>
      <c r="L32" s="688">
        <f t="shared" si="10"/>
        <v>0</v>
      </c>
      <c r="M32" s="688">
        <f t="shared" si="11"/>
        <v>0</v>
      </c>
      <c r="N32" s="688">
        <f t="shared" si="12"/>
        <v>0</v>
      </c>
      <c r="O32" s="688">
        <f t="shared" si="13"/>
        <v>0</v>
      </c>
      <c r="P32" s="688">
        <f t="shared" si="14"/>
        <v>0</v>
      </c>
      <c r="Q32" s="688">
        <f t="shared" si="15"/>
        <v>0</v>
      </c>
      <c r="R32" s="688">
        <f t="shared" si="16"/>
        <v>0</v>
      </c>
      <c r="S32" s="688">
        <f t="shared" si="17"/>
        <v>0</v>
      </c>
      <c r="T32" s="688">
        <f t="shared" si="18"/>
        <v>0</v>
      </c>
      <c r="U32" s="688">
        <f t="shared" si="19"/>
        <v>0</v>
      </c>
      <c r="V32" s="688">
        <f t="shared" si="20"/>
        <v>0</v>
      </c>
      <c r="W32" s="688">
        <f t="shared" si="21"/>
        <v>0</v>
      </c>
      <c r="X32" s="688">
        <f t="shared" si="22"/>
        <v>0</v>
      </c>
      <c r="Y32" s="688">
        <f t="shared" si="23"/>
        <v>0</v>
      </c>
      <c r="Z32" s="688">
        <f t="shared" si="24"/>
        <v>0</v>
      </c>
      <c r="AA32" s="688">
        <f t="shared" si="25"/>
        <v>0</v>
      </c>
      <c r="AB32" s="688">
        <f t="shared" si="26"/>
        <v>0</v>
      </c>
      <c r="AC32" s="688">
        <f t="shared" si="27"/>
        <v>0</v>
      </c>
      <c r="AD32" s="688">
        <f t="shared" si="28"/>
        <v>0</v>
      </c>
      <c r="AE32" s="688">
        <f t="shared" si="29"/>
        <v>0</v>
      </c>
      <c r="AF32" s="688">
        <f t="shared" si="30"/>
        <v>0</v>
      </c>
      <c r="AG32" s="688">
        <f t="shared" si="31"/>
        <v>0</v>
      </c>
      <c r="AH32" s="688">
        <f t="shared" si="32"/>
        <v>0</v>
      </c>
      <c r="AI32" s="688">
        <f t="shared" si="33"/>
        <v>0</v>
      </c>
      <c r="AJ32" s="688">
        <f t="shared" si="34"/>
        <v>0</v>
      </c>
      <c r="AK32" s="688">
        <f t="shared" si="35"/>
        <v>0</v>
      </c>
      <c r="AL32" s="688">
        <f t="shared" si="36"/>
        <v>0</v>
      </c>
      <c r="AM32" s="688">
        <f t="shared" si="37"/>
        <v>0</v>
      </c>
      <c r="AN32" s="688">
        <f t="shared" si="38"/>
        <v>0</v>
      </c>
      <c r="AO32" s="688">
        <f t="shared" si="39"/>
        <v>0</v>
      </c>
      <c r="AP32" s="688">
        <f t="shared" si="40"/>
        <v>0</v>
      </c>
      <c r="AQ32" s="688">
        <f t="shared" si="41"/>
        <v>0</v>
      </c>
      <c r="AR32" s="688">
        <f t="shared" si="42"/>
        <v>0</v>
      </c>
      <c r="AS32" s="688">
        <f t="shared" si="43"/>
        <v>0</v>
      </c>
      <c r="AT32" s="688">
        <f t="shared" si="44"/>
        <v>0</v>
      </c>
      <c r="AU32" s="688">
        <f t="shared" si="45"/>
        <v>0</v>
      </c>
      <c r="AV32" s="688">
        <f t="shared" si="46"/>
        <v>0</v>
      </c>
      <c r="AW32" s="688">
        <f t="shared" si="47"/>
        <v>0</v>
      </c>
      <c r="AX32" s="688">
        <f t="shared" si="48"/>
        <v>0</v>
      </c>
      <c r="AY32" s="688">
        <f t="shared" si="49"/>
        <v>0</v>
      </c>
      <c r="AZ32" s="688">
        <f t="shared" si="50"/>
        <v>0</v>
      </c>
      <c r="BA32" s="688">
        <f t="shared" si="51"/>
        <v>0</v>
      </c>
      <c r="BB32" s="688">
        <f t="shared" si="52"/>
        <v>0</v>
      </c>
      <c r="BC32" s="688">
        <f t="shared" si="53"/>
        <v>0</v>
      </c>
      <c r="BD32" s="688">
        <f t="shared" si="54"/>
        <v>0</v>
      </c>
      <c r="BE32" s="688">
        <f t="shared" si="55"/>
        <v>0</v>
      </c>
      <c r="BF32" s="688">
        <f t="shared" si="56"/>
        <v>0</v>
      </c>
      <c r="BG32" s="688">
        <f t="shared" si="57"/>
        <v>0</v>
      </c>
      <c r="BH32" s="688">
        <f t="shared" si="58"/>
        <v>0</v>
      </c>
      <c r="BI32" s="688">
        <f t="shared" si="59"/>
        <v>0</v>
      </c>
      <c r="BJ32" s="688">
        <f t="shared" si="60"/>
        <v>0</v>
      </c>
      <c r="BK32" s="688">
        <f t="shared" si="61"/>
        <v>0</v>
      </c>
      <c r="BL32" s="688">
        <f t="shared" si="62"/>
        <v>0</v>
      </c>
      <c r="BM32" s="688">
        <f t="shared" si="63"/>
        <v>0</v>
      </c>
      <c r="BN32" s="488"/>
      <c r="BO32" s="1115"/>
      <c r="BP32" s="1115"/>
      <c r="BQ32" s="1115"/>
      <c r="BR32" s="1115"/>
      <c r="BS32" s="1115"/>
      <c r="BT32" s="1116"/>
      <c r="BU32" s="488"/>
      <c r="BV32" s="1117"/>
      <c r="BW32" s="488"/>
      <c r="BX32" s="665"/>
      <c r="BY32" s="665"/>
      <c r="BZ32" s="665"/>
      <c r="CA32" s="665"/>
      <c r="CB32" s="666"/>
    </row>
    <row r="33" spans="1:80" s="489" customFormat="1" ht="12.75" x14ac:dyDescent="0.2">
      <c r="A33" s="487"/>
      <c r="B33" s="1113" t="s">
        <v>959</v>
      </c>
      <c r="C33" s="574">
        <f t="shared" si="2"/>
        <v>0</v>
      </c>
      <c r="D33" s="1383">
        <f>F33*'Distribuição de Modelos'!$E$50</f>
        <v>0</v>
      </c>
      <c r="E33" s="692">
        <v>0</v>
      </c>
      <c r="F33" s="1465">
        <v>0</v>
      </c>
      <c r="G33" s="688">
        <f t="shared" si="3"/>
        <v>0</v>
      </c>
      <c r="H33" s="688">
        <f t="shared" si="6"/>
        <v>0</v>
      </c>
      <c r="I33" s="688">
        <f t="shared" si="7"/>
        <v>0</v>
      </c>
      <c r="J33" s="688">
        <f t="shared" si="8"/>
        <v>0</v>
      </c>
      <c r="K33" s="688">
        <f t="shared" si="9"/>
        <v>0</v>
      </c>
      <c r="L33" s="688">
        <f t="shared" si="10"/>
        <v>0</v>
      </c>
      <c r="M33" s="688">
        <f t="shared" si="11"/>
        <v>0</v>
      </c>
      <c r="N33" s="688">
        <f t="shared" si="12"/>
        <v>0</v>
      </c>
      <c r="O33" s="688">
        <f t="shared" si="13"/>
        <v>0</v>
      </c>
      <c r="P33" s="688">
        <f t="shared" si="14"/>
        <v>0</v>
      </c>
      <c r="Q33" s="688">
        <f t="shared" si="15"/>
        <v>0</v>
      </c>
      <c r="R33" s="688">
        <f t="shared" si="16"/>
        <v>0</v>
      </c>
      <c r="S33" s="688">
        <f t="shared" si="17"/>
        <v>0</v>
      </c>
      <c r="T33" s="688">
        <f t="shared" si="18"/>
        <v>0</v>
      </c>
      <c r="U33" s="688">
        <f t="shared" si="19"/>
        <v>0</v>
      </c>
      <c r="V33" s="688">
        <f t="shared" si="20"/>
        <v>0</v>
      </c>
      <c r="W33" s="688">
        <f t="shared" si="21"/>
        <v>0</v>
      </c>
      <c r="X33" s="688">
        <f t="shared" si="22"/>
        <v>0</v>
      </c>
      <c r="Y33" s="688">
        <f t="shared" si="23"/>
        <v>0</v>
      </c>
      <c r="Z33" s="688">
        <f t="shared" si="24"/>
        <v>0</v>
      </c>
      <c r="AA33" s="688">
        <f t="shared" si="25"/>
        <v>0</v>
      </c>
      <c r="AB33" s="688">
        <f t="shared" si="26"/>
        <v>0</v>
      </c>
      <c r="AC33" s="688">
        <f t="shared" si="27"/>
        <v>0</v>
      </c>
      <c r="AD33" s="688">
        <f t="shared" si="28"/>
        <v>0</v>
      </c>
      <c r="AE33" s="688">
        <f t="shared" si="29"/>
        <v>0</v>
      </c>
      <c r="AF33" s="688">
        <f t="shared" si="30"/>
        <v>0</v>
      </c>
      <c r="AG33" s="688">
        <f t="shared" si="31"/>
        <v>0</v>
      </c>
      <c r="AH33" s="688">
        <f t="shared" si="32"/>
        <v>0</v>
      </c>
      <c r="AI33" s="688">
        <f t="shared" si="33"/>
        <v>0</v>
      </c>
      <c r="AJ33" s="688">
        <f t="shared" si="34"/>
        <v>0</v>
      </c>
      <c r="AK33" s="688">
        <f t="shared" si="35"/>
        <v>0</v>
      </c>
      <c r="AL33" s="688">
        <f t="shared" si="36"/>
        <v>0</v>
      </c>
      <c r="AM33" s="688">
        <f t="shared" si="37"/>
        <v>0</v>
      </c>
      <c r="AN33" s="688">
        <f t="shared" si="38"/>
        <v>0</v>
      </c>
      <c r="AO33" s="688">
        <f t="shared" si="39"/>
        <v>0</v>
      </c>
      <c r="AP33" s="688">
        <f t="shared" si="40"/>
        <v>0</v>
      </c>
      <c r="AQ33" s="688">
        <f t="shared" si="41"/>
        <v>0</v>
      </c>
      <c r="AR33" s="688">
        <f t="shared" si="42"/>
        <v>0</v>
      </c>
      <c r="AS33" s="688">
        <f t="shared" si="43"/>
        <v>0</v>
      </c>
      <c r="AT33" s="688">
        <f t="shared" si="44"/>
        <v>0</v>
      </c>
      <c r="AU33" s="688">
        <f t="shared" si="45"/>
        <v>0</v>
      </c>
      <c r="AV33" s="688">
        <f t="shared" si="46"/>
        <v>0</v>
      </c>
      <c r="AW33" s="688">
        <f t="shared" si="47"/>
        <v>0</v>
      </c>
      <c r="AX33" s="688">
        <f t="shared" si="48"/>
        <v>0</v>
      </c>
      <c r="AY33" s="688">
        <f t="shared" si="49"/>
        <v>0</v>
      </c>
      <c r="AZ33" s="688">
        <f t="shared" si="50"/>
        <v>0</v>
      </c>
      <c r="BA33" s="688">
        <f t="shared" si="51"/>
        <v>0</v>
      </c>
      <c r="BB33" s="688">
        <f t="shared" si="52"/>
        <v>0</v>
      </c>
      <c r="BC33" s="688">
        <f t="shared" si="53"/>
        <v>0</v>
      </c>
      <c r="BD33" s="688">
        <f t="shared" si="54"/>
        <v>0</v>
      </c>
      <c r="BE33" s="688">
        <f t="shared" si="55"/>
        <v>0</v>
      </c>
      <c r="BF33" s="688">
        <f t="shared" si="56"/>
        <v>0</v>
      </c>
      <c r="BG33" s="688">
        <f t="shared" si="57"/>
        <v>0</v>
      </c>
      <c r="BH33" s="688">
        <f t="shared" si="58"/>
        <v>0</v>
      </c>
      <c r="BI33" s="688">
        <f t="shared" si="59"/>
        <v>0</v>
      </c>
      <c r="BJ33" s="688">
        <f t="shared" si="60"/>
        <v>0</v>
      </c>
      <c r="BK33" s="688">
        <f t="shared" si="61"/>
        <v>0</v>
      </c>
      <c r="BL33" s="688">
        <f t="shared" si="62"/>
        <v>0</v>
      </c>
      <c r="BM33" s="688">
        <f t="shared" si="63"/>
        <v>0</v>
      </c>
      <c r="BN33" s="488"/>
      <c r="BO33" s="1115"/>
      <c r="BP33" s="1115"/>
      <c r="BQ33" s="1115"/>
      <c r="BR33" s="1115"/>
      <c r="BS33" s="1115"/>
      <c r="BT33" s="1116"/>
      <c r="BU33" s="488"/>
      <c r="BV33" s="1117"/>
      <c r="BW33" s="488"/>
      <c r="BX33" s="665"/>
      <c r="BY33" s="665"/>
      <c r="BZ33" s="665"/>
      <c r="CA33" s="665"/>
      <c r="CB33" s="666"/>
    </row>
    <row r="34" spans="1:80" s="489" customFormat="1" ht="12.75" x14ac:dyDescent="0.2">
      <c r="A34" s="487"/>
      <c r="B34" s="1113" t="s">
        <v>961</v>
      </c>
      <c r="C34" s="574">
        <f t="shared" si="2"/>
        <v>0</v>
      </c>
      <c r="D34" s="1383">
        <f>F34*'Distribuição de Modelos'!$E$50</f>
        <v>0</v>
      </c>
      <c r="E34" s="692">
        <v>0</v>
      </c>
      <c r="F34" s="1465">
        <v>0</v>
      </c>
      <c r="G34" s="688">
        <f t="shared" si="3"/>
        <v>0</v>
      </c>
      <c r="H34" s="688">
        <f t="shared" si="6"/>
        <v>0</v>
      </c>
      <c r="I34" s="688">
        <f t="shared" si="7"/>
        <v>0</v>
      </c>
      <c r="J34" s="688">
        <f t="shared" si="8"/>
        <v>0</v>
      </c>
      <c r="K34" s="688">
        <f t="shared" si="9"/>
        <v>0</v>
      </c>
      <c r="L34" s="688">
        <f t="shared" si="10"/>
        <v>0</v>
      </c>
      <c r="M34" s="688">
        <f t="shared" si="11"/>
        <v>0</v>
      </c>
      <c r="N34" s="688">
        <f t="shared" si="12"/>
        <v>0</v>
      </c>
      <c r="O34" s="688">
        <f t="shared" si="13"/>
        <v>0</v>
      </c>
      <c r="P34" s="688">
        <f t="shared" si="14"/>
        <v>0</v>
      </c>
      <c r="Q34" s="688">
        <f t="shared" si="15"/>
        <v>0</v>
      </c>
      <c r="R34" s="688">
        <f t="shared" si="16"/>
        <v>0</v>
      </c>
      <c r="S34" s="688">
        <f t="shared" si="17"/>
        <v>0</v>
      </c>
      <c r="T34" s="688">
        <f t="shared" si="18"/>
        <v>0</v>
      </c>
      <c r="U34" s="688">
        <f t="shared" si="19"/>
        <v>0</v>
      </c>
      <c r="V34" s="688">
        <f t="shared" si="20"/>
        <v>0</v>
      </c>
      <c r="W34" s="688">
        <f t="shared" si="21"/>
        <v>0</v>
      </c>
      <c r="X34" s="688">
        <f t="shared" si="22"/>
        <v>0</v>
      </c>
      <c r="Y34" s="688">
        <f t="shared" si="23"/>
        <v>0</v>
      </c>
      <c r="Z34" s="688">
        <f t="shared" si="24"/>
        <v>0</v>
      </c>
      <c r="AA34" s="688">
        <f t="shared" si="25"/>
        <v>0</v>
      </c>
      <c r="AB34" s="688">
        <f t="shared" si="26"/>
        <v>0</v>
      </c>
      <c r="AC34" s="688">
        <f t="shared" si="27"/>
        <v>0</v>
      </c>
      <c r="AD34" s="688">
        <f t="shared" si="28"/>
        <v>0</v>
      </c>
      <c r="AE34" s="688">
        <f t="shared" si="29"/>
        <v>0</v>
      </c>
      <c r="AF34" s="688">
        <f t="shared" si="30"/>
        <v>0</v>
      </c>
      <c r="AG34" s="688">
        <f t="shared" si="31"/>
        <v>0</v>
      </c>
      <c r="AH34" s="688">
        <f t="shared" si="32"/>
        <v>0</v>
      </c>
      <c r="AI34" s="688">
        <f t="shared" si="33"/>
        <v>0</v>
      </c>
      <c r="AJ34" s="688">
        <f t="shared" si="34"/>
        <v>0</v>
      </c>
      <c r="AK34" s="688">
        <f t="shared" si="35"/>
        <v>0</v>
      </c>
      <c r="AL34" s="688">
        <f t="shared" si="36"/>
        <v>0</v>
      </c>
      <c r="AM34" s="688">
        <f t="shared" si="37"/>
        <v>0</v>
      </c>
      <c r="AN34" s="688">
        <f t="shared" si="38"/>
        <v>0</v>
      </c>
      <c r="AO34" s="688">
        <f t="shared" si="39"/>
        <v>0</v>
      </c>
      <c r="AP34" s="688">
        <f t="shared" si="40"/>
        <v>0</v>
      </c>
      <c r="AQ34" s="688">
        <f t="shared" si="41"/>
        <v>0</v>
      </c>
      <c r="AR34" s="688">
        <f t="shared" si="42"/>
        <v>0</v>
      </c>
      <c r="AS34" s="688">
        <f t="shared" si="43"/>
        <v>0</v>
      </c>
      <c r="AT34" s="688">
        <f t="shared" si="44"/>
        <v>0</v>
      </c>
      <c r="AU34" s="688">
        <f t="shared" si="45"/>
        <v>0</v>
      </c>
      <c r="AV34" s="688">
        <f t="shared" si="46"/>
        <v>0</v>
      </c>
      <c r="AW34" s="688">
        <f t="shared" si="47"/>
        <v>0</v>
      </c>
      <c r="AX34" s="688">
        <f t="shared" si="48"/>
        <v>0</v>
      </c>
      <c r="AY34" s="688">
        <f t="shared" si="49"/>
        <v>0</v>
      </c>
      <c r="AZ34" s="688">
        <f t="shared" si="50"/>
        <v>0</v>
      </c>
      <c r="BA34" s="688">
        <f t="shared" si="51"/>
        <v>0</v>
      </c>
      <c r="BB34" s="688">
        <f t="shared" si="52"/>
        <v>0</v>
      </c>
      <c r="BC34" s="688">
        <f t="shared" si="53"/>
        <v>0</v>
      </c>
      <c r="BD34" s="688">
        <f t="shared" si="54"/>
        <v>0</v>
      </c>
      <c r="BE34" s="688">
        <f t="shared" si="55"/>
        <v>0</v>
      </c>
      <c r="BF34" s="688">
        <f t="shared" si="56"/>
        <v>0</v>
      </c>
      <c r="BG34" s="688">
        <f t="shared" si="57"/>
        <v>0</v>
      </c>
      <c r="BH34" s="688">
        <f t="shared" si="58"/>
        <v>0</v>
      </c>
      <c r="BI34" s="688">
        <f t="shared" si="59"/>
        <v>0</v>
      </c>
      <c r="BJ34" s="688">
        <f t="shared" si="60"/>
        <v>0</v>
      </c>
      <c r="BK34" s="688">
        <f t="shared" si="61"/>
        <v>0</v>
      </c>
      <c r="BL34" s="688">
        <f t="shared" si="62"/>
        <v>0</v>
      </c>
      <c r="BM34" s="688">
        <f t="shared" si="63"/>
        <v>0</v>
      </c>
      <c r="BN34" s="488"/>
      <c r="BO34" s="1115"/>
      <c r="BP34" s="1115"/>
      <c r="BQ34" s="1115"/>
      <c r="BR34" s="1115"/>
      <c r="BS34" s="1115"/>
      <c r="BT34" s="1116"/>
      <c r="BU34" s="488"/>
      <c r="BV34" s="1117"/>
      <c r="BW34" s="488"/>
      <c r="BX34" s="665"/>
      <c r="BY34" s="665"/>
      <c r="BZ34" s="665"/>
      <c r="CA34" s="665"/>
      <c r="CB34" s="666"/>
    </row>
    <row r="35" spans="1:80" s="489" customFormat="1" ht="12.75" x14ac:dyDescent="0.2">
      <c r="A35" s="487"/>
      <c r="B35" s="1113" t="s">
        <v>962</v>
      </c>
      <c r="C35" s="574">
        <f t="shared" si="2"/>
        <v>0</v>
      </c>
      <c r="D35" s="1383">
        <f>F35*'Distribuição de Modelos'!$E$50</f>
        <v>0</v>
      </c>
      <c r="E35" s="692">
        <v>0</v>
      </c>
      <c r="F35" s="1465">
        <v>0</v>
      </c>
      <c r="G35" s="688">
        <f t="shared" si="3"/>
        <v>0</v>
      </c>
      <c r="H35" s="688">
        <f t="shared" si="6"/>
        <v>0</v>
      </c>
      <c r="I35" s="688">
        <f t="shared" si="7"/>
        <v>0</v>
      </c>
      <c r="J35" s="688">
        <f t="shared" si="8"/>
        <v>0</v>
      </c>
      <c r="K35" s="688">
        <f t="shared" si="9"/>
        <v>0</v>
      </c>
      <c r="L35" s="688">
        <f t="shared" si="10"/>
        <v>0</v>
      </c>
      <c r="M35" s="688">
        <f t="shared" si="11"/>
        <v>0</v>
      </c>
      <c r="N35" s="688">
        <f t="shared" si="12"/>
        <v>0</v>
      </c>
      <c r="O35" s="688">
        <f t="shared" si="13"/>
        <v>0</v>
      </c>
      <c r="P35" s="688">
        <f t="shared" si="14"/>
        <v>0</v>
      </c>
      <c r="Q35" s="688">
        <f t="shared" si="15"/>
        <v>0</v>
      </c>
      <c r="R35" s="688">
        <f t="shared" si="16"/>
        <v>0</v>
      </c>
      <c r="S35" s="688">
        <f t="shared" si="17"/>
        <v>0</v>
      </c>
      <c r="T35" s="688">
        <f t="shared" si="18"/>
        <v>0</v>
      </c>
      <c r="U35" s="688">
        <f t="shared" si="19"/>
        <v>0</v>
      </c>
      <c r="V35" s="688">
        <f t="shared" si="20"/>
        <v>0</v>
      </c>
      <c r="W35" s="688">
        <f t="shared" si="21"/>
        <v>0</v>
      </c>
      <c r="X35" s="688">
        <f t="shared" si="22"/>
        <v>0</v>
      </c>
      <c r="Y35" s="688">
        <f t="shared" si="23"/>
        <v>0</v>
      </c>
      <c r="Z35" s="688">
        <f t="shared" si="24"/>
        <v>0</v>
      </c>
      <c r="AA35" s="688">
        <f t="shared" si="25"/>
        <v>0</v>
      </c>
      <c r="AB35" s="688">
        <f t="shared" si="26"/>
        <v>0</v>
      </c>
      <c r="AC35" s="688">
        <f t="shared" si="27"/>
        <v>0</v>
      </c>
      <c r="AD35" s="688">
        <f t="shared" si="28"/>
        <v>0</v>
      </c>
      <c r="AE35" s="688">
        <f t="shared" si="29"/>
        <v>0</v>
      </c>
      <c r="AF35" s="688">
        <f t="shared" si="30"/>
        <v>0</v>
      </c>
      <c r="AG35" s="688">
        <f t="shared" si="31"/>
        <v>0</v>
      </c>
      <c r="AH35" s="688">
        <f t="shared" si="32"/>
        <v>0</v>
      </c>
      <c r="AI35" s="688">
        <f t="shared" si="33"/>
        <v>0</v>
      </c>
      <c r="AJ35" s="688">
        <f t="shared" si="34"/>
        <v>0</v>
      </c>
      <c r="AK35" s="688">
        <f t="shared" si="35"/>
        <v>0</v>
      </c>
      <c r="AL35" s="688">
        <f t="shared" si="36"/>
        <v>0</v>
      </c>
      <c r="AM35" s="688">
        <f t="shared" si="37"/>
        <v>0</v>
      </c>
      <c r="AN35" s="688">
        <f t="shared" si="38"/>
        <v>0</v>
      </c>
      <c r="AO35" s="688">
        <f t="shared" si="39"/>
        <v>0</v>
      </c>
      <c r="AP35" s="688">
        <f t="shared" si="40"/>
        <v>0</v>
      </c>
      <c r="AQ35" s="688">
        <f t="shared" si="41"/>
        <v>0</v>
      </c>
      <c r="AR35" s="688">
        <f t="shared" si="42"/>
        <v>0</v>
      </c>
      <c r="AS35" s="688">
        <f t="shared" si="43"/>
        <v>0</v>
      </c>
      <c r="AT35" s="688">
        <f t="shared" si="44"/>
        <v>0</v>
      </c>
      <c r="AU35" s="688">
        <f t="shared" si="45"/>
        <v>0</v>
      </c>
      <c r="AV35" s="688">
        <f t="shared" si="46"/>
        <v>0</v>
      </c>
      <c r="AW35" s="688">
        <f t="shared" si="47"/>
        <v>0</v>
      </c>
      <c r="AX35" s="688">
        <f t="shared" si="48"/>
        <v>0</v>
      </c>
      <c r="AY35" s="688">
        <f t="shared" si="49"/>
        <v>0</v>
      </c>
      <c r="AZ35" s="688">
        <f t="shared" si="50"/>
        <v>0</v>
      </c>
      <c r="BA35" s="688">
        <f t="shared" si="51"/>
        <v>0</v>
      </c>
      <c r="BB35" s="688">
        <f t="shared" si="52"/>
        <v>0</v>
      </c>
      <c r="BC35" s="688">
        <f t="shared" si="53"/>
        <v>0</v>
      </c>
      <c r="BD35" s="688">
        <f t="shared" si="54"/>
        <v>0</v>
      </c>
      <c r="BE35" s="688">
        <f t="shared" si="55"/>
        <v>0</v>
      </c>
      <c r="BF35" s="688">
        <f t="shared" si="56"/>
        <v>0</v>
      </c>
      <c r="BG35" s="688">
        <f t="shared" si="57"/>
        <v>0</v>
      </c>
      <c r="BH35" s="688">
        <f t="shared" si="58"/>
        <v>0</v>
      </c>
      <c r="BI35" s="688">
        <f t="shared" si="59"/>
        <v>0</v>
      </c>
      <c r="BJ35" s="688">
        <f t="shared" si="60"/>
        <v>0</v>
      </c>
      <c r="BK35" s="688">
        <f t="shared" si="61"/>
        <v>0</v>
      </c>
      <c r="BL35" s="688">
        <f t="shared" si="62"/>
        <v>0</v>
      </c>
      <c r="BM35" s="688">
        <f t="shared" si="63"/>
        <v>0</v>
      </c>
      <c r="BN35" s="488"/>
      <c r="BO35" s="1115"/>
      <c r="BP35" s="1115"/>
      <c r="BQ35" s="1115"/>
      <c r="BR35" s="1115"/>
      <c r="BS35" s="1115"/>
      <c r="BT35" s="1116"/>
      <c r="BU35" s="488"/>
      <c r="BV35" s="1117"/>
      <c r="BW35" s="488"/>
      <c r="BX35" s="665"/>
      <c r="BY35" s="665"/>
      <c r="BZ35" s="665"/>
      <c r="CA35" s="665"/>
      <c r="CB35" s="666"/>
    </row>
    <row r="36" spans="1:80" s="489" customFormat="1" ht="12.75" x14ac:dyDescent="0.2">
      <c r="A36" s="487"/>
      <c r="B36" s="1113" t="s">
        <v>963</v>
      </c>
      <c r="C36" s="574">
        <f t="shared" si="2"/>
        <v>0</v>
      </c>
      <c r="D36" s="1383">
        <f>F36*'Distribuição de Modelos'!$E$50</f>
        <v>0</v>
      </c>
      <c r="E36" s="692">
        <v>0</v>
      </c>
      <c r="F36" s="1465">
        <v>0</v>
      </c>
      <c r="G36" s="688">
        <f t="shared" si="3"/>
        <v>0</v>
      </c>
      <c r="H36" s="688">
        <f t="shared" si="6"/>
        <v>0</v>
      </c>
      <c r="I36" s="688">
        <f t="shared" si="7"/>
        <v>0</v>
      </c>
      <c r="J36" s="688">
        <f t="shared" si="8"/>
        <v>0</v>
      </c>
      <c r="K36" s="688">
        <f t="shared" si="9"/>
        <v>0</v>
      </c>
      <c r="L36" s="688">
        <f t="shared" si="10"/>
        <v>0</v>
      </c>
      <c r="M36" s="688">
        <f t="shared" si="11"/>
        <v>0</v>
      </c>
      <c r="N36" s="688">
        <f t="shared" si="12"/>
        <v>0</v>
      </c>
      <c r="O36" s="688">
        <f t="shared" si="13"/>
        <v>0</v>
      </c>
      <c r="P36" s="688">
        <f t="shared" si="14"/>
        <v>0</v>
      </c>
      <c r="Q36" s="688">
        <f t="shared" si="15"/>
        <v>0</v>
      </c>
      <c r="R36" s="688">
        <f t="shared" si="16"/>
        <v>0</v>
      </c>
      <c r="S36" s="688">
        <f t="shared" si="17"/>
        <v>0</v>
      </c>
      <c r="T36" s="688">
        <f t="shared" si="18"/>
        <v>0</v>
      </c>
      <c r="U36" s="688">
        <f t="shared" si="19"/>
        <v>0</v>
      </c>
      <c r="V36" s="688">
        <f t="shared" si="20"/>
        <v>0</v>
      </c>
      <c r="W36" s="688">
        <f t="shared" si="21"/>
        <v>0</v>
      </c>
      <c r="X36" s="688">
        <f t="shared" si="22"/>
        <v>0</v>
      </c>
      <c r="Y36" s="688">
        <f t="shared" si="23"/>
        <v>0</v>
      </c>
      <c r="Z36" s="688">
        <f t="shared" si="24"/>
        <v>0</v>
      </c>
      <c r="AA36" s="688">
        <f t="shared" si="25"/>
        <v>0</v>
      </c>
      <c r="AB36" s="688">
        <f t="shared" si="26"/>
        <v>0</v>
      </c>
      <c r="AC36" s="688">
        <f t="shared" si="27"/>
        <v>0</v>
      </c>
      <c r="AD36" s="688">
        <f t="shared" si="28"/>
        <v>0</v>
      </c>
      <c r="AE36" s="688">
        <f t="shared" si="29"/>
        <v>0</v>
      </c>
      <c r="AF36" s="688">
        <f t="shared" si="30"/>
        <v>0</v>
      </c>
      <c r="AG36" s="688">
        <f t="shared" si="31"/>
        <v>0</v>
      </c>
      <c r="AH36" s="688">
        <f t="shared" si="32"/>
        <v>0</v>
      </c>
      <c r="AI36" s="688">
        <f t="shared" si="33"/>
        <v>0</v>
      </c>
      <c r="AJ36" s="688">
        <f t="shared" si="34"/>
        <v>0</v>
      </c>
      <c r="AK36" s="688">
        <f t="shared" si="35"/>
        <v>0</v>
      </c>
      <c r="AL36" s="688">
        <f t="shared" si="36"/>
        <v>0</v>
      </c>
      <c r="AM36" s="688">
        <f t="shared" si="37"/>
        <v>0</v>
      </c>
      <c r="AN36" s="688">
        <f t="shared" si="38"/>
        <v>0</v>
      </c>
      <c r="AO36" s="688">
        <f t="shared" si="39"/>
        <v>0</v>
      </c>
      <c r="AP36" s="688">
        <f t="shared" si="40"/>
        <v>0</v>
      </c>
      <c r="AQ36" s="688">
        <f t="shared" si="41"/>
        <v>0</v>
      </c>
      <c r="AR36" s="688">
        <f t="shared" si="42"/>
        <v>0</v>
      </c>
      <c r="AS36" s="688">
        <f t="shared" si="43"/>
        <v>0</v>
      </c>
      <c r="AT36" s="688">
        <f t="shared" si="44"/>
        <v>0</v>
      </c>
      <c r="AU36" s="688">
        <f t="shared" si="45"/>
        <v>0</v>
      </c>
      <c r="AV36" s="688">
        <f t="shared" si="46"/>
        <v>0</v>
      </c>
      <c r="AW36" s="688">
        <f t="shared" si="47"/>
        <v>0</v>
      </c>
      <c r="AX36" s="688">
        <f t="shared" si="48"/>
        <v>0</v>
      </c>
      <c r="AY36" s="688">
        <f t="shared" si="49"/>
        <v>0</v>
      </c>
      <c r="AZ36" s="688">
        <f t="shared" si="50"/>
        <v>0</v>
      </c>
      <c r="BA36" s="688">
        <f t="shared" si="51"/>
        <v>0</v>
      </c>
      <c r="BB36" s="688">
        <f t="shared" si="52"/>
        <v>0</v>
      </c>
      <c r="BC36" s="688">
        <f t="shared" si="53"/>
        <v>0</v>
      </c>
      <c r="BD36" s="688">
        <f t="shared" si="54"/>
        <v>0</v>
      </c>
      <c r="BE36" s="688">
        <f t="shared" si="55"/>
        <v>0</v>
      </c>
      <c r="BF36" s="688">
        <f t="shared" si="56"/>
        <v>0</v>
      </c>
      <c r="BG36" s="688">
        <f t="shared" si="57"/>
        <v>0</v>
      </c>
      <c r="BH36" s="688">
        <f t="shared" si="58"/>
        <v>0</v>
      </c>
      <c r="BI36" s="688">
        <f t="shared" si="59"/>
        <v>0</v>
      </c>
      <c r="BJ36" s="688">
        <f t="shared" si="60"/>
        <v>0</v>
      </c>
      <c r="BK36" s="688">
        <f t="shared" si="61"/>
        <v>0</v>
      </c>
      <c r="BL36" s="688">
        <f t="shared" si="62"/>
        <v>0</v>
      </c>
      <c r="BM36" s="688">
        <f t="shared" si="63"/>
        <v>0</v>
      </c>
      <c r="BN36" s="488"/>
      <c r="BO36" s="1115"/>
      <c r="BP36" s="1115"/>
      <c r="BQ36" s="1115"/>
      <c r="BR36" s="1115"/>
      <c r="BS36" s="1115"/>
      <c r="BT36" s="1116"/>
      <c r="BU36" s="488"/>
      <c r="BV36" s="1117"/>
      <c r="BW36" s="488"/>
      <c r="BX36" s="665"/>
      <c r="BY36" s="665"/>
      <c r="BZ36" s="665"/>
      <c r="CA36" s="665"/>
      <c r="CB36" s="666"/>
    </row>
    <row r="37" spans="1:80" s="489" customFormat="1" ht="12.75" x14ac:dyDescent="0.2">
      <c r="A37" s="487"/>
      <c r="B37" s="1113" t="s">
        <v>964</v>
      </c>
      <c r="C37" s="574">
        <f t="shared" si="2"/>
        <v>0</v>
      </c>
      <c r="D37" s="1383">
        <f>F37*'Distribuição de Modelos'!$E$50</f>
        <v>0</v>
      </c>
      <c r="E37" s="692">
        <v>0</v>
      </c>
      <c r="F37" s="1465">
        <v>0</v>
      </c>
      <c r="G37" s="688">
        <f t="shared" si="3"/>
        <v>0</v>
      </c>
      <c r="H37" s="688">
        <f t="shared" si="6"/>
        <v>0</v>
      </c>
      <c r="I37" s="688">
        <f t="shared" si="7"/>
        <v>0</v>
      </c>
      <c r="J37" s="688">
        <f t="shared" si="8"/>
        <v>0</v>
      </c>
      <c r="K37" s="688">
        <f t="shared" si="9"/>
        <v>0</v>
      </c>
      <c r="L37" s="688">
        <f t="shared" si="10"/>
        <v>0</v>
      </c>
      <c r="M37" s="688">
        <f t="shared" si="11"/>
        <v>0</v>
      </c>
      <c r="N37" s="688">
        <f t="shared" si="12"/>
        <v>0</v>
      </c>
      <c r="O37" s="688">
        <f t="shared" si="13"/>
        <v>0</v>
      </c>
      <c r="P37" s="688">
        <f t="shared" si="14"/>
        <v>0</v>
      </c>
      <c r="Q37" s="688">
        <f t="shared" si="15"/>
        <v>0</v>
      </c>
      <c r="R37" s="688">
        <f t="shared" si="16"/>
        <v>0</v>
      </c>
      <c r="S37" s="688">
        <f t="shared" si="17"/>
        <v>0</v>
      </c>
      <c r="T37" s="688">
        <f t="shared" si="18"/>
        <v>0</v>
      </c>
      <c r="U37" s="688">
        <f t="shared" si="19"/>
        <v>0</v>
      </c>
      <c r="V37" s="688">
        <f t="shared" si="20"/>
        <v>0</v>
      </c>
      <c r="W37" s="688">
        <f t="shared" si="21"/>
        <v>0</v>
      </c>
      <c r="X37" s="688">
        <f t="shared" si="22"/>
        <v>0</v>
      </c>
      <c r="Y37" s="688">
        <f t="shared" si="23"/>
        <v>0</v>
      </c>
      <c r="Z37" s="688">
        <f t="shared" si="24"/>
        <v>0</v>
      </c>
      <c r="AA37" s="688">
        <f t="shared" si="25"/>
        <v>0</v>
      </c>
      <c r="AB37" s="688">
        <f t="shared" si="26"/>
        <v>0</v>
      </c>
      <c r="AC37" s="688">
        <f t="shared" si="27"/>
        <v>0</v>
      </c>
      <c r="AD37" s="688">
        <f t="shared" si="28"/>
        <v>0</v>
      </c>
      <c r="AE37" s="688">
        <f t="shared" si="29"/>
        <v>0</v>
      </c>
      <c r="AF37" s="688">
        <f t="shared" si="30"/>
        <v>0</v>
      </c>
      <c r="AG37" s="688">
        <f t="shared" si="31"/>
        <v>0</v>
      </c>
      <c r="AH37" s="688">
        <f t="shared" si="32"/>
        <v>0</v>
      </c>
      <c r="AI37" s="688">
        <f t="shared" si="33"/>
        <v>0</v>
      </c>
      <c r="AJ37" s="688">
        <f t="shared" si="34"/>
        <v>0</v>
      </c>
      <c r="AK37" s="688">
        <f t="shared" si="35"/>
        <v>0</v>
      </c>
      <c r="AL37" s="688">
        <f t="shared" si="36"/>
        <v>0</v>
      </c>
      <c r="AM37" s="688">
        <f t="shared" si="37"/>
        <v>0</v>
      </c>
      <c r="AN37" s="688">
        <f t="shared" si="38"/>
        <v>0</v>
      </c>
      <c r="AO37" s="688">
        <f t="shared" si="39"/>
        <v>0</v>
      </c>
      <c r="AP37" s="688">
        <f t="shared" si="40"/>
        <v>0</v>
      </c>
      <c r="AQ37" s="688">
        <f t="shared" si="41"/>
        <v>0</v>
      </c>
      <c r="AR37" s="688">
        <f t="shared" si="42"/>
        <v>0</v>
      </c>
      <c r="AS37" s="688">
        <f t="shared" si="43"/>
        <v>0</v>
      </c>
      <c r="AT37" s="688">
        <f t="shared" si="44"/>
        <v>0</v>
      </c>
      <c r="AU37" s="688">
        <f t="shared" si="45"/>
        <v>0</v>
      </c>
      <c r="AV37" s="688">
        <f t="shared" si="46"/>
        <v>0</v>
      </c>
      <c r="AW37" s="688">
        <f t="shared" si="47"/>
        <v>0</v>
      </c>
      <c r="AX37" s="688">
        <f t="shared" si="48"/>
        <v>0</v>
      </c>
      <c r="AY37" s="688">
        <f t="shared" si="49"/>
        <v>0</v>
      </c>
      <c r="AZ37" s="688">
        <f t="shared" si="50"/>
        <v>0</v>
      </c>
      <c r="BA37" s="688">
        <f t="shared" si="51"/>
        <v>0</v>
      </c>
      <c r="BB37" s="688">
        <f t="shared" si="52"/>
        <v>0</v>
      </c>
      <c r="BC37" s="688">
        <f t="shared" si="53"/>
        <v>0</v>
      </c>
      <c r="BD37" s="688">
        <f t="shared" si="54"/>
        <v>0</v>
      </c>
      <c r="BE37" s="688">
        <f t="shared" si="55"/>
        <v>0</v>
      </c>
      <c r="BF37" s="688">
        <f t="shared" si="56"/>
        <v>0</v>
      </c>
      <c r="BG37" s="688">
        <f t="shared" si="57"/>
        <v>0</v>
      </c>
      <c r="BH37" s="688">
        <f t="shared" si="58"/>
        <v>0</v>
      </c>
      <c r="BI37" s="688">
        <f t="shared" si="59"/>
        <v>0</v>
      </c>
      <c r="BJ37" s="688">
        <f t="shared" si="60"/>
        <v>0</v>
      </c>
      <c r="BK37" s="688">
        <f t="shared" si="61"/>
        <v>0</v>
      </c>
      <c r="BL37" s="688">
        <f t="shared" si="62"/>
        <v>0</v>
      </c>
      <c r="BM37" s="688">
        <f t="shared" si="63"/>
        <v>0</v>
      </c>
      <c r="BN37" s="488"/>
      <c r="BO37" s="1115"/>
      <c r="BP37" s="1115"/>
      <c r="BQ37" s="1115"/>
      <c r="BR37" s="1115"/>
      <c r="BS37" s="1115"/>
      <c r="BT37" s="1116"/>
      <c r="BU37" s="488"/>
      <c r="BV37" s="1117"/>
      <c r="BW37" s="488"/>
      <c r="BX37" s="665"/>
      <c r="BY37" s="665"/>
      <c r="BZ37" s="665"/>
      <c r="CA37" s="665"/>
      <c r="CB37" s="666"/>
    </row>
    <row r="38" spans="1:80" s="489" customFormat="1" ht="12.75" x14ac:dyDescent="0.2">
      <c r="A38" s="487"/>
      <c r="B38" s="1113" t="s">
        <v>965</v>
      </c>
      <c r="C38" s="574">
        <f t="shared" si="2"/>
        <v>0</v>
      </c>
      <c r="D38" s="1383">
        <f>F38*'Distribuição de Modelos'!$E$50</f>
        <v>0</v>
      </c>
      <c r="E38" s="692">
        <v>0</v>
      </c>
      <c r="F38" s="1465">
        <v>0</v>
      </c>
      <c r="G38" s="688">
        <f t="shared" si="3"/>
        <v>0</v>
      </c>
      <c r="H38" s="688">
        <f t="shared" si="6"/>
        <v>0</v>
      </c>
      <c r="I38" s="688">
        <f t="shared" si="7"/>
        <v>0</v>
      </c>
      <c r="J38" s="688">
        <f t="shared" si="8"/>
        <v>0</v>
      </c>
      <c r="K38" s="688">
        <f t="shared" si="9"/>
        <v>0</v>
      </c>
      <c r="L38" s="688">
        <f t="shared" si="10"/>
        <v>0</v>
      </c>
      <c r="M38" s="688">
        <f t="shared" si="11"/>
        <v>0</v>
      </c>
      <c r="N38" s="688">
        <f t="shared" si="12"/>
        <v>0</v>
      </c>
      <c r="O38" s="688">
        <f t="shared" si="13"/>
        <v>0</v>
      </c>
      <c r="P38" s="688">
        <f t="shared" si="14"/>
        <v>0</v>
      </c>
      <c r="Q38" s="688">
        <f t="shared" si="15"/>
        <v>0</v>
      </c>
      <c r="R38" s="688">
        <f t="shared" si="16"/>
        <v>0</v>
      </c>
      <c r="S38" s="688">
        <f t="shared" si="17"/>
        <v>0</v>
      </c>
      <c r="T38" s="688">
        <f t="shared" si="18"/>
        <v>0</v>
      </c>
      <c r="U38" s="688">
        <f t="shared" si="19"/>
        <v>0</v>
      </c>
      <c r="V38" s="688">
        <f t="shared" si="20"/>
        <v>0</v>
      </c>
      <c r="W38" s="688">
        <f t="shared" si="21"/>
        <v>0</v>
      </c>
      <c r="X38" s="688">
        <f t="shared" si="22"/>
        <v>0</v>
      </c>
      <c r="Y38" s="688">
        <f t="shared" si="23"/>
        <v>0</v>
      </c>
      <c r="Z38" s="688">
        <f t="shared" si="24"/>
        <v>0</v>
      </c>
      <c r="AA38" s="688">
        <f t="shared" si="25"/>
        <v>0</v>
      </c>
      <c r="AB38" s="688">
        <f t="shared" si="26"/>
        <v>0</v>
      </c>
      <c r="AC38" s="688">
        <f t="shared" si="27"/>
        <v>0</v>
      </c>
      <c r="AD38" s="688">
        <f t="shared" si="28"/>
        <v>0</v>
      </c>
      <c r="AE38" s="688">
        <f t="shared" si="29"/>
        <v>0</v>
      </c>
      <c r="AF38" s="688">
        <f t="shared" si="30"/>
        <v>0</v>
      </c>
      <c r="AG38" s="688">
        <f t="shared" si="31"/>
        <v>0</v>
      </c>
      <c r="AH38" s="688">
        <f t="shared" si="32"/>
        <v>0</v>
      </c>
      <c r="AI38" s="688">
        <f t="shared" si="33"/>
        <v>0</v>
      </c>
      <c r="AJ38" s="688">
        <f t="shared" si="34"/>
        <v>0</v>
      </c>
      <c r="AK38" s="688">
        <f t="shared" si="35"/>
        <v>0</v>
      </c>
      <c r="AL38" s="688">
        <f t="shared" si="36"/>
        <v>0</v>
      </c>
      <c r="AM38" s="688">
        <f t="shared" si="37"/>
        <v>0</v>
      </c>
      <c r="AN38" s="688">
        <f t="shared" si="38"/>
        <v>0</v>
      </c>
      <c r="AO38" s="688">
        <f t="shared" si="39"/>
        <v>0</v>
      </c>
      <c r="AP38" s="688">
        <f t="shared" si="40"/>
        <v>0</v>
      </c>
      <c r="AQ38" s="688">
        <f t="shared" si="41"/>
        <v>0</v>
      </c>
      <c r="AR38" s="688">
        <f t="shared" si="42"/>
        <v>0</v>
      </c>
      <c r="AS38" s="688">
        <f t="shared" si="43"/>
        <v>0</v>
      </c>
      <c r="AT38" s="688">
        <f t="shared" si="44"/>
        <v>0</v>
      </c>
      <c r="AU38" s="688">
        <f t="shared" si="45"/>
        <v>0</v>
      </c>
      <c r="AV38" s="688">
        <f t="shared" si="46"/>
        <v>0</v>
      </c>
      <c r="AW38" s="688">
        <f t="shared" si="47"/>
        <v>0</v>
      </c>
      <c r="AX38" s="688">
        <f t="shared" si="48"/>
        <v>0</v>
      </c>
      <c r="AY38" s="688">
        <f t="shared" si="49"/>
        <v>0</v>
      </c>
      <c r="AZ38" s="688">
        <f t="shared" si="50"/>
        <v>0</v>
      </c>
      <c r="BA38" s="688">
        <f t="shared" si="51"/>
        <v>0</v>
      </c>
      <c r="BB38" s="688">
        <f t="shared" si="52"/>
        <v>0</v>
      </c>
      <c r="BC38" s="688">
        <f t="shared" si="53"/>
        <v>0</v>
      </c>
      <c r="BD38" s="688">
        <f t="shared" si="54"/>
        <v>0</v>
      </c>
      <c r="BE38" s="688">
        <f t="shared" si="55"/>
        <v>0</v>
      </c>
      <c r="BF38" s="688">
        <f t="shared" si="56"/>
        <v>0</v>
      </c>
      <c r="BG38" s="688">
        <f t="shared" si="57"/>
        <v>0</v>
      </c>
      <c r="BH38" s="688">
        <f t="shared" si="58"/>
        <v>0</v>
      </c>
      <c r="BI38" s="688">
        <f t="shared" si="59"/>
        <v>0</v>
      </c>
      <c r="BJ38" s="688">
        <f t="shared" si="60"/>
        <v>0</v>
      </c>
      <c r="BK38" s="688">
        <f t="shared" si="61"/>
        <v>0</v>
      </c>
      <c r="BL38" s="688">
        <f t="shared" si="62"/>
        <v>0</v>
      </c>
      <c r="BM38" s="688">
        <f t="shared" si="63"/>
        <v>0</v>
      </c>
      <c r="BN38" s="488"/>
      <c r="BO38" s="1115"/>
      <c r="BP38" s="1115"/>
      <c r="BQ38" s="1115"/>
      <c r="BR38" s="1115"/>
      <c r="BS38" s="1115"/>
      <c r="BT38" s="1116"/>
      <c r="BU38" s="488"/>
      <c r="BV38" s="1117"/>
      <c r="BW38" s="488"/>
      <c r="BX38" s="665"/>
      <c r="BY38" s="665"/>
      <c r="BZ38" s="665"/>
      <c r="CA38" s="665"/>
      <c r="CB38" s="666"/>
    </row>
    <row r="39" spans="1:80" s="489" customFormat="1" ht="12.75" x14ac:dyDescent="0.2">
      <c r="A39" s="487"/>
      <c r="B39" s="1113" t="s">
        <v>966</v>
      </c>
      <c r="C39" s="574">
        <f t="shared" si="2"/>
        <v>0</v>
      </c>
      <c r="D39" s="1383">
        <f>F39*'Distribuição de Modelos'!$E$50</f>
        <v>0</v>
      </c>
      <c r="E39" s="692">
        <v>0</v>
      </c>
      <c r="F39" s="1465">
        <v>0</v>
      </c>
      <c r="G39" s="688">
        <f t="shared" si="3"/>
        <v>0</v>
      </c>
      <c r="H39" s="688">
        <f t="shared" si="6"/>
        <v>0</v>
      </c>
      <c r="I39" s="688">
        <f t="shared" si="7"/>
        <v>0</v>
      </c>
      <c r="J39" s="688">
        <f t="shared" si="8"/>
        <v>0</v>
      </c>
      <c r="K39" s="688">
        <f t="shared" si="9"/>
        <v>0</v>
      </c>
      <c r="L39" s="688">
        <f t="shared" si="10"/>
        <v>0</v>
      </c>
      <c r="M39" s="688">
        <f t="shared" si="11"/>
        <v>0</v>
      </c>
      <c r="N39" s="688">
        <f t="shared" si="12"/>
        <v>0</v>
      </c>
      <c r="O39" s="688">
        <f t="shared" si="13"/>
        <v>0</v>
      </c>
      <c r="P39" s="688">
        <f t="shared" si="14"/>
        <v>0</v>
      </c>
      <c r="Q39" s="688">
        <f t="shared" si="15"/>
        <v>0</v>
      </c>
      <c r="R39" s="688">
        <f t="shared" si="16"/>
        <v>0</v>
      </c>
      <c r="S39" s="688">
        <f t="shared" si="17"/>
        <v>0</v>
      </c>
      <c r="T39" s="688">
        <f t="shared" si="18"/>
        <v>0</v>
      </c>
      <c r="U39" s="688">
        <f t="shared" si="19"/>
        <v>0</v>
      </c>
      <c r="V39" s="688">
        <f t="shared" si="20"/>
        <v>0</v>
      </c>
      <c r="W39" s="688">
        <f t="shared" si="21"/>
        <v>0</v>
      </c>
      <c r="X39" s="688">
        <f t="shared" si="22"/>
        <v>0</v>
      </c>
      <c r="Y39" s="688">
        <f t="shared" si="23"/>
        <v>0</v>
      </c>
      <c r="Z39" s="688">
        <f t="shared" si="24"/>
        <v>0</v>
      </c>
      <c r="AA39" s="688">
        <f t="shared" si="25"/>
        <v>0</v>
      </c>
      <c r="AB39" s="688">
        <f t="shared" si="26"/>
        <v>0</v>
      </c>
      <c r="AC39" s="688">
        <f t="shared" si="27"/>
        <v>0</v>
      </c>
      <c r="AD39" s="688">
        <f t="shared" si="28"/>
        <v>0</v>
      </c>
      <c r="AE39" s="688">
        <f t="shared" si="29"/>
        <v>0</v>
      </c>
      <c r="AF39" s="688">
        <f t="shared" si="30"/>
        <v>0</v>
      </c>
      <c r="AG39" s="688">
        <f t="shared" si="31"/>
        <v>0</v>
      </c>
      <c r="AH39" s="688">
        <f t="shared" si="32"/>
        <v>0</v>
      </c>
      <c r="AI39" s="688">
        <f t="shared" si="33"/>
        <v>0</v>
      </c>
      <c r="AJ39" s="688">
        <f t="shared" si="34"/>
        <v>0</v>
      </c>
      <c r="AK39" s="688">
        <f t="shared" si="35"/>
        <v>0</v>
      </c>
      <c r="AL39" s="688">
        <f t="shared" si="36"/>
        <v>0</v>
      </c>
      <c r="AM39" s="688">
        <f t="shared" si="37"/>
        <v>0</v>
      </c>
      <c r="AN39" s="688">
        <f t="shared" si="38"/>
        <v>0</v>
      </c>
      <c r="AO39" s="688">
        <f t="shared" si="39"/>
        <v>0</v>
      </c>
      <c r="AP39" s="688">
        <f t="shared" si="40"/>
        <v>0</v>
      </c>
      <c r="AQ39" s="688">
        <f t="shared" si="41"/>
        <v>0</v>
      </c>
      <c r="AR39" s="688">
        <f t="shared" si="42"/>
        <v>0</v>
      </c>
      <c r="AS39" s="688">
        <f t="shared" si="43"/>
        <v>0</v>
      </c>
      <c r="AT39" s="688">
        <f t="shared" si="44"/>
        <v>0</v>
      </c>
      <c r="AU39" s="688">
        <f t="shared" si="45"/>
        <v>0</v>
      </c>
      <c r="AV39" s="688">
        <f t="shared" si="46"/>
        <v>0</v>
      </c>
      <c r="AW39" s="688">
        <f t="shared" si="47"/>
        <v>0</v>
      </c>
      <c r="AX39" s="688">
        <f t="shared" si="48"/>
        <v>0</v>
      </c>
      <c r="AY39" s="688">
        <f t="shared" si="49"/>
        <v>0</v>
      </c>
      <c r="AZ39" s="688">
        <f t="shared" si="50"/>
        <v>0</v>
      </c>
      <c r="BA39" s="688">
        <f t="shared" si="51"/>
        <v>0</v>
      </c>
      <c r="BB39" s="688">
        <f t="shared" si="52"/>
        <v>0</v>
      </c>
      <c r="BC39" s="688">
        <f t="shared" si="53"/>
        <v>0</v>
      </c>
      <c r="BD39" s="688">
        <f t="shared" si="54"/>
        <v>0</v>
      </c>
      <c r="BE39" s="688">
        <f t="shared" si="55"/>
        <v>0</v>
      </c>
      <c r="BF39" s="688">
        <f t="shared" si="56"/>
        <v>0</v>
      </c>
      <c r="BG39" s="688">
        <f t="shared" si="57"/>
        <v>0</v>
      </c>
      <c r="BH39" s="688">
        <f t="shared" si="58"/>
        <v>0</v>
      </c>
      <c r="BI39" s="688">
        <f t="shared" si="59"/>
        <v>0</v>
      </c>
      <c r="BJ39" s="688">
        <f t="shared" si="60"/>
        <v>0</v>
      </c>
      <c r="BK39" s="688">
        <f t="shared" si="61"/>
        <v>0</v>
      </c>
      <c r="BL39" s="688">
        <f t="shared" si="62"/>
        <v>0</v>
      </c>
      <c r="BM39" s="688">
        <f t="shared" si="63"/>
        <v>0</v>
      </c>
      <c r="BN39" s="488"/>
      <c r="BO39" s="1115"/>
      <c r="BP39" s="1115"/>
      <c r="BQ39" s="1115"/>
      <c r="BR39" s="1115"/>
      <c r="BS39" s="1115"/>
      <c r="BT39" s="1116"/>
      <c r="BU39" s="488"/>
      <c r="BV39" s="1117"/>
      <c r="BW39" s="488"/>
      <c r="BX39" s="665"/>
      <c r="BY39" s="665"/>
      <c r="BZ39" s="665"/>
      <c r="CA39" s="665"/>
      <c r="CB39" s="666"/>
    </row>
    <row r="40" spans="1:80" s="489" customFormat="1" ht="12.75" x14ac:dyDescent="0.2">
      <c r="A40" s="487"/>
      <c r="B40" s="1113" t="s">
        <v>967</v>
      </c>
      <c r="C40" s="574">
        <f t="shared" si="2"/>
        <v>0</v>
      </c>
      <c r="D40" s="1383">
        <f>F40*'Distribuição de Modelos'!$E$50</f>
        <v>0</v>
      </c>
      <c r="E40" s="692">
        <v>0</v>
      </c>
      <c r="F40" s="1465">
        <v>0</v>
      </c>
      <c r="G40" s="688">
        <f t="shared" si="3"/>
        <v>0</v>
      </c>
      <c r="H40" s="688">
        <f t="shared" si="6"/>
        <v>0</v>
      </c>
      <c r="I40" s="688">
        <f t="shared" si="7"/>
        <v>0</v>
      </c>
      <c r="J40" s="688">
        <f t="shared" si="8"/>
        <v>0</v>
      </c>
      <c r="K40" s="688">
        <f t="shared" si="9"/>
        <v>0</v>
      </c>
      <c r="L40" s="688">
        <f t="shared" si="10"/>
        <v>0</v>
      </c>
      <c r="M40" s="688">
        <f t="shared" si="11"/>
        <v>0</v>
      </c>
      <c r="N40" s="688">
        <f t="shared" si="12"/>
        <v>0</v>
      </c>
      <c r="O40" s="688">
        <f t="shared" si="13"/>
        <v>0</v>
      </c>
      <c r="P40" s="688">
        <f t="shared" si="14"/>
        <v>0</v>
      </c>
      <c r="Q40" s="688">
        <f t="shared" si="15"/>
        <v>0</v>
      </c>
      <c r="R40" s="688">
        <f t="shared" si="16"/>
        <v>0</v>
      </c>
      <c r="S40" s="688">
        <f t="shared" si="17"/>
        <v>0</v>
      </c>
      <c r="T40" s="688">
        <f t="shared" si="18"/>
        <v>0</v>
      </c>
      <c r="U40" s="688">
        <f t="shared" si="19"/>
        <v>0</v>
      </c>
      <c r="V40" s="688">
        <f t="shared" si="20"/>
        <v>0</v>
      </c>
      <c r="W40" s="688">
        <f t="shared" si="21"/>
        <v>0</v>
      </c>
      <c r="X40" s="688">
        <f t="shared" si="22"/>
        <v>0</v>
      </c>
      <c r="Y40" s="688">
        <f t="shared" si="23"/>
        <v>0</v>
      </c>
      <c r="Z40" s="688">
        <f t="shared" si="24"/>
        <v>0</v>
      </c>
      <c r="AA40" s="688">
        <f t="shared" si="25"/>
        <v>0</v>
      </c>
      <c r="AB40" s="688">
        <f t="shared" si="26"/>
        <v>0</v>
      </c>
      <c r="AC40" s="688">
        <f t="shared" si="27"/>
        <v>0</v>
      </c>
      <c r="AD40" s="688">
        <f t="shared" si="28"/>
        <v>0</v>
      </c>
      <c r="AE40" s="688">
        <f t="shared" si="29"/>
        <v>0</v>
      </c>
      <c r="AF40" s="688">
        <f t="shared" si="30"/>
        <v>0</v>
      </c>
      <c r="AG40" s="688">
        <f t="shared" si="31"/>
        <v>0</v>
      </c>
      <c r="AH40" s="688">
        <f t="shared" si="32"/>
        <v>0</v>
      </c>
      <c r="AI40" s="688">
        <f t="shared" si="33"/>
        <v>0</v>
      </c>
      <c r="AJ40" s="688">
        <f t="shared" si="34"/>
        <v>0</v>
      </c>
      <c r="AK40" s="688">
        <f t="shared" si="35"/>
        <v>0</v>
      </c>
      <c r="AL40" s="688">
        <f t="shared" si="36"/>
        <v>0</v>
      </c>
      <c r="AM40" s="688">
        <f t="shared" si="37"/>
        <v>0</v>
      </c>
      <c r="AN40" s="688">
        <f t="shared" si="38"/>
        <v>0</v>
      </c>
      <c r="AO40" s="688">
        <f t="shared" si="39"/>
        <v>0</v>
      </c>
      <c r="AP40" s="688">
        <f t="shared" si="40"/>
        <v>0</v>
      </c>
      <c r="AQ40" s="688">
        <f t="shared" si="41"/>
        <v>0</v>
      </c>
      <c r="AR40" s="688">
        <f t="shared" si="42"/>
        <v>0</v>
      </c>
      <c r="AS40" s="688">
        <f t="shared" si="43"/>
        <v>0</v>
      </c>
      <c r="AT40" s="688">
        <f t="shared" si="44"/>
        <v>0</v>
      </c>
      <c r="AU40" s="688">
        <f t="shared" si="45"/>
        <v>0</v>
      </c>
      <c r="AV40" s="688">
        <f t="shared" si="46"/>
        <v>0</v>
      </c>
      <c r="AW40" s="688">
        <f t="shared" si="47"/>
        <v>0</v>
      </c>
      <c r="AX40" s="688">
        <f t="shared" si="48"/>
        <v>0</v>
      </c>
      <c r="AY40" s="688">
        <f t="shared" si="49"/>
        <v>0</v>
      </c>
      <c r="AZ40" s="688">
        <f t="shared" si="50"/>
        <v>0</v>
      </c>
      <c r="BA40" s="688">
        <f t="shared" si="51"/>
        <v>0</v>
      </c>
      <c r="BB40" s="688">
        <f t="shared" si="52"/>
        <v>0</v>
      </c>
      <c r="BC40" s="688">
        <f t="shared" si="53"/>
        <v>0</v>
      </c>
      <c r="BD40" s="688">
        <f t="shared" si="54"/>
        <v>0</v>
      </c>
      <c r="BE40" s="688">
        <f t="shared" si="55"/>
        <v>0</v>
      </c>
      <c r="BF40" s="688">
        <f t="shared" si="56"/>
        <v>0</v>
      </c>
      <c r="BG40" s="688">
        <f t="shared" si="57"/>
        <v>0</v>
      </c>
      <c r="BH40" s="688">
        <f t="shared" si="58"/>
        <v>0</v>
      </c>
      <c r="BI40" s="688">
        <f t="shared" si="59"/>
        <v>0</v>
      </c>
      <c r="BJ40" s="688">
        <f t="shared" si="60"/>
        <v>0</v>
      </c>
      <c r="BK40" s="688">
        <f t="shared" si="61"/>
        <v>0</v>
      </c>
      <c r="BL40" s="688">
        <f t="shared" si="62"/>
        <v>0</v>
      </c>
      <c r="BM40" s="688">
        <f t="shared" si="63"/>
        <v>0</v>
      </c>
      <c r="BN40" s="488"/>
      <c r="BO40" s="1115"/>
      <c r="BP40" s="1115"/>
      <c r="BQ40" s="1115"/>
      <c r="BR40" s="1115"/>
      <c r="BS40" s="1115"/>
      <c r="BT40" s="1116"/>
      <c r="BU40" s="488"/>
      <c r="BV40" s="1117"/>
      <c r="BW40" s="488"/>
      <c r="BX40" s="665"/>
      <c r="BY40" s="665"/>
      <c r="BZ40" s="665"/>
      <c r="CA40" s="665"/>
      <c r="CB40" s="666"/>
    </row>
    <row r="41" spans="1:80" s="489" customFormat="1" ht="12.75" x14ac:dyDescent="0.2">
      <c r="A41" s="487"/>
      <c r="B41" s="1113" t="s">
        <v>969</v>
      </c>
      <c r="C41" s="574">
        <f t="shared" si="2"/>
        <v>0</v>
      </c>
      <c r="D41" s="1383">
        <f>F41*'Distribuição de Modelos'!$E$50</f>
        <v>0</v>
      </c>
      <c r="E41" s="692">
        <v>0</v>
      </c>
      <c r="F41" s="1465">
        <v>0</v>
      </c>
      <c r="G41" s="688">
        <f t="shared" si="3"/>
        <v>0</v>
      </c>
      <c r="H41" s="688">
        <f t="shared" si="6"/>
        <v>0</v>
      </c>
      <c r="I41" s="688">
        <f t="shared" si="7"/>
        <v>0</v>
      </c>
      <c r="J41" s="688">
        <f t="shared" si="8"/>
        <v>0</v>
      </c>
      <c r="K41" s="688">
        <f t="shared" si="9"/>
        <v>0</v>
      </c>
      <c r="L41" s="688">
        <f t="shared" si="10"/>
        <v>0</v>
      </c>
      <c r="M41" s="688">
        <f t="shared" si="11"/>
        <v>0</v>
      </c>
      <c r="N41" s="688">
        <f t="shared" si="12"/>
        <v>0</v>
      </c>
      <c r="O41" s="688">
        <f t="shared" si="13"/>
        <v>0</v>
      </c>
      <c r="P41" s="688">
        <f t="shared" si="14"/>
        <v>0</v>
      </c>
      <c r="Q41" s="688">
        <f t="shared" si="15"/>
        <v>0</v>
      </c>
      <c r="R41" s="688">
        <f t="shared" si="16"/>
        <v>0</v>
      </c>
      <c r="S41" s="688">
        <f t="shared" si="17"/>
        <v>0</v>
      </c>
      <c r="T41" s="688">
        <f t="shared" si="18"/>
        <v>0</v>
      </c>
      <c r="U41" s="688">
        <f t="shared" si="19"/>
        <v>0</v>
      </c>
      <c r="V41" s="688">
        <f t="shared" si="20"/>
        <v>0</v>
      </c>
      <c r="W41" s="688">
        <f t="shared" si="21"/>
        <v>0</v>
      </c>
      <c r="X41" s="688">
        <f t="shared" si="22"/>
        <v>0</v>
      </c>
      <c r="Y41" s="688">
        <f t="shared" si="23"/>
        <v>0</v>
      </c>
      <c r="Z41" s="688">
        <f t="shared" si="24"/>
        <v>0</v>
      </c>
      <c r="AA41" s="688">
        <f t="shared" si="25"/>
        <v>0</v>
      </c>
      <c r="AB41" s="688">
        <f t="shared" si="26"/>
        <v>0</v>
      </c>
      <c r="AC41" s="688">
        <f t="shared" si="27"/>
        <v>0</v>
      </c>
      <c r="AD41" s="688">
        <f t="shared" si="28"/>
        <v>0</v>
      </c>
      <c r="AE41" s="688">
        <f t="shared" si="29"/>
        <v>0</v>
      </c>
      <c r="AF41" s="688">
        <f t="shared" si="30"/>
        <v>0</v>
      </c>
      <c r="AG41" s="688">
        <f t="shared" si="31"/>
        <v>0</v>
      </c>
      <c r="AH41" s="688">
        <f t="shared" si="32"/>
        <v>0</v>
      </c>
      <c r="AI41" s="688">
        <f t="shared" si="33"/>
        <v>0</v>
      </c>
      <c r="AJ41" s="688">
        <f t="shared" si="34"/>
        <v>0</v>
      </c>
      <c r="AK41" s="688">
        <f t="shared" si="35"/>
        <v>0</v>
      </c>
      <c r="AL41" s="688">
        <f t="shared" si="36"/>
        <v>0</v>
      </c>
      <c r="AM41" s="688">
        <f t="shared" si="37"/>
        <v>0</v>
      </c>
      <c r="AN41" s="688">
        <f t="shared" si="38"/>
        <v>0</v>
      </c>
      <c r="AO41" s="688">
        <f t="shared" si="39"/>
        <v>0</v>
      </c>
      <c r="AP41" s="688">
        <f t="shared" si="40"/>
        <v>0</v>
      </c>
      <c r="AQ41" s="688">
        <f t="shared" si="41"/>
        <v>0</v>
      </c>
      <c r="AR41" s="688">
        <f t="shared" si="42"/>
        <v>0</v>
      </c>
      <c r="AS41" s="688">
        <f t="shared" si="43"/>
        <v>0</v>
      </c>
      <c r="AT41" s="688">
        <f t="shared" si="44"/>
        <v>0</v>
      </c>
      <c r="AU41" s="688">
        <f t="shared" si="45"/>
        <v>0</v>
      </c>
      <c r="AV41" s="688">
        <f t="shared" si="46"/>
        <v>0</v>
      </c>
      <c r="AW41" s="688">
        <f t="shared" si="47"/>
        <v>0</v>
      </c>
      <c r="AX41" s="688">
        <f t="shared" si="48"/>
        <v>0</v>
      </c>
      <c r="AY41" s="688">
        <f t="shared" si="49"/>
        <v>0</v>
      </c>
      <c r="AZ41" s="688">
        <f t="shared" si="50"/>
        <v>0</v>
      </c>
      <c r="BA41" s="688">
        <f t="shared" si="51"/>
        <v>0</v>
      </c>
      <c r="BB41" s="688">
        <f t="shared" si="52"/>
        <v>0</v>
      </c>
      <c r="BC41" s="688">
        <f t="shared" si="53"/>
        <v>0</v>
      </c>
      <c r="BD41" s="688">
        <f t="shared" si="54"/>
        <v>0</v>
      </c>
      <c r="BE41" s="688">
        <f t="shared" si="55"/>
        <v>0</v>
      </c>
      <c r="BF41" s="688">
        <f t="shared" si="56"/>
        <v>0</v>
      </c>
      <c r="BG41" s="688">
        <f t="shared" si="57"/>
        <v>0</v>
      </c>
      <c r="BH41" s="688">
        <f t="shared" si="58"/>
        <v>0</v>
      </c>
      <c r="BI41" s="688">
        <f t="shared" si="59"/>
        <v>0</v>
      </c>
      <c r="BJ41" s="688">
        <f t="shared" si="60"/>
        <v>0</v>
      </c>
      <c r="BK41" s="688">
        <f t="shared" si="61"/>
        <v>0</v>
      </c>
      <c r="BL41" s="688">
        <f t="shared" si="62"/>
        <v>0</v>
      </c>
      <c r="BM41" s="688">
        <f t="shared" si="63"/>
        <v>0</v>
      </c>
      <c r="BN41" s="488"/>
      <c r="BO41" s="1115"/>
      <c r="BP41" s="1115"/>
      <c r="BQ41" s="1115"/>
      <c r="BR41" s="1115"/>
      <c r="BS41" s="1115"/>
      <c r="BT41" s="1116"/>
      <c r="BU41" s="488"/>
      <c r="BV41" s="1117"/>
      <c r="BW41" s="488"/>
      <c r="BX41" s="665"/>
      <c r="BY41" s="665"/>
      <c r="BZ41" s="665"/>
      <c r="CA41" s="665"/>
      <c r="CB41" s="666"/>
    </row>
    <row r="42" spans="1:80" s="489" customFormat="1" ht="12.75" x14ac:dyDescent="0.2">
      <c r="A42" s="487"/>
      <c r="B42" s="1113" t="s">
        <v>970</v>
      </c>
      <c r="C42" s="574">
        <f t="shared" si="2"/>
        <v>0</v>
      </c>
      <c r="D42" s="1383">
        <f>F42*'Distribuição de Modelos'!$E$50</f>
        <v>0</v>
      </c>
      <c r="E42" s="692">
        <v>0</v>
      </c>
      <c r="F42" s="1465">
        <v>0</v>
      </c>
      <c r="G42" s="688">
        <f t="shared" si="3"/>
        <v>0</v>
      </c>
      <c r="H42" s="688">
        <f t="shared" si="6"/>
        <v>0</v>
      </c>
      <c r="I42" s="688">
        <f t="shared" si="7"/>
        <v>0</v>
      </c>
      <c r="J42" s="688">
        <f t="shared" si="8"/>
        <v>0</v>
      </c>
      <c r="K42" s="688">
        <f t="shared" si="9"/>
        <v>0</v>
      </c>
      <c r="L42" s="688">
        <f t="shared" si="10"/>
        <v>0</v>
      </c>
      <c r="M42" s="688">
        <f t="shared" si="11"/>
        <v>0</v>
      </c>
      <c r="N42" s="688">
        <f t="shared" si="12"/>
        <v>0</v>
      </c>
      <c r="O42" s="688">
        <f t="shared" si="13"/>
        <v>0</v>
      </c>
      <c r="P42" s="688">
        <f t="shared" si="14"/>
        <v>0</v>
      </c>
      <c r="Q42" s="688">
        <f t="shared" si="15"/>
        <v>0</v>
      </c>
      <c r="R42" s="688">
        <f t="shared" si="16"/>
        <v>0</v>
      </c>
      <c r="S42" s="688">
        <f t="shared" si="17"/>
        <v>0</v>
      </c>
      <c r="T42" s="688">
        <f t="shared" si="18"/>
        <v>0</v>
      </c>
      <c r="U42" s="688">
        <f t="shared" si="19"/>
        <v>0</v>
      </c>
      <c r="V42" s="688">
        <f t="shared" si="20"/>
        <v>0</v>
      </c>
      <c r="W42" s="688">
        <f t="shared" si="21"/>
        <v>0</v>
      </c>
      <c r="X42" s="688">
        <f t="shared" si="22"/>
        <v>0</v>
      </c>
      <c r="Y42" s="688">
        <f t="shared" si="23"/>
        <v>0</v>
      </c>
      <c r="Z42" s="688">
        <f t="shared" si="24"/>
        <v>0</v>
      </c>
      <c r="AA42" s="688">
        <f t="shared" si="25"/>
        <v>0</v>
      </c>
      <c r="AB42" s="688">
        <f t="shared" si="26"/>
        <v>0</v>
      </c>
      <c r="AC42" s="688">
        <f t="shared" si="27"/>
        <v>0</v>
      </c>
      <c r="AD42" s="688">
        <f t="shared" si="28"/>
        <v>0</v>
      </c>
      <c r="AE42" s="688">
        <f t="shared" si="29"/>
        <v>0</v>
      </c>
      <c r="AF42" s="688">
        <f t="shared" si="30"/>
        <v>0</v>
      </c>
      <c r="AG42" s="688">
        <f t="shared" si="31"/>
        <v>0</v>
      </c>
      <c r="AH42" s="688">
        <f t="shared" si="32"/>
        <v>0</v>
      </c>
      <c r="AI42" s="688">
        <f t="shared" si="33"/>
        <v>0</v>
      </c>
      <c r="AJ42" s="688">
        <f t="shared" si="34"/>
        <v>0</v>
      </c>
      <c r="AK42" s="688">
        <f t="shared" si="35"/>
        <v>0</v>
      </c>
      <c r="AL42" s="688">
        <f t="shared" si="36"/>
        <v>0</v>
      </c>
      <c r="AM42" s="688">
        <f t="shared" si="37"/>
        <v>0</v>
      </c>
      <c r="AN42" s="688">
        <f t="shared" si="38"/>
        <v>0</v>
      </c>
      <c r="AO42" s="688">
        <f t="shared" si="39"/>
        <v>0</v>
      </c>
      <c r="AP42" s="688">
        <f t="shared" si="40"/>
        <v>0</v>
      </c>
      <c r="AQ42" s="688">
        <f t="shared" si="41"/>
        <v>0</v>
      </c>
      <c r="AR42" s="688">
        <f t="shared" si="42"/>
        <v>0</v>
      </c>
      <c r="AS42" s="688">
        <f t="shared" si="43"/>
        <v>0</v>
      </c>
      <c r="AT42" s="688">
        <f t="shared" si="44"/>
        <v>0</v>
      </c>
      <c r="AU42" s="688">
        <f t="shared" si="45"/>
        <v>0</v>
      </c>
      <c r="AV42" s="688">
        <f t="shared" si="46"/>
        <v>0</v>
      </c>
      <c r="AW42" s="688">
        <f t="shared" si="47"/>
        <v>0</v>
      </c>
      <c r="AX42" s="688">
        <f t="shared" si="48"/>
        <v>0</v>
      </c>
      <c r="AY42" s="688">
        <f t="shared" si="49"/>
        <v>0</v>
      </c>
      <c r="AZ42" s="688">
        <f t="shared" si="50"/>
        <v>0</v>
      </c>
      <c r="BA42" s="688">
        <f t="shared" si="51"/>
        <v>0</v>
      </c>
      <c r="BB42" s="688">
        <f t="shared" si="52"/>
        <v>0</v>
      </c>
      <c r="BC42" s="688">
        <f t="shared" si="53"/>
        <v>0</v>
      </c>
      <c r="BD42" s="688">
        <f t="shared" si="54"/>
        <v>0</v>
      </c>
      <c r="BE42" s="688">
        <f t="shared" si="55"/>
        <v>0</v>
      </c>
      <c r="BF42" s="688">
        <f t="shared" si="56"/>
        <v>0</v>
      </c>
      <c r="BG42" s="688">
        <f t="shared" si="57"/>
        <v>0</v>
      </c>
      <c r="BH42" s="688">
        <f t="shared" si="58"/>
        <v>0</v>
      </c>
      <c r="BI42" s="688">
        <f t="shared" si="59"/>
        <v>0</v>
      </c>
      <c r="BJ42" s="688">
        <f t="shared" si="60"/>
        <v>0</v>
      </c>
      <c r="BK42" s="688">
        <f t="shared" si="61"/>
        <v>0</v>
      </c>
      <c r="BL42" s="688">
        <f t="shared" si="62"/>
        <v>0</v>
      </c>
      <c r="BM42" s="688">
        <f t="shared" si="63"/>
        <v>0</v>
      </c>
      <c r="BN42" s="488"/>
      <c r="BO42" s="1115"/>
      <c r="BP42" s="1115"/>
      <c r="BQ42" s="1115"/>
      <c r="BR42" s="1115"/>
      <c r="BS42" s="1115"/>
      <c r="BT42" s="1116"/>
      <c r="BU42" s="488"/>
      <c r="BV42" s="1117"/>
      <c r="BW42" s="488"/>
      <c r="BX42" s="665"/>
      <c r="BY42" s="665"/>
      <c r="BZ42" s="665"/>
      <c r="CA42" s="665"/>
      <c r="CB42" s="666"/>
    </row>
    <row r="43" spans="1:80" s="489" customFormat="1" ht="12.75" x14ac:dyDescent="0.2">
      <c r="A43" s="487"/>
      <c r="B43" s="1370" t="s">
        <v>973</v>
      </c>
      <c r="C43" s="574">
        <f t="shared" si="2"/>
        <v>0</v>
      </c>
      <c r="D43" s="1383">
        <f>F43*'Distribuição de Modelos'!$E$50</f>
        <v>0</v>
      </c>
      <c r="E43" s="692">
        <v>0</v>
      </c>
      <c r="F43" s="1465">
        <v>0</v>
      </c>
      <c r="G43" s="688">
        <f t="shared" si="3"/>
        <v>0</v>
      </c>
      <c r="H43" s="688">
        <f t="shared" ref="H43:H49" si="64">IFERROR(IF($D43="","",IF(G43+(G43*H$4)&gt;$D43,$D43,G43+(G43*H$4))),"")</f>
        <v>0</v>
      </c>
      <c r="I43" s="688">
        <f t="shared" ref="I43:I49" si="65">IFERROR(IF($D43="","",IF(H43+(H43*I$4)&gt;$D43,$D43,H43+(H43*I$4))),"")</f>
        <v>0</v>
      </c>
      <c r="J43" s="688">
        <f t="shared" ref="J43:J49" si="66">IFERROR(IF($D43="","",IF(I43+(I43*J$4)&gt;$D43,$D43,I43+(I43*J$4))),"")</f>
        <v>0</v>
      </c>
      <c r="K43" s="688">
        <f t="shared" ref="K43:K49" si="67">IFERROR(IF($D43="","",IF(J43+(J43*K$4)&gt;$D43,$D43,J43+(J43*K$4))),"")</f>
        <v>0</v>
      </c>
      <c r="L43" s="688">
        <f t="shared" ref="L43:L49" si="68">IFERROR(IF($D43="","",IF(K43+(K43*L$4)&gt;$D43,$D43,K43+(K43*L$4))),"")</f>
        <v>0</v>
      </c>
      <c r="M43" s="688">
        <f t="shared" ref="M43:M49" si="69">IFERROR(IF($D43="","",IF(L43+(L43*M$4)&gt;$D43,$D43,L43+(L43*M$4))),"")</f>
        <v>0</v>
      </c>
      <c r="N43" s="688">
        <f t="shared" ref="N43:N49" si="70">IFERROR(IF($D43="","",IF(M43+(M43*N$4)&gt;$D43,$D43,M43+(M43*N$4))),"")</f>
        <v>0</v>
      </c>
      <c r="O43" s="688">
        <f t="shared" ref="O43:O49" si="71">IFERROR(IF($D43="","",IF(N43+(N43*O$4)&gt;$D43,$D43,N43+(N43*O$4))),"")</f>
        <v>0</v>
      </c>
      <c r="P43" s="688">
        <f t="shared" ref="P43:P49" si="72">IFERROR(IF($D43="","",IF(O43+(O43*P$4)&gt;$D43,$D43,O43+(O43*P$4))),"")</f>
        <v>0</v>
      </c>
      <c r="Q43" s="688">
        <f t="shared" ref="Q43:Q49" si="73">IFERROR(IF($D43="","",IF(P43+(P43*Q$4)&gt;$D43,$D43,P43+(P43*Q$4))),"")</f>
        <v>0</v>
      </c>
      <c r="R43" s="688">
        <f t="shared" ref="R43:R49" si="74">IFERROR(IF($D43="","",IF(Q43+(Q43*R$4)&gt;$D43,$D43,Q43+(Q43*R$4))),"")</f>
        <v>0</v>
      </c>
      <c r="S43" s="688">
        <f t="shared" ref="S43:S49" si="75">IFERROR(IF($D43="","",IF(R43+(R43*S$4)&gt;$D43,$D43,R43+(R43*S$4))),"")</f>
        <v>0</v>
      </c>
      <c r="T43" s="688">
        <f t="shared" ref="T43:T49" si="76">IFERROR(IF($D43="","",IF(S43+(S43*T$4)&gt;$D43,$D43,S43+(S43*T$4))),"")</f>
        <v>0</v>
      </c>
      <c r="U43" s="688">
        <f t="shared" ref="U43:U49" si="77">IFERROR(IF($D43="","",IF(T43+(T43*U$4)&gt;$D43,$D43,T43+(T43*U$4))),"")</f>
        <v>0</v>
      </c>
      <c r="V43" s="688">
        <f t="shared" ref="V43:V49" si="78">IFERROR(IF($D43="","",IF(U43+(U43*V$4)&gt;$D43,$D43,U43+(U43*V$4))),"")</f>
        <v>0</v>
      </c>
      <c r="W43" s="688">
        <f t="shared" ref="W43:W49" si="79">IFERROR(IF($D43="","",IF(V43+(V43*W$4)&gt;$D43,$D43,V43+(V43*W$4))),"")</f>
        <v>0</v>
      </c>
      <c r="X43" s="688">
        <f t="shared" ref="X43:X49" si="80">IFERROR(IF($D43="","",IF(W43+(W43*X$4)&gt;$D43,$D43,W43+(W43*X$4))),"")</f>
        <v>0</v>
      </c>
      <c r="Y43" s="688">
        <f t="shared" ref="Y43:Y49" si="81">IFERROR(IF($D43="","",IF(X43+(X43*Y$4)&gt;$D43,$D43,X43+(X43*Y$4))),"")</f>
        <v>0</v>
      </c>
      <c r="Z43" s="688">
        <f t="shared" ref="Z43:Z49" si="82">IFERROR(IF($D43="","",IF(Y43+(Y43*Z$4)&gt;$D43,$D43,Y43+(Y43*Z$4))),"")</f>
        <v>0</v>
      </c>
      <c r="AA43" s="688">
        <f t="shared" ref="AA43:AA49" si="83">IFERROR(IF($D43="","",IF(Z43+(Z43*AA$4)&gt;$D43,$D43,Z43+(Z43*AA$4))),"")</f>
        <v>0</v>
      </c>
      <c r="AB43" s="688">
        <f t="shared" ref="AB43:AB49" si="84">IFERROR(IF($D43="","",IF(AA43+(AA43*AB$4)&gt;$D43,$D43,AA43+(AA43*AB$4))),"")</f>
        <v>0</v>
      </c>
      <c r="AC43" s="688">
        <f t="shared" ref="AC43:AC49" si="85">IFERROR(IF($D43="","",IF(AB43+(AB43*AC$4)&gt;$D43,$D43,AB43+(AB43*AC$4))),"")</f>
        <v>0</v>
      </c>
      <c r="AD43" s="688">
        <f t="shared" ref="AD43:AD49" si="86">IFERROR(IF($D43="","",IF(AC43+(AC43*AD$4)&gt;$D43,$D43,AC43+(AC43*AD$4))),"")</f>
        <v>0</v>
      </c>
      <c r="AE43" s="688">
        <f t="shared" ref="AE43:AE49" si="87">IFERROR(IF($D43="","",IF(AD43+(AD43*AE$4)&gt;$D43,$D43,AD43+(AD43*AE$4))),"")</f>
        <v>0</v>
      </c>
      <c r="AF43" s="688">
        <f t="shared" ref="AF43:AF49" si="88">IFERROR(IF($D43="","",IF(AE43+(AE43*AF$4)&gt;$D43,$D43,AE43+(AE43*AF$4))),"")</f>
        <v>0</v>
      </c>
      <c r="AG43" s="688">
        <f t="shared" ref="AG43:AG49" si="89">IFERROR(IF($D43="","",IF(AF43+(AF43*AG$4)&gt;$D43,$D43,AF43+(AF43*AG$4))),"")</f>
        <v>0</v>
      </c>
      <c r="AH43" s="688">
        <f t="shared" ref="AH43:AH49" si="90">IFERROR(IF($D43="","",IF(AG43+(AG43*AH$4)&gt;$D43,$D43,AG43+(AG43*AH$4))),"")</f>
        <v>0</v>
      </c>
      <c r="AI43" s="688">
        <f t="shared" ref="AI43:AI49" si="91">IFERROR(IF($D43="","",IF(AH43+(AH43*AI$4)&gt;$D43,$D43,AH43+(AH43*AI$4))),"")</f>
        <v>0</v>
      </c>
      <c r="AJ43" s="688">
        <f t="shared" ref="AJ43:AJ49" si="92">IFERROR(IF($D43="","",IF(AI43+(AI43*AJ$4)&gt;$D43,$D43,AI43+(AI43*AJ$4))),"")</f>
        <v>0</v>
      </c>
      <c r="AK43" s="688">
        <f t="shared" ref="AK43:AK49" si="93">IFERROR(IF($D43="","",IF(AJ43+(AJ43*AK$4)&gt;$D43,$D43,AJ43+(AJ43*AK$4))),"")</f>
        <v>0</v>
      </c>
      <c r="AL43" s="688">
        <f t="shared" ref="AL43:AL49" si="94">IFERROR(IF($D43="","",IF(AK43+(AK43*AL$4)&gt;$D43,$D43,AK43+(AK43*AL$4))),"")</f>
        <v>0</v>
      </c>
      <c r="AM43" s="688">
        <f t="shared" ref="AM43:AM49" si="95">IFERROR(IF($D43="","",IF(AL43+(AL43*AM$4)&gt;$D43,$D43,AL43+(AL43*AM$4))),"")</f>
        <v>0</v>
      </c>
      <c r="AN43" s="688">
        <f t="shared" ref="AN43:AN49" si="96">IFERROR(IF($D43="","",IF(AM43+(AM43*AN$4)&gt;$D43,$D43,AM43+(AM43*AN$4))),"")</f>
        <v>0</v>
      </c>
      <c r="AO43" s="688">
        <f t="shared" ref="AO43:AO49" si="97">IFERROR(IF($D43="","",IF(AN43+(AN43*AO$4)&gt;$D43,$D43,AN43+(AN43*AO$4))),"")</f>
        <v>0</v>
      </c>
      <c r="AP43" s="688">
        <f t="shared" ref="AP43:AP49" si="98">IFERROR(IF($D43="","",IF(AO43+(AO43*AP$4)&gt;$D43,$D43,AO43+(AO43*AP$4))),"")</f>
        <v>0</v>
      </c>
      <c r="AQ43" s="688">
        <f t="shared" ref="AQ43:AQ49" si="99">IFERROR(IF($D43="","",IF(AP43+(AP43*AQ$4)&gt;$D43,$D43,AP43+(AP43*AQ$4))),"")</f>
        <v>0</v>
      </c>
      <c r="AR43" s="688">
        <f t="shared" ref="AR43:AR49" si="100">IFERROR(IF($D43="","",IF(AQ43+(AQ43*AR$4)&gt;$D43,$D43,AQ43+(AQ43*AR$4))),"")</f>
        <v>0</v>
      </c>
      <c r="AS43" s="688">
        <f t="shared" ref="AS43:AS49" si="101">IFERROR(IF($D43="","",IF(AR43+(AR43*AS$4)&gt;$D43,$D43,AR43+(AR43*AS$4))),"")</f>
        <v>0</v>
      </c>
      <c r="AT43" s="688">
        <f t="shared" ref="AT43:AT49" si="102">IFERROR(IF($D43="","",IF(AS43+(AS43*AT$4)&gt;$D43,$D43,AS43+(AS43*AT$4))),"")</f>
        <v>0</v>
      </c>
      <c r="AU43" s="688">
        <f t="shared" ref="AU43:AU49" si="103">IFERROR(IF($D43="","",IF(AT43+(AT43*AU$4)&gt;$D43,$D43,AT43+(AT43*AU$4))),"")</f>
        <v>0</v>
      </c>
      <c r="AV43" s="688">
        <f t="shared" ref="AV43:AV49" si="104">IFERROR(IF($D43="","",IF(AU43+(AU43*AV$4)&gt;$D43,$D43,AU43+(AU43*AV$4))),"")</f>
        <v>0</v>
      </c>
      <c r="AW43" s="688">
        <f t="shared" ref="AW43:AW49" si="105">IFERROR(IF($D43="","",IF(AV43+(AV43*AW$4)&gt;$D43,$D43,AV43+(AV43*AW$4))),"")</f>
        <v>0</v>
      </c>
      <c r="AX43" s="688">
        <f t="shared" ref="AX43:AX49" si="106">IFERROR(IF($D43="","",IF(AW43+(AW43*AX$4)&gt;$D43,$D43,AW43+(AW43*AX$4))),"")</f>
        <v>0</v>
      </c>
      <c r="AY43" s="688">
        <f t="shared" ref="AY43:AY49" si="107">IFERROR(IF($D43="","",IF(AX43+(AX43*AY$4)&gt;$D43,$D43,AX43+(AX43*AY$4))),"")</f>
        <v>0</v>
      </c>
      <c r="AZ43" s="688">
        <f t="shared" ref="AZ43:AZ49" si="108">IFERROR(IF($D43="","",IF(AY43+(AY43*AZ$4)&gt;$D43,$D43,AY43+(AY43*AZ$4))),"")</f>
        <v>0</v>
      </c>
      <c r="BA43" s="688">
        <f t="shared" ref="BA43:BA49" si="109">IFERROR(IF($D43="","",IF(AZ43+(AZ43*BA$4)&gt;$D43,$D43,AZ43+(AZ43*BA$4))),"")</f>
        <v>0</v>
      </c>
      <c r="BB43" s="688">
        <f t="shared" ref="BB43:BB49" si="110">IFERROR(IF($D43="","",IF(BA43+(BA43*BB$4)&gt;$D43,$D43,BA43+(BA43*BB$4))),"")</f>
        <v>0</v>
      </c>
      <c r="BC43" s="688">
        <f t="shared" ref="BC43:BC49" si="111">IFERROR(IF($D43="","",IF(BB43+(BB43*BC$4)&gt;$D43,$D43,BB43+(BB43*BC$4))),"")</f>
        <v>0</v>
      </c>
      <c r="BD43" s="688">
        <f t="shared" ref="BD43:BD49" si="112">IFERROR(IF($D43="","",IF(BC43+(BC43*BD$4)&gt;$D43,$D43,BC43+(BC43*BD$4))),"")</f>
        <v>0</v>
      </c>
      <c r="BE43" s="688">
        <f t="shared" ref="BE43:BE49" si="113">IFERROR(IF($D43="","",IF(BD43+(BD43*BE$4)&gt;$D43,$D43,BD43+(BD43*BE$4))),"")</f>
        <v>0</v>
      </c>
      <c r="BF43" s="688">
        <f t="shared" ref="BF43:BF49" si="114">IFERROR(IF($D43="","",IF(BE43+(BE43*BF$4)&gt;$D43,$D43,BE43+(BE43*BF$4))),"")</f>
        <v>0</v>
      </c>
      <c r="BG43" s="688">
        <f t="shared" ref="BG43:BG49" si="115">IFERROR(IF($D43="","",IF(BF43+(BF43*BG$4)&gt;$D43,$D43,BF43+(BF43*BG$4))),"")</f>
        <v>0</v>
      </c>
      <c r="BH43" s="688">
        <f t="shared" ref="BH43:BH49" si="116">IFERROR(IF($D43="","",IF(BG43+(BG43*BH$4)&gt;$D43,$D43,BG43+(BG43*BH$4))),"")</f>
        <v>0</v>
      </c>
      <c r="BI43" s="688">
        <f t="shared" ref="BI43:BI49" si="117">IFERROR(IF($D43="","",IF(BH43+(BH43*BI$4)&gt;$D43,$D43,BH43+(BH43*BI$4))),"")</f>
        <v>0</v>
      </c>
      <c r="BJ43" s="688">
        <f t="shared" ref="BJ43:BJ49" si="118">IFERROR(IF($D43="","",IF(BI43+(BI43*BJ$4)&gt;$D43,$D43,BI43+(BI43*BJ$4))),"")</f>
        <v>0</v>
      </c>
      <c r="BK43" s="688">
        <f t="shared" ref="BK43:BK49" si="119">IFERROR(IF($D43="","",IF(BJ43+(BJ43*BK$4)&gt;$D43,$D43,BJ43+(BJ43*BK$4))),"")</f>
        <v>0</v>
      </c>
      <c r="BL43" s="688">
        <f t="shared" ref="BL43:BL49" si="120">IFERROR(IF($D43="","",IF(BK43+(BK43*BL$4)&gt;$D43,$D43,BK43+(BK43*BL$4))),"")</f>
        <v>0</v>
      </c>
      <c r="BM43" s="688">
        <f t="shared" ref="BM43:BM49" si="121">IFERROR(IF($D43="","",IF(BL43+(BL43*BM$4)&gt;$D43,$D43,BL43+(BL43*BM$4))),"")</f>
        <v>0</v>
      </c>
      <c r="BN43" s="488"/>
      <c r="BO43" s="1368"/>
      <c r="BP43" s="1368"/>
      <c r="BQ43" s="1368"/>
      <c r="BR43" s="1368"/>
      <c r="BS43" s="1368"/>
      <c r="BT43" s="1367"/>
      <c r="BU43" s="488"/>
      <c r="BV43" s="1366"/>
      <c r="BW43" s="488"/>
      <c r="BX43" s="665"/>
      <c r="BY43" s="665"/>
      <c r="BZ43" s="665"/>
      <c r="CA43" s="665"/>
      <c r="CB43" s="666"/>
    </row>
    <row r="44" spans="1:80" s="489" customFormat="1" ht="12.75" x14ac:dyDescent="0.2">
      <c r="A44" s="487"/>
      <c r="B44" s="1370" t="s">
        <v>975</v>
      </c>
      <c r="C44" s="574">
        <f t="shared" si="2"/>
        <v>0</v>
      </c>
      <c r="D44" s="1383">
        <f>F44*'Distribuição de Modelos'!$E$50</f>
        <v>0</v>
      </c>
      <c r="E44" s="692">
        <v>0</v>
      </c>
      <c r="F44" s="1465">
        <v>0</v>
      </c>
      <c r="G44" s="688">
        <f t="shared" si="3"/>
        <v>0</v>
      </c>
      <c r="H44" s="688">
        <f t="shared" si="64"/>
        <v>0</v>
      </c>
      <c r="I44" s="688">
        <f t="shared" si="65"/>
        <v>0</v>
      </c>
      <c r="J44" s="688">
        <f t="shared" si="66"/>
        <v>0</v>
      </c>
      <c r="K44" s="688">
        <f t="shared" si="67"/>
        <v>0</v>
      </c>
      <c r="L44" s="688">
        <f t="shared" si="68"/>
        <v>0</v>
      </c>
      <c r="M44" s="688">
        <f t="shared" si="69"/>
        <v>0</v>
      </c>
      <c r="N44" s="688">
        <f t="shared" si="70"/>
        <v>0</v>
      </c>
      <c r="O44" s="688">
        <f t="shared" si="71"/>
        <v>0</v>
      </c>
      <c r="P44" s="688">
        <f t="shared" si="72"/>
        <v>0</v>
      </c>
      <c r="Q44" s="688">
        <f t="shared" si="73"/>
        <v>0</v>
      </c>
      <c r="R44" s="688">
        <f t="shared" si="74"/>
        <v>0</v>
      </c>
      <c r="S44" s="688">
        <f t="shared" si="75"/>
        <v>0</v>
      </c>
      <c r="T44" s="688">
        <f t="shared" si="76"/>
        <v>0</v>
      </c>
      <c r="U44" s="688">
        <f t="shared" si="77"/>
        <v>0</v>
      </c>
      <c r="V44" s="688">
        <f t="shared" si="78"/>
        <v>0</v>
      </c>
      <c r="W44" s="688">
        <f t="shared" si="79"/>
        <v>0</v>
      </c>
      <c r="X44" s="688">
        <f t="shared" si="80"/>
        <v>0</v>
      </c>
      <c r="Y44" s="688">
        <f t="shared" si="81"/>
        <v>0</v>
      </c>
      <c r="Z44" s="688">
        <f t="shared" si="82"/>
        <v>0</v>
      </c>
      <c r="AA44" s="688">
        <f t="shared" si="83"/>
        <v>0</v>
      </c>
      <c r="AB44" s="688">
        <f t="shared" si="84"/>
        <v>0</v>
      </c>
      <c r="AC44" s="688">
        <f t="shared" si="85"/>
        <v>0</v>
      </c>
      <c r="AD44" s="688">
        <f t="shared" si="86"/>
        <v>0</v>
      </c>
      <c r="AE44" s="688">
        <f t="shared" si="87"/>
        <v>0</v>
      </c>
      <c r="AF44" s="688">
        <f t="shared" si="88"/>
        <v>0</v>
      </c>
      <c r="AG44" s="688">
        <f t="shared" si="89"/>
        <v>0</v>
      </c>
      <c r="AH44" s="688">
        <f t="shared" si="90"/>
        <v>0</v>
      </c>
      <c r="AI44" s="688">
        <f t="shared" si="91"/>
        <v>0</v>
      </c>
      <c r="AJ44" s="688">
        <f t="shared" si="92"/>
        <v>0</v>
      </c>
      <c r="AK44" s="688">
        <f t="shared" si="93"/>
        <v>0</v>
      </c>
      <c r="AL44" s="688">
        <f t="shared" si="94"/>
        <v>0</v>
      </c>
      <c r="AM44" s="688">
        <f t="shared" si="95"/>
        <v>0</v>
      </c>
      <c r="AN44" s="688">
        <f t="shared" si="96"/>
        <v>0</v>
      </c>
      <c r="AO44" s="688">
        <f t="shared" si="97"/>
        <v>0</v>
      </c>
      <c r="AP44" s="688">
        <f t="shared" si="98"/>
        <v>0</v>
      </c>
      <c r="AQ44" s="688">
        <f t="shared" si="99"/>
        <v>0</v>
      </c>
      <c r="AR44" s="688">
        <f t="shared" si="100"/>
        <v>0</v>
      </c>
      <c r="AS44" s="688">
        <f t="shared" si="101"/>
        <v>0</v>
      </c>
      <c r="AT44" s="688">
        <f t="shared" si="102"/>
        <v>0</v>
      </c>
      <c r="AU44" s="688">
        <f t="shared" si="103"/>
        <v>0</v>
      </c>
      <c r="AV44" s="688">
        <f t="shared" si="104"/>
        <v>0</v>
      </c>
      <c r="AW44" s="688">
        <f t="shared" si="105"/>
        <v>0</v>
      </c>
      <c r="AX44" s="688">
        <f t="shared" si="106"/>
        <v>0</v>
      </c>
      <c r="AY44" s="688">
        <f t="shared" si="107"/>
        <v>0</v>
      </c>
      <c r="AZ44" s="688">
        <f t="shared" si="108"/>
        <v>0</v>
      </c>
      <c r="BA44" s="688">
        <f t="shared" si="109"/>
        <v>0</v>
      </c>
      <c r="BB44" s="688">
        <f t="shared" si="110"/>
        <v>0</v>
      </c>
      <c r="BC44" s="688">
        <f t="shared" si="111"/>
        <v>0</v>
      </c>
      <c r="BD44" s="688">
        <f t="shared" si="112"/>
        <v>0</v>
      </c>
      <c r="BE44" s="688">
        <f t="shared" si="113"/>
        <v>0</v>
      </c>
      <c r="BF44" s="688">
        <f t="shared" si="114"/>
        <v>0</v>
      </c>
      <c r="BG44" s="688">
        <f t="shared" si="115"/>
        <v>0</v>
      </c>
      <c r="BH44" s="688">
        <f t="shared" si="116"/>
        <v>0</v>
      </c>
      <c r="BI44" s="688">
        <f t="shared" si="117"/>
        <v>0</v>
      </c>
      <c r="BJ44" s="688">
        <f t="shared" si="118"/>
        <v>0</v>
      </c>
      <c r="BK44" s="688">
        <f t="shared" si="119"/>
        <v>0</v>
      </c>
      <c r="BL44" s="688">
        <f t="shared" si="120"/>
        <v>0</v>
      </c>
      <c r="BM44" s="688">
        <f t="shared" si="121"/>
        <v>0</v>
      </c>
      <c r="BN44" s="488"/>
      <c r="BO44" s="1368"/>
      <c r="BP44" s="1368"/>
      <c r="BQ44" s="1368"/>
      <c r="BR44" s="1368"/>
      <c r="BS44" s="1368"/>
      <c r="BT44" s="1367"/>
      <c r="BU44" s="488"/>
      <c r="BV44" s="1366"/>
      <c r="BW44" s="488"/>
      <c r="BX44" s="665"/>
      <c r="BY44" s="665"/>
      <c r="BZ44" s="665"/>
      <c r="CA44" s="665"/>
      <c r="CB44" s="666"/>
    </row>
    <row r="45" spans="1:80" s="489" customFormat="1" ht="12.75" x14ac:dyDescent="0.2">
      <c r="A45" s="487"/>
      <c r="B45" s="1370" t="s">
        <v>977</v>
      </c>
      <c r="C45" s="574">
        <f t="shared" si="2"/>
        <v>0</v>
      </c>
      <c r="D45" s="1383">
        <f>F45*'Distribuição de Modelos'!$E$50</f>
        <v>0</v>
      </c>
      <c r="E45" s="692">
        <v>0</v>
      </c>
      <c r="F45" s="1465">
        <v>0</v>
      </c>
      <c r="G45" s="688">
        <f t="shared" si="3"/>
        <v>0</v>
      </c>
      <c r="H45" s="688">
        <f t="shared" si="64"/>
        <v>0</v>
      </c>
      <c r="I45" s="688">
        <f t="shared" si="65"/>
        <v>0</v>
      </c>
      <c r="J45" s="688">
        <f t="shared" si="66"/>
        <v>0</v>
      </c>
      <c r="K45" s="688">
        <f t="shared" si="67"/>
        <v>0</v>
      </c>
      <c r="L45" s="688">
        <f t="shared" si="68"/>
        <v>0</v>
      </c>
      <c r="M45" s="688">
        <f t="shared" si="69"/>
        <v>0</v>
      </c>
      <c r="N45" s="688">
        <f t="shared" si="70"/>
        <v>0</v>
      </c>
      <c r="O45" s="688">
        <f t="shared" si="71"/>
        <v>0</v>
      </c>
      <c r="P45" s="688">
        <f t="shared" si="72"/>
        <v>0</v>
      </c>
      <c r="Q45" s="688">
        <f t="shared" si="73"/>
        <v>0</v>
      </c>
      <c r="R45" s="688">
        <f t="shared" si="74"/>
        <v>0</v>
      </c>
      <c r="S45" s="688">
        <f t="shared" si="75"/>
        <v>0</v>
      </c>
      <c r="T45" s="688">
        <f t="shared" si="76"/>
        <v>0</v>
      </c>
      <c r="U45" s="688">
        <f t="shared" si="77"/>
        <v>0</v>
      </c>
      <c r="V45" s="688">
        <f t="shared" si="78"/>
        <v>0</v>
      </c>
      <c r="W45" s="688">
        <f t="shared" si="79"/>
        <v>0</v>
      </c>
      <c r="X45" s="688">
        <f t="shared" si="80"/>
        <v>0</v>
      </c>
      <c r="Y45" s="688">
        <f t="shared" si="81"/>
        <v>0</v>
      </c>
      <c r="Z45" s="688">
        <f t="shared" si="82"/>
        <v>0</v>
      </c>
      <c r="AA45" s="688">
        <f t="shared" si="83"/>
        <v>0</v>
      </c>
      <c r="AB45" s="688">
        <f t="shared" si="84"/>
        <v>0</v>
      </c>
      <c r="AC45" s="688">
        <f t="shared" si="85"/>
        <v>0</v>
      </c>
      <c r="AD45" s="688">
        <f t="shared" si="86"/>
        <v>0</v>
      </c>
      <c r="AE45" s="688">
        <f t="shared" si="87"/>
        <v>0</v>
      </c>
      <c r="AF45" s="688">
        <f t="shared" si="88"/>
        <v>0</v>
      </c>
      <c r="AG45" s="688">
        <f t="shared" si="89"/>
        <v>0</v>
      </c>
      <c r="AH45" s="688">
        <f t="shared" si="90"/>
        <v>0</v>
      </c>
      <c r="AI45" s="688">
        <f t="shared" si="91"/>
        <v>0</v>
      </c>
      <c r="AJ45" s="688">
        <f t="shared" si="92"/>
        <v>0</v>
      </c>
      <c r="AK45" s="688">
        <f t="shared" si="93"/>
        <v>0</v>
      </c>
      <c r="AL45" s="688">
        <f t="shared" si="94"/>
        <v>0</v>
      </c>
      <c r="AM45" s="688">
        <f t="shared" si="95"/>
        <v>0</v>
      </c>
      <c r="AN45" s="688">
        <f t="shared" si="96"/>
        <v>0</v>
      </c>
      <c r="AO45" s="688">
        <f t="shared" si="97"/>
        <v>0</v>
      </c>
      <c r="AP45" s="688">
        <f t="shared" si="98"/>
        <v>0</v>
      </c>
      <c r="AQ45" s="688">
        <f t="shared" si="99"/>
        <v>0</v>
      </c>
      <c r="AR45" s="688">
        <f t="shared" si="100"/>
        <v>0</v>
      </c>
      <c r="AS45" s="688">
        <f t="shared" si="101"/>
        <v>0</v>
      </c>
      <c r="AT45" s="688">
        <f t="shared" si="102"/>
        <v>0</v>
      </c>
      <c r="AU45" s="688">
        <f t="shared" si="103"/>
        <v>0</v>
      </c>
      <c r="AV45" s="688">
        <f t="shared" si="104"/>
        <v>0</v>
      </c>
      <c r="AW45" s="688">
        <f t="shared" si="105"/>
        <v>0</v>
      </c>
      <c r="AX45" s="688">
        <f t="shared" si="106"/>
        <v>0</v>
      </c>
      <c r="AY45" s="688">
        <f t="shared" si="107"/>
        <v>0</v>
      </c>
      <c r="AZ45" s="688">
        <f t="shared" si="108"/>
        <v>0</v>
      </c>
      <c r="BA45" s="688">
        <f t="shared" si="109"/>
        <v>0</v>
      </c>
      <c r="BB45" s="688">
        <f t="shared" si="110"/>
        <v>0</v>
      </c>
      <c r="BC45" s="688">
        <f t="shared" si="111"/>
        <v>0</v>
      </c>
      <c r="BD45" s="688">
        <f t="shared" si="112"/>
        <v>0</v>
      </c>
      <c r="BE45" s="688">
        <f t="shared" si="113"/>
        <v>0</v>
      </c>
      <c r="BF45" s="688">
        <f t="shared" si="114"/>
        <v>0</v>
      </c>
      <c r="BG45" s="688">
        <f t="shared" si="115"/>
        <v>0</v>
      </c>
      <c r="BH45" s="688">
        <f t="shared" si="116"/>
        <v>0</v>
      </c>
      <c r="BI45" s="688">
        <f t="shared" si="117"/>
        <v>0</v>
      </c>
      <c r="BJ45" s="688">
        <f t="shared" si="118"/>
        <v>0</v>
      </c>
      <c r="BK45" s="688">
        <f t="shared" si="119"/>
        <v>0</v>
      </c>
      <c r="BL45" s="688">
        <f t="shared" si="120"/>
        <v>0</v>
      </c>
      <c r="BM45" s="688">
        <f t="shared" si="121"/>
        <v>0</v>
      </c>
      <c r="BN45" s="488"/>
      <c r="BO45" s="1368"/>
      <c r="BP45" s="1368"/>
      <c r="BQ45" s="1368"/>
      <c r="BR45" s="1368"/>
      <c r="BS45" s="1368"/>
      <c r="BT45" s="1367"/>
      <c r="BU45" s="488"/>
      <c r="BV45" s="1366"/>
      <c r="BW45" s="488"/>
      <c r="BX45" s="665"/>
      <c r="BY45" s="665"/>
      <c r="BZ45" s="665"/>
      <c r="CA45" s="665"/>
      <c r="CB45" s="666"/>
    </row>
    <row r="46" spans="1:80" s="489" customFormat="1" ht="12.75" x14ac:dyDescent="0.2">
      <c r="A46" s="487"/>
      <c r="B46" s="1370" t="s">
        <v>979</v>
      </c>
      <c r="C46" s="574">
        <f t="shared" si="2"/>
        <v>0</v>
      </c>
      <c r="D46" s="1383">
        <f>F46*'Distribuição de Modelos'!$E$50</f>
        <v>0</v>
      </c>
      <c r="E46" s="692">
        <v>0</v>
      </c>
      <c r="F46" s="1465">
        <v>0</v>
      </c>
      <c r="G46" s="688">
        <f t="shared" si="3"/>
        <v>0</v>
      </c>
      <c r="H46" s="688">
        <f t="shared" si="64"/>
        <v>0</v>
      </c>
      <c r="I46" s="688">
        <f t="shared" si="65"/>
        <v>0</v>
      </c>
      <c r="J46" s="688">
        <f t="shared" si="66"/>
        <v>0</v>
      </c>
      <c r="K46" s="688">
        <f t="shared" si="67"/>
        <v>0</v>
      </c>
      <c r="L46" s="688">
        <f t="shared" si="68"/>
        <v>0</v>
      </c>
      <c r="M46" s="688">
        <f t="shared" si="69"/>
        <v>0</v>
      </c>
      <c r="N46" s="688">
        <f t="shared" si="70"/>
        <v>0</v>
      </c>
      <c r="O46" s="688">
        <f t="shared" si="71"/>
        <v>0</v>
      </c>
      <c r="P46" s="688">
        <f t="shared" si="72"/>
        <v>0</v>
      </c>
      <c r="Q46" s="688">
        <f t="shared" si="73"/>
        <v>0</v>
      </c>
      <c r="R46" s="688">
        <f t="shared" si="74"/>
        <v>0</v>
      </c>
      <c r="S46" s="688">
        <f t="shared" si="75"/>
        <v>0</v>
      </c>
      <c r="T46" s="688">
        <f t="shared" si="76"/>
        <v>0</v>
      </c>
      <c r="U46" s="688">
        <f t="shared" si="77"/>
        <v>0</v>
      </c>
      <c r="V46" s="688">
        <f t="shared" si="78"/>
        <v>0</v>
      </c>
      <c r="W46" s="688">
        <f t="shared" si="79"/>
        <v>0</v>
      </c>
      <c r="X46" s="688">
        <f t="shared" si="80"/>
        <v>0</v>
      </c>
      <c r="Y46" s="688">
        <f t="shared" si="81"/>
        <v>0</v>
      </c>
      <c r="Z46" s="688">
        <f t="shared" si="82"/>
        <v>0</v>
      </c>
      <c r="AA46" s="688">
        <f t="shared" si="83"/>
        <v>0</v>
      </c>
      <c r="AB46" s="688">
        <f t="shared" si="84"/>
        <v>0</v>
      </c>
      <c r="AC46" s="688">
        <f t="shared" si="85"/>
        <v>0</v>
      </c>
      <c r="AD46" s="688">
        <f t="shared" si="86"/>
        <v>0</v>
      </c>
      <c r="AE46" s="688">
        <f t="shared" si="87"/>
        <v>0</v>
      </c>
      <c r="AF46" s="688">
        <f t="shared" si="88"/>
        <v>0</v>
      </c>
      <c r="AG46" s="688">
        <f t="shared" si="89"/>
        <v>0</v>
      </c>
      <c r="AH46" s="688">
        <f t="shared" si="90"/>
        <v>0</v>
      </c>
      <c r="AI46" s="688">
        <f t="shared" si="91"/>
        <v>0</v>
      </c>
      <c r="AJ46" s="688">
        <f t="shared" si="92"/>
        <v>0</v>
      </c>
      <c r="AK46" s="688">
        <f t="shared" si="93"/>
        <v>0</v>
      </c>
      <c r="AL46" s="688">
        <f t="shared" si="94"/>
        <v>0</v>
      </c>
      <c r="AM46" s="688">
        <f t="shared" si="95"/>
        <v>0</v>
      </c>
      <c r="AN46" s="688">
        <f t="shared" si="96"/>
        <v>0</v>
      </c>
      <c r="AO46" s="688">
        <f t="shared" si="97"/>
        <v>0</v>
      </c>
      <c r="AP46" s="688">
        <f t="shared" si="98"/>
        <v>0</v>
      </c>
      <c r="AQ46" s="688">
        <f t="shared" si="99"/>
        <v>0</v>
      </c>
      <c r="AR46" s="688">
        <f t="shared" si="100"/>
        <v>0</v>
      </c>
      <c r="AS46" s="688">
        <f t="shared" si="101"/>
        <v>0</v>
      </c>
      <c r="AT46" s="688">
        <f t="shared" si="102"/>
        <v>0</v>
      </c>
      <c r="AU46" s="688">
        <f t="shared" si="103"/>
        <v>0</v>
      </c>
      <c r="AV46" s="688">
        <f t="shared" si="104"/>
        <v>0</v>
      </c>
      <c r="AW46" s="688">
        <f t="shared" si="105"/>
        <v>0</v>
      </c>
      <c r="AX46" s="688">
        <f t="shared" si="106"/>
        <v>0</v>
      </c>
      <c r="AY46" s="688">
        <f t="shared" si="107"/>
        <v>0</v>
      </c>
      <c r="AZ46" s="688">
        <f t="shared" si="108"/>
        <v>0</v>
      </c>
      <c r="BA46" s="688">
        <f t="shared" si="109"/>
        <v>0</v>
      </c>
      <c r="BB46" s="688">
        <f t="shared" si="110"/>
        <v>0</v>
      </c>
      <c r="BC46" s="688">
        <f t="shared" si="111"/>
        <v>0</v>
      </c>
      <c r="BD46" s="688">
        <f t="shared" si="112"/>
        <v>0</v>
      </c>
      <c r="BE46" s="688">
        <f t="shared" si="113"/>
        <v>0</v>
      </c>
      <c r="BF46" s="688">
        <f t="shared" si="114"/>
        <v>0</v>
      </c>
      <c r="BG46" s="688">
        <f t="shared" si="115"/>
        <v>0</v>
      </c>
      <c r="BH46" s="688">
        <f t="shared" si="116"/>
        <v>0</v>
      </c>
      <c r="BI46" s="688">
        <f t="shared" si="117"/>
        <v>0</v>
      </c>
      <c r="BJ46" s="688">
        <f t="shared" si="118"/>
        <v>0</v>
      </c>
      <c r="BK46" s="688">
        <f t="shared" si="119"/>
        <v>0</v>
      </c>
      <c r="BL46" s="688">
        <f t="shared" si="120"/>
        <v>0</v>
      </c>
      <c r="BM46" s="688">
        <f t="shared" si="121"/>
        <v>0</v>
      </c>
      <c r="BN46" s="488"/>
      <c r="BO46" s="1368"/>
      <c r="BP46" s="1368"/>
      <c r="BQ46" s="1368"/>
      <c r="BR46" s="1368"/>
      <c r="BS46" s="1368"/>
      <c r="BT46" s="1367"/>
      <c r="BU46" s="488"/>
      <c r="BV46" s="1366"/>
      <c r="BW46" s="488"/>
      <c r="BX46" s="665"/>
      <c r="BY46" s="665"/>
      <c r="BZ46" s="665"/>
      <c r="CA46" s="665"/>
      <c r="CB46" s="666"/>
    </row>
    <row r="47" spans="1:80" s="489" customFormat="1" ht="12.75" x14ac:dyDescent="0.2">
      <c r="A47" s="487"/>
      <c r="B47" s="1370" t="s">
        <v>980</v>
      </c>
      <c r="C47" s="574">
        <f t="shared" si="2"/>
        <v>0</v>
      </c>
      <c r="D47" s="1383">
        <f>F47*'Distribuição de Modelos'!$E$50</f>
        <v>0</v>
      </c>
      <c r="E47" s="692">
        <v>0</v>
      </c>
      <c r="F47" s="1465">
        <v>0</v>
      </c>
      <c r="G47" s="688">
        <f t="shared" si="3"/>
        <v>0</v>
      </c>
      <c r="H47" s="688">
        <f t="shared" si="64"/>
        <v>0</v>
      </c>
      <c r="I47" s="688">
        <f t="shared" si="65"/>
        <v>0</v>
      </c>
      <c r="J47" s="688">
        <f t="shared" si="66"/>
        <v>0</v>
      </c>
      <c r="K47" s="688">
        <f t="shared" si="67"/>
        <v>0</v>
      </c>
      <c r="L47" s="688">
        <f t="shared" si="68"/>
        <v>0</v>
      </c>
      <c r="M47" s="688">
        <f t="shared" si="69"/>
        <v>0</v>
      </c>
      <c r="N47" s="688">
        <f t="shared" si="70"/>
        <v>0</v>
      </c>
      <c r="O47" s="688">
        <f t="shared" si="71"/>
        <v>0</v>
      </c>
      <c r="P47" s="688">
        <f t="shared" si="72"/>
        <v>0</v>
      </c>
      <c r="Q47" s="688">
        <f t="shared" si="73"/>
        <v>0</v>
      </c>
      <c r="R47" s="688">
        <f t="shared" si="74"/>
        <v>0</v>
      </c>
      <c r="S47" s="688">
        <f t="shared" si="75"/>
        <v>0</v>
      </c>
      <c r="T47" s="688">
        <f t="shared" si="76"/>
        <v>0</v>
      </c>
      <c r="U47" s="688">
        <f t="shared" si="77"/>
        <v>0</v>
      </c>
      <c r="V47" s="688">
        <f t="shared" si="78"/>
        <v>0</v>
      </c>
      <c r="W47" s="688">
        <f t="shared" si="79"/>
        <v>0</v>
      </c>
      <c r="X47" s="688">
        <f t="shared" si="80"/>
        <v>0</v>
      </c>
      <c r="Y47" s="688">
        <f t="shared" si="81"/>
        <v>0</v>
      </c>
      <c r="Z47" s="688">
        <f t="shared" si="82"/>
        <v>0</v>
      </c>
      <c r="AA47" s="688">
        <f t="shared" si="83"/>
        <v>0</v>
      </c>
      <c r="AB47" s="688">
        <f t="shared" si="84"/>
        <v>0</v>
      </c>
      <c r="AC47" s="688">
        <f t="shared" si="85"/>
        <v>0</v>
      </c>
      <c r="AD47" s="688">
        <f t="shared" si="86"/>
        <v>0</v>
      </c>
      <c r="AE47" s="688">
        <f t="shared" si="87"/>
        <v>0</v>
      </c>
      <c r="AF47" s="688">
        <f t="shared" si="88"/>
        <v>0</v>
      </c>
      <c r="AG47" s="688">
        <f t="shared" si="89"/>
        <v>0</v>
      </c>
      <c r="AH47" s="688">
        <f t="shared" si="90"/>
        <v>0</v>
      </c>
      <c r="AI47" s="688">
        <f t="shared" si="91"/>
        <v>0</v>
      </c>
      <c r="AJ47" s="688">
        <f t="shared" si="92"/>
        <v>0</v>
      </c>
      <c r="AK47" s="688">
        <f t="shared" si="93"/>
        <v>0</v>
      </c>
      <c r="AL47" s="688">
        <f t="shared" si="94"/>
        <v>0</v>
      </c>
      <c r="AM47" s="688">
        <f t="shared" si="95"/>
        <v>0</v>
      </c>
      <c r="AN47" s="688">
        <f t="shared" si="96"/>
        <v>0</v>
      </c>
      <c r="AO47" s="688">
        <f t="shared" si="97"/>
        <v>0</v>
      </c>
      <c r="AP47" s="688">
        <f t="shared" si="98"/>
        <v>0</v>
      </c>
      <c r="AQ47" s="688">
        <f t="shared" si="99"/>
        <v>0</v>
      </c>
      <c r="AR47" s="688">
        <f t="shared" si="100"/>
        <v>0</v>
      </c>
      <c r="AS47" s="688">
        <f t="shared" si="101"/>
        <v>0</v>
      </c>
      <c r="AT47" s="688">
        <f t="shared" si="102"/>
        <v>0</v>
      </c>
      <c r="AU47" s="688">
        <f t="shared" si="103"/>
        <v>0</v>
      </c>
      <c r="AV47" s="688">
        <f t="shared" si="104"/>
        <v>0</v>
      </c>
      <c r="AW47" s="688">
        <f t="shared" si="105"/>
        <v>0</v>
      </c>
      <c r="AX47" s="688">
        <f t="shared" si="106"/>
        <v>0</v>
      </c>
      <c r="AY47" s="688">
        <f t="shared" si="107"/>
        <v>0</v>
      </c>
      <c r="AZ47" s="688">
        <f t="shared" si="108"/>
        <v>0</v>
      </c>
      <c r="BA47" s="688">
        <f t="shared" si="109"/>
        <v>0</v>
      </c>
      <c r="BB47" s="688">
        <f t="shared" si="110"/>
        <v>0</v>
      </c>
      <c r="BC47" s="688">
        <f t="shared" si="111"/>
        <v>0</v>
      </c>
      <c r="BD47" s="688">
        <f t="shared" si="112"/>
        <v>0</v>
      </c>
      <c r="BE47" s="688">
        <f t="shared" si="113"/>
        <v>0</v>
      </c>
      <c r="BF47" s="688">
        <f t="shared" si="114"/>
        <v>0</v>
      </c>
      <c r="BG47" s="688">
        <f t="shared" si="115"/>
        <v>0</v>
      </c>
      <c r="BH47" s="688">
        <f t="shared" si="116"/>
        <v>0</v>
      </c>
      <c r="BI47" s="688">
        <f t="shared" si="117"/>
        <v>0</v>
      </c>
      <c r="BJ47" s="688">
        <f t="shared" si="118"/>
        <v>0</v>
      </c>
      <c r="BK47" s="688">
        <f t="shared" si="119"/>
        <v>0</v>
      </c>
      <c r="BL47" s="688">
        <f t="shared" si="120"/>
        <v>0</v>
      </c>
      <c r="BM47" s="688">
        <f t="shared" si="121"/>
        <v>0</v>
      </c>
      <c r="BN47" s="488"/>
      <c r="BO47" s="1368"/>
      <c r="BP47" s="1368"/>
      <c r="BQ47" s="1368"/>
      <c r="BR47" s="1368"/>
      <c r="BS47" s="1368"/>
      <c r="BT47" s="1367"/>
      <c r="BU47" s="488"/>
      <c r="BV47" s="1366"/>
      <c r="BW47" s="488"/>
      <c r="BX47" s="665"/>
      <c r="BY47" s="665"/>
      <c r="BZ47" s="665"/>
      <c r="CA47" s="665"/>
      <c r="CB47" s="666"/>
    </row>
    <row r="48" spans="1:80" s="489" customFormat="1" ht="12.75" x14ac:dyDescent="0.2">
      <c r="A48" s="487"/>
      <c r="B48" s="1370" t="s">
        <v>981</v>
      </c>
      <c r="C48" s="574">
        <f t="shared" si="2"/>
        <v>0</v>
      </c>
      <c r="D48" s="1383">
        <f>F48*'Distribuição de Modelos'!$E$50</f>
        <v>0</v>
      </c>
      <c r="E48" s="692">
        <v>0</v>
      </c>
      <c r="F48" s="1465">
        <v>0</v>
      </c>
      <c r="G48" s="688">
        <f t="shared" si="3"/>
        <v>0</v>
      </c>
      <c r="H48" s="688">
        <f t="shared" si="64"/>
        <v>0</v>
      </c>
      <c r="I48" s="688">
        <f t="shared" si="65"/>
        <v>0</v>
      </c>
      <c r="J48" s="688">
        <f t="shared" si="66"/>
        <v>0</v>
      </c>
      <c r="K48" s="688">
        <f t="shared" si="67"/>
        <v>0</v>
      </c>
      <c r="L48" s="688">
        <f t="shared" si="68"/>
        <v>0</v>
      </c>
      <c r="M48" s="688">
        <f t="shared" si="69"/>
        <v>0</v>
      </c>
      <c r="N48" s="688">
        <f t="shared" si="70"/>
        <v>0</v>
      </c>
      <c r="O48" s="688">
        <f t="shared" si="71"/>
        <v>0</v>
      </c>
      <c r="P48" s="688">
        <f t="shared" si="72"/>
        <v>0</v>
      </c>
      <c r="Q48" s="688">
        <f t="shared" si="73"/>
        <v>0</v>
      </c>
      <c r="R48" s="688">
        <f t="shared" si="74"/>
        <v>0</v>
      </c>
      <c r="S48" s="688">
        <f t="shared" si="75"/>
        <v>0</v>
      </c>
      <c r="T48" s="688">
        <f t="shared" si="76"/>
        <v>0</v>
      </c>
      <c r="U48" s="688">
        <f t="shared" si="77"/>
        <v>0</v>
      </c>
      <c r="V48" s="688">
        <f t="shared" si="78"/>
        <v>0</v>
      </c>
      <c r="W48" s="688">
        <f t="shared" si="79"/>
        <v>0</v>
      </c>
      <c r="X48" s="688">
        <f t="shared" si="80"/>
        <v>0</v>
      </c>
      <c r="Y48" s="688">
        <f t="shared" si="81"/>
        <v>0</v>
      </c>
      <c r="Z48" s="688">
        <f t="shared" si="82"/>
        <v>0</v>
      </c>
      <c r="AA48" s="688">
        <f t="shared" si="83"/>
        <v>0</v>
      </c>
      <c r="AB48" s="688">
        <f t="shared" si="84"/>
        <v>0</v>
      </c>
      <c r="AC48" s="688">
        <f t="shared" si="85"/>
        <v>0</v>
      </c>
      <c r="AD48" s="688">
        <f t="shared" si="86"/>
        <v>0</v>
      </c>
      <c r="AE48" s="688">
        <f t="shared" si="87"/>
        <v>0</v>
      </c>
      <c r="AF48" s="688">
        <f t="shared" si="88"/>
        <v>0</v>
      </c>
      <c r="AG48" s="688">
        <f t="shared" si="89"/>
        <v>0</v>
      </c>
      <c r="AH48" s="688">
        <f t="shared" si="90"/>
        <v>0</v>
      </c>
      <c r="AI48" s="688">
        <f t="shared" si="91"/>
        <v>0</v>
      </c>
      <c r="AJ48" s="688">
        <f t="shared" si="92"/>
        <v>0</v>
      </c>
      <c r="AK48" s="688">
        <f t="shared" si="93"/>
        <v>0</v>
      </c>
      <c r="AL48" s="688">
        <f t="shared" si="94"/>
        <v>0</v>
      </c>
      <c r="AM48" s="688">
        <f t="shared" si="95"/>
        <v>0</v>
      </c>
      <c r="AN48" s="688">
        <f t="shared" si="96"/>
        <v>0</v>
      </c>
      <c r="AO48" s="688">
        <f t="shared" si="97"/>
        <v>0</v>
      </c>
      <c r="AP48" s="688">
        <f t="shared" si="98"/>
        <v>0</v>
      </c>
      <c r="AQ48" s="688">
        <f t="shared" si="99"/>
        <v>0</v>
      </c>
      <c r="AR48" s="688">
        <f t="shared" si="100"/>
        <v>0</v>
      </c>
      <c r="AS48" s="688">
        <f t="shared" si="101"/>
        <v>0</v>
      </c>
      <c r="AT48" s="688">
        <f t="shared" si="102"/>
        <v>0</v>
      </c>
      <c r="AU48" s="688">
        <f t="shared" si="103"/>
        <v>0</v>
      </c>
      <c r="AV48" s="688">
        <f t="shared" si="104"/>
        <v>0</v>
      </c>
      <c r="AW48" s="688">
        <f t="shared" si="105"/>
        <v>0</v>
      </c>
      <c r="AX48" s="688">
        <f t="shared" si="106"/>
        <v>0</v>
      </c>
      <c r="AY48" s="688">
        <f t="shared" si="107"/>
        <v>0</v>
      </c>
      <c r="AZ48" s="688">
        <f t="shared" si="108"/>
        <v>0</v>
      </c>
      <c r="BA48" s="688">
        <f t="shared" si="109"/>
        <v>0</v>
      </c>
      <c r="BB48" s="688">
        <f t="shared" si="110"/>
        <v>0</v>
      </c>
      <c r="BC48" s="688">
        <f t="shared" si="111"/>
        <v>0</v>
      </c>
      <c r="BD48" s="688">
        <f t="shared" si="112"/>
        <v>0</v>
      </c>
      <c r="BE48" s="688">
        <f t="shared" si="113"/>
        <v>0</v>
      </c>
      <c r="BF48" s="688">
        <f t="shared" si="114"/>
        <v>0</v>
      </c>
      <c r="BG48" s="688">
        <f t="shared" si="115"/>
        <v>0</v>
      </c>
      <c r="BH48" s="688">
        <f t="shared" si="116"/>
        <v>0</v>
      </c>
      <c r="BI48" s="688">
        <f t="shared" si="117"/>
        <v>0</v>
      </c>
      <c r="BJ48" s="688">
        <f t="shared" si="118"/>
        <v>0</v>
      </c>
      <c r="BK48" s="688">
        <f t="shared" si="119"/>
        <v>0</v>
      </c>
      <c r="BL48" s="688">
        <f t="shared" si="120"/>
        <v>0</v>
      </c>
      <c r="BM48" s="688">
        <f t="shared" si="121"/>
        <v>0</v>
      </c>
      <c r="BN48" s="488"/>
      <c r="BO48" s="1368"/>
      <c r="BP48" s="1368"/>
      <c r="BQ48" s="1368"/>
      <c r="BR48" s="1368"/>
      <c r="BS48" s="1368"/>
      <c r="BT48" s="1367"/>
      <c r="BU48" s="488"/>
      <c r="BV48" s="1366"/>
      <c r="BW48" s="488"/>
      <c r="BX48" s="665"/>
      <c r="BY48" s="665"/>
      <c r="BZ48" s="665"/>
      <c r="CA48" s="665"/>
      <c r="CB48" s="666"/>
    </row>
    <row r="49" spans="1:80" s="489" customFormat="1" ht="12.75" x14ac:dyDescent="0.2">
      <c r="A49" s="487"/>
      <c r="B49" s="1370" t="s">
        <v>982</v>
      </c>
      <c r="C49" s="574">
        <f t="shared" si="2"/>
        <v>0</v>
      </c>
      <c r="D49" s="1383">
        <f>F49*'Distribuição de Modelos'!$E$50</f>
        <v>0</v>
      </c>
      <c r="E49" s="692">
        <v>0</v>
      </c>
      <c r="F49" s="1465">
        <v>0</v>
      </c>
      <c r="G49" s="688">
        <f t="shared" si="3"/>
        <v>0</v>
      </c>
      <c r="H49" s="688">
        <f t="shared" si="64"/>
        <v>0</v>
      </c>
      <c r="I49" s="688">
        <f t="shared" si="65"/>
        <v>0</v>
      </c>
      <c r="J49" s="688">
        <f t="shared" si="66"/>
        <v>0</v>
      </c>
      <c r="K49" s="688">
        <f t="shared" si="67"/>
        <v>0</v>
      </c>
      <c r="L49" s="688">
        <f t="shared" si="68"/>
        <v>0</v>
      </c>
      <c r="M49" s="688">
        <f t="shared" si="69"/>
        <v>0</v>
      </c>
      <c r="N49" s="688">
        <f t="shared" si="70"/>
        <v>0</v>
      </c>
      <c r="O49" s="688">
        <f t="shared" si="71"/>
        <v>0</v>
      </c>
      <c r="P49" s="688">
        <f t="shared" si="72"/>
        <v>0</v>
      </c>
      <c r="Q49" s="688">
        <f t="shared" si="73"/>
        <v>0</v>
      </c>
      <c r="R49" s="688">
        <f t="shared" si="74"/>
        <v>0</v>
      </c>
      <c r="S49" s="688">
        <f t="shared" si="75"/>
        <v>0</v>
      </c>
      <c r="T49" s="688">
        <f t="shared" si="76"/>
        <v>0</v>
      </c>
      <c r="U49" s="688">
        <f t="shared" si="77"/>
        <v>0</v>
      </c>
      <c r="V49" s="688">
        <f t="shared" si="78"/>
        <v>0</v>
      </c>
      <c r="W49" s="688">
        <f t="shared" si="79"/>
        <v>0</v>
      </c>
      <c r="X49" s="688">
        <f t="shared" si="80"/>
        <v>0</v>
      </c>
      <c r="Y49" s="688">
        <f t="shared" si="81"/>
        <v>0</v>
      </c>
      <c r="Z49" s="688">
        <f t="shared" si="82"/>
        <v>0</v>
      </c>
      <c r="AA49" s="688">
        <f t="shared" si="83"/>
        <v>0</v>
      </c>
      <c r="AB49" s="688">
        <f t="shared" si="84"/>
        <v>0</v>
      </c>
      <c r="AC49" s="688">
        <f t="shared" si="85"/>
        <v>0</v>
      </c>
      <c r="AD49" s="688">
        <f t="shared" si="86"/>
        <v>0</v>
      </c>
      <c r="AE49" s="688">
        <f t="shared" si="87"/>
        <v>0</v>
      </c>
      <c r="AF49" s="688">
        <f t="shared" si="88"/>
        <v>0</v>
      </c>
      <c r="AG49" s="688">
        <f t="shared" si="89"/>
        <v>0</v>
      </c>
      <c r="AH49" s="688">
        <f t="shared" si="90"/>
        <v>0</v>
      </c>
      <c r="AI49" s="688">
        <f t="shared" si="91"/>
        <v>0</v>
      </c>
      <c r="AJ49" s="688">
        <f t="shared" si="92"/>
        <v>0</v>
      </c>
      <c r="AK49" s="688">
        <f t="shared" si="93"/>
        <v>0</v>
      </c>
      <c r="AL49" s="688">
        <f t="shared" si="94"/>
        <v>0</v>
      </c>
      <c r="AM49" s="688">
        <f t="shared" si="95"/>
        <v>0</v>
      </c>
      <c r="AN49" s="688">
        <f t="shared" si="96"/>
        <v>0</v>
      </c>
      <c r="AO49" s="688">
        <f t="shared" si="97"/>
        <v>0</v>
      </c>
      <c r="AP49" s="688">
        <f t="shared" si="98"/>
        <v>0</v>
      </c>
      <c r="AQ49" s="688">
        <f t="shared" si="99"/>
        <v>0</v>
      </c>
      <c r="AR49" s="688">
        <f t="shared" si="100"/>
        <v>0</v>
      </c>
      <c r="AS49" s="688">
        <f t="shared" si="101"/>
        <v>0</v>
      </c>
      <c r="AT49" s="688">
        <f t="shared" si="102"/>
        <v>0</v>
      </c>
      <c r="AU49" s="688">
        <f t="shared" si="103"/>
        <v>0</v>
      </c>
      <c r="AV49" s="688">
        <f t="shared" si="104"/>
        <v>0</v>
      </c>
      <c r="AW49" s="688">
        <f t="shared" si="105"/>
        <v>0</v>
      </c>
      <c r="AX49" s="688">
        <f t="shared" si="106"/>
        <v>0</v>
      </c>
      <c r="AY49" s="688">
        <f t="shared" si="107"/>
        <v>0</v>
      </c>
      <c r="AZ49" s="688">
        <f t="shared" si="108"/>
        <v>0</v>
      </c>
      <c r="BA49" s="688">
        <f t="shared" si="109"/>
        <v>0</v>
      </c>
      <c r="BB49" s="688">
        <f t="shared" si="110"/>
        <v>0</v>
      </c>
      <c r="BC49" s="688">
        <f t="shared" si="111"/>
        <v>0</v>
      </c>
      <c r="BD49" s="688">
        <f t="shared" si="112"/>
        <v>0</v>
      </c>
      <c r="BE49" s="688">
        <f t="shared" si="113"/>
        <v>0</v>
      </c>
      <c r="BF49" s="688">
        <f t="shared" si="114"/>
        <v>0</v>
      </c>
      <c r="BG49" s="688">
        <f t="shared" si="115"/>
        <v>0</v>
      </c>
      <c r="BH49" s="688">
        <f t="shared" si="116"/>
        <v>0</v>
      </c>
      <c r="BI49" s="688">
        <f t="shared" si="117"/>
        <v>0</v>
      </c>
      <c r="BJ49" s="688">
        <f t="shared" si="118"/>
        <v>0</v>
      </c>
      <c r="BK49" s="688">
        <f t="shared" si="119"/>
        <v>0</v>
      </c>
      <c r="BL49" s="688">
        <f t="shared" si="120"/>
        <v>0</v>
      </c>
      <c r="BM49" s="688">
        <f t="shared" si="121"/>
        <v>0</v>
      </c>
      <c r="BN49" s="488"/>
      <c r="BO49" s="1368"/>
      <c r="BP49" s="1368"/>
      <c r="BQ49" s="1368"/>
      <c r="BR49" s="1368"/>
      <c r="BS49" s="1368"/>
      <c r="BT49" s="1367"/>
      <c r="BU49" s="488"/>
      <c r="BV49" s="1366"/>
      <c r="BW49" s="488"/>
      <c r="BX49" s="665"/>
      <c r="BY49" s="665"/>
      <c r="BZ49" s="665"/>
      <c r="CA49" s="665"/>
      <c r="CB49" s="666"/>
    </row>
    <row r="50" spans="1:80" s="489" customFormat="1" ht="12.75" x14ac:dyDescent="0.2">
      <c r="A50" s="487"/>
      <c r="B50" s="1113" t="s">
        <v>983</v>
      </c>
      <c r="C50" s="574">
        <f t="shared" si="2"/>
        <v>0</v>
      </c>
      <c r="D50" s="1383">
        <f>F50*'Distribuição de Modelos'!$E$50</f>
        <v>0</v>
      </c>
      <c r="E50" s="692">
        <v>0</v>
      </c>
      <c r="F50" s="1465">
        <v>0</v>
      </c>
      <c r="G50" s="688">
        <f t="shared" si="3"/>
        <v>0</v>
      </c>
      <c r="H50" s="688">
        <f t="shared" si="6"/>
        <v>0</v>
      </c>
      <c r="I50" s="688">
        <f t="shared" si="7"/>
        <v>0</v>
      </c>
      <c r="J50" s="688">
        <f t="shared" si="8"/>
        <v>0</v>
      </c>
      <c r="K50" s="688">
        <f t="shared" si="9"/>
        <v>0</v>
      </c>
      <c r="L50" s="688">
        <f t="shared" si="10"/>
        <v>0</v>
      </c>
      <c r="M50" s="688">
        <f t="shared" si="11"/>
        <v>0</v>
      </c>
      <c r="N50" s="688">
        <f t="shared" si="12"/>
        <v>0</v>
      </c>
      <c r="O50" s="688">
        <f t="shared" si="13"/>
        <v>0</v>
      </c>
      <c r="P50" s="688">
        <f t="shared" si="14"/>
        <v>0</v>
      </c>
      <c r="Q50" s="688">
        <f t="shared" si="15"/>
        <v>0</v>
      </c>
      <c r="R50" s="688">
        <f t="shared" si="16"/>
        <v>0</v>
      </c>
      <c r="S50" s="688">
        <f t="shared" si="17"/>
        <v>0</v>
      </c>
      <c r="T50" s="688">
        <f t="shared" si="18"/>
        <v>0</v>
      </c>
      <c r="U50" s="688">
        <f t="shared" si="19"/>
        <v>0</v>
      </c>
      <c r="V50" s="688">
        <f t="shared" si="20"/>
        <v>0</v>
      </c>
      <c r="W50" s="688">
        <f t="shared" si="21"/>
        <v>0</v>
      </c>
      <c r="X50" s="688">
        <f t="shared" si="22"/>
        <v>0</v>
      </c>
      <c r="Y50" s="688">
        <f t="shared" si="23"/>
        <v>0</v>
      </c>
      <c r="Z50" s="688">
        <f t="shared" si="24"/>
        <v>0</v>
      </c>
      <c r="AA50" s="688">
        <f t="shared" si="25"/>
        <v>0</v>
      </c>
      <c r="AB50" s="688">
        <f t="shared" si="26"/>
        <v>0</v>
      </c>
      <c r="AC50" s="688">
        <f t="shared" si="27"/>
        <v>0</v>
      </c>
      <c r="AD50" s="688">
        <f t="shared" si="28"/>
        <v>0</v>
      </c>
      <c r="AE50" s="688">
        <f t="shared" si="29"/>
        <v>0</v>
      </c>
      <c r="AF50" s="688">
        <f t="shared" si="30"/>
        <v>0</v>
      </c>
      <c r="AG50" s="688">
        <f t="shared" si="31"/>
        <v>0</v>
      </c>
      <c r="AH50" s="688">
        <f t="shared" si="32"/>
        <v>0</v>
      </c>
      <c r="AI50" s="688">
        <f t="shared" si="33"/>
        <v>0</v>
      </c>
      <c r="AJ50" s="688">
        <f t="shared" si="34"/>
        <v>0</v>
      </c>
      <c r="AK50" s="688">
        <f t="shared" si="35"/>
        <v>0</v>
      </c>
      <c r="AL50" s="688">
        <f t="shared" si="36"/>
        <v>0</v>
      </c>
      <c r="AM50" s="688">
        <f t="shared" si="37"/>
        <v>0</v>
      </c>
      <c r="AN50" s="688">
        <f t="shared" si="38"/>
        <v>0</v>
      </c>
      <c r="AO50" s="688">
        <f t="shared" si="39"/>
        <v>0</v>
      </c>
      <c r="AP50" s="688">
        <f t="shared" si="40"/>
        <v>0</v>
      </c>
      <c r="AQ50" s="688">
        <f t="shared" si="41"/>
        <v>0</v>
      </c>
      <c r="AR50" s="688">
        <f t="shared" si="42"/>
        <v>0</v>
      </c>
      <c r="AS50" s="688">
        <f t="shared" si="43"/>
        <v>0</v>
      </c>
      <c r="AT50" s="688">
        <f t="shared" si="44"/>
        <v>0</v>
      </c>
      <c r="AU50" s="688">
        <f t="shared" si="45"/>
        <v>0</v>
      </c>
      <c r="AV50" s="688">
        <f t="shared" si="46"/>
        <v>0</v>
      </c>
      <c r="AW50" s="688">
        <f t="shared" si="47"/>
        <v>0</v>
      </c>
      <c r="AX50" s="688">
        <f t="shared" si="48"/>
        <v>0</v>
      </c>
      <c r="AY50" s="688">
        <f t="shared" si="49"/>
        <v>0</v>
      </c>
      <c r="AZ50" s="688">
        <f t="shared" si="50"/>
        <v>0</v>
      </c>
      <c r="BA50" s="688">
        <f t="shared" si="51"/>
        <v>0</v>
      </c>
      <c r="BB50" s="688">
        <f t="shared" si="52"/>
        <v>0</v>
      </c>
      <c r="BC50" s="688">
        <f t="shared" si="53"/>
        <v>0</v>
      </c>
      <c r="BD50" s="688">
        <f t="shared" si="54"/>
        <v>0</v>
      </c>
      <c r="BE50" s="688">
        <f t="shared" si="55"/>
        <v>0</v>
      </c>
      <c r="BF50" s="688">
        <f t="shared" si="56"/>
        <v>0</v>
      </c>
      <c r="BG50" s="688">
        <f t="shared" si="57"/>
        <v>0</v>
      </c>
      <c r="BH50" s="688">
        <f t="shared" si="58"/>
        <v>0</v>
      </c>
      <c r="BI50" s="688">
        <f t="shared" si="59"/>
        <v>0</v>
      </c>
      <c r="BJ50" s="688">
        <f t="shared" si="60"/>
        <v>0</v>
      </c>
      <c r="BK50" s="688">
        <f t="shared" si="61"/>
        <v>0</v>
      </c>
      <c r="BL50" s="688">
        <f t="shared" si="62"/>
        <v>0</v>
      </c>
      <c r="BM50" s="688">
        <f t="shared" si="63"/>
        <v>0</v>
      </c>
      <c r="BN50" s="488"/>
      <c r="BO50" s="1115"/>
      <c r="BP50" s="1115"/>
      <c r="BQ50" s="1115"/>
      <c r="BR50" s="1115"/>
      <c r="BS50" s="1115"/>
      <c r="BT50" s="1116"/>
      <c r="BU50" s="488"/>
      <c r="BV50" s="1117"/>
      <c r="BW50" s="488"/>
      <c r="BX50" s="665"/>
      <c r="BY50" s="665"/>
      <c r="BZ50" s="665"/>
      <c r="CA50" s="665"/>
      <c r="CB50" s="666"/>
    </row>
    <row r="51" spans="1:80" s="485" customFormat="1" ht="22.5" x14ac:dyDescent="0.2">
      <c r="A51" s="832"/>
      <c r="B51" s="1468" t="s">
        <v>92</v>
      </c>
      <c r="C51" s="1469" t="s">
        <v>230</v>
      </c>
      <c r="D51" s="1470" t="s">
        <v>231</v>
      </c>
      <c r="E51" s="1470" t="s">
        <v>232</v>
      </c>
      <c r="F51" s="1466"/>
      <c r="G51" s="895"/>
      <c r="H51" s="895"/>
      <c r="I51" s="895"/>
      <c r="J51" s="895"/>
      <c r="K51" s="895"/>
      <c r="L51" s="895"/>
      <c r="M51" s="895"/>
      <c r="N51" s="895"/>
      <c r="O51" s="895"/>
      <c r="P51" s="895"/>
      <c r="Q51" s="895"/>
      <c r="R51" s="895"/>
      <c r="S51" s="895"/>
      <c r="T51" s="895"/>
      <c r="U51" s="895"/>
      <c r="V51" s="895"/>
      <c r="W51" s="895"/>
      <c r="X51" s="895"/>
      <c r="Y51" s="895"/>
      <c r="Z51" s="895"/>
      <c r="AA51" s="895"/>
      <c r="AB51" s="895"/>
      <c r="AC51" s="895"/>
      <c r="AD51" s="895"/>
      <c r="AE51" s="895"/>
      <c r="AF51" s="895"/>
      <c r="AG51" s="895"/>
      <c r="AH51" s="895"/>
      <c r="AI51" s="895"/>
      <c r="AJ51" s="895"/>
      <c r="AK51" s="895"/>
      <c r="AL51" s="895"/>
      <c r="AM51" s="895"/>
      <c r="AN51" s="895"/>
      <c r="AO51" s="895"/>
      <c r="AP51" s="895"/>
      <c r="AQ51" s="895"/>
      <c r="AR51" s="895"/>
      <c r="AS51" s="895"/>
      <c r="AT51" s="895"/>
      <c r="AU51" s="895"/>
      <c r="AV51" s="895"/>
      <c r="AW51" s="895"/>
      <c r="AX51" s="895"/>
      <c r="AY51" s="895"/>
      <c r="AZ51" s="895"/>
      <c r="BA51" s="895"/>
      <c r="BB51" s="895"/>
      <c r="BC51" s="895"/>
      <c r="BD51" s="895"/>
      <c r="BE51" s="895"/>
      <c r="BF51" s="895"/>
      <c r="BG51" s="895"/>
      <c r="BH51" s="895"/>
      <c r="BI51" s="895"/>
      <c r="BJ51" s="895"/>
      <c r="BK51" s="895"/>
      <c r="BL51" s="895"/>
      <c r="BM51" s="895"/>
      <c r="BN51" s="488"/>
      <c r="BO51" s="1110" t="s">
        <v>233</v>
      </c>
      <c r="BP51" s="1110" t="s">
        <v>233</v>
      </c>
      <c r="BQ51" s="1110" t="s">
        <v>233</v>
      </c>
      <c r="BR51" s="1110" t="s">
        <v>233</v>
      </c>
    </row>
    <row r="52" spans="1:80" s="494" customFormat="1" ht="12.75" x14ac:dyDescent="0.2">
      <c r="A52" s="491"/>
      <c r="B52" s="492" t="str">
        <f t="shared" ref="B52:B88" si="122">B6</f>
        <v>Limpeza Residencial - 4 horas</v>
      </c>
      <c r="C52" s="493">
        <v>160</v>
      </c>
      <c r="D52" s="842">
        <f t="shared" ref="D52:D88" si="123">IFERROR(C52*D6,"")</f>
        <v>66976.647770931493</v>
      </c>
      <c r="E52" s="842">
        <f t="shared" ref="E52" si="124">IFERROR(AVERAGE(G52:BL52),"")</f>
        <v>41679.448646820609</v>
      </c>
      <c r="F52" s="1120"/>
      <c r="G52" s="688">
        <f t="shared" ref="G52:AL52" si="125">$C52*G6</f>
        <v>3616.7389796303005</v>
      </c>
      <c r="H52" s="572">
        <f t="shared" si="125"/>
        <v>7233.477959260601</v>
      </c>
      <c r="I52" s="572">
        <f t="shared" si="125"/>
        <v>10850.216938890902</v>
      </c>
      <c r="J52" s="572">
        <f t="shared" si="125"/>
        <v>14430.788528724901</v>
      </c>
      <c r="K52" s="572">
        <f t="shared" si="125"/>
        <v>18038.485660906124</v>
      </c>
      <c r="L52" s="572">
        <f t="shared" si="125"/>
        <v>21646.182793087351</v>
      </c>
      <c r="M52" s="572">
        <f t="shared" si="125"/>
        <v>25109.572039981325</v>
      </c>
      <c r="N52" s="572">
        <f t="shared" si="125"/>
        <v>28624.91212557871</v>
      </c>
      <c r="O52" s="572">
        <f t="shared" si="125"/>
        <v>32346.150701903942</v>
      </c>
      <c r="P52" s="572">
        <f t="shared" si="125"/>
        <v>35904.22727911338</v>
      </c>
      <c r="Q52" s="572">
        <f t="shared" si="125"/>
        <v>39494.650007024713</v>
      </c>
      <c r="R52" s="572">
        <f t="shared" si="125"/>
        <v>29620.987505268535</v>
      </c>
      <c r="S52" s="572">
        <f t="shared" si="125"/>
        <v>28139.938130005106</v>
      </c>
      <c r="T52" s="572">
        <f t="shared" si="125"/>
        <v>30953.93194300562</v>
      </c>
      <c r="U52" s="572">
        <f t="shared" si="125"/>
        <v>34049.325137306179</v>
      </c>
      <c r="V52" s="572">
        <f t="shared" si="125"/>
        <v>37454.257651036802</v>
      </c>
      <c r="W52" s="572">
        <f t="shared" si="125"/>
        <v>41199.683416140477</v>
      </c>
      <c r="X52" s="572">
        <f t="shared" si="125"/>
        <v>39139.699245333453</v>
      </c>
      <c r="Y52" s="572">
        <f t="shared" si="125"/>
        <v>37182.71428306678</v>
      </c>
      <c r="Z52" s="572">
        <f t="shared" si="125"/>
        <v>39785.504282881455</v>
      </c>
      <c r="AA52" s="572">
        <f t="shared" si="125"/>
        <v>42570.489582683156</v>
      </c>
      <c r="AB52" s="572">
        <f t="shared" si="125"/>
        <v>45550.423853470988</v>
      </c>
      <c r="AC52" s="572">
        <f t="shared" si="125"/>
        <v>50105.46623881808</v>
      </c>
      <c r="AD52" s="572">
        <f t="shared" si="125"/>
        <v>42589.646302995374</v>
      </c>
      <c r="AE52" s="572">
        <f t="shared" si="125"/>
        <v>40460.163987845604</v>
      </c>
      <c r="AF52" s="572">
        <f t="shared" si="125"/>
        <v>42483.172187237884</v>
      </c>
      <c r="AG52" s="572">
        <f t="shared" si="125"/>
        <v>44607.330796599781</v>
      </c>
      <c r="AH52" s="572">
        <f t="shared" si="125"/>
        <v>46837.697336429774</v>
      </c>
      <c r="AI52" s="572">
        <f t="shared" si="125"/>
        <v>50116.336149979863</v>
      </c>
      <c r="AJ52" s="572">
        <f t="shared" si="125"/>
        <v>45104.70253498188</v>
      </c>
      <c r="AK52" s="572">
        <f t="shared" si="125"/>
        <v>40594.232281483695</v>
      </c>
      <c r="AL52" s="572">
        <f t="shared" si="125"/>
        <v>43435.828541187548</v>
      </c>
      <c r="AM52" s="572">
        <f t="shared" ref="AM52:BM52" si="126">$C52*AM6</f>
        <v>46476.336539070682</v>
      </c>
      <c r="AN52" s="572">
        <f t="shared" si="126"/>
        <v>49729.680096805634</v>
      </c>
      <c r="AO52" s="572">
        <f t="shared" si="126"/>
        <v>53708.054504550084</v>
      </c>
      <c r="AP52" s="572">
        <f t="shared" si="126"/>
        <v>46188.926873913071</v>
      </c>
      <c r="AQ52" s="572">
        <f t="shared" si="126"/>
        <v>43879.480530217414</v>
      </c>
      <c r="AR52" s="572">
        <f t="shared" si="126"/>
        <v>46073.454556728284</v>
      </c>
      <c r="AS52" s="572">
        <f t="shared" si="126"/>
        <v>48377.127284564696</v>
      </c>
      <c r="AT52" s="572">
        <f t="shared" si="126"/>
        <v>50795.983648792928</v>
      </c>
      <c r="AU52" s="572">
        <f t="shared" si="126"/>
        <v>54351.702504208435</v>
      </c>
      <c r="AV52" s="572">
        <f t="shared" si="126"/>
        <v>48916.532253787591</v>
      </c>
      <c r="AW52" s="572">
        <f t="shared" si="126"/>
        <v>44024.879028408832</v>
      </c>
      <c r="AX52" s="572">
        <f t="shared" si="126"/>
        <v>47106.620560397452</v>
      </c>
      <c r="AY52" s="572">
        <f t="shared" si="126"/>
        <v>50404.083999625276</v>
      </c>
      <c r="AZ52" s="572">
        <f t="shared" si="126"/>
        <v>53932.369879599049</v>
      </c>
      <c r="BA52" s="572">
        <f t="shared" si="126"/>
        <v>58246.959469966969</v>
      </c>
      <c r="BB52" s="572">
        <f t="shared" si="126"/>
        <v>50674.854738871261</v>
      </c>
      <c r="BC52" s="572">
        <f t="shared" si="126"/>
        <v>48141.1120019277</v>
      </c>
      <c r="BD52" s="572">
        <f t="shared" si="126"/>
        <v>50548.167602024085</v>
      </c>
      <c r="BE52" s="572">
        <f t="shared" si="126"/>
        <v>53075.575982125294</v>
      </c>
      <c r="BF52" s="572">
        <f t="shared" si="126"/>
        <v>55729.354781231559</v>
      </c>
      <c r="BG52" s="572">
        <f t="shared" si="126"/>
        <v>59630.409615917772</v>
      </c>
      <c r="BH52" s="572">
        <f t="shared" si="126"/>
        <v>53667.36865432599</v>
      </c>
      <c r="BI52" s="572">
        <f t="shared" si="126"/>
        <v>48300.631788893385</v>
      </c>
      <c r="BJ52" s="572">
        <f t="shared" si="126"/>
        <v>51681.676014115932</v>
      </c>
      <c r="BK52" s="572">
        <f t="shared" si="126"/>
        <v>55299.39333510404</v>
      </c>
      <c r="BL52" s="572">
        <f t="shared" si="126"/>
        <v>59170.350868561327</v>
      </c>
      <c r="BM52" s="572">
        <f t="shared" si="126"/>
        <v>63903.978938046232</v>
      </c>
      <c r="BN52" s="989"/>
      <c r="BO52" s="1121"/>
      <c r="BP52" s="1121"/>
      <c r="BQ52" s="1121"/>
      <c r="BR52" s="1121"/>
    </row>
    <row r="53" spans="1:80" s="494" customFormat="1" ht="12.75" x14ac:dyDescent="0.2">
      <c r="A53" s="491"/>
      <c r="B53" s="492" t="str">
        <f t="shared" si="122"/>
        <v>Limpeza Empresarial 4 horas</v>
      </c>
      <c r="C53" s="493">
        <v>160</v>
      </c>
      <c r="D53" s="842">
        <f t="shared" si="123"/>
        <v>18809.192316056542</v>
      </c>
      <c r="E53" s="842">
        <f t="shared" ref="E53" si="127">IFERROR(AVERAGE(G53:BL53),"")</f>
        <v>11704.926885957049</v>
      </c>
      <c r="F53" s="1120"/>
      <c r="G53" s="688">
        <f t="shared" ref="G53:BM53" si="128">$C53*G7</f>
        <v>1015.6963850670534</v>
      </c>
      <c r="H53" s="572">
        <f t="shared" si="128"/>
        <v>2031.3927701341067</v>
      </c>
      <c r="I53" s="572">
        <f t="shared" si="128"/>
        <v>3047.0891552011599</v>
      </c>
      <c r="J53" s="572">
        <f t="shared" si="128"/>
        <v>4052.6285764175423</v>
      </c>
      <c r="K53" s="572">
        <f t="shared" si="128"/>
        <v>5065.7857205219279</v>
      </c>
      <c r="L53" s="572">
        <f t="shared" si="128"/>
        <v>6078.9428646263141</v>
      </c>
      <c r="M53" s="572">
        <f t="shared" si="128"/>
        <v>7051.5737229665237</v>
      </c>
      <c r="N53" s="572">
        <f t="shared" si="128"/>
        <v>8038.7940441818373</v>
      </c>
      <c r="O53" s="572">
        <f t="shared" si="128"/>
        <v>9083.837269925476</v>
      </c>
      <c r="P53" s="572">
        <f t="shared" si="128"/>
        <v>10083.059369617278</v>
      </c>
      <c r="Q53" s="572">
        <f t="shared" si="128"/>
        <v>11091.365306579008</v>
      </c>
      <c r="R53" s="572">
        <f t="shared" si="128"/>
        <v>8318.5239799342544</v>
      </c>
      <c r="S53" s="572">
        <f t="shared" si="128"/>
        <v>7902.5977809375418</v>
      </c>
      <c r="T53" s="572">
        <f t="shared" si="128"/>
        <v>8692.8575590312976</v>
      </c>
      <c r="U53" s="572">
        <f t="shared" si="128"/>
        <v>9562.1433149344266</v>
      </c>
      <c r="V53" s="572">
        <f t="shared" si="128"/>
        <v>10518.35764642787</v>
      </c>
      <c r="W53" s="572">
        <f t="shared" si="128"/>
        <v>11570.193411070659</v>
      </c>
      <c r="X53" s="572">
        <f t="shared" si="128"/>
        <v>10991.683740517126</v>
      </c>
      <c r="Y53" s="572">
        <f t="shared" si="128"/>
        <v>10442.099553491269</v>
      </c>
      <c r="Z53" s="572">
        <f t="shared" si="128"/>
        <v>11173.046522235656</v>
      </c>
      <c r="AA53" s="572">
        <f t="shared" si="128"/>
        <v>11955.159778792153</v>
      </c>
      <c r="AB53" s="572">
        <f t="shared" si="128"/>
        <v>12792.020963307605</v>
      </c>
      <c r="AC53" s="572">
        <f t="shared" si="128"/>
        <v>14071.223059638363</v>
      </c>
      <c r="AD53" s="572">
        <f t="shared" si="128"/>
        <v>11960.539600692609</v>
      </c>
      <c r="AE53" s="572">
        <f t="shared" si="128"/>
        <v>11362.512620657979</v>
      </c>
      <c r="AF53" s="572">
        <f t="shared" si="128"/>
        <v>11930.638251690878</v>
      </c>
      <c r="AG53" s="572">
        <f t="shared" si="128"/>
        <v>12527.170164275421</v>
      </c>
      <c r="AH53" s="572">
        <f t="shared" si="128"/>
        <v>13153.528672489192</v>
      </c>
      <c r="AI53" s="572">
        <f t="shared" si="128"/>
        <v>14074.275679563436</v>
      </c>
      <c r="AJ53" s="572">
        <f t="shared" si="128"/>
        <v>12666.848111607091</v>
      </c>
      <c r="AK53" s="572">
        <f t="shared" si="128"/>
        <v>11400.163300446382</v>
      </c>
      <c r="AL53" s="572">
        <f t="shared" si="128"/>
        <v>12198.174731477629</v>
      </c>
      <c r="AM53" s="572">
        <f t="shared" si="128"/>
        <v>13052.046962681063</v>
      </c>
      <c r="AN53" s="572">
        <f t="shared" si="128"/>
        <v>13965.690250068737</v>
      </c>
      <c r="AO53" s="572">
        <f t="shared" si="128"/>
        <v>15082.945470074237</v>
      </c>
      <c r="AP53" s="572">
        <f t="shared" si="128"/>
        <v>12971.333104263846</v>
      </c>
      <c r="AQ53" s="572">
        <f t="shared" si="128"/>
        <v>12322.766449050652</v>
      </c>
      <c r="AR53" s="572">
        <f t="shared" si="128"/>
        <v>12938.904771503185</v>
      </c>
      <c r="AS53" s="572">
        <f t="shared" si="128"/>
        <v>13585.850010078342</v>
      </c>
      <c r="AT53" s="572">
        <f t="shared" si="128"/>
        <v>14265.14251058226</v>
      </c>
      <c r="AU53" s="572">
        <f t="shared" si="128"/>
        <v>15263.702486323018</v>
      </c>
      <c r="AV53" s="572">
        <f t="shared" si="128"/>
        <v>13737.332237690716</v>
      </c>
      <c r="AW53" s="572">
        <f t="shared" si="128"/>
        <v>12363.599013921645</v>
      </c>
      <c r="AX53" s="572">
        <f t="shared" si="128"/>
        <v>13229.05094489616</v>
      </c>
      <c r="AY53" s="572">
        <f t="shared" si="128"/>
        <v>14155.084511038891</v>
      </c>
      <c r="AZ53" s="572">
        <f t="shared" si="128"/>
        <v>15145.940426811612</v>
      </c>
      <c r="BA53" s="572">
        <f t="shared" si="128"/>
        <v>16357.615660956542</v>
      </c>
      <c r="BB53" s="572">
        <f t="shared" si="128"/>
        <v>14231.125625032191</v>
      </c>
      <c r="BC53" s="572">
        <f t="shared" si="128"/>
        <v>13519.569343780582</v>
      </c>
      <c r="BD53" s="572">
        <f t="shared" si="128"/>
        <v>14195.547810969611</v>
      </c>
      <c r="BE53" s="572">
        <f t="shared" si="128"/>
        <v>14905.325201518091</v>
      </c>
      <c r="BF53" s="572">
        <f t="shared" si="128"/>
        <v>15650.591461593996</v>
      </c>
      <c r="BG53" s="572">
        <f t="shared" si="128"/>
        <v>16746.132863905579</v>
      </c>
      <c r="BH53" s="572">
        <f t="shared" si="128"/>
        <v>15071.519577515019</v>
      </c>
      <c r="BI53" s="572">
        <f t="shared" si="128"/>
        <v>13564.367619763516</v>
      </c>
      <c r="BJ53" s="572">
        <f t="shared" si="128"/>
        <v>14513.873353146962</v>
      </c>
      <c r="BK53" s="572">
        <f t="shared" si="128"/>
        <v>15529.844487867249</v>
      </c>
      <c r="BL53" s="572">
        <f t="shared" si="128"/>
        <v>16616.933602017958</v>
      </c>
      <c r="BM53" s="572">
        <f t="shared" si="128"/>
        <v>17946.288290179393</v>
      </c>
      <c r="BN53" s="989"/>
      <c r="BO53" s="1121"/>
      <c r="BP53" s="1121"/>
      <c r="BQ53" s="1121"/>
      <c r="BR53" s="1121"/>
    </row>
    <row r="54" spans="1:80" s="494" customFormat="1" ht="12.75" x14ac:dyDescent="0.2">
      <c r="A54" s="491"/>
      <c r="B54" s="492" t="str">
        <f t="shared" si="122"/>
        <v>Limpeza condominial 4 horas</v>
      </c>
      <c r="C54" s="493">
        <v>160</v>
      </c>
      <c r="D54" s="842">
        <f t="shared" si="123"/>
        <v>8061.0824211670888</v>
      </c>
      <c r="E54" s="842">
        <f t="shared" ref="E54:E96" si="129">IFERROR(AVERAGE(G54:BL54),"")</f>
        <v>5016.3972368387349</v>
      </c>
      <c r="F54" s="1120"/>
      <c r="G54" s="688">
        <f t="shared" ref="G54:BM54" si="130">$C54*G8</f>
        <v>435.29845074302278</v>
      </c>
      <c r="H54" s="572">
        <f t="shared" si="130"/>
        <v>870.59690148604557</v>
      </c>
      <c r="I54" s="572">
        <f t="shared" si="130"/>
        <v>1305.8953522290685</v>
      </c>
      <c r="J54" s="572">
        <f t="shared" si="130"/>
        <v>1736.8408184646612</v>
      </c>
      <c r="K54" s="572">
        <f t="shared" si="130"/>
        <v>2171.0510230808263</v>
      </c>
      <c r="L54" s="572">
        <f t="shared" si="130"/>
        <v>2605.2612276969921</v>
      </c>
      <c r="M54" s="572">
        <f t="shared" si="130"/>
        <v>3022.1030241285107</v>
      </c>
      <c r="N54" s="572">
        <f t="shared" si="130"/>
        <v>3445.1974475065026</v>
      </c>
      <c r="O54" s="572">
        <f t="shared" si="130"/>
        <v>3893.0731156823481</v>
      </c>
      <c r="P54" s="572">
        <f t="shared" si="130"/>
        <v>4321.3111584074059</v>
      </c>
      <c r="Q54" s="572">
        <f t="shared" si="130"/>
        <v>4753.4422742481465</v>
      </c>
      <c r="R54" s="572">
        <f t="shared" si="130"/>
        <v>3565.0817056861106</v>
      </c>
      <c r="S54" s="572">
        <f t="shared" si="130"/>
        <v>3386.8276204018048</v>
      </c>
      <c r="T54" s="572">
        <f t="shared" si="130"/>
        <v>3725.5103824419853</v>
      </c>
      <c r="U54" s="572">
        <f t="shared" si="130"/>
        <v>4098.0614206861837</v>
      </c>
      <c r="V54" s="572">
        <f t="shared" si="130"/>
        <v>4507.8675627548018</v>
      </c>
      <c r="W54" s="572">
        <f t="shared" si="130"/>
        <v>4958.6543190302827</v>
      </c>
      <c r="X54" s="572">
        <f t="shared" si="130"/>
        <v>4710.7216030787686</v>
      </c>
      <c r="Y54" s="572">
        <f t="shared" si="130"/>
        <v>4475.1855229248304</v>
      </c>
      <c r="Z54" s="572">
        <f t="shared" si="130"/>
        <v>4788.4485095295686</v>
      </c>
      <c r="AA54" s="572">
        <f t="shared" si="130"/>
        <v>5123.6399051966382</v>
      </c>
      <c r="AB54" s="572">
        <f t="shared" si="130"/>
        <v>5482.294698560403</v>
      </c>
      <c r="AC54" s="572">
        <f t="shared" si="130"/>
        <v>6030.524168416443</v>
      </c>
      <c r="AD54" s="572">
        <f t="shared" si="130"/>
        <v>5125.9455431539764</v>
      </c>
      <c r="AE54" s="572">
        <f t="shared" si="130"/>
        <v>4869.6482659962776</v>
      </c>
      <c r="AF54" s="572">
        <f t="shared" si="130"/>
        <v>5113.1306792960913</v>
      </c>
      <c r="AG54" s="572">
        <f t="shared" si="130"/>
        <v>5368.7872132608954</v>
      </c>
      <c r="AH54" s="572">
        <f t="shared" si="130"/>
        <v>5637.2265739239401</v>
      </c>
      <c r="AI54" s="572">
        <f t="shared" si="130"/>
        <v>6031.8324340986155</v>
      </c>
      <c r="AJ54" s="572">
        <f t="shared" si="130"/>
        <v>5428.649190688755</v>
      </c>
      <c r="AK54" s="572">
        <f t="shared" si="130"/>
        <v>4885.7842716198793</v>
      </c>
      <c r="AL54" s="572">
        <f t="shared" si="130"/>
        <v>5227.7891706332703</v>
      </c>
      <c r="AM54" s="572">
        <f t="shared" si="130"/>
        <v>5593.7344125775999</v>
      </c>
      <c r="AN54" s="572">
        <f t="shared" si="130"/>
        <v>5985.2958214580312</v>
      </c>
      <c r="AO54" s="572">
        <f t="shared" si="130"/>
        <v>6464.1194871746738</v>
      </c>
      <c r="AP54" s="572">
        <f t="shared" si="130"/>
        <v>5559.1427589702189</v>
      </c>
      <c r="AQ54" s="572">
        <f t="shared" si="130"/>
        <v>5281.1856210217084</v>
      </c>
      <c r="AR54" s="572">
        <f t="shared" si="130"/>
        <v>5545.2449020727927</v>
      </c>
      <c r="AS54" s="572">
        <f t="shared" si="130"/>
        <v>5822.5071471764331</v>
      </c>
      <c r="AT54" s="572">
        <f t="shared" si="130"/>
        <v>6113.6325045352542</v>
      </c>
      <c r="AU54" s="572">
        <f t="shared" si="130"/>
        <v>6541.5867798527224</v>
      </c>
      <c r="AV54" s="572">
        <f t="shared" si="130"/>
        <v>5887.4281018674501</v>
      </c>
      <c r="AW54" s="572">
        <f t="shared" si="130"/>
        <v>5298.6852916807047</v>
      </c>
      <c r="AX54" s="572">
        <f t="shared" si="130"/>
        <v>5669.5932620983549</v>
      </c>
      <c r="AY54" s="572">
        <f t="shared" si="130"/>
        <v>6066.4647904452395</v>
      </c>
      <c r="AZ54" s="572">
        <f t="shared" si="130"/>
        <v>6491.1173257764058</v>
      </c>
      <c r="BA54" s="572">
        <f t="shared" si="130"/>
        <v>7010.4067118385183</v>
      </c>
      <c r="BB54" s="572">
        <f t="shared" si="130"/>
        <v>6099.0538392995113</v>
      </c>
      <c r="BC54" s="572">
        <f t="shared" si="130"/>
        <v>5794.1011473345352</v>
      </c>
      <c r="BD54" s="572">
        <f t="shared" si="130"/>
        <v>6083.8062047012609</v>
      </c>
      <c r="BE54" s="572">
        <f t="shared" si="130"/>
        <v>6387.9965149363234</v>
      </c>
      <c r="BF54" s="572">
        <f t="shared" si="130"/>
        <v>6707.3963406831399</v>
      </c>
      <c r="BG54" s="572">
        <f t="shared" si="130"/>
        <v>7176.9140845309594</v>
      </c>
      <c r="BH54" s="572">
        <f t="shared" si="130"/>
        <v>6459.2226760778631</v>
      </c>
      <c r="BI54" s="572">
        <f t="shared" si="130"/>
        <v>5813.3004084700769</v>
      </c>
      <c r="BJ54" s="572">
        <f t="shared" si="130"/>
        <v>6220.2314370629829</v>
      </c>
      <c r="BK54" s="572">
        <f t="shared" si="130"/>
        <v>6655.6476376573919</v>
      </c>
      <c r="BL54" s="572">
        <f t="shared" si="130"/>
        <v>7121.5429722934086</v>
      </c>
      <c r="BM54" s="572">
        <f t="shared" si="130"/>
        <v>7691.2664100768816</v>
      </c>
      <c r="BN54" s="989"/>
      <c r="BO54" s="1121"/>
      <c r="BP54" s="1121"/>
      <c r="BQ54" s="1121"/>
      <c r="BR54" s="1121"/>
    </row>
    <row r="55" spans="1:80" s="494" customFormat="1" ht="12.75" x14ac:dyDescent="0.2">
      <c r="A55" s="491"/>
      <c r="B55" s="492" t="str">
        <f t="shared" si="122"/>
        <v>Passadoria - 4 horas</v>
      </c>
      <c r="C55" s="493">
        <v>190</v>
      </c>
      <c r="D55" s="842">
        <f t="shared" si="123"/>
        <v>7918.0230880753888</v>
      </c>
      <c r="E55" s="842">
        <f t="shared" si="129"/>
        <v>4927.3716685923682</v>
      </c>
      <c r="F55" s="1120"/>
      <c r="G55" s="688">
        <f t="shared" ref="G55:BM55" si="131">$C55*G9</f>
        <v>427.573246756071</v>
      </c>
      <c r="H55" s="572">
        <f t="shared" si="131"/>
        <v>855.146493512142</v>
      </c>
      <c r="I55" s="572">
        <f t="shared" si="131"/>
        <v>1282.7197402682129</v>
      </c>
      <c r="J55" s="572">
        <f t="shared" si="131"/>
        <v>1706.0172545567234</v>
      </c>
      <c r="K55" s="572">
        <f t="shared" si="131"/>
        <v>2132.5215681959044</v>
      </c>
      <c r="L55" s="572">
        <f t="shared" si="131"/>
        <v>2559.0258818350853</v>
      </c>
      <c r="M55" s="572">
        <f t="shared" si="131"/>
        <v>2968.4700229286987</v>
      </c>
      <c r="N55" s="572">
        <f t="shared" si="131"/>
        <v>3384.0558261387168</v>
      </c>
      <c r="O55" s="572">
        <f t="shared" si="131"/>
        <v>3823.9830835367497</v>
      </c>
      <c r="P55" s="572">
        <f t="shared" si="131"/>
        <v>4244.621222725792</v>
      </c>
      <c r="Q55" s="572">
        <f t="shared" si="131"/>
        <v>4669.0833449983711</v>
      </c>
      <c r="R55" s="572">
        <f t="shared" si="131"/>
        <v>3501.8125087487788</v>
      </c>
      <c r="S55" s="572">
        <f t="shared" si="131"/>
        <v>3326.7218833113398</v>
      </c>
      <c r="T55" s="572">
        <f t="shared" si="131"/>
        <v>3659.3940716424736</v>
      </c>
      <c r="U55" s="572">
        <f t="shared" si="131"/>
        <v>4025.3334788067214</v>
      </c>
      <c r="V55" s="572">
        <f t="shared" si="131"/>
        <v>4427.8668266873938</v>
      </c>
      <c r="W55" s="572">
        <f t="shared" si="131"/>
        <v>4870.6535093561333</v>
      </c>
      <c r="X55" s="572">
        <f t="shared" si="131"/>
        <v>4627.1208338883271</v>
      </c>
      <c r="Y55" s="572">
        <f t="shared" si="131"/>
        <v>4395.7647921939106</v>
      </c>
      <c r="Z55" s="572">
        <f t="shared" si="131"/>
        <v>4703.4683276474843</v>
      </c>
      <c r="AA55" s="572">
        <f t="shared" si="131"/>
        <v>5032.711110582808</v>
      </c>
      <c r="AB55" s="572">
        <f t="shared" si="131"/>
        <v>5385.0008883236051</v>
      </c>
      <c r="AC55" s="572">
        <f t="shared" si="131"/>
        <v>5923.5009771559653</v>
      </c>
      <c r="AD55" s="572">
        <f t="shared" si="131"/>
        <v>5034.9758305825708</v>
      </c>
      <c r="AE55" s="572">
        <f t="shared" si="131"/>
        <v>4783.2270390534422</v>
      </c>
      <c r="AF55" s="572">
        <f t="shared" si="131"/>
        <v>5022.388391006114</v>
      </c>
      <c r="AG55" s="572">
        <f t="shared" si="131"/>
        <v>5273.5078105564207</v>
      </c>
      <c r="AH55" s="572">
        <f t="shared" si="131"/>
        <v>5537.1832010842409</v>
      </c>
      <c r="AI55" s="572">
        <f t="shared" si="131"/>
        <v>5924.7860251601378</v>
      </c>
      <c r="AJ55" s="572">
        <f t="shared" si="131"/>
        <v>5332.307422644124</v>
      </c>
      <c r="AK55" s="572">
        <f t="shared" si="131"/>
        <v>4799.0766803797123</v>
      </c>
      <c r="AL55" s="572">
        <f t="shared" si="131"/>
        <v>5135.0120480062924</v>
      </c>
      <c r="AM55" s="572">
        <f t="shared" si="131"/>
        <v>5494.4628913667329</v>
      </c>
      <c r="AN55" s="572">
        <f t="shared" si="131"/>
        <v>5879.0752937624038</v>
      </c>
      <c r="AO55" s="572">
        <f t="shared" si="131"/>
        <v>6349.4013172633968</v>
      </c>
      <c r="AP55" s="572">
        <f t="shared" si="131"/>
        <v>5460.4851328465211</v>
      </c>
      <c r="AQ55" s="572">
        <f t="shared" si="131"/>
        <v>5187.4608762041944</v>
      </c>
      <c r="AR55" s="572">
        <f t="shared" si="131"/>
        <v>5446.8339200144046</v>
      </c>
      <c r="AS55" s="572">
        <f t="shared" si="131"/>
        <v>5719.1756160151253</v>
      </c>
      <c r="AT55" s="572">
        <f t="shared" si="131"/>
        <v>6005.1343968158817</v>
      </c>
      <c r="AU55" s="572">
        <f t="shared" si="131"/>
        <v>6425.4938045929921</v>
      </c>
      <c r="AV55" s="572">
        <f t="shared" si="131"/>
        <v>5782.9444241336932</v>
      </c>
      <c r="AW55" s="572">
        <f t="shared" si="131"/>
        <v>5204.6499817203239</v>
      </c>
      <c r="AX55" s="572">
        <f t="shared" si="131"/>
        <v>5568.9754804407467</v>
      </c>
      <c r="AY55" s="572">
        <f t="shared" si="131"/>
        <v>5958.8037640715993</v>
      </c>
      <c r="AZ55" s="572">
        <f t="shared" si="131"/>
        <v>6375.9200275566118</v>
      </c>
      <c r="BA55" s="572">
        <f t="shared" si="131"/>
        <v>6885.9936297611403</v>
      </c>
      <c r="BB55" s="572">
        <f t="shared" si="131"/>
        <v>5990.814457892192</v>
      </c>
      <c r="BC55" s="572">
        <f t="shared" si="131"/>
        <v>5691.2737349975823</v>
      </c>
      <c r="BD55" s="572">
        <f t="shared" si="131"/>
        <v>5975.8374217474611</v>
      </c>
      <c r="BE55" s="572">
        <f t="shared" si="131"/>
        <v>6274.6292928348348</v>
      </c>
      <c r="BF55" s="572">
        <f t="shared" si="131"/>
        <v>6588.3607574765765</v>
      </c>
      <c r="BG55" s="572">
        <f t="shared" si="131"/>
        <v>7049.5460104999365</v>
      </c>
      <c r="BH55" s="572">
        <f t="shared" si="131"/>
        <v>6344.5914094499431</v>
      </c>
      <c r="BI55" s="572">
        <f t="shared" si="131"/>
        <v>5710.132268504949</v>
      </c>
      <c r="BJ55" s="572">
        <f t="shared" si="131"/>
        <v>6109.8415273002956</v>
      </c>
      <c r="BK55" s="572">
        <f t="shared" si="131"/>
        <v>6537.5304342113159</v>
      </c>
      <c r="BL55" s="572">
        <f t="shared" si="131"/>
        <v>6995.1575646061074</v>
      </c>
      <c r="BM55" s="572">
        <f t="shared" si="131"/>
        <v>7554.7701697745952</v>
      </c>
      <c r="BN55" s="989"/>
      <c r="BO55" s="1121"/>
      <c r="BP55" s="1121"/>
      <c r="BQ55" s="1121"/>
      <c r="BR55" s="1121"/>
    </row>
    <row r="56" spans="1:80" s="494" customFormat="1" ht="12.75" x14ac:dyDescent="0.2">
      <c r="A56" s="491"/>
      <c r="B56" s="492" t="str">
        <f t="shared" si="122"/>
        <v>Limpeza Residencial - 6 horas</v>
      </c>
      <c r="C56" s="493">
        <v>210</v>
      </c>
      <c r="D56" s="842">
        <f t="shared" si="123"/>
        <v>7053.4471185212033</v>
      </c>
      <c r="E56" s="842">
        <f t="shared" si="129"/>
        <v>4389.3475822338914</v>
      </c>
      <c r="F56" s="1120"/>
      <c r="G56" s="688">
        <f t="shared" ref="G56:BM56" si="132">$C56*G10</f>
        <v>380.88614440014499</v>
      </c>
      <c r="H56" s="572">
        <f t="shared" si="132"/>
        <v>761.77228880028997</v>
      </c>
      <c r="I56" s="572">
        <f t="shared" si="132"/>
        <v>1142.658433200435</v>
      </c>
      <c r="J56" s="572">
        <f t="shared" si="132"/>
        <v>1519.7357161565785</v>
      </c>
      <c r="K56" s="572">
        <f t="shared" si="132"/>
        <v>1899.669645195723</v>
      </c>
      <c r="L56" s="572">
        <f t="shared" si="132"/>
        <v>2279.6035742348672</v>
      </c>
      <c r="M56" s="572">
        <f t="shared" si="132"/>
        <v>2644.3401461124458</v>
      </c>
      <c r="N56" s="572">
        <f t="shared" si="132"/>
        <v>3014.5477665681888</v>
      </c>
      <c r="O56" s="572">
        <f t="shared" si="132"/>
        <v>3406.438976222053</v>
      </c>
      <c r="P56" s="572">
        <f t="shared" si="132"/>
        <v>3781.1472636064786</v>
      </c>
      <c r="Q56" s="572">
        <f t="shared" si="132"/>
        <v>4159.2619899671263</v>
      </c>
      <c r="R56" s="572">
        <f t="shared" si="132"/>
        <v>3119.4464924753447</v>
      </c>
      <c r="S56" s="572">
        <f t="shared" si="132"/>
        <v>2963.4741678515775</v>
      </c>
      <c r="T56" s="572">
        <f t="shared" si="132"/>
        <v>3259.8215846367357</v>
      </c>
      <c r="U56" s="572">
        <f t="shared" si="132"/>
        <v>3585.8037431004095</v>
      </c>
      <c r="V56" s="572">
        <f t="shared" si="132"/>
        <v>3944.38411741045</v>
      </c>
      <c r="W56" s="572">
        <f t="shared" si="132"/>
        <v>4338.8225291514946</v>
      </c>
      <c r="X56" s="572">
        <f t="shared" si="132"/>
        <v>4121.8814026939199</v>
      </c>
      <c r="Y56" s="572">
        <f t="shared" si="132"/>
        <v>3915.7873325592236</v>
      </c>
      <c r="Z56" s="572">
        <f t="shared" si="132"/>
        <v>4189.892445838369</v>
      </c>
      <c r="AA56" s="572">
        <f t="shared" si="132"/>
        <v>4483.184917047055</v>
      </c>
      <c r="AB56" s="572">
        <f t="shared" si="132"/>
        <v>4797.0078612403486</v>
      </c>
      <c r="AC56" s="572">
        <f t="shared" si="132"/>
        <v>5276.7086473643831</v>
      </c>
      <c r="AD56" s="572">
        <f t="shared" si="132"/>
        <v>4485.2023502597258</v>
      </c>
      <c r="AE56" s="572">
        <f t="shared" si="132"/>
        <v>4260.9422327467391</v>
      </c>
      <c r="AF56" s="572">
        <f t="shared" si="132"/>
        <v>4473.9893443840765</v>
      </c>
      <c r="AG56" s="572">
        <f t="shared" si="132"/>
        <v>4697.6888116032806</v>
      </c>
      <c r="AH56" s="572">
        <f t="shared" si="132"/>
        <v>4932.5732521834443</v>
      </c>
      <c r="AI56" s="572">
        <f t="shared" si="132"/>
        <v>5277.853379836286</v>
      </c>
      <c r="AJ56" s="572">
        <f t="shared" si="132"/>
        <v>4750.0680418526572</v>
      </c>
      <c r="AK56" s="572">
        <f t="shared" si="132"/>
        <v>4275.0612376673917</v>
      </c>
      <c r="AL56" s="572">
        <f t="shared" si="132"/>
        <v>4574.3155243041092</v>
      </c>
      <c r="AM56" s="572">
        <f t="shared" si="132"/>
        <v>4894.5176110053962</v>
      </c>
      <c r="AN56" s="572">
        <f t="shared" si="132"/>
        <v>5237.133843775774</v>
      </c>
      <c r="AO56" s="572">
        <f t="shared" si="132"/>
        <v>5656.1045512778364</v>
      </c>
      <c r="AP56" s="572">
        <f t="shared" si="132"/>
        <v>4864.2499140989394</v>
      </c>
      <c r="AQ56" s="572">
        <f t="shared" si="132"/>
        <v>4621.0374183939921</v>
      </c>
      <c r="AR56" s="572">
        <f t="shared" si="132"/>
        <v>4852.0892893136916</v>
      </c>
      <c r="AS56" s="572">
        <f t="shared" si="132"/>
        <v>5094.6937537793765</v>
      </c>
      <c r="AT56" s="572">
        <f t="shared" si="132"/>
        <v>5349.4284414683452</v>
      </c>
      <c r="AU56" s="572">
        <f t="shared" si="132"/>
        <v>5723.8884323711291</v>
      </c>
      <c r="AV56" s="572">
        <f t="shared" si="132"/>
        <v>5151.4995891340159</v>
      </c>
      <c r="AW56" s="572">
        <f t="shared" si="132"/>
        <v>4636.3496302206149</v>
      </c>
      <c r="AX56" s="572">
        <f t="shared" si="132"/>
        <v>4960.8941043360574</v>
      </c>
      <c r="AY56" s="572">
        <f t="shared" si="132"/>
        <v>5308.1566916395814</v>
      </c>
      <c r="AZ56" s="572">
        <f t="shared" si="132"/>
        <v>5679.7276600543528</v>
      </c>
      <c r="BA56" s="572">
        <f t="shared" si="132"/>
        <v>6134.1058728587004</v>
      </c>
      <c r="BB56" s="572">
        <f t="shared" si="132"/>
        <v>5336.6721093870701</v>
      </c>
      <c r="BC56" s="572">
        <f t="shared" si="132"/>
        <v>5069.8385039177165</v>
      </c>
      <c r="BD56" s="572">
        <f t="shared" si="132"/>
        <v>5323.3304291136019</v>
      </c>
      <c r="BE56" s="572">
        <f t="shared" si="132"/>
        <v>5589.4969505692825</v>
      </c>
      <c r="BF56" s="572">
        <f t="shared" si="132"/>
        <v>5868.9717980977466</v>
      </c>
      <c r="BG56" s="572">
        <f t="shared" si="132"/>
        <v>6279.7998239645885</v>
      </c>
      <c r="BH56" s="572">
        <f t="shared" si="132"/>
        <v>5651.819841568129</v>
      </c>
      <c r="BI56" s="572">
        <f t="shared" si="132"/>
        <v>5086.637857411316</v>
      </c>
      <c r="BJ56" s="572">
        <f t="shared" si="132"/>
        <v>5442.7025074301082</v>
      </c>
      <c r="BK56" s="572">
        <f t="shared" si="132"/>
        <v>5823.6916829502161</v>
      </c>
      <c r="BL56" s="572">
        <f t="shared" si="132"/>
        <v>6231.3501007567311</v>
      </c>
      <c r="BM56" s="572">
        <f t="shared" si="132"/>
        <v>6729.8581088172696</v>
      </c>
      <c r="BN56" s="989"/>
      <c r="BO56" s="1121"/>
      <c r="BP56" s="1121"/>
      <c r="BQ56" s="1121"/>
      <c r="BR56" s="1121"/>
    </row>
    <row r="57" spans="1:80" s="494" customFormat="1" ht="12.75" x14ac:dyDescent="0.2">
      <c r="A57" s="491"/>
      <c r="B57" s="492" t="str">
        <f t="shared" si="122"/>
        <v>Limpeza Residencial - 8 horas</v>
      </c>
      <c r="C57" s="493">
        <v>280</v>
      </c>
      <c r="D57" s="842">
        <f t="shared" si="123"/>
        <v>5921.412395795578</v>
      </c>
      <c r="E57" s="842">
        <f t="shared" si="129"/>
        <v>3684.8843900235138</v>
      </c>
      <c r="F57" s="1120"/>
      <c r="G57" s="688">
        <f t="shared" ref="G57:BM57" si="133">$C57*G11</f>
        <v>319.75626937296124</v>
      </c>
      <c r="H57" s="572">
        <f t="shared" si="133"/>
        <v>639.51253874592248</v>
      </c>
      <c r="I57" s="572">
        <f t="shared" si="133"/>
        <v>959.26880811888361</v>
      </c>
      <c r="J57" s="572">
        <f t="shared" si="133"/>
        <v>1275.8275147981153</v>
      </c>
      <c r="K57" s="572">
        <f t="shared" si="133"/>
        <v>1594.784393497644</v>
      </c>
      <c r="L57" s="572">
        <f t="shared" si="133"/>
        <v>1913.7412721971727</v>
      </c>
      <c r="M57" s="572">
        <f t="shared" si="133"/>
        <v>2219.9398757487206</v>
      </c>
      <c r="N57" s="572">
        <f t="shared" si="133"/>
        <v>2530.7314583535413</v>
      </c>
      <c r="O57" s="572">
        <f t="shared" si="133"/>
        <v>2859.7265479395019</v>
      </c>
      <c r="P57" s="572">
        <f t="shared" si="133"/>
        <v>3174.2964682128468</v>
      </c>
      <c r="Q57" s="572">
        <f t="shared" si="133"/>
        <v>3491.7261150341315</v>
      </c>
      <c r="R57" s="572">
        <f t="shared" si="133"/>
        <v>2618.7945862755987</v>
      </c>
      <c r="S57" s="572">
        <f t="shared" si="133"/>
        <v>2487.8548569618188</v>
      </c>
      <c r="T57" s="572">
        <f t="shared" si="133"/>
        <v>2736.6403426580009</v>
      </c>
      <c r="U57" s="572">
        <f t="shared" si="133"/>
        <v>3010.3043769238006</v>
      </c>
      <c r="V57" s="572">
        <f t="shared" si="133"/>
        <v>3311.3348146161811</v>
      </c>
      <c r="W57" s="572">
        <f t="shared" si="133"/>
        <v>3642.4682960777991</v>
      </c>
      <c r="X57" s="572">
        <f t="shared" si="133"/>
        <v>3460.3448812739089</v>
      </c>
      <c r="Y57" s="572">
        <f t="shared" si="133"/>
        <v>3287.3276372102137</v>
      </c>
      <c r="Z57" s="572">
        <f t="shared" si="133"/>
        <v>3517.4405718149283</v>
      </c>
      <c r="AA57" s="572">
        <f t="shared" si="133"/>
        <v>3763.6614118419734</v>
      </c>
      <c r="AB57" s="572">
        <f t="shared" si="133"/>
        <v>4027.1177106709115</v>
      </c>
      <c r="AC57" s="572">
        <f t="shared" si="133"/>
        <v>4429.8294817380029</v>
      </c>
      <c r="AD57" s="572">
        <f t="shared" si="133"/>
        <v>3765.3550594773023</v>
      </c>
      <c r="AE57" s="572">
        <f t="shared" si="133"/>
        <v>3577.087306503437</v>
      </c>
      <c r="AF57" s="572">
        <f t="shared" si="133"/>
        <v>3755.9416718286088</v>
      </c>
      <c r="AG57" s="572">
        <f t="shared" si="133"/>
        <v>3943.7387554200391</v>
      </c>
      <c r="AH57" s="572">
        <f t="shared" si="133"/>
        <v>4140.9256931910404</v>
      </c>
      <c r="AI57" s="572">
        <f t="shared" si="133"/>
        <v>4430.7904917144142</v>
      </c>
      <c r="AJ57" s="572">
        <f t="shared" si="133"/>
        <v>3987.7114425429722</v>
      </c>
      <c r="AK57" s="572">
        <f t="shared" si="133"/>
        <v>3588.940298288675</v>
      </c>
      <c r="AL57" s="572">
        <f t="shared" si="133"/>
        <v>3840.1661191688822</v>
      </c>
      <c r="AM57" s="572">
        <f t="shared" si="133"/>
        <v>4108.9777475107039</v>
      </c>
      <c r="AN57" s="572">
        <f t="shared" si="133"/>
        <v>4396.6061898364533</v>
      </c>
      <c r="AO57" s="572">
        <f t="shared" si="133"/>
        <v>4748.3346850233693</v>
      </c>
      <c r="AP57" s="572">
        <f t="shared" si="133"/>
        <v>4083.5678291200975</v>
      </c>
      <c r="AQ57" s="572">
        <f t="shared" si="133"/>
        <v>3879.3894376640928</v>
      </c>
      <c r="AR57" s="572">
        <f t="shared" si="133"/>
        <v>4073.3589095472971</v>
      </c>
      <c r="AS57" s="572">
        <f t="shared" si="133"/>
        <v>4277.0268550246619</v>
      </c>
      <c r="AT57" s="572">
        <f t="shared" si="133"/>
        <v>4490.8781977758954</v>
      </c>
      <c r="AU57" s="572">
        <f t="shared" si="133"/>
        <v>4805.2396716202084</v>
      </c>
      <c r="AV57" s="572">
        <f t="shared" si="133"/>
        <v>4324.7157044581872</v>
      </c>
      <c r="AW57" s="572">
        <f t="shared" si="133"/>
        <v>3892.2441340123687</v>
      </c>
      <c r="AX57" s="572">
        <f t="shared" si="133"/>
        <v>4164.7012233932346</v>
      </c>
      <c r="AY57" s="572">
        <f t="shared" si="133"/>
        <v>4456.2303090307614</v>
      </c>
      <c r="AZ57" s="572">
        <f t="shared" si="133"/>
        <v>4768.1664306629145</v>
      </c>
      <c r="BA57" s="572">
        <f t="shared" si="133"/>
        <v>5149.6197451159478</v>
      </c>
      <c r="BB57" s="572">
        <f t="shared" si="133"/>
        <v>4480.1691782508742</v>
      </c>
      <c r="BC57" s="572">
        <f t="shared" si="133"/>
        <v>4256.1607193383306</v>
      </c>
      <c r="BD57" s="572">
        <f t="shared" si="133"/>
        <v>4468.9687553052472</v>
      </c>
      <c r="BE57" s="572">
        <f t="shared" si="133"/>
        <v>4692.4171930705097</v>
      </c>
      <c r="BF57" s="572">
        <f t="shared" si="133"/>
        <v>4927.038052724035</v>
      </c>
      <c r="BG57" s="572">
        <f t="shared" si="133"/>
        <v>5271.9307164147167</v>
      </c>
      <c r="BH57" s="572">
        <f t="shared" si="133"/>
        <v>4744.7376447732449</v>
      </c>
      <c r="BI57" s="572">
        <f t="shared" si="133"/>
        <v>4270.26388029592</v>
      </c>
      <c r="BJ57" s="572">
        <f t="shared" si="133"/>
        <v>4569.1823519166346</v>
      </c>
      <c r="BK57" s="572">
        <f t="shared" si="133"/>
        <v>4889.0251165507998</v>
      </c>
      <c r="BL57" s="572">
        <f t="shared" si="133"/>
        <v>5231.2568747093555</v>
      </c>
      <c r="BM57" s="572">
        <f t="shared" si="133"/>
        <v>5649.7574246861041</v>
      </c>
      <c r="BN57" s="989"/>
      <c r="BO57" s="1121"/>
      <c r="BP57" s="1121"/>
      <c r="BQ57" s="1121"/>
      <c r="BR57" s="1121"/>
    </row>
    <row r="58" spans="1:80" s="494" customFormat="1" ht="12.75" x14ac:dyDescent="0.2">
      <c r="A58" s="491"/>
      <c r="B58" s="492" t="str">
        <f t="shared" si="122"/>
        <v>Limpeza Residencial - 2 horas</v>
      </c>
      <c r="C58" s="493">
        <v>130</v>
      </c>
      <c r="D58" s="842">
        <f t="shared" si="123"/>
        <v>2183.2098223994203</v>
      </c>
      <c r="E58" s="842">
        <f t="shared" si="129"/>
        <v>1358.6075849771564</v>
      </c>
      <c r="F58" s="1120"/>
      <c r="G58" s="688">
        <f t="shared" ref="G58:BM58" si="134">$C58*G12</f>
        <v>117.89333040956869</v>
      </c>
      <c r="H58" s="572">
        <f t="shared" si="134"/>
        <v>235.78666081913738</v>
      </c>
      <c r="I58" s="572">
        <f t="shared" si="134"/>
        <v>353.67999122870606</v>
      </c>
      <c r="J58" s="572">
        <f t="shared" si="134"/>
        <v>470.39438833417904</v>
      </c>
      <c r="K58" s="572">
        <f t="shared" si="134"/>
        <v>587.99298541772373</v>
      </c>
      <c r="L58" s="572">
        <f t="shared" si="134"/>
        <v>705.59158250126848</v>
      </c>
      <c r="M58" s="572">
        <f t="shared" si="134"/>
        <v>818.4862357014714</v>
      </c>
      <c r="N58" s="572">
        <f t="shared" si="134"/>
        <v>933.07430869967743</v>
      </c>
      <c r="O58" s="572">
        <f t="shared" si="134"/>
        <v>1054.3739688306355</v>
      </c>
      <c r="P58" s="572">
        <f t="shared" si="134"/>
        <v>1170.3551054020052</v>
      </c>
      <c r="Q58" s="572">
        <f t="shared" si="134"/>
        <v>1287.3906159422058</v>
      </c>
      <c r="R58" s="572">
        <f t="shared" si="134"/>
        <v>965.54296195665438</v>
      </c>
      <c r="S58" s="572">
        <f t="shared" si="134"/>
        <v>917.26581385882162</v>
      </c>
      <c r="T58" s="572">
        <f t="shared" si="134"/>
        <v>1008.9923952447039</v>
      </c>
      <c r="U58" s="572">
        <f t="shared" si="134"/>
        <v>1109.8916347691743</v>
      </c>
      <c r="V58" s="572">
        <f t="shared" si="134"/>
        <v>1220.8807982460917</v>
      </c>
      <c r="W58" s="572">
        <f t="shared" si="134"/>
        <v>1342.9688780707008</v>
      </c>
      <c r="X58" s="572">
        <f t="shared" si="134"/>
        <v>1275.8204341671656</v>
      </c>
      <c r="Y58" s="572">
        <f t="shared" si="134"/>
        <v>1212.0294124588072</v>
      </c>
      <c r="Z58" s="572">
        <f t="shared" si="134"/>
        <v>1296.8714713309239</v>
      </c>
      <c r="AA58" s="572">
        <f t="shared" si="134"/>
        <v>1387.6524743240884</v>
      </c>
      <c r="AB58" s="572">
        <f t="shared" si="134"/>
        <v>1484.7881475267745</v>
      </c>
      <c r="AC58" s="572">
        <f t="shared" si="134"/>
        <v>1633.2669622794519</v>
      </c>
      <c r="AD58" s="572">
        <f t="shared" si="134"/>
        <v>1388.2769179375341</v>
      </c>
      <c r="AE58" s="572">
        <f t="shared" si="134"/>
        <v>1318.8630720406575</v>
      </c>
      <c r="AF58" s="572">
        <f t="shared" si="134"/>
        <v>1384.8062256426902</v>
      </c>
      <c r="AG58" s="572">
        <f t="shared" si="134"/>
        <v>1454.0465369248247</v>
      </c>
      <c r="AH58" s="572">
        <f t="shared" si="134"/>
        <v>1526.7488637710662</v>
      </c>
      <c r="AI58" s="572">
        <f t="shared" si="134"/>
        <v>1633.6212842350408</v>
      </c>
      <c r="AJ58" s="572">
        <f t="shared" si="134"/>
        <v>1470.2591558115369</v>
      </c>
      <c r="AK58" s="572">
        <f t="shared" si="134"/>
        <v>1323.2332402303832</v>
      </c>
      <c r="AL58" s="572">
        <f t="shared" si="134"/>
        <v>1415.8595670465099</v>
      </c>
      <c r="AM58" s="572">
        <f t="shared" si="134"/>
        <v>1514.9697367397655</v>
      </c>
      <c r="AN58" s="572">
        <f t="shared" si="134"/>
        <v>1621.0176183115491</v>
      </c>
      <c r="AO58" s="572">
        <f t="shared" si="134"/>
        <v>1750.6990277764733</v>
      </c>
      <c r="AP58" s="572">
        <f t="shared" si="134"/>
        <v>1505.6011638877669</v>
      </c>
      <c r="AQ58" s="572">
        <f t="shared" si="134"/>
        <v>1430.3211056933785</v>
      </c>
      <c r="AR58" s="572">
        <f t="shared" si="134"/>
        <v>1501.8371609780475</v>
      </c>
      <c r="AS58" s="572">
        <f t="shared" si="134"/>
        <v>1576.9290190269498</v>
      </c>
      <c r="AT58" s="572">
        <f t="shared" si="134"/>
        <v>1655.7754699782975</v>
      </c>
      <c r="AU58" s="572">
        <f t="shared" si="134"/>
        <v>1771.6797528767781</v>
      </c>
      <c r="AV58" s="572">
        <f t="shared" si="134"/>
        <v>1594.5117775891001</v>
      </c>
      <c r="AW58" s="572">
        <f t="shared" si="134"/>
        <v>1435.0605998301903</v>
      </c>
      <c r="AX58" s="572">
        <f t="shared" si="134"/>
        <v>1535.5148418183035</v>
      </c>
      <c r="AY58" s="572">
        <f t="shared" si="134"/>
        <v>1643.0008807455847</v>
      </c>
      <c r="AZ58" s="572">
        <f t="shared" si="134"/>
        <v>1758.0109423977758</v>
      </c>
      <c r="BA58" s="572">
        <f t="shared" si="134"/>
        <v>1898.6518177895978</v>
      </c>
      <c r="BB58" s="572">
        <f t="shared" si="134"/>
        <v>1651.8270814769503</v>
      </c>
      <c r="BC58" s="572">
        <f t="shared" si="134"/>
        <v>1569.2357274031026</v>
      </c>
      <c r="BD58" s="572">
        <f t="shared" si="134"/>
        <v>1647.6975137732577</v>
      </c>
      <c r="BE58" s="572">
        <f t="shared" si="134"/>
        <v>1730.0823894619207</v>
      </c>
      <c r="BF58" s="572">
        <f t="shared" si="134"/>
        <v>1816.5865089350166</v>
      </c>
      <c r="BG58" s="572">
        <f t="shared" si="134"/>
        <v>1943.7475645604679</v>
      </c>
      <c r="BH58" s="572">
        <f t="shared" si="134"/>
        <v>1749.372808104421</v>
      </c>
      <c r="BI58" s="572">
        <f t="shared" si="134"/>
        <v>1574.4355272939788</v>
      </c>
      <c r="BJ58" s="572">
        <f t="shared" si="134"/>
        <v>1684.6460142045573</v>
      </c>
      <c r="BK58" s="572">
        <f t="shared" si="134"/>
        <v>1802.5712351988764</v>
      </c>
      <c r="BL58" s="572">
        <f t="shared" si="134"/>
        <v>1928.7512216627979</v>
      </c>
      <c r="BM58" s="572">
        <f t="shared" si="134"/>
        <v>2083.0513193958218</v>
      </c>
      <c r="BN58" s="989"/>
      <c r="BO58" s="1121"/>
      <c r="BP58" s="1121"/>
      <c r="BQ58" s="1121"/>
      <c r="BR58" s="1121"/>
    </row>
    <row r="59" spans="1:80" s="494" customFormat="1" ht="12.75" x14ac:dyDescent="0.2">
      <c r="A59" s="491"/>
      <c r="B59" s="492" t="str">
        <f t="shared" si="122"/>
        <v>Babá 4 horas</v>
      </c>
      <c r="C59" s="493">
        <v>160</v>
      </c>
      <c r="D59" s="842">
        <f t="shared" si="123"/>
        <v>2687.0274737223635</v>
      </c>
      <c r="E59" s="842">
        <f t="shared" si="129"/>
        <v>1672.1324122795775</v>
      </c>
      <c r="F59" s="1120"/>
      <c r="G59" s="688">
        <f t="shared" ref="G59:BM59" si="135">$C59*G13</f>
        <v>145.0994835810076</v>
      </c>
      <c r="H59" s="572">
        <f t="shared" si="135"/>
        <v>290.19896716201521</v>
      </c>
      <c r="I59" s="572">
        <f t="shared" si="135"/>
        <v>435.29845074302284</v>
      </c>
      <c r="J59" s="572">
        <f t="shared" si="135"/>
        <v>578.94693948822032</v>
      </c>
      <c r="K59" s="572">
        <f t="shared" si="135"/>
        <v>723.6836743602754</v>
      </c>
      <c r="L59" s="572">
        <f t="shared" si="135"/>
        <v>868.42040923233048</v>
      </c>
      <c r="M59" s="572">
        <f t="shared" si="135"/>
        <v>1007.3676747095033</v>
      </c>
      <c r="N59" s="572">
        <f t="shared" si="135"/>
        <v>1148.3991491688337</v>
      </c>
      <c r="O59" s="572">
        <f t="shared" si="135"/>
        <v>1297.6910385607821</v>
      </c>
      <c r="P59" s="572">
        <f t="shared" si="135"/>
        <v>1440.4370528024679</v>
      </c>
      <c r="Q59" s="572">
        <f t="shared" si="135"/>
        <v>1584.4807580827148</v>
      </c>
      <c r="R59" s="572">
        <f t="shared" si="135"/>
        <v>1188.3605685620362</v>
      </c>
      <c r="S59" s="572">
        <f t="shared" si="135"/>
        <v>1128.9425401339345</v>
      </c>
      <c r="T59" s="572">
        <f t="shared" si="135"/>
        <v>1241.8367941473277</v>
      </c>
      <c r="U59" s="572">
        <f t="shared" si="135"/>
        <v>1366.0204735620607</v>
      </c>
      <c r="V59" s="572">
        <f t="shared" si="135"/>
        <v>1502.6225209182667</v>
      </c>
      <c r="W59" s="572">
        <f t="shared" si="135"/>
        <v>1652.8847730100933</v>
      </c>
      <c r="X59" s="572">
        <f t="shared" si="135"/>
        <v>1570.2405343595885</v>
      </c>
      <c r="Y59" s="572">
        <f t="shared" si="135"/>
        <v>1491.728507641609</v>
      </c>
      <c r="Z59" s="572">
        <f t="shared" si="135"/>
        <v>1596.1495031765216</v>
      </c>
      <c r="AA59" s="572">
        <f t="shared" si="135"/>
        <v>1707.879968398878</v>
      </c>
      <c r="AB59" s="572">
        <f t="shared" si="135"/>
        <v>1827.4315661867993</v>
      </c>
      <c r="AC59" s="572">
        <f t="shared" si="135"/>
        <v>2010.1747228054794</v>
      </c>
      <c r="AD59" s="572">
        <f t="shared" si="135"/>
        <v>1708.6485143846573</v>
      </c>
      <c r="AE59" s="572">
        <f t="shared" si="135"/>
        <v>1623.2160886654244</v>
      </c>
      <c r="AF59" s="572">
        <f t="shared" si="135"/>
        <v>1704.3768930986957</v>
      </c>
      <c r="AG59" s="572">
        <f t="shared" si="135"/>
        <v>1789.5957377536306</v>
      </c>
      <c r="AH59" s="572">
        <f t="shared" si="135"/>
        <v>1879.0755246413121</v>
      </c>
      <c r="AI59" s="572">
        <f t="shared" si="135"/>
        <v>2010.610811366204</v>
      </c>
      <c r="AJ59" s="572">
        <f t="shared" si="135"/>
        <v>1809.5497302295837</v>
      </c>
      <c r="AK59" s="572">
        <f t="shared" si="135"/>
        <v>1628.5947572066254</v>
      </c>
      <c r="AL59" s="572">
        <f t="shared" si="135"/>
        <v>1742.5963902110891</v>
      </c>
      <c r="AM59" s="572">
        <f t="shared" si="135"/>
        <v>1864.5781375258653</v>
      </c>
      <c r="AN59" s="572">
        <f t="shared" si="135"/>
        <v>1995.0986071526759</v>
      </c>
      <c r="AO59" s="572">
        <f t="shared" si="135"/>
        <v>2154.7064957248899</v>
      </c>
      <c r="AP59" s="572">
        <f t="shared" si="135"/>
        <v>1853.0475863234053</v>
      </c>
      <c r="AQ59" s="572">
        <f t="shared" si="135"/>
        <v>1760.3952070072351</v>
      </c>
      <c r="AR59" s="572">
        <f t="shared" si="135"/>
        <v>1848.4149673575967</v>
      </c>
      <c r="AS59" s="572">
        <f t="shared" si="135"/>
        <v>1940.8357157254768</v>
      </c>
      <c r="AT59" s="572">
        <f t="shared" si="135"/>
        <v>2037.8775015117506</v>
      </c>
      <c r="AU59" s="572">
        <f t="shared" si="135"/>
        <v>2180.5289266175732</v>
      </c>
      <c r="AV59" s="572">
        <f t="shared" si="135"/>
        <v>1962.4760339558156</v>
      </c>
      <c r="AW59" s="572">
        <f t="shared" si="135"/>
        <v>1766.2284305602341</v>
      </c>
      <c r="AX59" s="572">
        <f t="shared" si="135"/>
        <v>1889.8644206994504</v>
      </c>
      <c r="AY59" s="572">
        <f t="shared" si="135"/>
        <v>2022.1549301484119</v>
      </c>
      <c r="AZ59" s="572">
        <f t="shared" si="135"/>
        <v>2163.7057752588007</v>
      </c>
      <c r="BA59" s="572">
        <f t="shared" si="135"/>
        <v>2336.8022372795049</v>
      </c>
      <c r="BB59" s="572">
        <f t="shared" si="135"/>
        <v>2033.0179464331695</v>
      </c>
      <c r="BC59" s="572">
        <f t="shared" si="135"/>
        <v>1931.3670491115111</v>
      </c>
      <c r="BD59" s="572">
        <f t="shared" si="135"/>
        <v>2027.9354015670865</v>
      </c>
      <c r="BE59" s="572">
        <f t="shared" si="135"/>
        <v>2129.3321716454411</v>
      </c>
      <c r="BF59" s="572">
        <f t="shared" si="135"/>
        <v>2235.798780227713</v>
      </c>
      <c r="BG59" s="572">
        <f t="shared" si="135"/>
        <v>2392.3046948436527</v>
      </c>
      <c r="BH59" s="572">
        <f t="shared" si="135"/>
        <v>2153.0742253592875</v>
      </c>
      <c r="BI59" s="572">
        <f t="shared" si="135"/>
        <v>1937.7668028233586</v>
      </c>
      <c r="BJ59" s="572">
        <f t="shared" si="135"/>
        <v>2073.410479020994</v>
      </c>
      <c r="BK59" s="572">
        <f t="shared" si="135"/>
        <v>2218.5492125524634</v>
      </c>
      <c r="BL59" s="572">
        <f t="shared" si="135"/>
        <v>2373.8476574311358</v>
      </c>
      <c r="BM59" s="572">
        <f t="shared" si="135"/>
        <v>2563.7554700256264</v>
      </c>
      <c r="BN59" s="989"/>
      <c r="BO59" s="1121"/>
      <c r="BP59" s="1121"/>
      <c r="BQ59" s="1121"/>
      <c r="BR59" s="1121"/>
    </row>
    <row r="60" spans="1:80" s="494" customFormat="1" ht="12.75" x14ac:dyDescent="0.2">
      <c r="A60" s="491"/>
      <c r="B60" s="492" t="str">
        <f t="shared" si="122"/>
        <v>Limpeza Empresarial 8 horas</v>
      </c>
      <c r="C60" s="493">
        <v>280</v>
      </c>
      <c r="D60" s="842">
        <f t="shared" si="123"/>
        <v>3483.183762232693</v>
      </c>
      <c r="E60" s="842">
        <f t="shared" si="129"/>
        <v>2167.5790529550081</v>
      </c>
      <c r="F60" s="1120"/>
      <c r="G60" s="688">
        <f t="shared" ref="G60:BM60" si="136">$C60*G14</f>
        <v>188.09192316056541</v>
      </c>
      <c r="H60" s="572">
        <f t="shared" si="136"/>
        <v>376.18384632113083</v>
      </c>
      <c r="I60" s="572">
        <f t="shared" si="136"/>
        <v>564.27576948169622</v>
      </c>
      <c r="J60" s="572">
        <f t="shared" si="136"/>
        <v>750.48677341065604</v>
      </c>
      <c r="K60" s="572">
        <f t="shared" si="136"/>
        <v>938.10846676332005</v>
      </c>
      <c r="L60" s="572">
        <f t="shared" si="136"/>
        <v>1125.7301601159841</v>
      </c>
      <c r="M60" s="572">
        <f t="shared" si="136"/>
        <v>1305.8469857345417</v>
      </c>
      <c r="N60" s="572">
        <f t="shared" si="136"/>
        <v>1488.6655637373776</v>
      </c>
      <c r="O60" s="572">
        <f t="shared" si="136"/>
        <v>1682.1920870232366</v>
      </c>
      <c r="P60" s="572">
        <f t="shared" si="136"/>
        <v>1867.2332165957926</v>
      </c>
      <c r="Q60" s="572">
        <f t="shared" si="136"/>
        <v>2053.9565382553719</v>
      </c>
      <c r="R60" s="572">
        <f t="shared" si="136"/>
        <v>1540.4674036915289</v>
      </c>
      <c r="S60" s="572">
        <f t="shared" si="136"/>
        <v>1463.4440335069523</v>
      </c>
      <c r="T60" s="572">
        <f t="shared" si="136"/>
        <v>1609.7884368576476</v>
      </c>
      <c r="U60" s="572">
        <f t="shared" si="136"/>
        <v>1770.7672805434122</v>
      </c>
      <c r="V60" s="572">
        <f t="shared" si="136"/>
        <v>1947.8440085977536</v>
      </c>
      <c r="W60" s="572">
        <f t="shared" si="136"/>
        <v>2142.628409457529</v>
      </c>
      <c r="X60" s="572">
        <f t="shared" si="136"/>
        <v>2035.4969889846523</v>
      </c>
      <c r="Y60" s="572">
        <f t="shared" si="136"/>
        <v>1933.7221395354197</v>
      </c>
      <c r="Z60" s="572">
        <f t="shared" si="136"/>
        <v>2069.0826893028993</v>
      </c>
      <c r="AA60" s="572">
        <f t="shared" si="136"/>
        <v>2213.9184775541021</v>
      </c>
      <c r="AB60" s="572">
        <f t="shared" si="136"/>
        <v>2368.892770982889</v>
      </c>
      <c r="AC60" s="572">
        <f t="shared" si="136"/>
        <v>2605.7820480811779</v>
      </c>
      <c r="AD60" s="572">
        <f t="shared" si="136"/>
        <v>2214.914740869001</v>
      </c>
      <c r="AE60" s="572">
        <f t="shared" si="136"/>
        <v>2104.169003825551</v>
      </c>
      <c r="AF60" s="572">
        <f t="shared" si="136"/>
        <v>2209.3774540168283</v>
      </c>
      <c r="AG60" s="572">
        <f t="shared" si="136"/>
        <v>2319.8463267176699</v>
      </c>
      <c r="AH60" s="572">
        <f t="shared" si="136"/>
        <v>2435.8386430535529</v>
      </c>
      <c r="AI60" s="572">
        <f t="shared" si="136"/>
        <v>2606.3473480673015</v>
      </c>
      <c r="AJ60" s="572">
        <f t="shared" si="136"/>
        <v>2345.7126132605717</v>
      </c>
      <c r="AK60" s="572">
        <f t="shared" si="136"/>
        <v>2111.1413519345147</v>
      </c>
      <c r="AL60" s="572">
        <f t="shared" si="136"/>
        <v>2258.9212465699306</v>
      </c>
      <c r="AM60" s="572">
        <f t="shared" si="136"/>
        <v>2417.0457338298261</v>
      </c>
      <c r="AN60" s="572">
        <f t="shared" si="136"/>
        <v>2586.2389351979136</v>
      </c>
      <c r="AO60" s="572">
        <f t="shared" si="136"/>
        <v>2793.138050013747</v>
      </c>
      <c r="AP60" s="572">
        <f t="shared" si="136"/>
        <v>2402.0987230118221</v>
      </c>
      <c r="AQ60" s="572">
        <f t="shared" si="136"/>
        <v>2281.9937868612305</v>
      </c>
      <c r="AR60" s="572">
        <f t="shared" si="136"/>
        <v>2396.0934762042925</v>
      </c>
      <c r="AS60" s="572">
        <f t="shared" si="136"/>
        <v>2515.8981500145069</v>
      </c>
      <c r="AT60" s="572">
        <f t="shared" si="136"/>
        <v>2641.6930575152323</v>
      </c>
      <c r="AU60" s="572">
        <f t="shared" si="136"/>
        <v>2826.6115715412989</v>
      </c>
      <c r="AV60" s="572">
        <f t="shared" si="136"/>
        <v>2543.9504143871686</v>
      </c>
      <c r="AW60" s="572">
        <f t="shared" si="136"/>
        <v>2289.5553729484523</v>
      </c>
      <c r="AX60" s="572">
        <f t="shared" si="136"/>
        <v>2449.8242490548437</v>
      </c>
      <c r="AY60" s="572">
        <f t="shared" si="136"/>
        <v>2621.3119464886822</v>
      </c>
      <c r="AZ60" s="572">
        <f t="shared" si="136"/>
        <v>2804.8037827428902</v>
      </c>
      <c r="BA60" s="572">
        <f t="shared" si="136"/>
        <v>3029.1880853623215</v>
      </c>
      <c r="BB60" s="572">
        <f t="shared" si="136"/>
        <v>2635.3936342652196</v>
      </c>
      <c r="BC60" s="572">
        <f t="shared" si="136"/>
        <v>2503.6239525519586</v>
      </c>
      <c r="BD60" s="572">
        <f t="shared" si="136"/>
        <v>2628.8051501795567</v>
      </c>
      <c r="BE60" s="572">
        <f t="shared" si="136"/>
        <v>2760.2454076885342</v>
      </c>
      <c r="BF60" s="572">
        <f t="shared" si="136"/>
        <v>2898.257678072961</v>
      </c>
      <c r="BG60" s="572">
        <f t="shared" si="136"/>
        <v>3101.1357155380679</v>
      </c>
      <c r="BH60" s="572">
        <f t="shared" si="136"/>
        <v>2791.0221439842612</v>
      </c>
      <c r="BI60" s="572">
        <f t="shared" si="136"/>
        <v>2511.9199295858352</v>
      </c>
      <c r="BJ60" s="572">
        <f t="shared" si="136"/>
        <v>2687.7543246568439</v>
      </c>
      <c r="BK60" s="572">
        <f t="shared" si="136"/>
        <v>2875.8971273828229</v>
      </c>
      <c r="BL60" s="572">
        <f t="shared" si="136"/>
        <v>3077.2099262996203</v>
      </c>
      <c r="BM60" s="572">
        <f t="shared" si="136"/>
        <v>3323.3867204035901</v>
      </c>
      <c r="BN60" s="989"/>
      <c r="BO60" s="1121"/>
      <c r="BP60" s="1121"/>
      <c r="BQ60" s="1121"/>
      <c r="BR60" s="1121"/>
    </row>
    <row r="61" spans="1:80" s="494" customFormat="1" ht="12.75" x14ac:dyDescent="0.2">
      <c r="A61" s="491"/>
      <c r="B61" s="492" t="str">
        <f t="shared" si="122"/>
        <v>Passadoria - 6 horas</v>
      </c>
      <c r="C61" s="493">
        <v>240</v>
      </c>
      <c r="D61" s="842">
        <f t="shared" si="123"/>
        <v>2537.7481696266764</v>
      </c>
      <c r="E61" s="842">
        <f t="shared" si="129"/>
        <v>1579.2361671529345</v>
      </c>
      <c r="F61" s="1120"/>
      <c r="G61" s="688">
        <f t="shared" ref="G61:BM61" si="137">$C61*G15</f>
        <v>137.03840115984053</v>
      </c>
      <c r="H61" s="572">
        <f t="shared" si="137"/>
        <v>274.07680231968106</v>
      </c>
      <c r="I61" s="572">
        <f t="shared" si="137"/>
        <v>411.11520347952154</v>
      </c>
      <c r="J61" s="572">
        <f t="shared" si="137"/>
        <v>546.78322062776374</v>
      </c>
      <c r="K61" s="572">
        <f t="shared" si="137"/>
        <v>683.47902578470462</v>
      </c>
      <c r="L61" s="572">
        <f t="shared" si="137"/>
        <v>820.1748309416455</v>
      </c>
      <c r="M61" s="572">
        <f t="shared" si="137"/>
        <v>951.40280389230873</v>
      </c>
      <c r="N61" s="572">
        <f t="shared" si="137"/>
        <v>1084.599196437232</v>
      </c>
      <c r="O61" s="572">
        <f t="shared" si="137"/>
        <v>1225.5970919740721</v>
      </c>
      <c r="P61" s="572">
        <f t="shared" si="137"/>
        <v>1360.4127720912202</v>
      </c>
      <c r="Q61" s="572">
        <f t="shared" si="137"/>
        <v>1496.4540493003421</v>
      </c>
      <c r="R61" s="572">
        <f t="shared" si="137"/>
        <v>1122.3405369752566</v>
      </c>
      <c r="S61" s="572">
        <f t="shared" si="137"/>
        <v>1066.2235101264937</v>
      </c>
      <c r="T61" s="572">
        <f t="shared" si="137"/>
        <v>1172.8458611391432</v>
      </c>
      <c r="U61" s="572">
        <f t="shared" si="137"/>
        <v>1290.1304472530574</v>
      </c>
      <c r="V61" s="572">
        <f t="shared" si="137"/>
        <v>1419.1434919783633</v>
      </c>
      <c r="W61" s="572">
        <f t="shared" si="137"/>
        <v>1561.0578411761996</v>
      </c>
      <c r="X61" s="572">
        <f t="shared" si="137"/>
        <v>1483.0049491173895</v>
      </c>
      <c r="Y61" s="572">
        <f t="shared" si="137"/>
        <v>1408.85470166152</v>
      </c>
      <c r="Z61" s="572">
        <f t="shared" si="137"/>
        <v>1507.4745307778264</v>
      </c>
      <c r="AA61" s="572">
        <f t="shared" si="137"/>
        <v>1612.9977479322743</v>
      </c>
      <c r="AB61" s="572">
        <f t="shared" si="137"/>
        <v>1725.9075902875334</v>
      </c>
      <c r="AC61" s="572">
        <f t="shared" si="137"/>
        <v>1898.498349316287</v>
      </c>
      <c r="AD61" s="572">
        <f t="shared" si="137"/>
        <v>1613.7235969188439</v>
      </c>
      <c r="AE61" s="572">
        <f t="shared" si="137"/>
        <v>1533.0374170729017</v>
      </c>
      <c r="AF61" s="572">
        <f t="shared" si="137"/>
        <v>1609.6892879265467</v>
      </c>
      <c r="AG61" s="572">
        <f t="shared" si="137"/>
        <v>1690.173752322874</v>
      </c>
      <c r="AH61" s="572">
        <f t="shared" si="137"/>
        <v>1774.6824399390175</v>
      </c>
      <c r="AI61" s="572">
        <f t="shared" si="137"/>
        <v>1898.9102107347487</v>
      </c>
      <c r="AJ61" s="572">
        <f t="shared" si="137"/>
        <v>1709.0191896612739</v>
      </c>
      <c r="AK61" s="572">
        <f t="shared" si="137"/>
        <v>1538.1172706951463</v>
      </c>
      <c r="AL61" s="572">
        <f t="shared" si="137"/>
        <v>1645.7854796438066</v>
      </c>
      <c r="AM61" s="572">
        <f t="shared" si="137"/>
        <v>1760.9904632188732</v>
      </c>
      <c r="AN61" s="572">
        <f t="shared" si="137"/>
        <v>1884.2597956441944</v>
      </c>
      <c r="AO61" s="572">
        <f t="shared" si="137"/>
        <v>2035.0005792957297</v>
      </c>
      <c r="AP61" s="572">
        <f t="shared" si="137"/>
        <v>1750.1004981943277</v>
      </c>
      <c r="AQ61" s="572">
        <f t="shared" si="137"/>
        <v>1662.5954732846112</v>
      </c>
      <c r="AR61" s="572">
        <f t="shared" si="137"/>
        <v>1745.7252469488417</v>
      </c>
      <c r="AS61" s="572">
        <f t="shared" si="137"/>
        <v>1833.0115092962837</v>
      </c>
      <c r="AT61" s="572">
        <f t="shared" si="137"/>
        <v>1924.662084761098</v>
      </c>
      <c r="AU61" s="572">
        <f t="shared" si="137"/>
        <v>2059.3884306943751</v>
      </c>
      <c r="AV61" s="572">
        <f t="shared" si="137"/>
        <v>1853.4495876249375</v>
      </c>
      <c r="AW61" s="572">
        <f t="shared" si="137"/>
        <v>1668.1046288624439</v>
      </c>
      <c r="AX61" s="572">
        <f t="shared" si="137"/>
        <v>1784.8719528828151</v>
      </c>
      <c r="AY61" s="572">
        <f t="shared" si="137"/>
        <v>1909.8129895846121</v>
      </c>
      <c r="AZ61" s="572">
        <f t="shared" si="137"/>
        <v>2043.4998988555349</v>
      </c>
      <c r="BA61" s="572">
        <f t="shared" si="137"/>
        <v>2206.9798907639774</v>
      </c>
      <c r="BB61" s="572">
        <f t="shared" si="137"/>
        <v>1920.0725049646603</v>
      </c>
      <c r="BC61" s="572">
        <f t="shared" si="137"/>
        <v>1824.0688797164273</v>
      </c>
      <c r="BD61" s="572">
        <f t="shared" si="137"/>
        <v>1915.2723237022487</v>
      </c>
      <c r="BE61" s="572">
        <f t="shared" si="137"/>
        <v>2011.0359398873613</v>
      </c>
      <c r="BF61" s="572">
        <f t="shared" si="137"/>
        <v>2111.5877368817291</v>
      </c>
      <c r="BG61" s="572">
        <f t="shared" si="137"/>
        <v>2259.3988784634503</v>
      </c>
      <c r="BH61" s="572">
        <f t="shared" si="137"/>
        <v>2033.458990617105</v>
      </c>
      <c r="BI61" s="572">
        <f t="shared" si="137"/>
        <v>1830.1130915553945</v>
      </c>
      <c r="BJ61" s="572">
        <f t="shared" si="137"/>
        <v>1958.2210079642721</v>
      </c>
      <c r="BK61" s="572">
        <f t="shared" si="137"/>
        <v>2095.2964785217714</v>
      </c>
      <c r="BL61" s="572">
        <f t="shared" si="137"/>
        <v>2241.9672320182954</v>
      </c>
      <c r="BM61" s="572">
        <f t="shared" si="137"/>
        <v>2421.3246105797589</v>
      </c>
      <c r="BN61" s="989"/>
      <c r="BO61" s="1121"/>
      <c r="BP61" s="1121"/>
      <c r="BQ61" s="1121"/>
      <c r="BR61" s="1121"/>
    </row>
    <row r="62" spans="1:80" s="494" customFormat="1" ht="12.75" x14ac:dyDescent="0.2">
      <c r="A62" s="491"/>
      <c r="B62" s="492" t="str">
        <f t="shared" si="122"/>
        <v>Limpeza Empresarial 6 horas</v>
      </c>
      <c r="C62" s="493">
        <v>210</v>
      </c>
      <c r="D62" s="842">
        <f t="shared" si="123"/>
        <v>2220.5296484233418</v>
      </c>
      <c r="E62" s="842">
        <f t="shared" si="129"/>
        <v>1381.8316462588182</v>
      </c>
      <c r="F62" s="1120"/>
      <c r="G62" s="688">
        <f t="shared" ref="G62:BM62" si="138">$C62*G16</f>
        <v>119.90860101486045</v>
      </c>
      <c r="H62" s="572">
        <f t="shared" si="138"/>
        <v>239.8172020297209</v>
      </c>
      <c r="I62" s="572">
        <f t="shared" si="138"/>
        <v>359.72580304458137</v>
      </c>
      <c r="J62" s="572">
        <f t="shared" si="138"/>
        <v>478.43531804929324</v>
      </c>
      <c r="K62" s="572">
        <f t="shared" si="138"/>
        <v>598.04414756161657</v>
      </c>
      <c r="L62" s="572">
        <f t="shared" si="138"/>
        <v>717.65297707393984</v>
      </c>
      <c r="M62" s="572">
        <f t="shared" si="138"/>
        <v>832.47745340577023</v>
      </c>
      <c r="N62" s="572">
        <f t="shared" si="138"/>
        <v>949.02429688257803</v>
      </c>
      <c r="O62" s="572">
        <f t="shared" si="138"/>
        <v>1072.3974554773131</v>
      </c>
      <c r="P62" s="572">
        <f t="shared" si="138"/>
        <v>1190.3611755798177</v>
      </c>
      <c r="Q62" s="572">
        <f t="shared" si="138"/>
        <v>1309.3972931377994</v>
      </c>
      <c r="R62" s="572">
        <f t="shared" si="138"/>
        <v>982.04796985334951</v>
      </c>
      <c r="S62" s="572">
        <f t="shared" si="138"/>
        <v>932.94557136068192</v>
      </c>
      <c r="T62" s="572">
        <f t="shared" si="138"/>
        <v>1026.2401284967502</v>
      </c>
      <c r="U62" s="572">
        <f t="shared" si="138"/>
        <v>1128.8641413464252</v>
      </c>
      <c r="V62" s="572">
        <f t="shared" si="138"/>
        <v>1241.750555481068</v>
      </c>
      <c r="W62" s="572">
        <f t="shared" si="138"/>
        <v>1365.9256110291747</v>
      </c>
      <c r="X62" s="572">
        <f t="shared" si="138"/>
        <v>1297.6293304777159</v>
      </c>
      <c r="Y62" s="572">
        <f t="shared" si="138"/>
        <v>1232.7478639538301</v>
      </c>
      <c r="Z62" s="572">
        <f t="shared" si="138"/>
        <v>1319.0402144305981</v>
      </c>
      <c r="AA62" s="572">
        <f t="shared" si="138"/>
        <v>1411.3730294407401</v>
      </c>
      <c r="AB62" s="572">
        <f t="shared" si="138"/>
        <v>1510.1691415015919</v>
      </c>
      <c r="AC62" s="572">
        <f t="shared" si="138"/>
        <v>1661.1860556517511</v>
      </c>
      <c r="AD62" s="572">
        <f t="shared" si="138"/>
        <v>1412.0081473039884</v>
      </c>
      <c r="AE62" s="572">
        <f t="shared" si="138"/>
        <v>1341.4077399387888</v>
      </c>
      <c r="AF62" s="572">
        <f t="shared" si="138"/>
        <v>1408.4781269357284</v>
      </c>
      <c r="AG62" s="572">
        <f t="shared" si="138"/>
        <v>1478.9020332825146</v>
      </c>
      <c r="AH62" s="572">
        <f t="shared" si="138"/>
        <v>1552.8471349466404</v>
      </c>
      <c r="AI62" s="572">
        <f t="shared" si="138"/>
        <v>1661.5464343929052</v>
      </c>
      <c r="AJ62" s="572">
        <f t="shared" si="138"/>
        <v>1495.3917909536146</v>
      </c>
      <c r="AK62" s="572">
        <f t="shared" si="138"/>
        <v>1345.8526118582531</v>
      </c>
      <c r="AL62" s="572">
        <f t="shared" si="138"/>
        <v>1440.0622946883309</v>
      </c>
      <c r="AM62" s="572">
        <f t="shared" si="138"/>
        <v>1540.866655316514</v>
      </c>
      <c r="AN62" s="572">
        <f t="shared" si="138"/>
        <v>1648.72732118867</v>
      </c>
      <c r="AO62" s="572">
        <f t="shared" si="138"/>
        <v>1780.6255068837636</v>
      </c>
      <c r="AP62" s="572">
        <f t="shared" si="138"/>
        <v>1531.3379359200367</v>
      </c>
      <c r="AQ62" s="572">
        <f t="shared" si="138"/>
        <v>1454.7710391240348</v>
      </c>
      <c r="AR62" s="572">
        <f t="shared" si="138"/>
        <v>1527.5095910802365</v>
      </c>
      <c r="AS62" s="572">
        <f t="shared" si="138"/>
        <v>1603.8850706342482</v>
      </c>
      <c r="AT62" s="572">
        <f t="shared" si="138"/>
        <v>1684.0793241659608</v>
      </c>
      <c r="AU62" s="572">
        <f t="shared" si="138"/>
        <v>1801.964876857578</v>
      </c>
      <c r="AV62" s="572">
        <f t="shared" si="138"/>
        <v>1621.7683891718202</v>
      </c>
      <c r="AW62" s="572">
        <f t="shared" si="138"/>
        <v>1459.5915502546384</v>
      </c>
      <c r="AX62" s="572">
        <f t="shared" si="138"/>
        <v>1561.7629587724632</v>
      </c>
      <c r="AY62" s="572">
        <f t="shared" si="138"/>
        <v>1671.0863658865355</v>
      </c>
      <c r="AZ62" s="572">
        <f t="shared" si="138"/>
        <v>1788.0624114985931</v>
      </c>
      <c r="BA62" s="572">
        <f t="shared" si="138"/>
        <v>1931.1074044184804</v>
      </c>
      <c r="BB62" s="572">
        <f t="shared" si="138"/>
        <v>1680.0634418440779</v>
      </c>
      <c r="BC62" s="572">
        <f t="shared" si="138"/>
        <v>1596.0602697518739</v>
      </c>
      <c r="BD62" s="572">
        <f t="shared" si="138"/>
        <v>1675.8632832394676</v>
      </c>
      <c r="BE62" s="572">
        <f t="shared" si="138"/>
        <v>1759.6564474014413</v>
      </c>
      <c r="BF62" s="572">
        <f t="shared" si="138"/>
        <v>1847.6392697715132</v>
      </c>
      <c r="BG62" s="572">
        <f t="shared" si="138"/>
        <v>1976.9740186555189</v>
      </c>
      <c r="BH62" s="572">
        <f t="shared" si="138"/>
        <v>1779.2766167899667</v>
      </c>
      <c r="BI62" s="572">
        <f t="shared" si="138"/>
        <v>1601.3489551109701</v>
      </c>
      <c r="BJ62" s="572">
        <f t="shared" si="138"/>
        <v>1713.4433819687381</v>
      </c>
      <c r="BK62" s="572">
        <f t="shared" si="138"/>
        <v>1833.3844187065497</v>
      </c>
      <c r="BL62" s="572">
        <f t="shared" si="138"/>
        <v>1961.7213280160083</v>
      </c>
      <c r="BM62" s="572">
        <f t="shared" si="138"/>
        <v>2118.659034257289</v>
      </c>
      <c r="BN62" s="989"/>
      <c r="BO62" s="1121"/>
      <c r="BP62" s="1121"/>
      <c r="BQ62" s="1121"/>
      <c r="BR62" s="1121"/>
    </row>
    <row r="63" spans="1:80" s="494" customFormat="1" ht="12.75" x14ac:dyDescent="0.2">
      <c r="A63" s="491"/>
      <c r="B63" s="492" t="str">
        <f t="shared" si="122"/>
        <v>Limpeza condominial 2 horas</v>
      </c>
      <c r="C63" s="493">
        <v>130</v>
      </c>
      <c r="D63" s="842">
        <f t="shared" si="123"/>
        <v>1374.6135918811165</v>
      </c>
      <c r="E63" s="842">
        <f t="shared" si="129"/>
        <v>855.41959054117297</v>
      </c>
      <c r="F63" s="1120"/>
      <c r="G63" s="688">
        <f t="shared" ref="G63:BM63" si="139">$C63*G17</f>
        <v>74.229133961580288</v>
      </c>
      <c r="H63" s="572">
        <f t="shared" si="139"/>
        <v>148.45826792316058</v>
      </c>
      <c r="I63" s="572">
        <f t="shared" si="139"/>
        <v>222.68740188474084</v>
      </c>
      <c r="J63" s="572">
        <f t="shared" si="139"/>
        <v>296.17424450670535</v>
      </c>
      <c r="K63" s="572">
        <f t="shared" si="139"/>
        <v>370.21780563338166</v>
      </c>
      <c r="L63" s="572">
        <f t="shared" si="139"/>
        <v>444.26136676005797</v>
      </c>
      <c r="M63" s="572">
        <f t="shared" si="139"/>
        <v>515.34318544166729</v>
      </c>
      <c r="N63" s="572">
        <f t="shared" si="139"/>
        <v>587.49123140350071</v>
      </c>
      <c r="O63" s="572">
        <f t="shared" si="139"/>
        <v>663.86509148595576</v>
      </c>
      <c r="P63" s="572">
        <f t="shared" si="139"/>
        <v>736.89025154941089</v>
      </c>
      <c r="Q63" s="572">
        <f t="shared" si="139"/>
        <v>810.57927670435197</v>
      </c>
      <c r="R63" s="572">
        <f t="shared" si="139"/>
        <v>607.93445752826392</v>
      </c>
      <c r="S63" s="572">
        <f t="shared" si="139"/>
        <v>577.53773465185077</v>
      </c>
      <c r="T63" s="572">
        <f t="shared" si="139"/>
        <v>635.29150811703585</v>
      </c>
      <c r="U63" s="572">
        <f t="shared" si="139"/>
        <v>698.82065892873948</v>
      </c>
      <c r="V63" s="572">
        <f t="shared" si="139"/>
        <v>768.7027248216134</v>
      </c>
      <c r="W63" s="572">
        <f t="shared" si="139"/>
        <v>845.57299730377474</v>
      </c>
      <c r="X63" s="572">
        <f t="shared" si="139"/>
        <v>803.29434743858599</v>
      </c>
      <c r="Y63" s="572">
        <f t="shared" si="139"/>
        <v>763.12963006665666</v>
      </c>
      <c r="Z63" s="572">
        <f t="shared" si="139"/>
        <v>816.54870417132258</v>
      </c>
      <c r="AA63" s="572">
        <f t="shared" si="139"/>
        <v>873.70711346331518</v>
      </c>
      <c r="AB63" s="572">
        <f t="shared" si="139"/>
        <v>934.86661140574734</v>
      </c>
      <c r="AC63" s="572">
        <f t="shared" si="139"/>
        <v>1028.3532725463222</v>
      </c>
      <c r="AD63" s="572">
        <f t="shared" si="139"/>
        <v>874.10028166437371</v>
      </c>
      <c r="AE63" s="572">
        <f t="shared" si="139"/>
        <v>830.39526758115505</v>
      </c>
      <c r="AF63" s="572">
        <f t="shared" si="139"/>
        <v>871.91503096021279</v>
      </c>
      <c r="AG63" s="572">
        <f t="shared" si="139"/>
        <v>915.51078250822343</v>
      </c>
      <c r="AH63" s="572">
        <f t="shared" si="139"/>
        <v>961.28632163363454</v>
      </c>
      <c r="AI63" s="572">
        <f t="shared" si="139"/>
        <v>1028.5763641479889</v>
      </c>
      <c r="AJ63" s="572">
        <f t="shared" si="139"/>
        <v>925.71872773319001</v>
      </c>
      <c r="AK63" s="572">
        <f t="shared" si="139"/>
        <v>833.14685495987089</v>
      </c>
      <c r="AL63" s="572">
        <f t="shared" si="139"/>
        <v>891.46713480706194</v>
      </c>
      <c r="AM63" s="572">
        <f t="shared" si="139"/>
        <v>953.86983424355628</v>
      </c>
      <c r="AN63" s="572">
        <f t="shared" si="139"/>
        <v>1020.6407226406053</v>
      </c>
      <c r="AO63" s="572">
        <f t="shared" si="139"/>
        <v>1102.2919804518535</v>
      </c>
      <c r="AP63" s="572">
        <f t="shared" si="139"/>
        <v>947.97110318859416</v>
      </c>
      <c r="AQ63" s="572">
        <f t="shared" si="139"/>
        <v>900.57254802916441</v>
      </c>
      <c r="AR63" s="572">
        <f t="shared" si="139"/>
        <v>945.60117543062256</v>
      </c>
      <c r="AS63" s="572">
        <f t="shared" si="139"/>
        <v>992.88123420215368</v>
      </c>
      <c r="AT63" s="572">
        <f t="shared" si="139"/>
        <v>1042.5252959122613</v>
      </c>
      <c r="AU63" s="572">
        <f t="shared" si="139"/>
        <v>1115.5020666261198</v>
      </c>
      <c r="AV63" s="572">
        <f t="shared" si="139"/>
        <v>1003.9518599635078</v>
      </c>
      <c r="AW63" s="572">
        <f t="shared" si="139"/>
        <v>903.55667396715705</v>
      </c>
      <c r="AX63" s="572">
        <f t="shared" si="139"/>
        <v>966.8056411448581</v>
      </c>
      <c r="AY63" s="572">
        <f t="shared" si="139"/>
        <v>1034.4820360249983</v>
      </c>
      <c r="AZ63" s="572">
        <f t="shared" si="139"/>
        <v>1106.895778546748</v>
      </c>
      <c r="BA63" s="572">
        <f t="shared" si="139"/>
        <v>1195.4474408304879</v>
      </c>
      <c r="BB63" s="572">
        <f t="shared" si="139"/>
        <v>1040.0392735225244</v>
      </c>
      <c r="BC63" s="572">
        <f t="shared" si="139"/>
        <v>988.0373098463981</v>
      </c>
      <c r="BD63" s="572">
        <f t="shared" si="139"/>
        <v>1037.4391753387181</v>
      </c>
      <c r="BE63" s="572">
        <f t="shared" si="139"/>
        <v>1089.311134105654</v>
      </c>
      <c r="BF63" s="572">
        <f t="shared" si="139"/>
        <v>1143.7766908109368</v>
      </c>
      <c r="BG63" s="572">
        <f t="shared" si="139"/>
        <v>1223.8410591677023</v>
      </c>
      <c r="BH63" s="572">
        <f t="shared" si="139"/>
        <v>1101.4569532509317</v>
      </c>
      <c r="BI63" s="572">
        <f t="shared" si="139"/>
        <v>991.31125792583862</v>
      </c>
      <c r="BJ63" s="572">
        <f t="shared" si="139"/>
        <v>1060.7030459806474</v>
      </c>
      <c r="BK63" s="572">
        <f t="shared" si="139"/>
        <v>1134.9522591992927</v>
      </c>
      <c r="BL63" s="572">
        <f t="shared" si="139"/>
        <v>1214.3989173432433</v>
      </c>
      <c r="BM63" s="572">
        <f t="shared" si="139"/>
        <v>1311.5508307307027</v>
      </c>
      <c r="BN63" s="989"/>
      <c r="BO63" s="1121"/>
      <c r="BP63" s="1121"/>
      <c r="BQ63" s="1121"/>
      <c r="BR63" s="1121"/>
    </row>
    <row r="64" spans="1:80" s="494" customFormat="1" ht="12.75" x14ac:dyDescent="0.2">
      <c r="A64" s="491"/>
      <c r="B64" s="492" t="str">
        <f t="shared" si="122"/>
        <v>Limpeza Empresarial 2 horas</v>
      </c>
      <c r="C64" s="493">
        <v>130</v>
      </c>
      <c r="D64" s="842">
        <f t="shared" si="123"/>
        <v>1051.1750996737946</v>
      </c>
      <c r="E64" s="842">
        <f t="shared" si="129"/>
        <v>654.14439276677922</v>
      </c>
      <c r="F64" s="1120"/>
      <c r="G64" s="688">
        <f t="shared" ref="G64:BM64" si="140">$C64*G18</f>
        <v>56.763455382384912</v>
      </c>
      <c r="H64" s="572">
        <f t="shared" si="140"/>
        <v>113.52691076476982</v>
      </c>
      <c r="I64" s="572">
        <f t="shared" si="140"/>
        <v>170.29036614715474</v>
      </c>
      <c r="J64" s="572">
        <f t="shared" si="140"/>
        <v>226.48618697571581</v>
      </c>
      <c r="K64" s="572">
        <f t="shared" si="140"/>
        <v>283.10773371964478</v>
      </c>
      <c r="L64" s="572">
        <f t="shared" si="140"/>
        <v>339.72928046357373</v>
      </c>
      <c r="M64" s="572">
        <f t="shared" si="140"/>
        <v>394.08596533774556</v>
      </c>
      <c r="N64" s="572">
        <f t="shared" si="140"/>
        <v>449.25800048502992</v>
      </c>
      <c r="O64" s="572">
        <f t="shared" si="140"/>
        <v>507.66154054808379</v>
      </c>
      <c r="P64" s="572">
        <f t="shared" si="140"/>
        <v>563.50431000837295</v>
      </c>
      <c r="Q64" s="572">
        <f t="shared" si="140"/>
        <v>619.85474100921033</v>
      </c>
      <c r="R64" s="572">
        <f t="shared" si="140"/>
        <v>464.89105575690769</v>
      </c>
      <c r="S64" s="572">
        <f t="shared" si="140"/>
        <v>441.64650296906234</v>
      </c>
      <c r="T64" s="572">
        <f t="shared" si="140"/>
        <v>485.81115326596858</v>
      </c>
      <c r="U64" s="572">
        <f t="shared" si="140"/>
        <v>534.39226859256542</v>
      </c>
      <c r="V64" s="572">
        <f t="shared" si="140"/>
        <v>587.83149545182187</v>
      </c>
      <c r="W64" s="572">
        <f t="shared" si="140"/>
        <v>646.61464499700401</v>
      </c>
      <c r="X64" s="572">
        <f t="shared" si="140"/>
        <v>614.28391274715375</v>
      </c>
      <c r="Y64" s="572">
        <f t="shared" si="140"/>
        <v>583.5697171097961</v>
      </c>
      <c r="Z64" s="572">
        <f t="shared" si="140"/>
        <v>624.41959730748181</v>
      </c>
      <c r="AA64" s="572">
        <f t="shared" si="140"/>
        <v>668.12896911900555</v>
      </c>
      <c r="AB64" s="572">
        <f t="shared" si="140"/>
        <v>714.89799695733609</v>
      </c>
      <c r="AC64" s="572">
        <f t="shared" si="140"/>
        <v>786.3877966530697</v>
      </c>
      <c r="AD64" s="572">
        <f t="shared" si="140"/>
        <v>668.4296271551093</v>
      </c>
      <c r="AE64" s="572">
        <f t="shared" si="140"/>
        <v>635.00814579735379</v>
      </c>
      <c r="AF64" s="572">
        <f t="shared" si="140"/>
        <v>666.75855308722146</v>
      </c>
      <c r="AG64" s="572">
        <f t="shared" si="140"/>
        <v>700.09648074158258</v>
      </c>
      <c r="AH64" s="572">
        <f t="shared" si="140"/>
        <v>735.10130477866164</v>
      </c>
      <c r="AI64" s="572">
        <f t="shared" si="140"/>
        <v>786.55839611316799</v>
      </c>
      <c r="AJ64" s="572">
        <f t="shared" si="140"/>
        <v>707.90255650185122</v>
      </c>
      <c r="AK64" s="572">
        <f t="shared" si="140"/>
        <v>637.11230085166608</v>
      </c>
      <c r="AL64" s="572">
        <f t="shared" si="140"/>
        <v>681.71016191128274</v>
      </c>
      <c r="AM64" s="572">
        <f t="shared" si="140"/>
        <v>729.42987324507249</v>
      </c>
      <c r="AN64" s="572">
        <f t="shared" si="140"/>
        <v>780.48996437222763</v>
      </c>
      <c r="AO64" s="572">
        <f t="shared" si="140"/>
        <v>842.92916152200587</v>
      </c>
      <c r="AP64" s="572">
        <f t="shared" si="140"/>
        <v>724.91907890892492</v>
      </c>
      <c r="AQ64" s="572">
        <f t="shared" si="140"/>
        <v>688.6731249634787</v>
      </c>
      <c r="AR64" s="572">
        <f t="shared" si="140"/>
        <v>723.10678121165267</v>
      </c>
      <c r="AS64" s="572">
        <f t="shared" si="140"/>
        <v>759.26212027223539</v>
      </c>
      <c r="AT64" s="572">
        <f t="shared" si="140"/>
        <v>797.22522628584716</v>
      </c>
      <c r="AU64" s="572">
        <f t="shared" si="140"/>
        <v>853.03099212585641</v>
      </c>
      <c r="AV64" s="572">
        <f t="shared" si="140"/>
        <v>767.72789291327081</v>
      </c>
      <c r="AW64" s="572">
        <f t="shared" si="140"/>
        <v>690.95510362194375</v>
      </c>
      <c r="AX64" s="572">
        <f t="shared" si="140"/>
        <v>739.32196087547982</v>
      </c>
      <c r="AY64" s="572">
        <f t="shared" si="140"/>
        <v>791.0744981367634</v>
      </c>
      <c r="AZ64" s="572">
        <f t="shared" si="140"/>
        <v>846.44971300633676</v>
      </c>
      <c r="BA64" s="572">
        <f t="shared" si="140"/>
        <v>914.16569004684368</v>
      </c>
      <c r="BB64" s="572">
        <f t="shared" si="140"/>
        <v>795.32415034075404</v>
      </c>
      <c r="BC64" s="572">
        <f t="shared" si="140"/>
        <v>755.5579428237163</v>
      </c>
      <c r="BD64" s="572">
        <f t="shared" si="140"/>
        <v>793.33583996490211</v>
      </c>
      <c r="BE64" s="572">
        <f t="shared" si="140"/>
        <v>833.00263196314722</v>
      </c>
      <c r="BF64" s="572">
        <f t="shared" si="140"/>
        <v>874.6527635613046</v>
      </c>
      <c r="BG64" s="572">
        <f t="shared" si="140"/>
        <v>935.87845701059598</v>
      </c>
      <c r="BH64" s="572">
        <f t="shared" si="140"/>
        <v>842.29061130953642</v>
      </c>
      <c r="BI64" s="572">
        <f t="shared" si="140"/>
        <v>758.06155017858282</v>
      </c>
      <c r="BJ64" s="572">
        <f t="shared" si="140"/>
        <v>811.12585869108364</v>
      </c>
      <c r="BK64" s="572">
        <f t="shared" si="140"/>
        <v>867.9046687994595</v>
      </c>
      <c r="BL64" s="572">
        <f t="shared" si="140"/>
        <v>928.65799561542167</v>
      </c>
      <c r="BM64" s="572">
        <f t="shared" si="140"/>
        <v>1002.9506352646554</v>
      </c>
      <c r="BN64" s="989"/>
      <c r="BO64" s="1121"/>
      <c r="BP64" s="1121"/>
      <c r="BQ64" s="1121"/>
      <c r="BR64" s="1121"/>
    </row>
    <row r="65" spans="1:70" s="494" customFormat="1" ht="12.75" x14ac:dyDescent="0.2">
      <c r="A65" s="491"/>
      <c r="B65" s="492" t="str">
        <f t="shared" si="122"/>
        <v>Limpeza pré e pós eventos 4 horas</v>
      </c>
      <c r="C65" s="493">
        <v>160</v>
      </c>
      <c r="D65" s="842">
        <f t="shared" si="123"/>
        <v>1293.7539688292859</v>
      </c>
      <c r="E65" s="842">
        <f t="shared" si="129"/>
        <v>805.1007910975743</v>
      </c>
      <c r="F65" s="1120"/>
      <c r="G65" s="688">
        <f t="shared" ref="G65:BM65" si="141">$C65*G19</f>
        <v>69.862714316781435</v>
      </c>
      <c r="H65" s="572">
        <f t="shared" si="141"/>
        <v>139.72542863356287</v>
      </c>
      <c r="I65" s="572">
        <f t="shared" si="141"/>
        <v>209.58814295034429</v>
      </c>
      <c r="J65" s="572">
        <f t="shared" si="141"/>
        <v>278.75223012395793</v>
      </c>
      <c r="K65" s="572">
        <f t="shared" si="141"/>
        <v>348.44028765494738</v>
      </c>
      <c r="L65" s="572">
        <f t="shared" si="141"/>
        <v>418.12834518593689</v>
      </c>
      <c r="M65" s="572">
        <f t="shared" si="141"/>
        <v>485.02888041568679</v>
      </c>
      <c r="N65" s="572">
        <f t="shared" si="141"/>
        <v>552.93292367388301</v>
      </c>
      <c r="O65" s="572">
        <f t="shared" si="141"/>
        <v>624.81420375148775</v>
      </c>
      <c r="P65" s="572">
        <f t="shared" si="141"/>
        <v>693.54376616415141</v>
      </c>
      <c r="Q65" s="572">
        <f t="shared" si="141"/>
        <v>762.89814278056656</v>
      </c>
      <c r="R65" s="572">
        <f t="shared" si="141"/>
        <v>572.17360708542492</v>
      </c>
      <c r="S65" s="572">
        <f t="shared" si="141"/>
        <v>543.56492673115361</v>
      </c>
      <c r="T65" s="572">
        <f t="shared" si="141"/>
        <v>597.92141940426905</v>
      </c>
      <c r="U65" s="572">
        <f t="shared" si="141"/>
        <v>657.71356134469579</v>
      </c>
      <c r="V65" s="572">
        <f t="shared" si="141"/>
        <v>723.48491747916546</v>
      </c>
      <c r="W65" s="572">
        <f t="shared" si="141"/>
        <v>795.83340922708192</v>
      </c>
      <c r="X65" s="572">
        <f t="shared" si="141"/>
        <v>756.0417387657277</v>
      </c>
      <c r="Y65" s="572">
        <f t="shared" si="141"/>
        <v>718.23965182744132</v>
      </c>
      <c r="Z65" s="572">
        <f t="shared" si="141"/>
        <v>768.51642745536219</v>
      </c>
      <c r="AA65" s="572">
        <f t="shared" si="141"/>
        <v>822.31257737723763</v>
      </c>
      <c r="AB65" s="572">
        <f t="shared" si="141"/>
        <v>879.8744577936443</v>
      </c>
      <c r="AC65" s="572">
        <f t="shared" si="141"/>
        <v>967.86190357300882</v>
      </c>
      <c r="AD65" s="572">
        <f t="shared" si="141"/>
        <v>822.68261803705752</v>
      </c>
      <c r="AE65" s="572">
        <f t="shared" si="141"/>
        <v>781.5484871352046</v>
      </c>
      <c r="AF65" s="572">
        <f t="shared" si="141"/>
        <v>820.62591149196487</v>
      </c>
      <c r="AG65" s="572">
        <f t="shared" si="141"/>
        <v>861.65720706656316</v>
      </c>
      <c r="AH65" s="572">
        <f t="shared" si="141"/>
        <v>904.74006741989126</v>
      </c>
      <c r="AI65" s="572">
        <f t="shared" si="141"/>
        <v>968.07187213928376</v>
      </c>
      <c r="AJ65" s="572">
        <f t="shared" si="141"/>
        <v>871.26468492535537</v>
      </c>
      <c r="AK65" s="572">
        <f t="shared" si="141"/>
        <v>784.13821643281972</v>
      </c>
      <c r="AL65" s="572">
        <f t="shared" si="141"/>
        <v>839.02789158311725</v>
      </c>
      <c r="AM65" s="572">
        <f t="shared" si="141"/>
        <v>897.75984399393542</v>
      </c>
      <c r="AN65" s="572">
        <f t="shared" si="141"/>
        <v>960.60303307351091</v>
      </c>
      <c r="AO65" s="572">
        <f t="shared" si="141"/>
        <v>1037.4512757193918</v>
      </c>
      <c r="AP65" s="572">
        <f t="shared" si="141"/>
        <v>892.20809711867685</v>
      </c>
      <c r="AQ65" s="572">
        <f t="shared" si="141"/>
        <v>847.59769226274307</v>
      </c>
      <c r="AR65" s="572">
        <f t="shared" si="141"/>
        <v>889.97757687588023</v>
      </c>
      <c r="AS65" s="572">
        <f t="shared" si="141"/>
        <v>934.47645571967428</v>
      </c>
      <c r="AT65" s="572">
        <f t="shared" si="141"/>
        <v>981.20027850565805</v>
      </c>
      <c r="AU65" s="572">
        <f t="shared" si="141"/>
        <v>1049.884298001054</v>
      </c>
      <c r="AV65" s="572">
        <f t="shared" si="141"/>
        <v>944.89586820094871</v>
      </c>
      <c r="AW65" s="572">
        <f t="shared" si="141"/>
        <v>850.40628138085378</v>
      </c>
      <c r="AX65" s="572">
        <f t="shared" si="141"/>
        <v>909.93472107751359</v>
      </c>
      <c r="AY65" s="572">
        <f t="shared" si="141"/>
        <v>973.63015155293954</v>
      </c>
      <c r="AZ65" s="572">
        <f t="shared" si="141"/>
        <v>1041.7842621616453</v>
      </c>
      <c r="BA65" s="572">
        <f t="shared" si="141"/>
        <v>1125.1270031345769</v>
      </c>
      <c r="BB65" s="572">
        <f t="shared" si="141"/>
        <v>978.86049272708192</v>
      </c>
      <c r="BC65" s="572">
        <f t="shared" si="141"/>
        <v>929.91746809072777</v>
      </c>
      <c r="BD65" s="572">
        <f t="shared" si="141"/>
        <v>976.41334149526415</v>
      </c>
      <c r="BE65" s="572">
        <f t="shared" si="141"/>
        <v>1025.2340085700275</v>
      </c>
      <c r="BF65" s="572">
        <f t="shared" si="141"/>
        <v>1076.4957089985287</v>
      </c>
      <c r="BG65" s="572">
        <f t="shared" si="141"/>
        <v>1151.8504086284258</v>
      </c>
      <c r="BH65" s="572">
        <f t="shared" si="141"/>
        <v>1036.6653677655834</v>
      </c>
      <c r="BI65" s="572">
        <f t="shared" si="141"/>
        <v>932.99883098902501</v>
      </c>
      <c r="BJ65" s="572">
        <f t="shared" si="141"/>
        <v>998.30874915825677</v>
      </c>
      <c r="BK65" s="572">
        <f t="shared" si="141"/>
        <v>1068.1903615993347</v>
      </c>
      <c r="BL65" s="572">
        <f t="shared" si="141"/>
        <v>1142.9636869112883</v>
      </c>
      <c r="BM65" s="572">
        <f t="shared" si="141"/>
        <v>1234.4007818641912</v>
      </c>
      <c r="BN65" s="989"/>
      <c r="BO65" s="1121"/>
      <c r="BP65" s="1121"/>
      <c r="BQ65" s="1121"/>
      <c r="BR65" s="1121"/>
    </row>
    <row r="66" spans="1:70" s="494" customFormat="1" ht="12.75" x14ac:dyDescent="0.2">
      <c r="A66" s="491"/>
      <c r="B66" s="492" t="str">
        <f t="shared" si="122"/>
        <v>Limpeza Pré mudança 4 Horas</v>
      </c>
      <c r="C66" s="493">
        <v>160</v>
      </c>
      <c r="D66" s="842">
        <f t="shared" si="123"/>
        <v>1293.7539688292859</v>
      </c>
      <c r="E66" s="842">
        <f t="shared" si="129"/>
        <v>805.1007910975743</v>
      </c>
      <c r="F66" s="1120"/>
      <c r="G66" s="688">
        <f t="shared" ref="G66:BM66" si="142">$C66*G20</f>
        <v>69.862714316781435</v>
      </c>
      <c r="H66" s="572">
        <f t="shared" si="142"/>
        <v>139.72542863356287</v>
      </c>
      <c r="I66" s="572">
        <f t="shared" si="142"/>
        <v>209.58814295034429</v>
      </c>
      <c r="J66" s="572">
        <f t="shared" si="142"/>
        <v>278.75223012395793</v>
      </c>
      <c r="K66" s="572">
        <f t="shared" si="142"/>
        <v>348.44028765494738</v>
      </c>
      <c r="L66" s="572">
        <f t="shared" si="142"/>
        <v>418.12834518593689</v>
      </c>
      <c r="M66" s="572">
        <f t="shared" si="142"/>
        <v>485.02888041568679</v>
      </c>
      <c r="N66" s="572">
        <f t="shared" si="142"/>
        <v>552.93292367388301</v>
      </c>
      <c r="O66" s="572">
        <f t="shared" si="142"/>
        <v>624.81420375148775</v>
      </c>
      <c r="P66" s="572">
        <f t="shared" si="142"/>
        <v>693.54376616415141</v>
      </c>
      <c r="Q66" s="572">
        <f t="shared" si="142"/>
        <v>762.89814278056656</v>
      </c>
      <c r="R66" s="572">
        <f t="shared" si="142"/>
        <v>572.17360708542492</v>
      </c>
      <c r="S66" s="572">
        <f t="shared" si="142"/>
        <v>543.56492673115361</v>
      </c>
      <c r="T66" s="572">
        <f t="shared" si="142"/>
        <v>597.92141940426905</v>
      </c>
      <c r="U66" s="572">
        <f t="shared" si="142"/>
        <v>657.71356134469579</v>
      </c>
      <c r="V66" s="572">
        <f t="shared" si="142"/>
        <v>723.48491747916546</v>
      </c>
      <c r="W66" s="572">
        <f t="shared" si="142"/>
        <v>795.83340922708192</v>
      </c>
      <c r="X66" s="572">
        <f t="shared" si="142"/>
        <v>756.0417387657277</v>
      </c>
      <c r="Y66" s="572">
        <f t="shared" si="142"/>
        <v>718.23965182744132</v>
      </c>
      <c r="Z66" s="572">
        <f t="shared" si="142"/>
        <v>768.51642745536219</v>
      </c>
      <c r="AA66" s="572">
        <f t="shared" si="142"/>
        <v>822.31257737723763</v>
      </c>
      <c r="AB66" s="572">
        <f t="shared" si="142"/>
        <v>879.8744577936443</v>
      </c>
      <c r="AC66" s="572">
        <f t="shared" si="142"/>
        <v>967.86190357300882</v>
      </c>
      <c r="AD66" s="572">
        <f t="shared" si="142"/>
        <v>822.68261803705752</v>
      </c>
      <c r="AE66" s="572">
        <f t="shared" si="142"/>
        <v>781.5484871352046</v>
      </c>
      <c r="AF66" s="572">
        <f t="shared" si="142"/>
        <v>820.62591149196487</v>
      </c>
      <c r="AG66" s="572">
        <f t="shared" si="142"/>
        <v>861.65720706656316</v>
      </c>
      <c r="AH66" s="572">
        <f t="shared" si="142"/>
        <v>904.74006741989126</v>
      </c>
      <c r="AI66" s="572">
        <f t="shared" si="142"/>
        <v>968.07187213928376</v>
      </c>
      <c r="AJ66" s="572">
        <f t="shared" si="142"/>
        <v>871.26468492535537</v>
      </c>
      <c r="AK66" s="572">
        <f t="shared" si="142"/>
        <v>784.13821643281972</v>
      </c>
      <c r="AL66" s="572">
        <f t="shared" si="142"/>
        <v>839.02789158311725</v>
      </c>
      <c r="AM66" s="572">
        <f t="shared" si="142"/>
        <v>897.75984399393542</v>
      </c>
      <c r="AN66" s="572">
        <f t="shared" si="142"/>
        <v>960.60303307351091</v>
      </c>
      <c r="AO66" s="572">
        <f t="shared" si="142"/>
        <v>1037.4512757193918</v>
      </c>
      <c r="AP66" s="572">
        <f t="shared" si="142"/>
        <v>892.20809711867685</v>
      </c>
      <c r="AQ66" s="572">
        <f t="shared" si="142"/>
        <v>847.59769226274307</v>
      </c>
      <c r="AR66" s="572">
        <f t="shared" si="142"/>
        <v>889.97757687588023</v>
      </c>
      <c r="AS66" s="572">
        <f t="shared" si="142"/>
        <v>934.47645571967428</v>
      </c>
      <c r="AT66" s="572">
        <f t="shared" si="142"/>
        <v>981.20027850565805</v>
      </c>
      <c r="AU66" s="572">
        <f t="shared" si="142"/>
        <v>1049.884298001054</v>
      </c>
      <c r="AV66" s="572">
        <f t="shared" si="142"/>
        <v>944.89586820094871</v>
      </c>
      <c r="AW66" s="572">
        <f t="shared" si="142"/>
        <v>850.40628138085378</v>
      </c>
      <c r="AX66" s="572">
        <f t="shared" si="142"/>
        <v>909.93472107751359</v>
      </c>
      <c r="AY66" s="572">
        <f t="shared" si="142"/>
        <v>973.63015155293954</v>
      </c>
      <c r="AZ66" s="572">
        <f t="shared" si="142"/>
        <v>1041.7842621616453</v>
      </c>
      <c r="BA66" s="572">
        <f t="shared" si="142"/>
        <v>1125.1270031345769</v>
      </c>
      <c r="BB66" s="572">
        <f t="shared" si="142"/>
        <v>978.86049272708192</v>
      </c>
      <c r="BC66" s="572">
        <f t="shared" si="142"/>
        <v>929.91746809072777</v>
      </c>
      <c r="BD66" s="572">
        <f t="shared" si="142"/>
        <v>976.41334149526415</v>
      </c>
      <c r="BE66" s="572">
        <f t="shared" si="142"/>
        <v>1025.2340085700275</v>
      </c>
      <c r="BF66" s="572">
        <f t="shared" si="142"/>
        <v>1076.4957089985287</v>
      </c>
      <c r="BG66" s="572">
        <f t="shared" si="142"/>
        <v>1151.8504086284258</v>
      </c>
      <c r="BH66" s="572">
        <f t="shared" si="142"/>
        <v>1036.6653677655834</v>
      </c>
      <c r="BI66" s="572">
        <f t="shared" si="142"/>
        <v>932.99883098902501</v>
      </c>
      <c r="BJ66" s="572">
        <f t="shared" si="142"/>
        <v>998.30874915825677</v>
      </c>
      <c r="BK66" s="572">
        <f t="shared" si="142"/>
        <v>1068.1903615993347</v>
      </c>
      <c r="BL66" s="572">
        <f t="shared" si="142"/>
        <v>1142.9636869112883</v>
      </c>
      <c r="BM66" s="572">
        <f t="shared" si="142"/>
        <v>1234.4007818641912</v>
      </c>
      <c r="BN66" s="989"/>
      <c r="BO66" s="1121"/>
      <c r="BP66" s="1121"/>
      <c r="BQ66" s="1121"/>
      <c r="BR66" s="1121"/>
    </row>
    <row r="67" spans="1:70" s="494" customFormat="1" ht="12.75" x14ac:dyDescent="0.2">
      <c r="A67" s="491"/>
      <c r="B67" s="492" t="str">
        <f t="shared" si="122"/>
        <v>Limpeza residencial + Lavar roupa 4 horas</v>
      </c>
      <c r="C67" s="493">
        <v>190</v>
      </c>
      <c r="D67" s="842">
        <f t="shared" si="123"/>
        <v>1181.7944907575209</v>
      </c>
      <c r="E67" s="842">
        <f t="shared" si="129"/>
        <v>735.42860725259209</v>
      </c>
      <c r="F67" s="1120"/>
      <c r="G67" s="688">
        <f t="shared" ref="G67:BM67" si="143">$C67*G21</f>
        <v>63.816902500906124</v>
      </c>
      <c r="H67" s="572">
        <f t="shared" si="143"/>
        <v>127.63380500181225</v>
      </c>
      <c r="I67" s="572">
        <f t="shared" si="143"/>
        <v>191.45070750271839</v>
      </c>
      <c r="J67" s="572">
        <f t="shared" si="143"/>
        <v>254.62944097861543</v>
      </c>
      <c r="K67" s="572">
        <f t="shared" si="143"/>
        <v>318.28680122326932</v>
      </c>
      <c r="L67" s="572">
        <f t="shared" si="143"/>
        <v>381.94416146792321</v>
      </c>
      <c r="M67" s="572">
        <f t="shared" si="143"/>
        <v>443.05522730279091</v>
      </c>
      <c r="N67" s="572">
        <f t="shared" si="143"/>
        <v>505.08295912518167</v>
      </c>
      <c r="O67" s="572">
        <f t="shared" si="143"/>
        <v>570.74374381145526</v>
      </c>
      <c r="P67" s="572">
        <f t="shared" si="143"/>
        <v>633.5255556307153</v>
      </c>
      <c r="Q67" s="572">
        <f t="shared" si="143"/>
        <v>696.87811119378682</v>
      </c>
      <c r="R67" s="572">
        <f t="shared" si="143"/>
        <v>522.6585833953402</v>
      </c>
      <c r="S67" s="572">
        <f t="shared" si="143"/>
        <v>496.52565422557313</v>
      </c>
      <c r="T67" s="572">
        <f t="shared" si="143"/>
        <v>546.17821964813038</v>
      </c>
      <c r="U67" s="572">
        <f t="shared" si="143"/>
        <v>600.79604161294344</v>
      </c>
      <c r="V67" s="572">
        <f t="shared" si="143"/>
        <v>660.8756457742378</v>
      </c>
      <c r="W67" s="572">
        <f t="shared" si="143"/>
        <v>726.96321035166159</v>
      </c>
      <c r="X67" s="572">
        <f t="shared" si="143"/>
        <v>690.61504983407849</v>
      </c>
      <c r="Y67" s="572">
        <f t="shared" si="143"/>
        <v>656.08429734237461</v>
      </c>
      <c r="Z67" s="572">
        <f t="shared" si="143"/>
        <v>702.01019815634072</v>
      </c>
      <c r="AA67" s="572">
        <f t="shared" si="143"/>
        <v>751.15091202728468</v>
      </c>
      <c r="AB67" s="572">
        <f t="shared" si="143"/>
        <v>803.73147586919458</v>
      </c>
      <c r="AC67" s="572">
        <f t="shared" si="143"/>
        <v>884.10462345611393</v>
      </c>
      <c r="AD67" s="572">
        <f t="shared" si="143"/>
        <v>751.48892993769687</v>
      </c>
      <c r="AE67" s="572">
        <f t="shared" si="143"/>
        <v>713.91448344081198</v>
      </c>
      <c r="AF67" s="572">
        <f t="shared" si="143"/>
        <v>749.61020761285249</v>
      </c>
      <c r="AG67" s="572">
        <f t="shared" si="143"/>
        <v>787.0907179934951</v>
      </c>
      <c r="AH67" s="572">
        <f t="shared" si="143"/>
        <v>826.44525389316982</v>
      </c>
      <c r="AI67" s="572">
        <f t="shared" si="143"/>
        <v>884.29642166569158</v>
      </c>
      <c r="AJ67" s="572">
        <f t="shared" si="143"/>
        <v>795.86677949912257</v>
      </c>
      <c r="AK67" s="572">
        <f t="shared" si="143"/>
        <v>716.28010154921026</v>
      </c>
      <c r="AL67" s="572">
        <f t="shared" si="143"/>
        <v>766.41970865765506</v>
      </c>
      <c r="AM67" s="572">
        <f t="shared" si="143"/>
        <v>820.06908826369101</v>
      </c>
      <c r="AN67" s="572">
        <f t="shared" si="143"/>
        <v>877.47392444214927</v>
      </c>
      <c r="AO67" s="572">
        <f t="shared" si="143"/>
        <v>947.67183839752124</v>
      </c>
      <c r="AP67" s="572">
        <f t="shared" si="143"/>
        <v>814.99778102186826</v>
      </c>
      <c r="AQ67" s="572">
        <f t="shared" si="143"/>
        <v>774.24789197077473</v>
      </c>
      <c r="AR67" s="572">
        <f t="shared" si="143"/>
        <v>812.96028656931355</v>
      </c>
      <c r="AS67" s="572">
        <f t="shared" si="143"/>
        <v>853.60830089777915</v>
      </c>
      <c r="AT67" s="572">
        <f t="shared" si="143"/>
        <v>896.28871594266809</v>
      </c>
      <c r="AU67" s="572">
        <f t="shared" si="143"/>
        <v>959.02892605865486</v>
      </c>
      <c r="AV67" s="572">
        <f t="shared" si="143"/>
        <v>863.12603345278944</v>
      </c>
      <c r="AW67" s="572">
        <f t="shared" si="143"/>
        <v>776.8134301075105</v>
      </c>
      <c r="AX67" s="572">
        <f t="shared" si="143"/>
        <v>831.19037021503618</v>
      </c>
      <c r="AY67" s="572">
        <f t="shared" si="143"/>
        <v>889.37369613008866</v>
      </c>
      <c r="AZ67" s="572">
        <f t="shared" si="143"/>
        <v>951.62985485919489</v>
      </c>
      <c r="BA67" s="572">
        <f t="shared" si="143"/>
        <v>1027.7602432479305</v>
      </c>
      <c r="BB67" s="572">
        <f t="shared" si="143"/>
        <v>894.15141162569944</v>
      </c>
      <c r="BC67" s="572">
        <f t="shared" si="143"/>
        <v>849.44384104441451</v>
      </c>
      <c r="BD67" s="572">
        <f t="shared" si="143"/>
        <v>891.91603309663526</v>
      </c>
      <c r="BE67" s="572">
        <f t="shared" si="143"/>
        <v>936.51183475146695</v>
      </c>
      <c r="BF67" s="572">
        <f t="shared" si="143"/>
        <v>983.33742648904035</v>
      </c>
      <c r="BG67" s="572">
        <f t="shared" si="143"/>
        <v>1052.171046343273</v>
      </c>
      <c r="BH67" s="572">
        <f t="shared" si="143"/>
        <v>946.95394170894576</v>
      </c>
      <c r="BI67" s="572">
        <f t="shared" si="143"/>
        <v>852.25854753805129</v>
      </c>
      <c r="BJ67" s="572">
        <f t="shared" si="143"/>
        <v>911.91664586571483</v>
      </c>
      <c r="BK67" s="572">
        <f t="shared" si="143"/>
        <v>975.7508110763149</v>
      </c>
      <c r="BL67" s="572">
        <f t="shared" si="143"/>
        <v>1044.053367851657</v>
      </c>
      <c r="BM67" s="572">
        <f t="shared" si="143"/>
        <v>1127.5776372797893</v>
      </c>
      <c r="BN67" s="989"/>
      <c r="BO67" s="1121"/>
      <c r="BP67" s="1121"/>
      <c r="BQ67" s="1121"/>
      <c r="BR67" s="1121"/>
    </row>
    <row r="68" spans="1:70" s="494" customFormat="1" ht="12.75" x14ac:dyDescent="0.2">
      <c r="A68" s="491"/>
      <c r="B68" s="492" t="str">
        <f t="shared" si="122"/>
        <v>Limpeza vidros 4 horas</v>
      </c>
      <c r="C68" s="493">
        <v>190</v>
      </c>
      <c r="D68" s="842">
        <f t="shared" si="123"/>
        <v>1181.7944907575209</v>
      </c>
      <c r="E68" s="842">
        <f t="shared" si="129"/>
        <v>735.42860725259209</v>
      </c>
      <c r="F68" s="1120"/>
      <c r="G68" s="688">
        <f t="shared" ref="G68:BM68" si="144">$C68*G22</f>
        <v>63.816902500906124</v>
      </c>
      <c r="H68" s="572">
        <f t="shared" si="144"/>
        <v>127.63380500181225</v>
      </c>
      <c r="I68" s="572">
        <f t="shared" si="144"/>
        <v>191.45070750271839</v>
      </c>
      <c r="J68" s="572">
        <f t="shared" si="144"/>
        <v>254.62944097861543</v>
      </c>
      <c r="K68" s="572">
        <f t="shared" si="144"/>
        <v>318.28680122326932</v>
      </c>
      <c r="L68" s="572">
        <f t="shared" si="144"/>
        <v>381.94416146792321</v>
      </c>
      <c r="M68" s="572">
        <f t="shared" si="144"/>
        <v>443.05522730279091</v>
      </c>
      <c r="N68" s="572">
        <f t="shared" si="144"/>
        <v>505.08295912518167</v>
      </c>
      <c r="O68" s="572">
        <f t="shared" si="144"/>
        <v>570.74374381145526</v>
      </c>
      <c r="P68" s="572">
        <f t="shared" si="144"/>
        <v>633.5255556307153</v>
      </c>
      <c r="Q68" s="572">
        <f t="shared" si="144"/>
        <v>696.87811119378682</v>
      </c>
      <c r="R68" s="572">
        <f t="shared" si="144"/>
        <v>522.6585833953402</v>
      </c>
      <c r="S68" s="572">
        <f t="shared" si="144"/>
        <v>496.52565422557313</v>
      </c>
      <c r="T68" s="572">
        <f t="shared" si="144"/>
        <v>546.17821964813038</v>
      </c>
      <c r="U68" s="572">
        <f t="shared" si="144"/>
        <v>600.79604161294344</v>
      </c>
      <c r="V68" s="572">
        <f t="shared" si="144"/>
        <v>660.8756457742378</v>
      </c>
      <c r="W68" s="572">
        <f t="shared" si="144"/>
        <v>726.96321035166159</v>
      </c>
      <c r="X68" s="572">
        <f t="shared" si="144"/>
        <v>690.61504983407849</v>
      </c>
      <c r="Y68" s="572">
        <f t="shared" si="144"/>
        <v>656.08429734237461</v>
      </c>
      <c r="Z68" s="572">
        <f t="shared" si="144"/>
        <v>702.01019815634072</v>
      </c>
      <c r="AA68" s="572">
        <f t="shared" si="144"/>
        <v>751.15091202728468</v>
      </c>
      <c r="AB68" s="572">
        <f t="shared" si="144"/>
        <v>803.73147586919458</v>
      </c>
      <c r="AC68" s="572">
        <f t="shared" si="144"/>
        <v>884.10462345611393</v>
      </c>
      <c r="AD68" s="572">
        <f t="shared" si="144"/>
        <v>751.48892993769687</v>
      </c>
      <c r="AE68" s="572">
        <f t="shared" si="144"/>
        <v>713.91448344081198</v>
      </c>
      <c r="AF68" s="572">
        <f t="shared" si="144"/>
        <v>749.61020761285249</v>
      </c>
      <c r="AG68" s="572">
        <f t="shared" si="144"/>
        <v>787.0907179934951</v>
      </c>
      <c r="AH68" s="572">
        <f t="shared" si="144"/>
        <v>826.44525389316982</v>
      </c>
      <c r="AI68" s="572">
        <f t="shared" si="144"/>
        <v>884.29642166569158</v>
      </c>
      <c r="AJ68" s="572">
        <f t="shared" si="144"/>
        <v>795.86677949912257</v>
      </c>
      <c r="AK68" s="572">
        <f t="shared" si="144"/>
        <v>716.28010154921026</v>
      </c>
      <c r="AL68" s="572">
        <f t="shared" si="144"/>
        <v>766.41970865765506</v>
      </c>
      <c r="AM68" s="572">
        <f t="shared" si="144"/>
        <v>820.06908826369101</v>
      </c>
      <c r="AN68" s="572">
        <f t="shared" si="144"/>
        <v>877.47392444214927</v>
      </c>
      <c r="AO68" s="572">
        <f t="shared" si="144"/>
        <v>947.67183839752124</v>
      </c>
      <c r="AP68" s="572">
        <f t="shared" si="144"/>
        <v>814.99778102186826</v>
      </c>
      <c r="AQ68" s="572">
        <f t="shared" si="144"/>
        <v>774.24789197077473</v>
      </c>
      <c r="AR68" s="572">
        <f t="shared" si="144"/>
        <v>812.96028656931355</v>
      </c>
      <c r="AS68" s="572">
        <f t="shared" si="144"/>
        <v>853.60830089777915</v>
      </c>
      <c r="AT68" s="572">
        <f t="shared" si="144"/>
        <v>896.28871594266809</v>
      </c>
      <c r="AU68" s="572">
        <f t="shared" si="144"/>
        <v>959.02892605865486</v>
      </c>
      <c r="AV68" s="572">
        <f t="shared" si="144"/>
        <v>863.12603345278944</v>
      </c>
      <c r="AW68" s="572">
        <f t="shared" si="144"/>
        <v>776.8134301075105</v>
      </c>
      <c r="AX68" s="572">
        <f t="shared" si="144"/>
        <v>831.19037021503618</v>
      </c>
      <c r="AY68" s="572">
        <f t="shared" si="144"/>
        <v>889.37369613008866</v>
      </c>
      <c r="AZ68" s="572">
        <f t="shared" si="144"/>
        <v>951.62985485919489</v>
      </c>
      <c r="BA68" s="572">
        <f t="shared" si="144"/>
        <v>1027.7602432479305</v>
      </c>
      <c r="BB68" s="572">
        <f t="shared" si="144"/>
        <v>894.15141162569944</v>
      </c>
      <c r="BC68" s="572">
        <f t="shared" si="144"/>
        <v>849.44384104441451</v>
      </c>
      <c r="BD68" s="572">
        <f t="shared" si="144"/>
        <v>891.91603309663526</v>
      </c>
      <c r="BE68" s="572">
        <f t="shared" si="144"/>
        <v>936.51183475146695</v>
      </c>
      <c r="BF68" s="572">
        <f t="shared" si="144"/>
        <v>983.33742648904035</v>
      </c>
      <c r="BG68" s="572">
        <f t="shared" si="144"/>
        <v>1052.171046343273</v>
      </c>
      <c r="BH68" s="572">
        <f t="shared" si="144"/>
        <v>946.95394170894576</v>
      </c>
      <c r="BI68" s="572">
        <f t="shared" si="144"/>
        <v>852.25854753805129</v>
      </c>
      <c r="BJ68" s="572">
        <f t="shared" si="144"/>
        <v>911.91664586571483</v>
      </c>
      <c r="BK68" s="572">
        <f t="shared" si="144"/>
        <v>975.7508110763149</v>
      </c>
      <c r="BL68" s="572">
        <f t="shared" si="144"/>
        <v>1044.053367851657</v>
      </c>
      <c r="BM68" s="572">
        <f t="shared" si="144"/>
        <v>1127.5776372797893</v>
      </c>
      <c r="BN68" s="989"/>
      <c r="BO68" s="1121"/>
      <c r="BP68" s="1121"/>
      <c r="BQ68" s="1121"/>
      <c r="BR68" s="1121"/>
    </row>
    <row r="69" spans="1:70" s="494" customFormat="1" ht="12.75" x14ac:dyDescent="0.2">
      <c r="A69" s="491"/>
      <c r="B69" s="492" t="str">
        <f t="shared" si="122"/>
        <v>Limpeza residencial + Lavar roupa 6 horas</v>
      </c>
      <c r="C69" s="493">
        <v>240</v>
      </c>
      <c r="D69" s="842">
        <f t="shared" si="123"/>
        <v>1044.9551286698079</v>
      </c>
      <c r="E69" s="842">
        <f t="shared" si="129"/>
        <v>650.27371588650271</v>
      </c>
      <c r="F69" s="1120"/>
      <c r="G69" s="688">
        <f t="shared" ref="G69:BM69" si="145">$C69*G23</f>
        <v>56.42757694816963</v>
      </c>
      <c r="H69" s="572">
        <f t="shared" si="145"/>
        <v>112.85515389633926</v>
      </c>
      <c r="I69" s="572">
        <f t="shared" si="145"/>
        <v>169.28273084450888</v>
      </c>
      <c r="J69" s="572">
        <f t="shared" si="145"/>
        <v>225.14603202319682</v>
      </c>
      <c r="K69" s="572">
        <f t="shared" si="145"/>
        <v>281.43254002899602</v>
      </c>
      <c r="L69" s="572">
        <f t="shared" si="145"/>
        <v>337.71904803479521</v>
      </c>
      <c r="M69" s="572">
        <f t="shared" si="145"/>
        <v>391.75409572036244</v>
      </c>
      <c r="N69" s="572">
        <f t="shared" si="145"/>
        <v>446.5996691212132</v>
      </c>
      <c r="O69" s="572">
        <f t="shared" si="145"/>
        <v>504.65762610697084</v>
      </c>
      <c r="P69" s="572">
        <f t="shared" si="145"/>
        <v>560.16996497873765</v>
      </c>
      <c r="Q69" s="572">
        <f t="shared" si="145"/>
        <v>616.18696147661149</v>
      </c>
      <c r="R69" s="572">
        <f t="shared" si="145"/>
        <v>462.14022110745856</v>
      </c>
      <c r="S69" s="572">
        <f t="shared" si="145"/>
        <v>439.03321005208562</v>
      </c>
      <c r="T69" s="572">
        <f t="shared" si="145"/>
        <v>482.93653105729419</v>
      </c>
      <c r="U69" s="572">
        <f t="shared" si="145"/>
        <v>531.23018416302364</v>
      </c>
      <c r="V69" s="572">
        <f t="shared" si="145"/>
        <v>584.35320257932608</v>
      </c>
      <c r="W69" s="572">
        <f t="shared" si="145"/>
        <v>642.7885228372586</v>
      </c>
      <c r="X69" s="572">
        <f t="shared" si="145"/>
        <v>610.64909669539566</v>
      </c>
      <c r="Y69" s="572">
        <f t="shared" si="145"/>
        <v>580.1166418606258</v>
      </c>
      <c r="Z69" s="572">
        <f t="shared" si="145"/>
        <v>620.72480679086971</v>
      </c>
      <c r="AA69" s="572">
        <f t="shared" si="145"/>
        <v>664.17554326623065</v>
      </c>
      <c r="AB69" s="572">
        <f t="shared" si="145"/>
        <v>710.6678312948668</v>
      </c>
      <c r="AC69" s="572">
        <f t="shared" si="145"/>
        <v>781.73461442435348</v>
      </c>
      <c r="AD69" s="572">
        <f t="shared" si="145"/>
        <v>664.47442226070041</v>
      </c>
      <c r="AE69" s="572">
        <f t="shared" si="145"/>
        <v>631.25070114766538</v>
      </c>
      <c r="AF69" s="572">
        <f t="shared" si="145"/>
        <v>662.81323620504872</v>
      </c>
      <c r="AG69" s="572">
        <f t="shared" si="145"/>
        <v>695.95389801530121</v>
      </c>
      <c r="AH69" s="572">
        <f t="shared" si="145"/>
        <v>730.75159291606633</v>
      </c>
      <c r="AI69" s="572">
        <f t="shared" si="145"/>
        <v>781.90420442019092</v>
      </c>
      <c r="AJ69" s="572">
        <f t="shared" si="145"/>
        <v>703.71378397817193</v>
      </c>
      <c r="AK69" s="572">
        <f t="shared" si="145"/>
        <v>633.34240558035469</v>
      </c>
      <c r="AL69" s="572">
        <f t="shared" si="145"/>
        <v>677.67637397097951</v>
      </c>
      <c r="AM69" s="572">
        <f t="shared" si="145"/>
        <v>725.113720148948</v>
      </c>
      <c r="AN69" s="572">
        <f t="shared" si="145"/>
        <v>775.87168055937445</v>
      </c>
      <c r="AO69" s="572">
        <f t="shared" si="145"/>
        <v>837.94141500412434</v>
      </c>
      <c r="AP69" s="572">
        <f t="shared" si="145"/>
        <v>720.62961690354689</v>
      </c>
      <c r="AQ69" s="572">
        <f t="shared" si="145"/>
        <v>684.59813605836951</v>
      </c>
      <c r="AR69" s="572">
        <f t="shared" si="145"/>
        <v>718.82804286128794</v>
      </c>
      <c r="AS69" s="572">
        <f t="shared" si="145"/>
        <v>754.76944500435229</v>
      </c>
      <c r="AT69" s="572">
        <f t="shared" si="145"/>
        <v>792.50791725456997</v>
      </c>
      <c r="AU69" s="572">
        <f t="shared" si="145"/>
        <v>847.98347146238984</v>
      </c>
      <c r="AV69" s="572">
        <f t="shared" si="145"/>
        <v>763.18512431615079</v>
      </c>
      <c r="AW69" s="572">
        <f t="shared" si="145"/>
        <v>686.86661188453581</v>
      </c>
      <c r="AX69" s="572">
        <f t="shared" si="145"/>
        <v>734.94727471645331</v>
      </c>
      <c r="AY69" s="572">
        <f t="shared" si="145"/>
        <v>786.39358394660496</v>
      </c>
      <c r="AZ69" s="572">
        <f t="shared" si="145"/>
        <v>841.44113482286741</v>
      </c>
      <c r="BA69" s="572">
        <f t="shared" si="145"/>
        <v>908.75642560869676</v>
      </c>
      <c r="BB69" s="572">
        <f t="shared" si="145"/>
        <v>790.61809027956622</v>
      </c>
      <c r="BC69" s="572">
        <f t="shared" si="145"/>
        <v>751.08718576558795</v>
      </c>
      <c r="BD69" s="572">
        <f t="shared" si="145"/>
        <v>788.64154505386739</v>
      </c>
      <c r="BE69" s="572">
        <f t="shared" si="145"/>
        <v>828.07362230656076</v>
      </c>
      <c r="BF69" s="572">
        <f t="shared" si="145"/>
        <v>869.47730342188879</v>
      </c>
      <c r="BG69" s="572">
        <f t="shared" si="145"/>
        <v>930.34071466142098</v>
      </c>
      <c r="BH69" s="572">
        <f t="shared" si="145"/>
        <v>837.30664319527887</v>
      </c>
      <c r="BI69" s="572">
        <f t="shared" si="145"/>
        <v>753.57597887575093</v>
      </c>
      <c r="BJ69" s="572">
        <f t="shared" si="145"/>
        <v>806.32629739705351</v>
      </c>
      <c r="BK69" s="572">
        <f t="shared" si="145"/>
        <v>862.7691382148472</v>
      </c>
      <c r="BL69" s="572">
        <f t="shared" si="145"/>
        <v>923.16297788988652</v>
      </c>
      <c r="BM69" s="572">
        <f t="shared" si="145"/>
        <v>997.01601612107754</v>
      </c>
      <c r="BN69" s="989"/>
      <c r="BO69" s="1121"/>
      <c r="BP69" s="1121"/>
      <c r="BQ69" s="1121"/>
      <c r="BR69" s="1121"/>
    </row>
    <row r="70" spans="1:70" s="494" customFormat="1" ht="12.75" x14ac:dyDescent="0.2">
      <c r="A70" s="491"/>
      <c r="B70" s="492" t="str">
        <f t="shared" si="122"/>
        <v>Limpeza vidros 2 horas</v>
      </c>
      <c r="C70" s="493">
        <v>160</v>
      </c>
      <c r="D70" s="842">
        <f t="shared" si="123"/>
        <v>696.63675244653859</v>
      </c>
      <c r="E70" s="842">
        <f t="shared" si="129"/>
        <v>433.51581059100187</v>
      </c>
      <c r="F70" s="1120"/>
      <c r="G70" s="688">
        <f t="shared" ref="G70:BM70" si="146">$C70*G24</f>
        <v>37.618384632113084</v>
      </c>
      <c r="H70" s="572">
        <f t="shared" si="146"/>
        <v>75.236769264226169</v>
      </c>
      <c r="I70" s="572">
        <f t="shared" si="146"/>
        <v>112.85515389633926</v>
      </c>
      <c r="J70" s="572">
        <f t="shared" si="146"/>
        <v>150.0973546821312</v>
      </c>
      <c r="K70" s="572">
        <f t="shared" si="146"/>
        <v>187.62169335266401</v>
      </c>
      <c r="L70" s="572">
        <f t="shared" si="146"/>
        <v>225.1460320231968</v>
      </c>
      <c r="M70" s="572">
        <f t="shared" si="146"/>
        <v>261.1693971469083</v>
      </c>
      <c r="N70" s="572">
        <f t="shared" si="146"/>
        <v>297.73311274747545</v>
      </c>
      <c r="O70" s="572">
        <f t="shared" si="146"/>
        <v>336.43841740464723</v>
      </c>
      <c r="P70" s="572">
        <f t="shared" si="146"/>
        <v>373.44664331915845</v>
      </c>
      <c r="Q70" s="572">
        <f t="shared" si="146"/>
        <v>410.79130765107431</v>
      </c>
      <c r="R70" s="572">
        <f t="shared" si="146"/>
        <v>308.09348073830569</v>
      </c>
      <c r="S70" s="572">
        <f t="shared" si="146"/>
        <v>292.68880670139038</v>
      </c>
      <c r="T70" s="572">
        <f t="shared" si="146"/>
        <v>321.95768737152946</v>
      </c>
      <c r="U70" s="572">
        <f t="shared" si="146"/>
        <v>354.15345610868246</v>
      </c>
      <c r="V70" s="572">
        <f t="shared" si="146"/>
        <v>389.56880171955072</v>
      </c>
      <c r="W70" s="572">
        <f t="shared" si="146"/>
        <v>428.52568189150577</v>
      </c>
      <c r="X70" s="572">
        <f t="shared" si="146"/>
        <v>407.09939779693048</v>
      </c>
      <c r="Y70" s="572">
        <f t="shared" si="146"/>
        <v>386.74442790708389</v>
      </c>
      <c r="Z70" s="572">
        <f t="shared" si="146"/>
        <v>413.81653786057984</v>
      </c>
      <c r="AA70" s="572">
        <f t="shared" si="146"/>
        <v>442.78369551082045</v>
      </c>
      <c r="AB70" s="572">
        <f t="shared" si="146"/>
        <v>473.77855419657783</v>
      </c>
      <c r="AC70" s="572">
        <f t="shared" si="146"/>
        <v>521.15640961623558</v>
      </c>
      <c r="AD70" s="572">
        <f t="shared" si="146"/>
        <v>442.98294817380025</v>
      </c>
      <c r="AE70" s="572">
        <f t="shared" si="146"/>
        <v>420.83380076511025</v>
      </c>
      <c r="AF70" s="572">
        <f t="shared" si="146"/>
        <v>441.87549080336578</v>
      </c>
      <c r="AG70" s="572">
        <f t="shared" si="146"/>
        <v>463.96926534353412</v>
      </c>
      <c r="AH70" s="572">
        <f t="shared" si="146"/>
        <v>487.16772861071087</v>
      </c>
      <c r="AI70" s="572">
        <f t="shared" si="146"/>
        <v>521.26946961346061</v>
      </c>
      <c r="AJ70" s="572">
        <f t="shared" si="146"/>
        <v>469.14252265211462</v>
      </c>
      <c r="AK70" s="572">
        <f t="shared" si="146"/>
        <v>422.22827038690309</v>
      </c>
      <c r="AL70" s="572">
        <f t="shared" si="146"/>
        <v>451.78424931398632</v>
      </c>
      <c r="AM70" s="572">
        <f t="shared" si="146"/>
        <v>483.40914676596532</v>
      </c>
      <c r="AN70" s="572">
        <f t="shared" si="146"/>
        <v>517.24778703958293</v>
      </c>
      <c r="AO70" s="572">
        <f t="shared" si="146"/>
        <v>558.62761000274963</v>
      </c>
      <c r="AP70" s="572">
        <f t="shared" si="146"/>
        <v>480.41974460236463</v>
      </c>
      <c r="AQ70" s="572">
        <f t="shared" si="146"/>
        <v>456.39875737224634</v>
      </c>
      <c r="AR70" s="572">
        <f t="shared" si="146"/>
        <v>479.21869524085866</v>
      </c>
      <c r="AS70" s="572">
        <f t="shared" si="146"/>
        <v>503.17963000290155</v>
      </c>
      <c r="AT70" s="572">
        <f t="shared" si="146"/>
        <v>528.33861150304665</v>
      </c>
      <c r="AU70" s="572">
        <f t="shared" si="146"/>
        <v>565.32231430825982</v>
      </c>
      <c r="AV70" s="572">
        <f t="shared" si="146"/>
        <v>508.79008287743386</v>
      </c>
      <c r="AW70" s="572">
        <f t="shared" si="146"/>
        <v>457.91107458969054</v>
      </c>
      <c r="AX70" s="572">
        <f t="shared" si="146"/>
        <v>489.96484981096887</v>
      </c>
      <c r="AY70" s="572">
        <f t="shared" si="146"/>
        <v>524.26238929773672</v>
      </c>
      <c r="AZ70" s="572">
        <f t="shared" si="146"/>
        <v>560.96075654857827</v>
      </c>
      <c r="BA70" s="572">
        <f t="shared" si="146"/>
        <v>605.83761707246458</v>
      </c>
      <c r="BB70" s="572">
        <f t="shared" si="146"/>
        <v>527.07872685304415</v>
      </c>
      <c r="BC70" s="572">
        <f t="shared" si="146"/>
        <v>500.72479051039193</v>
      </c>
      <c r="BD70" s="572">
        <f t="shared" si="146"/>
        <v>525.76103003591152</v>
      </c>
      <c r="BE70" s="572">
        <f t="shared" si="146"/>
        <v>552.04908153770714</v>
      </c>
      <c r="BF70" s="572">
        <f t="shared" si="146"/>
        <v>579.65153561459249</v>
      </c>
      <c r="BG70" s="572">
        <f t="shared" si="146"/>
        <v>620.22714310761398</v>
      </c>
      <c r="BH70" s="572">
        <f t="shared" si="146"/>
        <v>558.20442879685265</v>
      </c>
      <c r="BI70" s="572">
        <f t="shared" si="146"/>
        <v>502.38398591716731</v>
      </c>
      <c r="BJ70" s="572">
        <f t="shared" si="146"/>
        <v>537.55086493136901</v>
      </c>
      <c r="BK70" s="572">
        <f t="shared" si="146"/>
        <v>575.1794254765648</v>
      </c>
      <c r="BL70" s="572">
        <f t="shared" si="146"/>
        <v>615.44198525992431</v>
      </c>
      <c r="BM70" s="572">
        <f t="shared" si="146"/>
        <v>664.67734408071829</v>
      </c>
      <c r="BN70" s="989"/>
      <c r="BO70" s="1121"/>
      <c r="BP70" s="1121"/>
      <c r="BQ70" s="1121"/>
      <c r="BR70" s="1121"/>
    </row>
    <row r="71" spans="1:70" s="494" customFormat="1" ht="12.75" x14ac:dyDescent="0.2">
      <c r="A71" s="491"/>
      <c r="B71" s="492" t="str">
        <f t="shared" si="122"/>
        <v>Limpeza condominial 8 horas</v>
      </c>
      <c r="C71" s="493">
        <v>280</v>
      </c>
      <c r="D71" s="842">
        <f t="shared" si="123"/>
        <v>1219.1143167814425</v>
      </c>
      <c r="E71" s="842">
        <f t="shared" si="129"/>
        <v>758.65266853425305</v>
      </c>
      <c r="F71" s="1120"/>
      <c r="G71" s="688">
        <f t="shared" ref="G71:BM71" si="147">$C71*G25</f>
        <v>65.832173106197899</v>
      </c>
      <c r="H71" s="572">
        <f t="shared" si="147"/>
        <v>131.6643462123958</v>
      </c>
      <c r="I71" s="572">
        <f t="shared" si="147"/>
        <v>197.4965193185937</v>
      </c>
      <c r="J71" s="572">
        <f t="shared" si="147"/>
        <v>262.67037069372964</v>
      </c>
      <c r="K71" s="572">
        <f t="shared" si="147"/>
        <v>328.33796336716199</v>
      </c>
      <c r="L71" s="572">
        <f t="shared" si="147"/>
        <v>394.0055560405944</v>
      </c>
      <c r="M71" s="572">
        <f t="shared" si="147"/>
        <v>457.04644500708952</v>
      </c>
      <c r="N71" s="572">
        <f t="shared" si="147"/>
        <v>521.03294730808204</v>
      </c>
      <c r="O71" s="572">
        <f t="shared" si="147"/>
        <v>588.76723045813264</v>
      </c>
      <c r="P71" s="572">
        <f t="shared" si="147"/>
        <v>653.53162580852722</v>
      </c>
      <c r="Q71" s="572">
        <f t="shared" si="147"/>
        <v>718.88478838937999</v>
      </c>
      <c r="R71" s="572">
        <f t="shared" si="147"/>
        <v>539.16359129203499</v>
      </c>
      <c r="S71" s="572">
        <f t="shared" si="147"/>
        <v>512.20541172743322</v>
      </c>
      <c r="T71" s="572">
        <f t="shared" si="147"/>
        <v>563.42595290017653</v>
      </c>
      <c r="U71" s="572">
        <f t="shared" si="147"/>
        <v>619.76854819019422</v>
      </c>
      <c r="V71" s="572">
        <f t="shared" si="147"/>
        <v>681.74540300921376</v>
      </c>
      <c r="W71" s="572">
        <f t="shared" si="147"/>
        <v>749.91994331013507</v>
      </c>
      <c r="X71" s="572">
        <f t="shared" si="147"/>
        <v>712.4239461446283</v>
      </c>
      <c r="Y71" s="572">
        <f t="shared" si="147"/>
        <v>676.80274883739685</v>
      </c>
      <c r="Z71" s="572">
        <f t="shared" si="147"/>
        <v>724.1789412560147</v>
      </c>
      <c r="AA71" s="572">
        <f t="shared" si="147"/>
        <v>774.87146714393577</v>
      </c>
      <c r="AB71" s="572">
        <f t="shared" si="147"/>
        <v>829.11246984401123</v>
      </c>
      <c r="AC71" s="572">
        <f t="shared" si="147"/>
        <v>912.02371682841238</v>
      </c>
      <c r="AD71" s="572">
        <f t="shared" si="147"/>
        <v>775.22015930415046</v>
      </c>
      <c r="AE71" s="572">
        <f t="shared" si="147"/>
        <v>736.459151338943</v>
      </c>
      <c r="AF71" s="572">
        <f t="shared" si="147"/>
        <v>773.28210890589014</v>
      </c>
      <c r="AG71" s="572">
        <f t="shared" si="147"/>
        <v>811.94621435118472</v>
      </c>
      <c r="AH71" s="572">
        <f t="shared" si="147"/>
        <v>852.54352506874397</v>
      </c>
      <c r="AI71" s="572">
        <f t="shared" si="147"/>
        <v>912.22157182355613</v>
      </c>
      <c r="AJ71" s="572">
        <f t="shared" si="147"/>
        <v>820.99941464120059</v>
      </c>
      <c r="AK71" s="572">
        <f t="shared" si="147"/>
        <v>738.89947317708049</v>
      </c>
      <c r="AL71" s="572">
        <f t="shared" si="147"/>
        <v>790.62243629947602</v>
      </c>
      <c r="AM71" s="572">
        <f t="shared" si="147"/>
        <v>845.96600684043938</v>
      </c>
      <c r="AN71" s="572">
        <f t="shared" si="147"/>
        <v>905.18362731927016</v>
      </c>
      <c r="AO71" s="572">
        <f t="shared" si="147"/>
        <v>977.5983175048118</v>
      </c>
      <c r="AP71" s="572">
        <f t="shared" si="147"/>
        <v>840.73455305413802</v>
      </c>
      <c r="AQ71" s="572">
        <f t="shared" si="147"/>
        <v>798.69782540143115</v>
      </c>
      <c r="AR71" s="572">
        <f t="shared" si="147"/>
        <v>838.63271667150264</v>
      </c>
      <c r="AS71" s="572">
        <f t="shared" si="147"/>
        <v>880.56435250507775</v>
      </c>
      <c r="AT71" s="572">
        <f t="shared" si="147"/>
        <v>924.59257013033164</v>
      </c>
      <c r="AU71" s="572">
        <f t="shared" si="147"/>
        <v>989.31405003945474</v>
      </c>
      <c r="AV71" s="572">
        <f t="shared" si="147"/>
        <v>890.38264503550931</v>
      </c>
      <c r="AW71" s="572">
        <f t="shared" si="147"/>
        <v>801.34438053195845</v>
      </c>
      <c r="AX71" s="572">
        <f t="shared" si="147"/>
        <v>857.43848716919547</v>
      </c>
      <c r="AY71" s="572">
        <f t="shared" si="147"/>
        <v>917.45918127103914</v>
      </c>
      <c r="AZ71" s="572">
        <f t="shared" si="147"/>
        <v>981.68132396001192</v>
      </c>
      <c r="BA71" s="572">
        <f t="shared" si="147"/>
        <v>1060.2158298768129</v>
      </c>
      <c r="BB71" s="572">
        <f t="shared" si="147"/>
        <v>922.38777199282731</v>
      </c>
      <c r="BC71" s="572">
        <f t="shared" si="147"/>
        <v>876.2683833931859</v>
      </c>
      <c r="BD71" s="572">
        <f t="shared" si="147"/>
        <v>920.08180256284527</v>
      </c>
      <c r="BE71" s="572">
        <f t="shared" si="147"/>
        <v>966.08589269098752</v>
      </c>
      <c r="BF71" s="572">
        <f t="shared" si="147"/>
        <v>1014.3901873255369</v>
      </c>
      <c r="BG71" s="572">
        <f t="shared" si="147"/>
        <v>1085.3975004383244</v>
      </c>
      <c r="BH71" s="572">
        <f t="shared" si="147"/>
        <v>976.85775039449209</v>
      </c>
      <c r="BI71" s="572">
        <f t="shared" si="147"/>
        <v>879.17197535504283</v>
      </c>
      <c r="BJ71" s="572">
        <f t="shared" si="147"/>
        <v>940.71401362989582</v>
      </c>
      <c r="BK71" s="572">
        <f t="shared" si="147"/>
        <v>1006.5639945839885</v>
      </c>
      <c r="BL71" s="572">
        <f t="shared" si="147"/>
        <v>1077.0234742048676</v>
      </c>
      <c r="BM71" s="572">
        <f t="shared" si="147"/>
        <v>1163.185352141257</v>
      </c>
      <c r="BN71" s="989"/>
      <c r="BO71" s="1121"/>
      <c r="BP71" s="1121"/>
      <c r="BQ71" s="1121"/>
      <c r="BR71" s="1121"/>
    </row>
    <row r="72" spans="1:70" s="494" customFormat="1" ht="12.75" x14ac:dyDescent="0.2">
      <c r="A72" s="491"/>
      <c r="B72" s="492" t="str">
        <f t="shared" si="122"/>
        <v>Limpeza Pré mudança 8 Horas</v>
      </c>
      <c r="C72" s="493">
        <v>280</v>
      </c>
      <c r="D72" s="842">
        <f t="shared" si="123"/>
        <v>1219.1143167814425</v>
      </c>
      <c r="E72" s="842">
        <f t="shared" si="129"/>
        <v>758.65266853425305</v>
      </c>
      <c r="F72" s="1120"/>
      <c r="G72" s="688">
        <f t="shared" ref="G72:BM72" si="148">$C72*G26</f>
        <v>65.832173106197899</v>
      </c>
      <c r="H72" s="572">
        <f t="shared" si="148"/>
        <v>131.6643462123958</v>
      </c>
      <c r="I72" s="572">
        <f t="shared" si="148"/>
        <v>197.4965193185937</v>
      </c>
      <c r="J72" s="572">
        <f t="shared" si="148"/>
        <v>262.67037069372964</v>
      </c>
      <c r="K72" s="572">
        <f t="shared" si="148"/>
        <v>328.33796336716199</v>
      </c>
      <c r="L72" s="572">
        <f t="shared" si="148"/>
        <v>394.0055560405944</v>
      </c>
      <c r="M72" s="572">
        <f t="shared" si="148"/>
        <v>457.04644500708952</v>
      </c>
      <c r="N72" s="572">
        <f t="shared" si="148"/>
        <v>521.03294730808204</v>
      </c>
      <c r="O72" s="572">
        <f t="shared" si="148"/>
        <v>588.76723045813264</v>
      </c>
      <c r="P72" s="572">
        <f t="shared" si="148"/>
        <v>653.53162580852722</v>
      </c>
      <c r="Q72" s="572">
        <f t="shared" si="148"/>
        <v>718.88478838937999</v>
      </c>
      <c r="R72" s="572">
        <f t="shared" si="148"/>
        <v>539.16359129203499</v>
      </c>
      <c r="S72" s="572">
        <f t="shared" si="148"/>
        <v>512.20541172743322</v>
      </c>
      <c r="T72" s="572">
        <f t="shared" si="148"/>
        <v>563.42595290017653</v>
      </c>
      <c r="U72" s="572">
        <f t="shared" si="148"/>
        <v>619.76854819019422</v>
      </c>
      <c r="V72" s="572">
        <f t="shared" si="148"/>
        <v>681.74540300921376</v>
      </c>
      <c r="W72" s="572">
        <f t="shared" si="148"/>
        <v>749.91994331013507</v>
      </c>
      <c r="X72" s="572">
        <f t="shared" si="148"/>
        <v>712.4239461446283</v>
      </c>
      <c r="Y72" s="572">
        <f t="shared" si="148"/>
        <v>676.80274883739685</v>
      </c>
      <c r="Z72" s="572">
        <f t="shared" si="148"/>
        <v>724.1789412560147</v>
      </c>
      <c r="AA72" s="572">
        <f t="shared" si="148"/>
        <v>774.87146714393577</v>
      </c>
      <c r="AB72" s="572">
        <f t="shared" si="148"/>
        <v>829.11246984401123</v>
      </c>
      <c r="AC72" s="572">
        <f t="shared" si="148"/>
        <v>912.02371682841238</v>
      </c>
      <c r="AD72" s="572">
        <f t="shared" si="148"/>
        <v>775.22015930415046</v>
      </c>
      <c r="AE72" s="572">
        <f t="shared" si="148"/>
        <v>736.459151338943</v>
      </c>
      <c r="AF72" s="572">
        <f t="shared" si="148"/>
        <v>773.28210890589014</v>
      </c>
      <c r="AG72" s="572">
        <f t="shared" si="148"/>
        <v>811.94621435118472</v>
      </c>
      <c r="AH72" s="572">
        <f t="shared" si="148"/>
        <v>852.54352506874397</v>
      </c>
      <c r="AI72" s="572">
        <f t="shared" si="148"/>
        <v>912.22157182355613</v>
      </c>
      <c r="AJ72" s="572">
        <f t="shared" si="148"/>
        <v>820.99941464120059</v>
      </c>
      <c r="AK72" s="572">
        <f t="shared" si="148"/>
        <v>738.89947317708049</v>
      </c>
      <c r="AL72" s="572">
        <f t="shared" si="148"/>
        <v>790.62243629947602</v>
      </c>
      <c r="AM72" s="572">
        <f t="shared" si="148"/>
        <v>845.96600684043938</v>
      </c>
      <c r="AN72" s="572">
        <f t="shared" si="148"/>
        <v>905.18362731927016</v>
      </c>
      <c r="AO72" s="572">
        <f t="shared" si="148"/>
        <v>977.5983175048118</v>
      </c>
      <c r="AP72" s="572">
        <f t="shared" si="148"/>
        <v>840.73455305413802</v>
      </c>
      <c r="AQ72" s="572">
        <f t="shared" si="148"/>
        <v>798.69782540143115</v>
      </c>
      <c r="AR72" s="572">
        <f t="shared" si="148"/>
        <v>838.63271667150264</v>
      </c>
      <c r="AS72" s="572">
        <f t="shared" si="148"/>
        <v>880.56435250507775</v>
      </c>
      <c r="AT72" s="572">
        <f t="shared" si="148"/>
        <v>924.59257013033164</v>
      </c>
      <c r="AU72" s="572">
        <f t="shared" si="148"/>
        <v>989.31405003945474</v>
      </c>
      <c r="AV72" s="572">
        <f t="shared" si="148"/>
        <v>890.38264503550931</v>
      </c>
      <c r="AW72" s="572">
        <f t="shared" si="148"/>
        <v>801.34438053195845</v>
      </c>
      <c r="AX72" s="572">
        <f t="shared" si="148"/>
        <v>857.43848716919547</v>
      </c>
      <c r="AY72" s="572">
        <f t="shared" si="148"/>
        <v>917.45918127103914</v>
      </c>
      <c r="AZ72" s="572">
        <f t="shared" si="148"/>
        <v>981.68132396001192</v>
      </c>
      <c r="BA72" s="572">
        <f t="shared" si="148"/>
        <v>1060.2158298768129</v>
      </c>
      <c r="BB72" s="572">
        <f t="shared" si="148"/>
        <v>922.38777199282731</v>
      </c>
      <c r="BC72" s="572">
        <f t="shared" si="148"/>
        <v>876.2683833931859</v>
      </c>
      <c r="BD72" s="572">
        <f t="shared" si="148"/>
        <v>920.08180256284527</v>
      </c>
      <c r="BE72" s="572">
        <f t="shared" si="148"/>
        <v>966.08589269098752</v>
      </c>
      <c r="BF72" s="572">
        <f t="shared" si="148"/>
        <v>1014.3901873255369</v>
      </c>
      <c r="BG72" s="572">
        <f t="shared" si="148"/>
        <v>1085.3975004383244</v>
      </c>
      <c r="BH72" s="572">
        <f t="shared" si="148"/>
        <v>976.85775039449209</v>
      </c>
      <c r="BI72" s="572">
        <f t="shared" si="148"/>
        <v>879.17197535504283</v>
      </c>
      <c r="BJ72" s="572">
        <f t="shared" si="148"/>
        <v>940.71401362989582</v>
      </c>
      <c r="BK72" s="572">
        <f t="shared" si="148"/>
        <v>1006.5639945839885</v>
      </c>
      <c r="BL72" s="572">
        <f t="shared" si="148"/>
        <v>1077.0234742048676</v>
      </c>
      <c r="BM72" s="572">
        <f t="shared" si="148"/>
        <v>1163.185352141257</v>
      </c>
      <c r="BN72" s="989"/>
      <c r="BO72" s="1121"/>
      <c r="BP72" s="1121"/>
      <c r="BQ72" s="1121"/>
      <c r="BR72" s="1121"/>
    </row>
    <row r="73" spans="1:70" s="494" customFormat="1" ht="12.75" x14ac:dyDescent="0.2">
      <c r="A73" s="491"/>
      <c r="B73" s="492" t="str">
        <f t="shared" si="122"/>
        <v>Limpeza residencial + Lavar roupa 8 horas</v>
      </c>
      <c r="C73" s="493">
        <v>310</v>
      </c>
      <c r="D73" s="842">
        <f t="shared" si="123"/>
        <v>578.45730337078658</v>
      </c>
      <c r="E73" s="842">
        <f t="shared" si="129"/>
        <v>359.97294986574258</v>
      </c>
      <c r="F73" s="1120"/>
      <c r="G73" s="688">
        <f t="shared" ref="G73:BM73" si="149">$C73*G27</f>
        <v>31.236694382022471</v>
      </c>
      <c r="H73" s="572">
        <f t="shared" si="149"/>
        <v>62.473388764044941</v>
      </c>
      <c r="I73" s="572">
        <f t="shared" si="149"/>
        <v>93.710083146067419</v>
      </c>
      <c r="J73" s="572">
        <f t="shared" si="149"/>
        <v>124.63441058426966</v>
      </c>
      <c r="K73" s="572">
        <f t="shared" si="149"/>
        <v>155.79301323033707</v>
      </c>
      <c r="L73" s="572">
        <f t="shared" si="149"/>
        <v>186.95161587640447</v>
      </c>
      <c r="M73" s="572">
        <f t="shared" si="149"/>
        <v>216.86387441662919</v>
      </c>
      <c r="N73" s="572">
        <f t="shared" si="149"/>
        <v>247.22481683495727</v>
      </c>
      <c r="O73" s="572">
        <f t="shared" si="149"/>
        <v>279.36404302350172</v>
      </c>
      <c r="P73" s="572">
        <f t="shared" si="149"/>
        <v>310.09408775608694</v>
      </c>
      <c r="Q73" s="572">
        <f t="shared" si="149"/>
        <v>341.10349653169561</v>
      </c>
      <c r="R73" s="572">
        <f t="shared" si="149"/>
        <v>255.82762239877169</v>
      </c>
      <c r="S73" s="572">
        <f t="shared" si="149"/>
        <v>243.0362412788331</v>
      </c>
      <c r="T73" s="572">
        <f t="shared" si="149"/>
        <v>267.33986540671646</v>
      </c>
      <c r="U73" s="572">
        <f t="shared" si="149"/>
        <v>294.07385194738811</v>
      </c>
      <c r="V73" s="572">
        <f t="shared" si="149"/>
        <v>323.48123714212693</v>
      </c>
      <c r="W73" s="572">
        <f t="shared" si="149"/>
        <v>355.82936085633969</v>
      </c>
      <c r="X73" s="572">
        <f t="shared" si="149"/>
        <v>338.03789281352272</v>
      </c>
      <c r="Y73" s="572">
        <f t="shared" si="149"/>
        <v>321.1359981728466</v>
      </c>
      <c r="Z73" s="572">
        <f t="shared" si="149"/>
        <v>343.61551804494582</v>
      </c>
      <c r="AA73" s="572">
        <f t="shared" si="149"/>
        <v>367.66860430809203</v>
      </c>
      <c r="AB73" s="572">
        <f t="shared" si="149"/>
        <v>393.40540660965848</v>
      </c>
      <c r="AC73" s="572">
        <f t="shared" si="149"/>
        <v>432.7459472706243</v>
      </c>
      <c r="AD73" s="572">
        <f t="shared" si="149"/>
        <v>367.83405518003065</v>
      </c>
      <c r="AE73" s="572">
        <f t="shared" si="149"/>
        <v>349.44235242102911</v>
      </c>
      <c r="AF73" s="572">
        <f t="shared" si="149"/>
        <v>366.91447004208061</v>
      </c>
      <c r="AG73" s="572">
        <f t="shared" si="149"/>
        <v>385.26019354418463</v>
      </c>
      <c r="AH73" s="572">
        <f t="shared" si="149"/>
        <v>404.52320322139389</v>
      </c>
      <c r="AI73" s="572">
        <f t="shared" si="149"/>
        <v>432.83982744689143</v>
      </c>
      <c r="AJ73" s="572">
        <f t="shared" si="149"/>
        <v>389.55584470220225</v>
      </c>
      <c r="AK73" s="572">
        <f t="shared" si="149"/>
        <v>350.60026023198202</v>
      </c>
      <c r="AL73" s="572">
        <f t="shared" si="149"/>
        <v>375.14227844822074</v>
      </c>
      <c r="AM73" s="572">
        <f t="shared" si="149"/>
        <v>401.40223793959615</v>
      </c>
      <c r="AN73" s="572">
        <f t="shared" si="149"/>
        <v>429.50039459536794</v>
      </c>
      <c r="AO73" s="572">
        <f t="shared" si="149"/>
        <v>463.86042616299733</v>
      </c>
      <c r="AP73" s="572">
        <f t="shared" si="149"/>
        <v>398.91996650017774</v>
      </c>
      <c r="AQ73" s="572">
        <f t="shared" si="149"/>
        <v>378.97396817516886</v>
      </c>
      <c r="AR73" s="572">
        <f t="shared" si="149"/>
        <v>397.92266658392725</v>
      </c>
      <c r="AS73" s="572">
        <f t="shared" si="149"/>
        <v>417.81879991312366</v>
      </c>
      <c r="AT73" s="572">
        <f t="shared" si="149"/>
        <v>438.7097399087798</v>
      </c>
      <c r="AU73" s="572">
        <f t="shared" si="149"/>
        <v>469.4194217023944</v>
      </c>
      <c r="AV73" s="572">
        <f t="shared" si="149"/>
        <v>422.47747953215492</v>
      </c>
      <c r="AW73" s="572">
        <f t="shared" si="149"/>
        <v>380.22973157893944</v>
      </c>
      <c r="AX73" s="572">
        <f t="shared" si="149"/>
        <v>406.84581278946524</v>
      </c>
      <c r="AY73" s="572">
        <f t="shared" si="149"/>
        <v>435.32501968472781</v>
      </c>
      <c r="AZ73" s="572">
        <f t="shared" si="149"/>
        <v>465.79777106265874</v>
      </c>
      <c r="BA73" s="572">
        <f t="shared" si="149"/>
        <v>503.06159274767145</v>
      </c>
      <c r="BB73" s="572">
        <f t="shared" si="149"/>
        <v>437.66358569047412</v>
      </c>
      <c r="BC73" s="572">
        <f t="shared" si="149"/>
        <v>415.78040640595043</v>
      </c>
      <c r="BD73" s="572">
        <f t="shared" si="149"/>
        <v>436.56942672624797</v>
      </c>
      <c r="BE73" s="572">
        <f t="shared" si="149"/>
        <v>458.39789806256039</v>
      </c>
      <c r="BF73" s="572">
        <f t="shared" si="149"/>
        <v>481.3177929656884</v>
      </c>
      <c r="BG73" s="572">
        <f t="shared" si="149"/>
        <v>515.01003847328661</v>
      </c>
      <c r="BH73" s="572">
        <f t="shared" si="149"/>
        <v>463.50903462595795</v>
      </c>
      <c r="BI73" s="572">
        <f t="shared" si="149"/>
        <v>417.1581311633621</v>
      </c>
      <c r="BJ73" s="572">
        <f t="shared" si="149"/>
        <v>446.3592003447975</v>
      </c>
      <c r="BK73" s="572">
        <f t="shared" si="149"/>
        <v>477.60434436893331</v>
      </c>
      <c r="BL73" s="572">
        <f t="shared" si="149"/>
        <v>511.03664847475864</v>
      </c>
      <c r="BM73" s="572">
        <f t="shared" si="149"/>
        <v>551.91958035273933</v>
      </c>
      <c r="BN73" s="989"/>
      <c r="BO73" s="1121"/>
      <c r="BP73" s="1121"/>
      <c r="BQ73" s="1121"/>
      <c r="BR73" s="1121"/>
    </row>
    <row r="74" spans="1:70" s="494" customFormat="1" ht="12.75" hidden="1" x14ac:dyDescent="0.2">
      <c r="A74" s="491"/>
      <c r="B74" s="492" t="str">
        <f t="shared" si="122"/>
        <v>Passadoria - 2 horas</v>
      </c>
      <c r="C74" s="493">
        <v>160</v>
      </c>
      <c r="D74" s="842">
        <f t="shared" si="123"/>
        <v>0</v>
      </c>
      <c r="E74" s="842">
        <f t="shared" si="129"/>
        <v>0</v>
      </c>
      <c r="F74" s="1120"/>
      <c r="G74" s="688">
        <f t="shared" ref="G74:BM74" si="150">$C74*G28</f>
        <v>0</v>
      </c>
      <c r="H74" s="572">
        <f t="shared" si="150"/>
        <v>0</v>
      </c>
      <c r="I74" s="572">
        <f t="shared" si="150"/>
        <v>0</v>
      </c>
      <c r="J74" s="572">
        <f t="shared" si="150"/>
        <v>0</v>
      </c>
      <c r="K74" s="572">
        <f t="shared" si="150"/>
        <v>0</v>
      </c>
      <c r="L74" s="572">
        <f t="shared" si="150"/>
        <v>0</v>
      </c>
      <c r="M74" s="572">
        <f t="shared" si="150"/>
        <v>0</v>
      </c>
      <c r="N74" s="572">
        <f t="shared" si="150"/>
        <v>0</v>
      </c>
      <c r="O74" s="572">
        <f t="shared" si="150"/>
        <v>0</v>
      </c>
      <c r="P74" s="572">
        <f t="shared" si="150"/>
        <v>0</v>
      </c>
      <c r="Q74" s="572">
        <f t="shared" si="150"/>
        <v>0</v>
      </c>
      <c r="R74" s="572">
        <f t="shared" si="150"/>
        <v>0</v>
      </c>
      <c r="S74" s="572">
        <f t="shared" si="150"/>
        <v>0</v>
      </c>
      <c r="T74" s="572">
        <f t="shared" si="150"/>
        <v>0</v>
      </c>
      <c r="U74" s="572">
        <f t="shared" si="150"/>
        <v>0</v>
      </c>
      <c r="V74" s="572">
        <f t="shared" si="150"/>
        <v>0</v>
      </c>
      <c r="W74" s="572">
        <f t="shared" si="150"/>
        <v>0</v>
      </c>
      <c r="X74" s="572">
        <f t="shared" si="150"/>
        <v>0</v>
      </c>
      <c r="Y74" s="572">
        <f t="shared" si="150"/>
        <v>0</v>
      </c>
      <c r="Z74" s="572">
        <f t="shared" si="150"/>
        <v>0</v>
      </c>
      <c r="AA74" s="572">
        <f t="shared" si="150"/>
        <v>0</v>
      </c>
      <c r="AB74" s="572">
        <f t="shared" si="150"/>
        <v>0</v>
      </c>
      <c r="AC74" s="572">
        <f t="shared" si="150"/>
        <v>0</v>
      </c>
      <c r="AD74" s="572">
        <f t="shared" si="150"/>
        <v>0</v>
      </c>
      <c r="AE74" s="572">
        <f t="shared" si="150"/>
        <v>0</v>
      </c>
      <c r="AF74" s="572">
        <f t="shared" si="150"/>
        <v>0</v>
      </c>
      <c r="AG74" s="572">
        <f t="shared" si="150"/>
        <v>0</v>
      </c>
      <c r="AH74" s="572">
        <f t="shared" si="150"/>
        <v>0</v>
      </c>
      <c r="AI74" s="572">
        <f t="shared" si="150"/>
        <v>0</v>
      </c>
      <c r="AJ74" s="572">
        <f t="shared" si="150"/>
        <v>0</v>
      </c>
      <c r="AK74" s="572">
        <f t="shared" si="150"/>
        <v>0</v>
      </c>
      <c r="AL74" s="572">
        <f t="shared" si="150"/>
        <v>0</v>
      </c>
      <c r="AM74" s="572">
        <f t="shared" si="150"/>
        <v>0</v>
      </c>
      <c r="AN74" s="572">
        <f t="shared" si="150"/>
        <v>0</v>
      </c>
      <c r="AO74" s="572">
        <f t="shared" si="150"/>
        <v>0</v>
      </c>
      <c r="AP74" s="572">
        <f t="shared" si="150"/>
        <v>0</v>
      </c>
      <c r="AQ74" s="572">
        <f t="shared" si="150"/>
        <v>0</v>
      </c>
      <c r="AR74" s="572">
        <f t="shared" si="150"/>
        <v>0</v>
      </c>
      <c r="AS74" s="572">
        <f t="shared" si="150"/>
        <v>0</v>
      </c>
      <c r="AT74" s="572">
        <f t="shared" si="150"/>
        <v>0</v>
      </c>
      <c r="AU74" s="572">
        <f t="shared" si="150"/>
        <v>0</v>
      </c>
      <c r="AV74" s="572">
        <f t="shared" si="150"/>
        <v>0</v>
      </c>
      <c r="AW74" s="572">
        <f t="shared" si="150"/>
        <v>0</v>
      </c>
      <c r="AX74" s="572">
        <f t="shared" si="150"/>
        <v>0</v>
      </c>
      <c r="AY74" s="572">
        <f t="shared" si="150"/>
        <v>0</v>
      </c>
      <c r="AZ74" s="572">
        <f t="shared" si="150"/>
        <v>0</v>
      </c>
      <c r="BA74" s="572">
        <f t="shared" si="150"/>
        <v>0</v>
      </c>
      <c r="BB74" s="572">
        <f t="shared" si="150"/>
        <v>0</v>
      </c>
      <c r="BC74" s="572">
        <f t="shared" si="150"/>
        <v>0</v>
      </c>
      <c r="BD74" s="572">
        <f t="shared" si="150"/>
        <v>0</v>
      </c>
      <c r="BE74" s="572">
        <f t="shared" si="150"/>
        <v>0</v>
      </c>
      <c r="BF74" s="572">
        <f t="shared" si="150"/>
        <v>0</v>
      </c>
      <c r="BG74" s="572">
        <f t="shared" si="150"/>
        <v>0</v>
      </c>
      <c r="BH74" s="572">
        <f t="shared" si="150"/>
        <v>0</v>
      </c>
      <c r="BI74" s="572">
        <f t="shared" si="150"/>
        <v>0</v>
      </c>
      <c r="BJ74" s="572">
        <f t="shared" si="150"/>
        <v>0</v>
      </c>
      <c r="BK74" s="572">
        <f t="shared" si="150"/>
        <v>0</v>
      </c>
      <c r="BL74" s="572">
        <f t="shared" si="150"/>
        <v>0</v>
      </c>
      <c r="BM74" s="572">
        <f t="shared" si="150"/>
        <v>0</v>
      </c>
      <c r="BN74" s="989"/>
      <c r="BO74" s="1121"/>
      <c r="BP74" s="1121"/>
      <c r="BQ74" s="1121"/>
      <c r="BR74" s="1121"/>
    </row>
    <row r="75" spans="1:70" s="494" customFormat="1" ht="12.75" hidden="1" x14ac:dyDescent="0.2">
      <c r="A75" s="491"/>
      <c r="B75" s="492" t="str">
        <f t="shared" si="122"/>
        <v>Passadoria - 8 horas</v>
      </c>
      <c r="C75" s="493">
        <v>310</v>
      </c>
      <c r="D75" s="842">
        <f t="shared" si="123"/>
        <v>0</v>
      </c>
      <c r="E75" s="842">
        <f t="shared" si="129"/>
        <v>0</v>
      </c>
      <c r="F75" s="1120"/>
      <c r="G75" s="688">
        <f t="shared" ref="G75:BM75" si="151">$C75*G29</f>
        <v>0</v>
      </c>
      <c r="H75" s="572">
        <f t="shared" si="151"/>
        <v>0</v>
      </c>
      <c r="I75" s="572">
        <f t="shared" si="151"/>
        <v>0</v>
      </c>
      <c r="J75" s="572">
        <f t="shared" si="151"/>
        <v>0</v>
      </c>
      <c r="K75" s="572">
        <f t="shared" si="151"/>
        <v>0</v>
      </c>
      <c r="L75" s="572">
        <f t="shared" si="151"/>
        <v>0</v>
      </c>
      <c r="M75" s="572">
        <f t="shared" si="151"/>
        <v>0</v>
      </c>
      <c r="N75" s="572">
        <f t="shared" si="151"/>
        <v>0</v>
      </c>
      <c r="O75" s="572">
        <f t="shared" si="151"/>
        <v>0</v>
      </c>
      <c r="P75" s="572">
        <f t="shared" si="151"/>
        <v>0</v>
      </c>
      <c r="Q75" s="572">
        <f t="shared" si="151"/>
        <v>0</v>
      </c>
      <c r="R75" s="572">
        <f t="shared" si="151"/>
        <v>0</v>
      </c>
      <c r="S75" s="572">
        <f t="shared" si="151"/>
        <v>0</v>
      </c>
      <c r="T75" s="572">
        <f t="shared" si="151"/>
        <v>0</v>
      </c>
      <c r="U75" s="572">
        <f t="shared" si="151"/>
        <v>0</v>
      </c>
      <c r="V75" s="572">
        <f t="shared" si="151"/>
        <v>0</v>
      </c>
      <c r="W75" s="572">
        <f t="shared" si="151"/>
        <v>0</v>
      </c>
      <c r="X75" s="572">
        <f t="shared" si="151"/>
        <v>0</v>
      </c>
      <c r="Y75" s="572">
        <f t="shared" si="151"/>
        <v>0</v>
      </c>
      <c r="Z75" s="572">
        <f t="shared" si="151"/>
        <v>0</v>
      </c>
      <c r="AA75" s="572">
        <f t="shared" si="151"/>
        <v>0</v>
      </c>
      <c r="AB75" s="572">
        <f t="shared" si="151"/>
        <v>0</v>
      </c>
      <c r="AC75" s="572">
        <f t="shared" si="151"/>
        <v>0</v>
      </c>
      <c r="AD75" s="572">
        <f t="shared" si="151"/>
        <v>0</v>
      </c>
      <c r="AE75" s="572">
        <f t="shared" si="151"/>
        <v>0</v>
      </c>
      <c r="AF75" s="572">
        <f t="shared" si="151"/>
        <v>0</v>
      </c>
      <c r="AG75" s="572">
        <f t="shared" si="151"/>
        <v>0</v>
      </c>
      <c r="AH75" s="572">
        <f t="shared" si="151"/>
        <v>0</v>
      </c>
      <c r="AI75" s="572">
        <f t="shared" si="151"/>
        <v>0</v>
      </c>
      <c r="AJ75" s="572">
        <f t="shared" si="151"/>
        <v>0</v>
      </c>
      <c r="AK75" s="572">
        <f t="shared" si="151"/>
        <v>0</v>
      </c>
      <c r="AL75" s="572">
        <f t="shared" si="151"/>
        <v>0</v>
      </c>
      <c r="AM75" s="572">
        <f t="shared" si="151"/>
        <v>0</v>
      </c>
      <c r="AN75" s="572">
        <f t="shared" si="151"/>
        <v>0</v>
      </c>
      <c r="AO75" s="572">
        <f t="shared" si="151"/>
        <v>0</v>
      </c>
      <c r="AP75" s="572">
        <f t="shared" si="151"/>
        <v>0</v>
      </c>
      <c r="AQ75" s="572">
        <f t="shared" si="151"/>
        <v>0</v>
      </c>
      <c r="AR75" s="572">
        <f t="shared" si="151"/>
        <v>0</v>
      </c>
      <c r="AS75" s="572">
        <f t="shared" si="151"/>
        <v>0</v>
      </c>
      <c r="AT75" s="572">
        <f t="shared" si="151"/>
        <v>0</v>
      </c>
      <c r="AU75" s="572">
        <f t="shared" si="151"/>
        <v>0</v>
      </c>
      <c r="AV75" s="572">
        <f t="shared" si="151"/>
        <v>0</v>
      </c>
      <c r="AW75" s="572">
        <f t="shared" si="151"/>
        <v>0</v>
      </c>
      <c r="AX75" s="572">
        <f t="shared" si="151"/>
        <v>0</v>
      </c>
      <c r="AY75" s="572">
        <f t="shared" si="151"/>
        <v>0</v>
      </c>
      <c r="AZ75" s="572">
        <f t="shared" si="151"/>
        <v>0</v>
      </c>
      <c r="BA75" s="572">
        <f t="shared" si="151"/>
        <v>0</v>
      </c>
      <c r="BB75" s="572">
        <f t="shared" si="151"/>
        <v>0</v>
      </c>
      <c r="BC75" s="572">
        <f t="shared" si="151"/>
        <v>0</v>
      </c>
      <c r="BD75" s="572">
        <f t="shared" si="151"/>
        <v>0</v>
      </c>
      <c r="BE75" s="572">
        <f t="shared" si="151"/>
        <v>0</v>
      </c>
      <c r="BF75" s="572">
        <f t="shared" si="151"/>
        <v>0</v>
      </c>
      <c r="BG75" s="572">
        <f t="shared" si="151"/>
        <v>0</v>
      </c>
      <c r="BH75" s="572">
        <f t="shared" si="151"/>
        <v>0</v>
      </c>
      <c r="BI75" s="572">
        <f t="shared" si="151"/>
        <v>0</v>
      </c>
      <c r="BJ75" s="572">
        <f t="shared" si="151"/>
        <v>0</v>
      </c>
      <c r="BK75" s="572">
        <f t="shared" si="151"/>
        <v>0</v>
      </c>
      <c r="BL75" s="572">
        <f t="shared" si="151"/>
        <v>0</v>
      </c>
      <c r="BM75" s="572">
        <f t="shared" si="151"/>
        <v>0</v>
      </c>
      <c r="BN75" s="989"/>
      <c r="BO75" s="1121"/>
      <c r="BP75" s="1121"/>
      <c r="BQ75" s="1121"/>
      <c r="BR75" s="1121"/>
    </row>
    <row r="76" spans="1:70" s="494" customFormat="1" ht="12.75" hidden="1" x14ac:dyDescent="0.2">
      <c r="A76" s="491"/>
      <c r="B76" s="492" t="str">
        <f t="shared" si="122"/>
        <v>Limpeza residencial + Lavar roupa 2 horas</v>
      </c>
      <c r="C76" s="493">
        <v>160</v>
      </c>
      <c r="D76" s="842">
        <f t="shared" si="123"/>
        <v>0</v>
      </c>
      <c r="E76" s="842">
        <f t="shared" si="129"/>
        <v>0</v>
      </c>
      <c r="F76" s="1120"/>
      <c r="G76" s="688">
        <f t="shared" ref="G76:BM76" si="152">$C76*G30</f>
        <v>0</v>
      </c>
      <c r="H76" s="572">
        <f t="shared" si="152"/>
        <v>0</v>
      </c>
      <c r="I76" s="572">
        <f t="shared" si="152"/>
        <v>0</v>
      </c>
      <c r="J76" s="572">
        <f t="shared" si="152"/>
        <v>0</v>
      </c>
      <c r="K76" s="572">
        <f t="shared" si="152"/>
        <v>0</v>
      </c>
      <c r="L76" s="572">
        <f t="shared" si="152"/>
        <v>0</v>
      </c>
      <c r="M76" s="572">
        <f t="shared" si="152"/>
        <v>0</v>
      </c>
      <c r="N76" s="572">
        <f t="shared" si="152"/>
        <v>0</v>
      </c>
      <c r="O76" s="572">
        <f t="shared" si="152"/>
        <v>0</v>
      </c>
      <c r="P76" s="572">
        <f t="shared" si="152"/>
        <v>0</v>
      </c>
      <c r="Q76" s="572">
        <f t="shared" si="152"/>
        <v>0</v>
      </c>
      <c r="R76" s="572">
        <f t="shared" si="152"/>
        <v>0</v>
      </c>
      <c r="S76" s="572">
        <f t="shared" si="152"/>
        <v>0</v>
      </c>
      <c r="T76" s="572">
        <f t="shared" si="152"/>
        <v>0</v>
      </c>
      <c r="U76" s="572">
        <f t="shared" si="152"/>
        <v>0</v>
      </c>
      <c r="V76" s="572">
        <f t="shared" si="152"/>
        <v>0</v>
      </c>
      <c r="W76" s="572">
        <f t="shared" si="152"/>
        <v>0</v>
      </c>
      <c r="X76" s="572">
        <f t="shared" si="152"/>
        <v>0</v>
      </c>
      <c r="Y76" s="572">
        <f t="shared" si="152"/>
        <v>0</v>
      </c>
      <c r="Z76" s="572">
        <f t="shared" si="152"/>
        <v>0</v>
      </c>
      <c r="AA76" s="572">
        <f t="shared" si="152"/>
        <v>0</v>
      </c>
      <c r="AB76" s="572">
        <f t="shared" si="152"/>
        <v>0</v>
      </c>
      <c r="AC76" s="572">
        <f t="shared" si="152"/>
        <v>0</v>
      </c>
      <c r="AD76" s="572">
        <f t="shared" si="152"/>
        <v>0</v>
      </c>
      <c r="AE76" s="572">
        <f t="shared" si="152"/>
        <v>0</v>
      </c>
      <c r="AF76" s="572">
        <f t="shared" si="152"/>
        <v>0</v>
      </c>
      <c r="AG76" s="572">
        <f t="shared" si="152"/>
        <v>0</v>
      </c>
      <c r="AH76" s="572">
        <f t="shared" si="152"/>
        <v>0</v>
      </c>
      <c r="AI76" s="572">
        <f t="shared" si="152"/>
        <v>0</v>
      </c>
      <c r="AJ76" s="572">
        <f t="shared" si="152"/>
        <v>0</v>
      </c>
      <c r="AK76" s="572">
        <f t="shared" si="152"/>
        <v>0</v>
      </c>
      <c r="AL76" s="572">
        <f t="shared" si="152"/>
        <v>0</v>
      </c>
      <c r="AM76" s="572">
        <f t="shared" si="152"/>
        <v>0</v>
      </c>
      <c r="AN76" s="572">
        <f t="shared" si="152"/>
        <v>0</v>
      </c>
      <c r="AO76" s="572">
        <f t="shared" si="152"/>
        <v>0</v>
      </c>
      <c r="AP76" s="572">
        <f t="shared" si="152"/>
        <v>0</v>
      </c>
      <c r="AQ76" s="572">
        <f t="shared" si="152"/>
        <v>0</v>
      </c>
      <c r="AR76" s="572">
        <f t="shared" si="152"/>
        <v>0</v>
      </c>
      <c r="AS76" s="572">
        <f t="shared" si="152"/>
        <v>0</v>
      </c>
      <c r="AT76" s="572">
        <f t="shared" si="152"/>
        <v>0</v>
      </c>
      <c r="AU76" s="572">
        <f t="shared" si="152"/>
        <v>0</v>
      </c>
      <c r="AV76" s="572">
        <f t="shared" si="152"/>
        <v>0</v>
      </c>
      <c r="AW76" s="572">
        <f t="shared" si="152"/>
        <v>0</v>
      </c>
      <c r="AX76" s="572">
        <f t="shared" si="152"/>
        <v>0</v>
      </c>
      <c r="AY76" s="572">
        <f t="shared" si="152"/>
        <v>0</v>
      </c>
      <c r="AZ76" s="572">
        <f t="shared" si="152"/>
        <v>0</v>
      </c>
      <c r="BA76" s="572">
        <f t="shared" si="152"/>
        <v>0</v>
      </c>
      <c r="BB76" s="572">
        <f t="shared" si="152"/>
        <v>0</v>
      </c>
      <c r="BC76" s="572">
        <f t="shared" si="152"/>
        <v>0</v>
      </c>
      <c r="BD76" s="572">
        <f t="shared" si="152"/>
        <v>0</v>
      </c>
      <c r="BE76" s="572">
        <f t="shared" si="152"/>
        <v>0</v>
      </c>
      <c r="BF76" s="572">
        <f t="shared" si="152"/>
        <v>0</v>
      </c>
      <c r="BG76" s="572">
        <f t="shared" si="152"/>
        <v>0</v>
      </c>
      <c r="BH76" s="572">
        <f t="shared" si="152"/>
        <v>0</v>
      </c>
      <c r="BI76" s="572">
        <f t="shared" si="152"/>
        <v>0</v>
      </c>
      <c r="BJ76" s="572">
        <f t="shared" si="152"/>
        <v>0</v>
      </c>
      <c r="BK76" s="572">
        <f t="shared" si="152"/>
        <v>0</v>
      </c>
      <c r="BL76" s="572">
        <f t="shared" si="152"/>
        <v>0</v>
      </c>
      <c r="BM76" s="572">
        <f t="shared" si="152"/>
        <v>0</v>
      </c>
      <c r="BN76" s="989"/>
      <c r="BO76" s="1121"/>
      <c r="BP76" s="1121"/>
      <c r="BQ76" s="1121"/>
      <c r="BR76" s="1121"/>
    </row>
    <row r="77" spans="1:70" s="494" customFormat="1" ht="12.75" hidden="1" x14ac:dyDescent="0.2">
      <c r="A77" s="491"/>
      <c r="B77" s="492" t="str">
        <f t="shared" si="122"/>
        <v>Limpeza vidros 6 horas</v>
      </c>
      <c r="C77" s="493">
        <v>240</v>
      </c>
      <c r="D77" s="842">
        <f t="shared" si="123"/>
        <v>0</v>
      </c>
      <c r="E77" s="842">
        <f t="shared" si="129"/>
        <v>0</v>
      </c>
      <c r="F77" s="1120"/>
      <c r="G77" s="688">
        <f t="shared" ref="G77:BM77" si="153">$C77*G31</f>
        <v>0</v>
      </c>
      <c r="H77" s="572">
        <f t="shared" si="153"/>
        <v>0</v>
      </c>
      <c r="I77" s="572">
        <f t="shared" si="153"/>
        <v>0</v>
      </c>
      <c r="J77" s="572">
        <f t="shared" si="153"/>
        <v>0</v>
      </c>
      <c r="K77" s="572">
        <f t="shared" si="153"/>
        <v>0</v>
      </c>
      <c r="L77" s="572">
        <f t="shared" si="153"/>
        <v>0</v>
      </c>
      <c r="M77" s="572">
        <f t="shared" si="153"/>
        <v>0</v>
      </c>
      <c r="N77" s="572">
        <f t="shared" si="153"/>
        <v>0</v>
      </c>
      <c r="O77" s="572">
        <f t="shared" si="153"/>
        <v>0</v>
      </c>
      <c r="P77" s="572">
        <f t="shared" si="153"/>
        <v>0</v>
      </c>
      <c r="Q77" s="572">
        <f t="shared" si="153"/>
        <v>0</v>
      </c>
      <c r="R77" s="572">
        <f t="shared" si="153"/>
        <v>0</v>
      </c>
      <c r="S77" s="572">
        <f t="shared" si="153"/>
        <v>0</v>
      </c>
      <c r="T77" s="572">
        <f t="shared" si="153"/>
        <v>0</v>
      </c>
      <c r="U77" s="572">
        <f t="shared" si="153"/>
        <v>0</v>
      </c>
      <c r="V77" s="572">
        <f t="shared" si="153"/>
        <v>0</v>
      </c>
      <c r="W77" s="572">
        <f t="shared" si="153"/>
        <v>0</v>
      </c>
      <c r="X77" s="572">
        <f t="shared" si="153"/>
        <v>0</v>
      </c>
      <c r="Y77" s="572">
        <f t="shared" si="153"/>
        <v>0</v>
      </c>
      <c r="Z77" s="572">
        <f t="shared" si="153"/>
        <v>0</v>
      </c>
      <c r="AA77" s="572">
        <f t="shared" si="153"/>
        <v>0</v>
      </c>
      <c r="AB77" s="572">
        <f t="shared" si="153"/>
        <v>0</v>
      </c>
      <c r="AC77" s="572">
        <f t="shared" si="153"/>
        <v>0</v>
      </c>
      <c r="AD77" s="572">
        <f t="shared" si="153"/>
        <v>0</v>
      </c>
      <c r="AE77" s="572">
        <f t="shared" si="153"/>
        <v>0</v>
      </c>
      <c r="AF77" s="572">
        <f t="shared" si="153"/>
        <v>0</v>
      </c>
      <c r="AG77" s="572">
        <f t="shared" si="153"/>
        <v>0</v>
      </c>
      <c r="AH77" s="572">
        <f t="shared" si="153"/>
        <v>0</v>
      </c>
      <c r="AI77" s="572">
        <f t="shared" si="153"/>
        <v>0</v>
      </c>
      <c r="AJ77" s="572">
        <f t="shared" si="153"/>
        <v>0</v>
      </c>
      <c r="AK77" s="572">
        <f t="shared" si="153"/>
        <v>0</v>
      </c>
      <c r="AL77" s="572">
        <f t="shared" si="153"/>
        <v>0</v>
      </c>
      <c r="AM77" s="572">
        <f t="shared" si="153"/>
        <v>0</v>
      </c>
      <c r="AN77" s="572">
        <f t="shared" si="153"/>
        <v>0</v>
      </c>
      <c r="AO77" s="572">
        <f t="shared" si="153"/>
        <v>0</v>
      </c>
      <c r="AP77" s="572">
        <f t="shared" si="153"/>
        <v>0</v>
      </c>
      <c r="AQ77" s="572">
        <f t="shared" si="153"/>
        <v>0</v>
      </c>
      <c r="AR77" s="572">
        <f t="shared" si="153"/>
        <v>0</v>
      </c>
      <c r="AS77" s="572">
        <f t="shared" si="153"/>
        <v>0</v>
      </c>
      <c r="AT77" s="572">
        <f t="shared" si="153"/>
        <v>0</v>
      </c>
      <c r="AU77" s="572">
        <f t="shared" si="153"/>
        <v>0</v>
      </c>
      <c r="AV77" s="572">
        <f t="shared" si="153"/>
        <v>0</v>
      </c>
      <c r="AW77" s="572">
        <f t="shared" si="153"/>
        <v>0</v>
      </c>
      <c r="AX77" s="572">
        <f t="shared" si="153"/>
        <v>0</v>
      </c>
      <c r="AY77" s="572">
        <f t="shared" si="153"/>
        <v>0</v>
      </c>
      <c r="AZ77" s="572">
        <f t="shared" si="153"/>
        <v>0</v>
      </c>
      <c r="BA77" s="572">
        <f t="shared" si="153"/>
        <v>0</v>
      </c>
      <c r="BB77" s="572">
        <f t="shared" si="153"/>
        <v>0</v>
      </c>
      <c r="BC77" s="572">
        <f t="shared" si="153"/>
        <v>0</v>
      </c>
      <c r="BD77" s="572">
        <f t="shared" si="153"/>
        <v>0</v>
      </c>
      <c r="BE77" s="572">
        <f t="shared" si="153"/>
        <v>0</v>
      </c>
      <c r="BF77" s="572">
        <f t="shared" si="153"/>
        <v>0</v>
      </c>
      <c r="BG77" s="572">
        <f t="shared" si="153"/>
        <v>0</v>
      </c>
      <c r="BH77" s="572">
        <f t="shared" si="153"/>
        <v>0</v>
      </c>
      <c r="BI77" s="572">
        <f t="shared" si="153"/>
        <v>0</v>
      </c>
      <c r="BJ77" s="572">
        <f t="shared" si="153"/>
        <v>0</v>
      </c>
      <c r="BK77" s="572">
        <f t="shared" si="153"/>
        <v>0</v>
      </c>
      <c r="BL77" s="572">
        <f t="shared" si="153"/>
        <v>0</v>
      </c>
      <c r="BM77" s="572">
        <f t="shared" si="153"/>
        <v>0</v>
      </c>
      <c r="BN77" s="989"/>
      <c r="BO77" s="1121"/>
      <c r="BP77" s="1121"/>
      <c r="BQ77" s="1121"/>
      <c r="BR77" s="1121"/>
    </row>
    <row r="78" spans="1:70" s="494" customFormat="1" ht="12.75" hidden="1" x14ac:dyDescent="0.2">
      <c r="A78" s="491"/>
      <c r="B78" s="492" t="str">
        <f t="shared" si="122"/>
        <v>Limpeza vidros 8 horas</v>
      </c>
      <c r="C78" s="493">
        <v>310</v>
      </c>
      <c r="D78" s="842">
        <f t="shared" si="123"/>
        <v>0</v>
      </c>
      <c r="E78" s="842">
        <f t="shared" si="129"/>
        <v>0</v>
      </c>
      <c r="F78" s="1120"/>
      <c r="G78" s="688">
        <f t="shared" ref="G78:BM78" si="154">$C78*G32</f>
        <v>0</v>
      </c>
      <c r="H78" s="572">
        <f t="shared" si="154"/>
        <v>0</v>
      </c>
      <c r="I78" s="572">
        <f t="shared" si="154"/>
        <v>0</v>
      </c>
      <c r="J78" s="572">
        <f t="shared" si="154"/>
        <v>0</v>
      </c>
      <c r="K78" s="572">
        <f t="shared" si="154"/>
        <v>0</v>
      </c>
      <c r="L78" s="572">
        <f t="shared" si="154"/>
        <v>0</v>
      </c>
      <c r="M78" s="572">
        <f t="shared" si="154"/>
        <v>0</v>
      </c>
      <c r="N78" s="572">
        <f t="shared" si="154"/>
        <v>0</v>
      </c>
      <c r="O78" s="572">
        <f t="shared" si="154"/>
        <v>0</v>
      </c>
      <c r="P78" s="572">
        <f t="shared" si="154"/>
        <v>0</v>
      </c>
      <c r="Q78" s="572">
        <f t="shared" si="154"/>
        <v>0</v>
      </c>
      <c r="R78" s="572">
        <f t="shared" si="154"/>
        <v>0</v>
      </c>
      <c r="S78" s="572">
        <f t="shared" si="154"/>
        <v>0</v>
      </c>
      <c r="T78" s="572">
        <f t="shared" si="154"/>
        <v>0</v>
      </c>
      <c r="U78" s="572">
        <f t="shared" si="154"/>
        <v>0</v>
      </c>
      <c r="V78" s="572">
        <f t="shared" si="154"/>
        <v>0</v>
      </c>
      <c r="W78" s="572">
        <f t="shared" si="154"/>
        <v>0</v>
      </c>
      <c r="X78" s="572">
        <f t="shared" si="154"/>
        <v>0</v>
      </c>
      <c r="Y78" s="572">
        <f t="shared" si="154"/>
        <v>0</v>
      </c>
      <c r="Z78" s="572">
        <f t="shared" si="154"/>
        <v>0</v>
      </c>
      <c r="AA78" s="572">
        <f t="shared" si="154"/>
        <v>0</v>
      </c>
      <c r="AB78" s="572">
        <f t="shared" si="154"/>
        <v>0</v>
      </c>
      <c r="AC78" s="572">
        <f t="shared" si="154"/>
        <v>0</v>
      </c>
      <c r="AD78" s="572">
        <f t="shared" si="154"/>
        <v>0</v>
      </c>
      <c r="AE78" s="572">
        <f t="shared" si="154"/>
        <v>0</v>
      </c>
      <c r="AF78" s="572">
        <f t="shared" si="154"/>
        <v>0</v>
      </c>
      <c r="AG78" s="572">
        <f t="shared" si="154"/>
        <v>0</v>
      </c>
      <c r="AH78" s="572">
        <f t="shared" si="154"/>
        <v>0</v>
      </c>
      <c r="AI78" s="572">
        <f t="shared" si="154"/>
        <v>0</v>
      </c>
      <c r="AJ78" s="572">
        <f t="shared" si="154"/>
        <v>0</v>
      </c>
      <c r="AK78" s="572">
        <f t="shared" si="154"/>
        <v>0</v>
      </c>
      <c r="AL78" s="572">
        <f t="shared" si="154"/>
        <v>0</v>
      </c>
      <c r="AM78" s="572">
        <f t="shared" si="154"/>
        <v>0</v>
      </c>
      <c r="AN78" s="572">
        <f t="shared" si="154"/>
        <v>0</v>
      </c>
      <c r="AO78" s="572">
        <f t="shared" si="154"/>
        <v>0</v>
      </c>
      <c r="AP78" s="572">
        <f t="shared" si="154"/>
        <v>0</v>
      </c>
      <c r="AQ78" s="572">
        <f t="shared" si="154"/>
        <v>0</v>
      </c>
      <c r="AR78" s="572">
        <f t="shared" si="154"/>
        <v>0</v>
      </c>
      <c r="AS78" s="572">
        <f t="shared" si="154"/>
        <v>0</v>
      </c>
      <c r="AT78" s="572">
        <f t="shared" si="154"/>
        <v>0</v>
      </c>
      <c r="AU78" s="572">
        <f t="shared" si="154"/>
        <v>0</v>
      </c>
      <c r="AV78" s="572">
        <f t="shared" si="154"/>
        <v>0</v>
      </c>
      <c r="AW78" s="572">
        <f t="shared" si="154"/>
        <v>0</v>
      </c>
      <c r="AX78" s="572">
        <f t="shared" si="154"/>
        <v>0</v>
      </c>
      <c r="AY78" s="572">
        <f t="shared" si="154"/>
        <v>0</v>
      </c>
      <c r="AZ78" s="572">
        <f t="shared" si="154"/>
        <v>0</v>
      </c>
      <c r="BA78" s="572">
        <f t="shared" si="154"/>
        <v>0</v>
      </c>
      <c r="BB78" s="572">
        <f t="shared" si="154"/>
        <v>0</v>
      </c>
      <c r="BC78" s="572">
        <f t="shared" si="154"/>
        <v>0</v>
      </c>
      <c r="BD78" s="572">
        <f t="shared" si="154"/>
        <v>0</v>
      </c>
      <c r="BE78" s="572">
        <f t="shared" si="154"/>
        <v>0</v>
      </c>
      <c r="BF78" s="572">
        <f t="shared" si="154"/>
        <v>0</v>
      </c>
      <c r="BG78" s="572">
        <f t="shared" si="154"/>
        <v>0</v>
      </c>
      <c r="BH78" s="572">
        <f t="shared" si="154"/>
        <v>0</v>
      </c>
      <c r="BI78" s="572">
        <f t="shared" si="154"/>
        <v>0</v>
      </c>
      <c r="BJ78" s="572">
        <f t="shared" si="154"/>
        <v>0</v>
      </c>
      <c r="BK78" s="572">
        <f t="shared" si="154"/>
        <v>0</v>
      </c>
      <c r="BL78" s="572">
        <f t="shared" si="154"/>
        <v>0</v>
      </c>
      <c r="BM78" s="572">
        <f t="shared" si="154"/>
        <v>0</v>
      </c>
      <c r="BN78" s="989"/>
      <c r="BO78" s="1121"/>
      <c r="BP78" s="1121"/>
      <c r="BQ78" s="1121"/>
      <c r="BR78" s="1121"/>
    </row>
    <row r="79" spans="1:70" s="494" customFormat="1" ht="12.75" hidden="1" x14ac:dyDescent="0.2">
      <c r="A79" s="491"/>
      <c r="B79" s="492" t="str">
        <f t="shared" si="122"/>
        <v>Limpeza pré e pós eventos 2 horas</v>
      </c>
      <c r="C79" s="493">
        <v>130</v>
      </c>
      <c r="D79" s="842">
        <f t="shared" si="123"/>
        <v>0</v>
      </c>
      <c r="E79" s="842">
        <f t="shared" si="129"/>
        <v>0</v>
      </c>
      <c r="F79" s="1120"/>
      <c r="G79" s="688">
        <f t="shared" ref="G79:BM79" si="155">$C79*G33</f>
        <v>0</v>
      </c>
      <c r="H79" s="572">
        <f t="shared" si="155"/>
        <v>0</v>
      </c>
      <c r="I79" s="572">
        <f t="shared" si="155"/>
        <v>0</v>
      </c>
      <c r="J79" s="572">
        <f t="shared" si="155"/>
        <v>0</v>
      </c>
      <c r="K79" s="572">
        <f t="shared" si="155"/>
        <v>0</v>
      </c>
      <c r="L79" s="572">
        <f t="shared" si="155"/>
        <v>0</v>
      </c>
      <c r="M79" s="572">
        <f t="shared" si="155"/>
        <v>0</v>
      </c>
      <c r="N79" s="572">
        <f t="shared" si="155"/>
        <v>0</v>
      </c>
      <c r="O79" s="572">
        <f t="shared" si="155"/>
        <v>0</v>
      </c>
      <c r="P79" s="572">
        <f t="shared" si="155"/>
        <v>0</v>
      </c>
      <c r="Q79" s="572">
        <f t="shared" si="155"/>
        <v>0</v>
      </c>
      <c r="R79" s="572">
        <f t="shared" si="155"/>
        <v>0</v>
      </c>
      <c r="S79" s="572">
        <f t="shared" si="155"/>
        <v>0</v>
      </c>
      <c r="T79" s="572">
        <f t="shared" si="155"/>
        <v>0</v>
      </c>
      <c r="U79" s="572">
        <f t="shared" si="155"/>
        <v>0</v>
      </c>
      <c r="V79" s="572">
        <f t="shared" si="155"/>
        <v>0</v>
      </c>
      <c r="W79" s="572">
        <f t="shared" si="155"/>
        <v>0</v>
      </c>
      <c r="X79" s="572">
        <f t="shared" si="155"/>
        <v>0</v>
      </c>
      <c r="Y79" s="572">
        <f t="shared" si="155"/>
        <v>0</v>
      </c>
      <c r="Z79" s="572">
        <f t="shared" si="155"/>
        <v>0</v>
      </c>
      <c r="AA79" s="572">
        <f t="shared" si="155"/>
        <v>0</v>
      </c>
      <c r="AB79" s="572">
        <f t="shared" si="155"/>
        <v>0</v>
      </c>
      <c r="AC79" s="572">
        <f t="shared" si="155"/>
        <v>0</v>
      </c>
      <c r="AD79" s="572">
        <f t="shared" si="155"/>
        <v>0</v>
      </c>
      <c r="AE79" s="572">
        <f t="shared" si="155"/>
        <v>0</v>
      </c>
      <c r="AF79" s="572">
        <f t="shared" si="155"/>
        <v>0</v>
      </c>
      <c r="AG79" s="572">
        <f t="shared" si="155"/>
        <v>0</v>
      </c>
      <c r="AH79" s="572">
        <f t="shared" si="155"/>
        <v>0</v>
      </c>
      <c r="AI79" s="572">
        <f t="shared" si="155"/>
        <v>0</v>
      </c>
      <c r="AJ79" s="572">
        <f t="shared" si="155"/>
        <v>0</v>
      </c>
      <c r="AK79" s="572">
        <f t="shared" si="155"/>
        <v>0</v>
      </c>
      <c r="AL79" s="572">
        <f t="shared" si="155"/>
        <v>0</v>
      </c>
      <c r="AM79" s="572">
        <f t="shared" si="155"/>
        <v>0</v>
      </c>
      <c r="AN79" s="572">
        <f t="shared" si="155"/>
        <v>0</v>
      </c>
      <c r="AO79" s="572">
        <f t="shared" si="155"/>
        <v>0</v>
      </c>
      <c r="AP79" s="572">
        <f t="shared" si="155"/>
        <v>0</v>
      </c>
      <c r="AQ79" s="572">
        <f t="shared" si="155"/>
        <v>0</v>
      </c>
      <c r="AR79" s="572">
        <f t="shared" si="155"/>
        <v>0</v>
      </c>
      <c r="AS79" s="572">
        <f t="shared" si="155"/>
        <v>0</v>
      </c>
      <c r="AT79" s="572">
        <f t="shared" si="155"/>
        <v>0</v>
      </c>
      <c r="AU79" s="572">
        <f t="shared" si="155"/>
        <v>0</v>
      </c>
      <c r="AV79" s="572">
        <f t="shared" si="155"/>
        <v>0</v>
      </c>
      <c r="AW79" s="572">
        <f t="shared" si="155"/>
        <v>0</v>
      </c>
      <c r="AX79" s="572">
        <f t="shared" si="155"/>
        <v>0</v>
      </c>
      <c r="AY79" s="572">
        <f t="shared" si="155"/>
        <v>0</v>
      </c>
      <c r="AZ79" s="572">
        <f t="shared" si="155"/>
        <v>0</v>
      </c>
      <c r="BA79" s="572">
        <f t="shared" si="155"/>
        <v>0</v>
      </c>
      <c r="BB79" s="572">
        <f t="shared" si="155"/>
        <v>0</v>
      </c>
      <c r="BC79" s="572">
        <f t="shared" si="155"/>
        <v>0</v>
      </c>
      <c r="BD79" s="572">
        <f t="shared" si="155"/>
        <v>0</v>
      </c>
      <c r="BE79" s="572">
        <f t="shared" si="155"/>
        <v>0</v>
      </c>
      <c r="BF79" s="572">
        <f t="shared" si="155"/>
        <v>0</v>
      </c>
      <c r="BG79" s="572">
        <f t="shared" si="155"/>
        <v>0</v>
      </c>
      <c r="BH79" s="572">
        <f t="shared" si="155"/>
        <v>0</v>
      </c>
      <c r="BI79" s="572">
        <f t="shared" si="155"/>
        <v>0</v>
      </c>
      <c r="BJ79" s="572">
        <f t="shared" si="155"/>
        <v>0</v>
      </c>
      <c r="BK79" s="572">
        <f t="shared" si="155"/>
        <v>0</v>
      </c>
      <c r="BL79" s="572">
        <f t="shared" si="155"/>
        <v>0</v>
      </c>
      <c r="BM79" s="572">
        <f t="shared" si="155"/>
        <v>0</v>
      </c>
      <c r="BN79" s="989"/>
      <c r="BO79" s="1121"/>
      <c r="BP79" s="1121"/>
      <c r="BQ79" s="1121"/>
      <c r="BR79" s="1121"/>
    </row>
    <row r="80" spans="1:70" s="494" customFormat="1" ht="12.75" hidden="1" x14ac:dyDescent="0.2">
      <c r="A80" s="491"/>
      <c r="B80" s="492" t="str">
        <f t="shared" si="122"/>
        <v>Limpeza pré e pós eventos 6 horas</v>
      </c>
      <c r="C80" s="493">
        <v>210</v>
      </c>
      <c r="D80" s="842">
        <f t="shared" si="123"/>
        <v>0</v>
      </c>
      <c r="E80" s="842">
        <f t="shared" si="129"/>
        <v>0</v>
      </c>
      <c r="F80" s="1120"/>
      <c r="G80" s="688">
        <f t="shared" ref="G80:BM80" si="156">$C80*G34</f>
        <v>0</v>
      </c>
      <c r="H80" s="572">
        <f t="shared" si="156"/>
        <v>0</v>
      </c>
      <c r="I80" s="572">
        <f t="shared" si="156"/>
        <v>0</v>
      </c>
      <c r="J80" s="572">
        <f t="shared" si="156"/>
        <v>0</v>
      </c>
      <c r="K80" s="572">
        <f t="shared" si="156"/>
        <v>0</v>
      </c>
      <c r="L80" s="572">
        <f t="shared" si="156"/>
        <v>0</v>
      </c>
      <c r="M80" s="572">
        <f t="shared" si="156"/>
        <v>0</v>
      </c>
      <c r="N80" s="572">
        <f t="shared" si="156"/>
        <v>0</v>
      </c>
      <c r="O80" s="572">
        <f t="shared" si="156"/>
        <v>0</v>
      </c>
      <c r="P80" s="572">
        <f t="shared" si="156"/>
        <v>0</v>
      </c>
      <c r="Q80" s="572">
        <f t="shared" si="156"/>
        <v>0</v>
      </c>
      <c r="R80" s="572">
        <f t="shared" si="156"/>
        <v>0</v>
      </c>
      <c r="S80" s="572">
        <f t="shared" si="156"/>
        <v>0</v>
      </c>
      <c r="T80" s="572">
        <f t="shared" si="156"/>
        <v>0</v>
      </c>
      <c r="U80" s="572">
        <f t="shared" si="156"/>
        <v>0</v>
      </c>
      <c r="V80" s="572">
        <f t="shared" si="156"/>
        <v>0</v>
      </c>
      <c r="W80" s="572">
        <f t="shared" si="156"/>
        <v>0</v>
      </c>
      <c r="X80" s="572">
        <f t="shared" si="156"/>
        <v>0</v>
      </c>
      <c r="Y80" s="572">
        <f t="shared" si="156"/>
        <v>0</v>
      </c>
      <c r="Z80" s="572">
        <f t="shared" si="156"/>
        <v>0</v>
      </c>
      <c r="AA80" s="572">
        <f t="shared" si="156"/>
        <v>0</v>
      </c>
      <c r="AB80" s="572">
        <f t="shared" si="156"/>
        <v>0</v>
      </c>
      <c r="AC80" s="572">
        <f t="shared" si="156"/>
        <v>0</v>
      </c>
      <c r="AD80" s="572">
        <f t="shared" si="156"/>
        <v>0</v>
      </c>
      <c r="AE80" s="572">
        <f t="shared" si="156"/>
        <v>0</v>
      </c>
      <c r="AF80" s="572">
        <f t="shared" si="156"/>
        <v>0</v>
      </c>
      <c r="AG80" s="572">
        <f t="shared" si="156"/>
        <v>0</v>
      </c>
      <c r="AH80" s="572">
        <f t="shared" si="156"/>
        <v>0</v>
      </c>
      <c r="AI80" s="572">
        <f t="shared" si="156"/>
        <v>0</v>
      </c>
      <c r="AJ80" s="572">
        <f t="shared" si="156"/>
        <v>0</v>
      </c>
      <c r="AK80" s="572">
        <f t="shared" si="156"/>
        <v>0</v>
      </c>
      <c r="AL80" s="572">
        <f t="shared" si="156"/>
        <v>0</v>
      </c>
      <c r="AM80" s="572">
        <f t="shared" si="156"/>
        <v>0</v>
      </c>
      <c r="AN80" s="572">
        <f t="shared" si="156"/>
        <v>0</v>
      </c>
      <c r="AO80" s="572">
        <f t="shared" si="156"/>
        <v>0</v>
      </c>
      <c r="AP80" s="572">
        <f t="shared" si="156"/>
        <v>0</v>
      </c>
      <c r="AQ80" s="572">
        <f t="shared" si="156"/>
        <v>0</v>
      </c>
      <c r="AR80" s="572">
        <f t="shared" si="156"/>
        <v>0</v>
      </c>
      <c r="AS80" s="572">
        <f t="shared" si="156"/>
        <v>0</v>
      </c>
      <c r="AT80" s="572">
        <f t="shared" si="156"/>
        <v>0</v>
      </c>
      <c r="AU80" s="572">
        <f t="shared" si="156"/>
        <v>0</v>
      </c>
      <c r="AV80" s="572">
        <f t="shared" si="156"/>
        <v>0</v>
      </c>
      <c r="AW80" s="572">
        <f t="shared" si="156"/>
        <v>0</v>
      </c>
      <c r="AX80" s="572">
        <f t="shared" si="156"/>
        <v>0</v>
      </c>
      <c r="AY80" s="572">
        <f t="shared" si="156"/>
        <v>0</v>
      </c>
      <c r="AZ80" s="572">
        <f t="shared" si="156"/>
        <v>0</v>
      </c>
      <c r="BA80" s="572">
        <f t="shared" si="156"/>
        <v>0</v>
      </c>
      <c r="BB80" s="572">
        <f t="shared" si="156"/>
        <v>0</v>
      </c>
      <c r="BC80" s="572">
        <f t="shared" si="156"/>
        <v>0</v>
      </c>
      <c r="BD80" s="572">
        <f t="shared" si="156"/>
        <v>0</v>
      </c>
      <c r="BE80" s="572">
        <f t="shared" si="156"/>
        <v>0</v>
      </c>
      <c r="BF80" s="572">
        <f t="shared" si="156"/>
        <v>0</v>
      </c>
      <c r="BG80" s="572">
        <f t="shared" si="156"/>
        <v>0</v>
      </c>
      <c r="BH80" s="572">
        <f t="shared" si="156"/>
        <v>0</v>
      </c>
      <c r="BI80" s="572">
        <f t="shared" si="156"/>
        <v>0</v>
      </c>
      <c r="BJ80" s="572">
        <f t="shared" si="156"/>
        <v>0</v>
      </c>
      <c r="BK80" s="572">
        <f t="shared" si="156"/>
        <v>0</v>
      </c>
      <c r="BL80" s="572">
        <f t="shared" si="156"/>
        <v>0</v>
      </c>
      <c r="BM80" s="572">
        <f t="shared" si="156"/>
        <v>0</v>
      </c>
      <c r="BN80" s="989"/>
      <c r="BO80" s="1121"/>
      <c r="BP80" s="1121"/>
      <c r="BQ80" s="1121"/>
      <c r="BR80" s="1121"/>
    </row>
    <row r="81" spans="1:70" s="494" customFormat="1" ht="12.75" hidden="1" x14ac:dyDescent="0.2">
      <c r="A81" s="491"/>
      <c r="B81" s="492" t="str">
        <f t="shared" si="122"/>
        <v>Limpeza pré e pós eventos 8 horas</v>
      </c>
      <c r="C81" s="493">
        <v>280</v>
      </c>
      <c r="D81" s="842">
        <f t="shared" si="123"/>
        <v>0</v>
      </c>
      <c r="E81" s="842">
        <f t="shared" si="129"/>
        <v>0</v>
      </c>
      <c r="F81" s="1120"/>
      <c r="G81" s="688">
        <f t="shared" ref="G81:BM81" si="157">$C81*G35</f>
        <v>0</v>
      </c>
      <c r="H81" s="572">
        <f t="shared" si="157"/>
        <v>0</v>
      </c>
      <c r="I81" s="572">
        <f t="shared" si="157"/>
        <v>0</v>
      </c>
      <c r="J81" s="572">
        <f t="shared" si="157"/>
        <v>0</v>
      </c>
      <c r="K81" s="572">
        <f t="shared" si="157"/>
        <v>0</v>
      </c>
      <c r="L81" s="572">
        <f t="shared" si="157"/>
        <v>0</v>
      </c>
      <c r="M81" s="572">
        <f t="shared" si="157"/>
        <v>0</v>
      </c>
      <c r="N81" s="572">
        <f t="shared" si="157"/>
        <v>0</v>
      </c>
      <c r="O81" s="572">
        <f t="shared" si="157"/>
        <v>0</v>
      </c>
      <c r="P81" s="572">
        <f t="shared" si="157"/>
        <v>0</v>
      </c>
      <c r="Q81" s="572">
        <f t="shared" si="157"/>
        <v>0</v>
      </c>
      <c r="R81" s="572">
        <f t="shared" si="157"/>
        <v>0</v>
      </c>
      <c r="S81" s="572">
        <f t="shared" si="157"/>
        <v>0</v>
      </c>
      <c r="T81" s="572">
        <f t="shared" si="157"/>
        <v>0</v>
      </c>
      <c r="U81" s="572">
        <f t="shared" si="157"/>
        <v>0</v>
      </c>
      <c r="V81" s="572">
        <f t="shared" si="157"/>
        <v>0</v>
      </c>
      <c r="W81" s="572">
        <f t="shared" si="157"/>
        <v>0</v>
      </c>
      <c r="X81" s="572">
        <f t="shared" si="157"/>
        <v>0</v>
      </c>
      <c r="Y81" s="572">
        <f t="shared" si="157"/>
        <v>0</v>
      </c>
      <c r="Z81" s="572">
        <f t="shared" si="157"/>
        <v>0</v>
      </c>
      <c r="AA81" s="572">
        <f t="shared" si="157"/>
        <v>0</v>
      </c>
      <c r="AB81" s="572">
        <f t="shared" si="157"/>
        <v>0</v>
      </c>
      <c r="AC81" s="572">
        <f t="shared" si="157"/>
        <v>0</v>
      </c>
      <c r="AD81" s="572">
        <f t="shared" si="157"/>
        <v>0</v>
      </c>
      <c r="AE81" s="572">
        <f t="shared" si="157"/>
        <v>0</v>
      </c>
      <c r="AF81" s="572">
        <f t="shared" si="157"/>
        <v>0</v>
      </c>
      <c r="AG81" s="572">
        <f t="shared" si="157"/>
        <v>0</v>
      </c>
      <c r="AH81" s="572">
        <f t="shared" si="157"/>
        <v>0</v>
      </c>
      <c r="AI81" s="572">
        <f t="shared" si="157"/>
        <v>0</v>
      </c>
      <c r="AJ81" s="572">
        <f t="shared" si="157"/>
        <v>0</v>
      </c>
      <c r="AK81" s="572">
        <f t="shared" si="157"/>
        <v>0</v>
      </c>
      <c r="AL81" s="572">
        <f t="shared" si="157"/>
        <v>0</v>
      </c>
      <c r="AM81" s="572">
        <f t="shared" si="157"/>
        <v>0</v>
      </c>
      <c r="AN81" s="572">
        <f t="shared" si="157"/>
        <v>0</v>
      </c>
      <c r="AO81" s="572">
        <f t="shared" si="157"/>
        <v>0</v>
      </c>
      <c r="AP81" s="572">
        <f t="shared" si="157"/>
        <v>0</v>
      </c>
      <c r="AQ81" s="572">
        <f t="shared" si="157"/>
        <v>0</v>
      </c>
      <c r="AR81" s="572">
        <f t="shared" si="157"/>
        <v>0</v>
      </c>
      <c r="AS81" s="572">
        <f t="shared" si="157"/>
        <v>0</v>
      </c>
      <c r="AT81" s="572">
        <f t="shared" si="157"/>
        <v>0</v>
      </c>
      <c r="AU81" s="572">
        <f t="shared" si="157"/>
        <v>0</v>
      </c>
      <c r="AV81" s="572">
        <f t="shared" si="157"/>
        <v>0</v>
      </c>
      <c r="AW81" s="572">
        <f t="shared" si="157"/>
        <v>0</v>
      </c>
      <c r="AX81" s="572">
        <f t="shared" si="157"/>
        <v>0</v>
      </c>
      <c r="AY81" s="572">
        <f t="shared" si="157"/>
        <v>0</v>
      </c>
      <c r="AZ81" s="572">
        <f t="shared" si="157"/>
        <v>0</v>
      </c>
      <c r="BA81" s="572">
        <f t="shared" si="157"/>
        <v>0</v>
      </c>
      <c r="BB81" s="572">
        <f t="shared" si="157"/>
        <v>0</v>
      </c>
      <c r="BC81" s="572">
        <f t="shared" si="157"/>
        <v>0</v>
      </c>
      <c r="BD81" s="572">
        <f t="shared" si="157"/>
        <v>0</v>
      </c>
      <c r="BE81" s="572">
        <f t="shared" si="157"/>
        <v>0</v>
      </c>
      <c r="BF81" s="572">
        <f t="shared" si="157"/>
        <v>0</v>
      </c>
      <c r="BG81" s="572">
        <f t="shared" si="157"/>
        <v>0</v>
      </c>
      <c r="BH81" s="572">
        <f t="shared" si="157"/>
        <v>0</v>
      </c>
      <c r="BI81" s="572">
        <f t="shared" si="157"/>
        <v>0</v>
      </c>
      <c r="BJ81" s="572">
        <f t="shared" si="157"/>
        <v>0</v>
      </c>
      <c r="BK81" s="572">
        <f t="shared" si="157"/>
        <v>0</v>
      </c>
      <c r="BL81" s="572">
        <f t="shared" si="157"/>
        <v>0</v>
      </c>
      <c r="BM81" s="572">
        <f t="shared" si="157"/>
        <v>0</v>
      </c>
      <c r="BN81" s="989"/>
      <c r="BO81" s="1121"/>
      <c r="BP81" s="1121"/>
      <c r="BQ81" s="1121"/>
      <c r="BR81" s="1121"/>
    </row>
    <row r="82" spans="1:70" s="494" customFormat="1" ht="12.75" hidden="1" x14ac:dyDescent="0.2">
      <c r="A82" s="491"/>
      <c r="B82" s="492" t="str">
        <f t="shared" si="122"/>
        <v>Cozinheira 2 horas</v>
      </c>
      <c r="C82" s="493">
        <v>130</v>
      </c>
      <c r="D82" s="842">
        <f t="shared" si="123"/>
        <v>0</v>
      </c>
      <c r="E82" s="842">
        <f t="shared" si="129"/>
        <v>0</v>
      </c>
      <c r="F82" s="1120"/>
      <c r="G82" s="688">
        <f t="shared" ref="G82:BM82" si="158">$C82*G36</f>
        <v>0</v>
      </c>
      <c r="H82" s="572">
        <f t="shared" si="158"/>
        <v>0</v>
      </c>
      <c r="I82" s="572">
        <f t="shared" si="158"/>
        <v>0</v>
      </c>
      <c r="J82" s="572">
        <f t="shared" si="158"/>
        <v>0</v>
      </c>
      <c r="K82" s="572">
        <f t="shared" si="158"/>
        <v>0</v>
      </c>
      <c r="L82" s="572">
        <f t="shared" si="158"/>
        <v>0</v>
      </c>
      <c r="M82" s="572">
        <f t="shared" si="158"/>
        <v>0</v>
      </c>
      <c r="N82" s="572">
        <f t="shared" si="158"/>
        <v>0</v>
      </c>
      <c r="O82" s="572">
        <f t="shared" si="158"/>
        <v>0</v>
      </c>
      <c r="P82" s="572">
        <f t="shared" si="158"/>
        <v>0</v>
      </c>
      <c r="Q82" s="572">
        <f t="shared" si="158"/>
        <v>0</v>
      </c>
      <c r="R82" s="572">
        <f t="shared" si="158"/>
        <v>0</v>
      </c>
      <c r="S82" s="572">
        <f t="shared" si="158"/>
        <v>0</v>
      </c>
      <c r="T82" s="572">
        <f t="shared" si="158"/>
        <v>0</v>
      </c>
      <c r="U82" s="572">
        <f t="shared" si="158"/>
        <v>0</v>
      </c>
      <c r="V82" s="572">
        <f t="shared" si="158"/>
        <v>0</v>
      </c>
      <c r="W82" s="572">
        <f t="shared" si="158"/>
        <v>0</v>
      </c>
      <c r="X82" s="572">
        <f t="shared" si="158"/>
        <v>0</v>
      </c>
      <c r="Y82" s="572">
        <f t="shared" si="158"/>
        <v>0</v>
      </c>
      <c r="Z82" s="572">
        <f t="shared" si="158"/>
        <v>0</v>
      </c>
      <c r="AA82" s="572">
        <f t="shared" si="158"/>
        <v>0</v>
      </c>
      <c r="AB82" s="572">
        <f t="shared" si="158"/>
        <v>0</v>
      </c>
      <c r="AC82" s="572">
        <f t="shared" si="158"/>
        <v>0</v>
      </c>
      <c r="AD82" s="572">
        <f t="shared" si="158"/>
        <v>0</v>
      </c>
      <c r="AE82" s="572">
        <f t="shared" si="158"/>
        <v>0</v>
      </c>
      <c r="AF82" s="572">
        <f t="shared" si="158"/>
        <v>0</v>
      </c>
      <c r="AG82" s="572">
        <f t="shared" si="158"/>
        <v>0</v>
      </c>
      <c r="AH82" s="572">
        <f t="shared" si="158"/>
        <v>0</v>
      </c>
      <c r="AI82" s="572">
        <f t="shared" si="158"/>
        <v>0</v>
      </c>
      <c r="AJ82" s="572">
        <f t="shared" si="158"/>
        <v>0</v>
      </c>
      <c r="AK82" s="572">
        <f t="shared" si="158"/>
        <v>0</v>
      </c>
      <c r="AL82" s="572">
        <f t="shared" si="158"/>
        <v>0</v>
      </c>
      <c r="AM82" s="572">
        <f t="shared" si="158"/>
        <v>0</v>
      </c>
      <c r="AN82" s="572">
        <f t="shared" si="158"/>
        <v>0</v>
      </c>
      <c r="AO82" s="572">
        <f t="shared" si="158"/>
        <v>0</v>
      </c>
      <c r="AP82" s="572">
        <f t="shared" si="158"/>
        <v>0</v>
      </c>
      <c r="AQ82" s="572">
        <f t="shared" si="158"/>
        <v>0</v>
      </c>
      <c r="AR82" s="572">
        <f t="shared" si="158"/>
        <v>0</v>
      </c>
      <c r="AS82" s="572">
        <f t="shared" si="158"/>
        <v>0</v>
      </c>
      <c r="AT82" s="572">
        <f t="shared" si="158"/>
        <v>0</v>
      </c>
      <c r="AU82" s="572">
        <f t="shared" si="158"/>
        <v>0</v>
      </c>
      <c r="AV82" s="572">
        <f t="shared" si="158"/>
        <v>0</v>
      </c>
      <c r="AW82" s="572">
        <f t="shared" si="158"/>
        <v>0</v>
      </c>
      <c r="AX82" s="572">
        <f t="shared" si="158"/>
        <v>0</v>
      </c>
      <c r="AY82" s="572">
        <f t="shared" si="158"/>
        <v>0</v>
      </c>
      <c r="AZ82" s="572">
        <f t="shared" si="158"/>
        <v>0</v>
      </c>
      <c r="BA82" s="572">
        <f t="shared" si="158"/>
        <v>0</v>
      </c>
      <c r="BB82" s="572">
        <f t="shared" si="158"/>
        <v>0</v>
      </c>
      <c r="BC82" s="572">
        <f t="shared" si="158"/>
        <v>0</v>
      </c>
      <c r="BD82" s="572">
        <f t="shared" si="158"/>
        <v>0</v>
      </c>
      <c r="BE82" s="572">
        <f t="shared" si="158"/>
        <v>0</v>
      </c>
      <c r="BF82" s="572">
        <f t="shared" si="158"/>
        <v>0</v>
      </c>
      <c r="BG82" s="572">
        <f t="shared" si="158"/>
        <v>0</v>
      </c>
      <c r="BH82" s="572">
        <f t="shared" si="158"/>
        <v>0</v>
      </c>
      <c r="BI82" s="572">
        <f t="shared" si="158"/>
        <v>0</v>
      </c>
      <c r="BJ82" s="572">
        <f t="shared" si="158"/>
        <v>0</v>
      </c>
      <c r="BK82" s="572">
        <f t="shared" si="158"/>
        <v>0</v>
      </c>
      <c r="BL82" s="572">
        <f t="shared" si="158"/>
        <v>0</v>
      </c>
      <c r="BM82" s="572">
        <f t="shared" si="158"/>
        <v>0</v>
      </c>
      <c r="BN82" s="989"/>
      <c r="BO82" s="1121"/>
      <c r="BP82" s="1121"/>
      <c r="BQ82" s="1121"/>
      <c r="BR82" s="1121"/>
    </row>
    <row r="83" spans="1:70" s="494" customFormat="1" ht="12.75" hidden="1" x14ac:dyDescent="0.2">
      <c r="A83" s="491"/>
      <c r="B83" s="492" t="str">
        <f t="shared" si="122"/>
        <v>Cozinheira 4 horas</v>
      </c>
      <c r="C83" s="493">
        <v>160</v>
      </c>
      <c r="D83" s="842">
        <f t="shared" si="123"/>
        <v>0</v>
      </c>
      <c r="E83" s="842">
        <f t="shared" si="129"/>
        <v>0</v>
      </c>
      <c r="F83" s="1120"/>
      <c r="G83" s="688">
        <f t="shared" ref="G83:BM83" si="159">$C83*G37</f>
        <v>0</v>
      </c>
      <c r="H83" s="572">
        <f t="shared" si="159"/>
        <v>0</v>
      </c>
      <c r="I83" s="572">
        <f t="shared" si="159"/>
        <v>0</v>
      </c>
      <c r="J83" s="572">
        <f t="shared" si="159"/>
        <v>0</v>
      </c>
      <c r="K83" s="572">
        <f t="shared" si="159"/>
        <v>0</v>
      </c>
      <c r="L83" s="572">
        <f t="shared" si="159"/>
        <v>0</v>
      </c>
      <c r="M83" s="572">
        <f t="shared" si="159"/>
        <v>0</v>
      </c>
      <c r="N83" s="572">
        <f t="shared" si="159"/>
        <v>0</v>
      </c>
      <c r="O83" s="572">
        <f t="shared" si="159"/>
        <v>0</v>
      </c>
      <c r="P83" s="572">
        <f t="shared" si="159"/>
        <v>0</v>
      </c>
      <c r="Q83" s="572">
        <f t="shared" si="159"/>
        <v>0</v>
      </c>
      <c r="R83" s="572">
        <f t="shared" si="159"/>
        <v>0</v>
      </c>
      <c r="S83" s="572">
        <f t="shared" si="159"/>
        <v>0</v>
      </c>
      <c r="T83" s="572">
        <f t="shared" si="159"/>
        <v>0</v>
      </c>
      <c r="U83" s="572">
        <f t="shared" si="159"/>
        <v>0</v>
      </c>
      <c r="V83" s="572">
        <f t="shared" si="159"/>
        <v>0</v>
      </c>
      <c r="W83" s="572">
        <f t="shared" si="159"/>
        <v>0</v>
      </c>
      <c r="X83" s="572">
        <f t="shared" si="159"/>
        <v>0</v>
      </c>
      <c r="Y83" s="572">
        <f t="shared" si="159"/>
        <v>0</v>
      </c>
      <c r="Z83" s="572">
        <f t="shared" si="159"/>
        <v>0</v>
      </c>
      <c r="AA83" s="572">
        <f t="shared" si="159"/>
        <v>0</v>
      </c>
      <c r="AB83" s="572">
        <f t="shared" si="159"/>
        <v>0</v>
      </c>
      <c r="AC83" s="572">
        <f t="shared" si="159"/>
        <v>0</v>
      </c>
      <c r="AD83" s="572">
        <f t="shared" si="159"/>
        <v>0</v>
      </c>
      <c r="AE83" s="572">
        <f t="shared" si="159"/>
        <v>0</v>
      </c>
      <c r="AF83" s="572">
        <f t="shared" si="159"/>
        <v>0</v>
      </c>
      <c r="AG83" s="572">
        <f t="shared" si="159"/>
        <v>0</v>
      </c>
      <c r="AH83" s="572">
        <f t="shared" si="159"/>
        <v>0</v>
      </c>
      <c r="AI83" s="572">
        <f t="shared" si="159"/>
        <v>0</v>
      </c>
      <c r="AJ83" s="572">
        <f t="shared" si="159"/>
        <v>0</v>
      </c>
      <c r="AK83" s="572">
        <f t="shared" si="159"/>
        <v>0</v>
      </c>
      <c r="AL83" s="572">
        <f t="shared" si="159"/>
        <v>0</v>
      </c>
      <c r="AM83" s="572">
        <f t="shared" si="159"/>
        <v>0</v>
      </c>
      <c r="AN83" s="572">
        <f t="shared" si="159"/>
        <v>0</v>
      </c>
      <c r="AO83" s="572">
        <f t="shared" si="159"/>
        <v>0</v>
      </c>
      <c r="AP83" s="572">
        <f t="shared" si="159"/>
        <v>0</v>
      </c>
      <c r="AQ83" s="572">
        <f t="shared" si="159"/>
        <v>0</v>
      </c>
      <c r="AR83" s="572">
        <f t="shared" si="159"/>
        <v>0</v>
      </c>
      <c r="AS83" s="572">
        <f t="shared" si="159"/>
        <v>0</v>
      </c>
      <c r="AT83" s="572">
        <f t="shared" si="159"/>
        <v>0</v>
      </c>
      <c r="AU83" s="572">
        <f t="shared" si="159"/>
        <v>0</v>
      </c>
      <c r="AV83" s="572">
        <f t="shared" si="159"/>
        <v>0</v>
      </c>
      <c r="AW83" s="572">
        <f t="shared" si="159"/>
        <v>0</v>
      </c>
      <c r="AX83" s="572">
        <f t="shared" si="159"/>
        <v>0</v>
      </c>
      <c r="AY83" s="572">
        <f t="shared" si="159"/>
        <v>0</v>
      </c>
      <c r="AZ83" s="572">
        <f t="shared" si="159"/>
        <v>0</v>
      </c>
      <c r="BA83" s="572">
        <f t="shared" si="159"/>
        <v>0</v>
      </c>
      <c r="BB83" s="572">
        <f t="shared" si="159"/>
        <v>0</v>
      </c>
      <c r="BC83" s="572">
        <f t="shared" si="159"/>
        <v>0</v>
      </c>
      <c r="BD83" s="572">
        <f t="shared" si="159"/>
        <v>0</v>
      </c>
      <c r="BE83" s="572">
        <f t="shared" si="159"/>
        <v>0</v>
      </c>
      <c r="BF83" s="572">
        <f t="shared" si="159"/>
        <v>0</v>
      </c>
      <c r="BG83" s="572">
        <f t="shared" si="159"/>
        <v>0</v>
      </c>
      <c r="BH83" s="572">
        <f t="shared" si="159"/>
        <v>0</v>
      </c>
      <c r="BI83" s="572">
        <f t="shared" si="159"/>
        <v>0</v>
      </c>
      <c r="BJ83" s="572">
        <f t="shared" si="159"/>
        <v>0</v>
      </c>
      <c r="BK83" s="572">
        <f t="shared" si="159"/>
        <v>0</v>
      </c>
      <c r="BL83" s="572">
        <f t="shared" si="159"/>
        <v>0</v>
      </c>
      <c r="BM83" s="572">
        <f t="shared" si="159"/>
        <v>0</v>
      </c>
      <c r="BN83" s="989"/>
      <c r="BO83" s="1121"/>
      <c r="BP83" s="1121"/>
      <c r="BQ83" s="1121"/>
      <c r="BR83" s="1121"/>
    </row>
    <row r="84" spans="1:70" s="494" customFormat="1" ht="12.75" hidden="1" x14ac:dyDescent="0.2">
      <c r="A84" s="491"/>
      <c r="B84" s="492" t="str">
        <f t="shared" si="122"/>
        <v>Cozinheira 6 horas</v>
      </c>
      <c r="C84" s="493">
        <v>210</v>
      </c>
      <c r="D84" s="842">
        <f t="shared" si="123"/>
        <v>0</v>
      </c>
      <c r="E84" s="842">
        <f t="shared" si="129"/>
        <v>0</v>
      </c>
      <c r="F84" s="1120"/>
      <c r="G84" s="688">
        <f t="shared" ref="G84:BM84" si="160">$C84*G38</f>
        <v>0</v>
      </c>
      <c r="H84" s="572">
        <f t="shared" si="160"/>
        <v>0</v>
      </c>
      <c r="I84" s="572">
        <f t="shared" si="160"/>
        <v>0</v>
      </c>
      <c r="J84" s="572">
        <f t="shared" si="160"/>
        <v>0</v>
      </c>
      <c r="K84" s="572">
        <f t="shared" si="160"/>
        <v>0</v>
      </c>
      <c r="L84" s="572">
        <f t="shared" si="160"/>
        <v>0</v>
      </c>
      <c r="M84" s="572">
        <f t="shared" si="160"/>
        <v>0</v>
      </c>
      <c r="N84" s="572">
        <f t="shared" si="160"/>
        <v>0</v>
      </c>
      <c r="O84" s="572">
        <f t="shared" si="160"/>
        <v>0</v>
      </c>
      <c r="P84" s="572">
        <f t="shared" si="160"/>
        <v>0</v>
      </c>
      <c r="Q84" s="572">
        <f t="shared" si="160"/>
        <v>0</v>
      </c>
      <c r="R84" s="572">
        <f t="shared" si="160"/>
        <v>0</v>
      </c>
      <c r="S84" s="572">
        <f t="shared" si="160"/>
        <v>0</v>
      </c>
      <c r="T84" s="572">
        <f t="shared" si="160"/>
        <v>0</v>
      </c>
      <c r="U84" s="572">
        <f t="shared" si="160"/>
        <v>0</v>
      </c>
      <c r="V84" s="572">
        <f t="shared" si="160"/>
        <v>0</v>
      </c>
      <c r="W84" s="572">
        <f t="shared" si="160"/>
        <v>0</v>
      </c>
      <c r="X84" s="572">
        <f t="shared" si="160"/>
        <v>0</v>
      </c>
      <c r="Y84" s="572">
        <f t="shared" si="160"/>
        <v>0</v>
      </c>
      <c r="Z84" s="572">
        <f t="shared" si="160"/>
        <v>0</v>
      </c>
      <c r="AA84" s="572">
        <f t="shared" si="160"/>
        <v>0</v>
      </c>
      <c r="AB84" s="572">
        <f t="shared" si="160"/>
        <v>0</v>
      </c>
      <c r="AC84" s="572">
        <f t="shared" si="160"/>
        <v>0</v>
      </c>
      <c r="AD84" s="572">
        <f t="shared" si="160"/>
        <v>0</v>
      </c>
      <c r="AE84" s="572">
        <f t="shared" si="160"/>
        <v>0</v>
      </c>
      <c r="AF84" s="572">
        <f t="shared" si="160"/>
        <v>0</v>
      </c>
      <c r="AG84" s="572">
        <f t="shared" si="160"/>
        <v>0</v>
      </c>
      <c r="AH84" s="572">
        <f t="shared" si="160"/>
        <v>0</v>
      </c>
      <c r="AI84" s="572">
        <f t="shared" si="160"/>
        <v>0</v>
      </c>
      <c r="AJ84" s="572">
        <f t="shared" si="160"/>
        <v>0</v>
      </c>
      <c r="AK84" s="572">
        <f t="shared" si="160"/>
        <v>0</v>
      </c>
      <c r="AL84" s="572">
        <f t="shared" si="160"/>
        <v>0</v>
      </c>
      <c r="AM84" s="572">
        <f t="shared" si="160"/>
        <v>0</v>
      </c>
      <c r="AN84" s="572">
        <f t="shared" si="160"/>
        <v>0</v>
      </c>
      <c r="AO84" s="572">
        <f t="shared" si="160"/>
        <v>0</v>
      </c>
      <c r="AP84" s="572">
        <f t="shared" si="160"/>
        <v>0</v>
      </c>
      <c r="AQ84" s="572">
        <f t="shared" si="160"/>
        <v>0</v>
      </c>
      <c r="AR84" s="572">
        <f t="shared" si="160"/>
        <v>0</v>
      </c>
      <c r="AS84" s="572">
        <f t="shared" si="160"/>
        <v>0</v>
      </c>
      <c r="AT84" s="572">
        <f t="shared" si="160"/>
        <v>0</v>
      </c>
      <c r="AU84" s="572">
        <f t="shared" si="160"/>
        <v>0</v>
      </c>
      <c r="AV84" s="572">
        <f t="shared" si="160"/>
        <v>0</v>
      </c>
      <c r="AW84" s="572">
        <f t="shared" si="160"/>
        <v>0</v>
      </c>
      <c r="AX84" s="572">
        <f t="shared" si="160"/>
        <v>0</v>
      </c>
      <c r="AY84" s="572">
        <f t="shared" si="160"/>
        <v>0</v>
      </c>
      <c r="AZ84" s="572">
        <f t="shared" si="160"/>
        <v>0</v>
      </c>
      <c r="BA84" s="572">
        <f t="shared" si="160"/>
        <v>0</v>
      </c>
      <c r="BB84" s="572">
        <f t="shared" si="160"/>
        <v>0</v>
      </c>
      <c r="BC84" s="572">
        <f t="shared" si="160"/>
        <v>0</v>
      </c>
      <c r="BD84" s="572">
        <f t="shared" si="160"/>
        <v>0</v>
      </c>
      <c r="BE84" s="572">
        <f t="shared" si="160"/>
        <v>0</v>
      </c>
      <c r="BF84" s="572">
        <f t="shared" si="160"/>
        <v>0</v>
      </c>
      <c r="BG84" s="572">
        <f t="shared" si="160"/>
        <v>0</v>
      </c>
      <c r="BH84" s="572">
        <f t="shared" si="160"/>
        <v>0</v>
      </c>
      <c r="BI84" s="572">
        <f t="shared" si="160"/>
        <v>0</v>
      </c>
      <c r="BJ84" s="572">
        <f t="shared" si="160"/>
        <v>0</v>
      </c>
      <c r="BK84" s="572">
        <f t="shared" si="160"/>
        <v>0</v>
      </c>
      <c r="BL84" s="572">
        <f t="shared" si="160"/>
        <v>0</v>
      </c>
      <c r="BM84" s="572">
        <f t="shared" si="160"/>
        <v>0</v>
      </c>
      <c r="BN84" s="989"/>
      <c r="BO84" s="1121"/>
      <c r="BP84" s="1121"/>
      <c r="BQ84" s="1121"/>
      <c r="BR84" s="1121"/>
    </row>
    <row r="85" spans="1:70" s="494" customFormat="1" ht="12.75" hidden="1" x14ac:dyDescent="0.2">
      <c r="A85" s="491"/>
      <c r="B85" s="492" t="str">
        <f t="shared" si="122"/>
        <v>Cozinheira 8 horas</v>
      </c>
      <c r="C85" s="493">
        <v>280</v>
      </c>
      <c r="D85" s="842">
        <f t="shared" si="123"/>
        <v>0</v>
      </c>
      <c r="E85" s="842">
        <f t="shared" si="129"/>
        <v>0</v>
      </c>
      <c r="F85" s="1120"/>
      <c r="G85" s="688">
        <f t="shared" ref="G85:BM85" si="161">$C85*G39</f>
        <v>0</v>
      </c>
      <c r="H85" s="572">
        <f t="shared" si="161"/>
        <v>0</v>
      </c>
      <c r="I85" s="572">
        <f t="shared" si="161"/>
        <v>0</v>
      </c>
      <c r="J85" s="572">
        <f t="shared" si="161"/>
        <v>0</v>
      </c>
      <c r="K85" s="572">
        <f t="shared" si="161"/>
        <v>0</v>
      </c>
      <c r="L85" s="572">
        <f t="shared" si="161"/>
        <v>0</v>
      </c>
      <c r="M85" s="572">
        <f t="shared" si="161"/>
        <v>0</v>
      </c>
      <c r="N85" s="572">
        <f t="shared" si="161"/>
        <v>0</v>
      </c>
      <c r="O85" s="572">
        <f t="shared" si="161"/>
        <v>0</v>
      </c>
      <c r="P85" s="572">
        <f t="shared" si="161"/>
        <v>0</v>
      </c>
      <c r="Q85" s="572">
        <f t="shared" si="161"/>
        <v>0</v>
      </c>
      <c r="R85" s="572">
        <f t="shared" si="161"/>
        <v>0</v>
      </c>
      <c r="S85" s="572">
        <f t="shared" si="161"/>
        <v>0</v>
      </c>
      <c r="T85" s="572">
        <f t="shared" si="161"/>
        <v>0</v>
      </c>
      <c r="U85" s="572">
        <f t="shared" si="161"/>
        <v>0</v>
      </c>
      <c r="V85" s="572">
        <f t="shared" si="161"/>
        <v>0</v>
      </c>
      <c r="W85" s="572">
        <f t="shared" si="161"/>
        <v>0</v>
      </c>
      <c r="X85" s="572">
        <f t="shared" si="161"/>
        <v>0</v>
      </c>
      <c r="Y85" s="572">
        <f t="shared" si="161"/>
        <v>0</v>
      </c>
      <c r="Z85" s="572">
        <f t="shared" si="161"/>
        <v>0</v>
      </c>
      <c r="AA85" s="572">
        <f t="shared" si="161"/>
        <v>0</v>
      </c>
      <c r="AB85" s="572">
        <f t="shared" si="161"/>
        <v>0</v>
      </c>
      <c r="AC85" s="572">
        <f t="shared" si="161"/>
        <v>0</v>
      </c>
      <c r="AD85" s="572">
        <f t="shared" si="161"/>
        <v>0</v>
      </c>
      <c r="AE85" s="572">
        <f t="shared" si="161"/>
        <v>0</v>
      </c>
      <c r="AF85" s="572">
        <f t="shared" si="161"/>
        <v>0</v>
      </c>
      <c r="AG85" s="572">
        <f t="shared" si="161"/>
        <v>0</v>
      </c>
      <c r="AH85" s="572">
        <f t="shared" si="161"/>
        <v>0</v>
      </c>
      <c r="AI85" s="572">
        <f t="shared" si="161"/>
        <v>0</v>
      </c>
      <c r="AJ85" s="572">
        <f t="shared" si="161"/>
        <v>0</v>
      </c>
      <c r="AK85" s="572">
        <f t="shared" si="161"/>
        <v>0</v>
      </c>
      <c r="AL85" s="572">
        <f t="shared" si="161"/>
        <v>0</v>
      </c>
      <c r="AM85" s="572">
        <f t="shared" si="161"/>
        <v>0</v>
      </c>
      <c r="AN85" s="572">
        <f t="shared" si="161"/>
        <v>0</v>
      </c>
      <c r="AO85" s="572">
        <f t="shared" si="161"/>
        <v>0</v>
      </c>
      <c r="AP85" s="572">
        <f t="shared" si="161"/>
        <v>0</v>
      </c>
      <c r="AQ85" s="572">
        <f t="shared" si="161"/>
        <v>0</v>
      </c>
      <c r="AR85" s="572">
        <f t="shared" si="161"/>
        <v>0</v>
      </c>
      <c r="AS85" s="572">
        <f t="shared" si="161"/>
        <v>0</v>
      </c>
      <c r="AT85" s="572">
        <f t="shared" si="161"/>
        <v>0</v>
      </c>
      <c r="AU85" s="572">
        <f t="shared" si="161"/>
        <v>0</v>
      </c>
      <c r="AV85" s="572">
        <f t="shared" si="161"/>
        <v>0</v>
      </c>
      <c r="AW85" s="572">
        <f t="shared" si="161"/>
        <v>0</v>
      </c>
      <c r="AX85" s="572">
        <f t="shared" si="161"/>
        <v>0</v>
      </c>
      <c r="AY85" s="572">
        <f t="shared" si="161"/>
        <v>0</v>
      </c>
      <c r="AZ85" s="572">
        <f t="shared" si="161"/>
        <v>0</v>
      </c>
      <c r="BA85" s="572">
        <f t="shared" si="161"/>
        <v>0</v>
      </c>
      <c r="BB85" s="572">
        <f t="shared" si="161"/>
        <v>0</v>
      </c>
      <c r="BC85" s="572">
        <f t="shared" si="161"/>
        <v>0</v>
      </c>
      <c r="BD85" s="572">
        <f t="shared" si="161"/>
        <v>0</v>
      </c>
      <c r="BE85" s="572">
        <f t="shared" si="161"/>
        <v>0</v>
      </c>
      <c r="BF85" s="572">
        <f t="shared" si="161"/>
        <v>0</v>
      </c>
      <c r="BG85" s="572">
        <f t="shared" si="161"/>
        <v>0</v>
      </c>
      <c r="BH85" s="572">
        <f t="shared" si="161"/>
        <v>0</v>
      </c>
      <c r="BI85" s="572">
        <f t="shared" si="161"/>
        <v>0</v>
      </c>
      <c r="BJ85" s="572">
        <f t="shared" si="161"/>
        <v>0</v>
      </c>
      <c r="BK85" s="572">
        <f t="shared" si="161"/>
        <v>0</v>
      </c>
      <c r="BL85" s="572">
        <f t="shared" si="161"/>
        <v>0</v>
      </c>
      <c r="BM85" s="572">
        <f t="shared" si="161"/>
        <v>0</v>
      </c>
      <c r="BN85" s="989"/>
      <c r="BO85" s="1121"/>
      <c r="BP85" s="1121"/>
      <c r="BQ85" s="1121"/>
      <c r="BR85" s="1121"/>
    </row>
    <row r="86" spans="1:70" s="494" customFormat="1" ht="12.75" hidden="1" x14ac:dyDescent="0.2">
      <c r="A86" s="491"/>
      <c r="B86" s="492" t="str">
        <f t="shared" si="122"/>
        <v>Babá 2 horas</v>
      </c>
      <c r="C86" s="493">
        <v>130</v>
      </c>
      <c r="D86" s="842">
        <f t="shared" si="123"/>
        <v>0</v>
      </c>
      <c r="E86" s="842">
        <f t="shared" si="129"/>
        <v>0</v>
      </c>
      <c r="F86" s="1120"/>
      <c r="G86" s="688">
        <f t="shared" ref="G86:BM86" si="162">$C86*G40</f>
        <v>0</v>
      </c>
      <c r="H86" s="572">
        <f t="shared" si="162"/>
        <v>0</v>
      </c>
      <c r="I86" s="572">
        <f t="shared" si="162"/>
        <v>0</v>
      </c>
      <c r="J86" s="572">
        <f t="shared" si="162"/>
        <v>0</v>
      </c>
      <c r="K86" s="572">
        <f t="shared" si="162"/>
        <v>0</v>
      </c>
      <c r="L86" s="572">
        <f t="shared" si="162"/>
        <v>0</v>
      </c>
      <c r="M86" s="572">
        <f t="shared" si="162"/>
        <v>0</v>
      </c>
      <c r="N86" s="572">
        <f t="shared" si="162"/>
        <v>0</v>
      </c>
      <c r="O86" s="572">
        <f t="shared" si="162"/>
        <v>0</v>
      </c>
      <c r="P86" s="572">
        <f t="shared" si="162"/>
        <v>0</v>
      </c>
      <c r="Q86" s="572">
        <f t="shared" si="162"/>
        <v>0</v>
      </c>
      <c r="R86" s="572">
        <f t="shared" si="162"/>
        <v>0</v>
      </c>
      <c r="S86" s="572">
        <f t="shared" si="162"/>
        <v>0</v>
      </c>
      <c r="T86" s="572">
        <f t="shared" si="162"/>
        <v>0</v>
      </c>
      <c r="U86" s="572">
        <f t="shared" si="162"/>
        <v>0</v>
      </c>
      <c r="V86" s="572">
        <f t="shared" si="162"/>
        <v>0</v>
      </c>
      <c r="W86" s="572">
        <f t="shared" si="162"/>
        <v>0</v>
      </c>
      <c r="X86" s="572">
        <f t="shared" si="162"/>
        <v>0</v>
      </c>
      <c r="Y86" s="572">
        <f t="shared" si="162"/>
        <v>0</v>
      </c>
      <c r="Z86" s="572">
        <f t="shared" si="162"/>
        <v>0</v>
      </c>
      <c r="AA86" s="572">
        <f t="shared" si="162"/>
        <v>0</v>
      </c>
      <c r="AB86" s="572">
        <f t="shared" si="162"/>
        <v>0</v>
      </c>
      <c r="AC86" s="572">
        <f t="shared" si="162"/>
        <v>0</v>
      </c>
      <c r="AD86" s="572">
        <f t="shared" si="162"/>
        <v>0</v>
      </c>
      <c r="AE86" s="572">
        <f t="shared" si="162"/>
        <v>0</v>
      </c>
      <c r="AF86" s="572">
        <f t="shared" si="162"/>
        <v>0</v>
      </c>
      <c r="AG86" s="572">
        <f t="shared" si="162"/>
        <v>0</v>
      </c>
      <c r="AH86" s="572">
        <f t="shared" si="162"/>
        <v>0</v>
      </c>
      <c r="AI86" s="572">
        <f t="shared" si="162"/>
        <v>0</v>
      </c>
      <c r="AJ86" s="572">
        <f t="shared" si="162"/>
        <v>0</v>
      </c>
      <c r="AK86" s="572">
        <f t="shared" si="162"/>
        <v>0</v>
      </c>
      <c r="AL86" s="572">
        <f t="shared" si="162"/>
        <v>0</v>
      </c>
      <c r="AM86" s="572">
        <f t="shared" si="162"/>
        <v>0</v>
      </c>
      <c r="AN86" s="572">
        <f t="shared" si="162"/>
        <v>0</v>
      </c>
      <c r="AO86" s="572">
        <f t="shared" si="162"/>
        <v>0</v>
      </c>
      <c r="AP86" s="572">
        <f t="shared" si="162"/>
        <v>0</v>
      </c>
      <c r="AQ86" s="572">
        <f t="shared" si="162"/>
        <v>0</v>
      </c>
      <c r="AR86" s="572">
        <f t="shared" si="162"/>
        <v>0</v>
      </c>
      <c r="AS86" s="572">
        <f t="shared" si="162"/>
        <v>0</v>
      </c>
      <c r="AT86" s="572">
        <f t="shared" si="162"/>
        <v>0</v>
      </c>
      <c r="AU86" s="572">
        <f t="shared" si="162"/>
        <v>0</v>
      </c>
      <c r="AV86" s="572">
        <f t="shared" si="162"/>
        <v>0</v>
      </c>
      <c r="AW86" s="572">
        <f t="shared" si="162"/>
        <v>0</v>
      </c>
      <c r="AX86" s="572">
        <f t="shared" si="162"/>
        <v>0</v>
      </c>
      <c r="AY86" s="572">
        <f t="shared" si="162"/>
        <v>0</v>
      </c>
      <c r="AZ86" s="572">
        <f t="shared" si="162"/>
        <v>0</v>
      </c>
      <c r="BA86" s="572">
        <f t="shared" si="162"/>
        <v>0</v>
      </c>
      <c r="BB86" s="572">
        <f t="shared" si="162"/>
        <v>0</v>
      </c>
      <c r="BC86" s="572">
        <f t="shared" si="162"/>
        <v>0</v>
      </c>
      <c r="BD86" s="572">
        <f t="shared" si="162"/>
        <v>0</v>
      </c>
      <c r="BE86" s="572">
        <f t="shared" si="162"/>
        <v>0</v>
      </c>
      <c r="BF86" s="572">
        <f t="shared" si="162"/>
        <v>0</v>
      </c>
      <c r="BG86" s="572">
        <f t="shared" si="162"/>
        <v>0</v>
      </c>
      <c r="BH86" s="572">
        <f t="shared" si="162"/>
        <v>0</v>
      </c>
      <c r="BI86" s="572">
        <f t="shared" si="162"/>
        <v>0</v>
      </c>
      <c r="BJ86" s="572">
        <f t="shared" si="162"/>
        <v>0</v>
      </c>
      <c r="BK86" s="572">
        <f t="shared" si="162"/>
        <v>0</v>
      </c>
      <c r="BL86" s="572">
        <f t="shared" si="162"/>
        <v>0</v>
      </c>
      <c r="BM86" s="572">
        <f t="shared" si="162"/>
        <v>0</v>
      </c>
      <c r="BN86" s="989"/>
      <c r="BO86" s="1121"/>
      <c r="BP86" s="1121"/>
      <c r="BQ86" s="1121"/>
      <c r="BR86" s="1121"/>
    </row>
    <row r="87" spans="1:70" s="494" customFormat="1" ht="12.75" hidden="1" x14ac:dyDescent="0.2">
      <c r="A87" s="491"/>
      <c r="B87" s="492" t="str">
        <f t="shared" si="122"/>
        <v>Bába 6 horas</v>
      </c>
      <c r="C87" s="493">
        <v>210</v>
      </c>
      <c r="D87" s="842">
        <f t="shared" si="123"/>
        <v>0</v>
      </c>
      <c r="E87" s="842">
        <f t="shared" si="129"/>
        <v>0</v>
      </c>
      <c r="F87" s="1120"/>
      <c r="G87" s="688">
        <f t="shared" ref="G87:BM87" si="163">$C87*G41</f>
        <v>0</v>
      </c>
      <c r="H87" s="572">
        <f t="shared" si="163"/>
        <v>0</v>
      </c>
      <c r="I87" s="572">
        <f t="shared" si="163"/>
        <v>0</v>
      </c>
      <c r="J87" s="572">
        <f t="shared" si="163"/>
        <v>0</v>
      </c>
      <c r="K87" s="572">
        <f t="shared" si="163"/>
        <v>0</v>
      </c>
      <c r="L87" s="572">
        <f t="shared" si="163"/>
        <v>0</v>
      </c>
      <c r="M87" s="572">
        <f t="shared" si="163"/>
        <v>0</v>
      </c>
      <c r="N87" s="572">
        <f t="shared" si="163"/>
        <v>0</v>
      </c>
      <c r="O87" s="572">
        <f t="shared" si="163"/>
        <v>0</v>
      </c>
      <c r="P87" s="572">
        <f t="shared" si="163"/>
        <v>0</v>
      </c>
      <c r="Q87" s="572">
        <f t="shared" si="163"/>
        <v>0</v>
      </c>
      <c r="R87" s="572">
        <f t="shared" si="163"/>
        <v>0</v>
      </c>
      <c r="S87" s="572">
        <f t="shared" si="163"/>
        <v>0</v>
      </c>
      <c r="T87" s="572">
        <f t="shared" si="163"/>
        <v>0</v>
      </c>
      <c r="U87" s="572">
        <f t="shared" si="163"/>
        <v>0</v>
      </c>
      <c r="V87" s="572">
        <f t="shared" si="163"/>
        <v>0</v>
      </c>
      <c r="W87" s="572">
        <f t="shared" si="163"/>
        <v>0</v>
      </c>
      <c r="X87" s="572">
        <f t="shared" si="163"/>
        <v>0</v>
      </c>
      <c r="Y87" s="572">
        <f t="shared" si="163"/>
        <v>0</v>
      </c>
      <c r="Z87" s="572">
        <f t="shared" si="163"/>
        <v>0</v>
      </c>
      <c r="AA87" s="572">
        <f t="shared" si="163"/>
        <v>0</v>
      </c>
      <c r="AB87" s="572">
        <f t="shared" si="163"/>
        <v>0</v>
      </c>
      <c r="AC87" s="572">
        <f t="shared" si="163"/>
        <v>0</v>
      </c>
      <c r="AD87" s="572">
        <f t="shared" si="163"/>
        <v>0</v>
      </c>
      <c r="AE87" s="572">
        <f t="shared" si="163"/>
        <v>0</v>
      </c>
      <c r="AF87" s="572">
        <f t="shared" si="163"/>
        <v>0</v>
      </c>
      <c r="AG87" s="572">
        <f t="shared" si="163"/>
        <v>0</v>
      </c>
      <c r="AH87" s="572">
        <f t="shared" si="163"/>
        <v>0</v>
      </c>
      <c r="AI87" s="572">
        <f t="shared" si="163"/>
        <v>0</v>
      </c>
      <c r="AJ87" s="572">
        <f t="shared" si="163"/>
        <v>0</v>
      </c>
      <c r="AK87" s="572">
        <f t="shared" si="163"/>
        <v>0</v>
      </c>
      <c r="AL87" s="572">
        <f t="shared" si="163"/>
        <v>0</v>
      </c>
      <c r="AM87" s="572">
        <f t="shared" si="163"/>
        <v>0</v>
      </c>
      <c r="AN87" s="572">
        <f t="shared" si="163"/>
        <v>0</v>
      </c>
      <c r="AO87" s="572">
        <f t="shared" si="163"/>
        <v>0</v>
      </c>
      <c r="AP87" s="572">
        <f t="shared" si="163"/>
        <v>0</v>
      </c>
      <c r="AQ87" s="572">
        <f t="shared" si="163"/>
        <v>0</v>
      </c>
      <c r="AR87" s="572">
        <f t="shared" si="163"/>
        <v>0</v>
      </c>
      <c r="AS87" s="572">
        <f t="shared" si="163"/>
        <v>0</v>
      </c>
      <c r="AT87" s="572">
        <f t="shared" si="163"/>
        <v>0</v>
      </c>
      <c r="AU87" s="572">
        <f t="shared" si="163"/>
        <v>0</v>
      </c>
      <c r="AV87" s="572">
        <f t="shared" si="163"/>
        <v>0</v>
      </c>
      <c r="AW87" s="572">
        <f t="shared" si="163"/>
        <v>0</v>
      </c>
      <c r="AX87" s="572">
        <f t="shared" si="163"/>
        <v>0</v>
      </c>
      <c r="AY87" s="572">
        <f t="shared" si="163"/>
        <v>0</v>
      </c>
      <c r="AZ87" s="572">
        <f t="shared" si="163"/>
        <v>0</v>
      </c>
      <c r="BA87" s="572">
        <f t="shared" si="163"/>
        <v>0</v>
      </c>
      <c r="BB87" s="572">
        <f t="shared" si="163"/>
        <v>0</v>
      </c>
      <c r="BC87" s="572">
        <f t="shared" si="163"/>
        <v>0</v>
      </c>
      <c r="BD87" s="572">
        <f t="shared" si="163"/>
        <v>0</v>
      </c>
      <c r="BE87" s="572">
        <f t="shared" si="163"/>
        <v>0</v>
      </c>
      <c r="BF87" s="572">
        <f t="shared" si="163"/>
        <v>0</v>
      </c>
      <c r="BG87" s="572">
        <f t="shared" si="163"/>
        <v>0</v>
      </c>
      <c r="BH87" s="572">
        <f t="shared" si="163"/>
        <v>0</v>
      </c>
      <c r="BI87" s="572">
        <f t="shared" si="163"/>
        <v>0</v>
      </c>
      <c r="BJ87" s="572">
        <f t="shared" si="163"/>
        <v>0</v>
      </c>
      <c r="BK87" s="572">
        <f t="shared" si="163"/>
        <v>0</v>
      </c>
      <c r="BL87" s="572">
        <f t="shared" si="163"/>
        <v>0</v>
      </c>
      <c r="BM87" s="572">
        <f t="shared" si="163"/>
        <v>0</v>
      </c>
      <c r="BN87" s="989"/>
      <c r="BO87" s="1121"/>
      <c r="BP87" s="1121"/>
      <c r="BQ87" s="1121"/>
      <c r="BR87" s="1121"/>
    </row>
    <row r="88" spans="1:70" s="494" customFormat="1" ht="12.75" hidden="1" x14ac:dyDescent="0.2">
      <c r="A88" s="491"/>
      <c r="B88" s="492" t="str">
        <f t="shared" si="122"/>
        <v>Bába 8 horas</v>
      </c>
      <c r="C88" s="493">
        <v>280</v>
      </c>
      <c r="D88" s="842">
        <f t="shared" si="123"/>
        <v>0</v>
      </c>
      <c r="E88" s="842">
        <f t="shared" si="129"/>
        <v>0</v>
      </c>
      <c r="F88" s="1120"/>
      <c r="G88" s="688">
        <f t="shared" ref="G88:BM88" si="164">$C88*G42</f>
        <v>0</v>
      </c>
      <c r="H88" s="572">
        <f t="shared" si="164"/>
        <v>0</v>
      </c>
      <c r="I88" s="572">
        <f t="shared" si="164"/>
        <v>0</v>
      </c>
      <c r="J88" s="572">
        <f t="shared" si="164"/>
        <v>0</v>
      </c>
      <c r="K88" s="572">
        <f t="shared" si="164"/>
        <v>0</v>
      </c>
      <c r="L88" s="572">
        <f t="shared" si="164"/>
        <v>0</v>
      </c>
      <c r="M88" s="572">
        <f t="shared" si="164"/>
        <v>0</v>
      </c>
      <c r="N88" s="572">
        <f t="shared" si="164"/>
        <v>0</v>
      </c>
      <c r="O88" s="572">
        <f t="shared" si="164"/>
        <v>0</v>
      </c>
      <c r="P88" s="572">
        <f t="shared" si="164"/>
        <v>0</v>
      </c>
      <c r="Q88" s="572">
        <f t="shared" si="164"/>
        <v>0</v>
      </c>
      <c r="R88" s="572">
        <f t="shared" si="164"/>
        <v>0</v>
      </c>
      <c r="S88" s="572">
        <f t="shared" si="164"/>
        <v>0</v>
      </c>
      <c r="T88" s="572">
        <f t="shared" si="164"/>
        <v>0</v>
      </c>
      <c r="U88" s="572">
        <f t="shared" si="164"/>
        <v>0</v>
      </c>
      <c r="V88" s="572">
        <f t="shared" si="164"/>
        <v>0</v>
      </c>
      <c r="W88" s="572">
        <f t="shared" si="164"/>
        <v>0</v>
      </c>
      <c r="X88" s="572">
        <f t="shared" si="164"/>
        <v>0</v>
      </c>
      <c r="Y88" s="572">
        <f t="shared" si="164"/>
        <v>0</v>
      </c>
      <c r="Z88" s="572">
        <f t="shared" si="164"/>
        <v>0</v>
      </c>
      <c r="AA88" s="572">
        <f t="shared" si="164"/>
        <v>0</v>
      </c>
      <c r="AB88" s="572">
        <f t="shared" si="164"/>
        <v>0</v>
      </c>
      <c r="AC88" s="572">
        <f t="shared" si="164"/>
        <v>0</v>
      </c>
      <c r="AD88" s="572">
        <f t="shared" si="164"/>
        <v>0</v>
      </c>
      <c r="AE88" s="572">
        <f t="shared" si="164"/>
        <v>0</v>
      </c>
      <c r="AF88" s="572">
        <f t="shared" si="164"/>
        <v>0</v>
      </c>
      <c r="AG88" s="572">
        <f t="shared" si="164"/>
        <v>0</v>
      </c>
      <c r="AH88" s="572">
        <f t="shared" si="164"/>
        <v>0</v>
      </c>
      <c r="AI88" s="572">
        <f t="shared" si="164"/>
        <v>0</v>
      </c>
      <c r="AJ88" s="572">
        <f t="shared" si="164"/>
        <v>0</v>
      </c>
      <c r="AK88" s="572">
        <f t="shared" si="164"/>
        <v>0</v>
      </c>
      <c r="AL88" s="572">
        <f t="shared" si="164"/>
        <v>0</v>
      </c>
      <c r="AM88" s="572">
        <f t="shared" si="164"/>
        <v>0</v>
      </c>
      <c r="AN88" s="572">
        <f t="shared" si="164"/>
        <v>0</v>
      </c>
      <c r="AO88" s="572">
        <f t="shared" si="164"/>
        <v>0</v>
      </c>
      <c r="AP88" s="572">
        <f t="shared" si="164"/>
        <v>0</v>
      </c>
      <c r="AQ88" s="572">
        <f t="shared" si="164"/>
        <v>0</v>
      </c>
      <c r="AR88" s="572">
        <f t="shared" si="164"/>
        <v>0</v>
      </c>
      <c r="AS88" s="572">
        <f t="shared" si="164"/>
        <v>0</v>
      </c>
      <c r="AT88" s="572">
        <f t="shared" si="164"/>
        <v>0</v>
      </c>
      <c r="AU88" s="572">
        <f t="shared" si="164"/>
        <v>0</v>
      </c>
      <c r="AV88" s="572">
        <f t="shared" si="164"/>
        <v>0</v>
      </c>
      <c r="AW88" s="572">
        <f t="shared" si="164"/>
        <v>0</v>
      </c>
      <c r="AX88" s="572">
        <f t="shared" si="164"/>
        <v>0</v>
      </c>
      <c r="AY88" s="572">
        <f t="shared" si="164"/>
        <v>0</v>
      </c>
      <c r="AZ88" s="572">
        <f t="shared" si="164"/>
        <v>0</v>
      </c>
      <c r="BA88" s="572">
        <f t="shared" si="164"/>
        <v>0</v>
      </c>
      <c r="BB88" s="572">
        <f t="shared" si="164"/>
        <v>0</v>
      </c>
      <c r="BC88" s="572">
        <f t="shared" si="164"/>
        <v>0</v>
      </c>
      <c r="BD88" s="572">
        <f t="shared" si="164"/>
        <v>0</v>
      </c>
      <c r="BE88" s="572">
        <f t="shared" si="164"/>
        <v>0</v>
      </c>
      <c r="BF88" s="572">
        <f t="shared" si="164"/>
        <v>0</v>
      </c>
      <c r="BG88" s="572">
        <f t="shared" si="164"/>
        <v>0</v>
      </c>
      <c r="BH88" s="572">
        <f t="shared" si="164"/>
        <v>0</v>
      </c>
      <c r="BI88" s="572">
        <f t="shared" si="164"/>
        <v>0</v>
      </c>
      <c r="BJ88" s="572">
        <f t="shared" si="164"/>
        <v>0</v>
      </c>
      <c r="BK88" s="572">
        <f t="shared" si="164"/>
        <v>0</v>
      </c>
      <c r="BL88" s="572">
        <f t="shared" si="164"/>
        <v>0</v>
      </c>
      <c r="BM88" s="572">
        <f t="shared" si="164"/>
        <v>0</v>
      </c>
      <c r="BN88" s="989"/>
      <c r="BO88" s="1121"/>
      <c r="BP88" s="1121"/>
      <c r="BQ88" s="1121"/>
      <c r="BR88" s="1121"/>
    </row>
    <row r="89" spans="1:70" s="494" customFormat="1" ht="12.75" hidden="1" x14ac:dyDescent="0.2">
      <c r="A89" s="491"/>
      <c r="B89" s="492" t="str">
        <f t="shared" ref="B89:B95" si="165">B43</f>
        <v>Limpeza condominial 6 horas</v>
      </c>
      <c r="C89" s="493">
        <v>210</v>
      </c>
      <c r="D89" s="842">
        <f t="shared" ref="D89:D95" si="166">IFERROR(C89*D43,"")</f>
        <v>0</v>
      </c>
      <c r="E89" s="842">
        <f t="shared" ref="E89:E95" si="167">IFERROR(AVERAGE(G89:BL89),"")</f>
        <v>0</v>
      </c>
      <c r="F89" s="1120"/>
      <c r="G89" s="688">
        <f t="shared" ref="G89:BM89" si="168">$C89*G43</f>
        <v>0</v>
      </c>
      <c r="H89" s="572">
        <f t="shared" si="168"/>
        <v>0</v>
      </c>
      <c r="I89" s="572">
        <f t="shared" si="168"/>
        <v>0</v>
      </c>
      <c r="J89" s="572">
        <f t="shared" si="168"/>
        <v>0</v>
      </c>
      <c r="K89" s="572">
        <f t="shared" si="168"/>
        <v>0</v>
      </c>
      <c r="L89" s="572">
        <f t="shared" si="168"/>
        <v>0</v>
      </c>
      <c r="M89" s="572">
        <f t="shared" si="168"/>
        <v>0</v>
      </c>
      <c r="N89" s="572">
        <f t="shared" si="168"/>
        <v>0</v>
      </c>
      <c r="O89" s="572">
        <f t="shared" si="168"/>
        <v>0</v>
      </c>
      <c r="P89" s="572">
        <f t="shared" si="168"/>
        <v>0</v>
      </c>
      <c r="Q89" s="572">
        <f t="shared" si="168"/>
        <v>0</v>
      </c>
      <c r="R89" s="572">
        <f t="shared" si="168"/>
        <v>0</v>
      </c>
      <c r="S89" s="572">
        <f t="shared" si="168"/>
        <v>0</v>
      </c>
      <c r="T89" s="572">
        <f t="shared" si="168"/>
        <v>0</v>
      </c>
      <c r="U89" s="572">
        <f t="shared" si="168"/>
        <v>0</v>
      </c>
      <c r="V89" s="572">
        <f t="shared" si="168"/>
        <v>0</v>
      </c>
      <c r="W89" s="572">
        <f t="shared" si="168"/>
        <v>0</v>
      </c>
      <c r="X89" s="572">
        <f t="shared" si="168"/>
        <v>0</v>
      </c>
      <c r="Y89" s="572">
        <f t="shared" si="168"/>
        <v>0</v>
      </c>
      <c r="Z89" s="572">
        <f t="shared" si="168"/>
        <v>0</v>
      </c>
      <c r="AA89" s="572">
        <f t="shared" si="168"/>
        <v>0</v>
      </c>
      <c r="AB89" s="572">
        <f t="shared" si="168"/>
        <v>0</v>
      </c>
      <c r="AC89" s="572">
        <f t="shared" si="168"/>
        <v>0</v>
      </c>
      <c r="AD89" s="572">
        <f t="shared" si="168"/>
        <v>0</v>
      </c>
      <c r="AE89" s="572">
        <f t="shared" si="168"/>
        <v>0</v>
      </c>
      <c r="AF89" s="572">
        <f t="shared" si="168"/>
        <v>0</v>
      </c>
      <c r="AG89" s="572">
        <f t="shared" si="168"/>
        <v>0</v>
      </c>
      <c r="AH89" s="572">
        <f t="shared" si="168"/>
        <v>0</v>
      </c>
      <c r="AI89" s="572">
        <f t="shared" si="168"/>
        <v>0</v>
      </c>
      <c r="AJ89" s="572">
        <f t="shared" si="168"/>
        <v>0</v>
      </c>
      <c r="AK89" s="572">
        <f t="shared" si="168"/>
        <v>0</v>
      </c>
      <c r="AL89" s="572">
        <f t="shared" si="168"/>
        <v>0</v>
      </c>
      <c r="AM89" s="572">
        <f t="shared" si="168"/>
        <v>0</v>
      </c>
      <c r="AN89" s="572">
        <f t="shared" si="168"/>
        <v>0</v>
      </c>
      <c r="AO89" s="572">
        <f t="shared" si="168"/>
        <v>0</v>
      </c>
      <c r="AP89" s="572">
        <f t="shared" si="168"/>
        <v>0</v>
      </c>
      <c r="AQ89" s="572">
        <f t="shared" si="168"/>
        <v>0</v>
      </c>
      <c r="AR89" s="572">
        <f t="shared" si="168"/>
        <v>0</v>
      </c>
      <c r="AS89" s="572">
        <f t="shared" si="168"/>
        <v>0</v>
      </c>
      <c r="AT89" s="572">
        <f t="shared" si="168"/>
        <v>0</v>
      </c>
      <c r="AU89" s="572">
        <f t="shared" si="168"/>
        <v>0</v>
      </c>
      <c r="AV89" s="572">
        <f t="shared" si="168"/>
        <v>0</v>
      </c>
      <c r="AW89" s="572">
        <f t="shared" si="168"/>
        <v>0</v>
      </c>
      <c r="AX89" s="572">
        <f t="shared" si="168"/>
        <v>0</v>
      </c>
      <c r="AY89" s="572">
        <f t="shared" si="168"/>
        <v>0</v>
      </c>
      <c r="AZ89" s="572">
        <f t="shared" si="168"/>
        <v>0</v>
      </c>
      <c r="BA89" s="572">
        <f t="shared" si="168"/>
        <v>0</v>
      </c>
      <c r="BB89" s="572">
        <f t="shared" si="168"/>
        <v>0</v>
      </c>
      <c r="BC89" s="572">
        <f t="shared" si="168"/>
        <v>0</v>
      </c>
      <c r="BD89" s="572">
        <f t="shared" si="168"/>
        <v>0</v>
      </c>
      <c r="BE89" s="572">
        <f t="shared" si="168"/>
        <v>0</v>
      </c>
      <c r="BF89" s="572">
        <f t="shared" si="168"/>
        <v>0</v>
      </c>
      <c r="BG89" s="572">
        <f t="shared" si="168"/>
        <v>0</v>
      </c>
      <c r="BH89" s="572">
        <f t="shared" si="168"/>
        <v>0</v>
      </c>
      <c r="BI89" s="572">
        <f t="shared" si="168"/>
        <v>0</v>
      </c>
      <c r="BJ89" s="572">
        <f t="shared" si="168"/>
        <v>0</v>
      </c>
      <c r="BK89" s="572">
        <f t="shared" si="168"/>
        <v>0</v>
      </c>
      <c r="BL89" s="572">
        <f t="shared" si="168"/>
        <v>0</v>
      </c>
      <c r="BM89" s="572">
        <f t="shared" si="168"/>
        <v>0</v>
      </c>
      <c r="BN89" s="989"/>
      <c r="BO89" s="1365"/>
      <c r="BP89" s="1365"/>
      <c r="BQ89" s="1365"/>
      <c r="BR89" s="1365"/>
    </row>
    <row r="90" spans="1:70" s="494" customFormat="1" ht="12.75" hidden="1" x14ac:dyDescent="0.2">
      <c r="A90" s="491"/>
      <c r="B90" s="492" t="str">
        <f t="shared" si="165"/>
        <v>Limpeza Pré mudança 2 Horas</v>
      </c>
      <c r="C90" s="493">
        <v>130</v>
      </c>
      <c r="D90" s="842">
        <f t="shared" si="166"/>
        <v>0</v>
      </c>
      <c r="E90" s="842">
        <f t="shared" si="167"/>
        <v>0</v>
      </c>
      <c r="F90" s="1120"/>
      <c r="G90" s="688">
        <f t="shared" ref="G90:BM90" si="169">$C90*G44</f>
        <v>0</v>
      </c>
      <c r="H90" s="572">
        <f t="shared" si="169"/>
        <v>0</v>
      </c>
      <c r="I90" s="572">
        <f t="shared" si="169"/>
        <v>0</v>
      </c>
      <c r="J90" s="572">
        <f t="shared" si="169"/>
        <v>0</v>
      </c>
      <c r="K90" s="572">
        <f t="shared" si="169"/>
        <v>0</v>
      </c>
      <c r="L90" s="572">
        <f t="shared" si="169"/>
        <v>0</v>
      </c>
      <c r="M90" s="572">
        <f t="shared" si="169"/>
        <v>0</v>
      </c>
      <c r="N90" s="572">
        <f t="shared" si="169"/>
        <v>0</v>
      </c>
      <c r="O90" s="572">
        <f t="shared" si="169"/>
        <v>0</v>
      </c>
      <c r="P90" s="572">
        <f t="shared" si="169"/>
        <v>0</v>
      </c>
      <c r="Q90" s="572">
        <f t="shared" si="169"/>
        <v>0</v>
      </c>
      <c r="R90" s="572">
        <f t="shared" si="169"/>
        <v>0</v>
      </c>
      <c r="S90" s="572">
        <f t="shared" si="169"/>
        <v>0</v>
      </c>
      <c r="T90" s="572">
        <f t="shared" si="169"/>
        <v>0</v>
      </c>
      <c r="U90" s="572">
        <f t="shared" si="169"/>
        <v>0</v>
      </c>
      <c r="V90" s="572">
        <f t="shared" si="169"/>
        <v>0</v>
      </c>
      <c r="W90" s="572">
        <f t="shared" si="169"/>
        <v>0</v>
      </c>
      <c r="X90" s="572">
        <f t="shared" si="169"/>
        <v>0</v>
      </c>
      <c r="Y90" s="572">
        <f t="shared" si="169"/>
        <v>0</v>
      </c>
      <c r="Z90" s="572">
        <f t="shared" si="169"/>
        <v>0</v>
      </c>
      <c r="AA90" s="572">
        <f t="shared" si="169"/>
        <v>0</v>
      </c>
      <c r="AB90" s="572">
        <f t="shared" si="169"/>
        <v>0</v>
      </c>
      <c r="AC90" s="572">
        <f t="shared" si="169"/>
        <v>0</v>
      </c>
      <c r="AD90" s="572">
        <f t="shared" si="169"/>
        <v>0</v>
      </c>
      <c r="AE90" s="572">
        <f t="shared" si="169"/>
        <v>0</v>
      </c>
      <c r="AF90" s="572">
        <f t="shared" si="169"/>
        <v>0</v>
      </c>
      <c r="AG90" s="572">
        <f t="shared" si="169"/>
        <v>0</v>
      </c>
      <c r="AH90" s="572">
        <f t="shared" si="169"/>
        <v>0</v>
      </c>
      <c r="AI90" s="572">
        <f t="shared" si="169"/>
        <v>0</v>
      </c>
      <c r="AJ90" s="572">
        <f t="shared" si="169"/>
        <v>0</v>
      </c>
      <c r="AK90" s="572">
        <f t="shared" si="169"/>
        <v>0</v>
      </c>
      <c r="AL90" s="572">
        <f t="shared" si="169"/>
        <v>0</v>
      </c>
      <c r="AM90" s="572">
        <f t="shared" si="169"/>
        <v>0</v>
      </c>
      <c r="AN90" s="572">
        <f t="shared" si="169"/>
        <v>0</v>
      </c>
      <c r="AO90" s="572">
        <f t="shared" si="169"/>
        <v>0</v>
      </c>
      <c r="AP90" s="572">
        <f t="shared" si="169"/>
        <v>0</v>
      </c>
      <c r="AQ90" s="572">
        <f t="shared" si="169"/>
        <v>0</v>
      </c>
      <c r="AR90" s="572">
        <f t="shared" si="169"/>
        <v>0</v>
      </c>
      <c r="AS90" s="572">
        <f t="shared" si="169"/>
        <v>0</v>
      </c>
      <c r="AT90" s="572">
        <f t="shared" si="169"/>
        <v>0</v>
      </c>
      <c r="AU90" s="572">
        <f t="shared" si="169"/>
        <v>0</v>
      </c>
      <c r="AV90" s="572">
        <f t="shared" si="169"/>
        <v>0</v>
      </c>
      <c r="AW90" s="572">
        <f t="shared" si="169"/>
        <v>0</v>
      </c>
      <c r="AX90" s="572">
        <f t="shared" si="169"/>
        <v>0</v>
      </c>
      <c r="AY90" s="572">
        <f t="shared" si="169"/>
        <v>0</v>
      </c>
      <c r="AZ90" s="572">
        <f t="shared" si="169"/>
        <v>0</v>
      </c>
      <c r="BA90" s="572">
        <f t="shared" si="169"/>
        <v>0</v>
      </c>
      <c r="BB90" s="572">
        <f t="shared" si="169"/>
        <v>0</v>
      </c>
      <c r="BC90" s="572">
        <f t="shared" si="169"/>
        <v>0</v>
      </c>
      <c r="BD90" s="572">
        <f t="shared" si="169"/>
        <v>0</v>
      </c>
      <c r="BE90" s="572">
        <f t="shared" si="169"/>
        <v>0</v>
      </c>
      <c r="BF90" s="572">
        <f t="shared" si="169"/>
        <v>0</v>
      </c>
      <c r="BG90" s="572">
        <f t="shared" si="169"/>
        <v>0</v>
      </c>
      <c r="BH90" s="572">
        <f t="shared" si="169"/>
        <v>0</v>
      </c>
      <c r="BI90" s="572">
        <f t="shared" si="169"/>
        <v>0</v>
      </c>
      <c r="BJ90" s="572">
        <f t="shared" si="169"/>
        <v>0</v>
      </c>
      <c r="BK90" s="572">
        <f t="shared" si="169"/>
        <v>0</v>
      </c>
      <c r="BL90" s="572">
        <f t="shared" si="169"/>
        <v>0</v>
      </c>
      <c r="BM90" s="572">
        <f t="shared" si="169"/>
        <v>0</v>
      </c>
      <c r="BN90" s="989"/>
      <c r="BO90" s="1365"/>
      <c r="BP90" s="1365"/>
      <c r="BQ90" s="1365"/>
      <c r="BR90" s="1365"/>
    </row>
    <row r="91" spans="1:70" s="494" customFormat="1" ht="12.75" hidden="1" x14ac:dyDescent="0.2">
      <c r="A91" s="491"/>
      <c r="B91" s="492" t="str">
        <f t="shared" si="165"/>
        <v>Limpeza Pré mudança 6 Horas</v>
      </c>
      <c r="C91" s="493">
        <v>210</v>
      </c>
      <c r="D91" s="842">
        <f t="shared" si="166"/>
        <v>0</v>
      </c>
      <c r="E91" s="842">
        <f t="shared" si="167"/>
        <v>0</v>
      </c>
      <c r="F91" s="1120"/>
      <c r="G91" s="688">
        <f t="shared" ref="G91:BM91" si="170">$C91*G45</f>
        <v>0</v>
      </c>
      <c r="H91" s="572">
        <f t="shared" si="170"/>
        <v>0</v>
      </c>
      <c r="I91" s="572">
        <f t="shared" si="170"/>
        <v>0</v>
      </c>
      <c r="J91" s="572">
        <f t="shared" si="170"/>
        <v>0</v>
      </c>
      <c r="K91" s="572">
        <f t="shared" si="170"/>
        <v>0</v>
      </c>
      <c r="L91" s="572">
        <f t="shared" si="170"/>
        <v>0</v>
      </c>
      <c r="M91" s="572">
        <f t="shared" si="170"/>
        <v>0</v>
      </c>
      <c r="N91" s="572">
        <f t="shared" si="170"/>
        <v>0</v>
      </c>
      <c r="O91" s="572">
        <f t="shared" si="170"/>
        <v>0</v>
      </c>
      <c r="P91" s="572">
        <f t="shared" si="170"/>
        <v>0</v>
      </c>
      <c r="Q91" s="572">
        <f t="shared" si="170"/>
        <v>0</v>
      </c>
      <c r="R91" s="572">
        <f t="shared" si="170"/>
        <v>0</v>
      </c>
      <c r="S91" s="572">
        <f t="shared" si="170"/>
        <v>0</v>
      </c>
      <c r="T91" s="572">
        <f t="shared" si="170"/>
        <v>0</v>
      </c>
      <c r="U91" s="572">
        <f t="shared" si="170"/>
        <v>0</v>
      </c>
      <c r="V91" s="572">
        <f t="shared" si="170"/>
        <v>0</v>
      </c>
      <c r="W91" s="572">
        <f t="shared" si="170"/>
        <v>0</v>
      </c>
      <c r="X91" s="572">
        <f t="shared" si="170"/>
        <v>0</v>
      </c>
      <c r="Y91" s="572">
        <f t="shared" si="170"/>
        <v>0</v>
      </c>
      <c r="Z91" s="572">
        <f t="shared" si="170"/>
        <v>0</v>
      </c>
      <c r="AA91" s="572">
        <f t="shared" si="170"/>
        <v>0</v>
      </c>
      <c r="AB91" s="572">
        <f t="shared" si="170"/>
        <v>0</v>
      </c>
      <c r="AC91" s="572">
        <f t="shared" si="170"/>
        <v>0</v>
      </c>
      <c r="AD91" s="572">
        <f t="shared" si="170"/>
        <v>0</v>
      </c>
      <c r="AE91" s="572">
        <f t="shared" si="170"/>
        <v>0</v>
      </c>
      <c r="AF91" s="572">
        <f t="shared" si="170"/>
        <v>0</v>
      </c>
      <c r="AG91" s="572">
        <f t="shared" si="170"/>
        <v>0</v>
      </c>
      <c r="AH91" s="572">
        <f t="shared" si="170"/>
        <v>0</v>
      </c>
      <c r="AI91" s="572">
        <f t="shared" si="170"/>
        <v>0</v>
      </c>
      <c r="AJ91" s="572">
        <f t="shared" si="170"/>
        <v>0</v>
      </c>
      <c r="AK91" s="572">
        <f t="shared" si="170"/>
        <v>0</v>
      </c>
      <c r="AL91" s="572">
        <f t="shared" si="170"/>
        <v>0</v>
      </c>
      <c r="AM91" s="572">
        <f t="shared" si="170"/>
        <v>0</v>
      </c>
      <c r="AN91" s="572">
        <f t="shared" si="170"/>
        <v>0</v>
      </c>
      <c r="AO91" s="572">
        <f t="shared" si="170"/>
        <v>0</v>
      </c>
      <c r="AP91" s="572">
        <f t="shared" si="170"/>
        <v>0</v>
      </c>
      <c r="AQ91" s="572">
        <f t="shared" si="170"/>
        <v>0</v>
      </c>
      <c r="AR91" s="572">
        <f t="shared" si="170"/>
        <v>0</v>
      </c>
      <c r="AS91" s="572">
        <f t="shared" si="170"/>
        <v>0</v>
      </c>
      <c r="AT91" s="572">
        <f t="shared" si="170"/>
        <v>0</v>
      </c>
      <c r="AU91" s="572">
        <f t="shared" si="170"/>
        <v>0</v>
      </c>
      <c r="AV91" s="572">
        <f t="shared" si="170"/>
        <v>0</v>
      </c>
      <c r="AW91" s="572">
        <f t="shared" si="170"/>
        <v>0</v>
      </c>
      <c r="AX91" s="572">
        <f t="shared" si="170"/>
        <v>0</v>
      </c>
      <c r="AY91" s="572">
        <f t="shared" si="170"/>
        <v>0</v>
      </c>
      <c r="AZ91" s="572">
        <f t="shared" si="170"/>
        <v>0</v>
      </c>
      <c r="BA91" s="572">
        <f t="shared" si="170"/>
        <v>0</v>
      </c>
      <c r="BB91" s="572">
        <f t="shared" si="170"/>
        <v>0</v>
      </c>
      <c r="BC91" s="572">
        <f t="shared" si="170"/>
        <v>0</v>
      </c>
      <c r="BD91" s="572">
        <f t="shared" si="170"/>
        <v>0</v>
      </c>
      <c r="BE91" s="572">
        <f t="shared" si="170"/>
        <v>0</v>
      </c>
      <c r="BF91" s="572">
        <f t="shared" si="170"/>
        <v>0</v>
      </c>
      <c r="BG91" s="572">
        <f t="shared" si="170"/>
        <v>0</v>
      </c>
      <c r="BH91" s="572">
        <f t="shared" si="170"/>
        <v>0</v>
      </c>
      <c r="BI91" s="572">
        <f t="shared" si="170"/>
        <v>0</v>
      </c>
      <c r="BJ91" s="572">
        <f t="shared" si="170"/>
        <v>0</v>
      </c>
      <c r="BK91" s="572">
        <f t="shared" si="170"/>
        <v>0</v>
      </c>
      <c r="BL91" s="572">
        <f t="shared" si="170"/>
        <v>0</v>
      </c>
      <c r="BM91" s="572">
        <f t="shared" si="170"/>
        <v>0</v>
      </c>
      <c r="BN91" s="989"/>
      <c r="BO91" s="1365"/>
      <c r="BP91" s="1365"/>
      <c r="BQ91" s="1365"/>
      <c r="BR91" s="1365"/>
    </row>
    <row r="92" spans="1:70" s="494" customFormat="1" ht="12.75" hidden="1" x14ac:dyDescent="0.2">
      <c r="A92" s="491"/>
      <c r="B92" s="492" t="str">
        <f t="shared" si="165"/>
        <v>Assistente de serviços gerais (ASG) 8 HORAS</v>
      </c>
      <c r="C92" s="493">
        <v>4859.8999999999996</v>
      </c>
      <c r="D92" s="842">
        <f t="shared" si="166"/>
        <v>0</v>
      </c>
      <c r="E92" s="842">
        <f t="shared" si="167"/>
        <v>0</v>
      </c>
      <c r="F92" s="1120"/>
      <c r="G92" s="688">
        <f t="shared" ref="G92:BM92" si="171">$C92*G46</f>
        <v>0</v>
      </c>
      <c r="H92" s="572">
        <f t="shared" si="171"/>
        <v>0</v>
      </c>
      <c r="I92" s="572">
        <f t="shared" si="171"/>
        <v>0</v>
      </c>
      <c r="J92" s="572">
        <f t="shared" si="171"/>
        <v>0</v>
      </c>
      <c r="K92" s="572">
        <f t="shared" si="171"/>
        <v>0</v>
      </c>
      <c r="L92" s="572">
        <f t="shared" si="171"/>
        <v>0</v>
      </c>
      <c r="M92" s="572">
        <f t="shared" si="171"/>
        <v>0</v>
      </c>
      <c r="N92" s="572">
        <f t="shared" si="171"/>
        <v>0</v>
      </c>
      <c r="O92" s="572">
        <f t="shared" si="171"/>
        <v>0</v>
      </c>
      <c r="P92" s="572">
        <f t="shared" si="171"/>
        <v>0</v>
      </c>
      <c r="Q92" s="572">
        <f t="shared" si="171"/>
        <v>0</v>
      </c>
      <c r="R92" s="572">
        <f t="shared" si="171"/>
        <v>0</v>
      </c>
      <c r="S92" s="572">
        <f t="shared" si="171"/>
        <v>0</v>
      </c>
      <c r="T92" s="572">
        <f t="shared" si="171"/>
        <v>0</v>
      </c>
      <c r="U92" s="572">
        <f t="shared" si="171"/>
        <v>0</v>
      </c>
      <c r="V92" s="572">
        <f t="shared" si="171"/>
        <v>0</v>
      </c>
      <c r="W92" s="572">
        <f t="shared" si="171"/>
        <v>0</v>
      </c>
      <c r="X92" s="572">
        <f t="shared" si="171"/>
        <v>0</v>
      </c>
      <c r="Y92" s="572">
        <f t="shared" si="171"/>
        <v>0</v>
      </c>
      <c r="Z92" s="572">
        <f t="shared" si="171"/>
        <v>0</v>
      </c>
      <c r="AA92" s="572">
        <f t="shared" si="171"/>
        <v>0</v>
      </c>
      <c r="AB92" s="572">
        <f t="shared" si="171"/>
        <v>0</v>
      </c>
      <c r="AC92" s="572">
        <f t="shared" si="171"/>
        <v>0</v>
      </c>
      <c r="AD92" s="572">
        <f t="shared" si="171"/>
        <v>0</v>
      </c>
      <c r="AE92" s="572">
        <f t="shared" si="171"/>
        <v>0</v>
      </c>
      <c r="AF92" s="572">
        <f t="shared" si="171"/>
        <v>0</v>
      </c>
      <c r="AG92" s="572">
        <f t="shared" si="171"/>
        <v>0</v>
      </c>
      <c r="AH92" s="572">
        <f t="shared" si="171"/>
        <v>0</v>
      </c>
      <c r="AI92" s="572">
        <f t="shared" si="171"/>
        <v>0</v>
      </c>
      <c r="AJ92" s="572">
        <f t="shared" si="171"/>
        <v>0</v>
      </c>
      <c r="AK92" s="572">
        <f t="shared" si="171"/>
        <v>0</v>
      </c>
      <c r="AL92" s="572">
        <f t="shared" si="171"/>
        <v>0</v>
      </c>
      <c r="AM92" s="572">
        <f t="shared" si="171"/>
        <v>0</v>
      </c>
      <c r="AN92" s="572">
        <f t="shared" si="171"/>
        <v>0</v>
      </c>
      <c r="AO92" s="572">
        <f t="shared" si="171"/>
        <v>0</v>
      </c>
      <c r="AP92" s="572">
        <f t="shared" si="171"/>
        <v>0</v>
      </c>
      <c r="AQ92" s="572">
        <f t="shared" si="171"/>
        <v>0</v>
      </c>
      <c r="AR92" s="572">
        <f t="shared" si="171"/>
        <v>0</v>
      </c>
      <c r="AS92" s="572">
        <f t="shared" si="171"/>
        <v>0</v>
      </c>
      <c r="AT92" s="572">
        <f t="shared" si="171"/>
        <v>0</v>
      </c>
      <c r="AU92" s="572">
        <f t="shared" si="171"/>
        <v>0</v>
      </c>
      <c r="AV92" s="572">
        <f t="shared" si="171"/>
        <v>0</v>
      </c>
      <c r="AW92" s="572">
        <f t="shared" si="171"/>
        <v>0</v>
      </c>
      <c r="AX92" s="572">
        <f t="shared" si="171"/>
        <v>0</v>
      </c>
      <c r="AY92" s="572">
        <f t="shared" si="171"/>
        <v>0</v>
      </c>
      <c r="AZ92" s="572">
        <f t="shared" si="171"/>
        <v>0</v>
      </c>
      <c r="BA92" s="572">
        <f t="shared" si="171"/>
        <v>0</v>
      </c>
      <c r="BB92" s="572">
        <f t="shared" si="171"/>
        <v>0</v>
      </c>
      <c r="BC92" s="572">
        <f t="shared" si="171"/>
        <v>0</v>
      </c>
      <c r="BD92" s="572">
        <f t="shared" si="171"/>
        <v>0</v>
      </c>
      <c r="BE92" s="572">
        <f t="shared" si="171"/>
        <v>0</v>
      </c>
      <c r="BF92" s="572">
        <f t="shared" si="171"/>
        <v>0</v>
      </c>
      <c r="BG92" s="572">
        <f t="shared" si="171"/>
        <v>0</v>
      </c>
      <c r="BH92" s="572">
        <f t="shared" si="171"/>
        <v>0</v>
      </c>
      <c r="BI92" s="572">
        <f t="shared" si="171"/>
        <v>0</v>
      </c>
      <c r="BJ92" s="572">
        <f t="shared" si="171"/>
        <v>0</v>
      </c>
      <c r="BK92" s="572">
        <f t="shared" si="171"/>
        <v>0</v>
      </c>
      <c r="BL92" s="572">
        <f t="shared" si="171"/>
        <v>0</v>
      </c>
      <c r="BM92" s="572">
        <f t="shared" si="171"/>
        <v>0</v>
      </c>
      <c r="BN92" s="989"/>
      <c r="BO92" s="1365"/>
      <c r="BP92" s="1365"/>
      <c r="BQ92" s="1365"/>
      <c r="BR92" s="1365"/>
    </row>
    <row r="93" spans="1:70" s="494" customFormat="1" ht="12.75" hidden="1" x14ac:dyDescent="0.2">
      <c r="A93" s="491"/>
      <c r="B93" s="492" t="str">
        <f t="shared" si="165"/>
        <v>Garçom 2 horas</v>
      </c>
      <c r="C93" s="493">
        <v>130</v>
      </c>
      <c r="D93" s="842">
        <f t="shared" si="166"/>
        <v>0</v>
      </c>
      <c r="E93" s="842">
        <f t="shared" si="167"/>
        <v>0</v>
      </c>
      <c r="F93" s="1120"/>
      <c r="G93" s="688">
        <f t="shared" ref="G93:BM93" si="172">$C93*G47</f>
        <v>0</v>
      </c>
      <c r="H93" s="572">
        <f t="shared" si="172"/>
        <v>0</v>
      </c>
      <c r="I93" s="572">
        <f t="shared" si="172"/>
        <v>0</v>
      </c>
      <c r="J93" s="572">
        <f t="shared" si="172"/>
        <v>0</v>
      </c>
      <c r="K93" s="572">
        <f t="shared" si="172"/>
        <v>0</v>
      </c>
      <c r="L93" s="572">
        <f t="shared" si="172"/>
        <v>0</v>
      </c>
      <c r="M93" s="572">
        <f t="shared" si="172"/>
        <v>0</v>
      </c>
      <c r="N93" s="572">
        <f t="shared" si="172"/>
        <v>0</v>
      </c>
      <c r="O93" s="572">
        <f t="shared" si="172"/>
        <v>0</v>
      </c>
      <c r="P93" s="572">
        <f t="shared" si="172"/>
        <v>0</v>
      </c>
      <c r="Q93" s="572">
        <f t="shared" si="172"/>
        <v>0</v>
      </c>
      <c r="R93" s="572">
        <f t="shared" si="172"/>
        <v>0</v>
      </c>
      <c r="S93" s="572">
        <f t="shared" si="172"/>
        <v>0</v>
      </c>
      <c r="T93" s="572">
        <f t="shared" si="172"/>
        <v>0</v>
      </c>
      <c r="U93" s="572">
        <f t="shared" si="172"/>
        <v>0</v>
      </c>
      <c r="V93" s="572">
        <f t="shared" si="172"/>
        <v>0</v>
      </c>
      <c r="W93" s="572">
        <f t="shared" si="172"/>
        <v>0</v>
      </c>
      <c r="X93" s="572">
        <f t="shared" si="172"/>
        <v>0</v>
      </c>
      <c r="Y93" s="572">
        <f t="shared" si="172"/>
        <v>0</v>
      </c>
      <c r="Z93" s="572">
        <f t="shared" si="172"/>
        <v>0</v>
      </c>
      <c r="AA93" s="572">
        <f t="shared" si="172"/>
        <v>0</v>
      </c>
      <c r="AB93" s="572">
        <f t="shared" si="172"/>
        <v>0</v>
      </c>
      <c r="AC93" s="572">
        <f t="shared" si="172"/>
        <v>0</v>
      </c>
      <c r="AD93" s="572">
        <f t="shared" si="172"/>
        <v>0</v>
      </c>
      <c r="AE93" s="572">
        <f t="shared" si="172"/>
        <v>0</v>
      </c>
      <c r="AF93" s="572">
        <f t="shared" si="172"/>
        <v>0</v>
      </c>
      <c r="AG93" s="572">
        <f t="shared" si="172"/>
        <v>0</v>
      </c>
      <c r="AH93" s="572">
        <f t="shared" si="172"/>
        <v>0</v>
      </c>
      <c r="AI93" s="572">
        <f t="shared" si="172"/>
        <v>0</v>
      </c>
      <c r="AJ93" s="572">
        <f t="shared" si="172"/>
        <v>0</v>
      </c>
      <c r="AK93" s="572">
        <f t="shared" si="172"/>
        <v>0</v>
      </c>
      <c r="AL93" s="572">
        <f t="shared" si="172"/>
        <v>0</v>
      </c>
      <c r="AM93" s="572">
        <f t="shared" si="172"/>
        <v>0</v>
      </c>
      <c r="AN93" s="572">
        <f t="shared" si="172"/>
        <v>0</v>
      </c>
      <c r="AO93" s="572">
        <f t="shared" si="172"/>
        <v>0</v>
      </c>
      <c r="AP93" s="572">
        <f t="shared" si="172"/>
        <v>0</v>
      </c>
      <c r="AQ93" s="572">
        <f t="shared" si="172"/>
        <v>0</v>
      </c>
      <c r="AR93" s="572">
        <f t="shared" si="172"/>
        <v>0</v>
      </c>
      <c r="AS93" s="572">
        <f t="shared" si="172"/>
        <v>0</v>
      </c>
      <c r="AT93" s="572">
        <f t="shared" si="172"/>
        <v>0</v>
      </c>
      <c r="AU93" s="572">
        <f t="shared" si="172"/>
        <v>0</v>
      </c>
      <c r="AV93" s="572">
        <f t="shared" si="172"/>
        <v>0</v>
      </c>
      <c r="AW93" s="572">
        <f t="shared" si="172"/>
        <v>0</v>
      </c>
      <c r="AX93" s="572">
        <f t="shared" si="172"/>
        <v>0</v>
      </c>
      <c r="AY93" s="572">
        <f t="shared" si="172"/>
        <v>0</v>
      </c>
      <c r="AZ93" s="572">
        <f t="shared" si="172"/>
        <v>0</v>
      </c>
      <c r="BA93" s="572">
        <f t="shared" si="172"/>
        <v>0</v>
      </c>
      <c r="BB93" s="572">
        <f t="shared" si="172"/>
        <v>0</v>
      </c>
      <c r="BC93" s="572">
        <f t="shared" si="172"/>
        <v>0</v>
      </c>
      <c r="BD93" s="572">
        <f t="shared" si="172"/>
        <v>0</v>
      </c>
      <c r="BE93" s="572">
        <f t="shared" si="172"/>
        <v>0</v>
      </c>
      <c r="BF93" s="572">
        <f t="shared" si="172"/>
        <v>0</v>
      </c>
      <c r="BG93" s="572">
        <f t="shared" si="172"/>
        <v>0</v>
      </c>
      <c r="BH93" s="572">
        <f t="shared" si="172"/>
        <v>0</v>
      </c>
      <c r="BI93" s="572">
        <f t="shared" si="172"/>
        <v>0</v>
      </c>
      <c r="BJ93" s="572">
        <f t="shared" si="172"/>
        <v>0</v>
      </c>
      <c r="BK93" s="572">
        <f t="shared" si="172"/>
        <v>0</v>
      </c>
      <c r="BL93" s="572">
        <f t="shared" si="172"/>
        <v>0</v>
      </c>
      <c r="BM93" s="572">
        <f t="shared" si="172"/>
        <v>0</v>
      </c>
      <c r="BN93" s="989"/>
      <c r="BO93" s="1365"/>
      <c r="BP93" s="1365"/>
      <c r="BQ93" s="1365"/>
      <c r="BR93" s="1365"/>
    </row>
    <row r="94" spans="1:70" s="494" customFormat="1" ht="12.75" hidden="1" x14ac:dyDescent="0.2">
      <c r="A94" s="491"/>
      <c r="B94" s="492" t="str">
        <f t="shared" si="165"/>
        <v>Garçom 4 horas</v>
      </c>
      <c r="C94" s="493">
        <v>160</v>
      </c>
      <c r="D94" s="842">
        <f t="shared" si="166"/>
        <v>0</v>
      </c>
      <c r="E94" s="842">
        <f t="shared" si="167"/>
        <v>0</v>
      </c>
      <c r="F94" s="1120"/>
      <c r="G94" s="688">
        <f t="shared" ref="G94:BM94" si="173">$C94*G48</f>
        <v>0</v>
      </c>
      <c r="H94" s="572">
        <f t="shared" si="173"/>
        <v>0</v>
      </c>
      <c r="I94" s="572">
        <f t="shared" si="173"/>
        <v>0</v>
      </c>
      <c r="J94" s="572">
        <f t="shared" si="173"/>
        <v>0</v>
      </c>
      <c r="K94" s="572">
        <f t="shared" si="173"/>
        <v>0</v>
      </c>
      <c r="L94" s="572">
        <f t="shared" si="173"/>
        <v>0</v>
      </c>
      <c r="M94" s="572">
        <f t="shared" si="173"/>
        <v>0</v>
      </c>
      <c r="N94" s="572">
        <f t="shared" si="173"/>
        <v>0</v>
      </c>
      <c r="O94" s="572">
        <f t="shared" si="173"/>
        <v>0</v>
      </c>
      <c r="P94" s="572">
        <f t="shared" si="173"/>
        <v>0</v>
      </c>
      <c r="Q94" s="572">
        <f t="shared" si="173"/>
        <v>0</v>
      </c>
      <c r="R94" s="572">
        <f t="shared" si="173"/>
        <v>0</v>
      </c>
      <c r="S94" s="572">
        <f t="shared" si="173"/>
        <v>0</v>
      </c>
      <c r="T94" s="572">
        <f t="shared" si="173"/>
        <v>0</v>
      </c>
      <c r="U94" s="572">
        <f t="shared" si="173"/>
        <v>0</v>
      </c>
      <c r="V94" s="572">
        <f t="shared" si="173"/>
        <v>0</v>
      </c>
      <c r="W94" s="572">
        <f t="shared" si="173"/>
        <v>0</v>
      </c>
      <c r="X94" s="572">
        <f t="shared" si="173"/>
        <v>0</v>
      </c>
      <c r="Y94" s="572">
        <f t="shared" si="173"/>
        <v>0</v>
      </c>
      <c r="Z94" s="572">
        <f t="shared" si="173"/>
        <v>0</v>
      </c>
      <c r="AA94" s="572">
        <f t="shared" si="173"/>
        <v>0</v>
      </c>
      <c r="AB94" s="572">
        <f t="shared" si="173"/>
        <v>0</v>
      </c>
      <c r="AC94" s="572">
        <f t="shared" si="173"/>
        <v>0</v>
      </c>
      <c r="AD94" s="572">
        <f t="shared" si="173"/>
        <v>0</v>
      </c>
      <c r="AE94" s="572">
        <f t="shared" si="173"/>
        <v>0</v>
      </c>
      <c r="AF94" s="572">
        <f t="shared" si="173"/>
        <v>0</v>
      </c>
      <c r="AG94" s="572">
        <f t="shared" si="173"/>
        <v>0</v>
      </c>
      <c r="AH94" s="572">
        <f t="shared" si="173"/>
        <v>0</v>
      </c>
      <c r="AI94" s="572">
        <f t="shared" si="173"/>
        <v>0</v>
      </c>
      <c r="AJ94" s="572">
        <f t="shared" si="173"/>
        <v>0</v>
      </c>
      <c r="AK94" s="572">
        <f t="shared" si="173"/>
        <v>0</v>
      </c>
      <c r="AL94" s="572">
        <f t="shared" si="173"/>
        <v>0</v>
      </c>
      <c r="AM94" s="572">
        <f t="shared" si="173"/>
        <v>0</v>
      </c>
      <c r="AN94" s="572">
        <f t="shared" si="173"/>
        <v>0</v>
      </c>
      <c r="AO94" s="572">
        <f t="shared" si="173"/>
        <v>0</v>
      </c>
      <c r="AP94" s="572">
        <f t="shared" si="173"/>
        <v>0</v>
      </c>
      <c r="AQ94" s="572">
        <f t="shared" si="173"/>
        <v>0</v>
      </c>
      <c r="AR94" s="572">
        <f t="shared" si="173"/>
        <v>0</v>
      </c>
      <c r="AS94" s="572">
        <f t="shared" si="173"/>
        <v>0</v>
      </c>
      <c r="AT94" s="572">
        <f t="shared" si="173"/>
        <v>0</v>
      </c>
      <c r="AU94" s="572">
        <f t="shared" si="173"/>
        <v>0</v>
      </c>
      <c r="AV94" s="572">
        <f t="shared" si="173"/>
        <v>0</v>
      </c>
      <c r="AW94" s="572">
        <f t="shared" si="173"/>
        <v>0</v>
      </c>
      <c r="AX94" s="572">
        <f t="shared" si="173"/>
        <v>0</v>
      </c>
      <c r="AY94" s="572">
        <f t="shared" si="173"/>
        <v>0</v>
      </c>
      <c r="AZ94" s="572">
        <f t="shared" si="173"/>
        <v>0</v>
      </c>
      <c r="BA94" s="572">
        <f t="shared" si="173"/>
        <v>0</v>
      </c>
      <c r="BB94" s="572">
        <f t="shared" si="173"/>
        <v>0</v>
      </c>
      <c r="BC94" s="572">
        <f t="shared" si="173"/>
        <v>0</v>
      </c>
      <c r="BD94" s="572">
        <f t="shared" si="173"/>
        <v>0</v>
      </c>
      <c r="BE94" s="572">
        <f t="shared" si="173"/>
        <v>0</v>
      </c>
      <c r="BF94" s="572">
        <f t="shared" si="173"/>
        <v>0</v>
      </c>
      <c r="BG94" s="572">
        <f t="shared" si="173"/>
        <v>0</v>
      </c>
      <c r="BH94" s="572">
        <f t="shared" si="173"/>
        <v>0</v>
      </c>
      <c r="BI94" s="572">
        <f t="shared" si="173"/>
        <v>0</v>
      </c>
      <c r="BJ94" s="572">
        <f t="shared" si="173"/>
        <v>0</v>
      </c>
      <c r="BK94" s="572">
        <f t="shared" si="173"/>
        <v>0</v>
      </c>
      <c r="BL94" s="572">
        <f t="shared" si="173"/>
        <v>0</v>
      </c>
      <c r="BM94" s="572">
        <f t="shared" si="173"/>
        <v>0</v>
      </c>
      <c r="BN94" s="989"/>
      <c r="BO94" s="1365"/>
      <c r="BP94" s="1365"/>
      <c r="BQ94" s="1365"/>
      <c r="BR94" s="1365"/>
    </row>
    <row r="95" spans="1:70" s="494" customFormat="1" ht="12.75" hidden="1" x14ac:dyDescent="0.2">
      <c r="A95" s="491"/>
      <c r="B95" s="492" t="str">
        <f t="shared" si="165"/>
        <v>Garçom 6 horas</v>
      </c>
      <c r="C95" s="493">
        <v>210</v>
      </c>
      <c r="D95" s="842">
        <f t="shared" si="166"/>
        <v>0</v>
      </c>
      <c r="E95" s="842">
        <f t="shared" si="167"/>
        <v>0</v>
      </c>
      <c r="F95" s="1120"/>
      <c r="G95" s="688">
        <f t="shared" ref="G95:BM95" si="174">$C95*G49</f>
        <v>0</v>
      </c>
      <c r="H95" s="572">
        <f t="shared" si="174"/>
        <v>0</v>
      </c>
      <c r="I95" s="572">
        <f t="shared" si="174"/>
        <v>0</v>
      </c>
      <c r="J95" s="572">
        <f t="shared" si="174"/>
        <v>0</v>
      </c>
      <c r="K95" s="572">
        <f t="shared" si="174"/>
        <v>0</v>
      </c>
      <c r="L95" s="572">
        <f t="shared" si="174"/>
        <v>0</v>
      </c>
      <c r="M95" s="572">
        <f t="shared" si="174"/>
        <v>0</v>
      </c>
      <c r="N95" s="572">
        <f t="shared" si="174"/>
        <v>0</v>
      </c>
      <c r="O95" s="572">
        <f t="shared" si="174"/>
        <v>0</v>
      </c>
      <c r="P95" s="572">
        <f t="shared" si="174"/>
        <v>0</v>
      </c>
      <c r="Q95" s="572">
        <f t="shared" si="174"/>
        <v>0</v>
      </c>
      <c r="R95" s="572">
        <f t="shared" si="174"/>
        <v>0</v>
      </c>
      <c r="S95" s="572">
        <f t="shared" si="174"/>
        <v>0</v>
      </c>
      <c r="T95" s="572">
        <f t="shared" si="174"/>
        <v>0</v>
      </c>
      <c r="U95" s="572">
        <f t="shared" si="174"/>
        <v>0</v>
      </c>
      <c r="V95" s="572">
        <f t="shared" si="174"/>
        <v>0</v>
      </c>
      <c r="W95" s="572">
        <f t="shared" si="174"/>
        <v>0</v>
      </c>
      <c r="X95" s="572">
        <f t="shared" si="174"/>
        <v>0</v>
      </c>
      <c r="Y95" s="572">
        <f t="shared" si="174"/>
        <v>0</v>
      </c>
      <c r="Z95" s="572">
        <f t="shared" si="174"/>
        <v>0</v>
      </c>
      <c r="AA95" s="572">
        <f t="shared" si="174"/>
        <v>0</v>
      </c>
      <c r="AB95" s="572">
        <f t="shared" si="174"/>
        <v>0</v>
      </c>
      <c r="AC95" s="572">
        <f t="shared" si="174"/>
        <v>0</v>
      </c>
      <c r="AD95" s="572">
        <f t="shared" si="174"/>
        <v>0</v>
      </c>
      <c r="AE95" s="572">
        <f t="shared" si="174"/>
        <v>0</v>
      </c>
      <c r="AF95" s="572">
        <f t="shared" si="174"/>
        <v>0</v>
      </c>
      <c r="AG95" s="572">
        <f t="shared" si="174"/>
        <v>0</v>
      </c>
      <c r="AH95" s="572">
        <f t="shared" si="174"/>
        <v>0</v>
      </c>
      <c r="AI95" s="572">
        <f t="shared" si="174"/>
        <v>0</v>
      </c>
      <c r="AJ95" s="572">
        <f t="shared" si="174"/>
        <v>0</v>
      </c>
      <c r="AK95" s="572">
        <f t="shared" si="174"/>
        <v>0</v>
      </c>
      <c r="AL95" s="572">
        <f t="shared" si="174"/>
        <v>0</v>
      </c>
      <c r="AM95" s="572">
        <f t="shared" si="174"/>
        <v>0</v>
      </c>
      <c r="AN95" s="572">
        <f t="shared" si="174"/>
        <v>0</v>
      </c>
      <c r="AO95" s="572">
        <f t="shared" si="174"/>
        <v>0</v>
      </c>
      <c r="AP95" s="572">
        <f t="shared" si="174"/>
        <v>0</v>
      </c>
      <c r="AQ95" s="572">
        <f t="shared" si="174"/>
        <v>0</v>
      </c>
      <c r="AR95" s="572">
        <f t="shared" si="174"/>
        <v>0</v>
      </c>
      <c r="AS95" s="572">
        <f t="shared" si="174"/>
        <v>0</v>
      </c>
      <c r="AT95" s="572">
        <f t="shared" si="174"/>
        <v>0</v>
      </c>
      <c r="AU95" s="572">
        <f t="shared" si="174"/>
        <v>0</v>
      </c>
      <c r="AV95" s="572">
        <f t="shared" si="174"/>
        <v>0</v>
      </c>
      <c r="AW95" s="572">
        <f t="shared" si="174"/>
        <v>0</v>
      </c>
      <c r="AX95" s="572">
        <f t="shared" si="174"/>
        <v>0</v>
      </c>
      <c r="AY95" s="572">
        <f t="shared" si="174"/>
        <v>0</v>
      </c>
      <c r="AZ95" s="572">
        <f t="shared" si="174"/>
        <v>0</v>
      </c>
      <c r="BA95" s="572">
        <f t="shared" si="174"/>
        <v>0</v>
      </c>
      <c r="BB95" s="572">
        <f t="shared" si="174"/>
        <v>0</v>
      </c>
      <c r="BC95" s="572">
        <f t="shared" si="174"/>
        <v>0</v>
      </c>
      <c r="BD95" s="572">
        <f t="shared" si="174"/>
        <v>0</v>
      </c>
      <c r="BE95" s="572">
        <f t="shared" si="174"/>
        <v>0</v>
      </c>
      <c r="BF95" s="572">
        <f t="shared" si="174"/>
        <v>0</v>
      </c>
      <c r="BG95" s="572">
        <f t="shared" si="174"/>
        <v>0</v>
      </c>
      <c r="BH95" s="572">
        <f t="shared" si="174"/>
        <v>0</v>
      </c>
      <c r="BI95" s="572">
        <f t="shared" si="174"/>
        <v>0</v>
      </c>
      <c r="BJ95" s="572">
        <f t="shared" si="174"/>
        <v>0</v>
      </c>
      <c r="BK95" s="572">
        <f t="shared" si="174"/>
        <v>0</v>
      </c>
      <c r="BL95" s="572">
        <f t="shared" si="174"/>
        <v>0</v>
      </c>
      <c r="BM95" s="572">
        <f t="shared" si="174"/>
        <v>0</v>
      </c>
      <c r="BN95" s="989"/>
      <c r="BO95" s="1365"/>
      <c r="BP95" s="1365"/>
      <c r="BQ95" s="1365"/>
      <c r="BR95" s="1365"/>
    </row>
    <row r="96" spans="1:70" s="494" customFormat="1" ht="12.75" hidden="1" x14ac:dyDescent="0.2">
      <c r="A96" s="491"/>
      <c r="B96" s="492" t="str">
        <f t="shared" ref="B96" si="175">B50</f>
        <v>Garçom 8 horas</v>
      </c>
      <c r="C96" s="493">
        <v>280</v>
      </c>
      <c r="D96" s="842">
        <f t="shared" ref="D96" si="176">IFERROR(C96*D50,"")</f>
        <v>0</v>
      </c>
      <c r="E96" s="842">
        <f t="shared" si="129"/>
        <v>0</v>
      </c>
      <c r="F96" s="1120"/>
      <c r="G96" s="688">
        <f t="shared" ref="G96:BM96" si="177">$C96*G50</f>
        <v>0</v>
      </c>
      <c r="H96" s="572">
        <f t="shared" si="177"/>
        <v>0</v>
      </c>
      <c r="I96" s="572">
        <f t="shared" si="177"/>
        <v>0</v>
      </c>
      <c r="J96" s="572">
        <f t="shared" si="177"/>
        <v>0</v>
      </c>
      <c r="K96" s="572">
        <f t="shared" si="177"/>
        <v>0</v>
      </c>
      <c r="L96" s="572">
        <f t="shared" si="177"/>
        <v>0</v>
      </c>
      <c r="M96" s="572">
        <f t="shared" si="177"/>
        <v>0</v>
      </c>
      <c r="N96" s="572">
        <f t="shared" si="177"/>
        <v>0</v>
      </c>
      <c r="O96" s="572">
        <f t="shared" si="177"/>
        <v>0</v>
      </c>
      <c r="P96" s="572">
        <f t="shared" si="177"/>
        <v>0</v>
      </c>
      <c r="Q96" s="572">
        <f t="shared" si="177"/>
        <v>0</v>
      </c>
      <c r="R96" s="572">
        <f t="shared" si="177"/>
        <v>0</v>
      </c>
      <c r="S96" s="572">
        <f t="shared" si="177"/>
        <v>0</v>
      </c>
      <c r="T96" s="572">
        <f t="shared" si="177"/>
        <v>0</v>
      </c>
      <c r="U96" s="572">
        <f t="shared" si="177"/>
        <v>0</v>
      </c>
      <c r="V96" s="572">
        <f t="shared" si="177"/>
        <v>0</v>
      </c>
      <c r="W96" s="572">
        <f t="shared" si="177"/>
        <v>0</v>
      </c>
      <c r="X96" s="572">
        <f t="shared" si="177"/>
        <v>0</v>
      </c>
      <c r="Y96" s="572">
        <f t="shared" si="177"/>
        <v>0</v>
      </c>
      <c r="Z96" s="572">
        <f t="shared" si="177"/>
        <v>0</v>
      </c>
      <c r="AA96" s="572">
        <f t="shared" si="177"/>
        <v>0</v>
      </c>
      <c r="AB96" s="572">
        <f t="shared" si="177"/>
        <v>0</v>
      </c>
      <c r="AC96" s="572">
        <f t="shared" si="177"/>
        <v>0</v>
      </c>
      <c r="AD96" s="572">
        <f t="shared" si="177"/>
        <v>0</v>
      </c>
      <c r="AE96" s="572">
        <f t="shared" si="177"/>
        <v>0</v>
      </c>
      <c r="AF96" s="572">
        <f t="shared" si="177"/>
        <v>0</v>
      </c>
      <c r="AG96" s="572">
        <f t="shared" si="177"/>
        <v>0</v>
      </c>
      <c r="AH96" s="572">
        <f t="shared" si="177"/>
        <v>0</v>
      </c>
      <c r="AI96" s="572">
        <f t="shared" si="177"/>
        <v>0</v>
      </c>
      <c r="AJ96" s="572">
        <f t="shared" si="177"/>
        <v>0</v>
      </c>
      <c r="AK96" s="572">
        <f t="shared" si="177"/>
        <v>0</v>
      </c>
      <c r="AL96" s="572">
        <f t="shared" si="177"/>
        <v>0</v>
      </c>
      <c r="AM96" s="572">
        <f t="shared" si="177"/>
        <v>0</v>
      </c>
      <c r="AN96" s="572">
        <f t="shared" si="177"/>
        <v>0</v>
      </c>
      <c r="AO96" s="572">
        <f t="shared" si="177"/>
        <v>0</v>
      </c>
      <c r="AP96" s="572">
        <f t="shared" si="177"/>
        <v>0</v>
      </c>
      <c r="AQ96" s="572">
        <f t="shared" si="177"/>
        <v>0</v>
      </c>
      <c r="AR96" s="572">
        <f t="shared" si="177"/>
        <v>0</v>
      </c>
      <c r="AS96" s="572">
        <f t="shared" si="177"/>
        <v>0</v>
      </c>
      <c r="AT96" s="572">
        <f t="shared" si="177"/>
        <v>0</v>
      </c>
      <c r="AU96" s="572">
        <f t="shared" si="177"/>
        <v>0</v>
      </c>
      <c r="AV96" s="572">
        <f t="shared" si="177"/>
        <v>0</v>
      </c>
      <c r="AW96" s="572">
        <f t="shared" si="177"/>
        <v>0</v>
      </c>
      <c r="AX96" s="572">
        <f t="shared" si="177"/>
        <v>0</v>
      </c>
      <c r="AY96" s="572">
        <f t="shared" si="177"/>
        <v>0</v>
      </c>
      <c r="AZ96" s="572">
        <f t="shared" si="177"/>
        <v>0</v>
      </c>
      <c r="BA96" s="572">
        <f t="shared" si="177"/>
        <v>0</v>
      </c>
      <c r="BB96" s="572">
        <f t="shared" si="177"/>
        <v>0</v>
      </c>
      <c r="BC96" s="572">
        <f t="shared" si="177"/>
        <v>0</v>
      </c>
      <c r="BD96" s="572">
        <f t="shared" si="177"/>
        <v>0</v>
      </c>
      <c r="BE96" s="572">
        <f t="shared" si="177"/>
        <v>0</v>
      </c>
      <c r="BF96" s="572">
        <f t="shared" si="177"/>
        <v>0</v>
      </c>
      <c r="BG96" s="572">
        <f t="shared" si="177"/>
        <v>0</v>
      </c>
      <c r="BH96" s="572">
        <f t="shared" si="177"/>
        <v>0</v>
      </c>
      <c r="BI96" s="572">
        <f t="shared" si="177"/>
        <v>0</v>
      </c>
      <c r="BJ96" s="572">
        <f t="shared" si="177"/>
        <v>0</v>
      </c>
      <c r="BK96" s="572">
        <f t="shared" si="177"/>
        <v>0</v>
      </c>
      <c r="BL96" s="572">
        <f t="shared" si="177"/>
        <v>0</v>
      </c>
      <c r="BM96" s="572">
        <f t="shared" si="177"/>
        <v>0</v>
      </c>
      <c r="BN96" s="989"/>
      <c r="BO96" s="1121"/>
      <c r="BP96" s="1121"/>
      <c r="BQ96" s="1121"/>
      <c r="BR96" s="1121"/>
    </row>
    <row r="97" spans="2:71" s="495" customFormat="1" ht="12" customHeight="1" x14ac:dyDescent="0.15">
      <c r="B97" s="1471" t="s">
        <v>234</v>
      </c>
      <c r="C97" s="1472"/>
      <c r="D97" s="1472">
        <f>SUM(D52:D96)</f>
        <v>139986.66741573028</v>
      </c>
      <c r="E97" s="1472">
        <f>SUM(E52:E96)</f>
        <v>87113.453867509714</v>
      </c>
      <c r="F97" s="1473"/>
      <c r="G97" s="1473">
        <f t="shared" ref="G97:AL97" si="178">SUM(G52:G96)</f>
        <v>7559.2800404494392</v>
      </c>
      <c r="H97" s="1473">
        <f t="shared" si="178"/>
        <v>15118.560080898878</v>
      </c>
      <c r="I97" s="1473">
        <f t="shared" si="178"/>
        <v>22677.840121348316</v>
      </c>
      <c r="J97" s="1473">
        <f t="shared" si="178"/>
        <v>30161.527361393259</v>
      </c>
      <c r="K97" s="1473">
        <f t="shared" si="178"/>
        <v>37701.90920174159</v>
      </c>
      <c r="L97" s="1473">
        <f t="shared" si="178"/>
        <v>45242.291042089884</v>
      </c>
      <c r="M97" s="1473">
        <f t="shared" si="178"/>
        <v>52481.057608824267</v>
      </c>
      <c r="N97" s="1473">
        <f t="shared" si="178"/>
        <v>59828.405674059679</v>
      </c>
      <c r="O97" s="1473">
        <f t="shared" si="178"/>
        <v>67606.098411687402</v>
      </c>
      <c r="P97" s="1473">
        <f t="shared" si="178"/>
        <v>75042.769236973021</v>
      </c>
      <c r="Q97" s="1473">
        <f t="shared" si="178"/>
        <v>82547.046160670332</v>
      </c>
      <c r="R97" s="1473">
        <f t="shared" si="178"/>
        <v>61910.284620502782</v>
      </c>
      <c r="S97" s="1473">
        <f t="shared" si="178"/>
        <v>58814.770389477606</v>
      </c>
      <c r="T97" s="1473">
        <f t="shared" si="178"/>
        <v>64696.247428425391</v>
      </c>
      <c r="U97" s="1473">
        <f t="shared" si="178"/>
        <v>71165.872171267954</v>
      </c>
      <c r="V97" s="1473">
        <f t="shared" si="178"/>
        <v>78282.459388394724</v>
      </c>
      <c r="W97" s="1473">
        <f t="shared" si="178"/>
        <v>86110.705327234202</v>
      </c>
      <c r="X97" s="1473">
        <f t="shared" si="178"/>
        <v>81805.17006087245</v>
      </c>
      <c r="Y97" s="1473">
        <f t="shared" si="178"/>
        <v>77714.911557828847</v>
      </c>
      <c r="Z97" s="1473">
        <f t="shared" si="178"/>
        <v>83154.955366876864</v>
      </c>
      <c r="AA97" s="1473">
        <f t="shared" si="178"/>
        <v>88975.802242558246</v>
      </c>
      <c r="AB97" s="1473">
        <f t="shared" si="178"/>
        <v>95204.108399537319</v>
      </c>
      <c r="AC97" s="1473">
        <f t="shared" si="178"/>
        <v>104724.51923949104</v>
      </c>
      <c r="AD97" s="1473">
        <f t="shared" si="178"/>
        <v>89015.841353567404</v>
      </c>
      <c r="AE97" s="1473">
        <f t="shared" si="178"/>
        <v>84565.04928588905</v>
      </c>
      <c r="AF97" s="1473">
        <f t="shared" si="178"/>
        <v>88793.301750183498</v>
      </c>
      <c r="AG97" s="1473">
        <f t="shared" si="178"/>
        <v>93232.966837692686</v>
      </c>
      <c r="AH97" s="1473">
        <f t="shared" si="178"/>
        <v>97894.615179577275</v>
      </c>
      <c r="AI97" s="1473">
        <f t="shared" si="178"/>
        <v>104747.23824214769</v>
      </c>
      <c r="AJ97" s="1473">
        <f t="shared" si="178"/>
        <v>94272.514417932936</v>
      </c>
      <c r="AK97" s="1473">
        <f t="shared" si="178"/>
        <v>84845.262976139667</v>
      </c>
      <c r="AL97" s="1473">
        <f t="shared" si="178"/>
        <v>90784.431384469426</v>
      </c>
      <c r="AM97" s="1473">
        <f t="shared" ref="AM97:BM97" si="179">SUM(AM52:AM96)</f>
        <v>97139.34158138225</v>
      </c>
      <c r="AN97" s="1473">
        <f t="shared" si="179"/>
        <v>103939.09549207905</v>
      </c>
      <c r="AO97" s="1473">
        <f t="shared" si="179"/>
        <v>112254.22313144538</v>
      </c>
      <c r="AP97" s="1473">
        <f t="shared" si="179"/>
        <v>96538.631893043028</v>
      </c>
      <c r="AQ97" s="1473">
        <f t="shared" si="179"/>
        <v>91711.700298390861</v>
      </c>
      <c r="AR97" s="1473">
        <f t="shared" si="179"/>
        <v>96297.285313310436</v>
      </c>
      <c r="AS97" s="1473">
        <f t="shared" si="179"/>
        <v>101112.14957897592</v>
      </c>
      <c r="AT97" s="1473">
        <f t="shared" si="179"/>
        <v>106167.75705792471</v>
      </c>
      <c r="AU97" s="1473">
        <f t="shared" si="179"/>
        <v>113599.50005197943</v>
      </c>
      <c r="AV97" s="1473">
        <f t="shared" si="179"/>
        <v>102239.55004678153</v>
      </c>
      <c r="AW97" s="1473">
        <f t="shared" si="179"/>
        <v>92015.595042103363</v>
      </c>
      <c r="AX97" s="1473">
        <f t="shared" si="179"/>
        <v>98456.686695050608</v>
      </c>
      <c r="AY97" s="1473">
        <f t="shared" si="179"/>
        <v>105348.65476370414</v>
      </c>
      <c r="AZ97" s="1473">
        <f t="shared" si="179"/>
        <v>112723.06059716344</v>
      </c>
      <c r="BA97" s="1473">
        <f t="shared" si="179"/>
        <v>121740.90544493649</v>
      </c>
      <c r="BB97" s="1473">
        <f t="shared" si="179"/>
        <v>105914.58773709473</v>
      </c>
      <c r="BC97" s="1473">
        <f t="shared" si="179"/>
        <v>100618.85835024001</v>
      </c>
      <c r="BD97" s="1473">
        <f t="shared" si="179"/>
        <v>105649.801267752</v>
      </c>
      <c r="BE97" s="1473">
        <f t="shared" si="179"/>
        <v>110932.29133113961</v>
      </c>
      <c r="BF97" s="1473">
        <f t="shared" si="179"/>
        <v>116478.90589769662</v>
      </c>
      <c r="BG97" s="1473">
        <f t="shared" si="179"/>
        <v>124632.42931053534</v>
      </c>
      <c r="BH97" s="1473">
        <f t="shared" si="179"/>
        <v>112169.18637948181</v>
      </c>
      <c r="BI97" s="1473">
        <f t="shared" si="179"/>
        <v>100952.26774153365</v>
      </c>
      <c r="BJ97" s="1473">
        <f t="shared" si="179"/>
        <v>108018.926483441</v>
      </c>
      <c r="BK97" s="1473">
        <f t="shared" si="179"/>
        <v>115580.25133728188</v>
      </c>
      <c r="BL97" s="1473">
        <f t="shared" si="179"/>
        <v>123670.86893089159</v>
      </c>
      <c r="BM97" s="1473">
        <f t="shared" si="179"/>
        <v>133564.53844536291</v>
      </c>
      <c r="BN97" s="573"/>
      <c r="BO97" s="1123">
        <f>SUMIF($F$2:$BA$2,BO$2,$F97:$BA97)</f>
        <v>495966.78494013613</v>
      </c>
      <c r="BP97" s="897">
        <f>SUMIF($F$2:$BA$2,BP$2,$F97:$BA97)</f>
        <v>952559.80619246745</v>
      </c>
      <c r="BQ97" s="897">
        <f>SUMIF($F$2:$BA$2,BQ$2,$F97:$BA97)</f>
        <v>1141483.8816325064</v>
      </c>
      <c r="BR97" s="897">
        <f>SUMIF($F$2:$BA$2,BR$2,$F97:$BA97)</f>
        <v>1237951.4767833641</v>
      </c>
      <c r="BS97" s="897">
        <f>SUM(BS52:BS96)</f>
        <v>0</v>
      </c>
    </row>
    <row r="98" spans="2:71" s="495" customFormat="1" ht="12" customHeight="1" x14ac:dyDescent="0.15">
      <c r="B98" s="1474" t="s">
        <v>235</v>
      </c>
      <c r="C98" s="1475">
        <v>150</v>
      </c>
      <c r="D98" s="1476"/>
      <c r="E98" s="1476"/>
      <c r="F98" s="1477"/>
      <c r="G98" s="1477"/>
      <c r="H98" s="1477"/>
      <c r="I98" s="1477"/>
      <c r="J98" s="1477"/>
      <c r="K98" s="1477"/>
      <c r="L98" s="1477"/>
      <c r="M98" s="1477"/>
      <c r="N98" s="1477"/>
      <c r="O98" s="1477"/>
      <c r="P98" s="1477"/>
      <c r="Q98" s="1477"/>
      <c r="R98" s="1477"/>
      <c r="S98" s="1477"/>
      <c r="T98" s="1477"/>
      <c r="U98" s="1477"/>
      <c r="V98" s="1477"/>
      <c r="W98" s="1477"/>
      <c r="X98" s="1477"/>
      <c r="Y98" s="1477"/>
      <c r="Z98" s="1477"/>
      <c r="AA98" s="1477"/>
      <c r="AB98" s="1477"/>
      <c r="AC98" s="1477"/>
      <c r="AD98" s="1477"/>
      <c r="AE98" s="1477"/>
      <c r="AF98" s="1477"/>
      <c r="AG98" s="1477"/>
      <c r="AH98" s="1477"/>
      <c r="AI98" s="1477"/>
      <c r="AJ98" s="1477"/>
      <c r="AK98" s="1477"/>
      <c r="AL98" s="1477"/>
      <c r="AM98" s="1477"/>
      <c r="AN98" s="1477"/>
      <c r="AO98" s="1477"/>
      <c r="AP98" s="1477"/>
      <c r="AQ98" s="1477"/>
      <c r="AR98" s="1477"/>
      <c r="AS98" s="1477"/>
      <c r="AT98" s="1477"/>
      <c r="AU98" s="1477"/>
      <c r="AV98" s="1477"/>
      <c r="AW98" s="1477"/>
      <c r="AX98" s="1477"/>
      <c r="AY98" s="1477"/>
      <c r="AZ98" s="1477"/>
      <c r="BA98" s="1477"/>
      <c r="BB98" s="1477"/>
      <c r="BC98" s="1477"/>
      <c r="BD98" s="1477"/>
      <c r="BE98" s="1477"/>
      <c r="BF98" s="1477"/>
      <c r="BG98" s="1477"/>
      <c r="BH98" s="1477"/>
      <c r="BI98" s="1477"/>
      <c r="BJ98" s="1477"/>
      <c r="BK98" s="1477"/>
      <c r="BL98" s="1477"/>
      <c r="BM98" s="1477"/>
      <c r="BN98" s="573"/>
      <c r="BO98" s="768"/>
      <c r="BP98" s="768"/>
      <c r="BQ98" s="768"/>
      <c r="BR98" s="768"/>
      <c r="BS98" s="768"/>
    </row>
    <row r="99" spans="2:71" s="495" customFormat="1" ht="12" customHeight="1" x14ac:dyDescent="0.15">
      <c r="B99" s="1474" t="s">
        <v>236</v>
      </c>
      <c r="C99" s="1475"/>
      <c r="D99" s="1476"/>
      <c r="E99" s="1476"/>
      <c r="F99" s="1477"/>
      <c r="G99" s="1477">
        <f>G97/$C$98</f>
        <v>50.395200269662929</v>
      </c>
      <c r="H99" s="1477">
        <f t="shared" ref="H99:BM99" si="180">H97/$C$98</f>
        <v>100.79040053932586</v>
      </c>
      <c r="I99" s="1477">
        <f t="shared" si="180"/>
        <v>151.18560080898877</v>
      </c>
      <c r="J99" s="1477">
        <f t="shared" si="180"/>
        <v>201.07684907595507</v>
      </c>
      <c r="K99" s="1477">
        <f t="shared" si="180"/>
        <v>251.34606134494393</v>
      </c>
      <c r="L99" s="1477">
        <f t="shared" si="180"/>
        <v>301.61527361393257</v>
      </c>
      <c r="M99" s="1477">
        <f t="shared" si="180"/>
        <v>349.87371739216178</v>
      </c>
      <c r="N99" s="1477">
        <f t="shared" si="180"/>
        <v>398.85603782706454</v>
      </c>
      <c r="O99" s="1477">
        <f t="shared" si="180"/>
        <v>450.70732274458265</v>
      </c>
      <c r="P99" s="1477">
        <f t="shared" si="180"/>
        <v>500.28512824648681</v>
      </c>
      <c r="Q99" s="1477">
        <f t="shared" si="180"/>
        <v>550.31364107113552</v>
      </c>
      <c r="R99" s="1477">
        <f t="shared" si="180"/>
        <v>412.7352308033519</v>
      </c>
      <c r="S99" s="1477">
        <f t="shared" si="180"/>
        <v>392.09846926318403</v>
      </c>
      <c r="T99" s="1477">
        <f t="shared" si="180"/>
        <v>431.30831618950259</v>
      </c>
      <c r="U99" s="1477">
        <f t="shared" si="180"/>
        <v>474.43914780845301</v>
      </c>
      <c r="V99" s="1477">
        <f t="shared" si="180"/>
        <v>521.88306258929811</v>
      </c>
      <c r="W99" s="1477">
        <f t="shared" si="180"/>
        <v>574.07136884822796</v>
      </c>
      <c r="X99" s="1477">
        <f t="shared" si="180"/>
        <v>545.3678004058163</v>
      </c>
      <c r="Y99" s="1477">
        <f t="shared" si="180"/>
        <v>518.09941038552563</v>
      </c>
      <c r="Z99" s="1477">
        <f t="shared" si="180"/>
        <v>554.36636911251242</v>
      </c>
      <c r="AA99" s="1477">
        <f t="shared" si="180"/>
        <v>593.1720149503883</v>
      </c>
      <c r="AB99" s="1477">
        <f t="shared" si="180"/>
        <v>634.69405599691549</v>
      </c>
      <c r="AC99" s="1477">
        <f t="shared" si="180"/>
        <v>698.16346159660691</v>
      </c>
      <c r="AD99" s="1477">
        <f t="shared" si="180"/>
        <v>593.43894235711605</v>
      </c>
      <c r="AE99" s="1477">
        <f t="shared" si="180"/>
        <v>563.76699523926038</v>
      </c>
      <c r="AF99" s="1477">
        <f t="shared" si="180"/>
        <v>591.95534500122335</v>
      </c>
      <c r="AG99" s="1477">
        <f t="shared" si="180"/>
        <v>621.55311225128457</v>
      </c>
      <c r="AH99" s="1477">
        <f t="shared" si="180"/>
        <v>652.63076786384852</v>
      </c>
      <c r="AI99" s="1477">
        <f t="shared" si="180"/>
        <v>698.314921614318</v>
      </c>
      <c r="AJ99" s="1477">
        <f t="shared" si="180"/>
        <v>628.4834294528863</v>
      </c>
      <c r="AK99" s="1477">
        <f t="shared" si="180"/>
        <v>565.63508650759775</v>
      </c>
      <c r="AL99" s="1477">
        <f t="shared" si="180"/>
        <v>605.22954256312948</v>
      </c>
      <c r="AM99" s="1477">
        <f t="shared" si="180"/>
        <v>647.59561054254834</v>
      </c>
      <c r="AN99" s="1477">
        <f t="shared" si="180"/>
        <v>692.92730328052698</v>
      </c>
      <c r="AO99" s="1477">
        <f t="shared" si="180"/>
        <v>748.36148754296926</v>
      </c>
      <c r="AP99" s="1477">
        <f t="shared" si="180"/>
        <v>643.59087928695351</v>
      </c>
      <c r="AQ99" s="1477">
        <f t="shared" si="180"/>
        <v>611.41133532260574</v>
      </c>
      <c r="AR99" s="1477">
        <f t="shared" si="180"/>
        <v>641.98190208873621</v>
      </c>
      <c r="AS99" s="1477">
        <f t="shared" si="180"/>
        <v>674.08099719317283</v>
      </c>
      <c r="AT99" s="1477">
        <f t="shared" si="180"/>
        <v>707.78504705283137</v>
      </c>
      <c r="AU99" s="1477">
        <f t="shared" si="180"/>
        <v>757.33000034652946</v>
      </c>
      <c r="AV99" s="1477">
        <f t="shared" si="180"/>
        <v>681.59700031187685</v>
      </c>
      <c r="AW99" s="1477">
        <f t="shared" si="180"/>
        <v>613.4373002806891</v>
      </c>
      <c r="AX99" s="1477">
        <f t="shared" si="180"/>
        <v>656.37791130033736</v>
      </c>
      <c r="AY99" s="1477">
        <f t="shared" si="180"/>
        <v>702.32436509136096</v>
      </c>
      <c r="AZ99" s="1477">
        <f t="shared" si="180"/>
        <v>751.48707064775624</v>
      </c>
      <c r="BA99" s="1477">
        <f t="shared" si="180"/>
        <v>811.60603629957666</v>
      </c>
      <c r="BB99" s="1477">
        <f t="shared" si="180"/>
        <v>706.09725158063156</v>
      </c>
      <c r="BC99" s="1477">
        <f t="shared" si="180"/>
        <v>670.7923890016001</v>
      </c>
      <c r="BD99" s="1477">
        <f t="shared" si="180"/>
        <v>704.33200845168005</v>
      </c>
      <c r="BE99" s="1477">
        <f t="shared" si="180"/>
        <v>739.54860887426412</v>
      </c>
      <c r="BF99" s="1477">
        <f t="shared" si="180"/>
        <v>776.52603931797751</v>
      </c>
      <c r="BG99" s="1477">
        <f t="shared" si="180"/>
        <v>830.88286207023566</v>
      </c>
      <c r="BH99" s="1477">
        <f t="shared" si="180"/>
        <v>747.794575863212</v>
      </c>
      <c r="BI99" s="1477">
        <f t="shared" si="180"/>
        <v>673.01511827689103</v>
      </c>
      <c r="BJ99" s="1477">
        <f t="shared" si="180"/>
        <v>720.12617655627332</v>
      </c>
      <c r="BK99" s="1477">
        <f t="shared" si="180"/>
        <v>770.53500891521253</v>
      </c>
      <c r="BL99" s="1477">
        <f t="shared" si="180"/>
        <v>824.47245953927734</v>
      </c>
      <c r="BM99" s="1477">
        <f t="shared" si="180"/>
        <v>890.43025630241937</v>
      </c>
      <c r="BN99" s="573"/>
      <c r="BO99" s="768"/>
      <c r="BP99" s="768"/>
      <c r="BQ99" s="768"/>
      <c r="BR99" s="768"/>
      <c r="BS99" s="768"/>
    </row>
    <row r="100" spans="2:71" s="489" customFormat="1" ht="24.75" customHeight="1" x14ac:dyDescent="0.15">
      <c r="E100" s="489" t="s">
        <v>1028</v>
      </c>
      <c r="G100" s="489">
        <v>85</v>
      </c>
      <c r="H100" s="489">
        <v>170</v>
      </c>
      <c r="I100" s="489">
        <v>220</v>
      </c>
      <c r="J100" s="489">
        <v>270</v>
      </c>
      <c r="K100" s="489">
        <v>320</v>
      </c>
      <c r="L100" s="489">
        <v>370</v>
      </c>
      <c r="M100" s="489">
        <v>420</v>
      </c>
      <c r="N100" s="489">
        <v>470</v>
      </c>
      <c r="O100" s="489">
        <v>520</v>
      </c>
      <c r="P100" s="489">
        <v>570</v>
      </c>
      <c r="Q100" s="489">
        <v>620</v>
      </c>
      <c r="BN100" s="498"/>
      <c r="BO100" s="487"/>
      <c r="BP100" s="487"/>
      <c r="BQ100" s="487"/>
      <c r="BR100" s="487"/>
      <c r="BS100" s="487"/>
    </row>
    <row r="101" spans="2:71" s="839" customFormat="1" ht="22.5" customHeight="1" x14ac:dyDescent="0.15">
      <c r="B101" s="1478" t="s">
        <v>984</v>
      </c>
      <c r="C101" s="1478" t="s">
        <v>985</v>
      </c>
      <c r="D101" s="1478" t="s">
        <v>986</v>
      </c>
      <c r="E101" s="1478"/>
      <c r="F101" s="1478">
        <v>1</v>
      </c>
      <c r="G101" s="1478">
        <v>2</v>
      </c>
      <c r="H101" s="1478">
        <v>3</v>
      </c>
      <c r="I101" s="1478">
        <v>4</v>
      </c>
      <c r="J101" s="1478">
        <v>5</v>
      </c>
      <c r="K101" s="1478">
        <v>6</v>
      </c>
      <c r="L101" s="1478">
        <v>7</v>
      </c>
      <c r="M101" s="1478">
        <v>8</v>
      </c>
      <c r="N101" s="1478">
        <v>9</v>
      </c>
      <c r="O101" s="1478">
        <v>10</v>
      </c>
      <c r="P101" s="1478">
        <v>11</v>
      </c>
      <c r="Q101" s="1478">
        <v>12</v>
      </c>
      <c r="R101" s="1478">
        <v>13</v>
      </c>
      <c r="S101" s="1478">
        <v>14</v>
      </c>
      <c r="T101" s="1478">
        <v>15</v>
      </c>
      <c r="U101" s="1478">
        <v>16</v>
      </c>
      <c r="V101" s="1478">
        <v>17</v>
      </c>
      <c r="W101" s="1478">
        <v>18</v>
      </c>
      <c r="X101" s="1478">
        <v>19</v>
      </c>
      <c r="Y101" s="1478">
        <v>20</v>
      </c>
      <c r="Z101" s="1478">
        <v>21</v>
      </c>
      <c r="AA101" s="1478">
        <v>22</v>
      </c>
      <c r="AB101" s="1478">
        <v>23</v>
      </c>
      <c r="AC101" s="1478">
        <v>24</v>
      </c>
      <c r="AD101" s="1478">
        <v>25</v>
      </c>
      <c r="AE101" s="1478">
        <v>26</v>
      </c>
      <c r="AF101" s="1478">
        <v>27</v>
      </c>
      <c r="AG101" s="1478">
        <v>28</v>
      </c>
      <c r="AH101" s="1478">
        <v>29</v>
      </c>
      <c r="AI101" s="1478">
        <v>30</v>
      </c>
      <c r="AJ101" s="1478">
        <v>31</v>
      </c>
      <c r="AK101" s="1478">
        <v>32</v>
      </c>
      <c r="AL101" s="1478">
        <v>33</v>
      </c>
      <c r="AM101" s="1478">
        <v>34</v>
      </c>
      <c r="AN101" s="1478">
        <v>35</v>
      </c>
      <c r="AO101" s="1478">
        <v>36</v>
      </c>
      <c r="AP101" s="1478">
        <v>37</v>
      </c>
      <c r="AQ101" s="1478">
        <v>38</v>
      </c>
      <c r="AR101" s="1478">
        <v>39</v>
      </c>
      <c r="AS101" s="1478">
        <v>40</v>
      </c>
      <c r="AT101" s="1478">
        <v>41</v>
      </c>
      <c r="AU101" s="1478">
        <v>42</v>
      </c>
      <c r="AV101" s="1478">
        <v>43</v>
      </c>
      <c r="AW101" s="1478">
        <v>44</v>
      </c>
      <c r="AX101" s="1478">
        <v>45</v>
      </c>
      <c r="AY101" s="1478">
        <v>46</v>
      </c>
      <c r="AZ101" s="1478">
        <v>47</v>
      </c>
      <c r="BA101" s="1478">
        <v>48</v>
      </c>
      <c r="BB101" s="1478">
        <v>49</v>
      </c>
      <c r="BC101" s="1478">
        <v>50</v>
      </c>
      <c r="BD101" s="1478">
        <v>51</v>
      </c>
      <c r="BE101" s="1478">
        <v>52</v>
      </c>
      <c r="BF101" s="1478">
        <v>53</v>
      </c>
      <c r="BG101" s="1478">
        <v>54</v>
      </c>
      <c r="BH101" s="1478">
        <v>55</v>
      </c>
      <c r="BI101" s="1478">
        <v>56</v>
      </c>
      <c r="BJ101" s="1478">
        <v>57</v>
      </c>
      <c r="BK101" s="1478">
        <v>58</v>
      </c>
      <c r="BL101" s="1478">
        <v>59</v>
      </c>
      <c r="BM101" s="1478">
        <v>60</v>
      </c>
      <c r="BN101" s="838"/>
      <c r="BO101" s="1124"/>
      <c r="BP101" s="1124"/>
      <c r="BQ101" s="1124"/>
      <c r="BR101" s="1124"/>
      <c r="BS101" s="1124"/>
    </row>
    <row r="102" spans="2:71" s="489" customFormat="1" ht="12.75" x14ac:dyDescent="0.2">
      <c r="B102" s="1113" t="str">
        <f t="shared" ref="B102:B138" si="181">B6</f>
        <v>Limpeza Residencial - 4 horas</v>
      </c>
      <c r="C102" s="493">
        <v>85</v>
      </c>
      <c r="D102" s="843">
        <f t="shared" ref="D102:D138" si="182">C102/C52</f>
        <v>0.53125</v>
      </c>
      <c r="E102" s="689"/>
      <c r="F102" s="1125"/>
      <c r="G102" s="1126">
        <f t="shared" ref="G102:AL102" si="183">G52*$D102</f>
        <v>1921.3925829285972</v>
      </c>
      <c r="H102" s="1126">
        <f t="shared" si="183"/>
        <v>3842.7851658571944</v>
      </c>
      <c r="I102" s="1126">
        <f t="shared" si="183"/>
        <v>5764.1777487857917</v>
      </c>
      <c r="J102" s="1126">
        <f t="shared" si="183"/>
        <v>7666.3564058851034</v>
      </c>
      <c r="K102" s="1126">
        <f t="shared" si="183"/>
        <v>9582.9455073563786</v>
      </c>
      <c r="L102" s="1126">
        <f t="shared" si="183"/>
        <v>11499.534608827655</v>
      </c>
      <c r="M102" s="1126">
        <f t="shared" si="183"/>
        <v>13339.460146240079</v>
      </c>
      <c r="N102" s="1126">
        <f t="shared" si="183"/>
        <v>15206.984566713691</v>
      </c>
      <c r="O102" s="1126">
        <f t="shared" si="183"/>
        <v>17183.89256038647</v>
      </c>
      <c r="P102" s="1126">
        <f t="shared" si="183"/>
        <v>19074.120742028983</v>
      </c>
      <c r="Q102" s="1126">
        <f t="shared" si="183"/>
        <v>20981.53281623188</v>
      </c>
      <c r="R102" s="1126">
        <f t="shared" si="183"/>
        <v>15736.149612173909</v>
      </c>
      <c r="S102" s="1126">
        <f t="shared" si="183"/>
        <v>14949.342131565212</v>
      </c>
      <c r="T102" s="1126">
        <f t="shared" si="183"/>
        <v>16444.276344721737</v>
      </c>
      <c r="U102" s="1126">
        <f t="shared" si="183"/>
        <v>18088.70397919391</v>
      </c>
      <c r="V102" s="1126">
        <f t="shared" si="183"/>
        <v>19897.574377113302</v>
      </c>
      <c r="W102" s="1126">
        <f t="shared" si="183"/>
        <v>21887.331814824629</v>
      </c>
      <c r="X102" s="1126">
        <f t="shared" si="183"/>
        <v>20792.965224083397</v>
      </c>
      <c r="Y102" s="1126">
        <f t="shared" si="183"/>
        <v>19753.316962879228</v>
      </c>
      <c r="Z102" s="1126">
        <f t="shared" si="183"/>
        <v>21136.049150280774</v>
      </c>
      <c r="AA102" s="1126">
        <f t="shared" si="183"/>
        <v>22615.572590800428</v>
      </c>
      <c r="AB102" s="1126">
        <f t="shared" si="183"/>
        <v>24198.662672156461</v>
      </c>
      <c r="AC102" s="1126">
        <f t="shared" si="183"/>
        <v>26618.528939372107</v>
      </c>
      <c r="AD102" s="1126">
        <f t="shared" si="183"/>
        <v>22625.749598466293</v>
      </c>
      <c r="AE102" s="1126">
        <f t="shared" si="183"/>
        <v>21494.462118542979</v>
      </c>
      <c r="AF102" s="1126">
        <f t="shared" si="183"/>
        <v>22569.185224470126</v>
      </c>
      <c r="AG102" s="1126">
        <f t="shared" si="183"/>
        <v>23697.644485693632</v>
      </c>
      <c r="AH102" s="1126">
        <f t="shared" si="183"/>
        <v>24882.526709978316</v>
      </c>
      <c r="AI102" s="1126">
        <f t="shared" si="183"/>
        <v>26624.303579676802</v>
      </c>
      <c r="AJ102" s="1126">
        <f t="shared" si="183"/>
        <v>23961.873221709124</v>
      </c>
      <c r="AK102" s="1126">
        <f t="shared" si="183"/>
        <v>21565.685899538214</v>
      </c>
      <c r="AL102" s="1126">
        <f t="shared" si="183"/>
        <v>23075.283912505885</v>
      </c>
      <c r="AM102" s="1126">
        <f t="shared" ref="AM102:BM102" si="184">AM52*$D102</f>
        <v>24690.553786381301</v>
      </c>
      <c r="AN102" s="1126">
        <f t="shared" si="184"/>
        <v>26418.892551427994</v>
      </c>
      <c r="AO102" s="1126">
        <f t="shared" si="184"/>
        <v>28532.403955542231</v>
      </c>
      <c r="AP102" s="1126">
        <f t="shared" si="184"/>
        <v>24537.867401766318</v>
      </c>
      <c r="AQ102" s="1126">
        <f t="shared" si="184"/>
        <v>23310.974031678001</v>
      </c>
      <c r="AR102" s="1126">
        <f t="shared" si="184"/>
        <v>24476.5227332619</v>
      </c>
      <c r="AS102" s="1126">
        <f t="shared" si="184"/>
        <v>25700.348869924994</v>
      </c>
      <c r="AT102" s="1126">
        <f t="shared" si="184"/>
        <v>26985.366313421244</v>
      </c>
      <c r="AU102" s="1126">
        <f t="shared" si="184"/>
        <v>28874.341955360731</v>
      </c>
      <c r="AV102" s="1126">
        <f t="shared" si="184"/>
        <v>25986.907759824659</v>
      </c>
      <c r="AW102" s="1126">
        <f t="shared" si="184"/>
        <v>23388.216983842191</v>
      </c>
      <c r="AX102" s="1126">
        <f t="shared" si="184"/>
        <v>25025.392172711145</v>
      </c>
      <c r="AY102" s="1126">
        <f t="shared" si="184"/>
        <v>26777.169624800928</v>
      </c>
      <c r="AZ102" s="1126">
        <f t="shared" si="184"/>
        <v>28651.571498536996</v>
      </c>
      <c r="BA102" s="1126">
        <f t="shared" si="184"/>
        <v>30943.697218419951</v>
      </c>
      <c r="BB102" s="1126">
        <f t="shared" si="184"/>
        <v>26921.016580025356</v>
      </c>
      <c r="BC102" s="1126">
        <f t="shared" si="184"/>
        <v>25574.96575102409</v>
      </c>
      <c r="BD102" s="1126">
        <f t="shared" si="184"/>
        <v>26853.714038575294</v>
      </c>
      <c r="BE102" s="1126">
        <f t="shared" si="184"/>
        <v>28196.399740504061</v>
      </c>
      <c r="BF102" s="1126">
        <f t="shared" si="184"/>
        <v>29606.219727529267</v>
      </c>
      <c r="BG102" s="1126">
        <f t="shared" si="184"/>
        <v>31678.655108456318</v>
      </c>
      <c r="BH102" s="1126">
        <f t="shared" si="184"/>
        <v>28510.789597610681</v>
      </c>
      <c r="BI102" s="1126">
        <f t="shared" si="184"/>
        <v>25659.71063784961</v>
      </c>
      <c r="BJ102" s="1126">
        <f t="shared" si="184"/>
        <v>27455.890382499088</v>
      </c>
      <c r="BK102" s="1126">
        <f t="shared" si="184"/>
        <v>29377.802709274019</v>
      </c>
      <c r="BL102" s="1126">
        <f t="shared" si="184"/>
        <v>31434.248898923204</v>
      </c>
      <c r="BM102" s="1126">
        <f t="shared" si="184"/>
        <v>33948.988810837058</v>
      </c>
      <c r="BN102" s="498"/>
      <c r="BO102" s="1127"/>
      <c r="BP102" s="1127"/>
      <c r="BQ102" s="1127"/>
      <c r="BR102" s="1127"/>
      <c r="BS102" s="1127"/>
    </row>
    <row r="103" spans="2:71" s="489" customFormat="1" ht="12.75" x14ac:dyDescent="0.2">
      <c r="B103" s="1113" t="str">
        <f t="shared" si="181"/>
        <v>Limpeza Empresarial 4 horas</v>
      </c>
      <c r="C103" s="493">
        <v>85</v>
      </c>
      <c r="D103" s="843">
        <f t="shared" si="182"/>
        <v>0.53125</v>
      </c>
      <c r="E103" s="689"/>
      <c r="F103" s="1125"/>
      <c r="G103" s="1126">
        <f t="shared" ref="G103:BM103" si="185">G53*$D103</f>
        <v>539.58870456687214</v>
      </c>
      <c r="H103" s="1126">
        <f t="shared" si="185"/>
        <v>1079.1774091337443</v>
      </c>
      <c r="I103" s="1126">
        <f t="shared" si="185"/>
        <v>1618.7661137006162</v>
      </c>
      <c r="J103" s="1126">
        <f t="shared" si="185"/>
        <v>2152.9589312218195</v>
      </c>
      <c r="K103" s="1126">
        <f t="shared" si="185"/>
        <v>2691.1986640272744</v>
      </c>
      <c r="L103" s="1126">
        <f t="shared" si="185"/>
        <v>3229.4383968327293</v>
      </c>
      <c r="M103" s="1126">
        <f t="shared" si="185"/>
        <v>3746.1485403259658</v>
      </c>
      <c r="N103" s="1126">
        <f t="shared" si="185"/>
        <v>4270.6093359716015</v>
      </c>
      <c r="O103" s="1126">
        <f t="shared" si="185"/>
        <v>4825.7885496479093</v>
      </c>
      <c r="P103" s="1126">
        <f t="shared" si="185"/>
        <v>5356.6252901091793</v>
      </c>
      <c r="Q103" s="1126">
        <f t="shared" si="185"/>
        <v>5892.287819120098</v>
      </c>
      <c r="R103" s="1126">
        <f t="shared" si="185"/>
        <v>4419.2158643400726</v>
      </c>
      <c r="S103" s="1126">
        <f t="shared" si="185"/>
        <v>4198.2550711230688</v>
      </c>
      <c r="T103" s="1126">
        <f t="shared" si="185"/>
        <v>4618.0805782353764</v>
      </c>
      <c r="U103" s="1126">
        <f t="shared" si="185"/>
        <v>5079.888636058914</v>
      </c>
      <c r="V103" s="1126">
        <f t="shared" si="185"/>
        <v>5587.8774996648062</v>
      </c>
      <c r="W103" s="1126">
        <f t="shared" si="185"/>
        <v>6146.6652496312872</v>
      </c>
      <c r="X103" s="1126">
        <f t="shared" si="185"/>
        <v>5839.3319871497233</v>
      </c>
      <c r="Y103" s="1126">
        <f t="shared" si="185"/>
        <v>5547.365387792237</v>
      </c>
      <c r="Z103" s="1126">
        <f t="shared" si="185"/>
        <v>5935.6809649376919</v>
      </c>
      <c r="AA103" s="1126">
        <f t="shared" si="185"/>
        <v>6351.1786324833311</v>
      </c>
      <c r="AB103" s="1126">
        <f t="shared" si="185"/>
        <v>6795.7611367571653</v>
      </c>
      <c r="AC103" s="1126">
        <f t="shared" si="185"/>
        <v>7475.3372504328809</v>
      </c>
      <c r="AD103" s="1126">
        <f t="shared" si="185"/>
        <v>6354.0366628679485</v>
      </c>
      <c r="AE103" s="1126">
        <f t="shared" si="185"/>
        <v>6036.3348297245511</v>
      </c>
      <c r="AF103" s="1126">
        <f t="shared" si="185"/>
        <v>6338.1515712107794</v>
      </c>
      <c r="AG103" s="1126">
        <f t="shared" si="185"/>
        <v>6655.0591497713176</v>
      </c>
      <c r="AH103" s="1126">
        <f t="shared" si="185"/>
        <v>6987.8121072598833</v>
      </c>
      <c r="AI103" s="1126">
        <f t="shared" si="185"/>
        <v>7476.9589547680753</v>
      </c>
      <c r="AJ103" s="1126">
        <f t="shared" si="185"/>
        <v>6729.2630592912665</v>
      </c>
      <c r="AK103" s="1126">
        <f t="shared" si="185"/>
        <v>6056.3367533621404</v>
      </c>
      <c r="AL103" s="1126">
        <f t="shared" si="185"/>
        <v>6480.2803260974906</v>
      </c>
      <c r="AM103" s="1126">
        <f t="shared" si="185"/>
        <v>6933.8999489243142</v>
      </c>
      <c r="AN103" s="1126">
        <f t="shared" si="185"/>
        <v>7419.2729453490165</v>
      </c>
      <c r="AO103" s="1126">
        <f t="shared" si="185"/>
        <v>8012.8147809769389</v>
      </c>
      <c r="AP103" s="1126">
        <f t="shared" si="185"/>
        <v>6891.020711640168</v>
      </c>
      <c r="AQ103" s="1126">
        <f t="shared" si="185"/>
        <v>6546.4696760581592</v>
      </c>
      <c r="AR103" s="1126">
        <f t="shared" si="185"/>
        <v>6873.7931598610667</v>
      </c>
      <c r="AS103" s="1126">
        <f t="shared" si="185"/>
        <v>7217.4828178541193</v>
      </c>
      <c r="AT103" s="1126">
        <f t="shared" si="185"/>
        <v>7578.3569587468255</v>
      </c>
      <c r="AU103" s="1126">
        <f t="shared" si="185"/>
        <v>8108.8419458591034</v>
      </c>
      <c r="AV103" s="1126">
        <f t="shared" si="185"/>
        <v>7297.957751273193</v>
      </c>
      <c r="AW103" s="1126">
        <f t="shared" si="185"/>
        <v>6568.1619761458733</v>
      </c>
      <c r="AX103" s="1126">
        <f t="shared" si="185"/>
        <v>7027.9333144760849</v>
      </c>
      <c r="AY103" s="1126">
        <f t="shared" si="185"/>
        <v>7519.8886464894113</v>
      </c>
      <c r="AZ103" s="1126">
        <f t="shared" si="185"/>
        <v>8046.2808517436688</v>
      </c>
      <c r="BA103" s="1126">
        <f t="shared" si="185"/>
        <v>8689.9833198831639</v>
      </c>
      <c r="BB103" s="1126">
        <f t="shared" si="185"/>
        <v>7560.285488298352</v>
      </c>
      <c r="BC103" s="1126">
        <f t="shared" si="185"/>
        <v>7182.271213883434</v>
      </c>
      <c r="BD103" s="1126">
        <f t="shared" si="185"/>
        <v>7541.3847745776056</v>
      </c>
      <c r="BE103" s="1126">
        <f t="shared" si="185"/>
        <v>7918.4540133064856</v>
      </c>
      <c r="BF103" s="1126">
        <f t="shared" si="185"/>
        <v>8314.3767139718111</v>
      </c>
      <c r="BG103" s="1126">
        <f t="shared" si="185"/>
        <v>8896.3830839498387</v>
      </c>
      <c r="BH103" s="1126">
        <f t="shared" si="185"/>
        <v>8006.7447755548537</v>
      </c>
      <c r="BI103" s="1126">
        <f t="shared" si="185"/>
        <v>7206.0702979993675</v>
      </c>
      <c r="BJ103" s="1126">
        <f t="shared" si="185"/>
        <v>7710.4952188593234</v>
      </c>
      <c r="BK103" s="1126">
        <f t="shared" si="185"/>
        <v>8250.2298841794764</v>
      </c>
      <c r="BL103" s="1126">
        <f t="shared" si="185"/>
        <v>8827.7459760720394</v>
      </c>
      <c r="BM103" s="1126">
        <f t="shared" si="185"/>
        <v>9533.9656541578024</v>
      </c>
      <c r="BN103" s="498"/>
      <c r="BO103" s="1127"/>
      <c r="BP103" s="1127"/>
      <c r="BQ103" s="1127"/>
      <c r="BR103" s="1127"/>
      <c r="BS103" s="1127"/>
    </row>
    <row r="104" spans="2:71" s="489" customFormat="1" ht="12.75" x14ac:dyDescent="0.2">
      <c r="B104" s="1113" t="str">
        <f t="shared" si="181"/>
        <v>Limpeza condominial 4 horas</v>
      </c>
      <c r="C104" s="493">
        <v>85</v>
      </c>
      <c r="D104" s="843">
        <f t="shared" si="182"/>
        <v>0.53125</v>
      </c>
      <c r="E104" s="689"/>
      <c r="F104" s="1125"/>
      <c r="G104" s="1126">
        <f t="shared" ref="G104:BM104" si="186">G54*$D104</f>
        <v>231.25230195723086</v>
      </c>
      <c r="H104" s="1126">
        <f t="shared" si="186"/>
        <v>462.50460391446171</v>
      </c>
      <c r="I104" s="1126">
        <f t="shared" si="186"/>
        <v>693.75690587169265</v>
      </c>
      <c r="J104" s="1126">
        <f t="shared" si="186"/>
        <v>922.69668480935127</v>
      </c>
      <c r="K104" s="1126">
        <f t="shared" si="186"/>
        <v>1153.3708560116891</v>
      </c>
      <c r="L104" s="1126">
        <f t="shared" si="186"/>
        <v>1384.045027214027</v>
      </c>
      <c r="M104" s="1126">
        <f t="shared" si="186"/>
        <v>1605.4922315682713</v>
      </c>
      <c r="N104" s="1126">
        <f t="shared" si="186"/>
        <v>1830.2611439878294</v>
      </c>
      <c r="O104" s="1126">
        <f t="shared" si="186"/>
        <v>2068.1950927062476</v>
      </c>
      <c r="P104" s="1126">
        <f t="shared" si="186"/>
        <v>2295.6965529039344</v>
      </c>
      <c r="Q104" s="1126">
        <f t="shared" si="186"/>
        <v>2525.2662081943276</v>
      </c>
      <c r="R104" s="1126">
        <f t="shared" si="186"/>
        <v>1893.9496561457463</v>
      </c>
      <c r="S104" s="1126">
        <f t="shared" si="186"/>
        <v>1799.2521733384588</v>
      </c>
      <c r="T104" s="1126">
        <f t="shared" si="186"/>
        <v>1979.1773906723047</v>
      </c>
      <c r="U104" s="1126">
        <f t="shared" si="186"/>
        <v>2177.095129739535</v>
      </c>
      <c r="V104" s="1126">
        <f t="shared" si="186"/>
        <v>2394.8046427134886</v>
      </c>
      <c r="W104" s="1126">
        <f t="shared" si="186"/>
        <v>2634.2851069848375</v>
      </c>
      <c r="X104" s="1126">
        <f t="shared" si="186"/>
        <v>2502.5708516355958</v>
      </c>
      <c r="Y104" s="1126">
        <f t="shared" si="186"/>
        <v>2377.4423090538162</v>
      </c>
      <c r="Z104" s="1126">
        <f t="shared" si="186"/>
        <v>2543.8632706875833</v>
      </c>
      <c r="AA104" s="1126">
        <f t="shared" si="186"/>
        <v>2721.9336996357142</v>
      </c>
      <c r="AB104" s="1126">
        <f t="shared" si="186"/>
        <v>2912.4690586102142</v>
      </c>
      <c r="AC104" s="1126">
        <f t="shared" si="186"/>
        <v>3203.7159644712356</v>
      </c>
      <c r="AD104" s="1126">
        <f t="shared" si="186"/>
        <v>2723.1585698005501</v>
      </c>
      <c r="AE104" s="1126">
        <f t="shared" si="186"/>
        <v>2587.0006413105225</v>
      </c>
      <c r="AF104" s="1126">
        <f t="shared" si="186"/>
        <v>2716.3506733760487</v>
      </c>
      <c r="AG104" s="1126">
        <f t="shared" si="186"/>
        <v>2852.1682070448505</v>
      </c>
      <c r="AH104" s="1126">
        <f t="shared" si="186"/>
        <v>2994.7766173970931</v>
      </c>
      <c r="AI104" s="1126">
        <f t="shared" si="186"/>
        <v>3204.4109806148895</v>
      </c>
      <c r="AJ104" s="1126">
        <f t="shared" si="186"/>
        <v>2883.969882553401</v>
      </c>
      <c r="AK104" s="1126">
        <f t="shared" si="186"/>
        <v>2595.5728942980609</v>
      </c>
      <c r="AL104" s="1126">
        <f t="shared" si="186"/>
        <v>2777.2629968989249</v>
      </c>
      <c r="AM104" s="1126">
        <f t="shared" si="186"/>
        <v>2971.6714066818499</v>
      </c>
      <c r="AN104" s="1126">
        <f t="shared" si="186"/>
        <v>3179.688405149579</v>
      </c>
      <c r="AO104" s="1126">
        <f t="shared" si="186"/>
        <v>3434.0634775615454</v>
      </c>
      <c r="AP104" s="1126">
        <f t="shared" si="186"/>
        <v>2953.2945907029289</v>
      </c>
      <c r="AQ104" s="1126">
        <f t="shared" si="186"/>
        <v>2805.6298611677826</v>
      </c>
      <c r="AR104" s="1126">
        <f t="shared" si="186"/>
        <v>2945.9113542261712</v>
      </c>
      <c r="AS104" s="1126">
        <f t="shared" si="186"/>
        <v>3093.2069219374803</v>
      </c>
      <c r="AT104" s="1126">
        <f t="shared" si="186"/>
        <v>3247.8672680343539</v>
      </c>
      <c r="AU104" s="1126">
        <f t="shared" si="186"/>
        <v>3475.2179767967586</v>
      </c>
      <c r="AV104" s="1126">
        <f t="shared" si="186"/>
        <v>3127.6961791170829</v>
      </c>
      <c r="AW104" s="1126">
        <f t="shared" si="186"/>
        <v>2814.9265612053746</v>
      </c>
      <c r="AX104" s="1126">
        <f t="shared" si="186"/>
        <v>3011.9714204897509</v>
      </c>
      <c r="AY104" s="1126">
        <f t="shared" si="186"/>
        <v>3222.8094199240336</v>
      </c>
      <c r="AZ104" s="1126">
        <f t="shared" si="186"/>
        <v>3448.4060793187155</v>
      </c>
      <c r="BA104" s="1126">
        <f t="shared" si="186"/>
        <v>3724.2785656642127</v>
      </c>
      <c r="BB104" s="1126">
        <f t="shared" si="186"/>
        <v>3240.1223521278653</v>
      </c>
      <c r="BC104" s="1126">
        <f t="shared" si="186"/>
        <v>3078.1162345214716</v>
      </c>
      <c r="BD104" s="1126">
        <f t="shared" si="186"/>
        <v>3232.0220462475449</v>
      </c>
      <c r="BE104" s="1126">
        <f t="shared" si="186"/>
        <v>3393.6231485599219</v>
      </c>
      <c r="BF104" s="1126">
        <f t="shared" si="186"/>
        <v>3563.3043059879183</v>
      </c>
      <c r="BG104" s="1126">
        <f t="shared" si="186"/>
        <v>3812.7356074070722</v>
      </c>
      <c r="BH104" s="1126">
        <f t="shared" si="186"/>
        <v>3431.4620466663646</v>
      </c>
      <c r="BI104" s="1126">
        <f t="shared" si="186"/>
        <v>3088.3158419997285</v>
      </c>
      <c r="BJ104" s="1126">
        <f t="shared" si="186"/>
        <v>3304.4979509397099</v>
      </c>
      <c r="BK104" s="1126">
        <f t="shared" si="186"/>
        <v>3535.8128075054892</v>
      </c>
      <c r="BL104" s="1126">
        <f t="shared" si="186"/>
        <v>3783.3197040308733</v>
      </c>
      <c r="BM104" s="1126">
        <f t="shared" si="186"/>
        <v>4085.9852803533431</v>
      </c>
      <c r="BN104" s="498"/>
      <c r="BO104" s="1127"/>
      <c r="BP104" s="1127"/>
      <c r="BQ104" s="1127"/>
      <c r="BR104" s="1127"/>
      <c r="BS104" s="1127"/>
    </row>
    <row r="105" spans="2:71" s="489" customFormat="1" ht="12.75" x14ac:dyDescent="0.2">
      <c r="B105" s="1113" t="str">
        <f t="shared" si="181"/>
        <v>Passadoria - 4 horas</v>
      </c>
      <c r="C105" s="493">
        <v>100</v>
      </c>
      <c r="D105" s="843">
        <f t="shared" si="182"/>
        <v>0.52631578947368418</v>
      </c>
      <c r="E105" s="689"/>
      <c r="F105" s="1125"/>
      <c r="G105" s="1126">
        <f t="shared" ref="G105:BM105" si="187">G55*$D105</f>
        <v>225.03855092424789</v>
      </c>
      <c r="H105" s="1126">
        <f t="shared" si="187"/>
        <v>450.07710184849577</v>
      </c>
      <c r="I105" s="1126">
        <f t="shared" si="187"/>
        <v>675.1156527727436</v>
      </c>
      <c r="J105" s="1126">
        <f t="shared" si="187"/>
        <v>897.90381818774915</v>
      </c>
      <c r="K105" s="1126">
        <f t="shared" si="187"/>
        <v>1122.3797727346864</v>
      </c>
      <c r="L105" s="1126">
        <f t="shared" si="187"/>
        <v>1346.8557272816238</v>
      </c>
      <c r="M105" s="1126">
        <f t="shared" si="187"/>
        <v>1562.3526436466834</v>
      </c>
      <c r="N105" s="1126">
        <f t="shared" si="187"/>
        <v>1781.0820137572193</v>
      </c>
      <c r="O105" s="1126">
        <f t="shared" si="187"/>
        <v>2012.6226755456576</v>
      </c>
      <c r="P105" s="1126">
        <f t="shared" si="187"/>
        <v>2234.0111698556798</v>
      </c>
      <c r="Q105" s="1126">
        <f t="shared" si="187"/>
        <v>2457.4122868412478</v>
      </c>
      <c r="R105" s="1126">
        <f t="shared" si="187"/>
        <v>1843.0592151309361</v>
      </c>
      <c r="S105" s="1126">
        <f t="shared" si="187"/>
        <v>1750.9062543743892</v>
      </c>
      <c r="T105" s="1126">
        <f t="shared" si="187"/>
        <v>1925.9968798118282</v>
      </c>
      <c r="U105" s="1126">
        <f t="shared" si="187"/>
        <v>2118.5965677930112</v>
      </c>
      <c r="V105" s="1126">
        <f t="shared" si="187"/>
        <v>2330.4562245723123</v>
      </c>
      <c r="W105" s="1126">
        <f t="shared" si="187"/>
        <v>2563.5018470295436</v>
      </c>
      <c r="X105" s="1126">
        <f t="shared" si="187"/>
        <v>2435.3267546780667</v>
      </c>
      <c r="Y105" s="1126">
        <f t="shared" si="187"/>
        <v>2313.5604169441635</v>
      </c>
      <c r="Z105" s="1126">
        <f t="shared" si="187"/>
        <v>2475.5096461302546</v>
      </c>
      <c r="AA105" s="1126">
        <f t="shared" si="187"/>
        <v>2648.7953213593723</v>
      </c>
      <c r="AB105" s="1126">
        <f t="shared" si="187"/>
        <v>2834.2109938545286</v>
      </c>
      <c r="AC105" s="1126">
        <f t="shared" si="187"/>
        <v>3117.6320932399817</v>
      </c>
      <c r="AD105" s="1126">
        <f t="shared" si="187"/>
        <v>2649.9872792539845</v>
      </c>
      <c r="AE105" s="1126">
        <f t="shared" si="187"/>
        <v>2517.4879152912854</v>
      </c>
      <c r="AF105" s="1126">
        <f t="shared" si="187"/>
        <v>2643.3623110558492</v>
      </c>
      <c r="AG105" s="1126">
        <f t="shared" si="187"/>
        <v>2775.5304266086423</v>
      </c>
      <c r="AH105" s="1126">
        <f t="shared" si="187"/>
        <v>2914.3069479390738</v>
      </c>
      <c r="AI105" s="1126">
        <f t="shared" si="187"/>
        <v>3118.3084342948091</v>
      </c>
      <c r="AJ105" s="1126">
        <f t="shared" si="187"/>
        <v>2806.4775908653282</v>
      </c>
      <c r="AK105" s="1126">
        <f t="shared" si="187"/>
        <v>2525.8298317787958</v>
      </c>
      <c r="AL105" s="1126">
        <f t="shared" si="187"/>
        <v>2702.6379200033116</v>
      </c>
      <c r="AM105" s="1126">
        <f t="shared" si="187"/>
        <v>2891.8225744035435</v>
      </c>
      <c r="AN105" s="1126">
        <f t="shared" si="187"/>
        <v>3094.2501546117915</v>
      </c>
      <c r="AO105" s="1126">
        <f t="shared" si="187"/>
        <v>3341.7901669807347</v>
      </c>
      <c r="AP105" s="1126">
        <f t="shared" si="187"/>
        <v>2873.939543603432</v>
      </c>
      <c r="AQ105" s="1126">
        <f t="shared" si="187"/>
        <v>2730.2425664232601</v>
      </c>
      <c r="AR105" s="1126">
        <f t="shared" si="187"/>
        <v>2866.7546947444234</v>
      </c>
      <c r="AS105" s="1126">
        <f t="shared" si="187"/>
        <v>3010.0924294816446</v>
      </c>
      <c r="AT105" s="1126">
        <f t="shared" si="187"/>
        <v>3160.5970509557269</v>
      </c>
      <c r="AU105" s="1126">
        <f t="shared" si="187"/>
        <v>3381.8388445226274</v>
      </c>
      <c r="AV105" s="1126">
        <f t="shared" si="187"/>
        <v>3043.6549600703647</v>
      </c>
      <c r="AW105" s="1126">
        <f t="shared" si="187"/>
        <v>2739.2894640633281</v>
      </c>
      <c r="AX105" s="1126">
        <f t="shared" si="187"/>
        <v>2931.0397265477613</v>
      </c>
      <c r="AY105" s="1126">
        <f t="shared" si="187"/>
        <v>3136.2125074061046</v>
      </c>
      <c r="AZ105" s="1126">
        <f t="shared" si="187"/>
        <v>3355.7473829245323</v>
      </c>
      <c r="BA105" s="1126">
        <f t="shared" si="187"/>
        <v>3624.2071735584946</v>
      </c>
      <c r="BB105" s="1126">
        <f t="shared" si="187"/>
        <v>3153.0602409958901</v>
      </c>
      <c r="BC105" s="1126">
        <f t="shared" si="187"/>
        <v>2995.407228946096</v>
      </c>
      <c r="BD105" s="1126">
        <f t="shared" si="187"/>
        <v>3145.1775903934004</v>
      </c>
      <c r="BE105" s="1126">
        <f t="shared" si="187"/>
        <v>3302.4364699130706</v>
      </c>
      <c r="BF105" s="1126">
        <f t="shared" si="187"/>
        <v>3467.5582934087242</v>
      </c>
      <c r="BG105" s="1126">
        <f t="shared" si="187"/>
        <v>3710.2873739473348</v>
      </c>
      <c r="BH105" s="1126">
        <f t="shared" si="187"/>
        <v>3339.2586365526013</v>
      </c>
      <c r="BI105" s="1126">
        <f t="shared" si="187"/>
        <v>3005.3327728973413</v>
      </c>
      <c r="BJ105" s="1126">
        <f t="shared" si="187"/>
        <v>3215.7060670001556</v>
      </c>
      <c r="BK105" s="1126">
        <f t="shared" si="187"/>
        <v>3440.805491690166</v>
      </c>
      <c r="BL105" s="1126">
        <f t="shared" si="187"/>
        <v>3681.6618761084774</v>
      </c>
      <c r="BM105" s="1126">
        <f t="shared" si="187"/>
        <v>3976.1948261971552</v>
      </c>
      <c r="BN105" s="498"/>
      <c r="BO105" s="1127"/>
      <c r="BP105" s="1127"/>
      <c r="BQ105" s="1127"/>
      <c r="BR105" s="1127"/>
      <c r="BS105" s="1127"/>
    </row>
    <row r="106" spans="2:71" s="489" customFormat="1" ht="12.75" x14ac:dyDescent="0.2">
      <c r="B106" s="1113" t="str">
        <f t="shared" si="181"/>
        <v>Limpeza Residencial - 6 horas</v>
      </c>
      <c r="C106" s="493">
        <v>125</v>
      </c>
      <c r="D106" s="843">
        <f t="shared" si="182"/>
        <v>0.59523809523809523</v>
      </c>
      <c r="E106" s="689"/>
      <c r="F106" s="1125"/>
      <c r="G106" s="1126">
        <f t="shared" ref="G106:BM106" si="188">G56*$D106</f>
        <v>226.71794309532439</v>
      </c>
      <c r="H106" s="1126">
        <f t="shared" si="188"/>
        <v>453.43588619064877</v>
      </c>
      <c r="I106" s="1126">
        <f t="shared" si="188"/>
        <v>680.15382928597319</v>
      </c>
      <c r="J106" s="1126">
        <f t="shared" si="188"/>
        <v>904.60459295034434</v>
      </c>
      <c r="K106" s="1126">
        <f t="shared" si="188"/>
        <v>1130.7557411879304</v>
      </c>
      <c r="L106" s="1126">
        <f t="shared" si="188"/>
        <v>1356.9068894255163</v>
      </c>
      <c r="M106" s="1126">
        <f t="shared" si="188"/>
        <v>1574.0119917335987</v>
      </c>
      <c r="N106" s="1126">
        <f t="shared" si="188"/>
        <v>1794.3736705763029</v>
      </c>
      <c r="O106" s="1126">
        <f t="shared" si="188"/>
        <v>2027.6422477512219</v>
      </c>
      <c r="P106" s="1126">
        <f t="shared" si="188"/>
        <v>2250.6828950038562</v>
      </c>
      <c r="Q106" s="1126">
        <f t="shared" si="188"/>
        <v>2475.7511845042418</v>
      </c>
      <c r="R106" s="1126">
        <f t="shared" si="188"/>
        <v>1856.8133883781813</v>
      </c>
      <c r="S106" s="1126">
        <f t="shared" si="188"/>
        <v>1763.9727189592722</v>
      </c>
      <c r="T106" s="1126">
        <f t="shared" si="188"/>
        <v>1940.3699908551998</v>
      </c>
      <c r="U106" s="1126">
        <f t="shared" si="188"/>
        <v>2134.40698994072</v>
      </c>
      <c r="V106" s="1126">
        <f t="shared" si="188"/>
        <v>2347.8476889347917</v>
      </c>
      <c r="W106" s="1126">
        <f t="shared" si="188"/>
        <v>2582.6324578282706</v>
      </c>
      <c r="X106" s="1126">
        <f t="shared" si="188"/>
        <v>2453.5008349368572</v>
      </c>
      <c r="Y106" s="1126">
        <f t="shared" si="188"/>
        <v>2330.8257931900139</v>
      </c>
      <c r="Z106" s="1126">
        <f t="shared" si="188"/>
        <v>2493.9835987133147</v>
      </c>
      <c r="AA106" s="1126">
        <f t="shared" si="188"/>
        <v>2668.5624506232471</v>
      </c>
      <c r="AB106" s="1126">
        <f t="shared" si="188"/>
        <v>2855.3618221668739</v>
      </c>
      <c r="AC106" s="1126">
        <f t="shared" si="188"/>
        <v>3140.8980043835613</v>
      </c>
      <c r="AD106" s="1126">
        <f t="shared" si="188"/>
        <v>2669.7633037260271</v>
      </c>
      <c r="AE106" s="1126">
        <f t="shared" si="188"/>
        <v>2536.2751385397255</v>
      </c>
      <c r="AF106" s="1126">
        <f t="shared" si="188"/>
        <v>2663.0888954667121</v>
      </c>
      <c r="AG106" s="1126">
        <f t="shared" si="188"/>
        <v>2796.2433402400479</v>
      </c>
      <c r="AH106" s="1126">
        <f t="shared" si="188"/>
        <v>2936.0555072520501</v>
      </c>
      <c r="AI106" s="1126">
        <f t="shared" si="188"/>
        <v>3141.5793927596942</v>
      </c>
      <c r="AJ106" s="1126">
        <f t="shared" si="188"/>
        <v>2827.4214534837247</v>
      </c>
      <c r="AK106" s="1126">
        <f t="shared" si="188"/>
        <v>2544.6793081353521</v>
      </c>
      <c r="AL106" s="1126">
        <f t="shared" si="188"/>
        <v>2722.8068597048268</v>
      </c>
      <c r="AM106" s="1126">
        <f t="shared" si="188"/>
        <v>2913.4033398841643</v>
      </c>
      <c r="AN106" s="1126">
        <f t="shared" si="188"/>
        <v>3117.3415736760558</v>
      </c>
      <c r="AO106" s="1126">
        <f t="shared" si="188"/>
        <v>3366.7288995701406</v>
      </c>
      <c r="AP106" s="1126">
        <f t="shared" si="188"/>
        <v>2895.3868536303212</v>
      </c>
      <c r="AQ106" s="1126">
        <f t="shared" si="188"/>
        <v>2750.6175109488049</v>
      </c>
      <c r="AR106" s="1126">
        <f t="shared" si="188"/>
        <v>2888.1483864962452</v>
      </c>
      <c r="AS106" s="1126">
        <f t="shared" si="188"/>
        <v>3032.5558058210572</v>
      </c>
      <c r="AT106" s="1126">
        <f t="shared" si="188"/>
        <v>3184.1835961121101</v>
      </c>
      <c r="AU106" s="1126">
        <f t="shared" si="188"/>
        <v>3407.0764478399578</v>
      </c>
      <c r="AV106" s="1126">
        <f t="shared" si="188"/>
        <v>3066.368803055962</v>
      </c>
      <c r="AW106" s="1126">
        <f t="shared" si="188"/>
        <v>2759.7319227503658</v>
      </c>
      <c r="AX106" s="1126">
        <f t="shared" si="188"/>
        <v>2952.9131573428913</v>
      </c>
      <c r="AY106" s="1126">
        <f t="shared" si="188"/>
        <v>3159.6170783568937</v>
      </c>
      <c r="AZ106" s="1126">
        <f t="shared" si="188"/>
        <v>3380.7902738418766</v>
      </c>
      <c r="BA106" s="1126">
        <f t="shared" si="188"/>
        <v>3651.2534957492262</v>
      </c>
      <c r="BB106" s="1126">
        <f t="shared" si="188"/>
        <v>3176.5905413018272</v>
      </c>
      <c r="BC106" s="1126">
        <f t="shared" si="188"/>
        <v>3017.7610142367362</v>
      </c>
      <c r="BD106" s="1126">
        <f t="shared" si="188"/>
        <v>3168.6490649485727</v>
      </c>
      <c r="BE106" s="1126">
        <f t="shared" si="188"/>
        <v>3327.0815181960015</v>
      </c>
      <c r="BF106" s="1126">
        <f t="shared" si="188"/>
        <v>3493.4355941058016</v>
      </c>
      <c r="BG106" s="1126">
        <f t="shared" si="188"/>
        <v>3737.9760856932076</v>
      </c>
      <c r="BH106" s="1126">
        <f t="shared" si="188"/>
        <v>3364.1784771238863</v>
      </c>
      <c r="BI106" s="1126">
        <f t="shared" si="188"/>
        <v>3027.7606294114976</v>
      </c>
      <c r="BJ106" s="1126">
        <f t="shared" si="188"/>
        <v>3239.7038734703024</v>
      </c>
      <c r="BK106" s="1126">
        <f t="shared" si="188"/>
        <v>3466.4831446132239</v>
      </c>
      <c r="BL106" s="1126">
        <f t="shared" si="188"/>
        <v>3709.1369647361494</v>
      </c>
      <c r="BM106" s="1126">
        <f t="shared" si="188"/>
        <v>4005.8679219150413</v>
      </c>
      <c r="BN106" s="498"/>
      <c r="BO106" s="1127"/>
      <c r="BP106" s="1127"/>
      <c r="BQ106" s="1127"/>
      <c r="BR106" s="1127"/>
      <c r="BS106" s="1127"/>
    </row>
    <row r="107" spans="2:71" s="489" customFormat="1" ht="12.75" x14ac:dyDescent="0.2">
      <c r="B107" s="1113" t="str">
        <f t="shared" si="181"/>
        <v>Limpeza Residencial - 8 horas</v>
      </c>
      <c r="C107" s="493">
        <v>160</v>
      </c>
      <c r="D107" s="843">
        <f t="shared" si="182"/>
        <v>0.5714285714285714</v>
      </c>
      <c r="E107" s="689"/>
      <c r="F107" s="1125"/>
      <c r="G107" s="1126">
        <f t="shared" ref="G107:BM107" si="189">G57*$D107</f>
        <v>182.71786821312071</v>
      </c>
      <c r="H107" s="1126">
        <f t="shared" si="189"/>
        <v>365.43573642624142</v>
      </c>
      <c r="I107" s="1126">
        <f t="shared" si="189"/>
        <v>548.15360463936202</v>
      </c>
      <c r="J107" s="1126">
        <f t="shared" si="189"/>
        <v>729.04429417035158</v>
      </c>
      <c r="K107" s="1126">
        <f t="shared" si="189"/>
        <v>911.30536771293941</v>
      </c>
      <c r="L107" s="1126">
        <f t="shared" si="189"/>
        <v>1093.5664412555273</v>
      </c>
      <c r="M107" s="1126">
        <f t="shared" si="189"/>
        <v>1268.5370718564118</v>
      </c>
      <c r="N107" s="1126">
        <f t="shared" si="189"/>
        <v>1446.1322619163093</v>
      </c>
      <c r="O107" s="1126">
        <f t="shared" si="189"/>
        <v>1634.1294559654295</v>
      </c>
      <c r="P107" s="1126">
        <f t="shared" si="189"/>
        <v>1813.8836961216266</v>
      </c>
      <c r="Q107" s="1126">
        <f t="shared" si="189"/>
        <v>1995.2720657337893</v>
      </c>
      <c r="R107" s="1126">
        <f t="shared" si="189"/>
        <v>1496.4540493003419</v>
      </c>
      <c r="S107" s="1126">
        <f t="shared" si="189"/>
        <v>1421.6313468353248</v>
      </c>
      <c r="T107" s="1126">
        <f t="shared" si="189"/>
        <v>1563.7944815188575</v>
      </c>
      <c r="U107" s="1126">
        <f t="shared" si="189"/>
        <v>1720.1739296707431</v>
      </c>
      <c r="V107" s="1126">
        <f t="shared" si="189"/>
        <v>1892.1913226378176</v>
      </c>
      <c r="W107" s="1126">
        <f t="shared" si="189"/>
        <v>2081.4104549015992</v>
      </c>
      <c r="X107" s="1126">
        <f t="shared" si="189"/>
        <v>1977.3399321565194</v>
      </c>
      <c r="Y107" s="1126">
        <f t="shared" si="189"/>
        <v>1878.4729355486934</v>
      </c>
      <c r="Z107" s="1126">
        <f t="shared" si="189"/>
        <v>2009.9660410371018</v>
      </c>
      <c r="AA107" s="1126">
        <f t="shared" si="189"/>
        <v>2150.6636639096992</v>
      </c>
      <c r="AB107" s="1126">
        <f t="shared" si="189"/>
        <v>2301.2101203833777</v>
      </c>
      <c r="AC107" s="1126">
        <f t="shared" si="189"/>
        <v>2531.3311324217157</v>
      </c>
      <c r="AD107" s="1126">
        <f t="shared" si="189"/>
        <v>2151.6314625584582</v>
      </c>
      <c r="AE107" s="1126">
        <f t="shared" si="189"/>
        <v>2044.0498894305354</v>
      </c>
      <c r="AF107" s="1126">
        <f t="shared" si="189"/>
        <v>2146.2523839020619</v>
      </c>
      <c r="AG107" s="1126">
        <f t="shared" si="189"/>
        <v>2253.5650030971651</v>
      </c>
      <c r="AH107" s="1126">
        <f t="shared" si="189"/>
        <v>2366.2432532520229</v>
      </c>
      <c r="AI107" s="1126">
        <f t="shared" si="189"/>
        <v>2531.8802809796653</v>
      </c>
      <c r="AJ107" s="1126">
        <f t="shared" si="189"/>
        <v>2278.6922528816981</v>
      </c>
      <c r="AK107" s="1126">
        <f t="shared" si="189"/>
        <v>2050.8230275935284</v>
      </c>
      <c r="AL107" s="1126">
        <f t="shared" si="189"/>
        <v>2194.3806395250754</v>
      </c>
      <c r="AM107" s="1126">
        <f t="shared" si="189"/>
        <v>2347.9872842918307</v>
      </c>
      <c r="AN107" s="1126">
        <f t="shared" si="189"/>
        <v>2512.3463941922587</v>
      </c>
      <c r="AO107" s="1126">
        <f t="shared" si="189"/>
        <v>2713.3341057276393</v>
      </c>
      <c r="AP107" s="1126">
        <f t="shared" si="189"/>
        <v>2333.4673309257701</v>
      </c>
      <c r="AQ107" s="1126">
        <f t="shared" si="189"/>
        <v>2216.7939643794816</v>
      </c>
      <c r="AR107" s="1126">
        <f t="shared" si="189"/>
        <v>2327.6336625984554</v>
      </c>
      <c r="AS107" s="1126">
        <f t="shared" si="189"/>
        <v>2444.0153457283782</v>
      </c>
      <c r="AT107" s="1126">
        <f t="shared" si="189"/>
        <v>2566.2161130147974</v>
      </c>
      <c r="AU107" s="1126">
        <f t="shared" si="189"/>
        <v>2745.8512409258333</v>
      </c>
      <c r="AV107" s="1126">
        <f t="shared" si="189"/>
        <v>2471.2661168332497</v>
      </c>
      <c r="AW107" s="1126">
        <f t="shared" si="189"/>
        <v>2224.1395051499248</v>
      </c>
      <c r="AX107" s="1126">
        <f t="shared" si="189"/>
        <v>2379.8292705104195</v>
      </c>
      <c r="AY107" s="1126">
        <f t="shared" si="189"/>
        <v>2546.4173194461491</v>
      </c>
      <c r="AZ107" s="1126">
        <f t="shared" si="189"/>
        <v>2724.6665318073797</v>
      </c>
      <c r="BA107" s="1126">
        <f t="shared" si="189"/>
        <v>2942.6398543519699</v>
      </c>
      <c r="BB107" s="1126">
        <f t="shared" si="189"/>
        <v>2560.0966732862139</v>
      </c>
      <c r="BC107" s="1126">
        <f t="shared" si="189"/>
        <v>2432.0918396219031</v>
      </c>
      <c r="BD107" s="1126">
        <f t="shared" si="189"/>
        <v>2553.6964316029985</v>
      </c>
      <c r="BE107" s="1126">
        <f t="shared" si="189"/>
        <v>2681.3812531831481</v>
      </c>
      <c r="BF107" s="1126">
        <f t="shared" si="189"/>
        <v>2815.4503158423054</v>
      </c>
      <c r="BG107" s="1126">
        <f t="shared" si="189"/>
        <v>3012.5318379512664</v>
      </c>
      <c r="BH107" s="1126">
        <f t="shared" si="189"/>
        <v>2711.27865415614</v>
      </c>
      <c r="BI107" s="1126">
        <f t="shared" si="189"/>
        <v>2440.1507887405255</v>
      </c>
      <c r="BJ107" s="1126">
        <f t="shared" si="189"/>
        <v>2610.9613439523623</v>
      </c>
      <c r="BK107" s="1126">
        <f t="shared" si="189"/>
        <v>2793.7286380290284</v>
      </c>
      <c r="BL107" s="1126">
        <f t="shared" si="189"/>
        <v>2989.2896426910602</v>
      </c>
      <c r="BM107" s="1126">
        <f t="shared" si="189"/>
        <v>3228.4328141063452</v>
      </c>
      <c r="BN107" s="498"/>
      <c r="BO107" s="1127"/>
      <c r="BP107" s="1127"/>
      <c r="BQ107" s="1127"/>
      <c r="BR107" s="1127"/>
      <c r="BS107" s="1127"/>
    </row>
    <row r="108" spans="2:71" s="489" customFormat="1" ht="12.75" x14ac:dyDescent="0.2">
      <c r="B108" s="1113" t="str">
        <f t="shared" si="181"/>
        <v>Limpeza Residencial - 2 horas</v>
      </c>
      <c r="C108" s="493">
        <v>65</v>
      </c>
      <c r="D108" s="843">
        <f t="shared" si="182"/>
        <v>0.5</v>
      </c>
      <c r="E108" s="689"/>
      <c r="F108" s="1125"/>
      <c r="G108" s="1126">
        <f t="shared" ref="G108:BM108" si="190">G58*$D108</f>
        <v>58.946665204784345</v>
      </c>
      <c r="H108" s="1126">
        <f t="shared" si="190"/>
        <v>117.89333040956869</v>
      </c>
      <c r="I108" s="1126">
        <f t="shared" si="190"/>
        <v>176.83999561435303</v>
      </c>
      <c r="J108" s="1126">
        <f t="shared" si="190"/>
        <v>235.19719416708952</v>
      </c>
      <c r="K108" s="1126">
        <f t="shared" si="190"/>
        <v>293.99649270886187</v>
      </c>
      <c r="L108" s="1126">
        <f t="shared" si="190"/>
        <v>352.79579125063424</v>
      </c>
      <c r="M108" s="1126">
        <f t="shared" si="190"/>
        <v>409.2431178507357</v>
      </c>
      <c r="N108" s="1126">
        <f t="shared" si="190"/>
        <v>466.53715434983872</v>
      </c>
      <c r="O108" s="1126">
        <f t="shared" si="190"/>
        <v>527.18698441531774</v>
      </c>
      <c r="P108" s="1126">
        <f t="shared" si="190"/>
        <v>585.17755270100258</v>
      </c>
      <c r="Q108" s="1126">
        <f t="shared" si="190"/>
        <v>643.69530797110292</v>
      </c>
      <c r="R108" s="1126">
        <f t="shared" si="190"/>
        <v>482.77148097832719</v>
      </c>
      <c r="S108" s="1126">
        <f t="shared" si="190"/>
        <v>458.63290692941081</v>
      </c>
      <c r="T108" s="1126">
        <f t="shared" si="190"/>
        <v>504.49619762235193</v>
      </c>
      <c r="U108" s="1126">
        <f t="shared" si="190"/>
        <v>554.94581738458714</v>
      </c>
      <c r="V108" s="1126">
        <f t="shared" si="190"/>
        <v>610.44039912304584</v>
      </c>
      <c r="W108" s="1126">
        <f t="shared" si="190"/>
        <v>671.48443903535042</v>
      </c>
      <c r="X108" s="1126">
        <f t="shared" si="190"/>
        <v>637.91021708358278</v>
      </c>
      <c r="Y108" s="1126">
        <f t="shared" si="190"/>
        <v>606.0147062294036</v>
      </c>
      <c r="Z108" s="1126">
        <f t="shared" si="190"/>
        <v>648.43573566546195</v>
      </c>
      <c r="AA108" s="1126">
        <f t="shared" si="190"/>
        <v>693.82623716204421</v>
      </c>
      <c r="AB108" s="1126">
        <f t="shared" si="190"/>
        <v>742.39407376338727</v>
      </c>
      <c r="AC108" s="1126">
        <f t="shared" si="190"/>
        <v>816.63348113972597</v>
      </c>
      <c r="AD108" s="1126">
        <f t="shared" si="190"/>
        <v>694.13845896876705</v>
      </c>
      <c r="AE108" s="1126">
        <f t="shared" si="190"/>
        <v>659.43153602032874</v>
      </c>
      <c r="AF108" s="1126">
        <f t="shared" si="190"/>
        <v>692.40311282134508</v>
      </c>
      <c r="AG108" s="1126">
        <f t="shared" si="190"/>
        <v>727.02326846241237</v>
      </c>
      <c r="AH108" s="1126">
        <f t="shared" si="190"/>
        <v>763.37443188553311</v>
      </c>
      <c r="AI108" s="1126">
        <f t="shared" si="190"/>
        <v>816.81064211752039</v>
      </c>
      <c r="AJ108" s="1126">
        <f t="shared" si="190"/>
        <v>735.12957790576843</v>
      </c>
      <c r="AK108" s="1126">
        <f t="shared" si="190"/>
        <v>661.61662011519161</v>
      </c>
      <c r="AL108" s="1126">
        <f t="shared" si="190"/>
        <v>707.92978352325497</v>
      </c>
      <c r="AM108" s="1126">
        <f t="shared" si="190"/>
        <v>757.48486836988275</v>
      </c>
      <c r="AN108" s="1126">
        <f t="shared" si="190"/>
        <v>810.50880915577454</v>
      </c>
      <c r="AO108" s="1126">
        <f t="shared" si="190"/>
        <v>875.34951388823663</v>
      </c>
      <c r="AP108" s="1126">
        <f t="shared" si="190"/>
        <v>752.80058194388346</v>
      </c>
      <c r="AQ108" s="1126">
        <f t="shared" si="190"/>
        <v>715.16055284668926</v>
      </c>
      <c r="AR108" s="1126">
        <f t="shared" si="190"/>
        <v>750.91858048902373</v>
      </c>
      <c r="AS108" s="1126">
        <f t="shared" si="190"/>
        <v>788.46450951347492</v>
      </c>
      <c r="AT108" s="1126">
        <f t="shared" si="190"/>
        <v>827.88773498914873</v>
      </c>
      <c r="AU108" s="1126">
        <f t="shared" si="190"/>
        <v>885.83987643838907</v>
      </c>
      <c r="AV108" s="1126">
        <f t="shared" si="190"/>
        <v>797.25588879455006</v>
      </c>
      <c r="AW108" s="1126">
        <f t="shared" si="190"/>
        <v>717.53029991509516</v>
      </c>
      <c r="AX108" s="1126">
        <f t="shared" si="190"/>
        <v>767.75742090915173</v>
      </c>
      <c r="AY108" s="1126">
        <f t="shared" si="190"/>
        <v>821.50044037279235</v>
      </c>
      <c r="AZ108" s="1126">
        <f t="shared" si="190"/>
        <v>879.0054711988879</v>
      </c>
      <c r="BA108" s="1126">
        <f t="shared" si="190"/>
        <v>949.32590889479889</v>
      </c>
      <c r="BB108" s="1126">
        <f t="shared" si="190"/>
        <v>825.91354073847515</v>
      </c>
      <c r="BC108" s="1126">
        <f t="shared" si="190"/>
        <v>784.6178637015513</v>
      </c>
      <c r="BD108" s="1126">
        <f t="shared" si="190"/>
        <v>823.84875688662885</v>
      </c>
      <c r="BE108" s="1126">
        <f t="shared" si="190"/>
        <v>865.04119473096034</v>
      </c>
      <c r="BF108" s="1126">
        <f t="shared" si="190"/>
        <v>908.29325446750829</v>
      </c>
      <c r="BG108" s="1126">
        <f t="shared" si="190"/>
        <v>971.87378228023397</v>
      </c>
      <c r="BH108" s="1126">
        <f t="shared" si="190"/>
        <v>874.68640405221049</v>
      </c>
      <c r="BI108" s="1126">
        <f t="shared" si="190"/>
        <v>787.2177636469894</v>
      </c>
      <c r="BJ108" s="1126">
        <f t="shared" si="190"/>
        <v>842.32300710227867</v>
      </c>
      <c r="BK108" s="1126">
        <f t="shared" si="190"/>
        <v>901.28561759943818</v>
      </c>
      <c r="BL108" s="1126">
        <f t="shared" si="190"/>
        <v>964.37561083139894</v>
      </c>
      <c r="BM108" s="1126">
        <f t="shared" si="190"/>
        <v>1041.5256596979109</v>
      </c>
      <c r="BN108" s="498"/>
      <c r="BO108" s="1127"/>
      <c r="BP108" s="1127"/>
      <c r="BQ108" s="1127"/>
      <c r="BR108" s="1127"/>
      <c r="BS108" s="1127"/>
    </row>
    <row r="109" spans="2:71" s="489" customFormat="1" ht="12.75" x14ac:dyDescent="0.2">
      <c r="B109" s="1113" t="str">
        <f t="shared" si="181"/>
        <v>Babá 4 horas</v>
      </c>
      <c r="C109" s="493">
        <v>85</v>
      </c>
      <c r="D109" s="843">
        <f t="shared" si="182"/>
        <v>0.53125</v>
      </c>
      <c r="E109" s="689"/>
      <c r="F109" s="1125"/>
      <c r="G109" s="1126">
        <f t="shared" ref="G109:BM109" si="191">G59*$D109</f>
        <v>77.084100652410285</v>
      </c>
      <c r="H109" s="1126">
        <f t="shared" si="191"/>
        <v>154.16820130482057</v>
      </c>
      <c r="I109" s="1126">
        <f t="shared" si="191"/>
        <v>231.25230195723088</v>
      </c>
      <c r="J109" s="1126">
        <f t="shared" si="191"/>
        <v>307.56556160311703</v>
      </c>
      <c r="K109" s="1126">
        <f t="shared" si="191"/>
        <v>384.45695200389633</v>
      </c>
      <c r="L109" s="1126">
        <f t="shared" si="191"/>
        <v>461.34834240467558</v>
      </c>
      <c r="M109" s="1126">
        <f t="shared" si="191"/>
        <v>535.16407718942355</v>
      </c>
      <c r="N109" s="1126">
        <f t="shared" si="191"/>
        <v>610.08704799594284</v>
      </c>
      <c r="O109" s="1126">
        <f t="shared" si="191"/>
        <v>689.39836423541544</v>
      </c>
      <c r="P109" s="1126">
        <f t="shared" si="191"/>
        <v>765.23218430131101</v>
      </c>
      <c r="Q109" s="1126">
        <f t="shared" si="191"/>
        <v>841.75540273144225</v>
      </c>
      <c r="R109" s="1126">
        <f t="shared" si="191"/>
        <v>631.31655204858168</v>
      </c>
      <c r="S109" s="1126">
        <f t="shared" si="191"/>
        <v>599.75072444615273</v>
      </c>
      <c r="T109" s="1126">
        <f t="shared" si="191"/>
        <v>659.72579689076781</v>
      </c>
      <c r="U109" s="1126">
        <f t="shared" si="191"/>
        <v>725.69837657984476</v>
      </c>
      <c r="V109" s="1126">
        <f t="shared" si="191"/>
        <v>798.26821423782917</v>
      </c>
      <c r="W109" s="1126">
        <f t="shared" si="191"/>
        <v>878.09503566161209</v>
      </c>
      <c r="X109" s="1126">
        <f t="shared" si="191"/>
        <v>834.19028387853143</v>
      </c>
      <c r="Y109" s="1126">
        <f t="shared" si="191"/>
        <v>792.48076968460475</v>
      </c>
      <c r="Z109" s="1126">
        <f t="shared" si="191"/>
        <v>847.95442356252715</v>
      </c>
      <c r="AA109" s="1126">
        <f t="shared" si="191"/>
        <v>907.31123321190387</v>
      </c>
      <c r="AB109" s="1126">
        <f t="shared" si="191"/>
        <v>970.82301953673709</v>
      </c>
      <c r="AC109" s="1126">
        <f t="shared" si="191"/>
        <v>1067.9053214904109</v>
      </c>
      <c r="AD109" s="1126">
        <f t="shared" si="191"/>
        <v>907.71952326684925</v>
      </c>
      <c r="AE109" s="1126">
        <f t="shared" si="191"/>
        <v>862.3335471035067</v>
      </c>
      <c r="AF109" s="1126">
        <f t="shared" si="191"/>
        <v>905.4502244586821</v>
      </c>
      <c r="AG109" s="1126">
        <f t="shared" si="191"/>
        <v>950.72273568161631</v>
      </c>
      <c r="AH109" s="1126">
        <f t="shared" si="191"/>
        <v>998.2588724656971</v>
      </c>
      <c r="AI109" s="1126">
        <f t="shared" si="191"/>
        <v>1068.1369935382959</v>
      </c>
      <c r="AJ109" s="1126">
        <f t="shared" si="191"/>
        <v>961.32329418446636</v>
      </c>
      <c r="AK109" s="1126">
        <f t="shared" si="191"/>
        <v>865.19096476601976</v>
      </c>
      <c r="AL109" s="1126">
        <f t="shared" si="191"/>
        <v>925.75433229964108</v>
      </c>
      <c r="AM109" s="1126">
        <f t="shared" si="191"/>
        <v>990.55713556061596</v>
      </c>
      <c r="AN109" s="1126">
        <f t="shared" si="191"/>
        <v>1059.8961350498591</v>
      </c>
      <c r="AO109" s="1126">
        <f t="shared" si="191"/>
        <v>1144.6878258538477</v>
      </c>
      <c r="AP109" s="1126">
        <f t="shared" si="191"/>
        <v>984.43153023430909</v>
      </c>
      <c r="AQ109" s="1126">
        <f t="shared" si="191"/>
        <v>935.20995372259358</v>
      </c>
      <c r="AR109" s="1126">
        <f t="shared" si="191"/>
        <v>981.97045140872319</v>
      </c>
      <c r="AS109" s="1126">
        <f t="shared" si="191"/>
        <v>1031.0689739791596</v>
      </c>
      <c r="AT109" s="1126">
        <f t="shared" si="191"/>
        <v>1082.6224226781176</v>
      </c>
      <c r="AU109" s="1126">
        <f t="shared" si="191"/>
        <v>1158.4059922655858</v>
      </c>
      <c r="AV109" s="1126">
        <f t="shared" si="191"/>
        <v>1042.565393039027</v>
      </c>
      <c r="AW109" s="1126">
        <f t="shared" si="191"/>
        <v>938.30885373512433</v>
      </c>
      <c r="AX109" s="1126">
        <f t="shared" si="191"/>
        <v>1003.990473496583</v>
      </c>
      <c r="AY109" s="1126">
        <f t="shared" si="191"/>
        <v>1074.2698066413438</v>
      </c>
      <c r="AZ109" s="1126">
        <f t="shared" si="191"/>
        <v>1149.4686931062379</v>
      </c>
      <c r="BA109" s="1126">
        <f t="shared" si="191"/>
        <v>1241.4261885547369</v>
      </c>
      <c r="BB109" s="1126">
        <f t="shared" si="191"/>
        <v>1080.0407840426212</v>
      </c>
      <c r="BC109" s="1126">
        <f t="shared" si="191"/>
        <v>1026.0387448404902</v>
      </c>
      <c r="BD109" s="1126">
        <f t="shared" si="191"/>
        <v>1077.3406820825146</v>
      </c>
      <c r="BE109" s="1126">
        <f t="shared" si="191"/>
        <v>1131.2077161866405</v>
      </c>
      <c r="BF109" s="1126">
        <f t="shared" si="191"/>
        <v>1187.7681019959725</v>
      </c>
      <c r="BG109" s="1126">
        <f t="shared" si="191"/>
        <v>1270.9118691356905</v>
      </c>
      <c r="BH109" s="1126">
        <f t="shared" si="191"/>
        <v>1143.8206822221216</v>
      </c>
      <c r="BI109" s="1126">
        <f t="shared" si="191"/>
        <v>1029.4386139999092</v>
      </c>
      <c r="BJ109" s="1126">
        <f t="shared" si="191"/>
        <v>1101.4993169799031</v>
      </c>
      <c r="BK109" s="1126">
        <f t="shared" si="191"/>
        <v>1178.6042691684961</v>
      </c>
      <c r="BL109" s="1126">
        <f t="shared" si="191"/>
        <v>1261.1065680102909</v>
      </c>
      <c r="BM109" s="1126">
        <f t="shared" si="191"/>
        <v>1361.9950934511141</v>
      </c>
      <c r="BN109" s="498"/>
      <c r="BO109" s="1127"/>
      <c r="BP109" s="1127"/>
      <c r="BQ109" s="1127"/>
      <c r="BR109" s="1127"/>
      <c r="BS109" s="1127"/>
    </row>
    <row r="110" spans="2:71" s="489" customFormat="1" ht="12.75" x14ac:dyDescent="0.2">
      <c r="B110" s="1113" t="str">
        <f t="shared" si="181"/>
        <v>Limpeza Empresarial 8 horas</v>
      </c>
      <c r="C110" s="493">
        <v>160</v>
      </c>
      <c r="D110" s="843">
        <f t="shared" si="182"/>
        <v>0.5714285714285714</v>
      </c>
      <c r="E110" s="689"/>
      <c r="F110" s="1125"/>
      <c r="G110" s="1126">
        <f t="shared" ref="G110:BM110" si="192">G60*$D110</f>
        <v>107.48109894889451</v>
      </c>
      <c r="H110" s="1126">
        <f t="shared" si="192"/>
        <v>214.96219789778903</v>
      </c>
      <c r="I110" s="1126">
        <f t="shared" si="192"/>
        <v>322.44329684668355</v>
      </c>
      <c r="J110" s="1126">
        <f t="shared" si="192"/>
        <v>428.84958480608913</v>
      </c>
      <c r="K110" s="1126">
        <f t="shared" si="192"/>
        <v>536.06198100761139</v>
      </c>
      <c r="L110" s="1126">
        <f t="shared" si="192"/>
        <v>643.27437720913372</v>
      </c>
      <c r="M110" s="1126">
        <f t="shared" si="192"/>
        <v>746.19827756259519</v>
      </c>
      <c r="N110" s="1126">
        <f t="shared" si="192"/>
        <v>850.66603642135863</v>
      </c>
      <c r="O110" s="1126">
        <f t="shared" si="192"/>
        <v>961.25262115613509</v>
      </c>
      <c r="P110" s="1126">
        <f t="shared" si="192"/>
        <v>1066.99040948331</v>
      </c>
      <c r="Q110" s="1126">
        <f t="shared" si="192"/>
        <v>1173.689450431641</v>
      </c>
      <c r="R110" s="1126">
        <f t="shared" si="192"/>
        <v>880.26708782373078</v>
      </c>
      <c r="S110" s="1126">
        <f t="shared" si="192"/>
        <v>836.2537334325441</v>
      </c>
      <c r="T110" s="1126">
        <f t="shared" si="192"/>
        <v>919.87910677579862</v>
      </c>
      <c r="U110" s="1126">
        <f t="shared" si="192"/>
        <v>1011.8670174533784</v>
      </c>
      <c r="V110" s="1126">
        <f t="shared" si="192"/>
        <v>1113.0537191987162</v>
      </c>
      <c r="W110" s="1126">
        <f t="shared" si="192"/>
        <v>1224.3590911185879</v>
      </c>
      <c r="X110" s="1126">
        <f t="shared" si="192"/>
        <v>1163.1411365626584</v>
      </c>
      <c r="Y110" s="1126">
        <f t="shared" si="192"/>
        <v>1104.9840797345255</v>
      </c>
      <c r="Z110" s="1126">
        <f t="shared" si="192"/>
        <v>1182.3329653159424</v>
      </c>
      <c r="AA110" s="1126">
        <f t="shared" si="192"/>
        <v>1265.0962728880584</v>
      </c>
      <c r="AB110" s="1126">
        <f t="shared" si="192"/>
        <v>1353.6530119902222</v>
      </c>
      <c r="AC110" s="1126">
        <f t="shared" si="192"/>
        <v>1489.0183131892445</v>
      </c>
      <c r="AD110" s="1126">
        <f t="shared" si="192"/>
        <v>1265.6655662108576</v>
      </c>
      <c r="AE110" s="1126">
        <f t="shared" si="192"/>
        <v>1202.3822879003149</v>
      </c>
      <c r="AF110" s="1126">
        <f t="shared" si="192"/>
        <v>1262.5014022953303</v>
      </c>
      <c r="AG110" s="1126">
        <f t="shared" si="192"/>
        <v>1325.626472410097</v>
      </c>
      <c r="AH110" s="1126">
        <f t="shared" si="192"/>
        <v>1391.9077960306015</v>
      </c>
      <c r="AI110" s="1126">
        <f t="shared" si="192"/>
        <v>1489.3413417527436</v>
      </c>
      <c r="AJ110" s="1126">
        <f t="shared" si="192"/>
        <v>1340.4072075774695</v>
      </c>
      <c r="AK110" s="1126">
        <f t="shared" si="192"/>
        <v>1206.3664868197227</v>
      </c>
      <c r="AL110" s="1126">
        <f t="shared" si="192"/>
        <v>1290.8121408971031</v>
      </c>
      <c r="AM110" s="1126">
        <f t="shared" si="192"/>
        <v>1381.1689907599005</v>
      </c>
      <c r="AN110" s="1126">
        <f t="shared" si="192"/>
        <v>1477.8508201130935</v>
      </c>
      <c r="AO110" s="1126">
        <f t="shared" si="192"/>
        <v>1596.078885722141</v>
      </c>
      <c r="AP110" s="1126">
        <f t="shared" si="192"/>
        <v>1372.6278417210412</v>
      </c>
      <c r="AQ110" s="1126">
        <f t="shared" si="192"/>
        <v>1303.9964496349887</v>
      </c>
      <c r="AR110" s="1126">
        <f t="shared" si="192"/>
        <v>1369.1962721167386</v>
      </c>
      <c r="AS110" s="1126">
        <f t="shared" si="192"/>
        <v>1437.6560857225752</v>
      </c>
      <c r="AT110" s="1126">
        <f t="shared" si="192"/>
        <v>1509.5388900087041</v>
      </c>
      <c r="AU110" s="1126">
        <f t="shared" si="192"/>
        <v>1615.2066123093136</v>
      </c>
      <c r="AV110" s="1126">
        <f t="shared" si="192"/>
        <v>1453.685951078382</v>
      </c>
      <c r="AW110" s="1126">
        <f t="shared" si="192"/>
        <v>1308.317355970544</v>
      </c>
      <c r="AX110" s="1126">
        <f t="shared" si="192"/>
        <v>1399.899570888482</v>
      </c>
      <c r="AY110" s="1126">
        <f t="shared" si="192"/>
        <v>1497.8925408506755</v>
      </c>
      <c r="AZ110" s="1126">
        <f t="shared" si="192"/>
        <v>1602.7450187102229</v>
      </c>
      <c r="BA110" s="1126">
        <f t="shared" si="192"/>
        <v>1730.9646202070408</v>
      </c>
      <c r="BB110" s="1126">
        <f t="shared" si="192"/>
        <v>1505.9392195801254</v>
      </c>
      <c r="BC110" s="1126">
        <f t="shared" si="192"/>
        <v>1430.6422586011192</v>
      </c>
      <c r="BD110" s="1126">
        <f t="shared" si="192"/>
        <v>1502.1743715311752</v>
      </c>
      <c r="BE110" s="1126">
        <f t="shared" si="192"/>
        <v>1577.2830901077336</v>
      </c>
      <c r="BF110" s="1126">
        <f t="shared" si="192"/>
        <v>1656.1472446131204</v>
      </c>
      <c r="BG110" s="1126">
        <f t="shared" si="192"/>
        <v>1772.0775517360387</v>
      </c>
      <c r="BH110" s="1126">
        <f t="shared" si="192"/>
        <v>1594.8697965624349</v>
      </c>
      <c r="BI110" s="1126">
        <f t="shared" si="192"/>
        <v>1435.3828169061915</v>
      </c>
      <c r="BJ110" s="1126">
        <f t="shared" si="192"/>
        <v>1535.859614089625</v>
      </c>
      <c r="BK110" s="1126">
        <f t="shared" si="192"/>
        <v>1643.3697870758988</v>
      </c>
      <c r="BL110" s="1126">
        <f t="shared" si="192"/>
        <v>1758.4056721712116</v>
      </c>
      <c r="BM110" s="1126">
        <f t="shared" si="192"/>
        <v>1899.0781259449086</v>
      </c>
      <c r="BN110" s="498"/>
      <c r="BO110" s="1127"/>
      <c r="BP110" s="1127"/>
      <c r="BQ110" s="1127"/>
      <c r="BR110" s="1127"/>
      <c r="BS110" s="1127"/>
    </row>
    <row r="111" spans="2:71" s="489" customFormat="1" ht="12.75" x14ac:dyDescent="0.2">
      <c r="B111" s="1113" t="str">
        <f t="shared" si="181"/>
        <v>Passadoria - 6 horas</v>
      </c>
      <c r="C111" s="493">
        <v>140</v>
      </c>
      <c r="D111" s="843">
        <f t="shared" si="182"/>
        <v>0.58333333333333337</v>
      </c>
      <c r="E111" s="689"/>
      <c r="F111" s="1125"/>
      <c r="G111" s="1126">
        <f t="shared" ref="G111:BM111" si="193">G61*$D111</f>
        <v>79.93906734324031</v>
      </c>
      <c r="H111" s="1126">
        <f t="shared" si="193"/>
        <v>159.87813468648062</v>
      </c>
      <c r="I111" s="1126">
        <f t="shared" si="193"/>
        <v>239.8172020297209</v>
      </c>
      <c r="J111" s="1126">
        <f t="shared" si="193"/>
        <v>318.95687869952889</v>
      </c>
      <c r="K111" s="1126">
        <f t="shared" si="193"/>
        <v>398.69609837441106</v>
      </c>
      <c r="L111" s="1126">
        <f t="shared" si="193"/>
        <v>478.43531804929324</v>
      </c>
      <c r="M111" s="1126">
        <f t="shared" si="193"/>
        <v>554.98496893718016</v>
      </c>
      <c r="N111" s="1126">
        <f t="shared" si="193"/>
        <v>632.68286458838531</v>
      </c>
      <c r="O111" s="1126">
        <f t="shared" si="193"/>
        <v>714.93163698487547</v>
      </c>
      <c r="P111" s="1126">
        <f t="shared" si="193"/>
        <v>793.57411705321181</v>
      </c>
      <c r="Q111" s="1126">
        <f t="shared" si="193"/>
        <v>872.93152875853298</v>
      </c>
      <c r="R111" s="1126">
        <f t="shared" si="193"/>
        <v>654.69864656889968</v>
      </c>
      <c r="S111" s="1126">
        <f t="shared" si="193"/>
        <v>621.96371424045469</v>
      </c>
      <c r="T111" s="1126">
        <f t="shared" si="193"/>
        <v>684.16008566450023</v>
      </c>
      <c r="U111" s="1126">
        <f t="shared" si="193"/>
        <v>752.57609423095016</v>
      </c>
      <c r="V111" s="1126">
        <f t="shared" si="193"/>
        <v>827.83370365404528</v>
      </c>
      <c r="W111" s="1126">
        <f t="shared" si="193"/>
        <v>910.61707401944989</v>
      </c>
      <c r="X111" s="1126">
        <f t="shared" si="193"/>
        <v>865.08622031847722</v>
      </c>
      <c r="Y111" s="1126">
        <f t="shared" si="193"/>
        <v>821.83190930255341</v>
      </c>
      <c r="Z111" s="1126">
        <f t="shared" si="193"/>
        <v>879.36014295373218</v>
      </c>
      <c r="AA111" s="1126">
        <f t="shared" si="193"/>
        <v>940.91535296049335</v>
      </c>
      <c r="AB111" s="1126">
        <f t="shared" si="193"/>
        <v>1006.7794276677279</v>
      </c>
      <c r="AC111" s="1126">
        <f t="shared" si="193"/>
        <v>1107.4573704345007</v>
      </c>
      <c r="AD111" s="1126">
        <f t="shared" si="193"/>
        <v>941.3387648693257</v>
      </c>
      <c r="AE111" s="1126">
        <f t="shared" si="193"/>
        <v>894.27182662585938</v>
      </c>
      <c r="AF111" s="1126">
        <f t="shared" si="193"/>
        <v>938.98541795715232</v>
      </c>
      <c r="AG111" s="1126">
        <f t="shared" si="193"/>
        <v>985.93468885500988</v>
      </c>
      <c r="AH111" s="1126">
        <f t="shared" si="193"/>
        <v>1035.2314232977603</v>
      </c>
      <c r="AI111" s="1126">
        <f t="shared" si="193"/>
        <v>1107.6976229286036</v>
      </c>
      <c r="AJ111" s="1126">
        <f t="shared" si="193"/>
        <v>996.92786063574317</v>
      </c>
      <c r="AK111" s="1126">
        <f t="shared" si="193"/>
        <v>897.23507457216874</v>
      </c>
      <c r="AL111" s="1126">
        <f t="shared" si="193"/>
        <v>960.04152979222056</v>
      </c>
      <c r="AM111" s="1126">
        <f t="shared" si="193"/>
        <v>1027.244436877676</v>
      </c>
      <c r="AN111" s="1126">
        <f t="shared" si="193"/>
        <v>1099.1515474591135</v>
      </c>
      <c r="AO111" s="1126">
        <f t="shared" si="193"/>
        <v>1187.0836712558423</v>
      </c>
      <c r="AP111" s="1126">
        <f t="shared" si="193"/>
        <v>1020.8919572800245</v>
      </c>
      <c r="AQ111" s="1126">
        <f t="shared" si="193"/>
        <v>969.84735941602332</v>
      </c>
      <c r="AR111" s="1126">
        <f t="shared" si="193"/>
        <v>1018.3397273868244</v>
      </c>
      <c r="AS111" s="1126">
        <f t="shared" si="193"/>
        <v>1069.2567137561655</v>
      </c>
      <c r="AT111" s="1126">
        <f t="shared" si="193"/>
        <v>1122.7195494439738</v>
      </c>
      <c r="AU111" s="1126">
        <f t="shared" si="193"/>
        <v>1201.3099179050523</v>
      </c>
      <c r="AV111" s="1126">
        <f t="shared" si="193"/>
        <v>1081.178926114547</v>
      </c>
      <c r="AW111" s="1126">
        <f t="shared" si="193"/>
        <v>973.06103350309229</v>
      </c>
      <c r="AX111" s="1126">
        <f t="shared" si="193"/>
        <v>1041.1753058483089</v>
      </c>
      <c r="AY111" s="1126">
        <f t="shared" si="193"/>
        <v>1114.0575772576904</v>
      </c>
      <c r="AZ111" s="1126">
        <f t="shared" si="193"/>
        <v>1192.0416076657286</v>
      </c>
      <c r="BA111" s="1126">
        <f t="shared" si="193"/>
        <v>1287.404936278987</v>
      </c>
      <c r="BB111" s="1126">
        <f t="shared" si="193"/>
        <v>1120.0422945627186</v>
      </c>
      <c r="BC111" s="1126">
        <f t="shared" si="193"/>
        <v>1064.0401798345827</v>
      </c>
      <c r="BD111" s="1126">
        <f t="shared" si="193"/>
        <v>1117.2421888263118</v>
      </c>
      <c r="BE111" s="1126">
        <f t="shared" si="193"/>
        <v>1173.1042982676274</v>
      </c>
      <c r="BF111" s="1126">
        <f t="shared" si="193"/>
        <v>1231.7595131810087</v>
      </c>
      <c r="BG111" s="1126">
        <f t="shared" si="193"/>
        <v>1317.9826791036794</v>
      </c>
      <c r="BH111" s="1126">
        <f t="shared" si="193"/>
        <v>1186.1844111933112</v>
      </c>
      <c r="BI111" s="1126">
        <f t="shared" si="193"/>
        <v>1067.5659700739802</v>
      </c>
      <c r="BJ111" s="1126">
        <f t="shared" si="193"/>
        <v>1142.2955879791589</v>
      </c>
      <c r="BK111" s="1126">
        <f t="shared" si="193"/>
        <v>1222.2562791377002</v>
      </c>
      <c r="BL111" s="1126">
        <f t="shared" si="193"/>
        <v>1307.8142186773391</v>
      </c>
      <c r="BM111" s="1126">
        <f t="shared" si="193"/>
        <v>1412.439356171526</v>
      </c>
      <c r="BN111" s="498"/>
      <c r="BO111" s="1127"/>
      <c r="BP111" s="1127"/>
      <c r="BQ111" s="1127"/>
      <c r="BR111" s="1127"/>
      <c r="BS111" s="1127"/>
    </row>
    <row r="112" spans="2:71" s="489" customFormat="1" ht="12.75" x14ac:dyDescent="0.2">
      <c r="B112" s="1113" t="str">
        <f t="shared" si="181"/>
        <v>Limpeza Empresarial 6 horas</v>
      </c>
      <c r="C112" s="493">
        <v>125</v>
      </c>
      <c r="D112" s="843">
        <f t="shared" si="182"/>
        <v>0.59523809523809523</v>
      </c>
      <c r="E112" s="689"/>
      <c r="F112" s="1125"/>
      <c r="G112" s="1126">
        <f t="shared" ref="G112:BM112" si="194">G62*$D112</f>
        <v>71.374167270750263</v>
      </c>
      <c r="H112" s="1126">
        <f t="shared" si="194"/>
        <v>142.74833454150053</v>
      </c>
      <c r="I112" s="1126">
        <f t="shared" si="194"/>
        <v>214.12250181225082</v>
      </c>
      <c r="J112" s="1126">
        <f t="shared" si="194"/>
        <v>284.78292741029361</v>
      </c>
      <c r="K112" s="1126">
        <f t="shared" si="194"/>
        <v>355.97865926286698</v>
      </c>
      <c r="L112" s="1126">
        <f t="shared" si="194"/>
        <v>427.17439111544036</v>
      </c>
      <c r="M112" s="1126">
        <f t="shared" si="194"/>
        <v>495.52229369391085</v>
      </c>
      <c r="N112" s="1126">
        <f t="shared" si="194"/>
        <v>564.89541481105834</v>
      </c>
      <c r="O112" s="1126">
        <f t="shared" si="194"/>
        <v>638.33181873649585</v>
      </c>
      <c r="P112" s="1126">
        <f t="shared" si="194"/>
        <v>708.54831879751055</v>
      </c>
      <c r="Q112" s="1126">
        <f t="shared" si="194"/>
        <v>779.40315067726146</v>
      </c>
      <c r="R112" s="1126">
        <f t="shared" si="194"/>
        <v>584.55236300794616</v>
      </c>
      <c r="S112" s="1126">
        <f t="shared" si="194"/>
        <v>555.32474485754881</v>
      </c>
      <c r="T112" s="1126">
        <f t="shared" si="194"/>
        <v>610.85721934330365</v>
      </c>
      <c r="U112" s="1126">
        <f t="shared" si="194"/>
        <v>671.94294127763408</v>
      </c>
      <c r="V112" s="1126">
        <f t="shared" si="194"/>
        <v>739.13723540539763</v>
      </c>
      <c r="W112" s="1126">
        <f t="shared" si="194"/>
        <v>813.05095894593728</v>
      </c>
      <c r="X112" s="1126">
        <f t="shared" si="194"/>
        <v>772.39841099864043</v>
      </c>
      <c r="Y112" s="1126">
        <f t="shared" si="194"/>
        <v>733.77849044870845</v>
      </c>
      <c r="Z112" s="1126">
        <f t="shared" si="194"/>
        <v>785.1429847801179</v>
      </c>
      <c r="AA112" s="1126">
        <f t="shared" si="194"/>
        <v>840.10299371472627</v>
      </c>
      <c r="AB112" s="1126">
        <f t="shared" si="194"/>
        <v>898.91020327475701</v>
      </c>
      <c r="AC112" s="1126">
        <f t="shared" si="194"/>
        <v>988.80122360223277</v>
      </c>
      <c r="AD112" s="1126">
        <f t="shared" si="194"/>
        <v>840.48104006189783</v>
      </c>
      <c r="AE112" s="1126">
        <f t="shared" si="194"/>
        <v>798.45698805880284</v>
      </c>
      <c r="AF112" s="1126">
        <f t="shared" si="194"/>
        <v>838.37983746174302</v>
      </c>
      <c r="AG112" s="1126">
        <f t="shared" si="194"/>
        <v>880.29882933483009</v>
      </c>
      <c r="AH112" s="1126">
        <f t="shared" si="194"/>
        <v>924.31377080157165</v>
      </c>
      <c r="AI112" s="1126">
        <f t="shared" si="194"/>
        <v>989.01573475768168</v>
      </c>
      <c r="AJ112" s="1126">
        <f t="shared" si="194"/>
        <v>890.11416128191343</v>
      </c>
      <c r="AK112" s="1126">
        <f t="shared" si="194"/>
        <v>801.10274515372214</v>
      </c>
      <c r="AL112" s="1126">
        <f t="shared" si="194"/>
        <v>857.17993731448269</v>
      </c>
      <c r="AM112" s="1126">
        <f t="shared" si="194"/>
        <v>917.18253292649638</v>
      </c>
      <c r="AN112" s="1126">
        <f t="shared" si="194"/>
        <v>981.38531023135113</v>
      </c>
      <c r="AO112" s="1126">
        <f t="shared" si="194"/>
        <v>1059.8961350498594</v>
      </c>
      <c r="AP112" s="1126">
        <f t="shared" si="194"/>
        <v>911.51067614287899</v>
      </c>
      <c r="AQ112" s="1126">
        <f t="shared" si="194"/>
        <v>865.93514233573501</v>
      </c>
      <c r="AR112" s="1126">
        <f t="shared" si="194"/>
        <v>909.2318994525217</v>
      </c>
      <c r="AS112" s="1126">
        <f t="shared" si="194"/>
        <v>954.69349442514772</v>
      </c>
      <c r="AT112" s="1126">
        <f t="shared" si="194"/>
        <v>1002.4281691464053</v>
      </c>
      <c r="AU112" s="1126">
        <f t="shared" si="194"/>
        <v>1072.5981409866536</v>
      </c>
      <c r="AV112" s="1126">
        <f t="shared" si="194"/>
        <v>965.33832688798816</v>
      </c>
      <c r="AW112" s="1126">
        <f t="shared" si="194"/>
        <v>868.80449419918955</v>
      </c>
      <c r="AX112" s="1126">
        <f t="shared" si="194"/>
        <v>929.62080879313282</v>
      </c>
      <c r="AY112" s="1126">
        <f t="shared" si="194"/>
        <v>994.69426540865209</v>
      </c>
      <c r="AZ112" s="1126">
        <f t="shared" si="194"/>
        <v>1064.3228639872577</v>
      </c>
      <c r="BA112" s="1126">
        <f t="shared" si="194"/>
        <v>1149.4686931062383</v>
      </c>
      <c r="BB112" s="1126">
        <f t="shared" si="194"/>
        <v>1000.0377630024274</v>
      </c>
      <c r="BC112" s="1126">
        <f t="shared" si="194"/>
        <v>950.03587485230582</v>
      </c>
      <c r="BD112" s="1126">
        <f t="shared" si="194"/>
        <v>997.53766859492123</v>
      </c>
      <c r="BE112" s="1126">
        <f t="shared" si="194"/>
        <v>1047.4145520246675</v>
      </c>
      <c r="BF112" s="1126">
        <f t="shared" si="194"/>
        <v>1099.7852796259008</v>
      </c>
      <c r="BG112" s="1126">
        <f t="shared" si="194"/>
        <v>1176.7702491997136</v>
      </c>
      <c r="BH112" s="1126">
        <f t="shared" si="194"/>
        <v>1059.0932242797421</v>
      </c>
      <c r="BI112" s="1126">
        <f t="shared" si="194"/>
        <v>953.18390185176793</v>
      </c>
      <c r="BJ112" s="1126">
        <f t="shared" si="194"/>
        <v>1019.9067749813917</v>
      </c>
      <c r="BK112" s="1126">
        <f t="shared" si="194"/>
        <v>1091.3002492300891</v>
      </c>
      <c r="BL112" s="1126">
        <f t="shared" si="194"/>
        <v>1167.6912666761955</v>
      </c>
      <c r="BM112" s="1126">
        <f t="shared" si="194"/>
        <v>1261.1065680102911</v>
      </c>
      <c r="BN112" s="498"/>
      <c r="BO112" s="1127"/>
      <c r="BP112" s="1127"/>
      <c r="BQ112" s="1127"/>
      <c r="BR112" s="1127"/>
      <c r="BS112" s="1127"/>
    </row>
    <row r="113" spans="2:71" s="489" customFormat="1" ht="12.75" x14ac:dyDescent="0.2">
      <c r="B113" s="1113" t="str">
        <f t="shared" si="181"/>
        <v>Limpeza condominial 2 horas</v>
      </c>
      <c r="C113" s="493">
        <v>65</v>
      </c>
      <c r="D113" s="843">
        <f t="shared" si="182"/>
        <v>0.5</v>
      </c>
      <c r="E113" s="689"/>
      <c r="F113" s="1125"/>
      <c r="G113" s="1126">
        <f t="shared" ref="G113:BM113" si="195">G63*$D113</f>
        <v>37.114566980790144</v>
      </c>
      <c r="H113" s="1126">
        <f t="shared" si="195"/>
        <v>74.229133961580288</v>
      </c>
      <c r="I113" s="1126">
        <f t="shared" si="195"/>
        <v>111.34370094237042</v>
      </c>
      <c r="J113" s="1126">
        <f t="shared" si="195"/>
        <v>148.08712225335267</v>
      </c>
      <c r="K113" s="1126">
        <f t="shared" si="195"/>
        <v>185.10890281669083</v>
      </c>
      <c r="L113" s="1126">
        <f t="shared" si="195"/>
        <v>222.13068338002898</v>
      </c>
      <c r="M113" s="1126">
        <f t="shared" si="195"/>
        <v>257.67159272083364</v>
      </c>
      <c r="N113" s="1126">
        <f t="shared" si="195"/>
        <v>293.74561570175035</v>
      </c>
      <c r="O113" s="1126">
        <f t="shared" si="195"/>
        <v>331.93254574297788</v>
      </c>
      <c r="P113" s="1126">
        <f t="shared" si="195"/>
        <v>368.44512577470545</v>
      </c>
      <c r="Q113" s="1126">
        <f t="shared" si="195"/>
        <v>405.28963835217598</v>
      </c>
      <c r="R113" s="1126">
        <f t="shared" si="195"/>
        <v>303.96722876413196</v>
      </c>
      <c r="S113" s="1126">
        <f t="shared" si="195"/>
        <v>288.76886732592538</v>
      </c>
      <c r="T113" s="1126">
        <f t="shared" si="195"/>
        <v>317.64575405851792</v>
      </c>
      <c r="U113" s="1126">
        <f t="shared" si="195"/>
        <v>349.41032946436974</v>
      </c>
      <c r="V113" s="1126">
        <f t="shared" si="195"/>
        <v>384.3513624108067</v>
      </c>
      <c r="W113" s="1126">
        <f t="shared" si="195"/>
        <v>422.78649865188737</v>
      </c>
      <c r="X113" s="1126">
        <f t="shared" si="195"/>
        <v>401.64717371929299</v>
      </c>
      <c r="Y113" s="1126">
        <f t="shared" si="195"/>
        <v>381.56481503332833</v>
      </c>
      <c r="Z113" s="1126">
        <f t="shared" si="195"/>
        <v>408.27435208566129</v>
      </c>
      <c r="AA113" s="1126">
        <f t="shared" si="195"/>
        <v>436.85355673165759</v>
      </c>
      <c r="AB113" s="1126">
        <f t="shared" si="195"/>
        <v>467.43330570287367</v>
      </c>
      <c r="AC113" s="1126">
        <f t="shared" si="195"/>
        <v>514.17663627316108</v>
      </c>
      <c r="AD113" s="1126">
        <f t="shared" si="195"/>
        <v>437.05014083218686</v>
      </c>
      <c r="AE113" s="1126">
        <f t="shared" si="195"/>
        <v>415.19763379057753</v>
      </c>
      <c r="AF113" s="1126">
        <f t="shared" si="195"/>
        <v>435.95751548010639</v>
      </c>
      <c r="AG113" s="1126">
        <f t="shared" si="195"/>
        <v>457.75539125411171</v>
      </c>
      <c r="AH113" s="1126">
        <f t="shared" si="195"/>
        <v>480.64316081681727</v>
      </c>
      <c r="AI113" s="1126">
        <f t="shared" si="195"/>
        <v>514.28818207399445</v>
      </c>
      <c r="AJ113" s="1126">
        <f t="shared" si="195"/>
        <v>462.859363866595</v>
      </c>
      <c r="AK113" s="1126">
        <f t="shared" si="195"/>
        <v>416.57342747993545</v>
      </c>
      <c r="AL113" s="1126">
        <f t="shared" si="195"/>
        <v>445.73356740353097</v>
      </c>
      <c r="AM113" s="1126">
        <f t="shared" si="195"/>
        <v>476.93491712177814</v>
      </c>
      <c r="AN113" s="1126">
        <f t="shared" si="195"/>
        <v>510.32036132030265</v>
      </c>
      <c r="AO113" s="1126">
        <f t="shared" si="195"/>
        <v>551.14599022592677</v>
      </c>
      <c r="AP113" s="1126">
        <f t="shared" si="195"/>
        <v>473.98555159429708</v>
      </c>
      <c r="AQ113" s="1126">
        <f t="shared" si="195"/>
        <v>450.2862740145822</v>
      </c>
      <c r="AR113" s="1126">
        <f t="shared" si="195"/>
        <v>472.80058771531128</v>
      </c>
      <c r="AS113" s="1126">
        <f t="shared" si="195"/>
        <v>496.44061710107684</v>
      </c>
      <c r="AT113" s="1126">
        <f t="shared" si="195"/>
        <v>521.26264795613065</v>
      </c>
      <c r="AU113" s="1126">
        <f t="shared" si="195"/>
        <v>557.75103331305991</v>
      </c>
      <c r="AV113" s="1126">
        <f t="shared" si="195"/>
        <v>501.97592998175389</v>
      </c>
      <c r="AW113" s="1126">
        <f t="shared" si="195"/>
        <v>451.77833698357853</v>
      </c>
      <c r="AX113" s="1126">
        <f t="shared" si="195"/>
        <v>483.40282057242905</v>
      </c>
      <c r="AY113" s="1126">
        <f t="shared" si="195"/>
        <v>517.24101801249913</v>
      </c>
      <c r="AZ113" s="1126">
        <f t="shared" si="195"/>
        <v>553.44788927337402</v>
      </c>
      <c r="BA113" s="1126">
        <f t="shared" si="195"/>
        <v>597.72372041524397</v>
      </c>
      <c r="BB113" s="1126">
        <f t="shared" si="195"/>
        <v>520.01963676126218</v>
      </c>
      <c r="BC113" s="1126">
        <f t="shared" si="195"/>
        <v>494.01865492319905</v>
      </c>
      <c r="BD113" s="1126">
        <f t="shared" si="195"/>
        <v>518.71958766935904</v>
      </c>
      <c r="BE113" s="1126">
        <f t="shared" si="195"/>
        <v>544.655567052827</v>
      </c>
      <c r="BF113" s="1126">
        <f t="shared" si="195"/>
        <v>571.88834540546839</v>
      </c>
      <c r="BG113" s="1126">
        <f t="shared" si="195"/>
        <v>611.92052958385113</v>
      </c>
      <c r="BH113" s="1126">
        <f t="shared" si="195"/>
        <v>550.72847662546587</v>
      </c>
      <c r="BI113" s="1126">
        <f t="shared" si="195"/>
        <v>495.65562896291931</v>
      </c>
      <c r="BJ113" s="1126">
        <f t="shared" si="195"/>
        <v>530.3515229903237</v>
      </c>
      <c r="BK113" s="1126">
        <f t="shared" si="195"/>
        <v>567.47612959964636</v>
      </c>
      <c r="BL113" s="1126">
        <f t="shared" si="195"/>
        <v>607.19945867162164</v>
      </c>
      <c r="BM113" s="1126">
        <f t="shared" si="195"/>
        <v>655.77541536535136</v>
      </c>
      <c r="BN113" s="498"/>
      <c r="BO113" s="1127"/>
      <c r="BP113" s="1127"/>
      <c r="BQ113" s="1127"/>
      <c r="BR113" s="1127"/>
      <c r="BS113" s="1127"/>
    </row>
    <row r="114" spans="2:71" s="489" customFormat="1" ht="12.75" x14ac:dyDescent="0.2">
      <c r="B114" s="1113" t="str">
        <f t="shared" si="181"/>
        <v>Limpeza Empresarial 2 horas</v>
      </c>
      <c r="C114" s="493">
        <v>65</v>
      </c>
      <c r="D114" s="843">
        <f t="shared" si="182"/>
        <v>0.5</v>
      </c>
      <c r="E114" s="689"/>
      <c r="F114" s="1125"/>
      <c r="G114" s="1126">
        <f t="shared" ref="G114:BM114" si="196">G64*$D114</f>
        <v>28.381727691192456</v>
      </c>
      <c r="H114" s="1126">
        <f t="shared" si="196"/>
        <v>56.763455382384912</v>
      </c>
      <c r="I114" s="1126">
        <f t="shared" si="196"/>
        <v>85.145183073577371</v>
      </c>
      <c r="J114" s="1126">
        <f t="shared" si="196"/>
        <v>113.24309348785791</v>
      </c>
      <c r="K114" s="1126">
        <f t="shared" si="196"/>
        <v>141.55386685982239</v>
      </c>
      <c r="L114" s="1126">
        <f t="shared" si="196"/>
        <v>169.86464023178686</v>
      </c>
      <c r="M114" s="1126">
        <f t="shared" si="196"/>
        <v>197.04298266887278</v>
      </c>
      <c r="N114" s="1126">
        <f t="shared" si="196"/>
        <v>224.62900024251496</v>
      </c>
      <c r="O114" s="1126">
        <f t="shared" si="196"/>
        <v>253.8307702740419</v>
      </c>
      <c r="P114" s="1126">
        <f t="shared" si="196"/>
        <v>281.75215500418648</v>
      </c>
      <c r="Q114" s="1126">
        <f t="shared" si="196"/>
        <v>309.92737050460516</v>
      </c>
      <c r="R114" s="1126">
        <f t="shared" si="196"/>
        <v>232.44552787845385</v>
      </c>
      <c r="S114" s="1126">
        <f t="shared" si="196"/>
        <v>220.82325148453117</v>
      </c>
      <c r="T114" s="1126">
        <f t="shared" si="196"/>
        <v>242.90557663298429</v>
      </c>
      <c r="U114" s="1126">
        <f t="shared" si="196"/>
        <v>267.19613429628271</v>
      </c>
      <c r="V114" s="1126">
        <f t="shared" si="196"/>
        <v>293.91574772591093</v>
      </c>
      <c r="W114" s="1126">
        <f t="shared" si="196"/>
        <v>323.307322498502</v>
      </c>
      <c r="X114" s="1126">
        <f t="shared" si="196"/>
        <v>307.14195637357687</v>
      </c>
      <c r="Y114" s="1126">
        <f t="shared" si="196"/>
        <v>291.78485855489805</v>
      </c>
      <c r="Z114" s="1126">
        <f t="shared" si="196"/>
        <v>312.2097986537409</v>
      </c>
      <c r="AA114" s="1126">
        <f t="shared" si="196"/>
        <v>334.06448455950277</v>
      </c>
      <c r="AB114" s="1126">
        <f t="shared" si="196"/>
        <v>357.44899847866805</v>
      </c>
      <c r="AC114" s="1126">
        <f t="shared" si="196"/>
        <v>393.19389832653485</v>
      </c>
      <c r="AD114" s="1126">
        <f t="shared" si="196"/>
        <v>334.21481357755465</v>
      </c>
      <c r="AE114" s="1126">
        <f t="shared" si="196"/>
        <v>317.5040728986769</v>
      </c>
      <c r="AF114" s="1126">
        <f t="shared" si="196"/>
        <v>333.37927654361073</v>
      </c>
      <c r="AG114" s="1126">
        <f t="shared" si="196"/>
        <v>350.04824037079129</v>
      </c>
      <c r="AH114" s="1126">
        <f t="shared" si="196"/>
        <v>367.55065238933082</v>
      </c>
      <c r="AI114" s="1126">
        <f t="shared" si="196"/>
        <v>393.27919805658399</v>
      </c>
      <c r="AJ114" s="1126">
        <f t="shared" si="196"/>
        <v>353.95127825092561</v>
      </c>
      <c r="AK114" s="1126">
        <f t="shared" si="196"/>
        <v>318.55615042583304</v>
      </c>
      <c r="AL114" s="1126">
        <f t="shared" si="196"/>
        <v>340.85508095564137</v>
      </c>
      <c r="AM114" s="1126">
        <f t="shared" si="196"/>
        <v>364.71493662253624</v>
      </c>
      <c r="AN114" s="1126">
        <f t="shared" si="196"/>
        <v>390.24498218611382</v>
      </c>
      <c r="AO114" s="1126">
        <f t="shared" si="196"/>
        <v>421.46458076100294</v>
      </c>
      <c r="AP114" s="1126">
        <f t="shared" si="196"/>
        <v>362.45953945446246</v>
      </c>
      <c r="AQ114" s="1126">
        <f t="shared" si="196"/>
        <v>344.33656248173935</v>
      </c>
      <c r="AR114" s="1126">
        <f t="shared" si="196"/>
        <v>361.55339060582634</v>
      </c>
      <c r="AS114" s="1126">
        <f t="shared" si="196"/>
        <v>379.6310601361177</v>
      </c>
      <c r="AT114" s="1126">
        <f t="shared" si="196"/>
        <v>398.61261314292358</v>
      </c>
      <c r="AU114" s="1126">
        <f t="shared" si="196"/>
        <v>426.51549606292821</v>
      </c>
      <c r="AV114" s="1126">
        <f t="shared" si="196"/>
        <v>383.8639464566354</v>
      </c>
      <c r="AW114" s="1126">
        <f t="shared" si="196"/>
        <v>345.47755181097187</v>
      </c>
      <c r="AX114" s="1126">
        <f t="shared" si="196"/>
        <v>369.66098043773991</v>
      </c>
      <c r="AY114" s="1126">
        <f t="shared" si="196"/>
        <v>395.5372490683817</v>
      </c>
      <c r="AZ114" s="1126">
        <f t="shared" si="196"/>
        <v>423.22485650316838</v>
      </c>
      <c r="BA114" s="1126">
        <f t="shared" si="196"/>
        <v>457.08284502342184</v>
      </c>
      <c r="BB114" s="1126">
        <f t="shared" si="196"/>
        <v>397.66207517037702</v>
      </c>
      <c r="BC114" s="1126">
        <f t="shared" si="196"/>
        <v>377.77897141185815</v>
      </c>
      <c r="BD114" s="1126">
        <f t="shared" si="196"/>
        <v>396.66791998245105</v>
      </c>
      <c r="BE114" s="1126">
        <f t="shared" si="196"/>
        <v>416.50131598157361</v>
      </c>
      <c r="BF114" s="1126">
        <f t="shared" si="196"/>
        <v>437.3263817806523</v>
      </c>
      <c r="BG114" s="1126">
        <f t="shared" si="196"/>
        <v>467.93922850529799</v>
      </c>
      <c r="BH114" s="1126">
        <f t="shared" si="196"/>
        <v>421.14530565476821</v>
      </c>
      <c r="BI114" s="1126">
        <f t="shared" si="196"/>
        <v>379.03077508929141</v>
      </c>
      <c r="BJ114" s="1126">
        <f t="shared" si="196"/>
        <v>405.56292934554182</v>
      </c>
      <c r="BK114" s="1126">
        <f t="shared" si="196"/>
        <v>433.95233439972975</v>
      </c>
      <c r="BL114" s="1126">
        <f t="shared" si="196"/>
        <v>464.32899780771083</v>
      </c>
      <c r="BM114" s="1126">
        <f t="shared" si="196"/>
        <v>501.47531763232769</v>
      </c>
      <c r="BN114" s="498"/>
      <c r="BO114" s="1127"/>
      <c r="BP114" s="1127"/>
      <c r="BQ114" s="1127"/>
      <c r="BR114" s="1127"/>
      <c r="BS114" s="1127"/>
    </row>
    <row r="115" spans="2:71" s="489" customFormat="1" ht="12.75" x14ac:dyDescent="0.2">
      <c r="B115" s="1113" t="str">
        <f t="shared" si="181"/>
        <v>Limpeza pré e pós eventos 4 horas</v>
      </c>
      <c r="C115" s="493">
        <v>85</v>
      </c>
      <c r="D115" s="843">
        <f t="shared" si="182"/>
        <v>0.53125</v>
      </c>
      <c r="E115" s="689"/>
      <c r="F115" s="1125"/>
      <c r="G115" s="1126">
        <f t="shared" ref="G115:BM115" si="197">G65*$D115</f>
        <v>37.114566980790137</v>
      </c>
      <c r="H115" s="1126">
        <f t="shared" si="197"/>
        <v>74.229133961580274</v>
      </c>
      <c r="I115" s="1126">
        <f t="shared" si="197"/>
        <v>111.3437009423704</v>
      </c>
      <c r="J115" s="1126">
        <f t="shared" si="197"/>
        <v>148.08712225335265</v>
      </c>
      <c r="K115" s="1126">
        <f t="shared" si="197"/>
        <v>185.1089028166908</v>
      </c>
      <c r="L115" s="1126">
        <f t="shared" si="197"/>
        <v>222.13068338002898</v>
      </c>
      <c r="M115" s="1126">
        <f t="shared" si="197"/>
        <v>257.67159272083359</v>
      </c>
      <c r="N115" s="1126">
        <f t="shared" si="197"/>
        <v>293.74561570175035</v>
      </c>
      <c r="O115" s="1126">
        <f t="shared" si="197"/>
        <v>331.93254574297788</v>
      </c>
      <c r="P115" s="1126">
        <f t="shared" si="197"/>
        <v>368.44512577470545</v>
      </c>
      <c r="Q115" s="1126">
        <f t="shared" si="197"/>
        <v>405.28963835217598</v>
      </c>
      <c r="R115" s="1126">
        <f t="shared" si="197"/>
        <v>303.96722876413196</v>
      </c>
      <c r="S115" s="1126">
        <f t="shared" si="197"/>
        <v>288.76886732592533</v>
      </c>
      <c r="T115" s="1126">
        <f t="shared" si="197"/>
        <v>317.64575405851792</v>
      </c>
      <c r="U115" s="1126">
        <f t="shared" si="197"/>
        <v>349.41032946436962</v>
      </c>
      <c r="V115" s="1126">
        <f t="shared" si="197"/>
        <v>384.35136241080664</v>
      </c>
      <c r="W115" s="1126">
        <f t="shared" si="197"/>
        <v>422.78649865188726</v>
      </c>
      <c r="X115" s="1126">
        <f t="shared" si="197"/>
        <v>401.64717371929282</v>
      </c>
      <c r="Y115" s="1126">
        <f t="shared" si="197"/>
        <v>381.56481503332822</v>
      </c>
      <c r="Z115" s="1126">
        <f t="shared" si="197"/>
        <v>408.27435208566118</v>
      </c>
      <c r="AA115" s="1126">
        <f t="shared" si="197"/>
        <v>436.85355673165748</v>
      </c>
      <c r="AB115" s="1126">
        <f t="shared" si="197"/>
        <v>467.43330570287355</v>
      </c>
      <c r="AC115" s="1126">
        <f t="shared" si="197"/>
        <v>514.17663627316097</v>
      </c>
      <c r="AD115" s="1126">
        <f t="shared" si="197"/>
        <v>437.0501408321868</v>
      </c>
      <c r="AE115" s="1126">
        <f t="shared" si="197"/>
        <v>415.19763379057747</v>
      </c>
      <c r="AF115" s="1126">
        <f t="shared" si="197"/>
        <v>435.95751548010634</v>
      </c>
      <c r="AG115" s="1126">
        <f t="shared" si="197"/>
        <v>457.75539125411166</v>
      </c>
      <c r="AH115" s="1126">
        <f t="shared" si="197"/>
        <v>480.64316081681721</v>
      </c>
      <c r="AI115" s="1126">
        <f t="shared" si="197"/>
        <v>514.28818207399445</v>
      </c>
      <c r="AJ115" s="1126">
        <f t="shared" si="197"/>
        <v>462.85936386659506</v>
      </c>
      <c r="AK115" s="1126">
        <f t="shared" si="197"/>
        <v>416.5734274799355</v>
      </c>
      <c r="AL115" s="1126">
        <f t="shared" si="197"/>
        <v>445.73356740353103</v>
      </c>
      <c r="AM115" s="1126">
        <f t="shared" si="197"/>
        <v>476.9349171217782</v>
      </c>
      <c r="AN115" s="1126">
        <f t="shared" si="197"/>
        <v>510.32036132030265</v>
      </c>
      <c r="AO115" s="1126">
        <f t="shared" si="197"/>
        <v>551.14599022592688</v>
      </c>
      <c r="AP115" s="1126">
        <f t="shared" si="197"/>
        <v>473.98555159429708</v>
      </c>
      <c r="AQ115" s="1126">
        <f t="shared" si="197"/>
        <v>450.28627401458226</v>
      </c>
      <c r="AR115" s="1126">
        <f t="shared" si="197"/>
        <v>472.80058771531139</v>
      </c>
      <c r="AS115" s="1126">
        <f t="shared" si="197"/>
        <v>496.44061710107695</v>
      </c>
      <c r="AT115" s="1126">
        <f t="shared" si="197"/>
        <v>521.26264795613088</v>
      </c>
      <c r="AU115" s="1126">
        <f t="shared" si="197"/>
        <v>557.75103331305991</v>
      </c>
      <c r="AV115" s="1126">
        <f t="shared" si="197"/>
        <v>501.97592998175401</v>
      </c>
      <c r="AW115" s="1126">
        <f t="shared" si="197"/>
        <v>451.77833698357858</v>
      </c>
      <c r="AX115" s="1126">
        <f t="shared" si="197"/>
        <v>483.40282057242911</v>
      </c>
      <c r="AY115" s="1126">
        <f t="shared" si="197"/>
        <v>517.24101801249913</v>
      </c>
      <c r="AZ115" s="1126">
        <f t="shared" si="197"/>
        <v>553.44788927337402</v>
      </c>
      <c r="BA115" s="1126">
        <f t="shared" si="197"/>
        <v>597.72372041524397</v>
      </c>
      <c r="BB115" s="1126">
        <f t="shared" si="197"/>
        <v>520.01963676126229</v>
      </c>
      <c r="BC115" s="1126">
        <f t="shared" si="197"/>
        <v>494.01865492319911</v>
      </c>
      <c r="BD115" s="1126">
        <f t="shared" si="197"/>
        <v>518.71958766935904</v>
      </c>
      <c r="BE115" s="1126">
        <f t="shared" si="197"/>
        <v>544.65556705282711</v>
      </c>
      <c r="BF115" s="1126">
        <f t="shared" si="197"/>
        <v>571.88834540546839</v>
      </c>
      <c r="BG115" s="1126">
        <f t="shared" si="197"/>
        <v>611.92052958385125</v>
      </c>
      <c r="BH115" s="1126">
        <f t="shared" si="197"/>
        <v>550.72847662546621</v>
      </c>
      <c r="BI115" s="1126">
        <f t="shared" si="197"/>
        <v>495.65562896291954</v>
      </c>
      <c r="BJ115" s="1126">
        <f t="shared" si="197"/>
        <v>530.35152299032393</v>
      </c>
      <c r="BK115" s="1126">
        <f t="shared" si="197"/>
        <v>567.47612959964658</v>
      </c>
      <c r="BL115" s="1126">
        <f t="shared" si="197"/>
        <v>607.19945867162187</v>
      </c>
      <c r="BM115" s="1126">
        <f t="shared" si="197"/>
        <v>655.77541536535159</v>
      </c>
      <c r="BN115" s="498"/>
      <c r="BO115" s="1127"/>
      <c r="BP115" s="1127"/>
      <c r="BQ115" s="1127"/>
      <c r="BR115" s="1127"/>
      <c r="BS115" s="1127"/>
    </row>
    <row r="116" spans="2:71" s="489" customFormat="1" ht="12.75" x14ac:dyDescent="0.2">
      <c r="B116" s="1113" t="str">
        <f t="shared" si="181"/>
        <v>Limpeza Pré mudança 4 Horas</v>
      </c>
      <c r="C116" s="493">
        <v>85</v>
      </c>
      <c r="D116" s="843">
        <f t="shared" si="182"/>
        <v>0.53125</v>
      </c>
      <c r="E116" s="689"/>
      <c r="F116" s="1125"/>
      <c r="G116" s="1126">
        <f t="shared" ref="G116:BM116" si="198">G66*$D116</f>
        <v>37.114566980790137</v>
      </c>
      <c r="H116" s="1126">
        <f t="shared" si="198"/>
        <v>74.229133961580274</v>
      </c>
      <c r="I116" s="1126">
        <f t="shared" si="198"/>
        <v>111.3437009423704</v>
      </c>
      <c r="J116" s="1126">
        <f t="shared" si="198"/>
        <v>148.08712225335265</v>
      </c>
      <c r="K116" s="1126">
        <f t="shared" si="198"/>
        <v>185.1089028166908</v>
      </c>
      <c r="L116" s="1126">
        <f t="shared" si="198"/>
        <v>222.13068338002898</v>
      </c>
      <c r="M116" s="1126">
        <f t="shared" si="198"/>
        <v>257.67159272083359</v>
      </c>
      <c r="N116" s="1126">
        <f t="shared" si="198"/>
        <v>293.74561570175035</v>
      </c>
      <c r="O116" s="1126">
        <f t="shared" si="198"/>
        <v>331.93254574297788</v>
      </c>
      <c r="P116" s="1126">
        <f t="shared" si="198"/>
        <v>368.44512577470545</v>
      </c>
      <c r="Q116" s="1126">
        <f t="shared" si="198"/>
        <v>405.28963835217598</v>
      </c>
      <c r="R116" s="1126">
        <f t="shared" si="198"/>
        <v>303.96722876413196</v>
      </c>
      <c r="S116" s="1126">
        <f t="shared" si="198"/>
        <v>288.76886732592533</v>
      </c>
      <c r="T116" s="1126">
        <f t="shared" si="198"/>
        <v>317.64575405851792</v>
      </c>
      <c r="U116" s="1126">
        <f t="shared" si="198"/>
        <v>349.41032946436962</v>
      </c>
      <c r="V116" s="1126">
        <f t="shared" si="198"/>
        <v>384.35136241080664</v>
      </c>
      <c r="W116" s="1126">
        <f t="shared" si="198"/>
        <v>422.78649865188726</v>
      </c>
      <c r="X116" s="1126">
        <f t="shared" si="198"/>
        <v>401.64717371929282</v>
      </c>
      <c r="Y116" s="1126">
        <f t="shared" si="198"/>
        <v>381.56481503332822</v>
      </c>
      <c r="Z116" s="1126">
        <f t="shared" si="198"/>
        <v>408.27435208566118</v>
      </c>
      <c r="AA116" s="1126">
        <f t="shared" si="198"/>
        <v>436.85355673165748</v>
      </c>
      <c r="AB116" s="1126">
        <f t="shared" si="198"/>
        <v>467.43330570287355</v>
      </c>
      <c r="AC116" s="1126">
        <f t="shared" si="198"/>
        <v>514.17663627316097</v>
      </c>
      <c r="AD116" s="1126">
        <f t="shared" si="198"/>
        <v>437.0501408321868</v>
      </c>
      <c r="AE116" s="1126">
        <f t="shared" si="198"/>
        <v>415.19763379057747</v>
      </c>
      <c r="AF116" s="1126">
        <f t="shared" si="198"/>
        <v>435.95751548010634</v>
      </c>
      <c r="AG116" s="1126">
        <f t="shared" si="198"/>
        <v>457.75539125411166</v>
      </c>
      <c r="AH116" s="1126">
        <f t="shared" si="198"/>
        <v>480.64316081681721</v>
      </c>
      <c r="AI116" s="1126">
        <f t="shared" si="198"/>
        <v>514.28818207399445</v>
      </c>
      <c r="AJ116" s="1126">
        <f t="shared" si="198"/>
        <v>462.85936386659506</v>
      </c>
      <c r="AK116" s="1126">
        <f t="shared" si="198"/>
        <v>416.5734274799355</v>
      </c>
      <c r="AL116" s="1126">
        <f t="shared" si="198"/>
        <v>445.73356740353103</v>
      </c>
      <c r="AM116" s="1126">
        <f t="shared" si="198"/>
        <v>476.9349171217782</v>
      </c>
      <c r="AN116" s="1126">
        <f t="shared" si="198"/>
        <v>510.32036132030265</v>
      </c>
      <c r="AO116" s="1126">
        <f t="shared" si="198"/>
        <v>551.14599022592688</v>
      </c>
      <c r="AP116" s="1126">
        <f t="shared" si="198"/>
        <v>473.98555159429708</v>
      </c>
      <c r="AQ116" s="1126">
        <f t="shared" si="198"/>
        <v>450.28627401458226</v>
      </c>
      <c r="AR116" s="1126">
        <f t="shared" si="198"/>
        <v>472.80058771531139</v>
      </c>
      <c r="AS116" s="1126">
        <f t="shared" si="198"/>
        <v>496.44061710107695</v>
      </c>
      <c r="AT116" s="1126">
        <f t="shared" si="198"/>
        <v>521.26264795613088</v>
      </c>
      <c r="AU116" s="1126">
        <f t="shared" si="198"/>
        <v>557.75103331305991</v>
      </c>
      <c r="AV116" s="1126">
        <f t="shared" si="198"/>
        <v>501.97592998175401</v>
      </c>
      <c r="AW116" s="1126">
        <f t="shared" si="198"/>
        <v>451.77833698357858</v>
      </c>
      <c r="AX116" s="1126">
        <f t="shared" si="198"/>
        <v>483.40282057242911</v>
      </c>
      <c r="AY116" s="1126">
        <f t="shared" si="198"/>
        <v>517.24101801249913</v>
      </c>
      <c r="AZ116" s="1126">
        <f t="shared" si="198"/>
        <v>553.44788927337402</v>
      </c>
      <c r="BA116" s="1126">
        <f t="shared" si="198"/>
        <v>597.72372041524397</v>
      </c>
      <c r="BB116" s="1126">
        <f t="shared" si="198"/>
        <v>520.01963676126229</v>
      </c>
      <c r="BC116" s="1126">
        <f t="shared" si="198"/>
        <v>494.01865492319911</v>
      </c>
      <c r="BD116" s="1126">
        <f t="shared" si="198"/>
        <v>518.71958766935904</v>
      </c>
      <c r="BE116" s="1126">
        <f t="shared" si="198"/>
        <v>544.65556705282711</v>
      </c>
      <c r="BF116" s="1126">
        <f t="shared" si="198"/>
        <v>571.88834540546839</v>
      </c>
      <c r="BG116" s="1126">
        <f t="shared" si="198"/>
        <v>611.92052958385125</v>
      </c>
      <c r="BH116" s="1126">
        <f t="shared" si="198"/>
        <v>550.72847662546621</v>
      </c>
      <c r="BI116" s="1126">
        <f t="shared" si="198"/>
        <v>495.65562896291954</v>
      </c>
      <c r="BJ116" s="1126">
        <f t="shared" si="198"/>
        <v>530.35152299032393</v>
      </c>
      <c r="BK116" s="1126">
        <f t="shared" si="198"/>
        <v>567.47612959964658</v>
      </c>
      <c r="BL116" s="1126">
        <f t="shared" si="198"/>
        <v>607.19945867162187</v>
      </c>
      <c r="BM116" s="1126">
        <f t="shared" si="198"/>
        <v>655.77541536535159</v>
      </c>
      <c r="BN116" s="498"/>
      <c r="BO116" s="1127"/>
      <c r="BP116" s="1127"/>
      <c r="BQ116" s="1127"/>
      <c r="BR116" s="1127"/>
      <c r="BS116" s="1127"/>
    </row>
    <row r="117" spans="2:71" s="489" customFormat="1" ht="12.75" x14ac:dyDescent="0.2">
      <c r="B117" s="1113" t="str">
        <f t="shared" si="181"/>
        <v>Limpeza residencial + Lavar roupa 4 horas</v>
      </c>
      <c r="C117" s="493">
        <v>100</v>
      </c>
      <c r="D117" s="843">
        <f t="shared" si="182"/>
        <v>0.52631578947368418</v>
      </c>
      <c r="E117" s="689"/>
      <c r="F117" s="1125"/>
      <c r="G117" s="1126">
        <f t="shared" ref="G117:BM117" si="199">G67*$D117</f>
        <v>33.587843421529534</v>
      </c>
      <c r="H117" s="1126">
        <f t="shared" si="199"/>
        <v>67.175686843059069</v>
      </c>
      <c r="I117" s="1126">
        <f t="shared" si="199"/>
        <v>100.76353026458862</v>
      </c>
      <c r="J117" s="1126">
        <f t="shared" si="199"/>
        <v>134.01549525190285</v>
      </c>
      <c r="K117" s="1126">
        <f t="shared" si="199"/>
        <v>167.51936906487859</v>
      </c>
      <c r="L117" s="1126">
        <f t="shared" si="199"/>
        <v>201.0232428778543</v>
      </c>
      <c r="M117" s="1126">
        <f t="shared" si="199"/>
        <v>233.186961738311</v>
      </c>
      <c r="N117" s="1126">
        <f t="shared" si="199"/>
        <v>265.83313638167454</v>
      </c>
      <c r="O117" s="1126">
        <f t="shared" si="199"/>
        <v>300.39144411129223</v>
      </c>
      <c r="P117" s="1126">
        <f t="shared" si="199"/>
        <v>333.43450296353433</v>
      </c>
      <c r="Q117" s="1126">
        <f t="shared" si="199"/>
        <v>366.77795325988779</v>
      </c>
      <c r="R117" s="1126">
        <f t="shared" si="199"/>
        <v>275.08346494491587</v>
      </c>
      <c r="S117" s="1126">
        <f t="shared" si="199"/>
        <v>261.32929169767004</v>
      </c>
      <c r="T117" s="1126">
        <f t="shared" si="199"/>
        <v>287.46222086743705</v>
      </c>
      <c r="U117" s="1126">
        <f t="shared" si="199"/>
        <v>316.20844295418073</v>
      </c>
      <c r="V117" s="1126">
        <f t="shared" si="199"/>
        <v>347.82928724959885</v>
      </c>
      <c r="W117" s="1126">
        <f t="shared" si="199"/>
        <v>382.61221597455869</v>
      </c>
      <c r="X117" s="1126">
        <f t="shared" si="199"/>
        <v>363.48160517583074</v>
      </c>
      <c r="Y117" s="1126">
        <f t="shared" si="199"/>
        <v>345.30752491703925</v>
      </c>
      <c r="Z117" s="1126">
        <f t="shared" si="199"/>
        <v>369.47905166123195</v>
      </c>
      <c r="AA117" s="1126">
        <f t="shared" si="199"/>
        <v>395.34258527751825</v>
      </c>
      <c r="AB117" s="1126">
        <f t="shared" si="199"/>
        <v>423.01656624694448</v>
      </c>
      <c r="AC117" s="1126">
        <f t="shared" si="199"/>
        <v>465.31822287163891</v>
      </c>
      <c r="AD117" s="1126">
        <f t="shared" si="199"/>
        <v>395.52048944089307</v>
      </c>
      <c r="AE117" s="1126">
        <f t="shared" si="199"/>
        <v>375.74446496884838</v>
      </c>
      <c r="AF117" s="1126">
        <f t="shared" si="199"/>
        <v>394.53168821729076</v>
      </c>
      <c r="AG117" s="1126">
        <f t="shared" si="199"/>
        <v>414.25827262815528</v>
      </c>
      <c r="AH117" s="1126">
        <f t="shared" si="199"/>
        <v>434.97118625956301</v>
      </c>
      <c r="AI117" s="1126">
        <f t="shared" si="199"/>
        <v>465.41916929773237</v>
      </c>
      <c r="AJ117" s="1126">
        <f t="shared" si="199"/>
        <v>418.87725236795922</v>
      </c>
      <c r="AK117" s="1126">
        <f t="shared" si="199"/>
        <v>376.9895271311633</v>
      </c>
      <c r="AL117" s="1126">
        <f t="shared" si="199"/>
        <v>403.37879403034475</v>
      </c>
      <c r="AM117" s="1126">
        <f t="shared" si="199"/>
        <v>431.61530961246893</v>
      </c>
      <c r="AN117" s="1126">
        <f t="shared" si="199"/>
        <v>461.82838128534172</v>
      </c>
      <c r="AO117" s="1126">
        <f t="shared" si="199"/>
        <v>498.77465178816902</v>
      </c>
      <c r="AP117" s="1126">
        <f t="shared" si="199"/>
        <v>428.9462005378254</v>
      </c>
      <c r="AQ117" s="1126">
        <f t="shared" si="199"/>
        <v>407.49889051093402</v>
      </c>
      <c r="AR117" s="1126">
        <f t="shared" si="199"/>
        <v>427.87383503648078</v>
      </c>
      <c r="AS117" s="1126">
        <f t="shared" si="199"/>
        <v>449.26752678830479</v>
      </c>
      <c r="AT117" s="1126">
        <f t="shared" si="199"/>
        <v>471.73090312772001</v>
      </c>
      <c r="AU117" s="1126">
        <f t="shared" si="199"/>
        <v>504.7520663466604</v>
      </c>
      <c r="AV117" s="1126">
        <f t="shared" si="199"/>
        <v>454.2768597119944</v>
      </c>
      <c r="AW117" s="1126">
        <f t="shared" si="199"/>
        <v>408.84917374079498</v>
      </c>
      <c r="AX117" s="1126">
        <f t="shared" si="199"/>
        <v>437.46861590265058</v>
      </c>
      <c r="AY117" s="1126">
        <f t="shared" si="199"/>
        <v>468.0914190158361</v>
      </c>
      <c r="AZ117" s="1126">
        <f t="shared" si="199"/>
        <v>500.85781834694467</v>
      </c>
      <c r="BA117" s="1126">
        <f t="shared" si="199"/>
        <v>540.92644381470018</v>
      </c>
      <c r="BB117" s="1126">
        <f t="shared" si="199"/>
        <v>470.60600611878914</v>
      </c>
      <c r="BC117" s="1126">
        <f t="shared" si="199"/>
        <v>447.07570581284972</v>
      </c>
      <c r="BD117" s="1126">
        <f t="shared" si="199"/>
        <v>469.42949110349224</v>
      </c>
      <c r="BE117" s="1126">
        <f t="shared" si="199"/>
        <v>492.90096565866679</v>
      </c>
      <c r="BF117" s="1126">
        <f t="shared" si="199"/>
        <v>517.54601394160011</v>
      </c>
      <c r="BG117" s="1126">
        <f t="shared" si="199"/>
        <v>553.7742349175121</v>
      </c>
      <c r="BH117" s="1126">
        <f t="shared" si="199"/>
        <v>498.39681142576092</v>
      </c>
      <c r="BI117" s="1126">
        <f t="shared" si="199"/>
        <v>448.55713028318485</v>
      </c>
      <c r="BJ117" s="1126">
        <f t="shared" si="199"/>
        <v>479.95612940300776</v>
      </c>
      <c r="BK117" s="1126">
        <f t="shared" si="199"/>
        <v>513.55305846121837</v>
      </c>
      <c r="BL117" s="1126">
        <f t="shared" si="199"/>
        <v>549.50177255350366</v>
      </c>
      <c r="BM117" s="1126">
        <f t="shared" si="199"/>
        <v>593.46191435778383</v>
      </c>
      <c r="BN117" s="498"/>
      <c r="BO117" s="1127"/>
      <c r="BP117" s="1127"/>
      <c r="BQ117" s="1127"/>
      <c r="BR117" s="1127"/>
      <c r="BS117" s="1127"/>
    </row>
    <row r="118" spans="2:71" s="489" customFormat="1" ht="12.75" x14ac:dyDescent="0.2">
      <c r="B118" s="1113" t="str">
        <f t="shared" si="181"/>
        <v>Limpeza vidros 4 horas</v>
      </c>
      <c r="C118" s="493">
        <v>100</v>
      </c>
      <c r="D118" s="843">
        <f t="shared" si="182"/>
        <v>0.52631578947368418</v>
      </c>
      <c r="E118" s="689"/>
      <c r="F118" s="1125"/>
      <c r="G118" s="1126">
        <f t="shared" ref="G118:BM118" si="200">G68*$D118</f>
        <v>33.587843421529534</v>
      </c>
      <c r="H118" s="1126">
        <f t="shared" si="200"/>
        <v>67.175686843059069</v>
      </c>
      <c r="I118" s="1126">
        <f t="shared" si="200"/>
        <v>100.76353026458862</v>
      </c>
      <c r="J118" s="1126">
        <f t="shared" si="200"/>
        <v>134.01549525190285</v>
      </c>
      <c r="K118" s="1126">
        <f t="shared" si="200"/>
        <v>167.51936906487859</v>
      </c>
      <c r="L118" s="1126">
        <f t="shared" si="200"/>
        <v>201.0232428778543</v>
      </c>
      <c r="M118" s="1126">
        <f t="shared" si="200"/>
        <v>233.186961738311</v>
      </c>
      <c r="N118" s="1126">
        <f t="shared" si="200"/>
        <v>265.83313638167454</v>
      </c>
      <c r="O118" s="1126">
        <f t="shared" si="200"/>
        <v>300.39144411129223</v>
      </c>
      <c r="P118" s="1126">
        <f t="shared" si="200"/>
        <v>333.43450296353433</v>
      </c>
      <c r="Q118" s="1126">
        <f t="shared" si="200"/>
        <v>366.77795325988779</v>
      </c>
      <c r="R118" s="1126">
        <f t="shared" si="200"/>
        <v>275.08346494491587</v>
      </c>
      <c r="S118" s="1126">
        <f t="shared" si="200"/>
        <v>261.32929169767004</v>
      </c>
      <c r="T118" s="1126">
        <f t="shared" si="200"/>
        <v>287.46222086743705</v>
      </c>
      <c r="U118" s="1126">
        <f t="shared" si="200"/>
        <v>316.20844295418073</v>
      </c>
      <c r="V118" s="1126">
        <f t="shared" si="200"/>
        <v>347.82928724959885</v>
      </c>
      <c r="W118" s="1126">
        <f t="shared" si="200"/>
        <v>382.61221597455869</v>
      </c>
      <c r="X118" s="1126">
        <f t="shared" si="200"/>
        <v>363.48160517583074</v>
      </c>
      <c r="Y118" s="1126">
        <f t="shared" si="200"/>
        <v>345.30752491703925</v>
      </c>
      <c r="Z118" s="1126">
        <f t="shared" si="200"/>
        <v>369.47905166123195</v>
      </c>
      <c r="AA118" s="1126">
        <f t="shared" si="200"/>
        <v>395.34258527751825</v>
      </c>
      <c r="AB118" s="1126">
        <f t="shared" si="200"/>
        <v>423.01656624694448</v>
      </c>
      <c r="AC118" s="1126">
        <f t="shared" si="200"/>
        <v>465.31822287163891</v>
      </c>
      <c r="AD118" s="1126">
        <f t="shared" si="200"/>
        <v>395.52048944089307</v>
      </c>
      <c r="AE118" s="1126">
        <f t="shared" si="200"/>
        <v>375.74446496884838</v>
      </c>
      <c r="AF118" s="1126">
        <f t="shared" si="200"/>
        <v>394.53168821729076</v>
      </c>
      <c r="AG118" s="1126">
        <f t="shared" si="200"/>
        <v>414.25827262815528</v>
      </c>
      <c r="AH118" s="1126">
        <f t="shared" si="200"/>
        <v>434.97118625956301</v>
      </c>
      <c r="AI118" s="1126">
        <f t="shared" si="200"/>
        <v>465.41916929773237</v>
      </c>
      <c r="AJ118" s="1126">
        <f t="shared" si="200"/>
        <v>418.87725236795922</v>
      </c>
      <c r="AK118" s="1126">
        <f t="shared" si="200"/>
        <v>376.9895271311633</v>
      </c>
      <c r="AL118" s="1126">
        <f t="shared" si="200"/>
        <v>403.37879403034475</v>
      </c>
      <c r="AM118" s="1126">
        <f t="shared" si="200"/>
        <v>431.61530961246893</v>
      </c>
      <c r="AN118" s="1126">
        <f t="shared" si="200"/>
        <v>461.82838128534172</v>
      </c>
      <c r="AO118" s="1126">
        <f t="shared" si="200"/>
        <v>498.77465178816902</v>
      </c>
      <c r="AP118" s="1126">
        <f t="shared" si="200"/>
        <v>428.9462005378254</v>
      </c>
      <c r="AQ118" s="1126">
        <f t="shared" si="200"/>
        <v>407.49889051093402</v>
      </c>
      <c r="AR118" s="1126">
        <f t="shared" si="200"/>
        <v>427.87383503648078</v>
      </c>
      <c r="AS118" s="1126">
        <f t="shared" si="200"/>
        <v>449.26752678830479</v>
      </c>
      <c r="AT118" s="1126">
        <f t="shared" si="200"/>
        <v>471.73090312772001</v>
      </c>
      <c r="AU118" s="1126">
        <f t="shared" si="200"/>
        <v>504.7520663466604</v>
      </c>
      <c r="AV118" s="1126">
        <f t="shared" si="200"/>
        <v>454.2768597119944</v>
      </c>
      <c r="AW118" s="1126">
        <f t="shared" si="200"/>
        <v>408.84917374079498</v>
      </c>
      <c r="AX118" s="1126">
        <f t="shared" si="200"/>
        <v>437.46861590265058</v>
      </c>
      <c r="AY118" s="1126">
        <f t="shared" si="200"/>
        <v>468.0914190158361</v>
      </c>
      <c r="AZ118" s="1126">
        <f t="shared" si="200"/>
        <v>500.85781834694467</v>
      </c>
      <c r="BA118" s="1126">
        <f t="shared" si="200"/>
        <v>540.92644381470018</v>
      </c>
      <c r="BB118" s="1126">
        <f t="shared" si="200"/>
        <v>470.60600611878914</v>
      </c>
      <c r="BC118" s="1126">
        <f t="shared" si="200"/>
        <v>447.07570581284972</v>
      </c>
      <c r="BD118" s="1126">
        <f t="shared" si="200"/>
        <v>469.42949110349224</v>
      </c>
      <c r="BE118" s="1126">
        <f t="shared" si="200"/>
        <v>492.90096565866679</v>
      </c>
      <c r="BF118" s="1126">
        <f t="shared" si="200"/>
        <v>517.54601394160011</v>
      </c>
      <c r="BG118" s="1126">
        <f t="shared" si="200"/>
        <v>553.7742349175121</v>
      </c>
      <c r="BH118" s="1126">
        <f t="shared" si="200"/>
        <v>498.39681142576092</v>
      </c>
      <c r="BI118" s="1126">
        <f t="shared" si="200"/>
        <v>448.55713028318485</v>
      </c>
      <c r="BJ118" s="1126">
        <f t="shared" si="200"/>
        <v>479.95612940300776</v>
      </c>
      <c r="BK118" s="1126">
        <f t="shared" si="200"/>
        <v>513.55305846121837</v>
      </c>
      <c r="BL118" s="1126">
        <f t="shared" si="200"/>
        <v>549.50177255350366</v>
      </c>
      <c r="BM118" s="1126">
        <f t="shared" si="200"/>
        <v>593.46191435778383</v>
      </c>
      <c r="BN118" s="498"/>
      <c r="BO118" s="1127"/>
      <c r="BP118" s="1127"/>
      <c r="BQ118" s="1127"/>
      <c r="BR118" s="1127"/>
      <c r="BS118" s="1127"/>
    </row>
    <row r="119" spans="2:71" s="489" customFormat="1" ht="12.75" x14ac:dyDescent="0.2">
      <c r="B119" s="1113" t="str">
        <f t="shared" si="181"/>
        <v>Limpeza residencial + Lavar roupa 6 horas</v>
      </c>
      <c r="C119" s="493">
        <v>140</v>
      </c>
      <c r="D119" s="843">
        <f t="shared" si="182"/>
        <v>0.58333333333333337</v>
      </c>
      <c r="E119" s="689"/>
      <c r="F119" s="1125"/>
      <c r="G119" s="1126">
        <f t="shared" ref="G119:BM119" si="201">G69*$D119</f>
        <v>32.91608655309895</v>
      </c>
      <c r="H119" s="1126">
        <f t="shared" si="201"/>
        <v>65.832173106197899</v>
      </c>
      <c r="I119" s="1126">
        <f t="shared" si="201"/>
        <v>98.748259659296849</v>
      </c>
      <c r="J119" s="1126">
        <f t="shared" si="201"/>
        <v>131.33518534686482</v>
      </c>
      <c r="K119" s="1126">
        <f t="shared" si="201"/>
        <v>164.16898168358102</v>
      </c>
      <c r="L119" s="1126">
        <f t="shared" si="201"/>
        <v>197.00277802029723</v>
      </c>
      <c r="M119" s="1126">
        <f t="shared" si="201"/>
        <v>228.52322250354479</v>
      </c>
      <c r="N119" s="1126">
        <f t="shared" si="201"/>
        <v>260.51647365404102</v>
      </c>
      <c r="O119" s="1126">
        <f t="shared" si="201"/>
        <v>294.38361522906632</v>
      </c>
      <c r="P119" s="1126">
        <f t="shared" si="201"/>
        <v>326.76581290426367</v>
      </c>
      <c r="Q119" s="1126">
        <f t="shared" si="201"/>
        <v>359.44239419469005</v>
      </c>
      <c r="R119" s="1126">
        <f t="shared" si="201"/>
        <v>269.5817956460175</v>
      </c>
      <c r="S119" s="1126">
        <f t="shared" si="201"/>
        <v>256.10270586371661</v>
      </c>
      <c r="T119" s="1126">
        <f t="shared" si="201"/>
        <v>281.71297645008832</v>
      </c>
      <c r="U119" s="1126">
        <f t="shared" si="201"/>
        <v>309.88427409509717</v>
      </c>
      <c r="V119" s="1126">
        <f t="shared" si="201"/>
        <v>340.87270150460688</v>
      </c>
      <c r="W119" s="1126">
        <f t="shared" si="201"/>
        <v>374.95997165506753</v>
      </c>
      <c r="X119" s="1126">
        <f t="shared" si="201"/>
        <v>356.21197307231415</v>
      </c>
      <c r="Y119" s="1126">
        <f t="shared" si="201"/>
        <v>338.40137441869842</v>
      </c>
      <c r="Z119" s="1126">
        <f t="shared" si="201"/>
        <v>362.08947062800735</v>
      </c>
      <c r="AA119" s="1126">
        <f t="shared" si="201"/>
        <v>387.43573357196789</v>
      </c>
      <c r="AB119" s="1126">
        <f t="shared" si="201"/>
        <v>414.55623492200567</v>
      </c>
      <c r="AC119" s="1126">
        <f t="shared" si="201"/>
        <v>456.01185841420624</v>
      </c>
      <c r="AD119" s="1126">
        <f t="shared" si="201"/>
        <v>387.61007965207529</v>
      </c>
      <c r="AE119" s="1126">
        <f t="shared" si="201"/>
        <v>368.2295756694715</v>
      </c>
      <c r="AF119" s="1126">
        <f t="shared" si="201"/>
        <v>386.64105445294513</v>
      </c>
      <c r="AG119" s="1126">
        <f t="shared" si="201"/>
        <v>405.97310717559242</v>
      </c>
      <c r="AH119" s="1126">
        <f t="shared" si="201"/>
        <v>426.27176253437204</v>
      </c>
      <c r="AI119" s="1126">
        <f t="shared" si="201"/>
        <v>456.11078591177807</v>
      </c>
      <c r="AJ119" s="1126">
        <f t="shared" si="201"/>
        <v>410.49970732060029</v>
      </c>
      <c r="AK119" s="1126">
        <f t="shared" si="201"/>
        <v>369.44973658854025</v>
      </c>
      <c r="AL119" s="1126">
        <f t="shared" si="201"/>
        <v>395.31121814973807</v>
      </c>
      <c r="AM119" s="1126">
        <f t="shared" si="201"/>
        <v>422.98300342021969</v>
      </c>
      <c r="AN119" s="1126">
        <f t="shared" si="201"/>
        <v>452.59181365963514</v>
      </c>
      <c r="AO119" s="1126">
        <f t="shared" si="201"/>
        <v>488.7991587524059</v>
      </c>
      <c r="AP119" s="1126">
        <f t="shared" si="201"/>
        <v>420.36727652706907</v>
      </c>
      <c r="AQ119" s="1126">
        <f t="shared" si="201"/>
        <v>399.34891270071557</v>
      </c>
      <c r="AR119" s="1126">
        <f t="shared" si="201"/>
        <v>419.31635833575132</v>
      </c>
      <c r="AS119" s="1126">
        <f t="shared" si="201"/>
        <v>440.28217625253887</v>
      </c>
      <c r="AT119" s="1126">
        <f t="shared" si="201"/>
        <v>462.29628506516588</v>
      </c>
      <c r="AU119" s="1126">
        <f t="shared" si="201"/>
        <v>494.65702501972743</v>
      </c>
      <c r="AV119" s="1126">
        <f t="shared" si="201"/>
        <v>445.19132251775466</v>
      </c>
      <c r="AW119" s="1126">
        <f t="shared" si="201"/>
        <v>400.67219026597922</v>
      </c>
      <c r="AX119" s="1126">
        <f t="shared" si="201"/>
        <v>428.71924358459779</v>
      </c>
      <c r="AY119" s="1126">
        <f t="shared" si="201"/>
        <v>458.72959063551957</v>
      </c>
      <c r="AZ119" s="1126">
        <f t="shared" si="201"/>
        <v>490.84066198000602</v>
      </c>
      <c r="BA119" s="1126">
        <f t="shared" si="201"/>
        <v>530.10791493840645</v>
      </c>
      <c r="BB119" s="1126">
        <f t="shared" si="201"/>
        <v>461.19388599641366</v>
      </c>
      <c r="BC119" s="1126">
        <f t="shared" si="201"/>
        <v>438.13419169659301</v>
      </c>
      <c r="BD119" s="1126">
        <f t="shared" si="201"/>
        <v>460.04090128142269</v>
      </c>
      <c r="BE119" s="1126">
        <f t="shared" si="201"/>
        <v>483.04294634549382</v>
      </c>
      <c r="BF119" s="1126">
        <f t="shared" si="201"/>
        <v>507.1950936627685</v>
      </c>
      <c r="BG119" s="1126">
        <f t="shared" si="201"/>
        <v>542.69875021916232</v>
      </c>
      <c r="BH119" s="1126">
        <f t="shared" si="201"/>
        <v>488.42887519724604</v>
      </c>
      <c r="BI119" s="1126">
        <f t="shared" si="201"/>
        <v>439.58598767752142</v>
      </c>
      <c r="BJ119" s="1126">
        <f t="shared" si="201"/>
        <v>470.35700681494791</v>
      </c>
      <c r="BK119" s="1126">
        <f t="shared" si="201"/>
        <v>503.28199729199423</v>
      </c>
      <c r="BL119" s="1126">
        <f t="shared" si="201"/>
        <v>538.51173710243381</v>
      </c>
      <c r="BM119" s="1126">
        <f t="shared" si="201"/>
        <v>581.59267607062861</v>
      </c>
      <c r="BN119" s="498"/>
      <c r="BO119" s="1127"/>
      <c r="BP119" s="1127"/>
      <c r="BQ119" s="1127"/>
      <c r="BR119" s="1127"/>
      <c r="BS119" s="1127"/>
    </row>
    <row r="120" spans="2:71" s="489" customFormat="1" ht="12.75" x14ac:dyDescent="0.2">
      <c r="B120" s="1113" t="str">
        <f t="shared" si="181"/>
        <v>Limpeza vidros 2 horas</v>
      </c>
      <c r="C120" s="493">
        <v>80</v>
      </c>
      <c r="D120" s="843">
        <f t="shared" si="182"/>
        <v>0.5</v>
      </c>
      <c r="E120" s="689"/>
      <c r="F120" s="1125"/>
      <c r="G120" s="1126">
        <f t="shared" ref="G120:BM120" si="202">G70*$D120</f>
        <v>18.809192316056542</v>
      </c>
      <c r="H120" s="1126">
        <f t="shared" si="202"/>
        <v>37.618384632113084</v>
      </c>
      <c r="I120" s="1126">
        <f t="shared" si="202"/>
        <v>56.42757694816963</v>
      </c>
      <c r="J120" s="1126">
        <f t="shared" si="202"/>
        <v>75.048677341065599</v>
      </c>
      <c r="K120" s="1126">
        <f t="shared" si="202"/>
        <v>93.810846676332005</v>
      </c>
      <c r="L120" s="1126">
        <f t="shared" si="202"/>
        <v>112.5730160115984</v>
      </c>
      <c r="M120" s="1126">
        <f t="shared" si="202"/>
        <v>130.58469857345415</v>
      </c>
      <c r="N120" s="1126">
        <f t="shared" si="202"/>
        <v>148.86655637373772</v>
      </c>
      <c r="O120" s="1126">
        <f t="shared" si="202"/>
        <v>168.21920870232361</v>
      </c>
      <c r="P120" s="1126">
        <f t="shared" si="202"/>
        <v>186.72332165957923</v>
      </c>
      <c r="Q120" s="1126">
        <f t="shared" si="202"/>
        <v>205.39565382553715</v>
      </c>
      <c r="R120" s="1126">
        <f t="shared" si="202"/>
        <v>154.04674036915284</v>
      </c>
      <c r="S120" s="1126">
        <f t="shared" si="202"/>
        <v>146.34440335069519</v>
      </c>
      <c r="T120" s="1126">
        <f t="shared" si="202"/>
        <v>160.97884368576473</v>
      </c>
      <c r="U120" s="1126">
        <f t="shared" si="202"/>
        <v>177.07672805434123</v>
      </c>
      <c r="V120" s="1126">
        <f t="shared" si="202"/>
        <v>194.78440085977536</v>
      </c>
      <c r="W120" s="1126">
        <f t="shared" si="202"/>
        <v>214.26284094575288</v>
      </c>
      <c r="X120" s="1126">
        <f t="shared" si="202"/>
        <v>203.54969889846524</v>
      </c>
      <c r="Y120" s="1126">
        <f t="shared" si="202"/>
        <v>193.37221395354194</v>
      </c>
      <c r="Z120" s="1126">
        <f t="shared" si="202"/>
        <v>206.90826893028992</v>
      </c>
      <c r="AA120" s="1126">
        <f t="shared" si="202"/>
        <v>221.39184775541023</v>
      </c>
      <c r="AB120" s="1126">
        <f t="shared" si="202"/>
        <v>236.88927709828891</v>
      </c>
      <c r="AC120" s="1126">
        <f t="shared" si="202"/>
        <v>260.57820480811779</v>
      </c>
      <c r="AD120" s="1126">
        <f t="shared" si="202"/>
        <v>221.49147408690013</v>
      </c>
      <c r="AE120" s="1126">
        <f t="shared" si="202"/>
        <v>210.41690038255513</v>
      </c>
      <c r="AF120" s="1126">
        <f t="shared" si="202"/>
        <v>220.93774540168289</v>
      </c>
      <c r="AG120" s="1126">
        <f t="shared" si="202"/>
        <v>231.98463267176706</v>
      </c>
      <c r="AH120" s="1126">
        <f t="shared" si="202"/>
        <v>243.58386430535543</v>
      </c>
      <c r="AI120" s="1126">
        <f t="shared" si="202"/>
        <v>260.63473480673031</v>
      </c>
      <c r="AJ120" s="1126">
        <f t="shared" si="202"/>
        <v>234.57126132605731</v>
      </c>
      <c r="AK120" s="1126">
        <f t="shared" si="202"/>
        <v>211.11413519345155</v>
      </c>
      <c r="AL120" s="1126">
        <f t="shared" si="202"/>
        <v>225.89212465699316</v>
      </c>
      <c r="AM120" s="1126">
        <f t="shared" si="202"/>
        <v>241.70457338298266</v>
      </c>
      <c r="AN120" s="1126">
        <f t="shared" si="202"/>
        <v>258.62389351979147</v>
      </c>
      <c r="AO120" s="1126">
        <f t="shared" si="202"/>
        <v>279.31380500137482</v>
      </c>
      <c r="AP120" s="1126">
        <f t="shared" si="202"/>
        <v>240.20987230118232</v>
      </c>
      <c r="AQ120" s="1126">
        <f t="shared" si="202"/>
        <v>228.19937868612317</v>
      </c>
      <c r="AR120" s="1126">
        <f t="shared" si="202"/>
        <v>239.60934762042933</v>
      </c>
      <c r="AS120" s="1126">
        <f t="shared" si="202"/>
        <v>251.58981500145077</v>
      </c>
      <c r="AT120" s="1126">
        <f t="shared" si="202"/>
        <v>264.16930575152332</v>
      </c>
      <c r="AU120" s="1126">
        <f t="shared" si="202"/>
        <v>282.66115715412991</v>
      </c>
      <c r="AV120" s="1126">
        <f t="shared" si="202"/>
        <v>254.39504143871693</v>
      </c>
      <c r="AW120" s="1126">
        <f t="shared" si="202"/>
        <v>228.95553729484527</v>
      </c>
      <c r="AX120" s="1126">
        <f t="shared" si="202"/>
        <v>244.98242490548444</v>
      </c>
      <c r="AY120" s="1126">
        <f t="shared" si="202"/>
        <v>262.13119464886836</v>
      </c>
      <c r="AZ120" s="1126">
        <f t="shared" si="202"/>
        <v>280.48037827428914</v>
      </c>
      <c r="BA120" s="1126">
        <f t="shared" si="202"/>
        <v>302.91880853623229</v>
      </c>
      <c r="BB120" s="1126">
        <f t="shared" si="202"/>
        <v>263.53936342652207</v>
      </c>
      <c r="BC120" s="1126">
        <f t="shared" si="202"/>
        <v>250.36239525519596</v>
      </c>
      <c r="BD120" s="1126">
        <f t="shared" si="202"/>
        <v>262.88051501795576</v>
      </c>
      <c r="BE120" s="1126">
        <f t="shared" si="202"/>
        <v>276.02454076885357</v>
      </c>
      <c r="BF120" s="1126">
        <f t="shared" si="202"/>
        <v>289.82576780729624</v>
      </c>
      <c r="BG120" s="1126">
        <f t="shared" si="202"/>
        <v>310.11357155380699</v>
      </c>
      <c r="BH120" s="1126">
        <f t="shared" si="202"/>
        <v>279.10221439842633</v>
      </c>
      <c r="BI120" s="1126">
        <f t="shared" si="202"/>
        <v>251.19199295858365</v>
      </c>
      <c r="BJ120" s="1126">
        <f t="shared" si="202"/>
        <v>268.7754324656845</v>
      </c>
      <c r="BK120" s="1126">
        <f t="shared" si="202"/>
        <v>287.5897127382824</v>
      </c>
      <c r="BL120" s="1126">
        <f t="shared" si="202"/>
        <v>307.72099262996215</v>
      </c>
      <c r="BM120" s="1126">
        <f t="shared" si="202"/>
        <v>332.33867204035914</v>
      </c>
      <c r="BN120" s="498"/>
      <c r="BO120" s="1127"/>
      <c r="BP120" s="1127"/>
      <c r="BQ120" s="1127"/>
      <c r="BR120" s="1127"/>
      <c r="BS120" s="1127"/>
    </row>
    <row r="121" spans="2:71" s="489" customFormat="1" ht="12.75" x14ac:dyDescent="0.2">
      <c r="B121" s="1113" t="str">
        <f t="shared" si="181"/>
        <v>Limpeza condominial 8 horas</v>
      </c>
      <c r="C121" s="493">
        <v>160</v>
      </c>
      <c r="D121" s="843">
        <f t="shared" si="182"/>
        <v>0.5714285714285714</v>
      </c>
      <c r="E121" s="689"/>
      <c r="F121" s="1125"/>
      <c r="G121" s="1126">
        <f t="shared" ref="G121:BM121" si="203">G71*$D121</f>
        <v>37.618384632113084</v>
      </c>
      <c r="H121" s="1126">
        <f t="shared" si="203"/>
        <v>75.236769264226169</v>
      </c>
      <c r="I121" s="1126">
        <f t="shared" si="203"/>
        <v>112.85515389633925</v>
      </c>
      <c r="J121" s="1126">
        <f t="shared" si="203"/>
        <v>150.09735468213123</v>
      </c>
      <c r="K121" s="1126">
        <f t="shared" si="203"/>
        <v>187.62169335266398</v>
      </c>
      <c r="L121" s="1126">
        <f t="shared" si="203"/>
        <v>225.1460320231968</v>
      </c>
      <c r="M121" s="1126">
        <f t="shared" si="203"/>
        <v>261.1693971469083</v>
      </c>
      <c r="N121" s="1126">
        <f t="shared" si="203"/>
        <v>297.73311274747545</v>
      </c>
      <c r="O121" s="1126">
        <f t="shared" si="203"/>
        <v>336.43841740464723</v>
      </c>
      <c r="P121" s="1126">
        <f t="shared" si="203"/>
        <v>373.4466433191584</v>
      </c>
      <c r="Q121" s="1126">
        <f t="shared" si="203"/>
        <v>410.79130765107425</v>
      </c>
      <c r="R121" s="1126">
        <f t="shared" si="203"/>
        <v>308.09348073830569</v>
      </c>
      <c r="S121" s="1126">
        <f t="shared" si="203"/>
        <v>292.68880670139038</v>
      </c>
      <c r="T121" s="1126">
        <f t="shared" si="203"/>
        <v>321.9576873715294</v>
      </c>
      <c r="U121" s="1126">
        <f t="shared" si="203"/>
        <v>354.15345610868241</v>
      </c>
      <c r="V121" s="1126">
        <f t="shared" si="203"/>
        <v>389.56880171955072</v>
      </c>
      <c r="W121" s="1126">
        <f t="shared" si="203"/>
        <v>428.52568189150571</v>
      </c>
      <c r="X121" s="1126">
        <f t="shared" si="203"/>
        <v>407.09939779693042</v>
      </c>
      <c r="Y121" s="1126">
        <f t="shared" si="203"/>
        <v>386.74442790708389</v>
      </c>
      <c r="Z121" s="1126">
        <f t="shared" si="203"/>
        <v>413.81653786057979</v>
      </c>
      <c r="AA121" s="1126">
        <f t="shared" si="203"/>
        <v>442.78369551082039</v>
      </c>
      <c r="AB121" s="1126">
        <f t="shared" si="203"/>
        <v>473.77855419657783</v>
      </c>
      <c r="AC121" s="1126">
        <f t="shared" si="203"/>
        <v>521.15640961623558</v>
      </c>
      <c r="AD121" s="1126">
        <f t="shared" si="203"/>
        <v>442.98294817380025</v>
      </c>
      <c r="AE121" s="1126">
        <f t="shared" si="203"/>
        <v>420.83380076511025</v>
      </c>
      <c r="AF121" s="1126">
        <f t="shared" si="203"/>
        <v>441.87549080336578</v>
      </c>
      <c r="AG121" s="1126">
        <f t="shared" si="203"/>
        <v>463.96926534353412</v>
      </c>
      <c r="AH121" s="1126">
        <f t="shared" si="203"/>
        <v>487.16772861071081</v>
      </c>
      <c r="AI121" s="1126">
        <f t="shared" si="203"/>
        <v>521.26946961346061</v>
      </c>
      <c r="AJ121" s="1126">
        <f t="shared" si="203"/>
        <v>469.14252265211462</v>
      </c>
      <c r="AK121" s="1126">
        <f t="shared" si="203"/>
        <v>422.22827038690309</v>
      </c>
      <c r="AL121" s="1126">
        <f t="shared" si="203"/>
        <v>451.78424931398627</v>
      </c>
      <c r="AM121" s="1126">
        <f t="shared" si="203"/>
        <v>483.40914676596532</v>
      </c>
      <c r="AN121" s="1126">
        <f t="shared" si="203"/>
        <v>517.24778703958293</v>
      </c>
      <c r="AO121" s="1126">
        <f t="shared" si="203"/>
        <v>558.62761000274952</v>
      </c>
      <c r="AP121" s="1126">
        <f t="shared" si="203"/>
        <v>480.41974460236457</v>
      </c>
      <c r="AQ121" s="1126">
        <f t="shared" si="203"/>
        <v>456.39875737224634</v>
      </c>
      <c r="AR121" s="1126">
        <f t="shared" si="203"/>
        <v>479.21869524085861</v>
      </c>
      <c r="AS121" s="1126">
        <f t="shared" si="203"/>
        <v>503.17963000290155</v>
      </c>
      <c r="AT121" s="1126">
        <f t="shared" si="203"/>
        <v>528.33861150304665</v>
      </c>
      <c r="AU121" s="1126">
        <f t="shared" si="203"/>
        <v>565.32231430825982</v>
      </c>
      <c r="AV121" s="1126">
        <f t="shared" si="203"/>
        <v>508.79008287743386</v>
      </c>
      <c r="AW121" s="1126">
        <f t="shared" si="203"/>
        <v>457.91107458969054</v>
      </c>
      <c r="AX121" s="1126">
        <f t="shared" si="203"/>
        <v>489.96484981096881</v>
      </c>
      <c r="AY121" s="1126">
        <f t="shared" si="203"/>
        <v>524.2623892977366</v>
      </c>
      <c r="AZ121" s="1126">
        <f t="shared" si="203"/>
        <v>560.96075654857816</v>
      </c>
      <c r="BA121" s="1126">
        <f t="shared" si="203"/>
        <v>605.83761707246447</v>
      </c>
      <c r="BB121" s="1126">
        <f t="shared" si="203"/>
        <v>527.07872685304415</v>
      </c>
      <c r="BC121" s="1126">
        <f t="shared" si="203"/>
        <v>500.72479051039193</v>
      </c>
      <c r="BD121" s="1126">
        <f t="shared" si="203"/>
        <v>525.76103003591152</v>
      </c>
      <c r="BE121" s="1126">
        <f t="shared" si="203"/>
        <v>552.04908153770714</v>
      </c>
      <c r="BF121" s="1126">
        <f t="shared" si="203"/>
        <v>579.65153561459249</v>
      </c>
      <c r="BG121" s="1126">
        <f t="shared" si="203"/>
        <v>620.22714310761387</v>
      </c>
      <c r="BH121" s="1126">
        <f t="shared" si="203"/>
        <v>558.20442879685254</v>
      </c>
      <c r="BI121" s="1126">
        <f t="shared" si="203"/>
        <v>502.38398591716731</v>
      </c>
      <c r="BJ121" s="1126">
        <f t="shared" si="203"/>
        <v>537.55086493136901</v>
      </c>
      <c r="BK121" s="1126">
        <f t="shared" si="203"/>
        <v>575.1794254765648</v>
      </c>
      <c r="BL121" s="1126">
        <f t="shared" si="203"/>
        <v>615.44198525992431</v>
      </c>
      <c r="BM121" s="1126">
        <f t="shared" si="203"/>
        <v>664.67734408071829</v>
      </c>
      <c r="BN121" s="498"/>
      <c r="BO121" s="1127"/>
      <c r="BP121" s="1127"/>
      <c r="BQ121" s="1127"/>
      <c r="BR121" s="1127"/>
      <c r="BS121" s="1127"/>
    </row>
    <row r="122" spans="2:71" s="489" customFormat="1" ht="12.75" x14ac:dyDescent="0.2">
      <c r="B122" s="1113" t="str">
        <f t="shared" si="181"/>
        <v>Limpeza Pré mudança 8 Horas</v>
      </c>
      <c r="C122" s="493">
        <v>160</v>
      </c>
      <c r="D122" s="843">
        <f t="shared" si="182"/>
        <v>0.5714285714285714</v>
      </c>
      <c r="E122" s="689"/>
      <c r="F122" s="1125"/>
      <c r="G122" s="1126">
        <f t="shared" ref="G122:BM122" si="204">G72*$D122</f>
        <v>37.618384632113084</v>
      </c>
      <c r="H122" s="1126">
        <f t="shared" si="204"/>
        <v>75.236769264226169</v>
      </c>
      <c r="I122" s="1126">
        <f t="shared" si="204"/>
        <v>112.85515389633925</v>
      </c>
      <c r="J122" s="1126">
        <f t="shared" si="204"/>
        <v>150.09735468213123</v>
      </c>
      <c r="K122" s="1126">
        <f t="shared" si="204"/>
        <v>187.62169335266398</v>
      </c>
      <c r="L122" s="1126">
        <f t="shared" si="204"/>
        <v>225.1460320231968</v>
      </c>
      <c r="M122" s="1126">
        <f t="shared" si="204"/>
        <v>261.1693971469083</v>
      </c>
      <c r="N122" s="1126">
        <f t="shared" si="204"/>
        <v>297.73311274747545</v>
      </c>
      <c r="O122" s="1126">
        <f t="shared" si="204"/>
        <v>336.43841740464723</v>
      </c>
      <c r="P122" s="1126">
        <f t="shared" si="204"/>
        <v>373.4466433191584</v>
      </c>
      <c r="Q122" s="1126">
        <f t="shared" si="204"/>
        <v>410.79130765107425</v>
      </c>
      <c r="R122" s="1126">
        <f t="shared" si="204"/>
        <v>308.09348073830569</v>
      </c>
      <c r="S122" s="1126">
        <f t="shared" si="204"/>
        <v>292.68880670139038</v>
      </c>
      <c r="T122" s="1126">
        <f t="shared" si="204"/>
        <v>321.9576873715294</v>
      </c>
      <c r="U122" s="1126">
        <f t="shared" si="204"/>
        <v>354.15345610868241</v>
      </c>
      <c r="V122" s="1126">
        <f t="shared" si="204"/>
        <v>389.56880171955072</v>
      </c>
      <c r="W122" s="1126">
        <f t="shared" si="204"/>
        <v>428.52568189150571</v>
      </c>
      <c r="X122" s="1126">
        <f t="shared" si="204"/>
        <v>407.09939779693042</v>
      </c>
      <c r="Y122" s="1126">
        <f t="shared" si="204"/>
        <v>386.74442790708389</v>
      </c>
      <c r="Z122" s="1126">
        <f t="shared" si="204"/>
        <v>413.81653786057979</v>
      </c>
      <c r="AA122" s="1126">
        <f t="shared" si="204"/>
        <v>442.78369551082039</v>
      </c>
      <c r="AB122" s="1126">
        <f t="shared" si="204"/>
        <v>473.77855419657783</v>
      </c>
      <c r="AC122" s="1126">
        <f t="shared" si="204"/>
        <v>521.15640961623558</v>
      </c>
      <c r="AD122" s="1126">
        <f t="shared" si="204"/>
        <v>442.98294817380025</v>
      </c>
      <c r="AE122" s="1126">
        <f t="shared" si="204"/>
        <v>420.83380076511025</v>
      </c>
      <c r="AF122" s="1126">
        <f t="shared" si="204"/>
        <v>441.87549080336578</v>
      </c>
      <c r="AG122" s="1126">
        <f t="shared" si="204"/>
        <v>463.96926534353412</v>
      </c>
      <c r="AH122" s="1126">
        <f t="shared" si="204"/>
        <v>487.16772861071081</v>
      </c>
      <c r="AI122" s="1126">
        <f t="shared" si="204"/>
        <v>521.26946961346061</v>
      </c>
      <c r="AJ122" s="1126">
        <f t="shared" si="204"/>
        <v>469.14252265211462</v>
      </c>
      <c r="AK122" s="1126">
        <f t="shared" si="204"/>
        <v>422.22827038690309</v>
      </c>
      <c r="AL122" s="1126">
        <f t="shared" si="204"/>
        <v>451.78424931398627</v>
      </c>
      <c r="AM122" s="1126">
        <f t="shared" si="204"/>
        <v>483.40914676596532</v>
      </c>
      <c r="AN122" s="1126">
        <f t="shared" si="204"/>
        <v>517.24778703958293</v>
      </c>
      <c r="AO122" s="1126">
        <f t="shared" si="204"/>
        <v>558.62761000274952</v>
      </c>
      <c r="AP122" s="1126">
        <f t="shared" si="204"/>
        <v>480.41974460236457</v>
      </c>
      <c r="AQ122" s="1126">
        <f t="shared" si="204"/>
        <v>456.39875737224634</v>
      </c>
      <c r="AR122" s="1126">
        <f t="shared" si="204"/>
        <v>479.21869524085861</v>
      </c>
      <c r="AS122" s="1126">
        <f t="shared" si="204"/>
        <v>503.17963000290155</v>
      </c>
      <c r="AT122" s="1126">
        <f t="shared" si="204"/>
        <v>528.33861150304665</v>
      </c>
      <c r="AU122" s="1126">
        <f t="shared" si="204"/>
        <v>565.32231430825982</v>
      </c>
      <c r="AV122" s="1126">
        <f t="shared" si="204"/>
        <v>508.79008287743386</v>
      </c>
      <c r="AW122" s="1126">
        <f t="shared" si="204"/>
        <v>457.91107458969054</v>
      </c>
      <c r="AX122" s="1126">
        <f t="shared" si="204"/>
        <v>489.96484981096881</v>
      </c>
      <c r="AY122" s="1126">
        <f t="shared" si="204"/>
        <v>524.2623892977366</v>
      </c>
      <c r="AZ122" s="1126">
        <f t="shared" si="204"/>
        <v>560.96075654857816</v>
      </c>
      <c r="BA122" s="1126">
        <f t="shared" si="204"/>
        <v>605.83761707246447</v>
      </c>
      <c r="BB122" s="1126">
        <f t="shared" si="204"/>
        <v>527.07872685304415</v>
      </c>
      <c r="BC122" s="1126">
        <f t="shared" si="204"/>
        <v>500.72479051039193</v>
      </c>
      <c r="BD122" s="1126">
        <f t="shared" si="204"/>
        <v>525.76103003591152</v>
      </c>
      <c r="BE122" s="1126">
        <f t="shared" si="204"/>
        <v>552.04908153770714</v>
      </c>
      <c r="BF122" s="1126">
        <f t="shared" si="204"/>
        <v>579.65153561459249</v>
      </c>
      <c r="BG122" s="1126">
        <f t="shared" si="204"/>
        <v>620.22714310761387</v>
      </c>
      <c r="BH122" s="1126">
        <f t="shared" si="204"/>
        <v>558.20442879685254</v>
      </c>
      <c r="BI122" s="1126">
        <f t="shared" si="204"/>
        <v>502.38398591716731</v>
      </c>
      <c r="BJ122" s="1126">
        <f t="shared" si="204"/>
        <v>537.55086493136901</v>
      </c>
      <c r="BK122" s="1126">
        <f t="shared" si="204"/>
        <v>575.1794254765648</v>
      </c>
      <c r="BL122" s="1126">
        <f t="shared" si="204"/>
        <v>615.44198525992431</v>
      </c>
      <c r="BM122" s="1126">
        <f t="shared" si="204"/>
        <v>664.67734408071829</v>
      </c>
      <c r="BN122" s="498"/>
      <c r="BO122" s="1127"/>
      <c r="BP122" s="1127"/>
      <c r="BQ122" s="1127"/>
      <c r="BR122" s="1127"/>
      <c r="BS122" s="1127"/>
    </row>
    <row r="123" spans="2:71" s="489" customFormat="1" ht="12.75" x14ac:dyDescent="0.2">
      <c r="B123" s="1113" t="str">
        <f t="shared" si="181"/>
        <v>Limpeza residencial + Lavar roupa 8 horas</v>
      </c>
      <c r="C123" s="493">
        <v>170</v>
      </c>
      <c r="D123" s="843">
        <f t="shared" si="182"/>
        <v>0.54838709677419351</v>
      </c>
      <c r="E123" s="689"/>
      <c r="F123" s="1125"/>
      <c r="G123" s="1126">
        <f t="shared" ref="G123:BM123" si="205">G73*$D123</f>
        <v>17.129800144980063</v>
      </c>
      <c r="H123" s="1126">
        <f t="shared" si="205"/>
        <v>34.259600289960126</v>
      </c>
      <c r="I123" s="1126">
        <f t="shared" si="205"/>
        <v>51.389400434940192</v>
      </c>
      <c r="J123" s="1126">
        <f t="shared" si="205"/>
        <v>68.347902578470453</v>
      </c>
      <c r="K123" s="1126">
        <f t="shared" si="205"/>
        <v>85.434878223088063</v>
      </c>
      <c r="L123" s="1126">
        <f t="shared" si="205"/>
        <v>102.52185386770567</v>
      </c>
      <c r="M123" s="1126">
        <f t="shared" si="205"/>
        <v>118.92535048653858</v>
      </c>
      <c r="N123" s="1126">
        <f t="shared" si="205"/>
        <v>135.57489955465397</v>
      </c>
      <c r="O123" s="1126">
        <f t="shared" si="205"/>
        <v>153.19963649675898</v>
      </c>
      <c r="P123" s="1126">
        <f t="shared" si="205"/>
        <v>170.05159651140249</v>
      </c>
      <c r="Q123" s="1126">
        <f t="shared" si="205"/>
        <v>187.05675616254274</v>
      </c>
      <c r="R123" s="1126">
        <f t="shared" si="205"/>
        <v>140.29256712190704</v>
      </c>
      <c r="S123" s="1126">
        <f t="shared" si="205"/>
        <v>133.27793876581168</v>
      </c>
      <c r="T123" s="1126">
        <f t="shared" si="205"/>
        <v>146.60573264239289</v>
      </c>
      <c r="U123" s="1126">
        <f t="shared" si="205"/>
        <v>161.26630590663217</v>
      </c>
      <c r="V123" s="1126">
        <f t="shared" si="205"/>
        <v>177.39293649729541</v>
      </c>
      <c r="W123" s="1126">
        <f t="shared" si="205"/>
        <v>195.13223014702498</v>
      </c>
      <c r="X123" s="1126">
        <f t="shared" si="205"/>
        <v>185.37561863967375</v>
      </c>
      <c r="Y123" s="1126">
        <f t="shared" si="205"/>
        <v>176.10683770769006</v>
      </c>
      <c r="Z123" s="1126">
        <f t="shared" si="205"/>
        <v>188.43431634722833</v>
      </c>
      <c r="AA123" s="1126">
        <f t="shared" si="205"/>
        <v>201.62471849153431</v>
      </c>
      <c r="AB123" s="1126">
        <f t="shared" si="205"/>
        <v>215.73844878594173</v>
      </c>
      <c r="AC123" s="1126">
        <f t="shared" si="205"/>
        <v>237.3122936645359</v>
      </c>
      <c r="AD123" s="1126">
        <f t="shared" si="205"/>
        <v>201.71544961485549</v>
      </c>
      <c r="AE123" s="1126">
        <f t="shared" si="205"/>
        <v>191.62967713411271</v>
      </c>
      <c r="AF123" s="1126">
        <f t="shared" si="205"/>
        <v>201.21116099081837</v>
      </c>
      <c r="AG123" s="1126">
        <f t="shared" si="205"/>
        <v>211.2717190403593</v>
      </c>
      <c r="AH123" s="1126">
        <f t="shared" si="205"/>
        <v>221.83530499237727</v>
      </c>
      <c r="AI123" s="1126">
        <f t="shared" si="205"/>
        <v>237.36377634184367</v>
      </c>
      <c r="AJ123" s="1126">
        <f t="shared" si="205"/>
        <v>213.6273987076593</v>
      </c>
      <c r="AK123" s="1126">
        <f t="shared" si="205"/>
        <v>192.26465883689335</v>
      </c>
      <c r="AL123" s="1126">
        <f t="shared" si="205"/>
        <v>205.72318495547586</v>
      </c>
      <c r="AM123" s="1126">
        <f t="shared" si="205"/>
        <v>220.12380790235915</v>
      </c>
      <c r="AN123" s="1126">
        <f t="shared" si="205"/>
        <v>235.53247445552432</v>
      </c>
      <c r="AO123" s="1126">
        <f t="shared" si="205"/>
        <v>254.37507241196624</v>
      </c>
      <c r="AP123" s="1126">
        <f t="shared" si="205"/>
        <v>218.76256227429099</v>
      </c>
      <c r="AQ123" s="1126">
        <f t="shared" si="205"/>
        <v>207.82443416057646</v>
      </c>
      <c r="AR123" s="1126">
        <f t="shared" si="205"/>
        <v>218.21565586860524</v>
      </c>
      <c r="AS123" s="1126">
        <f t="shared" si="205"/>
        <v>229.12643866203553</v>
      </c>
      <c r="AT123" s="1126">
        <f t="shared" si="205"/>
        <v>240.5827605951373</v>
      </c>
      <c r="AU123" s="1126">
        <f t="shared" si="205"/>
        <v>257.42355383679688</v>
      </c>
      <c r="AV123" s="1126">
        <f t="shared" si="205"/>
        <v>231.68119845311719</v>
      </c>
      <c r="AW123" s="1126">
        <f t="shared" si="205"/>
        <v>208.51307860780548</v>
      </c>
      <c r="AX123" s="1126">
        <f t="shared" si="205"/>
        <v>223.10899411035189</v>
      </c>
      <c r="AY123" s="1126">
        <f t="shared" si="205"/>
        <v>238.72662369807651</v>
      </c>
      <c r="AZ123" s="1126">
        <f t="shared" si="205"/>
        <v>255.43748735694186</v>
      </c>
      <c r="BA123" s="1126">
        <f t="shared" si="205"/>
        <v>275.87248634549724</v>
      </c>
      <c r="BB123" s="1126">
        <f t="shared" si="205"/>
        <v>240.00906312058257</v>
      </c>
      <c r="BC123" s="1126">
        <f t="shared" si="205"/>
        <v>228.00860996455344</v>
      </c>
      <c r="BD123" s="1126">
        <f t="shared" si="205"/>
        <v>239.40904046278112</v>
      </c>
      <c r="BE123" s="1126">
        <f t="shared" si="205"/>
        <v>251.3794924859202</v>
      </c>
      <c r="BF123" s="1126">
        <f t="shared" si="205"/>
        <v>263.9484671102162</v>
      </c>
      <c r="BG123" s="1126">
        <f t="shared" si="205"/>
        <v>282.42485980793134</v>
      </c>
      <c r="BH123" s="1126">
        <f t="shared" si="205"/>
        <v>254.18237382713821</v>
      </c>
      <c r="BI123" s="1126">
        <f t="shared" si="205"/>
        <v>228.76413644442437</v>
      </c>
      <c r="BJ123" s="1126">
        <f t="shared" si="205"/>
        <v>244.77762599553409</v>
      </c>
      <c r="BK123" s="1126">
        <f t="shared" si="205"/>
        <v>261.91205981522148</v>
      </c>
      <c r="BL123" s="1126">
        <f t="shared" si="205"/>
        <v>280.24590400228698</v>
      </c>
      <c r="BM123" s="1126">
        <f t="shared" si="205"/>
        <v>302.66557632246992</v>
      </c>
      <c r="BN123" s="498"/>
      <c r="BO123" s="1127"/>
      <c r="BP123" s="1127"/>
      <c r="BQ123" s="1127"/>
      <c r="BR123" s="1127"/>
      <c r="BS123" s="1127"/>
    </row>
    <row r="124" spans="2:71" s="489" customFormat="1" ht="12.75" hidden="1" x14ac:dyDescent="0.2">
      <c r="B124" s="1113" t="str">
        <f t="shared" si="181"/>
        <v>Passadoria - 2 horas</v>
      </c>
      <c r="C124" s="493">
        <v>80</v>
      </c>
      <c r="D124" s="843">
        <f t="shared" si="182"/>
        <v>0.5</v>
      </c>
      <c r="E124" s="689"/>
      <c r="F124" s="1125"/>
      <c r="G124" s="1126">
        <f t="shared" ref="G124:BM124" si="206">G74*$D124</f>
        <v>0</v>
      </c>
      <c r="H124" s="1126">
        <f t="shared" si="206"/>
        <v>0</v>
      </c>
      <c r="I124" s="1126">
        <f t="shared" si="206"/>
        <v>0</v>
      </c>
      <c r="J124" s="1126">
        <f t="shared" si="206"/>
        <v>0</v>
      </c>
      <c r="K124" s="1126">
        <f t="shared" si="206"/>
        <v>0</v>
      </c>
      <c r="L124" s="1126">
        <f t="shared" si="206"/>
        <v>0</v>
      </c>
      <c r="M124" s="1126">
        <f t="shared" si="206"/>
        <v>0</v>
      </c>
      <c r="N124" s="1126">
        <f t="shared" si="206"/>
        <v>0</v>
      </c>
      <c r="O124" s="1126">
        <f t="shared" si="206"/>
        <v>0</v>
      </c>
      <c r="P124" s="1126">
        <f t="shared" si="206"/>
        <v>0</v>
      </c>
      <c r="Q124" s="1126">
        <f t="shared" si="206"/>
        <v>0</v>
      </c>
      <c r="R124" s="1126">
        <f t="shared" si="206"/>
        <v>0</v>
      </c>
      <c r="S124" s="1126">
        <f t="shared" si="206"/>
        <v>0</v>
      </c>
      <c r="T124" s="1126">
        <f t="shared" si="206"/>
        <v>0</v>
      </c>
      <c r="U124" s="1126">
        <f t="shared" si="206"/>
        <v>0</v>
      </c>
      <c r="V124" s="1126">
        <f t="shared" si="206"/>
        <v>0</v>
      </c>
      <c r="W124" s="1126">
        <f t="shared" si="206"/>
        <v>0</v>
      </c>
      <c r="X124" s="1126">
        <f t="shared" si="206"/>
        <v>0</v>
      </c>
      <c r="Y124" s="1126">
        <f t="shared" si="206"/>
        <v>0</v>
      </c>
      <c r="Z124" s="1126">
        <f t="shared" si="206"/>
        <v>0</v>
      </c>
      <c r="AA124" s="1126">
        <f t="shared" si="206"/>
        <v>0</v>
      </c>
      <c r="AB124" s="1126">
        <f t="shared" si="206"/>
        <v>0</v>
      </c>
      <c r="AC124" s="1126">
        <f t="shared" si="206"/>
        <v>0</v>
      </c>
      <c r="AD124" s="1126">
        <f t="shared" si="206"/>
        <v>0</v>
      </c>
      <c r="AE124" s="1126">
        <f t="shared" si="206"/>
        <v>0</v>
      </c>
      <c r="AF124" s="1126">
        <f t="shared" si="206"/>
        <v>0</v>
      </c>
      <c r="AG124" s="1126">
        <f t="shared" si="206"/>
        <v>0</v>
      </c>
      <c r="AH124" s="1126">
        <f t="shared" si="206"/>
        <v>0</v>
      </c>
      <c r="AI124" s="1126">
        <f t="shared" si="206"/>
        <v>0</v>
      </c>
      <c r="AJ124" s="1126">
        <f t="shared" si="206"/>
        <v>0</v>
      </c>
      <c r="AK124" s="1126">
        <f t="shared" si="206"/>
        <v>0</v>
      </c>
      <c r="AL124" s="1126">
        <f t="shared" si="206"/>
        <v>0</v>
      </c>
      <c r="AM124" s="1126">
        <f t="shared" si="206"/>
        <v>0</v>
      </c>
      <c r="AN124" s="1126">
        <f t="shared" si="206"/>
        <v>0</v>
      </c>
      <c r="AO124" s="1126">
        <f t="shared" si="206"/>
        <v>0</v>
      </c>
      <c r="AP124" s="1126">
        <f t="shared" si="206"/>
        <v>0</v>
      </c>
      <c r="AQ124" s="1126">
        <f t="shared" si="206"/>
        <v>0</v>
      </c>
      <c r="AR124" s="1126">
        <f t="shared" si="206"/>
        <v>0</v>
      </c>
      <c r="AS124" s="1126">
        <f t="shared" si="206"/>
        <v>0</v>
      </c>
      <c r="AT124" s="1126">
        <f t="shared" si="206"/>
        <v>0</v>
      </c>
      <c r="AU124" s="1126">
        <f t="shared" si="206"/>
        <v>0</v>
      </c>
      <c r="AV124" s="1126">
        <f t="shared" si="206"/>
        <v>0</v>
      </c>
      <c r="AW124" s="1126">
        <f t="shared" si="206"/>
        <v>0</v>
      </c>
      <c r="AX124" s="1126">
        <f t="shared" si="206"/>
        <v>0</v>
      </c>
      <c r="AY124" s="1126">
        <f t="shared" si="206"/>
        <v>0</v>
      </c>
      <c r="AZ124" s="1126">
        <f t="shared" si="206"/>
        <v>0</v>
      </c>
      <c r="BA124" s="1126">
        <f t="shared" si="206"/>
        <v>0</v>
      </c>
      <c r="BB124" s="1126">
        <f t="shared" si="206"/>
        <v>0</v>
      </c>
      <c r="BC124" s="1126">
        <f t="shared" si="206"/>
        <v>0</v>
      </c>
      <c r="BD124" s="1126">
        <f t="shared" si="206"/>
        <v>0</v>
      </c>
      <c r="BE124" s="1126">
        <f t="shared" si="206"/>
        <v>0</v>
      </c>
      <c r="BF124" s="1126">
        <f t="shared" si="206"/>
        <v>0</v>
      </c>
      <c r="BG124" s="1126">
        <f t="shared" si="206"/>
        <v>0</v>
      </c>
      <c r="BH124" s="1126">
        <f t="shared" si="206"/>
        <v>0</v>
      </c>
      <c r="BI124" s="1126">
        <f t="shared" si="206"/>
        <v>0</v>
      </c>
      <c r="BJ124" s="1126">
        <f t="shared" si="206"/>
        <v>0</v>
      </c>
      <c r="BK124" s="1126">
        <f t="shared" si="206"/>
        <v>0</v>
      </c>
      <c r="BL124" s="1126">
        <f t="shared" si="206"/>
        <v>0</v>
      </c>
      <c r="BM124" s="1126">
        <f t="shared" si="206"/>
        <v>0</v>
      </c>
      <c r="BN124" s="498"/>
      <c r="BO124" s="1127"/>
      <c r="BP124" s="1127"/>
      <c r="BQ124" s="1127"/>
      <c r="BR124" s="1127"/>
      <c r="BS124" s="1127"/>
    </row>
    <row r="125" spans="2:71" s="489" customFormat="1" ht="12.75" hidden="1" x14ac:dyDescent="0.2">
      <c r="B125" s="1113" t="str">
        <f t="shared" si="181"/>
        <v>Passadoria - 8 horas</v>
      </c>
      <c r="C125" s="493">
        <v>175</v>
      </c>
      <c r="D125" s="843">
        <f t="shared" si="182"/>
        <v>0.56451612903225812</v>
      </c>
      <c r="E125" s="689"/>
      <c r="F125" s="1125"/>
      <c r="G125" s="1126">
        <f t="shared" ref="G125:BM125" si="207">G75*$D125</f>
        <v>0</v>
      </c>
      <c r="H125" s="1126">
        <f t="shared" si="207"/>
        <v>0</v>
      </c>
      <c r="I125" s="1126">
        <f t="shared" si="207"/>
        <v>0</v>
      </c>
      <c r="J125" s="1126">
        <f t="shared" si="207"/>
        <v>0</v>
      </c>
      <c r="K125" s="1126">
        <f t="shared" si="207"/>
        <v>0</v>
      </c>
      <c r="L125" s="1126">
        <f t="shared" si="207"/>
        <v>0</v>
      </c>
      <c r="M125" s="1126">
        <f t="shared" si="207"/>
        <v>0</v>
      </c>
      <c r="N125" s="1126">
        <f t="shared" si="207"/>
        <v>0</v>
      </c>
      <c r="O125" s="1126">
        <f t="shared" si="207"/>
        <v>0</v>
      </c>
      <c r="P125" s="1126">
        <f t="shared" si="207"/>
        <v>0</v>
      </c>
      <c r="Q125" s="1126">
        <f t="shared" si="207"/>
        <v>0</v>
      </c>
      <c r="R125" s="1126">
        <f t="shared" si="207"/>
        <v>0</v>
      </c>
      <c r="S125" s="1126">
        <f t="shared" si="207"/>
        <v>0</v>
      </c>
      <c r="T125" s="1126">
        <f t="shared" si="207"/>
        <v>0</v>
      </c>
      <c r="U125" s="1126">
        <f t="shared" si="207"/>
        <v>0</v>
      </c>
      <c r="V125" s="1126">
        <f t="shared" si="207"/>
        <v>0</v>
      </c>
      <c r="W125" s="1126">
        <f t="shared" si="207"/>
        <v>0</v>
      </c>
      <c r="X125" s="1126">
        <f t="shared" si="207"/>
        <v>0</v>
      </c>
      <c r="Y125" s="1126">
        <f t="shared" si="207"/>
        <v>0</v>
      </c>
      <c r="Z125" s="1126">
        <f t="shared" si="207"/>
        <v>0</v>
      </c>
      <c r="AA125" s="1126">
        <f t="shared" si="207"/>
        <v>0</v>
      </c>
      <c r="AB125" s="1126">
        <f t="shared" si="207"/>
        <v>0</v>
      </c>
      <c r="AC125" s="1126">
        <f t="shared" si="207"/>
        <v>0</v>
      </c>
      <c r="AD125" s="1126">
        <f t="shared" si="207"/>
        <v>0</v>
      </c>
      <c r="AE125" s="1126">
        <f t="shared" si="207"/>
        <v>0</v>
      </c>
      <c r="AF125" s="1126">
        <f t="shared" si="207"/>
        <v>0</v>
      </c>
      <c r="AG125" s="1126">
        <f t="shared" si="207"/>
        <v>0</v>
      </c>
      <c r="AH125" s="1126">
        <f t="shared" si="207"/>
        <v>0</v>
      </c>
      <c r="AI125" s="1126">
        <f t="shared" si="207"/>
        <v>0</v>
      </c>
      <c r="AJ125" s="1126">
        <f t="shared" si="207"/>
        <v>0</v>
      </c>
      <c r="AK125" s="1126">
        <f t="shared" si="207"/>
        <v>0</v>
      </c>
      <c r="AL125" s="1126">
        <f t="shared" si="207"/>
        <v>0</v>
      </c>
      <c r="AM125" s="1126">
        <f t="shared" si="207"/>
        <v>0</v>
      </c>
      <c r="AN125" s="1126">
        <f t="shared" si="207"/>
        <v>0</v>
      </c>
      <c r="AO125" s="1126">
        <f t="shared" si="207"/>
        <v>0</v>
      </c>
      <c r="AP125" s="1126">
        <f t="shared" si="207"/>
        <v>0</v>
      </c>
      <c r="AQ125" s="1126">
        <f t="shared" si="207"/>
        <v>0</v>
      </c>
      <c r="AR125" s="1126">
        <f t="shared" si="207"/>
        <v>0</v>
      </c>
      <c r="AS125" s="1126">
        <f t="shared" si="207"/>
        <v>0</v>
      </c>
      <c r="AT125" s="1126">
        <f t="shared" si="207"/>
        <v>0</v>
      </c>
      <c r="AU125" s="1126">
        <f t="shared" si="207"/>
        <v>0</v>
      </c>
      <c r="AV125" s="1126">
        <f t="shared" si="207"/>
        <v>0</v>
      </c>
      <c r="AW125" s="1126">
        <f t="shared" si="207"/>
        <v>0</v>
      </c>
      <c r="AX125" s="1126">
        <f t="shared" si="207"/>
        <v>0</v>
      </c>
      <c r="AY125" s="1126">
        <f t="shared" si="207"/>
        <v>0</v>
      </c>
      <c r="AZ125" s="1126">
        <f t="shared" si="207"/>
        <v>0</v>
      </c>
      <c r="BA125" s="1126">
        <f t="shared" si="207"/>
        <v>0</v>
      </c>
      <c r="BB125" s="1126">
        <f t="shared" si="207"/>
        <v>0</v>
      </c>
      <c r="BC125" s="1126">
        <f t="shared" si="207"/>
        <v>0</v>
      </c>
      <c r="BD125" s="1126">
        <f t="shared" si="207"/>
        <v>0</v>
      </c>
      <c r="BE125" s="1126">
        <f t="shared" si="207"/>
        <v>0</v>
      </c>
      <c r="BF125" s="1126">
        <f t="shared" si="207"/>
        <v>0</v>
      </c>
      <c r="BG125" s="1126">
        <f t="shared" si="207"/>
        <v>0</v>
      </c>
      <c r="BH125" s="1126">
        <f t="shared" si="207"/>
        <v>0</v>
      </c>
      <c r="BI125" s="1126">
        <f t="shared" si="207"/>
        <v>0</v>
      </c>
      <c r="BJ125" s="1126">
        <f t="shared" si="207"/>
        <v>0</v>
      </c>
      <c r="BK125" s="1126">
        <f t="shared" si="207"/>
        <v>0</v>
      </c>
      <c r="BL125" s="1126">
        <f t="shared" si="207"/>
        <v>0</v>
      </c>
      <c r="BM125" s="1126">
        <f t="shared" si="207"/>
        <v>0</v>
      </c>
      <c r="BN125" s="498"/>
      <c r="BO125" s="1127"/>
      <c r="BP125" s="1127"/>
      <c r="BQ125" s="1127"/>
      <c r="BR125" s="1127"/>
      <c r="BS125" s="1127"/>
    </row>
    <row r="126" spans="2:71" s="489" customFormat="1" ht="12.75" hidden="1" x14ac:dyDescent="0.2">
      <c r="B126" s="1113" t="str">
        <f t="shared" si="181"/>
        <v>Limpeza residencial + Lavar roupa 2 horas</v>
      </c>
      <c r="C126" s="493">
        <v>80</v>
      </c>
      <c r="D126" s="843">
        <f t="shared" si="182"/>
        <v>0.5</v>
      </c>
      <c r="E126" s="689"/>
      <c r="F126" s="1125"/>
      <c r="G126" s="1126">
        <f t="shared" ref="G126:BM126" si="208">G76*$D126</f>
        <v>0</v>
      </c>
      <c r="H126" s="1126">
        <f t="shared" si="208"/>
        <v>0</v>
      </c>
      <c r="I126" s="1126">
        <f t="shared" si="208"/>
        <v>0</v>
      </c>
      <c r="J126" s="1126">
        <f t="shared" si="208"/>
        <v>0</v>
      </c>
      <c r="K126" s="1126">
        <f t="shared" si="208"/>
        <v>0</v>
      </c>
      <c r="L126" s="1126">
        <f t="shared" si="208"/>
        <v>0</v>
      </c>
      <c r="M126" s="1126">
        <f t="shared" si="208"/>
        <v>0</v>
      </c>
      <c r="N126" s="1126">
        <f t="shared" si="208"/>
        <v>0</v>
      </c>
      <c r="O126" s="1126">
        <f t="shared" si="208"/>
        <v>0</v>
      </c>
      <c r="P126" s="1126">
        <f t="shared" si="208"/>
        <v>0</v>
      </c>
      <c r="Q126" s="1126">
        <f t="shared" si="208"/>
        <v>0</v>
      </c>
      <c r="R126" s="1126">
        <f t="shared" si="208"/>
        <v>0</v>
      </c>
      <c r="S126" s="1126">
        <f t="shared" si="208"/>
        <v>0</v>
      </c>
      <c r="T126" s="1126">
        <f t="shared" si="208"/>
        <v>0</v>
      </c>
      <c r="U126" s="1126">
        <f t="shared" si="208"/>
        <v>0</v>
      </c>
      <c r="V126" s="1126">
        <f t="shared" si="208"/>
        <v>0</v>
      </c>
      <c r="W126" s="1126">
        <f t="shared" si="208"/>
        <v>0</v>
      </c>
      <c r="X126" s="1126">
        <f t="shared" si="208"/>
        <v>0</v>
      </c>
      <c r="Y126" s="1126">
        <f t="shared" si="208"/>
        <v>0</v>
      </c>
      <c r="Z126" s="1126">
        <f t="shared" si="208"/>
        <v>0</v>
      </c>
      <c r="AA126" s="1126">
        <f t="shared" si="208"/>
        <v>0</v>
      </c>
      <c r="AB126" s="1126">
        <f t="shared" si="208"/>
        <v>0</v>
      </c>
      <c r="AC126" s="1126">
        <f t="shared" si="208"/>
        <v>0</v>
      </c>
      <c r="AD126" s="1126">
        <f t="shared" si="208"/>
        <v>0</v>
      </c>
      <c r="AE126" s="1126">
        <f t="shared" si="208"/>
        <v>0</v>
      </c>
      <c r="AF126" s="1126">
        <f t="shared" si="208"/>
        <v>0</v>
      </c>
      <c r="AG126" s="1126">
        <f t="shared" si="208"/>
        <v>0</v>
      </c>
      <c r="AH126" s="1126">
        <f t="shared" si="208"/>
        <v>0</v>
      </c>
      <c r="AI126" s="1126">
        <f t="shared" si="208"/>
        <v>0</v>
      </c>
      <c r="AJ126" s="1126">
        <f t="shared" si="208"/>
        <v>0</v>
      </c>
      <c r="AK126" s="1126">
        <f t="shared" si="208"/>
        <v>0</v>
      </c>
      <c r="AL126" s="1126">
        <f t="shared" si="208"/>
        <v>0</v>
      </c>
      <c r="AM126" s="1126">
        <f t="shared" si="208"/>
        <v>0</v>
      </c>
      <c r="AN126" s="1126">
        <f t="shared" si="208"/>
        <v>0</v>
      </c>
      <c r="AO126" s="1126">
        <f t="shared" si="208"/>
        <v>0</v>
      </c>
      <c r="AP126" s="1126">
        <f t="shared" si="208"/>
        <v>0</v>
      </c>
      <c r="AQ126" s="1126">
        <f t="shared" si="208"/>
        <v>0</v>
      </c>
      <c r="AR126" s="1126">
        <f t="shared" si="208"/>
        <v>0</v>
      </c>
      <c r="AS126" s="1126">
        <f t="shared" si="208"/>
        <v>0</v>
      </c>
      <c r="AT126" s="1126">
        <f t="shared" si="208"/>
        <v>0</v>
      </c>
      <c r="AU126" s="1126">
        <f t="shared" si="208"/>
        <v>0</v>
      </c>
      <c r="AV126" s="1126">
        <f t="shared" si="208"/>
        <v>0</v>
      </c>
      <c r="AW126" s="1126">
        <f t="shared" si="208"/>
        <v>0</v>
      </c>
      <c r="AX126" s="1126">
        <f t="shared" si="208"/>
        <v>0</v>
      </c>
      <c r="AY126" s="1126">
        <f t="shared" si="208"/>
        <v>0</v>
      </c>
      <c r="AZ126" s="1126">
        <f t="shared" si="208"/>
        <v>0</v>
      </c>
      <c r="BA126" s="1126">
        <f t="shared" si="208"/>
        <v>0</v>
      </c>
      <c r="BB126" s="1126">
        <f t="shared" si="208"/>
        <v>0</v>
      </c>
      <c r="BC126" s="1126">
        <f t="shared" si="208"/>
        <v>0</v>
      </c>
      <c r="BD126" s="1126">
        <f t="shared" si="208"/>
        <v>0</v>
      </c>
      <c r="BE126" s="1126">
        <f t="shared" si="208"/>
        <v>0</v>
      </c>
      <c r="BF126" s="1126">
        <f t="shared" si="208"/>
        <v>0</v>
      </c>
      <c r="BG126" s="1126">
        <f t="shared" si="208"/>
        <v>0</v>
      </c>
      <c r="BH126" s="1126">
        <f t="shared" si="208"/>
        <v>0</v>
      </c>
      <c r="BI126" s="1126">
        <f t="shared" si="208"/>
        <v>0</v>
      </c>
      <c r="BJ126" s="1126">
        <f t="shared" si="208"/>
        <v>0</v>
      </c>
      <c r="BK126" s="1126">
        <f t="shared" si="208"/>
        <v>0</v>
      </c>
      <c r="BL126" s="1126">
        <f t="shared" si="208"/>
        <v>0</v>
      </c>
      <c r="BM126" s="1126">
        <f t="shared" si="208"/>
        <v>0</v>
      </c>
      <c r="BN126" s="498"/>
      <c r="BO126" s="1127"/>
      <c r="BP126" s="1127"/>
      <c r="BQ126" s="1127"/>
      <c r="BR126" s="1127"/>
      <c r="BS126" s="1127"/>
    </row>
    <row r="127" spans="2:71" s="489" customFormat="1" ht="12.75" hidden="1" x14ac:dyDescent="0.2">
      <c r="B127" s="1113" t="str">
        <f t="shared" si="181"/>
        <v>Limpeza vidros 6 horas</v>
      </c>
      <c r="C127" s="493">
        <v>140</v>
      </c>
      <c r="D127" s="843">
        <f t="shared" si="182"/>
        <v>0.58333333333333337</v>
      </c>
      <c r="E127" s="689"/>
      <c r="F127" s="1125"/>
      <c r="G127" s="1126">
        <f t="shared" ref="G127:BM127" si="209">G77*$D127</f>
        <v>0</v>
      </c>
      <c r="H127" s="1126">
        <f t="shared" si="209"/>
        <v>0</v>
      </c>
      <c r="I127" s="1126">
        <f t="shared" si="209"/>
        <v>0</v>
      </c>
      <c r="J127" s="1126">
        <f t="shared" si="209"/>
        <v>0</v>
      </c>
      <c r="K127" s="1126">
        <f t="shared" si="209"/>
        <v>0</v>
      </c>
      <c r="L127" s="1126">
        <f t="shared" si="209"/>
        <v>0</v>
      </c>
      <c r="M127" s="1126">
        <f t="shared" si="209"/>
        <v>0</v>
      </c>
      <c r="N127" s="1126">
        <f t="shared" si="209"/>
        <v>0</v>
      </c>
      <c r="O127" s="1126">
        <f t="shared" si="209"/>
        <v>0</v>
      </c>
      <c r="P127" s="1126">
        <f t="shared" si="209"/>
        <v>0</v>
      </c>
      <c r="Q127" s="1126">
        <f t="shared" si="209"/>
        <v>0</v>
      </c>
      <c r="R127" s="1126">
        <f t="shared" si="209"/>
        <v>0</v>
      </c>
      <c r="S127" s="1126">
        <f t="shared" si="209"/>
        <v>0</v>
      </c>
      <c r="T127" s="1126">
        <f t="shared" si="209"/>
        <v>0</v>
      </c>
      <c r="U127" s="1126">
        <f t="shared" si="209"/>
        <v>0</v>
      </c>
      <c r="V127" s="1126">
        <f t="shared" si="209"/>
        <v>0</v>
      </c>
      <c r="W127" s="1126">
        <f t="shared" si="209"/>
        <v>0</v>
      </c>
      <c r="X127" s="1126">
        <f t="shared" si="209"/>
        <v>0</v>
      </c>
      <c r="Y127" s="1126">
        <f t="shared" si="209"/>
        <v>0</v>
      </c>
      <c r="Z127" s="1126">
        <f t="shared" si="209"/>
        <v>0</v>
      </c>
      <c r="AA127" s="1126">
        <f t="shared" si="209"/>
        <v>0</v>
      </c>
      <c r="AB127" s="1126">
        <f t="shared" si="209"/>
        <v>0</v>
      </c>
      <c r="AC127" s="1126">
        <f t="shared" si="209"/>
        <v>0</v>
      </c>
      <c r="AD127" s="1126">
        <f t="shared" si="209"/>
        <v>0</v>
      </c>
      <c r="AE127" s="1126">
        <f t="shared" si="209"/>
        <v>0</v>
      </c>
      <c r="AF127" s="1126">
        <f t="shared" si="209"/>
        <v>0</v>
      </c>
      <c r="AG127" s="1126">
        <f t="shared" si="209"/>
        <v>0</v>
      </c>
      <c r="AH127" s="1126">
        <f t="shared" si="209"/>
        <v>0</v>
      </c>
      <c r="AI127" s="1126">
        <f t="shared" si="209"/>
        <v>0</v>
      </c>
      <c r="AJ127" s="1126">
        <f t="shared" si="209"/>
        <v>0</v>
      </c>
      <c r="AK127" s="1126">
        <f t="shared" si="209"/>
        <v>0</v>
      </c>
      <c r="AL127" s="1126">
        <f t="shared" si="209"/>
        <v>0</v>
      </c>
      <c r="AM127" s="1126">
        <f t="shared" si="209"/>
        <v>0</v>
      </c>
      <c r="AN127" s="1126">
        <f t="shared" si="209"/>
        <v>0</v>
      </c>
      <c r="AO127" s="1126">
        <f t="shared" si="209"/>
        <v>0</v>
      </c>
      <c r="AP127" s="1126">
        <f t="shared" si="209"/>
        <v>0</v>
      </c>
      <c r="AQ127" s="1126">
        <f t="shared" si="209"/>
        <v>0</v>
      </c>
      <c r="AR127" s="1126">
        <f t="shared" si="209"/>
        <v>0</v>
      </c>
      <c r="AS127" s="1126">
        <f t="shared" si="209"/>
        <v>0</v>
      </c>
      <c r="AT127" s="1126">
        <f t="shared" si="209"/>
        <v>0</v>
      </c>
      <c r="AU127" s="1126">
        <f t="shared" si="209"/>
        <v>0</v>
      </c>
      <c r="AV127" s="1126">
        <f t="shared" si="209"/>
        <v>0</v>
      </c>
      <c r="AW127" s="1126">
        <f t="shared" si="209"/>
        <v>0</v>
      </c>
      <c r="AX127" s="1126">
        <f t="shared" si="209"/>
        <v>0</v>
      </c>
      <c r="AY127" s="1126">
        <f t="shared" si="209"/>
        <v>0</v>
      </c>
      <c r="AZ127" s="1126">
        <f t="shared" si="209"/>
        <v>0</v>
      </c>
      <c r="BA127" s="1126">
        <f t="shared" si="209"/>
        <v>0</v>
      </c>
      <c r="BB127" s="1126">
        <f t="shared" si="209"/>
        <v>0</v>
      </c>
      <c r="BC127" s="1126">
        <f t="shared" si="209"/>
        <v>0</v>
      </c>
      <c r="BD127" s="1126">
        <f t="shared" si="209"/>
        <v>0</v>
      </c>
      <c r="BE127" s="1126">
        <f t="shared" si="209"/>
        <v>0</v>
      </c>
      <c r="BF127" s="1126">
        <f t="shared" si="209"/>
        <v>0</v>
      </c>
      <c r="BG127" s="1126">
        <f t="shared" si="209"/>
        <v>0</v>
      </c>
      <c r="BH127" s="1126">
        <f t="shared" si="209"/>
        <v>0</v>
      </c>
      <c r="BI127" s="1126">
        <f t="shared" si="209"/>
        <v>0</v>
      </c>
      <c r="BJ127" s="1126">
        <f t="shared" si="209"/>
        <v>0</v>
      </c>
      <c r="BK127" s="1126">
        <f t="shared" si="209"/>
        <v>0</v>
      </c>
      <c r="BL127" s="1126">
        <f t="shared" si="209"/>
        <v>0</v>
      </c>
      <c r="BM127" s="1126">
        <f t="shared" si="209"/>
        <v>0</v>
      </c>
      <c r="BN127" s="498"/>
      <c r="BO127" s="1127"/>
      <c r="BP127" s="1127"/>
      <c r="BQ127" s="1127"/>
      <c r="BR127" s="1127"/>
      <c r="BS127" s="1127"/>
    </row>
    <row r="128" spans="2:71" s="489" customFormat="1" ht="12.75" hidden="1" x14ac:dyDescent="0.2">
      <c r="B128" s="1113" t="str">
        <f t="shared" si="181"/>
        <v>Limpeza vidros 8 horas</v>
      </c>
      <c r="C128" s="493">
        <v>175</v>
      </c>
      <c r="D128" s="843">
        <f t="shared" si="182"/>
        <v>0.56451612903225812</v>
      </c>
      <c r="E128" s="689"/>
      <c r="F128" s="1125"/>
      <c r="G128" s="1126">
        <f t="shared" ref="G128:BM128" si="210">G78*$D128</f>
        <v>0</v>
      </c>
      <c r="H128" s="1126">
        <f t="shared" si="210"/>
        <v>0</v>
      </c>
      <c r="I128" s="1126">
        <f t="shared" si="210"/>
        <v>0</v>
      </c>
      <c r="J128" s="1126">
        <f t="shared" si="210"/>
        <v>0</v>
      </c>
      <c r="K128" s="1126">
        <f t="shared" si="210"/>
        <v>0</v>
      </c>
      <c r="L128" s="1126">
        <f t="shared" si="210"/>
        <v>0</v>
      </c>
      <c r="M128" s="1126">
        <f t="shared" si="210"/>
        <v>0</v>
      </c>
      <c r="N128" s="1126">
        <f t="shared" si="210"/>
        <v>0</v>
      </c>
      <c r="O128" s="1126">
        <f t="shared" si="210"/>
        <v>0</v>
      </c>
      <c r="P128" s="1126">
        <f t="shared" si="210"/>
        <v>0</v>
      </c>
      <c r="Q128" s="1126">
        <f t="shared" si="210"/>
        <v>0</v>
      </c>
      <c r="R128" s="1126">
        <f t="shared" si="210"/>
        <v>0</v>
      </c>
      <c r="S128" s="1126">
        <f t="shared" si="210"/>
        <v>0</v>
      </c>
      <c r="T128" s="1126">
        <f t="shared" si="210"/>
        <v>0</v>
      </c>
      <c r="U128" s="1126">
        <f t="shared" si="210"/>
        <v>0</v>
      </c>
      <c r="V128" s="1126">
        <f t="shared" si="210"/>
        <v>0</v>
      </c>
      <c r="W128" s="1126">
        <f t="shared" si="210"/>
        <v>0</v>
      </c>
      <c r="X128" s="1126">
        <f t="shared" si="210"/>
        <v>0</v>
      </c>
      <c r="Y128" s="1126">
        <f t="shared" si="210"/>
        <v>0</v>
      </c>
      <c r="Z128" s="1126">
        <f t="shared" si="210"/>
        <v>0</v>
      </c>
      <c r="AA128" s="1126">
        <f t="shared" si="210"/>
        <v>0</v>
      </c>
      <c r="AB128" s="1126">
        <f t="shared" si="210"/>
        <v>0</v>
      </c>
      <c r="AC128" s="1126">
        <f t="shared" si="210"/>
        <v>0</v>
      </c>
      <c r="AD128" s="1126">
        <f t="shared" si="210"/>
        <v>0</v>
      </c>
      <c r="AE128" s="1126">
        <f t="shared" si="210"/>
        <v>0</v>
      </c>
      <c r="AF128" s="1126">
        <f t="shared" si="210"/>
        <v>0</v>
      </c>
      <c r="AG128" s="1126">
        <f t="shared" si="210"/>
        <v>0</v>
      </c>
      <c r="AH128" s="1126">
        <f t="shared" si="210"/>
        <v>0</v>
      </c>
      <c r="AI128" s="1126">
        <f t="shared" si="210"/>
        <v>0</v>
      </c>
      <c r="AJ128" s="1126">
        <f t="shared" si="210"/>
        <v>0</v>
      </c>
      <c r="AK128" s="1126">
        <f t="shared" si="210"/>
        <v>0</v>
      </c>
      <c r="AL128" s="1126">
        <f t="shared" si="210"/>
        <v>0</v>
      </c>
      <c r="AM128" s="1126">
        <f t="shared" si="210"/>
        <v>0</v>
      </c>
      <c r="AN128" s="1126">
        <f t="shared" si="210"/>
        <v>0</v>
      </c>
      <c r="AO128" s="1126">
        <f t="shared" si="210"/>
        <v>0</v>
      </c>
      <c r="AP128" s="1126">
        <f t="shared" si="210"/>
        <v>0</v>
      </c>
      <c r="AQ128" s="1126">
        <f t="shared" si="210"/>
        <v>0</v>
      </c>
      <c r="AR128" s="1126">
        <f t="shared" si="210"/>
        <v>0</v>
      </c>
      <c r="AS128" s="1126">
        <f t="shared" si="210"/>
        <v>0</v>
      </c>
      <c r="AT128" s="1126">
        <f t="shared" si="210"/>
        <v>0</v>
      </c>
      <c r="AU128" s="1126">
        <f t="shared" si="210"/>
        <v>0</v>
      </c>
      <c r="AV128" s="1126">
        <f t="shared" si="210"/>
        <v>0</v>
      </c>
      <c r="AW128" s="1126">
        <f t="shared" si="210"/>
        <v>0</v>
      </c>
      <c r="AX128" s="1126">
        <f t="shared" si="210"/>
        <v>0</v>
      </c>
      <c r="AY128" s="1126">
        <f t="shared" si="210"/>
        <v>0</v>
      </c>
      <c r="AZ128" s="1126">
        <f t="shared" si="210"/>
        <v>0</v>
      </c>
      <c r="BA128" s="1126">
        <f t="shared" si="210"/>
        <v>0</v>
      </c>
      <c r="BB128" s="1126">
        <f t="shared" si="210"/>
        <v>0</v>
      </c>
      <c r="BC128" s="1126">
        <f t="shared" si="210"/>
        <v>0</v>
      </c>
      <c r="BD128" s="1126">
        <f t="shared" si="210"/>
        <v>0</v>
      </c>
      <c r="BE128" s="1126">
        <f t="shared" si="210"/>
        <v>0</v>
      </c>
      <c r="BF128" s="1126">
        <f t="shared" si="210"/>
        <v>0</v>
      </c>
      <c r="BG128" s="1126">
        <f t="shared" si="210"/>
        <v>0</v>
      </c>
      <c r="BH128" s="1126">
        <f t="shared" si="210"/>
        <v>0</v>
      </c>
      <c r="BI128" s="1126">
        <f t="shared" si="210"/>
        <v>0</v>
      </c>
      <c r="BJ128" s="1126">
        <f t="shared" si="210"/>
        <v>0</v>
      </c>
      <c r="BK128" s="1126">
        <f t="shared" si="210"/>
        <v>0</v>
      </c>
      <c r="BL128" s="1126">
        <f t="shared" si="210"/>
        <v>0</v>
      </c>
      <c r="BM128" s="1126">
        <f t="shared" si="210"/>
        <v>0</v>
      </c>
      <c r="BN128" s="498"/>
      <c r="BO128" s="1127"/>
      <c r="BP128" s="1127"/>
      <c r="BQ128" s="1127"/>
      <c r="BR128" s="1127"/>
      <c r="BS128" s="1127"/>
    </row>
    <row r="129" spans="2:71" s="489" customFormat="1" ht="12.75" hidden="1" x14ac:dyDescent="0.2">
      <c r="B129" s="1113" t="str">
        <f t="shared" si="181"/>
        <v>Limpeza pré e pós eventos 2 horas</v>
      </c>
      <c r="C129" s="493">
        <v>65</v>
      </c>
      <c r="D129" s="843">
        <f t="shared" si="182"/>
        <v>0.5</v>
      </c>
      <c r="E129" s="689"/>
      <c r="F129" s="1125"/>
      <c r="G129" s="1126">
        <f t="shared" ref="G129:BM129" si="211">G79*$D129</f>
        <v>0</v>
      </c>
      <c r="H129" s="1126">
        <f t="shared" si="211"/>
        <v>0</v>
      </c>
      <c r="I129" s="1126">
        <f t="shared" si="211"/>
        <v>0</v>
      </c>
      <c r="J129" s="1126">
        <f t="shared" si="211"/>
        <v>0</v>
      </c>
      <c r="K129" s="1126">
        <f t="shared" si="211"/>
        <v>0</v>
      </c>
      <c r="L129" s="1126">
        <f t="shared" si="211"/>
        <v>0</v>
      </c>
      <c r="M129" s="1126">
        <f t="shared" si="211"/>
        <v>0</v>
      </c>
      <c r="N129" s="1126">
        <f t="shared" si="211"/>
        <v>0</v>
      </c>
      <c r="O129" s="1126">
        <f t="shared" si="211"/>
        <v>0</v>
      </c>
      <c r="P129" s="1126">
        <f t="shared" si="211"/>
        <v>0</v>
      </c>
      <c r="Q129" s="1126">
        <f t="shared" si="211"/>
        <v>0</v>
      </c>
      <c r="R129" s="1126">
        <f t="shared" si="211"/>
        <v>0</v>
      </c>
      <c r="S129" s="1126">
        <f t="shared" si="211"/>
        <v>0</v>
      </c>
      <c r="T129" s="1126">
        <f t="shared" si="211"/>
        <v>0</v>
      </c>
      <c r="U129" s="1126">
        <f t="shared" si="211"/>
        <v>0</v>
      </c>
      <c r="V129" s="1126">
        <f t="shared" si="211"/>
        <v>0</v>
      </c>
      <c r="W129" s="1126">
        <f t="shared" si="211"/>
        <v>0</v>
      </c>
      <c r="X129" s="1126">
        <f t="shared" si="211"/>
        <v>0</v>
      </c>
      <c r="Y129" s="1126">
        <f t="shared" si="211"/>
        <v>0</v>
      </c>
      <c r="Z129" s="1126">
        <f t="shared" si="211"/>
        <v>0</v>
      </c>
      <c r="AA129" s="1126">
        <f t="shared" si="211"/>
        <v>0</v>
      </c>
      <c r="AB129" s="1126">
        <f t="shared" si="211"/>
        <v>0</v>
      </c>
      <c r="AC129" s="1126">
        <f t="shared" si="211"/>
        <v>0</v>
      </c>
      <c r="AD129" s="1126">
        <f t="shared" si="211"/>
        <v>0</v>
      </c>
      <c r="AE129" s="1126">
        <f t="shared" si="211"/>
        <v>0</v>
      </c>
      <c r="AF129" s="1126">
        <f t="shared" si="211"/>
        <v>0</v>
      </c>
      <c r="AG129" s="1126">
        <f t="shared" si="211"/>
        <v>0</v>
      </c>
      <c r="AH129" s="1126">
        <f t="shared" si="211"/>
        <v>0</v>
      </c>
      <c r="AI129" s="1126">
        <f t="shared" si="211"/>
        <v>0</v>
      </c>
      <c r="AJ129" s="1126">
        <f t="shared" si="211"/>
        <v>0</v>
      </c>
      <c r="AK129" s="1126">
        <f t="shared" si="211"/>
        <v>0</v>
      </c>
      <c r="AL129" s="1126">
        <f t="shared" si="211"/>
        <v>0</v>
      </c>
      <c r="AM129" s="1126">
        <f t="shared" si="211"/>
        <v>0</v>
      </c>
      <c r="AN129" s="1126">
        <f t="shared" si="211"/>
        <v>0</v>
      </c>
      <c r="AO129" s="1126">
        <f t="shared" si="211"/>
        <v>0</v>
      </c>
      <c r="AP129" s="1126">
        <f t="shared" si="211"/>
        <v>0</v>
      </c>
      <c r="AQ129" s="1126">
        <f t="shared" si="211"/>
        <v>0</v>
      </c>
      <c r="AR129" s="1126">
        <f t="shared" si="211"/>
        <v>0</v>
      </c>
      <c r="AS129" s="1126">
        <f t="shared" si="211"/>
        <v>0</v>
      </c>
      <c r="AT129" s="1126">
        <f t="shared" si="211"/>
        <v>0</v>
      </c>
      <c r="AU129" s="1126">
        <f t="shared" si="211"/>
        <v>0</v>
      </c>
      <c r="AV129" s="1126">
        <f t="shared" si="211"/>
        <v>0</v>
      </c>
      <c r="AW129" s="1126">
        <f t="shared" si="211"/>
        <v>0</v>
      </c>
      <c r="AX129" s="1126">
        <f t="shared" si="211"/>
        <v>0</v>
      </c>
      <c r="AY129" s="1126">
        <f t="shared" si="211"/>
        <v>0</v>
      </c>
      <c r="AZ129" s="1126">
        <f t="shared" si="211"/>
        <v>0</v>
      </c>
      <c r="BA129" s="1126">
        <f t="shared" si="211"/>
        <v>0</v>
      </c>
      <c r="BB129" s="1126">
        <f t="shared" si="211"/>
        <v>0</v>
      </c>
      <c r="BC129" s="1126">
        <f t="shared" si="211"/>
        <v>0</v>
      </c>
      <c r="BD129" s="1126">
        <f t="shared" si="211"/>
        <v>0</v>
      </c>
      <c r="BE129" s="1126">
        <f t="shared" si="211"/>
        <v>0</v>
      </c>
      <c r="BF129" s="1126">
        <f t="shared" si="211"/>
        <v>0</v>
      </c>
      <c r="BG129" s="1126">
        <f t="shared" si="211"/>
        <v>0</v>
      </c>
      <c r="BH129" s="1126">
        <f t="shared" si="211"/>
        <v>0</v>
      </c>
      <c r="BI129" s="1126">
        <f t="shared" si="211"/>
        <v>0</v>
      </c>
      <c r="BJ129" s="1126">
        <f t="shared" si="211"/>
        <v>0</v>
      </c>
      <c r="BK129" s="1126">
        <f t="shared" si="211"/>
        <v>0</v>
      </c>
      <c r="BL129" s="1126">
        <f t="shared" si="211"/>
        <v>0</v>
      </c>
      <c r="BM129" s="1126">
        <f t="shared" si="211"/>
        <v>0</v>
      </c>
      <c r="BN129" s="498"/>
      <c r="BO129" s="1127"/>
      <c r="BP129" s="1127"/>
      <c r="BQ129" s="1127"/>
      <c r="BR129" s="1127"/>
      <c r="BS129" s="1127"/>
    </row>
    <row r="130" spans="2:71" s="489" customFormat="1" ht="12.75" hidden="1" x14ac:dyDescent="0.2">
      <c r="B130" s="1113" t="str">
        <f t="shared" si="181"/>
        <v>Limpeza pré e pós eventos 6 horas</v>
      </c>
      <c r="C130" s="493">
        <v>125</v>
      </c>
      <c r="D130" s="843">
        <f t="shared" si="182"/>
        <v>0.59523809523809523</v>
      </c>
      <c r="E130" s="689"/>
      <c r="F130" s="1125"/>
      <c r="G130" s="1126">
        <f t="shared" ref="G130:BM130" si="212">G80*$D130</f>
        <v>0</v>
      </c>
      <c r="H130" s="1126">
        <f t="shared" si="212"/>
        <v>0</v>
      </c>
      <c r="I130" s="1126">
        <f t="shared" si="212"/>
        <v>0</v>
      </c>
      <c r="J130" s="1126">
        <f t="shared" si="212"/>
        <v>0</v>
      </c>
      <c r="K130" s="1126">
        <f t="shared" si="212"/>
        <v>0</v>
      </c>
      <c r="L130" s="1126">
        <f t="shared" si="212"/>
        <v>0</v>
      </c>
      <c r="M130" s="1126">
        <f t="shared" si="212"/>
        <v>0</v>
      </c>
      <c r="N130" s="1126">
        <f t="shared" si="212"/>
        <v>0</v>
      </c>
      <c r="O130" s="1126">
        <f t="shared" si="212"/>
        <v>0</v>
      </c>
      <c r="P130" s="1126">
        <f t="shared" si="212"/>
        <v>0</v>
      </c>
      <c r="Q130" s="1126">
        <f t="shared" si="212"/>
        <v>0</v>
      </c>
      <c r="R130" s="1126">
        <f t="shared" si="212"/>
        <v>0</v>
      </c>
      <c r="S130" s="1126">
        <f t="shared" si="212"/>
        <v>0</v>
      </c>
      <c r="T130" s="1126">
        <f t="shared" si="212"/>
        <v>0</v>
      </c>
      <c r="U130" s="1126">
        <f t="shared" si="212"/>
        <v>0</v>
      </c>
      <c r="V130" s="1126">
        <f t="shared" si="212"/>
        <v>0</v>
      </c>
      <c r="W130" s="1126">
        <f t="shared" si="212"/>
        <v>0</v>
      </c>
      <c r="X130" s="1126">
        <f t="shared" si="212"/>
        <v>0</v>
      </c>
      <c r="Y130" s="1126">
        <f t="shared" si="212"/>
        <v>0</v>
      </c>
      <c r="Z130" s="1126">
        <f t="shared" si="212"/>
        <v>0</v>
      </c>
      <c r="AA130" s="1126">
        <f t="shared" si="212"/>
        <v>0</v>
      </c>
      <c r="AB130" s="1126">
        <f t="shared" si="212"/>
        <v>0</v>
      </c>
      <c r="AC130" s="1126">
        <f t="shared" si="212"/>
        <v>0</v>
      </c>
      <c r="AD130" s="1126">
        <f t="shared" si="212"/>
        <v>0</v>
      </c>
      <c r="AE130" s="1126">
        <f t="shared" si="212"/>
        <v>0</v>
      </c>
      <c r="AF130" s="1126">
        <f t="shared" si="212"/>
        <v>0</v>
      </c>
      <c r="AG130" s="1126">
        <f t="shared" si="212"/>
        <v>0</v>
      </c>
      <c r="AH130" s="1126">
        <f t="shared" si="212"/>
        <v>0</v>
      </c>
      <c r="AI130" s="1126">
        <f t="shared" si="212"/>
        <v>0</v>
      </c>
      <c r="AJ130" s="1126">
        <f t="shared" si="212"/>
        <v>0</v>
      </c>
      <c r="AK130" s="1126">
        <f t="shared" si="212"/>
        <v>0</v>
      </c>
      <c r="AL130" s="1126">
        <f t="shared" si="212"/>
        <v>0</v>
      </c>
      <c r="AM130" s="1126">
        <f t="shared" si="212"/>
        <v>0</v>
      </c>
      <c r="AN130" s="1126">
        <f t="shared" si="212"/>
        <v>0</v>
      </c>
      <c r="AO130" s="1126">
        <f t="shared" si="212"/>
        <v>0</v>
      </c>
      <c r="AP130" s="1126">
        <f t="shared" si="212"/>
        <v>0</v>
      </c>
      <c r="AQ130" s="1126">
        <f t="shared" si="212"/>
        <v>0</v>
      </c>
      <c r="AR130" s="1126">
        <f t="shared" si="212"/>
        <v>0</v>
      </c>
      <c r="AS130" s="1126">
        <f t="shared" si="212"/>
        <v>0</v>
      </c>
      <c r="AT130" s="1126">
        <f t="shared" si="212"/>
        <v>0</v>
      </c>
      <c r="AU130" s="1126">
        <f t="shared" si="212"/>
        <v>0</v>
      </c>
      <c r="AV130" s="1126">
        <f t="shared" si="212"/>
        <v>0</v>
      </c>
      <c r="AW130" s="1126">
        <f t="shared" si="212"/>
        <v>0</v>
      </c>
      <c r="AX130" s="1126">
        <f t="shared" si="212"/>
        <v>0</v>
      </c>
      <c r="AY130" s="1126">
        <f t="shared" si="212"/>
        <v>0</v>
      </c>
      <c r="AZ130" s="1126">
        <f t="shared" si="212"/>
        <v>0</v>
      </c>
      <c r="BA130" s="1126">
        <f t="shared" si="212"/>
        <v>0</v>
      </c>
      <c r="BB130" s="1126">
        <f t="shared" si="212"/>
        <v>0</v>
      </c>
      <c r="BC130" s="1126">
        <f t="shared" si="212"/>
        <v>0</v>
      </c>
      <c r="BD130" s="1126">
        <f t="shared" si="212"/>
        <v>0</v>
      </c>
      <c r="BE130" s="1126">
        <f t="shared" si="212"/>
        <v>0</v>
      </c>
      <c r="BF130" s="1126">
        <f t="shared" si="212"/>
        <v>0</v>
      </c>
      <c r="BG130" s="1126">
        <f t="shared" si="212"/>
        <v>0</v>
      </c>
      <c r="BH130" s="1126">
        <f t="shared" si="212"/>
        <v>0</v>
      </c>
      <c r="BI130" s="1126">
        <f t="shared" si="212"/>
        <v>0</v>
      </c>
      <c r="BJ130" s="1126">
        <f t="shared" si="212"/>
        <v>0</v>
      </c>
      <c r="BK130" s="1126">
        <f t="shared" si="212"/>
        <v>0</v>
      </c>
      <c r="BL130" s="1126">
        <f t="shared" si="212"/>
        <v>0</v>
      </c>
      <c r="BM130" s="1126">
        <f t="shared" si="212"/>
        <v>0</v>
      </c>
      <c r="BN130" s="498"/>
      <c r="BO130" s="1127"/>
      <c r="BP130" s="1127"/>
      <c r="BQ130" s="1127"/>
      <c r="BR130" s="1127"/>
      <c r="BS130" s="1127"/>
    </row>
    <row r="131" spans="2:71" s="489" customFormat="1" ht="12.75" hidden="1" x14ac:dyDescent="0.2">
      <c r="B131" s="1113" t="str">
        <f t="shared" si="181"/>
        <v>Limpeza pré e pós eventos 8 horas</v>
      </c>
      <c r="C131" s="493">
        <v>160</v>
      </c>
      <c r="D131" s="843">
        <f t="shared" si="182"/>
        <v>0.5714285714285714</v>
      </c>
      <c r="E131" s="689"/>
      <c r="F131" s="1125"/>
      <c r="G131" s="1126">
        <f t="shared" ref="G131:BM131" si="213">G81*$D131</f>
        <v>0</v>
      </c>
      <c r="H131" s="1126">
        <f t="shared" si="213"/>
        <v>0</v>
      </c>
      <c r="I131" s="1126">
        <f t="shared" si="213"/>
        <v>0</v>
      </c>
      <c r="J131" s="1126">
        <f t="shared" si="213"/>
        <v>0</v>
      </c>
      <c r="K131" s="1126">
        <f t="shared" si="213"/>
        <v>0</v>
      </c>
      <c r="L131" s="1126">
        <f t="shared" si="213"/>
        <v>0</v>
      </c>
      <c r="M131" s="1126">
        <f t="shared" si="213"/>
        <v>0</v>
      </c>
      <c r="N131" s="1126">
        <f t="shared" si="213"/>
        <v>0</v>
      </c>
      <c r="O131" s="1126">
        <f t="shared" si="213"/>
        <v>0</v>
      </c>
      <c r="P131" s="1126">
        <f t="shared" si="213"/>
        <v>0</v>
      </c>
      <c r="Q131" s="1126">
        <f t="shared" si="213"/>
        <v>0</v>
      </c>
      <c r="R131" s="1126">
        <f t="shared" si="213"/>
        <v>0</v>
      </c>
      <c r="S131" s="1126">
        <f t="shared" si="213"/>
        <v>0</v>
      </c>
      <c r="T131" s="1126">
        <f t="shared" si="213"/>
        <v>0</v>
      </c>
      <c r="U131" s="1126">
        <f t="shared" si="213"/>
        <v>0</v>
      </c>
      <c r="V131" s="1126">
        <f t="shared" si="213"/>
        <v>0</v>
      </c>
      <c r="W131" s="1126">
        <f t="shared" si="213"/>
        <v>0</v>
      </c>
      <c r="X131" s="1126">
        <f t="shared" si="213"/>
        <v>0</v>
      </c>
      <c r="Y131" s="1126">
        <f t="shared" si="213"/>
        <v>0</v>
      </c>
      <c r="Z131" s="1126">
        <f t="shared" si="213"/>
        <v>0</v>
      </c>
      <c r="AA131" s="1126">
        <f t="shared" si="213"/>
        <v>0</v>
      </c>
      <c r="AB131" s="1126">
        <f t="shared" si="213"/>
        <v>0</v>
      </c>
      <c r="AC131" s="1126">
        <f t="shared" si="213"/>
        <v>0</v>
      </c>
      <c r="AD131" s="1126">
        <f t="shared" si="213"/>
        <v>0</v>
      </c>
      <c r="AE131" s="1126">
        <f t="shared" si="213"/>
        <v>0</v>
      </c>
      <c r="AF131" s="1126">
        <f t="shared" si="213"/>
        <v>0</v>
      </c>
      <c r="AG131" s="1126">
        <f t="shared" si="213"/>
        <v>0</v>
      </c>
      <c r="AH131" s="1126">
        <f t="shared" si="213"/>
        <v>0</v>
      </c>
      <c r="AI131" s="1126">
        <f t="shared" si="213"/>
        <v>0</v>
      </c>
      <c r="AJ131" s="1126">
        <f t="shared" si="213"/>
        <v>0</v>
      </c>
      <c r="AK131" s="1126">
        <f t="shared" si="213"/>
        <v>0</v>
      </c>
      <c r="AL131" s="1126">
        <f t="shared" si="213"/>
        <v>0</v>
      </c>
      <c r="AM131" s="1126">
        <f t="shared" si="213"/>
        <v>0</v>
      </c>
      <c r="AN131" s="1126">
        <f t="shared" si="213"/>
        <v>0</v>
      </c>
      <c r="AO131" s="1126">
        <f t="shared" si="213"/>
        <v>0</v>
      </c>
      <c r="AP131" s="1126">
        <f t="shared" si="213"/>
        <v>0</v>
      </c>
      <c r="AQ131" s="1126">
        <f t="shared" si="213"/>
        <v>0</v>
      </c>
      <c r="AR131" s="1126">
        <f t="shared" si="213"/>
        <v>0</v>
      </c>
      <c r="AS131" s="1126">
        <f t="shared" si="213"/>
        <v>0</v>
      </c>
      <c r="AT131" s="1126">
        <f t="shared" si="213"/>
        <v>0</v>
      </c>
      <c r="AU131" s="1126">
        <f t="shared" si="213"/>
        <v>0</v>
      </c>
      <c r="AV131" s="1126">
        <f t="shared" si="213"/>
        <v>0</v>
      </c>
      <c r="AW131" s="1126">
        <f t="shared" si="213"/>
        <v>0</v>
      </c>
      <c r="AX131" s="1126">
        <f t="shared" si="213"/>
        <v>0</v>
      </c>
      <c r="AY131" s="1126">
        <f t="shared" si="213"/>
        <v>0</v>
      </c>
      <c r="AZ131" s="1126">
        <f t="shared" si="213"/>
        <v>0</v>
      </c>
      <c r="BA131" s="1126">
        <f t="shared" si="213"/>
        <v>0</v>
      </c>
      <c r="BB131" s="1126">
        <f t="shared" si="213"/>
        <v>0</v>
      </c>
      <c r="BC131" s="1126">
        <f t="shared" si="213"/>
        <v>0</v>
      </c>
      <c r="BD131" s="1126">
        <f t="shared" si="213"/>
        <v>0</v>
      </c>
      <c r="BE131" s="1126">
        <f t="shared" si="213"/>
        <v>0</v>
      </c>
      <c r="BF131" s="1126">
        <f t="shared" si="213"/>
        <v>0</v>
      </c>
      <c r="BG131" s="1126">
        <f t="shared" si="213"/>
        <v>0</v>
      </c>
      <c r="BH131" s="1126">
        <f t="shared" si="213"/>
        <v>0</v>
      </c>
      <c r="BI131" s="1126">
        <f t="shared" si="213"/>
        <v>0</v>
      </c>
      <c r="BJ131" s="1126">
        <f t="shared" si="213"/>
        <v>0</v>
      </c>
      <c r="BK131" s="1126">
        <f t="shared" si="213"/>
        <v>0</v>
      </c>
      <c r="BL131" s="1126">
        <f t="shared" si="213"/>
        <v>0</v>
      </c>
      <c r="BM131" s="1126">
        <f t="shared" si="213"/>
        <v>0</v>
      </c>
      <c r="BN131" s="498"/>
      <c r="BO131" s="1127"/>
      <c r="BP131" s="1127"/>
      <c r="BQ131" s="1127"/>
      <c r="BR131" s="1127"/>
      <c r="BS131" s="1127"/>
    </row>
    <row r="132" spans="2:71" s="489" customFormat="1" ht="12.75" hidden="1" x14ac:dyDescent="0.2">
      <c r="B132" s="1113" t="str">
        <f t="shared" si="181"/>
        <v>Cozinheira 2 horas</v>
      </c>
      <c r="C132" s="493">
        <v>65</v>
      </c>
      <c r="D132" s="843">
        <f t="shared" si="182"/>
        <v>0.5</v>
      </c>
      <c r="E132" s="689"/>
      <c r="F132" s="1125"/>
      <c r="G132" s="1126">
        <f t="shared" ref="G132:BM132" si="214">G82*$D132</f>
        <v>0</v>
      </c>
      <c r="H132" s="1126">
        <f t="shared" si="214"/>
        <v>0</v>
      </c>
      <c r="I132" s="1126">
        <f t="shared" si="214"/>
        <v>0</v>
      </c>
      <c r="J132" s="1126">
        <f t="shared" si="214"/>
        <v>0</v>
      </c>
      <c r="K132" s="1126">
        <f t="shared" si="214"/>
        <v>0</v>
      </c>
      <c r="L132" s="1126">
        <f t="shared" si="214"/>
        <v>0</v>
      </c>
      <c r="M132" s="1126">
        <f t="shared" si="214"/>
        <v>0</v>
      </c>
      <c r="N132" s="1126">
        <f t="shared" si="214"/>
        <v>0</v>
      </c>
      <c r="O132" s="1126">
        <f t="shared" si="214"/>
        <v>0</v>
      </c>
      <c r="P132" s="1126">
        <f t="shared" si="214"/>
        <v>0</v>
      </c>
      <c r="Q132" s="1126">
        <f t="shared" si="214"/>
        <v>0</v>
      </c>
      <c r="R132" s="1126">
        <f t="shared" si="214"/>
        <v>0</v>
      </c>
      <c r="S132" s="1126">
        <f t="shared" si="214"/>
        <v>0</v>
      </c>
      <c r="T132" s="1126">
        <f t="shared" si="214"/>
        <v>0</v>
      </c>
      <c r="U132" s="1126">
        <f t="shared" si="214"/>
        <v>0</v>
      </c>
      <c r="V132" s="1126">
        <f t="shared" si="214"/>
        <v>0</v>
      </c>
      <c r="W132" s="1126">
        <f t="shared" si="214"/>
        <v>0</v>
      </c>
      <c r="X132" s="1126">
        <f t="shared" si="214"/>
        <v>0</v>
      </c>
      <c r="Y132" s="1126">
        <f t="shared" si="214"/>
        <v>0</v>
      </c>
      <c r="Z132" s="1126">
        <f t="shared" si="214"/>
        <v>0</v>
      </c>
      <c r="AA132" s="1126">
        <f t="shared" si="214"/>
        <v>0</v>
      </c>
      <c r="AB132" s="1126">
        <f t="shared" si="214"/>
        <v>0</v>
      </c>
      <c r="AC132" s="1126">
        <f t="shared" si="214"/>
        <v>0</v>
      </c>
      <c r="AD132" s="1126">
        <f t="shared" si="214"/>
        <v>0</v>
      </c>
      <c r="AE132" s="1126">
        <f t="shared" si="214"/>
        <v>0</v>
      </c>
      <c r="AF132" s="1126">
        <f t="shared" si="214"/>
        <v>0</v>
      </c>
      <c r="AG132" s="1126">
        <f t="shared" si="214"/>
        <v>0</v>
      </c>
      <c r="AH132" s="1126">
        <f t="shared" si="214"/>
        <v>0</v>
      </c>
      <c r="AI132" s="1126">
        <f t="shared" si="214"/>
        <v>0</v>
      </c>
      <c r="AJ132" s="1126">
        <f t="shared" si="214"/>
        <v>0</v>
      </c>
      <c r="AK132" s="1126">
        <f t="shared" si="214"/>
        <v>0</v>
      </c>
      <c r="AL132" s="1126">
        <f t="shared" si="214"/>
        <v>0</v>
      </c>
      <c r="AM132" s="1126">
        <f t="shared" si="214"/>
        <v>0</v>
      </c>
      <c r="AN132" s="1126">
        <f t="shared" si="214"/>
        <v>0</v>
      </c>
      <c r="AO132" s="1126">
        <f t="shared" si="214"/>
        <v>0</v>
      </c>
      <c r="AP132" s="1126">
        <f t="shared" si="214"/>
        <v>0</v>
      </c>
      <c r="AQ132" s="1126">
        <f t="shared" si="214"/>
        <v>0</v>
      </c>
      <c r="AR132" s="1126">
        <f t="shared" si="214"/>
        <v>0</v>
      </c>
      <c r="AS132" s="1126">
        <f t="shared" si="214"/>
        <v>0</v>
      </c>
      <c r="AT132" s="1126">
        <f t="shared" si="214"/>
        <v>0</v>
      </c>
      <c r="AU132" s="1126">
        <f t="shared" si="214"/>
        <v>0</v>
      </c>
      <c r="AV132" s="1126">
        <f t="shared" si="214"/>
        <v>0</v>
      </c>
      <c r="AW132" s="1126">
        <f t="shared" si="214"/>
        <v>0</v>
      </c>
      <c r="AX132" s="1126">
        <f t="shared" si="214"/>
        <v>0</v>
      </c>
      <c r="AY132" s="1126">
        <f t="shared" si="214"/>
        <v>0</v>
      </c>
      <c r="AZ132" s="1126">
        <f t="shared" si="214"/>
        <v>0</v>
      </c>
      <c r="BA132" s="1126">
        <f t="shared" si="214"/>
        <v>0</v>
      </c>
      <c r="BB132" s="1126">
        <f t="shared" si="214"/>
        <v>0</v>
      </c>
      <c r="BC132" s="1126">
        <f t="shared" si="214"/>
        <v>0</v>
      </c>
      <c r="BD132" s="1126">
        <f t="shared" si="214"/>
        <v>0</v>
      </c>
      <c r="BE132" s="1126">
        <f t="shared" si="214"/>
        <v>0</v>
      </c>
      <c r="BF132" s="1126">
        <f t="shared" si="214"/>
        <v>0</v>
      </c>
      <c r="BG132" s="1126">
        <f t="shared" si="214"/>
        <v>0</v>
      </c>
      <c r="BH132" s="1126">
        <f t="shared" si="214"/>
        <v>0</v>
      </c>
      <c r="BI132" s="1126">
        <f t="shared" si="214"/>
        <v>0</v>
      </c>
      <c r="BJ132" s="1126">
        <f t="shared" si="214"/>
        <v>0</v>
      </c>
      <c r="BK132" s="1126">
        <f t="shared" si="214"/>
        <v>0</v>
      </c>
      <c r="BL132" s="1126">
        <f t="shared" si="214"/>
        <v>0</v>
      </c>
      <c r="BM132" s="1126">
        <f t="shared" si="214"/>
        <v>0</v>
      </c>
      <c r="BN132" s="498"/>
      <c r="BO132" s="1127"/>
      <c r="BP132" s="1127"/>
      <c r="BQ132" s="1127"/>
      <c r="BR132" s="1127"/>
      <c r="BS132" s="1127"/>
    </row>
    <row r="133" spans="2:71" s="489" customFormat="1" ht="12.75" hidden="1" x14ac:dyDescent="0.2">
      <c r="B133" s="1113" t="str">
        <f t="shared" si="181"/>
        <v>Cozinheira 4 horas</v>
      </c>
      <c r="C133" s="493">
        <v>85</v>
      </c>
      <c r="D133" s="843">
        <f t="shared" si="182"/>
        <v>0.53125</v>
      </c>
      <c r="E133" s="689"/>
      <c r="F133" s="1125"/>
      <c r="G133" s="1126">
        <f t="shared" ref="G133:BM133" si="215">G83*$D133</f>
        <v>0</v>
      </c>
      <c r="H133" s="1126">
        <f t="shared" si="215"/>
        <v>0</v>
      </c>
      <c r="I133" s="1126">
        <f t="shared" si="215"/>
        <v>0</v>
      </c>
      <c r="J133" s="1126">
        <f t="shared" si="215"/>
        <v>0</v>
      </c>
      <c r="K133" s="1126">
        <f t="shared" si="215"/>
        <v>0</v>
      </c>
      <c r="L133" s="1126">
        <f t="shared" si="215"/>
        <v>0</v>
      </c>
      <c r="M133" s="1126">
        <f t="shared" si="215"/>
        <v>0</v>
      </c>
      <c r="N133" s="1126">
        <f t="shared" si="215"/>
        <v>0</v>
      </c>
      <c r="O133" s="1126">
        <f t="shared" si="215"/>
        <v>0</v>
      </c>
      <c r="P133" s="1126">
        <f t="shared" si="215"/>
        <v>0</v>
      </c>
      <c r="Q133" s="1126">
        <f t="shared" si="215"/>
        <v>0</v>
      </c>
      <c r="R133" s="1126">
        <f t="shared" si="215"/>
        <v>0</v>
      </c>
      <c r="S133" s="1126">
        <f t="shared" si="215"/>
        <v>0</v>
      </c>
      <c r="T133" s="1126">
        <f t="shared" si="215"/>
        <v>0</v>
      </c>
      <c r="U133" s="1126">
        <f t="shared" si="215"/>
        <v>0</v>
      </c>
      <c r="V133" s="1126">
        <f t="shared" si="215"/>
        <v>0</v>
      </c>
      <c r="W133" s="1126">
        <f t="shared" si="215"/>
        <v>0</v>
      </c>
      <c r="X133" s="1126">
        <f t="shared" si="215"/>
        <v>0</v>
      </c>
      <c r="Y133" s="1126">
        <f t="shared" si="215"/>
        <v>0</v>
      </c>
      <c r="Z133" s="1126">
        <f t="shared" si="215"/>
        <v>0</v>
      </c>
      <c r="AA133" s="1126">
        <f t="shared" si="215"/>
        <v>0</v>
      </c>
      <c r="AB133" s="1126">
        <f t="shared" si="215"/>
        <v>0</v>
      </c>
      <c r="AC133" s="1126">
        <f t="shared" si="215"/>
        <v>0</v>
      </c>
      <c r="AD133" s="1126">
        <f t="shared" si="215"/>
        <v>0</v>
      </c>
      <c r="AE133" s="1126">
        <f t="shared" si="215"/>
        <v>0</v>
      </c>
      <c r="AF133" s="1126">
        <f t="shared" si="215"/>
        <v>0</v>
      </c>
      <c r="AG133" s="1126">
        <f t="shared" si="215"/>
        <v>0</v>
      </c>
      <c r="AH133" s="1126">
        <f t="shared" si="215"/>
        <v>0</v>
      </c>
      <c r="AI133" s="1126">
        <f t="shared" si="215"/>
        <v>0</v>
      </c>
      <c r="AJ133" s="1126">
        <f t="shared" si="215"/>
        <v>0</v>
      </c>
      <c r="AK133" s="1126">
        <f t="shared" si="215"/>
        <v>0</v>
      </c>
      <c r="AL133" s="1126">
        <f t="shared" si="215"/>
        <v>0</v>
      </c>
      <c r="AM133" s="1126">
        <f t="shared" si="215"/>
        <v>0</v>
      </c>
      <c r="AN133" s="1126">
        <f t="shared" si="215"/>
        <v>0</v>
      </c>
      <c r="AO133" s="1126">
        <f t="shared" si="215"/>
        <v>0</v>
      </c>
      <c r="AP133" s="1126">
        <f t="shared" si="215"/>
        <v>0</v>
      </c>
      <c r="AQ133" s="1126">
        <f t="shared" si="215"/>
        <v>0</v>
      </c>
      <c r="AR133" s="1126">
        <f t="shared" si="215"/>
        <v>0</v>
      </c>
      <c r="AS133" s="1126">
        <f t="shared" si="215"/>
        <v>0</v>
      </c>
      <c r="AT133" s="1126">
        <f t="shared" si="215"/>
        <v>0</v>
      </c>
      <c r="AU133" s="1126">
        <f t="shared" si="215"/>
        <v>0</v>
      </c>
      <c r="AV133" s="1126">
        <f t="shared" si="215"/>
        <v>0</v>
      </c>
      <c r="AW133" s="1126">
        <f t="shared" si="215"/>
        <v>0</v>
      </c>
      <c r="AX133" s="1126">
        <f t="shared" si="215"/>
        <v>0</v>
      </c>
      <c r="AY133" s="1126">
        <f t="shared" si="215"/>
        <v>0</v>
      </c>
      <c r="AZ133" s="1126">
        <f t="shared" si="215"/>
        <v>0</v>
      </c>
      <c r="BA133" s="1126">
        <f t="shared" si="215"/>
        <v>0</v>
      </c>
      <c r="BB133" s="1126">
        <f t="shared" si="215"/>
        <v>0</v>
      </c>
      <c r="BC133" s="1126">
        <f t="shared" si="215"/>
        <v>0</v>
      </c>
      <c r="BD133" s="1126">
        <f t="shared" si="215"/>
        <v>0</v>
      </c>
      <c r="BE133" s="1126">
        <f t="shared" si="215"/>
        <v>0</v>
      </c>
      <c r="BF133" s="1126">
        <f t="shared" si="215"/>
        <v>0</v>
      </c>
      <c r="BG133" s="1126">
        <f t="shared" si="215"/>
        <v>0</v>
      </c>
      <c r="BH133" s="1126">
        <f t="shared" si="215"/>
        <v>0</v>
      </c>
      <c r="BI133" s="1126">
        <f t="shared" si="215"/>
        <v>0</v>
      </c>
      <c r="BJ133" s="1126">
        <f t="shared" si="215"/>
        <v>0</v>
      </c>
      <c r="BK133" s="1126">
        <f t="shared" si="215"/>
        <v>0</v>
      </c>
      <c r="BL133" s="1126">
        <f t="shared" si="215"/>
        <v>0</v>
      </c>
      <c r="BM133" s="1126">
        <f t="shared" si="215"/>
        <v>0</v>
      </c>
      <c r="BN133" s="498"/>
      <c r="BO133" s="1127"/>
      <c r="BP133" s="1127"/>
      <c r="BQ133" s="1127"/>
      <c r="BR133" s="1127"/>
      <c r="BS133" s="1127"/>
    </row>
    <row r="134" spans="2:71" s="489" customFormat="1" ht="12.75" hidden="1" x14ac:dyDescent="0.2">
      <c r="B134" s="1113" t="str">
        <f t="shared" si="181"/>
        <v>Cozinheira 6 horas</v>
      </c>
      <c r="C134" s="493">
        <v>125</v>
      </c>
      <c r="D134" s="843">
        <f t="shared" si="182"/>
        <v>0.59523809523809523</v>
      </c>
      <c r="E134" s="689"/>
      <c r="F134" s="1125"/>
      <c r="G134" s="1126">
        <f t="shared" ref="G134:BM134" si="216">G84*$D134</f>
        <v>0</v>
      </c>
      <c r="H134" s="1126">
        <f t="shared" si="216"/>
        <v>0</v>
      </c>
      <c r="I134" s="1126">
        <f t="shared" si="216"/>
        <v>0</v>
      </c>
      <c r="J134" s="1126">
        <f t="shared" si="216"/>
        <v>0</v>
      </c>
      <c r="K134" s="1126">
        <f t="shared" si="216"/>
        <v>0</v>
      </c>
      <c r="L134" s="1126">
        <f t="shared" si="216"/>
        <v>0</v>
      </c>
      <c r="M134" s="1126">
        <f t="shared" si="216"/>
        <v>0</v>
      </c>
      <c r="N134" s="1126">
        <f t="shared" si="216"/>
        <v>0</v>
      </c>
      <c r="O134" s="1126">
        <f t="shared" si="216"/>
        <v>0</v>
      </c>
      <c r="P134" s="1126">
        <f t="shared" si="216"/>
        <v>0</v>
      </c>
      <c r="Q134" s="1126">
        <f t="shared" si="216"/>
        <v>0</v>
      </c>
      <c r="R134" s="1126">
        <f t="shared" si="216"/>
        <v>0</v>
      </c>
      <c r="S134" s="1126">
        <f t="shared" si="216"/>
        <v>0</v>
      </c>
      <c r="T134" s="1126">
        <f t="shared" si="216"/>
        <v>0</v>
      </c>
      <c r="U134" s="1126">
        <f t="shared" si="216"/>
        <v>0</v>
      </c>
      <c r="V134" s="1126">
        <f t="shared" si="216"/>
        <v>0</v>
      </c>
      <c r="W134" s="1126">
        <f t="shared" si="216"/>
        <v>0</v>
      </c>
      <c r="X134" s="1126">
        <f t="shared" si="216"/>
        <v>0</v>
      </c>
      <c r="Y134" s="1126">
        <f t="shared" si="216"/>
        <v>0</v>
      </c>
      <c r="Z134" s="1126">
        <f t="shared" si="216"/>
        <v>0</v>
      </c>
      <c r="AA134" s="1126">
        <f t="shared" si="216"/>
        <v>0</v>
      </c>
      <c r="AB134" s="1126">
        <f t="shared" si="216"/>
        <v>0</v>
      </c>
      <c r="AC134" s="1126">
        <f t="shared" si="216"/>
        <v>0</v>
      </c>
      <c r="AD134" s="1126">
        <f t="shared" si="216"/>
        <v>0</v>
      </c>
      <c r="AE134" s="1126">
        <f t="shared" si="216"/>
        <v>0</v>
      </c>
      <c r="AF134" s="1126">
        <f t="shared" si="216"/>
        <v>0</v>
      </c>
      <c r="AG134" s="1126">
        <f t="shared" si="216"/>
        <v>0</v>
      </c>
      <c r="AH134" s="1126">
        <f t="shared" si="216"/>
        <v>0</v>
      </c>
      <c r="AI134" s="1126">
        <f t="shared" si="216"/>
        <v>0</v>
      </c>
      <c r="AJ134" s="1126">
        <f t="shared" si="216"/>
        <v>0</v>
      </c>
      <c r="AK134" s="1126">
        <f t="shared" si="216"/>
        <v>0</v>
      </c>
      <c r="AL134" s="1126">
        <f t="shared" si="216"/>
        <v>0</v>
      </c>
      <c r="AM134" s="1126">
        <f t="shared" si="216"/>
        <v>0</v>
      </c>
      <c r="AN134" s="1126">
        <f t="shared" si="216"/>
        <v>0</v>
      </c>
      <c r="AO134" s="1126">
        <f t="shared" si="216"/>
        <v>0</v>
      </c>
      <c r="AP134" s="1126">
        <f t="shared" si="216"/>
        <v>0</v>
      </c>
      <c r="AQ134" s="1126">
        <f t="shared" si="216"/>
        <v>0</v>
      </c>
      <c r="AR134" s="1126">
        <f t="shared" si="216"/>
        <v>0</v>
      </c>
      <c r="AS134" s="1126">
        <f t="shared" si="216"/>
        <v>0</v>
      </c>
      <c r="AT134" s="1126">
        <f t="shared" si="216"/>
        <v>0</v>
      </c>
      <c r="AU134" s="1126">
        <f t="shared" si="216"/>
        <v>0</v>
      </c>
      <c r="AV134" s="1126">
        <f t="shared" si="216"/>
        <v>0</v>
      </c>
      <c r="AW134" s="1126">
        <f t="shared" si="216"/>
        <v>0</v>
      </c>
      <c r="AX134" s="1126">
        <f t="shared" si="216"/>
        <v>0</v>
      </c>
      <c r="AY134" s="1126">
        <f t="shared" si="216"/>
        <v>0</v>
      </c>
      <c r="AZ134" s="1126">
        <f t="shared" si="216"/>
        <v>0</v>
      </c>
      <c r="BA134" s="1126">
        <f t="shared" si="216"/>
        <v>0</v>
      </c>
      <c r="BB134" s="1126">
        <f t="shared" si="216"/>
        <v>0</v>
      </c>
      <c r="BC134" s="1126">
        <f t="shared" si="216"/>
        <v>0</v>
      </c>
      <c r="BD134" s="1126">
        <f t="shared" si="216"/>
        <v>0</v>
      </c>
      <c r="BE134" s="1126">
        <f t="shared" si="216"/>
        <v>0</v>
      </c>
      <c r="BF134" s="1126">
        <f t="shared" si="216"/>
        <v>0</v>
      </c>
      <c r="BG134" s="1126">
        <f t="shared" si="216"/>
        <v>0</v>
      </c>
      <c r="BH134" s="1126">
        <f t="shared" si="216"/>
        <v>0</v>
      </c>
      <c r="BI134" s="1126">
        <f t="shared" si="216"/>
        <v>0</v>
      </c>
      <c r="BJ134" s="1126">
        <f t="shared" si="216"/>
        <v>0</v>
      </c>
      <c r="BK134" s="1126">
        <f t="shared" si="216"/>
        <v>0</v>
      </c>
      <c r="BL134" s="1126">
        <f t="shared" si="216"/>
        <v>0</v>
      </c>
      <c r="BM134" s="1126">
        <f t="shared" si="216"/>
        <v>0</v>
      </c>
      <c r="BN134" s="498"/>
      <c r="BO134" s="1127"/>
      <c r="BP134" s="1127"/>
      <c r="BQ134" s="1127"/>
      <c r="BR134" s="1127"/>
      <c r="BS134" s="1127"/>
    </row>
    <row r="135" spans="2:71" s="489" customFormat="1" ht="12.75" hidden="1" x14ac:dyDescent="0.2">
      <c r="B135" s="1113" t="str">
        <f t="shared" si="181"/>
        <v>Cozinheira 8 horas</v>
      </c>
      <c r="C135" s="493">
        <v>160</v>
      </c>
      <c r="D135" s="843">
        <f t="shared" si="182"/>
        <v>0.5714285714285714</v>
      </c>
      <c r="E135" s="689"/>
      <c r="F135" s="1125"/>
      <c r="G135" s="1126">
        <f t="shared" ref="G135:BM135" si="217">G85*$D135</f>
        <v>0</v>
      </c>
      <c r="H135" s="1126">
        <f t="shared" si="217"/>
        <v>0</v>
      </c>
      <c r="I135" s="1126">
        <f t="shared" si="217"/>
        <v>0</v>
      </c>
      <c r="J135" s="1126">
        <f t="shared" si="217"/>
        <v>0</v>
      </c>
      <c r="K135" s="1126">
        <f t="shared" si="217"/>
        <v>0</v>
      </c>
      <c r="L135" s="1126">
        <f t="shared" si="217"/>
        <v>0</v>
      </c>
      <c r="M135" s="1126">
        <f t="shared" si="217"/>
        <v>0</v>
      </c>
      <c r="N135" s="1126">
        <f t="shared" si="217"/>
        <v>0</v>
      </c>
      <c r="O135" s="1126">
        <f t="shared" si="217"/>
        <v>0</v>
      </c>
      <c r="P135" s="1126">
        <f t="shared" si="217"/>
        <v>0</v>
      </c>
      <c r="Q135" s="1126">
        <f t="shared" si="217"/>
        <v>0</v>
      </c>
      <c r="R135" s="1126">
        <f t="shared" si="217"/>
        <v>0</v>
      </c>
      <c r="S135" s="1126">
        <f t="shared" si="217"/>
        <v>0</v>
      </c>
      <c r="T135" s="1126">
        <f t="shared" si="217"/>
        <v>0</v>
      </c>
      <c r="U135" s="1126">
        <f t="shared" si="217"/>
        <v>0</v>
      </c>
      <c r="V135" s="1126">
        <f t="shared" si="217"/>
        <v>0</v>
      </c>
      <c r="W135" s="1126">
        <f t="shared" si="217"/>
        <v>0</v>
      </c>
      <c r="X135" s="1126">
        <f t="shared" si="217"/>
        <v>0</v>
      </c>
      <c r="Y135" s="1126">
        <f t="shared" si="217"/>
        <v>0</v>
      </c>
      <c r="Z135" s="1126">
        <f t="shared" si="217"/>
        <v>0</v>
      </c>
      <c r="AA135" s="1126">
        <f t="shared" si="217"/>
        <v>0</v>
      </c>
      <c r="AB135" s="1126">
        <f t="shared" si="217"/>
        <v>0</v>
      </c>
      <c r="AC135" s="1126">
        <f t="shared" si="217"/>
        <v>0</v>
      </c>
      <c r="AD135" s="1126">
        <f t="shared" si="217"/>
        <v>0</v>
      </c>
      <c r="AE135" s="1126">
        <f t="shared" si="217"/>
        <v>0</v>
      </c>
      <c r="AF135" s="1126">
        <f t="shared" si="217"/>
        <v>0</v>
      </c>
      <c r="AG135" s="1126">
        <f t="shared" si="217"/>
        <v>0</v>
      </c>
      <c r="AH135" s="1126">
        <f t="shared" si="217"/>
        <v>0</v>
      </c>
      <c r="AI135" s="1126">
        <f t="shared" si="217"/>
        <v>0</v>
      </c>
      <c r="AJ135" s="1126">
        <f t="shared" si="217"/>
        <v>0</v>
      </c>
      <c r="AK135" s="1126">
        <f t="shared" si="217"/>
        <v>0</v>
      </c>
      <c r="AL135" s="1126">
        <f t="shared" si="217"/>
        <v>0</v>
      </c>
      <c r="AM135" s="1126">
        <f t="shared" si="217"/>
        <v>0</v>
      </c>
      <c r="AN135" s="1126">
        <f t="shared" si="217"/>
        <v>0</v>
      </c>
      <c r="AO135" s="1126">
        <f t="shared" si="217"/>
        <v>0</v>
      </c>
      <c r="AP135" s="1126">
        <f t="shared" si="217"/>
        <v>0</v>
      </c>
      <c r="AQ135" s="1126">
        <f t="shared" si="217"/>
        <v>0</v>
      </c>
      <c r="AR135" s="1126">
        <f t="shared" si="217"/>
        <v>0</v>
      </c>
      <c r="AS135" s="1126">
        <f t="shared" si="217"/>
        <v>0</v>
      </c>
      <c r="AT135" s="1126">
        <f t="shared" si="217"/>
        <v>0</v>
      </c>
      <c r="AU135" s="1126">
        <f t="shared" si="217"/>
        <v>0</v>
      </c>
      <c r="AV135" s="1126">
        <f t="shared" si="217"/>
        <v>0</v>
      </c>
      <c r="AW135" s="1126">
        <f t="shared" si="217"/>
        <v>0</v>
      </c>
      <c r="AX135" s="1126">
        <f t="shared" si="217"/>
        <v>0</v>
      </c>
      <c r="AY135" s="1126">
        <f t="shared" si="217"/>
        <v>0</v>
      </c>
      <c r="AZ135" s="1126">
        <f t="shared" si="217"/>
        <v>0</v>
      </c>
      <c r="BA135" s="1126">
        <f t="shared" si="217"/>
        <v>0</v>
      </c>
      <c r="BB135" s="1126">
        <f t="shared" si="217"/>
        <v>0</v>
      </c>
      <c r="BC135" s="1126">
        <f t="shared" si="217"/>
        <v>0</v>
      </c>
      <c r="BD135" s="1126">
        <f t="shared" si="217"/>
        <v>0</v>
      </c>
      <c r="BE135" s="1126">
        <f t="shared" si="217"/>
        <v>0</v>
      </c>
      <c r="BF135" s="1126">
        <f t="shared" si="217"/>
        <v>0</v>
      </c>
      <c r="BG135" s="1126">
        <f t="shared" si="217"/>
        <v>0</v>
      </c>
      <c r="BH135" s="1126">
        <f t="shared" si="217"/>
        <v>0</v>
      </c>
      <c r="BI135" s="1126">
        <f t="shared" si="217"/>
        <v>0</v>
      </c>
      <c r="BJ135" s="1126">
        <f t="shared" si="217"/>
        <v>0</v>
      </c>
      <c r="BK135" s="1126">
        <f t="shared" si="217"/>
        <v>0</v>
      </c>
      <c r="BL135" s="1126">
        <f t="shared" si="217"/>
        <v>0</v>
      </c>
      <c r="BM135" s="1126">
        <f t="shared" si="217"/>
        <v>0</v>
      </c>
      <c r="BN135" s="498"/>
      <c r="BO135" s="1127"/>
      <c r="BP135" s="1127"/>
      <c r="BQ135" s="1127"/>
      <c r="BR135" s="1127"/>
      <c r="BS135" s="1127"/>
    </row>
    <row r="136" spans="2:71" s="489" customFormat="1" ht="12.75" hidden="1" x14ac:dyDescent="0.2">
      <c r="B136" s="1113" t="str">
        <f t="shared" si="181"/>
        <v>Babá 2 horas</v>
      </c>
      <c r="C136" s="493">
        <v>65</v>
      </c>
      <c r="D136" s="843">
        <f t="shared" si="182"/>
        <v>0.5</v>
      </c>
      <c r="E136" s="689"/>
      <c r="F136" s="1125"/>
      <c r="G136" s="1126">
        <f t="shared" ref="G136:BM136" si="218">G86*$D136</f>
        <v>0</v>
      </c>
      <c r="H136" s="1126">
        <f t="shared" si="218"/>
        <v>0</v>
      </c>
      <c r="I136" s="1126">
        <f t="shared" si="218"/>
        <v>0</v>
      </c>
      <c r="J136" s="1126">
        <f t="shared" si="218"/>
        <v>0</v>
      </c>
      <c r="K136" s="1126">
        <f t="shared" si="218"/>
        <v>0</v>
      </c>
      <c r="L136" s="1126">
        <f t="shared" si="218"/>
        <v>0</v>
      </c>
      <c r="M136" s="1126">
        <f t="shared" si="218"/>
        <v>0</v>
      </c>
      <c r="N136" s="1126">
        <f t="shared" si="218"/>
        <v>0</v>
      </c>
      <c r="O136" s="1126">
        <f t="shared" si="218"/>
        <v>0</v>
      </c>
      <c r="P136" s="1126">
        <f t="shared" si="218"/>
        <v>0</v>
      </c>
      <c r="Q136" s="1126">
        <f t="shared" si="218"/>
        <v>0</v>
      </c>
      <c r="R136" s="1126">
        <f t="shared" si="218"/>
        <v>0</v>
      </c>
      <c r="S136" s="1126">
        <f t="shared" si="218"/>
        <v>0</v>
      </c>
      <c r="T136" s="1126">
        <f t="shared" si="218"/>
        <v>0</v>
      </c>
      <c r="U136" s="1126">
        <f t="shared" si="218"/>
        <v>0</v>
      </c>
      <c r="V136" s="1126">
        <f t="shared" si="218"/>
        <v>0</v>
      </c>
      <c r="W136" s="1126">
        <f t="shared" si="218"/>
        <v>0</v>
      </c>
      <c r="X136" s="1126">
        <f t="shared" si="218"/>
        <v>0</v>
      </c>
      <c r="Y136" s="1126">
        <f t="shared" si="218"/>
        <v>0</v>
      </c>
      <c r="Z136" s="1126">
        <f t="shared" si="218"/>
        <v>0</v>
      </c>
      <c r="AA136" s="1126">
        <f t="shared" si="218"/>
        <v>0</v>
      </c>
      <c r="AB136" s="1126">
        <f t="shared" si="218"/>
        <v>0</v>
      </c>
      <c r="AC136" s="1126">
        <f t="shared" si="218"/>
        <v>0</v>
      </c>
      <c r="AD136" s="1126">
        <f t="shared" si="218"/>
        <v>0</v>
      </c>
      <c r="AE136" s="1126">
        <f t="shared" si="218"/>
        <v>0</v>
      </c>
      <c r="AF136" s="1126">
        <f t="shared" si="218"/>
        <v>0</v>
      </c>
      <c r="AG136" s="1126">
        <f t="shared" si="218"/>
        <v>0</v>
      </c>
      <c r="AH136" s="1126">
        <f t="shared" si="218"/>
        <v>0</v>
      </c>
      <c r="AI136" s="1126">
        <f t="shared" si="218"/>
        <v>0</v>
      </c>
      <c r="AJ136" s="1126">
        <f t="shared" si="218"/>
        <v>0</v>
      </c>
      <c r="AK136" s="1126">
        <f t="shared" si="218"/>
        <v>0</v>
      </c>
      <c r="AL136" s="1126">
        <f t="shared" si="218"/>
        <v>0</v>
      </c>
      <c r="AM136" s="1126">
        <f t="shared" si="218"/>
        <v>0</v>
      </c>
      <c r="AN136" s="1126">
        <f t="shared" si="218"/>
        <v>0</v>
      </c>
      <c r="AO136" s="1126">
        <f t="shared" si="218"/>
        <v>0</v>
      </c>
      <c r="AP136" s="1126">
        <f t="shared" si="218"/>
        <v>0</v>
      </c>
      <c r="AQ136" s="1126">
        <f t="shared" si="218"/>
        <v>0</v>
      </c>
      <c r="AR136" s="1126">
        <f t="shared" si="218"/>
        <v>0</v>
      </c>
      <c r="AS136" s="1126">
        <f t="shared" si="218"/>
        <v>0</v>
      </c>
      <c r="AT136" s="1126">
        <f t="shared" si="218"/>
        <v>0</v>
      </c>
      <c r="AU136" s="1126">
        <f t="shared" si="218"/>
        <v>0</v>
      </c>
      <c r="AV136" s="1126">
        <f t="shared" si="218"/>
        <v>0</v>
      </c>
      <c r="AW136" s="1126">
        <f t="shared" si="218"/>
        <v>0</v>
      </c>
      <c r="AX136" s="1126">
        <f t="shared" si="218"/>
        <v>0</v>
      </c>
      <c r="AY136" s="1126">
        <f t="shared" si="218"/>
        <v>0</v>
      </c>
      <c r="AZ136" s="1126">
        <f t="shared" si="218"/>
        <v>0</v>
      </c>
      <c r="BA136" s="1126">
        <f t="shared" si="218"/>
        <v>0</v>
      </c>
      <c r="BB136" s="1126">
        <f t="shared" si="218"/>
        <v>0</v>
      </c>
      <c r="BC136" s="1126">
        <f t="shared" si="218"/>
        <v>0</v>
      </c>
      <c r="BD136" s="1126">
        <f t="shared" si="218"/>
        <v>0</v>
      </c>
      <c r="BE136" s="1126">
        <f t="shared" si="218"/>
        <v>0</v>
      </c>
      <c r="BF136" s="1126">
        <f t="shared" si="218"/>
        <v>0</v>
      </c>
      <c r="BG136" s="1126">
        <f t="shared" si="218"/>
        <v>0</v>
      </c>
      <c r="BH136" s="1126">
        <f t="shared" si="218"/>
        <v>0</v>
      </c>
      <c r="BI136" s="1126">
        <f t="shared" si="218"/>
        <v>0</v>
      </c>
      <c r="BJ136" s="1126">
        <f t="shared" si="218"/>
        <v>0</v>
      </c>
      <c r="BK136" s="1126">
        <f t="shared" si="218"/>
        <v>0</v>
      </c>
      <c r="BL136" s="1126">
        <f t="shared" si="218"/>
        <v>0</v>
      </c>
      <c r="BM136" s="1126">
        <f t="shared" si="218"/>
        <v>0</v>
      </c>
      <c r="BN136" s="498"/>
      <c r="BO136" s="1127"/>
      <c r="BP136" s="1127"/>
      <c r="BQ136" s="1127"/>
      <c r="BR136" s="1127"/>
      <c r="BS136" s="1127"/>
    </row>
    <row r="137" spans="2:71" s="489" customFormat="1" ht="12.75" hidden="1" x14ac:dyDescent="0.2">
      <c r="B137" s="1113" t="str">
        <f t="shared" si="181"/>
        <v>Bába 6 horas</v>
      </c>
      <c r="C137" s="493">
        <v>125</v>
      </c>
      <c r="D137" s="843">
        <f t="shared" si="182"/>
        <v>0.59523809523809523</v>
      </c>
      <c r="E137" s="689"/>
      <c r="F137" s="1125"/>
      <c r="G137" s="1126">
        <f t="shared" ref="G137:BM137" si="219">G87*$D137</f>
        <v>0</v>
      </c>
      <c r="H137" s="1126">
        <f t="shared" si="219"/>
        <v>0</v>
      </c>
      <c r="I137" s="1126">
        <f t="shared" si="219"/>
        <v>0</v>
      </c>
      <c r="J137" s="1126">
        <f t="shared" si="219"/>
        <v>0</v>
      </c>
      <c r="K137" s="1126">
        <f t="shared" si="219"/>
        <v>0</v>
      </c>
      <c r="L137" s="1126">
        <f t="shared" si="219"/>
        <v>0</v>
      </c>
      <c r="M137" s="1126">
        <f t="shared" si="219"/>
        <v>0</v>
      </c>
      <c r="N137" s="1126">
        <f t="shared" si="219"/>
        <v>0</v>
      </c>
      <c r="O137" s="1126">
        <f t="shared" si="219"/>
        <v>0</v>
      </c>
      <c r="P137" s="1126">
        <f t="shared" si="219"/>
        <v>0</v>
      </c>
      <c r="Q137" s="1126">
        <f t="shared" si="219"/>
        <v>0</v>
      </c>
      <c r="R137" s="1126">
        <f t="shared" si="219"/>
        <v>0</v>
      </c>
      <c r="S137" s="1126">
        <f t="shared" si="219"/>
        <v>0</v>
      </c>
      <c r="T137" s="1126">
        <f t="shared" si="219"/>
        <v>0</v>
      </c>
      <c r="U137" s="1126">
        <f t="shared" si="219"/>
        <v>0</v>
      </c>
      <c r="V137" s="1126">
        <f t="shared" si="219"/>
        <v>0</v>
      </c>
      <c r="W137" s="1126">
        <f t="shared" si="219"/>
        <v>0</v>
      </c>
      <c r="X137" s="1126">
        <f t="shared" si="219"/>
        <v>0</v>
      </c>
      <c r="Y137" s="1126">
        <f t="shared" si="219"/>
        <v>0</v>
      </c>
      <c r="Z137" s="1126">
        <f t="shared" si="219"/>
        <v>0</v>
      </c>
      <c r="AA137" s="1126">
        <f t="shared" si="219"/>
        <v>0</v>
      </c>
      <c r="AB137" s="1126">
        <f t="shared" si="219"/>
        <v>0</v>
      </c>
      <c r="AC137" s="1126">
        <f t="shared" si="219"/>
        <v>0</v>
      </c>
      <c r="AD137" s="1126">
        <f t="shared" si="219"/>
        <v>0</v>
      </c>
      <c r="AE137" s="1126">
        <f t="shared" si="219"/>
        <v>0</v>
      </c>
      <c r="AF137" s="1126">
        <f t="shared" si="219"/>
        <v>0</v>
      </c>
      <c r="AG137" s="1126">
        <f t="shared" si="219"/>
        <v>0</v>
      </c>
      <c r="AH137" s="1126">
        <f t="shared" si="219"/>
        <v>0</v>
      </c>
      <c r="AI137" s="1126">
        <f t="shared" si="219"/>
        <v>0</v>
      </c>
      <c r="AJ137" s="1126">
        <f t="shared" si="219"/>
        <v>0</v>
      </c>
      <c r="AK137" s="1126">
        <f t="shared" si="219"/>
        <v>0</v>
      </c>
      <c r="AL137" s="1126">
        <f t="shared" si="219"/>
        <v>0</v>
      </c>
      <c r="AM137" s="1126">
        <f t="shared" si="219"/>
        <v>0</v>
      </c>
      <c r="AN137" s="1126">
        <f t="shared" si="219"/>
        <v>0</v>
      </c>
      <c r="AO137" s="1126">
        <f t="shared" si="219"/>
        <v>0</v>
      </c>
      <c r="AP137" s="1126">
        <f t="shared" si="219"/>
        <v>0</v>
      </c>
      <c r="AQ137" s="1126">
        <f t="shared" si="219"/>
        <v>0</v>
      </c>
      <c r="AR137" s="1126">
        <f t="shared" si="219"/>
        <v>0</v>
      </c>
      <c r="AS137" s="1126">
        <f t="shared" si="219"/>
        <v>0</v>
      </c>
      <c r="AT137" s="1126">
        <f t="shared" si="219"/>
        <v>0</v>
      </c>
      <c r="AU137" s="1126">
        <f t="shared" si="219"/>
        <v>0</v>
      </c>
      <c r="AV137" s="1126">
        <f t="shared" si="219"/>
        <v>0</v>
      </c>
      <c r="AW137" s="1126">
        <f t="shared" si="219"/>
        <v>0</v>
      </c>
      <c r="AX137" s="1126">
        <f t="shared" si="219"/>
        <v>0</v>
      </c>
      <c r="AY137" s="1126">
        <f t="shared" si="219"/>
        <v>0</v>
      </c>
      <c r="AZ137" s="1126">
        <f t="shared" si="219"/>
        <v>0</v>
      </c>
      <c r="BA137" s="1126">
        <f t="shared" si="219"/>
        <v>0</v>
      </c>
      <c r="BB137" s="1126">
        <f t="shared" si="219"/>
        <v>0</v>
      </c>
      <c r="BC137" s="1126">
        <f t="shared" si="219"/>
        <v>0</v>
      </c>
      <c r="BD137" s="1126">
        <f t="shared" si="219"/>
        <v>0</v>
      </c>
      <c r="BE137" s="1126">
        <f t="shared" si="219"/>
        <v>0</v>
      </c>
      <c r="BF137" s="1126">
        <f t="shared" si="219"/>
        <v>0</v>
      </c>
      <c r="BG137" s="1126">
        <f t="shared" si="219"/>
        <v>0</v>
      </c>
      <c r="BH137" s="1126">
        <f t="shared" si="219"/>
        <v>0</v>
      </c>
      <c r="BI137" s="1126">
        <f t="shared" si="219"/>
        <v>0</v>
      </c>
      <c r="BJ137" s="1126">
        <f t="shared" si="219"/>
        <v>0</v>
      </c>
      <c r="BK137" s="1126">
        <f t="shared" si="219"/>
        <v>0</v>
      </c>
      <c r="BL137" s="1126">
        <f t="shared" si="219"/>
        <v>0</v>
      </c>
      <c r="BM137" s="1126">
        <f t="shared" si="219"/>
        <v>0</v>
      </c>
      <c r="BN137" s="498"/>
      <c r="BO137" s="1127"/>
      <c r="BP137" s="1127"/>
      <c r="BQ137" s="1127"/>
      <c r="BR137" s="1127"/>
      <c r="BS137" s="1127"/>
    </row>
    <row r="138" spans="2:71" s="489" customFormat="1" ht="12.75" hidden="1" x14ac:dyDescent="0.2">
      <c r="B138" s="1113" t="str">
        <f t="shared" si="181"/>
        <v>Bába 8 horas</v>
      </c>
      <c r="C138" s="493">
        <v>160</v>
      </c>
      <c r="D138" s="843">
        <f t="shared" si="182"/>
        <v>0.5714285714285714</v>
      </c>
      <c r="E138" s="689"/>
      <c r="F138" s="1125"/>
      <c r="G138" s="1126">
        <f t="shared" ref="G138:BM138" si="220">G88*$D138</f>
        <v>0</v>
      </c>
      <c r="H138" s="1126">
        <f t="shared" si="220"/>
        <v>0</v>
      </c>
      <c r="I138" s="1126">
        <f t="shared" si="220"/>
        <v>0</v>
      </c>
      <c r="J138" s="1126">
        <f t="shared" si="220"/>
        <v>0</v>
      </c>
      <c r="K138" s="1126">
        <f t="shared" si="220"/>
        <v>0</v>
      </c>
      <c r="L138" s="1126">
        <f t="shared" si="220"/>
        <v>0</v>
      </c>
      <c r="M138" s="1126">
        <f t="shared" si="220"/>
        <v>0</v>
      </c>
      <c r="N138" s="1126">
        <f t="shared" si="220"/>
        <v>0</v>
      </c>
      <c r="O138" s="1126">
        <f t="shared" si="220"/>
        <v>0</v>
      </c>
      <c r="P138" s="1126">
        <f t="shared" si="220"/>
        <v>0</v>
      </c>
      <c r="Q138" s="1126">
        <f t="shared" si="220"/>
        <v>0</v>
      </c>
      <c r="R138" s="1126">
        <f t="shared" si="220"/>
        <v>0</v>
      </c>
      <c r="S138" s="1126">
        <f t="shared" si="220"/>
        <v>0</v>
      </c>
      <c r="T138" s="1126">
        <f t="shared" si="220"/>
        <v>0</v>
      </c>
      <c r="U138" s="1126">
        <f t="shared" si="220"/>
        <v>0</v>
      </c>
      <c r="V138" s="1126">
        <f t="shared" si="220"/>
        <v>0</v>
      </c>
      <c r="W138" s="1126">
        <f t="shared" si="220"/>
        <v>0</v>
      </c>
      <c r="X138" s="1126">
        <f t="shared" si="220"/>
        <v>0</v>
      </c>
      <c r="Y138" s="1126">
        <f t="shared" si="220"/>
        <v>0</v>
      </c>
      <c r="Z138" s="1126">
        <f t="shared" si="220"/>
        <v>0</v>
      </c>
      <c r="AA138" s="1126">
        <f t="shared" si="220"/>
        <v>0</v>
      </c>
      <c r="AB138" s="1126">
        <f t="shared" si="220"/>
        <v>0</v>
      </c>
      <c r="AC138" s="1126">
        <f t="shared" si="220"/>
        <v>0</v>
      </c>
      <c r="AD138" s="1126">
        <f t="shared" si="220"/>
        <v>0</v>
      </c>
      <c r="AE138" s="1126">
        <f t="shared" si="220"/>
        <v>0</v>
      </c>
      <c r="AF138" s="1126">
        <f t="shared" si="220"/>
        <v>0</v>
      </c>
      <c r="AG138" s="1126">
        <f t="shared" si="220"/>
        <v>0</v>
      </c>
      <c r="AH138" s="1126">
        <f t="shared" si="220"/>
        <v>0</v>
      </c>
      <c r="AI138" s="1126">
        <f t="shared" si="220"/>
        <v>0</v>
      </c>
      <c r="AJ138" s="1126">
        <f t="shared" si="220"/>
        <v>0</v>
      </c>
      <c r="AK138" s="1126">
        <f t="shared" si="220"/>
        <v>0</v>
      </c>
      <c r="AL138" s="1126">
        <f t="shared" si="220"/>
        <v>0</v>
      </c>
      <c r="AM138" s="1126">
        <f t="shared" si="220"/>
        <v>0</v>
      </c>
      <c r="AN138" s="1126">
        <f t="shared" si="220"/>
        <v>0</v>
      </c>
      <c r="AO138" s="1126">
        <f t="shared" si="220"/>
        <v>0</v>
      </c>
      <c r="AP138" s="1126">
        <f t="shared" si="220"/>
        <v>0</v>
      </c>
      <c r="AQ138" s="1126">
        <f t="shared" si="220"/>
        <v>0</v>
      </c>
      <c r="AR138" s="1126">
        <f t="shared" si="220"/>
        <v>0</v>
      </c>
      <c r="AS138" s="1126">
        <f t="shared" si="220"/>
        <v>0</v>
      </c>
      <c r="AT138" s="1126">
        <f t="shared" si="220"/>
        <v>0</v>
      </c>
      <c r="AU138" s="1126">
        <f t="shared" si="220"/>
        <v>0</v>
      </c>
      <c r="AV138" s="1126">
        <f t="shared" si="220"/>
        <v>0</v>
      </c>
      <c r="AW138" s="1126">
        <f t="shared" si="220"/>
        <v>0</v>
      </c>
      <c r="AX138" s="1126">
        <f t="shared" si="220"/>
        <v>0</v>
      </c>
      <c r="AY138" s="1126">
        <f t="shared" si="220"/>
        <v>0</v>
      </c>
      <c r="AZ138" s="1126">
        <f t="shared" si="220"/>
        <v>0</v>
      </c>
      <c r="BA138" s="1126">
        <f t="shared" si="220"/>
        <v>0</v>
      </c>
      <c r="BB138" s="1126">
        <f t="shared" si="220"/>
        <v>0</v>
      </c>
      <c r="BC138" s="1126">
        <f t="shared" si="220"/>
        <v>0</v>
      </c>
      <c r="BD138" s="1126">
        <f t="shared" si="220"/>
        <v>0</v>
      </c>
      <c r="BE138" s="1126">
        <f t="shared" si="220"/>
        <v>0</v>
      </c>
      <c r="BF138" s="1126">
        <f t="shared" si="220"/>
        <v>0</v>
      </c>
      <c r="BG138" s="1126">
        <f t="shared" si="220"/>
        <v>0</v>
      </c>
      <c r="BH138" s="1126">
        <f t="shared" si="220"/>
        <v>0</v>
      </c>
      <c r="BI138" s="1126">
        <f t="shared" si="220"/>
        <v>0</v>
      </c>
      <c r="BJ138" s="1126">
        <f t="shared" si="220"/>
        <v>0</v>
      </c>
      <c r="BK138" s="1126">
        <f t="shared" si="220"/>
        <v>0</v>
      </c>
      <c r="BL138" s="1126">
        <f t="shared" si="220"/>
        <v>0</v>
      </c>
      <c r="BM138" s="1126">
        <f t="shared" si="220"/>
        <v>0</v>
      </c>
      <c r="BN138" s="498"/>
      <c r="BO138" s="1127"/>
      <c r="BP138" s="1127"/>
      <c r="BQ138" s="1127"/>
      <c r="BR138" s="1127"/>
      <c r="BS138" s="1127"/>
    </row>
    <row r="139" spans="2:71" s="489" customFormat="1" ht="12.75" hidden="1" x14ac:dyDescent="0.2">
      <c r="B139" s="1113" t="str">
        <f t="shared" ref="B139:B145" si="221">B43</f>
        <v>Limpeza condominial 6 horas</v>
      </c>
      <c r="C139" s="493">
        <v>125</v>
      </c>
      <c r="D139" s="843">
        <f t="shared" ref="D139:D145" si="222">C139/C89</f>
        <v>0.59523809523809523</v>
      </c>
      <c r="E139" s="689"/>
      <c r="F139" s="1125"/>
      <c r="G139" s="1126">
        <f t="shared" ref="G139:BM139" si="223">G89*$D139</f>
        <v>0</v>
      </c>
      <c r="H139" s="1126">
        <f t="shared" si="223"/>
        <v>0</v>
      </c>
      <c r="I139" s="1126">
        <f t="shared" si="223"/>
        <v>0</v>
      </c>
      <c r="J139" s="1126">
        <f t="shared" si="223"/>
        <v>0</v>
      </c>
      <c r="K139" s="1126">
        <f t="shared" si="223"/>
        <v>0</v>
      </c>
      <c r="L139" s="1126">
        <f t="shared" si="223"/>
        <v>0</v>
      </c>
      <c r="M139" s="1126">
        <f t="shared" si="223"/>
        <v>0</v>
      </c>
      <c r="N139" s="1126">
        <f t="shared" si="223"/>
        <v>0</v>
      </c>
      <c r="O139" s="1126">
        <f t="shared" si="223"/>
        <v>0</v>
      </c>
      <c r="P139" s="1126">
        <f t="shared" si="223"/>
        <v>0</v>
      </c>
      <c r="Q139" s="1126">
        <f t="shared" si="223"/>
        <v>0</v>
      </c>
      <c r="R139" s="1126">
        <f t="shared" si="223"/>
        <v>0</v>
      </c>
      <c r="S139" s="1126">
        <f t="shared" si="223"/>
        <v>0</v>
      </c>
      <c r="T139" s="1126">
        <f t="shared" si="223"/>
        <v>0</v>
      </c>
      <c r="U139" s="1126">
        <f t="shared" si="223"/>
        <v>0</v>
      </c>
      <c r="V139" s="1126">
        <f t="shared" si="223"/>
        <v>0</v>
      </c>
      <c r="W139" s="1126">
        <f t="shared" si="223"/>
        <v>0</v>
      </c>
      <c r="X139" s="1126">
        <f t="shared" si="223"/>
        <v>0</v>
      </c>
      <c r="Y139" s="1126">
        <f t="shared" si="223"/>
        <v>0</v>
      </c>
      <c r="Z139" s="1126">
        <f t="shared" si="223"/>
        <v>0</v>
      </c>
      <c r="AA139" s="1126">
        <f t="shared" si="223"/>
        <v>0</v>
      </c>
      <c r="AB139" s="1126">
        <f t="shared" si="223"/>
        <v>0</v>
      </c>
      <c r="AC139" s="1126">
        <f t="shared" si="223"/>
        <v>0</v>
      </c>
      <c r="AD139" s="1126">
        <f t="shared" si="223"/>
        <v>0</v>
      </c>
      <c r="AE139" s="1126">
        <f t="shared" si="223"/>
        <v>0</v>
      </c>
      <c r="AF139" s="1126">
        <f t="shared" si="223"/>
        <v>0</v>
      </c>
      <c r="AG139" s="1126">
        <f t="shared" si="223"/>
        <v>0</v>
      </c>
      <c r="AH139" s="1126">
        <f t="shared" si="223"/>
        <v>0</v>
      </c>
      <c r="AI139" s="1126">
        <f t="shared" si="223"/>
        <v>0</v>
      </c>
      <c r="AJ139" s="1126">
        <f t="shared" si="223"/>
        <v>0</v>
      </c>
      <c r="AK139" s="1126">
        <f t="shared" si="223"/>
        <v>0</v>
      </c>
      <c r="AL139" s="1126">
        <f t="shared" si="223"/>
        <v>0</v>
      </c>
      <c r="AM139" s="1126">
        <f t="shared" si="223"/>
        <v>0</v>
      </c>
      <c r="AN139" s="1126">
        <f t="shared" si="223"/>
        <v>0</v>
      </c>
      <c r="AO139" s="1126">
        <f t="shared" si="223"/>
        <v>0</v>
      </c>
      <c r="AP139" s="1126">
        <f t="shared" si="223"/>
        <v>0</v>
      </c>
      <c r="AQ139" s="1126">
        <f t="shared" si="223"/>
        <v>0</v>
      </c>
      <c r="AR139" s="1126">
        <f t="shared" si="223"/>
        <v>0</v>
      </c>
      <c r="AS139" s="1126">
        <f t="shared" si="223"/>
        <v>0</v>
      </c>
      <c r="AT139" s="1126">
        <f t="shared" si="223"/>
        <v>0</v>
      </c>
      <c r="AU139" s="1126">
        <f t="shared" si="223"/>
        <v>0</v>
      </c>
      <c r="AV139" s="1126">
        <f t="shared" si="223"/>
        <v>0</v>
      </c>
      <c r="AW139" s="1126">
        <f t="shared" si="223"/>
        <v>0</v>
      </c>
      <c r="AX139" s="1126">
        <f t="shared" si="223"/>
        <v>0</v>
      </c>
      <c r="AY139" s="1126">
        <f t="shared" si="223"/>
        <v>0</v>
      </c>
      <c r="AZ139" s="1126">
        <f t="shared" si="223"/>
        <v>0</v>
      </c>
      <c r="BA139" s="1126">
        <f t="shared" si="223"/>
        <v>0</v>
      </c>
      <c r="BB139" s="1126">
        <f t="shared" si="223"/>
        <v>0</v>
      </c>
      <c r="BC139" s="1126">
        <f t="shared" si="223"/>
        <v>0</v>
      </c>
      <c r="BD139" s="1126">
        <f t="shared" si="223"/>
        <v>0</v>
      </c>
      <c r="BE139" s="1126">
        <f t="shared" si="223"/>
        <v>0</v>
      </c>
      <c r="BF139" s="1126">
        <f t="shared" si="223"/>
        <v>0</v>
      </c>
      <c r="BG139" s="1126">
        <f t="shared" si="223"/>
        <v>0</v>
      </c>
      <c r="BH139" s="1126">
        <f t="shared" si="223"/>
        <v>0</v>
      </c>
      <c r="BI139" s="1126">
        <f t="shared" si="223"/>
        <v>0</v>
      </c>
      <c r="BJ139" s="1126">
        <f t="shared" si="223"/>
        <v>0</v>
      </c>
      <c r="BK139" s="1126">
        <f t="shared" si="223"/>
        <v>0</v>
      </c>
      <c r="BL139" s="1126">
        <f t="shared" si="223"/>
        <v>0</v>
      </c>
      <c r="BM139" s="1126">
        <f t="shared" si="223"/>
        <v>0</v>
      </c>
      <c r="BN139" s="498"/>
      <c r="BO139" s="1364"/>
      <c r="BP139" s="1364"/>
      <c r="BQ139" s="1364"/>
      <c r="BR139" s="1364"/>
      <c r="BS139" s="1364"/>
    </row>
    <row r="140" spans="2:71" s="489" customFormat="1" ht="12.75" hidden="1" x14ac:dyDescent="0.2">
      <c r="B140" s="1113" t="str">
        <f t="shared" si="221"/>
        <v>Limpeza Pré mudança 2 Horas</v>
      </c>
      <c r="C140" s="493">
        <v>65</v>
      </c>
      <c r="D140" s="843">
        <f t="shared" si="222"/>
        <v>0.5</v>
      </c>
      <c r="E140" s="689"/>
      <c r="F140" s="1125"/>
      <c r="G140" s="1126">
        <f t="shared" ref="G140:BM140" si="224">G90*$D140</f>
        <v>0</v>
      </c>
      <c r="H140" s="1126">
        <f t="shared" si="224"/>
        <v>0</v>
      </c>
      <c r="I140" s="1126">
        <f t="shared" si="224"/>
        <v>0</v>
      </c>
      <c r="J140" s="1126">
        <f t="shared" si="224"/>
        <v>0</v>
      </c>
      <c r="K140" s="1126">
        <f t="shared" si="224"/>
        <v>0</v>
      </c>
      <c r="L140" s="1126">
        <f t="shared" si="224"/>
        <v>0</v>
      </c>
      <c r="M140" s="1126">
        <f t="shared" si="224"/>
        <v>0</v>
      </c>
      <c r="N140" s="1126">
        <f t="shared" si="224"/>
        <v>0</v>
      </c>
      <c r="O140" s="1126">
        <f t="shared" si="224"/>
        <v>0</v>
      </c>
      <c r="P140" s="1126">
        <f t="shared" si="224"/>
        <v>0</v>
      </c>
      <c r="Q140" s="1126">
        <f t="shared" si="224"/>
        <v>0</v>
      </c>
      <c r="R140" s="1126">
        <f t="shared" si="224"/>
        <v>0</v>
      </c>
      <c r="S140" s="1126">
        <f t="shared" si="224"/>
        <v>0</v>
      </c>
      <c r="T140" s="1126">
        <f t="shared" si="224"/>
        <v>0</v>
      </c>
      <c r="U140" s="1126">
        <f t="shared" si="224"/>
        <v>0</v>
      </c>
      <c r="V140" s="1126">
        <f t="shared" si="224"/>
        <v>0</v>
      </c>
      <c r="W140" s="1126">
        <f t="shared" si="224"/>
        <v>0</v>
      </c>
      <c r="X140" s="1126">
        <f t="shared" si="224"/>
        <v>0</v>
      </c>
      <c r="Y140" s="1126">
        <f t="shared" si="224"/>
        <v>0</v>
      </c>
      <c r="Z140" s="1126">
        <f t="shared" si="224"/>
        <v>0</v>
      </c>
      <c r="AA140" s="1126">
        <f t="shared" si="224"/>
        <v>0</v>
      </c>
      <c r="AB140" s="1126">
        <f t="shared" si="224"/>
        <v>0</v>
      </c>
      <c r="AC140" s="1126">
        <f t="shared" si="224"/>
        <v>0</v>
      </c>
      <c r="AD140" s="1126">
        <f t="shared" si="224"/>
        <v>0</v>
      </c>
      <c r="AE140" s="1126">
        <f t="shared" si="224"/>
        <v>0</v>
      </c>
      <c r="AF140" s="1126">
        <f t="shared" si="224"/>
        <v>0</v>
      </c>
      <c r="AG140" s="1126">
        <f t="shared" si="224"/>
        <v>0</v>
      </c>
      <c r="AH140" s="1126">
        <f t="shared" si="224"/>
        <v>0</v>
      </c>
      <c r="AI140" s="1126">
        <f t="shared" si="224"/>
        <v>0</v>
      </c>
      <c r="AJ140" s="1126">
        <f t="shared" si="224"/>
        <v>0</v>
      </c>
      <c r="AK140" s="1126">
        <f t="shared" si="224"/>
        <v>0</v>
      </c>
      <c r="AL140" s="1126">
        <f t="shared" si="224"/>
        <v>0</v>
      </c>
      <c r="AM140" s="1126">
        <f t="shared" si="224"/>
        <v>0</v>
      </c>
      <c r="AN140" s="1126">
        <f t="shared" si="224"/>
        <v>0</v>
      </c>
      <c r="AO140" s="1126">
        <f t="shared" si="224"/>
        <v>0</v>
      </c>
      <c r="AP140" s="1126">
        <f t="shared" si="224"/>
        <v>0</v>
      </c>
      <c r="AQ140" s="1126">
        <f t="shared" si="224"/>
        <v>0</v>
      </c>
      <c r="AR140" s="1126">
        <f t="shared" si="224"/>
        <v>0</v>
      </c>
      <c r="AS140" s="1126">
        <f t="shared" si="224"/>
        <v>0</v>
      </c>
      <c r="AT140" s="1126">
        <f t="shared" si="224"/>
        <v>0</v>
      </c>
      <c r="AU140" s="1126">
        <f t="shared" si="224"/>
        <v>0</v>
      </c>
      <c r="AV140" s="1126">
        <f t="shared" si="224"/>
        <v>0</v>
      </c>
      <c r="AW140" s="1126">
        <f t="shared" si="224"/>
        <v>0</v>
      </c>
      <c r="AX140" s="1126">
        <f t="shared" si="224"/>
        <v>0</v>
      </c>
      <c r="AY140" s="1126">
        <f t="shared" si="224"/>
        <v>0</v>
      </c>
      <c r="AZ140" s="1126">
        <f t="shared" si="224"/>
        <v>0</v>
      </c>
      <c r="BA140" s="1126">
        <f t="shared" si="224"/>
        <v>0</v>
      </c>
      <c r="BB140" s="1126">
        <f t="shared" si="224"/>
        <v>0</v>
      </c>
      <c r="BC140" s="1126">
        <f t="shared" si="224"/>
        <v>0</v>
      </c>
      <c r="BD140" s="1126">
        <f t="shared" si="224"/>
        <v>0</v>
      </c>
      <c r="BE140" s="1126">
        <f t="shared" si="224"/>
        <v>0</v>
      </c>
      <c r="BF140" s="1126">
        <f t="shared" si="224"/>
        <v>0</v>
      </c>
      <c r="BG140" s="1126">
        <f t="shared" si="224"/>
        <v>0</v>
      </c>
      <c r="BH140" s="1126">
        <f t="shared" si="224"/>
        <v>0</v>
      </c>
      <c r="BI140" s="1126">
        <f t="shared" si="224"/>
        <v>0</v>
      </c>
      <c r="BJ140" s="1126">
        <f t="shared" si="224"/>
        <v>0</v>
      </c>
      <c r="BK140" s="1126">
        <f t="shared" si="224"/>
        <v>0</v>
      </c>
      <c r="BL140" s="1126">
        <f t="shared" si="224"/>
        <v>0</v>
      </c>
      <c r="BM140" s="1126">
        <f t="shared" si="224"/>
        <v>0</v>
      </c>
      <c r="BN140" s="498"/>
      <c r="BO140" s="1364"/>
      <c r="BP140" s="1364"/>
      <c r="BQ140" s="1364"/>
      <c r="BR140" s="1364"/>
      <c r="BS140" s="1364"/>
    </row>
    <row r="141" spans="2:71" s="489" customFormat="1" ht="12.75" hidden="1" x14ac:dyDescent="0.2">
      <c r="B141" s="1113" t="str">
        <f t="shared" si="221"/>
        <v>Limpeza Pré mudança 6 Horas</v>
      </c>
      <c r="C141" s="493">
        <v>125</v>
      </c>
      <c r="D141" s="843">
        <f t="shared" si="222"/>
        <v>0.59523809523809523</v>
      </c>
      <c r="E141" s="689"/>
      <c r="F141" s="1125"/>
      <c r="G141" s="1126">
        <f t="shared" ref="G141:BM141" si="225">G91*$D141</f>
        <v>0</v>
      </c>
      <c r="H141" s="1126">
        <f t="shared" si="225"/>
        <v>0</v>
      </c>
      <c r="I141" s="1126">
        <f t="shared" si="225"/>
        <v>0</v>
      </c>
      <c r="J141" s="1126">
        <f t="shared" si="225"/>
        <v>0</v>
      </c>
      <c r="K141" s="1126">
        <f t="shared" si="225"/>
        <v>0</v>
      </c>
      <c r="L141" s="1126">
        <f t="shared" si="225"/>
        <v>0</v>
      </c>
      <c r="M141" s="1126">
        <f t="shared" si="225"/>
        <v>0</v>
      </c>
      <c r="N141" s="1126">
        <f t="shared" si="225"/>
        <v>0</v>
      </c>
      <c r="O141" s="1126">
        <f t="shared" si="225"/>
        <v>0</v>
      </c>
      <c r="P141" s="1126">
        <f t="shared" si="225"/>
        <v>0</v>
      </c>
      <c r="Q141" s="1126">
        <f t="shared" si="225"/>
        <v>0</v>
      </c>
      <c r="R141" s="1126">
        <f t="shared" si="225"/>
        <v>0</v>
      </c>
      <c r="S141" s="1126">
        <f t="shared" si="225"/>
        <v>0</v>
      </c>
      <c r="T141" s="1126">
        <f t="shared" si="225"/>
        <v>0</v>
      </c>
      <c r="U141" s="1126">
        <f t="shared" si="225"/>
        <v>0</v>
      </c>
      <c r="V141" s="1126">
        <f t="shared" si="225"/>
        <v>0</v>
      </c>
      <c r="W141" s="1126">
        <f t="shared" si="225"/>
        <v>0</v>
      </c>
      <c r="X141" s="1126">
        <f t="shared" si="225"/>
        <v>0</v>
      </c>
      <c r="Y141" s="1126">
        <f t="shared" si="225"/>
        <v>0</v>
      </c>
      <c r="Z141" s="1126">
        <f t="shared" si="225"/>
        <v>0</v>
      </c>
      <c r="AA141" s="1126">
        <f t="shared" si="225"/>
        <v>0</v>
      </c>
      <c r="AB141" s="1126">
        <f t="shared" si="225"/>
        <v>0</v>
      </c>
      <c r="AC141" s="1126">
        <f t="shared" si="225"/>
        <v>0</v>
      </c>
      <c r="AD141" s="1126">
        <f t="shared" si="225"/>
        <v>0</v>
      </c>
      <c r="AE141" s="1126">
        <f t="shared" si="225"/>
        <v>0</v>
      </c>
      <c r="AF141" s="1126">
        <f t="shared" si="225"/>
        <v>0</v>
      </c>
      <c r="AG141" s="1126">
        <f t="shared" si="225"/>
        <v>0</v>
      </c>
      <c r="AH141" s="1126">
        <f t="shared" si="225"/>
        <v>0</v>
      </c>
      <c r="AI141" s="1126">
        <f t="shared" si="225"/>
        <v>0</v>
      </c>
      <c r="AJ141" s="1126">
        <f t="shared" si="225"/>
        <v>0</v>
      </c>
      <c r="AK141" s="1126">
        <f t="shared" si="225"/>
        <v>0</v>
      </c>
      <c r="AL141" s="1126">
        <f t="shared" si="225"/>
        <v>0</v>
      </c>
      <c r="AM141" s="1126">
        <f t="shared" si="225"/>
        <v>0</v>
      </c>
      <c r="AN141" s="1126">
        <f t="shared" si="225"/>
        <v>0</v>
      </c>
      <c r="AO141" s="1126">
        <f t="shared" si="225"/>
        <v>0</v>
      </c>
      <c r="AP141" s="1126">
        <f t="shared" si="225"/>
        <v>0</v>
      </c>
      <c r="AQ141" s="1126">
        <f t="shared" si="225"/>
        <v>0</v>
      </c>
      <c r="AR141" s="1126">
        <f t="shared" si="225"/>
        <v>0</v>
      </c>
      <c r="AS141" s="1126">
        <f t="shared" si="225"/>
        <v>0</v>
      </c>
      <c r="AT141" s="1126">
        <f t="shared" si="225"/>
        <v>0</v>
      </c>
      <c r="AU141" s="1126">
        <f t="shared" si="225"/>
        <v>0</v>
      </c>
      <c r="AV141" s="1126">
        <f t="shared" si="225"/>
        <v>0</v>
      </c>
      <c r="AW141" s="1126">
        <f t="shared" si="225"/>
        <v>0</v>
      </c>
      <c r="AX141" s="1126">
        <f t="shared" si="225"/>
        <v>0</v>
      </c>
      <c r="AY141" s="1126">
        <f t="shared" si="225"/>
        <v>0</v>
      </c>
      <c r="AZ141" s="1126">
        <f t="shared" si="225"/>
        <v>0</v>
      </c>
      <c r="BA141" s="1126">
        <f t="shared" si="225"/>
        <v>0</v>
      </c>
      <c r="BB141" s="1126">
        <f t="shared" si="225"/>
        <v>0</v>
      </c>
      <c r="BC141" s="1126">
        <f t="shared" si="225"/>
        <v>0</v>
      </c>
      <c r="BD141" s="1126">
        <f t="shared" si="225"/>
        <v>0</v>
      </c>
      <c r="BE141" s="1126">
        <f t="shared" si="225"/>
        <v>0</v>
      </c>
      <c r="BF141" s="1126">
        <f t="shared" si="225"/>
        <v>0</v>
      </c>
      <c r="BG141" s="1126">
        <f t="shared" si="225"/>
        <v>0</v>
      </c>
      <c r="BH141" s="1126">
        <f t="shared" si="225"/>
        <v>0</v>
      </c>
      <c r="BI141" s="1126">
        <f t="shared" si="225"/>
        <v>0</v>
      </c>
      <c r="BJ141" s="1126">
        <f t="shared" si="225"/>
        <v>0</v>
      </c>
      <c r="BK141" s="1126">
        <f t="shared" si="225"/>
        <v>0</v>
      </c>
      <c r="BL141" s="1126">
        <f t="shared" si="225"/>
        <v>0</v>
      </c>
      <c r="BM141" s="1126">
        <f t="shared" si="225"/>
        <v>0</v>
      </c>
      <c r="BN141" s="498"/>
      <c r="BO141" s="1364"/>
      <c r="BP141" s="1364"/>
      <c r="BQ141" s="1364"/>
      <c r="BR141" s="1364"/>
      <c r="BS141" s="1364"/>
    </row>
    <row r="142" spans="2:71" s="489" customFormat="1" ht="12.75" hidden="1" x14ac:dyDescent="0.2">
      <c r="B142" s="1113" t="str">
        <f t="shared" si="221"/>
        <v>Assistente de serviços gerais (ASG) 8 HORAS</v>
      </c>
      <c r="C142" s="493">
        <v>4226</v>
      </c>
      <c r="D142" s="843">
        <f t="shared" si="222"/>
        <v>0.86956521739130443</v>
      </c>
      <c r="E142" s="689"/>
      <c r="F142" s="1125"/>
      <c r="G142" s="1126">
        <f t="shared" ref="G142:BM142" si="226">G92*$D142</f>
        <v>0</v>
      </c>
      <c r="H142" s="1126">
        <f t="shared" si="226"/>
        <v>0</v>
      </c>
      <c r="I142" s="1126">
        <f t="shared" si="226"/>
        <v>0</v>
      </c>
      <c r="J142" s="1126">
        <f t="shared" si="226"/>
        <v>0</v>
      </c>
      <c r="K142" s="1126">
        <f t="shared" si="226"/>
        <v>0</v>
      </c>
      <c r="L142" s="1126">
        <f t="shared" si="226"/>
        <v>0</v>
      </c>
      <c r="M142" s="1126">
        <f t="shared" si="226"/>
        <v>0</v>
      </c>
      <c r="N142" s="1126">
        <f t="shared" si="226"/>
        <v>0</v>
      </c>
      <c r="O142" s="1126">
        <f t="shared" si="226"/>
        <v>0</v>
      </c>
      <c r="P142" s="1126">
        <f t="shared" si="226"/>
        <v>0</v>
      </c>
      <c r="Q142" s="1126">
        <f t="shared" si="226"/>
        <v>0</v>
      </c>
      <c r="R142" s="1126">
        <f t="shared" si="226"/>
        <v>0</v>
      </c>
      <c r="S142" s="1126">
        <f t="shared" si="226"/>
        <v>0</v>
      </c>
      <c r="T142" s="1126">
        <f t="shared" si="226"/>
        <v>0</v>
      </c>
      <c r="U142" s="1126">
        <f t="shared" si="226"/>
        <v>0</v>
      </c>
      <c r="V142" s="1126">
        <f t="shared" si="226"/>
        <v>0</v>
      </c>
      <c r="W142" s="1126">
        <f t="shared" si="226"/>
        <v>0</v>
      </c>
      <c r="X142" s="1126">
        <f t="shared" si="226"/>
        <v>0</v>
      </c>
      <c r="Y142" s="1126">
        <f t="shared" si="226"/>
        <v>0</v>
      </c>
      <c r="Z142" s="1126">
        <f t="shared" si="226"/>
        <v>0</v>
      </c>
      <c r="AA142" s="1126">
        <f t="shared" si="226"/>
        <v>0</v>
      </c>
      <c r="AB142" s="1126">
        <f t="shared" si="226"/>
        <v>0</v>
      </c>
      <c r="AC142" s="1126">
        <f t="shared" si="226"/>
        <v>0</v>
      </c>
      <c r="AD142" s="1126">
        <f t="shared" si="226"/>
        <v>0</v>
      </c>
      <c r="AE142" s="1126">
        <f t="shared" si="226"/>
        <v>0</v>
      </c>
      <c r="AF142" s="1126">
        <f t="shared" si="226"/>
        <v>0</v>
      </c>
      <c r="AG142" s="1126">
        <f t="shared" si="226"/>
        <v>0</v>
      </c>
      <c r="AH142" s="1126">
        <f t="shared" si="226"/>
        <v>0</v>
      </c>
      <c r="AI142" s="1126">
        <f t="shared" si="226"/>
        <v>0</v>
      </c>
      <c r="AJ142" s="1126">
        <f t="shared" si="226"/>
        <v>0</v>
      </c>
      <c r="AK142" s="1126">
        <f t="shared" si="226"/>
        <v>0</v>
      </c>
      <c r="AL142" s="1126">
        <f t="shared" si="226"/>
        <v>0</v>
      </c>
      <c r="AM142" s="1126">
        <f t="shared" si="226"/>
        <v>0</v>
      </c>
      <c r="AN142" s="1126">
        <f t="shared" si="226"/>
        <v>0</v>
      </c>
      <c r="AO142" s="1126">
        <f t="shared" si="226"/>
        <v>0</v>
      </c>
      <c r="AP142" s="1126">
        <f t="shared" si="226"/>
        <v>0</v>
      </c>
      <c r="AQ142" s="1126">
        <f t="shared" si="226"/>
        <v>0</v>
      </c>
      <c r="AR142" s="1126">
        <f t="shared" si="226"/>
        <v>0</v>
      </c>
      <c r="AS142" s="1126">
        <f t="shared" si="226"/>
        <v>0</v>
      </c>
      <c r="AT142" s="1126">
        <f t="shared" si="226"/>
        <v>0</v>
      </c>
      <c r="AU142" s="1126">
        <f t="shared" si="226"/>
        <v>0</v>
      </c>
      <c r="AV142" s="1126">
        <f t="shared" si="226"/>
        <v>0</v>
      </c>
      <c r="AW142" s="1126">
        <f t="shared" si="226"/>
        <v>0</v>
      </c>
      <c r="AX142" s="1126">
        <f t="shared" si="226"/>
        <v>0</v>
      </c>
      <c r="AY142" s="1126">
        <f t="shared" si="226"/>
        <v>0</v>
      </c>
      <c r="AZ142" s="1126">
        <f t="shared" si="226"/>
        <v>0</v>
      </c>
      <c r="BA142" s="1126">
        <f t="shared" si="226"/>
        <v>0</v>
      </c>
      <c r="BB142" s="1126">
        <f t="shared" si="226"/>
        <v>0</v>
      </c>
      <c r="BC142" s="1126">
        <f t="shared" si="226"/>
        <v>0</v>
      </c>
      <c r="BD142" s="1126">
        <f t="shared" si="226"/>
        <v>0</v>
      </c>
      <c r="BE142" s="1126">
        <f t="shared" si="226"/>
        <v>0</v>
      </c>
      <c r="BF142" s="1126">
        <f t="shared" si="226"/>
        <v>0</v>
      </c>
      <c r="BG142" s="1126">
        <f t="shared" si="226"/>
        <v>0</v>
      </c>
      <c r="BH142" s="1126">
        <f t="shared" si="226"/>
        <v>0</v>
      </c>
      <c r="BI142" s="1126">
        <f t="shared" si="226"/>
        <v>0</v>
      </c>
      <c r="BJ142" s="1126">
        <f t="shared" si="226"/>
        <v>0</v>
      </c>
      <c r="BK142" s="1126">
        <f t="shared" si="226"/>
        <v>0</v>
      </c>
      <c r="BL142" s="1126">
        <f t="shared" si="226"/>
        <v>0</v>
      </c>
      <c r="BM142" s="1126">
        <f t="shared" si="226"/>
        <v>0</v>
      </c>
      <c r="BN142" s="498"/>
      <c r="BO142" s="1364"/>
      <c r="BP142" s="1364"/>
      <c r="BQ142" s="1364"/>
      <c r="BR142" s="1364"/>
      <c r="BS142" s="1364"/>
    </row>
    <row r="143" spans="2:71" s="489" customFormat="1" ht="12.75" hidden="1" x14ac:dyDescent="0.2">
      <c r="B143" s="1113" t="str">
        <f t="shared" si="221"/>
        <v>Garçom 2 horas</v>
      </c>
      <c r="C143" s="493">
        <v>65</v>
      </c>
      <c r="D143" s="843">
        <f t="shared" si="222"/>
        <v>0.5</v>
      </c>
      <c r="E143" s="689"/>
      <c r="F143" s="1125"/>
      <c r="G143" s="1126">
        <f t="shared" ref="G143:BM143" si="227">G93*$D143</f>
        <v>0</v>
      </c>
      <c r="H143" s="1126">
        <f t="shared" si="227"/>
        <v>0</v>
      </c>
      <c r="I143" s="1126">
        <f t="shared" si="227"/>
        <v>0</v>
      </c>
      <c r="J143" s="1126">
        <f t="shared" si="227"/>
        <v>0</v>
      </c>
      <c r="K143" s="1126">
        <f t="shared" si="227"/>
        <v>0</v>
      </c>
      <c r="L143" s="1126">
        <f t="shared" si="227"/>
        <v>0</v>
      </c>
      <c r="M143" s="1126">
        <f t="shared" si="227"/>
        <v>0</v>
      </c>
      <c r="N143" s="1126">
        <f t="shared" si="227"/>
        <v>0</v>
      </c>
      <c r="O143" s="1126">
        <f t="shared" si="227"/>
        <v>0</v>
      </c>
      <c r="P143" s="1126">
        <f t="shared" si="227"/>
        <v>0</v>
      </c>
      <c r="Q143" s="1126">
        <f t="shared" si="227"/>
        <v>0</v>
      </c>
      <c r="R143" s="1126">
        <f t="shared" si="227"/>
        <v>0</v>
      </c>
      <c r="S143" s="1126">
        <f t="shared" si="227"/>
        <v>0</v>
      </c>
      <c r="T143" s="1126">
        <f t="shared" si="227"/>
        <v>0</v>
      </c>
      <c r="U143" s="1126">
        <f t="shared" si="227"/>
        <v>0</v>
      </c>
      <c r="V143" s="1126">
        <f t="shared" si="227"/>
        <v>0</v>
      </c>
      <c r="W143" s="1126">
        <f t="shared" si="227"/>
        <v>0</v>
      </c>
      <c r="X143" s="1126">
        <f t="shared" si="227"/>
        <v>0</v>
      </c>
      <c r="Y143" s="1126">
        <f t="shared" si="227"/>
        <v>0</v>
      </c>
      <c r="Z143" s="1126">
        <f t="shared" si="227"/>
        <v>0</v>
      </c>
      <c r="AA143" s="1126">
        <f t="shared" si="227"/>
        <v>0</v>
      </c>
      <c r="AB143" s="1126">
        <f t="shared" si="227"/>
        <v>0</v>
      </c>
      <c r="AC143" s="1126">
        <f t="shared" si="227"/>
        <v>0</v>
      </c>
      <c r="AD143" s="1126">
        <f t="shared" si="227"/>
        <v>0</v>
      </c>
      <c r="AE143" s="1126">
        <f t="shared" si="227"/>
        <v>0</v>
      </c>
      <c r="AF143" s="1126">
        <f t="shared" si="227"/>
        <v>0</v>
      </c>
      <c r="AG143" s="1126">
        <f t="shared" si="227"/>
        <v>0</v>
      </c>
      <c r="AH143" s="1126">
        <f t="shared" si="227"/>
        <v>0</v>
      </c>
      <c r="AI143" s="1126">
        <f t="shared" si="227"/>
        <v>0</v>
      </c>
      <c r="AJ143" s="1126">
        <f t="shared" si="227"/>
        <v>0</v>
      </c>
      <c r="AK143" s="1126">
        <f t="shared" si="227"/>
        <v>0</v>
      </c>
      <c r="AL143" s="1126">
        <f t="shared" si="227"/>
        <v>0</v>
      </c>
      <c r="AM143" s="1126">
        <f t="shared" si="227"/>
        <v>0</v>
      </c>
      <c r="AN143" s="1126">
        <f t="shared" si="227"/>
        <v>0</v>
      </c>
      <c r="AO143" s="1126">
        <f t="shared" si="227"/>
        <v>0</v>
      </c>
      <c r="AP143" s="1126">
        <f t="shared" si="227"/>
        <v>0</v>
      </c>
      <c r="AQ143" s="1126">
        <f t="shared" si="227"/>
        <v>0</v>
      </c>
      <c r="AR143" s="1126">
        <f t="shared" si="227"/>
        <v>0</v>
      </c>
      <c r="AS143" s="1126">
        <f t="shared" si="227"/>
        <v>0</v>
      </c>
      <c r="AT143" s="1126">
        <f t="shared" si="227"/>
        <v>0</v>
      </c>
      <c r="AU143" s="1126">
        <f t="shared" si="227"/>
        <v>0</v>
      </c>
      <c r="AV143" s="1126">
        <f t="shared" si="227"/>
        <v>0</v>
      </c>
      <c r="AW143" s="1126">
        <f t="shared" si="227"/>
        <v>0</v>
      </c>
      <c r="AX143" s="1126">
        <f t="shared" si="227"/>
        <v>0</v>
      </c>
      <c r="AY143" s="1126">
        <f t="shared" si="227"/>
        <v>0</v>
      </c>
      <c r="AZ143" s="1126">
        <f t="shared" si="227"/>
        <v>0</v>
      </c>
      <c r="BA143" s="1126">
        <f t="shared" si="227"/>
        <v>0</v>
      </c>
      <c r="BB143" s="1126">
        <f t="shared" si="227"/>
        <v>0</v>
      </c>
      <c r="BC143" s="1126">
        <f t="shared" si="227"/>
        <v>0</v>
      </c>
      <c r="BD143" s="1126">
        <f t="shared" si="227"/>
        <v>0</v>
      </c>
      <c r="BE143" s="1126">
        <f t="shared" si="227"/>
        <v>0</v>
      </c>
      <c r="BF143" s="1126">
        <f t="shared" si="227"/>
        <v>0</v>
      </c>
      <c r="BG143" s="1126">
        <f t="shared" si="227"/>
        <v>0</v>
      </c>
      <c r="BH143" s="1126">
        <f t="shared" si="227"/>
        <v>0</v>
      </c>
      <c r="BI143" s="1126">
        <f t="shared" si="227"/>
        <v>0</v>
      </c>
      <c r="BJ143" s="1126">
        <f t="shared" si="227"/>
        <v>0</v>
      </c>
      <c r="BK143" s="1126">
        <f t="shared" si="227"/>
        <v>0</v>
      </c>
      <c r="BL143" s="1126">
        <f t="shared" si="227"/>
        <v>0</v>
      </c>
      <c r="BM143" s="1126">
        <f t="shared" si="227"/>
        <v>0</v>
      </c>
      <c r="BN143" s="498"/>
      <c r="BO143" s="1364"/>
      <c r="BP143" s="1364"/>
      <c r="BQ143" s="1364"/>
      <c r="BR143" s="1364"/>
      <c r="BS143" s="1364"/>
    </row>
    <row r="144" spans="2:71" s="489" customFormat="1" ht="12.75" hidden="1" x14ac:dyDescent="0.2">
      <c r="B144" s="1113" t="str">
        <f t="shared" si="221"/>
        <v>Garçom 4 horas</v>
      </c>
      <c r="C144" s="493">
        <v>85</v>
      </c>
      <c r="D144" s="843">
        <f t="shared" si="222"/>
        <v>0.53125</v>
      </c>
      <c r="E144" s="689"/>
      <c r="F144" s="1125"/>
      <c r="G144" s="1126">
        <f t="shared" ref="G144:BM144" si="228">G94*$D144</f>
        <v>0</v>
      </c>
      <c r="H144" s="1126">
        <f t="shared" si="228"/>
        <v>0</v>
      </c>
      <c r="I144" s="1126">
        <f t="shared" si="228"/>
        <v>0</v>
      </c>
      <c r="J144" s="1126">
        <f t="shared" si="228"/>
        <v>0</v>
      </c>
      <c r="K144" s="1126">
        <f t="shared" si="228"/>
        <v>0</v>
      </c>
      <c r="L144" s="1126">
        <f t="shared" si="228"/>
        <v>0</v>
      </c>
      <c r="M144" s="1126">
        <f t="shared" si="228"/>
        <v>0</v>
      </c>
      <c r="N144" s="1126">
        <f t="shared" si="228"/>
        <v>0</v>
      </c>
      <c r="O144" s="1126">
        <f t="shared" si="228"/>
        <v>0</v>
      </c>
      <c r="P144" s="1126">
        <f t="shared" si="228"/>
        <v>0</v>
      </c>
      <c r="Q144" s="1126">
        <f t="shared" si="228"/>
        <v>0</v>
      </c>
      <c r="R144" s="1126">
        <f t="shared" si="228"/>
        <v>0</v>
      </c>
      <c r="S144" s="1126">
        <f t="shared" si="228"/>
        <v>0</v>
      </c>
      <c r="T144" s="1126">
        <f t="shared" si="228"/>
        <v>0</v>
      </c>
      <c r="U144" s="1126">
        <f t="shared" si="228"/>
        <v>0</v>
      </c>
      <c r="V144" s="1126">
        <f t="shared" si="228"/>
        <v>0</v>
      </c>
      <c r="W144" s="1126">
        <f t="shared" si="228"/>
        <v>0</v>
      </c>
      <c r="X144" s="1126">
        <f t="shared" si="228"/>
        <v>0</v>
      </c>
      <c r="Y144" s="1126">
        <f t="shared" si="228"/>
        <v>0</v>
      </c>
      <c r="Z144" s="1126">
        <f t="shared" si="228"/>
        <v>0</v>
      </c>
      <c r="AA144" s="1126">
        <f t="shared" si="228"/>
        <v>0</v>
      </c>
      <c r="AB144" s="1126">
        <f t="shared" si="228"/>
        <v>0</v>
      </c>
      <c r="AC144" s="1126">
        <f t="shared" si="228"/>
        <v>0</v>
      </c>
      <c r="AD144" s="1126">
        <f t="shared" si="228"/>
        <v>0</v>
      </c>
      <c r="AE144" s="1126">
        <f t="shared" si="228"/>
        <v>0</v>
      </c>
      <c r="AF144" s="1126">
        <f t="shared" si="228"/>
        <v>0</v>
      </c>
      <c r="AG144" s="1126">
        <f t="shared" si="228"/>
        <v>0</v>
      </c>
      <c r="AH144" s="1126">
        <f t="shared" si="228"/>
        <v>0</v>
      </c>
      <c r="AI144" s="1126">
        <f t="shared" si="228"/>
        <v>0</v>
      </c>
      <c r="AJ144" s="1126">
        <f t="shared" si="228"/>
        <v>0</v>
      </c>
      <c r="AK144" s="1126">
        <f t="shared" si="228"/>
        <v>0</v>
      </c>
      <c r="AL144" s="1126">
        <f t="shared" si="228"/>
        <v>0</v>
      </c>
      <c r="AM144" s="1126">
        <f t="shared" si="228"/>
        <v>0</v>
      </c>
      <c r="AN144" s="1126">
        <f t="shared" si="228"/>
        <v>0</v>
      </c>
      <c r="AO144" s="1126">
        <f t="shared" si="228"/>
        <v>0</v>
      </c>
      <c r="AP144" s="1126">
        <f t="shared" si="228"/>
        <v>0</v>
      </c>
      <c r="AQ144" s="1126">
        <f t="shared" si="228"/>
        <v>0</v>
      </c>
      <c r="AR144" s="1126">
        <f t="shared" si="228"/>
        <v>0</v>
      </c>
      <c r="AS144" s="1126">
        <f t="shared" si="228"/>
        <v>0</v>
      </c>
      <c r="AT144" s="1126">
        <f t="shared" si="228"/>
        <v>0</v>
      </c>
      <c r="AU144" s="1126">
        <f t="shared" si="228"/>
        <v>0</v>
      </c>
      <c r="AV144" s="1126">
        <f t="shared" si="228"/>
        <v>0</v>
      </c>
      <c r="AW144" s="1126">
        <f t="shared" si="228"/>
        <v>0</v>
      </c>
      <c r="AX144" s="1126">
        <f t="shared" si="228"/>
        <v>0</v>
      </c>
      <c r="AY144" s="1126">
        <f t="shared" si="228"/>
        <v>0</v>
      </c>
      <c r="AZ144" s="1126">
        <f t="shared" si="228"/>
        <v>0</v>
      </c>
      <c r="BA144" s="1126">
        <f t="shared" si="228"/>
        <v>0</v>
      </c>
      <c r="BB144" s="1126">
        <f t="shared" si="228"/>
        <v>0</v>
      </c>
      <c r="BC144" s="1126">
        <f t="shared" si="228"/>
        <v>0</v>
      </c>
      <c r="BD144" s="1126">
        <f t="shared" si="228"/>
        <v>0</v>
      </c>
      <c r="BE144" s="1126">
        <f t="shared" si="228"/>
        <v>0</v>
      </c>
      <c r="BF144" s="1126">
        <f t="shared" si="228"/>
        <v>0</v>
      </c>
      <c r="BG144" s="1126">
        <f t="shared" si="228"/>
        <v>0</v>
      </c>
      <c r="BH144" s="1126">
        <f t="shared" si="228"/>
        <v>0</v>
      </c>
      <c r="BI144" s="1126">
        <f t="shared" si="228"/>
        <v>0</v>
      </c>
      <c r="BJ144" s="1126">
        <f t="shared" si="228"/>
        <v>0</v>
      </c>
      <c r="BK144" s="1126">
        <f t="shared" si="228"/>
        <v>0</v>
      </c>
      <c r="BL144" s="1126">
        <f t="shared" si="228"/>
        <v>0</v>
      </c>
      <c r="BM144" s="1126">
        <f t="shared" si="228"/>
        <v>0</v>
      </c>
      <c r="BN144" s="498"/>
      <c r="BO144" s="1364"/>
      <c r="BP144" s="1364"/>
      <c r="BQ144" s="1364"/>
      <c r="BR144" s="1364"/>
      <c r="BS144" s="1364"/>
    </row>
    <row r="145" spans="2:81" s="489" customFormat="1" ht="12.75" hidden="1" x14ac:dyDescent="0.2">
      <c r="B145" s="1113" t="str">
        <f t="shared" si="221"/>
        <v>Garçom 6 horas</v>
      </c>
      <c r="C145" s="493">
        <v>125</v>
      </c>
      <c r="D145" s="843">
        <f t="shared" si="222"/>
        <v>0.59523809523809523</v>
      </c>
      <c r="E145" s="689"/>
      <c r="F145" s="1125"/>
      <c r="G145" s="1126">
        <f t="shared" ref="G145:BM145" si="229">G95*$D145</f>
        <v>0</v>
      </c>
      <c r="H145" s="1126">
        <f t="shared" si="229"/>
        <v>0</v>
      </c>
      <c r="I145" s="1126">
        <f t="shared" si="229"/>
        <v>0</v>
      </c>
      <c r="J145" s="1126">
        <f t="shared" si="229"/>
        <v>0</v>
      </c>
      <c r="K145" s="1126">
        <f t="shared" si="229"/>
        <v>0</v>
      </c>
      <c r="L145" s="1126">
        <f t="shared" si="229"/>
        <v>0</v>
      </c>
      <c r="M145" s="1126">
        <f t="shared" si="229"/>
        <v>0</v>
      </c>
      <c r="N145" s="1126">
        <f t="shared" si="229"/>
        <v>0</v>
      </c>
      <c r="O145" s="1126">
        <f t="shared" si="229"/>
        <v>0</v>
      </c>
      <c r="P145" s="1126">
        <f t="shared" si="229"/>
        <v>0</v>
      </c>
      <c r="Q145" s="1126">
        <f t="shared" si="229"/>
        <v>0</v>
      </c>
      <c r="R145" s="1126">
        <f t="shared" si="229"/>
        <v>0</v>
      </c>
      <c r="S145" s="1126">
        <f t="shared" si="229"/>
        <v>0</v>
      </c>
      <c r="T145" s="1126">
        <f t="shared" si="229"/>
        <v>0</v>
      </c>
      <c r="U145" s="1126">
        <f t="shared" si="229"/>
        <v>0</v>
      </c>
      <c r="V145" s="1126">
        <f t="shared" si="229"/>
        <v>0</v>
      </c>
      <c r="W145" s="1126">
        <f t="shared" si="229"/>
        <v>0</v>
      </c>
      <c r="X145" s="1126">
        <f t="shared" si="229"/>
        <v>0</v>
      </c>
      <c r="Y145" s="1126">
        <f t="shared" si="229"/>
        <v>0</v>
      </c>
      <c r="Z145" s="1126">
        <f t="shared" si="229"/>
        <v>0</v>
      </c>
      <c r="AA145" s="1126">
        <f t="shared" si="229"/>
        <v>0</v>
      </c>
      <c r="AB145" s="1126">
        <f t="shared" si="229"/>
        <v>0</v>
      </c>
      <c r="AC145" s="1126">
        <f t="shared" si="229"/>
        <v>0</v>
      </c>
      <c r="AD145" s="1126">
        <f t="shared" si="229"/>
        <v>0</v>
      </c>
      <c r="AE145" s="1126">
        <f t="shared" si="229"/>
        <v>0</v>
      </c>
      <c r="AF145" s="1126">
        <f t="shared" si="229"/>
        <v>0</v>
      </c>
      <c r="AG145" s="1126">
        <f t="shared" si="229"/>
        <v>0</v>
      </c>
      <c r="AH145" s="1126">
        <f t="shared" si="229"/>
        <v>0</v>
      </c>
      <c r="AI145" s="1126">
        <f t="shared" si="229"/>
        <v>0</v>
      </c>
      <c r="AJ145" s="1126">
        <f t="shared" si="229"/>
        <v>0</v>
      </c>
      <c r="AK145" s="1126">
        <f t="shared" si="229"/>
        <v>0</v>
      </c>
      <c r="AL145" s="1126">
        <f t="shared" si="229"/>
        <v>0</v>
      </c>
      <c r="AM145" s="1126">
        <f t="shared" si="229"/>
        <v>0</v>
      </c>
      <c r="AN145" s="1126">
        <f t="shared" si="229"/>
        <v>0</v>
      </c>
      <c r="AO145" s="1126">
        <f t="shared" si="229"/>
        <v>0</v>
      </c>
      <c r="AP145" s="1126">
        <f t="shared" si="229"/>
        <v>0</v>
      </c>
      <c r="AQ145" s="1126">
        <f t="shared" si="229"/>
        <v>0</v>
      </c>
      <c r="AR145" s="1126">
        <f t="shared" si="229"/>
        <v>0</v>
      </c>
      <c r="AS145" s="1126">
        <f t="shared" si="229"/>
        <v>0</v>
      </c>
      <c r="AT145" s="1126">
        <f t="shared" si="229"/>
        <v>0</v>
      </c>
      <c r="AU145" s="1126">
        <f t="shared" si="229"/>
        <v>0</v>
      </c>
      <c r="AV145" s="1126">
        <f t="shared" si="229"/>
        <v>0</v>
      </c>
      <c r="AW145" s="1126">
        <f t="shared" si="229"/>
        <v>0</v>
      </c>
      <c r="AX145" s="1126">
        <f t="shared" si="229"/>
        <v>0</v>
      </c>
      <c r="AY145" s="1126">
        <f t="shared" si="229"/>
        <v>0</v>
      </c>
      <c r="AZ145" s="1126">
        <f t="shared" si="229"/>
        <v>0</v>
      </c>
      <c r="BA145" s="1126">
        <f t="shared" si="229"/>
        <v>0</v>
      </c>
      <c r="BB145" s="1126">
        <f t="shared" si="229"/>
        <v>0</v>
      </c>
      <c r="BC145" s="1126">
        <f t="shared" si="229"/>
        <v>0</v>
      </c>
      <c r="BD145" s="1126">
        <f t="shared" si="229"/>
        <v>0</v>
      </c>
      <c r="BE145" s="1126">
        <f t="shared" si="229"/>
        <v>0</v>
      </c>
      <c r="BF145" s="1126">
        <f t="shared" si="229"/>
        <v>0</v>
      </c>
      <c r="BG145" s="1126">
        <f t="shared" si="229"/>
        <v>0</v>
      </c>
      <c r="BH145" s="1126">
        <f t="shared" si="229"/>
        <v>0</v>
      </c>
      <c r="BI145" s="1126">
        <f t="shared" si="229"/>
        <v>0</v>
      </c>
      <c r="BJ145" s="1126">
        <f t="shared" si="229"/>
        <v>0</v>
      </c>
      <c r="BK145" s="1126">
        <f t="shared" si="229"/>
        <v>0</v>
      </c>
      <c r="BL145" s="1126">
        <f t="shared" si="229"/>
        <v>0</v>
      </c>
      <c r="BM145" s="1126">
        <f t="shared" si="229"/>
        <v>0</v>
      </c>
      <c r="BN145" s="498"/>
      <c r="BO145" s="1364"/>
      <c r="BP145" s="1364"/>
      <c r="BQ145" s="1364"/>
      <c r="BR145" s="1364"/>
      <c r="BS145" s="1364"/>
    </row>
    <row r="146" spans="2:81" s="489" customFormat="1" ht="12.75" hidden="1" x14ac:dyDescent="0.2">
      <c r="B146" s="1113" t="str">
        <f t="shared" ref="B146" si="230">B50</f>
        <v>Garçom 8 horas</v>
      </c>
      <c r="C146" s="493">
        <v>160</v>
      </c>
      <c r="D146" s="843">
        <f t="shared" ref="D146" si="231">C146/C96</f>
        <v>0.5714285714285714</v>
      </c>
      <c r="E146" s="689"/>
      <c r="F146" s="1125"/>
      <c r="G146" s="1126">
        <f t="shared" ref="G146:BM146" si="232">G96*$D146</f>
        <v>0</v>
      </c>
      <c r="H146" s="1126">
        <f t="shared" si="232"/>
        <v>0</v>
      </c>
      <c r="I146" s="1126">
        <f t="shared" si="232"/>
        <v>0</v>
      </c>
      <c r="J146" s="1126">
        <f t="shared" si="232"/>
        <v>0</v>
      </c>
      <c r="K146" s="1126">
        <f t="shared" si="232"/>
        <v>0</v>
      </c>
      <c r="L146" s="1126">
        <f t="shared" si="232"/>
        <v>0</v>
      </c>
      <c r="M146" s="1126">
        <f t="shared" si="232"/>
        <v>0</v>
      </c>
      <c r="N146" s="1126">
        <f t="shared" si="232"/>
        <v>0</v>
      </c>
      <c r="O146" s="1126">
        <f t="shared" si="232"/>
        <v>0</v>
      </c>
      <c r="P146" s="1126">
        <f t="shared" si="232"/>
        <v>0</v>
      </c>
      <c r="Q146" s="1126">
        <f t="shared" si="232"/>
        <v>0</v>
      </c>
      <c r="R146" s="1126">
        <f t="shared" si="232"/>
        <v>0</v>
      </c>
      <c r="S146" s="1126">
        <f t="shared" si="232"/>
        <v>0</v>
      </c>
      <c r="T146" s="1126">
        <f t="shared" si="232"/>
        <v>0</v>
      </c>
      <c r="U146" s="1126">
        <f t="shared" si="232"/>
        <v>0</v>
      </c>
      <c r="V146" s="1126">
        <f t="shared" si="232"/>
        <v>0</v>
      </c>
      <c r="W146" s="1126">
        <f t="shared" si="232"/>
        <v>0</v>
      </c>
      <c r="X146" s="1126">
        <f t="shared" si="232"/>
        <v>0</v>
      </c>
      <c r="Y146" s="1126">
        <f t="shared" si="232"/>
        <v>0</v>
      </c>
      <c r="Z146" s="1126">
        <f t="shared" si="232"/>
        <v>0</v>
      </c>
      <c r="AA146" s="1126">
        <f t="shared" si="232"/>
        <v>0</v>
      </c>
      <c r="AB146" s="1126">
        <f t="shared" si="232"/>
        <v>0</v>
      </c>
      <c r="AC146" s="1126">
        <f t="shared" si="232"/>
        <v>0</v>
      </c>
      <c r="AD146" s="1126">
        <f t="shared" si="232"/>
        <v>0</v>
      </c>
      <c r="AE146" s="1126">
        <f t="shared" si="232"/>
        <v>0</v>
      </c>
      <c r="AF146" s="1126">
        <f t="shared" si="232"/>
        <v>0</v>
      </c>
      <c r="AG146" s="1126">
        <f t="shared" si="232"/>
        <v>0</v>
      </c>
      <c r="AH146" s="1126">
        <f t="shared" si="232"/>
        <v>0</v>
      </c>
      <c r="AI146" s="1126">
        <f t="shared" si="232"/>
        <v>0</v>
      </c>
      <c r="AJ146" s="1126">
        <f t="shared" si="232"/>
        <v>0</v>
      </c>
      <c r="AK146" s="1126">
        <f t="shared" si="232"/>
        <v>0</v>
      </c>
      <c r="AL146" s="1126">
        <f t="shared" si="232"/>
        <v>0</v>
      </c>
      <c r="AM146" s="1126">
        <f t="shared" si="232"/>
        <v>0</v>
      </c>
      <c r="AN146" s="1126">
        <f t="shared" si="232"/>
        <v>0</v>
      </c>
      <c r="AO146" s="1126">
        <f t="shared" si="232"/>
        <v>0</v>
      </c>
      <c r="AP146" s="1126">
        <f t="shared" si="232"/>
        <v>0</v>
      </c>
      <c r="AQ146" s="1126">
        <f t="shared" si="232"/>
        <v>0</v>
      </c>
      <c r="AR146" s="1126">
        <f t="shared" si="232"/>
        <v>0</v>
      </c>
      <c r="AS146" s="1126">
        <f t="shared" si="232"/>
        <v>0</v>
      </c>
      <c r="AT146" s="1126">
        <f t="shared" si="232"/>
        <v>0</v>
      </c>
      <c r="AU146" s="1126">
        <f t="shared" si="232"/>
        <v>0</v>
      </c>
      <c r="AV146" s="1126">
        <f t="shared" si="232"/>
        <v>0</v>
      </c>
      <c r="AW146" s="1126">
        <f t="shared" si="232"/>
        <v>0</v>
      </c>
      <c r="AX146" s="1126">
        <f t="shared" si="232"/>
        <v>0</v>
      </c>
      <c r="AY146" s="1126">
        <f t="shared" si="232"/>
        <v>0</v>
      </c>
      <c r="AZ146" s="1126">
        <f t="shared" si="232"/>
        <v>0</v>
      </c>
      <c r="BA146" s="1126">
        <f t="shared" si="232"/>
        <v>0</v>
      </c>
      <c r="BB146" s="1126">
        <f t="shared" si="232"/>
        <v>0</v>
      </c>
      <c r="BC146" s="1126">
        <f t="shared" si="232"/>
        <v>0</v>
      </c>
      <c r="BD146" s="1126">
        <f t="shared" si="232"/>
        <v>0</v>
      </c>
      <c r="BE146" s="1126">
        <f t="shared" si="232"/>
        <v>0</v>
      </c>
      <c r="BF146" s="1126">
        <f t="shared" si="232"/>
        <v>0</v>
      </c>
      <c r="BG146" s="1126">
        <f t="shared" si="232"/>
        <v>0</v>
      </c>
      <c r="BH146" s="1126">
        <f t="shared" si="232"/>
        <v>0</v>
      </c>
      <c r="BI146" s="1126">
        <f t="shared" si="232"/>
        <v>0</v>
      </c>
      <c r="BJ146" s="1126">
        <f t="shared" si="232"/>
        <v>0</v>
      </c>
      <c r="BK146" s="1126">
        <f t="shared" si="232"/>
        <v>0</v>
      </c>
      <c r="BL146" s="1126">
        <f t="shared" si="232"/>
        <v>0</v>
      </c>
      <c r="BM146" s="1126">
        <f t="shared" si="232"/>
        <v>0</v>
      </c>
      <c r="BN146" s="498"/>
      <c r="BO146" s="1127"/>
      <c r="BP146" s="1127"/>
      <c r="BQ146" s="1127"/>
      <c r="BR146" s="1127"/>
      <c r="BS146" s="1127"/>
    </row>
    <row r="147" spans="2:81" s="839" customFormat="1" ht="11.1" customHeight="1" x14ac:dyDescent="0.15">
      <c r="B147" s="1478" t="s">
        <v>987</v>
      </c>
      <c r="C147" s="1478"/>
      <c r="D147" s="1478"/>
      <c r="E147" s="1478"/>
      <c r="F147" s="1478"/>
      <c r="G147" s="1480">
        <f t="shared" ref="G147:AL147" si="233">SUM(G102:G146)</f>
        <v>4072.5260148604571</v>
      </c>
      <c r="H147" s="1480">
        <f t="shared" si="233"/>
        <v>8145.0520297209141</v>
      </c>
      <c r="I147" s="1480">
        <f t="shared" si="233"/>
        <v>12217.578044581367</v>
      </c>
      <c r="J147" s="1480">
        <f t="shared" si="233"/>
        <v>16249.378799293221</v>
      </c>
      <c r="K147" s="1480">
        <f t="shared" si="233"/>
        <v>20311.723499116521</v>
      </c>
      <c r="L147" s="1480">
        <f t="shared" si="233"/>
        <v>24374.068198939844</v>
      </c>
      <c r="M147" s="1480">
        <f t="shared" si="233"/>
        <v>28273.919110770203</v>
      </c>
      <c r="N147" s="1480">
        <f t="shared" si="233"/>
        <v>32232.267786278051</v>
      </c>
      <c r="O147" s="1480">
        <f t="shared" si="233"/>
        <v>36422.462598494189</v>
      </c>
      <c r="P147" s="1480">
        <f t="shared" si="233"/>
        <v>40428.93348432854</v>
      </c>
      <c r="Q147" s="1480">
        <f t="shared" si="233"/>
        <v>44471.826832761384</v>
      </c>
      <c r="R147" s="1480">
        <f t="shared" si="233"/>
        <v>33353.870124571054</v>
      </c>
      <c r="S147" s="1480">
        <f t="shared" si="233"/>
        <v>31686.176618342492</v>
      </c>
      <c r="T147" s="1480">
        <f t="shared" si="233"/>
        <v>34854.794280176728</v>
      </c>
      <c r="U147" s="1480">
        <f t="shared" si="233"/>
        <v>38340.273708194421</v>
      </c>
      <c r="V147" s="1480">
        <f t="shared" si="233"/>
        <v>42174.30107901388</v>
      </c>
      <c r="W147" s="1480">
        <f t="shared" si="233"/>
        <v>46391.731186915262</v>
      </c>
      <c r="X147" s="1480">
        <f t="shared" si="233"/>
        <v>44072.144627569476</v>
      </c>
      <c r="Y147" s="1480">
        <f t="shared" si="233"/>
        <v>41868.537396191001</v>
      </c>
      <c r="Z147" s="1480">
        <f t="shared" si="233"/>
        <v>44799.335013924378</v>
      </c>
      <c r="AA147" s="1480">
        <f t="shared" si="233"/>
        <v>47935.28846489908</v>
      </c>
      <c r="AB147" s="1480">
        <f t="shared" si="233"/>
        <v>51290.758657442013</v>
      </c>
      <c r="AC147" s="1480">
        <f t="shared" si="233"/>
        <v>56419.834523186219</v>
      </c>
      <c r="AD147" s="1480">
        <f t="shared" si="233"/>
        <v>47956.859344708297</v>
      </c>
      <c r="AE147" s="1480">
        <f t="shared" si="233"/>
        <v>45559.016377472886</v>
      </c>
      <c r="AF147" s="1480">
        <f t="shared" si="233"/>
        <v>47836.967196346515</v>
      </c>
      <c r="AG147" s="1480">
        <f t="shared" si="233"/>
        <v>50228.815556163849</v>
      </c>
      <c r="AH147" s="1480">
        <f t="shared" si="233"/>
        <v>52740.256333972044</v>
      </c>
      <c r="AI147" s="1480">
        <f t="shared" si="233"/>
        <v>56432.074277350082</v>
      </c>
      <c r="AJ147" s="1480">
        <f t="shared" si="233"/>
        <v>50788.866849615064</v>
      </c>
      <c r="AK147" s="1480">
        <f t="shared" si="233"/>
        <v>45709.980164653571</v>
      </c>
      <c r="AL147" s="1480">
        <f t="shared" si="233"/>
        <v>48909.678776179302</v>
      </c>
      <c r="AM147" s="1480">
        <f t="shared" ref="AM147:BM147" si="234">SUM(AM102:AM146)</f>
        <v>52333.356290511874</v>
      </c>
      <c r="AN147" s="1480">
        <f t="shared" si="234"/>
        <v>55996.691230847704</v>
      </c>
      <c r="AO147" s="1480">
        <f t="shared" si="234"/>
        <v>60476.426529315526</v>
      </c>
      <c r="AP147" s="1480">
        <f t="shared" si="234"/>
        <v>52009.726815211347</v>
      </c>
      <c r="AQ147" s="1480">
        <f t="shared" si="234"/>
        <v>49409.240474450766</v>
      </c>
      <c r="AR147" s="1480">
        <f t="shared" si="234"/>
        <v>51879.702498173305</v>
      </c>
      <c r="AS147" s="1480">
        <f t="shared" si="234"/>
        <v>54473.687623081998</v>
      </c>
      <c r="AT147" s="1480">
        <f t="shared" si="234"/>
        <v>57197.372004236073</v>
      </c>
      <c r="AU147" s="1480">
        <f t="shared" si="234"/>
        <v>61201.188044532617</v>
      </c>
      <c r="AV147" s="1480">
        <f t="shared" si="234"/>
        <v>55081.069240079349</v>
      </c>
      <c r="AW147" s="1480">
        <f t="shared" si="234"/>
        <v>49572.962316071433</v>
      </c>
      <c r="AX147" s="1480">
        <f t="shared" si="234"/>
        <v>53043.069678196414</v>
      </c>
      <c r="AY147" s="1480">
        <f t="shared" si="234"/>
        <v>56756.084555670182</v>
      </c>
      <c r="AZ147" s="1480">
        <f t="shared" si="234"/>
        <v>60729.010474567076</v>
      </c>
      <c r="BA147" s="1480">
        <f t="shared" si="234"/>
        <v>65587.331312532435</v>
      </c>
      <c r="BB147" s="1480">
        <f t="shared" si="234"/>
        <v>57060.97824190322</v>
      </c>
      <c r="BC147" s="1480">
        <f t="shared" si="234"/>
        <v>54207.929329808074</v>
      </c>
      <c r="BD147" s="1480">
        <f t="shared" si="234"/>
        <v>56918.325796298457</v>
      </c>
      <c r="BE147" s="1480">
        <f t="shared" si="234"/>
        <v>59764.242086113365</v>
      </c>
      <c r="BF147" s="1480">
        <f t="shared" si="234"/>
        <v>62752.454190419063</v>
      </c>
      <c r="BG147" s="1480">
        <f t="shared" si="234"/>
        <v>67145.125983748381</v>
      </c>
      <c r="BH147" s="1480">
        <f t="shared" si="234"/>
        <v>60430.613385373552</v>
      </c>
      <c r="BI147" s="1480">
        <f t="shared" si="234"/>
        <v>54387.552046836179</v>
      </c>
      <c r="BJ147" s="1480">
        <f t="shared" si="234"/>
        <v>58194.680690114721</v>
      </c>
      <c r="BK147" s="1480">
        <f t="shared" si="234"/>
        <v>62268.30833842275</v>
      </c>
      <c r="BL147" s="1480">
        <f t="shared" si="234"/>
        <v>66627.089922112355</v>
      </c>
      <c r="BM147" s="1480">
        <f t="shared" si="234"/>
        <v>71957.257115881352</v>
      </c>
      <c r="BN147" s="840"/>
      <c r="BO147" s="1128">
        <f>SUM(BO102:BO146)</f>
        <v>0</v>
      </c>
      <c r="BP147" s="1128">
        <f>SUM(BP102:BP146)</f>
        <v>0</v>
      </c>
      <c r="BQ147" s="1128">
        <f>SUM(BQ102:BQ146)</f>
        <v>0</v>
      </c>
      <c r="BR147" s="1128">
        <f>SUM(BR102:BR146)</f>
        <v>0</v>
      </c>
      <c r="BS147" s="1128">
        <f>SUM(BS102:BS146)</f>
        <v>0</v>
      </c>
    </row>
    <row r="148" spans="2:81" s="489" customFormat="1" ht="11.1" hidden="1" customHeight="1" x14ac:dyDescent="0.15">
      <c r="B148" s="697"/>
      <c r="C148" s="497"/>
      <c r="D148" s="497"/>
      <c r="E148" s="497"/>
      <c r="G148" s="697"/>
      <c r="H148" s="697"/>
      <c r="I148" s="697"/>
      <c r="J148" s="697"/>
      <c r="K148" s="697"/>
      <c r="L148" s="697"/>
      <c r="M148" s="697"/>
      <c r="N148" s="697"/>
      <c r="O148" s="697"/>
      <c r="P148" s="697"/>
      <c r="Q148" s="697"/>
      <c r="R148" s="697"/>
      <c r="S148" s="697"/>
      <c r="T148" s="697"/>
      <c r="U148" s="697"/>
      <c r="V148" s="697"/>
      <c r="W148" s="697"/>
      <c r="X148" s="697"/>
      <c r="Y148" s="697"/>
      <c r="Z148" s="697"/>
      <c r="AA148" s="697"/>
      <c r="AB148" s="697"/>
      <c r="AC148" s="697"/>
      <c r="AD148" s="697"/>
      <c r="AE148" s="697"/>
      <c r="AF148" s="697"/>
      <c r="AG148" s="697"/>
      <c r="AH148" s="697"/>
      <c r="AI148" s="697"/>
      <c r="AJ148" s="697"/>
      <c r="AK148" s="697"/>
      <c r="AL148" s="697"/>
      <c r="AM148" s="697"/>
      <c r="AN148" s="697"/>
      <c r="AO148" s="697"/>
      <c r="AP148" s="697"/>
      <c r="AQ148" s="697"/>
      <c r="AR148" s="697"/>
      <c r="AS148" s="697"/>
      <c r="AT148" s="697"/>
      <c r="AU148" s="697"/>
      <c r="AV148" s="697"/>
      <c r="AW148" s="697"/>
      <c r="AX148" s="697"/>
      <c r="AY148" s="697"/>
      <c r="AZ148" s="697"/>
      <c r="BA148" s="697"/>
      <c r="BB148" s="697"/>
      <c r="BC148" s="697"/>
      <c r="BD148" s="697"/>
      <c r="BE148" s="697"/>
      <c r="BF148" s="697"/>
      <c r="BG148" s="697"/>
      <c r="BH148" s="697"/>
      <c r="BI148" s="697"/>
      <c r="BJ148" s="697"/>
      <c r="BK148" s="697"/>
      <c r="BL148" s="697"/>
      <c r="BM148" s="697"/>
      <c r="BN148" s="498"/>
      <c r="BO148" s="487"/>
      <c r="BP148" s="487"/>
      <c r="BQ148" s="487"/>
      <c r="BR148" s="487"/>
      <c r="BS148" s="487"/>
    </row>
    <row r="149" spans="2:81" s="839" customFormat="1" ht="11.1" hidden="1" customHeight="1" x14ac:dyDescent="0.15">
      <c r="B149" s="1124" t="s">
        <v>237</v>
      </c>
      <c r="C149" s="1129"/>
      <c r="D149" s="1124"/>
      <c r="E149" s="1124"/>
      <c r="F149" s="1124"/>
      <c r="G149" s="1128">
        <f>$C$149*SUM(G102:G127)</f>
        <v>0</v>
      </c>
      <c r="H149" s="1128">
        <f t="shared" ref="H149:U149" si="235">$C$149*SUM(H102:H127)</f>
        <v>0</v>
      </c>
      <c r="I149" s="1128">
        <f t="shared" si="235"/>
        <v>0</v>
      </c>
      <c r="J149" s="1128">
        <f t="shared" si="235"/>
        <v>0</v>
      </c>
      <c r="K149" s="1128">
        <f t="shared" si="235"/>
        <v>0</v>
      </c>
      <c r="L149" s="1128">
        <f t="shared" si="235"/>
        <v>0</v>
      </c>
      <c r="M149" s="1128">
        <f t="shared" si="235"/>
        <v>0</v>
      </c>
      <c r="N149" s="1128">
        <f t="shared" si="235"/>
        <v>0</v>
      </c>
      <c r="O149" s="1128">
        <f t="shared" si="235"/>
        <v>0</v>
      </c>
      <c r="P149" s="1128">
        <f t="shared" si="235"/>
        <v>0</v>
      </c>
      <c r="Q149" s="1128">
        <f t="shared" si="235"/>
        <v>0</v>
      </c>
      <c r="R149" s="1128">
        <f t="shared" si="235"/>
        <v>0</v>
      </c>
      <c r="S149" s="1128">
        <f t="shared" si="235"/>
        <v>0</v>
      </c>
      <c r="T149" s="1128">
        <f t="shared" si="235"/>
        <v>0</v>
      </c>
      <c r="U149" s="1128">
        <f t="shared" si="235"/>
        <v>0</v>
      </c>
      <c r="V149" s="1128">
        <f t="shared" ref="V149:CC149" si="236">$C$149*SUM(V102:V127)</f>
        <v>0</v>
      </c>
      <c r="W149" s="1128">
        <f t="shared" si="236"/>
        <v>0</v>
      </c>
      <c r="X149" s="1128">
        <f t="shared" si="236"/>
        <v>0</v>
      </c>
      <c r="Y149" s="1128">
        <f t="shared" si="236"/>
        <v>0</v>
      </c>
      <c r="Z149" s="1128">
        <f t="shared" si="236"/>
        <v>0</v>
      </c>
      <c r="AA149" s="1128">
        <f t="shared" si="236"/>
        <v>0</v>
      </c>
      <c r="AB149" s="1128">
        <f t="shared" si="236"/>
        <v>0</v>
      </c>
      <c r="AC149" s="1128">
        <f t="shared" si="236"/>
        <v>0</v>
      </c>
      <c r="AD149" s="1128">
        <f t="shared" si="236"/>
        <v>0</v>
      </c>
      <c r="AE149" s="1128">
        <f t="shared" si="236"/>
        <v>0</v>
      </c>
      <c r="AF149" s="1128">
        <f t="shared" si="236"/>
        <v>0</v>
      </c>
      <c r="AG149" s="1128">
        <f t="shared" si="236"/>
        <v>0</v>
      </c>
      <c r="AH149" s="1128">
        <f t="shared" si="236"/>
        <v>0</v>
      </c>
      <c r="AI149" s="1128">
        <f t="shared" si="236"/>
        <v>0</v>
      </c>
      <c r="AJ149" s="1128">
        <f t="shared" si="236"/>
        <v>0</v>
      </c>
      <c r="AK149" s="1128">
        <f t="shared" si="236"/>
        <v>0</v>
      </c>
      <c r="AL149" s="1128">
        <f t="shared" si="236"/>
        <v>0</v>
      </c>
      <c r="AM149" s="1128">
        <f t="shared" si="236"/>
        <v>0</v>
      </c>
      <c r="AN149" s="1128">
        <f t="shared" si="236"/>
        <v>0</v>
      </c>
      <c r="AO149" s="1128">
        <f t="shared" si="236"/>
        <v>0</v>
      </c>
      <c r="AP149" s="1128">
        <f t="shared" si="236"/>
        <v>0</v>
      </c>
      <c r="AQ149" s="1128">
        <f t="shared" si="236"/>
        <v>0</v>
      </c>
      <c r="AR149" s="1128">
        <f t="shared" si="236"/>
        <v>0</v>
      </c>
      <c r="AS149" s="1128">
        <f t="shared" si="236"/>
        <v>0</v>
      </c>
      <c r="AT149" s="1128">
        <f t="shared" si="236"/>
        <v>0</v>
      </c>
      <c r="AU149" s="1128">
        <f t="shared" si="236"/>
        <v>0</v>
      </c>
      <c r="AV149" s="1128">
        <f t="shared" si="236"/>
        <v>0</v>
      </c>
      <c r="AW149" s="1128">
        <f t="shared" si="236"/>
        <v>0</v>
      </c>
      <c r="AX149" s="1128">
        <f t="shared" si="236"/>
        <v>0</v>
      </c>
      <c r="AY149" s="1128">
        <f t="shared" si="236"/>
        <v>0</v>
      </c>
      <c r="AZ149" s="1128">
        <f t="shared" si="236"/>
        <v>0</v>
      </c>
      <c r="BA149" s="1128">
        <f t="shared" si="236"/>
        <v>0</v>
      </c>
      <c r="BB149" s="1128">
        <f t="shared" si="236"/>
        <v>0</v>
      </c>
      <c r="BC149" s="1128">
        <f t="shared" si="236"/>
        <v>0</v>
      </c>
      <c r="BD149" s="1128">
        <f t="shared" si="236"/>
        <v>0</v>
      </c>
      <c r="BE149" s="1128">
        <f t="shared" si="236"/>
        <v>0</v>
      </c>
      <c r="BF149" s="1128">
        <f t="shared" si="236"/>
        <v>0</v>
      </c>
      <c r="BG149" s="1128">
        <f t="shared" si="236"/>
        <v>0</v>
      </c>
      <c r="BH149" s="1128">
        <f t="shared" si="236"/>
        <v>0</v>
      </c>
      <c r="BI149" s="1128">
        <f t="shared" si="236"/>
        <v>0</v>
      </c>
      <c r="BJ149" s="1128">
        <f t="shared" si="236"/>
        <v>0</v>
      </c>
      <c r="BK149" s="1128">
        <f t="shared" si="236"/>
        <v>0</v>
      </c>
      <c r="BL149" s="1128">
        <f t="shared" si="236"/>
        <v>0</v>
      </c>
      <c r="BM149" s="1128">
        <f t="shared" si="236"/>
        <v>0</v>
      </c>
      <c r="BN149" s="1128">
        <f t="shared" si="236"/>
        <v>0</v>
      </c>
      <c r="BO149" s="1128">
        <f t="shared" si="236"/>
        <v>0</v>
      </c>
      <c r="BP149" s="1128">
        <f t="shared" si="236"/>
        <v>0</v>
      </c>
      <c r="BQ149" s="1128">
        <f t="shared" si="236"/>
        <v>0</v>
      </c>
      <c r="BR149" s="1128">
        <f t="shared" si="236"/>
        <v>0</v>
      </c>
      <c r="BS149" s="1128">
        <f t="shared" si="236"/>
        <v>0</v>
      </c>
      <c r="BT149" s="1128">
        <f t="shared" si="236"/>
        <v>0</v>
      </c>
      <c r="BU149" s="1128">
        <f t="shared" si="236"/>
        <v>0</v>
      </c>
      <c r="BV149" s="1128">
        <f t="shared" si="236"/>
        <v>0</v>
      </c>
      <c r="BW149" s="1128">
        <f t="shared" si="236"/>
        <v>0</v>
      </c>
      <c r="BX149" s="1128">
        <f t="shared" si="236"/>
        <v>0</v>
      </c>
      <c r="BY149" s="1128">
        <f t="shared" si="236"/>
        <v>0</v>
      </c>
      <c r="BZ149" s="1128">
        <f t="shared" si="236"/>
        <v>0</v>
      </c>
      <c r="CA149" s="1128">
        <f t="shared" si="236"/>
        <v>0</v>
      </c>
      <c r="CB149" s="1128">
        <f t="shared" si="236"/>
        <v>0</v>
      </c>
      <c r="CC149" s="1128">
        <f t="shared" si="236"/>
        <v>0</v>
      </c>
    </row>
    <row r="150" spans="2:81" s="839" customFormat="1" ht="11.1" hidden="1" customHeight="1" x14ac:dyDescent="0.15">
      <c r="B150" s="990" t="s">
        <v>238</v>
      </c>
      <c r="C150" s="691"/>
      <c r="D150" s="990"/>
      <c r="E150" s="990"/>
      <c r="F150" s="990"/>
      <c r="G150" s="991">
        <f>$C$150*SUM(G128:G146)</f>
        <v>0</v>
      </c>
      <c r="H150" s="991">
        <f t="shared" ref="H150:U150" si="237">$C$150*SUM(H128:H146)</f>
        <v>0</v>
      </c>
      <c r="I150" s="991">
        <f t="shared" si="237"/>
        <v>0</v>
      </c>
      <c r="J150" s="991">
        <f t="shared" si="237"/>
        <v>0</v>
      </c>
      <c r="K150" s="991">
        <f t="shared" si="237"/>
        <v>0</v>
      </c>
      <c r="L150" s="991">
        <f t="shared" si="237"/>
        <v>0</v>
      </c>
      <c r="M150" s="991">
        <f t="shared" si="237"/>
        <v>0</v>
      </c>
      <c r="N150" s="991">
        <f t="shared" si="237"/>
        <v>0</v>
      </c>
      <c r="O150" s="991">
        <f t="shared" si="237"/>
        <v>0</v>
      </c>
      <c r="P150" s="991">
        <f t="shared" si="237"/>
        <v>0</v>
      </c>
      <c r="Q150" s="991">
        <f t="shared" si="237"/>
        <v>0</v>
      </c>
      <c r="R150" s="991">
        <f t="shared" si="237"/>
        <v>0</v>
      </c>
      <c r="S150" s="991">
        <f t="shared" si="237"/>
        <v>0</v>
      </c>
      <c r="T150" s="991">
        <f t="shared" si="237"/>
        <v>0</v>
      </c>
      <c r="U150" s="991">
        <f t="shared" si="237"/>
        <v>0</v>
      </c>
      <c r="V150" s="991">
        <f t="shared" ref="V150:CC150" si="238">$C$150*SUM(V128:V146)</f>
        <v>0</v>
      </c>
      <c r="W150" s="991">
        <f t="shared" si="238"/>
        <v>0</v>
      </c>
      <c r="X150" s="991">
        <f t="shared" si="238"/>
        <v>0</v>
      </c>
      <c r="Y150" s="991">
        <f t="shared" si="238"/>
        <v>0</v>
      </c>
      <c r="Z150" s="991">
        <f t="shared" si="238"/>
        <v>0</v>
      </c>
      <c r="AA150" s="991">
        <f t="shared" si="238"/>
        <v>0</v>
      </c>
      <c r="AB150" s="991">
        <f t="shared" si="238"/>
        <v>0</v>
      </c>
      <c r="AC150" s="991">
        <f t="shared" si="238"/>
        <v>0</v>
      </c>
      <c r="AD150" s="991">
        <f t="shared" si="238"/>
        <v>0</v>
      </c>
      <c r="AE150" s="991">
        <f t="shared" si="238"/>
        <v>0</v>
      </c>
      <c r="AF150" s="991">
        <f t="shared" si="238"/>
        <v>0</v>
      </c>
      <c r="AG150" s="991">
        <f t="shared" si="238"/>
        <v>0</v>
      </c>
      <c r="AH150" s="991">
        <f t="shared" si="238"/>
        <v>0</v>
      </c>
      <c r="AI150" s="991">
        <f t="shared" si="238"/>
        <v>0</v>
      </c>
      <c r="AJ150" s="991">
        <f t="shared" si="238"/>
        <v>0</v>
      </c>
      <c r="AK150" s="991">
        <f t="shared" si="238"/>
        <v>0</v>
      </c>
      <c r="AL150" s="991">
        <f t="shared" si="238"/>
        <v>0</v>
      </c>
      <c r="AM150" s="991">
        <f t="shared" si="238"/>
        <v>0</v>
      </c>
      <c r="AN150" s="991">
        <f t="shared" si="238"/>
        <v>0</v>
      </c>
      <c r="AO150" s="991">
        <f t="shared" si="238"/>
        <v>0</v>
      </c>
      <c r="AP150" s="991">
        <f t="shared" si="238"/>
        <v>0</v>
      </c>
      <c r="AQ150" s="991">
        <f t="shared" si="238"/>
        <v>0</v>
      </c>
      <c r="AR150" s="991">
        <f t="shared" si="238"/>
        <v>0</v>
      </c>
      <c r="AS150" s="991">
        <f t="shared" si="238"/>
        <v>0</v>
      </c>
      <c r="AT150" s="991">
        <f t="shared" si="238"/>
        <v>0</v>
      </c>
      <c r="AU150" s="991">
        <f t="shared" si="238"/>
        <v>0</v>
      </c>
      <c r="AV150" s="991">
        <f t="shared" si="238"/>
        <v>0</v>
      </c>
      <c r="AW150" s="991">
        <f t="shared" si="238"/>
        <v>0</v>
      </c>
      <c r="AX150" s="991">
        <f t="shared" si="238"/>
        <v>0</v>
      </c>
      <c r="AY150" s="991">
        <f t="shared" si="238"/>
        <v>0</v>
      </c>
      <c r="AZ150" s="991">
        <f t="shared" si="238"/>
        <v>0</v>
      </c>
      <c r="BA150" s="991">
        <f t="shared" si="238"/>
        <v>0</v>
      </c>
      <c r="BB150" s="991">
        <f t="shared" si="238"/>
        <v>0</v>
      </c>
      <c r="BC150" s="991">
        <f t="shared" si="238"/>
        <v>0</v>
      </c>
      <c r="BD150" s="991">
        <f t="shared" si="238"/>
        <v>0</v>
      </c>
      <c r="BE150" s="991">
        <f t="shared" si="238"/>
        <v>0</v>
      </c>
      <c r="BF150" s="991">
        <f t="shared" si="238"/>
        <v>0</v>
      </c>
      <c r="BG150" s="991">
        <f t="shared" si="238"/>
        <v>0</v>
      </c>
      <c r="BH150" s="991">
        <f t="shared" si="238"/>
        <v>0</v>
      </c>
      <c r="BI150" s="991">
        <f t="shared" si="238"/>
        <v>0</v>
      </c>
      <c r="BJ150" s="991">
        <f t="shared" si="238"/>
        <v>0</v>
      </c>
      <c r="BK150" s="991">
        <f t="shared" si="238"/>
        <v>0</v>
      </c>
      <c r="BL150" s="991">
        <f t="shared" si="238"/>
        <v>0</v>
      </c>
      <c r="BM150" s="991">
        <f t="shared" si="238"/>
        <v>0</v>
      </c>
      <c r="BN150" s="991">
        <f t="shared" si="238"/>
        <v>0</v>
      </c>
      <c r="BO150" s="991">
        <f t="shared" si="238"/>
        <v>0</v>
      </c>
      <c r="BP150" s="991">
        <f t="shared" si="238"/>
        <v>0</v>
      </c>
      <c r="BQ150" s="991">
        <f t="shared" si="238"/>
        <v>0</v>
      </c>
      <c r="BR150" s="991">
        <f t="shared" si="238"/>
        <v>0</v>
      </c>
      <c r="BS150" s="991">
        <f t="shared" si="238"/>
        <v>0</v>
      </c>
      <c r="BT150" s="991">
        <f t="shared" si="238"/>
        <v>0</v>
      </c>
      <c r="BU150" s="991">
        <f t="shared" si="238"/>
        <v>0</v>
      </c>
      <c r="BV150" s="991">
        <f t="shared" si="238"/>
        <v>0</v>
      </c>
      <c r="BW150" s="991">
        <f t="shared" si="238"/>
        <v>0</v>
      </c>
      <c r="BX150" s="991">
        <f t="shared" si="238"/>
        <v>0</v>
      </c>
      <c r="BY150" s="991">
        <f t="shared" si="238"/>
        <v>0</v>
      </c>
      <c r="BZ150" s="991">
        <f t="shared" si="238"/>
        <v>0</v>
      </c>
      <c r="CA150" s="991">
        <f t="shared" si="238"/>
        <v>0</v>
      </c>
      <c r="CB150" s="991">
        <f t="shared" si="238"/>
        <v>0</v>
      </c>
      <c r="CC150" s="991">
        <f t="shared" si="238"/>
        <v>0</v>
      </c>
    </row>
    <row r="151" spans="2:81" s="489" customFormat="1" ht="11.1" customHeight="1" x14ac:dyDescent="0.15">
      <c r="B151" s="697"/>
      <c r="C151" s="497"/>
      <c r="D151" s="497"/>
      <c r="E151" s="497"/>
      <c r="G151" s="697"/>
      <c r="H151" s="697"/>
      <c r="I151" s="697"/>
      <c r="J151" s="697"/>
      <c r="K151" s="697"/>
      <c r="L151" s="697"/>
      <c r="M151" s="697"/>
      <c r="N151" s="697"/>
      <c r="O151" s="697"/>
      <c r="P151" s="697"/>
      <c r="Q151" s="697"/>
      <c r="R151" s="697"/>
      <c r="S151" s="697"/>
      <c r="T151" s="697"/>
      <c r="U151" s="697"/>
      <c r="V151" s="697"/>
      <c r="W151" s="697"/>
      <c r="X151" s="697"/>
      <c r="Y151" s="697"/>
      <c r="Z151" s="697"/>
      <c r="AA151" s="697"/>
      <c r="AB151" s="697"/>
      <c r="AC151" s="697"/>
      <c r="AD151" s="697"/>
      <c r="AE151" s="697"/>
      <c r="AF151" s="697"/>
      <c r="AG151" s="697"/>
      <c r="AH151" s="697"/>
      <c r="AI151" s="697"/>
      <c r="AJ151" s="697"/>
      <c r="AK151" s="697"/>
      <c r="AL151" s="697"/>
      <c r="AM151" s="697"/>
      <c r="AN151" s="697"/>
      <c r="AO151" s="697"/>
      <c r="AP151" s="697"/>
      <c r="AQ151" s="697"/>
      <c r="AR151" s="697"/>
      <c r="AS151" s="697"/>
      <c r="AT151" s="697"/>
      <c r="AU151" s="697"/>
      <c r="AV151" s="697"/>
      <c r="AW151" s="697"/>
      <c r="AX151" s="697"/>
      <c r="AY151" s="697"/>
      <c r="AZ151" s="697"/>
      <c r="BA151" s="697"/>
      <c r="BB151" s="697"/>
      <c r="BC151" s="697"/>
      <c r="BD151" s="697"/>
      <c r="BE151" s="697"/>
      <c r="BF151" s="697"/>
      <c r="BG151" s="697"/>
      <c r="BH151" s="697"/>
      <c r="BI151" s="697"/>
      <c r="BJ151" s="697"/>
      <c r="BK151" s="697"/>
      <c r="BL151" s="697"/>
      <c r="BM151" s="697"/>
      <c r="BN151" s="498"/>
      <c r="BO151" s="487"/>
      <c r="BP151" s="487"/>
      <c r="BQ151" s="487"/>
      <c r="BR151" s="487"/>
      <c r="BS151" s="487"/>
    </row>
    <row r="152" spans="2:81" s="839" customFormat="1" ht="11.1" customHeight="1" x14ac:dyDescent="0.15">
      <c r="B152" s="1478" t="s">
        <v>992</v>
      </c>
      <c r="C152" s="1478"/>
      <c r="D152" s="1478"/>
      <c r="E152" s="1478"/>
      <c r="F152" s="1478"/>
      <c r="G152" s="1480">
        <f>G147+G149+G150</f>
        <v>4072.5260148604571</v>
      </c>
      <c r="H152" s="1480">
        <f t="shared" ref="H152:BS152" si="239">H147+H149+H150</f>
        <v>8145.0520297209141</v>
      </c>
      <c r="I152" s="1480">
        <f t="shared" si="239"/>
        <v>12217.578044581367</v>
      </c>
      <c r="J152" s="1480">
        <f t="shared" si="239"/>
        <v>16249.378799293221</v>
      </c>
      <c r="K152" s="1480">
        <f t="shared" si="239"/>
        <v>20311.723499116521</v>
      </c>
      <c r="L152" s="1480">
        <f t="shared" si="239"/>
        <v>24374.068198939844</v>
      </c>
      <c r="M152" s="1480">
        <f t="shared" si="239"/>
        <v>28273.919110770203</v>
      </c>
      <c r="N152" s="1480">
        <f t="shared" si="239"/>
        <v>32232.267786278051</v>
      </c>
      <c r="O152" s="1480">
        <f t="shared" si="239"/>
        <v>36422.462598494189</v>
      </c>
      <c r="P152" s="1480">
        <f t="shared" si="239"/>
        <v>40428.93348432854</v>
      </c>
      <c r="Q152" s="1480">
        <f t="shared" si="239"/>
        <v>44471.826832761384</v>
      </c>
      <c r="R152" s="1480">
        <f t="shared" si="239"/>
        <v>33353.870124571054</v>
      </c>
      <c r="S152" s="1480">
        <f t="shared" si="239"/>
        <v>31686.176618342492</v>
      </c>
      <c r="T152" s="1480">
        <f t="shared" si="239"/>
        <v>34854.794280176728</v>
      </c>
      <c r="U152" s="1480">
        <f t="shared" si="239"/>
        <v>38340.273708194421</v>
      </c>
      <c r="V152" s="1480">
        <f t="shared" si="239"/>
        <v>42174.30107901388</v>
      </c>
      <c r="W152" s="1480">
        <f t="shared" si="239"/>
        <v>46391.731186915262</v>
      </c>
      <c r="X152" s="1480">
        <f t="shared" si="239"/>
        <v>44072.144627569476</v>
      </c>
      <c r="Y152" s="1480">
        <f t="shared" si="239"/>
        <v>41868.537396191001</v>
      </c>
      <c r="Z152" s="1480">
        <f t="shared" si="239"/>
        <v>44799.335013924378</v>
      </c>
      <c r="AA152" s="1480">
        <f t="shared" si="239"/>
        <v>47935.28846489908</v>
      </c>
      <c r="AB152" s="1480">
        <f t="shared" si="239"/>
        <v>51290.758657442013</v>
      </c>
      <c r="AC152" s="1480">
        <f t="shared" si="239"/>
        <v>56419.834523186219</v>
      </c>
      <c r="AD152" s="1480">
        <f t="shared" si="239"/>
        <v>47956.859344708297</v>
      </c>
      <c r="AE152" s="1480">
        <f t="shared" si="239"/>
        <v>45559.016377472886</v>
      </c>
      <c r="AF152" s="1480">
        <f t="shared" si="239"/>
        <v>47836.967196346515</v>
      </c>
      <c r="AG152" s="1480">
        <f t="shared" si="239"/>
        <v>50228.815556163849</v>
      </c>
      <c r="AH152" s="1480">
        <f t="shared" si="239"/>
        <v>52740.256333972044</v>
      </c>
      <c r="AI152" s="1480">
        <f t="shared" si="239"/>
        <v>56432.074277350082</v>
      </c>
      <c r="AJ152" s="1480">
        <f t="shared" si="239"/>
        <v>50788.866849615064</v>
      </c>
      <c r="AK152" s="1480">
        <f t="shared" si="239"/>
        <v>45709.980164653571</v>
      </c>
      <c r="AL152" s="1480">
        <f t="shared" si="239"/>
        <v>48909.678776179302</v>
      </c>
      <c r="AM152" s="1480">
        <f t="shared" si="239"/>
        <v>52333.356290511874</v>
      </c>
      <c r="AN152" s="1480">
        <f t="shared" si="239"/>
        <v>55996.691230847704</v>
      </c>
      <c r="AO152" s="1480">
        <f t="shared" si="239"/>
        <v>60476.426529315526</v>
      </c>
      <c r="AP152" s="1480">
        <f t="shared" si="239"/>
        <v>52009.726815211347</v>
      </c>
      <c r="AQ152" s="1480">
        <f t="shared" si="239"/>
        <v>49409.240474450766</v>
      </c>
      <c r="AR152" s="1480">
        <f t="shared" si="239"/>
        <v>51879.702498173305</v>
      </c>
      <c r="AS152" s="1480">
        <f t="shared" si="239"/>
        <v>54473.687623081998</v>
      </c>
      <c r="AT152" s="1480">
        <f t="shared" si="239"/>
        <v>57197.372004236073</v>
      </c>
      <c r="AU152" s="1480">
        <f t="shared" si="239"/>
        <v>61201.188044532617</v>
      </c>
      <c r="AV152" s="1480">
        <f t="shared" si="239"/>
        <v>55081.069240079349</v>
      </c>
      <c r="AW152" s="1480">
        <f t="shared" si="239"/>
        <v>49572.962316071433</v>
      </c>
      <c r="AX152" s="1480">
        <f t="shared" si="239"/>
        <v>53043.069678196414</v>
      </c>
      <c r="AY152" s="1480">
        <f t="shared" si="239"/>
        <v>56756.084555670182</v>
      </c>
      <c r="AZ152" s="1480">
        <f t="shared" si="239"/>
        <v>60729.010474567076</v>
      </c>
      <c r="BA152" s="1480">
        <f t="shared" si="239"/>
        <v>65587.331312532435</v>
      </c>
      <c r="BB152" s="1480">
        <f t="shared" si="239"/>
        <v>57060.97824190322</v>
      </c>
      <c r="BC152" s="1480">
        <f t="shared" si="239"/>
        <v>54207.929329808074</v>
      </c>
      <c r="BD152" s="1480">
        <f t="shared" si="239"/>
        <v>56918.325796298457</v>
      </c>
      <c r="BE152" s="1480">
        <f t="shared" si="239"/>
        <v>59764.242086113365</v>
      </c>
      <c r="BF152" s="1480">
        <f t="shared" si="239"/>
        <v>62752.454190419063</v>
      </c>
      <c r="BG152" s="1480">
        <f t="shared" si="239"/>
        <v>67145.125983748381</v>
      </c>
      <c r="BH152" s="1480">
        <f t="shared" si="239"/>
        <v>60430.613385373552</v>
      </c>
      <c r="BI152" s="1480">
        <f t="shared" si="239"/>
        <v>54387.552046836179</v>
      </c>
      <c r="BJ152" s="1480">
        <f t="shared" si="239"/>
        <v>58194.680690114721</v>
      </c>
      <c r="BK152" s="1480">
        <f t="shared" si="239"/>
        <v>62268.30833842275</v>
      </c>
      <c r="BL152" s="1480">
        <f t="shared" si="239"/>
        <v>66627.089922112355</v>
      </c>
      <c r="BM152" s="1480">
        <f t="shared" si="239"/>
        <v>71957.257115881352</v>
      </c>
      <c r="BN152" s="1128">
        <f t="shared" si="239"/>
        <v>0</v>
      </c>
      <c r="BO152" s="1128">
        <f t="shared" si="239"/>
        <v>0</v>
      </c>
      <c r="BP152" s="1128">
        <f t="shared" si="239"/>
        <v>0</v>
      </c>
      <c r="BQ152" s="1128">
        <f t="shared" si="239"/>
        <v>0</v>
      </c>
      <c r="BR152" s="1128">
        <f t="shared" si="239"/>
        <v>0</v>
      </c>
      <c r="BS152" s="1128">
        <f t="shared" si="239"/>
        <v>0</v>
      </c>
      <c r="BT152" s="1128">
        <f t="shared" ref="BT152:CC152" si="240">BT147+BT149+BT150</f>
        <v>0</v>
      </c>
      <c r="BU152" s="1128">
        <f t="shared" si="240"/>
        <v>0</v>
      </c>
      <c r="BV152" s="1128">
        <f t="shared" si="240"/>
        <v>0</v>
      </c>
      <c r="BW152" s="1128">
        <f t="shared" si="240"/>
        <v>0</v>
      </c>
      <c r="BX152" s="1128">
        <f t="shared" si="240"/>
        <v>0</v>
      </c>
      <c r="BY152" s="1128">
        <f t="shared" si="240"/>
        <v>0</v>
      </c>
      <c r="BZ152" s="1128">
        <f t="shared" si="240"/>
        <v>0</v>
      </c>
      <c r="CA152" s="1128">
        <f t="shared" si="240"/>
        <v>0</v>
      </c>
      <c r="CB152" s="1128">
        <f t="shared" si="240"/>
        <v>0</v>
      </c>
      <c r="CC152" s="1128">
        <f t="shared" si="240"/>
        <v>0</v>
      </c>
    </row>
    <row r="154" spans="2:81" s="489" customFormat="1" ht="11.1" customHeight="1" x14ac:dyDescent="0.15">
      <c r="B154" s="1478" t="s">
        <v>991</v>
      </c>
      <c r="C154" s="1478"/>
      <c r="D154" s="1478"/>
      <c r="E154" s="1478"/>
      <c r="F154" s="1478"/>
      <c r="G154" s="1481">
        <f t="shared" ref="G154:AL154" si="241">G152/G97</f>
        <v>0.53874522349595666</v>
      </c>
      <c r="H154" s="1481">
        <f t="shared" si="241"/>
        <v>0.53874522349595666</v>
      </c>
      <c r="I154" s="1481">
        <f t="shared" si="241"/>
        <v>0.53874522349595644</v>
      </c>
      <c r="J154" s="1481">
        <f t="shared" si="241"/>
        <v>0.53874522349595655</v>
      </c>
      <c r="K154" s="1481">
        <f t="shared" si="241"/>
        <v>0.53874522349595622</v>
      </c>
      <c r="L154" s="1481">
        <f t="shared" si="241"/>
        <v>0.53874522349595688</v>
      </c>
      <c r="M154" s="1481">
        <f t="shared" si="241"/>
        <v>0.53874522349595655</v>
      </c>
      <c r="N154" s="1481">
        <f t="shared" si="241"/>
        <v>0.53874522349595677</v>
      </c>
      <c r="O154" s="1481">
        <f t="shared" si="241"/>
        <v>0.53874522349595688</v>
      </c>
      <c r="P154" s="1481">
        <f t="shared" si="241"/>
        <v>0.53874522349595677</v>
      </c>
      <c r="Q154" s="1481">
        <f t="shared" si="241"/>
        <v>0.53874522349595655</v>
      </c>
      <c r="R154" s="1481">
        <f t="shared" si="241"/>
        <v>0.53874522349595655</v>
      </c>
      <c r="S154" s="1481">
        <f t="shared" si="241"/>
        <v>0.53874522349595677</v>
      </c>
      <c r="T154" s="1481">
        <f t="shared" si="241"/>
        <v>0.53874522349595633</v>
      </c>
      <c r="U154" s="1481">
        <f t="shared" si="241"/>
        <v>0.53874522349595644</v>
      </c>
      <c r="V154" s="1481">
        <f t="shared" si="241"/>
        <v>0.53874522349595688</v>
      </c>
      <c r="W154" s="1481">
        <f t="shared" si="241"/>
        <v>0.53874522349595677</v>
      </c>
      <c r="X154" s="1481">
        <f t="shared" si="241"/>
        <v>0.53874522349595677</v>
      </c>
      <c r="Y154" s="1481">
        <f t="shared" si="241"/>
        <v>0.53874522349595655</v>
      </c>
      <c r="Z154" s="1481">
        <f t="shared" si="241"/>
        <v>0.53874522349595666</v>
      </c>
      <c r="AA154" s="1481">
        <f t="shared" si="241"/>
        <v>0.53874522349595666</v>
      </c>
      <c r="AB154" s="1481">
        <f t="shared" si="241"/>
        <v>0.53874522349595666</v>
      </c>
      <c r="AC154" s="1481">
        <f t="shared" si="241"/>
        <v>0.53874522349595666</v>
      </c>
      <c r="AD154" s="1481">
        <f t="shared" si="241"/>
        <v>0.53874522349595666</v>
      </c>
      <c r="AE154" s="1481">
        <f t="shared" si="241"/>
        <v>0.53874522349595666</v>
      </c>
      <c r="AF154" s="1481">
        <f t="shared" si="241"/>
        <v>0.53874522349595655</v>
      </c>
      <c r="AG154" s="1481">
        <f t="shared" si="241"/>
        <v>0.53874522349595655</v>
      </c>
      <c r="AH154" s="1481">
        <f t="shared" si="241"/>
        <v>0.53874522349595677</v>
      </c>
      <c r="AI154" s="1481">
        <f t="shared" si="241"/>
        <v>0.53874522349595666</v>
      </c>
      <c r="AJ154" s="1481">
        <f t="shared" si="241"/>
        <v>0.53874522349595655</v>
      </c>
      <c r="AK154" s="1481">
        <f t="shared" si="241"/>
        <v>0.53874522349595655</v>
      </c>
      <c r="AL154" s="1481">
        <f t="shared" si="241"/>
        <v>0.53874522349595644</v>
      </c>
      <c r="AM154" s="1481">
        <f t="shared" ref="AM154:BM154" si="242">AM152/AM97</f>
        <v>0.53874522349595688</v>
      </c>
      <c r="AN154" s="1481">
        <f t="shared" si="242"/>
        <v>0.53874522349595655</v>
      </c>
      <c r="AO154" s="1481">
        <f t="shared" si="242"/>
        <v>0.53874522349595666</v>
      </c>
      <c r="AP154" s="1481">
        <f t="shared" si="242"/>
        <v>0.53874522349595655</v>
      </c>
      <c r="AQ154" s="1481">
        <f t="shared" si="242"/>
        <v>0.53874522349595655</v>
      </c>
      <c r="AR154" s="1481">
        <f t="shared" si="242"/>
        <v>0.53874522349595633</v>
      </c>
      <c r="AS154" s="1481">
        <f t="shared" si="242"/>
        <v>0.53874522349595677</v>
      </c>
      <c r="AT154" s="1481">
        <f t="shared" si="242"/>
        <v>0.53874522349595666</v>
      </c>
      <c r="AU154" s="1481">
        <f t="shared" si="242"/>
        <v>0.53874522349595688</v>
      </c>
      <c r="AV154" s="1481">
        <f t="shared" si="242"/>
        <v>0.53874522349595655</v>
      </c>
      <c r="AW154" s="1481">
        <f t="shared" si="242"/>
        <v>0.53874522349595677</v>
      </c>
      <c r="AX154" s="1481">
        <f t="shared" si="242"/>
        <v>0.53874522349595655</v>
      </c>
      <c r="AY154" s="1481">
        <f t="shared" si="242"/>
        <v>0.53874522349595688</v>
      </c>
      <c r="AZ154" s="1481">
        <f t="shared" si="242"/>
        <v>0.53874522349595666</v>
      </c>
      <c r="BA154" s="1481">
        <f t="shared" si="242"/>
        <v>0.53874522349595666</v>
      </c>
      <c r="BB154" s="1481">
        <f t="shared" si="242"/>
        <v>0.53874522349595677</v>
      </c>
      <c r="BC154" s="1481">
        <f t="shared" si="242"/>
        <v>0.53874522349595677</v>
      </c>
      <c r="BD154" s="1481">
        <f t="shared" si="242"/>
        <v>0.53874522349595666</v>
      </c>
      <c r="BE154" s="1481">
        <f t="shared" si="242"/>
        <v>0.53874522349595644</v>
      </c>
      <c r="BF154" s="1481">
        <f t="shared" si="242"/>
        <v>0.53874522349595655</v>
      </c>
      <c r="BG154" s="1481">
        <f t="shared" si="242"/>
        <v>0.53874522349595666</v>
      </c>
      <c r="BH154" s="1481">
        <f t="shared" si="242"/>
        <v>0.53874522349595677</v>
      </c>
      <c r="BI154" s="1481">
        <f t="shared" si="242"/>
        <v>0.53874522349595644</v>
      </c>
      <c r="BJ154" s="1481">
        <f t="shared" si="242"/>
        <v>0.53874522349595655</v>
      </c>
      <c r="BK154" s="1481">
        <f t="shared" si="242"/>
        <v>0.53874522349595644</v>
      </c>
      <c r="BL154" s="1481">
        <f t="shared" si="242"/>
        <v>0.53874522349595666</v>
      </c>
      <c r="BM154" s="1481">
        <f t="shared" si="242"/>
        <v>0.53874522349595677</v>
      </c>
    </row>
    <row r="155" spans="2:81" s="489" customFormat="1" ht="11.1" customHeight="1" x14ac:dyDescent="0.15">
      <c r="C155" s="497"/>
      <c r="D155" s="497"/>
      <c r="BM155" s="498"/>
    </row>
    <row r="156" spans="2:81" s="489" customFormat="1" ht="11.1" customHeight="1" x14ac:dyDescent="0.15">
      <c r="C156" s="497"/>
      <c r="D156" s="497"/>
      <c r="BM156" s="498"/>
    </row>
    <row r="157" spans="2:81" s="489" customFormat="1" ht="11.1" customHeight="1" x14ac:dyDescent="0.15">
      <c r="B157" s="1638"/>
      <c r="C157" s="1639"/>
      <c r="D157" s="1639"/>
      <c r="E157" s="1639"/>
      <c r="F157" s="1639"/>
      <c r="G157" s="1639"/>
      <c r="BM157" s="498"/>
    </row>
    <row r="158" spans="2:81" s="489" customFormat="1" ht="11.1" customHeight="1" x14ac:dyDescent="0.15">
      <c r="B158" s="1639"/>
      <c r="C158" s="1639"/>
      <c r="D158" s="1639"/>
      <c r="E158" s="1639"/>
      <c r="F158" s="1639"/>
      <c r="G158" s="1639"/>
      <c r="BM158" s="498"/>
    </row>
    <row r="159" spans="2:81" s="489" customFormat="1" ht="11.1" customHeight="1" x14ac:dyDescent="0.15">
      <c r="B159" s="1639"/>
      <c r="C159" s="1639"/>
      <c r="D159" s="1639"/>
      <c r="E159" s="1639"/>
      <c r="F159" s="1639"/>
      <c r="G159" s="1639"/>
      <c r="BM159" s="498"/>
    </row>
    <row r="160" spans="2:81" s="489" customFormat="1" ht="11.1" customHeight="1" x14ac:dyDescent="0.15">
      <c r="B160" s="1639"/>
      <c r="C160" s="1639"/>
      <c r="D160" s="1639"/>
      <c r="E160" s="1639"/>
      <c r="F160" s="1639"/>
      <c r="G160" s="1639"/>
      <c r="BM160" s="498"/>
    </row>
    <row r="161" spans="2:52" x14ac:dyDescent="0.15">
      <c r="B161" s="1478" t="s">
        <v>239</v>
      </c>
      <c r="C161" s="1479"/>
    </row>
    <row r="162" spans="2:52" x14ac:dyDescent="0.15">
      <c r="B162" s="1131" t="s">
        <v>203</v>
      </c>
      <c r="C162" s="1132">
        <v>5.3999999999999999E-2</v>
      </c>
    </row>
    <row r="163" spans="2:52" x14ac:dyDescent="0.15">
      <c r="B163" s="1131" t="s">
        <v>240</v>
      </c>
      <c r="C163" s="1132">
        <v>6.5000000000000002E-2</v>
      </c>
    </row>
    <row r="164" spans="2:52" x14ac:dyDescent="0.15">
      <c r="B164" s="1131" t="s">
        <v>241</v>
      </c>
      <c r="C164" s="1132">
        <v>8.5000000000000006E-2</v>
      </c>
    </row>
    <row r="168" spans="2:52" ht="16.149999999999999" customHeight="1" x14ac:dyDescent="0.15"/>
    <row r="169" spans="2:52" ht="14.25" x14ac:dyDescent="0.2">
      <c r="B169" s="1390" t="s">
        <v>124</v>
      </c>
    </row>
    <row r="170" spans="2:52" ht="14.25" x14ac:dyDescent="0.15">
      <c r="B170" s="1640" t="s">
        <v>159</v>
      </c>
      <c r="C170" s="1640"/>
      <c r="D170" s="1640"/>
      <c r="E170" s="1640"/>
      <c r="F170" s="1640"/>
      <c r="G170" s="1640"/>
      <c r="H170" s="1640"/>
      <c r="I170" s="1640"/>
      <c r="J170" s="1640"/>
      <c r="K170" s="1640"/>
      <c r="L170" s="1640"/>
      <c r="M170" s="1640"/>
      <c r="N170" s="1640"/>
      <c r="O170" s="1640"/>
      <c r="P170" s="1640"/>
      <c r="Q170" s="1640"/>
      <c r="R170" s="1640"/>
      <c r="S170" s="1640"/>
      <c r="T170" s="1640"/>
      <c r="U170" s="1640"/>
      <c r="V170" s="1640"/>
      <c r="W170" s="1640"/>
      <c r="X170" s="1640"/>
      <c r="Y170" s="1640"/>
      <c r="Z170" s="1640"/>
      <c r="AA170" s="1640"/>
      <c r="AB170" s="1640"/>
      <c r="AC170" s="1640"/>
      <c r="AD170" s="1640"/>
      <c r="AE170" s="1640"/>
      <c r="AF170" s="1640"/>
      <c r="AG170" s="1640"/>
      <c r="AH170" s="1640"/>
      <c r="AI170" s="1640"/>
      <c r="AJ170" s="1640"/>
      <c r="AK170" s="1640"/>
      <c r="AL170" s="1640"/>
      <c r="AM170" s="1640"/>
      <c r="AN170" s="1640"/>
      <c r="AO170" s="1640"/>
      <c r="AP170" s="1640"/>
      <c r="AQ170" s="1640"/>
      <c r="AR170" s="1640"/>
      <c r="AS170" s="1640"/>
      <c r="AT170" s="1640"/>
      <c r="AU170" s="1640"/>
      <c r="AV170" s="1640"/>
      <c r="AW170" s="1640"/>
      <c r="AX170" s="1640"/>
      <c r="AY170" s="1640"/>
      <c r="AZ170" s="1640"/>
    </row>
    <row r="186" ht="11.1" customHeight="1" x14ac:dyDescent="0.15"/>
    <row r="198" spans="3:65" x14ac:dyDescent="0.15">
      <c r="G198" s="507" t="s">
        <v>77</v>
      </c>
      <c r="H198" s="507" t="s">
        <v>77</v>
      </c>
      <c r="I198" s="507" t="s">
        <v>77</v>
      </c>
      <c r="J198" s="507" t="s">
        <v>77</v>
      </c>
      <c r="K198" s="507" t="s">
        <v>77</v>
      </c>
      <c r="L198" s="507" t="s">
        <v>77</v>
      </c>
      <c r="M198" s="507" t="s">
        <v>77</v>
      </c>
      <c r="N198" s="507" t="s">
        <v>77</v>
      </c>
      <c r="O198" s="507" t="s">
        <v>77</v>
      </c>
      <c r="P198" s="507" t="s">
        <v>77</v>
      </c>
      <c r="Q198" s="507" t="s">
        <v>77</v>
      </c>
      <c r="R198" s="507" t="s">
        <v>80</v>
      </c>
      <c r="S198" s="507" t="s">
        <v>80</v>
      </c>
      <c r="T198" s="507" t="s">
        <v>80</v>
      </c>
      <c r="U198" s="507" t="s">
        <v>80</v>
      </c>
      <c r="V198" s="507" t="s">
        <v>80</v>
      </c>
      <c r="W198" s="507" t="s">
        <v>80</v>
      </c>
      <c r="X198" s="507" t="s">
        <v>80</v>
      </c>
      <c r="Y198" s="507" t="s">
        <v>80</v>
      </c>
      <c r="Z198" s="507" t="s">
        <v>80</v>
      </c>
      <c r="AA198" s="507" t="s">
        <v>80</v>
      </c>
      <c r="AB198" s="507" t="s">
        <v>80</v>
      </c>
      <c r="AC198" s="507" t="s">
        <v>80</v>
      </c>
      <c r="AD198" s="507" t="s">
        <v>81</v>
      </c>
      <c r="AE198" s="507" t="s">
        <v>81</v>
      </c>
      <c r="AF198" s="507" t="s">
        <v>81</v>
      </c>
      <c r="AG198" s="507" t="s">
        <v>81</v>
      </c>
      <c r="AH198" s="507" t="s">
        <v>81</v>
      </c>
      <c r="AI198" s="507" t="s">
        <v>81</v>
      </c>
      <c r="AJ198" s="507" t="s">
        <v>81</v>
      </c>
      <c r="AK198" s="507" t="s">
        <v>81</v>
      </c>
      <c r="AL198" s="507" t="s">
        <v>81</v>
      </c>
      <c r="AM198" s="507" t="s">
        <v>81</v>
      </c>
      <c r="AN198" s="507" t="s">
        <v>81</v>
      </c>
      <c r="AO198" s="507" t="s">
        <v>81</v>
      </c>
      <c r="AP198" s="507" t="s">
        <v>82</v>
      </c>
      <c r="AQ198" s="507" t="s">
        <v>82</v>
      </c>
      <c r="AR198" s="507" t="s">
        <v>82</v>
      </c>
      <c r="AS198" s="507" t="s">
        <v>82</v>
      </c>
      <c r="AT198" s="507" t="s">
        <v>82</v>
      </c>
      <c r="AU198" s="507" t="s">
        <v>82</v>
      </c>
      <c r="AV198" s="507" t="s">
        <v>82</v>
      </c>
      <c r="AW198" s="507" t="s">
        <v>82</v>
      </c>
      <c r="AX198" s="507" t="s">
        <v>82</v>
      </c>
      <c r="AY198" s="507" t="s">
        <v>82</v>
      </c>
      <c r="AZ198" s="507" t="s">
        <v>82</v>
      </c>
      <c r="BA198" s="507" t="s">
        <v>82</v>
      </c>
      <c r="BB198" s="507" t="s">
        <v>83</v>
      </c>
      <c r="BC198" s="507" t="s">
        <v>83</v>
      </c>
      <c r="BD198" s="507" t="s">
        <v>83</v>
      </c>
      <c r="BE198" s="507" t="s">
        <v>83</v>
      </c>
      <c r="BF198" s="507" t="s">
        <v>83</v>
      </c>
      <c r="BG198" s="507" t="s">
        <v>83</v>
      </c>
      <c r="BH198" s="507" t="s">
        <v>83</v>
      </c>
      <c r="BI198" s="507" t="s">
        <v>83</v>
      </c>
      <c r="BJ198" s="507" t="s">
        <v>83</v>
      </c>
      <c r="BK198" s="507" t="s">
        <v>83</v>
      </c>
      <c r="BL198" s="507" t="s">
        <v>83</v>
      </c>
      <c r="BM198" s="507" t="s">
        <v>83</v>
      </c>
    </row>
    <row r="199" spans="3:65" x14ac:dyDescent="0.15">
      <c r="G199" s="507" t="s">
        <v>205</v>
      </c>
      <c r="H199" s="507" t="s">
        <v>206</v>
      </c>
      <c r="I199" s="507" t="s">
        <v>207</v>
      </c>
      <c r="J199" s="507" t="s">
        <v>208</v>
      </c>
      <c r="K199" s="507" t="s">
        <v>209</v>
      </c>
      <c r="L199" s="507" t="s">
        <v>210</v>
      </c>
      <c r="M199" s="507" t="s">
        <v>211</v>
      </c>
      <c r="N199" s="507" t="s">
        <v>212</v>
      </c>
      <c r="O199" s="507" t="s">
        <v>213</v>
      </c>
      <c r="P199" s="507" t="s">
        <v>214</v>
      </c>
      <c r="Q199" s="507" t="s">
        <v>215</v>
      </c>
      <c r="R199" s="507" t="s">
        <v>204</v>
      </c>
      <c r="S199" s="507" t="s">
        <v>205</v>
      </c>
      <c r="T199" s="507" t="s">
        <v>206</v>
      </c>
      <c r="U199" s="507" t="s">
        <v>207</v>
      </c>
      <c r="V199" s="507" t="s">
        <v>208</v>
      </c>
      <c r="W199" s="507" t="s">
        <v>209</v>
      </c>
      <c r="X199" s="507" t="s">
        <v>210</v>
      </c>
      <c r="Y199" s="507" t="s">
        <v>211</v>
      </c>
      <c r="Z199" s="507" t="s">
        <v>212</v>
      </c>
      <c r="AA199" s="507" t="s">
        <v>213</v>
      </c>
      <c r="AB199" s="507" t="s">
        <v>214</v>
      </c>
      <c r="AC199" s="507" t="s">
        <v>215</v>
      </c>
      <c r="AD199" s="507" t="s">
        <v>204</v>
      </c>
      <c r="AE199" s="507" t="s">
        <v>205</v>
      </c>
      <c r="AF199" s="507" t="s">
        <v>206</v>
      </c>
      <c r="AG199" s="507" t="s">
        <v>207</v>
      </c>
      <c r="AH199" s="507" t="s">
        <v>208</v>
      </c>
      <c r="AI199" s="507" t="s">
        <v>209</v>
      </c>
      <c r="AJ199" s="507" t="s">
        <v>210</v>
      </c>
      <c r="AK199" s="507" t="s">
        <v>211</v>
      </c>
      <c r="AL199" s="507" t="s">
        <v>212</v>
      </c>
      <c r="AM199" s="507" t="s">
        <v>213</v>
      </c>
      <c r="AN199" s="507" t="s">
        <v>214</v>
      </c>
      <c r="AO199" s="507" t="s">
        <v>215</v>
      </c>
      <c r="AP199" s="507" t="s">
        <v>204</v>
      </c>
      <c r="AQ199" s="507" t="s">
        <v>205</v>
      </c>
      <c r="AR199" s="507" t="s">
        <v>206</v>
      </c>
      <c r="AS199" s="507" t="s">
        <v>207</v>
      </c>
      <c r="AT199" s="507" t="s">
        <v>208</v>
      </c>
      <c r="AU199" s="507" t="s">
        <v>209</v>
      </c>
      <c r="AV199" s="507" t="s">
        <v>210</v>
      </c>
      <c r="AW199" s="507" t="s">
        <v>211</v>
      </c>
      <c r="AX199" s="507" t="s">
        <v>212</v>
      </c>
      <c r="AY199" s="507" t="s">
        <v>213</v>
      </c>
      <c r="AZ199" s="507" t="s">
        <v>214</v>
      </c>
      <c r="BA199" s="507" t="s">
        <v>215</v>
      </c>
      <c r="BB199" s="507" t="s">
        <v>204</v>
      </c>
      <c r="BC199" s="507" t="s">
        <v>205</v>
      </c>
      <c r="BD199" s="507" t="s">
        <v>206</v>
      </c>
      <c r="BE199" s="507" t="s">
        <v>207</v>
      </c>
      <c r="BF199" s="507" t="s">
        <v>208</v>
      </c>
      <c r="BG199" s="507" t="s">
        <v>209</v>
      </c>
      <c r="BH199" s="507" t="s">
        <v>210</v>
      </c>
      <c r="BI199" s="507" t="s">
        <v>211</v>
      </c>
      <c r="BJ199" s="507" t="s">
        <v>212</v>
      </c>
      <c r="BK199" s="507" t="s">
        <v>213</v>
      </c>
      <c r="BL199" s="507" t="s">
        <v>214</v>
      </c>
      <c r="BM199" s="507" t="s">
        <v>215</v>
      </c>
    </row>
    <row r="200" spans="3:65" x14ac:dyDescent="0.15">
      <c r="C200" s="1384" t="s">
        <v>1014</v>
      </c>
      <c r="D200" s="1636" t="s">
        <v>1015</v>
      </c>
      <c r="E200" s="1636"/>
      <c r="F200" s="1384" t="s">
        <v>106</v>
      </c>
      <c r="G200" s="1386"/>
      <c r="H200" s="1387"/>
      <c r="I200" s="1387"/>
      <c r="J200" s="1387"/>
      <c r="K200" s="1387"/>
      <c r="L200" s="1387"/>
      <c r="M200" s="1387"/>
      <c r="N200" s="1387"/>
      <c r="O200" s="1387"/>
      <c r="P200" s="1387"/>
      <c r="Q200" s="1388"/>
      <c r="R200" s="1386"/>
      <c r="S200" s="1387"/>
      <c r="T200" s="1387"/>
      <c r="U200" s="1387"/>
      <c r="V200" s="1387"/>
      <c r="W200" s="1387"/>
      <c r="X200" s="1387"/>
      <c r="Y200" s="1387"/>
      <c r="Z200" s="1387"/>
      <c r="AA200" s="1387"/>
      <c r="AB200" s="1387"/>
      <c r="AC200" s="1388"/>
      <c r="AD200" s="1386"/>
      <c r="AE200" s="1387"/>
      <c r="AF200" s="1387"/>
      <c r="AG200" s="1387"/>
      <c r="AH200" s="1387"/>
      <c r="AI200" s="1387"/>
      <c r="AJ200" s="1387"/>
      <c r="AK200" s="1387"/>
      <c r="AL200" s="1387"/>
      <c r="AM200" s="1387"/>
      <c r="AN200" s="1387"/>
      <c r="AO200" s="1388"/>
      <c r="AP200" s="1386"/>
      <c r="AQ200" s="1387"/>
      <c r="AR200" s="1387"/>
      <c r="AS200" s="1387"/>
      <c r="AT200" s="1387"/>
      <c r="AU200" s="1387"/>
      <c r="AV200" s="1387"/>
      <c r="AW200" s="1387"/>
      <c r="AX200" s="1387"/>
      <c r="AY200" s="1387"/>
      <c r="AZ200" s="1387"/>
      <c r="BA200" s="1388"/>
      <c r="BB200" s="1386"/>
      <c r="BC200" s="1387"/>
      <c r="BD200" s="1387"/>
      <c r="BE200" s="1387"/>
      <c r="BF200" s="1387"/>
      <c r="BG200" s="1387"/>
      <c r="BH200" s="1387"/>
      <c r="BI200" s="1387"/>
      <c r="BJ200" s="1387"/>
      <c r="BK200" s="1387"/>
      <c r="BL200" s="1387"/>
      <c r="BM200" s="1388"/>
    </row>
    <row r="201" spans="3:65" x14ac:dyDescent="0.15">
      <c r="C201" s="1384" t="s">
        <v>937</v>
      </c>
      <c r="D201" s="1384" t="s">
        <v>1016</v>
      </c>
      <c r="E201" s="1385">
        <v>400</v>
      </c>
      <c r="F201" s="1385">
        <v>1</v>
      </c>
      <c r="G201" s="1385">
        <f>IF(G99&lt;=$E$201,$F$201,$F$201+1)</f>
        <v>1</v>
      </c>
      <c r="H201" s="1385">
        <f t="shared" ref="H201:BM201" si="243">IF(H99&lt;=$E$201,$F$201,$F$201+1)</f>
        <v>1</v>
      </c>
      <c r="I201" s="1385">
        <f t="shared" si="243"/>
        <v>1</v>
      </c>
      <c r="J201" s="1385">
        <f t="shared" si="243"/>
        <v>1</v>
      </c>
      <c r="K201" s="1385">
        <f t="shared" si="243"/>
        <v>1</v>
      </c>
      <c r="L201" s="1385">
        <f t="shared" si="243"/>
        <v>1</v>
      </c>
      <c r="M201" s="1385">
        <f t="shared" si="243"/>
        <v>1</v>
      </c>
      <c r="N201" s="1385">
        <f t="shared" si="243"/>
        <v>1</v>
      </c>
      <c r="O201" s="1385">
        <f t="shared" si="243"/>
        <v>2</v>
      </c>
      <c r="P201" s="1385">
        <f t="shared" si="243"/>
        <v>2</v>
      </c>
      <c r="Q201" s="1385">
        <f t="shared" si="243"/>
        <v>2</v>
      </c>
      <c r="R201" s="1385">
        <f t="shared" si="243"/>
        <v>2</v>
      </c>
      <c r="S201" s="1385">
        <f t="shared" si="243"/>
        <v>1</v>
      </c>
      <c r="T201" s="1385">
        <f t="shared" si="243"/>
        <v>2</v>
      </c>
      <c r="U201" s="1385">
        <f t="shared" si="243"/>
        <v>2</v>
      </c>
      <c r="V201" s="1385">
        <f t="shared" si="243"/>
        <v>2</v>
      </c>
      <c r="W201" s="1385">
        <f t="shared" si="243"/>
        <v>2</v>
      </c>
      <c r="X201" s="1385">
        <f t="shared" si="243"/>
        <v>2</v>
      </c>
      <c r="Y201" s="1385">
        <f t="shared" si="243"/>
        <v>2</v>
      </c>
      <c r="Z201" s="1385">
        <f t="shared" si="243"/>
        <v>2</v>
      </c>
      <c r="AA201" s="1385">
        <f t="shared" si="243"/>
        <v>2</v>
      </c>
      <c r="AB201" s="1385">
        <f t="shared" si="243"/>
        <v>2</v>
      </c>
      <c r="AC201" s="1385">
        <f t="shared" si="243"/>
        <v>2</v>
      </c>
      <c r="AD201" s="1385">
        <f t="shared" si="243"/>
        <v>2</v>
      </c>
      <c r="AE201" s="1385">
        <f t="shared" si="243"/>
        <v>2</v>
      </c>
      <c r="AF201" s="1385">
        <f t="shared" si="243"/>
        <v>2</v>
      </c>
      <c r="AG201" s="1385">
        <f t="shared" si="243"/>
        <v>2</v>
      </c>
      <c r="AH201" s="1385">
        <f t="shared" si="243"/>
        <v>2</v>
      </c>
      <c r="AI201" s="1385">
        <f t="shared" si="243"/>
        <v>2</v>
      </c>
      <c r="AJ201" s="1385">
        <f t="shared" si="243"/>
        <v>2</v>
      </c>
      <c r="AK201" s="1385">
        <f t="shared" si="243"/>
        <v>2</v>
      </c>
      <c r="AL201" s="1385">
        <f t="shared" si="243"/>
        <v>2</v>
      </c>
      <c r="AM201" s="1385">
        <f t="shared" si="243"/>
        <v>2</v>
      </c>
      <c r="AN201" s="1385">
        <f t="shared" si="243"/>
        <v>2</v>
      </c>
      <c r="AO201" s="1385">
        <f t="shared" si="243"/>
        <v>2</v>
      </c>
      <c r="AP201" s="1385">
        <f t="shared" si="243"/>
        <v>2</v>
      </c>
      <c r="AQ201" s="1385">
        <f t="shared" si="243"/>
        <v>2</v>
      </c>
      <c r="AR201" s="1385">
        <f t="shared" si="243"/>
        <v>2</v>
      </c>
      <c r="AS201" s="1385">
        <f t="shared" si="243"/>
        <v>2</v>
      </c>
      <c r="AT201" s="1385">
        <f t="shared" si="243"/>
        <v>2</v>
      </c>
      <c r="AU201" s="1385">
        <f t="shared" si="243"/>
        <v>2</v>
      </c>
      <c r="AV201" s="1385">
        <f t="shared" si="243"/>
        <v>2</v>
      </c>
      <c r="AW201" s="1385">
        <f t="shared" si="243"/>
        <v>2</v>
      </c>
      <c r="AX201" s="1385">
        <f t="shared" si="243"/>
        <v>2</v>
      </c>
      <c r="AY201" s="1385">
        <f t="shared" si="243"/>
        <v>2</v>
      </c>
      <c r="AZ201" s="1385">
        <f t="shared" si="243"/>
        <v>2</v>
      </c>
      <c r="BA201" s="1385">
        <f t="shared" si="243"/>
        <v>2</v>
      </c>
      <c r="BB201" s="1385">
        <f t="shared" si="243"/>
        <v>2</v>
      </c>
      <c r="BC201" s="1385">
        <f t="shared" si="243"/>
        <v>2</v>
      </c>
      <c r="BD201" s="1385">
        <f t="shared" si="243"/>
        <v>2</v>
      </c>
      <c r="BE201" s="1385">
        <f t="shared" si="243"/>
        <v>2</v>
      </c>
      <c r="BF201" s="1385">
        <f t="shared" si="243"/>
        <v>2</v>
      </c>
      <c r="BG201" s="1385">
        <f t="shared" si="243"/>
        <v>2</v>
      </c>
      <c r="BH201" s="1385">
        <f t="shared" si="243"/>
        <v>2</v>
      </c>
      <c r="BI201" s="1385">
        <f t="shared" si="243"/>
        <v>2</v>
      </c>
      <c r="BJ201" s="1385">
        <f t="shared" si="243"/>
        <v>2</v>
      </c>
      <c r="BK201" s="1385">
        <f t="shared" si="243"/>
        <v>2</v>
      </c>
      <c r="BL201" s="1385">
        <f t="shared" si="243"/>
        <v>2</v>
      </c>
      <c r="BM201" s="1385">
        <f t="shared" si="243"/>
        <v>2</v>
      </c>
    </row>
    <row r="203" spans="3:65" x14ac:dyDescent="0.15">
      <c r="C203" s="1384" t="s">
        <v>1017</v>
      </c>
      <c r="D203" s="1386"/>
      <c r="E203" s="1387"/>
      <c r="F203" s="1387"/>
      <c r="G203" s="1386"/>
      <c r="H203" s="1387"/>
      <c r="I203" s="1387"/>
      <c r="J203" s="1387"/>
      <c r="K203" s="1387"/>
      <c r="L203" s="1387"/>
      <c r="M203" s="1387"/>
      <c r="N203" s="1387"/>
      <c r="O203" s="1387"/>
      <c r="P203" s="1387"/>
      <c r="Q203" s="1388"/>
      <c r="R203" s="1386"/>
      <c r="S203" s="1387"/>
      <c r="T203" s="1387"/>
      <c r="U203" s="1387"/>
      <c r="V203" s="1387"/>
      <c r="W203" s="1387"/>
      <c r="X203" s="1387"/>
      <c r="Y203" s="1387"/>
      <c r="Z203" s="1387"/>
      <c r="AA203" s="1387"/>
      <c r="AB203" s="1387"/>
      <c r="AC203" s="1388"/>
      <c r="AD203" s="1386"/>
      <c r="AE203" s="1387"/>
      <c r="AF203" s="1387"/>
      <c r="AG203" s="1387"/>
      <c r="AH203" s="1387"/>
      <c r="AI203" s="1387"/>
      <c r="AJ203" s="1387"/>
      <c r="AK203" s="1387"/>
      <c r="AL203" s="1387"/>
      <c r="AM203" s="1387"/>
      <c r="AN203" s="1387"/>
      <c r="AO203" s="1388"/>
      <c r="AP203" s="1386"/>
      <c r="AQ203" s="1387"/>
      <c r="AR203" s="1387"/>
      <c r="AS203" s="1387"/>
      <c r="AT203" s="1387"/>
      <c r="AU203" s="1387"/>
      <c r="AV203" s="1387"/>
      <c r="AW203" s="1387"/>
      <c r="AX203" s="1387"/>
      <c r="AY203" s="1387"/>
      <c r="AZ203" s="1387"/>
      <c r="BA203" s="1388"/>
      <c r="BB203" s="1386"/>
      <c r="BC203" s="1387"/>
      <c r="BD203" s="1387"/>
      <c r="BE203" s="1387"/>
      <c r="BF203" s="1387"/>
      <c r="BG203" s="1387"/>
      <c r="BH203" s="1387"/>
      <c r="BI203" s="1387"/>
      <c r="BJ203" s="1387"/>
      <c r="BK203" s="1387"/>
      <c r="BL203" s="1387"/>
      <c r="BM203" s="1388"/>
    </row>
    <row r="204" spans="3:65" x14ac:dyDescent="0.15">
      <c r="C204" s="1384" t="s">
        <v>937</v>
      </c>
      <c r="D204" s="1386"/>
      <c r="E204" s="1387"/>
      <c r="F204" s="1387"/>
      <c r="G204" s="1386"/>
      <c r="H204" s="1387"/>
      <c r="I204" s="1387"/>
      <c r="J204" s="1387"/>
      <c r="K204" s="1387"/>
      <c r="L204" s="1387"/>
      <c r="M204" s="1387"/>
      <c r="N204" s="1387"/>
      <c r="O204" s="1387"/>
      <c r="P204" s="1387"/>
      <c r="Q204" s="1385">
        <f>Q201</f>
        <v>2</v>
      </c>
      <c r="R204" s="1386"/>
      <c r="S204" s="1387"/>
      <c r="T204" s="1387"/>
      <c r="U204" s="1387"/>
      <c r="V204" s="1387"/>
      <c r="W204" s="1387"/>
      <c r="X204" s="1387"/>
      <c r="Y204" s="1387"/>
      <c r="Z204" s="1387"/>
      <c r="AA204" s="1387"/>
      <c r="AB204" s="1387"/>
      <c r="AC204" s="1385">
        <f>AC201</f>
        <v>2</v>
      </c>
      <c r="AD204" s="1386"/>
      <c r="AE204" s="1387"/>
      <c r="AF204" s="1387"/>
      <c r="AG204" s="1387"/>
      <c r="AH204" s="1387"/>
      <c r="AI204" s="1387"/>
      <c r="AJ204" s="1387"/>
      <c r="AK204" s="1387"/>
      <c r="AL204" s="1387"/>
      <c r="AM204" s="1387"/>
      <c r="AN204" s="1387"/>
      <c r="AO204" s="1385">
        <f>AO201</f>
        <v>2</v>
      </c>
      <c r="AP204" s="1386"/>
      <c r="AQ204" s="1387"/>
      <c r="AR204" s="1387"/>
      <c r="AS204" s="1387"/>
      <c r="AT204" s="1387"/>
      <c r="AU204" s="1387"/>
      <c r="AV204" s="1387"/>
      <c r="AW204" s="1387"/>
      <c r="AX204" s="1387"/>
      <c r="AY204" s="1387"/>
      <c r="AZ204" s="1387"/>
      <c r="BA204" s="1385">
        <f>BA201</f>
        <v>2</v>
      </c>
      <c r="BB204" s="1386"/>
      <c r="BC204" s="1387"/>
      <c r="BD204" s="1387"/>
      <c r="BE204" s="1387"/>
      <c r="BF204" s="1387"/>
      <c r="BG204" s="1387"/>
      <c r="BH204" s="1387"/>
      <c r="BI204" s="1387"/>
      <c r="BJ204" s="1387"/>
      <c r="BK204" s="1387"/>
      <c r="BL204" s="1387"/>
      <c r="BM204" s="1385">
        <f>BM201</f>
        <v>2</v>
      </c>
    </row>
  </sheetData>
  <mergeCells count="9">
    <mergeCell ref="D200:E200"/>
    <mergeCell ref="BS2:BS3"/>
    <mergeCell ref="B157:G160"/>
    <mergeCell ref="B170:AZ170"/>
    <mergeCell ref="C1:G1"/>
    <mergeCell ref="BO2:BO3"/>
    <mergeCell ref="BP2:BP3"/>
    <mergeCell ref="BQ2:BQ3"/>
    <mergeCell ref="BR2:BR3"/>
  </mergeCells>
  <phoneticPr fontId="17" type="noConversion"/>
  <conditionalFormatting sqref="BV6:BV50">
    <cfRule type="cellIs" dxfId="10" priority="1" operator="greaterThan">
      <formula>0.1</formula>
    </cfRule>
  </conditionalFormatting>
  <dataValidations count="1">
    <dataValidation type="list" allowBlank="1" showInputMessage="1" showErrorMessage="1" sqref="E3">
      <formula1>$B$162:$B$164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>
    <tabColor rgb="FF00B050"/>
  </sheetPr>
  <dimension ref="A1:CB200"/>
  <sheetViews>
    <sheetView showGridLines="0" zoomScaleNormal="100" zoomScaleSheetLayoutView="25" zoomScalePageLayoutView="90" workbookViewId="0">
      <pane ySplit="3" topLeftCell="A4" activePane="bottomLeft" state="frozen"/>
      <selection pane="bottomLeft" activeCell="I1" sqref="I1"/>
    </sheetView>
  </sheetViews>
  <sheetFormatPr defaultColWidth="9.33203125" defaultRowHeight="11.25" outlineLevelCol="1" x14ac:dyDescent="0.15"/>
  <cols>
    <col min="1" max="1" width="3.33203125" style="496" customWidth="1"/>
    <col min="2" max="2" width="48.33203125" style="490" bestFit="1" customWidth="1"/>
    <col min="3" max="3" width="23" style="507" customWidth="1"/>
    <col min="4" max="4" width="19" style="507" bestFit="1" customWidth="1"/>
    <col min="5" max="5" width="17.6640625" style="508" customWidth="1" outlineLevel="1"/>
    <col min="6" max="6" width="11.83203125" style="490" customWidth="1" outlineLevel="1"/>
    <col min="7" max="7" width="17.6640625" style="490" customWidth="1" outlineLevel="1"/>
    <col min="8" max="8" width="12.33203125" style="490" customWidth="1" outlineLevel="1"/>
    <col min="9" max="9" width="12" style="490" customWidth="1" outlineLevel="1"/>
    <col min="10" max="10" width="12.6640625" style="490" customWidth="1" outlineLevel="1"/>
    <col min="11" max="12" width="12.33203125" style="490" customWidth="1" outlineLevel="1"/>
    <col min="13" max="13" width="12.6640625" style="490" customWidth="1" outlineLevel="1"/>
    <col min="14" max="15" width="14.1640625" style="490" customWidth="1" outlineLevel="1"/>
    <col min="16" max="16" width="13.33203125" style="490" customWidth="1" outlineLevel="1"/>
    <col min="17" max="17" width="14.1640625" style="508" customWidth="1" outlineLevel="1"/>
    <col min="18" max="18" width="14.1640625" style="490" customWidth="1" outlineLevel="1"/>
    <col min="19" max="19" width="13.33203125" style="490" customWidth="1" outlineLevel="1"/>
    <col min="20" max="21" width="14.1640625" style="490" customWidth="1" outlineLevel="1"/>
    <col min="22" max="23" width="14.5" style="490" customWidth="1" outlineLevel="1"/>
    <col min="24" max="24" width="14.1640625" style="490" customWidth="1" outlineLevel="1"/>
    <col min="25" max="25" width="13.6640625" style="490" customWidth="1" outlineLevel="1"/>
    <col min="26" max="26" width="14.5" style="490" customWidth="1" outlineLevel="1"/>
    <col min="27" max="27" width="14.1640625" style="490" customWidth="1" outlineLevel="1"/>
    <col min="28" max="28" width="14.5" style="490" customWidth="1" outlineLevel="1"/>
    <col min="29" max="29" width="14.5" style="508" customWidth="1" outlineLevel="1"/>
    <col min="30" max="64" width="14.5" style="490" customWidth="1" outlineLevel="1"/>
    <col min="65" max="65" width="11.6640625" style="498" bestFit="1" customWidth="1"/>
    <col min="66" max="66" width="13.33203125" style="496" customWidth="1" outlineLevel="1"/>
    <col min="67" max="67" width="15.6640625" style="496" customWidth="1" outlineLevel="1"/>
    <col min="68" max="70" width="15.33203125" style="496" customWidth="1" outlineLevel="1"/>
    <col min="71" max="71" width="10.33203125" style="506" customWidth="1" outlineLevel="1"/>
    <col min="72" max="72" width="9.33203125" style="506" customWidth="1"/>
    <col min="73" max="73" width="21.83203125" style="506" customWidth="1" outlineLevel="1"/>
    <col min="74" max="74" width="9.33203125" style="506" customWidth="1"/>
    <col min="75" max="75" width="15.33203125" style="506" customWidth="1" outlineLevel="1"/>
    <col min="76" max="76" width="14.6640625" style="506" customWidth="1" outlineLevel="1"/>
    <col min="77" max="77" width="16.33203125" style="506" customWidth="1" outlineLevel="1"/>
    <col min="78" max="78" width="15.33203125" style="506" customWidth="1" outlineLevel="1"/>
    <col min="79" max="79" width="12" style="506" customWidth="1" outlineLevel="1"/>
    <col min="80" max="80" width="9.33203125" style="506" customWidth="1"/>
    <col min="81" max="16384" width="9.33203125" style="506"/>
  </cols>
  <sheetData>
    <row r="1" spans="1:80" s="476" customFormat="1" ht="61.5" customHeight="1" x14ac:dyDescent="0.15">
      <c r="B1" s="686" t="s">
        <v>199</v>
      </c>
      <c r="C1" s="1641" t="s">
        <v>200</v>
      </c>
      <c r="D1" s="1641"/>
      <c r="E1" s="1641"/>
      <c r="F1" s="1641"/>
      <c r="G1" s="1641"/>
      <c r="H1" s="68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  <c r="AO1" s="477"/>
      <c r="AP1" s="477"/>
      <c r="AQ1" s="477"/>
      <c r="AR1" s="477"/>
      <c r="AS1" s="477"/>
      <c r="AT1" s="477"/>
      <c r="AU1" s="477"/>
      <c r="AV1" s="477"/>
      <c r="AW1" s="477"/>
      <c r="AX1" s="477"/>
      <c r="AY1" s="477"/>
      <c r="AZ1" s="477"/>
      <c r="BA1" s="477"/>
      <c r="BB1" s="477"/>
      <c r="BC1" s="477"/>
      <c r="BD1" s="477"/>
      <c r="BE1" s="477"/>
      <c r="BF1" s="477"/>
      <c r="BG1" s="477"/>
      <c r="BH1" s="477"/>
      <c r="BI1" s="477"/>
      <c r="BJ1" s="477"/>
      <c r="BK1" s="477"/>
      <c r="BL1" s="477"/>
      <c r="BM1" s="477"/>
      <c r="BN1" s="477"/>
      <c r="BO1" s="477"/>
      <c r="BP1" s="477"/>
      <c r="BQ1" s="477"/>
      <c r="BR1" s="477"/>
    </row>
    <row r="2" spans="1:80" s="480" customFormat="1" ht="12.75" x14ac:dyDescent="0.2">
      <c r="A2" s="478" t="s">
        <v>201</v>
      </c>
      <c r="B2" s="479"/>
      <c r="C2" s="1099"/>
      <c r="D2" s="1099"/>
      <c r="E2" s="1099"/>
      <c r="F2" s="1100" t="s">
        <v>77</v>
      </c>
      <c r="G2" s="1100" t="s">
        <v>77</v>
      </c>
      <c r="H2" s="1100" t="s">
        <v>77</v>
      </c>
      <c r="I2" s="1101" t="s">
        <v>77</v>
      </c>
      <c r="J2" s="1101" t="s">
        <v>77</v>
      </c>
      <c r="K2" s="1101" t="s">
        <v>77</v>
      </c>
      <c r="L2" s="1101" t="s">
        <v>77</v>
      </c>
      <c r="M2" s="1101" t="s">
        <v>77</v>
      </c>
      <c r="N2" s="1101" t="s">
        <v>77</v>
      </c>
      <c r="O2" s="1101" t="s">
        <v>77</v>
      </c>
      <c r="P2" s="1101" t="s">
        <v>77</v>
      </c>
      <c r="Q2" s="1101" t="s">
        <v>77</v>
      </c>
      <c r="R2" s="1101" t="s">
        <v>80</v>
      </c>
      <c r="S2" s="1101" t="s">
        <v>80</v>
      </c>
      <c r="T2" s="1101" t="s">
        <v>80</v>
      </c>
      <c r="U2" s="1101" t="s">
        <v>80</v>
      </c>
      <c r="V2" s="1101" t="s">
        <v>80</v>
      </c>
      <c r="W2" s="1101" t="s">
        <v>80</v>
      </c>
      <c r="X2" s="1101" t="s">
        <v>80</v>
      </c>
      <c r="Y2" s="1101" t="s">
        <v>80</v>
      </c>
      <c r="Z2" s="1101" t="s">
        <v>80</v>
      </c>
      <c r="AA2" s="1101" t="s">
        <v>80</v>
      </c>
      <c r="AB2" s="1101" t="s">
        <v>80</v>
      </c>
      <c r="AC2" s="1101" t="s">
        <v>80</v>
      </c>
      <c r="AD2" s="1101" t="s">
        <v>81</v>
      </c>
      <c r="AE2" s="1101" t="s">
        <v>81</v>
      </c>
      <c r="AF2" s="1101" t="s">
        <v>81</v>
      </c>
      <c r="AG2" s="1101" t="s">
        <v>81</v>
      </c>
      <c r="AH2" s="1101" t="s">
        <v>81</v>
      </c>
      <c r="AI2" s="1101" t="s">
        <v>81</v>
      </c>
      <c r="AJ2" s="1101" t="s">
        <v>81</v>
      </c>
      <c r="AK2" s="1101" t="s">
        <v>81</v>
      </c>
      <c r="AL2" s="1101" t="s">
        <v>81</v>
      </c>
      <c r="AM2" s="1101" t="s">
        <v>81</v>
      </c>
      <c r="AN2" s="1101" t="s">
        <v>81</v>
      </c>
      <c r="AO2" s="1101" t="s">
        <v>81</v>
      </c>
      <c r="AP2" s="1101" t="s">
        <v>82</v>
      </c>
      <c r="AQ2" s="1101" t="s">
        <v>82</v>
      </c>
      <c r="AR2" s="1101" t="s">
        <v>82</v>
      </c>
      <c r="AS2" s="1101" t="s">
        <v>82</v>
      </c>
      <c r="AT2" s="1101" t="s">
        <v>82</v>
      </c>
      <c r="AU2" s="1101" t="s">
        <v>82</v>
      </c>
      <c r="AV2" s="1101" t="s">
        <v>82</v>
      </c>
      <c r="AW2" s="1101" t="s">
        <v>82</v>
      </c>
      <c r="AX2" s="1101" t="s">
        <v>82</v>
      </c>
      <c r="AY2" s="1101" t="s">
        <v>82</v>
      </c>
      <c r="AZ2" s="1101" t="s">
        <v>82</v>
      </c>
      <c r="BA2" s="1101" t="s">
        <v>82</v>
      </c>
      <c r="BB2" s="1101" t="s">
        <v>83</v>
      </c>
      <c r="BC2" s="1101" t="s">
        <v>83</v>
      </c>
      <c r="BD2" s="1101" t="s">
        <v>83</v>
      </c>
      <c r="BE2" s="1101" t="s">
        <v>83</v>
      </c>
      <c r="BF2" s="1101" t="s">
        <v>83</v>
      </c>
      <c r="BG2" s="1101" t="s">
        <v>83</v>
      </c>
      <c r="BH2" s="1101" t="s">
        <v>83</v>
      </c>
      <c r="BI2" s="1101" t="s">
        <v>83</v>
      </c>
      <c r="BJ2" s="1101" t="s">
        <v>83</v>
      </c>
      <c r="BK2" s="1101" t="s">
        <v>83</v>
      </c>
      <c r="BL2" s="1101" t="s">
        <v>83</v>
      </c>
      <c r="BM2" s="1101" t="s">
        <v>83</v>
      </c>
      <c r="BN2" s="1102"/>
      <c r="BO2" s="1642" t="s">
        <v>77</v>
      </c>
      <c r="BP2" s="1637" t="s">
        <v>80</v>
      </c>
      <c r="BQ2" s="1637" t="s">
        <v>81</v>
      </c>
      <c r="BR2" s="1637" t="s">
        <v>82</v>
      </c>
      <c r="BS2" s="1637" t="s">
        <v>83</v>
      </c>
    </row>
    <row r="3" spans="1:80" s="483" customFormat="1" ht="13.5" thickBot="1" x14ac:dyDescent="0.25">
      <c r="A3" s="481"/>
      <c r="B3" s="482"/>
      <c r="C3" s="1099"/>
      <c r="D3" s="614" t="s">
        <v>202</v>
      </c>
      <c r="E3" s="1103" t="s">
        <v>240</v>
      </c>
      <c r="F3" s="1104" t="s">
        <v>204</v>
      </c>
      <c r="G3" s="1104" t="s">
        <v>205</v>
      </c>
      <c r="H3" s="1104" t="s">
        <v>206</v>
      </c>
      <c r="I3" s="1104" t="s">
        <v>207</v>
      </c>
      <c r="J3" s="1104" t="s">
        <v>208</v>
      </c>
      <c r="K3" s="1104" t="s">
        <v>209</v>
      </c>
      <c r="L3" s="1104" t="s">
        <v>210</v>
      </c>
      <c r="M3" s="1104" t="s">
        <v>211</v>
      </c>
      <c r="N3" s="1104" t="s">
        <v>212</v>
      </c>
      <c r="O3" s="1104" t="s">
        <v>213</v>
      </c>
      <c r="P3" s="1104" t="s">
        <v>214</v>
      </c>
      <c r="Q3" s="1104" t="s">
        <v>215</v>
      </c>
      <c r="R3" s="1104" t="s">
        <v>204</v>
      </c>
      <c r="S3" s="1104" t="s">
        <v>205</v>
      </c>
      <c r="T3" s="1104" t="s">
        <v>206</v>
      </c>
      <c r="U3" s="1104" t="s">
        <v>207</v>
      </c>
      <c r="V3" s="1104" t="s">
        <v>208</v>
      </c>
      <c r="W3" s="1104" t="s">
        <v>209</v>
      </c>
      <c r="X3" s="1104" t="s">
        <v>210</v>
      </c>
      <c r="Y3" s="1104" t="s">
        <v>211</v>
      </c>
      <c r="Z3" s="1104" t="s">
        <v>212</v>
      </c>
      <c r="AA3" s="1104" t="s">
        <v>213</v>
      </c>
      <c r="AB3" s="1104" t="s">
        <v>214</v>
      </c>
      <c r="AC3" s="1104" t="s">
        <v>215</v>
      </c>
      <c r="AD3" s="1104" t="s">
        <v>204</v>
      </c>
      <c r="AE3" s="1104" t="s">
        <v>205</v>
      </c>
      <c r="AF3" s="1104" t="s">
        <v>206</v>
      </c>
      <c r="AG3" s="1104" t="s">
        <v>207</v>
      </c>
      <c r="AH3" s="1104" t="s">
        <v>208</v>
      </c>
      <c r="AI3" s="1104" t="s">
        <v>209</v>
      </c>
      <c r="AJ3" s="1104" t="s">
        <v>210</v>
      </c>
      <c r="AK3" s="1104" t="s">
        <v>211</v>
      </c>
      <c r="AL3" s="1104" t="s">
        <v>212</v>
      </c>
      <c r="AM3" s="1104" t="s">
        <v>213</v>
      </c>
      <c r="AN3" s="1104" t="s">
        <v>214</v>
      </c>
      <c r="AO3" s="1104" t="s">
        <v>215</v>
      </c>
      <c r="AP3" s="1104" t="s">
        <v>204</v>
      </c>
      <c r="AQ3" s="1104" t="s">
        <v>205</v>
      </c>
      <c r="AR3" s="1104" t="s">
        <v>206</v>
      </c>
      <c r="AS3" s="1104" t="s">
        <v>207</v>
      </c>
      <c r="AT3" s="1104" t="s">
        <v>208</v>
      </c>
      <c r="AU3" s="1104" t="s">
        <v>209</v>
      </c>
      <c r="AV3" s="1104" t="s">
        <v>210</v>
      </c>
      <c r="AW3" s="1104" t="s">
        <v>211</v>
      </c>
      <c r="AX3" s="1104" t="s">
        <v>212</v>
      </c>
      <c r="AY3" s="1104" t="s">
        <v>213</v>
      </c>
      <c r="AZ3" s="1104" t="s">
        <v>214</v>
      </c>
      <c r="BA3" s="1104" t="s">
        <v>215</v>
      </c>
      <c r="BB3" s="1104" t="s">
        <v>204</v>
      </c>
      <c r="BC3" s="1104" t="s">
        <v>205</v>
      </c>
      <c r="BD3" s="1104" t="s">
        <v>206</v>
      </c>
      <c r="BE3" s="1104" t="s">
        <v>207</v>
      </c>
      <c r="BF3" s="1104" t="s">
        <v>208</v>
      </c>
      <c r="BG3" s="1104" t="s">
        <v>209</v>
      </c>
      <c r="BH3" s="1104" t="s">
        <v>210</v>
      </c>
      <c r="BI3" s="1104" t="s">
        <v>211</v>
      </c>
      <c r="BJ3" s="1104" t="s">
        <v>212</v>
      </c>
      <c r="BK3" s="1104" t="s">
        <v>213</v>
      </c>
      <c r="BL3" s="1104" t="s">
        <v>214</v>
      </c>
      <c r="BM3" s="1104" t="s">
        <v>215</v>
      </c>
      <c r="BN3" s="1133"/>
      <c r="BO3" s="1642"/>
      <c r="BP3" s="1637"/>
      <c r="BQ3" s="1637"/>
      <c r="BR3" s="1637"/>
      <c r="BS3" s="1637"/>
    </row>
    <row r="4" spans="1:80" s="486" customFormat="1" ht="64.5" thickTop="1" thickBot="1" x14ac:dyDescent="0.2">
      <c r="A4" s="484"/>
      <c r="B4" s="1106" t="s">
        <v>216</v>
      </c>
      <c r="C4" s="1107" t="s">
        <v>217</v>
      </c>
      <c r="D4" s="614" t="s">
        <v>218</v>
      </c>
      <c r="E4" s="614" t="s">
        <v>219</v>
      </c>
      <c r="F4" s="1644" t="s">
        <v>220</v>
      </c>
      <c r="G4" s="1645"/>
      <c r="H4" s="1107" t="s">
        <v>221</v>
      </c>
      <c r="I4" s="1108"/>
      <c r="J4" s="1108"/>
      <c r="K4" s="1108"/>
      <c r="L4" s="1108"/>
      <c r="M4" s="1108"/>
      <c r="N4" s="1108"/>
      <c r="O4" s="1108"/>
      <c r="P4" s="1108"/>
      <c r="Q4" s="1108"/>
      <c r="R4" s="1108"/>
      <c r="S4" s="1108"/>
      <c r="T4" s="1108"/>
      <c r="U4" s="1108"/>
      <c r="V4" s="1108"/>
      <c r="W4" s="1108"/>
      <c r="X4" s="1108"/>
      <c r="Y4" s="1108"/>
      <c r="Z4" s="1108"/>
      <c r="AA4" s="1108"/>
      <c r="AB4" s="1108"/>
      <c r="AC4" s="1108"/>
      <c r="AD4" s="1108"/>
      <c r="AE4" s="1108"/>
      <c r="AF4" s="1108"/>
      <c r="AG4" s="1108"/>
      <c r="AH4" s="1108"/>
      <c r="AI4" s="1108"/>
      <c r="AJ4" s="1108"/>
      <c r="AK4" s="1108"/>
      <c r="AL4" s="1108"/>
      <c r="AM4" s="1108"/>
      <c r="AN4" s="1108"/>
      <c r="AO4" s="1108"/>
      <c r="AP4" s="1108"/>
      <c r="AQ4" s="1108"/>
      <c r="AR4" s="1108"/>
      <c r="AS4" s="1108"/>
      <c r="AT4" s="1108"/>
      <c r="AU4" s="1108"/>
      <c r="AV4" s="1108"/>
      <c r="AW4" s="1108"/>
      <c r="AX4" s="1108"/>
      <c r="AY4" s="1108"/>
      <c r="AZ4" s="1108"/>
      <c r="BA4" s="1108"/>
      <c r="BB4" s="1108"/>
      <c r="BC4" s="1108"/>
      <c r="BD4" s="1108"/>
      <c r="BE4" s="1108"/>
      <c r="BF4" s="1108"/>
      <c r="BG4" s="1108"/>
      <c r="BH4" s="1108"/>
      <c r="BI4" s="1108"/>
      <c r="BJ4" s="1108"/>
      <c r="BK4" s="1108"/>
      <c r="BL4" s="1108"/>
      <c r="BM4" s="1108"/>
      <c r="BN4" s="1134"/>
      <c r="BO4" s="1110" t="s">
        <v>222</v>
      </c>
      <c r="BP4" s="1110" t="s">
        <v>222</v>
      </c>
      <c r="BQ4" s="1110" t="s">
        <v>222</v>
      </c>
      <c r="BR4" s="1110" t="s">
        <v>222</v>
      </c>
      <c r="BS4" s="1110" t="s">
        <v>222</v>
      </c>
      <c r="BT4" s="485"/>
      <c r="BU4" s="485"/>
      <c r="BV4" s="1111" t="s">
        <v>223</v>
      </c>
      <c r="BW4" s="485"/>
      <c r="BX4" s="1111" t="s">
        <v>224</v>
      </c>
      <c r="BY4" s="1111" t="s">
        <v>225</v>
      </c>
      <c r="BZ4" s="1111" t="s">
        <v>226</v>
      </c>
      <c r="CA4" s="1111" t="s">
        <v>227</v>
      </c>
      <c r="CB4" s="1111" t="s">
        <v>228</v>
      </c>
    </row>
    <row r="5" spans="1:80" s="486" customFormat="1" ht="35.25" thickTop="1" thickBot="1" x14ac:dyDescent="0.2">
      <c r="A5" s="484"/>
      <c r="B5" s="1106"/>
      <c r="C5" s="614"/>
      <c r="D5" s="615"/>
      <c r="E5" s="615"/>
      <c r="F5" s="616"/>
      <c r="G5" s="615" t="s">
        <v>229</v>
      </c>
      <c r="H5" s="1112">
        <f>IF(E3="Conservador",C163,IF(E3="Moderado",C164,IF(E3="Otimista",C165,C164)))</f>
        <v>0</v>
      </c>
      <c r="I5" s="1112" t="e">
        <f t="shared" ref="I5:AN5" si="0">SUM(I6:I50)/SUM($D$6:$D$50)</f>
        <v>#DIV/0!</v>
      </c>
      <c r="J5" s="1112" t="e">
        <f t="shared" si="0"/>
        <v>#DIV/0!</v>
      </c>
      <c r="K5" s="1112" t="e">
        <f t="shared" si="0"/>
        <v>#DIV/0!</v>
      </c>
      <c r="L5" s="1112" t="e">
        <f t="shared" si="0"/>
        <v>#DIV/0!</v>
      </c>
      <c r="M5" s="1112" t="e">
        <f t="shared" si="0"/>
        <v>#DIV/0!</v>
      </c>
      <c r="N5" s="1112" t="e">
        <f t="shared" si="0"/>
        <v>#DIV/0!</v>
      </c>
      <c r="O5" s="1112" t="e">
        <f t="shared" si="0"/>
        <v>#DIV/0!</v>
      </c>
      <c r="P5" s="1112" t="e">
        <f t="shared" si="0"/>
        <v>#DIV/0!</v>
      </c>
      <c r="Q5" s="1112" t="e">
        <f t="shared" si="0"/>
        <v>#DIV/0!</v>
      </c>
      <c r="R5" s="1112" t="e">
        <f t="shared" si="0"/>
        <v>#DIV/0!</v>
      </c>
      <c r="S5" s="1112" t="e">
        <f t="shared" si="0"/>
        <v>#DIV/0!</v>
      </c>
      <c r="T5" s="1112" t="e">
        <f t="shared" si="0"/>
        <v>#DIV/0!</v>
      </c>
      <c r="U5" s="1112" t="e">
        <f t="shared" si="0"/>
        <v>#DIV/0!</v>
      </c>
      <c r="V5" s="1112" t="e">
        <f t="shared" si="0"/>
        <v>#DIV/0!</v>
      </c>
      <c r="W5" s="1112" t="e">
        <f t="shared" si="0"/>
        <v>#DIV/0!</v>
      </c>
      <c r="X5" s="1112" t="e">
        <f t="shared" si="0"/>
        <v>#DIV/0!</v>
      </c>
      <c r="Y5" s="1112" t="e">
        <f t="shared" si="0"/>
        <v>#DIV/0!</v>
      </c>
      <c r="Z5" s="1112" t="e">
        <f t="shared" si="0"/>
        <v>#DIV/0!</v>
      </c>
      <c r="AA5" s="1112" t="e">
        <f t="shared" si="0"/>
        <v>#DIV/0!</v>
      </c>
      <c r="AB5" s="1112" t="e">
        <f t="shared" si="0"/>
        <v>#DIV/0!</v>
      </c>
      <c r="AC5" s="1112" t="e">
        <f t="shared" si="0"/>
        <v>#DIV/0!</v>
      </c>
      <c r="AD5" s="1112" t="e">
        <f t="shared" si="0"/>
        <v>#DIV/0!</v>
      </c>
      <c r="AE5" s="1112" t="e">
        <f t="shared" si="0"/>
        <v>#DIV/0!</v>
      </c>
      <c r="AF5" s="1112" t="e">
        <f t="shared" si="0"/>
        <v>#DIV/0!</v>
      </c>
      <c r="AG5" s="1112" t="e">
        <f t="shared" si="0"/>
        <v>#DIV/0!</v>
      </c>
      <c r="AH5" s="1112" t="e">
        <f t="shared" si="0"/>
        <v>#DIV/0!</v>
      </c>
      <c r="AI5" s="1112" t="e">
        <f t="shared" si="0"/>
        <v>#DIV/0!</v>
      </c>
      <c r="AJ5" s="1112" t="e">
        <f t="shared" si="0"/>
        <v>#DIV/0!</v>
      </c>
      <c r="AK5" s="1112" t="e">
        <f t="shared" si="0"/>
        <v>#DIV/0!</v>
      </c>
      <c r="AL5" s="1112" t="e">
        <f t="shared" si="0"/>
        <v>#DIV/0!</v>
      </c>
      <c r="AM5" s="1112" t="e">
        <f t="shared" si="0"/>
        <v>#DIV/0!</v>
      </c>
      <c r="AN5" s="1112" t="e">
        <f t="shared" si="0"/>
        <v>#DIV/0!</v>
      </c>
      <c r="AO5" s="1112" t="e">
        <f t="shared" ref="AO5:BM5" si="1">SUM(AO6:AO50)/SUM($D$6:$D$50)</f>
        <v>#DIV/0!</v>
      </c>
      <c r="AP5" s="1112" t="e">
        <f t="shared" si="1"/>
        <v>#DIV/0!</v>
      </c>
      <c r="AQ5" s="1112" t="e">
        <f t="shared" si="1"/>
        <v>#DIV/0!</v>
      </c>
      <c r="AR5" s="1112" t="e">
        <f t="shared" si="1"/>
        <v>#DIV/0!</v>
      </c>
      <c r="AS5" s="1112" t="e">
        <f t="shared" si="1"/>
        <v>#DIV/0!</v>
      </c>
      <c r="AT5" s="1112" t="e">
        <f t="shared" si="1"/>
        <v>#DIV/0!</v>
      </c>
      <c r="AU5" s="1112" t="e">
        <f t="shared" si="1"/>
        <v>#DIV/0!</v>
      </c>
      <c r="AV5" s="1112" t="e">
        <f t="shared" si="1"/>
        <v>#DIV/0!</v>
      </c>
      <c r="AW5" s="1112" t="e">
        <f t="shared" si="1"/>
        <v>#DIV/0!</v>
      </c>
      <c r="AX5" s="1112" t="e">
        <f t="shared" si="1"/>
        <v>#DIV/0!</v>
      </c>
      <c r="AY5" s="1112" t="e">
        <f t="shared" si="1"/>
        <v>#DIV/0!</v>
      </c>
      <c r="AZ5" s="1112" t="e">
        <f t="shared" si="1"/>
        <v>#DIV/0!</v>
      </c>
      <c r="BA5" s="1112" t="e">
        <f t="shared" si="1"/>
        <v>#DIV/0!</v>
      </c>
      <c r="BB5" s="1112" t="e">
        <f t="shared" si="1"/>
        <v>#DIV/0!</v>
      </c>
      <c r="BC5" s="1112" t="e">
        <f t="shared" si="1"/>
        <v>#DIV/0!</v>
      </c>
      <c r="BD5" s="1112" t="e">
        <f t="shared" si="1"/>
        <v>#DIV/0!</v>
      </c>
      <c r="BE5" s="1112" t="e">
        <f t="shared" si="1"/>
        <v>#DIV/0!</v>
      </c>
      <c r="BF5" s="1112" t="e">
        <f t="shared" si="1"/>
        <v>#DIV/0!</v>
      </c>
      <c r="BG5" s="1112" t="e">
        <f t="shared" si="1"/>
        <v>#DIV/0!</v>
      </c>
      <c r="BH5" s="1112" t="e">
        <f t="shared" si="1"/>
        <v>#DIV/0!</v>
      </c>
      <c r="BI5" s="1112" t="e">
        <f t="shared" si="1"/>
        <v>#DIV/0!</v>
      </c>
      <c r="BJ5" s="1112" t="e">
        <f t="shared" si="1"/>
        <v>#DIV/0!</v>
      </c>
      <c r="BK5" s="1112" t="e">
        <f t="shared" si="1"/>
        <v>#DIV/0!</v>
      </c>
      <c r="BL5" s="1112" t="e">
        <f t="shared" si="1"/>
        <v>#DIV/0!</v>
      </c>
      <c r="BM5" s="1112" t="e">
        <f t="shared" si="1"/>
        <v>#DIV/0!</v>
      </c>
      <c r="BN5" s="617"/>
      <c r="BO5" s="1110"/>
      <c r="BP5" s="1110"/>
      <c r="BQ5" s="1110"/>
      <c r="BR5" s="1110"/>
      <c r="BS5" s="1110"/>
      <c r="BT5" s="485"/>
      <c r="BU5" s="485"/>
      <c r="BV5" s="1111"/>
      <c r="BW5" s="485"/>
      <c r="BX5" s="1111"/>
      <c r="BY5" s="1111"/>
      <c r="BZ5" s="1111"/>
      <c r="CA5" s="1111"/>
      <c r="CB5" s="1111"/>
    </row>
    <row r="6" spans="1:80" s="489" customFormat="1" ht="13.5" thickTop="1" x14ac:dyDescent="0.2">
      <c r="A6" s="487"/>
      <c r="B6" s="1135" t="str">
        <f>Receitas_1!B6</f>
        <v>Limpeza Residencial - 4 horas</v>
      </c>
      <c r="C6" s="574" t="e">
        <f t="shared" ref="C6:C50" si="2">SUM(F52:BM52)/SUM($F$98:$BM$98)</f>
        <v>#VALUE!</v>
      </c>
      <c r="D6" s="882"/>
      <c r="E6" s="692"/>
      <c r="F6" s="1114"/>
      <c r="G6" s="1114"/>
      <c r="H6" s="688" t="str">
        <f t="shared" ref="H6:H50" si="3">IFERROR(IF($D6="","",$H$5*$D6),"")</f>
        <v/>
      </c>
      <c r="I6" s="688" t="str">
        <f t="shared" ref="I6:BM6" si="4">IFERROR(IF($D6="","",IF(H6+(H6*I$4)&gt;$D6,$D6,H6+(H6*I$4))),"")</f>
        <v/>
      </c>
      <c r="J6" s="688" t="str">
        <f t="shared" si="4"/>
        <v/>
      </c>
      <c r="K6" s="688" t="str">
        <f t="shared" si="4"/>
        <v/>
      </c>
      <c r="L6" s="688" t="str">
        <f t="shared" si="4"/>
        <v/>
      </c>
      <c r="M6" s="688" t="str">
        <f t="shared" si="4"/>
        <v/>
      </c>
      <c r="N6" s="688" t="str">
        <f t="shared" si="4"/>
        <v/>
      </c>
      <c r="O6" s="688" t="str">
        <f t="shared" si="4"/>
        <v/>
      </c>
      <c r="P6" s="688" t="str">
        <f t="shared" si="4"/>
        <v/>
      </c>
      <c r="Q6" s="688" t="str">
        <f t="shared" si="4"/>
        <v/>
      </c>
      <c r="R6" s="688" t="str">
        <f t="shared" si="4"/>
        <v/>
      </c>
      <c r="S6" s="688" t="str">
        <f t="shared" si="4"/>
        <v/>
      </c>
      <c r="T6" s="688" t="str">
        <f t="shared" si="4"/>
        <v/>
      </c>
      <c r="U6" s="688" t="str">
        <f t="shared" si="4"/>
        <v/>
      </c>
      <c r="V6" s="688" t="str">
        <f t="shared" si="4"/>
        <v/>
      </c>
      <c r="W6" s="688" t="str">
        <f t="shared" si="4"/>
        <v/>
      </c>
      <c r="X6" s="688" t="str">
        <f t="shared" si="4"/>
        <v/>
      </c>
      <c r="Y6" s="688" t="str">
        <f t="shared" si="4"/>
        <v/>
      </c>
      <c r="Z6" s="688" t="str">
        <f t="shared" si="4"/>
        <v/>
      </c>
      <c r="AA6" s="688" t="str">
        <f t="shared" si="4"/>
        <v/>
      </c>
      <c r="AB6" s="688" t="str">
        <f t="shared" si="4"/>
        <v/>
      </c>
      <c r="AC6" s="688" t="str">
        <f t="shared" si="4"/>
        <v/>
      </c>
      <c r="AD6" s="688" t="str">
        <f t="shared" si="4"/>
        <v/>
      </c>
      <c r="AE6" s="688" t="str">
        <f t="shared" si="4"/>
        <v/>
      </c>
      <c r="AF6" s="688" t="str">
        <f t="shared" si="4"/>
        <v/>
      </c>
      <c r="AG6" s="688" t="str">
        <f t="shared" si="4"/>
        <v/>
      </c>
      <c r="AH6" s="688" t="str">
        <f t="shared" si="4"/>
        <v/>
      </c>
      <c r="AI6" s="688" t="str">
        <f t="shared" si="4"/>
        <v/>
      </c>
      <c r="AJ6" s="688" t="str">
        <f t="shared" si="4"/>
        <v/>
      </c>
      <c r="AK6" s="688" t="str">
        <f t="shared" si="4"/>
        <v/>
      </c>
      <c r="AL6" s="688" t="str">
        <f t="shared" si="4"/>
        <v/>
      </c>
      <c r="AM6" s="688" t="str">
        <f t="shared" si="4"/>
        <v/>
      </c>
      <c r="AN6" s="688" t="str">
        <f t="shared" si="4"/>
        <v/>
      </c>
      <c r="AO6" s="688" t="str">
        <f t="shared" si="4"/>
        <v/>
      </c>
      <c r="AP6" s="688" t="str">
        <f t="shared" si="4"/>
        <v/>
      </c>
      <c r="AQ6" s="688" t="str">
        <f t="shared" si="4"/>
        <v/>
      </c>
      <c r="AR6" s="688" t="str">
        <f t="shared" si="4"/>
        <v/>
      </c>
      <c r="AS6" s="688" t="str">
        <f t="shared" si="4"/>
        <v/>
      </c>
      <c r="AT6" s="688" t="str">
        <f t="shared" si="4"/>
        <v/>
      </c>
      <c r="AU6" s="688" t="str">
        <f t="shared" si="4"/>
        <v/>
      </c>
      <c r="AV6" s="688" t="str">
        <f t="shared" si="4"/>
        <v/>
      </c>
      <c r="AW6" s="688" t="str">
        <f t="shared" si="4"/>
        <v/>
      </c>
      <c r="AX6" s="688" t="str">
        <f t="shared" si="4"/>
        <v/>
      </c>
      <c r="AY6" s="688" t="str">
        <f t="shared" si="4"/>
        <v/>
      </c>
      <c r="AZ6" s="688" t="str">
        <f t="shared" si="4"/>
        <v/>
      </c>
      <c r="BA6" s="688" t="str">
        <f t="shared" si="4"/>
        <v/>
      </c>
      <c r="BB6" s="688" t="str">
        <f t="shared" si="4"/>
        <v/>
      </c>
      <c r="BC6" s="688" t="str">
        <f t="shared" si="4"/>
        <v/>
      </c>
      <c r="BD6" s="688" t="str">
        <f t="shared" si="4"/>
        <v/>
      </c>
      <c r="BE6" s="688" t="str">
        <f t="shared" si="4"/>
        <v/>
      </c>
      <c r="BF6" s="688" t="str">
        <f t="shared" si="4"/>
        <v/>
      </c>
      <c r="BG6" s="688" t="str">
        <f t="shared" si="4"/>
        <v/>
      </c>
      <c r="BH6" s="688" t="str">
        <f t="shared" si="4"/>
        <v/>
      </c>
      <c r="BI6" s="688" t="str">
        <f t="shared" si="4"/>
        <v/>
      </c>
      <c r="BJ6" s="688" t="str">
        <f t="shared" si="4"/>
        <v/>
      </c>
      <c r="BK6" s="688" t="str">
        <f t="shared" si="4"/>
        <v/>
      </c>
      <c r="BL6" s="688" t="str">
        <f t="shared" si="4"/>
        <v/>
      </c>
      <c r="BM6" s="688" t="str">
        <f t="shared" si="4"/>
        <v/>
      </c>
      <c r="BN6" s="488"/>
      <c r="BO6" s="1115"/>
      <c r="BP6" s="1115"/>
      <c r="BQ6" s="1115"/>
      <c r="BR6" s="1115"/>
      <c r="BS6" s="1115"/>
      <c r="BT6" s="1116"/>
      <c r="BU6" s="488"/>
      <c r="BV6" s="1117"/>
      <c r="BW6" s="488"/>
      <c r="BX6" s="665"/>
      <c r="BY6" s="665"/>
      <c r="BZ6" s="665"/>
      <c r="CA6" s="665"/>
      <c r="CB6" s="666"/>
    </row>
    <row r="7" spans="1:80" s="489" customFormat="1" ht="12.75" x14ac:dyDescent="0.2">
      <c r="A7" s="487"/>
      <c r="B7" s="1135" t="str">
        <f>Receitas_1!B7</f>
        <v>Limpeza Empresarial 4 horas</v>
      </c>
      <c r="C7" s="574" t="e">
        <f t="shared" si="2"/>
        <v>#VALUE!</v>
      </c>
      <c r="D7" s="882"/>
      <c r="E7" s="692"/>
      <c r="F7" s="1114"/>
      <c r="G7" s="1114"/>
      <c r="H7" s="688" t="str">
        <f t="shared" si="3"/>
        <v/>
      </c>
      <c r="I7" s="688" t="str">
        <f t="shared" ref="I7:I42" si="5">IFERROR(IF($D7="","",IF(H7+(H7*I$4)&gt;$D7,$D7,H7+(H7*I$4))),"")</f>
        <v/>
      </c>
      <c r="J7" s="688" t="str">
        <f t="shared" ref="J7:J42" si="6">IFERROR(IF($D7="","",IF(I7+(I7*J$4)&gt;$D7,$D7,I7+(I7*J$4))),"")</f>
        <v/>
      </c>
      <c r="K7" s="688" t="str">
        <f t="shared" ref="K7:K42" si="7">IFERROR(IF($D7="","",IF(J7+(J7*K$4)&gt;$D7,$D7,J7+(J7*K$4))),"")</f>
        <v/>
      </c>
      <c r="L7" s="688" t="str">
        <f t="shared" ref="L7:L42" si="8">IFERROR(IF($D7="","",IF(K7+(K7*L$4)&gt;$D7,$D7,K7+(K7*L$4))),"")</f>
        <v/>
      </c>
      <c r="M7" s="688" t="str">
        <f t="shared" ref="M7:M42" si="9">IFERROR(IF($D7="","",IF(L7+(L7*M$4)&gt;$D7,$D7,L7+(L7*M$4))),"")</f>
        <v/>
      </c>
      <c r="N7" s="688" t="str">
        <f t="shared" ref="N7:N42" si="10">IFERROR(IF($D7="","",IF(M7+(M7*N$4)&gt;$D7,$D7,M7+(M7*N$4))),"")</f>
        <v/>
      </c>
      <c r="O7" s="688" t="str">
        <f t="shared" ref="O7:O42" si="11">IFERROR(IF($D7="","",IF(N7+(N7*O$4)&gt;$D7,$D7,N7+(N7*O$4))),"")</f>
        <v/>
      </c>
      <c r="P7" s="688" t="str">
        <f t="shared" ref="P7:P42" si="12">IFERROR(IF($D7="","",IF(O7+(O7*P$4)&gt;$D7,$D7,O7+(O7*P$4))),"")</f>
        <v/>
      </c>
      <c r="Q7" s="688" t="str">
        <f t="shared" ref="Q7:Q42" si="13">IFERROR(IF($D7="","",IF(P7+(P7*Q$4)&gt;$D7,$D7,P7+(P7*Q$4))),"")</f>
        <v/>
      </c>
      <c r="R7" s="688" t="str">
        <f t="shared" ref="R7:R42" si="14">IFERROR(IF($D7="","",IF(Q7+(Q7*R$4)&gt;$D7,$D7,Q7+(Q7*R$4))),"")</f>
        <v/>
      </c>
      <c r="S7" s="688" t="str">
        <f t="shared" ref="S7:S42" si="15">IFERROR(IF($D7="","",IF(R7+(R7*S$4)&gt;$D7,$D7,R7+(R7*S$4))),"")</f>
        <v/>
      </c>
      <c r="T7" s="688" t="str">
        <f t="shared" ref="T7:T42" si="16">IFERROR(IF($D7="","",IF(S7+(S7*T$4)&gt;$D7,$D7,S7+(S7*T$4))),"")</f>
        <v/>
      </c>
      <c r="U7" s="688" t="str">
        <f t="shared" ref="U7:U42" si="17">IFERROR(IF($D7="","",IF(T7+(T7*U$4)&gt;$D7,$D7,T7+(T7*U$4))),"")</f>
        <v/>
      </c>
      <c r="V7" s="688" t="str">
        <f t="shared" ref="V7:V42" si="18">IFERROR(IF($D7="","",IF(U7+(U7*V$4)&gt;$D7,$D7,U7+(U7*V$4))),"")</f>
        <v/>
      </c>
      <c r="W7" s="688" t="str">
        <f t="shared" ref="W7:W42" si="19">IFERROR(IF($D7="","",IF(V7+(V7*W$4)&gt;$D7,$D7,V7+(V7*W$4))),"")</f>
        <v/>
      </c>
      <c r="X7" s="688" t="str">
        <f t="shared" ref="X7:X42" si="20">IFERROR(IF($D7="","",IF(W7+(W7*X$4)&gt;$D7,$D7,W7+(W7*X$4))),"")</f>
        <v/>
      </c>
      <c r="Y7" s="688" t="str">
        <f t="shared" ref="Y7:Y42" si="21">IFERROR(IF($D7="","",IF(X7+(X7*Y$4)&gt;$D7,$D7,X7+(X7*Y$4))),"")</f>
        <v/>
      </c>
      <c r="Z7" s="688" t="str">
        <f t="shared" ref="Z7:Z42" si="22">IFERROR(IF($D7="","",IF(Y7+(Y7*Z$4)&gt;$D7,$D7,Y7+(Y7*Z$4))),"")</f>
        <v/>
      </c>
      <c r="AA7" s="688" t="str">
        <f t="shared" ref="AA7:AA42" si="23">IFERROR(IF($D7="","",IF(Z7+(Z7*AA$4)&gt;$D7,$D7,Z7+(Z7*AA$4))),"")</f>
        <v/>
      </c>
      <c r="AB7" s="688" t="str">
        <f t="shared" ref="AB7:AB42" si="24">IFERROR(IF($D7="","",IF(AA7+(AA7*AB$4)&gt;$D7,$D7,AA7+(AA7*AB$4))),"")</f>
        <v/>
      </c>
      <c r="AC7" s="688" t="str">
        <f t="shared" ref="AC7:AC42" si="25">IFERROR(IF($D7="","",IF(AB7+(AB7*AC$4)&gt;$D7,$D7,AB7+(AB7*AC$4))),"")</f>
        <v/>
      </c>
      <c r="AD7" s="688" t="str">
        <f t="shared" ref="AD7:AD42" si="26">IFERROR(IF($D7="","",IF(AC7+(AC7*AD$4)&gt;$D7,$D7,AC7+(AC7*AD$4))),"")</f>
        <v/>
      </c>
      <c r="AE7" s="688" t="str">
        <f t="shared" ref="AE7:AE42" si="27">IFERROR(IF($D7="","",IF(AD7+(AD7*AE$4)&gt;$D7,$D7,AD7+(AD7*AE$4))),"")</f>
        <v/>
      </c>
      <c r="AF7" s="688" t="str">
        <f t="shared" ref="AF7:AF42" si="28">IFERROR(IF($D7="","",IF(AE7+(AE7*AF$4)&gt;$D7,$D7,AE7+(AE7*AF$4))),"")</f>
        <v/>
      </c>
      <c r="AG7" s="688" t="str">
        <f t="shared" ref="AG7:AG42" si="29">IFERROR(IF($D7="","",IF(AF7+(AF7*AG$4)&gt;$D7,$D7,AF7+(AF7*AG$4))),"")</f>
        <v/>
      </c>
      <c r="AH7" s="688" t="str">
        <f t="shared" ref="AH7:AH42" si="30">IFERROR(IF($D7="","",IF(AG7+(AG7*AH$4)&gt;$D7,$D7,AG7+(AG7*AH$4))),"")</f>
        <v/>
      </c>
      <c r="AI7" s="688" t="str">
        <f t="shared" ref="AI7:AI42" si="31">IFERROR(IF($D7="","",IF(AH7+(AH7*AI$4)&gt;$D7,$D7,AH7+(AH7*AI$4))),"")</f>
        <v/>
      </c>
      <c r="AJ7" s="688" t="str">
        <f t="shared" ref="AJ7:AJ42" si="32">IFERROR(IF($D7="","",IF(AI7+(AI7*AJ$4)&gt;$D7,$D7,AI7+(AI7*AJ$4))),"")</f>
        <v/>
      </c>
      <c r="AK7" s="688" t="str">
        <f t="shared" ref="AK7:AK42" si="33">IFERROR(IF($D7="","",IF(AJ7+(AJ7*AK$4)&gt;$D7,$D7,AJ7+(AJ7*AK$4))),"")</f>
        <v/>
      </c>
      <c r="AL7" s="688" t="str">
        <f t="shared" ref="AL7:AL42" si="34">IFERROR(IF($D7="","",IF(AK7+(AK7*AL$4)&gt;$D7,$D7,AK7+(AK7*AL$4))),"")</f>
        <v/>
      </c>
      <c r="AM7" s="688" t="str">
        <f t="shared" ref="AM7:AM42" si="35">IFERROR(IF($D7="","",IF(AL7+(AL7*AM$4)&gt;$D7,$D7,AL7+(AL7*AM$4))),"")</f>
        <v/>
      </c>
      <c r="AN7" s="688" t="str">
        <f t="shared" ref="AN7:AN42" si="36">IFERROR(IF($D7="","",IF(AM7+(AM7*AN$4)&gt;$D7,$D7,AM7+(AM7*AN$4))),"")</f>
        <v/>
      </c>
      <c r="AO7" s="688" t="str">
        <f t="shared" ref="AO7:AO42" si="37">IFERROR(IF($D7="","",IF(AN7+(AN7*AO$4)&gt;$D7,$D7,AN7+(AN7*AO$4))),"")</f>
        <v/>
      </c>
      <c r="AP7" s="688" t="str">
        <f t="shared" ref="AP7:AP42" si="38">IFERROR(IF($D7="","",IF(AO7+(AO7*AP$4)&gt;$D7,$D7,AO7+(AO7*AP$4))),"")</f>
        <v/>
      </c>
      <c r="AQ7" s="688" t="str">
        <f t="shared" ref="AQ7:AQ42" si="39">IFERROR(IF($D7="","",IF(AP7+(AP7*AQ$4)&gt;$D7,$D7,AP7+(AP7*AQ$4))),"")</f>
        <v/>
      </c>
      <c r="AR7" s="688" t="str">
        <f t="shared" ref="AR7:AR42" si="40">IFERROR(IF($D7="","",IF(AQ7+(AQ7*AR$4)&gt;$D7,$D7,AQ7+(AQ7*AR$4))),"")</f>
        <v/>
      </c>
      <c r="AS7" s="688" t="str">
        <f t="shared" ref="AS7:AS42" si="41">IFERROR(IF($D7="","",IF(AR7+(AR7*AS$4)&gt;$D7,$D7,AR7+(AR7*AS$4))),"")</f>
        <v/>
      </c>
      <c r="AT7" s="688" t="str">
        <f t="shared" ref="AT7:AT42" si="42">IFERROR(IF($D7="","",IF(AS7+(AS7*AT$4)&gt;$D7,$D7,AS7+(AS7*AT$4))),"")</f>
        <v/>
      </c>
      <c r="AU7" s="688" t="str">
        <f t="shared" ref="AU7:AU42" si="43">IFERROR(IF($D7="","",IF(AT7+(AT7*AU$4)&gt;$D7,$D7,AT7+(AT7*AU$4))),"")</f>
        <v/>
      </c>
      <c r="AV7" s="688" t="str">
        <f t="shared" ref="AV7:AV42" si="44">IFERROR(IF($D7="","",IF(AU7+(AU7*AV$4)&gt;$D7,$D7,AU7+(AU7*AV$4))),"")</f>
        <v/>
      </c>
      <c r="AW7" s="688" t="str">
        <f t="shared" ref="AW7:AW42" si="45">IFERROR(IF($D7="","",IF(AV7+(AV7*AW$4)&gt;$D7,$D7,AV7+(AV7*AW$4))),"")</f>
        <v/>
      </c>
      <c r="AX7" s="688" t="str">
        <f t="shared" ref="AX7:AX42" si="46">IFERROR(IF($D7="","",IF(AW7+(AW7*AX$4)&gt;$D7,$D7,AW7+(AW7*AX$4))),"")</f>
        <v/>
      </c>
      <c r="AY7" s="688" t="str">
        <f t="shared" ref="AY7:AY42" si="47">IFERROR(IF($D7="","",IF(AX7+(AX7*AY$4)&gt;$D7,$D7,AX7+(AX7*AY$4))),"")</f>
        <v/>
      </c>
      <c r="AZ7" s="688" t="str">
        <f t="shared" ref="AZ7:AZ42" si="48">IFERROR(IF($D7="","",IF(AY7+(AY7*AZ$4)&gt;$D7,$D7,AY7+(AY7*AZ$4))),"")</f>
        <v/>
      </c>
      <c r="BA7" s="688" t="str">
        <f t="shared" ref="BA7:BA42" si="49">IFERROR(IF($D7="","",IF(AZ7+(AZ7*BA$4)&gt;$D7,$D7,AZ7+(AZ7*BA$4))),"")</f>
        <v/>
      </c>
      <c r="BB7" s="688" t="str">
        <f t="shared" ref="BB7:BB42" si="50">IFERROR(IF($D7="","",IF(BA7+(BA7*BB$4)&gt;$D7,$D7,BA7+(BA7*BB$4))),"")</f>
        <v/>
      </c>
      <c r="BC7" s="688" t="str">
        <f t="shared" ref="BC7:BC42" si="51">IFERROR(IF($D7="","",IF(BB7+(BB7*BC$4)&gt;$D7,$D7,BB7+(BB7*BC$4))),"")</f>
        <v/>
      </c>
      <c r="BD7" s="688" t="str">
        <f t="shared" ref="BD7:BD42" si="52">IFERROR(IF($D7="","",IF(BC7+(BC7*BD$4)&gt;$D7,$D7,BC7+(BC7*BD$4))),"")</f>
        <v/>
      </c>
      <c r="BE7" s="688" t="str">
        <f t="shared" ref="BE7:BE42" si="53">IFERROR(IF($D7="","",IF(BD7+(BD7*BE$4)&gt;$D7,$D7,BD7+(BD7*BE$4))),"")</f>
        <v/>
      </c>
      <c r="BF7" s="688" t="str">
        <f t="shared" ref="BF7:BF42" si="54">IFERROR(IF($D7="","",IF(BE7+(BE7*BF$4)&gt;$D7,$D7,BE7+(BE7*BF$4))),"")</f>
        <v/>
      </c>
      <c r="BG7" s="688" t="str">
        <f t="shared" ref="BG7:BG42" si="55">IFERROR(IF($D7="","",IF(BF7+(BF7*BG$4)&gt;$D7,$D7,BF7+(BF7*BG$4))),"")</f>
        <v/>
      </c>
      <c r="BH7" s="688" t="str">
        <f t="shared" ref="BH7:BH42" si="56">IFERROR(IF($D7="","",IF(BG7+(BG7*BH$4)&gt;$D7,$D7,BG7+(BG7*BH$4))),"")</f>
        <v/>
      </c>
      <c r="BI7" s="688" t="str">
        <f t="shared" ref="BI7:BI42" si="57">IFERROR(IF($D7="","",IF(BH7+(BH7*BI$4)&gt;$D7,$D7,BH7+(BH7*BI$4))),"")</f>
        <v/>
      </c>
      <c r="BJ7" s="688" t="str">
        <f t="shared" ref="BJ7:BJ42" si="58">IFERROR(IF($D7="","",IF(BI7+(BI7*BJ$4)&gt;$D7,$D7,BI7+(BI7*BJ$4))),"")</f>
        <v/>
      </c>
      <c r="BK7" s="688" t="str">
        <f t="shared" ref="BK7:BK42" si="59">IFERROR(IF($D7="","",IF(BJ7+(BJ7*BK$4)&gt;$D7,$D7,BJ7+(BJ7*BK$4))),"")</f>
        <v/>
      </c>
      <c r="BL7" s="688" t="str">
        <f t="shared" ref="BL7:BL42" si="60">IFERROR(IF($D7="","",IF(BK7+(BK7*BL$4)&gt;$D7,$D7,BK7+(BK7*BL$4))),"")</f>
        <v/>
      </c>
      <c r="BM7" s="688" t="str">
        <f t="shared" ref="BM7:BM42" si="61">IFERROR(IF($D7="","",IF(BL7+(BL7*BM$4)&gt;$D7,$D7,BL7+(BL7*BM$4))),"")</f>
        <v/>
      </c>
      <c r="BN7" s="488"/>
      <c r="BO7" s="1115"/>
      <c r="BP7" s="1115"/>
      <c r="BQ7" s="1115"/>
      <c r="BR7" s="1115"/>
      <c r="BS7" s="1115"/>
      <c r="BT7" s="1116"/>
      <c r="BU7" s="488"/>
      <c r="BV7" s="1117"/>
      <c r="BW7" s="488"/>
      <c r="BX7" s="665"/>
      <c r="BY7" s="665"/>
      <c r="BZ7" s="665"/>
      <c r="CA7" s="665"/>
      <c r="CB7" s="666"/>
    </row>
    <row r="8" spans="1:80" s="489" customFormat="1" ht="12.75" x14ac:dyDescent="0.2">
      <c r="A8" s="487"/>
      <c r="B8" s="1135" t="str">
        <f>Receitas_1!B8</f>
        <v>Limpeza condominial 4 horas</v>
      </c>
      <c r="C8" s="574" t="e">
        <f t="shared" si="2"/>
        <v>#VALUE!</v>
      </c>
      <c r="D8" s="882"/>
      <c r="E8" s="692"/>
      <c r="F8" s="1114"/>
      <c r="G8" s="1114"/>
      <c r="H8" s="688" t="str">
        <f t="shared" si="3"/>
        <v/>
      </c>
      <c r="I8" s="688" t="str">
        <f t="shared" si="5"/>
        <v/>
      </c>
      <c r="J8" s="688" t="str">
        <f t="shared" si="6"/>
        <v/>
      </c>
      <c r="K8" s="688" t="str">
        <f t="shared" si="7"/>
        <v/>
      </c>
      <c r="L8" s="688" t="str">
        <f t="shared" si="8"/>
        <v/>
      </c>
      <c r="M8" s="688" t="str">
        <f t="shared" si="9"/>
        <v/>
      </c>
      <c r="N8" s="688" t="str">
        <f t="shared" si="10"/>
        <v/>
      </c>
      <c r="O8" s="688" t="str">
        <f t="shared" si="11"/>
        <v/>
      </c>
      <c r="P8" s="688" t="str">
        <f t="shared" si="12"/>
        <v/>
      </c>
      <c r="Q8" s="688" t="str">
        <f t="shared" si="13"/>
        <v/>
      </c>
      <c r="R8" s="688" t="str">
        <f t="shared" si="14"/>
        <v/>
      </c>
      <c r="S8" s="688" t="str">
        <f t="shared" si="15"/>
        <v/>
      </c>
      <c r="T8" s="688" t="str">
        <f t="shared" si="16"/>
        <v/>
      </c>
      <c r="U8" s="688" t="str">
        <f t="shared" si="17"/>
        <v/>
      </c>
      <c r="V8" s="688" t="str">
        <f t="shared" si="18"/>
        <v/>
      </c>
      <c r="W8" s="688" t="str">
        <f t="shared" si="19"/>
        <v/>
      </c>
      <c r="X8" s="688" t="str">
        <f t="shared" si="20"/>
        <v/>
      </c>
      <c r="Y8" s="688" t="str">
        <f t="shared" si="21"/>
        <v/>
      </c>
      <c r="Z8" s="688" t="str">
        <f t="shared" si="22"/>
        <v/>
      </c>
      <c r="AA8" s="688" t="str">
        <f t="shared" si="23"/>
        <v/>
      </c>
      <c r="AB8" s="688" t="str">
        <f t="shared" si="24"/>
        <v/>
      </c>
      <c r="AC8" s="688" t="str">
        <f t="shared" si="25"/>
        <v/>
      </c>
      <c r="AD8" s="688" t="str">
        <f t="shared" si="26"/>
        <v/>
      </c>
      <c r="AE8" s="688" t="str">
        <f t="shared" si="27"/>
        <v/>
      </c>
      <c r="AF8" s="688" t="str">
        <f t="shared" si="28"/>
        <v/>
      </c>
      <c r="AG8" s="688" t="str">
        <f t="shared" si="29"/>
        <v/>
      </c>
      <c r="AH8" s="688" t="str">
        <f t="shared" si="30"/>
        <v/>
      </c>
      <c r="AI8" s="688" t="str">
        <f t="shared" si="31"/>
        <v/>
      </c>
      <c r="AJ8" s="688" t="str">
        <f t="shared" si="32"/>
        <v/>
      </c>
      <c r="AK8" s="688" t="str">
        <f t="shared" si="33"/>
        <v/>
      </c>
      <c r="AL8" s="688" t="str">
        <f t="shared" si="34"/>
        <v/>
      </c>
      <c r="AM8" s="688" t="str">
        <f t="shared" si="35"/>
        <v/>
      </c>
      <c r="AN8" s="688" t="str">
        <f t="shared" si="36"/>
        <v/>
      </c>
      <c r="AO8" s="688" t="str">
        <f t="shared" si="37"/>
        <v/>
      </c>
      <c r="AP8" s="688" t="str">
        <f t="shared" si="38"/>
        <v/>
      </c>
      <c r="AQ8" s="688" t="str">
        <f t="shared" si="39"/>
        <v/>
      </c>
      <c r="AR8" s="688" t="str">
        <f t="shared" si="40"/>
        <v/>
      </c>
      <c r="AS8" s="688" t="str">
        <f t="shared" si="41"/>
        <v/>
      </c>
      <c r="AT8" s="688" t="str">
        <f t="shared" si="42"/>
        <v/>
      </c>
      <c r="AU8" s="688" t="str">
        <f t="shared" si="43"/>
        <v/>
      </c>
      <c r="AV8" s="688" t="str">
        <f t="shared" si="44"/>
        <v/>
      </c>
      <c r="AW8" s="688" t="str">
        <f t="shared" si="45"/>
        <v/>
      </c>
      <c r="AX8" s="688" t="str">
        <f t="shared" si="46"/>
        <v/>
      </c>
      <c r="AY8" s="688" t="str">
        <f t="shared" si="47"/>
        <v/>
      </c>
      <c r="AZ8" s="688" t="str">
        <f t="shared" si="48"/>
        <v/>
      </c>
      <c r="BA8" s="688" t="str">
        <f t="shared" si="49"/>
        <v/>
      </c>
      <c r="BB8" s="688" t="str">
        <f t="shared" si="50"/>
        <v/>
      </c>
      <c r="BC8" s="688" t="str">
        <f t="shared" si="51"/>
        <v/>
      </c>
      <c r="BD8" s="688" t="str">
        <f t="shared" si="52"/>
        <v/>
      </c>
      <c r="BE8" s="688" t="str">
        <f t="shared" si="53"/>
        <v/>
      </c>
      <c r="BF8" s="688" t="str">
        <f t="shared" si="54"/>
        <v/>
      </c>
      <c r="BG8" s="688" t="str">
        <f t="shared" si="55"/>
        <v/>
      </c>
      <c r="BH8" s="688" t="str">
        <f t="shared" si="56"/>
        <v/>
      </c>
      <c r="BI8" s="688" t="str">
        <f t="shared" si="57"/>
        <v/>
      </c>
      <c r="BJ8" s="688" t="str">
        <f t="shared" si="58"/>
        <v/>
      </c>
      <c r="BK8" s="688" t="str">
        <f t="shared" si="59"/>
        <v/>
      </c>
      <c r="BL8" s="688" t="str">
        <f t="shared" si="60"/>
        <v/>
      </c>
      <c r="BM8" s="688" t="str">
        <f t="shared" si="61"/>
        <v/>
      </c>
      <c r="BN8" s="488"/>
      <c r="BO8" s="1115"/>
      <c r="BP8" s="1115"/>
      <c r="BQ8" s="1115"/>
      <c r="BR8" s="1115"/>
      <c r="BS8" s="1115"/>
      <c r="BT8" s="1116"/>
      <c r="BU8" s="488"/>
      <c r="BV8" s="1117"/>
      <c r="BW8" s="488"/>
      <c r="BX8" s="665"/>
      <c r="BY8" s="665"/>
      <c r="BZ8" s="665"/>
      <c r="CA8" s="665"/>
      <c r="CB8" s="666"/>
    </row>
    <row r="9" spans="1:80" s="489" customFormat="1" ht="12.75" x14ac:dyDescent="0.2">
      <c r="A9" s="487"/>
      <c r="B9" s="1135" t="str">
        <f>Receitas_1!B9</f>
        <v>Passadoria - 4 horas</v>
      </c>
      <c r="C9" s="574" t="e">
        <f t="shared" si="2"/>
        <v>#VALUE!</v>
      </c>
      <c r="D9" s="882"/>
      <c r="E9" s="692"/>
      <c r="F9" s="1114"/>
      <c r="G9" s="1114"/>
      <c r="H9" s="688" t="str">
        <f t="shared" si="3"/>
        <v/>
      </c>
      <c r="I9" s="688" t="str">
        <f t="shared" si="5"/>
        <v/>
      </c>
      <c r="J9" s="688" t="str">
        <f t="shared" si="6"/>
        <v/>
      </c>
      <c r="K9" s="688" t="str">
        <f t="shared" si="7"/>
        <v/>
      </c>
      <c r="L9" s="688" t="str">
        <f t="shared" si="8"/>
        <v/>
      </c>
      <c r="M9" s="688" t="str">
        <f t="shared" si="9"/>
        <v/>
      </c>
      <c r="N9" s="688" t="str">
        <f t="shared" si="10"/>
        <v/>
      </c>
      <c r="O9" s="688" t="str">
        <f t="shared" si="11"/>
        <v/>
      </c>
      <c r="P9" s="688" t="str">
        <f t="shared" si="12"/>
        <v/>
      </c>
      <c r="Q9" s="688" t="str">
        <f t="shared" si="13"/>
        <v/>
      </c>
      <c r="R9" s="688" t="str">
        <f t="shared" si="14"/>
        <v/>
      </c>
      <c r="S9" s="688" t="str">
        <f t="shared" si="15"/>
        <v/>
      </c>
      <c r="T9" s="688" t="str">
        <f t="shared" si="16"/>
        <v/>
      </c>
      <c r="U9" s="688" t="str">
        <f t="shared" si="17"/>
        <v/>
      </c>
      <c r="V9" s="688" t="str">
        <f t="shared" si="18"/>
        <v/>
      </c>
      <c r="W9" s="688" t="str">
        <f t="shared" si="19"/>
        <v/>
      </c>
      <c r="X9" s="688" t="str">
        <f t="shared" si="20"/>
        <v/>
      </c>
      <c r="Y9" s="688" t="str">
        <f t="shared" si="21"/>
        <v/>
      </c>
      <c r="Z9" s="688" t="str">
        <f t="shared" si="22"/>
        <v/>
      </c>
      <c r="AA9" s="688" t="str">
        <f t="shared" si="23"/>
        <v/>
      </c>
      <c r="AB9" s="688" t="str">
        <f t="shared" si="24"/>
        <v/>
      </c>
      <c r="AC9" s="688" t="str">
        <f t="shared" si="25"/>
        <v/>
      </c>
      <c r="AD9" s="688" t="str">
        <f t="shared" si="26"/>
        <v/>
      </c>
      <c r="AE9" s="688" t="str">
        <f t="shared" si="27"/>
        <v/>
      </c>
      <c r="AF9" s="688" t="str">
        <f t="shared" si="28"/>
        <v/>
      </c>
      <c r="AG9" s="688" t="str">
        <f t="shared" si="29"/>
        <v/>
      </c>
      <c r="AH9" s="688" t="str">
        <f t="shared" si="30"/>
        <v/>
      </c>
      <c r="AI9" s="688" t="str">
        <f t="shared" si="31"/>
        <v/>
      </c>
      <c r="AJ9" s="688" t="str">
        <f t="shared" si="32"/>
        <v/>
      </c>
      <c r="AK9" s="688" t="str">
        <f t="shared" si="33"/>
        <v/>
      </c>
      <c r="AL9" s="688" t="str">
        <f t="shared" si="34"/>
        <v/>
      </c>
      <c r="AM9" s="688" t="str">
        <f t="shared" si="35"/>
        <v/>
      </c>
      <c r="AN9" s="688" t="str">
        <f t="shared" si="36"/>
        <v/>
      </c>
      <c r="AO9" s="688" t="str">
        <f t="shared" si="37"/>
        <v/>
      </c>
      <c r="AP9" s="688" t="str">
        <f t="shared" si="38"/>
        <v/>
      </c>
      <c r="AQ9" s="688" t="str">
        <f t="shared" si="39"/>
        <v/>
      </c>
      <c r="AR9" s="688" t="str">
        <f t="shared" si="40"/>
        <v/>
      </c>
      <c r="AS9" s="688" t="str">
        <f t="shared" si="41"/>
        <v/>
      </c>
      <c r="AT9" s="688" t="str">
        <f t="shared" si="42"/>
        <v/>
      </c>
      <c r="AU9" s="688" t="str">
        <f t="shared" si="43"/>
        <v/>
      </c>
      <c r="AV9" s="688" t="str">
        <f t="shared" si="44"/>
        <v/>
      </c>
      <c r="AW9" s="688" t="str">
        <f t="shared" si="45"/>
        <v/>
      </c>
      <c r="AX9" s="688" t="str">
        <f t="shared" si="46"/>
        <v/>
      </c>
      <c r="AY9" s="688" t="str">
        <f t="shared" si="47"/>
        <v/>
      </c>
      <c r="AZ9" s="688" t="str">
        <f t="shared" si="48"/>
        <v/>
      </c>
      <c r="BA9" s="688" t="str">
        <f t="shared" si="49"/>
        <v/>
      </c>
      <c r="BB9" s="688" t="str">
        <f t="shared" si="50"/>
        <v/>
      </c>
      <c r="BC9" s="688" t="str">
        <f t="shared" si="51"/>
        <v/>
      </c>
      <c r="BD9" s="688" t="str">
        <f t="shared" si="52"/>
        <v/>
      </c>
      <c r="BE9" s="688" t="str">
        <f t="shared" si="53"/>
        <v/>
      </c>
      <c r="BF9" s="688" t="str">
        <f t="shared" si="54"/>
        <v/>
      </c>
      <c r="BG9" s="688" t="str">
        <f t="shared" si="55"/>
        <v/>
      </c>
      <c r="BH9" s="688" t="str">
        <f t="shared" si="56"/>
        <v/>
      </c>
      <c r="BI9" s="688" t="str">
        <f t="shared" si="57"/>
        <v/>
      </c>
      <c r="BJ9" s="688" t="str">
        <f t="shared" si="58"/>
        <v/>
      </c>
      <c r="BK9" s="688" t="str">
        <f t="shared" si="59"/>
        <v/>
      </c>
      <c r="BL9" s="688" t="str">
        <f t="shared" si="60"/>
        <v/>
      </c>
      <c r="BM9" s="688" t="str">
        <f t="shared" si="61"/>
        <v/>
      </c>
      <c r="BN9" s="488"/>
      <c r="BO9" s="1115"/>
      <c r="BP9" s="1115"/>
      <c r="BQ9" s="1115"/>
      <c r="BR9" s="1115"/>
      <c r="BS9" s="1115"/>
      <c r="BT9" s="1116"/>
      <c r="BU9" s="488"/>
      <c r="BV9" s="1117"/>
      <c r="BW9" s="488"/>
      <c r="BX9" s="665"/>
      <c r="BY9" s="665"/>
      <c r="BZ9" s="665"/>
      <c r="CA9" s="665"/>
      <c r="CB9" s="666"/>
    </row>
    <row r="10" spans="1:80" s="489" customFormat="1" ht="12.75" x14ac:dyDescent="0.2">
      <c r="A10" s="487"/>
      <c r="B10" s="1135" t="str">
        <f>Receitas_1!B10</f>
        <v>Limpeza Residencial - 6 horas</v>
      </c>
      <c r="C10" s="574" t="e">
        <f t="shared" si="2"/>
        <v>#VALUE!</v>
      </c>
      <c r="D10" s="882"/>
      <c r="E10" s="692"/>
      <c r="F10" s="1114"/>
      <c r="G10" s="1114"/>
      <c r="H10" s="688" t="str">
        <f t="shared" si="3"/>
        <v/>
      </c>
      <c r="I10" s="688" t="str">
        <f t="shared" si="5"/>
        <v/>
      </c>
      <c r="J10" s="688" t="str">
        <f t="shared" si="6"/>
        <v/>
      </c>
      <c r="K10" s="688" t="str">
        <f t="shared" si="7"/>
        <v/>
      </c>
      <c r="L10" s="688" t="str">
        <f t="shared" si="8"/>
        <v/>
      </c>
      <c r="M10" s="688" t="str">
        <f t="shared" si="9"/>
        <v/>
      </c>
      <c r="N10" s="688" t="str">
        <f t="shared" si="10"/>
        <v/>
      </c>
      <c r="O10" s="688" t="str">
        <f t="shared" si="11"/>
        <v/>
      </c>
      <c r="P10" s="688" t="str">
        <f t="shared" si="12"/>
        <v/>
      </c>
      <c r="Q10" s="688" t="str">
        <f t="shared" si="13"/>
        <v/>
      </c>
      <c r="R10" s="688" t="str">
        <f t="shared" si="14"/>
        <v/>
      </c>
      <c r="S10" s="688" t="str">
        <f t="shared" si="15"/>
        <v/>
      </c>
      <c r="T10" s="688" t="str">
        <f t="shared" si="16"/>
        <v/>
      </c>
      <c r="U10" s="688" t="str">
        <f t="shared" si="17"/>
        <v/>
      </c>
      <c r="V10" s="688" t="str">
        <f t="shared" si="18"/>
        <v/>
      </c>
      <c r="W10" s="688" t="str">
        <f t="shared" si="19"/>
        <v/>
      </c>
      <c r="X10" s="688" t="str">
        <f t="shared" si="20"/>
        <v/>
      </c>
      <c r="Y10" s="688" t="str">
        <f t="shared" si="21"/>
        <v/>
      </c>
      <c r="Z10" s="688" t="str">
        <f t="shared" si="22"/>
        <v/>
      </c>
      <c r="AA10" s="688" t="str">
        <f t="shared" si="23"/>
        <v/>
      </c>
      <c r="AB10" s="688" t="str">
        <f t="shared" si="24"/>
        <v/>
      </c>
      <c r="AC10" s="688" t="str">
        <f t="shared" si="25"/>
        <v/>
      </c>
      <c r="AD10" s="688" t="str">
        <f t="shared" si="26"/>
        <v/>
      </c>
      <c r="AE10" s="688" t="str">
        <f t="shared" si="27"/>
        <v/>
      </c>
      <c r="AF10" s="688" t="str">
        <f t="shared" si="28"/>
        <v/>
      </c>
      <c r="AG10" s="688" t="str">
        <f t="shared" si="29"/>
        <v/>
      </c>
      <c r="AH10" s="688" t="str">
        <f t="shared" si="30"/>
        <v/>
      </c>
      <c r="AI10" s="688" t="str">
        <f t="shared" si="31"/>
        <v/>
      </c>
      <c r="AJ10" s="688" t="str">
        <f t="shared" si="32"/>
        <v/>
      </c>
      <c r="AK10" s="688" t="str">
        <f t="shared" si="33"/>
        <v/>
      </c>
      <c r="AL10" s="688" t="str">
        <f t="shared" si="34"/>
        <v/>
      </c>
      <c r="AM10" s="688" t="str">
        <f t="shared" si="35"/>
        <v/>
      </c>
      <c r="AN10" s="688" t="str">
        <f t="shared" si="36"/>
        <v/>
      </c>
      <c r="AO10" s="688" t="str">
        <f t="shared" si="37"/>
        <v/>
      </c>
      <c r="AP10" s="688" t="str">
        <f t="shared" si="38"/>
        <v/>
      </c>
      <c r="AQ10" s="688" t="str">
        <f t="shared" si="39"/>
        <v/>
      </c>
      <c r="AR10" s="688" t="str">
        <f t="shared" si="40"/>
        <v/>
      </c>
      <c r="AS10" s="688" t="str">
        <f t="shared" si="41"/>
        <v/>
      </c>
      <c r="AT10" s="688" t="str">
        <f t="shared" si="42"/>
        <v/>
      </c>
      <c r="AU10" s="688" t="str">
        <f t="shared" si="43"/>
        <v/>
      </c>
      <c r="AV10" s="688" t="str">
        <f t="shared" si="44"/>
        <v/>
      </c>
      <c r="AW10" s="688" t="str">
        <f t="shared" si="45"/>
        <v/>
      </c>
      <c r="AX10" s="688" t="str">
        <f t="shared" si="46"/>
        <v/>
      </c>
      <c r="AY10" s="688" t="str">
        <f t="shared" si="47"/>
        <v/>
      </c>
      <c r="AZ10" s="688" t="str">
        <f t="shared" si="48"/>
        <v/>
      </c>
      <c r="BA10" s="688" t="str">
        <f t="shared" si="49"/>
        <v/>
      </c>
      <c r="BB10" s="688" t="str">
        <f t="shared" si="50"/>
        <v/>
      </c>
      <c r="BC10" s="688" t="str">
        <f t="shared" si="51"/>
        <v/>
      </c>
      <c r="BD10" s="688" t="str">
        <f t="shared" si="52"/>
        <v/>
      </c>
      <c r="BE10" s="688" t="str">
        <f t="shared" si="53"/>
        <v/>
      </c>
      <c r="BF10" s="688" t="str">
        <f t="shared" si="54"/>
        <v/>
      </c>
      <c r="BG10" s="688" t="str">
        <f t="shared" si="55"/>
        <v/>
      </c>
      <c r="BH10" s="688" t="str">
        <f t="shared" si="56"/>
        <v/>
      </c>
      <c r="BI10" s="688" t="str">
        <f t="shared" si="57"/>
        <v/>
      </c>
      <c r="BJ10" s="688" t="str">
        <f t="shared" si="58"/>
        <v/>
      </c>
      <c r="BK10" s="688" t="str">
        <f t="shared" si="59"/>
        <v/>
      </c>
      <c r="BL10" s="688" t="str">
        <f t="shared" si="60"/>
        <v/>
      </c>
      <c r="BM10" s="688" t="str">
        <f t="shared" si="61"/>
        <v/>
      </c>
      <c r="BN10" s="488"/>
      <c r="BO10" s="1115"/>
      <c r="BP10" s="1115"/>
      <c r="BQ10" s="1115"/>
      <c r="BR10" s="1115"/>
      <c r="BS10" s="1115"/>
      <c r="BT10" s="1116"/>
      <c r="BU10" s="488"/>
      <c r="BV10" s="1117"/>
      <c r="BW10" s="488"/>
      <c r="BX10" s="665"/>
      <c r="BY10" s="665"/>
      <c r="BZ10" s="665"/>
      <c r="CA10" s="665"/>
      <c r="CB10" s="666"/>
    </row>
    <row r="11" spans="1:80" s="489" customFormat="1" ht="12.75" x14ac:dyDescent="0.2">
      <c r="A11" s="487"/>
      <c r="B11" s="1135" t="str">
        <f>Receitas_1!B11</f>
        <v>Limpeza Residencial - 8 horas</v>
      </c>
      <c r="C11" s="574" t="e">
        <f t="shared" si="2"/>
        <v>#VALUE!</v>
      </c>
      <c r="D11" s="882"/>
      <c r="E11" s="692"/>
      <c r="F11" s="1114"/>
      <c r="G11" s="1114"/>
      <c r="H11" s="688" t="str">
        <f t="shared" si="3"/>
        <v/>
      </c>
      <c r="I11" s="688" t="str">
        <f t="shared" si="5"/>
        <v/>
      </c>
      <c r="J11" s="688" t="str">
        <f t="shared" si="6"/>
        <v/>
      </c>
      <c r="K11" s="688" t="str">
        <f t="shared" si="7"/>
        <v/>
      </c>
      <c r="L11" s="688" t="str">
        <f t="shared" si="8"/>
        <v/>
      </c>
      <c r="M11" s="688" t="str">
        <f t="shared" si="9"/>
        <v/>
      </c>
      <c r="N11" s="688" t="str">
        <f t="shared" si="10"/>
        <v/>
      </c>
      <c r="O11" s="688" t="str">
        <f t="shared" si="11"/>
        <v/>
      </c>
      <c r="P11" s="688" t="str">
        <f t="shared" si="12"/>
        <v/>
      </c>
      <c r="Q11" s="688" t="str">
        <f t="shared" si="13"/>
        <v/>
      </c>
      <c r="R11" s="688" t="str">
        <f t="shared" si="14"/>
        <v/>
      </c>
      <c r="S11" s="688" t="str">
        <f t="shared" si="15"/>
        <v/>
      </c>
      <c r="T11" s="688" t="str">
        <f t="shared" si="16"/>
        <v/>
      </c>
      <c r="U11" s="688" t="str">
        <f t="shared" si="17"/>
        <v/>
      </c>
      <c r="V11" s="688" t="str">
        <f t="shared" si="18"/>
        <v/>
      </c>
      <c r="W11" s="688" t="str">
        <f t="shared" si="19"/>
        <v/>
      </c>
      <c r="X11" s="688" t="str">
        <f t="shared" si="20"/>
        <v/>
      </c>
      <c r="Y11" s="688" t="str">
        <f t="shared" si="21"/>
        <v/>
      </c>
      <c r="Z11" s="688" t="str">
        <f t="shared" si="22"/>
        <v/>
      </c>
      <c r="AA11" s="688" t="str">
        <f t="shared" si="23"/>
        <v/>
      </c>
      <c r="AB11" s="688" t="str">
        <f t="shared" si="24"/>
        <v/>
      </c>
      <c r="AC11" s="688" t="str">
        <f t="shared" si="25"/>
        <v/>
      </c>
      <c r="AD11" s="688" t="str">
        <f t="shared" si="26"/>
        <v/>
      </c>
      <c r="AE11" s="688" t="str">
        <f t="shared" si="27"/>
        <v/>
      </c>
      <c r="AF11" s="688" t="str">
        <f t="shared" si="28"/>
        <v/>
      </c>
      <c r="AG11" s="688" t="str">
        <f t="shared" si="29"/>
        <v/>
      </c>
      <c r="AH11" s="688" t="str">
        <f t="shared" si="30"/>
        <v/>
      </c>
      <c r="AI11" s="688" t="str">
        <f t="shared" si="31"/>
        <v/>
      </c>
      <c r="AJ11" s="688" t="str">
        <f t="shared" si="32"/>
        <v/>
      </c>
      <c r="AK11" s="688" t="str">
        <f t="shared" si="33"/>
        <v/>
      </c>
      <c r="AL11" s="688" t="str">
        <f t="shared" si="34"/>
        <v/>
      </c>
      <c r="AM11" s="688" t="str">
        <f t="shared" si="35"/>
        <v/>
      </c>
      <c r="AN11" s="688" t="str">
        <f t="shared" si="36"/>
        <v/>
      </c>
      <c r="AO11" s="688" t="str">
        <f t="shared" si="37"/>
        <v/>
      </c>
      <c r="AP11" s="688" t="str">
        <f t="shared" si="38"/>
        <v/>
      </c>
      <c r="AQ11" s="688" t="str">
        <f t="shared" si="39"/>
        <v/>
      </c>
      <c r="AR11" s="688" t="str">
        <f t="shared" si="40"/>
        <v/>
      </c>
      <c r="AS11" s="688" t="str">
        <f t="shared" si="41"/>
        <v/>
      </c>
      <c r="AT11" s="688" t="str">
        <f t="shared" si="42"/>
        <v/>
      </c>
      <c r="AU11" s="688" t="str">
        <f t="shared" si="43"/>
        <v/>
      </c>
      <c r="AV11" s="688" t="str">
        <f t="shared" si="44"/>
        <v/>
      </c>
      <c r="AW11" s="688" t="str">
        <f t="shared" si="45"/>
        <v/>
      </c>
      <c r="AX11" s="688" t="str">
        <f t="shared" si="46"/>
        <v/>
      </c>
      <c r="AY11" s="688" t="str">
        <f t="shared" si="47"/>
        <v/>
      </c>
      <c r="AZ11" s="688" t="str">
        <f t="shared" si="48"/>
        <v/>
      </c>
      <c r="BA11" s="688" t="str">
        <f t="shared" si="49"/>
        <v/>
      </c>
      <c r="BB11" s="688" t="str">
        <f t="shared" si="50"/>
        <v/>
      </c>
      <c r="BC11" s="688" t="str">
        <f t="shared" si="51"/>
        <v/>
      </c>
      <c r="BD11" s="688" t="str">
        <f t="shared" si="52"/>
        <v/>
      </c>
      <c r="BE11" s="688" t="str">
        <f t="shared" si="53"/>
        <v/>
      </c>
      <c r="BF11" s="688" t="str">
        <f t="shared" si="54"/>
        <v/>
      </c>
      <c r="BG11" s="688" t="str">
        <f t="shared" si="55"/>
        <v/>
      </c>
      <c r="BH11" s="688" t="str">
        <f t="shared" si="56"/>
        <v/>
      </c>
      <c r="BI11" s="688" t="str">
        <f t="shared" si="57"/>
        <v/>
      </c>
      <c r="BJ11" s="688" t="str">
        <f t="shared" si="58"/>
        <v/>
      </c>
      <c r="BK11" s="688" t="str">
        <f t="shared" si="59"/>
        <v/>
      </c>
      <c r="BL11" s="688" t="str">
        <f t="shared" si="60"/>
        <v/>
      </c>
      <c r="BM11" s="688" t="str">
        <f t="shared" si="61"/>
        <v/>
      </c>
      <c r="BN11" s="488"/>
      <c r="BO11" s="1115"/>
      <c r="BP11" s="1115"/>
      <c r="BQ11" s="1115"/>
      <c r="BR11" s="1115"/>
      <c r="BS11" s="1115"/>
      <c r="BT11" s="1116"/>
      <c r="BU11" s="488"/>
      <c r="BV11" s="1117"/>
      <c r="BW11" s="488"/>
      <c r="BX11" s="665"/>
      <c r="BY11" s="665"/>
      <c r="BZ11" s="665"/>
      <c r="CA11" s="665"/>
      <c r="CB11" s="666"/>
    </row>
    <row r="12" spans="1:80" s="489" customFormat="1" ht="12.75" x14ac:dyDescent="0.2">
      <c r="A12" s="487"/>
      <c r="B12" s="1135" t="str">
        <f>Receitas_1!B12</f>
        <v>Limpeza Residencial - 2 horas</v>
      </c>
      <c r="C12" s="574" t="e">
        <f t="shared" si="2"/>
        <v>#VALUE!</v>
      </c>
      <c r="D12" s="882"/>
      <c r="E12" s="692"/>
      <c r="F12" s="1114"/>
      <c r="G12" s="1114"/>
      <c r="H12" s="688" t="str">
        <f t="shared" si="3"/>
        <v/>
      </c>
      <c r="I12" s="688" t="str">
        <f t="shared" si="5"/>
        <v/>
      </c>
      <c r="J12" s="688" t="str">
        <f t="shared" si="6"/>
        <v/>
      </c>
      <c r="K12" s="688" t="str">
        <f t="shared" si="7"/>
        <v/>
      </c>
      <c r="L12" s="688" t="str">
        <f t="shared" si="8"/>
        <v/>
      </c>
      <c r="M12" s="688" t="str">
        <f t="shared" si="9"/>
        <v/>
      </c>
      <c r="N12" s="688" t="str">
        <f t="shared" si="10"/>
        <v/>
      </c>
      <c r="O12" s="688" t="str">
        <f t="shared" si="11"/>
        <v/>
      </c>
      <c r="P12" s="688" t="str">
        <f t="shared" si="12"/>
        <v/>
      </c>
      <c r="Q12" s="688" t="str">
        <f t="shared" si="13"/>
        <v/>
      </c>
      <c r="R12" s="688" t="str">
        <f t="shared" si="14"/>
        <v/>
      </c>
      <c r="S12" s="688" t="str">
        <f t="shared" si="15"/>
        <v/>
      </c>
      <c r="T12" s="688" t="str">
        <f t="shared" si="16"/>
        <v/>
      </c>
      <c r="U12" s="688" t="str">
        <f t="shared" si="17"/>
        <v/>
      </c>
      <c r="V12" s="688" t="str">
        <f t="shared" si="18"/>
        <v/>
      </c>
      <c r="W12" s="688" t="str">
        <f t="shared" si="19"/>
        <v/>
      </c>
      <c r="X12" s="688" t="str">
        <f t="shared" si="20"/>
        <v/>
      </c>
      <c r="Y12" s="688" t="str">
        <f t="shared" si="21"/>
        <v/>
      </c>
      <c r="Z12" s="688" t="str">
        <f t="shared" si="22"/>
        <v/>
      </c>
      <c r="AA12" s="688" t="str">
        <f t="shared" si="23"/>
        <v/>
      </c>
      <c r="AB12" s="688" t="str">
        <f t="shared" si="24"/>
        <v/>
      </c>
      <c r="AC12" s="688" t="str">
        <f t="shared" si="25"/>
        <v/>
      </c>
      <c r="AD12" s="688" t="str">
        <f t="shared" si="26"/>
        <v/>
      </c>
      <c r="AE12" s="688" t="str">
        <f t="shared" si="27"/>
        <v/>
      </c>
      <c r="AF12" s="688" t="str">
        <f t="shared" si="28"/>
        <v/>
      </c>
      <c r="AG12" s="688" t="str">
        <f t="shared" si="29"/>
        <v/>
      </c>
      <c r="AH12" s="688" t="str">
        <f t="shared" si="30"/>
        <v/>
      </c>
      <c r="AI12" s="688" t="str">
        <f t="shared" si="31"/>
        <v/>
      </c>
      <c r="AJ12" s="688" t="str">
        <f t="shared" si="32"/>
        <v/>
      </c>
      <c r="AK12" s="688" t="str">
        <f t="shared" si="33"/>
        <v/>
      </c>
      <c r="AL12" s="688" t="str">
        <f t="shared" si="34"/>
        <v/>
      </c>
      <c r="AM12" s="688" t="str">
        <f t="shared" si="35"/>
        <v/>
      </c>
      <c r="AN12" s="688" t="str">
        <f t="shared" si="36"/>
        <v/>
      </c>
      <c r="AO12" s="688" t="str">
        <f t="shared" si="37"/>
        <v/>
      </c>
      <c r="AP12" s="688" t="str">
        <f t="shared" si="38"/>
        <v/>
      </c>
      <c r="AQ12" s="688" t="str">
        <f t="shared" si="39"/>
        <v/>
      </c>
      <c r="AR12" s="688" t="str">
        <f t="shared" si="40"/>
        <v/>
      </c>
      <c r="AS12" s="688" t="str">
        <f t="shared" si="41"/>
        <v/>
      </c>
      <c r="AT12" s="688" t="str">
        <f t="shared" si="42"/>
        <v/>
      </c>
      <c r="AU12" s="688" t="str">
        <f t="shared" si="43"/>
        <v/>
      </c>
      <c r="AV12" s="688" t="str">
        <f t="shared" si="44"/>
        <v/>
      </c>
      <c r="AW12" s="688" t="str">
        <f t="shared" si="45"/>
        <v/>
      </c>
      <c r="AX12" s="688" t="str">
        <f t="shared" si="46"/>
        <v/>
      </c>
      <c r="AY12" s="688" t="str">
        <f t="shared" si="47"/>
        <v/>
      </c>
      <c r="AZ12" s="688" t="str">
        <f t="shared" si="48"/>
        <v/>
      </c>
      <c r="BA12" s="688" t="str">
        <f t="shared" si="49"/>
        <v/>
      </c>
      <c r="BB12" s="688" t="str">
        <f t="shared" si="50"/>
        <v/>
      </c>
      <c r="BC12" s="688" t="str">
        <f t="shared" si="51"/>
        <v/>
      </c>
      <c r="BD12" s="688" t="str">
        <f t="shared" si="52"/>
        <v/>
      </c>
      <c r="BE12" s="688" t="str">
        <f t="shared" si="53"/>
        <v/>
      </c>
      <c r="BF12" s="688" t="str">
        <f t="shared" si="54"/>
        <v/>
      </c>
      <c r="BG12" s="688" t="str">
        <f t="shared" si="55"/>
        <v/>
      </c>
      <c r="BH12" s="688" t="str">
        <f t="shared" si="56"/>
        <v/>
      </c>
      <c r="BI12" s="688" t="str">
        <f t="shared" si="57"/>
        <v/>
      </c>
      <c r="BJ12" s="688" t="str">
        <f t="shared" si="58"/>
        <v/>
      </c>
      <c r="BK12" s="688" t="str">
        <f t="shared" si="59"/>
        <v/>
      </c>
      <c r="BL12" s="688" t="str">
        <f t="shared" si="60"/>
        <v/>
      </c>
      <c r="BM12" s="688" t="str">
        <f t="shared" si="61"/>
        <v/>
      </c>
      <c r="BN12" s="488"/>
      <c r="BO12" s="1115"/>
      <c r="BP12" s="1115"/>
      <c r="BQ12" s="1115"/>
      <c r="BR12" s="1115"/>
      <c r="BS12" s="1115"/>
      <c r="BT12" s="1116"/>
      <c r="BU12" s="488"/>
      <c r="BV12" s="1117"/>
      <c r="BW12" s="488"/>
      <c r="BX12" s="665"/>
      <c r="BY12" s="665"/>
      <c r="BZ12" s="665"/>
      <c r="CA12" s="665"/>
      <c r="CB12" s="666"/>
    </row>
    <row r="13" spans="1:80" s="489" customFormat="1" ht="12.75" x14ac:dyDescent="0.2">
      <c r="A13" s="487"/>
      <c r="B13" s="1135" t="str">
        <f>Receitas_1!B13</f>
        <v>Babá 4 horas</v>
      </c>
      <c r="C13" s="574" t="e">
        <f t="shared" si="2"/>
        <v>#VALUE!</v>
      </c>
      <c r="D13" s="882"/>
      <c r="E13" s="692"/>
      <c r="F13" s="1114"/>
      <c r="G13" s="1114"/>
      <c r="H13" s="688" t="str">
        <f t="shared" si="3"/>
        <v/>
      </c>
      <c r="I13" s="688" t="str">
        <f t="shared" si="5"/>
        <v/>
      </c>
      <c r="J13" s="688" t="str">
        <f t="shared" si="6"/>
        <v/>
      </c>
      <c r="K13" s="688" t="str">
        <f t="shared" si="7"/>
        <v/>
      </c>
      <c r="L13" s="688" t="str">
        <f t="shared" si="8"/>
        <v/>
      </c>
      <c r="M13" s="688" t="str">
        <f t="shared" si="9"/>
        <v/>
      </c>
      <c r="N13" s="688" t="str">
        <f t="shared" si="10"/>
        <v/>
      </c>
      <c r="O13" s="688" t="str">
        <f t="shared" si="11"/>
        <v/>
      </c>
      <c r="P13" s="688" t="str">
        <f t="shared" si="12"/>
        <v/>
      </c>
      <c r="Q13" s="688" t="str">
        <f t="shared" si="13"/>
        <v/>
      </c>
      <c r="R13" s="688" t="str">
        <f t="shared" si="14"/>
        <v/>
      </c>
      <c r="S13" s="688" t="str">
        <f t="shared" si="15"/>
        <v/>
      </c>
      <c r="T13" s="688" t="str">
        <f t="shared" si="16"/>
        <v/>
      </c>
      <c r="U13" s="688" t="str">
        <f t="shared" si="17"/>
        <v/>
      </c>
      <c r="V13" s="688" t="str">
        <f t="shared" si="18"/>
        <v/>
      </c>
      <c r="W13" s="688" t="str">
        <f t="shared" si="19"/>
        <v/>
      </c>
      <c r="X13" s="688" t="str">
        <f t="shared" si="20"/>
        <v/>
      </c>
      <c r="Y13" s="688" t="str">
        <f t="shared" si="21"/>
        <v/>
      </c>
      <c r="Z13" s="688" t="str">
        <f t="shared" si="22"/>
        <v/>
      </c>
      <c r="AA13" s="688" t="str">
        <f t="shared" si="23"/>
        <v/>
      </c>
      <c r="AB13" s="688" t="str">
        <f t="shared" si="24"/>
        <v/>
      </c>
      <c r="AC13" s="688" t="str">
        <f t="shared" si="25"/>
        <v/>
      </c>
      <c r="AD13" s="688" t="str">
        <f t="shared" si="26"/>
        <v/>
      </c>
      <c r="AE13" s="688" t="str">
        <f t="shared" si="27"/>
        <v/>
      </c>
      <c r="AF13" s="688" t="str">
        <f t="shared" si="28"/>
        <v/>
      </c>
      <c r="AG13" s="688" t="str">
        <f t="shared" si="29"/>
        <v/>
      </c>
      <c r="AH13" s="688" t="str">
        <f t="shared" si="30"/>
        <v/>
      </c>
      <c r="AI13" s="688" t="str">
        <f t="shared" si="31"/>
        <v/>
      </c>
      <c r="AJ13" s="688" t="str">
        <f t="shared" si="32"/>
        <v/>
      </c>
      <c r="AK13" s="688" t="str">
        <f t="shared" si="33"/>
        <v/>
      </c>
      <c r="AL13" s="688" t="str">
        <f t="shared" si="34"/>
        <v/>
      </c>
      <c r="AM13" s="688" t="str">
        <f t="shared" si="35"/>
        <v/>
      </c>
      <c r="AN13" s="688" t="str">
        <f t="shared" si="36"/>
        <v/>
      </c>
      <c r="AO13" s="688" t="str">
        <f t="shared" si="37"/>
        <v/>
      </c>
      <c r="AP13" s="688" t="str">
        <f t="shared" si="38"/>
        <v/>
      </c>
      <c r="AQ13" s="688" t="str">
        <f t="shared" si="39"/>
        <v/>
      </c>
      <c r="AR13" s="688" t="str">
        <f t="shared" si="40"/>
        <v/>
      </c>
      <c r="AS13" s="688" t="str">
        <f t="shared" si="41"/>
        <v/>
      </c>
      <c r="AT13" s="688" t="str">
        <f t="shared" si="42"/>
        <v/>
      </c>
      <c r="AU13" s="688" t="str">
        <f t="shared" si="43"/>
        <v/>
      </c>
      <c r="AV13" s="688" t="str">
        <f t="shared" si="44"/>
        <v/>
      </c>
      <c r="AW13" s="688" t="str">
        <f t="shared" si="45"/>
        <v/>
      </c>
      <c r="AX13" s="688" t="str">
        <f t="shared" si="46"/>
        <v/>
      </c>
      <c r="AY13" s="688" t="str">
        <f t="shared" si="47"/>
        <v/>
      </c>
      <c r="AZ13" s="688" t="str">
        <f t="shared" si="48"/>
        <v/>
      </c>
      <c r="BA13" s="688" t="str">
        <f t="shared" si="49"/>
        <v/>
      </c>
      <c r="BB13" s="688" t="str">
        <f t="shared" si="50"/>
        <v/>
      </c>
      <c r="BC13" s="688" t="str">
        <f t="shared" si="51"/>
        <v/>
      </c>
      <c r="BD13" s="688" t="str">
        <f t="shared" si="52"/>
        <v/>
      </c>
      <c r="BE13" s="688" t="str">
        <f t="shared" si="53"/>
        <v/>
      </c>
      <c r="BF13" s="688" t="str">
        <f t="shared" si="54"/>
        <v/>
      </c>
      <c r="BG13" s="688" t="str">
        <f t="shared" si="55"/>
        <v/>
      </c>
      <c r="BH13" s="688" t="str">
        <f t="shared" si="56"/>
        <v/>
      </c>
      <c r="BI13" s="688" t="str">
        <f t="shared" si="57"/>
        <v/>
      </c>
      <c r="BJ13" s="688" t="str">
        <f t="shared" si="58"/>
        <v/>
      </c>
      <c r="BK13" s="688" t="str">
        <f t="shared" si="59"/>
        <v/>
      </c>
      <c r="BL13" s="688" t="str">
        <f t="shared" si="60"/>
        <v/>
      </c>
      <c r="BM13" s="688" t="str">
        <f t="shared" si="61"/>
        <v/>
      </c>
      <c r="BN13" s="488"/>
      <c r="BO13" s="1115"/>
      <c r="BP13" s="1115"/>
      <c r="BQ13" s="1115"/>
      <c r="BR13" s="1115"/>
      <c r="BS13" s="1115"/>
      <c r="BT13" s="1116"/>
      <c r="BU13" s="488"/>
      <c r="BV13" s="1117"/>
      <c r="BW13" s="488"/>
      <c r="BX13" s="665"/>
      <c r="BY13" s="665"/>
      <c r="BZ13" s="665"/>
      <c r="CA13" s="665"/>
      <c r="CB13" s="666"/>
    </row>
    <row r="14" spans="1:80" s="489" customFormat="1" ht="12.75" x14ac:dyDescent="0.2">
      <c r="A14" s="487"/>
      <c r="B14" s="1135" t="str">
        <f>Receitas_1!B14</f>
        <v>Limpeza Empresarial 8 horas</v>
      </c>
      <c r="C14" s="574" t="e">
        <f t="shared" si="2"/>
        <v>#VALUE!</v>
      </c>
      <c r="D14" s="882"/>
      <c r="E14" s="692"/>
      <c r="F14" s="1114"/>
      <c r="G14" s="1114"/>
      <c r="H14" s="688" t="str">
        <f t="shared" si="3"/>
        <v/>
      </c>
      <c r="I14" s="688" t="str">
        <f t="shared" si="5"/>
        <v/>
      </c>
      <c r="J14" s="688" t="str">
        <f t="shared" si="6"/>
        <v/>
      </c>
      <c r="K14" s="688" t="str">
        <f t="shared" si="7"/>
        <v/>
      </c>
      <c r="L14" s="688" t="str">
        <f t="shared" si="8"/>
        <v/>
      </c>
      <c r="M14" s="688" t="str">
        <f t="shared" si="9"/>
        <v/>
      </c>
      <c r="N14" s="688" t="str">
        <f t="shared" si="10"/>
        <v/>
      </c>
      <c r="O14" s="688" t="str">
        <f t="shared" si="11"/>
        <v/>
      </c>
      <c r="P14" s="688" t="str">
        <f t="shared" si="12"/>
        <v/>
      </c>
      <c r="Q14" s="688" t="str">
        <f t="shared" si="13"/>
        <v/>
      </c>
      <c r="R14" s="688" t="str">
        <f t="shared" si="14"/>
        <v/>
      </c>
      <c r="S14" s="688" t="str">
        <f t="shared" si="15"/>
        <v/>
      </c>
      <c r="T14" s="688" t="str">
        <f t="shared" si="16"/>
        <v/>
      </c>
      <c r="U14" s="688" t="str">
        <f t="shared" si="17"/>
        <v/>
      </c>
      <c r="V14" s="688" t="str">
        <f t="shared" si="18"/>
        <v/>
      </c>
      <c r="W14" s="688" t="str">
        <f t="shared" si="19"/>
        <v/>
      </c>
      <c r="X14" s="688" t="str">
        <f t="shared" si="20"/>
        <v/>
      </c>
      <c r="Y14" s="688" t="str">
        <f t="shared" si="21"/>
        <v/>
      </c>
      <c r="Z14" s="688" t="str">
        <f t="shared" si="22"/>
        <v/>
      </c>
      <c r="AA14" s="688" t="str">
        <f t="shared" si="23"/>
        <v/>
      </c>
      <c r="AB14" s="688" t="str">
        <f t="shared" si="24"/>
        <v/>
      </c>
      <c r="AC14" s="688" t="str">
        <f t="shared" si="25"/>
        <v/>
      </c>
      <c r="AD14" s="688" t="str">
        <f t="shared" si="26"/>
        <v/>
      </c>
      <c r="AE14" s="688" t="str">
        <f t="shared" si="27"/>
        <v/>
      </c>
      <c r="AF14" s="688" t="str">
        <f t="shared" si="28"/>
        <v/>
      </c>
      <c r="AG14" s="688" t="str">
        <f t="shared" si="29"/>
        <v/>
      </c>
      <c r="AH14" s="688" t="str">
        <f t="shared" si="30"/>
        <v/>
      </c>
      <c r="AI14" s="688" t="str">
        <f t="shared" si="31"/>
        <v/>
      </c>
      <c r="AJ14" s="688" t="str">
        <f t="shared" si="32"/>
        <v/>
      </c>
      <c r="AK14" s="688" t="str">
        <f t="shared" si="33"/>
        <v/>
      </c>
      <c r="AL14" s="688" t="str">
        <f t="shared" si="34"/>
        <v/>
      </c>
      <c r="AM14" s="688" t="str">
        <f t="shared" si="35"/>
        <v/>
      </c>
      <c r="AN14" s="688" t="str">
        <f t="shared" si="36"/>
        <v/>
      </c>
      <c r="AO14" s="688" t="str">
        <f t="shared" si="37"/>
        <v/>
      </c>
      <c r="AP14" s="688" t="str">
        <f t="shared" si="38"/>
        <v/>
      </c>
      <c r="AQ14" s="688" t="str">
        <f t="shared" si="39"/>
        <v/>
      </c>
      <c r="AR14" s="688" t="str">
        <f t="shared" si="40"/>
        <v/>
      </c>
      <c r="AS14" s="688" t="str">
        <f t="shared" si="41"/>
        <v/>
      </c>
      <c r="AT14" s="688" t="str">
        <f t="shared" si="42"/>
        <v/>
      </c>
      <c r="AU14" s="688" t="str">
        <f t="shared" si="43"/>
        <v/>
      </c>
      <c r="AV14" s="688" t="str">
        <f t="shared" si="44"/>
        <v/>
      </c>
      <c r="AW14" s="688" t="str">
        <f t="shared" si="45"/>
        <v/>
      </c>
      <c r="AX14" s="688" t="str">
        <f t="shared" si="46"/>
        <v/>
      </c>
      <c r="AY14" s="688" t="str">
        <f t="shared" si="47"/>
        <v/>
      </c>
      <c r="AZ14" s="688" t="str">
        <f t="shared" si="48"/>
        <v/>
      </c>
      <c r="BA14" s="688" t="str">
        <f t="shared" si="49"/>
        <v/>
      </c>
      <c r="BB14" s="688" t="str">
        <f t="shared" si="50"/>
        <v/>
      </c>
      <c r="BC14" s="688" t="str">
        <f t="shared" si="51"/>
        <v/>
      </c>
      <c r="BD14" s="688" t="str">
        <f t="shared" si="52"/>
        <v/>
      </c>
      <c r="BE14" s="688" t="str">
        <f t="shared" si="53"/>
        <v/>
      </c>
      <c r="BF14" s="688" t="str">
        <f t="shared" si="54"/>
        <v/>
      </c>
      <c r="BG14" s="688" t="str">
        <f t="shared" si="55"/>
        <v/>
      </c>
      <c r="BH14" s="688" t="str">
        <f t="shared" si="56"/>
        <v/>
      </c>
      <c r="BI14" s="688" t="str">
        <f t="shared" si="57"/>
        <v/>
      </c>
      <c r="BJ14" s="688" t="str">
        <f t="shared" si="58"/>
        <v/>
      </c>
      <c r="BK14" s="688" t="str">
        <f t="shared" si="59"/>
        <v/>
      </c>
      <c r="BL14" s="688" t="str">
        <f t="shared" si="60"/>
        <v/>
      </c>
      <c r="BM14" s="688" t="str">
        <f t="shared" si="61"/>
        <v/>
      </c>
      <c r="BN14" s="488"/>
      <c r="BO14" s="1115"/>
      <c r="BP14" s="1115"/>
      <c r="BQ14" s="1115"/>
      <c r="BR14" s="1115"/>
      <c r="BS14" s="1115"/>
      <c r="BT14" s="1116"/>
      <c r="BU14" s="488"/>
      <c r="BV14" s="1117"/>
      <c r="BW14" s="488"/>
      <c r="BX14" s="665"/>
      <c r="BY14" s="665"/>
      <c r="BZ14" s="665"/>
      <c r="CA14" s="665"/>
      <c r="CB14" s="666"/>
    </row>
    <row r="15" spans="1:80" s="489" customFormat="1" ht="12.75" x14ac:dyDescent="0.2">
      <c r="A15" s="487"/>
      <c r="B15" s="1135" t="str">
        <f>Receitas_1!B15</f>
        <v>Passadoria - 6 horas</v>
      </c>
      <c r="C15" s="574" t="e">
        <f t="shared" si="2"/>
        <v>#VALUE!</v>
      </c>
      <c r="D15" s="882"/>
      <c r="E15" s="692"/>
      <c r="F15" s="1114"/>
      <c r="G15" s="1114"/>
      <c r="H15" s="688" t="str">
        <f t="shared" si="3"/>
        <v/>
      </c>
      <c r="I15" s="688" t="str">
        <f t="shared" si="5"/>
        <v/>
      </c>
      <c r="J15" s="688" t="str">
        <f t="shared" si="6"/>
        <v/>
      </c>
      <c r="K15" s="688" t="str">
        <f t="shared" si="7"/>
        <v/>
      </c>
      <c r="L15" s="688" t="str">
        <f t="shared" si="8"/>
        <v/>
      </c>
      <c r="M15" s="688" t="str">
        <f t="shared" si="9"/>
        <v/>
      </c>
      <c r="N15" s="688" t="str">
        <f t="shared" si="10"/>
        <v/>
      </c>
      <c r="O15" s="688" t="str">
        <f t="shared" si="11"/>
        <v/>
      </c>
      <c r="P15" s="688" t="str">
        <f t="shared" si="12"/>
        <v/>
      </c>
      <c r="Q15" s="688" t="str">
        <f t="shared" si="13"/>
        <v/>
      </c>
      <c r="R15" s="688" t="str">
        <f t="shared" si="14"/>
        <v/>
      </c>
      <c r="S15" s="688" t="str">
        <f t="shared" si="15"/>
        <v/>
      </c>
      <c r="T15" s="688" t="str">
        <f t="shared" si="16"/>
        <v/>
      </c>
      <c r="U15" s="688" t="str">
        <f t="shared" si="17"/>
        <v/>
      </c>
      <c r="V15" s="688" t="str">
        <f t="shared" si="18"/>
        <v/>
      </c>
      <c r="W15" s="688" t="str">
        <f t="shared" si="19"/>
        <v/>
      </c>
      <c r="X15" s="688" t="str">
        <f t="shared" si="20"/>
        <v/>
      </c>
      <c r="Y15" s="688" t="str">
        <f t="shared" si="21"/>
        <v/>
      </c>
      <c r="Z15" s="688" t="str">
        <f t="shared" si="22"/>
        <v/>
      </c>
      <c r="AA15" s="688" t="str">
        <f t="shared" si="23"/>
        <v/>
      </c>
      <c r="AB15" s="688" t="str">
        <f t="shared" si="24"/>
        <v/>
      </c>
      <c r="AC15" s="688" t="str">
        <f t="shared" si="25"/>
        <v/>
      </c>
      <c r="AD15" s="688" t="str">
        <f t="shared" si="26"/>
        <v/>
      </c>
      <c r="AE15" s="688" t="str">
        <f t="shared" si="27"/>
        <v/>
      </c>
      <c r="AF15" s="688" t="str">
        <f t="shared" si="28"/>
        <v/>
      </c>
      <c r="AG15" s="688" t="str">
        <f t="shared" si="29"/>
        <v/>
      </c>
      <c r="AH15" s="688" t="str">
        <f t="shared" si="30"/>
        <v/>
      </c>
      <c r="AI15" s="688" t="str">
        <f t="shared" si="31"/>
        <v/>
      </c>
      <c r="AJ15" s="688" t="str">
        <f t="shared" si="32"/>
        <v/>
      </c>
      <c r="AK15" s="688" t="str">
        <f t="shared" si="33"/>
        <v/>
      </c>
      <c r="AL15" s="688" t="str">
        <f t="shared" si="34"/>
        <v/>
      </c>
      <c r="AM15" s="688" t="str">
        <f t="shared" si="35"/>
        <v/>
      </c>
      <c r="AN15" s="688" t="str">
        <f t="shared" si="36"/>
        <v/>
      </c>
      <c r="AO15" s="688" t="str">
        <f t="shared" si="37"/>
        <v/>
      </c>
      <c r="AP15" s="688" t="str">
        <f t="shared" si="38"/>
        <v/>
      </c>
      <c r="AQ15" s="688" t="str">
        <f t="shared" si="39"/>
        <v/>
      </c>
      <c r="AR15" s="688" t="str">
        <f t="shared" si="40"/>
        <v/>
      </c>
      <c r="AS15" s="688" t="str">
        <f t="shared" si="41"/>
        <v/>
      </c>
      <c r="AT15" s="688" t="str">
        <f t="shared" si="42"/>
        <v/>
      </c>
      <c r="AU15" s="688" t="str">
        <f t="shared" si="43"/>
        <v/>
      </c>
      <c r="AV15" s="688" t="str">
        <f t="shared" si="44"/>
        <v/>
      </c>
      <c r="AW15" s="688" t="str">
        <f t="shared" si="45"/>
        <v/>
      </c>
      <c r="AX15" s="688" t="str">
        <f t="shared" si="46"/>
        <v/>
      </c>
      <c r="AY15" s="688" t="str">
        <f t="shared" si="47"/>
        <v/>
      </c>
      <c r="AZ15" s="688" t="str">
        <f t="shared" si="48"/>
        <v/>
      </c>
      <c r="BA15" s="688" t="str">
        <f t="shared" si="49"/>
        <v/>
      </c>
      <c r="BB15" s="688" t="str">
        <f t="shared" si="50"/>
        <v/>
      </c>
      <c r="BC15" s="688" t="str">
        <f t="shared" si="51"/>
        <v/>
      </c>
      <c r="BD15" s="688" t="str">
        <f t="shared" si="52"/>
        <v/>
      </c>
      <c r="BE15" s="688" t="str">
        <f t="shared" si="53"/>
        <v/>
      </c>
      <c r="BF15" s="688" t="str">
        <f t="shared" si="54"/>
        <v/>
      </c>
      <c r="BG15" s="688" t="str">
        <f t="shared" si="55"/>
        <v/>
      </c>
      <c r="BH15" s="688" t="str">
        <f t="shared" si="56"/>
        <v/>
      </c>
      <c r="BI15" s="688" t="str">
        <f t="shared" si="57"/>
        <v/>
      </c>
      <c r="BJ15" s="688" t="str">
        <f t="shared" si="58"/>
        <v/>
      </c>
      <c r="BK15" s="688" t="str">
        <f t="shared" si="59"/>
        <v/>
      </c>
      <c r="BL15" s="688" t="str">
        <f t="shared" si="60"/>
        <v/>
      </c>
      <c r="BM15" s="688" t="str">
        <f t="shared" si="61"/>
        <v/>
      </c>
      <c r="BN15" s="488"/>
      <c r="BO15" s="1115"/>
      <c r="BP15" s="1115"/>
      <c r="BQ15" s="1115"/>
      <c r="BR15" s="1115"/>
      <c r="BS15" s="1115"/>
      <c r="BT15" s="1116"/>
      <c r="BU15" s="488"/>
      <c r="BV15" s="1117"/>
      <c r="BW15" s="488"/>
      <c r="BX15" s="665"/>
      <c r="BY15" s="665"/>
      <c r="BZ15" s="665"/>
      <c r="CA15" s="665"/>
      <c r="CB15" s="666"/>
    </row>
    <row r="16" spans="1:80" s="489" customFormat="1" ht="12.75" x14ac:dyDescent="0.2">
      <c r="A16" s="487"/>
      <c r="B16" s="1135" t="str">
        <f>Receitas_1!B16</f>
        <v>Limpeza Empresarial 6 horas</v>
      </c>
      <c r="C16" s="574" t="e">
        <f t="shared" si="2"/>
        <v>#VALUE!</v>
      </c>
      <c r="D16" s="882"/>
      <c r="E16" s="692"/>
      <c r="F16" s="1114"/>
      <c r="G16" s="1114"/>
      <c r="H16" s="688" t="str">
        <f t="shared" si="3"/>
        <v/>
      </c>
      <c r="I16" s="688" t="str">
        <f t="shared" si="5"/>
        <v/>
      </c>
      <c r="J16" s="688" t="str">
        <f t="shared" si="6"/>
        <v/>
      </c>
      <c r="K16" s="688" t="str">
        <f t="shared" si="7"/>
        <v/>
      </c>
      <c r="L16" s="688" t="str">
        <f t="shared" si="8"/>
        <v/>
      </c>
      <c r="M16" s="688" t="str">
        <f t="shared" si="9"/>
        <v/>
      </c>
      <c r="N16" s="688" t="str">
        <f t="shared" si="10"/>
        <v/>
      </c>
      <c r="O16" s="688" t="str">
        <f t="shared" si="11"/>
        <v/>
      </c>
      <c r="P16" s="688" t="str">
        <f t="shared" si="12"/>
        <v/>
      </c>
      <c r="Q16" s="688" t="str">
        <f t="shared" si="13"/>
        <v/>
      </c>
      <c r="R16" s="688" t="str">
        <f t="shared" si="14"/>
        <v/>
      </c>
      <c r="S16" s="688" t="str">
        <f t="shared" si="15"/>
        <v/>
      </c>
      <c r="T16" s="688" t="str">
        <f t="shared" si="16"/>
        <v/>
      </c>
      <c r="U16" s="688" t="str">
        <f t="shared" si="17"/>
        <v/>
      </c>
      <c r="V16" s="688" t="str">
        <f t="shared" si="18"/>
        <v/>
      </c>
      <c r="W16" s="688" t="str">
        <f t="shared" si="19"/>
        <v/>
      </c>
      <c r="X16" s="688" t="str">
        <f t="shared" si="20"/>
        <v/>
      </c>
      <c r="Y16" s="688" t="str">
        <f t="shared" si="21"/>
        <v/>
      </c>
      <c r="Z16" s="688" t="str">
        <f t="shared" si="22"/>
        <v/>
      </c>
      <c r="AA16" s="688" t="str">
        <f t="shared" si="23"/>
        <v/>
      </c>
      <c r="AB16" s="688" t="str">
        <f t="shared" si="24"/>
        <v/>
      </c>
      <c r="AC16" s="688" t="str">
        <f t="shared" si="25"/>
        <v/>
      </c>
      <c r="AD16" s="688" t="str">
        <f t="shared" si="26"/>
        <v/>
      </c>
      <c r="AE16" s="688" t="str">
        <f t="shared" si="27"/>
        <v/>
      </c>
      <c r="AF16" s="688" t="str">
        <f t="shared" si="28"/>
        <v/>
      </c>
      <c r="AG16" s="688" t="str">
        <f t="shared" si="29"/>
        <v/>
      </c>
      <c r="AH16" s="688" t="str">
        <f t="shared" si="30"/>
        <v/>
      </c>
      <c r="AI16" s="688" t="str">
        <f t="shared" si="31"/>
        <v/>
      </c>
      <c r="AJ16" s="688" t="str">
        <f t="shared" si="32"/>
        <v/>
      </c>
      <c r="AK16" s="688" t="str">
        <f t="shared" si="33"/>
        <v/>
      </c>
      <c r="AL16" s="688" t="str">
        <f t="shared" si="34"/>
        <v/>
      </c>
      <c r="AM16" s="688" t="str">
        <f t="shared" si="35"/>
        <v/>
      </c>
      <c r="AN16" s="688" t="str">
        <f t="shared" si="36"/>
        <v/>
      </c>
      <c r="AO16" s="688" t="str">
        <f t="shared" si="37"/>
        <v/>
      </c>
      <c r="AP16" s="688" t="str">
        <f t="shared" si="38"/>
        <v/>
      </c>
      <c r="AQ16" s="688" t="str">
        <f t="shared" si="39"/>
        <v/>
      </c>
      <c r="AR16" s="688" t="str">
        <f t="shared" si="40"/>
        <v/>
      </c>
      <c r="AS16" s="688" t="str">
        <f t="shared" si="41"/>
        <v/>
      </c>
      <c r="AT16" s="688" t="str">
        <f t="shared" si="42"/>
        <v/>
      </c>
      <c r="AU16" s="688" t="str">
        <f t="shared" si="43"/>
        <v/>
      </c>
      <c r="AV16" s="688" t="str">
        <f t="shared" si="44"/>
        <v/>
      </c>
      <c r="AW16" s="688" t="str">
        <f t="shared" si="45"/>
        <v/>
      </c>
      <c r="AX16" s="688" t="str">
        <f t="shared" si="46"/>
        <v/>
      </c>
      <c r="AY16" s="688" t="str">
        <f t="shared" si="47"/>
        <v/>
      </c>
      <c r="AZ16" s="688" t="str">
        <f t="shared" si="48"/>
        <v/>
      </c>
      <c r="BA16" s="688" t="str">
        <f t="shared" si="49"/>
        <v/>
      </c>
      <c r="BB16" s="688" t="str">
        <f t="shared" si="50"/>
        <v/>
      </c>
      <c r="BC16" s="688" t="str">
        <f t="shared" si="51"/>
        <v/>
      </c>
      <c r="BD16" s="688" t="str">
        <f t="shared" si="52"/>
        <v/>
      </c>
      <c r="BE16" s="688" t="str">
        <f t="shared" si="53"/>
        <v/>
      </c>
      <c r="BF16" s="688" t="str">
        <f t="shared" si="54"/>
        <v/>
      </c>
      <c r="BG16" s="688" t="str">
        <f t="shared" si="55"/>
        <v/>
      </c>
      <c r="BH16" s="688" t="str">
        <f t="shared" si="56"/>
        <v/>
      </c>
      <c r="BI16" s="688" t="str">
        <f t="shared" si="57"/>
        <v/>
      </c>
      <c r="BJ16" s="688" t="str">
        <f t="shared" si="58"/>
        <v/>
      </c>
      <c r="BK16" s="688" t="str">
        <f t="shared" si="59"/>
        <v/>
      </c>
      <c r="BL16" s="688" t="str">
        <f t="shared" si="60"/>
        <v/>
      </c>
      <c r="BM16" s="688" t="str">
        <f t="shared" si="61"/>
        <v/>
      </c>
      <c r="BN16" s="488"/>
      <c r="BO16" s="1115"/>
      <c r="BP16" s="1115"/>
      <c r="BQ16" s="1115"/>
      <c r="BR16" s="1115"/>
      <c r="BS16" s="1115"/>
      <c r="BT16" s="1116"/>
      <c r="BU16" s="488"/>
      <c r="BV16" s="1117"/>
      <c r="BW16" s="488"/>
      <c r="BX16" s="665"/>
      <c r="BY16" s="665"/>
      <c r="BZ16" s="665"/>
      <c r="CA16" s="665"/>
      <c r="CB16" s="666"/>
    </row>
    <row r="17" spans="1:80" s="489" customFormat="1" ht="12.75" x14ac:dyDescent="0.2">
      <c r="A17" s="487"/>
      <c r="B17" s="1135" t="str">
        <f>Receitas_1!B17</f>
        <v>Limpeza condominial 2 horas</v>
      </c>
      <c r="C17" s="574" t="e">
        <f t="shared" si="2"/>
        <v>#VALUE!</v>
      </c>
      <c r="D17" s="882"/>
      <c r="E17" s="692"/>
      <c r="F17" s="1114"/>
      <c r="G17" s="1114"/>
      <c r="H17" s="688" t="str">
        <f t="shared" si="3"/>
        <v/>
      </c>
      <c r="I17" s="688" t="str">
        <f t="shared" si="5"/>
        <v/>
      </c>
      <c r="J17" s="688" t="str">
        <f t="shared" si="6"/>
        <v/>
      </c>
      <c r="K17" s="688" t="str">
        <f t="shared" si="7"/>
        <v/>
      </c>
      <c r="L17" s="688" t="str">
        <f t="shared" si="8"/>
        <v/>
      </c>
      <c r="M17" s="688" t="str">
        <f t="shared" si="9"/>
        <v/>
      </c>
      <c r="N17" s="688" t="str">
        <f t="shared" si="10"/>
        <v/>
      </c>
      <c r="O17" s="688" t="str">
        <f t="shared" si="11"/>
        <v/>
      </c>
      <c r="P17" s="688" t="str">
        <f t="shared" si="12"/>
        <v/>
      </c>
      <c r="Q17" s="688" t="str">
        <f t="shared" si="13"/>
        <v/>
      </c>
      <c r="R17" s="688" t="str">
        <f t="shared" si="14"/>
        <v/>
      </c>
      <c r="S17" s="688" t="str">
        <f t="shared" si="15"/>
        <v/>
      </c>
      <c r="T17" s="688" t="str">
        <f t="shared" si="16"/>
        <v/>
      </c>
      <c r="U17" s="688" t="str">
        <f t="shared" si="17"/>
        <v/>
      </c>
      <c r="V17" s="688" t="str">
        <f t="shared" si="18"/>
        <v/>
      </c>
      <c r="W17" s="688" t="str">
        <f t="shared" si="19"/>
        <v/>
      </c>
      <c r="X17" s="688" t="str">
        <f t="shared" si="20"/>
        <v/>
      </c>
      <c r="Y17" s="688" t="str">
        <f t="shared" si="21"/>
        <v/>
      </c>
      <c r="Z17" s="688" t="str">
        <f t="shared" si="22"/>
        <v/>
      </c>
      <c r="AA17" s="688" t="str">
        <f t="shared" si="23"/>
        <v/>
      </c>
      <c r="AB17" s="688" t="str">
        <f t="shared" si="24"/>
        <v/>
      </c>
      <c r="AC17" s="688" t="str">
        <f t="shared" si="25"/>
        <v/>
      </c>
      <c r="AD17" s="688" t="str">
        <f t="shared" si="26"/>
        <v/>
      </c>
      <c r="AE17" s="688" t="str">
        <f t="shared" si="27"/>
        <v/>
      </c>
      <c r="AF17" s="688" t="str">
        <f t="shared" si="28"/>
        <v/>
      </c>
      <c r="AG17" s="688" t="str">
        <f t="shared" si="29"/>
        <v/>
      </c>
      <c r="AH17" s="688" t="str">
        <f t="shared" si="30"/>
        <v/>
      </c>
      <c r="AI17" s="688" t="str">
        <f t="shared" si="31"/>
        <v/>
      </c>
      <c r="AJ17" s="688" t="str">
        <f t="shared" si="32"/>
        <v/>
      </c>
      <c r="AK17" s="688" t="str">
        <f t="shared" si="33"/>
        <v/>
      </c>
      <c r="AL17" s="688" t="str">
        <f t="shared" si="34"/>
        <v/>
      </c>
      <c r="AM17" s="688" t="str">
        <f t="shared" si="35"/>
        <v/>
      </c>
      <c r="AN17" s="688" t="str">
        <f t="shared" si="36"/>
        <v/>
      </c>
      <c r="AO17" s="688" t="str">
        <f t="shared" si="37"/>
        <v/>
      </c>
      <c r="AP17" s="688" t="str">
        <f t="shared" si="38"/>
        <v/>
      </c>
      <c r="AQ17" s="688" t="str">
        <f t="shared" si="39"/>
        <v/>
      </c>
      <c r="AR17" s="688" t="str">
        <f t="shared" si="40"/>
        <v/>
      </c>
      <c r="AS17" s="688" t="str">
        <f t="shared" si="41"/>
        <v/>
      </c>
      <c r="AT17" s="688" t="str">
        <f t="shared" si="42"/>
        <v/>
      </c>
      <c r="AU17" s="688" t="str">
        <f t="shared" si="43"/>
        <v/>
      </c>
      <c r="AV17" s="688" t="str">
        <f t="shared" si="44"/>
        <v/>
      </c>
      <c r="AW17" s="688" t="str">
        <f t="shared" si="45"/>
        <v/>
      </c>
      <c r="AX17" s="688" t="str">
        <f t="shared" si="46"/>
        <v/>
      </c>
      <c r="AY17" s="688" t="str">
        <f t="shared" si="47"/>
        <v/>
      </c>
      <c r="AZ17" s="688" t="str">
        <f t="shared" si="48"/>
        <v/>
      </c>
      <c r="BA17" s="688" t="str">
        <f t="shared" si="49"/>
        <v/>
      </c>
      <c r="BB17" s="688" t="str">
        <f t="shared" si="50"/>
        <v/>
      </c>
      <c r="BC17" s="688" t="str">
        <f t="shared" si="51"/>
        <v/>
      </c>
      <c r="BD17" s="688" t="str">
        <f t="shared" si="52"/>
        <v/>
      </c>
      <c r="BE17" s="688" t="str">
        <f t="shared" si="53"/>
        <v/>
      </c>
      <c r="BF17" s="688" t="str">
        <f t="shared" si="54"/>
        <v/>
      </c>
      <c r="BG17" s="688" t="str">
        <f t="shared" si="55"/>
        <v/>
      </c>
      <c r="BH17" s="688" t="str">
        <f t="shared" si="56"/>
        <v/>
      </c>
      <c r="BI17" s="688" t="str">
        <f t="shared" si="57"/>
        <v/>
      </c>
      <c r="BJ17" s="688" t="str">
        <f t="shared" si="58"/>
        <v/>
      </c>
      <c r="BK17" s="688" t="str">
        <f t="shared" si="59"/>
        <v/>
      </c>
      <c r="BL17" s="688" t="str">
        <f t="shared" si="60"/>
        <v/>
      </c>
      <c r="BM17" s="688" t="str">
        <f t="shared" si="61"/>
        <v/>
      </c>
      <c r="BN17" s="488"/>
      <c r="BO17" s="1115"/>
      <c r="BP17" s="1115"/>
      <c r="BQ17" s="1115"/>
      <c r="BR17" s="1115"/>
      <c r="BS17" s="1115"/>
      <c r="BT17" s="1116"/>
      <c r="BU17" s="488"/>
      <c r="BV17" s="1117"/>
      <c r="BW17" s="488"/>
      <c r="BX17" s="665"/>
      <c r="BY17" s="665"/>
      <c r="BZ17" s="665"/>
      <c r="CA17" s="665"/>
      <c r="CB17" s="666"/>
    </row>
    <row r="18" spans="1:80" s="489" customFormat="1" ht="12.75" x14ac:dyDescent="0.2">
      <c r="A18" s="487"/>
      <c r="B18" s="1135" t="str">
        <f>Receitas_1!B18</f>
        <v>Limpeza Empresarial 2 horas</v>
      </c>
      <c r="C18" s="574" t="e">
        <f t="shared" si="2"/>
        <v>#VALUE!</v>
      </c>
      <c r="D18" s="882"/>
      <c r="E18" s="692"/>
      <c r="F18" s="1114"/>
      <c r="G18" s="1114"/>
      <c r="H18" s="688" t="str">
        <f t="shared" si="3"/>
        <v/>
      </c>
      <c r="I18" s="688" t="str">
        <f t="shared" si="5"/>
        <v/>
      </c>
      <c r="J18" s="688" t="str">
        <f t="shared" si="6"/>
        <v/>
      </c>
      <c r="K18" s="688" t="str">
        <f t="shared" si="7"/>
        <v/>
      </c>
      <c r="L18" s="688" t="str">
        <f t="shared" si="8"/>
        <v/>
      </c>
      <c r="M18" s="688" t="str">
        <f t="shared" si="9"/>
        <v/>
      </c>
      <c r="N18" s="688" t="str">
        <f t="shared" si="10"/>
        <v/>
      </c>
      <c r="O18" s="688" t="str">
        <f t="shared" si="11"/>
        <v/>
      </c>
      <c r="P18" s="688" t="str">
        <f t="shared" si="12"/>
        <v/>
      </c>
      <c r="Q18" s="688" t="str">
        <f t="shared" si="13"/>
        <v/>
      </c>
      <c r="R18" s="688" t="str">
        <f t="shared" si="14"/>
        <v/>
      </c>
      <c r="S18" s="688" t="str">
        <f t="shared" si="15"/>
        <v/>
      </c>
      <c r="T18" s="688" t="str">
        <f t="shared" si="16"/>
        <v/>
      </c>
      <c r="U18" s="688" t="str">
        <f t="shared" si="17"/>
        <v/>
      </c>
      <c r="V18" s="688" t="str">
        <f t="shared" si="18"/>
        <v/>
      </c>
      <c r="W18" s="688" t="str">
        <f t="shared" si="19"/>
        <v/>
      </c>
      <c r="X18" s="688" t="str">
        <f t="shared" si="20"/>
        <v/>
      </c>
      <c r="Y18" s="688" t="str">
        <f t="shared" si="21"/>
        <v/>
      </c>
      <c r="Z18" s="688" t="str">
        <f t="shared" si="22"/>
        <v/>
      </c>
      <c r="AA18" s="688" t="str">
        <f t="shared" si="23"/>
        <v/>
      </c>
      <c r="AB18" s="688" t="str">
        <f t="shared" si="24"/>
        <v/>
      </c>
      <c r="AC18" s="688" t="str">
        <f t="shared" si="25"/>
        <v/>
      </c>
      <c r="AD18" s="688" t="str">
        <f t="shared" si="26"/>
        <v/>
      </c>
      <c r="AE18" s="688" t="str">
        <f t="shared" si="27"/>
        <v/>
      </c>
      <c r="AF18" s="688" t="str">
        <f t="shared" si="28"/>
        <v/>
      </c>
      <c r="AG18" s="688" t="str">
        <f t="shared" si="29"/>
        <v/>
      </c>
      <c r="AH18" s="688" t="str">
        <f t="shared" si="30"/>
        <v/>
      </c>
      <c r="AI18" s="688" t="str">
        <f t="shared" si="31"/>
        <v/>
      </c>
      <c r="AJ18" s="688" t="str">
        <f t="shared" si="32"/>
        <v/>
      </c>
      <c r="AK18" s="688" t="str">
        <f t="shared" si="33"/>
        <v/>
      </c>
      <c r="AL18" s="688" t="str">
        <f t="shared" si="34"/>
        <v/>
      </c>
      <c r="AM18" s="688" t="str">
        <f t="shared" si="35"/>
        <v/>
      </c>
      <c r="AN18" s="688" t="str">
        <f t="shared" si="36"/>
        <v/>
      </c>
      <c r="AO18" s="688" t="str">
        <f t="shared" si="37"/>
        <v/>
      </c>
      <c r="AP18" s="688" t="str">
        <f t="shared" si="38"/>
        <v/>
      </c>
      <c r="AQ18" s="688" t="str">
        <f t="shared" si="39"/>
        <v/>
      </c>
      <c r="AR18" s="688" t="str">
        <f t="shared" si="40"/>
        <v/>
      </c>
      <c r="AS18" s="688" t="str">
        <f t="shared" si="41"/>
        <v/>
      </c>
      <c r="AT18" s="688" t="str">
        <f t="shared" si="42"/>
        <v/>
      </c>
      <c r="AU18" s="688" t="str">
        <f t="shared" si="43"/>
        <v/>
      </c>
      <c r="AV18" s="688" t="str">
        <f t="shared" si="44"/>
        <v/>
      </c>
      <c r="AW18" s="688" t="str">
        <f t="shared" si="45"/>
        <v/>
      </c>
      <c r="AX18" s="688" t="str">
        <f t="shared" si="46"/>
        <v/>
      </c>
      <c r="AY18" s="688" t="str">
        <f t="shared" si="47"/>
        <v/>
      </c>
      <c r="AZ18" s="688" t="str">
        <f t="shared" si="48"/>
        <v/>
      </c>
      <c r="BA18" s="688" t="str">
        <f t="shared" si="49"/>
        <v/>
      </c>
      <c r="BB18" s="688" t="str">
        <f t="shared" si="50"/>
        <v/>
      </c>
      <c r="BC18" s="688" t="str">
        <f t="shared" si="51"/>
        <v/>
      </c>
      <c r="BD18" s="688" t="str">
        <f t="shared" si="52"/>
        <v/>
      </c>
      <c r="BE18" s="688" t="str">
        <f t="shared" si="53"/>
        <v/>
      </c>
      <c r="BF18" s="688" t="str">
        <f t="shared" si="54"/>
        <v/>
      </c>
      <c r="BG18" s="688" t="str">
        <f t="shared" si="55"/>
        <v/>
      </c>
      <c r="BH18" s="688" t="str">
        <f t="shared" si="56"/>
        <v/>
      </c>
      <c r="BI18" s="688" t="str">
        <f t="shared" si="57"/>
        <v/>
      </c>
      <c r="BJ18" s="688" t="str">
        <f t="shared" si="58"/>
        <v/>
      </c>
      <c r="BK18" s="688" t="str">
        <f t="shared" si="59"/>
        <v/>
      </c>
      <c r="BL18" s="688" t="str">
        <f t="shared" si="60"/>
        <v/>
      </c>
      <c r="BM18" s="688" t="str">
        <f t="shared" si="61"/>
        <v/>
      </c>
      <c r="BN18" s="488"/>
      <c r="BO18" s="1115"/>
      <c r="BP18" s="1115"/>
      <c r="BQ18" s="1115"/>
      <c r="BR18" s="1115"/>
      <c r="BS18" s="1115"/>
      <c r="BT18" s="1116"/>
      <c r="BU18" s="488"/>
      <c r="BV18" s="1117"/>
      <c r="BW18" s="488"/>
      <c r="BX18" s="665"/>
      <c r="BY18" s="665"/>
      <c r="BZ18" s="665"/>
      <c r="CA18" s="665"/>
      <c r="CB18" s="666"/>
    </row>
    <row r="19" spans="1:80" s="489" customFormat="1" ht="12.75" x14ac:dyDescent="0.2">
      <c r="A19" s="487"/>
      <c r="B19" s="1135" t="str">
        <f>Receitas_1!B19</f>
        <v>Limpeza pré e pós eventos 4 horas</v>
      </c>
      <c r="C19" s="574" t="e">
        <f t="shared" si="2"/>
        <v>#VALUE!</v>
      </c>
      <c r="D19" s="882"/>
      <c r="E19" s="692"/>
      <c r="F19" s="1114"/>
      <c r="G19" s="1114"/>
      <c r="H19" s="688" t="str">
        <f t="shared" si="3"/>
        <v/>
      </c>
      <c r="I19" s="688" t="str">
        <f t="shared" si="5"/>
        <v/>
      </c>
      <c r="J19" s="688" t="str">
        <f t="shared" si="6"/>
        <v/>
      </c>
      <c r="K19" s="688" t="str">
        <f t="shared" si="7"/>
        <v/>
      </c>
      <c r="L19" s="688" t="str">
        <f t="shared" si="8"/>
        <v/>
      </c>
      <c r="M19" s="688" t="str">
        <f t="shared" si="9"/>
        <v/>
      </c>
      <c r="N19" s="688" t="str">
        <f t="shared" si="10"/>
        <v/>
      </c>
      <c r="O19" s="688" t="str">
        <f t="shared" si="11"/>
        <v/>
      </c>
      <c r="P19" s="688" t="str">
        <f t="shared" si="12"/>
        <v/>
      </c>
      <c r="Q19" s="688" t="str">
        <f t="shared" si="13"/>
        <v/>
      </c>
      <c r="R19" s="688" t="str">
        <f t="shared" si="14"/>
        <v/>
      </c>
      <c r="S19" s="688" t="str">
        <f t="shared" si="15"/>
        <v/>
      </c>
      <c r="T19" s="688" t="str">
        <f t="shared" si="16"/>
        <v/>
      </c>
      <c r="U19" s="688" t="str">
        <f t="shared" si="17"/>
        <v/>
      </c>
      <c r="V19" s="688" t="str">
        <f t="shared" si="18"/>
        <v/>
      </c>
      <c r="W19" s="688" t="str">
        <f t="shared" si="19"/>
        <v/>
      </c>
      <c r="X19" s="688" t="str">
        <f t="shared" si="20"/>
        <v/>
      </c>
      <c r="Y19" s="688" t="str">
        <f t="shared" si="21"/>
        <v/>
      </c>
      <c r="Z19" s="688" t="str">
        <f t="shared" si="22"/>
        <v/>
      </c>
      <c r="AA19" s="688" t="str">
        <f t="shared" si="23"/>
        <v/>
      </c>
      <c r="AB19" s="688" t="str">
        <f t="shared" si="24"/>
        <v/>
      </c>
      <c r="AC19" s="688" t="str">
        <f t="shared" si="25"/>
        <v/>
      </c>
      <c r="AD19" s="688" t="str">
        <f t="shared" si="26"/>
        <v/>
      </c>
      <c r="AE19" s="688" t="str">
        <f t="shared" si="27"/>
        <v/>
      </c>
      <c r="AF19" s="688" t="str">
        <f t="shared" si="28"/>
        <v/>
      </c>
      <c r="AG19" s="688" t="str">
        <f t="shared" si="29"/>
        <v/>
      </c>
      <c r="AH19" s="688" t="str">
        <f t="shared" si="30"/>
        <v/>
      </c>
      <c r="AI19" s="688" t="str">
        <f t="shared" si="31"/>
        <v/>
      </c>
      <c r="AJ19" s="688" t="str">
        <f t="shared" si="32"/>
        <v/>
      </c>
      <c r="AK19" s="688" t="str">
        <f t="shared" si="33"/>
        <v/>
      </c>
      <c r="AL19" s="688" t="str">
        <f t="shared" si="34"/>
        <v/>
      </c>
      <c r="AM19" s="688" t="str">
        <f t="shared" si="35"/>
        <v/>
      </c>
      <c r="AN19" s="688" t="str">
        <f t="shared" si="36"/>
        <v/>
      </c>
      <c r="AO19" s="688" t="str">
        <f t="shared" si="37"/>
        <v/>
      </c>
      <c r="AP19" s="688" t="str">
        <f t="shared" si="38"/>
        <v/>
      </c>
      <c r="AQ19" s="688" t="str">
        <f t="shared" si="39"/>
        <v/>
      </c>
      <c r="AR19" s="688" t="str">
        <f t="shared" si="40"/>
        <v/>
      </c>
      <c r="AS19" s="688" t="str">
        <f t="shared" si="41"/>
        <v/>
      </c>
      <c r="AT19" s="688" t="str">
        <f t="shared" si="42"/>
        <v/>
      </c>
      <c r="AU19" s="688" t="str">
        <f t="shared" si="43"/>
        <v/>
      </c>
      <c r="AV19" s="688" t="str">
        <f t="shared" si="44"/>
        <v/>
      </c>
      <c r="AW19" s="688" t="str">
        <f t="shared" si="45"/>
        <v/>
      </c>
      <c r="AX19" s="688" t="str">
        <f t="shared" si="46"/>
        <v/>
      </c>
      <c r="AY19" s="688" t="str">
        <f t="shared" si="47"/>
        <v/>
      </c>
      <c r="AZ19" s="688" t="str">
        <f t="shared" si="48"/>
        <v/>
      </c>
      <c r="BA19" s="688" t="str">
        <f t="shared" si="49"/>
        <v/>
      </c>
      <c r="BB19" s="688" t="str">
        <f t="shared" si="50"/>
        <v/>
      </c>
      <c r="BC19" s="688" t="str">
        <f t="shared" si="51"/>
        <v/>
      </c>
      <c r="BD19" s="688" t="str">
        <f t="shared" si="52"/>
        <v/>
      </c>
      <c r="BE19" s="688" t="str">
        <f t="shared" si="53"/>
        <v/>
      </c>
      <c r="BF19" s="688" t="str">
        <f t="shared" si="54"/>
        <v/>
      </c>
      <c r="BG19" s="688" t="str">
        <f t="shared" si="55"/>
        <v/>
      </c>
      <c r="BH19" s="688" t="str">
        <f t="shared" si="56"/>
        <v/>
      </c>
      <c r="BI19" s="688" t="str">
        <f t="shared" si="57"/>
        <v/>
      </c>
      <c r="BJ19" s="688" t="str">
        <f t="shared" si="58"/>
        <v/>
      </c>
      <c r="BK19" s="688" t="str">
        <f t="shared" si="59"/>
        <v/>
      </c>
      <c r="BL19" s="688" t="str">
        <f t="shared" si="60"/>
        <v/>
      </c>
      <c r="BM19" s="688" t="str">
        <f t="shared" si="61"/>
        <v/>
      </c>
      <c r="BN19" s="488"/>
      <c r="BO19" s="1115"/>
      <c r="BP19" s="1115"/>
      <c r="BQ19" s="1115"/>
      <c r="BR19" s="1115"/>
      <c r="BS19" s="1115"/>
      <c r="BT19" s="1116"/>
      <c r="BU19" s="488"/>
      <c r="BV19" s="1117"/>
      <c r="BW19" s="488"/>
      <c r="BX19" s="665"/>
      <c r="BY19" s="665"/>
      <c r="BZ19" s="665"/>
      <c r="CA19" s="665"/>
      <c r="CB19" s="666"/>
    </row>
    <row r="20" spans="1:80" s="489" customFormat="1" ht="12.75" x14ac:dyDescent="0.2">
      <c r="A20" s="487"/>
      <c r="B20" s="1135" t="str">
        <f>Receitas_1!B20</f>
        <v>Limpeza Pré mudança 4 Horas</v>
      </c>
      <c r="C20" s="574" t="e">
        <f t="shared" si="2"/>
        <v>#VALUE!</v>
      </c>
      <c r="D20" s="882"/>
      <c r="E20" s="692"/>
      <c r="F20" s="1114"/>
      <c r="G20" s="1114"/>
      <c r="H20" s="688" t="str">
        <f t="shared" si="3"/>
        <v/>
      </c>
      <c r="I20" s="688" t="str">
        <f t="shared" si="5"/>
        <v/>
      </c>
      <c r="J20" s="688" t="str">
        <f t="shared" si="6"/>
        <v/>
      </c>
      <c r="K20" s="688" t="str">
        <f t="shared" si="7"/>
        <v/>
      </c>
      <c r="L20" s="688" t="str">
        <f t="shared" si="8"/>
        <v/>
      </c>
      <c r="M20" s="688" t="str">
        <f t="shared" si="9"/>
        <v/>
      </c>
      <c r="N20" s="688" t="str">
        <f t="shared" si="10"/>
        <v/>
      </c>
      <c r="O20" s="688" t="str">
        <f t="shared" si="11"/>
        <v/>
      </c>
      <c r="P20" s="688" t="str">
        <f t="shared" si="12"/>
        <v/>
      </c>
      <c r="Q20" s="688" t="str">
        <f t="shared" si="13"/>
        <v/>
      </c>
      <c r="R20" s="688" t="str">
        <f t="shared" si="14"/>
        <v/>
      </c>
      <c r="S20" s="688" t="str">
        <f t="shared" si="15"/>
        <v/>
      </c>
      <c r="T20" s="688" t="str">
        <f t="shared" si="16"/>
        <v/>
      </c>
      <c r="U20" s="688" t="str">
        <f t="shared" si="17"/>
        <v/>
      </c>
      <c r="V20" s="688" t="str">
        <f t="shared" si="18"/>
        <v/>
      </c>
      <c r="W20" s="688" t="str">
        <f t="shared" si="19"/>
        <v/>
      </c>
      <c r="X20" s="688" t="str">
        <f t="shared" si="20"/>
        <v/>
      </c>
      <c r="Y20" s="688" t="str">
        <f t="shared" si="21"/>
        <v/>
      </c>
      <c r="Z20" s="688" t="str">
        <f t="shared" si="22"/>
        <v/>
      </c>
      <c r="AA20" s="688" t="str">
        <f t="shared" si="23"/>
        <v/>
      </c>
      <c r="AB20" s="688" t="str">
        <f t="shared" si="24"/>
        <v/>
      </c>
      <c r="AC20" s="688" t="str">
        <f t="shared" si="25"/>
        <v/>
      </c>
      <c r="AD20" s="688" t="str">
        <f t="shared" si="26"/>
        <v/>
      </c>
      <c r="AE20" s="688" t="str">
        <f t="shared" si="27"/>
        <v/>
      </c>
      <c r="AF20" s="688" t="str">
        <f t="shared" si="28"/>
        <v/>
      </c>
      <c r="AG20" s="688" t="str">
        <f t="shared" si="29"/>
        <v/>
      </c>
      <c r="AH20" s="688" t="str">
        <f t="shared" si="30"/>
        <v/>
      </c>
      <c r="AI20" s="688" t="str">
        <f t="shared" si="31"/>
        <v/>
      </c>
      <c r="AJ20" s="688" t="str">
        <f t="shared" si="32"/>
        <v/>
      </c>
      <c r="AK20" s="688" t="str">
        <f t="shared" si="33"/>
        <v/>
      </c>
      <c r="AL20" s="688" t="str">
        <f t="shared" si="34"/>
        <v/>
      </c>
      <c r="AM20" s="688" t="str">
        <f t="shared" si="35"/>
        <v/>
      </c>
      <c r="AN20" s="688" t="str">
        <f t="shared" si="36"/>
        <v/>
      </c>
      <c r="AO20" s="688" t="str">
        <f t="shared" si="37"/>
        <v/>
      </c>
      <c r="AP20" s="688" t="str">
        <f t="shared" si="38"/>
        <v/>
      </c>
      <c r="AQ20" s="688" t="str">
        <f t="shared" si="39"/>
        <v/>
      </c>
      <c r="AR20" s="688" t="str">
        <f t="shared" si="40"/>
        <v/>
      </c>
      <c r="AS20" s="688" t="str">
        <f t="shared" si="41"/>
        <v/>
      </c>
      <c r="AT20" s="688" t="str">
        <f t="shared" si="42"/>
        <v/>
      </c>
      <c r="AU20" s="688" t="str">
        <f t="shared" si="43"/>
        <v/>
      </c>
      <c r="AV20" s="688" t="str">
        <f t="shared" si="44"/>
        <v/>
      </c>
      <c r="AW20" s="688" t="str">
        <f t="shared" si="45"/>
        <v/>
      </c>
      <c r="AX20" s="688" t="str">
        <f t="shared" si="46"/>
        <v/>
      </c>
      <c r="AY20" s="688" t="str">
        <f t="shared" si="47"/>
        <v/>
      </c>
      <c r="AZ20" s="688" t="str">
        <f t="shared" si="48"/>
        <v/>
      </c>
      <c r="BA20" s="688" t="str">
        <f t="shared" si="49"/>
        <v/>
      </c>
      <c r="BB20" s="688" t="str">
        <f t="shared" si="50"/>
        <v/>
      </c>
      <c r="BC20" s="688" t="str">
        <f t="shared" si="51"/>
        <v/>
      </c>
      <c r="BD20" s="688" t="str">
        <f t="shared" si="52"/>
        <v/>
      </c>
      <c r="BE20" s="688" t="str">
        <f t="shared" si="53"/>
        <v/>
      </c>
      <c r="BF20" s="688" t="str">
        <f t="shared" si="54"/>
        <v/>
      </c>
      <c r="BG20" s="688" t="str">
        <f t="shared" si="55"/>
        <v/>
      </c>
      <c r="BH20" s="688" t="str">
        <f t="shared" si="56"/>
        <v/>
      </c>
      <c r="BI20" s="688" t="str">
        <f t="shared" si="57"/>
        <v/>
      </c>
      <c r="BJ20" s="688" t="str">
        <f t="shared" si="58"/>
        <v/>
      </c>
      <c r="BK20" s="688" t="str">
        <f t="shared" si="59"/>
        <v/>
      </c>
      <c r="BL20" s="688" t="str">
        <f t="shared" si="60"/>
        <v/>
      </c>
      <c r="BM20" s="688" t="str">
        <f t="shared" si="61"/>
        <v/>
      </c>
      <c r="BN20" s="488"/>
      <c r="BO20" s="1115"/>
      <c r="BP20" s="1115"/>
      <c r="BQ20" s="1115"/>
      <c r="BR20" s="1115"/>
      <c r="BS20" s="1115"/>
      <c r="BT20" s="1116"/>
      <c r="BU20" s="488"/>
      <c r="BV20" s="1117"/>
      <c r="BW20" s="488"/>
      <c r="BX20" s="665"/>
      <c r="BY20" s="665"/>
      <c r="BZ20" s="665"/>
      <c r="CA20" s="665"/>
      <c r="CB20" s="666"/>
    </row>
    <row r="21" spans="1:80" s="489" customFormat="1" ht="12.75" x14ac:dyDescent="0.2">
      <c r="A21" s="487"/>
      <c r="B21" s="1135" t="str">
        <f>Receitas_1!B21</f>
        <v>Limpeza residencial + Lavar roupa 4 horas</v>
      </c>
      <c r="C21" s="574" t="e">
        <f t="shared" si="2"/>
        <v>#VALUE!</v>
      </c>
      <c r="D21" s="882"/>
      <c r="E21" s="692"/>
      <c r="F21" s="1114"/>
      <c r="G21" s="1114"/>
      <c r="H21" s="688" t="str">
        <f t="shared" si="3"/>
        <v/>
      </c>
      <c r="I21" s="688" t="str">
        <f t="shared" si="5"/>
        <v/>
      </c>
      <c r="J21" s="688" t="str">
        <f t="shared" si="6"/>
        <v/>
      </c>
      <c r="K21" s="688" t="str">
        <f t="shared" si="7"/>
        <v/>
      </c>
      <c r="L21" s="688" t="str">
        <f t="shared" si="8"/>
        <v/>
      </c>
      <c r="M21" s="688" t="str">
        <f t="shared" si="9"/>
        <v/>
      </c>
      <c r="N21" s="688" t="str">
        <f t="shared" si="10"/>
        <v/>
      </c>
      <c r="O21" s="688" t="str">
        <f t="shared" si="11"/>
        <v/>
      </c>
      <c r="P21" s="688" t="str">
        <f t="shared" si="12"/>
        <v/>
      </c>
      <c r="Q21" s="688" t="str">
        <f t="shared" si="13"/>
        <v/>
      </c>
      <c r="R21" s="688" t="str">
        <f t="shared" si="14"/>
        <v/>
      </c>
      <c r="S21" s="688" t="str">
        <f t="shared" si="15"/>
        <v/>
      </c>
      <c r="T21" s="688" t="str">
        <f t="shared" si="16"/>
        <v/>
      </c>
      <c r="U21" s="688" t="str">
        <f t="shared" si="17"/>
        <v/>
      </c>
      <c r="V21" s="688" t="str">
        <f t="shared" si="18"/>
        <v/>
      </c>
      <c r="W21" s="688" t="str">
        <f t="shared" si="19"/>
        <v/>
      </c>
      <c r="X21" s="688" t="str">
        <f t="shared" si="20"/>
        <v/>
      </c>
      <c r="Y21" s="688" t="str">
        <f t="shared" si="21"/>
        <v/>
      </c>
      <c r="Z21" s="688" t="str">
        <f t="shared" si="22"/>
        <v/>
      </c>
      <c r="AA21" s="688" t="str">
        <f t="shared" si="23"/>
        <v/>
      </c>
      <c r="AB21" s="688" t="str">
        <f t="shared" si="24"/>
        <v/>
      </c>
      <c r="AC21" s="688" t="str">
        <f t="shared" si="25"/>
        <v/>
      </c>
      <c r="AD21" s="688" t="str">
        <f t="shared" si="26"/>
        <v/>
      </c>
      <c r="AE21" s="688" t="str">
        <f t="shared" si="27"/>
        <v/>
      </c>
      <c r="AF21" s="688" t="str">
        <f t="shared" si="28"/>
        <v/>
      </c>
      <c r="AG21" s="688" t="str">
        <f t="shared" si="29"/>
        <v/>
      </c>
      <c r="AH21" s="688" t="str">
        <f t="shared" si="30"/>
        <v/>
      </c>
      <c r="AI21" s="688" t="str">
        <f t="shared" si="31"/>
        <v/>
      </c>
      <c r="AJ21" s="688" t="str">
        <f t="shared" si="32"/>
        <v/>
      </c>
      <c r="AK21" s="688" t="str">
        <f t="shared" si="33"/>
        <v/>
      </c>
      <c r="AL21" s="688" t="str">
        <f t="shared" si="34"/>
        <v/>
      </c>
      <c r="AM21" s="688" t="str">
        <f t="shared" si="35"/>
        <v/>
      </c>
      <c r="AN21" s="688" t="str">
        <f t="shared" si="36"/>
        <v/>
      </c>
      <c r="AO21" s="688" t="str">
        <f t="shared" si="37"/>
        <v/>
      </c>
      <c r="AP21" s="688" t="str">
        <f t="shared" si="38"/>
        <v/>
      </c>
      <c r="AQ21" s="688" t="str">
        <f t="shared" si="39"/>
        <v/>
      </c>
      <c r="AR21" s="688" t="str">
        <f t="shared" si="40"/>
        <v/>
      </c>
      <c r="AS21" s="688" t="str">
        <f t="shared" si="41"/>
        <v/>
      </c>
      <c r="AT21" s="688" t="str">
        <f t="shared" si="42"/>
        <v/>
      </c>
      <c r="AU21" s="688" t="str">
        <f t="shared" si="43"/>
        <v/>
      </c>
      <c r="AV21" s="688" t="str">
        <f t="shared" si="44"/>
        <v/>
      </c>
      <c r="AW21" s="688" t="str">
        <f t="shared" si="45"/>
        <v/>
      </c>
      <c r="AX21" s="688" t="str">
        <f t="shared" si="46"/>
        <v/>
      </c>
      <c r="AY21" s="688" t="str">
        <f t="shared" si="47"/>
        <v/>
      </c>
      <c r="AZ21" s="688" t="str">
        <f t="shared" si="48"/>
        <v/>
      </c>
      <c r="BA21" s="688" t="str">
        <f t="shared" si="49"/>
        <v/>
      </c>
      <c r="BB21" s="688" t="str">
        <f t="shared" si="50"/>
        <v/>
      </c>
      <c r="BC21" s="688" t="str">
        <f t="shared" si="51"/>
        <v/>
      </c>
      <c r="BD21" s="688" t="str">
        <f t="shared" si="52"/>
        <v/>
      </c>
      <c r="BE21" s="688" t="str">
        <f t="shared" si="53"/>
        <v/>
      </c>
      <c r="BF21" s="688" t="str">
        <f t="shared" si="54"/>
        <v/>
      </c>
      <c r="BG21" s="688" t="str">
        <f t="shared" si="55"/>
        <v/>
      </c>
      <c r="BH21" s="688" t="str">
        <f t="shared" si="56"/>
        <v/>
      </c>
      <c r="BI21" s="688" t="str">
        <f t="shared" si="57"/>
        <v/>
      </c>
      <c r="BJ21" s="688" t="str">
        <f t="shared" si="58"/>
        <v/>
      </c>
      <c r="BK21" s="688" t="str">
        <f t="shared" si="59"/>
        <v/>
      </c>
      <c r="BL21" s="688" t="str">
        <f t="shared" si="60"/>
        <v/>
      </c>
      <c r="BM21" s="688" t="str">
        <f t="shared" si="61"/>
        <v/>
      </c>
      <c r="BN21" s="488"/>
      <c r="BO21" s="1115"/>
      <c r="BP21" s="1115"/>
      <c r="BQ21" s="1115"/>
      <c r="BR21" s="1115"/>
      <c r="BS21" s="1115"/>
      <c r="BT21" s="1116"/>
      <c r="BU21" s="488"/>
      <c r="BV21" s="1117"/>
      <c r="BW21" s="488"/>
      <c r="BX21" s="665"/>
      <c r="BY21" s="665"/>
      <c r="BZ21" s="665"/>
      <c r="CA21" s="665"/>
      <c r="CB21" s="666"/>
    </row>
    <row r="22" spans="1:80" s="489" customFormat="1" ht="12.75" x14ac:dyDescent="0.2">
      <c r="A22" s="487"/>
      <c r="B22" s="1135" t="str">
        <f>Receitas_1!B22</f>
        <v>Limpeza vidros 4 horas</v>
      </c>
      <c r="C22" s="574" t="e">
        <f t="shared" si="2"/>
        <v>#VALUE!</v>
      </c>
      <c r="D22" s="882"/>
      <c r="E22" s="692"/>
      <c r="F22" s="1114"/>
      <c r="G22" s="1114"/>
      <c r="H22" s="688" t="str">
        <f t="shared" si="3"/>
        <v/>
      </c>
      <c r="I22" s="688" t="str">
        <f t="shared" si="5"/>
        <v/>
      </c>
      <c r="J22" s="688" t="str">
        <f t="shared" si="6"/>
        <v/>
      </c>
      <c r="K22" s="688" t="str">
        <f t="shared" si="7"/>
        <v/>
      </c>
      <c r="L22" s="688" t="str">
        <f t="shared" si="8"/>
        <v/>
      </c>
      <c r="M22" s="688" t="str">
        <f t="shared" si="9"/>
        <v/>
      </c>
      <c r="N22" s="688" t="str">
        <f t="shared" si="10"/>
        <v/>
      </c>
      <c r="O22" s="688" t="str">
        <f t="shared" si="11"/>
        <v/>
      </c>
      <c r="P22" s="688" t="str">
        <f t="shared" si="12"/>
        <v/>
      </c>
      <c r="Q22" s="688" t="str">
        <f t="shared" si="13"/>
        <v/>
      </c>
      <c r="R22" s="688" t="str">
        <f t="shared" si="14"/>
        <v/>
      </c>
      <c r="S22" s="688" t="str">
        <f t="shared" si="15"/>
        <v/>
      </c>
      <c r="T22" s="688" t="str">
        <f t="shared" si="16"/>
        <v/>
      </c>
      <c r="U22" s="688" t="str">
        <f t="shared" si="17"/>
        <v/>
      </c>
      <c r="V22" s="688" t="str">
        <f t="shared" si="18"/>
        <v/>
      </c>
      <c r="W22" s="688" t="str">
        <f t="shared" si="19"/>
        <v/>
      </c>
      <c r="X22" s="688" t="str">
        <f t="shared" si="20"/>
        <v/>
      </c>
      <c r="Y22" s="688" t="str">
        <f t="shared" si="21"/>
        <v/>
      </c>
      <c r="Z22" s="688" t="str">
        <f t="shared" si="22"/>
        <v/>
      </c>
      <c r="AA22" s="688" t="str">
        <f t="shared" si="23"/>
        <v/>
      </c>
      <c r="AB22" s="688" t="str">
        <f t="shared" si="24"/>
        <v/>
      </c>
      <c r="AC22" s="688" t="str">
        <f t="shared" si="25"/>
        <v/>
      </c>
      <c r="AD22" s="688" t="str">
        <f t="shared" si="26"/>
        <v/>
      </c>
      <c r="AE22" s="688" t="str">
        <f t="shared" si="27"/>
        <v/>
      </c>
      <c r="AF22" s="688" t="str">
        <f t="shared" si="28"/>
        <v/>
      </c>
      <c r="AG22" s="688" t="str">
        <f t="shared" si="29"/>
        <v/>
      </c>
      <c r="AH22" s="688" t="str">
        <f t="shared" si="30"/>
        <v/>
      </c>
      <c r="AI22" s="688" t="str">
        <f t="shared" si="31"/>
        <v/>
      </c>
      <c r="AJ22" s="688" t="str">
        <f t="shared" si="32"/>
        <v/>
      </c>
      <c r="AK22" s="688" t="str">
        <f t="shared" si="33"/>
        <v/>
      </c>
      <c r="AL22" s="688" t="str">
        <f t="shared" si="34"/>
        <v/>
      </c>
      <c r="AM22" s="688" t="str">
        <f t="shared" si="35"/>
        <v/>
      </c>
      <c r="AN22" s="688" t="str">
        <f t="shared" si="36"/>
        <v/>
      </c>
      <c r="AO22" s="688" t="str">
        <f t="shared" si="37"/>
        <v/>
      </c>
      <c r="AP22" s="688" t="str">
        <f t="shared" si="38"/>
        <v/>
      </c>
      <c r="AQ22" s="688" t="str">
        <f t="shared" si="39"/>
        <v/>
      </c>
      <c r="AR22" s="688" t="str">
        <f t="shared" si="40"/>
        <v/>
      </c>
      <c r="AS22" s="688" t="str">
        <f t="shared" si="41"/>
        <v/>
      </c>
      <c r="AT22" s="688" t="str">
        <f t="shared" si="42"/>
        <v/>
      </c>
      <c r="AU22" s="688" t="str">
        <f t="shared" si="43"/>
        <v/>
      </c>
      <c r="AV22" s="688" t="str">
        <f t="shared" si="44"/>
        <v/>
      </c>
      <c r="AW22" s="688" t="str">
        <f t="shared" si="45"/>
        <v/>
      </c>
      <c r="AX22" s="688" t="str">
        <f t="shared" si="46"/>
        <v/>
      </c>
      <c r="AY22" s="688" t="str">
        <f t="shared" si="47"/>
        <v/>
      </c>
      <c r="AZ22" s="688" t="str">
        <f t="shared" si="48"/>
        <v/>
      </c>
      <c r="BA22" s="688" t="str">
        <f t="shared" si="49"/>
        <v/>
      </c>
      <c r="BB22" s="688" t="str">
        <f t="shared" si="50"/>
        <v/>
      </c>
      <c r="BC22" s="688" t="str">
        <f t="shared" si="51"/>
        <v/>
      </c>
      <c r="BD22" s="688" t="str">
        <f t="shared" si="52"/>
        <v/>
      </c>
      <c r="BE22" s="688" t="str">
        <f t="shared" si="53"/>
        <v/>
      </c>
      <c r="BF22" s="688" t="str">
        <f t="shared" si="54"/>
        <v/>
      </c>
      <c r="BG22" s="688" t="str">
        <f t="shared" si="55"/>
        <v/>
      </c>
      <c r="BH22" s="688" t="str">
        <f t="shared" si="56"/>
        <v/>
      </c>
      <c r="BI22" s="688" t="str">
        <f t="shared" si="57"/>
        <v/>
      </c>
      <c r="BJ22" s="688" t="str">
        <f t="shared" si="58"/>
        <v/>
      </c>
      <c r="BK22" s="688" t="str">
        <f t="shared" si="59"/>
        <v/>
      </c>
      <c r="BL22" s="688" t="str">
        <f t="shared" si="60"/>
        <v/>
      </c>
      <c r="BM22" s="688" t="str">
        <f t="shared" si="61"/>
        <v/>
      </c>
      <c r="BN22" s="488"/>
      <c r="BO22" s="1115"/>
      <c r="BP22" s="1115"/>
      <c r="BQ22" s="1115"/>
      <c r="BR22" s="1115"/>
      <c r="BS22" s="1115"/>
      <c r="BT22" s="1116"/>
      <c r="BU22" s="488"/>
      <c r="BV22" s="1117"/>
      <c r="BW22" s="488"/>
      <c r="BX22" s="665"/>
      <c r="BY22" s="665"/>
      <c r="BZ22" s="665"/>
      <c r="CA22" s="665"/>
      <c r="CB22" s="666"/>
    </row>
    <row r="23" spans="1:80" s="489" customFormat="1" ht="12.75" x14ac:dyDescent="0.2">
      <c r="A23" s="487"/>
      <c r="B23" s="1135" t="str">
        <f>Receitas_1!B23</f>
        <v>Limpeza residencial + Lavar roupa 6 horas</v>
      </c>
      <c r="C23" s="574" t="e">
        <f t="shared" si="2"/>
        <v>#VALUE!</v>
      </c>
      <c r="D23" s="882"/>
      <c r="E23" s="692"/>
      <c r="F23" s="1114"/>
      <c r="G23" s="1114"/>
      <c r="H23" s="688" t="str">
        <f t="shared" si="3"/>
        <v/>
      </c>
      <c r="I23" s="688" t="str">
        <f t="shared" si="5"/>
        <v/>
      </c>
      <c r="J23" s="688" t="str">
        <f t="shared" si="6"/>
        <v/>
      </c>
      <c r="K23" s="688" t="str">
        <f t="shared" si="7"/>
        <v/>
      </c>
      <c r="L23" s="688" t="str">
        <f t="shared" si="8"/>
        <v/>
      </c>
      <c r="M23" s="688" t="str">
        <f t="shared" si="9"/>
        <v/>
      </c>
      <c r="N23" s="688" t="str">
        <f t="shared" si="10"/>
        <v/>
      </c>
      <c r="O23" s="688" t="str">
        <f t="shared" si="11"/>
        <v/>
      </c>
      <c r="P23" s="688" t="str">
        <f t="shared" si="12"/>
        <v/>
      </c>
      <c r="Q23" s="688" t="str">
        <f t="shared" si="13"/>
        <v/>
      </c>
      <c r="R23" s="688" t="str">
        <f t="shared" si="14"/>
        <v/>
      </c>
      <c r="S23" s="688" t="str">
        <f t="shared" si="15"/>
        <v/>
      </c>
      <c r="T23" s="688" t="str">
        <f t="shared" si="16"/>
        <v/>
      </c>
      <c r="U23" s="688" t="str">
        <f t="shared" si="17"/>
        <v/>
      </c>
      <c r="V23" s="688" t="str">
        <f t="shared" si="18"/>
        <v/>
      </c>
      <c r="W23" s="688" t="str">
        <f t="shared" si="19"/>
        <v/>
      </c>
      <c r="X23" s="688" t="str">
        <f t="shared" si="20"/>
        <v/>
      </c>
      <c r="Y23" s="688" t="str">
        <f t="shared" si="21"/>
        <v/>
      </c>
      <c r="Z23" s="688" t="str">
        <f t="shared" si="22"/>
        <v/>
      </c>
      <c r="AA23" s="688" t="str">
        <f t="shared" si="23"/>
        <v/>
      </c>
      <c r="AB23" s="688" t="str">
        <f t="shared" si="24"/>
        <v/>
      </c>
      <c r="AC23" s="688" t="str">
        <f t="shared" si="25"/>
        <v/>
      </c>
      <c r="AD23" s="688" t="str">
        <f t="shared" si="26"/>
        <v/>
      </c>
      <c r="AE23" s="688" t="str">
        <f t="shared" si="27"/>
        <v/>
      </c>
      <c r="AF23" s="688" t="str">
        <f t="shared" si="28"/>
        <v/>
      </c>
      <c r="AG23" s="688" t="str">
        <f t="shared" si="29"/>
        <v/>
      </c>
      <c r="AH23" s="688" t="str">
        <f t="shared" si="30"/>
        <v/>
      </c>
      <c r="AI23" s="688" t="str">
        <f t="shared" si="31"/>
        <v/>
      </c>
      <c r="AJ23" s="688" t="str">
        <f t="shared" si="32"/>
        <v/>
      </c>
      <c r="AK23" s="688" t="str">
        <f t="shared" si="33"/>
        <v/>
      </c>
      <c r="AL23" s="688" t="str">
        <f t="shared" si="34"/>
        <v/>
      </c>
      <c r="AM23" s="688" t="str">
        <f t="shared" si="35"/>
        <v/>
      </c>
      <c r="AN23" s="688" t="str">
        <f t="shared" si="36"/>
        <v/>
      </c>
      <c r="AO23" s="688" t="str">
        <f t="shared" si="37"/>
        <v/>
      </c>
      <c r="AP23" s="688" t="str">
        <f t="shared" si="38"/>
        <v/>
      </c>
      <c r="AQ23" s="688" t="str">
        <f t="shared" si="39"/>
        <v/>
      </c>
      <c r="AR23" s="688" t="str">
        <f t="shared" si="40"/>
        <v/>
      </c>
      <c r="AS23" s="688" t="str">
        <f t="shared" si="41"/>
        <v/>
      </c>
      <c r="AT23" s="688" t="str">
        <f t="shared" si="42"/>
        <v/>
      </c>
      <c r="AU23" s="688" t="str">
        <f t="shared" si="43"/>
        <v/>
      </c>
      <c r="AV23" s="688" t="str">
        <f t="shared" si="44"/>
        <v/>
      </c>
      <c r="AW23" s="688" t="str">
        <f t="shared" si="45"/>
        <v/>
      </c>
      <c r="AX23" s="688" t="str">
        <f t="shared" si="46"/>
        <v/>
      </c>
      <c r="AY23" s="688" t="str">
        <f t="shared" si="47"/>
        <v/>
      </c>
      <c r="AZ23" s="688" t="str">
        <f t="shared" si="48"/>
        <v/>
      </c>
      <c r="BA23" s="688" t="str">
        <f t="shared" si="49"/>
        <v/>
      </c>
      <c r="BB23" s="688" t="str">
        <f t="shared" si="50"/>
        <v/>
      </c>
      <c r="BC23" s="688" t="str">
        <f t="shared" si="51"/>
        <v/>
      </c>
      <c r="BD23" s="688" t="str">
        <f t="shared" si="52"/>
        <v/>
      </c>
      <c r="BE23" s="688" t="str">
        <f t="shared" si="53"/>
        <v/>
      </c>
      <c r="BF23" s="688" t="str">
        <f t="shared" si="54"/>
        <v/>
      </c>
      <c r="BG23" s="688" t="str">
        <f t="shared" si="55"/>
        <v/>
      </c>
      <c r="BH23" s="688" t="str">
        <f t="shared" si="56"/>
        <v/>
      </c>
      <c r="BI23" s="688" t="str">
        <f t="shared" si="57"/>
        <v/>
      </c>
      <c r="BJ23" s="688" t="str">
        <f t="shared" si="58"/>
        <v/>
      </c>
      <c r="BK23" s="688" t="str">
        <f t="shared" si="59"/>
        <v/>
      </c>
      <c r="BL23" s="688" t="str">
        <f t="shared" si="60"/>
        <v/>
      </c>
      <c r="BM23" s="688" t="str">
        <f t="shared" si="61"/>
        <v/>
      </c>
      <c r="BN23" s="488"/>
      <c r="BO23" s="1115"/>
      <c r="BP23" s="1115"/>
      <c r="BQ23" s="1115"/>
      <c r="BR23" s="1115"/>
      <c r="BS23" s="1115"/>
      <c r="BT23" s="1116"/>
      <c r="BU23" s="488"/>
      <c r="BV23" s="1117"/>
      <c r="BW23" s="488"/>
      <c r="BX23" s="665"/>
      <c r="BY23" s="665"/>
      <c r="BZ23" s="665"/>
      <c r="CA23" s="665"/>
      <c r="CB23" s="666"/>
    </row>
    <row r="24" spans="1:80" s="489" customFormat="1" ht="12.75" x14ac:dyDescent="0.2">
      <c r="A24" s="487"/>
      <c r="B24" s="1135" t="str">
        <f>Receitas_1!B24</f>
        <v>Limpeza vidros 2 horas</v>
      </c>
      <c r="C24" s="574" t="e">
        <f t="shared" si="2"/>
        <v>#VALUE!</v>
      </c>
      <c r="D24" s="882"/>
      <c r="E24" s="692"/>
      <c r="F24" s="1114"/>
      <c r="G24" s="1114"/>
      <c r="H24" s="688" t="str">
        <f t="shared" si="3"/>
        <v/>
      </c>
      <c r="I24" s="688" t="str">
        <f t="shared" si="5"/>
        <v/>
      </c>
      <c r="J24" s="688" t="str">
        <f t="shared" si="6"/>
        <v/>
      </c>
      <c r="K24" s="688" t="str">
        <f t="shared" si="7"/>
        <v/>
      </c>
      <c r="L24" s="688" t="str">
        <f t="shared" si="8"/>
        <v/>
      </c>
      <c r="M24" s="688" t="str">
        <f t="shared" si="9"/>
        <v/>
      </c>
      <c r="N24" s="688" t="str">
        <f t="shared" si="10"/>
        <v/>
      </c>
      <c r="O24" s="688" t="str">
        <f t="shared" si="11"/>
        <v/>
      </c>
      <c r="P24" s="688" t="str">
        <f t="shared" si="12"/>
        <v/>
      </c>
      <c r="Q24" s="688" t="str">
        <f t="shared" si="13"/>
        <v/>
      </c>
      <c r="R24" s="688" t="str">
        <f t="shared" si="14"/>
        <v/>
      </c>
      <c r="S24" s="688" t="str">
        <f t="shared" si="15"/>
        <v/>
      </c>
      <c r="T24" s="688" t="str">
        <f t="shared" si="16"/>
        <v/>
      </c>
      <c r="U24" s="688" t="str">
        <f t="shared" si="17"/>
        <v/>
      </c>
      <c r="V24" s="688" t="str">
        <f t="shared" si="18"/>
        <v/>
      </c>
      <c r="W24" s="688" t="str">
        <f t="shared" si="19"/>
        <v/>
      </c>
      <c r="X24" s="688" t="str">
        <f t="shared" si="20"/>
        <v/>
      </c>
      <c r="Y24" s="688" t="str">
        <f t="shared" si="21"/>
        <v/>
      </c>
      <c r="Z24" s="688" t="str">
        <f t="shared" si="22"/>
        <v/>
      </c>
      <c r="AA24" s="688" t="str">
        <f t="shared" si="23"/>
        <v/>
      </c>
      <c r="AB24" s="688" t="str">
        <f t="shared" si="24"/>
        <v/>
      </c>
      <c r="AC24" s="688" t="str">
        <f t="shared" si="25"/>
        <v/>
      </c>
      <c r="AD24" s="688" t="str">
        <f t="shared" si="26"/>
        <v/>
      </c>
      <c r="AE24" s="688" t="str">
        <f t="shared" si="27"/>
        <v/>
      </c>
      <c r="AF24" s="688" t="str">
        <f t="shared" si="28"/>
        <v/>
      </c>
      <c r="AG24" s="688" t="str">
        <f t="shared" si="29"/>
        <v/>
      </c>
      <c r="AH24" s="688" t="str">
        <f t="shared" si="30"/>
        <v/>
      </c>
      <c r="AI24" s="688" t="str">
        <f t="shared" si="31"/>
        <v/>
      </c>
      <c r="AJ24" s="688" t="str">
        <f t="shared" si="32"/>
        <v/>
      </c>
      <c r="AK24" s="688" t="str">
        <f t="shared" si="33"/>
        <v/>
      </c>
      <c r="AL24" s="688" t="str">
        <f t="shared" si="34"/>
        <v/>
      </c>
      <c r="AM24" s="688" t="str">
        <f t="shared" si="35"/>
        <v/>
      </c>
      <c r="AN24" s="688" t="str">
        <f t="shared" si="36"/>
        <v/>
      </c>
      <c r="AO24" s="688" t="str">
        <f t="shared" si="37"/>
        <v/>
      </c>
      <c r="AP24" s="688" t="str">
        <f t="shared" si="38"/>
        <v/>
      </c>
      <c r="AQ24" s="688" t="str">
        <f t="shared" si="39"/>
        <v/>
      </c>
      <c r="AR24" s="688" t="str">
        <f t="shared" si="40"/>
        <v/>
      </c>
      <c r="AS24" s="688" t="str">
        <f t="shared" si="41"/>
        <v/>
      </c>
      <c r="AT24" s="688" t="str">
        <f t="shared" si="42"/>
        <v/>
      </c>
      <c r="AU24" s="688" t="str">
        <f t="shared" si="43"/>
        <v/>
      </c>
      <c r="AV24" s="688" t="str">
        <f t="shared" si="44"/>
        <v/>
      </c>
      <c r="AW24" s="688" t="str">
        <f t="shared" si="45"/>
        <v/>
      </c>
      <c r="AX24" s="688" t="str">
        <f t="shared" si="46"/>
        <v/>
      </c>
      <c r="AY24" s="688" t="str">
        <f t="shared" si="47"/>
        <v/>
      </c>
      <c r="AZ24" s="688" t="str">
        <f t="shared" si="48"/>
        <v/>
      </c>
      <c r="BA24" s="688" t="str">
        <f t="shared" si="49"/>
        <v/>
      </c>
      <c r="BB24" s="688" t="str">
        <f t="shared" si="50"/>
        <v/>
      </c>
      <c r="BC24" s="688" t="str">
        <f t="shared" si="51"/>
        <v/>
      </c>
      <c r="BD24" s="688" t="str">
        <f t="shared" si="52"/>
        <v/>
      </c>
      <c r="BE24" s="688" t="str">
        <f t="shared" si="53"/>
        <v/>
      </c>
      <c r="BF24" s="688" t="str">
        <f t="shared" si="54"/>
        <v/>
      </c>
      <c r="BG24" s="688" t="str">
        <f t="shared" si="55"/>
        <v/>
      </c>
      <c r="BH24" s="688" t="str">
        <f t="shared" si="56"/>
        <v/>
      </c>
      <c r="BI24" s="688" t="str">
        <f t="shared" si="57"/>
        <v/>
      </c>
      <c r="BJ24" s="688" t="str">
        <f t="shared" si="58"/>
        <v/>
      </c>
      <c r="BK24" s="688" t="str">
        <f t="shared" si="59"/>
        <v/>
      </c>
      <c r="BL24" s="688" t="str">
        <f t="shared" si="60"/>
        <v/>
      </c>
      <c r="BM24" s="688" t="str">
        <f t="shared" si="61"/>
        <v/>
      </c>
      <c r="BN24" s="488"/>
      <c r="BO24" s="1115"/>
      <c r="BP24" s="1115"/>
      <c r="BQ24" s="1115"/>
      <c r="BR24" s="1115"/>
      <c r="BS24" s="1115"/>
      <c r="BT24" s="1116"/>
      <c r="BU24" s="488"/>
      <c r="BV24" s="1117"/>
      <c r="BW24" s="488"/>
      <c r="BX24" s="665"/>
      <c r="BY24" s="665"/>
      <c r="BZ24" s="665"/>
      <c r="CA24" s="665"/>
      <c r="CB24" s="666"/>
    </row>
    <row r="25" spans="1:80" s="489" customFormat="1" ht="12.75" x14ac:dyDescent="0.2">
      <c r="A25" s="487"/>
      <c r="B25" s="1135" t="str">
        <f>Receitas_1!B25</f>
        <v>Limpeza condominial 8 horas</v>
      </c>
      <c r="C25" s="574" t="e">
        <f t="shared" si="2"/>
        <v>#VALUE!</v>
      </c>
      <c r="D25" s="882"/>
      <c r="E25" s="692"/>
      <c r="F25" s="1114"/>
      <c r="G25" s="1114"/>
      <c r="H25" s="688" t="str">
        <f t="shared" si="3"/>
        <v/>
      </c>
      <c r="I25" s="688" t="str">
        <f t="shared" si="5"/>
        <v/>
      </c>
      <c r="J25" s="688" t="str">
        <f t="shared" si="6"/>
        <v/>
      </c>
      <c r="K25" s="688" t="str">
        <f t="shared" si="7"/>
        <v/>
      </c>
      <c r="L25" s="688" t="str">
        <f t="shared" si="8"/>
        <v/>
      </c>
      <c r="M25" s="688" t="str">
        <f t="shared" si="9"/>
        <v/>
      </c>
      <c r="N25" s="688" t="str">
        <f t="shared" si="10"/>
        <v/>
      </c>
      <c r="O25" s="688" t="str">
        <f t="shared" si="11"/>
        <v/>
      </c>
      <c r="P25" s="688" t="str">
        <f t="shared" si="12"/>
        <v/>
      </c>
      <c r="Q25" s="688" t="str">
        <f t="shared" si="13"/>
        <v/>
      </c>
      <c r="R25" s="688" t="str">
        <f t="shared" si="14"/>
        <v/>
      </c>
      <c r="S25" s="688" t="str">
        <f t="shared" si="15"/>
        <v/>
      </c>
      <c r="T25" s="688" t="str">
        <f t="shared" si="16"/>
        <v/>
      </c>
      <c r="U25" s="688" t="str">
        <f t="shared" si="17"/>
        <v/>
      </c>
      <c r="V25" s="688" t="str">
        <f t="shared" si="18"/>
        <v/>
      </c>
      <c r="W25" s="688" t="str">
        <f t="shared" si="19"/>
        <v/>
      </c>
      <c r="X25" s="688" t="str">
        <f t="shared" si="20"/>
        <v/>
      </c>
      <c r="Y25" s="688" t="str">
        <f t="shared" si="21"/>
        <v/>
      </c>
      <c r="Z25" s="688" t="str">
        <f t="shared" si="22"/>
        <v/>
      </c>
      <c r="AA25" s="688" t="str">
        <f t="shared" si="23"/>
        <v/>
      </c>
      <c r="AB25" s="688" t="str">
        <f t="shared" si="24"/>
        <v/>
      </c>
      <c r="AC25" s="688" t="str">
        <f t="shared" si="25"/>
        <v/>
      </c>
      <c r="AD25" s="688" t="str">
        <f t="shared" si="26"/>
        <v/>
      </c>
      <c r="AE25" s="688" t="str">
        <f t="shared" si="27"/>
        <v/>
      </c>
      <c r="AF25" s="688" t="str">
        <f t="shared" si="28"/>
        <v/>
      </c>
      <c r="AG25" s="688" t="str">
        <f t="shared" si="29"/>
        <v/>
      </c>
      <c r="AH25" s="688" t="str">
        <f t="shared" si="30"/>
        <v/>
      </c>
      <c r="AI25" s="688" t="str">
        <f t="shared" si="31"/>
        <v/>
      </c>
      <c r="AJ25" s="688" t="str">
        <f t="shared" si="32"/>
        <v/>
      </c>
      <c r="AK25" s="688" t="str">
        <f t="shared" si="33"/>
        <v/>
      </c>
      <c r="AL25" s="688" t="str">
        <f t="shared" si="34"/>
        <v/>
      </c>
      <c r="AM25" s="688" t="str">
        <f t="shared" si="35"/>
        <v/>
      </c>
      <c r="AN25" s="688" t="str">
        <f t="shared" si="36"/>
        <v/>
      </c>
      <c r="AO25" s="688" t="str">
        <f t="shared" si="37"/>
        <v/>
      </c>
      <c r="AP25" s="688" t="str">
        <f t="shared" si="38"/>
        <v/>
      </c>
      <c r="AQ25" s="688" t="str">
        <f t="shared" si="39"/>
        <v/>
      </c>
      <c r="AR25" s="688" t="str">
        <f t="shared" si="40"/>
        <v/>
      </c>
      <c r="AS25" s="688" t="str">
        <f t="shared" si="41"/>
        <v/>
      </c>
      <c r="AT25" s="688" t="str">
        <f t="shared" si="42"/>
        <v/>
      </c>
      <c r="AU25" s="688" t="str">
        <f t="shared" si="43"/>
        <v/>
      </c>
      <c r="AV25" s="688" t="str">
        <f t="shared" si="44"/>
        <v/>
      </c>
      <c r="AW25" s="688" t="str">
        <f t="shared" si="45"/>
        <v/>
      </c>
      <c r="AX25" s="688" t="str">
        <f t="shared" si="46"/>
        <v/>
      </c>
      <c r="AY25" s="688" t="str">
        <f t="shared" si="47"/>
        <v/>
      </c>
      <c r="AZ25" s="688" t="str">
        <f t="shared" si="48"/>
        <v/>
      </c>
      <c r="BA25" s="688" t="str">
        <f t="shared" si="49"/>
        <v/>
      </c>
      <c r="BB25" s="688" t="str">
        <f t="shared" si="50"/>
        <v/>
      </c>
      <c r="BC25" s="688" t="str">
        <f t="shared" si="51"/>
        <v/>
      </c>
      <c r="BD25" s="688" t="str">
        <f t="shared" si="52"/>
        <v/>
      </c>
      <c r="BE25" s="688" t="str">
        <f t="shared" si="53"/>
        <v/>
      </c>
      <c r="BF25" s="688" t="str">
        <f t="shared" si="54"/>
        <v/>
      </c>
      <c r="BG25" s="688" t="str">
        <f t="shared" si="55"/>
        <v/>
      </c>
      <c r="BH25" s="688" t="str">
        <f t="shared" si="56"/>
        <v/>
      </c>
      <c r="BI25" s="688" t="str">
        <f t="shared" si="57"/>
        <v/>
      </c>
      <c r="BJ25" s="688" t="str">
        <f t="shared" si="58"/>
        <v/>
      </c>
      <c r="BK25" s="688" t="str">
        <f t="shared" si="59"/>
        <v/>
      </c>
      <c r="BL25" s="688" t="str">
        <f t="shared" si="60"/>
        <v/>
      </c>
      <c r="BM25" s="688" t="str">
        <f t="shared" si="61"/>
        <v/>
      </c>
      <c r="BN25" s="488"/>
      <c r="BO25" s="1115"/>
      <c r="BP25" s="1115"/>
      <c r="BQ25" s="1115"/>
      <c r="BR25" s="1115"/>
      <c r="BS25" s="1115"/>
      <c r="BT25" s="1116"/>
      <c r="BU25" s="488"/>
      <c r="BV25" s="1117"/>
      <c r="BW25" s="488"/>
      <c r="BX25" s="665"/>
      <c r="BY25" s="665"/>
      <c r="BZ25" s="665"/>
      <c r="CA25" s="665"/>
      <c r="CB25" s="666"/>
    </row>
    <row r="26" spans="1:80" s="489" customFormat="1" ht="12.75" x14ac:dyDescent="0.2">
      <c r="A26" s="487"/>
      <c r="B26" s="1135" t="str">
        <f>Receitas_1!B26</f>
        <v>Limpeza Pré mudança 8 Horas</v>
      </c>
      <c r="C26" s="574" t="e">
        <f t="shared" si="2"/>
        <v>#VALUE!</v>
      </c>
      <c r="D26" s="882"/>
      <c r="E26" s="692"/>
      <c r="F26" s="1114"/>
      <c r="G26" s="1114"/>
      <c r="H26" s="688" t="str">
        <f t="shared" si="3"/>
        <v/>
      </c>
      <c r="I26" s="688" t="str">
        <f t="shared" si="5"/>
        <v/>
      </c>
      <c r="J26" s="688" t="str">
        <f t="shared" si="6"/>
        <v/>
      </c>
      <c r="K26" s="688" t="str">
        <f t="shared" si="7"/>
        <v/>
      </c>
      <c r="L26" s="688" t="str">
        <f t="shared" si="8"/>
        <v/>
      </c>
      <c r="M26" s="688" t="str">
        <f t="shared" si="9"/>
        <v/>
      </c>
      <c r="N26" s="688" t="str">
        <f t="shared" si="10"/>
        <v/>
      </c>
      <c r="O26" s="688" t="str">
        <f t="shared" si="11"/>
        <v/>
      </c>
      <c r="P26" s="688" t="str">
        <f t="shared" si="12"/>
        <v/>
      </c>
      <c r="Q26" s="688" t="str">
        <f t="shared" si="13"/>
        <v/>
      </c>
      <c r="R26" s="688" t="str">
        <f t="shared" si="14"/>
        <v/>
      </c>
      <c r="S26" s="688" t="str">
        <f t="shared" si="15"/>
        <v/>
      </c>
      <c r="T26" s="688" t="str">
        <f t="shared" si="16"/>
        <v/>
      </c>
      <c r="U26" s="688" t="str">
        <f t="shared" si="17"/>
        <v/>
      </c>
      <c r="V26" s="688" t="str">
        <f t="shared" si="18"/>
        <v/>
      </c>
      <c r="W26" s="688" t="str">
        <f t="shared" si="19"/>
        <v/>
      </c>
      <c r="X26" s="688" t="str">
        <f t="shared" si="20"/>
        <v/>
      </c>
      <c r="Y26" s="688" t="str">
        <f t="shared" si="21"/>
        <v/>
      </c>
      <c r="Z26" s="688" t="str">
        <f t="shared" si="22"/>
        <v/>
      </c>
      <c r="AA26" s="688" t="str">
        <f t="shared" si="23"/>
        <v/>
      </c>
      <c r="AB26" s="688" t="str">
        <f t="shared" si="24"/>
        <v/>
      </c>
      <c r="AC26" s="688" t="str">
        <f t="shared" si="25"/>
        <v/>
      </c>
      <c r="AD26" s="688" t="str">
        <f t="shared" si="26"/>
        <v/>
      </c>
      <c r="AE26" s="688" t="str">
        <f t="shared" si="27"/>
        <v/>
      </c>
      <c r="AF26" s="688" t="str">
        <f t="shared" si="28"/>
        <v/>
      </c>
      <c r="AG26" s="688" t="str">
        <f t="shared" si="29"/>
        <v/>
      </c>
      <c r="AH26" s="688" t="str">
        <f t="shared" si="30"/>
        <v/>
      </c>
      <c r="AI26" s="688" t="str">
        <f t="shared" si="31"/>
        <v/>
      </c>
      <c r="AJ26" s="688" t="str">
        <f t="shared" si="32"/>
        <v/>
      </c>
      <c r="AK26" s="688" t="str">
        <f t="shared" si="33"/>
        <v/>
      </c>
      <c r="AL26" s="688" t="str">
        <f t="shared" si="34"/>
        <v/>
      </c>
      <c r="AM26" s="688" t="str">
        <f t="shared" si="35"/>
        <v/>
      </c>
      <c r="AN26" s="688" t="str">
        <f t="shared" si="36"/>
        <v/>
      </c>
      <c r="AO26" s="688" t="str">
        <f t="shared" si="37"/>
        <v/>
      </c>
      <c r="AP26" s="688" t="str">
        <f t="shared" si="38"/>
        <v/>
      </c>
      <c r="AQ26" s="688" t="str">
        <f t="shared" si="39"/>
        <v/>
      </c>
      <c r="AR26" s="688" t="str">
        <f t="shared" si="40"/>
        <v/>
      </c>
      <c r="AS26" s="688" t="str">
        <f t="shared" si="41"/>
        <v/>
      </c>
      <c r="AT26" s="688" t="str">
        <f t="shared" si="42"/>
        <v/>
      </c>
      <c r="AU26" s="688" t="str">
        <f t="shared" si="43"/>
        <v/>
      </c>
      <c r="AV26" s="688" t="str">
        <f t="shared" si="44"/>
        <v/>
      </c>
      <c r="AW26" s="688" t="str">
        <f t="shared" si="45"/>
        <v/>
      </c>
      <c r="AX26" s="688" t="str">
        <f t="shared" si="46"/>
        <v/>
      </c>
      <c r="AY26" s="688" t="str">
        <f t="shared" si="47"/>
        <v/>
      </c>
      <c r="AZ26" s="688" t="str">
        <f t="shared" si="48"/>
        <v/>
      </c>
      <c r="BA26" s="688" t="str">
        <f t="shared" si="49"/>
        <v/>
      </c>
      <c r="BB26" s="688" t="str">
        <f t="shared" si="50"/>
        <v/>
      </c>
      <c r="BC26" s="688" t="str">
        <f t="shared" si="51"/>
        <v/>
      </c>
      <c r="BD26" s="688" t="str">
        <f t="shared" si="52"/>
        <v/>
      </c>
      <c r="BE26" s="688" t="str">
        <f t="shared" si="53"/>
        <v/>
      </c>
      <c r="BF26" s="688" t="str">
        <f t="shared" si="54"/>
        <v/>
      </c>
      <c r="BG26" s="688" t="str">
        <f t="shared" si="55"/>
        <v/>
      </c>
      <c r="BH26" s="688" t="str">
        <f t="shared" si="56"/>
        <v/>
      </c>
      <c r="BI26" s="688" t="str">
        <f t="shared" si="57"/>
        <v/>
      </c>
      <c r="BJ26" s="688" t="str">
        <f t="shared" si="58"/>
        <v/>
      </c>
      <c r="BK26" s="688" t="str">
        <f t="shared" si="59"/>
        <v/>
      </c>
      <c r="BL26" s="688" t="str">
        <f t="shared" si="60"/>
        <v/>
      </c>
      <c r="BM26" s="688" t="str">
        <f t="shared" si="61"/>
        <v/>
      </c>
      <c r="BN26" s="488"/>
      <c r="BO26" s="1115"/>
      <c r="BP26" s="1115"/>
      <c r="BQ26" s="1115"/>
      <c r="BR26" s="1115"/>
      <c r="BS26" s="1115"/>
      <c r="BT26" s="1116"/>
      <c r="BU26" s="488"/>
      <c r="BV26" s="1117"/>
      <c r="BW26" s="488"/>
      <c r="BX26" s="665"/>
      <c r="BY26" s="665"/>
      <c r="BZ26" s="665"/>
      <c r="CA26" s="665"/>
      <c r="CB26" s="666"/>
    </row>
    <row r="27" spans="1:80" s="489" customFormat="1" ht="12.75" x14ac:dyDescent="0.2">
      <c r="A27" s="487"/>
      <c r="B27" s="1135" t="str">
        <f>Receitas_1!B27</f>
        <v>Limpeza residencial + Lavar roupa 8 horas</v>
      </c>
      <c r="C27" s="574" t="e">
        <f t="shared" si="2"/>
        <v>#VALUE!</v>
      </c>
      <c r="D27" s="882"/>
      <c r="E27" s="692"/>
      <c r="F27" s="1114"/>
      <c r="G27" s="1114"/>
      <c r="H27" s="688" t="str">
        <f t="shared" si="3"/>
        <v/>
      </c>
      <c r="I27" s="688" t="str">
        <f t="shared" si="5"/>
        <v/>
      </c>
      <c r="J27" s="688" t="str">
        <f t="shared" si="6"/>
        <v/>
      </c>
      <c r="K27" s="688" t="str">
        <f t="shared" si="7"/>
        <v/>
      </c>
      <c r="L27" s="688" t="str">
        <f t="shared" si="8"/>
        <v/>
      </c>
      <c r="M27" s="688" t="str">
        <f t="shared" si="9"/>
        <v/>
      </c>
      <c r="N27" s="688" t="str">
        <f t="shared" si="10"/>
        <v/>
      </c>
      <c r="O27" s="688" t="str">
        <f t="shared" si="11"/>
        <v/>
      </c>
      <c r="P27" s="688" t="str">
        <f t="shared" si="12"/>
        <v/>
      </c>
      <c r="Q27" s="688" t="str">
        <f t="shared" si="13"/>
        <v/>
      </c>
      <c r="R27" s="688" t="str">
        <f t="shared" si="14"/>
        <v/>
      </c>
      <c r="S27" s="688" t="str">
        <f t="shared" si="15"/>
        <v/>
      </c>
      <c r="T27" s="688" t="str">
        <f t="shared" si="16"/>
        <v/>
      </c>
      <c r="U27" s="688" t="str">
        <f t="shared" si="17"/>
        <v/>
      </c>
      <c r="V27" s="688" t="str">
        <f t="shared" si="18"/>
        <v/>
      </c>
      <c r="W27" s="688" t="str">
        <f t="shared" si="19"/>
        <v/>
      </c>
      <c r="X27" s="688" t="str">
        <f t="shared" si="20"/>
        <v/>
      </c>
      <c r="Y27" s="688" t="str">
        <f t="shared" si="21"/>
        <v/>
      </c>
      <c r="Z27" s="688" t="str">
        <f t="shared" si="22"/>
        <v/>
      </c>
      <c r="AA27" s="688" t="str">
        <f t="shared" si="23"/>
        <v/>
      </c>
      <c r="AB27" s="688" t="str">
        <f t="shared" si="24"/>
        <v/>
      </c>
      <c r="AC27" s="688" t="str">
        <f t="shared" si="25"/>
        <v/>
      </c>
      <c r="AD27" s="688" t="str">
        <f t="shared" si="26"/>
        <v/>
      </c>
      <c r="AE27" s="688" t="str">
        <f t="shared" si="27"/>
        <v/>
      </c>
      <c r="AF27" s="688" t="str">
        <f t="shared" si="28"/>
        <v/>
      </c>
      <c r="AG27" s="688" t="str">
        <f t="shared" si="29"/>
        <v/>
      </c>
      <c r="AH27" s="688" t="str">
        <f t="shared" si="30"/>
        <v/>
      </c>
      <c r="AI27" s="688" t="str">
        <f t="shared" si="31"/>
        <v/>
      </c>
      <c r="AJ27" s="688" t="str">
        <f t="shared" si="32"/>
        <v/>
      </c>
      <c r="AK27" s="688" t="str">
        <f t="shared" si="33"/>
        <v/>
      </c>
      <c r="AL27" s="688" t="str">
        <f t="shared" si="34"/>
        <v/>
      </c>
      <c r="AM27" s="688" t="str">
        <f t="shared" si="35"/>
        <v/>
      </c>
      <c r="AN27" s="688" t="str">
        <f t="shared" si="36"/>
        <v/>
      </c>
      <c r="AO27" s="688" t="str">
        <f t="shared" si="37"/>
        <v/>
      </c>
      <c r="AP27" s="688" t="str">
        <f t="shared" si="38"/>
        <v/>
      </c>
      <c r="AQ27" s="688" t="str">
        <f t="shared" si="39"/>
        <v/>
      </c>
      <c r="AR27" s="688" t="str">
        <f t="shared" si="40"/>
        <v/>
      </c>
      <c r="AS27" s="688" t="str">
        <f t="shared" si="41"/>
        <v/>
      </c>
      <c r="AT27" s="688" t="str">
        <f t="shared" si="42"/>
        <v/>
      </c>
      <c r="AU27" s="688" t="str">
        <f t="shared" si="43"/>
        <v/>
      </c>
      <c r="AV27" s="688" t="str">
        <f t="shared" si="44"/>
        <v/>
      </c>
      <c r="AW27" s="688" t="str">
        <f t="shared" si="45"/>
        <v/>
      </c>
      <c r="AX27" s="688" t="str">
        <f t="shared" si="46"/>
        <v/>
      </c>
      <c r="AY27" s="688" t="str">
        <f t="shared" si="47"/>
        <v/>
      </c>
      <c r="AZ27" s="688" t="str">
        <f t="shared" si="48"/>
        <v/>
      </c>
      <c r="BA27" s="688" t="str">
        <f t="shared" si="49"/>
        <v/>
      </c>
      <c r="BB27" s="688" t="str">
        <f t="shared" si="50"/>
        <v/>
      </c>
      <c r="BC27" s="688" t="str">
        <f t="shared" si="51"/>
        <v/>
      </c>
      <c r="BD27" s="688" t="str">
        <f t="shared" si="52"/>
        <v/>
      </c>
      <c r="BE27" s="688" t="str">
        <f t="shared" si="53"/>
        <v/>
      </c>
      <c r="BF27" s="688" t="str">
        <f t="shared" si="54"/>
        <v/>
      </c>
      <c r="BG27" s="688" t="str">
        <f t="shared" si="55"/>
        <v/>
      </c>
      <c r="BH27" s="688" t="str">
        <f t="shared" si="56"/>
        <v/>
      </c>
      <c r="BI27" s="688" t="str">
        <f t="shared" si="57"/>
        <v/>
      </c>
      <c r="BJ27" s="688" t="str">
        <f t="shared" si="58"/>
        <v/>
      </c>
      <c r="BK27" s="688" t="str">
        <f t="shared" si="59"/>
        <v/>
      </c>
      <c r="BL27" s="688" t="str">
        <f t="shared" si="60"/>
        <v/>
      </c>
      <c r="BM27" s="688" t="str">
        <f t="shared" si="61"/>
        <v/>
      </c>
      <c r="BN27" s="488"/>
      <c r="BO27" s="1115"/>
      <c r="BP27" s="1115"/>
      <c r="BQ27" s="1115"/>
      <c r="BR27" s="1115"/>
      <c r="BS27" s="1115"/>
      <c r="BT27" s="1116"/>
      <c r="BU27" s="488"/>
      <c r="BV27" s="1117"/>
      <c r="BW27" s="488"/>
      <c r="BX27" s="665"/>
      <c r="BY27" s="665"/>
      <c r="BZ27" s="665"/>
      <c r="CA27" s="665"/>
      <c r="CB27" s="666"/>
    </row>
    <row r="28" spans="1:80" s="489" customFormat="1" ht="12.75" x14ac:dyDescent="0.2">
      <c r="A28" s="487"/>
      <c r="B28" s="1135" t="str">
        <f>Receitas_1!B28</f>
        <v>Passadoria - 2 horas</v>
      </c>
      <c r="C28" s="574" t="e">
        <f t="shared" si="2"/>
        <v>#VALUE!</v>
      </c>
      <c r="D28" s="882"/>
      <c r="E28" s="692"/>
      <c r="F28" s="1114"/>
      <c r="G28" s="1114"/>
      <c r="H28" s="688" t="str">
        <f t="shared" si="3"/>
        <v/>
      </c>
      <c r="I28" s="688" t="str">
        <f t="shared" si="5"/>
        <v/>
      </c>
      <c r="J28" s="688" t="str">
        <f t="shared" si="6"/>
        <v/>
      </c>
      <c r="K28" s="688" t="str">
        <f t="shared" si="7"/>
        <v/>
      </c>
      <c r="L28" s="688" t="str">
        <f t="shared" si="8"/>
        <v/>
      </c>
      <c r="M28" s="688" t="str">
        <f t="shared" si="9"/>
        <v/>
      </c>
      <c r="N28" s="688" t="str">
        <f t="shared" si="10"/>
        <v/>
      </c>
      <c r="O28" s="688" t="str">
        <f t="shared" si="11"/>
        <v/>
      </c>
      <c r="P28" s="688" t="str">
        <f t="shared" si="12"/>
        <v/>
      </c>
      <c r="Q28" s="688" t="str">
        <f t="shared" si="13"/>
        <v/>
      </c>
      <c r="R28" s="688" t="str">
        <f t="shared" si="14"/>
        <v/>
      </c>
      <c r="S28" s="688" t="str">
        <f t="shared" si="15"/>
        <v/>
      </c>
      <c r="T28" s="688" t="str">
        <f t="shared" si="16"/>
        <v/>
      </c>
      <c r="U28" s="688" t="str">
        <f t="shared" si="17"/>
        <v/>
      </c>
      <c r="V28" s="688" t="str">
        <f t="shared" si="18"/>
        <v/>
      </c>
      <c r="W28" s="688" t="str">
        <f t="shared" si="19"/>
        <v/>
      </c>
      <c r="X28" s="688" t="str">
        <f t="shared" si="20"/>
        <v/>
      </c>
      <c r="Y28" s="688" t="str">
        <f t="shared" si="21"/>
        <v/>
      </c>
      <c r="Z28" s="688" t="str">
        <f t="shared" si="22"/>
        <v/>
      </c>
      <c r="AA28" s="688" t="str">
        <f t="shared" si="23"/>
        <v/>
      </c>
      <c r="AB28" s="688" t="str">
        <f t="shared" si="24"/>
        <v/>
      </c>
      <c r="AC28" s="688" t="str">
        <f t="shared" si="25"/>
        <v/>
      </c>
      <c r="AD28" s="688" t="str">
        <f t="shared" si="26"/>
        <v/>
      </c>
      <c r="AE28" s="688" t="str">
        <f t="shared" si="27"/>
        <v/>
      </c>
      <c r="AF28" s="688" t="str">
        <f t="shared" si="28"/>
        <v/>
      </c>
      <c r="AG28" s="688" t="str">
        <f t="shared" si="29"/>
        <v/>
      </c>
      <c r="AH28" s="688" t="str">
        <f t="shared" si="30"/>
        <v/>
      </c>
      <c r="AI28" s="688" t="str">
        <f t="shared" si="31"/>
        <v/>
      </c>
      <c r="AJ28" s="688" t="str">
        <f t="shared" si="32"/>
        <v/>
      </c>
      <c r="AK28" s="688" t="str">
        <f t="shared" si="33"/>
        <v/>
      </c>
      <c r="AL28" s="688" t="str">
        <f t="shared" si="34"/>
        <v/>
      </c>
      <c r="AM28" s="688" t="str">
        <f t="shared" si="35"/>
        <v/>
      </c>
      <c r="AN28" s="688" t="str">
        <f t="shared" si="36"/>
        <v/>
      </c>
      <c r="AO28" s="688" t="str">
        <f t="shared" si="37"/>
        <v/>
      </c>
      <c r="AP28" s="688" t="str">
        <f t="shared" si="38"/>
        <v/>
      </c>
      <c r="AQ28" s="688" t="str">
        <f t="shared" si="39"/>
        <v/>
      </c>
      <c r="AR28" s="688" t="str">
        <f t="shared" si="40"/>
        <v/>
      </c>
      <c r="AS28" s="688" t="str">
        <f t="shared" si="41"/>
        <v/>
      </c>
      <c r="AT28" s="688" t="str">
        <f t="shared" si="42"/>
        <v/>
      </c>
      <c r="AU28" s="688" t="str">
        <f t="shared" si="43"/>
        <v/>
      </c>
      <c r="AV28" s="688" t="str">
        <f t="shared" si="44"/>
        <v/>
      </c>
      <c r="AW28" s="688" t="str">
        <f t="shared" si="45"/>
        <v/>
      </c>
      <c r="AX28" s="688" t="str">
        <f t="shared" si="46"/>
        <v/>
      </c>
      <c r="AY28" s="688" t="str">
        <f t="shared" si="47"/>
        <v/>
      </c>
      <c r="AZ28" s="688" t="str">
        <f t="shared" si="48"/>
        <v/>
      </c>
      <c r="BA28" s="688" t="str">
        <f t="shared" si="49"/>
        <v/>
      </c>
      <c r="BB28" s="688" t="str">
        <f t="shared" si="50"/>
        <v/>
      </c>
      <c r="BC28" s="688" t="str">
        <f t="shared" si="51"/>
        <v/>
      </c>
      <c r="BD28" s="688" t="str">
        <f t="shared" si="52"/>
        <v/>
      </c>
      <c r="BE28" s="688" t="str">
        <f t="shared" si="53"/>
        <v/>
      </c>
      <c r="BF28" s="688" t="str">
        <f t="shared" si="54"/>
        <v/>
      </c>
      <c r="BG28" s="688" t="str">
        <f t="shared" si="55"/>
        <v/>
      </c>
      <c r="BH28" s="688" t="str">
        <f t="shared" si="56"/>
        <v/>
      </c>
      <c r="BI28" s="688" t="str">
        <f t="shared" si="57"/>
        <v/>
      </c>
      <c r="BJ28" s="688" t="str">
        <f t="shared" si="58"/>
        <v/>
      </c>
      <c r="BK28" s="688" t="str">
        <f t="shared" si="59"/>
        <v/>
      </c>
      <c r="BL28" s="688" t="str">
        <f t="shared" si="60"/>
        <v/>
      </c>
      <c r="BM28" s="688" t="str">
        <f t="shared" si="61"/>
        <v/>
      </c>
      <c r="BN28" s="488"/>
      <c r="BO28" s="1115"/>
      <c r="BP28" s="1115"/>
      <c r="BQ28" s="1115"/>
      <c r="BR28" s="1115"/>
      <c r="BS28" s="1115"/>
      <c r="BT28" s="1116"/>
      <c r="BU28" s="488"/>
      <c r="BV28" s="1117"/>
      <c r="BW28" s="488"/>
      <c r="BX28" s="665"/>
      <c r="BY28" s="665"/>
      <c r="BZ28" s="665"/>
      <c r="CA28" s="665"/>
      <c r="CB28" s="666"/>
    </row>
    <row r="29" spans="1:80" s="489" customFormat="1" ht="12.75" x14ac:dyDescent="0.2">
      <c r="A29" s="487"/>
      <c r="B29" s="1135" t="str">
        <f>Receitas_1!B29</f>
        <v>Passadoria - 8 horas</v>
      </c>
      <c r="C29" s="574" t="e">
        <f t="shared" si="2"/>
        <v>#VALUE!</v>
      </c>
      <c r="D29" s="882"/>
      <c r="E29" s="692"/>
      <c r="F29" s="1114"/>
      <c r="G29" s="1114"/>
      <c r="H29" s="688" t="str">
        <f t="shared" si="3"/>
        <v/>
      </c>
      <c r="I29" s="688" t="str">
        <f t="shared" si="5"/>
        <v/>
      </c>
      <c r="J29" s="688" t="str">
        <f t="shared" si="6"/>
        <v/>
      </c>
      <c r="K29" s="688" t="str">
        <f t="shared" si="7"/>
        <v/>
      </c>
      <c r="L29" s="688" t="str">
        <f t="shared" si="8"/>
        <v/>
      </c>
      <c r="M29" s="688" t="str">
        <f t="shared" si="9"/>
        <v/>
      </c>
      <c r="N29" s="688" t="str">
        <f t="shared" si="10"/>
        <v/>
      </c>
      <c r="O29" s="688" t="str">
        <f t="shared" si="11"/>
        <v/>
      </c>
      <c r="P29" s="688" t="str">
        <f t="shared" si="12"/>
        <v/>
      </c>
      <c r="Q29" s="688" t="str">
        <f t="shared" si="13"/>
        <v/>
      </c>
      <c r="R29" s="688" t="str">
        <f t="shared" si="14"/>
        <v/>
      </c>
      <c r="S29" s="688" t="str">
        <f t="shared" si="15"/>
        <v/>
      </c>
      <c r="T29" s="688" t="str">
        <f t="shared" si="16"/>
        <v/>
      </c>
      <c r="U29" s="688" t="str">
        <f t="shared" si="17"/>
        <v/>
      </c>
      <c r="V29" s="688" t="str">
        <f t="shared" si="18"/>
        <v/>
      </c>
      <c r="W29" s="688" t="str">
        <f t="shared" si="19"/>
        <v/>
      </c>
      <c r="X29" s="688" t="str">
        <f t="shared" si="20"/>
        <v/>
      </c>
      <c r="Y29" s="688" t="str">
        <f t="shared" si="21"/>
        <v/>
      </c>
      <c r="Z29" s="688" t="str">
        <f t="shared" si="22"/>
        <v/>
      </c>
      <c r="AA29" s="688" t="str">
        <f t="shared" si="23"/>
        <v/>
      </c>
      <c r="AB29" s="688" t="str">
        <f t="shared" si="24"/>
        <v/>
      </c>
      <c r="AC29" s="688" t="str">
        <f t="shared" si="25"/>
        <v/>
      </c>
      <c r="AD29" s="688" t="str">
        <f t="shared" si="26"/>
        <v/>
      </c>
      <c r="AE29" s="688" t="str">
        <f t="shared" si="27"/>
        <v/>
      </c>
      <c r="AF29" s="688" t="str">
        <f t="shared" si="28"/>
        <v/>
      </c>
      <c r="AG29" s="688" t="str">
        <f t="shared" si="29"/>
        <v/>
      </c>
      <c r="AH29" s="688" t="str">
        <f t="shared" si="30"/>
        <v/>
      </c>
      <c r="AI29" s="688" t="str">
        <f t="shared" si="31"/>
        <v/>
      </c>
      <c r="AJ29" s="688" t="str">
        <f t="shared" si="32"/>
        <v/>
      </c>
      <c r="AK29" s="688" t="str">
        <f t="shared" si="33"/>
        <v/>
      </c>
      <c r="AL29" s="688" t="str">
        <f t="shared" si="34"/>
        <v/>
      </c>
      <c r="AM29" s="688" t="str">
        <f t="shared" si="35"/>
        <v/>
      </c>
      <c r="AN29" s="688" t="str">
        <f t="shared" si="36"/>
        <v/>
      </c>
      <c r="AO29" s="688" t="str">
        <f t="shared" si="37"/>
        <v/>
      </c>
      <c r="AP29" s="688" t="str">
        <f t="shared" si="38"/>
        <v/>
      </c>
      <c r="AQ29" s="688" t="str">
        <f t="shared" si="39"/>
        <v/>
      </c>
      <c r="AR29" s="688" t="str">
        <f t="shared" si="40"/>
        <v/>
      </c>
      <c r="AS29" s="688" t="str">
        <f t="shared" si="41"/>
        <v/>
      </c>
      <c r="AT29" s="688" t="str">
        <f t="shared" si="42"/>
        <v/>
      </c>
      <c r="AU29" s="688" t="str">
        <f t="shared" si="43"/>
        <v/>
      </c>
      <c r="AV29" s="688" t="str">
        <f t="shared" si="44"/>
        <v/>
      </c>
      <c r="AW29" s="688" t="str">
        <f t="shared" si="45"/>
        <v/>
      </c>
      <c r="AX29" s="688" t="str">
        <f t="shared" si="46"/>
        <v/>
      </c>
      <c r="AY29" s="688" t="str">
        <f t="shared" si="47"/>
        <v/>
      </c>
      <c r="AZ29" s="688" t="str">
        <f t="shared" si="48"/>
        <v/>
      </c>
      <c r="BA29" s="688" t="str">
        <f t="shared" si="49"/>
        <v/>
      </c>
      <c r="BB29" s="688" t="str">
        <f t="shared" si="50"/>
        <v/>
      </c>
      <c r="BC29" s="688" t="str">
        <f t="shared" si="51"/>
        <v/>
      </c>
      <c r="BD29" s="688" t="str">
        <f t="shared" si="52"/>
        <v/>
      </c>
      <c r="BE29" s="688" t="str">
        <f t="shared" si="53"/>
        <v/>
      </c>
      <c r="BF29" s="688" t="str">
        <f t="shared" si="54"/>
        <v/>
      </c>
      <c r="BG29" s="688" t="str">
        <f t="shared" si="55"/>
        <v/>
      </c>
      <c r="BH29" s="688" t="str">
        <f t="shared" si="56"/>
        <v/>
      </c>
      <c r="BI29" s="688" t="str">
        <f t="shared" si="57"/>
        <v/>
      </c>
      <c r="BJ29" s="688" t="str">
        <f t="shared" si="58"/>
        <v/>
      </c>
      <c r="BK29" s="688" t="str">
        <f t="shared" si="59"/>
        <v/>
      </c>
      <c r="BL29" s="688" t="str">
        <f t="shared" si="60"/>
        <v/>
      </c>
      <c r="BM29" s="688" t="str">
        <f t="shared" si="61"/>
        <v/>
      </c>
      <c r="BN29" s="488"/>
      <c r="BO29" s="1115"/>
      <c r="BP29" s="1115"/>
      <c r="BQ29" s="1115"/>
      <c r="BR29" s="1115"/>
      <c r="BS29" s="1115"/>
      <c r="BT29" s="1116"/>
      <c r="BU29" s="488"/>
      <c r="BV29" s="1117"/>
      <c r="BW29" s="488"/>
      <c r="BX29" s="665"/>
      <c r="BY29" s="665"/>
      <c r="BZ29" s="665"/>
      <c r="CA29" s="665"/>
      <c r="CB29" s="666"/>
    </row>
    <row r="30" spans="1:80" s="489" customFormat="1" ht="12.75" x14ac:dyDescent="0.2">
      <c r="A30" s="487"/>
      <c r="B30" s="1135" t="str">
        <f>Receitas_1!B30</f>
        <v>Limpeza residencial + Lavar roupa 2 horas</v>
      </c>
      <c r="C30" s="574" t="e">
        <f t="shared" si="2"/>
        <v>#VALUE!</v>
      </c>
      <c r="D30" s="882"/>
      <c r="E30" s="692"/>
      <c r="F30" s="1114"/>
      <c r="G30" s="1114"/>
      <c r="H30" s="688" t="str">
        <f t="shared" si="3"/>
        <v/>
      </c>
      <c r="I30" s="688" t="str">
        <f t="shared" si="5"/>
        <v/>
      </c>
      <c r="J30" s="688" t="str">
        <f t="shared" si="6"/>
        <v/>
      </c>
      <c r="K30" s="688" t="str">
        <f t="shared" si="7"/>
        <v/>
      </c>
      <c r="L30" s="688" t="str">
        <f t="shared" si="8"/>
        <v/>
      </c>
      <c r="M30" s="688" t="str">
        <f t="shared" si="9"/>
        <v/>
      </c>
      <c r="N30" s="688" t="str">
        <f t="shared" si="10"/>
        <v/>
      </c>
      <c r="O30" s="688" t="str">
        <f t="shared" si="11"/>
        <v/>
      </c>
      <c r="P30" s="688" t="str">
        <f t="shared" si="12"/>
        <v/>
      </c>
      <c r="Q30" s="688" t="str">
        <f t="shared" si="13"/>
        <v/>
      </c>
      <c r="R30" s="688" t="str">
        <f t="shared" si="14"/>
        <v/>
      </c>
      <c r="S30" s="688" t="str">
        <f t="shared" si="15"/>
        <v/>
      </c>
      <c r="T30" s="688" t="str">
        <f t="shared" si="16"/>
        <v/>
      </c>
      <c r="U30" s="688" t="str">
        <f t="shared" si="17"/>
        <v/>
      </c>
      <c r="V30" s="688" t="str">
        <f t="shared" si="18"/>
        <v/>
      </c>
      <c r="W30" s="688" t="str">
        <f t="shared" si="19"/>
        <v/>
      </c>
      <c r="X30" s="688" t="str">
        <f t="shared" si="20"/>
        <v/>
      </c>
      <c r="Y30" s="688" t="str">
        <f t="shared" si="21"/>
        <v/>
      </c>
      <c r="Z30" s="688" t="str">
        <f t="shared" si="22"/>
        <v/>
      </c>
      <c r="AA30" s="688" t="str">
        <f t="shared" si="23"/>
        <v/>
      </c>
      <c r="AB30" s="688" t="str">
        <f t="shared" si="24"/>
        <v/>
      </c>
      <c r="AC30" s="688" t="str">
        <f t="shared" si="25"/>
        <v/>
      </c>
      <c r="AD30" s="688" t="str">
        <f t="shared" si="26"/>
        <v/>
      </c>
      <c r="AE30" s="688" t="str">
        <f t="shared" si="27"/>
        <v/>
      </c>
      <c r="AF30" s="688" t="str">
        <f t="shared" si="28"/>
        <v/>
      </c>
      <c r="AG30" s="688" t="str">
        <f t="shared" si="29"/>
        <v/>
      </c>
      <c r="AH30" s="688" t="str">
        <f t="shared" si="30"/>
        <v/>
      </c>
      <c r="AI30" s="688" t="str">
        <f t="shared" si="31"/>
        <v/>
      </c>
      <c r="AJ30" s="688" t="str">
        <f t="shared" si="32"/>
        <v/>
      </c>
      <c r="AK30" s="688" t="str">
        <f t="shared" si="33"/>
        <v/>
      </c>
      <c r="AL30" s="688" t="str">
        <f t="shared" si="34"/>
        <v/>
      </c>
      <c r="AM30" s="688" t="str">
        <f t="shared" si="35"/>
        <v/>
      </c>
      <c r="AN30" s="688" t="str">
        <f t="shared" si="36"/>
        <v/>
      </c>
      <c r="AO30" s="688" t="str">
        <f t="shared" si="37"/>
        <v/>
      </c>
      <c r="AP30" s="688" t="str">
        <f t="shared" si="38"/>
        <v/>
      </c>
      <c r="AQ30" s="688" t="str">
        <f t="shared" si="39"/>
        <v/>
      </c>
      <c r="AR30" s="688" t="str">
        <f t="shared" si="40"/>
        <v/>
      </c>
      <c r="AS30" s="688" t="str">
        <f t="shared" si="41"/>
        <v/>
      </c>
      <c r="AT30" s="688" t="str">
        <f t="shared" si="42"/>
        <v/>
      </c>
      <c r="AU30" s="688" t="str">
        <f t="shared" si="43"/>
        <v/>
      </c>
      <c r="AV30" s="688" t="str">
        <f t="shared" si="44"/>
        <v/>
      </c>
      <c r="AW30" s="688" t="str">
        <f t="shared" si="45"/>
        <v/>
      </c>
      <c r="AX30" s="688" t="str">
        <f t="shared" si="46"/>
        <v/>
      </c>
      <c r="AY30" s="688" t="str">
        <f t="shared" si="47"/>
        <v/>
      </c>
      <c r="AZ30" s="688" t="str">
        <f t="shared" si="48"/>
        <v/>
      </c>
      <c r="BA30" s="688" t="str">
        <f t="shared" si="49"/>
        <v/>
      </c>
      <c r="BB30" s="688" t="str">
        <f t="shared" si="50"/>
        <v/>
      </c>
      <c r="BC30" s="688" t="str">
        <f t="shared" si="51"/>
        <v/>
      </c>
      <c r="BD30" s="688" t="str">
        <f t="shared" si="52"/>
        <v/>
      </c>
      <c r="BE30" s="688" t="str">
        <f t="shared" si="53"/>
        <v/>
      </c>
      <c r="BF30" s="688" t="str">
        <f t="shared" si="54"/>
        <v/>
      </c>
      <c r="BG30" s="688" t="str">
        <f t="shared" si="55"/>
        <v/>
      </c>
      <c r="BH30" s="688" t="str">
        <f t="shared" si="56"/>
        <v/>
      </c>
      <c r="BI30" s="688" t="str">
        <f t="shared" si="57"/>
        <v/>
      </c>
      <c r="BJ30" s="688" t="str">
        <f t="shared" si="58"/>
        <v/>
      </c>
      <c r="BK30" s="688" t="str">
        <f t="shared" si="59"/>
        <v/>
      </c>
      <c r="BL30" s="688" t="str">
        <f t="shared" si="60"/>
        <v/>
      </c>
      <c r="BM30" s="688" t="str">
        <f t="shared" si="61"/>
        <v/>
      </c>
      <c r="BN30" s="488"/>
      <c r="BO30" s="1115"/>
      <c r="BP30" s="1115"/>
      <c r="BQ30" s="1115"/>
      <c r="BR30" s="1115"/>
      <c r="BS30" s="1115"/>
      <c r="BT30" s="1116"/>
      <c r="BU30" s="488"/>
      <c r="BV30" s="1117"/>
      <c r="BW30" s="488"/>
      <c r="BX30" s="665"/>
      <c r="BY30" s="665"/>
      <c r="BZ30" s="665"/>
      <c r="CA30" s="665"/>
      <c r="CB30" s="666"/>
    </row>
    <row r="31" spans="1:80" s="489" customFormat="1" ht="12.75" x14ac:dyDescent="0.2">
      <c r="A31" s="487"/>
      <c r="B31" s="1135" t="str">
        <f>Receitas_1!B31</f>
        <v>Limpeza vidros 6 horas</v>
      </c>
      <c r="C31" s="574" t="e">
        <f t="shared" si="2"/>
        <v>#VALUE!</v>
      </c>
      <c r="D31" s="882"/>
      <c r="E31" s="692"/>
      <c r="F31" s="1114"/>
      <c r="G31" s="1114"/>
      <c r="H31" s="688" t="str">
        <f t="shared" si="3"/>
        <v/>
      </c>
      <c r="I31" s="688" t="str">
        <f t="shared" si="5"/>
        <v/>
      </c>
      <c r="J31" s="688" t="str">
        <f t="shared" si="6"/>
        <v/>
      </c>
      <c r="K31" s="688" t="str">
        <f t="shared" si="7"/>
        <v/>
      </c>
      <c r="L31" s="688" t="str">
        <f t="shared" si="8"/>
        <v/>
      </c>
      <c r="M31" s="688" t="str">
        <f t="shared" si="9"/>
        <v/>
      </c>
      <c r="N31" s="688" t="str">
        <f t="shared" si="10"/>
        <v/>
      </c>
      <c r="O31" s="688" t="str">
        <f t="shared" si="11"/>
        <v/>
      </c>
      <c r="P31" s="688" t="str">
        <f t="shared" si="12"/>
        <v/>
      </c>
      <c r="Q31" s="688" t="str">
        <f t="shared" si="13"/>
        <v/>
      </c>
      <c r="R31" s="688" t="str">
        <f t="shared" si="14"/>
        <v/>
      </c>
      <c r="S31" s="688" t="str">
        <f t="shared" si="15"/>
        <v/>
      </c>
      <c r="T31" s="688" t="str">
        <f t="shared" si="16"/>
        <v/>
      </c>
      <c r="U31" s="688" t="str">
        <f t="shared" si="17"/>
        <v/>
      </c>
      <c r="V31" s="688" t="str">
        <f t="shared" si="18"/>
        <v/>
      </c>
      <c r="W31" s="688" t="str">
        <f t="shared" si="19"/>
        <v/>
      </c>
      <c r="X31" s="688" t="str">
        <f t="shared" si="20"/>
        <v/>
      </c>
      <c r="Y31" s="688" t="str">
        <f t="shared" si="21"/>
        <v/>
      </c>
      <c r="Z31" s="688" t="str">
        <f t="shared" si="22"/>
        <v/>
      </c>
      <c r="AA31" s="688" t="str">
        <f t="shared" si="23"/>
        <v/>
      </c>
      <c r="AB31" s="688" t="str">
        <f t="shared" si="24"/>
        <v/>
      </c>
      <c r="AC31" s="688" t="str">
        <f t="shared" si="25"/>
        <v/>
      </c>
      <c r="AD31" s="688" t="str">
        <f t="shared" si="26"/>
        <v/>
      </c>
      <c r="AE31" s="688" t="str">
        <f t="shared" si="27"/>
        <v/>
      </c>
      <c r="AF31" s="688" t="str">
        <f t="shared" si="28"/>
        <v/>
      </c>
      <c r="AG31" s="688" t="str">
        <f t="shared" si="29"/>
        <v/>
      </c>
      <c r="AH31" s="688" t="str">
        <f t="shared" si="30"/>
        <v/>
      </c>
      <c r="AI31" s="688" t="str">
        <f t="shared" si="31"/>
        <v/>
      </c>
      <c r="AJ31" s="688" t="str">
        <f t="shared" si="32"/>
        <v/>
      </c>
      <c r="AK31" s="688" t="str">
        <f t="shared" si="33"/>
        <v/>
      </c>
      <c r="AL31" s="688" t="str">
        <f t="shared" si="34"/>
        <v/>
      </c>
      <c r="AM31" s="688" t="str">
        <f t="shared" si="35"/>
        <v/>
      </c>
      <c r="AN31" s="688" t="str">
        <f t="shared" si="36"/>
        <v/>
      </c>
      <c r="AO31" s="688" t="str">
        <f t="shared" si="37"/>
        <v/>
      </c>
      <c r="AP31" s="688" t="str">
        <f t="shared" si="38"/>
        <v/>
      </c>
      <c r="AQ31" s="688" t="str">
        <f t="shared" si="39"/>
        <v/>
      </c>
      <c r="AR31" s="688" t="str">
        <f t="shared" si="40"/>
        <v/>
      </c>
      <c r="AS31" s="688" t="str">
        <f t="shared" si="41"/>
        <v/>
      </c>
      <c r="AT31" s="688" t="str">
        <f t="shared" si="42"/>
        <v/>
      </c>
      <c r="AU31" s="688" t="str">
        <f t="shared" si="43"/>
        <v/>
      </c>
      <c r="AV31" s="688" t="str">
        <f t="shared" si="44"/>
        <v/>
      </c>
      <c r="AW31" s="688" t="str">
        <f t="shared" si="45"/>
        <v/>
      </c>
      <c r="AX31" s="688" t="str">
        <f t="shared" si="46"/>
        <v/>
      </c>
      <c r="AY31" s="688" t="str">
        <f t="shared" si="47"/>
        <v/>
      </c>
      <c r="AZ31" s="688" t="str">
        <f t="shared" si="48"/>
        <v/>
      </c>
      <c r="BA31" s="688" t="str">
        <f t="shared" si="49"/>
        <v/>
      </c>
      <c r="BB31" s="688" t="str">
        <f t="shared" si="50"/>
        <v/>
      </c>
      <c r="BC31" s="688" t="str">
        <f t="shared" si="51"/>
        <v/>
      </c>
      <c r="BD31" s="688" t="str">
        <f t="shared" si="52"/>
        <v/>
      </c>
      <c r="BE31" s="688" t="str">
        <f t="shared" si="53"/>
        <v/>
      </c>
      <c r="BF31" s="688" t="str">
        <f t="shared" si="54"/>
        <v/>
      </c>
      <c r="BG31" s="688" t="str">
        <f t="shared" si="55"/>
        <v/>
      </c>
      <c r="BH31" s="688" t="str">
        <f t="shared" si="56"/>
        <v/>
      </c>
      <c r="BI31" s="688" t="str">
        <f t="shared" si="57"/>
        <v/>
      </c>
      <c r="BJ31" s="688" t="str">
        <f t="shared" si="58"/>
        <v/>
      </c>
      <c r="BK31" s="688" t="str">
        <f t="shared" si="59"/>
        <v/>
      </c>
      <c r="BL31" s="688" t="str">
        <f t="shared" si="60"/>
        <v/>
      </c>
      <c r="BM31" s="688" t="str">
        <f t="shared" si="61"/>
        <v/>
      </c>
      <c r="BN31" s="488"/>
      <c r="BO31" s="1115"/>
      <c r="BP31" s="1115"/>
      <c r="BQ31" s="1115"/>
      <c r="BR31" s="1115"/>
      <c r="BS31" s="1115"/>
      <c r="BT31" s="1116"/>
      <c r="BU31" s="488"/>
      <c r="BV31" s="1117"/>
      <c r="BW31" s="488"/>
      <c r="BX31" s="665"/>
      <c r="BY31" s="665"/>
      <c r="BZ31" s="665"/>
      <c r="CA31" s="665"/>
      <c r="CB31" s="666"/>
    </row>
    <row r="32" spans="1:80" s="489" customFormat="1" ht="12.75" x14ac:dyDescent="0.2">
      <c r="A32" s="487"/>
      <c r="B32" s="1135" t="str">
        <f>Receitas_1!B32</f>
        <v>Limpeza vidros 8 horas</v>
      </c>
      <c r="C32" s="574" t="e">
        <f t="shared" si="2"/>
        <v>#VALUE!</v>
      </c>
      <c r="D32" s="882"/>
      <c r="E32" s="692"/>
      <c r="F32" s="1114"/>
      <c r="G32" s="1114"/>
      <c r="H32" s="688" t="str">
        <f t="shared" si="3"/>
        <v/>
      </c>
      <c r="I32" s="688" t="str">
        <f t="shared" si="5"/>
        <v/>
      </c>
      <c r="J32" s="688" t="str">
        <f t="shared" si="6"/>
        <v/>
      </c>
      <c r="K32" s="688" t="str">
        <f t="shared" si="7"/>
        <v/>
      </c>
      <c r="L32" s="688" t="str">
        <f t="shared" si="8"/>
        <v/>
      </c>
      <c r="M32" s="688" t="str">
        <f t="shared" si="9"/>
        <v/>
      </c>
      <c r="N32" s="688" t="str">
        <f t="shared" si="10"/>
        <v/>
      </c>
      <c r="O32" s="688" t="str">
        <f t="shared" si="11"/>
        <v/>
      </c>
      <c r="P32" s="688" t="str">
        <f t="shared" si="12"/>
        <v/>
      </c>
      <c r="Q32" s="688" t="str">
        <f t="shared" si="13"/>
        <v/>
      </c>
      <c r="R32" s="688" t="str">
        <f t="shared" si="14"/>
        <v/>
      </c>
      <c r="S32" s="688" t="str">
        <f t="shared" si="15"/>
        <v/>
      </c>
      <c r="T32" s="688" t="str">
        <f t="shared" si="16"/>
        <v/>
      </c>
      <c r="U32" s="688" t="str">
        <f t="shared" si="17"/>
        <v/>
      </c>
      <c r="V32" s="688" t="str">
        <f t="shared" si="18"/>
        <v/>
      </c>
      <c r="W32" s="688" t="str">
        <f t="shared" si="19"/>
        <v/>
      </c>
      <c r="X32" s="688" t="str">
        <f t="shared" si="20"/>
        <v/>
      </c>
      <c r="Y32" s="688" t="str">
        <f t="shared" si="21"/>
        <v/>
      </c>
      <c r="Z32" s="688" t="str">
        <f t="shared" si="22"/>
        <v/>
      </c>
      <c r="AA32" s="688" t="str">
        <f t="shared" si="23"/>
        <v/>
      </c>
      <c r="AB32" s="688" t="str">
        <f t="shared" si="24"/>
        <v/>
      </c>
      <c r="AC32" s="688" t="str">
        <f t="shared" si="25"/>
        <v/>
      </c>
      <c r="AD32" s="688" t="str">
        <f t="shared" si="26"/>
        <v/>
      </c>
      <c r="AE32" s="688" t="str">
        <f t="shared" si="27"/>
        <v/>
      </c>
      <c r="AF32" s="688" t="str">
        <f t="shared" si="28"/>
        <v/>
      </c>
      <c r="AG32" s="688" t="str">
        <f t="shared" si="29"/>
        <v/>
      </c>
      <c r="AH32" s="688" t="str">
        <f t="shared" si="30"/>
        <v/>
      </c>
      <c r="AI32" s="688" t="str">
        <f t="shared" si="31"/>
        <v/>
      </c>
      <c r="AJ32" s="688" t="str">
        <f t="shared" si="32"/>
        <v/>
      </c>
      <c r="AK32" s="688" t="str">
        <f t="shared" si="33"/>
        <v/>
      </c>
      <c r="AL32" s="688" t="str">
        <f t="shared" si="34"/>
        <v/>
      </c>
      <c r="AM32" s="688" t="str">
        <f t="shared" si="35"/>
        <v/>
      </c>
      <c r="AN32" s="688" t="str">
        <f t="shared" si="36"/>
        <v/>
      </c>
      <c r="AO32" s="688" t="str">
        <f t="shared" si="37"/>
        <v/>
      </c>
      <c r="AP32" s="688" t="str">
        <f t="shared" si="38"/>
        <v/>
      </c>
      <c r="AQ32" s="688" t="str">
        <f t="shared" si="39"/>
        <v/>
      </c>
      <c r="AR32" s="688" t="str">
        <f t="shared" si="40"/>
        <v/>
      </c>
      <c r="AS32" s="688" t="str">
        <f t="shared" si="41"/>
        <v/>
      </c>
      <c r="AT32" s="688" t="str">
        <f t="shared" si="42"/>
        <v/>
      </c>
      <c r="AU32" s="688" t="str">
        <f t="shared" si="43"/>
        <v/>
      </c>
      <c r="AV32" s="688" t="str">
        <f t="shared" si="44"/>
        <v/>
      </c>
      <c r="AW32" s="688" t="str">
        <f t="shared" si="45"/>
        <v/>
      </c>
      <c r="AX32" s="688" t="str">
        <f t="shared" si="46"/>
        <v/>
      </c>
      <c r="AY32" s="688" t="str">
        <f t="shared" si="47"/>
        <v/>
      </c>
      <c r="AZ32" s="688" t="str">
        <f t="shared" si="48"/>
        <v/>
      </c>
      <c r="BA32" s="688" t="str">
        <f t="shared" si="49"/>
        <v/>
      </c>
      <c r="BB32" s="688" t="str">
        <f t="shared" si="50"/>
        <v/>
      </c>
      <c r="BC32" s="688" t="str">
        <f t="shared" si="51"/>
        <v/>
      </c>
      <c r="BD32" s="688" t="str">
        <f t="shared" si="52"/>
        <v/>
      </c>
      <c r="BE32" s="688" t="str">
        <f t="shared" si="53"/>
        <v/>
      </c>
      <c r="BF32" s="688" t="str">
        <f t="shared" si="54"/>
        <v/>
      </c>
      <c r="BG32" s="688" t="str">
        <f t="shared" si="55"/>
        <v/>
      </c>
      <c r="BH32" s="688" t="str">
        <f t="shared" si="56"/>
        <v/>
      </c>
      <c r="BI32" s="688" t="str">
        <f t="shared" si="57"/>
        <v/>
      </c>
      <c r="BJ32" s="688" t="str">
        <f t="shared" si="58"/>
        <v/>
      </c>
      <c r="BK32" s="688" t="str">
        <f t="shared" si="59"/>
        <v/>
      </c>
      <c r="BL32" s="688" t="str">
        <f t="shared" si="60"/>
        <v/>
      </c>
      <c r="BM32" s="688" t="str">
        <f t="shared" si="61"/>
        <v/>
      </c>
      <c r="BN32" s="488"/>
      <c r="BO32" s="1115"/>
      <c r="BP32" s="1115"/>
      <c r="BQ32" s="1115"/>
      <c r="BR32" s="1115"/>
      <c r="BS32" s="1115"/>
      <c r="BT32" s="1116"/>
      <c r="BU32" s="488"/>
      <c r="BV32" s="1117"/>
      <c r="BW32" s="488"/>
      <c r="BX32" s="665"/>
      <c r="BY32" s="665"/>
      <c r="BZ32" s="665"/>
      <c r="CA32" s="665"/>
      <c r="CB32" s="666"/>
    </row>
    <row r="33" spans="1:80" s="489" customFormat="1" ht="12.75" x14ac:dyDescent="0.2">
      <c r="A33" s="487"/>
      <c r="B33" s="1135" t="str">
        <f>Receitas_1!B33</f>
        <v>Limpeza pré e pós eventos 2 horas</v>
      </c>
      <c r="C33" s="574" t="e">
        <f t="shared" si="2"/>
        <v>#VALUE!</v>
      </c>
      <c r="D33" s="882"/>
      <c r="E33" s="692"/>
      <c r="F33" s="1114"/>
      <c r="G33" s="1114"/>
      <c r="H33" s="688" t="str">
        <f t="shared" si="3"/>
        <v/>
      </c>
      <c r="I33" s="688" t="str">
        <f t="shared" si="5"/>
        <v/>
      </c>
      <c r="J33" s="688" t="str">
        <f t="shared" si="6"/>
        <v/>
      </c>
      <c r="K33" s="688" t="str">
        <f t="shared" si="7"/>
        <v/>
      </c>
      <c r="L33" s="688" t="str">
        <f t="shared" si="8"/>
        <v/>
      </c>
      <c r="M33" s="688" t="str">
        <f t="shared" si="9"/>
        <v/>
      </c>
      <c r="N33" s="688" t="str">
        <f t="shared" si="10"/>
        <v/>
      </c>
      <c r="O33" s="688" t="str">
        <f t="shared" si="11"/>
        <v/>
      </c>
      <c r="P33" s="688" t="str">
        <f t="shared" si="12"/>
        <v/>
      </c>
      <c r="Q33" s="688" t="str">
        <f t="shared" si="13"/>
        <v/>
      </c>
      <c r="R33" s="688" t="str">
        <f t="shared" si="14"/>
        <v/>
      </c>
      <c r="S33" s="688" t="str">
        <f t="shared" si="15"/>
        <v/>
      </c>
      <c r="T33" s="688" t="str">
        <f t="shared" si="16"/>
        <v/>
      </c>
      <c r="U33" s="688" t="str">
        <f t="shared" si="17"/>
        <v/>
      </c>
      <c r="V33" s="688" t="str">
        <f t="shared" si="18"/>
        <v/>
      </c>
      <c r="W33" s="688" t="str">
        <f t="shared" si="19"/>
        <v/>
      </c>
      <c r="X33" s="688" t="str">
        <f t="shared" si="20"/>
        <v/>
      </c>
      <c r="Y33" s="688" t="str">
        <f t="shared" si="21"/>
        <v/>
      </c>
      <c r="Z33" s="688" t="str">
        <f t="shared" si="22"/>
        <v/>
      </c>
      <c r="AA33" s="688" t="str">
        <f t="shared" si="23"/>
        <v/>
      </c>
      <c r="AB33" s="688" t="str">
        <f t="shared" si="24"/>
        <v/>
      </c>
      <c r="AC33" s="688" t="str">
        <f t="shared" si="25"/>
        <v/>
      </c>
      <c r="AD33" s="688" t="str">
        <f t="shared" si="26"/>
        <v/>
      </c>
      <c r="AE33" s="688" t="str">
        <f t="shared" si="27"/>
        <v/>
      </c>
      <c r="AF33" s="688" t="str">
        <f t="shared" si="28"/>
        <v/>
      </c>
      <c r="AG33" s="688" t="str">
        <f t="shared" si="29"/>
        <v/>
      </c>
      <c r="AH33" s="688" t="str">
        <f t="shared" si="30"/>
        <v/>
      </c>
      <c r="AI33" s="688" t="str">
        <f t="shared" si="31"/>
        <v/>
      </c>
      <c r="AJ33" s="688" t="str">
        <f t="shared" si="32"/>
        <v/>
      </c>
      <c r="AK33" s="688" t="str">
        <f t="shared" si="33"/>
        <v/>
      </c>
      <c r="AL33" s="688" t="str">
        <f t="shared" si="34"/>
        <v/>
      </c>
      <c r="AM33" s="688" t="str">
        <f t="shared" si="35"/>
        <v/>
      </c>
      <c r="AN33" s="688" t="str">
        <f t="shared" si="36"/>
        <v/>
      </c>
      <c r="AO33" s="688" t="str">
        <f t="shared" si="37"/>
        <v/>
      </c>
      <c r="AP33" s="688" t="str">
        <f t="shared" si="38"/>
        <v/>
      </c>
      <c r="AQ33" s="688" t="str">
        <f t="shared" si="39"/>
        <v/>
      </c>
      <c r="AR33" s="688" t="str">
        <f t="shared" si="40"/>
        <v/>
      </c>
      <c r="AS33" s="688" t="str">
        <f t="shared" si="41"/>
        <v/>
      </c>
      <c r="AT33" s="688" t="str">
        <f t="shared" si="42"/>
        <v/>
      </c>
      <c r="AU33" s="688" t="str">
        <f t="shared" si="43"/>
        <v/>
      </c>
      <c r="AV33" s="688" t="str">
        <f t="shared" si="44"/>
        <v/>
      </c>
      <c r="AW33" s="688" t="str">
        <f t="shared" si="45"/>
        <v/>
      </c>
      <c r="AX33" s="688" t="str">
        <f t="shared" si="46"/>
        <v/>
      </c>
      <c r="AY33" s="688" t="str">
        <f t="shared" si="47"/>
        <v/>
      </c>
      <c r="AZ33" s="688" t="str">
        <f t="shared" si="48"/>
        <v/>
      </c>
      <c r="BA33" s="688" t="str">
        <f t="shared" si="49"/>
        <v/>
      </c>
      <c r="BB33" s="688" t="str">
        <f t="shared" si="50"/>
        <v/>
      </c>
      <c r="BC33" s="688" t="str">
        <f t="shared" si="51"/>
        <v/>
      </c>
      <c r="BD33" s="688" t="str">
        <f t="shared" si="52"/>
        <v/>
      </c>
      <c r="BE33" s="688" t="str">
        <f t="shared" si="53"/>
        <v/>
      </c>
      <c r="BF33" s="688" t="str">
        <f t="shared" si="54"/>
        <v/>
      </c>
      <c r="BG33" s="688" t="str">
        <f t="shared" si="55"/>
        <v/>
      </c>
      <c r="BH33" s="688" t="str">
        <f t="shared" si="56"/>
        <v/>
      </c>
      <c r="BI33" s="688" t="str">
        <f t="shared" si="57"/>
        <v/>
      </c>
      <c r="BJ33" s="688" t="str">
        <f t="shared" si="58"/>
        <v/>
      </c>
      <c r="BK33" s="688" t="str">
        <f t="shared" si="59"/>
        <v/>
      </c>
      <c r="BL33" s="688" t="str">
        <f t="shared" si="60"/>
        <v/>
      </c>
      <c r="BM33" s="688" t="str">
        <f t="shared" si="61"/>
        <v/>
      </c>
      <c r="BN33" s="488"/>
      <c r="BO33" s="1115"/>
      <c r="BP33" s="1115"/>
      <c r="BQ33" s="1115"/>
      <c r="BR33" s="1115"/>
      <c r="BS33" s="1115"/>
      <c r="BT33" s="1116"/>
      <c r="BU33" s="488"/>
      <c r="BV33" s="1117"/>
      <c r="BW33" s="488"/>
      <c r="BX33" s="665"/>
      <c r="BY33" s="665"/>
      <c r="BZ33" s="665"/>
      <c r="CA33" s="665"/>
      <c r="CB33" s="666"/>
    </row>
    <row r="34" spans="1:80" s="489" customFormat="1" ht="12.75" x14ac:dyDescent="0.2">
      <c r="A34" s="487"/>
      <c r="B34" s="1135" t="str">
        <f>Receitas_1!B34</f>
        <v>Limpeza pré e pós eventos 6 horas</v>
      </c>
      <c r="C34" s="574" t="e">
        <f t="shared" si="2"/>
        <v>#VALUE!</v>
      </c>
      <c r="D34" s="882"/>
      <c r="E34" s="692"/>
      <c r="F34" s="1114"/>
      <c r="G34" s="1114"/>
      <c r="H34" s="688" t="str">
        <f t="shared" si="3"/>
        <v/>
      </c>
      <c r="I34" s="688" t="str">
        <f t="shared" si="5"/>
        <v/>
      </c>
      <c r="J34" s="688" t="str">
        <f t="shared" si="6"/>
        <v/>
      </c>
      <c r="K34" s="688" t="str">
        <f t="shared" si="7"/>
        <v/>
      </c>
      <c r="L34" s="688" t="str">
        <f t="shared" si="8"/>
        <v/>
      </c>
      <c r="M34" s="688" t="str">
        <f t="shared" si="9"/>
        <v/>
      </c>
      <c r="N34" s="688" t="str">
        <f t="shared" si="10"/>
        <v/>
      </c>
      <c r="O34" s="688" t="str">
        <f t="shared" si="11"/>
        <v/>
      </c>
      <c r="P34" s="688" t="str">
        <f t="shared" si="12"/>
        <v/>
      </c>
      <c r="Q34" s="688" t="str">
        <f t="shared" si="13"/>
        <v/>
      </c>
      <c r="R34" s="688" t="str">
        <f t="shared" si="14"/>
        <v/>
      </c>
      <c r="S34" s="688" t="str">
        <f t="shared" si="15"/>
        <v/>
      </c>
      <c r="T34" s="688" t="str">
        <f t="shared" si="16"/>
        <v/>
      </c>
      <c r="U34" s="688" t="str">
        <f t="shared" si="17"/>
        <v/>
      </c>
      <c r="V34" s="688" t="str">
        <f t="shared" si="18"/>
        <v/>
      </c>
      <c r="W34" s="688" t="str">
        <f t="shared" si="19"/>
        <v/>
      </c>
      <c r="X34" s="688" t="str">
        <f t="shared" si="20"/>
        <v/>
      </c>
      <c r="Y34" s="688" t="str">
        <f t="shared" si="21"/>
        <v/>
      </c>
      <c r="Z34" s="688" t="str">
        <f t="shared" si="22"/>
        <v/>
      </c>
      <c r="AA34" s="688" t="str">
        <f t="shared" si="23"/>
        <v/>
      </c>
      <c r="AB34" s="688" t="str">
        <f t="shared" si="24"/>
        <v/>
      </c>
      <c r="AC34" s="688" t="str">
        <f t="shared" si="25"/>
        <v/>
      </c>
      <c r="AD34" s="688" t="str">
        <f t="shared" si="26"/>
        <v/>
      </c>
      <c r="AE34" s="688" t="str">
        <f t="shared" si="27"/>
        <v/>
      </c>
      <c r="AF34" s="688" t="str">
        <f t="shared" si="28"/>
        <v/>
      </c>
      <c r="AG34" s="688" t="str">
        <f t="shared" si="29"/>
        <v/>
      </c>
      <c r="AH34" s="688" t="str">
        <f t="shared" si="30"/>
        <v/>
      </c>
      <c r="AI34" s="688" t="str">
        <f t="shared" si="31"/>
        <v/>
      </c>
      <c r="AJ34" s="688" t="str">
        <f t="shared" si="32"/>
        <v/>
      </c>
      <c r="AK34" s="688" t="str">
        <f t="shared" si="33"/>
        <v/>
      </c>
      <c r="AL34" s="688" t="str">
        <f t="shared" si="34"/>
        <v/>
      </c>
      <c r="AM34" s="688" t="str">
        <f t="shared" si="35"/>
        <v/>
      </c>
      <c r="AN34" s="688" t="str">
        <f t="shared" si="36"/>
        <v/>
      </c>
      <c r="AO34" s="688" t="str">
        <f t="shared" si="37"/>
        <v/>
      </c>
      <c r="AP34" s="688" t="str">
        <f t="shared" si="38"/>
        <v/>
      </c>
      <c r="AQ34" s="688" t="str">
        <f t="shared" si="39"/>
        <v/>
      </c>
      <c r="AR34" s="688" t="str">
        <f t="shared" si="40"/>
        <v/>
      </c>
      <c r="AS34" s="688" t="str">
        <f t="shared" si="41"/>
        <v/>
      </c>
      <c r="AT34" s="688" t="str">
        <f t="shared" si="42"/>
        <v/>
      </c>
      <c r="AU34" s="688" t="str">
        <f t="shared" si="43"/>
        <v/>
      </c>
      <c r="AV34" s="688" t="str">
        <f t="shared" si="44"/>
        <v/>
      </c>
      <c r="AW34" s="688" t="str">
        <f t="shared" si="45"/>
        <v/>
      </c>
      <c r="AX34" s="688" t="str">
        <f t="shared" si="46"/>
        <v/>
      </c>
      <c r="AY34" s="688" t="str">
        <f t="shared" si="47"/>
        <v/>
      </c>
      <c r="AZ34" s="688" t="str">
        <f t="shared" si="48"/>
        <v/>
      </c>
      <c r="BA34" s="688" t="str">
        <f t="shared" si="49"/>
        <v/>
      </c>
      <c r="BB34" s="688" t="str">
        <f t="shared" si="50"/>
        <v/>
      </c>
      <c r="BC34" s="688" t="str">
        <f t="shared" si="51"/>
        <v/>
      </c>
      <c r="BD34" s="688" t="str">
        <f t="shared" si="52"/>
        <v/>
      </c>
      <c r="BE34" s="688" t="str">
        <f t="shared" si="53"/>
        <v/>
      </c>
      <c r="BF34" s="688" t="str">
        <f t="shared" si="54"/>
        <v/>
      </c>
      <c r="BG34" s="688" t="str">
        <f t="shared" si="55"/>
        <v/>
      </c>
      <c r="BH34" s="688" t="str">
        <f t="shared" si="56"/>
        <v/>
      </c>
      <c r="BI34" s="688" t="str">
        <f t="shared" si="57"/>
        <v/>
      </c>
      <c r="BJ34" s="688" t="str">
        <f t="shared" si="58"/>
        <v/>
      </c>
      <c r="BK34" s="688" t="str">
        <f t="shared" si="59"/>
        <v/>
      </c>
      <c r="BL34" s="688" t="str">
        <f t="shared" si="60"/>
        <v/>
      </c>
      <c r="BM34" s="688" t="str">
        <f t="shared" si="61"/>
        <v/>
      </c>
      <c r="BN34" s="488"/>
      <c r="BO34" s="1115"/>
      <c r="BP34" s="1115"/>
      <c r="BQ34" s="1115"/>
      <c r="BR34" s="1115"/>
      <c r="BS34" s="1115"/>
      <c r="BT34" s="1116"/>
      <c r="BU34" s="488"/>
      <c r="BV34" s="1117"/>
      <c r="BW34" s="488"/>
      <c r="BX34" s="665"/>
      <c r="BY34" s="665"/>
      <c r="BZ34" s="665"/>
      <c r="CA34" s="665"/>
      <c r="CB34" s="666"/>
    </row>
    <row r="35" spans="1:80" s="489" customFormat="1" ht="12.75" x14ac:dyDescent="0.2">
      <c r="A35" s="487"/>
      <c r="B35" s="1135" t="str">
        <f>Receitas_1!B35</f>
        <v>Limpeza pré e pós eventos 8 horas</v>
      </c>
      <c r="C35" s="574" t="e">
        <f t="shared" si="2"/>
        <v>#VALUE!</v>
      </c>
      <c r="D35" s="882"/>
      <c r="E35" s="692"/>
      <c r="F35" s="1114"/>
      <c r="G35" s="1114"/>
      <c r="H35" s="688" t="str">
        <f t="shared" si="3"/>
        <v/>
      </c>
      <c r="I35" s="688" t="str">
        <f t="shared" si="5"/>
        <v/>
      </c>
      <c r="J35" s="688" t="str">
        <f t="shared" si="6"/>
        <v/>
      </c>
      <c r="K35" s="688" t="str">
        <f t="shared" si="7"/>
        <v/>
      </c>
      <c r="L35" s="688" t="str">
        <f t="shared" si="8"/>
        <v/>
      </c>
      <c r="M35" s="688" t="str">
        <f t="shared" si="9"/>
        <v/>
      </c>
      <c r="N35" s="688" t="str">
        <f t="shared" si="10"/>
        <v/>
      </c>
      <c r="O35" s="688" t="str">
        <f t="shared" si="11"/>
        <v/>
      </c>
      <c r="P35" s="688" t="str">
        <f t="shared" si="12"/>
        <v/>
      </c>
      <c r="Q35" s="688" t="str">
        <f t="shared" si="13"/>
        <v/>
      </c>
      <c r="R35" s="688" t="str">
        <f t="shared" si="14"/>
        <v/>
      </c>
      <c r="S35" s="688" t="str">
        <f t="shared" si="15"/>
        <v/>
      </c>
      <c r="T35" s="688" t="str">
        <f t="shared" si="16"/>
        <v/>
      </c>
      <c r="U35" s="688" t="str">
        <f t="shared" si="17"/>
        <v/>
      </c>
      <c r="V35" s="688" t="str">
        <f t="shared" si="18"/>
        <v/>
      </c>
      <c r="W35" s="688" t="str">
        <f t="shared" si="19"/>
        <v/>
      </c>
      <c r="X35" s="688" t="str">
        <f t="shared" si="20"/>
        <v/>
      </c>
      <c r="Y35" s="688" t="str">
        <f t="shared" si="21"/>
        <v/>
      </c>
      <c r="Z35" s="688" t="str">
        <f t="shared" si="22"/>
        <v/>
      </c>
      <c r="AA35" s="688" t="str">
        <f t="shared" si="23"/>
        <v/>
      </c>
      <c r="AB35" s="688" t="str">
        <f t="shared" si="24"/>
        <v/>
      </c>
      <c r="AC35" s="688" t="str">
        <f t="shared" si="25"/>
        <v/>
      </c>
      <c r="AD35" s="688" t="str">
        <f t="shared" si="26"/>
        <v/>
      </c>
      <c r="AE35" s="688" t="str">
        <f t="shared" si="27"/>
        <v/>
      </c>
      <c r="AF35" s="688" t="str">
        <f t="shared" si="28"/>
        <v/>
      </c>
      <c r="AG35" s="688" t="str">
        <f t="shared" si="29"/>
        <v/>
      </c>
      <c r="AH35" s="688" t="str">
        <f t="shared" si="30"/>
        <v/>
      </c>
      <c r="AI35" s="688" t="str">
        <f t="shared" si="31"/>
        <v/>
      </c>
      <c r="AJ35" s="688" t="str">
        <f t="shared" si="32"/>
        <v/>
      </c>
      <c r="AK35" s="688" t="str">
        <f t="shared" si="33"/>
        <v/>
      </c>
      <c r="AL35" s="688" t="str">
        <f t="shared" si="34"/>
        <v/>
      </c>
      <c r="AM35" s="688" t="str">
        <f t="shared" si="35"/>
        <v/>
      </c>
      <c r="AN35" s="688" t="str">
        <f t="shared" si="36"/>
        <v/>
      </c>
      <c r="AO35" s="688" t="str">
        <f t="shared" si="37"/>
        <v/>
      </c>
      <c r="AP35" s="688" t="str">
        <f t="shared" si="38"/>
        <v/>
      </c>
      <c r="AQ35" s="688" t="str">
        <f t="shared" si="39"/>
        <v/>
      </c>
      <c r="AR35" s="688" t="str">
        <f t="shared" si="40"/>
        <v/>
      </c>
      <c r="AS35" s="688" t="str">
        <f t="shared" si="41"/>
        <v/>
      </c>
      <c r="AT35" s="688" t="str">
        <f t="shared" si="42"/>
        <v/>
      </c>
      <c r="AU35" s="688" t="str">
        <f t="shared" si="43"/>
        <v/>
      </c>
      <c r="AV35" s="688" t="str">
        <f t="shared" si="44"/>
        <v/>
      </c>
      <c r="AW35" s="688" t="str">
        <f t="shared" si="45"/>
        <v/>
      </c>
      <c r="AX35" s="688" t="str">
        <f t="shared" si="46"/>
        <v/>
      </c>
      <c r="AY35" s="688" t="str">
        <f t="shared" si="47"/>
        <v/>
      </c>
      <c r="AZ35" s="688" t="str">
        <f t="shared" si="48"/>
        <v/>
      </c>
      <c r="BA35" s="688" t="str">
        <f t="shared" si="49"/>
        <v/>
      </c>
      <c r="BB35" s="688" t="str">
        <f t="shared" si="50"/>
        <v/>
      </c>
      <c r="BC35" s="688" t="str">
        <f t="shared" si="51"/>
        <v/>
      </c>
      <c r="BD35" s="688" t="str">
        <f t="shared" si="52"/>
        <v/>
      </c>
      <c r="BE35" s="688" t="str">
        <f t="shared" si="53"/>
        <v/>
      </c>
      <c r="BF35" s="688" t="str">
        <f t="shared" si="54"/>
        <v/>
      </c>
      <c r="BG35" s="688" t="str">
        <f t="shared" si="55"/>
        <v/>
      </c>
      <c r="BH35" s="688" t="str">
        <f t="shared" si="56"/>
        <v/>
      </c>
      <c r="BI35" s="688" t="str">
        <f t="shared" si="57"/>
        <v/>
      </c>
      <c r="BJ35" s="688" t="str">
        <f t="shared" si="58"/>
        <v/>
      </c>
      <c r="BK35" s="688" t="str">
        <f t="shared" si="59"/>
        <v/>
      </c>
      <c r="BL35" s="688" t="str">
        <f t="shared" si="60"/>
        <v/>
      </c>
      <c r="BM35" s="688" t="str">
        <f t="shared" si="61"/>
        <v/>
      </c>
      <c r="BN35" s="488"/>
      <c r="BO35" s="1115"/>
      <c r="BP35" s="1115"/>
      <c r="BQ35" s="1115"/>
      <c r="BR35" s="1115"/>
      <c r="BS35" s="1115"/>
      <c r="BT35" s="1116"/>
      <c r="BU35" s="488"/>
      <c r="BV35" s="1117"/>
      <c r="BW35" s="488"/>
      <c r="BX35" s="665"/>
      <c r="BY35" s="665"/>
      <c r="BZ35" s="665"/>
      <c r="CA35" s="665"/>
      <c r="CB35" s="666"/>
    </row>
    <row r="36" spans="1:80" s="489" customFormat="1" ht="12.75" x14ac:dyDescent="0.2">
      <c r="A36" s="487"/>
      <c r="B36" s="1135" t="str">
        <f>Receitas_1!B36</f>
        <v>Cozinheira 2 horas</v>
      </c>
      <c r="C36" s="574" t="e">
        <f t="shared" si="2"/>
        <v>#VALUE!</v>
      </c>
      <c r="D36" s="882"/>
      <c r="E36" s="692"/>
      <c r="F36" s="1114"/>
      <c r="G36" s="1114"/>
      <c r="H36" s="688" t="str">
        <f t="shared" si="3"/>
        <v/>
      </c>
      <c r="I36" s="688" t="str">
        <f t="shared" si="5"/>
        <v/>
      </c>
      <c r="J36" s="688" t="str">
        <f t="shared" si="6"/>
        <v/>
      </c>
      <c r="K36" s="688" t="str">
        <f t="shared" si="7"/>
        <v/>
      </c>
      <c r="L36" s="688" t="str">
        <f t="shared" si="8"/>
        <v/>
      </c>
      <c r="M36" s="688" t="str">
        <f t="shared" si="9"/>
        <v/>
      </c>
      <c r="N36" s="688" t="str">
        <f t="shared" si="10"/>
        <v/>
      </c>
      <c r="O36" s="688" t="str">
        <f t="shared" si="11"/>
        <v/>
      </c>
      <c r="P36" s="688" t="str">
        <f t="shared" si="12"/>
        <v/>
      </c>
      <c r="Q36" s="688" t="str">
        <f t="shared" si="13"/>
        <v/>
      </c>
      <c r="R36" s="688" t="str">
        <f t="shared" si="14"/>
        <v/>
      </c>
      <c r="S36" s="688" t="str">
        <f t="shared" si="15"/>
        <v/>
      </c>
      <c r="T36" s="688" t="str">
        <f t="shared" si="16"/>
        <v/>
      </c>
      <c r="U36" s="688" t="str">
        <f t="shared" si="17"/>
        <v/>
      </c>
      <c r="V36" s="688" t="str">
        <f t="shared" si="18"/>
        <v/>
      </c>
      <c r="W36" s="688" t="str">
        <f t="shared" si="19"/>
        <v/>
      </c>
      <c r="X36" s="688" t="str">
        <f t="shared" si="20"/>
        <v/>
      </c>
      <c r="Y36" s="688" t="str">
        <f t="shared" si="21"/>
        <v/>
      </c>
      <c r="Z36" s="688" t="str">
        <f t="shared" si="22"/>
        <v/>
      </c>
      <c r="AA36" s="688" t="str">
        <f t="shared" si="23"/>
        <v/>
      </c>
      <c r="AB36" s="688" t="str">
        <f t="shared" si="24"/>
        <v/>
      </c>
      <c r="AC36" s="688" t="str">
        <f t="shared" si="25"/>
        <v/>
      </c>
      <c r="AD36" s="688" t="str">
        <f t="shared" si="26"/>
        <v/>
      </c>
      <c r="AE36" s="688" t="str">
        <f t="shared" si="27"/>
        <v/>
      </c>
      <c r="AF36" s="688" t="str">
        <f t="shared" si="28"/>
        <v/>
      </c>
      <c r="AG36" s="688" t="str">
        <f t="shared" si="29"/>
        <v/>
      </c>
      <c r="AH36" s="688" t="str">
        <f t="shared" si="30"/>
        <v/>
      </c>
      <c r="AI36" s="688" t="str">
        <f t="shared" si="31"/>
        <v/>
      </c>
      <c r="AJ36" s="688" t="str">
        <f t="shared" si="32"/>
        <v/>
      </c>
      <c r="AK36" s="688" t="str">
        <f t="shared" si="33"/>
        <v/>
      </c>
      <c r="AL36" s="688" t="str">
        <f t="shared" si="34"/>
        <v/>
      </c>
      <c r="AM36" s="688" t="str">
        <f t="shared" si="35"/>
        <v/>
      </c>
      <c r="AN36" s="688" t="str">
        <f t="shared" si="36"/>
        <v/>
      </c>
      <c r="AO36" s="688" t="str">
        <f t="shared" si="37"/>
        <v/>
      </c>
      <c r="AP36" s="688" t="str">
        <f t="shared" si="38"/>
        <v/>
      </c>
      <c r="AQ36" s="688" t="str">
        <f t="shared" si="39"/>
        <v/>
      </c>
      <c r="AR36" s="688" t="str">
        <f t="shared" si="40"/>
        <v/>
      </c>
      <c r="AS36" s="688" t="str">
        <f t="shared" si="41"/>
        <v/>
      </c>
      <c r="AT36" s="688" t="str">
        <f t="shared" si="42"/>
        <v/>
      </c>
      <c r="AU36" s="688" t="str">
        <f t="shared" si="43"/>
        <v/>
      </c>
      <c r="AV36" s="688" t="str">
        <f t="shared" si="44"/>
        <v/>
      </c>
      <c r="AW36" s="688" t="str">
        <f t="shared" si="45"/>
        <v/>
      </c>
      <c r="AX36" s="688" t="str">
        <f t="shared" si="46"/>
        <v/>
      </c>
      <c r="AY36" s="688" t="str">
        <f t="shared" si="47"/>
        <v/>
      </c>
      <c r="AZ36" s="688" t="str">
        <f t="shared" si="48"/>
        <v/>
      </c>
      <c r="BA36" s="688" t="str">
        <f t="shared" si="49"/>
        <v/>
      </c>
      <c r="BB36" s="688" t="str">
        <f t="shared" si="50"/>
        <v/>
      </c>
      <c r="BC36" s="688" t="str">
        <f t="shared" si="51"/>
        <v/>
      </c>
      <c r="BD36" s="688" t="str">
        <f t="shared" si="52"/>
        <v/>
      </c>
      <c r="BE36" s="688" t="str">
        <f t="shared" si="53"/>
        <v/>
      </c>
      <c r="BF36" s="688" t="str">
        <f t="shared" si="54"/>
        <v/>
      </c>
      <c r="BG36" s="688" t="str">
        <f t="shared" si="55"/>
        <v/>
      </c>
      <c r="BH36" s="688" t="str">
        <f t="shared" si="56"/>
        <v/>
      </c>
      <c r="BI36" s="688" t="str">
        <f t="shared" si="57"/>
        <v/>
      </c>
      <c r="BJ36" s="688" t="str">
        <f t="shared" si="58"/>
        <v/>
      </c>
      <c r="BK36" s="688" t="str">
        <f t="shared" si="59"/>
        <v/>
      </c>
      <c r="BL36" s="688" t="str">
        <f t="shared" si="60"/>
        <v/>
      </c>
      <c r="BM36" s="688" t="str">
        <f t="shared" si="61"/>
        <v/>
      </c>
      <c r="BN36" s="488"/>
      <c r="BO36" s="1115"/>
      <c r="BP36" s="1115"/>
      <c r="BQ36" s="1115"/>
      <c r="BR36" s="1115"/>
      <c r="BS36" s="1115"/>
      <c r="BT36" s="1116"/>
      <c r="BU36" s="488"/>
      <c r="BV36" s="1117"/>
      <c r="BW36" s="488"/>
      <c r="BX36" s="665"/>
      <c r="BY36" s="665"/>
      <c r="BZ36" s="665"/>
      <c r="CA36" s="665"/>
      <c r="CB36" s="666"/>
    </row>
    <row r="37" spans="1:80" s="489" customFormat="1" ht="12.75" x14ac:dyDescent="0.2">
      <c r="A37" s="487"/>
      <c r="B37" s="1135" t="str">
        <f>Receitas_1!B37</f>
        <v>Cozinheira 4 horas</v>
      </c>
      <c r="C37" s="574" t="e">
        <f t="shared" si="2"/>
        <v>#VALUE!</v>
      </c>
      <c r="D37" s="882"/>
      <c r="E37" s="692"/>
      <c r="F37" s="1114"/>
      <c r="G37" s="1114"/>
      <c r="H37" s="688" t="str">
        <f t="shared" si="3"/>
        <v/>
      </c>
      <c r="I37" s="688" t="str">
        <f t="shared" si="5"/>
        <v/>
      </c>
      <c r="J37" s="688" t="str">
        <f t="shared" si="6"/>
        <v/>
      </c>
      <c r="K37" s="688" t="str">
        <f t="shared" si="7"/>
        <v/>
      </c>
      <c r="L37" s="688" t="str">
        <f t="shared" si="8"/>
        <v/>
      </c>
      <c r="M37" s="688" t="str">
        <f t="shared" si="9"/>
        <v/>
      </c>
      <c r="N37" s="688" t="str">
        <f t="shared" si="10"/>
        <v/>
      </c>
      <c r="O37" s="688" t="str">
        <f t="shared" si="11"/>
        <v/>
      </c>
      <c r="P37" s="688" t="str">
        <f t="shared" si="12"/>
        <v/>
      </c>
      <c r="Q37" s="688" t="str">
        <f t="shared" si="13"/>
        <v/>
      </c>
      <c r="R37" s="688" t="str">
        <f t="shared" si="14"/>
        <v/>
      </c>
      <c r="S37" s="688" t="str">
        <f t="shared" si="15"/>
        <v/>
      </c>
      <c r="T37" s="688" t="str">
        <f t="shared" si="16"/>
        <v/>
      </c>
      <c r="U37" s="688" t="str">
        <f t="shared" si="17"/>
        <v/>
      </c>
      <c r="V37" s="688" t="str">
        <f t="shared" si="18"/>
        <v/>
      </c>
      <c r="W37" s="688" t="str">
        <f t="shared" si="19"/>
        <v/>
      </c>
      <c r="X37" s="688" t="str">
        <f t="shared" si="20"/>
        <v/>
      </c>
      <c r="Y37" s="688" t="str">
        <f t="shared" si="21"/>
        <v/>
      </c>
      <c r="Z37" s="688" t="str">
        <f t="shared" si="22"/>
        <v/>
      </c>
      <c r="AA37" s="688" t="str">
        <f t="shared" si="23"/>
        <v/>
      </c>
      <c r="AB37" s="688" t="str">
        <f t="shared" si="24"/>
        <v/>
      </c>
      <c r="AC37" s="688" t="str">
        <f t="shared" si="25"/>
        <v/>
      </c>
      <c r="AD37" s="688" t="str">
        <f t="shared" si="26"/>
        <v/>
      </c>
      <c r="AE37" s="688" t="str">
        <f t="shared" si="27"/>
        <v/>
      </c>
      <c r="AF37" s="688" t="str">
        <f t="shared" si="28"/>
        <v/>
      </c>
      <c r="AG37" s="688" t="str">
        <f t="shared" si="29"/>
        <v/>
      </c>
      <c r="AH37" s="688" t="str">
        <f t="shared" si="30"/>
        <v/>
      </c>
      <c r="AI37" s="688" t="str">
        <f t="shared" si="31"/>
        <v/>
      </c>
      <c r="AJ37" s="688" t="str">
        <f t="shared" si="32"/>
        <v/>
      </c>
      <c r="AK37" s="688" t="str">
        <f t="shared" si="33"/>
        <v/>
      </c>
      <c r="AL37" s="688" t="str">
        <f t="shared" si="34"/>
        <v/>
      </c>
      <c r="AM37" s="688" t="str">
        <f t="shared" si="35"/>
        <v/>
      </c>
      <c r="AN37" s="688" t="str">
        <f t="shared" si="36"/>
        <v/>
      </c>
      <c r="AO37" s="688" t="str">
        <f t="shared" si="37"/>
        <v/>
      </c>
      <c r="AP37" s="688" t="str">
        <f t="shared" si="38"/>
        <v/>
      </c>
      <c r="AQ37" s="688" t="str">
        <f t="shared" si="39"/>
        <v/>
      </c>
      <c r="AR37" s="688" t="str">
        <f t="shared" si="40"/>
        <v/>
      </c>
      <c r="AS37" s="688" t="str">
        <f t="shared" si="41"/>
        <v/>
      </c>
      <c r="AT37" s="688" t="str">
        <f t="shared" si="42"/>
        <v/>
      </c>
      <c r="AU37" s="688" t="str">
        <f t="shared" si="43"/>
        <v/>
      </c>
      <c r="AV37" s="688" t="str">
        <f t="shared" si="44"/>
        <v/>
      </c>
      <c r="AW37" s="688" t="str">
        <f t="shared" si="45"/>
        <v/>
      </c>
      <c r="AX37" s="688" t="str">
        <f t="shared" si="46"/>
        <v/>
      </c>
      <c r="AY37" s="688" t="str">
        <f t="shared" si="47"/>
        <v/>
      </c>
      <c r="AZ37" s="688" t="str">
        <f t="shared" si="48"/>
        <v/>
      </c>
      <c r="BA37" s="688" t="str">
        <f t="shared" si="49"/>
        <v/>
      </c>
      <c r="BB37" s="688" t="str">
        <f t="shared" si="50"/>
        <v/>
      </c>
      <c r="BC37" s="688" t="str">
        <f t="shared" si="51"/>
        <v/>
      </c>
      <c r="BD37" s="688" t="str">
        <f t="shared" si="52"/>
        <v/>
      </c>
      <c r="BE37" s="688" t="str">
        <f t="shared" si="53"/>
        <v/>
      </c>
      <c r="BF37" s="688" t="str">
        <f t="shared" si="54"/>
        <v/>
      </c>
      <c r="BG37" s="688" t="str">
        <f t="shared" si="55"/>
        <v/>
      </c>
      <c r="BH37" s="688" t="str">
        <f t="shared" si="56"/>
        <v/>
      </c>
      <c r="BI37" s="688" t="str">
        <f t="shared" si="57"/>
        <v/>
      </c>
      <c r="BJ37" s="688" t="str">
        <f t="shared" si="58"/>
        <v/>
      </c>
      <c r="BK37" s="688" t="str">
        <f t="shared" si="59"/>
        <v/>
      </c>
      <c r="BL37" s="688" t="str">
        <f t="shared" si="60"/>
        <v/>
      </c>
      <c r="BM37" s="688" t="str">
        <f t="shared" si="61"/>
        <v/>
      </c>
      <c r="BN37" s="488"/>
      <c r="BO37" s="1115"/>
      <c r="BP37" s="1115"/>
      <c r="BQ37" s="1115"/>
      <c r="BR37" s="1115"/>
      <c r="BS37" s="1115"/>
      <c r="BT37" s="1116"/>
      <c r="BU37" s="488"/>
      <c r="BV37" s="1117"/>
      <c r="BW37" s="488"/>
      <c r="BX37" s="665"/>
      <c r="BY37" s="665"/>
      <c r="BZ37" s="665"/>
      <c r="CA37" s="665"/>
      <c r="CB37" s="666"/>
    </row>
    <row r="38" spans="1:80" s="489" customFormat="1" ht="12.75" x14ac:dyDescent="0.2">
      <c r="A38" s="487"/>
      <c r="B38" s="1135" t="str">
        <f>Receitas_1!B38</f>
        <v>Cozinheira 6 horas</v>
      </c>
      <c r="C38" s="574" t="e">
        <f t="shared" si="2"/>
        <v>#VALUE!</v>
      </c>
      <c r="D38" s="882"/>
      <c r="E38" s="692"/>
      <c r="F38" s="1114"/>
      <c r="G38" s="1114"/>
      <c r="H38" s="688" t="str">
        <f t="shared" si="3"/>
        <v/>
      </c>
      <c r="I38" s="688" t="str">
        <f t="shared" si="5"/>
        <v/>
      </c>
      <c r="J38" s="688" t="str">
        <f t="shared" si="6"/>
        <v/>
      </c>
      <c r="K38" s="688" t="str">
        <f t="shared" si="7"/>
        <v/>
      </c>
      <c r="L38" s="688" t="str">
        <f t="shared" si="8"/>
        <v/>
      </c>
      <c r="M38" s="688" t="str">
        <f t="shared" si="9"/>
        <v/>
      </c>
      <c r="N38" s="688" t="str">
        <f t="shared" si="10"/>
        <v/>
      </c>
      <c r="O38" s="688" t="str">
        <f t="shared" si="11"/>
        <v/>
      </c>
      <c r="P38" s="688" t="str">
        <f t="shared" si="12"/>
        <v/>
      </c>
      <c r="Q38" s="688" t="str">
        <f t="shared" si="13"/>
        <v/>
      </c>
      <c r="R38" s="688" t="str">
        <f t="shared" si="14"/>
        <v/>
      </c>
      <c r="S38" s="688" t="str">
        <f t="shared" si="15"/>
        <v/>
      </c>
      <c r="T38" s="688" t="str">
        <f t="shared" si="16"/>
        <v/>
      </c>
      <c r="U38" s="688" t="str">
        <f t="shared" si="17"/>
        <v/>
      </c>
      <c r="V38" s="688" t="str">
        <f t="shared" si="18"/>
        <v/>
      </c>
      <c r="W38" s="688" t="str">
        <f t="shared" si="19"/>
        <v/>
      </c>
      <c r="X38" s="688" t="str">
        <f t="shared" si="20"/>
        <v/>
      </c>
      <c r="Y38" s="688" t="str">
        <f t="shared" si="21"/>
        <v/>
      </c>
      <c r="Z38" s="688" t="str">
        <f t="shared" si="22"/>
        <v/>
      </c>
      <c r="AA38" s="688" t="str">
        <f t="shared" si="23"/>
        <v/>
      </c>
      <c r="AB38" s="688" t="str">
        <f t="shared" si="24"/>
        <v/>
      </c>
      <c r="AC38" s="688" t="str">
        <f t="shared" si="25"/>
        <v/>
      </c>
      <c r="AD38" s="688" t="str">
        <f t="shared" si="26"/>
        <v/>
      </c>
      <c r="AE38" s="688" t="str">
        <f t="shared" si="27"/>
        <v/>
      </c>
      <c r="AF38" s="688" t="str">
        <f t="shared" si="28"/>
        <v/>
      </c>
      <c r="AG38" s="688" t="str">
        <f t="shared" si="29"/>
        <v/>
      </c>
      <c r="AH38" s="688" t="str">
        <f t="shared" si="30"/>
        <v/>
      </c>
      <c r="AI38" s="688" t="str">
        <f t="shared" si="31"/>
        <v/>
      </c>
      <c r="AJ38" s="688" t="str">
        <f t="shared" si="32"/>
        <v/>
      </c>
      <c r="AK38" s="688" t="str">
        <f t="shared" si="33"/>
        <v/>
      </c>
      <c r="AL38" s="688" t="str">
        <f t="shared" si="34"/>
        <v/>
      </c>
      <c r="AM38" s="688" t="str">
        <f t="shared" si="35"/>
        <v/>
      </c>
      <c r="AN38" s="688" t="str">
        <f t="shared" si="36"/>
        <v/>
      </c>
      <c r="AO38" s="688" t="str">
        <f t="shared" si="37"/>
        <v/>
      </c>
      <c r="AP38" s="688" t="str">
        <f t="shared" si="38"/>
        <v/>
      </c>
      <c r="AQ38" s="688" t="str">
        <f t="shared" si="39"/>
        <v/>
      </c>
      <c r="AR38" s="688" t="str">
        <f t="shared" si="40"/>
        <v/>
      </c>
      <c r="AS38" s="688" t="str">
        <f t="shared" si="41"/>
        <v/>
      </c>
      <c r="AT38" s="688" t="str">
        <f t="shared" si="42"/>
        <v/>
      </c>
      <c r="AU38" s="688" t="str">
        <f t="shared" si="43"/>
        <v/>
      </c>
      <c r="AV38" s="688" t="str">
        <f t="shared" si="44"/>
        <v/>
      </c>
      <c r="AW38" s="688" t="str">
        <f t="shared" si="45"/>
        <v/>
      </c>
      <c r="AX38" s="688" t="str">
        <f t="shared" si="46"/>
        <v/>
      </c>
      <c r="AY38" s="688" t="str">
        <f t="shared" si="47"/>
        <v/>
      </c>
      <c r="AZ38" s="688" t="str">
        <f t="shared" si="48"/>
        <v/>
      </c>
      <c r="BA38" s="688" t="str">
        <f t="shared" si="49"/>
        <v/>
      </c>
      <c r="BB38" s="688" t="str">
        <f t="shared" si="50"/>
        <v/>
      </c>
      <c r="BC38" s="688" t="str">
        <f t="shared" si="51"/>
        <v/>
      </c>
      <c r="BD38" s="688" t="str">
        <f t="shared" si="52"/>
        <v/>
      </c>
      <c r="BE38" s="688" t="str">
        <f t="shared" si="53"/>
        <v/>
      </c>
      <c r="BF38" s="688" t="str">
        <f t="shared" si="54"/>
        <v/>
      </c>
      <c r="BG38" s="688" t="str">
        <f t="shared" si="55"/>
        <v/>
      </c>
      <c r="BH38" s="688" t="str">
        <f t="shared" si="56"/>
        <v/>
      </c>
      <c r="BI38" s="688" t="str">
        <f t="shared" si="57"/>
        <v/>
      </c>
      <c r="BJ38" s="688" t="str">
        <f t="shared" si="58"/>
        <v/>
      </c>
      <c r="BK38" s="688" t="str">
        <f t="shared" si="59"/>
        <v/>
      </c>
      <c r="BL38" s="688" t="str">
        <f t="shared" si="60"/>
        <v/>
      </c>
      <c r="BM38" s="688" t="str">
        <f t="shared" si="61"/>
        <v/>
      </c>
      <c r="BN38" s="488"/>
      <c r="BO38" s="1115"/>
      <c r="BP38" s="1115"/>
      <c r="BQ38" s="1115"/>
      <c r="BR38" s="1115"/>
      <c r="BS38" s="1115"/>
      <c r="BT38" s="1116"/>
      <c r="BU38" s="488"/>
      <c r="BV38" s="1117"/>
      <c r="BW38" s="488"/>
      <c r="BX38" s="665"/>
      <c r="BY38" s="665"/>
      <c r="BZ38" s="665"/>
      <c r="CA38" s="665"/>
      <c r="CB38" s="666"/>
    </row>
    <row r="39" spans="1:80" s="489" customFormat="1" ht="12.75" x14ac:dyDescent="0.2">
      <c r="A39" s="487"/>
      <c r="B39" s="1135" t="str">
        <f>Receitas_1!B39</f>
        <v>Cozinheira 8 horas</v>
      </c>
      <c r="C39" s="574" t="e">
        <f t="shared" si="2"/>
        <v>#VALUE!</v>
      </c>
      <c r="D39" s="882"/>
      <c r="E39" s="692"/>
      <c r="F39" s="1114"/>
      <c r="G39" s="1114"/>
      <c r="H39" s="688" t="str">
        <f t="shared" si="3"/>
        <v/>
      </c>
      <c r="I39" s="688" t="str">
        <f t="shared" si="5"/>
        <v/>
      </c>
      <c r="J39" s="688" t="str">
        <f t="shared" si="6"/>
        <v/>
      </c>
      <c r="K39" s="688" t="str">
        <f t="shared" si="7"/>
        <v/>
      </c>
      <c r="L39" s="688" t="str">
        <f t="shared" si="8"/>
        <v/>
      </c>
      <c r="M39" s="688" t="str">
        <f t="shared" si="9"/>
        <v/>
      </c>
      <c r="N39" s="688" t="str">
        <f t="shared" si="10"/>
        <v/>
      </c>
      <c r="O39" s="688" t="str">
        <f t="shared" si="11"/>
        <v/>
      </c>
      <c r="P39" s="688" t="str">
        <f t="shared" si="12"/>
        <v/>
      </c>
      <c r="Q39" s="688" t="str">
        <f t="shared" si="13"/>
        <v/>
      </c>
      <c r="R39" s="688" t="str">
        <f t="shared" si="14"/>
        <v/>
      </c>
      <c r="S39" s="688" t="str">
        <f t="shared" si="15"/>
        <v/>
      </c>
      <c r="T39" s="688" t="str">
        <f t="shared" si="16"/>
        <v/>
      </c>
      <c r="U39" s="688" t="str">
        <f t="shared" si="17"/>
        <v/>
      </c>
      <c r="V39" s="688" t="str">
        <f t="shared" si="18"/>
        <v/>
      </c>
      <c r="W39" s="688" t="str">
        <f t="shared" si="19"/>
        <v/>
      </c>
      <c r="X39" s="688" t="str">
        <f t="shared" si="20"/>
        <v/>
      </c>
      <c r="Y39" s="688" t="str">
        <f t="shared" si="21"/>
        <v/>
      </c>
      <c r="Z39" s="688" t="str">
        <f t="shared" si="22"/>
        <v/>
      </c>
      <c r="AA39" s="688" t="str">
        <f t="shared" si="23"/>
        <v/>
      </c>
      <c r="AB39" s="688" t="str">
        <f t="shared" si="24"/>
        <v/>
      </c>
      <c r="AC39" s="688" t="str">
        <f t="shared" si="25"/>
        <v/>
      </c>
      <c r="AD39" s="688" t="str">
        <f t="shared" si="26"/>
        <v/>
      </c>
      <c r="AE39" s="688" t="str">
        <f t="shared" si="27"/>
        <v/>
      </c>
      <c r="AF39" s="688" t="str">
        <f t="shared" si="28"/>
        <v/>
      </c>
      <c r="AG39" s="688" t="str">
        <f t="shared" si="29"/>
        <v/>
      </c>
      <c r="AH39" s="688" t="str">
        <f t="shared" si="30"/>
        <v/>
      </c>
      <c r="AI39" s="688" t="str">
        <f t="shared" si="31"/>
        <v/>
      </c>
      <c r="AJ39" s="688" t="str">
        <f t="shared" si="32"/>
        <v/>
      </c>
      <c r="AK39" s="688" t="str">
        <f t="shared" si="33"/>
        <v/>
      </c>
      <c r="AL39" s="688" t="str">
        <f t="shared" si="34"/>
        <v/>
      </c>
      <c r="AM39" s="688" t="str">
        <f t="shared" si="35"/>
        <v/>
      </c>
      <c r="AN39" s="688" t="str">
        <f t="shared" si="36"/>
        <v/>
      </c>
      <c r="AO39" s="688" t="str">
        <f t="shared" si="37"/>
        <v/>
      </c>
      <c r="AP39" s="688" t="str">
        <f t="shared" si="38"/>
        <v/>
      </c>
      <c r="AQ39" s="688" t="str">
        <f t="shared" si="39"/>
        <v/>
      </c>
      <c r="AR39" s="688" t="str">
        <f t="shared" si="40"/>
        <v/>
      </c>
      <c r="AS39" s="688" t="str">
        <f t="shared" si="41"/>
        <v/>
      </c>
      <c r="AT39" s="688" t="str">
        <f t="shared" si="42"/>
        <v/>
      </c>
      <c r="AU39" s="688" t="str">
        <f t="shared" si="43"/>
        <v/>
      </c>
      <c r="AV39" s="688" t="str">
        <f t="shared" si="44"/>
        <v/>
      </c>
      <c r="AW39" s="688" t="str">
        <f t="shared" si="45"/>
        <v/>
      </c>
      <c r="AX39" s="688" t="str">
        <f t="shared" si="46"/>
        <v/>
      </c>
      <c r="AY39" s="688" t="str">
        <f t="shared" si="47"/>
        <v/>
      </c>
      <c r="AZ39" s="688" t="str">
        <f t="shared" si="48"/>
        <v/>
      </c>
      <c r="BA39" s="688" t="str">
        <f t="shared" si="49"/>
        <v/>
      </c>
      <c r="BB39" s="688" t="str">
        <f t="shared" si="50"/>
        <v/>
      </c>
      <c r="BC39" s="688" t="str">
        <f t="shared" si="51"/>
        <v/>
      </c>
      <c r="BD39" s="688" t="str">
        <f t="shared" si="52"/>
        <v/>
      </c>
      <c r="BE39" s="688" t="str">
        <f t="shared" si="53"/>
        <v/>
      </c>
      <c r="BF39" s="688" t="str">
        <f t="shared" si="54"/>
        <v/>
      </c>
      <c r="BG39" s="688" t="str">
        <f t="shared" si="55"/>
        <v/>
      </c>
      <c r="BH39" s="688" t="str">
        <f t="shared" si="56"/>
        <v/>
      </c>
      <c r="BI39" s="688" t="str">
        <f t="shared" si="57"/>
        <v/>
      </c>
      <c r="BJ39" s="688" t="str">
        <f t="shared" si="58"/>
        <v/>
      </c>
      <c r="BK39" s="688" t="str">
        <f t="shared" si="59"/>
        <v/>
      </c>
      <c r="BL39" s="688" t="str">
        <f t="shared" si="60"/>
        <v/>
      </c>
      <c r="BM39" s="688" t="str">
        <f t="shared" si="61"/>
        <v/>
      </c>
      <c r="BN39" s="488"/>
      <c r="BO39" s="1115"/>
      <c r="BP39" s="1115"/>
      <c r="BQ39" s="1115"/>
      <c r="BR39" s="1115"/>
      <c r="BS39" s="1115"/>
      <c r="BT39" s="1116"/>
      <c r="BU39" s="488"/>
      <c r="BV39" s="1117"/>
      <c r="BW39" s="488"/>
      <c r="BX39" s="665"/>
      <c r="BY39" s="665"/>
      <c r="BZ39" s="665"/>
      <c r="CA39" s="665"/>
      <c r="CB39" s="666"/>
    </row>
    <row r="40" spans="1:80" s="489" customFormat="1" ht="12.75" x14ac:dyDescent="0.2">
      <c r="A40" s="487"/>
      <c r="B40" s="1135" t="str">
        <f>Receitas_1!B40</f>
        <v>Babá 2 horas</v>
      </c>
      <c r="C40" s="574" t="e">
        <f t="shared" si="2"/>
        <v>#VALUE!</v>
      </c>
      <c r="D40" s="882"/>
      <c r="E40" s="692"/>
      <c r="F40" s="1114"/>
      <c r="G40" s="1114"/>
      <c r="H40" s="688" t="str">
        <f t="shared" si="3"/>
        <v/>
      </c>
      <c r="I40" s="688" t="str">
        <f t="shared" si="5"/>
        <v/>
      </c>
      <c r="J40" s="688" t="str">
        <f t="shared" si="6"/>
        <v/>
      </c>
      <c r="K40" s="688" t="str">
        <f t="shared" si="7"/>
        <v/>
      </c>
      <c r="L40" s="688" t="str">
        <f t="shared" si="8"/>
        <v/>
      </c>
      <c r="M40" s="688" t="str">
        <f t="shared" si="9"/>
        <v/>
      </c>
      <c r="N40" s="688" t="str">
        <f t="shared" si="10"/>
        <v/>
      </c>
      <c r="O40" s="688" t="str">
        <f t="shared" si="11"/>
        <v/>
      </c>
      <c r="P40" s="688" t="str">
        <f t="shared" si="12"/>
        <v/>
      </c>
      <c r="Q40" s="688" t="str">
        <f t="shared" si="13"/>
        <v/>
      </c>
      <c r="R40" s="688" t="str">
        <f t="shared" si="14"/>
        <v/>
      </c>
      <c r="S40" s="688" t="str">
        <f t="shared" si="15"/>
        <v/>
      </c>
      <c r="T40" s="688" t="str">
        <f t="shared" si="16"/>
        <v/>
      </c>
      <c r="U40" s="688" t="str">
        <f t="shared" si="17"/>
        <v/>
      </c>
      <c r="V40" s="688" t="str">
        <f t="shared" si="18"/>
        <v/>
      </c>
      <c r="W40" s="688" t="str">
        <f t="shared" si="19"/>
        <v/>
      </c>
      <c r="X40" s="688" t="str">
        <f t="shared" si="20"/>
        <v/>
      </c>
      <c r="Y40" s="688" t="str">
        <f t="shared" si="21"/>
        <v/>
      </c>
      <c r="Z40" s="688" t="str">
        <f t="shared" si="22"/>
        <v/>
      </c>
      <c r="AA40" s="688" t="str">
        <f t="shared" si="23"/>
        <v/>
      </c>
      <c r="AB40" s="688" t="str">
        <f t="shared" si="24"/>
        <v/>
      </c>
      <c r="AC40" s="688" t="str">
        <f t="shared" si="25"/>
        <v/>
      </c>
      <c r="AD40" s="688" t="str">
        <f t="shared" si="26"/>
        <v/>
      </c>
      <c r="AE40" s="688" t="str">
        <f t="shared" si="27"/>
        <v/>
      </c>
      <c r="AF40" s="688" t="str">
        <f t="shared" si="28"/>
        <v/>
      </c>
      <c r="AG40" s="688" t="str">
        <f t="shared" si="29"/>
        <v/>
      </c>
      <c r="AH40" s="688" t="str">
        <f t="shared" si="30"/>
        <v/>
      </c>
      <c r="AI40" s="688" t="str">
        <f t="shared" si="31"/>
        <v/>
      </c>
      <c r="AJ40" s="688" t="str">
        <f t="shared" si="32"/>
        <v/>
      </c>
      <c r="AK40" s="688" t="str">
        <f t="shared" si="33"/>
        <v/>
      </c>
      <c r="AL40" s="688" t="str">
        <f t="shared" si="34"/>
        <v/>
      </c>
      <c r="AM40" s="688" t="str">
        <f t="shared" si="35"/>
        <v/>
      </c>
      <c r="AN40" s="688" t="str">
        <f t="shared" si="36"/>
        <v/>
      </c>
      <c r="AO40" s="688" t="str">
        <f t="shared" si="37"/>
        <v/>
      </c>
      <c r="AP40" s="688" t="str">
        <f t="shared" si="38"/>
        <v/>
      </c>
      <c r="AQ40" s="688" t="str">
        <f t="shared" si="39"/>
        <v/>
      </c>
      <c r="AR40" s="688" t="str">
        <f t="shared" si="40"/>
        <v/>
      </c>
      <c r="AS40" s="688" t="str">
        <f t="shared" si="41"/>
        <v/>
      </c>
      <c r="AT40" s="688" t="str">
        <f t="shared" si="42"/>
        <v/>
      </c>
      <c r="AU40" s="688" t="str">
        <f t="shared" si="43"/>
        <v/>
      </c>
      <c r="AV40" s="688" t="str">
        <f t="shared" si="44"/>
        <v/>
      </c>
      <c r="AW40" s="688" t="str">
        <f t="shared" si="45"/>
        <v/>
      </c>
      <c r="AX40" s="688" t="str">
        <f t="shared" si="46"/>
        <v/>
      </c>
      <c r="AY40" s="688" t="str">
        <f t="shared" si="47"/>
        <v/>
      </c>
      <c r="AZ40" s="688" t="str">
        <f t="shared" si="48"/>
        <v/>
      </c>
      <c r="BA40" s="688" t="str">
        <f t="shared" si="49"/>
        <v/>
      </c>
      <c r="BB40" s="688" t="str">
        <f t="shared" si="50"/>
        <v/>
      </c>
      <c r="BC40" s="688" t="str">
        <f t="shared" si="51"/>
        <v/>
      </c>
      <c r="BD40" s="688" t="str">
        <f t="shared" si="52"/>
        <v/>
      </c>
      <c r="BE40" s="688" t="str">
        <f t="shared" si="53"/>
        <v/>
      </c>
      <c r="BF40" s="688" t="str">
        <f t="shared" si="54"/>
        <v/>
      </c>
      <c r="BG40" s="688" t="str">
        <f t="shared" si="55"/>
        <v/>
      </c>
      <c r="BH40" s="688" t="str">
        <f t="shared" si="56"/>
        <v/>
      </c>
      <c r="BI40" s="688" t="str">
        <f t="shared" si="57"/>
        <v/>
      </c>
      <c r="BJ40" s="688" t="str">
        <f t="shared" si="58"/>
        <v/>
      </c>
      <c r="BK40" s="688" t="str">
        <f t="shared" si="59"/>
        <v/>
      </c>
      <c r="BL40" s="688" t="str">
        <f t="shared" si="60"/>
        <v/>
      </c>
      <c r="BM40" s="688" t="str">
        <f t="shared" si="61"/>
        <v/>
      </c>
      <c r="BN40" s="488"/>
      <c r="BO40" s="1115"/>
      <c r="BP40" s="1115"/>
      <c r="BQ40" s="1115"/>
      <c r="BR40" s="1115"/>
      <c r="BS40" s="1115"/>
      <c r="BT40" s="1116"/>
      <c r="BU40" s="488"/>
      <c r="BV40" s="1117"/>
      <c r="BW40" s="488"/>
      <c r="BX40" s="665"/>
      <c r="BY40" s="665"/>
      <c r="BZ40" s="665"/>
      <c r="CA40" s="665"/>
      <c r="CB40" s="666"/>
    </row>
    <row r="41" spans="1:80" s="489" customFormat="1" ht="12.75" x14ac:dyDescent="0.2">
      <c r="A41" s="487"/>
      <c r="B41" s="1135" t="str">
        <f>Receitas_1!B41</f>
        <v>Bába 6 horas</v>
      </c>
      <c r="C41" s="574" t="e">
        <f t="shared" si="2"/>
        <v>#VALUE!</v>
      </c>
      <c r="D41" s="882"/>
      <c r="E41" s="692"/>
      <c r="F41" s="1114"/>
      <c r="G41" s="1114"/>
      <c r="H41" s="688" t="str">
        <f t="shared" si="3"/>
        <v/>
      </c>
      <c r="I41" s="688" t="str">
        <f t="shared" si="5"/>
        <v/>
      </c>
      <c r="J41" s="688" t="str">
        <f t="shared" si="6"/>
        <v/>
      </c>
      <c r="K41" s="688" t="str">
        <f t="shared" si="7"/>
        <v/>
      </c>
      <c r="L41" s="688" t="str">
        <f t="shared" si="8"/>
        <v/>
      </c>
      <c r="M41" s="688" t="str">
        <f t="shared" si="9"/>
        <v/>
      </c>
      <c r="N41" s="688" t="str">
        <f t="shared" si="10"/>
        <v/>
      </c>
      <c r="O41" s="688" t="str">
        <f t="shared" si="11"/>
        <v/>
      </c>
      <c r="P41" s="688" t="str">
        <f t="shared" si="12"/>
        <v/>
      </c>
      <c r="Q41" s="688" t="str">
        <f t="shared" si="13"/>
        <v/>
      </c>
      <c r="R41" s="688" t="str">
        <f t="shared" si="14"/>
        <v/>
      </c>
      <c r="S41" s="688" t="str">
        <f t="shared" si="15"/>
        <v/>
      </c>
      <c r="T41" s="688" t="str">
        <f t="shared" si="16"/>
        <v/>
      </c>
      <c r="U41" s="688" t="str">
        <f t="shared" si="17"/>
        <v/>
      </c>
      <c r="V41" s="688" t="str">
        <f t="shared" si="18"/>
        <v/>
      </c>
      <c r="W41" s="688" t="str">
        <f t="shared" si="19"/>
        <v/>
      </c>
      <c r="X41" s="688" t="str">
        <f t="shared" si="20"/>
        <v/>
      </c>
      <c r="Y41" s="688" t="str">
        <f t="shared" si="21"/>
        <v/>
      </c>
      <c r="Z41" s="688" t="str">
        <f t="shared" si="22"/>
        <v/>
      </c>
      <c r="AA41" s="688" t="str">
        <f t="shared" si="23"/>
        <v/>
      </c>
      <c r="AB41" s="688" t="str">
        <f t="shared" si="24"/>
        <v/>
      </c>
      <c r="AC41" s="688" t="str">
        <f t="shared" si="25"/>
        <v/>
      </c>
      <c r="AD41" s="688" t="str">
        <f t="shared" si="26"/>
        <v/>
      </c>
      <c r="AE41" s="688" t="str">
        <f t="shared" si="27"/>
        <v/>
      </c>
      <c r="AF41" s="688" t="str">
        <f t="shared" si="28"/>
        <v/>
      </c>
      <c r="AG41" s="688" t="str">
        <f t="shared" si="29"/>
        <v/>
      </c>
      <c r="AH41" s="688" t="str">
        <f t="shared" si="30"/>
        <v/>
      </c>
      <c r="AI41" s="688" t="str">
        <f t="shared" si="31"/>
        <v/>
      </c>
      <c r="AJ41" s="688" t="str">
        <f t="shared" si="32"/>
        <v/>
      </c>
      <c r="AK41" s="688" t="str">
        <f t="shared" si="33"/>
        <v/>
      </c>
      <c r="AL41" s="688" t="str">
        <f t="shared" si="34"/>
        <v/>
      </c>
      <c r="AM41" s="688" t="str">
        <f t="shared" si="35"/>
        <v/>
      </c>
      <c r="AN41" s="688" t="str">
        <f t="shared" si="36"/>
        <v/>
      </c>
      <c r="AO41" s="688" t="str">
        <f t="shared" si="37"/>
        <v/>
      </c>
      <c r="AP41" s="688" t="str">
        <f t="shared" si="38"/>
        <v/>
      </c>
      <c r="AQ41" s="688" t="str">
        <f t="shared" si="39"/>
        <v/>
      </c>
      <c r="AR41" s="688" t="str">
        <f t="shared" si="40"/>
        <v/>
      </c>
      <c r="AS41" s="688" t="str">
        <f t="shared" si="41"/>
        <v/>
      </c>
      <c r="AT41" s="688" t="str">
        <f t="shared" si="42"/>
        <v/>
      </c>
      <c r="AU41" s="688" t="str">
        <f t="shared" si="43"/>
        <v/>
      </c>
      <c r="AV41" s="688" t="str">
        <f t="shared" si="44"/>
        <v/>
      </c>
      <c r="AW41" s="688" t="str">
        <f t="shared" si="45"/>
        <v/>
      </c>
      <c r="AX41" s="688" t="str">
        <f t="shared" si="46"/>
        <v/>
      </c>
      <c r="AY41" s="688" t="str">
        <f t="shared" si="47"/>
        <v/>
      </c>
      <c r="AZ41" s="688" t="str">
        <f t="shared" si="48"/>
        <v/>
      </c>
      <c r="BA41" s="688" t="str">
        <f t="shared" si="49"/>
        <v/>
      </c>
      <c r="BB41" s="688" t="str">
        <f t="shared" si="50"/>
        <v/>
      </c>
      <c r="BC41" s="688" t="str">
        <f t="shared" si="51"/>
        <v/>
      </c>
      <c r="BD41" s="688" t="str">
        <f t="shared" si="52"/>
        <v/>
      </c>
      <c r="BE41" s="688" t="str">
        <f t="shared" si="53"/>
        <v/>
      </c>
      <c r="BF41" s="688" t="str">
        <f t="shared" si="54"/>
        <v/>
      </c>
      <c r="BG41" s="688" t="str">
        <f t="shared" si="55"/>
        <v/>
      </c>
      <c r="BH41" s="688" t="str">
        <f t="shared" si="56"/>
        <v/>
      </c>
      <c r="BI41" s="688" t="str">
        <f t="shared" si="57"/>
        <v/>
      </c>
      <c r="BJ41" s="688" t="str">
        <f t="shared" si="58"/>
        <v/>
      </c>
      <c r="BK41" s="688" t="str">
        <f t="shared" si="59"/>
        <v/>
      </c>
      <c r="BL41" s="688" t="str">
        <f t="shared" si="60"/>
        <v/>
      </c>
      <c r="BM41" s="688" t="str">
        <f t="shared" si="61"/>
        <v/>
      </c>
      <c r="BN41" s="488"/>
      <c r="BO41" s="1115"/>
      <c r="BP41" s="1115"/>
      <c r="BQ41" s="1115"/>
      <c r="BR41" s="1115"/>
      <c r="BS41" s="1115"/>
      <c r="BT41" s="1116"/>
      <c r="BU41" s="488"/>
      <c r="BV41" s="1117"/>
      <c r="BW41" s="488"/>
      <c r="BX41" s="665"/>
      <c r="BY41" s="665"/>
      <c r="BZ41" s="665"/>
      <c r="CA41" s="665"/>
      <c r="CB41" s="666"/>
    </row>
    <row r="42" spans="1:80" s="489" customFormat="1" ht="12.75" x14ac:dyDescent="0.2">
      <c r="A42" s="487"/>
      <c r="B42" s="1135" t="str">
        <f>Receitas_1!B42</f>
        <v>Bába 8 horas</v>
      </c>
      <c r="C42" s="574" t="e">
        <f t="shared" si="2"/>
        <v>#VALUE!</v>
      </c>
      <c r="D42" s="882"/>
      <c r="E42" s="692"/>
      <c r="F42" s="1114"/>
      <c r="G42" s="1114"/>
      <c r="H42" s="688" t="str">
        <f t="shared" si="3"/>
        <v/>
      </c>
      <c r="I42" s="688" t="str">
        <f t="shared" si="5"/>
        <v/>
      </c>
      <c r="J42" s="688" t="str">
        <f t="shared" si="6"/>
        <v/>
      </c>
      <c r="K42" s="688" t="str">
        <f t="shared" si="7"/>
        <v/>
      </c>
      <c r="L42" s="688" t="str">
        <f t="shared" si="8"/>
        <v/>
      </c>
      <c r="M42" s="688" t="str">
        <f t="shared" si="9"/>
        <v/>
      </c>
      <c r="N42" s="688" t="str">
        <f t="shared" si="10"/>
        <v/>
      </c>
      <c r="O42" s="688" t="str">
        <f t="shared" si="11"/>
        <v/>
      </c>
      <c r="P42" s="688" t="str">
        <f t="shared" si="12"/>
        <v/>
      </c>
      <c r="Q42" s="688" t="str">
        <f t="shared" si="13"/>
        <v/>
      </c>
      <c r="R42" s="688" t="str">
        <f t="shared" si="14"/>
        <v/>
      </c>
      <c r="S42" s="688" t="str">
        <f t="shared" si="15"/>
        <v/>
      </c>
      <c r="T42" s="688" t="str">
        <f t="shared" si="16"/>
        <v/>
      </c>
      <c r="U42" s="688" t="str">
        <f t="shared" si="17"/>
        <v/>
      </c>
      <c r="V42" s="688" t="str">
        <f t="shared" si="18"/>
        <v/>
      </c>
      <c r="W42" s="688" t="str">
        <f t="shared" si="19"/>
        <v/>
      </c>
      <c r="X42" s="688" t="str">
        <f t="shared" si="20"/>
        <v/>
      </c>
      <c r="Y42" s="688" t="str">
        <f t="shared" si="21"/>
        <v/>
      </c>
      <c r="Z42" s="688" t="str">
        <f t="shared" si="22"/>
        <v/>
      </c>
      <c r="AA42" s="688" t="str">
        <f t="shared" si="23"/>
        <v/>
      </c>
      <c r="AB42" s="688" t="str">
        <f t="shared" si="24"/>
        <v/>
      </c>
      <c r="AC42" s="688" t="str">
        <f t="shared" si="25"/>
        <v/>
      </c>
      <c r="AD42" s="688" t="str">
        <f t="shared" si="26"/>
        <v/>
      </c>
      <c r="AE42" s="688" t="str">
        <f t="shared" si="27"/>
        <v/>
      </c>
      <c r="AF42" s="688" t="str">
        <f t="shared" si="28"/>
        <v/>
      </c>
      <c r="AG42" s="688" t="str">
        <f t="shared" si="29"/>
        <v/>
      </c>
      <c r="AH42" s="688" t="str">
        <f t="shared" si="30"/>
        <v/>
      </c>
      <c r="AI42" s="688" t="str">
        <f t="shared" si="31"/>
        <v/>
      </c>
      <c r="AJ42" s="688" t="str">
        <f t="shared" si="32"/>
        <v/>
      </c>
      <c r="AK42" s="688" t="str">
        <f t="shared" si="33"/>
        <v/>
      </c>
      <c r="AL42" s="688" t="str">
        <f t="shared" si="34"/>
        <v/>
      </c>
      <c r="AM42" s="688" t="str">
        <f t="shared" si="35"/>
        <v/>
      </c>
      <c r="AN42" s="688" t="str">
        <f t="shared" si="36"/>
        <v/>
      </c>
      <c r="AO42" s="688" t="str">
        <f t="shared" si="37"/>
        <v/>
      </c>
      <c r="AP42" s="688" t="str">
        <f t="shared" si="38"/>
        <v/>
      </c>
      <c r="AQ42" s="688" t="str">
        <f t="shared" si="39"/>
        <v/>
      </c>
      <c r="AR42" s="688" t="str">
        <f t="shared" si="40"/>
        <v/>
      </c>
      <c r="AS42" s="688" t="str">
        <f t="shared" si="41"/>
        <v/>
      </c>
      <c r="AT42" s="688" t="str">
        <f t="shared" si="42"/>
        <v/>
      </c>
      <c r="AU42" s="688" t="str">
        <f t="shared" si="43"/>
        <v/>
      </c>
      <c r="AV42" s="688" t="str">
        <f t="shared" si="44"/>
        <v/>
      </c>
      <c r="AW42" s="688" t="str">
        <f t="shared" si="45"/>
        <v/>
      </c>
      <c r="AX42" s="688" t="str">
        <f t="shared" si="46"/>
        <v/>
      </c>
      <c r="AY42" s="688" t="str">
        <f t="shared" si="47"/>
        <v/>
      </c>
      <c r="AZ42" s="688" t="str">
        <f t="shared" si="48"/>
        <v/>
      </c>
      <c r="BA42" s="688" t="str">
        <f t="shared" si="49"/>
        <v/>
      </c>
      <c r="BB42" s="688" t="str">
        <f t="shared" si="50"/>
        <v/>
      </c>
      <c r="BC42" s="688" t="str">
        <f t="shared" si="51"/>
        <v/>
      </c>
      <c r="BD42" s="688" t="str">
        <f t="shared" si="52"/>
        <v/>
      </c>
      <c r="BE42" s="688" t="str">
        <f t="shared" si="53"/>
        <v/>
      </c>
      <c r="BF42" s="688" t="str">
        <f t="shared" si="54"/>
        <v/>
      </c>
      <c r="BG42" s="688" t="str">
        <f t="shared" si="55"/>
        <v/>
      </c>
      <c r="BH42" s="688" t="str">
        <f t="shared" si="56"/>
        <v/>
      </c>
      <c r="BI42" s="688" t="str">
        <f t="shared" si="57"/>
        <v/>
      </c>
      <c r="BJ42" s="688" t="str">
        <f t="shared" si="58"/>
        <v/>
      </c>
      <c r="BK42" s="688" t="str">
        <f t="shared" si="59"/>
        <v/>
      </c>
      <c r="BL42" s="688" t="str">
        <f t="shared" si="60"/>
        <v/>
      </c>
      <c r="BM42" s="688" t="str">
        <f t="shared" si="61"/>
        <v/>
      </c>
      <c r="BN42" s="488"/>
      <c r="BO42" s="1115"/>
      <c r="BP42" s="1115"/>
      <c r="BQ42" s="1115"/>
      <c r="BR42" s="1115"/>
      <c r="BS42" s="1115"/>
      <c r="BT42" s="1116"/>
      <c r="BU42" s="488"/>
      <c r="BV42" s="1117"/>
      <c r="BW42" s="488"/>
      <c r="BX42" s="665"/>
      <c r="BY42" s="665"/>
      <c r="BZ42" s="665"/>
      <c r="CA42" s="665"/>
      <c r="CB42" s="666"/>
    </row>
    <row r="43" spans="1:80" s="489" customFormat="1" ht="12.75" x14ac:dyDescent="0.2">
      <c r="A43" s="487"/>
      <c r="B43" s="1135" t="str">
        <f>Receitas_1!B43</f>
        <v>Limpeza condominial 6 horas</v>
      </c>
      <c r="C43" s="574" t="e">
        <f t="shared" si="2"/>
        <v>#VALUE!</v>
      </c>
      <c r="D43" s="882"/>
      <c r="E43" s="692"/>
      <c r="F43" s="1114"/>
      <c r="G43" s="1114"/>
      <c r="H43" s="688" t="str">
        <f t="shared" si="3"/>
        <v/>
      </c>
      <c r="I43" s="688" t="str">
        <f t="shared" ref="I43:I50" si="62">IFERROR(IF($D43="","",IF(H43+(H43*I$4)&gt;$D43,$D43,H43+(H43*I$4))),"")</f>
        <v/>
      </c>
      <c r="J43" s="688" t="str">
        <f t="shared" ref="J43:J50" si="63">IFERROR(IF($D43="","",IF(I43+(I43*J$4)&gt;$D43,$D43,I43+(I43*J$4))),"")</f>
        <v/>
      </c>
      <c r="K43" s="688" t="str">
        <f t="shared" ref="K43:K50" si="64">IFERROR(IF($D43="","",IF(J43+(J43*K$4)&gt;$D43,$D43,J43+(J43*K$4))),"")</f>
        <v/>
      </c>
      <c r="L43" s="688" t="str">
        <f t="shared" ref="L43:L50" si="65">IFERROR(IF($D43="","",IF(K43+(K43*L$4)&gt;$D43,$D43,K43+(K43*L$4))),"")</f>
        <v/>
      </c>
      <c r="M43" s="688" t="str">
        <f t="shared" ref="M43:M50" si="66">IFERROR(IF($D43="","",IF(L43+(L43*M$4)&gt;$D43,$D43,L43+(L43*M$4))),"")</f>
        <v/>
      </c>
      <c r="N43" s="688" t="str">
        <f t="shared" ref="N43:N50" si="67">IFERROR(IF($D43="","",IF(M43+(M43*N$4)&gt;$D43,$D43,M43+(M43*N$4))),"")</f>
        <v/>
      </c>
      <c r="O43" s="688" t="str">
        <f t="shared" ref="O43:O50" si="68">IFERROR(IF($D43="","",IF(N43+(N43*O$4)&gt;$D43,$D43,N43+(N43*O$4))),"")</f>
        <v/>
      </c>
      <c r="P43" s="688" t="str">
        <f t="shared" ref="P43:P50" si="69">IFERROR(IF($D43="","",IF(O43+(O43*P$4)&gt;$D43,$D43,O43+(O43*P$4))),"")</f>
        <v/>
      </c>
      <c r="Q43" s="688" t="str">
        <f t="shared" ref="Q43:Q50" si="70">IFERROR(IF($D43="","",IF(P43+(P43*Q$4)&gt;$D43,$D43,P43+(P43*Q$4))),"")</f>
        <v/>
      </c>
      <c r="R43" s="688" t="str">
        <f t="shared" ref="R43:R50" si="71">IFERROR(IF($D43="","",IF(Q43+(Q43*R$4)&gt;$D43,$D43,Q43+(Q43*R$4))),"")</f>
        <v/>
      </c>
      <c r="S43" s="688" t="str">
        <f t="shared" ref="S43:S50" si="72">IFERROR(IF($D43="","",IF(R43+(R43*S$4)&gt;$D43,$D43,R43+(R43*S$4))),"")</f>
        <v/>
      </c>
      <c r="T43" s="688" t="str">
        <f t="shared" ref="T43:T50" si="73">IFERROR(IF($D43="","",IF(S43+(S43*T$4)&gt;$D43,$D43,S43+(S43*T$4))),"")</f>
        <v/>
      </c>
      <c r="U43" s="688" t="str">
        <f t="shared" ref="U43:U50" si="74">IFERROR(IF($D43="","",IF(T43+(T43*U$4)&gt;$D43,$D43,T43+(T43*U$4))),"")</f>
        <v/>
      </c>
      <c r="V43" s="688" t="str">
        <f t="shared" ref="V43:V50" si="75">IFERROR(IF($D43="","",IF(U43+(U43*V$4)&gt;$D43,$D43,U43+(U43*V$4))),"")</f>
        <v/>
      </c>
      <c r="W43" s="688" t="str">
        <f t="shared" ref="W43:W50" si="76">IFERROR(IF($D43="","",IF(V43+(V43*W$4)&gt;$D43,$D43,V43+(V43*W$4))),"")</f>
        <v/>
      </c>
      <c r="X43" s="688" t="str">
        <f t="shared" ref="X43:X50" si="77">IFERROR(IF($D43="","",IF(W43+(W43*X$4)&gt;$D43,$D43,W43+(W43*X$4))),"")</f>
        <v/>
      </c>
      <c r="Y43" s="688" t="str">
        <f t="shared" ref="Y43:Y50" si="78">IFERROR(IF($D43="","",IF(X43+(X43*Y$4)&gt;$D43,$D43,X43+(X43*Y$4))),"")</f>
        <v/>
      </c>
      <c r="Z43" s="688" t="str">
        <f t="shared" ref="Z43:Z50" si="79">IFERROR(IF($D43="","",IF(Y43+(Y43*Z$4)&gt;$D43,$D43,Y43+(Y43*Z$4))),"")</f>
        <v/>
      </c>
      <c r="AA43" s="688" t="str">
        <f t="shared" ref="AA43:AA50" si="80">IFERROR(IF($D43="","",IF(Z43+(Z43*AA$4)&gt;$D43,$D43,Z43+(Z43*AA$4))),"")</f>
        <v/>
      </c>
      <c r="AB43" s="688" t="str">
        <f t="shared" ref="AB43:AB50" si="81">IFERROR(IF($D43="","",IF(AA43+(AA43*AB$4)&gt;$D43,$D43,AA43+(AA43*AB$4))),"")</f>
        <v/>
      </c>
      <c r="AC43" s="688" t="str">
        <f t="shared" ref="AC43:AC50" si="82">IFERROR(IF($D43="","",IF(AB43+(AB43*AC$4)&gt;$D43,$D43,AB43+(AB43*AC$4))),"")</f>
        <v/>
      </c>
      <c r="AD43" s="688" t="str">
        <f t="shared" ref="AD43:AD50" si="83">IFERROR(IF($D43="","",IF(AC43+(AC43*AD$4)&gt;$D43,$D43,AC43+(AC43*AD$4))),"")</f>
        <v/>
      </c>
      <c r="AE43" s="688" t="str">
        <f t="shared" ref="AE43:AE50" si="84">IFERROR(IF($D43="","",IF(AD43+(AD43*AE$4)&gt;$D43,$D43,AD43+(AD43*AE$4))),"")</f>
        <v/>
      </c>
      <c r="AF43" s="688" t="str">
        <f t="shared" ref="AF43:AF50" si="85">IFERROR(IF($D43="","",IF(AE43+(AE43*AF$4)&gt;$D43,$D43,AE43+(AE43*AF$4))),"")</f>
        <v/>
      </c>
      <c r="AG43" s="688" t="str">
        <f t="shared" ref="AG43:AG50" si="86">IFERROR(IF($D43="","",IF(AF43+(AF43*AG$4)&gt;$D43,$D43,AF43+(AF43*AG$4))),"")</f>
        <v/>
      </c>
      <c r="AH43" s="688" t="str">
        <f t="shared" ref="AH43:AH50" si="87">IFERROR(IF($D43="","",IF(AG43+(AG43*AH$4)&gt;$D43,$D43,AG43+(AG43*AH$4))),"")</f>
        <v/>
      </c>
      <c r="AI43" s="688" t="str">
        <f t="shared" ref="AI43:AI50" si="88">IFERROR(IF($D43="","",IF(AH43+(AH43*AI$4)&gt;$D43,$D43,AH43+(AH43*AI$4))),"")</f>
        <v/>
      </c>
      <c r="AJ43" s="688" t="str">
        <f t="shared" ref="AJ43:AJ50" si="89">IFERROR(IF($D43="","",IF(AI43+(AI43*AJ$4)&gt;$D43,$D43,AI43+(AI43*AJ$4))),"")</f>
        <v/>
      </c>
      <c r="AK43" s="688" t="str">
        <f t="shared" ref="AK43:AK50" si="90">IFERROR(IF($D43="","",IF(AJ43+(AJ43*AK$4)&gt;$D43,$D43,AJ43+(AJ43*AK$4))),"")</f>
        <v/>
      </c>
      <c r="AL43" s="688" t="str">
        <f t="shared" ref="AL43:AL50" si="91">IFERROR(IF($D43="","",IF(AK43+(AK43*AL$4)&gt;$D43,$D43,AK43+(AK43*AL$4))),"")</f>
        <v/>
      </c>
      <c r="AM43" s="688" t="str">
        <f t="shared" ref="AM43:AM50" si="92">IFERROR(IF($D43="","",IF(AL43+(AL43*AM$4)&gt;$D43,$D43,AL43+(AL43*AM$4))),"")</f>
        <v/>
      </c>
      <c r="AN43" s="688" t="str">
        <f t="shared" ref="AN43:AN50" si="93">IFERROR(IF($D43="","",IF(AM43+(AM43*AN$4)&gt;$D43,$D43,AM43+(AM43*AN$4))),"")</f>
        <v/>
      </c>
      <c r="AO43" s="688" t="str">
        <f t="shared" ref="AO43:AO50" si="94">IFERROR(IF($D43="","",IF(AN43+(AN43*AO$4)&gt;$D43,$D43,AN43+(AN43*AO$4))),"")</f>
        <v/>
      </c>
      <c r="AP43" s="688" t="str">
        <f t="shared" ref="AP43:AP50" si="95">IFERROR(IF($D43="","",IF(AO43+(AO43*AP$4)&gt;$D43,$D43,AO43+(AO43*AP$4))),"")</f>
        <v/>
      </c>
      <c r="AQ43" s="688" t="str">
        <f t="shared" ref="AQ43:AQ50" si="96">IFERROR(IF($D43="","",IF(AP43+(AP43*AQ$4)&gt;$D43,$D43,AP43+(AP43*AQ$4))),"")</f>
        <v/>
      </c>
      <c r="AR43" s="688" t="str">
        <f t="shared" ref="AR43:AR50" si="97">IFERROR(IF($D43="","",IF(AQ43+(AQ43*AR$4)&gt;$D43,$D43,AQ43+(AQ43*AR$4))),"")</f>
        <v/>
      </c>
      <c r="AS43" s="688" t="str">
        <f t="shared" ref="AS43:AS50" si="98">IFERROR(IF($D43="","",IF(AR43+(AR43*AS$4)&gt;$D43,$D43,AR43+(AR43*AS$4))),"")</f>
        <v/>
      </c>
      <c r="AT43" s="688" t="str">
        <f t="shared" ref="AT43:AT50" si="99">IFERROR(IF($D43="","",IF(AS43+(AS43*AT$4)&gt;$D43,$D43,AS43+(AS43*AT$4))),"")</f>
        <v/>
      </c>
      <c r="AU43" s="688" t="str">
        <f t="shared" ref="AU43:AU50" si="100">IFERROR(IF($D43="","",IF(AT43+(AT43*AU$4)&gt;$D43,$D43,AT43+(AT43*AU$4))),"")</f>
        <v/>
      </c>
      <c r="AV43" s="688" t="str">
        <f t="shared" ref="AV43:AV50" si="101">IFERROR(IF($D43="","",IF(AU43+(AU43*AV$4)&gt;$D43,$D43,AU43+(AU43*AV$4))),"")</f>
        <v/>
      </c>
      <c r="AW43" s="688" t="str">
        <f t="shared" ref="AW43:AW50" si="102">IFERROR(IF($D43="","",IF(AV43+(AV43*AW$4)&gt;$D43,$D43,AV43+(AV43*AW$4))),"")</f>
        <v/>
      </c>
      <c r="AX43" s="688" t="str">
        <f t="shared" ref="AX43:AX50" si="103">IFERROR(IF($D43="","",IF(AW43+(AW43*AX$4)&gt;$D43,$D43,AW43+(AW43*AX$4))),"")</f>
        <v/>
      </c>
      <c r="AY43" s="688" t="str">
        <f t="shared" ref="AY43:AY50" si="104">IFERROR(IF($D43="","",IF(AX43+(AX43*AY$4)&gt;$D43,$D43,AX43+(AX43*AY$4))),"")</f>
        <v/>
      </c>
      <c r="AZ43" s="688" t="str">
        <f t="shared" ref="AZ43:AZ50" si="105">IFERROR(IF($D43="","",IF(AY43+(AY43*AZ$4)&gt;$D43,$D43,AY43+(AY43*AZ$4))),"")</f>
        <v/>
      </c>
      <c r="BA43" s="688" t="str">
        <f t="shared" ref="BA43:BA50" si="106">IFERROR(IF($D43="","",IF(AZ43+(AZ43*BA$4)&gt;$D43,$D43,AZ43+(AZ43*BA$4))),"")</f>
        <v/>
      </c>
      <c r="BB43" s="688" t="str">
        <f t="shared" ref="BB43:BB50" si="107">IFERROR(IF($D43="","",IF(BA43+(BA43*BB$4)&gt;$D43,$D43,BA43+(BA43*BB$4))),"")</f>
        <v/>
      </c>
      <c r="BC43" s="688" t="str">
        <f t="shared" ref="BC43:BC50" si="108">IFERROR(IF($D43="","",IF(BB43+(BB43*BC$4)&gt;$D43,$D43,BB43+(BB43*BC$4))),"")</f>
        <v/>
      </c>
      <c r="BD43" s="688" t="str">
        <f t="shared" ref="BD43:BD50" si="109">IFERROR(IF($D43="","",IF(BC43+(BC43*BD$4)&gt;$D43,$D43,BC43+(BC43*BD$4))),"")</f>
        <v/>
      </c>
      <c r="BE43" s="688" t="str">
        <f t="shared" ref="BE43:BE50" si="110">IFERROR(IF($D43="","",IF(BD43+(BD43*BE$4)&gt;$D43,$D43,BD43+(BD43*BE$4))),"")</f>
        <v/>
      </c>
      <c r="BF43" s="688" t="str">
        <f t="shared" ref="BF43:BF50" si="111">IFERROR(IF($D43="","",IF(BE43+(BE43*BF$4)&gt;$D43,$D43,BE43+(BE43*BF$4))),"")</f>
        <v/>
      </c>
      <c r="BG43" s="688" t="str">
        <f t="shared" ref="BG43:BG50" si="112">IFERROR(IF($D43="","",IF(BF43+(BF43*BG$4)&gt;$D43,$D43,BF43+(BF43*BG$4))),"")</f>
        <v/>
      </c>
      <c r="BH43" s="688" t="str">
        <f t="shared" ref="BH43:BH50" si="113">IFERROR(IF($D43="","",IF(BG43+(BG43*BH$4)&gt;$D43,$D43,BG43+(BG43*BH$4))),"")</f>
        <v/>
      </c>
      <c r="BI43" s="688" t="str">
        <f t="shared" ref="BI43:BI50" si="114">IFERROR(IF($D43="","",IF(BH43+(BH43*BI$4)&gt;$D43,$D43,BH43+(BH43*BI$4))),"")</f>
        <v/>
      </c>
      <c r="BJ43" s="688" t="str">
        <f t="shared" ref="BJ43:BJ50" si="115">IFERROR(IF($D43="","",IF(BI43+(BI43*BJ$4)&gt;$D43,$D43,BI43+(BI43*BJ$4))),"")</f>
        <v/>
      </c>
      <c r="BK43" s="688" t="str">
        <f t="shared" ref="BK43:BK50" si="116">IFERROR(IF($D43="","",IF(BJ43+(BJ43*BK$4)&gt;$D43,$D43,BJ43+(BJ43*BK$4))),"")</f>
        <v/>
      </c>
      <c r="BL43" s="688" t="str">
        <f t="shared" ref="BL43:BL50" si="117">IFERROR(IF($D43="","",IF(BK43+(BK43*BL$4)&gt;$D43,$D43,BK43+(BK43*BL$4))),"")</f>
        <v/>
      </c>
      <c r="BM43" s="688" t="str">
        <f t="shared" ref="BM43:BM50" si="118">IFERROR(IF($D43="","",IF(BL43+(BL43*BM$4)&gt;$D43,$D43,BL43+(BL43*BM$4))),"")</f>
        <v/>
      </c>
      <c r="BN43" s="488"/>
      <c r="BO43" s="1115"/>
      <c r="BP43" s="1115"/>
      <c r="BQ43" s="1115"/>
      <c r="BR43" s="1115"/>
      <c r="BS43" s="1115"/>
      <c r="BT43" s="1116"/>
      <c r="BU43" s="488"/>
      <c r="BV43" s="1117"/>
      <c r="BW43" s="488"/>
      <c r="BX43" s="665"/>
      <c r="BY43" s="665"/>
      <c r="BZ43" s="665"/>
      <c r="CA43" s="665"/>
      <c r="CB43" s="666"/>
    </row>
    <row r="44" spans="1:80" s="489" customFormat="1" ht="12.75" x14ac:dyDescent="0.2">
      <c r="A44" s="487"/>
      <c r="B44" s="1135" t="str">
        <f>Receitas_1!B44</f>
        <v>Limpeza Pré mudança 2 Horas</v>
      </c>
      <c r="C44" s="574" t="e">
        <f t="shared" si="2"/>
        <v>#VALUE!</v>
      </c>
      <c r="D44" s="882"/>
      <c r="E44" s="692"/>
      <c r="F44" s="1114"/>
      <c r="G44" s="1114"/>
      <c r="H44" s="688" t="str">
        <f t="shared" si="3"/>
        <v/>
      </c>
      <c r="I44" s="688" t="str">
        <f t="shared" si="62"/>
        <v/>
      </c>
      <c r="J44" s="688" t="str">
        <f t="shared" si="63"/>
        <v/>
      </c>
      <c r="K44" s="688" t="str">
        <f t="shared" si="64"/>
        <v/>
      </c>
      <c r="L44" s="688" t="str">
        <f t="shared" si="65"/>
        <v/>
      </c>
      <c r="M44" s="688" t="str">
        <f t="shared" si="66"/>
        <v/>
      </c>
      <c r="N44" s="688" t="str">
        <f t="shared" si="67"/>
        <v/>
      </c>
      <c r="O44" s="688" t="str">
        <f t="shared" si="68"/>
        <v/>
      </c>
      <c r="P44" s="688" t="str">
        <f t="shared" si="69"/>
        <v/>
      </c>
      <c r="Q44" s="688" t="str">
        <f t="shared" si="70"/>
        <v/>
      </c>
      <c r="R44" s="688" t="str">
        <f t="shared" si="71"/>
        <v/>
      </c>
      <c r="S44" s="688" t="str">
        <f t="shared" si="72"/>
        <v/>
      </c>
      <c r="T44" s="688" t="str">
        <f t="shared" si="73"/>
        <v/>
      </c>
      <c r="U44" s="688" t="str">
        <f t="shared" si="74"/>
        <v/>
      </c>
      <c r="V44" s="688" t="str">
        <f t="shared" si="75"/>
        <v/>
      </c>
      <c r="W44" s="688" t="str">
        <f t="shared" si="76"/>
        <v/>
      </c>
      <c r="X44" s="688" t="str">
        <f t="shared" si="77"/>
        <v/>
      </c>
      <c r="Y44" s="688" t="str">
        <f t="shared" si="78"/>
        <v/>
      </c>
      <c r="Z44" s="688" t="str">
        <f t="shared" si="79"/>
        <v/>
      </c>
      <c r="AA44" s="688" t="str">
        <f t="shared" si="80"/>
        <v/>
      </c>
      <c r="AB44" s="688" t="str">
        <f t="shared" si="81"/>
        <v/>
      </c>
      <c r="AC44" s="688" t="str">
        <f t="shared" si="82"/>
        <v/>
      </c>
      <c r="AD44" s="688" t="str">
        <f t="shared" si="83"/>
        <v/>
      </c>
      <c r="AE44" s="688" t="str">
        <f t="shared" si="84"/>
        <v/>
      </c>
      <c r="AF44" s="688" t="str">
        <f t="shared" si="85"/>
        <v/>
      </c>
      <c r="AG44" s="688" t="str">
        <f t="shared" si="86"/>
        <v/>
      </c>
      <c r="AH44" s="688" t="str">
        <f t="shared" si="87"/>
        <v/>
      </c>
      <c r="AI44" s="688" t="str">
        <f t="shared" si="88"/>
        <v/>
      </c>
      <c r="AJ44" s="688" t="str">
        <f t="shared" si="89"/>
        <v/>
      </c>
      <c r="AK44" s="688" t="str">
        <f t="shared" si="90"/>
        <v/>
      </c>
      <c r="AL44" s="688" t="str">
        <f t="shared" si="91"/>
        <v/>
      </c>
      <c r="AM44" s="688" t="str">
        <f t="shared" si="92"/>
        <v/>
      </c>
      <c r="AN44" s="688" t="str">
        <f t="shared" si="93"/>
        <v/>
      </c>
      <c r="AO44" s="688" t="str">
        <f t="shared" si="94"/>
        <v/>
      </c>
      <c r="AP44" s="688" t="str">
        <f t="shared" si="95"/>
        <v/>
      </c>
      <c r="AQ44" s="688" t="str">
        <f t="shared" si="96"/>
        <v/>
      </c>
      <c r="AR44" s="688" t="str">
        <f t="shared" si="97"/>
        <v/>
      </c>
      <c r="AS44" s="688" t="str">
        <f t="shared" si="98"/>
        <v/>
      </c>
      <c r="AT44" s="688" t="str">
        <f t="shared" si="99"/>
        <v/>
      </c>
      <c r="AU44" s="688" t="str">
        <f t="shared" si="100"/>
        <v/>
      </c>
      <c r="AV44" s="688" t="str">
        <f t="shared" si="101"/>
        <v/>
      </c>
      <c r="AW44" s="688" t="str">
        <f t="shared" si="102"/>
        <v/>
      </c>
      <c r="AX44" s="688" t="str">
        <f t="shared" si="103"/>
        <v/>
      </c>
      <c r="AY44" s="688" t="str">
        <f t="shared" si="104"/>
        <v/>
      </c>
      <c r="AZ44" s="688" t="str">
        <f t="shared" si="105"/>
        <v/>
      </c>
      <c r="BA44" s="688" t="str">
        <f t="shared" si="106"/>
        <v/>
      </c>
      <c r="BB44" s="688" t="str">
        <f t="shared" si="107"/>
        <v/>
      </c>
      <c r="BC44" s="688" t="str">
        <f t="shared" si="108"/>
        <v/>
      </c>
      <c r="BD44" s="688" t="str">
        <f t="shared" si="109"/>
        <v/>
      </c>
      <c r="BE44" s="688" t="str">
        <f t="shared" si="110"/>
        <v/>
      </c>
      <c r="BF44" s="688" t="str">
        <f t="shared" si="111"/>
        <v/>
      </c>
      <c r="BG44" s="688" t="str">
        <f t="shared" si="112"/>
        <v/>
      </c>
      <c r="BH44" s="688" t="str">
        <f t="shared" si="113"/>
        <v/>
      </c>
      <c r="BI44" s="688" t="str">
        <f t="shared" si="114"/>
        <v/>
      </c>
      <c r="BJ44" s="688" t="str">
        <f t="shared" si="115"/>
        <v/>
      </c>
      <c r="BK44" s="688" t="str">
        <f t="shared" si="116"/>
        <v/>
      </c>
      <c r="BL44" s="688" t="str">
        <f t="shared" si="117"/>
        <v/>
      </c>
      <c r="BM44" s="688" t="str">
        <f t="shared" si="118"/>
        <v/>
      </c>
      <c r="BN44" s="488"/>
      <c r="BO44" s="1115"/>
      <c r="BP44" s="1115"/>
      <c r="BQ44" s="1115"/>
      <c r="BR44" s="1115"/>
      <c r="BS44" s="1115"/>
      <c r="BT44" s="1116"/>
      <c r="BU44" s="488"/>
      <c r="BV44" s="1117"/>
      <c r="BW44" s="488"/>
      <c r="BX44" s="665"/>
      <c r="BY44" s="665"/>
      <c r="BZ44" s="665"/>
      <c r="CA44" s="665"/>
      <c r="CB44" s="666"/>
    </row>
    <row r="45" spans="1:80" s="489" customFormat="1" ht="12.75" x14ac:dyDescent="0.2">
      <c r="A45" s="487"/>
      <c r="B45" s="1135" t="str">
        <f>Receitas_1!B45</f>
        <v>Limpeza Pré mudança 6 Horas</v>
      </c>
      <c r="C45" s="574" t="e">
        <f t="shared" si="2"/>
        <v>#VALUE!</v>
      </c>
      <c r="D45" s="882"/>
      <c r="E45" s="692"/>
      <c r="F45" s="1114"/>
      <c r="G45" s="1114"/>
      <c r="H45" s="688" t="str">
        <f t="shared" si="3"/>
        <v/>
      </c>
      <c r="I45" s="688" t="str">
        <f t="shared" si="62"/>
        <v/>
      </c>
      <c r="J45" s="688" t="str">
        <f t="shared" si="63"/>
        <v/>
      </c>
      <c r="K45" s="688" t="str">
        <f t="shared" si="64"/>
        <v/>
      </c>
      <c r="L45" s="688" t="str">
        <f t="shared" si="65"/>
        <v/>
      </c>
      <c r="M45" s="688" t="str">
        <f t="shared" si="66"/>
        <v/>
      </c>
      <c r="N45" s="688" t="str">
        <f t="shared" si="67"/>
        <v/>
      </c>
      <c r="O45" s="688" t="str">
        <f t="shared" si="68"/>
        <v/>
      </c>
      <c r="P45" s="688" t="str">
        <f t="shared" si="69"/>
        <v/>
      </c>
      <c r="Q45" s="688" t="str">
        <f t="shared" si="70"/>
        <v/>
      </c>
      <c r="R45" s="688" t="str">
        <f t="shared" si="71"/>
        <v/>
      </c>
      <c r="S45" s="688" t="str">
        <f t="shared" si="72"/>
        <v/>
      </c>
      <c r="T45" s="688" t="str">
        <f t="shared" si="73"/>
        <v/>
      </c>
      <c r="U45" s="688" t="str">
        <f t="shared" si="74"/>
        <v/>
      </c>
      <c r="V45" s="688" t="str">
        <f t="shared" si="75"/>
        <v/>
      </c>
      <c r="W45" s="688" t="str">
        <f t="shared" si="76"/>
        <v/>
      </c>
      <c r="X45" s="688" t="str">
        <f t="shared" si="77"/>
        <v/>
      </c>
      <c r="Y45" s="688" t="str">
        <f t="shared" si="78"/>
        <v/>
      </c>
      <c r="Z45" s="688" t="str">
        <f t="shared" si="79"/>
        <v/>
      </c>
      <c r="AA45" s="688" t="str">
        <f t="shared" si="80"/>
        <v/>
      </c>
      <c r="AB45" s="688" t="str">
        <f t="shared" si="81"/>
        <v/>
      </c>
      <c r="AC45" s="688" t="str">
        <f t="shared" si="82"/>
        <v/>
      </c>
      <c r="AD45" s="688" t="str">
        <f t="shared" si="83"/>
        <v/>
      </c>
      <c r="AE45" s="688" t="str">
        <f t="shared" si="84"/>
        <v/>
      </c>
      <c r="AF45" s="688" t="str">
        <f t="shared" si="85"/>
        <v/>
      </c>
      <c r="AG45" s="688" t="str">
        <f t="shared" si="86"/>
        <v/>
      </c>
      <c r="AH45" s="688" t="str">
        <f t="shared" si="87"/>
        <v/>
      </c>
      <c r="AI45" s="688" t="str">
        <f t="shared" si="88"/>
        <v/>
      </c>
      <c r="AJ45" s="688" t="str">
        <f t="shared" si="89"/>
        <v/>
      </c>
      <c r="AK45" s="688" t="str">
        <f t="shared" si="90"/>
        <v/>
      </c>
      <c r="AL45" s="688" t="str">
        <f t="shared" si="91"/>
        <v/>
      </c>
      <c r="AM45" s="688" t="str">
        <f t="shared" si="92"/>
        <v/>
      </c>
      <c r="AN45" s="688" t="str">
        <f t="shared" si="93"/>
        <v/>
      </c>
      <c r="AO45" s="688" t="str">
        <f t="shared" si="94"/>
        <v/>
      </c>
      <c r="AP45" s="688" t="str">
        <f t="shared" si="95"/>
        <v/>
      </c>
      <c r="AQ45" s="688" t="str">
        <f t="shared" si="96"/>
        <v/>
      </c>
      <c r="AR45" s="688" t="str">
        <f t="shared" si="97"/>
        <v/>
      </c>
      <c r="AS45" s="688" t="str">
        <f t="shared" si="98"/>
        <v/>
      </c>
      <c r="AT45" s="688" t="str">
        <f t="shared" si="99"/>
        <v/>
      </c>
      <c r="AU45" s="688" t="str">
        <f t="shared" si="100"/>
        <v/>
      </c>
      <c r="AV45" s="688" t="str">
        <f t="shared" si="101"/>
        <v/>
      </c>
      <c r="AW45" s="688" t="str">
        <f t="shared" si="102"/>
        <v/>
      </c>
      <c r="AX45" s="688" t="str">
        <f t="shared" si="103"/>
        <v/>
      </c>
      <c r="AY45" s="688" t="str">
        <f t="shared" si="104"/>
        <v/>
      </c>
      <c r="AZ45" s="688" t="str">
        <f t="shared" si="105"/>
        <v/>
      </c>
      <c r="BA45" s="688" t="str">
        <f t="shared" si="106"/>
        <v/>
      </c>
      <c r="BB45" s="688" t="str">
        <f t="shared" si="107"/>
        <v/>
      </c>
      <c r="BC45" s="688" t="str">
        <f t="shared" si="108"/>
        <v/>
      </c>
      <c r="BD45" s="688" t="str">
        <f t="shared" si="109"/>
        <v/>
      </c>
      <c r="BE45" s="688" t="str">
        <f t="shared" si="110"/>
        <v/>
      </c>
      <c r="BF45" s="688" t="str">
        <f t="shared" si="111"/>
        <v/>
      </c>
      <c r="BG45" s="688" t="str">
        <f t="shared" si="112"/>
        <v/>
      </c>
      <c r="BH45" s="688" t="str">
        <f t="shared" si="113"/>
        <v/>
      </c>
      <c r="BI45" s="688" t="str">
        <f t="shared" si="114"/>
        <v/>
      </c>
      <c r="BJ45" s="688" t="str">
        <f t="shared" si="115"/>
        <v/>
      </c>
      <c r="BK45" s="688" t="str">
        <f t="shared" si="116"/>
        <v/>
      </c>
      <c r="BL45" s="688" t="str">
        <f t="shared" si="117"/>
        <v/>
      </c>
      <c r="BM45" s="688" t="str">
        <f t="shared" si="118"/>
        <v/>
      </c>
      <c r="BN45" s="488"/>
      <c r="BO45" s="1115"/>
      <c r="BP45" s="1115"/>
      <c r="BQ45" s="1115"/>
      <c r="BR45" s="1115"/>
      <c r="BS45" s="1115"/>
      <c r="BT45" s="1116"/>
      <c r="BU45" s="488"/>
      <c r="BV45" s="1117"/>
      <c r="BW45" s="488"/>
      <c r="BX45" s="665"/>
      <c r="BY45" s="665"/>
      <c r="BZ45" s="665"/>
      <c r="CA45" s="665"/>
      <c r="CB45" s="666"/>
    </row>
    <row r="46" spans="1:80" s="489" customFormat="1" ht="12.75" x14ac:dyDescent="0.2">
      <c r="A46" s="487"/>
      <c r="B46" s="1135" t="str">
        <f>Receitas_1!B46</f>
        <v>Assistente de serviços gerais (ASG) 8 HORAS</v>
      </c>
      <c r="C46" s="574" t="e">
        <f t="shared" si="2"/>
        <v>#VALUE!</v>
      </c>
      <c r="D46" s="882"/>
      <c r="E46" s="692"/>
      <c r="F46" s="1114"/>
      <c r="G46" s="1114"/>
      <c r="H46" s="688" t="str">
        <f t="shared" si="3"/>
        <v/>
      </c>
      <c r="I46" s="688" t="str">
        <f t="shared" si="62"/>
        <v/>
      </c>
      <c r="J46" s="688" t="str">
        <f t="shared" si="63"/>
        <v/>
      </c>
      <c r="K46" s="688" t="str">
        <f t="shared" si="64"/>
        <v/>
      </c>
      <c r="L46" s="688" t="str">
        <f t="shared" si="65"/>
        <v/>
      </c>
      <c r="M46" s="688" t="str">
        <f t="shared" si="66"/>
        <v/>
      </c>
      <c r="N46" s="688" t="str">
        <f t="shared" si="67"/>
        <v/>
      </c>
      <c r="O46" s="688" t="str">
        <f t="shared" si="68"/>
        <v/>
      </c>
      <c r="P46" s="688" t="str">
        <f t="shared" si="69"/>
        <v/>
      </c>
      <c r="Q46" s="688" t="str">
        <f t="shared" si="70"/>
        <v/>
      </c>
      <c r="R46" s="688" t="str">
        <f t="shared" si="71"/>
        <v/>
      </c>
      <c r="S46" s="688" t="str">
        <f t="shared" si="72"/>
        <v/>
      </c>
      <c r="T46" s="688" t="str">
        <f t="shared" si="73"/>
        <v/>
      </c>
      <c r="U46" s="688" t="str">
        <f t="shared" si="74"/>
        <v/>
      </c>
      <c r="V46" s="688" t="str">
        <f t="shared" si="75"/>
        <v/>
      </c>
      <c r="W46" s="688" t="str">
        <f t="shared" si="76"/>
        <v/>
      </c>
      <c r="X46" s="688" t="str">
        <f t="shared" si="77"/>
        <v/>
      </c>
      <c r="Y46" s="688" t="str">
        <f t="shared" si="78"/>
        <v/>
      </c>
      <c r="Z46" s="688" t="str">
        <f t="shared" si="79"/>
        <v/>
      </c>
      <c r="AA46" s="688" t="str">
        <f t="shared" si="80"/>
        <v/>
      </c>
      <c r="AB46" s="688" t="str">
        <f t="shared" si="81"/>
        <v/>
      </c>
      <c r="AC46" s="688" t="str">
        <f t="shared" si="82"/>
        <v/>
      </c>
      <c r="AD46" s="688" t="str">
        <f t="shared" si="83"/>
        <v/>
      </c>
      <c r="AE46" s="688" t="str">
        <f t="shared" si="84"/>
        <v/>
      </c>
      <c r="AF46" s="688" t="str">
        <f t="shared" si="85"/>
        <v/>
      </c>
      <c r="AG46" s="688" t="str">
        <f t="shared" si="86"/>
        <v/>
      </c>
      <c r="AH46" s="688" t="str">
        <f t="shared" si="87"/>
        <v/>
      </c>
      <c r="AI46" s="688" t="str">
        <f t="shared" si="88"/>
        <v/>
      </c>
      <c r="AJ46" s="688" t="str">
        <f t="shared" si="89"/>
        <v/>
      </c>
      <c r="AK46" s="688" t="str">
        <f t="shared" si="90"/>
        <v/>
      </c>
      <c r="AL46" s="688" t="str">
        <f t="shared" si="91"/>
        <v/>
      </c>
      <c r="AM46" s="688" t="str">
        <f t="shared" si="92"/>
        <v/>
      </c>
      <c r="AN46" s="688" t="str">
        <f t="shared" si="93"/>
        <v/>
      </c>
      <c r="AO46" s="688" t="str">
        <f t="shared" si="94"/>
        <v/>
      </c>
      <c r="AP46" s="688" t="str">
        <f t="shared" si="95"/>
        <v/>
      </c>
      <c r="AQ46" s="688" t="str">
        <f t="shared" si="96"/>
        <v/>
      </c>
      <c r="AR46" s="688" t="str">
        <f t="shared" si="97"/>
        <v/>
      </c>
      <c r="AS46" s="688" t="str">
        <f t="shared" si="98"/>
        <v/>
      </c>
      <c r="AT46" s="688" t="str">
        <f t="shared" si="99"/>
        <v/>
      </c>
      <c r="AU46" s="688" t="str">
        <f t="shared" si="100"/>
        <v/>
      </c>
      <c r="AV46" s="688" t="str">
        <f t="shared" si="101"/>
        <v/>
      </c>
      <c r="AW46" s="688" t="str">
        <f t="shared" si="102"/>
        <v/>
      </c>
      <c r="AX46" s="688" t="str">
        <f t="shared" si="103"/>
        <v/>
      </c>
      <c r="AY46" s="688" t="str">
        <f t="shared" si="104"/>
        <v/>
      </c>
      <c r="AZ46" s="688" t="str">
        <f t="shared" si="105"/>
        <v/>
      </c>
      <c r="BA46" s="688" t="str">
        <f t="shared" si="106"/>
        <v/>
      </c>
      <c r="BB46" s="688" t="str">
        <f t="shared" si="107"/>
        <v/>
      </c>
      <c r="BC46" s="688" t="str">
        <f t="shared" si="108"/>
        <v/>
      </c>
      <c r="BD46" s="688" t="str">
        <f t="shared" si="109"/>
        <v/>
      </c>
      <c r="BE46" s="688" t="str">
        <f t="shared" si="110"/>
        <v/>
      </c>
      <c r="BF46" s="688" t="str">
        <f t="shared" si="111"/>
        <v/>
      </c>
      <c r="BG46" s="688" t="str">
        <f t="shared" si="112"/>
        <v/>
      </c>
      <c r="BH46" s="688" t="str">
        <f t="shared" si="113"/>
        <v/>
      </c>
      <c r="BI46" s="688" t="str">
        <f t="shared" si="114"/>
        <v/>
      </c>
      <c r="BJ46" s="688" t="str">
        <f t="shared" si="115"/>
        <v/>
      </c>
      <c r="BK46" s="688" t="str">
        <f t="shared" si="116"/>
        <v/>
      </c>
      <c r="BL46" s="688" t="str">
        <f t="shared" si="117"/>
        <v/>
      </c>
      <c r="BM46" s="688" t="str">
        <f t="shared" si="118"/>
        <v/>
      </c>
      <c r="BN46" s="488"/>
      <c r="BO46" s="1115"/>
      <c r="BP46" s="1115"/>
      <c r="BQ46" s="1115"/>
      <c r="BR46" s="1115"/>
      <c r="BS46" s="1115"/>
      <c r="BT46" s="1116"/>
      <c r="BU46" s="488"/>
      <c r="BV46" s="1117"/>
      <c r="BW46" s="488"/>
      <c r="BX46" s="665"/>
      <c r="BY46" s="665"/>
      <c r="BZ46" s="665"/>
      <c r="CA46" s="665"/>
      <c r="CB46" s="666"/>
    </row>
    <row r="47" spans="1:80" s="489" customFormat="1" ht="12.75" x14ac:dyDescent="0.2">
      <c r="A47" s="487"/>
      <c r="B47" s="1135" t="str">
        <f>Receitas_1!B47</f>
        <v>Garçom 2 horas</v>
      </c>
      <c r="C47" s="574" t="e">
        <f t="shared" si="2"/>
        <v>#VALUE!</v>
      </c>
      <c r="D47" s="882"/>
      <c r="E47" s="692"/>
      <c r="F47" s="1114"/>
      <c r="G47" s="1114"/>
      <c r="H47" s="688" t="str">
        <f t="shared" si="3"/>
        <v/>
      </c>
      <c r="I47" s="688" t="str">
        <f t="shared" si="62"/>
        <v/>
      </c>
      <c r="J47" s="688" t="str">
        <f t="shared" si="63"/>
        <v/>
      </c>
      <c r="K47" s="688" t="str">
        <f t="shared" si="64"/>
        <v/>
      </c>
      <c r="L47" s="688" t="str">
        <f t="shared" si="65"/>
        <v/>
      </c>
      <c r="M47" s="688" t="str">
        <f t="shared" si="66"/>
        <v/>
      </c>
      <c r="N47" s="688" t="str">
        <f t="shared" si="67"/>
        <v/>
      </c>
      <c r="O47" s="688" t="str">
        <f t="shared" si="68"/>
        <v/>
      </c>
      <c r="P47" s="688" t="str">
        <f t="shared" si="69"/>
        <v/>
      </c>
      <c r="Q47" s="688" t="str">
        <f t="shared" si="70"/>
        <v/>
      </c>
      <c r="R47" s="688" t="str">
        <f t="shared" si="71"/>
        <v/>
      </c>
      <c r="S47" s="688" t="str">
        <f t="shared" si="72"/>
        <v/>
      </c>
      <c r="T47" s="688" t="str">
        <f t="shared" si="73"/>
        <v/>
      </c>
      <c r="U47" s="688" t="str">
        <f t="shared" si="74"/>
        <v/>
      </c>
      <c r="V47" s="688" t="str">
        <f t="shared" si="75"/>
        <v/>
      </c>
      <c r="W47" s="688" t="str">
        <f t="shared" si="76"/>
        <v/>
      </c>
      <c r="X47" s="688" t="str">
        <f t="shared" si="77"/>
        <v/>
      </c>
      <c r="Y47" s="688" t="str">
        <f t="shared" si="78"/>
        <v/>
      </c>
      <c r="Z47" s="688" t="str">
        <f t="shared" si="79"/>
        <v/>
      </c>
      <c r="AA47" s="688" t="str">
        <f t="shared" si="80"/>
        <v/>
      </c>
      <c r="AB47" s="688" t="str">
        <f t="shared" si="81"/>
        <v/>
      </c>
      <c r="AC47" s="688" t="str">
        <f t="shared" si="82"/>
        <v/>
      </c>
      <c r="AD47" s="688" t="str">
        <f t="shared" si="83"/>
        <v/>
      </c>
      <c r="AE47" s="688" t="str">
        <f t="shared" si="84"/>
        <v/>
      </c>
      <c r="AF47" s="688" t="str">
        <f t="shared" si="85"/>
        <v/>
      </c>
      <c r="AG47" s="688" t="str">
        <f t="shared" si="86"/>
        <v/>
      </c>
      <c r="AH47" s="688" t="str">
        <f t="shared" si="87"/>
        <v/>
      </c>
      <c r="AI47" s="688" t="str">
        <f t="shared" si="88"/>
        <v/>
      </c>
      <c r="AJ47" s="688" t="str">
        <f t="shared" si="89"/>
        <v/>
      </c>
      <c r="AK47" s="688" t="str">
        <f t="shared" si="90"/>
        <v/>
      </c>
      <c r="AL47" s="688" t="str">
        <f t="shared" si="91"/>
        <v/>
      </c>
      <c r="AM47" s="688" t="str">
        <f t="shared" si="92"/>
        <v/>
      </c>
      <c r="AN47" s="688" t="str">
        <f t="shared" si="93"/>
        <v/>
      </c>
      <c r="AO47" s="688" t="str">
        <f t="shared" si="94"/>
        <v/>
      </c>
      <c r="AP47" s="688" t="str">
        <f t="shared" si="95"/>
        <v/>
      </c>
      <c r="AQ47" s="688" t="str">
        <f t="shared" si="96"/>
        <v/>
      </c>
      <c r="AR47" s="688" t="str">
        <f t="shared" si="97"/>
        <v/>
      </c>
      <c r="AS47" s="688" t="str">
        <f t="shared" si="98"/>
        <v/>
      </c>
      <c r="AT47" s="688" t="str">
        <f t="shared" si="99"/>
        <v/>
      </c>
      <c r="AU47" s="688" t="str">
        <f t="shared" si="100"/>
        <v/>
      </c>
      <c r="AV47" s="688" t="str">
        <f t="shared" si="101"/>
        <v/>
      </c>
      <c r="AW47" s="688" t="str">
        <f t="shared" si="102"/>
        <v/>
      </c>
      <c r="AX47" s="688" t="str">
        <f t="shared" si="103"/>
        <v/>
      </c>
      <c r="AY47" s="688" t="str">
        <f t="shared" si="104"/>
        <v/>
      </c>
      <c r="AZ47" s="688" t="str">
        <f t="shared" si="105"/>
        <v/>
      </c>
      <c r="BA47" s="688" t="str">
        <f t="shared" si="106"/>
        <v/>
      </c>
      <c r="BB47" s="688" t="str">
        <f t="shared" si="107"/>
        <v/>
      </c>
      <c r="BC47" s="688" t="str">
        <f t="shared" si="108"/>
        <v/>
      </c>
      <c r="BD47" s="688" t="str">
        <f t="shared" si="109"/>
        <v/>
      </c>
      <c r="BE47" s="688" t="str">
        <f t="shared" si="110"/>
        <v/>
      </c>
      <c r="BF47" s="688" t="str">
        <f t="shared" si="111"/>
        <v/>
      </c>
      <c r="BG47" s="688" t="str">
        <f t="shared" si="112"/>
        <v/>
      </c>
      <c r="BH47" s="688" t="str">
        <f t="shared" si="113"/>
        <v/>
      </c>
      <c r="BI47" s="688" t="str">
        <f t="shared" si="114"/>
        <v/>
      </c>
      <c r="BJ47" s="688" t="str">
        <f t="shared" si="115"/>
        <v/>
      </c>
      <c r="BK47" s="688" t="str">
        <f t="shared" si="116"/>
        <v/>
      </c>
      <c r="BL47" s="688" t="str">
        <f t="shared" si="117"/>
        <v/>
      </c>
      <c r="BM47" s="688" t="str">
        <f t="shared" si="118"/>
        <v/>
      </c>
      <c r="BN47" s="488"/>
      <c r="BO47" s="1115"/>
      <c r="BP47" s="1115"/>
      <c r="BQ47" s="1115"/>
      <c r="BR47" s="1115"/>
      <c r="BS47" s="1115"/>
      <c r="BT47" s="1116"/>
      <c r="BU47" s="488"/>
      <c r="BV47" s="1117"/>
      <c r="BW47" s="488"/>
      <c r="BX47" s="665"/>
      <c r="BY47" s="665"/>
      <c r="BZ47" s="665"/>
      <c r="CA47" s="665"/>
      <c r="CB47" s="666"/>
    </row>
    <row r="48" spans="1:80" s="489" customFormat="1" ht="12.75" x14ac:dyDescent="0.2">
      <c r="A48" s="487"/>
      <c r="B48" s="1135" t="str">
        <f>Receitas_1!B48</f>
        <v>Garçom 4 horas</v>
      </c>
      <c r="C48" s="574" t="e">
        <f t="shared" si="2"/>
        <v>#VALUE!</v>
      </c>
      <c r="D48" s="882"/>
      <c r="E48" s="692"/>
      <c r="F48" s="1114"/>
      <c r="G48" s="1114"/>
      <c r="H48" s="688" t="str">
        <f t="shared" si="3"/>
        <v/>
      </c>
      <c r="I48" s="688" t="str">
        <f t="shared" si="62"/>
        <v/>
      </c>
      <c r="J48" s="688" t="str">
        <f t="shared" si="63"/>
        <v/>
      </c>
      <c r="K48" s="688" t="str">
        <f t="shared" si="64"/>
        <v/>
      </c>
      <c r="L48" s="688" t="str">
        <f t="shared" si="65"/>
        <v/>
      </c>
      <c r="M48" s="688" t="str">
        <f t="shared" si="66"/>
        <v/>
      </c>
      <c r="N48" s="688" t="str">
        <f t="shared" si="67"/>
        <v/>
      </c>
      <c r="O48" s="688" t="str">
        <f t="shared" si="68"/>
        <v/>
      </c>
      <c r="P48" s="688" t="str">
        <f t="shared" si="69"/>
        <v/>
      </c>
      <c r="Q48" s="688" t="str">
        <f t="shared" si="70"/>
        <v/>
      </c>
      <c r="R48" s="688" t="str">
        <f t="shared" si="71"/>
        <v/>
      </c>
      <c r="S48" s="688" t="str">
        <f t="shared" si="72"/>
        <v/>
      </c>
      <c r="T48" s="688" t="str">
        <f t="shared" si="73"/>
        <v/>
      </c>
      <c r="U48" s="688" t="str">
        <f t="shared" si="74"/>
        <v/>
      </c>
      <c r="V48" s="688" t="str">
        <f t="shared" si="75"/>
        <v/>
      </c>
      <c r="W48" s="688" t="str">
        <f t="shared" si="76"/>
        <v/>
      </c>
      <c r="X48" s="688" t="str">
        <f t="shared" si="77"/>
        <v/>
      </c>
      <c r="Y48" s="688" t="str">
        <f t="shared" si="78"/>
        <v/>
      </c>
      <c r="Z48" s="688" t="str">
        <f t="shared" si="79"/>
        <v/>
      </c>
      <c r="AA48" s="688" t="str">
        <f t="shared" si="80"/>
        <v/>
      </c>
      <c r="AB48" s="688" t="str">
        <f t="shared" si="81"/>
        <v/>
      </c>
      <c r="AC48" s="688" t="str">
        <f t="shared" si="82"/>
        <v/>
      </c>
      <c r="AD48" s="688" t="str">
        <f t="shared" si="83"/>
        <v/>
      </c>
      <c r="AE48" s="688" t="str">
        <f t="shared" si="84"/>
        <v/>
      </c>
      <c r="AF48" s="688" t="str">
        <f t="shared" si="85"/>
        <v/>
      </c>
      <c r="AG48" s="688" t="str">
        <f t="shared" si="86"/>
        <v/>
      </c>
      <c r="AH48" s="688" t="str">
        <f t="shared" si="87"/>
        <v/>
      </c>
      <c r="AI48" s="688" t="str">
        <f t="shared" si="88"/>
        <v/>
      </c>
      <c r="AJ48" s="688" t="str">
        <f t="shared" si="89"/>
        <v/>
      </c>
      <c r="AK48" s="688" t="str">
        <f t="shared" si="90"/>
        <v/>
      </c>
      <c r="AL48" s="688" t="str">
        <f t="shared" si="91"/>
        <v/>
      </c>
      <c r="AM48" s="688" t="str">
        <f t="shared" si="92"/>
        <v/>
      </c>
      <c r="AN48" s="688" t="str">
        <f t="shared" si="93"/>
        <v/>
      </c>
      <c r="AO48" s="688" t="str">
        <f t="shared" si="94"/>
        <v/>
      </c>
      <c r="AP48" s="688" t="str">
        <f t="shared" si="95"/>
        <v/>
      </c>
      <c r="AQ48" s="688" t="str">
        <f t="shared" si="96"/>
        <v/>
      </c>
      <c r="AR48" s="688" t="str">
        <f t="shared" si="97"/>
        <v/>
      </c>
      <c r="AS48" s="688" t="str">
        <f t="shared" si="98"/>
        <v/>
      </c>
      <c r="AT48" s="688" t="str">
        <f t="shared" si="99"/>
        <v/>
      </c>
      <c r="AU48" s="688" t="str">
        <f t="shared" si="100"/>
        <v/>
      </c>
      <c r="AV48" s="688" t="str">
        <f t="shared" si="101"/>
        <v/>
      </c>
      <c r="AW48" s="688" t="str">
        <f t="shared" si="102"/>
        <v/>
      </c>
      <c r="AX48" s="688" t="str">
        <f t="shared" si="103"/>
        <v/>
      </c>
      <c r="AY48" s="688" t="str">
        <f t="shared" si="104"/>
        <v/>
      </c>
      <c r="AZ48" s="688" t="str">
        <f t="shared" si="105"/>
        <v/>
      </c>
      <c r="BA48" s="688" t="str">
        <f t="shared" si="106"/>
        <v/>
      </c>
      <c r="BB48" s="688" t="str">
        <f t="shared" si="107"/>
        <v/>
      </c>
      <c r="BC48" s="688" t="str">
        <f t="shared" si="108"/>
        <v/>
      </c>
      <c r="BD48" s="688" t="str">
        <f t="shared" si="109"/>
        <v/>
      </c>
      <c r="BE48" s="688" t="str">
        <f t="shared" si="110"/>
        <v/>
      </c>
      <c r="BF48" s="688" t="str">
        <f t="shared" si="111"/>
        <v/>
      </c>
      <c r="BG48" s="688" t="str">
        <f t="shared" si="112"/>
        <v/>
      </c>
      <c r="BH48" s="688" t="str">
        <f t="shared" si="113"/>
        <v/>
      </c>
      <c r="BI48" s="688" t="str">
        <f t="shared" si="114"/>
        <v/>
      </c>
      <c r="BJ48" s="688" t="str">
        <f t="shared" si="115"/>
        <v/>
      </c>
      <c r="BK48" s="688" t="str">
        <f t="shared" si="116"/>
        <v/>
      </c>
      <c r="BL48" s="688" t="str">
        <f t="shared" si="117"/>
        <v/>
      </c>
      <c r="BM48" s="688" t="str">
        <f t="shared" si="118"/>
        <v/>
      </c>
      <c r="BN48" s="488"/>
      <c r="BO48" s="1115"/>
      <c r="BP48" s="1115"/>
      <c r="BQ48" s="1115"/>
      <c r="BR48" s="1115"/>
      <c r="BS48" s="1115"/>
      <c r="BT48" s="1116"/>
      <c r="BU48" s="488"/>
      <c r="BV48" s="1117"/>
      <c r="BW48" s="488"/>
      <c r="BX48" s="665"/>
      <c r="BY48" s="665"/>
      <c r="BZ48" s="665"/>
      <c r="CA48" s="665"/>
      <c r="CB48" s="666"/>
    </row>
    <row r="49" spans="1:80" s="489" customFormat="1" ht="12.75" x14ac:dyDescent="0.2">
      <c r="A49" s="487"/>
      <c r="B49" s="1135" t="str">
        <f>Receitas_1!B49</f>
        <v>Garçom 6 horas</v>
      </c>
      <c r="C49" s="574" t="e">
        <f t="shared" si="2"/>
        <v>#VALUE!</v>
      </c>
      <c r="D49" s="882"/>
      <c r="E49" s="692"/>
      <c r="F49" s="1114"/>
      <c r="G49" s="1114"/>
      <c r="H49" s="688" t="str">
        <f t="shared" si="3"/>
        <v/>
      </c>
      <c r="I49" s="688" t="str">
        <f t="shared" si="62"/>
        <v/>
      </c>
      <c r="J49" s="688" t="str">
        <f t="shared" si="63"/>
        <v/>
      </c>
      <c r="K49" s="688" t="str">
        <f t="shared" si="64"/>
        <v/>
      </c>
      <c r="L49" s="688" t="str">
        <f t="shared" si="65"/>
        <v/>
      </c>
      <c r="M49" s="688" t="str">
        <f t="shared" si="66"/>
        <v/>
      </c>
      <c r="N49" s="688" t="str">
        <f t="shared" si="67"/>
        <v/>
      </c>
      <c r="O49" s="688" t="str">
        <f t="shared" si="68"/>
        <v/>
      </c>
      <c r="P49" s="688" t="str">
        <f t="shared" si="69"/>
        <v/>
      </c>
      <c r="Q49" s="688" t="str">
        <f t="shared" si="70"/>
        <v/>
      </c>
      <c r="R49" s="688" t="str">
        <f t="shared" si="71"/>
        <v/>
      </c>
      <c r="S49" s="688" t="str">
        <f t="shared" si="72"/>
        <v/>
      </c>
      <c r="T49" s="688" t="str">
        <f t="shared" si="73"/>
        <v/>
      </c>
      <c r="U49" s="688" t="str">
        <f t="shared" si="74"/>
        <v/>
      </c>
      <c r="V49" s="688" t="str">
        <f t="shared" si="75"/>
        <v/>
      </c>
      <c r="W49" s="688" t="str">
        <f t="shared" si="76"/>
        <v/>
      </c>
      <c r="X49" s="688" t="str">
        <f t="shared" si="77"/>
        <v/>
      </c>
      <c r="Y49" s="688" t="str">
        <f t="shared" si="78"/>
        <v/>
      </c>
      <c r="Z49" s="688" t="str">
        <f t="shared" si="79"/>
        <v/>
      </c>
      <c r="AA49" s="688" t="str">
        <f t="shared" si="80"/>
        <v/>
      </c>
      <c r="AB49" s="688" t="str">
        <f t="shared" si="81"/>
        <v/>
      </c>
      <c r="AC49" s="688" t="str">
        <f t="shared" si="82"/>
        <v/>
      </c>
      <c r="AD49" s="688" t="str">
        <f t="shared" si="83"/>
        <v/>
      </c>
      <c r="AE49" s="688" t="str">
        <f t="shared" si="84"/>
        <v/>
      </c>
      <c r="AF49" s="688" t="str">
        <f t="shared" si="85"/>
        <v/>
      </c>
      <c r="AG49" s="688" t="str">
        <f t="shared" si="86"/>
        <v/>
      </c>
      <c r="AH49" s="688" t="str">
        <f t="shared" si="87"/>
        <v/>
      </c>
      <c r="AI49" s="688" t="str">
        <f t="shared" si="88"/>
        <v/>
      </c>
      <c r="AJ49" s="688" t="str">
        <f t="shared" si="89"/>
        <v/>
      </c>
      <c r="AK49" s="688" t="str">
        <f t="shared" si="90"/>
        <v/>
      </c>
      <c r="AL49" s="688" t="str">
        <f t="shared" si="91"/>
        <v/>
      </c>
      <c r="AM49" s="688" t="str">
        <f t="shared" si="92"/>
        <v/>
      </c>
      <c r="AN49" s="688" t="str">
        <f t="shared" si="93"/>
        <v/>
      </c>
      <c r="AO49" s="688" t="str">
        <f t="shared" si="94"/>
        <v/>
      </c>
      <c r="AP49" s="688" t="str">
        <f t="shared" si="95"/>
        <v/>
      </c>
      <c r="AQ49" s="688" t="str">
        <f t="shared" si="96"/>
        <v/>
      </c>
      <c r="AR49" s="688" t="str">
        <f t="shared" si="97"/>
        <v/>
      </c>
      <c r="AS49" s="688" t="str">
        <f t="shared" si="98"/>
        <v/>
      </c>
      <c r="AT49" s="688" t="str">
        <f t="shared" si="99"/>
        <v/>
      </c>
      <c r="AU49" s="688" t="str">
        <f t="shared" si="100"/>
        <v/>
      </c>
      <c r="AV49" s="688" t="str">
        <f t="shared" si="101"/>
        <v/>
      </c>
      <c r="AW49" s="688" t="str">
        <f t="shared" si="102"/>
        <v/>
      </c>
      <c r="AX49" s="688" t="str">
        <f t="shared" si="103"/>
        <v/>
      </c>
      <c r="AY49" s="688" t="str">
        <f t="shared" si="104"/>
        <v/>
      </c>
      <c r="AZ49" s="688" t="str">
        <f t="shared" si="105"/>
        <v/>
      </c>
      <c r="BA49" s="688" t="str">
        <f t="shared" si="106"/>
        <v/>
      </c>
      <c r="BB49" s="688" t="str">
        <f t="shared" si="107"/>
        <v/>
      </c>
      <c r="BC49" s="688" t="str">
        <f t="shared" si="108"/>
        <v/>
      </c>
      <c r="BD49" s="688" t="str">
        <f t="shared" si="109"/>
        <v/>
      </c>
      <c r="BE49" s="688" t="str">
        <f t="shared" si="110"/>
        <v/>
      </c>
      <c r="BF49" s="688" t="str">
        <f t="shared" si="111"/>
        <v/>
      </c>
      <c r="BG49" s="688" t="str">
        <f t="shared" si="112"/>
        <v/>
      </c>
      <c r="BH49" s="688" t="str">
        <f t="shared" si="113"/>
        <v/>
      </c>
      <c r="BI49" s="688" t="str">
        <f t="shared" si="114"/>
        <v/>
      </c>
      <c r="BJ49" s="688" t="str">
        <f t="shared" si="115"/>
        <v/>
      </c>
      <c r="BK49" s="688" t="str">
        <f t="shared" si="116"/>
        <v/>
      </c>
      <c r="BL49" s="688" t="str">
        <f t="shared" si="117"/>
        <v/>
      </c>
      <c r="BM49" s="688" t="str">
        <f t="shared" si="118"/>
        <v/>
      </c>
      <c r="BN49" s="488"/>
      <c r="BO49" s="1115"/>
      <c r="BP49" s="1115"/>
      <c r="BQ49" s="1115"/>
      <c r="BR49" s="1115"/>
      <c r="BS49" s="1115"/>
      <c r="BT49" s="1116"/>
      <c r="BU49" s="488"/>
      <c r="BV49" s="1117"/>
      <c r="BW49" s="488"/>
      <c r="BX49" s="665"/>
      <c r="BY49" s="665"/>
      <c r="BZ49" s="665"/>
      <c r="CA49" s="665"/>
      <c r="CB49" s="666"/>
    </row>
    <row r="50" spans="1:80" s="489" customFormat="1" ht="12.75" x14ac:dyDescent="0.2">
      <c r="A50" s="487"/>
      <c r="B50" s="1135" t="str">
        <f>Receitas_1!B50</f>
        <v>Garçom 8 horas</v>
      </c>
      <c r="C50" s="574" t="e">
        <f t="shared" si="2"/>
        <v>#VALUE!</v>
      </c>
      <c r="D50" s="882"/>
      <c r="E50" s="692"/>
      <c r="F50" s="1114"/>
      <c r="G50" s="1114"/>
      <c r="H50" s="688" t="str">
        <f t="shared" si="3"/>
        <v/>
      </c>
      <c r="I50" s="688" t="str">
        <f t="shared" si="62"/>
        <v/>
      </c>
      <c r="J50" s="688" t="str">
        <f t="shared" si="63"/>
        <v/>
      </c>
      <c r="K50" s="688" t="str">
        <f t="shared" si="64"/>
        <v/>
      </c>
      <c r="L50" s="688" t="str">
        <f t="shared" si="65"/>
        <v/>
      </c>
      <c r="M50" s="688" t="str">
        <f t="shared" si="66"/>
        <v/>
      </c>
      <c r="N50" s="688" t="str">
        <f t="shared" si="67"/>
        <v/>
      </c>
      <c r="O50" s="688" t="str">
        <f t="shared" si="68"/>
        <v/>
      </c>
      <c r="P50" s="688" t="str">
        <f t="shared" si="69"/>
        <v/>
      </c>
      <c r="Q50" s="688" t="str">
        <f t="shared" si="70"/>
        <v/>
      </c>
      <c r="R50" s="688" t="str">
        <f t="shared" si="71"/>
        <v/>
      </c>
      <c r="S50" s="688" t="str">
        <f t="shared" si="72"/>
        <v/>
      </c>
      <c r="T50" s="688" t="str">
        <f t="shared" si="73"/>
        <v/>
      </c>
      <c r="U50" s="688" t="str">
        <f t="shared" si="74"/>
        <v/>
      </c>
      <c r="V50" s="688" t="str">
        <f t="shared" si="75"/>
        <v/>
      </c>
      <c r="W50" s="688" t="str">
        <f t="shared" si="76"/>
        <v/>
      </c>
      <c r="X50" s="688" t="str">
        <f t="shared" si="77"/>
        <v/>
      </c>
      <c r="Y50" s="688" t="str">
        <f t="shared" si="78"/>
        <v/>
      </c>
      <c r="Z50" s="688" t="str">
        <f t="shared" si="79"/>
        <v/>
      </c>
      <c r="AA50" s="688" t="str">
        <f t="shared" si="80"/>
        <v/>
      </c>
      <c r="AB50" s="688" t="str">
        <f t="shared" si="81"/>
        <v/>
      </c>
      <c r="AC50" s="688" t="str">
        <f t="shared" si="82"/>
        <v/>
      </c>
      <c r="AD50" s="688" t="str">
        <f t="shared" si="83"/>
        <v/>
      </c>
      <c r="AE50" s="688" t="str">
        <f t="shared" si="84"/>
        <v/>
      </c>
      <c r="AF50" s="688" t="str">
        <f t="shared" si="85"/>
        <v/>
      </c>
      <c r="AG50" s="688" t="str">
        <f t="shared" si="86"/>
        <v/>
      </c>
      <c r="AH50" s="688" t="str">
        <f t="shared" si="87"/>
        <v/>
      </c>
      <c r="AI50" s="688" t="str">
        <f t="shared" si="88"/>
        <v/>
      </c>
      <c r="AJ50" s="688" t="str">
        <f t="shared" si="89"/>
        <v/>
      </c>
      <c r="AK50" s="688" t="str">
        <f t="shared" si="90"/>
        <v/>
      </c>
      <c r="AL50" s="688" t="str">
        <f t="shared" si="91"/>
        <v/>
      </c>
      <c r="AM50" s="688" t="str">
        <f t="shared" si="92"/>
        <v/>
      </c>
      <c r="AN50" s="688" t="str">
        <f t="shared" si="93"/>
        <v/>
      </c>
      <c r="AO50" s="688" t="str">
        <f t="shared" si="94"/>
        <v/>
      </c>
      <c r="AP50" s="688" t="str">
        <f t="shared" si="95"/>
        <v/>
      </c>
      <c r="AQ50" s="688" t="str">
        <f t="shared" si="96"/>
        <v/>
      </c>
      <c r="AR50" s="688" t="str">
        <f t="shared" si="97"/>
        <v/>
      </c>
      <c r="AS50" s="688" t="str">
        <f t="shared" si="98"/>
        <v/>
      </c>
      <c r="AT50" s="688" t="str">
        <f t="shared" si="99"/>
        <v/>
      </c>
      <c r="AU50" s="688" t="str">
        <f t="shared" si="100"/>
        <v/>
      </c>
      <c r="AV50" s="688" t="str">
        <f t="shared" si="101"/>
        <v/>
      </c>
      <c r="AW50" s="688" t="str">
        <f t="shared" si="102"/>
        <v/>
      </c>
      <c r="AX50" s="688" t="str">
        <f t="shared" si="103"/>
        <v/>
      </c>
      <c r="AY50" s="688" t="str">
        <f t="shared" si="104"/>
        <v/>
      </c>
      <c r="AZ50" s="688" t="str">
        <f t="shared" si="105"/>
        <v/>
      </c>
      <c r="BA50" s="688" t="str">
        <f t="shared" si="106"/>
        <v/>
      </c>
      <c r="BB50" s="688" t="str">
        <f t="shared" si="107"/>
        <v/>
      </c>
      <c r="BC50" s="688" t="str">
        <f t="shared" si="108"/>
        <v/>
      </c>
      <c r="BD50" s="688" t="str">
        <f t="shared" si="109"/>
        <v/>
      </c>
      <c r="BE50" s="688" t="str">
        <f t="shared" si="110"/>
        <v/>
      </c>
      <c r="BF50" s="688" t="str">
        <f t="shared" si="111"/>
        <v/>
      </c>
      <c r="BG50" s="688" t="str">
        <f t="shared" si="112"/>
        <v/>
      </c>
      <c r="BH50" s="688" t="str">
        <f t="shared" si="113"/>
        <v/>
      </c>
      <c r="BI50" s="688" t="str">
        <f t="shared" si="114"/>
        <v/>
      </c>
      <c r="BJ50" s="688" t="str">
        <f t="shared" si="115"/>
        <v/>
      </c>
      <c r="BK50" s="688" t="str">
        <f t="shared" si="116"/>
        <v/>
      </c>
      <c r="BL50" s="688" t="str">
        <f t="shared" si="117"/>
        <v/>
      </c>
      <c r="BM50" s="688" t="str">
        <f t="shared" si="118"/>
        <v/>
      </c>
      <c r="BN50" s="488"/>
      <c r="BO50" s="1115"/>
      <c r="BP50" s="1115"/>
      <c r="BQ50" s="1115"/>
      <c r="BR50" s="1115"/>
      <c r="BS50" s="1115"/>
      <c r="BT50" s="1116"/>
      <c r="BU50" s="488"/>
      <c r="BV50" s="1117"/>
      <c r="BW50" s="488"/>
      <c r="BX50" s="665"/>
      <c r="BY50" s="665"/>
      <c r="BZ50" s="665"/>
      <c r="CA50" s="665"/>
      <c r="CB50" s="666"/>
    </row>
    <row r="51" spans="1:80" s="485" customFormat="1" ht="22.5" x14ac:dyDescent="0.2">
      <c r="A51" s="832"/>
      <c r="B51" s="1118" t="s">
        <v>92</v>
      </c>
      <c r="C51" s="1119" t="s">
        <v>230</v>
      </c>
      <c r="D51" s="833" t="s">
        <v>231</v>
      </c>
      <c r="E51" s="833" t="s">
        <v>232</v>
      </c>
      <c r="F51" s="895"/>
      <c r="G51" s="895"/>
      <c r="H51" s="895"/>
      <c r="I51" s="895"/>
      <c r="J51" s="895"/>
      <c r="K51" s="895"/>
      <c r="L51" s="895"/>
      <c r="M51" s="895"/>
      <c r="N51" s="895"/>
      <c r="O51" s="895"/>
      <c r="P51" s="895"/>
      <c r="Q51" s="895"/>
      <c r="R51" s="895"/>
      <c r="S51" s="895"/>
      <c r="T51" s="895"/>
      <c r="U51" s="895"/>
      <c r="V51" s="895"/>
      <c r="W51" s="895"/>
      <c r="X51" s="895"/>
      <c r="Y51" s="895"/>
      <c r="Z51" s="895"/>
      <c r="AA51" s="895"/>
      <c r="AB51" s="895"/>
      <c r="AC51" s="895"/>
      <c r="AD51" s="895"/>
      <c r="AE51" s="895"/>
      <c r="AF51" s="895"/>
      <c r="AG51" s="895"/>
      <c r="AH51" s="895"/>
      <c r="AI51" s="895"/>
      <c r="AJ51" s="895"/>
      <c r="AK51" s="895"/>
      <c r="AL51" s="895"/>
      <c r="AM51" s="895"/>
      <c r="AN51" s="895"/>
      <c r="AO51" s="895"/>
      <c r="AP51" s="895"/>
      <c r="AQ51" s="895"/>
      <c r="AR51" s="895"/>
      <c r="AS51" s="895"/>
      <c r="AT51" s="895"/>
      <c r="AU51" s="895"/>
      <c r="AV51" s="895"/>
      <c r="AW51" s="895"/>
      <c r="AX51" s="895"/>
      <c r="AY51" s="895"/>
      <c r="AZ51" s="895"/>
      <c r="BA51" s="895"/>
      <c r="BB51" s="895"/>
      <c r="BC51" s="895"/>
      <c r="BD51" s="895"/>
      <c r="BE51" s="895"/>
      <c r="BF51" s="895"/>
      <c r="BG51" s="895"/>
      <c r="BH51" s="895"/>
      <c r="BI51" s="895"/>
      <c r="BJ51" s="895"/>
      <c r="BK51" s="895"/>
      <c r="BL51" s="895"/>
      <c r="BM51" s="895"/>
      <c r="BN51" s="488"/>
      <c r="BO51" s="1110" t="s">
        <v>233</v>
      </c>
      <c r="BP51" s="1110" t="s">
        <v>233</v>
      </c>
      <c r="BQ51" s="1110" t="s">
        <v>233</v>
      </c>
      <c r="BR51" s="1110" t="s">
        <v>233</v>
      </c>
    </row>
    <row r="52" spans="1:80" s="494" customFormat="1" ht="12.75" x14ac:dyDescent="0.2">
      <c r="A52" s="491"/>
      <c r="B52" s="492" t="str">
        <f t="shared" ref="B52:B96" si="119">B6</f>
        <v>Limpeza Residencial - 4 horas</v>
      </c>
      <c r="C52" s="493"/>
      <c r="D52" s="842">
        <f t="shared" ref="D52:D96" si="120">IFERROR(C52*D6,"")</f>
        <v>0</v>
      </c>
      <c r="E52" s="842" t="str">
        <f t="shared" ref="E52" si="121">IFERROR(AVERAGE(H52:BM52),"")</f>
        <v/>
      </c>
      <c r="F52" s="1120"/>
      <c r="G52" s="1120"/>
      <c r="H52" s="688" t="e">
        <f t="shared" ref="H52:AM52" si="122">$C52*H6</f>
        <v>#VALUE!</v>
      </c>
      <c r="I52" s="572" t="e">
        <f t="shared" si="122"/>
        <v>#VALUE!</v>
      </c>
      <c r="J52" s="572" t="e">
        <f t="shared" si="122"/>
        <v>#VALUE!</v>
      </c>
      <c r="K52" s="572" t="e">
        <f t="shared" si="122"/>
        <v>#VALUE!</v>
      </c>
      <c r="L52" s="572" t="e">
        <f t="shared" si="122"/>
        <v>#VALUE!</v>
      </c>
      <c r="M52" s="572" t="e">
        <f t="shared" si="122"/>
        <v>#VALUE!</v>
      </c>
      <c r="N52" s="572" t="e">
        <f t="shared" si="122"/>
        <v>#VALUE!</v>
      </c>
      <c r="O52" s="572" t="e">
        <f t="shared" si="122"/>
        <v>#VALUE!</v>
      </c>
      <c r="P52" s="572" t="e">
        <f t="shared" si="122"/>
        <v>#VALUE!</v>
      </c>
      <c r="Q52" s="572" t="e">
        <f t="shared" si="122"/>
        <v>#VALUE!</v>
      </c>
      <c r="R52" s="572" t="e">
        <f t="shared" si="122"/>
        <v>#VALUE!</v>
      </c>
      <c r="S52" s="572" t="e">
        <f t="shared" si="122"/>
        <v>#VALUE!</v>
      </c>
      <c r="T52" s="572" t="e">
        <f t="shared" si="122"/>
        <v>#VALUE!</v>
      </c>
      <c r="U52" s="572" t="e">
        <f t="shared" si="122"/>
        <v>#VALUE!</v>
      </c>
      <c r="V52" s="572" t="e">
        <f t="shared" si="122"/>
        <v>#VALUE!</v>
      </c>
      <c r="W52" s="572" t="e">
        <f t="shared" si="122"/>
        <v>#VALUE!</v>
      </c>
      <c r="X52" s="572" t="e">
        <f t="shared" si="122"/>
        <v>#VALUE!</v>
      </c>
      <c r="Y52" s="572" t="e">
        <f t="shared" si="122"/>
        <v>#VALUE!</v>
      </c>
      <c r="Z52" s="572" t="e">
        <f t="shared" si="122"/>
        <v>#VALUE!</v>
      </c>
      <c r="AA52" s="572" t="e">
        <f t="shared" si="122"/>
        <v>#VALUE!</v>
      </c>
      <c r="AB52" s="572" t="e">
        <f t="shared" si="122"/>
        <v>#VALUE!</v>
      </c>
      <c r="AC52" s="572" t="e">
        <f t="shared" si="122"/>
        <v>#VALUE!</v>
      </c>
      <c r="AD52" s="572" t="e">
        <f t="shared" si="122"/>
        <v>#VALUE!</v>
      </c>
      <c r="AE52" s="572" t="e">
        <f t="shared" si="122"/>
        <v>#VALUE!</v>
      </c>
      <c r="AF52" s="572" t="e">
        <f t="shared" si="122"/>
        <v>#VALUE!</v>
      </c>
      <c r="AG52" s="572" t="e">
        <f t="shared" si="122"/>
        <v>#VALUE!</v>
      </c>
      <c r="AH52" s="572" t="e">
        <f t="shared" si="122"/>
        <v>#VALUE!</v>
      </c>
      <c r="AI52" s="572" t="e">
        <f t="shared" si="122"/>
        <v>#VALUE!</v>
      </c>
      <c r="AJ52" s="572" t="e">
        <f t="shared" si="122"/>
        <v>#VALUE!</v>
      </c>
      <c r="AK52" s="572" t="e">
        <f t="shared" si="122"/>
        <v>#VALUE!</v>
      </c>
      <c r="AL52" s="572" t="e">
        <f t="shared" si="122"/>
        <v>#VALUE!</v>
      </c>
      <c r="AM52" s="572" t="e">
        <f t="shared" si="122"/>
        <v>#VALUE!</v>
      </c>
      <c r="AN52" s="572" t="e">
        <f t="shared" ref="AN52:BM52" si="123">$C52*AN6</f>
        <v>#VALUE!</v>
      </c>
      <c r="AO52" s="572" t="e">
        <f t="shared" si="123"/>
        <v>#VALUE!</v>
      </c>
      <c r="AP52" s="572" t="e">
        <f t="shared" si="123"/>
        <v>#VALUE!</v>
      </c>
      <c r="AQ52" s="572" t="e">
        <f t="shared" si="123"/>
        <v>#VALUE!</v>
      </c>
      <c r="AR52" s="572" t="e">
        <f t="shared" si="123"/>
        <v>#VALUE!</v>
      </c>
      <c r="AS52" s="572" t="e">
        <f t="shared" si="123"/>
        <v>#VALUE!</v>
      </c>
      <c r="AT52" s="572" t="e">
        <f t="shared" si="123"/>
        <v>#VALUE!</v>
      </c>
      <c r="AU52" s="572" t="e">
        <f t="shared" si="123"/>
        <v>#VALUE!</v>
      </c>
      <c r="AV52" s="572" t="e">
        <f t="shared" si="123"/>
        <v>#VALUE!</v>
      </c>
      <c r="AW52" s="572" t="e">
        <f t="shared" si="123"/>
        <v>#VALUE!</v>
      </c>
      <c r="AX52" s="572" t="e">
        <f t="shared" si="123"/>
        <v>#VALUE!</v>
      </c>
      <c r="AY52" s="572" t="e">
        <f t="shared" si="123"/>
        <v>#VALUE!</v>
      </c>
      <c r="AZ52" s="572" t="e">
        <f t="shared" si="123"/>
        <v>#VALUE!</v>
      </c>
      <c r="BA52" s="572" t="e">
        <f t="shared" si="123"/>
        <v>#VALUE!</v>
      </c>
      <c r="BB52" s="572" t="e">
        <f t="shared" si="123"/>
        <v>#VALUE!</v>
      </c>
      <c r="BC52" s="572" t="e">
        <f t="shared" si="123"/>
        <v>#VALUE!</v>
      </c>
      <c r="BD52" s="572" t="e">
        <f t="shared" si="123"/>
        <v>#VALUE!</v>
      </c>
      <c r="BE52" s="572" t="e">
        <f t="shared" si="123"/>
        <v>#VALUE!</v>
      </c>
      <c r="BF52" s="572" t="e">
        <f t="shared" si="123"/>
        <v>#VALUE!</v>
      </c>
      <c r="BG52" s="572" t="e">
        <f t="shared" si="123"/>
        <v>#VALUE!</v>
      </c>
      <c r="BH52" s="572" t="e">
        <f t="shared" si="123"/>
        <v>#VALUE!</v>
      </c>
      <c r="BI52" s="572" t="e">
        <f t="shared" si="123"/>
        <v>#VALUE!</v>
      </c>
      <c r="BJ52" s="572" t="e">
        <f t="shared" si="123"/>
        <v>#VALUE!</v>
      </c>
      <c r="BK52" s="572" t="e">
        <f t="shared" si="123"/>
        <v>#VALUE!</v>
      </c>
      <c r="BL52" s="572" t="e">
        <f t="shared" si="123"/>
        <v>#VALUE!</v>
      </c>
      <c r="BM52" s="572" t="e">
        <f t="shared" si="123"/>
        <v>#VALUE!</v>
      </c>
      <c r="BN52" s="1136"/>
      <c r="BO52" s="1121"/>
      <c r="BP52" s="1121"/>
      <c r="BQ52" s="1121"/>
      <c r="BR52" s="1121"/>
    </row>
    <row r="53" spans="1:80" s="494" customFormat="1" ht="12.75" x14ac:dyDescent="0.2">
      <c r="A53" s="491"/>
      <c r="B53" s="492" t="str">
        <f t="shared" si="119"/>
        <v>Limpeza Empresarial 4 horas</v>
      </c>
      <c r="C53" s="493"/>
      <c r="D53" s="842">
        <f t="shared" si="120"/>
        <v>0</v>
      </c>
      <c r="E53" s="842" t="str">
        <f t="shared" ref="E53" si="124">IFERROR(AVERAGE(H53:BM53),"")</f>
        <v/>
      </c>
      <c r="F53" s="1120"/>
      <c r="G53" s="1120"/>
      <c r="H53" s="688" t="e">
        <f t="shared" ref="H53:AM53" si="125">$C53*H7</f>
        <v>#VALUE!</v>
      </c>
      <c r="I53" s="572" t="e">
        <f t="shared" si="125"/>
        <v>#VALUE!</v>
      </c>
      <c r="J53" s="572" t="e">
        <f t="shared" si="125"/>
        <v>#VALUE!</v>
      </c>
      <c r="K53" s="572" t="e">
        <f t="shared" si="125"/>
        <v>#VALUE!</v>
      </c>
      <c r="L53" s="572" t="e">
        <f t="shared" si="125"/>
        <v>#VALUE!</v>
      </c>
      <c r="M53" s="572" t="e">
        <f t="shared" si="125"/>
        <v>#VALUE!</v>
      </c>
      <c r="N53" s="572" t="e">
        <f t="shared" si="125"/>
        <v>#VALUE!</v>
      </c>
      <c r="O53" s="572" t="e">
        <f t="shared" si="125"/>
        <v>#VALUE!</v>
      </c>
      <c r="P53" s="572" t="e">
        <f t="shared" si="125"/>
        <v>#VALUE!</v>
      </c>
      <c r="Q53" s="572" t="e">
        <f t="shared" si="125"/>
        <v>#VALUE!</v>
      </c>
      <c r="R53" s="572" t="e">
        <f t="shared" si="125"/>
        <v>#VALUE!</v>
      </c>
      <c r="S53" s="572" t="e">
        <f t="shared" si="125"/>
        <v>#VALUE!</v>
      </c>
      <c r="T53" s="572" t="e">
        <f t="shared" si="125"/>
        <v>#VALUE!</v>
      </c>
      <c r="U53" s="572" t="e">
        <f t="shared" si="125"/>
        <v>#VALUE!</v>
      </c>
      <c r="V53" s="572" t="e">
        <f t="shared" si="125"/>
        <v>#VALUE!</v>
      </c>
      <c r="W53" s="572" t="e">
        <f t="shared" si="125"/>
        <v>#VALUE!</v>
      </c>
      <c r="X53" s="572" t="e">
        <f t="shared" si="125"/>
        <v>#VALUE!</v>
      </c>
      <c r="Y53" s="572" t="e">
        <f t="shared" si="125"/>
        <v>#VALUE!</v>
      </c>
      <c r="Z53" s="572" t="e">
        <f t="shared" si="125"/>
        <v>#VALUE!</v>
      </c>
      <c r="AA53" s="572" t="e">
        <f t="shared" si="125"/>
        <v>#VALUE!</v>
      </c>
      <c r="AB53" s="572" t="e">
        <f t="shared" si="125"/>
        <v>#VALUE!</v>
      </c>
      <c r="AC53" s="572" t="e">
        <f t="shared" si="125"/>
        <v>#VALUE!</v>
      </c>
      <c r="AD53" s="572" t="e">
        <f t="shared" si="125"/>
        <v>#VALUE!</v>
      </c>
      <c r="AE53" s="572" t="e">
        <f t="shared" si="125"/>
        <v>#VALUE!</v>
      </c>
      <c r="AF53" s="572" t="e">
        <f t="shared" si="125"/>
        <v>#VALUE!</v>
      </c>
      <c r="AG53" s="572" t="e">
        <f t="shared" si="125"/>
        <v>#VALUE!</v>
      </c>
      <c r="AH53" s="572" t="e">
        <f t="shared" si="125"/>
        <v>#VALUE!</v>
      </c>
      <c r="AI53" s="572" t="e">
        <f t="shared" si="125"/>
        <v>#VALUE!</v>
      </c>
      <c r="AJ53" s="572" t="e">
        <f t="shared" si="125"/>
        <v>#VALUE!</v>
      </c>
      <c r="AK53" s="572" t="e">
        <f t="shared" si="125"/>
        <v>#VALUE!</v>
      </c>
      <c r="AL53" s="572" t="e">
        <f t="shared" si="125"/>
        <v>#VALUE!</v>
      </c>
      <c r="AM53" s="572" t="e">
        <f t="shared" si="125"/>
        <v>#VALUE!</v>
      </c>
      <c r="AN53" s="572" t="e">
        <f t="shared" ref="AN53:BM53" si="126">$C53*AN7</f>
        <v>#VALUE!</v>
      </c>
      <c r="AO53" s="572" t="e">
        <f t="shared" si="126"/>
        <v>#VALUE!</v>
      </c>
      <c r="AP53" s="572" t="e">
        <f t="shared" si="126"/>
        <v>#VALUE!</v>
      </c>
      <c r="AQ53" s="572" t="e">
        <f t="shared" si="126"/>
        <v>#VALUE!</v>
      </c>
      <c r="AR53" s="572" t="e">
        <f t="shared" si="126"/>
        <v>#VALUE!</v>
      </c>
      <c r="AS53" s="572" t="e">
        <f t="shared" si="126"/>
        <v>#VALUE!</v>
      </c>
      <c r="AT53" s="572" t="e">
        <f t="shared" si="126"/>
        <v>#VALUE!</v>
      </c>
      <c r="AU53" s="572" t="e">
        <f t="shared" si="126"/>
        <v>#VALUE!</v>
      </c>
      <c r="AV53" s="572" t="e">
        <f t="shared" si="126"/>
        <v>#VALUE!</v>
      </c>
      <c r="AW53" s="572" t="e">
        <f t="shared" si="126"/>
        <v>#VALUE!</v>
      </c>
      <c r="AX53" s="572" t="e">
        <f t="shared" si="126"/>
        <v>#VALUE!</v>
      </c>
      <c r="AY53" s="572" t="e">
        <f t="shared" si="126"/>
        <v>#VALUE!</v>
      </c>
      <c r="AZ53" s="572" t="e">
        <f t="shared" si="126"/>
        <v>#VALUE!</v>
      </c>
      <c r="BA53" s="572" t="e">
        <f t="shared" si="126"/>
        <v>#VALUE!</v>
      </c>
      <c r="BB53" s="572" t="e">
        <f t="shared" si="126"/>
        <v>#VALUE!</v>
      </c>
      <c r="BC53" s="572" t="e">
        <f t="shared" si="126"/>
        <v>#VALUE!</v>
      </c>
      <c r="BD53" s="572" t="e">
        <f t="shared" si="126"/>
        <v>#VALUE!</v>
      </c>
      <c r="BE53" s="572" t="e">
        <f t="shared" si="126"/>
        <v>#VALUE!</v>
      </c>
      <c r="BF53" s="572" t="e">
        <f t="shared" si="126"/>
        <v>#VALUE!</v>
      </c>
      <c r="BG53" s="572" t="e">
        <f t="shared" si="126"/>
        <v>#VALUE!</v>
      </c>
      <c r="BH53" s="572" t="e">
        <f t="shared" si="126"/>
        <v>#VALUE!</v>
      </c>
      <c r="BI53" s="572" t="e">
        <f t="shared" si="126"/>
        <v>#VALUE!</v>
      </c>
      <c r="BJ53" s="572" t="e">
        <f t="shared" si="126"/>
        <v>#VALUE!</v>
      </c>
      <c r="BK53" s="572" t="e">
        <f t="shared" si="126"/>
        <v>#VALUE!</v>
      </c>
      <c r="BL53" s="572" t="e">
        <f t="shared" si="126"/>
        <v>#VALUE!</v>
      </c>
      <c r="BM53" s="572" t="e">
        <f t="shared" si="126"/>
        <v>#VALUE!</v>
      </c>
      <c r="BN53" s="1136"/>
      <c r="BO53" s="1121"/>
      <c r="BP53" s="1121"/>
      <c r="BQ53" s="1121"/>
      <c r="BR53" s="1121"/>
    </row>
    <row r="54" spans="1:80" s="494" customFormat="1" ht="12.75" x14ac:dyDescent="0.2">
      <c r="A54" s="491"/>
      <c r="B54" s="492" t="str">
        <f t="shared" si="119"/>
        <v>Limpeza condominial 4 horas</v>
      </c>
      <c r="C54" s="493"/>
      <c r="D54" s="842">
        <f t="shared" si="120"/>
        <v>0</v>
      </c>
      <c r="E54" s="842" t="str">
        <f t="shared" ref="E54:E89" si="127">IFERROR(AVERAGE(H54:BM54),"")</f>
        <v/>
      </c>
      <c r="F54" s="1120"/>
      <c r="G54" s="1120"/>
      <c r="H54" s="688" t="e">
        <f t="shared" ref="H54:AM54" si="128">$C54*H8</f>
        <v>#VALUE!</v>
      </c>
      <c r="I54" s="572" t="e">
        <f t="shared" si="128"/>
        <v>#VALUE!</v>
      </c>
      <c r="J54" s="572" t="e">
        <f t="shared" si="128"/>
        <v>#VALUE!</v>
      </c>
      <c r="K54" s="572" t="e">
        <f t="shared" si="128"/>
        <v>#VALUE!</v>
      </c>
      <c r="L54" s="572" t="e">
        <f t="shared" si="128"/>
        <v>#VALUE!</v>
      </c>
      <c r="M54" s="572" t="e">
        <f t="shared" si="128"/>
        <v>#VALUE!</v>
      </c>
      <c r="N54" s="572" t="e">
        <f t="shared" si="128"/>
        <v>#VALUE!</v>
      </c>
      <c r="O54" s="572" t="e">
        <f t="shared" si="128"/>
        <v>#VALUE!</v>
      </c>
      <c r="P54" s="572" t="e">
        <f t="shared" si="128"/>
        <v>#VALUE!</v>
      </c>
      <c r="Q54" s="572" t="e">
        <f t="shared" si="128"/>
        <v>#VALUE!</v>
      </c>
      <c r="R54" s="572" t="e">
        <f t="shared" si="128"/>
        <v>#VALUE!</v>
      </c>
      <c r="S54" s="572" t="e">
        <f t="shared" si="128"/>
        <v>#VALUE!</v>
      </c>
      <c r="T54" s="572" t="e">
        <f t="shared" si="128"/>
        <v>#VALUE!</v>
      </c>
      <c r="U54" s="572" t="e">
        <f t="shared" si="128"/>
        <v>#VALUE!</v>
      </c>
      <c r="V54" s="572" t="e">
        <f t="shared" si="128"/>
        <v>#VALUE!</v>
      </c>
      <c r="W54" s="572" t="e">
        <f t="shared" si="128"/>
        <v>#VALUE!</v>
      </c>
      <c r="X54" s="572" t="e">
        <f t="shared" si="128"/>
        <v>#VALUE!</v>
      </c>
      <c r="Y54" s="572" t="e">
        <f t="shared" si="128"/>
        <v>#VALUE!</v>
      </c>
      <c r="Z54" s="572" t="e">
        <f t="shared" si="128"/>
        <v>#VALUE!</v>
      </c>
      <c r="AA54" s="572" t="e">
        <f t="shared" si="128"/>
        <v>#VALUE!</v>
      </c>
      <c r="AB54" s="572" t="e">
        <f t="shared" si="128"/>
        <v>#VALUE!</v>
      </c>
      <c r="AC54" s="572" t="e">
        <f t="shared" si="128"/>
        <v>#VALUE!</v>
      </c>
      <c r="AD54" s="572" t="e">
        <f t="shared" si="128"/>
        <v>#VALUE!</v>
      </c>
      <c r="AE54" s="572" t="e">
        <f t="shared" si="128"/>
        <v>#VALUE!</v>
      </c>
      <c r="AF54" s="572" t="e">
        <f t="shared" si="128"/>
        <v>#VALUE!</v>
      </c>
      <c r="AG54" s="572" t="e">
        <f t="shared" si="128"/>
        <v>#VALUE!</v>
      </c>
      <c r="AH54" s="572" t="e">
        <f t="shared" si="128"/>
        <v>#VALUE!</v>
      </c>
      <c r="AI54" s="572" t="e">
        <f t="shared" si="128"/>
        <v>#VALUE!</v>
      </c>
      <c r="AJ54" s="572" t="e">
        <f t="shared" si="128"/>
        <v>#VALUE!</v>
      </c>
      <c r="AK54" s="572" t="e">
        <f t="shared" si="128"/>
        <v>#VALUE!</v>
      </c>
      <c r="AL54" s="572" t="e">
        <f t="shared" si="128"/>
        <v>#VALUE!</v>
      </c>
      <c r="AM54" s="572" t="e">
        <f t="shared" si="128"/>
        <v>#VALUE!</v>
      </c>
      <c r="AN54" s="572" t="e">
        <f t="shared" ref="AN54:BM54" si="129">$C54*AN8</f>
        <v>#VALUE!</v>
      </c>
      <c r="AO54" s="572" t="e">
        <f t="shared" si="129"/>
        <v>#VALUE!</v>
      </c>
      <c r="AP54" s="572" t="e">
        <f t="shared" si="129"/>
        <v>#VALUE!</v>
      </c>
      <c r="AQ54" s="572" t="e">
        <f t="shared" si="129"/>
        <v>#VALUE!</v>
      </c>
      <c r="AR54" s="572" t="e">
        <f t="shared" si="129"/>
        <v>#VALUE!</v>
      </c>
      <c r="AS54" s="572" t="e">
        <f t="shared" si="129"/>
        <v>#VALUE!</v>
      </c>
      <c r="AT54" s="572" t="e">
        <f t="shared" si="129"/>
        <v>#VALUE!</v>
      </c>
      <c r="AU54" s="572" t="e">
        <f t="shared" si="129"/>
        <v>#VALUE!</v>
      </c>
      <c r="AV54" s="572" t="e">
        <f t="shared" si="129"/>
        <v>#VALUE!</v>
      </c>
      <c r="AW54" s="572" t="e">
        <f t="shared" si="129"/>
        <v>#VALUE!</v>
      </c>
      <c r="AX54" s="572" t="e">
        <f t="shared" si="129"/>
        <v>#VALUE!</v>
      </c>
      <c r="AY54" s="572" t="e">
        <f t="shared" si="129"/>
        <v>#VALUE!</v>
      </c>
      <c r="AZ54" s="572" t="e">
        <f t="shared" si="129"/>
        <v>#VALUE!</v>
      </c>
      <c r="BA54" s="572" t="e">
        <f t="shared" si="129"/>
        <v>#VALUE!</v>
      </c>
      <c r="BB54" s="572" t="e">
        <f t="shared" si="129"/>
        <v>#VALUE!</v>
      </c>
      <c r="BC54" s="572" t="e">
        <f t="shared" si="129"/>
        <v>#VALUE!</v>
      </c>
      <c r="BD54" s="572" t="e">
        <f t="shared" si="129"/>
        <v>#VALUE!</v>
      </c>
      <c r="BE54" s="572" t="e">
        <f t="shared" si="129"/>
        <v>#VALUE!</v>
      </c>
      <c r="BF54" s="572" t="e">
        <f t="shared" si="129"/>
        <v>#VALUE!</v>
      </c>
      <c r="BG54" s="572" t="e">
        <f t="shared" si="129"/>
        <v>#VALUE!</v>
      </c>
      <c r="BH54" s="572" t="e">
        <f t="shared" si="129"/>
        <v>#VALUE!</v>
      </c>
      <c r="BI54" s="572" t="e">
        <f t="shared" si="129"/>
        <v>#VALUE!</v>
      </c>
      <c r="BJ54" s="572" t="e">
        <f t="shared" si="129"/>
        <v>#VALUE!</v>
      </c>
      <c r="BK54" s="572" t="e">
        <f t="shared" si="129"/>
        <v>#VALUE!</v>
      </c>
      <c r="BL54" s="572" t="e">
        <f t="shared" si="129"/>
        <v>#VALUE!</v>
      </c>
      <c r="BM54" s="572" t="e">
        <f t="shared" si="129"/>
        <v>#VALUE!</v>
      </c>
      <c r="BN54" s="1136"/>
      <c r="BO54" s="1121"/>
      <c r="BP54" s="1121"/>
      <c r="BQ54" s="1121"/>
      <c r="BR54" s="1121"/>
    </row>
    <row r="55" spans="1:80" s="494" customFormat="1" ht="12.75" x14ac:dyDescent="0.2">
      <c r="A55" s="491"/>
      <c r="B55" s="492" t="str">
        <f t="shared" si="119"/>
        <v>Passadoria - 4 horas</v>
      </c>
      <c r="C55" s="493"/>
      <c r="D55" s="842">
        <f t="shared" si="120"/>
        <v>0</v>
      </c>
      <c r="E55" s="842" t="str">
        <f t="shared" si="127"/>
        <v/>
      </c>
      <c r="F55" s="1120"/>
      <c r="G55" s="1120"/>
      <c r="H55" s="688" t="e">
        <f t="shared" ref="H55:AM55" si="130">$C55*H9</f>
        <v>#VALUE!</v>
      </c>
      <c r="I55" s="572" t="e">
        <f t="shared" si="130"/>
        <v>#VALUE!</v>
      </c>
      <c r="J55" s="572" t="e">
        <f t="shared" si="130"/>
        <v>#VALUE!</v>
      </c>
      <c r="K55" s="572" t="e">
        <f t="shared" si="130"/>
        <v>#VALUE!</v>
      </c>
      <c r="L55" s="572" t="e">
        <f t="shared" si="130"/>
        <v>#VALUE!</v>
      </c>
      <c r="M55" s="572" t="e">
        <f t="shared" si="130"/>
        <v>#VALUE!</v>
      </c>
      <c r="N55" s="572" t="e">
        <f t="shared" si="130"/>
        <v>#VALUE!</v>
      </c>
      <c r="O55" s="572" t="e">
        <f t="shared" si="130"/>
        <v>#VALUE!</v>
      </c>
      <c r="P55" s="572" t="e">
        <f t="shared" si="130"/>
        <v>#VALUE!</v>
      </c>
      <c r="Q55" s="572" t="e">
        <f t="shared" si="130"/>
        <v>#VALUE!</v>
      </c>
      <c r="R55" s="572" t="e">
        <f t="shared" si="130"/>
        <v>#VALUE!</v>
      </c>
      <c r="S55" s="572" t="e">
        <f t="shared" si="130"/>
        <v>#VALUE!</v>
      </c>
      <c r="T55" s="572" t="e">
        <f t="shared" si="130"/>
        <v>#VALUE!</v>
      </c>
      <c r="U55" s="572" t="e">
        <f t="shared" si="130"/>
        <v>#VALUE!</v>
      </c>
      <c r="V55" s="572" t="e">
        <f t="shared" si="130"/>
        <v>#VALUE!</v>
      </c>
      <c r="W55" s="572" t="e">
        <f t="shared" si="130"/>
        <v>#VALUE!</v>
      </c>
      <c r="X55" s="572" t="e">
        <f t="shared" si="130"/>
        <v>#VALUE!</v>
      </c>
      <c r="Y55" s="572" t="e">
        <f t="shared" si="130"/>
        <v>#VALUE!</v>
      </c>
      <c r="Z55" s="572" t="e">
        <f t="shared" si="130"/>
        <v>#VALUE!</v>
      </c>
      <c r="AA55" s="572" t="e">
        <f t="shared" si="130"/>
        <v>#VALUE!</v>
      </c>
      <c r="AB55" s="572" t="e">
        <f t="shared" si="130"/>
        <v>#VALUE!</v>
      </c>
      <c r="AC55" s="572" t="e">
        <f t="shared" si="130"/>
        <v>#VALUE!</v>
      </c>
      <c r="AD55" s="572" t="e">
        <f t="shared" si="130"/>
        <v>#VALUE!</v>
      </c>
      <c r="AE55" s="572" t="e">
        <f t="shared" si="130"/>
        <v>#VALUE!</v>
      </c>
      <c r="AF55" s="572" t="e">
        <f t="shared" si="130"/>
        <v>#VALUE!</v>
      </c>
      <c r="AG55" s="572" t="e">
        <f t="shared" si="130"/>
        <v>#VALUE!</v>
      </c>
      <c r="AH55" s="572" t="e">
        <f t="shared" si="130"/>
        <v>#VALUE!</v>
      </c>
      <c r="AI55" s="572" t="e">
        <f t="shared" si="130"/>
        <v>#VALUE!</v>
      </c>
      <c r="AJ55" s="572" t="e">
        <f t="shared" si="130"/>
        <v>#VALUE!</v>
      </c>
      <c r="AK55" s="572" t="e">
        <f t="shared" si="130"/>
        <v>#VALUE!</v>
      </c>
      <c r="AL55" s="572" t="e">
        <f t="shared" si="130"/>
        <v>#VALUE!</v>
      </c>
      <c r="AM55" s="572" t="e">
        <f t="shared" si="130"/>
        <v>#VALUE!</v>
      </c>
      <c r="AN55" s="572" t="e">
        <f t="shared" ref="AN55:BM55" si="131">$C55*AN9</f>
        <v>#VALUE!</v>
      </c>
      <c r="AO55" s="572" t="e">
        <f t="shared" si="131"/>
        <v>#VALUE!</v>
      </c>
      <c r="AP55" s="572" t="e">
        <f t="shared" si="131"/>
        <v>#VALUE!</v>
      </c>
      <c r="AQ55" s="572" t="e">
        <f t="shared" si="131"/>
        <v>#VALUE!</v>
      </c>
      <c r="AR55" s="572" t="e">
        <f t="shared" si="131"/>
        <v>#VALUE!</v>
      </c>
      <c r="AS55" s="572" t="e">
        <f t="shared" si="131"/>
        <v>#VALUE!</v>
      </c>
      <c r="AT55" s="572" t="e">
        <f t="shared" si="131"/>
        <v>#VALUE!</v>
      </c>
      <c r="AU55" s="572" t="e">
        <f t="shared" si="131"/>
        <v>#VALUE!</v>
      </c>
      <c r="AV55" s="572" t="e">
        <f t="shared" si="131"/>
        <v>#VALUE!</v>
      </c>
      <c r="AW55" s="572" t="e">
        <f t="shared" si="131"/>
        <v>#VALUE!</v>
      </c>
      <c r="AX55" s="572" t="e">
        <f t="shared" si="131"/>
        <v>#VALUE!</v>
      </c>
      <c r="AY55" s="572" t="e">
        <f t="shared" si="131"/>
        <v>#VALUE!</v>
      </c>
      <c r="AZ55" s="572" t="e">
        <f t="shared" si="131"/>
        <v>#VALUE!</v>
      </c>
      <c r="BA55" s="572" t="e">
        <f t="shared" si="131"/>
        <v>#VALUE!</v>
      </c>
      <c r="BB55" s="572" t="e">
        <f t="shared" si="131"/>
        <v>#VALUE!</v>
      </c>
      <c r="BC55" s="572" t="e">
        <f t="shared" si="131"/>
        <v>#VALUE!</v>
      </c>
      <c r="BD55" s="572" t="e">
        <f t="shared" si="131"/>
        <v>#VALUE!</v>
      </c>
      <c r="BE55" s="572" t="e">
        <f t="shared" si="131"/>
        <v>#VALUE!</v>
      </c>
      <c r="BF55" s="572" t="e">
        <f t="shared" si="131"/>
        <v>#VALUE!</v>
      </c>
      <c r="BG55" s="572" t="e">
        <f t="shared" si="131"/>
        <v>#VALUE!</v>
      </c>
      <c r="BH55" s="572" t="e">
        <f t="shared" si="131"/>
        <v>#VALUE!</v>
      </c>
      <c r="BI55" s="572" t="e">
        <f t="shared" si="131"/>
        <v>#VALUE!</v>
      </c>
      <c r="BJ55" s="572" t="e">
        <f t="shared" si="131"/>
        <v>#VALUE!</v>
      </c>
      <c r="BK55" s="572" t="e">
        <f t="shared" si="131"/>
        <v>#VALUE!</v>
      </c>
      <c r="BL55" s="572" t="e">
        <f t="shared" si="131"/>
        <v>#VALUE!</v>
      </c>
      <c r="BM55" s="572" t="e">
        <f t="shared" si="131"/>
        <v>#VALUE!</v>
      </c>
      <c r="BN55" s="1136"/>
      <c r="BO55" s="1121"/>
      <c r="BP55" s="1121"/>
      <c r="BQ55" s="1121"/>
      <c r="BR55" s="1121"/>
    </row>
    <row r="56" spans="1:80" s="494" customFormat="1" ht="12.75" x14ac:dyDescent="0.2">
      <c r="A56" s="491"/>
      <c r="B56" s="492" t="str">
        <f t="shared" si="119"/>
        <v>Limpeza Residencial - 6 horas</v>
      </c>
      <c r="C56" s="493"/>
      <c r="D56" s="842">
        <f t="shared" si="120"/>
        <v>0</v>
      </c>
      <c r="E56" s="842" t="str">
        <f t="shared" si="127"/>
        <v/>
      </c>
      <c r="F56" s="1120"/>
      <c r="G56" s="1120"/>
      <c r="H56" s="688" t="e">
        <f t="shared" ref="H56:AM56" si="132">$C56*H10</f>
        <v>#VALUE!</v>
      </c>
      <c r="I56" s="572" t="e">
        <f t="shared" si="132"/>
        <v>#VALUE!</v>
      </c>
      <c r="J56" s="572" t="e">
        <f t="shared" si="132"/>
        <v>#VALUE!</v>
      </c>
      <c r="K56" s="572" t="e">
        <f t="shared" si="132"/>
        <v>#VALUE!</v>
      </c>
      <c r="L56" s="572" t="e">
        <f t="shared" si="132"/>
        <v>#VALUE!</v>
      </c>
      <c r="M56" s="572" t="e">
        <f t="shared" si="132"/>
        <v>#VALUE!</v>
      </c>
      <c r="N56" s="572" t="e">
        <f t="shared" si="132"/>
        <v>#VALUE!</v>
      </c>
      <c r="O56" s="572" t="e">
        <f t="shared" si="132"/>
        <v>#VALUE!</v>
      </c>
      <c r="P56" s="572" t="e">
        <f t="shared" si="132"/>
        <v>#VALUE!</v>
      </c>
      <c r="Q56" s="572" t="e">
        <f t="shared" si="132"/>
        <v>#VALUE!</v>
      </c>
      <c r="R56" s="572" t="e">
        <f t="shared" si="132"/>
        <v>#VALUE!</v>
      </c>
      <c r="S56" s="572" t="e">
        <f t="shared" si="132"/>
        <v>#VALUE!</v>
      </c>
      <c r="T56" s="572" t="e">
        <f t="shared" si="132"/>
        <v>#VALUE!</v>
      </c>
      <c r="U56" s="572" t="e">
        <f t="shared" si="132"/>
        <v>#VALUE!</v>
      </c>
      <c r="V56" s="572" t="e">
        <f t="shared" si="132"/>
        <v>#VALUE!</v>
      </c>
      <c r="W56" s="572" t="e">
        <f t="shared" si="132"/>
        <v>#VALUE!</v>
      </c>
      <c r="X56" s="572" t="e">
        <f t="shared" si="132"/>
        <v>#VALUE!</v>
      </c>
      <c r="Y56" s="572" t="e">
        <f t="shared" si="132"/>
        <v>#VALUE!</v>
      </c>
      <c r="Z56" s="572" t="e">
        <f t="shared" si="132"/>
        <v>#VALUE!</v>
      </c>
      <c r="AA56" s="572" t="e">
        <f t="shared" si="132"/>
        <v>#VALUE!</v>
      </c>
      <c r="AB56" s="572" t="e">
        <f t="shared" si="132"/>
        <v>#VALUE!</v>
      </c>
      <c r="AC56" s="572" t="e">
        <f t="shared" si="132"/>
        <v>#VALUE!</v>
      </c>
      <c r="AD56" s="572" t="e">
        <f t="shared" si="132"/>
        <v>#VALUE!</v>
      </c>
      <c r="AE56" s="572" t="e">
        <f t="shared" si="132"/>
        <v>#VALUE!</v>
      </c>
      <c r="AF56" s="572" t="e">
        <f t="shared" si="132"/>
        <v>#VALUE!</v>
      </c>
      <c r="AG56" s="572" t="e">
        <f t="shared" si="132"/>
        <v>#VALUE!</v>
      </c>
      <c r="AH56" s="572" t="e">
        <f t="shared" si="132"/>
        <v>#VALUE!</v>
      </c>
      <c r="AI56" s="572" t="e">
        <f t="shared" si="132"/>
        <v>#VALUE!</v>
      </c>
      <c r="AJ56" s="572" t="e">
        <f t="shared" si="132"/>
        <v>#VALUE!</v>
      </c>
      <c r="AK56" s="572" t="e">
        <f t="shared" si="132"/>
        <v>#VALUE!</v>
      </c>
      <c r="AL56" s="572" t="e">
        <f t="shared" si="132"/>
        <v>#VALUE!</v>
      </c>
      <c r="AM56" s="572" t="e">
        <f t="shared" si="132"/>
        <v>#VALUE!</v>
      </c>
      <c r="AN56" s="572" t="e">
        <f t="shared" ref="AN56:BM56" si="133">$C56*AN10</f>
        <v>#VALUE!</v>
      </c>
      <c r="AO56" s="572" t="e">
        <f t="shared" si="133"/>
        <v>#VALUE!</v>
      </c>
      <c r="AP56" s="572" t="e">
        <f t="shared" si="133"/>
        <v>#VALUE!</v>
      </c>
      <c r="AQ56" s="572" t="e">
        <f t="shared" si="133"/>
        <v>#VALUE!</v>
      </c>
      <c r="AR56" s="572" t="e">
        <f t="shared" si="133"/>
        <v>#VALUE!</v>
      </c>
      <c r="AS56" s="572" t="e">
        <f t="shared" si="133"/>
        <v>#VALUE!</v>
      </c>
      <c r="AT56" s="572" t="e">
        <f t="shared" si="133"/>
        <v>#VALUE!</v>
      </c>
      <c r="AU56" s="572" t="e">
        <f t="shared" si="133"/>
        <v>#VALUE!</v>
      </c>
      <c r="AV56" s="572" t="e">
        <f t="shared" si="133"/>
        <v>#VALUE!</v>
      </c>
      <c r="AW56" s="572" t="e">
        <f t="shared" si="133"/>
        <v>#VALUE!</v>
      </c>
      <c r="AX56" s="572" t="e">
        <f t="shared" si="133"/>
        <v>#VALUE!</v>
      </c>
      <c r="AY56" s="572" t="e">
        <f t="shared" si="133"/>
        <v>#VALUE!</v>
      </c>
      <c r="AZ56" s="572" t="e">
        <f t="shared" si="133"/>
        <v>#VALUE!</v>
      </c>
      <c r="BA56" s="572" t="e">
        <f t="shared" si="133"/>
        <v>#VALUE!</v>
      </c>
      <c r="BB56" s="572" t="e">
        <f t="shared" si="133"/>
        <v>#VALUE!</v>
      </c>
      <c r="BC56" s="572" t="e">
        <f t="shared" si="133"/>
        <v>#VALUE!</v>
      </c>
      <c r="BD56" s="572" t="e">
        <f t="shared" si="133"/>
        <v>#VALUE!</v>
      </c>
      <c r="BE56" s="572" t="e">
        <f t="shared" si="133"/>
        <v>#VALUE!</v>
      </c>
      <c r="BF56" s="572" t="e">
        <f t="shared" si="133"/>
        <v>#VALUE!</v>
      </c>
      <c r="BG56" s="572" t="e">
        <f t="shared" si="133"/>
        <v>#VALUE!</v>
      </c>
      <c r="BH56" s="572" t="e">
        <f t="shared" si="133"/>
        <v>#VALUE!</v>
      </c>
      <c r="BI56" s="572" t="e">
        <f t="shared" si="133"/>
        <v>#VALUE!</v>
      </c>
      <c r="BJ56" s="572" t="e">
        <f t="shared" si="133"/>
        <v>#VALUE!</v>
      </c>
      <c r="BK56" s="572" t="e">
        <f t="shared" si="133"/>
        <v>#VALUE!</v>
      </c>
      <c r="BL56" s="572" t="e">
        <f t="shared" si="133"/>
        <v>#VALUE!</v>
      </c>
      <c r="BM56" s="572" t="e">
        <f t="shared" si="133"/>
        <v>#VALUE!</v>
      </c>
      <c r="BN56" s="1136"/>
      <c r="BO56" s="1121"/>
      <c r="BP56" s="1121"/>
      <c r="BQ56" s="1121"/>
      <c r="BR56" s="1121"/>
    </row>
    <row r="57" spans="1:80" s="494" customFormat="1" ht="12.75" x14ac:dyDescent="0.2">
      <c r="A57" s="491"/>
      <c r="B57" s="492" t="str">
        <f t="shared" si="119"/>
        <v>Limpeza Residencial - 8 horas</v>
      </c>
      <c r="C57" s="493"/>
      <c r="D57" s="842">
        <f t="shared" si="120"/>
        <v>0</v>
      </c>
      <c r="E57" s="842" t="str">
        <f t="shared" si="127"/>
        <v/>
      </c>
      <c r="F57" s="1120"/>
      <c r="G57" s="1120"/>
      <c r="H57" s="688" t="e">
        <f t="shared" ref="H57:AM57" si="134">$C57*H11</f>
        <v>#VALUE!</v>
      </c>
      <c r="I57" s="572" t="e">
        <f t="shared" si="134"/>
        <v>#VALUE!</v>
      </c>
      <c r="J57" s="572" t="e">
        <f t="shared" si="134"/>
        <v>#VALUE!</v>
      </c>
      <c r="K57" s="572" t="e">
        <f t="shared" si="134"/>
        <v>#VALUE!</v>
      </c>
      <c r="L57" s="572" t="e">
        <f t="shared" si="134"/>
        <v>#VALUE!</v>
      </c>
      <c r="M57" s="572" t="e">
        <f t="shared" si="134"/>
        <v>#VALUE!</v>
      </c>
      <c r="N57" s="572" t="e">
        <f t="shared" si="134"/>
        <v>#VALUE!</v>
      </c>
      <c r="O57" s="572" t="e">
        <f t="shared" si="134"/>
        <v>#VALUE!</v>
      </c>
      <c r="P57" s="572" t="e">
        <f t="shared" si="134"/>
        <v>#VALUE!</v>
      </c>
      <c r="Q57" s="572" t="e">
        <f t="shared" si="134"/>
        <v>#VALUE!</v>
      </c>
      <c r="R57" s="572" t="e">
        <f t="shared" si="134"/>
        <v>#VALUE!</v>
      </c>
      <c r="S57" s="572" t="e">
        <f t="shared" si="134"/>
        <v>#VALUE!</v>
      </c>
      <c r="T57" s="572" t="e">
        <f t="shared" si="134"/>
        <v>#VALUE!</v>
      </c>
      <c r="U57" s="572" t="e">
        <f t="shared" si="134"/>
        <v>#VALUE!</v>
      </c>
      <c r="V57" s="572" t="e">
        <f t="shared" si="134"/>
        <v>#VALUE!</v>
      </c>
      <c r="W57" s="572" t="e">
        <f t="shared" si="134"/>
        <v>#VALUE!</v>
      </c>
      <c r="X57" s="572" t="e">
        <f t="shared" si="134"/>
        <v>#VALUE!</v>
      </c>
      <c r="Y57" s="572" t="e">
        <f t="shared" si="134"/>
        <v>#VALUE!</v>
      </c>
      <c r="Z57" s="572" t="e">
        <f t="shared" si="134"/>
        <v>#VALUE!</v>
      </c>
      <c r="AA57" s="572" t="e">
        <f t="shared" si="134"/>
        <v>#VALUE!</v>
      </c>
      <c r="AB57" s="572" t="e">
        <f t="shared" si="134"/>
        <v>#VALUE!</v>
      </c>
      <c r="AC57" s="572" t="e">
        <f t="shared" si="134"/>
        <v>#VALUE!</v>
      </c>
      <c r="AD57" s="572" t="e">
        <f t="shared" si="134"/>
        <v>#VALUE!</v>
      </c>
      <c r="AE57" s="572" t="e">
        <f t="shared" si="134"/>
        <v>#VALUE!</v>
      </c>
      <c r="AF57" s="572" t="e">
        <f t="shared" si="134"/>
        <v>#VALUE!</v>
      </c>
      <c r="AG57" s="572" t="e">
        <f t="shared" si="134"/>
        <v>#VALUE!</v>
      </c>
      <c r="AH57" s="572" t="e">
        <f t="shared" si="134"/>
        <v>#VALUE!</v>
      </c>
      <c r="AI57" s="572" t="e">
        <f t="shared" si="134"/>
        <v>#VALUE!</v>
      </c>
      <c r="AJ57" s="572" t="e">
        <f t="shared" si="134"/>
        <v>#VALUE!</v>
      </c>
      <c r="AK57" s="572" t="e">
        <f t="shared" si="134"/>
        <v>#VALUE!</v>
      </c>
      <c r="AL57" s="572" t="e">
        <f t="shared" si="134"/>
        <v>#VALUE!</v>
      </c>
      <c r="AM57" s="572" t="e">
        <f t="shared" si="134"/>
        <v>#VALUE!</v>
      </c>
      <c r="AN57" s="572" t="e">
        <f t="shared" ref="AN57:BM57" si="135">$C57*AN11</f>
        <v>#VALUE!</v>
      </c>
      <c r="AO57" s="572" t="e">
        <f t="shared" si="135"/>
        <v>#VALUE!</v>
      </c>
      <c r="AP57" s="572" t="e">
        <f t="shared" si="135"/>
        <v>#VALUE!</v>
      </c>
      <c r="AQ57" s="572" t="e">
        <f t="shared" si="135"/>
        <v>#VALUE!</v>
      </c>
      <c r="AR57" s="572" t="e">
        <f t="shared" si="135"/>
        <v>#VALUE!</v>
      </c>
      <c r="AS57" s="572" t="e">
        <f t="shared" si="135"/>
        <v>#VALUE!</v>
      </c>
      <c r="AT57" s="572" t="e">
        <f t="shared" si="135"/>
        <v>#VALUE!</v>
      </c>
      <c r="AU57" s="572" t="e">
        <f t="shared" si="135"/>
        <v>#VALUE!</v>
      </c>
      <c r="AV57" s="572" t="e">
        <f t="shared" si="135"/>
        <v>#VALUE!</v>
      </c>
      <c r="AW57" s="572" t="e">
        <f t="shared" si="135"/>
        <v>#VALUE!</v>
      </c>
      <c r="AX57" s="572" t="e">
        <f t="shared" si="135"/>
        <v>#VALUE!</v>
      </c>
      <c r="AY57" s="572" t="e">
        <f t="shared" si="135"/>
        <v>#VALUE!</v>
      </c>
      <c r="AZ57" s="572" t="e">
        <f t="shared" si="135"/>
        <v>#VALUE!</v>
      </c>
      <c r="BA57" s="572" t="e">
        <f t="shared" si="135"/>
        <v>#VALUE!</v>
      </c>
      <c r="BB57" s="572" t="e">
        <f t="shared" si="135"/>
        <v>#VALUE!</v>
      </c>
      <c r="BC57" s="572" t="e">
        <f t="shared" si="135"/>
        <v>#VALUE!</v>
      </c>
      <c r="BD57" s="572" t="e">
        <f t="shared" si="135"/>
        <v>#VALUE!</v>
      </c>
      <c r="BE57" s="572" t="e">
        <f t="shared" si="135"/>
        <v>#VALUE!</v>
      </c>
      <c r="BF57" s="572" t="e">
        <f t="shared" si="135"/>
        <v>#VALUE!</v>
      </c>
      <c r="BG57" s="572" t="e">
        <f t="shared" si="135"/>
        <v>#VALUE!</v>
      </c>
      <c r="BH57" s="572" t="e">
        <f t="shared" si="135"/>
        <v>#VALUE!</v>
      </c>
      <c r="BI57" s="572" t="e">
        <f t="shared" si="135"/>
        <v>#VALUE!</v>
      </c>
      <c r="BJ57" s="572" t="e">
        <f t="shared" si="135"/>
        <v>#VALUE!</v>
      </c>
      <c r="BK57" s="572" t="e">
        <f t="shared" si="135"/>
        <v>#VALUE!</v>
      </c>
      <c r="BL57" s="572" t="e">
        <f t="shared" si="135"/>
        <v>#VALUE!</v>
      </c>
      <c r="BM57" s="572" t="e">
        <f t="shared" si="135"/>
        <v>#VALUE!</v>
      </c>
      <c r="BN57" s="1136"/>
      <c r="BO57" s="1121"/>
      <c r="BP57" s="1121"/>
      <c r="BQ57" s="1121"/>
      <c r="BR57" s="1121"/>
    </row>
    <row r="58" spans="1:80" s="494" customFormat="1" ht="12.75" x14ac:dyDescent="0.2">
      <c r="A58" s="491"/>
      <c r="B58" s="492" t="str">
        <f t="shared" si="119"/>
        <v>Limpeza Residencial - 2 horas</v>
      </c>
      <c r="C58" s="493"/>
      <c r="D58" s="842">
        <f t="shared" si="120"/>
        <v>0</v>
      </c>
      <c r="E58" s="842" t="str">
        <f t="shared" si="127"/>
        <v/>
      </c>
      <c r="F58" s="1120"/>
      <c r="G58" s="1120"/>
      <c r="H58" s="688" t="e">
        <f t="shared" ref="H58:AM58" si="136">$C58*H12</f>
        <v>#VALUE!</v>
      </c>
      <c r="I58" s="572" t="e">
        <f t="shared" si="136"/>
        <v>#VALUE!</v>
      </c>
      <c r="J58" s="572" t="e">
        <f t="shared" si="136"/>
        <v>#VALUE!</v>
      </c>
      <c r="K58" s="572" t="e">
        <f t="shared" si="136"/>
        <v>#VALUE!</v>
      </c>
      <c r="L58" s="572" t="e">
        <f t="shared" si="136"/>
        <v>#VALUE!</v>
      </c>
      <c r="M58" s="572" t="e">
        <f t="shared" si="136"/>
        <v>#VALUE!</v>
      </c>
      <c r="N58" s="572" t="e">
        <f t="shared" si="136"/>
        <v>#VALUE!</v>
      </c>
      <c r="O58" s="572" t="e">
        <f t="shared" si="136"/>
        <v>#VALUE!</v>
      </c>
      <c r="P58" s="572" t="e">
        <f t="shared" si="136"/>
        <v>#VALUE!</v>
      </c>
      <c r="Q58" s="572" t="e">
        <f t="shared" si="136"/>
        <v>#VALUE!</v>
      </c>
      <c r="R58" s="572" t="e">
        <f t="shared" si="136"/>
        <v>#VALUE!</v>
      </c>
      <c r="S58" s="572" t="e">
        <f t="shared" si="136"/>
        <v>#VALUE!</v>
      </c>
      <c r="T58" s="572" t="e">
        <f t="shared" si="136"/>
        <v>#VALUE!</v>
      </c>
      <c r="U58" s="572" t="e">
        <f t="shared" si="136"/>
        <v>#VALUE!</v>
      </c>
      <c r="V58" s="572" t="e">
        <f t="shared" si="136"/>
        <v>#VALUE!</v>
      </c>
      <c r="W58" s="572" t="e">
        <f t="shared" si="136"/>
        <v>#VALUE!</v>
      </c>
      <c r="X58" s="572" t="e">
        <f t="shared" si="136"/>
        <v>#VALUE!</v>
      </c>
      <c r="Y58" s="572" t="e">
        <f t="shared" si="136"/>
        <v>#VALUE!</v>
      </c>
      <c r="Z58" s="572" t="e">
        <f t="shared" si="136"/>
        <v>#VALUE!</v>
      </c>
      <c r="AA58" s="572" t="e">
        <f t="shared" si="136"/>
        <v>#VALUE!</v>
      </c>
      <c r="AB58" s="572" t="e">
        <f t="shared" si="136"/>
        <v>#VALUE!</v>
      </c>
      <c r="AC58" s="572" t="e">
        <f t="shared" si="136"/>
        <v>#VALUE!</v>
      </c>
      <c r="AD58" s="572" t="e">
        <f t="shared" si="136"/>
        <v>#VALUE!</v>
      </c>
      <c r="AE58" s="572" t="e">
        <f t="shared" si="136"/>
        <v>#VALUE!</v>
      </c>
      <c r="AF58" s="572" t="e">
        <f t="shared" si="136"/>
        <v>#VALUE!</v>
      </c>
      <c r="AG58" s="572" t="e">
        <f t="shared" si="136"/>
        <v>#VALUE!</v>
      </c>
      <c r="AH58" s="572" t="e">
        <f t="shared" si="136"/>
        <v>#VALUE!</v>
      </c>
      <c r="AI58" s="572" t="e">
        <f t="shared" si="136"/>
        <v>#VALUE!</v>
      </c>
      <c r="AJ58" s="572" t="e">
        <f t="shared" si="136"/>
        <v>#VALUE!</v>
      </c>
      <c r="AK58" s="572" t="e">
        <f t="shared" si="136"/>
        <v>#VALUE!</v>
      </c>
      <c r="AL58" s="572" t="e">
        <f t="shared" si="136"/>
        <v>#VALUE!</v>
      </c>
      <c r="AM58" s="572" t="e">
        <f t="shared" si="136"/>
        <v>#VALUE!</v>
      </c>
      <c r="AN58" s="572" t="e">
        <f t="shared" ref="AN58:BM58" si="137">$C58*AN12</f>
        <v>#VALUE!</v>
      </c>
      <c r="AO58" s="572" t="e">
        <f t="shared" si="137"/>
        <v>#VALUE!</v>
      </c>
      <c r="AP58" s="572" t="e">
        <f t="shared" si="137"/>
        <v>#VALUE!</v>
      </c>
      <c r="AQ58" s="572" t="e">
        <f t="shared" si="137"/>
        <v>#VALUE!</v>
      </c>
      <c r="AR58" s="572" t="e">
        <f t="shared" si="137"/>
        <v>#VALUE!</v>
      </c>
      <c r="AS58" s="572" t="e">
        <f t="shared" si="137"/>
        <v>#VALUE!</v>
      </c>
      <c r="AT58" s="572" t="e">
        <f t="shared" si="137"/>
        <v>#VALUE!</v>
      </c>
      <c r="AU58" s="572" t="e">
        <f t="shared" si="137"/>
        <v>#VALUE!</v>
      </c>
      <c r="AV58" s="572" t="e">
        <f t="shared" si="137"/>
        <v>#VALUE!</v>
      </c>
      <c r="AW58" s="572" t="e">
        <f t="shared" si="137"/>
        <v>#VALUE!</v>
      </c>
      <c r="AX58" s="572" t="e">
        <f t="shared" si="137"/>
        <v>#VALUE!</v>
      </c>
      <c r="AY58" s="572" t="e">
        <f t="shared" si="137"/>
        <v>#VALUE!</v>
      </c>
      <c r="AZ58" s="572" t="e">
        <f t="shared" si="137"/>
        <v>#VALUE!</v>
      </c>
      <c r="BA58" s="572" t="e">
        <f t="shared" si="137"/>
        <v>#VALUE!</v>
      </c>
      <c r="BB58" s="572" t="e">
        <f t="shared" si="137"/>
        <v>#VALUE!</v>
      </c>
      <c r="BC58" s="572" t="e">
        <f t="shared" si="137"/>
        <v>#VALUE!</v>
      </c>
      <c r="BD58" s="572" t="e">
        <f t="shared" si="137"/>
        <v>#VALUE!</v>
      </c>
      <c r="BE58" s="572" t="e">
        <f t="shared" si="137"/>
        <v>#VALUE!</v>
      </c>
      <c r="BF58" s="572" t="e">
        <f t="shared" si="137"/>
        <v>#VALUE!</v>
      </c>
      <c r="BG58" s="572" t="e">
        <f t="shared" si="137"/>
        <v>#VALUE!</v>
      </c>
      <c r="BH58" s="572" t="e">
        <f t="shared" si="137"/>
        <v>#VALUE!</v>
      </c>
      <c r="BI58" s="572" t="e">
        <f t="shared" si="137"/>
        <v>#VALUE!</v>
      </c>
      <c r="BJ58" s="572" t="e">
        <f t="shared" si="137"/>
        <v>#VALUE!</v>
      </c>
      <c r="BK58" s="572" t="e">
        <f t="shared" si="137"/>
        <v>#VALUE!</v>
      </c>
      <c r="BL58" s="572" t="e">
        <f t="shared" si="137"/>
        <v>#VALUE!</v>
      </c>
      <c r="BM58" s="572" t="e">
        <f t="shared" si="137"/>
        <v>#VALUE!</v>
      </c>
      <c r="BN58" s="1136"/>
      <c r="BO58" s="1121"/>
      <c r="BP58" s="1121"/>
      <c r="BQ58" s="1121"/>
      <c r="BR58" s="1121"/>
    </row>
    <row r="59" spans="1:80" s="494" customFormat="1" ht="12.75" x14ac:dyDescent="0.2">
      <c r="A59" s="491"/>
      <c r="B59" s="492" t="str">
        <f t="shared" si="119"/>
        <v>Babá 4 horas</v>
      </c>
      <c r="C59" s="493"/>
      <c r="D59" s="842">
        <f t="shared" si="120"/>
        <v>0</v>
      </c>
      <c r="E59" s="842" t="str">
        <f t="shared" si="127"/>
        <v/>
      </c>
      <c r="F59" s="1120"/>
      <c r="G59" s="1120"/>
      <c r="H59" s="688" t="e">
        <f t="shared" ref="H59:AM59" si="138">$C59*H13</f>
        <v>#VALUE!</v>
      </c>
      <c r="I59" s="572" t="e">
        <f t="shared" si="138"/>
        <v>#VALUE!</v>
      </c>
      <c r="J59" s="572" t="e">
        <f t="shared" si="138"/>
        <v>#VALUE!</v>
      </c>
      <c r="K59" s="572" t="e">
        <f t="shared" si="138"/>
        <v>#VALUE!</v>
      </c>
      <c r="L59" s="572" t="e">
        <f t="shared" si="138"/>
        <v>#VALUE!</v>
      </c>
      <c r="M59" s="572" t="e">
        <f t="shared" si="138"/>
        <v>#VALUE!</v>
      </c>
      <c r="N59" s="572" t="e">
        <f t="shared" si="138"/>
        <v>#VALUE!</v>
      </c>
      <c r="O59" s="572" t="e">
        <f t="shared" si="138"/>
        <v>#VALUE!</v>
      </c>
      <c r="P59" s="572" t="e">
        <f t="shared" si="138"/>
        <v>#VALUE!</v>
      </c>
      <c r="Q59" s="572" t="e">
        <f t="shared" si="138"/>
        <v>#VALUE!</v>
      </c>
      <c r="R59" s="572" t="e">
        <f t="shared" si="138"/>
        <v>#VALUE!</v>
      </c>
      <c r="S59" s="572" t="e">
        <f t="shared" si="138"/>
        <v>#VALUE!</v>
      </c>
      <c r="T59" s="572" t="e">
        <f t="shared" si="138"/>
        <v>#VALUE!</v>
      </c>
      <c r="U59" s="572" t="e">
        <f t="shared" si="138"/>
        <v>#VALUE!</v>
      </c>
      <c r="V59" s="572" t="e">
        <f t="shared" si="138"/>
        <v>#VALUE!</v>
      </c>
      <c r="W59" s="572" t="e">
        <f t="shared" si="138"/>
        <v>#VALUE!</v>
      </c>
      <c r="X59" s="572" t="e">
        <f t="shared" si="138"/>
        <v>#VALUE!</v>
      </c>
      <c r="Y59" s="572" t="e">
        <f t="shared" si="138"/>
        <v>#VALUE!</v>
      </c>
      <c r="Z59" s="572" t="e">
        <f t="shared" si="138"/>
        <v>#VALUE!</v>
      </c>
      <c r="AA59" s="572" t="e">
        <f t="shared" si="138"/>
        <v>#VALUE!</v>
      </c>
      <c r="AB59" s="572" t="e">
        <f t="shared" si="138"/>
        <v>#VALUE!</v>
      </c>
      <c r="AC59" s="572" t="e">
        <f t="shared" si="138"/>
        <v>#VALUE!</v>
      </c>
      <c r="AD59" s="572" t="e">
        <f t="shared" si="138"/>
        <v>#VALUE!</v>
      </c>
      <c r="AE59" s="572" t="e">
        <f t="shared" si="138"/>
        <v>#VALUE!</v>
      </c>
      <c r="AF59" s="572" t="e">
        <f t="shared" si="138"/>
        <v>#VALUE!</v>
      </c>
      <c r="AG59" s="572" t="e">
        <f t="shared" si="138"/>
        <v>#VALUE!</v>
      </c>
      <c r="AH59" s="572" t="e">
        <f t="shared" si="138"/>
        <v>#VALUE!</v>
      </c>
      <c r="AI59" s="572" t="e">
        <f t="shared" si="138"/>
        <v>#VALUE!</v>
      </c>
      <c r="AJ59" s="572" t="e">
        <f t="shared" si="138"/>
        <v>#VALUE!</v>
      </c>
      <c r="AK59" s="572" t="e">
        <f t="shared" si="138"/>
        <v>#VALUE!</v>
      </c>
      <c r="AL59" s="572" t="e">
        <f t="shared" si="138"/>
        <v>#VALUE!</v>
      </c>
      <c r="AM59" s="572" t="e">
        <f t="shared" si="138"/>
        <v>#VALUE!</v>
      </c>
      <c r="AN59" s="572" t="e">
        <f t="shared" ref="AN59:BM59" si="139">$C59*AN13</f>
        <v>#VALUE!</v>
      </c>
      <c r="AO59" s="572" t="e">
        <f t="shared" si="139"/>
        <v>#VALUE!</v>
      </c>
      <c r="AP59" s="572" t="e">
        <f t="shared" si="139"/>
        <v>#VALUE!</v>
      </c>
      <c r="AQ59" s="572" t="e">
        <f t="shared" si="139"/>
        <v>#VALUE!</v>
      </c>
      <c r="AR59" s="572" t="e">
        <f t="shared" si="139"/>
        <v>#VALUE!</v>
      </c>
      <c r="AS59" s="572" t="e">
        <f t="shared" si="139"/>
        <v>#VALUE!</v>
      </c>
      <c r="AT59" s="572" t="e">
        <f t="shared" si="139"/>
        <v>#VALUE!</v>
      </c>
      <c r="AU59" s="572" t="e">
        <f t="shared" si="139"/>
        <v>#VALUE!</v>
      </c>
      <c r="AV59" s="572" t="e">
        <f t="shared" si="139"/>
        <v>#VALUE!</v>
      </c>
      <c r="AW59" s="572" t="e">
        <f t="shared" si="139"/>
        <v>#VALUE!</v>
      </c>
      <c r="AX59" s="572" t="e">
        <f t="shared" si="139"/>
        <v>#VALUE!</v>
      </c>
      <c r="AY59" s="572" t="e">
        <f t="shared" si="139"/>
        <v>#VALUE!</v>
      </c>
      <c r="AZ59" s="572" t="e">
        <f t="shared" si="139"/>
        <v>#VALUE!</v>
      </c>
      <c r="BA59" s="572" t="e">
        <f t="shared" si="139"/>
        <v>#VALUE!</v>
      </c>
      <c r="BB59" s="572" t="e">
        <f t="shared" si="139"/>
        <v>#VALUE!</v>
      </c>
      <c r="BC59" s="572" t="e">
        <f t="shared" si="139"/>
        <v>#VALUE!</v>
      </c>
      <c r="BD59" s="572" t="e">
        <f t="shared" si="139"/>
        <v>#VALUE!</v>
      </c>
      <c r="BE59" s="572" t="e">
        <f t="shared" si="139"/>
        <v>#VALUE!</v>
      </c>
      <c r="BF59" s="572" t="e">
        <f t="shared" si="139"/>
        <v>#VALUE!</v>
      </c>
      <c r="BG59" s="572" t="e">
        <f t="shared" si="139"/>
        <v>#VALUE!</v>
      </c>
      <c r="BH59" s="572" t="e">
        <f t="shared" si="139"/>
        <v>#VALUE!</v>
      </c>
      <c r="BI59" s="572" t="e">
        <f t="shared" si="139"/>
        <v>#VALUE!</v>
      </c>
      <c r="BJ59" s="572" t="e">
        <f t="shared" si="139"/>
        <v>#VALUE!</v>
      </c>
      <c r="BK59" s="572" t="e">
        <f t="shared" si="139"/>
        <v>#VALUE!</v>
      </c>
      <c r="BL59" s="572" t="e">
        <f t="shared" si="139"/>
        <v>#VALUE!</v>
      </c>
      <c r="BM59" s="572" t="e">
        <f t="shared" si="139"/>
        <v>#VALUE!</v>
      </c>
      <c r="BN59" s="1136"/>
      <c r="BO59" s="1121"/>
      <c r="BP59" s="1121"/>
      <c r="BQ59" s="1121"/>
      <c r="BR59" s="1121"/>
    </row>
    <row r="60" spans="1:80" s="494" customFormat="1" ht="12.75" x14ac:dyDescent="0.2">
      <c r="A60" s="491"/>
      <c r="B60" s="492" t="str">
        <f t="shared" si="119"/>
        <v>Limpeza Empresarial 8 horas</v>
      </c>
      <c r="C60" s="493"/>
      <c r="D60" s="842">
        <f t="shared" si="120"/>
        <v>0</v>
      </c>
      <c r="E60" s="842" t="str">
        <f t="shared" si="127"/>
        <v/>
      </c>
      <c r="F60" s="1120"/>
      <c r="G60" s="1120"/>
      <c r="H60" s="688" t="e">
        <f t="shared" ref="H60:AM60" si="140">$C60*H14</f>
        <v>#VALUE!</v>
      </c>
      <c r="I60" s="572" t="e">
        <f t="shared" si="140"/>
        <v>#VALUE!</v>
      </c>
      <c r="J60" s="572" t="e">
        <f t="shared" si="140"/>
        <v>#VALUE!</v>
      </c>
      <c r="K60" s="572" t="e">
        <f t="shared" si="140"/>
        <v>#VALUE!</v>
      </c>
      <c r="L60" s="572" t="e">
        <f t="shared" si="140"/>
        <v>#VALUE!</v>
      </c>
      <c r="M60" s="572" t="e">
        <f t="shared" si="140"/>
        <v>#VALUE!</v>
      </c>
      <c r="N60" s="572" t="e">
        <f t="shared" si="140"/>
        <v>#VALUE!</v>
      </c>
      <c r="O60" s="572" t="e">
        <f t="shared" si="140"/>
        <v>#VALUE!</v>
      </c>
      <c r="P60" s="572" t="e">
        <f t="shared" si="140"/>
        <v>#VALUE!</v>
      </c>
      <c r="Q60" s="572" t="e">
        <f t="shared" si="140"/>
        <v>#VALUE!</v>
      </c>
      <c r="R60" s="572" t="e">
        <f t="shared" si="140"/>
        <v>#VALUE!</v>
      </c>
      <c r="S60" s="572" t="e">
        <f t="shared" si="140"/>
        <v>#VALUE!</v>
      </c>
      <c r="T60" s="572" t="e">
        <f t="shared" si="140"/>
        <v>#VALUE!</v>
      </c>
      <c r="U60" s="572" t="e">
        <f t="shared" si="140"/>
        <v>#VALUE!</v>
      </c>
      <c r="V60" s="572" t="e">
        <f t="shared" si="140"/>
        <v>#VALUE!</v>
      </c>
      <c r="W60" s="572" t="e">
        <f t="shared" si="140"/>
        <v>#VALUE!</v>
      </c>
      <c r="X60" s="572" t="e">
        <f t="shared" si="140"/>
        <v>#VALUE!</v>
      </c>
      <c r="Y60" s="572" t="e">
        <f t="shared" si="140"/>
        <v>#VALUE!</v>
      </c>
      <c r="Z60" s="572" t="e">
        <f t="shared" si="140"/>
        <v>#VALUE!</v>
      </c>
      <c r="AA60" s="572" t="e">
        <f t="shared" si="140"/>
        <v>#VALUE!</v>
      </c>
      <c r="AB60" s="572" t="e">
        <f t="shared" si="140"/>
        <v>#VALUE!</v>
      </c>
      <c r="AC60" s="572" t="e">
        <f t="shared" si="140"/>
        <v>#VALUE!</v>
      </c>
      <c r="AD60" s="572" t="e">
        <f t="shared" si="140"/>
        <v>#VALUE!</v>
      </c>
      <c r="AE60" s="572" t="e">
        <f t="shared" si="140"/>
        <v>#VALUE!</v>
      </c>
      <c r="AF60" s="572" t="e">
        <f t="shared" si="140"/>
        <v>#VALUE!</v>
      </c>
      <c r="AG60" s="572" t="e">
        <f t="shared" si="140"/>
        <v>#VALUE!</v>
      </c>
      <c r="AH60" s="572" t="e">
        <f t="shared" si="140"/>
        <v>#VALUE!</v>
      </c>
      <c r="AI60" s="572" t="e">
        <f t="shared" si="140"/>
        <v>#VALUE!</v>
      </c>
      <c r="AJ60" s="572" t="e">
        <f t="shared" si="140"/>
        <v>#VALUE!</v>
      </c>
      <c r="AK60" s="572" t="e">
        <f t="shared" si="140"/>
        <v>#VALUE!</v>
      </c>
      <c r="AL60" s="572" t="e">
        <f t="shared" si="140"/>
        <v>#VALUE!</v>
      </c>
      <c r="AM60" s="572" t="e">
        <f t="shared" si="140"/>
        <v>#VALUE!</v>
      </c>
      <c r="AN60" s="572" t="e">
        <f t="shared" ref="AN60:BM60" si="141">$C60*AN14</f>
        <v>#VALUE!</v>
      </c>
      <c r="AO60" s="572" t="e">
        <f t="shared" si="141"/>
        <v>#VALUE!</v>
      </c>
      <c r="AP60" s="572" t="e">
        <f t="shared" si="141"/>
        <v>#VALUE!</v>
      </c>
      <c r="AQ60" s="572" t="e">
        <f t="shared" si="141"/>
        <v>#VALUE!</v>
      </c>
      <c r="AR60" s="572" t="e">
        <f t="shared" si="141"/>
        <v>#VALUE!</v>
      </c>
      <c r="AS60" s="572" t="e">
        <f t="shared" si="141"/>
        <v>#VALUE!</v>
      </c>
      <c r="AT60" s="572" t="e">
        <f t="shared" si="141"/>
        <v>#VALUE!</v>
      </c>
      <c r="AU60" s="572" t="e">
        <f t="shared" si="141"/>
        <v>#VALUE!</v>
      </c>
      <c r="AV60" s="572" t="e">
        <f t="shared" si="141"/>
        <v>#VALUE!</v>
      </c>
      <c r="AW60" s="572" t="e">
        <f t="shared" si="141"/>
        <v>#VALUE!</v>
      </c>
      <c r="AX60" s="572" t="e">
        <f t="shared" si="141"/>
        <v>#VALUE!</v>
      </c>
      <c r="AY60" s="572" t="e">
        <f t="shared" si="141"/>
        <v>#VALUE!</v>
      </c>
      <c r="AZ60" s="572" t="e">
        <f t="shared" si="141"/>
        <v>#VALUE!</v>
      </c>
      <c r="BA60" s="572" t="e">
        <f t="shared" si="141"/>
        <v>#VALUE!</v>
      </c>
      <c r="BB60" s="572" t="e">
        <f t="shared" si="141"/>
        <v>#VALUE!</v>
      </c>
      <c r="BC60" s="572" t="e">
        <f t="shared" si="141"/>
        <v>#VALUE!</v>
      </c>
      <c r="BD60" s="572" t="e">
        <f t="shared" si="141"/>
        <v>#VALUE!</v>
      </c>
      <c r="BE60" s="572" t="e">
        <f t="shared" si="141"/>
        <v>#VALUE!</v>
      </c>
      <c r="BF60" s="572" t="e">
        <f t="shared" si="141"/>
        <v>#VALUE!</v>
      </c>
      <c r="BG60" s="572" t="e">
        <f t="shared" si="141"/>
        <v>#VALUE!</v>
      </c>
      <c r="BH60" s="572" t="e">
        <f t="shared" si="141"/>
        <v>#VALUE!</v>
      </c>
      <c r="BI60" s="572" t="e">
        <f t="shared" si="141"/>
        <v>#VALUE!</v>
      </c>
      <c r="BJ60" s="572" t="e">
        <f t="shared" si="141"/>
        <v>#VALUE!</v>
      </c>
      <c r="BK60" s="572" t="e">
        <f t="shared" si="141"/>
        <v>#VALUE!</v>
      </c>
      <c r="BL60" s="572" t="e">
        <f t="shared" si="141"/>
        <v>#VALUE!</v>
      </c>
      <c r="BM60" s="572" t="e">
        <f t="shared" si="141"/>
        <v>#VALUE!</v>
      </c>
      <c r="BN60" s="1136"/>
      <c r="BO60" s="1121"/>
      <c r="BP60" s="1121"/>
      <c r="BQ60" s="1121"/>
      <c r="BR60" s="1121"/>
    </row>
    <row r="61" spans="1:80" s="494" customFormat="1" ht="12.75" x14ac:dyDescent="0.2">
      <c r="A61" s="491"/>
      <c r="B61" s="492" t="str">
        <f t="shared" si="119"/>
        <v>Passadoria - 6 horas</v>
      </c>
      <c r="C61" s="493"/>
      <c r="D61" s="842">
        <f t="shared" si="120"/>
        <v>0</v>
      </c>
      <c r="E61" s="842" t="str">
        <f t="shared" si="127"/>
        <v/>
      </c>
      <c r="F61" s="1120"/>
      <c r="G61" s="1120"/>
      <c r="H61" s="688" t="e">
        <f t="shared" ref="H61:AM61" si="142">$C61*H15</f>
        <v>#VALUE!</v>
      </c>
      <c r="I61" s="572" t="e">
        <f t="shared" si="142"/>
        <v>#VALUE!</v>
      </c>
      <c r="J61" s="572" t="e">
        <f t="shared" si="142"/>
        <v>#VALUE!</v>
      </c>
      <c r="K61" s="572" t="e">
        <f t="shared" si="142"/>
        <v>#VALUE!</v>
      </c>
      <c r="L61" s="572" t="e">
        <f t="shared" si="142"/>
        <v>#VALUE!</v>
      </c>
      <c r="M61" s="572" t="e">
        <f t="shared" si="142"/>
        <v>#VALUE!</v>
      </c>
      <c r="N61" s="572" t="e">
        <f t="shared" si="142"/>
        <v>#VALUE!</v>
      </c>
      <c r="O61" s="572" t="e">
        <f t="shared" si="142"/>
        <v>#VALUE!</v>
      </c>
      <c r="P61" s="572" t="e">
        <f t="shared" si="142"/>
        <v>#VALUE!</v>
      </c>
      <c r="Q61" s="572" t="e">
        <f t="shared" si="142"/>
        <v>#VALUE!</v>
      </c>
      <c r="R61" s="572" t="e">
        <f t="shared" si="142"/>
        <v>#VALUE!</v>
      </c>
      <c r="S61" s="572" t="e">
        <f t="shared" si="142"/>
        <v>#VALUE!</v>
      </c>
      <c r="T61" s="572" t="e">
        <f t="shared" si="142"/>
        <v>#VALUE!</v>
      </c>
      <c r="U61" s="572" t="e">
        <f t="shared" si="142"/>
        <v>#VALUE!</v>
      </c>
      <c r="V61" s="572" t="e">
        <f t="shared" si="142"/>
        <v>#VALUE!</v>
      </c>
      <c r="W61" s="572" t="e">
        <f t="shared" si="142"/>
        <v>#VALUE!</v>
      </c>
      <c r="X61" s="572" t="e">
        <f t="shared" si="142"/>
        <v>#VALUE!</v>
      </c>
      <c r="Y61" s="572" t="e">
        <f t="shared" si="142"/>
        <v>#VALUE!</v>
      </c>
      <c r="Z61" s="572" t="e">
        <f t="shared" si="142"/>
        <v>#VALUE!</v>
      </c>
      <c r="AA61" s="572" t="e">
        <f t="shared" si="142"/>
        <v>#VALUE!</v>
      </c>
      <c r="AB61" s="572" t="e">
        <f t="shared" si="142"/>
        <v>#VALUE!</v>
      </c>
      <c r="AC61" s="572" t="e">
        <f t="shared" si="142"/>
        <v>#VALUE!</v>
      </c>
      <c r="AD61" s="572" t="e">
        <f t="shared" si="142"/>
        <v>#VALUE!</v>
      </c>
      <c r="AE61" s="572" t="e">
        <f t="shared" si="142"/>
        <v>#VALUE!</v>
      </c>
      <c r="AF61" s="572" t="e">
        <f t="shared" si="142"/>
        <v>#VALUE!</v>
      </c>
      <c r="AG61" s="572" t="e">
        <f t="shared" si="142"/>
        <v>#VALUE!</v>
      </c>
      <c r="AH61" s="572" t="e">
        <f t="shared" si="142"/>
        <v>#VALUE!</v>
      </c>
      <c r="AI61" s="572" t="e">
        <f t="shared" si="142"/>
        <v>#VALUE!</v>
      </c>
      <c r="AJ61" s="572" t="e">
        <f t="shared" si="142"/>
        <v>#VALUE!</v>
      </c>
      <c r="AK61" s="572" t="e">
        <f t="shared" si="142"/>
        <v>#VALUE!</v>
      </c>
      <c r="AL61" s="572" t="e">
        <f t="shared" si="142"/>
        <v>#VALUE!</v>
      </c>
      <c r="AM61" s="572" t="e">
        <f t="shared" si="142"/>
        <v>#VALUE!</v>
      </c>
      <c r="AN61" s="572" t="e">
        <f t="shared" ref="AN61:BM61" si="143">$C61*AN15</f>
        <v>#VALUE!</v>
      </c>
      <c r="AO61" s="572" t="e">
        <f t="shared" si="143"/>
        <v>#VALUE!</v>
      </c>
      <c r="AP61" s="572" t="e">
        <f t="shared" si="143"/>
        <v>#VALUE!</v>
      </c>
      <c r="AQ61" s="572" t="e">
        <f t="shared" si="143"/>
        <v>#VALUE!</v>
      </c>
      <c r="AR61" s="572" t="e">
        <f t="shared" si="143"/>
        <v>#VALUE!</v>
      </c>
      <c r="AS61" s="572" t="e">
        <f t="shared" si="143"/>
        <v>#VALUE!</v>
      </c>
      <c r="AT61" s="572" t="e">
        <f t="shared" si="143"/>
        <v>#VALUE!</v>
      </c>
      <c r="AU61" s="572" t="e">
        <f t="shared" si="143"/>
        <v>#VALUE!</v>
      </c>
      <c r="AV61" s="572" t="e">
        <f t="shared" si="143"/>
        <v>#VALUE!</v>
      </c>
      <c r="AW61" s="572" t="e">
        <f t="shared" si="143"/>
        <v>#VALUE!</v>
      </c>
      <c r="AX61" s="572" t="e">
        <f t="shared" si="143"/>
        <v>#VALUE!</v>
      </c>
      <c r="AY61" s="572" t="e">
        <f t="shared" si="143"/>
        <v>#VALUE!</v>
      </c>
      <c r="AZ61" s="572" t="e">
        <f t="shared" si="143"/>
        <v>#VALUE!</v>
      </c>
      <c r="BA61" s="572" t="e">
        <f t="shared" si="143"/>
        <v>#VALUE!</v>
      </c>
      <c r="BB61" s="572" t="e">
        <f t="shared" si="143"/>
        <v>#VALUE!</v>
      </c>
      <c r="BC61" s="572" t="e">
        <f t="shared" si="143"/>
        <v>#VALUE!</v>
      </c>
      <c r="BD61" s="572" t="e">
        <f t="shared" si="143"/>
        <v>#VALUE!</v>
      </c>
      <c r="BE61" s="572" t="e">
        <f t="shared" si="143"/>
        <v>#VALUE!</v>
      </c>
      <c r="BF61" s="572" t="e">
        <f t="shared" si="143"/>
        <v>#VALUE!</v>
      </c>
      <c r="BG61" s="572" t="e">
        <f t="shared" si="143"/>
        <v>#VALUE!</v>
      </c>
      <c r="BH61" s="572" t="e">
        <f t="shared" si="143"/>
        <v>#VALUE!</v>
      </c>
      <c r="BI61" s="572" t="e">
        <f t="shared" si="143"/>
        <v>#VALUE!</v>
      </c>
      <c r="BJ61" s="572" t="e">
        <f t="shared" si="143"/>
        <v>#VALUE!</v>
      </c>
      <c r="BK61" s="572" t="e">
        <f t="shared" si="143"/>
        <v>#VALUE!</v>
      </c>
      <c r="BL61" s="572" t="e">
        <f t="shared" si="143"/>
        <v>#VALUE!</v>
      </c>
      <c r="BM61" s="572" t="e">
        <f t="shared" si="143"/>
        <v>#VALUE!</v>
      </c>
      <c r="BN61" s="1136"/>
      <c r="BO61" s="1121"/>
      <c r="BP61" s="1121"/>
      <c r="BQ61" s="1121"/>
      <c r="BR61" s="1121"/>
    </row>
    <row r="62" spans="1:80" s="494" customFormat="1" ht="12.75" x14ac:dyDescent="0.2">
      <c r="A62" s="491"/>
      <c r="B62" s="492" t="str">
        <f t="shared" si="119"/>
        <v>Limpeza Empresarial 6 horas</v>
      </c>
      <c r="C62" s="493"/>
      <c r="D62" s="842">
        <f t="shared" si="120"/>
        <v>0</v>
      </c>
      <c r="E62" s="842" t="str">
        <f t="shared" si="127"/>
        <v/>
      </c>
      <c r="F62" s="1120"/>
      <c r="G62" s="1120"/>
      <c r="H62" s="688" t="e">
        <f t="shared" ref="H62:AM62" si="144">$C62*H16</f>
        <v>#VALUE!</v>
      </c>
      <c r="I62" s="572" t="e">
        <f t="shared" si="144"/>
        <v>#VALUE!</v>
      </c>
      <c r="J62" s="572" t="e">
        <f t="shared" si="144"/>
        <v>#VALUE!</v>
      </c>
      <c r="K62" s="572" t="e">
        <f t="shared" si="144"/>
        <v>#VALUE!</v>
      </c>
      <c r="L62" s="572" t="e">
        <f t="shared" si="144"/>
        <v>#VALUE!</v>
      </c>
      <c r="M62" s="572" t="e">
        <f t="shared" si="144"/>
        <v>#VALUE!</v>
      </c>
      <c r="N62" s="572" t="e">
        <f t="shared" si="144"/>
        <v>#VALUE!</v>
      </c>
      <c r="O62" s="572" t="e">
        <f t="shared" si="144"/>
        <v>#VALUE!</v>
      </c>
      <c r="P62" s="572" t="e">
        <f t="shared" si="144"/>
        <v>#VALUE!</v>
      </c>
      <c r="Q62" s="572" t="e">
        <f t="shared" si="144"/>
        <v>#VALUE!</v>
      </c>
      <c r="R62" s="572" t="e">
        <f t="shared" si="144"/>
        <v>#VALUE!</v>
      </c>
      <c r="S62" s="572" t="e">
        <f t="shared" si="144"/>
        <v>#VALUE!</v>
      </c>
      <c r="T62" s="572" t="e">
        <f t="shared" si="144"/>
        <v>#VALUE!</v>
      </c>
      <c r="U62" s="572" t="e">
        <f t="shared" si="144"/>
        <v>#VALUE!</v>
      </c>
      <c r="V62" s="572" t="e">
        <f t="shared" si="144"/>
        <v>#VALUE!</v>
      </c>
      <c r="W62" s="572" t="e">
        <f t="shared" si="144"/>
        <v>#VALUE!</v>
      </c>
      <c r="X62" s="572" t="e">
        <f t="shared" si="144"/>
        <v>#VALUE!</v>
      </c>
      <c r="Y62" s="572" t="e">
        <f t="shared" si="144"/>
        <v>#VALUE!</v>
      </c>
      <c r="Z62" s="572" t="e">
        <f t="shared" si="144"/>
        <v>#VALUE!</v>
      </c>
      <c r="AA62" s="572" t="e">
        <f t="shared" si="144"/>
        <v>#VALUE!</v>
      </c>
      <c r="AB62" s="572" t="e">
        <f t="shared" si="144"/>
        <v>#VALUE!</v>
      </c>
      <c r="AC62" s="572" t="e">
        <f t="shared" si="144"/>
        <v>#VALUE!</v>
      </c>
      <c r="AD62" s="572" t="e">
        <f t="shared" si="144"/>
        <v>#VALUE!</v>
      </c>
      <c r="AE62" s="572" t="e">
        <f t="shared" si="144"/>
        <v>#VALUE!</v>
      </c>
      <c r="AF62" s="572" t="e">
        <f t="shared" si="144"/>
        <v>#VALUE!</v>
      </c>
      <c r="AG62" s="572" t="e">
        <f t="shared" si="144"/>
        <v>#VALUE!</v>
      </c>
      <c r="AH62" s="572" t="e">
        <f t="shared" si="144"/>
        <v>#VALUE!</v>
      </c>
      <c r="AI62" s="572" t="e">
        <f t="shared" si="144"/>
        <v>#VALUE!</v>
      </c>
      <c r="AJ62" s="572" t="e">
        <f t="shared" si="144"/>
        <v>#VALUE!</v>
      </c>
      <c r="AK62" s="572" t="e">
        <f t="shared" si="144"/>
        <v>#VALUE!</v>
      </c>
      <c r="AL62" s="572" t="e">
        <f t="shared" si="144"/>
        <v>#VALUE!</v>
      </c>
      <c r="AM62" s="572" t="e">
        <f t="shared" si="144"/>
        <v>#VALUE!</v>
      </c>
      <c r="AN62" s="572" t="e">
        <f t="shared" ref="AN62:BM62" si="145">$C62*AN16</f>
        <v>#VALUE!</v>
      </c>
      <c r="AO62" s="572" t="e">
        <f t="shared" si="145"/>
        <v>#VALUE!</v>
      </c>
      <c r="AP62" s="572" t="e">
        <f t="shared" si="145"/>
        <v>#VALUE!</v>
      </c>
      <c r="AQ62" s="572" t="e">
        <f t="shared" si="145"/>
        <v>#VALUE!</v>
      </c>
      <c r="AR62" s="572" t="e">
        <f t="shared" si="145"/>
        <v>#VALUE!</v>
      </c>
      <c r="AS62" s="572" t="e">
        <f t="shared" si="145"/>
        <v>#VALUE!</v>
      </c>
      <c r="AT62" s="572" t="e">
        <f t="shared" si="145"/>
        <v>#VALUE!</v>
      </c>
      <c r="AU62" s="572" t="e">
        <f t="shared" si="145"/>
        <v>#VALUE!</v>
      </c>
      <c r="AV62" s="572" t="e">
        <f t="shared" si="145"/>
        <v>#VALUE!</v>
      </c>
      <c r="AW62" s="572" t="e">
        <f t="shared" si="145"/>
        <v>#VALUE!</v>
      </c>
      <c r="AX62" s="572" t="e">
        <f t="shared" si="145"/>
        <v>#VALUE!</v>
      </c>
      <c r="AY62" s="572" t="e">
        <f t="shared" si="145"/>
        <v>#VALUE!</v>
      </c>
      <c r="AZ62" s="572" t="e">
        <f t="shared" si="145"/>
        <v>#VALUE!</v>
      </c>
      <c r="BA62" s="572" t="e">
        <f t="shared" si="145"/>
        <v>#VALUE!</v>
      </c>
      <c r="BB62" s="572" t="e">
        <f t="shared" si="145"/>
        <v>#VALUE!</v>
      </c>
      <c r="BC62" s="572" t="e">
        <f t="shared" si="145"/>
        <v>#VALUE!</v>
      </c>
      <c r="BD62" s="572" t="e">
        <f t="shared" si="145"/>
        <v>#VALUE!</v>
      </c>
      <c r="BE62" s="572" t="e">
        <f t="shared" si="145"/>
        <v>#VALUE!</v>
      </c>
      <c r="BF62" s="572" t="e">
        <f t="shared" si="145"/>
        <v>#VALUE!</v>
      </c>
      <c r="BG62" s="572" t="e">
        <f t="shared" si="145"/>
        <v>#VALUE!</v>
      </c>
      <c r="BH62" s="572" t="e">
        <f t="shared" si="145"/>
        <v>#VALUE!</v>
      </c>
      <c r="BI62" s="572" t="e">
        <f t="shared" si="145"/>
        <v>#VALUE!</v>
      </c>
      <c r="BJ62" s="572" t="e">
        <f t="shared" si="145"/>
        <v>#VALUE!</v>
      </c>
      <c r="BK62" s="572" t="e">
        <f t="shared" si="145"/>
        <v>#VALUE!</v>
      </c>
      <c r="BL62" s="572" t="e">
        <f t="shared" si="145"/>
        <v>#VALUE!</v>
      </c>
      <c r="BM62" s="572" t="e">
        <f t="shared" si="145"/>
        <v>#VALUE!</v>
      </c>
      <c r="BN62" s="1136"/>
      <c r="BO62" s="1121"/>
      <c r="BP62" s="1121"/>
      <c r="BQ62" s="1121"/>
      <c r="BR62" s="1121"/>
    </row>
    <row r="63" spans="1:80" s="494" customFormat="1" ht="12.75" x14ac:dyDescent="0.2">
      <c r="A63" s="491"/>
      <c r="B63" s="492" t="str">
        <f t="shared" si="119"/>
        <v>Limpeza condominial 2 horas</v>
      </c>
      <c r="C63" s="493"/>
      <c r="D63" s="842">
        <f t="shared" si="120"/>
        <v>0</v>
      </c>
      <c r="E63" s="842" t="str">
        <f t="shared" si="127"/>
        <v/>
      </c>
      <c r="F63" s="1120"/>
      <c r="G63" s="1120"/>
      <c r="H63" s="688" t="e">
        <f t="shared" ref="H63:AM63" si="146">$C63*H17</f>
        <v>#VALUE!</v>
      </c>
      <c r="I63" s="572" t="e">
        <f t="shared" si="146"/>
        <v>#VALUE!</v>
      </c>
      <c r="J63" s="572" t="e">
        <f t="shared" si="146"/>
        <v>#VALUE!</v>
      </c>
      <c r="K63" s="572" t="e">
        <f t="shared" si="146"/>
        <v>#VALUE!</v>
      </c>
      <c r="L63" s="572" t="e">
        <f t="shared" si="146"/>
        <v>#VALUE!</v>
      </c>
      <c r="M63" s="572" t="e">
        <f t="shared" si="146"/>
        <v>#VALUE!</v>
      </c>
      <c r="N63" s="572" t="e">
        <f t="shared" si="146"/>
        <v>#VALUE!</v>
      </c>
      <c r="O63" s="572" t="e">
        <f t="shared" si="146"/>
        <v>#VALUE!</v>
      </c>
      <c r="P63" s="572" t="e">
        <f t="shared" si="146"/>
        <v>#VALUE!</v>
      </c>
      <c r="Q63" s="572" t="e">
        <f t="shared" si="146"/>
        <v>#VALUE!</v>
      </c>
      <c r="R63" s="572" t="e">
        <f t="shared" si="146"/>
        <v>#VALUE!</v>
      </c>
      <c r="S63" s="572" t="e">
        <f t="shared" si="146"/>
        <v>#VALUE!</v>
      </c>
      <c r="T63" s="572" t="e">
        <f t="shared" si="146"/>
        <v>#VALUE!</v>
      </c>
      <c r="U63" s="572" t="e">
        <f t="shared" si="146"/>
        <v>#VALUE!</v>
      </c>
      <c r="V63" s="572" t="e">
        <f t="shared" si="146"/>
        <v>#VALUE!</v>
      </c>
      <c r="W63" s="572" t="e">
        <f t="shared" si="146"/>
        <v>#VALUE!</v>
      </c>
      <c r="X63" s="572" t="e">
        <f t="shared" si="146"/>
        <v>#VALUE!</v>
      </c>
      <c r="Y63" s="572" t="e">
        <f t="shared" si="146"/>
        <v>#VALUE!</v>
      </c>
      <c r="Z63" s="572" t="e">
        <f t="shared" si="146"/>
        <v>#VALUE!</v>
      </c>
      <c r="AA63" s="572" t="e">
        <f t="shared" si="146"/>
        <v>#VALUE!</v>
      </c>
      <c r="AB63" s="572" t="e">
        <f t="shared" si="146"/>
        <v>#VALUE!</v>
      </c>
      <c r="AC63" s="572" t="e">
        <f t="shared" si="146"/>
        <v>#VALUE!</v>
      </c>
      <c r="AD63" s="572" t="e">
        <f t="shared" si="146"/>
        <v>#VALUE!</v>
      </c>
      <c r="AE63" s="572" t="e">
        <f t="shared" si="146"/>
        <v>#VALUE!</v>
      </c>
      <c r="AF63" s="572" t="e">
        <f t="shared" si="146"/>
        <v>#VALUE!</v>
      </c>
      <c r="AG63" s="572" t="e">
        <f t="shared" si="146"/>
        <v>#VALUE!</v>
      </c>
      <c r="AH63" s="572" t="e">
        <f t="shared" si="146"/>
        <v>#VALUE!</v>
      </c>
      <c r="AI63" s="572" t="e">
        <f t="shared" si="146"/>
        <v>#VALUE!</v>
      </c>
      <c r="AJ63" s="572" t="e">
        <f t="shared" si="146"/>
        <v>#VALUE!</v>
      </c>
      <c r="AK63" s="572" t="e">
        <f t="shared" si="146"/>
        <v>#VALUE!</v>
      </c>
      <c r="AL63" s="572" t="e">
        <f t="shared" si="146"/>
        <v>#VALUE!</v>
      </c>
      <c r="AM63" s="572" t="e">
        <f t="shared" si="146"/>
        <v>#VALUE!</v>
      </c>
      <c r="AN63" s="572" t="e">
        <f t="shared" ref="AN63:BM63" si="147">$C63*AN17</f>
        <v>#VALUE!</v>
      </c>
      <c r="AO63" s="572" t="e">
        <f t="shared" si="147"/>
        <v>#VALUE!</v>
      </c>
      <c r="AP63" s="572" t="e">
        <f t="shared" si="147"/>
        <v>#VALUE!</v>
      </c>
      <c r="AQ63" s="572" t="e">
        <f t="shared" si="147"/>
        <v>#VALUE!</v>
      </c>
      <c r="AR63" s="572" t="e">
        <f t="shared" si="147"/>
        <v>#VALUE!</v>
      </c>
      <c r="AS63" s="572" t="e">
        <f t="shared" si="147"/>
        <v>#VALUE!</v>
      </c>
      <c r="AT63" s="572" t="e">
        <f t="shared" si="147"/>
        <v>#VALUE!</v>
      </c>
      <c r="AU63" s="572" t="e">
        <f t="shared" si="147"/>
        <v>#VALUE!</v>
      </c>
      <c r="AV63" s="572" t="e">
        <f t="shared" si="147"/>
        <v>#VALUE!</v>
      </c>
      <c r="AW63" s="572" t="e">
        <f t="shared" si="147"/>
        <v>#VALUE!</v>
      </c>
      <c r="AX63" s="572" t="e">
        <f t="shared" si="147"/>
        <v>#VALUE!</v>
      </c>
      <c r="AY63" s="572" t="e">
        <f t="shared" si="147"/>
        <v>#VALUE!</v>
      </c>
      <c r="AZ63" s="572" t="e">
        <f t="shared" si="147"/>
        <v>#VALUE!</v>
      </c>
      <c r="BA63" s="572" t="e">
        <f t="shared" si="147"/>
        <v>#VALUE!</v>
      </c>
      <c r="BB63" s="572" t="e">
        <f t="shared" si="147"/>
        <v>#VALUE!</v>
      </c>
      <c r="BC63" s="572" t="e">
        <f t="shared" si="147"/>
        <v>#VALUE!</v>
      </c>
      <c r="BD63" s="572" t="e">
        <f t="shared" si="147"/>
        <v>#VALUE!</v>
      </c>
      <c r="BE63" s="572" t="e">
        <f t="shared" si="147"/>
        <v>#VALUE!</v>
      </c>
      <c r="BF63" s="572" t="e">
        <f t="shared" si="147"/>
        <v>#VALUE!</v>
      </c>
      <c r="BG63" s="572" t="e">
        <f t="shared" si="147"/>
        <v>#VALUE!</v>
      </c>
      <c r="BH63" s="572" t="e">
        <f t="shared" si="147"/>
        <v>#VALUE!</v>
      </c>
      <c r="BI63" s="572" t="e">
        <f t="shared" si="147"/>
        <v>#VALUE!</v>
      </c>
      <c r="BJ63" s="572" t="e">
        <f t="shared" si="147"/>
        <v>#VALUE!</v>
      </c>
      <c r="BK63" s="572" t="e">
        <f t="shared" si="147"/>
        <v>#VALUE!</v>
      </c>
      <c r="BL63" s="572" t="e">
        <f t="shared" si="147"/>
        <v>#VALUE!</v>
      </c>
      <c r="BM63" s="572" t="e">
        <f t="shared" si="147"/>
        <v>#VALUE!</v>
      </c>
      <c r="BN63" s="1136"/>
      <c r="BO63" s="1121"/>
      <c r="BP63" s="1121"/>
      <c r="BQ63" s="1121"/>
      <c r="BR63" s="1121"/>
    </row>
    <row r="64" spans="1:80" s="494" customFormat="1" ht="12.75" x14ac:dyDescent="0.2">
      <c r="A64" s="491"/>
      <c r="B64" s="492" t="str">
        <f t="shared" si="119"/>
        <v>Limpeza Empresarial 2 horas</v>
      </c>
      <c r="C64" s="493"/>
      <c r="D64" s="842">
        <f t="shared" si="120"/>
        <v>0</v>
      </c>
      <c r="E64" s="842" t="str">
        <f t="shared" si="127"/>
        <v/>
      </c>
      <c r="F64" s="1120"/>
      <c r="G64" s="1120"/>
      <c r="H64" s="688" t="e">
        <f t="shared" ref="H64:AM64" si="148">$C64*H18</f>
        <v>#VALUE!</v>
      </c>
      <c r="I64" s="572" t="e">
        <f t="shared" si="148"/>
        <v>#VALUE!</v>
      </c>
      <c r="J64" s="572" t="e">
        <f t="shared" si="148"/>
        <v>#VALUE!</v>
      </c>
      <c r="K64" s="572" t="e">
        <f t="shared" si="148"/>
        <v>#VALUE!</v>
      </c>
      <c r="L64" s="572" t="e">
        <f t="shared" si="148"/>
        <v>#VALUE!</v>
      </c>
      <c r="M64" s="572" t="e">
        <f t="shared" si="148"/>
        <v>#VALUE!</v>
      </c>
      <c r="N64" s="572" t="e">
        <f t="shared" si="148"/>
        <v>#VALUE!</v>
      </c>
      <c r="O64" s="572" t="e">
        <f t="shared" si="148"/>
        <v>#VALUE!</v>
      </c>
      <c r="P64" s="572" t="e">
        <f t="shared" si="148"/>
        <v>#VALUE!</v>
      </c>
      <c r="Q64" s="572" t="e">
        <f t="shared" si="148"/>
        <v>#VALUE!</v>
      </c>
      <c r="R64" s="572" t="e">
        <f t="shared" si="148"/>
        <v>#VALUE!</v>
      </c>
      <c r="S64" s="572" t="e">
        <f t="shared" si="148"/>
        <v>#VALUE!</v>
      </c>
      <c r="T64" s="572" t="e">
        <f t="shared" si="148"/>
        <v>#VALUE!</v>
      </c>
      <c r="U64" s="572" t="e">
        <f t="shared" si="148"/>
        <v>#VALUE!</v>
      </c>
      <c r="V64" s="572" t="e">
        <f t="shared" si="148"/>
        <v>#VALUE!</v>
      </c>
      <c r="W64" s="572" t="e">
        <f t="shared" si="148"/>
        <v>#VALUE!</v>
      </c>
      <c r="X64" s="572" t="e">
        <f t="shared" si="148"/>
        <v>#VALUE!</v>
      </c>
      <c r="Y64" s="572" t="e">
        <f t="shared" si="148"/>
        <v>#VALUE!</v>
      </c>
      <c r="Z64" s="572" t="e">
        <f t="shared" si="148"/>
        <v>#VALUE!</v>
      </c>
      <c r="AA64" s="572" t="e">
        <f t="shared" si="148"/>
        <v>#VALUE!</v>
      </c>
      <c r="AB64" s="572" t="e">
        <f t="shared" si="148"/>
        <v>#VALUE!</v>
      </c>
      <c r="AC64" s="572" t="e">
        <f t="shared" si="148"/>
        <v>#VALUE!</v>
      </c>
      <c r="AD64" s="572" t="e">
        <f t="shared" si="148"/>
        <v>#VALUE!</v>
      </c>
      <c r="AE64" s="572" t="e">
        <f t="shared" si="148"/>
        <v>#VALUE!</v>
      </c>
      <c r="AF64" s="572" t="e">
        <f t="shared" si="148"/>
        <v>#VALUE!</v>
      </c>
      <c r="AG64" s="572" t="e">
        <f t="shared" si="148"/>
        <v>#VALUE!</v>
      </c>
      <c r="AH64" s="572" t="e">
        <f t="shared" si="148"/>
        <v>#VALUE!</v>
      </c>
      <c r="AI64" s="572" t="e">
        <f t="shared" si="148"/>
        <v>#VALUE!</v>
      </c>
      <c r="AJ64" s="572" t="e">
        <f t="shared" si="148"/>
        <v>#VALUE!</v>
      </c>
      <c r="AK64" s="572" t="e">
        <f t="shared" si="148"/>
        <v>#VALUE!</v>
      </c>
      <c r="AL64" s="572" t="e">
        <f t="shared" si="148"/>
        <v>#VALUE!</v>
      </c>
      <c r="AM64" s="572" t="e">
        <f t="shared" si="148"/>
        <v>#VALUE!</v>
      </c>
      <c r="AN64" s="572" t="e">
        <f t="shared" ref="AN64:BM64" si="149">$C64*AN18</f>
        <v>#VALUE!</v>
      </c>
      <c r="AO64" s="572" t="e">
        <f t="shared" si="149"/>
        <v>#VALUE!</v>
      </c>
      <c r="AP64" s="572" t="e">
        <f t="shared" si="149"/>
        <v>#VALUE!</v>
      </c>
      <c r="AQ64" s="572" t="e">
        <f t="shared" si="149"/>
        <v>#VALUE!</v>
      </c>
      <c r="AR64" s="572" t="e">
        <f t="shared" si="149"/>
        <v>#VALUE!</v>
      </c>
      <c r="AS64" s="572" t="e">
        <f t="shared" si="149"/>
        <v>#VALUE!</v>
      </c>
      <c r="AT64" s="572" t="e">
        <f t="shared" si="149"/>
        <v>#VALUE!</v>
      </c>
      <c r="AU64" s="572" t="e">
        <f t="shared" si="149"/>
        <v>#VALUE!</v>
      </c>
      <c r="AV64" s="572" t="e">
        <f t="shared" si="149"/>
        <v>#VALUE!</v>
      </c>
      <c r="AW64" s="572" t="e">
        <f t="shared" si="149"/>
        <v>#VALUE!</v>
      </c>
      <c r="AX64" s="572" t="e">
        <f t="shared" si="149"/>
        <v>#VALUE!</v>
      </c>
      <c r="AY64" s="572" t="e">
        <f t="shared" si="149"/>
        <v>#VALUE!</v>
      </c>
      <c r="AZ64" s="572" t="e">
        <f t="shared" si="149"/>
        <v>#VALUE!</v>
      </c>
      <c r="BA64" s="572" t="e">
        <f t="shared" si="149"/>
        <v>#VALUE!</v>
      </c>
      <c r="BB64" s="572" t="e">
        <f t="shared" si="149"/>
        <v>#VALUE!</v>
      </c>
      <c r="BC64" s="572" t="e">
        <f t="shared" si="149"/>
        <v>#VALUE!</v>
      </c>
      <c r="BD64" s="572" t="e">
        <f t="shared" si="149"/>
        <v>#VALUE!</v>
      </c>
      <c r="BE64" s="572" t="e">
        <f t="shared" si="149"/>
        <v>#VALUE!</v>
      </c>
      <c r="BF64" s="572" t="e">
        <f t="shared" si="149"/>
        <v>#VALUE!</v>
      </c>
      <c r="BG64" s="572" t="e">
        <f t="shared" si="149"/>
        <v>#VALUE!</v>
      </c>
      <c r="BH64" s="572" t="e">
        <f t="shared" si="149"/>
        <v>#VALUE!</v>
      </c>
      <c r="BI64" s="572" t="e">
        <f t="shared" si="149"/>
        <v>#VALUE!</v>
      </c>
      <c r="BJ64" s="572" t="e">
        <f t="shared" si="149"/>
        <v>#VALUE!</v>
      </c>
      <c r="BK64" s="572" t="e">
        <f t="shared" si="149"/>
        <v>#VALUE!</v>
      </c>
      <c r="BL64" s="572" t="e">
        <f t="shared" si="149"/>
        <v>#VALUE!</v>
      </c>
      <c r="BM64" s="572" t="e">
        <f t="shared" si="149"/>
        <v>#VALUE!</v>
      </c>
      <c r="BN64" s="1136"/>
      <c r="BO64" s="1121"/>
      <c r="BP64" s="1121"/>
      <c r="BQ64" s="1121"/>
      <c r="BR64" s="1121"/>
    </row>
    <row r="65" spans="1:70" s="494" customFormat="1" ht="12.75" x14ac:dyDescent="0.2">
      <c r="A65" s="491"/>
      <c r="B65" s="492" t="str">
        <f t="shared" si="119"/>
        <v>Limpeza pré e pós eventos 4 horas</v>
      </c>
      <c r="C65" s="493"/>
      <c r="D65" s="842">
        <f t="shared" si="120"/>
        <v>0</v>
      </c>
      <c r="E65" s="842" t="str">
        <f t="shared" si="127"/>
        <v/>
      </c>
      <c r="F65" s="1120"/>
      <c r="G65" s="1120"/>
      <c r="H65" s="688" t="e">
        <f t="shared" ref="H65:AM65" si="150">$C65*H19</f>
        <v>#VALUE!</v>
      </c>
      <c r="I65" s="572" t="e">
        <f t="shared" si="150"/>
        <v>#VALUE!</v>
      </c>
      <c r="J65" s="572" t="e">
        <f t="shared" si="150"/>
        <v>#VALUE!</v>
      </c>
      <c r="K65" s="572" t="e">
        <f t="shared" si="150"/>
        <v>#VALUE!</v>
      </c>
      <c r="L65" s="572" t="e">
        <f t="shared" si="150"/>
        <v>#VALUE!</v>
      </c>
      <c r="M65" s="572" t="e">
        <f t="shared" si="150"/>
        <v>#VALUE!</v>
      </c>
      <c r="N65" s="572" t="e">
        <f t="shared" si="150"/>
        <v>#VALUE!</v>
      </c>
      <c r="O65" s="572" t="e">
        <f t="shared" si="150"/>
        <v>#VALUE!</v>
      </c>
      <c r="P65" s="572" t="e">
        <f t="shared" si="150"/>
        <v>#VALUE!</v>
      </c>
      <c r="Q65" s="572" t="e">
        <f t="shared" si="150"/>
        <v>#VALUE!</v>
      </c>
      <c r="R65" s="572" t="e">
        <f t="shared" si="150"/>
        <v>#VALUE!</v>
      </c>
      <c r="S65" s="572" t="e">
        <f t="shared" si="150"/>
        <v>#VALUE!</v>
      </c>
      <c r="T65" s="572" t="e">
        <f t="shared" si="150"/>
        <v>#VALUE!</v>
      </c>
      <c r="U65" s="572" t="e">
        <f t="shared" si="150"/>
        <v>#VALUE!</v>
      </c>
      <c r="V65" s="572" t="e">
        <f t="shared" si="150"/>
        <v>#VALUE!</v>
      </c>
      <c r="W65" s="572" t="e">
        <f t="shared" si="150"/>
        <v>#VALUE!</v>
      </c>
      <c r="X65" s="572" t="e">
        <f t="shared" si="150"/>
        <v>#VALUE!</v>
      </c>
      <c r="Y65" s="572" t="e">
        <f t="shared" si="150"/>
        <v>#VALUE!</v>
      </c>
      <c r="Z65" s="572" t="e">
        <f t="shared" si="150"/>
        <v>#VALUE!</v>
      </c>
      <c r="AA65" s="572" t="e">
        <f t="shared" si="150"/>
        <v>#VALUE!</v>
      </c>
      <c r="AB65" s="572" t="e">
        <f t="shared" si="150"/>
        <v>#VALUE!</v>
      </c>
      <c r="AC65" s="572" t="e">
        <f t="shared" si="150"/>
        <v>#VALUE!</v>
      </c>
      <c r="AD65" s="572" t="e">
        <f t="shared" si="150"/>
        <v>#VALUE!</v>
      </c>
      <c r="AE65" s="572" t="e">
        <f t="shared" si="150"/>
        <v>#VALUE!</v>
      </c>
      <c r="AF65" s="572" t="e">
        <f t="shared" si="150"/>
        <v>#VALUE!</v>
      </c>
      <c r="AG65" s="572" t="e">
        <f t="shared" si="150"/>
        <v>#VALUE!</v>
      </c>
      <c r="AH65" s="572" t="e">
        <f t="shared" si="150"/>
        <v>#VALUE!</v>
      </c>
      <c r="AI65" s="572" t="e">
        <f t="shared" si="150"/>
        <v>#VALUE!</v>
      </c>
      <c r="AJ65" s="572" t="e">
        <f t="shared" si="150"/>
        <v>#VALUE!</v>
      </c>
      <c r="AK65" s="572" t="e">
        <f t="shared" si="150"/>
        <v>#VALUE!</v>
      </c>
      <c r="AL65" s="572" t="e">
        <f t="shared" si="150"/>
        <v>#VALUE!</v>
      </c>
      <c r="AM65" s="572" t="e">
        <f t="shared" si="150"/>
        <v>#VALUE!</v>
      </c>
      <c r="AN65" s="572" t="e">
        <f t="shared" ref="AN65:BM65" si="151">$C65*AN19</f>
        <v>#VALUE!</v>
      </c>
      <c r="AO65" s="572" t="e">
        <f t="shared" si="151"/>
        <v>#VALUE!</v>
      </c>
      <c r="AP65" s="572" t="e">
        <f t="shared" si="151"/>
        <v>#VALUE!</v>
      </c>
      <c r="AQ65" s="572" t="e">
        <f t="shared" si="151"/>
        <v>#VALUE!</v>
      </c>
      <c r="AR65" s="572" t="e">
        <f t="shared" si="151"/>
        <v>#VALUE!</v>
      </c>
      <c r="AS65" s="572" t="e">
        <f t="shared" si="151"/>
        <v>#VALUE!</v>
      </c>
      <c r="AT65" s="572" t="e">
        <f t="shared" si="151"/>
        <v>#VALUE!</v>
      </c>
      <c r="AU65" s="572" t="e">
        <f t="shared" si="151"/>
        <v>#VALUE!</v>
      </c>
      <c r="AV65" s="572" t="e">
        <f t="shared" si="151"/>
        <v>#VALUE!</v>
      </c>
      <c r="AW65" s="572" t="e">
        <f t="shared" si="151"/>
        <v>#VALUE!</v>
      </c>
      <c r="AX65" s="572" t="e">
        <f t="shared" si="151"/>
        <v>#VALUE!</v>
      </c>
      <c r="AY65" s="572" t="e">
        <f t="shared" si="151"/>
        <v>#VALUE!</v>
      </c>
      <c r="AZ65" s="572" t="e">
        <f t="shared" si="151"/>
        <v>#VALUE!</v>
      </c>
      <c r="BA65" s="572" t="e">
        <f t="shared" si="151"/>
        <v>#VALUE!</v>
      </c>
      <c r="BB65" s="572" t="e">
        <f t="shared" si="151"/>
        <v>#VALUE!</v>
      </c>
      <c r="BC65" s="572" t="e">
        <f t="shared" si="151"/>
        <v>#VALUE!</v>
      </c>
      <c r="BD65" s="572" t="e">
        <f t="shared" si="151"/>
        <v>#VALUE!</v>
      </c>
      <c r="BE65" s="572" t="e">
        <f t="shared" si="151"/>
        <v>#VALUE!</v>
      </c>
      <c r="BF65" s="572" t="e">
        <f t="shared" si="151"/>
        <v>#VALUE!</v>
      </c>
      <c r="BG65" s="572" t="e">
        <f t="shared" si="151"/>
        <v>#VALUE!</v>
      </c>
      <c r="BH65" s="572" t="e">
        <f t="shared" si="151"/>
        <v>#VALUE!</v>
      </c>
      <c r="BI65" s="572" t="e">
        <f t="shared" si="151"/>
        <v>#VALUE!</v>
      </c>
      <c r="BJ65" s="572" t="e">
        <f t="shared" si="151"/>
        <v>#VALUE!</v>
      </c>
      <c r="BK65" s="572" t="e">
        <f t="shared" si="151"/>
        <v>#VALUE!</v>
      </c>
      <c r="BL65" s="572" t="e">
        <f t="shared" si="151"/>
        <v>#VALUE!</v>
      </c>
      <c r="BM65" s="572" t="e">
        <f t="shared" si="151"/>
        <v>#VALUE!</v>
      </c>
      <c r="BN65" s="1136"/>
      <c r="BO65" s="1121"/>
      <c r="BP65" s="1121"/>
      <c r="BQ65" s="1121"/>
      <c r="BR65" s="1121"/>
    </row>
    <row r="66" spans="1:70" s="494" customFormat="1" ht="12.75" x14ac:dyDescent="0.2">
      <c r="A66" s="491"/>
      <c r="B66" s="492" t="str">
        <f t="shared" si="119"/>
        <v>Limpeza Pré mudança 4 Horas</v>
      </c>
      <c r="C66" s="493"/>
      <c r="D66" s="842">
        <f t="shared" si="120"/>
        <v>0</v>
      </c>
      <c r="E66" s="842" t="str">
        <f t="shared" si="127"/>
        <v/>
      </c>
      <c r="F66" s="1120"/>
      <c r="G66" s="1120"/>
      <c r="H66" s="688" t="e">
        <f t="shared" ref="H66:AM66" si="152">$C66*H20</f>
        <v>#VALUE!</v>
      </c>
      <c r="I66" s="572" t="e">
        <f t="shared" si="152"/>
        <v>#VALUE!</v>
      </c>
      <c r="J66" s="572" t="e">
        <f t="shared" si="152"/>
        <v>#VALUE!</v>
      </c>
      <c r="K66" s="572" t="e">
        <f t="shared" si="152"/>
        <v>#VALUE!</v>
      </c>
      <c r="L66" s="572" t="e">
        <f t="shared" si="152"/>
        <v>#VALUE!</v>
      </c>
      <c r="M66" s="572" t="e">
        <f t="shared" si="152"/>
        <v>#VALUE!</v>
      </c>
      <c r="N66" s="572" t="e">
        <f t="shared" si="152"/>
        <v>#VALUE!</v>
      </c>
      <c r="O66" s="572" t="e">
        <f t="shared" si="152"/>
        <v>#VALUE!</v>
      </c>
      <c r="P66" s="572" t="e">
        <f t="shared" si="152"/>
        <v>#VALUE!</v>
      </c>
      <c r="Q66" s="572" t="e">
        <f t="shared" si="152"/>
        <v>#VALUE!</v>
      </c>
      <c r="R66" s="572" t="e">
        <f t="shared" si="152"/>
        <v>#VALUE!</v>
      </c>
      <c r="S66" s="572" t="e">
        <f t="shared" si="152"/>
        <v>#VALUE!</v>
      </c>
      <c r="T66" s="572" t="e">
        <f t="shared" si="152"/>
        <v>#VALUE!</v>
      </c>
      <c r="U66" s="572" t="e">
        <f t="shared" si="152"/>
        <v>#VALUE!</v>
      </c>
      <c r="V66" s="572" t="e">
        <f t="shared" si="152"/>
        <v>#VALUE!</v>
      </c>
      <c r="W66" s="572" t="e">
        <f t="shared" si="152"/>
        <v>#VALUE!</v>
      </c>
      <c r="X66" s="572" t="e">
        <f t="shared" si="152"/>
        <v>#VALUE!</v>
      </c>
      <c r="Y66" s="572" t="e">
        <f t="shared" si="152"/>
        <v>#VALUE!</v>
      </c>
      <c r="Z66" s="572" t="e">
        <f t="shared" si="152"/>
        <v>#VALUE!</v>
      </c>
      <c r="AA66" s="572" t="e">
        <f t="shared" si="152"/>
        <v>#VALUE!</v>
      </c>
      <c r="AB66" s="572" t="e">
        <f t="shared" si="152"/>
        <v>#VALUE!</v>
      </c>
      <c r="AC66" s="572" t="e">
        <f t="shared" si="152"/>
        <v>#VALUE!</v>
      </c>
      <c r="AD66" s="572" t="e">
        <f t="shared" si="152"/>
        <v>#VALUE!</v>
      </c>
      <c r="AE66" s="572" t="e">
        <f t="shared" si="152"/>
        <v>#VALUE!</v>
      </c>
      <c r="AF66" s="572" t="e">
        <f t="shared" si="152"/>
        <v>#VALUE!</v>
      </c>
      <c r="AG66" s="572" t="e">
        <f t="shared" si="152"/>
        <v>#VALUE!</v>
      </c>
      <c r="AH66" s="572" t="e">
        <f t="shared" si="152"/>
        <v>#VALUE!</v>
      </c>
      <c r="AI66" s="572" t="e">
        <f t="shared" si="152"/>
        <v>#VALUE!</v>
      </c>
      <c r="AJ66" s="572" t="e">
        <f t="shared" si="152"/>
        <v>#VALUE!</v>
      </c>
      <c r="AK66" s="572" t="e">
        <f t="shared" si="152"/>
        <v>#VALUE!</v>
      </c>
      <c r="AL66" s="572" t="e">
        <f t="shared" si="152"/>
        <v>#VALUE!</v>
      </c>
      <c r="AM66" s="572" t="e">
        <f t="shared" si="152"/>
        <v>#VALUE!</v>
      </c>
      <c r="AN66" s="572" t="e">
        <f t="shared" ref="AN66:BM66" si="153">$C66*AN20</f>
        <v>#VALUE!</v>
      </c>
      <c r="AO66" s="572" t="e">
        <f t="shared" si="153"/>
        <v>#VALUE!</v>
      </c>
      <c r="AP66" s="572" t="e">
        <f t="shared" si="153"/>
        <v>#VALUE!</v>
      </c>
      <c r="AQ66" s="572" t="e">
        <f t="shared" si="153"/>
        <v>#VALUE!</v>
      </c>
      <c r="AR66" s="572" t="e">
        <f t="shared" si="153"/>
        <v>#VALUE!</v>
      </c>
      <c r="AS66" s="572" t="e">
        <f t="shared" si="153"/>
        <v>#VALUE!</v>
      </c>
      <c r="AT66" s="572" t="e">
        <f t="shared" si="153"/>
        <v>#VALUE!</v>
      </c>
      <c r="AU66" s="572" t="e">
        <f t="shared" si="153"/>
        <v>#VALUE!</v>
      </c>
      <c r="AV66" s="572" t="e">
        <f t="shared" si="153"/>
        <v>#VALUE!</v>
      </c>
      <c r="AW66" s="572" t="e">
        <f t="shared" si="153"/>
        <v>#VALUE!</v>
      </c>
      <c r="AX66" s="572" t="e">
        <f t="shared" si="153"/>
        <v>#VALUE!</v>
      </c>
      <c r="AY66" s="572" t="e">
        <f t="shared" si="153"/>
        <v>#VALUE!</v>
      </c>
      <c r="AZ66" s="572" t="e">
        <f t="shared" si="153"/>
        <v>#VALUE!</v>
      </c>
      <c r="BA66" s="572" t="e">
        <f t="shared" si="153"/>
        <v>#VALUE!</v>
      </c>
      <c r="BB66" s="572" t="e">
        <f t="shared" si="153"/>
        <v>#VALUE!</v>
      </c>
      <c r="BC66" s="572" t="e">
        <f t="shared" si="153"/>
        <v>#VALUE!</v>
      </c>
      <c r="BD66" s="572" t="e">
        <f t="shared" si="153"/>
        <v>#VALUE!</v>
      </c>
      <c r="BE66" s="572" t="e">
        <f t="shared" si="153"/>
        <v>#VALUE!</v>
      </c>
      <c r="BF66" s="572" t="e">
        <f t="shared" si="153"/>
        <v>#VALUE!</v>
      </c>
      <c r="BG66" s="572" t="e">
        <f t="shared" si="153"/>
        <v>#VALUE!</v>
      </c>
      <c r="BH66" s="572" t="e">
        <f t="shared" si="153"/>
        <v>#VALUE!</v>
      </c>
      <c r="BI66" s="572" t="e">
        <f t="shared" si="153"/>
        <v>#VALUE!</v>
      </c>
      <c r="BJ66" s="572" t="e">
        <f t="shared" si="153"/>
        <v>#VALUE!</v>
      </c>
      <c r="BK66" s="572" t="e">
        <f t="shared" si="153"/>
        <v>#VALUE!</v>
      </c>
      <c r="BL66" s="572" t="e">
        <f t="shared" si="153"/>
        <v>#VALUE!</v>
      </c>
      <c r="BM66" s="572" t="e">
        <f t="shared" si="153"/>
        <v>#VALUE!</v>
      </c>
      <c r="BN66" s="1136"/>
      <c r="BO66" s="1121"/>
      <c r="BP66" s="1121"/>
      <c r="BQ66" s="1121"/>
      <c r="BR66" s="1121"/>
    </row>
    <row r="67" spans="1:70" s="494" customFormat="1" ht="12.75" x14ac:dyDescent="0.2">
      <c r="A67" s="491"/>
      <c r="B67" s="492" t="str">
        <f t="shared" si="119"/>
        <v>Limpeza residencial + Lavar roupa 4 horas</v>
      </c>
      <c r="C67" s="493"/>
      <c r="D67" s="842">
        <f t="shared" si="120"/>
        <v>0</v>
      </c>
      <c r="E67" s="842" t="str">
        <f t="shared" si="127"/>
        <v/>
      </c>
      <c r="F67" s="1120"/>
      <c r="G67" s="1120"/>
      <c r="H67" s="688" t="e">
        <f t="shared" ref="H67:AM67" si="154">$C67*H21</f>
        <v>#VALUE!</v>
      </c>
      <c r="I67" s="572" t="e">
        <f t="shared" si="154"/>
        <v>#VALUE!</v>
      </c>
      <c r="J67" s="572" t="e">
        <f t="shared" si="154"/>
        <v>#VALUE!</v>
      </c>
      <c r="K67" s="572" t="e">
        <f t="shared" si="154"/>
        <v>#VALUE!</v>
      </c>
      <c r="L67" s="572" t="e">
        <f t="shared" si="154"/>
        <v>#VALUE!</v>
      </c>
      <c r="M67" s="572" t="e">
        <f t="shared" si="154"/>
        <v>#VALUE!</v>
      </c>
      <c r="N67" s="572" t="e">
        <f t="shared" si="154"/>
        <v>#VALUE!</v>
      </c>
      <c r="O67" s="572" t="e">
        <f t="shared" si="154"/>
        <v>#VALUE!</v>
      </c>
      <c r="P67" s="572" t="e">
        <f t="shared" si="154"/>
        <v>#VALUE!</v>
      </c>
      <c r="Q67" s="572" t="e">
        <f t="shared" si="154"/>
        <v>#VALUE!</v>
      </c>
      <c r="R67" s="572" t="e">
        <f t="shared" si="154"/>
        <v>#VALUE!</v>
      </c>
      <c r="S67" s="572" t="e">
        <f t="shared" si="154"/>
        <v>#VALUE!</v>
      </c>
      <c r="T67" s="572" t="e">
        <f t="shared" si="154"/>
        <v>#VALUE!</v>
      </c>
      <c r="U67" s="572" t="e">
        <f t="shared" si="154"/>
        <v>#VALUE!</v>
      </c>
      <c r="V67" s="572" t="e">
        <f t="shared" si="154"/>
        <v>#VALUE!</v>
      </c>
      <c r="W67" s="572" t="e">
        <f t="shared" si="154"/>
        <v>#VALUE!</v>
      </c>
      <c r="X67" s="572" t="e">
        <f t="shared" si="154"/>
        <v>#VALUE!</v>
      </c>
      <c r="Y67" s="572" t="e">
        <f t="shared" si="154"/>
        <v>#VALUE!</v>
      </c>
      <c r="Z67" s="572" t="e">
        <f t="shared" si="154"/>
        <v>#VALUE!</v>
      </c>
      <c r="AA67" s="572" t="e">
        <f t="shared" si="154"/>
        <v>#VALUE!</v>
      </c>
      <c r="AB67" s="572" t="e">
        <f t="shared" si="154"/>
        <v>#VALUE!</v>
      </c>
      <c r="AC67" s="572" t="e">
        <f t="shared" si="154"/>
        <v>#VALUE!</v>
      </c>
      <c r="AD67" s="572" t="e">
        <f t="shared" si="154"/>
        <v>#VALUE!</v>
      </c>
      <c r="AE67" s="572" t="e">
        <f t="shared" si="154"/>
        <v>#VALUE!</v>
      </c>
      <c r="AF67" s="572" t="e">
        <f t="shared" si="154"/>
        <v>#VALUE!</v>
      </c>
      <c r="AG67" s="572" t="e">
        <f t="shared" si="154"/>
        <v>#VALUE!</v>
      </c>
      <c r="AH67" s="572" t="e">
        <f t="shared" si="154"/>
        <v>#VALUE!</v>
      </c>
      <c r="AI67" s="572" t="e">
        <f t="shared" si="154"/>
        <v>#VALUE!</v>
      </c>
      <c r="AJ67" s="572" t="e">
        <f t="shared" si="154"/>
        <v>#VALUE!</v>
      </c>
      <c r="AK67" s="572" t="e">
        <f t="shared" si="154"/>
        <v>#VALUE!</v>
      </c>
      <c r="AL67" s="572" t="e">
        <f t="shared" si="154"/>
        <v>#VALUE!</v>
      </c>
      <c r="AM67" s="572" t="e">
        <f t="shared" si="154"/>
        <v>#VALUE!</v>
      </c>
      <c r="AN67" s="572" t="e">
        <f t="shared" ref="AN67:BM67" si="155">$C67*AN21</f>
        <v>#VALUE!</v>
      </c>
      <c r="AO67" s="572" t="e">
        <f t="shared" si="155"/>
        <v>#VALUE!</v>
      </c>
      <c r="AP67" s="572" t="e">
        <f t="shared" si="155"/>
        <v>#VALUE!</v>
      </c>
      <c r="AQ67" s="572" t="e">
        <f t="shared" si="155"/>
        <v>#VALUE!</v>
      </c>
      <c r="AR67" s="572" t="e">
        <f t="shared" si="155"/>
        <v>#VALUE!</v>
      </c>
      <c r="AS67" s="572" t="e">
        <f t="shared" si="155"/>
        <v>#VALUE!</v>
      </c>
      <c r="AT67" s="572" t="e">
        <f t="shared" si="155"/>
        <v>#VALUE!</v>
      </c>
      <c r="AU67" s="572" t="e">
        <f t="shared" si="155"/>
        <v>#VALUE!</v>
      </c>
      <c r="AV67" s="572" t="e">
        <f t="shared" si="155"/>
        <v>#VALUE!</v>
      </c>
      <c r="AW67" s="572" t="e">
        <f t="shared" si="155"/>
        <v>#VALUE!</v>
      </c>
      <c r="AX67" s="572" t="e">
        <f t="shared" si="155"/>
        <v>#VALUE!</v>
      </c>
      <c r="AY67" s="572" t="e">
        <f t="shared" si="155"/>
        <v>#VALUE!</v>
      </c>
      <c r="AZ67" s="572" t="e">
        <f t="shared" si="155"/>
        <v>#VALUE!</v>
      </c>
      <c r="BA67" s="572" t="e">
        <f t="shared" si="155"/>
        <v>#VALUE!</v>
      </c>
      <c r="BB67" s="572" t="e">
        <f t="shared" si="155"/>
        <v>#VALUE!</v>
      </c>
      <c r="BC67" s="572" t="e">
        <f t="shared" si="155"/>
        <v>#VALUE!</v>
      </c>
      <c r="BD67" s="572" t="e">
        <f t="shared" si="155"/>
        <v>#VALUE!</v>
      </c>
      <c r="BE67" s="572" t="e">
        <f t="shared" si="155"/>
        <v>#VALUE!</v>
      </c>
      <c r="BF67" s="572" t="e">
        <f t="shared" si="155"/>
        <v>#VALUE!</v>
      </c>
      <c r="BG67" s="572" t="e">
        <f t="shared" si="155"/>
        <v>#VALUE!</v>
      </c>
      <c r="BH67" s="572" t="e">
        <f t="shared" si="155"/>
        <v>#VALUE!</v>
      </c>
      <c r="BI67" s="572" t="e">
        <f t="shared" si="155"/>
        <v>#VALUE!</v>
      </c>
      <c r="BJ67" s="572" t="e">
        <f t="shared" si="155"/>
        <v>#VALUE!</v>
      </c>
      <c r="BK67" s="572" t="e">
        <f t="shared" si="155"/>
        <v>#VALUE!</v>
      </c>
      <c r="BL67" s="572" t="e">
        <f t="shared" si="155"/>
        <v>#VALUE!</v>
      </c>
      <c r="BM67" s="572" t="e">
        <f t="shared" si="155"/>
        <v>#VALUE!</v>
      </c>
      <c r="BN67" s="1136"/>
      <c r="BO67" s="1121"/>
      <c r="BP67" s="1121"/>
      <c r="BQ67" s="1121"/>
      <c r="BR67" s="1121"/>
    </row>
    <row r="68" spans="1:70" s="494" customFormat="1" ht="12.75" x14ac:dyDescent="0.2">
      <c r="A68" s="491"/>
      <c r="B68" s="492" t="str">
        <f t="shared" si="119"/>
        <v>Limpeza vidros 4 horas</v>
      </c>
      <c r="C68" s="493"/>
      <c r="D68" s="842">
        <f t="shared" si="120"/>
        <v>0</v>
      </c>
      <c r="E68" s="842" t="str">
        <f t="shared" si="127"/>
        <v/>
      </c>
      <c r="F68" s="1120"/>
      <c r="G68" s="1120"/>
      <c r="H68" s="688" t="e">
        <f t="shared" ref="H68:AM68" si="156">$C68*H22</f>
        <v>#VALUE!</v>
      </c>
      <c r="I68" s="572" t="e">
        <f t="shared" si="156"/>
        <v>#VALUE!</v>
      </c>
      <c r="J68" s="572" t="e">
        <f t="shared" si="156"/>
        <v>#VALUE!</v>
      </c>
      <c r="K68" s="572" t="e">
        <f t="shared" si="156"/>
        <v>#VALUE!</v>
      </c>
      <c r="L68" s="572" t="e">
        <f t="shared" si="156"/>
        <v>#VALUE!</v>
      </c>
      <c r="M68" s="572" t="e">
        <f t="shared" si="156"/>
        <v>#VALUE!</v>
      </c>
      <c r="N68" s="572" t="e">
        <f t="shared" si="156"/>
        <v>#VALUE!</v>
      </c>
      <c r="O68" s="572" t="e">
        <f t="shared" si="156"/>
        <v>#VALUE!</v>
      </c>
      <c r="P68" s="572" t="e">
        <f t="shared" si="156"/>
        <v>#VALUE!</v>
      </c>
      <c r="Q68" s="572" t="e">
        <f t="shared" si="156"/>
        <v>#VALUE!</v>
      </c>
      <c r="R68" s="572" t="e">
        <f t="shared" si="156"/>
        <v>#VALUE!</v>
      </c>
      <c r="S68" s="572" t="e">
        <f t="shared" si="156"/>
        <v>#VALUE!</v>
      </c>
      <c r="T68" s="572" t="e">
        <f t="shared" si="156"/>
        <v>#VALUE!</v>
      </c>
      <c r="U68" s="572" t="e">
        <f t="shared" si="156"/>
        <v>#VALUE!</v>
      </c>
      <c r="V68" s="572" t="e">
        <f t="shared" si="156"/>
        <v>#VALUE!</v>
      </c>
      <c r="W68" s="572" t="e">
        <f t="shared" si="156"/>
        <v>#VALUE!</v>
      </c>
      <c r="X68" s="572" t="e">
        <f t="shared" si="156"/>
        <v>#VALUE!</v>
      </c>
      <c r="Y68" s="572" t="e">
        <f t="shared" si="156"/>
        <v>#VALUE!</v>
      </c>
      <c r="Z68" s="572" t="e">
        <f t="shared" si="156"/>
        <v>#VALUE!</v>
      </c>
      <c r="AA68" s="572" t="e">
        <f t="shared" si="156"/>
        <v>#VALUE!</v>
      </c>
      <c r="AB68" s="572" t="e">
        <f t="shared" si="156"/>
        <v>#VALUE!</v>
      </c>
      <c r="AC68" s="572" t="e">
        <f t="shared" si="156"/>
        <v>#VALUE!</v>
      </c>
      <c r="AD68" s="572" t="e">
        <f t="shared" si="156"/>
        <v>#VALUE!</v>
      </c>
      <c r="AE68" s="572" t="e">
        <f t="shared" si="156"/>
        <v>#VALUE!</v>
      </c>
      <c r="AF68" s="572" t="e">
        <f t="shared" si="156"/>
        <v>#VALUE!</v>
      </c>
      <c r="AG68" s="572" t="e">
        <f t="shared" si="156"/>
        <v>#VALUE!</v>
      </c>
      <c r="AH68" s="572" t="e">
        <f t="shared" si="156"/>
        <v>#VALUE!</v>
      </c>
      <c r="AI68" s="572" t="e">
        <f t="shared" si="156"/>
        <v>#VALUE!</v>
      </c>
      <c r="AJ68" s="572" t="e">
        <f t="shared" si="156"/>
        <v>#VALUE!</v>
      </c>
      <c r="AK68" s="572" t="e">
        <f t="shared" si="156"/>
        <v>#VALUE!</v>
      </c>
      <c r="AL68" s="572" t="e">
        <f t="shared" si="156"/>
        <v>#VALUE!</v>
      </c>
      <c r="AM68" s="572" t="e">
        <f t="shared" si="156"/>
        <v>#VALUE!</v>
      </c>
      <c r="AN68" s="572" t="e">
        <f t="shared" ref="AN68:BM68" si="157">$C68*AN22</f>
        <v>#VALUE!</v>
      </c>
      <c r="AO68" s="572" t="e">
        <f t="shared" si="157"/>
        <v>#VALUE!</v>
      </c>
      <c r="AP68" s="572" t="e">
        <f t="shared" si="157"/>
        <v>#VALUE!</v>
      </c>
      <c r="AQ68" s="572" t="e">
        <f t="shared" si="157"/>
        <v>#VALUE!</v>
      </c>
      <c r="AR68" s="572" t="e">
        <f t="shared" si="157"/>
        <v>#VALUE!</v>
      </c>
      <c r="AS68" s="572" t="e">
        <f t="shared" si="157"/>
        <v>#VALUE!</v>
      </c>
      <c r="AT68" s="572" t="e">
        <f t="shared" si="157"/>
        <v>#VALUE!</v>
      </c>
      <c r="AU68" s="572" t="e">
        <f t="shared" si="157"/>
        <v>#VALUE!</v>
      </c>
      <c r="AV68" s="572" t="e">
        <f t="shared" si="157"/>
        <v>#VALUE!</v>
      </c>
      <c r="AW68" s="572" t="e">
        <f t="shared" si="157"/>
        <v>#VALUE!</v>
      </c>
      <c r="AX68" s="572" t="e">
        <f t="shared" si="157"/>
        <v>#VALUE!</v>
      </c>
      <c r="AY68" s="572" t="e">
        <f t="shared" si="157"/>
        <v>#VALUE!</v>
      </c>
      <c r="AZ68" s="572" t="e">
        <f t="shared" si="157"/>
        <v>#VALUE!</v>
      </c>
      <c r="BA68" s="572" t="e">
        <f t="shared" si="157"/>
        <v>#VALUE!</v>
      </c>
      <c r="BB68" s="572" t="e">
        <f t="shared" si="157"/>
        <v>#VALUE!</v>
      </c>
      <c r="BC68" s="572" t="e">
        <f t="shared" si="157"/>
        <v>#VALUE!</v>
      </c>
      <c r="BD68" s="572" t="e">
        <f t="shared" si="157"/>
        <v>#VALUE!</v>
      </c>
      <c r="BE68" s="572" t="e">
        <f t="shared" si="157"/>
        <v>#VALUE!</v>
      </c>
      <c r="BF68" s="572" t="e">
        <f t="shared" si="157"/>
        <v>#VALUE!</v>
      </c>
      <c r="BG68" s="572" t="e">
        <f t="shared" si="157"/>
        <v>#VALUE!</v>
      </c>
      <c r="BH68" s="572" t="e">
        <f t="shared" si="157"/>
        <v>#VALUE!</v>
      </c>
      <c r="BI68" s="572" t="e">
        <f t="shared" si="157"/>
        <v>#VALUE!</v>
      </c>
      <c r="BJ68" s="572" t="e">
        <f t="shared" si="157"/>
        <v>#VALUE!</v>
      </c>
      <c r="BK68" s="572" t="e">
        <f t="shared" si="157"/>
        <v>#VALUE!</v>
      </c>
      <c r="BL68" s="572" t="e">
        <f t="shared" si="157"/>
        <v>#VALUE!</v>
      </c>
      <c r="BM68" s="572" t="e">
        <f t="shared" si="157"/>
        <v>#VALUE!</v>
      </c>
      <c r="BN68" s="1136"/>
      <c r="BO68" s="1121"/>
      <c r="BP68" s="1121"/>
      <c r="BQ68" s="1121"/>
      <c r="BR68" s="1121"/>
    </row>
    <row r="69" spans="1:70" s="494" customFormat="1" ht="12.75" x14ac:dyDescent="0.2">
      <c r="A69" s="491"/>
      <c r="B69" s="492" t="str">
        <f t="shared" si="119"/>
        <v>Limpeza residencial + Lavar roupa 6 horas</v>
      </c>
      <c r="C69" s="493"/>
      <c r="D69" s="842">
        <f t="shared" si="120"/>
        <v>0</v>
      </c>
      <c r="E69" s="842" t="str">
        <f t="shared" si="127"/>
        <v/>
      </c>
      <c r="F69" s="1120"/>
      <c r="G69" s="1120"/>
      <c r="H69" s="688" t="e">
        <f t="shared" ref="H69:AM69" si="158">$C69*H23</f>
        <v>#VALUE!</v>
      </c>
      <c r="I69" s="572" t="e">
        <f t="shared" si="158"/>
        <v>#VALUE!</v>
      </c>
      <c r="J69" s="572" t="e">
        <f t="shared" si="158"/>
        <v>#VALUE!</v>
      </c>
      <c r="K69" s="572" t="e">
        <f t="shared" si="158"/>
        <v>#VALUE!</v>
      </c>
      <c r="L69" s="572" t="e">
        <f t="shared" si="158"/>
        <v>#VALUE!</v>
      </c>
      <c r="M69" s="572" t="e">
        <f t="shared" si="158"/>
        <v>#VALUE!</v>
      </c>
      <c r="N69" s="572" t="e">
        <f t="shared" si="158"/>
        <v>#VALUE!</v>
      </c>
      <c r="O69" s="572" t="e">
        <f t="shared" si="158"/>
        <v>#VALUE!</v>
      </c>
      <c r="P69" s="572" t="e">
        <f t="shared" si="158"/>
        <v>#VALUE!</v>
      </c>
      <c r="Q69" s="572" t="e">
        <f t="shared" si="158"/>
        <v>#VALUE!</v>
      </c>
      <c r="R69" s="572" t="e">
        <f t="shared" si="158"/>
        <v>#VALUE!</v>
      </c>
      <c r="S69" s="572" t="e">
        <f t="shared" si="158"/>
        <v>#VALUE!</v>
      </c>
      <c r="T69" s="572" t="e">
        <f t="shared" si="158"/>
        <v>#VALUE!</v>
      </c>
      <c r="U69" s="572" t="e">
        <f t="shared" si="158"/>
        <v>#VALUE!</v>
      </c>
      <c r="V69" s="572" t="e">
        <f t="shared" si="158"/>
        <v>#VALUE!</v>
      </c>
      <c r="W69" s="572" t="e">
        <f t="shared" si="158"/>
        <v>#VALUE!</v>
      </c>
      <c r="X69" s="572" t="e">
        <f t="shared" si="158"/>
        <v>#VALUE!</v>
      </c>
      <c r="Y69" s="572" t="e">
        <f t="shared" si="158"/>
        <v>#VALUE!</v>
      </c>
      <c r="Z69" s="572" t="e">
        <f t="shared" si="158"/>
        <v>#VALUE!</v>
      </c>
      <c r="AA69" s="572" t="e">
        <f t="shared" si="158"/>
        <v>#VALUE!</v>
      </c>
      <c r="AB69" s="572" t="e">
        <f t="shared" si="158"/>
        <v>#VALUE!</v>
      </c>
      <c r="AC69" s="572" t="e">
        <f t="shared" si="158"/>
        <v>#VALUE!</v>
      </c>
      <c r="AD69" s="572" t="e">
        <f t="shared" si="158"/>
        <v>#VALUE!</v>
      </c>
      <c r="AE69" s="572" t="e">
        <f t="shared" si="158"/>
        <v>#VALUE!</v>
      </c>
      <c r="AF69" s="572" t="e">
        <f t="shared" si="158"/>
        <v>#VALUE!</v>
      </c>
      <c r="AG69" s="572" t="e">
        <f t="shared" si="158"/>
        <v>#VALUE!</v>
      </c>
      <c r="AH69" s="572" t="e">
        <f t="shared" si="158"/>
        <v>#VALUE!</v>
      </c>
      <c r="AI69" s="572" t="e">
        <f t="shared" si="158"/>
        <v>#VALUE!</v>
      </c>
      <c r="AJ69" s="572" t="e">
        <f t="shared" si="158"/>
        <v>#VALUE!</v>
      </c>
      <c r="AK69" s="572" t="e">
        <f t="shared" si="158"/>
        <v>#VALUE!</v>
      </c>
      <c r="AL69" s="572" t="e">
        <f t="shared" si="158"/>
        <v>#VALUE!</v>
      </c>
      <c r="AM69" s="572" t="e">
        <f t="shared" si="158"/>
        <v>#VALUE!</v>
      </c>
      <c r="AN69" s="572" t="e">
        <f t="shared" ref="AN69:BM69" si="159">$C69*AN23</f>
        <v>#VALUE!</v>
      </c>
      <c r="AO69" s="572" t="e">
        <f t="shared" si="159"/>
        <v>#VALUE!</v>
      </c>
      <c r="AP69" s="572" t="e">
        <f t="shared" si="159"/>
        <v>#VALUE!</v>
      </c>
      <c r="AQ69" s="572" t="e">
        <f t="shared" si="159"/>
        <v>#VALUE!</v>
      </c>
      <c r="AR69" s="572" t="e">
        <f t="shared" si="159"/>
        <v>#VALUE!</v>
      </c>
      <c r="AS69" s="572" t="e">
        <f t="shared" si="159"/>
        <v>#VALUE!</v>
      </c>
      <c r="AT69" s="572" t="e">
        <f t="shared" si="159"/>
        <v>#VALUE!</v>
      </c>
      <c r="AU69" s="572" t="e">
        <f t="shared" si="159"/>
        <v>#VALUE!</v>
      </c>
      <c r="AV69" s="572" t="e">
        <f t="shared" si="159"/>
        <v>#VALUE!</v>
      </c>
      <c r="AW69" s="572" t="e">
        <f t="shared" si="159"/>
        <v>#VALUE!</v>
      </c>
      <c r="AX69" s="572" t="e">
        <f t="shared" si="159"/>
        <v>#VALUE!</v>
      </c>
      <c r="AY69" s="572" t="e">
        <f t="shared" si="159"/>
        <v>#VALUE!</v>
      </c>
      <c r="AZ69" s="572" t="e">
        <f t="shared" si="159"/>
        <v>#VALUE!</v>
      </c>
      <c r="BA69" s="572" t="e">
        <f t="shared" si="159"/>
        <v>#VALUE!</v>
      </c>
      <c r="BB69" s="572" t="e">
        <f t="shared" si="159"/>
        <v>#VALUE!</v>
      </c>
      <c r="BC69" s="572" t="e">
        <f t="shared" si="159"/>
        <v>#VALUE!</v>
      </c>
      <c r="BD69" s="572" t="e">
        <f t="shared" si="159"/>
        <v>#VALUE!</v>
      </c>
      <c r="BE69" s="572" t="e">
        <f t="shared" si="159"/>
        <v>#VALUE!</v>
      </c>
      <c r="BF69" s="572" t="e">
        <f t="shared" si="159"/>
        <v>#VALUE!</v>
      </c>
      <c r="BG69" s="572" t="e">
        <f t="shared" si="159"/>
        <v>#VALUE!</v>
      </c>
      <c r="BH69" s="572" t="e">
        <f t="shared" si="159"/>
        <v>#VALUE!</v>
      </c>
      <c r="BI69" s="572" t="e">
        <f t="shared" si="159"/>
        <v>#VALUE!</v>
      </c>
      <c r="BJ69" s="572" t="e">
        <f t="shared" si="159"/>
        <v>#VALUE!</v>
      </c>
      <c r="BK69" s="572" t="e">
        <f t="shared" si="159"/>
        <v>#VALUE!</v>
      </c>
      <c r="BL69" s="572" t="e">
        <f t="shared" si="159"/>
        <v>#VALUE!</v>
      </c>
      <c r="BM69" s="572" t="e">
        <f t="shared" si="159"/>
        <v>#VALUE!</v>
      </c>
      <c r="BN69" s="1136"/>
      <c r="BO69" s="1121"/>
      <c r="BP69" s="1121"/>
      <c r="BQ69" s="1121"/>
      <c r="BR69" s="1121"/>
    </row>
    <row r="70" spans="1:70" s="494" customFormat="1" ht="12.75" x14ac:dyDescent="0.2">
      <c r="A70" s="491"/>
      <c r="B70" s="492" t="str">
        <f t="shared" si="119"/>
        <v>Limpeza vidros 2 horas</v>
      </c>
      <c r="C70" s="493"/>
      <c r="D70" s="842">
        <f t="shared" si="120"/>
        <v>0</v>
      </c>
      <c r="E70" s="842" t="str">
        <f t="shared" si="127"/>
        <v/>
      </c>
      <c r="F70" s="1120"/>
      <c r="G70" s="1120"/>
      <c r="H70" s="688" t="e">
        <f t="shared" ref="H70:AM70" si="160">$C70*H24</f>
        <v>#VALUE!</v>
      </c>
      <c r="I70" s="572" t="e">
        <f t="shared" si="160"/>
        <v>#VALUE!</v>
      </c>
      <c r="J70" s="572" t="e">
        <f t="shared" si="160"/>
        <v>#VALUE!</v>
      </c>
      <c r="K70" s="572" t="e">
        <f t="shared" si="160"/>
        <v>#VALUE!</v>
      </c>
      <c r="L70" s="572" t="e">
        <f t="shared" si="160"/>
        <v>#VALUE!</v>
      </c>
      <c r="M70" s="572" t="e">
        <f t="shared" si="160"/>
        <v>#VALUE!</v>
      </c>
      <c r="N70" s="572" t="e">
        <f t="shared" si="160"/>
        <v>#VALUE!</v>
      </c>
      <c r="O70" s="572" t="e">
        <f t="shared" si="160"/>
        <v>#VALUE!</v>
      </c>
      <c r="P70" s="572" t="e">
        <f t="shared" si="160"/>
        <v>#VALUE!</v>
      </c>
      <c r="Q70" s="572" t="e">
        <f t="shared" si="160"/>
        <v>#VALUE!</v>
      </c>
      <c r="R70" s="572" t="e">
        <f t="shared" si="160"/>
        <v>#VALUE!</v>
      </c>
      <c r="S70" s="572" t="e">
        <f t="shared" si="160"/>
        <v>#VALUE!</v>
      </c>
      <c r="T70" s="572" t="e">
        <f t="shared" si="160"/>
        <v>#VALUE!</v>
      </c>
      <c r="U70" s="572" t="e">
        <f t="shared" si="160"/>
        <v>#VALUE!</v>
      </c>
      <c r="V70" s="572" t="e">
        <f t="shared" si="160"/>
        <v>#VALUE!</v>
      </c>
      <c r="W70" s="572" t="e">
        <f t="shared" si="160"/>
        <v>#VALUE!</v>
      </c>
      <c r="X70" s="572" t="e">
        <f t="shared" si="160"/>
        <v>#VALUE!</v>
      </c>
      <c r="Y70" s="572" t="e">
        <f t="shared" si="160"/>
        <v>#VALUE!</v>
      </c>
      <c r="Z70" s="572" t="e">
        <f t="shared" si="160"/>
        <v>#VALUE!</v>
      </c>
      <c r="AA70" s="572" t="e">
        <f t="shared" si="160"/>
        <v>#VALUE!</v>
      </c>
      <c r="AB70" s="572" t="e">
        <f t="shared" si="160"/>
        <v>#VALUE!</v>
      </c>
      <c r="AC70" s="572" t="e">
        <f t="shared" si="160"/>
        <v>#VALUE!</v>
      </c>
      <c r="AD70" s="572" t="e">
        <f t="shared" si="160"/>
        <v>#VALUE!</v>
      </c>
      <c r="AE70" s="572" t="e">
        <f t="shared" si="160"/>
        <v>#VALUE!</v>
      </c>
      <c r="AF70" s="572" t="e">
        <f t="shared" si="160"/>
        <v>#VALUE!</v>
      </c>
      <c r="AG70" s="572" t="e">
        <f t="shared" si="160"/>
        <v>#VALUE!</v>
      </c>
      <c r="AH70" s="572" t="e">
        <f t="shared" si="160"/>
        <v>#VALUE!</v>
      </c>
      <c r="AI70" s="572" t="e">
        <f t="shared" si="160"/>
        <v>#VALUE!</v>
      </c>
      <c r="AJ70" s="572" t="e">
        <f t="shared" si="160"/>
        <v>#VALUE!</v>
      </c>
      <c r="AK70" s="572" t="e">
        <f t="shared" si="160"/>
        <v>#VALUE!</v>
      </c>
      <c r="AL70" s="572" t="e">
        <f t="shared" si="160"/>
        <v>#VALUE!</v>
      </c>
      <c r="AM70" s="572" t="e">
        <f t="shared" si="160"/>
        <v>#VALUE!</v>
      </c>
      <c r="AN70" s="572" t="e">
        <f t="shared" ref="AN70:BM70" si="161">$C70*AN24</f>
        <v>#VALUE!</v>
      </c>
      <c r="AO70" s="572" t="e">
        <f t="shared" si="161"/>
        <v>#VALUE!</v>
      </c>
      <c r="AP70" s="572" t="e">
        <f t="shared" si="161"/>
        <v>#VALUE!</v>
      </c>
      <c r="AQ70" s="572" t="e">
        <f t="shared" si="161"/>
        <v>#VALUE!</v>
      </c>
      <c r="AR70" s="572" t="e">
        <f t="shared" si="161"/>
        <v>#VALUE!</v>
      </c>
      <c r="AS70" s="572" t="e">
        <f t="shared" si="161"/>
        <v>#VALUE!</v>
      </c>
      <c r="AT70" s="572" t="e">
        <f t="shared" si="161"/>
        <v>#VALUE!</v>
      </c>
      <c r="AU70" s="572" t="e">
        <f t="shared" si="161"/>
        <v>#VALUE!</v>
      </c>
      <c r="AV70" s="572" t="e">
        <f t="shared" si="161"/>
        <v>#VALUE!</v>
      </c>
      <c r="AW70" s="572" t="e">
        <f t="shared" si="161"/>
        <v>#VALUE!</v>
      </c>
      <c r="AX70" s="572" t="e">
        <f t="shared" si="161"/>
        <v>#VALUE!</v>
      </c>
      <c r="AY70" s="572" t="e">
        <f t="shared" si="161"/>
        <v>#VALUE!</v>
      </c>
      <c r="AZ70" s="572" t="e">
        <f t="shared" si="161"/>
        <v>#VALUE!</v>
      </c>
      <c r="BA70" s="572" t="e">
        <f t="shared" si="161"/>
        <v>#VALUE!</v>
      </c>
      <c r="BB70" s="572" t="e">
        <f t="shared" si="161"/>
        <v>#VALUE!</v>
      </c>
      <c r="BC70" s="572" t="e">
        <f t="shared" si="161"/>
        <v>#VALUE!</v>
      </c>
      <c r="BD70" s="572" t="e">
        <f t="shared" si="161"/>
        <v>#VALUE!</v>
      </c>
      <c r="BE70" s="572" t="e">
        <f t="shared" si="161"/>
        <v>#VALUE!</v>
      </c>
      <c r="BF70" s="572" t="e">
        <f t="shared" si="161"/>
        <v>#VALUE!</v>
      </c>
      <c r="BG70" s="572" t="e">
        <f t="shared" si="161"/>
        <v>#VALUE!</v>
      </c>
      <c r="BH70" s="572" t="e">
        <f t="shared" si="161"/>
        <v>#VALUE!</v>
      </c>
      <c r="BI70" s="572" t="e">
        <f t="shared" si="161"/>
        <v>#VALUE!</v>
      </c>
      <c r="BJ70" s="572" t="e">
        <f t="shared" si="161"/>
        <v>#VALUE!</v>
      </c>
      <c r="BK70" s="572" t="e">
        <f t="shared" si="161"/>
        <v>#VALUE!</v>
      </c>
      <c r="BL70" s="572" t="e">
        <f t="shared" si="161"/>
        <v>#VALUE!</v>
      </c>
      <c r="BM70" s="572" t="e">
        <f t="shared" si="161"/>
        <v>#VALUE!</v>
      </c>
      <c r="BN70" s="1136"/>
      <c r="BO70" s="1121"/>
      <c r="BP70" s="1121"/>
      <c r="BQ70" s="1121"/>
      <c r="BR70" s="1121"/>
    </row>
    <row r="71" spans="1:70" s="494" customFormat="1" ht="12.75" x14ac:dyDescent="0.2">
      <c r="A71" s="491"/>
      <c r="B71" s="492" t="str">
        <f t="shared" si="119"/>
        <v>Limpeza condominial 8 horas</v>
      </c>
      <c r="C71" s="493"/>
      <c r="D71" s="842">
        <f t="shared" si="120"/>
        <v>0</v>
      </c>
      <c r="E71" s="842" t="str">
        <f t="shared" si="127"/>
        <v/>
      </c>
      <c r="F71" s="1120"/>
      <c r="G71" s="1120"/>
      <c r="H71" s="688" t="e">
        <f t="shared" ref="H71:AM71" si="162">$C71*H25</f>
        <v>#VALUE!</v>
      </c>
      <c r="I71" s="572" t="e">
        <f t="shared" si="162"/>
        <v>#VALUE!</v>
      </c>
      <c r="J71" s="572" t="e">
        <f t="shared" si="162"/>
        <v>#VALUE!</v>
      </c>
      <c r="K71" s="572" t="e">
        <f t="shared" si="162"/>
        <v>#VALUE!</v>
      </c>
      <c r="L71" s="572" t="e">
        <f t="shared" si="162"/>
        <v>#VALUE!</v>
      </c>
      <c r="M71" s="572" t="e">
        <f t="shared" si="162"/>
        <v>#VALUE!</v>
      </c>
      <c r="N71" s="572" t="e">
        <f t="shared" si="162"/>
        <v>#VALUE!</v>
      </c>
      <c r="O71" s="572" t="e">
        <f t="shared" si="162"/>
        <v>#VALUE!</v>
      </c>
      <c r="P71" s="572" t="e">
        <f t="shared" si="162"/>
        <v>#VALUE!</v>
      </c>
      <c r="Q71" s="572" t="e">
        <f t="shared" si="162"/>
        <v>#VALUE!</v>
      </c>
      <c r="R71" s="572" t="e">
        <f t="shared" si="162"/>
        <v>#VALUE!</v>
      </c>
      <c r="S71" s="572" t="e">
        <f t="shared" si="162"/>
        <v>#VALUE!</v>
      </c>
      <c r="T71" s="572" t="e">
        <f t="shared" si="162"/>
        <v>#VALUE!</v>
      </c>
      <c r="U71" s="572" t="e">
        <f t="shared" si="162"/>
        <v>#VALUE!</v>
      </c>
      <c r="V71" s="572" t="e">
        <f t="shared" si="162"/>
        <v>#VALUE!</v>
      </c>
      <c r="W71" s="572" t="e">
        <f t="shared" si="162"/>
        <v>#VALUE!</v>
      </c>
      <c r="X71" s="572" t="e">
        <f t="shared" si="162"/>
        <v>#VALUE!</v>
      </c>
      <c r="Y71" s="572" t="e">
        <f t="shared" si="162"/>
        <v>#VALUE!</v>
      </c>
      <c r="Z71" s="572" t="e">
        <f t="shared" si="162"/>
        <v>#VALUE!</v>
      </c>
      <c r="AA71" s="572" t="e">
        <f t="shared" si="162"/>
        <v>#VALUE!</v>
      </c>
      <c r="AB71" s="572" t="e">
        <f t="shared" si="162"/>
        <v>#VALUE!</v>
      </c>
      <c r="AC71" s="572" t="e">
        <f t="shared" si="162"/>
        <v>#VALUE!</v>
      </c>
      <c r="AD71" s="572" t="e">
        <f t="shared" si="162"/>
        <v>#VALUE!</v>
      </c>
      <c r="AE71" s="572" t="e">
        <f t="shared" si="162"/>
        <v>#VALUE!</v>
      </c>
      <c r="AF71" s="572" t="e">
        <f t="shared" si="162"/>
        <v>#VALUE!</v>
      </c>
      <c r="AG71" s="572" t="e">
        <f t="shared" si="162"/>
        <v>#VALUE!</v>
      </c>
      <c r="AH71" s="572" t="e">
        <f t="shared" si="162"/>
        <v>#VALUE!</v>
      </c>
      <c r="AI71" s="572" t="e">
        <f t="shared" si="162"/>
        <v>#VALUE!</v>
      </c>
      <c r="AJ71" s="572" t="e">
        <f t="shared" si="162"/>
        <v>#VALUE!</v>
      </c>
      <c r="AK71" s="572" t="e">
        <f t="shared" si="162"/>
        <v>#VALUE!</v>
      </c>
      <c r="AL71" s="572" t="e">
        <f t="shared" si="162"/>
        <v>#VALUE!</v>
      </c>
      <c r="AM71" s="572" t="e">
        <f t="shared" si="162"/>
        <v>#VALUE!</v>
      </c>
      <c r="AN71" s="572" t="e">
        <f t="shared" ref="AN71:BM71" si="163">$C71*AN25</f>
        <v>#VALUE!</v>
      </c>
      <c r="AO71" s="572" t="e">
        <f t="shared" si="163"/>
        <v>#VALUE!</v>
      </c>
      <c r="AP71" s="572" t="e">
        <f t="shared" si="163"/>
        <v>#VALUE!</v>
      </c>
      <c r="AQ71" s="572" t="e">
        <f t="shared" si="163"/>
        <v>#VALUE!</v>
      </c>
      <c r="AR71" s="572" t="e">
        <f t="shared" si="163"/>
        <v>#VALUE!</v>
      </c>
      <c r="AS71" s="572" t="e">
        <f t="shared" si="163"/>
        <v>#VALUE!</v>
      </c>
      <c r="AT71" s="572" t="e">
        <f t="shared" si="163"/>
        <v>#VALUE!</v>
      </c>
      <c r="AU71" s="572" t="e">
        <f t="shared" si="163"/>
        <v>#VALUE!</v>
      </c>
      <c r="AV71" s="572" t="e">
        <f t="shared" si="163"/>
        <v>#VALUE!</v>
      </c>
      <c r="AW71" s="572" t="e">
        <f t="shared" si="163"/>
        <v>#VALUE!</v>
      </c>
      <c r="AX71" s="572" t="e">
        <f t="shared" si="163"/>
        <v>#VALUE!</v>
      </c>
      <c r="AY71" s="572" t="e">
        <f t="shared" si="163"/>
        <v>#VALUE!</v>
      </c>
      <c r="AZ71" s="572" t="e">
        <f t="shared" si="163"/>
        <v>#VALUE!</v>
      </c>
      <c r="BA71" s="572" t="e">
        <f t="shared" si="163"/>
        <v>#VALUE!</v>
      </c>
      <c r="BB71" s="572" t="e">
        <f t="shared" si="163"/>
        <v>#VALUE!</v>
      </c>
      <c r="BC71" s="572" t="e">
        <f t="shared" si="163"/>
        <v>#VALUE!</v>
      </c>
      <c r="BD71" s="572" t="e">
        <f t="shared" si="163"/>
        <v>#VALUE!</v>
      </c>
      <c r="BE71" s="572" t="e">
        <f t="shared" si="163"/>
        <v>#VALUE!</v>
      </c>
      <c r="BF71" s="572" t="e">
        <f t="shared" si="163"/>
        <v>#VALUE!</v>
      </c>
      <c r="BG71" s="572" t="e">
        <f t="shared" si="163"/>
        <v>#VALUE!</v>
      </c>
      <c r="BH71" s="572" t="e">
        <f t="shared" si="163"/>
        <v>#VALUE!</v>
      </c>
      <c r="BI71" s="572" t="e">
        <f t="shared" si="163"/>
        <v>#VALUE!</v>
      </c>
      <c r="BJ71" s="572" t="e">
        <f t="shared" si="163"/>
        <v>#VALUE!</v>
      </c>
      <c r="BK71" s="572" t="e">
        <f t="shared" si="163"/>
        <v>#VALUE!</v>
      </c>
      <c r="BL71" s="572" t="e">
        <f t="shared" si="163"/>
        <v>#VALUE!</v>
      </c>
      <c r="BM71" s="572" t="e">
        <f t="shared" si="163"/>
        <v>#VALUE!</v>
      </c>
      <c r="BN71" s="1136"/>
      <c r="BO71" s="1121"/>
      <c r="BP71" s="1121"/>
      <c r="BQ71" s="1121"/>
      <c r="BR71" s="1121"/>
    </row>
    <row r="72" spans="1:70" s="494" customFormat="1" ht="12.75" x14ac:dyDescent="0.2">
      <c r="A72" s="491"/>
      <c r="B72" s="492" t="str">
        <f t="shared" si="119"/>
        <v>Limpeza Pré mudança 8 Horas</v>
      </c>
      <c r="C72" s="493"/>
      <c r="D72" s="842">
        <f t="shared" si="120"/>
        <v>0</v>
      </c>
      <c r="E72" s="842" t="str">
        <f t="shared" si="127"/>
        <v/>
      </c>
      <c r="F72" s="1120"/>
      <c r="G72" s="1120"/>
      <c r="H72" s="688" t="e">
        <f t="shared" ref="H72:AM72" si="164">$C72*H26</f>
        <v>#VALUE!</v>
      </c>
      <c r="I72" s="572" t="e">
        <f t="shared" si="164"/>
        <v>#VALUE!</v>
      </c>
      <c r="J72" s="572" t="e">
        <f t="shared" si="164"/>
        <v>#VALUE!</v>
      </c>
      <c r="K72" s="572" t="e">
        <f t="shared" si="164"/>
        <v>#VALUE!</v>
      </c>
      <c r="L72" s="572" t="e">
        <f t="shared" si="164"/>
        <v>#VALUE!</v>
      </c>
      <c r="M72" s="572" t="e">
        <f t="shared" si="164"/>
        <v>#VALUE!</v>
      </c>
      <c r="N72" s="572" t="e">
        <f t="shared" si="164"/>
        <v>#VALUE!</v>
      </c>
      <c r="O72" s="572" t="e">
        <f t="shared" si="164"/>
        <v>#VALUE!</v>
      </c>
      <c r="P72" s="572" t="e">
        <f t="shared" si="164"/>
        <v>#VALUE!</v>
      </c>
      <c r="Q72" s="572" t="e">
        <f t="shared" si="164"/>
        <v>#VALUE!</v>
      </c>
      <c r="R72" s="572" t="e">
        <f t="shared" si="164"/>
        <v>#VALUE!</v>
      </c>
      <c r="S72" s="572" t="e">
        <f t="shared" si="164"/>
        <v>#VALUE!</v>
      </c>
      <c r="T72" s="572" t="e">
        <f t="shared" si="164"/>
        <v>#VALUE!</v>
      </c>
      <c r="U72" s="572" t="e">
        <f t="shared" si="164"/>
        <v>#VALUE!</v>
      </c>
      <c r="V72" s="572" t="e">
        <f t="shared" si="164"/>
        <v>#VALUE!</v>
      </c>
      <c r="W72" s="572" t="e">
        <f t="shared" si="164"/>
        <v>#VALUE!</v>
      </c>
      <c r="X72" s="572" t="e">
        <f t="shared" si="164"/>
        <v>#VALUE!</v>
      </c>
      <c r="Y72" s="572" t="e">
        <f t="shared" si="164"/>
        <v>#VALUE!</v>
      </c>
      <c r="Z72" s="572" t="e">
        <f t="shared" si="164"/>
        <v>#VALUE!</v>
      </c>
      <c r="AA72" s="572" t="e">
        <f t="shared" si="164"/>
        <v>#VALUE!</v>
      </c>
      <c r="AB72" s="572" t="e">
        <f t="shared" si="164"/>
        <v>#VALUE!</v>
      </c>
      <c r="AC72" s="572" t="e">
        <f t="shared" si="164"/>
        <v>#VALUE!</v>
      </c>
      <c r="AD72" s="572" t="e">
        <f t="shared" si="164"/>
        <v>#VALUE!</v>
      </c>
      <c r="AE72" s="572" t="e">
        <f t="shared" si="164"/>
        <v>#VALUE!</v>
      </c>
      <c r="AF72" s="572" t="e">
        <f t="shared" si="164"/>
        <v>#VALUE!</v>
      </c>
      <c r="AG72" s="572" t="e">
        <f t="shared" si="164"/>
        <v>#VALUE!</v>
      </c>
      <c r="AH72" s="572" t="e">
        <f t="shared" si="164"/>
        <v>#VALUE!</v>
      </c>
      <c r="AI72" s="572" t="e">
        <f t="shared" si="164"/>
        <v>#VALUE!</v>
      </c>
      <c r="AJ72" s="572" t="e">
        <f t="shared" si="164"/>
        <v>#VALUE!</v>
      </c>
      <c r="AK72" s="572" t="e">
        <f t="shared" si="164"/>
        <v>#VALUE!</v>
      </c>
      <c r="AL72" s="572" t="e">
        <f t="shared" si="164"/>
        <v>#VALUE!</v>
      </c>
      <c r="AM72" s="572" t="e">
        <f t="shared" si="164"/>
        <v>#VALUE!</v>
      </c>
      <c r="AN72" s="572" t="e">
        <f t="shared" ref="AN72:BM72" si="165">$C72*AN26</f>
        <v>#VALUE!</v>
      </c>
      <c r="AO72" s="572" t="e">
        <f t="shared" si="165"/>
        <v>#VALUE!</v>
      </c>
      <c r="AP72" s="572" t="e">
        <f t="shared" si="165"/>
        <v>#VALUE!</v>
      </c>
      <c r="AQ72" s="572" t="e">
        <f t="shared" si="165"/>
        <v>#VALUE!</v>
      </c>
      <c r="AR72" s="572" t="e">
        <f t="shared" si="165"/>
        <v>#VALUE!</v>
      </c>
      <c r="AS72" s="572" t="e">
        <f t="shared" si="165"/>
        <v>#VALUE!</v>
      </c>
      <c r="AT72" s="572" t="e">
        <f t="shared" si="165"/>
        <v>#VALUE!</v>
      </c>
      <c r="AU72" s="572" t="e">
        <f t="shared" si="165"/>
        <v>#VALUE!</v>
      </c>
      <c r="AV72" s="572" t="e">
        <f t="shared" si="165"/>
        <v>#VALUE!</v>
      </c>
      <c r="AW72" s="572" t="e">
        <f t="shared" si="165"/>
        <v>#VALUE!</v>
      </c>
      <c r="AX72" s="572" t="e">
        <f t="shared" si="165"/>
        <v>#VALUE!</v>
      </c>
      <c r="AY72" s="572" t="e">
        <f t="shared" si="165"/>
        <v>#VALUE!</v>
      </c>
      <c r="AZ72" s="572" t="e">
        <f t="shared" si="165"/>
        <v>#VALUE!</v>
      </c>
      <c r="BA72" s="572" t="e">
        <f t="shared" si="165"/>
        <v>#VALUE!</v>
      </c>
      <c r="BB72" s="572" t="e">
        <f t="shared" si="165"/>
        <v>#VALUE!</v>
      </c>
      <c r="BC72" s="572" t="e">
        <f t="shared" si="165"/>
        <v>#VALUE!</v>
      </c>
      <c r="BD72" s="572" t="e">
        <f t="shared" si="165"/>
        <v>#VALUE!</v>
      </c>
      <c r="BE72" s="572" t="e">
        <f t="shared" si="165"/>
        <v>#VALUE!</v>
      </c>
      <c r="BF72" s="572" t="e">
        <f t="shared" si="165"/>
        <v>#VALUE!</v>
      </c>
      <c r="BG72" s="572" t="e">
        <f t="shared" si="165"/>
        <v>#VALUE!</v>
      </c>
      <c r="BH72" s="572" t="e">
        <f t="shared" si="165"/>
        <v>#VALUE!</v>
      </c>
      <c r="BI72" s="572" t="e">
        <f t="shared" si="165"/>
        <v>#VALUE!</v>
      </c>
      <c r="BJ72" s="572" t="e">
        <f t="shared" si="165"/>
        <v>#VALUE!</v>
      </c>
      <c r="BK72" s="572" t="e">
        <f t="shared" si="165"/>
        <v>#VALUE!</v>
      </c>
      <c r="BL72" s="572" t="e">
        <f t="shared" si="165"/>
        <v>#VALUE!</v>
      </c>
      <c r="BM72" s="572" t="e">
        <f t="shared" si="165"/>
        <v>#VALUE!</v>
      </c>
      <c r="BN72" s="1136"/>
      <c r="BO72" s="1121"/>
      <c r="BP72" s="1121"/>
      <c r="BQ72" s="1121"/>
      <c r="BR72" s="1121"/>
    </row>
    <row r="73" spans="1:70" s="494" customFormat="1" ht="12.75" x14ac:dyDescent="0.2">
      <c r="A73" s="491"/>
      <c r="B73" s="492" t="str">
        <f t="shared" si="119"/>
        <v>Limpeza residencial + Lavar roupa 8 horas</v>
      </c>
      <c r="C73" s="493"/>
      <c r="D73" s="842">
        <f t="shared" si="120"/>
        <v>0</v>
      </c>
      <c r="E73" s="842" t="str">
        <f t="shared" si="127"/>
        <v/>
      </c>
      <c r="F73" s="1120"/>
      <c r="G73" s="1120"/>
      <c r="H73" s="688" t="e">
        <f t="shared" ref="H73:AM73" si="166">$C73*H27</f>
        <v>#VALUE!</v>
      </c>
      <c r="I73" s="572" t="e">
        <f t="shared" si="166"/>
        <v>#VALUE!</v>
      </c>
      <c r="J73" s="572" t="e">
        <f t="shared" si="166"/>
        <v>#VALUE!</v>
      </c>
      <c r="K73" s="572" t="e">
        <f t="shared" si="166"/>
        <v>#VALUE!</v>
      </c>
      <c r="L73" s="572" t="e">
        <f t="shared" si="166"/>
        <v>#VALUE!</v>
      </c>
      <c r="M73" s="572" t="e">
        <f t="shared" si="166"/>
        <v>#VALUE!</v>
      </c>
      <c r="N73" s="572" t="e">
        <f t="shared" si="166"/>
        <v>#VALUE!</v>
      </c>
      <c r="O73" s="572" t="e">
        <f t="shared" si="166"/>
        <v>#VALUE!</v>
      </c>
      <c r="P73" s="572" t="e">
        <f t="shared" si="166"/>
        <v>#VALUE!</v>
      </c>
      <c r="Q73" s="572" t="e">
        <f t="shared" si="166"/>
        <v>#VALUE!</v>
      </c>
      <c r="R73" s="572" t="e">
        <f t="shared" si="166"/>
        <v>#VALUE!</v>
      </c>
      <c r="S73" s="572" t="e">
        <f t="shared" si="166"/>
        <v>#VALUE!</v>
      </c>
      <c r="T73" s="572" t="e">
        <f t="shared" si="166"/>
        <v>#VALUE!</v>
      </c>
      <c r="U73" s="572" t="e">
        <f t="shared" si="166"/>
        <v>#VALUE!</v>
      </c>
      <c r="V73" s="572" t="e">
        <f t="shared" si="166"/>
        <v>#VALUE!</v>
      </c>
      <c r="W73" s="572" t="e">
        <f t="shared" si="166"/>
        <v>#VALUE!</v>
      </c>
      <c r="X73" s="572" t="e">
        <f t="shared" si="166"/>
        <v>#VALUE!</v>
      </c>
      <c r="Y73" s="572" t="e">
        <f t="shared" si="166"/>
        <v>#VALUE!</v>
      </c>
      <c r="Z73" s="572" t="e">
        <f t="shared" si="166"/>
        <v>#VALUE!</v>
      </c>
      <c r="AA73" s="572" t="e">
        <f t="shared" si="166"/>
        <v>#VALUE!</v>
      </c>
      <c r="AB73" s="572" t="e">
        <f t="shared" si="166"/>
        <v>#VALUE!</v>
      </c>
      <c r="AC73" s="572" t="e">
        <f t="shared" si="166"/>
        <v>#VALUE!</v>
      </c>
      <c r="AD73" s="572" t="e">
        <f t="shared" si="166"/>
        <v>#VALUE!</v>
      </c>
      <c r="AE73" s="572" t="e">
        <f t="shared" si="166"/>
        <v>#VALUE!</v>
      </c>
      <c r="AF73" s="572" t="e">
        <f t="shared" si="166"/>
        <v>#VALUE!</v>
      </c>
      <c r="AG73" s="572" t="e">
        <f t="shared" si="166"/>
        <v>#VALUE!</v>
      </c>
      <c r="AH73" s="572" t="e">
        <f t="shared" si="166"/>
        <v>#VALUE!</v>
      </c>
      <c r="AI73" s="572" t="e">
        <f t="shared" si="166"/>
        <v>#VALUE!</v>
      </c>
      <c r="AJ73" s="572" t="e">
        <f t="shared" si="166"/>
        <v>#VALUE!</v>
      </c>
      <c r="AK73" s="572" t="e">
        <f t="shared" si="166"/>
        <v>#VALUE!</v>
      </c>
      <c r="AL73" s="572" t="e">
        <f t="shared" si="166"/>
        <v>#VALUE!</v>
      </c>
      <c r="AM73" s="572" t="e">
        <f t="shared" si="166"/>
        <v>#VALUE!</v>
      </c>
      <c r="AN73" s="572" t="e">
        <f t="shared" ref="AN73:BM73" si="167">$C73*AN27</f>
        <v>#VALUE!</v>
      </c>
      <c r="AO73" s="572" t="e">
        <f t="shared" si="167"/>
        <v>#VALUE!</v>
      </c>
      <c r="AP73" s="572" t="e">
        <f t="shared" si="167"/>
        <v>#VALUE!</v>
      </c>
      <c r="AQ73" s="572" t="e">
        <f t="shared" si="167"/>
        <v>#VALUE!</v>
      </c>
      <c r="AR73" s="572" t="e">
        <f t="shared" si="167"/>
        <v>#VALUE!</v>
      </c>
      <c r="AS73" s="572" t="e">
        <f t="shared" si="167"/>
        <v>#VALUE!</v>
      </c>
      <c r="AT73" s="572" t="e">
        <f t="shared" si="167"/>
        <v>#VALUE!</v>
      </c>
      <c r="AU73" s="572" t="e">
        <f t="shared" si="167"/>
        <v>#VALUE!</v>
      </c>
      <c r="AV73" s="572" t="e">
        <f t="shared" si="167"/>
        <v>#VALUE!</v>
      </c>
      <c r="AW73" s="572" t="e">
        <f t="shared" si="167"/>
        <v>#VALUE!</v>
      </c>
      <c r="AX73" s="572" t="e">
        <f t="shared" si="167"/>
        <v>#VALUE!</v>
      </c>
      <c r="AY73" s="572" t="e">
        <f t="shared" si="167"/>
        <v>#VALUE!</v>
      </c>
      <c r="AZ73" s="572" t="e">
        <f t="shared" si="167"/>
        <v>#VALUE!</v>
      </c>
      <c r="BA73" s="572" t="e">
        <f t="shared" si="167"/>
        <v>#VALUE!</v>
      </c>
      <c r="BB73" s="572" t="e">
        <f t="shared" si="167"/>
        <v>#VALUE!</v>
      </c>
      <c r="BC73" s="572" t="e">
        <f t="shared" si="167"/>
        <v>#VALUE!</v>
      </c>
      <c r="BD73" s="572" t="e">
        <f t="shared" si="167"/>
        <v>#VALUE!</v>
      </c>
      <c r="BE73" s="572" t="e">
        <f t="shared" si="167"/>
        <v>#VALUE!</v>
      </c>
      <c r="BF73" s="572" t="e">
        <f t="shared" si="167"/>
        <v>#VALUE!</v>
      </c>
      <c r="BG73" s="572" t="e">
        <f t="shared" si="167"/>
        <v>#VALUE!</v>
      </c>
      <c r="BH73" s="572" t="e">
        <f t="shared" si="167"/>
        <v>#VALUE!</v>
      </c>
      <c r="BI73" s="572" t="e">
        <f t="shared" si="167"/>
        <v>#VALUE!</v>
      </c>
      <c r="BJ73" s="572" t="e">
        <f t="shared" si="167"/>
        <v>#VALUE!</v>
      </c>
      <c r="BK73" s="572" t="e">
        <f t="shared" si="167"/>
        <v>#VALUE!</v>
      </c>
      <c r="BL73" s="572" t="e">
        <f t="shared" si="167"/>
        <v>#VALUE!</v>
      </c>
      <c r="BM73" s="572" t="e">
        <f t="shared" si="167"/>
        <v>#VALUE!</v>
      </c>
      <c r="BN73" s="1136"/>
      <c r="BO73" s="1121"/>
      <c r="BP73" s="1121"/>
      <c r="BQ73" s="1121"/>
      <c r="BR73" s="1121"/>
    </row>
    <row r="74" spans="1:70" s="494" customFormat="1" ht="12.75" x14ac:dyDescent="0.2">
      <c r="A74" s="491"/>
      <c r="B74" s="492" t="str">
        <f t="shared" si="119"/>
        <v>Passadoria - 2 horas</v>
      </c>
      <c r="C74" s="493"/>
      <c r="D74" s="842">
        <f t="shared" si="120"/>
        <v>0</v>
      </c>
      <c r="E74" s="842" t="str">
        <f t="shared" si="127"/>
        <v/>
      </c>
      <c r="F74" s="1120"/>
      <c r="G74" s="1120"/>
      <c r="H74" s="688" t="e">
        <f t="shared" ref="H74:AM74" si="168">$C74*H28</f>
        <v>#VALUE!</v>
      </c>
      <c r="I74" s="572" t="e">
        <f t="shared" si="168"/>
        <v>#VALUE!</v>
      </c>
      <c r="J74" s="572" t="e">
        <f t="shared" si="168"/>
        <v>#VALUE!</v>
      </c>
      <c r="K74" s="572" t="e">
        <f t="shared" si="168"/>
        <v>#VALUE!</v>
      </c>
      <c r="L74" s="572" t="e">
        <f t="shared" si="168"/>
        <v>#VALUE!</v>
      </c>
      <c r="M74" s="572" t="e">
        <f t="shared" si="168"/>
        <v>#VALUE!</v>
      </c>
      <c r="N74" s="572" t="e">
        <f t="shared" si="168"/>
        <v>#VALUE!</v>
      </c>
      <c r="O74" s="572" t="e">
        <f t="shared" si="168"/>
        <v>#VALUE!</v>
      </c>
      <c r="P74" s="572" t="e">
        <f t="shared" si="168"/>
        <v>#VALUE!</v>
      </c>
      <c r="Q74" s="572" t="e">
        <f t="shared" si="168"/>
        <v>#VALUE!</v>
      </c>
      <c r="R74" s="572" t="e">
        <f t="shared" si="168"/>
        <v>#VALUE!</v>
      </c>
      <c r="S74" s="572" t="e">
        <f t="shared" si="168"/>
        <v>#VALUE!</v>
      </c>
      <c r="T74" s="572" t="e">
        <f t="shared" si="168"/>
        <v>#VALUE!</v>
      </c>
      <c r="U74" s="572" t="e">
        <f t="shared" si="168"/>
        <v>#VALUE!</v>
      </c>
      <c r="V74" s="572" t="e">
        <f t="shared" si="168"/>
        <v>#VALUE!</v>
      </c>
      <c r="W74" s="572" t="e">
        <f t="shared" si="168"/>
        <v>#VALUE!</v>
      </c>
      <c r="X74" s="572" t="e">
        <f t="shared" si="168"/>
        <v>#VALUE!</v>
      </c>
      <c r="Y74" s="572" t="e">
        <f t="shared" si="168"/>
        <v>#VALUE!</v>
      </c>
      <c r="Z74" s="572" t="e">
        <f t="shared" si="168"/>
        <v>#VALUE!</v>
      </c>
      <c r="AA74" s="572" t="e">
        <f t="shared" si="168"/>
        <v>#VALUE!</v>
      </c>
      <c r="AB74" s="572" t="e">
        <f t="shared" si="168"/>
        <v>#VALUE!</v>
      </c>
      <c r="AC74" s="572" t="e">
        <f t="shared" si="168"/>
        <v>#VALUE!</v>
      </c>
      <c r="AD74" s="572" t="e">
        <f t="shared" si="168"/>
        <v>#VALUE!</v>
      </c>
      <c r="AE74" s="572" t="e">
        <f t="shared" si="168"/>
        <v>#VALUE!</v>
      </c>
      <c r="AF74" s="572" t="e">
        <f t="shared" si="168"/>
        <v>#VALUE!</v>
      </c>
      <c r="AG74" s="572" t="e">
        <f t="shared" si="168"/>
        <v>#VALUE!</v>
      </c>
      <c r="AH74" s="572" t="e">
        <f t="shared" si="168"/>
        <v>#VALUE!</v>
      </c>
      <c r="AI74" s="572" t="e">
        <f t="shared" si="168"/>
        <v>#VALUE!</v>
      </c>
      <c r="AJ74" s="572" t="e">
        <f t="shared" si="168"/>
        <v>#VALUE!</v>
      </c>
      <c r="AK74" s="572" t="e">
        <f t="shared" si="168"/>
        <v>#VALUE!</v>
      </c>
      <c r="AL74" s="572" t="e">
        <f t="shared" si="168"/>
        <v>#VALUE!</v>
      </c>
      <c r="AM74" s="572" t="e">
        <f t="shared" si="168"/>
        <v>#VALUE!</v>
      </c>
      <c r="AN74" s="572" t="e">
        <f t="shared" ref="AN74:BM74" si="169">$C74*AN28</f>
        <v>#VALUE!</v>
      </c>
      <c r="AO74" s="572" t="e">
        <f t="shared" si="169"/>
        <v>#VALUE!</v>
      </c>
      <c r="AP74" s="572" t="e">
        <f t="shared" si="169"/>
        <v>#VALUE!</v>
      </c>
      <c r="AQ74" s="572" t="e">
        <f t="shared" si="169"/>
        <v>#VALUE!</v>
      </c>
      <c r="AR74" s="572" t="e">
        <f t="shared" si="169"/>
        <v>#VALUE!</v>
      </c>
      <c r="AS74" s="572" t="e">
        <f t="shared" si="169"/>
        <v>#VALUE!</v>
      </c>
      <c r="AT74" s="572" t="e">
        <f t="shared" si="169"/>
        <v>#VALUE!</v>
      </c>
      <c r="AU74" s="572" t="e">
        <f t="shared" si="169"/>
        <v>#VALUE!</v>
      </c>
      <c r="AV74" s="572" t="e">
        <f t="shared" si="169"/>
        <v>#VALUE!</v>
      </c>
      <c r="AW74" s="572" t="e">
        <f t="shared" si="169"/>
        <v>#VALUE!</v>
      </c>
      <c r="AX74" s="572" t="e">
        <f t="shared" si="169"/>
        <v>#VALUE!</v>
      </c>
      <c r="AY74" s="572" t="e">
        <f t="shared" si="169"/>
        <v>#VALUE!</v>
      </c>
      <c r="AZ74" s="572" t="e">
        <f t="shared" si="169"/>
        <v>#VALUE!</v>
      </c>
      <c r="BA74" s="572" t="e">
        <f t="shared" si="169"/>
        <v>#VALUE!</v>
      </c>
      <c r="BB74" s="572" t="e">
        <f t="shared" si="169"/>
        <v>#VALUE!</v>
      </c>
      <c r="BC74" s="572" t="e">
        <f t="shared" si="169"/>
        <v>#VALUE!</v>
      </c>
      <c r="BD74" s="572" t="e">
        <f t="shared" si="169"/>
        <v>#VALUE!</v>
      </c>
      <c r="BE74" s="572" t="e">
        <f t="shared" si="169"/>
        <v>#VALUE!</v>
      </c>
      <c r="BF74" s="572" t="e">
        <f t="shared" si="169"/>
        <v>#VALUE!</v>
      </c>
      <c r="BG74" s="572" t="e">
        <f t="shared" si="169"/>
        <v>#VALUE!</v>
      </c>
      <c r="BH74" s="572" t="e">
        <f t="shared" si="169"/>
        <v>#VALUE!</v>
      </c>
      <c r="BI74" s="572" t="e">
        <f t="shared" si="169"/>
        <v>#VALUE!</v>
      </c>
      <c r="BJ74" s="572" t="e">
        <f t="shared" si="169"/>
        <v>#VALUE!</v>
      </c>
      <c r="BK74" s="572" t="e">
        <f t="shared" si="169"/>
        <v>#VALUE!</v>
      </c>
      <c r="BL74" s="572" t="e">
        <f t="shared" si="169"/>
        <v>#VALUE!</v>
      </c>
      <c r="BM74" s="572" t="e">
        <f t="shared" si="169"/>
        <v>#VALUE!</v>
      </c>
      <c r="BN74" s="1136"/>
      <c r="BO74" s="1121"/>
      <c r="BP74" s="1121"/>
      <c r="BQ74" s="1121"/>
      <c r="BR74" s="1121"/>
    </row>
    <row r="75" spans="1:70" s="494" customFormat="1" ht="12.75" x14ac:dyDescent="0.2">
      <c r="A75" s="491"/>
      <c r="B75" s="492" t="str">
        <f t="shared" si="119"/>
        <v>Passadoria - 8 horas</v>
      </c>
      <c r="C75" s="493"/>
      <c r="D75" s="842">
        <f t="shared" si="120"/>
        <v>0</v>
      </c>
      <c r="E75" s="842" t="str">
        <f t="shared" si="127"/>
        <v/>
      </c>
      <c r="F75" s="1120"/>
      <c r="G75" s="1120"/>
      <c r="H75" s="688" t="e">
        <f t="shared" ref="H75:AM75" si="170">$C75*H29</f>
        <v>#VALUE!</v>
      </c>
      <c r="I75" s="572" t="e">
        <f t="shared" si="170"/>
        <v>#VALUE!</v>
      </c>
      <c r="J75" s="572" t="e">
        <f t="shared" si="170"/>
        <v>#VALUE!</v>
      </c>
      <c r="K75" s="572" t="e">
        <f t="shared" si="170"/>
        <v>#VALUE!</v>
      </c>
      <c r="L75" s="572" t="e">
        <f t="shared" si="170"/>
        <v>#VALUE!</v>
      </c>
      <c r="M75" s="572" t="e">
        <f t="shared" si="170"/>
        <v>#VALUE!</v>
      </c>
      <c r="N75" s="572" t="e">
        <f t="shared" si="170"/>
        <v>#VALUE!</v>
      </c>
      <c r="O75" s="572" t="e">
        <f t="shared" si="170"/>
        <v>#VALUE!</v>
      </c>
      <c r="P75" s="572" t="e">
        <f t="shared" si="170"/>
        <v>#VALUE!</v>
      </c>
      <c r="Q75" s="572" t="e">
        <f t="shared" si="170"/>
        <v>#VALUE!</v>
      </c>
      <c r="R75" s="572" t="e">
        <f t="shared" si="170"/>
        <v>#VALUE!</v>
      </c>
      <c r="S75" s="572" t="e">
        <f t="shared" si="170"/>
        <v>#VALUE!</v>
      </c>
      <c r="T75" s="572" t="e">
        <f t="shared" si="170"/>
        <v>#VALUE!</v>
      </c>
      <c r="U75" s="572" t="e">
        <f t="shared" si="170"/>
        <v>#VALUE!</v>
      </c>
      <c r="V75" s="572" t="e">
        <f t="shared" si="170"/>
        <v>#VALUE!</v>
      </c>
      <c r="W75" s="572" t="e">
        <f t="shared" si="170"/>
        <v>#VALUE!</v>
      </c>
      <c r="X75" s="572" t="e">
        <f t="shared" si="170"/>
        <v>#VALUE!</v>
      </c>
      <c r="Y75" s="572" t="e">
        <f t="shared" si="170"/>
        <v>#VALUE!</v>
      </c>
      <c r="Z75" s="572" t="e">
        <f t="shared" si="170"/>
        <v>#VALUE!</v>
      </c>
      <c r="AA75" s="572" t="e">
        <f t="shared" si="170"/>
        <v>#VALUE!</v>
      </c>
      <c r="AB75" s="572" t="e">
        <f t="shared" si="170"/>
        <v>#VALUE!</v>
      </c>
      <c r="AC75" s="572" t="e">
        <f t="shared" si="170"/>
        <v>#VALUE!</v>
      </c>
      <c r="AD75" s="572" t="e">
        <f t="shared" si="170"/>
        <v>#VALUE!</v>
      </c>
      <c r="AE75" s="572" t="e">
        <f t="shared" si="170"/>
        <v>#VALUE!</v>
      </c>
      <c r="AF75" s="572" t="e">
        <f t="shared" si="170"/>
        <v>#VALUE!</v>
      </c>
      <c r="AG75" s="572" t="e">
        <f t="shared" si="170"/>
        <v>#VALUE!</v>
      </c>
      <c r="AH75" s="572" t="e">
        <f t="shared" si="170"/>
        <v>#VALUE!</v>
      </c>
      <c r="AI75" s="572" t="e">
        <f t="shared" si="170"/>
        <v>#VALUE!</v>
      </c>
      <c r="AJ75" s="572" t="e">
        <f t="shared" si="170"/>
        <v>#VALUE!</v>
      </c>
      <c r="AK75" s="572" t="e">
        <f t="shared" si="170"/>
        <v>#VALUE!</v>
      </c>
      <c r="AL75" s="572" t="e">
        <f t="shared" si="170"/>
        <v>#VALUE!</v>
      </c>
      <c r="AM75" s="572" t="e">
        <f t="shared" si="170"/>
        <v>#VALUE!</v>
      </c>
      <c r="AN75" s="572" t="e">
        <f t="shared" ref="AN75:BM75" si="171">$C75*AN29</f>
        <v>#VALUE!</v>
      </c>
      <c r="AO75" s="572" t="e">
        <f t="shared" si="171"/>
        <v>#VALUE!</v>
      </c>
      <c r="AP75" s="572" t="e">
        <f t="shared" si="171"/>
        <v>#VALUE!</v>
      </c>
      <c r="AQ75" s="572" t="e">
        <f t="shared" si="171"/>
        <v>#VALUE!</v>
      </c>
      <c r="AR75" s="572" t="e">
        <f t="shared" si="171"/>
        <v>#VALUE!</v>
      </c>
      <c r="AS75" s="572" t="e">
        <f t="shared" si="171"/>
        <v>#VALUE!</v>
      </c>
      <c r="AT75" s="572" t="e">
        <f t="shared" si="171"/>
        <v>#VALUE!</v>
      </c>
      <c r="AU75" s="572" t="e">
        <f t="shared" si="171"/>
        <v>#VALUE!</v>
      </c>
      <c r="AV75" s="572" t="e">
        <f t="shared" si="171"/>
        <v>#VALUE!</v>
      </c>
      <c r="AW75" s="572" t="e">
        <f t="shared" si="171"/>
        <v>#VALUE!</v>
      </c>
      <c r="AX75" s="572" t="e">
        <f t="shared" si="171"/>
        <v>#VALUE!</v>
      </c>
      <c r="AY75" s="572" t="e">
        <f t="shared" si="171"/>
        <v>#VALUE!</v>
      </c>
      <c r="AZ75" s="572" t="e">
        <f t="shared" si="171"/>
        <v>#VALUE!</v>
      </c>
      <c r="BA75" s="572" t="e">
        <f t="shared" si="171"/>
        <v>#VALUE!</v>
      </c>
      <c r="BB75" s="572" t="e">
        <f t="shared" si="171"/>
        <v>#VALUE!</v>
      </c>
      <c r="BC75" s="572" t="e">
        <f t="shared" si="171"/>
        <v>#VALUE!</v>
      </c>
      <c r="BD75" s="572" t="e">
        <f t="shared" si="171"/>
        <v>#VALUE!</v>
      </c>
      <c r="BE75" s="572" t="e">
        <f t="shared" si="171"/>
        <v>#VALUE!</v>
      </c>
      <c r="BF75" s="572" t="e">
        <f t="shared" si="171"/>
        <v>#VALUE!</v>
      </c>
      <c r="BG75" s="572" t="e">
        <f t="shared" si="171"/>
        <v>#VALUE!</v>
      </c>
      <c r="BH75" s="572" t="e">
        <f t="shared" si="171"/>
        <v>#VALUE!</v>
      </c>
      <c r="BI75" s="572" t="e">
        <f t="shared" si="171"/>
        <v>#VALUE!</v>
      </c>
      <c r="BJ75" s="572" t="e">
        <f t="shared" si="171"/>
        <v>#VALUE!</v>
      </c>
      <c r="BK75" s="572" t="e">
        <f t="shared" si="171"/>
        <v>#VALUE!</v>
      </c>
      <c r="BL75" s="572" t="e">
        <f t="shared" si="171"/>
        <v>#VALUE!</v>
      </c>
      <c r="BM75" s="572" t="e">
        <f t="shared" si="171"/>
        <v>#VALUE!</v>
      </c>
      <c r="BN75" s="1136"/>
      <c r="BO75" s="1121"/>
      <c r="BP75" s="1121"/>
      <c r="BQ75" s="1121"/>
      <c r="BR75" s="1121"/>
    </row>
    <row r="76" spans="1:70" s="494" customFormat="1" ht="12.75" x14ac:dyDescent="0.2">
      <c r="A76" s="491"/>
      <c r="B76" s="492" t="str">
        <f t="shared" si="119"/>
        <v>Limpeza residencial + Lavar roupa 2 horas</v>
      </c>
      <c r="C76" s="493"/>
      <c r="D76" s="842">
        <f t="shared" si="120"/>
        <v>0</v>
      </c>
      <c r="E76" s="842" t="str">
        <f t="shared" si="127"/>
        <v/>
      </c>
      <c r="F76" s="1120"/>
      <c r="G76" s="1120"/>
      <c r="H76" s="688" t="e">
        <f t="shared" ref="H76:AM76" si="172">$C76*H30</f>
        <v>#VALUE!</v>
      </c>
      <c r="I76" s="572" t="e">
        <f t="shared" si="172"/>
        <v>#VALUE!</v>
      </c>
      <c r="J76" s="572" t="e">
        <f t="shared" si="172"/>
        <v>#VALUE!</v>
      </c>
      <c r="K76" s="572" t="e">
        <f t="shared" si="172"/>
        <v>#VALUE!</v>
      </c>
      <c r="L76" s="572" t="e">
        <f t="shared" si="172"/>
        <v>#VALUE!</v>
      </c>
      <c r="M76" s="572" t="e">
        <f t="shared" si="172"/>
        <v>#VALUE!</v>
      </c>
      <c r="N76" s="572" t="e">
        <f t="shared" si="172"/>
        <v>#VALUE!</v>
      </c>
      <c r="O76" s="572" t="e">
        <f t="shared" si="172"/>
        <v>#VALUE!</v>
      </c>
      <c r="P76" s="572" t="e">
        <f t="shared" si="172"/>
        <v>#VALUE!</v>
      </c>
      <c r="Q76" s="572" t="e">
        <f t="shared" si="172"/>
        <v>#VALUE!</v>
      </c>
      <c r="R76" s="572" t="e">
        <f t="shared" si="172"/>
        <v>#VALUE!</v>
      </c>
      <c r="S76" s="572" t="e">
        <f t="shared" si="172"/>
        <v>#VALUE!</v>
      </c>
      <c r="T76" s="572" t="e">
        <f t="shared" si="172"/>
        <v>#VALUE!</v>
      </c>
      <c r="U76" s="572" t="e">
        <f t="shared" si="172"/>
        <v>#VALUE!</v>
      </c>
      <c r="V76" s="572" t="e">
        <f t="shared" si="172"/>
        <v>#VALUE!</v>
      </c>
      <c r="W76" s="572" t="e">
        <f t="shared" si="172"/>
        <v>#VALUE!</v>
      </c>
      <c r="X76" s="572" t="e">
        <f t="shared" si="172"/>
        <v>#VALUE!</v>
      </c>
      <c r="Y76" s="572" t="e">
        <f t="shared" si="172"/>
        <v>#VALUE!</v>
      </c>
      <c r="Z76" s="572" t="e">
        <f t="shared" si="172"/>
        <v>#VALUE!</v>
      </c>
      <c r="AA76" s="572" t="e">
        <f t="shared" si="172"/>
        <v>#VALUE!</v>
      </c>
      <c r="AB76" s="572" t="e">
        <f t="shared" si="172"/>
        <v>#VALUE!</v>
      </c>
      <c r="AC76" s="572" t="e">
        <f t="shared" si="172"/>
        <v>#VALUE!</v>
      </c>
      <c r="AD76" s="572" t="e">
        <f t="shared" si="172"/>
        <v>#VALUE!</v>
      </c>
      <c r="AE76" s="572" t="e">
        <f t="shared" si="172"/>
        <v>#VALUE!</v>
      </c>
      <c r="AF76" s="572" t="e">
        <f t="shared" si="172"/>
        <v>#VALUE!</v>
      </c>
      <c r="AG76" s="572" t="e">
        <f t="shared" si="172"/>
        <v>#VALUE!</v>
      </c>
      <c r="AH76" s="572" t="e">
        <f t="shared" si="172"/>
        <v>#VALUE!</v>
      </c>
      <c r="AI76" s="572" t="e">
        <f t="shared" si="172"/>
        <v>#VALUE!</v>
      </c>
      <c r="AJ76" s="572" t="e">
        <f t="shared" si="172"/>
        <v>#VALUE!</v>
      </c>
      <c r="AK76" s="572" t="e">
        <f t="shared" si="172"/>
        <v>#VALUE!</v>
      </c>
      <c r="AL76" s="572" t="e">
        <f t="shared" si="172"/>
        <v>#VALUE!</v>
      </c>
      <c r="AM76" s="572" t="e">
        <f t="shared" si="172"/>
        <v>#VALUE!</v>
      </c>
      <c r="AN76" s="572" t="e">
        <f t="shared" ref="AN76:BM76" si="173">$C76*AN30</f>
        <v>#VALUE!</v>
      </c>
      <c r="AO76" s="572" t="e">
        <f t="shared" si="173"/>
        <v>#VALUE!</v>
      </c>
      <c r="AP76" s="572" t="e">
        <f t="shared" si="173"/>
        <v>#VALUE!</v>
      </c>
      <c r="AQ76" s="572" t="e">
        <f t="shared" si="173"/>
        <v>#VALUE!</v>
      </c>
      <c r="AR76" s="572" t="e">
        <f t="shared" si="173"/>
        <v>#VALUE!</v>
      </c>
      <c r="AS76" s="572" t="e">
        <f t="shared" si="173"/>
        <v>#VALUE!</v>
      </c>
      <c r="AT76" s="572" t="e">
        <f t="shared" si="173"/>
        <v>#VALUE!</v>
      </c>
      <c r="AU76" s="572" t="e">
        <f t="shared" si="173"/>
        <v>#VALUE!</v>
      </c>
      <c r="AV76" s="572" t="e">
        <f t="shared" si="173"/>
        <v>#VALUE!</v>
      </c>
      <c r="AW76" s="572" t="e">
        <f t="shared" si="173"/>
        <v>#VALUE!</v>
      </c>
      <c r="AX76" s="572" t="e">
        <f t="shared" si="173"/>
        <v>#VALUE!</v>
      </c>
      <c r="AY76" s="572" t="e">
        <f t="shared" si="173"/>
        <v>#VALUE!</v>
      </c>
      <c r="AZ76" s="572" t="e">
        <f t="shared" si="173"/>
        <v>#VALUE!</v>
      </c>
      <c r="BA76" s="572" t="e">
        <f t="shared" si="173"/>
        <v>#VALUE!</v>
      </c>
      <c r="BB76" s="572" t="e">
        <f t="shared" si="173"/>
        <v>#VALUE!</v>
      </c>
      <c r="BC76" s="572" t="e">
        <f t="shared" si="173"/>
        <v>#VALUE!</v>
      </c>
      <c r="BD76" s="572" t="e">
        <f t="shared" si="173"/>
        <v>#VALUE!</v>
      </c>
      <c r="BE76" s="572" t="e">
        <f t="shared" si="173"/>
        <v>#VALUE!</v>
      </c>
      <c r="BF76" s="572" t="e">
        <f t="shared" si="173"/>
        <v>#VALUE!</v>
      </c>
      <c r="BG76" s="572" t="e">
        <f t="shared" si="173"/>
        <v>#VALUE!</v>
      </c>
      <c r="BH76" s="572" t="e">
        <f t="shared" si="173"/>
        <v>#VALUE!</v>
      </c>
      <c r="BI76" s="572" t="e">
        <f t="shared" si="173"/>
        <v>#VALUE!</v>
      </c>
      <c r="BJ76" s="572" t="e">
        <f t="shared" si="173"/>
        <v>#VALUE!</v>
      </c>
      <c r="BK76" s="572" t="e">
        <f t="shared" si="173"/>
        <v>#VALUE!</v>
      </c>
      <c r="BL76" s="572" t="e">
        <f t="shared" si="173"/>
        <v>#VALUE!</v>
      </c>
      <c r="BM76" s="572" t="e">
        <f t="shared" si="173"/>
        <v>#VALUE!</v>
      </c>
      <c r="BN76" s="1136"/>
      <c r="BO76" s="1121"/>
      <c r="BP76" s="1121"/>
      <c r="BQ76" s="1121"/>
      <c r="BR76" s="1121"/>
    </row>
    <row r="77" spans="1:70" s="494" customFormat="1" ht="12.75" x14ac:dyDescent="0.2">
      <c r="A77" s="491"/>
      <c r="B77" s="492" t="str">
        <f t="shared" si="119"/>
        <v>Limpeza vidros 6 horas</v>
      </c>
      <c r="C77" s="493"/>
      <c r="D77" s="842">
        <f t="shared" si="120"/>
        <v>0</v>
      </c>
      <c r="E77" s="842" t="str">
        <f t="shared" si="127"/>
        <v/>
      </c>
      <c r="F77" s="1120"/>
      <c r="G77" s="1120"/>
      <c r="H77" s="688" t="e">
        <f t="shared" ref="H77:AM77" si="174">$C77*H31</f>
        <v>#VALUE!</v>
      </c>
      <c r="I77" s="572" t="e">
        <f t="shared" si="174"/>
        <v>#VALUE!</v>
      </c>
      <c r="J77" s="572" t="e">
        <f t="shared" si="174"/>
        <v>#VALUE!</v>
      </c>
      <c r="K77" s="572" t="e">
        <f t="shared" si="174"/>
        <v>#VALUE!</v>
      </c>
      <c r="L77" s="572" t="e">
        <f t="shared" si="174"/>
        <v>#VALUE!</v>
      </c>
      <c r="M77" s="572" t="e">
        <f t="shared" si="174"/>
        <v>#VALUE!</v>
      </c>
      <c r="N77" s="572" t="e">
        <f t="shared" si="174"/>
        <v>#VALUE!</v>
      </c>
      <c r="O77" s="572" t="e">
        <f t="shared" si="174"/>
        <v>#VALUE!</v>
      </c>
      <c r="P77" s="572" t="e">
        <f t="shared" si="174"/>
        <v>#VALUE!</v>
      </c>
      <c r="Q77" s="572" t="e">
        <f t="shared" si="174"/>
        <v>#VALUE!</v>
      </c>
      <c r="R77" s="572" t="e">
        <f t="shared" si="174"/>
        <v>#VALUE!</v>
      </c>
      <c r="S77" s="572" t="e">
        <f t="shared" si="174"/>
        <v>#VALUE!</v>
      </c>
      <c r="T77" s="572" t="e">
        <f t="shared" si="174"/>
        <v>#VALUE!</v>
      </c>
      <c r="U77" s="572" t="e">
        <f t="shared" si="174"/>
        <v>#VALUE!</v>
      </c>
      <c r="V77" s="572" t="e">
        <f t="shared" si="174"/>
        <v>#VALUE!</v>
      </c>
      <c r="W77" s="572" t="e">
        <f t="shared" si="174"/>
        <v>#VALUE!</v>
      </c>
      <c r="X77" s="572" t="e">
        <f t="shared" si="174"/>
        <v>#VALUE!</v>
      </c>
      <c r="Y77" s="572" t="e">
        <f t="shared" si="174"/>
        <v>#VALUE!</v>
      </c>
      <c r="Z77" s="572" t="e">
        <f t="shared" si="174"/>
        <v>#VALUE!</v>
      </c>
      <c r="AA77" s="572" t="e">
        <f t="shared" si="174"/>
        <v>#VALUE!</v>
      </c>
      <c r="AB77" s="572" t="e">
        <f t="shared" si="174"/>
        <v>#VALUE!</v>
      </c>
      <c r="AC77" s="572" t="e">
        <f t="shared" si="174"/>
        <v>#VALUE!</v>
      </c>
      <c r="AD77" s="572" t="e">
        <f t="shared" si="174"/>
        <v>#VALUE!</v>
      </c>
      <c r="AE77" s="572" t="e">
        <f t="shared" si="174"/>
        <v>#VALUE!</v>
      </c>
      <c r="AF77" s="572" t="e">
        <f t="shared" si="174"/>
        <v>#VALUE!</v>
      </c>
      <c r="AG77" s="572" t="e">
        <f t="shared" si="174"/>
        <v>#VALUE!</v>
      </c>
      <c r="AH77" s="572" t="e">
        <f t="shared" si="174"/>
        <v>#VALUE!</v>
      </c>
      <c r="AI77" s="572" t="e">
        <f t="shared" si="174"/>
        <v>#VALUE!</v>
      </c>
      <c r="AJ77" s="572" t="e">
        <f t="shared" si="174"/>
        <v>#VALUE!</v>
      </c>
      <c r="AK77" s="572" t="e">
        <f t="shared" si="174"/>
        <v>#VALUE!</v>
      </c>
      <c r="AL77" s="572" t="e">
        <f t="shared" si="174"/>
        <v>#VALUE!</v>
      </c>
      <c r="AM77" s="572" t="e">
        <f t="shared" si="174"/>
        <v>#VALUE!</v>
      </c>
      <c r="AN77" s="572" t="e">
        <f t="shared" ref="AN77:BM77" si="175">$C77*AN31</f>
        <v>#VALUE!</v>
      </c>
      <c r="AO77" s="572" t="e">
        <f t="shared" si="175"/>
        <v>#VALUE!</v>
      </c>
      <c r="AP77" s="572" t="e">
        <f t="shared" si="175"/>
        <v>#VALUE!</v>
      </c>
      <c r="AQ77" s="572" t="e">
        <f t="shared" si="175"/>
        <v>#VALUE!</v>
      </c>
      <c r="AR77" s="572" t="e">
        <f t="shared" si="175"/>
        <v>#VALUE!</v>
      </c>
      <c r="AS77" s="572" t="e">
        <f t="shared" si="175"/>
        <v>#VALUE!</v>
      </c>
      <c r="AT77" s="572" t="e">
        <f t="shared" si="175"/>
        <v>#VALUE!</v>
      </c>
      <c r="AU77" s="572" t="e">
        <f t="shared" si="175"/>
        <v>#VALUE!</v>
      </c>
      <c r="AV77" s="572" t="e">
        <f t="shared" si="175"/>
        <v>#VALUE!</v>
      </c>
      <c r="AW77" s="572" t="e">
        <f t="shared" si="175"/>
        <v>#VALUE!</v>
      </c>
      <c r="AX77" s="572" t="e">
        <f t="shared" si="175"/>
        <v>#VALUE!</v>
      </c>
      <c r="AY77" s="572" t="e">
        <f t="shared" si="175"/>
        <v>#VALUE!</v>
      </c>
      <c r="AZ77" s="572" t="e">
        <f t="shared" si="175"/>
        <v>#VALUE!</v>
      </c>
      <c r="BA77" s="572" t="e">
        <f t="shared" si="175"/>
        <v>#VALUE!</v>
      </c>
      <c r="BB77" s="572" t="e">
        <f t="shared" si="175"/>
        <v>#VALUE!</v>
      </c>
      <c r="BC77" s="572" t="e">
        <f t="shared" si="175"/>
        <v>#VALUE!</v>
      </c>
      <c r="BD77" s="572" t="e">
        <f t="shared" si="175"/>
        <v>#VALUE!</v>
      </c>
      <c r="BE77" s="572" t="e">
        <f t="shared" si="175"/>
        <v>#VALUE!</v>
      </c>
      <c r="BF77" s="572" t="e">
        <f t="shared" si="175"/>
        <v>#VALUE!</v>
      </c>
      <c r="BG77" s="572" t="e">
        <f t="shared" si="175"/>
        <v>#VALUE!</v>
      </c>
      <c r="BH77" s="572" t="e">
        <f t="shared" si="175"/>
        <v>#VALUE!</v>
      </c>
      <c r="BI77" s="572" t="e">
        <f t="shared" si="175"/>
        <v>#VALUE!</v>
      </c>
      <c r="BJ77" s="572" t="e">
        <f t="shared" si="175"/>
        <v>#VALUE!</v>
      </c>
      <c r="BK77" s="572" t="e">
        <f t="shared" si="175"/>
        <v>#VALUE!</v>
      </c>
      <c r="BL77" s="572" t="e">
        <f t="shared" si="175"/>
        <v>#VALUE!</v>
      </c>
      <c r="BM77" s="572" t="e">
        <f t="shared" si="175"/>
        <v>#VALUE!</v>
      </c>
      <c r="BN77" s="1136"/>
      <c r="BO77" s="1121"/>
      <c r="BP77" s="1121"/>
      <c r="BQ77" s="1121"/>
      <c r="BR77" s="1121"/>
    </row>
    <row r="78" spans="1:70" s="494" customFormat="1" ht="12.75" x14ac:dyDescent="0.2">
      <c r="A78" s="491"/>
      <c r="B78" s="492" t="str">
        <f t="shared" si="119"/>
        <v>Limpeza vidros 8 horas</v>
      </c>
      <c r="C78" s="493"/>
      <c r="D78" s="842">
        <f t="shared" si="120"/>
        <v>0</v>
      </c>
      <c r="E78" s="842" t="str">
        <f t="shared" si="127"/>
        <v/>
      </c>
      <c r="F78" s="1120"/>
      <c r="G78" s="1120"/>
      <c r="H78" s="688" t="e">
        <f t="shared" ref="H78:AM78" si="176">$C78*H32</f>
        <v>#VALUE!</v>
      </c>
      <c r="I78" s="572" t="e">
        <f t="shared" si="176"/>
        <v>#VALUE!</v>
      </c>
      <c r="J78" s="572" t="e">
        <f t="shared" si="176"/>
        <v>#VALUE!</v>
      </c>
      <c r="K78" s="572" t="e">
        <f t="shared" si="176"/>
        <v>#VALUE!</v>
      </c>
      <c r="L78" s="572" t="e">
        <f t="shared" si="176"/>
        <v>#VALUE!</v>
      </c>
      <c r="M78" s="572" t="e">
        <f t="shared" si="176"/>
        <v>#VALUE!</v>
      </c>
      <c r="N78" s="572" t="e">
        <f t="shared" si="176"/>
        <v>#VALUE!</v>
      </c>
      <c r="O78" s="572" t="e">
        <f t="shared" si="176"/>
        <v>#VALUE!</v>
      </c>
      <c r="P78" s="572" t="e">
        <f t="shared" si="176"/>
        <v>#VALUE!</v>
      </c>
      <c r="Q78" s="572" t="e">
        <f t="shared" si="176"/>
        <v>#VALUE!</v>
      </c>
      <c r="R78" s="572" t="e">
        <f t="shared" si="176"/>
        <v>#VALUE!</v>
      </c>
      <c r="S78" s="572" t="e">
        <f t="shared" si="176"/>
        <v>#VALUE!</v>
      </c>
      <c r="T78" s="572" t="e">
        <f t="shared" si="176"/>
        <v>#VALUE!</v>
      </c>
      <c r="U78" s="572" t="e">
        <f t="shared" si="176"/>
        <v>#VALUE!</v>
      </c>
      <c r="V78" s="572" t="e">
        <f t="shared" si="176"/>
        <v>#VALUE!</v>
      </c>
      <c r="W78" s="572" t="e">
        <f t="shared" si="176"/>
        <v>#VALUE!</v>
      </c>
      <c r="X78" s="572" t="e">
        <f t="shared" si="176"/>
        <v>#VALUE!</v>
      </c>
      <c r="Y78" s="572" t="e">
        <f t="shared" si="176"/>
        <v>#VALUE!</v>
      </c>
      <c r="Z78" s="572" t="e">
        <f t="shared" si="176"/>
        <v>#VALUE!</v>
      </c>
      <c r="AA78" s="572" t="e">
        <f t="shared" si="176"/>
        <v>#VALUE!</v>
      </c>
      <c r="AB78" s="572" t="e">
        <f t="shared" si="176"/>
        <v>#VALUE!</v>
      </c>
      <c r="AC78" s="572" t="e">
        <f t="shared" si="176"/>
        <v>#VALUE!</v>
      </c>
      <c r="AD78" s="572" t="e">
        <f t="shared" si="176"/>
        <v>#VALUE!</v>
      </c>
      <c r="AE78" s="572" t="e">
        <f t="shared" si="176"/>
        <v>#VALUE!</v>
      </c>
      <c r="AF78" s="572" t="e">
        <f t="shared" si="176"/>
        <v>#VALUE!</v>
      </c>
      <c r="AG78" s="572" t="e">
        <f t="shared" si="176"/>
        <v>#VALUE!</v>
      </c>
      <c r="AH78" s="572" t="e">
        <f t="shared" si="176"/>
        <v>#VALUE!</v>
      </c>
      <c r="AI78" s="572" t="e">
        <f t="shared" si="176"/>
        <v>#VALUE!</v>
      </c>
      <c r="AJ78" s="572" t="e">
        <f t="shared" si="176"/>
        <v>#VALUE!</v>
      </c>
      <c r="AK78" s="572" t="e">
        <f t="shared" si="176"/>
        <v>#VALUE!</v>
      </c>
      <c r="AL78" s="572" t="e">
        <f t="shared" si="176"/>
        <v>#VALUE!</v>
      </c>
      <c r="AM78" s="572" t="e">
        <f t="shared" si="176"/>
        <v>#VALUE!</v>
      </c>
      <c r="AN78" s="572" t="e">
        <f t="shared" ref="AN78:BM78" si="177">$C78*AN32</f>
        <v>#VALUE!</v>
      </c>
      <c r="AO78" s="572" t="e">
        <f t="shared" si="177"/>
        <v>#VALUE!</v>
      </c>
      <c r="AP78" s="572" t="e">
        <f t="shared" si="177"/>
        <v>#VALUE!</v>
      </c>
      <c r="AQ78" s="572" t="e">
        <f t="shared" si="177"/>
        <v>#VALUE!</v>
      </c>
      <c r="AR78" s="572" t="e">
        <f t="shared" si="177"/>
        <v>#VALUE!</v>
      </c>
      <c r="AS78" s="572" t="e">
        <f t="shared" si="177"/>
        <v>#VALUE!</v>
      </c>
      <c r="AT78" s="572" t="e">
        <f t="shared" si="177"/>
        <v>#VALUE!</v>
      </c>
      <c r="AU78" s="572" t="e">
        <f t="shared" si="177"/>
        <v>#VALUE!</v>
      </c>
      <c r="AV78" s="572" t="e">
        <f t="shared" si="177"/>
        <v>#VALUE!</v>
      </c>
      <c r="AW78" s="572" t="e">
        <f t="shared" si="177"/>
        <v>#VALUE!</v>
      </c>
      <c r="AX78" s="572" t="e">
        <f t="shared" si="177"/>
        <v>#VALUE!</v>
      </c>
      <c r="AY78" s="572" t="e">
        <f t="shared" si="177"/>
        <v>#VALUE!</v>
      </c>
      <c r="AZ78" s="572" t="e">
        <f t="shared" si="177"/>
        <v>#VALUE!</v>
      </c>
      <c r="BA78" s="572" t="e">
        <f t="shared" si="177"/>
        <v>#VALUE!</v>
      </c>
      <c r="BB78" s="572" t="e">
        <f t="shared" si="177"/>
        <v>#VALUE!</v>
      </c>
      <c r="BC78" s="572" t="e">
        <f t="shared" si="177"/>
        <v>#VALUE!</v>
      </c>
      <c r="BD78" s="572" t="e">
        <f t="shared" si="177"/>
        <v>#VALUE!</v>
      </c>
      <c r="BE78" s="572" t="e">
        <f t="shared" si="177"/>
        <v>#VALUE!</v>
      </c>
      <c r="BF78" s="572" t="e">
        <f t="shared" si="177"/>
        <v>#VALUE!</v>
      </c>
      <c r="BG78" s="572" t="e">
        <f t="shared" si="177"/>
        <v>#VALUE!</v>
      </c>
      <c r="BH78" s="572" t="e">
        <f t="shared" si="177"/>
        <v>#VALUE!</v>
      </c>
      <c r="BI78" s="572" t="e">
        <f t="shared" si="177"/>
        <v>#VALUE!</v>
      </c>
      <c r="BJ78" s="572" t="e">
        <f t="shared" si="177"/>
        <v>#VALUE!</v>
      </c>
      <c r="BK78" s="572" t="e">
        <f t="shared" si="177"/>
        <v>#VALUE!</v>
      </c>
      <c r="BL78" s="572" t="e">
        <f t="shared" si="177"/>
        <v>#VALUE!</v>
      </c>
      <c r="BM78" s="572" t="e">
        <f t="shared" si="177"/>
        <v>#VALUE!</v>
      </c>
      <c r="BN78" s="1136"/>
      <c r="BO78" s="1121"/>
      <c r="BP78" s="1121"/>
      <c r="BQ78" s="1121"/>
      <c r="BR78" s="1121"/>
    </row>
    <row r="79" spans="1:70" s="494" customFormat="1" ht="12.75" x14ac:dyDescent="0.2">
      <c r="A79" s="491"/>
      <c r="B79" s="492" t="str">
        <f t="shared" si="119"/>
        <v>Limpeza pré e pós eventos 2 horas</v>
      </c>
      <c r="C79" s="493"/>
      <c r="D79" s="842">
        <f t="shared" si="120"/>
        <v>0</v>
      </c>
      <c r="E79" s="842" t="str">
        <f t="shared" si="127"/>
        <v/>
      </c>
      <c r="F79" s="1120"/>
      <c r="G79" s="1120"/>
      <c r="H79" s="688" t="e">
        <f t="shared" ref="H79:AM79" si="178">$C79*H33</f>
        <v>#VALUE!</v>
      </c>
      <c r="I79" s="572" t="e">
        <f t="shared" si="178"/>
        <v>#VALUE!</v>
      </c>
      <c r="J79" s="572" t="e">
        <f t="shared" si="178"/>
        <v>#VALUE!</v>
      </c>
      <c r="K79" s="572" t="e">
        <f t="shared" si="178"/>
        <v>#VALUE!</v>
      </c>
      <c r="L79" s="572" t="e">
        <f t="shared" si="178"/>
        <v>#VALUE!</v>
      </c>
      <c r="M79" s="572" t="e">
        <f t="shared" si="178"/>
        <v>#VALUE!</v>
      </c>
      <c r="N79" s="572" t="e">
        <f t="shared" si="178"/>
        <v>#VALUE!</v>
      </c>
      <c r="O79" s="572" t="e">
        <f t="shared" si="178"/>
        <v>#VALUE!</v>
      </c>
      <c r="P79" s="572" t="e">
        <f t="shared" si="178"/>
        <v>#VALUE!</v>
      </c>
      <c r="Q79" s="572" t="e">
        <f t="shared" si="178"/>
        <v>#VALUE!</v>
      </c>
      <c r="R79" s="572" t="e">
        <f t="shared" si="178"/>
        <v>#VALUE!</v>
      </c>
      <c r="S79" s="572" t="e">
        <f t="shared" si="178"/>
        <v>#VALUE!</v>
      </c>
      <c r="T79" s="572" t="e">
        <f t="shared" si="178"/>
        <v>#VALUE!</v>
      </c>
      <c r="U79" s="572" t="e">
        <f t="shared" si="178"/>
        <v>#VALUE!</v>
      </c>
      <c r="V79" s="572" t="e">
        <f t="shared" si="178"/>
        <v>#VALUE!</v>
      </c>
      <c r="W79" s="572" t="e">
        <f t="shared" si="178"/>
        <v>#VALUE!</v>
      </c>
      <c r="X79" s="572" t="e">
        <f t="shared" si="178"/>
        <v>#VALUE!</v>
      </c>
      <c r="Y79" s="572" t="e">
        <f t="shared" si="178"/>
        <v>#VALUE!</v>
      </c>
      <c r="Z79" s="572" t="e">
        <f t="shared" si="178"/>
        <v>#VALUE!</v>
      </c>
      <c r="AA79" s="572" t="e">
        <f t="shared" si="178"/>
        <v>#VALUE!</v>
      </c>
      <c r="AB79" s="572" t="e">
        <f t="shared" si="178"/>
        <v>#VALUE!</v>
      </c>
      <c r="AC79" s="572" t="e">
        <f t="shared" si="178"/>
        <v>#VALUE!</v>
      </c>
      <c r="AD79" s="572" t="e">
        <f t="shared" si="178"/>
        <v>#VALUE!</v>
      </c>
      <c r="AE79" s="572" t="e">
        <f t="shared" si="178"/>
        <v>#VALUE!</v>
      </c>
      <c r="AF79" s="572" t="e">
        <f t="shared" si="178"/>
        <v>#VALUE!</v>
      </c>
      <c r="AG79" s="572" t="e">
        <f t="shared" si="178"/>
        <v>#VALUE!</v>
      </c>
      <c r="AH79" s="572" t="e">
        <f t="shared" si="178"/>
        <v>#VALUE!</v>
      </c>
      <c r="AI79" s="572" t="e">
        <f t="shared" si="178"/>
        <v>#VALUE!</v>
      </c>
      <c r="AJ79" s="572" t="e">
        <f t="shared" si="178"/>
        <v>#VALUE!</v>
      </c>
      <c r="AK79" s="572" t="e">
        <f t="shared" si="178"/>
        <v>#VALUE!</v>
      </c>
      <c r="AL79" s="572" t="e">
        <f t="shared" si="178"/>
        <v>#VALUE!</v>
      </c>
      <c r="AM79" s="572" t="e">
        <f t="shared" si="178"/>
        <v>#VALUE!</v>
      </c>
      <c r="AN79" s="572" t="e">
        <f t="shared" ref="AN79:BM79" si="179">$C79*AN33</f>
        <v>#VALUE!</v>
      </c>
      <c r="AO79" s="572" t="e">
        <f t="shared" si="179"/>
        <v>#VALUE!</v>
      </c>
      <c r="AP79" s="572" t="e">
        <f t="shared" si="179"/>
        <v>#VALUE!</v>
      </c>
      <c r="AQ79" s="572" t="e">
        <f t="shared" si="179"/>
        <v>#VALUE!</v>
      </c>
      <c r="AR79" s="572" t="e">
        <f t="shared" si="179"/>
        <v>#VALUE!</v>
      </c>
      <c r="AS79" s="572" t="e">
        <f t="shared" si="179"/>
        <v>#VALUE!</v>
      </c>
      <c r="AT79" s="572" t="e">
        <f t="shared" si="179"/>
        <v>#VALUE!</v>
      </c>
      <c r="AU79" s="572" t="e">
        <f t="shared" si="179"/>
        <v>#VALUE!</v>
      </c>
      <c r="AV79" s="572" t="e">
        <f t="shared" si="179"/>
        <v>#VALUE!</v>
      </c>
      <c r="AW79" s="572" t="e">
        <f t="shared" si="179"/>
        <v>#VALUE!</v>
      </c>
      <c r="AX79" s="572" t="e">
        <f t="shared" si="179"/>
        <v>#VALUE!</v>
      </c>
      <c r="AY79" s="572" t="e">
        <f t="shared" si="179"/>
        <v>#VALUE!</v>
      </c>
      <c r="AZ79" s="572" t="e">
        <f t="shared" si="179"/>
        <v>#VALUE!</v>
      </c>
      <c r="BA79" s="572" t="e">
        <f t="shared" si="179"/>
        <v>#VALUE!</v>
      </c>
      <c r="BB79" s="572" t="e">
        <f t="shared" si="179"/>
        <v>#VALUE!</v>
      </c>
      <c r="BC79" s="572" t="e">
        <f t="shared" si="179"/>
        <v>#VALUE!</v>
      </c>
      <c r="BD79" s="572" t="e">
        <f t="shared" si="179"/>
        <v>#VALUE!</v>
      </c>
      <c r="BE79" s="572" t="e">
        <f t="shared" si="179"/>
        <v>#VALUE!</v>
      </c>
      <c r="BF79" s="572" t="e">
        <f t="shared" si="179"/>
        <v>#VALUE!</v>
      </c>
      <c r="BG79" s="572" t="e">
        <f t="shared" si="179"/>
        <v>#VALUE!</v>
      </c>
      <c r="BH79" s="572" t="e">
        <f t="shared" si="179"/>
        <v>#VALUE!</v>
      </c>
      <c r="BI79" s="572" t="e">
        <f t="shared" si="179"/>
        <v>#VALUE!</v>
      </c>
      <c r="BJ79" s="572" t="e">
        <f t="shared" si="179"/>
        <v>#VALUE!</v>
      </c>
      <c r="BK79" s="572" t="e">
        <f t="shared" si="179"/>
        <v>#VALUE!</v>
      </c>
      <c r="BL79" s="572" t="e">
        <f t="shared" si="179"/>
        <v>#VALUE!</v>
      </c>
      <c r="BM79" s="572" t="e">
        <f t="shared" si="179"/>
        <v>#VALUE!</v>
      </c>
      <c r="BN79" s="1136"/>
      <c r="BO79" s="1121"/>
      <c r="BP79" s="1121"/>
      <c r="BQ79" s="1121"/>
      <c r="BR79" s="1121"/>
    </row>
    <row r="80" spans="1:70" s="494" customFormat="1" ht="12.75" x14ac:dyDescent="0.2">
      <c r="A80" s="491"/>
      <c r="B80" s="492" t="str">
        <f t="shared" si="119"/>
        <v>Limpeza pré e pós eventos 6 horas</v>
      </c>
      <c r="C80" s="493"/>
      <c r="D80" s="842">
        <f t="shared" si="120"/>
        <v>0</v>
      </c>
      <c r="E80" s="842" t="str">
        <f t="shared" si="127"/>
        <v/>
      </c>
      <c r="F80" s="1120"/>
      <c r="G80" s="1120"/>
      <c r="H80" s="688" t="e">
        <f t="shared" ref="H80:AM80" si="180">$C80*H34</f>
        <v>#VALUE!</v>
      </c>
      <c r="I80" s="572" t="e">
        <f t="shared" si="180"/>
        <v>#VALUE!</v>
      </c>
      <c r="J80" s="572" t="e">
        <f t="shared" si="180"/>
        <v>#VALUE!</v>
      </c>
      <c r="K80" s="572" t="e">
        <f t="shared" si="180"/>
        <v>#VALUE!</v>
      </c>
      <c r="L80" s="572" t="e">
        <f t="shared" si="180"/>
        <v>#VALUE!</v>
      </c>
      <c r="M80" s="572" t="e">
        <f t="shared" si="180"/>
        <v>#VALUE!</v>
      </c>
      <c r="N80" s="572" t="e">
        <f t="shared" si="180"/>
        <v>#VALUE!</v>
      </c>
      <c r="O80" s="572" t="e">
        <f t="shared" si="180"/>
        <v>#VALUE!</v>
      </c>
      <c r="P80" s="572" t="e">
        <f t="shared" si="180"/>
        <v>#VALUE!</v>
      </c>
      <c r="Q80" s="572" t="e">
        <f t="shared" si="180"/>
        <v>#VALUE!</v>
      </c>
      <c r="R80" s="572" t="e">
        <f t="shared" si="180"/>
        <v>#VALUE!</v>
      </c>
      <c r="S80" s="572" t="e">
        <f t="shared" si="180"/>
        <v>#VALUE!</v>
      </c>
      <c r="T80" s="572" t="e">
        <f t="shared" si="180"/>
        <v>#VALUE!</v>
      </c>
      <c r="U80" s="572" t="e">
        <f t="shared" si="180"/>
        <v>#VALUE!</v>
      </c>
      <c r="V80" s="572" t="e">
        <f t="shared" si="180"/>
        <v>#VALUE!</v>
      </c>
      <c r="W80" s="572" t="e">
        <f t="shared" si="180"/>
        <v>#VALUE!</v>
      </c>
      <c r="X80" s="572" t="e">
        <f t="shared" si="180"/>
        <v>#VALUE!</v>
      </c>
      <c r="Y80" s="572" t="e">
        <f t="shared" si="180"/>
        <v>#VALUE!</v>
      </c>
      <c r="Z80" s="572" t="e">
        <f t="shared" si="180"/>
        <v>#VALUE!</v>
      </c>
      <c r="AA80" s="572" t="e">
        <f t="shared" si="180"/>
        <v>#VALUE!</v>
      </c>
      <c r="AB80" s="572" t="e">
        <f t="shared" si="180"/>
        <v>#VALUE!</v>
      </c>
      <c r="AC80" s="572" t="e">
        <f t="shared" si="180"/>
        <v>#VALUE!</v>
      </c>
      <c r="AD80" s="572" t="e">
        <f t="shared" si="180"/>
        <v>#VALUE!</v>
      </c>
      <c r="AE80" s="572" t="e">
        <f t="shared" si="180"/>
        <v>#VALUE!</v>
      </c>
      <c r="AF80" s="572" t="e">
        <f t="shared" si="180"/>
        <v>#VALUE!</v>
      </c>
      <c r="AG80" s="572" t="e">
        <f t="shared" si="180"/>
        <v>#VALUE!</v>
      </c>
      <c r="AH80" s="572" t="e">
        <f t="shared" si="180"/>
        <v>#VALUE!</v>
      </c>
      <c r="AI80" s="572" t="e">
        <f t="shared" si="180"/>
        <v>#VALUE!</v>
      </c>
      <c r="AJ80" s="572" t="e">
        <f t="shared" si="180"/>
        <v>#VALUE!</v>
      </c>
      <c r="AK80" s="572" t="e">
        <f t="shared" si="180"/>
        <v>#VALUE!</v>
      </c>
      <c r="AL80" s="572" t="e">
        <f t="shared" si="180"/>
        <v>#VALUE!</v>
      </c>
      <c r="AM80" s="572" t="e">
        <f t="shared" si="180"/>
        <v>#VALUE!</v>
      </c>
      <c r="AN80" s="572" t="e">
        <f t="shared" ref="AN80:BM80" si="181">$C80*AN34</f>
        <v>#VALUE!</v>
      </c>
      <c r="AO80" s="572" t="e">
        <f t="shared" si="181"/>
        <v>#VALUE!</v>
      </c>
      <c r="AP80" s="572" t="e">
        <f t="shared" si="181"/>
        <v>#VALUE!</v>
      </c>
      <c r="AQ80" s="572" t="e">
        <f t="shared" si="181"/>
        <v>#VALUE!</v>
      </c>
      <c r="AR80" s="572" t="e">
        <f t="shared" si="181"/>
        <v>#VALUE!</v>
      </c>
      <c r="AS80" s="572" t="e">
        <f t="shared" si="181"/>
        <v>#VALUE!</v>
      </c>
      <c r="AT80" s="572" t="e">
        <f t="shared" si="181"/>
        <v>#VALUE!</v>
      </c>
      <c r="AU80" s="572" t="e">
        <f t="shared" si="181"/>
        <v>#VALUE!</v>
      </c>
      <c r="AV80" s="572" t="e">
        <f t="shared" si="181"/>
        <v>#VALUE!</v>
      </c>
      <c r="AW80" s="572" t="e">
        <f t="shared" si="181"/>
        <v>#VALUE!</v>
      </c>
      <c r="AX80" s="572" t="e">
        <f t="shared" si="181"/>
        <v>#VALUE!</v>
      </c>
      <c r="AY80" s="572" t="e">
        <f t="shared" si="181"/>
        <v>#VALUE!</v>
      </c>
      <c r="AZ80" s="572" t="e">
        <f t="shared" si="181"/>
        <v>#VALUE!</v>
      </c>
      <c r="BA80" s="572" t="e">
        <f t="shared" si="181"/>
        <v>#VALUE!</v>
      </c>
      <c r="BB80" s="572" t="e">
        <f t="shared" si="181"/>
        <v>#VALUE!</v>
      </c>
      <c r="BC80" s="572" t="e">
        <f t="shared" si="181"/>
        <v>#VALUE!</v>
      </c>
      <c r="BD80" s="572" t="e">
        <f t="shared" si="181"/>
        <v>#VALUE!</v>
      </c>
      <c r="BE80" s="572" t="e">
        <f t="shared" si="181"/>
        <v>#VALUE!</v>
      </c>
      <c r="BF80" s="572" t="e">
        <f t="shared" si="181"/>
        <v>#VALUE!</v>
      </c>
      <c r="BG80" s="572" t="e">
        <f t="shared" si="181"/>
        <v>#VALUE!</v>
      </c>
      <c r="BH80" s="572" t="e">
        <f t="shared" si="181"/>
        <v>#VALUE!</v>
      </c>
      <c r="BI80" s="572" t="e">
        <f t="shared" si="181"/>
        <v>#VALUE!</v>
      </c>
      <c r="BJ80" s="572" t="e">
        <f t="shared" si="181"/>
        <v>#VALUE!</v>
      </c>
      <c r="BK80" s="572" t="e">
        <f t="shared" si="181"/>
        <v>#VALUE!</v>
      </c>
      <c r="BL80" s="572" t="e">
        <f t="shared" si="181"/>
        <v>#VALUE!</v>
      </c>
      <c r="BM80" s="572" t="e">
        <f t="shared" si="181"/>
        <v>#VALUE!</v>
      </c>
      <c r="BN80" s="1136"/>
      <c r="BO80" s="1121"/>
      <c r="BP80" s="1121"/>
      <c r="BQ80" s="1121"/>
      <c r="BR80" s="1121"/>
    </row>
    <row r="81" spans="1:70" s="494" customFormat="1" ht="12.75" x14ac:dyDescent="0.2">
      <c r="A81" s="491"/>
      <c r="B81" s="492" t="str">
        <f t="shared" si="119"/>
        <v>Limpeza pré e pós eventos 8 horas</v>
      </c>
      <c r="C81" s="493"/>
      <c r="D81" s="842">
        <f t="shared" si="120"/>
        <v>0</v>
      </c>
      <c r="E81" s="842" t="str">
        <f t="shared" si="127"/>
        <v/>
      </c>
      <c r="F81" s="1120"/>
      <c r="G81" s="1120"/>
      <c r="H81" s="688" t="e">
        <f t="shared" ref="H81:AM81" si="182">$C81*H35</f>
        <v>#VALUE!</v>
      </c>
      <c r="I81" s="572" t="e">
        <f t="shared" si="182"/>
        <v>#VALUE!</v>
      </c>
      <c r="J81" s="572" t="e">
        <f t="shared" si="182"/>
        <v>#VALUE!</v>
      </c>
      <c r="K81" s="572" t="e">
        <f t="shared" si="182"/>
        <v>#VALUE!</v>
      </c>
      <c r="L81" s="572" t="e">
        <f t="shared" si="182"/>
        <v>#VALUE!</v>
      </c>
      <c r="M81" s="572" t="e">
        <f t="shared" si="182"/>
        <v>#VALUE!</v>
      </c>
      <c r="N81" s="572" t="e">
        <f t="shared" si="182"/>
        <v>#VALUE!</v>
      </c>
      <c r="O81" s="572" t="e">
        <f t="shared" si="182"/>
        <v>#VALUE!</v>
      </c>
      <c r="P81" s="572" t="e">
        <f t="shared" si="182"/>
        <v>#VALUE!</v>
      </c>
      <c r="Q81" s="572" t="e">
        <f t="shared" si="182"/>
        <v>#VALUE!</v>
      </c>
      <c r="R81" s="572" t="e">
        <f t="shared" si="182"/>
        <v>#VALUE!</v>
      </c>
      <c r="S81" s="572" t="e">
        <f t="shared" si="182"/>
        <v>#VALUE!</v>
      </c>
      <c r="T81" s="572" t="e">
        <f t="shared" si="182"/>
        <v>#VALUE!</v>
      </c>
      <c r="U81" s="572" t="e">
        <f t="shared" si="182"/>
        <v>#VALUE!</v>
      </c>
      <c r="V81" s="572" t="e">
        <f t="shared" si="182"/>
        <v>#VALUE!</v>
      </c>
      <c r="W81" s="572" t="e">
        <f t="shared" si="182"/>
        <v>#VALUE!</v>
      </c>
      <c r="X81" s="572" t="e">
        <f t="shared" si="182"/>
        <v>#VALUE!</v>
      </c>
      <c r="Y81" s="572" t="e">
        <f t="shared" si="182"/>
        <v>#VALUE!</v>
      </c>
      <c r="Z81" s="572" t="e">
        <f t="shared" si="182"/>
        <v>#VALUE!</v>
      </c>
      <c r="AA81" s="572" t="e">
        <f t="shared" si="182"/>
        <v>#VALUE!</v>
      </c>
      <c r="AB81" s="572" t="e">
        <f t="shared" si="182"/>
        <v>#VALUE!</v>
      </c>
      <c r="AC81" s="572" t="e">
        <f t="shared" si="182"/>
        <v>#VALUE!</v>
      </c>
      <c r="AD81" s="572" t="e">
        <f t="shared" si="182"/>
        <v>#VALUE!</v>
      </c>
      <c r="AE81" s="572" t="e">
        <f t="shared" si="182"/>
        <v>#VALUE!</v>
      </c>
      <c r="AF81" s="572" t="e">
        <f t="shared" si="182"/>
        <v>#VALUE!</v>
      </c>
      <c r="AG81" s="572" t="e">
        <f t="shared" si="182"/>
        <v>#VALUE!</v>
      </c>
      <c r="AH81" s="572" t="e">
        <f t="shared" si="182"/>
        <v>#VALUE!</v>
      </c>
      <c r="AI81" s="572" t="e">
        <f t="shared" si="182"/>
        <v>#VALUE!</v>
      </c>
      <c r="AJ81" s="572" t="e">
        <f t="shared" si="182"/>
        <v>#VALUE!</v>
      </c>
      <c r="AK81" s="572" t="e">
        <f t="shared" si="182"/>
        <v>#VALUE!</v>
      </c>
      <c r="AL81" s="572" t="e">
        <f t="shared" si="182"/>
        <v>#VALUE!</v>
      </c>
      <c r="AM81" s="572" t="e">
        <f t="shared" si="182"/>
        <v>#VALUE!</v>
      </c>
      <c r="AN81" s="572" t="e">
        <f t="shared" ref="AN81:BM81" si="183">$C81*AN35</f>
        <v>#VALUE!</v>
      </c>
      <c r="AO81" s="572" t="e">
        <f t="shared" si="183"/>
        <v>#VALUE!</v>
      </c>
      <c r="AP81" s="572" t="e">
        <f t="shared" si="183"/>
        <v>#VALUE!</v>
      </c>
      <c r="AQ81" s="572" t="e">
        <f t="shared" si="183"/>
        <v>#VALUE!</v>
      </c>
      <c r="AR81" s="572" t="e">
        <f t="shared" si="183"/>
        <v>#VALUE!</v>
      </c>
      <c r="AS81" s="572" t="e">
        <f t="shared" si="183"/>
        <v>#VALUE!</v>
      </c>
      <c r="AT81" s="572" t="e">
        <f t="shared" si="183"/>
        <v>#VALUE!</v>
      </c>
      <c r="AU81" s="572" t="e">
        <f t="shared" si="183"/>
        <v>#VALUE!</v>
      </c>
      <c r="AV81" s="572" t="e">
        <f t="shared" si="183"/>
        <v>#VALUE!</v>
      </c>
      <c r="AW81" s="572" t="e">
        <f t="shared" si="183"/>
        <v>#VALUE!</v>
      </c>
      <c r="AX81" s="572" t="e">
        <f t="shared" si="183"/>
        <v>#VALUE!</v>
      </c>
      <c r="AY81" s="572" t="e">
        <f t="shared" si="183"/>
        <v>#VALUE!</v>
      </c>
      <c r="AZ81" s="572" t="e">
        <f t="shared" si="183"/>
        <v>#VALUE!</v>
      </c>
      <c r="BA81" s="572" t="e">
        <f t="shared" si="183"/>
        <v>#VALUE!</v>
      </c>
      <c r="BB81" s="572" t="e">
        <f t="shared" si="183"/>
        <v>#VALUE!</v>
      </c>
      <c r="BC81" s="572" t="e">
        <f t="shared" si="183"/>
        <v>#VALUE!</v>
      </c>
      <c r="BD81" s="572" t="e">
        <f t="shared" si="183"/>
        <v>#VALUE!</v>
      </c>
      <c r="BE81" s="572" t="e">
        <f t="shared" si="183"/>
        <v>#VALUE!</v>
      </c>
      <c r="BF81" s="572" t="e">
        <f t="shared" si="183"/>
        <v>#VALUE!</v>
      </c>
      <c r="BG81" s="572" t="e">
        <f t="shared" si="183"/>
        <v>#VALUE!</v>
      </c>
      <c r="BH81" s="572" t="e">
        <f t="shared" si="183"/>
        <v>#VALUE!</v>
      </c>
      <c r="BI81" s="572" t="e">
        <f t="shared" si="183"/>
        <v>#VALUE!</v>
      </c>
      <c r="BJ81" s="572" t="e">
        <f t="shared" si="183"/>
        <v>#VALUE!</v>
      </c>
      <c r="BK81" s="572" t="e">
        <f t="shared" si="183"/>
        <v>#VALUE!</v>
      </c>
      <c r="BL81" s="572" t="e">
        <f t="shared" si="183"/>
        <v>#VALUE!</v>
      </c>
      <c r="BM81" s="572" t="e">
        <f t="shared" si="183"/>
        <v>#VALUE!</v>
      </c>
      <c r="BN81" s="1136"/>
      <c r="BO81" s="1121"/>
      <c r="BP81" s="1121"/>
      <c r="BQ81" s="1121"/>
      <c r="BR81" s="1121"/>
    </row>
    <row r="82" spans="1:70" s="494" customFormat="1" ht="12.75" x14ac:dyDescent="0.2">
      <c r="A82" s="491"/>
      <c r="B82" s="492" t="str">
        <f t="shared" si="119"/>
        <v>Cozinheira 2 horas</v>
      </c>
      <c r="C82" s="493"/>
      <c r="D82" s="842">
        <f t="shared" si="120"/>
        <v>0</v>
      </c>
      <c r="E82" s="842" t="str">
        <f t="shared" si="127"/>
        <v/>
      </c>
      <c r="F82" s="1120"/>
      <c r="G82" s="1120"/>
      <c r="H82" s="688" t="e">
        <f t="shared" ref="H82:AM82" si="184">$C82*H36</f>
        <v>#VALUE!</v>
      </c>
      <c r="I82" s="572" t="e">
        <f t="shared" si="184"/>
        <v>#VALUE!</v>
      </c>
      <c r="J82" s="572" t="e">
        <f t="shared" si="184"/>
        <v>#VALUE!</v>
      </c>
      <c r="K82" s="572" t="e">
        <f t="shared" si="184"/>
        <v>#VALUE!</v>
      </c>
      <c r="L82" s="572" t="e">
        <f t="shared" si="184"/>
        <v>#VALUE!</v>
      </c>
      <c r="M82" s="572" t="e">
        <f t="shared" si="184"/>
        <v>#VALUE!</v>
      </c>
      <c r="N82" s="572" t="e">
        <f t="shared" si="184"/>
        <v>#VALUE!</v>
      </c>
      <c r="O82" s="572" t="e">
        <f t="shared" si="184"/>
        <v>#VALUE!</v>
      </c>
      <c r="P82" s="572" t="e">
        <f t="shared" si="184"/>
        <v>#VALUE!</v>
      </c>
      <c r="Q82" s="572" t="e">
        <f t="shared" si="184"/>
        <v>#VALUE!</v>
      </c>
      <c r="R82" s="572" t="e">
        <f t="shared" si="184"/>
        <v>#VALUE!</v>
      </c>
      <c r="S82" s="572" t="e">
        <f t="shared" si="184"/>
        <v>#VALUE!</v>
      </c>
      <c r="T82" s="572" t="e">
        <f t="shared" si="184"/>
        <v>#VALUE!</v>
      </c>
      <c r="U82" s="572" t="e">
        <f t="shared" si="184"/>
        <v>#VALUE!</v>
      </c>
      <c r="V82" s="572" t="e">
        <f t="shared" si="184"/>
        <v>#VALUE!</v>
      </c>
      <c r="W82" s="572" t="e">
        <f t="shared" si="184"/>
        <v>#VALUE!</v>
      </c>
      <c r="X82" s="572" t="e">
        <f t="shared" si="184"/>
        <v>#VALUE!</v>
      </c>
      <c r="Y82" s="572" t="e">
        <f t="shared" si="184"/>
        <v>#VALUE!</v>
      </c>
      <c r="Z82" s="572" t="e">
        <f t="shared" si="184"/>
        <v>#VALUE!</v>
      </c>
      <c r="AA82" s="572" t="e">
        <f t="shared" si="184"/>
        <v>#VALUE!</v>
      </c>
      <c r="AB82" s="572" t="e">
        <f t="shared" si="184"/>
        <v>#VALUE!</v>
      </c>
      <c r="AC82" s="572" t="e">
        <f t="shared" si="184"/>
        <v>#VALUE!</v>
      </c>
      <c r="AD82" s="572" t="e">
        <f t="shared" si="184"/>
        <v>#VALUE!</v>
      </c>
      <c r="AE82" s="572" t="e">
        <f t="shared" si="184"/>
        <v>#VALUE!</v>
      </c>
      <c r="AF82" s="572" t="e">
        <f t="shared" si="184"/>
        <v>#VALUE!</v>
      </c>
      <c r="AG82" s="572" t="e">
        <f t="shared" si="184"/>
        <v>#VALUE!</v>
      </c>
      <c r="AH82" s="572" t="e">
        <f t="shared" si="184"/>
        <v>#VALUE!</v>
      </c>
      <c r="AI82" s="572" t="e">
        <f t="shared" si="184"/>
        <v>#VALUE!</v>
      </c>
      <c r="AJ82" s="572" t="e">
        <f t="shared" si="184"/>
        <v>#VALUE!</v>
      </c>
      <c r="AK82" s="572" t="e">
        <f t="shared" si="184"/>
        <v>#VALUE!</v>
      </c>
      <c r="AL82" s="572" t="e">
        <f t="shared" si="184"/>
        <v>#VALUE!</v>
      </c>
      <c r="AM82" s="572" t="e">
        <f t="shared" si="184"/>
        <v>#VALUE!</v>
      </c>
      <c r="AN82" s="572" t="e">
        <f t="shared" ref="AN82:BM82" si="185">$C82*AN36</f>
        <v>#VALUE!</v>
      </c>
      <c r="AO82" s="572" t="e">
        <f t="shared" si="185"/>
        <v>#VALUE!</v>
      </c>
      <c r="AP82" s="572" t="e">
        <f t="shared" si="185"/>
        <v>#VALUE!</v>
      </c>
      <c r="AQ82" s="572" t="e">
        <f t="shared" si="185"/>
        <v>#VALUE!</v>
      </c>
      <c r="AR82" s="572" t="e">
        <f t="shared" si="185"/>
        <v>#VALUE!</v>
      </c>
      <c r="AS82" s="572" t="e">
        <f t="shared" si="185"/>
        <v>#VALUE!</v>
      </c>
      <c r="AT82" s="572" t="e">
        <f t="shared" si="185"/>
        <v>#VALUE!</v>
      </c>
      <c r="AU82" s="572" t="e">
        <f t="shared" si="185"/>
        <v>#VALUE!</v>
      </c>
      <c r="AV82" s="572" t="e">
        <f t="shared" si="185"/>
        <v>#VALUE!</v>
      </c>
      <c r="AW82" s="572" t="e">
        <f t="shared" si="185"/>
        <v>#VALUE!</v>
      </c>
      <c r="AX82" s="572" t="e">
        <f t="shared" si="185"/>
        <v>#VALUE!</v>
      </c>
      <c r="AY82" s="572" t="e">
        <f t="shared" si="185"/>
        <v>#VALUE!</v>
      </c>
      <c r="AZ82" s="572" t="e">
        <f t="shared" si="185"/>
        <v>#VALUE!</v>
      </c>
      <c r="BA82" s="572" t="e">
        <f t="shared" si="185"/>
        <v>#VALUE!</v>
      </c>
      <c r="BB82" s="572" t="e">
        <f t="shared" si="185"/>
        <v>#VALUE!</v>
      </c>
      <c r="BC82" s="572" t="e">
        <f t="shared" si="185"/>
        <v>#VALUE!</v>
      </c>
      <c r="BD82" s="572" t="e">
        <f t="shared" si="185"/>
        <v>#VALUE!</v>
      </c>
      <c r="BE82" s="572" t="e">
        <f t="shared" si="185"/>
        <v>#VALUE!</v>
      </c>
      <c r="BF82" s="572" t="e">
        <f t="shared" si="185"/>
        <v>#VALUE!</v>
      </c>
      <c r="BG82" s="572" t="e">
        <f t="shared" si="185"/>
        <v>#VALUE!</v>
      </c>
      <c r="BH82" s="572" t="e">
        <f t="shared" si="185"/>
        <v>#VALUE!</v>
      </c>
      <c r="BI82" s="572" t="e">
        <f t="shared" si="185"/>
        <v>#VALUE!</v>
      </c>
      <c r="BJ82" s="572" t="e">
        <f t="shared" si="185"/>
        <v>#VALUE!</v>
      </c>
      <c r="BK82" s="572" t="e">
        <f t="shared" si="185"/>
        <v>#VALUE!</v>
      </c>
      <c r="BL82" s="572" t="e">
        <f t="shared" si="185"/>
        <v>#VALUE!</v>
      </c>
      <c r="BM82" s="572" t="e">
        <f t="shared" si="185"/>
        <v>#VALUE!</v>
      </c>
      <c r="BN82" s="1136"/>
      <c r="BO82" s="1121"/>
      <c r="BP82" s="1121"/>
      <c r="BQ82" s="1121"/>
      <c r="BR82" s="1121"/>
    </row>
    <row r="83" spans="1:70" s="494" customFormat="1" ht="12.75" x14ac:dyDescent="0.2">
      <c r="A83" s="491"/>
      <c r="B83" s="492" t="str">
        <f t="shared" si="119"/>
        <v>Cozinheira 4 horas</v>
      </c>
      <c r="C83" s="493"/>
      <c r="D83" s="842">
        <f t="shared" si="120"/>
        <v>0</v>
      </c>
      <c r="E83" s="842" t="str">
        <f t="shared" si="127"/>
        <v/>
      </c>
      <c r="F83" s="1120"/>
      <c r="G83" s="1120"/>
      <c r="H83" s="688" t="e">
        <f t="shared" ref="H83:AM83" si="186">$C83*H37</f>
        <v>#VALUE!</v>
      </c>
      <c r="I83" s="572" t="e">
        <f t="shared" si="186"/>
        <v>#VALUE!</v>
      </c>
      <c r="J83" s="572" t="e">
        <f t="shared" si="186"/>
        <v>#VALUE!</v>
      </c>
      <c r="K83" s="572" t="e">
        <f t="shared" si="186"/>
        <v>#VALUE!</v>
      </c>
      <c r="L83" s="572" t="e">
        <f t="shared" si="186"/>
        <v>#VALUE!</v>
      </c>
      <c r="M83" s="572" t="e">
        <f t="shared" si="186"/>
        <v>#VALUE!</v>
      </c>
      <c r="N83" s="572" t="e">
        <f t="shared" si="186"/>
        <v>#VALUE!</v>
      </c>
      <c r="O83" s="572" t="e">
        <f t="shared" si="186"/>
        <v>#VALUE!</v>
      </c>
      <c r="P83" s="572" t="e">
        <f t="shared" si="186"/>
        <v>#VALUE!</v>
      </c>
      <c r="Q83" s="572" t="e">
        <f t="shared" si="186"/>
        <v>#VALUE!</v>
      </c>
      <c r="R83" s="572" t="e">
        <f t="shared" si="186"/>
        <v>#VALUE!</v>
      </c>
      <c r="S83" s="572" t="e">
        <f t="shared" si="186"/>
        <v>#VALUE!</v>
      </c>
      <c r="T83" s="572" t="e">
        <f t="shared" si="186"/>
        <v>#VALUE!</v>
      </c>
      <c r="U83" s="572" t="e">
        <f t="shared" si="186"/>
        <v>#VALUE!</v>
      </c>
      <c r="V83" s="572" t="e">
        <f t="shared" si="186"/>
        <v>#VALUE!</v>
      </c>
      <c r="W83" s="572" t="e">
        <f t="shared" si="186"/>
        <v>#VALUE!</v>
      </c>
      <c r="X83" s="572" t="e">
        <f t="shared" si="186"/>
        <v>#VALUE!</v>
      </c>
      <c r="Y83" s="572" t="e">
        <f t="shared" si="186"/>
        <v>#VALUE!</v>
      </c>
      <c r="Z83" s="572" t="e">
        <f t="shared" si="186"/>
        <v>#VALUE!</v>
      </c>
      <c r="AA83" s="572" t="e">
        <f t="shared" si="186"/>
        <v>#VALUE!</v>
      </c>
      <c r="AB83" s="572" t="e">
        <f t="shared" si="186"/>
        <v>#VALUE!</v>
      </c>
      <c r="AC83" s="572" t="e">
        <f t="shared" si="186"/>
        <v>#VALUE!</v>
      </c>
      <c r="AD83" s="572" t="e">
        <f t="shared" si="186"/>
        <v>#VALUE!</v>
      </c>
      <c r="AE83" s="572" t="e">
        <f t="shared" si="186"/>
        <v>#VALUE!</v>
      </c>
      <c r="AF83" s="572" t="e">
        <f t="shared" si="186"/>
        <v>#VALUE!</v>
      </c>
      <c r="AG83" s="572" t="e">
        <f t="shared" si="186"/>
        <v>#VALUE!</v>
      </c>
      <c r="AH83" s="572" t="e">
        <f t="shared" si="186"/>
        <v>#VALUE!</v>
      </c>
      <c r="AI83" s="572" t="e">
        <f t="shared" si="186"/>
        <v>#VALUE!</v>
      </c>
      <c r="AJ83" s="572" t="e">
        <f t="shared" si="186"/>
        <v>#VALUE!</v>
      </c>
      <c r="AK83" s="572" t="e">
        <f t="shared" si="186"/>
        <v>#VALUE!</v>
      </c>
      <c r="AL83" s="572" t="e">
        <f t="shared" si="186"/>
        <v>#VALUE!</v>
      </c>
      <c r="AM83" s="572" t="e">
        <f t="shared" si="186"/>
        <v>#VALUE!</v>
      </c>
      <c r="AN83" s="572" t="e">
        <f t="shared" ref="AN83:BM83" si="187">$C83*AN37</f>
        <v>#VALUE!</v>
      </c>
      <c r="AO83" s="572" t="e">
        <f t="shared" si="187"/>
        <v>#VALUE!</v>
      </c>
      <c r="AP83" s="572" t="e">
        <f t="shared" si="187"/>
        <v>#VALUE!</v>
      </c>
      <c r="AQ83" s="572" t="e">
        <f t="shared" si="187"/>
        <v>#VALUE!</v>
      </c>
      <c r="AR83" s="572" t="e">
        <f t="shared" si="187"/>
        <v>#VALUE!</v>
      </c>
      <c r="AS83" s="572" t="e">
        <f t="shared" si="187"/>
        <v>#VALUE!</v>
      </c>
      <c r="AT83" s="572" t="e">
        <f t="shared" si="187"/>
        <v>#VALUE!</v>
      </c>
      <c r="AU83" s="572" t="e">
        <f t="shared" si="187"/>
        <v>#VALUE!</v>
      </c>
      <c r="AV83" s="572" t="e">
        <f t="shared" si="187"/>
        <v>#VALUE!</v>
      </c>
      <c r="AW83" s="572" t="e">
        <f t="shared" si="187"/>
        <v>#VALUE!</v>
      </c>
      <c r="AX83" s="572" t="e">
        <f t="shared" si="187"/>
        <v>#VALUE!</v>
      </c>
      <c r="AY83" s="572" t="e">
        <f t="shared" si="187"/>
        <v>#VALUE!</v>
      </c>
      <c r="AZ83" s="572" t="e">
        <f t="shared" si="187"/>
        <v>#VALUE!</v>
      </c>
      <c r="BA83" s="572" t="e">
        <f t="shared" si="187"/>
        <v>#VALUE!</v>
      </c>
      <c r="BB83" s="572" t="e">
        <f t="shared" si="187"/>
        <v>#VALUE!</v>
      </c>
      <c r="BC83" s="572" t="e">
        <f t="shared" si="187"/>
        <v>#VALUE!</v>
      </c>
      <c r="BD83" s="572" t="e">
        <f t="shared" si="187"/>
        <v>#VALUE!</v>
      </c>
      <c r="BE83" s="572" t="e">
        <f t="shared" si="187"/>
        <v>#VALUE!</v>
      </c>
      <c r="BF83" s="572" t="e">
        <f t="shared" si="187"/>
        <v>#VALUE!</v>
      </c>
      <c r="BG83" s="572" t="e">
        <f t="shared" si="187"/>
        <v>#VALUE!</v>
      </c>
      <c r="BH83" s="572" t="e">
        <f t="shared" si="187"/>
        <v>#VALUE!</v>
      </c>
      <c r="BI83" s="572" t="e">
        <f t="shared" si="187"/>
        <v>#VALUE!</v>
      </c>
      <c r="BJ83" s="572" t="e">
        <f t="shared" si="187"/>
        <v>#VALUE!</v>
      </c>
      <c r="BK83" s="572" t="e">
        <f t="shared" si="187"/>
        <v>#VALUE!</v>
      </c>
      <c r="BL83" s="572" t="e">
        <f t="shared" si="187"/>
        <v>#VALUE!</v>
      </c>
      <c r="BM83" s="572" t="e">
        <f t="shared" si="187"/>
        <v>#VALUE!</v>
      </c>
      <c r="BN83" s="1136"/>
      <c r="BO83" s="1121"/>
      <c r="BP83" s="1121"/>
      <c r="BQ83" s="1121"/>
      <c r="BR83" s="1121"/>
    </row>
    <row r="84" spans="1:70" s="494" customFormat="1" ht="12.75" x14ac:dyDescent="0.2">
      <c r="A84" s="491"/>
      <c r="B84" s="492" t="str">
        <f t="shared" si="119"/>
        <v>Cozinheira 6 horas</v>
      </c>
      <c r="C84" s="493"/>
      <c r="D84" s="842">
        <f t="shared" si="120"/>
        <v>0</v>
      </c>
      <c r="E84" s="842" t="str">
        <f t="shared" si="127"/>
        <v/>
      </c>
      <c r="F84" s="1120"/>
      <c r="G84" s="1120"/>
      <c r="H84" s="688" t="e">
        <f t="shared" ref="H84:AM84" si="188">$C84*H38</f>
        <v>#VALUE!</v>
      </c>
      <c r="I84" s="572" t="e">
        <f t="shared" si="188"/>
        <v>#VALUE!</v>
      </c>
      <c r="J84" s="572" t="e">
        <f t="shared" si="188"/>
        <v>#VALUE!</v>
      </c>
      <c r="K84" s="572" t="e">
        <f t="shared" si="188"/>
        <v>#VALUE!</v>
      </c>
      <c r="L84" s="572" t="e">
        <f t="shared" si="188"/>
        <v>#VALUE!</v>
      </c>
      <c r="M84" s="572" t="e">
        <f t="shared" si="188"/>
        <v>#VALUE!</v>
      </c>
      <c r="N84" s="572" t="e">
        <f t="shared" si="188"/>
        <v>#VALUE!</v>
      </c>
      <c r="O84" s="572" t="e">
        <f t="shared" si="188"/>
        <v>#VALUE!</v>
      </c>
      <c r="P84" s="572" t="e">
        <f t="shared" si="188"/>
        <v>#VALUE!</v>
      </c>
      <c r="Q84" s="572" t="e">
        <f t="shared" si="188"/>
        <v>#VALUE!</v>
      </c>
      <c r="R84" s="572" t="e">
        <f t="shared" si="188"/>
        <v>#VALUE!</v>
      </c>
      <c r="S84" s="572" t="e">
        <f t="shared" si="188"/>
        <v>#VALUE!</v>
      </c>
      <c r="T84" s="572" t="e">
        <f t="shared" si="188"/>
        <v>#VALUE!</v>
      </c>
      <c r="U84" s="572" t="e">
        <f t="shared" si="188"/>
        <v>#VALUE!</v>
      </c>
      <c r="V84" s="572" t="e">
        <f t="shared" si="188"/>
        <v>#VALUE!</v>
      </c>
      <c r="W84" s="572" t="e">
        <f t="shared" si="188"/>
        <v>#VALUE!</v>
      </c>
      <c r="X84" s="572" t="e">
        <f t="shared" si="188"/>
        <v>#VALUE!</v>
      </c>
      <c r="Y84" s="572" t="e">
        <f t="shared" si="188"/>
        <v>#VALUE!</v>
      </c>
      <c r="Z84" s="572" t="e">
        <f t="shared" si="188"/>
        <v>#VALUE!</v>
      </c>
      <c r="AA84" s="572" t="e">
        <f t="shared" si="188"/>
        <v>#VALUE!</v>
      </c>
      <c r="AB84" s="572" t="e">
        <f t="shared" si="188"/>
        <v>#VALUE!</v>
      </c>
      <c r="AC84" s="572" t="e">
        <f t="shared" si="188"/>
        <v>#VALUE!</v>
      </c>
      <c r="AD84" s="572" t="e">
        <f t="shared" si="188"/>
        <v>#VALUE!</v>
      </c>
      <c r="AE84" s="572" t="e">
        <f t="shared" si="188"/>
        <v>#VALUE!</v>
      </c>
      <c r="AF84" s="572" t="e">
        <f t="shared" si="188"/>
        <v>#VALUE!</v>
      </c>
      <c r="AG84" s="572" t="e">
        <f t="shared" si="188"/>
        <v>#VALUE!</v>
      </c>
      <c r="AH84" s="572" t="e">
        <f t="shared" si="188"/>
        <v>#VALUE!</v>
      </c>
      <c r="AI84" s="572" t="e">
        <f t="shared" si="188"/>
        <v>#VALUE!</v>
      </c>
      <c r="AJ84" s="572" t="e">
        <f t="shared" si="188"/>
        <v>#VALUE!</v>
      </c>
      <c r="AK84" s="572" t="e">
        <f t="shared" si="188"/>
        <v>#VALUE!</v>
      </c>
      <c r="AL84" s="572" t="e">
        <f t="shared" si="188"/>
        <v>#VALUE!</v>
      </c>
      <c r="AM84" s="572" t="e">
        <f t="shared" si="188"/>
        <v>#VALUE!</v>
      </c>
      <c r="AN84" s="572" t="e">
        <f t="shared" ref="AN84:BM84" si="189">$C84*AN38</f>
        <v>#VALUE!</v>
      </c>
      <c r="AO84" s="572" t="e">
        <f t="shared" si="189"/>
        <v>#VALUE!</v>
      </c>
      <c r="AP84" s="572" t="e">
        <f t="shared" si="189"/>
        <v>#VALUE!</v>
      </c>
      <c r="AQ84" s="572" t="e">
        <f t="shared" si="189"/>
        <v>#VALUE!</v>
      </c>
      <c r="AR84" s="572" t="e">
        <f t="shared" si="189"/>
        <v>#VALUE!</v>
      </c>
      <c r="AS84" s="572" t="e">
        <f t="shared" si="189"/>
        <v>#VALUE!</v>
      </c>
      <c r="AT84" s="572" t="e">
        <f t="shared" si="189"/>
        <v>#VALUE!</v>
      </c>
      <c r="AU84" s="572" t="e">
        <f t="shared" si="189"/>
        <v>#VALUE!</v>
      </c>
      <c r="AV84" s="572" t="e">
        <f t="shared" si="189"/>
        <v>#VALUE!</v>
      </c>
      <c r="AW84" s="572" t="e">
        <f t="shared" si="189"/>
        <v>#VALUE!</v>
      </c>
      <c r="AX84" s="572" t="e">
        <f t="shared" si="189"/>
        <v>#VALUE!</v>
      </c>
      <c r="AY84" s="572" t="e">
        <f t="shared" si="189"/>
        <v>#VALUE!</v>
      </c>
      <c r="AZ84" s="572" t="e">
        <f t="shared" si="189"/>
        <v>#VALUE!</v>
      </c>
      <c r="BA84" s="572" t="e">
        <f t="shared" si="189"/>
        <v>#VALUE!</v>
      </c>
      <c r="BB84" s="572" t="e">
        <f t="shared" si="189"/>
        <v>#VALUE!</v>
      </c>
      <c r="BC84" s="572" t="e">
        <f t="shared" si="189"/>
        <v>#VALUE!</v>
      </c>
      <c r="BD84" s="572" t="e">
        <f t="shared" si="189"/>
        <v>#VALUE!</v>
      </c>
      <c r="BE84" s="572" t="e">
        <f t="shared" si="189"/>
        <v>#VALUE!</v>
      </c>
      <c r="BF84" s="572" t="e">
        <f t="shared" si="189"/>
        <v>#VALUE!</v>
      </c>
      <c r="BG84" s="572" t="e">
        <f t="shared" si="189"/>
        <v>#VALUE!</v>
      </c>
      <c r="BH84" s="572" t="e">
        <f t="shared" si="189"/>
        <v>#VALUE!</v>
      </c>
      <c r="BI84" s="572" t="e">
        <f t="shared" si="189"/>
        <v>#VALUE!</v>
      </c>
      <c r="BJ84" s="572" t="e">
        <f t="shared" si="189"/>
        <v>#VALUE!</v>
      </c>
      <c r="BK84" s="572" t="e">
        <f t="shared" si="189"/>
        <v>#VALUE!</v>
      </c>
      <c r="BL84" s="572" t="e">
        <f t="shared" si="189"/>
        <v>#VALUE!</v>
      </c>
      <c r="BM84" s="572" t="e">
        <f t="shared" si="189"/>
        <v>#VALUE!</v>
      </c>
      <c r="BN84" s="1136"/>
      <c r="BO84" s="1121"/>
      <c r="BP84" s="1121"/>
      <c r="BQ84" s="1121"/>
      <c r="BR84" s="1121"/>
    </row>
    <row r="85" spans="1:70" s="494" customFormat="1" ht="12.75" x14ac:dyDescent="0.2">
      <c r="A85" s="491"/>
      <c r="B85" s="492" t="str">
        <f t="shared" si="119"/>
        <v>Cozinheira 8 horas</v>
      </c>
      <c r="C85" s="493"/>
      <c r="D85" s="842">
        <f t="shared" si="120"/>
        <v>0</v>
      </c>
      <c r="E85" s="842" t="str">
        <f t="shared" si="127"/>
        <v/>
      </c>
      <c r="F85" s="1120"/>
      <c r="G85" s="1120"/>
      <c r="H85" s="688" t="e">
        <f t="shared" ref="H85:AM85" si="190">$C85*H39</f>
        <v>#VALUE!</v>
      </c>
      <c r="I85" s="572" t="e">
        <f t="shared" si="190"/>
        <v>#VALUE!</v>
      </c>
      <c r="J85" s="572" t="e">
        <f t="shared" si="190"/>
        <v>#VALUE!</v>
      </c>
      <c r="K85" s="572" t="e">
        <f t="shared" si="190"/>
        <v>#VALUE!</v>
      </c>
      <c r="L85" s="572" t="e">
        <f t="shared" si="190"/>
        <v>#VALUE!</v>
      </c>
      <c r="M85" s="572" t="e">
        <f t="shared" si="190"/>
        <v>#VALUE!</v>
      </c>
      <c r="N85" s="572" t="e">
        <f t="shared" si="190"/>
        <v>#VALUE!</v>
      </c>
      <c r="O85" s="572" t="e">
        <f t="shared" si="190"/>
        <v>#VALUE!</v>
      </c>
      <c r="P85" s="572" t="e">
        <f t="shared" si="190"/>
        <v>#VALUE!</v>
      </c>
      <c r="Q85" s="572" t="e">
        <f t="shared" si="190"/>
        <v>#VALUE!</v>
      </c>
      <c r="R85" s="572" t="e">
        <f t="shared" si="190"/>
        <v>#VALUE!</v>
      </c>
      <c r="S85" s="572" t="e">
        <f t="shared" si="190"/>
        <v>#VALUE!</v>
      </c>
      <c r="T85" s="572" t="e">
        <f t="shared" si="190"/>
        <v>#VALUE!</v>
      </c>
      <c r="U85" s="572" t="e">
        <f t="shared" si="190"/>
        <v>#VALUE!</v>
      </c>
      <c r="V85" s="572" t="e">
        <f t="shared" si="190"/>
        <v>#VALUE!</v>
      </c>
      <c r="W85" s="572" t="e">
        <f t="shared" si="190"/>
        <v>#VALUE!</v>
      </c>
      <c r="X85" s="572" t="e">
        <f t="shared" si="190"/>
        <v>#VALUE!</v>
      </c>
      <c r="Y85" s="572" t="e">
        <f t="shared" si="190"/>
        <v>#VALUE!</v>
      </c>
      <c r="Z85" s="572" t="e">
        <f t="shared" si="190"/>
        <v>#VALUE!</v>
      </c>
      <c r="AA85" s="572" t="e">
        <f t="shared" si="190"/>
        <v>#VALUE!</v>
      </c>
      <c r="AB85" s="572" t="e">
        <f t="shared" si="190"/>
        <v>#VALUE!</v>
      </c>
      <c r="AC85" s="572" t="e">
        <f t="shared" si="190"/>
        <v>#VALUE!</v>
      </c>
      <c r="AD85" s="572" t="e">
        <f t="shared" si="190"/>
        <v>#VALUE!</v>
      </c>
      <c r="AE85" s="572" t="e">
        <f t="shared" si="190"/>
        <v>#VALUE!</v>
      </c>
      <c r="AF85" s="572" t="e">
        <f t="shared" si="190"/>
        <v>#VALUE!</v>
      </c>
      <c r="AG85" s="572" t="e">
        <f t="shared" si="190"/>
        <v>#VALUE!</v>
      </c>
      <c r="AH85" s="572" t="e">
        <f t="shared" si="190"/>
        <v>#VALUE!</v>
      </c>
      <c r="AI85" s="572" t="e">
        <f t="shared" si="190"/>
        <v>#VALUE!</v>
      </c>
      <c r="AJ85" s="572" t="e">
        <f t="shared" si="190"/>
        <v>#VALUE!</v>
      </c>
      <c r="AK85" s="572" t="e">
        <f t="shared" si="190"/>
        <v>#VALUE!</v>
      </c>
      <c r="AL85" s="572" t="e">
        <f t="shared" si="190"/>
        <v>#VALUE!</v>
      </c>
      <c r="AM85" s="572" t="e">
        <f t="shared" si="190"/>
        <v>#VALUE!</v>
      </c>
      <c r="AN85" s="572" t="e">
        <f t="shared" ref="AN85:BM85" si="191">$C85*AN39</f>
        <v>#VALUE!</v>
      </c>
      <c r="AO85" s="572" t="e">
        <f t="shared" si="191"/>
        <v>#VALUE!</v>
      </c>
      <c r="AP85" s="572" t="e">
        <f t="shared" si="191"/>
        <v>#VALUE!</v>
      </c>
      <c r="AQ85" s="572" t="e">
        <f t="shared" si="191"/>
        <v>#VALUE!</v>
      </c>
      <c r="AR85" s="572" t="e">
        <f t="shared" si="191"/>
        <v>#VALUE!</v>
      </c>
      <c r="AS85" s="572" t="e">
        <f t="shared" si="191"/>
        <v>#VALUE!</v>
      </c>
      <c r="AT85" s="572" t="e">
        <f t="shared" si="191"/>
        <v>#VALUE!</v>
      </c>
      <c r="AU85" s="572" t="e">
        <f t="shared" si="191"/>
        <v>#VALUE!</v>
      </c>
      <c r="AV85" s="572" t="e">
        <f t="shared" si="191"/>
        <v>#VALUE!</v>
      </c>
      <c r="AW85" s="572" t="e">
        <f t="shared" si="191"/>
        <v>#VALUE!</v>
      </c>
      <c r="AX85" s="572" t="e">
        <f t="shared" si="191"/>
        <v>#VALUE!</v>
      </c>
      <c r="AY85" s="572" t="e">
        <f t="shared" si="191"/>
        <v>#VALUE!</v>
      </c>
      <c r="AZ85" s="572" t="e">
        <f t="shared" si="191"/>
        <v>#VALUE!</v>
      </c>
      <c r="BA85" s="572" t="e">
        <f t="shared" si="191"/>
        <v>#VALUE!</v>
      </c>
      <c r="BB85" s="572" t="e">
        <f t="shared" si="191"/>
        <v>#VALUE!</v>
      </c>
      <c r="BC85" s="572" t="e">
        <f t="shared" si="191"/>
        <v>#VALUE!</v>
      </c>
      <c r="BD85" s="572" t="e">
        <f t="shared" si="191"/>
        <v>#VALUE!</v>
      </c>
      <c r="BE85" s="572" t="e">
        <f t="shared" si="191"/>
        <v>#VALUE!</v>
      </c>
      <c r="BF85" s="572" t="e">
        <f t="shared" si="191"/>
        <v>#VALUE!</v>
      </c>
      <c r="BG85" s="572" t="e">
        <f t="shared" si="191"/>
        <v>#VALUE!</v>
      </c>
      <c r="BH85" s="572" t="e">
        <f t="shared" si="191"/>
        <v>#VALUE!</v>
      </c>
      <c r="BI85" s="572" t="e">
        <f t="shared" si="191"/>
        <v>#VALUE!</v>
      </c>
      <c r="BJ85" s="572" t="e">
        <f t="shared" si="191"/>
        <v>#VALUE!</v>
      </c>
      <c r="BK85" s="572" t="e">
        <f t="shared" si="191"/>
        <v>#VALUE!</v>
      </c>
      <c r="BL85" s="572" t="e">
        <f t="shared" si="191"/>
        <v>#VALUE!</v>
      </c>
      <c r="BM85" s="572" t="e">
        <f t="shared" si="191"/>
        <v>#VALUE!</v>
      </c>
      <c r="BN85" s="1136"/>
      <c r="BO85" s="1121"/>
      <c r="BP85" s="1121"/>
      <c r="BQ85" s="1121"/>
      <c r="BR85" s="1121"/>
    </row>
    <row r="86" spans="1:70" s="494" customFormat="1" ht="12.75" x14ac:dyDescent="0.2">
      <c r="A86" s="491"/>
      <c r="B86" s="492" t="str">
        <f t="shared" si="119"/>
        <v>Babá 2 horas</v>
      </c>
      <c r="C86" s="493"/>
      <c r="D86" s="842">
        <f t="shared" si="120"/>
        <v>0</v>
      </c>
      <c r="E86" s="842" t="str">
        <f t="shared" si="127"/>
        <v/>
      </c>
      <c r="F86" s="1120"/>
      <c r="G86" s="1120"/>
      <c r="H86" s="688" t="e">
        <f t="shared" ref="H86:AM86" si="192">$C86*H40</f>
        <v>#VALUE!</v>
      </c>
      <c r="I86" s="572" t="e">
        <f t="shared" si="192"/>
        <v>#VALUE!</v>
      </c>
      <c r="J86" s="572" t="e">
        <f t="shared" si="192"/>
        <v>#VALUE!</v>
      </c>
      <c r="K86" s="572" t="e">
        <f t="shared" si="192"/>
        <v>#VALUE!</v>
      </c>
      <c r="L86" s="572" t="e">
        <f t="shared" si="192"/>
        <v>#VALUE!</v>
      </c>
      <c r="M86" s="572" t="e">
        <f t="shared" si="192"/>
        <v>#VALUE!</v>
      </c>
      <c r="N86" s="572" t="e">
        <f t="shared" si="192"/>
        <v>#VALUE!</v>
      </c>
      <c r="O86" s="572" t="e">
        <f t="shared" si="192"/>
        <v>#VALUE!</v>
      </c>
      <c r="P86" s="572" t="e">
        <f t="shared" si="192"/>
        <v>#VALUE!</v>
      </c>
      <c r="Q86" s="572" t="e">
        <f t="shared" si="192"/>
        <v>#VALUE!</v>
      </c>
      <c r="R86" s="572" t="e">
        <f t="shared" si="192"/>
        <v>#VALUE!</v>
      </c>
      <c r="S86" s="572" t="e">
        <f t="shared" si="192"/>
        <v>#VALUE!</v>
      </c>
      <c r="T86" s="572" t="e">
        <f t="shared" si="192"/>
        <v>#VALUE!</v>
      </c>
      <c r="U86" s="572" t="e">
        <f t="shared" si="192"/>
        <v>#VALUE!</v>
      </c>
      <c r="V86" s="572" t="e">
        <f t="shared" si="192"/>
        <v>#VALUE!</v>
      </c>
      <c r="W86" s="572" t="e">
        <f t="shared" si="192"/>
        <v>#VALUE!</v>
      </c>
      <c r="X86" s="572" t="e">
        <f t="shared" si="192"/>
        <v>#VALUE!</v>
      </c>
      <c r="Y86" s="572" t="e">
        <f t="shared" si="192"/>
        <v>#VALUE!</v>
      </c>
      <c r="Z86" s="572" t="e">
        <f t="shared" si="192"/>
        <v>#VALUE!</v>
      </c>
      <c r="AA86" s="572" t="e">
        <f t="shared" si="192"/>
        <v>#VALUE!</v>
      </c>
      <c r="AB86" s="572" t="e">
        <f t="shared" si="192"/>
        <v>#VALUE!</v>
      </c>
      <c r="AC86" s="572" t="e">
        <f t="shared" si="192"/>
        <v>#VALUE!</v>
      </c>
      <c r="AD86" s="572" t="e">
        <f t="shared" si="192"/>
        <v>#VALUE!</v>
      </c>
      <c r="AE86" s="572" t="e">
        <f t="shared" si="192"/>
        <v>#VALUE!</v>
      </c>
      <c r="AF86" s="572" t="e">
        <f t="shared" si="192"/>
        <v>#VALUE!</v>
      </c>
      <c r="AG86" s="572" t="e">
        <f t="shared" si="192"/>
        <v>#VALUE!</v>
      </c>
      <c r="AH86" s="572" t="e">
        <f t="shared" si="192"/>
        <v>#VALUE!</v>
      </c>
      <c r="AI86" s="572" t="e">
        <f t="shared" si="192"/>
        <v>#VALUE!</v>
      </c>
      <c r="AJ86" s="572" t="e">
        <f t="shared" si="192"/>
        <v>#VALUE!</v>
      </c>
      <c r="AK86" s="572" t="e">
        <f t="shared" si="192"/>
        <v>#VALUE!</v>
      </c>
      <c r="AL86" s="572" t="e">
        <f t="shared" si="192"/>
        <v>#VALUE!</v>
      </c>
      <c r="AM86" s="572" t="e">
        <f t="shared" si="192"/>
        <v>#VALUE!</v>
      </c>
      <c r="AN86" s="572" t="e">
        <f t="shared" ref="AN86:BM86" si="193">$C86*AN40</f>
        <v>#VALUE!</v>
      </c>
      <c r="AO86" s="572" t="e">
        <f t="shared" si="193"/>
        <v>#VALUE!</v>
      </c>
      <c r="AP86" s="572" t="e">
        <f t="shared" si="193"/>
        <v>#VALUE!</v>
      </c>
      <c r="AQ86" s="572" t="e">
        <f t="shared" si="193"/>
        <v>#VALUE!</v>
      </c>
      <c r="AR86" s="572" t="e">
        <f t="shared" si="193"/>
        <v>#VALUE!</v>
      </c>
      <c r="AS86" s="572" t="e">
        <f t="shared" si="193"/>
        <v>#VALUE!</v>
      </c>
      <c r="AT86" s="572" t="e">
        <f t="shared" si="193"/>
        <v>#VALUE!</v>
      </c>
      <c r="AU86" s="572" t="e">
        <f t="shared" si="193"/>
        <v>#VALUE!</v>
      </c>
      <c r="AV86" s="572" t="e">
        <f t="shared" si="193"/>
        <v>#VALUE!</v>
      </c>
      <c r="AW86" s="572" t="e">
        <f t="shared" si="193"/>
        <v>#VALUE!</v>
      </c>
      <c r="AX86" s="572" t="e">
        <f t="shared" si="193"/>
        <v>#VALUE!</v>
      </c>
      <c r="AY86" s="572" t="e">
        <f t="shared" si="193"/>
        <v>#VALUE!</v>
      </c>
      <c r="AZ86" s="572" t="e">
        <f t="shared" si="193"/>
        <v>#VALUE!</v>
      </c>
      <c r="BA86" s="572" t="e">
        <f t="shared" si="193"/>
        <v>#VALUE!</v>
      </c>
      <c r="BB86" s="572" t="e">
        <f t="shared" si="193"/>
        <v>#VALUE!</v>
      </c>
      <c r="BC86" s="572" t="e">
        <f t="shared" si="193"/>
        <v>#VALUE!</v>
      </c>
      <c r="BD86" s="572" t="e">
        <f t="shared" si="193"/>
        <v>#VALUE!</v>
      </c>
      <c r="BE86" s="572" t="e">
        <f t="shared" si="193"/>
        <v>#VALUE!</v>
      </c>
      <c r="BF86" s="572" t="e">
        <f t="shared" si="193"/>
        <v>#VALUE!</v>
      </c>
      <c r="BG86" s="572" t="e">
        <f t="shared" si="193"/>
        <v>#VALUE!</v>
      </c>
      <c r="BH86" s="572" t="e">
        <f t="shared" si="193"/>
        <v>#VALUE!</v>
      </c>
      <c r="BI86" s="572" t="e">
        <f t="shared" si="193"/>
        <v>#VALUE!</v>
      </c>
      <c r="BJ86" s="572" t="e">
        <f t="shared" si="193"/>
        <v>#VALUE!</v>
      </c>
      <c r="BK86" s="572" t="e">
        <f t="shared" si="193"/>
        <v>#VALUE!</v>
      </c>
      <c r="BL86" s="572" t="e">
        <f t="shared" si="193"/>
        <v>#VALUE!</v>
      </c>
      <c r="BM86" s="572" t="e">
        <f t="shared" si="193"/>
        <v>#VALUE!</v>
      </c>
      <c r="BN86" s="1136"/>
      <c r="BO86" s="1121"/>
      <c r="BP86" s="1121"/>
      <c r="BQ86" s="1121"/>
      <c r="BR86" s="1121"/>
    </row>
    <row r="87" spans="1:70" s="494" customFormat="1" ht="12.75" x14ac:dyDescent="0.2">
      <c r="A87" s="491"/>
      <c r="B87" s="492" t="str">
        <f t="shared" si="119"/>
        <v>Bába 6 horas</v>
      </c>
      <c r="C87" s="493"/>
      <c r="D87" s="842">
        <f t="shared" si="120"/>
        <v>0</v>
      </c>
      <c r="E87" s="842" t="str">
        <f t="shared" si="127"/>
        <v/>
      </c>
      <c r="F87" s="1120"/>
      <c r="G87" s="1120"/>
      <c r="H87" s="688" t="e">
        <f t="shared" ref="H87:AM87" si="194">$C87*H41</f>
        <v>#VALUE!</v>
      </c>
      <c r="I87" s="572" t="e">
        <f t="shared" si="194"/>
        <v>#VALUE!</v>
      </c>
      <c r="J87" s="572" t="e">
        <f t="shared" si="194"/>
        <v>#VALUE!</v>
      </c>
      <c r="K87" s="572" t="e">
        <f t="shared" si="194"/>
        <v>#VALUE!</v>
      </c>
      <c r="L87" s="572" t="e">
        <f t="shared" si="194"/>
        <v>#VALUE!</v>
      </c>
      <c r="M87" s="572" t="e">
        <f t="shared" si="194"/>
        <v>#VALUE!</v>
      </c>
      <c r="N87" s="572" t="e">
        <f t="shared" si="194"/>
        <v>#VALUE!</v>
      </c>
      <c r="O87" s="572" t="e">
        <f t="shared" si="194"/>
        <v>#VALUE!</v>
      </c>
      <c r="P87" s="572" t="e">
        <f t="shared" si="194"/>
        <v>#VALUE!</v>
      </c>
      <c r="Q87" s="572" t="e">
        <f t="shared" si="194"/>
        <v>#VALUE!</v>
      </c>
      <c r="R87" s="572" t="e">
        <f t="shared" si="194"/>
        <v>#VALUE!</v>
      </c>
      <c r="S87" s="572" t="e">
        <f t="shared" si="194"/>
        <v>#VALUE!</v>
      </c>
      <c r="T87" s="572" t="e">
        <f t="shared" si="194"/>
        <v>#VALUE!</v>
      </c>
      <c r="U87" s="572" t="e">
        <f t="shared" si="194"/>
        <v>#VALUE!</v>
      </c>
      <c r="V87" s="572" t="e">
        <f t="shared" si="194"/>
        <v>#VALUE!</v>
      </c>
      <c r="W87" s="572" t="e">
        <f t="shared" si="194"/>
        <v>#VALUE!</v>
      </c>
      <c r="X87" s="572" t="e">
        <f t="shared" si="194"/>
        <v>#VALUE!</v>
      </c>
      <c r="Y87" s="572" t="e">
        <f t="shared" si="194"/>
        <v>#VALUE!</v>
      </c>
      <c r="Z87" s="572" t="e">
        <f t="shared" si="194"/>
        <v>#VALUE!</v>
      </c>
      <c r="AA87" s="572" t="e">
        <f t="shared" si="194"/>
        <v>#VALUE!</v>
      </c>
      <c r="AB87" s="572" t="e">
        <f t="shared" si="194"/>
        <v>#VALUE!</v>
      </c>
      <c r="AC87" s="572" t="e">
        <f t="shared" si="194"/>
        <v>#VALUE!</v>
      </c>
      <c r="AD87" s="572" t="e">
        <f t="shared" si="194"/>
        <v>#VALUE!</v>
      </c>
      <c r="AE87" s="572" t="e">
        <f t="shared" si="194"/>
        <v>#VALUE!</v>
      </c>
      <c r="AF87" s="572" t="e">
        <f t="shared" si="194"/>
        <v>#VALUE!</v>
      </c>
      <c r="AG87" s="572" t="e">
        <f t="shared" si="194"/>
        <v>#VALUE!</v>
      </c>
      <c r="AH87" s="572" t="e">
        <f t="shared" si="194"/>
        <v>#VALUE!</v>
      </c>
      <c r="AI87" s="572" t="e">
        <f t="shared" si="194"/>
        <v>#VALUE!</v>
      </c>
      <c r="AJ87" s="572" t="e">
        <f t="shared" si="194"/>
        <v>#VALUE!</v>
      </c>
      <c r="AK87" s="572" t="e">
        <f t="shared" si="194"/>
        <v>#VALUE!</v>
      </c>
      <c r="AL87" s="572" t="e">
        <f t="shared" si="194"/>
        <v>#VALUE!</v>
      </c>
      <c r="AM87" s="572" t="e">
        <f t="shared" si="194"/>
        <v>#VALUE!</v>
      </c>
      <c r="AN87" s="572" t="e">
        <f t="shared" ref="AN87:BM87" si="195">$C87*AN41</f>
        <v>#VALUE!</v>
      </c>
      <c r="AO87" s="572" t="e">
        <f t="shared" si="195"/>
        <v>#VALUE!</v>
      </c>
      <c r="AP87" s="572" t="e">
        <f t="shared" si="195"/>
        <v>#VALUE!</v>
      </c>
      <c r="AQ87" s="572" t="e">
        <f t="shared" si="195"/>
        <v>#VALUE!</v>
      </c>
      <c r="AR87" s="572" t="e">
        <f t="shared" si="195"/>
        <v>#VALUE!</v>
      </c>
      <c r="AS87" s="572" t="e">
        <f t="shared" si="195"/>
        <v>#VALUE!</v>
      </c>
      <c r="AT87" s="572" t="e">
        <f t="shared" si="195"/>
        <v>#VALUE!</v>
      </c>
      <c r="AU87" s="572" t="e">
        <f t="shared" si="195"/>
        <v>#VALUE!</v>
      </c>
      <c r="AV87" s="572" t="e">
        <f t="shared" si="195"/>
        <v>#VALUE!</v>
      </c>
      <c r="AW87" s="572" t="e">
        <f t="shared" si="195"/>
        <v>#VALUE!</v>
      </c>
      <c r="AX87" s="572" t="e">
        <f t="shared" si="195"/>
        <v>#VALUE!</v>
      </c>
      <c r="AY87" s="572" t="e">
        <f t="shared" si="195"/>
        <v>#VALUE!</v>
      </c>
      <c r="AZ87" s="572" t="e">
        <f t="shared" si="195"/>
        <v>#VALUE!</v>
      </c>
      <c r="BA87" s="572" t="e">
        <f t="shared" si="195"/>
        <v>#VALUE!</v>
      </c>
      <c r="BB87" s="572" t="e">
        <f t="shared" si="195"/>
        <v>#VALUE!</v>
      </c>
      <c r="BC87" s="572" t="e">
        <f t="shared" si="195"/>
        <v>#VALUE!</v>
      </c>
      <c r="BD87" s="572" t="e">
        <f t="shared" si="195"/>
        <v>#VALUE!</v>
      </c>
      <c r="BE87" s="572" t="e">
        <f t="shared" si="195"/>
        <v>#VALUE!</v>
      </c>
      <c r="BF87" s="572" t="e">
        <f t="shared" si="195"/>
        <v>#VALUE!</v>
      </c>
      <c r="BG87" s="572" t="e">
        <f t="shared" si="195"/>
        <v>#VALUE!</v>
      </c>
      <c r="BH87" s="572" t="e">
        <f t="shared" si="195"/>
        <v>#VALUE!</v>
      </c>
      <c r="BI87" s="572" t="e">
        <f t="shared" si="195"/>
        <v>#VALUE!</v>
      </c>
      <c r="BJ87" s="572" t="e">
        <f t="shared" si="195"/>
        <v>#VALUE!</v>
      </c>
      <c r="BK87" s="572" t="e">
        <f t="shared" si="195"/>
        <v>#VALUE!</v>
      </c>
      <c r="BL87" s="572" t="e">
        <f t="shared" si="195"/>
        <v>#VALUE!</v>
      </c>
      <c r="BM87" s="572" t="e">
        <f t="shared" si="195"/>
        <v>#VALUE!</v>
      </c>
      <c r="BN87" s="1136"/>
      <c r="BO87" s="1121"/>
      <c r="BP87" s="1121"/>
      <c r="BQ87" s="1121"/>
      <c r="BR87" s="1121"/>
    </row>
    <row r="88" spans="1:70" s="494" customFormat="1" ht="12.75" x14ac:dyDescent="0.2">
      <c r="A88" s="491"/>
      <c r="B88" s="492" t="str">
        <f t="shared" si="119"/>
        <v>Bába 8 horas</v>
      </c>
      <c r="C88" s="493"/>
      <c r="D88" s="842">
        <f t="shared" si="120"/>
        <v>0</v>
      </c>
      <c r="E88" s="842" t="str">
        <f t="shared" si="127"/>
        <v/>
      </c>
      <c r="F88" s="1120"/>
      <c r="G88" s="1120"/>
      <c r="H88" s="688" t="e">
        <f t="shared" ref="H88:AM88" si="196">$C88*H42</f>
        <v>#VALUE!</v>
      </c>
      <c r="I88" s="572" t="e">
        <f t="shared" si="196"/>
        <v>#VALUE!</v>
      </c>
      <c r="J88" s="572" t="e">
        <f t="shared" si="196"/>
        <v>#VALUE!</v>
      </c>
      <c r="K88" s="572" t="e">
        <f t="shared" si="196"/>
        <v>#VALUE!</v>
      </c>
      <c r="L88" s="572" t="e">
        <f t="shared" si="196"/>
        <v>#VALUE!</v>
      </c>
      <c r="M88" s="572" t="e">
        <f t="shared" si="196"/>
        <v>#VALUE!</v>
      </c>
      <c r="N88" s="572" t="e">
        <f t="shared" si="196"/>
        <v>#VALUE!</v>
      </c>
      <c r="O88" s="572" t="e">
        <f t="shared" si="196"/>
        <v>#VALUE!</v>
      </c>
      <c r="P88" s="572" t="e">
        <f t="shared" si="196"/>
        <v>#VALUE!</v>
      </c>
      <c r="Q88" s="572" t="e">
        <f t="shared" si="196"/>
        <v>#VALUE!</v>
      </c>
      <c r="R88" s="572" t="e">
        <f t="shared" si="196"/>
        <v>#VALUE!</v>
      </c>
      <c r="S88" s="572" t="e">
        <f t="shared" si="196"/>
        <v>#VALUE!</v>
      </c>
      <c r="T88" s="572" t="e">
        <f t="shared" si="196"/>
        <v>#VALUE!</v>
      </c>
      <c r="U88" s="572" t="e">
        <f t="shared" si="196"/>
        <v>#VALUE!</v>
      </c>
      <c r="V88" s="572" t="e">
        <f t="shared" si="196"/>
        <v>#VALUE!</v>
      </c>
      <c r="W88" s="572" t="e">
        <f t="shared" si="196"/>
        <v>#VALUE!</v>
      </c>
      <c r="X88" s="572" t="e">
        <f t="shared" si="196"/>
        <v>#VALUE!</v>
      </c>
      <c r="Y88" s="572" t="e">
        <f t="shared" si="196"/>
        <v>#VALUE!</v>
      </c>
      <c r="Z88" s="572" t="e">
        <f t="shared" si="196"/>
        <v>#VALUE!</v>
      </c>
      <c r="AA88" s="572" t="e">
        <f t="shared" si="196"/>
        <v>#VALUE!</v>
      </c>
      <c r="AB88" s="572" t="e">
        <f t="shared" si="196"/>
        <v>#VALUE!</v>
      </c>
      <c r="AC88" s="572" t="e">
        <f t="shared" si="196"/>
        <v>#VALUE!</v>
      </c>
      <c r="AD88" s="572" t="e">
        <f t="shared" si="196"/>
        <v>#VALUE!</v>
      </c>
      <c r="AE88" s="572" t="e">
        <f t="shared" si="196"/>
        <v>#VALUE!</v>
      </c>
      <c r="AF88" s="572" t="e">
        <f t="shared" si="196"/>
        <v>#VALUE!</v>
      </c>
      <c r="AG88" s="572" t="e">
        <f t="shared" si="196"/>
        <v>#VALUE!</v>
      </c>
      <c r="AH88" s="572" t="e">
        <f t="shared" si="196"/>
        <v>#VALUE!</v>
      </c>
      <c r="AI88" s="572" t="e">
        <f t="shared" si="196"/>
        <v>#VALUE!</v>
      </c>
      <c r="AJ88" s="572" t="e">
        <f t="shared" si="196"/>
        <v>#VALUE!</v>
      </c>
      <c r="AK88" s="572" t="e">
        <f t="shared" si="196"/>
        <v>#VALUE!</v>
      </c>
      <c r="AL88" s="572" t="e">
        <f t="shared" si="196"/>
        <v>#VALUE!</v>
      </c>
      <c r="AM88" s="572" t="e">
        <f t="shared" si="196"/>
        <v>#VALUE!</v>
      </c>
      <c r="AN88" s="572" t="e">
        <f t="shared" ref="AN88:BM88" si="197">$C88*AN42</f>
        <v>#VALUE!</v>
      </c>
      <c r="AO88" s="572" t="e">
        <f t="shared" si="197"/>
        <v>#VALUE!</v>
      </c>
      <c r="AP88" s="572" t="e">
        <f t="shared" si="197"/>
        <v>#VALUE!</v>
      </c>
      <c r="AQ88" s="572" t="e">
        <f t="shared" si="197"/>
        <v>#VALUE!</v>
      </c>
      <c r="AR88" s="572" t="e">
        <f t="shared" si="197"/>
        <v>#VALUE!</v>
      </c>
      <c r="AS88" s="572" t="e">
        <f t="shared" si="197"/>
        <v>#VALUE!</v>
      </c>
      <c r="AT88" s="572" t="e">
        <f t="shared" si="197"/>
        <v>#VALUE!</v>
      </c>
      <c r="AU88" s="572" t="e">
        <f t="shared" si="197"/>
        <v>#VALUE!</v>
      </c>
      <c r="AV88" s="572" t="e">
        <f t="shared" si="197"/>
        <v>#VALUE!</v>
      </c>
      <c r="AW88" s="572" t="e">
        <f t="shared" si="197"/>
        <v>#VALUE!</v>
      </c>
      <c r="AX88" s="572" t="e">
        <f t="shared" si="197"/>
        <v>#VALUE!</v>
      </c>
      <c r="AY88" s="572" t="e">
        <f t="shared" si="197"/>
        <v>#VALUE!</v>
      </c>
      <c r="AZ88" s="572" t="e">
        <f t="shared" si="197"/>
        <v>#VALUE!</v>
      </c>
      <c r="BA88" s="572" t="e">
        <f t="shared" si="197"/>
        <v>#VALUE!</v>
      </c>
      <c r="BB88" s="572" t="e">
        <f t="shared" si="197"/>
        <v>#VALUE!</v>
      </c>
      <c r="BC88" s="572" t="e">
        <f t="shared" si="197"/>
        <v>#VALUE!</v>
      </c>
      <c r="BD88" s="572" t="e">
        <f t="shared" si="197"/>
        <v>#VALUE!</v>
      </c>
      <c r="BE88" s="572" t="e">
        <f t="shared" si="197"/>
        <v>#VALUE!</v>
      </c>
      <c r="BF88" s="572" t="e">
        <f t="shared" si="197"/>
        <v>#VALUE!</v>
      </c>
      <c r="BG88" s="572" t="e">
        <f t="shared" si="197"/>
        <v>#VALUE!</v>
      </c>
      <c r="BH88" s="572" t="e">
        <f t="shared" si="197"/>
        <v>#VALUE!</v>
      </c>
      <c r="BI88" s="572" t="e">
        <f t="shared" si="197"/>
        <v>#VALUE!</v>
      </c>
      <c r="BJ88" s="572" t="e">
        <f t="shared" si="197"/>
        <v>#VALUE!</v>
      </c>
      <c r="BK88" s="572" t="e">
        <f t="shared" si="197"/>
        <v>#VALUE!</v>
      </c>
      <c r="BL88" s="572" t="e">
        <f t="shared" si="197"/>
        <v>#VALUE!</v>
      </c>
      <c r="BM88" s="572" t="e">
        <f t="shared" si="197"/>
        <v>#VALUE!</v>
      </c>
      <c r="BN88" s="1136"/>
      <c r="BO88" s="1121"/>
      <c r="BP88" s="1121"/>
      <c r="BQ88" s="1121"/>
      <c r="BR88" s="1121"/>
    </row>
    <row r="89" spans="1:70" s="494" customFormat="1" ht="12.75" x14ac:dyDescent="0.2">
      <c r="A89" s="491"/>
      <c r="B89" s="492" t="str">
        <f t="shared" si="119"/>
        <v>Limpeza condominial 6 horas</v>
      </c>
      <c r="C89" s="493"/>
      <c r="D89" s="842">
        <f t="shared" si="120"/>
        <v>0</v>
      </c>
      <c r="E89" s="842" t="str">
        <f t="shared" si="127"/>
        <v/>
      </c>
      <c r="F89" s="1120"/>
      <c r="G89" s="1120"/>
      <c r="H89" s="688" t="e">
        <f t="shared" ref="H89:AM89" si="198">$C89*H43</f>
        <v>#VALUE!</v>
      </c>
      <c r="I89" s="572" t="e">
        <f t="shared" si="198"/>
        <v>#VALUE!</v>
      </c>
      <c r="J89" s="572" t="e">
        <f t="shared" si="198"/>
        <v>#VALUE!</v>
      </c>
      <c r="K89" s="572" t="e">
        <f t="shared" si="198"/>
        <v>#VALUE!</v>
      </c>
      <c r="L89" s="572" t="e">
        <f t="shared" si="198"/>
        <v>#VALUE!</v>
      </c>
      <c r="M89" s="572" t="e">
        <f t="shared" si="198"/>
        <v>#VALUE!</v>
      </c>
      <c r="N89" s="572" t="e">
        <f t="shared" si="198"/>
        <v>#VALUE!</v>
      </c>
      <c r="O89" s="572" t="e">
        <f t="shared" si="198"/>
        <v>#VALUE!</v>
      </c>
      <c r="P89" s="572" t="e">
        <f t="shared" si="198"/>
        <v>#VALUE!</v>
      </c>
      <c r="Q89" s="572" t="e">
        <f t="shared" si="198"/>
        <v>#VALUE!</v>
      </c>
      <c r="R89" s="572" t="e">
        <f t="shared" si="198"/>
        <v>#VALUE!</v>
      </c>
      <c r="S89" s="572" t="e">
        <f t="shared" si="198"/>
        <v>#VALUE!</v>
      </c>
      <c r="T89" s="572" t="e">
        <f t="shared" si="198"/>
        <v>#VALUE!</v>
      </c>
      <c r="U89" s="572" t="e">
        <f t="shared" si="198"/>
        <v>#VALUE!</v>
      </c>
      <c r="V89" s="572" t="e">
        <f t="shared" si="198"/>
        <v>#VALUE!</v>
      </c>
      <c r="W89" s="572" t="e">
        <f t="shared" si="198"/>
        <v>#VALUE!</v>
      </c>
      <c r="X89" s="572" t="e">
        <f t="shared" si="198"/>
        <v>#VALUE!</v>
      </c>
      <c r="Y89" s="572" t="e">
        <f t="shared" si="198"/>
        <v>#VALUE!</v>
      </c>
      <c r="Z89" s="572" t="e">
        <f t="shared" si="198"/>
        <v>#VALUE!</v>
      </c>
      <c r="AA89" s="572" t="e">
        <f t="shared" si="198"/>
        <v>#VALUE!</v>
      </c>
      <c r="AB89" s="572" t="e">
        <f t="shared" si="198"/>
        <v>#VALUE!</v>
      </c>
      <c r="AC89" s="572" t="e">
        <f t="shared" si="198"/>
        <v>#VALUE!</v>
      </c>
      <c r="AD89" s="572" t="e">
        <f t="shared" si="198"/>
        <v>#VALUE!</v>
      </c>
      <c r="AE89" s="572" t="e">
        <f t="shared" si="198"/>
        <v>#VALUE!</v>
      </c>
      <c r="AF89" s="572" t="e">
        <f t="shared" si="198"/>
        <v>#VALUE!</v>
      </c>
      <c r="AG89" s="572" t="e">
        <f t="shared" si="198"/>
        <v>#VALUE!</v>
      </c>
      <c r="AH89" s="572" t="e">
        <f t="shared" si="198"/>
        <v>#VALUE!</v>
      </c>
      <c r="AI89" s="572" t="e">
        <f t="shared" si="198"/>
        <v>#VALUE!</v>
      </c>
      <c r="AJ89" s="572" t="e">
        <f t="shared" si="198"/>
        <v>#VALUE!</v>
      </c>
      <c r="AK89" s="572" t="e">
        <f t="shared" si="198"/>
        <v>#VALUE!</v>
      </c>
      <c r="AL89" s="572" t="e">
        <f t="shared" si="198"/>
        <v>#VALUE!</v>
      </c>
      <c r="AM89" s="572" t="e">
        <f t="shared" si="198"/>
        <v>#VALUE!</v>
      </c>
      <c r="AN89" s="572" t="e">
        <f t="shared" ref="AN89:BM89" si="199">$C89*AN43</f>
        <v>#VALUE!</v>
      </c>
      <c r="AO89" s="572" t="e">
        <f t="shared" si="199"/>
        <v>#VALUE!</v>
      </c>
      <c r="AP89" s="572" t="e">
        <f t="shared" si="199"/>
        <v>#VALUE!</v>
      </c>
      <c r="AQ89" s="572" t="e">
        <f t="shared" si="199"/>
        <v>#VALUE!</v>
      </c>
      <c r="AR89" s="572" t="e">
        <f t="shared" si="199"/>
        <v>#VALUE!</v>
      </c>
      <c r="AS89" s="572" t="e">
        <f t="shared" si="199"/>
        <v>#VALUE!</v>
      </c>
      <c r="AT89" s="572" t="e">
        <f t="shared" si="199"/>
        <v>#VALUE!</v>
      </c>
      <c r="AU89" s="572" t="e">
        <f t="shared" si="199"/>
        <v>#VALUE!</v>
      </c>
      <c r="AV89" s="572" t="e">
        <f t="shared" si="199"/>
        <v>#VALUE!</v>
      </c>
      <c r="AW89" s="572" t="e">
        <f t="shared" si="199"/>
        <v>#VALUE!</v>
      </c>
      <c r="AX89" s="572" t="e">
        <f t="shared" si="199"/>
        <v>#VALUE!</v>
      </c>
      <c r="AY89" s="572" t="e">
        <f t="shared" si="199"/>
        <v>#VALUE!</v>
      </c>
      <c r="AZ89" s="572" t="e">
        <f t="shared" si="199"/>
        <v>#VALUE!</v>
      </c>
      <c r="BA89" s="572" t="e">
        <f t="shared" si="199"/>
        <v>#VALUE!</v>
      </c>
      <c r="BB89" s="572" t="e">
        <f t="shared" si="199"/>
        <v>#VALUE!</v>
      </c>
      <c r="BC89" s="572" t="e">
        <f t="shared" si="199"/>
        <v>#VALUE!</v>
      </c>
      <c r="BD89" s="572" t="e">
        <f t="shared" si="199"/>
        <v>#VALUE!</v>
      </c>
      <c r="BE89" s="572" t="e">
        <f t="shared" si="199"/>
        <v>#VALUE!</v>
      </c>
      <c r="BF89" s="572" t="e">
        <f t="shared" si="199"/>
        <v>#VALUE!</v>
      </c>
      <c r="BG89" s="572" t="e">
        <f t="shared" si="199"/>
        <v>#VALUE!</v>
      </c>
      <c r="BH89" s="572" t="e">
        <f t="shared" si="199"/>
        <v>#VALUE!</v>
      </c>
      <c r="BI89" s="572" t="e">
        <f t="shared" si="199"/>
        <v>#VALUE!</v>
      </c>
      <c r="BJ89" s="572" t="e">
        <f t="shared" si="199"/>
        <v>#VALUE!</v>
      </c>
      <c r="BK89" s="572" t="e">
        <f t="shared" si="199"/>
        <v>#VALUE!</v>
      </c>
      <c r="BL89" s="572" t="e">
        <f t="shared" si="199"/>
        <v>#VALUE!</v>
      </c>
      <c r="BM89" s="572" t="e">
        <f t="shared" si="199"/>
        <v>#VALUE!</v>
      </c>
      <c r="BN89" s="1136"/>
      <c r="BO89" s="1121"/>
      <c r="BP89" s="1121"/>
      <c r="BQ89" s="1121"/>
      <c r="BR89" s="1121"/>
    </row>
    <row r="90" spans="1:70" s="494" customFormat="1" ht="12.75" x14ac:dyDescent="0.2">
      <c r="A90" s="491"/>
      <c r="B90" s="492" t="str">
        <f t="shared" si="119"/>
        <v>Limpeza Pré mudança 2 Horas</v>
      </c>
      <c r="C90" s="493"/>
      <c r="D90" s="842">
        <f t="shared" si="120"/>
        <v>0</v>
      </c>
      <c r="E90" s="842" t="str">
        <f t="shared" ref="E90:E96" si="200">IFERROR(AVERAGE(H90:BM90),"")</f>
        <v/>
      </c>
      <c r="F90" s="1120"/>
      <c r="G90" s="1120"/>
      <c r="H90" s="688" t="e">
        <f t="shared" ref="H90:AM90" si="201">$C90*H44</f>
        <v>#VALUE!</v>
      </c>
      <c r="I90" s="572" t="e">
        <f t="shared" si="201"/>
        <v>#VALUE!</v>
      </c>
      <c r="J90" s="572" t="e">
        <f t="shared" si="201"/>
        <v>#VALUE!</v>
      </c>
      <c r="K90" s="572" t="e">
        <f t="shared" si="201"/>
        <v>#VALUE!</v>
      </c>
      <c r="L90" s="572" t="e">
        <f t="shared" si="201"/>
        <v>#VALUE!</v>
      </c>
      <c r="M90" s="572" t="e">
        <f t="shared" si="201"/>
        <v>#VALUE!</v>
      </c>
      <c r="N90" s="572" t="e">
        <f t="shared" si="201"/>
        <v>#VALUE!</v>
      </c>
      <c r="O90" s="572" t="e">
        <f t="shared" si="201"/>
        <v>#VALUE!</v>
      </c>
      <c r="P90" s="572" t="e">
        <f t="shared" si="201"/>
        <v>#VALUE!</v>
      </c>
      <c r="Q90" s="572" t="e">
        <f t="shared" si="201"/>
        <v>#VALUE!</v>
      </c>
      <c r="R90" s="572" t="e">
        <f t="shared" si="201"/>
        <v>#VALUE!</v>
      </c>
      <c r="S90" s="572" t="e">
        <f t="shared" si="201"/>
        <v>#VALUE!</v>
      </c>
      <c r="T90" s="572" t="e">
        <f t="shared" si="201"/>
        <v>#VALUE!</v>
      </c>
      <c r="U90" s="572" t="e">
        <f t="shared" si="201"/>
        <v>#VALUE!</v>
      </c>
      <c r="V90" s="572" t="e">
        <f t="shared" si="201"/>
        <v>#VALUE!</v>
      </c>
      <c r="W90" s="572" t="e">
        <f t="shared" si="201"/>
        <v>#VALUE!</v>
      </c>
      <c r="X90" s="572" t="e">
        <f t="shared" si="201"/>
        <v>#VALUE!</v>
      </c>
      <c r="Y90" s="572" t="e">
        <f t="shared" si="201"/>
        <v>#VALUE!</v>
      </c>
      <c r="Z90" s="572" t="e">
        <f t="shared" si="201"/>
        <v>#VALUE!</v>
      </c>
      <c r="AA90" s="572" t="e">
        <f t="shared" si="201"/>
        <v>#VALUE!</v>
      </c>
      <c r="AB90" s="572" t="e">
        <f t="shared" si="201"/>
        <v>#VALUE!</v>
      </c>
      <c r="AC90" s="572" t="e">
        <f t="shared" si="201"/>
        <v>#VALUE!</v>
      </c>
      <c r="AD90" s="572" t="e">
        <f t="shared" si="201"/>
        <v>#VALUE!</v>
      </c>
      <c r="AE90" s="572" t="e">
        <f t="shared" si="201"/>
        <v>#VALUE!</v>
      </c>
      <c r="AF90" s="572" t="e">
        <f t="shared" si="201"/>
        <v>#VALUE!</v>
      </c>
      <c r="AG90" s="572" t="e">
        <f t="shared" si="201"/>
        <v>#VALUE!</v>
      </c>
      <c r="AH90" s="572" t="e">
        <f t="shared" si="201"/>
        <v>#VALUE!</v>
      </c>
      <c r="AI90" s="572" t="e">
        <f t="shared" si="201"/>
        <v>#VALUE!</v>
      </c>
      <c r="AJ90" s="572" t="e">
        <f t="shared" si="201"/>
        <v>#VALUE!</v>
      </c>
      <c r="AK90" s="572" t="e">
        <f t="shared" si="201"/>
        <v>#VALUE!</v>
      </c>
      <c r="AL90" s="572" t="e">
        <f t="shared" si="201"/>
        <v>#VALUE!</v>
      </c>
      <c r="AM90" s="572" t="e">
        <f t="shared" si="201"/>
        <v>#VALUE!</v>
      </c>
      <c r="AN90" s="572" t="e">
        <f t="shared" ref="AN90:BM90" si="202">$C90*AN44</f>
        <v>#VALUE!</v>
      </c>
      <c r="AO90" s="572" t="e">
        <f t="shared" si="202"/>
        <v>#VALUE!</v>
      </c>
      <c r="AP90" s="572" t="e">
        <f t="shared" si="202"/>
        <v>#VALUE!</v>
      </c>
      <c r="AQ90" s="572" t="e">
        <f t="shared" si="202"/>
        <v>#VALUE!</v>
      </c>
      <c r="AR90" s="572" t="e">
        <f t="shared" si="202"/>
        <v>#VALUE!</v>
      </c>
      <c r="AS90" s="572" t="e">
        <f t="shared" si="202"/>
        <v>#VALUE!</v>
      </c>
      <c r="AT90" s="572" t="e">
        <f t="shared" si="202"/>
        <v>#VALUE!</v>
      </c>
      <c r="AU90" s="572" t="e">
        <f t="shared" si="202"/>
        <v>#VALUE!</v>
      </c>
      <c r="AV90" s="572" t="e">
        <f t="shared" si="202"/>
        <v>#VALUE!</v>
      </c>
      <c r="AW90" s="572" t="e">
        <f t="shared" si="202"/>
        <v>#VALUE!</v>
      </c>
      <c r="AX90" s="572" t="e">
        <f t="shared" si="202"/>
        <v>#VALUE!</v>
      </c>
      <c r="AY90" s="572" t="e">
        <f t="shared" si="202"/>
        <v>#VALUE!</v>
      </c>
      <c r="AZ90" s="572" t="e">
        <f t="shared" si="202"/>
        <v>#VALUE!</v>
      </c>
      <c r="BA90" s="572" t="e">
        <f t="shared" si="202"/>
        <v>#VALUE!</v>
      </c>
      <c r="BB90" s="572" t="e">
        <f t="shared" si="202"/>
        <v>#VALUE!</v>
      </c>
      <c r="BC90" s="572" t="e">
        <f t="shared" si="202"/>
        <v>#VALUE!</v>
      </c>
      <c r="BD90" s="572" t="e">
        <f t="shared" si="202"/>
        <v>#VALUE!</v>
      </c>
      <c r="BE90" s="572" t="e">
        <f t="shared" si="202"/>
        <v>#VALUE!</v>
      </c>
      <c r="BF90" s="572" t="e">
        <f t="shared" si="202"/>
        <v>#VALUE!</v>
      </c>
      <c r="BG90" s="572" t="e">
        <f t="shared" si="202"/>
        <v>#VALUE!</v>
      </c>
      <c r="BH90" s="572" t="e">
        <f t="shared" si="202"/>
        <v>#VALUE!</v>
      </c>
      <c r="BI90" s="572" t="e">
        <f t="shared" si="202"/>
        <v>#VALUE!</v>
      </c>
      <c r="BJ90" s="572" t="e">
        <f t="shared" si="202"/>
        <v>#VALUE!</v>
      </c>
      <c r="BK90" s="572" t="e">
        <f t="shared" si="202"/>
        <v>#VALUE!</v>
      </c>
      <c r="BL90" s="572" t="e">
        <f t="shared" si="202"/>
        <v>#VALUE!</v>
      </c>
      <c r="BM90" s="572" t="e">
        <f t="shared" si="202"/>
        <v>#VALUE!</v>
      </c>
      <c r="BN90" s="1136"/>
      <c r="BO90" s="1121"/>
      <c r="BP90" s="1121"/>
      <c r="BQ90" s="1121"/>
      <c r="BR90" s="1121"/>
    </row>
    <row r="91" spans="1:70" s="494" customFormat="1" ht="12.75" x14ac:dyDescent="0.2">
      <c r="A91" s="491"/>
      <c r="B91" s="492" t="str">
        <f t="shared" si="119"/>
        <v>Limpeza Pré mudança 6 Horas</v>
      </c>
      <c r="C91" s="493"/>
      <c r="D91" s="842">
        <f t="shared" si="120"/>
        <v>0</v>
      </c>
      <c r="E91" s="842" t="str">
        <f t="shared" si="200"/>
        <v/>
      </c>
      <c r="F91" s="1120"/>
      <c r="G91" s="1120"/>
      <c r="H91" s="688" t="e">
        <f t="shared" ref="H91:AM91" si="203">$C91*H45</f>
        <v>#VALUE!</v>
      </c>
      <c r="I91" s="572" t="e">
        <f t="shared" si="203"/>
        <v>#VALUE!</v>
      </c>
      <c r="J91" s="572" t="e">
        <f t="shared" si="203"/>
        <v>#VALUE!</v>
      </c>
      <c r="K91" s="572" t="e">
        <f t="shared" si="203"/>
        <v>#VALUE!</v>
      </c>
      <c r="L91" s="572" t="e">
        <f t="shared" si="203"/>
        <v>#VALUE!</v>
      </c>
      <c r="M91" s="572" t="e">
        <f t="shared" si="203"/>
        <v>#VALUE!</v>
      </c>
      <c r="N91" s="572" t="e">
        <f t="shared" si="203"/>
        <v>#VALUE!</v>
      </c>
      <c r="O91" s="572" t="e">
        <f t="shared" si="203"/>
        <v>#VALUE!</v>
      </c>
      <c r="P91" s="572" t="e">
        <f t="shared" si="203"/>
        <v>#VALUE!</v>
      </c>
      <c r="Q91" s="572" t="e">
        <f t="shared" si="203"/>
        <v>#VALUE!</v>
      </c>
      <c r="R91" s="572" t="e">
        <f t="shared" si="203"/>
        <v>#VALUE!</v>
      </c>
      <c r="S91" s="572" t="e">
        <f t="shared" si="203"/>
        <v>#VALUE!</v>
      </c>
      <c r="T91" s="572" t="e">
        <f t="shared" si="203"/>
        <v>#VALUE!</v>
      </c>
      <c r="U91" s="572" t="e">
        <f t="shared" si="203"/>
        <v>#VALUE!</v>
      </c>
      <c r="V91" s="572" t="e">
        <f t="shared" si="203"/>
        <v>#VALUE!</v>
      </c>
      <c r="W91" s="572" t="e">
        <f t="shared" si="203"/>
        <v>#VALUE!</v>
      </c>
      <c r="X91" s="572" t="e">
        <f t="shared" si="203"/>
        <v>#VALUE!</v>
      </c>
      <c r="Y91" s="572" t="e">
        <f t="shared" si="203"/>
        <v>#VALUE!</v>
      </c>
      <c r="Z91" s="572" t="e">
        <f t="shared" si="203"/>
        <v>#VALUE!</v>
      </c>
      <c r="AA91" s="572" t="e">
        <f t="shared" si="203"/>
        <v>#VALUE!</v>
      </c>
      <c r="AB91" s="572" t="e">
        <f t="shared" si="203"/>
        <v>#VALUE!</v>
      </c>
      <c r="AC91" s="572" t="e">
        <f t="shared" si="203"/>
        <v>#VALUE!</v>
      </c>
      <c r="AD91" s="572" t="e">
        <f t="shared" si="203"/>
        <v>#VALUE!</v>
      </c>
      <c r="AE91" s="572" t="e">
        <f t="shared" si="203"/>
        <v>#VALUE!</v>
      </c>
      <c r="AF91" s="572" t="e">
        <f t="shared" si="203"/>
        <v>#VALUE!</v>
      </c>
      <c r="AG91" s="572" t="e">
        <f t="shared" si="203"/>
        <v>#VALUE!</v>
      </c>
      <c r="AH91" s="572" t="e">
        <f t="shared" si="203"/>
        <v>#VALUE!</v>
      </c>
      <c r="AI91" s="572" t="e">
        <f t="shared" si="203"/>
        <v>#VALUE!</v>
      </c>
      <c r="AJ91" s="572" t="e">
        <f t="shared" si="203"/>
        <v>#VALUE!</v>
      </c>
      <c r="AK91" s="572" t="e">
        <f t="shared" si="203"/>
        <v>#VALUE!</v>
      </c>
      <c r="AL91" s="572" t="e">
        <f t="shared" si="203"/>
        <v>#VALUE!</v>
      </c>
      <c r="AM91" s="572" t="e">
        <f t="shared" si="203"/>
        <v>#VALUE!</v>
      </c>
      <c r="AN91" s="572" t="e">
        <f t="shared" ref="AN91:BM91" si="204">$C91*AN45</f>
        <v>#VALUE!</v>
      </c>
      <c r="AO91" s="572" t="e">
        <f t="shared" si="204"/>
        <v>#VALUE!</v>
      </c>
      <c r="AP91" s="572" t="e">
        <f t="shared" si="204"/>
        <v>#VALUE!</v>
      </c>
      <c r="AQ91" s="572" t="e">
        <f t="shared" si="204"/>
        <v>#VALUE!</v>
      </c>
      <c r="AR91" s="572" t="e">
        <f t="shared" si="204"/>
        <v>#VALUE!</v>
      </c>
      <c r="AS91" s="572" t="e">
        <f t="shared" si="204"/>
        <v>#VALUE!</v>
      </c>
      <c r="AT91" s="572" t="e">
        <f t="shared" si="204"/>
        <v>#VALUE!</v>
      </c>
      <c r="AU91" s="572" t="e">
        <f t="shared" si="204"/>
        <v>#VALUE!</v>
      </c>
      <c r="AV91" s="572" t="e">
        <f t="shared" si="204"/>
        <v>#VALUE!</v>
      </c>
      <c r="AW91" s="572" t="e">
        <f t="shared" si="204"/>
        <v>#VALUE!</v>
      </c>
      <c r="AX91" s="572" t="e">
        <f t="shared" si="204"/>
        <v>#VALUE!</v>
      </c>
      <c r="AY91" s="572" t="e">
        <f t="shared" si="204"/>
        <v>#VALUE!</v>
      </c>
      <c r="AZ91" s="572" t="e">
        <f t="shared" si="204"/>
        <v>#VALUE!</v>
      </c>
      <c r="BA91" s="572" t="e">
        <f t="shared" si="204"/>
        <v>#VALUE!</v>
      </c>
      <c r="BB91" s="572" t="e">
        <f t="shared" si="204"/>
        <v>#VALUE!</v>
      </c>
      <c r="BC91" s="572" t="e">
        <f t="shared" si="204"/>
        <v>#VALUE!</v>
      </c>
      <c r="BD91" s="572" t="e">
        <f t="shared" si="204"/>
        <v>#VALUE!</v>
      </c>
      <c r="BE91" s="572" t="e">
        <f t="shared" si="204"/>
        <v>#VALUE!</v>
      </c>
      <c r="BF91" s="572" t="e">
        <f t="shared" si="204"/>
        <v>#VALUE!</v>
      </c>
      <c r="BG91" s="572" t="e">
        <f t="shared" si="204"/>
        <v>#VALUE!</v>
      </c>
      <c r="BH91" s="572" t="e">
        <f t="shared" si="204"/>
        <v>#VALUE!</v>
      </c>
      <c r="BI91" s="572" t="e">
        <f t="shared" si="204"/>
        <v>#VALUE!</v>
      </c>
      <c r="BJ91" s="572" t="e">
        <f t="shared" si="204"/>
        <v>#VALUE!</v>
      </c>
      <c r="BK91" s="572" t="e">
        <f t="shared" si="204"/>
        <v>#VALUE!</v>
      </c>
      <c r="BL91" s="572" t="e">
        <f t="shared" si="204"/>
        <v>#VALUE!</v>
      </c>
      <c r="BM91" s="572" t="e">
        <f t="shared" si="204"/>
        <v>#VALUE!</v>
      </c>
      <c r="BN91" s="1136"/>
      <c r="BO91" s="1121"/>
      <c r="BP91" s="1121"/>
      <c r="BQ91" s="1121"/>
      <c r="BR91" s="1121"/>
    </row>
    <row r="92" spans="1:70" s="494" customFormat="1" ht="12.75" x14ac:dyDescent="0.2">
      <c r="A92" s="491"/>
      <c r="B92" s="492" t="str">
        <f t="shared" si="119"/>
        <v>Assistente de serviços gerais (ASG) 8 HORAS</v>
      </c>
      <c r="C92" s="493"/>
      <c r="D92" s="842">
        <f t="shared" si="120"/>
        <v>0</v>
      </c>
      <c r="E92" s="842" t="str">
        <f t="shared" si="200"/>
        <v/>
      </c>
      <c r="F92" s="1120"/>
      <c r="G92" s="1120"/>
      <c r="H92" s="688" t="e">
        <f t="shared" ref="H92:AM92" si="205">$C92*H46</f>
        <v>#VALUE!</v>
      </c>
      <c r="I92" s="572" t="e">
        <f t="shared" si="205"/>
        <v>#VALUE!</v>
      </c>
      <c r="J92" s="572" t="e">
        <f t="shared" si="205"/>
        <v>#VALUE!</v>
      </c>
      <c r="K92" s="572" t="e">
        <f t="shared" si="205"/>
        <v>#VALUE!</v>
      </c>
      <c r="L92" s="572" t="e">
        <f t="shared" si="205"/>
        <v>#VALUE!</v>
      </c>
      <c r="M92" s="572" t="e">
        <f t="shared" si="205"/>
        <v>#VALUE!</v>
      </c>
      <c r="N92" s="572" t="e">
        <f t="shared" si="205"/>
        <v>#VALUE!</v>
      </c>
      <c r="O92" s="572" t="e">
        <f t="shared" si="205"/>
        <v>#VALUE!</v>
      </c>
      <c r="P92" s="572" t="e">
        <f t="shared" si="205"/>
        <v>#VALUE!</v>
      </c>
      <c r="Q92" s="572" t="e">
        <f t="shared" si="205"/>
        <v>#VALUE!</v>
      </c>
      <c r="R92" s="572" t="e">
        <f t="shared" si="205"/>
        <v>#VALUE!</v>
      </c>
      <c r="S92" s="572" t="e">
        <f t="shared" si="205"/>
        <v>#VALUE!</v>
      </c>
      <c r="T92" s="572" t="e">
        <f t="shared" si="205"/>
        <v>#VALUE!</v>
      </c>
      <c r="U92" s="572" t="e">
        <f t="shared" si="205"/>
        <v>#VALUE!</v>
      </c>
      <c r="V92" s="572" t="e">
        <f t="shared" si="205"/>
        <v>#VALUE!</v>
      </c>
      <c r="W92" s="572" t="e">
        <f t="shared" si="205"/>
        <v>#VALUE!</v>
      </c>
      <c r="X92" s="572" t="e">
        <f t="shared" si="205"/>
        <v>#VALUE!</v>
      </c>
      <c r="Y92" s="572" t="e">
        <f t="shared" si="205"/>
        <v>#VALUE!</v>
      </c>
      <c r="Z92" s="572" t="e">
        <f t="shared" si="205"/>
        <v>#VALUE!</v>
      </c>
      <c r="AA92" s="572" t="e">
        <f t="shared" si="205"/>
        <v>#VALUE!</v>
      </c>
      <c r="AB92" s="572" t="e">
        <f t="shared" si="205"/>
        <v>#VALUE!</v>
      </c>
      <c r="AC92" s="572" t="e">
        <f t="shared" si="205"/>
        <v>#VALUE!</v>
      </c>
      <c r="AD92" s="572" t="e">
        <f t="shared" si="205"/>
        <v>#VALUE!</v>
      </c>
      <c r="AE92" s="572" t="e">
        <f t="shared" si="205"/>
        <v>#VALUE!</v>
      </c>
      <c r="AF92" s="572" t="e">
        <f t="shared" si="205"/>
        <v>#VALUE!</v>
      </c>
      <c r="AG92" s="572" t="e">
        <f t="shared" si="205"/>
        <v>#VALUE!</v>
      </c>
      <c r="AH92" s="572" t="e">
        <f t="shared" si="205"/>
        <v>#VALUE!</v>
      </c>
      <c r="AI92" s="572" t="e">
        <f t="shared" si="205"/>
        <v>#VALUE!</v>
      </c>
      <c r="AJ92" s="572" t="e">
        <f t="shared" si="205"/>
        <v>#VALUE!</v>
      </c>
      <c r="AK92" s="572" t="e">
        <f t="shared" si="205"/>
        <v>#VALUE!</v>
      </c>
      <c r="AL92" s="572" t="e">
        <f t="shared" si="205"/>
        <v>#VALUE!</v>
      </c>
      <c r="AM92" s="572" t="e">
        <f t="shared" si="205"/>
        <v>#VALUE!</v>
      </c>
      <c r="AN92" s="572" t="e">
        <f t="shared" ref="AN92:BM92" si="206">$C92*AN46</f>
        <v>#VALUE!</v>
      </c>
      <c r="AO92" s="572" t="e">
        <f t="shared" si="206"/>
        <v>#VALUE!</v>
      </c>
      <c r="AP92" s="572" t="e">
        <f t="shared" si="206"/>
        <v>#VALUE!</v>
      </c>
      <c r="AQ92" s="572" t="e">
        <f t="shared" si="206"/>
        <v>#VALUE!</v>
      </c>
      <c r="AR92" s="572" t="e">
        <f t="shared" si="206"/>
        <v>#VALUE!</v>
      </c>
      <c r="AS92" s="572" t="e">
        <f t="shared" si="206"/>
        <v>#VALUE!</v>
      </c>
      <c r="AT92" s="572" t="e">
        <f t="shared" si="206"/>
        <v>#VALUE!</v>
      </c>
      <c r="AU92" s="572" t="e">
        <f t="shared" si="206"/>
        <v>#VALUE!</v>
      </c>
      <c r="AV92" s="572" t="e">
        <f t="shared" si="206"/>
        <v>#VALUE!</v>
      </c>
      <c r="AW92" s="572" t="e">
        <f t="shared" si="206"/>
        <v>#VALUE!</v>
      </c>
      <c r="AX92" s="572" t="e">
        <f t="shared" si="206"/>
        <v>#VALUE!</v>
      </c>
      <c r="AY92" s="572" t="e">
        <f t="shared" si="206"/>
        <v>#VALUE!</v>
      </c>
      <c r="AZ92" s="572" t="e">
        <f t="shared" si="206"/>
        <v>#VALUE!</v>
      </c>
      <c r="BA92" s="572" t="e">
        <f t="shared" si="206"/>
        <v>#VALUE!</v>
      </c>
      <c r="BB92" s="572" t="e">
        <f t="shared" si="206"/>
        <v>#VALUE!</v>
      </c>
      <c r="BC92" s="572" t="e">
        <f t="shared" si="206"/>
        <v>#VALUE!</v>
      </c>
      <c r="BD92" s="572" t="e">
        <f t="shared" si="206"/>
        <v>#VALUE!</v>
      </c>
      <c r="BE92" s="572" t="e">
        <f t="shared" si="206"/>
        <v>#VALUE!</v>
      </c>
      <c r="BF92" s="572" t="e">
        <f t="shared" si="206"/>
        <v>#VALUE!</v>
      </c>
      <c r="BG92" s="572" t="e">
        <f t="shared" si="206"/>
        <v>#VALUE!</v>
      </c>
      <c r="BH92" s="572" t="e">
        <f t="shared" si="206"/>
        <v>#VALUE!</v>
      </c>
      <c r="BI92" s="572" t="e">
        <f t="shared" si="206"/>
        <v>#VALUE!</v>
      </c>
      <c r="BJ92" s="572" t="e">
        <f t="shared" si="206"/>
        <v>#VALUE!</v>
      </c>
      <c r="BK92" s="572" t="e">
        <f t="shared" si="206"/>
        <v>#VALUE!</v>
      </c>
      <c r="BL92" s="572" t="e">
        <f t="shared" si="206"/>
        <v>#VALUE!</v>
      </c>
      <c r="BM92" s="572" t="e">
        <f t="shared" si="206"/>
        <v>#VALUE!</v>
      </c>
      <c r="BN92" s="1136"/>
      <c r="BO92" s="1121"/>
      <c r="BP92" s="1121"/>
      <c r="BQ92" s="1121"/>
      <c r="BR92" s="1121"/>
    </row>
    <row r="93" spans="1:70" s="494" customFormat="1" ht="12.75" x14ac:dyDescent="0.2">
      <c r="A93" s="491"/>
      <c r="B93" s="492" t="str">
        <f t="shared" si="119"/>
        <v>Garçom 2 horas</v>
      </c>
      <c r="C93" s="493"/>
      <c r="D93" s="842">
        <f t="shared" si="120"/>
        <v>0</v>
      </c>
      <c r="E93" s="842" t="str">
        <f t="shared" si="200"/>
        <v/>
      </c>
      <c r="F93" s="1120"/>
      <c r="G93" s="1120"/>
      <c r="H93" s="688" t="e">
        <f t="shared" ref="H93:AM93" si="207">$C93*H47</f>
        <v>#VALUE!</v>
      </c>
      <c r="I93" s="572" t="e">
        <f t="shared" si="207"/>
        <v>#VALUE!</v>
      </c>
      <c r="J93" s="572" t="e">
        <f t="shared" si="207"/>
        <v>#VALUE!</v>
      </c>
      <c r="K93" s="572" t="e">
        <f t="shared" si="207"/>
        <v>#VALUE!</v>
      </c>
      <c r="L93" s="572" t="e">
        <f t="shared" si="207"/>
        <v>#VALUE!</v>
      </c>
      <c r="M93" s="572" t="e">
        <f t="shared" si="207"/>
        <v>#VALUE!</v>
      </c>
      <c r="N93" s="572" t="e">
        <f t="shared" si="207"/>
        <v>#VALUE!</v>
      </c>
      <c r="O93" s="572" t="e">
        <f t="shared" si="207"/>
        <v>#VALUE!</v>
      </c>
      <c r="P93" s="572" t="e">
        <f t="shared" si="207"/>
        <v>#VALUE!</v>
      </c>
      <c r="Q93" s="572" t="e">
        <f t="shared" si="207"/>
        <v>#VALUE!</v>
      </c>
      <c r="R93" s="572" t="e">
        <f t="shared" si="207"/>
        <v>#VALUE!</v>
      </c>
      <c r="S93" s="572" t="e">
        <f t="shared" si="207"/>
        <v>#VALUE!</v>
      </c>
      <c r="T93" s="572" t="e">
        <f t="shared" si="207"/>
        <v>#VALUE!</v>
      </c>
      <c r="U93" s="572" t="e">
        <f t="shared" si="207"/>
        <v>#VALUE!</v>
      </c>
      <c r="V93" s="572" t="e">
        <f t="shared" si="207"/>
        <v>#VALUE!</v>
      </c>
      <c r="W93" s="572" t="e">
        <f t="shared" si="207"/>
        <v>#VALUE!</v>
      </c>
      <c r="X93" s="572" t="e">
        <f t="shared" si="207"/>
        <v>#VALUE!</v>
      </c>
      <c r="Y93" s="572" t="e">
        <f t="shared" si="207"/>
        <v>#VALUE!</v>
      </c>
      <c r="Z93" s="572" t="e">
        <f t="shared" si="207"/>
        <v>#VALUE!</v>
      </c>
      <c r="AA93" s="572" t="e">
        <f t="shared" si="207"/>
        <v>#VALUE!</v>
      </c>
      <c r="AB93" s="572" t="e">
        <f t="shared" si="207"/>
        <v>#VALUE!</v>
      </c>
      <c r="AC93" s="572" t="e">
        <f t="shared" si="207"/>
        <v>#VALUE!</v>
      </c>
      <c r="AD93" s="572" t="e">
        <f t="shared" si="207"/>
        <v>#VALUE!</v>
      </c>
      <c r="AE93" s="572" t="e">
        <f t="shared" si="207"/>
        <v>#VALUE!</v>
      </c>
      <c r="AF93" s="572" t="e">
        <f t="shared" si="207"/>
        <v>#VALUE!</v>
      </c>
      <c r="AG93" s="572" t="e">
        <f t="shared" si="207"/>
        <v>#VALUE!</v>
      </c>
      <c r="AH93" s="572" t="e">
        <f t="shared" si="207"/>
        <v>#VALUE!</v>
      </c>
      <c r="AI93" s="572" t="e">
        <f t="shared" si="207"/>
        <v>#VALUE!</v>
      </c>
      <c r="AJ93" s="572" t="e">
        <f t="shared" si="207"/>
        <v>#VALUE!</v>
      </c>
      <c r="AK93" s="572" t="e">
        <f t="shared" si="207"/>
        <v>#VALUE!</v>
      </c>
      <c r="AL93" s="572" t="e">
        <f t="shared" si="207"/>
        <v>#VALUE!</v>
      </c>
      <c r="AM93" s="572" t="e">
        <f t="shared" si="207"/>
        <v>#VALUE!</v>
      </c>
      <c r="AN93" s="572" t="e">
        <f t="shared" ref="AN93:BM93" si="208">$C93*AN47</f>
        <v>#VALUE!</v>
      </c>
      <c r="AO93" s="572" t="e">
        <f t="shared" si="208"/>
        <v>#VALUE!</v>
      </c>
      <c r="AP93" s="572" t="e">
        <f t="shared" si="208"/>
        <v>#VALUE!</v>
      </c>
      <c r="AQ93" s="572" t="e">
        <f t="shared" si="208"/>
        <v>#VALUE!</v>
      </c>
      <c r="AR93" s="572" t="e">
        <f t="shared" si="208"/>
        <v>#VALUE!</v>
      </c>
      <c r="AS93" s="572" t="e">
        <f t="shared" si="208"/>
        <v>#VALUE!</v>
      </c>
      <c r="AT93" s="572" t="e">
        <f t="shared" si="208"/>
        <v>#VALUE!</v>
      </c>
      <c r="AU93" s="572" t="e">
        <f t="shared" si="208"/>
        <v>#VALUE!</v>
      </c>
      <c r="AV93" s="572" t="e">
        <f t="shared" si="208"/>
        <v>#VALUE!</v>
      </c>
      <c r="AW93" s="572" t="e">
        <f t="shared" si="208"/>
        <v>#VALUE!</v>
      </c>
      <c r="AX93" s="572" t="e">
        <f t="shared" si="208"/>
        <v>#VALUE!</v>
      </c>
      <c r="AY93" s="572" t="e">
        <f t="shared" si="208"/>
        <v>#VALUE!</v>
      </c>
      <c r="AZ93" s="572" t="e">
        <f t="shared" si="208"/>
        <v>#VALUE!</v>
      </c>
      <c r="BA93" s="572" t="e">
        <f t="shared" si="208"/>
        <v>#VALUE!</v>
      </c>
      <c r="BB93" s="572" t="e">
        <f t="shared" si="208"/>
        <v>#VALUE!</v>
      </c>
      <c r="BC93" s="572" t="e">
        <f t="shared" si="208"/>
        <v>#VALUE!</v>
      </c>
      <c r="BD93" s="572" t="e">
        <f t="shared" si="208"/>
        <v>#VALUE!</v>
      </c>
      <c r="BE93" s="572" t="e">
        <f t="shared" si="208"/>
        <v>#VALUE!</v>
      </c>
      <c r="BF93" s="572" t="e">
        <f t="shared" si="208"/>
        <v>#VALUE!</v>
      </c>
      <c r="BG93" s="572" t="e">
        <f t="shared" si="208"/>
        <v>#VALUE!</v>
      </c>
      <c r="BH93" s="572" t="e">
        <f t="shared" si="208"/>
        <v>#VALUE!</v>
      </c>
      <c r="BI93" s="572" t="e">
        <f t="shared" si="208"/>
        <v>#VALUE!</v>
      </c>
      <c r="BJ93" s="572" t="e">
        <f t="shared" si="208"/>
        <v>#VALUE!</v>
      </c>
      <c r="BK93" s="572" t="e">
        <f t="shared" si="208"/>
        <v>#VALUE!</v>
      </c>
      <c r="BL93" s="572" t="e">
        <f t="shared" si="208"/>
        <v>#VALUE!</v>
      </c>
      <c r="BM93" s="572" t="e">
        <f t="shared" si="208"/>
        <v>#VALUE!</v>
      </c>
      <c r="BN93" s="1136"/>
      <c r="BO93" s="1121"/>
      <c r="BP93" s="1121"/>
      <c r="BQ93" s="1121"/>
      <c r="BR93" s="1121"/>
    </row>
    <row r="94" spans="1:70" s="494" customFormat="1" ht="12.75" x14ac:dyDescent="0.2">
      <c r="A94" s="491"/>
      <c r="B94" s="492" t="str">
        <f t="shared" si="119"/>
        <v>Garçom 4 horas</v>
      </c>
      <c r="C94" s="493"/>
      <c r="D94" s="842">
        <f t="shared" si="120"/>
        <v>0</v>
      </c>
      <c r="E94" s="842" t="str">
        <f t="shared" si="200"/>
        <v/>
      </c>
      <c r="F94" s="1120"/>
      <c r="G94" s="1120"/>
      <c r="H94" s="688" t="e">
        <f t="shared" ref="H94:AM94" si="209">$C94*H48</f>
        <v>#VALUE!</v>
      </c>
      <c r="I94" s="572" t="e">
        <f t="shared" si="209"/>
        <v>#VALUE!</v>
      </c>
      <c r="J94" s="572" t="e">
        <f t="shared" si="209"/>
        <v>#VALUE!</v>
      </c>
      <c r="K94" s="572" t="e">
        <f t="shared" si="209"/>
        <v>#VALUE!</v>
      </c>
      <c r="L94" s="572" t="e">
        <f t="shared" si="209"/>
        <v>#VALUE!</v>
      </c>
      <c r="M94" s="572" t="e">
        <f t="shared" si="209"/>
        <v>#VALUE!</v>
      </c>
      <c r="N94" s="572" t="e">
        <f t="shared" si="209"/>
        <v>#VALUE!</v>
      </c>
      <c r="O94" s="572" t="e">
        <f t="shared" si="209"/>
        <v>#VALUE!</v>
      </c>
      <c r="P94" s="572" t="e">
        <f t="shared" si="209"/>
        <v>#VALUE!</v>
      </c>
      <c r="Q94" s="572" t="e">
        <f t="shared" si="209"/>
        <v>#VALUE!</v>
      </c>
      <c r="R94" s="572" t="e">
        <f t="shared" si="209"/>
        <v>#VALUE!</v>
      </c>
      <c r="S94" s="572" t="e">
        <f t="shared" si="209"/>
        <v>#VALUE!</v>
      </c>
      <c r="T94" s="572" t="e">
        <f t="shared" si="209"/>
        <v>#VALUE!</v>
      </c>
      <c r="U94" s="572" t="e">
        <f t="shared" si="209"/>
        <v>#VALUE!</v>
      </c>
      <c r="V94" s="572" t="e">
        <f t="shared" si="209"/>
        <v>#VALUE!</v>
      </c>
      <c r="W94" s="572" t="e">
        <f t="shared" si="209"/>
        <v>#VALUE!</v>
      </c>
      <c r="X94" s="572" t="e">
        <f t="shared" si="209"/>
        <v>#VALUE!</v>
      </c>
      <c r="Y94" s="572" t="e">
        <f t="shared" si="209"/>
        <v>#VALUE!</v>
      </c>
      <c r="Z94" s="572" t="e">
        <f t="shared" si="209"/>
        <v>#VALUE!</v>
      </c>
      <c r="AA94" s="572" t="e">
        <f t="shared" si="209"/>
        <v>#VALUE!</v>
      </c>
      <c r="AB94" s="572" t="e">
        <f t="shared" si="209"/>
        <v>#VALUE!</v>
      </c>
      <c r="AC94" s="572" t="e">
        <f t="shared" si="209"/>
        <v>#VALUE!</v>
      </c>
      <c r="AD94" s="572" t="e">
        <f t="shared" si="209"/>
        <v>#VALUE!</v>
      </c>
      <c r="AE94" s="572" t="e">
        <f t="shared" si="209"/>
        <v>#VALUE!</v>
      </c>
      <c r="AF94" s="572" t="e">
        <f t="shared" si="209"/>
        <v>#VALUE!</v>
      </c>
      <c r="AG94" s="572" t="e">
        <f t="shared" si="209"/>
        <v>#VALUE!</v>
      </c>
      <c r="AH94" s="572" t="e">
        <f t="shared" si="209"/>
        <v>#VALUE!</v>
      </c>
      <c r="AI94" s="572" t="e">
        <f t="shared" si="209"/>
        <v>#VALUE!</v>
      </c>
      <c r="AJ94" s="572" t="e">
        <f t="shared" si="209"/>
        <v>#VALUE!</v>
      </c>
      <c r="AK94" s="572" t="e">
        <f t="shared" si="209"/>
        <v>#VALUE!</v>
      </c>
      <c r="AL94" s="572" t="e">
        <f t="shared" si="209"/>
        <v>#VALUE!</v>
      </c>
      <c r="AM94" s="572" t="e">
        <f t="shared" si="209"/>
        <v>#VALUE!</v>
      </c>
      <c r="AN94" s="572" t="e">
        <f t="shared" ref="AN94:BM94" si="210">$C94*AN48</f>
        <v>#VALUE!</v>
      </c>
      <c r="AO94" s="572" t="e">
        <f t="shared" si="210"/>
        <v>#VALUE!</v>
      </c>
      <c r="AP94" s="572" t="e">
        <f t="shared" si="210"/>
        <v>#VALUE!</v>
      </c>
      <c r="AQ94" s="572" t="e">
        <f t="shared" si="210"/>
        <v>#VALUE!</v>
      </c>
      <c r="AR94" s="572" t="e">
        <f t="shared" si="210"/>
        <v>#VALUE!</v>
      </c>
      <c r="AS94" s="572" t="e">
        <f t="shared" si="210"/>
        <v>#VALUE!</v>
      </c>
      <c r="AT94" s="572" t="e">
        <f t="shared" si="210"/>
        <v>#VALUE!</v>
      </c>
      <c r="AU94" s="572" t="e">
        <f t="shared" si="210"/>
        <v>#VALUE!</v>
      </c>
      <c r="AV94" s="572" t="e">
        <f t="shared" si="210"/>
        <v>#VALUE!</v>
      </c>
      <c r="AW94" s="572" t="e">
        <f t="shared" si="210"/>
        <v>#VALUE!</v>
      </c>
      <c r="AX94" s="572" t="e">
        <f t="shared" si="210"/>
        <v>#VALUE!</v>
      </c>
      <c r="AY94" s="572" t="e">
        <f t="shared" si="210"/>
        <v>#VALUE!</v>
      </c>
      <c r="AZ94" s="572" t="e">
        <f t="shared" si="210"/>
        <v>#VALUE!</v>
      </c>
      <c r="BA94" s="572" t="e">
        <f t="shared" si="210"/>
        <v>#VALUE!</v>
      </c>
      <c r="BB94" s="572" t="e">
        <f t="shared" si="210"/>
        <v>#VALUE!</v>
      </c>
      <c r="BC94" s="572" t="e">
        <f t="shared" si="210"/>
        <v>#VALUE!</v>
      </c>
      <c r="BD94" s="572" t="e">
        <f t="shared" si="210"/>
        <v>#VALUE!</v>
      </c>
      <c r="BE94" s="572" t="e">
        <f t="shared" si="210"/>
        <v>#VALUE!</v>
      </c>
      <c r="BF94" s="572" t="e">
        <f t="shared" si="210"/>
        <v>#VALUE!</v>
      </c>
      <c r="BG94" s="572" t="e">
        <f t="shared" si="210"/>
        <v>#VALUE!</v>
      </c>
      <c r="BH94" s="572" t="e">
        <f t="shared" si="210"/>
        <v>#VALUE!</v>
      </c>
      <c r="BI94" s="572" t="e">
        <f t="shared" si="210"/>
        <v>#VALUE!</v>
      </c>
      <c r="BJ94" s="572" t="e">
        <f t="shared" si="210"/>
        <v>#VALUE!</v>
      </c>
      <c r="BK94" s="572" t="e">
        <f t="shared" si="210"/>
        <v>#VALUE!</v>
      </c>
      <c r="BL94" s="572" t="e">
        <f t="shared" si="210"/>
        <v>#VALUE!</v>
      </c>
      <c r="BM94" s="572" t="e">
        <f t="shared" si="210"/>
        <v>#VALUE!</v>
      </c>
      <c r="BN94" s="1136"/>
      <c r="BO94" s="1121"/>
      <c r="BP94" s="1121"/>
      <c r="BQ94" s="1121"/>
      <c r="BR94" s="1121"/>
    </row>
    <row r="95" spans="1:70" s="494" customFormat="1" ht="12.75" x14ac:dyDescent="0.2">
      <c r="A95" s="491"/>
      <c r="B95" s="492" t="str">
        <f t="shared" si="119"/>
        <v>Garçom 6 horas</v>
      </c>
      <c r="C95" s="493"/>
      <c r="D95" s="842">
        <f t="shared" si="120"/>
        <v>0</v>
      </c>
      <c r="E95" s="842" t="str">
        <f t="shared" si="200"/>
        <v/>
      </c>
      <c r="F95" s="1120"/>
      <c r="G95" s="1120"/>
      <c r="H95" s="688" t="e">
        <f t="shared" ref="H95:AM95" si="211">$C95*H49</f>
        <v>#VALUE!</v>
      </c>
      <c r="I95" s="572" t="e">
        <f t="shared" si="211"/>
        <v>#VALUE!</v>
      </c>
      <c r="J95" s="572" t="e">
        <f t="shared" si="211"/>
        <v>#VALUE!</v>
      </c>
      <c r="K95" s="572" t="e">
        <f t="shared" si="211"/>
        <v>#VALUE!</v>
      </c>
      <c r="L95" s="572" t="e">
        <f t="shared" si="211"/>
        <v>#VALUE!</v>
      </c>
      <c r="M95" s="572" t="e">
        <f t="shared" si="211"/>
        <v>#VALUE!</v>
      </c>
      <c r="N95" s="572" t="e">
        <f t="shared" si="211"/>
        <v>#VALUE!</v>
      </c>
      <c r="O95" s="572" t="e">
        <f t="shared" si="211"/>
        <v>#VALUE!</v>
      </c>
      <c r="P95" s="572" t="e">
        <f t="shared" si="211"/>
        <v>#VALUE!</v>
      </c>
      <c r="Q95" s="572" t="e">
        <f t="shared" si="211"/>
        <v>#VALUE!</v>
      </c>
      <c r="R95" s="572" t="e">
        <f t="shared" si="211"/>
        <v>#VALUE!</v>
      </c>
      <c r="S95" s="572" t="e">
        <f t="shared" si="211"/>
        <v>#VALUE!</v>
      </c>
      <c r="T95" s="572" t="e">
        <f t="shared" si="211"/>
        <v>#VALUE!</v>
      </c>
      <c r="U95" s="572" t="e">
        <f t="shared" si="211"/>
        <v>#VALUE!</v>
      </c>
      <c r="V95" s="572" t="e">
        <f t="shared" si="211"/>
        <v>#VALUE!</v>
      </c>
      <c r="W95" s="572" t="e">
        <f t="shared" si="211"/>
        <v>#VALUE!</v>
      </c>
      <c r="X95" s="572" t="e">
        <f t="shared" si="211"/>
        <v>#VALUE!</v>
      </c>
      <c r="Y95" s="572" t="e">
        <f t="shared" si="211"/>
        <v>#VALUE!</v>
      </c>
      <c r="Z95" s="572" t="e">
        <f t="shared" si="211"/>
        <v>#VALUE!</v>
      </c>
      <c r="AA95" s="572" t="e">
        <f t="shared" si="211"/>
        <v>#VALUE!</v>
      </c>
      <c r="AB95" s="572" t="e">
        <f t="shared" si="211"/>
        <v>#VALUE!</v>
      </c>
      <c r="AC95" s="572" t="e">
        <f t="shared" si="211"/>
        <v>#VALUE!</v>
      </c>
      <c r="AD95" s="572" t="e">
        <f t="shared" si="211"/>
        <v>#VALUE!</v>
      </c>
      <c r="AE95" s="572" t="e">
        <f t="shared" si="211"/>
        <v>#VALUE!</v>
      </c>
      <c r="AF95" s="572" t="e">
        <f t="shared" si="211"/>
        <v>#VALUE!</v>
      </c>
      <c r="AG95" s="572" t="e">
        <f t="shared" si="211"/>
        <v>#VALUE!</v>
      </c>
      <c r="AH95" s="572" t="e">
        <f t="shared" si="211"/>
        <v>#VALUE!</v>
      </c>
      <c r="AI95" s="572" t="e">
        <f t="shared" si="211"/>
        <v>#VALUE!</v>
      </c>
      <c r="AJ95" s="572" t="e">
        <f t="shared" si="211"/>
        <v>#VALUE!</v>
      </c>
      <c r="AK95" s="572" t="e">
        <f t="shared" si="211"/>
        <v>#VALUE!</v>
      </c>
      <c r="AL95" s="572" t="e">
        <f t="shared" si="211"/>
        <v>#VALUE!</v>
      </c>
      <c r="AM95" s="572" t="e">
        <f t="shared" si="211"/>
        <v>#VALUE!</v>
      </c>
      <c r="AN95" s="572" t="e">
        <f t="shared" ref="AN95:BM95" si="212">$C95*AN49</f>
        <v>#VALUE!</v>
      </c>
      <c r="AO95" s="572" t="e">
        <f t="shared" si="212"/>
        <v>#VALUE!</v>
      </c>
      <c r="AP95" s="572" t="e">
        <f t="shared" si="212"/>
        <v>#VALUE!</v>
      </c>
      <c r="AQ95" s="572" t="e">
        <f t="shared" si="212"/>
        <v>#VALUE!</v>
      </c>
      <c r="AR95" s="572" t="e">
        <f t="shared" si="212"/>
        <v>#VALUE!</v>
      </c>
      <c r="AS95" s="572" t="e">
        <f t="shared" si="212"/>
        <v>#VALUE!</v>
      </c>
      <c r="AT95" s="572" t="e">
        <f t="shared" si="212"/>
        <v>#VALUE!</v>
      </c>
      <c r="AU95" s="572" t="e">
        <f t="shared" si="212"/>
        <v>#VALUE!</v>
      </c>
      <c r="AV95" s="572" t="e">
        <f t="shared" si="212"/>
        <v>#VALUE!</v>
      </c>
      <c r="AW95" s="572" t="e">
        <f t="shared" si="212"/>
        <v>#VALUE!</v>
      </c>
      <c r="AX95" s="572" t="e">
        <f t="shared" si="212"/>
        <v>#VALUE!</v>
      </c>
      <c r="AY95" s="572" t="e">
        <f t="shared" si="212"/>
        <v>#VALUE!</v>
      </c>
      <c r="AZ95" s="572" t="e">
        <f t="shared" si="212"/>
        <v>#VALUE!</v>
      </c>
      <c r="BA95" s="572" t="e">
        <f t="shared" si="212"/>
        <v>#VALUE!</v>
      </c>
      <c r="BB95" s="572" t="e">
        <f t="shared" si="212"/>
        <v>#VALUE!</v>
      </c>
      <c r="BC95" s="572" t="e">
        <f t="shared" si="212"/>
        <v>#VALUE!</v>
      </c>
      <c r="BD95" s="572" t="e">
        <f t="shared" si="212"/>
        <v>#VALUE!</v>
      </c>
      <c r="BE95" s="572" t="e">
        <f t="shared" si="212"/>
        <v>#VALUE!</v>
      </c>
      <c r="BF95" s="572" t="e">
        <f t="shared" si="212"/>
        <v>#VALUE!</v>
      </c>
      <c r="BG95" s="572" t="e">
        <f t="shared" si="212"/>
        <v>#VALUE!</v>
      </c>
      <c r="BH95" s="572" t="e">
        <f t="shared" si="212"/>
        <v>#VALUE!</v>
      </c>
      <c r="BI95" s="572" t="e">
        <f t="shared" si="212"/>
        <v>#VALUE!</v>
      </c>
      <c r="BJ95" s="572" t="e">
        <f t="shared" si="212"/>
        <v>#VALUE!</v>
      </c>
      <c r="BK95" s="572" t="e">
        <f t="shared" si="212"/>
        <v>#VALUE!</v>
      </c>
      <c r="BL95" s="572" t="e">
        <f t="shared" si="212"/>
        <v>#VALUE!</v>
      </c>
      <c r="BM95" s="572" t="e">
        <f t="shared" si="212"/>
        <v>#VALUE!</v>
      </c>
      <c r="BN95" s="1136"/>
      <c r="BO95" s="1121"/>
      <c r="BP95" s="1121"/>
      <c r="BQ95" s="1121"/>
      <c r="BR95" s="1121"/>
    </row>
    <row r="96" spans="1:70" s="494" customFormat="1" ht="12.75" x14ac:dyDescent="0.2">
      <c r="A96" s="491"/>
      <c r="B96" s="492" t="str">
        <f t="shared" si="119"/>
        <v>Garçom 8 horas</v>
      </c>
      <c r="C96" s="493"/>
      <c r="D96" s="842">
        <f t="shared" si="120"/>
        <v>0</v>
      </c>
      <c r="E96" s="842" t="str">
        <f t="shared" si="200"/>
        <v/>
      </c>
      <c r="F96" s="1120"/>
      <c r="G96" s="1120"/>
      <c r="H96" s="688" t="e">
        <f t="shared" ref="H96:AM96" si="213">$C96*H50</f>
        <v>#VALUE!</v>
      </c>
      <c r="I96" s="572" t="e">
        <f t="shared" si="213"/>
        <v>#VALUE!</v>
      </c>
      <c r="J96" s="572" t="e">
        <f t="shared" si="213"/>
        <v>#VALUE!</v>
      </c>
      <c r="K96" s="572" t="e">
        <f t="shared" si="213"/>
        <v>#VALUE!</v>
      </c>
      <c r="L96" s="572" t="e">
        <f t="shared" si="213"/>
        <v>#VALUE!</v>
      </c>
      <c r="M96" s="572" t="e">
        <f t="shared" si="213"/>
        <v>#VALUE!</v>
      </c>
      <c r="N96" s="572" t="e">
        <f t="shared" si="213"/>
        <v>#VALUE!</v>
      </c>
      <c r="O96" s="572" t="e">
        <f t="shared" si="213"/>
        <v>#VALUE!</v>
      </c>
      <c r="P96" s="572" t="e">
        <f t="shared" si="213"/>
        <v>#VALUE!</v>
      </c>
      <c r="Q96" s="572" t="e">
        <f t="shared" si="213"/>
        <v>#VALUE!</v>
      </c>
      <c r="R96" s="572" t="e">
        <f t="shared" si="213"/>
        <v>#VALUE!</v>
      </c>
      <c r="S96" s="572" t="e">
        <f t="shared" si="213"/>
        <v>#VALUE!</v>
      </c>
      <c r="T96" s="572" t="e">
        <f t="shared" si="213"/>
        <v>#VALUE!</v>
      </c>
      <c r="U96" s="572" t="e">
        <f t="shared" si="213"/>
        <v>#VALUE!</v>
      </c>
      <c r="V96" s="572" t="e">
        <f t="shared" si="213"/>
        <v>#VALUE!</v>
      </c>
      <c r="W96" s="572" t="e">
        <f t="shared" si="213"/>
        <v>#VALUE!</v>
      </c>
      <c r="X96" s="572" t="e">
        <f t="shared" si="213"/>
        <v>#VALUE!</v>
      </c>
      <c r="Y96" s="572" t="e">
        <f t="shared" si="213"/>
        <v>#VALUE!</v>
      </c>
      <c r="Z96" s="572" t="e">
        <f t="shared" si="213"/>
        <v>#VALUE!</v>
      </c>
      <c r="AA96" s="572" t="e">
        <f t="shared" si="213"/>
        <v>#VALUE!</v>
      </c>
      <c r="AB96" s="572" t="e">
        <f t="shared" si="213"/>
        <v>#VALUE!</v>
      </c>
      <c r="AC96" s="572" t="e">
        <f t="shared" si="213"/>
        <v>#VALUE!</v>
      </c>
      <c r="AD96" s="572" t="e">
        <f t="shared" si="213"/>
        <v>#VALUE!</v>
      </c>
      <c r="AE96" s="572" t="e">
        <f t="shared" si="213"/>
        <v>#VALUE!</v>
      </c>
      <c r="AF96" s="572" t="e">
        <f t="shared" si="213"/>
        <v>#VALUE!</v>
      </c>
      <c r="AG96" s="572" t="e">
        <f t="shared" si="213"/>
        <v>#VALUE!</v>
      </c>
      <c r="AH96" s="572" t="e">
        <f t="shared" si="213"/>
        <v>#VALUE!</v>
      </c>
      <c r="AI96" s="572" t="e">
        <f t="shared" si="213"/>
        <v>#VALUE!</v>
      </c>
      <c r="AJ96" s="572" t="e">
        <f t="shared" si="213"/>
        <v>#VALUE!</v>
      </c>
      <c r="AK96" s="572" t="e">
        <f t="shared" si="213"/>
        <v>#VALUE!</v>
      </c>
      <c r="AL96" s="572" t="e">
        <f t="shared" si="213"/>
        <v>#VALUE!</v>
      </c>
      <c r="AM96" s="572" t="e">
        <f t="shared" si="213"/>
        <v>#VALUE!</v>
      </c>
      <c r="AN96" s="572" t="e">
        <f t="shared" ref="AN96:BM96" si="214">$C96*AN50</f>
        <v>#VALUE!</v>
      </c>
      <c r="AO96" s="572" t="e">
        <f t="shared" si="214"/>
        <v>#VALUE!</v>
      </c>
      <c r="AP96" s="572" t="e">
        <f t="shared" si="214"/>
        <v>#VALUE!</v>
      </c>
      <c r="AQ96" s="572" t="e">
        <f t="shared" si="214"/>
        <v>#VALUE!</v>
      </c>
      <c r="AR96" s="572" t="e">
        <f t="shared" si="214"/>
        <v>#VALUE!</v>
      </c>
      <c r="AS96" s="572" t="e">
        <f t="shared" si="214"/>
        <v>#VALUE!</v>
      </c>
      <c r="AT96" s="572" t="e">
        <f t="shared" si="214"/>
        <v>#VALUE!</v>
      </c>
      <c r="AU96" s="572" t="e">
        <f t="shared" si="214"/>
        <v>#VALUE!</v>
      </c>
      <c r="AV96" s="572" t="e">
        <f t="shared" si="214"/>
        <v>#VALUE!</v>
      </c>
      <c r="AW96" s="572" t="e">
        <f t="shared" si="214"/>
        <v>#VALUE!</v>
      </c>
      <c r="AX96" s="572" t="e">
        <f t="shared" si="214"/>
        <v>#VALUE!</v>
      </c>
      <c r="AY96" s="572" t="e">
        <f t="shared" si="214"/>
        <v>#VALUE!</v>
      </c>
      <c r="AZ96" s="572" t="e">
        <f t="shared" si="214"/>
        <v>#VALUE!</v>
      </c>
      <c r="BA96" s="572" t="e">
        <f t="shared" si="214"/>
        <v>#VALUE!</v>
      </c>
      <c r="BB96" s="572" t="e">
        <f t="shared" si="214"/>
        <v>#VALUE!</v>
      </c>
      <c r="BC96" s="572" t="e">
        <f t="shared" si="214"/>
        <v>#VALUE!</v>
      </c>
      <c r="BD96" s="572" t="e">
        <f t="shared" si="214"/>
        <v>#VALUE!</v>
      </c>
      <c r="BE96" s="572" t="e">
        <f t="shared" si="214"/>
        <v>#VALUE!</v>
      </c>
      <c r="BF96" s="572" t="e">
        <f t="shared" si="214"/>
        <v>#VALUE!</v>
      </c>
      <c r="BG96" s="572" t="e">
        <f t="shared" si="214"/>
        <v>#VALUE!</v>
      </c>
      <c r="BH96" s="572" t="e">
        <f t="shared" si="214"/>
        <v>#VALUE!</v>
      </c>
      <c r="BI96" s="572" t="e">
        <f t="shared" si="214"/>
        <v>#VALUE!</v>
      </c>
      <c r="BJ96" s="572" t="e">
        <f t="shared" si="214"/>
        <v>#VALUE!</v>
      </c>
      <c r="BK96" s="572" t="e">
        <f t="shared" si="214"/>
        <v>#VALUE!</v>
      </c>
      <c r="BL96" s="572" t="e">
        <f t="shared" si="214"/>
        <v>#VALUE!</v>
      </c>
      <c r="BM96" s="572" t="e">
        <f t="shared" si="214"/>
        <v>#VALUE!</v>
      </c>
      <c r="BN96" s="1136"/>
      <c r="BO96" s="1121"/>
      <c r="BP96" s="1121"/>
      <c r="BQ96" s="1121"/>
      <c r="BR96" s="1121"/>
    </row>
    <row r="97" spans="2:71" s="495" customFormat="1" ht="12" customHeight="1" x14ac:dyDescent="0.15">
      <c r="B97" s="1137"/>
      <c r="C97" s="790"/>
      <c r="D97" s="696"/>
      <c r="E97" s="696"/>
      <c r="F97" s="1138"/>
      <c r="G97" s="1138"/>
      <c r="H97" s="1138"/>
      <c r="I97" s="1138"/>
      <c r="J97" s="1138"/>
      <c r="K97" s="1138"/>
      <c r="L97" s="1138"/>
      <c r="M97" s="1138"/>
      <c r="N97" s="1138"/>
      <c r="O97" s="1138"/>
      <c r="P97" s="1138"/>
      <c r="Q97" s="1138"/>
      <c r="R97" s="1138"/>
      <c r="S97" s="1138"/>
      <c r="T97" s="1138"/>
      <c r="U97" s="1138"/>
      <c r="V97" s="1138"/>
      <c r="W97" s="1138"/>
      <c r="X97" s="1138"/>
      <c r="Y97" s="1138"/>
      <c r="Z97" s="1138"/>
      <c r="AA97" s="1138"/>
      <c r="AB97" s="1138"/>
      <c r="AC97" s="1138"/>
      <c r="AD97" s="1138"/>
      <c r="AE97" s="1138"/>
      <c r="AF97" s="1138"/>
      <c r="AG97" s="1138"/>
      <c r="AH97" s="1138"/>
      <c r="AI97" s="1138"/>
      <c r="AJ97" s="1138"/>
      <c r="AK97" s="1138"/>
      <c r="AL97" s="1138"/>
      <c r="AM97" s="1138"/>
      <c r="AN97" s="1138"/>
      <c r="AO97" s="1138"/>
      <c r="AP97" s="1138"/>
      <c r="AQ97" s="1138"/>
      <c r="AR97" s="1138"/>
      <c r="AS97" s="1138"/>
      <c r="AT97" s="1138"/>
      <c r="AU97" s="1138"/>
      <c r="AV97" s="1138"/>
      <c r="AW97" s="1138"/>
      <c r="AX97" s="1138"/>
      <c r="AY97" s="1138"/>
      <c r="AZ97" s="1138"/>
      <c r="BA97" s="1138"/>
      <c r="BB97" s="1138"/>
      <c r="BC97" s="1138"/>
      <c r="BD97" s="1138"/>
      <c r="BE97" s="1138"/>
      <c r="BF97" s="1138"/>
      <c r="BG97" s="1138"/>
      <c r="BH97" s="1138"/>
      <c r="BI97" s="1138"/>
      <c r="BJ97" s="1138"/>
      <c r="BK97" s="1138"/>
      <c r="BL97" s="1138"/>
      <c r="BM97" s="1138"/>
      <c r="BN97" s="573"/>
      <c r="BO97" s="1123"/>
      <c r="BP97" s="897"/>
      <c r="BQ97" s="897"/>
      <c r="BR97" s="897"/>
      <c r="BS97" s="897"/>
    </row>
    <row r="98" spans="2:71" s="495" customFormat="1" ht="12" customHeight="1" x14ac:dyDescent="0.15">
      <c r="B98" s="1122" t="s">
        <v>234</v>
      </c>
      <c r="C98" s="834"/>
      <c r="D98" s="834">
        <f>SUM(D52:D96)</f>
        <v>0</v>
      </c>
      <c r="E98" s="834">
        <f>SUM(E52:E96)</f>
        <v>0</v>
      </c>
      <c r="F98" s="897"/>
      <c r="G98" s="897"/>
      <c r="H98" s="897" t="e">
        <f t="shared" ref="H98:AM98" si="215">SUM(H52:H96)</f>
        <v>#VALUE!</v>
      </c>
      <c r="I98" s="897" t="e">
        <f t="shared" si="215"/>
        <v>#VALUE!</v>
      </c>
      <c r="J98" s="897" t="e">
        <f t="shared" si="215"/>
        <v>#VALUE!</v>
      </c>
      <c r="K98" s="897" t="e">
        <f t="shared" si="215"/>
        <v>#VALUE!</v>
      </c>
      <c r="L98" s="897" t="e">
        <f t="shared" si="215"/>
        <v>#VALUE!</v>
      </c>
      <c r="M98" s="897" t="e">
        <f t="shared" si="215"/>
        <v>#VALUE!</v>
      </c>
      <c r="N98" s="897" t="e">
        <f t="shared" si="215"/>
        <v>#VALUE!</v>
      </c>
      <c r="O98" s="897" t="e">
        <f t="shared" si="215"/>
        <v>#VALUE!</v>
      </c>
      <c r="P98" s="897" t="e">
        <f t="shared" si="215"/>
        <v>#VALUE!</v>
      </c>
      <c r="Q98" s="897" t="e">
        <f t="shared" si="215"/>
        <v>#VALUE!</v>
      </c>
      <c r="R98" s="897" t="e">
        <f t="shared" si="215"/>
        <v>#VALUE!</v>
      </c>
      <c r="S98" s="897" t="e">
        <f t="shared" si="215"/>
        <v>#VALUE!</v>
      </c>
      <c r="T98" s="897" t="e">
        <f t="shared" si="215"/>
        <v>#VALUE!</v>
      </c>
      <c r="U98" s="897" t="e">
        <f t="shared" si="215"/>
        <v>#VALUE!</v>
      </c>
      <c r="V98" s="897" t="e">
        <f t="shared" si="215"/>
        <v>#VALUE!</v>
      </c>
      <c r="W98" s="897" t="e">
        <f t="shared" si="215"/>
        <v>#VALUE!</v>
      </c>
      <c r="X98" s="897" t="e">
        <f t="shared" si="215"/>
        <v>#VALUE!</v>
      </c>
      <c r="Y98" s="897" t="e">
        <f t="shared" si="215"/>
        <v>#VALUE!</v>
      </c>
      <c r="Z98" s="897" t="e">
        <f t="shared" si="215"/>
        <v>#VALUE!</v>
      </c>
      <c r="AA98" s="897" t="e">
        <f t="shared" si="215"/>
        <v>#VALUE!</v>
      </c>
      <c r="AB98" s="897" t="e">
        <f t="shared" si="215"/>
        <v>#VALUE!</v>
      </c>
      <c r="AC98" s="897" t="e">
        <f t="shared" si="215"/>
        <v>#VALUE!</v>
      </c>
      <c r="AD98" s="897" t="e">
        <f t="shared" si="215"/>
        <v>#VALUE!</v>
      </c>
      <c r="AE98" s="897" t="e">
        <f t="shared" si="215"/>
        <v>#VALUE!</v>
      </c>
      <c r="AF98" s="897" t="e">
        <f t="shared" si="215"/>
        <v>#VALUE!</v>
      </c>
      <c r="AG98" s="897" t="e">
        <f t="shared" si="215"/>
        <v>#VALUE!</v>
      </c>
      <c r="AH98" s="897" t="e">
        <f t="shared" si="215"/>
        <v>#VALUE!</v>
      </c>
      <c r="AI98" s="897" t="e">
        <f t="shared" si="215"/>
        <v>#VALUE!</v>
      </c>
      <c r="AJ98" s="897" t="e">
        <f t="shared" si="215"/>
        <v>#VALUE!</v>
      </c>
      <c r="AK98" s="897" t="e">
        <f t="shared" si="215"/>
        <v>#VALUE!</v>
      </c>
      <c r="AL98" s="897" t="e">
        <f t="shared" si="215"/>
        <v>#VALUE!</v>
      </c>
      <c r="AM98" s="897" t="e">
        <f t="shared" si="215"/>
        <v>#VALUE!</v>
      </c>
      <c r="AN98" s="897" t="e">
        <f t="shared" ref="AN98:BM98" si="216">SUM(AN52:AN96)</f>
        <v>#VALUE!</v>
      </c>
      <c r="AO98" s="897" t="e">
        <f t="shared" si="216"/>
        <v>#VALUE!</v>
      </c>
      <c r="AP98" s="897" t="e">
        <f t="shared" si="216"/>
        <v>#VALUE!</v>
      </c>
      <c r="AQ98" s="897" t="e">
        <f t="shared" si="216"/>
        <v>#VALUE!</v>
      </c>
      <c r="AR98" s="897" t="e">
        <f t="shared" si="216"/>
        <v>#VALUE!</v>
      </c>
      <c r="AS98" s="897" t="e">
        <f t="shared" si="216"/>
        <v>#VALUE!</v>
      </c>
      <c r="AT98" s="897" t="e">
        <f t="shared" si="216"/>
        <v>#VALUE!</v>
      </c>
      <c r="AU98" s="897" t="e">
        <f t="shared" si="216"/>
        <v>#VALUE!</v>
      </c>
      <c r="AV98" s="897" t="e">
        <f t="shared" si="216"/>
        <v>#VALUE!</v>
      </c>
      <c r="AW98" s="897" t="e">
        <f t="shared" si="216"/>
        <v>#VALUE!</v>
      </c>
      <c r="AX98" s="897" t="e">
        <f t="shared" si="216"/>
        <v>#VALUE!</v>
      </c>
      <c r="AY98" s="897" t="e">
        <f t="shared" si="216"/>
        <v>#VALUE!</v>
      </c>
      <c r="AZ98" s="897" t="e">
        <f t="shared" si="216"/>
        <v>#VALUE!</v>
      </c>
      <c r="BA98" s="1139" t="e">
        <f t="shared" si="216"/>
        <v>#VALUE!</v>
      </c>
      <c r="BB98" s="1139" t="e">
        <f t="shared" si="216"/>
        <v>#VALUE!</v>
      </c>
      <c r="BC98" s="1139" t="e">
        <f t="shared" si="216"/>
        <v>#VALUE!</v>
      </c>
      <c r="BD98" s="1139" t="e">
        <f t="shared" si="216"/>
        <v>#VALUE!</v>
      </c>
      <c r="BE98" s="1139" t="e">
        <f t="shared" si="216"/>
        <v>#VALUE!</v>
      </c>
      <c r="BF98" s="1139" t="e">
        <f t="shared" si="216"/>
        <v>#VALUE!</v>
      </c>
      <c r="BG98" s="1139" t="e">
        <f t="shared" si="216"/>
        <v>#VALUE!</v>
      </c>
      <c r="BH98" s="1139" t="e">
        <f t="shared" si="216"/>
        <v>#VALUE!</v>
      </c>
      <c r="BI98" s="1139" t="e">
        <f t="shared" si="216"/>
        <v>#VALUE!</v>
      </c>
      <c r="BJ98" s="1139" t="e">
        <f t="shared" si="216"/>
        <v>#VALUE!</v>
      </c>
      <c r="BK98" s="1139" t="e">
        <f t="shared" si="216"/>
        <v>#VALUE!</v>
      </c>
      <c r="BL98" s="1139" t="e">
        <f t="shared" si="216"/>
        <v>#VALUE!</v>
      </c>
      <c r="BM98" s="1139" t="e">
        <f t="shared" si="216"/>
        <v>#VALUE!</v>
      </c>
      <c r="BN98" s="573"/>
      <c r="BO98" s="1123" t="e">
        <f>SUMIF($F$2:$BA$2,BO$2,$F98:$BA98)</f>
        <v>#VALUE!</v>
      </c>
      <c r="BP98" s="897" t="e">
        <f>SUMIF($F$2:$BA$2,BP$2,$F98:$BA98)</f>
        <v>#VALUE!</v>
      </c>
      <c r="BQ98" s="897" t="e">
        <f>SUMIF($F$2:$BA$2,BQ$2,$F98:$BA98)</f>
        <v>#VALUE!</v>
      </c>
      <c r="BR98" s="897" t="e">
        <f>SUMIF($F$2:$BA$2,BR$2,$F98:$BA98)</f>
        <v>#VALUE!</v>
      </c>
      <c r="BS98" s="897">
        <f>SUM(BS52:BS96)</f>
        <v>0</v>
      </c>
    </row>
    <row r="99" spans="2:71" s="495" customFormat="1" ht="12" customHeight="1" x14ac:dyDescent="0.15">
      <c r="B99" s="835" t="s">
        <v>235</v>
      </c>
      <c r="C99" s="493"/>
      <c r="D99" s="837"/>
      <c r="E99" s="837"/>
      <c r="F99" s="768"/>
      <c r="G99" s="768"/>
      <c r="H99" s="768"/>
      <c r="I99" s="768"/>
      <c r="J99" s="768"/>
      <c r="K99" s="768"/>
      <c r="L99" s="768"/>
      <c r="M99" s="768"/>
      <c r="N99" s="768"/>
      <c r="O99" s="768"/>
      <c r="P99" s="768"/>
      <c r="Q99" s="768"/>
      <c r="R99" s="768"/>
      <c r="S99" s="768"/>
      <c r="T99" s="768"/>
      <c r="U99" s="768"/>
      <c r="V99" s="768"/>
      <c r="W99" s="768"/>
      <c r="X99" s="768"/>
      <c r="Y99" s="768"/>
      <c r="Z99" s="768"/>
      <c r="AA99" s="768"/>
      <c r="AB99" s="768"/>
      <c r="AC99" s="768"/>
      <c r="AD99" s="768"/>
      <c r="AE99" s="768"/>
      <c r="AF99" s="768"/>
      <c r="AG99" s="768"/>
      <c r="AH99" s="768"/>
      <c r="AI99" s="768"/>
      <c r="AJ99" s="768"/>
      <c r="AK99" s="768"/>
      <c r="AL99" s="768"/>
      <c r="AM99" s="768"/>
      <c r="AN99" s="768"/>
      <c r="AO99" s="768"/>
      <c r="AP99" s="768"/>
      <c r="AQ99" s="768"/>
      <c r="AR99" s="768"/>
      <c r="AS99" s="768"/>
      <c r="AT99" s="768"/>
      <c r="AU99" s="768"/>
      <c r="AV99" s="768"/>
      <c r="AW99" s="768"/>
      <c r="AX99" s="768"/>
      <c r="AY99" s="768"/>
      <c r="AZ99" s="768"/>
      <c r="BA99" s="768"/>
      <c r="BB99" s="768"/>
      <c r="BC99" s="768"/>
      <c r="BD99" s="768"/>
      <c r="BE99" s="768"/>
      <c r="BF99" s="768"/>
      <c r="BG99" s="768"/>
      <c r="BH99" s="768"/>
      <c r="BI99" s="768"/>
      <c r="BJ99" s="768"/>
      <c r="BK99" s="768"/>
      <c r="BL99" s="768"/>
      <c r="BM99" s="768"/>
      <c r="BN99" s="573"/>
      <c r="BO99" s="768"/>
      <c r="BP99" s="768"/>
      <c r="BQ99" s="768"/>
      <c r="BR99" s="768"/>
      <c r="BS99" s="768"/>
    </row>
    <row r="100" spans="2:71" s="495" customFormat="1" ht="12" customHeight="1" x14ac:dyDescent="0.15">
      <c r="B100" s="835" t="s">
        <v>916</v>
      </c>
      <c r="C100" s="836"/>
      <c r="D100" s="837"/>
      <c r="E100" s="837"/>
      <c r="F100" s="768"/>
      <c r="G100" s="768"/>
      <c r="H100" s="768" t="e">
        <f>H98/$C$99</f>
        <v>#VALUE!</v>
      </c>
      <c r="I100" s="768" t="e">
        <f t="shared" ref="I100:BM100" si="217">I98/$C$99</f>
        <v>#VALUE!</v>
      </c>
      <c r="J100" s="768" t="e">
        <f t="shared" si="217"/>
        <v>#VALUE!</v>
      </c>
      <c r="K100" s="768" t="e">
        <f t="shared" si="217"/>
        <v>#VALUE!</v>
      </c>
      <c r="L100" s="768" t="e">
        <f t="shared" si="217"/>
        <v>#VALUE!</v>
      </c>
      <c r="M100" s="768" t="e">
        <f t="shared" si="217"/>
        <v>#VALUE!</v>
      </c>
      <c r="N100" s="768" t="e">
        <f t="shared" si="217"/>
        <v>#VALUE!</v>
      </c>
      <c r="O100" s="768" t="e">
        <f t="shared" si="217"/>
        <v>#VALUE!</v>
      </c>
      <c r="P100" s="768" t="e">
        <f t="shared" si="217"/>
        <v>#VALUE!</v>
      </c>
      <c r="Q100" s="768" t="e">
        <f t="shared" si="217"/>
        <v>#VALUE!</v>
      </c>
      <c r="R100" s="768" t="e">
        <f t="shared" si="217"/>
        <v>#VALUE!</v>
      </c>
      <c r="S100" s="768" t="e">
        <f t="shared" si="217"/>
        <v>#VALUE!</v>
      </c>
      <c r="T100" s="768" t="e">
        <f t="shared" si="217"/>
        <v>#VALUE!</v>
      </c>
      <c r="U100" s="768" t="e">
        <f t="shared" si="217"/>
        <v>#VALUE!</v>
      </c>
      <c r="V100" s="768" t="e">
        <f t="shared" si="217"/>
        <v>#VALUE!</v>
      </c>
      <c r="W100" s="768" t="e">
        <f t="shared" si="217"/>
        <v>#VALUE!</v>
      </c>
      <c r="X100" s="768" t="e">
        <f t="shared" si="217"/>
        <v>#VALUE!</v>
      </c>
      <c r="Y100" s="768" t="e">
        <f t="shared" si="217"/>
        <v>#VALUE!</v>
      </c>
      <c r="Z100" s="768" t="e">
        <f t="shared" si="217"/>
        <v>#VALUE!</v>
      </c>
      <c r="AA100" s="768" t="e">
        <f t="shared" si="217"/>
        <v>#VALUE!</v>
      </c>
      <c r="AB100" s="768" t="e">
        <f t="shared" si="217"/>
        <v>#VALUE!</v>
      </c>
      <c r="AC100" s="768" t="e">
        <f t="shared" si="217"/>
        <v>#VALUE!</v>
      </c>
      <c r="AD100" s="768" t="e">
        <f t="shared" si="217"/>
        <v>#VALUE!</v>
      </c>
      <c r="AE100" s="768" t="e">
        <f t="shared" si="217"/>
        <v>#VALUE!</v>
      </c>
      <c r="AF100" s="768" t="e">
        <f t="shared" si="217"/>
        <v>#VALUE!</v>
      </c>
      <c r="AG100" s="768" t="e">
        <f t="shared" si="217"/>
        <v>#VALUE!</v>
      </c>
      <c r="AH100" s="768" t="e">
        <f t="shared" si="217"/>
        <v>#VALUE!</v>
      </c>
      <c r="AI100" s="768" t="e">
        <f t="shared" si="217"/>
        <v>#VALUE!</v>
      </c>
      <c r="AJ100" s="768" t="e">
        <f t="shared" si="217"/>
        <v>#VALUE!</v>
      </c>
      <c r="AK100" s="768" t="e">
        <f t="shared" si="217"/>
        <v>#VALUE!</v>
      </c>
      <c r="AL100" s="768" t="e">
        <f t="shared" si="217"/>
        <v>#VALUE!</v>
      </c>
      <c r="AM100" s="768" t="e">
        <f t="shared" si="217"/>
        <v>#VALUE!</v>
      </c>
      <c r="AN100" s="768" t="e">
        <f t="shared" si="217"/>
        <v>#VALUE!</v>
      </c>
      <c r="AO100" s="768" t="e">
        <f t="shared" si="217"/>
        <v>#VALUE!</v>
      </c>
      <c r="AP100" s="768" t="e">
        <f t="shared" si="217"/>
        <v>#VALUE!</v>
      </c>
      <c r="AQ100" s="768" t="e">
        <f t="shared" si="217"/>
        <v>#VALUE!</v>
      </c>
      <c r="AR100" s="768" t="e">
        <f t="shared" si="217"/>
        <v>#VALUE!</v>
      </c>
      <c r="AS100" s="768" t="e">
        <f t="shared" si="217"/>
        <v>#VALUE!</v>
      </c>
      <c r="AT100" s="768" t="e">
        <f t="shared" si="217"/>
        <v>#VALUE!</v>
      </c>
      <c r="AU100" s="768" t="e">
        <f t="shared" si="217"/>
        <v>#VALUE!</v>
      </c>
      <c r="AV100" s="768" t="e">
        <f t="shared" si="217"/>
        <v>#VALUE!</v>
      </c>
      <c r="AW100" s="768" t="e">
        <f t="shared" si="217"/>
        <v>#VALUE!</v>
      </c>
      <c r="AX100" s="768" t="e">
        <f t="shared" si="217"/>
        <v>#VALUE!</v>
      </c>
      <c r="AY100" s="768" t="e">
        <f t="shared" si="217"/>
        <v>#VALUE!</v>
      </c>
      <c r="AZ100" s="768" t="e">
        <f t="shared" si="217"/>
        <v>#VALUE!</v>
      </c>
      <c r="BA100" s="768" t="e">
        <f t="shared" si="217"/>
        <v>#VALUE!</v>
      </c>
      <c r="BB100" s="768" t="e">
        <f t="shared" si="217"/>
        <v>#VALUE!</v>
      </c>
      <c r="BC100" s="768" t="e">
        <f t="shared" si="217"/>
        <v>#VALUE!</v>
      </c>
      <c r="BD100" s="768" t="e">
        <f t="shared" si="217"/>
        <v>#VALUE!</v>
      </c>
      <c r="BE100" s="768" t="e">
        <f t="shared" si="217"/>
        <v>#VALUE!</v>
      </c>
      <c r="BF100" s="768" t="e">
        <f t="shared" si="217"/>
        <v>#VALUE!</v>
      </c>
      <c r="BG100" s="768" t="e">
        <f t="shared" si="217"/>
        <v>#VALUE!</v>
      </c>
      <c r="BH100" s="768" t="e">
        <f t="shared" si="217"/>
        <v>#VALUE!</v>
      </c>
      <c r="BI100" s="768" t="e">
        <f t="shared" si="217"/>
        <v>#VALUE!</v>
      </c>
      <c r="BJ100" s="768" t="e">
        <f t="shared" si="217"/>
        <v>#VALUE!</v>
      </c>
      <c r="BK100" s="768" t="e">
        <f t="shared" si="217"/>
        <v>#VALUE!</v>
      </c>
      <c r="BL100" s="768" t="e">
        <f t="shared" si="217"/>
        <v>#VALUE!</v>
      </c>
      <c r="BM100" s="768" t="e">
        <f t="shared" si="217"/>
        <v>#VALUE!</v>
      </c>
      <c r="BN100" s="573"/>
      <c r="BO100" s="768"/>
      <c r="BP100" s="768"/>
      <c r="BQ100" s="768"/>
      <c r="BR100" s="768"/>
      <c r="BS100" s="768"/>
    </row>
    <row r="101" spans="2:71" s="489" customFormat="1" x14ac:dyDescent="0.15">
      <c r="BN101" s="498"/>
      <c r="BO101" s="487"/>
      <c r="BP101" s="487"/>
      <c r="BQ101" s="487"/>
      <c r="BR101" s="487"/>
      <c r="BS101" s="487"/>
    </row>
    <row r="102" spans="2:71" s="839" customFormat="1" ht="22.5" customHeight="1" x14ac:dyDescent="0.15">
      <c r="B102" s="1124" t="s">
        <v>984</v>
      </c>
      <c r="C102" s="1124" t="s">
        <v>985</v>
      </c>
      <c r="D102" s="1124" t="s">
        <v>986</v>
      </c>
      <c r="E102" s="1124"/>
      <c r="F102" s="1124">
        <v>1</v>
      </c>
      <c r="G102" s="1124">
        <v>2</v>
      </c>
      <c r="H102" s="1124">
        <v>3</v>
      </c>
      <c r="I102" s="1124">
        <v>4</v>
      </c>
      <c r="J102" s="1124">
        <v>5</v>
      </c>
      <c r="K102" s="1124">
        <v>6</v>
      </c>
      <c r="L102" s="1124">
        <v>7</v>
      </c>
      <c r="M102" s="1124">
        <v>8</v>
      </c>
      <c r="N102" s="1124">
        <v>9</v>
      </c>
      <c r="O102" s="1124">
        <v>10</v>
      </c>
      <c r="P102" s="1124">
        <v>11</v>
      </c>
      <c r="Q102" s="1124">
        <v>12</v>
      </c>
      <c r="R102" s="1124">
        <v>13</v>
      </c>
      <c r="S102" s="1124">
        <v>14</v>
      </c>
      <c r="T102" s="1124">
        <v>15</v>
      </c>
      <c r="U102" s="1124">
        <v>16</v>
      </c>
      <c r="V102" s="1124">
        <v>17</v>
      </c>
      <c r="W102" s="1124">
        <v>18</v>
      </c>
      <c r="X102" s="1124">
        <v>19</v>
      </c>
      <c r="Y102" s="1124">
        <v>20</v>
      </c>
      <c r="Z102" s="1124">
        <v>21</v>
      </c>
      <c r="AA102" s="1124">
        <v>22</v>
      </c>
      <c r="AB102" s="1124">
        <v>23</v>
      </c>
      <c r="AC102" s="1124">
        <v>24</v>
      </c>
      <c r="AD102" s="1124">
        <v>25</v>
      </c>
      <c r="AE102" s="1124">
        <v>26</v>
      </c>
      <c r="AF102" s="1124">
        <v>27</v>
      </c>
      <c r="AG102" s="1124">
        <v>28</v>
      </c>
      <c r="AH102" s="1124">
        <v>29</v>
      </c>
      <c r="AI102" s="1124">
        <v>30</v>
      </c>
      <c r="AJ102" s="1124">
        <v>31</v>
      </c>
      <c r="AK102" s="1124">
        <v>32</v>
      </c>
      <c r="AL102" s="1124">
        <v>33</v>
      </c>
      <c r="AM102" s="1124">
        <v>34</v>
      </c>
      <c r="AN102" s="1124">
        <v>35</v>
      </c>
      <c r="AO102" s="1124">
        <v>36</v>
      </c>
      <c r="AP102" s="1124">
        <v>37</v>
      </c>
      <c r="AQ102" s="1124">
        <v>38</v>
      </c>
      <c r="AR102" s="1124">
        <v>39</v>
      </c>
      <c r="AS102" s="1124">
        <v>40</v>
      </c>
      <c r="AT102" s="1124">
        <v>41</v>
      </c>
      <c r="AU102" s="1124">
        <v>42</v>
      </c>
      <c r="AV102" s="1124">
        <v>43</v>
      </c>
      <c r="AW102" s="1124">
        <v>44</v>
      </c>
      <c r="AX102" s="1124">
        <v>45</v>
      </c>
      <c r="AY102" s="1124">
        <v>46</v>
      </c>
      <c r="AZ102" s="1124">
        <v>47</v>
      </c>
      <c r="BA102" s="1124">
        <v>48</v>
      </c>
      <c r="BB102" s="1124">
        <v>49</v>
      </c>
      <c r="BC102" s="1124">
        <v>50</v>
      </c>
      <c r="BD102" s="1124">
        <v>51</v>
      </c>
      <c r="BE102" s="1124">
        <v>52</v>
      </c>
      <c r="BF102" s="1124">
        <v>53</v>
      </c>
      <c r="BG102" s="1124">
        <v>54</v>
      </c>
      <c r="BH102" s="1124">
        <v>55</v>
      </c>
      <c r="BI102" s="1124">
        <v>56</v>
      </c>
      <c r="BJ102" s="1124">
        <v>57</v>
      </c>
      <c r="BK102" s="1124">
        <v>58</v>
      </c>
      <c r="BL102" s="1124">
        <v>59</v>
      </c>
      <c r="BM102" s="1124">
        <v>60</v>
      </c>
      <c r="BN102" s="838"/>
      <c r="BO102" s="1124"/>
      <c r="BP102" s="1124"/>
      <c r="BQ102" s="1124"/>
      <c r="BR102" s="1124"/>
      <c r="BS102" s="1124"/>
    </row>
    <row r="103" spans="2:71" s="489" customFormat="1" ht="12.75" x14ac:dyDescent="0.2">
      <c r="B103" s="1113" t="str">
        <f t="shared" ref="B103:B147" si="218">B6</f>
        <v>Limpeza Residencial - 4 horas</v>
      </c>
      <c r="C103" s="493"/>
      <c r="D103" s="843" t="e">
        <f t="shared" ref="D103:D147" si="219">C103/C52</f>
        <v>#DIV/0!</v>
      </c>
      <c r="E103" s="689"/>
      <c r="F103" s="1125"/>
      <c r="G103" s="1125"/>
      <c r="H103" s="1126" t="e">
        <f t="shared" ref="H103:AM103" si="220">H52*$D103</f>
        <v>#VALUE!</v>
      </c>
      <c r="I103" s="1126" t="e">
        <f t="shared" si="220"/>
        <v>#VALUE!</v>
      </c>
      <c r="J103" s="1126" t="e">
        <f t="shared" si="220"/>
        <v>#VALUE!</v>
      </c>
      <c r="K103" s="1126" t="e">
        <f t="shared" si="220"/>
        <v>#VALUE!</v>
      </c>
      <c r="L103" s="1126" t="e">
        <f t="shared" si="220"/>
        <v>#VALUE!</v>
      </c>
      <c r="M103" s="1126" t="e">
        <f t="shared" si="220"/>
        <v>#VALUE!</v>
      </c>
      <c r="N103" s="1126" t="e">
        <f t="shared" si="220"/>
        <v>#VALUE!</v>
      </c>
      <c r="O103" s="1126" t="e">
        <f t="shared" si="220"/>
        <v>#VALUE!</v>
      </c>
      <c r="P103" s="1126" t="e">
        <f t="shared" si="220"/>
        <v>#VALUE!</v>
      </c>
      <c r="Q103" s="1126" t="e">
        <f t="shared" si="220"/>
        <v>#VALUE!</v>
      </c>
      <c r="R103" s="1126" t="e">
        <f t="shared" si="220"/>
        <v>#VALUE!</v>
      </c>
      <c r="S103" s="1126" t="e">
        <f t="shared" si="220"/>
        <v>#VALUE!</v>
      </c>
      <c r="T103" s="1126" t="e">
        <f t="shared" si="220"/>
        <v>#VALUE!</v>
      </c>
      <c r="U103" s="1126" t="e">
        <f t="shared" si="220"/>
        <v>#VALUE!</v>
      </c>
      <c r="V103" s="1126" t="e">
        <f t="shared" si="220"/>
        <v>#VALUE!</v>
      </c>
      <c r="W103" s="1126" t="e">
        <f t="shared" si="220"/>
        <v>#VALUE!</v>
      </c>
      <c r="X103" s="1126" t="e">
        <f t="shared" si="220"/>
        <v>#VALUE!</v>
      </c>
      <c r="Y103" s="1126" t="e">
        <f t="shared" si="220"/>
        <v>#VALUE!</v>
      </c>
      <c r="Z103" s="1126" t="e">
        <f t="shared" si="220"/>
        <v>#VALUE!</v>
      </c>
      <c r="AA103" s="1126" t="e">
        <f t="shared" si="220"/>
        <v>#VALUE!</v>
      </c>
      <c r="AB103" s="1126" t="e">
        <f t="shared" si="220"/>
        <v>#VALUE!</v>
      </c>
      <c r="AC103" s="1126" t="e">
        <f t="shared" si="220"/>
        <v>#VALUE!</v>
      </c>
      <c r="AD103" s="1126" t="e">
        <f t="shared" si="220"/>
        <v>#VALUE!</v>
      </c>
      <c r="AE103" s="1126" t="e">
        <f t="shared" si="220"/>
        <v>#VALUE!</v>
      </c>
      <c r="AF103" s="1126" t="e">
        <f t="shared" si="220"/>
        <v>#VALUE!</v>
      </c>
      <c r="AG103" s="1126" t="e">
        <f t="shared" si="220"/>
        <v>#VALUE!</v>
      </c>
      <c r="AH103" s="1126" t="e">
        <f t="shared" si="220"/>
        <v>#VALUE!</v>
      </c>
      <c r="AI103" s="1126" t="e">
        <f t="shared" si="220"/>
        <v>#VALUE!</v>
      </c>
      <c r="AJ103" s="1126" t="e">
        <f t="shared" si="220"/>
        <v>#VALUE!</v>
      </c>
      <c r="AK103" s="1126" t="e">
        <f t="shared" si="220"/>
        <v>#VALUE!</v>
      </c>
      <c r="AL103" s="1126" t="e">
        <f t="shared" si="220"/>
        <v>#VALUE!</v>
      </c>
      <c r="AM103" s="1126" t="e">
        <f t="shared" si="220"/>
        <v>#VALUE!</v>
      </c>
      <c r="AN103" s="1126" t="e">
        <f t="shared" ref="AN103:BM103" si="221">AN52*$D103</f>
        <v>#VALUE!</v>
      </c>
      <c r="AO103" s="1126" t="e">
        <f t="shared" si="221"/>
        <v>#VALUE!</v>
      </c>
      <c r="AP103" s="1126" t="e">
        <f t="shared" si="221"/>
        <v>#VALUE!</v>
      </c>
      <c r="AQ103" s="1126" t="e">
        <f t="shared" si="221"/>
        <v>#VALUE!</v>
      </c>
      <c r="AR103" s="1126" t="e">
        <f t="shared" si="221"/>
        <v>#VALUE!</v>
      </c>
      <c r="AS103" s="1126" t="e">
        <f t="shared" si="221"/>
        <v>#VALUE!</v>
      </c>
      <c r="AT103" s="1126" t="e">
        <f t="shared" si="221"/>
        <v>#VALUE!</v>
      </c>
      <c r="AU103" s="1126" t="e">
        <f t="shared" si="221"/>
        <v>#VALUE!</v>
      </c>
      <c r="AV103" s="1126" t="e">
        <f t="shared" si="221"/>
        <v>#VALUE!</v>
      </c>
      <c r="AW103" s="1126" t="e">
        <f t="shared" si="221"/>
        <v>#VALUE!</v>
      </c>
      <c r="AX103" s="1126" t="e">
        <f t="shared" si="221"/>
        <v>#VALUE!</v>
      </c>
      <c r="AY103" s="1126" t="e">
        <f t="shared" si="221"/>
        <v>#VALUE!</v>
      </c>
      <c r="AZ103" s="1126" t="e">
        <f t="shared" si="221"/>
        <v>#VALUE!</v>
      </c>
      <c r="BA103" s="1126" t="e">
        <f t="shared" si="221"/>
        <v>#VALUE!</v>
      </c>
      <c r="BB103" s="1126" t="e">
        <f t="shared" si="221"/>
        <v>#VALUE!</v>
      </c>
      <c r="BC103" s="1126" t="e">
        <f t="shared" si="221"/>
        <v>#VALUE!</v>
      </c>
      <c r="BD103" s="1126" t="e">
        <f t="shared" si="221"/>
        <v>#VALUE!</v>
      </c>
      <c r="BE103" s="1126" t="e">
        <f t="shared" si="221"/>
        <v>#VALUE!</v>
      </c>
      <c r="BF103" s="1126" t="e">
        <f t="shared" si="221"/>
        <v>#VALUE!</v>
      </c>
      <c r="BG103" s="1126" t="e">
        <f t="shared" si="221"/>
        <v>#VALUE!</v>
      </c>
      <c r="BH103" s="1126" t="e">
        <f t="shared" si="221"/>
        <v>#VALUE!</v>
      </c>
      <c r="BI103" s="1126" t="e">
        <f t="shared" si="221"/>
        <v>#VALUE!</v>
      </c>
      <c r="BJ103" s="1126" t="e">
        <f t="shared" si="221"/>
        <v>#VALUE!</v>
      </c>
      <c r="BK103" s="1126" t="e">
        <f t="shared" si="221"/>
        <v>#VALUE!</v>
      </c>
      <c r="BL103" s="1126" t="e">
        <f t="shared" si="221"/>
        <v>#VALUE!</v>
      </c>
      <c r="BM103" s="1126" t="e">
        <f t="shared" si="221"/>
        <v>#VALUE!</v>
      </c>
      <c r="BN103" s="498"/>
      <c r="BO103" s="1127"/>
      <c r="BP103" s="1127"/>
      <c r="BQ103" s="1127"/>
      <c r="BR103" s="1127"/>
      <c r="BS103" s="1127"/>
    </row>
    <row r="104" spans="2:71" s="489" customFormat="1" ht="12.75" x14ac:dyDescent="0.2">
      <c r="B104" s="1113" t="str">
        <f t="shared" si="218"/>
        <v>Limpeza Empresarial 4 horas</v>
      </c>
      <c r="C104" s="493"/>
      <c r="D104" s="843" t="e">
        <f t="shared" si="219"/>
        <v>#DIV/0!</v>
      </c>
      <c r="E104" s="689"/>
      <c r="F104" s="1125"/>
      <c r="G104" s="1125"/>
      <c r="H104" s="1126" t="e">
        <f t="shared" ref="H104:AM104" si="222">H53*$D104</f>
        <v>#VALUE!</v>
      </c>
      <c r="I104" s="1126" t="e">
        <f t="shared" si="222"/>
        <v>#VALUE!</v>
      </c>
      <c r="J104" s="1126" t="e">
        <f t="shared" si="222"/>
        <v>#VALUE!</v>
      </c>
      <c r="K104" s="1126" t="e">
        <f t="shared" si="222"/>
        <v>#VALUE!</v>
      </c>
      <c r="L104" s="1126" t="e">
        <f t="shared" si="222"/>
        <v>#VALUE!</v>
      </c>
      <c r="M104" s="1126" t="e">
        <f t="shared" si="222"/>
        <v>#VALUE!</v>
      </c>
      <c r="N104" s="1126" t="e">
        <f t="shared" si="222"/>
        <v>#VALUE!</v>
      </c>
      <c r="O104" s="1126" t="e">
        <f t="shared" si="222"/>
        <v>#VALUE!</v>
      </c>
      <c r="P104" s="1126" t="e">
        <f t="shared" si="222"/>
        <v>#VALUE!</v>
      </c>
      <c r="Q104" s="1126" t="e">
        <f t="shared" si="222"/>
        <v>#VALUE!</v>
      </c>
      <c r="R104" s="1126" t="e">
        <f t="shared" si="222"/>
        <v>#VALUE!</v>
      </c>
      <c r="S104" s="1126" t="e">
        <f t="shared" si="222"/>
        <v>#VALUE!</v>
      </c>
      <c r="T104" s="1126" t="e">
        <f t="shared" si="222"/>
        <v>#VALUE!</v>
      </c>
      <c r="U104" s="1126" t="e">
        <f t="shared" si="222"/>
        <v>#VALUE!</v>
      </c>
      <c r="V104" s="1126" t="e">
        <f t="shared" si="222"/>
        <v>#VALUE!</v>
      </c>
      <c r="W104" s="1126" t="e">
        <f t="shared" si="222"/>
        <v>#VALUE!</v>
      </c>
      <c r="X104" s="1126" t="e">
        <f t="shared" si="222"/>
        <v>#VALUE!</v>
      </c>
      <c r="Y104" s="1126" t="e">
        <f t="shared" si="222"/>
        <v>#VALUE!</v>
      </c>
      <c r="Z104" s="1126" t="e">
        <f t="shared" si="222"/>
        <v>#VALUE!</v>
      </c>
      <c r="AA104" s="1126" t="e">
        <f t="shared" si="222"/>
        <v>#VALUE!</v>
      </c>
      <c r="AB104" s="1126" t="e">
        <f t="shared" si="222"/>
        <v>#VALUE!</v>
      </c>
      <c r="AC104" s="1126" t="e">
        <f t="shared" si="222"/>
        <v>#VALUE!</v>
      </c>
      <c r="AD104" s="1126" t="e">
        <f t="shared" si="222"/>
        <v>#VALUE!</v>
      </c>
      <c r="AE104" s="1126" t="e">
        <f t="shared" si="222"/>
        <v>#VALUE!</v>
      </c>
      <c r="AF104" s="1126" t="e">
        <f t="shared" si="222"/>
        <v>#VALUE!</v>
      </c>
      <c r="AG104" s="1126" t="e">
        <f t="shared" si="222"/>
        <v>#VALUE!</v>
      </c>
      <c r="AH104" s="1126" t="e">
        <f t="shared" si="222"/>
        <v>#VALUE!</v>
      </c>
      <c r="AI104" s="1126" t="e">
        <f t="shared" si="222"/>
        <v>#VALUE!</v>
      </c>
      <c r="AJ104" s="1126" t="e">
        <f t="shared" si="222"/>
        <v>#VALUE!</v>
      </c>
      <c r="AK104" s="1126" t="e">
        <f t="shared" si="222"/>
        <v>#VALUE!</v>
      </c>
      <c r="AL104" s="1126" t="e">
        <f t="shared" si="222"/>
        <v>#VALUE!</v>
      </c>
      <c r="AM104" s="1126" t="e">
        <f t="shared" si="222"/>
        <v>#VALUE!</v>
      </c>
      <c r="AN104" s="1126" t="e">
        <f t="shared" ref="AN104:BM104" si="223">AN53*$D104</f>
        <v>#VALUE!</v>
      </c>
      <c r="AO104" s="1126" t="e">
        <f t="shared" si="223"/>
        <v>#VALUE!</v>
      </c>
      <c r="AP104" s="1126" t="e">
        <f t="shared" si="223"/>
        <v>#VALUE!</v>
      </c>
      <c r="AQ104" s="1126" t="e">
        <f t="shared" si="223"/>
        <v>#VALUE!</v>
      </c>
      <c r="AR104" s="1126" t="e">
        <f t="shared" si="223"/>
        <v>#VALUE!</v>
      </c>
      <c r="AS104" s="1126" t="e">
        <f t="shared" si="223"/>
        <v>#VALUE!</v>
      </c>
      <c r="AT104" s="1126" t="e">
        <f t="shared" si="223"/>
        <v>#VALUE!</v>
      </c>
      <c r="AU104" s="1126" t="e">
        <f t="shared" si="223"/>
        <v>#VALUE!</v>
      </c>
      <c r="AV104" s="1126" t="e">
        <f t="shared" si="223"/>
        <v>#VALUE!</v>
      </c>
      <c r="AW104" s="1126" t="e">
        <f t="shared" si="223"/>
        <v>#VALUE!</v>
      </c>
      <c r="AX104" s="1126" t="e">
        <f t="shared" si="223"/>
        <v>#VALUE!</v>
      </c>
      <c r="AY104" s="1126" t="e">
        <f t="shared" si="223"/>
        <v>#VALUE!</v>
      </c>
      <c r="AZ104" s="1126" t="e">
        <f t="shared" si="223"/>
        <v>#VALUE!</v>
      </c>
      <c r="BA104" s="1126" t="e">
        <f t="shared" si="223"/>
        <v>#VALUE!</v>
      </c>
      <c r="BB104" s="1126" t="e">
        <f t="shared" si="223"/>
        <v>#VALUE!</v>
      </c>
      <c r="BC104" s="1126" t="e">
        <f t="shared" si="223"/>
        <v>#VALUE!</v>
      </c>
      <c r="BD104" s="1126" t="e">
        <f t="shared" si="223"/>
        <v>#VALUE!</v>
      </c>
      <c r="BE104" s="1126" t="e">
        <f t="shared" si="223"/>
        <v>#VALUE!</v>
      </c>
      <c r="BF104" s="1126" t="e">
        <f t="shared" si="223"/>
        <v>#VALUE!</v>
      </c>
      <c r="BG104" s="1126" t="e">
        <f t="shared" si="223"/>
        <v>#VALUE!</v>
      </c>
      <c r="BH104" s="1126" t="e">
        <f t="shared" si="223"/>
        <v>#VALUE!</v>
      </c>
      <c r="BI104" s="1126" t="e">
        <f t="shared" si="223"/>
        <v>#VALUE!</v>
      </c>
      <c r="BJ104" s="1126" t="e">
        <f t="shared" si="223"/>
        <v>#VALUE!</v>
      </c>
      <c r="BK104" s="1126" t="e">
        <f t="shared" si="223"/>
        <v>#VALUE!</v>
      </c>
      <c r="BL104" s="1126" t="e">
        <f t="shared" si="223"/>
        <v>#VALUE!</v>
      </c>
      <c r="BM104" s="1126" t="e">
        <f t="shared" si="223"/>
        <v>#VALUE!</v>
      </c>
      <c r="BN104" s="498"/>
      <c r="BO104" s="1127"/>
      <c r="BP104" s="1127"/>
      <c r="BQ104" s="1127"/>
      <c r="BR104" s="1127"/>
      <c r="BS104" s="1127"/>
    </row>
    <row r="105" spans="2:71" s="489" customFormat="1" ht="12.75" x14ac:dyDescent="0.2">
      <c r="B105" s="1113" t="str">
        <f t="shared" si="218"/>
        <v>Limpeza condominial 4 horas</v>
      </c>
      <c r="C105" s="493"/>
      <c r="D105" s="843" t="e">
        <f t="shared" si="219"/>
        <v>#DIV/0!</v>
      </c>
      <c r="E105" s="689"/>
      <c r="F105" s="1125"/>
      <c r="G105" s="1125"/>
      <c r="H105" s="1126" t="e">
        <f t="shared" ref="H105:AM105" si="224">H54*$D105</f>
        <v>#VALUE!</v>
      </c>
      <c r="I105" s="1126" t="e">
        <f t="shared" si="224"/>
        <v>#VALUE!</v>
      </c>
      <c r="J105" s="1126" t="e">
        <f t="shared" si="224"/>
        <v>#VALUE!</v>
      </c>
      <c r="K105" s="1126" t="e">
        <f t="shared" si="224"/>
        <v>#VALUE!</v>
      </c>
      <c r="L105" s="1126" t="e">
        <f t="shared" si="224"/>
        <v>#VALUE!</v>
      </c>
      <c r="M105" s="1126" t="e">
        <f t="shared" si="224"/>
        <v>#VALUE!</v>
      </c>
      <c r="N105" s="1126" t="e">
        <f t="shared" si="224"/>
        <v>#VALUE!</v>
      </c>
      <c r="O105" s="1126" t="e">
        <f t="shared" si="224"/>
        <v>#VALUE!</v>
      </c>
      <c r="P105" s="1126" t="e">
        <f t="shared" si="224"/>
        <v>#VALUE!</v>
      </c>
      <c r="Q105" s="1126" t="e">
        <f t="shared" si="224"/>
        <v>#VALUE!</v>
      </c>
      <c r="R105" s="1126" t="e">
        <f t="shared" si="224"/>
        <v>#VALUE!</v>
      </c>
      <c r="S105" s="1126" t="e">
        <f t="shared" si="224"/>
        <v>#VALUE!</v>
      </c>
      <c r="T105" s="1126" t="e">
        <f t="shared" si="224"/>
        <v>#VALUE!</v>
      </c>
      <c r="U105" s="1126" t="e">
        <f t="shared" si="224"/>
        <v>#VALUE!</v>
      </c>
      <c r="V105" s="1126" t="e">
        <f t="shared" si="224"/>
        <v>#VALUE!</v>
      </c>
      <c r="W105" s="1126" t="e">
        <f t="shared" si="224"/>
        <v>#VALUE!</v>
      </c>
      <c r="X105" s="1126" t="e">
        <f t="shared" si="224"/>
        <v>#VALUE!</v>
      </c>
      <c r="Y105" s="1126" t="e">
        <f t="shared" si="224"/>
        <v>#VALUE!</v>
      </c>
      <c r="Z105" s="1126" t="e">
        <f t="shared" si="224"/>
        <v>#VALUE!</v>
      </c>
      <c r="AA105" s="1126" t="e">
        <f t="shared" si="224"/>
        <v>#VALUE!</v>
      </c>
      <c r="AB105" s="1126" t="e">
        <f t="shared" si="224"/>
        <v>#VALUE!</v>
      </c>
      <c r="AC105" s="1126" t="e">
        <f t="shared" si="224"/>
        <v>#VALUE!</v>
      </c>
      <c r="AD105" s="1126" t="e">
        <f t="shared" si="224"/>
        <v>#VALUE!</v>
      </c>
      <c r="AE105" s="1126" t="e">
        <f t="shared" si="224"/>
        <v>#VALUE!</v>
      </c>
      <c r="AF105" s="1126" t="e">
        <f t="shared" si="224"/>
        <v>#VALUE!</v>
      </c>
      <c r="AG105" s="1126" t="e">
        <f t="shared" si="224"/>
        <v>#VALUE!</v>
      </c>
      <c r="AH105" s="1126" t="e">
        <f t="shared" si="224"/>
        <v>#VALUE!</v>
      </c>
      <c r="AI105" s="1126" t="e">
        <f t="shared" si="224"/>
        <v>#VALUE!</v>
      </c>
      <c r="AJ105" s="1126" t="e">
        <f t="shared" si="224"/>
        <v>#VALUE!</v>
      </c>
      <c r="AK105" s="1126" t="e">
        <f t="shared" si="224"/>
        <v>#VALUE!</v>
      </c>
      <c r="AL105" s="1126" t="e">
        <f t="shared" si="224"/>
        <v>#VALUE!</v>
      </c>
      <c r="AM105" s="1126" t="e">
        <f t="shared" si="224"/>
        <v>#VALUE!</v>
      </c>
      <c r="AN105" s="1126" t="e">
        <f t="shared" ref="AN105:BM105" si="225">AN54*$D105</f>
        <v>#VALUE!</v>
      </c>
      <c r="AO105" s="1126" t="e">
        <f t="shared" si="225"/>
        <v>#VALUE!</v>
      </c>
      <c r="AP105" s="1126" t="e">
        <f t="shared" si="225"/>
        <v>#VALUE!</v>
      </c>
      <c r="AQ105" s="1126" t="e">
        <f t="shared" si="225"/>
        <v>#VALUE!</v>
      </c>
      <c r="AR105" s="1126" t="e">
        <f t="shared" si="225"/>
        <v>#VALUE!</v>
      </c>
      <c r="AS105" s="1126" t="e">
        <f t="shared" si="225"/>
        <v>#VALUE!</v>
      </c>
      <c r="AT105" s="1126" t="e">
        <f t="shared" si="225"/>
        <v>#VALUE!</v>
      </c>
      <c r="AU105" s="1126" t="e">
        <f t="shared" si="225"/>
        <v>#VALUE!</v>
      </c>
      <c r="AV105" s="1126" t="e">
        <f t="shared" si="225"/>
        <v>#VALUE!</v>
      </c>
      <c r="AW105" s="1126" t="e">
        <f t="shared" si="225"/>
        <v>#VALUE!</v>
      </c>
      <c r="AX105" s="1126" t="e">
        <f t="shared" si="225"/>
        <v>#VALUE!</v>
      </c>
      <c r="AY105" s="1126" t="e">
        <f t="shared" si="225"/>
        <v>#VALUE!</v>
      </c>
      <c r="AZ105" s="1126" t="e">
        <f t="shared" si="225"/>
        <v>#VALUE!</v>
      </c>
      <c r="BA105" s="1126" t="e">
        <f t="shared" si="225"/>
        <v>#VALUE!</v>
      </c>
      <c r="BB105" s="1126" t="e">
        <f t="shared" si="225"/>
        <v>#VALUE!</v>
      </c>
      <c r="BC105" s="1126" t="e">
        <f t="shared" si="225"/>
        <v>#VALUE!</v>
      </c>
      <c r="BD105" s="1126" t="e">
        <f t="shared" si="225"/>
        <v>#VALUE!</v>
      </c>
      <c r="BE105" s="1126" t="e">
        <f t="shared" si="225"/>
        <v>#VALUE!</v>
      </c>
      <c r="BF105" s="1126" t="e">
        <f t="shared" si="225"/>
        <v>#VALUE!</v>
      </c>
      <c r="BG105" s="1126" t="e">
        <f t="shared" si="225"/>
        <v>#VALUE!</v>
      </c>
      <c r="BH105" s="1126" t="e">
        <f t="shared" si="225"/>
        <v>#VALUE!</v>
      </c>
      <c r="BI105" s="1126" t="e">
        <f t="shared" si="225"/>
        <v>#VALUE!</v>
      </c>
      <c r="BJ105" s="1126" t="e">
        <f t="shared" si="225"/>
        <v>#VALUE!</v>
      </c>
      <c r="BK105" s="1126" t="e">
        <f t="shared" si="225"/>
        <v>#VALUE!</v>
      </c>
      <c r="BL105" s="1126" t="e">
        <f t="shared" si="225"/>
        <v>#VALUE!</v>
      </c>
      <c r="BM105" s="1126" t="e">
        <f t="shared" si="225"/>
        <v>#VALUE!</v>
      </c>
      <c r="BN105" s="498"/>
      <c r="BO105" s="1127"/>
      <c r="BP105" s="1127"/>
      <c r="BQ105" s="1127"/>
      <c r="BR105" s="1127"/>
      <c r="BS105" s="1127"/>
    </row>
    <row r="106" spans="2:71" s="489" customFormat="1" ht="12.75" x14ac:dyDescent="0.2">
      <c r="B106" s="1113" t="str">
        <f t="shared" si="218"/>
        <v>Passadoria - 4 horas</v>
      </c>
      <c r="C106" s="493"/>
      <c r="D106" s="843" t="e">
        <f t="shared" si="219"/>
        <v>#DIV/0!</v>
      </c>
      <c r="E106" s="689"/>
      <c r="F106" s="1125"/>
      <c r="G106" s="1125"/>
      <c r="H106" s="1126" t="e">
        <f t="shared" ref="H106:AM106" si="226">H55*$D106</f>
        <v>#VALUE!</v>
      </c>
      <c r="I106" s="1126" t="e">
        <f t="shared" si="226"/>
        <v>#VALUE!</v>
      </c>
      <c r="J106" s="1126" t="e">
        <f t="shared" si="226"/>
        <v>#VALUE!</v>
      </c>
      <c r="K106" s="1126" t="e">
        <f t="shared" si="226"/>
        <v>#VALUE!</v>
      </c>
      <c r="L106" s="1126" t="e">
        <f t="shared" si="226"/>
        <v>#VALUE!</v>
      </c>
      <c r="M106" s="1126" t="e">
        <f t="shared" si="226"/>
        <v>#VALUE!</v>
      </c>
      <c r="N106" s="1126" t="e">
        <f t="shared" si="226"/>
        <v>#VALUE!</v>
      </c>
      <c r="O106" s="1126" t="e">
        <f t="shared" si="226"/>
        <v>#VALUE!</v>
      </c>
      <c r="P106" s="1126" t="e">
        <f t="shared" si="226"/>
        <v>#VALUE!</v>
      </c>
      <c r="Q106" s="1126" t="e">
        <f t="shared" si="226"/>
        <v>#VALUE!</v>
      </c>
      <c r="R106" s="1126" t="e">
        <f t="shared" si="226"/>
        <v>#VALUE!</v>
      </c>
      <c r="S106" s="1126" t="e">
        <f t="shared" si="226"/>
        <v>#VALUE!</v>
      </c>
      <c r="T106" s="1126" t="e">
        <f t="shared" si="226"/>
        <v>#VALUE!</v>
      </c>
      <c r="U106" s="1126" t="e">
        <f t="shared" si="226"/>
        <v>#VALUE!</v>
      </c>
      <c r="V106" s="1126" t="e">
        <f t="shared" si="226"/>
        <v>#VALUE!</v>
      </c>
      <c r="W106" s="1126" t="e">
        <f t="shared" si="226"/>
        <v>#VALUE!</v>
      </c>
      <c r="X106" s="1126" t="e">
        <f t="shared" si="226"/>
        <v>#VALUE!</v>
      </c>
      <c r="Y106" s="1126" t="e">
        <f t="shared" si="226"/>
        <v>#VALUE!</v>
      </c>
      <c r="Z106" s="1126" t="e">
        <f t="shared" si="226"/>
        <v>#VALUE!</v>
      </c>
      <c r="AA106" s="1126" t="e">
        <f t="shared" si="226"/>
        <v>#VALUE!</v>
      </c>
      <c r="AB106" s="1126" t="e">
        <f t="shared" si="226"/>
        <v>#VALUE!</v>
      </c>
      <c r="AC106" s="1126" t="e">
        <f t="shared" si="226"/>
        <v>#VALUE!</v>
      </c>
      <c r="AD106" s="1126" t="e">
        <f t="shared" si="226"/>
        <v>#VALUE!</v>
      </c>
      <c r="AE106" s="1126" t="e">
        <f t="shared" si="226"/>
        <v>#VALUE!</v>
      </c>
      <c r="AF106" s="1126" t="e">
        <f t="shared" si="226"/>
        <v>#VALUE!</v>
      </c>
      <c r="AG106" s="1126" t="e">
        <f t="shared" si="226"/>
        <v>#VALUE!</v>
      </c>
      <c r="AH106" s="1126" t="e">
        <f t="shared" si="226"/>
        <v>#VALUE!</v>
      </c>
      <c r="AI106" s="1126" t="e">
        <f t="shared" si="226"/>
        <v>#VALUE!</v>
      </c>
      <c r="AJ106" s="1126" t="e">
        <f t="shared" si="226"/>
        <v>#VALUE!</v>
      </c>
      <c r="AK106" s="1126" t="e">
        <f t="shared" si="226"/>
        <v>#VALUE!</v>
      </c>
      <c r="AL106" s="1126" t="e">
        <f t="shared" si="226"/>
        <v>#VALUE!</v>
      </c>
      <c r="AM106" s="1126" t="e">
        <f t="shared" si="226"/>
        <v>#VALUE!</v>
      </c>
      <c r="AN106" s="1126" t="e">
        <f t="shared" ref="AN106:BM106" si="227">AN55*$D106</f>
        <v>#VALUE!</v>
      </c>
      <c r="AO106" s="1126" t="e">
        <f t="shared" si="227"/>
        <v>#VALUE!</v>
      </c>
      <c r="AP106" s="1126" t="e">
        <f t="shared" si="227"/>
        <v>#VALUE!</v>
      </c>
      <c r="AQ106" s="1126" t="e">
        <f t="shared" si="227"/>
        <v>#VALUE!</v>
      </c>
      <c r="AR106" s="1126" t="e">
        <f t="shared" si="227"/>
        <v>#VALUE!</v>
      </c>
      <c r="AS106" s="1126" t="e">
        <f t="shared" si="227"/>
        <v>#VALUE!</v>
      </c>
      <c r="AT106" s="1126" t="e">
        <f t="shared" si="227"/>
        <v>#VALUE!</v>
      </c>
      <c r="AU106" s="1126" t="e">
        <f t="shared" si="227"/>
        <v>#VALUE!</v>
      </c>
      <c r="AV106" s="1126" t="e">
        <f t="shared" si="227"/>
        <v>#VALUE!</v>
      </c>
      <c r="AW106" s="1126" t="e">
        <f t="shared" si="227"/>
        <v>#VALUE!</v>
      </c>
      <c r="AX106" s="1126" t="e">
        <f t="shared" si="227"/>
        <v>#VALUE!</v>
      </c>
      <c r="AY106" s="1126" t="e">
        <f t="shared" si="227"/>
        <v>#VALUE!</v>
      </c>
      <c r="AZ106" s="1126" t="e">
        <f t="shared" si="227"/>
        <v>#VALUE!</v>
      </c>
      <c r="BA106" s="1126" t="e">
        <f t="shared" si="227"/>
        <v>#VALUE!</v>
      </c>
      <c r="BB106" s="1126" t="e">
        <f t="shared" si="227"/>
        <v>#VALUE!</v>
      </c>
      <c r="BC106" s="1126" t="e">
        <f t="shared" si="227"/>
        <v>#VALUE!</v>
      </c>
      <c r="BD106" s="1126" t="e">
        <f t="shared" si="227"/>
        <v>#VALUE!</v>
      </c>
      <c r="BE106" s="1126" t="e">
        <f t="shared" si="227"/>
        <v>#VALUE!</v>
      </c>
      <c r="BF106" s="1126" t="e">
        <f t="shared" si="227"/>
        <v>#VALUE!</v>
      </c>
      <c r="BG106" s="1126" t="e">
        <f t="shared" si="227"/>
        <v>#VALUE!</v>
      </c>
      <c r="BH106" s="1126" t="e">
        <f t="shared" si="227"/>
        <v>#VALUE!</v>
      </c>
      <c r="BI106" s="1126" t="e">
        <f t="shared" si="227"/>
        <v>#VALUE!</v>
      </c>
      <c r="BJ106" s="1126" t="e">
        <f t="shared" si="227"/>
        <v>#VALUE!</v>
      </c>
      <c r="BK106" s="1126" t="e">
        <f t="shared" si="227"/>
        <v>#VALUE!</v>
      </c>
      <c r="BL106" s="1126" t="e">
        <f t="shared" si="227"/>
        <v>#VALUE!</v>
      </c>
      <c r="BM106" s="1126" t="e">
        <f t="shared" si="227"/>
        <v>#VALUE!</v>
      </c>
      <c r="BN106" s="498"/>
      <c r="BO106" s="1127"/>
      <c r="BP106" s="1127"/>
      <c r="BQ106" s="1127"/>
      <c r="BR106" s="1127"/>
      <c r="BS106" s="1127"/>
    </row>
    <row r="107" spans="2:71" s="489" customFormat="1" ht="12.75" x14ac:dyDescent="0.2">
      <c r="B107" s="1113" t="str">
        <f t="shared" si="218"/>
        <v>Limpeza Residencial - 6 horas</v>
      </c>
      <c r="C107" s="493"/>
      <c r="D107" s="843" t="e">
        <f t="shared" si="219"/>
        <v>#DIV/0!</v>
      </c>
      <c r="E107" s="689"/>
      <c r="F107" s="1125"/>
      <c r="G107" s="1125"/>
      <c r="H107" s="1126" t="e">
        <f t="shared" ref="H107:AM107" si="228">H56*$D107</f>
        <v>#VALUE!</v>
      </c>
      <c r="I107" s="1126" t="e">
        <f t="shared" si="228"/>
        <v>#VALUE!</v>
      </c>
      <c r="J107" s="1126" t="e">
        <f t="shared" si="228"/>
        <v>#VALUE!</v>
      </c>
      <c r="K107" s="1126" t="e">
        <f t="shared" si="228"/>
        <v>#VALUE!</v>
      </c>
      <c r="L107" s="1126" t="e">
        <f t="shared" si="228"/>
        <v>#VALUE!</v>
      </c>
      <c r="M107" s="1126" t="e">
        <f t="shared" si="228"/>
        <v>#VALUE!</v>
      </c>
      <c r="N107" s="1126" t="e">
        <f t="shared" si="228"/>
        <v>#VALUE!</v>
      </c>
      <c r="O107" s="1126" t="e">
        <f t="shared" si="228"/>
        <v>#VALUE!</v>
      </c>
      <c r="P107" s="1126" t="e">
        <f t="shared" si="228"/>
        <v>#VALUE!</v>
      </c>
      <c r="Q107" s="1126" t="e">
        <f t="shared" si="228"/>
        <v>#VALUE!</v>
      </c>
      <c r="R107" s="1126" t="e">
        <f t="shared" si="228"/>
        <v>#VALUE!</v>
      </c>
      <c r="S107" s="1126" t="e">
        <f t="shared" si="228"/>
        <v>#VALUE!</v>
      </c>
      <c r="T107" s="1126" t="e">
        <f t="shared" si="228"/>
        <v>#VALUE!</v>
      </c>
      <c r="U107" s="1126" t="e">
        <f t="shared" si="228"/>
        <v>#VALUE!</v>
      </c>
      <c r="V107" s="1126" t="e">
        <f t="shared" si="228"/>
        <v>#VALUE!</v>
      </c>
      <c r="W107" s="1126" t="e">
        <f t="shared" si="228"/>
        <v>#VALUE!</v>
      </c>
      <c r="X107" s="1126" t="e">
        <f t="shared" si="228"/>
        <v>#VALUE!</v>
      </c>
      <c r="Y107" s="1126" t="e">
        <f t="shared" si="228"/>
        <v>#VALUE!</v>
      </c>
      <c r="Z107" s="1126" t="e">
        <f t="shared" si="228"/>
        <v>#VALUE!</v>
      </c>
      <c r="AA107" s="1126" t="e">
        <f t="shared" si="228"/>
        <v>#VALUE!</v>
      </c>
      <c r="AB107" s="1126" t="e">
        <f t="shared" si="228"/>
        <v>#VALUE!</v>
      </c>
      <c r="AC107" s="1126" t="e">
        <f t="shared" si="228"/>
        <v>#VALUE!</v>
      </c>
      <c r="AD107" s="1126" t="e">
        <f t="shared" si="228"/>
        <v>#VALUE!</v>
      </c>
      <c r="AE107" s="1126" t="e">
        <f t="shared" si="228"/>
        <v>#VALUE!</v>
      </c>
      <c r="AF107" s="1126" t="e">
        <f t="shared" si="228"/>
        <v>#VALUE!</v>
      </c>
      <c r="AG107" s="1126" t="e">
        <f t="shared" si="228"/>
        <v>#VALUE!</v>
      </c>
      <c r="AH107" s="1126" t="e">
        <f t="shared" si="228"/>
        <v>#VALUE!</v>
      </c>
      <c r="AI107" s="1126" t="e">
        <f t="shared" si="228"/>
        <v>#VALUE!</v>
      </c>
      <c r="AJ107" s="1126" t="e">
        <f t="shared" si="228"/>
        <v>#VALUE!</v>
      </c>
      <c r="AK107" s="1126" t="e">
        <f t="shared" si="228"/>
        <v>#VALUE!</v>
      </c>
      <c r="AL107" s="1126" t="e">
        <f t="shared" si="228"/>
        <v>#VALUE!</v>
      </c>
      <c r="AM107" s="1126" t="e">
        <f t="shared" si="228"/>
        <v>#VALUE!</v>
      </c>
      <c r="AN107" s="1126" t="e">
        <f t="shared" ref="AN107:BM107" si="229">AN56*$D107</f>
        <v>#VALUE!</v>
      </c>
      <c r="AO107" s="1126" t="e">
        <f t="shared" si="229"/>
        <v>#VALUE!</v>
      </c>
      <c r="AP107" s="1126" t="e">
        <f t="shared" si="229"/>
        <v>#VALUE!</v>
      </c>
      <c r="AQ107" s="1126" t="e">
        <f t="shared" si="229"/>
        <v>#VALUE!</v>
      </c>
      <c r="AR107" s="1126" t="e">
        <f t="shared" si="229"/>
        <v>#VALUE!</v>
      </c>
      <c r="AS107" s="1126" t="e">
        <f t="shared" si="229"/>
        <v>#VALUE!</v>
      </c>
      <c r="AT107" s="1126" t="e">
        <f t="shared" si="229"/>
        <v>#VALUE!</v>
      </c>
      <c r="AU107" s="1126" t="e">
        <f t="shared" si="229"/>
        <v>#VALUE!</v>
      </c>
      <c r="AV107" s="1126" t="e">
        <f t="shared" si="229"/>
        <v>#VALUE!</v>
      </c>
      <c r="AW107" s="1126" t="e">
        <f t="shared" si="229"/>
        <v>#VALUE!</v>
      </c>
      <c r="AX107" s="1126" t="e">
        <f t="shared" si="229"/>
        <v>#VALUE!</v>
      </c>
      <c r="AY107" s="1126" t="e">
        <f t="shared" si="229"/>
        <v>#VALUE!</v>
      </c>
      <c r="AZ107" s="1126" t="e">
        <f t="shared" si="229"/>
        <v>#VALUE!</v>
      </c>
      <c r="BA107" s="1126" t="e">
        <f t="shared" si="229"/>
        <v>#VALUE!</v>
      </c>
      <c r="BB107" s="1126" t="e">
        <f t="shared" si="229"/>
        <v>#VALUE!</v>
      </c>
      <c r="BC107" s="1126" t="e">
        <f t="shared" si="229"/>
        <v>#VALUE!</v>
      </c>
      <c r="BD107" s="1126" t="e">
        <f t="shared" si="229"/>
        <v>#VALUE!</v>
      </c>
      <c r="BE107" s="1126" t="e">
        <f t="shared" si="229"/>
        <v>#VALUE!</v>
      </c>
      <c r="BF107" s="1126" t="e">
        <f t="shared" si="229"/>
        <v>#VALUE!</v>
      </c>
      <c r="BG107" s="1126" t="e">
        <f t="shared" si="229"/>
        <v>#VALUE!</v>
      </c>
      <c r="BH107" s="1126" t="e">
        <f t="shared" si="229"/>
        <v>#VALUE!</v>
      </c>
      <c r="BI107" s="1126" t="e">
        <f t="shared" si="229"/>
        <v>#VALUE!</v>
      </c>
      <c r="BJ107" s="1126" t="e">
        <f t="shared" si="229"/>
        <v>#VALUE!</v>
      </c>
      <c r="BK107" s="1126" t="e">
        <f t="shared" si="229"/>
        <v>#VALUE!</v>
      </c>
      <c r="BL107" s="1126" t="e">
        <f t="shared" si="229"/>
        <v>#VALUE!</v>
      </c>
      <c r="BM107" s="1126" t="e">
        <f t="shared" si="229"/>
        <v>#VALUE!</v>
      </c>
      <c r="BN107" s="498"/>
      <c r="BO107" s="1127"/>
      <c r="BP107" s="1127"/>
      <c r="BQ107" s="1127"/>
      <c r="BR107" s="1127"/>
      <c r="BS107" s="1127"/>
    </row>
    <row r="108" spans="2:71" s="489" customFormat="1" ht="12.75" x14ac:dyDescent="0.2">
      <c r="B108" s="1113" t="str">
        <f t="shared" si="218"/>
        <v>Limpeza Residencial - 8 horas</v>
      </c>
      <c r="C108" s="493"/>
      <c r="D108" s="843" t="e">
        <f t="shared" si="219"/>
        <v>#DIV/0!</v>
      </c>
      <c r="E108" s="689"/>
      <c r="F108" s="1125"/>
      <c r="G108" s="1125"/>
      <c r="H108" s="1126" t="e">
        <f t="shared" ref="H108:AM108" si="230">H57*$D108</f>
        <v>#VALUE!</v>
      </c>
      <c r="I108" s="1126" t="e">
        <f t="shared" si="230"/>
        <v>#VALUE!</v>
      </c>
      <c r="J108" s="1126" t="e">
        <f t="shared" si="230"/>
        <v>#VALUE!</v>
      </c>
      <c r="K108" s="1126" t="e">
        <f t="shared" si="230"/>
        <v>#VALUE!</v>
      </c>
      <c r="L108" s="1126" t="e">
        <f t="shared" si="230"/>
        <v>#VALUE!</v>
      </c>
      <c r="M108" s="1126" t="e">
        <f t="shared" si="230"/>
        <v>#VALUE!</v>
      </c>
      <c r="N108" s="1126" t="e">
        <f t="shared" si="230"/>
        <v>#VALUE!</v>
      </c>
      <c r="O108" s="1126" t="e">
        <f t="shared" si="230"/>
        <v>#VALUE!</v>
      </c>
      <c r="P108" s="1126" t="e">
        <f t="shared" si="230"/>
        <v>#VALUE!</v>
      </c>
      <c r="Q108" s="1126" t="e">
        <f t="shared" si="230"/>
        <v>#VALUE!</v>
      </c>
      <c r="R108" s="1126" t="e">
        <f t="shared" si="230"/>
        <v>#VALUE!</v>
      </c>
      <c r="S108" s="1126" t="e">
        <f t="shared" si="230"/>
        <v>#VALUE!</v>
      </c>
      <c r="T108" s="1126" t="e">
        <f t="shared" si="230"/>
        <v>#VALUE!</v>
      </c>
      <c r="U108" s="1126" t="e">
        <f t="shared" si="230"/>
        <v>#VALUE!</v>
      </c>
      <c r="V108" s="1126" t="e">
        <f t="shared" si="230"/>
        <v>#VALUE!</v>
      </c>
      <c r="W108" s="1126" t="e">
        <f t="shared" si="230"/>
        <v>#VALUE!</v>
      </c>
      <c r="X108" s="1126" t="e">
        <f t="shared" si="230"/>
        <v>#VALUE!</v>
      </c>
      <c r="Y108" s="1126" t="e">
        <f t="shared" si="230"/>
        <v>#VALUE!</v>
      </c>
      <c r="Z108" s="1126" t="e">
        <f t="shared" si="230"/>
        <v>#VALUE!</v>
      </c>
      <c r="AA108" s="1126" t="e">
        <f t="shared" si="230"/>
        <v>#VALUE!</v>
      </c>
      <c r="AB108" s="1126" t="e">
        <f t="shared" si="230"/>
        <v>#VALUE!</v>
      </c>
      <c r="AC108" s="1126" t="e">
        <f t="shared" si="230"/>
        <v>#VALUE!</v>
      </c>
      <c r="AD108" s="1126" t="e">
        <f t="shared" si="230"/>
        <v>#VALUE!</v>
      </c>
      <c r="AE108" s="1126" t="e">
        <f t="shared" si="230"/>
        <v>#VALUE!</v>
      </c>
      <c r="AF108" s="1126" t="e">
        <f t="shared" si="230"/>
        <v>#VALUE!</v>
      </c>
      <c r="AG108" s="1126" t="e">
        <f t="shared" si="230"/>
        <v>#VALUE!</v>
      </c>
      <c r="AH108" s="1126" t="e">
        <f t="shared" si="230"/>
        <v>#VALUE!</v>
      </c>
      <c r="AI108" s="1126" t="e">
        <f t="shared" si="230"/>
        <v>#VALUE!</v>
      </c>
      <c r="AJ108" s="1126" t="e">
        <f t="shared" si="230"/>
        <v>#VALUE!</v>
      </c>
      <c r="AK108" s="1126" t="e">
        <f t="shared" si="230"/>
        <v>#VALUE!</v>
      </c>
      <c r="AL108" s="1126" t="e">
        <f t="shared" si="230"/>
        <v>#VALUE!</v>
      </c>
      <c r="AM108" s="1126" t="e">
        <f t="shared" si="230"/>
        <v>#VALUE!</v>
      </c>
      <c r="AN108" s="1126" t="e">
        <f t="shared" ref="AN108:BM108" si="231">AN57*$D108</f>
        <v>#VALUE!</v>
      </c>
      <c r="AO108" s="1126" t="e">
        <f t="shared" si="231"/>
        <v>#VALUE!</v>
      </c>
      <c r="AP108" s="1126" t="e">
        <f t="shared" si="231"/>
        <v>#VALUE!</v>
      </c>
      <c r="AQ108" s="1126" t="e">
        <f t="shared" si="231"/>
        <v>#VALUE!</v>
      </c>
      <c r="AR108" s="1126" t="e">
        <f t="shared" si="231"/>
        <v>#VALUE!</v>
      </c>
      <c r="AS108" s="1126" t="e">
        <f t="shared" si="231"/>
        <v>#VALUE!</v>
      </c>
      <c r="AT108" s="1126" t="e">
        <f t="shared" si="231"/>
        <v>#VALUE!</v>
      </c>
      <c r="AU108" s="1126" t="e">
        <f t="shared" si="231"/>
        <v>#VALUE!</v>
      </c>
      <c r="AV108" s="1126" t="e">
        <f t="shared" si="231"/>
        <v>#VALUE!</v>
      </c>
      <c r="AW108" s="1126" t="e">
        <f t="shared" si="231"/>
        <v>#VALUE!</v>
      </c>
      <c r="AX108" s="1126" t="e">
        <f t="shared" si="231"/>
        <v>#VALUE!</v>
      </c>
      <c r="AY108" s="1126" t="e">
        <f t="shared" si="231"/>
        <v>#VALUE!</v>
      </c>
      <c r="AZ108" s="1126" t="e">
        <f t="shared" si="231"/>
        <v>#VALUE!</v>
      </c>
      <c r="BA108" s="1126" t="e">
        <f t="shared" si="231"/>
        <v>#VALUE!</v>
      </c>
      <c r="BB108" s="1126" t="e">
        <f t="shared" si="231"/>
        <v>#VALUE!</v>
      </c>
      <c r="BC108" s="1126" t="e">
        <f t="shared" si="231"/>
        <v>#VALUE!</v>
      </c>
      <c r="BD108" s="1126" t="e">
        <f t="shared" si="231"/>
        <v>#VALUE!</v>
      </c>
      <c r="BE108" s="1126" t="e">
        <f t="shared" si="231"/>
        <v>#VALUE!</v>
      </c>
      <c r="BF108" s="1126" t="e">
        <f t="shared" si="231"/>
        <v>#VALUE!</v>
      </c>
      <c r="BG108" s="1126" t="e">
        <f t="shared" si="231"/>
        <v>#VALUE!</v>
      </c>
      <c r="BH108" s="1126" t="e">
        <f t="shared" si="231"/>
        <v>#VALUE!</v>
      </c>
      <c r="BI108" s="1126" t="e">
        <f t="shared" si="231"/>
        <v>#VALUE!</v>
      </c>
      <c r="BJ108" s="1126" t="e">
        <f t="shared" si="231"/>
        <v>#VALUE!</v>
      </c>
      <c r="BK108" s="1126" t="e">
        <f t="shared" si="231"/>
        <v>#VALUE!</v>
      </c>
      <c r="BL108" s="1126" t="e">
        <f t="shared" si="231"/>
        <v>#VALUE!</v>
      </c>
      <c r="BM108" s="1126" t="e">
        <f t="shared" si="231"/>
        <v>#VALUE!</v>
      </c>
      <c r="BN108" s="498"/>
      <c r="BO108" s="1127"/>
      <c r="BP108" s="1127"/>
      <c r="BQ108" s="1127"/>
      <c r="BR108" s="1127"/>
      <c r="BS108" s="1127"/>
    </row>
    <row r="109" spans="2:71" s="489" customFormat="1" ht="12.75" x14ac:dyDescent="0.2">
      <c r="B109" s="1113" t="str">
        <f t="shared" si="218"/>
        <v>Limpeza Residencial - 2 horas</v>
      </c>
      <c r="C109" s="493"/>
      <c r="D109" s="843" t="e">
        <f t="shared" si="219"/>
        <v>#DIV/0!</v>
      </c>
      <c r="E109" s="689"/>
      <c r="F109" s="1125"/>
      <c r="G109" s="1125"/>
      <c r="H109" s="1126" t="e">
        <f t="shared" ref="H109:AM109" si="232">H58*$D109</f>
        <v>#VALUE!</v>
      </c>
      <c r="I109" s="1126" t="e">
        <f t="shared" si="232"/>
        <v>#VALUE!</v>
      </c>
      <c r="J109" s="1126" t="e">
        <f t="shared" si="232"/>
        <v>#VALUE!</v>
      </c>
      <c r="K109" s="1126" t="e">
        <f t="shared" si="232"/>
        <v>#VALUE!</v>
      </c>
      <c r="L109" s="1126" t="e">
        <f t="shared" si="232"/>
        <v>#VALUE!</v>
      </c>
      <c r="M109" s="1126" t="e">
        <f t="shared" si="232"/>
        <v>#VALUE!</v>
      </c>
      <c r="N109" s="1126" t="e">
        <f t="shared" si="232"/>
        <v>#VALUE!</v>
      </c>
      <c r="O109" s="1126" t="e">
        <f t="shared" si="232"/>
        <v>#VALUE!</v>
      </c>
      <c r="P109" s="1126" t="e">
        <f t="shared" si="232"/>
        <v>#VALUE!</v>
      </c>
      <c r="Q109" s="1126" t="e">
        <f t="shared" si="232"/>
        <v>#VALUE!</v>
      </c>
      <c r="R109" s="1126" t="e">
        <f t="shared" si="232"/>
        <v>#VALUE!</v>
      </c>
      <c r="S109" s="1126" t="e">
        <f t="shared" si="232"/>
        <v>#VALUE!</v>
      </c>
      <c r="T109" s="1126" t="e">
        <f t="shared" si="232"/>
        <v>#VALUE!</v>
      </c>
      <c r="U109" s="1126" t="e">
        <f t="shared" si="232"/>
        <v>#VALUE!</v>
      </c>
      <c r="V109" s="1126" t="e">
        <f t="shared" si="232"/>
        <v>#VALUE!</v>
      </c>
      <c r="W109" s="1126" t="e">
        <f t="shared" si="232"/>
        <v>#VALUE!</v>
      </c>
      <c r="X109" s="1126" t="e">
        <f t="shared" si="232"/>
        <v>#VALUE!</v>
      </c>
      <c r="Y109" s="1126" t="e">
        <f t="shared" si="232"/>
        <v>#VALUE!</v>
      </c>
      <c r="Z109" s="1126" t="e">
        <f t="shared" si="232"/>
        <v>#VALUE!</v>
      </c>
      <c r="AA109" s="1126" t="e">
        <f t="shared" si="232"/>
        <v>#VALUE!</v>
      </c>
      <c r="AB109" s="1126" t="e">
        <f t="shared" si="232"/>
        <v>#VALUE!</v>
      </c>
      <c r="AC109" s="1126" t="e">
        <f t="shared" si="232"/>
        <v>#VALUE!</v>
      </c>
      <c r="AD109" s="1126" t="e">
        <f t="shared" si="232"/>
        <v>#VALUE!</v>
      </c>
      <c r="AE109" s="1126" t="e">
        <f t="shared" si="232"/>
        <v>#VALUE!</v>
      </c>
      <c r="AF109" s="1126" t="e">
        <f t="shared" si="232"/>
        <v>#VALUE!</v>
      </c>
      <c r="AG109" s="1126" t="e">
        <f t="shared" si="232"/>
        <v>#VALUE!</v>
      </c>
      <c r="AH109" s="1126" t="e">
        <f t="shared" si="232"/>
        <v>#VALUE!</v>
      </c>
      <c r="AI109" s="1126" t="e">
        <f t="shared" si="232"/>
        <v>#VALUE!</v>
      </c>
      <c r="AJ109" s="1126" t="e">
        <f t="shared" si="232"/>
        <v>#VALUE!</v>
      </c>
      <c r="AK109" s="1126" t="e">
        <f t="shared" si="232"/>
        <v>#VALUE!</v>
      </c>
      <c r="AL109" s="1126" t="e">
        <f t="shared" si="232"/>
        <v>#VALUE!</v>
      </c>
      <c r="AM109" s="1126" t="e">
        <f t="shared" si="232"/>
        <v>#VALUE!</v>
      </c>
      <c r="AN109" s="1126" t="e">
        <f t="shared" ref="AN109:BM109" si="233">AN58*$D109</f>
        <v>#VALUE!</v>
      </c>
      <c r="AO109" s="1126" t="e">
        <f t="shared" si="233"/>
        <v>#VALUE!</v>
      </c>
      <c r="AP109" s="1126" t="e">
        <f t="shared" si="233"/>
        <v>#VALUE!</v>
      </c>
      <c r="AQ109" s="1126" t="e">
        <f t="shared" si="233"/>
        <v>#VALUE!</v>
      </c>
      <c r="AR109" s="1126" t="e">
        <f t="shared" si="233"/>
        <v>#VALUE!</v>
      </c>
      <c r="AS109" s="1126" t="e">
        <f t="shared" si="233"/>
        <v>#VALUE!</v>
      </c>
      <c r="AT109" s="1126" t="e">
        <f t="shared" si="233"/>
        <v>#VALUE!</v>
      </c>
      <c r="AU109" s="1126" t="e">
        <f t="shared" si="233"/>
        <v>#VALUE!</v>
      </c>
      <c r="AV109" s="1126" t="e">
        <f t="shared" si="233"/>
        <v>#VALUE!</v>
      </c>
      <c r="AW109" s="1126" t="e">
        <f t="shared" si="233"/>
        <v>#VALUE!</v>
      </c>
      <c r="AX109" s="1126" t="e">
        <f t="shared" si="233"/>
        <v>#VALUE!</v>
      </c>
      <c r="AY109" s="1126" t="e">
        <f t="shared" si="233"/>
        <v>#VALUE!</v>
      </c>
      <c r="AZ109" s="1126" t="e">
        <f t="shared" si="233"/>
        <v>#VALUE!</v>
      </c>
      <c r="BA109" s="1126" t="e">
        <f t="shared" si="233"/>
        <v>#VALUE!</v>
      </c>
      <c r="BB109" s="1126" t="e">
        <f t="shared" si="233"/>
        <v>#VALUE!</v>
      </c>
      <c r="BC109" s="1126" t="e">
        <f t="shared" si="233"/>
        <v>#VALUE!</v>
      </c>
      <c r="BD109" s="1126" t="e">
        <f t="shared" si="233"/>
        <v>#VALUE!</v>
      </c>
      <c r="BE109" s="1126" t="e">
        <f t="shared" si="233"/>
        <v>#VALUE!</v>
      </c>
      <c r="BF109" s="1126" t="e">
        <f t="shared" si="233"/>
        <v>#VALUE!</v>
      </c>
      <c r="BG109" s="1126" t="e">
        <f t="shared" si="233"/>
        <v>#VALUE!</v>
      </c>
      <c r="BH109" s="1126" t="e">
        <f t="shared" si="233"/>
        <v>#VALUE!</v>
      </c>
      <c r="BI109" s="1126" t="e">
        <f t="shared" si="233"/>
        <v>#VALUE!</v>
      </c>
      <c r="BJ109" s="1126" t="e">
        <f t="shared" si="233"/>
        <v>#VALUE!</v>
      </c>
      <c r="BK109" s="1126" t="e">
        <f t="shared" si="233"/>
        <v>#VALUE!</v>
      </c>
      <c r="BL109" s="1126" t="e">
        <f t="shared" si="233"/>
        <v>#VALUE!</v>
      </c>
      <c r="BM109" s="1126" t="e">
        <f t="shared" si="233"/>
        <v>#VALUE!</v>
      </c>
      <c r="BN109" s="498"/>
      <c r="BO109" s="1127"/>
      <c r="BP109" s="1127"/>
      <c r="BQ109" s="1127"/>
      <c r="BR109" s="1127"/>
      <c r="BS109" s="1127"/>
    </row>
    <row r="110" spans="2:71" s="489" customFormat="1" ht="12.75" x14ac:dyDescent="0.2">
      <c r="B110" s="1113" t="str">
        <f t="shared" si="218"/>
        <v>Babá 4 horas</v>
      </c>
      <c r="C110" s="493"/>
      <c r="D110" s="843" t="e">
        <f t="shared" si="219"/>
        <v>#DIV/0!</v>
      </c>
      <c r="E110" s="689"/>
      <c r="F110" s="1125"/>
      <c r="G110" s="1125"/>
      <c r="H110" s="1126" t="e">
        <f t="shared" ref="H110:AM110" si="234">H59*$D110</f>
        <v>#VALUE!</v>
      </c>
      <c r="I110" s="1126" t="e">
        <f t="shared" si="234"/>
        <v>#VALUE!</v>
      </c>
      <c r="J110" s="1126" t="e">
        <f t="shared" si="234"/>
        <v>#VALUE!</v>
      </c>
      <c r="K110" s="1126" t="e">
        <f t="shared" si="234"/>
        <v>#VALUE!</v>
      </c>
      <c r="L110" s="1126" t="e">
        <f t="shared" si="234"/>
        <v>#VALUE!</v>
      </c>
      <c r="M110" s="1126" t="e">
        <f t="shared" si="234"/>
        <v>#VALUE!</v>
      </c>
      <c r="N110" s="1126" t="e">
        <f t="shared" si="234"/>
        <v>#VALUE!</v>
      </c>
      <c r="O110" s="1126" t="e">
        <f t="shared" si="234"/>
        <v>#VALUE!</v>
      </c>
      <c r="P110" s="1126" t="e">
        <f t="shared" si="234"/>
        <v>#VALUE!</v>
      </c>
      <c r="Q110" s="1126" t="e">
        <f t="shared" si="234"/>
        <v>#VALUE!</v>
      </c>
      <c r="R110" s="1126" t="e">
        <f t="shared" si="234"/>
        <v>#VALUE!</v>
      </c>
      <c r="S110" s="1126" t="e">
        <f t="shared" si="234"/>
        <v>#VALUE!</v>
      </c>
      <c r="T110" s="1126" t="e">
        <f t="shared" si="234"/>
        <v>#VALUE!</v>
      </c>
      <c r="U110" s="1126" t="e">
        <f t="shared" si="234"/>
        <v>#VALUE!</v>
      </c>
      <c r="V110" s="1126" t="e">
        <f t="shared" si="234"/>
        <v>#VALUE!</v>
      </c>
      <c r="W110" s="1126" t="e">
        <f t="shared" si="234"/>
        <v>#VALUE!</v>
      </c>
      <c r="X110" s="1126" t="e">
        <f t="shared" si="234"/>
        <v>#VALUE!</v>
      </c>
      <c r="Y110" s="1126" t="e">
        <f t="shared" si="234"/>
        <v>#VALUE!</v>
      </c>
      <c r="Z110" s="1126" t="e">
        <f t="shared" si="234"/>
        <v>#VALUE!</v>
      </c>
      <c r="AA110" s="1126" t="e">
        <f t="shared" si="234"/>
        <v>#VALUE!</v>
      </c>
      <c r="AB110" s="1126" t="e">
        <f t="shared" si="234"/>
        <v>#VALUE!</v>
      </c>
      <c r="AC110" s="1126" t="e">
        <f t="shared" si="234"/>
        <v>#VALUE!</v>
      </c>
      <c r="AD110" s="1126" t="e">
        <f t="shared" si="234"/>
        <v>#VALUE!</v>
      </c>
      <c r="AE110" s="1126" t="e">
        <f t="shared" si="234"/>
        <v>#VALUE!</v>
      </c>
      <c r="AF110" s="1126" t="e">
        <f t="shared" si="234"/>
        <v>#VALUE!</v>
      </c>
      <c r="AG110" s="1126" t="e">
        <f t="shared" si="234"/>
        <v>#VALUE!</v>
      </c>
      <c r="AH110" s="1126" t="e">
        <f t="shared" si="234"/>
        <v>#VALUE!</v>
      </c>
      <c r="AI110" s="1126" t="e">
        <f t="shared" si="234"/>
        <v>#VALUE!</v>
      </c>
      <c r="AJ110" s="1126" t="e">
        <f t="shared" si="234"/>
        <v>#VALUE!</v>
      </c>
      <c r="AK110" s="1126" t="e">
        <f t="shared" si="234"/>
        <v>#VALUE!</v>
      </c>
      <c r="AL110" s="1126" t="e">
        <f t="shared" si="234"/>
        <v>#VALUE!</v>
      </c>
      <c r="AM110" s="1126" t="e">
        <f t="shared" si="234"/>
        <v>#VALUE!</v>
      </c>
      <c r="AN110" s="1126" t="e">
        <f t="shared" ref="AN110:BM110" si="235">AN59*$D110</f>
        <v>#VALUE!</v>
      </c>
      <c r="AO110" s="1126" t="e">
        <f t="shared" si="235"/>
        <v>#VALUE!</v>
      </c>
      <c r="AP110" s="1126" t="e">
        <f t="shared" si="235"/>
        <v>#VALUE!</v>
      </c>
      <c r="AQ110" s="1126" t="e">
        <f t="shared" si="235"/>
        <v>#VALUE!</v>
      </c>
      <c r="AR110" s="1126" t="e">
        <f t="shared" si="235"/>
        <v>#VALUE!</v>
      </c>
      <c r="AS110" s="1126" t="e">
        <f t="shared" si="235"/>
        <v>#VALUE!</v>
      </c>
      <c r="AT110" s="1126" t="e">
        <f t="shared" si="235"/>
        <v>#VALUE!</v>
      </c>
      <c r="AU110" s="1126" t="e">
        <f t="shared" si="235"/>
        <v>#VALUE!</v>
      </c>
      <c r="AV110" s="1126" t="e">
        <f t="shared" si="235"/>
        <v>#VALUE!</v>
      </c>
      <c r="AW110" s="1126" t="e">
        <f t="shared" si="235"/>
        <v>#VALUE!</v>
      </c>
      <c r="AX110" s="1126" t="e">
        <f t="shared" si="235"/>
        <v>#VALUE!</v>
      </c>
      <c r="AY110" s="1126" t="e">
        <f t="shared" si="235"/>
        <v>#VALUE!</v>
      </c>
      <c r="AZ110" s="1126" t="e">
        <f t="shared" si="235"/>
        <v>#VALUE!</v>
      </c>
      <c r="BA110" s="1126" t="e">
        <f t="shared" si="235"/>
        <v>#VALUE!</v>
      </c>
      <c r="BB110" s="1126" t="e">
        <f t="shared" si="235"/>
        <v>#VALUE!</v>
      </c>
      <c r="BC110" s="1126" t="e">
        <f t="shared" si="235"/>
        <v>#VALUE!</v>
      </c>
      <c r="BD110" s="1126" t="e">
        <f t="shared" si="235"/>
        <v>#VALUE!</v>
      </c>
      <c r="BE110" s="1126" t="e">
        <f t="shared" si="235"/>
        <v>#VALUE!</v>
      </c>
      <c r="BF110" s="1126" t="e">
        <f t="shared" si="235"/>
        <v>#VALUE!</v>
      </c>
      <c r="BG110" s="1126" t="e">
        <f t="shared" si="235"/>
        <v>#VALUE!</v>
      </c>
      <c r="BH110" s="1126" t="e">
        <f t="shared" si="235"/>
        <v>#VALUE!</v>
      </c>
      <c r="BI110" s="1126" t="e">
        <f t="shared" si="235"/>
        <v>#VALUE!</v>
      </c>
      <c r="BJ110" s="1126" t="e">
        <f t="shared" si="235"/>
        <v>#VALUE!</v>
      </c>
      <c r="BK110" s="1126" t="e">
        <f t="shared" si="235"/>
        <v>#VALUE!</v>
      </c>
      <c r="BL110" s="1126" t="e">
        <f t="shared" si="235"/>
        <v>#VALUE!</v>
      </c>
      <c r="BM110" s="1126" t="e">
        <f t="shared" si="235"/>
        <v>#VALUE!</v>
      </c>
      <c r="BN110" s="498"/>
      <c r="BO110" s="1127"/>
      <c r="BP110" s="1127"/>
      <c r="BQ110" s="1127"/>
      <c r="BR110" s="1127"/>
      <c r="BS110" s="1127"/>
    </row>
    <row r="111" spans="2:71" s="489" customFormat="1" ht="12.75" x14ac:dyDescent="0.2">
      <c r="B111" s="1113" t="str">
        <f t="shared" si="218"/>
        <v>Limpeza Empresarial 8 horas</v>
      </c>
      <c r="C111" s="493"/>
      <c r="D111" s="843" t="e">
        <f t="shared" si="219"/>
        <v>#DIV/0!</v>
      </c>
      <c r="E111" s="689"/>
      <c r="F111" s="1125"/>
      <c r="G111" s="1125"/>
      <c r="H111" s="1126" t="e">
        <f t="shared" ref="H111:AM111" si="236">H60*$D111</f>
        <v>#VALUE!</v>
      </c>
      <c r="I111" s="1126" t="e">
        <f t="shared" si="236"/>
        <v>#VALUE!</v>
      </c>
      <c r="J111" s="1126" t="e">
        <f t="shared" si="236"/>
        <v>#VALUE!</v>
      </c>
      <c r="K111" s="1126" t="e">
        <f t="shared" si="236"/>
        <v>#VALUE!</v>
      </c>
      <c r="L111" s="1126" t="e">
        <f t="shared" si="236"/>
        <v>#VALUE!</v>
      </c>
      <c r="M111" s="1126" t="e">
        <f t="shared" si="236"/>
        <v>#VALUE!</v>
      </c>
      <c r="N111" s="1126" t="e">
        <f t="shared" si="236"/>
        <v>#VALUE!</v>
      </c>
      <c r="O111" s="1126" t="e">
        <f t="shared" si="236"/>
        <v>#VALUE!</v>
      </c>
      <c r="P111" s="1126" t="e">
        <f t="shared" si="236"/>
        <v>#VALUE!</v>
      </c>
      <c r="Q111" s="1126" t="e">
        <f t="shared" si="236"/>
        <v>#VALUE!</v>
      </c>
      <c r="R111" s="1126" t="e">
        <f t="shared" si="236"/>
        <v>#VALUE!</v>
      </c>
      <c r="S111" s="1126" t="e">
        <f t="shared" si="236"/>
        <v>#VALUE!</v>
      </c>
      <c r="T111" s="1126" t="e">
        <f t="shared" si="236"/>
        <v>#VALUE!</v>
      </c>
      <c r="U111" s="1126" t="e">
        <f t="shared" si="236"/>
        <v>#VALUE!</v>
      </c>
      <c r="V111" s="1126" t="e">
        <f t="shared" si="236"/>
        <v>#VALUE!</v>
      </c>
      <c r="W111" s="1126" t="e">
        <f t="shared" si="236"/>
        <v>#VALUE!</v>
      </c>
      <c r="X111" s="1126" t="e">
        <f t="shared" si="236"/>
        <v>#VALUE!</v>
      </c>
      <c r="Y111" s="1126" t="e">
        <f t="shared" si="236"/>
        <v>#VALUE!</v>
      </c>
      <c r="Z111" s="1126" t="e">
        <f t="shared" si="236"/>
        <v>#VALUE!</v>
      </c>
      <c r="AA111" s="1126" t="e">
        <f t="shared" si="236"/>
        <v>#VALUE!</v>
      </c>
      <c r="AB111" s="1126" t="e">
        <f t="shared" si="236"/>
        <v>#VALUE!</v>
      </c>
      <c r="AC111" s="1126" t="e">
        <f t="shared" si="236"/>
        <v>#VALUE!</v>
      </c>
      <c r="AD111" s="1126" t="e">
        <f t="shared" si="236"/>
        <v>#VALUE!</v>
      </c>
      <c r="AE111" s="1126" t="e">
        <f t="shared" si="236"/>
        <v>#VALUE!</v>
      </c>
      <c r="AF111" s="1126" t="e">
        <f t="shared" si="236"/>
        <v>#VALUE!</v>
      </c>
      <c r="AG111" s="1126" t="e">
        <f t="shared" si="236"/>
        <v>#VALUE!</v>
      </c>
      <c r="AH111" s="1126" t="e">
        <f t="shared" si="236"/>
        <v>#VALUE!</v>
      </c>
      <c r="AI111" s="1126" t="e">
        <f t="shared" si="236"/>
        <v>#VALUE!</v>
      </c>
      <c r="AJ111" s="1126" t="e">
        <f t="shared" si="236"/>
        <v>#VALUE!</v>
      </c>
      <c r="AK111" s="1126" t="e">
        <f t="shared" si="236"/>
        <v>#VALUE!</v>
      </c>
      <c r="AL111" s="1126" t="e">
        <f t="shared" si="236"/>
        <v>#VALUE!</v>
      </c>
      <c r="AM111" s="1126" t="e">
        <f t="shared" si="236"/>
        <v>#VALUE!</v>
      </c>
      <c r="AN111" s="1126" t="e">
        <f t="shared" ref="AN111:BM111" si="237">AN60*$D111</f>
        <v>#VALUE!</v>
      </c>
      <c r="AO111" s="1126" t="e">
        <f t="shared" si="237"/>
        <v>#VALUE!</v>
      </c>
      <c r="AP111" s="1126" t="e">
        <f t="shared" si="237"/>
        <v>#VALUE!</v>
      </c>
      <c r="AQ111" s="1126" t="e">
        <f t="shared" si="237"/>
        <v>#VALUE!</v>
      </c>
      <c r="AR111" s="1126" t="e">
        <f t="shared" si="237"/>
        <v>#VALUE!</v>
      </c>
      <c r="AS111" s="1126" t="e">
        <f t="shared" si="237"/>
        <v>#VALUE!</v>
      </c>
      <c r="AT111" s="1126" t="e">
        <f t="shared" si="237"/>
        <v>#VALUE!</v>
      </c>
      <c r="AU111" s="1126" t="e">
        <f t="shared" si="237"/>
        <v>#VALUE!</v>
      </c>
      <c r="AV111" s="1126" t="e">
        <f t="shared" si="237"/>
        <v>#VALUE!</v>
      </c>
      <c r="AW111" s="1126" t="e">
        <f t="shared" si="237"/>
        <v>#VALUE!</v>
      </c>
      <c r="AX111" s="1126" t="e">
        <f t="shared" si="237"/>
        <v>#VALUE!</v>
      </c>
      <c r="AY111" s="1126" t="e">
        <f t="shared" si="237"/>
        <v>#VALUE!</v>
      </c>
      <c r="AZ111" s="1126" t="e">
        <f t="shared" si="237"/>
        <v>#VALUE!</v>
      </c>
      <c r="BA111" s="1126" t="e">
        <f t="shared" si="237"/>
        <v>#VALUE!</v>
      </c>
      <c r="BB111" s="1126" t="e">
        <f t="shared" si="237"/>
        <v>#VALUE!</v>
      </c>
      <c r="BC111" s="1126" t="e">
        <f t="shared" si="237"/>
        <v>#VALUE!</v>
      </c>
      <c r="BD111" s="1126" t="e">
        <f t="shared" si="237"/>
        <v>#VALUE!</v>
      </c>
      <c r="BE111" s="1126" t="e">
        <f t="shared" si="237"/>
        <v>#VALUE!</v>
      </c>
      <c r="BF111" s="1126" t="e">
        <f t="shared" si="237"/>
        <v>#VALUE!</v>
      </c>
      <c r="BG111" s="1126" t="e">
        <f t="shared" si="237"/>
        <v>#VALUE!</v>
      </c>
      <c r="BH111" s="1126" t="e">
        <f t="shared" si="237"/>
        <v>#VALUE!</v>
      </c>
      <c r="BI111" s="1126" t="e">
        <f t="shared" si="237"/>
        <v>#VALUE!</v>
      </c>
      <c r="BJ111" s="1126" t="e">
        <f t="shared" si="237"/>
        <v>#VALUE!</v>
      </c>
      <c r="BK111" s="1126" t="e">
        <f t="shared" si="237"/>
        <v>#VALUE!</v>
      </c>
      <c r="BL111" s="1126" t="e">
        <f t="shared" si="237"/>
        <v>#VALUE!</v>
      </c>
      <c r="BM111" s="1126" t="e">
        <f t="shared" si="237"/>
        <v>#VALUE!</v>
      </c>
      <c r="BN111" s="498"/>
      <c r="BO111" s="1127"/>
      <c r="BP111" s="1127"/>
      <c r="BQ111" s="1127"/>
      <c r="BR111" s="1127"/>
      <c r="BS111" s="1127"/>
    </row>
    <row r="112" spans="2:71" s="489" customFormat="1" ht="12.75" x14ac:dyDescent="0.2">
      <c r="B112" s="1113" t="str">
        <f t="shared" si="218"/>
        <v>Passadoria - 6 horas</v>
      </c>
      <c r="C112" s="493"/>
      <c r="D112" s="843" t="e">
        <f t="shared" si="219"/>
        <v>#DIV/0!</v>
      </c>
      <c r="E112" s="689"/>
      <c r="F112" s="1125"/>
      <c r="G112" s="1125"/>
      <c r="H112" s="1126" t="e">
        <f t="shared" ref="H112:AM112" si="238">H61*$D112</f>
        <v>#VALUE!</v>
      </c>
      <c r="I112" s="1126" t="e">
        <f t="shared" si="238"/>
        <v>#VALUE!</v>
      </c>
      <c r="J112" s="1126" t="e">
        <f t="shared" si="238"/>
        <v>#VALUE!</v>
      </c>
      <c r="K112" s="1126" t="e">
        <f t="shared" si="238"/>
        <v>#VALUE!</v>
      </c>
      <c r="L112" s="1126" t="e">
        <f t="shared" si="238"/>
        <v>#VALUE!</v>
      </c>
      <c r="M112" s="1126" t="e">
        <f t="shared" si="238"/>
        <v>#VALUE!</v>
      </c>
      <c r="N112" s="1126" t="e">
        <f t="shared" si="238"/>
        <v>#VALUE!</v>
      </c>
      <c r="O112" s="1126" t="e">
        <f t="shared" si="238"/>
        <v>#VALUE!</v>
      </c>
      <c r="P112" s="1126" t="e">
        <f t="shared" si="238"/>
        <v>#VALUE!</v>
      </c>
      <c r="Q112" s="1126" t="e">
        <f t="shared" si="238"/>
        <v>#VALUE!</v>
      </c>
      <c r="R112" s="1126" t="e">
        <f t="shared" si="238"/>
        <v>#VALUE!</v>
      </c>
      <c r="S112" s="1126" t="e">
        <f t="shared" si="238"/>
        <v>#VALUE!</v>
      </c>
      <c r="T112" s="1126" t="e">
        <f t="shared" si="238"/>
        <v>#VALUE!</v>
      </c>
      <c r="U112" s="1126" t="e">
        <f t="shared" si="238"/>
        <v>#VALUE!</v>
      </c>
      <c r="V112" s="1126" t="e">
        <f t="shared" si="238"/>
        <v>#VALUE!</v>
      </c>
      <c r="W112" s="1126" t="e">
        <f t="shared" si="238"/>
        <v>#VALUE!</v>
      </c>
      <c r="X112" s="1126" t="e">
        <f t="shared" si="238"/>
        <v>#VALUE!</v>
      </c>
      <c r="Y112" s="1126" t="e">
        <f t="shared" si="238"/>
        <v>#VALUE!</v>
      </c>
      <c r="Z112" s="1126" t="e">
        <f t="shared" si="238"/>
        <v>#VALUE!</v>
      </c>
      <c r="AA112" s="1126" t="e">
        <f t="shared" si="238"/>
        <v>#VALUE!</v>
      </c>
      <c r="AB112" s="1126" t="e">
        <f t="shared" si="238"/>
        <v>#VALUE!</v>
      </c>
      <c r="AC112" s="1126" t="e">
        <f t="shared" si="238"/>
        <v>#VALUE!</v>
      </c>
      <c r="AD112" s="1126" t="e">
        <f t="shared" si="238"/>
        <v>#VALUE!</v>
      </c>
      <c r="AE112" s="1126" t="e">
        <f t="shared" si="238"/>
        <v>#VALUE!</v>
      </c>
      <c r="AF112" s="1126" t="e">
        <f t="shared" si="238"/>
        <v>#VALUE!</v>
      </c>
      <c r="AG112" s="1126" t="e">
        <f t="shared" si="238"/>
        <v>#VALUE!</v>
      </c>
      <c r="AH112" s="1126" t="e">
        <f t="shared" si="238"/>
        <v>#VALUE!</v>
      </c>
      <c r="AI112" s="1126" t="e">
        <f t="shared" si="238"/>
        <v>#VALUE!</v>
      </c>
      <c r="AJ112" s="1126" t="e">
        <f t="shared" si="238"/>
        <v>#VALUE!</v>
      </c>
      <c r="AK112" s="1126" t="e">
        <f t="shared" si="238"/>
        <v>#VALUE!</v>
      </c>
      <c r="AL112" s="1126" t="e">
        <f t="shared" si="238"/>
        <v>#VALUE!</v>
      </c>
      <c r="AM112" s="1126" t="e">
        <f t="shared" si="238"/>
        <v>#VALUE!</v>
      </c>
      <c r="AN112" s="1126" t="e">
        <f t="shared" ref="AN112:BM112" si="239">AN61*$D112</f>
        <v>#VALUE!</v>
      </c>
      <c r="AO112" s="1126" t="e">
        <f t="shared" si="239"/>
        <v>#VALUE!</v>
      </c>
      <c r="AP112" s="1126" t="e">
        <f t="shared" si="239"/>
        <v>#VALUE!</v>
      </c>
      <c r="AQ112" s="1126" t="e">
        <f t="shared" si="239"/>
        <v>#VALUE!</v>
      </c>
      <c r="AR112" s="1126" t="e">
        <f t="shared" si="239"/>
        <v>#VALUE!</v>
      </c>
      <c r="AS112" s="1126" t="e">
        <f t="shared" si="239"/>
        <v>#VALUE!</v>
      </c>
      <c r="AT112" s="1126" t="e">
        <f t="shared" si="239"/>
        <v>#VALUE!</v>
      </c>
      <c r="AU112" s="1126" t="e">
        <f t="shared" si="239"/>
        <v>#VALUE!</v>
      </c>
      <c r="AV112" s="1126" t="e">
        <f t="shared" si="239"/>
        <v>#VALUE!</v>
      </c>
      <c r="AW112" s="1126" t="e">
        <f t="shared" si="239"/>
        <v>#VALUE!</v>
      </c>
      <c r="AX112" s="1126" t="e">
        <f t="shared" si="239"/>
        <v>#VALUE!</v>
      </c>
      <c r="AY112" s="1126" t="e">
        <f t="shared" si="239"/>
        <v>#VALUE!</v>
      </c>
      <c r="AZ112" s="1126" t="e">
        <f t="shared" si="239"/>
        <v>#VALUE!</v>
      </c>
      <c r="BA112" s="1126" t="e">
        <f t="shared" si="239"/>
        <v>#VALUE!</v>
      </c>
      <c r="BB112" s="1126" t="e">
        <f t="shared" si="239"/>
        <v>#VALUE!</v>
      </c>
      <c r="BC112" s="1126" t="e">
        <f t="shared" si="239"/>
        <v>#VALUE!</v>
      </c>
      <c r="BD112" s="1126" t="e">
        <f t="shared" si="239"/>
        <v>#VALUE!</v>
      </c>
      <c r="BE112" s="1126" t="e">
        <f t="shared" si="239"/>
        <v>#VALUE!</v>
      </c>
      <c r="BF112" s="1126" t="e">
        <f t="shared" si="239"/>
        <v>#VALUE!</v>
      </c>
      <c r="BG112" s="1126" t="e">
        <f t="shared" si="239"/>
        <v>#VALUE!</v>
      </c>
      <c r="BH112" s="1126" t="e">
        <f t="shared" si="239"/>
        <v>#VALUE!</v>
      </c>
      <c r="BI112" s="1126" t="e">
        <f t="shared" si="239"/>
        <v>#VALUE!</v>
      </c>
      <c r="BJ112" s="1126" t="e">
        <f t="shared" si="239"/>
        <v>#VALUE!</v>
      </c>
      <c r="BK112" s="1126" t="e">
        <f t="shared" si="239"/>
        <v>#VALUE!</v>
      </c>
      <c r="BL112" s="1126" t="e">
        <f t="shared" si="239"/>
        <v>#VALUE!</v>
      </c>
      <c r="BM112" s="1126" t="e">
        <f t="shared" si="239"/>
        <v>#VALUE!</v>
      </c>
      <c r="BN112" s="498"/>
      <c r="BO112" s="1127"/>
      <c r="BP112" s="1127"/>
      <c r="BQ112" s="1127"/>
      <c r="BR112" s="1127"/>
      <c r="BS112" s="1127"/>
    </row>
    <row r="113" spans="2:71" s="489" customFormat="1" ht="12.75" x14ac:dyDescent="0.2">
      <c r="B113" s="1113" t="str">
        <f t="shared" si="218"/>
        <v>Limpeza Empresarial 6 horas</v>
      </c>
      <c r="C113" s="493"/>
      <c r="D113" s="843" t="e">
        <f t="shared" si="219"/>
        <v>#DIV/0!</v>
      </c>
      <c r="E113" s="689"/>
      <c r="F113" s="1125"/>
      <c r="G113" s="1125"/>
      <c r="H113" s="1126" t="e">
        <f t="shared" ref="H113:AM113" si="240">H62*$D113</f>
        <v>#VALUE!</v>
      </c>
      <c r="I113" s="1126" t="e">
        <f t="shared" si="240"/>
        <v>#VALUE!</v>
      </c>
      <c r="J113" s="1126" t="e">
        <f t="shared" si="240"/>
        <v>#VALUE!</v>
      </c>
      <c r="K113" s="1126" t="e">
        <f t="shared" si="240"/>
        <v>#VALUE!</v>
      </c>
      <c r="L113" s="1126" t="e">
        <f t="shared" si="240"/>
        <v>#VALUE!</v>
      </c>
      <c r="M113" s="1126" t="e">
        <f t="shared" si="240"/>
        <v>#VALUE!</v>
      </c>
      <c r="N113" s="1126" t="e">
        <f t="shared" si="240"/>
        <v>#VALUE!</v>
      </c>
      <c r="O113" s="1126" t="e">
        <f t="shared" si="240"/>
        <v>#VALUE!</v>
      </c>
      <c r="P113" s="1126" t="e">
        <f t="shared" si="240"/>
        <v>#VALUE!</v>
      </c>
      <c r="Q113" s="1126" t="e">
        <f t="shared" si="240"/>
        <v>#VALUE!</v>
      </c>
      <c r="R113" s="1126" t="e">
        <f t="shared" si="240"/>
        <v>#VALUE!</v>
      </c>
      <c r="S113" s="1126" t="e">
        <f t="shared" si="240"/>
        <v>#VALUE!</v>
      </c>
      <c r="T113" s="1126" t="e">
        <f t="shared" si="240"/>
        <v>#VALUE!</v>
      </c>
      <c r="U113" s="1126" t="e">
        <f t="shared" si="240"/>
        <v>#VALUE!</v>
      </c>
      <c r="V113" s="1126" t="e">
        <f t="shared" si="240"/>
        <v>#VALUE!</v>
      </c>
      <c r="W113" s="1126" t="e">
        <f t="shared" si="240"/>
        <v>#VALUE!</v>
      </c>
      <c r="X113" s="1126" t="e">
        <f t="shared" si="240"/>
        <v>#VALUE!</v>
      </c>
      <c r="Y113" s="1126" t="e">
        <f t="shared" si="240"/>
        <v>#VALUE!</v>
      </c>
      <c r="Z113" s="1126" t="e">
        <f t="shared" si="240"/>
        <v>#VALUE!</v>
      </c>
      <c r="AA113" s="1126" t="e">
        <f t="shared" si="240"/>
        <v>#VALUE!</v>
      </c>
      <c r="AB113" s="1126" t="e">
        <f t="shared" si="240"/>
        <v>#VALUE!</v>
      </c>
      <c r="AC113" s="1126" t="e">
        <f t="shared" si="240"/>
        <v>#VALUE!</v>
      </c>
      <c r="AD113" s="1126" t="e">
        <f t="shared" si="240"/>
        <v>#VALUE!</v>
      </c>
      <c r="AE113" s="1126" t="e">
        <f t="shared" si="240"/>
        <v>#VALUE!</v>
      </c>
      <c r="AF113" s="1126" t="e">
        <f t="shared" si="240"/>
        <v>#VALUE!</v>
      </c>
      <c r="AG113" s="1126" t="e">
        <f t="shared" si="240"/>
        <v>#VALUE!</v>
      </c>
      <c r="AH113" s="1126" t="e">
        <f t="shared" si="240"/>
        <v>#VALUE!</v>
      </c>
      <c r="AI113" s="1126" t="e">
        <f t="shared" si="240"/>
        <v>#VALUE!</v>
      </c>
      <c r="AJ113" s="1126" t="e">
        <f t="shared" si="240"/>
        <v>#VALUE!</v>
      </c>
      <c r="AK113" s="1126" t="e">
        <f t="shared" si="240"/>
        <v>#VALUE!</v>
      </c>
      <c r="AL113" s="1126" t="e">
        <f t="shared" si="240"/>
        <v>#VALUE!</v>
      </c>
      <c r="AM113" s="1126" t="e">
        <f t="shared" si="240"/>
        <v>#VALUE!</v>
      </c>
      <c r="AN113" s="1126" t="e">
        <f t="shared" ref="AN113:BM113" si="241">AN62*$D113</f>
        <v>#VALUE!</v>
      </c>
      <c r="AO113" s="1126" t="e">
        <f t="shared" si="241"/>
        <v>#VALUE!</v>
      </c>
      <c r="AP113" s="1126" t="e">
        <f t="shared" si="241"/>
        <v>#VALUE!</v>
      </c>
      <c r="AQ113" s="1126" t="e">
        <f t="shared" si="241"/>
        <v>#VALUE!</v>
      </c>
      <c r="AR113" s="1126" t="e">
        <f t="shared" si="241"/>
        <v>#VALUE!</v>
      </c>
      <c r="AS113" s="1126" t="e">
        <f t="shared" si="241"/>
        <v>#VALUE!</v>
      </c>
      <c r="AT113" s="1126" t="e">
        <f t="shared" si="241"/>
        <v>#VALUE!</v>
      </c>
      <c r="AU113" s="1126" t="e">
        <f t="shared" si="241"/>
        <v>#VALUE!</v>
      </c>
      <c r="AV113" s="1126" t="e">
        <f t="shared" si="241"/>
        <v>#VALUE!</v>
      </c>
      <c r="AW113" s="1126" t="e">
        <f t="shared" si="241"/>
        <v>#VALUE!</v>
      </c>
      <c r="AX113" s="1126" t="e">
        <f t="shared" si="241"/>
        <v>#VALUE!</v>
      </c>
      <c r="AY113" s="1126" t="e">
        <f t="shared" si="241"/>
        <v>#VALUE!</v>
      </c>
      <c r="AZ113" s="1126" t="e">
        <f t="shared" si="241"/>
        <v>#VALUE!</v>
      </c>
      <c r="BA113" s="1126" t="e">
        <f t="shared" si="241"/>
        <v>#VALUE!</v>
      </c>
      <c r="BB113" s="1126" t="e">
        <f t="shared" si="241"/>
        <v>#VALUE!</v>
      </c>
      <c r="BC113" s="1126" t="e">
        <f t="shared" si="241"/>
        <v>#VALUE!</v>
      </c>
      <c r="BD113" s="1126" t="e">
        <f t="shared" si="241"/>
        <v>#VALUE!</v>
      </c>
      <c r="BE113" s="1126" t="e">
        <f t="shared" si="241"/>
        <v>#VALUE!</v>
      </c>
      <c r="BF113" s="1126" t="e">
        <f t="shared" si="241"/>
        <v>#VALUE!</v>
      </c>
      <c r="BG113" s="1126" t="e">
        <f t="shared" si="241"/>
        <v>#VALUE!</v>
      </c>
      <c r="BH113" s="1126" t="e">
        <f t="shared" si="241"/>
        <v>#VALUE!</v>
      </c>
      <c r="BI113" s="1126" t="e">
        <f t="shared" si="241"/>
        <v>#VALUE!</v>
      </c>
      <c r="BJ113" s="1126" t="e">
        <f t="shared" si="241"/>
        <v>#VALUE!</v>
      </c>
      <c r="BK113" s="1126" t="e">
        <f t="shared" si="241"/>
        <v>#VALUE!</v>
      </c>
      <c r="BL113" s="1126" t="e">
        <f t="shared" si="241"/>
        <v>#VALUE!</v>
      </c>
      <c r="BM113" s="1126" t="e">
        <f t="shared" si="241"/>
        <v>#VALUE!</v>
      </c>
      <c r="BN113" s="498"/>
      <c r="BO113" s="1127"/>
      <c r="BP113" s="1127"/>
      <c r="BQ113" s="1127"/>
      <c r="BR113" s="1127"/>
      <c r="BS113" s="1127"/>
    </row>
    <row r="114" spans="2:71" s="489" customFormat="1" ht="12.75" x14ac:dyDescent="0.2">
      <c r="B114" s="1113" t="str">
        <f t="shared" si="218"/>
        <v>Limpeza condominial 2 horas</v>
      </c>
      <c r="C114" s="493"/>
      <c r="D114" s="843" t="e">
        <f t="shared" si="219"/>
        <v>#DIV/0!</v>
      </c>
      <c r="E114" s="689"/>
      <c r="F114" s="1125"/>
      <c r="G114" s="1125"/>
      <c r="H114" s="1126" t="e">
        <f t="shared" ref="H114:AM114" si="242">H63*$D114</f>
        <v>#VALUE!</v>
      </c>
      <c r="I114" s="1126" t="e">
        <f t="shared" si="242"/>
        <v>#VALUE!</v>
      </c>
      <c r="J114" s="1126" t="e">
        <f t="shared" si="242"/>
        <v>#VALUE!</v>
      </c>
      <c r="K114" s="1126" t="e">
        <f t="shared" si="242"/>
        <v>#VALUE!</v>
      </c>
      <c r="L114" s="1126" t="e">
        <f t="shared" si="242"/>
        <v>#VALUE!</v>
      </c>
      <c r="M114" s="1126" t="e">
        <f t="shared" si="242"/>
        <v>#VALUE!</v>
      </c>
      <c r="N114" s="1126" t="e">
        <f t="shared" si="242"/>
        <v>#VALUE!</v>
      </c>
      <c r="O114" s="1126" t="e">
        <f t="shared" si="242"/>
        <v>#VALUE!</v>
      </c>
      <c r="P114" s="1126" t="e">
        <f t="shared" si="242"/>
        <v>#VALUE!</v>
      </c>
      <c r="Q114" s="1126" t="e">
        <f t="shared" si="242"/>
        <v>#VALUE!</v>
      </c>
      <c r="R114" s="1126" t="e">
        <f t="shared" si="242"/>
        <v>#VALUE!</v>
      </c>
      <c r="S114" s="1126" t="e">
        <f t="shared" si="242"/>
        <v>#VALUE!</v>
      </c>
      <c r="T114" s="1126" t="e">
        <f t="shared" si="242"/>
        <v>#VALUE!</v>
      </c>
      <c r="U114" s="1126" t="e">
        <f t="shared" si="242"/>
        <v>#VALUE!</v>
      </c>
      <c r="V114" s="1126" t="e">
        <f t="shared" si="242"/>
        <v>#VALUE!</v>
      </c>
      <c r="W114" s="1126" t="e">
        <f t="shared" si="242"/>
        <v>#VALUE!</v>
      </c>
      <c r="X114" s="1126" t="e">
        <f t="shared" si="242"/>
        <v>#VALUE!</v>
      </c>
      <c r="Y114" s="1126" t="e">
        <f t="shared" si="242"/>
        <v>#VALUE!</v>
      </c>
      <c r="Z114" s="1126" t="e">
        <f t="shared" si="242"/>
        <v>#VALUE!</v>
      </c>
      <c r="AA114" s="1126" t="e">
        <f t="shared" si="242"/>
        <v>#VALUE!</v>
      </c>
      <c r="AB114" s="1126" t="e">
        <f t="shared" si="242"/>
        <v>#VALUE!</v>
      </c>
      <c r="AC114" s="1126" t="e">
        <f t="shared" si="242"/>
        <v>#VALUE!</v>
      </c>
      <c r="AD114" s="1126" t="e">
        <f t="shared" si="242"/>
        <v>#VALUE!</v>
      </c>
      <c r="AE114" s="1126" t="e">
        <f t="shared" si="242"/>
        <v>#VALUE!</v>
      </c>
      <c r="AF114" s="1126" t="e">
        <f t="shared" si="242"/>
        <v>#VALUE!</v>
      </c>
      <c r="AG114" s="1126" t="e">
        <f t="shared" si="242"/>
        <v>#VALUE!</v>
      </c>
      <c r="AH114" s="1126" t="e">
        <f t="shared" si="242"/>
        <v>#VALUE!</v>
      </c>
      <c r="AI114" s="1126" t="e">
        <f t="shared" si="242"/>
        <v>#VALUE!</v>
      </c>
      <c r="AJ114" s="1126" t="e">
        <f t="shared" si="242"/>
        <v>#VALUE!</v>
      </c>
      <c r="AK114" s="1126" t="e">
        <f t="shared" si="242"/>
        <v>#VALUE!</v>
      </c>
      <c r="AL114" s="1126" t="e">
        <f t="shared" si="242"/>
        <v>#VALUE!</v>
      </c>
      <c r="AM114" s="1126" t="e">
        <f t="shared" si="242"/>
        <v>#VALUE!</v>
      </c>
      <c r="AN114" s="1126" t="e">
        <f t="shared" ref="AN114:BM114" si="243">AN63*$D114</f>
        <v>#VALUE!</v>
      </c>
      <c r="AO114" s="1126" t="e">
        <f t="shared" si="243"/>
        <v>#VALUE!</v>
      </c>
      <c r="AP114" s="1126" t="e">
        <f t="shared" si="243"/>
        <v>#VALUE!</v>
      </c>
      <c r="AQ114" s="1126" t="e">
        <f t="shared" si="243"/>
        <v>#VALUE!</v>
      </c>
      <c r="AR114" s="1126" t="e">
        <f t="shared" si="243"/>
        <v>#VALUE!</v>
      </c>
      <c r="AS114" s="1126" t="e">
        <f t="shared" si="243"/>
        <v>#VALUE!</v>
      </c>
      <c r="AT114" s="1126" t="e">
        <f t="shared" si="243"/>
        <v>#VALUE!</v>
      </c>
      <c r="AU114" s="1126" t="e">
        <f t="shared" si="243"/>
        <v>#VALUE!</v>
      </c>
      <c r="AV114" s="1126" t="e">
        <f t="shared" si="243"/>
        <v>#VALUE!</v>
      </c>
      <c r="AW114" s="1126" t="e">
        <f t="shared" si="243"/>
        <v>#VALUE!</v>
      </c>
      <c r="AX114" s="1126" t="e">
        <f t="shared" si="243"/>
        <v>#VALUE!</v>
      </c>
      <c r="AY114" s="1126" t="e">
        <f t="shared" si="243"/>
        <v>#VALUE!</v>
      </c>
      <c r="AZ114" s="1126" t="e">
        <f t="shared" si="243"/>
        <v>#VALUE!</v>
      </c>
      <c r="BA114" s="1126" t="e">
        <f t="shared" si="243"/>
        <v>#VALUE!</v>
      </c>
      <c r="BB114" s="1126" t="e">
        <f t="shared" si="243"/>
        <v>#VALUE!</v>
      </c>
      <c r="BC114" s="1126" t="e">
        <f t="shared" si="243"/>
        <v>#VALUE!</v>
      </c>
      <c r="BD114" s="1126" t="e">
        <f t="shared" si="243"/>
        <v>#VALUE!</v>
      </c>
      <c r="BE114" s="1126" t="e">
        <f t="shared" si="243"/>
        <v>#VALUE!</v>
      </c>
      <c r="BF114" s="1126" t="e">
        <f t="shared" si="243"/>
        <v>#VALUE!</v>
      </c>
      <c r="BG114" s="1126" t="e">
        <f t="shared" si="243"/>
        <v>#VALUE!</v>
      </c>
      <c r="BH114" s="1126" t="e">
        <f t="shared" si="243"/>
        <v>#VALUE!</v>
      </c>
      <c r="BI114" s="1126" t="e">
        <f t="shared" si="243"/>
        <v>#VALUE!</v>
      </c>
      <c r="BJ114" s="1126" t="e">
        <f t="shared" si="243"/>
        <v>#VALUE!</v>
      </c>
      <c r="BK114" s="1126" t="e">
        <f t="shared" si="243"/>
        <v>#VALUE!</v>
      </c>
      <c r="BL114" s="1126" t="e">
        <f t="shared" si="243"/>
        <v>#VALUE!</v>
      </c>
      <c r="BM114" s="1126" t="e">
        <f t="shared" si="243"/>
        <v>#VALUE!</v>
      </c>
      <c r="BN114" s="498"/>
      <c r="BO114" s="1127"/>
      <c r="BP114" s="1127"/>
      <c r="BQ114" s="1127"/>
      <c r="BR114" s="1127"/>
      <c r="BS114" s="1127"/>
    </row>
    <row r="115" spans="2:71" s="489" customFormat="1" ht="12.75" x14ac:dyDescent="0.2">
      <c r="B115" s="1113" t="str">
        <f t="shared" si="218"/>
        <v>Limpeza Empresarial 2 horas</v>
      </c>
      <c r="C115" s="493"/>
      <c r="D115" s="843" t="e">
        <f t="shared" si="219"/>
        <v>#DIV/0!</v>
      </c>
      <c r="E115" s="689"/>
      <c r="F115" s="1125"/>
      <c r="G115" s="1125"/>
      <c r="H115" s="1126" t="e">
        <f t="shared" ref="H115:AM115" si="244">H64*$D115</f>
        <v>#VALUE!</v>
      </c>
      <c r="I115" s="1126" t="e">
        <f t="shared" si="244"/>
        <v>#VALUE!</v>
      </c>
      <c r="J115" s="1126" t="e">
        <f t="shared" si="244"/>
        <v>#VALUE!</v>
      </c>
      <c r="K115" s="1126" t="e">
        <f t="shared" si="244"/>
        <v>#VALUE!</v>
      </c>
      <c r="L115" s="1126" t="e">
        <f t="shared" si="244"/>
        <v>#VALUE!</v>
      </c>
      <c r="M115" s="1126" t="e">
        <f t="shared" si="244"/>
        <v>#VALUE!</v>
      </c>
      <c r="N115" s="1126" t="e">
        <f t="shared" si="244"/>
        <v>#VALUE!</v>
      </c>
      <c r="O115" s="1126" t="e">
        <f t="shared" si="244"/>
        <v>#VALUE!</v>
      </c>
      <c r="P115" s="1126" t="e">
        <f t="shared" si="244"/>
        <v>#VALUE!</v>
      </c>
      <c r="Q115" s="1126" t="e">
        <f t="shared" si="244"/>
        <v>#VALUE!</v>
      </c>
      <c r="R115" s="1126" t="e">
        <f t="shared" si="244"/>
        <v>#VALUE!</v>
      </c>
      <c r="S115" s="1126" t="e">
        <f t="shared" si="244"/>
        <v>#VALUE!</v>
      </c>
      <c r="T115" s="1126" t="e">
        <f t="shared" si="244"/>
        <v>#VALUE!</v>
      </c>
      <c r="U115" s="1126" t="e">
        <f t="shared" si="244"/>
        <v>#VALUE!</v>
      </c>
      <c r="V115" s="1126" t="e">
        <f t="shared" si="244"/>
        <v>#VALUE!</v>
      </c>
      <c r="W115" s="1126" t="e">
        <f t="shared" si="244"/>
        <v>#VALUE!</v>
      </c>
      <c r="X115" s="1126" t="e">
        <f t="shared" si="244"/>
        <v>#VALUE!</v>
      </c>
      <c r="Y115" s="1126" t="e">
        <f t="shared" si="244"/>
        <v>#VALUE!</v>
      </c>
      <c r="Z115" s="1126" t="e">
        <f t="shared" si="244"/>
        <v>#VALUE!</v>
      </c>
      <c r="AA115" s="1126" t="e">
        <f t="shared" si="244"/>
        <v>#VALUE!</v>
      </c>
      <c r="AB115" s="1126" t="e">
        <f t="shared" si="244"/>
        <v>#VALUE!</v>
      </c>
      <c r="AC115" s="1126" t="e">
        <f t="shared" si="244"/>
        <v>#VALUE!</v>
      </c>
      <c r="AD115" s="1126" t="e">
        <f t="shared" si="244"/>
        <v>#VALUE!</v>
      </c>
      <c r="AE115" s="1126" t="e">
        <f t="shared" si="244"/>
        <v>#VALUE!</v>
      </c>
      <c r="AF115" s="1126" t="e">
        <f t="shared" si="244"/>
        <v>#VALUE!</v>
      </c>
      <c r="AG115" s="1126" t="e">
        <f t="shared" si="244"/>
        <v>#VALUE!</v>
      </c>
      <c r="AH115" s="1126" t="e">
        <f t="shared" si="244"/>
        <v>#VALUE!</v>
      </c>
      <c r="AI115" s="1126" t="e">
        <f t="shared" si="244"/>
        <v>#VALUE!</v>
      </c>
      <c r="AJ115" s="1126" t="e">
        <f t="shared" si="244"/>
        <v>#VALUE!</v>
      </c>
      <c r="AK115" s="1126" t="e">
        <f t="shared" si="244"/>
        <v>#VALUE!</v>
      </c>
      <c r="AL115" s="1126" t="e">
        <f t="shared" si="244"/>
        <v>#VALUE!</v>
      </c>
      <c r="AM115" s="1126" t="e">
        <f t="shared" si="244"/>
        <v>#VALUE!</v>
      </c>
      <c r="AN115" s="1126" t="e">
        <f t="shared" ref="AN115:BM115" si="245">AN64*$D115</f>
        <v>#VALUE!</v>
      </c>
      <c r="AO115" s="1126" t="e">
        <f t="shared" si="245"/>
        <v>#VALUE!</v>
      </c>
      <c r="AP115" s="1126" t="e">
        <f t="shared" si="245"/>
        <v>#VALUE!</v>
      </c>
      <c r="AQ115" s="1126" t="e">
        <f t="shared" si="245"/>
        <v>#VALUE!</v>
      </c>
      <c r="AR115" s="1126" t="e">
        <f t="shared" si="245"/>
        <v>#VALUE!</v>
      </c>
      <c r="AS115" s="1126" t="e">
        <f t="shared" si="245"/>
        <v>#VALUE!</v>
      </c>
      <c r="AT115" s="1126" t="e">
        <f t="shared" si="245"/>
        <v>#VALUE!</v>
      </c>
      <c r="AU115" s="1126" t="e">
        <f t="shared" si="245"/>
        <v>#VALUE!</v>
      </c>
      <c r="AV115" s="1126" t="e">
        <f t="shared" si="245"/>
        <v>#VALUE!</v>
      </c>
      <c r="AW115" s="1126" t="e">
        <f t="shared" si="245"/>
        <v>#VALUE!</v>
      </c>
      <c r="AX115" s="1126" t="e">
        <f t="shared" si="245"/>
        <v>#VALUE!</v>
      </c>
      <c r="AY115" s="1126" t="e">
        <f t="shared" si="245"/>
        <v>#VALUE!</v>
      </c>
      <c r="AZ115" s="1126" t="e">
        <f t="shared" si="245"/>
        <v>#VALUE!</v>
      </c>
      <c r="BA115" s="1126" t="e">
        <f t="shared" si="245"/>
        <v>#VALUE!</v>
      </c>
      <c r="BB115" s="1126" t="e">
        <f t="shared" si="245"/>
        <v>#VALUE!</v>
      </c>
      <c r="BC115" s="1126" t="e">
        <f t="shared" si="245"/>
        <v>#VALUE!</v>
      </c>
      <c r="BD115" s="1126" t="e">
        <f t="shared" si="245"/>
        <v>#VALUE!</v>
      </c>
      <c r="BE115" s="1126" t="e">
        <f t="shared" si="245"/>
        <v>#VALUE!</v>
      </c>
      <c r="BF115" s="1126" t="e">
        <f t="shared" si="245"/>
        <v>#VALUE!</v>
      </c>
      <c r="BG115" s="1126" t="e">
        <f t="shared" si="245"/>
        <v>#VALUE!</v>
      </c>
      <c r="BH115" s="1126" t="e">
        <f t="shared" si="245"/>
        <v>#VALUE!</v>
      </c>
      <c r="BI115" s="1126" t="e">
        <f t="shared" si="245"/>
        <v>#VALUE!</v>
      </c>
      <c r="BJ115" s="1126" t="e">
        <f t="shared" si="245"/>
        <v>#VALUE!</v>
      </c>
      <c r="BK115" s="1126" t="e">
        <f t="shared" si="245"/>
        <v>#VALUE!</v>
      </c>
      <c r="BL115" s="1126" t="e">
        <f t="shared" si="245"/>
        <v>#VALUE!</v>
      </c>
      <c r="BM115" s="1126" t="e">
        <f t="shared" si="245"/>
        <v>#VALUE!</v>
      </c>
      <c r="BN115" s="498"/>
      <c r="BO115" s="1127"/>
      <c r="BP115" s="1127"/>
      <c r="BQ115" s="1127"/>
      <c r="BR115" s="1127"/>
      <c r="BS115" s="1127"/>
    </row>
    <row r="116" spans="2:71" s="489" customFormat="1" ht="12.75" x14ac:dyDescent="0.2">
      <c r="B116" s="1113" t="str">
        <f t="shared" si="218"/>
        <v>Limpeza pré e pós eventos 4 horas</v>
      </c>
      <c r="C116" s="493"/>
      <c r="D116" s="843" t="e">
        <f t="shared" si="219"/>
        <v>#DIV/0!</v>
      </c>
      <c r="E116" s="689"/>
      <c r="F116" s="1125"/>
      <c r="G116" s="1125"/>
      <c r="H116" s="1126" t="e">
        <f t="shared" ref="H116:AM116" si="246">H65*$D116</f>
        <v>#VALUE!</v>
      </c>
      <c r="I116" s="1126" t="e">
        <f t="shared" si="246"/>
        <v>#VALUE!</v>
      </c>
      <c r="J116" s="1126" t="e">
        <f t="shared" si="246"/>
        <v>#VALUE!</v>
      </c>
      <c r="K116" s="1126" t="e">
        <f t="shared" si="246"/>
        <v>#VALUE!</v>
      </c>
      <c r="L116" s="1126" t="e">
        <f t="shared" si="246"/>
        <v>#VALUE!</v>
      </c>
      <c r="M116" s="1126" t="e">
        <f t="shared" si="246"/>
        <v>#VALUE!</v>
      </c>
      <c r="N116" s="1126" t="e">
        <f t="shared" si="246"/>
        <v>#VALUE!</v>
      </c>
      <c r="O116" s="1126" t="e">
        <f t="shared" si="246"/>
        <v>#VALUE!</v>
      </c>
      <c r="P116" s="1126" t="e">
        <f t="shared" si="246"/>
        <v>#VALUE!</v>
      </c>
      <c r="Q116" s="1126" t="e">
        <f t="shared" si="246"/>
        <v>#VALUE!</v>
      </c>
      <c r="R116" s="1126" t="e">
        <f t="shared" si="246"/>
        <v>#VALUE!</v>
      </c>
      <c r="S116" s="1126" t="e">
        <f t="shared" si="246"/>
        <v>#VALUE!</v>
      </c>
      <c r="T116" s="1126" t="e">
        <f t="shared" si="246"/>
        <v>#VALUE!</v>
      </c>
      <c r="U116" s="1126" t="e">
        <f t="shared" si="246"/>
        <v>#VALUE!</v>
      </c>
      <c r="V116" s="1126" t="e">
        <f t="shared" si="246"/>
        <v>#VALUE!</v>
      </c>
      <c r="W116" s="1126" t="e">
        <f t="shared" si="246"/>
        <v>#VALUE!</v>
      </c>
      <c r="X116" s="1126" t="e">
        <f t="shared" si="246"/>
        <v>#VALUE!</v>
      </c>
      <c r="Y116" s="1126" t="e">
        <f t="shared" si="246"/>
        <v>#VALUE!</v>
      </c>
      <c r="Z116" s="1126" t="e">
        <f t="shared" si="246"/>
        <v>#VALUE!</v>
      </c>
      <c r="AA116" s="1126" t="e">
        <f t="shared" si="246"/>
        <v>#VALUE!</v>
      </c>
      <c r="AB116" s="1126" t="e">
        <f t="shared" si="246"/>
        <v>#VALUE!</v>
      </c>
      <c r="AC116" s="1126" t="e">
        <f t="shared" si="246"/>
        <v>#VALUE!</v>
      </c>
      <c r="AD116" s="1126" t="e">
        <f t="shared" si="246"/>
        <v>#VALUE!</v>
      </c>
      <c r="AE116" s="1126" t="e">
        <f t="shared" si="246"/>
        <v>#VALUE!</v>
      </c>
      <c r="AF116" s="1126" t="e">
        <f t="shared" si="246"/>
        <v>#VALUE!</v>
      </c>
      <c r="AG116" s="1126" t="e">
        <f t="shared" si="246"/>
        <v>#VALUE!</v>
      </c>
      <c r="AH116" s="1126" t="e">
        <f t="shared" si="246"/>
        <v>#VALUE!</v>
      </c>
      <c r="AI116" s="1126" t="e">
        <f t="shared" si="246"/>
        <v>#VALUE!</v>
      </c>
      <c r="AJ116" s="1126" t="e">
        <f t="shared" si="246"/>
        <v>#VALUE!</v>
      </c>
      <c r="AK116" s="1126" t="e">
        <f t="shared" si="246"/>
        <v>#VALUE!</v>
      </c>
      <c r="AL116" s="1126" t="e">
        <f t="shared" si="246"/>
        <v>#VALUE!</v>
      </c>
      <c r="AM116" s="1126" t="e">
        <f t="shared" si="246"/>
        <v>#VALUE!</v>
      </c>
      <c r="AN116" s="1126" t="e">
        <f t="shared" ref="AN116:BM116" si="247">AN65*$D116</f>
        <v>#VALUE!</v>
      </c>
      <c r="AO116" s="1126" t="e">
        <f t="shared" si="247"/>
        <v>#VALUE!</v>
      </c>
      <c r="AP116" s="1126" t="e">
        <f t="shared" si="247"/>
        <v>#VALUE!</v>
      </c>
      <c r="AQ116" s="1126" t="e">
        <f t="shared" si="247"/>
        <v>#VALUE!</v>
      </c>
      <c r="AR116" s="1126" t="e">
        <f t="shared" si="247"/>
        <v>#VALUE!</v>
      </c>
      <c r="AS116" s="1126" t="e">
        <f t="shared" si="247"/>
        <v>#VALUE!</v>
      </c>
      <c r="AT116" s="1126" t="e">
        <f t="shared" si="247"/>
        <v>#VALUE!</v>
      </c>
      <c r="AU116" s="1126" t="e">
        <f t="shared" si="247"/>
        <v>#VALUE!</v>
      </c>
      <c r="AV116" s="1126" t="e">
        <f t="shared" si="247"/>
        <v>#VALUE!</v>
      </c>
      <c r="AW116" s="1126" t="e">
        <f t="shared" si="247"/>
        <v>#VALUE!</v>
      </c>
      <c r="AX116" s="1126" t="e">
        <f t="shared" si="247"/>
        <v>#VALUE!</v>
      </c>
      <c r="AY116" s="1126" t="e">
        <f t="shared" si="247"/>
        <v>#VALUE!</v>
      </c>
      <c r="AZ116" s="1126" t="e">
        <f t="shared" si="247"/>
        <v>#VALUE!</v>
      </c>
      <c r="BA116" s="1126" t="e">
        <f t="shared" si="247"/>
        <v>#VALUE!</v>
      </c>
      <c r="BB116" s="1126" t="e">
        <f t="shared" si="247"/>
        <v>#VALUE!</v>
      </c>
      <c r="BC116" s="1126" t="e">
        <f t="shared" si="247"/>
        <v>#VALUE!</v>
      </c>
      <c r="BD116" s="1126" t="e">
        <f t="shared" si="247"/>
        <v>#VALUE!</v>
      </c>
      <c r="BE116" s="1126" t="e">
        <f t="shared" si="247"/>
        <v>#VALUE!</v>
      </c>
      <c r="BF116" s="1126" t="e">
        <f t="shared" si="247"/>
        <v>#VALUE!</v>
      </c>
      <c r="BG116" s="1126" t="e">
        <f t="shared" si="247"/>
        <v>#VALUE!</v>
      </c>
      <c r="BH116" s="1126" t="e">
        <f t="shared" si="247"/>
        <v>#VALUE!</v>
      </c>
      <c r="BI116" s="1126" t="e">
        <f t="shared" si="247"/>
        <v>#VALUE!</v>
      </c>
      <c r="BJ116" s="1126" t="e">
        <f t="shared" si="247"/>
        <v>#VALUE!</v>
      </c>
      <c r="BK116" s="1126" t="e">
        <f t="shared" si="247"/>
        <v>#VALUE!</v>
      </c>
      <c r="BL116" s="1126" t="e">
        <f t="shared" si="247"/>
        <v>#VALUE!</v>
      </c>
      <c r="BM116" s="1126" t="e">
        <f t="shared" si="247"/>
        <v>#VALUE!</v>
      </c>
      <c r="BN116" s="498"/>
      <c r="BO116" s="1127"/>
      <c r="BP116" s="1127"/>
      <c r="BQ116" s="1127"/>
      <c r="BR116" s="1127"/>
      <c r="BS116" s="1127"/>
    </row>
    <row r="117" spans="2:71" s="489" customFormat="1" ht="12.75" x14ac:dyDescent="0.2">
      <c r="B117" s="1113" t="str">
        <f t="shared" si="218"/>
        <v>Limpeza Pré mudança 4 Horas</v>
      </c>
      <c r="C117" s="493"/>
      <c r="D117" s="843" t="e">
        <f t="shared" si="219"/>
        <v>#DIV/0!</v>
      </c>
      <c r="E117" s="689"/>
      <c r="F117" s="1125"/>
      <c r="G117" s="1125"/>
      <c r="H117" s="1126" t="e">
        <f t="shared" ref="H117:AM117" si="248">H66*$D117</f>
        <v>#VALUE!</v>
      </c>
      <c r="I117" s="1126" t="e">
        <f t="shared" si="248"/>
        <v>#VALUE!</v>
      </c>
      <c r="J117" s="1126" t="e">
        <f t="shared" si="248"/>
        <v>#VALUE!</v>
      </c>
      <c r="K117" s="1126" t="e">
        <f t="shared" si="248"/>
        <v>#VALUE!</v>
      </c>
      <c r="L117" s="1126" t="e">
        <f t="shared" si="248"/>
        <v>#VALUE!</v>
      </c>
      <c r="M117" s="1126" t="e">
        <f t="shared" si="248"/>
        <v>#VALUE!</v>
      </c>
      <c r="N117" s="1126" t="e">
        <f t="shared" si="248"/>
        <v>#VALUE!</v>
      </c>
      <c r="O117" s="1126" t="e">
        <f t="shared" si="248"/>
        <v>#VALUE!</v>
      </c>
      <c r="P117" s="1126" t="e">
        <f t="shared" si="248"/>
        <v>#VALUE!</v>
      </c>
      <c r="Q117" s="1126" t="e">
        <f t="shared" si="248"/>
        <v>#VALUE!</v>
      </c>
      <c r="R117" s="1126" t="e">
        <f t="shared" si="248"/>
        <v>#VALUE!</v>
      </c>
      <c r="S117" s="1126" t="e">
        <f t="shared" si="248"/>
        <v>#VALUE!</v>
      </c>
      <c r="T117" s="1126" t="e">
        <f t="shared" si="248"/>
        <v>#VALUE!</v>
      </c>
      <c r="U117" s="1126" t="e">
        <f t="shared" si="248"/>
        <v>#VALUE!</v>
      </c>
      <c r="V117" s="1126" t="e">
        <f t="shared" si="248"/>
        <v>#VALUE!</v>
      </c>
      <c r="W117" s="1126" t="e">
        <f t="shared" si="248"/>
        <v>#VALUE!</v>
      </c>
      <c r="X117" s="1126" t="e">
        <f t="shared" si="248"/>
        <v>#VALUE!</v>
      </c>
      <c r="Y117" s="1126" t="e">
        <f t="shared" si="248"/>
        <v>#VALUE!</v>
      </c>
      <c r="Z117" s="1126" t="e">
        <f t="shared" si="248"/>
        <v>#VALUE!</v>
      </c>
      <c r="AA117" s="1126" t="e">
        <f t="shared" si="248"/>
        <v>#VALUE!</v>
      </c>
      <c r="AB117" s="1126" t="e">
        <f t="shared" si="248"/>
        <v>#VALUE!</v>
      </c>
      <c r="AC117" s="1126" t="e">
        <f t="shared" si="248"/>
        <v>#VALUE!</v>
      </c>
      <c r="AD117" s="1126" t="e">
        <f t="shared" si="248"/>
        <v>#VALUE!</v>
      </c>
      <c r="AE117" s="1126" t="e">
        <f t="shared" si="248"/>
        <v>#VALUE!</v>
      </c>
      <c r="AF117" s="1126" t="e">
        <f t="shared" si="248"/>
        <v>#VALUE!</v>
      </c>
      <c r="AG117" s="1126" t="e">
        <f t="shared" si="248"/>
        <v>#VALUE!</v>
      </c>
      <c r="AH117" s="1126" t="e">
        <f t="shared" si="248"/>
        <v>#VALUE!</v>
      </c>
      <c r="AI117" s="1126" t="e">
        <f t="shared" si="248"/>
        <v>#VALUE!</v>
      </c>
      <c r="AJ117" s="1126" t="e">
        <f t="shared" si="248"/>
        <v>#VALUE!</v>
      </c>
      <c r="AK117" s="1126" t="e">
        <f t="shared" si="248"/>
        <v>#VALUE!</v>
      </c>
      <c r="AL117" s="1126" t="e">
        <f t="shared" si="248"/>
        <v>#VALUE!</v>
      </c>
      <c r="AM117" s="1126" t="e">
        <f t="shared" si="248"/>
        <v>#VALUE!</v>
      </c>
      <c r="AN117" s="1126" t="e">
        <f t="shared" ref="AN117:BM117" si="249">AN66*$D117</f>
        <v>#VALUE!</v>
      </c>
      <c r="AO117" s="1126" t="e">
        <f t="shared" si="249"/>
        <v>#VALUE!</v>
      </c>
      <c r="AP117" s="1126" t="e">
        <f t="shared" si="249"/>
        <v>#VALUE!</v>
      </c>
      <c r="AQ117" s="1126" t="e">
        <f t="shared" si="249"/>
        <v>#VALUE!</v>
      </c>
      <c r="AR117" s="1126" t="e">
        <f t="shared" si="249"/>
        <v>#VALUE!</v>
      </c>
      <c r="AS117" s="1126" t="e">
        <f t="shared" si="249"/>
        <v>#VALUE!</v>
      </c>
      <c r="AT117" s="1126" t="e">
        <f t="shared" si="249"/>
        <v>#VALUE!</v>
      </c>
      <c r="AU117" s="1126" t="e">
        <f t="shared" si="249"/>
        <v>#VALUE!</v>
      </c>
      <c r="AV117" s="1126" t="e">
        <f t="shared" si="249"/>
        <v>#VALUE!</v>
      </c>
      <c r="AW117" s="1126" t="e">
        <f t="shared" si="249"/>
        <v>#VALUE!</v>
      </c>
      <c r="AX117" s="1126" t="e">
        <f t="shared" si="249"/>
        <v>#VALUE!</v>
      </c>
      <c r="AY117" s="1126" t="e">
        <f t="shared" si="249"/>
        <v>#VALUE!</v>
      </c>
      <c r="AZ117" s="1126" t="e">
        <f t="shared" si="249"/>
        <v>#VALUE!</v>
      </c>
      <c r="BA117" s="1126" t="e">
        <f t="shared" si="249"/>
        <v>#VALUE!</v>
      </c>
      <c r="BB117" s="1126" t="e">
        <f t="shared" si="249"/>
        <v>#VALUE!</v>
      </c>
      <c r="BC117" s="1126" t="e">
        <f t="shared" si="249"/>
        <v>#VALUE!</v>
      </c>
      <c r="BD117" s="1126" t="e">
        <f t="shared" si="249"/>
        <v>#VALUE!</v>
      </c>
      <c r="BE117" s="1126" t="e">
        <f t="shared" si="249"/>
        <v>#VALUE!</v>
      </c>
      <c r="BF117" s="1126" t="e">
        <f t="shared" si="249"/>
        <v>#VALUE!</v>
      </c>
      <c r="BG117" s="1126" t="e">
        <f t="shared" si="249"/>
        <v>#VALUE!</v>
      </c>
      <c r="BH117" s="1126" t="e">
        <f t="shared" si="249"/>
        <v>#VALUE!</v>
      </c>
      <c r="BI117" s="1126" t="e">
        <f t="shared" si="249"/>
        <v>#VALUE!</v>
      </c>
      <c r="BJ117" s="1126" t="e">
        <f t="shared" si="249"/>
        <v>#VALUE!</v>
      </c>
      <c r="BK117" s="1126" t="e">
        <f t="shared" si="249"/>
        <v>#VALUE!</v>
      </c>
      <c r="BL117" s="1126" t="e">
        <f t="shared" si="249"/>
        <v>#VALUE!</v>
      </c>
      <c r="BM117" s="1126" t="e">
        <f t="shared" si="249"/>
        <v>#VALUE!</v>
      </c>
      <c r="BN117" s="498"/>
      <c r="BO117" s="1127"/>
      <c r="BP117" s="1127"/>
      <c r="BQ117" s="1127"/>
      <c r="BR117" s="1127"/>
      <c r="BS117" s="1127"/>
    </row>
    <row r="118" spans="2:71" s="489" customFormat="1" ht="12.75" x14ac:dyDescent="0.2">
      <c r="B118" s="1113" t="str">
        <f t="shared" si="218"/>
        <v>Limpeza residencial + Lavar roupa 4 horas</v>
      </c>
      <c r="C118" s="493"/>
      <c r="D118" s="843" t="e">
        <f t="shared" si="219"/>
        <v>#DIV/0!</v>
      </c>
      <c r="E118" s="689"/>
      <c r="F118" s="1125"/>
      <c r="G118" s="1125"/>
      <c r="H118" s="1126" t="e">
        <f t="shared" ref="H118:AM118" si="250">H67*$D118</f>
        <v>#VALUE!</v>
      </c>
      <c r="I118" s="1126" t="e">
        <f t="shared" si="250"/>
        <v>#VALUE!</v>
      </c>
      <c r="J118" s="1126" t="e">
        <f t="shared" si="250"/>
        <v>#VALUE!</v>
      </c>
      <c r="K118" s="1126" t="e">
        <f t="shared" si="250"/>
        <v>#VALUE!</v>
      </c>
      <c r="L118" s="1126" t="e">
        <f t="shared" si="250"/>
        <v>#VALUE!</v>
      </c>
      <c r="M118" s="1126" t="e">
        <f t="shared" si="250"/>
        <v>#VALUE!</v>
      </c>
      <c r="N118" s="1126" t="e">
        <f t="shared" si="250"/>
        <v>#VALUE!</v>
      </c>
      <c r="O118" s="1126" t="e">
        <f t="shared" si="250"/>
        <v>#VALUE!</v>
      </c>
      <c r="P118" s="1126" t="e">
        <f t="shared" si="250"/>
        <v>#VALUE!</v>
      </c>
      <c r="Q118" s="1126" t="e">
        <f t="shared" si="250"/>
        <v>#VALUE!</v>
      </c>
      <c r="R118" s="1126" t="e">
        <f t="shared" si="250"/>
        <v>#VALUE!</v>
      </c>
      <c r="S118" s="1126" t="e">
        <f t="shared" si="250"/>
        <v>#VALUE!</v>
      </c>
      <c r="T118" s="1126" t="e">
        <f t="shared" si="250"/>
        <v>#VALUE!</v>
      </c>
      <c r="U118" s="1126" t="e">
        <f t="shared" si="250"/>
        <v>#VALUE!</v>
      </c>
      <c r="V118" s="1126" t="e">
        <f t="shared" si="250"/>
        <v>#VALUE!</v>
      </c>
      <c r="W118" s="1126" t="e">
        <f t="shared" si="250"/>
        <v>#VALUE!</v>
      </c>
      <c r="X118" s="1126" t="e">
        <f t="shared" si="250"/>
        <v>#VALUE!</v>
      </c>
      <c r="Y118" s="1126" t="e">
        <f t="shared" si="250"/>
        <v>#VALUE!</v>
      </c>
      <c r="Z118" s="1126" t="e">
        <f t="shared" si="250"/>
        <v>#VALUE!</v>
      </c>
      <c r="AA118" s="1126" t="e">
        <f t="shared" si="250"/>
        <v>#VALUE!</v>
      </c>
      <c r="AB118" s="1126" t="e">
        <f t="shared" si="250"/>
        <v>#VALUE!</v>
      </c>
      <c r="AC118" s="1126" t="e">
        <f t="shared" si="250"/>
        <v>#VALUE!</v>
      </c>
      <c r="AD118" s="1126" t="e">
        <f t="shared" si="250"/>
        <v>#VALUE!</v>
      </c>
      <c r="AE118" s="1126" t="e">
        <f t="shared" si="250"/>
        <v>#VALUE!</v>
      </c>
      <c r="AF118" s="1126" t="e">
        <f t="shared" si="250"/>
        <v>#VALUE!</v>
      </c>
      <c r="AG118" s="1126" t="e">
        <f t="shared" si="250"/>
        <v>#VALUE!</v>
      </c>
      <c r="AH118" s="1126" t="e">
        <f t="shared" si="250"/>
        <v>#VALUE!</v>
      </c>
      <c r="AI118" s="1126" t="e">
        <f t="shared" si="250"/>
        <v>#VALUE!</v>
      </c>
      <c r="AJ118" s="1126" t="e">
        <f t="shared" si="250"/>
        <v>#VALUE!</v>
      </c>
      <c r="AK118" s="1126" t="e">
        <f t="shared" si="250"/>
        <v>#VALUE!</v>
      </c>
      <c r="AL118" s="1126" t="e">
        <f t="shared" si="250"/>
        <v>#VALUE!</v>
      </c>
      <c r="AM118" s="1126" t="e">
        <f t="shared" si="250"/>
        <v>#VALUE!</v>
      </c>
      <c r="AN118" s="1126" t="e">
        <f t="shared" ref="AN118:BM118" si="251">AN67*$D118</f>
        <v>#VALUE!</v>
      </c>
      <c r="AO118" s="1126" t="e">
        <f t="shared" si="251"/>
        <v>#VALUE!</v>
      </c>
      <c r="AP118" s="1126" t="e">
        <f t="shared" si="251"/>
        <v>#VALUE!</v>
      </c>
      <c r="AQ118" s="1126" t="e">
        <f t="shared" si="251"/>
        <v>#VALUE!</v>
      </c>
      <c r="AR118" s="1126" t="e">
        <f t="shared" si="251"/>
        <v>#VALUE!</v>
      </c>
      <c r="AS118" s="1126" t="e">
        <f t="shared" si="251"/>
        <v>#VALUE!</v>
      </c>
      <c r="AT118" s="1126" t="e">
        <f t="shared" si="251"/>
        <v>#VALUE!</v>
      </c>
      <c r="AU118" s="1126" t="e">
        <f t="shared" si="251"/>
        <v>#VALUE!</v>
      </c>
      <c r="AV118" s="1126" t="e">
        <f t="shared" si="251"/>
        <v>#VALUE!</v>
      </c>
      <c r="AW118" s="1126" t="e">
        <f t="shared" si="251"/>
        <v>#VALUE!</v>
      </c>
      <c r="AX118" s="1126" t="e">
        <f t="shared" si="251"/>
        <v>#VALUE!</v>
      </c>
      <c r="AY118" s="1126" t="e">
        <f t="shared" si="251"/>
        <v>#VALUE!</v>
      </c>
      <c r="AZ118" s="1126" t="e">
        <f t="shared" si="251"/>
        <v>#VALUE!</v>
      </c>
      <c r="BA118" s="1126" t="e">
        <f t="shared" si="251"/>
        <v>#VALUE!</v>
      </c>
      <c r="BB118" s="1126" t="e">
        <f t="shared" si="251"/>
        <v>#VALUE!</v>
      </c>
      <c r="BC118" s="1126" t="e">
        <f t="shared" si="251"/>
        <v>#VALUE!</v>
      </c>
      <c r="BD118" s="1126" t="e">
        <f t="shared" si="251"/>
        <v>#VALUE!</v>
      </c>
      <c r="BE118" s="1126" t="e">
        <f t="shared" si="251"/>
        <v>#VALUE!</v>
      </c>
      <c r="BF118" s="1126" t="e">
        <f t="shared" si="251"/>
        <v>#VALUE!</v>
      </c>
      <c r="BG118" s="1126" t="e">
        <f t="shared" si="251"/>
        <v>#VALUE!</v>
      </c>
      <c r="BH118" s="1126" t="e">
        <f t="shared" si="251"/>
        <v>#VALUE!</v>
      </c>
      <c r="BI118" s="1126" t="e">
        <f t="shared" si="251"/>
        <v>#VALUE!</v>
      </c>
      <c r="BJ118" s="1126" t="e">
        <f t="shared" si="251"/>
        <v>#VALUE!</v>
      </c>
      <c r="BK118" s="1126" t="e">
        <f t="shared" si="251"/>
        <v>#VALUE!</v>
      </c>
      <c r="BL118" s="1126" t="e">
        <f t="shared" si="251"/>
        <v>#VALUE!</v>
      </c>
      <c r="BM118" s="1126" t="e">
        <f t="shared" si="251"/>
        <v>#VALUE!</v>
      </c>
      <c r="BN118" s="498"/>
      <c r="BO118" s="1127"/>
      <c r="BP118" s="1127"/>
      <c r="BQ118" s="1127"/>
      <c r="BR118" s="1127"/>
      <c r="BS118" s="1127"/>
    </row>
    <row r="119" spans="2:71" s="489" customFormat="1" ht="12.75" x14ac:dyDescent="0.2">
      <c r="B119" s="1113" t="str">
        <f t="shared" si="218"/>
        <v>Limpeza vidros 4 horas</v>
      </c>
      <c r="C119" s="493"/>
      <c r="D119" s="843" t="e">
        <f t="shared" si="219"/>
        <v>#DIV/0!</v>
      </c>
      <c r="E119" s="689"/>
      <c r="F119" s="1125"/>
      <c r="G119" s="1125"/>
      <c r="H119" s="1126" t="e">
        <f t="shared" ref="H119:AM119" si="252">H68*$D119</f>
        <v>#VALUE!</v>
      </c>
      <c r="I119" s="1126" t="e">
        <f t="shared" si="252"/>
        <v>#VALUE!</v>
      </c>
      <c r="J119" s="1126" t="e">
        <f t="shared" si="252"/>
        <v>#VALUE!</v>
      </c>
      <c r="K119" s="1126" t="e">
        <f t="shared" si="252"/>
        <v>#VALUE!</v>
      </c>
      <c r="L119" s="1126" t="e">
        <f t="shared" si="252"/>
        <v>#VALUE!</v>
      </c>
      <c r="M119" s="1126" t="e">
        <f t="shared" si="252"/>
        <v>#VALUE!</v>
      </c>
      <c r="N119" s="1126" t="e">
        <f t="shared" si="252"/>
        <v>#VALUE!</v>
      </c>
      <c r="O119" s="1126" t="e">
        <f t="shared" si="252"/>
        <v>#VALUE!</v>
      </c>
      <c r="P119" s="1126" t="e">
        <f t="shared" si="252"/>
        <v>#VALUE!</v>
      </c>
      <c r="Q119" s="1126" t="e">
        <f t="shared" si="252"/>
        <v>#VALUE!</v>
      </c>
      <c r="R119" s="1126" t="e">
        <f t="shared" si="252"/>
        <v>#VALUE!</v>
      </c>
      <c r="S119" s="1126" t="e">
        <f t="shared" si="252"/>
        <v>#VALUE!</v>
      </c>
      <c r="T119" s="1126" t="e">
        <f t="shared" si="252"/>
        <v>#VALUE!</v>
      </c>
      <c r="U119" s="1126" t="e">
        <f t="shared" si="252"/>
        <v>#VALUE!</v>
      </c>
      <c r="V119" s="1126" t="e">
        <f t="shared" si="252"/>
        <v>#VALUE!</v>
      </c>
      <c r="W119" s="1126" t="e">
        <f t="shared" si="252"/>
        <v>#VALUE!</v>
      </c>
      <c r="X119" s="1126" t="e">
        <f t="shared" si="252"/>
        <v>#VALUE!</v>
      </c>
      <c r="Y119" s="1126" t="e">
        <f t="shared" si="252"/>
        <v>#VALUE!</v>
      </c>
      <c r="Z119" s="1126" t="e">
        <f t="shared" si="252"/>
        <v>#VALUE!</v>
      </c>
      <c r="AA119" s="1126" t="e">
        <f t="shared" si="252"/>
        <v>#VALUE!</v>
      </c>
      <c r="AB119" s="1126" t="e">
        <f t="shared" si="252"/>
        <v>#VALUE!</v>
      </c>
      <c r="AC119" s="1126" t="e">
        <f t="shared" si="252"/>
        <v>#VALUE!</v>
      </c>
      <c r="AD119" s="1126" t="e">
        <f t="shared" si="252"/>
        <v>#VALUE!</v>
      </c>
      <c r="AE119" s="1126" t="e">
        <f t="shared" si="252"/>
        <v>#VALUE!</v>
      </c>
      <c r="AF119" s="1126" t="e">
        <f t="shared" si="252"/>
        <v>#VALUE!</v>
      </c>
      <c r="AG119" s="1126" t="e">
        <f t="shared" si="252"/>
        <v>#VALUE!</v>
      </c>
      <c r="AH119" s="1126" t="e">
        <f t="shared" si="252"/>
        <v>#VALUE!</v>
      </c>
      <c r="AI119" s="1126" t="e">
        <f t="shared" si="252"/>
        <v>#VALUE!</v>
      </c>
      <c r="AJ119" s="1126" t="e">
        <f t="shared" si="252"/>
        <v>#VALUE!</v>
      </c>
      <c r="AK119" s="1126" t="e">
        <f t="shared" si="252"/>
        <v>#VALUE!</v>
      </c>
      <c r="AL119" s="1126" t="e">
        <f t="shared" si="252"/>
        <v>#VALUE!</v>
      </c>
      <c r="AM119" s="1126" t="e">
        <f t="shared" si="252"/>
        <v>#VALUE!</v>
      </c>
      <c r="AN119" s="1126" t="e">
        <f t="shared" ref="AN119:BM119" si="253">AN68*$D119</f>
        <v>#VALUE!</v>
      </c>
      <c r="AO119" s="1126" t="e">
        <f t="shared" si="253"/>
        <v>#VALUE!</v>
      </c>
      <c r="AP119" s="1126" t="e">
        <f t="shared" si="253"/>
        <v>#VALUE!</v>
      </c>
      <c r="AQ119" s="1126" t="e">
        <f t="shared" si="253"/>
        <v>#VALUE!</v>
      </c>
      <c r="AR119" s="1126" t="e">
        <f t="shared" si="253"/>
        <v>#VALUE!</v>
      </c>
      <c r="AS119" s="1126" t="e">
        <f t="shared" si="253"/>
        <v>#VALUE!</v>
      </c>
      <c r="AT119" s="1126" t="e">
        <f t="shared" si="253"/>
        <v>#VALUE!</v>
      </c>
      <c r="AU119" s="1126" t="e">
        <f t="shared" si="253"/>
        <v>#VALUE!</v>
      </c>
      <c r="AV119" s="1126" t="e">
        <f t="shared" si="253"/>
        <v>#VALUE!</v>
      </c>
      <c r="AW119" s="1126" t="e">
        <f t="shared" si="253"/>
        <v>#VALUE!</v>
      </c>
      <c r="AX119" s="1126" t="e">
        <f t="shared" si="253"/>
        <v>#VALUE!</v>
      </c>
      <c r="AY119" s="1126" t="e">
        <f t="shared" si="253"/>
        <v>#VALUE!</v>
      </c>
      <c r="AZ119" s="1126" t="e">
        <f t="shared" si="253"/>
        <v>#VALUE!</v>
      </c>
      <c r="BA119" s="1126" t="e">
        <f t="shared" si="253"/>
        <v>#VALUE!</v>
      </c>
      <c r="BB119" s="1126" t="e">
        <f t="shared" si="253"/>
        <v>#VALUE!</v>
      </c>
      <c r="BC119" s="1126" t="e">
        <f t="shared" si="253"/>
        <v>#VALUE!</v>
      </c>
      <c r="BD119" s="1126" t="e">
        <f t="shared" si="253"/>
        <v>#VALUE!</v>
      </c>
      <c r="BE119" s="1126" t="e">
        <f t="shared" si="253"/>
        <v>#VALUE!</v>
      </c>
      <c r="BF119" s="1126" t="e">
        <f t="shared" si="253"/>
        <v>#VALUE!</v>
      </c>
      <c r="BG119" s="1126" t="e">
        <f t="shared" si="253"/>
        <v>#VALUE!</v>
      </c>
      <c r="BH119" s="1126" t="e">
        <f t="shared" si="253"/>
        <v>#VALUE!</v>
      </c>
      <c r="BI119" s="1126" t="e">
        <f t="shared" si="253"/>
        <v>#VALUE!</v>
      </c>
      <c r="BJ119" s="1126" t="e">
        <f t="shared" si="253"/>
        <v>#VALUE!</v>
      </c>
      <c r="BK119" s="1126" t="e">
        <f t="shared" si="253"/>
        <v>#VALUE!</v>
      </c>
      <c r="BL119" s="1126" t="e">
        <f t="shared" si="253"/>
        <v>#VALUE!</v>
      </c>
      <c r="BM119" s="1126" t="e">
        <f t="shared" si="253"/>
        <v>#VALUE!</v>
      </c>
      <c r="BN119" s="498"/>
      <c r="BO119" s="1127"/>
      <c r="BP119" s="1127"/>
      <c r="BQ119" s="1127"/>
      <c r="BR119" s="1127"/>
      <c r="BS119" s="1127"/>
    </row>
    <row r="120" spans="2:71" s="489" customFormat="1" ht="12.75" x14ac:dyDescent="0.2">
      <c r="B120" s="1113" t="str">
        <f t="shared" si="218"/>
        <v>Limpeza residencial + Lavar roupa 6 horas</v>
      </c>
      <c r="C120" s="493"/>
      <c r="D120" s="843" t="e">
        <f t="shared" si="219"/>
        <v>#DIV/0!</v>
      </c>
      <c r="E120" s="689"/>
      <c r="F120" s="1125"/>
      <c r="G120" s="1125"/>
      <c r="H120" s="1126" t="e">
        <f t="shared" ref="H120:AM120" si="254">H69*$D120</f>
        <v>#VALUE!</v>
      </c>
      <c r="I120" s="1126" t="e">
        <f t="shared" si="254"/>
        <v>#VALUE!</v>
      </c>
      <c r="J120" s="1126" t="e">
        <f t="shared" si="254"/>
        <v>#VALUE!</v>
      </c>
      <c r="K120" s="1126" t="e">
        <f t="shared" si="254"/>
        <v>#VALUE!</v>
      </c>
      <c r="L120" s="1126" t="e">
        <f t="shared" si="254"/>
        <v>#VALUE!</v>
      </c>
      <c r="M120" s="1126" t="e">
        <f t="shared" si="254"/>
        <v>#VALUE!</v>
      </c>
      <c r="N120" s="1126" t="e">
        <f t="shared" si="254"/>
        <v>#VALUE!</v>
      </c>
      <c r="O120" s="1126" t="e">
        <f t="shared" si="254"/>
        <v>#VALUE!</v>
      </c>
      <c r="P120" s="1126" t="e">
        <f t="shared" si="254"/>
        <v>#VALUE!</v>
      </c>
      <c r="Q120" s="1126" t="e">
        <f t="shared" si="254"/>
        <v>#VALUE!</v>
      </c>
      <c r="R120" s="1126" t="e">
        <f t="shared" si="254"/>
        <v>#VALUE!</v>
      </c>
      <c r="S120" s="1126" t="e">
        <f t="shared" si="254"/>
        <v>#VALUE!</v>
      </c>
      <c r="T120" s="1126" t="e">
        <f t="shared" si="254"/>
        <v>#VALUE!</v>
      </c>
      <c r="U120" s="1126" t="e">
        <f t="shared" si="254"/>
        <v>#VALUE!</v>
      </c>
      <c r="V120" s="1126" t="e">
        <f t="shared" si="254"/>
        <v>#VALUE!</v>
      </c>
      <c r="W120" s="1126" t="e">
        <f t="shared" si="254"/>
        <v>#VALUE!</v>
      </c>
      <c r="X120" s="1126" t="e">
        <f t="shared" si="254"/>
        <v>#VALUE!</v>
      </c>
      <c r="Y120" s="1126" t="e">
        <f t="shared" si="254"/>
        <v>#VALUE!</v>
      </c>
      <c r="Z120" s="1126" t="e">
        <f t="shared" si="254"/>
        <v>#VALUE!</v>
      </c>
      <c r="AA120" s="1126" t="e">
        <f t="shared" si="254"/>
        <v>#VALUE!</v>
      </c>
      <c r="AB120" s="1126" t="e">
        <f t="shared" si="254"/>
        <v>#VALUE!</v>
      </c>
      <c r="AC120" s="1126" t="e">
        <f t="shared" si="254"/>
        <v>#VALUE!</v>
      </c>
      <c r="AD120" s="1126" t="e">
        <f t="shared" si="254"/>
        <v>#VALUE!</v>
      </c>
      <c r="AE120" s="1126" t="e">
        <f t="shared" si="254"/>
        <v>#VALUE!</v>
      </c>
      <c r="AF120" s="1126" t="e">
        <f t="shared" si="254"/>
        <v>#VALUE!</v>
      </c>
      <c r="AG120" s="1126" t="e">
        <f t="shared" si="254"/>
        <v>#VALUE!</v>
      </c>
      <c r="AH120" s="1126" t="e">
        <f t="shared" si="254"/>
        <v>#VALUE!</v>
      </c>
      <c r="AI120" s="1126" t="e">
        <f t="shared" si="254"/>
        <v>#VALUE!</v>
      </c>
      <c r="AJ120" s="1126" t="e">
        <f t="shared" si="254"/>
        <v>#VALUE!</v>
      </c>
      <c r="AK120" s="1126" t="e">
        <f t="shared" si="254"/>
        <v>#VALUE!</v>
      </c>
      <c r="AL120" s="1126" t="e">
        <f t="shared" si="254"/>
        <v>#VALUE!</v>
      </c>
      <c r="AM120" s="1126" t="e">
        <f t="shared" si="254"/>
        <v>#VALUE!</v>
      </c>
      <c r="AN120" s="1126" t="e">
        <f t="shared" ref="AN120:BM120" si="255">AN69*$D120</f>
        <v>#VALUE!</v>
      </c>
      <c r="AO120" s="1126" t="e">
        <f t="shared" si="255"/>
        <v>#VALUE!</v>
      </c>
      <c r="AP120" s="1126" t="e">
        <f t="shared" si="255"/>
        <v>#VALUE!</v>
      </c>
      <c r="AQ120" s="1126" t="e">
        <f t="shared" si="255"/>
        <v>#VALUE!</v>
      </c>
      <c r="AR120" s="1126" t="e">
        <f t="shared" si="255"/>
        <v>#VALUE!</v>
      </c>
      <c r="AS120" s="1126" t="e">
        <f t="shared" si="255"/>
        <v>#VALUE!</v>
      </c>
      <c r="AT120" s="1126" t="e">
        <f t="shared" si="255"/>
        <v>#VALUE!</v>
      </c>
      <c r="AU120" s="1126" t="e">
        <f t="shared" si="255"/>
        <v>#VALUE!</v>
      </c>
      <c r="AV120" s="1126" t="e">
        <f t="shared" si="255"/>
        <v>#VALUE!</v>
      </c>
      <c r="AW120" s="1126" t="e">
        <f t="shared" si="255"/>
        <v>#VALUE!</v>
      </c>
      <c r="AX120" s="1126" t="e">
        <f t="shared" si="255"/>
        <v>#VALUE!</v>
      </c>
      <c r="AY120" s="1126" t="e">
        <f t="shared" si="255"/>
        <v>#VALUE!</v>
      </c>
      <c r="AZ120" s="1126" t="e">
        <f t="shared" si="255"/>
        <v>#VALUE!</v>
      </c>
      <c r="BA120" s="1126" t="e">
        <f t="shared" si="255"/>
        <v>#VALUE!</v>
      </c>
      <c r="BB120" s="1126" t="e">
        <f t="shared" si="255"/>
        <v>#VALUE!</v>
      </c>
      <c r="BC120" s="1126" t="e">
        <f t="shared" si="255"/>
        <v>#VALUE!</v>
      </c>
      <c r="BD120" s="1126" t="e">
        <f t="shared" si="255"/>
        <v>#VALUE!</v>
      </c>
      <c r="BE120" s="1126" t="e">
        <f t="shared" si="255"/>
        <v>#VALUE!</v>
      </c>
      <c r="BF120" s="1126" t="e">
        <f t="shared" si="255"/>
        <v>#VALUE!</v>
      </c>
      <c r="BG120" s="1126" t="e">
        <f t="shared" si="255"/>
        <v>#VALUE!</v>
      </c>
      <c r="BH120" s="1126" t="e">
        <f t="shared" si="255"/>
        <v>#VALUE!</v>
      </c>
      <c r="BI120" s="1126" t="e">
        <f t="shared" si="255"/>
        <v>#VALUE!</v>
      </c>
      <c r="BJ120" s="1126" t="e">
        <f t="shared" si="255"/>
        <v>#VALUE!</v>
      </c>
      <c r="BK120" s="1126" t="e">
        <f t="shared" si="255"/>
        <v>#VALUE!</v>
      </c>
      <c r="BL120" s="1126" t="e">
        <f t="shared" si="255"/>
        <v>#VALUE!</v>
      </c>
      <c r="BM120" s="1126" t="e">
        <f t="shared" si="255"/>
        <v>#VALUE!</v>
      </c>
      <c r="BN120" s="498"/>
      <c r="BO120" s="1127"/>
      <c r="BP120" s="1127"/>
      <c r="BQ120" s="1127"/>
      <c r="BR120" s="1127"/>
      <c r="BS120" s="1127"/>
    </row>
    <row r="121" spans="2:71" s="489" customFormat="1" ht="12.75" x14ac:dyDescent="0.2">
      <c r="B121" s="1113" t="str">
        <f t="shared" si="218"/>
        <v>Limpeza vidros 2 horas</v>
      </c>
      <c r="C121" s="493"/>
      <c r="D121" s="843" t="e">
        <f t="shared" si="219"/>
        <v>#DIV/0!</v>
      </c>
      <c r="E121" s="689"/>
      <c r="F121" s="1125"/>
      <c r="G121" s="1125"/>
      <c r="H121" s="1126" t="e">
        <f t="shared" ref="H121:AM121" si="256">H70*$D121</f>
        <v>#VALUE!</v>
      </c>
      <c r="I121" s="1126" t="e">
        <f t="shared" si="256"/>
        <v>#VALUE!</v>
      </c>
      <c r="J121" s="1126" t="e">
        <f t="shared" si="256"/>
        <v>#VALUE!</v>
      </c>
      <c r="K121" s="1126" t="e">
        <f t="shared" si="256"/>
        <v>#VALUE!</v>
      </c>
      <c r="L121" s="1126" t="e">
        <f t="shared" si="256"/>
        <v>#VALUE!</v>
      </c>
      <c r="M121" s="1126" t="e">
        <f t="shared" si="256"/>
        <v>#VALUE!</v>
      </c>
      <c r="N121" s="1126" t="e">
        <f t="shared" si="256"/>
        <v>#VALUE!</v>
      </c>
      <c r="O121" s="1126" t="e">
        <f t="shared" si="256"/>
        <v>#VALUE!</v>
      </c>
      <c r="P121" s="1126" t="e">
        <f t="shared" si="256"/>
        <v>#VALUE!</v>
      </c>
      <c r="Q121" s="1126" t="e">
        <f t="shared" si="256"/>
        <v>#VALUE!</v>
      </c>
      <c r="R121" s="1126" t="e">
        <f t="shared" si="256"/>
        <v>#VALUE!</v>
      </c>
      <c r="S121" s="1126" t="e">
        <f t="shared" si="256"/>
        <v>#VALUE!</v>
      </c>
      <c r="T121" s="1126" t="e">
        <f t="shared" si="256"/>
        <v>#VALUE!</v>
      </c>
      <c r="U121" s="1126" t="e">
        <f t="shared" si="256"/>
        <v>#VALUE!</v>
      </c>
      <c r="V121" s="1126" t="e">
        <f t="shared" si="256"/>
        <v>#VALUE!</v>
      </c>
      <c r="W121" s="1126" t="e">
        <f t="shared" si="256"/>
        <v>#VALUE!</v>
      </c>
      <c r="X121" s="1126" t="e">
        <f t="shared" si="256"/>
        <v>#VALUE!</v>
      </c>
      <c r="Y121" s="1126" t="e">
        <f t="shared" si="256"/>
        <v>#VALUE!</v>
      </c>
      <c r="Z121" s="1126" t="e">
        <f t="shared" si="256"/>
        <v>#VALUE!</v>
      </c>
      <c r="AA121" s="1126" t="e">
        <f t="shared" si="256"/>
        <v>#VALUE!</v>
      </c>
      <c r="AB121" s="1126" t="e">
        <f t="shared" si="256"/>
        <v>#VALUE!</v>
      </c>
      <c r="AC121" s="1126" t="e">
        <f t="shared" si="256"/>
        <v>#VALUE!</v>
      </c>
      <c r="AD121" s="1126" t="e">
        <f t="shared" si="256"/>
        <v>#VALUE!</v>
      </c>
      <c r="AE121" s="1126" t="e">
        <f t="shared" si="256"/>
        <v>#VALUE!</v>
      </c>
      <c r="AF121" s="1126" t="e">
        <f t="shared" si="256"/>
        <v>#VALUE!</v>
      </c>
      <c r="AG121" s="1126" t="e">
        <f t="shared" si="256"/>
        <v>#VALUE!</v>
      </c>
      <c r="AH121" s="1126" t="e">
        <f t="shared" si="256"/>
        <v>#VALUE!</v>
      </c>
      <c r="AI121" s="1126" t="e">
        <f t="shared" si="256"/>
        <v>#VALUE!</v>
      </c>
      <c r="AJ121" s="1126" t="e">
        <f t="shared" si="256"/>
        <v>#VALUE!</v>
      </c>
      <c r="AK121" s="1126" t="e">
        <f t="shared" si="256"/>
        <v>#VALUE!</v>
      </c>
      <c r="AL121" s="1126" t="e">
        <f t="shared" si="256"/>
        <v>#VALUE!</v>
      </c>
      <c r="AM121" s="1126" t="e">
        <f t="shared" si="256"/>
        <v>#VALUE!</v>
      </c>
      <c r="AN121" s="1126" t="e">
        <f t="shared" ref="AN121:BM121" si="257">AN70*$D121</f>
        <v>#VALUE!</v>
      </c>
      <c r="AO121" s="1126" t="e">
        <f t="shared" si="257"/>
        <v>#VALUE!</v>
      </c>
      <c r="AP121" s="1126" t="e">
        <f t="shared" si="257"/>
        <v>#VALUE!</v>
      </c>
      <c r="AQ121" s="1126" t="e">
        <f t="shared" si="257"/>
        <v>#VALUE!</v>
      </c>
      <c r="AR121" s="1126" t="e">
        <f t="shared" si="257"/>
        <v>#VALUE!</v>
      </c>
      <c r="AS121" s="1126" t="e">
        <f t="shared" si="257"/>
        <v>#VALUE!</v>
      </c>
      <c r="AT121" s="1126" t="e">
        <f t="shared" si="257"/>
        <v>#VALUE!</v>
      </c>
      <c r="AU121" s="1126" t="e">
        <f t="shared" si="257"/>
        <v>#VALUE!</v>
      </c>
      <c r="AV121" s="1126" t="e">
        <f t="shared" si="257"/>
        <v>#VALUE!</v>
      </c>
      <c r="AW121" s="1126" t="e">
        <f t="shared" si="257"/>
        <v>#VALUE!</v>
      </c>
      <c r="AX121" s="1126" t="e">
        <f t="shared" si="257"/>
        <v>#VALUE!</v>
      </c>
      <c r="AY121" s="1126" t="e">
        <f t="shared" si="257"/>
        <v>#VALUE!</v>
      </c>
      <c r="AZ121" s="1126" t="e">
        <f t="shared" si="257"/>
        <v>#VALUE!</v>
      </c>
      <c r="BA121" s="1126" t="e">
        <f t="shared" si="257"/>
        <v>#VALUE!</v>
      </c>
      <c r="BB121" s="1126" t="e">
        <f t="shared" si="257"/>
        <v>#VALUE!</v>
      </c>
      <c r="BC121" s="1126" t="e">
        <f t="shared" si="257"/>
        <v>#VALUE!</v>
      </c>
      <c r="BD121" s="1126" t="e">
        <f t="shared" si="257"/>
        <v>#VALUE!</v>
      </c>
      <c r="BE121" s="1126" t="e">
        <f t="shared" si="257"/>
        <v>#VALUE!</v>
      </c>
      <c r="BF121" s="1126" t="e">
        <f t="shared" si="257"/>
        <v>#VALUE!</v>
      </c>
      <c r="BG121" s="1126" t="e">
        <f t="shared" si="257"/>
        <v>#VALUE!</v>
      </c>
      <c r="BH121" s="1126" t="e">
        <f t="shared" si="257"/>
        <v>#VALUE!</v>
      </c>
      <c r="BI121" s="1126" t="e">
        <f t="shared" si="257"/>
        <v>#VALUE!</v>
      </c>
      <c r="BJ121" s="1126" t="e">
        <f t="shared" si="257"/>
        <v>#VALUE!</v>
      </c>
      <c r="BK121" s="1126" t="e">
        <f t="shared" si="257"/>
        <v>#VALUE!</v>
      </c>
      <c r="BL121" s="1126" t="e">
        <f t="shared" si="257"/>
        <v>#VALUE!</v>
      </c>
      <c r="BM121" s="1126" t="e">
        <f t="shared" si="257"/>
        <v>#VALUE!</v>
      </c>
      <c r="BN121" s="498"/>
      <c r="BO121" s="1127"/>
      <c r="BP121" s="1127"/>
      <c r="BQ121" s="1127"/>
      <c r="BR121" s="1127"/>
      <c r="BS121" s="1127"/>
    </row>
    <row r="122" spans="2:71" s="489" customFormat="1" ht="12.75" x14ac:dyDescent="0.2">
      <c r="B122" s="1113" t="str">
        <f t="shared" si="218"/>
        <v>Limpeza condominial 8 horas</v>
      </c>
      <c r="C122" s="493"/>
      <c r="D122" s="843" t="e">
        <f t="shared" si="219"/>
        <v>#DIV/0!</v>
      </c>
      <c r="E122" s="689"/>
      <c r="F122" s="1125"/>
      <c r="G122" s="1125"/>
      <c r="H122" s="1126" t="e">
        <f t="shared" ref="H122:AM122" si="258">H71*$D122</f>
        <v>#VALUE!</v>
      </c>
      <c r="I122" s="1126" t="e">
        <f t="shared" si="258"/>
        <v>#VALUE!</v>
      </c>
      <c r="J122" s="1126" t="e">
        <f t="shared" si="258"/>
        <v>#VALUE!</v>
      </c>
      <c r="K122" s="1126" t="e">
        <f t="shared" si="258"/>
        <v>#VALUE!</v>
      </c>
      <c r="L122" s="1126" t="e">
        <f t="shared" si="258"/>
        <v>#VALUE!</v>
      </c>
      <c r="M122" s="1126" t="e">
        <f t="shared" si="258"/>
        <v>#VALUE!</v>
      </c>
      <c r="N122" s="1126" t="e">
        <f t="shared" si="258"/>
        <v>#VALUE!</v>
      </c>
      <c r="O122" s="1126" t="e">
        <f t="shared" si="258"/>
        <v>#VALUE!</v>
      </c>
      <c r="P122" s="1126" t="e">
        <f t="shared" si="258"/>
        <v>#VALUE!</v>
      </c>
      <c r="Q122" s="1126" t="e">
        <f t="shared" si="258"/>
        <v>#VALUE!</v>
      </c>
      <c r="R122" s="1126" t="e">
        <f t="shared" si="258"/>
        <v>#VALUE!</v>
      </c>
      <c r="S122" s="1126" t="e">
        <f t="shared" si="258"/>
        <v>#VALUE!</v>
      </c>
      <c r="T122" s="1126" t="e">
        <f t="shared" si="258"/>
        <v>#VALUE!</v>
      </c>
      <c r="U122" s="1126" t="e">
        <f t="shared" si="258"/>
        <v>#VALUE!</v>
      </c>
      <c r="V122" s="1126" t="e">
        <f t="shared" si="258"/>
        <v>#VALUE!</v>
      </c>
      <c r="W122" s="1126" t="e">
        <f t="shared" si="258"/>
        <v>#VALUE!</v>
      </c>
      <c r="X122" s="1126" t="e">
        <f t="shared" si="258"/>
        <v>#VALUE!</v>
      </c>
      <c r="Y122" s="1126" t="e">
        <f t="shared" si="258"/>
        <v>#VALUE!</v>
      </c>
      <c r="Z122" s="1126" t="e">
        <f t="shared" si="258"/>
        <v>#VALUE!</v>
      </c>
      <c r="AA122" s="1126" t="e">
        <f t="shared" si="258"/>
        <v>#VALUE!</v>
      </c>
      <c r="AB122" s="1126" t="e">
        <f t="shared" si="258"/>
        <v>#VALUE!</v>
      </c>
      <c r="AC122" s="1126" t="e">
        <f t="shared" si="258"/>
        <v>#VALUE!</v>
      </c>
      <c r="AD122" s="1126" t="e">
        <f t="shared" si="258"/>
        <v>#VALUE!</v>
      </c>
      <c r="AE122" s="1126" t="e">
        <f t="shared" si="258"/>
        <v>#VALUE!</v>
      </c>
      <c r="AF122" s="1126" t="e">
        <f t="shared" si="258"/>
        <v>#VALUE!</v>
      </c>
      <c r="AG122" s="1126" t="e">
        <f t="shared" si="258"/>
        <v>#VALUE!</v>
      </c>
      <c r="AH122" s="1126" t="e">
        <f t="shared" si="258"/>
        <v>#VALUE!</v>
      </c>
      <c r="AI122" s="1126" t="e">
        <f t="shared" si="258"/>
        <v>#VALUE!</v>
      </c>
      <c r="AJ122" s="1126" t="e">
        <f t="shared" si="258"/>
        <v>#VALUE!</v>
      </c>
      <c r="AK122" s="1126" t="e">
        <f t="shared" si="258"/>
        <v>#VALUE!</v>
      </c>
      <c r="AL122" s="1126" t="e">
        <f t="shared" si="258"/>
        <v>#VALUE!</v>
      </c>
      <c r="AM122" s="1126" t="e">
        <f t="shared" si="258"/>
        <v>#VALUE!</v>
      </c>
      <c r="AN122" s="1126" t="e">
        <f t="shared" ref="AN122:BM122" si="259">AN71*$D122</f>
        <v>#VALUE!</v>
      </c>
      <c r="AO122" s="1126" t="e">
        <f t="shared" si="259"/>
        <v>#VALUE!</v>
      </c>
      <c r="AP122" s="1126" t="e">
        <f t="shared" si="259"/>
        <v>#VALUE!</v>
      </c>
      <c r="AQ122" s="1126" t="e">
        <f t="shared" si="259"/>
        <v>#VALUE!</v>
      </c>
      <c r="AR122" s="1126" t="e">
        <f t="shared" si="259"/>
        <v>#VALUE!</v>
      </c>
      <c r="AS122" s="1126" t="e">
        <f t="shared" si="259"/>
        <v>#VALUE!</v>
      </c>
      <c r="AT122" s="1126" t="e">
        <f t="shared" si="259"/>
        <v>#VALUE!</v>
      </c>
      <c r="AU122" s="1126" t="e">
        <f t="shared" si="259"/>
        <v>#VALUE!</v>
      </c>
      <c r="AV122" s="1126" t="e">
        <f t="shared" si="259"/>
        <v>#VALUE!</v>
      </c>
      <c r="AW122" s="1126" t="e">
        <f t="shared" si="259"/>
        <v>#VALUE!</v>
      </c>
      <c r="AX122" s="1126" t="e">
        <f t="shared" si="259"/>
        <v>#VALUE!</v>
      </c>
      <c r="AY122" s="1126" t="e">
        <f t="shared" si="259"/>
        <v>#VALUE!</v>
      </c>
      <c r="AZ122" s="1126" t="e">
        <f t="shared" si="259"/>
        <v>#VALUE!</v>
      </c>
      <c r="BA122" s="1126" t="e">
        <f t="shared" si="259"/>
        <v>#VALUE!</v>
      </c>
      <c r="BB122" s="1126" t="e">
        <f t="shared" si="259"/>
        <v>#VALUE!</v>
      </c>
      <c r="BC122" s="1126" t="e">
        <f t="shared" si="259"/>
        <v>#VALUE!</v>
      </c>
      <c r="BD122" s="1126" t="e">
        <f t="shared" si="259"/>
        <v>#VALUE!</v>
      </c>
      <c r="BE122" s="1126" t="e">
        <f t="shared" si="259"/>
        <v>#VALUE!</v>
      </c>
      <c r="BF122" s="1126" t="e">
        <f t="shared" si="259"/>
        <v>#VALUE!</v>
      </c>
      <c r="BG122" s="1126" t="e">
        <f t="shared" si="259"/>
        <v>#VALUE!</v>
      </c>
      <c r="BH122" s="1126" t="e">
        <f t="shared" si="259"/>
        <v>#VALUE!</v>
      </c>
      <c r="BI122" s="1126" t="e">
        <f t="shared" si="259"/>
        <v>#VALUE!</v>
      </c>
      <c r="BJ122" s="1126" t="e">
        <f t="shared" si="259"/>
        <v>#VALUE!</v>
      </c>
      <c r="BK122" s="1126" t="e">
        <f t="shared" si="259"/>
        <v>#VALUE!</v>
      </c>
      <c r="BL122" s="1126" t="e">
        <f t="shared" si="259"/>
        <v>#VALUE!</v>
      </c>
      <c r="BM122" s="1126" t="e">
        <f t="shared" si="259"/>
        <v>#VALUE!</v>
      </c>
      <c r="BN122" s="498"/>
      <c r="BO122" s="1127"/>
      <c r="BP122" s="1127"/>
      <c r="BQ122" s="1127"/>
      <c r="BR122" s="1127"/>
      <c r="BS122" s="1127"/>
    </row>
    <row r="123" spans="2:71" s="489" customFormat="1" ht="12.75" x14ac:dyDescent="0.2">
      <c r="B123" s="1113" t="str">
        <f t="shared" si="218"/>
        <v>Limpeza Pré mudança 8 Horas</v>
      </c>
      <c r="C123" s="493"/>
      <c r="D123" s="843" t="e">
        <f t="shared" si="219"/>
        <v>#DIV/0!</v>
      </c>
      <c r="E123" s="689"/>
      <c r="F123" s="1125"/>
      <c r="G123" s="1125"/>
      <c r="H123" s="1126" t="e">
        <f t="shared" ref="H123:AM123" si="260">H72*$D123</f>
        <v>#VALUE!</v>
      </c>
      <c r="I123" s="1126" t="e">
        <f t="shared" si="260"/>
        <v>#VALUE!</v>
      </c>
      <c r="J123" s="1126" t="e">
        <f t="shared" si="260"/>
        <v>#VALUE!</v>
      </c>
      <c r="K123" s="1126" t="e">
        <f t="shared" si="260"/>
        <v>#VALUE!</v>
      </c>
      <c r="L123" s="1126" t="e">
        <f t="shared" si="260"/>
        <v>#VALUE!</v>
      </c>
      <c r="M123" s="1126" t="e">
        <f t="shared" si="260"/>
        <v>#VALUE!</v>
      </c>
      <c r="N123" s="1126" t="e">
        <f t="shared" si="260"/>
        <v>#VALUE!</v>
      </c>
      <c r="O123" s="1126" t="e">
        <f t="shared" si="260"/>
        <v>#VALUE!</v>
      </c>
      <c r="P123" s="1126" t="e">
        <f t="shared" si="260"/>
        <v>#VALUE!</v>
      </c>
      <c r="Q123" s="1126" t="e">
        <f t="shared" si="260"/>
        <v>#VALUE!</v>
      </c>
      <c r="R123" s="1126" t="e">
        <f t="shared" si="260"/>
        <v>#VALUE!</v>
      </c>
      <c r="S123" s="1126" t="e">
        <f t="shared" si="260"/>
        <v>#VALUE!</v>
      </c>
      <c r="T123" s="1126" t="e">
        <f t="shared" si="260"/>
        <v>#VALUE!</v>
      </c>
      <c r="U123" s="1126" t="e">
        <f t="shared" si="260"/>
        <v>#VALUE!</v>
      </c>
      <c r="V123" s="1126" t="e">
        <f t="shared" si="260"/>
        <v>#VALUE!</v>
      </c>
      <c r="W123" s="1126" t="e">
        <f t="shared" si="260"/>
        <v>#VALUE!</v>
      </c>
      <c r="X123" s="1126" t="e">
        <f t="shared" si="260"/>
        <v>#VALUE!</v>
      </c>
      <c r="Y123" s="1126" t="e">
        <f t="shared" si="260"/>
        <v>#VALUE!</v>
      </c>
      <c r="Z123" s="1126" t="e">
        <f t="shared" si="260"/>
        <v>#VALUE!</v>
      </c>
      <c r="AA123" s="1126" t="e">
        <f t="shared" si="260"/>
        <v>#VALUE!</v>
      </c>
      <c r="AB123" s="1126" t="e">
        <f t="shared" si="260"/>
        <v>#VALUE!</v>
      </c>
      <c r="AC123" s="1126" t="e">
        <f t="shared" si="260"/>
        <v>#VALUE!</v>
      </c>
      <c r="AD123" s="1126" t="e">
        <f t="shared" si="260"/>
        <v>#VALUE!</v>
      </c>
      <c r="AE123" s="1126" t="e">
        <f t="shared" si="260"/>
        <v>#VALUE!</v>
      </c>
      <c r="AF123" s="1126" t="e">
        <f t="shared" si="260"/>
        <v>#VALUE!</v>
      </c>
      <c r="AG123" s="1126" t="e">
        <f t="shared" si="260"/>
        <v>#VALUE!</v>
      </c>
      <c r="AH123" s="1126" t="e">
        <f t="shared" si="260"/>
        <v>#VALUE!</v>
      </c>
      <c r="AI123" s="1126" t="e">
        <f t="shared" si="260"/>
        <v>#VALUE!</v>
      </c>
      <c r="AJ123" s="1126" t="e">
        <f t="shared" si="260"/>
        <v>#VALUE!</v>
      </c>
      <c r="AK123" s="1126" t="e">
        <f t="shared" si="260"/>
        <v>#VALUE!</v>
      </c>
      <c r="AL123" s="1126" t="e">
        <f t="shared" si="260"/>
        <v>#VALUE!</v>
      </c>
      <c r="AM123" s="1126" t="e">
        <f t="shared" si="260"/>
        <v>#VALUE!</v>
      </c>
      <c r="AN123" s="1126" t="e">
        <f t="shared" ref="AN123:BM123" si="261">AN72*$D123</f>
        <v>#VALUE!</v>
      </c>
      <c r="AO123" s="1126" t="e">
        <f t="shared" si="261"/>
        <v>#VALUE!</v>
      </c>
      <c r="AP123" s="1126" t="e">
        <f t="shared" si="261"/>
        <v>#VALUE!</v>
      </c>
      <c r="AQ123" s="1126" t="e">
        <f t="shared" si="261"/>
        <v>#VALUE!</v>
      </c>
      <c r="AR123" s="1126" t="e">
        <f t="shared" si="261"/>
        <v>#VALUE!</v>
      </c>
      <c r="AS123" s="1126" t="e">
        <f t="shared" si="261"/>
        <v>#VALUE!</v>
      </c>
      <c r="AT123" s="1126" t="e">
        <f t="shared" si="261"/>
        <v>#VALUE!</v>
      </c>
      <c r="AU123" s="1126" t="e">
        <f t="shared" si="261"/>
        <v>#VALUE!</v>
      </c>
      <c r="AV123" s="1126" t="e">
        <f t="shared" si="261"/>
        <v>#VALUE!</v>
      </c>
      <c r="AW123" s="1126" t="e">
        <f t="shared" si="261"/>
        <v>#VALUE!</v>
      </c>
      <c r="AX123" s="1126" t="e">
        <f t="shared" si="261"/>
        <v>#VALUE!</v>
      </c>
      <c r="AY123" s="1126" t="e">
        <f t="shared" si="261"/>
        <v>#VALUE!</v>
      </c>
      <c r="AZ123" s="1126" t="e">
        <f t="shared" si="261"/>
        <v>#VALUE!</v>
      </c>
      <c r="BA123" s="1126" t="e">
        <f t="shared" si="261"/>
        <v>#VALUE!</v>
      </c>
      <c r="BB123" s="1126" t="e">
        <f t="shared" si="261"/>
        <v>#VALUE!</v>
      </c>
      <c r="BC123" s="1126" t="e">
        <f t="shared" si="261"/>
        <v>#VALUE!</v>
      </c>
      <c r="BD123" s="1126" t="e">
        <f t="shared" si="261"/>
        <v>#VALUE!</v>
      </c>
      <c r="BE123" s="1126" t="e">
        <f t="shared" si="261"/>
        <v>#VALUE!</v>
      </c>
      <c r="BF123" s="1126" t="e">
        <f t="shared" si="261"/>
        <v>#VALUE!</v>
      </c>
      <c r="BG123" s="1126" t="e">
        <f t="shared" si="261"/>
        <v>#VALUE!</v>
      </c>
      <c r="BH123" s="1126" t="e">
        <f t="shared" si="261"/>
        <v>#VALUE!</v>
      </c>
      <c r="BI123" s="1126" t="e">
        <f t="shared" si="261"/>
        <v>#VALUE!</v>
      </c>
      <c r="BJ123" s="1126" t="e">
        <f t="shared" si="261"/>
        <v>#VALUE!</v>
      </c>
      <c r="BK123" s="1126" t="e">
        <f t="shared" si="261"/>
        <v>#VALUE!</v>
      </c>
      <c r="BL123" s="1126" t="e">
        <f t="shared" si="261"/>
        <v>#VALUE!</v>
      </c>
      <c r="BM123" s="1126" t="e">
        <f t="shared" si="261"/>
        <v>#VALUE!</v>
      </c>
      <c r="BN123" s="498"/>
      <c r="BO123" s="1127"/>
      <c r="BP123" s="1127"/>
      <c r="BQ123" s="1127"/>
      <c r="BR123" s="1127"/>
      <c r="BS123" s="1127"/>
    </row>
    <row r="124" spans="2:71" s="489" customFormat="1" ht="12.75" x14ac:dyDescent="0.2">
      <c r="B124" s="1113" t="str">
        <f t="shared" si="218"/>
        <v>Limpeza residencial + Lavar roupa 8 horas</v>
      </c>
      <c r="C124" s="493"/>
      <c r="D124" s="843" t="e">
        <f t="shared" si="219"/>
        <v>#DIV/0!</v>
      </c>
      <c r="E124" s="689"/>
      <c r="F124" s="1125"/>
      <c r="G124" s="1125"/>
      <c r="H124" s="1126" t="e">
        <f t="shared" ref="H124:AM124" si="262">H73*$D124</f>
        <v>#VALUE!</v>
      </c>
      <c r="I124" s="1126" t="e">
        <f t="shared" si="262"/>
        <v>#VALUE!</v>
      </c>
      <c r="J124" s="1126" t="e">
        <f t="shared" si="262"/>
        <v>#VALUE!</v>
      </c>
      <c r="K124" s="1126" t="e">
        <f t="shared" si="262"/>
        <v>#VALUE!</v>
      </c>
      <c r="L124" s="1126" t="e">
        <f t="shared" si="262"/>
        <v>#VALUE!</v>
      </c>
      <c r="M124" s="1126" t="e">
        <f t="shared" si="262"/>
        <v>#VALUE!</v>
      </c>
      <c r="N124" s="1126" t="e">
        <f t="shared" si="262"/>
        <v>#VALUE!</v>
      </c>
      <c r="O124" s="1126" t="e">
        <f t="shared" si="262"/>
        <v>#VALUE!</v>
      </c>
      <c r="P124" s="1126" t="e">
        <f t="shared" si="262"/>
        <v>#VALUE!</v>
      </c>
      <c r="Q124" s="1126" t="e">
        <f t="shared" si="262"/>
        <v>#VALUE!</v>
      </c>
      <c r="R124" s="1126" t="e">
        <f t="shared" si="262"/>
        <v>#VALUE!</v>
      </c>
      <c r="S124" s="1126" t="e">
        <f t="shared" si="262"/>
        <v>#VALUE!</v>
      </c>
      <c r="T124" s="1126" t="e">
        <f t="shared" si="262"/>
        <v>#VALUE!</v>
      </c>
      <c r="U124" s="1126" t="e">
        <f t="shared" si="262"/>
        <v>#VALUE!</v>
      </c>
      <c r="V124" s="1126" t="e">
        <f t="shared" si="262"/>
        <v>#VALUE!</v>
      </c>
      <c r="W124" s="1126" t="e">
        <f t="shared" si="262"/>
        <v>#VALUE!</v>
      </c>
      <c r="X124" s="1126" t="e">
        <f t="shared" si="262"/>
        <v>#VALUE!</v>
      </c>
      <c r="Y124" s="1126" t="e">
        <f t="shared" si="262"/>
        <v>#VALUE!</v>
      </c>
      <c r="Z124" s="1126" t="e">
        <f t="shared" si="262"/>
        <v>#VALUE!</v>
      </c>
      <c r="AA124" s="1126" t="e">
        <f t="shared" si="262"/>
        <v>#VALUE!</v>
      </c>
      <c r="AB124" s="1126" t="e">
        <f t="shared" si="262"/>
        <v>#VALUE!</v>
      </c>
      <c r="AC124" s="1126" t="e">
        <f t="shared" si="262"/>
        <v>#VALUE!</v>
      </c>
      <c r="AD124" s="1126" t="e">
        <f t="shared" si="262"/>
        <v>#VALUE!</v>
      </c>
      <c r="AE124" s="1126" t="e">
        <f t="shared" si="262"/>
        <v>#VALUE!</v>
      </c>
      <c r="AF124" s="1126" t="e">
        <f t="shared" si="262"/>
        <v>#VALUE!</v>
      </c>
      <c r="AG124" s="1126" t="e">
        <f t="shared" si="262"/>
        <v>#VALUE!</v>
      </c>
      <c r="AH124" s="1126" t="e">
        <f t="shared" si="262"/>
        <v>#VALUE!</v>
      </c>
      <c r="AI124" s="1126" t="e">
        <f t="shared" si="262"/>
        <v>#VALUE!</v>
      </c>
      <c r="AJ124" s="1126" t="e">
        <f t="shared" si="262"/>
        <v>#VALUE!</v>
      </c>
      <c r="AK124" s="1126" t="e">
        <f t="shared" si="262"/>
        <v>#VALUE!</v>
      </c>
      <c r="AL124" s="1126" t="e">
        <f t="shared" si="262"/>
        <v>#VALUE!</v>
      </c>
      <c r="AM124" s="1126" t="e">
        <f t="shared" si="262"/>
        <v>#VALUE!</v>
      </c>
      <c r="AN124" s="1126" t="e">
        <f t="shared" ref="AN124:BM124" si="263">AN73*$D124</f>
        <v>#VALUE!</v>
      </c>
      <c r="AO124" s="1126" t="e">
        <f t="shared" si="263"/>
        <v>#VALUE!</v>
      </c>
      <c r="AP124" s="1126" t="e">
        <f t="shared" si="263"/>
        <v>#VALUE!</v>
      </c>
      <c r="AQ124" s="1126" t="e">
        <f t="shared" si="263"/>
        <v>#VALUE!</v>
      </c>
      <c r="AR124" s="1126" t="e">
        <f t="shared" si="263"/>
        <v>#VALUE!</v>
      </c>
      <c r="AS124" s="1126" t="e">
        <f t="shared" si="263"/>
        <v>#VALUE!</v>
      </c>
      <c r="AT124" s="1126" t="e">
        <f t="shared" si="263"/>
        <v>#VALUE!</v>
      </c>
      <c r="AU124" s="1126" t="e">
        <f t="shared" si="263"/>
        <v>#VALUE!</v>
      </c>
      <c r="AV124" s="1126" t="e">
        <f t="shared" si="263"/>
        <v>#VALUE!</v>
      </c>
      <c r="AW124" s="1126" t="e">
        <f t="shared" si="263"/>
        <v>#VALUE!</v>
      </c>
      <c r="AX124" s="1126" t="e">
        <f t="shared" si="263"/>
        <v>#VALUE!</v>
      </c>
      <c r="AY124" s="1126" t="e">
        <f t="shared" si="263"/>
        <v>#VALUE!</v>
      </c>
      <c r="AZ124" s="1126" t="e">
        <f t="shared" si="263"/>
        <v>#VALUE!</v>
      </c>
      <c r="BA124" s="1126" t="e">
        <f t="shared" si="263"/>
        <v>#VALUE!</v>
      </c>
      <c r="BB124" s="1126" t="e">
        <f t="shared" si="263"/>
        <v>#VALUE!</v>
      </c>
      <c r="BC124" s="1126" t="e">
        <f t="shared" si="263"/>
        <v>#VALUE!</v>
      </c>
      <c r="BD124" s="1126" t="e">
        <f t="shared" si="263"/>
        <v>#VALUE!</v>
      </c>
      <c r="BE124" s="1126" t="e">
        <f t="shared" si="263"/>
        <v>#VALUE!</v>
      </c>
      <c r="BF124" s="1126" t="e">
        <f t="shared" si="263"/>
        <v>#VALUE!</v>
      </c>
      <c r="BG124" s="1126" t="e">
        <f t="shared" si="263"/>
        <v>#VALUE!</v>
      </c>
      <c r="BH124" s="1126" t="e">
        <f t="shared" si="263"/>
        <v>#VALUE!</v>
      </c>
      <c r="BI124" s="1126" t="e">
        <f t="shared" si="263"/>
        <v>#VALUE!</v>
      </c>
      <c r="BJ124" s="1126" t="e">
        <f t="shared" si="263"/>
        <v>#VALUE!</v>
      </c>
      <c r="BK124" s="1126" t="e">
        <f t="shared" si="263"/>
        <v>#VALUE!</v>
      </c>
      <c r="BL124" s="1126" t="e">
        <f t="shared" si="263"/>
        <v>#VALUE!</v>
      </c>
      <c r="BM124" s="1126" t="e">
        <f t="shared" si="263"/>
        <v>#VALUE!</v>
      </c>
      <c r="BN124" s="498"/>
      <c r="BO124" s="1127"/>
      <c r="BP124" s="1127"/>
      <c r="BQ124" s="1127"/>
      <c r="BR124" s="1127"/>
      <c r="BS124" s="1127"/>
    </row>
    <row r="125" spans="2:71" s="489" customFormat="1" ht="12.75" x14ac:dyDescent="0.2">
      <c r="B125" s="1113" t="str">
        <f t="shared" si="218"/>
        <v>Passadoria - 2 horas</v>
      </c>
      <c r="C125" s="493"/>
      <c r="D125" s="843" t="e">
        <f t="shared" si="219"/>
        <v>#DIV/0!</v>
      </c>
      <c r="E125" s="689"/>
      <c r="F125" s="1125"/>
      <c r="G125" s="1125"/>
      <c r="H125" s="1126" t="e">
        <f t="shared" ref="H125:AM125" si="264">H74*$D125</f>
        <v>#VALUE!</v>
      </c>
      <c r="I125" s="1126" t="e">
        <f t="shared" si="264"/>
        <v>#VALUE!</v>
      </c>
      <c r="J125" s="1126" t="e">
        <f t="shared" si="264"/>
        <v>#VALUE!</v>
      </c>
      <c r="K125" s="1126" t="e">
        <f t="shared" si="264"/>
        <v>#VALUE!</v>
      </c>
      <c r="L125" s="1126" t="e">
        <f t="shared" si="264"/>
        <v>#VALUE!</v>
      </c>
      <c r="M125" s="1126" t="e">
        <f t="shared" si="264"/>
        <v>#VALUE!</v>
      </c>
      <c r="N125" s="1126" t="e">
        <f t="shared" si="264"/>
        <v>#VALUE!</v>
      </c>
      <c r="O125" s="1126" t="e">
        <f t="shared" si="264"/>
        <v>#VALUE!</v>
      </c>
      <c r="P125" s="1126" t="e">
        <f t="shared" si="264"/>
        <v>#VALUE!</v>
      </c>
      <c r="Q125" s="1126" t="e">
        <f t="shared" si="264"/>
        <v>#VALUE!</v>
      </c>
      <c r="R125" s="1126" t="e">
        <f t="shared" si="264"/>
        <v>#VALUE!</v>
      </c>
      <c r="S125" s="1126" t="e">
        <f t="shared" si="264"/>
        <v>#VALUE!</v>
      </c>
      <c r="T125" s="1126" t="e">
        <f t="shared" si="264"/>
        <v>#VALUE!</v>
      </c>
      <c r="U125" s="1126" t="e">
        <f t="shared" si="264"/>
        <v>#VALUE!</v>
      </c>
      <c r="V125" s="1126" t="e">
        <f t="shared" si="264"/>
        <v>#VALUE!</v>
      </c>
      <c r="W125" s="1126" t="e">
        <f t="shared" si="264"/>
        <v>#VALUE!</v>
      </c>
      <c r="X125" s="1126" t="e">
        <f t="shared" si="264"/>
        <v>#VALUE!</v>
      </c>
      <c r="Y125" s="1126" t="e">
        <f t="shared" si="264"/>
        <v>#VALUE!</v>
      </c>
      <c r="Z125" s="1126" t="e">
        <f t="shared" si="264"/>
        <v>#VALUE!</v>
      </c>
      <c r="AA125" s="1126" t="e">
        <f t="shared" si="264"/>
        <v>#VALUE!</v>
      </c>
      <c r="AB125" s="1126" t="e">
        <f t="shared" si="264"/>
        <v>#VALUE!</v>
      </c>
      <c r="AC125" s="1126" t="e">
        <f t="shared" si="264"/>
        <v>#VALUE!</v>
      </c>
      <c r="AD125" s="1126" t="e">
        <f t="shared" si="264"/>
        <v>#VALUE!</v>
      </c>
      <c r="AE125" s="1126" t="e">
        <f t="shared" si="264"/>
        <v>#VALUE!</v>
      </c>
      <c r="AF125" s="1126" t="e">
        <f t="shared" si="264"/>
        <v>#VALUE!</v>
      </c>
      <c r="AG125" s="1126" t="e">
        <f t="shared" si="264"/>
        <v>#VALUE!</v>
      </c>
      <c r="AH125" s="1126" t="e">
        <f t="shared" si="264"/>
        <v>#VALUE!</v>
      </c>
      <c r="AI125" s="1126" t="e">
        <f t="shared" si="264"/>
        <v>#VALUE!</v>
      </c>
      <c r="AJ125" s="1126" t="e">
        <f t="shared" si="264"/>
        <v>#VALUE!</v>
      </c>
      <c r="AK125" s="1126" t="e">
        <f t="shared" si="264"/>
        <v>#VALUE!</v>
      </c>
      <c r="AL125" s="1126" t="e">
        <f t="shared" si="264"/>
        <v>#VALUE!</v>
      </c>
      <c r="AM125" s="1126" t="e">
        <f t="shared" si="264"/>
        <v>#VALUE!</v>
      </c>
      <c r="AN125" s="1126" t="e">
        <f t="shared" ref="AN125:BM125" si="265">AN74*$D125</f>
        <v>#VALUE!</v>
      </c>
      <c r="AO125" s="1126" t="e">
        <f t="shared" si="265"/>
        <v>#VALUE!</v>
      </c>
      <c r="AP125" s="1126" t="e">
        <f t="shared" si="265"/>
        <v>#VALUE!</v>
      </c>
      <c r="AQ125" s="1126" t="e">
        <f t="shared" si="265"/>
        <v>#VALUE!</v>
      </c>
      <c r="AR125" s="1126" t="e">
        <f t="shared" si="265"/>
        <v>#VALUE!</v>
      </c>
      <c r="AS125" s="1126" t="e">
        <f t="shared" si="265"/>
        <v>#VALUE!</v>
      </c>
      <c r="AT125" s="1126" t="e">
        <f t="shared" si="265"/>
        <v>#VALUE!</v>
      </c>
      <c r="AU125" s="1126" t="e">
        <f t="shared" si="265"/>
        <v>#VALUE!</v>
      </c>
      <c r="AV125" s="1126" t="e">
        <f t="shared" si="265"/>
        <v>#VALUE!</v>
      </c>
      <c r="AW125" s="1126" t="e">
        <f t="shared" si="265"/>
        <v>#VALUE!</v>
      </c>
      <c r="AX125" s="1126" t="e">
        <f t="shared" si="265"/>
        <v>#VALUE!</v>
      </c>
      <c r="AY125" s="1126" t="e">
        <f t="shared" si="265"/>
        <v>#VALUE!</v>
      </c>
      <c r="AZ125" s="1126" t="e">
        <f t="shared" si="265"/>
        <v>#VALUE!</v>
      </c>
      <c r="BA125" s="1126" t="e">
        <f t="shared" si="265"/>
        <v>#VALUE!</v>
      </c>
      <c r="BB125" s="1126" t="e">
        <f t="shared" si="265"/>
        <v>#VALUE!</v>
      </c>
      <c r="BC125" s="1126" t="e">
        <f t="shared" si="265"/>
        <v>#VALUE!</v>
      </c>
      <c r="BD125" s="1126" t="e">
        <f t="shared" si="265"/>
        <v>#VALUE!</v>
      </c>
      <c r="BE125" s="1126" t="e">
        <f t="shared" si="265"/>
        <v>#VALUE!</v>
      </c>
      <c r="BF125" s="1126" t="e">
        <f t="shared" si="265"/>
        <v>#VALUE!</v>
      </c>
      <c r="BG125" s="1126" t="e">
        <f t="shared" si="265"/>
        <v>#VALUE!</v>
      </c>
      <c r="BH125" s="1126" t="e">
        <f t="shared" si="265"/>
        <v>#VALUE!</v>
      </c>
      <c r="BI125" s="1126" t="e">
        <f t="shared" si="265"/>
        <v>#VALUE!</v>
      </c>
      <c r="BJ125" s="1126" t="e">
        <f t="shared" si="265"/>
        <v>#VALUE!</v>
      </c>
      <c r="BK125" s="1126" t="e">
        <f t="shared" si="265"/>
        <v>#VALUE!</v>
      </c>
      <c r="BL125" s="1126" t="e">
        <f t="shared" si="265"/>
        <v>#VALUE!</v>
      </c>
      <c r="BM125" s="1126" t="e">
        <f t="shared" si="265"/>
        <v>#VALUE!</v>
      </c>
      <c r="BN125" s="498"/>
      <c r="BO125" s="1127"/>
      <c r="BP125" s="1127"/>
      <c r="BQ125" s="1127"/>
      <c r="BR125" s="1127"/>
      <c r="BS125" s="1127"/>
    </row>
    <row r="126" spans="2:71" s="489" customFormat="1" ht="12.75" x14ac:dyDescent="0.2">
      <c r="B126" s="1113" t="str">
        <f t="shared" si="218"/>
        <v>Passadoria - 8 horas</v>
      </c>
      <c r="C126" s="493"/>
      <c r="D126" s="843" t="e">
        <f t="shared" si="219"/>
        <v>#DIV/0!</v>
      </c>
      <c r="E126" s="689"/>
      <c r="F126" s="1125"/>
      <c r="G126" s="1125"/>
      <c r="H126" s="1126" t="e">
        <f t="shared" ref="H126:AM126" si="266">H75*$D126</f>
        <v>#VALUE!</v>
      </c>
      <c r="I126" s="1126" t="e">
        <f t="shared" si="266"/>
        <v>#VALUE!</v>
      </c>
      <c r="J126" s="1126" t="e">
        <f t="shared" si="266"/>
        <v>#VALUE!</v>
      </c>
      <c r="K126" s="1126" t="e">
        <f t="shared" si="266"/>
        <v>#VALUE!</v>
      </c>
      <c r="L126" s="1126" t="e">
        <f t="shared" si="266"/>
        <v>#VALUE!</v>
      </c>
      <c r="M126" s="1126" t="e">
        <f t="shared" si="266"/>
        <v>#VALUE!</v>
      </c>
      <c r="N126" s="1126" t="e">
        <f t="shared" si="266"/>
        <v>#VALUE!</v>
      </c>
      <c r="O126" s="1126" t="e">
        <f t="shared" si="266"/>
        <v>#VALUE!</v>
      </c>
      <c r="P126" s="1126" t="e">
        <f t="shared" si="266"/>
        <v>#VALUE!</v>
      </c>
      <c r="Q126" s="1126" t="e">
        <f t="shared" si="266"/>
        <v>#VALUE!</v>
      </c>
      <c r="R126" s="1126" t="e">
        <f t="shared" si="266"/>
        <v>#VALUE!</v>
      </c>
      <c r="S126" s="1126" t="e">
        <f t="shared" si="266"/>
        <v>#VALUE!</v>
      </c>
      <c r="T126" s="1126" t="e">
        <f t="shared" si="266"/>
        <v>#VALUE!</v>
      </c>
      <c r="U126" s="1126" t="e">
        <f t="shared" si="266"/>
        <v>#VALUE!</v>
      </c>
      <c r="V126" s="1126" t="e">
        <f t="shared" si="266"/>
        <v>#VALUE!</v>
      </c>
      <c r="W126" s="1126" t="e">
        <f t="shared" si="266"/>
        <v>#VALUE!</v>
      </c>
      <c r="X126" s="1126" t="e">
        <f t="shared" si="266"/>
        <v>#VALUE!</v>
      </c>
      <c r="Y126" s="1126" t="e">
        <f t="shared" si="266"/>
        <v>#VALUE!</v>
      </c>
      <c r="Z126" s="1126" t="e">
        <f t="shared" si="266"/>
        <v>#VALUE!</v>
      </c>
      <c r="AA126" s="1126" t="e">
        <f t="shared" si="266"/>
        <v>#VALUE!</v>
      </c>
      <c r="AB126" s="1126" t="e">
        <f t="shared" si="266"/>
        <v>#VALUE!</v>
      </c>
      <c r="AC126" s="1126" t="e">
        <f t="shared" si="266"/>
        <v>#VALUE!</v>
      </c>
      <c r="AD126" s="1126" t="e">
        <f t="shared" si="266"/>
        <v>#VALUE!</v>
      </c>
      <c r="AE126" s="1126" t="e">
        <f t="shared" si="266"/>
        <v>#VALUE!</v>
      </c>
      <c r="AF126" s="1126" t="e">
        <f t="shared" si="266"/>
        <v>#VALUE!</v>
      </c>
      <c r="AG126" s="1126" t="e">
        <f t="shared" si="266"/>
        <v>#VALUE!</v>
      </c>
      <c r="AH126" s="1126" t="e">
        <f t="shared" si="266"/>
        <v>#VALUE!</v>
      </c>
      <c r="AI126" s="1126" t="e">
        <f t="shared" si="266"/>
        <v>#VALUE!</v>
      </c>
      <c r="AJ126" s="1126" t="e">
        <f t="shared" si="266"/>
        <v>#VALUE!</v>
      </c>
      <c r="AK126" s="1126" t="e">
        <f t="shared" si="266"/>
        <v>#VALUE!</v>
      </c>
      <c r="AL126" s="1126" t="e">
        <f t="shared" si="266"/>
        <v>#VALUE!</v>
      </c>
      <c r="AM126" s="1126" t="e">
        <f t="shared" si="266"/>
        <v>#VALUE!</v>
      </c>
      <c r="AN126" s="1126" t="e">
        <f t="shared" ref="AN126:BM126" si="267">AN75*$D126</f>
        <v>#VALUE!</v>
      </c>
      <c r="AO126" s="1126" t="e">
        <f t="shared" si="267"/>
        <v>#VALUE!</v>
      </c>
      <c r="AP126" s="1126" t="e">
        <f t="shared" si="267"/>
        <v>#VALUE!</v>
      </c>
      <c r="AQ126" s="1126" t="e">
        <f t="shared" si="267"/>
        <v>#VALUE!</v>
      </c>
      <c r="AR126" s="1126" t="e">
        <f t="shared" si="267"/>
        <v>#VALUE!</v>
      </c>
      <c r="AS126" s="1126" t="e">
        <f t="shared" si="267"/>
        <v>#VALUE!</v>
      </c>
      <c r="AT126" s="1126" t="e">
        <f t="shared" si="267"/>
        <v>#VALUE!</v>
      </c>
      <c r="AU126" s="1126" t="e">
        <f t="shared" si="267"/>
        <v>#VALUE!</v>
      </c>
      <c r="AV126" s="1126" t="e">
        <f t="shared" si="267"/>
        <v>#VALUE!</v>
      </c>
      <c r="AW126" s="1126" t="e">
        <f t="shared" si="267"/>
        <v>#VALUE!</v>
      </c>
      <c r="AX126" s="1126" t="e">
        <f t="shared" si="267"/>
        <v>#VALUE!</v>
      </c>
      <c r="AY126" s="1126" t="e">
        <f t="shared" si="267"/>
        <v>#VALUE!</v>
      </c>
      <c r="AZ126" s="1126" t="e">
        <f t="shared" si="267"/>
        <v>#VALUE!</v>
      </c>
      <c r="BA126" s="1126" t="e">
        <f t="shared" si="267"/>
        <v>#VALUE!</v>
      </c>
      <c r="BB126" s="1126" t="e">
        <f t="shared" si="267"/>
        <v>#VALUE!</v>
      </c>
      <c r="BC126" s="1126" t="e">
        <f t="shared" si="267"/>
        <v>#VALUE!</v>
      </c>
      <c r="BD126" s="1126" t="e">
        <f t="shared" si="267"/>
        <v>#VALUE!</v>
      </c>
      <c r="BE126" s="1126" t="e">
        <f t="shared" si="267"/>
        <v>#VALUE!</v>
      </c>
      <c r="BF126" s="1126" t="e">
        <f t="shared" si="267"/>
        <v>#VALUE!</v>
      </c>
      <c r="BG126" s="1126" t="e">
        <f t="shared" si="267"/>
        <v>#VALUE!</v>
      </c>
      <c r="BH126" s="1126" t="e">
        <f t="shared" si="267"/>
        <v>#VALUE!</v>
      </c>
      <c r="BI126" s="1126" t="e">
        <f t="shared" si="267"/>
        <v>#VALUE!</v>
      </c>
      <c r="BJ126" s="1126" t="e">
        <f t="shared" si="267"/>
        <v>#VALUE!</v>
      </c>
      <c r="BK126" s="1126" t="e">
        <f t="shared" si="267"/>
        <v>#VALUE!</v>
      </c>
      <c r="BL126" s="1126" t="e">
        <f t="shared" si="267"/>
        <v>#VALUE!</v>
      </c>
      <c r="BM126" s="1126" t="e">
        <f t="shared" si="267"/>
        <v>#VALUE!</v>
      </c>
      <c r="BN126" s="498"/>
      <c r="BO126" s="1127"/>
      <c r="BP126" s="1127"/>
      <c r="BQ126" s="1127"/>
      <c r="BR126" s="1127"/>
      <c r="BS126" s="1127"/>
    </row>
    <row r="127" spans="2:71" s="489" customFormat="1" ht="12.75" x14ac:dyDescent="0.2">
      <c r="B127" s="1113" t="str">
        <f t="shared" si="218"/>
        <v>Limpeza residencial + Lavar roupa 2 horas</v>
      </c>
      <c r="C127" s="493"/>
      <c r="D127" s="843" t="e">
        <f t="shared" si="219"/>
        <v>#DIV/0!</v>
      </c>
      <c r="E127" s="689"/>
      <c r="F127" s="1125"/>
      <c r="G127" s="1125"/>
      <c r="H127" s="1126" t="e">
        <f t="shared" ref="H127:AM127" si="268">H76*$D127</f>
        <v>#VALUE!</v>
      </c>
      <c r="I127" s="1126" t="e">
        <f t="shared" si="268"/>
        <v>#VALUE!</v>
      </c>
      <c r="J127" s="1126" t="e">
        <f t="shared" si="268"/>
        <v>#VALUE!</v>
      </c>
      <c r="K127" s="1126" t="e">
        <f t="shared" si="268"/>
        <v>#VALUE!</v>
      </c>
      <c r="L127" s="1126" t="e">
        <f t="shared" si="268"/>
        <v>#VALUE!</v>
      </c>
      <c r="M127" s="1126" t="e">
        <f t="shared" si="268"/>
        <v>#VALUE!</v>
      </c>
      <c r="N127" s="1126" t="e">
        <f t="shared" si="268"/>
        <v>#VALUE!</v>
      </c>
      <c r="O127" s="1126" t="e">
        <f t="shared" si="268"/>
        <v>#VALUE!</v>
      </c>
      <c r="P127" s="1126" t="e">
        <f t="shared" si="268"/>
        <v>#VALUE!</v>
      </c>
      <c r="Q127" s="1126" t="e">
        <f t="shared" si="268"/>
        <v>#VALUE!</v>
      </c>
      <c r="R127" s="1126" t="e">
        <f t="shared" si="268"/>
        <v>#VALUE!</v>
      </c>
      <c r="S127" s="1126" t="e">
        <f t="shared" si="268"/>
        <v>#VALUE!</v>
      </c>
      <c r="T127" s="1126" t="e">
        <f t="shared" si="268"/>
        <v>#VALUE!</v>
      </c>
      <c r="U127" s="1126" t="e">
        <f t="shared" si="268"/>
        <v>#VALUE!</v>
      </c>
      <c r="V127" s="1126" t="e">
        <f t="shared" si="268"/>
        <v>#VALUE!</v>
      </c>
      <c r="W127" s="1126" t="e">
        <f t="shared" si="268"/>
        <v>#VALUE!</v>
      </c>
      <c r="X127" s="1126" t="e">
        <f t="shared" si="268"/>
        <v>#VALUE!</v>
      </c>
      <c r="Y127" s="1126" t="e">
        <f t="shared" si="268"/>
        <v>#VALUE!</v>
      </c>
      <c r="Z127" s="1126" t="e">
        <f t="shared" si="268"/>
        <v>#VALUE!</v>
      </c>
      <c r="AA127" s="1126" t="e">
        <f t="shared" si="268"/>
        <v>#VALUE!</v>
      </c>
      <c r="AB127" s="1126" t="e">
        <f t="shared" si="268"/>
        <v>#VALUE!</v>
      </c>
      <c r="AC127" s="1126" t="e">
        <f t="shared" si="268"/>
        <v>#VALUE!</v>
      </c>
      <c r="AD127" s="1126" t="e">
        <f t="shared" si="268"/>
        <v>#VALUE!</v>
      </c>
      <c r="AE127" s="1126" t="e">
        <f t="shared" si="268"/>
        <v>#VALUE!</v>
      </c>
      <c r="AF127" s="1126" t="e">
        <f t="shared" si="268"/>
        <v>#VALUE!</v>
      </c>
      <c r="AG127" s="1126" t="e">
        <f t="shared" si="268"/>
        <v>#VALUE!</v>
      </c>
      <c r="AH127" s="1126" t="e">
        <f t="shared" si="268"/>
        <v>#VALUE!</v>
      </c>
      <c r="AI127" s="1126" t="e">
        <f t="shared" si="268"/>
        <v>#VALUE!</v>
      </c>
      <c r="AJ127" s="1126" t="e">
        <f t="shared" si="268"/>
        <v>#VALUE!</v>
      </c>
      <c r="AK127" s="1126" t="e">
        <f t="shared" si="268"/>
        <v>#VALUE!</v>
      </c>
      <c r="AL127" s="1126" t="e">
        <f t="shared" si="268"/>
        <v>#VALUE!</v>
      </c>
      <c r="AM127" s="1126" t="e">
        <f t="shared" si="268"/>
        <v>#VALUE!</v>
      </c>
      <c r="AN127" s="1126" t="e">
        <f t="shared" ref="AN127:BM127" si="269">AN76*$D127</f>
        <v>#VALUE!</v>
      </c>
      <c r="AO127" s="1126" t="e">
        <f t="shared" si="269"/>
        <v>#VALUE!</v>
      </c>
      <c r="AP127" s="1126" t="e">
        <f t="shared" si="269"/>
        <v>#VALUE!</v>
      </c>
      <c r="AQ127" s="1126" t="e">
        <f t="shared" si="269"/>
        <v>#VALUE!</v>
      </c>
      <c r="AR127" s="1126" t="e">
        <f t="shared" si="269"/>
        <v>#VALUE!</v>
      </c>
      <c r="AS127" s="1126" t="e">
        <f t="shared" si="269"/>
        <v>#VALUE!</v>
      </c>
      <c r="AT127" s="1126" t="e">
        <f t="shared" si="269"/>
        <v>#VALUE!</v>
      </c>
      <c r="AU127" s="1126" t="e">
        <f t="shared" si="269"/>
        <v>#VALUE!</v>
      </c>
      <c r="AV127" s="1126" t="e">
        <f t="shared" si="269"/>
        <v>#VALUE!</v>
      </c>
      <c r="AW127" s="1126" t="e">
        <f t="shared" si="269"/>
        <v>#VALUE!</v>
      </c>
      <c r="AX127" s="1126" t="e">
        <f t="shared" si="269"/>
        <v>#VALUE!</v>
      </c>
      <c r="AY127" s="1126" t="e">
        <f t="shared" si="269"/>
        <v>#VALUE!</v>
      </c>
      <c r="AZ127" s="1126" t="e">
        <f t="shared" si="269"/>
        <v>#VALUE!</v>
      </c>
      <c r="BA127" s="1126" t="e">
        <f t="shared" si="269"/>
        <v>#VALUE!</v>
      </c>
      <c r="BB127" s="1126" t="e">
        <f t="shared" si="269"/>
        <v>#VALUE!</v>
      </c>
      <c r="BC127" s="1126" t="e">
        <f t="shared" si="269"/>
        <v>#VALUE!</v>
      </c>
      <c r="BD127" s="1126" t="e">
        <f t="shared" si="269"/>
        <v>#VALUE!</v>
      </c>
      <c r="BE127" s="1126" t="e">
        <f t="shared" si="269"/>
        <v>#VALUE!</v>
      </c>
      <c r="BF127" s="1126" t="e">
        <f t="shared" si="269"/>
        <v>#VALUE!</v>
      </c>
      <c r="BG127" s="1126" t="e">
        <f t="shared" si="269"/>
        <v>#VALUE!</v>
      </c>
      <c r="BH127" s="1126" t="e">
        <f t="shared" si="269"/>
        <v>#VALUE!</v>
      </c>
      <c r="BI127" s="1126" t="e">
        <f t="shared" si="269"/>
        <v>#VALUE!</v>
      </c>
      <c r="BJ127" s="1126" t="e">
        <f t="shared" si="269"/>
        <v>#VALUE!</v>
      </c>
      <c r="BK127" s="1126" t="e">
        <f t="shared" si="269"/>
        <v>#VALUE!</v>
      </c>
      <c r="BL127" s="1126" t="e">
        <f t="shared" si="269"/>
        <v>#VALUE!</v>
      </c>
      <c r="BM127" s="1126" t="e">
        <f t="shared" si="269"/>
        <v>#VALUE!</v>
      </c>
      <c r="BN127" s="498"/>
      <c r="BO127" s="1127"/>
      <c r="BP127" s="1127"/>
      <c r="BQ127" s="1127"/>
      <c r="BR127" s="1127"/>
      <c r="BS127" s="1127"/>
    </row>
    <row r="128" spans="2:71" s="489" customFormat="1" ht="12.75" x14ac:dyDescent="0.2">
      <c r="B128" s="1113" t="str">
        <f t="shared" si="218"/>
        <v>Limpeza vidros 6 horas</v>
      </c>
      <c r="C128" s="493"/>
      <c r="D128" s="843" t="e">
        <f t="shared" si="219"/>
        <v>#DIV/0!</v>
      </c>
      <c r="E128" s="689"/>
      <c r="F128" s="1125"/>
      <c r="G128" s="1125"/>
      <c r="H128" s="1126" t="e">
        <f t="shared" ref="H128:AM128" si="270">H77*$D128</f>
        <v>#VALUE!</v>
      </c>
      <c r="I128" s="1126" t="e">
        <f t="shared" si="270"/>
        <v>#VALUE!</v>
      </c>
      <c r="J128" s="1126" t="e">
        <f t="shared" si="270"/>
        <v>#VALUE!</v>
      </c>
      <c r="K128" s="1126" t="e">
        <f t="shared" si="270"/>
        <v>#VALUE!</v>
      </c>
      <c r="L128" s="1126" t="e">
        <f t="shared" si="270"/>
        <v>#VALUE!</v>
      </c>
      <c r="M128" s="1126" t="e">
        <f t="shared" si="270"/>
        <v>#VALUE!</v>
      </c>
      <c r="N128" s="1126" t="e">
        <f t="shared" si="270"/>
        <v>#VALUE!</v>
      </c>
      <c r="O128" s="1126" t="e">
        <f t="shared" si="270"/>
        <v>#VALUE!</v>
      </c>
      <c r="P128" s="1126" t="e">
        <f t="shared" si="270"/>
        <v>#VALUE!</v>
      </c>
      <c r="Q128" s="1126" t="e">
        <f t="shared" si="270"/>
        <v>#VALUE!</v>
      </c>
      <c r="R128" s="1126" t="e">
        <f t="shared" si="270"/>
        <v>#VALUE!</v>
      </c>
      <c r="S128" s="1126" t="e">
        <f t="shared" si="270"/>
        <v>#VALUE!</v>
      </c>
      <c r="T128" s="1126" t="e">
        <f t="shared" si="270"/>
        <v>#VALUE!</v>
      </c>
      <c r="U128" s="1126" t="e">
        <f t="shared" si="270"/>
        <v>#VALUE!</v>
      </c>
      <c r="V128" s="1126" t="e">
        <f t="shared" si="270"/>
        <v>#VALUE!</v>
      </c>
      <c r="W128" s="1126" t="e">
        <f t="shared" si="270"/>
        <v>#VALUE!</v>
      </c>
      <c r="X128" s="1126" t="e">
        <f t="shared" si="270"/>
        <v>#VALUE!</v>
      </c>
      <c r="Y128" s="1126" t="e">
        <f t="shared" si="270"/>
        <v>#VALUE!</v>
      </c>
      <c r="Z128" s="1126" t="e">
        <f t="shared" si="270"/>
        <v>#VALUE!</v>
      </c>
      <c r="AA128" s="1126" t="e">
        <f t="shared" si="270"/>
        <v>#VALUE!</v>
      </c>
      <c r="AB128" s="1126" t="e">
        <f t="shared" si="270"/>
        <v>#VALUE!</v>
      </c>
      <c r="AC128" s="1126" t="e">
        <f t="shared" si="270"/>
        <v>#VALUE!</v>
      </c>
      <c r="AD128" s="1126" t="e">
        <f t="shared" si="270"/>
        <v>#VALUE!</v>
      </c>
      <c r="AE128" s="1126" t="e">
        <f t="shared" si="270"/>
        <v>#VALUE!</v>
      </c>
      <c r="AF128" s="1126" t="e">
        <f t="shared" si="270"/>
        <v>#VALUE!</v>
      </c>
      <c r="AG128" s="1126" t="e">
        <f t="shared" si="270"/>
        <v>#VALUE!</v>
      </c>
      <c r="AH128" s="1126" t="e">
        <f t="shared" si="270"/>
        <v>#VALUE!</v>
      </c>
      <c r="AI128" s="1126" t="e">
        <f t="shared" si="270"/>
        <v>#VALUE!</v>
      </c>
      <c r="AJ128" s="1126" t="e">
        <f t="shared" si="270"/>
        <v>#VALUE!</v>
      </c>
      <c r="AK128" s="1126" t="e">
        <f t="shared" si="270"/>
        <v>#VALUE!</v>
      </c>
      <c r="AL128" s="1126" t="e">
        <f t="shared" si="270"/>
        <v>#VALUE!</v>
      </c>
      <c r="AM128" s="1126" t="e">
        <f t="shared" si="270"/>
        <v>#VALUE!</v>
      </c>
      <c r="AN128" s="1126" t="e">
        <f t="shared" ref="AN128:BM128" si="271">AN77*$D128</f>
        <v>#VALUE!</v>
      </c>
      <c r="AO128" s="1126" t="e">
        <f t="shared" si="271"/>
        <v>#VALUE!</v>
      </c>
      <c r="AP128" s="1126" t="e">
        <f t="shared" si="271"/>
        <v>#VALUE!</v>
      </c>
      <c r="AQ128" s="1126" t="e">
        <f t="shared" si="271"/>
        <v>#VALUE!</v>
      </c>
      <c r="AR128" s="1126" t="e">
        <f t="shared" si="271"/>
        <v>#VALUE!</v>
      </c>
      <c r="AS128" s="1126" t="e">
        <f t="shared" si="271"/>
        <v>#VALUE!</v>
      </c>
      <c r="AT128" s="1126" t="e">
        <f t="shared" si="271"/>
        <v>#VALUE!</v>
      </c>
      <c r="AU128" s="1126" t="e">
        <f t="shared" si="271"/>
        <v>#VALUE!</v>
      </c>
      <c r="AV128" s="1126" t="e">
        <f t="shared" si="271"/>
        <v>#VALUE!</v>
      </c>
      <c r="AW128" s="1126" t="e">
        <f t="shared" si="271"/>
        <v>#VALUE!</v>
      </c>
      <c r="AX128" s="1126" t="e">
        <f t="shared" si="271"/>
        <v>#VALUE!</v>
      </c>
      <c r="AY128" s="1126" t="e">
        <f t="shared" si="271"/>
        <v>#VALUE!</v>
      </c>
      <c r="AZ128" s="1126" t="e">
        <f t="shared" si="271"/>
        <v>#VALUE!</v>
      </c>
      <c r="BA128" s="1126" t="e">
        <f t="shared" si="271"/>
        <v>#VALUE!</v>
      </c>
      <c r="BB128" s="1126" t="e">
        <f t="shared" si="271"/>
        <v>#VALUE!</v>
      </c>
      <c r="BC128" s="1126" t="e">
        <f t="shared" si="271"/>
        <v>#VALUE!</v>
      </c>
      <c r="BD128" s="1126" t="e">
        <f t="shared" si="271"/>
        <v>#VALUE!</v>
      </c>
      <c r="BE128" s="1126" t="e">
        <f t="shared" si="271"/>
        <v>#VALUE!</v>
      </c>
      <c r="BF128" s="1126" t="e">
        <f t="shared" si="271"/>
        <v>#VALUE!</v>
      </c>
      <c r="BG128" s="1126" t="e">
        <f t="shared" si="271"/>
        <v>#VALUE!</v>
      </c>
      <c r="BH128" s="1126" t="e">
        <f t="shared" si="271"/>
        <v>#VALUE!</v>
      </c>
      <c r="BI128" s="1126" t="e">
        <f t="shared" si="271"/>
        <v>#VALUE!</v>
      </c>
      <c r="BJ128" s="1126" t="e">
        <f t="shared" si="271"/>
        <v>#VALUE!</v>
      </c>
      <c r="BK128" s="1126" t="e">
        <f t="shared" si="271"/>
        <v>#VALUE!</v>
      </c>
      <c r="BL128" s="1126" t="e">
        <f t="shared" si="271"/>
        <v>#VALUE!</v>
      </c>
      <c r="BM128" s="1126" t="e">
        <f t="shared" si="271"/>
        <v>#VALUE!</v>
      </c>
      <c r="BN128" s="498"/>
      <c r="BO128" s="1127"/>
      <c r="BP128" s="1127"/>
      <c r="BQ128" s="1127"/>
      <c r="BR128" s="1127"/>
      <c r="BS128" s="1127"/>
    </row>
    <row r="129" spans="2:71" s="489" customFormat="1" ht="12.75" x14ac:dyDescent="0.2">
      <c r="B129" s="1113" t="str">
        <f t="shared" si="218"/>
        <v>Limpeza vidros 8 horas</v>
      </c>
      <c r="C129" s="493"/>
      <c r="D129" s="843" t="e">
        <f t="shared" si="219"/>
        <v>#DIV/0!</v>
      </c>
      <c r="E129" s="689"/>
      <c r="F129" s="1125"/>
      <c r="G129" s="1125"/>
      <c r="H129" s="1126" t="e">
        <f t="shared" ref="H129:AM129" si="272">H78*$D129</f>
        <v>#VALUE!</v>
      </c>
      <c r="I129" s="1126" t="e">
        <f t="shared" si="272"/>
        <v>#VALUE!</v>
      </c>
      <c r="J129" s="1126" t="e">
        <f t="shared" si="272"/>
        <v>#VALUE!</v>
      </c>
      <c r="K129" s="1126" t="e">
        <f t="shared" si="272"/>
        <v>#VALUE!</v>
      </c>
      <c r="L129" s="1126" t="e">
        <f t="shared" si="272"/>
        <v>#VALUE!</v>
      </c>
      <c r="M129" s="1126" t="e">
        <f t="shared" si="272"/>
        <v>#VALUE!</v>
      </c>
      <c r="N129" s="1126" t="e">
        <f t="shared" si="272"/>
        <v>#VALUE!</v>
      </c>
      <c r="O129" s="1126" t="e">
        <f t="shared" si="272"/>
        <v>#VALUE!</v>
      </c>
      <c r="P129" s="1126" t="e">
        <f t="shared" si="272"/>
        <v>#VALUE!</v>
      </c>
      <c r="Q129" s="1126" t="e">
        <f t="shared" si="272"/>
        <v>#VALUE!</v>
      </c>
      <c r="R129" s="1126" t="e">
        <f t="shared" si="272"/>
        <v>#VALUE!</v>
      </c>
      <c r="S129" s="1126" t="e">
        <f t="shared" si="272"/>
        <v>#VALUE!</v>
      </c>
      <c r="T129" s="1126" t="e">
        <f t="shared" si="272"/>
        <v>#VALUE!</v>
      </c>
      <c r="U129" s="1126" t="e">
        <f t="shared" si="272"/>
        <v>#VALUE!</v>
      </c>
      <c r="V129" s="1126" t="e">
        <f t="shared" si="272"/>
        <v>#VALUE!</v>
      </c>
      <c r="W129" s="1126" t="e">
        <f t="shared" si="272"/>
        <v>#VALUE!</v>
      </c>
      <c r="X129" s="1126" t="e">
        <f t="shared" si="272"/>
        <v>#VALUE!</v>
      </c>
      <c r="Y129" s="1126" t="e">
        <f t="shared" si="272"/>
        <v>#VALUE!</v>
      </c>
      <c r="Z129" s="1126" t="e">
        <f t="shared" si="272"/>
        <v>#VALUE!</v>
      </c>
      <c r="AA129" s="1126" t="e">
        <f t="shared" si="272"/>
        <v>#VALUE!</v>
      </c>
      <c r="AB129" s="1126" t="e">
        <f t="shared" si="272"/>
        <v>#VALUE!</v>
      </c>
      <c r="AC129" s="1126" t="e">
        <f t="shared" si="272"/>
        <v>#VALUE!</v>
      </c>
      <c r="AD129" s="1126" t="e">
        <f t="shared" si="272"/>
        <v>#VALUE!</v>
      </c>
      <c r="AE129" s="1126" t="e">
        <f t="shared" si="272"/>
        <v>#VALUE!</v>
      </c>
      <c r="AF129" s="1126" t="e">
        <f t="shared" si="272"/>
        <v>#VALUE!</v>
      </c>
      <c r="AG129" s="1126" t="e">
        <f t="shared" si="272"/>
        <v>#VALUE!</v>
      </c>
      <c r="AH129" s="1126" t="e">
        <f t="shared" si="272"/>
        <v>#VALUE!</v>
      </c>
      <c r="AI129" s="1126" t="e">
        <f t="shared" si="272"/>
        <v>#VALUE!</v>
      </c>
      <c r="AJ129" s="1126" t="e">
        <f t="shared" si="272"/>
        <v>#VALUE!</v>
      </c>
      <c r="AK129" s="1126" t="e">
        <f t="shared" si="272"/>
        <v>#VALUE!</v>
      </c>
      <c r="AL129" s="1126" t="e">
        <f t="shared" si="272"/>
        <v>#VALUE!</v>
      </c>
      <c r="AM129" s="1126" t="e">
        <f t="shared" si="272"/>
        <v>#VALUE!</v>
      </c>
      <c r="AN129" s="1126" t="e">
        <f t="shared" ref="AN129:BM129" si="273">AN78*$D129</f>
        <v>#VALUE!</v>
      </c>
      <c r="AO129" s="1126" t="e">
        <f t="shared" si="273"/>
        <v>#VALUE!</v>
      </c>
      <c r="AP129" s="1126" t="e">
        <f t="shared" si="273"/>
        <v>#VALUE!</v>
      </c>
      <c r="AQ129" s="1126" t="e">
        <f t="shared" si="273"/>
        <v>#VALUE!</v>
      </c>
      <c r="AR129" s="1126" t="e">
        <f t="shared" si="273"/>
        <v>#VALUE!</v>
      </c>
      <c r="AS129" s="1126" t="e">
        <f t="shared" si="273"/>
        <v>#VALUE!</v>
      </c>
      <c r="AT129" s="1126" t="e">
        <f t="shared" si="273"/>
        <v>#VALUE!</v>
      </c>
      <c r="AU129" s="1126" t="e">
        <f t="shared" si="273"/>
        <v>#VALUE!</v>
      </c>
      <c r="AV129" s="1126" t="e">
        <f t="shared" si="273"/>
        <v>#VALUE!</v>
      </c>
      <c r="AW129" s="1126" t="e">
        <f t="shared" si="273"/>
        <v>#VALUE!</v>
      </c>
      <c r="AX129" s="1126" t="e">
        <f t="shared" si="273"/>
        <v>#VALUE!</v>
      </c>
      <c r="AY129" s="1126" t="e">
        <f t="shared" si="273"/>
        <v>#VALUE!</v>
      </c>
      <c r="AZ129" s="1126" t="e">
        <f t="shared" si="273"/>
        <v>#VALUE!</v>
      </c>
      <c r="BA129" s="1126" t="e">
        <f t="shared" si="273"/>
        <v>#VALUE!</v>
      </c>
      <c r="BB129" s="1126" t="e">
        <f t="shared" si="273"/>
        <v>#VALUE!</v>
      </c>
      <c r="BC129" s="1126" t="e">
        <f t="shared" si="273"/>
        <v>#VALUE!</v>
      </c>
      <c r="BD129" s="1126" t="e">
        <f t="shared" si="273"/>
        <v>#VALUE!</v>
      </c>
      <c r="BE129" s="1126" t="e">
        <f t="shared" si="273"/>
        <v>#VALUE!</v>
      </c>
      <c r="BF129" s="1126" t="e">
        <f t="shared" si="273"/>
        <v>#VALUE!</v>
      </c>
      <c r="BG129" s="1126" t="e">
        <f t="shared" si="273"/>
        <v>#VALUE!</v>
      </c>
      <c r="BH129" s="1126" t="e">
        <f t="shared" si="273"/>
        <v>#VALUE!</v>
      </c>
      <c r="BI129" s="1126" t="e">
        <f t="shared" si="273"/>
        <v>#VALUE!</v>
      </c>
      <c r="BJ129" s="1126" t="e">
        <f t="shared" si="273"/>
        <v>#VALUE!</v>
      </c>
      <c r="BK129" s="1126" t="e">
        <f t="shared" si="273"/>
        <v>#VALUE!</v>
      </c>
      <c r="BL129" s="1126" t="e">
        <f t="shared" si="273"/>
        <v>#VALUE!</v>
      </c>
      <c r="BM129" s="1126" t="e">
        <f t="shared" si="273"/>
        <v>#VALUE!</v>
      </c>
      <c r="BN129" s="498"/>
      <c r="BO129" s="1127"/>
      <c r="BP129" s="1127"/>
      <c r="BQ129" s="1127"/>
      <c r="BR129" s="1127"/>
      <c r="BS129" s="1127"/>
    </row>
    <row r="130" spans="2:71" s="489" customFormat="1" ht="12.75" x14ac:dyDescent="0.2">
      <c r="B130" s="1113" t="str">
        <f t="shared" si="218"/>
        <v>Limpeza pré e pós eventos 2 horas</v>
      </c>
      <c r="C130" s="493"/>
      <c r="D130" s="843" t="e">
        <f t="shared" si="219"/>
        <v>#DIV/0!</v>
      </c>
      <c r="E130" s="689"/>
      <c r="F130" s="1125"/>
      <c r="G130" s="1125"/>
      <c r="H130" s="1126" t="e">
        <f t="shared" ref="H130:AM130" si="274">H79*$D130</f>
        <v>#VALUE!</v>
      </c>
      <c r="I130" s="1126" t="e">
        <f t="shared" si="274"/>
        <v>#VALUE!</v>
      </c>
      <c r="J130" s="1126" t="e">
        <f t="shared" si="274"/>
        <v>#VALUE!</v>
      </c>
      <c r="K130" s="1126" t="e">
        <f t="shared" si="274"/>
        <v>#VALUE!</v>
      </c>
      <c r="L130" s="1126" t="e">
        <f t="shared" si="274"/>
        <v>#VALUE!</v>
      </c>
      <c r="M130" s="1126" t="e">
        <f t="shared" si="274"/>
        <v>#VALUE!</v>
      </c>
      <c r="N130" s="1126" t="e">
        <f t="shared" si="274"/>
        <v>#VALUE!</v>
      </c>
      <c r="O130" s="1126" t="e">
        <f t="shared" si="274"/>
        <v>#VALUE!</v>
      </c>
      <c r="P130" s="1126" t="e">
        <f t="shared" si="274"/>
        <v>#VALUE!</v>
      </c>
      <c r="Q130" s="1126" t="e">
        <f t="shared" si="274"/>
        <v>#VALUE!</v>
      </c>
      <c r="R130" s="1126" t="e">
        <f t="shared" si="274"/>
        <v>#VALUE!</v>
      </c>
      <c r="S130" s="1126" t="e">
        <f t="shared" si="274"/>
        <v>#VALUE!</v>
      </c>
      <c r="T130" s="1126" t="e">
        <f t="shared" si="274"/>
        <v>#VALUE!</v>
      </c>
      <c r="U130" s="1126" t="e">
        <f t="shared" si="274"/>
        <v>#VALUE!</v>
      </c>
      <c r="V130" s="1126" t="e">
        <f t="shared" si="274"/>
        <v>#VALUE!</v>
      </c>
      <c r="W130" s="1126" t="e">
        <f t="shared" si="274"/>
        <v>#VALUE!</v>
      </c>
      <c r="X130" s="1126" t="e">
        <f t="shared" si="274"/>
        <v>#VALUE!</v>
      </c>
      <c r="Y130" s="1126" t="e">
        <f t="shared" si="274"/>
        <v>#VALUE!</v>
      </c>
      <c r="Z130" s="1126" t="e">
        <f t="shared" si="274"/>
        <v>#VALUE!</v>
      </c>
      <c r="AA130" s="1126" t="e">
        <f t="shared" si="274"/>
        <v>#VALUE!</v>
      </c>
      <c r="AB130" s="1126" t="e">
        <f t="shared" si="274"/>
        <v>#VALUE!</v>
      </c>
      <c r="AC130" s="1126" t="e">
        <f t="shared" si="274"/>
        <v>#VALUE!</v>
      </c>
      <c r="AD130" s="1126" t="e">
        <f t="shared" si="274"/>
        <v>#VALUE!</v>
      </c>
      <c r="AE130" s="1126" t="e">
        <f t="shared" si="274"/>
        <v>#VALUE!</v>
      </c>
      <c r="AF130" s="1126" t="e">
        <f t="shared" si="274"/>
        <v>#VALUE!</v>
      </c>
      <c r="AG130" s="1126" t="e">
        <f t="shared" si="274"/>
        <v>#VALUE!</v>
      </c>
      <c r="AH130" s="1126" t="e">
        <f t="shared" si="274"/>
        <v>#VALUE!</v>
      </c>
      <c r="AI130" s="1126" t="e">
        <f t="shared" si="274"/>
        <v>#VALUE!</v>
      </c>
      <c r="AJ130" s="1126" t="e">
        <f t="shared" si="274"/>
        <v>#VALUE!</v>
      </c>
      <c r="AK130" s="1126" t="e">
        <f t="shared" si="274"/>
        <v>#VALUE!</v>
      </c>
      <c r="AL130" s="1126" t="e">
        <f t="shared" si="274"/>
        <v>#VALUE!</v>
      </c>
      <c r="AM130" s="1126" t="e">
        <f t="shared" si="274"/>
        <v>#VALUE!</v>
      </c>
      <c r="AN130" s="1126" t="e">
        <f t="shared" ref="AN130:BM130" si="275">AN79*$D130</f>
        <v>#VALUE!</v>
      </c>
      <c r="AO130" s="1126" t="e">
        <f t="shared" si="275"/>
        <v>#VALUE!</v>
      </c>
      <c r="AP130" s="1126" t="e">
        <f t="shared" si="275"/>
        <v>#VALUE!</v>
      </c>
      <c r="AQ130" s="1126" t="e">
        <f t="shared" si="275"/>
        <v>#VALUE!</v>
      </c>
      <c r="AR130" s="1126" t="e">
        <f t="shared" si="275"/>
        <v>#VALUE!</v>
      </c>
      <c r="AS130" s="1126" t="e">
        <f t="shared" si="275"/>
        <v>#VALUE!</v>
      </c>
      <c r="AT130" s="1126" t="e">
        <f t="shared" si="275"/>
        <v>#VALUE!</v>
      </c>
      <c r="AU130" s="1126" t="e">
        <f t="shared" si="275"/>
        <v>#VALUE!</v>
      </c>
      <c r="AV130" s="1126" t="e">
        <f t="shared" si="275"/>
        <v>#VALUE!</v>
      </c>
      <c r="AW130" s="1126" t="e">
        <f t="shared" si="275"/>
        <v>#VALUE!</v>
      </c>
      <c r="AX130" s="1126" t="e">
        <f t="shared" si="275"/>
        <v>#VALUE!</v>
      </c>
      <c r="AY130" s="1126" t="e">
        <f t="shared" si="275"/>
        <v>#VALUE!</v>
      </c>
      <c r="AZ130" s="1126" t="e">
        <f t="shared" si="275"/>
        <v>#VALUE!</v>
      </c>
      <c r="BA130" s="1126" t="e">
        <f t="shared" si="275"/>
        <v>#VALUE!</v>
      </c>
      <c r="BB130" s="1126" t="e">
        <f t="shared" si="275"/>
        <v>#VALUE!</v>
      </c>
      <c r="BC130" s="1126" t="e">
        <f t="shared" si="275"/>
        <v>#VALUE!</v>
      </c>
      <c r="BD130" s="1126" t="e">
        <f t="shared" si="275"/>
        <v>#VALUE!</v>
      </c>
      <c r="BE130" s="1126" t="e">
        <f t="shared" si="275"/>
        <v>#VALUE!</v>
      </c>
      <c r="BF130" s="1126" t="e">
        <f t="shared" si="275"/>
        <v>#VALUE!</v>
      </c>
      <c r="BG130" s="1126" t="e">
        <f t="shared" si="275"/>
        <v>#VALUE!</v>
      </c>
      <c r="BH130" s="1126" t="e">
        <f t="shared" si="275"/>
        <v>#VALUE!</v>
      </c>
      <c r="BI130" s="1126" t="e">
        <f t="shared" si="275"/>
        <v>#VALUE!</v>
      </c>
      <c r="BJ130" s="1126" t="e">
        <f t="shared" si="275"/>
        <v>#VALUE!</v>
      </c>
      <c r="BK130" s="1126" t="e">
        <f t="shared" si="275"/>
        <v>#VALUE!</v>
      </c>
      <c r="BL130" s="1126" t="e">
        <f t="shared" si="275"/>
        <v>#VALUE!</v>
      </c>
      <c r="BM130" s="1126" t="e">
        <f t="shared" si="275"/>
        <v>#VALUE!</v>
      </c>
      <c r="BN130" s="498"/>
      <c r="BO130" s="1127"/>
      <c r="BP130" s="1127"/>
      <c r="BQ130" s="1127"/>
      <c r="BR130" s="1127"/>
      <c r="BS130" s="1127"/>
    </row>
    <row r="131" spans="2:71" s="489" customFormat="1" ht="12.75" x14ac:dyDescent="0.2">
      <c r="B131" s="1113" t="str">
        <f t="shared" si="218"/>
        <v>Limpeza pré e pós eventos 6 horas</v>
      </c>
      <c r="C131" s="493"/>
      <c r="D131" s="843" t="e">
        <f t="shared" si="219"/>
        <v>#DIV/0!</v>
      </c>
      <c r="E131" s="689"/>
      <c r="F131" s="1125"/>
      <c r="G131" s="1125"/>
      <c r="H131" s="1126" t="e">
        <f t="shared" ref="H131:AM131" si="276">H80*$D131</f>
        <v>#VALUE!</v>
      </c>
      <c r="I131" s="1126" t="e">
        <f t="shared" si="276"/>
        <v>#VALUE!</v>
      </c>
      <c r="J131" s="1126" t="e">
        <f t="shared" si="276"/>
        <v>#VALUE!</v>
      </c>
      <c r="K131" s="1126" t="e">
        <f t="shared" si="276"/>
        <v>#VALUE!</v>
      </c>
      <c r="L131" s="1126" t="e">
        <f t="shared" si="276"/>
        <v>#VALUE!</v>
      </c>
      <c r="M131" s="1126" t="e">
        <f t="shared" si="276"/>
        <v>#VALUE!</v>
      </c>
      <c r="N131" s="1126" t="e">
        <f t="shared" si="276"/>
        <v>#VALUE!</v>
      </c>
      <c r="O131" s="1126" t="e">
        <f t="shared" si="276"/>
        <v>#VALUE!</v>
      </c>
      <c r="P131" s="1126" t="e">
        <f t="shared" si="276"/>
        <v>#VALUE!</v>
      </c>
      <c r="Q131" s="1126" t="e">
        <f t="shared" si="276"/>
        <v>#VALUE!</v>
      </c>
      <c r="R131" s="1126" t="e">
        <f t="shared" si="276"/>
        <v>#VALUE!</v>
      </c>
      <c r="S131" s="1126" t="e">
        <f t="shared" si="276"/>
        <v>#VALUE!</v>
      </c>
      <c r="T131" s="1126" t="e">
        <f t="shared" si="276"/>
        <v>#VALUE!</v>
      </c>
      <c r="U131" s="1126" t="e">
        <f t="shared" si="276"/>
        <v>#VALUE!</v>
      </c>
      <c r="V131" s="1126" t="e">
        <f t="shared" si="276"/>
        <v>#VALUE!</v>
      </c>
      <c r="W131" s="1126" t="e">
        <f t="shared" si="276"/>
        <v>#VALUE!</v>
      </c>
      <c r="X131" s="1126" t="e">
        <f t="shared" si="276"/>
        <v>#VALUE!</v>
      </c>
      <c r="Y131" s="1126" t="e">
        <f t="shared" si="276"/>
        <v>#VALUE!</v>
      </c>
      <c r="Z131" s="1126" t="e">
        <f t="shared" si="276"/>
        <v>#VALUE!</v>
      </c>
      <c r="AA131" s="1126" t="e">
        <f t="shared" si="276"/>
        <v>#VALUE!</v>
      </c>
      <c r="AB131" s="1126" t="e">
        <f t="shared" si="276"/>
        <v>#VALUE!</v>
      </c>
      <c r="AC131" s="1126" t="e">
        <f t="shared" si="276"/>
        <v>#VALUE!</v>
      </c>
      <c r="AD131" s="1126" t="e">
        <f t="shared" si="276"/>
        <v>#VALUE!</v>
      </c>
      <c r="AE131" s="1126" t="e">
        <f t="shared" si="276"/>
        <v>#VALUE!</v>
      </c>
      <c r="AF131" s="1126" t="e">
        <f t="shared" si="276"/>
        <v>#VALUE!</v>
      </c>
      <c r="AG131" s="1126" t="e">
        <f t="shared" si="276"/>
        <v>#VALUE!</v>
      </c>
      <c r="AH131" s="1126" t="e">
        <f t="shared" si="276"/>
        <v>#VALUE!</v>
      </c>
      <c r="AI131" s="1126" t="e">
        <f t="shared" si="276"/>
        <v>#VALUE!</v>
      </c>
      <c r="AJ131" s="1126" t="e">
        <f t="shared" si="276"/>
        <v>#VALUE!</v>
      </c>
      <c r="AK131" s="1126" t="e">
        <f t="shared" si="276"/>
        <v>#VALUE!</v>
      </c>
      <c r="AL131" s="1126" t="e">
        <f t="shared" si="276"/>
        <v>#VALUE!</v>
      </c>
      <c r="AM131" s="1126" t="e">
        <f t="shared" si="276"/>
        <v>#VALUE!</v>
      </c>
      <c r="AN131" s="1126" t="e">
        <f t="shared" ref="AN131:BM131" si="277">AN80*$D131</f>
        <v>#VALUE!</v>
      </c>
      <c r="AO131" s="1126" t="e">
        <f t="shared" si="277"/>
        <v>#VALUE!</v>
      </c>
      <c r="AP131" s="1126" t="e">
        <f t="shared" si="277"/>
        <v>#VALUE!</v>
      </c>
      <c r="AQ131" s="1126" t="e">
        <f t="shared" si="277"/>
        <v>#VALUE!</v>
      </c>
      <c r="AR131" s="1126" t="e">
        <f t="shared" si="277"/>
        <v>#VALUE!</v>
      </c>
      <c r="AS131" s="1126" t="e">
        <f t="shared" si="277"/>
        <v>#VALUE!</v>
      </c>
      <c r="AT131" s="1126" t="e">
        <f t="shared" si="277"/>
        <v>#VALUE!</v>
      </c>
      <c r="AU131" s="1126" t="e">
        <f t="shared" si="277"/>
        <v>#VALUE!</v>
      </c>
      <c r="AV131" s="1126" t="e">
        <f t="shared" si="277"/>
        <v>#VALUE!</v>
      </c>
      <c r="AW131" s="1126" t="e">
        <f t="shared" si="277"/>
        <v>#VALUE!</v>
      </c>
      <c r="AX131" s="1126" t="e">
        <f t="shared" si="277"/>
        <v>#VALUE!</v>
      </c>
      <c r="AY131" s="1126" t="e">
        <f t="shared" si="277"/>
        <v>#VALUE!</v>
      </c>
      <c r="AZ131" s="1126" t="e">
        <f t="shared" si="277"/>
        <v>#VALUE!</v>
      </c>
      <c r="BA131" s="1126" t="e">
        <f t="shared" si="277"/>
        <v>#VALUE!</v>
      </c>
      <c r="BB131" s="1126" t="e">
        <f t="shared" si="277"/>
        <v>#VALUE!</v>
      </c>
      <c r="BC131" s="1126" t="e">
        <f t="shared" si="277"/>
        <v>#VALUE!</v>
      </c>
      <c r="BD131" s="1126" t="e">
        <f t="shared" si="277"/>
        <v>#VALUE!</v>
      </c>
      <c r="BE131" s="1126" t="e">
        <f t="shared" si="277"/>
        <v>#VALUE!</v>
      </c>
      <c r="BF131" s="1126" t="e">
        <f t="shared" si="277"/>
        <v>#VALUE!</v>
      </c>
      <c r="BG131" s="1126" t="e">
        <f t="shared" si="277"/>
        <v>#VALUE!</v>
      </c>
      <c r="BH131" s="1126" t="e">
        <f t="shared" si="277"/>
        <v>#VALUE!</v>
      </c>
      <c r="BI131" s="1126" t="e">
        <f t="shared" si="277"/>
        <v>#VALUE!</v>
      </c>
      <c r="BJ131" s="1126" t="e">
        <f t="shared" si="277"/>
        <v>#VALUE!</v>
      </c>
      <c r="BK131" s="1126" t="e">
        <f t="shared" si="277"/>
        <v>#VALUE!</v>
      </c>
      <c r="BL131" s="1126" t="e">
        <f t="shared" si="277"/>
        <v>#VALUE!</v>
      </c>
      <c r="BM131" s="1126" t="e">
        <f t="shared" si="277"/>
        <v>#VALUE!</v>
      </c>
      <c r="BN131" s="498"/>
      <c r="BO131" s="1127"/>
      <c r="BP131" s="1127"/>
      <c r="BQ131" s="1127"/>
      <c r="BR131" s="1127"/>
      <c r="BS131" s="1127"/>
    </row>
    <row r="132" spans="2:71" s="489" customFormat="1" ht="12.75" x14ac:dyDescent="0.2">
      <c r="B132" s="1113" t="str">
        <f t="shared" si="218"/>
        <v>Limpeza pré e pós eventos 8 horas</v>
      </c>
      <c r="C132" s="493"/>
      <c r="D132" s="843" t="e">
        <f t="shared" si="219"/>
        <v>#DIV/0!</v>
      </c>
      <c r="E132" s="689"/>
      <c r="F132" s="1125"/>
      <c r="G132" s="1125"/>
      <c r="H132" s="1126" t="e">
        <f t="shared" ref="H132:AM132" si="278">H81*$D132</f>
        <v>#VALUE!</v>
      </c>
      <c r="I132" s="1126" t="e">
        <f t="shared" si="278"/>
        <v>#VALUE!</v>
      </c>
      <c r="J132" s="1126" t="e">
        <f t="shared" si="278"/>
        <v>#VALUE!</v>
      </c>
      <c r="K132" s="1126" t="e">
        <f t="shared" si="278"/>
        <v>#VALUE!</v>
      </c>
      <c r="L132" s="1126" t="e">
        <f t="shared" si="278"/>
        <v>#VALUE!</v>
      </c>
      <c r="M132" s="1126" t="e">
        <f t="shared" si="278"/>
        <v>#VALUE!</v>
      </c>
      <c r="N132" s="1126" t="e">
        <f t="shared" si="278"/>
        <v>#VALUE!</v>
      </c>
      <c r="O132" s="1126" t="e">
        <f t="shared" si="278"/>
        <v>#VALUE!</v>
      </c>
      <c r="P132" s="1126" t="e">
        <f t="shared" si="278"/>
        <v>#VALUE!</v>
      </c>
      <c r="Q132" s="1126" t="e">
        <f t="shared" si="278"/>
        <v>#VALUE!</v>
      </c>
      <c r="R132" s="1126" t="e">
        <f t="shared" si="278"/>
        <v>#VALUE!</v>
      </c>
      <c r="S132" s="1126" t="e">
        <f t="shared" si="278"/>
        <v>#VALUE!</v>
      </c>
      <c r="T132" s="1126" t="e">
        <f t="shared" si="278"/>
        <v>#VALUE!</v>
      </c>
      <c r="U132" s="1126" t="e">
        <f t="shared" si="278"/>
        <v>#VALUE!</v>
      </c>
      <c r="V132" s="1126" t="e">
        <f t="shared" si="278"/>
        <v>#VALUE!</v>
      </c>
      <c r="W132" s="1126" t="e">
        <f t="shared" si="278"/>
        <v>#VALUE!</v>
      </c>
      <c r="X132" s="1126" t="e">
        <f t="shared" si="278"/>
        <v>#VALUE!</v>
      </c>
      <c r="Y132" s="1126" t="e">
        <f t="shared" si="278"/>
        <v>#VALUE!</v>
      </c>
      <c r="Z132" s="1126" t="e">
        <f t="shared" si="278"/>
        <v>#VALUE!</v>
      </c>
      <c r="AA132" s="1126" t="e">
        <f t="shared" si="278"/>
        <v>#VALUE!</v>
      </c>
      <c r="AB132" s="1126" t="e">
        <f t="shared" si="278"/>
        <v>#VALUE!</v>
      </c>
      <c r="AC132" s="1126" t="e">
        <f t="shared" si="278"/>
        <v>#VALUE!</v>
      </c>
      <c r="AD132" s="1126" t="e">
        <f t="shared" si="278"/>
        <v>#VALUE!</v>
      </c>
      <c r="AE132" s="1126" t="e">
        <f t="shared" si="278"/>
        <v>#VALUE!</v>
      </c>
      <c r="AF132" s="1126" t="e">
        <f t="shared" si="278"/>
        <v>#VALUE!</v>
      </c>
      <c r="AG132" s="1126" t="e">
        <f t="shared" si="278"/>
        <v>#VALUE!</v>
      </c>
      <c r="AH132" s="1126" t="e">
        <f t="shared" si="278"/>
        <v>#VALUE!</v>
      </c>
      <c r="AI132" s="1126" t="e">
        <f t="shared" si="278"/>
        <v>#VALUE!</v>
      </c>
      <c r="AJ132" s="1126" t="e">
        <f t="shared" si="278"/>
        <v>#VALUE!</v>
      </c>
      <c r="AK132" s="1126" t="e">
        <f t="shared" si="278"/>
        <v>#VALUE!</v>
      </c>
      <c r="AL132" s="1126" t="e">
        <f t="shared" si="278"/>
        <v>#VALUE!</v>
      </c>
      <c r="AM132" s="1126" t="e">
        <f t="shared" si="278"/>
        <v>#VALUE!</v>
      </c>
      <c r="AN132" s="1126" t="e">
        <f t="shared" ref="AN132:BM132" si="279">AN81*$D132</f>
        <v>#VALUE!</v>
      </c>
      <c r="AO132" s="1126" t="e">
        <f t="shared" si="279"/>
        <v>#VALUE!</v>
      </c>
      <c r="AP132" s="1126" t="e">
        <f t="shared" si="279"/>
        <v>#VALUE!</v>
      </c>
      <c r="AQ132" s="1126" t="e">
        <f t="shared" si="279"/>
        <v>#VALUE!</v>
      </c>
      <c r="AR132" s="1126" t="e">
        <f t="shared" si="279"/>
        <v>#VALUE!</v>
      </c>
      <c r="AS132" s="1126" t="e">
        <f t="shared" si="279"/>
        <v>#VALUE!</v>
      </c>
      <c r="AT132" s="1126" t="e">
        <f t="shared" si="279"/>
        <v>#VALUE!</v>
      </c>
      <c r="AU132" s="1126" t="e">
        <f t="shared" si="279"/>
        <v>#VALUE!</v>
      </c>
      <c r="AV132" s="1126" t="e">
        <f t="shared" si="279"/>
        <v>#VALUE!</v>
      </c>
      <c r="AW132" s="1126" t="e">
        <f t="shared" si="279"/>
        <v>#VALUE!</v>
      </c>
      <c r="AX132" s="1126" t="e">
        <f t="shared" si="279"/>
        <v>#VALUE!</v>
      </c>
      <c r="AY132" s="1126" t="e">
        <f t="shared" si="279"/>
        <v>#VALUE!</v>
      </c>
      <c r="AZ132" s="1126" t="e">
        <f t="shared" si="279"/>
        <v>#VALUE!</v>
      </c>
      <c r="BA132" s="1126" t="e">
        <f t="shared" si="279"/>
        <v>#VALUE!</v>
      </c>
      <c r="BB132" s="1126" t="e">
        <f t="shared" si="279"/>
        <v>#VALUE!</v>
      </c>
      <c r="BC132" s="1126" t="e">
        <f t="shared" si="279"/>
        <v>#VALUE!</v>
      </c>
      <c r="BD132" s="1126" t="e">
        <f t="shared" si="279"/>
        <v>#VALUE!</v>
      </c>
      <c r="BE132" s="1126" t="e">
        <f t="shared" si="279"/>
        <v>#VALUE!</v>
      </c>
      <c r="BF132" s="1126" t="e">
        <f t="shared" si="279"/>
        <v>#VALUE!</v>
      </c>
      <c r="BG132" s="1126" t="e">
        <f t="shared" si="279"/>
        <v>#VALUE!</v>
      </c>
      <c r="BH132" s="1126" t="e">
        <f t="shared" si="279"/>
        <v>#VALUE!</v>
      </c>
      <c r="BI132" s="1126" t="e">
        <f t="shared" si="279"/>
        <v>#VALUE!</v>
      </c>
      <c r="BJ132" s="1126" t="e">
        <f t="shared" si="279"/>
        <v>#VALUE!</v>
      </c>
      <c r="BK132" s="1126" t="e">
        <f t="shared" si="279"/>
        <v>#VALUE!</v>
      </c>
      <c r="BL132" s="1126" t="e">
        <f t="shared" si="279"/>
        <v>#VALUE!</v>
      </c>
      <c r="BM132" s="1126" t="e">
        <f t="shared" si="279"/>
        <v>#VALUE!</v>
      </c>
      <c r="BN132" s="498"/>
      <c r="BO132" s="1127"/>
      <c r="BP132" s="1127"/>
      <c r="BQ132" s="1127"/>
      <c r="BR132" s="1127"/>
      <c r="BS132" s="1127"/>
    </row>
    <row r="133" spans="2:71" s="489" customFormat="1" ht="12.75" x14ac:dyDescent="0.2">
      <c r="B133" s="1113" t="str">
        <f t="shared" si="218"/>
        <v>Cozinheira 2 horas</v>
      </c>
      <c r="C133" s="493"/>
      <c r="D133" s="843" t="e">
        <f t="shared" si="219"/>
        <v>#DIV/0!</v>
      </c>
      <c r="E133" s="689"/>
      <c r="F133" s="1125"/>
      <c r="G133" s="1125"/>
      <c r="H133" s="1126" t="e">
        <f t="shared" ref="H133:AM133" si="280">H82*$D133</f>
        <v>#VALUE!</v>
      </c>
      <c r="I133" s="1126" t="e">
        <f t="shared" si="280"/>
        <v>#VALUE!</v>
      </c>
      <c r="J133" s="1126" t="e">
        <f t="shared" si="280"/>
        <v>#VALUE!</v>
      </c>
      <c r="K133" s="1126" t="e">
        <f t="shared" si="280"/>
        <v>#VALUE!</v>
      </c>
      <c r="L133" s="1126" t="e">
        <f t="shared" si="280"/>
        <v>#VALUE!</v>
      </c>
      <c r="M133" s="1126" t="e">
        <f t="shared" si="280"/>
        <v>#VALUE!</v>
      </c>
      <c r="N133" s="1126" t="e">
        <f t="shared" si="280"/>
        <v>#VALUE!</v>
      </c>
      <c r="O133" s="1126" t="e">
        <f t="shared" si="280"/>
        <v>#VALUE!</v>
      </c>
      <c r="P133" s="1126" t="e">
        <f t="shared" si="280"/>
        <v>#VALUE!</v>
      </c>
      <c r="Q133" s="1126" t="e">
        <f t="shared" si="280"/>
        <v>#VALUE!</v>
      </c>
      <c r="R133" s="1126" t="e">
        <f t="shared" si="280"/>
        <v>#VALUE!</v>
      </c>
      <c r="S133" s="1126" t="e">
        <f t="shared" si="280"/>
        <v>#VALUE!</v>
      </c>
      <c r="T133" s="1126" t="e">
        <f t="shared" si="280"/>
        <v>#VALUE!</v>
      </c>
      <c r="U133" s="1126" t="e">
        <f t="shared" si="280"/>
        <v>#VALUE!</v>
      </c>
      <c r="V133" s="1126" t="e">
        <f t="shared" si="280"/>
        <v>#VALUE!</v>
      </c>
      <c r="W133" s="1126" t="e">
        <f t="shared" si="280"/>
        <v>#VALUE!</v>
      </c>
      <c r="X133" s="1126" t="e">
        <f t="shared" si="280"/>
        <v>#VALUE!</v>
      </c>
      <c r="Y133" s="1126" t="e">
        <f t="shared" si="280"/>
        <v>#VALUE!</v>
      </c>
      <c r="Z133" s="1126" t="e">
        <f t="shared" si="280"/>
        <v>#VALUE!</v>
      </c>
      <c r="AA133" s="1126" t="e">
        <f t="shared" si="280"/>
        <v>#VALUE!</v>
      </c>
      <c r="AB133" s="1126" t="e">
        <f t="shared" si="280"/>
        <v>#VALUE!</v>
      </c>
      <c r="AC133" s="1126" t="e">
        <f t="shared" si="280"/>
        <v>#VALUE!</v>
      </c>
      <c r="AD133" s="1126" t="e">
        <f t="shared" si="280"/>
        <v>#VALUE!</v>
      </c>
      <c r="AE133" s="1126" t="e">
        <f t="shared" si="280"/>
        <v>#VALUE!</v>
      </c>
      <c r="AF133" s="1126" t="e">
        <f t="shared" si="280"/>
        <v>#VALUE!</v>
      </c>
      <c r="AG133" s="1126" t="e">
        <f t="shared" si="280"/>
        <v>#VALUE!</v>
      </c>
      <c r="AH133" s="1126" t="e">
        <f t="shared" si="280"/>
        <v>#VALUE!</v>
      </c>
      <c r="AI133" s="1126" t="e">
        <f t="shared" si="280"/>
        <v>#VALUE!</v>
      </c>
      <c r="AJ133" s="1126" t="e">
        <f t="shared" si="280"/>
        <v>#VALUE!</v>
      </c>
      <c r="AK133" s="1126" t="e">
        <f t="shared" si="280"/>
        <v>#VALUE!</v>
      </c>
      <c r="AL133" s="1126" t="e">
        <f t="shared" si="280"/>
        <v>#VALUE!</v>
      </c>
      <c r="AM133" s="1126" t="e">
        <f t="shared" si="280"/>
        <v>#VALUE!</v>
      </c>
      <c r="AN133" s="1126" t="e">
        <f t="shared" ref="AN133:BM133" si="281">AN82*$D133</f>
        <v>#VALUE!</v>
      </c>
      <c r="AO133" s="1126" t="e">
        <f t="shared" si="281"/>
        <v>#VALUE!</v>
      </c>
      <c r="AP133" s="1126" t="e">
        <f t="shared" si="281"/>
        <v>#VALUE!</v>
      </c>
      <c r="AQ133" s="1126" t="e">
        <f t="shared" si="281"/>
        <v>#VALUE!</v>
      </c>
      <c r="AR133" s="1126" t="e">
        <f t="shared" si="281"/>
        <v>#VALUE!</v>
      </c>
      <c r="AS133" s="1126" t="e">
        <f t="shared" si="281"/>
        <v>#VALUE!</v>
      </c>
      <c r="AT133" s="1126" t="e">
        <f t="shared" si="281"/>
        <v>#VALUE!</v>
      </c>
      <c r="AU133" s="1126" t="e">
        <f t="shared" si="281"/>
        <v>#VALUE!</v>
      </c>
      <c r="AV133" s="1126" t="e">
        <f t="shared" si="281"/>
        <v>#VALUE!</v>
      </c>
      <c r="AW133" s="1126" t="e">
        <f t="shared" si="281"/>
        <v>#VALUE!</v>
      </c>
      <c r="AX133" s="1126" t="e">
        <f t="shared" si="281"/>
        <v>#VALUE!</v>
      </c>
      <c r="AY133" s="1126" t="e">
        <f t="shared" si="281"/>
        <v>#VALUE!</v>
      </c>
      <c r="AZ133" s="1126" t="e">
        <f t="shared" si="281"/>
        <v>#VALUE!</v>
      </c>
      <c r="BA133" s="1126" t="e">
        <f t="shared" si="281"/>
        <v>#VALUE!</v>
      </c>
      <c r="BB133" s="1126" t="e">
        <f t="shared" si="281"/>
        <v>#VALUE!</v>
      </c>
      <c r="BC133" s="1126" t="e">
        <f t="shared" si="281"/>
        <v>#VALUE!</v>
      </c>
      <c r="BD133" s="1126" t="e">
        <f t="shared" si="281"/>
        <v>#VALUE!</v>
      </c>
      <c r="BE133" s="1126" t="e">
        <f t="shared" si="281"/>
        <v>#VALUE!</v>
      </c>
      <c r="BF133" s="1126" t="e">
        <f t="shared" si="281"/>
        <v>#VALUE!</v>
      </c>
      <c r="BG133" s="1126" t="e">
        <f t="shared" si="281"/>
        <v>#VALUE!</v>
      </c>
      <c r="BH133" s="1126" t="e">
        <f t="shared" si="281"/>
        <v>#VALUE!</v>
      </c>
      <c r="BI133" s="1126" t="e">
        <f t="shared" si="281"/>
        <v>#VALUE!</v>
      </c>
      <c r="BJ133" s="1126" t="e">
        <f t="shared" si="281"/>
        <v>#VALUE!</v>
      </c>
      <c r="BK133" s="1126" t="e">
        <f t="shared" si="281"/>
        <v>#VALUE!</v>
      </c>
      <c r="BL133" s="1126" t="e">
        <f t="shared" si="281"/>
        <v>#VALUE!</v>
      </c>
      <c r="BM133" s="1126" t="e">
        <f t="shared" si="281"/>
        <v>#VALUE!</v>
      </c>
      <c r="BN133" s="498"/>
      <c r="BO133" s="1127"/>
      <c r="BP133" s="1127"/>
      <c r="BQ133" s="1127"/>
      <c r="BR133" s="1127"/>
      <c r="BS133" s="1127"/>
    </row>
    <row r="134" spans="2:71" s="489" customFormat="1" ht="12.75" x14ac:dyDescent="0.2">
      <c r="B134" s="1113" t="str">
        <f t="shared" si="218"/>
        <v>Cozinheira 4 horas</v>
      </c>
      <c r="C134" s="493"/>
      <c r="D134" s="843" t="e">
        <f t="shared" si="219"/>
        <v>#DIV/0!</v>
      </c>
      <c r="E134" s="689"/>
      <c r="F134" s="1125"/>
      <c r="G134" s="1125"/>
      <c r="H134" s="1126" t="e">
        <f t="shared" ref="H134:AM134" si="282">H83*$D134</f>
        <v>#VALUE!</v>
      </c>
      <c r="I134" s="1126" t="e">
        <f t="shared" si="282"/>
        <v>#VALUE!</v>
      </c>
      <c r="J134" s="1126" t="e">
        <f t="shared" si="282"/>
        <v>#VALUE!</v>
      </c>
      <c r="K134" s="1126" t="e">
        <f t="shared" si="282"/>
        <v>#VALUE!</v>
      </c>
      <c r="L134" s="1126" t="e">
        <f t="shared" si="282"/>
        <v>#VALUE!</v>
      </c>
      <c r="M134" s="1126" t="e">
        <f t="shared" si="282"/>
        <v>#VALUE!</v>
      </c>
      <c r="N134" s="1126" t="e">
        <f t="shared" si="282"/>
        <v>#VALUE!</v>
      </c>
      <c r="O134" s="1126" t="e">
        <f t="shared" si="282"/>
        <v>#VALUE!</v>
      </c>
      <c r="P134" s="1126" t="e">
        <f t="shared" si="282"/>
        <v>#VALUE!</v>
      </c>
      <c r="Q134" s="1126" t="e">
        <f t="shared" si="282"/>
        <v>#VALUE!</v>
      </c>
      <c r="R134" s="1126" t="e">
        <f t="shared" si="282"/>
        <v>#VALUE!</v>
      </c>
      <c r="S134" s="1126" t="e">
        <f t="shared" si="282"/>
        <v>#VALUE!</v>
      </c>
      <c r="T134" s="1126" t="e">
        <f t="shared" si="282"/>
        <v>#VALUE!</v>
      </c>
      <c r="U134" s="1126" t="e">
        <f t="shared" si="282"/>
        <v>#VALUE!</v>
      </c>
      <c r="V134" s="1126" t="e">
        <f t="shared" si="282"/>
        <v>#VALUE!</v>
      </c>
      <c r="W134" s="1126" t="e">
        <f t="shared" si="282"/>
        <v>#VALUE!</v>
      </c>
      <c r="X134" s="1126" t="e">
        <f t="shared" si="282"/>
        <v>#VALUE!</v>
      </c>
      <c r="Y134" s="1126" t="e">
        <f t="shared" si="282"/>
        <v>#VALUE!</v>
      </c>
      <c r="Z134" s="1126" t="e">
        <f t="shared" si="282"/>
        <v>#VALUE!</v>
      </c>
      <c r="AA134" s="1126" t="e">
        <f t="shared" si="282"/>
        <v>#VALUE!</v>
      </c>
      <c r="AB134" s="1126" t="e">
        <f t="shared" si="282"/>
        <v>#VALUE!</v>
      </c>
      <c r="AC134" s="1126" t="e">
        <f t="shared" si="282"/>
        <v>#VALUE!</v>
      </c>
      <c r="AD134" s="1126" t="e">
        <f t="shared" si="282"/>
        <v>#VALUE!</v>
      </c>
      <c r="AE134" s="1126" t="e">
        <f t="shared" si="282"/>
        <v>#VALUE!</v>
      </c>
      <c r="AF134" s="1126" t="e">
        <f t="shared" si="282"/>
        <v>#VALUE!</v>
      </c>
      <c r="AG134" s="1126" t="e">
        <f t="shared" si="282"/>
        <v>#VALUE!</v>
      </c>
      <c r="AH134" s="1126" t="e">
        <f t="shared" si="282"/>
        <v>#VALUE!</v>
      </c>
      <c r="AI134" s="1126" t="e">
        <f t="shared" si="282"/>
        <v>#VALUE!</v>
      </c>
      <c r="AJ134" s="1126" t="e">
        <f t="shared" si="282"/>
        <v>#VALUE!</v>
      </c>
      <c r="AK134" s="1126" t="e">
        <f t="shared" si="282"/>
        <v>#VALUE!</v>
      </c>
      <c r="AL134" s="1126" t="e">
        <f t="shared" si="282"/>
        <v>#VALUE!</v>
      </c>
      <c r="AM134" s="1126" t="e">
        <f t="shared" si="282"/>
        <v>#VALUE!</v>
      </c>
      <c r="AN134" s="1126" t="e">
        <f t="shared" ref="AN134:BM134" si="283">AN83*$D134</f>
        <v>#VALUE!</v>
      </c>
      <c r="AO134" s="1126" t="e">
        <f t="shared" si="283"/>
        <v>#VALUE!</v>
      </c>
      <c r="AP134" s="1126" t="e">
        <f t="shared" si="283"/>
        <v>#VALUE!</v>
      </c>
      <c r="AQ134" s="1126" t="e">
        <f t="shared" si="283"/>
        <v>#VALUE!</v>
      </c>
      <c r="AR134" s="1126" t="e">
        <f t="shared" si="283"/>
        <v>#VALUE!</v>
      </c>
      <c r="AS134" s="1126" t="e">
        <f t="shared" si="283"/>
        <v>#VALUE!</v>
      </c>
      <c r="AT134" s="1126" t="e">
        <f t="shared" si="283"/>
        <v>#VALUE!</v>
      </c>
      <c r="AU134" s="1126" t="e">
        <f t="shared" si="283"/>
        <v>#VALUE!</v>
      </c>
      <c r="AV134" s="1126" t="e">
        <f t="shared" si="283"/>
        <v>#VALUE!</v>
      </c>
      <c r="AW134" s="1126" t="e">
        <f t="shared" si="283"/>
        <v>#VALUE!</v>
      </c>
      <c r="AX134" s="1126" t="e">
        <f t="shared" si="283"/>
        <v>#VALUE!</v>
      </c>
      <c r="AY134" s="1126" t="e">
        <f t="shared" si="283"/>
        <v>#VALUE!</v>
      </c>
      <c r="AZ134" s="1126" t="e">
        <f t="shared" si="283"/>
        <v>#VALUE!</v>
      </c>
      <c r="BA134" s="1126" t="e">
        <f t="shared" si="283"/>
        <v>#VALUE!</v>
      </c>
      <c r="BB134" s="1126" t="e">
        <f t="shared" si="283"/>
        <v>#VALUE!</v>
      </c>
      <c r="BC134" s="1126" t="e">
        <f t="shared" si="283"/>
        <v>#VALUE!</v>
      </c>
      <c r="BD134" s="1126" t="e">
        <f t="shared" si="283"/>
        <v>#VALUE!</v>
      </c>
      <c r="BE134" s="1126" t="e">
        <f t="shared" si="283"/>
        <v>#VALUE!</v>
      </c>
      <c r="BF134" s="1126" t="e">
        <f t="shared" si="283"/>
        <v>#VALUE!</v>
      </c>
      <c r="BG134" s="1126" t="e">
        <f t="shared" si="283"/>
        <v>#VALUE!</v>
      </c>
      <c r="BH134" s="1126" t="e">
        <f t="shared" si="283"/>
        <v>#VALUE!</v>
      </c>
      <c r="BI134" s="1126" t="e">
        <f t="shared" si="283"/>
        <v>#VALUE!</v>
      </c>
      <c r="BJ134" s="1126" t="e">
        <f t="shared" si="283"/>
        <v>#VALUE!</v>
      </c>
      <c r="BK134" s="1126" t="e">
        <f t="shared" si="283"/>
        <v>#VALUE!</v>
      </c>
      <c r="BL134" s="1126" t="e">
        <f t="shared" si="283"/>
        <v>#VALUE!</v>
      </c>
      <c r="BM134" s="1126" t="e">
        <f t="shared" si="283"/>
        <v>#VALUE!</v>
      </c>
      <c r="BN134" s="498"/>
      <c r="BO134" s="1127"/>
      <c r="BP134" s="1127"/>
      <c r="BQ134" s="1127"/>
      <c r="BR134" s="1127"/>
      <c r="BS134" s="1127"/>
    </row>
    <row r="135" spans="2:71" s="489" customFormat="1" ht="12.75" x14ac:dyDescent="0.2">
      <c r="B135" s="1113" t="str">
        <f t="shared" si="218"/>
        <v>Cozinheira 6 horas</v>
      </c>
      <c r="C135" s="493"/>
      <c r="D135" s="843" t="e">
        <f t="shared" si="219"/>
        <v>#DIV/0!</v>
      </c>
      <c r="E135" s="689"/>
      <c r="F135" s="1125"/>
      <c r="G135" s="1125"/>
      <c r="H135" s="1126" t="e">
        <f t="shared" ref="H135:AM135" si="284">H84*$D135</f>
        <v>#VALUE!</v>
      </c>
      <c r="I135" s="1126" t="e">
        <f t="shared" si="284"/>
        <v>#VALUE!</v>
      </c>
      <c r="J135" s="1126" t="e">
        <f t="shared" si="284"/>
        <v>#VALUE!</v>
      </c>
      <c r="K135" s="1126" t="e">
        <f t="shared" si="284"/>
        <v>#VALUE!</v>
      </c>
      <c r="L135" s="1126" t="e">
        <f t="shared" si="284"/>
        <v>#VALUE!</v>
      </c>
      <c r="M135" s="1126" t="e">
        <f t="shared" si="284"/>
        <v>#VALUE!</v>
      </c>
      <c r="N135" s="1126" t="e">
        <f t="shared" si="284"/>
        <v>#VALUE!</v>
      </c>
      <c r="O135" s="1126" t="e">
        <f t="shared" si="284"/>
        <v>#VALUE!</v>
      </c>
      <c r="P135" s="1126" t="e">
        <f t="shared" si="284"/>
        <v>#VALUE!</v>
      </c>
      <c r="Q135" s="1126" t="e">
        <f t="shared" si="284"/>
        <v>#VALUE!</v>
      </c>
      <c r="R135" s="1126" t="e">
        <f t="shared" si="284"/>
        <v>#VALUE!</v>
      </c>
      <c r="S135" s="1126" t="e">
        <f t="shared" si="284"/>
        <v>#VALUE!</v>
      </c>
      <c r="T135" s="1126" t="e">
        <f t="shared" si="284"/>
        <v>#VALUE!</v>
      </c>
      <c r="U135" s="1126" t="e">
        <f t="shared" si="284"/>
        <v>#VALUE!</v>
      </c>
      <c r="V135" s="1126" t="e">
        <f t="shared" si="284"/>
        <v>#VALUE!</v>
      </c>
      <c r="W135" s="1126" t="e">
        <f t="shared" si="284"/>
        <v>#VALUE!</v>
      </c>
      <c r="X135" s="1126" t="e">
        <f t="shared" si="284"/>
        <v>#VALUE!</v>
      </c>
      <c r="Y135" s="1126" t="e">
        <f t="shared" si="284"/>
        <v>#VALUE!</v>
      </c>
      <c r="Z135" s="1126" t="e">
        <f t="shared" si="284"/>
        <v>#VALUE!</v>
      </c>
      <c r="AA135" s="1126" t="e">
        <f t="shared" si="284"/>
        <v>#VALUE!</v>
      </c>
      <c r="AB135" s="1126" t="e">
        <f t="shared" si="284"/>
        <v>#VALUE!</v>
      </c>
      <c r="AC135" s="1126" t="e">
        <f t="shared" si="284"/>
        <v>#VALUE!</v>
      </c>
      <c r="AD135" s="1126" t="e">
        <f t="shared" si="284"/>
        <v>#VALUE!</v>
      </c>
      <c r="AE135" s="1126" t="e">
        <f t="shared" si="284"/>
        <v>#VALUE!</v>
      </c>
      <c r="AF135" s="1126" t="e">
        <f t="shared" si="284"/>
        <v>#VALUE!</v>
      </c>
      <c r="AG135" s="1126" t="e">
        <f t="shared" si="284"/>
        <v>#VALUE!</v>
      </c>
      <c r="AH135" s="1126" t="e">
        <f t="shared" si="284"/>
        <v>#VALUE!</v>
      </c>
      <c r="AI135" s="1126" t="e">
        <f t="shared" si="284"/>
        <v>#VALUE!</v>
      </c>
      <c r="AJ135" s="1126" t="e">
        <f t="shared" si="284"/>
        <v>#VALUE!</v>
      </c>
      <c r="AK135" s="1126" t="e">
        <f t="shared" si="284"/>
        <v>#VALUE!</v>
      </c>
      <c r="AL135" s="1126" t="e">
        <f t="shared" si="284"/>
        <v>#VALUE!</v>
      </c>
      <c r="AM135" s="1126" t="e">
        <f t="shared" si="284"/>
        <v>#VALUE!</v>
      </c>
      <c r="AN135" s="1126" t="e">
        <f t="shared" ref="AN135:BM135" si="285">AN84*$D135</f>
        <v>#VALUE!</v>
      </c>
      <c r="AO135" s="1126" t="e">
        <f t="shared" si="285"/>
        <v>#VALUE!</v>
      </c>
      <c r="AP135" s="1126" t="e">
        <f t="shared" si="285"/>
        <v>#VALUE!</v>
      </c>
      <c r="AQ135" s="1126" t="e">
        <f t="shared" si="285"/>
        <v>#VALUE!</v>
      </c>
      <c r="AR135" s="1126" t="e">
        <f t="shared" si="285"/>
        <v>#VALUE!</v>
      </c>
      <c r="AS135" s="1126" t="e">
        <f t="shared" si="285"/>
        <v>#VALUE!</v>
      </c>
      <c r="AT135" s="1126" t="e">
        <f t="shared" si="285"/>
        <v>#VALUE!</v>
      </c>
      <c r="AU135" s="1126" t="e">
        <f t="shared" si="285"/>
        <v>#VALUE!</v>
      </c>
      <c r="AV135" s="1126" t="e">
        <f t="shared" si="285"/>
        <v>#VALUE!</v>
      </c>
      <c r="AW135" s="1126" t="e">
        <f t="shared" si="285"/>
        <v>#VALUE!</v>
      </c>
      <c r="AX135" s="1126" t="e">
        <f t="shared" si="285"/>
        <v>#VALUE!</v>
      </c>
      <c r="AY135" s="1126" t="e">
        <f t="shared" si="285"/>
        <v>#VALUE!</v>
      </c>
      <c r="AZ135" s="1126" t="e">
        <f t="shared" si="285"/>
        <v>#VALUE!</v>
      </c>
      <c r="BA135" s="1126" t="e">
        <f t="shared" si="285"/>
        <v>#VALUE!</v>
      </c>
      <c r="BB135" s="1126" t="e">
        <f t="shared" si="285"/>
        <v>#VALUE!</v>
      </c>
      <c r="BC135" s="1126" t="e">
        <f t="shared" si="285"/>
        <v>#VALUE!</v>
      </c>
      <c r="BD135" s="1126" t="e">
        <f t="shared" si="285"/>
        <v>#VALUE!</v>
      </c>
      <c r="BE135" s="1126" t="e">
        <f t="shared" si="285"/>
        <v>#VALUE!</v>
      </c>
      <c r="BF135" s="1126" t="e">
        <f t="shared" si="285"/>
        <v>#VALUE!</v>
      </c>
      <c r="BG135" s="1126" t="e">
        <f t="shared" si="285"/>
        <v>#VALUE!</v>
      </c>
      <c r="BH135" s="1126" t="e">
        <f t="shared" si="285"/>
        <v>#VALUE!</v>
      </c>
      <c r="BI135" s="1126" t="e">
        <f t="shared" si="285"/>
        <v>#VALUE!</v>
      </c>
      <c r="BJ135" s="1126" t="e">
        <f t="shared" si="285"/>
        <v>#VALUE!</v>
      </c>
      <c r="BK135" s="1126" t="e">
        <f t="shared" si="285"/>
        <v>#VALUE!</v>
      </c>
      <c r="BL135" s="1126" t="e">
        <f t="shared" si="285"/>
        <v>#VALUE!</v>
      </c>
      <c r="BM135" s="1126" t="e">
        <f t="shared" si="285"/>
        <v>#VALUE!</v>
      </c>
      <c r="BN135" s="498"/>
      <c r="BO135" s="1127"/>
      <c r="BP135" s="1127"/>
      <c r="BQ135" s="1127"/>
      <c r="BR135" s="1127"/>
      <c r="BS135" s="1127"/>
    </row>
    <row r="136" spans="2:71" s="489" customFormat="1" ht="12.75" x14ac:dyDescent="0.2">
      <c r="B136" s="1113" t="str">
        <f t="shared" si="218"/>
        <v>Cozinheira 8 horas</v>
      </c>
      <c r="C136" s="493"/>
      <c r="D136" s="843" t="e">
        <f t="shared" si="219"/>
        <v>#DIV/0!</v>
      </c>
      <c r="E136" s="689"/>
      <c r="F136" s="1125"/>
      <c r="G136" s="1125"/>
      <c r="H136" s="1126" t="e">
        <f t="shared" ref="H136:AM136" si="286">H85*$D136</f>
        <v>#VALUE!</v>
      </c>
      <c r="I136" s="1126" t="e">
        <f t="shared" si="286"/>
        <v>#VALUE!</v>
      </c>
      <c r="J136" s="1126" t="e">
        <f t="shared" si="286"/>
        <v>#VALUE!</v>
      </c>
      <c r="K136" s="1126" t="e">
        <f t="shared" si="286"/>
        <v>#VALUE!</v>
      </c>
      <c r="L136" s="1126" t="e">
        <f t="shared" si="286"/>
        <v>#VALUE!</v>
      </c>
      <c r="M136" s="1126" t="e">
        <f t="shared" si="286"/>
        <v>#VALUE!</v>
      </c>
      <c r="N136" s="1126" t="e">
        <f t="shared" si="286"/>
        <v>#VALUE!</v>
      </c>
      <c r="O136" s="1126" t="e">
        <f t="shared" si="286"/>
        <v>#VALUE!</v>
      </c>
      <c r="P136" s="1126" t="e">
        <f t="shared" si="286"/>
        <v>#VALUE!</v>
      </c>
      <c r="Q136" s="1126" t="e">
        <f t="shared" si="286"/>
        <v>#VALUE!</v>
      </c>
      <c r="R136" s="1126" t="e">
        <f t="shared" si="286"/>
        <v>#VALUE!</v>
      </c>
      <c r="S136" s="1126" t="e">
        <f t="shared" si="286"/>
        <v>#VALUE!</v>
      </c>
      <c r="T136" s="1126" t="e">
        <f t="shared" si="286"/>
        <v>#VALUE!</v>
      </c>
      <c r="U136" s="1126" t="e">
        <f t="shared" si="286"/>
        <v>#VALUE!</v>
      </c>
      <c r="V136" s="1126" t="e">
        <f t="shared" si="286"/>
        <v>#VALUE!</v>
      </c>
      <c r="W136" s="1126" t="e">
        <f t="shared" si="286"/>
        <v>#VALUE!</v>
      </c>
      <c r="X136" s="1126" t="e">
        <f t="shared" si="286"/>
        <v>#VALUE!</v>
      </c>
      <c r="Y136" s="1126" t="e">
        <f t="shared" si="286"/>
        <v>#VALUE!</v>
      </c>
      <c r="Z136" s="1126" t="e">
        <f t="shared" si="286"/>
        <v>#VALUE!</v>
      </c>
      <c r="AA136" s="1126" t="e">
        <f t="shared" si="286"/>
        <v>#VALUE!</v>
      </c>
      <c r="AB136" s="1126" t="e">
        <f t="shared" si="286"/>
        <v>#VALUE!</v>
      </c>
      <c r="AC136" s="1126" t="e">
        <f t="shared" si="286"/>
        <v>#VALUE!</v>
      </c>
      <c r="AD136" s="1126" t="e">
        <f t="shared" si="286"/>
        <v>#VALUE!</v>
      </c>
      <c r="AE136" s="1126" t="e">
        <f t="shared" si="286"/>
        <v>#VALUE!</v>
      </c>
      <c r="AF136" s="1126" t="e">
        <f t="shared" si="286"/>
        <v>#VALUE!</v>
      </c>
      <c r="AG136" s="1126" t="e">
        <f t="shared" si="286"/>
        <v>#VALUE!</v>
      </c>
      <c r="AH136" s="1126" t="e">
        <f t="shared" si="286"/>
        <v>#VALUE!</v>
      </c>
      <c r="AI136" s="1126" t="e">
        <f t="shared" si="286"/>
        <v>#VALUE!</v>
      </c>
      <c r="AJ136" s="1126" t="e">
        <f t="shared" si="286"/>
        <v>#VALUE!</v>
      </c>
      <c r="AK136" s="1126" t="e">
        <f t="shared" si="286"/>
        <v>#VALUE!</v>
      </c>
      <c r="AL136" s="1126" t="e">
        <f t="shared" si="286"/>
        <v>#VALUE!</v>
      </c>
      <c r="AM136" s="1126" t="e">
        <f t="shared" si="286"/>
        <v>#VALUE!</v>
      </c>
      <c r="AN136" s="1126" t="e">
        <f t="shared" ref="AN136:BM136" si="287">AN85*$D136</f>
        <v>#VALUE!</v>
      </c>
      <c r="AO136" s="1126" t="e">
        <f t="shared" si="287"/>
        <v>#VALUE!</v>
      </c>
      <c r="AP136" s="1126" t="e">
        <f t="shared" si="287"/>
        <v>#VALUE!</v>
      </c>
      <c r="AQ136" s="1126" t="e">
        <f t="shared" si="287"/>
        <v>#VALUE!</v>
      </c>
      <c r="AR136" s="1126" t="e">
        <f t="shared" si="287"/>
        <v>#VALUE!</v>
      </c>
      <c r="AS136" s="1126" t="e">
        <f t="shared" si="287"/>
        <v>#VALUE!</v>
      </c>
      <c r="AT136" s="1126" t="e">
        <f t="shared" si="287"/>
        <v>#VALUE!</v>
      </c>
      <c r="AU136" s="1126" t="e">
        <f t="shared" si="287"/>
        <v>#VALUE!</v>
      </c>
      <c r="AV136" s="1126" t="e">
        <f t="shared" si="287"/>
        <v>#VALUE!</v>
      </c>
      <c r="AW136" s="1126" t="e">
        <f t="shared" si="287"/>
        <v>#VALUE!</v>
      </c>
      <c r="AX136" s="1126" t="e">
        <f t="shared" si="287"/>
        <v>#VALUE!</v>
      </c>
      <c r="AY136" s="1126" t="e">
        <f t="shared" si="287"/>
        <v>#VALUE!</v>
      </c>
      <c r="AZ136" s="1126" t="e">
        <f t="shared" si="287"/>
        <v>#VALUE!</v>
      </c>
      <c r="BA136" s="1126" t="e">
        <f t="shared" si="287"/>
        <v>#VALUE!</v>
      </c>
      <c r="BB136" s="1126" t="e">
        <f t="shared" si="287"/>
        <v>#VALUE!</v>
      </c>
      <c r="BC136" s="1126" t="e">
        <f t="shared" si="287"/>
        <v>#VALUE!</v>
      </c>
      <c r="BD136" s="1126" t="e">
        <f t="shared" si="287"/>
        <v>#VALUE!</v>
      </c>
      <c r="BE136" s="1126" t="e">
        <f t="shared" si="287"/>
        <v>#VALUE!</v>
      </c>
      <c r="BF136" s="1126" t="e">
        <f t="shared" si="287"/>
        <v>#VALUE!</v>
      </c>
      <c r="BG136" s="1126" t="e">
        <f t="shared" si="287"/>
        <v>#VALUE!</v>
      </c>
      <c r="BH136" s="1126" t="e">
        <f t="shared" si="287"/>
        <v>#VALUE!</v>
      </c>
      <c r="BI136" s="1126" t="e">
        <f t="shared" si="287"/>
        <v>#VALUE!</v>
      </c>
      <c r="BJ136" s="1126" t="e">
        <f t="shared" si="287"/>
        <v>#VALUE!</v>
      </c>
      <c r="BK136" s="1126" t="e">
        <f t="shared" si="287"/>
        <v>#VALUE!</v>
      </c>
      <c r="BL136" s="1126" t="e">
        <f t="shared" si="287"/>
        <v>#VALUE!</v>
      </c>
      <c r="BM136" s="1126" t="e">
        <f t="shared" si="287"/>
        <v>#VALUE!</v>
      </c>
      <c r="BN136" s="498"/>
      <c r="BO136" s="1127"/>
      <c r="BP136" s="1127"/>
      <c r="BQ136" s="1127"/>
      <c r="BR136" s="1127"/>
      <c r="BS136" s="1127"/>
    </row>
    <row r="137" spans="2:71" s="489" customFormat="1" ht="12.75" x14ac:dyDescent="0.2">
      <c r="B137" s="1113" t="str">
        <f t="shared" si="218"/>
        <v>Babá 2 horas</v>
      </c>
      <c r="C137" s="493"/>
      <c r="D137" s="843" t="e">
        <f t="shared" si="219"/>
        <v>#DIV/0!</v>
      </c>
      <c r="E137" s="689"/>
      <c r="F137" s="1125"/>
      <c r="G137" s="1125"/>
      <c r="H137" s="1126" t="e">
        <f t="shared" ref="H137:AM137" si="288">H86*$D137</f>
        <v>#VALUE!</v>
      </c>
      <c r="I137" s="1126" t="e">
        <f t="shared" si="288"/>
        <v>#VALUE!</v>
      </c>
      <c r="J137" s="1126" t="e">
        <f t="shared" si="288"/>
        <v>#VALUE!</v>
      </c>
      <c r="K137" s="1126" t="e">
        <f t="shared" si="288"/>
        <v>#VALUE!</v>
      </c>
      <c r="L137" s="1126" t="e">
        <f t="shared" si="288"/>
        <v>#VALUE!</v>
      </c>
      <c r="M137" s="1126" t="e">
        <f t="shared" si="288"/>
        <v>#VALUE!</v>
      </c>
      <c r="N137" s="1126" t="e">
        <f t="shared" si="288"/>
        <v>#VALUE!</v>
      </c>
      <c r="O137" s="1126" t="e">
        <f t="shared" si="288"/>
        <v>#VALUE!</v>
      </c>
      <c r="P137" s="1126" t="e">
        <f t="shared" si="288"/>
        <v>#VALUE!</v>
      </c>
      <c r="Q137" s="1126" t="e">
        <f t="shared" si="288"/>
        <v>#VALUE!</v>
      </c>
      <c r="R137" s="1126" t="e">
        <f t="shared" si="288"/>
        <v>#VALUE!</v>
      </c>
      <c r="S137" s="1126" t="e">
        <f t="shared" si="288"/>
        <v>#VALUE!</v>
      </c>
      <c r="T137" s="1126" t="e">
        <f t="shared" si="288"/>
        <v>#VALUE!</v>
      </c>
      <c r="U137" s="1126" t="e">
        <f t="shared" si="288"/>
        <v>#VALUE!</v>
      </c>
      <c r="V137" s="1126" t="e">
        <f t="shared" si="288"/>
        <v>#VALUE!</v>
      </c>
      <c r="W137" s="1126" t="e">
        <f t="shared" si="288"/>
        <v>#VALUE!</v>
      </c>
      <c r="X137" s="1126" t="e">
        <f t="shared" si="288"/>
        <v>#VALUE!</v>
      </c>
      <c r="Y137" s="1126" t="e">
        <f t="shared" si="288"/>
        <v>#VALUE!</v>
      </c>
      <c r="Z137" s="1126" t="e">
        <f t="shared" si="288"/>
        <v>#VALUE!</v>
      </c>
      <c r="AA137" s="1126" t="e">
        <f t="shared" si="288"/>
        <v>#VALUE!</v>
      </c>
      <c r="AB137" s="1126" t="e">
        <f t="shared" si="288"/>
        <v>#VALUE!</v>
      </c>
      <c r="AC137" s="1126" t="e">
        <f t="shared" si="288"/>
        <v>#VALUE!</v>
      </c>
      <c r="AD137" s="1126" t="e">
        <f t="shared" si="288"/>
        <v>#VALUE!</v>
      </c>
      <c r="AE137" s="1126" t="e">
        <f t="shared" si="288"/>
        <v>#VALUE!</v>
      </c>
      <c r="AF137" s="1126" t="e">
        <f t="shared" si="288"/>
        <v>#VALUE!</v>
      </c>
      <c r="AG137" s="1126" t="e">
        <f t="shared" si="288"/>
        <v>#VALUE!</v>
      </c>
      <c r="AH137" s="1126" t="e">
        <f t="shared" si="288"/>
        <v>#VALUE!</v>
      </c>
      <c r="AI137" s="1126" t="e">
        <f t="shared" si="288"/>
        <v>#VALUE!</v>
      </c>
      <c r="AJ137" s="1126" t="e">
        <f t="shared" si="288"/>
        <v>#VALUE!</v>
      </c>
      <c r="AK137" s="1126" t="e">
        <f t="shared" si="288"/>
        <v>#VALUE!</v>
      </c>
      <c r="AL137" s="1126" t="e">
        <f t="shared" si="288"/>
        <v>#VALUE!</v>
      </c>
      <c r="AM137" s="1126" t="e">
        <f t="shared" si="288"/>
        <v>#VALUE!</v>
      </c>
      <c r="AN137" s="1126" t="e">
        <f t="shared" ref="AN137:BM137" si="289">AN86*$D137</f>
        <v>#VALUE!</v>
      </c>
      <c r="AO137" s="1126" t="e">
        <f t="shared" si="289"/>
        <v>#VALUE!</v>
      </c>
      <c r="AP137" s="1126" t="e">
        <f t="shared" si="289"/>
        <v>#VALUE!</v>
      </c>
      <c r="AQ137" s="1126" t="e">
        <f t="shared" si="289"/>
        <v>#VALUE!</v>
      </c>
      <c r="AR137" s="1126" t="e">
        <f t="shared" si="289"/>
        <v>#VALUE!</v>
      </c>
      <c r="AS137" s="1126" t="e">
        <f t="shared" si="289"/>
        <v>#VALUE!</v>
      </c>
      <c r="AT137" s="1126" t="e">
        <f t="shared" si="289"/>
        <v>#VALUE!</v>
      </c>
      <c r="AU137" s="1126" t="e">
        <f t="shared" si="289"/>
        <v>#VALUE!</v>
      </c>
      <c r="AV137" s="1126" t="e">
        <f t="shared" si="289"/>
        <v>#VALUE!</v>
      </c>
      <c r="AW137" s="1126" t="e">
        <f t="shared" si="289"/>
        <v>#VALUE!</v>
      </c>
      <c r="AX137" s="1126" t="e">
        <f t="shared" si="289"/>
        <v>#VALUE!</v>
      </c>
      <c r="AY137" s="1126" t="e">
        <f t="shared" si="289"/>
        <v>#VALUE!</v>
      </c>
      <c r="AZ137" s="1126" t="e">
        <f t="shared" si="289"/>
        <v>#VALUE!</v>
      </c>
      <c r="BA137" s="1126" t="e">
        <f t="shared" si="289"/>
        <v>#VALUE!</v>
      </c>
      <c r="BB137" s="1126" t="e">
        <f t="shared" si="289"/>
        <v>#VALUE!</v>
      </c>
      <c r="BC137" s="1126" t="e">
        <f t="shared" si="289"/>
        <v>#VALUE!</v>
      </c>
      <c r="BD137" s="1126" t="e">
        <f t="shared" si="289"/>
        <v>#VALUE!</v>
      </c>
      <c r="BE137" s="1126" t="e">
        <f t="shared" si="289"/>
        <v>#VALUE!</v>
      </c>
      <c r="BF137" s="1126" t="e">
        <f t="shared" si="289"/>
        <v>#VALUE!</v>
      </c>
      <c r="BG137" s="1126" t="e">
        <f t="shared" si="289"/>
        <v>#VALUE!</v>
      </c>
      <c r="BH137" s="1126" t="e">
        <f t="shared" si="289"/>
        <v>#VALUE!</v>
      </c>
      <c r="BI137" s="1126" t="e">
        <f t="shared" si="289"/>
        <v>#VALUE!</v>
      </c>
      <c r="BJ137" s="1126" t="e">
        <f t="shared" si="289"/>
        <v>#VALUE!</v>
      </c>
      <c r="BK137" s="1126" t="e">
        <f t="shared" si="289"/>
        <v>#VALUE!</v>
      </c>
      <c r="BL137" s="1126" t="e">
        <f t="shared" si="289"/>
        <v>#VALUE!</v>
      </c>
      <c r="BM137" s="1126" t="e">
        <f t="shared" si="289"/>
        <v>#VALUE!</v>
      </c>
      <c r="BN137" s="498"/>
      <c r="BO137" s="1127"/>
      <c r="BP137" s="1127"/>
      <c r="BQ137" s="1127"/>
      <c r="BR137" s="1127"/>
      <c r="BS137" s="1127"/>
    </row>
    <row r="138" spans="2:71" s="489" customFormat="1" ht="12.75" x14ac:dyDescent="0.2">
      <c r="B138" s="1113" t="str">
        <f t="shared" si="218"/>
        <v>Bába 6 horas</v>
      </c>
      <c r="C138" s="493"/>
      <c r="D138" s="843" t="e">
        <f t="shared" si="219"/>
        <v>#DIV/0!</v>
      </c>
      <c r="E138" s="689"/>
      <c r="F138" s="1125"/>
      <c r="G138" s="1125"/>
      <c r="H138" s="1126" t="e">
        <f t="shared" ref="H138:AM138" si="290">H87*$D138</f>
        <v>#VALUE!</v>
      </c>
      <c r="I138" s="1126" t="e">
        <f t="shared" si="290"/>
        <v>#VALUE!</v>
      </c>
      <c r="J138" s="1126" t="e">
        <f t="shared" si="290"/>
        <v>#VALUE!</v>
      </c>
      <c r="K138" s="1126" t="e">
        <f t="shared" si="290"/>
        <v>#VALUE!</v>
      </c>
      <c r="L138" s="1126" t="e">
        <f t="shared" si="290"/>
        <v>#VALUE!</v>
      </c>
      <c r="M138" s="1126" t="e">
        <f t="shared" si="290"/>
        <v>#VALUE!</v>
      </c>
      <c r="N138" s="1126" t="e">
        <f t="shared" si="290"/>
        <v>#VALUE!</v>
      </c>
      <c r="O138" s="1126" t="e">
        <f t="shared" si="290"/>
        <v>#VALUE!</v>
      </c>
      <c r="P138" s="1126" t="e">
        <f t="shared" si="290"/>
        <v>#VALUE!</v>
      </c>
      <c r="Q138" s="1126" t="e">
        <f t="shared" si="290"/>
        <v>#VALUE!</v>
      </c>
      <c r="R138" s="1126" t="e">
        <f t="shared" si="290"/>
        <v>#VALUE!</v>
      </c>
      <c r="S138" s="1126" t="e">
        <f t="shared" si="290"/>
        <v>#VALUE!</v>
      </c>
      <c r="T138" s="1126" t="e">
        <f t="shared" si="290"/>
        <v>#VALUE!</v>
      </c>
      <c r="U138" s="1126" t="e">
        <f t="shared" si="290"/>
        <v>#VALUE!</v>
      </c>
      <c r="V138" s="1126" t="e">
        <f t="shared" si="290"/>
        <v>#VALUE!</v>
      </c>
      <c r="W138" s="1126" t="e">
        <f t="shared" si="290"/>
        <v>#VALUE!</v>
      </c>
      <c r="X138" s="1126" t="e">
        <f t="shared" si="290"/>
        <v>#VALUE!</v>
      </c>
      <c r="Y138" s="1126" t="e">
        <f t="shared" si="290"/>
        <v>#VALUE!</v>
      </c>
      <c r="Z138" s="1126" t="e">
        <f t="shared" si="290"/>
        <v>#VALUE!</v>
      </c>
      <c r="AA138" s="1126" t="e">
        <f t="shared" si="290"/>
        <v>#VALUE!</v>
      </c>
      <c r="AB138" s="1126" t="e">
        <f t="shared" si="290"/>
        <v>#VALUE!</v>
      </c>
      <c r="AC138" s="1126" t="e">
        <f t="shared" si="290"/>
        <v>#VALUE!</v>
      </c>
      <c r="AD138" s="1126" t="e">
        <f t="shared" si="290"/>
        <v>#VALUE!</v>
      </c>
      <c r="AE138" s="1126" t="e">
        <f t="shared" si="290"/>
        <v>#VALUE!</v>
      </c>
      <c r="AF138" s="1126" t="e">
        <f t="shared" si="290"/>
        <v>#VALUE!</v>
      </c>
      <c r="AG138" s="1126" t="e">
        <f t="shared" si="290"/>
        <v>#VALUE!</v>
      </c>
      <c r="AH138" s="1126" t="e">
        <f t="shared" si="290"/>
        <v>#VALUE!</v>
      </c>
      <c r="AI138" s="1126" t="e">
        <f t="shared" si="290"/>
        <v>#VALUE!</v>
      </c>
      <c r="AJ138" s="1126" t="e">
        <f t="shared" si="290"/>
        <v>#VALUE!</v>
      </c>
      <c r="AK138" s="1126" t="e">
        <f t="shared" si="290"/>
        <v>#VALUE!</v>
      </c>
      <c r="AL138" s="1126" t="e">
        <f t="shared" si="290"/>
        <v>#VALUE!</v>
      </c>
      <c r="AM138" s="1126" t="e">
        <f t="shared" si="290"/>
        <v>#VALUE!</v>
      </c>
      <c r="AN138" s="1126" t="e">
        <f t="shared" ref="AN138:BM138" si="291">AN87*$D138</f>
        <v>#VALUE!</v>
      </c>
      <c r="AO138" s="1126" t="e">
        <f t="shared" si="291"/>
        <v>#VALUE!</v>
      </c>
      <c r="AP138" s="1126" t="e">
        <f t="shared" si="291"/>
        <v>#VALUE!</v>
      </c>
      <c r="AQ138" s="1126" t="e">
        <f t="shared" si="291"/>
        <v>#VALUE!</v>
      </c>
      <c r="AR138" s="1126" t="e">
        <f t="shared" si="291"/>
        <v>#VALUE!</v>
      </c>
      <c r="AS138" s="1126" t="e">
        <f t="shared" si="291"/>
        <v>#VALUE!</v>
      </c>
      <c r="AT138" s="1126" t="e">
        <f t="shared" si="291"/>
        <v>#VALUE!</v>
      </c>
      <c r="AU138" s="1126" t="e">
        <f t="shared" si="291"/>
        <v>#VALUE!</v>
      </c>
      <c r="AV138" s="1126" t="e">
        <f t="shared" si="291"/>
        <v>#VALUE!</v>
      </c>
      <c r="AW138" s="1126" t="e">
        <f t="shared" si="291"/>
        <v>#VALUE!</v>
      </c>
      <c r="AX138" s="1126" t="e">
        <f t="shared" si="291"/>
        <v>#VALUE!</v>
      </c>
      <c r="AY138" s="1126" t="e">
        <f t="shared" si="291"/>
        <v>#VALUE!</v>
      </c>
      <c r="AZ138" s="1126" t="e">
        <f t="shared" si="291"/>
        <v>#VALUE!</v>
      </c>
      <c r="BA138" s="1126" t="e">
        <f t="shared" si="291"/>
        <v>#VALUE!</v>
      </c>
      <c r="BB138" s="1126" t="e">
        <f t="shared" si="291"/>
        <v>#VALUE!</v>
      </c>
      <c r="BC138" s="1126" t="e">
        <f t="shared" si="291"/>
        <v>#VALUE!</v>
      </c>
      <c r="BD138" s="1126" t="e">
        <f t="shared" si="291"/>
        <v>#VALUE!</v>
      </c>
      <c r="BE138" s="1126" t="e">
        <f t="shared" si="291"/>
        <v>#VALUE!</v>
      </c>
      <c r="BF138" s="1126" t="e">
        <f t="shared" si="291"/>
        <v>#VALUE!</v>
      </c>
      <c r="BG138" s="1126" t="e">
        <f t="shared" si="291"/>
        <v>#VALUE!</v>
      </c>
      <c r="BH138" s="1126" t="e">
        <f t="shared" si="291"/>
        <v>#VALUE!</v>
      </c>
      <c r="BI138" s="1126" t="e">
        <f t="shared" si="291"/>
        <v>#VALUE!</v>
      </c>
      <c r="BJ138" s="1126" t="e">
        <f t="shared" si="291"/>
        <v>#VALUE!</v>
      </c>
      <c r="BK138" s="1126" t="e">
        <f t="shared" si="291"/>
        <v>#VALUE!</v>
      </c>
      <c r="BL138" s="1126" t="e">
        <f t="shared" si="291"/>
        <v>#VALUE!</v>
      </c>
      <c r="BM138" s="1126" t="e">
        <f t="shared" si="291"/>
        <v>#VALUE!</v>
      </c>
      <c r="BN138" s="498"/>
      <c r="BO138" s="1127"/>
      <c r="BP138" s="1127"/>
      <c r="BQ138" s="1127"/>
      <c r="BR138" s="1127"/>
      <c r="BS138" s="1127"/>
    </row>
    <row r="139" spans="2:71" s="489" customFormat="1" ht="12.75" x14ac:dyDescent="0.2">
      <c r="B139" s="1113" t="str">
        <f t="shared" si="218"/>
        <v>Bába 8 horas</v>
      </c>
      <c r="C139" s="493"/>
      <c r="D139" s="843" t="e">
        <f t="shared" si="219"/>
        <v>#DIV/0!</v>
      </c>
      <c r="E139" s="689"/>
      <c r="F139" s="1125"/>
      <c r="G139" s="1125"/>
      <c r="H139" s="1126" t="e">
        <f t="shared" ref="H139:AM139" si="292">H88*$D139</f>
        <v>#VALUE!</v>
      </c>
      <c r="I139" s="1126" t="e">
        <f t="shared" si="292"/>
        <v>#VALUE!</v>
      </c>
      <c r="J139" s="1126" t="e">
        <f t="shared" si="292"/>
        <v>#VALUE!</v>
      </c>
      <c r="K139" s="1126" t="e">
        <f t="shared" si="292"/>
        <v>#VALUE!</v>
      </c>
      <c r="L139" s="1126" t="e">
        <f t="shared" si="292"/>
        <v>#VALUE!</v>
      </c>
      <c r="M139" s="1126" t="e">
        <f t="shared" si="292"/>
        <v>#VALUE!</v>
      </c>
      <c r="N139" s="1126" t="e">
        <f t="shared" si="292"/>
        <v>#VALUE!</v>
      </c>
      <c r="O139" s="1126" t="e">
        <f t="shared" si="292"/>
        <v>#VALUE!</v>
      </c>
      <c r="P139" s="1126" t="e">
        <f t="shared" si="292"/>
        <v>#VALUE!</v>
      </c>
      <c r="Q139" s="1126" t="e">
        <f t="shared" si="292"/>
        <v>#VALUE!</v>
      </c>
      <c r="R139" s="1126" t="e">
        <f t="shared" si="292"/>
        <v>#VALUE!</v>
      </c>
      <c r="S139" s="1126" t="e">
        <f t="shared" si="292"/>
        <v>#VALUE!</v>
      </c>
      <c r="T139" s="1126" t="e">
        <f t="shared" si="292"/>
        <v>#VALUE!</v>
      </c>
      <c r="U139" s="1126" t="e">
        <f t="shared" si="292"/>
        <v>#VALUE!</v>
      </c>
      <c r="V139" s="1126" t="e">
        <f t="shared" si="292"/>
        <v>#VALUE!</v>
      </c>
      <c r="W139" s="1126" t="e">
        <f t="shared" si="292"/>
        <v>#VALUE!</v>
      </c>
      <c r="X139" s="1126" t="e">
        <f t="shared" si="292"/>
        <v>#VALUE!</v>
      </c>
      <c r="Y139" s="1126" t="e">
        <f t="shared" si="292"/>
        <v>#VALUE!</v>
      </c>
      <c r="Z139" s="1126" t="e">
        <f t="shared" si="292"/>
        <v>#VALUE!</v>
      </c>
      <c r="AA139" s="1126" t="e">
        <f t="shared" si="292"/>
        <v>#VALUE!</v>
      </c>
      <c r="AB139" s="1126" t="e">
        <f t="shared" si="292"/>
        <v>#VALUE!</v>
      </c>
      <c r="AC139" s="1126" t="e">
        <f t="shared" si="292"/>
        <v>#VALUE!</v>
      </c>
      <c r="AD139" s="1126" t="e">
        <f t="shared" si="292"/>
        <v>#VALUE!</v>
      </c>
      <c r="AE139" s="1126" t="e">
        <f t="shared" si="292"/>
        <v>#VALUE!</v>
      </c>
      <c r="AF139" s="1126" t="e">
        <f t="shared" si="292"/>
        <v>#VALUE!</v>
      </c>
      <c r="AG139" s="1126" t="e">
        <f t="shared" si="292"/>
        <v>#VALUE!</v>
      </c>
      <c r="AH139" s="1126" t="e">
        <f t="shared" si="292"/>
        <v>#VALUE!</v>
      </c>
      <c r="AI139" s="1126" t="e">
        <f t="shared" si="292"/>
        <v>#VALUE!</v>
      </c>
      <c r="AJ139" s="1126" t="e">
        <f t="shared" si="292"/>
        <v>#VALUE!</v>
      </c>
      <c r="AK139" s="1126" t="e">
        <f t="shared" si="292"/>
        <v>#VALUE!</v>
      </c>
      <c r="AL139" s="1126" t="e">
        <f t="shared" si="292"/>
        <v>#VALUE!</v>
      </c>
      <c r="AM139" s="1126" t="e">
        <f t="shared" si="292"/>
        <v>#VALUE!</v>
      </c>
      <c r="AN139" s="1126" t="e">
        <f t="shared" ref="AN139:BM139" si="293">AN88*$D139</f>
        <v>#VALUE!</v>
      </c>
      <c r="AO139" s="1126" t="e">
        <f t="shared" si="293"/>
        <v>#VALUE!</v>
      </c>
      <c r="AP139" s="1126" t="e">
        <f t="shared" si="293"/>
        <v>#VALUE!</v>
      </c>
      <c r="AQ139" s="1126" t="e">
        <f t="shared" si="293"/>
        <v>#VALUE!</v>
      </c>
      <c r="AR139" s="1126" t="e">
        <f t="shared" si="293"/>
        <v>#VALUE!</v>
      </c>
      <c r="AS139" s="1126" t="e">
        <f t="shared" si="293"/>
        <v>#VALUE!</v>
      </c>
      <c r="AT139" s="1126" t="e">
        <f t="shared" si="293"/>
        <v>#VALUE!</v>
      </c>
      <c r="AU139" s="1126" t="e">
        <f t="shared" si="293"/>
        <v>#VALUE!</v>
      </c>
      <c r="AV139" s="1126" t="e">
        <f t="shared" si="293"/>
        <v>#VALUE!</v>
      </c>
      <c r="AW139" s="1126" t="e">
        <f t="shared" si="293"/>
        <v>#VALUE!</v>
      </c>
      <c r="AX139" s="1126" t="e">
        <f t="shared" si="293"/>
        <v>#VALUE!</v>
      </c>
      <c r="AY139" s="1126" t="e">
        <f t="shared" si="293"/>
        <v>#VALUE!</v>
      </c>
      <c r="AZ139" s="1126" t="e">
        <f t="shared" si="293"/>
        <v>#VALUE!</v>
      </c>
      <c r="BA139" s="1126" t="e">
        <f t="shared" si="293"/>
        <v>#VALUE!</v>
      </c>
      <c r="BB139" s="1126" t="e">
        <f t="shared" si="293"/>
        <v>#VALUE!</v>
      </c>
      <c r="BC139" s="1126" t="e">
        <f t="shared" si="293"/>
        <v>#VALUE!</v>
      </c>
      <c r="BD139" s="1126" t="e">
        <f t="shared" si="293"/>
        <v>#VALUE!</v>
      </c>
      <c r="BE139" s="1126" t="e">
        <f t="shared" si="293"/>
        <v>#VALUE!</v>
      </c>
      <c r="BF139" s="1126" t="e">
        <f t="shared" si="293"/>
        <v>#VALUE!</v>
      </c>
      <c r="BG139" s="1126" t="e">
        <f t="shared" si="293"/>
        <v>#VALUE!</v>
      </c>
      <c r="BH139" s="1126" t="e">
        <f t="shared" si="293"/>
        <v>#VALUE!</v>
      </c>
      <c r="BI139" s="1126" t="e">
        <f t="shared" si="293"/>
        <v>#VALUE!</v>
      </c>
      <c r="BJ139" s="1126" t="e">
        <f t="shared" si="293"/>
        <v>#VALUE!</v>
      </c>
      <c r="BK139" s="1126" t="e">
        <f t="shared" si="293"/>
        <v>#VALUE!</v>
      </c>
      <c r="BL139" s="1126" t="e">
        <f t="shared" si="293"/>
        <v>#VALUE!</v>
      </c>
      <c r="BM139" s="1126" t="e">
        <f t="shared" si="293"/>
        <v>#VALUE!</v>
      </c>
      <c r="BN139" s="498"/>
      <c r="BO139" s="1127"/>
      <c r="BP139" s="1127"/>
      <c r="BQ139" s="1127"/>
      <c r="BR139" s="1127"/>
      <c r="BS139" s="1127"/>
    </row>
    <row r="140" spans="2:71" s="489" customFormat="1" ht="12.75" x14ac:dyDescent="0.2">
      <c r="B140" s="1113" t="str">
        <f t="shared" si="218"/>
        <v>Limpeza condominial 6 horas</v>
      </c>
      <c r="C140" s="493"/>
      <c r="D140" s="843" t="e">
        <f t="shared" si="219"/>
        <v>#DIV/0!</v>
      </c>
      <c r="E140" s="689"/>
      <c r="F140" s="1125"/>
      <c r="G140" s="1125"/>
      <c r="H140" s="1126" t="e">
        <f t="shared" ref="H140:AM140" si="294">H89*$D140</f>
        <v>#VALUE!</v>
      </c>
      <c r="I140" s="1126" t="e">
        <f t="shared" si="294"/>
        <v>#VALUE!</v>
      </c>
      <c r="J140" s="1126" t="e">
        <f t="shared" si="294"/>
        <v>#VALUE!</v>
      </c>
      <c r="K140" s="1126" t="e">
        <f t="shared" si="294"/>
        <v>#VALUE!</v>
      </c>
      <c r="L140" s="1126" t="e">
        <f t="shared" si="294"/>
        <v>#VALUE!</v>
      </c>
      <c r="M140" s="1126" t="e">
        <f t="shared" si="294"/>
        <v>#VALUE!</v>
      </c>
      <c r="N140" s="1126" t="e">
        <f t="shared" si="294"/>
        <v>#VALUE!</v>
      </c>
      <c r="O140" s="1126" t="e">
        <f t="shared" si="294"/>
        <v>#VALUE!</v>
      </c>
      <c r="P140" s="1126" t="e">
        <f t="shared" si="294"/>
        <v>#VALUE!</v>
      </c>
      <c r="Q140" s="1126" t="e">
        <f t="shared" si="294"/>
        <v>#VALUE!</v>
      </c>
      <c r="R140" s="1126" t="e">
        <f t="shared" si="294"/>
        <v>#VALUE!</v>
      </c>
      <c r="S140" s="1126" t="e">
        <f t="shared" si="294"/>
        <v>#VALUE!</v>
      </c>
      <c r="T140" s="1126" t="e">
        <f t="shared" si="294"/>
        <v>#VALUE!</v>
      </c>
      <c r="U140" s="1126" t="e">
        <f t="shared" si="294"/>
        <v>#VALUE!</v>
      </c>
      <c r="V140" s="1126" t="e">
        <f t="shared" si="294"/>
        <v>#VALUE!</v>
      </c>
      <c r="W140" s="1126" t="e">
        <f t="shared" si="294"/>
        <v>#VALUE!</v>
      </c>
      <c r="X140" s="1126" t="e">
        <f t="shared" si="294"/>
        <v>#VALUE!</v>
      </c>
      <c r="Y140" s="1126" t="e">
        <f t="shared" si="294"/>
        <v>#VALUE!</v>
      </c>
      <c r="Z140" s="1126" t="e">
        <f t="shared" si="294"/>
        <v>#VALUE!</v>
      </c>
      <c r="AA140" s="1126" t="e">
        <f t="shared" si="294"/>
        <v>#VALUE!</v>
      </c>
      <c r="AB140" s="1126" t="e">
        <f t="shared" si="294"/>
        <v>#VALUE!</v>
      </c>
      <c r="AC140" s="1126" t="e">
        <f t="shared" si="294"/>
        <v>#VALUE!</v>
      </c>
      <c r="AD140" s="1126" t="e">
        <f t="shared" si="294"/>
        <v>#VALUE!</v>
      </c>
      <c r="AE140" s="1126" t="e">
        <f t="shared" si="294"/>
        <v>#VALUE!</v>
      </c>
      <c r="AF140" s="1126" t="e">
        <f t="shared" si="294"/>
        <v>#VALUE!</v>
      </c>
      <c r="AG140" s="1126" t="e">
        <f t="shared" si="294"/>
        <v>#VALUE!</v>
      </c>
      <c r="AH140" s="1126" t="e">
        <f t="shared" si="294"/>
        <v>#VALUE!</v>
      </c>
      <c r="AI140" s="1126" t="e">
        <f t="shared" si="294"/>
        <v>#VALUE!</v>
      </c>
      <c r="AJ140" s="1126" t="e">
        <f t="shared" si="294"/>
        <v>#VALUE!</v>
      </c>
      <c r="AK140" s="1126" t="e">
        <f t="shared" si="294"/>
        <v>#VALUE!</v>
      </c>
      <c r="AL140" s="1126" t="e">
        <f t="shared" si="294"/>
        <v>#VALUE!</v>
      </c>
      <c r="AM140" s="1126" t="e">
        <f t="shared" si="294"/>
        <v>#VALUE!</v>
      </c>
      <c r="AN140" s="1126" t="e">
        <f t="shared" ref="AN140:BM140" si="295">AN89*$D140</f>
        <v>#VALUE!</v>
      </c>
      <c r="AO140" s="1126" t="e">
        <f t="shared" si="295"/>
        <v>#VALUE!</v>
      </c>
      <c r="AP140" s="1126" t="e">
        <f t="shared" si="295"/>
        <v>#VALUE!</v>
      </c>
      <c r="AQ140" s="1126" t="e">
        <f t="shared" si="295"/>
        <v>#VALUE!</v>
      </c>
      <c r="AR140" s="1126" t="e">
        <f t="shared" si="295"/>
        <v>#VALUE!</v>
      </c>
      <c r="AS140" s="1126" t="e">
        <f t="shared" si="295"/>
        <v>#VALUE!</v>
      </c>
      <c r="AT140" s="1126" t="e">
        <f t="shared" si="295"/>
        <v>#VALUE!</v>
      </c>
      <c r="AU140" s="1126" t="e">
        <f t="shared" si="295"/>
        <v>#VALUE!</v>
      </c>
      <c r="AV140" s="1126" t="e">
        <f t="shared" si="295"/>
        <v>#VALUE!</v>
      </c>
      <c r="AW140" s="1126" t="e">
        <f t="shared" si="295"/>
        <v>#VALUE!</v>
      </c>
      <c r="AX140" s="1126" t="e">
        <f t="shared" si="295"/>
        <v>#VALUE!</v>
      </c>
      <c r="AY140" s="1126" t="e">
        <f t="shared" si="295"/>
        <v>#VALUE!</v>
      </c>
      <c r="AZ140" s="1126" t="e">
        <f t="shared" si="295"/>
        <v>#VALUE!</v>
      </c>
      <c r="BA140" s="1126" t="e">
        <f t="shared" si="295"/>
        <v>#VALUE!</v>
      </c>
      <c r="BB140" s="1126" t="e">
        <f t="shared" si="295"/>
        <v>#VALUE!</v>
      </c>
      <c r="BC140" s="1126" t="e">
        <f t="shared" si="295"/>
        <v>#VALUE!</v>
      </c>
      <c r="BD140" s="1126" t="e">
        <f t="shared" si="295"/>
        <v>#VALUE!</v>
      </c>
      <c r="BE140" s="1126" t="e">
        <f t="shared" si="295"/>
        <v>#VALUE!</v>
      </c>
      <c r="BF140" s="1126" t="e">
        <f t="shared" si="295"/>
        <v>#VALUE!</v>
      </c>
      <c r="BG140" s="1126" t="e">
        <f t="shared" si="295"/>
        <v>#VALUE!</v>
      </c>
      <c r="BH140" s="1126" t="e">
        <f t="shared" si="295"/>
        <v>#VALUE!</v>
      </c>
      <c r="BI140" s="1126" t="e">
        <f t="shared" si="295"/>
        <v>#VALUE!</v>
      </c>
      <c r="BJ140" s="1126" t="e">
        <f t="shared" si="295"/>
        <v>#VALUE!</v>
      </c>
      <c r="BK140" s="1126" t="e">
        <f t="shared" si="295"/>
        <v>#VALUE!</v>
      </c>
      <c r="BL140" s="1126" t="e">
        <f t="shared" si="295"/>
        <v>#VALUE!</v>
      </c>
      <c r="BM140" s="1126" t="e">
        <f t="shared" si="295"/>
        <v>#VALUE!</v>
      </c>
      <c r="BN140" s="498"/>
      <c r="BO140" s="1127"/>
      <c r="BP140" s="1127"/>
      <c r="BQ140" s="1127"/>
      <c r="BR140" s="1127"/>
      <c r="BS140" s="1127"/>
    </row>
    <row r="141" spans="2:71" s="489" customFormat="1" ht="12.75" x14ac:dyDescent="0.2">
      <c r="B141" s="1113" t="str">
        <f t="shared" si="218"/>
        <v>Limpeza Pré mudança 2 Horas</v>
      </c>
      <c r="C141" s="493"/>
      <c r="D141" s="843" t="e">
        <f t="shared" si="219"/>
        <v>#DIV/0!</v>
      </c>
      <c r="E141" s="689"/>
      <c r="F141" s="1125"/>
      <c r="G141" s="1125"/>
      <c r="H141" s="1126" t="e">
        <f t="shared" ref="H141:AM141" si="296">H90*$D141</f>
        <v>#VALUE!</v>
      </c>
      <c r="I141" s="1126" t="e">
        <f t="shared" si="296"/>
        <v>#VALUE!</v>
      </c>
      <c r="J141" s="1126" t="e">
        <f t="shared" si="296"/>
        <v>#VALUE!</v>
      </c>
      <c r="K141" s="1126" t="e">
        <f t="shared" si="296"/>
        <v>#VALUE!</v>
      </c>
      <c r="L141" s="1126" t="e">
        <f t="shared" si="296"/>
        <v>#VALUE!</v>
      </c>
      <c r="M141" s="1126" t="e">
        <f t="shared" si="296"/>
        <v>#VALUE!</v>
      </c>
      <c r="N141" s="1126" t="e">
        <f t="shared" si="296"/>
        <v>#VALUE!</v>
      </c>
      <c r="O141" s="1126" t="e">
        <f t="shared" si="296"/>
        <v>#VALUE!</v>
      </c>
      <c r="P141" s="1126" t="e">
        <f t="shared" si="296"/>
        <v>#VALUE!</v>
      </c>
      <c r="Q141" s="1126" t="e">
        <f t="shared" si="296"/>
        <v>#VALUE!</v>
      </c>
      <c r="R141" s="1126" t="e">
        <f t="shared" si="296"/>
        <v>#VALUE!</v>
      </c>
      <c r="S141" s="1126" t="e">
        <f t="shared" si="296"/>
        <v>#VALUE!</v>
      </c>
      <c r="T141" s="1126" t="e">
        <f t="shared" si="296"/>
        <v>#VALUE!</v>
      </c>
      <c r="U141" s="1126" t="e">
        <f t="shared" si="296"/>
        <v>#VALUE!</v>
      </c>
      <c r="V141" s="1126" t="e">
        <f t="shared" si="296"/>
        <v>#VALUE!</v>
      </c>
      <c r="W141" s="1126" t="e">
        <f t="shared" si="296"/>
        <v>#VALUE!</v>
      </c>
      <c r="X141" s="1126" t="e">
        <f t="shared" si="296"/>
        <v>#VALUE!</v>
      </c>
      <c r="Y141" s="1126" t="e">
        <f t="shared" si="296"/>
        <v>#VALUE!</v>
      </c>
      <c r="Z141" s="1126" t="e">
        <f t="shared" si="296"/>
        <v>#VALUE!</v>
      </c>
      <c r="AA141" s="1126" t="e">
        <f t="shared" si="296"/>
        <v>#VALUE!</v>
      </c>
      <c r="AB141" s="1126" t="e">
        <f t="shared" si="296"/>
        <v>#VALUE!</v>
      </c>
      <c r="AC141" s="1126" t="e">
        <f t="shared" si="296"/>
        <v>#VALUE!</v>
      </c>
      <c r="AD141" s="1126" t="e">
        <f t="shared" si="296"/>
        <v>#VALUE!</v>
      </c>
      <c r="AE141" s="1126" t="e">
        <f t="shared" si="296"/>
        <v>#VALUE!</v>
      </c>
      <c r="AF141" s="1126" t="e">
        <f t="shared" si="296"/>
        <v>#VALUE!</v>
      </c>
      <c r="AG141" s="1126" t="e">
        <f t="shared" si="296"/>
        <v>#VALUE!</v>
      </c>
      <c r="AH141" s="1126" t="e">
        <f t="shared" si="296"/>
        <v>#VALUE!</v>
      </c>
      <c r="AI141" s="1126" t="e">
        <f t="shared" si="296"/>
        <v>#VALUE!</v>
      </c>
      <c r="AJ141" s="1126" t="e">
        <f t="shared" si="296"/>
        <v>#VALUE!</v>
      </c>
      <c r="AK141" s="1126" t="e">
        <f t="shared" si="296"/>
        <v>#VALUE!</v>
      </c>
      <c r="AL141" s="1126" t="e">
        <f t="shared" si="296"/>
        <v>#VALUE!</v>
      </c>
      <c r="AM141" s="1126" t="e">
        <f t="shared" si="296"/>
        <v>#VALUE!</v>
      </c>
      <c r="AN141" s="1126" t="e">
        <f t="shared" ref="AN141:BM141" si="297">AN90*$D141</f>
        <v>#VALUE!</v>
      </c>
      <c r="AO141" s="1126" t="e">
        <f t="shared" si="297"/>
        <v>#VALUE!</v>
      </c>
      <c r="AP141" s="1126" t="e">
        <f t="shared" si="297"/>
        <v>#VALUE!</v>
      </c>
      <c r="AQ141" s="1126" t="e">
        <f t="shared" si="297"/>
        <v>#VALUE!</v>
      </c>
      <c r="AR141" s="1126" t="e">
        <f t="shared" si="297"/>
        <v>#VALUE!</v>
      </c>
      <c r="AS141" s="1126" t="e">
        <f t="shared" si="297"/>
        <v>#VALUE!</v>
      </c>
      <c r="AT141" s="1126" t="e">
        <f t="shared" si="297"/>
        <v>#VALUE!</v>
      </c>
      <c r="AU141" s="1126" t="e">
        <f t="shared" si="297"/>
        <v>#VALUE!</v>
      </c>
      <c r="AV141" s="1126" t="e">
        <f t="shared" si="297"/>
        <v>#VALUE!</v>
      </c>
      <c r="AW141" s="1126" t="e">
        <f t="shared" si="297"/>
        <v>#VALUE!</v>
      </c>
      <c r="AX141" s="1126" t="e">
        <f t="shared" si="297"/>
        <v>#VALUE!</v>
      </c>
      <c r="AY141" s="1126" t="e">
        <f t="shared" si="297"/>
        <v>#VALUE!</v>
      </c>
      <c r="AZ141" s="1126" t="e">
        <f t="shared" si="297"/>
        <v>#VALUE!</v>
      </c>
      <c r="BA141" s="1126" t="e">
        <f t="shared" si="297"/>
        <v>#VALUE!</v>
      </c>
      <c r="BB141" s="1126" t="e">
        <f t="shared" si="297"/>
        <v>#VALUE!</v>
      </c>
      <c r="BC141" s="1126" t="e">
        <f t="shared" si="297"/>
        <v>#VALUE!</v>
      </c>
      <c r="BD141" s="1126" t="e">
        <f t="shared" si="297"/>
        <v>#VALUE!</v>
      </c>
      <c r="BE141" s="1126" t="e">
        <f t="shared" si="297"/>
        <v>#VALUE!</v>
      </c>
      <c r="BF141" s="1126" t="e">
        <f t="shared" si="297"/>
        <v>#VALUE!</v>
      </c>
      <c r="BG141" s="1126" t="e">
        <f t="shared" si="297"/>
        <v>#VALUE!</v>
      </c>
      <c r="BH141" s="1126" t="e">
        <f t="shared" si="297"/>
        <v>#VALUE!</v>
      </c>
      <c r="BI141" s="1126" t="e">
        <f t="shared" si="297"/>
        <v>#VALUE!</v>
      </c>
      <c r="BJ141" s="1126" t="e">
        <f t="shared" si="297"/>
        <v>#VALUE!</v>
      </c>
      <c r="BK141" s="1126" t="e">
        <f t="shared" si="297"/>
        <v>#VALUE!</v>
      </c>
      <c r="BL141" s="1126" t="e">
        <f t="shared" si="297"/>
        <v>#VALUE!</v>
      </c>
      <c r="BM141" s="1126" t="e">
        <f t="shared" si="297"/>
        <v>#VALUE!</v>
      </c>
      <c r="BN141" s="498"/>
      <c r="BO141" s="1127"/>
      <c r="BP141" s="1127"/>
      <c r="BQ141" s="1127"/>
      <c r="BR141" s="1127"/>
      <c r="BS141" s="1127"/>
    </row>
    <row r="142" spans="2:71" s="489" customFormat="1" ht="12.75" x14ac:dyDescent="0.2">
      <c r="B142" s="1113" t="str">
        <f t="shared" si="218"/>
        <v>Limpeza Pré mudança 6 Horas</v>
      </c>
      <c r="C142" s="493"/>
      <c r="D142" s="843" t="e">
        <f t="shared" si="219"/>
        <v>#DIV/0!</v>
      </c>
      <c r="E142" s="689"/>
      <c r="F142" s="1125"/>
      <c r="G142" s="1125"/>
      <c r="H142" s="1126" t="e">
        <f t="shared" ref="H142:AM142" si="298">H91*$D142</f>
        <v>#VALUE!</v>
      </c>
      <c r="I142" s="1126" t="e">
        <f t="shared" si="298"/>
        <v>#VALUE!</v>
      </c>
      <c r="J142" s="1126" t="e">
        <f t="shared" si="298"/>
        <v>#VALUE!</v>
      </c>
      <c r="K142" s="1126" t="e">
        <f t="shared" si="298"/>
        <v>#VALUE!</v>
      </c>
      <c r="L142" s="1126" t="e">
        <f t="shared" si="298"/>
        <v>#VALUE!</v>
      </c>
      <c r="M142" s="1126" t="e">
        <f t="shared" si="298"/>
        <v>#VALUE!</v>
      </c>
      <c r="N142" s="1126" t="e">
        <f t="shared" si="298"/>
        <v>#VALUE!</v>
      </c>
      <c r="O142" s="1126" t="e">
        <f t="shared" si="298"/>
        <v>#VALUE!</v>
      </c>
      <c r="P142" s="1126" t="e">
        <f t="shared" si="298"/>
        <v>#VALUE!</v>
      </c>
      <c r="Q142" s="1126" t="e">
        <f t="shared" si="298"/>
        <v>#VALUE!</v>
      </c>
      <c r="R142" s="1126" t="e">
        <f t="shared" si="298"/>
        <v>#VALUE!</v>
      </c>
      <c r="S142" s="1126" t="e">
        <f t="shared" si="298"/>
        <v>#VALUE!</v>
      </c>
      <c r="T142" s="1126" t="e">
        <f t="shared" si="298"/>
        <v>#VALUE!</v>
      </c>
      <c r="U142" s="1126" t="e">
        <f t="shared" si="298"/>
        <v>#VALUE!</v>
      </c>
      <c r="V142" s="1126" t="e">
        <f t="shared" si="298"/>
        <v>#VALUE!</v>
      </c>
      <c r="W142" s="1126" t="e">
        <f t="shared" si="298"/>
        <v>#VALUE!</v>
      </c>
      <c r="X142" s="1126" t="e">
        <f t="shared" si="298"/>
        <v>#VALUE!</v>
      </c>
      <c r="Y142" s="1126" t="e">
        <f t="shared" si="298"/>
        <v>#VALUE!</v>
      </c>
      <c r="Z142" s="1126" t="e">
        <f t="shared" si="298"/>
        <v>#VALUE!</v>
      </c>
      <c r="AA142" s="1126" t="e">
        <f t="shared" si="298"/>
        <v>#VALUE!</v>
      </c>
      <c r="AB142" s="1126" t="e">
        <f t="shared" si="298"/>
        <v>#VALUE!</v>
      </c>
      <c r="AC142" s="1126" t="e">
        <f t="shared" si="298"/>
        <v>#VALUE!</v>
      </c>
      <c r="AD142" s="1126" t="e">
        <f t="shared" si="298"/>
        <v>#VALUE!</v>
      </c>
      <c r="AE142" s="1126" t="e">
        <f t="shared" si="298"/>
        <v>#VALUE!</v>
      </c>
      <c r="AF142" s="1126" t="e">
        <f t="shared" si="298"/>
        <v>#VALUE!</v>
      </c>
      <c r="AG142" s="1126" t="e">
        <f t="shared" si="298"/>
        <v>#VALUE!</v>
      </c>
      <c r="AH142" s="1126" t="e">
        <f t="shared" si="298"/>
        <v>#VALUE!</v>
      </c>
      <c r="AI142" s="1126" t="e">
        <f t="shared" si="298"/>
        <v>#VALUE!</v>
      </c>
      <c r="AJ142" s="1126" t="e">
        <f t="shared" si="298"/>
        <v>#VALUE!</v>
      </c>
      <c r="AK142" s="1126" t="e">
        <f t="shared" si="298"/>
        <v>#VALUE!</v>
      </c>
      <c r="AL142" s="1126" t="e">
        <f t="shared" si="298"/>
        <v>#VALUE!</v>
      </c>
      <c r="AM142" s="1126" t="e">
        <f t="shared" si="298"/>
        <v>#VALUE!</v>
      </c>
      <c r="AN142" s="1126" t="e">
        <f t="shared" ref="AN142:BM142" si="299">AN91*$D142</f>
        <v>#VALUE!</v>
      </c>
      <c r="AO142" s="1126" t="e">
        <f t="shared" si="299"/>
        <v>#VALUE!</v>
      </c>
      <c r="AP142" s="1126" t="e">
        <f t="shared" si="299"/>
        <v>#VALUE!</v>
      </c>
      <c r="AQ142" s="1126" t="e">
        <f t="shared" si="299"/>
        <v>#VALUE!</v>
      </c>
      <c r="AR142" s="1126" t="e">
        <f t="shared" si="299"/>
        <v>#VALUE!</v>
      </c>
      <c r="AS142" s="1126" t="e">
        <f t="shared" si="299"/>
        <v>#VALUE!</v>
      </c>
      <c r="AT142" s="1126" t="e">
        <f t="shared" si="299"/>
        <v>#VALUE!</v>
      </c>
      <c r="AU142" s="1126" t="e">
        <f t="shared" si="299"/>
        <v>#VALUE!</v>
      </c>
      <c r="AV142" s="1126" t="e">
        <f t="shared" si="299"/>
        <v>#VALUE!</v>
      </c>
      <c r="AW142" s="1126" t="e">
        <f t="shared" si="299"/>
        <v>#VALUE!</v>
      </c>
      <c r="AX142" s="1126" t="e">
        <f t="shared" si="299"/>
        <v>#VALUE!</v>
      </c>
      <c r="AY142" s="1126" t="e">
        <f t="shared" si="299"/>
        <v>#VALUE!</v>
      </c>
      <c r="AZ142" s="1126" t="e">
        <f t="shared" si="299"/>
        <v>#VALUE!</v>
      </c>
      <c r="BA142" s="1126" t="e">
        <f t="shared" si="299"/>
        <v>#VALUE!</v>
      </c>
      <c r="BB142" s="1126" t="e">
        <f t="shared" si="299"/>
        <v>#VALUE!</v>
      </c>
      <c r="BC142" s="1126" t="e">
        <f t="shared" si="299"/>
        <v>#VALUE!</v>
      </c>
      <c r="BD142" s="1126" t="e">
        <f t="shared" si="299"/>
        <v>#VALUE!</v>
      </c>
      <c r="BE142" s="1126" t="e">
        <f t="shared" si="299"/>
        <v>#VALUE!</v>
      </c>
      <c r="BF142" s="1126" t="e">
        <f t="shared" si="299"/>
        <v>#VALUE!</v>
      </c>
      <c r="BG142" s="1126" t="e">
        <f t="shared" si="299"/>
        <v>#VALUE!</v>
      </c>
      <c r="BH142" s="1126" t="e">
        <f t="shared" si="299"/>
        <v>#VALUE!</v>
      </c>
      <c r="BI142" s="1126" t="e">
        <f t="shared" si="299"/>
        <v>#VALUE!</v>
      </c>
      <c r="BJ142" s="1126" t="e">
        <f t="shared" si="299"/>
        <v>#VALUE!</v>
      </c>
      <c r="BK142" s="1126" t="e">
        <f t="shared" si="299"/>
        <v>#VALUE!</v>
      </c>
      <c r="BL142" s="1126" t="e">
        <f t="shared" si="299"/>
        <v>#VALUE!</v>
      </c>
      <c r="BM142" s="1126" t="e">
        <f t="shared" si="299"/>
        <v>#VALUE!</v>
      </c>
      <c r="BN142" s="498"/>
      <c r="BO142" s="1127"/>
      <c r="BP142" s="1127"/>
      <c r="BQ142" s="1127"/>
      <c r="BR142" s="1127"/>
      <c r="BS142" s="1127"/>
    </row>
    <row r="143" spans="2:71" s="489" customFormat="1" ht="12.75" x14ac:dyDescent="0.2">
      <c r="B143" s="1113" t="str">
        <f t="shared" si="218"/>
        <v>Assistente de serviços gerais (ASG) 8 HORAS</v>
      </c>
      <c r="C143" s="493"/>
      <c r="D143" s="843" t="e">
        <f t="shared" si="219"/>
        <v>#DIV/0!</v>
      </c>
      <c r="E143" s="689"/>
      <c r="F143" s="1125"/>
      <c r="G143" s="1125"/>
      <c r="H143" s="1126" t="e">
        <f t="shared" ref="H143:AM143" si="300">H92*$D143</f>
        <v>#VALUE!</v>
      </c>
      <c r="I143" s="1126" t="e">
        <f t="shared" si="300"/>
        <v>#VALUE!</v>
      </c>
      <c r="J143" s="1126" t="e">
        <f t="shared" si="300"/>
        <v>#VALUE!</v>
      </c>
      <c r="K143" s="1126" t="e">
        <f t="shared" si="300"/>
        <v>#VALUE!</v>
      </c>
      <c r="L143" s="1126" t="e">
        <f t="shared" si="300"/>
        <v>#VALUE!</v>
      </c>
      <c r="M143" s="1126" t="e">
        <f t="shared" si="300"/>
        <v>#VALUE!</v>
      </c>
      <c r="N143" s="1126" t="e">
        <f t="shared" si="300"/>
        <v>#VALUE!</v>
      </c>
      <c r="O143" s="1126" t="e">
        <f t="shared" si="300"/>
        <v>#VALUE!</v>
      </c>
      <c r="P143" s="1126" t="e">
        <f t="shared" si="300"/>
        <v>#VALUE!</v>
      </c>
      <c r="Q143" s="1126" t="e">
        <f t="shared" si="300"/>
        <v>#VALUE!</v>
      </c>
      <c r="R143" s="1126" t="e">
        <f t="shared" si="300"/>
        <v>#VALUE!</v>
      </c>
      <c r="S143" s="1126" t="e">
        <f t="shared" si="300"/>
        <v>#VALUE!</v>
      </c>
      <c r="T143" s="1126" t="e">
        <f t="shared" si="300"/>
        <v>#VALUE!</v>
      </c>
      <c r="U143" s="1126" t="e">
        <f t="shared" si="300"/>
        <v>#VALUE!</v>
      </c>
      <c r="V143" s="1126" t="e">
        <f t="shared" si="300"/>
        <v>#VALUE!</v>
      </c>
      <c r="W143" s="1126" t="e">
        <f t="shared" si="300"/>
        <v>#VALUE!</v>
      </c>
      <c r="X143" s="1126" t="e">
        <f t="shared" si="300"/>
        <v>#VALUE!</v>
      </c>
      <c r="Y143" s="1126" t="e">
        <f t="shared" si="300"/>
        <v>#VALUE!</v>
      </c>
      <c r="Z143" s="1126" t="e">
        <f t="shared" si="300"/>
        <v>#VALUE!</v>
      </c>
      <c r="AA143" s="1126" t="e">
        <f t="shared" si="300"/>
        <v>#VALUE!</v>
      </c>
      <c r="AB143" s="1126" t="e">
        <f t="shared" si="300"/>
        <v>#VALUE!</v>
      </c>
      <c r="AC143" s="1126" t="e">
        <f t="shared" si="300"/>
        <v>#VALUE!</v>
      </c>
      <c r="AD143" s="1126" t="e">
        <f t="shared" si="300"/>
        <v>#VALUE!</v>
      </c>
      <c r="AE143" s="1126" t="e">
        <f t="shared" si="300"/>
        <v>#VALUE!</v>
      </c>
      <c r="AF143" s="1126" t="e">
        <f t="shared" si="300"/>
        <v>#VALUE!</v>
      </c>
      <c r="AG143" s="1126" t="e">
        <f t="shared" si="300"/>
        <v>#VALUE!</v>
      </c>
      <c r="AH143" s="1126" t="e">
        <f t="shared" si="300"/>
        <v>#VALUE!</v>
      </c>
      <c r="AI143" s="1126" t="e">
        <f t="shared" si="300"/>
        <v>#VALUE!</v>
      </c>
      <c r="AJ143" s="1126" t="e">
        <f t="shared" si="300"/>
        <v>#VALUE!</v>
      </c>
      <c r="AK143" s="1126" t="e">
        <f t="shared" si="300"/>
        <v>#VALUE!</v>
      </c>
      <c r="AL143" s="1126" t="e">
        <f t="shared" si="300"/>
        <v>#VALUE!</v>
      </c>
      <c r="AM143" s="1126" t="e">
        <f t="shared" si="300"/>
        <v>#VALUE!</v>
      </c>
      <c r="AN143" s="1126" t="e">
        <f t="shared" ref="AN143:BM143" si="301">AN92*$D143</f>
        <v>#VALUE!</v>
      </c>
      <c r="AO143" s="1126" t="e">
        <f t="shared" si="301"/>
        <v>#VALUE!</v>
      </c>
      <c r="AP143" s="1126" t="e">
        <f t="shared" si="301"/>
        <v>#VALUE!</v>
      </c>
      <c r="AQ143" s="1126" t="e">
        <f t="shared" si="301"/>
        <v>#VALUE!</v>
      </c>
      <c r="AR143" s="1126" t="e">
        <f t="shared" si="301"/>
        <v>#VALUE!</v>
      </c>
      <c r="AS143" s="1126" t="e">
        <f t="shared" si="301"/>
        <v>#VALUE!</v>
      </c>
      <c r="AT143" s="1126" t="e">
        <f t="shared" si="301"/>
        <v>#VALUE!</v>
      </c>
      <c r="AU143" s="1126" t="e">
        <f t="shared" si="301"/>
        <v>#VALUE!</v>
      </c>
      <c r="AV143" s="1126" t="e">
        <f t="shared" si="301"/>
        <v>#VALUE!</v>
      </c>
      <c r="AW143" s="1126" t="e">
        <f t="shared" si="301"/>
        <v>#VALUE!</v>
      </c>
      <c r="AX143" s="1126" t="e">
        <f t="shared" si="301"/>
        <v>#VALUE!</v>
      </c>
      <c r="AY143" s="1126" t="e">
        <f t="shared" si="301"/>
        <v>#VALUE!</v>
      </c>
      <c r="AZ143" s="1126" t="e">
        <f t="shared" si="301"/>
        <v>#VALUE!</v>
      </c>
      <c r="BA143" s="1126" t="e">
        <f t="shared" si="301"/>
        <v>#VALUE!</v>
      </c>
      <c r="BB143" s="1126" t="e">
        <f t="shared" si="301"/>
        <v>#VALUE!</v>
      </c>
      <c r="BC143" s="1126" t="e">
        <f t="shared" si="301"/>
        <v>#VALUE!</v>
      </c>
      <c r="BD143" s="1126" t="e">
        <f t="shared" si="301"/>
        <v>#VALUE!</v>
      </c>
      <c r="BE143" s="1126" t="e">
        <f t="shared" si="301"/>
        <v>#VALUE!</v>
      </c>
      <c r="BF143" s="1126" t="e">
        <f t="shared" si="301"/>
        <v>#VALUE!</v>
      </c>
      <c r="BG143" s="1126" t="e">
        <f t="shared" si="301"/>
        <v>#VALUE!</v>
      </c>
      <c r="BH143" s="1126" t="e">
        <f t="shared" si="301"/>
        <v>#VALUE!</v>
      </c>
      <c r="BI143" s="1126" t="e">
        <f t="shared" si="301"/>
        <v>#VALUE!</v>
      </c>
      <c r="BJ143" s="1126" t="e">
        <f t="shared" si="301"/>
        <v>#VALUE!</v>
      </c>
      <c r="BK143" s="1126" t="e">
        <f t="shared" si="301"/>
        <v>#VALUE!</v>
      </c>
      <c r="BL143" s="1126" t="e">
        <f t="shared" si="301"/>
        <v>#VALUE!</v>
      </c>
      <c r="BM143" s="1126" t="e">
        <f t="shared" si="301"/>
        <v>#VALUE!</v>
      </c>
      <c r="BN143" s="498"/>
      <c r="BO143" s="1127"/>
      <c r="BP143" s="1127"/>
      <c r="BQ143" s="1127"/>
      <c r="BR143" s="1127"/>
      <c r="BS143" s="1127"/>
    </row>
    <row r="144" spans="2:71" s="489" customFormat="1" ht="12.75" x14ac:dyDescent="0.2">
      <c r="B144" s="1113" t="str">
        <f t="shared" si="218"/>
        <v>Garçom 2 horas</v>
      </c>
      <c r="C144" s="493"/>
      <c r="D144" s="843" t="e">
        <f t="shared" si="219"/>
        <v>#DIV/0!</v>
      </c>
      <c r="E144" s="689"/>
      <c r="F144" s="1125"/>
      <c r="G144" s="1125"/>
      <c r="H144" s="1126" t="e">
        <f t="shared" ref="H144:AM144" si="302">H93*$D144</f>
        <v>#VALUE!</v>
      </c>
      <c r="I144" s="1126" t="e">
        <f t="shared" si="302"/>
        <v>#VALUE!</v>
      </c>
      <c r="J144" s="1126" t="e">
        <f t="shared" si="302"/>
        <v>#VALUE!</v>
      </c>
      <c r="K144" s="1126" t="e">
        <f t="shared" si="302"/>
        <v>#VALUE!</v>
      </c>
      <c r="L144" s="1126" t="e">
        <f t="shared" si="302"/>
        <v>#VALUE!</v>
      </c>
      <c r="M144" s="1126" t="e">
        <f t="shared" si="302"/>
        <v>#VALUE!</v>
      </c>
      <c r="N144" s="1126" t="e">
        <f t="shared" si="302"/>
        <v>#VALUE!</v>
      </c>
      <c r="O144" s="1126" t="e">
        <f t="shared" si="302"/>
        <v>#VALUE!</v>
      </c>
      <c r="P144" s="1126" t="e">
        <f t="shared" si="302"/>
        <v>#VALUE!</v>
      </c>
      <c r="Q144" s="1126" t="e">
        <f t="shared" si="302"/>
        <v>#VALUE!</v>
      </c>
      <c r="R144" s="1126" t="e">
        <f t="shared" si="302"/>
        <v>#VALUE!</v>
      </c>
      <c r="S144" s="1126" t="e">
        <f t="shared" si="302"/>
        <v>#VALUE!</v>
      </c>
      <c r="T144" s="1126" t="e">
        <f t="shared" si="302"/>
        <v>#VALUE!</v>
      </c>
      <c r="U144" s="1126" t="e">
        <f t="shared" si="302"/>
        <v>#VALUE!</v>
      </c>
      <c r="V144" s="1126" t="e">
        <f t="shared" si="302"/>
        <v>#VALUE!</v>
      </c>
      <c r="W144" s="1126" t="e">
        <f t="shared" si="302"/>
        <v>#VALUE!</v>
      </c>
      <c r="X144" s="1126" t="e">
        <f t="shared" si="302"/>
        <v>#VALUE!</v>
      </c>
      <c r="Y144" s="1126" t="e">
        <f t="shared" si="302"/>
        <v>#VALUE!</v>
      </c>
      <c r="Z144" s="1126" t="e">
        <f t="shared" si="302"/>
        <v>#VALUE!</v>
      </c>
      <c r="AA144" s="1126" t="e">
        <f t="shared" si="302"/>
        <v>#VALUE!</v>
      </c>
      <c r="AB144" s="1126" t="e">
        <f t="shared" si="302"/>
        <v>#VALUE!</v>
      </c>
      <c r="AC144" s="1126" t="e">
        <f t="shared" si="302"/>
        <v>#VALUE!</v>
      </c>
      <c r="AD144" s="1126" t="e">
        <f t="shared" si="302"/>
        <v>#VALUE!</v>
      </c>
      <c r="AE144" s="1126" t="e">
        <f t="shared" si="302"/>
        <v>#VALUE!</v>
      </c>
      <c r="AF144" s="1126" t="e">
        <f t="shared" si="302"/>
        <v>#VALUE!</v>
      </c>
      <c r="AG144" s="1126" t="e">
        <f t="shared" si="302"/>
        <v>#VALUE!</v>
      </c>
      <c r="AH144" s="1126" t="e">
        <f t="shared" si="302"/>
        <v>#VALUE!</v>
      </c>
      <c r="AI144" s="1126" t="e">
        <f t="shared" si="302"/>
        <v>#VALUE!</v>
      </c>
      <c r="AJ144" s="1126" t="e">
        <f t="shared" si="302"/>
        <v>#VALUE!</v>
      </c>
      <c r="AK144" s="1126" t="e">
        <f t="shared" si="302"/>
        <v>#VALUE!</v>
      </c>
      <c r="AL144" s="1126" t="e">
        <f t="shared" si="302"/>
        <v>#VALUE!</v>
      </c>
      <c r="AM144" s="1126" t="e">
        <f t="shared" si="302"/>
        <v>#VALUE!</v>
      </c>
      <c r="AN144" s="1126" t="e">
        <f t="shared" ref="AN144:BM144" si="303">AN93*$D144</f>
        <v>#VALUE!</v>
      </c>
      <c r="AO144" s="1126" t="e">
        <f t="shared" si="303"/>
        <v>#VALUE!</v>
      </c>
      <c r="AP144" s="1126" t="e">
        <f t="shared" si="303"/>
        <v>#VALUE!</v>
      </c>
      <c r="AQ144" s="1126" t="e">
        <f t="shared" si="303"/>
        <v>#VALUE!</v>
      </c>
      <c r="AR144" s="1126" t="e">
        <f t="shared" si="303"/>
        <v>#VALUE!</v>
      </c>
      <c r="AS144" s="1126" t="e">
        <f t="shared" si="303"/>
        <v>#VALUE!</v>
      </c>
      <c r="AT144" s="1126" t="e">
        <f t="shared" si="303"/>
        <v>#VALUE!</v>
      </c>
      <c r="AU144" s="1126" t="e">
        <f t="shared" si="303"/>
        <v>#VALUE!</v>
      </c>
      <c r="AV144" s="1126" t="e">
        <f t="shared" si="303"/>
        <v>#VALUE!</v>
      </c>
      <c r="AW144" s="1126" t="e">
        <f t="shared" si="303"/>
        <v>#VALUE!</v>
      </c>
      <c r="AX144" s="1126" t="e">
        <f t="shared" si="303"/>
        <v>#VALUE!</v>
      </c>
      <c r="AY144" s="1126" t="e">
        <f t="shared" si="303"/>
        <v>#VALUE!</v>
      </c>
      <c r="AZ144" s="1126" t="e">
        <f t="shared" si="303"/>
        <v>#VALUE!</v>
      </c>
      <c r="BA144" s="1126" t="e">
        <f t="shared" si="303"/>
        <v>#VALUE!</v>
      </c>
      <c r="BB144" s="1126" t="e">
        <f t="shared" si="303"/>
        <v>#VALUE!</v>
      </c>
      <c r="BC144" s="1126" t="e">
        <f t="shared" si="303"/>
        <v>#VALUE!</v>
      </c>
      <c r="BD144" s="1126" t="e">
        <f t="shared" si="303"/>
        <v>#VALUE!</v>
      </c>
      <c r="BE144" s="1126" t="e">
        <f t="shared" si="303"/>
        <v>#VALUE!</v>
      </c>
      <c r="BF144" s="1126" t="e">
        <f t="shared" si="303"/>
        <v>#VALUE!</v>
      </c>
      <c r="BG144" s="1126" t="e">
        <f t="shared" si="303"/>
        <v>#VALUE!</v>
      </c>
      <c r="BH144" s="1126" t="e">
        <f t="shared" si="303"/>
        <v>#VALUE!</v>
      </c>
      <c r="BI144" s="1126" t="e">
        <f t="shared" si="303"/>
        <v>#VALUE!</v>
      </c>
      <c r="BJ144" s="1126" t="e">
        <f t="shared" si="303"/>
        <v>#VALUE!</v>
      </c>
      <c r="BK144" s="1126" t="e">
        <f t="shared" si="303"/>
        <v>#VALUE!</v>
      </c>
      <c r="BL144" s="1126" t="e">
        <f t="shared" si="303"/>
        <v>#VALUE!</v>
      </c>
      <c r="BM144" s="1126" t="e">
        <f t="shared" si="303"/>
        <v>#VALUE!</v>
      </c>
      <c r="BN144" s="498"/>
      <c r="BO144" s="1127"/>
      <c r="BP144" s="1127"/>
      <c r="BQ144" s="1127"/>
      <c r="BR144" s="1127"/>
      <c r="BS144" s="1127"/>
    </row>
    <row r="145" spans="2:80" s="489" customFormat="1" ht="12.75" x14ac:dyDescent="0.2">
      <c r="B145" s="1113" t="str">
        <f t="shared" si="218"/>
        <v>Garçom 4 horas</v>
      </c>
      <c r="C145" s="493"/>
      <c r="D145" s="843" t="e">
        <f t="shared" si="219"/>
        <v>#DIV/0!</v>
      </c>
      <c r="E145" s="689"/>
      <c r="F145" s="1125"/>
      <c r="G145" s="1125"/>
      <c r="H145" s="1126" t="e">
        <f t="shared" ref="H145:AM145" si="304">H94*$D145</f>
        <v>#VALUE!</v>
      </c>
      <c r="I145" s="1126" t="e">
        <f t="shared" si="304"/>
        <v>#VALUE!</v>
      </c>
      <c r="J145" s="1126" t="e">
        <f t="shared" si="304"/>
        <v>#VALUE!</v>
      </c>
      <c r="K145" s="1126" t="e">
        <f t="shared" si="304"/>
        <v>#VALUE!</v>
      </c>
      <c r="L145" s="1126" t="e">
        <f t="shared" si="304"/>
        <v>#VALUE!</v>
      </c>
      <c r="M145" s="1126" t="e">
        <f t="shared" si="304"/>
        <v>#VALUE!</v>
      </c>
      <c r="N145" s="1126" t="e">
        <f t="shared" si="304"/>
        <v>#VALUE!</v>
      </c>
      <c r="O145" s="1126" t="e">
        <f t="shared" si="304"/>
        <v>#VALUE!</v>
      </c>
      <c r="P145" s="1126" t="e">
        <f t="shared" si="304"/>
        <v>#VALUE!</v>
      </c>
      <c r="Q145" s="1126" t="e">
        <f t="shared" si="304"/>
        <v>#VALUE!</v>
      </c>
      <c r="R145" s="1126" t="e">
        <f t="shared" si="304"/>
        <v>#VALUE!</v>
      </c>
      <c r="S145" s="1126" t="e">
        <f t="shared" si="304"/>
        <v>#VALUE!</v>
      </c>
      <c r="T145" s="1126" t="e">
        <f t="shared" si="304"/>
        <v>#VALUE!</v>
      </c>
      <c r="U145" s="1126" t="e">
        <f t="shared" si="304"/>
        <v>#VALUE!</v>
      </c>
      <c r="V145" s="1126" t="e">
        <f t="shared" si="304"/>
        <v>#VALUE!</v>
      </c>
      <c r="W145" s="1126" t="e">
        <f t="shared" si="304"/>
        <v>#VALUE!</v>
      </c>
      <c r="X145" s="1126" t="e">
        <f t="shared" si="304"/>
        <v>#VALUE!</v>
      </c>
      <c r="Y145" s="1126" t="e">
        <f t="shared" si="304"/>
        <v>#VALUE!</v>
      </c>
      <c r="Z145" s="1126" t="e">
        <f t="shared" si="304"/>
        <v>#VALUE!</v>
      </c>
      <c r="AA145" s="1126" t="e">
        <f t="shared" si="304"/>
        <v>#VALUE!</v>
      </c>
      <c r="AB145" s="1126" t="e">
        <f t="shared" si="304"/>
        <v>#VALUE!</v>
      </c>
      <c r="AC145" s="1126" t="e">
        <f t="shared" si="304"/>
        <v>#VALUE!</v>
      </c>
      <c r="AD145" s="1126" t="e">
        <f t="shared" si="304"/>
        <v>#VALUE!</v>
      </c>
      <c r="AE145" s="1126" t="e">
        <f t="shared" si="304"/>
        <v>#VALUE!</v>
      </c>
      <c r="AF145" s="1126" t="e">
        <f t="shared" si="304"/>
        <v>#VALUE!</v>
      </c>
      <c r="AG145" s="1126" t="e">
        <f t="shared" si="304"/>
        <v>#VALUE!</v>
      </c>
      <c r="AH145" s="1126" t="e">
        <f t="shared" si="304"/>
        <v>#VALUE!</v>
      </c>
      <c r="AI145" s="1126" t="e">
        <f t="shared" si="304"/>
        <v>#VALUE!</v>
      </c>
      <c r="AJ145" s="1126" t="e">
        <f t="shared" si="304"/>
        <v>#VALUE!</v>
      </c>
      <c r="AK145" s="1126" t="e">
        <f t="shared" si="304"/>
        <v>#VALUE!</v>
      </c>
      <c r="AL145" s="1126" t="e">
        <f t="shared" si="304"/>
        <v>#VALUE!</v>
      </c>
      <c r="AM145" s="1126" t="e">
        <f t="shared" si="304"/>
        <v>#VALUE!</v>
      </c>
      <c r="AN145" s="1126" t="e">
        <f t="shared" ref="AN145:BM145" si="305">AN94*$D145</f>
        <v>#VALUE!</v>
      </c>
      <c r="AO145" s="1126" t="e">
        <f t="shared" si="305"/>
        <v>#VALUE!</v>
      </c>
      <c r="AP145" s="1126" t="e">
        <f t="shared" si="305"/>
        <v>#VALUE!</v>
      </c>
      <c r="AQ145" s="1126" t="e">
        <f t="shared" si="305"/>
        <v>#VALUE!</v>
      </c>
      <c r="AR145" s="1126" t="e">
        <f t="shared" si="305"/>
        <v>#VALUE!</v>
      </c>
      <c r="AS145" s="1126" t="e">
        <f t="shared" si="305"/>
        <v>#VALUE!</v>
      </c>
      <c r="AT145" s="1126" t="e">
        <f t="shared" si="305"/>
        <v>#VALUE!</v>
      </c>
      <c r="AU145" s="1126" t="e">
        <f t="shared" si="305"/>
        <v>#VALUE!</v>
      </c>
      <c r="AV145" s="1126" t="e">
        <f t="shared" si="305"/>
        <v>#VALUE!</v>
      </c>
      <c r="AW145" s="1126" t="e">
        <f t="shared" si="305"/>
        <v>#VALUE!</v>
      </c>
      <c r="AX145" s="1126" t="e">
        <f t="shared" si="305"/>
        <v>#VALUE!</v>
      </c>
      <c r="AY145" s="1126" t="e">
        <f t="shared" si="305"/>
        <v>#VALUE!</v>
      </c>
      <c r="AZ145" s="1126" t="e">
        <f t="shared" si="305"/>
        <v>#VALUE!</v>
      </c>
      <c r="BA145" s="1126" t="e">
        <f t="shared" si="305"/>
        <v>#VALUE!</v>
      </c>
      <c r="BB145" s="1126" t="e">
        <f t="shared" si="305"/>
        <v>#VALUE!</v>
      </c>
      <c r="BC145" s="1126" t="e">
        <f t="shared" si="305"/>
        <v>#VALUE!</v>
      </c>
      <c r="BD145" s="1126" t="e">
        <f t="shared" si="305"/>
        <v>#VALUE!</v>
      </c>
      <c r="BE145" s="1126" t="e">
        <f t="shared" si="305"/>
        <v>#VALUE!</v>
      </c>
      <c r="BF145" s="1126" t="e">
        <f t="shared" si="305"/>
        <v>#VALUE!</v>
      </c>
      <c r="BG145" s="1126" t="e">
        <f t="shared" si="305"/>
        <v>#VALUE!</v>
      </c>
      <c r="BH145" s="1126" t="e">
        <f t="shared" si="305"/>
        <v>#VALUE!</v>
      </c>
      <c r="BI145" s="1126" t="e">
        <f t="shared" si="305"/>
        <v>#VALUE!</v>
      </c>
      <c r="BJ145" s="1126" t="e">
        <f t="shared" si="305"/>
        <v>#VALUE!</v>
      </c>
      <c r="BK145" s="1126" t="e">
        <f t="shared" si="305"/>
        <v>#VALUE!</v>
      </c>
      <c r="BL145" s="1126" t="e">
        <f t="shared" si="305"/>
        <v>#VALUE!</v>
      </c>
      <c r="BM145" s="1126" t="e">
        <f t="shared" si="305"/>
        <v>#VALUE!</v>
      </c>
      <c r="BN145" s="498"/>
      <c r="BO145" s="1127"/>
      <c r="BP145" s="1127"/>
      <c r="BQ145" s="1127"/>
      <c r="BR145" s="1127"/>
      <c r="BS145" s="1127"/>
    </row>
    <row r="146" spans="2:80" s="489" customFormat="1" ht="12.75" x14ac:dyDescent="0.2">
      <c r="B146" s="1113" t="str">
        <f t="shared" si="218"/>
        <v>Garçom 6 horas</v>
      </c>
      <c r="C146" s="493"/>
      <c r="D146" s="843" t="e">
        <f t="shared" si="219"/>
        <v>#DIV/0!</v>
      </c>
      <c r="E146" s="689"/>
      <c r="F146" s="1125"/>
      <c r="G146" s="1125"/>
      <c r="H146" s="1126" t="e">
        <f t="shared" ref="H146:AM146" si="306">H95*$D146</f>
        <v>#VALUE!</v>
      </c>
      <c r="I146" s="1126" t="e">
        <f t="shared" si="306"/>
        <v>#VALUE!</v>
      </c>
      <c r="J146" s="1126" t="e">
        <f t="shared" si="306"/>
        <v>#VALUE!</v>
      </c>
      <c r="K146" s="1126" t="e">
        <f t="shared" si="306"/>
        <v>#VALUE!</v>
      </c>
      <c r="L146" s="1126" t="e">
        <f t="shared" si="306"/>
        <v>#VALUE!</v>
      </c>
      <c r="M146" s="1126" t="e">
        <f t="shared" si="306"/>
        <v>#VALUE!</v>
      </c>
      <c r="N146" s="1126" t="e">
        <f t="shared" si="306"/>
        <v>#VALUE!</v>
      </c>
      <c r="O146" s="1126" t="e">
        <f t="shared" si="306"/>
        <v>#VALUE!</v>
      </c>
      <c r="P146" s="1126" t="e">
        <f t="shared" si="306"/>
        <v>#VALUE!</v>
      </c>
      <c r="Q146" s="1126" t="e">
        <f t="shared" si="306"/>
        <v>#VALUE!</v>
      </c>
      <c r="R146" s="1126" t="e">
        <f t="shared" si="306"/>
        <v>#VALUE!</v>
      </c>
      <c r="S146" s="1126" t="e">
        <f t="shared" si="306"/>
        <v>#VALUE!</v>
      </c>
      <c r="T146" s="1126" t="e">
        <f t="shared" si="306"/>
        <v>#VALUE!</v>
      </c>
      <c r="U146" s="1126" t="e">
        <f t="shared" si="306"/>
        <v>#VALUE!</v>
      </c>
      <c r="V146" s="1126" t="e">
        <f t="shared" si="306"/>
        <v>#VALUE!</v>
      </c>
      <c r="W146" s="1126" t="e">
        <f t="shared" si="306"/>
        <v>#VALUE!</v>
      </c>
      <c r="X146" s="1126" t="e">
        <f t="shared" si="306"/>
        <v>#VALUE!</v>
      </c>
      <c r="Y146" s="1126" t="e">
        <f t="shared" si="306"/>
        <v>#VALUE!</v>
      </c>
      <c r="Z146" s="1126" t="e">
        <f t="shared" si="306"/>
        <v>#VALUE!</v>
      </c>
      <c r="AA146" s="1126" t="e">
        <f t="shared" si="306"/>
        <v>#VALUE!</v>
      </c>
      <c r="AB146" s="1126" t="e">
        <f t="shared" si="306"/>
        <v>#VALUE!</v>
      </c>
      <c r="AC146" s="1126" t="e">
        <f t="shared" si="306"/>
        <v>#VALUE!</v>
      </c>
      <c r="AD146" s="1126" t="e">
        <f t="shared" si="306"/>
        <v>#VALUE!</v>
      </c>
      <c r="AE146" s="1126" t="e">
        <f t="shared" si="306"/>
        <v>#VALUE!</v>
      </c>
      <c r="AF146" s="1126" t="e">
        <f t="shared" si="306"/>
        <v>#VALUE!</v>
      </c>
      <c r="AG146" s="1126" t="e">
        <f t="shared" si="306"/>
        <v>#VALUE!</v>
      </c>
      <c r="AH146" s="1126" t="e">
        <f t="shared" si="306"/>
        <v>#VALUE!</v>
      </c>
      <c r="AI146" s="1126" t="e">
        <f t="shared" si="306"/>
        <v>#VALUE!</v>
      </c>
      <c r="AJ146" s="1126" t="e">
        <f t="shared" si="306"/>
        <v>#VALUE!</v>
      </c>
      <c r="AK146" s="1126" t="e">
        <f t="shared" si="306"/>
        <v>#VALUE!</v>
      </c>
      <c r="AL146" s="1126" t="e">
        <f t="shared" si="306"/>
        <v>#VALUE!</v>
      </c>
      <c r="AM146" s="1126" t="e">
        <f t="shared" si="306"/>
        <v>#VALUE!</v>
      </c>
      <c r="AN146" s="1126" t="e">
        <f t="shared" ref="AN146:BM146" si="307">AN95*$D146</f>
        <v>#VALUE!</v>
      </c>
      <c r="AO146" s="1126" t="e">
        <f t="shared" si="307"/>
        <v>#VALUE!</v>
      </c>
      <c r="AP146" s="1126" t="e">
        <f t="shared" si="307"/>
        <v>#VALUE!</v>
      </c>
      <c r="AQ146" s="1126" t="e">
        <f t="shared" si="307"/>
        <v>#VALUE!</v>
      </c>
      <c r="AR146" s="1126" t="e">
        <f t="shared" si="307"/>
        <v>#VALUE!</v>
      </c>
      <c r="AS146" s="1126" t="e">
        <f t="shared" si="307"/>
        <v>#VALUE!</v>
      </c>
      <c r="AT146" s="1126" t="e">
        <f t="shared" si="307"/>
        <v>#VALUE!</v>
      </c>
      <c r="AU146" s="1126" t="e">
        <f t="shared" si="307"/>
        <v>#VALUE!</v>
      </c>
      <c r="AV146" s="1126" t="e">
        <f t="shared" si="307"/>
        <v>#VALUE!</v>
      </c>
      <c r="AW146" s="1126" t="e">
        <f t="shared" si="307"/>
        <v>#VALUE!</v>
      </c>
      <c r="AX146" s="1126" t="e">
        <f t="shared" si="307"/>
        <v>#VALUE!</v>
      </c>
      <c r="AY146" s="1126" t="e">
        <f t="shared" si="307"/>
        <v>#VALUE!</v>
      </c>
      <c r="AZ146" s="1126" t="e">
        <f t="shared" si="307"/>
        <v>#VALUE!</v>
      </c>
      <c r="BA146" s="1126" t="e">
        <f t="shared" si="307"/>
        <v>#VALUE!</v>
      </c>
      <c r="BB146" s="1126" t="e">
        <f t="shared" si="307"/>
        <v>#VALUE!</v>
      </c>
      <c r="BC146" s="1126" t="e">
        <f t="shared" si="307"/>
        <v>#VALUE!</v>
      </c>
      <c r="BD146" s="1126" t="e">
        <f t="shared" si="307"/>
        <v>#VALUE!</v>
      </c>
      <c r="BE146" s="1126" t="e">
        <f t="shared" si="307"/>
        <v>#VALUE!</v>
      </c>
      <c r="BF146" s="1126" t="e">
        <f t="shared" si="307"/>
        <v>#VALUE!</v>
      </c>
      <c r="BG146" s="1126" t="e">
        <f t="shared" si="307"/>
        <v>#VALUE!</v>
      </c>
      <c r="BH146" s="1126" t="e">
        <f t="shared" si="307"/>
        <v>#VALUE!</v>
      </c>
      <c r="BI146" s="1126" t="e">
        <f t="shared" si="307"/>
        <v>#VALUE!</v>
      </c>
      <c r="BJ146" s="1126" t="e">
        <f t="shared" si="307"/>
        <v>#VALUE!</v>
      </c>
      <c r="BK146" s="1126" t="e">
        <f t="shared" si="307"/>
        <v>#VALUE!</v>
      </c>
      <c r="BL146" s="1126" t="e">
        <f t="shared" si="307"/>
        <v>#VALUE!</v>
      </c>
      <c r="BM146" s="1126" t="e">
        <f t="shared" si="307"/>
        <v>#VALUE!</v>
      </c>
      <c r="BN146" s="498"/>
      <c r="BO146" s="1127"/>
      <c r="BP146" s="1127"/>
      <c r="BQ146" s="1127"/>
      <c r="BR146" s="1127"/>
      <c r="BS146" s="1127"/>
    </row>
    <row r="147" spans="2:80" s="489" customFormat="1" ht="12.75" x14ac:dyDescent="0.2">
      <c r="B147" s="1113" t="str">
        <f t="shared" si="218"/>
        <v>Garçom 8 horas</v>
      </c>
      <c r="C147" s="493"/>
      <c r="D147" s="843" t="e">
        <f t="shared" si="219"/>
        <v>#DIV/0!</v>
      </c>
      <c r="E147" s="689"/>
      <c r="F147" s="1125"/>
      <c r="G147" s="1125"/>
      <c r="H147" s="1126" t="e">
        <f t="shared" ref="H147:AM147" si="308">H96*$D147</f>
        <v>#VALUE!</v>
      </c>
      <c r="I147" s="1126" t="e">
        <f t="shared" si="308"/>
        <v>#VALUE!</v>
      </c>
      <c r="J147" s="1126" t="e">
        <f t="shared" si="308"/>
        <v>#VALUE!</v>
      </c>
      <c r="K147" s="1126" t="e">
        <f t="shared" si="308"/>
        <v>#VALUE!</v>
      </c>
      <c r="L147" s="1126" t="e">
        <f t="shared" si="308"/>
        <v>#VALUE!</v>
      </c>
      <c r="M147" s="1126" t="e">
        <f t="shared" si="308"/>
        <v>#VALUE!</v>
      </c>
      <c r="N147" s="1126" t="e">
        <f t="shared" si="308"/>
        <v>#VALUE!</v>
      </c>
      <c r="O147" s="1126" t="e">
        <f t="shared" si="308"/>
        <v>#VALUE!</v>
      </c>
      <c r="P147" s="1126" t="e">
        <f t="shared" si="308"/>
        <v>#VALUE!</v>
      </c>
      <c r="Q147" s="1126" t="e">
        <f t="shared" si="308"/>
        <v>#VALUE!</v>
      </c>
      <c r="R147" s="1126" t="e">
        <f t="shared" si="308"/>
        <v>#VALUE!</v>
      </c>
      <c r="S147" s="1126" t="e">
        <f t="shared" si="308"/>
        <v>#VALUE!</v>
      </c>
      <c r="T147" s="1126" t="e">
        <f t="shared" si="308"/>
        <v>#VALUE!</v>
      </c>
      <c r="U147" s="1126" t="e">
        <f t="shared" si="308"/>
        <v>#VALUE!</v>
      </c>
      <c r="V147" s="1126" t="e">
        <f t="shared" si="308"/>
        <v>#VALUE!</v>
      </c>
      <c r="W147" s="1126" t="e">
        <f t="shared" si="308"/>
        <v>#VALUE!</v>
      </c>
      <c r="X147" s="1126" t="e">
        <f t="shared" si="308"/>
        <v>#VALUE!</v>
      </c>
      <c r="Y147" s="1126" t="e">
        <f t="shared" si="308"/>
        <v>#VALUE!</v>
      </c>
      <c r="Z147" s="1126" t="e">
        <f t="shared" si="308"/>
        <v>#VALUE!</v>
      </c>
      <c r="AA147" s="1126" t="e">
        <f t="shared" si="308"/>
        <v>#VALUE!</v>
      </c>
      <c r="AB147" s="1126" t="e">
        <f t="shared" si="308"/>
        <v>#VALUE!</v>
      </c>
      <c r="AC147" s="1126" t="e">
        <f t="shared" si="308"/>
        <v>#VALUE!</v>
      </c>
      <c r="AD147" s="1126" t="e">
        <f t="shared" si="308"/>
        <v>#VALUE!</v>
      </c>
      <c r="AE147" s="1126" t="e">
        <f t="shared" si="308"/>
        <v>#VALUE!</v>
      </c>
      <c r="AF147" s="1126" t="e">
        <f t="shared" si="308"/>
        <v>#VALUE!</v>
      </c>
      <c r="AG147" s="1126" t="e">
        <f t="shared" si="308"/>
        <v>#VALUE!</v>
      </c>
      <c r="AH147" s="1126" t="e">
        <f t="shared" si="308"/>
        <v>#VALUE!</v>
      </c>
      <c r="AI147" s="1126" t="e">
        <f t="shared" si="308"/>
        <v>#VALUE!</v>
      </c>
      <c r="AJ147" s="1126" t="e">
        <f t="shared" si="308"/>
        <v>#VALUE!</v>
      </c>
      <c r="AK147" s="1126" t="e">
        <f t="shared" si="308"/>
        <v>#VALUE!</v>
      </c>
      <c r="AL147" s="1126" t="e">
        <f t="shared" si="308"/>
        <v>#VALUE!</v>
      </c>
      <c r="AM147" s="1126" t="e">
        <f t="shared" si="308"/>
        <v>#VALUE!</v>
      </c>
      <c r="AN147" s="1126" t="e">
        <f t="shared" ref="AN147:BM147" si="309">AN96*$D147</f>
        <v>#VALUE!</v>
      </c>
      <c r="AO147" s="1126" t="e">
        <f t="shared" si="309"/>
        <v>#VALUE!</v>
      </c>
      <c r="AP147" s="1126" t="e">
        <f t="shared" si="309"/>
        <v>#VALUE!</v>
      </c>
      <c r="AQ147" s="1126" t="e">
        <f t="shared" si="309"/>
        <v>#VALUE!</v>
      </c>
      <c r="AR147" s="1126" t="e">
        <f t="shared" si="309"/>
        <v>#VALUE!</v>
      </c>
      <c r="AS147" s="1126" t="e">
        <f t="shared" si="309"/>
        <v>#VALUE!</v>
      </c>
      <c r="AT147" s="1126" t="e">
        <f t="shared" si="309"/>
        <v>#VALUE!</v>
      </c>
      <c r="AU147" s="1126" t="e">
        <f t="shared" si="309"/>
        <v>#VALUE!</v>
      </c>
      <c r="AV147" s="1126" t="e">
        <f t="shared" si="309"/>
        <v>#VALUE!</v>
      </c>
      <c r="AW147" s="1126" t="e">
        <f t="shared" si="309"/>
        <v>#VALUE!</v>
      </c>
      <c r="AX147" s="1126" t="e">
        <f t="shared" si="309"/>
        <v>#VALUE!</v>
      </c>
      <c r="AY147" s="1126" t="e">
        <f t="shared" si="309"/>
        <v>#VALUE!</v>
      </c>
      <c r="AZ147" s="1126" t="e">
        <f t="shared" si="309"/>
        <v>#VALUE!</v>
      </c>
      <c r="BA147" s="1126" t="e">
        <f t="shared" si="309"/>
        <v>#VALUE!</v>
      </c>
      <c r="BB147" s="1126" t="e">
        <f t="shared" si="309"/>
        <v>#VALUE!</v>
      </c>
      <c r="BC147" s="1126" t="e">
        <f t="shared" si="309"/>
        <v>#VALUE!</v>
      </c>
      <c r="BD147" s="1126" t="e">
        <f t="shared" si="309"/>
        <v>#VALUE!</v>
      </c>
      <c r="BE147" s="1126" t="e">
        <f t="shared" si="309"/>
        <v>#VALUE!</v>
      </c>
      <c r="BF147" s="1126" t="e">
        <f t="shared" si="309"/>
        <v>#VALUE!</v>
      </c>
      <c r="BG147" s="1126" t="e">
        <f t="shared" si="309"/>
        <v>#VALUE!</v>
      </c>
      <c r="BH147" s="1126" t="e">
        <f t="shared" si="309"/>
        <v>#VALUE!</v>
      </c>
      <c r="BI147" s="1126" t="e">
        <f t="shared" si="309"/>
        <v>#VALUE!</v>
      </c>
      <c r="BJ147" s="1126" t="e">
        <f t="shared" si="309"/>
        <v>#VALUE!</v>
      </c>
      <c r="BK147" s="1126" t="e">
        <f t="shared" si="309"/>
        <v>#VALUE!</v>
      </c>
      <c r="BL147" s="1126" t="e">
        <f t="shared" si="309"/>
        <v>#VALUE!</v>
      </c>
      <c r="BM147" s="1126" t="e">
        <f t="shared" si="309"/>
        <v>#VALUE!</v>
      </c>
      <c r="BN147" s="498"/>
      <c r="BO147" s="1127"/>
      <c r="BP147" s="1127"/>
      <c r="BQ147" s="1127"/>
      <c r="BR147" s="1127"/>
      <c r="BS147" s="1127"/>
    </row>
    <row r="148" spans="2:80" s="839" customFormat="1" ht="11.1" customHeight="1" x14ac:dyDescent="0.15">
      <c r="B148" s="1124" t="s">
        <v>987</v>
      </c>
      <c r="C148" s="1124"/>
      <c r="D148" s="1124"/>
      <c r="E148" s="1124"/>
      <c r="F148" s="1124"/>
      <c r="G148" s="1124"/>
      <c r="H148" s="1128" t="e">
        <f t="shared" ref="H148:AM148" si="310">SUM(H103:H147)</f>
        <v>#VALUE!</v>
      </c>
      <c r="I148" s="1128" t="e">
        <f t="shared" si="310"/>
        <v>#VALUE!</v>
      </c>
      <c r="J148" s="1128" t="e">
        <f t="shared" si="310"/>
        <v>#VALUE!</v>
      </c>
      <c r="K148" s="1128" t="e">
        <f t="shared" si="310"/>
        <v>#VALUE!</v>
      </c>
      <c r="L148" s="1128" t="e">
        <f t="shared" si="310"/>
        <v>#VALUE!</v>
      </c>
      <c r="M148" s="1128" t="e">
        <f t="shared" si="310"/>
        <v>#VALUE!</v>
      </c>
      <c r="N148" s="1128" t="e">
        <f t="shared" si="310"/>
        <v>#VALUE!</v>
      </c>
      <c r="O148" s="1128" t="e">
        <f t="shared" si="310"/>
        <v>#VALUE!</v>
      </c>
      <c r="P148" s="1128" t="e">
        <f t="shared" si="310"/>
        <v>#VALUE!</v>
      </c>
      <c r="Q148" s="1128" t="e">
        <f t="shared" si="310"/>
        <v>#VALUE!</v>
      </c>
      <c r="R148" s="1128" t="e">
        <f t="shared" si="310"/>
        <v>#VALUE!</v>
      </c>
      <c r="S148" s="1128" t="e">
        <f t="shared" si="310"/>
        <v>#VALUE!</v>
      </c>
      <c r="T148" s="1128" t="e">
        <f t="shared" si="310"/>
        <v>#VALUE!</v>
      </c>
      <c r="U148" s="1128" t="e">
        <f t="shared" si="310"/>
        <v>#VALUE!</v>
      </c>
      <c r="V148" s="1128" t="e">
        <f t="shared" si="310"/>
        <v>#VALUE!</v>
      </c>
      <c r="W148" s="1128" t="e">
        <f t="shared" si="310"/>
        <v>#VALUE!</v>
      </c>
      <c r="X148" s="1128" t="e">
        <f t="shared" si="310"/>
        <v>#VALUE!</v>
      </c>
      <c r="Y148" s="1128" t="e">
        <f t="shared" si="310"/>
        <v>#VALUE!</v>
      </c>
      <c r="Z148" s="1128" t="e">
        <f t="shared" si="310"/>
        <v>#VALUE!</v>
      </c>
      <c r="AA148" s="1128" t="e">
        <f t="shared" si="310"/>
        <v>#VALUE!</v>
      </c>
      <c r="AB148" s="1128" t="e">
        <f t="shared" si="310"/>
        <v>#VALUE!</v>
      </c>
      <c r="AC148" s="1128" t="e">
        <f t="shared" si="310"/>
        <v>#VALUE!</v>
      </c>
      <c r="AD148" s="1128" t="e">
        <f t="shared" si="310"/>
        <v>#VALUE!</v>
      </c>
      <c r="AE148" s="1128" t="e">
        <f t="shared" si="310"/>
        <v>#VALUE!</v>
      </c>
      <c r="AF148" s="1128" t="e">
        <f t="shared" si="310"/>
        <v>#VALUE!</v>
      </c>
      <c r="AG148" s="1128" t="e">
        <f t="shared" si="310"/>
        <v>#VALUE!</v>
      </c>
      <c r="AH148" s="1128" t="e">
        <f t="shared" si="310"/>
        <v>#VALUE!</v>
      </c>
      <c r="AI148" s="1128" t="e">
        <f t="shared" si="310"/>
        <v>#VALUE!</v>
      </c>
      <c r="AJ148" s="1128" t="e">
        <f t="shared" si="310"/>
        <v>#VALUE!</v>
      </c>
      <c r="AK148" s="1128" t="e">
        <f t="shared" si="310"/>
        <v>#VALUE!</v>
      </c>
      <c r="AL148" s="1128" t="e">
        <f t="shared" si="310"/>
        <v>#VALUE!</v>
      </c>
      <c r="AM148" s="1128" t="e">
        <f t="shared" si="310"/>
        <v>#VALUE!</v>
      </c>
      <c r="AN148" s="1128" t="e">
        <f t="shared" ref="AN148:BM148" si="311">SUM(AN103:AN147)</f>
        <v>#VALUE!</v>
      </c>
      <c r="AO148" s="1128" t="e">
        <f t="shared" si="311"/>
        <v>#VALUE!</v>
      </c>
      <c r="AP148" s="1128" t="e">
        <f t="shared" si="311"/>
        <v>#VALUE!</v>
      </c>
      <c r="AQ148" s="1128" t="e">
        <f t="shared" si="311"/>
        <v>#VALUE!</v>
      </c>
      <c r="AR148" s="1128" t="e">
        <f t="shared" si="311"/>
        <v>#VALUE!</v>
      </c>
      <c r="AS148" s="1128" t="e">
        <f t="shared" si="311"/>
        <v>#VALUE!</v>
      </c>
      <c r="AT148" s="1128" t="e">
        <f t="shared" si="311"/>
        <v>#VALUE!</v>
      </c>
      <c r="AU148" s="1128" t="e">
        <f t="shared" si="311"/>
        <v>#VALUE!</v>
      </c>
      <c r="AV148" s="1128" t="e">
        <f t="shared" si="311"/>
        <v>#VALUE!</v>
      </c>
      <c r="AW148" s="1128" t="e">
        <f t="shared" si="311"/>
        <v>#VALUE!</v>
      </c>
      <c r="AX148" s="1128" t="e">
        <f t="shared" si="311"/>
        <v>#VALUE!</v>
      </c>
      <c r="AY148" s="1128" t="e">
        <f t="shared" si="311"/>
        <v>#VALUE!</v>
      </c>
      <c r="AZ148" s="1128" t="e">
        <f t="shared" si="311"/>
        <v>#VALUE!</v>
      </c>
      <c r="BA148" s="1128" t="e">
        <f t="shared" si="311"/>
        <v>#VALUE!</v>
      </c>
      <c r="BB148" s="1128" t="e">
        <f t="shared" si="311"/>
        <v>#VALUE!</v>
      </c>
      <c r="BC148" s="1128" t="e">
        <f t="shared" si="311"/>
        <v>#VALUE!</v>
      </c>
      <c r="BD148" s="1128" t="e">
        <f t="shared" si="311"/>
        <v>#VALUE!</v>
      </c>
      <c r="BE148" s="1128" t="e">
        <f t="shared" si="311"/>
        <v>#VALUE!</v>
      </c>
      <c r="BF148" s="1128" t="e">
        <f t="shared" si="311"/>
        <v>#VALUE!</v>
      </c>
      <c r="BG148" s="1128" t="e">
        <f t="shared" si="311"/>
        <v>#VALUE!</v>
      </c>
      <c r="BH148" s="1128" t="e">
        <f t="shared" si="311"/>
        <v>#VALUE!</v>
      </c>
      <c r="BI148" s="1128" t="e">
        <f t="shared" si="311"/>
        <v>#VALUE!</v>
      </c>
      <c r="BJ148" s="1128" t="e">
        <f t="shared" si="311"/>
        <v>#VALUE!</v>
      </c>
      <c r="BK148" s="1128" t="e">
        <f t="shared" si="311"/>
        <v>#VALUE!</v>
      </c>
      <c r="BL148" s="1128" t="e">
        <f t="shared" si="311"/>
        <v>#VALUE!</v>
      </c>
      <c r="BM148" s="1128" t="e">
        <f t="shared" si="311"/>
        <v>#VALUE!</v>
      </c>
      <c r="BN148" s="840"/>
      <c r="BO148" s="1128">
        <f>SUM(BO103:BO147)</f>
        <v>0</v>
      </c>
      <c r="BP148" s="1128">
        <f>SUM(BP103:BP147)</f>
        <v>0</v>
      </c>
      <c r="BQ148" s="1128">
        <f>SUM(BQ103:BQ147)</f>
        <v>0</v>
      </c>
      <c r="BR148" s="1128">
        <f>SUM(BR103:BR147)</f>
        <v>0</v>
      </c>
      <c r="BS148" s="1128">
        <f>SUM(BS103:BS147)</f>
        <v>0</v>
      </c>
    </row>
    <row r="149" spans="2:80" s="489" customFormat="1" ht="11.1" customHeight="1" x14ac:dyDescent="0.15">
      <c r="B149" s="697"/>
      <c r="C149" s="497"/>
      <c r="D149" s="497"/>
      <c r="E149" s="497"/>
      <c r="H149" s="697"/>
      <c r="I149" s="697"/>
      <c r="J149" s="697"/>
      <c r="K149" s="697"/>
      <c r="L149" s="697"/>
      <c r="M149" s="697"/>
      <c r="N149" s="697"/>
      <c r="O149" s="697"/>
      <c r="P149" s="697"/>
      <c r="Q149" s="697"/>
      <c r="R149" s="697"/>
      <c r="S149" s="697"/>
      <c r="T149" s="697"/>
      <c r="U149" s="697"/>
      <c r="V149" s="697"/>
      <c r="W149" s="697"/>
      <c r="X149" s="697"/>
      <c r="Y149" s="697"/>
      <c r="Z149" s="697"/>
      <c r="AA149" s="697"/>
      <c r="AB149" s="697"/>
      <c r="AC149" s="697"/>
      <c r="AD149" s="697"/>
      <c r="AE149" s="697"/>
      <c r="AF149" s="697"/>
      <c r="AG149" s="697"/>
      <c r="AH149" s="697"/>
      <c r="AI149" s="697"/>
      <c r="AJ149" s="697"/>
      <c r="AK149" s="697"/>
      <c r="AL149" s="697"/>
      <c r="AM149" s="697"/>
      <c r="AN149" s="697"/>
      <c r="AO149" s="697"/>
      <c r="AP149" s="697"/>
      <c r="AQ149" s="697"/>
      <c r="AR149" s="697"/>
      <c r="AS149" s="697"/>
      <c r="AT149" s="697"/>
      <c r="AU149" s="697"/>
      <c r="AV149" s="697"/>
      <c r="AW149" s="697"/>
      <c r="AX149" s="697"/>
      <c r="AY149" s="697"/>
      <c r="AZ149" s="697"/>
      <c r="BA149" s="697"/>
      <c r="BB149" s="697"/>
      <c r="BC149" s="697"/>
      <c r="BD149" s="697"/>
      <c r="BE149" s="697"/>
      <c r="BF149" s="697"/>
      <c r="BG149" s="697"/>
      <c r="BH149" s="697"/>
      <c r="BI149" s="697"/>
      <c r="BJ149" s="697"/>
      <c r="BK149" s="697"/>
      <c r="BL149" s="697"/>
      <c r="BM149" s="697"/>
      <c r="BN149" s="498"/>
      <c r="BO149" s="487"/>
      <c r="BP149" s="487"/>
      <c r="BQ149" s="487"/>
      <c r="BR149" s="487"/>
      <c r="BS149" s="487"/>
    </row>
    <row r="150" spans="2:80" s="839" customFormat="1" ht="11.1" customHeight="1" x14ac:dyDescent="0.15">
      <c r="B150" s="1124" t="s">
        <v>919</v>
      </c>
      <c r="C150" s="1129">
        <v>0</v>
      </c>
      <c r="D150" s="1124"/>
      <c r="E150" s="1124"/>
      <c r="F150" s="1124"/>
      <c r="G150" s="1124"/>
      <c r="H150" s="1128" t="e">
        <f t="shared" ref="H150:AM150" si="312">$C$150*SUM(H103:H128)</f>
        <v>#VALUE!</v>
      </c>
      <c r="I150" s="1128" t="e">
        <f t="shared" si="312"/>
        <v>#VALUE!</v>
      </c>
      <c r="J150" s="1128" t="e">
        <f t="shared" si="312"/>
        <v>#VALUE!</v>
      </c>
      <c r="K150" s="1128" t="e">
        <f t="shared" si="312"/>
        <v>#VALUE!</v>
      </c>
      <c r="L150" s="1128" t="e">
        <f t="shared" si="312"/>
        <v>#VALUE!</v>
      </c>
      <c r="M150" s="1128" t="e">
        <f t="shared" si="312"/>
        <v>#VALUE!</v>
      </c>
      <c r="N150" s="1128" t="e">
        <f t="shared" si="312"/>
        <v>#VALUE!</v>
      </c>
      <c r="O150" s="1128" t="e">
        <f t="shared" si="312"/>
        <v>#VALUE!</v>
      </c>
      <c r="P150" s="1128" t="e">
        <f t="shared" si="312"/>
        <v>#VALUE!</v>
      </c>
      <c r="Q150" s="1128" t="e">
        <f t="shared" si="312"/>
        <v>#VALUE!</v>
      </c>
      <c r="R150" s="1128" t="e">
        <f t="shared" si="312"/>
        <v>#VALUE!</v>
      </c>
      <c r="S150" s="1128" t="e">
        <f t="shared" si="312"/>
        <v>#VALUE!</v>
      </c>
      <c r="T150" s="1128" t="e">
        <f t="shared" si="312"/>
        <v>#VALUE!</v>
      </c>
      <c r="U150" s="1128" t="e">
        <f t="shared" si="312"/>
        <v>#VALUE!</v>
      </c>
      <c r="V150" s="1128" t="e">
        <f t="shared" si="312"/>
        <v>#VALUE!</v>
      </c>
      <c r="W150" s="1128" t="e">
        <f t="shared" si="312"/>
        <v>#VALUE!</v>
      </c>
      <c r="X150" s="1128" t="e">
        <f t="shared" si="312"/>
        <v>#VALUE!</v>
      </c>
      <c r="Y150" s="1128" t="e">
        <f t="shared" si="312"/>
        <v>#VALUE!</v>
      </c>
      <c r="Z150" s="1128" t="e">
        <f t="shared" si="312"/>
        <v>#VALUE!</v>
      </c>
      <c r="AA150" s="1128" t="e">
        <f t="shared" si="312"/>
        <v>#VALUE!</v>
      </c>
      <c r="AB150" s="1128" t="e">
        <f t="shared" si="312"/>
        <v>#VALUE!</v>
      </c>
      <c r="AC150" s="1128" t="e">
        <f t="shared" si="312"/>
        <v>#VALUE!</v>
      </c>
      <c r="AD150" s="1128" t="e">
        <f t="shared" si="312"/>
        <v>#VALUE!</v>
      </c>
      <c r="AE150" s="1128" t="e">
        <f t="shared" si="312"/>
        <v>#VALUE!</v>
      </c>
      <c r="AF150" s="1128" t="e">
        <f t="shared" si="312"/>
        <v>#VALUE!</v>
      </c>
      <c r="AG150" s="1128" t="e">
        <f t="shared" si="312"/>
        <v>#VALUE!</v>
      </c>
      <c r="AH150" s="1128" t="e">
        <f t="shared" si="312"/>
        <v>#VALUE!</v>
      </c>
      <c r="AI150" s="1128" t="e">
        <f t="shared" si="312"/>
        <v>#VALUE!</v>
      </c>
      <c r="AJ150" s="1128" t="e">
        <f t="shared" si="312"/>
        <v>#VALUE!</v>
      </c>
      <c r="AK150" s="1128" t="e">
        <f t="shared" si="312"/>
        <v>#VALUE!</v>
      </c>
      <c r="AL150" s="1128" t="e">
        <f t="shared" si="312"/>
        <v>#VALUE!</v>
      </c>
      <c r="AM150" s="1128" t="e">
        <f t="shared" si="312"/>
        <v>#VALUE!</v>
      </c>
      <c r="AN150" s="1128" t="e">
        <f t="shared" ref="AN150:BM150" si="313">$C$150*SUM(AN103:AN128)</f>
        <v>#VALUE!</v>
      </c>
      <c r="AO150" s="1128" t="e">
        <f t="shared" si="313"/>
        <v>#VALUE!</v>
      </c>
      <c r="AP150" s="1128" t="e">
        <f t="shared" si="313"/>
        <v>#VALUE!</v>
      </c>
      <c r="AQ150" s="1128" t="e">
        <f t="shared" si="313"/>
        <v>#VALUE!</v>
      </c>
      <c r="AR150" s="1128" t="e">
        <f t="shared" si="313"/>
        <v>#VALUE!</v>
      </c>
      <c r="AS150" s="1128" t="e">
        <f t="shared" si="313"/>
        <v>#VALUE!</v>
      </c>
      <c r="AT150" s="1128" t="e">
        <f t="shared" si="313"/>
        <v>#VALUE!</v>
      </c>
      <c r="AU150" s="1128" t="e">
        <f t="shared" si="313"/>
        <v>#VALUE!</v>
      </c>
      <c r="AV150" s="1128" t="e">
        <f t="shared" si="313"/>
        <v>#VALUE!</v>
      </c>
      <c r="AW150" s="1128" t="e">
        <f t="shared" si="313"/>
        <v>#VALUE!</v>
      </c>
      <c r="AX150" s="1128" t="e">
        <f t="shared" si="313"/>
        <v>#VALUE!</v>
      </c>
      <c r="AY150" s="1128" t="e">
        <f t="shared" si="313"/>
        <v>#VALUE!</v>
      </c>
      <c r="AZ150" s="1128" t="e">
        <f t="shared" si="313"/>
        <v>#VALUE!</v>
      </c>
      <c r="BA150" s="1128" t="e">
        <f t="shared" si="313"/>
        <v>#VALUE!</v>
      </c>
      <c r="BB150" s="1128" t="e">
        <f t="shared" si="313"/>
        <v>#VALUE!</v>
      </c>
      <c r="BC150" s="1128" t="e">
        <f t="shared" si="313"/>
        <v>#VALUE!</v>
      </c>
      <c r="BD150" s="1128" t="e">
        <f t="shared" si="313"/>
        <v>#VALUE!</v>
      </c>
      <c r="BE150" s="1128" t="e">
        <f t="shared" si="313"/>
        <v>#VALUE!</v>
      </c>
      <c r="BF150" s="1128" t="e">
        <f t="shared" si="313"/>
        <v>#VALUE!</v>
      </c>
      <c r="BG150" s="1128" t="e">
        <f t="shared" si="313"/>
        <v>#VALUE!</v>
      </c>
      <c r="BH150" s="1128" t="e">
        <f t="shared" si="313"/>
        <v>#VALUE!</v>
      </c>
      <c r="BI150" s="1128" t="e">
        <f t="shared" si="313"/>
        <v>#VALUE!</v>
      </c>
      <c r="BJ150" s="1128" t="e">
        <f t="shared" si="313"/>
        <v>#VALUE!</v>
      </c>
      <c r="BK150" s="1128" t="e">
        <f t="shared" si="313"/>
        <v>#VALUE!</v>
      </c>
      <c r="BL150" s="1128" t="e">
        <f t="shared" si="313"/>
        <v>#VALUE!</v>
      </c>
      <c r="BM150" s="1128" t="e">
        <f t="shared" si="313"/>
        <v>#VALUE!</v>
      </c>
      <c r="BN150" s="838"/>
      <c r="BO150" s="841"/>
      <c r="BP150" s="841"/>
      <c r="BQ150" s="841"/>
      <c r="BR150" s="841"/>
      <c r="BS150" s="841"/>
    </row>
    <row r="151" spans="2:80" s="839" customFormat="1" ht="11.1" customHeight="1" x14ac:dyDescent="0.15">
      <c r="B151" s="990" t="s">
        <v>920</v>
      </c>
      <c r="C151" s="691">
        <v>0</v>
      </c>
      <c r="D151" s="990"/>
      <c r="E151" s="990"/>
      <c r="F151" s="990"/>
      <c r="G151" s="990"/>
      <c r="H151" s="991" t="e">
        <f t="shared" ref="H151:AM151" si="314">$C$151*SUM(H129:H147)</f>
        <v>#VALUE!</v>
      </c>
      <c r="I151" s="991" t="e">
        <f t="shared" si="314"/>
        <v>#VALUE!</v>
      </c>
      <c r="J151" s="991" t="e">
        <f t="shared" si="314"/>
        <v>#VALUE!</v>
      </c>
      <c r="K151" s="991" t="e">
        <f t="shared" si="314"/>
        <v>#VALUE!</v>
      </c>
      <c r="L151" s="991" t="e">
        <f t="shared" si="314"/>
        <v>#VALUE!</v>
      </c>
      <c r="M151" s="991" t="e">
        <f t="shared" si="314"/>
        <v>#VALUE!</v>
      </c>
      <c r="N151" s="991" t="e">
        <f t="shared" si="314"/>
        <v>#VALUE!</v>
      </c>
      <c r="O151" s="991" t="e">
        <f t="shared" si="314"/>
        <v>#VALUE!</v>
      </c>
      <c r="P151" s="991" t="e">
        <f t="shared" si="314"/>
        <v>#VALUE!</v>
      </c>
      <c r="Q151" s="991" t="e">
        <f t="shared" si="314"/>
        <v>#VALUE!</v>
      </c>
      <c r="R151" s="991" t="e">
        <f t="shared" si="314"/>
        <v>#VALUE!</v>
      </c>
      <c r="S151" s="991" t="e">
        <f t="shared" si="314"/>
        <v>#VALUE!</v>
      </c>
      <c r="T151" s="991" t="e">
        <f t="shared" si="314"/>
        <v>#VALUE!</v>
      </c>
      <c r="U151" s="991" t="e">
        <f t="shared" si="314"/>
        <v>#VALUE!</v>
      </c>
      <c r="V151" s="991" t="e">
        <f t="shared" si="314"/>
        <v>#VALUE!</v>
      </c>
      <c r="W151" s="991" t="e">
        <f t="shared" si="314"/>
        <v>#VALUE!</v>
      </c>
      <c r="X151" s="991" t="e">
        <f t="shared" si="314"/>
        <v>#VALUE!</v>
      </c>
      <c r="Y151" s="991" t="e">
        <f t="shared" si="314"/>
        <v>#VALUE!</v>
      </c>
      <c r="Z151" s="991" t="e">
        <f t="shared" si="314"/>
        <v>#VALUE!</v>
      </c>
      <c r="AA151" s="991" t="e">
        <f t="shared" si="314"/>
        <v>#VALUE!</v>
      </c>
      <c r="AB151" s="991" t="e">
        <f t="shared" si="314"/>
        <v>#VALUE!</v>
      </c>
      <c r="AC151" s="991" t="e">
        <f t="shared" si="314"/>
        <v>#VALUE!</v>
      </c>
      <c r="AD151" s="991" t="e">
        <f t="shared" si="314"/>
        <v>#VALUE!</v>
      </c>
      <c r="AE151" s="991" t="e">
        <f t="shared" si="314"/>
        <v>#VALUE!</v>
      </c>
      <c r="AF151" s="991" t="e">
        <f t="shared" si="314"/>
        <v>#VALUE!</v>
      </c>
      <c r="AG151" s="991" t="e">
        <f t="shared" si="314"/>
        <v>#VALUE!</v>
      </c>
      <c r="AH151" s="991" t="e">
        <f t="shared" si="314"/>
        <v>#VALUE!</v>
      </c>
      <c r="AI151" s="991" t="e">
        <f t="shared" si="314"/>
        <v>#VALUE!</v>
      </c>
      <c r="AJ151" s="991" t="e">
        <f t="shared" si="314"/>
        <v>#VALUE!</v>
      </c>
      <c r="AK151" s="991" t="e">
        <f t="shared" si="314"/>
        <v>#VALUE!</v>
      </c>
      <c r="AL151" s="991" t="e">
        <f t="shared" si="314"/>
        <v>#VALUE!</v>
      </c>
      <c r="AM151" s="991" t="e">
        <f t="shared" si="314"/>
        <v>#VALUE!</v>
      </c>
      <c r="AN151" s="991" t="e">
        <f t="shared" ref="AN151:BM151" si="315">$C$151*SUM(AN129:AN147)</f>
        <v>#VALUE!</v>
      </c>
      <c r="AO151" s="991" t="e">
        <f t="shared" si="315"/>
        <v>#VALUE!</v>
      </c>
      <c r="AP151" s="991" t="e">
        <f t="shared" si="315"/>
        <v>#VALUE!</v>
      </c>
      <c r="AQ151" s="991" t="e">
        <f t="shared" si="315"/>
        <v>#VALUE!</v>
      </c>
      <c r="AR151" s="991" t="e">
        <f t="shared" si="315"/>
        <v>#VALUE!</v>
      </c>
      <c r="AS151" s="991" t="e">
        <f t="shared" si="315"/>
        <v>#VALUE!</v>
      </c>
      <c r="AT151" s="991" t="e">
        <f t="shared" si="315"/>
        <v>#VALUE!</v>
      </c>
      <c r="AU151" s="991" t="e">
        <f t="shared" si="315"/>
        <v>#VALUE!</v>
      </c>
      <c r="AV151" s="991" t="e">
        <f t="shared" si="315"/>
        <v>#VALUE!</v>
      </c>
      <c r="AW151" s="991" t="e">
        <f t="shared" si="315"/>
        <v>#VALUE!</v>
      </c>
      <c r="AX151" s="991" t="e">
        <f t="shared" si="315"/>
        <v>#VALUE!</v>
      </c>
      <c r="AY151" s="991" t="e">
        <f t="shared" si="315"/>
        <v>#VALUE!</v>
      </c>
      <c r="AZ151" s="991" t="e">
        <f t="shared" si="315"/>
        <v>#VALUE!</v>
      </c>
      <c r="BA151" s="991" t="e">
        <f t="shared" si="315"/>
        <v>#VALUE!</v>
      </c>
      <c r="BB151" s="991" t="e">
        <f t="shared" si="315"/>
        <v>#VALUE!</v>
      </c>
      <c r="BC151" s="991" t="e">
        <f t="shared" si="315"/>
        <v>#VALUE!</v>
      </c>
      <c r="BD151" s="991" t="e">
        <f t="shared" si="315"/>
        <v>#VALUE!</v>
      </c>
      <c r="BE151" s="991" t="e">
        <f t="shared" si="315"/>
        <v>#VALUE!</v>
      </c>
      <c r="BF151" s="991" t="e">
        <f t="shared" si="315"/>
        <v>#VALUE!</v>
      </c>
      <c r="BG151" s="991" t="e">
        <f t="shared" si="315"/>
        <v>#VALUE!</v>
      </c>
      <c r="BH151" s="991" t="e">
        <f t="shared" si="315"/>
        <v>#VALUE!</v>
      </c>
      <c r="BI151" s="991" t="e">
        <f t="shared" si="315"/>
        <v>#VALUE!</v>
      </c>
      <c r="BJ151" s="991" t="e">
        <f t="shared" si="315"/>
        <v>#VALUE!</v>
      </c>
      <c r="BK151" s="991" t="e">
        <f t="shared" si="315"/>
        <v>#VALUE!</v>
      </c>
      <c r="BL151" s="991" t="e">
        <f t="shared" si="315"/>
        <v>#VALUE!</v>
      </c>
      <c r="BM151" s="991" t="e">
        <f t="shared" si="315"/>
        <v>#VALUE!</v>
      </c>
      <c r="BN151" s="838"/>
      <c r="BO151" s="841"/>
      <c r="BP151" s="841"/>
      <c r="BQ151" s="841"/>
      <c r="BR151" s="841"/>
      <c r="BS151" s="841"/>
    </row>
    <row r="152" spans="2:80" s="489" customFormat="1" ht="11.1" customHeight="1" x14ac:dyDescent="0.15">
      <c r="B152" s="697"/>
      <c r="C152" s="497"/>
      <c r="D152" s="497"/>
      <c r="E152" s="497"/>
      <c r="H152" s="697"/>
      <c r="I152" s="697"/>
      <c r="J152" s="697"/>
      <c r="K152" s="697"/>
      <c r="L152" s="697"/>
      <c r="M152" s="697"/>
      <c r="N152" s="697"/>
      <c r="O152" s="697"/>
      <c r="P152" s="697"/>
      <c r="Q152" s="697"/>
      <c r="R152" s="697"/>
      <c r="S152" s="697"/>
      <c r="T152" s="697"/>
      <c r="U152" s="697"/>
      <c r="V152" s="697"/>
      <c r="W152" s="697"/>
      <c r="X152" s="697"/>
      <c r="Y152" s="697"/>
      <c r="Z152" s="697"/>
      <c r="AA152" s="697"/>
      <c r="AB152" s="697"/>
      <c r="AC152" s="697"/>
      <c r="AD152" s="697"/>
      <c r="AE152" s="697"/>
      <c r="AF152" s="697"/>
      <c r="AG152" s="697"/>
      <c r="AH152" s="697"/>
      <c r="AI152" s="697"/>
      <c r="AJ152" s="697"/>
      <c r="AK152" s="697"/>
      <c r="AL152" s="697"/>
      <c r="AM152" s="697"/>
      <c r="AN152" s="697"/>
      <c r="AO152" s="697"/>
      <c r="AP152" s="697"/>
      <c r="AQ152" s="697"/>
      <c r="AR152" s="697"/>
      <c r="AS152" s="697"/>
      <c r="AT152" s="697"/>
      <c r="AU152" s="697"/>
      <c r="AV152" s="697"/>
      <c r="AW152" s="697"/>
      <c r="AX152" s="697"/>
      <c r="AY152" s="697"/>
      <c r="AZ152" s="697"/>
      <c r="BA152" s="697"/>
      <c r="BB152" s="697"/>
      <c r="BC152" s="697"/>
      <c r="BD152" s="697"/>
      <c r="BE152" s="697"/>
      <c r="BF152" s="697"/>
      <c r="BG152" s="697"/>
      <c r="BH152" s="697"/>
      <c r="BI152" s="697"/>
      <c r="BJ152" s="697"/>
      <c r="BK152" s="697"/>
      <c r="BL152" s="697"/>
      <c r="BM152" s="697"/>
      <c r="BN152" s="498"/>
      <c r="BO152" s="487"/>
      <c r="BP152" s="487"/>
      <c r="BQ152" s="487"/>
      <c r="BR152" s="487"/>
      <c r="BS152" s="487"/>
    </row>
    <row r="153" spans="2:80" s="839" customFormat="1" ht="11.1" customHeight="1" x14ac:dyDescent="0.15">
      <c r="B153" s="1124" t="s">
        <v>992</v>
      </c>
      <c r="C153" s="1124"/>
      <c r="D153" s="1124"/>
      <c r="E153" s="1124"/>
      <c r="F153" s="1124"/>
      <c r="G153" s="1124"/>
      <c r="H153" s="1128" t="e">
        <f>H148+H150+H151</f>
        <v>#VALUE!</v>
      </c>
      <c r="I153" s="1128" t="e">
        <f t="shared" ref="I153:BT153" si="316">I148+I150+I151</f>
        <v>#VALUE!</v>
      </c>
      <c r="J153" s="1128" t="e">
        <f t="shared" si="316"/>
        <v>#VALUE!</v>
      </c>
      <c r="K153" s="1128" t="e">
        <f t="shared" si="316"/>
        <v>#VALUE!</v>
      </c>
      <c r="L153" s="1128" t="e">
        <f t="shared" si="316"/>
        <v>#VALUE!</v>
      </c>
      <c r="M153" s="1128" t="e">
        <f t="shared" si="316"/>
        <v>#VALUE!</v>
      </c>
      <c r="N153" s="1128" t="e">
        <f t="shared" si="316"/>
        <v>#VALUE!</v>
      </c>
      <c r="O153" s="1128" t="e">
        <f t="shared" si="316"/>
        <v>#VALUE!</v>
      </c>
      <c r="P153" s="1128" t="e">
        <f t="shared" si="316"/>
        <v>#VALUE!</v>
      </c>
      <c r="Q153" s="1128" t="e">
        <f t="shared" si="316"/>
        <v>#VALUE!</v>
      </c>
      <c r="R153" s="1128" t="e">
        <f t="shared" si="316"/>
        <v>#VALUE!</v>
      </c>
      <c r="S153" s="1128" t="e">
        <f t="shared" si="316"/>
        <v>#VALUE!</v>
      </c>
      <c r="T153" s="1128" t="e">
        <f t="shared" si="316"/>
        <v>#VALUE!</v>
      </c>
      <c r="U153" s="1128" t="e">
        <f t="shared" si="316"/>
        <v>#VALUE!</v>
      </c>
      <c r="V153" s="1128" t="e">
        <f t="shared" si="316"/>
        <v>#VALUE!</v>
      </c>
      <c r="W153" s="1128" t="e">
        <f t="shared" si="316"/>
        <v>#VALUE!</v>
      </c>
      <c r="X153" s="1128" t="e">
        <f t="shared" si="316"/>
        <v>#VALUE!</v>
      </c>
      <c r="Y153" s="1128" t="e">
        <f t="shared" si="316"/>
        <v>#VALUE!</v>
      </c>
      <c r="Z153" s="1128" t="e">
        <f t="shared" si="316"/>
        <v>#VALUE!</v>
      </c>
      <c r="AA153" s="1128" t="e">
        <f t="shared" si="316"/>
        <v>#VALUE!</v>
      </c>
      <c r="AB153" s="1128" t="e">
        <f t="shared" si="316"/>
        <v>#VALUE!</v>
      </c>
      <c r="AC153" s="1128" t="e">
        <f t="shared" si="316"/>
        <v>#VALUE!</v>
      </c>
      <c r="AD153" s="1128" t="e">
        <f t="shared" si="316"/>
        <v>#VALUE!</v>
      </c>
      <c r="AE153" s="1128" t="e">
        <f t="shared" si="316"/>
        <v>#VALUE!</v>
      </c>
      <c r="AF153" s="1128" t="e">
        <f t="shared" si="316"/>
        <v>#VALUE!</v>
      </c>
      <c r="AG153" s="1128" t="e">
        <f t="shared" si="316"/>
        <v>#VALUE!</v>
      </c>
      <c r="AH153" s="1128" t="e">
        <f t="shared" si="316"/>
        <v>#VALUE!</v>
      </c>
      <c r="AI153" s="1128" t="e">
        <f t="shared" si="316"/>
        <v>#VALUE!</v>
      </c>
      <c r="AJ153" s="1128" t="e">
        <f t="shared" si="316"/>
        <v>#VALUE!</v>
      </c>
      <c r="AK153" s="1128" t="e">
        <f t="shared" si="316"/>
        <v>#VALUE!</v>
      </c>
      <c r="AL153" s="1128" t="e">
        <f t="shared" si="316"/>
        <v>#VALUE!</v>
      </c>
      <c r="AM153" s="1128" t="e">
        <f t="shared" si="316"/>
        <v>#VALUE!</v>
      </c>
      <c r="AN153" s="1128" t="e">
        <f t="shared" si="316"/>
        <v>#VALUE!</v>
      </c>
      <c r="AO153" s="1128" t="e">
        <f t="shared" si="316"/>
        <v>#VALUE!</v>
      </c>
      <c r="AP153" s="1128" t="e">
        <f t="shared" si="316"/>
        <v>#VALUE!</v>
      </c>
      <c r="AQ153" s="1128" t="e">
        <f t="shared" si="316"/>
        <v>#VALUE!</v>
      </c>
      <c r="AR153" s="1128" t="e">
        <f t="shared" si="316"/>
        <v>#VALUE!</v>
      </c>
      <c r="AS153" s="1128" t="e">
        <f t="shared" si="316"/>
        <v>#VALUE!</v>
      </c>
      <c r="AT153" s="1128" t="e">
        <f t="shared" si="316"/>
        <v>#VALUE!</v>
      </c>
      <c r="AU153" s="1128" t="e">
        <f t="shared" si="316"/>
        <v>#VALUE!</v>
      </c>
      <c r="AV153" s="1128" t="e">
        <f t="shared" si="316"/>
        <v>#VALUE!</v>
      </c>
      <c r="AW153" s="1128" t="e">
        <f t="shared" si="316"/>
        <v>#VALUE!</v>
      </c>
      <c r="AX153" s="1128" t="e">
        <f t="shared" si="316"/>
        <v>#VALUE!</v>
      </c>
      <c r="AY153" s="1128" t="e">
        <f t="shared" si="316"/>
        <v>#VALUE!</v>
      </c>
      <c r="AZ153" s="1128" t="e">
        <f t="shared" si="316"/>
        <v>#VALUE!</v>
      </c>
      <c r="BA153" s="1128" t="e">
        <f t="shared" si="316"/>
        <v>#VALUE!</v>
      </c>
      <c r="BB153" s="1128" t="e">
        <f t="shared" si="316"/>
        <v>#VALUE!</v>
      </c>
      <c r="BC153" s="1128" t="e">
        <f t="shared" si="316"/>
        <v>#VALUE!</v>
      </c>
      <c r="BD153" s="1128" t="e">
        <f t="shared" si="316"/>
        <v>#VALUE!</v>
      </c>
      <c r="BE153" s="1128" t="e">
        <f t="shared" si="316"/>
        <v>#VALUE!</v>
      </c>
      <c r="BF153" s="1128" t="e">
        <f t="shared" si="316"/>
        <v>#VALUE!</v>
      </c>
      <c r="BG153" s="1128" t="e">
        <f t="shared" si="316"/>
        <v>#VALUE!</v>
      </c>
      <c r="BH153" s="1128" t="e">
        <f t="shared" si="316"/>
        <v>#VALUE!</v>
      </c>
      <c r="BI153" s="1128" t="e">
        <f t="shared" si="316"/>
        <v>#VALUE!</v>
      </c>
      <c r="BJ153" s="1128" t="e">
        <f t="shared" si="316"/>
        <v>#VALUE!</v>
      </c>
      <c r="BK153" s="1128" t="e">
        <f t="shared" si="316"/>
        <v>#VALUE!</v>
      </c>
      <c r="BL153" s="1128" t="e">
        <f>BL148+BL150+BL151</f>
        <v>#VALUE!</v>
      </c>
      <c r="BM153" s="1128" t="e">
        <f>BM148+BM150+BM151</f>
        <v>#VALUE!</v>
      </c>
      <c r="BN153" s="839">
        <f t="shared" si="316"/>
        <v>0</v>
      </c>
      <c r="BO153" s="839">
        <f t="shared" si="316"/>
        <v>0</v>
      </c>
      <c r="BP153" s="839">
        <f t="shared" si="316"/>
        <v>0</v>
      </c>
      <c r="BQ153" s="839">
        <f t="shared" si="316"/>
        <v>0</v>
      </c>
      <c r="BR153" s="839">
        <f t="shared" si="316"/>
        <v>0</v>
      </c>
      <c r="BS153" s="839">
        <f t="shared" si="316"/>
        <v>0</v>
      </c>
      <c r="BT153" s="839">
        <f t="shared" si="316"/>
        <v>0</v>
      </c>
      <c r="BU153" s="839">
        <f t="shared" ref="BU153:CB153" si="317">BU148+BU150+BU151</f>
        <v>0</v>
      </c>
      <c r="BV153" s="839">
        <f t="shared" si="317"/>
        <v>0</v>
      </c>
      <c r="BW153" s="839">
        <f t="shared" si="317"/>
        <v>0</v>
      </c>
      <c r="BX153" s="839">
        <f t="shared" si="317"/>
        <v>0</v>
      </c>
      <c r="BY153" s="839">
        <f t="shared" si="317"/>
        <v>0</v>
      </c>
      <c r="BZ153" s="839">
        <f t="shared" si="317"/>
        <v>0</v>
      </c>
      <c r="CA153" s="839">
        <f t="shared" si="317"/>
        <v>0</v>
      </c>
      <c r="CB153" s="839">
        <f t="shared" si="317"/>
        <v>0</v>
      </c>
    </row>
    <row r="154" spans="2:80" s="489" customFormat="1" ht="11.1" customHeight="1" x14ac:dyDescent="0.15">
      <c r="C154" s="497"/>
      <c r="D154" s="497"/>
      <c r="E154" s="497"/>
    </row>
    <row r="155" spans="2:80" s="489" customFormat="1" ht="11.1" customHeight="1" x14ac:dyDescent="0.15">
      <c r="B155" s="1124" t="s">
        <v>991</v>
      </c>
      <c r="C155" s="1124"/>
      <c r="D155" s="1124"/>
      <c r="E155" s="1124"/>
      <c r="F155" s="1124"/>
      <c r="G155" s="1130"/>
      <c r="H155" s="1130" t="e">
        <f t="shared" ref="H155:AM155" si="318">H153/H98</f>
        <v>#VALUE!</v>
      </c>
      <c r="I155" s="1130" t="e">
        <f t="shared" si="318"/>
        <v>#VALUE!</v>
      </c>
      <c r="J155" s="1130" t="e">
        <f t="shared" si="318"/>
        <v>#VALUE!</v>
      </c>
      <c r="K155" s="1130" t="e">
        <f t="shared" si="318"/>
        <v>#VALUE!</v>
      </c>
      <c r="L155" s="1130" t="e">
        <f t="shared" si="318"/>
        <v>#VALUE!</v>
      </c>
      <c r="M155" s="1130" t="e">
        <f t="shared" si="318"/>
        <v>#VALUE!</v>
      </c>
      <c r="N155" s="1130" t="e">
        <f t="shared" si="318"/>
        <v>#VALUE!</v>
      </c>
      <c r="O155" s="1130" t="e">
        <f t="shared" si="318"/>
        <v>#VALUE!</v>
      </c>
      <c r="P155" s="1130" t="e">
        <f t="shared" si="318"/>
        <v>#VALUE!</v>
      </c>
      <c r="Q155" s="1130" t="e">
        <f t="shared" si="318"/>
        <v>#VALUE!</v>
      </c>
      <c r="R155" s="1130" t="e">
        <f t="shared" si="318"/>
        <v>#VALUE!</v>
      </c>
      <c r="S155" s="1130" t="e">
        <f t="shared" si="318"/>
        <v>#VALUE!</v>
      </c>
      <c r="T155" s="1130" t="e">
        <f t="shared" si="318"/>
        <v>#VALUE!</v>
      </c>
      <c r="U155" s="1130" t="e">
        <f t="shared" si="318"/>
        <v>#VALUE!</v>
      </c>
      <c r="V155" s="1130" t="e">
        <f t="shared" si="318"/>
        <v>#VALUE!</v>
      </c>
      <c r="W155" s="1130" t="e">
        <f t="shared" si="318"/>
        <v>#VALUE!</v>
      </c>
      <c r="X155" s="1130" t="e">
        <f t="shared" si="318"/>
        <v>#VALUE!</v>
      </c>
      <c r="Y155" s="1130" t="e">
        <f t="shared" si="318"/>
        <v>#VALUE!</v>
      </c>
      <c r="Z155" s="1130" t="e">
        <f t="shared" si="318"/>
        <v>#VALUE!</v>
      </c>
      <c r="AA155" s="1130" t="e">
        <f t="shared" si="318"/>
        <v>#VALUE!</v>
      </c>
      <c r="AB155" s="1130" t="e">
        <f t="shared" si="318"/>
        <v>#VALUE!</v>
      </c>
      <c r="AC155" s="1130" t="e">
        <f t="shared" si="318"/>
        <v>#VALUE!</v>
      </c>
      <c r="AD155" s="1130" t="e">
        <f t="shared" si="318"/>
        <v>#VALUE!</v>
      </c>
      <c r="AE155" s="1130" t="e">
        <f t="shared" si="318"/>
        <v>#VALUE!</v>
      </c>
      <c r="AF155" s="1130" t="e">
        <f t="shared" si="318"/>
        <v>#VALUE!</v>
      </c>
      <c r="AG155" s="1130" t="e">
        <f t="shared" si="318"/>
        <v>#VALUE!</v>
      </c>
      <c r="AH155" s="1130" t="e">
        <f t="shared" si="318"/>
        <v>#VALUE!</v>
      </c>
      <c r="AI155" s="1130" t="e">
        <f t="shared" si="318"/>
        <v>#VALUE!</v>
      </c>
      <c r="AJ155" s="1130" t="e">
        <f t="shared" si="318"/>
        <v>#VALUE!</v>
      </c>
      <c r="AK155" s="1130" t="e">
        <f t="shared" si="318"/>
        <v>#VALUE!</v>
      </c>
      <c r="AL155" s="1130" t="e">
        <f t="shared" si="318"/>
        <v>#VALUE!</v>
      </c>
      <c r="AM155" s="1130" t="e">
        <f t="shared" si="318"/>
        <v>#VALUE!</v>
      </c>
      <c r="AN155" s="1130" t="e">
        <f t="shared" ref="AN155:BM155" si="319">AN153/AN98</f>
        <v>#VALUE!</v>
      </c>
      <c r="AO155" s="1130" t="e">
        <f t="shared" si="319"/>
        <v>#VALUE!</v>
      </c>
      <c r="AP155" s="1130" t="e">
        <f t="shared" si="319"/>
        <v>#VALUE!</v>
      </c>
      <c r="AQ155" s="1130" t="e">
        <f t="shared" si="319"/>
        <v>#VALUE!</v>
      </c>
      <c r="AR155" s="1130" t="e">
        <f t="shared" si="319"/>
        <v>#VALUE!</v>
      </c>
      <c r="AS155" s="1130" t="e">
        <f t="shared" si="319"/>
        <v>#VALUE!</v>
      </c>
      <c r="AT155" s="1130" t="e">
        <f t="shared" si="319"/>
        <v>#VALUE!</v>
      </c>
      <c r="AU155" s="1130" t="e">
        <f t="shared" si="319"/>
        <v>#VALUE!</v>
      </c>
      <c r="AV155" s="1130" t="e">
        <f t="shared" si="319"/>
        <v>#VALUE!</v>
      </c>
      <c r="AW155" s="1130" t="e">
        <f t="shared" si="319"/>
        <v>#VALUE!</v>
      </c>
      <c r="AX155" s="1130" t="e">
        <f t="shared" si="319"/>
        <v>#VALUE!</v>
      </c>
      <c r="AY155" s="1130" t="e">
        <f t="shared" si="319"/>
        <v>#VALUE!</v>
      </c>
      <c r="AZ155" s="1130" t="e">
        <f t="shared" si="319"/>
        <v>#VALUE!</v>
      </c>
      <c r="BA155" s="1130" t="e">
        <f t="shared" si="319"/>
        <v>#VALUE!</v>
      </c>
      <c r="BB155" s="1130" t="e">
        <f t="shared" si="319"/>
        <v>#VALUE!</v>
      </c>
      <c r="BC155" s="1130" t="e">
        <f t="shared" si="319"/>
        <v>#VALUE!</v>
      </c>
      <c r="BD155" s="1130" t="e">
        <f t="shared" si="319"/>
        <v>#VALUE!</v>
      </c>
      <c r="BE155" s="1130" t="e">
        <f t="shared" si="319"/>
        <v>#VALUE!</v>
      </c>
      <c r="BF155" s="1130" t="e">
        <f t="shared" si="319"/>
        <v>#VALUE!</v>
      </c>
      <c r="BG155" s="1130" t="e">
        <f t="shared" si="319"/>
        <v>#VALUE!</v>
      </c>
      <c r="BH155" s="1130" t="e">
        <f t="shared" si="319"/>
        <v>#VALUE!</v>
      </c>
      <c r="BI155" s="1130" t="e">
        <f t="shared" si="319"/>
        <v>#VALUE!</v>
      </c>
      <c r="BJ155" s="1130" t="e">
        <f t="shared" si="319"/>
        <v>#VALUE!</v>
      </c>
      <c r="BK155" s="1130" t="e">
        <f t="shared" si="319"/>
        <v>#VALUE!</v>
      </c>
      <c r="BL155" s="1130" t="e">
        <f t="shared" si="319"/>
        <v>#VALUE!</v>
      </c>
      <c r="BM155" s="1130" t="e">
        <f t="shared" si="319"/>
        <v>#VALUE!</v>
      </c>
    </row>
    <row r="156" spans="2:80" s="489" customFormat="1" ht="11.1" customHeight="1" x14ac:dyDescent="0.15">
      <c r="C156" s="497"/>
      <c r="D156" s="497"/>
      <c r="BM156" s="498"/>
    </row>
    <row r="157" spans="2:80" s="489" customFormat="1" ht="11.1" customHeight="1" x14ac:dyDescent="0.15">
      <c r="B157" s="489" t="s">
        <v>124</v>
      </c>
      <c r="C157" s="497"/>
      <c r="D157" s="497"/>
      <c r="BM157" s="498"/>
    </row>
    <row r="158" spans="2:80" s="489" customFormat="1" ht="11.1" customHeight="1" x14ac:dyDescent="0.15">
      <c r="B158" s="1638"/>
      <c r="C158" s="1638"/>
      <c r="D158" s="1638"/>
      <c r="E158" s="1638"/>
      <c r="F158" s="1638"/>
      <c r="G158" s="1638"/>
      <c r="BM158" s="498"/>
    </row>
    <row r="159" spans="2:80" s="489" customFormat="1" ht="11.1" customHeight="1" x14ac:dyDescent="0.15">
      <c r="B159" s="1638"/>
      <c r="C159" s="1638"/>
      <c r="D159" s="1638"/>
      <c r="E159" s="1638"/>
      <c r="F159" s="1638"/>
      <c r="G159" s="1638"/>
      <c r="BM159" s="498"/>
    </row>
    <row r="160" spans="2:80" s="489" customFormat="1" ht="11.1" customHeight="1" x14ac:dyDescent="0.15">
      <c r="B160" s="1638"/>
      <c r="C160" s="1638"/>
      <c r="D160" s="1638"/>
      <c r="E160" s="1638"/>
      <c r="F160" s="1638"/>
      <c r="G160" s="1638"/>
      <c r="BM160" s="498"/>
    </row>
    <row r="161" spans="2:65" s="489" customFormat="1" ht="11.1" customHeight="1" x14ac:dyDescent="0.15">
      <c r="B161" s="1638"/>
      <c r="C161" s="1638"/>
      <c r="D161" s="1638"/>
      <c r="E161" s="1638"/>
      <c r="F161" s="1638"/>
      <c r="G161" s="1638"/>
      <c r="BM161" s="498"/>
    </row>
    <row r="162" spans="2:65" s="489" customFormat="1" ht="11.1" customHeight="1" x14ac:dyDescent="0.15">
      <c r="B162" s="1124" t="str">
        <f>Receitas_1!B161</f>
        <v>CENÁRIO</v>
      </c>
      <c r="C162" s="994"/>
      <c r="D162" s="497"/>
      <c r="BM162" s="498"/>
    </row>
    <row r="163" spans="2:65" s="489" customFormat="1" ht="11.1" customHeight="1" x14ac:dyDescent="0.15">
      <c r="B163" s="1131" t="str">
        <f>Receitas_1!B162</f>
        <v>Conservador</v>
      </c>
      <c r="C163" s="1132"/>
      <c r="D163" s="497"/>
      <c r="BM163" s="498"/>
    </row>
    <row r="164" spans="2:65" s="489" customFormat="1" ht="11.1" customHeight="1" x14ac:dyDescent="0.15">
      <c r="B164" s="1131" t="str">
        <f>Receitas_1!B163</f>
        <v>Moderado</v>
      </c>
      <c r="C164" s="1132"/>
      <c r="D164" s="497"/>
      <c r="BM164" s="498"/>
    </row>
    <row r="165" spans="2:65" s="489" customFormat="1" ht="11.1" customHeight="1" x14ac:dyDescent="0.15">
      <c r="B165" s="1131" t="str">
        <f>Receitas_1!B164</f>
        <v>Otimista</v>
      </c>
      <c r="C165" s="1132"/>
      <c r="D165" s="497"/>
      <c r="BM165" s="498"/>
    </row>
    <row r="166" spans="2:65" s="489" customFormat="1" ht="11.1" customHeight="1" x14ac:dyDescent="0.15">
      <c r="C166" s="497"/>
      <c r="D166" s="497"/>
      <c r="BM166" s="498"/>
    </row>
    <row r="167" spans="2:65" s="489" customFormat="1" ht="11.1" customHeight="1" x14ac:dyDescent="0.15">
      <c r="C167" s="497"/>
      <c r="D167" s="497"/>
      <c r="BM167" s="498"/>
    </row>
    <row r="168" spans="2:65" s="489" customFormat="1" ht="11.1" customHeight="1" x14ac:dyDescent="0.15">
      <c r="C168" s="497"/>
      <c r="D168" s="497"/>
      <c r="BM168" s="498"/>
    </row>
    <row r="169" spans="2:65" s="489" customFormat="1" ht="11.1" customHeight="1" x14ac:dyDescent="0.15">
      <c r="C169" s="497"/>
      <c r="D169" s="497"/>
      <c r="BM169" s="498"/>
    </row>
    <row r="170" spans="2:65" s="489" customFormat="1" ht="11.1" customHeight="1" x14ac:dyDescent="0.15"/>
    <row r="171" spans="2:65" s="489" customFormat="1" ht="11.1" customHeight="1" x14ac:dyDescent="0.15"/>
    <row r="172" spans="2:65" s="489" customFormat="1" ht="11.1" customHeight="1" x14ac:dyDescent="0.15"/>
    <row r="173" spans="2:65" s="489" customFormat="1" ht="11.1" customHeight="1" x14ac:dyDescent="0.15"/>
    <row r="174" spans="2:65" s="489" customFormat="1" ht="11.1" customHeight="1" x14ac:dyDescent="0.15"/>
    <row r="175" spans="2:65" s="489" customFormat="1" ht="11.1" customHeight="1" x14ac:dyDescent="0.15"/>
    <row r="176" spans="2:65" s="489" customFormat="1" ht="11.1" customHeight="1" x14ac:dyDescent="0.15"/>
    <row r="177" spans="2:52" s="489" customFormat="1" ht="11.1" customHeight="1" x14ac:dyDescent="0.15"/>
    <row r="178" spans="2:52" s="489" customFormat="1" ht="11.1" customHeight="1" x14ac:dyDescent="0.15"/>
    <row r="179" spans="2:52" s="489" customFormat="1" ht="11.1" customHeight="1" x14ac:dyDescent="0.15"/>
    <row r="180" spans="2:52" s="489" customFormat="1" ht="11.1" customHeight="1" x14ac:dyDescent="0.15"/>
    <row r="181" spans="2:52" s="489" customFormat="1" ht="11.1" customHeight="1" x14ac:dyDescent="0.15"/>
    <row r="182" spans="2:52" s="489" customFormat="1" ht="11.1" customHeight="1" x14ac:dyDescent="0.15"/>
    <row r="183" spans="2:52" s="489" customFormat="1" ht="11.1" customHeight="1" x14ac:dyDescent="0.15"/>
    <row r="184" spans="2:52" s="489" customFormat="1" ht="11.1" customHeight="1" x14ac:dyDescent="0.15"/>
    <row r="185" spans="2:52" s="489" customFormat="1" ht="11.1" customHeight="1" x14ac:dyDescent="0.15"/>
    <row r="186" spans="2:52" s="489" customFormat="1" ht="11.1" customHeight="1" x14ac:dyDescent="0.15">
      <c r="B186" s="499"/>
      <c r="C186" s="500"/>
      <c r="D186" s="500"/>
      <c r="E186" s="499"/>
      <c r="F186" s="499"/>
      <c r="G186" s="499"/>
      <c r="H186" s="499"/>
      <c r="I186" s="499"/>
      <c r="J186" s="501"/>
      <c r="K186" s="501"/>
      <c r="L186" s="501"/>
      <c r="M186" s="502"/>
      <c r="N186" s="503"/>
      <c r="O186" s="501"/>
      <c r="P186" s="501"/>
      <c r="Q186" s="504"/>
      <c r="R186" s="501"/>
      <c r="S186" s="501"/>
      <c r="T186" s="501"/>
      <c r="U186" s="501"/>
      <c r="V186" s="501"/>
      <c r="W186" s="501"/>
      <c r="X186" s="501"/>
      <c r="Y186" s="501"/>
      <c r="Z186" s="501"/>
      <c r="AA186" s="501"/>
      <c r="AB186" s="501"/>
      <c r="AC186" s="505"/>
      <c r="AD186" s="501"/>
      <c r="AE186" s="501"/>
      <c r="AF186" s="501"/>
      <c r="AG186" s="501"/>
      <c r="AH186" s="501"/>
      <c r="AI186" s="501"/>
      <c r="AJ186" s="501"/>
      <c r="AK186" s="501"/>
      <c r="AL186" s="501"/>
      <c r="AM186" s="501"/>
      <c r="AN186" s="501"/>
      <c r="AO186" s="501"/>
      <c r="AP186" s="501"/>
      <c r="AQ186" s="501"/>
      <c r="AR186" s="501"/>
      <c r="AS186" s="501"/>
      <c r="AT186" s="501"/>
      <c r="AU186" s="501"/>
      <c r="AV186" s="501"/>
      <c r="AW186" s="501"/>
      <c r="AX186" s="501"/>
      <c r="AY186" s="501"/>
      <c r="AZ186" s="501"/>
    </row>
    <row r="187" spans="2:52" ht="11.1" customHeight="1" x14ac:dyDescent="0.15">
      <c r="B187" s="1643" t="s">
        <v>159</v>
      </c>
      <c r="C187" s="1643"/>
      <c r="D187" s="1643"/>
      <c r="E187" s="1643"/>
      <c r="F187" s="1643"/>
      <c r="G187" s="1643"/>
      <c r="H187" s="1643"/>
      <c r="I187" s="1643"/>
      <c r="J187" s="1643"/>
      <c r="K187" s="1643"/>
      <c r="L187" s="1643"/>
      <c r="M187" s="1643"/>
      <c r="N187" s="1643"/>
      <c r="O187" s="1643"/>
      <c r="P187" s="1643"/>
      <c r="Q187" s="1643"/>
      <c r="R187" s="1643"/>
      <c r="S187" s="1643"/>
      <c r="T187" s="1643"/>
      <c r="U187" s="1643"/>
      <c r="V187" s="1643"/>
      <c r="W187" s="1643"/>
      <c r="X187" s="1643"/>
      <c r="Y187" s="1643"/>
      <c r="Z187" s="1643"/>
      <c r="AA187" s="1643"/>
      <c r="AB187" s="1643"/>
      <c r="AC187" s="1643"/>
      <c r="AD187" s="1643"/>
      <c r="AE187" s="1643"/>
      <c r="AF187" s="1643"/>
      <c r="AG187" s="1643"/>
      <c r="AH187" s="1643"/>
      <c r="AI187" s="1643"/>
      <c r="AJ187" s="1643"/>
      <c r="AK187" s="1643"/>
      <c r="AL187" s="1643"/>
      <c r="AM187" s="1643"/>
      <c r="AN187" s="1643"/>
      <c r="AO187" s="1643"/>
      <c r="AP187" s="1643"/>
      <c r="AQ187" s="1643"/>
      <c r="AR187" s="1643"/>
      <c r="AS187" s="1643"/>
      <c r="AT187" s="1643"/>
      <c r="AU187" s="1643"/>
      <c r="AV187" s="1643"/>
      <c r="AW187" s="1643"/>
      <c r="AX187" s="1643"/>
      <c r="AY187" s="1643"/>
      <c r="AZ187" s="1643"/>
    </row>
    <row r="190" spans="2:52" x14ac:dyDescent="0.15">
      <c r="AU190" s="509"/>
      <c r="AV190" s="509"/>
    </row>
    <row r="191" spans="2:52" ht="14.25" x14ac:dyDescent="0.15">
      <c r="B191" s="510"/>
      <c r="C191" s="511"/>
      <c r="D191" s="511"/>
      <c r="E191" s="512"/>
      <c r="AU191" s="509"/>
      <c r="AV191" s="509"/>
    </row>
    <row r="192" spans="2:52" ht="14.25" x14ac:dyDescent="0.15">
      <c r="B192" s="510"/>
      <c r="C192" s="513"/>
      <c r="D192" s="513"/>
      <c r="E192" s="512"/>
      <c r="AU192" s="509"/>
      <c r="AV192" s="509"/>
    </row>
    <row r="193" spans="2:48" ht="14.25" x14ac:dyDescent="0.15">
      <c r="B193" s="510"/>
      <c r="C193" s="513"/>
      <c r="D193" s="513"/>
      <c r="E193" s="512"/>
      <c r="AU193" s="514"/>
      <c r="AV193" s="509"/>
    </row>
    <row r="194" spans="2:48" ht="14.25" x14ac:dyDescent="0.15">
      <c r="B194" s="510"/>
      <c r="C194" s="515"/>
      <c r="D194" s="515"/>
      <c r="AU194" s="509"/>
      <c r="AV194" s="509"/>
    </row>
    <row r="195" spans="2:48" ht="14.25" x14ac:dyDescent="0.15">
      <c r="B195" s="510"/>
      <c r="C195" s="515"/>
      <c r="D195" s="515"/>
      <c r="L195" s="516"/>
      <c r="AU195" s="509"/>
      <c r="AV195" s="509"/>
    </row>
    <row r="196" spans="2:48" ht="14.25" x14ac:dyDescent="0.15">
      <c r="B196" s="510"/>
      <c r="C196" s="515"/>
      <c r="D196" s="515"/>
      <c r="AU196" s="509"/>
      <c r="AV196" s="509"/>
    </row>
    <row r="197" spans="2:48" ht="14.25" x14ac:dyDescent="0.15">
      <c r="B197" s="510"/>
      <c r="C197" s="515"/>
      <c r="D197" s="515"/>
      <c r="AU197" s="509"/>
      <c r="AV197" s="509"/>
    </row>
    <row r="198" spans="2:48" ht="14.25" x14ac:dyDescent="0.15">
      <c r="B198" s="510"/>
      <c r="AU198" s="509"/>
      <c r="AV198" s="509"/>
    </row>
    <row r="199" spans="2:48" ht="14.25" x14ac:dyDescent="0.15">
      <c r="B199" s="510"/>
      <c r="AU199" s="509"/>
      <c r="AV199" s="509"/>
    </row>
    <row r="200" spans="2:48" ht="14.25" x14ac:dyDescent="0.15">
      <c r="B200" s="510"/>
      <c r="AU200" s="509"/>
      <c r="AV200" s="509"/>
    </row>
  </sheetData>
  <customSheetViews>
    <customSheetView guid="{0F0F502C-9F0F-46A5-8736-2DCA4758A130}" showPageBreaks="1" showGridLines="0" printArea="1">
      <pane xSplit="3" ySplit="1" topLeftCell="BD2" activePane="bottomRight" state="frozenSplit"/>
      <selection pane="bottomRight" activeCell="BM10" sqref="BM10"/>
      <pageMargins left="0" right="0" top="0" bottom="0" header="0" footer="0"/>
      <printOptions horizontalCentered="1" verticalCentered="1"/>
      <pageSetup paperSize="9" orientation="portrait" r:id="rId1"/>
      <headerFooter alignWithMargins="0">
        <oddFooter>&amp;LOs numeros apresentados são projeções baseados em dados reais, porém não servem como garantia ou compromisso de resultado aos franqueados</oddFooter>
      </headerFooter>
    </customSheetView>
  </customSheetViews>
  <mergeCells count="9">
    <mergeCell ref="C1:G1"/>
    <mergeCell ref="BS2:BS3"/>
    <mergeCell ref="B187:AZ187"/>
    <mergeCell ref="BQ2:BQ3"/>
    <mergeCell ref="BR2:BR3"/>
    <mergeCell ref="BO2:BO3"/>
    <mergeCell ref="BP2:BP3"/>
    <mergeCell ref="F4:G4"/>
    <mergeCell ref="B158:G161"/>
  </mergeCells>
  <phoneticPr fontId="17" type="noConversion"/>
  <conditionalFormatting sqref="BV6:BV50">
    <cfRule type="cellIs" dxfId="9" priority="2" operator="greaterThan">
      <formula>0.1</formula>
    </cfRule>
  </conditionalFormatting>
  <dataValidations count="1">
    <dataValidation type="list" allowBlank="1" showInputMessage="1" showErrorMessage="1" sqref="E3">
      <formula1>$B$163:$B$165</formula1>
    </dataValidation>
  </dataValidations>
  <printOptions horizontalCentered="1" verticalCentered="1"/>
  <pageMargins left="0.39370078740157483" right="0" top="0" bottom="0" header="0" footer="0"/>
  <pageSetup paperSize="9" orientation="portrait" r:id="rId2"/>
  <headerFooter alignWithMargins="0">
    <oddFooter>&amp;LOs numeros apresentados são projeções baseados em dados reais, porém não servem como garantia ou compromisso de resultado aos franqueados</oddFooter>
  </headerFooter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4">
    <tabColor rgb="FF00B050"/>
  </sheetPr>
  <dimension ref="A1:CC185"/>
  <sheetViews>
    <sheetView showGridLines="0" workbookViewId="0">
      <selection activeCell="I1" sqref="I1"/>
    </sheetView>
  </sheetViews>
  <sheetFormatPr defaultColWidth="9.33203125" defaultRowHeight="11.25" outlineLevelCol="1" x14ac:dyDescent="0.15"/>
  <cols>
    <col min="1" max="1" width="3.33203125" style="496" customWidth="1"/>
    <col min="2" max="2" width="48.33203125" style="490" bestFit="1" customWidth="1"/>
    <col min="3" max="3" width="23" style="507" customWidth="1"/>
    <col min="4" max="4" width="19" style="507" bestFit="1" customWidth="1"/>
    <col min="5" max="5" width="17.6640625" style="508" customWidth="1" outlineLevel="1"/>
    <col min="6" max="6" width="18" style="490" bestFit="1" customWidth="1" outlineLevel="1"/>
    <col min="7" max="8" width="17.6640625" style="490" customWidth="1" outlineLevel="1"/>
    <col min="9" max="9" width="12.33203125" style="490" customWidth="1" outlineLevel="1"/>
    <col min="10" max="10" width="12" style="490" customWidth="1" outlineLevel="1"/>
    <col min="11" max="11" width="12.6640625" style="490" customWidth="1" outlineLevel="1"/>
    <col min="12" max="13" width="12.33203125" style="490" customWidth="1" outlineLevel="1"/>
    <col min="14" max="14" width="12.6640625" style="490" customWidth="1" outlineLevel="1"/>
    <col min="15" max="16" width="14.1640625" style="490" customWidth="1" outlineLevel="1"/>
    <col min="17" max="17" width="13.33203125" style="490" customWidth="1" outlineLevel="1"/>
    <col min="18" max="18" width="14.1640625" style="508" customWidth="1" outlineLevel="1"/>
    <col min="19" max="19" width="14.1640625" style="490" customWidth="1" outlineLevel="1"/>
    <col min="20" max="20" width="13.33203125" style="490" customWidth="1" outlineLevel="1"/>
    <col min="21" max="22" width="14.1640625" style="490" customWidth="1" outlineLevel="1"/>
    <col min="23" max="24" width="14.5" style="490" customWidth="1" outlineLevel="1"/>
    <col min="25" max="25" width="14.1640625" style="490" customWidth="1" outlineLevel="1"/>
    <col min="26" max="26" width="13.6640625" style="490" customWidth="1" outlineLevel="1"/>
    <col min="27" max="27" width="14.5" style="490" customWidth="1" outlineLevel="1"/>
    <col min="28" max="28" width="14.1640625" style="490" customWidth="1" outlineLevel="1"/>
    <col min="29" max="29" width="14.5" style="490" customWidth="1" outlineLevel="1"/>
    <col min="30" max="30" width="14.5" style="508" customWidth="1" outlineLevel="1"/>
    <col min="31" max="65" width="14.5" style="490" customWidth="1" outlineLevel="1"/>
    <col min="66" max="66" width="10.5" style="498" customWidth="1"/>
    <col min="67" max="67" width="13.33203125" style="496" customWidth="1" outlineLevel="1"/>
    <col min="68" max="68" width="15.6640625" style="496" customWidth="1" outlineLevel="1"/>
    <col min="69" max="71" width="15.33203125" style="496" customWidth="1" outlineLevel="1"/>
    <col min="72" max="72" width="10.33203125" style="506" customWidth="1" outlineLevel="1"/>
    <col min="73" max="73" width="9.33203125" style="506"/>
    <col min="74" max="74" width="21.83203125" style="506" customWidth="1" outlineLevel="1"/>
    <col min="75" max="75" width="9.33203125" style="506"/>
    <col min="76" max="76" width="15.33203125" style="506" customWidth="1" outlineLevel="1"/>
    <col min="77" max="77" width="14.6640625" style="506" customWidth="1" outlineLevel="1"/>
    <col min="78" max="78" width="16.33203125" style="506" customWidth="1" outlineLevel="1"/>
    <col min="79" max="79" width="15.33203125" style="506" customWidth="1" outlineLevel="1"/>
    <col min="80" max="80" width="12" style="506" customWidth="1" outlineLevel="1"/>
    <col min="81" max="16384" width="9.33203125" style="506"/>
  </cols>
  <sheetData>
    <row r="1" spans="1:81" s="476" customFormat="1" ht="61.5" customHeight="1" x14ac:dyDescent="0.15">
      <c r="B1" s="686" t="s">
        <v>199</v>
      </c>
      <c r="C1" s="1641" t="s">
        <v>200</v>
      </c>
      <c r="D1" s="1641"/>
      <c r="E1" s="1641"/>
      <c r="F1" s="1641"/>
      <c r="G1" s="1641"/>
      <c r="H1" s="995"/>
      <c r="I1" s="68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  <c r="AO1" s="477"/>
      <c r="AP1" s="477"/>
      <c r="AQ1" s="477"/>
      <c r="AR1" s="477"/>
      <c r="AS1" s="477"/>
      <c r="AT1" s="477"/>
      <c r="AU1" s="477"/>
      <c r="AV1" s="477"/>
      <c r="AW1" s="477"/>
      <c r="AX1" s="477"/>
      <c r="AY1" s="477"/>
      <c r="AZ1" s="477"/>
      <c r="BA1" s="477"/>
      <c r="BB1" s="477"/>
      <c r="BC1" s="477"/>
      <c r="BD1" s="477"/>
      <c r="BE1" s="477"/>
      <c r="BF1" s="477"/>
      <c r="BG1" s="477"/>
      <c r="BH1" s="477"/>
      <c r="BI1" s="477"/>
      <c r="BJ1" s="477"/>
      <c r="BK1" s="477"/>
      <c r="BL1" s="477"/>
      <c r="BM1" s="477"/>
      <c r="BN1" s="477"/>
      <c r="BO1" s="477"/>
      <c r="BP1" s="477"/>
      <c r="BQ1" s="477"/>
      <c r="BR1" s="477"/>
      <c r="BS1" s="477"/>
    </row>
    <row r="2" spans="1:81" s="480" customFormat="1" ht="12.75" x14ac:dyDescent="0.2">
      <c r="A2" s="478" t="s">
        <v>201</v>
      </c>
      <c r="B2" s="479"/>
      <c r="C2" s="1099"/>
      <c r="D2" s="1099"/>
      <c r="E2" s="1099"/>
      <c r="F2" s="1100" t="s">
        <v>77</v>
      </c>
      <c r="G2" s="1100" t="s">
        <v>77</v>
      </c>
      <c r="H2" s="1100" t="s">
        <v>77</v>
      </c>
      <c r="I2" s="1101" t="s">
        <v>77</v>
      </c>
      <c r="J2" s="1101" t="s">
        <v>77</v>
      </c>
      <c r="K2" s="1101" t="s">
        <v>77</v>
      </c>
      <c r="L2" s="1101" t="s">
        <v>77</v>
      </c>
      <c r="M2" s="1101" t="s">
        <v>77</v>
      </c>
      <c r="N2" s="1101" t="s">
        <v>77</v>
      </c>
      <c r="O2" s="1101" t="s">
        <v>77</v>
      </c>
      <c r="P2" s="1101" t="s">
        <v>77</v>
      </c>
      <c r="Q2" s="1101" t="s">
        <v>77</v>
      </c>
      <c r="R2" s="1101" t="s">
        <v>80</v>
      </c>
      <c r="S2" s="1101" t="s">
        <v>80</v>
      </c>
      <c r="T2" s="1101" t="s">
        <v>80</v>
      </c>
      <c r="U2" s="1101" t="s">
        <v>80</v>
      </c>
      <c r="V2" s="1101" t="s">
        <v>80</v>
      </c>
      <c r="W2" s="1101" t="s">
        <v>80</v>
      </c>
      <c r="X2" s="1101" t="s">
        <v>80</v>
      </c>
      <c r="Y2" s="1101" t="s">
        <v>80</v>
      </c>
      <c r="Z2" s="1101" t="s">
        <v>80</v>
      </c>
      <c r="AA2" s="1101" t="s">
        <v>80</v>
      </c>
      <c r="AB2" s="1101" t="s">
        <v>80</v>
      </c>
      <c r="AC2" s="1101" t="s">
        <v>80</v>
      </c>
      <c r="AD2" s="1101" t="s">
        <v>81</v>
      </c>
      <c r="AE2" s="1101" t="s">
        <v>81</v>
      </c>
      <c r="AF2" s="1101" t="s">
        <v>81</v>
      </c>
      <c r="AG2" s="1101" t="s">
        <v>81</v>
      </c>
      <c r="AH2" s="1101" t="s">
        <v>81</v>
      </c>
      <c r="AI2" s="1101" t="s">
        <v>81</v>
      </c>
      <c r="AJ2" s="1101" t="s">
        <v>81</v>
      </c>
      <c r="AK2" s="1101" t="s">
        <v>81</v>
      </c>
      <c r="AL2" s="1101" t="s">
        <v>81</v>
      </c>
      <c r="AM2" s="1101" t="s">
        <v>81</v>
      </c>
      <c r="AN2" s="1101" t="s">
        <v>81</v>
      </c>
      <c r="AO2" s="1101" t="s">
        <v>81</v>
      </c>
      <c r="AP2" s="1101" t="s">
        <v>82</v>
      </c>
      <c r="AQ2" s="1101" t="s">
        <v>82</v>
      </c>
      <c r="AR2" s="1101" t="s">
        <v>82</v>
      </c>
      <c r="AS2" s="1101" t="s">
        <v>82</v>
      </c>
      <c r="AT2" s="1101" t="s">
        <v>82</v>
      </c>
      <c r="AU2" s="1101" t="s">
        <v>82</v>
      </c>
      <c r="AV2" s="1101" t="s">
        <v>82</v>
      </c>
      <c r="AW2" s="1101" t="s">
        <v>82</v>
      </c>
      <c r="AX2" s="1101" t="s">
        <v>82</v>
      </c>
      <c r="AY2" s="1101" t="s">
        <v>82</v>
      </c>
      <c r="AZ2" s="1101" t="s">
        <v>82</v>
      </c>
      <c r="BA2" s="1101" t="s">
        <v>82</v>
      </c>
      <c r="BB2" s="1101" t="s">
        <v>83</v>
      </c>
      <c r="BC2" s="1101" t="s">
        <v>83</v>
      </c>
      <c r="BD2" s="1101" t="s">
        <v>83</v>
      </c>
      <c r="BE2" s="1101" t="s">
        <v>83</v>
      </c>
      <c r="BF2" s="1101" t="s">
        <v>83</v>
      </c>
      <c r="BG2" s="1101" t="s">
        <v>83</v>
      </c>
      <c r="BH2" s="1101" t="s">
        <v>83</v>
      </c>
      <c r="BI2" s="1101" t="s">
        <v>83</v>
      </c>
      <c r="BJ2" s="1101" t="s">
        <v>83</v>
      </c>
      <c r="BK2" s="1101" t="s">
        <v>83</v>
      </c>
      <c r="BL2" s="1101" t="s">
        <v>83</v>
      </c>
      <c r="BM2" s="1101" t="s">
        <v>83</v>
      </c>
      <c r="BO2" s="1102"/>
      <c r="BP2" s="1642" t="s">
        <v>77</v>
      </c>
      <c r="BQ2" s="1637" t="s">
        <v>80</v>
      </c>
      <c r="BR2" s="1637" t="s">
        <v>81</v>
      </c>
      <c r="BS2" s="1637" t="s">
        <v>82</v>
      </c>
      <c r="BT2" s="1637" t="s">
        <v>83</v>
      </c>
    </row>
    <row r="3" spans="1:81" s="483" customFormat="1" ht="12.75" x14ac:dyDescent="0.2">
      <c r="A3" s="481"/>
      <c r="B3" s="482"/>
      <c r="C3" s="1099"/>
      <c r="D3" s="1099"/>
      <c r="E3" s="1099"/>
      <c r="F3" s="1104" t="s">
        <v>204</v>
      </c>
      <c r="G3" s="1104" t="s">
        <v>205</v>
      </c>
      <c r="H3" s="1104" t="s">
        <v>206</v>
      </c>
      <c r="I3" s="1104" t="s">
        <v>207</v>
      </c>
      <c r="J3" s="1104" t="s">
        <v>208</v>
      </c>
      <c r="K3" s="1104" t="s">
        <v>209</v>
      </c>
      <c r="L3" s="1104" t="s">
        <v>210</v>
      </c>
      <c r="M3" s="1104" t="s">
        <v>211</v>
      </c>
      <c r="N3" s="1104" t="s">
        <v>212</v>
      </c>
      <c r="O3" s="1104" t="s">
        <v>213</v>
      </c>
      <c r="P3" s="1104" t="s">
        <v>214</v>
      </c>
      <c r="Q3" s="1104" t="s">
        <v>215</v>
      </c>
      <c r="R3" s="1104" t="s">
        <v>204</v>
      </c>
      <c r="S3" s="1104" t="s">
        <v>205</v>
      </c>
      <c r="T3" s="1104" t="s">
        <v>206</v>
      </c>
      <c r="U3" s="1104" t="s">
        <v>207</v>
      </c>
      <c r="V3" s="1104" t="s">
        <v>208</v>
      </c>
      <c r="W3" s="1104" t="s">
        <v>209</v>
      </c>
      <c r="X3" s="1104" t="s">
        <v>210</v>
      </c>
      <c r="Y3" s="1104" t="s">
        <v>211</v>
      </c>
      <c r="Z3" s="1104" t="s">
        <v>212</v>
      </c>
      <c r="AA3" s="1104" t="s">
        <v>213</v>
      </c>
      <c r="AB3" s="1104" t="s">
        <v>214</v>
      </c>
      <c r="AC3" s="1104" t="s">
        <v>215</v>
      </c>
      <c r="AD3" s="1104" t="s">
        <v>204</v>
      </c>
      <c r="AE3" s="1104" t="s">
        <v>205</v>
      </c>
      <c r="AF3" s="1104" t="s">
        <v>206</v>
      </c>
      <c r="AG3" s="1104" t="s">
        <v>207</v>
      </c>
      <c r="AH3" s="1104" t="s">
        <v>208</v>
      </c>
      <c r="AI3" s="1104" t="s">
        <v>209</v>
      </c>
      <c r="AJ3" s="1104" t="s">
        <v>210</v>
      </c>
      <c r="AK3" s="1104" t="s">
        <v>211</v>
      </c>
      <c r="AL3" s="1104" t="s">
        <v>212</v>
      </c>
      <c r="AM3" s="1104" t="s">
        <v>213</v>
      </c>
      <c r="AN3" s="1104" t="s">
        <v>214</v>
      </c>
      <c r="AO3" s="1104" t="s">
        <v>215</v>
      </c>
      <c r="AP3" s="1104" t="s">
        <v>204</v>
      </c>
      <c r="AQ3" s="1104" t="s">
        <v>205</v>
      </c>
      <c r="AR3" s="1104" t="s">
        <v>206</v>
      </c>
      <c r="AS3" s="1104" t="s">
        <v>207</v>
      </c>
      <c r="AT3" s="1104" t="s">
        <v>208</v>
      </c>
      <c r="AU3" s="1104" t="s">
        <v>209</v>
      </c>
      <c r="AV3" s="1104" t="s">
        <v>210</v>
      </c>
      <c r="AW3" s="1104" t="s">
        <v>211</v>
      </c>
      <c r="AX3" s="1104" t="s">
        <v>212</v>
      </c>
      <c r="AY3" s="1104" t="s">
        <v>213</v>
      </c>
      <c r="AZ3" s="1104" t="s">
        <v>214</v>
      </c>
      <c r="BA3" s="1104" t="s">
        <v>215</v>
      </c>
      <c r="BB3" s="1104" t="s">
        <v>204</v>
      </c>
      <c r="BC3" s="1104" t="s">
        <v>205</v>
      </c>
      <c r="BD3" s="1104" t="s">
        <v>206</v>
      </c>
      <c r="BE3" s="1104" t="s">
        <v>207</v>
      </c>
      <c r="BF3" s="1104" t="s">
        <v>208</v>
      </c>
      <c r="BG3" s="1104" t="s">
        <v>209</v>
      </c>
      <c r="BH3" s="1104" t="s">
        <v>210</v>
      </c>
      <c r="BI3" s="1104" t="s">
        <v>211</v>
      </c>
      <c r="BJ3" s="1104" t="s">
        <v>212</v>
      </c>
      <c r="BK3" s="1104" t="s">
        <v>213</v>
      </c>
      <c r="BL3" s="1104" t="s">
        <v>214</v>
      </c>
      <c r="BM3" s="1104" t="s">
        <v>215</v>
      </c>
      <c r="BO3" s="1133"/>
      <c r="BP3" s="1642"/>
      <c r="BQ3" s="1637"/>
      <c r="BR3" s="1637"/>
      <c r="BS3" s="1637"/>
      <c r="BT3" s="1637"/>
    </row>
    <row r="4" spans="1:81" s="486" customFormat="1" ht="63.75" thickBot="1" x14ac:dyDescent="0.2">
      <c r="A4" s="484"/>
      <c r="B4" s="1106" t="s">
        <v>216</v>
      </c>
      <c r="C4" s="1107" t="s">
        <v>217</v>
      </c>
      <c r="D4" s="614" t="s">
        <v>218</v>
      </c>
      <c r="E4" s="614" t="s">
        <v>219</v>
      </c>
      <c r="F4" s="1646" t="s">
        <v>220</v>
      </c>
      <c r="G4" s="1647"/>
      <c r="H4" s="1648"/>
      <c r="I4" s="1107" t="s">
        <v>221</v>
      </c>
      <c r="J4" s="1108"/>
      <c r="K4" s="1108"/>
      <c r="L4" s="1108"/>
      <c r="M4" s="1108"/>
      <c r="N4" s="1108"/>
      <c r="O4" s="1108"/>
      <c r="P4" s="1108"/>
      <c r="Q4" s="1108"/>
      <c r="R4" s="1108"/>
      <c r="S4" s="1108"/>
      <c r="T4" s="1108"/>
      <c r="U4" s="1108"/>
      <c r="V4" s="1108"/>
      <c r="W4" s="1108"/>
      <c r="X4" s="1108"/>
      <c r="Y4" s="1108"/>
      <c r="Z4" s="1108"/>
      <c r="AA4" s="1108"/>
      <c r="AB4" s="1108"/>
      <c r="AC4" s="1108"/>
      <c r="AD4" s="1108"/>
      <c r="AE4" s="1108"/>
      <c r="AF4" s="1108"/>
      <c r="AG4" s="1108"/>
      <c r="AH4" s="1108"/>
      <c r="AI4" s="1108"/>
      <c r="AJ4" s="1108"/>
      <c r="AK4" s="1108"/>
      <c r="AL4" s="1108"/>
      <c r="AM4" s="1108"/>
      <c r="AN4" s="1108"/>
      <c r="AO4" s="1108"/>
      <c r="AP4" s="1108"/>
      <c r="AQ4" s="1108"/>
      <c r="AR4" s="1108"/>
      <c r="AS4" s="1108"/>
      <c r="AT4" s="1108"/>
      <c r="AU4" s="1108"/>
      <c r="AV4" s="1108"/>
      <c r="AW4" s="1108"/>
      <c r="AX4" s="1108"/>
      <c r="AY4" s="1108"/>
      <c r="AZ4" s="1108"/>
      <c r="BA4" s="1108"/>
      <c r="BB4" s="1108"/>
      <c r="BC4" s="1108"/>
      <c r="BD4" s="1108"/>
      <c r="BE4" s="1108"/>
      <c r="BF4" s="1108"/>
      <c r="BG4" s="1108"/>
      <c r="BH4" s="1108"/>
      <c r="BI4" s="1108"/>
      <c r="BJ4" s="1108"/>
      <c r="BK4" s="1108"/>
      <c r="BL4" s="1108"/>
      <c r="BM4" s="1108"/>
      <c r="BN4" s="483"/>
      <c r="BO4" s="1134"/>
      <c r="BP4" s="1110" t="s">
        <v>222</v>
      </c>
      <c r="BQ4" s="1110" t="s">
        <v>222</v>
      </c>
      <c r="BR4" s="1110" t="s">
        <v>222</v>
      </c>
      <c r="BS4" s="1110" t="s">
        <v>222</v>
      </c>
      <c r="BT4" s="1110" t="s">
        <v>222</v>
      </c>
      <c r="BU4" s="485"/>
      <c r="BV4" s="485"/>
      <c r="BW4" s="1111" t="s">
        <v>223</v>
      </c>
      <c r="BX4" s="485"/>
      <c r="BY4" s="1111" t="s">
        <v>224</v>
      </c>
      <c r="BZ4" s="1111" t="s">
        <v>225</v>
      </c>
      <c r="CA4" s="1111" t="s">
        <v>226</v>
      </c>
      <c r="CB4" s="1111" t="s">
        <v>227</v>
      </c>
      <c r="CC4" s="1111" t="s">
        <v>228</v>
      </c>
    </row>
    <row r="5" spans="1:81" s="486" customFormat="1" ht="24" customHeight="1" thickTop="1" thickBot="1" x14ac:dyDescent="0.2">
      <c r="A5" s="484"/>
      <c r="B5" s="1106"/>
      <c r="C5" s="614"/>
      <c r="D5" s="615"/>
      <c r="E5" s="615"/>
      <c r="F5" s="615"/>
      <c r="G5" s="1140"/>
      <c r="H5" s="615" t="s">
        <v>229</v>
      </c>
      <c r="I5" s="1108">
        <v>0</v>
      </c>
      <c r="J5" s="1112" t="e">
        <f t="shared" ref="J5:AO5" si="0">SUM(J6:J50)/SUM($D$6:$D$50)</f>
        <v>#DIV/0!</v>
      </c>
      <c r="K5" s="1112" t="e">
        <f t="shared" si="0"/>
        <v>#DIV/0!</v>
      </c>
      <c r="L5" s="1112" t="e">
        <f t="shared" si="0"/>
        <v>#DIV/0!</v>
      </c>
      <c r="M5" s="1112" t="e">
        <f t="shared" si="0"/>
        <v>#DIV/0!</v>
      </c>
      <c r="N5" s="1112" t="e">
        <f t="shared" si="0"/>
        <v>#DIV/0!</v>
      </c>
      <c r="O5" s="1112" t="e">
        <f t="shared" si="0"/>
        <v>#DIV/0!</v>
      </c>
      <c r="P5" s="1112" t="e">
        <f t="shared" si="0"/>
        <v>#DIV/0!</v>
      </c>
      <c r="Q5" s="1112" t="e">
        <f t="shared" si="0"/>
        <v>#DIV/0!</v>
      </c>
      <c r="R5" s="1112" t="e">
        <f t="shared" si="0"/>
        <v>#DIV/0!</v>
      </c>
      <c r="S5" s="1112" t="e">
        <f t="shared" si="0"/>
        <v>#DIV/0!</v>
      </c>
      <c r="T5" s="1112" t="e">
        <f t="shared" si="0"/>
        <v>#DIV/0!</v>
      </c>
      <c r="U5" s="1112" t="e">
        <f t="shared" si="0"/>
        <v>#DIV/0!</v>
      </c>
      <c r="V5" s="1112" t="e">
        <f t="shared" si="0"/>
        <v>#DIV/0!</v>
      </c>
      <c r="W5" s="1112" t="e">
        <f t="shared" si="0"/>
        <v>#DIV/0!</v>
      </c>
      <c r="X5" s="1112" t="e">
        <f t="shared" si="0"/>
        <v>#DIV/0!</v>
      </c>
      <c r="Y5" s="1112" t="e">
        <f t="shared" si="0"/>
        <v>#DIV/0!</v>
      </c>
      <c r="Z5" s="1112" t="e">
        <f t="shared" si="0"/>
        <v>#DIV/0!</v>
      </c>
      <c r="AA5" s="1112" t="e">
        <f t="shared" si="0"/>
        <v>#DIV/0!</v>
      </c>
      <c r="AB5" s="1112" t="e">
        <f t="shared" si="0"/>
        <v>#DIV/0!</v>
      </c>
      <c r="AC5" s="1112" t="e">
        <f t="shared" si="0"/>
        <v>#DIV/0!</v>
      </c>
      <c r="AD5" s="1112" t="e">
        <f t="shared" si="0"/>
        <v>#DIV/0!</v>
      </c>
      <c r="AE5" s="1112" t="e">
        <f t="shared" si="0"/>
        <v>#DIV/0!</v>
      </c>
      <c r="AF5" s="1112" t="e">
        <f t="shared" si="0"/>
        <v>#DIV/0!</v>
      </c>
      <c r="AG5" s="1112" t="e">
        <f t="shared" si="0"/>
        <v>#DIV/0!</v>
      </c>
      <c r="AH5" s="1112" t="e">
        <f t="shared" si="0"/>
        <v>#DIV/0!</v>
      </c>
      <c r="AI5" s="1112" t="e">
        <f t="shared" si="0"/>
        <v>#DIV/0!</v>
      </c>
      <c r="AJ5" s="1112" t="e">
        <f t="shared" si="0"/>
        <v>#DIV/0!</v>
      </c>
      <c r="AK5" s="1112" t="e">
        <f t="shared" si="0"/>
        <v>#DIV/0!</v>
      </c>
      <c r="AL5" s="1112" t="e">
        <f t="shared" si="0"/>
        <v>#DIV/0!</v>
      </c>
      <c r="AM5" s="1112" t="e">
        <f t="shared" si="0"/>
        <v>#DIV/0!</v>
      </c>
      <c r="AN5" s="1112" t="e">
        <f t="shared" si="0"/>
        <v>#DIV/0!</v>
      </c>
      <c r="AO5" s="1112" t="e">
        <f t="shared" si="0"/>
        <v>#DIV/0!</v>
      </c>
      <c r="AP5" s="1112" t="e">
        <f t="shared" ref="AP5:BM5" si="1">SUM(AP6:AP50)/SUM($D$6:$D$50)</f>
        <v>#DIV/0!</v>
      </c>
      <c r="AQ5" s="1112" t="e">
        <f t="shared" si="1"/>
        <v>#DIV/0!</v>
      </c>
      <c r="AR5" s="1112" t="e">
        <f t="shared" si="1"/>
        <v>#DIV/0!</v>
      </c>
      <c r="AS5" s="1112" t="e">
        <f t="shared" si="1"/>
        <v>#DIV/0!</v>
      </c>
      <c r="AT5" s="1112" t="e">
        <f t="shared" si="1"/>
        <v>#DIV/0!</v>
      </c>
      <c r="AU5" s="1112" t="e">
        <f t="shared" si="1"/>
        <v>#DIV/0!</v>
      </c>
      <c r="AV5" s="1112" t="e">
        <f t="shared" si="1"/>
        <v>#DIV/0!</v>
      </c>
      <c r="AW5" s="1112" t="e">
        <f t="shared" si="1"/>
        <v>#DIV/0!</v>
      </c>
      <c r="AX5" s="1112" t="e">
        <f t="shared" si="1"/>
        <v>#DIV/0!</v>
      </c>
      <c r="AY5" s="1112" t="e">
        <f t="shared" si="1"/>
        <v>#DIV/0!</v>
      </c>
      <c r="AZ5" s="1112" t="e">
        <f t="shared" si="1"/>
        <v>#DIV/0!</v>
      </c>
      <c r="BA5" s="1112" t="e">
        <f t="shared" si="1"/>
        <v>#DIV/0!</v>
      </c>
      <c r="BB5" s="1112" t="e">
        <f t="shared" si="1"/>
        <v>#DIV/0!</v>
      </c>
      <c r="BC5" s="1112" t="e">
        <f t="shared" si="1"/>
        <v>#DIV/0!</v>
      </c>
      <c r="BD5" s="1112" t="e">
        <f t="shared" si="1"/>
        <v>#DIV/0!</v>
      </c>
      <c r="BE5" s="1112" t="e">
        <f t="shared" si="1"/>
        <v>#DIV/0!</v>
      </c>
      <c r="BF5" s="1112" t="e">
        <f t="shared" si="1"/>
        <v>#DIV/0!</v>
      </c>
      <c r="BG5" s="1112" t="e">
        <f t="shared" si="1"/>
        <v>#DIV/0!</v>
      </c>
      <c r="BH5" s="1112" t="e">
        <f t="shared" si="1"/>
        <v>#DIV/0!</v>
      </c>
      <c r="BI5" s="1112" t="e">
        <f t="shared" si="1"/>
        <v>#DIV/0!</v>
      </c>
      <c r="BJ5" s="1112" t="e">
        <f t="shared" si="1"/>
        <v>#DIV/0!</v>
      </c>
      <c r="BK5" s="1112" t="e">
        <f t="shared" si="1"/>
        <v>#DIV/0!</v>
      </c>
      <c r="BL5" s="1112" t="e">
        <f t="shared" si="1"/>
        <v>#DIV/0!</v>
      </c>
      <c r="BM5" s="1112" t="e">
        <f t="shared" si="1"/>
        <v>#DIV/0!</v>
      </c>
      <c r="BN5" s="483"/>
      <c r="BO5" s="617"/>
      <c r="BP5" s="1110"/>
      <c r="BQ5" s="1110"/>
      <c r="BR5" s="1110"/>
      <c r="BS5" s="1110"/>
      <c r="BT5" s="1110"/>
      <c r="BU5" s="485"/>
      <c r="BV5" s="485"/>
      <c r="BW5" s="1111"/>
      <c r="BX5" s="485"/>
      <c r="BY5" s="1111"/>
      <c r="BZ5" s="1111"/>
      <c r="CA5" s="1111"/>
      <c r="CB5" s="1111"/>
      <c r="CC5" s="1111"/>
    </row>
    <row r="6" spans="1:81" s="489" customFormat="1" ht="13.5" thickTop="1" x14ac:dyDescent="0.2">
      <c r="A6" s="487"/>
      <c r="B6" s="1135" t="str">
        <f>Receitas_1!B6</f>
        <v>Limpeza Residencial - 4 horas</v>
      </c>
      <c r="C6" s="574" t="e">
        <f t="shared" ref="C6:C11" si="2">SUM(F52:BN52)/SUM($F$97:$BN$97)</f>
        <v>#DIV/0!</v>
      </c>
      <c r="D6" s="882">
        <v>0</v>
      </c>
      <c r="E6" s="692">
        <v>0</v>
      </c>
      <c r="F6" s="1114"/>
      <c r="G6" s="1114"/>
      <c r="H6" s="894"/>
      <c r="I6" s="688">
        <f t="shared" ref="I6:I50" si="3">IFERROR(IF($D6="","",$I$5*$D6),"")</f>
        <v>0</v>
      </c>
      <c r="J6" s="688">
        <f t="shared" ref="J6:Y6" si="4">IFERROR(IF($D6="","",IF(I6+(I6*J$4)&gt;$D6,$D6,I6+(I6*J$4))),"")</f>
        <v>0</v>
      </c>
      <c r="K6" s="688">
        <f t="shared" si="4"/>
        <v>0</v>
      </c>
      <c r="L6" s="688">
        <f t="shared" si="4"/>
        <v>0</v>
      </c>
      <c r="M6" s="688">
        <f t="shared" si="4"/>
        <v>0</v>
      </c>
      <c r="N6" s="688">
        <f t="shared" si="4"/>
        <v>0</v>
      </c>
      <c r="O6" s="688">
        <f t="shared" si="4"/>
        <v>0</v>
      </c>
      <c r="P6" s="688">
        <f t="shared" si="4"/>
        <v>0</v>
      </c>
      <c r="Q6" s="688">
        <f t="shared" si="4"/>
        <v>0</v>
      </c>
      <c r="R6" s="688">
        <f t="shared" si="4"/>
        <v>0</v>
      </c>
      <c r="S6" s="688">
        <f t="shared" si="4"/>
        <v>0</v>
      </c>
      <c r="T6" s="688">
        <f t="shared" si="4"/>
        <v>0</v>
      </c>
      <c r="U6" s="688">
        <f t="shared" si="4"/>
        <v>0</v>
      </c>
      <c r="V6" s="688">
        <f t="shared" si="4"/>
        <v>0</v>
      </c>
      <c r="W6" s="688">
        <f t="shared" si="4"/>
        <v>0</v>
      </c>
      <c r="X6" s="688">
        <f t="shared" si="4"/>
        <v>0</v>
      </c>
      <c r="Y6" s="688">
        <f t="shared" si="4"/>
        <v>0</v>
      </c>
      <c r="Z6" s="688">
        <f t="shared" ref="Z6" si="5">IFERROR(IF($D6="","",IF(Y6+(Y6*Z$4)&gt;$D6,$D6,Y6+(Y6*Z$4))),"")</f>
        <v>0</v>
      </c>
      <c r="AA6" s="688">
        <f t="shared" ref="AA6:AP6" si="6">IFERROR(IF($D6="","",IF(Z6+(Z6*AA$4)&gt;$D6,$D6,Z6+(Z6*AA$4))),"")</f>
        <v>0</v>
      </c>
      <c r="AB6" s="688">
        <f t="shared" si="6"/>
        <v>0</v>
      </c>
      <c r="AC6" s="688">
        <f t="shared" si="6"/>
        <v>0</v>
      </c>
      <c r="AD6" s="688">
        <f t="shared" si="6"/>
        <v>0</v>
      </c>
      <c r="AE6" s="688">
        <f t="shared" si="6"/>
        <v>0</v>
      </c>
      <c r="AF6" s="688">
        <f t="shared" si="6"/>
        <v>0</v>
      </c>
      <c r="AG6" s="688">
        <f t="shared" si="6"/>
        <v>0</v>
      </c>
      <c r="AH6" s="688">
        <f t="shared" si="6"/>
        <v>0</v>
      </c>
      <c r="AI6" s="688">
        <f t="shared" si="6"/>
        <v>0</v>
      </c>
      <c r="AJ6" s="688">
        <f t="shared" si="6"/>
        <v>0</v>
      </c>
      <c r="AK6" s="688">
        <f t="shared" si="6"/>
        <v>0</v>
      </c>
      <c r="AL6" s="688">
        <f t="shared" si="6"/>
        <v>0</v>
      </c>
      <c r="AM6" s="688">
        <f t="shared" si="6"/>
        <v>0</v>
      </c>
      <c r="AN6" s="688">
        <f t="shared" si="6"/>
        <v>0</v>
      </c>
      <c r="AO6" s="688">
        <f t="shared" si="6"/>
        <v>0</v>
      </c>
      <c r="AP6" s="688">
        <f t="shared" si="6"/>
        <v>0</v>
      </c>
      <c r="AQ6" s="688">
        <f t="shared" ref="AQ6:BF6" si="7">IFERROR(IF($D6="","",IF(AP6+(AP6*AQ$4)&gt;$D6,$D6,AP6+(AP6*AQ$4))),"")</f>
        <v>0</v>
      </c>
      <c r="AR6" s="688">
        <f t="shared" si="7"/>
        <v>0</v>
      </c>
      <c r="AS6" s="688">
        <f t="shared" si="7"/>
        <v>0</v>
      </c>
      <c r="AT6" s="688">
        <f t="shared" si="7"/>
        <v>0</v>
      </c>
      <c r="AU6" s="688">
        <f t="shared" si="7"/>
        <v>0</v>
      </c>
      <c r="AV6" s="688">
        <f t="shared" si="7"/>
        <v>0</v>
      </c>
      <c r="AW6" s="688">
        <f t="shared" si="7"/>
        <v>0</v>
      </c>
      <c r="AX6" s="688">
        <f t="shared" si="7"/>
        <v>0</v>
      </c>
      <c r="AY6" s="688">
        <f t="shared" si="7"/>
        <v>0</v>
      </c>
      <c r="AZ6" s="688">
        <f t="shared" si="7"/>
        <v>0</v>
      </c>
      <c r="BA6" s="688">
        <f t="shared" si="7"/>
        <v>0</v>
      </c>
      <c r="BB6" s="688">
        <f t="shared" si="7"/>
        <v>0</v>
      </c>
      <c r="BC6" s="688">
        <f t="shared" si="7"/>
        <v>0</v>
      </c>
      <c r="BD6" s="688">
        <f t="shared" si="7"/>
        <v>0</v>
      </c>
      <c r="BE6" s="688">
        <f t="shared" si="7"/>
        <v>0</v>
      </c>
      <c r="BF6" s="688">
        <f t="shared" si="7"/>
        <v>0</v>
      </c>
      <c r="BG6" s="688">
        <f t="shared" ref="BG6:BM6" si="8">IFERROR(IF($D6="","",IF(BF6+(BF6*BG$4)&gt;$D6,$D6,BF6+(BF6*BG$4))),"")</f>
        <v>0</v>
      </c>
      <c r="BH6" s="688">
        <f t="shared" si="8"/>
        <v>0</v>
      </c>
      <c r="BI6" s="688">
        <f t="shared" si="8"/>
        <v>0</v>
      </c>
      <c r="BJ6" s="688">
        <f t="shared" si="8"/>
        <v>0</v>
      </c>
      <c r="BK6" s="688">
        <f t="shared" si="8"/>
        <v>0</v>
      </c>
      <c r="BL6" s="688">
        <f t="shared" si="8"/>
        <v>0</v>
      </c>
      <c r="BM6" s="688">
        <f t="shared" si="8"/>
        <v>0</v>
      </c>
      <c r="BN6" s="483"/>
      <c r="BO6" s="488"/>
      <c r="BP6" s="1115"/>
      <c r="BQ6" s="1115"/>
      <c r="BR6" s="1115"/>
      <c r="BS6" s="1115"/>
      <c r="BT6" s="1115"/>
      <c r="BU6" s="1116"/>
      <c r="BV6" s="488"/>
      <c r="BW6" s="1117"/>
      <c r="BX6" s="488"/>
      <c r="BY6" s="665"/>
      <c r="BZ6" s="665"/>
      <c r="CA6" s="665"/>
      <c r="CB6" s="665"/>
      <c r="CC6" s="666"/>
    </row>
    <row r="7" spans="1:81" s="489" customFormat="1" ht="12.75" x14ac:dyDescent="0.2">
      <c r="A7" s="487"/>
      <c r="B7" s="1135" t="str">
        <f>Receitas_1!B7</f>
        <v>Limpeza Empresarial 4 horas</v>
      </c>
      <c r="C7" s="574" t="e">
        <f t="shared" si="2"/>
        <v>#DIV/0!</v>
      </c>
      <c r="D7" s="882">
        <v>0</v>
      </c>
      <c r="E7" s="692">
        <v>0</v>
      </c>
      <c r="F7" s="1114"/>
      <c r="G7" s="1114"/>
      <c r="H7" s="894"/>
      <c r="I7" s="688">
        <f t="shared" si="3"/>
        <v>0</v>
      </c>
      <c r="J7" s="688">
        <f t="shared" ref="J7:J50" si="9">IFERROR(IF($D7="","",IF(I7+(I7*J$4)&gt;$D7,$D7,I7+(I7*J$4))),"")</f>
        <v>0</v>
      </c>
      <c r="K7" s="688">
        <f t="shared" ref="K7:K50" si="10">IFERROR(IF($D7="","",IF(J7+(J7*K$4)&gt;$D7,$D7,J7+(J7*K$4))),"")</f>
        <v>0</v>
      </c>
      <c r="L7" s="688">
        <f t="shared" ref="L7:L50" si="11">IFERROR(IF($D7="","",IF(K7+(K7*L$4)&gt;$D7,$D7,K7+(K7*L$4))),"")</f>
        <v>0</v>
      </c>
      <c r="M7" s="688">
        <f t="shared" ref="M7:M50" si="12">IFERROR(IF($D7="","",IF(L7+(L7*M$4)&gt;$D7,$D7,L7+(L7*M$4))),"")</f>
        <v>0</v>
      </c>
      <c r="N7" s="688">
        <f t="shared" ref="N7:N50" si="13">IFERROR(IF($D7="","",IF(M7+(M7*N$4)&gt;$D7,$D7,M7+(M7*N$4))),"")</f>
        <v>0</v>
      </c>
      <c r="O7" s="688">
        <f t="shared" ref="O7:O50" si="14">IFERROR(IF($D7="","",IF(N7+(N7*O$4)&gt;$D7,$D7,N7+(N7*O$4))),"")</f>
        <v>0</v>
      </c>
      <c r="P7" s="688">
        <f t="shared" ref="P7:P50" si="15">IFERROR(IF($D7="","",IF(O7+(O7*P$4)&gt;$D7,$D7,O7+(O7*P$4))),"")</f>
        <v>0</v>
      </c>
      <c r="Q7" s="688">
        <f t="shared" ref="Q7:Q50" si="16">IFERROR(IF($D7="","",IF(P7+(P7*Q$4)&gt;$D7,$D7,P7+(P7*Q$4))),"")</f>
        <v>0</v>
      </c>
      <c r="R7" s="688">
        <f t="shared" ref="R7:R50" si="17">IFERROR(IF($D7="","",IF(Q7+(Q7*R$4)&gt;$D7,$D7,Q7+(Q7*R$4))),"")</f>
        <v>0</v>
      </c>
      <c r="S7" s="688">
        <f t="shared" ref="S7:S50" si="18">IFERROR(IF($D7="","",IF(R7+(R7*S$4)&gt;$D7,$D7,R7+(R7*S$4))),"")</f>
        <v>0</v>
      </c>
      <c r="T7" s="688">
        <f t="shared" ref="T7:T50" si="19">IFERROR(IF($D7="","",IF(S7+(S7*T$4)&gt;$D7,$D7,S7+(S7*T$4))),"")</f>
        <v>0</v>
      </c>
      <c r="U7" s="688">
        <f t="shared" ref="U7:U50" si="20">IFERROR(IF($D7="","",IF(T7+(T7*U$4)&gt;$D7,$D7,T7+(T7*U$4))),"")</f>
        <v>0</v>
      </c>
      <c r="V7" s="688">
        <f t="shared" ref="V7:V50" si="21">IFERROR(IF($D7="","",IF(U7+(U7*V$4)&gt;$D7,$D7,U7+(U7*V$4))),"")</f>
        <v>0</v>
      </c>
      <c r="W7" s="688">
        <f t="shared" ref="W7:W50" si="22">IFERROR(IF($D7="","",IF(V7+(V7*W$4)&gt;$D7,$D7,V7+(V7*W$4))),"")</f>
        <v>0</v>
      </c>
      <c r="X7" s="688">
        <f t="shared" ref="X7:X50" si="23">IFERROR(IF($D7="","",IF(W7+(W7*X$4)&gt;$D7,$D7,W7+(W7*X$4))),"")</f>
        <v>0</v>
      </c>
      <c r="Y7" s="688">
        <f t="shared" ref="Y7:Y50" si="24">IFERROR(IF($D7="","",IF(X7+(X7*Y$4)&gt;$D7,$D7,X7+(X7*Y$4))),"")</f>
        <v>0</v>
      </c>
      <c r="Z7" s="688">
        <f t="shared" ref="Z7:Z50" si="25">IFERROR(IF($D7="","",IF(Y7+(Y7*Z$4)&gt;$D7,$D7,Y7+(Y7*Z$4))),"")</f>
        <v>0</v>
      </c>
      <c r="AA7" s="688">
        <f t="shared" ref="AA7:AA50" si="26">IFERROR(IF($D7="","",IF(Z7+(Z7*AA$4)&gt;$D7,$D7,Z7+(Z7*AA$4))),"")</f>
        <v>0</v>
      </c>
      <c r="AB7" s="688">
        <f t="shared" ref="AB7:AB50" si="27">IFERROR(IF($D7="","",IF(AA7+(AA7*AB$4)&gt;$D7,$D7,AA7+(AA7*AB$4))),"")</f>
        <v>0</v>
      </c>
      <c r="AC7" s="688">
        <f t="shared" ref="AC7:AC50" si="28">IFERROR(IF($D7="","",IF(AB7+(AB7*AC$4)&gt;$D7,$D7,AB7+(AB7*AC$4))),"")</f>
        <v>0</v>
      </c>
      <c r="AD7" s="688">
        <f t="shared" ref="AD7:AD50" si="29">IFERROR(IF($D7="","",IF(AC7+(AC7*AD$4)&gt;$D7,$D7,AC7+(AC7*AD$4))),"")</f>
        <v>0</v>
      </c>
      <c r="AE7" s="688">
        <f t="shared" ref="AE7:AE50" si="30">IFERROR(IF($D7="","",IF(AD7+(AD7*AE$4)&gt;$D7,$D7,AD7+(AD7*AE$4))),"")</f>
        <v>0</v>
      </c>
      <c r="AF7" s="688">
        <f t="shared" ref="AF7:AF50" si="31">IFERROR(IF($D7="","",IF(AE7+(AE7*AF$4)&gt;$D7,$D7,AE7+(AE7*AF$4))),"")</f>
        <v>0</v>
      </c>
      <c r="AG7" s="688">
        <f t="shared" ref="AG7:AG50" si="32">IFERROR(IF($D7="","",IF(AF7+(AF7*AG$4)&gt;$D7,$D7,AF7+(AF7*AG$4))),"")</f>
        <v>0</v>
      </c>
      <c r="AH7" s="688">
        <f t="shared" ref="AH7:AH50" si="33">IFERROR(IF($D7="","",IF(AG7+(AG7*AH$4)&gt;$D7,$D7,AG7+(AG7*AH$4))),"")</f>
        <v>0</v>
      </c>
      <c r="AI7" s="688">
        <f t="shared" ref="AI7:AI50" si="34">IFERROR(IF($D7="","",IF(AH7+(AH7*AI$4)&gt;$D7,$D7,AH7+(AH7*AI$4))),"")</f>
        <v>0</v>
      </c>
      <c r="AJ7" s="688">
        <f t="shared" ref="AJ7:AJ50" si="35">IFERROR(IF($D7="","",IF(AI7+(AI7*AJ$4)&gt;$D7,$D7,AI7+(AI7*AJ$4))),"")</f>
        <v>0</v>
      </c>
      <c r="AK7" s="688">
        <f t="shared" ref="AK7:AK50" si="36">IFERROR(IF($D7="","",IF(AJ7+(AJ7*AK$4)&gt;$D7,$D7,AJ7+(AJ7*AK$4))),"")</f>
        <v>0</v>
      </c>
      <c r="AL7" s="688">
        <f t="shared" ref="AL7:AL50" si="37">IFERROR(IF($D7="","",IF(AK7+(AK7*AL$4)&gt;$D7,$D7,AK7+(AK7*AL$4))),"")</f>
        <v>0</v>
      </c>
      <c r="AM7" s="688">
        <f t="shared" ref="AM7:AM50" si="38">IFERROR(IF($D7="","",IF(AL7+(AL7*AM$4)&gt;$D7,$D7,AL7+(AL7*AM$4))),"")</f>
        <v>0</v>
      </c>
      <c r="AN7" s="688">
        <f t="shared" ref="AN7:AN50" si="39">IFERROR(IF($D7="","",IF(AM7+(AM7*AN$4)&gt;$D7,$D7,AM7+(AM7*AN$4))),"")</f>
        <v>0</v>
      </c>
      <c r="AO7" s="688">
        <f t="shared" ref="AO7:AO50" si="40">IFERROR(IF($D7="","",IF(AN7+(AN7*AO$4)&gt;$D7,$D7,AN7+(AN7*AO$4))),"")</f>
        <v>0</v>
      </c>
      <c r="AP7" s="688">
        <f t="shared" ref="AP7:AP50" si="41">IFERROR(IF($D7="","",IF(AO7+(AO7*AP$4)&gt;$D7,$D7,AO7+(AO7*AP$4))),"")</f>
        <v>0</v>
      </c>
      <c r="AQ7" s="688">
        <f t="shared" ref="AQ7:AQ50" si="42">IFERROR(IF($D7="","",IF(AP7+(AP7*AQ$4)&gt;$D7,$D7,AP7+(AP7*AQ$4))),"")</f>
        <v>0</v>
      </c>
      <c r="AR7" s="688">
        <f t="shared" ref="AR7:AR50" si="43">IFERROR(IF($D7="","",IF(AQ7+(AQ7*AR$4)&gt;$D7,$D7,AQ7+(AQ7*AR$4))),"")</f>
        <v>0</v>
      </c>
      <c r="AS7" s="688">
        <f t="shared" ref="AS7:AS50" si="44">IFERROR(IF($D7="","",IF(AR7+(AR7*AS$4)&gt;$D7,$D7,AR7+(AR7*AS$4))),"")</f>
        <v>0</v>
      </c>
      <c r="AT7" s="688">
        <f t="shared" ref="AT7:AT50" si="45">IFERROR(IF($D7="","",IF(AS7+(AS7*AT$4)&gt;$D7,$D7,AS7+(AS7*AT$4))),"")</f>
        <v>0</v>
      </c>
      <c r="AU7" s="688">
        <f t="shared" ref="AU7:AU50" si="46">IFERROR(IF($D7="","",IF(AT7+(AT7*AU$4)&gt;$D7,$D7,AT7+(AT7*AU$4))),"")</f>
        <v>0</v>
      </c>
      <c r="AV7" s="688">
        <f t="shared" ref="AV7:AV50" si="47">IFERROR(IF($D7="","",IF(AU7+(AU7*AV$4)&gt;$D7,$D7,AU7+(AU7*AV$4))),"")</f>
        <v>0</v>
      </c>
      <c r="AW7" s="688">
        <f t="shared" ref="AW7:AW50" si="48">IFERROR(IF($D7="","",IF(AV7+(AV7*AW$4)&gt;$D7,$D7,AV7+(AV7*AW$4))),"")</f>
        <v>0</v>
      </c>
      <c r="AX7" s="688">
        <f t="shared" ref="AX7:AX50" si="49">IFERROR(IF($D7="","",IF(AW7+(AW7*AX$4)&gt;$D7,$D7,AW7+(AW7*AX$4))),"")</f>
        <v>0</v>
      </c>
      <c r="AY7" s="688">
        <f t="shared" ref="AY7:AY50" si="50">IFERROR(IF($D7="","",IF(AX7+(AX7*AY$4)&gt;$D7,$D7,AX7+(AX7*AY$4))),"")</f>
        <v>0</v>
      </c>
      <c r="AZ7" s="688">
        <f t="shared" ref="AZ7:AZ50" si="51">IFERROR(IF($D7="","",IF(AY7+(AY7*AZ$4)&gt;$D7,$D7,AY7+(AY7*AZ$4))),"")</f>
        <v>0</v>
      </c>
      <c r="BA7" s="688">
        <f t="shared" ref="BA7:BA50" si="52">IFERROR(IF($D7="","",IF(AZ7+(AZ7*BA$4)&gt;$D7,$D7,AZ7+(AZ7*BA$4))),"")</f>
        <v>0</v>
      </c>
      <c r="BB7" s="688">
        <f t="shared" ref="BB7:BB50" si="53">IFERROR(IF($D7="","",IF(BA7+(BA7*BB$4)&gt;$D7,$D7,BA7+(BA7*BB$4))),"")</f>
        <v>0</v>
      </c>
      <c r="BC7" s="688">
        <f t="shared" ref="BC7:BC50" si="54">IFERROR(IF($D7="","",IF(BB7+(BB7*BC$4)&gt;$D7,$D7,BB7+(BB7*BC$4))),"")</f>
        <v>0</v>
      </c>
      <c r="BD7" s="688">
        <f t="shared" ref="BD7:BD50" si="55">IFERROR(IF($D7="","",IF(BC7+(BC7*BD$4)&gt;$D7,$D7,BC7+(BC7*BD$4))),"")</f>
        <v>0</v>
      </c>
      <c r="BE7" s="688">
        <f t="shared" ref="BE7:BE50" si="56">IFERROR(IF($D7="","",IF(BD7+(BD7*BE$4)&gt;$D7,$D7,BD7+(BD7*BE$4))),"")</f>
        <v>0</v>
      </c>
      <c r="BF7" s="688">
        <f t="shared" ref="BF7:BF50" si="57">IFERROR(IF($D7="","",IF(BE7+(BE7*BF$4)&gt;$D7,$D7,BE7+(BE7*BF$4))),"")</f>
        <v>0</v>
      </c>
      <c r="BG7" s="688">
        <f t="shared" ref="BG7:BG50" si="58">IFERROR(IF($D7="","",IF(BF7+(BF7*BG$4)&gt;$D7,$D7,BF7+(BF7*BG$4))),"")</f>
        <v>0</v>
      </c>
      <c r="BH7" s="688">
        <f t="shared" ref="BH7:BH50" si="59">IFERROR(IF($D7="","",IF(BG7+(BG7*BH$4)&gt;$D7,$D7,BG7+(BG7*BH$4))),"")</f>
        <v>0</v>
      </c>
      <c r="BI7" s="688">
        <f t="shared" ref="BI7:BI50" si="60">IFERROR(IF($D7="","",IF(BH7+(BH7*BI$4)&gt;$D7,$D7,BH7+(BH7*BI$4))),"")</f>
        <v>0</v>
      </c>
      <c r="BJ7" s="688">
        <f t="shared" ref="BJ7:BJ50" si="61">IFERROR(IF($D7="","",IF(BI7+(BI7*BJ$4)&gt;$D7,$D7,BI7+(BI7*BJ$4))),"")</f>
        <v>0</v>
      </c>
      <c r="BK7" s="688">
        <f t="shared" ref="BK7:BK50" si="62">IFERROR(IF($D7="","",IF(BJ7+(BJ7*BK$4)&gt;$D7,$D7,BJ7+(BJ7*BK$4))),"")</f>
        <v>0</v>
      </c>
      <c r="BL7" s="688">
        <f t="shared" ref="BL7:BL50" si="63">IFERROR(IF($D7="","",IF(BK7+(BK7*BL$4)&gt;$D7,$D7,BK7+(BK7*BL$4))),"")</f>
        <v>0</v>
      </c>
      <c r="BM7" s="688">
        <f t="shared" ref="BM7:BM50" si="64">IFERROR(IF($D7="","",IF(BL7+(BL7*BM$4)&gt;$D7,$D7,BL7+(BL7*BM$4))),"")</f>
        <v>0</v>
      </c>
      <c r="BN7" s="483"/>
      <c r="BO7" s="488"/>
      <c r="BP7" s="1115"/>
      <c r="BQ7" s="1115"/>
      <c r="BR7" s="1115"/>
      <c r="BS7" s="1115"/>
      <c r="BT7" s="1115"/>
      <c r="BU7" s="1116"/>
      <c r="BV7" s="488"/>
      <c r="BW7" s="1117"/>
      <c r="BX7" s="488"/>
      <c r="BY7" s="665"/>
      <c r="BZ7" s="665"/>
      <c r="CA7" s="665"/>
      <c r="CB7" s="665"/>
      <c r="CC7" s="666"/>
    </row>
    <row r="8" spans="1:81" s="489" customFormat="1" ht="12.75" x14ac:dyDescent="0.2">
      <c r="A8" s="487"/>
      <c r="B8" s="1135" t="str">
        <f>Receitas_1!B8</f>
        <v>Limpeza condominial 4 horas</v>
      </c>
      <c r="C8" s="574" t="e">
        <f t="shared" si="2"/>
        <v>#DIV/0!</v>
      </c>
      <c r="D8" s="882">
        <v>0</v>
      </c>
      <c r="E8" s="692">
        <v>0</v>
      </c>
      <c r="F8" s="1114"/>
      <c r="G8" s="1114"/>
      <c r="H8" s="894"/>
      <c r="I8" s="688">
        <f t="shared" si="3"/>
        <v>0</v>
      </c>
      <c r="J8" s="688">
        <f t="shared" si="9"/>
        <v>0</v>
      </c>
      <c r="K8" s="688">
        <f t="shared" si="10"/>
        <v>0</v>
      </c>
      <c r="L8" s="688">
        <f t="shared" si="11"/>
        <v>0</v>
      </c>
      <c r="M8" s="688">
        <f t="shared" si="12"/>
        <v>0</v>
      </c>
      <c r="N8" s="688">
        <f t="shared" si="13"/>
        <v>0</v>
      </c>
      <c r="O8" s="688">
        <f t="shared" si="14"/>
        <v>0</v>
      </c>
      <c r="P8" s="688">
        <f t="shared" si="15"/>
        <v>0</v>
      </c>
      <c r="Q8" s="688">
        <f t="shared" si="16"/>
        <v>0</v>
      </c>
      <c r="R8" s="688">
        <f t="shared" si="17"/>
        <v>0</v>
      </c>
      <c r="S8" s="688">
        <f t="shared" si="18"/>
        <v>0</v>
      </c>
      <c r="T8" s="688">
        <f t="shared" si="19"/>
        <v>0</v>
      </c>
      <c r="U8" s="688">
        <f t="shared" si="20"/>
        <v>0</v>
      </c>
      <c r="V8" s="688">
        <f t="shared" si="21"/>
        <v>0</v>
      </c>
      <c r="W8" s="688">
        <f t="shared" si="22"/>
        <v>0</v>
      </c>
      <c r="X8" s="688">
        <f t="shared" si="23"/>
        <v>0</v>
      </c>
      <c r="Y8" s="688">
        <f t="shared" si="24"/>
        <v>0</v>
      </c>
      <c r="Z8" s="688">
        <f t="shared" si="25"/>
        <v>0</v>
      </c>
      <c r="AA8" s="688">
        <f t="shared" si="26"/>
        <v>0</v>
      </c>
      <c r="AB8" s="688">
        <f t="shared" si="27"/>
        <v>0</v>
      </c>
      <c r="AC8" s="688">
        <f t="shared" si="28"/>
        <v>0</v>
      </c>
      <c r="AD8" s="688">
        <f t="shared" si="29"/>
        <v>0</v>
      </c>
      <c r="AE8" s="688">
        <f t="shared" si="30"/>
        <v>0</v>
      </c>
      <c r="AF8" s="688">
        <f t="shared" si="31"/>
        <v>0</v>
      </c>
      <c r="AG8" s="688">
        <f t="shared" si="32"/>
        <v>0</v>
      </c>
      <c r="AH8" s="688">
        <f t="shared" si="33"/>
        <v>0</v>
      </c>
      <c r="AI8" s="688">
        <f t="shared" si="34"/>
        <v>0</v>
      </c>
      <c r="AJ8" s="688">
        <f t="shared" si="35"/>
        <v>0</v>
      </c>
      <c r="AK8" s="688">
        <f t="shared" si="36"/>
        <v>0</v>
      </c>
      <c r="AL8" s="688">
        <f t="shared" si="37"/>
        <v>0</v>
      </c>
      <c r="AM8" s="688">
        <f t="shared" si="38"/>
        <v>0</v>
      </c>
      <c r="AN8" s="688">
        <f t="shared" si="39"/>
        <v>0</v>
      </c>
      <c r="AO8" s="688">
        <f t="shared" si="40"/>
        <v>0</v>
      </c>
      <c r="AP8" s="688">
        <f t="shared" si="41"/>
        <v>0</v>
      </c>
      <c r="AQ8" s="688">
        <f t="shared" si="42"/>
        <v>0</v>
      </c>
      <c r="AR8" s="688">
        <f t="shared" si="43"/>
        <v>0</v>
      </c>
      <c r="AS8" s="688">
        <f t="shared" si="44"/>
        <v>0</v>
      </c>
      <c r="AT8" s="688">
        <f t="shared" si="45"/>
        <v>0</v>
      </c>
      <c r="AU8" s="688">
        <f t="shared" si="46"/>
        <v>0</v>
      </c>
      <c r="AV8" s="688">
        <f t="shared" si="47"/>
        <v>0</v>
      </c>
      <c r="AW8" s="688">
        <f t="shared" si="48"/>
        <v>0</v>
      </c>
      <c r="AX8" s="688">
        <f t="shared" si="49"/>
        <v>0</v>
      </c>
      <c r="AY8" s="688">
        <f t="shared" si="50"/>
        <v>0</v>
      </c>
      <c r="AZ8" s="688">
        <f t="shared" si="51"/>
        <v>0</v>
      </c>
      <c r="BA8" s="688">
        <f t="shared" si="52"/>
        <v>0</v>
      </c>
      <c r="BB8" s="688">
        <f t="shared" si="53"/>
        <v>0</v>
      </c>
      <c r="BC8" s="688">
        <f t="shared" si="54"/>
        <v>0</v>
      </c>
      <c r="BD8" s="688">
        <f t="shared" si="55"/>
        <v>0</v>
      </c>
      <c r="BE8" s="688">
        <f t="shared" si="56"/>
        <v>0</v>
      </c>
      <c r="BF8" s="688">
        <f t="shared" si="57"/>
        <v>0</v>
      </c>
      <c r="BG8" s="688">
        <f t="shared" si="58"/>
        <v>0</v>
      </c>
      <c r="BH8" s="688">
        <f t="shared" si="59"/>
        <v>0</v>
      </c>
      <c r="BI8" s="688">
        <f t="shared" si="60"/>
        <v>0</v>
      </c>
      <c r="BJ8" s="688">
        <f t="shared" si="61"/>
        <v>0</v>
      </c>
      <c r="BK8" s="688">
        <f t="shared" si="62"/>
        <v>0</v>
      </c>
      <c r="BL8" s="688">
        <f t="shared" si="63"/>
        <v>0</v>
      </c>
      <c r="BM8" s="688">
        <f t="shared" si="64"/>
        <v>0</v>
      </c>
      <c r="BN8" s="483"/>
      <c r="BO8" s="488"/>
      <c r="BP8" s="1115"/>
      <c r="BQ8" s="1115"/>
      <c r="BR8" s="1115"/>
      <c r="BS8" s="1115"/>
      <c r="BT8" s="1115"/>
      <c r="BU8" s="1116"/>
      <c r="BV8" s="488"/>
      <c r="BW8" s="1117"/>
      <c r="BX8" s="488"/>
      <c r="BY8" s="665"/>
      <c r="BZ8" s="665"/>
      <c r="CA8" s="665"/>
      <c r="CB8" s="665"/>
      <c r="CC8" s="666"/>
    </row>
    <row r="9" spans="1:81" s="489" customFormat="1" ht="12.75" x14ac:dyDescent="0.2">
      <c r="A9" s="487"/>
      <c r="B9" s="1135" t="str">
        <f>Receitas_1!B9</f>
        <v>Passadoria - 4 horas</v>
      </c>
      <c r="C9" s="574" t="e">
        <f t="shared" si="2"/>
        <v>#DIV/0!</v>
      </c>
      <c r="D9" s="882">
        <v>0</v>
      </c>
      <c r="E9" s="692">
        <v>0</v>
      </c>
      <c r="F9" s="1114"/>
      <c r="G9" s="1114"/>
      <c r="H9" s="894"/>
      <c r="I9" s="688">
        <f t="shared" si="3"/>
        <v>0</v>
      </c>
      <c r="J9" s="688">
        <f t="shared" si="9"/>
        <v>0</v>
      </c>
      <c r="K9" s="688">
        <f t="shared" si="10"/>
        <v>0</v>
      </c>
      <c r="L9" s="688">
        <f t="shared" si="11"/>
        <v>0</v>
      </c>
      <c r="M9" s="688">
        <f t="shared" si="12"/>
        <v>0</v>
      </c>
      <c r="N9" s="688">
        <f t="shared" si="13"/>
        <v>0</v>
      </c>
      <c r="O9" s="688">
        <f t="shared" si="14"/>
        <v>0</v>
      </c>
      <c r="P9" s="688">
        <f t="shared" si="15"/>
        <v>0</v>
      </c>
      <c r="Q9" s="688">
        <f t="shared" si="16"/>
        <v>0</v>
      </c>
      <c r="R9" s="688">
        <f t="shared" si="17"/>
        <v>0</v>
      </c>
      <c r="S9" s="688">
        <f t="shared" si="18"/>
        <v>0</v>
      </c>
      <c r="T9" s="688">
        <f t="shared" si="19"/>
        <v>0</v>
      </c>
      <c r="U9" s="688">
        <f t="shared" si="20"/>
        <v>0</v>
      </c>
      <c r="V9" s="688">
        <f t="shared" si="21"/>
        <v>0</v>
      </c>
      <c r="W9" s="688">
        <f t="shared" si="22"/>
        <v>0</v>
      </c>
      <c r="X9" s="688">
        <f t="shared" si="23"/>
        <v>0</v>
      </c>
      <c r="Y9" s="688">
        <f t="shared" si="24"/>
        <v>0</v>
      </c>
      <c r="Z9" s="688">
        <f t="shared" si="25"/>
        <v>0</v>
      </c>
      <c r="AA9" s="688">
        <f t="shared" si="26"/>
        <v>0</v>
      </c>
      <c r="AB9" s="688">
        <f t="shared" si="27"/>
        <v>0</v>
      </c>
      <c r="AC9" s="688">
        <f t="shared" si="28"/>
        <v>0</v>
      </c>
      <c r="AD9" s="688">
        <f t="shared" si="29"/>
        <v>0</v>
      </c>
      <c r="AE9" s="688">
        <f t="shared" si="30"/>
        <v>0</v>
      </c>
      <c r="AF9" s="688">
        <f t="shared" si="31"/>
        <v>0</v>
      </c>
      <c r="AG9" s="688">
        <f t="shared" si="32"/>
        <v>0</v>
      </c>
      <c r="AH9" s="688">
        <f t="shared" si="33"/>
        <v>0</v>
      </c>
      <c r="AI9" s="688">
        <f t="shared" si="34"/>
        <v>0</v>
      </c>
      <c r="AJ9" s="688">
        <f t="shared" si="35"/>
        <v>0</v>
      </c>
      <c r="AK9" s="688">
        <f t="shared" si="36"/>
        <v>0</v>
      </c>
      <c r="AL9" s="688">
        <f t="shared" si="37"/>
        <v>0</v>
      </c>
      <c r="AM9" s="688">
        <f t="shared" si="38"/>
        <v>0</v>
      </c>
      <c r="AN9" s="688">
        <f t="shared" si="39"/>
        <v>0</v>
      </c>
      <c r="AO9" s="688">
        <f t="shared" si="40"/>
        <v>0</v>
      </c>
      <c r="AP9" s="688">
        <f t="shared" si="41"/>
        <v>0</v>
      </c>
      <c r="AQ9" s="688">
        <f t="shared" si="42"/>
        <v>0</v>
      </c>
      <c r="AR9" s="688">
        <f t="shared" si="43"/>
        <v>0</v>
      </c>
      <c r="AS9" s="688">
        <f t="shared" si="44"/>
        <v>0</v>
      </c>
      <c r="AT9" s="688">
        <f t="shared" si="45"/>
        <v>0</v>
      </c>
      <c r="AU9" s="688">
        <f t="shared" si="46"/>
        <v>0</v>
      </c>
      <c r="AV9" s="688">
        <f t="shared" si="47"/>
        <v>0</v>
      </c>
      <c r="AW9" s="688">
        <f t="shared" si="48"/>
        <v>0</v>
      </c>
      <c r="AX9" s="688">
        <f t="shared" si="49"/>
        <v>0</v>
      </c>
      <c r="AY9" s="688">
        <f t="shared" si="50"/>
        <v>0</v>
      </c>
      <c r="AZ9" s="688">
        <f t="shared" si="51"/>
        <v>0</v>
      </c>
      <c r="BA9" s="688">
        <f t="shared" si="52"/>
        <v>0</v>
      </c>
      <c r="BB9" s="688">
        <f t="shared" si="53"/>
        <v>0</v>
      </c>
      <c r="BC9" s="688">
        <f t="shared" si="54"/>
        <v>0</v>
      </c>
      <c r="BD9" s="688">
        <f t="shared" si="55"/>
        <v>0</v>
      </c>
      <c r="BE9" s="688">
        <f t="shared" si="56"/>
        <v>0</v>
      </c>
      <c r="BF9" s="688">
        <f t="shared" si="57"/>
        <v>0</v>
      </c>
      <c r="BG9" s="688">
        <f t="shared" si="58"/>
        <v>0</v>
      </c>
      <c r="BH9" s="688">
        <f t="shared" si="59"/>
        <v>0</v>
      </c>
      <c r="BI9" s="688">
        <f t="shared" si="60"/>
        <v>0</v>
      </c>
      <c r="BJ9" s="688">
        <f t="shared" si="61"/>
        <v>0</v>
      </c>
      <c r="BK9" s="688">
        <f t="shared" si="62"/>
        <v>0</v>
      </c>
      <c r="BL9" s="688">
        <f t="shared" si="63"/>
        <v>0</v>
      </c>
      <c r="BM9" s="688">
        <f t="shared" si="64"/>
        <v>0</v>
      </c>
      <c r="BN9" s="483"/>
      <c r="BO9" s="488"/>
      <c r="BP9" s="1115"/>
      <c r="BQ9" s="1115"/>
      <c r="BR9" s="1115"/>
      <c r="BS9" s="1115"/>
      <c r="BT9" s="1115"/>
      <c r="BU9" s="1116"/>
      <c r="BV9" s="488"/>
      <c r="BW9" s="1117"/>
      <c r="BX9" s="488"/>
      <c r="BY9" s="665"/>
      <c r="BZ9" s="665"/>
      <c r="CA9" s="665"/>
      <c r="CB9" s="665"/>
      <c r="CC9" s="666"/>
    </row>
    <row r="10" spans="1:81" s="489" customFormat="1" ht="12.75" x14ac:dyDescent="0.2">
      <c r="A10" s="487"/>
      <c r="B10" s="1135" t="str">
        <f>Receitas_1!B10</f>
        <v>Limpeza Residencial - 6 horas</v>
      </c>
      <c r="C10" s="574" t="e">
        <f t="shared" si="2"/>
        <v>#DIV/0!</v>
      </c>
      <c r="D10" s="882">
        <v>0</v>
      </c>
      <c r="E10" s="692">
        <v>0</v>
      </c>
      <c r="F10" s="1114"/>
      <c r="G10" s="1114"/>
      <c r="H10" s="894"/>
      <c r="I10" s="688">
        <f t="shared" si="3"/>
        <v>0</v>
      </c>
      <c r="J10" s="688">
        <f t="shared" si="9"/>
        <v>0</v>
      </c>
      <c r="K10" s="688">
        <f t="shared" si="10"/>
        <v>0</v>
      </c>
      <c r="L10" s="688">
        <f t="shared" si="11"/>
        <v>0</v>
      </c>
      <c r="M10" s="688">
        <f t="shared" si="12"/>
        <v>0</v>
      </c>
      <c r="N10" s="688">
        <f t="shared" si="13"/>
        <v>0</v>
      </c>
      <c r="O10" s="688">
        <f t="shared" si="14"/>
        <v>0</v>
      </c>
      <c r="P10" s="688">
        <f t="shared" si="15"/>
        <v>0</v>
      </c>
      <c r="Q10" s="688">
        <f t="shared" si="16"/>
        <v>0</v>
      </c>
      <c r="R10" s="688">
        <f t="shared" si="17"/>
        <v>0</v>
      </c>
      <c r="S10" s="688">
        <f t="shared" si="18"/>
        <v>0</v>
      </c>
      <c r="T10" s="688">
        <f t="shared" si="19"/>
        <v>0</v>
      </c>
      <c r="U10" s="688">
        <f t="shared" si="20"/>
        <v>0</v>
      </c>
      <c r="V10" s="688">
        <f t="shared" si="21"/>
        <v>0</v>
      </c>
      <c r="W10" s="688">
        <f t="shared" si="22"/>
        <v>0</v>
      </c>
      <c r="X10" s="688">
        <f t="shared" si="23"/>
        <v>0</v>
      </c>
      <c r="Y10" s="688">
        <f t="shared" si="24"/>
        <v>0</v>
      </c>
      <c r="Z10" s="688">
        <f t="shared" si="25"/>
        <v>0</v>
      </c>
      <c r="AA10" s="688">
        <f t="shared" si="26"/>
        <v>0</v>
      </c>
      <c r="AB10" s="688">
        <f t="shared" si="27"/>
        <v>0</v>
      </c>
      <c r="AC10" s="688">
        <f t="shared" si="28"/>
        <v>0</v>
      </c>
      <c r="AD10" s="688">
        <f t="shared" si="29"/>
        <v>0</v>
      </c>
      <c r="AE10" s="688">
        <f t="shared" si="30"/>
        <v>0</v>
      </c>
      <c r="AF10" s="688">
        <f t="shared" si="31"/>
        <v>0</v>
      </c>
      <c r="AG10" s="688">
        <f t="shared" si="32"/>
        <v>0</v>
      </c>
      <c r="AH10" s="688">
        <f t="shared" si="33"/>
        <v>0</v>
      </c>
      <c r="AI10" s="688">
        <f t="shared" si="34"/>
        <v>0</v>
      </c>
      <c r="AJ10" s="688">
        <f t="shared" si="35"/>
        <v>0</v>
      </c>
      <c r="AK10" s="688">
        <f t="shared" si="36"/>
        <v>0</v>
      </c>
      <c r="AL10" s="688">
        <f t="shared" si="37"/>
        <v>0</v>
      </c>
      <c r="AM10" s="688">
        <f t="shared" si="38"/>
        <v>0</v>
      </c>
      <c r="AN10" s="688">
        <f t="shared" si="39"/>
        <v>0</v>
      </c>
      <c r="AO10" s="688">
        <f t="shared" si="40"/>
        <v>0</v>
      </c>
      <c r="AP10" s="688">
        <f t="shared" si="41"/>
        <v>0</v>
      </c>
      <c r="AQ10" s="688">
        <f t="shared" si="42"/>
        <v>0</v>
      </c>
      <c r="AR10" s="688">
        <f t="shared" si="43"/>
        <v>0</v>
      </c>
      <c r="AS10" s="688">
        <f t="shared" si="44"/>
        <v>0</v>
      </c>
      <c r="AT10" s="688">
        <f t="shared" si="45"/>
        <v>0</v>
      </c>
      <c r="AU10" s="688">
        <f t="shared" si="46"/>
        <v>0</v>
      </c>
      <c r="AV10" s="688">
        <f t="shared" si="47"/>
        <v>0</v>
      </c>
      <c r="AW10" s="688">
        <f t="shared" si="48"/>
        <v>0</v>
      </c>
      <c r="AX10" s="688">
        <f t="shared" si="49"/>
        <v>0</v>
      </c>
      <c r="AY10" s="688">
        <f t="shared" si="50"/>
        <v>0</v>
      </c>
      <c r="AZ10" s="688">
        <f t="shared" si="51"/>
        <v>0</v>
      </c>
      <c r="BA10" s="688">
        <f t="shared" si="52"/>
        <v>0</v>
      </c>
      <c r="BB10" s="688">
        <f t="shared" si="53"/>
        <v>0</v>
      </c>
      <c r="BC10" s="688">
        <f t="shared" si="54"/>
        <v>0</v>
      </c>
      <c r="BD10" s="688">
        <f t="shared" si="55"/>
        <v>0</v>
      </c>
      <c r="BE10" s="688">
        <f t="shared" si="56"/>
        <v>0</v>
      </c>
      <c r="BF10" s="688">
        <f t="shared" si="57"/>
        <v>0</v>
      </c>
      <c r="BG10" s="688">
        <f t="shared" si="58"/>
        <v>0</v>
      </c>
      <c r="BH10" s="688">
        <f t="shared" si="59"/>
        <v>0</v>
      </c>
      <c r="BI10" s="688">
        <f t="shared" si="60"/>
        <v>0</v>
      </c>
      <c r="BJ10" s="688">
        <f t="shared" si="61"/>
        <v>0</v>
      </c>
      <c r="BK10" s="688">
        <f t="shared" si="62"/>
        <v>0</v>
      </c>
      <c r="BL10" s="688">
        <f t="shared" si="63"/>
        <v>0</v>
      </c>
      <c r="BM10" s="688">
        <f t="shared" si="64"/>
        <v>0</v>
      </c>
      <c r="BN10" s="483"/>
      <c r="BO10" s="488"/>
      <c r="BP10" s="1115"/>
      <c r="BQ10" s="1115"/>
      <c r="BR10" s="1115"/>
      <c r="BS10" s="1115"/>
      <c r="BT10" s="1115"/>
      <c r="BU10" s="1116"/>
      <c r="BV10" s="488"/>
      <c r="BW10" s="1117"/>
      <c r="BX10" s="488"/>
      <c r="BY10" s="665"/>
      <c r="BZ10" s="665"/>
      <c r="CA10" s="665"/>
      <c r="CB10" s="665"/>
      <c r="CC10" s="666"/>
    </row>
    <row r="11" spans="1:81" s="489" customFormat="1" ht="12.75" x14ac:dyDescent="0.2">
      <c r="A11" s="487"/>
      <c r="B11" s="1135" t="str">
        <f>Receitas_1!B11</f>
        <v>Limpeza Residencial - 8 horas</v>
      </c>
      <c r="C11" s="574" t="e">
        <f t="shared" si="2"/>
        <v>#DIV/0!</v>
      </c>
      <c r="D11" s="882">
        <v>0</v>
      </c>
      <c r="E11" s="692">
        <v>0</v>
      </c>
      <c r="F11" s="1114"/>
      <c r="G11" s="1114"/>
      <c r="H11" s="894"/>
      <c r="I11" s="688">
        <f t="shared" si="3"/>
        <v>0</v>
      </c>
      <c r="J11" s="688">
        <f t="shared" si="9"/>
        <v>0</v>
      </c>
      <c r="K11" s="688">
        <f t="shared" si="10"/>
        <v>0</v>
      </c>
      <c r="L11" s="688">
        <f t="shared" si="11"/>
        <v>0</v>
      </c>
      <c r="M11" s="688">
        <f t="shared" si="12"/>
        <v>0</v>
      </c>
      <c r="N11" s="688">
        <f t="shared" si="13"/>
        <v>0</v>
      </c>
      <c r="O11" s="688">
        <f t="shared" si="14"/>
        <v>0</v>
      </c>
      <c r="P11" s="688">
        <f t="shared" si="15"/>
        <v>0</v>
      </c>
      <c r="Q11" s="688">
        <f t="shared" si="16"/>
        <v>0</v>
      </c>
      <c r="R11" s="688">
        <f t="shared" si="17"/>
        <v>0</v>
      </c>
      <c r="S11" s="688">
        <f t="shared" si="18"/>
        <v>0</v>
      </c>
      <c r="T11" s="688">
        <f t="shared" si="19"/>
        <v>0</v>
      </c>
      <c r="U11" s="688">
        <f t="shared" si="20"/>
        <v>0</v>
      </c>
      <c r="V11" s="688">
        <f t="shared" si="21"/>
        <v>0</v>
      </c>
      <c r="W11" s="688">
        <f t="shared" si="22"/>
        <v>0</v>
      </c>
      <c r="X11" s="688">
        <f t="shared" si="23"/>
        <v>0</v>
      </c>
      <c r="Y11" s="688">
        <f t="shared" si="24"/>
        <v>0</v>
      </c>
      <c r="Z11" s="688">
        <f t="shared" si="25"/>
        <v>0</v>
      </c>
      <c r="AA11" s="688">
        <f t="shared" si="26"/>
        <v>0</v>
      </c>
      <c r="AB11" s="688">
        <f t="shared" si="27"/>
        <v>0</v>
      </c>
      <c r="AC11" s="688">
        <f t="shared" si="28"/>
        <v>0</v>
      </c>
      <c r="AD11" s="688">
        <f t="shared" si="29"/>
        <v>0</v>
      </c>
      <c r="AE11" s="688">
        <f t="shared" si="30"/>
        <v>0</v>
      </c>
      <c r="AF11" s="688">
        <f t="shared" si="31"/>
        <v>0</v>
      </c>
      <c r="AG11" s="688">
        <f t="shared" si="32"/>
        <v>0</v>
      </c>
      <c r="AH11" s="688">
        <f t="shared" si="33"/>
        <v>0</v>
      </c>
      <c r="AI11" s="688">
        <f t="shared" si="34"/>
        <v>0</v>
      </c>
      <c r="AJ11" s="688">
        <f t="shared" si="35"/>
        <v>0</v>
      </c>
      <c r="AK11" s="688">
        <f t="shared" si="36"/>
        <v>0</v>
      </c>
      <c r="AL11" s="688">
        <f t="shared" si="37"/>
        <v>0</v>
      </c>
      <c r="AM11" s="688">
        <f t="shared" si="38"/>
        <v>0</v>
      </c>
      <c r="AN11" s="688">
        <f t="shared" si="39"/>
        <v>0</v>
      </c>
      <c r="AO11" s="688">
        <f t="shared" si="40"/>
        <v>0</v>
      </c>
      <c r="AP11" s="688">
        <f t="shared" si="41"/>
        <v>0</v>
      </c>
      <c r="AQ11" s="688">
        <f t="shared" si="42"/>
        <v>0</v>
      </c>
      <c r="AR11" s="688">
        <f t="shared" si="43"/>
        <v>0</v>
      </c>
      <c r="AS11" s="688">
        <f t="shared" si="44"/>
        <v>0</v>
      </c>
      <c r="AT11" s="688">
        <f t="shared" si="45"/>
        <v>0</v>
      </c>
      <c r="AU11" s="688">
        <f t="shared" si="46"/>
        <v>0</v>
      </c>
      <c r="AV11" s="688">
        <f t="shared" si="47"/>
        <v>0</v>
      </c>
      <c r="AW11" s="688">
        <f t="shared" si="48"/>
        <v>0</v>
      </c>
      <c r="AX11" s="688">
        <f t="shared" si="49"/>
        <v>0</v>
      </c>
      <c r="AY11" s="688">
        <f t="shared" si="50"/>
        <v>0</v>
      </c>
      <c r="AZ11" s="688">
        <f t="shared" si="51"/>
        <v>0</v>
      </c>
      <c r="BA11" s="688">
        <f t="shared" si="52"/>
        <v>0</v>
      </c>
      <c r="BB11" s="688">
        <f t="shared" si="53"/>
        <v>0</v>
      </c>
      <c r="BC11" s="688">
        <f t="shared" si="54"/>
        <v>0</v>
      </c>
      <c r="BD11" s="688">
        <f t="shared" si="55"/>
        <v>0</v>
      </c>
      <c r="BE11" s="688">
        <f t="shared" si="56"/>
        <v>0</v>
      </c>
      <c r="BF11" s="688">
        <f t="shared" si="57"/>
        <v>0</v>
      </c>
      <c r="BG11" s="688">
        <f t="shared" si="58"/>
        <v>0</v>
      </c>
      <c r="BH11" s="688">
        <f t="shared" si="59"/>
        <v>0</v>
      </c>
      <c r="BI11" s="688">
        <f t="shared" si="60"/>
        <v>0</v>
      </c>
      <c r="BJ11" s="688">
        <f t="shared" si="61"/>
        <v>0</v>
      </c>
      <c r="BK11" s="688">
        <f t="shared" si="62"/>
        <v>0</v>
      </c>
      <c r="BL11" s="688">
        <f t="shared" si="63"/>
        <v>0</v>
      </c>
      <c r="BM11" s="688">
        <f t="shared" si="64"/>
        <v>0</v>
      </c>
      <c r="BN11" s="483"/>
      <c r="BO11" s="488"/>
      <c r="BP11" s="1115"/>
      <c r="BQ11" s="1115"/>
      <c r="BR11" s="1115"/>
      <c r="BS11" s="1115"/>
      <c r="BT11" s="1115"/>
      <c r="BU11" s="1116"/>
      <c r="BV11" s="488"/>
      <c r="BW11" s="1117"/>
      <c r="BX11" s="488"/>
      <c r="BY11" s="665"/>
      <c r="BZ11" s="665"/>
      <c r="CA11" s="665"/>
      <c r="CB11" s="665"/>
      <c r="CC11" s="666"/>
    </row>
    <row r="12" spans="1:81" s="489" customFormat="1" ht="12.75" x14ac:dyDescent="0.2">
      <c r="A12" s="487"/>
      <c r="B12" s="1371" t="str">
        <f>Receitas_1!B12</f>
        <v>Limpeza Residencial - 2 horas</v>
      </c>
      <c r="C12" s="574" t="e">
        <f t="shared" ref="C12:C23" si="65">SUM(F96:BN96)/SUM($F$97:$BN$97)</f>
        <v>#DIV/0!</v>
      </c>
      <c r="D12" s="882">
        <v>0</v>
      </c>
      <c r="E12" s="692">
        <v>0</v>
      </c>
      <c r="F12" s="1369"/>
      <c r="G12" s="1369"/>
      <c r="H12" s="894"/>
      <c r="I12" s="688">
        <f t="shared" si="3"/>
        <v>0</v>
      </c>
      <c r="J12" s="688">
        <f t="shared" si="9"/>
        <v>0</v>
      </c>
      <c r="K12" s="688">
        <f t="shared" si="10"/>
        <v>0</v>
      </c>
      <c r="L12" s="688">
        <f t="shared" si="11"/>
        <v>0</v>
      </c>
      <c r="M12" s="688">
        <f t="shared" si="12"/>
        <v>0</v>
      </c>
      <c r="N12" s="688">
        <f t="shared" si="13"/>
        <v>0</v>
      </c>
      <c r="O12" s="688">
        <f t="shared" si="14"/>
        <v>0</v>
      </c>
      <c r="P12" s="688">
        <f t="shared" si="15"/>
        <v>0</v>
      </c>
      <c r="Q12" s="688">
        <f t="shared" si="16"/>
        <v>0</v>
      </c>
      <c r="R12" s="688">
        <f t="shared" si="17"/>
        <v>0</v>
      </c>
      <c r="S12" s="688">
        <f t="shared" si="18"/>
        <v>0</v>
      </c>
      <c r="T12" s="688">
        <f t="shared" si="19"/>
        <v>0</v>
      </c>
      <c r="U12" s="688">
        <f t="shared" si="20"/>
        <v>0</v>
      </c>
      <c r="V12" s="688">
        <f t="shared" si="21"/>
        <v>0</v>
      </c>
      <c r="W12" s="688">
        <f t="shared" si="22"/>
        <v>0</v>
      </c>
      <c r="X12" s="688">
        <f t="shared" si="23"/>
        <v>0</v>
      </c>
      <c r="Y12" s="688">
        <f t="shared" si="24"/>
        <v>0</v>
      </c>
      <c r="Z12" s="688">
        <f t="shared" si="25"/>
        <v>0</v>
      </c>
      <c r="AA12" s="688">
        <f t="shared" si="26"/>
        <v>0</v>
      </c>
      <c r="AB12" s="688">
        <f t="shared" si="27"/>
        <v>0</v>
      </c>
      <c r="AC12" s="688">
        <f t="shared" si="28"/>
        <v>0</v>
      </c>
      <c r="AD12" s="688">
        <f t="shared" si="29"/>
        <v>0</v>
      </c>
      <c r="AE12" s="688">
        <f t="shared" si="30"/>
        <v>0</v>
      </c>
      <c r="AF12" s="688">
        <f t="shared" si="31"/>
        <v>0</v>
      </c>
      <c r="AG12" s="688">
        <f t="shared" si="32"/>
        <v>0</v>
      </c>
      <c r="AH12" s="688">
        <f t="shared" si="33"/>
        <v>0</v>
      </c>
      <c r="AI12" s="688">
        <f t="shared" si="34"/>
        <v>0</v>
      </c>
      <c r="AJ12" s="688">
        <f t="shared" si="35"/>
        <v>0</v>
      </c>
      <c r="AK12" s="688">
        <f t="shared" si="36"/>
        <v>0</v>
      </c>
      <c r="AL12" s="688">
        <f t="shared" si="37"/>
        <v>0</v>
      </c>
      <c r="AM12" s="688">
        <f t="shared" si="38"/>
        <v>0</v>
      </c>
      <c r="AN12" s="688">
        <f t="shared" si="39"/>
        <v>0</v>
      </c>
      <c r="AO12" s="688">
        <f t="shared" si="40"/>
        <v>0</v>
      </c>
      <c r="AP12" s="688">
        <f t="shared" si="41"/>
        <v>0</v>
      </c>
      <c r="AQ12" s="688">
        <f t="shared" si="42"/>
        <v>0</v>
      </c>
      <c r="AR12" s="688">
        <f t="shared" si="43"/>
        <v>0</v>
      </c>
      <c r="AS12" s="688">
        <f t="shared" si="44"/>
        <v>0</v>
      </c>
      <c r="AT12" s="688">
        <f t="shared" si="45"/>
        <v>0</v>
      </c>
      <c r="AU12" s="688">
        <f t="shared" si="46"/>
        <v>0</v>
      </c>
      <c r="AV12" s="688">
        <f t="shared" si="47"/>
        <v>0</v>
      </c>
      <c r="AW12" s="688">
        <f t="shared" si="48"/>
        <v>0</v>
      </c>
      <c r="AX12" s="688">
        <f t="shared" si="49"/>
        <v>0</v>
      </c>
      <c r="AY12" s="688">
        <f t="shared" si="50"/>
        <v>0</v>
      </c>
      <c r="AZ12" s="688">
        <f t="shared" si="51"/>
        <v>0</v>
      </c>
      <c r="BA12" s="688">
        <f t="shared" si="52"/>
        <v>0</v>
      </c>
      <c r="BB12" s="688">
        <f t="shared" si="53"/>
        <v>0</v>
      </c>
      <c r="BC12" s="688">
        <f t="shared" si="54"/>
        <v>0</v>
      </c>
      <c r="BD12" s="688">
        <f t="shared" si="55"/>
        <v>0</v>
      </c>
      <c r="BE12" s="688">
        <f t="shared" si="56"/>
        <v>0</v>
      </c>
      <c r="BF12" s="688">
        <f t="shared" si="57"/>
        <v>0</v>
      </c>
      <c r="BG12" s="688">
        <f t="shared" si="58"/>
        <v>0</v>
      </c>
      <c r="BH12" s="688">
        <f t="shared" si="59"/>
        <v>0</v>
      </c>
      <c r="BI12" s="688">
        <f t="shared" si="60"/>
        <v>0</v>
      </c>
      <c r="BJ12" s="688">
        <f t="shared" si="61"/>
        <v>0</v>
      </c>
      <c r="BK12" s="688">
        <f t="shared" si="62"/>
        <v>0</v>
      </c>
      <c r="BL12" s="688">
        <f t="shared" si="63"/>
        <v>0</v>
      </c>
      <c r="BM12" s="688">
        <f t="shared" si="64"/>
        <v>0</v>
      </c>
      <c r="BN12" s="483"/>
      <c r="BO12" s="488"/>
      <c r="BP12" s="1368"/>
      <c r="BQ12" s="1368"/>
      <c r="BR12" s="1368"/>
      <c r="BS12" s="1368"/>
      <c r="BT12" s="1368"/>
      <c r="BU12" s="1367"/>
      <c r="BV12" s="488"/>
      <c r="BW12" s="1366"/>
      <c r="BX12" s="488"/>
      <c r="BY12" s="665"/>
      <c r="BZ12" s="665"/>
      <c r="CA12" s="665"/>
      <c r="CB12" s="665"/>
      <c r="CC12" s="666"/>
    </row>
    <row r="13" spans="1:81" s="489" customFormat="1" ht="12.75" x14ac:dyDescent="0.2">
      <c r="A13" s="487"/>
      <c r="B13" s="1371" t="str">
        <f>Receitas_1!B13</f>
        <v>Babá 4 horas</v>
      </c>
      <c r="C13" s="574" t="e">
        <f t="shared" si="65"/>
        <v>#DIV/0!</v>
      </c>
      <c r="D13" s="882">
        <v>0</v>
      </c>
      <c r="E13" s="692">
        <v>0</v>
      </c>
      <c r="F13" s="1369"/>
      <c r="G13" s="1369"/>
      <c r="H13" s="894"/>
      <c r="I13" s="688">
        <f t="shared" si="3"/>
        <v>0</v>
      </c>
      <c r="J13" s="688">
        <f t="shared" si="9"/>
        <v>0</v>
      </c>
      <c r="K13" s="688">
        <f t="shared" si="10"/>
        <v>0</v>
      </c>
      <c r="L13" s="688">
        <f t="shared" si="11"/>
        <v>0</v>
      </c>
      <c r="M13" s="688">
        <f t="shared" si="12"/>
        <v>0</v>
      </c>
      <c r="N13" s="688">
        <f t="shared" si="13"/>
        <v>0</v>
      </c>
      <c r="O13" s="688">
        <f t="shared" si="14"/>
        <v>0</v>
      </c>
      <c r="P13" s="688">
        <f t="shared" si="15"/>
        <v>0</v>
      </c>
      <c r="Q13" s="688">
        <f t="shared" si="16"/>
        <v>0</v>
      </c>
      <c r="R13" s="688">
        <f t="shared" si="17"/>
        <v>0</v>
      </c>
      <c r="S13" s="688">
        <f t="shared" si="18"/>
        <v>0</v>
      </c>
      <c r="T13" s="688">
        <f t="shared" si="19"/>
        <v>0</v>
      </c>
      <c r="U13" s="688">
        <f t="shared" si="20"/>
        <v>0</v>
      </c>
      <c r="V13" s="688">
        <f t="shared" si="21"/>
        <v>0</v>
      </c>
      <c r="W13" s="688">
        <f t="shared" si="22"/>
        <v>0</v>
      </c>
      <c r="X13" s="688">
        <f t="shared" si="23"/>
        <v>0</v>
      </c>
      <c r="Y13" s="688">
        <f t="shared" si="24"/>
        <v>0</v>
      </c>
      <c r="Z13" s="688">
        <f t="shared" si="25"/>
        <v>0</v>
      </c>
      <c r="AA13" s="688">
        <f t="shared" si="26"/>
        <v>0</v>
      </c>
      <c r="AB13" s="688">
        <f t="shared" si="27"/>
        <v>0</v>
      </c>
      <c r="AC13" s="688">
        <f t="shared" si="28"/>
        <v>0</v>
      </c>
      <c r="AD13" s="688">
        <f t="shared" si="29"/>
        <v>0</v>
      </c>
      <c r="AE13" s="688">
        <f t="shared" si="30"/>
        <v>0</v>
      </c>
      <c r="AF13" s="688">
        <f t="shared" si="31"/>
        <v>0</v>
      </c>
      <c r="AG13" s="688">
        <f t="shared" si="32"/>
        <v>0</v>
      </c>
      <c r="AH13" s="688">
        <f t="shared" si="33"/>
        <v>0</v>
      </c>
      <c r="AI13" s="688">
        <f t="shared" si="34"/>
        <v>0</v>
      </c>
      <c r="AJ13" s="688">
        <f t="shared" si="35"/>
        <v>0</v>
      </c>
      <c r="AK13" s="688">
        <f t="shared" si="36"/>
        <v>0</v>
      </c>
      <c r="AL13" s="688">
        <f t="shared" si="37"/>
        <v>0</v>
      </c>
      <c r="AM13" s="688">
        <f t="shared" si="38"/>
        <v>0</v>
      </c>
      <c r="AN13" s="688">
        <f t="shared" si="39"/>
        <v>0</v>
      </c>
      <c r="AO13" s="688">
        <f t="shared" si="40"/>
        <v>0</v>
      </c>
      <c r="AP13" s="688">
        <f t="shared" si="41"/>
        <v>0</v>
      </c>
      <c r="AQ13" s="688">
        <f t="shared" si="42"/>
        <v>0</v>
      </c>
      <c r="AR13" s="688">
        <f t="shared" si="43"/>
        <v>0</v>
      </c>
      <c r="AS13" s="688">
        <f t="shared" si="44"/>
        <v>0</v>
      </c>
      <c r="AT13" s="688">
        <f t="shared" si="45"/>
        <v>0</v>
      </c>
      <c r="AU13" s="688">
        <f t="shared" si="46"/>
        <v>0</v>
      </c>
      <c r="AV13" s="688">
        <f t="shared" si="47"/>
        <v>0</v>
      </c>
      <c r="AW13" s="688">
        <f t="shared" si="48"/>
        <v>0</v>
      </c>
      <c r="AX13" s="688">
        <f t="shared" si="49"/>
        <v>0</v>
      </c>
      <c r="AY13" s="688">
        <f t="shared" si="50"/>
        <v>0</v>
      </c>
      <c r="AZ13" s="688">
        <f t="shared" si="51"/>
        <v>0</v>
      </c>
      <c r="BA13" s="688">
        <f t="shared" si="52"/>
        <v>0</v>
      </c>
      <c r="BB13" s="688">
        <f t="shared" si="53"/>
        <v>0</v>
      </c>
      <c r="BC13" s="688">
        <f t="shared" si="54"/>
        <v>0</v>
      </c>
      <c r="BD13" s="688">
        <f t="shared" si="55"/>
        <v>0</v>
      </c>
      <c r="BE13" s="688">
        <f t="shared" si="56"/>
        <v>0</v>
      </c>
      <c r="BF13" s="688">
        <f t="shared" si="57"/>
        <v>0</v>
      </c>
      <c r="BG13" s="688">
        <f t="shared" si="58"/>
        <v>0</v>
      </c>
      <c r="BH13" s="688">
        <f t="shared" si="59"/>
        <v>0</v>
      </c>
      <c r="BI13" s="688">
        <f t="shared" si="60"/>
        <v>0</v>
      </c>
      <c r="BJ13" s="688">
        <f t="shared" si="61"/>
        <v>0</v>
      </c>
      <c r="BK13" s="688">
        <f t="shared" si="62"/>
        <v>0</v>
      </c>
      <c r="BL13" s="688">
        <f t="shared" si="63"/>
        <v>0</v>
      </c>
      <c r="BM13" s="688">
        <f t="shared" si="64"/>
        <v>0</v>
      </c>
      <c r="BN13" s="483"/>
      <c r="BO13" s="488"/>
      <c r="BP13" s="1368"/>
      <c r="BQ13" s="1368"/>
      <c r="BR13" s="1368"/>
      <c r="BS13" s="1368"/>
      <c r="BT13" s="1368"/>
      <c r="BU13" s="1367"/>
      <c r="BV13" s="488"/>
      <c r="BW13" s="1366"/>
      <c r="BX13" s="488"/>
      <c r="BY13" s="665"/>
      <c r="BZ13" s="665"/>
      <c r="CA13" s="665"/>
      <c r="CB13" s="665"/>
      <c r="CC13" s="666"/>
    </row>
    <row r="14" spans="1:81" s="489" customFormat="1" ht="12.75" x14ac:dyDescent="0.2">
      <c r="A14" s="487"/>
      <c r="B14" s="1371" t="str">
        <f>Receitas_1!B14</f>
        <v>Limpeza Empresarial 8 horas</v>
      </c>
      <c r="C14" s="574" t="e">
        <f t="shared" si="65"/>
        <v>#DIV/0!</v>
      </c>
      <c r="D14" s="882">
        <v>0</v>
      </c>
      <c r="E14" s="692">
        <v>0</v>
      </c>
      <c r="F14" s="1369"/>
      <c r="G14" s="1369"/>
      <c r="H14" s="894"/>
      <c r="I14" s="688">
        <f t="shared" si="3"/>
        <v>0</v>
      </c>
      <c r="J14" s="688">
        <f t="shared" si="9"/>
        <v>0</v>
      </c>
      <c r="K14" s="688">
        <f t="shared" si="10"/>
        <v>0</v>
      </c>
      <c r="L14" s="688">
        <f t="shared" si="11"/>
        <v>0</v>
      </c>
      <c r="M14" s="688">
        <f t="shared" si="12"/>
        <v>0</v>
      </c>
      <c r="N14" s="688">
        <f t="shared" si="13"/>
        <v>0</v>
      </c>
      <c r="O14" s="688">
        <f t="shared" si="14"/>
        <v>0</v>
      </c>
      <c r="P14" s="688">
        <f t="shared" si="15"/>
        <v>0</v>
      </c>
      <c r="Q14" s="688">
        <f t="shared" si="16"/>
        <v>0</v>
      </c>
      <c r="R14" s="688">
        <f t="shared" si="17"/>
        <v>0</v>
      </c>
      <c r="S14" s="688">
        <f t="shared" si="18"/>
        <v>0</v>
      </c>
      <c r="T14" s="688">
        <f t="shared" si="19"/>
        <v>0</v>
      </c>
      <c r="U14" s="688">
        <f t="shared" si="20"/>
        <v>0</v>
      </c>
      <c r="V14" s="688">
        <f t="shared" si="21"/>
        <v>0</v>
      </c>
      <c r="W14" s="688">
        <f t="shared" si="22"/>
        <v>0</v>
      </c>
      <c r="X14" s="688">
        <f t="shared" si="23"/>
        <v>0</v>
      </c>
      <c r="Y14" s="688">
        <f t="shared" si="24"/>
        <v>0</v>
      </c>
      <c r="Z14" s="688">
        <f t="shared" si="25"/>
        <v>0</v>
      </c>
      <c r="AA14" s="688">
        <f t="shared" si="26"/>
        <v>0</v>
      </c>
      <c r="AB14" s="688">
        <f t="shared" si="27"/>
        <v>0</v>
      </c>
      <c r="AC14" s="688">
        <f t="shared" si="28"/>
        <v>0</v>
      </c>
      <c r="AD14" s="688">
        <f t="shared" si="29"/>
        <v>0</v>
      </c>
      <c r="AE14" s="688">
        <f t="shared" si="30"/>
        <v>0</v>
      </c>
      <c r="AF14" s="688">
        <f t="shared" si="31"/>
        <v>0</v>
      </c>
      <c r="AG14" s="688">
        <f t="shared" si="32"/>
        <v>0</v>
      </c>
      <c r="AH14" s="688">
        <f t="shared" si="33"/>
        <v>0</v>
      </c>
      <c r="AI14" s="688">
        <f t="shared" si="34"/>
        <v>0</v>
      </c>
      <c r="AJ14" s="688">
        <f t="shared" si="35"/>
        <v>0</v>
      </c>
      <c r="AK14" s="688">
        <f t="shared" si="36"/>
        <v>0</v>
      </c>
      <c r="AL14" s="688">
        <f t="shared" si="37"/>
        <v>0</v>
      </c>
      <c r="AM14" s="688">
        <f t="shared" si="38"/>
        <v>0</v>
      </c>
      <c r="AN14" s="688">
        <f t="shared" si="39"/>
        <v>0</v>
      </c>
      <c r="AO14" s="688">
        <f t="shared" si="40"/>
        <v>0</v>
      </c>
      <c r="AP14" s="688">
        <f t="shared" si="41"/>
        <v>0</v>
      </c>
      <c r="AQ14" s="688">
        <f t="shared" si="42"/>
        <v>0</v>
      </c>
      <c r="AR14" s="688">
        <f t="shared" si="43"/>
        <v>0</v>
      </c>
      <c r="AS14" s="688">
        <f t="shared" si="44"/>
        <v>0</v>
      </c>
      <c r="AT14" s="688">
        <f t="shared" si="45"/>
        <v>0</v>
      </c>
      <c r="AU14" s="688">
        <f t="shared" si="46"/>
        <v>0</v>
      </c>
      <c r="AV14" s="688">
        <f t="shared" si="47"/>
        <v>0</v>
      </c>
      <c r="AW14" s="688">
        <f t="shared" si="48"/>
        <v>0</v>
      </c>
      <c r="AX14" s="688">
        <f t="shared" si="49"/>
        <v>0</v>
      </c>
      <c r="AY14" s="688">
        <f t="shared" si="50"/>
        <v>0</v>
      </c>
      <c r="AZ14" s="688">
        <f t="shared" si="51"/>
        <v>0</v>
      </c>
      <c r="BA14" s="688">
        <f t="shared" si="52"/>
        <v>0</v>
      </c>
      <c r="BB14" s="688">
        <f t="shared" si="53"/>
        <v>0</v>
      </c>
      <c r="BC14" s="688">
        <f t="shared" si="54"/>
        <v>0</v>
      </c>
      <c r="BD14" s="688">
        <f t="shared" si="55"/>
        <v>0</v>
      </c>
      <c r="BE14" s="688">
        <f t="shared" si="56"/>
        <v>0</v>
      </c>
      <c r="BF14" s="688">
        <f t="shared" si="57"/>
        <v>0</v>
      </c>
      <c r="BG14" s="688">
        <f t="shared" si="58"/>
        <v>0</v>
      </c>
      <c r="BH14" s="688">
        <f t="shared" si="59"/>
        <v>0</v>
      </c>
      <c r="BI14" s="688">
        <f t="shared" si="60"/>
        <v>0</v>
      </c>
      <c r="BJ14" s="688">
        <f t="shared" si="61"/>
        <v>0</v>
      </c>
      <c r="BK14" s="688">
        <f t="shared" si="62"/>
        <v>0</v>
      </c>
      <c r="BL14" s="688">
        <f t="shared" si="63"/>
        <v>0</v>
      </c>
      <c r="BM14" s="688">
        <f t="shared" si="64"/>
        <v>0</v>
      </c>
      <c r="BN14" s="483"/>
      <c r="BO14" s="488"/>
      <c r="BP14" s="1368"/>
      <c r="BQ14" s="1368"/>
      <c r="BR14" s="1368"/>
      <c r="BS14" s="1368"/>
      <c r="BT14" s="1368"/>
      <c r="BU14" s="1367"/>
      <c r="BV14" s="488"/>
      <c r="BW14" s="1366"/>
      <c r="BX14" s="488"/>
      <c r="BY14" s="665"/>
      <c r="BZ14" s="665"/>
      <c r="CA14" s="665"/>
      <c r="CB14" s="665"/>
      <c r="CC14" s="666"/>
    </row>
    <row r="15" spans="1:81" s="489" customFormat="1" ht="12.75" x14ac:dyDescent="0.2">
      <c r="A15" s="487"/>
      <c r="B15" s="1371" t="str">
        <f>Receitas_1!B15</f>
        <v>Passadoria - 6 horas</v>
      </c>
      <c r="C15" s="574" t="e">
        <f t="shared" si="65"/>
        <v>#DIV/0!</v>
      </c>
      <c r="D15" s="882">
        <v>0</v>
      </c>
      <c r="E15" s="692">
        <v>0</v>
      </c>
      <c r="F15" s="1369"/>
      <c r="G15" s="1369"/>
      <c r="H15" s="894"/>
      <c r="I15" s="688">
        <f t="shared" si="3"/>
        <v>0</v>
      </c>
      <c r="J15" s="688">
        <f t="shared" si="9"/>
        <v>0</v>
      </c>
      <c r="K15" s="688">
        <f t="shared" si="10"/>
        <v>0</v>
      </c>
      <c r="L15" s="688">
        <f t="shared" si="11"/>
        <v>0</v>
      </c>
      <c r="M15" s="688">
        <f t="shared" si="12"/>
        <v>0</v>
      </c>
      <c r="N15" s="688">
        <f t="shared" si="13"/>
        <v>0</v>
      </c>
      <c r="O15" s="688">
        <f t="shared" si="14"/>
        <v>0</v>
      </c>
      <c r="P15" s="688">
        <f t="shared" si="15"/>
        <v>0</v>
      </c>
      <c r="Q15" s="688">
        <f t="shared" si="16"/>
        <v>0</v>
      </c>
      <c r="R15" s="688">
        <f t="shared" si="17"/>
        <v>0</v>
      </c>
      <c r="S15" s="688">
        <f t="shared" si="18"/>
        <v>0</v>
      </c>
      <c r="T15" s="688">
        <f t="shared" si="19"/>
        <v>0</v>
      </c>
      <c r="U15" s="688">
        <f t="shared" si="20"/>
        <v>0</v>
      </c>
      <c r="V15" s="688">
        <f t="shared" si="21"/>
        <v>0</v>
      </c>
      <c r="W15" s="688">
        <f t="shared" si="22"/>
        <v>0</v>
      </c>
      <c r="X15" s="688">
        <f t="shared" si="23"/>
        <v>0</v>
      </c>
      <c r="Y15" s="688">
        <f t="shared" si="24"/>
        <v>0</v>
      </c>
      <c r="Z15" s="688">
        <f t="shared" si="25"/>
        <v>0</v>
      </c>
      <c r="AA15" s="688">
        <f t="shared" si="26"/>
        <v>0</v>
      </c>
      <c r="AB15" s="688">
        <f t="shared" si="27"/>
        <v>0</v>
      </c>
      <c r="AC15" s="688">
        <f t="shared" si="28"/>
        <v>0</v>
      </c>
      <c r="AD15" s="688">
        <f t="shared" si="29"/>
        <v>0</v>
      </c>
      <c r="AE15" s="688">
        <f t="shared" si="30"/>
        <v>0</v>
      </c>
      <c r="AF15" s="688">
        <f t="shared" si="31"/>
        <v>0</v>
      </c>
      <c r="AG15" s="688">
        <f t="shared" si="32"/>
        <v>0</v>
      </c>
      <c r="AH15" s="688">
        <f t="shared" si="33"/>
        <v>0</v>
      </c>
      <c r="AI15" s="688">
        <f t="shared" si="34"/>
        <v>0</v>
      </c>
      <c r="AJ15" s="688">
        <f t="shared" si="35"/>
        <v>0</v>
      </c>
      <c r="AK15" s="688">
        <f t="shared" si="36"/>
        <v>0</v>
      </c>
      <c r="AL15" s="688">
        <f t="shared" si="37"/>
        <v>0</v>
      </c>
      <c r="AM15" s="688">
        <f t="shared" si="38"/>
        <v>0</v>
      </c>
      <c r="AN15" s="688">
        <f t="shared" si="39"/>
        <v>0</v>
      </c>
      <c r="AO15" s="688">
        <f t="shared" si="40"/>
        <v>0</v>
      </c>
      <c r="AP15" s="688">
        <f t="shared" si="41"/>
        <v>0</v>
      </c>
      <c r="AQ15" s="688">
        <f t="shared" si="42"/>
        <v>0</v>
      </c>
      <c r="AR15" s="688">
        <f t="shared" si="43"/>
        <v>0</v>
      </c>
      <c r="AS15" s="688">
        <f t="shared" si="44"/>
        <v>0</v>
      </c>
      <c r="AT15" s="688">
        <f t="shared" si="45"/>
        <v>0</v>
      </c>
      <c r="AU15" s="688">
        <f t="shared" si="46"/>
        <v>0</v>
      </c>
      <c r="AV15" s="688">
        <f t="shared" si="47"/>
        <v>0</v>
      </c>
      <c r="AW15" s="688">
        <f t="shared" si="48"/>
        <v>0</v>
      </c>
      <c r="AX15" s="688">
        <f t="shared" si="49"/>
        <v>0</v>
      </c>
      <c r="AY15" s="688">
        <f t="shared" si="50"/>
        <v>0</v>
      </c>
      <c r="AZ15" s="688">
        <f t="shared" si="51"/>
        <v>0</v>
      </c>
      <c r="BA15" s="688">
        <f t="shared" si="52"/>
        <v>0</v>
      </c>
      <c r="BB15" s="688">
        <f t="shared" si="53"/>
        <v>0</v>
      </c>
      <c r="BC15" s="688">
        <f t="shared" si="54"/>
        <v>0</v>
      </c>
      <c r="BD15" s="688">
        <f t="shared" si="55"/>
        <v>0</v>
      </c>
      <c r="BE15" s="688">
        <f t="shared" si="56"/>
        <v>0</v>
      </c>
      <c r="BF15" s="688">
        <f t="shared" si="57"/>
        <v>0</v>
      </c>
      <c r="BG15" s="688">
        <f t="shared" si="58"/>
        <v>0</v>
      </c>
      <c r="BH15" s="688">
        <f t="shared" si="59"/>
        <v>0</v>
      </c>
      <c r="BI15" s="688">
        <f t="shared" si="60"/>
        <v>0</v>
      </c>
      <c r="BJ15" s="688">
        <f t="shared" si="61"/>
        <v>0</v>
      </c>
      <c r="BK15" s="688">
        <f t="shared" si="62"/>
        <v>0</v>
      </c>
      <c r="BL15" s="688">
        <f t="shared" si="63"/>
        <v>0</v>
      </c>
      <c r="BM15" s="688">
        <f t="shared" si="64"/>
        <v>0</v>
      </c>
      <c r="BN15" s="483"/>
      <c r="BO15" s="488"/>
      <c r="BP15" s="1368"/>
      <c r="BQ15" s="1368"/>
      <c r="BR15" s="1368"/>
      <c r="BS15" s="1368"/>
      <c r="BT15" s="1368"/>
      <c r="BU15" s="1367"/>
      <c r="BV15" s="488"/>
      <c r="BW15" s="1366"/>
      <c r="BX15" s="488"/>
      <c r="BY15" s="665"/>
      <c r="BZ15" s="665"/>
      <c r="CA15" s="665"/>
      <c r="CB15" s="665"/>
      <c r="CC15" s="666"/>
    </row>
    <row r="16" spans="1:81" s="489" customFormat="1" ht="12.75" x14ac:dyDescent="0.2">
      <c r="A16" s="487"/>
      <c r="B16" s="1371" t="str">
        <f>Receitas_1!B16</f>
        <v>Limpeza Empresarial 6 horas</v>
      </c>
      <c r="C16" s="574" t="e">
        <f t="shared" si="65"/>
        <v>#DIV/0!</v>
      </c>
      <c r="D16" s="882">
        <v>0</v>
      </c>
      <c r="E16" s="692">
        <v>0</v>
      </c>
      <c r="F16" s="1369"/>
      <c r="G16" s="1369"/>
      <c r="H16" s="894"/>
      <c r="I16" s="688">
        <f t="shared" si="3"/>
        <v>0</v>
      </c>
      <c r="J16" s="688">
        <f t="shared" si="9"/>
        <v>0</v>
      </c>
      <c r="K16" s="688">
        <f t="shared" si="10"/>
        <v>0</v>
      </c>
      <c r="L16" s="688">
        <f t="shared" si="11"/>
        <v>0</v>
      </c>
      <c r="M16" s="688">
        <f t="shared" si="12"/>
        <v>0</v>
      </c>
      <c r="N16" s="688">
        <f t="shared" si="13"/>
        <v>0</v>
      </c>
      <c r="O16" s="688">
        <f t="shared" si="14"/>
        <v>0</v>
      </c>
      <c r="P16" s="688">
        <f t="shared" si="15"/>
        <v>0</v>
      </c>
      <c r="Q16" s="688">
        <f t="shared" si="16"/>
        <v>0</v>
      </c>
      <c r="R16" s="688">
        <f t="shared" si="17"/>
        <v>0</v>
      </c>
      <c r="S16" s="688">
        <f t="shared" si="18"/>
        <v>0</v>
      </c>
      <c r="T16" s="688">
        <f t="shared" si="19"/>
        <v>0</v>
      </c>
      <c r="U16" s="688">
        <f t="shared" si="20"/>
        <v>0</v>
      </c>
      <c r="V16" s="688">
        <f t="shared" si="21"/>
        <v>0</v>
      </c>
      <c r="W16" s="688">
        <f t="shared" si="22"/>
        <v>0</v>
      </c>
      <c r="X16" s="688">
        <f t="shared" si="23"/>
        <v>0</v>
      </c>
      <c r="Y16" s="688">
        <f t="shared" si="24"/>
        <v>0</v>
      </c>
      <c r="Z16" s="688">
        <f t="shared" si="25"/>
        <v>0</v>
      </c>
      <c r="AA16" s="688">
        <f t="shared" si="26"/>
        <v>0</v>
      </c>
      <c r="AB16" s="688">
        <f t="shared" si="27"/>
        <v>0</v>
      </c>
      <c r="AC16" s="688">
        <f t="shared" si="28"/>
        <v>0</v>
      </c>
      <c r="AD16" s="688">
        <f t="shared" si="29"/>
        <v>0</v>
      </c>
      <c r="AE16" s="688">
        <f t="shared" si="30"/>
        <v>0</v>
      </c>
      <c r="AF16" s="688">
        <f t="shared" si="31"/>
        <v>0</v>
      </c>
      <c r="AG16" s="688">
        <f t="shared" si="32"/>
        <v>0</v>
      </c>
      <c r="AH16" s="688">
        <f t="shared" si="33"/>
        <v>0</v>
      </c>
      <c r="AI16" s="688">
        <f t="shared" si="34"/>
        <v>0</v>
      </c>
      <c r="AJ16" s="688">
        <f t="shared" si="35"/>
        <v>0</v>
      </c>
      <c r="AK16" s="688">
        <f t="shared" si="36"/>
        <v>0</v>
      </c>
      <c r="AL16" s="688">
        <f t="shared" si="37"/>
        <v>0</v>
      </c>
      <c r="AM16" s="688">
        <f t="shared" si="38"/>
        <v>0</v>
      </c>
      <c r="AN16" s="688">
        <f t="shared" si="39"/>
        <v>0</v>
      </c>
      <c r="AO16" s="688">
        <f t="shared" si="40"/>
        <v>0</v>
      </c>
      <c r="AP16" s="688">
        <f t="shared" si="41"/>
        <v>0</v>
      </c>
      <c r="AQ16" s="688">
        <f t="shared" si="42"/>
        <v>0</v>
      </c>
      <c r="AR16" s="688">
        <f t="shared" si="43"/>
        <v>0</v>
      </c>
      <c r="AS16" s="688">
        <f t="shared" si="44"/>
        <v>0</v>
      </c>
      <c r="AT16" s="688">
        <f t="shared" si="45"/>
        <v>0</v>
      </c>
      <c r="AU16" s="688">
        <f t="shared" si="46"/>
        <v>0</v>
      </c>
      <c r="AV16" s="688">
        <f t="shared" si="47"/>
        <v>0</v>
      </c>
      <c r="AW16" s="688">
        <f t="shared" si="48"/>
        <v>0</v>
      </c>
      <c r="AX16" s="688">
        <f t="shared" si="49"/>
        <v>0</v>
      </c>
      <c r="AY16" s="688">
        <f t="shared" si="50"/>
        <v>0</v>
      </c>
      <c r="AZ16" s="688">
        <f t="shared" si="51"/>
        <v>0</v>
      </c>
      <c r="BA16" s="688">
        <f t="shared" si="52"/>
        <v>0</v>
      </c>
      <c r="BB16" s="688">
        <f t="shared" si="53"/>
        <v>0</v>
      </c>
      <c r="BC16" s="688">
        <f t="shared" si="54"/>
        <v>0</v>
      </c>
      <c r="BD16" s="688">
        <f t="shared" si="55"/>
        <v>0</v>
      </c>
      <c r="BE16" s="688">
        <f t="shared" si="56"/>
        <v>0</v>
      </c>
      <c r="BF16" s="688">
        <f t="shared" si="57"/>
        <v>0</v>
      </c>
      <c r="BG16" s="688">
        <f t="shared" si="58"/>
        <v>0</v>
      </c>
      <c r="BH16" s="688">
        <f t="shared" si="59"/>
        <v>0</v>
      </c>
      <c r="BI16" s="688">
        <f t="shared" si="60"/>
        <v>0</v>
      </c>
      <c r="BJ16" s="688">
        <f t="shared" si="61"/>
        <v>0</v>
      </c>
      <c r="BK16" s="688">
        <f t="shared" si="62"/>
        <v>0</v>
      </c>
      <c r="BL16" s="688">
        <f t="shared" si="63"/>
        <v>0</v>
      </c>
      <c r="BM16" s="688">
        <f t="shared" si="64"/>
        <v>0</v>
      </c>
      <c r="BN16" s="483"/>
      <c r="BO16" s="488"/>
      <c r="BP16" s="1368"/>
      <c r="BQ16" s="1368"/>
      <c r="BR16" s="1368"/>
      <c r="BS16" s="1368"/>
      <c r="BT16" s="1368"/>
      <c r="BU16" s="1367"/>
      <c r="BV16" s="488"/>
      <c r="BW16" s="1366"/>
      <c r="BX16" s="488"/>
      <c r="BY16" s="665"/>
      <c r="BZ16" s="665"/>
      <c r="CA16" s="665"/>
      <c r="CB16" s="665"/>
      <c r="CC16" s="666"/>
    </row>
    <row r="17" spans="1:81" s="489" customFormat="1" ht="12.75" x14ac:dyDescent="0.2">
      <c r="A17" s="487"/>
      <c r="B17" s="1371" t="str">
        <f>Receitas_1!B17</f>
        <v>Limpeza condominial 2 horas</v>
      </c>
      <c r="C17" s="574" t="e">
        <f t="shared" si="65"/>
        <v>#DIV/0!</v>
      </c>
      <c r="D17" s="882">
        <v>0</v>
      </c>
      <c r="E17" s="692">
        <v>0</v>
      </c>
      <c r="F17" s="1369"/>
      <c r="G17" s="1369"/>
      <c r="H17" s="894"/>
      <c r="I17" s="688">
        <f t="shared" si="3"/>
        <v>0</v>
      </c>
      <c r="J17" s="688">
        <f t="shared" si="9"/>
        <v>0</v>
      </c>
      <c r="K17" s="688">
        <f t="shared" si="10"/>
        <v>0</v>
      </c>
      <c r="L17" s="688">
        <f t="shared" si="11"/>
        <v>0</v>
      </c>
      <c r="M17" s="688">
        <f t="shared" si="12"/>
        <v>0</v>
      </c>
      <c r="N17" s="688">
        <f t="shared" si="13"/>
        <v>0</v>
      </c>
      <c r="O17" s="688">
        <f t="shared" si="14"/>
        <v>0</v>
      </c>
      <c r="P17" s="688">
        <f t="shared" si="15"/>
        <v>0</v>
      </c>
      <c r="Q17" s="688">
        <f t="shared" si="16"/>
        <v>0</v>
      </c>
      <c r="R17" s="688">
        <f t="shared" si="17"/>
        <v>0</v>
      </c>
      <c r="S17" s="688">
        <f t="shared" si="18"/>
        <v>0</v>
      </c>
      <c r="T17" s="688">
        <f t="shared" si="19"/>
        <v>0</v>
      </c>
      <c r="U17" s="688">
        <f t="shared" si="20"/>
        <v>0</v>
      </c>
      <c r="V17" s="688">
        <f t="shared" si="21"/>
        <v>0</v>
      </c>
      <c r="W17" s="688">
        <f t="shared" si="22"/>
        <v>0</v>
      </c>
      <c r="X17" s="688">
        <f t="shared" si="23"/>
        <v>0</v>
      </c>
      <c r="Y17" s="688">
        <f t="shared" si="24"/>
        <v>0</v>
      </c>
      <c r="Z17" s="688">
        <f t="shared" si="25"/>
        <v>0</v>
      </c>
      <c r="AA17" s="688">
        <f t="shared" si="26"/>
        <v>0</v>
      </c>
      <c r="AB17" s="688">
        <f t="shared" si="27"/>
        <v>0</v>
      </c>
      <c r="AC17" s="688">
        <f t="shared" si="28"/>
        <v>0</v>
      </c>
      <c r="AD17" s="688">
        <f t="shared" si="29"/>
        <v>0</v>
      </c>
      <c r="AE17" s="688">
        <f t="shared" si="30"/>
        <v>0</v>
      </c>
      <c r="AF17" s="688">
        <f t="shared" si="31"/>
        <v>0</v>
      </c>
      <c r="AG17" s="688">
        <f t="shared" si="32"/>
        <v>0</v>
      </c>
      <c r="AH17" s="688">
        <f t="shared" si="33"/>
        <v>0</v>
      </c>
      <c r="AI17" s="688">
        <f t="shared" si="34"/>
        <v>0</v>
      </c>
      <c r="AJ17" s="688">
        <f t="shared" si="35"/>
        <v>0</v>
      </c>
      <c r="AK17" s="688">
        <f t="shared" si="36"/>
        <v>0</v>
      </c>
      <c r="AL17" s="688">
        <f t="shared" si="37"/>
        <v>0</v>
      </c>
      <c r="AM17" s="688">
        <f t="shared" si="38"/>
        <v>0</v>
      </c>
      <c r="AN17" s="688">
        <f t="shared" si="39"/>
        <v>0</v>
      </c>
      <c r="AO17" s="688">
        <f t="shared" si="40"/>
        <v>0</v>
      </c>
      <c r="AP17" s="688">
        <f t="shared" si="41"/>
        <v>0</v>
      </c>
      <c r="AQ17" s="688">
        <f t="shared" si="42"/>
        <v>0</v>
      </c>
      <c r="AR17" s="688">
        <f t="shared" si="43"/>
        <v>0</v>
      </c>
      <c r="AS17" s="688">
        <f t="shared" si="44"/>
        <v>0</v>
      </c>
      <c r="AT17" s="688">
        <f t="shared" si="45"/>
        <v>0</v>
      </c>
      <c r="AU17" s="688">
        <f t="shared" si="46"/>
        <v>0</v>
      </c>
      <c r="AV17" s="688">
        <f t="shared" si="47"/>
        <v>0</v>
      </c>
      <c r="AW17" s="688">
        <f t="shared" si="48"/>
        <v>0</v>
      </c>
      <c r="AX17" s="688">
        <f t="shared" si="49"/>
        <v>0</v>
      </c>
      <c r="AY17" s="688">
        <f t="shared" si="50"/>
        <v>0</v>
      </c>
      <c r="AZ17" s="688">
        <f t="shared" si="51"/>
        <v>0</v>
      </c>
      <c r="BA17" s="688">
        <f t="shared" si="52"/>
        <v>0</v>
      </c>
      <c r="BB17" s="688">
        <f t="shared" si="53"/>
        <v>0</v>
      </c>
      <c r="BC17" s="688">
        <f t="shared" si="54"/>
        <v>0</v>
      </c>
      <c r="BD17" s="688">
        <f t="shared" si="55"/>
        <v>0</v>
      </c>
      <c r="BE17" s="688">
        <f t="shared" si="56"/>
        <v>0</v>
      </c>
      <c r="BF17" s="688">
        <f t="shared" si="57"/>
        <v>0</v>
      </c>
      <c r="BG17" s="688">
        <f t="shared" si="58"/>
        <v>0</v>
      </c>
      <c r="BH17" s="688">
        <f t="shared" si="59"/>
        <v>0</v>
      </c>
      <c r="BI17" s="688">
        <f t="shared" si="60"/>
        <v>0</v>
      </c>
      <c r="BJ17" s="688">
        <f t="shared" si="61"/>
        <v>0</v>
      </c>
      <c r="BK17" s="688">
        <f t="shared" si="62"/>
        <v>0</v>
      </c>
      <c r="BL17" s="688">
        <f t="shared" si="63"/>
        <v>0</v>
      </c>
      <c r="BM17" s="688">
        <f t="shared" si="64"/>
        <v>0</v>
      </c>
      <c r="BN17" s="483"/>
      <c r="BO17" s="488"/>
      <c r="BP17" s="1368"/>
      <c r="BQ17" s="1368"/>
      <c r="BR17" s="1368"/>
      <c r="BS17" s="1368"/>
      <c r="BT17" s="1368"/>
      <c r="BU17" s="1367"/>
      <c r="BV17" s="488"/>
      <c r="BW17" s="1366"/>
      <c r="BX17" s="488"/>
      <c r="BY17" s="665"/>
      <c r="BZ17" s="665"/>
      <c r="CA17" s="665"/>
      <c r="CB17" s="665"/>
      <c r="CC17" s="666"/>
    </row>
    <row r="18" spans="1:81" s="489" customFormat="1" ht="12.75" x14ac:dyDescent="0.2">
      <c r="A18" s="487"/>
      <c r="B18" s="1371" t="str">
        <f>Receitas_1!B18</f>
        <v>Limpeza Empresarial 2 horas</v>
      </c>
      <c r="C18" s="574" t="e">
        <f t="shared" si="65"/>
        <v>#DIV/0!</v>
      </c>
      <c r="D18" s="882">
        <v>0</v>
      </c>
      <c r="E18" s="692">
        <v>0</v>
      </c>
      <c r="F18" s="1369"/>
      <c r="G18" s="1369"/>
      <c r="H18" s="894"/>
      <c r="I18" s="688">
        <f t="shared" si="3"/>
        <v>0</v>
      </c>
      <c r="J18" s="688">
        <f t="shared" si="9"/>
        <v>0</v>
      </c>
      <c r="K18" s="688">
        <f t="shared" si="10"/>
        <v>0</v>
      </c>
      <c r="L18" s="688">
        <f t="shared" si="11"/>
        <v>0</v>
      </c>
      <c r="M18" s="688">
        <f t="shared" si="12"/>
        <v>0</v>
      </c>
      <c r="N18" s="688">
        <f t="shared" si="13"/>
        <v>0</v>
      </c>
      <c r="O18" s="688">
        <f t="shared" si="14"/>
        <v>0</v>
      </c>
      <c r="P18" s="688">
        <f t="shared" si="15"/>
        <v>0</v>
      </c>
      <c r="Q18" s="688">
        <f t="shared" si="16"/>
        <v>0</v>
      </c>
      <c r="R18" s="688">
        <f t="shared" si="17"/>
        <v>0</v>
      </c>
      <c r="S18" s="688">
        <f t="shared" si="18"/>
        <v>0</v>
      </c>
      <c r="T18" s="688">
        <f t="shared" si="19"/>
        <v>0</v>
      </c>
      <c r="U18" s="688">
        <f t="shared" si="20"/>
        <v>0</v>
      </c>
      <c r="V18" s="688">
        <f t="shared" si="21"/>
        <v>0</v>
      </c>
      <c r="W18" s="688">
        <f t="shared" si="22"/>
        <v>0</v>
      </c>
      <c r="X18" s="688">
        <f t="shared" si="23"/>
        <v>0</v>
      </c>
      <c r="Y18" s="688">
        <f t="shared" si="24"/>
        <v>0</v>
      </c>
      <c r="Z18" s="688">
        <f t="shared" si="25"/>
        <v>0</v>
      </c>
      <c r="AA18" s="688">
        <f t="shared" si="26"/>
        <v>0</v>
      </c>
      <c r="AB18" s="688">
        <f t="shared" si="27"/>
        <v>0</v>
      </c>
      <c r="AC18" s="688">
        <f t="shared" si="28"/>
        <v>0</v>
      </c>
      <c r="AD18" s="688">
        <f t="shared" si="29"/>
        <v>0</v>
      </c>
      <c r="AE18" s="688">
        <f t="shared" si="30"/>
        <v>0</v>
      </c>
      <c r="AF18" s="688">
        <f t="shared" si="31"/>
        <v>0</v>
      </c>
      <c r="AG18" s="688">
        <f t="shared" si="32"/>
        <v>0</v>
      </c>
      <c r="AH18" s="688">
        <f t="shared" si="33"/>
        <v>0</v>
      </c>
      <c r="AI18" s="688">
        <f t="shared" si="34"/>
        <v>0</v>
      </c>
      <c r="AJ18" s="688">
        <f t="shared" si="35"/>
        <v>0</v>
      </c>
      <c r="AK18" s="688">
        <f t="shared" si="36"/>
        <v>0</v>
      </c>
      <c r="AL18" s="688">
        <f t="shared" si="37"/>
        <v>0</v>
      </c>
      <c r="AM18" s="688">
        <f t="shared" si="38"/>
        <v>0</v>
      </c>
      <c r="AN18" s="688">
        <f t="shared" si="39"/>
        <v>0</v>
      </c>
      <c r="AO18" s="688">
        <f t="shared" si="40"/>
        <v>0</v>
      </c>
      <c r="AP18" s="688">
        <f t="shared" si="41"/>
        <v>0</v>
      </c>
      <c r="AQ18" s="688">
        <f t="shared" si="42"/>
        <v>0</v>
      </c>
      <c r="AR18" s="688">
        <f t="shared" si="43"/>
        <v>0</v>
      </c>
      <c r="AS18" s="688">
        <f t="shared" si="44"/>
        <v>0</v>
      </c>
      <c r="AT18" s="688">
        <f t="shared" si="45"/>
        <v>0</v>
      </c>
      <c r="AU18" s="688">
        <f t="shared" si="46"/>
        <v>0</v>
      </c>
      <c r="AV18" s="688">
        <f t="shared" si="47"/>
        <v>0</v>
      </c>
      <c r="AW18" s="688">
        <f t="shared" si="48"/>
        <v>0</v>
      </c>
      <c r="AX18" s="688">
        <f t="shared" si="49"/>
        <v>0</v>
      </c>
      <c r="AY18" s="688">
        <f t="shared" si="50"/>
        <v>0</v>
      </c>
      <c r="AZ18" s="688">
        <f t="shared" si="51"/>
        <v>0</v>
      </c>
      <c r="BA18" s="688">
        <f t="shared" si="52"/>
        <v>0</v>
      </c>
      <c r="BB18" s="688">
        <f t="shared" si="53"/>
        <v>0</v>
      </c>
      <c r="BC18" s="688">
        <f t="shared" si="54"/>
        <v>0</v>
      </c>
      <c r="BD18" s="688">
        <f t="shared" si="55"/>
        <v>0</v>
      </c>
      <c r="BE18" s="688">
        <f t="shared" si="56"/>
        <v>0</v>
      </c>
      <c r="BF18" s="688">
        <f t="shared" si="57"/>
        <v>0</v>
      </c>
      <c r="BG18" s="688">
        <f t="shared" si="58"/>
        <v>0</v>
      </c>
      <c r="BH18" s="688">
        <f t="shared" si="59"/>
        <v>0</v>
      </c>
      <c r="BI18" s="688">
        <f t="shared" si="60"/>
        <v>0</v>
      </c>
      <c r="BJ18" s="688">
        <f t="shared" si="61"/>
        <v>0</v>
      </c>
      <c r="BK18" s="688">
        <f t="shared" si="62"/>
        <v>0</v>
      </c>
      <c r="BL18" s="688">
        <f t="shared" si="63"/>
        <v>0</v>
      </c>
      <c r="BM18" s="688">
        <f t="shared" si="64"/>
        <v>0</v>
      </c>
      <c r="BN18" s="483"/>
      <c r="BO18" s="488"/>
      <c r="BP18" s="1368"/>
      <c r="BQ18" s="1368"/>
      <c r="BR18" s="1368"/>
      <c r="BS18" s="1368"/>
      <c r="BT18" s="1368"/>
      <c r="BU18" s="1367"/>
      <c r="BV18" s="488"/>
      <c r="BW18" s="1366"/>
      <c r="BX18" s="488"/>
      <c r="BY18" s="665"/>
      <c r="BZ18" s="665"/>
      <c r="CA18" s="665"/>
      <c r="CB18" s="665"/>
      <c r="CC18" s="666"/>
    </row>
    <row r="19" spans="1:81" s="489" customFormat="1" ht="12.75" x14ac:dyDescent="0.2">
      <c r="A19" s="487"/>
      <c r="B19" s="1371" t="str">
        <f>Receitas_1!B19</f>
        <v>Limpeza pré e pós eventos 4 horas</v>
      </c>
      <c r="C19" s="574" t="e">
        <f t="shared" si="65"/>
        <v>#DIV/0!</v>
      </c>
      <c r="D19" s="882">
        <v>0</v>
      </c>
      <c r="E19" s="692">
        <v>0</v>
      </c>
      <c r="F19" s="1369"/>
      <c r="G19" s="1369"/>
      <c r="H19" s="894"/>
      <c r="I19" s="688">
        <f t="shared" si="3"/>
        <v>0</v>
      </c>
      <c r="J19" s="688">
        <f t="shared" si="9"/>
        <v>0</v>
      </c>
      <c r="K19" s="688">
        <f t="shared" si="10"/>
        <v>0</v>
      </c>
      <c r="L19" s="688">
        <f t="shared" si="11"/>
        <v>0</v>
      </c>
      <c r="M19" s="688">
        <f t="shared" si="12"/>
        <v>0</v>
      </c>
      <c r="N19" s="688">
        <f t="shared" si="13"/>
        <v>0</v>
      </c>
      <c r="O19" s="688">
        <f t="shared" si="14"/>
        <v>0</v>
      </c>
      <c r="P19" s="688">
        <f t="shared" si="15"/>
        <v>0</v>
      </c>
      <c r="Q19" s="688">
        <f t="shared" si="16"/>
        <v>0</v>
      </c>
      <c r="R19" s="688">
        <f t="shared" si="17"/>
        <v>0</v>
      </c>
      <c r="S19" s="688">
        <f t="shared" si="18"/>
        <v>0</v>
      </c>
      <c r="T19" s="688">
        <f t="shared" si="19"/>
        <v>0</v>
      </c>
      <c r="U19" s="688">
        <f t="shared" si="20"/>
        <v>0</v>
      </c>
      <c r="V19" s="688">
        <f t="shared" si="21"/>
        <v>0</v>
      </c>
      <c r="W19" s="688">
        <f t="shared" si="22"/>
        <v>0</v>
      </c>
      <c r="X19" s="688">
        <f t="shared" si="23"/>
        <v>0</v>
      </c>
      <c r="Y19" s="688">
        <f t="shared" si="24"/>
        <v>0</v>
      </c>
      <c r="Z19" s="688">
        <f t="shared" si="25"/>
        <v>0</v>
      </c>
      <c r="AA19" s="688">
        <f t="shared" si="26"/>
        <v>0</v>
      </c>
      <c r="AB19" s="688">
        <f t="shared" si="27"/>
        <v>0</v>
      </c>
      <c r="AC19" s="688">
        <f t="shared" si="28"/>
        <v>0</v>
      </c>
      <c r="AD19" s="688">
        <f t="shared" si="29"/>
        <v>0</v>
      </c>
      <c r="AE19" s="688">
        <f t="shared" si="30"/>
        <v>0</v>
      </c>
      <c r="AF19" s="688">
        <f t="shared" si="31"/>
        <v>0</v>
      </c>
      <c r="AG19" s="688">
        <f t="shared" si="32"/>
        <v>0</v>
      </c>
      <c r="AH19" s="688">
        <f t="shared" si="33"/>
        <v>0</v>
      </c>
      <c r="AI19" s="688">
        <f t="shared" si="34"/>
        <v>0</v>
      </c>
      <c r="AJ19" s="688">
        <f t="shared" si="35"/>
        <v>0</v>
      </c>
      <c r="AK19" s="688">
        <f t="shared" si="36"/>
        <v>0</v>
      </c>
      <c r="AL19" s="688">
        <f t="shared" si="37"/>
        <v>0</v>
      </c>
      <c r="AM19" s="688">
        <f t="shared" si="38"/>
        <v>0</v>
      </c>
      <c r="AN19" s="688">
        <f t="shared" si="39"/>
        <v>0</v>
      </c>
      <c r="AO19" s="688">
        <f t="shared" si="40"/>
        <v>0</v>
      </c>
      <c r="AP19" s="688">
        <f t="shared" si="41"/>
        <v>0</v>
      </c>
      <c r="AQ19" s="688">
        <f t="shared" si="42"/>
        <v>0</v>
      </c>
      <c r="AR19" s="688">
        <f t="shared" si="43"/>
        <v>0</v>
      </c>
      <c r="AS19" s="688">
        <f t="shared" si="44"/>
        <v>0</v>
      </c>
      <c r="AT19" s="688">
        <f t="shared" si="45"/>
        <v>0</v>
      </c>
      <c r="AU19" s="688">
        <f t="shared" si="46"/>
        <v>0</v>
      </c>
      <c r="AV19" s="688">
        <f t="shared" si="47"/>
        <v>0</v>
      </c>
      <c r="AW19" s="688">
        <f t="shared" si="48"/>
        <v>0</v>
      </c>
      <c r="AX19" s="688">
        <f t="shared" si="49"/>
        <v>0</v>
      </c>
      <c r="AY19" s="688">
        <f t="shared" si="50"/>
        <v>0</v>
      </c>
      <c r="AZ19" s="688">
        <f t="shared" si="51"/>
        <v>0</v>
      </c>
      <c r="BA19" s="688">
        <f t="shared" si="52"/>
        <v>0</v>
      </c>
      <c r="BB19" s="688">
        <f t="shared" si="53"/>
        <v>0</v>
      </c>
      <c r="BC19" s="688">
        <f t="shared" si="54"/>
        <v>0</v>
      </c>
      <c r="BD19" s="688">
        <f t="shared" si="55"/>
        <v>0</v>
      </c>
      <c r="BE19" s="688">
        <f t="shared" si="56"/>
        <v>0</v>
      </c>
      <c r="BF19" s="688">
        <f t="shared" si="57"/>
        <v>0</v>
      </c>
      <c r="BG19" s="688">
        <f t="shared" si="58"/>
        <v>0</v>
      </c>
      <c r="BH19" s="688">
        <f t="shared" si="59"/>
        <v>0</v>
      </c>
      <c r="BI19" s="688">
        <f t="shared" si="60"/>
        <v>0</v>
      </c>
      <c r="BJ19" s="688">
        <f t="shared" si="61"/>
        <v>0</v>
      </c>
      <c r="BK19" s="688">
        <f t="shared" si="62"/>
        <v>0</v>
      </c>
      <c r="BL19" s="688">
        <f t="shared" si="63"/>
        <v>0</v>
      </c>
      <c r="BM19" s="688">
        <f t="shared" si="64"/>
        <v>0</v>
      </c>
      <c r="BN19" s="483"/>
      <c r="BO19" s="488"/>
      <c r="BP19" s="1368"/>
      <c r="BQ19" s="1368"/>
      <c r="BR19" s="1368"/>
      <c r="BS19" s="1368"/>
      <c r="BT19" s="1368"/>
      <c r="BU19" s="1367"/>
      <c r="BV19" s="488"/>
      <c r="BW19" s="1366"/>
      <c r="BX19" s="488"/>
      <c r="BY19" s="665"/>
      <c r="BZ19" s="665"/>
      <c r="CA19" s="665"/>
      <c r="CB19" s="665"/>
      <c r="CC19" s="666"/>
    </row>
    <row r="20" spans="1:81" s="489" customFormat="1" ht="12.75" x14ac:dyDescent="0.2">
      <c r="A20" s="487"/>
      <c r="B20" s="1371" t="str">
        <f>Receitas_1!B20</f>
        <v>Limpeza Pré mudança 4 Horas</v>
      </c>
      <c r="C20" s="574" t="e">
        <f t="shared" si="65"/>
        <v>#DIV/0!</v>
      </c>
      <c r="D20" s="882">
        <v>0</v>
      </c>
      <c r="E20" s="692">
        <v>0</v>
      </c>
      <c r="F20" s="1369"/>
      <c r="G20" s="1369"/>
      <c r="H20" s="894"/>
      <c r="I20" s="688">
        <f t="shared" si="3"/>
        <v>0</v>
      </c>
      <c r="J20" s="688">
        <f t="shared" si="9"/>
        <v>0</v>
      </c>
      <c r="K20" s="688">
        <f t="shared" si="10"/>
        <v>0</v>
      </c>
      <c r="L20" s="688">
        <f t="shared" si="11"/>
        <v>0</v>
      </c>
      <c r="M20" s="688">
        <f t="shared" si="12"/>
        <v>0</v>
      </c>
      <c r="N20" s="688">
        <f t="shared" si="13"/>
        <v>0</v>
      </c>
      <c r="O20" s="688">
        <f t="shared" si="14"/>
        <v>0</v>
      </c>
      <c r="P20" s="688">
        <f t="shared" si="15"/>
        <v>0</v>
      </c>
      <c r="Q20" s="688">
        <f t="shared" si="16"/>
        <v>0</v>
      </c>
      <c r="R20" s="688">
        <f t="shared" si="17"/>
        <v>0</v>
      </c>
      <c r="S20" s="688">
        <f t="shared" si="18"/>
        <v>0</v>
      </c>
      <c r="T20" s="688">
        <f t="shared" si="19"/>
        <v>0</v>
      </c>
      <c r="U20" s="688">
        <f t="shared" si="20"/>
        <v>0</v>
      </c>
      <c r="V20" s="688">
        <f t="shared" si="21"/>
        <v>0</v>
      </c>
      <c r="W20" s="688">
        <f t="shared" si="22"/>
        <v>0</v>
      </c>
      <c r="X20" s="688">
        <f t="shared" si="23"/>
        <v>0</v>
      </c>
      <c r="Y20" s="688">
        <f t="shared" si="24"/>
        <v>0</v>
      </c>
      <c r="Z20" s="688">
        <f t="shared" si="25"/>
        <v>0</v>
      </c>
      <c r="AA20" s="688">
        <f t="shared" si="26"/>
        <v>0</v>
      </c>
      <c r="AB20" s="688">
        <f t="shared" si="27"/>
        <v>0</v>
      </c>
      <c r="AC20" s="688">
        <f t="shared" si="28"/>
        <v>0</v>
      </c>
      <c r="AD20" s="688">
        <f t="shared" si="29"/>
        <v>0</v>
      </c>
      <c r="AE20" s="688">
        <f t="shared" si="30"/>
        <v>0</v>
      </c>
      <c r="AF20" s="688">
        <f t="shared" si="31"/>
        <v>0</v>
      </c>
      <c r="AG20" s="688">
        <f t="shared" si="32"/>
        <v>0</v>
      </c>
      <c r="AH20" s="688">
        <f t="shared" si="33"/>
        <v>0</v>
      </c>
      <c r="AI20" s="688">
        <f t="shared" si="34"/>
        <v>0</v>
      </c>
      <c r="AJ20" s="688">
        <f t="shared" si="35"/>
        <v>0</v>
      </c>
      <c r="AK20" s="688">
        <f t="shared" si="36"/>
        <v>0</v>
      </c>
      <c r="AL20" s="688">
        <f t="shared" si="37"/>
        <v>0</v>
      </c>
      <c r="AM20" s="688">
        <f t="shared" si="38"/>
        <v>0</v>
      </c>
      <c r="AN20" s="688">
        <f t="shared" si="39"/>
        <v>0</v>
      </c>
      <c r="AO20" s="688">
        <f t="shared" si="40"/>
        <v>0</v>
      </c>
      <c r="AP20" s="688">
        <f t="shared" si="41"/>
        <v>0</v>
      </c>
      <c r="AQ20" s="688">
        <f t="shared" si="42"/>
        <v>0</v>
      </c>
      <c r="AR20" s="688">
        <f t="shared" si="43"/>
        <v>0</v>
      </c>
      <c r="AS20" s="688">
        <f t="shared" si="44"/>
        <v>0</v>
      </c>
      <c r="AT20" s="688">
        <f t="shared" si="45"/>
        <v>0</v>
      </c>
      <c r="AU20" s="688">
        <f t="shared" si="46"/>
        <v>0</v>
      </c>
      <c r="AV20" s="688">
        <f t="shared" si="47"/>
        <v>0</v>
      </c>
      <c r="AW20" s="688">
        <f t="shared" si="48"/>
        <v>0</v>
      </c>
      <c r="AX20" s="688">
        <f t="shared" si="49"/>
        <v>0</v>
      </c>
      <c r="AY20" s="688">
        <f t="shared" si="50"/>
        <v>0</v>
      </c>
      <c r="AZ20" s="688">
        <f t="shared" si="51"/>
        <v>0</v>
      </c>
      <c r="BA20" s="688">
        <f t="shared" si="52"/>
        <v>0</v>
      </c>
      <c r="BB20" s="688">
        <f t="shared" si="53"/>
        <v>0</v>
      </c>
      <c r="BC20" s="688">
        <f t="shared" si="54"/>
        <v>0</v>
      </c>
      <c r="BD20" s="688">
        <f t="shared" si="55"/>
        <v>0</v>
      </c>
      <c r="BE20" s="688">
        <f t="shared" si="56"/>
        <v>0</v>
      </c>
      <c r="BF20" s="688">
        <f t="shared" si="57"/>
        <v>0</v>
      </c>
      <c r="BG20" s="688">
        <f t="shared" si="58"/>
        <v>0</v>
      </c>
      <c r="BH20" s="688">
        <f t="shared" si="59"/>
        <v>0</v>
      </c>
      <c r="BI20" s="688">
        <f t="shared" si="60"/>
        <v>0</v>
      </c>
      <c r="BJ20" s="688">
        <f t="shared" si="61"/>
        <v>0</v>
      </c>
      <c r="BK20" s="688">
        <f t="shared" si="62"/>
        <v>0</v>
      </c>
      <c r="BL20" s="688">
        <f t="shared" si="63"/>
        <v>0</v>
      </c>
      <c r="BM20" s="688">
        <f t="shared" si="64"/>
        <v>0</v>
      </c>
      <c r="BN20" s="483"/>
      <c r="BO20" s="488"/>
      <c r="BP20" s="1368"/>
      <c r="BQ20" s="1368"/>
      <c r="BR20" s="1368"/>
      <c r="BS20" s="1368"/>
      <c r="BT20" s="1368"/>
      <c r="BU20" s="1367"/>
      <c r="BV20" s="488"/>
      <c r="BW20" s="1366"/>
      <c r="BX20" s="488"/>
      <c r="BY20" s="665"/>
      <c r="BZ20" s="665"/>
      <c r="CA20" s="665"/>
      <c r="CB20" s="665"/>
      <c r="CC20" s="666"/>
    </row>
    <row r="21" spans="1:81" s="489" customFormat="1" ht="12.75" x14ac:dyDescent="0.2">
      <c r="A21" s="487"/>
      <c r="B21" s="1371" t="str">
        <f>Receitas_1!B21</f>
        <v>Limpeza residencial + Lavar roupa 4 horas</v>
      </c>
      <c r="C21" s="574" t="e">
        <f t="shared" si="65"/>
        <v>#DIV/0!</v>
      </c>
      <c r="D21" s="882">
        <v>0</v>
      </c>
      <c r="E21" s="692">
        <v>0</v>
      </c>
      <c r="F21" s="1369"/>
      <c r="G21" s="1369"/>
      <c r="H21" s="894"/>
      <c r="I21" s="688">
        <f t="shared" si="3"/>
        <v>0</v>
      </c>
      <c r="J21" s="688">
        <f t="shared" si="9"/>
        <v>0</v>
      </c>
      <c r="K21" s="688">
        <f t="shared" si="10"/>
        <v>0</v>
      </c>
      <c r="L21" s="688">
        <f t="shared" si="11"/>
        <v>0</v>
      </c>
      <c r="M21" s="688">
        <f t="shared" si="12"/>
        <v>0</v>
      </c>
      <c r="N21" s="688">
        <f t="shared" si="13"/>
        <v>0</v>
      </c>
      <c r="O21" s="688">
        <f t="shared" si="14"/>
        <v>0</v>
      </c>
      <c r="P21" s="688">
        <f t="shared" si="15"/>
        <v>0</v>
      </c>
      <c r="Q21" s="688">
        <f t="shared" si="16"/>
        <v>0</v>
      </c>
      <c r="R21" s="688">
        <f t="shared" si="17"/>
        <v>0</v>
      </c>
      <c r="S21" s="688">
        <f t="shared" si="18"/>
        <v>0</v>
      </c>
      <c r="T21" s="688">
        <f t="shared" si="19"/>
        <v>0</v>
      </c>
      <c r="U21" s="688">
        <f t="shared" si="20"/>
        <v>0</v>
      </c>
      <c r="V21" s="688">
        <f t="shared" si="21"/>
        <v>0</v>
      </c>
      <c r="W21" s="688">
        <f t="shared" si="22"/>
        <v>0</v>
      </c>
      <c r="X21" s="688">
        <f t="shared" si="23"/>
        <v>0</v>
      </c>
      <c r="Y21" s="688">
        <f t="shared" si="24"/>
        <v>0</v>
      </c>
      <c r="Z21" s="688">
        <f t="shared" si="25"/>
        <v>0</v>
      </c>
      <c r="AA21" s="688">
        <f t="shared" si="26"/>
        <v>0</v>
      </c>
      <c r="AB21" s="688">
        <f t="shared" si="27"/>
        <v>0</v>
      </c>
      <c r="AC21" s="688">
        <f t="shared" si="28"/>
        <v>0</v>
      </c>
      <c r="AD21" s="688">
        <f t="shared" si="29"/>
        <v>0</v>
      </c>
      <c r="AE21" s="688">
        <f t="shared" si="30"/>
        <v>0</v>
      </c>
      <c r="AF21" s="688">
        <f t="shared" si="31"/>
        <v>0</v>
      </c>
      <c r="AG21" s="688">
        <f t="shared" si="32"/>
        <v>0</v>
      </c>
      <c r="AH21" s="688">
        <f t="shared" si="33"/>
        <v>0</v>
      </c>
      <c r="AI21" s="688">
        <f t="shared" si="34"/>
        <v>0</v>
      </c>
      <c r="AJ21" s="688">
        <f t="shared" si="35"/>
        <v>0</v>
      </c>
      <c r="AK21" s="688">
        <f t="shared" si="36"/>
        <v>0</v>
      </c>
      <c r="AL21" s="688">
        <f t="shared" si="37"/>
        <v>0</v>
      </c>
      <c r="AM21" s="688">
        <f t="shared" si="38"/>
        <v>0</v>
      </c>
      <c r="AN21" s="688">
        <f t="shared" si="39"/>
        <v>0</v>
      </c>
      <c r="AO21" s="688">
        <f t="shared" si="40"/>
        <v>0</v>
      </c>
      <c r="AP21" s="688">
        <f t="shared" si="41"/>
        <v>0</v>
      </c>
      <c r="AQ21" s="688">
        <f t="shared" si="42"/>
        <v>0</v>
      </c>
      <c r="AR21" s="688">
        <f t="shared" si="43"/>
        <v>0</v>
      </c>
      <c r="AS21" s="688">
        <f t="shared" si="44"/>
        <v>0</v>
      </c>
      <c r="AT21" s="688">
        <f t="shared" si="45"/>
        <v>0</v>
      </c>
      <c r="AU21" s="688">
        <f t="shared" si="46"/>
        <v>0</v>
      </c>
      <c r="AV21" s="688">
        <f t="shared" si="47"/>
        <v>0</v>
      </c>
      <c r="AW21" s="688">
        <f t="shared" si="48"/>
        <v>0</v>
      </c>
      <c r="AX21" s="688">
        <f t="shared" si="49"/>
        <v>0</v>
      </c>
      <c r="AY21" s="688">
        <f t="shared" si="50"/>
        <v>0</v>
      </c>
      <c r="AZ21" s="688">
        <f t="shared" si="51"/>
        <v>0</v>
      </c>
      <c r="BA21" s="688">
        <f t="shared" si="52"/>
        <v>0</v>
      </c>
      <c r="BB21" s="688">
        <f t="shared" si="53"/>
        <v>0</v>
      </c>
      <c r="BC21" s="688">
        <f t="shared" si="54"/>
        <v>0</v>
      </c>
      <c r="BD21" s="688">
        <f t="shared" si="55"/>
        <v>0</v>
      </c>
      <c r="BE21" s="688">
        <f t="shared" si="56"/>
        <v>0</v>
      </c>
      <c r="BF21" s="688">
        <f t="shared" si="57"/>
        <v>0</v>
      </c>
      <c r="BG21" s="688">
        <f t="shared" si="58"/>
        <v>0</v>
      </c>
      <c r="BH21" s="688">
        <f t="shared" si="59"/>
        <v>0</v>
      </c>
      <c r="BI21" s="688">
        <f t="shared" si="60"/>
        <v>0</v>
      </c>
      <c r="BJ21" s="688">
        <f t="shared" si="61"/>
        <v>0</v>
      </c>
      <c r="BK21" s="688">
        <f t="shared" si="62"/>
        <v>0</v>
      </c>
      <c r="BL21" s="688">
        <f t="shared" si="63"/>
        <v>0</v>
      </c>
      <c r="BM21" s="688">
        <f t="shared" si="64"/>
        <v>0</v>
      </c>
      <c r="BN21" s="483"/>
      <c r="BO21" s="488"/>
      <c r="BP21" s="1368"/>
      <c r="BQ21" s="1368"/>
      <c r="BR21" s="1368"/>
      <c r="BS21" s="1368"/>
      <c r="BT21" s="1368"/>
      <c r="BU21" s="1367"/>
      <c r="BV21" s="488"/>
      <c r="BW21" s="1366"/>
      <c r="BX21" s="488"/>
      <c r="BY21" s="665"/>
      <c r="BZ21" s="665"/>
      <c r="CA21" s="665"/>
      <c r="CB21" s="665"/>
      <c r="CC21" s="666"/>
    </row>
    <row r="22" spans="1:81" s="489" customFormat="1" ht="12.75" x14ac:dyDescent="0.2">
      <c r="A22" s="487"/>
      <c r="B22" s="1371" t="str">
        <f>Receitas_1!B22</f>
        <v>Limpeza vidros 4 horas</v>
      </c>
      <c r="C22" s="574" t="e">
        <f t="shared" si="65"/>
        <v>#DIV/0!</v>
      </c>
      <c r="D22" s="882">
        <v>0</v>
      </c>
      <c r="E22" s="692">
        <v>0</v>
      </c>
      <c r="F22" s="1369"/>
      <c r="G22" s="1369"/>
      <c r="H22" s="894"/>
      <c r="I22" s="688">
        <f t="shared" si="3"/>
        <v>0</v>
      </c>
      <c r="J22" s="688">
        <f t="shared" si="9"/>
        <v>0</v>
      </c>
      <c r="K22" s="688">
        <f t="shared" si="10"/>
        <v>0</v>
      </c>
      <c r="L22" s="688">
        <f t="shared" si="11"/>
        <v>0</v>
      </c>
      <c r="M22" s="688">
        <f t="shared" si="12"/>
        <v>0</v>
      </c>
      <c r="N22" s="688">
        <f t="shared" si="13"/>
        <v>0</v>
      </c>
      <c r="O22" s="688">
        <f t="shared" si="14"/>
        <v>0</v>
      </c>
      <c r="P22" s="688">
        <f t="shared" si="15"/>
        <v>0</v>
      </c>
      <c r="Q22" s="688">
        <f t="shared" si="16"/>
        <v>0</v>
      </c>
      <c r="R22" s="688">
        <f t="shared" si="17"/>
        <v>0</v>
      </c>
      <c r="S22" s="688">
        <f t="shared" si="18"/>
        <v>0</v>
      </c>
      <c r="T22" s="688">
        <f t="shared" si="19"/>
        <v>0</v>
      </c>
      <c r="U22" s="688">
        <f t="shared" si="20"/>
        <v>0</v>
      </c>
      <c r="V22" s="688">
        <f t="shared" si="21"/>
        <v>0</v>
      </c>
      <c r="W22" s="688">
        <f t="shared" si="22"/>
        <v>0</v>
      </c>
      <c r="X22" s="688">
        <f t="shared" si="23"/>
        <v>0</v>
      </c>
      <c r="Y22" s="688">
        <f t="shared" si="24"/>
        <v>0</v>
      </c>
      <c r="Z22" s="688">
        <f t="shared" si="25"/>
        <v>0</v>
      </c>
      <c r="AA22" s="688">
        <f t="shared" si="26"/>
        <v>0</v>
      </c>
      <c r="AB22" s="688">
        <f t="shared" si="27"/>
        <v>0</v>
      </c>
      <c r="AC22" s="688">
        <f t="shared" si="28"/>
        <v>0</v>
      </c>
      <c r="AD22" s="688">
        <f t="shared" si="29"/>
        <v>0</v>
      </c>
      <c r="AE22" s="688">
        <f t="shared" si="30"/>
        <v>0</v>
      </c>
      <c r="AF22" s="688">
        <f t="shared" si="31"/>
        <v>0</v>
      </c>
      <c r="AG22" s="688">
        <f t="shared" si="32"/>
        <v>0</v>
      </c>
      <c r="AH22" s="688">
        <f t="shared" si="33"/>
        <v>0</v>
      </c>
      <c r="AI22" s="688">
        <f t="shared" si="34"/>
        <v>0</v>
      </c>
      <c r="AJ22" s="688">
        <f t="shared" si="35"/>
        <v>0</v>
      </c>
      <c r="AK22" s="688">
        <f t="shared" si="36"/>
        <v>0</v>
      </c>
      <c r="AL22" s="688">
        <f t="shared" si="37"/>
        <v>0</v>
      </c>
      <c r="AM22" s="688">
        <f t="shared" si="38"/>
        <v>0</v>
      </c>
      <c r="AN22" s="688">
        <f t="shared" si="39"/>
        <v>0</v>
      </c>
      <c r="AO22" s="688">
        <f t="shared" si="40"/>
        <v>0</v>
      </c>
      <c r="AP22" s="688">
        <f t="shared" si="41"/>
        <v>0</v>
      </c>
      <c r="AQ22" s="688">
        <f t="shared" si="42"/>
        <v>0</v>
      </c>
      <c r="AR22" s="688">
        <f t="shared" si="43"/>
        <v>0</v>
      </c>
      <c r="AS22" s="688">
        <f t="shared" si="44"/>
        <v>0</v>
      </c>
      <c r="AT22" s="688">
        <f t="shared" si="45"/>
        <v>0</v>
      </c>
      <c r="AU22" s="688">
        <f t="shared" si="46"/>
        <v>0</v>
      </c>
      <c r="AV22" s="688">
        <f t="shared" si="47"/>
        <v>0</v>
      </c>
      <c r="AW22" s="688">
        <f t="shared" si="48"/>
        <v>0</v>
      </c>
      <c r="AX22" s="688">
        <f t="shared" si="49"/>
        <v>0</v>
      </c>
      <c r="AY22" s="688">
        <f t="shared" si="50"/>
        <v>0</v>
      </c>
      <c r="AZ22" s="688">
        <f t="shared" si="51"/>
        <v>0</v>
      </c>
      <c r="BA22" s="688">
        <f t="shared" si="52"/>
        <v>0</v>
      </c>
      <c r="BB22" s="688">
        <f t="shared" si="53"/>
        <v>0</v>
      </c>
      <c r="BC22" s="688">
        <f t="shared" si="54"/>
        <v>0</v>
      </c>
      <c r="BD22" s="688">
        <f t="shared" si="55"/>
        <v>0</v>
      </c>
      <c r="BE22" s="688">
        <f t="shared" si="56"/>
        <v>0</v>
      </c>
      <c r="BF22" s="688">
        <f t="shared" si="57"/>
        <v>0</v>
      </c>
      <c r="BG22" s="688">
        <f t="shared" si="58"/>
        <v>0</v>
      </c>
      <c r="BH22" s="688">
        <f t="shared" si="59"/>
        <v>0</v>
      </c>
      <c r="BI22" s="688">
        <f t="shared" si="60"/>
        <v>0</v>
      </c>
      <c r="BJ22" s="688">
        <f t="shared" si="61"/>
        <v>0</v>
      </c>
      <c r="BK22" s="688">
        <f t="shared" si="62"/>
        <v>0</v>
      </c>
      <c r="BL22" s="688">
        <f t="shared" si="63"/>
        <v>0</v>
      </c>
      <c r="BM22" s="688">
        <f t="shared" si="64"/>
        <v>0</v>
      </c>
      <c r="BN22" s="483"/>
      <c r="BO22" s="488"/>
      <c r="BP22" s="1368"/>
      <c r="BQ22" s="1368"/>
      <c r="BR22" s="1368"/>
      <c r="BS22" s="1368"/>
      <c r="BT22" s="1368"/>
      <c r="BU22" s="1367"/>
      <c r="BV22" s="488"/>
      <c r="BW22" s="1366"/>
      <c r="BX22" s="488"/>
      <c r="BY22" s="665"/>
      <c r="BZ22" s="665"/>
      <c r="CA22" s="665"/>
      <c r="CB22" s="665"/>
      <c r="CC22" s="666"/>
    </row>
    <row r="23" spans="1:81" s="489" customFormat="1" ht="12.75" x14ac:dyDescent="0.2">
      <c r="A23" s="487"/>
      <c r="B23" s="1371" t="str">
        <f>Receitas_1!B23</f>
        <v>Limpeza residencial + Lavar roupa 6 horas</v>
      </c>
      <c r="C23" s="574" t="e">
        <f t="shared" si="65"/>
        <v>#DIV/0!</v>
      </c>
      <c r="D23" s="882">
        <v>0</v>
      </c>
      <c r="E23" s="692">
        <v>0</v>
      </c>
      <c r="F23" s="1369"/>
      <c r="G23" s="1369"/>
      <c r="H23" s="894"/>
      <c r="I23" s="688">
        <f t="shared" si="3"/>
        <v>0</v>
      </c>
      <c r="J23" s="688">
        <f t="shared" si="9"/>
        <v>0</v>
      </c>
      <c r="K23" s="688">
        <f t="shared" si="10"/>
        <v>0</v>
      </c>
      <c r="L23" s="688">
        <f t="shared" si="11"/>
        <v>0</v>
      </c>
      <c r="M23" s="688">
        <f t="shared" si="12"/>
        <v>0</v>
      </c>
      <c r="N23" s="688">
        <f t="shared" si="13"/>
        <v>0</v>
      </c>
      <c r="O23" s="688">
        <f t="shared" si="14"/>
        <v>0</v>
      </c>
      <c r="P23" s="688">
        <f t="shared" si="15"/>
        <v>0</v>
      </c>
      <c r="Q23" s="688">
        <f t="shared" si="16"/>
        <v>0</v>
      </c>
      <c r="R23" s="688">
        <f t="shared" si="17"/>
        <v>0</v>
      </c>
      <c r="S23" s="688">
        <f t="shared" si="18"/>
        <v>0</v>
      </c>
      <c r="T23" s="688">
        <f t="shared" si="19"/>
        <v>0</v>
      </c>
      <c r="U23" s="688">
        <f t="shared" si="20"/>
        <v>0</v>
      </c>
      <c r="V23" s="688">
        <f t="shared" si="21"/>
        <v>0</v>
      </c>
      <c r="W23" s="688">
        <f t="shared" si="22"/>
        <v>0</v>
      </c>
      <c r="X23" s="688">
        <f t="shared" si="23"/>
        <v>0</v>
      </c>
      <c r="Y23" s="688">
        <f t="shared" si="24"/>
        <v>0</v>
      </c>
      <c r="Z23" s="688">
        <f t="shared" si="25"/>
        <v>0</v>
      </c>
      <c r="AA23" s="688">
        <f t="shared" si="26"/>
        <v>0</v>
      </c>
      <c r="AB23" s="688">
        <f t="shared" si="27"/>
        <v>0</v>
      </c>
      <c r="AC23" s="688">
        <f t="shared" si="28"/>
        <v>0</v>
      </c>
      <c r="AD23" s="688">
        <f t="shared" si="29"/>
        <v>0</v>
      </c>
      <c r="AE23" s="688">
        <f t="shared" si="30"/>
        <v>0</v>
      </c>
      <c r="AF23" s="688">
        <f t="shared" si="31"/>
        <v>0</v>
      </c>
      <c r="AG23" s="688">
        <f t="shared" si="32"/>
        <v>0</v>
      </c>
      <c r="AH23" s="688">
        <f t="shared" si="33"/>
        <v>0</v>
      </c>
      <c r="AI23" s="688">
        <f t="shared" si="34"/>
        <v>0</v>
      </c>
      <c r="AJ23" s="688">
        <f t="shared" si="35"/>
        <v>0</v>
      </c>
      <c r="AK23" s="688">
        <f t="shared" si="36"/>
        <v>0</v>
      </c>
      <c r="AL23" s="688">
        <f t="shared" si="37"/>
        <v>0</v>
      </c>
      <c r="AM23" s="688">
        <f t="shared" si="38"/>
        <v>0</v>
      </c>
      <c r="AN23" s="688">
        <f t="shared" si="39"/>
        <v>0</v>
      </c>
      <c r="AO23" s="688">
        <f t="shared" si="40"/>
        <v>0</v>
      </c>
      <c r="AP23" s="688">
        <f t="shared" si="41"/>
        <v>0</v>
      </c>
      <c r="AQ23" s="688">
        <f t="shared" si="42"/>
        <v>0</v>
      </c>
      <c r="AR23" s="688">
        <f t="shared" si="43"/>
        <v>0</v>
      </c>
      <c r="AS23" s="688">
        <f t="shared" si="44"/>
        <v>0</v>
      </c>
      <c r="AT23" s="688">
        <f t="shared" si="45"/>
        <v>0</v>
      </c>
      <c r="AU23" s="688">
        <f t="shared" si="46"/>
        <v>0</v>
      </c>
      <c r="AV23" s="688">
        <f t="shared" si="47"/>
        <v>0</v>
      </c>
      <c r="AW23" s="688">
        <f t="shared" si="48"/>
        <v>0</v>
      </c>
      <c r="AX23" s="688">
        <f t="shared" si="49"/>
        <v>0</v>
      </c>
      <c r="AY23" s="688">
        <f t="shared" si="50"/>
        <v>0</v>
      </c>
      <c r="AZ23" s="688">
        <f t="shared" si="51"/>
        <v>0</v>
      </c>
      <c r="BA23" s="688">
        <f t="shared" si="52"/>
        <v>0</v>
      </c>
      <c r="BB23" s="688">
        <f t="shared" si="53"/>
        <v>0</v>
      </c>
      <c r="BC23" s="688">
        <f t="shared" si="54"/>
        <v>0</v>
      </c>
      <c r="BD23" s="688">
        <f t="shared" si="55"/>
        <v>0</v>
      </c>
      <c r="BE23" s="688">
        <f t="shared" si="56"/>
        <v>0</v>
      </c>
      <c r="BF23" s="688">
        <f t="shared" si="57"/>
        <v>0</v>
      </c>
      <c r="BG23" s="688">
        <f t="shared" si="58"/>
        <v>0</v>
      </c>
      <c r="BH23" s="688">
        <f t="shared" si="59"/>
        <v>0</v>
      </c>
      <c r="BI23" s="688">
        <f t="shared" si="60"/>
        <v>0</v>
      </c>
      <c r="BJ23" s="688">
        <f t="shared" si="61"/>
        <v>0</v>
      </c>
      <c r="BK23" s="688">
        <f t="shared" si="62"/>
        <v>0</v>
      </c>
      <c r="BL23" s="688">
        <f t="shared" si="63"/>
        <v>0</v>
      </c>
      <c r="BM23" s="688">
        <f t="shared" si="64"/>
        <v>0</v>
      </c>
      <c r="BN23" s="483"/>
      <c r="BO23" s="488"/>
      <c r="BP23" s="1368"/>
      <c r="BQ23" s="1368"/>
      <c r="BR23" s="1368"/>
      <c r="BS23" s="1368"/>
      <c r="BT23" s="1368"/>
      <c r="BU23" s="1367"/>
      <c r="BV23" s="488"/>
      <c r="BW23" s="1366"/>
      <c r="BX23" s="488"/>
      <c r="BY23" s="665"/>
      <c r="BZ23" s="665"/>
      <c r="CA23" s="665"/>
      <c r="CB23" s="665"/>
      <c r="CC23" s="666"/>
    </row>
    <row r="24" spans="1:81" s="489" customFormat="1" ht="12.75" x14ac:dyDescent="0.2">
      <c r="A24" s="487"/>
      <c r="B24" s="1371" t="str">
        <f>Receitas_1!B24</f>
        <v>Limpeza vidros 2 horas</v>
      </c>
      <c r="C24" s="574" t="e">
        <f t="shared" ref="C24:C49" si="66">SUM(F146:BN146)/SUM($F$97:$BN$97)</f>
        <v>#DIV/0!</v>
      </c>
      <c r="D24" s="882">
        <v>0</v>
      </c>
      <c r="E24" s="692">
        <v>0</v>
      </c>
      <c r="F24" s="1369"/>
      <c r="G24" s="1369"/>
      <c r="H24" s="894"/>
      <c r="I24" s="688">
        <f t="shared" si="3"/>
        <v>0</v>
      </c>
      <c r="J24" s="688">
        <f t="shared" si="9"/>
        <v>0</v>
      </c>
      <c r="K24" s="688">
        <f t="shared" si="10"/>
        <v>0</v>
      </c>
      <c r="L24" s="688">
        <f t="shared" si="11"/>
        <v>0</v>
      </c>
      <c r="M24" s="688">
        <f t="shared" si="12"/>
        <v>0</v>
      </c>
      <c r="N24" s="688">
        <f t="shared" si="13"/>
        <v>0</v>
      </c>
      <c r="O24" s="688">
        <f t="shared" si="14"/>
        <v>0</v>
      </c>
      <c r="P24" s="688">
        <f t="shared" si="15"/>
        <v>0</v>
      </c>
      <c r="Q24" s="688">
        <f t="shared" si="16"/>
        <v>0</v>
      </c>
      <c r="R24" s="688">
        <f t="shared" si="17"/>
        <v>0</v>
      </c>
      <c r="S24" s="688">
        <f t="shared" si="18"/>
        <v>0</v>
      </c>
      <c r="T24" s="688">
        <f t="shared" si="19"/>
        <v>0</v>
      </c>
      <c r="U24" s="688">
        <f t="shared" si="20"/>
        <v>0</v>
      </c>
      <c r="V24" s="688">
        <f t="shared" si="21"/>
        <v>0</v>
      </c>
      <c r="W24" s="688">
        <f t="shared" si="22"/>
        <v>0</v>
      </c>
      <c r="X24" s="688">
        <f t="shared" si="23"/>
        <v>0</v>
      </c>
      <c r="Y24" s="688">
        <f t="shared" si="24"/>
        <v>0</v>
      </c>
      <c r="Z24" s="688">
        <f t="shared" si="25"/>
        <v>0</v>
      </c>
      <c r="AA24" s="688">
        <f t="shared" si="26"/>
        <v>0</v>
      </c>
      <c r="AB24" s="688">
        <f t="shared" si="27"/>
        <v>0</v>
      </c>
      <c r="AC24" s="688">
        <f t="shared" si="28"/>
        <v>0</v>
      </c>
      <c r="AD24" s="688">
        <f t="shared" si="29"/>
        <v>0</v>
      </c>
      <c r="AE24" s="688">
        <f t="shared" si="30"/>
        <v>0</v>
      </c>
      <c r="AF24" s="688">
        <f t="shared" si="31"/>
        <v>0</v>
      </c>
      <c r="AG24" s="688">
        <f t="shared" si="32"/>
        <v>0</v>
      </c>
      <c r="AH24" s="688">
        <f t="shared" si="33"/>
        <v>0</v>
      </c>
      <c r="AI24" s="688">
        <f t="shared" si="34"/>
        <v>0</v>
      </c>
      <c r="AJ24" s="688">
        <f t="shared" si="35"/>
        <v>0</v>
      </c>
      <c r="AK24" s="688">
        <f t="shared" si="36"/>
        <v>0</v>
      </c>
      <c r="AL24" s="688">
        <f t="shared" si="37"/>
        <v>0</v>
      </c>
      <c r="AM24" s="688">
        <f t="shared" si="38"/>
        <v>0</v>
      </c>
      <c r="AN24" s="688">
        <f t="shared" si="39"/>
        <v>0</v>
      </c>
      <c r="AO24" s="688">
        <f t="shared" si="40"/>
        <v>0</v>
      </c>
      <c r="AP24" s="688">
        <f t="shared" si="41"/>
        <v>0</v>
      </c>
      <c r="AQ24" s="688">
        <f t="shared" si="42"/>
        <v>0</v>
      </c>
      <c r="AR24" s="688">
        <f t="shared" si="43"/>
        <v>0</v>
      </c>
      <c r="AS24" s="688">
        <f t="shared" si="44"/>
        <v>0</v>
      </c>
      <c r="AT24" s="688">
        <f t="shared" si="45"/>
        <v>0</v>
      </c>
      <c r="AU24" s="688">
        <f t="shared" si="46"/>
        <v>0</v>
      </c>
      <c r="AV24" s="688">
        <f t="shared" si="47"/>
        <v>0</v>
      </c>
      <c r="AW24" s="688">
        <f t="shared" si="48"/>
        <v>0</v>
      </c>
      <c r="AX24" s="688">
        <f t="shared" si="49"/>
        <v>0</v>
      </c>
      <c r="AY24" s="688">
        <f t="shared" si="50"/>
        <v>0</v>
      </c>
      <c r="AZ24" s="688">
        <f t="shared" si="51"/>
        <v>0</v>
      </c>
      <c r="BA24" s="688">
        <f t="shared" si="52"/>
        <v>0</v>
      </c>
      <c r="BB24" s="688">
        <f t="shared" si="53"/>
        <v>0</v>
      </c>
      <c r="BC24" s="688">
        <f t="shared" si="54"/>
        <v>0</v>
      </c>
      <c r="BD24" s="688">
        <f t="shared" si="55"/>
        <v>0</v>
      </c>
      <c r="BE24" s="688">
        <f t="shared" si="56"/>
        <v>0</v>
      </c>
      <c r="BF24" s="688">
        <f t="shared" si="57"/>
        <v>0</v>
      </c>
      <c r="BG24" s="688">
        <f t="shared" si="58"/>
        <v>0</v>
      </c>
      <c r="BH24" s="688">
        <f t="shared" si="59"/>
        <v>0</v>
      </c>
      <c r="BI24" s="688">
        <f t="shared" si="60"/>
        <v>0</v>
      </c>
      <c r="BJ24" s="688">
        <f t="shared" si="61"/>
        <v>0</v>
      </c>
      <c r="BK24" s="688">
        <f t="shared" si="62"/>
        <v>0</v>
      </c>
      <c r="BL24" s="688">
        <f t="shared" si="63"/>
        <v>0</v>
      </c>
      <c r="BM24" s="688">
        <f t="shared" si="64"/>
        <v>0</v>
      </c>
      <c r="BN24" s="483"/>
      <c r="BO24" s="488"/>
      <c r="BP24" s="1368"/>
      <c r="BQ24" s="1368"/>
      <c r="BR24" s="1368"/>
      <c r="BS24" s="1368"/>
      <c r="BT24" s="1368"/>
      <c r="BU24" s="1367"/>
      <c r="BV24" s="488"/>
      <c r="BW24" s="1366"/>
      <c r="BX24" s="488"/>
      <c r="BY24" s="665"/>
      <c r="BZ24" s="665"/>
      <c r="CA24" s="665"/>
      <c r="CB24" s="665"/>
      <c r="CC24" s="666"/>
    </row>
    <row r="25" spans="1:81" s="489" customFormat="1" ht="12.75" x14ac:dyDescent="0.2">
      <c r="A25" s="487"/>
      <c r="B25" s="1371" t="str">
        <f>Receitas_1!B25</f>
        <v>Limpeza condominial 8 horas</v>
      </c>
      <c r="C25" s="574" t="e">
        <f t="shared" si="66"/>
        <v>#DIV/0!</v>
      </c>
      <c r="D25" s="882">
        <v>0</v>
      </c>
      <c r="E25" s="692">
        <v>0</v>
      </c>
      <c r="F25" s="1369"/>
      <c r="G25" s="1369"/>
      <c r="H25" s="894"/>
      <c r="I25" s="688">
        <f t="shared" si="3"/>
        <v>0</v>
      </c>
      <c r="J25" s="688">
        <f t="shared" si="9"/>
        <v>0</v>
      </c>
      <c r="K25" s="688">
        <f t="shared" si="10"/>
        <v>0</v>
      </c>
      <c r="L25" s="688">
        <f t="shared" si="11"/>
        <v>0</v>
      </c>
      <c r="M25" s="688">
        <f t="shared" si="12"/>
        <v>0</v>
      </c>
      <c r="N25" s="688">
        <f t="shared" si="13"/>
        <v>0</v>
      </c>
      <c r="O25" s="688">
        <f t="shared" si="14"/>
        <v>0</v>
      </c>
      <c r="P25" s="688">
        <f t="shared" si="15"/>
        <v>0</v>
      </c>
      <c r="Q25" s="688">
        <f t="shared" si="16"/>
        <v>0</v>
      </c>
      <c r="R25" s="688">
        <f t="shared" si="17"/>
        <v>0</v>
      </c>
      <c r="S25" s="688">
        <f t="shared" si="18"/>
        <v>0</v>
      </c>
      <c r="T25" s="688">
        <f t="shared" si="19"/>
        <v>0</v>
      </c>
      <c r="U25" s="688">
        <f t="shared" si="20"/>
        <v>0</v>
      </c>
      <c r="V25" s="688">
        <f t="shared" si="21"/>
        <v>0</v>
      </c>
      <c r="W25" s="688">
        <f t="shared" si="22"/>
        <v>0</v>
      </c>
      <c r="X25" s="688">
        <f t="shared" si="23"/>
        <v>0</v>
      </c>
      <c r="Y25" s="688">
        <f t="shared" si="24"/>
        <v>0</v>
      </c>
      <c r="Z25" s="688">
        <f t="shared" si="25"/>
        <v>0</v>
      </c>
      <c r="AA25" s="688">
        <f t="shared" si="26"/>
        <v>0</v>
      </c>
      <c r="AB25" s="688">
        <f t="shared" si="27"/>
        <v>0</v>
      </c>
      <c r="AC25" s="688">
        <f t="shared" si="28"/>
        <v>0</v>
      </c>
      <c r="AD25" s="688">
        <f t="shared" si="29"/>
        <v>0</v>
      </c>
      <c r="AE25" s="688">
        <f t="shared" si="30"/>
        <v>0</v>
      </c>
      <c r="AF25" s="688">
        <f t="shared" si="31"/>
        <v>0</v>
      </c>
      <c r="AG25" s="688">
        <f t="shared" si="32"/>
        <v>0</v>
      </c>
      <c r="AH25" s="688">
        <f t="shared" si="33"/>
        <v>0</v>
      </c>
      <c r="AI25" s="688">
        <f t="shared" si="34"/>
        <v>0</v>
      </c>
      <c r="AJ25" s="688">
        <f t="shared" si="35"/>
        <v>0</v>
      </c>
      <c r="AK25" s="688">
        <f t="shared" si="36"/>
        <v>0</v>
      </c>
      <c r="AL25" s="688">
        <f t="shared" si="37"/>
        <v>0</v>
      </c>
      <c r="AM25" s="688">
        <f t="shared" si="38"/>
        <v>0</v>
      </c>
      <c r="AN25" s="688">
        <f t="shared" si="39"/>
        <v>0</v>
      </c>
      <c r="AO25" s="688">
        <f t="shared" si="40"/>
        <v>0</v>
      </c>
      <c r="AP25" s="688">
        <f t="shared" si="41"/>
        <v>0</v>
      </c>
      <c r="AQ25" s="688">
        <f t="shared" si="42"/>
        <v>0</v>
      </c>
      <c r="AR25" s="688">
        <f t="shared" si="43"/>
        <v>0</v>
      </c>
      <c r="AS25" s="688">
        <f t="shared" si="44"/>
        <v>0</v>
      </c>
      <c r="AT25" s="688">
        <f t="shared" si="45"/>
        <v>0</v>
      </c>
      <c r="AU25" s="688">
        <f t="shared" si="46"/>
        <v>0</v>
      </c>
      <c r="AV25" s="688">
        <f t="shared" si="47"/>
        <v>0</v>
      </c>
      <c r="AW25" s="688">
        <f t="shared" si="48"/>
        <v>0</v>
      </c>
      <c r="AX25" s="688">
        <f t="shared" si="49"/>
        <v>0</v>
      </c>
      <c r="AY25" s="688">
        <f t="shared" si="50"/>
        <v>0</v>
      </c>
      <c r="AZ25" s="688">
        <f t="shared" si="51"/>
        <v>0</v>
      </c>
      <c r="BA25" s="688">
        <f t="shared" si="52"/>
        <v>0</v>
      </c>
      <c r="BB25" s="688">
        <f t="shared" si="53"/>
        <v>0</v>
      </c>
      <c r="BC25" s="688">
        <f t="shared" si="54"/>
        <v>0</v>
      </c>
      <c r="BD25" s="688">
        <f t="shared" si="55"/>
        <v>0</v>
      </c>
      <c r="BE25" s="688">
        <f t="shared" si="56"/>
        <v>0</v>
      </c>
      <c r="BF25" s="688">
        <f t="shared" si="57"/>
        <v>0</v>
      </c>
      <c r="BG25" s="688">
        <f t="shared" si="58"/>
        <v>0</v>
      </c>
      <c r="BH25" s="688">
        <f t="shared" si="59"/>
        <v>0</v>
      </c>
      <c r="BI25" s="688">
        <f t="shared" si="60"/>
        <v>0</v>
      </c>
      <c r="BJ25" s="688">
        <f t="shared" si="61"/>
        <v>0</v>
      </c>
      <c r="BK25" s="688">
        <f t="shared" si="62"/>
        <v>0</v>
      </c>
      <c r="BL25" s="688">
        <f t="shared" si="63"/>
        <v>0</v>
      </c>
      <c r="BM25" s="688">
        <f t="shared" si="64"/>
        <v>0</v>
      </c>
      <c r="BN25" s="483"/>
      <c r="BO25" s="488"/>
      <c r="BP25" s="1368"/>
      <c r="BQ25" s="1368"/>
      <c r="BR25" s="1368"/>
      <c r="BS25" s="1368"/>
      <c r="BT25" s="1368"/>
      <c r="BU25" s="1367"/>
      <c r="BV25" s="488"/>
      <c r="BW25" s="1366"/>
      <c r="BX25" s="488"/>
      <c r="BY25" s="665"/>
      <c r="BZ25" s="665"/>
      <c r="CA25" s="665"/>
      <c r="CB25" s="665"/>
      <c r="CC25" s="666"/>
    </row>
    <row r="26" spans="1:81" s="489" customFormat="1" ht="12.75" x14ac:dyDescent="0.2">
      <c r="A26" s="487"/>
      <c r="B26" s="1371" t="str">
        <f>Receitas_1!B26</f>
        <v>Limpeza Pré mudança 8 Horas</v>
      </c>
      <c r="C26" s="574" t="e">
        <f t="shared" si="66"/>
        <v>#DIV/0!</v>
      </c>
      <c r="D26" s="882">
        <v>0</v>
      </c>
      <c r="E26" s="692">
        <v>0</v>
      </c>
      <c r="F26" s="1369"/>
      <c r="G26" s="1369"/>
      <c r="H26" s="894"/>
      <c r="I26" s="688">
        <f t="shared" si="3"/>
        <v>0</v>
      </c>
      <c r="J26" s="688">
        <f t="shared" si="9"/>
        <v>0</v>
      </c>
      <c r="K26" s="688">
        <f t="shared" si="10"/>
        <v>0</v>
      </c>
      <c r="L26" s="688">
        <f t="shared" si="11"/>
        <v>0</v>
      </c>
      <c r="M26" s="688">
        <f t="shared" si="12"/>
        <v>0</v>
      </c>
      <c r="N26" s="688">
        <f t="shared" si="13"/>
        <v>0</v>
      </c>
      <c r="O26" s="688">
        <f t="shared" si="14"/>
        <v>0</v>
      </c>
      <c r="P26" s="688">
        <f t="shared" si="15"/>
        <v>0</v>
      </c>
      <c r="Q26" s="688">
        <f t="shared" si="16"/>
        <v>0</v>
      </c>
      <c r="R26" s="688">
        <f t="shared" si="17"/>
        <v>0</v>
      </c>
      <c r="S26" s="688">
        <f t="shared" si="18"/>
        <v>0</v>
      </c>
      <c r="T26" s="688">
        <f t="shared" si="19"/>
        <v>0</v>
      </c>
      <c r="U26" s="688">
        <f t="shared" si="20"/>
        <v>0</v>
      </c>
      <c r="V26" s="688">
        <f t="shared" si="21"/>
        <v>0</v>
      </c>
      <c r="W26" s="688">
        <f t="shared" si="22"/>
        <v>0</v>
      </c>
      <c r="X26" s="688">
        <f t="shared" si="23"/>
        <v>0</v>
      </c>
      <c r="Y26" s="688">
        <f t="shared" si="24"/>
        <v>0</v>
      </c>
      <c r="Z26" s="688">
        <f t="shared" si="25"/>
        <v>0</v>
      </c>
      <c r="AA26" s="688">
        <f t="shared" si="26"/>
        <v>0</v>
      </c>
      <c r="AB26" s="688">
        <f t="shared" si="27"/>
        <v>0</v>
      </c>
      <c r="AC26" s="688">
        <f t="shared" si="28"/>
        <v>0</v>
      </c>
      <c r="AD26" s="688">
        <f t="shared" si="29"/>
        <v>0</v>
      </c>
      <c r="AE26" s="688">
        <f t="shared" si="30"/>
        <v>0</v>
      </c>
      <c r="AF26" s="688">
        <f t="shared" si="31"/>
        <v>0</v>
      </c>
      <c r="AG26" s="688">
        <f t="shared" si="32"/>
        <v>0</v>
      </c>
      <c r="AH26" s="688">
        <f t="shared" si="33"/>
        <v>0</v>
      </c>
      <c r="AI26" s="688">
        <f t="shared" si="34"/>
        <v>0</v>
      </c>
      <c r="AJ26" s="688">
        <f t="shared" si="35"/>
        <v>0</v>
      </c>
      <c r="AK26" s="688">
        <f t="shared" si="36"/>
        <v>0</v>
      </c>
      <c r="AL26" s="688">
        <f t="shared" si="37"/>
        <v>0</v>
      </c>
      <c r="AM26" s="688">
        <f t="shared" si="38"/>
        <v>0</v>
      </c>
      <c r="AN26" s="688">
        <f t="shared" si="39"/>
        <v>0</v>
      </c>
      <c r="AO26" s="688">
        <f t="shared" si="40"/>
        <v>0</v>
      </c>
      <c r="AP26" s="688">
        <f t="shared" si="41"/>
        <v>0</v>
      </c>
      <c r="AQ26" s="688">
        <f t="shared" si="42"/>
        <v>0</v>
      </c>
      <c r="AR26" s="688">
        <f t="shared" si="43"/>
        <v>0</v>
      </c>
      <c r="AS26" s="688">
        <f t="shared" si="44"/>
        <v>0</v>
      </c>
      <c r="AT26" s="688">
        <f t="shared" si="45"/>
        <v>0</v>
      </c>
      <c r="AU26" s="688">
        <f t="shared" si="46"/>
        <v>0</v>
      </c>
      <c r="AV26" s="688">
        <f t="shared" si="47"/>
        <v>0</v>
      </c>
      <c r="AW26" s="688">
        <f t="shared" si="48"/>
        <v>0</v>
      </c>
      <c r="AX26" s="688">
        <f t="shared" si="49"/>
        <v>0</v>
      </c>
      <c r="AY26" s="688">
        <f t="shared" si="50"/>
        <v>0</v>
      </c>
      <c r="AZ26" s="688">
        <f t="shared" si="51"/>
        <v>0</v>
      </c>
      <c r="BA26" s="688">
        <f t="shared" si="52"/>
        <v>0</v>
      </c>
      <c r="BB26" s="688">
        <f t="shared" si="53"/>
        <v>0</v>
      </c>
      <c r="BC26" s="688">
        <f t="shared" si="54"/>
        <v>0</v>
      </c>
      <c r="BD26" s="688">
        <f t="shared" si="55"/>
        <v>0</v>
      </c>
      <c r="BE26" s="688">
        <f t="shared" si="56"/>
        <v>0</v>
      </c>
      <c r="BF26" s="688">
        <f t="shared" si="57"/>
        <v>0</v>
      </c>
      <c r="BG26" s="688">
        <f t="shared" si="58"/>
        <v>0</v>
      </c>
      <c r="BH26" s="688">
        <f t="shared" si="59"/>
        <v>0</v>
      </c>
      <c r="BI26" s="688">
        <f t="shared" si="60"/>
        <v>0</v>
      </c>
      <c r="BJ26" s="688">
        <f t="shared" si="61"/>
        <v>0</v>
      </c>
      <c r="BK26" s="688">
        <f t="shared" si="62"/>
        <v>0</v>
      </c>
      <c r="BL26" s="688">
        <f t="shared" si="63"/>
        <v>0</v>
      </c>
      <c r="BM26" s="688">
        <f t="shared" si="64"/>
        <v>0</v>
      </c>
      <c r="BN26" s="483"/>
      <c r="BO26" s="488"/>
      <c r="BP26" s="1368"/>
      <c r="BQ26" s="1368"/>
      <c r="BR26" s="1368"/>
      <c r="BS26" s="1368"/>
      <c r="BT26" s="1368"/>
      <c r="BU26" s="1367"/>
      <c r="BV26" s="488"/>
      <c r="BW26" s="1366"/>
      <c r="BX26" s="488"/>
      <c r="BY26" s="665"/>
      <c r="BZ26" s="665"/>
      <c r="CA26" s="665"/>
      <c r="CB26" s="665"/>
      <c r="CC26" s="666"/>
    </row>
    <row r="27" spans="1:81" s="489" customFormat="1" ht="12.75" x14ac:dyDescent="0.2">
      <c r="A27" s="487"/>
      <c r="B27" s="1371" t="str">
        <f>Receitas_1!B27</f>
        <v>Limpeza residencial + Lavar roupa 8 horas</v>
      </c>
      <c r="C27" s="574" t="e">
        <f t="shared" si="66"/>
        <v>#DIV/0!</v>
      </c>
      <c r="D27" s="882">
        <v>0</v>
      </c>
      <c r="E27" s="692">
        <v>0</v>
      </c>
      <c r="F27" s="1369"/>
      <c r="G27" s="1369"/>
      <c r="H27" s="894"/>
      <c r="I27" s="688">
        <f t="shared" si="3"/>
        <v>0</v>
      </c>
      <c r="J27" s="688">
        <f t="shared" si="9"/>
        <v>0</v>
      </c>
      <c r="K27" s="688">
        <f t="shared" si="10"/>
        <v>0</v>
      </c>
      <c r="L27" s="688">
        <f t="shared" si="11"/>
        <v>0</v>
      </c>
      <c r="M27" s="688">
        <f t="shared" si="12"/>
        <v>0</v>
      </c>
      <c r="N27" s="688">
        <f t="shared" si="13"/>
        <v>0</v>
      </c>
      <c r="O27" s="688">
        <f t="shared" si="14"/>
        <v>0</v>
      </c>
      <c r="P27" s="688">
        <f t="shared" si="15"/>
        <v>0</v>
      </c>
      <c r="Q27" s="688">
        <f t="shared" si="16"/>
        <v>0</v>
      </c>
      <c r="R27" s="688">
        <f t="shared" si="17"/>
        <v>0</v>
      </c>
      <c r="S27" s="688">
        <f t="shared" si="18"/>
        <v>0</v>
      </c>
      <c r="T27" s="688">
        <f t="shared" si="19"/>
        <v>0</v>
      </c>
      <c r="U27" s="688">
        <f t="shared" si="20"/>
        <v>0</v>
      </c>
      <c r="V27" s="688">
        <f t="shared" si="21"/>
        <v>0</v>
      </c>
      <c r="W27" s="688">
        <f t="shared" si="22"/>
        <v>0</v>
      </c>
      <c r="X27" s="688">
        <f t="shared" si="23"/>
        <v>0</v>
      </c>
      <c r="Y27" s="688">
        <f t="shared" si="24"/>
        <v>0</v>
      </c>
      <c r="Z27" s="688">
        <f t="shared" si="25"/>
        <v>0</v>
      </c>
      <c r="AA27" s="688">
        <f t="shared" si="26"/>
        <v>0</v>
      </c>
      <c r="AB27" s="688">
        <f t="shared" si="27"/>
        <v>0</v>
      </c>
      <c r="AC27" s="688">
        <f t="shared" si="28"/>
        <v>0</v>
      </c>
      <c r="AD27" s="688">
        <f t="shared" si="29"/>
        <v>0</v>
      </c>
      <c r="AE27" s="688">
        <f t="shared" si="30"/>
        <v>0</v>
      </c>
      <c r="AF27" s="688">
        <f t="shared" si="31"/>
        <v>0</v>
      </c>
      <c r="AG27" s="688">
        <f t="shared" si="32"/>
        <v>0</v>
      </c>
      <c r="AH27" s="688">
        <f t="shared" si="33"/>
        <v>0</v>
      </c>
      <c r="AI27" s="688">
        <f t="shared" si="34"/>
        <v>0</v>
      </c>
      <c r="AJ27" s="688">
        <f t="shared" si="35"/>
        <v>0</v>
      </c>
      <c r="AK27" s="688">
        <f t="shared" si="36"/>
        <v>0</v>
      </c>
      <c r="AL27" s="688">
        <f t="shared" si="37"/>
        <v>0</v>
      </c>
      <c r="AM27" s="688">
        <f t="shared" si="38"/>
        <v>0</v>
      </c>
      <c r="AN27" s="688">
        <f t="shared" si="39"/>
        <v>0</v>
      </c>
      <c r="AO27" s="688">
        <f t="shared" si="40"/>
        <v>0</v>
      </c>
      <c r="AP27" s="688">
        <f t="shared" si="41"/>
        <v>0</v>
      </c>
      <c r="AQ27" s="688">
        <f t="shared" si="42"/>
        <v>0</v>
      </c>
      <c r="AR27" s="688">
        <f t="shared" si="43"/>
        <v>0</v>
      </c>
      <c r="AS27" s="688">
        <f t="shared" si="44"/>
        <v>0</v>
      </c>
      <c r="AT27" s="688">
        <f t="shared" si="45"/>
        <v>0</v>
      </c>
      <c r="AU27" s="688">
        <f t="shared" si="46"/>
        <v>0</v>
      </c>
      <c r="AV27" s="688">
        <f t="shared" si="47"/>
        <v>0</v>
      </c>
      <c r="AW27" s="688">
        <f t="shared" si="48"/>
        <v>0</v>
      </c>
      <c r="AX27" s="688">
        <f t="shared" si="49"/>
        <v>0</v>
      </c>
      <c r="AY27" s="688">
        <f t="shared" si="50"/>
        <v>0</v>
      </c>
      <c r="AZ27" s="688">
        <f t="shared" si="51"/>
        <v>0</v>
      </c>
      <c r="BA27" s="688">
        <f t="shared" si="52"/>
        <v>0</v>
      </c>
      <c r="BB27" s="688">
        <f t="shared" si="53"/>
        <v>0</v>
      </c>
      <c r="BC27" s="688">
        <f t="shared" si="54"/>
        <v>0</v>
      </c>
      <c r="BD27" s="688">
        <f t="shared" si="55"/>
        <v>0</v>
      </c>
      <c r="BE27" s="688">
        <f t="shared" si="56"/>
        <v>0</v>
      </c>
      <c r="BF27" s="688">
        <f t="shared" si="57"/>
        <v>0</v>
      </c>
      <c r="BG27" s="688">
        <f t="shared" si="58"/>
        <v>0</v>
      </c>
      <c r="BH27" s="688">
        <f t="shared" si="59"/>
        <v>0</v>
      </c>
      <c r="BI27" s="688">
        <f t="shared" si="60"/>
        <v>0</v>
      </c>
      <c r="BJ27" s="688">
        <f t="shared" si="61"/>
        <v>0</v>
      </c>
      <c r="BK27" s="688">
        <f t="shared" si="62"/>
        <v>0</v>
      </c>
      <c r="BL27" s="688">
        <f t="shared" si="63"/>
        <v>0</v>
      </c>
      <c r="BM27" s="688">
        <f t="shared" si="64"/>
        <v>0</v>
      </c>
      <c r="BN27" s="483"/>
      <c r="BO27" s="488"/>
      <c r="BP27" s="1368"/>
      <c r="BQ27" s="1368"/>
      <c r="BR27" s="1368"/>
      <c r="BS27" s="1368"/>
      <c r="BT27" s="1368"/>
      <c r="BU27" s="1367"/>
      <c r="BV27" s="488"/>
      <c r="BW27" s="1366"/>
      <c r="BX27" s="488"/>
      <c r="BY27" s="665"/>
      <c r="BZ27" s="665"/>
      <c r="CA27" s="665"/>
      <c r="CB27" s="665"/>
      <c r="CC27" s="666"/>
    </row>
    <row r="28" spans="1:81" s="489" customFormat="1" ht="12.75" x14ac:dyDescent="0.2">
      <c r="A28" s="487"/>
      <c r="B28" s="1371" t="str">
        <f>Receitas_1!B28</f>
        <v>Passadoria - 2 horas</v>
      </c>
      <c r="C28" s="574" t="e">
        <f t="shared" si="66"/>
        <v>#DIV/0!</v>
      </c>
      <c r="D28" s="882">
        <v>0</v>
      </c>
      <c r="E28" s="692">
        <v>0</v>
      </c>
      <c r="F28" s="1369"/>
      <c r="G28" s="1369"/>
      <c r="H28" s="894"/>
      <c r="I28" s="688">
        <f t="shared" si="3"/>
        <v>0</v>
      </c>
      <c r="J28" s="688">
        <f t="shared" si="9"/>
        <v>0</v>
      </c>
      <c r="K28" s="688">
        <f t="shared" si="10"/>
        <v>0</v>
      </c>
      <c r="L28" s="688">
        <f t="shared" si="11"/>
        <v>0</v>
      </c>
      <c r="M28" s="688">
        <f t="shared" si="12"/>
        <v>0</v>
      </c>
      <c r="N28" s="688">
        <f t="shared" si="13"/>
        <v>0</v>
      </c>
      <c r="O28" s="688">
        <f t="shared" si="14"/>
        <v>0</v>
      </c>
      <c r="P28" s="688">
        <f t="shared" si="15"/>
        <v>0</v>
      </c>
      <c r="Q28" s="688">
        <f t="shared" si="16"/>
        <v>0</v>
      </c>
      <c r="R28" s="688">
        <f t="shared" si="17"/>
        <v>0</v>
      </c>
      <c r="S28" s="688">
        <f t="shared" si="18"/>
        <v>0</v>
      </c>
      <c r="T28" s="688">
        <f t="shared" si="19"/>
        <v>0</v>
      </c>
      <c r="U28" s="688">
        <f t="shared" si="20"/>
        <v>0</v>
      </c>
      <c r="V28" s="688">
        <f t="shared" si="21"/>
        <v>0</v>
      </c>
      <c r="W28" s="688">
        <f t="shared" si="22"/>
        <v>0</v>
      </c>
      <c r="X28" s="688">
        <f t="shared" si="23"/>
        <v>0</v>
      </c>
      <c r="Y28" s="688">
        <f t="shared" si="24"/>
        <v>0</v>
      </c>
      <c r="Z28" s="688">
        <f t="shared" si="25"/>
        <v>0</v>
      </c>
      <c r="AA28" s="688">
        <f t="shared" si="26"/>
        <v>0</v>
      </c>
      <c r="AB28" s="688">
        <f t="shared" si="27"/>
        <v>0</v>
      </c>
      <c r="AC28" s="688">
        <f t="shared" si="28"/>
        <v>0</v>
      </c>
      <c r="AD28" s="688">
        <f t="shared" si="29"/>
        <v>0</v>
      </c>
      <c r="AE28" s="688">
        <f t="shared" si="30"/>
        <v>0</v>
      </c>
      <c r="AF28" s="688">
        <f t="shared" si="31"/>
        <v>0</v>
      </c>
      <c r="AG28" s="688">
        <f t="shared" si="32"/>
        <v>0</v>
      </c>
      <c r="AH28" s="688">
        <f t="shared" si="33"/>
        <v>0</v>
      </c>
      <c r="AI28" s="688">
        <f t="shared" si="34"/>
        <v>0</v>
      </c>
      <c r="AJ28" s="688">
        <f t="shared" si="35"/>
        <v>0</v>
      </c>
      <c r="AK28" s="688">
        <f t="shared" si="36"/>
        <v>0</v>
      </c>
      <c r="AL28" s="688">
        <f t="shared" si="37"/>
        <v>0</v>
      </c>
      <c r="AM28" s="688">
        <f t="shared" si="38"/>
        <v>0</v>
      </c>
      <c r="AN28" s="688">
        <f t="shared" si="39"/>
        <v>0</v>
      </c>
      <c r="AO28" s="688">
        <f t="shared" si="40"/>
        <v>0</v>
      </c>
      <c r="AP28" s="688">
        <f t="shared" si="41"/>
        <v>0</v>
      </c>
      <c r="AQ28" s="688">
        <f t="shared" si="42"/>
        <v>0</v>
      </c>
      <c r="AR28" s="688">
        <f t="shared" si="43"/>
        <v>0</v>
      </c>
      <c r="AS28" s="688">
        <f t="shared" si="44"/>
        <v>0</v>
      </c>
      <c r="AT28" s="688">
        <f t="shared" si="45"/>
        <v>0</v>
      </c>
      <c r="AU28" s="688">
        <f t="shared" si="46"/>
        <v>0</v>
      </c>
      <c r="AV28" s="688">
        <f t="shared" si="47"/>
        <v>0</v>
      </c>
      <c r="AW28" s="688">
        <f t="shared" si="48"/>
        <v>0</v>
      </c>
      <c r="AX28" s="688">
        <f t="shared" si="49"/>
        <v>0</v>
      </c>
      <c r="AY28" s="688">
        <f t="shared" si="50"/>
        <v>0</v>
      </c>
      <c r="AZ28" s="688">
        <f t="shared" si="51"/>
        <v>0</v>
      </c>
      <c r="BA28" s="688">
        <f t="shared" si="52"/>
        <v>0</v>
      </c>
      <c r="BB28" s="688">
        <f t="shared" si="53"/>
        <v>0</v>
      </c>
      <c r="BC28" s="688">
        <f t="shared" si="54"/>
        <v>0</v>
      </c>
      <c r="BD28" s="688">
        <f t="shared" si="55"/>
        <v>0</v>
      </c>
      <c r="BE28" s="688">
        <f t="shared" si="56"/>
        <v>0</v>
      </c>
      <c r="BF28" s="688">
        <f t="shared" si="57"/>
        <v>0</v>
      </c>
      <c r="BG28" s="688">
        <f t="shared" si="58"/>
        <v>0</v>
      </c>
      <c r="BH28" s="688">
        <f t="shared" si="59"/>
        <v>0</v>
      </c>
      <c r="BI28" s="688">
        <f t="shared" si="60"/>
        <v>0</v>
      </c>
      <c r="BJ28" s="688">
        <f t="shared" si="61"/>
        <v>0</v>
      </c>
      <c r="BK28" s="688">
        <f t="shared" si="62"/>
        <v>0</v>
      </c>
      <c r="BL28" s="688">
        <f t="shared" si="63"/>
        <v>0</v>
      </c>
      <c r="BM28" s="688">
        <f t="shared" si="64"/>
        <v>0</v>
      </c>
      <c r="BN28" s="483"/>
      <c r="BO28" s="488"/>
      <c r="BP28" s="1368"/>
      <c r="BQ28" s="1368"/>
      <c r="BR28" s="1368"/>
      <c r="BS28" s="1368"/>
      <c r="BT28" s="1368"/>
      <c r="BU28" s="1367"/>
      <c r="BV28" s="488"/>
      <c r="BW28" s="1366"/>
      <c r="BX28" s="488"/>
      <c r="BY28" s="665"/>
      <c r="BZ28" s="665"/>
      <c r="CA28" s="665"/>
      <c r="CB28" s="665"/>
      <c r="CC28" s="666"/>
    </row>
    <row r="29" spans="1:81" s="489" customFormat="1" ht="12.75" x14ac:dyDescent="0.2">
      <c r="A29" s="487"/>
      <c r="B29" s="1371" t="str">
        <f>Receitas_1!B29</f>
        <v>Passadoria - 8 horas</v>
      </c>
      <c r="C29" s="574" t="e">
        <f t="shared" si="66"/>
        <v>#DIV/0!</v>
      </c>
      <c r="D29" s="882">
        <v>0</v>
      </c>
      <c r="E29" s="692">
        <v>0</v>
      </c>
      <c r="F29" s="1369"/>
      <c r="G29" s="1369"/>
      <c r="H29" s="894"/>
      <c r="I29" s="688">
        <f t="shared" si="3"/>
        <v>0</v>
      </c>
      <c r="J29" s="688">
        <f t="shared" si="9"/>
        <v>0</v>
      </c>
      <c r="K29" s="688">
        <f t="shared" si="10"/>
        <v>0</v>
      </c>
      <c r="L29" s="688">
        <f t="shared" si="11"/>
        <v>0</v>
      </c>
      <c r="M29" s="688">
        <f t="shared" si="12"/>
        <v>0</v>
      </c>
      <c r="N29" s="688">
        <f t="shared" si="13"/>
        <v>0</v>
      </c>
      <c r="O29" s="688">
        <f t="shared" si="14"/>
        <v>0</v>
      </c>
      <c r="P29" s="688">
        <f t="shared" si="15"/>
        <v>0</v>
      </c>
      <c r="Q29" s="688">
        <f t="shared" si="16"/>
        <v>0</v>
      </c>
      <c r="R29" s="688">
        <f t="shared" si="17"/>
        <v>0</v>
      </c>
      <c r="S29" s="688">
        <f t="shared" si="18"/>
        <v>0</v>
      </c>
      <c r="T29" s="688">
        <f t="shared" si="19"/>
        <v>0</v>
      </c>
      <c r="U29" s="688">
        <f t="shared" si="20"/>
        <v>0</v>
      </c>
      <c r="V29" s="688">
        <f t="shared" si="21"/>
        <v>0</v>
      </c>
      <c r="W29" s="688">
        <f t="shared" si="22"/>
        <v>0</v>
      </c>
      <c r="X29" s="688">
        <f t="shared" si="23"/>
        <v>0</v>
      </c>
      <c r="Y29" s="688">
        <f t="shared" si="24"/>
        <v>0</v>
      </c>
      <c r="Z29" s="688">
        <f t="shared" si="25"/>
        <v>0</v>
      </c>
      <c r="AA29" s="688">
        <f t="shared" si="26"/>
        <v>0</v>
      </c>
      <c r="AB29" s="688">
        <f t="shared" si="27"/>
        <v>0</v>
      </c>
      <c r="AC29" s="688">
        <f t="shared" si="28"/>
        <v>0</v>
      </c>
      <c r="AD29" s="688">
        <f t="shared" si="29"/>
        <v>0</v>
      </c>
      <c r="AE29" s="688">
        <f t="shared" si="30"/>
        <v>0</v>
      </c>
      <c r="AF29" s="688">
        <f t="shared" si="31"/>
        <v>0</v>
      </c>
      <c r="AG29" s="688">
        <f t="shared" si="32"/>
        <v>0</v>
      </c>
      <c r="AH29" s="688">
        <f t="shared" si="33"/>
        <v>0</v>
      </c>
      <c r="AI29" s="688">
        <f t="shared" si="34"/>
        <v>0</v>
      </c>
      <c r="AJ29" s="688">
        <f t="shared" si="35"/>
        <v>0</v>
      </c>
      <c r="AK29" s="688">
        <f t="shared" si="36"/>
        <v>0</v>
      </c>
      <c r="AL29" s="688">
        <f t="shared" si="37"/>
        <v>0</v>
      </c>
      <c r="AM29" s="688">
        <f t="shared" si="38"/>
        <v>0</v>
      </c>
      <c r="AN29" s="688">
        <f t="shared" si="39"/>
        <v>0</v>
      </c>
      <c r="AO29" s="688">
        <f t="shared" si="40"/>
        <v>0</v>
      </c>
      <c r="AP29" s="688">
        <f t="shared" si="41"/>
        <v>0</v>
      </c>
      <c r="AQ29" s="688">
        <f t="shared" si="42"/>
        <v>0</v>
      </c>
      <c r="AR29" s="688">
        <f t="shared" si="43"/>
        <v>0</v>
      </c>
      <c r="AS29" s="688">
        <f t="shared" si="44"/>
        <v>0</v>
      </c>
      <c r="AT29" s="688">
        <f t="shared" si="45"/>
        <v>0</v>
      </c>
      <c r="AU29" s="688">
        <f t="shared" si="46"/>
        <v>0</v>
      </c>
      <c r="AV29" s="688">
        <f t="shared" si="47"/>
        <v>0</v>
      </c>
      <c r="AW29" s="688">
        <f t="shared" si="48"/>
        <v>0</v>
      </c>
      <c r="AX29" s="688">
        <f t="shared" si="49"/>
        <v>0</v>
      </c>
      <c r="AY29" s="688">
        <f t="shared" si="50"/>
        <v>0</v>
      </c>
      <c r="AZ29" s="688">
        <f t="shared" si="51"/>
        <v>0</v>
      </c>
      <c r="BA29" s="688">
        <f t="shared" si="52"/>
        <v>0</v>
      </c>
      <c r="BB29" s="688">
        <f t="shared" si="53"/>
        <v>0</v>
      </c>
      <c r="BC29" s="688">
        <f t="shared" si="54"/>
        <v>0</v>
      </c>
      <c r="BD29" s="688">
        <f t="shared" si="55"/>
        <v>0</v>
      </c>
      <c r="BE29" s="688">
        <f t="shared" si="56"/>
        <v>0</v>
      </c>
      <c r="BF29" s="688">
        <f t="shared" si="57"/>
        <v>0</v>
      </c>
      <c r="BG29" s="688">
        <f t="shared" si="58"/>
        <v>0</v>
      </c>
      <c r="BH29" s="688">
        <f t="shared" si="59"/>
        <v>0</v>
      </c>
      <c r="BI29" s="688">
        <f t="shared" si="60"/>
        <v>0</v>
      </c>
      <c r="BJ29" s="688">
        <f t="shared" si="61"/>
        <v>0</v>
      </c>
      <c r="BK29" s="688">
        <f t="shared" si="62"/>
        <v>0</v>
      </c>
      <c r="BL29" s="688">
        <f t="shared" si="63"/>
        <v>0</v>
      </c>
      <c r="BM29" s="688">
        <f t="shared" si="64"/>
        <v>0</v>
      </c>
      <c r="BN29" s="483"/>
      <c r="BO29" s="488"/>
      <c r="BP29" s="1368"/>
      <c r="BQ29" s="1368"/>
      <c r="BR29" s="1368"/>
      <c r="BS29" s="1368"/>
      <c r="BT29" s="1368"/>
      <c r="BU29" s="1367"/>
      <c r="BV29" s="488"/>
      <c r="BW29" s="1366"/>
      <c r="BX29" s="488"/>
      <c r="BY29" s="665"/>
      <c r="BZ29" s="665"/>
      <c r="CA29" s="665"/>
      <c r="CB29" s="665"/>
      <c r="CC29" s="666"/>
    </row>
    <row r="30" spans="1:81" s="489" customFormat="1" ht="12.75" x14ac:dyDescent="0.2">
      <c r="A30" s="487"/>
      <c r="B30" s="1371" t="str">
        <f>Receitas_1!B30</f>
        <v>Limpeza residencial + Lavar roupa 2 horas</v>
      </c>
      <c r="C30" s="574" t="e">
        <f t="shared" si="66"/>
        <v>#DIV/0!</v>
      </c>
      <c r="D30" s="882">
        <v>0</v>
      </c>
      <c r="E30" s="692">
        <v>0</v>
      </c>
      <c r="F30" s="1369"/>
      <c r="G30" s="1369"/>
      <c r="H30" s="894"/>
      <c r="I30" s="688">
        <f t="shared" si="3"/>
        <v>0</v>
      </c>
      <c r="J30" s="688">
        <f t="shared" si="9"/>
        <v>0</v>
      </c>
      <c r="K30" s="688">
        <f t="shared" si="10"/>
        <v>0</v>
      </c>
      <c r="L30" s="688">
        <f t="shared" si="11"/>
        <v>0</v>
      </c>
      <c r="M30" s="688">
        <f t="shared" si="12"/>
        <v>0</v>
      </c>
      <c r="N30" s="688">
        <f t="shared" si="13"/>
        <v>0</v>
      </c>
      <c r="O30" s="688">
        <f t="shared" si="14"/>
        <v>0</v>
      </c>
      <c r="P30" s="688">
        <f t="shared" si="15"/>
        <v>0</v>
      </c>
      <c r="Q30" s="688">
        <f t="shared" si="16"/>
        <v>0</v>
      </c>
      <c r="R30" s="688">
        <f t="shared" si="17"/>
        <v>0</v>
      </c>
      <c r="S30" s="688">
        <f t="shared" si="18"/>
        <v>0</v>
      </c>
      <c r="T30" s="688">
        <f t="shared" si="19"/>
        <v>0</v>
      </c>
      <c r="U30" s="688">
        <f t="shared" si="20"/>
        <v>0</v>
      </c>
      <c r="V30" s="688">
        <f t="shared" si="21"/>
        <v>0</v>
      </c>
      <c r="W30" s="688">
        <f t="shared" si="22"/>
        <v>0</v>
      </c>
      <c r="X30" s="688">
        <f t="shared" si="23"/>
        <v>0</v>
      </c>
      <c r="Y30" s="688">
        <f t="shared" si="24"/>
        <v>0</v>
      </c>
      <c r="Z30" s="688">
        <f t="shared" si="25"/>
        <v>0</v>
      </c>
      <c r="AA30" s="688">
        <f t="shared" si="26"/>
        <v>0</v>
      </c>
      <c r="AB30" s="688">
        <f t="shared" si="27"/>
        <v>0</v>
      </c>
      <c r="AC30" s="688">
        <f t="shared" si="28"/>
        <v>0</v>
      </c>
      <c r="AD30" s="688">
        <f t="shared" si="29"/>
        <v>0</v>
      </c>
      <c r="AE30" s="688">
        <f t="shared" si="30"/>
        <v>0</v>
      </c>
      <c r="AF30" s="688">
        <f t="shared" si="31"/>
        <v>0</v>
      </c>
      <c r="AG30" s="688">
        <f t="shared" si="32"/>
        <v>0</v>
      </c>
      <c r="AH30" s="688">
        <f t="shared" si="33"/>
        <v>0</v>
      </c>
      <c r="AI30" s="688">
        <f t="shared" si="34"/>
        <v>0</v>
      </c>
      <c r="AJ30" s="688">
        <f t="shared" si="35"/>
        <v>0</v>
      </c>
      <c r="AK30" s="688">
        <f t="shared" si="36"/>
        <v>0</v>
      </c>
      <c r="AL30" s="688">
        <f t="shared" si="37"/>
        <v>0</v>
      </c>
      <c r="AM30" s="688">
        <f t="shared" si="38"/>
        <v>0</v>
      </c>
      <c r="AN30" s="688">
        <f t="shared" si="39"/>
        <v>0</v>
      </c>
      <c r="AO30" s="688">
        <f t="shared" si="40"/>
        <v>0</v>
      </c>
      <c r="AP30" s="688">
        <f t="shared" si="41"/>
        <v>0</v>
      </c>
      <c r="AQ30" s="688">
        <f t="shared" si="42"/>
        <v>0</v>
      </c>
      <c r="AR30" s="688">
        <f t="shared" si="43"/>
        <v>0</v>
      </c>
      <c r="AS30" s="688">
        <f t="shared" si="44"/>
        <v>0</v>
      </c>
      <c r="AT30" s="688">
        <f t="shared" si="45"/>
        <v>0</v>
      </c>
      <c r="AU30" s="688">
        <f t="shared" si="46"/>
        <v>0</v>
      </c>
      <c r="AV30" s="688">
        <f t="shared" si="47"/>
        <v>0</v>
      </c>
      <c r="AW30" s="688">
        <f t="shared" si="48"/>
        <v>0</v>
      </c>
      <c r="AX30" s="688">
        <f t="shared" si="49"/>
        <v>0</v>
      </c>
      <c r="AY30" s="688">
        <f t="shared" si="50"/>
        <v>0</v>
      </c>
      <c r="AZ30" s="688">
        <f t="shared" si="51"/>
        <v>0</v>
      </c>
      <c r="BA30" s="688">
        <f t="shared" si="52"/>
        <v>0</v>
      </c>
      <c r="BB30" s="688">
        <f t="shared" si="53"/>
        <v>0</v>
      </c>
      <c r="BC30" s="688">
        <f t="shared" si="54"/>
        <v>0</v>
      </c>
      <c r="BD30" s="688">
        <f t="shared" si="55"/>
        <v>0</v>
      </c>
      <c r="BE30" s="688">
        <f t="shared" si="56"/>
        <v>0</v>
      </c>
      <c r="BF30" s="688">
        <f t="shared" si="57"/>
        <v>0</v>
      </c>
      <c r="BG30" s="688">
        <f t="shared" si="58"/>
        <v>0</v>
      </c>
      <c r="BH30" s="688">
        <f t="shared" si="59"/>
        <v>0</v>
      </c>
      <c r="BI30" s="688">
        <f t="shared" si="60"/>
        <v>0</v>
      </c>
      <c r="BJ30" s="688">
        <f t="shared" si="61"/>
        <v>0</v>
      </c>
      <c r="BK30" s="688">
        <f t="shared" si="62"/>
        <v>0</v>
      </c>
      <c r="BL30" s="688">
        <f t="shared" si="63"/>
        <v>0</v>
      </c>
      <c r="BM30" s="688">
        <f t="shared" si="64"/>
        <v>0</v>
      </c>
      <c r="BN30" s="483"/>
      <c r="BO30" s="488"/>
      <c r="BP30" s="1368"/>
      <c r="BQ30" s="1368"/>
      <c r="BR30" s="1368"/>
      <c r="BS30" s="1368"/>
      <c r="BT30" s="1368"/>
      <c r="BU30" s="1367"/>
      <c r="BV30" s="488"/>
      <c r="BW30" s="1366"/>
      <c r="BX30" s="488"/>
      <c r="BY30" s="665"/>
      <c r="BZ30" s="665"/>
      <c r="CA30" s="665"/>
      <c r="CB30" s="665"/>
      <c r="CC30" s="666"/>
    </row>
    <row r="31" spans="1:81" s="489" customFormat="1" ht="12.75" x14ac:dyDescent="0.2">
      <c r="A31" s="487"/>
      <c r="B31" s="1371" t="str">
        <f>Receitas_1!B31</f>
        <v>Limpeza vidros 6 horas</v>
      </c>
      <c r="C31" s="574" t="e">
        <f t="shared" si="66"/>
        <v>#DIV/0!</v>
      </c>
      <c r="D31" s="882">
        <v>0</v>
      </c>
      <c r="E31" s="692">
        <v>0</v>
      </c>
      <c r="F31" s="1369"/>
      <c r="G31" s="1369"/>
      <c r="H31" s="894"/>
      <c r="I31" s="688">
        <f t="shared" si="3"/>
        <v>0</v>
      </c>
      <c r="J31" s="688">
        <f t="shared" si="9"/>
        <v>0</v>
      </c>
      <c r="K31" s="688">
        <f t="shared" si="10"/>
        <v>0</v>
      </c>
      <c r="L31" s="688">
        <f t="shared" si="11"/>
        <v>0</v>
      </c>
      <c r="M31" s="688">
        <f t="shared" si="12"/>
        <v>0</v>
      </c>
      <c r="N31" s="688">
        <f t="shared" si="13"/>
        <v>0</v>
      </c>
      <c r="O31" s="688">
        <f t="shared" si="14"/>
        <v>0</v>
      </c>
      <c r="P31" s="688">
        <f t="shared" si="15"/>
        <v>0</v>
      </c>
      <c r="Q31" s="688">
        <f t="shared" si="16"/>
        <v>0</v>
      </c>
      <c r="R31" s="688">
        <f t="shared" si="17"/>
        <v>0</v>
      </c>
      <c r="S31" s="688">
        <f t="shared" si="18"/>
        <v>0</v>
      </c>
      <c r="T31" s="688">
        <f t="shared" si="19"/>
        <v>0</v>
      </c>
      <c r="U31" s="688">
        <f t="shared" si="20"/>
        <v>0</v>
      </c>
      <c r="V31" s="688">
        <f t="shared" si="21"/>
        <v>0</v>
      </c>
      <c r="W31" s="688">
        <f t="shared" si="22"/>
        <v>0</v>
      </c>
      <c r="X31" s="688">
        <f t="shared" si="23"/>
        <v>0</v>
      </c>
      <c r="Y31" s="688">
        <f t="shared" si="24"/>
        <v>0</v>
      </c>
      <c r="Z31" s="688">
        <f t="shared" si="25"/>
        <v>0</v>
      </c>
      <c r="AA31" s="688">
        <f t="shared" si="26"/>
        <v>0</v>
      </c>
      <c r="AB31" s="688">
        <f t="shared" si="27"/>
        <v>0</v>
      </c>
      <c r="AC31" s="688">
        <f t="shared" si="28"/>
        <v>0</v>
      </c>
      <c r="AD31" s="688">
        <f t="shared" si="29"/>
        <v>0</v>
      </c>
      <c r="AE31" s="688">
        <f t="shared" si="30"/>
        <v>0</v>
      </c>
      <c r="AF31" s="688">
        <f t="shared" si="31"/>
        <v>0</v>
      </c>
      <c r="AG31" s="688">
        <f t="shared" si="32"/>
        <v>0</v>
      </c>
      <c r="AH31" s="688">
        <f t="shared" si="33"/>
        <v>0</v>
      </c>
      <c r="AI31" s="688">
        <f t="shared" si="34"/>
        <v>0</v>
      </c>
      <c r="AJ31" s="688">
        <f t="shared" si="35"/>
        <v>0</v>
      </c>
      <c r="AK31" s="688">
        <f t="shared" si="36"/>
        <v>0</v>
      </c>
      <c r="AL31" s="688">
        <f t="shared" si="37"/>
        <v>0</v>
      </c>
      <c r="AM31" s="688">
        <f t="shared" si="38"/>
        <v>0</v>
      </c>
      <c r="AN31" s="688">
        <f t="shared" si="39"/>
        <v>0</v>
      </c>
      <c r="AO31" s="688">
        <f t="shared" si="40"/>
        <v>0</v>
      </c>
      <c r="AP31" s="688">
        <f t="shared" si="41"/>
        <v>0</v>
      </c>
      <c r="AQ31" s="688">
        <f t="shared" si="42"/>
        <v>0</v>
      </c>
      <c r="AR31" s="688">
        <f t="shared" si="43"/>
        <v>0</v>
      </c>
      <c r="AS31" s="688">
        <f t="shared" si="44"/>
        <v>0</v>
      </c>
      <c r="AT31" s="688">
        <f t="shared" si="45"/>
        <v>0</v>
      </c>
      <c r="AU31" s="688">
        <f t="shared" si="46"/>
        <v>0</v>
      </c>
      <c r="AV31" s="688">
        <f t="shared" si="47"/>
        <v>0</v>
      </c>
      <c r="AW31" s="688">
        <f t="shared" si="48"/>
        <v>0</v>
      </c>
      <c r="AX31" s="688">
        <f t="shared" si="49"/>
        <v>0</v>
      </c>
      <c r="AY31" s="688">
        <f t="shared" si="50"/>
        <v>0</v>
      </c>
      <c r="AZ31" s="688">
        <f t="shared" si="51"/>
        <v>0</v>
      </c>
      <c r="BA31" s="688">
        <f t="shared" si="52"/>
        <v>0</v>
      </c>
      <c r="BB31" s="688">
        <f t="shared" si="53"/>
        <v>0</v>
      </c>
      <c r="BC31" s="688">
        <f t="shared" si="54"/>
        <v>0</v>
      </c>
      <c r="BD31" s="688">
        <f t="shared" si="55"/>
        <v>0</v>
      </c>
      <c r="BE31" s="688">
        <f t="shared" si="56"/>
        <v>0</v>
      </c>
      <c r="BF31" s="688">
        <f t="shared" si="57"/>
        <v>0</v>
      </c>
      <c r="BG31" s="688">
        <f t="shared" si="58"/>
        <v>0</v>
      </c>
      <c r="BH31" s="688">
        <f t="shared" si="59"/>
        <v>0</v>
      </c>
      <c r="BI31" s="688">
        <f t="shared" si="60"/>
        <v>0</v>
      </c>
      <c r="BJ31" s="688">
        <f t="shared" si="61"/>
        <v>0</v>
      </c>
      <c r="BK31" s="688">
        <f t="shared" si="62"/>
        <v>0</v>
      </c>
      <c r="BL31" s="688">
        <f t="shared" si="63"/>
        <v>0</v>
      </c>
      <c r="BM31" s="688">
        <f t="shared" si="64"/>
        <v>0</v>
      </c>
      <c r="BN31" s="483"/>
      <c r="BO31" s="488"/>
      <c r="BP31" s="1368"/>
      <c r="BQ31" s="1368"/>
      <c r="BR31" s="1368"/>
      <c r="BS31" s="1368"/>
      <c r="BT31" s="1368"/>
      <c r="BU31" s="1367"/>
      <c r="BV31" s="488"/>
      <c r="BW31" s="1366"/>
      <c r="BX31" s="488"/>
      <c r="BY31" s="665"/>
      <c r="BZ31" s="665"/>
      <c r="CA31" s="665"/>
      <c r="CB31" s="665"/>
      <c r="CC31" s="666"/>
    </row>
    <row r="32" spans="1:81" s="489" customFormat="1" ht="12.75" x14ac:dyDescent="0.2">
      <c r="A32" s="487"/>
      <c r="B32" s="1371" t="str">
        <f>Receitas_1!B32</f>
        <v>Limpeza vidros 8 horas</v>
      </c>
      <c r="C32" s="574" t="e">
        <f t="shared" si="66"/>
        <v>#DIV/0!</v>
      </c>
      <c r="D32" s="882">
        <v>0</v>
      </c>
      <c r="E32" s="692">
        <v>0</v>
      </c>
      <c r="F32" s="1369"/>
      <c r="G32" s="1369"/>
      <c r="H32" s="894"/>
      <c r="I32" s="688">
        <f t="shared" si="3"/>
        <v>0</v>
      </c>
      <c r="J32" s="688">
        <f t="shared" si="9"/>
        <v>0</v>
      </c>
      <c r="K32" s="688">
        <f t="shared" si="10"/>
        <v>0</v>
      </c>
      <c r="L32" s="688">
        <f t="shared" si="11"/>
        <v>0</v>
      </c>
      <c r="M32" s="688">
        <f t="shared" si="12"/>
        <v>0</v>
      </c>
      <c r="N32" s="688">
        <f t="shared" si="13"/>
        <v>0</v>
      </c>
      <c r="O32" s="688">
        <f t="shared" si="14"/>
        <v>0</v>
      </c>
      <c r="P32" s="688">
        <f t="shared" si="15"/>
        <v>0</v>
      </c>
      <c r="Q32" s="688">
        <f t="shared" si="16"/>
        <v>0</v>
      </c>
      <c r="R32" s="688">
        <f t="shared" si="17"/>
        <v>0</v>
      </c>
      <c r="S32" s="688">
        <f t="shared" si="18"/>
        <v>0</v>
      </c>
      <c r="T32" s="688">
        <f t="shared" si="19"/>
        <v>0</v>
      </c>
      <c r="U32" s="688">
        <f t="shared" si="20"/>
        <v>0</v>
      </c>
      <c r="V32" s="688">
        <f t="shared" si="21"/>
        <v>0</v>
      </c>
      <c r="W32" s="688">
        <f t="shared" si="22"/>
        <v>0</v>
      </c>
      <c r="X32" s="688">
        <f t="shared" si="23"/>
        <v>0</v>
      </c>
      <c r="Y32" s="688">
        <f t="shared" si="24"/>
        <v>0</v>
      </c>
      <c r="Z32" s="688">
        <f t="shared" si="25"/>
        <v>0</v>
      </c>
      <c r="AA32" s="688">
        <f t="shared" si="26"/>
        <v>0</v>
      </c>
      <c r="AB32" s="688">
        <f t="shared" si="27"/>
        <v>0</v>
      </c>
      <c r="AC32" s="688">
        <f t="shared" si="28"/>
        <v>0</v>
      </c>
      <c r="AD32" s="688">
        <f t="shared" si="29"/>
        <v>0</v>
      </c>
      <c r="AE32" s="688">
        <f t="shared" si="30"/>
        <v>0</v>
      </c>
      <c r="AF32" s="688">
        <f t="shared" si="31"/>
        <v>0</v>
      </c>
      <c r="AG32" s="688">
        <f t="shared" si="32"/>
        <v>0</v>
      </c>
      <c r="AH32" s="688">
        <f t="shared" si="33"/>
        <v>0</v>
      </c>
      <c r="AI32" s="688">
        <f t="shared" si="34"/>
        <v>0</v>
      </c>
      <c r="AJ32" s="688">
        <f t="shared" si="35"/>
        <v>0</v>
      </c>
      <c r="AK32" s="688">
        <f t="shared" si="36"/>
        <v>0</v>
      </c>
      <c r="AL32" s="688">
        <f t="shared" si="37"/>
        <v>0</v>
      </c>
      <c r="AM32" s="688">
        <f t="shared" si="38"/>
        <v>0</v>
      </c>
      <c r="AN32" s="688">
        <f t="shared" si="39"/>
        <v>0</v>
      </c>
      <c r="AO32" s="688">
        <f t="shared" si="40"/>
        <v>0</v>
      </c>
      <c r="AP32" s="688">
        <f t="shared" si="41"/>
        <v>0</v>
      </c>
      <c r="AQ32" s="688">
        <f t="shared" si="42"/>
        <v>0</v>
      </c>
      <c r="AR32" s="688">
        <f t="shared" si="43"/>
        <v>0</v>
      </c>
      <c r="AS32" s="688">
        <f t="shared" si="44"/>
        <v>0</v>
      </c>
      <c r="AT32" s="688">
        <f t="shared" si="45"/>
        <v>0</v>
      </c>
      <c r="AU32" s="688">
        <f t="shared" si="46"/>
        <v>0</v>
      </c>
      <c r="AV32" s="688">
        <f t="shared" si="47"/>
        <v>0</v>
      </c>
      <c r="AW32" s="688">
        <f t="shared" si="48"/>
        <v>0</v>
      </c>
      <c r="AX32" s="688">
        <f t="shared" si="49"/>
        <v>0</v>
      </c>
      <c r="AY32" s="688">
        <f t="shared" si="50"/>
        <v>0</v>
      </c>
      <c r="AZ32" s="688">
        <f t="shared" si="51"/>
        <v>0</v>
      </c>
      <c r="BA32" s="688">
        <f t="shared" si="52"/>
        <v>0</v>
      </c>
      <c r="BB32" s="688">
        <f t="shared" si="53"/>
        <v>0</v>
      </c>
      <c r="BC32" s="688">
        <f t="shared" si="54"/>
        <v>0</v>
      </c>
      <c r="BD32" s="688">
        <f t="shared" si="55"/>
        <v>0</v>
      </c>
      <c r="BE32" s="688">
        <f t="shared" si="56"/>
        <v>0</v>
      </c>
      <c r="BF32" s="688">
        <f t="shared" si="57"/>
        <v>0</v>
      </c>
      <c r="BG32" s="688">
        <f t="shared" si="58"/>
        <v>0</v>
      </c>
      <c r="BH32" s="688">
        <f t="shared" si="59"/>
        <v>0</v>
      </c>
      <c r="BI32" s="688">
        <f t="shared" si="60"/>
        <v>0</v>
      </c>
      <c r="BJ32" s="688">
        <f t="shared" si="61"/>
        <v>0</v>
      </c>
      <c r="BK32" s="688">
        <f t="shared" si="62"/>
        <v>0</v>
      </c>
      <c r="BL32" s="688">
        <f t="shared" si="63"/>
        <v>0</v>
      </c>
      <c r="BM32" s="688">
        <f t="shared" si="64"/>
        <v>0</v>
      </c>
      <c r="BN32" s="483"/>
      <c r="BO32" s="488"/>
      <c r="BP32" s="1368"/>
      <c r="BQ32" s="1368"/>
      <c r="BR32" s="1368"/>
      <c r="BS32" s="1368"/>
      <c r="BT32" s="1368"/>
      <c r="BU32" s="1367"/>
      <c r="BV32" s="488"/>
      <c r="BW32" s="1366"/>
      <c r="BX32" s="488"/>
      <c r="BY32" s="665"/>
      <c r="BZ32" s="665"/>
      <c r="CA32" s="665"/>
      <c r="CB32" s="665"/>
      <c r="CC32" s="666"/>
    </row>
    <row r="33" spans="1:81" s="489" customFormat="1" ht="12.75" x14ac:dyDescent="0.2">
      <c r="A33" s="487"/>
      <c r="B33" s="1371" t="str">
        <f>Receitas_1!B33</f>
        <v>Limpeza pré e pós eventos 2 horas</v>
      </c>
      <c r="C33" s="574" t="e">
        <f t="shared" si="66"/>
        <v>#DIV/0!</v>
      </c>
      <c r="D33" s="882">
        <v>0</v>
      </c>
      <c r="E33" s="692">
        <v>0</v>
      </c>
      <c r="F33" s="1369"/>
      <c r="G33" s="1369"/>
      <c r="H33" s="894"/>
      <c r="I33" s="688">
        <f t="shared" si="3"/>
        <v>0</v>
      </c>
      <c r="J33" s="688">
        <f t="shared" si="9"/>
        <v>0</v>
      </c>
      <c r="K33" s="688">
        <f t="shared" si="10"/>
        <v>0</v>
      </c>
      <c r="L33" s="688">
        <f t="shared" si="11"/>
        <v>0</v>
      </c>
      <c r="M33" s="688">
        <f t="shared" si="12"/>
        <v>0</v>
      </c>
      <c r="N33" s="688">
        <f t="shared" si="13"/>
        <v>0</v>
      </c>
      <c r="O33" s="688">
        <f t="shared" si="14"/>
        <v>0</v>
      </c>
      <c r="P33" s="688">
        <f t="shared" si="15"/>
        <v>0</v>
      </c>
      <c r="Q33" s="688">
        <f t="shared" si="16"/>
        <v>0</v>
      </c>
      <c r="R33" s="688">
        <f t="shared" si="17"/>
        <v>0</v>
      </c>
      <c r="S33" s="688">
        <f t="shared" si="18"/>
        <v>0</v>
      </c>
      <c r="T33" s="688">
        <f t="shared" si="19"/>
        <v>0</v>
      </c>
      <c r="U33" s="688">
        <f t="shared" si="20"/>
        <v>0</v>
      </c>
      <c r="V33" s="688">
        <f t="shared" si="21"/>
        <v>0</v>
      </c>
      <c r="W33" s="688">
        <f t="shared" si="22"/>
        <v>0</v>
      </c>
      <c r="X33" s="688">
        <f t="shared" si="23"/>
        <v>0</v>
      </c>
      <c r="Y33" s="688">
        <f t="shared" si="24"/>
        <v>0</v>
      </c>
      <c r="Z33" s="688">
        <f t="shared" si="25"/>
        <v>0</v>
      </c>
      <c r="AA33" s="688">
        <f t="shared" si="26"/>
        <v>0</v>
      </c>
      <c r="AB33" s="688">
        <f t="shared" si="27"/>
        <v>0</v>
      </c>
      <c r="AC33" s="688">
        <f t="shared" si="28"/>
        <v>0</v>
      </c>
      <c r="AD33" s="688">
        <f t="shared" si="29"/>
        <v>0</v>
      </c>
      <c r="AE33" s="688">
        <f t="shared" si="30"/>
        <v>0</v>
      </c>
      <c r="AF33" s="688">
        <f t="shared" si="31"/>
        <v>0</v>
      </c>
      <c r="AG33" s="688">
        <f t="shared" si="32"/>
        <v>0</v>
      </c>
      <c r="AH33" s="688">
        <f t="shared" si="33"/>
        <v>0</v>
      </c>
      <c r="AI33" s="688">
        <f t="shared" si="34"/>
        <v>0</v>
      </c>
      <c r="AJ33" s="688">
        <f t="shared" si="35"/>
        <v>0</v>
      </c>
      <c r="AK33" s="688">
        <f t="shared" si="36"/>
        <v>0</v>
      </c>
      <c r="AL33" s="688">
        <f t="shared" si="37"/>
        <v>0</v>
      </c>
      <c r="AM33" s="688">
        <f t="shared" si="38"/>
        <v>0</v>
      </c>
      <c r="AN33" s="688">
        <f t="shared" si="39"/>
        <v>0</v>
      </c>
      <c r="AO33" s="688">
        <f t="shared" si="40"/>
        <v>0</v>
      </c>
      <c r="AP33" s="688">
        <f t="shared" si="41"/>
        <v>0</v>
      </c>
      <c r="AQ33" s="688">
        <f t="shared" si="42"/>
        <v>0</v>
      </c>
      <c r="AR33" s="688">
        <f t="shared" si="43"/>
        <v>0</v>
      </c>
      <c r="AS33" s="688">
        <f t="shared" si="44"/>
        <v>0</v>
      </c>
      <c r="AT33" s="688">
        <f t="shared" si="45"/>
        <v>0</v>
      </c>
      <c r="AU33" s="688">
        <f t="shared" si="46"/>
        <v>0</v>
      </c>
      <c r="AV33" s="688">
        <f t="shared" si="47"/>
        <v>0</v>
      </c>
      <c r="AW33" s="688">
        <f t="shared" si="48"/>
        <v>0</v>
      </c>
      <c r="AX33" s="688">
        <f t="shared" si="49"/>
        <v>0</v>
      </c>
      <c r="AY33" s="688">
        <f t="shared" si="50"/>
        <v>0</v>
      </c>
      <c r="AZ33" s="688">
        <f t="shared" si="51"/>
        <v>0</v>
      </c>
      <c r="BA33" s="688">
        <f t="shared" si="52"/>
        <v>0</v>
      </c>
      <c r="BB33" s="688">
        <f t="shared" si="53"/>
        <v>0</v>
      </c>
      <c r="BC33" s="688">
        <f t="shared" si="54"/>
        <v>0</v>
      </c>
      <c r="BD33" s="688">
        <f t="shared" si="55"/>
        <v>0</v>
      </c>
      <c r="BE33" s="688">
        <f t="shared" si="56"/>
        <v>0</v>
      </c>
      <c r="BF33" s="688">
        <f t="shared" si="57"/>
        <v>0</v>
      </c>
      <c r="BG33" s="688">
        <f t="shared" si="58"/>
        <v>0</v>
      </c>
      <c r="BH33" s="688">
        <f t="shared" si="59"/>
        <v>0</v>
      </c>
      <c r="BI33" s="688">
        <f t="shared" si="60"/>
        <v>0</v>
      </c>
      <c r="BJ33" s="688">
        <f t="shared" si="61"/>
        <v>0</v>
      </c>
      <c r="BK33" s="688">
        <f t="shared" si="62"/>
        <v>0</v>
      </c>
      <c r="BL33" s="688">
        <f t="shared" si="63"/>
        <v>0</v>
      </c>
      <c r="BM33" s="688">
        <f t="shared" si="64"/>
        <v>0</v>
      </c>
      <c r="BN33" s="483"/>
      <c r="BO33" s="488"/>
      <c r="BP33" s="1368"/>
      <c r="BQ33" s="1368"/>
      <c r="BR33" s="1368"/>
      <c r="BS33" s="1368"/>
      <c r="BT33" s="1368"/>
      <c r="BU33" s="1367"/>
      <c r="BV33" s="488"/>
      <c r="BW33" s="1366"/>
      <c r="BX33" s="488"/>
      <c r="BY33" s="665"/>
      <c r="BZ33" s="665"/>
      <c r="CA33" s="665"/>
      <c r="CB33" s="665"/>
      <c r="CC33" s="666"/>
    </row>
    <row r="34" spans="1:81" s="489" customFormat="1" ht="12.75" x14ac:dyDescent="0.2">
      <c r="A34" s="487"/>
      <c r="B34" s="1371" t="str">
        <f>Receitas_1!B34</f>
        <v>Limpeza pré e pós eventos 6 horas</v>
      </c>
      <c r="C34" s="574" t="e">
        <f t="shared" si="66"/>
        <v>#DIV/0!</v>
      </c>
      <c r="D34" s="882">
        <v>0</v>
      </c>
      <c r="E34" s="692">
        <v>0</v>
      </c>
      <c r="F34" s="1369"/>
      <c r="G34" s="1369"/>
      <c r="H34" s="894"/>
      <c r="I34" s="688">
        <f t="shared" si="3"/>
        <v>0</v>
      </c>
      <c r="J34" s="688">
        <f t="shared" si="9"/>
        <v>0</v>
      </c>
      <c r="K34" s="688">
        <f t="shared" si="10"/>
        <v>0</v>
      </c>
      <c r="L34" s="688">
        <f t="shared" si="11"/>
        <v>0</v>
      </c>
      <c r="M34" s="688">
        <f t="shared" si="12"/>
        <v>0</v>
      </c>
      <c r="N34" s="688">
        <f t="shared" si="13"/>
        <v>0</v>
      </c>
      <c r="O34" s="688">
        <f t="shared" si="14"/>
        <v>0</v>
      </c>
      <c r="P34" s="688">
        <f t="shared" si="15"/>
        <v>0</v>
      </c>
      <c r="Q34" s="688">
        <f t="shared" si="16"/>
        <v>0</v>
      </c>
      <c r="R34" s="688">
        <f t="shared" si="17"/>
        <v>0</v>
      </c>
      <c r="S34" s="688">
        <f t="shared" si="18"/>
        <v>0</v>
      </c>
      <c r="T34" s="688">
        <f t="shared" si="19"/>
        <v>0</v>
      </c>
      <c r="U34" s="688">
        <f t="shared" si="20"/>
        <v>0</v>
      </c>
      <c r="V34" s="688">
        <f t="shared" si="21"/>
        <v>0</v>
      </c>
      <c r="W34" s="688">
        <f t="shared" si="22"/>
        <v>0</v>
      </c>
      <c r="X34" s="688">
        <f t="shared" si="23"/>
        <v>0</v>
      </c>
      <c r="Y34" s="688">
        <f t="shared" si="24"/>
        <v>0</v>
      </c>
      <c r="Z34" s="688">
        <f t="shared" si="25"/>
        <v>0</v>
      </c>
      <c r="AA34" s="688">
        <f t="shared" si="26"/>
        <v>0</v>
      </c>
      <c r="AB34" s="688">
        <f t="shared" si="27"/>
        <v>0</v>
      </c>
      <c r="AC34" s="688">
        <f t="shared" si="28"/>
        <v>0</v>
      </c>
      <c r="AD34" s="688">
        <f t="shared" si="29"/>
        <v>0</v>
      </c>
      <c r="AE34" s="688">
        <f t="shared" si="30"/>
        <v>0</v>
      </c>
      <c r="AF34" s="688">
        <f t="shared" si="31"/>
        <v>0</v>
      </c>
      <c r="AG34" s="688">
        <f t="shared" si="32"/>
        <v>0</v>
      </c>
      <c r="AH34" s="688">
        <f t="shared" si="33"/>
        <v>0</v>
      </c>
      <c r="AI34" s="688">
        <f t="shared" si="34"/>
        <v>0</v>
      </c>
      <c r="AJ34" s="688">
        <f t="shared" si="35"/>
        <v>0</v>
      </c>
      <c r="AK34" s="688">
        <f t="shared" si="36"/>
        <v>0</v>
      </c>
      <c r="AL34" s="688">
        <f t="shared" si="37"/>
        <v>0</v>
      </c>
      <c r="AM34" s="688">
        <f t="shared" si="38"/>
        <v>0</v>
      </c>
      <c r="AN34" s="688">
        <f t="shared" si="39"/>
        <v>0</v>
      </c>
      <c r="AO34" s="688">
        <f t="shared" si="40"/>
        <v>0</v>
      </c>
      <c r="AP34" s="688">
        <f t="shared" si="41"/>
        <v>0</v>
      </c>
      <c r="AQ34" s="688">
        <f t="shared" si="42"/>
        <v>0</v>
      </c>
      <c r="AR34" s="688">
        <f t="shared" si="43"/>
        <v>0</v>
      </c>
      <c r="AS34" s="688">
        <f t="shared" si="44"/>
        <v>0</v>
      </c>
      <c r="AT34" s="688">
        <f t="shared" si="45"/>
        <v>0</v>
      </c>
      <c r="AU34" s="688">
        <f t="shared" si="46"/>
        <v>0</v>
      </c>
      <c r="AV34" s="688">
        <f t="shared" si="47"/>
        <v>0</v>
      </c>
      <c r="AW34" s="688">
        <f t="shared" si="48"/>
        <v>0</v>
      </c>
      <c r="AX34" s="688">
        <f t="shared" si="49"/>
        <v>0</v>
      </c>
      <c r="AY34" s="688">
        <f t="shared" si="50"/>
        <v>0</v>
      </c>
      <c r="AZ34" s="688">
        <f t="shared" si="51"/>
        <v>0</v>
      </c>
      <c r="BA34" s="688">
        <f t="shared" si="52"/>
        <v>0</v>
      </c>
      <c r="BB34" s="688">
        <f t="shared" si="53"/>
        <v>0</v>
      </c>
      <c r="BC34" s="688">
        <f t="shared" si="54"/>
        <v>0</v>
      </c>
      <c r="BD34" s="688">
        <f t="shared" si="55"/>
        <v>0</v>
      </c>
      <c r="BE34" s="688">
        <f t="shared" si="56"/>
        <v>0</v>
      </c>
      <c r="BF34" s="688">
        <f t="shared" si="57"/>
        <v>0</v>
      </c>
      <c r="BG34" s="688">
        <f t="shared" si="58"/>
        <v>0</v>
      </c>
      <c r="BH34" s="688">
        <f t="shared" si="59"/>
        <v>0</v>
      </c>
      <c r="BI34" s="688">
        <f t="shared" si="60"/>
        <v>0</v>
      </c>
      <c r="BJ34" s="688">
        <f t="shared" si="61"/>
        <v>0</v>
      </c>
      <c r="BK34" s="688">
        <f t="shared" si="62"/>
        <v>0</v>
      </c>
      <c r="BL34" s="688">
        <f t="shared" si="63"/>
        <v>0</v>
      </c>
      <c r="BM34" s="688">
        <f t="shared" si="64"/>
        <v>0</v>
      </c>
      <c r="BN34" s="483"/>
      <c r="BO34" s="488"/>
      <c r="BP34" s="1368"/>
      <c r="BQ34" s="1368"/>
      <c r="BR34" s="1368"/>
      <c r="BS34" s="1368"/>
      <c r="BT34" s="1368"/>
      <c r="BU34" s="1367"/>
      <c r="BV34" s="488"/>
      <c r="BW34" s="1366"/>
      <c r="BX34" s="488"/>
      <c r="BY34" s="665"/>
      <c r="BZ34" s="665"/>
      <c r="CA34" s="665"/>
      <c r="CB34" s="665"/>
      <c r="CC34" s="666"/>
    </row>
    <row r="35" spans="1:81" s="489" customFormat="1" ht="12.75" x14ac:dyDescent="0.2">
      <c r="A35" s="487"/>
      <c r="B35" s="1371" t="str">
        <f>Receitas_1!B35</f>
        <v>Limpeza pré e pós eventos 8 horas</v>
      </c>
      <c r="C35" s="574" t="e">
        <f t="shared" si="66"/>
        <v>#DIV/0!</v>
      </c>
      <c r="D35" s="882">
        <v>0</v>
      </c>
      <c r="E35" s="692">
        <v>0</v>
      </c>
      <c r="F35" s="1369"/>
      <c r="G35" s="1369"/>
      <c r="H35" s="894"/>
      <c r="I35" s="688">
        <f t="shared" si="3"/>
        <v>0</v>
      </c>
      <c r="J35" s="688">
        <f t="shared" si="9"/>
        <v>0</v>
      </c>
      <c r="K35" s="688">
        <f t="shared" si="10"/>
        <v>0</v>
      </c>
      <c r="L35" s="688">
        <f t="shared" si="11"/>
        <v>0</v>
      </c>
      <c r="M35" s="688">
        <f t="shared" si="12"/>
        <v>0</v>
      </c>
      <c r="N35" s="688">
        <f t="shared" si="13"/>
        <v>0</v>
      </c>
      <c r="O35" s="688">
        <f t="shared" si="14"/>
        <v>0</v>
      </c>
      <c r="P35" s="688">
        <f t="shared" si="15"/>
        <v>0</v>
      </c>
      <c r="Q35" s="688">
        <f t="shared" si="16"/>
        <v>0</v>
      </c>
      <c r="R35" s="688">
        <f t="shared" si="17"/>
        <v>0</v>
      </c>
      <c r="S35" s="688">
        <f t="shared" si="18"/>
        <v>0</v>
      </c>
      <c r="T35" s="688">
        <f t="shared" si="19"/>
        <v>0</v>
      </c>
      <c r="U35" s="688">
        <f t="shared" si="20"/>
        <v>0</v>
      </c>
      <c r="V35" s="688">
        <f t="shared" si="21"/>
        <v>0</v>
      </c>
      <c r="W35" s="688">
        <f t="shared" si="22"/>
        <v>0</v>
      </c>
      <c r="X35" s="688">
        <f t="shared" si="23"/>
        <v>0</v>
      </c>
      <c r="Y35" s="688">
        <f t="shared" si="24"/>
        <v>0</v>
      </c>
      <c r="Z35" s="688">
        <f t="shared" si="25"/>
        <v>0</v>
      </c>
      <c r="AA35" s="688">
        <f t="shared" si="26"/>
        <v>0</v>
      </c>
      <c r="AB35" s="688">
        <f t="shared" si="27"/>
        <v>0</v>
      </c>
      <c r="AC35" s="688">
        <f t="shared" si="28"/>
        <v>0</v>
      </c>
      <c r="AD35" s="688">
        <f t="shared" si="29"/>
        <v>0</v>
      </c>
      <c r="AE35" s="688">
        <f t="shared" si="30"/>
        <v>0</v>
      </c>
      <c r="AF35" s="688">
        <f t="shared" si="31"/>
        <v>0</v>
      </c>
      <c r="AG35" s="688">
        <f t="shared" si="32"/>
        <v>0</v>
      </c>
      <c r="AH35" s="688">
        <f t="shared" si="33"/>
        <v>0</v>
      </c>
      <c r="AI35" s="688">
        <f t="shared" si="34"/>
        <v>0</v>
      </c>
      <c r="AJ35" s="688">
        <f t="shared" si="35"/>
        <v>0</v>
      </c>
      <c r="AK35" s="688">
        <f t="shared" si="36"/>
        <v>0</v>
      </c>
      <c r="AL35" s="688">
        <f t="shared" si="37"/>
        <v>0</v>
      </c>
      <c r="AM35" s="688">
        <f t="shared" si="38"/>
        <v>0</v>
      </c>
      <c r="AN35" s="688">
        <f t="shared" si="39"/>
        <v>0</v>
      </c>
      <c r="AO35" s="688">
        <f t="shared" si="40"/>
        <v>0</v>
      </c>
      <c r="AP35" s="688">
        <f t="shared" si="41"/>
        <v>0</v>
      </c>
      <c r="AQ35" s="688">
        <f t="shared" si="42"/>
        <v>0</v>
      </c>
      <c r="AR35" s="688">
        <f t="shared" si="43"/>
        <v>0</v>
      </c>
      <c r="AS35" s="688">
        <f t="shared" si="44"/>
        <v>0</v>
      </c>
      <c r="AT35" s="688">
        <f t="shared" si="45"/>
        <v>0</v>
      </c>
      <c r="AU35" s="688">
        <f t="shared" si="46"/>
        <v>0</v>
      </c>
      <c r="AV35" s="688">
        <f t="shared" si="47"/>
        <v>0</v>
      </c>
      <c r="AW35" s="688">
        <f t="shared" si="48"/>
        <v>0</v>
      </c>
      <c r="AX35" s="688">
        <f t="shared" si="49"/>
        <v>0</v>
      </c>
      <c r="AY35" s="688">
        <f t="shared" si="50"/>
        <v>0</v>
      </c>
      <c r="AZ35" s="688">
        <f t="shared" si="51"/>
        <v>0</v>
      </c>
      <c r="BA35" s="688">
        <f t="shared" si="52"/>
        <v>0</v>
      </c>
      <c r="BB35" s="688">
        <f t="shared" si="53"/>
        <v>0</v>
      </c>
      <c r="BC35" s="688">
        <f t="shared" si="54"/>
        <v>0</v>
      </c>
      <c r="BD35" s="688">
        <f t="shared" si="55"/>
        <v>0</v>
      </c>
      <c r="BE35" s="688">
        <f t="shared" si="56"/>
        <v>0</v>
      </c>
      <c r="BF35" s="688">
        <f t="shared" si="57"/>
        <v>0</v>
      </c>
      <c r="BG35" s="688">
        <f t="shared" si="58"/>
        <v>0</v>
      </c>
      <c r="BH35" s="688">
        <f t="shared" si="59"/>
        <v>0</v>
      </c>
      <c r="BI35" s="688">
        <f t="shared" si="60"/>
        <v>0</v>
      </c>
      <c r="BJ35" s="688">
        <f t="shared" si="61"/>
        <v>0</v>
      </c>
      <c r="BK35" s="688">
        <f t="shared" si="62"/>
        <v>0</v>
      </c>
      <c r="BL35" s="688">
        <f t="shared" si="63"/>
        <v>0</v>
      </c>
      <c r="BM35" s="688">
        <f t="shared" si="64"/>
        <v>0</v>
      </c>
      <c r="BN35" s="483"/>
      <c r="BO35" s="488"/>
      <c r="BP35" s="1368"/>
      <c r="BQ35" s="1368"/>
      <c r="BR35" s="1368"/>
      <c r="BS35" s="1368"/>
      <c r="BT35" s="1368"/>
      <c r="BU35" s="1367"/>
      <c r="BV35" s="488"/>
      <c r="BW35" s="1366"/>
      <c r="BX35" s="488"/>
      <c r="BY35" s="665"/>
      <c r="BZ35" s="665"/>
      <c r="CA35" s="665"/>
      <c r="CB35" s="665"/>
      <c r="CC35" s="666"/>
    </row>
    <row r="36" spans="1:81" s="489" customFormat="1" ht="12.75" x14ac:dyDescent="0.2">
      <c r="A36" s="487"/>
      <c r="B36" s="1371" t="str">
        <f>Receitas_1!B36</f>
        <v>Cozinheira 2 horas</v>
      </c>
      <c r="C36" s="574" t="e">
        <f t="shared" si="66"/>
        <v>#DIV/0!</v>
      </c>
      <c r="D36" s="882">
        <v>0</v>
      </c>
      <c r="E36" s="692">
        <v>0</v>
      </c>
      <c r="F36" s="1369"/>
      <c r="G36" s="1369"/>
      <c r="H36" s="894"/>
      <c r="I36" s="688">
        <f t="shared" si="3"/>
        <v>0</v>
      </c>
      <c r="J36" s="688">
        <f t="shared" si="9"/>
        <v>0</v>
      </c>
      <c r="K36" s="688">
        <f t="shared" si="10"/>
        <v>0</v>
      </c>
      <c r="L36" s="688">
        <f t="shared" si="11"/>
        <v>0</v>
      </c>
      <c r="M36" s="688">
        <f t="shared" si="12"/>
        <v>0</v>
      </c>
      <c r="N36" s="688">
        <f t="shared" si="13"/>
        <v>0</v>
      </c>
      <c r="O36" s="688">
        <f t="shared" si="14"/>
        <v>0</v>
      </c>
      <c r="P36" s="688">
        <f t="shared" si="15"/>
        <v>0</v>
      </c>
      <c r="Q36" s="688">
        <f t="shared" si="16"/>
        <v>0</v>
      </c>
      <c r="R36" s="688">
        <f t="shared" si="17"/>
        <v>0</v>
      </c>
      <c r="S36" s="688">
        <f t="shared" si="18"/>
        <v>0</v>
      </c>
      <c r="T36" s="688">
        <f t="shared" si="19"/>
        <v>0</v>
      </c>
      <c r="U36" s="688">
        <f t="shared" si="20"/>
        <v>0</v>
      </c>
      <c r="V36" s="688">
        <f t="shared" si="21"/>
        <v>0</v>
      </c>
      <c r="W36" s="688">
        <f t="shared" si="22"/>
        <v>0</v>
      </c>
      <c r="X36" s="688">
        <f t="shared" si="23"/>
        <v>0</v>
      </c>
      <c r="Y36" s="688">
        <f t="shared" si="24"/>
        <v>0</v>
      </c>
      <c r="Z36" s="688">
        <f t="shared" si="25"/>
        <v>0</v>
      </c>
      <c r="AA36" s="688">
        <f t="shared" si="26"/>
        <v>0</v>
      </c>
      <c r="AB36" s="688">
        <f t="shared" si="27"/>
        <v>0</v>
      </c>
      <c r="AC36" s="688">
        <f t="shared" si="28"/>
        <v>0</v>
      </c>
      <c r="AD36" s="688">
        <f t="shared" si="29"/>
        <v>0</v>
      </c>
      <c r="AE36" s="688">
        <f t="shared" si="30"/>
        <v>0</v>
      </c>
      <c r="AF36" s="688">
        <f t="shared" si="31"/>
        <v>0</v>
      </c>
      <c r="AG36" s="688">
        <f t="shared" si="32"/>
        <v>0</v>
      </c>
      <c r="AH36" s="688">
        <f t="shared" si="33"/>
        <v>0</v>
      </c>
      <c r="AI36" s="688">
        <f t="shared" si="34"/>
        <v>0</v>
      </c>
      <c r="AJ36" s="688">
        <f t="shared" si="35"/>
        <v>0</v>
      </c>
      <c r="AK36" s="688">
        <f t="shared" si="36"/>
        <v>0</v>
      </c>
      <c r="AL36" s="688">
        <f t="shared" si="37"/>
        <v>0</v>
      </c>
      <c r="AM36" s="688">
        <f t="shared" si="38"/>
        <v>0</v>
      </c>
      <c r="AN36" s="688">
        <f t="shared" si="39"/>
        <v>0</v>
      </c>
      <c r="AO36" s="688">
        <f t="shared" si="40"/>
        <v>0</v>
      </c>
      <c r="AP36" s="688">
        <f t="shared" si="41"/>
        <v>0</v>
      </c>
      <c r="AQ36" s="688">
        <f t="shared" si="42"/>
        <v>0</v>
      </c>
      <c r="AR36" s="688">
        <f t="shared" si="43"/>
        <v>0</v>
      </c>
      <c r="AS36" s="688">
        <f t="shared" si="44"/>
        <v>0</v>
      </c>
      <c r="AT36" s="688">
        <f t="shared" si="45"/>
        <v>0</v>
      </c>
      <c r="AU36" s="688">
        <f t="shared" si="46"/>
        <v>0</v>
      </c>
      <c r="AV36" s="688">
        <f t="shared" si="47"/>
        <v>0</v>
      </c>
      <c r="AW36" s="688">
        <f t="shared" si="48"/>
        <v>0</v>
      </c>
      <c r="AX36" s="688">
        <f t="shared" si="49"/>
        <v>0</v>
      </c>
      <c r="AY36" s="688">
        <f t="shared" si="50"/>
        <v>0</v>
      </c>
      <c r="AZ36" s="688">
        <f t="shared" si="51"/>
        <v>0</v>
      </c>
      <c r="BA36" s="688">
        <f t="shared" si="52"/>
        <v>0</v>
      </c>
      <c r="BB36" s="688">
        <f t="shared" si="53"/>
        <v>0</v>
      </c>
      <c r="BC36" s="688">
        <f t="shared" si="54"/>
        <v>0</v>
      </c>
      <c r="BD36" s="688">
        <f t="shared" si="55"/>
        <v>0</v>
      </c>
      <c r="BE36" s="688">
        <f t="shared" si="56"/>
        <v>0</v>
      </c>
      <c r="BF36" s="688">
        <f t="shared" si="57"/>
        <v>0</v>
      </c>
      <c r="BG36" s="688">
        <f t="shared" si="58"/>
        <v>0</v>
      </c>
      <c r="BH36" s="688">
        <f t="shared" si="59"/>
        <v>0</v>
      </c>
      <c r="BI36" s="688">
        <f t="shared" si="60"/>
        <v>0</v>
      </c>
      <c r="BJ36" s="688">
        <f t="shared" si="61"/>
        <v>0</v>
      </c>
      <c r="BK36" s="688">
        <f t="shared" si="62"/>
        <v>0</v>
      </c>
      <c r="BL36" s="688">
        <f t="shared" si="63"/>
        <v>0</v>
      </c>
      <c r="BM36" s="688">
        <f t="shared" si="64"/>
        <v>0</v>
      </c>
      <c r="BN36" s="483"/>
      <c r="BO36" s="488"/>
      <c r="BP36" s="1368"/>
      <c r="BQ36" s="1368"/>
      <c r="BR36" s="1368"/>
      <c r="BS36" s="1368"/>
      <c r="BT36" s="1368"/>
      <c r="BU36" s="1367"/>
      <c r="BV36" s="488"/>
      <c r="BW36" s="1366"/>
      <c r="BX36" s="488"/>
      <c r="BY36" s="665"/>
      <c r="BZ36" s="665"/>
      <c r="CA36" s="665"/>
      <c r="CB36" s="665"/>
      <c r="CC36" s="666"/>
    </row>
    <row r="37" spans="1:81" s="489" customFormat="1" ht="12.75" x14ac:dyDescent="0.2">
      <c r="A37" s="487"/>
      <c r="B37" s="1371" t="str">
        <f>Receitas_1!B37</f>
        <v>Cozinheira 4 horas</v>
      </c>
      <c r="C37" s="574" t="e">
        <f t="shared" si="66"/>
        <v>#DIV/0!</v>
      </c>
      <c r="D37" s="882">
        <v>0</v>
      </c>
      <c r="E37" s="692">
        <v>0</v>
      </c>
      <c r="F37" s="1369"/>
      <c r="G37" s="1369"/>
      <c r="H37" s="894"/>
      <c r="I37" s="688">
        <f t="shared" si="3"/>
        <v>0</v>
      </c>
      <c r="J37" s="688">
        <f t="shared" si="9"/>
        <v>0</v>
      </c>
      <c r="K37" s="688">
        <f t="shared" si="10"/>
        <v>0</v>
      </c>
      <c r="L37" s="688">
        <f t="shared" si="11"/>
        <v>0</v>
      </c>
      <c r="M37" s="688">
        <f t="shared" si="12"/>
        <v>0</v>
      </c>
      <c r="N37" s="688">
        <f t="shared" si="13"/>
        <v>0</v>
      </c>
      <c r="O37" s="688">
        <f t="shared" si="14"/>
        <v>0</v>
      </c>
      <c r="P37" s="688">
        <f t="shared" si="15"/>
        <v>0</v>
      </c>
      <c r="Q37" s="688">
        <f t="shared" si="16"/>
        <v>0</v>
      </c>
      <c r="R37" s="688">
        <f t="shared" si="17"/>
        <v>0</v>
      </c>
      <c r="S37" s="688">
        <f t="shared" si="18"/>
        <v>0</v>
      </c>
      <c r="T37" s="688">
        <f t="shared" si="19"/>
        <v>0</v>
      </c>
      <c r="U37" s="688">
        <f t="shared" si="20"/>
        <v>0</v>
      </c>
      <c r="V37" s="688">
        <f t="shared" si="21"/>
        <v>0</v>
      </c>
      <c r="W37" s="688">
        <f t="shared" si="22"/>
        <v>0</v>
      </c>
      <c r="X37" s="688">
        <f t="shared" si="23"/>
        <v>0</v>
      </c>
      <c r="Y37" s="688">
        <f t="shared" si="24"/>
        <v>0</v>
      </c>
      <c r="Z37" s="688">
        <f t="shared" si="25"/>
        <v>0</v>
      </c>
      <c r="AA37" s="688">
        <f t="shared" si="26"/>
        <v>0</v>
      </c>
      <c r="AB37" s="688">
        <f t="shared" si="27"/>
        <v>0</v>
      </c>
      <c r="AC37" s="688">
        <f t="shared" si="28"/>
        <v>0</v>
      </c>
      <c r="AD37" s="688">
        <f t="shared" si="29"/>
        <v>0</v>
      </c>
      <c r="AE37" s="688">
        <f t="shared" si="30"/>
        <v>0</v>
      </c>
      <c r="AF37" s="688">
        <f t="shared" si="31"/>
        <v>0</v>
      </c>
      <c r="AG37" s="688">
        <f t="shared" si="32"/>
        <v>0</v>
      </c>
      <c r="AH37" s="688">
        <f t="shared" si="33"/>
        <v>0</v>
      </c>
      <c r="AI37" s="688">
        <f t="shared" si="34"/>
        <v>0</v>
      </c>
      <c r="AJ37" s="688">
        <f t="shared" si="35"/>
        <v>0</v>
      </c>
      <c r="AK37" s="688">
        <f t="shared" si="36"/>
        <v>0</v>
      </c>
      <c r="AL37" s="688">
        <f t="shared" si="37"/>
        <v>0</v>
      </c>
      <c r="AM37" s="688">
        <f t="shared" si="38"/>
        <v>0</v>
      </c>
      <c r="AN37" s="688">
        <f t="shared" si="39"/>
        <v>0</v>
      </c>
      <c r="AO37" s="688">
        <f t="shared" si="40"/>
        <v>0</v>
      </c>
      <c r="AP37" s="688">
        <f t="shared" si="41"/>
        <v>0</v>
      </c>
      <c r="AQ37" s="688">
        <f t="shared" si="42"/>
        <v>0</v>
      </c>
      <c r="AR37" s="688">
        <f t="shared" si="43"/>
        <v>0</v>
      </c>
      <c r="AS37" s="688">
        <f t="shared" si="44"/>
        <v>0</v>
      </c>
      <c r="AT37" s="688">
        <f t="shared" si="45"/>
        <v>0</v>
      </c>
      <c r="AU37" s="688">
        <f t="shared" si="46"/>
        <v>0</v>
      </c>
      <c r="AV37" s="688">
        <f t="shared" si="47"/>
        <v>0</v>
      </c>
      <c r="AW37" s="688">
        <f t="shared" si="48"/>
        <v>0</v>
      </c>
      <c r="AX37" s="688">
        <f t="shared" si="49"/>
        <v>0</v>
      </c>
      <c r="AY37" s="688">
        <f t="shared" si="50"/>
        <v>0</v>
      </c>
      <c r="AZ37" s="688">
        <f t="shared" si="51"/>
        <v>0</v>
      </c>
      <c r="BA37" s="688">
        <f t="shared" si="52"/>
        <v>0</v>
      </c>
      <c r="BB37" s="688">
        <f t="shared" si="53"/>
        <v>0</v>
      </c>
      <c r="BC37" s="688">
        <f t="shared" si="54"/>
        <v>0</v>
      </c>
      <c r="BD37" s="688">
        <f t="shared" si="55"/>
        <v>0</v>
      </c>
      <c r="BE37" s="688">
        <f t="shared" si="56"/>
        <v>0</v>
      </c>
      <c r="BF37" s="688">
        <f t="shared" si="57"/>
        <v>0</v>
      </c>
      <c r="BG37" s="688">
        <f t="shared" si="58"/>
        <v>0</v>
      </c>
      <c r="BH37" s="688">
        <f t="shared" si="59"/>
        <v>0</v>
      </c>
      <c r="BI37" s="688">
        <f t="shared" si="60"/>
        <v>0</v>
      </c>
      <c r="BJ37" s="688">
        <f t="shared" si="61"/>
        <v>0</v>
      </c>
      <c r="BK37" s="688">
        <f t="shared" si="62"/>
        <v>0</v>
      </c>
      <c r="BL37" s="688">
        <f t="shared" si="63"/>
        <v>0</v>
      </c>
      <c r="BM37" s="688">
        <f t="shared" si="64"/>
        <v>0</v>
      </c>
      <c r="BN37" s="483"/>
      <c r="BO37" s="488"/>
      <c r="BP37" s="1368"/>
      <c r="BQ37" s="1368"/>
      <c r="BR37" s="1368"/>
      <c r="BS37" s="1368"/>
      <c r="BT37" s="1368"/>
      <c r="BU37" s="1367"/>
      <c r="BV37" s="488"/>
      <c r="BW37" s="1366"/>
      <c r="BX37" s="488"/>
      <c r="BY37" s="665"/>
      <c r="BZ37" s="665"/>
      <c r="CA37" s="665"/>
      <c r="CB37" s="665"/>
      <c r="CC37" s="666"/>
    </row>
    <row r="38" spans="1:81" s="489" customFormat="1" ht="12.75" x14ac:dyDescent="0.2">
      <c r="A38" s="487"/>
      <c r="B38" s="1371" t="str">
        <f>Receitas_1!B38</f>
        <v>Cozinheira 6 horas</v>
      </c>
      <c r="C38" s="574" t="e">
        <f t="shared" si="66"/>
        <v>#DIV/0!</v>
      </c>
      <c r="D38" s="882">
        <v>0</v>
      </c>
      <c r="E38" s="692">
        <v>0</v>
      </c>
      <c r="F38" s="1369"/>
      <c r="G38" s="1369"/>
      <c r="H38" s="894"/>
      <c r="I38" s="688">
        <f t="shared" si="3"/>
        <v>0</v>
      </c>
      <c r="J38" s="688">
        <f t="shared" si="9"/>
        <v>0</v>
      </c>
      <c r="K38" s="688">
        <f t="shared" si="10"/>
        <v>0</v>
      </c>
      <c r="L38" s="688">
        <f t="shared" si="11"/>
        <v>0</v>
      </c>
      <c r="M38" s="688">
        <f t="shared" si="12"/>
        <v>0</v>
      </c>
      <c r="N38" s="688">
        <f t="shared" si="13"/>
        <v>0</v>
      </c>
      <c r="O38" s="688">
        <f t="shared" si="14"/>
        <v>0</v>
      </c>
      <c r="P38" s="688">
        <f t="shared" si="15"/>
        <v>0</v>
      </c>
      <c r="Q38" s="688">
        <f t="shared" si="16"/>
        <v>0</v>
      </c>
      <c r="R38" s="688">
        <f t="shared" si="17"/>
        <v>0</v>
      </c>
      <c r="S38" s="688">
        <f t="shared" si="18"/>
        <v>0</v>
      </c>
      <c r="T38" s="688">
        <f t="shared" si="19"/>
        <v>0</v>
      </c>
      <c r="U38" s="688">
        <f t="shared" si="20"/>
        <v>0</v>
      </c>
      <c r="V38" s="688">
        <f t="shared" si="21"/>
        <v>0</v>
      </c>
      <c r="W38" s="688">
        <f t="shared" si="22"/>
        <v>0</v>
      </c>
      <c r="X38" s="688">
        <f t="shared" si="23"/>
        <v>0</v>
      </c>
      <c r="Y38" s="688">
        <f t="shared" si="24"/>
        <v>0</v>
      </c>
      <c r="Z38" s="688">
        <f t="shared" si="25"/>
        <v>0</v>
      </c>
      <c r="AA38" s="688">
        <f t="shared" si="26"/>
        <v>0</v>
      </c>
      <c r="AB38" s="688">
        <f t="shared" si="27"/>
        <v>0</v>
      </c>
      <c r="AC38" s="688">
        <f t="shared" si="28"/>
        <v>0</v>
      </c>
      <c r="AD38" s="688">
        <f t="shared" si="29"/>
        <v>0</v>
      </c>
      <c r="AE38" s="688">
        <f t="shared" si="30"/>
        <v>0</v>
      </c>
      <c r="AF38" s="688">
        <f t="shared" si="31"/>
        <v>0</v>
      </c>
      <c r="AG38" s="688">
        <f t="shared" si="32"/>
        <v>0</v>
      </c>
      <c r="AH38" s="688">
        <f t="shared" si="33"/>
        <v>0</v>
      </c>
      <c r="AI38" s="688">
        <f t="shared" si="34"/>
        <v>0</v>
      </c>
      <c r="AJ38" s="688">
        <f t="shared" si="35"/>
        <v>0</v>
      </c>
      <c r="AK38" s="688">
        <f t="shared" si="36"/>
        <v>0</v>
      </c>
      <c r="AL38" s="688">
        <f t="shared" si="37"/>
        <v>0</v>
      </c>
      <c r="AM38" s="688">
        <f t="shared" si="38"/>
        <v>0</v>
      </c>
      <c r="AN38" s="688">
        <f t="shared" si="39"/>
        <v>0</v>
      </c>
      <c r="AO38" s="688">
        <f t="shared" si="40"/>
        <v>0</v>
      </c>
      <c r="AP38" s="688">
        <f t="shared" si="41"/>
        <v>0</v>
      </c>
      <c r="AQ38" s="688">
        <f t="shared" si="42"/>
        <v>0</v>
      </c>
      <c r="AR38" s="688">
        <f t="shared" si="43"/>
        <v>0</v>
      </c>
      <c r="AS38" s="688">
        <f t="shared" si="44"/>
        <v>0</v>
      </c>
      <c r="AT38" s="688">
        <f t="shared" si="45"/>
        <v>0</v>
      </c>
      <c r="AU38" s="688">
        <f t="shared" si="46"/>
        <v>0</v>
      </c>
      <c r="AV38" s="688">
        <f t="shared" si="47"/>
        <v>0</v>
      </c>
      <c r="AW38" s="688">
        <f t="shared" si="48"/>
        <v>0</v>
      </c>
      <c r="AX38" s="688">
        <f t="shared" si="49"/>
        <v>0</v>
      </c>
      <c r="AY38" s="688">
        <f t="shared" si="50"/>
        <v>0</v>
      </c>
      <c r="AZ38" s="688">
        <f t="shared" si="51"/>
        <v>0</v>
      </c>
      <c r="BA38" s="688">
        <f t="shared" si="52"/>
        <v>0</v>
      </c>
      <c r="BB38" s="688">
        <f t="shared" si="53"/>
        <v>0</v>
      </c>
      <c r="BC38" s="688">
        <f t="shared" si="54"/>
        <v>0</v>
      </c>
      <c r="BD38" s="688">
        <f t="shared" si="55"/>
        <v>0</v>
      </c>
      <c r="BE38" s="688">
        <f t="shared" si="56"/>
        <v>0</v>
      </c>
      <c r="BF38" s="688">
        <f t="shared" si="57"/>
        <v>0</v>
      </c>
      <c r="BG38" s="688">
        <f t="shared" si="58"/>
        <v>0</v>
      </c>
      <c r="BH38" s="688">
        <f t="shared" si="59"/>
        <v>0</v>
      </c>
      <c r="BI38" s="688">
        <f t="shared" si="60"/>
        <v>0</v>
      </c>
      <c r="BJ38" s="688">
        <f t="shared" si="61"/>
        <v>0</v>
      </c>
      <c r="BK38" s="688">
        <f t="shared" si="62"/>
        <v>0</v>
      </c>
      <c r="BL38" s="688">
        <f t="shared" si="63"/>
        <v>0</v>
      </c>
      <c r="BM38" s="688">
        <f t="shared" si="64"/>
        <v>0</v>
      </c>
      <c r="BN38" s="483"/>
      <c r="BO38" s="488"/>
      <c r="BP38" s="1368"/>
      <c r="BQ38" s="1368"/>
      <c r="BR38" s="1368"/>
      <c r="BS38" s="1368"/>
      <c r="BT38" s="1368"/>
      <c r="BU38" s="1367"/>
      <c r="BV38" s="488"/>
      <c r="BW38" s="1366"/>
      <c r="BX38" s="488"/>
      <c r="BY38" s="665"/>
      <c r="BZ38" s="665"/>
      <c r="CA38" s="665"/>
      <c r="CB38" s="665"/>
      <c r="CC38" s="666"/>
    </row>
    <row r="39" spans="1:81" s="489" customFormat="1" ht="12.75" x14ac:dyDescent="0.2">
      <c r="A39" s="487"/>
      <c r="B39" s="1371" t="str">
        <f>Receitas_1!B39</f>
        <v>Cozinheira 8 horas</v>
      </c>
      <c r="C39" s="574" t="e">
        <f t="shared" si="66"/>
        <v>#DIV/0!</v>
      </c>
      <c r="D39" s="882">
        <v>0</v>
      </c>
      <c r="E39" s="692">
        <v>0</v>
      </c>
      <c r="F39" s="1369"/>
      <c r="G39" s="1369"/>
      <c r="H39" s="894"/>
      <c r="I39" s="688">
        <f t="shared" si="3"/>
        <v>0</v>
      </c>
      <c r="J39" s="688">
        <f t="shared" si="9"/>
        <v>0</v>
      </c>
      <c r="K39" s="688">
        <f t="shared" si="10"/>
        <v>0</v>
      </c>
      <c r="L39" s="688">
        <f t="shared" si="11"/>
        <v>0</v>
      </c>
      <c r="M39" s="688">
        <f t="shared" si="12"/>
        <v>0</v>
      </c>
      <c r="N39" s="688">
        <f t="shared" si="13"/>
        <v>0</v>
      </c>
      <c r="O39" s="688">
        <f t="shared" si="14"/>
        <v>0</v>
      </c>
      <c r="P39" s="688">
        <f t="shared" si="15"/>
        <v>0</v>
      </c>
      <c r="Q39" s="688">
        <f t="shared" si="16"/>
        <v>0</v>
      </c>
      <c r="R39" s="688">
        <f t="shared" si="17"/>
        <v>0</v>
      </c>
      <c r="S39" s="688">
        <f t="shared" si="18"/>
        <v>0</v>
      </c>
      <c r="T39" s="688">
        <f t="shared" si="19"/>
        <v>0</v>
      </c>
      <c r="U39" s="688">
        <f t="shared" si="20"/>
        <v>0</v>
      </c>
      <c r="V39" s="688">
        <f t="shared" si="21"/>
        <v>0</v>
      </c>
      <c r="W39" s="688">
        <f t="shared" si="22"/>
        <v>0</v>
      </c>
      <c r="X39" s="688">
        <f t="shared" si="23"/>
        <v>0</v>
      </c>
      <c r="Y39" s="688">
        <f t="shared" si="24"/>
        <v>0</v>
      </c>
      <c r="Z39" s="688">
        <f t="shared" si="25"/>
        <v>0</v>
      </c>
      <c r="AA39" s="688">
        <f t="shared" si="26"/>
        <v>0</v>
      </c>
      <c r="AB39" s="688">
        <f t="shared" si="27"/>
        <v>0</v>
      </c>
      <c r="AC39" s="688">
        <f t="shared" si="28"/>
        <v>0</v>
      </c>
      <c r="AD39" s="688">
        <f t="shared" si="29"/>
        <v>0</v>
      </c>
      <c r="AE39" s="688">
        <f t="shared" si="30"/>
        <v>0</v>
      </c>
      <c r="AF39" s="688">
        <f t="shared" si="31"/>
        <v>0</v>
      </c>
      <c r="AG39" s="688">
        <f t="shared" si="32"/>
        <v>0</v>
      </c>
      <c r="AH39" s="688">
        <f t="shared" si="33"/>
        <v>0</v>
      </c>
      <c r="AI39" s="688">
        <f t="shared" si="34"/>
        <v>0</v>
      </c>
      <c r="AJ39" s="688">
        <f t="shared" si="35"/>
        <v>0</v>
      </c>
      <c r="AK39" s="688">
        <f t="shared" si="36"/>
        <v>0</v>
      </c>
      <c r="AL39" s="688">
        <f t="shared" si="37"/>
        <v>0</v>
      </c>
      <c r="AM39" s="688">
        <f t="shared" si="38"/>
        <v>0</v>
      </c>
      <c r="AN39" s="688">
        <f t="shared" si="39"/>
        <v>0</v>
      </c>
      <c r="AO39" s="688">
        <f t="shared" si="40"/>
        <v>0</v>
      </c>
      <c r="AP39" s="688">
        <f t="shared" si="41"/>
        <v>0</v>
      </c>
      <c r="AQ39" s="688">
        <f t="shared" si="42"/>
        <v>0</v>
      </c>
      <c r="AR39" s="688">
        <f t="shared" si="43"/>
        <v>0</v>
      </c>
      <c r="AS39" s="688">
        <f t="shared" si="44"/>
        <v>0</v>
      </c>
      <c r="AT39" s="688">
        <f t="shared" si="45"/>
        <v>0</v>
      </c>
      <c r="AU39" s="688">
        <f t="shared" si="46"/>
        <v>0</v>
      </c>
      <c r="AV39" s="688">
        <f t="shared" si="47"/>
        <v>0</v>
      </c>
      <c r="AW39" s="688">
        <f t="shared" si="48"/>
        <v>0</v>
      </c>
      <c r="AX39" s="688">
        <f t="shared" si="49"/>
        <v>0</v>
      </c>
      <c r="AY39" s="688">
        <f t="shared" si="50"/>
        <v>0</v>
      </c>
      <c r="AZ39" s="688">
        <f t="shared" si="51"/>
        <v>0</v>
      </c>
      <c r="BA39" s="688">
        <f t="shared" si="52"/>
        <v>0</v>
      </c>
      <c r="BB39" s="688">
        <f t="shared" si="53"/>
        <v>0</v>
      </c>
      <c r="BC39" s="688">
        <f t="shared" si="54"/>
        <v>0</v>
      </c>
      <c r="BD39" s="688">
        <f t="shared" si="55"/>
        <v>0</v>
      </c>
      <c r="BE39" s="688">
        <f t="shared" si="56"/>
        <v>0</v>
      </c>
      <c r="BF39" s="688">
        <f t="shared" si="57"/>
        <v>0</v>
      </c>
      <c r="BG39" s="688">
        <f t="shared" si="58"/>
        <v>0</v>
      </c>
      <c r="BH39" s="688">
        <f t="shared" si="59"/>
        <v>0</v>
      </c>
      <c r="BI39" s="688">
        <f t="shared" si="60"/>
        <v>0</v>
      </c>
      <c r="BJ39" s="688">
        <f t="shared" si="61"/>
        <v>0</v>
      </c>
      <c r="BK39" s="688">
        <f t="shared" si="62"/>
        <v>0</v>
      </c>
      <c r="BL39" s="688">
        <f t="shared" si="63"/>
        <v>0</v>
      </c>
      <c r="BM39" s="688">
        <f t="shared" si="64"/>
        <v>0</v>
      </c>
      <c r="BN39" s="483"/>
      <c r="BO39" s="488"/>
      <c r="BP39" s="1368"/>
      <c r="BQ39" s="1368"/>
      <c r="BR39" s="1368"/>
      <c r="BS39" s="1368"/>
      <c r="BT39" s="1368"/>
      <c r="BU39" s="1367"/>
      <c r="BV39" s="488"/>
      <c r="BW39" s="1366"/>
      <c r="BX39" s="488"/>
      <c r="BY39" s="665"/>
      <c r="BZ39" s="665"/>
      <c r="CA39" s="665"/>
      <c r="CB39" s="665"/>
      <c r="CC39" s="666"/>
    </row>
    <row r="40" spans="1:81" s="489" customFormat="1" ht="12.75" x14ac:dyDescent="0.2">
      <c r="A40" s="487"/>
      <c r="B40" s="1371" t="str">
        <f>Receitas_1!B40</f>
        <v>Babá 2 horas</v>
      </c>
      <c r="C40" s="574" t="e">
        <f t="shared" si="66"/>
        <v>#DIV/0!</v>
      </c>
      <c r="D40" s="882">
        <v>0</v>
      </c>
      <c r="E40" s="692">
        <v>0</v>
      </c>
      <c r="F40" s="1369"/>
      <c r="G40" s="1369"/>
      <c r="H40" s="894"/>
      <c r="I40" s="688">
        <f t="shared" si="3"/>
        <v>0</v>
      </c>
      <c r="J40" s="688">
        <f t="shared" si="9"/>
        <v>0</v>
      </c>
      <c r="K40" s="688">
        <f t="shared" si="10"/>
        <v>0</v>
      </c>
      <c r="L40" s="688">
        <f t="shared" si="11"/>
        <v>0</v>
      </c>
      <c r="M40" s="688">
        <f t="shared" si="12"/>
        <v>0</v>
      </c>
      <c r="N40" s="688">
        <f t="shared" si="13"/>
        <v>0</v>
      </c>
      <c r="O40" s="688">
        <f t="shared" si="14"/>
        <v>0</v>
      </c>
      <c r="P40" s="688">
        <f t="shared" si="15"/>
        <v>0</v>
      </c>
      <c r="Q40" s="688">
        <f t="shared" si="16"/>
        <v>0</v>
      </c>
      <c r="R40" s="688">
        <f t="shared" si="17"/>
        <v>0</v>
      </c>
      <c r="S40" s="688">
        <f t="shared" si="18"/>
        <v>0</v>
      </c>
      <c r="T40" s="688">
        <f t="shared" si="19"/>
        <v>0</v>
      </c>
      <c r="U40" s="688">
        <f t="shared" si="20"/>
        <v>0</v>
      </c>
      <c r="V40" s="688">
        <f t="shared" si="21"/>
        <v>0</v>
      </c>
      <c r="W40" s="688">
        <f t="shared" si="22"/>
        <v>0</v>
      </c>
      <c r="X40" s="688">
        <f t="shared" si="23"/>
        <v>0</v>
      </c>
      <c r="Y40" s="688">
        <f t="shared" si="24"/>
        <v>0</v>
      </c>
      <c r="Z40" s="688">
        <f t="shared" si="25"/>
        <v>0</v>
      </c>
      <c r="AA40" s="688">
        <f t="shared" si="26"/>
        <v>0</v>
      </c>
      <c r="AB40" s="688">
        <f t="shared" si="27"/>
        <v>0</v>
      </c>
      <c r="AC40" s="688">
        <f t="shared" si="28"/>
        <v>0</v>
      </c>
      <c r="AD40" s="688">
        <f t="shared" si="29"/>
        <v>0</v>
      </c>
      <c r="AE40" s="688">
        <f t="shared" si="30"/>
        <v>0</v>
      </c>
      <c r="AF40" s="688">
        <f t="shared" si="31"/>
        <v>0</v>
      </c>
      <c r="AG40" s="688">
        <f t="shared" si="32"/>
        <v>0</v>
      </c>
      <c r="AH40" s="688">
        <f t="shared" si="33"/>
        <v>0</v>
      </c>
      <c r="AI40" s="688">
        <f t="shared" si="34"/>
        <v>0</v>
      </c>
      <c r="AJ40" s="688">
        <f t="shared" si="35"/>
        <v>0</v>
      </c>
      <c r="AK40" s="688">
        <f t="shared" si="36"/>
        <v>0</v>
      </c>
      <c r="AL40" s="688">
        <f t="shared" si="37"/>
        <v>0</v>
      </c>
      <c r="AM40" s="688">
        <f t="shared" si="38"/>
        <v>0</v>
      </c>
      <c r="AN40" s="688">
        <f t="shared" si="39"/>
        <v>0</v>
      </c>
      <c r="AO40" s="688">
        <f t="shared" si="40"/>
        <v>0</v>
      </c>
      <c r="AP40" s="688">
        <f t="shared" si="41"/>
        <v>0</v>
      </c>
      <c r="AQ40" s="688">
        <f t="shared" si="42"/>
        <v>0</v>
      </c>
      <c r="AR40" s="688">
        <f t="shared" si="43"/>
        <v>0</v>
      </c>
      <c r="AS40" s="688">
        <f t="shared" si="44"/>
        <v>0</v>
      </c>
      <c r="AT40" s="688">
        <f t="shared" si="45"/>
        <v>0</v>
      </c>
      <c r="AU40" s="688">
        <f t="shared" si="46"/>
        <v>0</v>
      </c>
      <c r="AV40" s="688">
        <f t="shared" si="47"/>
        <v>0</v>
      </c>
      <c r="AW40" s="688">
        <f t="shared" si="48"/>
        <v>0</v>
      </c>
      <c r="AX40" s="688">
        <f t="shared" si="49"/>
        <v>0</v>
      </c>
      <c r="AY40" s="688">
        <f t="shared" si="50"/>
        <v>0</v>
      </c>
      <c r="AZ40" s="688">
        <f t="shared" si="51"/>
        <v>0</v>
      </c>
      <c r="BA40" s="688">
        <f t="shared" si="52"/>
        <v>0</v>
      </c>
      <c r="BB40" s="688">
        <f t="shared" si="53"/>
        <v>0</v>
      </c>
      <c r="BC40" s="688">
        <f t="shared" si="54"/>
        <v>0</v>
      </c>
      <c r="BD40" s="688">
        <f t="shared" si="55"/>
        <v>0</v>
      </c>
      <c r="BE40" s="688">
        <f t="shared" si="56"/>
        <v>0</v>
      </c>
      <c r="BF40" s="688">
        <f t="shared" si="57"/>
        <v>0</v>
      </c>
      <c r="BG40" s="688">
        <f t="shared" si="58"/>
        <v>0</v>
      </c>
      <c r="BH40" s="688">
        <f t="shared" si="59"/>
        <v>0</v>
      </c>
      <c r="BI40" s="688">
        <f t="shared" si="60"/>
        <v>0</v>
      </c>
      <c r="BJ40" s="688">
        <f t="shared" si="61"/>
        <v>0</v>
      </c>
      <c r="BK40" s="688">
        <f t="shared" si="62"/>
        <v>0</v>
      </c>
      <c r="BL40" s="688">
        <f t="shared" si="63"/>
        <v>0</v>
      </c>
      <c r="BM40" s="688">
        <f t="shared" si="64"/>
        <v>0</v>
      </c>
      <c r="BN40" s="483"/>
      <c r="BO40" s="488"/>
      <c r="BP40" s="1368"/>
      <c r="BQ40" s="1368"/>
      <c r="BR40" s="1368"/>
      <c r="BS40" s="1368"/>
      <c r="BT40" s="1368"/>
      <c r="BU40" s="1367"/>
      <c r="BV40" s="488"/>
      <c r="BW40" s="1366"/>
      <c r="BX40" s="488"/>
      <c r="BY40" s="665"/>
      <c r="BZ40" s="665"/>
      <c r="CA40" s="665"/>
      <c r="CB40" s="665"/>
      <c r="CC40" s="666"/>
    </row>
    <row r="41" spans="1:81" s="489" customFormat="1" ht="12.75" x14ac:dyDescent="0.2">
      <c r="A41" s="487"/>
      <c r="B41" s="1371" t="str">
        <f>Receitas_1!B41</f>
        <v>Bába 6 horas</v>
      </c>
      <c r="C41" s="574" t="e">
        <f t="shared" si="66"/>
        <v>#DIV/0!</v>
      </c>
      <c r="D41" s="882">
        <v>0</v>
      </c>
      <c r="E41" s="692">
        <v>0</v>
      </c>
      <c r="F41" s="1369"/>
      <c r="G41" s="1369"/>
      <c r="H41" s="894"/>
      <c r="I41" s="688">
        <f t="shared" si="3"/>
        <v>0</v>
      </c>
      <c r="J41" s="688">
        <f t="shared" si="9"/>
        <v>0</v>
      </c>
      <c r="K41" s="688">
        <f t="shared" si="10"/>
        <v>0</v>
      </c>
      <c r="L41" s="688">
        <f t="shared" si="11"/>
        <v>0</v>
      </c>
      <c r="M41" s="688">
        <f t="shared" si="12"/>
        <v>0</v>
      </c>
      <c r="N41" s="688">
        <f t="shared" si="13"/>
        <v>0</v>
      </c>
      <c r="O41" s="688">
        <f t="shared" si="14"/>
        <v>0</v>
      </c>
      <c r="P41" s="688">
        <f t="shared" si="15"/>
        <v>0</v>
      </c>
      <c r="Q41" s="688">
        <f t="shared" si="16"/>
        <v>0</v>
      </c>
      <c r="R41" s="688">
        <f t="shared" si="17"/>
        <v>0</v>
      </c>
      <c r="S41" s="688">
        <f t="shared" si="18"/>
        <v>0</v>
      </c>
      <c r="T41" s="688">
        <f t="shared" si="19"/>
        <v>0</v>
      </c>
      <c r="U41" s="688">
        <f t="shared" si="20"/>
        <v>0</v>
      </c>
      <c r="V41" s="688">
        <f t="shared" si="21"/>
        <v>0</v>
      </c>
      <c r="W41" s="688">
        <f t="shared" si="22"/>
        <v>0</v>
      </c>
      <c r="X41" s="688">
        <f t="shared" si="23"/>
        <v>0</v>
      </c>
      <c r="Y41" s="688">
        <f t="shared" si="24"/>
        <v>0</v>
      </c>
      <c r="Z41" s="688">
        <f t="shared" si="25"/>
        <v>0</v>
      </c>
      <c r="AA41" s="688">
        <f t="shared" si="26"/>
        <v>0</v>
      </c>
      <c r="AB41" s="688">
        <f t="shared" si="27"/>
        <v>0</v>
      </c>
      <c r="AC41" s="688">
        <f t="shared" si="28"/>
        <v>0</v>
      </c>
      <c r="AD41" s="688">
        <f t="shared" si="29"/>
        <v>0</v>
      </c>
      <c r="AE41" s="688">
        <f t="shared" si="30"/>
        <v>0</v>
      </c>
      <c r="AF41" s="688">
        <f t="shared" si="31"/>
        <v>0</v>
      </c>
      <c r="AG41" s="688">
        <f t="shared" si="32"/>
        <v>0</v>
      </c>
      <c r="AH41" s="688">
        <f t="shared" si="33"/>
        <v>0</v>
      </c>
      <c r="AI41" s="688">
        <f t="shared" si="34"/>
        <v>0</v>
      </c>
      <c r="AJ41" s="688">
        <f t="shared" si="35"/>
        <v>0</v>
      </c>
      <c r="AK41" s="688">
        <f t="shared" si="36"/>
        <v>0</v>
      </c>
      <c r="AL41" s="688">
        <f t="shared" si="37"/>
        <v>0</v>
      </c>
      <c r="AM41" s="688">
        <f t="shared" si="38"/>
        <v>0</v>
      </c>
      <c r="AN41" s="688">
        <f t="shared" si="39"/>
        <v>0</v>
      </c>
      <c r="AO41" s="688">
        <f t="shared" si="40"/>
        <v>0</v>
      </c>
      <c r="AP41" s="688">
        <f t="shared" si="41"/>
        <v>0</v>
      </c>
      <c r="AQ41" s="688">
        <f t="shared" si="42"/>
        <v>0</v>
      </c>
      <c r="AR41" s="688">
        <f t="shared" si="43"/>
        <v>0</v>
      </c>
      <c r="AS41" s="688">
        <f t="shared" si="44"/>
        <v>0</v>
      </c>
      <c r="AT41" s="688">
        <f t="shared" si="45"/>
        <v>0</v>
      </c>
      <c r="AU41" s="688">
        <f t="shared" si="46"/>
        <v>0</v>
      </c>
      <c r="AV41" s="688">
        <f t="shared" si="47"/>
        <v>0</v>
      </c>
      <c r="AW41" s="688">
        <f t="shared" si="48"/>
        <v>0</v>
      </c>
      <c r="AX41" s="688">
        <f t="shared" si="49"/>
        <v>0</v>
      </c>
      <c r="AY41" s="688">
        <f t="shared" si="50"/>
        <v>0</v>
      </c>
      <c r="AZ41" s="688">
        <f t="shared" si="51"/>
        <v>0</v>
      </c>
      <c r="BA41" s="688">
        <f t="shared" si="52"/>
        <v>0</v>
      </c>
      <c r="BB41" s="688">
        <f t="shared" si="53"/>
        <v>0</v>
      </c>
      <c r="BC41" s="688">
        <f t="shared" si="54"/>
        <v>0</v>
      </c>
      <c r="BD41" s="688">
        <f t="shared" si="55"/>
        <v>0</v>
      </c>
      <c r="BE41" s="688">
        <f t="shared" si="56"/>
        <v>0</v>
      </c>
      <c r="BF41" s="688">
        <f t="shared" si="57"/>
        <v>0</v>
      </c>
      <c r="BG41" s="688">
        <f t="shared" si="58"/>
        <v>0</v>
      </c>
      <c r="BH41" s="688">
        <f t="shared" si="59"/>
        <v>0</v>
      </c>
      <c r="BI41" s="688">
        <f t="shared" si="60"/>
        <v>0</v>
      </c>
      <c r="BJ41" s="688">
        <f t="shared" si="61"/>
        <v>0</v>
      </c>
      <c r="BK41" s="688">
        <f t="shared" si="62"/>
        <v>0</v>
      </c>
      <c r="BL41" s="688">
        <f t="shared" si="63"/>
        <v>0</v>
      </c>
      <c r="BM41" s="688">
        <f t="shared" si="64"/>
        <v>0</v>
      </c>
      <c r="BN41" s="483"/>
      <c r="BO41" s="488"/>
      <c r="BP41" s="1368"/>
      <c r="BQ41" s="1368"/>
      <c r="BR41" s="1368"/>
      <c r="BS41" s="1368"/>
      <c r="BT41" s="1368"/>
      <c r="BU41" s="1367"/>
      <c r="BV41" s="488"/>
      <c r="BW41" s="1366"/>
      <c r="BX41" s="488"/>
      <c r="BY41" s="665"/>
      <c r="BZ41" s="665"/>
      <c r="CA41" s="665"/>
      <c r="CB41" s="665"/>
      <c r="CC41" s="666"/>
    </row>
    <row r="42" spans="1:81" s="489" customFormat="1" ht="12.75" x14ac:dyDescent="0.2">
      <c r="A42" s="487"/>
      <c r="B42" s="1371" t="str">
        <f>Receitas_1!B42</f>
        <v>Bába 8 horas</v>
      </c>
      <c r="C42" s="574" t="e">
        <f t="shared" si="66"/>
        <v>#DIV/0!</v>
      </c>
      <c r="D42" s="882">
        <v>0</v>
      </c>
      <c r="E42" s="692">
        <v>0</v>
      </c>
      <c r="F42" s="1369"/>
      <c r="G42" s="1369"/>
      <c r="H42" s="894"/>
      <c r="I42" s="688">
        <f t="shared" si="3"/>
        <v>0</v>
      </c>
      <c r="J42" s="688">
        <f t="shared" si="9"/>
        <v>0</v>
      </c>
      <c r="K42" s="688">
        <f t="shared" si="10"/>
        <v>0</v>
      </c>
      <c r="L42" s="688">
        <f t="shared" si="11"/>
        <v>0</v>
      </c>
      <c r="M42" s="688">
        <f t="shared" si="12"/>
        <v>0</v>
      </c>
      <c r="N42" s="688">
        <f t="shared" si="13"/>
        <v>0</v>
      </c>
      <c r="O42" s="688">
        <f t="shared" si="14"/>
        <v>0</v>
      </c>
      <c r="P42" s="688">
        <f t="shared" si="15"/>
        <v>0</v>
      </c>
      <c r="Q42" s="688">
        <f t="shared" si="16"/>
        <v>0</v>
      </c>
      <c r="R42" s="688">
        <f t="shared" si="17"/>
        <v>0</v>
      </c>
      <c r="S42" s="688">
        <f t="shared" si="18"/>
        <v>0</v>
      </c>
      <c r="T42" s="688">
        <f t="shared" si="19"/>
        <v>0</v>
      </c>
      <c r="U42" s="688">
        <f t="shared" si="20"/>
        <v>0</v>
      </c>
      <c r="V42" s="688">
        <f t="shared" si="21"/>
        <v>0</v>
      </c>
      <c r="W42" s="688">
        <f t="shared" si="22"/>
        <v>0</v>
      </c>
      <c r="X42" s="688">
        <f t="shared" si="23"/>
        <v>0</v>
      </c>
      <c r="Y42" s="688">
        <f t="shared" si="24"/>
        <v>0</v>
      </c>
      <c r="Z42" s="688">
        <f t="shared" si="25"/>
        <v>0</v>
      </c>
      <c r="AA42" s="688">
        <f t="shared" si="26"/>
        <v>0</v>
      </c>
      <c r="AB42" s="688">
        <f t="shared" si="27"/>
        <v>0</v>
      </c>
      <c r="AC42" s="688">
        <f t="shared" si="28"/>
        <v>0</v>
      </c>
      <c r="AD42" s="688">
        <f t="shared" si="29"/>
        <v>0</v>
      </c>
      <c r="AE42" s="688">
        <f t="shared" si="30"/>
        <v>0</v>
      </c>
      <c r="AF42" s="688">
        <f t="shared" si="31"/>
        <v>0</v>
      </c>
      <c r="AG42" s="688">
        <f t="shared" si="32"/>
        <v>0</v>
      </c>
      <c r="AH42" s="688">
        <f t="shared" si="33"/>
        <v>0</v>
      </c>
      <c r="AI42" s="688">
        <f t="shared" si="34"/>
        <v>0</v>
      </c>
      <c r="AJ42" s="688">
        <f t="shared" si="35"/>
        <v>0</v>
      </c>
      <c r="AK42" s="688">
        <f t="shared" si="36"/>
        <v>0</v>
      </c>
      <c r="AL42" s="688">
        <f t="shared" si="37"/>
        <v>0</v>
      </c>
      <c r="AM42" s="688">
        <f t="shared" si="38"/>
        <v>0</v>
      </c>
      <c r="AN42" s="688">
        <f t="shared" si="39"/>
        <v>0</v>
      </c>
      <c r="AO42" s="688">
        <f t="shared" si="40"/>
        <v>0</v>
      </c>
      <c r="AP42" s="688">
        <f t="shared" si="41"/>
        <v>0</v>
      </c>
      <c r="AQ42" s="688">
        <f t="shared" si="42"/>
        <v>0</v>
      </c>
      <c r="AR42" s="688">
        <f t="shared" si="43"/>
        <v>0</v>
      </c>
      <c r="AS42" s="688">
        <f t="shared" si="44"/>
        <v>0</v>
      </c>
      <c r="AT42" s="688">
        <f t="shared" si="45"/>
        <v>0</v>
      </c>
      <c r="AU42" s="688">
        <f t="shared" si="46"/>
        <v>0</v>
      </c>
      <c r="AV42" s="688">
        <f t="shared" si="47"/>
        <v>0</v>
      </c>
      <c r="AW42" s="688">
        <f t="shared" si="48"/>
        <v>0</v>
      </c>
      <c r="AX42" s="688">
        <f t="shared" si="49"/>
        <v>0</v>
      </c>
      <c r="AY42" s="688">
        <f t="shared" si="50"/>
        <v>0</v>
      </c>
      <c r="AZ42" s="688">
        <f t="shared" si="51"/>
        <v>0</v>
      </c>
      <c r="BA42" s="688">
        <f t="shared" si="52"/>
        <v>0</v>
      </c>
      <c r="BB42" s="688">
        <f t="shared" si="53"/>
        <v>0</v>
      </c>
      <c r="BC42" s="688">
        <f t="shared" si="54"/>
        <v>0</v>
      </c>
      <c r="BD42" s="688">
        <f t="shared" si="55"/>
        <v>0</v>
      </c>
      <c r="BE42" s="688">
        <f t="shared" si="56"/>
        <v>0</v>
      </c>
      <c r="BF42" s="688">
        <f t="shared" si="57"/>
        <v>0</v>
      </c>
      <c r="BG42" s="688">
        <f t="shared" si="58"/>
        <v>0</v>
      </c>
      <c r="BH42" s="688">
        <f t="shared" si="59"/>
        <v>0</v>
      </c>
      <c r="BI42" s="688">
        <f t="shared" si="60"/>
        <v>0</v>
      </c>
      <c r="BJ42" s="688">
        <f t="shared" si="61"/>
        <v>0</v>
      </c>
      <c r="BK42" s="688">
        <f t="shared" si="62"/>
        <v>0</v>
      </c>
      <c r="BL42" s="688">
        <f t="shared" si="63"/>
        <v>0</v>
      </c>
      <c r="BM42" s="688">
        <f t="shared" si="64"/>
        <v>0</v>
      </c>
      <c r="BN42" s="483"/>
      <c r="BO42" s="488"/>
      <c r="BP42" s="1368"/>
      <c r="BQ42" s="1368"/>
      <c r="BR42" s="1368"/>
      <c r="BS42" s="1368"/>
      <c r="BT42" s="1368"/>
      <c r="BU42" s="1367"/>
      <c r="BV42" s="488"/>
      <c r="BW42" s="1366"/>
      <c r="BX42" s="488"/>
      <c r="BY42" s="665"/>
      <c r="BZ42" s="665"/>
      <c r="CA42" s="665"/>
      <c r="CB42" s="665"/>
      <c r="CC42" s="666"/>
    </row>
    <row r="43" spans="1:81" s="489" customFormat="1" ht="12.75" x14ac:dyDescent="0.2">
      <c r="A43" s="487"/>
      <c r="B43" s="1371" t="str">
        <f>Receitas_1!B43</f>
        <v>Limpeza condominial 6 horas</v>
      </c>
      <c r="C43" s="574" t="e">
        <f t="shared" si="66"/>
        <v>#DIV/0!</v>
      </c>
      <c r="D43" s="882">
        <v>0</v>
      </c>
      <c r="E43" s="692">
        <v>0</v>
      </c>
      <c r="F43" s="1369"/>
      <c r="G43" s="1369"/>
      <c r="H43" s="894"/>
      <c r="I43" s="688">
        <f t="shared" si="3"/>
        <v>0</v>
      </c>
      <c r="J43" s="688">
        <f t="shared" si="9"/>
        <v>0</v>
      </c>
      <c r="K43" s="688">
        <f t="shared" si="10"/>
        <v>0</v>
      </c>
      <c r="L43" s="688">
        <f t="shared" si="11"/>
        <v>0</v>
      </c>
      <c r="M43" s="688">
        <f t="shared" si="12"/>
        <v>0</v>
      </c>
      <c r="N43" s="688">
        <f t="shared" si="13"/>
        <v>0</v>
      </c>
      <c r="O43" s="688">
        <f t="shared" si="14"/>
        <v>0</v>
      </c>
      <c r="P43" s="688">
        <f t="shared" si="15"/>
        <v>0</v>
      </c>
      <c r="Q43" s="688">
        <f t="shared" si="16"/>
        <v>0</v>
      </c>
      <c r="R43" s="688">
        <f t="shared" si="17"/>
        <v>0</v>
      </c>
      <c r="S43" s="688">
        <f t="shared" si="18"/>
        <v>0</v>
      </c>
      <c r="T43" s="688">
        <f t="shared" si="19"/>
        <v>0</v>
      </c>
      <c r="U43" s="688">
        <f t="shared" si="20"/>
        <v>0</v>
      </c>
      <c r="V43" s="688">
        <f t="shared" si="21"/>
        <v>0</v>
      </c>
      <c r="W43" s="688">
        <f t="shared" si="22"/>
        <v>0</v>
      </c>
      <c r="X43" s="688">
        <f t="shared" si="23"/>
        <v>0</v>
      </c>
      <c r="Y43" s="688">
        <f t="shared" si="24"/>
        <v>0</v>
      </c>
      <c r="Z43" s="688">
        <f t="shared" si="25"/>
        <v>0</v>
      </c>
      <c r="AA43" s="688">
        <f t="shared" si="26"/>
        <v>0</v>
      </c>
      <c r="AB43" s="688">
        <f t="shared" si="27"/>
        <v>0</v>
      </c>
      <c r="AC43" s="688">
        <f t="shared" si="28"/>
        <v>0</v>
      </c>
      <c r="AD43" s="688">
        <f t="shared" si="29"/>
        <v>0</v>
      </c>
      <c r="AE43" s="688">
        <f t="shared" si="30"/>
        <v>0</v>
      </c>
      <c r="AF43" s="688">
        <f t="shared" si="31"/>
        <v>0</v>
      </c>
      <c r="AG43" s="688">
        <f t="shared" si="32"/>
        <v>0</v>
      </c>
      <c r="AH43" s="688">
        <f t="shared" si="33"/>
        <v>0</v>
      </c>
      <c r="AI43" s="688">
        <f t="shared" si="34"/>
        <v>0</v>
      </c>
      <c r="AJ43" s="688">
        <f t="shared" si="35"/>
        <v>0</v>
      </c>
      <c r="AK43" s="688">
        <f t="shared" si="36"/>
        <v>0</v>
      </c>
      <c r="AL43" s="688">
        <f t="shared" si="37"/>
        <v>0</v>
      </c>
      <c r="AM43" s="688">
        <f t="shared" si="38"/>
        <v>0</v>
      </c>
      <c r="AN43" s="688">
        <f t="shared" si="39"/>
        <v>0</v>
      </c>
      <c r="AO43" s="688">
        <f t="shared" si="40"/>
        <v>0</v>
      </c>
      <c r="AP43" s="688">
        <f t="shared" si="41"/>
        <v>0</v>
      </c>
      <c r="AQ43" s="688">
        <f t="shared" si="42"/>
        <v>0</v>
      </c>
      <c r="AR43" s="688">
        <f t="shared" si="43"/>
        <v>0</v>
      </c>
      <c r="AS43" s="688">
        <f t="shared" si="44"/>
        <v>0</v>
      </c>
      <c r="AT43" s="688">
        <f t="shared" si="45"/>
        <v>0</v>
      </c>
      <c r="AU43" s="688">
        <f t="shared" si="46"/>
        <v>0</v>
      </c>
      <c r="AV43" s="688">
        <f t="shared" si="47"/>
        <v>0</v>
      </c>
      <c r="AW43" s="688">
        <f t="shared" si="48"/>
        <v>0</v>
      </c>
      <c r="AX43" s="688">
        <f t="shared" si="49"/>
        <v>0</v>
      </c>
      <c r="AY43" s="688">
        <f t="shared" si="50"/>
        <v>0</v>
      </c>
      <c r="AZ43" s="688">
        <f t="shared" si="51"/>
        <v>0</v>
      </c>
      <c r="BA43" s="688">
        <f t="shared" si="52"/>
        <v>0</v>
      </c>
      <c r="BB43" s="688">
        <f t="shared" si="53"/>
        <v>0</v>
      </c>
      <c r="BC43" s="688">
        <f t="shared" si="54"/>
        <v>0</v>
      </c>
      <c r="BD43" s="688">
        <f t="shared" si="55"/>
        <v>0</v>
      </c>
      <c r="BE43" s="688">
        <f t="shared" si="56"/>
        <v>0</v>
      </c>
      <c r="BF43" s="688">
        <f t="shared" si="57"/>
        <v>0</v>
      </c>
      <c r="BG43" s="688">
        <f t="shared" si="58"/>
        <v>0</v>
      </c>
      <c r="BH43" s="688">
        <f t="shared" si="59"/>
        <v>0</v>
      </c>
      <c r="BI43" s="688">
        <f t="shared" si="60"/>
        <v>0</v>
      </c>
      <c r="BJ43" s="688">
        <f t="shared" si="61"/>
        <v>0</v>
      </c>
      <c r="BK43" s="688">
        <f t="shared" si="62"/>
        <v>0</v>
      </c>
      <c r="BL43" s="688">
        <f t="shared" si="63"/>
        <v>0</v>
      </c>
      <c r="BM43" s="688">
        <f t="shared" si="64"/>
        <v>0</v>
      </c>
      <c r="BN43" s="483"/>
      <c r="BO43" s="488"/>
      <c r="BP43" s="1368"/>
      <c r="BQ43" s="1368"/>
      <c r="BR43" s="1368"/>
      <c r="BS43" s="1368"/>
      <c r="BT43" s="1368"/>
      <c r="BU43" s="1367"/>
      <c r="BV43" s="488"/>
      <c r="BW43" s="1366"/>
      <c r="BX43" s="488"/>
      <c r="BY43" s="665"/>
      <c r="BZ43" s="665"/>
      <c r="CA43" s="665"/>
      <c r="CB43" s="665"/>
      <c r="CC43" s="666"/>
    </row>
    <row r="44" spans="1:81" s="489" customFormat="1" ht="12.75" x14ac:dyDescent="0.2">
      <c r="A44" s="487"/>
      <c r="B44" s="1371" t="str">
        <f>Receitas_1!B44</f>
        <v>Limpeza Pré mudança 2 Horas</v>
      </c>
      <c r="C44" s="574" t="e">
        <f t="shared" si="66"/>
        <v>#DIV/0!</v>
      </c>
      <c r="D44" s="882">
        <v>0</v>
      </c>
      <c r="E44" s="692">
        <v>0</v>
      </c>
      <c r="F44" s="1369"/>
      <c r="G44" s="1369"/>
      <c r="H44" s="894"/>
      <c r="I44" s="688">
        <f t="shared" si="3"/>
        <v>0</v>
      </c>
      <c r="J44" s="688">
        <f t="shared" si="9"/>
        <v>0</v>
      </c>
      <c r="K44" s="688">
        <f t="shared" si="10"/>
        <v>0</v>
      </c>
      <c r="L44" s="688">
        <f t="shared" si="11"/>
        <v>0</v>
      </c>
      <c r="M44" s="688">
        <f t="shared" si="12"/>
        <v>0</v>
      </c>
      <c r="N44" s="688">
        <f t="shared" si="13"/>
        <v>0</v>
      </c>
      <c r="O44" s="688">
        <f t="shared" si="14"/>
        <v>0</v>
      </c>
      <c r="P44" s="688">
        <f t="shared" si="15"/>
        <v>0</v>
      </c>
      <c r="Q44" s="688">
        <f t="shared" si="16"/>
        <v>0</v>
      </c>
      <c r="R44" s="688">
        <f t="shared" si="17"/>
        <v>0</v>
      </c>
      <c r="S44" s="688">
        <f t="shared" si="18"/>
        <v>0</v>
      </c>
      <c r="T44" s="688">
        <f t="shared" si="19"/>
        <v>0</v>
      </c>
      <c r="U44" s="688">
        <f t="shared" si="20"/>
        <v>0</v>
      </c>
      <c r="V44" s="688">
        <f t="shared" si="21"/>
        <v>0</v>
      </c>
      <c r="W44" s="688">
        <f t="shared" si="22"/>
        <v>0</v>
      </c>
      <c r="X44" s="688">
        <f t="shared" si="23"/>
        <v>0</v>
      </c>
      <c r="Y44" s="688">
        <f t="shared" si="24"/>
        <v>0</v>
      </c>
      <c r="Z44" s="688">
        <f t="shared" si="25"/>
        <v>0</v>
      </c>
      <c r="AA44" s="688">
        <f t="shared" si="26"/>
        <v>0</v>
      </c>
      <c r="AB44" s="688">
        <f t="shared" si="27"/>
        <v>0</v>
      </c>
      <c r="AC44" s="688">
        <f t="shared" si="28"/>
        <v>0</v>
      </c>
      <c r="AD44" s="688">
        <f t="shared" si="29"/>
        <v>0</v>
      </c>
      <c r="AE44" s="688">
        <f t="shared" si="30"/>
        <v>0</v>
      </c>
      <c r="AF44" s="688">
        <f t="shared" si="31"/>
        <v>0</v>
      </c>
      <c r="AG44" s="688">
        <f t="shared" si="32"/>
        <v>0</v>
      </c>
      <c r="AH44" s="688">
        <f t="shared" si="33"/>
        <v>0</v>
      </c>
      <c r="AI44" s="688">
        <f t="shared" si="34"/>
        <v>0</v>
      </c>
      <c r="AJ44" s="688">
        <f t="shared" si="35"/>
        <v>0</v>
      </c>
      <c r="AK44" s="688">
        <f t="shared" si="36"/>
        <v>0</v>
      </c>
      <c r="AL44" s="688">
        <f t="shared" si="37"/>
        <v>0</v>
      </c>
      <c r="AM44" s="688">
        <f t="shared" si="38"/>
        <v>0</v>
      </c>
      <c r="AN44" s="688">
        <f t="shared" si="39"/>
        <v>0</v>
      </c>
      <c r="AO44" s="688">
        <f t="shared" si="40"/>
        <v>0</v>
      </c>
      <c r="AP44" s="688">
        <f t="shared" si="41"/>
        <v>0</v>
      </c>
      <c r="AQ44" s="688">
        <f t="shared" si="42"/>
        <v>0</v>
      </c>
      <c r="AR44" s="688">
        <f t="shared" si="43"/>
        <v>0</v>
      </c>
      <c r="AS44" s="688">
        <f t="shared" si="44"/>
        <v>0</v>
      </c>
      <c r="AT44" s="688">
        <f t="shared" si="45"/>
        <v>0</v>
      </c>
      <c r="AU44" s="688">
        <f t="shared" si="46"/>
        <v>0</v>
      </c>
      <c r="AV44" s="688">
        <f t="shared" si="47"/>
        <v>0</v>
      </c>
      <c r="AW44" s="688">
        <f t="shared" si="48"/>
        <v>0</v>
      </c>
      <c r="AX44" s="688">
        <f t="shared" si="49"/>
        <v>0</v>
      </c>
      <c r="AY44" s="688">
        <f t="shared" si="50"/>
        <v>0</v>
      </c>
      <c r="AZ44" s="688">
        <f t="shared" si="51"/>
        <v>0</v>
      </c>
      <c r="BA44" s="688">
        <f t="shared" si="52"/>
        <v>0</v>
      </c>
      <c r="BB44" s="688">
        <f t="shared" si="53"/>
        <v>0</v>
      </c>
      <c r="BC44" s="688">
        <f t="shared" si="54"/>
        <v>0</v>
      </c>
      <c r="BD44" s="688">
        <f t="shared" si="55"/>
        <v>0</v>
      </c>
      <c r="BE44" s="688">
        <f t="shared" si="56"/>
        <v>0</v>
      </c>
      <c r="BF44" s="688">
        <f t="shared" si="57"/>
        <v>0</v>
      </c>
      <c r="BG44" s="688">
        <f t="shared" si="58"/>
        <v>0</v>
      </c>
      <c r="BH44" s="688">
        <f t="shared" si="59"/>
        <v>0</v>
      </c>
      <c r="BI44" s="688">
        <f t="shared" si="60"/>
        <v>0</v>
      </c>
      <c r="BJ44" s="688">
        <f t="shared" si="61"/>
        <v>0</v>
      </c>
      <c r="BK44" s="688">
        <f t="shared" si="62"/>
        <v>0</v>
      </c>
      <c r="BL44" s="688">
        <f t="shared" si="63"/>
        <v>0</v>
      </c>
      <c r="BM44" s="688">
        <f t="shared" si="64"/>
        <v>0</v>
      </c>
      <c r="BN44" s="483"/>
      <c r="BO44" s="488"/>
      <c r="BP44" s="1368"/>
      <c r="BQ44" s="1368"/>
      <c r="BR44" s="1368"/>
      <c r="BS44" s="1368"/>
      <c r="BT44" s="1368"/>
      <c r="BU44" s="1367"/>
      <c r="BV44" s="488"/>
      <c r="BW44" s="1366"/>
      <c r="BX44" s="488"/>
      <c r="BY44" s="665"/>
      <c r="BZ44" s="665"/>
      <c r="CA44" s="665"/>
      <c r="CB44" s="665"/>
      <c r="CC44" s="666"/>
    </row>
    <row r="45" spans="1:81" s="489" customFormat="1" ht="12.75" x14ac:dyDescent="0.2">
      <c r="A45" s="487"/>
      <c r="B45" s="1371" t="str">
        <f>Receitas_1!B45</f>
        <v>Limpeza Pré mudança 6 Horas</v>
      </c>
      <c r="C45" s="574" t="e">
        <f t="shared" si="66"/>
        <v>#DIV/0!</v>
      </c>
      <c r="D45" s="882">
        <v>0</v>
      </c>
      <c r="E45" s="692">
        <v>0</v>
      </c>
      <c r="F45" s="1369"/>
      <c r="G45" s="1369"/>
      <c r="H45" s="894"/>
      <c r="I45" s="688">
        <f t="shared" si="3"/>
        <v>0</v>
      </c>
      <c r="J45" s="688">
        <f t="shared" si="9"/>
        <v>0</v>
      </c>
      <c r="K45" s="688">
        <f t="shared" si="10"/>
        <v>0</v>
      </c>
      <c r="L45" s="688">
        <f t="shared" si="11"/>
        <v>0</v>
      </c>
      <c r="M45" s="688">
        <f t="shared" si="12"/>
        <v>0</v>
      </c>
      <c r="N45" s="688">
        <f t="shared" si="13"/>
        <v>0</v>
      </c>
      <c r="O45" s="688">
        <f t="shared" si="14"/>
        <v>0</v>
      </c>
      <c r="P45" s="688">
        <f t="shared" si="15"/>
        <v>0</v>
      </c>
      <c r="Q45" s="688">
        <f t="shared" si="16"/>
        <v>0</v>
      </c>
      <c r="R45" s="688">
        <f t="shared" si="17"/>
        <v>0</v>
      </c>
      <c r="S45" s="688">
        <f t="shared" si="18"/>
        <v>0</v>
      </c>
      <c r="T45" s="688">
        <f t="shared" si="19"/>
        <v>0</v>
      </c>
      <c r="U45" s="688">
        <f t="shared" si="20"/>
        <v>0</v>
      </c>
      <c r="V45" s="688">
        <f t="shared" si="21"/>
        <v>0</v>
      </c>
      <c r="W45" s="688">
        <f t="shared" si="22"/>
        <v>0</v>
      </c>
      <c r="X45" s="688">
        <f t="shared" si="23"/>
        <v>0</v>
      </c>
      <c r="Y45" s="688">
        <f t="shared" si="24"/>
        <v>0</v>
      </c>
      <c r="Z45" s="688">
        <f t="shared" si="25"/>
        <v>0</v>
      </c>
      <c r="AA45" s="688">
        <f t="shared" si="26"/>
        <v>0</v>
      </c>
      <c r="AB45" s="688">
        <f t="shared" si="27"/>
        <v>0</v>
      </c>
      <c r="AC45" s="688">
        <f t="shared" si="28"/>
        <v>0</v>
      </c>
      <c r="AD45" s="688">
        <f t="shared" si="29"/>
        <v>0</v>
      </c>
      <c r="AE45" s="688">
        <f t="shared" si="30"/>
        <v>0</v>
      </c>
      <c r="AF45" s="688">
        <f t="shared" si="31"/>
        <v>0</v>
      </c>
      <c r="AG45" s="688">
        <f t="shared" si="32"/>
        <v>0</v>
      </c>
      <c r="AH45" s="688">
        <f t="shared" si="33"/>
        <v>0</v>
      </c>
      <c r="AI45" s="688">
        <f t="shared" si="34"/>
        <v>0</v>
      </c>
      <c r="AJ45" s="688">
        <f t="shared" si="35"/>
        <v>0</v>
      </c>
      <c r="AK45" s="688">
        <f t="shared" si="36"/>
        <v>0</v>
      </c>
      <c r="AL45" s="688">
        <f t="shared" si="37"/>
        <v>0</v>
      </c>
      <c r="AM45" s="688">
        <f t="shared" si="38"/>
        <v>0</v>
      </c>
      <c r="AN45" s="688">
        <f t="shared" si="39"/>
        <v>0</v>
      </c>
      <c r="AO45" s="688">
        <f t="shared" si="40"/>
        <v>0</v>
      </c>
      <c r="AP45" s="688">
        <f t="shared" si="41"/>
        <v>0</v>
      </c>
      <c r="AQ45" s="688">
        <f t="shared" si="42"/>
        <v>0</v>
      </c>
      <c r="AR45" s="688">
        <f t="shared" si="43"/>
        <v>0</v>
      </c>
      <c r="AS45" s="688">
        <f t="shared" si="44"/>
        <v>0</v>
      </c>
      <c r="AT45" s="688">
        <f t="shared" si="45"/>
        <v>0</v>
      </c>
      <c r="AU45" s="688">
        <f t="shared" si="46"/>
        <v>0</v>
      </c>
      <c r="AV45" s="688">
        <f t="shared" si="47"/>
        <v>0</v>
      </c>
      <c r="AW45" s="688">
        <f t="shared" si="48"/>
        <v>0</v>
      </c>
      <c r="AX45" s="688">
        <f t="shared" si="49"/>
        <v>0</v>
      </c>
      <c r="AY45" s="688">
        <f t="shared" si="50"/>
        <v>0</v>
      </c>
      <c r="AZ45" s="688">
        <f t="shared" si="51"/>
        <v>0</v>
      </c>
      <c r="BA45" s="688">
        <f t="shared" si="52"/>
        <v>0</v>
      </c>
      <c r="BB45" s="688">
        <f t="shared" si="53"/>
        <v>0</v>
      </c>
      <c r="BC45" s="688">
        <f t="shared" si="54"/>
        <v>0</v>
      </c>
      <c r="BD45" s="688">
        <f t="shared" si="55"/>
        <v>0</v>
      </c>
      <c r="BE45" s="688">
        <f t="shared" si="56"/>
        <v>0</v>
      </c>
      <c r="BF45" s="688">
        <f t="shared" si="57"/>
        <v>0</v>
      </c>
      <c r="BG45" s="688">
        <f t="shared" si="58"/>
        <v>0</v>
      </c>
      <c r="BH45" s="688">
        <f t="shared" si="59"/>
        <v>0</v>
      </c>
      <c r="BI45" s="688">
        <f t="shared" si="60"/>
        <v>0</v>
      </c>
      <c r="BJ45" s="688">
        <f t="shared" si="61"/>
        <v>0</v>
      </c>
      <c r="BK45" s="688">
        <f t="shared" si="62"/>
        <v>0</v>
      </c>
      <c r="BL45" s="688">
        <f t="shared" si="63"/>
        <v>0</v>
      </c>
      <c r="BM45" s="688">
        <f t="shared" si="64"/>
        <v>0</v>
      </c>
      <c r="BN45" s="483"/>
      <c r="BO45" s="488"/>
      <c r="BP45" s="1368"/>
      <c r="BQ45" s="1368"/>
      <c r="BR45" s="1368"/>
      <c r="BS45" s="1368"/>
      <c r="BT45" s="1368"/>
      <c r="BU45" s="1367"/>
      <c r="BV45" s="488"/>
      <c r="BW45" s="1366"/>
      <c r="BX45" s="488"/>
      <c r="BY45" s="665"/>
      <c r="BZ45" s="665"/>
      <c r="CA45" s="665"/>
      <c r="CB45" s="665"/>
      <c r="CC45" s="666"/>
    </row>
    <row r="46" spans="1:81" s="489" customFormat="1" ht="12.75" x14ac:dyDescent="0.2">
      <c r="A46" s="487"/>
      <c r="B46" s="1371" t="str">
        <f>Receitas_1!B46</f>
        <v>Assistente de serviços gerais (ASG) 8 HORAS</v>
      </c>
      <c r="C46" s="574" t="e">
        <f t="shared" si="66"/>
        <v>#DIV/0!</v>
      </c>
      <c r="D46" s="882">
        <v>0</v>
      </c>
      <c r="E46" s="692">
        <v>0</v>
      </c>
      <c r="F46" s="1369"/>
      <c r="G46" s="1369"/>
      <c r="H46" s="894"/>
      <c r="I46" s="688">
        <f t="shared" si="3"/>
        <v>0</v>
      </c>
      <c r="J46" s="688">
        <f t="shared" si="9"/>
        <v>0</v>
      </c>
      <c r="K46" s="688">
        <f t="shared" si="10"/>
        <v>0</v>
      </c>
      <c r="L46" s="688">
        <f t="shared" si="11"/>
        <v>0</v>
      </c>
      <c r="M46" s="688">
        <f t="shared" si="12"/>
        <v>0</v>
      </c>
      <c r="N46" s="688">
        <f t="shared" si="13"/>
        <v>0</v>
      </c>
      <c r="O46" s="688">
        <f t="shared" si="14"/>
        <v>0</v>
      </c>
      <c r="P46" s="688">
        <f t="shared" si="15"/>
        <v>0</v>
      </c>
      <c r="Q46" s="688">
        <f t="shared" si="16"/>
        <v>0</v>
      </c>
      <c r="R46" s="688">
        <f t="shared" si="17"/>
        <v>0</v>
      </c>
      <c r="S46" s="688">
        <f t="shared" si="18"/>
        <v>0</v>
      </c>
      <c r="T46" s="688">
        <f t="shared" si="19"/>
        <v>0</v>
      </c>
      <c r="U46" s="688">
        <f t="shared" si="20"/>
        <v>0</v>
      </c>
      <c r="V46" s="688">
        <f t="shared" si="21"/>
        <v>0</v>
      </c>
      <c r="W46" s="688">
        <f t="shared" si="22"/>
        <v>0</v>
      </c>
      <c r="X46" s="688">
        <f t="shared" si="23"/>
        <v>0</v>
      </c>
      <c r="Y46" s="688">
        <f t="shared" si="24"/>
        <v>0</v>
      </c>
      <c r="Z46" s="688">
        <f t="shared" si="25"/>
        <v>0</v>
      </c>
      <c r="AA46" s="688">
        <f t="shared" si="26"/>
        <v>0</v>
      </c>
      <c r="AB46" s="688">
        <f t="shared" si="27"/>
        <v>0</v>
      </c>
      <c r="AC46" s="688">
        <f t="shared" si="28"/>
        <v>0</v>
      </c>
      <c r="AD46" s="688">
        <f t="shared" si="29"/>
        <v>0</v>
      </c>
      <c r="AE46" s="688">
        <f t="shared" si="30"/>
        <v>0</v>
      </c>
      <c r="AF46" s="688">
        <f t="shared" si="31"/>
        <v>0</v>
      </c>
      <c r="AG46" s="688">
        <f t="shared" si="32"/>
        <v>0</v>
      </c>
      <c r="AH46" s="688">
        <f t="shared" si="33"/>
        <v>0</v>
      </c>
      <c r="AI46" s="688">
        <f t="shared" si="34"/>
        <v>0</v>
      </c>
      <c r="AJ46" s="688">
        <f t="shared" si="35"/>
        <v>0</v>
      </c>
      <c r="AK46" s="688">
        <f t="shared" si="36"/>
        <v>0</v>
      </c>
      <c r="AL46" s="688">
        <f t="shared" si="37"/>
        <v>0</v>
      </c>
      <c r="AM46" s="688">
        <f t="shared" si="38"/>
        <v>0</v>
      </c>
      <c r="AN46" s="688">
        <f t="shared" si="39"/>
        <v>0</v>
      </c>
      <c r="AO46" s="688">
        <f t="shared" si="40"/>
        <v>0</v>
      </c>
      <c r="AP46" s="688">
        <f t="shared" si="41"/>
        <v>0</v>
      </c>
      <c r="AQ46" s="688">
        <f t="shared" si="42"/>
        <v>0</v>
      </c>
      <c r="AR46" s="688">
        <f t="shared" si="43"/>
        <v>0</v>
      </c>
      <c r="AS46" s="688">
        <f t="shared" si="44"/>
        <v>0</v>
      </c>
      <c r="AT46" s="688">
        <f t="shared" si="45"/>
        <v>0</v>
      </c>
      <c r="AU46" s="688">
        <f t="shared" si="46"/>
        <v>0</v>
      </c>
      <c r="AV46" s="688">
        <f t="shared" si="47"/>
        <v>0</v>
      </c>
      <c r="AW46" s="688">
        <f t="shared" si="48"/>
        <v>0</v>
      </c>
      <c r="AX46" s="688">
        <f t="shared" si="49"/>
        <v>0</v>
      </c>
      <c r="AY46" s="688">
        <f t="shared" si="50"/>
        <v>0</v>
      </c>
      <c r="AZ46" s="688">
        <f t="shared" si="51"/>
        <v>0</v>
      </c>
      <c r="BA46" s="688">
        <f t="shared" si="52"/>
        <v>0</v>
      </c>
      <c r="BB46" s="688">
        <f t="shared" si="53"/>
        <v>0</v>
      </c>
      <c r="BC46" s="688">
        <f t="shared" si="54"/>
        <v>0</v>
      </c>
      <c r="BD46" s="688">
        <f t="shared" si="55"/>
        <v>0</v>
      </c>
      <c r="BE46" s="688">
        <f t="shared" si="56"/>
        <v>0</v>
      </c>
      <c r="BF46" s="688">
        <f t="shared" si="57"/>
        <v>0</v>
      </c>
      <c r="BG46" s="688">
        <f t="shared" si="58"/>
        <v>0</v>
      </c>
      <c r="BH46" s="688">
        <f t="shared" si="59"/>
        <v>0</v>
      </c>
      <c r="BI46" s="688">
        <f t="shared" si="60"/>
        <v>0</v>
      </c>
      <c r="BJ46" s="688">
        <f t="shared" si="61"/>
        <v>0</v>
      </c>
      <c r="BK46" s="688">
        <f t="shared" si="62"/>
        <v>0</v>
      </c>
      <c r="BL46" s="688">
        <f t="shared" si="63"/>
        <v>0</v>
      </c>
      <c r="BM46" s="688">
        <f t="shared" si="64"/>
        <v>0</v>
      </c>
      <c r="BN46" s="483"/>
      <c r="BO46" s="488"/>
      <c r="BP46" s="1368"/>
      <c r="BQ46" s="1368"/>
      <c r="BR46" s="1368"/>
      <c r="BS46" s="1368"/>
      <c r="BT46" s="1368"/>
      <c r="BU46" s="1367"/>
      <c r="BV46" s="488"/>
      <c r="BW46" s="1366"/>
      <c r="BX46" s="488"/>
      <c r="BY46" s="665"/>
      <c r="BZ46" s="665"/>
      <c r="CA46" s="665"/>
      <c r="CB46" s="665"/>
      <c r="CC46" s="666"/>
    </row>
    <row r="47" spans="1:81" s="489" customFormat="1" ht="12.75" x14ac:dyDescent="0.2">
      <c r="A47" s="487"/>
      <c r="B47" s="1371" t="str">
        <f>Receitas_1!B47</f>
        <v>Garçom 2 horas</v>
      </c>
      <c r="C47" s="574" t="e">
        <f t="shared" si="66"/>
        <v>#DIV/0!</v>
      </c>
      <c r="D47" s="882">
        <v>0</v>
      </c>
      <c r="E47" s="692">
        <v>0</v>
      </c>
      <c r="F47" s="1369"/>
      <c r="G47" s="1369"/>
      <c r="H47" s="894"/>
      <c r="I47" s="688">
        <f t="shared" si="3"/>
        <v>0</v>
      </c>
      <c r="J47" s="688">
        <f t="shared" si="9"/>
        <v>0</v>
      </c>
      <c r="K47" s="688">
        <f t="shared" si="10"/>
        <v>0</v>
      </c>
      <c r="L47" s="688">
        <f t="shared" si="11"/>
        <v>0</v>
      </c>
      <c r="M47" s="688">
        <f t="shared" si="12"/>
        <v>0</v>
      </c>
      <c r="N47" s="688">
        <f t="shared" si="13"/>
        <v>0</v>
      </c>
      <c r="O47" s="688">
        <f t="shared" si="14"/>
        <v>0</v>
      </c>
      <c r="P47" s="688">
        <f t="shared" si="15"/>
        <v>0</v>
      </c>
      <c r="Q47" s="688">
        <f t="shared" si="16"/>
        <v>0</v>
      </c>
      <c r="R47" s="688">
        <f t="shared" si="17"/>
        <v>0</v>
      </c>
      <c r="S47" s="688">
        <f t="shared" si="18"/>
        <v>0</v>
      </c>
      <c r="T47" s="688">
        <f t="shared" si="19"/>
        <v>0</v>
      </c>
      <c r="U47" s="688">
        <f t="shared" si="20"/>
        <v>0</v>
      </c>
      <c r="V47" s="688">
        <f t="shared" si="21"/>
        <v>0</v>
      </c>
      <c r="W47" s="688">
        <f t="shared" si="22"/>
        <v>0</v>
      </c>
      <c r="X47" s="688">
        <f t="shared" si="23"/>
        <v>0</v>
      </c>
      <c r="Y47" s="688">
        <f t="shared" si="24"/>
        <v>0</v>
      </c>
      <c r="Z47" s="688">
        <f t="shared" si="25"/>
        <v>0</v>
      </c>
      <c r="AA47" s="688">
        <f t="shared" si="26"/>
        <v>0</v>
      </c>
      <c r="AB47" s="688">
        <f t="shared" si="27"/>
        <v>0</v>
      </c>
      <c r="AC47" s="688">
        <f t="shared" si="28"/>
        <v>0</v>
      </c>
      <c r="AD47" s="688">
        <f t="shared" si="29"/>
        <v>0</v>
      </c>
      <c r="AE47" s="688">
        <f t="shared" si="30"/>
        <v>0</v>
      </c>
      <c r="AF47" s="688">
        <f t="shared" si="31"/>
        <v>0</v>
      </c>
      <c r="AG47" s="688">
        <f t="shared" si="32"/>
        <v>0</v>
      </c>
      <c r="AH47" s="688">
        <f t="shared" si="33"/>
        <v>0</v>
      </c>
      <c r="AI47" s="688">
        <f t="shared" si="34"/>
        <v>0</v>
      </c>
      <c r="AJ47" s="688">
        <f t="shared" si="35"/>
        <v>0</v>
      </c>
      <c r="AK47" s="688">
        <f t="shared" si="36"/>
        <v>0</v>
      </c>
      <c r="AL47" s="688">
        <f t="shared" si="37"/>
        <v>0</v>
      </c>
      <c r="AM47" s="688">
        <f t="shared" si="38"/>
        <v>0</v>
      </c>
      <c r="AN47" s="688">
        <f t="shared" si="39"/>
        <v>0</v>
      </c>
      <c r="AO47" s="688">
        <f t="shared" si="40"/>
        <v>0</v>
      </c>
      <c r="AP47" s="688">
        <f t="shared" si="41"/>
        <v>0</v>
      </c>
      <c r="AQ47" s="688">
        <f t="shared" si="42"/>
        <v>0</v>
      </c>
      <c r="AR47" s="688">
        <f t="shared" si="43"/>
        <v>0</v>
      </c>
      <c r="AS47" s="688">
        <f t="shared" si="44"/>
        <v>0</v>
      </c>
      <c r="AT47" s="688">
        <f t="shared" si="45"/>
        <v>0</v>
      </c>
      <c r="AU47" s="688">
        <f t="shared" si="46"/>
        <v>0</v>
      </c>
      <c r="AV47" s="688">
        <f t="shared" si="47"/>
        <v>0</v>
      </c>
      <c r="AW47" s="688">
        <f t="shared" si="48"/>
        <v>0</v>
      </c>
      <c r="AX47" s="688">
        <f t="shared" si="49"/>
        <v>0</v>
      </c>
      <c r="AY47" s="688">
        <f t="shared" si="50"/>
        <v>0</v>
      </c>
      <c r="AZ47" s="688">
        <f t="shared" si="51"/>
        <v>0</v>
      </c>
      <c r="BA47" s="688">
        <f t="shared" si="52"/>
        <v>0</v>
      </c>
      <c r="BB47" s="688">
        <f t="shared" si="53"/>
        <v>0</v>
      </c>
      <c r="BC47" s="688">
        <f t="shared" si="54"/>
        <v>0</v>
      </c>
      <c r="BD47" s="688">
        <f t="shared" si="55"/>
        <v>0</v>
      </c>
      <c r="BE47" s="688">
        <f t="shared" si="56"/>
        <v>0</v>
      </c>
      <c r="BF47" s="688">
        <f t="shared" si="57"/>
        <v>0</v>
      </c>
      <c r="BG47" s="688">
        <f t="shared" si="58"/>
        <v>0</v>
      </c>
      <c r="BH47" s="688">
        <f t="shared" si="59"/>
        <v>0</v>
      </c>
      <c r="BI47" s="688">
        <f t="shared" si="60"/>
        <v>0</v>
      </c>
      <c r="BJ47" s="688">
        <f t="shared" si="61"/>
        <v>0</v>
      </c>
      <c r="BK47" s="688">
        <f t="shared" si="62"/>
        <v>0</v>
      </c>
      <c r="BL47" s="688">
        <f t="shared" si="63"/>
        <v>0</v>
      </c>
      <c r="BM47" s="688">
        <f t="shared" si="64"/>
        <v>0</v>
      </c>
      <c r="BN47" s="483"/>
      <c r="BO47" s="488"/>
      <c r="BP47" s="1368"/>
      <c r="BQ47" s="1368"/>
      <c r="BR47" s="1368"/>
      <c r="BS47" s="1368"/>
      <c r="BT47" s="1368"/>
      <c r="BU47" s="1367"/>
      <c r="BV47" s="488"/>
      <c r="BW47" s="1366"/>
      <c r="BX47" s="488"/>
      <c r="BY47" s="665"/>
      <c r="BZ47" s="665"/>
      <c r="CA47" s="665"/>
      <c r="CB47" s="665"/>
      <c r="CC47" s="666"/>
    </row>
    <row r="48" spans="1:81" s="489" customFormat="1" ht="12.75" x14ac:dyDescent="0.2">
      <c r="A48" s="487"/>
      <c r="B48" s="1371" t="str">
        <f>Receitas_1!B48</f>
        <v>Garçom 4 horas</v>
      </c>
      <c r="C48" s="574" t="e">
        <f t="shared" si="66"/>
        <v>#DIV/0!</v>
      </c>
      <c r="D48" s="882">
        <v>0</v>
      </c>
      <c r="E48" s="692">
        <v>0</v>
      </c>
      <c r="F48" s="1369"/>
      <c r="G48" s="1369"/>
      <c r="H48" s="894"/>
      <c r="I48" s="688">
        <f t="shared" si="3"/>
        <v>0</v>
      </c>
      <c r="J48" s="688">
        <f t="shared" si="9"/>
        <v>0</v>
      </c>
      <c r="K48" s="688">
        <f t="shared" si="10"/>
        <v>0</v>
      </c>
      <c r="L48" s="688">
        <f t="shared" si="11"/>
        <v>0</v>
      </c>
      <c r="M48" s="688">
        <f t="shared" si="12"/>
        <v>0</v>
      </c>
      <c r="N48" s="688">
        <f t="shared" si="13"/>
        <v>0</v>
      </c>
      <c r="O48" s="688">
        <f t="shared" si="14"/>
        <v>0</v>
      </c>
      <c r="P48" s="688">
        <f t="shared" si="15"/>
        <v>0</v>
      </c>
      <c r="Q48" s="688">
        <f t="shared" si="16"/>
        <v>0</v>
      </c>
      <c r="R48" s="688">
        <f t="shared" si="17"/>
        <v>0</v>
      </c>
      <c r="S48" s="688">
        <f t="shared" si="18"/>
        <v>0</v>
      </c>
      <c r="T48" s="688">
        <f t="shared" si="19"/>
        <v>0</v>
      </c>
      <c r="U48" s="688">
        <f t="shared" si="20"/>
        <v>0</v>
      </c>
      <c r="V48" s="688">
        <f t="shared" si="21"/>
        <v>0</v>
      </c>
      <c r="W48" s="688">
        <f t="shared" si="22"/>
        <v>0</v>
      </c>
      <c r="X48" s="688">
        <f t="shared" si="23"/>
        <v>0</v>
      </c>
      <c r="Y48" s="688">
        <f t="shared" si="24"/>
        <v>0</v>
      </c>
      <c r="Z48" s="688">
        <f t="shared" si="25"/>
        <v>0</v>
      </c>
      <c r="AA48" s="688">
        <f t="shared" si="26"/>
        <v>0</v>
      </c>
      <c r="AB48" s="688">
        <f t="shared" si="27"/>
        <v>0</v>
      </c>
      <c r="AC48" s="688">
        <f t="shared" si="28"/>
        <v>0</v>
      </c>
      <c r="AD48" s="688">
        <f t="shared" si="29"/>
        <v>0</v>
      </c>
      <c r="AE48" s="688">
        <f t="shared" si="30"/>
        <v>0</v>
      </c>
      <c r="AF48" s="688">
        <f t="shared" si="31"/>
        <v>0</v>
      </c>
      <c r="AG48" s="688">
        <f t="shared" si="32"/>
        <v>0</v>
      </c>
      <c r="AH48" s="688">
        <f t="shared" si="33"/>
        <v>0</v>
      </c>
      <c r="AI48" s="688">
        <f t="shared" si="34"/>
        <v>0</v>
      </c>
      <c r="AJ48" s="688">
        <f t="shared" si="35"/>
        <v>0</v>
      </c>
      <c r="AK48" s="688">
        <f t="shared" si="36"/>
        <v>0</v>
      </c>
      <c r="AL48" s="688">
        <f t="shared" si="37"/>
        <v>0</v>
      </c>
      <c r="AM48" s="688">
        <f t="shared" si="38"/>
        <v>0</v>
      </c>
      <c r="AN48" s="688">
        <f t="shared" si="39"/>
        <v>0</v>
      </c>
      <c r="AO48" s="688">
        <f t="shared" si="40"/>
        <v>0</v>
      </c>
      <c r="AP48" s="688">
        <f t="shared" si="41"/>
        <v>0</v>
      </c>
      <c r="AQ48" s="688">
        <f t="shared" si="42"/>
        <v>0</v>
      </c>
      <c r="AR48" s="688">
        <f t="shared" si="43"/>
        <v>0</v>
      </c>
      <c r="AS48" s="688">
        <f t="shared" si="44"/>
        <v>0</v>
      </c>
      <c r="AT48" s="688">
        <f t="shared" si="45"/>
        <v>0</v>
      </c>
      <c r="AU48" s="688">
        <f t="shared" si="46"/>
        <v>0</v>
      </c>
      <c r="AV48" s="688">
        <f t="shared" si="47"/>
        <v>0</v>
      </c>
      <c r="AW48" s="688">
        <f t="shared" si="48"/>
        <v>0</v>
      </c>
      <c r="AX48" s="688">
        <f t="shared" si="49"/>
        <v>0</v>
      </c>
      <c r="AY48" s="688">
        <f t="shared" si="50"/>
        <v>0</v>
      </c>
      <c r="AZ48" s="688">
        <f t="shared" si="51"/>
        <v>0</v>
      </c>
      <c r="BA48" s="688">
        <f t="shared" si="52"/>
        <v>0</v>
      </c>
      <c r="BB48" s="688">
        <f t="shared" si="53"/>
        <v>0</v>
      </c>
      <c r="BC48" s="688">
        <f t="shared" si="54"/>
        <v>0</v>
      </c>
      <c r="BD48" s="688">
        <f t="shared" si="55"/>
        <v>0</v>
      </c>
      <c r="BE48" s="688">
        <f t="shared" si="56"/>
        <v>0</v>
      </c>
      <c r="BF48" s="688">
        <f t="shared" si="57"/>
        <v>0</v>
      </c>
      <c r="BG48" s="688">
        <f t="shared" si="58"/>
        <v>0</v>
      </c>
      <c r="BH48" s="688">
        <f t="shared" si="59"/>
        <v>0</v>
      </c>
      <c r="BI48" s="688">
        <f t="shared" si="60"/>
        <v>0</v>
      </c>
      <c r="BJ48" s="688">
        <f t="shared" si="61"/>
        <v>0</v>
      </c>
      <c r="BK48" s="688">
        <f t="shared" si="62"/>
        <v>0</v>
      </c>
      <c r="BL48" s="688">
        <f t="shared" si="63"/>
        <v>0</v>
      </c>
      <c r="BM48" s="688">
        <f t="shared" si="64"/>
        <v>0</v>
      </c>
      <c r="BN48" s="483"/>
      <c r="BO48" s="488"/>
      <c r="BP48" s="1368"/>
      <c r="BQ48" s="1368"/>
      <c r="BR48" s="1368"/>
      <c r="BS48" s="1368"/>
      <c r="BT48" s="1368"/>
      <c r="BU48" s="1367"/>
      <c r="BV48" s="488"/>
      <c r="BW48" s="1366"/>
      <c r="BX48" s="488"/>
      <c r="BY48" s="665"/>
      <c r="BZ48" s="665"/>
      <c r="CA48" s="665"/>
      <c r="CB48" s="665"/>
      <c r="CC48" s="666"/>
    </row>
    <row r="49" spans="1:81" s="489" customFormat="1" ht="12.75" x14ac:dyDescent="0.2">
      <c r="A49" s="487"/>
      <c r="B49" s="1371" t="str">
        <f>Receitas_1!B49</f>
        <v>Garçom 6 horas</v>
      </c>
      <c r="C49" s="574" t="e">
        <f t="shared" si="66"/>
        <v>#DIV/0!</v>
      </c>
      <c r="D49" s="882">
        <v>0</v>
      </c>
      <c r="E49" s="692">
        <v>0</v>
      </c>
      <c r="F49" s="1369"/>
      <c r="G49" s="1369"/>
      <c r="H49" s="894"/>
      <c r="I49" s="688">
        <f t="shared" si="3"/>
        <v>0</v>
      </c>
      <c r="J49" s="688">
        <f t="shared" si="9"/>
        <v>0</v>
      </c>
      <c r="K49" s="688">
        <f t="shared" si="10"/>
        <v>0</v>
      </c>
      <c r="L49" s="688">
        <f t="shared" si="11"/>
        <v>0</v>
      </c>
      <c r="M49" s="688">
        <f t="shared" si="12"/>
        <v>0</v>
      </c>
      <c r="N49" s="688">
        <f t="shared" si="13"/>
        <v>0</v>
      </c>
      <c r="O49" s="688">
        <f t="shared" si="14"/>
        <v>0</v>
      </c>
      <c r="P49" s="688">
        <f t="shared" si="15"/>
        <v>0</v>
      </c>
      <c r="Q49" s="688">
        <f t="shared" si="16"/>
        <v>0</v>
      </c>
      <c r="R49" s="688">
        <f t="shared" si="17"/>
        <v>0</v>
      </c>
      <c r="S49" s="688">
        <f t="shared" si="18"/>
        <v>0</v>
      </c>
      <c r="T49" s="688">
        <f t="shared" si="19"/>
        <v>0</v>
      </c>
      <c r="U49" s="688">
        <f t="shared" si="20"/>
        <v>0</v>
      </c>
      <c r="V49" s="688">
        <f t="shared" si="21"/>
        <v>0</v>
      </c>
      <c r="W49" s="688">
        <f t="shared" si="22"/>
        <v>0</v>
      </c>
      <c r="X49" s="688">
        <f t="shared" si="23"/>
        <v>0</v>
      </c>
      <c r="Y49" s="688">
        <f t="shared" si="24"/>
        <v>0</v>
      </c>
      <c r="Z49" s="688">
        <f t="shared" si="25"/>
        <v>0</v>
      </c>
      <c r="AA49" s="688">
        <f t="shared" si="26"/>
        <v>0</v>
      </c>
      <c r="AB49" s="688">
        <f t="shared" si="27"/>
        <v>0</v>
      </c>
      <c r="AC49" s="688">
        <f t="shared" si="28"/>
        <v>0</v>
      </c>
      <c r="AD49" s="688">
        <f t="shared" si="29"/>
        <v>0</v>
      </c>
      <c r="AE49" s="688">
        <f t="shared" si="30"/>
        <v>0</v>
      </c>
      <c r="AF49" s="688">
        <f t="shared" si="31"/>
        <v>0</v>
      </c>
      <c r="AG49" s="688">
        <f t="shared" si="32"/>
        <v>0</v>
      </c>
      <c r="AH49" s="688">
        <f t="shared" si="33"/>
        <v>0</v>
      </c>
      <c r="AI49" s="688">
        <f t="shared" si="34"/>
        <v>0</v>
      </c>
      <c r="AJ49" s="688">
        <f t="shared" si="35"/>
        <v>0</v>
      </c>
      <c r="AK49" s="688">
        <f t="shared" si="36"/>
        <v>0</v>
      </c>
      <c r="AL49" s="688">
        <f t="shared" si="37"/>
        <v>0</v>
      </c>
      <c r="AM49" s="688">
        <f t="shared" si="38"/>
        <v>0</v>
      </c>
      <c r="AN49" s="688">
        <f t="shared" si="39"/>
        <v>0</v>
      </c>
      <c r="AO49" s="688">
        <f t="shared" si="40"/>
        <v>0</v>
      </c>
      <c r="AP49" s="688">
        <f t="shared" si="41"/>
        <v>0</v>
      </c>
      <c r="AQ49" s="688">
        <f t="shared" si="42"/>
        <v>0</v>
      </c>
      <c r="AR49" s="688">
        <f t="shared" si="43"/>
        <v>0</v>
      </c>
      <c r="AS49" s="688">
        <f t="shared" si="44"/>
        <v>0</v>
      </c>
      <c r="AT49" s="688">
        <f t="shared" si="45"/>
        <v>0</v>
      </c>
      <c r="AU49" s="688">
        <f t="shared" si="46"/>
        <v>0</v>
      </c>
      <c r="AV49" s="688">
        <f t="shared" si="47"/>
        <v>0</v>
      </c>
      <c r="AW49" s="688">
        <f t="shared" si="48"/>
        <v>0</v>
      </c>
      <c r="AX49" s="688">
        <f t="shared" si="49"/>
        <v>0</v>
      </c>
      <c r="AY49" s="688">
        <f t="shared" si="50"/>
        <v>0</v>
      </c>
      <c r="AZ49" s="688">
        <f t="shared" si="51"/>
        <v>0</v>
      </c>
      <c r="BA49" s="688">
        <f t="shared" si="52"/>
        <v>0</v>
      </c>
      <c r="BB49" s="688">
        <f t="shared" si="53"/>
        <v>0</v>
      </c>
      <c r="BC49" s="688">
        <f t="shared" si="54"/>
        <v>0</v>
      </c>
      <c r="BD49" s="688">
        <f t="shared" si="55"/>
        <v>0</v>
      </c>
      <c r="BE49" s="688">
        <f t="shared" si="56"/>
        <v>0</v>
      </c>
      <c r="BF49" s="688">
        <f t="shared" si="57"/>
        <v>0</v>
      </c>
      <c r="BG49" s="688">
        <f t="shared" si="58"/>
        <v>0</v>
      </c>
      <c r="BH49" s="688">
        <f t="shared" si="59"/>
        <v>0</v>
      </c>
      <c r="BI49" s="688">
        <f t="shared" si="60"/>
        <v>0</v>
      </c>
      <c r="BJ49" s="688">
        <f t="shared" si="61"/>
        <v>0</v>
      </c>
      <c r="BK49" s="688">
        <f t="shared" si="62"/>
        <v>0</v>
      </c>
      <c r="BL49" s="688">
        <f t="shared" si="63"/>
        <v>0</v>
      </c>
      <c r="BM49" s="688">
        <f t="shared" si="64"/>
        <v>0</v>
      </c>
      <c r="BN49" s="483"/>
      <c r="BO49" s="488"/>
      <c r="BP49" s="1368"/>
      <c r="BQ49" s="1368"/>
      <c r="BR49" s="1368"/>
      <c r="BS49" s="1368"/>
      <c r="BT49" s="1368"/>
      <c r="BU49" s="1367"/>
      <c r="BV49" s="488"/>
      <c r="BW49" s="1366"/>
      <c r="BX49" s="488"/>
      <c r="BY49" s="665"/>
      <c r="BZ49" s="665"/>
      <c r="CA49" s="665"/>
      <c r="CB49" s="665"/>
      <c r="CC49" s="666"/>
    </row>
    <row r="50" spans="1:81" s="489" customFormat="1" ht="12.75" x14ac:dyDescent="0.2">
      <c r="A50" s="487"/>
      <c r="B50" s="1135" t="str">
        <f>Receitas_1!B50</f>
        <v>Garçom 8 horas</v>
      </c>
      <c r="C50" s="574" t="e">
        <f>SUM(F96:BN96)/SUM($F$97:$BN$97)</f>
        <v>#DIV/0!</v>
      </c>
      <c r="D50" s="882">
        <v>0</v>
      </c>
      <c r="E50" s="692">
        <v>0</v>
      </c>
      <c r="F50" s="1114"/>
      <c r="G50" s="1114"/>
      <c r="H50" s="894"/>
      <c r="I50" s="688">
        <f t="shared" si="3"/>
        <v>0</v>
      </c>
      <c r="J50" s="688">
        <f t="shared" si="9"/>
        <v>0</v>
      </c>
      <c r="K50" s="688">
        <f t="shared" si="10"/>
        <v>0</v>
      </c>
      <c r="L50" s="688">
        <f t="shared" si="11"/>
        <v>0</v>
      </c>
      <c r="M50" s="688">
        <f t="shared" si="12"/>
        <v>0</v>
      </c>
      <c r="N50" s="688">
        <f t="shared" si="13"/>
        <v>0</v>
      </c>
      <c r="O50" s="688">
        <f t="shared" si="14"/>
        <v>0</v>
      </c>
      <c r="P50" s="688">
        <f t="shared" si="15"/>
        <v>0</v>
      </c>
      <c r="Q50" s="688">
        <f t="shared" si="16"/>
        <v>0</v>
      </c>
      <c r="R50" s="688">
        <f t="shared" si="17"/>
        <v>0</v>
      </c>
      <c r="S50" s="688">
        <f t="shared" si="18"/>
        <v>0</v>
      </c>
      <c r="T50" s="688">
        <f t="shared" si="19"/>
        <v>0</v>
      </c>
      <c r="U50" s="688">
        <f t="shared" si="20"/>
        <v>0</v>
      </c>
      <c r="V50" s="688">
        <f t="shared" si="21"/>
        <v>0</v>
      </c>
      <c r="W50" s="688">
        <f t="shared" si="22"/>
        <v>0</v>
      </c>
      <c r="X50" s="688">
        <f t="shared" si="23"/>
        <v>0</v>
      </c>
      <c r="Y50" s="688">
        <f t="shared" si="24"/>
        <v>0</v>
      </c>
      <c r="Z50" s="688">
        <f t="shared" si="25"/>
        <v>0</v>
      </c>
      <c r="AA50" s="688">
        <f t="shared" si="26"/>
        <v>0</v>
      </c>
      <c r="AB50" s="688">
        <f t="shared" si="27"/>
        <v>0</v>
      </c>
      <c r="AC50" s="688">
        <f t="shared" si="28"/>
        <v>0</v>
      </c>
      <c r="AD50" s="688">
        <f t="shared" si="29"/>
        <v>0</v>
      </c>
      <c r="AE50" s="688">
        <f t="shared" si="30"/>
        <v>0</v>
      </c>
      <c r="AF50" s="688">
        <f t="shared" si="31"/>
        <v>0</v>
      </c>
      <c r="AG50" s="688">
        <f t="shared" si="32"/>
        <v>0</v>
      </c>
      <c r="AH50" s="688">
        <f t="shared" si="33"/>
        <v>0</v>
      </c>
      <c r="AI50" s="688">
        <f t="shared" si="34"/>
        <v>0</v>
      </c>
      <c r="AJ50" s="688">
        <f t="shared" si="35"/>
        <v>0</v>
      </c>
      <c r="AK50" s="688">
        <f t="shared" si="36"/>
        <v>0</v>
      </c>
      <c r="AL50" s="688">
        <f t="shared" si="37"/>
        <v>0</v>
      </c>
      <c r="AM50" s="688">
        <f t="shared" si="38"/>
        <v>0</v>
      </c>
      <c r="AN50" s="688">
        <f t="shared" si="39"/>
        <v>0</v>
      </c>
      <c r="AO50" s="688">
        <f t="shared" si="40"/>
        <v>0</v>
      </c>
      <c r="AP50" s="688">
        <f t="shared" si="41"/>
        <v>0</v>
      </c>
      <c r="AQ50" s="688">
        <f t="shared" si="42"/>
        <v>0</v>
      </c>
      <c r="AR50" s="688">
        <f t="shared" si="43"/>
        <v>0</v>
      </c>
      <c r="AS50" s="688">
        <f t="shared" si="44"/>
        <v>0</v>
      </c>
      <c r="AT50" s="688">
        <f t="shared" si="45"/>
        <v>0</v>
      </c>
      <c r="AU50" s="688">
        <f t="shared" si="46"/>
        <v>0</v>
      </c>
      <c r="AV50" s="688">
        <f t="shared" si="47"/>
        <v>0</v>
      </c>
      <c r="AW50" s="688">
        <f t="shared" si="48"/>
        <v>0</v>
      </c>
      <c r="AX50" s="688">
        <f t="shared" si="49"/>
        <v>0</v>
      </c>
      <c r="AY50" s="688">
        <f t="shared" si="50"/>
        <v>0</v>
      </c>
      <c r="AZ50" s="688">
        <f t="shared" si="51"/>
        <v>0</v>
      </c>
      <c r="BA50" s="688">
        <f t="shared" si="52"/>
        <v>0</v>
      </c>
      <c r="BB50" s="688">
        <f t="shared" si="53"/>
        <v>0</v>
      </c>
      <c r="BC50" s="688">
        <f t="shared" si="54"/>
        <v>0</v>
      </c>
      <c r="BD50" s="688">
        <f t="shared" si="55"/>
        <v>0</v>
      </c>
      <c r="BE50" s="688">
        <f t="shared" si="56"/>
        <v>0</v>
      </c>
      <c r="BF50" s="688">
        <f t="shared" si="57"/>
        <v>0</v>
      </c>
      <c r="BG50" s="688">
        <f t="shared" si="58"/>
        <v>0</v>
      </c>
      <c r="BH50" s="688">
        <f t="shared" si="59"/>
        <v>0</v>
      </c>
      <c r="BI50" s="688">
        <f t="shared" si="60"/>
        <v>0</v>
      </c>
      <c r="BJ50" s="688">
        <f t="shared" si="61"/>
        <v>0</v>
      </c>
      <c r="BK50" s="688">
        <f t="shared" si="62"/>
        <v>0</v>
      </c>
      <c r="BL50" s="688">
        <f t="shared" si="63"/>
        <v>0</v>
      </c>
      <c r="BM50" s="688">
        <f t="shared" si="64"/>
        <v>0</v>
      </c>
      <c r="BN50" s="483"/>
      <c r="BO50" s="488"/>
      <c r="BP50" s="1115"/>
      <c r="BQ50" s="1115"/>
      <c r="BR50" s="1115"/>
      <c r="BS50" s="1115"/>
      <c r="BT50" s="1115"/>
      <c r="BU50" s="1116"/>
      <c r="BV50" s="488"/>
      <c r="BW50" s="1117"/>
      <c r="BX50" s="488"/>
      <c r="BY50" s="665"/>
      <c r="BZ50" s="665"/>
      <c r="CA50" s="665"/>
      <c r="CB50" s="665"/>
      <c r="CC50" s="666"/>
    </row>
    <row r="51" spans="1:81" s="485" customFormat="1" ht="22.5" x14ac:dyDescent="0.2">
      <c r="A51" s="832"/>
      <c r="B51" s="1118" t="s">
        <v>92</v>
      </c>
      <c r="C51" s="1119" t="s">
        <v>230</v>
      </c>
      <c r="D51" s="833" t="s">
        <v>231</v>
      </c>
      <c r="E51" s="833" t="s">
        <v>232</v>
      </c>
      <c r="F51" s="895"/>
      <c r="G51" s="895"/>
      <c r="H51" s="895"/>
      <c r="I51" s="895"/>
      <c r="J51" s="895"/>
      <c r="K51" s="895"/>
      <c r="L51" s="895"/>
      <c r="M51" s="895"/>
      <c r="N51" s="895"/>
      <c r="O51" s="895"/>
      <c r="P51" s="895"/>
      <c r="Q51" s="895"/>
      <c r="R51" s="895"/>
      <c r="S51" s="895"/>
      <c r="T51" s="895"/>
      <c r="U51" s="895"/>
      <c r="V51" s="895"/>
      <c r="W51" s="895"/>
      <c r="X51" s="895"/>
      <c r="Y51" s="895"/>
      <c r="Z51" s="895"/>
      <c r="AA51" s="895"/>
      <c r="AB51" s="895"/>
      <c r="AC51" s="895"/>
      <c r="AD51" s="895"/>
      <c r="AE51" s="895"/>
      <c r="AF51" s="895"/>
      <c r="AG51" s="895"/>
      <c r="AH51" s="895"/>
      <c r="AI51" s="895"/>
      <c r="AJ51" s="895"/>
      <c r="AK51" s="895"/>
      <c r="AL51" s="895"/>
      <c r="AM51" s="895"/>
      <c r="AN51" s="895"/>
      <c r="AO51" s="895"/>
      <c r="AP51" s="895"/>
      <c r="AQ51" s="895"/>
      <c r="AR51" s="895"/>
      <c r="AS51" s="895"/>
      <c r="AT51" s="895"/>
      <c r="AU51" s="895"/>
      <c r="AV51" s="895"/>
      <c r="AW51" s="895"/>
      <c r="AX51" s="895"/>
      <c r="AY51" s="895"/>
      <c r="AZ51" s="895"/>
      <c r="BA51" s="895"/>
      <c r="BB51" s="895"/>
      <c r="BC51" s="895"/>
      <c r="BD51" s="895"/>
      <c r="BE51" s="895"/>
      <c r="BF51" s="895"/>
      <c r="BG51" s="895"/>
      <c r="BH51" s="895"/>
      <c r="BI51" s="895"/>
      <c r="BJ51" s="895"/>
      <c r="BK51" s="895"/>
      <c r="BL51" s="895"/>
      <c r="BM51" s="895"/>
      <c r="BN51" s="483"/>
      <c r="BO51" s="488"/>
      <c r="BP51" s="1110" t="s">
        <v>233</v>
      </c>
      <c r="BQ51" s="1110" t="s">
        <v>233</v>
      </c>
      <c r="BR51" s="1110" t="s">
        <v>233</v>
      </c>
      <c r="BS51" s="1110" t="s">
        <v>233</v>
      </c>
    </row>
    <row r="52" spans="1:81" s="494" customFormat="1" ht="12.75" x14ac:dyDescent="0.2">
      <c r="A52" s="491"/>
      <c r="B52" s="492" t="str">
        <f>B6</f>
        <v>Limpeza Residencial - 4 horas</v>
      </c>
      <c r="C52" s="493">
        <v>0</v>
      </c>
      <c r="D52" s="842">
        <f t="shared" ref="D52:D57" si="67">IFERROR(C52*D6,"")</f>
        <v>0</v>
      </c>
      <c r="E52" s="842">
        <f t="shared" ref="E52" si="68">IFERROR(AVERAGE(I52:BN52),"")</f>
        <v>0</v>
      </c>
      <c r="F52" s="1120"/>
      <c r="G52" s="1120"/>
      <c r="H52" s="896"/>
      <c r="I52" s="688">
        <f t="shared" ref="I52:AN52" si="69">$C52*I6</f>
        <v>0</v>
      </c>
      <c r="J52" s="572">
        <f t="shared" si="69"/>
        <v>0</v>
      </c>
      <c r="K52" s="572">
        <f t="shared" si="69"/>
        <v>0</v>
      </c>
      <c r="L52" s="572">
        <f t="shared" si="69"/>
        <v>0</v>
      </c>
      <c r="M52" s="572">
        <f t="shared" si="69"/>
        <v>0</v>
      </c>
      <c r="N52" s="572">
        <f t="shared" si="69"/>
        <v>0</v>
      </c>
      <c r="O52" s="572">
        <f t="shared" si="69"/>
        <v>0</v>
      </c>
      <c r="P52" s="572">
        <f t="shared" si="69"/>
        <v>0</v>
      </c>
      <c r="Q52" s="572">
        <f t="shared" si="69"/>
        <v>0</v>
      </c>
      <c r="R52" s="572">
        <f t="shared" si="69"/>
        <v>0</v>
      </c>
      <c r="S52" s="572">
        <f t="shared" si="69"/>
        <v>0</v>
      </c>
      <c r="T52" s="572">
        <f t="shared" si="69"/>
        <v>0</v>
      </c>
      <c r="U52" s="572">
        <f t="shared" si="69"/>
        <v>0</v>
      </c>
      <c r="V52" s="572">
        <f t="shared" si="69"/>
        <v>0</v>
      </c>
      <c r="W52" s="572">
        <f t="shared" si="69"/>
        <v>0</v>
      </c>
      <c r="X52" s="572">
        <f t="shared" si="69"/>
        <v>0</v>
      </c>
      <c r="Y52" s="572">
        <f t="shared" si="69"/>
        <v>0</v>
      </c>
      <c r="Z52" s="572">
        <f t="shared" si="69"/>
        <v>0</v>
      </c>
      <c r="AA52" s="572">
        <f t="shared" si="69"/>
        <v>0</v>
      </c>
      <c r="AB52" s="572">
        <f t="shared" si="69"/>
        <v>0</v>
      </c>
      <c r="AC52" s="572">
        <f t="shared" si="69"/>
        <v>0</v>
      </c>
      <c r="AD52" s="572">
        <f t="shared" si="69"/>
        <v>0</v>
      </c>
      <c r="AE52" s="572">
        <f t="shared" si="69"/>
        <v>0</v>
      </c>
      <c r="AF52" s="572">
        <f t="shared" si="69"/>
        <v>0</v>
      </c>
      <c r="AG52" s="572">
        <f t="shared" si="69"/>
        <v>0</v>
      </c>
      <c r="AH52" s="572">
        <f t="shared" si="69"/>
        <v>0</v>
      </c>
      <c r="AI52" s="572">
        <f t="shared" si="69"/>
        <v>0</v>
      </c>
      <c r="AJ52" s="572">
        <f t="shared" si="69"/>
        <v>0</v>
      </c>
      <c r="AK52" s="572">
        <f t="shared" si="69"/>
        <v>0</v>
      </c>
      <c r="AL52" s="572">
        <f t="shared" si="69"/>
        <v>0</v>
      </c>
      <c r="AM52" s="572">
        <f t="shared" si="69"/>
        <v>0</v>
      </c>
      <c r="AN52" s="572">
        <f t="shared" si="69"/>
        <v>0</v>
      </c>
      <c r="AO52" s="572">
        <f t="shared" ref="AO52:BM52" si="70">$C52*AO6</f>
        <v>0</v>
      </c>
      <c r="AP52" s="572">
        <f t="shared" si="70"/>
        <v>0</v>
      </c>
      <c r="AQ52" s="572">
        <f t="shared" si="70"/>
        <v>0</v>
      </c>
      <c r="AR52" s="572">
        <f t="shared" si="70"/>
        <v>0</v>
      </c>
      <c r="AS52" s="572">
        <f t="shared" si="70"/>
        <v>0</v>
      </c>
      <c r="AT52" s="572">
        <f t="shared" si="70"/>
        <v>0</v>
      </c>
      <c r="AU52" s="572">
        <f t="shared" si="70"/>
        <v>0</v>
      </c>
      <c r="AV52" s="572">
        <f t="shared" si="70"/>
        <v>0</v>
      </c>
      <c r="AW52" s="572">
        <f t="shared" si="70"/>
        <v>0</v>
      </c>
      <c r="AX52" s="572">
        <f t="shared" si="70"/>
        <v>0</v>
      </c>
      <c r="AY52" s="572">
        <f t="shared" si="70"/>
        <v>0</v>
      </c>
      <c r="AZ52" s="572">
        <f t="shared" si="70"/>
        <v>0</v>
      </c>
      <c r="BA52" s="572">
        <f t="shared" si="70"/>
        <v>0</v>
      </c>
      <c r="BB52" s="572">
        <f t="shared" si="70"/>
        <v>0</v>
      </c>
      <c r="BC52" s="572">
        <f t="shared" si="70"/>
        <v>0</v>
      </c>
      <c r="BD52" s="572">
        <f t="shared" si="70"/>
        <v>0</v>
      </c>
      <c r="BE52" s="572">
        <f t="shared" si="70"/>
        <v>0</v>
      </c>
      <c r="BF52" s="572">
        <f t="shared" si="70"/>
        <v>0</v>
      </c>
      <c r="BG52" s="572">
        <f t="shared" si="70"/>
        <v>0</v>
      </c>
      <c r="BH52" s="572">
        <f t="shared" si="70"/>
        <v>0</v>
      </c>
      <c r="BI52" s="572">
        <f t="shared" si="70"/>
        <v>0</v>
      </c>
      <c r="BJ52" s="572">
        <f t="shared" si="70"/>
        <v>0</v>
      </c>
      <c r="BK52" s="572">
        <f t="shared" si="70"/>
        <v>0</v>
      </c>
      <c r="BL52" s="572">
        <f t="shared" si="70"/>
        <v>0</v>
      </c>
      <c r="BM52" s="572">
        <f t="shared" si="70"/>
        <v>0</v>
      </c>
      <c r="BN52" s="483"/>
      <c r="BO52" s="1136"/>
      <c r="BP52" s="1121"/>
      <c r="BQ52" s="1121"/>
      <c r="BR52" s="1121"/>
      <c r="BS52" s="1121"/>
    </row>
    <row r="53" spans="1:81" s="494" customFormat="1" ht="12.75" x14ac:dyDescent="0.2">
      <c r="A53" s="491"/>
      <c r="B53" s="492" t="str">
        <f t="shared" ref="B53:B96" si="71">B7</f>
        <v>Limpeza Empresarial 4 horas</v>
      </c>
      <c r="C53" s="493">
        <v>0</v>
      </c>
      <c r="D53" s="842">
        <f t="shared" si="67"/>
        <v>0</v>
      </c>
      <c r="E53" s="842">
        <f t="shared" ref="E53:E57" si="72">IFERROR(AVERAGE(I53:BN53),"")</f>
        <v>0</v>
      </c>
      <c r="F53" s="1120"/>
      <c r="G53" s="1120"/>
      <c r="H53" s="896"/>
      <c r="I53" s="688">
        <f t="shared" ref="I53:AN53" si="73">$C53*I7</f>
        <v>0</v>
      </c>
      <c r="J53" s="572">
        <f t="shared" si="73"/>
        <v>0</v>
      </c>
      <c r="K53" s="572">
        <f t="shared" si="73"/>
        <v>0</v>
      </c>
      <c r="L53" s="572">
        <f t="shared" si="73"/>
        <v>0</v>
      </c>
      <c r="M53" s="572">
        <f t="shared" si="73"/>
        <v>0</v>
      </c>
      <c r="N53" s="572">
        <f t="shared" si="73"/>
        <v>0</v>
      </c>
      <c r="O53" s="572">
        <f t="shared" si="73"/>
        <v>0</v>
      </c>
      <c r="P53" s="572">
        <f t="shared" si="73"/>
        <v>0</v>
      </c>
      <c r="Q53" s="572">
        <f t="shared" si="73"/>
        <v>0</v>
      </c>
      <c r="R53" s="572">
        <f t="shared" si="73"/>
        <v>0</v>
      </c>
      <c r="S53" s="572">
        <f t="shared" si="73"/>
        <v>0</v>
      </c>
      <c r="T53" s="572">
        <f t="shared" si="73"/>
        <v>0</v>
      </c>
      <c r="U53" s="572">
        <f t="shared" si="73"/>
        <v>0</v>
      </c>
      <c r="V53" s="572">
        <f t="shared" si="73"/>
        <v>0</v>
      </c>
      <c r="W53" s="572">
        <f t="shared" si="73"/>
        <v>0</v>
      </c>
      <c r="X53" s="572">
        <f t="shared" si="73"/>
        <v>0</v>
      </c>
      <c r="Y53" s="572">
        <f t="shared" si="73"/>
        <v>0</v>
      </c>
      <c r="Z53" s="572">
        <f t="shared" si="73"/>
        <v>0</v>
      </c>
      <c r="AA53" s="572">
        <f t="shared" si="73"/>
        <v>0</v>
      </c>
      <c r="AB53" s="572">
        <f t="shared" si="73"/>
        <v>0</v>
      </c>
      <c r="AC53" s="572">
        <f t="shared" si="73"/>
        <v>0</v>
      </c>
      <c r="AD53" s="572">
        <f t="shared" si="73"/>
        <v>0</v>
      </c>
      <c r="AE53" s="572">
        <f t="shared" si="73"/>
        <v>0</v>
      </c>
      <c r="AF53" s="572">
        <f t="shared" si="73"/>
        <v>0</v>
      </c>
      <c r="AG53" s="572">
        <f t="shared" si="73"/>
        <v>0</v>
      </c>
      <c r="AH53" s="572">
        <f t="shared" si="73"/>
        <v>0</v>
      </c>
      <c r="AI53" s="572">
        <f t="shared" si="73"/>
        <v>0</v>
      </c>
      <c r="AJ53" s="572">
        <f t="shared" si="73"/>
        <v>0</v>
      </c>
      <c r="AK53" s="572">
        <f t="shared" si="73"/>
        <v>0</v>
      </c>
      <c r="AL53" s="572">
        <f t="shared" si="73"/>
        <v>0</v>
      </c>
      <c r="AM53" s="572">
        <f t="shared" si="73"/>
        <v>0</v>
      </c>
      <c r="AN53" s="572">
        <f t="shared" si="73"/>
        <v>0</v>
      </c>
      <c r="AO53" s="572">
        <f t="shared" ref="AO53:BM53" si="74">$C53*AO7</f>
        <v>0</v>
      </c>
      <c r="AP53" s="572">
        <f t="shared" si="74"/>
        <v>0</v>
      </c>
      <c r="AQ53" s="572">
        <f t="shared" si="74"/>
        <v>0</v>
      </c>
      <c r="AR53" s="572">
        <f t="shared" si="74"/>
        <v>0</v>
      </c>
      <c r="AS53" s="572">
        <f t="shared" si="74"/>
        <v>0</v>
      </c>
      <c r="AT53" s="572">
        <f t="shared" si="74"/>
        <v>0</v>
      </c>
      <c r="AU53" s="572">
        <f t="shared" si="74"/>
        <v>0</v>
      </c>
      <c r="AV53" s="572">
        <f t="shared" si="74"/>
        <v>0</v>
      </c>
      <c r="AW53" s="572">
        <f t="shared" si="74"/>
        <v>0</v>
      </c>
      <c r="AX53" s="572">
        <f t="shared" si="74"/>
        <v>0</v>
      </c>
      <c r="AY53" s="572">
        <f t="shared" si="74"/>
        <v>0</v>
      </c>
      <c r="AZ53" s="572">
        <f t="shared" si="74"/>
        <v>0</v>
      </c>
      <c r="BA53" s="572">
        <f t="shared" si="74"/>
        <v>0</v>
      </c>
      <c r="BB53" s="572">
        <f t="shared" si="74"/>
        <v>0</v>
      </c>
      <c r="BC53" s="572">
        <f t="shared" si="74"/>
        <v>0</v>
      </c>
      <c r="BD53" s="572">
        <f t="shared" si="74"/>
        <v>0</v>
      </c>
      <c r="BE53" s="572">
        <f t="shared" si="74"/>
        <v>0</v>
      </c>
      <c r="BF53" s="572">
        <f t="shared" si="74"/>
        <v>0</v>
      </c>
      <c r="BG53" s="572">
        <f t="shared" si="74"/>
        <v>0</v>
      </c>
      <c r="BH53" s="572">
        <f t="shared" si="74"/>
        <v>0</v>
      </c>
      <c r="BI53" s="572">
        <f t="shared" si="74"/>
        <v>0</v>
      </c>
      <c r="BJ53" s="572">
        <f t="shared" si="74"/>
        <v>0</v>
      </c>
      <c r="BK53" s="572">
        <f t="shared" si="74"/>
        <v>0</v>
      </c>
      <c r="BL53" s="572">
        <f t="shared" si="74"/>
        <v>0</v>
      </c>
      <c r="BM53" s="572">
        <f t="shared" si="74"/>
        <v>0</v>
      </c>
      <c r="BN53" s="483"/>
      <c r="BO53" s="1136"/>
      <c r="BP53" s="1121"/>
      <c r="BQ53" s="1121"/>
      <c r="BR53" s="1121"/>
      <c r="BS53" s="1121"/>
    </row>
    <row r="54" spans="1:81" s="494" customFormat="1" ht="12.75" x14ac:dyDescent="0.2">
      <c r="A54" s="491"/>
      <c r="B54" s="492" t="str">
        <f t="shared" si="71"/>
        <v>Limpeza condominial 4 horas</v>
      </c>
      <c r="C54" s="493">
        <v>0</v>
      </c>
      <c r="D54" s="842">
        <f t="shared" si="67"/>
        <v>0</v>
      </c>
      <c r="E54" s="842">
        <f t="shared" si="72"/>
        <v>0</v>
      </c>
      <c r="F54" s="1120"/>
      <c r="G54" s="1120"/>
      <c r="H54" s="896"/>
      <c r="I54" s="688">
        <f t="shared" ref="I54:AN54" si="75">$C54*I8</f>
        <v>0</v>
      </c>
      <c r="J54" s="572">
        <f t="shared" si="75"/>
        <v>0</v>
      </c>
      <c r="K54" s="572">
        <f t="shared" si="75"/>
        <v>0</v>
      </c>
      <c r="L54" s="572">
        <f t="shared" si="75"/>
        <v>0</v>
      </c>
      <c r="M54" s="572">
        <f t="shared" si="75"/>
        <v>0</v>
      </c>
      <c r="N54" s="572">
        <f t="shared" si="75"/>
        <v>0</v>
      </c>
      <c r="O54" s="572">
        <f t="shared" si="75"/>
        <v>0</v>
      </c>
      <c r="P54" s="572">
        <f t="shared" si="75"/>
        <v>0</v>
      </c>
      <c r="Q54" s="572">
        <f t="shared" si="75"/>
        <v>0</v>
      </c>
      <c r="R54" s="572">
        <f t="shared" si="75"/>
        <v>0</v>
      </c>
      <c r="S54" s="572">
        <f t="shared" si="75"/>
        <v>0</v>
      </c>
      <c r="T54" s="572">
        <f t="shared" si="75"/>
        <v>0</v>
      </c>
      <c r="U54" s="572">
        <f t="shared" si="75"/>
        <v>0</v>
      </c>
      <c r="V54" s="572">
        <f t="shared" si="75"/>
        <v>0</v>
      </c>
      <c r="W54" s="572">
        <f t="shared" si="75"/>
        <v>0</v>
      </c>
      <c r="X54" s="572">
        <f t="shared" si="75"/>
        <v>0</v>
      </c>
      <c r="Y54" s="572">
        <f t="shared" si="75"/>
        <v>0</v>
      </c>
      <c r="Z54" s="572">
        <f t="shared" si="75"/>
        <v>0</v>
      </c>
      <c r="AA54" s="572">
        <f t="shared" si="75"/>
        <v>0</v>
      </c>
      <c r="AB54" s="572">
        <f t="shared" si="75"/>
        <v>0</v>
      </c>
      <c r="AC54" s="572">
        <f t="shared" si="75"/>
        <v>0</v>
      </c>
      <c r="AD54" s="572">
        <f t="shared" si="75"/>
        <v>0</v>
      </c>
      <c r="AE54" s="572">
        <f t="shared" si="75"/>
        <v>0</v>
      </c>
      <c r="AF54" s="572">
        <f t="shared" si="75"/>
        <v>0</v>
      </c>
      <c r="AG54" s="572">
        <f t="shared" si="75"/>
        <v>0</v>
      </c>
      <c r="AH54" s="572">
        <f t="shared" si="75"/>
        <v>0</v>
      </c>
      <c r="AI54" s="572">
        <f t="shared" si="75"/>
        <v>0</v>
      </c>
      <c r="AJ54" s="572">
        <f t="shared" si="75"/>
        <v>0</v>
      </c>
      <c r="AK54" s="572">
        <f t="shared" si="75"/>
        <v>0</v>
      </c>
      <c r="AL54" s="572">
        <f t="shared" si="75"/>
        <v>0</v>
      </c>
      <c r="AM54" s="572">
        <f t="shared" si="75"/>
        <v>0</v>
      </c>
      <c r="AN54" s="572">
        <f t="shared" si="75"/>
        <v>0</v>
      </c>
      <c r="AO54" s="572">
        <f t="shared" ref="AO54:BM54" si="76">$C54*AO8</f>
        <v>0</v>
      </c>
      <c r="AP54" s="572">
        <f t="shared" si="76"/>
        <v>0</v>
      </c>
      <c r="AQ54" s="572">
        <f t="shared" si="76"/>
        <v>0</v>
      </c>
      <c r="AR54" s="572">
        <f t="shared" si="76"/>
        <v>0</v>
      </c>
      <c r="AS54" s="572">
        <f t="shared" si="76"/>
        <v>0</v>
      </c>
      <c r="AT54" s="572">
        <f t="shared" si="76"/>
        <v>0</v>
      </c>
      <c r="AU54" s="572">
        <f t="shared" si="76"/>
        <v>0</v>
      </c>
      <c r="AV54" s="572">
        <f t="shared" si="76"/>
        <v>0</v>
      </c>
      <c r="AW54" s="572">
        <f t="shared" si="76"/>
        <v>0</v>
      </c>
      <c r="AX54" s="572">
        <f t="shared" si="76"/>
        <v>0</v>
      </c>
      <c r="AY54" s="572">
        <f t="shared" si="76"/>
        <v>0</v>
      </c>
      <c r="AZ54" s="572">
        <f t="shared" si="76"/>
        <v>0</v>
      </c>
      <c r="BA54" s="572">
        <f t="shared" si="76"/>
        <v>0</v>
      </c>
      <c r="BB54" s="572">
        <f t="shared" si="76"/>
        <v>0</v>
      </c>
      <c r="BC54" s="572">
        <f t="shared" si="76"/>
        <v>0</v>
      </c>
      <c r="BD54" s="572">
        <f t="shared" si="76"/>
        <v>0</v>
      </c>
      <c r="BE54" s="572">
        <f t="shared" si="76"/>
        <v>0</v>
      </c>
      <c r="BF54" s="572">
        <f t="shared" si="76"/>
        <v>0</v>
      </c>
      <c r="BG54" s="572">
        <f t="shared" si="76"/>
        <v>0</v>
      </c>
      <c r="BH54" s="572">
        <f t="shared" si="76"/>
        <v>0</v>
      </c>
      <c r="BI54" s="572">
        <f t="shared" si="76"/>
        <v>0</v>
      </c>
      <c r="BJ54" s="572">
        <f t="shared" si="76"/>
        <v>0</v>
      </c>
      <c r="BK54" s="572">
        <f t="shared" si="76"/>
        <v>0</v>
      </c>
      <c r="BL54" s="572">
        <f t="shared" si="76"/>
        <v>0</v>
      </c>
      <c r="BM54" s="572">
        <f t="shared" si="76"/>
        <v>0</v>
      </c>
      <c r="BN54" s="483"/>
      <c r="BO54" s="1136"/>
      <c r="BP54" s="1121"/>
      <c r="BQ54" s="1121"/>
      <c r="BR54" s="1121"/>
      <c r="BS54" s="1121"/>
    </row>
    <row r="55" spans="1:81" s="494" customFormat="1" ht="12.75" x14ac:dyDescent="0.2">
      <c r="A55" s="491"/>
      <c r="B55" s="492" t="str">
        <f t="shared" si="71"/>
        <v>Passadoria - 4 horas</v>
      </c>
      <c r="C55" s="493">
        <v>0</v>
      </c>
      <c r="D55" s="842">
        <f t="shared" si="67"/>
        <v>0</v>
      </c>
      <c r="E55" s="842">
        <f t="shared" si="72"/>
        <v>0</v>
      </c>
      <c r="F55" s="1120"/>
      <c r="G55" s="1120"/>
      <c r="H55" s="896"/>
      <c r="I55" s="688">
        <f t="shared" ref="I55:AN55" si="77">$C55*I9</f>
        <v>0</v>
      </c>
      <c r="J55" s="572">
        <f t="shared" si="77"/>
        <v>0</v>
      </c>
      <c r="K55" s="572">
        <f t="shared" si="77"/>
        <v>0</v>
      </c>
      <c r="L55" s="572">
        <f t="shared" si="77"/>
        <v>0</v>
      </c>
      <c r="M55" s="572">
        <f t="shared" si="77"/>
        <v>0</v>
      </c>
      <c r="N55" s="572">
        <f t="shared" si="77"/>
        <v>0</v>
      </c>
      <c r="O55" s="572">
        <f t="shared" si="77"/>
        <v>0</v>
      </c>
      <c r="P55" s="572">
        <f t="shared" si="77"/>
        <v>0</v>
      </c>
      <c r="Q55" s="572">
        <f t="shared" si="77"/>
        <v>0</v>
      </c>
      <c r="R55" s="572">
        <f t="shared" si="77"/>
        <v>0</v>
      </c>
      <c r="S55" s="572">
        <f t="shared" si="77"/>
        <v>0</v>
      </c>
      <c r="T55" s="572">
        <f t="shared" si="77"/>
        <v>0</v>
      </c>
      <c r="U55" s="572">
        <f t="shared" si="77"/>
        <v>0</v>
      </c>
      <c r="V55" s="572">
        <f t="shared" si="77"/>
        <v>0</v>
      </c>
      <c r="W55" s="572">
        <f t="shared" si="77"/>
        <v>0</v>
      </c>
      <c r="X55" s="572">
        <f t="shared" si="77"/>
        <v>0</v>
      </c>
      <c r="Y55" s="572">
        <f t="shared" si="77"/>
        <v>0</v>
      </c>
      <c r="Z55" s="572">
        <f t="shared" si="77"/>
        <v>0</v>
      </c>
      <c r="AA55" s="572">
        <f t="shared" si="77"/>
        <v>0</v>
      </c>
      <c r="AB55" s="572">
        <f t="shared" si="77"/>
        <v>0</v>
      </c>
      <c r="AC55" s="572">
        <f t="shared" si="77"/>
        <v>0</v>
      </c>
      <c r="AD55" s="572">
        <f t="shared" si="77"/>
        <v>0</v>
      </c>
      <c r="AE55" s="572">
        <f t="shared" si="77"/>
        <v>0</v>
      </c>
      <c r="AF55" s="572">
        <f t="shared" si="77"/>
        <v>0</v>
      </c>
      <c r="AG55" s="572">
        <f t="shared" si="77"/>
        <v>0</v>
      </c>
      <c r="AH55" s="572">
        <f t="shared" si="77"/>
        <v>0</v>
      </c>
      <c r="AI55" s="572">
        <f t="shared" si="77"/>
        <v>0</v>
      </c>
      <c r="AJ55" s="572">
        <f t="shared" si="77"/>
        <v>0</v>
      </c>
      <c r="AK55" s="572">
        <f t="shared" si="77"/>
        <v>0</v>
      </c>
      <c r="AL55" s="572">
        <f t="shared" si="77"/>
        <v>0</v>
      </c>
      <c r="AM55" s="572">
        <f t="shared" si="77"/>
        <v>0</v>
      </c>
      <c r="AN55" s="572">
        <f t="shared" si="77"/>
        <v>0</v>
      </c>
      <c r="AO55" s="572">
        <f t="shared" ref="AO55:BM55" si="78">$C55*AO9</f>
        <v>0</v>
      </c>
      <c r="AP55" s="572">
        <f t="shared" si="78"/>
        <v>0</v>
      </c>
      <c r="AQ55" s="572">
        <f t="shared" si="78"/>
        <v>0</v>
      </c>
      <c r="AR55" s="572">
        <f t="shared" si="78"/>
        <v>0</v>
      </c>
      <c r="AS55" s="572">
        <f t="shared" si="78"/>
        <v>0</v>
      </c>
      <c r="AT55" s="572">
        <f t="shared" si="78"/>
        <v>0</v>
      </c>
      <c r="AU55" s="572">
        <f t="shared" si="78"/>
        <v>0</v>
      </c>
      <c r="AV55" s="572">
        <f t="shared" si="78"/>
        <v>0</v>
      </c>
      <c r="AW55" s="572">
        <f t="shared" si="78"/>
        <v>0</v>
      </c>
      <c r="AX55" s="572">
        <f t="shared" si="78"/>
        <v>0</v>
      </c>
      <c r="AY55" s="572">
        <f t="shared" si="78"/>
        <v>0</v>
      </c>
      <c r="AZ55" s="572">
        <f t="shared" si="78"/>
        <v>0</v>
      </c>
      <c r="BA55" s="572">
        <f t="shared" si="78"/>
        <v>0</v>
      </c>
      <c r="BB55" s="572">
        <f t="shared" si="78"/>
        <v>0</v>
      </c>
      <c r="BC55" s="572">
        <f t="shared" si="78"/>
        <v>0</v>
      </c>
      <c r="BD55" s="572">
        <f t="shared" si="78"/>
        <v>0</v>
      </c>
      <c r="BE55" s="572">
        <f t="shared" si="78"/>
        <v>0</v>
      </c>
      <c r="BF55" s="572">
        <f t="shared" si="78"/>
        <v>0</v>
      </c>
      <c r="BG55" s="572">
        <f t="shared" si="78"/>
        <v>0</v>
      </c>
      <c r="BH55" s="572">
        <f t="shared" si="78"/>
        <v>0</v>
      </c>
      <c r="BI55" s="572">
        <f t="shared" si="78"/>
        <v>0</v>
      </c>
      <c r="BJ55" s="572">
        <f t="shared" si="78"/>
        <v>0</v>
      </c>
      <c r="BK55" s="572">
        <f t="shared" si="78"/>
        <v>0</v>
      </c>
      <c r="BL55" s="572">
        <f t="shared" si="78"/>
        <v>0</v>
      </c>
      <c r="BM55" s="572">
        <f t="shared" si="78"/>
        <v>0</v>
      </c>
      <c r="BN55" s="483"/>
      <c r="BO55" s="1136"/>
      <c r="BP55" s="1121"/>
      <c r="BQ55" s="1121"/>
      <c r="BR55" s="1121"/>
      <c r="BS55" s="1121"/>
    </row>
    <row r="56" spans="1:81" s="494" customFormat="1" ht="12.75" x14ac:dyDescent="0.2">
      <c r="A56" s="491"/>
      <c r="B56" s="492" t="str">
        <f t="shared" si="71"/>
        <v>Limpeza Residencial - 6 horas</v>
      </c>
      <c r="C56" s="493">
        <v>0</v>
      </c>
      <c r="D56" s="842">
        <f t="shared" si="67"/>
        <v>0</v>
      </c>
      <c r="E56" s="842">
        <f t="shared" si="72"/>
        <v>0</v>
      </c>
      <c r="F56" s="1120"/>
      <c r="G56" s="1120"/>
      <c r="H56" s="896"/>
      <c r="I56" s="688">
        <f t="shared" ref="I56:AN56" si="79">$C56*I10</f>
        <v>0</v>
      </c>
      <c r="J56" s="572">
        <f t="shared" si="79"/>
        <v>0</v>
      </c>
      <c r="K56" s="572">
        <f t="shared" si="79"/>
        <v>0</v>
      </c>
      <c r="L56" s="572">
        <f t="shared" si="79"/>
        <v>0</v>
      </c>
      <c r="M56" s="572">
        <f t="shared" si="79"/>
        <v>0</v>
      </c>
      <c r="N56" s="572">
        <f t="shared" si="79"/>
        <v>0</v>
      </c>
      <c r="O56" s="572">
        <f t="shared" si="79"/>
        <v>0</v>
      </c>
      <c r="P56" s="572">
        <f t="shared" si="79"/>
        <v>0</v>
      </c>
      <c r="Q56" s="572">
        <f t="shared" si="79"/>
        <v>0</v>
      </c>
      <c r="R56" s="572">
        <f t="shared" si="79"/>
        <v>0</v>
      </c>
      <c r="S56" s="572">
        <f t="shared" si="79"/>
        <v>0</v>
      </c>
      <c r="T56" s="572">
        <f t="shared" si="79"/>
        <v>0</v>
      </c>
      <c r="U56" s="572">
        <f t="shared" si="79"/>
        <v>0</v>
      </c>
      <c r="V56" s="572">
        <f t="shared" si="79"/>
        <v>0</v>
      </c>
      <c r="W56" s="572">
        <f t="shared" si="79"/>
        <v>0</v>
      </c>
      <c r="X56" s="572">
        <f t="shared" si="79"/>
        <v>0</v>
      </c>
      <c r="Y56" s="572">
        <f t="shared" si="79"/>
        <v>0</v>
      </c>
      <c r="Z56" s="572">
        <f t="shared" si="79"/>
        <v>0</v>
      </c>
      <c r="AA56" s="572">
        <f t="shared" si="79"/>
        <v>0</v>
      </c>
      <c r="AB56" s="572">
        <f t="shared" si="79"/>
        <v>0</v>
      </c>
      <c r="AC56" s="572">
        <f t="shared" si="79"/>
        <v>0</v>
      </c>
      <c r="AD56" s="572">
        <f t="shared" si="79"/>
        <v>0</v>
      </c>
      <c r="AE56" s="572">
        <f t="shared" si="79"/>
        <v>0</v>
      </c>
      <c r="AF56" s="572">
        <f t="shared" si="79"/>
        <v>0</v>
      </c>
      <c r="AG56" s="572">
        <f t="shared" si="79"/>
        <v>0</v>
      </c>
      <c r="AH56" s="572">
        <f t="shared" si="79"/>
        <v>0</v>
      </c>
      <c r="AI56" s="572">
        <f t="shared" si="79"/>
        <v>0</v>
      </c>
      <c r="AJ56" s="572">
        <f t="shared" si="79"/>
        <v>0</v>
      </c>
      <c r="AK56" s="572">
        <f t="shared" si="79"/>
        <v>0</v>
      </c>
      <c r="AL56" s="572">
        <f t="shared" si="79"/>
        <v>0</v>
      </c>
      <c r="AM56" s="572">
        <f t="shared" si="79"/>
        <v>0</v>
      </c>
      <c r="AN56" s="572">
        <f t="shared" si="79"/>
        <v>0</v>
      </c>
      <c r="AO56" s="572">
        <f t="shared" ref="AO56:BM56" si="80">$C56*AO10</f>
        <v>0</v>
      </c>
      <c r="AP56" s="572">
        <f t="shared" si="80"/>
        <v>0</v>
      </c>
      <c r="AQ56" s="572">
        <f t="shared" si="80"/>
        <v>0</v>
      </c>
      <c r="AR56" s="572">
        <f t="shared" si="80"/>
        <v>0</v>
      </c>
      <c r="AS56" s="572">
        <f t="shared" si="80"/>
        <v>0</v>
      </c>
      <c r="AT56" s="572">
        <f t="shared" si="80"/>
        <v>0</v>
      </c>
      <c r="AU56" s="572">
        <f t="shared" si="80"/>
        <v>0</v>
      </c>
      <c r="AV56" s="572">
        <f t="shared" si="80"/>
        <v>0</v>
      </c>
      <c r="AW56" s="572">
        <f t="shared" si="80"/>
        <v>0</v>
      </c>
      <c r="AX56" s="572">
        <f t="shared" si="80"/>
        <v>0</v>
      </c>
      <c r="AY56" s="572">
        <f t="shared" si="80"/>
        <v>0</v>
      </c>
      <c r="AZ56" s="572">
        <f t="shared" si="80"/>
        <v>0</v>
      </c>
      <c r="BA56" s="572">
        <f t="shared" si="80"/>
        <v>0</v>
      </c>
      <c r="BB56" s="572">
        <f t="shared" si="80"/>
        <v>0</v>
      </c>
      <c r="BC56" s="572">
        <f t="shared" si="80"/>
        <v>0</v>
      </c>
      <c r="BD56" s="572">
        <f t="shared" si="80"/>
        <v>0</v>
      </c>
      <c r="BE56" s="572">
        <f t="shared" si="80"/>
        <v>0</v>
      </c>
      <c r="BF56" s="572">
        <f t="shared" si="80"/>
        <v>0</v>
      </c>
      <c r="BG56" s="572">
        <f t="shared" si="80"/>
        <v>0</v>
      </c>
      <c r="BH56" s="572">
        <f t="shared" si="80"/>
        <v>0</v>
      </c>
      <c r="BI56" s="572">
        <f t="shared" si="80"/>
        <v>0</v>
      </c>
      <c r="BJ56" s="572">
        <f t="shared" si="80"/>
        <v>0</v>
      </c>
      <c r="BK56" s="572">
        <f t="shared" si="80"/>
        <v>0</v>
      </c>
      <c r="BL56" s="572">
        <f t="shared" si="80"/>
        <v>0</v>
      </c>
      <c r="BM56" s="572">
        <f t="shared" si="80"/>
        <v>0</v>
      </c>
      <c r="BN56" s="483"/>
      <c r="BO56" s="1136"/>
      <c r="BP56" s="1121"/>
      <c r="BQ56" s="1121"/>
      <c r="BR56" s="1121"/>
      <c r="BS56" s="1121"/>
    </row>
    <row r="57" spans="1:81" s="494" customFormat="1" ht="12.75" x14ac:dyDescent="0.2">
      <c r="A57" s="491"/>
      <c r="B57" s="492" t="str">
        <f t="shared" si="71"/>
        <v>Limpeza Residencial - 8 horas</v>
      </c>
      <c r="C57" s="493">
        <v>0</v>
      </c>
      <c r="D57" s="842">
        <f t="shared" si="67"/>
        <v>0</v>
      </c>
      <c r="E57" s="842">
        <f t="shared" si="72"/>
        <v>0</v>
      </c>
      <c r="F57" s="1120"/>
      <c r="G57" s="1120"/>
      <c r="H57" s="896"/>
      <c r="I57" s="688">
        <f t="shared" ref="I57:AN57" si="81">$C57*I11</f>
        <v>0</v>
      </c>
      <c r="J57" s="572">
        <f t="shared" si="81"/>
        <v>0</v>
      </c>
      <c r="K57" s="572">
        <f t="shared" si="81"/>
        <v>0</v>
      </c>
      <c r="L57" s="572">
        <f t="shared" si="81"/>
        <v>0</v>
      </c>
      <c r="M57" s="572">
        <f t="shared" si="81"/>
        <v>0</v>
      </c>
      <c r="N57" s="572">
        <f t="shared" si="81"/>
        <v>0</v>
      </c>
      <c r="O57" s="572">
        <f t="shared" si="81"/>
        <v>0</v>
      </c>
      <c r="P57" s="572">
        <f t="shared" si="81"/>
        <v>0</v>
      </c>
      <c r="Q57" s="572">
        <f t="shared" si="81"/>
        <v>0</v>
      </c>
      <c r="R57" s="572">
        <f t="shared" si="81"/>
        <v>0</v>
      </c>
      <c r="S57" s="572">
        <f t="shared" si="81"/>
        <v>0</v>
      </c>
      <c r="T57" s="572">
        <f t="shared" si="81"/>
        <v>0</v>
      </c>
      <c r="U57" s="572">
        <f t="shared" si="81"/>
        <v>0</v>
      </c>
      <c r="V57" s="572">
        <f t="shared" si="81"/>
        <v>0</v>
      </c>
      <c r="W57" s="572">
        <f t="shared" si="81"/>
        <v>0</v>
      </c>
      <c r="X57" s="572">
        <f t="shared" si="81"/>
        <v>0</v>
      </c>
      <c r="Y57" s="572">
        <f t="shared" si="81"/>
        <v>0</v>
      </c>
      <c r="Z57" s="572">
        <f t="shared" si="81"/>
        <v>0</v>
      </c>
      <c r="AA57" s="572">
        <f t="shared" si="81"/>
        <v>0</v>
      </c>
      <c r="AB57" s="572">
        <f t="shared" si="81"/>
        <v>0</v>
      </c>
      <c r="AC57" s="572">
        <f t="shared" si="81"/>
        <v>0</v>
      </c>
      <c r="AD57" s="572">
        <f t="shared" si="81"/>
        <v>0</v>
      </c>
      <c r="AE57" s="572">
        <f t="shared" si="81"/>
        <v>0</v>
      </c>
      <c r="AF57" s="572">
        <f t="shared" si="81"/>
        <v>0</v>
      </c>
      <c r="AG57" s="572">
        <f t="shared" si="81"/>
        <v>0</v>
      </c>
      <c r="AH57" s="572">
        <f t="shared" si="81"/>
        <v>0</v>
      </c>
      <c r="AI57" s="572">
        <f t="shared" si="81"/>
        <v>0</v>
      </c>
      <c r="AJ57" s="572">
        <f t="shared" si="81"/>
        <v>0</v>
      </c>
      <c r="AK57" s="572">
        <f t="shared" si="81"/>
        <v>0</v>
      </c>
      <c r="AL57" s="572">
        <f t="shared" si="81"/>
        <v>0</v>
      </c>
      <c r="AM57" s="572">
        <f t="shared" si="81"/>
        <v>0</v>
      </c>
      <c r="AN57" s="572">
        <f t="shared" si="81"/>
        <v>0</v>
      </c>
      <c r="AO57" s="572">
        <f t="shared" ref="AO57:BM57" si="82">$C57*AO11</f>
        <v>0</v>
      </c>
      <c r="AP57" s="572">
        <f t="shared" si="82"/>
        <v>0</v>
      </c>
      <c r="AQ57" s="572">
        <f t="shared" si="82"/>
        <v>0</v>
      </c>
      <c r="AR57" s="572">
        <f t="shared" si="82"/>
        <v>0</v>
      </c>
      <c r="AS57" s="572">
        <f t="shared" si="82"/>
        <v>0</v>
      </c>
      <c r="AT57" s="572">
        <f t="shared" si="82"/>
        <v>0</v>
      </c>
      <c r="AU57" s="572">
        <f t="shared" si="82"/>
        <v>0</v>
      </c>
      <c r="AV57" s="572">
        <f t="shared" si="82"/>
        <v>0</v>
      </c>
      <c r="AW57" s="572">
        <f t="shared" si="82"/>
        <v>0</v>
      </c>
      <c r="AX57" s="572">
        <f t="shared" si="82"/>
        <v>0</v>
      </c>
      <c r="AY57" s="572">
        <f t="shared" si="82"/>
        <v>0</v>
      </c>
      <c r="AZ57" s="572">
        <f t="shared" si="82"/>
        <v>0</v>
      </c>
      <c r="BA57" s="572">
        <f t="shared" si="82"/>
        <v>0</v>
      </c>
      <c r="BB57" s="572">
        <f t="shared" si="82"/>
        <v>0</v>
      </c>
      <c r="BC57" s="572">
        <f t="shared" si="82"/>
        <v>0</v>
      </c>
      <c r="BD57" s="572">
        <f t="shared" si="82"/>
        <v>0</v>
      </c>
      <c r="BE57" s="572">
        <f t="shared" si="82"/>
        <v>0</v>
      </c>
      <c r="BF57" s="572">
        <f t="shared" si="82"/>
        <v>0</v>
      </c>
      <c r="BG57" s="572">
        <f t="shared" si="82"/>
        <v>0</v>
      </c>
      <c r="BH57" s="572">
        <f t="shared" si="82"/>
        <v>0</v>
      </c>
      <c r="BI57" s="572">
        <f t="shared" si="82"/>
        <v>0</v>
      </c>
      <c r="BJ57" s="572">
        <f t="shared" si="82"/>
        <v>0</v>
      </c>
      <c r="BK57" s="572">
        <f t="shared" si="82"/>
        <v>0</v>
      </c>
      <c r="BL57" s="572">
        <f t="shared" si="82"/>
        <v>0</v>
      </c>
      <c r="BM57" s="572">
        <f t="shared" si="82"/>
        <v>0</v>
      </c>
      <c r="BP57" s="1121"/>
      <c r="BQ57" s="1121"/>
      <c r="BR57" s="1121"/>
      <c r="BS57" s="1121"/>
    </row>
    <row r="58" spans="1:81" s="494" customFormat="1" ht="12.75" x14ac:dyDescent="0.2">
      <c r="A58" s="491"/>
      <c r="B58" s="492" t="str">
        <f t="shared" si="71"/>
        <v>Limpeza Residencial - 2 horas</v>
      </c>
      <c r="C58" s="493">
        <v>0</v>
      </c>
      <c r="D58" s="842">
        <f t="shared" ref="D58:D96" si="83">IFERROR(C58*D12,"")</f>
        <v>0</v>
      </c>
      <c r="E58" s="842">
        <f t="shared" ref="E58:E96" si="84">IFERROR(AVERAGE(I58:BN58),"")</f>
        <v>0</v>
      </c>
      <c r="F58" s="1372"/>
      <c r="G58" s="1372"/>
      <c r="H58" s="896"/>
      <c r="I58" s="688">
        <f t="shared" ref="I58:BM58" si="85">$C58*I12</f>
        <v>0</v>
      </c>
      <c r="J58" s="572">
        <f t="shared" si="85"/>
        <v>0</v>
      </c>
      <c r="K58" s="572">
        <f t="shared" si="85"/>
        <v>0</v>
      </c>
      <c r="L58" s="572">
        <f t="shared" si="85"/>
        <v>0</v>
      </c>
      <c r="M58" s="572">
        <f t="shared" si="85"/>
        <v>0</v>
      </c>
      <c r="N58" s="572">
        <f t="shared" si="85"/>
        <v>0</v>
      </c>
      <c r="O58" s="572">
        <f t="shared" si="85"/>
        <v>0</v>
      </c>
      <c r="P58" s="572">
        <f t="shared" si="85"/>
        <v>0</v>
      </c>
      <c r="Q58" s="572">
        <f t="shared" si="85"/>
        <v>0</v>
      </c>
      <c r="R58" s="572">
        <f t="shared" si="85"/>
        <v>0</v>
      </c>
      <c r="S58" s="572">
        <f t="shared" si="85"/>
        <v>0</v>
      </c>
      <c r="T58" s="572">
        <f t="shared" si="85"/>
        <v>0</v>
      </c>
      <c r="U58" s="572">
        <f t="shared" si="85"/>
        <v>0</v>
      </c>
      <c r="V58" s="572">
        <f t="shared" si="85"/>
        <v>0</v>
      </c>
      <c r="W58" s="572">
        <f t="shared" si="85"/>
        <v>0</v>
      </c>
      <c r="X58" s="572">
        <f t="shared" si="85"/>
        <v>0</v>
      </c>
      <c r="Y58" s="572">
        <f t="shared" si="85"/>
        <v>0</v>
      </c>
      <c r="Z58" s="572">
        <f t="shared" si="85"/>
        <v>0</v>
      </c>
      <c r="AA58" s="572">
        <f t="shared" si="85"/>
        <v>0</v>
      </c>
      <c r="AB58" s="572">
        <f t="shared" si="85"/>
        <v>0</v>
      </c>
      <c r="AC58" s="572">
        <f t="shared" si="85"/>
        <v>0</v>
      </c>
      <c r="AD58" s="572">
        <f t="shared" si="85"/>
        <v>0</v>
      </c>
      <c r="AE58" s="572">
        <f t="shared" si="85"/>
        <v>0</v>
      </c>
      <c r="AF58" s="572">
        <f t="shared" si="85"/>
        <v>0</v>
      </c>
      <c r="AG58" s="572">
        <f t="shared" si="85"/>
        <v>0</v>
      </c>
      <c r="AH58" s="572">
        <f t="shared" si="85"/>
        <v>0</v>
      </c>
      <c r="AI58" s="572">
        <f t="shared" si="85"/>
        <v>0</v>
      </c>
      <c r="AJ58" s="572">
        <f t="shared" si="85"/>
        <v>0</v>
      </c>
      <c r="AK58" s="572">
        <f t="shared" si="85"/>
        <v>0</v>
      </c>
      <c r="AL58" s="572">
        <f t="shared" si="85"/>
        <v>0</v>
      </c>
      <c r="AM58" s="572">
        <f t="shared" si="85"/>
        <v>0</v>
      </c>
      <c r="AN58" s="572">
        <f t="shared" si="85"/>
        <v>0</v>
      </c>
      <c r="AO58" s="572">
        <f t="shared" si="85"/>
        <v>0</v>
      </c>
      <c r="AP58" s="572">
        <f t="shared" si="85"/>
        <v>0</v>
      </c>
      <c r="AQ58" s="572">
        <f t="shared" si="85"/>
        <v>0</v>
      </c>
      <c r="AR58" s="572">
        <f t="shared" si="85"/>
        <v>0</v>
      </c>
      <c r="AS58" s="572">
        <f t="shared" si="85"/>
        <v>0</v>
      </c>
      <c r="AT58" s="572">
        <f t="shared" si="85"/>
        <v>0</v>
      </c>
      <c r="AU58" s="572">
        <f t="shared" si="85"/>
        <v>0</v>
      </c>
      <c r="AV58" s="572">
        <f t="shared" si="85"/>
        <v>0</v>
      </c>
      <c r="AW58" s="572">
        <f t="shared" si="85"/>
        <v>0</v>
      </c>
      <c r="AX58" s="572">
        <f t="shared" si="85"/>
        <v>0</v>
      </c>
      <c r="AY58" s="572">
        <f t="shared" si="85"/>
        <v>0</v>
      </c>
      <c r="AZ58" s="572">
        <f t="shared" si="85"/>
        <v>0</v>
      </c>
      <c r="BA58" s="572">
        <f t="shared" si="85"/>
        <v>0</v>
      </c>
      <c r="BB58" s="572">
        <f t="shared" si="85"/>
        <v>0</v>
      </c>
      <c r="BC58" s="572">
        <f t="shared" si="85"/>
        <v>0</v>
      </c>
      <c r="BD58" s="572">
        <f t="shared" si="85"/>
        <v>0</v>
      </c>
      <c r="BE58" s="572">
        <f t="shared" si="85"/>
        <v>0</v>
      </c>
      <c r="BF58" s="572">
        <f t="shared" si="85"/>
        <v>0</v>
      </c>
      <c r="BG58" s="572">
        <f t="shared" si="85"/>
        <v>0</v>
      </c>
      <c r="BH58" s="572">
        <f t="shared" si="85"/>
        <v>0</v>
      </c>
      <c r="BI58" s="572">
        <f t="shared" si="85"/>
        <v>0</v>
      </c>
      <c r="BJ58" s="572">
        <f t="shared" si="85"/>
        <v>0</v>
      </c>
      <c r="BK58" s="572">
        <f t="shared" si="85"/>
        <v>0</v>
      </c>
      <c r="BL58" s="572">
        <f t="shared" si="85"/>
        <v>0</v>
      </c>
      <c r="BM58" s="572">
        <f t="shared" si="85"/>
        <v>0</v>
      </c>
      <c r="BP58" s="1121"/>
      <c r="BQ58" s="1121"/>
      <c r="BR58" s="1121"/>
      <c r="BS58" s="1121"/>
    </row>
    <row r="59" spans="1:81" s="494" customFormat="1" ht="12.75" x14ac:dyDescent="0.2">
      <c r="A59" s="491"/>
      <c r="B59" s="492" t="str">
        <f t="shared" si="71"/>
        <v>Babá 4 horas</v>
      </c>
      <c r="C59" s="493">
        <v>0</v>
      </c>
      <c r="D59" s="842">
        <f t="shared" si="83"/>
        <v>0</v>
      </c>
      <c r="E59" s="842">
        <f t="shared" si="84"/>
        <v>0</v>
      </c>
      <c r="F59" s="1372"/>
      <c r="G59" s="1372"/>
      <c r="H59" s="896"/>
      <c r="I59" s="688">
        <f t="shared" ref="I59:BM59" si="86">$C59*I13</f>
        <v>0</v>
      </c>
      <c r="J59" s="572">
        <f t="shared" si="86"/>
        <v>0</v>
      </c>
      <c r="K59" s="572">
        <f t="shared" si="86"/>
        <v>0</v>
      </c>
      <c r="L59" s="572">
        <f t="shared" si="86"/>
        <v>0</v>
      </c>
      <c r="M59" s="572">
        <f t="shared" si="86"/>
        <v>0</v>
      </c>
      <c r="N59" s="572">
        <f t="shared" si="86"/>
        <v>0</v>
      </c>
      <c r="O59" s="572">
        <f t="shared" si="86"/>
        <v>0</v>
      </c>
      <c r="P59" s="572">
        <f t="shared" si="86"/>
        <v>0</v>
      </c>
      <c r="Q59" s="572">
        <f t="shared" si="86"/>
        <v>0</v>
      </c>
      <c r="R59" s="572">
        <f t="shared" si="86"/>
        <v>0</v>
      </c>
      <c r="S59" s="572">
        <f t="shared" si="86"/>
        <v>0</v>
      </c>
      <c r="T59" s="572">
        <f t="shared" si="86"/>
        <v>0</v>
      </c>
      <c r="U59" s="572">
        <f t="shared" si="86"/>
        <v>0</v>
      </c>
      <c r="V59" s="572">
        <f t="shared" si="86"/>
        <v>0</v>
      </c>
      <c r="W59" s="572">
        <f t="shared" si="86"/>
        <v>0</v>
      </c>
      <c r="X59" s="572">
        <f t="shared" si="86"/>
        <v>0</v>
      </c>
      <c r="Y59" s="572">
        <f t="shared" si="86"/>
        <v>0</v>
      </c>
      <c r="Z59" s="572">
        <f t="shared" si="86"/>
        <v>0</v>
      </c>
      <c r="AA59" s="572">
        <f t="shared" si="86"/>
        <v>0</v>
      </c>
      <c r="AB59" s="572">
        <f t="shared" si="86"/>
        <v>0</v>
      </c>
      <c r="AC59" s="572">
        <f t="shared" si="86"/>
        <v>0</v>
      </c>
      <c r="AD59" s="572">
        <f t="shared" si="86"/>
        <v>0</v>
      </c>
      <c r="AE59" s="572">
        <f t="shared" si="86"/>
        <v>0</v>
      </c>
      <c r="AF59" s="572">
        <f t="shared" si="86"/>
        <v>0</v>
      </c>
      <c r="AG59" s="572">
        <f t="shared" si="86"/>
        <v>0</v>
      </c>
      <c r="AH59" s="572">
        <f t="shared" si="86"/>
        <v>0</v>
      </c>
      <c r="AI59" s="572">
        <f t="shared" si="86"/>
        <v>0</v>
      </c>
      <c r="AJ59" s="572">
        <f t="shared" si="86"/>
        <v>0</v>
      </c>
      <c r="AK59" s="572">
        <f t="shared" si="86"/>
        <v>0</v>
      </c>
      <c r="AL59" s="572">
        <f t="shared" si="86"/>
        <v>0</v>
      </c>
      <c r="AM59" s="572">
        <f t="shared" si="86"/>
        <v>0</v>
      </c>
      <c r="AN59" s="572">
        <f t="shared" si="86"/>
        <v>0</v>
      </c>
      <c r="AO59" s="572">
        <f t="shared" si="86"/>
        <v>0</v>
      </c>
      <c r="AP59" s="572">
        <f t="shared" si="86"/>
        <v>0</v>
      </c>
      <c r="AQ59" s="572">
        <f t="shared" si="86"/>
        <v>0</v>
      </c>
      <c r="AR59" s="572">
        <f t="shared" si="86"/>
        <v>0</v>
      </c>
      <c r="AS59" s="572">
        <f t="shared" si="86"/>
        <v>0</v>
      </c>
      <c r="AT59" s="572">
        <f t="shared" si="86"/>
        <v>0</v>
      </c>
      <c r="AU59" s="572">
        <f t="shared" si="86"/>
        <v>0</v>
      </c>
      <c r="AV59" s="572">
        <f t="shared" si="86"/>
        <v>0</v>
      </c>
      <c r="AW59" s="572">
        <f t="shared" si="86"/>
        <v>0</v>
      </c>
      <c r="AX59" s="572">
        <f t="shared" si="86"/>
        <v>0</v>
      </c>
      <c r="AY59" s="572">
        <f t="shared" si="86"/>
        <v>0</v>
      </c>
      <c r="AZ59" s="572">
        <f t="shared" si="86"/>
        <v>0</v>
      </c>
      <c r="BA59" s="572">
        <f t="shared" si="86"/>
        <v>0</v>
      </c>
      <c r="BB59" s="572">
        <f t="shared" si="86"/>
        <v>0</v>
      </c>
      <c r="BC59" s="572">
        <f t="shared" si="86"/>
        <v>0</v>
      </c>
      <c r="BD59" s="572">
        <f t="shared" si="86"/>
        <v>0</v>
      </c>
      <c r="BE59" s="572">
        <f t="shared" si="86"/>
        <v>0</v>
      </c>
      <c r="BF59" s="572">
        <f t="shared" si="86"/>
        <v>0</v>
      </c>
      <c r="BG59" s="572">
        <f t="shared" si="86"/>
        <v>0</v>
      </c>
      <c r="BH59" s="572">
        <f t="shared" si="86"/>
        <v>0</v>
      </c>
      <c r="BI59" s="572">
        <f t="shared" si="86"/>
        <v>0</v>
      </c>
      <c r="BJ59" s="572">
        <f t="shared" si="86"/>
        <v>0</v>
      </c>
      <c r="BK59" s="572">
        <f t="shared" si="86"/>
        <v>0</v>
      </c>
      <c r="BL59" s="572">
        <f t="shared" si="86"/>
        <v>0</v>
      </c>
      <c r="BM59" s="572">
        <f t="shared" si="86"/>
        <v>0</v>
      </c>
      <c r="BP59" s="1121"/>
      <c r="BQ59" s="1121"/>
      <c r="BR59" s="1121"/>
      <c r="BS59" s="1121"/>
    </row>
    <row r="60" spans="1:81" s="494" customFormat="1" ht="12.75" x14ac:dyDescent="0.2">
      <c r="A60" s="491"/>
      <c r="B60" s="492" t="str">
        <f t="shared" si="71"/>
        <v>Limpeza Empresarial 8 horas</v>
      </c>
      <c r="C60" s="493">
        <v>0</v>
      </c>
      <c r="D60" s="842">
        <f t="shared" si="83"/>
        <v>0</v>
      </c>
      <c r="E60" s="842">
        <f t="shared" si="84"/>
        <v>0</v>
      </c>
      <c r="F60" s="1372"/>
      <c r="G60" s="1372"/>
      <c r="H60" s="896"/>
      <c r="I60" s="688">
        <f t="shared" ref="I60:BM60" si="87">$C60*I14</f>
        <v>0</v>
      </c>
      <c r="J60" s="572">
        <f t="shared" si="87"/>
        <v>0</v>
      </c>
      <c r="K60" s="572">
        <f t="shared" si="87"/>
        <v>0</v>
      </c>
      <c r="L60" s="572">
        <f t="shared" si="87"/>
        <v>0</v>
      </c>
      <c r="M60" s="572">
        <f t="shared" si="87"/>
        <v>0</v>
      </c>
      <c r="N60" s="572">
        <f t="shared" si="87"/>
        <v>0</v>
      </c>
      <c r="O60" s="572">
        <f t="shared" si="87"/>
        <v>0</v>
      </c>
      <c r="P60" s="572">
        <f t="shared" si="87"/>
        <v>0</v>
      </c>
      <c r="Q60" s="572">
        <f t="shared" si="87"/>
        <v>0</v>
      </c>
      <c r="R60" s="572">
        <f t="shared" si="87"/>
        <v>0</v>
      </c>
      <c r="S60" s="572">
        <f t="shared" si="87"/>
        <v>0</v>
      </c>
      <c r="T60" s="572">
        <f t="shared" si="87"/>
        <v>0</v>
      </c>
      <c r="U60" s="572">
        <f t="shared" si="87"/>
        <v>0</v>
      </c>
      <c r="V60" s="572">
        <f t="shared" si="87"/>
        <v>0</v>
      </c>
      <c r="W60" s="572">
        <f t="shared" si="87"/>
        <v>0</v>
      </c>
      <c r="X60" s="572">
        <f t="shared" si="87"/>
        <v>0</v>
      </c>
      <c r="Y60" s="572">
        <f t="shared" si="87"/>
        <v>0</v>
      </c>
      <c r="Z60" s="572">
        <f t="shared" si="87"/>
        <v>0</v>
      </c>
      <c r="AA60" s="572">
        <f t="shared" si="87"/>
        <v>0</v>
      </c>
      <c r="AB60" s="572">
        <f t="shared" si="87"/>
        <v>0</v>
      </c>
      <c r="AC60" s="572">
        <f t="shared" si="87"/>
        <v>0</v>
      </c>
      <c r="AD60" s="572">
        <f t="shared" si="87"/>
        <v>0</v>
      </c>
      <c r="AE60" s="572">
        <f t="shared" si="87"/>
        <v>0</v>
      </c>
      <c r="AF60" s="572">
        <f t="shared" si="87"/>
        <v>0</v>
      </c>
      <c r="AG60" s="572">
        <f t="shared" si="87"/>
        <v>0</v>
      </c>
      <c r="AH60" s="572">
        <f t="shared" si="87"/>
        <v>0</v>
      </c>
      <c r="AI60" s="572">
        <f t="shared" si="87"/>
        <v>0</v>
      </c>
      <c r="AJ60" s="572">
        <f t="shared" si="87"/>
        <v>0</v>
      </c>
      <c r="AK60" s="572">
        <f t="shared" si="87"/>
        <v>0</v>
      </c>
      <c r="AL60" s="572">
        <f t="shared" si="87"/>
        <v>0</v>
      </c>
      <c r="AM60" s="572">
        <f t="shared" si="87"/>
        <v>0</v>
      </c>
      <c r="AN60" s="572">
        <f t="shared" si="87"/>
        <v>0</v>
      </c>
      <c r="AO60" s="572">
        <f t="shared" si="87"/>
        <v>0</v>
      </c>
      <c r="AP60" s="572">
        <f t="shared" si="87"/>
        <v>0</v>
      </c>
      <c r="AQ60" s="572">
        <f t="shared" si="87"/>
        <v>0</v>
      </c>
      <c r="AR60" s="572">
        <f t="shared" si="87"/>
        <v>0</v>
      </c>
      <c r="AS60" s="572">
        <f t="shared" si="87"/>
        <v>0</v>
      </c>
      <c r="AT60" s="572">
        <f t="shared" si="87"/>
        <v>0</v>
      </c>
      <c r="AU60" s="572">
        <f t="shared" si="87"/>
        <v>0</v>
      </c>
      <c r="AV60" s="572">
        <f t="shared" si="87"/>
        <v>0</v>
      </c>
      <c r="AW60" s="572">
        <f t="shared" si="87"/>
        <v>0</v>
      </c>
      <c r="AX60" s="572">
        <f t="shared" si="87"/>
        <v>0</v>
      </c>
      <c r="AY60" s="572">
        <f t="shared" si="87"/>
        <v>0</v>
      </c>
      <c r="AZ60" s="572">
        <f t="shared" si="87"/>
        <v>0</v>
      </c>
      <c r="BA60" s="572">
        <f t="shared" si="87"/>
        <v>0</v>
      </c>
      <c r="BB60" s="572">
        <f t="shared" si="87"/>
        <v>0</v>
      </c>
      <c r="BC60" s="572">
        <f t="shared" si="87"/>
        <v>0</v>
      </c>
      <c r="BD60" s="572">
        <f t="shared" si="87"/>
        <v>0</v>
      </c>
      <c r="BE60" s="572">
        <f t="shared" si="87"/>
        <v>0</v>
      </c>
      <c r="BF60" s="572">
        <f t="shared" si="87"/>
        <v>0</v>
      </c>
      <c r="BG60" s="572">
        <f t="shared" si="87"/>
        <v>0</v>
      </c>
      <c r="BH60" s="572">
        <f t="shared" si="87"/>
        <v>0</v>
      </c>
      <c r="BI60" s="572">
        <f t="shared" si="87"/>
        <v>0</v>
      </c>
      <c r="BJ60" s="572">
        <f t="shared" si="87"/>
        <v>0</v>
      </c>
      <c r="BK60" s="572">
        <f t="shared" si="87"/>
        <v>0</v>
      </c>
      <c r="BL60" s="572">
        <f t="shared" si="87"/>
        <v>0</v>
      </c>
      <c r="BM60" s="572">
        <f t="shared" si="87"/>
        <v>0</v>
      </c>
      <c r="BP60" s="1121"/>
      <c r="BQ60" s="1121"/>
      <c r="BR60" s="1121"/>
      <c r="BS60" s="1121"/>
    </row>
    <row r="61" spans="1:81" s="494" customFormat="1" ht="12.75" x14ac:dyDescent="0.2">
      <c r="A61" s="491"/>
      <c r="B61" s="492" t="str">
        <f t="shared" si="71"/>
        <v>Passadoria - 6 horas</v>
      </c>
      <c r="C61" s="493">
        <v>0</v>
      </c>
      <c r="D61" s="842">
        <f t="shared" si="83"/>
        <v>0</v>
      </c>
      <c r="E61" s="842">
        <f t="shared" si="84"/>
        <v>0</v>
      </c>
      <c r="F61" s="1372"/>
      <c r="G61" s="1372"/>
      <c r="H61" s="896"/>
      <c r="I61" s="688">
        <f t="shared" ref="I61:BM61" si="88">$C61*I15</f>
        <v>0</v>
      </c>
      <c r="J61" s="572">
        <f t="shared" si="88"/>
        <v>0</v>
      </c>
      <c r="K61" s="572">
        <f t="shared" si="88"/>
        <v>0</v>
      </c>
      <c r="L61" s="572">
        <f t="shared" si="88"/>
        <v>0</v>
      </c>
      <c r="M61" s="572">
        <f t="shared" si="88"/>
        <v>0</v>
      </c>
      <c r="N61" s="572">
        <f t="shared" si="88"/>
        <v>0</v>
      </c>
      <c r="O61" s="572">
        <f t="shared" si="88"/>
        <v>0</v>
      </c>
      <c r="P61" s="572">
        <f t="shared" si="88"/>
        <v>0</v>
      </c>
      <c r="Q61" s="572">
        <f t="shared" si="88"/>
        <v>0</v>
      </c>
      <c r="R61" s="572">
        <f t="shared" si="88"/>
        <v>0</v>
      </c>
      <c r="S61" s="572">
        <f t="shared" si="88"/>
        <v>0</v>
      </c>
      <c r="T61" s="572">
        <f t="shared" si="88"/>
        <v>0</v>
      </c>
      <c r="U61" s="572">
        <f t="shared" si="88"/>
        <v>0</v>
      </c>
      <c r="V61" s="572">
        <f t="shared" si="88"/>
        <v>0</v>
      </c>
      <c r="W61" s="572">
        <f t="shared" si="88"/>
        <v>0</v>
      </c>
      <c r="X61" s="572">
        <f t="shared" si="88"/>
        <v>0</v>
      </c>
      <c r="Y61" s="572">
        <f t="shared" si="88"/>
        <v>0</v>
      </c>
      <c r="Z61" s="572">
        <f t="shared" si="88"/>
        <v>0</v>
      </c>
      <c r="AA61" s="572">
        <f t="shared" si="88"/>
        <v>0</v>
      </c>
      <c r="AB61" s="572">
        <f t="shared" si="88"/>
        <v>0</v>
      </c>
      <c r="AC61" s="572">
        <f t="shared" si="88"/>
        <v>0</v>
      </c>
      <c r="AD61" s="572">
        <f t="shared" si="88"/>
        <v>0</v>
      </c>
      <c r="AE61" s="572">
        <f t="shared" si="88"/>
        <v>0</v>
      </c>
      <c r="AF61" s="572">
        <f t="shared" si="88"/>
        <v>0</v>
      </c>
      <c r="AG61" s="572">
        <f t="shared" si="88"/>
        <v>0</v>
      </c>
      <c r="AH61" s="572">
        <f t="shared" si="88"/>
        <v>0</v>
      </c>
      <c r="AI61" s="572">
        <f t="shared" si="88"/>
        <v>0</v>
      </c>
      <c r="AJ61" s="572">
        <f t="shared" si="88"/>
        <v>0</v>
      </c>
      <c r="AK61" s="572">
        <f t="shared" si="88"/>
        <v>0</v>
      </c>
      <c r="AL61" s="572">
        <f t="shared" si="88"/>
        <v>0</v>
      </c>
      <c r="AM61" s="572">
        <f t="shared" si="88"/>
        <v>0</v>
      </c>
      <c r="AN61" s="572">
        <f t="shared" si="88"/>
        <v>0</v>
      </c>
      <c r="AO61" s="572">
        <f t="shared" si="88"/>
        <v>0</v>
      </c>
      <c r="AP61" s="572">
        <f t="shared" si="88"/>
        <v>0</v>
      </c>
      <c r="AQ61" s="572">
        <f t="shared" si="88"/>
        <v>0</v>
      </c>
      <c r="AR61" s="572">
        <f t="shared" si="88"/>
        <v>0</v>
      </c>
      <c r="AS61" s="572">
        <f t="shared" si="88"/>
        <v>0</v>
      </c>
      <c r="AT61" s="572">
        <f t="shared" si="88"/>
        <v>0</v>
      </c>
      <c r="AU61" s="572">
        <f t="shared" si="88"/>
        <v>0</v>
      </c>
      <c r="AV61" s="572">
        <f t="shared" si="88"/>
        <v>0</v>
      </c>
      <c r="AW61" s="572">
        <f t="shared" si="88"/>
        <v>0</v>
      </c>
      <c r="AX61" s="572">
        <f t="shared" si="88"/>
        <v>0</v>
      </c>
      <c r="AY61" s="572">
        <f t="shared" si="88"/>
        <v>0</v>
      </c>
      <c r="AZ61" s="572">
        <f t="shared" si="88"/>
        <v>0</v>
      </c>
      <c r="BA61" s="572">
        <f t="shared" si="88"/>
        <v>0</v>
      </c>
      <c r="BB61" s="572">
        <f t="shared" si="88"/>
        <v>0</v>
      </c>
      <c r="BC61" s="572">
        <f t="shared" si="88"/>
        <v>0</v>
      </c>
      <c r="BD61" s="572">
        <f t="shared" si="88"/>
        <v>0</v>
      </c>
      <c r="BE61" s="572">
        <f t="shared" si="88"/>
        <v>0</v>
      </c>
      <c r="BF61" s="572">
        <f t="shared" si="88"/>
        <v>0</v>
      </c>
      <c r="BG61" s="572">
        <f t="shared" si="88"/>
        <v>0</v>
      </c>
      <c r="BH61" s="572">
        <f t="shared" si="88"/>
        <v>0</v>
      </c>
      <c r="BI61" s="572">
        <f t="shared" si="88"/>
        <v>0</v>
      </c>
      <c r="BJ61" s="572">
        <f t="shared" si="88"/>
        <v>0</v>
      </c>
      <c r="BK61" s="572">
        <f t="shared" si="88"/>
        <v>0</v>
      </c>
      <c r="BL61" s="572">
        <f t="shared" si="88"/>
        <v>0</v>
      </c>
      <c r="BM61" s="572">
        <f t="shared" si="88"/>
        <v>0</v>
      </c>
      <c r="BP61" s="1121"/>
      <c r="BQ61" s="1121"/>
      <c r="BR61" s="1121"/>
      <c r="BS61" s="1121"/>
    </row>
    <row r="62" spans="1:81" s="494" customFormat="1" ht="12.75" x14ac:dyDescent="0.2">
      <c r="A62" s="491"/>
      <c r="B62" s="492" t="str">
        <f t="shared" si="71"/>
        <v>Limpeza Empresarial 6 horas</v>
      </c>
      <c r="C62" s="493">
        <v>0</v>
      </c>
      <c r="D62" s="842">
        <f t="shared" si="83"/>
        <v>0</v>
      </c>
      <c r="E62" s="842">
        <f t="shared" si="84"/>
        <v>0</v>
      </c>
      <c r="F62" s="1372"/>
      <c r="G62" s="1372"/>
      <c r="H62" s="896"/>
      <c r="I62" s="688">
        <f t="shared" ref="I62:BM62" si="89">$C62*I16</f>
        <v>0</v>
      </c>
      <c r="J62" s="572">
        <f t="shared" si="89"/>
        <v>0</v>
      </c>
      <c r="K62" s="572">
        <f t="shared" si="89"/>
        <v>0</v>
      </c>
      <c r="L62" s="572">
        <f t="shared" si="89"/>
        <v>0</v>
      </c>
      <c r="M62" s="572">
        <f t="shared" si="89"/>
        <v>0</v>
      </c>
      <c r="N62" s="572">
        <f t="shared" si="89"/>
        <v>0</v>
      </c>
      <c r="O62" s="572">
        <f t="shared" si="89"/>
        <v>0</v>
      </c>
      <c r="P62" s="572">
        <f t="shared" si="89"/>
        <v>0</v>
      </c>
      <c r="Q62" s="572">
        <f t="shared" si="89"/>
        <v>0</v>
      </c>
      <c r="R62" s="572">
        <f t="shared" si="89"/>
        <v>0</v>
      </c>
      <c r="S62" s="572">
        <f t="shared" si="89"/>
        <v>0</v>
      </c>
      <c r="T62" s="572">
        <f t="shared" si="89"/>
        <v>0</v>
      </c>
      <c r="U62" s="572">
        <f t="shared" si="89"/>
        <v>0</v>
      </c>
      <c r="V62" s="572">
        <f t="shared" si="89"/>
        <v>0</v>
      </c>
      <c r="W62" s="572">
        <f t="shared" si="89"/>
        <v>0</v>
      </c>
      <c r="X62" s="572">
        <f t="shared" si="89"/>
        <v>0</v>
      </c>
      <c r="Y62" s="572">
        <f t="shared" si="89"/>
        <v>0</v>
      </c>
      <c r="Z62" s="572">
        <f t="shared" si="89"/>
        <v>0</v>
      </c>
      <c r="AA62" s="572">
        <f t="shared" si="89"/>
        <v>0</v>
      </c>
      <c r="AB62" s="572">
        <f t="shared" si="89"/>
        <v>0</v>
      </c>
      <c r="AC62" s="572">
        <f t="shared" si="89"/>
        <v>0</v>
      </c>
      <c r="AD62" s="572">
        <f t="shared" si="89"/>
        <v>0</v>
      </c>
      <c r="AE62" s="572">
        <f t="shared" si="89"/>
        <v>0</v>
      </c>
      <c r="AF62" s="572">
        <f t="shared" si="89"/>
        <v>0</v>
      </c>
      <c r="AG62" s="572">
        <f t="shared" si="89"/>
        <v>0</v>
      </c>
      <c r="AH62" s="572">
        <f t="shared" si="89"/>
        <v>0</v>
      </c>
      <c r="AI62" s="572">
        <f t="shared" si="89"/>
        <v>0</v>
      </c>
      <c r="AJ62" s="572">
        <f t="shared" si="89"/>
        <v>0</v>
      </c>
      <c r="AK62" s="572">
        <f t="shared" si="89"/>
        <v>0</v>
      </c>
      <c r="AL62" s="572">
        <f t="shared" si="89"/>
        <v>0</v>
      </c>
      <c r="AM62" s="572">
        <f t="shared" si="89"/>
        <v>0</v>
      </c>
      <c r="AN62" s="572">
        <f t="shared" si="89"/>
        <v>0</v>
      </c>
      <c r="AO62" s="572">
        <f t="shared" si="89"/>
        <v>0</v>
      </c>
      <c r="AP62" s="572">
        <f t="shared" si="89"/>
        <v>0</v>
      </c>
      <c r="AQ62" s="572">
        <f t="shared" si="89"/>
        <v>0</v>
      </c>
      <c r="AR62" s="572">
        <f t="shared" si="89"/>
        <v>0</v>
      </c>
      <c r="AS62" s="572">
        <f t="shared" si="89"/>
        <v>0</v>
      </c>
      <c r="AT62" s="572">
        <f t="shared" si="89"/>
        <v>0</v>
      </c>
      <c r="AU62" s="572">
        <f t="shared" si="89"/>
        <v>0</v>
      </c>
      <c r="AV62" s="572">
        <f t="shared" si="89"/>
        <v>0</v>
      </c>
      <c r="AW62" s="572">
        <f t="shared" si="89"/>
        <v>0</v>
      </c>
      <c r="AX62" s="572">
        <f t="shared" si="89"/>
        <v>0</v>
      </c>
      <c r="AY62" s="572">
        <f t="shared" si="89"/>
        <v>0</v>
      </c>
      <c r="AZ62" s="572">
        <f t="shared" si="89"/>
        <v>0</v>
      </c>
      <c r="BA62" s="572">
        <f t="shared" si="89"/>
        <v>0</v>
      </c>
      <c r="BB62" s="572">
        <f t="shared" si="89"/>
        <v>0</v>
      </c>
      <c r="BC62" s="572">
        <f t="shared" si="89"/>
        <v>0</v>
      </c>
      <c r="BD62" s="572">
        <f t="shared" si="89"/>
        <v>0</v>
      </c>
      <c r="BE62" s="572">
        <f t="shared" si="89"/>
        <v>0</v>
      </c>
      <c r="BF62" s="572">
        <f t="shared" si="89"/>
        <v>0</v>
      </c>
      <c r="BG62" s="572">
        <f t="shared" si="89"/>
        <v>0</v>
      </c>
      <c r="BH62" s="572">
        <f t="shared" si="89"/>
        <v>0</v>
      </c>
      <c r="BI62" s="572">
        <f t="shared" si="89"/>
        <v>0</v>
      </c>
      <c r="BJ62" s="572">
        <f t="shared" si="89"/>
        <v>0</v>
      </c>
      <c r="BK62" s="572">
        <f t="shared" si="89"/>
        <v>0</v>
      </c>
      <c r="BL62" s="572">
        <f t="shared" si="89"/>
        <v>0</v>
      </c>
      <c r="BM62" s="572">
        <f t="shared" si="89"/>
        <v>0</v>
      </c>
      <c r="BP62" s="1121"/>
      <c r="BQ62" s="1121"/>
      <c r="BR62" s="1121"/>
      <c r="BS62" s="1121"/>
    </row>
    <row r="63" spans="1:81" s="494" customFormat="1" ht="12.75" x14ac:dyDescent="0.2">
      <c r="A63" s="491"/>
      <c r="B63" s="492" t="str">
        <f t="shared" si="71"/>
        <v>Limpeza condominial 2 horas</v>
      </c>
      <c r="C63" s="493">
        <v>0</v>
      </c>
      <c r="D63" s="842">
        <f t="shared" si="83"/>
        <v>0</v>
      </c>
      <c r="E63" s="842">
        <f t="shared" si="84"/>
        <v>0</v>
      </c>
      <c r="F63" s="1372"/>
      <c r="G63" s="1372"/>
      <c r="H63" s="896"/>
      <c r="I63" s="688">
        <f t="shared" ref="I63:BM63" si="90">$C63*I17</f>
        <v>0</v>
      </c>
      <c r="J63" s="572">
        <f t="shared" si="90"/>
        <v>0</v>
      </c>
      <c r="K63" s="572">
        <f t="shared" si="90"/>
        <v>0</v>
      </c>
      <c r="L63" s="572">
        <f t="shared" si="90"/>
        <v>0</v>
      </c>
      <c r="M63" s="572">
        <f t="shared" si="90"/>
        <v>0</v>
      </c>
      <c r="N63" s="572">
        <f t="shared" si="90"/>
        <v>0</v>
      </c>
      <c r="O63" s="572">
        <f t="shared" si="90"/>
        <v>0</v>
      </c>
      <c r="P63" s="572">
        <f t="shared" si="90"/>
        <v>0</v>
      </c>
      <c r="Q63" s="572">
        <f t="shared" si="90"/>
        <v>0</v>
      </c>
      <c r="R63" s="572">
        <f t="shared" si="90"/>
        <v>0</v>
      </c>
      <c r="S63" s="572">
        <f t="shared" si="90"/>
        <v>0</v>
      </c>
      <c r="T63" s="572">
        <f t="shared" si="90"/>
        <v>0</v>
      </c>
      <c r="U63" s="572">
        <f t="shared" si="90"/>
        <v>0</v>
      </c>
      <c r="V63" s="572">
        <f t="shared" si="90"/>
        <v>0</v>
      </c>
      <c r="W63" s="572">
        <f t="shared" si="90"/>
        <v>0</v>
      </c>
      <c r="X63" s="572">
        <f t="shared" si="90"/>
        <v>0</v>
      </c>
      <c r="Y63" s="572">
        <f t="shared" si="90"/>
        <v>0</v>
      </c>
      <c r="Z63" s="572">
        <f t="shared" si="90"/>
        <v>0</v>
      </c>
      <c r="AA63" s="572">
        <f t="shared" si="90"/>
        <v>0</v>
      </c>
      <c r="AB63" s="572">
        <f t="shared" si="90"/>
        <v>0</v>
      </c>
      <c r="AC63" s="572">
        <f t="shared" si="90"/>
        <v>0</v>
      </c>
      <c r="AD63" s="572">
        <f t="shared" si="90"/>
        <v>0</v>
      </c>
      <c r="AE63" s="572">
        <f t="shared" si="90"/>
        <v>0</v>
      </c>
      <c r="AF63" s="572">
        <f t="shared" si="90"/>
        <v>0</v>
      </c>
      <c r="AG63" s="572">
        <f t="shared" si="90"/>
        <v>0</v>
      </c>
      <c r="AH63" s="572">
        <f t="shared" si="90"/>
        <v>0</v>
      </c>
      <c r="AI63" s="572">
        <f t="shared" si="90"/>
        <v>0</v>
      </c>
      <c r="AJ63" s="572">
        <f t="shared" si="90"/>
        <v>0</v>
      </c>
      <c r="AK63" s="572">
        <f t="shared" si="90"/>
        <v>0</v>
      </c>
      <c r="AL63" s="572">
        <f t="shared" si="90"/>
        <v>0</v>
      </c>
      <c r="AM63" s="572">
        <f t="shared" si="90"/>
        <v>0</v>
      </c>
      <c r="AN63" s="572">
        <f t="shared" si="90"/>
        <v>0</v>
      </c>
      <c r="AO63" s="572">
        <f t="shared" si="90"/>
        <v>0</v>
      </c>
      <c r="AP63" s="572">
        <f t="shared" si="90"/>
        <v>0</v>
      </c>
      <c r="AQ63" s="572">
        <f t="shared" si="90"/>
        <v>0</v>
      </c>
      <c r="AR63" s="572">
        <f t="shared" si="90"/>
        <v>0</v>
      </c>
      <c r="AS63" s="572">
        <f t="shared" si="90"/>
        <v>0</v>
      </c>
      <c r="AT63" s="572">
        <f t="shared" si="90"/>
        <v>0</v>
      </c>
      <c r="AU63" s="572">
        <f t="shared" si="90"/>
        <v>0</v>
      </c>
      <c r="AV63" s="572">
        <f t="shared" si="90"/>
        <v>0</v>
      </c>
      <c r="AW63" s="572">
        <f t="shared" si="90"/>
        <v>0</v>
      </c>
      <c r="AX63" s="572">
        <f t="shared" si="90"/>
        <v>0</v>
      </c>
      <c r="AY63" s="572">
        <f t="shared" si="90"/>
        <v>0</v>
      </c>
      <c r="AZ63" s="572">
        <f t="shared" si="90"/>
        <v>0</v>
      </c>
      <c r="BA63" s="572">
        <f t="shared" si="90"/>
        <v>0</v>
      </c>
      <c r="BB63" s="572">
        <f t="shared" si="90"/>
        <v>0</v>
      </c>
      <c r="BC63" s="572">
        <f t="shared" si="90"/>
        <v>0</v>
      </c>
      <c r="BD63" s="572">
        <f t="shared" si="90"/>
        <v>0</v>
      </c>
      <c r="BE63" s="572">
        <f t="shared" si="90"/>
        <v>0</v>
      </c>
      <c r="BF63" s="572">
        <f t="shared" si="90"/>
        <v>0</v>
      </c>
      <c r="BG63" s="572">
        <f t="shared" si="90"/>
        <v>0</v>
      </c>
      <c r="BH63" s="572">
        <f t="shared" si="90"/>
        <v>0</v>
      </c>
      <c r="BI63" s="572">
        <f t="shared" si="90"/>
        <v>0</v>
      </c>
      <c r="BJ63" s="572">
        <f t="shared" si="90"/>
        <v>0</v>
      </c>
      <c r="BK63" s="572">
        <f t="shared" si="90"/>
        <v>0</v>
      </c>
      <c r="BL63" s="572">
        <f t="shared" si="90"/>
        <v>0</v>
      </c>
      <c r="BM63" s="572">
        <f t="shared" si="90"/>
        <v>0</v>
      </c>
      <c r="BP63" s="1121"/>
      <c r="BQ63" s="1121"/>
      <c r="BR63" s="1121"/>
      <c r="BS63" s="1121"/>
    </row>
    <row r="64" spans="1:81" s="494" customFormat="1" ht="12.75" x14ac:dyDescent="0.2">
      <c r="A64" s="491"/>
      <c r="B64" s="492" t="str">
        <f t="shared" si="71"/>
        <v>Limpeza Empresarial 2 horas</v>
      </c>
      <c r="C64" s="493">
        <v>0</v>
      </c>
      <c r="D64" s="842">
        <f t="shared" si="83"/>
        <v>0</v>
      </c>
      <c r="E64" s="842">
        <f t="shared" si="84"/>
        <v>0</v>
      </c>
      <c r="F64" s="1372"/>
      <c r="G64" s="1372"/>
      <c r="H64" s="896"/>
      <c r="I64" s="688">
        <f t="shared" ref="I64:BM64" si="91">$C64*I18</f>
        <v>0</v>
      </c>
      <c r="J64" s="572">
        <f t="shared" si="91"/>
        <v>0</v>
      </c>
      <c r="K64" s="572">
        <f t="shared" si="91"/>
        <v>0</v>
      </c>
      <c r="L64" s="572">
        <f t="shared" si="91"/>
        <v>0</v>
      </c>
      <c r="M64" s="572">
        <f t="shared" si="91"/>
        <v>0</v>
      </c>
      <c r="N64" s="572">
        <f t="shared" si="91"/>
        <v>0</v>
      </c>
      <c r="O64" s="572">
        <f t="shared" si="91"/>
        <v>0</v>
      </c>
      <c r="P64" s="572">
        <f t="shared" si="91"/>
        <v>0</v>
      </c>
      <c r="Q64" s="572">
        <f t="shared" si="91"/>
        <v>0</v>
      </c>
      <c r="R64" s="572">
        <f t="shared" si="91"/>
        <v>0</v>
      </c>
      <c r="S64" s="572">
        <f t="shared" si="91"/>
        <v>0</v>
      </c>
      <c r="T64" s="572">
        <f t="shared" si="91"/>
        <v>0</v>
      </c>
      <c r="U64" s="572">
        <f t="shared" si="91"/>
        <v>0</v>
      </c>
      <c r="V64" s="572">
        <f t="shared" si="91"/>
        <v>0</v>
      </c>
      <c r="W64" s="572">
        <f t="shared" si="91"/>
        <v>0</v>
      </c>
      <c r="X64" s="572">
        <f t="shared" si="91"/>
        <v>0</v>
      </c>
      <c r="Y64" s="572">
        <f t="shared" si="91"/>
        <v>0</v>
      </c>
      <c r="Z64" s="572">
        <f t="shared" si="91"/>
        <v>0</v>
      </c>
      <c r="AA64" s="572">
        <f t="shared" si="91"/>
        <v>0</v>
      </c>
      <c r="AB64" s="572">
        <f t="shared" si="91"/>
        <v>0</v>
      </c>
      <c r="AC64" s="572">
        <f t="shared" si="91"/>
        <v>0</v>
      </c>
      <c r="AD64" s="572">
        <f t="shared" si="91"/>
        <v>0</v>
      </c>
      <c r="AE64" s="572">
        <f t="shared" si="91"/>
        <v>0</v>
      </c>
      <c r="AF64" s="572">
        <f t="shared" si="91"/>
        <v>0</v>
      </c>
      <c r="AG64" s="572">
        <f t="shared" si="91"/>
        <v>0</v>
      </c>
      <c r="AH64" s="572">
        <f t="shared" si="91"/>
        <v>0</v>
      </c>
      <c r="AI64" s="572">
        <f t="shared" si="91"/>
        <v>0</v>
      </c>
      <c r="AJ64" s="572">
        <f t="shared" si="91"/>
        <v>0</v>
      </c>
      <c r="AK64" s="572">
        <f t="shared" si="91"/>
        <v>0</v>
      </c>
      <c r="AL64" s="572">
        <f t="shared" si="91"/>
        <v>0</v>
      </c>
      <c r="AM64" s="572">
        <f t="shared" si="91"/>
        <v>0</v>
      </c>
      <c r="AN64" s="572">
        <f t="shared" si="91"/>
        <v>0</v>
      </c>
      <c r="AO64" s="572">
        <f t="shared" si="91"/>
        <v>0</v>
      </c>
      <c r="AP64" s="572">
        <f t="shared" si="91"/>
        <v>0</v>
      </c>
      <c r="AQ64" s="572">
        <f t="shared" si="91"/>
        <v>0</v>
      </c>
      <c r="AR64" s="572">
        <f t="shared" si="91"/>
        <v>0</v>
      </c>
      <c r="AS64" s="572">
        <f t="shared" si="91"/>
        <v>0</v>
      </c>
      <c r="AT64" s="572">
        <f t="shared" si="91"/>
        <v>0</v>
      </c>
      <c r="AU64" s="572">
        <f t="shared" si="91"/>
        <v>0</v>
      </c>
      <c r="AV64" s="572">
        <f t="shared" si="91"/>
        <v>0</v>
      </c>
      <c r="AW64" s="572">
        <f t="shared" si="91"/>
        <v>0</v>
      </c>
      <c r="AX64" s="572">
        <f t="shared" si="91"/>
        <v>0</v>
      </c>
      <c r="AY64" s="572">
        <f t="shared" si="91"/>
        <v>0</v>
      </c>
      <c r="AZ64" s="572">
        <f t="shared" si="91"/>
        <v>0</v>
      </c>
      <c r="BA64" s="572">
        <f t="shared" si="91"/>
        <v>0</v>
      </c>
      <c r="BB64" s="572">
        <f t="shared" si="91"/>
        <v>0</v>
      </c>
      <c r="BC64" s="572">
        <f t="shared" si="91"/>
        <v>0</v>
      </c>
      <c r="BD64" s="572">
        <f t="shared" si="91"/>
        <v>0</v>
      </c>
      <c r="BE64" s="572">
        <f t="shared" si="91"/>
        <v>0</v>
      </c>
      <c r="BF64" s="572">
        <f t="shared" si="91"/>
        <v>0</v>
      </c>
      <c r="BG64" s="572">
        <f t="shared" si="91"/>
        <v>0</v>
      </c>
      <c r="BH64" s="572">
        <f t="shared" si="91"/>
        <v>0</v>
      </c>
      <c r="BI64" s="572">
        <f t="shared" si="91"/>
        <v>0</v>
      </c>
      <c r="BJ64" s="572">
        <f t="shared" si="91"/>
        <v>0</v>
      </c>
      <c r="BK64" s="572">
        <f t="shared" si="91"/>
        <v>0</v>
      </c>
      <c r="BL64" s="572">
        <f t="shared" si="91"/>
        <v>0</v>
      </c>
      <c r="BM64" s="572">
        <f t="shared" si="91"/>
        <v>0</v>
      </c>
      <c r="BP64" s="1121"/>
      <c r="BQ64" s="1121"/>
      <c r="BR64" s="1121"/>
      <c r="BS64" s="1121"/>
    </row>
    <row r="65" spans="1:71" s="494" customFormat="1" ht="12.75" x14ac:dyDescent="0.2">
      <c r="A65" s="491"/>
      <c r="B65" s="492" t="str">
        <f t="shared" si="71"/>
        <v>Limpeza pré e pós eventos 4 horas</v>
      </c>
      <c r="C65" s="493">
        <v>0</v>
      </c>
      <c r="D65" s="842">
        <f t="shared" si="83"/>
        <v>0</v>
      </c>
      <c r="E65" s="842">
        <f t="shared" si="84"/>
        <v>0</v>
      </c>
      <c r="F65" s="1372"/>
      <c r="G65" s="1372"/>
      <c r="H65" s="896"/>
      <c r="I65" s="688">
        <f t="shared" ref="I65:BM65" si="92">$C65*I19</f>
        <v>0</v>
      </c>
      <c r="J65" s="572">
        <f t="shared" si="92"/>
        <v>0</v>
      </c>
      <c r="K65" s="572">
        <f t="shared" si="92"/>
        <v>0</v>
      </c>
      <c r="L65" s="572">
        <f t="shared" si="92"/>
        <v>0</v>
      </c>
      <c r="M65" s="572">
        <f t="shared" si="92"/>
        <v>0</v>
      </c>
      <c r="N65" s="572">
        <f t="shared" si="92"/>
        <v>0</v>
      </c>
      <c r="O65" s="572">
        <f t="shared" si="92"/>
        <v>0</v>
      </c>
      <c r="P65" s="572">
        <f t="shared" si="92"/>
        <v>0</v>
      </c>
      <c r="Q65" s="572">
        <f t="shared" si="92"/>
        <v>0</v>
      </c>
      <c r="R65" s="572">
        <f t="shared" si="92"/>
        <v>0</v>
      </c>
      <c r="S65" s="572">
        <f t="shared" si="92"/>
        <v>0</v>
      </c>
      <c r="T65" s="572">
        <f t="shared" si="92"/>
        <v>0</v>
      </c>
      <c r="U65" s="572">
        <f t="shared" si="92"/>
        <v>0</v>
      </c>
      <c r="V65" s="572">
        <f t="shared" si="92"/>
        <v>0</v>
      </c>
      <c r="W65" s="572">
        <f t="shared" si="92"/>
        <v>0</v>
      </c>
      <c r="X65" s="572">
        <f t="shared" si="92"/>
        <v>0</v>
      </c>
      <c r="Y65" s="572">
        <f t="shared" si="92"/>
        <v>0</v>
      </c>
      <c r="Z65" s="572">
        <f t="shared" si="92"/>
        <v>0</v>
      </c>
      <c r="AA65" s="572">
        <f t="shared" si="92"/>
        <v>0</v>
      </c>
      <c r="AB65" s="572">
        <f t="shared" si="92"/>
        <v>0</v>
      </c>
      <c r="AC65" s="572">
        <f t="shared" si="92"/>
        <v>0</v>
      </c>
      <c r="AD65" s="572">
        <f t="shared" si="92"/>
        <v>0</v>
      </c>
      <c r="AE65" s="572">
        <f t="shared" si="92"/>
        <v>0</v>
      </c>
      <c r="AF65" s="572">
        <f t="shared" si="92"/>
        <v>0</v>
      </c>
      <c r="AG65" s="572">
        <f t="shared" si="92"/>
        <v>0</v>
      </c>
      <c r="AH65" s="572">
        <f t="shared" si="92"/>
        <v>0</v>
      </c>
      <c r="AI65" s="572">
        <f t="shared" si="92"/>
        <v>0</v>
      </c>
      <c r="AJ65" s="572">
        <f t="shared" si="92"/>
        <v>0</v>
      </c>
      <c r="AK65" s="572">
        <f t="shared" si="92"/>
        <v>0</v>
      </c>
      <c r="AL65" s="572">
        <f t="shared" si="92"/>
        <v>0</v>
      </c>
      <c r="AM65" s="572">
        <f t="shared" si="92"/>
        <v>0</v>
      </c>
      <c r="AN65" s="572">
        <f t="shared" si="92"/>
        <v>0</v>
      </c>
      <c r="AO65" s="572">
        <f t="shared" si="92"/>
        <v>0</v>
      </c>
      <c r="AP65" s="572">
        <f t="shared" si="92"/>
        <v>0</v>
      </c>
      <c r="AQ65" s="572">
        <f t="shared" si="92"/>
        <v>0</v>
      </c>
      <c r="AR65" s="572">
        <f t="shared" si="92"/>
        <v>0</v>
      </c>
      <c r="AS65" s="572">
        <f t="shared" si="92"/>
        <v>0</v>
      </c>
      <c r="AT65" s="572">
        <f t="shared" si="92"/>
        <v>0</v>
      </c>
      <c r="AU65" s="572">
        <f t="shared" si="92"/>
        <v>0</v>
      </c>
      <c r="AV65" s="572">
        <f t="shared" si="92"/>
        <v>0</v>
      </c>
      <c r="AW65" s="572">
        <f t="shared" si="92"/>
        <v>0</v>
      </c>
      <c r="AX65" s="572">
        <f t="shared" si="92"/>
        <v>0</v>
      </c>
      <c r="AY65" s="572">
        <f t="shared" si="92"/>
        <v>0</v>
      </c>
      <c r="AZ65" s="572">
        <f t="shared" si="92"/>
        <v>0</v>
      </c>
      <c r="BA65" s="572">
        <f t="shared" si="92"/>
        <v>0</v>
      </c>
      <c r="BB65" s="572">
        <f t="shared" si="92"/>
        <v>0</v>
      </c>
      <c r="BC65" s="572">
        <f t="shared" si="92"/>
        <v>0</v>
      </c>
      <c r="BD65" s="572">
        <f t="shared" si="92"/>
        <v>0</v>
      </c>
      <c r="BE65" s="572">
        <f t="shared" si="92"/>
        <v>0</v>
      </c>
      <c r="BF65" s="572">
        <f t="shared" si="92"/>
        <v>0</v>
      </c>
      <c r="BG65" s="572">
        <f t="shared" si="92"/>
        <v>0</v>
      </c>
      <c r="BH65" s="572">
        <f t="shared" si="92"/>
        <v>0</v>
      </c>
      <c r="BI65" s="572">
        <f t="shared" si="92"/>
        <v>0</v>
      </c>
      <c r="BJ65" s="572">
        <f t="shared" si="92"/>
        <v>0</v>
      </c>
      <c r="BK65" s="572">
        <f t="shared" si="92"/>
        <v>0</v>
      </c>
      <c r="BL65" s="572">
        <f t="shared" si="92"/>
        <v>0</v>
      </c>
      <c r="BM65" s="572">
        <f t="shared" si="92"/>
        <v>0</v>
      </c>
      <c r="BP65" s="1121"/>
      <c r="BQ65" s="1121"/>
      <c r="BR65" s="1121"/>
      <c r="BS65" s="1121"/>
    </row>
    <row r="66" spans="1:71" s="494" customFormat="1" ht="12.75" x14ac:dyDescent="0.2">
      <c r="A66" s="491"/>
      <c r="B66" s="492" t="str">
        <f t="shared" si="71"/>
        <v>Limpeza Pré mudança 4 Horas</v>
      </c>
      <c r="C66" s="493">
        <v>0</v>
      </c>
      <c r="D66" s="842">
        <f t="shared" si="83"/>
        <v>0</v>
      </c>
      <c r="E66" s="842">
        <f t="shared" si="84"/>
        <v>0</v>
      </c>
      <c r="F66" s="1372"/>
      <c r="G66" s="1372"/>
      <c r="H66" s="896"/>
      <c r="I66" s="688">
        <f t="shared" ref="I66:BM66" si="93">$C66*I20</f>
        <v>0</v>
      </c>
      <c r="J66" s="572">
        <f t="shared" si="93"/>
        <v>0</v>
      </c>
      <c r="K66" s="572">
        <f t="shared" si="93"/>
        <v>0</v>
      </c>
      <c r="L66" s="572">
        <f t="shared" si="93"/>
        <v>0</v>
      </c>
      <c r="M66" s="572">
        <f t="shared" si="93"/>
        <v>0</v>
      </c>
      <c r="N66" s="572">
        <f t="shared" si="93"/>
        <v>0</v>
      </c>
      <c r="O66" s="572">
        <f t="shared" si="93"/>
        <v>0</v>
      </c>
      <c r="P66" s="572">
        <f t="shared" si="93"/>
        <v>0</v>
      </c>
      <c r="Q66" s="572">
        <f t="shared" si="93"/>
        <v>0</v>
      </c>
      <c r="R66" s="572">
        <f t="shared" si="93"/>
        <v>0</v>
      </c>
      <c r="S66" s="572">
        <f t="shared" si="93"/>
        <v>0</v>
      </c>
      <c r="T66" s="572">
        <f t="shared" si="93"/>
        <v>0</v>
      </c>
      <c r="U66" s="572">
        <f t="shared" si="93"/>
        <v>0</v>
      </c>
      <c r="V66" s="572">
        <f t="shared" si="93"/>
        <v>0</v>
      </c>
      <c r="W66" s="572">
        <f t="shared" si="93"/>
        <v>0</v>
      </c>
      <c r="X66" s="572">
        <f t="shared" si="93"/>
        <v>0</v>
      </c>
      <c r="Y66" s="572">
        <f t="shared" si="93"/>
        <v>0</v>
      </c>
      <c r="Z66" s="572">
        <f t="shared" si="93"/>
        <v>0</v>
      </c>
      <c r="AA66" s="572">
        <f t="shared" si="93"/>
        <v>0</v>
      </c>
      <c r="AB66" s="572">
        <f t="shared" si="93"/>
        <v>0</v>
      </c>
      <c r="AC66" s="572">
        <f t="shared" si="93"/>
        <v>0</v>
      </c>
      <c r="AD66" s="572">
        <f t="shared" si="93"/>
        <v>0</v>
      </c>
      <c r="AE66" s="572">
        <f t="shared" si="93"/>
        <v>0</v>
      </c>
      <c r="AF66" s="572">
        <f t="shared" si="93"/>
        <v>0</v>
      </c>
      <c r="AG66" s="572">
        <f t="shared" si="93"/>
        <v>0</v>
      </c>
      <c r="AH66" s="572">
        <f t="shared" si="93"/>
        <v>0</v>
      </c>
      <c r="AI66" s="572">
        <f t="shared" si="93"/>
        <v>0</v>
      </c>
      <c r="AJ66" s="572">
        <f t="shared" si="93"/>
        <v>0</v>
      </c>
      <c r="AK66" s="572">
        <f t="shared" si="93"/>
        <v>0</v>
      </c>
      <c r="AL66" s="572">
        <f t="shared" si="93"/>
        <v>0</v>
      </c>
      <c r="AM66" s="572">
        <f t="shared" si="93"/>
        <v>0</v>
      </c>
      <c r="AN66" s="572">
        <f t="shared" si="93"/>
        <v>0</v>
      </c>
      <c r="AO66" s="572">
        <f t="shared" si="93"/>
        <v>0</v>
      </c>
      <c r="AP66" s="572">
        <f t="shared" si="93"/>
        <v>0</v>
      </c>
      <c r="AQ66" s="572">
        <f t="shared" si="93"/>
        <v>0</v>
      </c>
      <c r="AR66" s="572">
        <f t="shared" si="93"/>
        <v>0</v>
      </c>
      <c r="AS66" s="572">
        <f t="shared" si="93"/>
        <v>0</v>
      </c>
      <c r="AT66" s="572">
        <f t="shared" si="93"/>
        <v>0</v>
      </c>
      <c r="AU66" s="572">
        <f t="shared" si="93"/>
        <v>0</v>
      </c>
      <c r="AV66" s="572">
        <f t="shared" si="93"/>
        <v>0</v>
      </c>
      <c r="AW66" s="572">
        <f t="shared" si="93"/>
        <v>0</v>
      </c>
      <c r="AX66" s="572">
        <f t="shared" si="93"/>
        <v>0</v>
      </c>
      <c r="AY66" s="572">
        <f t="shared" si="93"/>
        <v>0</v>
      </c>
      <c r="AZ66" s="572">
        <f t="shared" si="93"/>
        <v>0</v>
      </c>
      <c r="BA66" s="572">
        <f t="shared" si="93"/>
        <v>0</v>
      </c>
      <c r="BB66" s="572">
        <f t="shared" si="93"/>
        <v>0</v>
      </c>
      <c r="BC66" s="572">
        <f t="shared" si="93"/>
        <v>0</v>
      </c>
      <c r="BD66" s="572">
        <f t="shared" si="93"/>
        <v>0</v>
      </c>
      <c r="BE66" s="572">
        <f t="shared" si="93"/>
        <v>0</v>
      </c>
      <c r="BF66" s="572">
        <f t="shared" si="93"/>
        <v>0</v>
      </c>
      <c r="BG66" s="572">
        <f t="shared" si="93"/>
        <v>0</v>
      </c>
      <c r="BH66" s="572">
        <f t="shared" si="93"/>
        <v>0</v>
      </c>
      <c r="BI66" s="572">
        <f t="shared" si="93"/>
        <v>0</v>
      </c>
      <c r="BJ66" s="572">
        <f t="shared" si="93"/>
        <v>0</v>
      </c>
      <c r="BK66" s="572">
        <f t="shared" si="93"/>
        <v>0</v>
      </c>
      <c r="BL66" s="572">
        <f t="shared" si="93"/>
        <v>0</v>
      </c>
      <c r="BM66" s="572">
        <f t="shared" si="93"/>
        <v>0</v>
      </c>
      <c r="BP66" s="1121"/>
      <c r="BQ66" s="1121"/>
      <c r="BR66" s="1121"/>
      <c r="BS66" s="1121"/>
    </row>
    <row r="67" spans="1:71" s="494" customFormat="1" ht="12.75" x14ac:dyDescent="0.2">
      <c r="A67" s="491"/>
      <c r="B67" s="492" t="str">
        <f t="shared" si="71"/>
        <v>Limpeza residencial + Lavar roupa 4 horas</v>
      </c>
      <c r="C67" s="493">
        <v>0</v>
      </c>
      <c r="D67" s="842">
        <f t="shared" si="83"/>
        <v>0</v>
      </c>
      <c r="E67" s="842">
        <f t="shared" si="84"/>
        <v>0</v>
      </c>
      <c r="F67" s="1372"/>
      <c r="G67" s="1372"/>
      <c r="H67" s="896"/>
      <c r="I67" s="688">
        <f t="shared" ref="I67:BM67" si="94">$C67*I21</f>
        <v>0</v>
      </c>
      <c r="J67" s="572">
        <f t="shared" si="94"/>
        <v>0</v>
      </c>
      <c r="K67" s="572">
        <f t="shared" si="94"/>
        <v>0</v>
      </c>
      <c r="L67" s="572">
        <f t="shared" si="94"/>
        <v>0</v>
      </c>
      <c r="M67" s="572">
        <f t="shared" si="94"/>
        <v>0</v>
      </c>
      <c r="N67" s="572">
        <f t="shared" si="94"/>
        <v>0</v>
      </c>
      <c r="O67" s="572">
        <f t="shared" si="94"/>
        <v>0</v>
      </c>
      <c r="P67" s="572">
        <f t="shared" si="94"/>
        <v>0</v>
      </c>
      <c r="Q67" s="572">
        <f t="shared" si="94"/>
        <v>0</v>
      </c>
      <c r="R67" s="572">
        <f t="shared" si="94"/>
        <v>0</v>
      </c>
      <c r="S67" s="572">
        <f t="shared" si="94"/>
        <v>0</v>
      </c>
      <c r="T67" s="572">
        <f t="shared" si="94"/>
        <v>0</v>
      </c>
      <c r="U67" s="572">
        <f t="shared" si="94"/>
        <v>0</v>
      </c>
      <c r="V67" s="572">
        <f t="shared" si="94"/>
        <v>0</v>
      </c>
      <c r="W67" s="572">
        <f t="shared" si="94"/>
        <v>0</v>
      </c>
      <c r="X67" s="572">
        <f t="shared" si="94"/>
        <v>0</v>
      </c>
      <c r="Y67" s="572">
        <f t="shared" si="94"/>
        <v>0</v>
      </c>
      <c r="Z67" s="572">
        <f t="shared" si="94"/>
        <v>0</v>
      </c>
      <c r="AA67" s="572">
        <f t="shared" si="94"/>
        <v>0</v>
      </c>
      <c r="AB67" s="572">
        <f t="shared" si="94"/>
        <v>0</v>
      </c>
      <c r="AC67" s="572">
        <f t="shared" si="94"/>
        <v>0</v>
      </c>
      <c r="AD67" s="572">
        <f t="shared" si="94"/>
        <v>0</v>
      </c>
      <c r="AE67" s="572">
        <f t="shared" si="94"/>
        <v>0</v>
      </c>
      <c r="AF67" s="572">
        <f t="shared" si="94"/>
        <v>0</v>
      </c>
      <c r="AG67" s="572">
        <f t="shared" si="94"/>
        <v>0</v>
      </c>
      <c r="AH67" s="572">
        <f t="shared" si="94"/>
        <v>0</v>
      </c>
      <c r="AI67" s="572">
        <f t="shared" si="94"/>
        <v>0</v>
      </c>
      <c r="AJ67" s="572">
        <f t="shared" si="94"/>
        <v>0</v>
      </c>
      <c r="AK67" s="572">
        <f t="shared" si="94"/>
        <v>0</v>
      </c>
      <c r="AL67" s="572">
        <f t="shared" si="94"/>
        <v>0</v>
      </c>
      <c r="AM67" s="572">
        <f t="shared" si="94"/>
        <v>0</v>
      </c>
      <c r="AN67" s="572">
        <f t="shared" si="94"/>
        <v>0</v>
      </c>
      <c r="AO67" s="572">
        <f t="shared" si="94"/>
        <v>0</v>
      </c>
      <c r="AP67" s="572">
        <f t="shared" si="94"/>
        <v>0</v>
      </c>
      <c r="AQ67" s="572">
        <f t="shared" si="94"/>
        <v>0</v>
      </c>
      <c r="AR67" s="572">
        <f t="shared" si="94"/>
        <v>0</v>
      </c>
      <c r="AS67" s="572">
        <f t="shared" si="94"/>
        <v>0</v>
      </c>
      <c r="AT67" s="572">
        <f t="shared" si="94"/>
        <v>0</v>
      </c>
      <c r="AU67" s="572">
        <f t="shared" si="94"/>
        <v>0</v>
      </c>
      <c r="AV67" s="572">
        <f t="shared" si="94"/>
        <v>0</v>
      </c>
      <c r="AW67" s="572">
        <f t="shared" si="94"/>
        <v>0</v>
      </c>
      <c r="AX67" s="572">
        <f t="shared" si="94"/>
        <v>0</v>
      </c>
      <c r="AY67" s="572">
        <f t="shared" si="94"/>
        <v>0</v>
      </c>
      <c r="AZ67" s="572">
        <f t="shared" si="94"/>
        <v>0</v>
      </c>
      <c r="BA67" s="572">
        <f t="shared" si="94"/>
        <v>0</v>
      </c>
      <c r="BB67" s="572">
        <f t="shared" si="94"/>
        <v>0</v>
      </c>
      <c r="BC67" s="572">
        <f t="shared" si="94"/>
        <v>0</v>
      </c>
      <c r="BD67" s="572">
        <f t="shared" si="94"/>
        <v>0</v>
      </c>
      <c r="BE67" s="572">
        <f t="shared" si="94"/>
        <v>0</v>
      </c>
      <c r="BF67" s="572">
        <f t="shared" si="94"/>
        <v>0</v>
      </c>
      <c r="BG67" s="572">
        <f t="shared" si="94"/>
        <v>0</v>
      </c>
      <c r="BH67" s="572">
        <f t="shared" si="94"/>
        <v>0</v>
      </c>
      <c r="BI67" s="572">
        <f t="shared" si="94"/>
        <v>0</v>
      </c>
      <c r="BJ67" s="572">
        <f t="shared" si="94"/>
        <v>0</v>
      </c>
      <c r="BK67" s="572">
        <f t="shared" si="94"/>
        <v>0</v>
      </c>
      <c r="BL67" s="572">
        <f t="shared" si="94"/>
        <v>0</v>
      </c>
      <c r="BM67" s="572">
        <f t="shared" si="94"/>
        <v>0</v>
      </c>
      <c r="BP67" s="1121"/>
      <c r="BQ67" s="1121"/>
      <c r="BR67" s="1121"/>
      <c r="BS67" s="1121"/>
    </row>
    <row r="68" spans="1:71" s="494" customFormat="1" ht="12.75" x14ac:dyDescent="0.2">
      <c r="A68" s="491"/>
      <c r="B68" s="492" t="str">
        <f t="shared" si="71"/>
        <v>Limpeza vidros 4 horas</v>
      </c>
      <c r="C68" s="493">
        <v>0</v>
      </c>
      <c r="D68" s="842">
        <f t="shared" si="83"/>
        <v>0</v>
      </c>
      <c r="E68" s="842">
        <f t="shared" si="84"/>
        <v>0</v>
      </c>
      <c r="F68" s="1372"/>
      <c r="G68" s="1372"/>
      <c r="H68" s="896"/>
      <c r="I68" s="688">
        <f t="shared" ref="I68:BM68" si="95">$C68*I22</f>
        <v>0</v>
      </c>
      <c r="J68" s="572">
        <f t="shared" si="95"/>
        <v>0</v>
      </c>
      <c r="K68" s="572">
        <f t="shared" si="95"/>
        <v>0</v>
      </c>
      <c r="L68" s="572">
        <f t="shared" si="95"/>
        <v>0</v>
      </c>
      <c r="M68" s="572">
        <f t="shared" si="95"/>
        <v>0</v>
      </c>
      <c r="N68" s="572">
        <f t="shared" si="95"/>
        <v>0</v>
      </c>
      <c r="O68" s="572">
        <f t="shared" si="95"/>
        <v>0</v>
      </c>
      <c r="P68" s="572">
        <f t="shared" si="95"/>
        <v>0</v>
      </c>
      <c r="Q68" s="572">
        <f t="shared" si="95"/>
        <v>0</v>
      </c>
      <c r="R68" s="572">
        <f t="shared" si="95"/>
        <v>0</v>
      </c>
      <c r="S68" s="572">
        <f t="shared" si="95"/>
        <v>0</v>
      </c>
      <c r="T68" s="572">
        <f t="shared" si="95"/>
        <v>0</v>
      </c>
      <c r="U68" s="572">
        <f t="shared" si="95"/>
        <v>0</v>
      </c>
      <c r="V68" s="572">
        <f t="shared" si="95"/>
        <v>0</v>
      </c>
      <c r="W68" s="572">
        <f t="shared" si="95"/>
        <v>0</v>
      </c>
      <c r="X68" s="572">
        <f t="shared" si="95"/>
        <v>0</v>
      </c>
      <c r="Y68" s="572">
        <f t="shared" si="95"/>
        <v>0</v>
      </c>
      <c r="Z68" s="572">
        <f t="shared" si="95"/>
        <v>0</v>
      </c>
      <c r="AA68" s="572">
        <f t="shared" si="95"/>
        <v>0</v>
      </c>
      <c r="AB68" s="572">
        <f t="shared" si="95"/>
        <v>0</v>
      </c>
      <c r="AC68" s="572">
        <f t="shared" si="95"/>
        <v>0</v>
      </c>
      <c r="AD68" s="572">
        <f t="shared" si="95"/>
        <v>0</v>
      </c>
      <c r="AE68" s="572">
        <f t="shared" si="95"/>
        <v>0</v>
      </c>
      <c r="AF68" s="572">
        <f t="shared" si="95"/>
        <v>0</v>
      </c>
      <c r="AG68" s="572">
        <f t="shared" si="95"/>
        <v>0</v>
      </c>
      <c r="AH68" s="572">
        <f t="shared" si="95"/>
        <v>0</v>
      </c>
      <c r="AI68" s="572">
        <f t="shared" si="95"/>
        <v>0</v>
      </c>
      <c r="AJ68" s="572">
        <f t="shared" si="95"/>
        <v>0</v>
      </c>
      <c r="AK68" s="572">
        <f t="shared" si="95"/>
        <v>0</v>
      </c>
      <c r="AL68" s="572">
        <f t="shared" si="95"/>
        <v>0</v>
      </c>
      <c r="AM68" s="572">
        <f t="shared" si="95"/>
        <v>0</v>
      </c>
      <c r="AN68" s="572">
        <f t="shared" si="95"/>
        <v>0</v>
      </c>
      <c r="AO68" s="572">
        <f t="shared" si="95"/>
        <v>0</v>
      </c>
      <c r="AP68" s="572">
        <f t="shared" si="95"/>
        <v>0</v>
      </c>
      <c r="AQ68" s="572">
        <f t="shared" si="95"/>
        <v>0</v>
      </c>
      <c r="AR68" s="572">
        <f t="shared" si="95"/>
        <v>0</v>
      </c>
      <c r="AS68" s="572">
        <f t="shared" si="95"/>
        <v>0</v>
      </c>
      <c r="AT68" s="572">
        <f t="shared" si="95"/>
        <v>0</v>
      </c>
      <c r="AU68" s="572">
        <f t="shared" si="95"/>
        <v>0</v>
      </c>
      <c r="AV68" s="572">
        <f t="shared" si="95"/>
        <v>0</v>
      </c>
      <c r="AW68" s="572">
        <f t="shared" si="95"/>
        <v>0</v>
      </c>
      <c r="AX68" s="572">
        <f t="shared" si="95"/>
        <v>0</v>
      </c>
      <c r="AY68" s="572">
        <f t="shared" si="95"/>
        <v>0</v>
      </c>
      <c r="AZ68" s="572">
        <f t="shared" si="95"/>
        <v>0</v>
      </c>
      <c r="BA68" s="572">
        <f t="shared" si="95"/>
        <v>0</v>
      </c>
      <c r="BB68" s="572">
        <f t="shared" si="95"/>
        <v>0</v>
      </c>
      <c r="BC68" s="572">
        <f t="shared" si="95"/>
        <v>0</v>
      </c>
      <c r="BD68" s="572">
        <f t="shared" si="95"/>
        <v>0</v>
      </c>
      <c r="BE68" s="572">
        <f t="shared" si="95"/>
        <v>0</v>
      </c>
      <c r="BF68" s="572">
        <f t="shared" si="95"/>
        <v>0</v>
      </c>
      <c r="BG68" s="572">
        <f t="shared" si="95"/>
        <v>0</v>
      </c>
      <c r="BH68" s="572">
        <f t="shared" si="95"/>
        <v>0</v>
      </c>
      <c r="BI68" s="572">
        <f t="shared" si="95"/>
        <v>0</v>
      </c>
      <c r="BJ68" s="572">
        <f t="shared" si="95"/>
        <v>0</v>
      </c>
      <c r="BK68" s="572">
        <f t="shared" si="95"/>
        <v>0</v>
      </c>
      <c r="BL68" s="572">
        <f t="shared" si="95"/>
        <v>0</v>
      </c>
      <c r="BM68" s="572">
        <f t="shared" si="95"/>
        <v>0</v>
      </c>
      <c r="BP68" s="1121"/>
      <c r="BQ68" s="1121"/>
      <c r="BR68" s="1121"/>
      <c r="BS68" s="1121"/>
    </row>
    <row r="69" spans="1:71" s="494" customFormat="1" ht="12.75" x14ac:dyDescent="0.2">
      <c r="A69" s="491"/>
      <c r="B69" s="492" t="str">
        <f t="shared" si="71"/>
        <v>Limpeza residencial + Lavar roupa 6 horas</v>
      </c>
      <c r="C69" s="493">
        <v>0</v>
      </c>
      <c r="D69" s="842">
        <f t="shared" si="83"/>
        <v>0</v>
      </c>
      <c r="E69" s="842">
        <f t="shared" si="84"/>
        <v>0</v>
      </c>
      <c r="F69" s="1372"/>
      <c r="G69" s="1372"/>
      <c r="H69" s="896"/>
      <c r="I69" s="688">
        <f t="shared" ref="I69:BM69" si="96">$C69*I23</f>
        <v>0</v>
      </c>
      <c r="J69" s="572">
        <f t="shared" si="96"/>
        <v>0</v>
      </c>
      <c r="K69" s="572">
        <f t="shared" si="96"/>
        <v>0</v>
      </c>
      <c r="L69" s="572">
        <f t="shared" si="96"/>
        <v>0</v>
      </c>
      <c r="M69" s="572">
        <f t="shared" si="96"/>
        <v>0</v>
      </c>
      <c r="N69" s="572">
        <f t="shared" si="96"/>
        <v>0</v>
      </c>
      <c r="O69" s="572">
        <f t="shared" si="96"/>
        <v>0</v>
      </c>
      <c r="P69" s="572">
        <f t="shared" si="96"/>
        <v>0</v>
      </c>
      <c r="Q69" s="572">
        <f t="shared" si="96"/>
        <v>0</v>
      </c>
      <c r="R69" s="572">
        <f t="shared" si="96"/>
        <v>0</v>
      </c>
      <c r="S69" s="572">
        <f t="shared" si="96"/>
        <v>0</v>
      </c>
      <c r="T69" s="572">
        <f t="shared" si="96"/>
        <v>0</v>
      </c>
      <c r="U69" s="572">
        <f t="shared" si="96"/>
        <v>0</v>
      </c>
      <c r="V69" s="572">
        <f t="shared" si="96"/>
        <v>0</v>
      </c>
      <c r="W69" s="572">
        <f t="shared" si="96"/>
        <v>0</v>
      </c>
      <c r="X69" s="572">
        <f t="shared" si="96"/>
        <v>0</v>
      </c>
      <c r="Y69" s="572">
        <f t="shared" si="96"/>
        <v>0</v>
      </c>
      <c r="Z69" s="572">
        <f t="shared" si="96"/>
        <v>0</v>
      </c>
      <c r="AA69" s="572">
        <f t="shared" si="96"/>
        <v>0</v>
      </c>
      <c r="AB69" s="572">
        <f t="shared" si="96"/>
        <v>0</v>
      </c>
      <c r="AC69" s="572">
        <f t="shared" si="96"/>
        <v>0</v>
      </c>
      <c r="AD69" s="572">
        <f t="shared" si="96"/>
        <v>0</v>
      </c>
      <c r="AE69" s="572">
        <f t="shared" si="96"/>
        <v>0</v>
      </c>
      <c r="AF69" s="572">
        <f t="shared" si="96"/>
        <v>0</v>
      </c>
      <c r="AG69" s="572">
        <f t="shared" si="96"/>
        <v>0</v>
      </c>
      <c r="AH69" s="572">
        <f t="shared" si="96"/>
        <v>0</v>
      </c>
      <c r="AI69" s="572">
        <f t="shared" si="96"/>
        <v>0</v>
      </c>
      <c r="AJ69" s="572">
        <f t="shared" si="96"/>
        <v>0</v>
      </c>
      <c r="AK69" s="572">
        <f t="shared" si="96"/>
        <v>0</v>
      </c>
      <c r="AL69" s="572">
        <f t="shared" si="96"/>
        <v>0</v>
      </c>
      <c r="AM69" s="572">
        <f t="shared" si="96"/>
        <v>0</v>
      </c>
      <c r="AN69" s="572">
        <f t="shared" si="96"/>
        <v>0</v>
      </c>
      <c r="AO69" s="572">
        <f t="shared" si="96"/>
        <v>0</v>
      </c>
      <c r="AP69" s="572">
        <f t="shared" si="96"/>
        <v>0</v>
      </c>
      <c r="AQ69" s="572">
        <f t="shared" si="96"/>
        <v>0</v>
      </c>
      <c r="AR69" s="572">
        <f t="shared" si="96"/>
        <v>0</v>
      </c>
      <c r="AS69" s="572">
        <f t="shared" si="96"/>
        <v>0</v>
      </c>
      <c r="AT69" s="572">
        <f t="shared" si="96"/>
        <v>0</v>
      </c>
      <c r="AU69" s="572">
        <f t="shared" si="96"/>
        <v>0</v>
      </c>
      <c r="AV69" s="572">
        <f t="shared" si="96"/>
        <v>0</v>
      </c>
      <c r="AW69" s="572">
        <f t="shared" si="96"/>
        <v>0</v>
      </c>
      <c r="AX69" s="572">
        <f t="shared" si="96"/>
        <v>0</v>
      </c>
      <c r="AY69" s="572">
        <f t="shared" si="96"/>
        <v>0</v>
      </c>
      <c r="AZ69" s="572">
        <f t="shared" si="96"/>
        <v>0</v>
      </c>
      <c r="BA69" s="572">
        <f t="shared" si="96"/>
        <v>0</v>
      </c>
      <c r="BB69" s="572">
        <f t="shared" si="96"/>
        <v>0</v>
      </c>
      <c r="BC69" s="572">
        <f t="shared" si="96"/>
        <v>0</v>
      </c>
      <c r="BD69" s="572">
        <f t="shared" si="96"/>
        <v>0</v>
      </c>
      <c r="BE69" s="572">
        <f t="shared" si="96"/>
        <v>0</v>
      </c>
      <c r="BF69" s="572">
        <f t="shared" si="96"/>
        <v>0</v>
      </c>
      <c r="BG69" s="572">
        <f t="shared" si="96"/>
        <v>0</v>
      </c>
      <c r="BH69" s="572">
        <f t="shared" si="96"/>
        <v>0</v>
      </c>
      <c r="BI69" s="572">
        <f t="shared" si="96"/>
        <v>0</v>
      </c>
      <c r="BJ69" s="572">
        <f t="shared" si="96"/>
        <v>0</v>
      </c>
      <c r="BK69" s="572">
        <f t="shared" si="96"/>
        <v>0</v>
      </c>
      <c r="BL69" s="572">
        <f t="shared" si="96"/>
        <v>0</v>
      </c>
      <c r="BM69" s="572">
        <f t="shared" si="96"/>
        <v>0</v>
      </c>
      <c r="BP69" s="1121"/>
      <c r="BQ69" s="1121"/>
      <c r="BR69" s="1121"/>
      <c r="BS69" s="1121"/>
    </row>
    <row r="70" spans="1:71" s="494" customFormat="1" ht="12.75" x14ac:dyDescent="0.2">
      <c r="A70" s="491"/>
      <c r="B70" s="492" t="str">
        <f t="shared" si="71"/>
        <v>Limpeza vidros 2 horas</v>
      </c>
      <c r="C70" s="493">
        <v>0</v>
      </c>
      <c r="D70" s="842">
        <f t="shared" si="83"/>
        <v>0</v>
      </c>
      <c r="E70" s="842">
        <f t="shared" si="84"/>
        <v>0</v>
      </c>
      <c r="F70" s="1372"/>
      <c r="G70" s="1372"/>
      <c r="H70" s="896"/>
      <c r="I70" s="688">
        <f t="shared" ref="I70:BM70" si="97">$C70*I24</f>
        <v>0</v>
      </c>
      <c r="J70" s="572">
        <f t="shared" si="97"/>
        <v>0</v>
      </c>
      <c r="K70" s="572">
        <f t="shared" si="97"/>
        <v>0</v>
      </c>
      <c r="L70" s="572">
        <f t="shared" si="97"/>
        <v>0</v>
      </c>
      <c r="M70" s="572">
        <f t="shared" si="97"/>
        <v>0</v>
      </c>
      <c r="N70" s="572">
        <f t="shared" si="97"/>
        <v>0</v>
      </c>
      <c r="O70" s="572">
        <f t="shared" si="97"/>
        <v>0</v>
      </c>
      <c r="P70" s="572">
        <f t="shared" si="97"/>
        <v>0</v>
      </c>
      <c r="Q70" s="572">
        <f t="shared" si="97"/>
        <v>0</v>
      </c>
      <c r="R70" s="572">
        <f t="shared" si="97"/>
        <v>0</v>
      </c>
      <c r="S70" s="572">
        <f t="shared" si="97"/>
        <v>0</v>
      </c>
      <c r="T70" s="572">
        <f t="shared" si="97"/>
        <v>0</v>
      </c>
      <c r="U70" s="572">
        <f t="shared" si="97"/>
        <v>0</v>
      </c>
      <c r="V70" s="572">
        <f t="shared" si="97"/>
        <v>0</v>
      </c>
      <c r="W70" s="572">
        <f t="shared" si="97"/>
        <v>0</v>
      </c>
      <c r="X70" s="572">
        <f t="shared" si="97"/>
        <v>0</v>
      </c>
      <c r="Y70" s="572">
        <f t="shared" si="97"/>
        <v>0</v>
      </c>
      <c r="Z70" s="572">
        <f t="shared" si="97"/>
        <v>0</v>
      </c>
      <c r="AA70" s="572">
        <f t="shared" si="97"/>
        <v>0</v>
      </c>
      <c r="AB70" s="572">
        <f t="shared" si="97"/>
        <v>0</v>
      </c>
      <c r="AC70" s="572">
        <f t="shared" si="97"/>
        <v>0</v>
      </c>
      <c r="AD70" s="572">
        <f t="shared" si="97"/>
        <v>0</v>
      </c>
      <c r="AE70" s="572">
        <f t="shared" si="97"/>
        <v>0</v>
      </c>
      <c r="AF70" s="572">
        <f t="shared" si="97"/>
        <v>0</v>
      </c>
      <c r="AG70" s="572">
        <f t="shared" si="97"/>
        <v>0</v>
      </c>
      <c r="AH70" s="572">
        <f t="shared" si="97"/>
        <v>0</v>
      </c>
      <c r="AI70" s="572">
        <f t="shared" si="97"/>
        <v>0</v>
      </c>
      <c r="AJ70" s="572">
        <f t="shared" si="97"/>
        <v>0</v>
      </c>
      <c r="AK70" s="572">
        <f t="shared" si="97"/>
        <v>0</v>
      </c>
      <c r="AL70" s="572">
        <f t="shared" si="97"/>
        <v>0</v>
      </c>
      <c r="AM70" s="572">
        <f t="shared" si="97"/>
        <v>0</v>
      </c>
      <c r="AN70" s="572">
        <f t="shared" si="97"/>
        <v>0</v>
      </c>
      <c r="AO70" s="572">
        <f t="shared" si="97"/>
        <v>0</v>
      </c>
      <c r="AP70" s="572">
        <f t="shared" si="97"/>
        <v>0</v>
      </c>
      <c r="AQ70" s="572">
        <f t="shared" si="97"/>
        <v>0</v>
      </c>
      <c r="AR70" s="572">
        <f t="shared" si="97"/>
        <v>0</v>
      </c>
      <c r="AS70" s="572">
        <f t="shared" si="97"/>
        <v>0</v>
      </c>
      <c r="AT70" s="572">
        <f t="shared" si="97"/>
        <v>0</v>
      </c>
      <c r="AU70" s="572">
        <f t="shared" si="97"/>
        <v>0</v>
      </c>
      <c r="AV70" s="572">
        <f t="shared" si="97"/>
        <v>0</v>
      </c>
      <c r="AW70" s="572">
        <f t="shared" si="97"/>
        <v>0</v>
      </c>
      <c r="AX70" s="572">
        <f t="shared" si="97"/>
        <v>0</v>
      </c>
      <c r="AY70" s="572">
        <f t="shared" si="97"/>
        <v>0</v>
      </c>
      <c r="AZ70" s="572">
        <f t="shared" si="97"/>
        <v>0</v>
      </c>
      <c r="BA70" s="572">
        <f t="shared" si="97"/>
        <v>0</v>
      </c>
      <c r="BB70" s="572">
        <f t="shared" si="97"/>
        <v>0</v>
      </c>
      <c r="BC70" s="572">
        <f t="shared" si="97"/>
        <v>0</v>
      </c>
      <c r="BD70" s="572">
        <f t="shared" si="97"/>
        <v>0</v>
      </c>
      <c r="BE70" s="572">
        <f t="shared" si="97"/>
        <v>0</v>
      </c>
      <c r="BF70" s="572">
        <f t="shared" si="97"/>
        <v>0</v>
      </c>
      <c r="BG70" s="572">
        <f t="shared" si="97"/>
        <v>0</v>
      </c>
      <c r="BH70" s="572">
        <f t="shared" si="97"/>
        <v>0</v>
      </c>
      <c r="BI70" s="572">
        <f t="shared" si="97"/>
        <v>0</v>
      </c>
      <c r="BJ70" s="572">
        <f t="shared" si="97"/>
        <v>0</v>
      </c>
      <c r="BK70" s="572">
        <f t="shared" si="97"/>
        <v>0</v>
      </c>
      <c r="BL70" s="572">
        <f t="shared" si="97"/>
        <v>0</v>
      </c>
      <c r="BM70" s="572">
        <f t="shared" si="97"/>
        <v>0</v>
      </c>
      <c r="BP70" s="1121"/>
      <c r="BQ70" s="1121"/>
      <c r="BR70" s="1121"/>
      <c r="BS70" s="1121"/>
    </row>
    <row r="71" spans="1:71" s="494" customFormat="1" ht="12.75" x14ac:dyDescent="0.2">
      <c r="A71" s="491"/>
      <c r="B71" s="492" t="str">
        <f t="shared" si="71"/>
        <v>Limpeza condominial 8 horas</v>
      </c>
      <c r="C71" s="493">
        <v>0</v>
      </c>
      <c r="D71" s="842">
        <f t="shared" si="83"/>
        <v>0</v>
      </c>
      <c r="E71" s="842">
        <f t="shared" si="84"/>
        <v>0</v>
      </c>
      <c r="F71" s="1372"/>
      <c r="G71" s="1372"/>
      <c r="H71" s="896"/>
      <c r="I71" s="688">
        <f t="shared" ref="I71:BM71" si="98">$C71*I25</f>
        <v>0</v>
      </c>
      <c r="J71" s="572">
        <f t="shared" si="98"/>
        <v>0</v>
      </c>
      <c r="K71" s="572">
        <f t="shared" si="98"/>
        <v>0</v>
      </c>
      <c r="L71" s="572">
        <f t="shared" si="98"/>
        <v>0</v>
      </c>
      <c r="M71" s="572">
        <f t="shared" si="98"/>
        <v>0</v>
      </c>
      <c r="N71" s="572">
        <f t="shared" si="98"/>
        <v>0</v>
      </c>
      <c r="O71" s="572">
        <f t="shared" si="98"/>
        <v>0</v>
      </c>
      <c r="P71" s="572">
        <f t="shared" si="98"/>
        <v>0</v>
      </c>
      <c r="Q71" s="572">
        <f t="shared" si="98"/>
        <v>0</v>
      </c>
      <c r="R71" s="572">
        <f t="shared" si="98"/>
        <v>0</v>
      </c>
      <c r="S71" s="572">
        <f t="shared" si="98"/>
        <v>0</v>
      </c>
      <c r="T71" s="572">
        <f t="shared" si="98"/>
        <v>0</v>
      </c>
      <c r="U71" s="572">
        <f t="shared" si="98"/>
        <v>0</v>
      </c>
      <c r="V71" s="572">
        <f t="shared" si="98"/>
        <v>0</v>
      </c>
      <c r="W71" s="572">
        <f t="shared" si="98"/>
        <v>0</v>
      </c>
      <c r="X71" s="572">
        <f t="shared" si="98"/>
        <v>0</v>
      </c>
      <c r="Y71" s="572">
        <f t="shared" si="98"/>
        <v>0</v>
      </c>
      <c r="Z71" s="572">
        <f t="shared" si="98"/>
        <v>0</v>
      </c>
      <c r="AA71" s="572">
        <f t="shared" si="98"/>
        <v>0</v>
      </c>
      <c r="AB71" s="572">
        <f t="shared" si="98"/>
        <v>0</v>
      </c>
      <c r="AC71" s="572">
        <f t="shared" si="98"/>
        <v>0</v>
      </c>
      <c r="AD71" s="572">
        <f t="shared" si="98"/>
        <v>0</v>
      </c>
      <c r="AE71" s="572">
        <f t="shared" si="98"/>
        <v>0</v>
      </c>
      <c r="AF71" s="572">
        <f t="shared" si="98"/>
        <v>0</v>
      </c>
      <c r="AG71" s="572">
        <f t="shared" si="98"/>
        <v>0</v>
      </c>
      <c r="AH71" s="572">
        <f t="shared" si="98"/>
        <v>0</v>
      </c>
      <c r="AI71" s="572">
        <f t="shared" si="98"/>
        <v>0</v>
      </c>
      <c r="AJ71" s="572">
        <f t="shared" si="98"/>
        <v>0</v>
      </c>
      <c r="AK71" s="572">
        <f t="shared" si="98"/>
        <v>0</v>
      </c>
      <c r="AL71" s="572">
        <f t="shared" si="98"/>
        <v>0</v>
      </c>
      <c r="AM71" s="572">
        <f t="shared" si="98"/>
        <v>0</v>
      </c>
      <c r="AN71" s="572">
        <f t="shared" si="98"/>
        <v>0</v>
      </c>
      <c r="AO71" s="572">
        <f t="shared" si="98"/>
        <v>0</v>
      </c>
      <c r="AP71" s="572">
        <f t="shared" si="98"/>
        <v>0</v>
      </c>
      <c r="AQ71" s="572">
        <f t="shared" si="98"/>
        <v>0</v>
      </c>
      <c r="AR71" s="572">
        <f t="shared" si="98"/>
        <v>0</v>
      </c>
      <c r="AS71" s="572">
        <f t="shared" si="98"/>
        <v>0</v>
      </c>
      <c r="AT71" s="572">
        <f t="shared" si="98"/>
        <v>0</v>
      </c>
      <c r="AU71" s="572">
        <f t="shared" si="98"/>
        <v>0</v>
      </c>
      <c r="AV71" s="572">
        <f t="shared" si="98"/>
        <v>0</v>
      </c>
      <c r="AW71" s="572">
        <f t="shared" si="98"/>
        <v>0</v>
      </c>
      <c r="AX71" s="572">
        <f t="shared" si="98"/>
        <v>0</v>
      </c>
      <c r="AY71" s="572">
        <f t="shared" si="98"/>
        <v>0</v>
      </c>
      <c r="AZ71" s="572">
        <f t="shared" si="98"/>
        <v>0</v>
      </c>
      <c r="BA71" s="572">
        <f t="shared" si="98"/>
        <v>0</v>
      </c>
      <c r="BB71" s="572">
        <f t="shared" si="98"/>
        <v>0</v>
      </c>
      <c r="BC71" s="572">
        <f t="shared" si="98"/>
        <v>0</v>
      </c>
      <c r="BD71" s="572">
        <f t="shared" si="98"/>
        <v>0</v>
      </c>
      <c r="BE71" s="572">
        <f t="shared" si="98"/>
        <v>0</v>
      </c>
      <c r="BF71" s="572">
        <f t="shared" si="98"/>
        <v>0</v>
      </c>
      <c r="BG71" s="572">
        <f t="shared" si="98"/>
        <v>0</v>
      </c>
      <c r="BH71" s="572">
        <f t="shared" si="98"/>
        <v>0</v>
      </c>
      <c r="BI71" s="572">
        <f t="shared" si="98"/>
        <v>0</v>
      </c>
      <c r="BJ71" s="572">
        <f t="shared" si="98"/>
        <v>0</v>
      </c>
      <c r="BK71" s="572">
        <f t="shared" si="98"/>
        <v>0</v>
      </c>
      <c r="BL71" s="572">
        <f t="shared" si="98"/>
        <v>0</v>
      </c>
      <c r="BM71" s="572">
        <f t="shared" si="98"/>
        <v>0</v>
      </c>
      <c r="BP71" s="1121"/>
      <c r="BQ71" s="1121"/>
      <c r="BR71" s="1121"/>
      <c r="BS71" s="1121"/>
    </row>
    <row r="72" spans="1:71" s="494" customFormat="1" ht="12.75" x14ac:dyDescent="0.2">
      <c r="A72" s="491"/>
      <c r="B72" s="492" t="str">
        <f t="shared" si="71"/>
        <v>Limpeza Pré mudança 8 Horas</v>
      </c>
      <c r="C72" s="493">
        <v>0</v>
      </c>
      <c r="D72" s="842">
        <f t="shared" si="83"/>
        <v>0</v>
      </c>
      <c r="E72" s="842">
        <f t="shared" si="84"/>
        <v>0</v>
      </c>
      <c r="F72" s="1372"/>
      <c r="G72" s="1372"/>
      <c r="H72" s="896"/>
      <c r="I72" s="688">
        <f t="shared" ref="I72:BM72" si="99">$C72*I26</f>
        <v>0</v>
      </c>
      <c r="J72" s="572">
        <f t="shared" si="99"/>
        <v>0</v>
      </c>
      <c r="K72" s="572">
        <f t="shared" si="99"/>
        <v>0</v>
      </c>
      <c r="L72" s="572">
        <f t="shared" si="99"/>
        <v>0</v>
      </c>
      <c r="M72" s="572">
        <f t="shared" si="99"/>
        <v>0</v>
      </c>
      <c r="N72" s="572">
        <f t="shared" si="99"/>
        <v>0</v>
      </c>
      <c r="O72" s="572">
        <f t="shared" si="99"/>
        <v>0</v>
      </c>
      <c r="P72" s="572">
        <f t="shared" si="99"/>
        <v>0</v>
      </c>
      <c r="Q72" s="572">
        <f t="shared" si="99"/>
        <v>0</v>
      </c>
      <c r="R72" s="572">
        <f t="shared" si="99"/>
        <v>0</v>
      </c>
      <c r="S72" s="572">
        <f t="shared" si="99"/>
        <v>0</v>
      </c>
      <c r="T72" s="572">
        <f t="shared" si="99"/>
        <v>0</v>
      </c>
      <c r="U72" s="572">
        <f t="shared" si="99"/>
        <v>0</v>
      </c>
      <c r="V72" s="572">
        <f t="shared" si="99"/>
        <v>0</v>
      </c>
      <c r="W72" s="572">
        <f t="shared" si="99"/>
        <v>0</v>
      </c>
      <c r="X72" s="572">
        <f t="shared" si="99"/>
        <v>0</v>
      </c>
      <c r="Y72" s="572">
        <f t="shared" si="99"/>
        <v>0</v>
      </c>
      <c r="Z72" s="572">
        <f t="shared" si="99"/>
        <v>0</v>
      </c>
      <c r="AA72" s="572">
        <f t="shared" si="99"/>
        <v>0</v>
      </c>
      <c r="AB72" s="572">
        <f t="shared" si="99"/>
        <v>0</v>
      </c>
      <c r="AC72" s="572">
        <f t="shared" si="99"/>
        <v>0</v>
      </c>
      <c r="AD72" s="572">
        <f t="shared" si="99"/>
        <v>0</v>
      </c>
      <c r="AE72" s="572">
        <f t="shared" si="99"/>
        <v>0</v>
      </c>
      <c r="AF72" s="572">
        <f t="shared" si="99"/>
        <v>0</v>
      </c>
      <c r="AG72" s="572">
        <f t="shared" si="99"/>
        <v>0</v>
      </c>
      <c r="AH72" s="572">
        <f t="shared" si="99"/>
        <v>0</v>
      </c>
      <c r="AI72" s="572">
        <f t="shared" si="99"/>
        <v>0</v>
      </c>
      <c r="AJ72" s="572">
        <f t="shared" si="99"/>
        <v>0</v>
      </c>
      <c r="AK72" s="572">
        <f t="shared" si="99"/>
        <v>0</v>
      </c>
      <c r="AL72" s="572">
        <f t="shared" si="99"/>
        <v>0</v>
      </c>
      <c r="AM72" s="572">
        <f t="shared" si="99"/>
        <v>0</v>
      </c>
      <c r="AN72" s="572">
        <f t="shared" si="99"/>
        <v>0</v>
      </c>
      <c r="AO72" s="572">
        <f t="shared" si="99"/>
        <v>0</v>
      </c>
      <c r="AP72" s="572">
        <f t="shared" si="99"/>
        <v>0</v>
      </c>
      <c r="AQ72" s="572">
        <f t="shared" si="99"/>
        <v>0</v>
      </c>
      <c r="AR72" s="572">
        <f t="shared" si="99"/>
        <v>0</v>
      </c>
      <c r="AS72" s="572">
        <f t="shared" si="99"/>
        <v>0</v>
      </c>
      <c r="AT72" s="572">
        <f t="shared" si="99"/>
        <v>0</v>
      </c>
      <c r="AU72" s="572">
        <f t="shared" si="99"/>
        <v>0</v>
      </c>
      <c r="AV72" s="572">
        <f t="shared" si="99"/>
        <v>0</v>
      </c>
      <c r="AW72" s="572">
        <f t="shared" si="99"/>
        <v>0</v>
      </c>
      <c r="AX72" s="572">
        <f t="shared" si="99"/>
        <v>0</v>
      </c>
      <c r="AY72" s="572">
        <f t="shared" si="99"/>
        <v>0</v>
      </c>
      <c r="AZ72" s="572">
        <f t="shared" si="99"/>
        <v>0</v>
      </c>
      <c r="BA72" s="572">
        <f t="shared" si="99"/>
        <v>0</v>
      </c>
      <c r="BB72" s="572">
        <f t="shared" si="99"/>
        <v>0</v>
      </c>
      <c r="BC72" s="572">
        <f t="shared" si="99"/>
        <v>0</v>
      </c>
      <c r="BD72" s="572">
        <f t="shared" si="99"/>
        <v>0</v>
      </c>
      <c r="BE72" s="572">
        <f t="shared" si="99"/>
        <v>0</v>
      </c>
      <c r="BF72" s="572">
        <f t="shared" si="99"/>
        <v>0</v>
      </c>
      <c r="BG72" s="572">
        <f t="shared" si="99"/>
        <v>0</v>
      </c>
      <c r="BH72" s="572">
        <f t="shared" si="99"/>
        <v>0</v>
      </c>
      <c r="BI72" s="572">
        <f t="shared" si="99"/>
        <v>0</v>
      </c>
      <c r="BJ72" s="572">
        <f t="shared" si="99"/>
        <v>0</v>
      </c>
      <c r="BK72" s="572">
        <f t="shared" si="99"/>
        <v>0</v>
      </c>
      <c r="BL72" s="572">
        <f t="shared" si="99"/>
        <v>0</v>
      </c>
      <c r="BM72" s="572">
        <f t="shared" si="99"/>
        <v>0</v>
      </c>
      <c r="BP72" s="1121"/>
      <c r="BQ72" s="1121"/>
      <c r="BR72" s="1121"/>
      <c r="BS72" s="1121"/>
    </row>
    <row r="73" spans="1:71" s="494" customFormat="1" ht="12.75" x14ac:dyDescent="0.2">
      <c r="A73" s="491"/>
      <c r="B73" s="492" t="str">
        <f t="shared" si="71"/>
        <v>Limpeza residencial + Lavar roupa 8 horas</v>
      </c>
      <c r="C73" s="493">
        <v>0</v>
      </c>
      <c r="D73" s="842">
        <f t="shared" si="83"/>
        <v>0</v>
      </c>
      <c r="E73" s="842">
        <f t="shared" si="84"/>
        <v>0</v>
      </c>
      <c r="F73" s="1372"/>
      <c r="G73" s="1372"/>
      <c r="H73" s="896"/>
      <c r="I73" s="688">
        <f t="shared" ref="I73:BM73" si="100">$C73*I27</f>
        <v>0</v>
      </c>
      <c r="J73" s="572">
        <f t="shared" si="100"/>
        <v>0</v>
      </c>
      <c r="K73" s="572">
        <f t="shared" si="100"/>
        <v>0</v>
      </c>
      <c r="L73" s="572">
        <f t="shared" si="100"/>
        <v>0</v>
      </c>
      <c r="M73" s="572">
        <f t="shared" si="100"/>
        <v>0</v>
      </c>
      <c r="N73" s="572">
        <f t="shared" si="100"/>
        <v>0</v>
      </c>
      <c r="O73" s="572">
        <f t="shared" si="100"/>
        <v>0</v>
      </c>
      <c r="P73" s="572">
        <f t="shared" si="100"/>
        <v>0</v>
      </c>
      <c r="Q73" s="572">
        <f t="shared" si="100"/>
        <v>0</v>
      </c>
      <c r="R73" s="572">
        <f t="shared" si="100"/>
        <v>0</v>
      </c>
      <c r="S73" s="572">
        <f t="shared" si="100"/>
        <v>0</v>
      </c>
      <c r="T73" s="572">
        <f t="shared" si="100"/>
        <v>0</v>
      </c>
      <c r="U73" s="572">
        <f t="shared" si="100"/>
        <v>0</v>
      </c>
      <c r="V73" s="572">
        <f t="shared" si="100"/>
        <v>0</v>
      </c>
      <c r="W73" s="572">
        <f t="shared" si="100"/>
        <v>0</v>
      </c>
      <c r="X73" s="572">
        <f t="shared" si="100"/>
        <v>0</v>
      </c>
      <c r="Y73" s="572">
        <f t="shared" si="100"/>
        <v>0</v>
      </c>
      <c r="Z73" s="572">
        <f t="shared" si="100"/>
        <v>0</v>
      </c>
      <c r="AA73" s="572">
        <f t="shared" si="100"/>
        <v>0</v>
      </c>
      <c r="AB73" s="572">
        <f t="shared" si="100"/>
        <v>0</v>
      </c>
      <c r="AC73" s="572">
        <f t="shared" si="100"/>
        <v>0</v>
      </c>
      <c r="AD73" s="572">
        <f t="shared" si="100"/>
        <v>0</v>
      </c>
      <c r="AE73" s="572">
        <f t="shared" si="100"/>
        <v>0</v>
      </c>
      <c r="AF73" s="572">
        <f t="shared" si="100"/>
        <v>0</v>
      </c>
      <c r="AG73" s="572">
        <f t="shared" si="100"/>
        <v>0</v>
      </c>
      <c r="AH73" s="572">
        <f t="shared" si="100"/>
        <v>0</v>
      </c>
      <c r="AI73" s="572">
        <f t="shared" si="100"/>
        <v>0</v>
      </c>
      <c r="AJ73" s="572">
        <f t="shared" si="100"/>
        <v>0</v>
      </c>
      <c r="AK73" s="572">
        <f t="shared" si="100"/>
        <v>0</v>
      </c>
      <c r="AL73" s="572">
        <f t="shared" si="100"/>
        <v>0</v>
      </c>
      <c r="AM73" s="572">
        <f t="shared" si="100"/>
        <v>0</v>
      </c>
      <c r="AN73" s="572">
        <f t="shared" si="100"/>
        <v>0</v>
      </c>
      <c r="AO73" s="572">
        <f t="shared" si="100"/>
        <v>0</v>
      </c>
      <c r="AP73" s="572">
        <f t="shared" si="100"/>
        <v>0</v>
      </c>
      <c r="AQ73" s="572">
        <f t="shared" si="100"/>
        <v>0</v>
      </c>
      <c r="AR73" s="572">
        <f t="shared" si="100"/>
        <v>0</v>
      </c>
      <c r="AS73" s="572">
        <f t="shared" si="100"/>
        <v>0</v>
      </c>
      <c r="AT73" s="572">
        <f t="shared" si="100"/>
        <v>0</v>
      </c>
      <c r="AU73" s="572">
        <f t="shared" si="100"/>
        <v>0</v>
      </c>
      <c r="AV73" s="572">
        <f t="shared" si="100"/>
        <v>0</v>
      </c>
      <c r="AW73" s="572">
        <f t="shared" si="100"/>
        <v>0</v>
      </c>
      <c r="AX73" s="572">
        <f t="shared" si="100"/>
        <v>0</v>
      </c>
      <c r="AY73" s="572">
        <f t="shared" si="100"/>
        <v>0</v>
      </c>
      <c r="AZ73" s="572">
        <f t="shared" si="100"/>
        <v>0</v>
      </c>
      <c r="BA73" s="572">
        <f t="shared" si="100"/>
        <v>0</v>
      </c>
      <c r="BB73" s="572">
        <f t="shared" si="100"/>
        <v>0</v>
      </c>
      <c r="BC73" s="572">
        <f t="shared" si="100"/>
        <v>0</v>
      </c>
      <c r="BD73" s="572">
        <f t="shared" si="100"/>
        <v>0</v>
      </c>
      <c r="BE73" s="572">
        <f t="shared" si="100"/>
        <v>0</v>
      </c>
      <c r="BF73" s="572">
        <f t="shared" si="100"/>
        <v>0</v>
      </c>
      <c r="BG73" s="572">
        <f t="shared" si="100"/>
        <v>0</v>
      </c>
      <c r="BH73" s="572">
        <f t="shared" si="100"/>
        <v>0</v>
      </c>
      <c r="BI73" s="572">
        <f t="shared" si="100"/>
        <v>0</v>
      </c>
      <c r="BJ73" s="572">
        <f t="shared" si="100"/>
        <v>0</v>
      </c>
      <c r="BK73" s="572">
        <f t="shared" si="100"/>
        <v>0</v>
      </c>
      <c r="BL73" s="572">
        <f t="shared" si="100"/>
        <v>0</v>
      </c>
      <c r="BM73" s="572">
        <f t="shared" si="100"/>
        <v>0</v>
      </c>
      <c r="BP73" s="1121"/>
      <c r="BQ73" s="1121"/>
      <c r="BR73" s="1121"/>
      <c r="BS73" s="1121"/>
    </row>
    <row r="74" spans="1:71" s="494" customFormat="1" ht="12.75" x14ac:dyDescent="0.2">
      <c r="A74" s="491"/>
      <c r="B74" s="492" t="str">
        <f t="shared" si="71"/>
        <v>Passadoria - 2 horas</v>
      </c>
      <c r="C74" s="493">
        <v>0</v>
      </c>
      <c r="D74" s="842">
        <f t="shared" si="83"/>
        <v>0</v>
      </c>
      <c r="E74" s="842">
        <f t="shared" si="84"/>
        <v>0</v>
      </c>
      <c r="F74" s="1372"/>
      <c r="G74" s="1372"/>
      <c r="H74" s="896"/>
      <c r="I74" s="688">
        <f t="shared" ref="I74:BM74" si="101">$C74*I28</f>
        <v>0</v>
      </c>
      <c r="J74" s="572">
        <f t="shared" si="101"/>
        <v>0</v>
      </c>
      <c r="K74" s="572">
        <f t="shared" si="101"/>
        <v>0</v>
      </c>
      <c r="L74" s="572">
        <f t="shared" si="101"/>
        <v>0</v>
      </c>
      <c r="M74" s="572">
        <f t="shared" si="101"/>
        <v>0</v>
      </c>
      <c r="N74" s="572">
        <f t="shared" si="101"/>
        <v>0</v>
      </c>
      <c r="O74" s="572">
        <f t="shared" si="101"/>
        <v>0</v>
      </c>
      <c r="P74" s="572">
        <f t="shared" si="101"/>
        <v>0</v>
      </c>
      <c r="Q74" s="572">
        <f t="shared" si="101"/>
        <v>0</v>
      </c>
      <c r="R74" s="572">
        <f t="shared" si="101"/>
        <v>0</v>
      </c>
      <c r="S74" s="572">
        <f t="shared" si="101"/>
        <v>0</v>
      </c>
      <c r="T74" s="572">
        <f t="shared" si="101"/>
        <v>0</v>
      </c>
      <c r="U74" s="572">
        <f t="shared" si="101"/>
        <v>0</v>
      </c>
      <c r="V74" s="572">
        <f t="shared" si="101"/>
        <v>0</v>
      </c>
      <c r="W74" s="572">
        <f t="shared" si="101"/>
        <v>0</v>
      </c>
      <c r="X74" s="572">
        <f t="shared" si="101"/>
        <v>0</v>
      </c>
      <c r="Y74" s="572">
        <f t="shared" si="101"/>
        <v>0</v>
      </c>
      <c r="Z74" s="572">
        <f t="shared" si="101"/>
        <v>0</v>
      </c>
      <c r="AA74" s="572">
        <f t="shared" si="101"/>
        <v>0</v>
      </c>
      <c r="AB74" s="572">
        <f t="shared" si="101"/>
        <v>0</v>
      </c>
      <c r="AC74" s="572">
        <f t="shared" si="101"/>
        <v>0</v>
      </c>
      <c r="AD74" s="572">
        <f t="shared" si="101"/>
        <v>0</v>
      </c>
      <c r="AE74" s="572">
        <f t="shared" si="101"/>
        <v>0</v>
      </c>
      <c r="AF74" s="572">
        <f t="shared" si="101"/>
        <v>0</v>
      </c>
      <c r="AG74" s="572">
        <f t="shared" si="101"/>
        <v>0</v>
      </c>
      <c r="AH74" s="572">
        <f t="shared" si="101"/>
        <v>0</v>
      </c>
      <c r="AI74" s="572">
        <f t="shared" si="101"/>
        <v>0</v>
      </c>
      <c r="AJ74" s="572">
        <f t="shared" si="101"/>
        <v>0</v>
      </c>
      <c r="AK74" s="572">
        <f t="shared" si="101"/>
        <v>0</v>
      </c>
      <c r="AL74" s="572">
        <f t="shared" si="101"/>
        <v>0</v>
      </c>
      <c r="AM74" s="572">
        <f t="shared" si="101"/>
        <v>0</v>
      </c>
      <c r="AN74" s="572">
        <f t="shared" si="101"/>
        <v>0</v>
      </c>
      <c r="AO74" s="572">
        <f t="shared" si="101"/>
        <v>0</v>
      </c>
      <c r="AP74" s="572">
        <f t="shared" si="101"/>
        <v>0</v>
      </c>
      <c r="AQ74" s="572">
        <f t="shared" si="101"/>
        <v>0</v>
      </c>
      <c r="AR74" s="572">
        <f t="shared" si="101"/>
        <v>0</v>
      </c>
      <c r="AS74" s="572">
        <f t="shared" si="101"/>
        <v>0</v>
      </c>
      <c r="AT74" s="572">
        <f t="shared" si="101"/>
        <v>0</v>
      </c>
      <c r="AU74" s="572">
        <f t="shared" si="101"/>
        <v>0</v>
      </c>
      <c r="AV74" s="572">
        <f t="shared" si="101"/>
        <v>0</v>
      </c>
      <c r="AW74" s="572">
        <f t="shared" si="101"/>
        <v>0</v>
      </c>
      <c r="AX74" s="572">
        <f t="shared" si="101"/>
        <v>0</v>
      </c>
      <c r="AY74" s="572">
        <f t="shared" si="101"/>
        <v>0</v>
      </c>
      <c r="AZ74" s="572">
        <f t="shared" si="101"/>
        <v>0</v>
      </c>
      <c r="BA74" s="572">
        <f t="shared" si="101"/>
        <v>0</v>
      </c>
      <c r="BB74" s="572">
        <f t="shared" si="101"/>
        <v>0</v>
      </c>
      <c r="BC74" s="572">
        <f t="shared" si="101"/>
        <v>0</v>
      </c>
      <c r="BD74" s="572">
        <f t="shared" si="101"/>
        <v>0</v>
      </c>
      <c r="BE74" s="572">
        <f t="shared" si="101"/>
        <v>0</v>
      </c>
      <c r="BF74" s="572">
        <f t="shared" si="101"/>
        <v>0</v>
      </c>
      <c r="BG74" s="572">
        <f t="shared" si="101"/>
        <v>0</v>
      </c>
      <c r="BH74" s="572">
        <f t="shared" si="101"/>
        <v>0</v>
      </c>
      <c r="BI74" s="572">
        <f t="shared" si="101"/>
        <v>0</v>
      </c>
      <c r="BJ74" s="572">
        <f t="shared" si="101"/>
        <v>0</v>
      </c>
      <c r="BK74" s="572">
        <f t="shared" si="101"/>
        <v>0</v>
      </c>
      <c r="BL74" s="572">
        <f t="shared" si="101"/>
        <v>0</v>
      </c>
      <c r="BM74" s="572">
        <f t="shared" si="101"/>
        <v>0</v>
      </c>
      <c r="BP74" s="1121"/>
      <c r="BQ74" s="1121"/>
      <c r="BR74" s="1121"/>
      <c r="BS74" s="1121"/>
    </row>
    <row r="75" spans="1:71" s="494" customFormat="1" ht="12.75" x14ac:dyDescent="0.2">
      <c r="A75" s="491"/>
      <c r="B75" s="492" t="str">
        <f t="shared" si="71"/>
        <v>Passadoria - 8 horas</v>
      </c>
      <c r="C75" s="493">
        <v>0</v>
      </c>
      <c r="D75" s="842">
        <f t="shared" si="83"/>
        <v>0</v>
      </c>
      <c r="E75" s="842">
        <f t="shared" si="84"/>
        <v>0</v>
      </c>
      <c r="F75" s="1372"/>
      <c r="G75" s="1372"/>
      <c r="H75" s="896"/>
      <c r="I75" s="688">
        <f t="shared" ref="I75:BM75" si="102">$C75*I29</f>
        <v>0</v>
      </c>
      <c r="J75" s="572">
        <f t="shared" si="102"/>
        <v>0</v>
      </c>
      <c r="K75" s="572">
        <f t="shared" si="102"/>
        <v>0</v>
      </c>
      <c r="L75" s="572">
        <f t="shared" si="102"/>
        <v>0</v>
      </c>
      <c r="M75" s="572">
        <f t="shared" si="102"/>
        <v>0</v>
      </c>
      <c r="N75" s="572">
        <f t="shared" si="102"/>
        <v>0</v>
      </c>
      <c r="O75" s="572">
        <f t="shared" si="102"/>
        <v>0</v>
      </c>
      <c r="P75" s="572">
        <f t="shared" si="102"/>
        <v>0</v>
      </c>
      <c r="Q75" s="572">
        <f t="shared" si="102"/>
        <v>0</v>
      </c>
      <c r="R75" s="572">
        <f t="shared" si="102"/>
        <v>0</v>
      </c>
      <c r="S75" s="572">
        <f t="shared" si="102"/>
        <v>0</v>
      </c>
      <c r="T75" s="572">
        <f t="shared" si="102"/>
        <v>0</v>
      </c>
      <c r="U75" s="572">
        <f t="shared" si="102"/>
        <v>0</v>
      </c>
      <c r="V75" s="572">
        <f t="shared" si="102"/>
        <v>0</v>
      </c>
      <c r="W75" s="572">
        <f t="shared" si="102"/>
        <v>0</v>
      </c>
      <c r="X75" s="572">
        <f t="shared" si="102"/>
        <v>0</v>
      </c>
      <c r="Y75" s="572">
        <f t="shared" si="102"/>
        <v>0</v>
      </c>
      <c r="Z75" s="572">
        <f t="shared" si="102"/>
        <v>0</v>
      </c>
      <c r="AA75" s="572">
        <f t="shared" si="102"/>
        <v>0</v>
      </c>
      <c r="AB75" s="572">
        <f t="shared" si="102"/>
        <v>0</v>
      </c>
      <c r="AC75" s="572">
        <f t="shared" si="102"/>
        <v>0</v>
      </c>
      <c r="AD75" s="572">
        <f t="shared" si="102"/>
        <v>0</v>
      </c>
      <c r="AE75" s="572">
        <f t="shared" si="102"/>
        <v>0</v>
      </c>
      <c r="AF75" s="572">
        <f t="shared" si="102"/>
        <v>0</v>
      </c>
      <c r="AG75" s="572">
        <f t="shared" si="102"/>
        <v>0</v>
      </c>
      <c r="AH75" s="572">
        <f t="shared" si="102"/>
        <v>0</v>
      </c>
      <c r="AI75" s="572">
        <f t="shared" si="102"/>
        <v>0</v>
      </c>
      <c r="AJ75" s="572">
        <f t="shared" si="102"/>
        <v>0</v>
      </c>
      <c r="AK75" s="572">
        <f t="shared" si="102"/>
        <v>0</v>
      </c>
      <c r="AL75" s="572">
        <f t="shared" si="102"/>
        <v>0</v>
      </c>
      <c r="AM75" s="572">
        <f t="shared" si="102"/>
        <v>0</v>
      </c>
      <c r="AN75" s="572">
        <f t="shared" si="102"/>
        <v>0</v>
      </c>
      <c r="AO75" s="572">
        <f t="shared" si="102"/>
        <v>0</v>
      </c>
      <c r="AP75" s="572">
        <f t="shared" si="102"/>
        <v>0</v>
      </c>
      <c r="AQ75" s="572">
        <f t="shared" si="102"/>
        <v>0</v>
      </c>
      <c r="AR75" s="572">
        <f t="shared" si="102"/>
        <v>0</v>
      </c>
      <c r="AS75" s="572">
        <f t="shared" si="102"/>
        <v>0</v>
      </c>
      <c r="AT75" s="572">
        <f t="shared" si="102"/>
        <v>0</v>
      </c>
      <c r="AU75" s="572">
        <f t="shared" si="102"/>
        <v>0</v>
      </c>
      <c r="AV75" s="572">
        <f t="shared" si="102"/>
        <v>0</v>
      </c>
      <c r="AW75" s="572">
        <f t="shared" si="102"/>
        <v>0</v>
      </c>
      <c r="AX75" s="572">
        <f t="shared" si="102"/>
        <v>0</v>
      </c>
      <c r="AY75" s="572">
        <f t="shared" si="102"/>
        <v>0</v>
      </c>
      <c r="AZ75" s="572">
        <f t="shared" si="102"/>
        <v>0</v>
      </c>
      <c r="BA75" s="572">
        <f t="shared" si="102"/>
        <v>0</v>
      </c>
      <c r="BB75" s="572">
        <f t="shared" si="102"/>
        <v>0</v>
      </c>
      <c r="BC75" s="572">
        <f t="shared" si="102"/>
        <v>0</v>
      </c>
      <c r="BD75" s="572">
        <f t="shared" si="102"/>
        <v>0</v>
      </c>
      <c r="BE75" s="572">
        <f t="shared" si="102"/>
        <v>0</v>
      </c>
      <c r="BF75" s="572">
        <f t="shared" si="102"/>
        <v>0</v>
      </c>
      <c r="BG75" s="572">
        <f t="shared" si="102"/>
        <v>0</v>
      </c>
      <c r="BH75" s="572">
        <f t="shared" si="102"/>
        <v>0</v>
      </c>
      <c r="BI75" s="572">
        <f t="shared" si="102"/>
        <v>0</v>
      </c>
      <c r="BJ75" s="572">
        <f t="shared" si="102"/>
        <v>0</v>
      </c>
      <c r="BK75" s="572">
        <f t="shared" si="102"/>
        <v>0</v>
      </c>
      <c r="BL75" s="572">
        <f t="shared" si="102"/>
        <v>0</v>
      </c>
      <c r="BM75" s="572">
        <f t="shared" si="102"/>
        <v>0</v>
      </c>
      <c r="BP75" s="1121"/>
      <c r="BQ75" s="1121"/>
      <c r="BR75" s="1121"/>
      <c r="BS75" s="1121"/>
    </row>
    <row r="76" spans="1:71" s="494" customFormat="1" ht="12.75" x14ac:dyDescent="0.2">
      <c r="A76" s="491"/>
      <c r="B76" s="492" t="str">
        <f t="shared" si="71"/>
        <v>Limpeza residencial + Lavar roupa 2 horas</v>
      </c>
      <c r="C76" s="493">
        <v>0</v>
      </c>
      <c r="D76" s="842">
        <f t="shared" si="83"/>
        <v>0</v>
      </c>
      <c r="E76" s="842">
        <f t="shared" si="84"/>
        <v>0</v>
      </c>
      <c r="F76" s="1372"/>
      <c r="G76" s="1372"/>
      <c r="H76" s="896"/>
      <c r="I76" s="688">
        <f t="shared" ref="I76:BM76" si="103">$C76*I30</f>
        <v>0</v>
      </c>
      <c r="J76" s="572">
        <f t="shared" si="103"/>
        <v>0</v>
      </c>
      <c r="K76" s="572">
        <f t="shared" si="103"/>
        <v>0</v>
      </c>
      <c r="L76" s="572">
        <f t="shared" si="103"/>
        <v>0</v>
      </c>
      <c r="M76" s="572">
        <f t="shared" si="103"/>
        <v>0</v>
      </c>
      <c r="N76" s="572">
        <f t="shared" si="103"/>
        <v>0</v>
      </c>
      <c r="O76" s="572">
        <f t="shared" si="103"/>
        <v>0</v>
      </c>
      <c r="P76" s="572">
        <f t="shared" si="103"/>
        <v>0</v>
      </c>
      <c r="Q76" s="572">
        <f t="shared" si="103"/>
        <v>0</v>
      </c>
      <c r="R76" s="572">
        <f t="shared" si="103"/>
        <v>0</v>
      </c>
      <c r="S76" s="572">
        <f t="shared" si="103"/>
        <v>0</v>
      </c>
      <c r="T76" s="572">
        <f t="shared" si="103"/>
        <v>0</v>
      </c>
      <c r="U76" s="572">
        <f t="shared" si="103"/>
        <v>0</v>
      </c>
      <c r="V76" s="572">
        <f t="shared" si="103"/>
        <v>0</v>
      </c>
      <c r="W76" s="572">
        <f t="shared" si="103"/>
        <v>0</v>
      </c>
      <c r="X76" s="572">
        <f t="shared" si="103"/>
        <v>0</v>
      </c>
      <c r="Y76" s="572">
        <f t="shared" si="103"/>
        <v>0</v>
      </c>
      <c r="Z76" s="572">
        <f t="shared" si="103"/>
        <v>0</v>
      </c>
      <c r="AA76" s="572">
        <f t="shared" si="103"/>
        <v>0</v>
      </c>
      <c r="AB76" s="572">
        <f t="shared" si="103"/>
        <v>0</v>
      </c>
      <c r="AC76" s="572">
        <f t="shared" si="103"/>
        <v>0</v>
      </c>
      <c r="AD76" s="572">
        <f t="shared" si="103"/>
        <v>0</v>
      </c>
      <c r="AE76" s="572">
        <f t="shared" si="103"/>
        <v>0</v>
      </c>
      <c r="AF76" s="572">
        <f t="shared" si="103"/>
        <v>0</v>
      </c>
      <c r="AG76" s="572">
        <f t="shared" si="103"/>
        <v>0</v>
      </c>
      <c r="AH76" s="572">
        <f t="shared" si="103"/>
        <v>0</v>
      </c>
      <c r="AI76" s="572">
        <f t="shared" si="103"/>
        <v>0</v>
      </c>
      <c r="AJ76" s="572">
        <f t="shared" si="103"/>
        <v>0</v>
      </c>
      <c r="AK76" s="572">
        <f t="shared" si="103"/>
        <v>0</v>
      </c>
      <c r="AL76" s="572">
        <f t="shared" si="103"/>
        <v>0</v>
      </c>
      <c r="AM76" s="572">
        <f t="shared" si="103"/>
        <v>0</v>
      </c>
      <c r="AN76" s="572">
        <f t="shared" si="103"/>
        <v>0</v>
      </c>
      <c r="AO76" s="572">
        <f t="shared" si="103"/>
        <v>0</v>
      </c>
      <c r="AP76" s="572">
        <f t="shared" si="103"/>
        <v>0</v>
      </c>
      <c r="AQ76" s="572">
        <f t="shared" si="103"/>
        <v>0</v>
      </c>
      <c r="AR76" s="572">
        <f t="shared" si="103"/>
        <v>0</v>
      </c>
      <c r="AS76" s="572">
        <f t="shared" si="103"/>
        <v>0</v>
      </c>
      <c r="AT76" s="572">
        <f t="shared" si="103"/>
        <v>0</v>
      </c>
      <c r="AU76" s="572">
        <f t="shared" si="103"/>
        <v>0</v>
      </c>
      <c r="AV76" s="572">
        <f t="shared" si="103"/>
        <v>0</v>
      </c>
      <c r="AW76" s="572">
        <f t="shared" si="103"/>
        <v>0</v>
      </c>
      <c r="AX76" s="572">
        <f t="shared" si="103"/>
        <v>0</v>
      </c>
      <c r="AY76" s="572">
        <f t="shared" si="103"/>
        <v>0</v>
      </c>
      <c r="AZ76" s="572">
        <f t="shared" si="103"/>
        <v>0</v>
      </c>
      <c r="BA76" s="572">
        <f t="shared" si="103"/>
        <v>0</v>
      </c>
      <c r="BB76" s="572">
        <f t="shared" si="103"/>
        <v>0</v>
      </c>
      <c r="BC76" s="572">
        <f t="shared" si="103"/>
        <v>0</v>
      </c>
      <c r="BD76" s="572">
        <f t="shared" si="103"/>
        <v>0</v>
      </c>
      <c r="BE76" s="572">
        <f t="shared" si="103"/>
        <v>0</v>
      </c>
      <c r="BF76" s="572">
        <f t="shared" si="103"/>
        <v>0</v>
      </c>
      <c r="BG76" s="572">
        <f t="shared" si="103"/>
        <v>0</v>
      </c>
      <c r="BH76" s="572">
        <f t="shared" si="103"/>
        <v>0</v>
      </c>
      <c r="BI76" s="572">
        <f t="shared" si="103"/>
        <v>0</v>
      </c>
      <c r="BJ76" s="572">
        <f t="shared" si="103"/>
        <v>0</v>
      </c>
      <c r="BK76" s="572">
        <f t="shared" si="103"/>
        <v>0</v>
      </c>
      <c r="BL76" s="572">
        <f t="shared" si="103"/>
        <v>0</v>
      </c>
      <c r="BM76" s="572">
        <f t="shared" si="103"/>
        <v>0</v>
      </c>
      <c r="BP76" s="1121"/>
      <c r="BQ76" s="1121"/>
      <c r="BR76" s="1121"/>
      <c r="BS76" s="1121"/>
    </row>
    <row r="77" spans="1:71" s="494" customFormat="1" ht="12.75" x14ac:dyDescent="0.2">
      <c r="A77" s="491"/>
      <c r="B77" s="492" t="str">
        <f t="shared" si="71"/>
        <v>Limpeza vidros 6 horas</v>
      </c>
      <c r="C77" s="493">
        <v>0</v>
      </c>
      <c r="D77" s="842">
        <f t="shared" si="83"/>
        <v>0</v>
      </c>
      <c r="E77" s="842">
        <f t="shared" si="84"/>
        <v>0</v>
      </c>
      <c r="F77" s="1372"/>
      <c r="G77" s="1372"/>
      <c r="H77" s="896"/>
      <c r="I77" s="688">
        <f t="shared" ref="I77:BM77" si="104">$C77*I31</f>
        <v>0</v>
      </c>
      <c r="J77" s="572">
        <f t="shared" si="104"/>
        <v>0</v>
      </c>
      <c r="K77" s="572">
        <f t="shared" si="104"/>
        <v>0</v>
      </c>
      <c r="L77" s="572">
        <f t="shared" si="104"/>
        <v>0</v>
      </c>
      <c r="M77" s="572">
        <f t="shared" si="104"/>
        <v>0</v>
      </c>
      <c r="N77" s="572">
        <f t="shared" si="104"/>
        <v>0</v>
      </c>
      <c r="O77" s="572">
        <f t="shared" si="104"/>
        <v>0</v>
      </c>
      <c r="P77" s="572">
        <f t="shared" si="104"/>
        <v>0</v>
      </c>
      <c r="Q77" s="572">
        <f t="shared" si="104"/>
        <v>0</v>
      </c>
      <c r="R77" s="572">
        <f t="shared" si="104"/>
        <v>0</v>
      </c>
      <c r="S77" s="572">
        <f t="shared" si="104"/>
        <v>0</v>
      </c>
      <c r="T77" s="572">
        <f t="shared" si="104"/>
        <v>0</v>
      </c>
      <c r="U77" s="572">
        <f t="shared" si="104"/>
        <v>0</v>
      </c>
      <c r="V77" s="572">
        <f t="shared" si="104"/>
        <v>0</v>
      </c>
      <c r="W77" s="572">
        <f t="shared" si="104"/>
        <v>0</v>
      </c>
      <c r="X77" s="572">
        <f t="shared" si="104"/>
        <v>0</v>
      </c>
      <c r="Y77" s="572">
        <f t="shared" si="104"/>
        <v>0</v>
      </c>
      <c r="Z77" s="572">
        <f t="shared" si="104"/>
        <v>0</v>
      </c>
      <c r="AA77" s="572">
        <f t="shared" si="104"/>
        <v>0</v>
      </c>
      <c r="AB77" s="572">
        <f t="shared" si="104"/>
        <v>0</v>
      </c>
      <c r="AC77" s="572">
        <f t="shared" si="104"/>
        <v>0</v>
      </c>
      <c r="AD77" s="572">
        <f t="shared" si="104"/>
        <v>0</v>
      </c>
      <c r="AE77" s="572">
        <f t="shared" si="104"/>
        <v>0</v>
      </c>
      <c r="AF77" s="572">
        <f t="shared" si="104"/>
        <v>0</v>
      </c>
      <c r="AG77" s="572">
        <f t="shared" si="104"/>
        <v>0</v>
      </c>
      <c r="AH77" s="572">
        <f t="shared" si="104"/>
        <v>0</v>
      </c>
      <c r="AI77" s="572">
        <f t="shared" si="104"/>
        <v>0</v>
      </c>
      <c r="AJ77" s="572">
        <f t="shared" si="104"/>
        <v>0</v>
      </c>
      <c r="AK77" s="572">
        <f t="shared" si="104"/>
        <v>0</v>
      </c>
      <c r="AL77" s="572">
        <f t="shared" si="104"/>
        <v>0</v>
      </c>
      <c r="AM77" s="572">
        <f t="shared" si="104"/>
        <v>0</v>
      </c>
      <c r="AN77" s="572">
        <f t="shared" si="104"/>
        <v>0</v>
      </c>
      <c r="AO77" s="572">
        <f t="shared" si="104"/>
        <v>0</v>
      </c>
      <c r="AP77" s="572">
        <f t="shared" si="104"/>
        <v>0</v>
      </c>
      <c r="AQ77" s="572">
        <f t="shared" si="104"/>
        <v>0</v>
      </c>
      <c r="AR77" s="572">
        <f t="shared" si="104"/>
        <v>0</v>
      </c>
      <c r="AS77" s="572">
        <f t="shared" si="104"/>
        <v>0</v>
      </c>
      <c r="AT77" s="572">
        <f t="shared" si="104"/>
        <v>0</v>
      </c>
      <c r="AU77" s="572">
        <f t="shared" si="104"/>
        <v>0</v>
      </c>
      <c r="AV77" s="572">
        <f t="shared" si="104"/>
        <v>0</v>
      </c>
      <c r="AW77" s="572">
        <f t="shared" si="104"/>
        <v>0</v>
      </c>
      <c r="AX77" s="572">
        <f t="shared" si="104"/>
        <v>0</v>
      </c>
      <c r="AY77" s="572">
        <f t="shared" si="104"/>
        <v>0</v>
      </c>
      <c r="AZ77" s="572">
        <f t="shared" si="104"/>
        <v>0</v>
      </c>
      <c r="BA77" s="572">
        <f t="shared" si="104"/>
        <v>0</v>
      </c>
      <c r="BB77" s="572">
        <f t="shared" si="104"/>
        <v>0</v>
      </c>
      <c r="BC77" s="572">
        <f t="shared" si="104"/>
        <v>0</v>
      </c>
      <c r="BD77" s="572">
        <f t="shared" si="104"/>
        <v>0</v>
      </c>
      <c r="BE77" s="572">
        <f t="shared" si="104"/>
        <v>0</v>
      </c>
      <c r="BF77" s="572">
        <f t="shared" si="104"/>
        <v>0</v>
      </c>
      <c r="BG77" s="572">
        <f t="shared" si="104"/>
        <v>0</v>
      </c>
      <c r="BH77" s="572">
        <f t="shared" si="104"/>
        <v>0</v>
      </c>
      <c r="BI77" s="572">
        <f t="shared" si="104"/>
        <v>0</v>
      </c>
      <c r="BJ77" s="572">
        <f t="shared" si="104"/>
        <v>0</v>
      </c>
      <c r="BK77" s="572">
        <f t="shared" si="104"/>
        <v>0</v>
      </c>
      <c r="BL77" s="572">
        <f t="shared" si="104"/>
        <v>0</v>
      </c>
      <c r="BM77" s="572">
        <f t="shared" si="104"/>
        <v>0</v>
      </c>
      <c r="BP77" s="1121"/>
      <c r="BQ77" s="1121"/>
      <c r="BR77" s="1121"/>
      <c r="BS77" s="1121"/>
    </row>
    <row r="78" spans="1:71" s="494" customFormat="1" ht="12.75" x14ac:dyDescent="0.2">
      <c r="A78" s="491"/>
      <c r="B78" s="492" t="str">
        <f t="shared" si="71"/>
        <v>Limpeza vidros 8 horas</v>
      </c>
      <c r="C78" s="493">
        <v>0</v>
      </c>
      <c r="D78" s="842">
        <f t="shared" si="83"/>
        <v>0</v>
      </c>
      <c r="E78" s="842">
        <f t="shared" si="84"/>
        <v>0</v>
      </c>
      <c r="F78" s="1372"/>
      <c r="G78" s="1372"/>
      <c r="H78" s="896"/>
      <c r="I78" s="688">
        <f t="shared" ref="I78:BM78" si="105">$C78*I32</f>
        <v>0</v>
      </c>
      <c r="J78" s="572">
        <f t="shared" si="105"/>
        <v>0</v>
      </c>
      <c r="K78" s="572">
        <f t="shared" si="105"/>
        <v>0</v>
      </c>
      <c r="L78" s="572">
        <f t="shared" si="105"/>
        <v>0</v>
      </c>
      <c r="M78" s="572">
        <f t="shared" si="105"/>
        <v>0</v>
      </c>
      <c r="N78" s="572">
        <f t="shared" si="105"/>
        <v>0</v>
      </c>
      <c r="O78" s="572">
        <f t="shared" si="105"/>
        <v>0</v>
      </c>
      <c r="P78" s="572">
        <f t="shared" si="105"/>
        <v>0</v>
      </c>
      <c r="Q78" s="572">
        <f t="shared" si="105"/>
        <v>0</v>
      </c>
      <c r="R78" s="572">
        <f t="shared" si="105"/>
        <v>0</v>
      </c>
      <c r="S78" s="572">
        <f t="shared" si="105"/>
        <v>0</v>
      </c>
      <c r="T78" s="572">
        <f t="shared" si="105"/>
        <v>0</v>
      </c>
      <c r="U78" s="572">
        <f t="shared" si="105"/>
        <v>0</v>
      </c>
      <c r="V78" s="572">
        <f t="shared" si="105"/>
        <v>0</v>
      </c>
      <c r="W78" s="572">
        <f t="shared" si="105"/>
        <v>0</v>
      </c>
      <c r="X78" s="572">
        <f t="shared" si="105"/>
        <v>0</v>
      </c>
      <c r="Y78" s="572">
        <f t="shared" si="105"/>
        <v>0</v>
      </c>
      <c r="Z78" s="572">
        <f t="shared" si="105"/>
        <v>0</v>
      </c>
      <c r="AA78" s="572">
        <f t="shared" si="105"/>
        <v>0</v>
      </c>
      <c r="AB78" s="572">
        <f t="shared" si="105"/>
        <v>0</v>
      </c>
      <c r="AC78" s="572">
        <f t="shared" si="105"/>
        <v>0</v>
      </c>
      <c r="AD78" s="572">
        <f t="shared" si="105"/>
        <v>0</v>
      </c>
      <c r="AE78" s="572">
        <f t="shared" si="105"/>
        <v>0</v>
      </c>
      <c r="AF78" s="572">
        <f t="shared" si="105"/>
        <v>0</v>
      </c>
      <c r="AG78" s="572">
        <f t="shared" si="105"/>
        <v>0</v>
      </c>
      <c r="AH78" s="572">
        <f t="shared" si="105"/>
        <v>0</v>
      </c>
      <c r="AI78" s="572">
        <f t="shared" si="105"/>
        <v>0</v>
      </c>
      <c r="AJ78" s="572">
        <f t="shared" si="105"/>
        <v>0</v>
      </c>
      <c r="AK78" s="572">
        <f t="shared" si="105"/>
        <v>0</v>
      </c>
      <c r="AL78" s="572">
        <f t="shared" si="105"/>
        <v>0</v>
      </c>
      <c r="AM78" s="572">
        <f t="shared" si="105"/>
        <v>0</v>
      </c>
      <c r="AN78" s="572">
        <f t="shared" si="105"/>
        <v>0</v>
      </c>
      <c r="AO78" s="572">
        <f t="shared" si="105"/>
        <v>0</v>
      </c>
      <c r="AP78" s="572">
        <f t="shared" si="105"/>
        <v>0</v>
      </c>
      <c r="AQ78" s="572">
        <f t="shared" si="105"/>
        <v>0</v>
      </c>
      <c r="AR78" s="572">
        <f t="shared" si="105"/>
        <v>0</v>
      </c>
      <c r="AS78" s="572">
        <f t="shared" si="105"/>
        <v>0</v>
      </c>
      <c r="AT78" s="572">
        <f t="shared" si="105"/>
        <v>0</v>
      </c>
      <c r="AU78" s="572">
        <f t="shared" si="105"/>
        <v>0</v>
      </c>
      <c r="AV78" s="572">
        <f t="shared" si="105"/>
        <v>0</v>
      </c>
      <c r="AW78" s="572">
        <f t="shared" si="105"/>
        <v>0</v>
      </c>
      <c r="AX78" s="572">
        <f t="shared" si="105"/>
        <v>0</v>
      </c>
      <c r="AY78" s="572">
        <f t="shared" si="105"/>
        <v>0</v>
      </c>
      <c r="AZ78" s="572">
        <f t="shared" si="105"/>
        <v>0</v>
      </c>
      <c r="BA78" s="572">
        <f t="shared" si="105"/>
        <v>0</v>
      </c>
      <c r="BB78" s="572">
        <f t="shared" si="105"/>
        <v>0</v>
      </c>
      <c r="BC78" s="572">
        <f t="shared" si="105"/>
        <v>0</v>
      </c>
      <c r="BD78" s="572">
        <f t="shared" si="105"/>
        <v>0</v>
      </c>
      <c r="BE78" s="572">
        <f t="shared" si="105"/>
        <v>0</v>
      </c>
      <c r="BF78" s="572">
        <f t="shared" si="105"/>
        <v>0</v>
      </c>
      <c r="BG78" s="572">
        <f t="shared" si="105"/>
        <v>0</v>
      </c>
      <c r="BH78" s="572">
        <f t="shared" si="105"/>
        <v>0</v>
      </c>
      <c r="BI78" s="572">
        <f t="shared" si="105"/>
        <v>0</v>
      </c>
      <c r="BJ78" s="572">
        <f t="shared" si="105"/>
        <v>0</v>
      </c>
      <c r="BK78" s="572">
        <f t="shared" si="105"/>
        <v>0</v>
      </c>
      <c r="BL78" s="572">
        <f t="shared" si="105"/>
        <v>0</v>
      </c>
      <c r="BM78" s="572">
        <f t="shared" si="105"/>
        <v>0</v>
      </c>
      <c r="BP78" s="1121"/>
      <c r="BQ78" s="1121"/>
      <c r="BR78" s="1121"/>
      <c r="BS78" s="1121"/>
    </row>
    <row r="79" spans="1:71" s="494" customFormat="1" ht="12.75" x14ac:dyDescent="0.2">
      <c r="A79" s="491"/>
      <c r="B79" s="492" t="str">
        <f t="shared" si="71"/>
        <v>Limpeza pré e pós eventos 2 horas</v>
      </c>
      <c r="C79" s="493">
        <v>0</v>
      </c>
      <c r="D79" s="842">
        <f t="shared" si="83"/>
        <v>0</v>
      </c>
      <c r="E79" s="842">
        <f t="shared" si="84"/>
        <v>0</v>
      </c>
      <c r="F79" s="1372"/>
      <c r="G79" s="1372"/>
      <c r="H79" s="896"/>
      <c r="I79" s="688">
        <f t="shared" ref="I79:BM79" si="106">$C79*I33</f>
        <v>0</v>
      </c>
      <c r="J79" s="572">
        <f t="shared" si="106"/>
        <v>0</v>
      </c>
      <c r="K79" s="572">
        <f t="shared" si="106"/>
        <v>0</v>
      </c>
      <c r="L79" s="572">
        <f t="shared" si="106"/>
        <v>0</v>
      </c>
      <c r="M79" s="572">
        <f t="shared" si="106"/>
        <v>0</v>
      </c>
      <c r="N79" s="572">
        <f t="shared" si="106"/>
        <v>0</v>
      </c>
      <c r="O79" s="572">
        <f t="shared" si="106"/>
        <v>0</v>
      </c>
      <c r="P79" s="572">
        <f t="shared" si="106"/>
        <v>0</v>
      </c>
      <c r="Q79" s="572">
        <f t="shared" si="106"/>
        <v>0</v>
      </c>
      <c r="R79" s="572">
        <f t="shared" si="106"/>
        <v>0</v>
      </c>
      <c r="S79" s="572">
        <f t="shared" si="106"/>
        <v>0</v>
      </c>
      <c r="T79" s="572">
        <f t="shared" si="106"/>
        <v>0</v>
      </c>
      <c r="U79" s="572">
        <f t="shared" si="106"/>
        <v>0</v>
      </c>
      <c r="V79" s="572">
        <f t="shared" si="106"/>
        <v>0</v>
      </c>
      <c r="W79" s="572">
        <f t="shared" si="106"/>
        <v>0</v>
      </c>
      <c r="X79" s="572">
        <f t="shared" si="106"/>
        <v>0</v>
      </c>
      <c r="Y79" s="572">
        <f t="shared" si="106"/>
        <v>0</v>
      </c>
      <c r="Z79" s="572">
        <f t="shared" si="106"/>
        <v>0</v>
      </c>
      <c r="AA79" s="572">
        <f t="shared" si="106"/>
        <v>0</v>
      </c>
      <c r="AB79" s="572">
        <f t="shared" si="106"/>
        <v>0</v>
      </c>
      <c r="AC79" s="572">
        <f t="shared" si="106"/>
        <v>0</v>
      </c>
      <c r="AD79" s="572">
        <f t="shared" si="106"/>
        <v>0</v>
      </c>
      <c r="AE79" s="572">
        <f t="shared" si="106"/>
        <v>0</v>
      </c>
      <c r="AF79" s="572">
        <f t="shared" si="106"/>
        <v>0</v>
      </c>
      <c r="AG79" s="572">
        <f t="shared" si="106"/>
        <v>0</v>
      </c>
      <c r="AH79" s="572">
        <f t="shared" si="106"/>
        <v>0</v>
      </c>
      <c r="AI79" s="572">
        <f t="shared" si="106"/>
        <v>0</v>
      </c>
      <c r="AJ79" s="572">
        <f t="shared" si="106"/>
        <v>0</v>
      </c>
      <c r="AK79" s="572">
        <f t="shared" si="106"/>
        <v>0</v>
      </c>
      <c r="AL79" s="572">
        <f t="shared" si="106"/>
        <v>0</v>
      </c>
      <c r="AM79" s="572">
        <f t="shared" si="106"/>
        <v>0</v>
      </c>
      <c r="AN79" s="572">
        <f t="shared" si="106"/>
        <v>0</v>
      </c>
      <c r="AO79" s="572">
        <f t="shared" si="106"/>
        <v>0</v>
      </c>
      <c r="AP79" s="572">
        <f t="shared" si="106"/>
        <v>0</v>
      </c>
      <c r="AQ79" s="572">
        <f t="shared" si="106"/>
        <v>0</v>
      </c>
      <c r="AR79" s="572">
        <f t="shared" si="106"/>
        <v>0</v>
      </c>
      <c r="AS79" s="572">
        <f t="shared" si="106"/>
        <v>0</v>
      </c>
      <c r="AT79" s="572">
        <f t="shared" si="106"/>
        <v>0</v>
      </c>
      <c r="AU79" s="572">
        <f t="shared" si="106"/>
        <v>0</v>
      </c>
      <c r="AV79" s="572">
        <f t="shared" si="106"/>
        <v>0</v>
      </c>
      <c r="AW79" s="572">
        <f t="shared" si="106"/>
        <v>0</v>
      </c>
      <c r="AX79" s="572">
        <f t="shared" si="106"/>
        <v>0</v>
      </c>
      <c r="AY79" s="572">
        <f t="shared" si="106"/>
        <v>0</v>
      </c>
      <c r="AZ79" s="572">
        <f t="shared" si="106"/>
        <v>0</v>
      </c>
      <c r="BA79" s="572">
        <f t="shared" si="106"/>
        <v>0</v>
      </c>
      <c r="BB79" s="572">
        <f t="shared" si="106"/>
        <v>0</v>
      </c>
      <c r="BC79" s="572">
        <f t="shared" si="106"/>
        <v>0</v>
      </c>
      <c r="BD79" s="572">
        <f t="shared" si="106"/>
        <v>0</v>
      </c>
      <c r="BE79" s="572">
        <f t="shared" si="106"/>
        <v>0</v>
      </c>
      <c r="BF79" s="572">
        <f t="shared" si="106"/>
        <v>0</v>
      </c>
      <c r="BG79" s="572">
        <f t="shared" si="106"/>
        <v>0</v>
      </c>
      <c r="BH79" s="572">
        <f t="shared" si="106"/>
        <v>0</v>
      </c>
      <c r="BI79" s="572">
        <f t="shared" si="106"/>
        <v>0</v>
      </c>
      <c r="BJ79" s="572">
        <f t="shared" si="106"/>
        <v>0</v>
      </c>
      <c r="BK79" s="572">
        <f t="shared" si="106"/>
        <v>0</v>
      </c>
      <c r="BL79" s="572">
        <f t="shared" si="106"/>
        <v>0</v>
      </c>
      <c r="BM79" s="572">
        <f t="shared" si="106"/>
        <v>0</v>
      </c>
      <c r="BP79" s="1121"/>
      <c r="BQ79" s="1121"/>
      <c r="BR79" s="1121"/>
      <c r="BS79" s="1121"/>
    </row>
    <row r="80" spans="1:71" s="494" customFormat="1" ht="12.75" x14ac:dyDescent="0.2">
      <c r="A80" s="491"/>
      <c r="B80" s="492" t="str">
        <f t="shared" si="71"/>
        <v>Limpeza pré e pós eventos 6 horas</v>
      </c>
      <c r="C80" s="493">
        <v>0</v>
      </c>
      <c r="D80" s="842">
        <f t="shared" si="83"/>
        <v>0</v>
      </c>
      <c r="E80" s="842">
        <f t="shared" si="84"/>
        <v>0</v>
      </c>
      <c r="F80" s="1372"/>
      <c r="G80" s="1372"/>
      <c r="H80" s="896"/>
      <c r="I80" s="688">
        <f t="shared" ref="I80:BM80" si="107">$C80*I34</f>
        <v>0</v>
      </c>
      <c r="J80" s="572">
        <f t="shared" si="107"/>
        <v>0</v>
      </c>
      <c r="K80" s="572">
        <f t="shared" si="107"/>
        <v>0</v>
      </c>
      <c r="L80" s="572">
        <f t="shared" si="107"/>
        <v>0</v>
      </c>
      <c r="M80" s="572">
        <f t="shared" si="107"/>
        <v>0</v>
      </c>
      <c r="N80" s="572">
        <f t="shared" si="107"/>
        <v>0</v>
      </c>
      <c r="O80" s="572">
        <f t="shared" si="107"/>
        <v>0</v>
      </c>
      <c r="P80" s="572">
        <f t="shared" si="107"/>
        <v>0</v>
      </c>
      <c r="Q80" s="572">
        <f t="shared" si="107"/>
        <v>0</v>
      </c>
      <c r="R80" s="572">
        <f t="shared" si="107"/>
        <v>0</v>
      </c>
      <c r="S80" s="572">
        <f t="shared" si="107"/>
        <v>0</v>
      </c>
      <c r="T80" s="572">
        <f t="shared" si="107"/>
        <v>0</v>
      </c>
      <c r="U80" s="572">
        <f t="shared" si="107"/>
        <v>0</v>
      </c>
      <c r="V80" s="572">
        <f t="shared" si="107"/>
        <v>0</v>
      </c>
      <c r="W80" s="572">
        <f t="shared" si="107"/>
        <v>0</v>
      </c>
      <c r="X80" s="572">
        <f t="shared" si="107"/>
        <v>0</v>
      </c>
      <c r="Y80" s="572">
        <f t="shared" si="107"/>
        <v>0</v>
      </c>
      <c r="Z80" s="572">
        <f t="shared" si="107"/>
        <v>0</v>
      </c>
      <c r="AA80" s="572">
        <f t="shared" si="107"/>
        <v>0</v>
      </c>
      <c r="AB80" s="572">
        <f t="shared" si="107"/>
        <v>0</v>
      </c>
      <c r="AC80" s="572">
        <f t="shared" si="107"/>
        <v>0</v>
      </c>
      <c r="AD80" s="572">
        <f t="shared" si="107"/>
        <v>0</v>
      </c>
      <c r="AE80" s="572">
        <f t="shared" si="107"/>
        <v>0</v>
      </c>
      <c r="AF80" s="572">
        <f t="shared" si="107"/>
        <v>0</v>
      </c>
      <c r="AG80" s="572">
        <f t="shared" si="107"/>
        <v>0</v>
      </c>
      <c r="AH80" s="572">
        <f t="shared" si="107"/>
        <v>0</v>
      </c>
      <c r="AI80" s="572">
        <f t="shared" si="107"/>
        <v>0</v>
      </c>
      <c r="AJ80" s="572">
        <f t="shared" si="107"/>
        <v>0</v>
      </c>
      <c r="AK80" s="572">
        <f t="shared" si="107"/>
        <v>0</v>
      </c>
      <c r="AL80" s="572">
        <f t="shared" si="107"/>
        <v>0</v>
      </c>
      <c r="AM80" s="572">
        <f t="shared" si="107"/>
        <v>0</v>
      </c>
      <c r="AN80" s="572">
        <f t="shared" si="107"/>
        <v>0</v>
      </c>
      <c r="AO80" s="572">
        <f t="shared" si="107"/>
        <v>0</v>
      </c>
      <c r="AP80" s="572">
        <f t="shared" si="107"/>
        <v>0</v>
      </c>
      <c r="AQ80" s="572">
        <f t="shared" si="107"/>
        <v>0</v>
      </c>
      <c r="AR80" s="572">
        <f t="shared" si="107"/>
        <v>0</v>
      </c>
      <c r="AS80" s="572">
        <f t="shared" si="107"/>
        <v>0</v>
      </c>
      <c r="AT80" s="572">
        <f t="shared" si="107"/>
        <v>0</v>
      </c>
      <c r="AU80" s="572">
        <f t="shared" si="107"/>
        <v>0</v>
      </c>
      <c r="AV80" s="572">
        <f t="shared" si="107"/>
        <v>0</v>
      </c>
      <c r="AW80" s="572">
        <f t="shared" si="107"/>
        <v>0</v>
      </c>
      <c r="AX80" s="572">
        <f t="shared" si="107"/>
        <v>0</v>
      </c>
      <c r="AY80" s="572">
        <f t="shared" si="107"/>
        <v>0</v>
      </c>
      <c r="AZ80" s="572">
        <f t="shared" si="107"/>
        <v>0</v>
      </c>
      <c r="BA80" s="572">
        <f t="shared" si="107"/>
        <v>0</v>
      </c>
      <c r="BB80" s="572">
        <f t="shared" si="107"/>
        <v>0</v>
      </c>
      <c r="BC80" s="572">
        <f t="shared" si="107"/>
        <v>0</v>
      </c>
      <c r="BD80" s="572">
        <f t="shared" si="107"/>
        <v>0</v>
      </c>
      <c r="BE80" s="572">
        <f t="shared" si="107"/>
        <v>0</v>
      </c>
      <c r="BF80" s="572">
        <f t="shared" si="107"/>
        <v>0</v>
      </c>
      <c r="BG80" s="572">
        <f t="shared" si="107"/>
        <v>0</v>
      </c>
      <c r="BH80" s="572">
        <f t="shared" si="107"/>
        <v>0</v>
      </c>
      <c r="BI80" s="572">
        <f t="shared" si="107"/>
        <v>0</v>
      </c>
      <c r="BJ80" s="572">
        <f t="shared" si="107"/>
        <v>0</v>
      </c>
      <c r="BK80" s="572">
        <f t="shared" si="107"/>
        <v>0</v>
      </c>
      <c r="BL80" s="572">
        <f t="shared" si="107"/>
        <v>0</v>
      </c>
      <c r="BM80" s="572">
        <f t="shared" si="107"/>
        <v>0</v>
      </c>
      <c r="BP80" s="1121"/>
      <c r="BQ80" s="1121"/>
      <c r="BR80" s="1121"/>
      <c r="BS80" s="1121"/>
    </row>
    <row r="81" spans="1:71" s="494" customFormat="1" ht="12.75" x14ac:dyDescent="0.2">
      <c r="A81" s="491"/>
      <c r="B81" s="492" t="str">
        <f t="shared" si="71"/>
        <v>Limpeza pré e pós eventos 8 horas</v>
      </c>
      <c r="C81" s="493">
        <v>0</v>
      </c>
      <c r="D81" s="842">
        <f t="shared" si="83"/>
        <v>0</v>
      </c>
      <c r="E81" s="842">
        <f t="shared" si="84"/>
        <v>0</v>
      </c>
      <c r="F81" s="1372"/>
      <c r="G81" s="1372"/>
      <c r="H81" s="896"/>
      <c r="I81" s="688">
        <f t="shared" ref="I81:BM81" si="108">$C81*I35</f>
        <v>0</v>
      </c>
      <c r="J81" s="572">
        <f t="shared" si="108"/>
        <v>0</v>
      </c>
      <c r="K81" s="572">
        <f t="shared" si="108"/>
        <v>0</v>
      </c>
      <c r="L81" s="572">
        <f t="shared" si="108"/>
        <v>0</v>
      </c>
      <c r="M81" s="572">
        <f t="shared" si="108"/>
        <v>0</v>
      </c>
      <c r="N81" s="572">
        <f t="shared" si="108"/>
        <v>0</v>
      </c>
      <c r="O81" s="572">
        <f t="shared" si="108"/>
        <v>0</v>
      </c>
      <c r="P81" s="572">
        <f t="shared" si="108"/>
        <v>0</v>
      </c>
      <c r="Q81" s="572">
        <f t="shared" si="108"/>
        <v>0</v>
      </c>
      <c r="R81" s="572">
        <f t="shared" si="108"/>
        <v>0</v>
      </c>
      <c r="S81" s="572">
        <f t="shared" si="108"/>
        <v>0</v>
      </c>
      <c r="T81" s="572">
        <f t="shared" si="108"/>
        <v>0</v>
      </c>
      <c r="U81" s="572">
        <f t="shared" si="108"/>
        <v>0</v>
      </c>
      <c r="V81" s="572">
        <f t="shared" si="108"/>
        <v>0</v>
      </c>
      <c r="W81" s="572">
        <f t="shared" si="108"/>
        <v>0</v>
      </c>
      <c r="X81" s="572">
        <f t="shared" si="108"/>
        <v>0</v>
      </c>
      <c r="Y81" s="572">
        <f t="shared" si="108"/>
        <v>0</v>
      </c>
      <c r="Z81" s="572">
        <f t="shared" si="108"/>
        <v>0</v>
      </c>
      <c r="AA81" s="572">
        <f t="shared" si="108"/>
        <v>0</v>
      </c>
      <c r="AB81" s="572">
        <f t="shared" si="108"/>
        <v>0</v>
      </c>
      <c r="AC81" s="572">
        <f t="shared" si="108"/>
        <v>0</v>
      </c>
      <c r="AD81" s="572">
        <f t="shared" si="108"/>
        <v>0</v>
      </c>
      <c r="AE81" s="572">
        <f t="shared" si="108"/>
        <v>0</v>
      </c>
      <c r="AF81" s="572">
        <f t="shared" si="108"/>
        <v>0</v>
      </c>
      <c r="AG81" s="572">
        <f t="shared" si="108"/>
        <v>0</v>
      </c>
      <c r="AH81" s="572">
        <f t="shared" si="108"/>
        <v>0</v>
      </c>
      <c r="AI81" s="572">
        <f t="shared" si="108"/>
        <v>0</v>
      </c>
      <c r="AJ81" s="572">
        <f t="shared" si="108"/>
        <v>0</v>
      </c>
      <c r="AK81" s="572">
        <f t="shared" si="108"/>
        <v>0</v>
      </c>
      <c r="AL81" s="572">
        <f t="shared" si="108"/>
        <v>0</v>
      </c>
      <c r="AM81" s="572">
        <f t="shared" si="108"/>
        <v>0</v>
      </c>
      <c r="AN81" s="572">
        <f t="shared" si="108"/>
        <v>0</v>
      </c>
      <c r="AO81" s="572">
        <f t="shared" si="108"/>
        <v>0</v>
      </c>
      <c r="AP81" s="572">
        <f t="shared" si="108"/>
        <v>0</v>
      </c>
      <c r="AQ81" s="572">
        <f t="shared" si="108"/>
        <v>0</v>
      </c>
      <c r="AR81" s="572">
        <f t="shared" si="108"/>
        <v>0</v>
      </c>
      <c r="AS81" s="572">
        <f t="shared" si="108"/>
        <v>0</v>
      </c>
      <c r="AT81" s="572">
        <f t="shared" si="108"/>
        <v>0</v>
      </c>
      <c r="AU81" s="572">
        <f t="shared" si="108"/>
        <v>0</v>
      </c>
      <c r="AV81" s="572">
        <f t="shared" si="108"/>
        <v>0</v>
      </c>
      <c r="AW81" s="572">
        <f t="shared" si="108"/>
        <v>0</v>
      </c>
      <c r="AX81" s="572">
        <f t="shared" si="108"/>
        <v>0</v>
      </c>
      <c r="AY81" s="572">
        <f t="shared" si="108"/>
        <v>0</v>
      </c>
      <c r="AZ81" s="572">
        <f t="shared" si="108"/>
        <v>0</v>
      </c>
      <c r="BA81" s="572">
        <f t="shared" si="108"/>
        <v>0</v>
      </c>
      <c r="BB81" s="572">
        <f t="shared" si="108"/>
        <v>0</v>
      </c>
      <c r="BC81" s="572">
        <f t="shared" si="108"/>
        <v>0</v>
      </c>
      <c r="BD81" s="572">
        <f t="shared" si="108"/>
        <v>0</v>
      </c>
      <c r="BE81" s="572">
        <f t="shared" si="108"/>
        <v>0</v>
      </c>
      <c r="BF81" s="572">
        <f t="shared" si="108"/>
        <v>0</v>
      </c>
      <c r="BG81" s="572">
        <f t="shared" si="108"/>
        <v>0</v>
      </c>
      <c r="BH81" s="572">
        <f t="shared" si="108"/>
        <v>0</v>
      </c>
      <c r="BI81" s="572">
        <f t="shared" si="108"/>
        <v>0</v>
      </c>
      <c r="BJ81" s="572">
        <f t="shared" si="108"/>
        <v>0</v>
      </c>
      <c r="BK81" s="572">
        <f t="shared" si="108"/>
        <v>0</v>
      </c>
      <c r="BL81" s="572">
        <f t="shared" si="108"/>
        <v>0</v>
      </c>
      <c r="BM81" s="572">
        <f t="shared" si="108"/>
        <v>0</v>
      </c>
      <c r="BP81" s="1121"/>
      <c r="BQ81" s="1121"/>
      <c r="BR81" s="1121"/>
      <c r="BS81" s="1121"/>
    </row>
    <row r="82" spans="1:71" s="494" customFormat="1" ht="12.75" x14ac:dyDescent="0.2">
      <c r="A82" s="491"/>
      <c r="B82" s="492" t="str">
        <f t="shared" si="71"/>
        <v>Cozinheira 2 horas</v>
      </c>
      <c r="C82" s="493">
        <v>0</v>
      </c>
      <c r="D82" s="842">
        <f t="shared" si="83"/>
        <v>0</v>
      </c>
      <c r="E82" s="842">
        <f t="shared" si="84"/>
        <v>0</v>
      </c>
      <c r="F82" s="1372"/>
      <c r="G82" s="1372"/>
      <c r="H82" s="896"/>
      <c r="I82" s="688">
        <f t="shared" ref="I82:BM82" si="109">$C82*I36</f>
        <v>0</v>
      </c>
      <c r="J82" s="572">
        <f t="shared" si="109"/>
        <v>0</v>
      </c>
      <c r="K82" s="572">
        <f t="shared" si="109"/>
        <v>0</v>
      </c>
      <c r="L82" s="572">
        <f t="shared" si="109"/>
        <v>0</v>
      </c>
      <c r="M82" s="572">
        <f t="shared" si="109"/>
        <v>0</v>
      </c>
      <c r="N82" s="572">
        <f t="shared" si="109"/>
        <v>0</v>
      </c>
      <c r="O82" s="572">
        <f t="shared" si="109"/>
        <v>0</v>
      </c>
      <c r="P82" s="572">
        <f t="shared" si="109"/>
        <v>0</v>
      </c>
      <c r="Q82" s="572">
        <f t="shared" si="109"/>
        <v>0</v>
      </c>
      <c r="R82" s="572">
        <f t="shared" si="109"/>
        <v>0</v>
      </c>
      <c r="S82" s="572">
        <f t="shared" si="109"/>
        <v>0</v>
      </c>
      <c r="T82" s="572">
        <f t="shared" si="109"/>
        <v>0</v>
      </c>
      <c r="U82" s="572">
        <f t="shared" si="109"/>
        <v>0</v>
      </c>
      <c r="V82" s="572">
        <f t="shared" si="109"/>
        <v>0</v>
      </c>
      <c r="W82" s="572">
        <f t="shared" si="109"/>
        <v>0</v>
      </c>
      <c r="X82" s="572">
        <f t="shared" si="109"/>
        <v>0</v>
      </c>
      <c r="Y82" s="572">
        <f t="shared" si="109"/>
        <v>0</v>
      </c>
      <c r="Z82" s="572">
        <f t="shared" si="109"/>
        <v>0</v>
      </c>
      <c r="AA82" s="572">
        <f t="shared" si="109"/>
        <v>0</v>
      </c>
      <c r="AB82" s="572">
        <f t="shared" si="109"/>
        <v>0</v>
      </c>
      <c r="AC82" s="572">
        <f t="shared" si="109"/>
        <v>0</v>
      </c>
      <c r="AD82" s="572">
        <f t="shared" si="109"/>
        <v>0</v>
      </c>
      <c r="AE82" s="572">
        <f t="shared" si="109"/>
        <v>0</v>
      </c>
      <c r="AF82" s="572">
        <f t="shared" si="109"/>
        <v>0</v>
      </c>
      <c r="AG82" s="572">
        <f t="shared" si="109"/>
        <v>0</v>
      </c>
      <c r="AH82" s="572">
        <f t="shared" si="109"/>
        <v>0</v>
      </c>
      <c r="AI82" s="572">
        <f t="shared" si="109"/>
        <v>0</v>
      </c>
      <c r="AJ82" s="572">
        <f t="shared" si="109"/>
        <v>0</v>
      </c>
      <c r="AK82" s="572">
        <f t="shared" si="109"/>
        <v>0</v>
      </c>
      <c r="AL82" s="572">
        <f t="shared" si="109"/>
        <v>0</v>
      </c>
      <c r="AM82" s="572">
        <f t="shared" si="109"/>
        <v>0</v>
      </c>
      <c r="AN82" s="572">
        <f t="shared" si="109"/>
        <v>0</v>
      </c>
      <c r="AO82" s="572">
        <f t="shared" si="109"/>
        <v>0</v>
      </c>
      <c r="AP82" s="572">
        <f t="shared" si="109"/>
        <v>0</v>
      </c>
      <c r="AQ82" s="572">
        <f t="shared" si="109"/>
        <v>0</v>
      </c>
      <c r="AR82" s="572">
        <f t="shared" si="109"/>
        <v>0</v>
      </c>
      <c r="AS82" s="572">
        <f t="shared" si="109"/>
        <v>0</v>
      </c>
      <c r="AT82" s="572">
        <f t="shared" si="109"/>
        <v>0</v>
      </c>
      <c r="AU82" s="572">
        <f t="shared" si="109"/>
        <v>0</v>
      </c>
      <c r="AV82" s="572">
        <f t="shared" si="109"/>
        <v>0</v>
      </c>
      <c r="AW82" s="572">
        <f t="shared" si="109"/>
        <v>0</v>
      </c>
      <c r="AX82" s="572">
        <f t="shared" si="109"/>
        <v>0</v>
      </c>
      <c r="AY82" s="572">
        <f t="shared" si="109"/>
        <v>0</v>
      </c>
      <c r="AZ82" s="572">
        <f t="shared" si="109"/>
        <v>0</v>
      </c>
      <c r="BA82" s="572">
        <f t="shared" si="109"/>
        <v>0</v>
      </c>
      <c r="BB82" s="572">
        <f t="shared" si="109"/>
        <v>0</v>
      </c>
      <c r="BC82" s="572">
        <f t="shared" si="109"/>
        <v>0</v>
      </c>
      <c r="BD82" s="572">
        <f t="shared" si="109"/>
        <v>0</v>
      </c>
      <c r="BE82" s="572">
        <f t="shared" si="109"/>
        <v>0</v>
      </c>
      <c r="BF82" s="572">
        <f t="shared" si="109"/>
        <v>0</v>
      </c>
      <c r="BG82" s="572">
        <f t="shared" si="109"/>
        <v>0</v>
      </c>
      <c r="BH82" s="572">
        <f t="shared" si="109"/>
        <v>0</v>
      </c>
      <c r="BI82" s="572">
        <f t="shared" si="109"/>
        <v>0</v>
      </c>
      <c r="BJ82" s="572">
        <f t="shared" si="109"/>
        <v>0</v>
      </c>
      <c r="BK82" s="572">
        <f t="shared" si="109"/>
        <v>0</v>
      </c>
      <c r="BL82" s="572">
        <f t="shared" si="109"/>
        <v>0</v>
      </c>
      <c r="BM82" s="572">
        <f t="shared" si="109"/>
        <v>0</v>
      </c>
      <c r="BP82" s="1121"/>
      <c r="BQ82" s="1121"/>
      <c r="BR82" s="1121"/>
      <c r="BS82" s="1121"/>
    </row>
    <row r="83" spans="1:71" s="494" customFormat="1" ht="12.75" x14ac:dyDescent="0.2">
      <c r="A83" s="491"/>
      <c r="B83" s="492" t="str">
        <f t="shared" si="71"/>
        <v>Cozinheira 4 horas</v>
      </c>
      <c r="C83" s="493">
        <v>0</v>
      </c>
      <c r="D83" s="842">
        <f t="shared" si="83"/>
        <v>0</v>
      </c>
      <c r="E83" s="842">
        <f t="shared" si="84"/>
        <v>0</v>
      </c>
      <c r="F83" s="1372"/>
      <c r="G83" s="1372"/>
      <c r="H83" s="896"/>
      <c r="I83" s="688">
        <f t="shared" ref="I83:BM83" si="110">$C83*I37</f>
        <v>0</v>
      </c>
      <c r="J83" s="572">
        <f t="shared" si="110"/>
        <v>0</v>
      </c>
      <c r="K83" s="572">
        <f t="shared" si="110"/>
        <v>0</v>
      </c>
      <c r="L83" s="572">
        <f t="shared" si="110"/>
        <v>0</v>
      </c>
      <c r="M83" s="572">
        <f t="shared" si="110"/>
        <v>0</v>
      </c>
      <c r="N83" s="572">
        <f t="shared" si="110"/>
        <v>0</v>
      </c>
      <c r="O83" s="572">
        <f t="shared" si="110"/>
        <v>0</v>
      </c>
      <c r="P83" s="572">
        <f t="shared" si="110"/>
        <v>0</v>
      </c>
      <c r="Q83" s="572">
        <f t="shared" si="110"/>
        <v>0</v>
      </c>
      <c r="R83" s="572">
        <f t="shared" si="110"/>
        <v>0</v>
      </c>
      <c r="S83" s="572">
        <f t="shared" si="110"/>
        <v>0</v>
      </c>
      <c r="T83" s="572">
        <f t="shared" si="110"/>
        <v>0</v>
      </c>
      <c r="U83" s="572">
        <f t="shared" si="110"/>
        <v>0</v>
      </c>
      <c r="V83" s="572">
        <f t="shared" si="110"/>
        <v>0</v>
      </c>
      <c r="W83" s="572">
        <f t="shared" si="110"/>
        <v>0</v>
      </c>
      <c r="X83" s="572">
        <f t="shared" si="110"/>
        <v>0</v>
      </c>
      <c r="Y83" s="572">
        <f t="shared" si="110"/>
        <v>0</v>
      </c>
      <c r="Z83" s="572">
        <f t="shared" si="110"/>
        <v>0</v>
      </c>
      <c r="AA83" s="572">
        <f t="shared" si="110"/>
        <v>0</v>
      </c>
      <c r="AB83" s="572">
        <f t="shared" si="110"/>
        <v>0</v>
      </c>
      <c r="AC83" s="572">
        <f t="shared" si="110"/>
        <v>0</v>
      </c>
      <c r="AD83" s="572">
        <f t="shared" si="110"/>
        <v>0</v>
      </c>
      <c r="AE83" s="572">
        <f t="shared" si="110"/>
        <v>0</v>
      </c>
      <c r="AF83" s="572">
        <f t="shared" si="110"/>
        <v>0</v>
      </c>
      <c r="AG83" s="572">
        <f t="shared" si="110"/>
        <v>0</v>
      </c>
      <c r="AH83" s="572">
        <f t="shared" si="110"/>
        <v>0</v>
      </c>
      <c r="AI83" s="572">
        <f t="shared" si="110"/>
        <v>0</v>
      </c>
      <c r="AJ83" s="572">
        <f t="shared" si="110"/>
        <v>0</v>
      </c>
      <c r="AK83" s="572">
        <f t="shared" si="110"/>
        <v>0</v>
      </c>
      <c r="AL83" s="572">
        <f t="shared" si="110"/>
        <v>0</v>
      </c>
      <c r="AM83" s="572">
        <f t="shared" si="110"/>
        <v>0</v>
      </c>
      <c r="AN83" s="572">
        <f t="shared" si="110"/>
        <v>0</v>
      </c>
      <c r="AO83" s="572">
        <f t="shared" si="110"/>
        <v>0</v>
      </c>
      <c r="AP83" s="572">
        <f t="shared" si="110"/>
        <v>0</v>
      </c>
      <c r="AQ83" s="572">
        <f t="shared" si="110"/>
        <v>0</v>
      </c>
      <c r="AR83" s="572">
        <f t="shared" si="110"/>
        <v>0</v>
      </c>
      <c r="AS83" s="572">
        <f t="shared" si="110"/>
        <v>0</v>
      </c>
      <c r="AT83" s="572">
        <f t="shared" si="110"/>
        <v>0</v>
      </c>
      <c r="AU83" s="572">
        <f t="shared" si="110"/>
        <v>0</v>
      </c>
      <c r="AV83" s="572">
        <f t="shared" si="110"/>
        <v>0</v>
      </c>
      <c r="AW83" s="572">
        <f t="shared" si="110"/>
        <v>0</v>
      </c>
      <c r="AX83" s="572">
        <f t="shared" si="110"/>
        <v>0</v>
      </c>
      <c r="AY83" s="572">
        <f t="shared" si="110"/>
        <v>0</v>
      </c>
      <c r="AZ83" s="572">
        <f t="shared" si="110"/>
        <v>0</v>
      </c>
      <c r="BA83" s="572">
        <f t="shared" si="110"/>
        <v>0</v>
      </c>
      <c r="BB83" s="572">
        <f t="shared" si="110"/>
        <v>0</v>
      </c>
      <c r="BC83" s="572">
        <f t="shared" si="110"/>
        <v>0</v>
      </c>
      <c r="BD83" s="572">
        <f t="shared" si="110"/>
        <v>0</v>
      </c>
      <c r="BE83" s="572">
        <f t="shared" si="110"/>
        <v>0</v>
      </c>
      <c r="BF83" s="572">
        <f t="shared" si="110"/>
        <v>0</v>
      </c>
      <c r="BG83" s="572">
        <f t="shared" si="110"/>
        <v>0</v>
      </c>
      <c r="BH83" s="572">
        <f t="shared" si="110"/>
        <v>0</v>
      </c>
      <c r="BI83" s="572">
        <f t="shared" si="110"/>
        <v>0</v>
      </c>
      <c r="BJ83" s="572">
        <f t="shared" si="110"/>
        <v>0</v>
      </c>
      <c r="BK83" s="572">
        <f t="shared" si="110"/>
        <v>0</v>
      </c>
      <c r="BL83" s="572">
        <f t="shared" si="110"/>
        <v>0</v>
      </c>
      <c r="BM83" s="572">
        <f t="shared" si="110"/>
        <v>0</v>
      </c>
      <c r="BP83" s="1121"/>
      <c r="BQ83" s="1121"/>
      <c r="BR83" s="1121"/>
      <c r="BS83" s="1121"/>
    </row>
    <row r="84" spans="1:71" s="494" customFormat="1" ht="12.75" x14ac:dyDescent="0.2">
      <c r="A84" s="491"/>
      <c r="B84" s="492" t="str">
        <f t="shared" si="71"/>
        <v>Cozinheira 6 horas</v>
      </c>
      <c r="C84" s="493">
        <v>0</v>
      </c>
      <c r="D84" s="842">
        <f t="shared" si="83"/>
        <v>0</v>
      </c>
      <c r="E84" s="842">
        <f t="shared" si="84"/>
        <v>0</v>
      </c>
      <c r="F84" s="1372"/>
      <c r="G84" s="1372"/>
      <c r="H84" s="896"/>
      <c r="I84" s="688">
        <f t="shared" ref="I84:BM84" si="111">$C84*I38</f>
        <v>0</v>
      </c>
      <c r="J84" s="572">
        <f t="shared" si="111"/>
        <v>0</v>
      </c>
      <c r="K84" s="572">
        <f t="shared" si="111"/>
        <v>0</v>
      </c>
      <c r="L84" s="572">
        <f t="shared" si="111"/>
        <v>0</v>
      </c>
      <c r="M84" s="572">
        <f t="shared" si="111"/>
        <v>0</v>
      </c>
      <c r="N84" s="572">
        <f t="shared" si="111"/>
        <v>0</v>
      </c>
      <c r="O84" s="572">
        <f t="shared" si="111"/>
        <v>0</v>
      </c>
      <c r="P84" s="572">
        <f t="shared" si="111"/>
        <v>0</v>
      </c>
      <c r="Q84" s="572">
        <f t="shared" si="111"/>
        <v>0</v>
      </c>
      <c r="R84" s="572">
        <f t="shared" si="111"/>
        <v>0</v>
      </c>
      <c r="S84" s="572">
        <f t="shared" si="111"/>
        <v>0</v>
      </c>
      <c r="T84" s="572">
        <f t="shared" si="111"/>
        <v>0</v>
      </c>
      <c r="U84" s="572">
        <f t="shared" si="111"/>
        <v>0</v>
      </c>
      <c r="V84" s="572">
        <f t="shared" si="111"/>
        <v>0</v>
      </c>
      <c r="W84" s="572">
        <f t="shared" si="111"/>
        <v>0</v>
      </c>
      <c r="X84" s="572">
        <f t="shared" si="111"/>
        <v>0</v>
      </c>
      <c r="Y84" s="572">
        <f t="shared" si="111"/>
        <v>0</v>
      </c>
      <c r="Z84" s="572">
        <f t="shared" si="111"/>
        <v>0</v>
      </c>
      <c r="AA84" s="572">
        <f t="shared" si="111"/>
        <v>0</v>
      </c>
      <c r="AB84" s="572">
        <f t="shared" si="111"/>
        <v>0</v>
      </c>
      <c r="AC84" s="572">
        <f t="shared" si="111"/>
        <v>0</v>
      </c>
      <c r="AD84" s="572">
        <f t="shared" si="111"/>
        <v>0</v>
      </c>
      <c r="AE84" s="572">
        <f t="shared" si="111"/>
        <v>0</v>
      </c>
      <c r="AF84" s="572">
        <f t="shared" si="111"/>
        <v>0</v>
      </c>
      <c r="AG84" s="572">
        <f t="shared" si="111"/>
        <v>0</v>
      </c>
      <c r="AH84" s="572">
        <f t="shared" si="111"/>
        <v>0</v>
      </c>
      <c r="AI84" s="572">
        <f t="shared" si="111"/>
        <v>0</v>
      </c>
      <c r="AJ84" s="572">
        <f t="shared" si="111"/>
        <v>0</v>
      </c>
      <c r="AK84" s="572">
        <f t="shared" si="111"/>
        <v>0</v>
      </c>
      <c r="AL84" s="572">
        <f t="shared" si="111"/>
        <v>0</v>
      </c>
      <c r="AM84" s="572">
        <f t="shared" si="111"/>
        <v>0</v>
      </c>
      <c r="AN84" s="572">
        <f t="shared" si="111"/>
        <v>0</v>
      </c>
      <c r="AO84" s="572">
        <f t="shared" si="111"/>
        <v>0</v>
      </c>
      <c r="AP84" s="572">
        <f t="shared" si="111"/>
        <v>0</v>
      </c>
      <c r="AQ84" s="572">
        <f t="shared" si="111"/>
        <v>0</v>
      </c>
      <c r="AR84" s="572">
        <f t="shared" si="111"/>
        <v>0</v>
      </c>
      <c r="AS84" s="572">
        <f t="shared" si="111"/>
        <v>0</v>
      </c>
      <c r="AT84" s="572">
        <f t="shared" si="111"/>
        <v>0</v>
      </c>
      <c r="AU84" s="572">
        <f t="shared" si="111"/>
        <v>0</v>
      </c>
      <c r="AV84" s="572">
        <f t="shared" si="111"/>
        <v>0</v>
      </c>
      <c r="AW84" s="572">
        <f t="shared" si="111"/>
        <v>0</v>
      </c>
      <c r="AX84" s="572">
        <f t="shared" si="111"/>
        <v>0</v>
      </c>
      <c r="AY84" s="572">
        <f t="shared" si="111"/>
        <v>0</v>
      </c>
      <c r="AZ84" s="572">
        <f t="shared" si="111"/>
        <v>0</v>
      </c>
      <c r="BA84" s="572">
        <f t="shared" si="111"/>
        <v>0</v>
      </c>
      <c r="BB84" s="572">
        <f t="shared" si="111"/>
        <v>0</v>
      </c>
      <c r="BC84" s="572">
        <f t="shared" si="111"/>
        <v>0</v>
      </c>
      <c r="BD84" s="572">
        <f t="shared" si="111"/>
        <v>0</v>
      </c>
      <c r="BE84" s="572">
        <f t="shared" si="111"/>
        <v>0</v>
      </c>
      <c r="BF84" s="572">
        <f t="shared" si="111"/>
        <v>0</v>
      </c>
      <c r="BG84" s="572">
        <f t="shared" si="111"/>
        <v>0</v>
      </c>
      <c r="BH84" s="572">
        <f t="shared" si="111"/>
        <v>0</v>
      </c>
      <c r="BI84" s="572">
        <f t="shared" si="111"/>
        <v>0</v>
      </c>
      <c r="BJ84" s="572">
        <f t="shared" si="111"/>
        <v>0</v>
      </c>
      <c r="BK84" s="572">
        <f t="shared" si="111"/>
        <v>0</v>
      </c>
      <c r="BL84" s="572">
        <f t="shared" si="111"/>
        <v>0</v>
      </c>
      <c r="BM84" s="572">
        <f t="shared" si="111"/>
        <v>0</v>
      </c>
      <c r="BP84" s="1121"/>
      <c r="BQ84" s="1121"/>
      <c r="BR84" s="1121"/>
      <c r="BS84" s="1121"/>
    </row>
    <row r="85" spans="1:71" s="494" customFormat="1" ht="12.75" x14ac:dyDescent="0.2">
      <c r="A85" s="491"/>
      <c r="B85" s="492" t="str">
        <f t="shared" si="71"/>
        <v>Cozinheira 8 horas</v>
      </c>
      <c r="C85" s="493">
        <v>0</v>
      </c>
      <c r="D85" s="842">
        <f t="shared" si="83"/>
        <v>0</v>
      </c>
      <c r="E85" s="842">
        <f t="shared" si="84"/>
        <v>0</v>
      </c>
      <c r="F85" s="1372"/>
      <c r="G85" s="1372"/>
      <c r="H85" s="896"/>
      <c r="I85" s="688">
        <f t="shared" ref="I85:BM85" si="112">$C85*I39</f>
        <v>0</v>
      </c>
      <c r="J85" s="572">
        <f t="shared" si="112"/>
        <v>0</v>
      </c>
      <c r="K85" s="572">
        <f t="shared" si="112"/>
        <v>0</v>
      </c>
      <c r="L85" s="572">
        <f t="shared" si="112"/>
        <v>0</v>
      </c>
      <c r="M85" s="572">
        <f t="shared" si="112"/>
        <v>0</v>
      </c>
      <c r="N85" s="572">
        <f t="shared" si="112"/>
        <v>0</v>
      </c>
      <c r="O85" s="572">
        <f t="shared" si="112"/>
        <v>0</v>
      </c>
      <c r="P85" s="572">
        <f t="shared" si="112"/>
        <v>0</v>
      </c>
      <c r="Q85" s="572">
        <f t="shared" si="112"/>
        <v>0</v>
      </c>
      <c r="R85" s="572">
        <f t="shared" si="112"/>
        <v>0</v>
      </c>
      <c r="S85" s="572">
        <f t="shared" si="112"/>
        <v>0</v>
      </c>
      <c r="T85" s="572">
        <f t="shared" si="112"/>
        <v>0</v>
      </c>
      <c r="U85" s="572">
        <f t="shared" si="112"/>
        <v>0</v>
      </c>
      <c r="V85" s="572">
        <f t="shared" si="112"/>
        <v>0</v>
      </c>
      <c r="W85" s="572">
        <f t="shared" si="112"/>
        <v>0</v>
      </c>
      <c r="X85" s="572">
        <f t="shared" si="112"/>
        <v>0</v>
      </c>
      <c r="Y85" s="572">
        <f t="shared" si="112"/>
        <v>0</v>
      </c>
      <c r="Z85" s="572">
        <f t="shared" si="112"/>
        <v>0</v>
      </c>
      <c r="AA85" s="572">
        <f t="shared" si="112"/>
        <v>0</v>
      </c>
      <c r="AB85" s="572">
        <f t="shared" si="112"/>
        <v>0</v>
      </c>
      <c r="AC85" s="572">
        <f t="shared" si="112"/>
        <v>0</v>
      </c>
      <c r="AD85" s="572">
        <f t="shared" si="112"/>
        <v>0</v>
      </c>
      <c r="AE85" s="572">
        <f t="shared" si="112"/>
        <v>0</v>
      </c>
      <c r="AF85" s="572">
        <f t="shared" si="112"/>
        <v>0</v>
      </c>
      <c r="AG85" s="572">
        <f t="shared" si="112"/>
        <v>0</v>
      </c>
      <c r="AH85" s="572">
        <f t="shared" si="112"/>
        <v>0</v>
      </c>
      <c r="AI85" s="572">
        <f t="shared" si="112"/>
        <v>0</v>
      </c>
      <c r="AJ85" s="572">
        <f t="shared" si="112"/>
        <v>0</v>
      </c>
      <c r="AK85" s="572">
        <f t="shared" si="112"/>
        <v>0</v>
      </c>
      <c r="AL85" s="572">
        <f t="shared" si="112"/>
        <v>0</v>
      </c>
      <c r="AM85" s="572">
        <f t="shared" si="112"/>
        <v>0</v>
      </c>
      <c r="AN85" s="572">
        <f t="shared" si="112"/>
        <v>0</v>
      </c>
      <c r="AO85" s="572">
        <f t="shared" si="112"/>
        <v>0</v>
      </c>
      <c r="AP85" s="572">
        <f t="shared" si="112"/>
        <v>0</v>
      </c>
      <c r="AQ85" s="572">
        <f t="shared" si="112"/>
        <v>0</v>
      </c>
      <c r="AR85" s="572">
        <f t="shared" si="112"/>
        <v>0</v>
      </c>
      <c r="AS85" s="572">
        <f t="shared" si="112"/>
        <v>0</v>
      </c>
      <c r="AT85" s="572">
        <f t="shared" si="112"/>
        <v>0</v>
      </c>
      <c r="AU85" s="572">
        <f t="shared" si="112"/>
        <v>0</v>
      </c>
      <c r="AV85" s="572">
        <f t="shared" si="112"/>
        <v>0</v>
      </c>
      <c r="AW85" s="572">
        <f t="shared" si="112"/>
        <v>0</v>
      </c>
      <c r="AX85" s="572">
        <f t="shared" si="112"/>
        <v>0</v>
      </c>
      <c r="AY85" s="572">
        <f t="shared" si="112"/>
        <v>0</v>
      </c>
      <c r="AZ85" s="572">
        <f t="shared" si="112"/>
        <v>0</v>
      </c>
      <c r="BA85" s="572">
        <f t="shared" si="112"/>
        <v>0</v>
      </c>
      <c r="BB85" s="572">
        <f t="shared" si="112"/>
        <v>0</v>
      </c>
      <c r="BC85" s="572">
        <f t="shared" si="112"/>
        <v>0</v>
      </c>
      <c r="BD85" s="572">
        <f t="shared" si="112"/>
        <v>0</v>
      </c>
      <c r="BE85" s="572">
        <f t="shared" si="112"/>
        <v>0</v>
      </c>
      <c r="BF85" s="572">
        <f t="shared" si="112"/>
        <v>0</v>
      </c>
      <c r="BG85" s="572">
        <f t="shared" si="112"/>
        <v>0</v>
      </c>
      <c r="BH85" s="572">
        <f t="shared" si="112"/>
        <v>0</v>
      </c>
      <c r="BI85" s="572">
        <f t="shared" si="112"/>
        <v>0</v>
      </c>
      <c r="BJ85" s="572">
        <f t="shared" si="112"/>
        <v>0</v>
      </c>
      <c r="BK85" s="572">
        <f t="shared" si="112"/>
        <v>0</v>
      </c>
      <c r="BL85" s="572">
        <f t="shared" si="112"/>
        <v>0</v>
      </c>
      <c r="BM85" s="572">
        <f t="shared" si="112"/>
        <v>0</v>
      </c>
      <c r="BP85" s="1121"/>
      <c r="BQ85" s="1121"/>
      <c r="BR85" s="1121"/>
      <c r="BS85" s="1121"/>
    </row>
    <row r="86" spans="1:71" s="494" customFormat="1" ht="12.75" x14ac:dyDescent="0.2">
      <c r="A86" s="491"/>
      <c r="B86" s="492" t="str">
        <f t="shared" si="71"/>
        <v>Babá 2 horas</v>
      </c>
      <c r="C86" s="493">
        <v>0</v>
      </c>
      <c r="D86" s="842">
        <f t="shared" si="83"/>
        <v>0</v>
      </c>
      <c r="E86" s="842">
        <f t="shared" si="84"/>
        <v>0</v>
      </c>
      <c r="F86" s="1372"/>
      <c r="G86" s="1372"/>
      <c r="H86" s="896"/>
      <c r="I86" s="688">
        <f t="shared" ref="I86:BM86" si="113">$C86*I40</f>
        <v>0</v>
      </c>
      <c r="J86" s="572">
        <f t="shared" si="113"/>
        <v>0</v>
      </c>
      <c r="K86" s="572">
        <f t="shared" si="113"/>
        <v>0</v>
      </c>
      <c r="L86" s="572">
        <f t="shared" si="113"/>
        <v>0</v>
      </c>
      <c r="M86" s="572">
        <f t="shared" si="113"/>
        <v>0</v>
      </c>
      <c r="N86" s="572">
        <f t="shared" si="113"/>
        <v>0</v>
      </c>
      <c r="O86" s="572">
        <f t="shared" si="113"/>
        <v>0</v>
      </c>
      <c r="P86" s="572">
        <f t="shared" si="113"/>
        <v>0</v>
      </c>
      <c r="Q86" s="572">
        <f t="shared" si="113"/>
        <v>0</v>
      </c>
      <c r="R86" s="572">
        <f t="shared" si="113"/>
        <v>0</v>
      </c>
      <c r="S86" s="572">
        <f t="shared" si="113"/>
        <v>0</v>
      </c>
      <c r="T86" s="572">
        <f t="shared" si="113"/>
        <v>0</v>
      </c>
      <c r="U86" s="572">
        <f t="shared" si="113"/>
        <v>0</v>
      </c>
      <c r="V86" s="572">
        <f t="shared" si="113"/>
        <v>0</v>
      </c>
      <c r="W86" s="572">
        <f t="shared" si="113"/>
        <v>0</v>
      </c>
      <c r="X86" s="572">
        <f t="shared" si="113"/>
        <v>0</v>
      </c>
      <c r="Y86" s="572">
        <f t="shared" si="113"/>
        <v>0</v>
      </c>
      <c r="Z86" s="572">
        <f t="shared" si="113"/>
        <v>0</v>
      </c>
      <c r="AA86" s="572">
        <f t="shared" si="113"/>
        <v>0</v>
      </c>
      <c r="AB86" s="572">
        <f t="shared" si="113"/>
        <v>0</v>
      </c>
      <c r="AC86" s="572">
        <f t="shared" si="113"/>
        <v>0</v>
      </c>
      <c r="AD86" s="572">
        <f t="shared" si="113"/>
        <v>0</v>
      </c>
      <c r="AE86" s="572">
        <f t="shared" si="113"/>
        <v>0</v>
      </c>
      <c r="AF86" s="572">
        <f t="shared" si="113"/>
        <v>0</v>
      </c>
      <c r="AG86" s="572">
        <f t="shared" si="113"/>
        <v>0</v>
      </c>
      <c r="AH86" s="572">
        <f t="shared" si="113"/>
        <v>0</v>
      </c>
      <c r="AI86" s="572">
        <f t="shared" si="113"/>
        <v>0</v>
      </c>
      <c r="AJ86" s="572">
        <f t="shared" si="113"/>
        <v>0</v>
      </c>
      <c r="AK86" s="572">
        <f t="shared" si="113"/>
        <v>0</v>
      </c>
      <c r="AL86" s="572">
        <f t="shared" si="113"/>
        <v>0</v>
      </c>
      <c r="AM86" s="572">
        <f t="shared" si="113"/>
        <v>0</v>
      </c>
      <c r="AN86" s="572">
        <f t="shared" si="113"/>
        <v>0</v>
      </c>
      <c r="AO86" s="572">
        <f t="shared" si="113"/>
        <v>0</v>
      </c>
      <c r="AP86" s="572">
        <f t="shared" si="113"/>
        <v>0</v>
      </c>
      <c r="AQ86" s="572">
        <f t="shared" si="113"/>
        <v>0</v>
      </c>
      <c r="AR86" s="572">
        <f t="shared" si="113"/>
        <v>0</v>
      </c>
      <c r="AS86" s="572">
        <f t="shared" si="113"/>
        <v>0</v>
      </c>
      <c r="AT86" s="572">
        <f t="shared" si="113"/>
        <v>0</v>
      </c>
      <c r="AU86" s="572">
        <f t="shared" si="113"/>
        <v>0</v>
      </c>
      <c r="AV86" s="572">
        <f t="shared" si="113"/>
        <v>0</v>
      </c>
      <c r="AW86" s="572">
        <f t="shared" si="113"/>
        <v>0</v>
      </c>
      <c r="AX86" s="572">
        <f t="shared" si="113"/>
        <v>0</v>
      </c>
      <c r="AY86" s="572">
        <f t="shared" si="113"/>
        <v>0</v>
      </c>
      <c r="AZ86" s="572">
        <f t="shared" si="113"/>
        <v>0</v>
      </c>
      <c r="BA86" s="572">
        <f t="shared" si="113"/>
        <v>0</v>
      </c>
      <c r="BB86" s="572">
        <f t="shared" si="113"/>
        <v>0</v>
      </c>
      <c r="BC86" s="572">
        <f t="shared" si="113"/>
        <v>0</v>
      </c>
      <c r="BD86" s="572">
        <f t="shared" si="113"/>
        <v>0</v>
      </c>
      <c r="BE86" s="572">
        <f t="shared" si="113"/>
        <v>0</v>
      </c>
      <c r="BF86" s="572">
        <f t="shared" si="113"/>
        <v>0</v>
      </c>
      <c r="BG86" s="572">
        <f t="shared" si="113"/>
        <v>0</v>
      </c>
      <c r="BH86" s="572">
        <f t="shared" si="113"/>
        <v>0</v>
      </c>
      <c r="BI86" s="572">
        <f t="shared" si="113"/>
        <v>0</v>
      </c>
      <c r="BJ86" s="572">
        <f t="shared" si="113"/>
        <v>0</v>
      </c>
      <c r="BK86" s="572">
        <f t="shared" si="113"/>
        <v>0</v>
      </c>
      <c r="BL86" s="572">
        <f t="shared" si="113"/>
        <v>0</v>
      </c>
      <c r="BM86" s="572">
        <f t="shared" si="113"/>
        <v>0</v>
      </c>
      <c r="BP86" s="1121"/>
      <c r="BQ86" s="1121"/>
      <c r="BR86" s="1121"/>
      <c r="BS86" s="1121"/>
    </row>
    <row r="87" spans="1:71" s="494" customFormat="1" ht="12.75" x14ac:dyDescent="0.2">
      <c r="A87" s="491"/>
      <c r="B87" s="492" t="str">
        <f t="shared" si="71"/>
        <v>Bába 6 horas</v>
      </c>
      <c r="C87" s="493">
        <v>0</v>
      </c>
      <c r="D87" s="842">
        <f t="shared" si="83"/>
        <v>0</v>
      </c>
      <c r="E87" s="842">
        <f t="shared" si="84"/>
        <v>0</v>
      </c>
      <c r="F87" s="1372"/>
      <c r="G87" s="1372"/>
      <c r="H87" s="896"/>
      <c r="I87" s="688">
        <f t="shared" ref="I87:BM87" si="114">$C87*I41</f>
        <v>0</v>
      </c>
      <c r="J87" s="572">
        <f t="shared" si="114"/>
        <v>0</v>
      </c>
      <c r="K87" s="572">
        <f t="shared" si="114"/>
        <v>0</v>
      </c>
      <c r="L87" s="572">
        <f t="shared" si="114"/>
        <v>0</v>
      </c>
      <c r="M87" s="572">
        <f t="shared" si="114"/>
        <v>0</v>
      </c>
      <c r="N87" s="572">
        <f t="shared" si="114"/>
        <v>0</v>
      </c>
      <c r="O87" s="572">
        <f t="shared" si="114"/>
        <v>0</v>
      </c>
      <c r="P87" s="572">
        <f t="shared" si="114"/>
        <v>0</v>
      </c>
      <c r="Q87" s="572">
        <f t="shared" si="114"/>
        <v>0</v>
      </c>
      <c r="R87" s="572">
        <f t="shared" si="114"/>
        <v>0</v>
      </c>
      <c r="S87" s="572">
        <f t="shared" si="114"/>
        <v>0</v>
      </c>
      <c r="T87" s="572">
        <f t="shared" si="114"/>
        <v>0</v>
      </c>
      <c r="U87" s="572">
        <f t="shared" si="114"/>
        <v>0</v>
      </c>
      <c r="V87" s="572">
        <f t="shared" si="114"/>
        <v>0</v>
      </c>
      <c r="W87" s="572">
        <f t="shared" si="114"/>
        <v>0</v>
      </c>
      <c r="X87" s="572">
        <f t="shared" si="114"/>
        <v>0</v>
      </c>
      <c r="Y87" s="572">
        <f t="shared" si="114"/>
        <v>0</v>
      </c>
      <c r="Z87" s="572">
        <f t="shared" si="114"/>
        <v>0</v>
      </c>
      <c r="AA87" s="572">
        <f t="shared" si="114"/>
        <v>0</v>
      </c>
      <c r="AB87" s="572">
        <f t="shared" si="114"/>
        <v>0</v>
      </c>
      <c r="AC87" s="572">
        <f t="shared" si="114"/>
        <v>0</v>
      </c>
      <c r="AD87" s="572">
        <f t="shared" si="114"/>
        <v>0</v>
      </c>
      <c r="AE87" s="572">
        <f t="shared" si="114"/>
        <v>0</v>
      </c>
      <c r="AF87" s="572">
        <f t="shared" si="114"/>
        <v>0</v>
      </c>
      <c r="AG87" s="572">
        <f t="shared" si="114"/>
        <v>0</v>
      </c>
      <c r="AH87" s="572">
        <f t="shared" si="114"/>
        <v>0</v>
      </c>
      <c r="AI87" s="572">
        <f t="shared" si="114"/>
        <v>0</v>
      </c>
      <c r="AJ87" s="572">
        <f t="shared" si="114"/>
        <v>0</v>
      </c>
      <c r="AK87" s="572">
        <f t="shared" si="114"/>
        <v>0</v>
      </c>
      <c r="AL87" s="572">
        <f t="shared" si="114"/>
        <v>0</v>
      </c>
      <c r="AM87" s="572">
        <f t="shared" si="114"/>
        <v>0</v>
      </c>
      <c r="AN87" s="572">
        <f t="shared" si="114"/>
        <v>0</v>
      </c>
      <c r="AO87" s="572">
        <f t="shared" si="114"/>
        <v>0</v>
      </c>
      <c r="AP87" s="572">
        <f t="shared" si="114"/>
        <v>0</v>
      </c>
      <c r="AQ87" s="572">
        <f t="shared" si="114"/>
        <v>0</v>
      </c>
      <c r="AR87" s="572">
        <f t="shared" si="114"/>
        <v>0</v>
      </c>
      <c r="AS87" s="572">
        <f t="shared" si="114"/>
        <v>0</v>
      </c>
      <c r="AT87" s="572">
        <f t="shared" si="114"/>
        <v>0</v>
      </c>
      <c r="AU87" s="572">
        <f t="shared" si="114"/>
        <v>0</v>
      </c>
      <c r="AV87" s="572">
        <f t="shared" si="114"/>
        <v>0</v>
      </c>
      <c r="AW87" s="572">
        <f t="shared" si="114"/>
        <v>0</v>
      </c>
      <c r="AX87" s="572">
        <f t="shared" si="114"/>
        <v>0</v>
      </c>
      <c r="AY87" s="572">
        <f t="shared" si="114"/>
        <v>0</v>
      </c>
      <c r="AZ87" s="572">
        <f t="shared" si="114"/>
        <v>0</v>
      </c>
      <c r="BA87" s="572">
        <f t="shared" si="114"/>
        <v>0</v>
      </c>
      <c r="BB87" s="572">
        <f t="shared" si="114"/>
        <v>0</v>
      </c>
      <c r="BC87" s="572">
        <f t="shared" si="114"/>
        <v>0</v>
      </c>
      <c r="BD87" s="572">
        <f t="shared" si="114"/>
        <v>0</v>
      </c>
      <c r="BE87" s="572">
        <f t="shared" si="114"/>
        <v>0</v>
      </c>
      <c r="BF87" s="572">
        <f t="shared" si="114"/>
        <v>0</v>
      </c>
      <c r="BG87" s="572">
        <f t="shared" si="114"/>
        <v>0</v>
      </c>
      <c r="BH87" s="572">
        <f t="shared" si="114"/>
        <v>0</v>
      </c>
      <c r="BI87" s="572">
        <f t="shared" si="114"/>
        <v>0</v>
      </c>
      <c r="BJ87" s="572">
        <f t="shared" si="114"/>
        <v>0</v>
      </c>
      <c r="BK87" s="572">
        <f t="shared" si="114"/>
        <v>0</v>
      </c>
      <c r="BL87" s="572">
        <f t="shared" si="114"/>
        <v>0</v>
      </c>
      <c r="BM87" s="572">
        <f t="shared" si="114"/>
        <v>0</v>
      </c>
      <c r="BP87" s="1121"/>
      <c r="BQ87" s="1121"/>
      <c r="BR87" s="1121"/>
      <c r="BS87" s="1121"/>
    </row>
    <row r="88" spans="1:71" s="494" customFormat="1" ht="12.75" x14ac:dyDescent="0.2">
      <c r="A88" s="491"/>
      <c r="B88" s="492" t="str">
        <f t="shared" si="71"/>
        <v>Bába 8 horas</v>
      </c>
      <c r="C88" s="493">
        <v>0</v>
      </c>
      <c r="D88" s="842">
        <f t="shared" si="83"/>
        <v>0</v>
      </c>
      <c r="E88" s="842">
        <f t="shared" si="84"/>
        <v>0</v>
      </c>
      <c r="F88" s="1372"/>
      <c r="G88" s="1372"/>
      <c r="H88" s="896"/>
      <c r="I88" s="688">
        <f t="shared" ref="I88:BM88" si="115">$C88*I42</f>
        <v>0</v>
      </c>
      <c r="J88" s="572">
        <f t="shared" si="115"/>
        <v>0</v>
      </c>
      <c r="K88" s="572">
        <f t="shared" si="115"/>
        <v>0</v>
      </c>
      <c r="L88" s="572">
        <f t="shared" si="115"/>
        <v>0</v>
      </c>
      <c r="M88" s="572">
        <f t="shared" si="115"/>
        <v>0</v>
      </c>
      <c r="N88" s="572">
        <f t="shared" si="115"/>
        <v>0</v>
      </c>
      <c r="O88" s="572">
        <f t="shared" si="115"/>
        <v>0</v>
      </c>
      <c r="P88" s="572">
        <f t="shared" si="115"/>
        <v>0</v>
      </c>
      <c r="Q88" s="572">
        <f t="shared" si="115"/>
        <v>0</v>
      </c>
      <c r="R88" s="572">
        <f t="shared" si="115"/>
        <v>0</v>
      </c>
      <c r="S88" s="572">
        <f t="shared" si="115"/>
        <v>0</v>
      </c>
      <c r="T88" s="572">
        <f t="shared" si="115"/>
        <v>0</v>
      </c>
      <c r="U88" s="572">
        <f t="shared" si="115"/>
        <v>0</v>
      </c>
      <c r="V88" s="572">
        <f t="shared" si="115"/>
        <v>0</v>
      </c>
      <c r="W88" s="572">
        <f t="shared" si="115"/>
        <v>0</v>
      </c>
      <c r="X88" s="572">
        <f t="shared" si="115"/>
        <v>0</v>
      </c>
      <c r="Y88" s="572">
        <f t="shared" si="115"/>
        <v>0</v>
      </c>
      <c r="Z88" s="572">
        <f t="shared" si="115"/>
        <v>0</v>
      </c>
      <c r="AA88" s="572">
        <f t="shared" si="115"/>
        <v>0</v>
      </c>
      <c r="AB88" s="572">
        <f t="shared" si="115"/>
        <v>0</v>
      </c>
      <c r="AC88" s="572">
        <f t="shared" si="115"/>
        <v>0</v>
      </c>
      <c r="AD88" s="572">
        <f t="shared" si="115"/>
        <v>0</v>
      </c>
      <c r="AE88" s="572">
        <f t="shared" si="115"/>
        <v>0</v>
      </c>
      <c r="AF88" s="572">
        <f t="shared" si="115"/>
        <v>0</v>
      </c>
      <c r="AG88" s="572">
        <f t="shared" si="115"/>
        <v>0</v>
      </c>
      <c r="AH88" s="572">
        <f t="shared" si="115"/>
        <v>0</v>
      </c>
      <c r="AI88" s="572">
        <f t="shared" si="115"/>
        <v>0</v>
      </c>
      <c r="AJ88" s="572">
        <f t="shared" si="115"/>
        <v>0</v>
      </c>
      <c r="AK88" s="572">
        <f t="shared" si="115"/>
        <v>0</v>
      </c>
      <c r="AL88" s="572">
        <f t="shared" si="115"/>
        <v>0</v>
      </c>
      <c r="AM88" s="572">
        <f t="shared" si="115"/>
        <v>0</v>
      </c>
      <c r="AN88" s="572">
        <f t="shared" si="115"/>
        <v>0</v>
      </c>
      <c r="AO88" s="572">
        <f t="shared" si="115"/>
        <v>0</v>
      </c>
      <c r="AP88" s="572">
        <f t="shared" si="115"/>
        <v>0</v>
      </c>
      <c r="AQ88" s="572">
        <f t="shared" si="115"/>
        <v>0</v>
      </c>
      <c r="AR88" s="572">
        <f t="shared" si="115"/>
        <v>0</v>
      </c>
      <c r="AS88" s="572">
        <f t="shared" si="115"/>
        <v>0</v>
      </c>
      <c r="AT88" s="572">
        <f t="shared" si="115"/>
        <v>0</v>
      </c>
      <c r="AU88" s="572">
        <f t="shared" si="115"/>
        <v>0</v>
      </c>
      <c r="AV88" s="572">
        <f t="shared" si="115"/>
        <v>0</v>
      </c>
      <c r="AW88" s="572">
        <f t="shared" si="115"/>
        <v>0</v>
      </c>
      <c r="AX88" s="572">
        <f t="shared" si="115"/>
        <v>0</v>
      </c>
      <c r="AY88" s="572">
        <f t="shared" si="115"/>
        <v>0</v>
      </c>
      <c r="AZ88" s="572">
        <f t="shared" si="115"/>
        <v>0</v>
      </c>
      <c r="BA88" s="572">
        <f t="shared" si="115"/>
        <v>0</v>
      </c>
      <c r="BB88" s="572">
        <f t="shared" si="115"/>
        <v>0</v>
      </c>
      <c r="BC88" s="572">
        <f t="shared" si="115"/>
        <v>0</v>
      </c>
      <c r="BD88" s="572">
        <f t="shared" si="115"/>
        <v>0</v>
      </c>
      <c r="BE88" s="572">
        <f t="shared" si="115"/>
        <v>0</v>
      </c>
      <c r="BF88" s="572">
        <f t="shared" si="115"/>
        <v>0</v>
      </c>
      <c r="BG88" s="572">
        <f t="shared" si="115"/>
        <v>0</v>
      </c>
      <c r="BH88" s="572">
        <f t="shared" si="115"/>
        <v>0</v>
      </c>
      <c r="BI88" s="572">
        <f t="shared" si="115"/>
        <v>0</v>
      </c>
      <c r="BJ88" s="572">
        <f t="shared" si="115"/>
        <v>0</v>
      </c>
      <c r="BK88" s="572">
        <f t="shared" si="115"/>
        <v>0</v>
      </c>
      <c r="BL88" s="572">
        <f t="shared" si="115"/>
        <v>0</v>
      </c>
      <c r="BM88" s="572">
        <f t="shared" si="115"/>
        <v>0</v>
      </c>
      <c r="BP88" s="1121"/>
      <c r="BQ88" s="1121"/>
      <c r="BR88" s="1121"/>
      <c r="BS88" s="1121"/>
    </row>
    <row r="89" spans="1:71" s="494" customFormat="1" ht="12.75" x14ac:dyDescent="0.2">
      <c r="A89" s="491"/>
      <c r="B89" s="492" t="str">
        <f t="shared" si="71"/>
        <v>Limpeza condominial 6 horas</v>
      </c>
      <c r="C89" s="493">
        <v>0</v>
      </c>
      <c r="D89" s="842">
        <f t="shared" si="83"/>
        <v>0</v>
      </c>
      <c r="E89" s="842">
        <f t="shared" si="84"/>
        <v>0</v>
      </c>
      <c r="F89" s="1372"/>
      <c r="G89" s="1372"/>
      <c r="H89" s="896"/>
      <c r="I89" s="688">
        <f t="shared" ref="I89:BM89" si="116">$C89*I43</f>
        <v>0</v>
      </c>
      <c r="J89" s="572">
        <f t="shared" si="116"/>
        <v>0</v>
      </c>
      <c r="K89" s="572">
        <f t="shared" si="116"/>
        <v>0</v>
      </c>
      <c r="L89" s="572">
        <f t="shared" si="116"/>
        <v>0</v>
      </c>
      <c r="M89" s="572">
        <f t="shared" si="116"/>
        <v>0</v>
      </c>
      <c r="N89" s="572">
        <f t="shared" si="116"/>
        <v>0</v>
      </c>
      <c r="O89" s="572">
        <f t="shared" si="116"/>
        <v>0</v>
      </c>
      <c r="P89" s="572">
        <f t="shared" si="116"/>
        <v>0</v>
      </c>
      <c r="Q89" s="572">
        <f t="shared" si="116"/>
        <v>0</v>
      </c>
      <c r="R89" s="572">
        <f t="shared" si="116"/>
        <v>0</v>
      </c>
      <c r="S89" s="572">
        <f t="shared" si="116"/>
        <v>0</v>
      </c>
      <c r="T89" s="572">
        <f t="shared" si="116"/>
        <v>0</v>
      </c>
      <c r="U89" s="572">
        <f t="shared" si="116"/>
        <v>0</v>
      </c>
      <c r="V89" s="572">
        <f t="shared" si="116"/>
        <v>0</v>
      </c>
      <c r="W89" s="572">
        <f t="shared" si="116"/>
        <v>0</v>
      </c>
      <c r="X89" s="572">
        <f t="shared" si="116"/>
        <v>0</v>
      </c>
      <c r="Y89" s="572">
        <f t="shared" si="116"/>
        <v>0</v>
      </c>
      <c r="Z89" s="572">
        <f t="shared" si="116"/>
        <v>0</v>
      </c>
      <c r="AA89" s="572">
        <f t="shared" si="116"/>
        <v>0</v>
      </c>
      <c r="AB89" s="572">
        <f t="shared" si="116"/>
        <v>0</v>
      </c>
      <c r="AC89" s="572">
        <f t="shared" si="116"/>
        <v>0</v>
      </c>
      <c r="AD89" s="572">
        <f t="shared" si="116"/>
        <v>0</v>
      </c>
      <c r="AE89" s="572">
        <f t="shared" si="116"/>
        <v>0</v>
      </c>
      <c r="AF89" s="572">
        <f t="shared" si="116"/>
        <v>0</v>
      </c>
      <c r="AG89" s="572">
        <f t="shared" si="116"/>
        <v>0</v>
      </c>
      <c r="AH89" s="572">
        <f t="shared" si="116"/>
        <v>0</v>
      </c>
      <c r="AI89" s="572">
        <f t="shared" si="116"/>
        <v>0</v>
      </c>
      <c r="AJ89" s="572">
        <f t="shared" si="116"/>
        <v>0</v>
      </c>
      <c r="AK89" s="572">
        <f t="shared" si="116"/>
        <v>0</v>
      </c>
      <c r="AL89" s="572">
        <f t="shared" si="116"/>
        <v>0</v>
      </c>
      <c r="AM89" s="572">
        <f t="shared" si="116"/>
        <v>0</v>
      </c>
      <c r="AN89" s="572">
        <f t="shared" si="116"/>
        <v>0</v>
      </c>
      <c r="AO89" s="572">
        <f t="shared" si="116"/>
        <v>0</v>
      </c>
      <c r="AP89" s="572">
        <f t="shared" si="116"/>
        <v>0</v>
      </c>
      <c r="AQ89" s="572">
        <f t="shared" si="116"/>
        <v>0</v>
      </c>
      <c r="AR89" s="572">
        <f t="shared" si="116"/>
        <v>0</v>
      </c>
      <c r="AS89" s="572">
        <f t="shared" si="116"/>
        <v>0</v>
      </c>
      <c r="AT89" s="572">
        <f t="shared" si="116"/>
        <v>0</v>
      </c>
      <c r="AU89" s="572">
        <f t="shared" si="116"/>
        <v>0</v>
      </c>
      <c r="AV89" s="572">
        <f t="shared" si="116"/>
        <v>0</v>
      </c>
      <c r="AW89" s="572">
        <f t="shared" si="116"/>
        <v>0</v>
      </c>
      <c r="AX89" s="572">
        <f t="shared" si="116"/>
        <v>0</v>
      </c>
      <c r="AY89" s="572">
        <f t="shared" si="116"/>
        <v>0</v>
      </c>
      <c r="AZ89" s="572">
        <f t="shared" si="116"/>
        <v>0</v>
      </c>
      <c r="BA89" s="572">
        <f t="shared" si="116"/>
        <v>0</v>
      </c>
      <c r="BB89" s="572">
        <f t="shared" si="116"/>
        <v>0</v>
      </c>
      <c r="BC89" s="572">
        <f t="shared" si="116"/>
        <v>0</v>
      </c>
      <c r="BD89" s="572">
        <f t="shared" si="116"/>
        <v>0</v>
      </c>
      <c r="BE89" s="572">
        <f t="shared" si="116"/>
        <v>0</v>
      </c>
      <c r="BF89" s="572">
        <f t="shared" si="116"/>
        <v>0</v>
      </c>
      <c r="BG89" s="572">
        <f t="shared" si="116"/>
        <v>0</v>
      </c>
      <c r="BH89" s="572">
        <f t="shared" si="116"/>
        <v>0</v>
      </c>
      <c r="BI89" s="572">
        <f t="shared" si="116"/>
        <v>0</v>
      </c>
      <c r="BJ89" s="572">
        <f t="shared" si="116"/>
        <v>0</v>
      </c>
      <c r="BK89" s="572">
        <f t="shared" si="116"/>
        <v>0</v>
      </c>
      <c r="BL89" s="572">
        <f t="shared" si="116"/>
        <v>0</v>
      </c>
      <c r="BM89" s="572">
        <f t="shared" si="116"/>
        <v>0</v>
      </c>
      <c r="BP89" s="1121"/>
      <c r="BQ89" s="1121"/>
      <c r="BR89" s="1121"/>
      <c r="BS89" s="1121"/>
    </row>
    <row r="90" spans="1:71" s="494" customFormat="1" ht="12.75" x14ac:dyDescent="0.2">
      <c r="A90" s="491"/>
      <c r="B90" s="492" t="str">
        <f t="shared" si="71"/>
        <v>Limpeza Pré mudança 2 Horas</v>
      </c>
      <c r="C90" s="493">
        <v>0</v>
      </c>
      <c r="D90" s="842">
        <f t="shared" si="83"/>
        <v>0</v>
      </c>
      <c r="E90" s="842">
        <f t="shared" si="84"/>
        <v>0</v>
      </c>
      <c r="F90" s="1372"/>
      <c r="G90" s="1372"/>
      <c r="H90" s="896"/>
      <c r="I90" s="688">
        <f t="shared" ref="I90:BM90" si="117">$C90*I44</f>
        <v>0</v>
      </c>
      <c r="J90" s="572">
        <f t="shared" si="117"/>
        <v>0</v>
      </c>
      <c r="K90" s="572">
        <f t="shared" si="117"/>
        <v>0</v>
      </c>
      <c r="L90" s="572">
        <f t="shared" si="117"/>
        <v>0</v>
      </c>
      <c r="M90" s="572">
        <f t="shared" si="117"/>
        <v>0</v>
      </c>
      <c r="N90" s="572">
        <f t="shared" si="117"/>
        <v>0</v>
      </c>
      <c r="O90" s="572">
        <f t="shared" si="117"/>
        <v>0</v>
      </c>
      <c r="P90" s="572">
        <f t="shared" si="117"/>
        <v>0</v>
      </c>
      <c r="Q90" s="572">
        <f t="shared" si="117"/>
        <v>0</v>
      </c>
      <c r="R90" s="572">
        <f t="shared" si="117"/>
        <v>0</v>
      </c>
      <c r="S90" s="572">
        <f t="shared" si="117"/>
        <v>0</v>
      </c>
      <c r="T90" s="572">
        <f t="shared" si="117"/>
        <v>0</v>
      </c>
      <c r="U90" s="572">
        <f t="shared" si="117"/>
        <v>0</v>
      </c>
      <c r="V90" s="572">
        <f t="shared" si="117"/>
        <v>0</v>
      </c>
      <c r="W90" s="572">
        <f t="shared" si="117"/>
        <v>0</v>
      </c>
      <c r="X90" s="572">
        <f t="shared" si="117"/>
        <v>0</v>
      </c>
      <c r="Y90" s="572">
        <f t="shared" si="117"/>
        <v>0</v>
      </c>
      <c r="Z90" s="572">
        <f t="shared" si="117"/>
        <v>0</v>
      </c>
      <c r="AA90" s="572">
        <f t="shared" si="117"/>
        <v>0</v>
      </c>
      <c r="AB90" s="572">
        <f t="shared" si="117"/>
        <v>0</v>
      </c>
      <c r="AC90" s="572">
        <f t="shared" si="117"/>
        <v>0</v>
      </c>
      <c r="AD90" s="572">
        <f t="shared" si="117"/>
        <v>0</v>
      </c>
      <c r="AE90" s="572">
        <f t="shared" si="117"/>
        <v>0</v>
      </c>
      <c r="AF90" s="572">
        <f t="shared" si="117"/>
        <v>0</v>
      </c>
      <c r="AG90" s="572">
        <f t="shared" si="117"/>
        <v>0</v>
      </c>
      <c r="AH90" s="572">
        <f t="shared" si="117"/>
        <v>0</v>
      </c>
      <c r="AI90" s="572">
        <f t="shared" si="117"/>
        <v>0</v>
      </c>
      <c r="AJ90" s="572">
        <f t="shared" si="117"/>
        <v>0</v>
      </c>
      <c r="AK90" s="572">
        <f t="shared" si="117"/>
        <v>0</v>
      </c>
      <c r="AL90" s="572">
        <f t="shared" si="117"/>
        <v>0</v>
      </c>
      <c r="AM90" s="572">
        <f t="shared" si="117"/>
        <v>0</v>
      </c>
      <c r="AN90" s="572">
        <f t="shared" si="117"/>
        <v>0</v>
      </c>
      <c r="AO90" s="572">
        <f t="shared" si="117"/>
        <v>0</v>
      </c>
      <c r="AP90" s="572">
        <f t="shared" si="117"/>
        <v>0</v>
      </c>
      <c r="AQ90" s="572">
        <f t="shared" si="117"/>
        <v>0</v>
      </c>
      <c r="AR90" s="572">
        <f t="shared" si="117"/>
        <v>0</v>
      </c>
      <c r="AS90" s="572">
        <f t="shared" si="117"/>
        <v>0</v>
      </c>
      <c r="AT90" s="572">
        <f t="shared" si="117"/>
        <v>0</v>
      </c>
      <c r="AU90" s="572">
        <f t="shared" si="117"/>
        <v>0</v>
      </c>
      <c r="AV90" s="572">
        <f t="shared" si="117"/>
        <v>0</v>
      </c>
      <c r="AW90" s="572">
        <f t="shared" si="117"/>
        <v>0</v>
      </c>
      <c r="AX90" s="572">
        <f t="shared" si="117"/>
        <v>0</v>
      </c>
      <c r="AY90" s="572">
        <f t="shared" si="117"/>
        <v>0</v>
      </c>
      <c r="AZ90" s="572">
        <f t="shared" si="117"/>
        <v>0</v>
      </c>
      <c r="BA90" s="572">
        <f t="shared" si="117"/>
        <v>0</v>
      </c>
      <c r="BB90" s="572">
        <f t="shared" si="117"/>
        <v>0</v>
      </c>
      <c r="BC90" s="572">
        <f t="shared" si="117"/>
        <v>0</v>
      </c>
      <c r="BD90" s="572">
        <f t="shared" si="117"/>
        <v>0</v>
      </c>
      <c r="BE90" s="572">
        <f t="shared" si="117"/>
        <v>0</v>
      </c>
      <c r="BF90" s="572">
        <f t="shared" si="117"/>
        <v>0</v>
      </c>
      <c r="BG90" s="572">
        <f t="shared" si="117"/>
        <v>0</v>
      </c>
      <c r="BH90" s="572">
        <f t="shared" si="117"/>
        <v>0</v>
      </c>
      <c r="BI90" s="572">
        <f t="shared" si="117"/>
        <v>0</v>
      </c>
      <c r="BJ90" s="572">
        <f t="shared" si="117"/>
        <v>0</v>
      </c>
      <c r="BK90" s="572">
        <f t="shared" si="117"/>
        <v>0</v>
      </c>
      <c r="BL90" s="572">
        <f t="shared" si="117"/>
        <v>0</v>
      </c>
      <c r="BM90" s="572">
        <f t="shared" si="117"/>
        <v>0</v>
      </c>
      <c r="BP90" s="1121"/>
      <c r="BQ90" s="1121"/>
      <c r="BR90" s="1121"/>
      <c r="BS90" s="1121"/>
    </row>
    <row r="91" spans="1:71" s="494" customFormat="1" ht="12.75" x14ac:dyDescent="0.2">
      <c r="A91" s="491"/>
      <c r="B91" s="492" t="str">
        <f t="shared" si="71"/>
        <v>Limpeza Pré mudança 6 Horas</v>
      </c>
      <c r="C91" s="493">
        <v>0</v>
      </c>
      <c r="D91" s="842">
        <f t="shared" si="83"/>
        <v>0</v>
      </c>
      <c r="E91" s="842">
        <f t="shared" si="84"/>
        <v>0</v>
      </c>
      <c r="F91" s="1372"/>
      <c r="G91" s="1372"/>
      <c r="H91" s="896"/>
      <c r="I91" s="688">
        <f t="shared" ref="I91:BM91" si="118">$C91*I45</f>
        <v>0</v>
      </c>
      <c r="J91" s="572">
        <f t="shared" si="118"/>
        <v>0</v>
      </c>
      <c r="K91" s="572">
        <f t="shared" si="118"/>
        <v>0</v>
      </c>
      <c r="L91" s="572">
        <f t="shared" si="118"/>
        <v>0</v>
      </c>
      <c r="M91" s="572">
        <f t="shared" si="118"/>
        <v>0</v>
      </c>
      <c r="N91" s="572">
        <f t="shared" si="118"/>
        <v>0</v>
      </c>
      <c r="O91" s="572">
        <f t="shared" si="118"/>
        <v>0</v>
      </c>
      <c r="P91" s="572">
        <f t="shared" si="118"/>
        <v>0</v>
      </c>
      <c r="Q91" s="572">
        <f t="shared" si="118"/>
        <v>0</v>
      </c>
      <c r="R91" s="572">
        <f t="shared" si="118"/>
        <v>0</v>
      </c>
      <c r="S91" s="572">
        <f t="shared" si="118"/>
        <v>0</v>
      </c>
      <c r="T91" s="572">
        <f t="shared" si="118"/>
        <v>0</v>
      </c>
      <c r="U91" s="572">
        <f t="shared" si="118"/>
        <v>0</v>
      </c>
      <c r="V91" s="572">
        <f t="shared" si="118"/>
        <v>0</v>
      </c>
      <c r="W91" s="572">
        <f t="shared" si="118"/>
        <v>0</v>
      </c>
      <c r="X91" s="572">
        <f t="shared" si="118"/>
        <v>0</v>
      </c>
      <c r="Y91" s="572">
        <f t="shared" si="118"/>
        <v>0</v>
      </c>
      <c r="Z91" s="572">
        <f t="shared" si="118"/>
        <v>0</v>
      </c>
      <c r="AA91" s="572">
        <f t="shared" si="118"/>
        <v>0</v>
      </c>
      <c r="AB91" s="572">
        <f t="shared" si="118"/>
        <v>0</v>
      </c>
      <c r="AC91" s="572">
        <f t="shared" si="118"/>
        <v>0</v>
      </c>
      <c r="AD91" s="572">
        <f t="shared" si="118"/>
        <v>0</v>
      </c>
      <c r="AE91" s="572">
        <f t="shared" si="118"/>
        <v>0</v>
      </c>
      <c r="AF91" s="572">
        <f t="shared" si="118"/>
        <v>0</v>
      </c>
      <c r="AG91" s="572">
        <f t="shared" si="118"/>
        <v>0</v>
      </c>
      <c r="AH91" s="572">
        <f t="shared" si="118"/>
        <v>0</v>
      </c>
      <c r="AI91" s="572">
        <f t="shared" si="118"/>
        <v>0</v>
      </c>
      <c r="AJ91" s="572">
        <f t="shared" si="118"/>
        <v>0</v>
      </c>
      <c r="AK91" s="572">
        <f t="shared" si="118"/>
        <v>0</v>
      </c>
      <c r="AL91" s="572">
        <f t="shared" si="118"/>
        <v>0</v>
      </c>
      <c r="AM91" s="572">
        <f t="shared" si="118"/>
        <v>0</v>
      </c>
      <c r="AN91" s="572">
        <f t="shared" si="118"/>
        <v>0</v>
      </c>
      <c r="AO91" s="572">
        <f t="shared" si="118"/>
        <v>0</v>
      </c>
      <c r="AP91" s="572">
        <f t="shared" si="118"/>
        <v>0</v>
      </c>
      <c r="AQ91" s="572">
        <f t="shared" si="118"/>
        <v>0</v>
      </c>
      <c r="AR91" s="572">
        <f t="shared" si="118"/>
        <v>0</v>
      </c>
      <c r="AS91" s="572">
        <f t="shared" si="118"/>
        <v>0</v>
      </c>
      <c r="AT91" s="572">
        <f t="shared" si="118"/>
        <v>0</v>
      </c>
      <c r="AU91" s="572">
        <f t="shared" si="118"/>
        <v>0</v>
      </c>
      <c r="AV91" s="572">
        <f t="shared" si="118"/>
        <v>0</v>
      </c>
      <c r="AW91" s="572">
        <f t="shared" si="118"/>
        <v>0</v>
      </c>
      <c r="AX91" s="572">
        <f t="shared" si="118"/>
        <v>0</v>
      </c>
      <c r="AY91" s="572">
        <f t="shared" si="118"/>
        <v>0</v>
      </c>
      <c r="AZ91" s="572">
        <f t="shared" si="118"/>
        <v>0</v>
      </c>
      <c r="BA91" s="572">
        <f t="shared" si="118"/>
        <v>0</v>
      </c>
      <c r="BB91" s="572">
        <f t="shared" si="118"/>
        <v>0</v>
      </c>
      <c r="BC91" s="572">
        <f t="shared" si="118"/>
        <v>0</v>
      </c>
      <c r="BD91" s="572">
        <f t="shared" si="118"/>
        <v>0</v>
      </c>
      <c r="BE91" s="572">
        <f t="shared" si="118"/>
        <v>0</v>
      </c>
      <c r="BF91" s="572">
        <f t="shared" si="118"/>
        <v>0</v>
      </c>
      <c r="BG91" s="572">
        <f t="shared" si="118"/>
        <v>0</v>
      </c>
      <c r="BH91" s="572">
        <f t="shared" si="118"/>
        <v>0</v>
      </c>
      <c r="BI91" s="572">
        <f t="shared" si="118"/>
        <v>0</v>
      </c>
      <c r="BJ91" s="572">
        <f t="shared" si="118"/>
        <v>0</v>
      </c>
      <c r="BK91" s="572">
        <f t="shared" si="118"/>
        <v>0</v>
      </c>
      <c r="BL91" s="572">
        <f t="shared" si="118"/>
        <v>0</v>
      </c>
      <c r="BM91" s="572">
        <f t="shared" si="118"/>
        <v>0</v>
      </c>
      <c r="BP91" s="1121"/>
      <c r="BQ91" s="1121"/>
      <c r="BR91" s="1121"/>
      <c r="BS91" s="1121"/>
    </row>
    <row r="92" spans="1:71" s="494" customFormat="1" ht="12.75" x14ac:dyDescent="0.2">
      <c r="A92" s="491"/>
      <c r="B92" s="492" t="str">
        <f t="shared" si="71"/>
        <v>Assistente de serviços gerais (ASG) 8 HORAS</v>
      </c>
      <c r="C92" s="493">
        <v>0</v>
      </c>
      <c r="D92" s="842">
        <f t="shared" si="83"/>
        <v>0</v>
      </c>
      <c r="E92" s="842">
        <f t="shared" si="84"/>
        <v>0</v>
      </c>
      <c r="F92" s="1372"/>
      <c r="G92" s="1372"/>
      <c r="H92" s="896"/>
      <c r="I92" s="688">
        <f t="shared" ref="I92:BM92" si="119">$C92*I46</f>
        <v>0</v>
      </c>
      <c r="J92" s="572">
        <f t="shared" si="119"/>
        <v>0</v>
      </c>
      <c r="K92" s="572">
        <f t="shared" si="119"/>
        <v>0</v>
      </c>
      <c r="L92" s="572">
        <f t="shared" si="119"/>
        <v>0</v>
      </c>
      <c r="M92" s="572">
        <f t="shared" si="119"/>
        <v>0</v>
      </c>
      <c r="N92" s="572">
        <f t="shared" si="119"/>
        <v>0</v>
      </c>
      <c r="O92" s="572">
        <f t="shared" si="119"/>
        <v>0</v>
      </c>
      <c r="P92" s="572">
        <f t="shared" si="119"/>
        <v>0</v>
      </c>
      <c r="Q92" s="572">
        <f t="shared" si="119"/>
        <v>0</v>
      </c>
      <c r="R92" s="572">
        <f t="shared" si="119"/>
        <v>0</v>
      </c>
      <c r="S92" s="572">
        <f t="shared" si="119"/>
        <v>0</v>
      </c>
      <c r="T92" s="572">
        <f t="shared" si="119"/>
        <v>0</v>
      </c>
      <c r="U92" s="572">
        <f t="shared" si="119"/>
        <v>0</v>
      </c>
      <c r="V92" s="572">
        <f t="shared" si="119"/>
        <v>0</v>
      </c>
      <c r="W92" s="572">
        <f t="shared" si="119"/>
        <v>0</v>
      </c>
      <c r="X92" s="572">
        <f t="shared" si="119"/>
        <v>0</v>
      </c>
      <c r="Y92" s="572">
        <f t="shared" si="119"/>
        <v>0</v>
      </c>
      <c r="Z92" s="572">
        <f t="shared" si="119"/>
        <v>0</v>
      </c>
      <c r="AA92" s="572">
        <f t="shared" si="119"/>
        <v>0</v>
      </c>
      <c r="AB92" s="572">
        <f t="shared" si="119"/>
        <v>0</v>
      </c>
      <c r="AC92" s="572">
        <f t="shared" si="119"/>
        <v>0</v>
      </c>
      <c r="AD92" s="572">
        <f t="shared" si="119"/>
        <v>0</v>
      </c>
      <c r="AE92" s="572">
        <f t="shared" si="119"/>
        <v>0</v>
      </c>
      <c r="AF92" s="572">
        <f t="shared" si="119"/>
        <v>0</v>
      </c>
      <c r="AG92" s="572">
        <f t="shared" si="119"/>
        <v>0</v>
      </c>
      <c r="AH92" s="572">
        <f t="shared" si="119"/>
        <v>0</v>
      </c>
      <c r="AI92" s="572">
        <f t="shared" si="119"/>
        <v>0</v>
      </c>
      <c r="AJ92" s="572">
        <f t="shared" si="119"/>
        <v>0</v>
      </c>
      <c r="AK92" s="572">
        <f t="shared" si="119"/>
        <v>0</v>
      </c>
      <c r="AL92" s="572">
        <f t="shared" si="119"/>
        <v>0</v>
      </c>
      <c r="AM92" s="572">
        <f t="shared" si="119"/>
        <v>0</v>
      </c>
      <c r="AN92" s="572">
        <f t="shared" si="119"/>
        <v>0</v>
      </c>
      <c r="AO92" s="572">
        <f t="shared" si="119"/>
        <v>0</v>
      </c>
      <c r="AP92" s="572">
        <f t="shared" si="119"/>
        <v>0</v>
      </c>
      <c r="AQ92" s="572">
        <f t="shared" si="119"/>
        <v>0</v>
      </c>
      <c r="AR92" s="572">
        <f t="shared" si="119"/>
        <v>0</v>
      </c>
      <c r="AS92" s="572">
        <f t="shared" si="119"/>
        <v>0</v>
      </c>
      <c r="AT92" s="572">
        <f t="shared" si="119"/>
        <v>0</v>
      </c>
      <c r="AU92" s="572">
        <f t="shared" si="119"/>
        <v>0</v>
      </c>
      <c r="AV92" s="572">
        <f t="shared" si="119"/>
        <v>0</v>
      </c>
      <c r="AW92" s="572">
        <f t="shared" si="119"/>
        <v>0</v>
      </c>
      <c r="AX92" s="572">
        <f t="shared" si="119"/>
        <v>0</v>
      </c>
      <c r="AY92" s="572">
        <f t="shared" si="119"/>
        <v>0</v>
      </c>
      <c r="AZ92" s="572">
        <f t="shared" si="119"/>
        <v>0</v>
      </c>
      <c r="BA92" s="572">
        <f t="shared" si="119"/>
        <v>0</v>
      </c>
      <c r="BB92" s="572">
        <f t="shared" si="119"/>
        <v>0</v>
      </c>
      <c r="BC92" s="572">
        <f t="shared" si="119"/>
        <v>0</v>
      </c>
      <c r="BD92" s="572">
        <f t="shared" si="119"/>
        <v>0</v>
      </c>
      <c r="BE92" s="572">
        <f t="shared" si="119"/>
        <v>0</v>
      </c>
      <c r="BF92" s="572">
        <f t="shared" si="119"/>
        <v>0</v>
      </c>
      <c r="BG92" s="572">
        <f t="shared" si="119"/>
        <v>0</v>
      </c>
      <c r="BH92" s="572">
        <f t="shared" si="119"/>
        <v>0</v>
      </c>
      <c r="BI92" s="572">
        <f t="shared" si="119"/>
        <v>0</v>
      </c>
      <c r="BJ92" s="572">
        <f t="shared" si="119"/>
        <v>0</v>
      </c>
      <c r="BK92" s="572">
        <f t="shared" si="119"/>
        <v>0</v>
      </c>
      <c r="BL92" s="572">
        <f t="shared" si="119"/>
        <v>0</v>
      </c>
      <c r="BM92" s="572">
        <f t="shared" si="119"/>
        <v>0</v>
      </c>
      <c r="BP92" s="1121"/>
      <c r="BQ92" s="1121"/>
      <c r="BR92" s="1121"/>
      <c r="BS92" s="1121"/>
    </row>
    <row r="93" spans="1:71" s="494" customFormat="1" ht="12.75" x14ac:dyDescent="0.2">
      <c r="A93" s="491"/>
      <c r="B93" s="492" t="str">
        <f t="shared" si="71"/>
        <v>Garçom 2 horas</v>
      </c>
      <c r="C93" s="493">
        <v>0</v>
      </c>
      <c r="D93" s="842">
        <f t="shared" si="83"/>
        <v>0</v>
      </c>
      <c r="E93" s="842">
        <f t="shared" si="84"/>
        <v>0</v>
      </c>
      <c r="F93" s="1372"/>
      <c r="G93" s="1372"/>
      <c r="H93" s="896"/>
      <c r="I93" s="688">
        <f t="shared" ref="I93:BM93" si="120">$C93*I47</f>
        <v>0</v>
      </c>
      <c r="J93" s="572">
        <f t="shared" si="120"/>
        <v>0</v>
      </c>
      <c r="K93" s="572">
        <f t="shared" si="120"/>
        <v>0</v>
      </c>
      <c r="L93" s="572">
        <f t="shared" si="120"/>
        <v>0</v>
      </c>
      <c r="M93" s="572">
        <f t="shared" si="120"/>
        <v>0</v>
      </c>
      <c r="N93" s="572">
        <f t="shared" si="120"/>
        <v>0</v>
      </c>
      <c r="O93" s="572">
        <f t="shared" si="120"/>
        <v>0</v>
      </c>
      <c r="P93" s="572">
        <f t="shared" si="120"/>
        <v>0</v>
      </c>
      <c r="Q93" s="572">
        <f t="shared" si="120"/>
        <v>0</v>
      </c>
      <c r="R93" s="572">
        <f t="shared" si="120"/>
        <v>0</v>
      </c>
      <c r="S93" s="572">
        <f t="shared" si="120"/>
        <v>0</v>
      </c>
      <c r="T93" s="572">
        <f t="shared" si="120"/>
        <v>0</v>
      </c>
      <c r="U93" s="572">
        <f t="shared" si="120"/>
        <v>0</v>
      </c>
      <c r="V93" s="572">
        <f t="shared" si="120"/>
        <v>0</v>
      </c>
      <c r="W93" s="572">
        <f t="shared" si="120"/>
        <v>0</v>
      </c>
      <c r="X93" s="572">
        <f t="shared" si="120"/>
        <v>0</v>
      </c>
      <c r="Y93" s="572">
        <f t="shared" si="120"/>
        <v>0</v>
      </c>
      <c r="Z93" s="572">
        <f t="shared" si="120"/>
        <v>0</v>
      </c>
      <c r="AA93" s="572">
        <f t="shared" si="120"/>
        <v>0</v>
      </c>
      <c r="AB93" s="572">
        <f t="shared" si="120"/>
        <v>0</v>
      </c>
      <c r="AC93" s="572">
        <f t="shared" si="120"/>
        <v>0</v>
      </c>
      <c r="AD93" s="572">
        <f t="shared" si="120"/>
        <v>0</v>
      </c>
      <c r="AE93" s="572">
        <f t="shared" si="120"/>
        <v>0</v>
      </c>
      <c r="AF93" s="572">
        <f t="shared" si="120"/>
        <v>0</v>
      </c>
      <c r="AG93" s="572">
        <f t="shared" si="120"/>
        <v>0</v>
      </c>
      <c r="AH93" s="572">
        <f t="shared" si="120"/>
        <v>0</v>
      </c>
      <c r="AI93" s="572">
        <f t="shared" si="120"/>
        <v>0</v>
      </c>
      <c r="AJ93" s="572">
        <f t="shared" si="120"/>
        <v>0</v>
      </c>
      <c r="AK93" s="572">
        <f t="shared" si="120"/>
        <v>0</v>
      </c>
      <c r="AL93" s="572">
        <f t="shared" si="120"/>
        <v>0</v>
      </c>
      <c r="AM93" s="572">
        <f t="shared" si="120"/>
        <v>0</v>
      </c>
      <c r="AN93" s="572">
        <f t="shared" si="120"/>
        <v>0</v>
      </c>
      <c r="AO93" s="572">
        <f t="shared" si="120"/>
        <v>0</v>
      </c>
      <c r="AP93" s="572">
        <f t="shared" si="120"/>
        <v>0</v>
      </c>
      <c r="AQ93" s="572">
        <f t="shared" si="120"/>
        <v>0</v>
      </c>
      <c r="AR93" s="572">
        <f t="shared" si="120"/>
        <v>0</v>
      </c>
      <c r="AS93" s="572">
        <f t="shared" si="120"/>
        <v>0</v>
      </c>
      <c r="AT93" s="572">
        <f t="shared" si="120"/>
        <v>0</v>
      </c>
      <c r="AU93" s="572">
        <f t="shared" si="120"/>
        <v>0</v>
      </c>
      <c r="AV93" s="572">
        <f t="shared" si="120"/>
        <v>0</v>
      </c>
      <c r="AW93" s="572">
        <f t="shared" si="120"/>
        <v>0</v>
      </c>
      <c r="AX93" s="572">
        <f t="shared" si="120"/>
        <v>0</v>
      </c>
      <c r="AY93" s="572">
        <f t="shared" si="120"/>
        <v>0</v>
      </c>
      <c r="AZ93" s="572">
        <f t="shared" si="120"/>
        <v>0</v>
      </c>
      <c r="BA93" s="572">
        <f t="shared" si="120"/>
        <v>0</v>
      </c>
      <c r="BB93" s="572">
        <f t="shared" si="120"/>
        <v>0</v>
      </c>
      <c r="BC93" s="572">
        <f t="shared" si="120"/>
        <v>0</v>
      </c>
      <c r="BD93" s="572">
        <f t="shared" si="120"/>
        <v>0</v>
      </c>
      <c r="BE93" s="572">
        <f t="shared" si="120"/>
        <v>0</v>
      </c>
      <c r="BF93" s="572">
        <f t="shared" si="120"/>
        <v>0</v>
      </c>
      <c r="BG93" s="572">
        <f t="shared" si="120"/>
        <v>0</v>
      </c>
      <c r="BH93" s="572">
        <f t="shared" si="120"/>
        <v>0</v>
      </c>
      <c r="BI93" s="572">
        <f t="shared" si="120"/>
        <v>0</v>
      </c>
      <c r="BJ93" s="572">
        <f t="shared" si="120"/>
        <v>0</v>
      </c>
      <c r="BK93" s="572">
        <f t="shared" si="120"/>
        <v>0</v>
      </c>
      <c r="BL93" s="572">
        <f t="shared" si="120"/>
        <v>0</v>
      </c>
      <c r="BM93" s="572">
        <f t="shared" si="120"/>
        <v>0</v>
      </c>
      <c r="BP93" s="1121"/>
      <c r="BQ93" s="1121"/>
      <c r="BR93" s="1121"/>
      <c r="BS93" s="1121"/>
    </row>
    <row r="94" spans="1:71" s="494" customFormat="1" ht="12.75" x14ac:dyDescent="0.2">
      <c r="A94" s="491"/>
      <c r="B94" s="492" t="str">
        <f t="shared" si="71"/>
        <v>Garçom 4 horas</v>
      </c>
      <c r="C94" s="493">
        <v>0</v>
      </c>
      <c r="D94" s="842">
        <f t="shared" si="83"/>
        <v>0</v>
      </c>
      <c r="E94" s="842">
        <f t="shared" si="84"/>
        <v>0</v>
      </c>
      <c r="F94" s="1372"/>
      <c r="G94" s="1372"/>
      <c r="H94" s="896"/>
      <c r="I94" s="688">
        <f t="shared" ref="I94:BM94" si="121">$C94*I48</f>
        <v>0</v>
      </c>
      <c r="J94" s="572">
        <f t="shared" si="121"/>
        <v>0</v>
      </c>
      <c r="K94" s="572">
        <f t="shared" si="121"/>
        <v>0</v>
      </c>
      <c r="L94" s="572">
        <f t="shared" si="121"/>
        <v>0</v>
      </c>
      <c r="M94" s="572">
        <f t="shared" si="121"/>
        <v>0</v>
      </c>
      <c r="N94" s="572">
        <f t="shared" si="121"/>
        <v>0</v>
      </c>
      <c r="O94" s="572">
        <f t="shared" si="121"/>
        <v>0</v>
      </c>
      <c r="P94" s="572">
        <f t="shared" si="121"/>
        <v>0</v>
      </c>
      <c r="Q94" s="572">
        <f t="shared" si="121"/>
        <v>0</v>
      </c>
      <c r="R94" s="572">
        <f t="shared" si="121"/>
        <v>0</v>
      </c>
      <c r="S94" s="572">
        <f t="shared" si="121"/>
        <v>0</v>
      </c>
      <c r="T94" s="572">
        <f t="shared" si="121"/>
        <v>0</v>
      </c>
      <c r="U94" s="572">
        <f t="shared" si="121"/>
        <v>0</v>
      </c>
      <c r="V94" s="572">
        <f t="shared" si="121"/>
        <v>0</v>
      </c>
      <c r="W94" s="572">
        <f t="shared" si="121"/>
        <v>0</v>
      </c>
      <c r="X94" s="572">
        <f t="shared" si="121"/>
        <v>0</v>
      </c>
      <c r="Y94" s="572">
        <f t="shared" si="121"/>
        <v>0</v>
      </c>
      <c r="Z94" s="572">
        <f t="shared" si="121"/>
        <v>0</v>
      </c>
      <c r="AA94" s="572">
        <f t="shared" si="121"/>
        <v>0</v>
      </c>
      <c r="AB94" s="572">
        <f t="shared" si="121"/>
        <v>0</v>
      </c>
      <c r="AC94" s="572">
        <f t="shared" si="121"/>
        <v>0</v>
      </c>
      <c r="AD94" s="572">
        <f t="shared" si="121"/>
        <v>0</v>
      </c>
      <c r="AE94" s="572">
        <f t="shared" si="121"/>
        <v>0</v>
      </c>
      <c r="AF94" s="572">
        <f t="shared" si="121"/>
        <v>0</v>
      </c>
      <c r="AG94" s="572">
        <f t="shared" si="121"/>
        <v>0</v>
      </c>
      <c r="AH94" s="572">
        <f t="shared" si="121"/>
        <v>0</v>
      </c>
      <c r="AI94" s="572">
        <f t="shared" si="121"/>
        <v>0</v>
      </c>
      <c r="AJ94" s="572">
        <f t="shared" si="121"/>
        <v>0</v>
      </c>
      <c r="AK94" s="572">
        <f t="shared" si="121"/>
        <v>0</v>
      </c>
      <c r="AL94" s="572">
        <f t="shared" si="121"/>
        <v>0</v>
      </c>
      <c r="AM94" s="572">
        <f t="shared" si="121"/>
        <v>0</v>
      </c>
      <c r="AN94" s="572">
        <f t="shared" si="121"/>
        <v>0</v>
      </c>
      <c r="AO94" s="572">
        <f t="shared" si="121"/>
        <v>0</v>
      </c>
      <c r="AP94" s="572">
        <f t="shared" si="121"/>
        <v>0</v>
      </c>
      <c r="AQ94" s="572">
        <f t="shared" si="121"/>
        <v>0</v>
      </c>
      <c r="AR94" s="572">
        <f t="shared" si="121"/>
        <v>0</v>
      </c>
      <c r="AS94" s="572">
        <f t="shared" si="121"/>
        <v>0</v>
      </c>
      <c r="AT94" s="572">
        <f t="shared" si="121"/>
        <v>0</v>
      </c>
      <c r="AU94" s="572">
        <f t="shared" si="121"/>
        <v>0</v>
      </c>
      <c r="AV94" s="572">
        <f t="shared" si="121"/>
        <v>0</v>
      </c>
      <c r="AW94" s="572">
        <f t="shared" si="121"/>
        <v>0</v>
      </c>
      <c r="AX94" s="572">
        <f t="shared" si="121"/>
        <v>0</v>
      </c>
      <c r="AY94" s="572">
        <f t="shared" si="121"/>
        <v>0</v>
      </c>
      <c r="AZ94" s="572">
        <f t="shared" si="121"/>
        <v>0</v>
      </c>
      <c r="BA94" s="572">
        <f t="shared" si="121"/>
        <v>0</v>
      </c>
      <c r="BB94" s="572">
        <f t="shared" si="121"/>
        <v>0</v>
      </c>
      <c r="BC94" s="572">
        <f t="shared" si="121"/>
        <v>0</v>
      </c>
      <c r="BD94" s="572">
        <f t="shared" si="121"/>
        <v>0</v>
      </c>
      <c r="BE94" s="572">
        <f t="shared" si="121"/>
        <v>0</v>
      </c>
      <c r="BF94" s="572">
        <f t="shared" si="121"/>
        <v>0</v>
      </c>
      <c r="BG94" s="572">
        <f t="shared" si="121"/>
        <v>0</v>
      </c>
      <c r="BH94" s="572">
        <f t="shared" si="121"/>
        <v>0</v>
      </c>
      <c r="BI94" s="572">
        <f t="shared" si="121"/>
        <v>0</v>
      </c>
      <c r="BJ94" s="572">
        <f t="shared" si="121"/>
        <v>0</v>
      </c>
      <c r="BK94" s="572">
        <f t="shared" si="121"/>
        <v>0</v>
      </c>
      <c r="BL94" s="572">
        <f t="shared" si="121"/>
        <v>0</v>
      </c>
      <c r="BM94" s="572">
        <f t="shared" si="121"/>
        <v>0</v>
      </c>
      <c r="BP94" s="1121"/>
      <c r="BQ94" s="1121"/>
      <c r="BR94" s="1121"/>
      <c r="BS94" s="1121"/>
    </row>
    <row r="95" spans="1:71" s="494" customFormat="1" ht="12.75" x14ac:dyDescent="0.2">
      <c r="A95" s="491"/>
      <c r="B95" s="492" t="str">
        <f t="shared" si="71"/>
        <v>Garçom 6 horas</v>
      </c>
      <c r="C95" s="493">
        <v>0</v>
      </c>
      <c r="D95" s="842">
        <f t="shared" si="83"/>
        <v>0</v>
      </c>
      <c r="E95" s="842">
        <f t="shared" si="84"/>
        <v>0</v>
      </c>
      <c r="F95" s="1372"/>
      <c r="G95" s="1372"/>
      <c r="H95" s="896"/>
      <c r="I95" s="688">
        <f t="shared" ref="I95:BM95" si="122">$C95*I49</f>
        <v>0</v>
      </c>
      <c r="J95" s="572">
        <f t="shared" si="122"/>
        <v>0</v>
      </c>
      <c r="K95" s="572">
        <f t="shared" si="122"/>
        <v>0</v>
      </c>
      <c r="L95" s="572">
        <f t="shared" si="122"/>
        <v>0</v>
      </c>
      <c r="M95" s="572">
        <f t="shared" si="122"/>
        <v>0</v>
      </c>
      <c r="N95" s="572">
        <f t="shared" si="122"/>
        <v>0</v>
      </c>
      <c r="O95" s="572">
        <f t="shared" si="122"/>
        <v>0</v>
      </c>
      <c r="P95" s="572">
        <f t="shared" si="122"/>
        <v>0</v>
      </c>
      <c r="Q95" s="572">
        <f t="shared" si="122"/>
        <v>0</v>
      </c>
      <c r="R95" s="572">
        <f t="shared" si="122"/>
        <v>0</v>
      </c>
      <c r="S95" s="572">
        <f t="shared" si="122"/>
        <v>0</v>
      </c>
      <c r="T95" s="572">
        <f t="shared" si="122"/>
        <v>0</v>
      </c>
      <c r="U95" s="572">
        <f t="shared" si="122"/>
        <v>0</v>
      </c>
      <c r="V95" s="572">
        <f t="shared" si="122"/>
        <v>0</v>
      </c>
      <c r="W95" s="572">
        <f t="shared" si="122"/>
        <v>0</v>
      </c>
      <c r="X95" s="572">
        <f t="shared" si="122"/>
        <v>0</v>
      </c>
      <c r="Y95" s="572">
        <f t="shared" si="122"/>
        <v>0</v>
      </c>
      <c r="Z95" s="572">
        <f t="shared" si="122"/>
        <v>0</v>
      </c>
      <c r="AA95" s="572">
        <f t="shared" si="122"/>
        <v>0</v>
      </c>
      <c r="AB95" s="572">
        <f t="shared" si="122"/>
        <v>0</v>
      </c>
      <c r="AC95" s="572">
        <f t="shared" si="122"/>
        <v>0</v>
      </c>
      <c r="AD95" s="572">
        <f t="shared" si="122"/>
        <v>0</v>
      </c>
      <c r="AE95" s="572">
        <f t="shared" si="122"/>
        <v>0</v>
      </c>
      <c r="AF95" s="572">
        <f t="shared" si="122"/>
        <v>0</v>
      </c>
      <c r="AG95" s="572">
        <f t="shared" si="122"/>
        <v>0</v>
      </c>
      <c r="AH95" s="572">
        <f t="shared" si="122"/>
        <v>0</v>
      </c>
      <c r="AI95" s="572">
        <f t="shared" si="122"/>
        <v>0</v>
      </c>
      <c r="AJ95" s="572">
        <f t="shared" si="122"/>
        <v>0</v>
      </c>
      <c r="AK95" s="572">
        <f t="shared" si="122"/>
        <v>0</v>
      </c>
      <c r="AL95" s="572">
        <f t="shared" si="122"/>
        <v>0</v>
      </c>
      <c r="AM95" s="572">
        <f t="shared" si="122"/>
        <v>0</v>
      </c>
      <c r="AN95" s="572">
        <f t="shared" si="122"/>
        <v>0</v>
      </c>
      <c r="AO95" s="572">
        <f t="shared" si="122"/>
        <v>0</v>
      </c>
      <c r="AP95" s="572">
        <f t="shared" si="122"/>
        <v>0</v>
      </c>
      <c r="AQ95" s="572">
        <f t="shared" si="122"/>
        <v>0</v>
      </c>
      <c r="AR95" s="572">
        <f t="shared" si="122"/>
        <v>0</v>
      </c>
      <c r="AS95" s="572">
        <f t="shared" si="122"/>
        <v>0</v>
      </c>
      <c r="AT95" s="572">
        <f t="shared" si="122"/>
        <v>0</v>
      </c>
      <c r="AU95" s="572">
        <f t="shared" si="122"/>
        <v>0</v>
      </c>
      <c r="AV95" s="572">
        <f t="shared" si="122"/>
        <v>0</v>
      </c>
      <c r="AW95" s="572">
        <f t="shared" si="122"/>
        <v>0</v>
      </c>
      <c r="AX95" s="572">
        <f t="shared" si="122"/>
        <v>0</v>
      </c>
      <c r="AY95" s="572">
        <f t="shared" si="122"/>
        <v>0</v>
      </c>
      <c r="AZ95" s="572">
        <f t="shared" si="122"/>
        <v>0</v>
      </c>
      <c r="BA95" s="572">
        <f t="shared" si="122"/>
        <v>0</v>
      </c>
      <c r="BB95" s="572">
        <f t="shared" si="122"/>
        <v>0</v>
      </c>
      <c r="BC95" s="572">
        <f t="shared" si="122"/>
        <v>0</v>
      </c>
      <c r="BD95" s="572">
        <f t="shared" si="122"/>
        <v>0</v>
      </c>
      <c r="BE95" s="572">
        <f t="shared" si="122"/>
        <v>0</v>
      </c>
      <c r="BF95" s="572">
        <f t="shared" si="122"/>
        <v>0</v>
      </c>
      <c r="BG95" s="572">
        <f t="shared" si="122"/>
        <v>0</v>
      </c>
      <c r="BH95" s="572">
        <f t="shared" si="122"/>
        <v>0</v>
      </c>
      <c r="BI95" s="572">
        <f t="shared" si="122"/>
        <v>0</v>
      </c>
      <c r="BJ95" s="572">
        <f t="shared" si="122"/>
        <v>0</v>
      </c>
      <c r="BK95" s="572">
        <f t="shared" si="122"/>
        <v>0</v>
      </c>
      <c r="BL95" s="572">
        <f t="shared" si="122"/>
        <v>0</v>
      </c>
      <c r="BM95" s="572">
        <f t="shared" si="122"/>
        <v>0</v>
      </c>
      <c r="BP95" s="1121"/>
      <c r="BQ95" s="1121"/>
      <c r="BR95" s="1121"/>
      <c r="BS95" s="1121"/>
    </row>
    <row r="96" spans="1:71" s="494" customFormat="1" ht="12.75" x14ac:dyDescent="0.2">
      <c r="A96" s="491"/>
      <c r="B96" s="492" t="str">
        <f t="shared" si="71"/>
        <v>Garçom 8 horas</v>
      </c>
      <c r="C96" s="493">
        <v>0</v>
      </c>
      <c r="D96" s="842">
        <f t="shared" si="83"/>
        <v>0</v>
      </c>
      <c r="E96" s="842">
        <f t="shared" si="84"/>
        <v>0</v>
      </c>
      <c r="F96" s="1120"/>
      <c r="G96" s="1120"/>
      <c r="H96" s="896"/>
      <c r="I96" s="688">
        <f t="shared" ref="I96:BM96" si="123">$C96*I50</f>
        <v>0</v>
      </c>
      <c r="J96" s="572">
        <f t="shared" si="123"/>
        <v>0</v>
      </c>
      <c r="K96" s="572">
        <f t="shared" si="123"/>
        <v>0</v>
      </c>
      <c r="L96" s="572">
        <f t="shared" si="123"/>
        <v>0</v>
      </c>
      <c r="M96" s="572">
        <f t="shared" si="123"/>
        <v>0</v>
      </c>
      <c r="N96" s="572">
        <f t="shared" si="123"/>
        <v>0</v>
      </c>
      <c r="O96" s="572">
        <f t="shared" si="123"/>
        <v>0</v>
      </c>
      <c r="P96" s="572">
        <f t="shared" si="123"/>
        <v>0</v>
      </c>
      <c r="Q96" s="572">
        <f t="shared" si="123"/>
        <v>0</v>
      </c>
      <c r="R96" s="572">
        <f t="shared" si="123"/>
        <v>0</v>
      </c>
      <c r="S96" s="572">
        <f t="shared" si="123"/>
        <v>0</v>
      </c>
      <c r="T96" s="572">
        <f t="shared" si="123"/>
        <v>0</v>
      </c>
      <c r="U96" s="572">
        <f t="shared" si="123"/>
        <v>0</v>
      </c>
      <c r="V96" s="572">
        <f t="shared" si="123"/>
        <v>0</v>
      </c>
      <c r="W96" s="572">
        <f t="shared" si="123"/>
        <v>0</v>
      </c>
      <c r="X96" s="572">
        <f t="shared" si="123"/>
        <v>0</v>
      </c>
      <c r="Y96" s="572">
        <f t="shared" si="123"/>
        <v>0</v>
      </c>
      <c r="Z96" s="572">
        <f t="shared" si="123"/>
        <v>0</v>
      </c>
      <c r="AA96" s="572">
        <f t="shared" si="123"/>
        <v>0</v>
      </c>
      <c r="AB96" s="572">
        <f t="shared" si="123"/>
        <v>0</v>
      </c>
      <c r="AC96" s="572">
        <f t="shared" si="123"/>
        <v>0</v>
      </c>
      <c r="AD96" s="572">
        <f t="shared" si="123"/>
        <v>0</v>
      </c>
      <c r="AE96" s="572">
        <f t="shared" si="123"/>
        <v>0</v>
      </c>
      <c r="AF96" s="572">
        <f t="shared" si="123"/>
        <v>0</v>
      </c>
      <c r="AG96" s="572">
        <f t="shared" si="123"/>
        <v>0</v>
      </c>
      <c r="AH96" s="572">
        <f t="shared" si="123"/>
        <v>0</v>
      </c>
      <c r="AI96" s="572">
        <f t="shared" si="123"/>
        <v>0</v>
      </c>
      <c r="AJ96" s="572">
        <f t="shared" si="123"/>
        <v>0</v>
      </c>
      <c r="AK96" s="572">
        <f t="shared" si="123"/>
        <v>0</v>
      </c>
      <c r="AL96" s="572">
        <f t="shared" si="123"/>
        <v>0</v>
      </c>
      <c r="AM96" s="572">
        <f t="shared" si="123"/>
        <v>0</v>
      </c>
      <c r="AN96" s="572">
        <f t="shared" si="123"/>
        <v>0</v>
      </c>
      <c r="AO96" s="572">
        <f t="shared" si="123"/>
        <v>0</v>
      </c>
      <c r="AP96" s="572">
        <f t="shared" si="123"/>
        <v>0</v>
      </c>
      <c r="AQ96" s="572">
        <f t="shared" si="123"/>
        <v>0</v>
      </c>
      <c r="AR96" s="572">
        <f t="shared" si="123"/>
        <v>0</v>
      </c>
      <c r="AS96" s="572">
        <f t="shared" si="123"/>
        <v>0</v>
      </c>
      <c r="AT96" s="572">
        <f t="shared" si="123"/>
        <v>0</v>
      </c>
      <c r="AU96" s="572">
        <f t="shared" si="123"/>
        <v>0</v>
      </c>
      <c r="AV96" s="572">
        <f t="shared" si="123"/>
        <v>0</v>
      </c>
      <c r="AW96" s="572">
        <f t="shared" si="123"/>
        <v>0</v>
      </c>
      <c r="AX96" s="572">
        <f t="shared" si="123"/>
        <v>0</v>
      </c>
      <c r="AY96" s="572">
        <f t="shared" si="123"/>
        <v>0</v>
      </c>
      <c r="AZ96" s="572">
        <f t="shared" si="123"/>
        <v>0</v>
      </c>
      <c r="BA96" s="572">
        <f t="shared" si="123"/>
        <v>0</v>
      </c>
      <c r="BB96" s="572">
        <f t="shared" si="123"/>
        <v>0</v>
      </c>
      <c r="BC96" s="572">
        <f t="shared" si="123"/>
        <v>0</v>
      </c>
      <c r="BD96" s="572">
        <f t="shared" si="123"/>
        <v>0</v>
      </c>
      <c r="BE96" s="572">
        <f t="shared" si="123"/>
        <v>0</v>
      </c>
      <c r="BF96" s="572">
        <f t="shared" si="123"/>
        <v>0</v>
      </c>
      <c r="BG96" s="572">
        <f t="shared" si="123"/>
        <v>0</v>
      </c>
      <c r="BH96" s="572">
        <f t="shared" si="123"/>
        <v>0</v>
      </c>
      <c r="BI96" s="572">
        <f t="shared" si="123"/>
        <v>0</v>
      </c>
      <c r="BJ96" s="572">
        <f t="shared" si="123"/>
        <v>0</v>
      </c>
      <c r="BK96" s="572">
        <f t="shared" si="123"/>
        <v>0</v>
      </c>
      <c r="BL96" s="572">
        <f t="shared" si="123"/>
        <v>0</v>
      </c>
      <c r="BM96" s="572">
        <f t="shared" si="123"/>
        <v>0</v>
      </c>
      <c r="BP96" s="1121"/>
      <c r="BQ96" s="1121"/>
      <c r="BR96" s="1121"/>
      <c r="BS96" s="1121"/>
    </row>
    <row r="97" spans="2:72" s="495" customFormat="1" ht="12" customHeight="1" x14ac:dyDescent="0.15">
      <c r="B97" s="1122" t="s">
        <v>234</v>
      </c>
      <c r="C97" s="834"/>
      <c r="D97" s="834">
        <f>SUM(D52:D96)</f>
        <v>0</v>
      </c>
      <c r="E97" s="834">
        <f>SUM(E52:E96)</f>
        <v>0</v>
      </c>
      <c r="F97" s="897"/>
      <c r="G97" s="897"/>
      <c r="H97" s="897"/>
      <c r="I97" s="897">
        <f t="shared" ref="I97:AN97" si="124">SUM(I52:I96)</f>
        <v>0</v>
      </c>
      <c r="J97" s="897">
        <f t="shared" si="124"/>
        <v>0</v>
      </c>
      <c r="K97" s="897">
        <f t="shared" si="124"/>
        <v>0</v>
      </c>
      <c r="L97" s="897">
        <f t="shared" si="124"/>
        <v>0</v>
      </c>
      <c r="M97" s="897">
        <f t="shared" si="124"/>
        <v>0</v>
      </c>
      <c r="N97" s="897">
        <f t="shared" si="124"/>
        <v>0</v>
      </c>
      <c r="O97" s="897">
        <f t="shared" si="124"/>
        <v>0</v>
      </c>
      <c r="P97" s="897">
        <f t="shared" si="124"/>
        <v>0</v>
      </c>
      <c r="Q97" s="897">
        <f t="shared" si="124"/>
        <v>0</v>
      </c>
      <c r="R97" s="897">
        <f t="shared" si="124"/>
        <v>0</v>
      </c>
      <c r="S97" s="897">
        <f t="shared" si="124"/>
        <v>0</v>
      </c>
      <c r="T97" s="897">
        <f t="shared" si="124"/>
        <v>0</v>
      </c>
      <c r="U97" s="897">
        <f t="shared" si="124"/>
        <v>0</v>
      </c>
      <c r="V97" s="897">
        <f t="shared" si="124"/>
        <v>0</v>
      </c>
      <c r="W97" s="897">
        <f t="shared" si="124"/>
        <v>0</v>
      </c>
      <c r="X97" s="897">
        <f t="shared" si="124"/>
        <v>0</v>
      </c>
      <c r="Y97" s="897">
        <f t="shared" si="124"/>
        <v>0</v>
      </c>
      <c r="Z97" s="897">
        <f t="shared" si="124"/>
        <v>0</v>
      </c>
      <c r="AA97" s="897">
        <f t="shared" si="124"/>
        <v>0</v>
      </c>
      <c r="AB97" s="897">
        <f t="shared" si="124"/>
        <v>0</v>
      </c>
      <c r="AC97" s="897">
        <f t="shared" si="124"/>
        <v>0</v>
      </c>
      <c r="AD97" s="897">
        <f t="shared" si="124"/>
        <v>0</v>
      </c>
      <c r="AE97" s="897">
        <f t="shared" si="124"/>
        <v>0</v>
      </c>
      <c r="AF97" s="897">
        <f t="shared" si="124"/>
        <v>0</v>
      </c>
      <c r="AG97" s="897">
        <f t="shared" si="124"/>
        <v>0</v>
      </c>
      <c r="AH97" s="897">
        <f t="shared" si="124"/>
        <v>0</v>
      </c>
      <c r="AI97" s="897">
        <f t="shared" si="124"/>
        <v>0</v>
      </c>
      <c r="AJ97" s="897">
        <f t="shared" si="124"/>
        <v>0</v>
      </c>
      <c r="AK97" s="897">
        <f t="shared" si="124"/>
        <v>0</v>
      </c>
      <c r="AL97" s="897">
        <f t="shared" si="124"/>
        <v>0</v>
      </c>
      <c r="AM97" s="897">
        <f t="shared" si="124"/>
        <v>0</v>
      </c>
      <c r="AN97" s="897">
        <f t="shared" si="124"/>
        <v>0</v>
      </c>
      <c r="AO97" s="897">
        <f t="shared" ref="AO97:BM97" si="125">SUM(AO52:AO96)</f>
        <v>0</v>
      </c>
      <c r="AP97" s="897">
        <f t="shared" si="125"/>
        <v>0</v>
      </c>
      <c r="AQ97" s="897">
        <f t="shared" si="125"/>
        <v>0</v>
      </c>
      <c r="AR97" s="897">
        <f t="shared" si="125"/>
        <v>0</v>
      </c>
      <c r="AS97" s="897">
        <f t="shared" si="125"/>
        <v>0</v>
      </c>
      <c r="AT97" s="897">
        <f t="shared" si="125"/>
        <v>0</v>
      </c>
      <c r="AU97" s="897">
        <f t="shared" si="125"/>
        <v>0</v>
      </c>
      <c r="AV97" s="897">
        <f t="shared" si="125"/>
        <v>0</v>
      </c>
      <c r="AW97" s="897">
        <f t="shared" si="125"/>
        <v>0</v>
      </c>
      <c r="AX97" s="897">
        <f t="shared" si="125"/>
        <v>0</v>
      </c>
      <c r="AY97" s="897">
        <f t="shared" si="125"/>
        <v>0</v>
      </c>
      <c r="AZ97" s="897">
        <f t="shared" si="125"/>
        <v>0</v>
      </c>
      <c r="BA97" s="897">
        <f t="shared" si="125"/>
        <v>0</v>
      </c>
      <c r="BB97" s="1139">
        <f t="shared" si="125"/>
        <v>0</v>
      </c>
      <c r="BC97" s="1139">
        <f t="shared" si="125"/>
        <v>0</v>
      </c>
      <c r="BD97" s="1139">
        <f t="shared" si="125"/>
        <v>0</v>
      </c>
      <c r="BE97" s="1139">
        <f t="shared" si="125"/>
        <v>0</v>
      </c>
      <c r="BF97" s="1139">
        <f t="shared" si="125"/>
        <v>0</v>
      </c>
      <c r="BG97" s="1139">
        <f t="shared" si="125"/>
        <v>0</v>
      </c>
      <c r="BH97" s="1139">
        <f t="shared" si="125"/>
        <v>0</v>
      </c>
      <c r="BI97" s="1139">
        <f t="shared" si="125"/>
        <v>0</v>
      </c>
      <c r="BJ97" s="1139">
        <f t="shared" si="125"/>
        <v>0</v>
      </c>
      <c r="BK97" s="1139">
        <f t="shared" si="125"/>
        <v>0</v>
      </c>
      <c r="BL97" s="1139">
        <f t="shared" si="125"/>
        <v>0</v>
      </c>
      <c r="BM97" s="1139">
        <f t="shared" si="125"/>
        <v>0</v>
      </c>
      <c r="BN97" s="483"/>
      <c r="BO97" s="573"/>
      <c r="BP97" s="1123">
        <f>SUMIF($F$2:$BA$2,BP$2,$F97:$BB97)</f>
        <v>0</v>
      </c>
      <c r="BQ97" s="897">
        <f>SUMIF($F$2:$BA$2,BQ$2,$F97:$BB97)</f>
        <v>0</v>
      </c>
      <c r="BR97" s="897">
        <f>SUMIF($F$2:$BA$2,BR$2,$F97:$BB97)</f>
        <v>0</v>
      </c>
      <c r="BS97" s="897">
        <f>SUMIF($F$2:$BA$2,BS$2,$F97:$BB97)</f>
        <v>0</v>
      </c>
      <c r="BT97" s="897">
        <f>SUM(BT52:BT96)</f>
        <v>0</v>
      </c>
    </row>
    <row r="98" spans="2:72" s="495" customFormat="1" ht="12" customHeight="1" x14ac:dyDescent="0.15">
      <c r="B98" s="835" t="s">
        <v>235</v>
      </c>
      <c r="C98" s="836">
        <v>33</v>
      </c>
      <c r="D98" s="837"/>
      <c r="E98" s="837"/>
      <c r="F98" s="768"/>
      <c r="G98" s="768"/>
      <c r="H98" s="768"/>
      <c r="I98" s="768"/>
      <c r="J98" s="768"/>
      <c r="K98" s="768"/>
      <c r="L98" s="768"/>
      <c r="M98" s="768"/>
      <c r="N98" s="768"/>
      <c r="O98" s="768"/>
      <c r="P98" s="768"/>
      <c r="Q98" s="768"/>
      <c r="R98" s="768"/>
      <c r="S98" s="768"/>
      <c r="T98" s="768"/>
      <c r="U98" s="768"/>
      <c r="V98" s="768"/>
      <c r="W98" s="768"/>
      <c r="X98" s="768"/>
      <c r="Y98" s="768"/>
      <c r="Z98" s="768"/>
      <c r="AA98" s="768"/>
      <c r="AB98" s="768"/>
      <c r="AC98" s="768"/>
      <c r="AD98" s="768"/>
      <c r="AE98" s="768"/>
      <c r="AF98" s="768"/>
      <c r="AG98" s="768"/>
      <c r="AH98" s="768"/>
      <c r="AI98" s="768"/>
      <c r="AJ98" s="768"/>
      <c r="AK98" s="768"/>
      <c r="AL98" s="768"/>
      <c r="AM98" s="768"/>
      <c r="AN98" s="768"/>
      <c r="AO98" s="768"/>
      <c r="AP98" s="768"/>
      <c r="AQ98" s="768"/>
      <c r="AR98" s="768"/>
      <c r="AS98" s="768"/>
      <c r="AT98" s="768"/>
      <c r="AU98" s="768"/>
      <c r="AV98" s="768"/>
      <c r="AW98" s="768"/>
      <c r="AX98" s="768"/>
      <c r="AY98" s="768"/>
      <c r="AZ98" s="768"/>
      <c r="BA98" s="768"/>
      <c r="BB98" s="768"/>
      <c r="BC98" s="768"/>
      <c r="BD98" s="768"/>
      <c r="BE98" s="768"/>
      <c r="BF98" s="768"/>
      <c r="BG98" s="768"/>
      <c r="BH98" s="768"/>
      <c r="BI98" s="768"/>
      <c r="BJ98" s="768"/>
      <c r="BK98" s="768"/>
      <c r="BL98" s="768"/>
      <c r="BM98" s="768"/>
      <c r="BN98" s="483"/>
      <c r="BO98" s="573"/>
      <c r="BP98" s="768"/>
      <c r="BQ98" s="768"/>
      <c r="BR98" s="768"/>
      <c r="BS98" s="768"/>
      <c r="BT98" s="768"/>
    </row>
    <row r="99" spans="2:72" s="495" customFormat="1" ht="12" customHeight="1" x14ac:dyDescent="0.15">
      <c r="B99" s="835" t="s">
        <v>236</v>
      </c>
      <c r="C99" s="836"/>
      <c r="D99" s="837"/>
      <c r="E99" s="837"/>
      <c r="F99" s="768"/>
      <c r="G99" s="768"/>
      <c r="H99" s="768"/>
      <c r="I99" s="768">
        <f>I97/$C$98</f>
        <v>0</v>
      </c>
      <c r="J99" s="768">
        <f t="shared" ref="J99:BM99" si="126">J97/$C$98</f>
        <v>0</v>
      </c>
      <c r="K99" s="768">
        <f t="shared" si="126"/>
        <v>0</v>
      </c>
      <c r="L99" s="768">
        <f t="shared" si="126"/>
        <v>0</v>
      </c>
      <c r="M99" s="768">
        <f t="shared" si="126"/>
        <v>0</v>
      </c>
      <c r="N99" s="768">
        <f t="shared" si="126"/>
        <v>0</v>
      </c>
      <c r="O99" s="768">
        <f t="shared" si="126"/>
        <v>0</v>
      </c>
      <c r="P99" s="768">
        <f t="shared" si="126"/>
        <v>0</v>
      </c>
      <c r="Q99" s="768">
        <f t="shared" si="126"/>
        <v>0</v>
      </c>
      <c r="R99" s="768">
        <f t="shared" si="126"/>
        <v>0</v>
      </c>
      <c r="S99" s="768">
        <f t="shared" si="126"/>
        <v>0</v>
      </c>
      <c r="T99" s="768">
        <f t="shared" si="126"/>
        <v>0</v>
      </c>
      <c r="U99" s="768">
        <f t="shared" si="126"/>
        <v>0</v>
      </c>
      <c r="V99" s="768">
        <f t="shared" si="126"/>
        <v>0</v>
      </c>
      <c r="W99" s="768">
        <f t="shared" si="126"/>
        <v>0</v>
      </c>
      <c r="X99" s="768">
        <f t="shared" si="126"/>
        <v>0</v>
      </c>
      <c r="Y99" s="768">
        <f t="shared" si="126"/>
        <v>0</v>
      </c>
      <c r="Z99" s="768">
        <f t="shared" si="126"/>
        <v>0</v>
      </c>
      <c r="AA99" s="768">
        <f t="shared" si="126"/>
        <v>0</v>
      </c>
      <c r="AB99" s="768">
        <f t="shared" si="126"/>
        <v>0</v>
      </c>
      <c r="AC99" s="768">
        <f t="shared" si="126"/>
        <v>0</v>
      </c>
      <c r="AD99" s="768">
        <f t="shared" si="126"/>
        <v>0</v>
      </c>
      <c r="AE99" s="768">
        <f t="shared" si="126"/>
        <v>0</v>
      </c>
      <c r="AF99" s="768">
        <f t="shared" si="126"/>
        <v>0</v>
      </c>
      <c r="AG99" s="768">
        <f t="shared" si="126"/>
        <v>0</v>
      </c>
      <c r="AH99" s="768">
        <f t="shared" si="126"/>
        <v>0</v>
      </c>
      <c r="AI99" s="768">
        <f t="shared" si="126"/>
        <v>0</v>
      </c>
      <c r="AJ99" s="768">
        <f t="shared" si="126"/>
        <v>0</v>
      </c>
      <c r="AK99" s="768">
        <f t="shared" si="126"/>
        <v>0</v>
      </c>
      <c r="AL99" s="768">
        <f t="shared" si="126"/>
        <v>0</v>
      </c>
      <c r="AM99" s="768">
        <f t="shared" si="126"/>
        <v>0</v>
      </c>
      <c r="AN99" s="768">
        <f t="shared" si="126"/>
        <v>0</v>
      </c>
      <c r="AO99" s="768">
        <f t="shared" si="126"/>
        <v>0</v>
      </c>
      <c r="AP99" s="768">
        <f t="shared" si="126"/>
        <v>0</v>
      </c>
      <c r="AQ99" s="768">
        <f t="shared" si="126"/>
        <v>0</v>
      </c>
      <c r="AR99" s="768">
        <f t="shared" si="126"/>
        <v>0</v>
      </c>
      <c r="AS99" s="768">
        <f t="shared" si="126"/>
        <v>0</v>
      </c>
      <c r="AT99" s="768">
        <f t="shared" si="126"/>
        <v>0</v>
      </c>
      <c r="AU99" s="768">
        <f t="shared" si="126"/>
        <v>0</v>
      </c>
      <c r="AV99" s="768">
        <f t="shared" si="126"/>
        <v>0</v>
      </c>
      <c r="AW99" s="768">
        <f t="shared" si="126"/>
        <v>0</v>
      </c>
      <c r="AX99" s="768">
        <f t="shared" si="126"/>
        <v>0</v>
      </c>
      <c r="AY99" s="768">
        <f t="shared" si="126"/>
        <v>0</v>
      </c>
      <c r="AZ99" s="768">
        <f t="shared" si="126"/>
        <v>0</v>
      </c>
      <c r="BA99" s="768">
        <f t="shared" si="126"/>
        <v>0</v>
      </c>
      <c r="BB99" s="768">
        <f t="shared" si="126"/>
        <v>0</v>
      </c>
      <c r="BC99" s="768">
        <f t="shared" si="126"/>
        <v>0</v>
      </c>
      <c r="BD99" s="768">
        <f t="shared" si="126"/>
        <v>0</v>
      </c>
      <c r="BE99" s="768">
        <f t="shared" si="126"/>
        <v>0</v>
      </c>
      <c r="BF99" s="768">
        <f t="shared" si="126"/>
        <v>0</v>
      </c>
      <c r="BG99" s="768">
        <f t="shared" si="126"/>
        <v>0</v>
      </c>
      <c r="BH99" s="768">
        <f t="shared" si="126"/>
        <v>0</v>
      </c>
      <c r="BI99" s="768">
        <f t="shared" si="126"/>
        <v>0</v>
      </c>
      <c r="BJ99" s="768">
        <f t="shared" si="126"/>
        <v>0</v>
      </c>
      <c r="BK99" s="768">
        <f t="shared" si="126"/>
        <v>0</v>
      </c>
      <c r="BL99" s="768">
        <f t="shared" si="126"/>
        <v>0</v>
      </c>
      <c r="BM99" s="768">
        <f t="shared" si="126"/>
        <v>0</v>
      </c>
      <c r="BN99" s="483"/>
      <c r="BO99" s="573"/>
      <c r="BP99" s="768"/>
      <c r="BQ99" s="768"/>
      <c r="BR99" s="768"/>
      <c r="BS99" s="768"/>
      <c r="BT99" s="768"/>
    </row>
    <row r="100" spans="2:72" s="489" customFormat="1" ht="24.75" customHeight="1" x14ac:dyDescent="0.15">
      <c r="BN100" s="483"/>
      <c r="BO100" s="498"/>
      <c r="BP100" s="487"/>
      <c r="BQ100" s="487"/>
      <c r="BR100" s="487"/>
      <c r="BS100" s="487"/>
      <c r="BT100" s="487"/>
    </row>
    <row r="101" spans="2:72" s="839" customFormat="1" ht="22.5" customHeight="1" x14ac:dyDescent="0.15">
      <c r="B101" s="1124" t="s">
        <v>984</v>
      </c>
      <c r="C101" s="1124" t="s">
        <v>985</v>
      </c>
      <c r="D101" s="1124" t="s">
        <v>986</v>
      </c>
      <c r="E101" s="1124"/>
      <c r="F101" s="1124">
        <v>1</v>
      </c>
      <c r="G101" s="1124">
        <v>2</v>
      </c>
      <c r="H101" s="1124">
        <v>3</v>
      </c>
      <c r="I101" s="1124">
        <v>4</v>
      </c>
      <c r="J101" s="1124">
        <v>5</v>
      </c>
      <c r="K101" s="1124">
        <v>6</v>
      </c>
      <c r="L101" s="1124">
        <v>7</v>
      </c>
      <c r="M101" s="1124">
        <v>8</v>
      </c>
      <c r="N101" s="1124">
        <v>9</v>
      </c>
      <c r="O101" s="1124">
        <v>10</v>
      </c>
      <c r="P101" s="1124">
        <v>11</v>
      </c>
      <c r="Q101" s="1124">
        <v>12</v>
      </c>
      <c r="R101" s="1124">
        <v>13</v>
      </c>
      <c r="S101" s="1124">
        <v>14</v>
      </c>
      <c r="T101" s="1124">
        <v>15</v>
      </c>
      <c r="U101" s="1124">
        <v>16</v>
      </c>
      <c r="V101" s="1124">
        <v>17</v>
      </c>
      <c r="W101" s="1124">
        <v>18</v>
      </c>
      <c r="X101" s="1124">
        <v>19</v>
      </c>
      <c r="Y101" s="1124">
        <v>20</v>
      </c>
      <c r="Z101" s="1124">
        <v>21</v>
      </c>
      <c r="AA101" s="1124">
        <v>22</v>
      </c>
      <c r="AB101" s="1124">
        <v>23</v>
      </c>
      <c r="AC101" s="1124">
        <v>24</v>
      </c>
      <c r="AD101" s="1124">
        <v>25</v>
      </c>
      <c r="AE101" s="1124">
        <v>26</v>
      </c>
      <c r="AF101" s="1124">
        <v>27</v>
      </c>
      <c r="AG101" s="1124">
        <v>28</v>
      </c>
      <c r="AH101" s="1124">
        <v>29</v>
      </c>
      <c r="AI101" s="1124">
        <v>30</v>
      </c>
      <c r="AJ101" s="1124">
        <v>31</v>
      </c>
      <c r="AK101" s="1124">
        <v>32</v>
      </c>
      <c r="AL101" s="1124">
        <v>33</v>
      </c>
      <c r="AM101" s="1124">
        <v>34</v>
      </c>
      <c r="AN101" s="1124">
        <v>35</v>
      </c>
      <c r="AO101" s="1124">
        <v>36</v>
      </c>
      <c r="AP101" s="1124">
        <v>37</v>
      </c>
      <c r="AQ101" s="1124">
        <v>38</v>
      </c>
      <c r="AR101" s="1124">
        <v>39</v>
      </c>
      <c r="AS101" s="1124">
        <v>40</v>
      </c>
      <c r="AT101" s="1124">
        <v>41</v>
      </c>
      <c r="AU101" s="1124">
        <v>42</v>
      </c>
      <c r="AV101" s="1124">
        <v>43</v>
      </c>
      <c r="AW101" s="1124">
        <v>44</v>
      </c>
      <c r="AX101" s="1124">
        <v>45</v>
      </c>
      <c r="AY101" s="1124">
        <v>46</v>
      </c>
      <c r="AZ101" s="1124">
        <v>47</v>
      </c>
      <c r="BA101" s="1124">
        <v>48</v>
      </c>
      <c r="BB101" s="1124">
        <v>49</v>
      </c>
      <c r="BC101" s="1124">
        <v>50</v>
      </c>
      <c r="BD101" s="1124">
        <v>51</v>
      </c>
      <c r="BE101" s="1124">
        <v>52</v>
      </c>
      <c r="BF101" s="1124">
        <v>53</v>
      </c>
      <c r="BG101" s="1124">
        <v>54</v>
      </c>
      <c r="BH101" s="1124">
        <v>55</v>
      </c>
      <c r="BI101" s="1124">
        <v>56</v>
      </c>
      <c r="BJ101" s="1124">
        <v>57</v>
      </c>
      <c r="BK101" s="1124">
        <v>58</v>
      </c>
      <c r="BL101" s="1124">
        <v>59</v>
      </c>
      <c r="BM101" s="1124">
        <v>60</v>
      </c>
      <c r="BN101" s="483"/>
      <c r="BO101" s="838"/>
      <c r="BP101" s="1124"/>
      <c r="BQ101" s="1124"/>
      <c r="BR101" s="1124"/>
      <c r="BS101" s="1124"/>
      <c r="BT101" s="1124"/>
    </row>
    <row r="102" spans="2:72" s="489" customFormat="1" ht="12.75" x14ac:dyDescent="0.2">
      <c r="B102" s="1113" t="str">
        <f>B6</f>
        <v>Limpeza Residencial - 4 horas</v>
      </c>
      <c r="C102" s="493">
        <v>0</v>
      </c>
      <c r="D102" s="843" t="e">
        <f t="shared" ref="D102:D107" si="127">C102/C52</f>
        <v>#DIV/0!</v>
      </c>
      <c r="E102" s="689"/>
      <c r="F102" s="1125"/>
      <c r="G102" s="1125"/>
      <c r="H102" s="1125"/>
      <c r="I102" s="1126" t="e">
        <f t="shared" ref="I102:AN102" si="128">I52*$D102</f>
        <v>#DIV/0!</v>
      </c>
      <c r="J102" s="1126" t="e">
        <f t="shared" si="128"/>
        <v>#DIV/0!</v>
      </c>
      <c r="K102" s="1126" t="e">
        <f t="shared" si="128"/>
        <v>#DIV/0!</v>
      </c>
      <c r="L102" s="1126" t="e">
        <f t="shared" si="128"/>
        <v>#DIV/0!</v>
      </c>
      <c r="M102" s="1126" t="e">
        <f t="shared" si="128"/>
        <v>#DIV/0!</v>
      </c>
      <c r="N102" s="1126" t="e">
        <f t="shared" si="128"/>
        <v>#DIV/0!</v>
      </c>
      <c r="O102" s="1126" t="e">
        <f t="shared" si="128"/>
        <v>#DIV/0!</v>
      </c>
      <c r="P102" s="1126" t="e">
        <f t="shared" si="128"/>
        <v>#DIV/0!</v>
      </c>
      <c r="Q102" s="1126" t="e">
        <f t="shared" si="128"/>
        <v>#DIV/0!</v>
      </c>
      <c r="R102" s="1126" t="e">
        <f t="shared" si="128"/>
        <v>#DIV/0!</v>
      </c>
      <c r="S102" s="1126" t="e">
        <f t="shared" si="128"/>
        <v>#DIV/0!</v>
      </c>
      <c r="T102" s="1126" t="e">
        <f t="shared" si="128"/>
        <v>#DIV/0!</v>
      </c>
      <c r="U102" s="1126" t="e">
        <f t="shared" si="128"/>
        <v>#DIV/0!</v>
      </c>
      <c r="V102" s="1126" t="e">
        <f t="shared" si="128"/>
        <v>#DIV/0!</v>
      </c>
      <c r="W102" s="1126" t="e">
        <f t="shared" si="128"/>
        <v>#DIV/0!</v>
      </c>
      <c r="X102" s="1126" t="e">
        <f t="shared" si="128"/>
        <v>#DIV/0!</v>
      </c>
      <c r="Y102" s="1126" t="e">
        <f t="shared" si="128"/>
        <v>#DIV/0!</v>
      </c>
      <c r="Z102" s="1126" t="e">
        <f t="shared" si="128"/>
        <v>#DIV/0!</v>
      </c>
      <c r="AA102" s="1126" t="e">
        <f t="shared" si="128"/>
        <v>#DIV/0!</v>
      </c>
      <c r="AB102" s="1126" t="e">
        <f t="shared" si="128"/>
        <v>#DIV/0!</v>
      </c>
      <c r="AC102" s="1126" t="e">
        <f t="shared" si="128"/>
        <v>#DIV/0!</v>
      </c>
      <c r="AD102" s="1126" t="e">
        <f t="shared" si="128"/>
        <v>#DIV/0!</v>
      </c>
      <c r="AE102" s="1126" t="e">
        <f t="shared" si="128"/>
        <v>#DIV/0!</v>
      </c>
      <c r="AF102" s="1126" t="e">
        <f t="shared" si="128"/>
        <v>#DIV/0!</v>
      </c>
      <c r="AG102" s="1126" t="e">
        <f t="shared" si="128"/>
        <v>#DIV/0!</v>
      </c>
      <c r="AH102" s="1126" t="e">
        <f t="shared" si="128"/>
        <v>#DIV/0!</v>
      </c>
      <c r="AI102" s="1126" t="e">
        <f t="shared" si="128"/>
        <v>#DIV/0!</v>
      </c>
      <c r="AJ102" s="1126" t="e">
        <f t="shared" si="128"/>
        <v>#DIV/0!</v>
      </c>
      <c r="AK102" s="1126" t="e">
        <f t="shared" si="128"/>
        <v>#DIV/0!</v>
      </c>
      <c r="AL102" s="1126" t="e">
        <f t="shared" si="128"/>
        <v>#DIV/0!</v>
      </c>
      <c r="AM102" s="1126" t="e">
        <f t="shared" si="128"/>
        <v>#DIV/0!</v>
      </c>
      <c r="AN102" s="1126" t="e">
        <f t="shared" si="128"/>
        <v>#DIV/0!</v>
      </c>
      <c r="AO102" s="1126" t="e">
        <f t="shared" ref="AO102:BM102" si="129">AO52*$D102</f>
        <v>#DIV/0!</v>
      </c>
      <c r="AP102" s="1126" t="e">
        <f t="shared" si="129"/>
        <v>#DIV/0!</v>
      </c>
      <c r="AQ102" s="1126" t="e">
        <f t="shared" si="129"/>
        <v>#DIV/0!</v>
      </c>
      <c r="AR102" s="1126" t="e">
        <f t="shared" si="129"/>
        <v>#DIV/0!</v>
      </c>
      <c r="AS102" s="1126" t="e">
        <f t="shared" si="129"/>
        <v>#DIV/0!</v>
      </c>
      <c r="AT102" s="1126" t="e">
        <f t="shared" si="129"/>
        <v>#DIV/0!</v>
      </c>
      <c r="AU102" s="1126" t="e">
        <f t="shared" si="129"/>
        <v>#DIV/0!</v>
      </c>
      <c r="AV102" s="1126" t="e">
        <f t="shared" si="129"/>
        <v>#DIV/0!</v>
      </c>
      <c r="AW102" s="1126" t="e">
        <f t="shared" si="129"/>
        <v>#DIV/0!</v>
      </c>
      <c r="AX102" s="1126" t="e">
        <f t="shared" si="129"/>
        <v>#DIV/0!</v>
      </c>
      <c r="AY102" s="1126" t="e">
        <f t="shared" si="129"/>
        <v>#DIV/0!</v>
      </c>
      <c r="AZ102" s="1126" t="e">
        <f t="shared" si="129"/>
        <v>#DIV/0!</v>
      </c>
      <c r="BA102" s="1126" t="e">
        <f t="shared" si="129"/>
        <v>#DIV/0!</v>
      </c>
      <c r="BB102" s="1126" t="e">
        <f t="shared" si="129"/>
        <v>#DIV/0!</v>
      </c>
      <c r="BC102" s="1126" t="e">
        <f t="shared" si="129"/>
        <v>#DIV/0!</v>
      </c>
      <c r="BD102" s="1126" t="e">
        <f t="shared" si="129"/>
        <v>#DIV/0!</v>
      </c>
      <c r="BE102" s="1126" t="e">
        <f t="shared" si="129"/>
        <v>#DIV/0!</v>
      </c>
      <c r="BF102" s="1126" t="e">
        <f t="shared" si="129"/>
        <v>#DIV/0!</v>
      </c>
      <c r="BG102" s="1126" t="e">
        <f t="shared" si="129"/>
        <v>#DIV/0!</v>
      </c>
      <c r="BH102" s="1126" t="e">
        <f t="shared" si="129"/>
        <v>#DIV/0!</v>
      </c>
      <c r="BI102" s="1126" t="e">
        <f t="shared" si="129"/>
        <v>#DIV/0!</v>
      </c>
      <c r="BJ102" s="1126" t="e">
        <f t="shared" si="129"/>
        <v>#DIV/0!</v>
      </c>
      <c r="BK102" s="1126" t="e">
        <f t="shared" si="129"/>
        <v>#DIV/0!</v>
      </c>
      <c r="BL102" s="1126" t="e">
        <f t="shared" si="129"/>
        <v>#DIV/0!</v>
      </c>
      <c r="BM102" s="1126" t="e">
        <f t="shared" si="129"/>
        <v>#DIV/0!</v>
      </c>
      <c r="BN102" s="483"/>
      <c r="BO102" s="498"/>
      <c r="BP102" s="1127"/>
      <c r="BQ102" s="1127"/>
      <c r="BR102" s="1127"/>
      <c r="BS102" s="1127"/>
      <c r="BT102" s="1127"/>
    </row>
    <row r="103" spans="2:72" s="489" customFormat="1" ht="12.75" x14ac:dyDescent="0.2">
      <c r="B103" s="1113" t="str">
        <f t="shared" ref="B103:B146" si="130">B7</f>
        <v>Limpeza Empresarial 4 horas</v>
      </c>
      <c r="C103" s="493">
        <v>0</v>
      </c>
      <c r="D103" s="843" t="e">
        <f t="shared" si="127"/>
        <v>#DIV/0!</v>
      </c>
      <c r="E103" s="689"/>
      <c r="F103" s="1125"/>
      <c r="G103" s="1125"/>
      <c r="H103" s="1125"/>
      <c r="I103" s="1126" t="e">
        <f t="shared" ref="I103:AN103" si="131">I53*$D103</f>
        <v>#DIV/0!</v>
      </c>
      <c r="J103" s="1126" t="e">
        <f t="shared" si="131"/>
        <v>#DIV/0!</v>
      </c>
      <c r="K103" s="1126" t="e">
        <f t="shared" si="131"/>
        <v>#DIV/0!</v>
      </c>
      <c r="L103" s="1126" t="e">
        <f t="shared" si="131"/>
        <v>#DIV/0!</v>
      </c>
      <c r="M103" s="1126" t="e">
        <f t="shared" si="131"/>
        <v>#DIV/0!</v>
      </c>
      <c r="N103" s="1126" t="e">
        <f t="shared" si="131"/>
        <v>#DIV/0!</v>
      </c>
      <c r="O103" s="1126" t="e">
        <f t="shared" si="131"/>
        <v>#DIV/0!</v>
      </c>
      <c r="P103" s="1126" t="e">
        <f t="shared" si="131"/>
        <v>#DIV/0!</v>
      </c>
      <c r="Q103" s="1126" t="e">
        <f t="shared" si="131"/>
        <v>#DIV/0!</v>
      </c>
      <c r="R103" s="1126" t="e">
        <f t="shared" si="131"/>
        <v>#DIV/0!</v>
      </c>
      <c r="S103" s="1126" t="e">
        <f t="shared" si="131"/>
        <v>#DIV/0!</v>
      </c>
      <c r="T103" s="1126" t="e">
        <f t="shared" si="131"/>
        <v>#DIV/0!</v>
      </c>
      <c r="U103" s="1126" t="e">
        <f t="shared" si="131"/>
        <v>#DIV/0!</v>
      </c>
      <c r="V103" s="1126" t="e">
        <f t="shared" si="131"/>
        <v>#DIV/0!</v>
      </c>
      <c r="W103" s="1126" t="e">
        <f t="shared" si="131"/>
        <v>#DIV/0!</v>
      </c>
      <c r="X103" s="1126" t="e">
        <f t="shared" si="131"/>
        <v>#DIV/0!</v>
      </c>
      <c r="Y103" s="1126" t="e">
        <f t="shared" si="131"/>
        <v>#DIV/0!</v>
      </c>
      <c r="Z103" s="1126" t="e">
        <f t="shared" si="131"/>
        <v>#DIV/0!</v>
      </c>
      <c r="AA103" s="1126" t="e">
        <f t="shared" si="131"/>
        <v>#DIV/0!</v>
      </c>
      <c r="AB103" s="1126" t="e">
        <f t="shared" si="131"/>
        <v>#DIV/0!</v>
      </c>
      <c r="AC103" s="1126" t="e">
        <f t="shared" si="131"/>
        <v>#DIV/0!</v>
      </c>
      <c r="AD103" s="1126" t="e">
        <f t="shared" si="131"/>
        <v>#DIV/0!</v>
      </c>
      <c r="AE103" s="1126" t="e">
        <f t="shared" si="131"/>
        <v>#DIV/0!</v>
      </c>
      <c r="AF103" s="1126" t="e">
        <f t="shared" si="131"/>
        <v>#DIV/0!</v>
      </c>
      <c r="AG103" s="1126" t="e">
        <f t="shared" si="131"/>
        <v>#DIV/0!</v>
      </c>
      <c r="AH103" s="1126" t="e">
        <f t="shared" si="131"/>
        <v>#DIV/0!</v>
      </c>
      <c r="AI103" s="1126" t="e">
        <f t="shared" si="131"/>
        <v>#DIV/0!</v>
      </c>
      <c r="AJ103" s="1126" t="e">
        <f t="shared" si="131"/>
        <v>#DIV/0!</v>
      </c>
      <c r="AK103" s="1126" t="e">
        <f t="shared" si="131"/>
        <v>#DIV/0!</v>
      </c>
      <c r="AL103" s="1126" t="e">
        <f t="shared" si="131"/>
        <v>#DIV/0!</v>
      </c>
      <c r="AM103" s="1126" t="e">
        <f t="shared" si="131"/>
        <v>#DIV/0!</v>
      </c>
      <c r="AN103" s="1126" t="e">
        <f t="shared" si="131"/>
        <v>#DIV/0!</v>
      </c>
      <c r="AO103" s="1126" t="e">
        <f t="shared" ref="AO103:BM103" si="132">AO53*$D103</f>
        <v>#DIV/0!</v>
      </c>
      <c r="AP103" s="1126" t="e">
        <f t="shared" si="132"/>
        <v>#DIV/0!</v>
      </c>
      <c r="AQ103" s="1126" t="e">
        <f t="shared" si="132"/>
        <v>#DIV/0!</v>
      </c>
      <c r="AR103" s="1126" t="e">
        <f t="shared" si="132"/>
        <v>#DIV/0!</v>
      </c>
      <c r="AS103" s="1126" t="e">
        <f t="shared" si="132"/>
        <v>#DIV/0!</v>
      </c>
      <c r="AT103" s="1126" t="e">
        <f t="shared" si="132"/>
        <v>#DIV/0!</v>
      </c>
      <c r="AU103" s="1126" t="e">
        <f t="shared" si="132"/>
        <v>#DIV/0!</v>
      </c>
      <c r="AV103" s="1126" t="e">
        <f t="shared" si="132"/>
        <v>#DIV/0!</v>
      </c>
      <c r="AW103" s="1126" t="e">
        <f t="shared" si="132"/>
        <v>#DIV/0!</v>
      </c>
      <c r="AX103" s="1126" t="e">
        <f t="shared" si="132"/>
        <v>#DIV/0!</v>
      </c>
      <c r="AY103" s="1126" t="e">
        <f t="shared" si="132"/>
        <v>#DIV/0!</v>
      </c>
      <c r="AZ103" s="1126" t="e">
        <f t="shared" si="132"/>
        <v>#DIV/0!</v>
      </c>
      <c r="BA103" s="1126" t="e">
        <f t="shared" si="132"/>
        <v>#DIV/0!</v>
      </c>
      <c r="BB103" s="1126" t="e">
        <f t="shared" si="132"/>
        <v>#DIV/0!</v>
      </c>
      <c r="BC103" s="1126" t="e">
        <f t="shared" si="132"/>
        <v>#DIV/0!</v>
      </c>
      <c r="BD103" s="1126" t="e">
        <f t="shared" si="132"/>
        <v>#DIV/0!</v>
      </c>
      <c r="BE103" s="1126" t="e">
        <f t="shared" si="132"/>
        <v>#DIV/0!</v>
      </c>
      <c r="BF103" s="1126" t="e">
        <f t="shared" si="132"/>
        <v>#DIV/0!</v>
      </c>
      <c r="BG103" s="1126" t="e">
        <f t="shared" si="132"/>
        <v>#DIV/0!</v>
      </c>
      <c r="BH103" s="1126" t="e">
        <f t="shared" si="132"/>
        <v>#DIV/0!</v>
      </c>
      <c r="BI103" s="1126" t="e">
        <f t="shared" si="132"/>
        <v>#DIV/0!</v>
      </c>
      <c r="BJ103" s="1126" t="e">
        <f t="shared" si="132"/>
        <v>#DIV/0!</v>
      </c>
      <c r="BK103" s="1126" t="e">
        <f t="shared" si="132"/>
        <v>#DIV/0!</v>
      </c>
      <c r="BL103" s="1126" t="e">
        <f t="shared" si="132"/>
        <v>#DIV/0!</v>
      </c>
      <c r="BM103" s="1126" t="e">
        <f t="shared" si="132"/>
        <v>#DIV/0!</v>
      </c>
      <c r="BN103" s="483"/>
      <c r="BO103" s="498"/>
      <c r="BP103" s="1127"/>
      <c r="BQ103" s="1127"/>
      <c r="BR103" s="1127"/>
      <c r="BS103" s="1127"/>
      <c r="BT103" s="1127"/>
    </row>
    <row r="104" spans="2:72" s="489" customFormat="1" ht="12.75" x14ac:dyDescent="0.2">
      <c r="B104" s="1113" t="str">
        <f t="shared" si="130"/>
        <v>Limpeza condominial 4 horas</v>
      </c>
      <c r="C104" s="493">
        <v>0</v>
      </c>
      <c r="D104" s="843" t="e">
        <f t="shared" si="127"/>
        <v>#DIV/0!</v>
      </c>
      <c r="E104" s="689"/>
      <c r="F104" s="1125"/>
      <c r="G104" s="1125"/>
      <c r="H104" s="1125"/>
      <c r="I104" s="1126" t="e">
        <f t="shared" ref="I104:AN104" si="133">I54*$D104</f>
        <v>#DIV/0!</v>
      </c>
      <c r="J104" s="1126" t="e">
        <f t="shared" si="133"/>
        <v>#DIV/0!</v>
      </c>
      <c r="K104" s="1126" t="e">
        <f t="shared" si="133"/>
        <v>#DIV/0!</v>
      </c>
      <c r="L104" s="1126" t="e">
        <f t="shared" si="133"/>
        <v>#DIV/0!</v>
      </c>
      <c r="M104" s="1126" t="e">
        <f t="shared" si="133"/>
        <v>#DIV/0!</v>
      </c>
      <c r="N104" s="1126" t="e">
        <f t="shared" si="133"/>
        <v>#DIV/0!</v>
      </c>
      <c r="O104" s="1126" t="e">
        <f t="shared" si="133"/>
        <v>#DIV/0!</v>
      </c>
      <c r="P104" s="1126" t="e">
        <f t="shared" si="133"/>
        <v>#DIV/0!</v>
      </c>
      <c r="Q104" s="1126" t="e">
        <f t="shared" si="133"/>
        <v>#DIV/0!</v>
      </c>
      <c r="R104" s="1126" t="e">
        <f t="shared" si="133"/>
        <v>#DIV/0!</v>
      </c>
      <c r="S104" s="1126" t="e">
        <f t="shared" si="133"/>
        <v>#DIV/0!</v>
      </c>
      <c r="T104" s="1126" t="e">
        <f t="shared" si="133"/>
        <v>#DIV/0!</v>
      </c>
      <c r="U104" s="1126" t="e">
        <f t="shared" si="133"/>
        <v>#DIV/0!</v>
      </c>
      <c r="V104" s="1126" t="e">
        <f t="shared" si="133"/>
        <v>#DIV/0!</v>
      </c>
      <c r="W104" s="1126" t="e">
        <f t="shared" si="133"/>
        <v>#DIV/0!</v>
      </c>
      <c r="X104" s="1126" t="e">
        <f t="shared" si="133"/>
        <v>#DIV/0!</v>
      </c>
      <c r="Y104" s="1126" t="e">
        <f t="shared" si="133"/>
        <v>#DIV/0!</v>
      </c>
      <c r="Z104" s="1126" t="e">
        <f t="shared" si="133"/>
        <v>#DIV/0!</v>
      </c>
      <c r="AA104" s="1126" t="e">
        <f t="shared" si="133"/>
        <v>#DIV/0!</v>
      </c>
      <c r="AB104" s="1126" t="e">
        <f t="shared" si="133"/>
        <v>#DIV/0!</v>
      </c>
      <c r="AC104" s="1126" t="e">
        <f t="shared" si="133"/>
        <v>#DIV/0!</v>
      </c>
      <c r="AD104" s="1126" t="e">
        <f t="shared" si="133"/>
        <v>#DIV/0!</v>
      </c>
      <c r="AE104" s="1126" t="e">
        <f t="shared" si="133"/>
        <v>#DIV/0!</v>
      </c>
      <c r="AF104" s="1126" t="e">
        <f t="shared" si="133"/>
        <v>#DIV/0!</v>
      </c>
      <c r="AG104" s="1126" t="e">
        <f t="shared" si="133"/>
        <v>#DIV/0!</v>
      </c>
      <c r="AH104" s="1126" t="e">
        <f t="shared" si="133"/>
        <v>#DIV/0!</v>
      </c>
      <c r="AI104" s="1126" t="e">
        <f t="shared" si="133"/>
        <v>#DIV/0!</v>
      </c>
      <c r="AJ104" s="1126" t="e">
        <f t="shared" si="133"/>
        <v>#DIV/0!</v>
      </c>
      <c r="AK104" s="1126" t="e">
        <f t="shared" si="133"/>
        <v>#DIV/0!</v>
      </c>
      <c r="AL104" s="1126" t="e">
        <f t="shared" si="133"/>
        <v>#DIV/0!</v>
      </c>
      <c r="AM104" s="1126" t="e">
        <f t="shared" si="133"/>
        <v>#DIV/0!</v>
      </c>
      <c r="AN104" s="1126" t="e">
        <f t="shared" si="133"/>
        <v>#DIV/0!</v>
      </c>
      <c r="AO104" s="1126" t="e">
        <f t="shared" ref="AO104:BM104" si="134">AO54*$D104</f>
        <v>#DIV/0!</v>
      </c>
      <c r="AP104" s="1126" t="e">
        <f t="shared" si="134"/>
        <v>#DIV/0!</v>
      </c>
      <c r="AQ104" s="1126" t="e">
        <f t="shared" si="134"/>
        <v>#DIV/0!</v>
      </c>
      <c r="AR104" s="1126" t="e">
        <f t="shared" si="134"/>
        <v>#DIV/0!</v>
      </c>
      <c r="AS104" s="1126" t="e">
        <f t="shared" si="134"/>
        <v>#DIV/0!</v>
      </c>
      <c r="AT104" s="1126" t="e">
        <f t="shared" si="134"/>
        <v>#DIV/0!</v>
      </c>
      <c r="AU104" s="1126" t="e">
        <f t="shared" si="134"/>
        <v>#DIV/0!</v>
      </c>
      <c r="AV104" s="1126" t="e">
        <f t="shared" si="134"/>
        <v>#DIV/0!</v>
      </c>
      <c r="AW104" s="1126" t="e">
        <f t="shared" si="134"/>
        <v>#DIV/0!</v>
      </c>
      <c r="AX104" s="1126" t="e">
        <f t="shared" si="134"/>
        <v>#DIV/0!</v>
      </c>
      <c r="AY104" s="1126" t="e">
        <f t="shared" si="134"/>
        <v>#DIV/0!</v>
      </c>
      <c r="AZ104" s="1126" t="e">
        <f t="shared" si="134"/>
        <v>#DIV/0!</v>
      </c>
      <c r="BA104" s="1126" t="e">
        <f t="shared" si="134"/>
        <v>#DIV/0!</v>
      </c>
      <c r="BB104" s="1126" t="e">
        <f t="shared" si="134"/>
        <v>#DIV/0!</v>
      </c>
      <c r="BC104" s="1126" t="e">
        <f t="shared" si="134"/>
        <v>#DIV/0!</v>
      </c>
      <c r="BD104" s="1126" t="e">
        <f t="shared" si="134"/>
        <v>#DIV/0!</v>
      </c>
      <c r="BE104" s="1126" t="e">
        <f t="shared" si="134"/>
        <v>#DIV/0!</v>
      </c>
      <c r="BF104" s="1126" t="e">
        <f t="shared" si="134"/>
        <v>#DIV/0!</v>
      </c>
      <c r="BG104" s="1126" t="e">
        <f t="shared" si="134"/>
        <v>#DIV/0!</v>
      </c>
      <c r="BH104" s="1126" t="e">
        <f t="shared" si="134"/>
        <v>#DIV/0!</v>
      </c>
      <c r="BI104" s="1126" t="e">
        <f t="shared" si="134"/>
        <v>#DIV/0!</v>
      </c>
      <c r="BJ104" s="1126" t="e">
        <f t="shared" si="134"/>
        <v>#DIV/0!</v>
      </c>
      <c r="BK104" s="1126" t="e">
        <f t="shared" si="134"/>
        <v>#DIV/0!</v>
      </c>
      <c r="BL104" s="1126" t="e">
        <f t="shared" si="134"/>
        <v>#DIV/0!</v>
      </c>
      <c r="BM104" s="1126" t="e">
        <f t="shared" si="134"/>
        <v>#DIV/0!</v>
      </c>
      <c r="BN104" s="483"/>
      <c r="BO104" s="498"/>
      <c r="BP104" s="1127"/>
      <c r="BQ104" s="1127"/>
      <c r="BR104" s="1127"/>
      <c r="BS104" s="1127"/>
      <c r="BT104" s="1127"/>
    </row>
    <row r="105" spans="2:72" s="489" customFormat="1" ht="12.75" x14ac:dyDescent="0.2">
      <c r="B105" s="1113" t="str">
        <f t="shared" si="130"/>
        <v>Passadoria - 4 horas</v>
      </c>
      <c r="C105" s="493">
        <v>0</v>
      </c>
      <c r="D105" s="843" t="e">
        <f t="shared" si="127"/>
        <v>#DIV/0!</v>
      </c>
      <c r="E105" s="689"/>
      <c r="F105" s="1125"/>
      <c r="G105" s="1125"/>
      <c r="H105" s="1125"/>
      <c r="I105" s="1126" t="e">
        <f t="shared" ref="I105:AN105" si="135">I55*$D105</f>
        <v>#DIV/0!</v>
      </c>
      <c r="J105" s="1126" t="e">
        <f t="shared" si="135"/>
        <v>#DIV/0!</v>
      </c>
      <c r="K105" s="1126" t="e">
        <f t="shared" si="135"/>
        <v>#DIV/0!</v>
      </c>
      <c r="L105" s="1126" t="e">
        <f t="shared" si="135"/>
        <v>#DIV/0!</v>
      </c>
      <c r="M105" s="1126" t="e">
        <f t="shared" si="135"/>
        <v>#DIV/0!</v>
      </c>
      <c r="N105" s="1126" t="e">
        <f t="shared" si="135"/>
        <v>#DIV/0!</v>
      </c>
      <c r="O105" s="1126" t="e">
        <f t="shared" si="135"/>
        <v>#DIV/0!</v>
      </c>
      <c r="P105" s="1126" t="e">
        <f t="shared" si="135"/>
        <v>#DIV/0!</v>
      </c>
      <c r="Q105" s="1126" t="e">
        <f t="shared" si="135"/>
        <v>#DIV/0!</v>
      </c>
      <c r="R105" s="1126" t="e">
        <f t="shared" si="135"/>
        <v>#DIV/0!</v>
      </c>
      <c r="S105" s="1126" t="e">
        <f t="shared" si="135"/>
        <v>#DIV/0!</v>
      </c>
      <c r="T105" s="1126" t="e">
        <f t="shared" si="135"/>
        <v>#DIV/0!</v>
      </c>
      <c r="U105" s="1126" t="e">
        <f t="shared" si="135"/>
        <v>#DIV/0!</v>
      </c>
      <c r="V105" s="1126" t="e">
        <f t="shared" si="135"/>
        <v>#DIV/0!</v>
      </c>
      <c r="W105" s="1126" t="e">
        <f t="shared" si="135"/>
        <v>#DIV/0!</v>
      </c>
      <c r="X105" s="1126" t="e">
        <f t="shared" si="135"/>
        <v>#DIV/0!</v>
      </c>
      <c r="Y105" s="1126" t="e">
        <f t="shared" si="135"/>
        <v>#DIV/0!</v>
      </c>
      <c r="Z105" s="1126" t="e">
        <f t="shared" si="135"/>
        <v>#DIV/0!</v>
      </c>
      <c r="AA105" s="1126" t="e">
        <f t="shared" si="135"/>
        <v>#DIV/0!</v>
      </c>
      <c r="AB105" s="1126" t="e">
        <f t="shared" si="135"/>
        <v>#DIV/0!</v>
      </c>
      <c r="AC105" s="1126" t="e">
        <f t="shared" si="135"/>
        <v>#DIV/0!</v>
      </c>
      <c r="AD105" s="1126" t="e">
        <f t="shared" si="135"/>
        <v>#DIV/0!</v>
      </c>
      <c r="AE105" s="1126" t="e">
        <f t="shared" si="135"/>
        <v>#DIV/0!</v>
      </c>
      <c r="AF105" s="1126" t="e">
        <f t="shared" si="135"/>
        <v>#DIV/0!</v>
      </c>
      <c r="AG105" s="1126" t="e">
        <f t="shared" si="135"/>
        <v>#DIV/0!</v>
      </c>
      <c r="AH105" s="1126" t="e">
        <f t="shared" si="135"/>
        <v>#DIV/0!</v>
      </c>
      <c r="AI105" s="1126" t="e">
        <f t="shared" si="135"/>
        <v>#DIV/0!</v>
      </c>
      <c r="AJ105" s="1126" t="e">
        <f t="shared" si="135"/>
        <v>#DIV/0!</v>
      </c>
      <c r="AK105" s="1126" t="e">
        <f t="shared" si="135"/>
        <v>#DIV/0!</v>
      </c>
      <c r="AL105" s="1126" t="e">
        <f t="shared" si="135"/>
        <v>#DIV/0!</v>
      </c>
      <c r="AM105" s="1126" t="e">
        <f t="shared" si="135"/>
        <v>#DIV/0!</v>
      </c>
      <c r="AN105" s="1126" t="e">
        <f t="shared" si="135"/>
        <v>#DIV/0!</v>
      </c>
      <c r="AO105" s="1126" t="e">
        <f t="shared" ref="AO105:BM105" si="136">AO55*$D105</f>
        <v>#DIV/0!</v>
      </c>
      <c r="AP105" s="1126" t="e">
        <f t="shared" si="136"/>
        <v>#DIV/0!</v>
      </c>
      <c r="AQ105" s="1126" t="e">
        <f t="shared" si="136"/>
        <v>#DIV/0!</v>
      </c>
      <c r="AR105" s="1126" t="e">
        <f t="shared" si="136"/>
        <v>#DIV/0!</v>
      </c>
      <c r="AS105" s="1126" t="e">
        <f t="shared" si="136"/>
        <v>#DIV/0!</v>
      </c>
      <c r="AT105" s="1126" t="e">
        <f t="shared" si="136"/>
        <v>#DIV/0!</v>
      </c>
      <c r="AU105" s="1126" t="e">
        <f t="shared" si="136"/>
        <v>#DIV/0!</v>
      </c>
      <c r="AV105" s="1126" t="e">
        <f t="shared" si="136"/>
        <v>#DIV/0!</v>
      </c>
      <c r="AW105" s="1126" t="e">
        <f t="shared" si="136"/>
        <v>#DIV/0!</v>
      </c>
      <c r="AX105" s="1126" t="e">
        <f t="shared" si="136"/>
        <v>#DIV/0!</v>
      </c>
      <c r="AY105" s="1126" t="e">
        <f t="shared" si="136"/>
        <v>#DIV/0!</v>
      </c>
      <c r="AZ105" s="1126" t="e">
        <f t="shared" si="136"/>
        <v>#DIV/0!</v>
      </c>
      <c r="BA105" s="1126" t="e">
        <f t="shared" si="136"/>
        <v>#DIV/0!</v>
      </c>
      <c r="BB105" s="1126" t="e">
        <f t="shared" si="136"/>
        <v>#DIV/0!</v>
      </c>
      <c r="BC105" s="1126" t="e">
        <f t="shared" si="136"/>
        <v>#DIV/0!</v>
      </c>
      <c r="BD105" s="1126" t="e">
        <f t="shared" si="136"/>
        <v>#DIV/0!</v>
      </c>
      <c r="BE105" s="1126" t="e">
        <f t="shared" si="136"/>
        <v>#DIV/0!</v>
      </c>
      <c r="BF105" s="1126" t="e">
        <f t="shared" si="136"/>
        <v>#DIV/0!</v>
      </c>
      <c r="BG105" s="1126" t="e">
        <f t="shared" si="136"/>
        <v>#DIV/0!</v>
      </c>
      <c r="BH105" s="1126" t="e">
        <f t="shared" si="136"/>
        <v>#DIV/0!</v>
      </c>
      <c r="BI105" s="1126" t="e">
        <f t="shared" si="136"/>
        <v>#DIV/0!</v>
      </c>
      <c r="BJ105" s="1126" t="e">
        <f t="shared" si="136"/>
        <v>#DIV/0!</v>
      </c>
      <c r="BK105" s="1126" t="e">
        <f t="shared" si="136"/>
        <v>#DIV/0!</v>
      </c>
      <c r="BL105" s="1126" t="e">
        <f t="shared" si="136"/>
        <v>#DIV/0!</v>
      </c>
      <c r="BM105" s="1126" t="e">
        <f t="shared" si="136"/>
        <v>#DIV/0!</v>
      </c>
      <c r="BN105" s="483"/>
      <c r="BO105" s="498"/>
      <c r="BP105" s="1127"/>
      <c r="BQ105" s="1127"/>
      <c r="BR105" s="1127"/>
      <c r="BS105" s="1127"/>
      <c r="BT105" s="1127"/>
    </row>
    <row r="106" spans="2:72" s="489" customFormat="1" ht="12.75" x14ac:dyDescent="0.2">
      <c r="B106" s="1113" t="str">
        <f t="shared" si="130"/>
        <v>Limpeza Residencial - 6 horas</v>
      </c>
      <c r="C106" s="493">
        <v>0</v>
      </c>
      <c r="D106" s="843" t="e">
        <f t="shared" si="127"/>
        <v>#DIV/0!</v>
      </c>
      <c r="E106" s="689"/>
      <c r="F106" s="1125"/>
      <c r="G106" s="1125"/>
      <c r="H106" s="1125"/>
      <c r="I106" s="1126" t="e">
        <f t="shared" ref="I106:AN106" si="137">I56*$D106</f>
        <v>#DIV/0!</v>
      </c>
      <c r="J106" s="1126" t="e">
        <f t="shared" si="137"/>
        <v>#DIV/0!</v>
      </c>
      <c r="K106" s="1126" t="e">
        <f t="shared" si="137"/>
        <v>#DIV/0!</v>
      </c>
      <c r="L106" s="1126" t="e">
        <f t="shared" si="137"/>
        <v>#DIV/0!</v>
      </c>
      <c r="M106" s="1126" t="e">
        <f t="shared" si="137"/>
        <v>#DIV/0!</v>
      </c>
      <c r="N106" s="1126" t="e">
        <f t="shared" si="137"/>
        <v>#DIV/0!</v>
      </c>
      <c r="O106" s="1126" t="e">
        <f t="shared" si="137"/>
        <v>#DIV/0!</v>
      </c>
      <c r="P106" s="1126" t="e">
        <f t="shared" si="137"/>
        <v>#DIV/0!</v>
      </c>
      <c r="Q106" s="1126" t="e">
        <f t="shared" si="137"/>
        <v>#DIV/0!</v>
      </c>
      <c r="R106" s="1126" t="e">
        <f t="shared" si="137"/>
        <v>#DIV/0!</v>
      </c>
      <c r="S106" s="1126" t="e">
        <f t="shared" si="137"/>
        <v>#DIV/0!</v>
      </c>
      <c r="T106" s="1126" t="e">
        <f t="shared" si="137"/>
        <v>#DIV/0!</v>
      </c>
      <c r="U106" s="1126" t="e">
        <f t="shared" si="137"/>
        <v>#DIV/0!</v>
      </c>
      <c r="V106" s="1126" t="e">
        <f t="shared" si="137"/>
        <v>#DIV/0!</v>
      </c>
      <c r="W106" s="1126" t="e">
        <f t="shared" si="137"/>
        <v>#DIV/0!</v>
      </c>
      <c r="X106" s="1126" t="e">
        <f t="shared" si="137"/>
        <v>#DIV/0!</v>
      </c>
      <c r="Y106" s="1126" t="e">
        <f t="shared" si="137"/>
        <v>#DIV/0!</v>
      </c>
      <c r="Z106" s="1126" t="e">
        <f t="shared" si="137"/>
        <v>#DIV/0!</v>
      </c>
      <c r="AA106" s="1126" t="e">
        <f t="shared" si="137"/>
        <v>#DIV/0!</v>
      </c>
      <c r="AB106" s="1126" t="e">
        <f t="shared" si="137"/>
        <v>#DIV/0!</v>
      </c>
      <c r="AC106" s="1126" t="e">
        <f t="shared" si="137"/>
        <v>#DIV/0!</v>
      </c>
      <c r="AD106" s="1126" t="e">
        <f t="shared" si="137"/>
        <v>#DIV/0!</v>
      </c>
      <c r="AE106" s="1126" t="e">
        <f t="shared" si="137"/>
        <v>#DIV/0!</v>
      </c>
      <c r="AF106" s="1126" t="e">
        <f t="shared" si="137"/>
        <v>#DIV/0!</v>
      </c>
      <c r="AG106" s="1126" t="e">
        <f t="shared" si="137"/>
        <v>#DIV/0!</v>
      </c>
      <c r="AH106" s="1126" t="e">
        <f t="shared" si="137"/>
        <v>#DIV/0!</v>
      </c>
      <c r="AI106" s="1126" t="e">
        <f t="shared" si="137"/>
        <v>#DIV/0!</v>
      </c>
      <c r="AJ106" s="1126" t="e">
        <f t="shared" si="137"/>
        <v>#DIV/0!</v>
      </c>
      <c r="AK106" s="1126" t="e">
        <f t="shared" si="137"/>
        <v>#DIV/0!</v>
      </c>
      <c r="AL106" s="1126" t="e">
        <f t="shared" si="137"/>
        <v>#DIV/0!</v>
      </c>
      <c r="AM106" s="1126" t="e">
        <f t="shared" si="137"/>
        <v>#DIV/0!</v>
      </c>
      <c r="AN106" s="1126" t="e">
        <f t="shared" si="137"/>
        <v>#DIV/0!</v>
      </c>
      <c r="AO106" s="1126" t="e">
        <f t="shared" ref="AO106:BM106" si="138">AO56*$D106</f>
        <v>#DIV/0!</v>
      </c>
      <c r="AP106" s="1126" t="e">
        <f t="shared" si="138"/>
        <v>#DIV/0!</v>
      </c>
      <c r="AQ106" s="1126" t="e">
        <f t="shared" si="138"/>
        <v>#DIV/0!</v>
      </c>
      <c r="AR106" s="1126" t="e">
        <f t="shared" si="138"/>
        <v>#DIV/0!</v>
      </c>
      <c r="AS106" s="1126" t="e">
        <f t="shared" si="138"/>
        <v>#DIV/0!</v>
      </c>
      <c r="AT106" s="1126" t="e">
        <f t="shared" si="138"/>
        <v>#DIV/0!</v>
      </c>
      <c r="AU106" s="1126" t="e">
        <f t="shared" si="138"/>
        <v>#DIV/0!</v>
      </c>
      <c r="AV106" s="1126" t="e">
        <f t="shared" si="138"/>
        <v>#DIV/0!</v>
      </c>
      <c r="AW106" s="1126" t="e">
        <f t="shared" si="138"/>
        <v>#DIV/0!</v>
      </c>
      <c r="AX106" s="1126" t="e">
        <f t="shared" si="138"/>
        <v>#DIV/0!</v>
      </c>
      <c r="AY106" s="1126" t="e">
        <f t="shared" si="138"/>
        <v>#DIV/0!</v>
      </c>
      <c r="AZ106" s="1126" t="e">
        <f t="shared" si="138"/>
        <v>#DIV/0!</v>
      </c>
      <c r="BA106" s="1126" t="e">
        <f t="shared" si="138"/>
        <v>#DIV/0!</v>
      </c>
      <c r="BB106" s="1126" t="e">
        <f t="shared" si="138"/>
        <v>#DIV/0!</v>
      </c>
      <c r="BC106" s="1126" t="e">
        <f t="shared" si="138"/>
        <v>#DIV/0!</v>
      </c>
      <c r="BD106" s="1126" t="e">
        <f t="shared" si="138"/>
        <v>#DIV/0!</v>
      </c>
      <c r="BE106" s="1126" t="e">
        <f t="shared" si="138"/>
        <v>#DIV/0!</v>
      </c>
      <c r="BF106" s="1126" t="e">
        <f t="shared" si="138"/>
        <v>#DIV/0!</v>
      </c>
      <c r="BG106" s="1126" t="e">
        <f t="shared" si="138"/>
        <v>#DIV/0!</v>
      </c>
      <c r="BH106" s="1126" t="e">
        <f t="shared" si="138"/>
        <v>#DIV/0!</v>
      </c>
      <c r="BI106" s="1126" t="e">
        <f t="shared" si="138"/>
        <v>#DIV/0!</v>
      </c>
      <c r="BJ106" s="1126" t="e">
        <f t="shared" si="138"/>
        <v>#DIV/0!</v>
      </c>
      <c r="BK106" s="1126" t="e">
        <f t="shared" si="138"/>
        <v>#DIV/0!</v>
      </c>
      <c r="BL106" s="1126" t="e">
        <f t="shared" si="138"/>
        <v>#DIV/0!</v>
      </c>
      <c r="BM106" s="1126" t="e">
        <f t="shared" si="138"/>
        <v>#DIV/0!</v>
      </c>
      <c r="BN106" s="483"/>
      <c r="BO106" s="498"/>
      <c r="BP106" s="1127"/>
      <c r="BQ106" s="1127"/>
      <c r="BR106" s="1127"/>
      <c r="BS106" s="1127"/>
      <c r="BT106" s="1127"/>
    </row>
    <row r="107" spans="2:72" s="489" customFormat="1" ht="12.75" x14ac:dyDescent="0.2">
      <c r="B107" s="1113" t="str">
        <f t="shared" si="130"/>
        <v>Limpeza Residencial - 8 horas</v>
      </c>
      <c r="C107" s="493">
        <v>0</v>
      </c>
      <c r="D107" s="843" t="e">
        <f t="shared" si="127"/>
        <v>#DIV/0!</v>
      </c>
      <c r="E107" s="689"/>
      <c r="F107" s="1125"/>
      <c r="G107" s="1125"/>
      <c r="H107" s="1125"/>
      <c r="I107" s="1126" t="e">
        <f t="shared" ref="I107:AN107" si="139">I57*$D107</f>
        <v>#DIV/0!</v>
      </c>
      <c r="J107" s="1126" t="e">
        <f t="shared" si="139"/>
        <v>#DIV/0!</v>
      </c>
      <c r="K107" s="1126" t="e">
        <f t="shared" si="139"/>
        <v>#DIV/0!</v>
      </c>
      <c r="L107" s="1126" t="e">
        <f t="shared" si="139"/>
        <v>#DIV/0!</v>
      </c>
      <c r="M107" s="1126" t="e">
        <f t="shared" si="139"/>
        <v>#DIV/0!</v>
      </c>
      <c r="N107" s="1126" t="e">
        <f t="shared" si="139"/>
        <v>#DIV/0!</v>
      </c>
      <c r="O107" s="1126" t="e">
        <f t="shared" si="139"/>
        <v>#DIV/0!</v>
      </c>
      <c r="P107" s="1126" t="e">
        <f t="shared" si="139"/>
        <v>#DIV/0!</v>
      </c>
      <c r="Q107" s="1126" t="e">
        <f t="shared" si="139"/>
        <v>#DIV/0!</v>
      </c>
      <c r="R107" s="1126" t="e">
        <f t="shared" si="139"/>
        <v>#DIV/0!</v>
      </c>
      <c r="S107" s="1126" t="e">
        <f t="shared" si="139"/>
        <v>#DIV/0!</v>
      </c>
      <c r="T107" s="1126" t="e">
        <f t="shared" si="139"/>
        <v>#DIV/0!</v>
      </c>
      <c r="U107" s="1126" t="e">
        <f t="shared" si="139"/>
        <v>#DIV/0!</v>
      </c>
      <c r="V107" s="1126" t="e">
        <f t="shared" si="139"/>
        <v>#DIV/0!</v>
      </c>
      <c r="W107" s="1126" t="e">
        <f t="shared" si="139"/>
        <v>#DIV/0!</v>
      </c>
      <c r="X107" s="1126" t="e">
        <f t="shared" si="139"/>
        <v>#DIV/0!</v>
      </c>
      <c r="Y107" s="1126" t="e">
        <f t="shared" si="139"/>
        <v>#DIV/0!</v>
      </c>
      <c r="Z107" s="1126" t="e">
        <f t="shared" si="139"/>
        <v>#DIV/0!</v>
      </c>
      <c r="AA107" s="1126" t="e">
        <f t="shared" si="139"/>
        <v>#DIV/0!</v>
      </c>
      <c r="AB107" s="1126" t="e">
        <f t="shared" si="139"/>
        <v>#DIV/0!</v>
      </c>
      <c r="AC107" s="1126" t="e">
        <f t="shared" si="139"/>
        <v>#DIV/0!</v>
      </c>
      <c r="AD107" s="1126" t="e">
        <f t="shared" si="139"/>
        <v>#DIV/0!</v>
      </c>
      <c r="AE107" s="1126" t="e">
        <f t="shared" si="139"/>
        <v>#DIV/0!</v>
      </c>
      <c r="AF107" s="1126" t="e">
        <f t="shared" si="139"/>
        <v>#DIV/0!</v>
      </c>
      <c r="AG107" s="1126" t="e">
        <f t="shared" si="139"/>
        <v>#DIV/0!</v>
      </c>
      <c r="AH107" s="1126" t="e">
        <f t="shared" si="139"/>
        <v>#DIV/0!</v>
      </c>
      <c r="AI107" s="1126" t="e">
        <f t="shared" si="139"/>
        <v>#DIV/0!</v>
      </c>
      <c r="AJ107" s="1126" t="e">
        <f t="shared" si="139"/>
        <v>#DIV/0!</v>
      </c>
      <c r="AK107" s="1126" t="e">
        <f t="shared" si="139"/>
        <v>#DIV/0!</v>
      </c>
      <c r="AL107" s="1126" t="e">
        <f t="shared" si="139"/>
        <v>#DIV/0!</v>
      </c>
      <c r="AM107" s="1126" t="e">
        <f t="shared" si="139"/>
        <v>#DIV/0!</v>
      </c>
      <c r="AN107" s="1126" t="e">
        <f t="shared" si="139"/>
        <v>#DIV/0!</v>
      </c>
      <c r="AO107" s="1126" t="e">
        <f t="shared" ref="AO107:BM107" si="140">AO57*$D107</f>
        <v>#DIV/0!</v>
      </c>
      <c r="AP107" s="1126" t="e">
        <f t="shared" si="140"/>
        <v>#DIV/0!</v>
      </c>
      <c r="AQ107" s="1126" t="e">
        <f t="shared" si="140"/>
        <v>#DIV/0!</v>
      </c>
      <c r="AR107" s="1126" t="e">
        <f t="shared" si="140"/>
        <v>#DIV/0!</v>
      </c>
      <c r="AS107" s="1126" t="e">
        <f t="shared" si="140"/>
        <v>#DIV/0!</v>
      </c>
      <c r="AT107" s="1126" t="e">
        <f t="shared" si="140"/>
        <v>#DIV/0!</v>
      </c>
      <c r="AU107" s="1126" t="e">
        <f t="shared" si="140"/>
        <v>#DIV/0!</v>
      </c>
      <c r="AV107" s="1126" t="e">
        <f t="shared" si="140"/>
        <v>#DIV/0!</v>
      </c>
      <c r="AW107" s="1126" t="e">
        <f t="shared" si="140"/>
        <v>#DIV/0!</v>
      </c>
      <c r="AX107" s="1126" t="e">
        <f t="shared" si="140"/>
        <v>#DIV/0!</v>
      </c>
      <c r="AY107" s="1126" t="e">
        <f t="shared" si="140"/>
        <v>#DIV/0!</v>
      </c>
      <c r="AZ107" s="1126" t="e">
        <f t="shared" si="140"/>
        <v>#DIV/0!</v>
      </c>
      <c r="BA107" s="1126" t="e">
        <f t="shared" si="140"/>
        <v>#DIV/0!</v>
      </c>
      <c r="BB107" s="1126" t="e">
        <f t="shared" si="140"/>
        <v>#DIV/0!</v>
      </c>
      <c r="BC107" s="1126" t="e">
        <f t="shared" si="140"/>
        <v>#DIV/0!</v>
      </c>
      <c r="BD107" s="1126" t="e">
        <f t="shared" si="140"/>
        <v>#DIV/0!</v>
      </c>
      <c r="BE107" s="1126" t="e">
        <f t="shared" si="140"/>
        <v>#DIV/0!</v>
      </c>
      <c r="BF107" s="1126" t="e">
        <f t="shared" si="140"/>
        <v>#DIV/0!</v>
      </c>
      <c r="BG107" s="1126" t="e">
        <f t="shared" si="140"/>
        <v>#DIV/0!</v>
      </c>
      <c r="BH107" s="1126" t="e">
        <f t="shared" si="140"/>
        <v>#DIV/0!</v>
      </c>
      <c r="BI107" s="1126" t="e">
        <f t="shared" si="140"/>
        <v>#DIV/0!</v>
      </c>
      <c r="BJ107" s="1126" t="e">
        <f t="shared" si="140"/>
        <v>#DIV/0!</v>
      </c>
      <c r="BK107" s="1126" t="e">
        <f t="shared" si="140"/>
        <v>#DIV/0!</v>
      </c>
      <c r="BL107" s="1126" t="e">
        <f t="shared" si="140"/>
        <v>#DIV/0!</v>
      </c>
      <c r="BM107" s="1126" t="e">
        <f t="shared" si="140"/>
        <v>#DIV/0!</v>
      </c>
      <c r="BN107" s="483"/>
      <c r="BO107" s="498"/>
      <c r="BP107" s="1127"/>
      <c r="BQ107" s="1127"/>
      <c r="BR107" s="1127"/>
      <c r="BS107" s="1127"/>
      <c r="BT107" s="1127"/>
    </row>
    <row r="108" spans="2:72" s="489" customFormat="1" ht="12.75" x14ac:dyDescent="0.2">
      <c r="B108" s="1370" t="str">
        <f t="shared" si="130"/>
        <v>Limpeza Residencial - 2 horas</v>
      </c>
      <c r="C108" s="493">
        <v>0</v>
      </c>
      <c r="D108" s="843" t="e">
        <f t="shared" ref="D108:D146" si="141">C108/C58</f>
        <v>#DIV/0!</v>
      </c>
      <c r="E108" s="689"/>
      <c r="F108" s="1373"/>
      <c r="G108" s="1373"/>
      <c r="H108" s="1373"/>
      <c r="I108" s="1374" t="e">
        <f t="shared" ref="I108:BM108" si="142">I58*$D108</f>
        <v>#DIV/0!</v>
      </c>
      <c r="J108" s="1374" t="e">
        <f t="shared" si="142"/>
        <v>#DIV/0!</v>
      </c>
      <c r="K108" s="1374" t="e">
        <f t="shared" si="142"/>
        <v>#DIV/0!</v>
      </c>
      <c r="L108" s="1374" t="e">
        <f t="shared" si="142"/>
        <v>#DIV/0!</v>
      </c>
      <c r="M108" s="1374" t="e">
        <f t="shared" si="142"/>
        <v>#DIV/0!</v>
      </c>
      <c r="N108" s="1374" t="e">
        <f t="shared" si="142"/>
        <v>#DIV/0!</v>
      </c>
      <c r="O108" s="1374" t="e">
        <f t="shared" si="142"/>
        <v>#DIV/0!</v>
      </c>
      <c r="P108" s="1374" t="e">
        <f t="shared" si="142"/>
        <v>#DIV/0!</v>
      </c>
      <c r="Q108" s="1374" t="e">
        <f t="shared" si="142"/>
        <v>#DIV/0!</v>
      </c>
      <c r="R108" s="1374" t="e">
        <f t="shared" si="142"/>
        <v>#DIV/0!</v>
      </c>
      <c r="S108" s="1374" t="e">
        <f t="shared" si="142"/>
        <v>#DIV/0!</v>
      </c>
      <c r="T108" s="1374" t="e">
        <f t="shared" si="142"/>
        <v>#DIV/0!</v>
      </c>
      <c r="U108" s="1374" t="e">
        <f t="shared" si="142"/>
        <v>#DIV/0!</v>
      </c>
      <c r="V108" s="1374" t="e">
        <f t="shared" si="142"/>
        <v>#DIV/0!</v>
      </c>
      <c r="W108" s="1374" t="e">
        <f t="shared" si="142"/>
        <v>#DIV/0!</v>
      </c>
      <c r="X108" s="1374" t="e">
        <f t="shared" si="142"/>
        <v>#DIV/0!</v>
      </c>
      <c r="Y108" s="1374" t="e">
        <f t="shared" si="142"/>
        <v>#DIV/0!</v>
      </c>
      <c r="Z108" s="1374" t="e">
        <f t="shared" si="142"/>
        <v>#DIV/0!</v>
      </c>
      <c r="AA108" s="1374" t="e">
        <f t="shared" si="142"/>
        <v>#DIV/0!</v>
      </c>
      <c r="AB108" s="1374" t="e">
        <f t="shared" si="142"/>
        <v>#DIV/0!</v>
      </c>
      <c r="AC108" s="1374" t="e">
        <f t="shared" si="142"/>
        <v>#DIV/0!</v>
      </c>
      <c r="AD108" s="1374" t="e">
        <f t="shared" si="142"/>
        <v>#DIV/0!</v>
      </c>
      <c r="AE108" s="1374" t="e">
        <f t="shared" si="142"/>
        <v>#DIV/0!</v>
      </c>
      <c r="AF108" s="1374" t="e">
        <f t="shared" si="142"/>
        <v>#DIV/0!</v>
      </c>
      <c r="AG108" s="1374" t="e">
        <f t="shared" si="142"/>
        <v>#DIV/0!</v>
      </c>
      <c r="AH108" s="1374" t="e">
        <f t="shared" si="142"/>
        <v>#DIV/0!</v>
      </c>
      <c r="AI108" s="1374" t="e">
        <f t="shared" si="142"/>
        <v>#DIV/0!</v>
      </c>
      <c r="AJ108" s="1374" t="e">
        <f t="shared" si="142"/>
        <v>#DIV/0!</v>
      </c>
      <c r="AK108" s="1374" t="e">
        <f t="shared" si="142"/>
        <v>#DIV/0!</v>
      </c>
      <c r="AL108" s="1374" t="e">
        <f t="shared" si="142"/>
        <v>#DIV/0!</v>
      </c>
      <c r="AM108" s="1374" t="e">
        <f t="shared" si="142"/>
        <v>#DIV/0!</v>
      </c>
      <c r="AN108" s="1374" t="e">
        <f t="shared" si="142"/>
        <v>#DIV/0!</v>
      </c>
      <c r="AO108" s="1374" t="e">
        <f t="shared" si="142"/>
        <v>#DIV/0!</v>
      </c>
      <c r="AP108" s="1374" t="e">
        <f t="shared" si="142"/>
        <v>#DIV/0!</v>
      </c>
      <c r="AQ108" s="1374" t="e">
        <f t="shared" si="142"/>
        <v>#DIV/0!</v>
      </c>
      <c r="AR108" s="1374" t="e">
        <f t="shared" si="142"/>
        <v>#DIV/0!</v>
      </c>
      <c r="AS108" s="1374" t="e">
        <f t="shared" si="142"/>
        <v>#DIV/0!</v>
      </c>
      <c r="AT108" s="1374" t="e">
        <f t="shared" si="142"/>
        <v>#DIV/0!</v>
      </c>
      <c r="AU108" s="1374" t="e">
        <f t="shared" si="142"/>
        <v>#DIV/0!</v>
      </c>
      <c r="AV108" s="1374" t="e">
        <f t="shared" si="142"/>
        <v>#DIV/0!</v>
      </c>
      <c r="AW108" s="1374" t="e">
        <f t="shared" si="142"/>
        <v>#DIV/0!</v>
      </c>
      <c r="AX108" s="1374" t="e">
        <f t="shared" si="142"/>
        <v>#DIV/0!</v>
      </c>
      <c r="AY108" s="1374" t="e">
        <f t="shared" si="142"/>
        <v>#DIV/0!</v>
      </c>
      <c r="AZ108" s="1374" t="e">
        <f t="shared" si="142"/>
        <v>#DIV/0!</v>
      </c>
      <c r="BA108" s="1374" t="e">
        <f t="shared" si="142"/>
        <v>#DIV/0!</v>
      </c>
      <c r="BB108" s="1374" t="e">
        <f t="shared" si="142"/>
        <v>#DIV/0!</v>
      </c>
      <c r="BC108" s="1374" t="e">
        <f t="shared" si="142"/>
        <v>#DIV/0!</v>
      </c>
      <c r="BD108" s="1374" t="e">
        <f t="shared" si="142"/>
        <v>#DIV/0!</v>
      </c>
      <c r="BE108" s="1374" t="e">
        <f t="shared" si="142"/>
        <v>#DIV/0!</v>
      </c>
      <c r="BF108" s="1374" t="e">
        <f t="shared" si="142"/>
        <v>#DIV/0!</v>
      </c>
      <c r="BG108" s="1374" t="e">
        <f t="shared" si="142"/>
        <v>#DIV/0!</v>
      </c>
      <c r="BH108" s="1374" t="e">
        <f t="shared" si="142"/>
        <v>#DIV/0!</v>
      </c>
      <c r="BI108" s="1374" t="e">
        <f t="shared" si="142"/>
        <v>#DIV/0!</v>
      </c>
      <c r="BJ108" s="1374" t="e">
        <f t="shared" si="142"/>
        <v>#DIV/0!</v>
      </c>
      <c r="BK108" s="1374" t="e">
        <f t="shared" si="142"/>
        <v>#DIV/0!</v>
      </c>
      <c r="BL108" s="1374" t="e">
        <f t="shared" si="142"/>
        <v>#DIV/0!</v>
      </c>
      <c r="BM108" s="1374" t="e">
        <f t="shared" si="142"/>
        <v>#DIV/0!</v>
      </c>
      <c r="BN108" s="483"/>
      <c r="BO108" s="498"/>
      <c r="BP108" s="1364"/>
      <c r="BQ108" s="1364"/>
      <c r="BR108" s="1364"/>
      <c r="BS108" s="1364"/>
      <c r="BT108" s="1364"/>
    </row>
    <row r="109" spans="2:72" s="489" customFormat="1" ht="12.75" x14ac:dyDescent="0.2">
      <c r="B109" s="1370" t="str">
        <f t="shared" si="130"/>
        <v>Babá 4 horas</v>
      </c>
      <c r="C109" s="493">
        <v>0</v>
      </c>
      <c r="D109" s="843" t="e">
        <f t="shared" si="141"/>
        <v>#DIV/0!</v>
      </c>
      <c r="E109" s="689"/>
      <c r="F109" s="1373"/>
      <c r="G109" s="1373"/>
      <c r="H109" s="1373"/>
      <c r="I109" s="1374" t="e">
        <f t="shared" ref="I109:BM109" si="143">I59*$D109</f>
        <v>#DIV/0!</v>
      </c>
      <c r="J109" s="1374" t="e">
        <f t="shared" si="143"/>
        <v>#DIV/0!</v>
      </c>
      <c r="K109" s="1374" t="e">
        <f t="shared" si="143"/>
        <v>#DIV/0!</v>
      </c>
      <c r="L109" s="1374" t="e">
        <f t="shared" si="143"/>
        <v>#DIV/0!</v>
      </c>
      <c r="M109" s="1374" t="e">
        <f t="shared" si="143"/>
        <v>#DIV/0!</v>
      </c>
      <c r="N109" s="1374" t="e">
        <f t="shared" si="143"/>
        <v>#DIV/0!</v>
      </c>
      <c r="O109" s="1374" t="e">
        <f t="shared" si="143"/>
        <v>#DIV/0!</v>
      </c>
      <c r="P109" s="1374" t="e">
        <f t="shared" si="143"/>
        <v>#DIV/0!</v>
      </c>
      <c r="Q109" s="1374" t="e">
        <f t="shared" si="143"/>
        <v>#DIV/0!</v>
      </c>
      <c r="R109" s="1374" t="e">
        <f t="shared" si="143"/>
        <v>#DIV/0!</v>
      </c>
      <c r="S109" s="1374" t="e">
        <f t="shared" si="143"/>
        <v>#DIV/0!</v>
      </c>
      <c r="T109" s="1374" t="e">
        <f t="shared" si="143"/>
        <v>#DIV/0!</v>
      </c>
      <c r="U109" s="1374" t="e">
        <f t="shared" si="143"/>
        <v>#DIV/0!</v>
      </c>
      <c r="V109" s="1374" t="e">
        <f t="shared" si="143"/>
        <v>#DIV/0!</v>
      </c>
      <c r="W109" s="1374" t="e">
        <f t="shared" si="143"/>
        <v>#DIV/0!</v>
      </c>
      <c r="X109" s="1374" t="e">
        <f t="shared" si="143"/>
        <v>#DIV/0!</v>
      </c>
      <c r="Y109" s="1374" t="e">
        <f t="shared" si="143"/>
        <v>#DIV/0!</v>
      </c>
      <c r="Z109" s="1374" t="e">
        <f t="shared" si="143"/>
        <v>#DIV/0!</v>
      </c>
      <c r="AA109" s="1374" t="e">
        <f t="shared" si="143"/>
        <v>#DIV/0!</v>
      </c>
      <c r="AB109" s="1374" t="e">
        <f t="shared" si="143"/>
        <v>#DIV/0!</v>
      </c>
      <c r="AC109" s="1374" t="e">
        <f t="shared" si="143"/>
        <v>#DIV/0!</v>
      </c>
      <c r="AD109" s="1374" t="e">
        <f t="shared" si="143"/>
        <v>#DIV/0!</v>
      </c>
      <c r="AE109" s="1374" t="e">
        <f t="shared" si="143"/>
        <v>#DIV/0!</v>
      </c>
      <c r="AF109" s="1374" t="e">
        <f t="shared" si="143"/>
        <v>#DIV/0!</v>
      </c>
      <c r="AG109" s="1374" t="e">
        <f t="shared" si="143"/>
        <v>#DIV/0!</v>
      </c>
      <c r="AH109" s="1374" t="e">
        <f t="shared" si="143"/>
        <v>#DIV/0!</v>
      </c>
      <c r="AI109" s="1374" t="e">
        <f t="shared" si="143"/>
        <v>#DIV/0!</v>
      </c>
      <c r="AJ109" s="1374" t="e">
        <f t="shared" si="143"/>
        <v>#DIV/0!</v>
      </c>
      <c r="AK109" s="1374" t="e">
        <f t="shared" si="143"/>
        <v>#DIV/0!</v>
      </c>
      <c r="AL109" s="1374" t="e">
        <f t="shared" si="143"/>
        <v>#DIV/0!</v>
      </c>
      <c r="AM109" s="1374" t="e">
        <f t="shared" si="143"/>
        <v>#DIV/0!</v>
      </c>
      <c r="AN109" s="1374" t="e">
        <f t="shared" si="143"/>
        <v>#DIV/0!</v>
      </c>
      <c r="AO109" s="1374" t="e">
        <f t="shared" si="143"/>
        <v>#DIV/0!</v>
      </c>
      <c r="AP109" s="1374" t="e">
        <f t="shared" si="143"/>
        <v>#DIV/0!</v>
      </c>
      <c r="AQ109" s="1374" t="e">
        <f t="shared" si="143"/>
        <v>#DIV/0!</v>
      </c>
      <c r="AR109" s="1374" t="e">
        <f t="shared" si="143"/>
        <v>#DIV/0!</v>
      </c>
      <c r="AS109" s="1374" t="e">
        <f t="shared" si="143"/>
        <v>#DIV/0!</v>
      </c>
      <c r="AT109" s="1374" t="e">
        <f t="shared" si="143"/>
        <v>#DIV/0!</v>
      </c>
      <c r="AU109" s="1374" t="e">
        <f t="shared" si="143"/>
        <v>#DIV/0!</v>
      </c>
      <c r="AV109" s="1374" t="e">
        <f t="shared" si="143"/>
        <v>#DIV/0!</v>
      </c>
      <c r="AW109" s="1374" t="e">
        <f t="shared" si="143"/>
        <v>#DIV/0!</v>
      </c>
      <c r="AX109" s="1374" t="e">
        <f t="shared" si="143"/>
        <v>#DIV/0!</v>
      </c>
      <c r="AY109" s="1374" t="e">
        <f t="shared" si="143"/>
        <v>#DIV/0!</v>
      </c>
      <c r="AZ109" s="1374" t="e">
        <f t="shared" si="143"/>
        <v>#DIV/0!</v>
      </c>
      <c r="BA109" s="1374" t="e">
        <f t="shared" si="143"/>
        <v>#DIV/0!</v>
      </c>
      <c r="BB109" s="1374" t="e">
        <f t="shared" si="143"/>
        <v>#DIV/0!</v>
      </c>
      <c r="BC109" s="1374" t="e">
        <f t="shared" si="143"/>
        <v>#DIV/0!</v>
      </c>
      <c r="BD109" s="1374" t="e">
        <f t="shared" si="143"/>
        <v>#DIV/0!</v>
      </c>
      <c r="BE109" s="1374" t="e">
        <f t="shared" si="143"/>
        <v>#DIV/0!</v>
      </c>
      <c r="BF109" s="1374" t="e">
        <f t="shared" si="143"/>
        <v>#DIV/0!</v>
      </c>
      <c r="BG109" s="1374" t="e">
        <f t="shared" si="143"/>
        <v>#DIV/0!</v>
      </c>
      <c r="BH109" s="1374" t="e">
        <f t="shared" si="143"/>
        <v>#DIV/0!</v>
      </c>
      <c r="BI109" s="1374" t="e">
        <f t="shared" si="143"/>
        <v>#DIV/0!</v>
      </c>
      <c r="BJ109" s="1374" t="e">
        <f t="shared" si="143"/>
        <v>#DIV/0!</v>
      </c>
      <c r="BK109" s="1374" t="e">
        <f t="shared" si="143"/>
        <v>#DIV/0!</v>
      </c>
      <c r="BL109" s="1374" t="e">
        <f t="shared" si="143"/>
        <v>#DIV/0!</v>
      </c>
      <c r="BM109" s="1374" t="e">
        <f t="shared" si="143"/>
        <v>#DIV/0!</v>
      </c>
      <c r="BN109" s="483"/>
      <c r="BO109" s="498"/>
      <c r="BP109" s="1364"/>
      <c r="BQ109" s="1364"/>
      <c r="BR109" s="1364"/>
      <c r="BS109" s="1364"/>
      <c r="BT109" s="1364"/>
    </row>
    <row r="110" spans="2:72" s="489" customFormat="1" ht="12.75" x14ac:dyDescent="0.2">
      <c r="B110" s="1370" t="str">
        <f t="shared" si="130"/>
        <v>Limpeza Empresarial 8 horas</v>
      </c>
      <c r="C110" s="493">
        <v>0</v>
      </c>
      <c r="D110" s="843" t="e">
        <f t="shared" si="141"/>
        <v>#DIV/0!</v>
      </c>
      <c r="E110" s="689"/>
      <c r="F110" s="1373"/>
      <c r="G110" s="1373"/>
      <c r="H110" s="1373"/>
      <c r="I110" s="1374" t="e">
        <f t="shared" ref="I110:BM110" si="144">I60*$D110</f>
        <v>#DIV/0!</v>
      </c>
      <c r="J110" s="1374" t="e">
        <f t="shared" si="144"/>
        <v>#DIV/0!</v>
      </c>
      <c r="K110" s="1374" t="e">
        <f t="shared" si="144"/>
        <v>#DIV/0!</v>
      </c>
      <c r="L110" s="1374" t="e">
        <f t="shared" si="144"/>
        <v>#DIV/0!</v>
      </c>
      <c r="M110" s="1374" t="e">
        <f t="shared" si="144"/>
        <v>#DIV/0!</v>
      </c>
      <c r="N110" s="1374" t="e">
        <f t="shared" si="144"/>
        <v>#DIV/0!</v>
      </c>
      <c r="O110" s="1374" t="e">
        <f t="shared" si="144"/>
        <v>#DIV/0!</v>
      </c>
      <c r="P110" s="1374" t="e">
        <f t="shared" si="144"/>
        <v>#DIV/0!</v>
      </c>
      <c r="Q110" s="1374" t="e">
        <f t="shared" si="144"/>
        <v>#DIV/0!</v>
      </c>
      <c r="R110" s="1374" t="e">
        <f t="shared" si="144"/>
        <v>#DIV/0!</v>
      </c>
      <c r="S110" s="1374" t="e">
        <f t="shared" si="144"/>
        <v>#DIV/0!</v>
      </c>
      <c r="T110" s="1374" t="e">
        <f t="shared" si="144"/>
        <v>#DIV/0!</v>
      </c>
      <c r="U110" s="1374" t="e">
        <f t="shared" si="144"/>
        <v>#DIV/0!</v>
      </c>
      <c r="V110" s="1374" t="e">
        <f t="shared" si="144"/>
        <v>#DIV/0!</v>
      </c>
      <c r="W110" s="1374" t="e">
        <f t="shared" si="144"/>
        <v>#DIV/0!</v>
      </c>
      <c r="X110" s="1374" t="e">
        <f t="shared" si="144"/>
        <v>#DIV/0!</v>
      </c>
      <c r="Y110" s="1374" t="e">
        <f t="shared" si="144"/>
        <v>#DIV/0!</v>
      </c>
      <c r="Z110" s="1374" t="e">
        <f t="shared" si="144"/>
        <v>#DIV/0!</v>
      </c>
      <c r="AA110" s="1374" t="e">
        <f t="shared" si="144"/>
        <v>#DIV/0!</v>
      </c>
      <c r="AB110" s="1374" t="e">
        <f t="shared" si="144"/>
        <v>#DIV/0!</v>
      </c>
      <c r="AC110" s="1374" t="e">
        <f t="shared" si="144"/>
        <v>#DIV/0!</v>
      </c>
      <c r="AD110" s="1374" t="e">
        <f t="shared" si="144"/>
        <v>#DIV/0!</v>
      </c>
      <c r="AE110" s="1374" t="e">
        <f t="shared" si="144"/>
        <v>#DIV/0!</v>
      </c>
      <c r="AF110" s="1374" t="e">
        <f t="shared" si="144"/>
        <v>#DIV/0!</v>
      </c>
      <c r="AG110" s="1374" t="e">
        <f t="shared" si="144"/>
        <v>#DIV/0!</v>
      </c>
      <c r="AH110" s="1374" t="e">
        <f t="shared" si="144"/>
        <v>#DIV/0!</v>
      </c>
      <c r="AI110" s="1374" t="e">
        <f t="shared" si="144"/>
        <v>#DIV/0!</v>
      </c>
      <c r="AJ110" s="1374" t="e">
        <f t="shared" si="144"/>
        <v>#DIV/0!</v>
      </c>
      <c r="AK110" s="1374" t="e">
        <f t="shared" si="144"/>
        <v>#DIV/0!</v>
      </c>
      <c r="AL110" s="1374" t="e">
        <f t="shared" si="144"/>
        <v>#DIV/0!</v>
      </c>
      <c r="AM110" s="1374" t="e">
        <f t="shared" si="144"/>
        <v>#DIV/0!</v>
      </c>
      <c r="AN110" s="1374" t="e">
        <f t="shared" si="144"/>
        <v>#DIV/0!</v>
      </c>
      <c r="AO110" s="1374" t="e">
        <f t="shared" si="144"/>
        <v>#DIV/0!</v>
      </c>
      <c r="AP110" s="1374" t="e">
        <f t="shared" si="144"/>
        <v>#DIV/0!</v>
      </c>
      <c r="AQ110" s="1374" t="e">
        <f t="shared" si="144"/>
        <v>#DIV/0!</v>
      </c>
      <c r="AR110" s="1374" t="e">
        <f t="shared" si="144"/>
        <v>#DIV/0!</v>
      </c>
      <c r="AS110" s="1374" t="e">
        <f t="shared" si="144"/>
        <v>#DIV/0!</v>
      </c>
      <c r="AT110" s="1374" t="e">
        <f t="shared" si="144"/>
        <v>#DIV/0!</v>
      </c>
      <c r="AU110" s="1374" t="e">
        <f t="shared" si="144"/>
        <v>#DIV/0!</v>
      </c>
      <c r="AV110" s="1374" t="e">
        <f t="shared" si="144"/>
        <v>#DIV/0!</v>
      </c>
      <c r="AW110" s="1374" t="e">
        <f t="shared" si="144"/>
        <v>#DIV/0!</v>
      </c>
      <c r="AX110" s="1374" t="e">
        <f t="shared" si="144"/>
        <v>#DIV/0!</v>
      </c>
      <c r="AY110" s="1374" t="e">
        <f t="shared" si="144"/>
        <v>#DIV/0!</v>
      </c>
      <c r="AZ110" s="1374" t="e">
        <f t="shared" si="144"/>
        <v>#DIV/0!</v>
      </c>
      <c r="BA110" s="1374" t="e">
        <f t="shared" si="144"/>
        <v>#DIV/0!</v>
      </c>
      <c r="BB110" s="1374" t="e">
        <f t="shared" si="144"/>
        <v>#DIV/0!</v>
      </c>
      <c r="BC110" s="1374" t="e">
        <f t="shared" si="144"/>
        <v>#DIV/0!</v>
      </c>
      <c r="BD110" s="1374" t="e">
        <f t="shared" si="144"/>
        <v>#DIV/0!</v>
      </c>
      <c r="BE110" s="1374" t="e">
        <f t="shared" si="144"/>
        <v>#DIV/0!</v>
      </c>
      <c r="BF110" s="1374" t="e">
        <f t="shared" si="144"/>
        <v>#DIV/0!</v>
      </c>
      <c r="BG110" s="1374" t="e">
        <f t="shared" si="144"/>
        <v>#DIV/0!</v>
      </c>
      <c r="BH110" s="1374" t="e">
        <f t="shared" si="144"/>
        <v>#DIV/0!</v>
      </c>
      <c r="BI110" s="1374" t="e">
        <f t="shared" si="144"/>
        <v>#DIV/0!</v>
      </c>
      <c r="BJ110" s="1374" t="e">
        <f t="shared" si="144"/>
        <v>#DIV/0!</v>
      </c>
      <c r="BK110" s="1374" t="e">
        <f t="shared" si="144"/>
        <v>#DIV/0!</v>
      </c>
      <c r="BL110" s="1374" t="e">
        <f t="shared" si="144"/>
        <v>#DIV/0!</v>
      </c>
      <c r="BM110" s="1374" t="e">
        <f t="shared" si="144"/>
        <v>#DIV/0!</v>
      </c>
      <c r="BN110" s="483"/>
      <c r="BO110" s="498"/>
      <c r="BP110" s="1364"/>
      <c r="BQ110" s="1364"/>
      <c r="BR110" s="1364"/>
      <c r="BS110" s="1364"/>
      <c r="BT110" s="1364"/>
    </row>
    <row r="111" spans="2:72" s="489" customFormat="1" ht="12.75" x14ac:dyDescent="0.2">
      <c r="B111" s="1370" t="str">
        <f t="shared" si="130"/>
        <v>Passadoria - 6 horas</v>
      </c>
      <c r="C111" s="493">
        <v>0</v>
      </c>
      <c r="D111" s="843" t="e">
        <f t="shared" si="141"/>
        <v>#DIV/0!</v>
      </c>
      <c r="E111" s="689"/>
      <c r="F111" s="1373"/>
      <c r="G111" s="1373"/>
      <c r="H111" s="1373"/>
      <c r="I111" s="1374" t="e">
        <f t="shared" ref="I111:BM111" si="145">I61*$D111</f>
        <v>#DIV/0!</v>
      </c>
      <c r="J111" s="1374" t="e">
        <f t="shared" si="145"/>
        <v>#DIV/0!</v>
      </c>
      <c r="K111" s="1374" t="e">
        <f t="shared" si="145"/>
        <v>#DIV/0!</v>
      </c>
      <c r="L111" s="1374" t="e">
        <f t="shared" si="145"/>
        <v>#DIV/0!</v>
      </c>
      <c r="M111" s="1374" t="e">
        <f t="shared" si="145"/>
        <v>#DIV/0!</v>
      </c>
      <c r="N111" s="1374" t="e">
        <f t="shared" si="145"/>
        <v>#DIV/0!</v>
      </c>
      <c r="O111" s="1374" t="e">
        <f t="shared" si="145"/>
        <v>#DIV/0!</v>
      </c>
      <c r="P111" s="1374" t="e">
        <f t="shared" si="145"/>
        <v>#DIV/0!</v>
      </c>
      <c r="Q111" s="1374" t="e">
        <f t="shared" si="145"/>
        <v>#DIV/0!</v>
      </c>
      <c r="R111" s="1374" t="e">
        <f t="shared" si="145"/>
        <v>#DIV/0!</v>
      </c>
      <c r="S111" s="1374" t="e">
        <f t="shared" si="145"/>
        <v>#DIV/0!</v>
      </c>
      <c r="T111" s="1374" t="e">
        <f t="shared" si="145"/>
        <v>#DIV/0!</v>
      </c>
      <c r="U111" s="1374" t="e">
        <f t="shared" si="145"/>
        <v>#DIV/0!</v>
      </c>
      <c r="V111" s="1374" t="e">
        <f t="shared" si="145"/>
        <v>#DIV/0!</v>
      </c>
      <c r="W111" s="1374" t="e">
        <f t="shared" si="145"/>
        <v>#DIV/0!</v>
      </c>
      <c r="X111" s="1374" t="e">
        <f t="shared" si="145"/>
        <v>#DIV/0!</v>
      </c>
      <c r="Y111" s="1374" t="e">
        <f t="shared" si="145"/>
        <v>#DIV/0!</v>
      </c>
      <c r="Z111" s="1374" t="e">
        <f t="shared" si="145"/>
        <v>#DIV/0!</v>
      </c>
      <c r="AA111" s="1374" t="e">
        <f t="shared" si="145"/>
        <v>#DIV/0!</v>
      </c>
      <c r="AB111" s="1374" t="e">
        <f t="shared" si="145"/>
        <v>#DIV/0!</v>
      </c>
      <c r="AC111" s="1374" t="e">
        <f t="shared" si="145"/>
        <v>#DIV/0!</v>
      </c>
      <c r="AD111" s="1374" t="e">
        <f t="shared" si="145"/>
        <v>#DIV/0!</v>
      </c>
      <c r="AE111" s="1374" t="e">
        <f t="shared" si="145"/>
        <v>#DIV/0!</v>
      </c>
      <c r="AF111" s="1374" t="e">
        <f t="shared" si="145"/>
        <v>#DIV/0!</v>
      </c>
      <c r="AG111" s="1374" t="e">
        <f t="shared" si="145"/>
        <v>#DIV/0!</v>
      </c>
      <c r="AH111" s="1374" t="e">
        <f t="shared" si="145"/>
        <v>#DIV/0!</v>
      </c>
      <c r="AI111" s="1374" t="e">
        <f t="shared" si="145"/>
        <v>#DIV/0!</v>
      </c>
      <c r="AJ111" s="1374" t="e">
        <f t="shared" si="145"/>
        <v>#DIV/0!</v>
      </c>
      <c r="AK111" s="1374" t="e">
        <f t="shared" si="145"/>
        <v>#DIV/0!</v>
      </c>
      <c r="AL111" s="1374" t="e">
        <f t="shared" si="145"/>
        <v>#DIV/0!</v>
      </c>
      <c r="AM111" s="1374" t="e">
        <f t="shared" si="145"/>
        <v>#DIV/0!</v>
      </c>
      <c r="AN111" s="1374" t="e">
        <f t="shared" si="145"/>
        <v>#DIV/0!</v>
      </c>
      <c r="AO111" s="1374" t="e">
        <f t="shared" si="145"/>
        <v>#DIV/0!</v>
      </c>
      <c r="AP111" s="1374" t="e">
        <f t="shared" si="145"/>
        <v>#DIV/0!</v>
      </c>
      <c r="AQ111" s="1374" t="e">
        <f t="shared" si="145"/>
        <v>#DIV/0!</v>
      </c>
      <c r="AR111" s="1374" t="e">
        <f t="shared" si="145"/>
        <v>#DIV/0!</v>
      </c>
      <c r="AS111" s="1374" t="e">
        <f t="shared" si="145"/>
        <v>#DIV/0!</v>
      </c>
      <c r="AT111" s="1374" t="e">
        <f t="shared" si="145"/>
        <v>#DIV/0!</v>
      </c>
      <c r="AU111" s="1374" t="e">
        <f t="shared" si="145"/>
        <v>#DIV/0!</v>
      </c>
      <c r="AV111" s="1374" t="e">
        <f t="shared" si="145"/>
        <v>#DIV/0!</v>
      </c>
      <c r="AW111" s="1374" t="e">
        <f t="shared" si="145"/>
        <v>#DIV/0!</v>
      </c>
      <c r="AX111" s="1374" t="e">
        <f t="shared" si="145"/>
        <v>#DIV/0!</v>
      </c>
      <c r="AY111" s="1374" t="e">
        <f t="shared" si="145"/>
        <v>#DIV/0!</v>
      </c>
      <c r="AZ111" s="1374" t="e">
        <f t="shared" si="145"/>
        <v>#DIV/0!</v>
      </c>
      <c r="BA111" s="1374" t="e">
        <f t="shared" si="145"/>
        <v>#DIV/0!</v>
      </c>
      <c r="BB111" s="1374" t="e">
        <f t="shared" si="145"/>
        <v>#DIV/0!</v>
      </c>
      <c r="BC111" s="1374" t="e">
        <f t="shared" si="145"/>
        <v>#DIV/0!</v>
      </c>
      <c r="BD111" s="1374" t="e">
        <f t="shared" si="145"/>
        <v>#DIV/0!</v>
      </c>
      <c r="BE111" s="1374" t="e">
        <f t="shared" si="145"/>
        <v>#DIV/0!</v>
      </c>
      <c r="BF111" s="1374" t="e">
        <f t="shared" si="145"/>
        <v>#DIV/0!</v>
      </c>
      <c r="BG111" s="1374" t="e">
        <f t="shared" si="145"/>
        <v>#DIV/0!</v>
      </c>
      <c r="BH111" s="1374" t="e">
        <f t="shared" si="145"/>
        <v>#DIV/0!</v>
      </c>
      <c r="BI111" s="1374" t="e">
        <f t="shared" si="145"/>
        <v>#DIV/0!</v>
      </c>
      <c r="BJ111" s="1374" t="e">
        <f t="shared" si="145"/>
        <v>#DIV/0!</v>
      </c>
      <c r="BK111" s="1374" t="e">
        <f t="shared" si="145"/>
        <v>#DIV/0!</v>
      </c>
      <c r="BL111" s="1374" t="e">
        <f t="shared" si="145"/>
        <v>#DIV/0!</v>
      </c>
      <c r="BM111" s="1374" t="e">
        <f t="shared" si="145"/>
        <v>#DIV/0!</v>
      </c>
      <c r="BN111" s="483"/>
      <c r="BO111" s="498"/>
      <c r="BP111" s="1364"/>
      <c r="BQ111" s="1364"/>
      <c r="BR111" s="1364"/>
      <c r="BS111" s="1364"/>
      <c r="BT111" s="1364"/>
    </row>
    <row r="112" spans="2:72" s="489" customFormat="1" ht="12.75" x14ac:dyDescent="0.2">
      <c r="B112" s="1370" t="str">
        <f t="shared" si="130"/>
        <v>Limpeza Empresarial 6 horas</v>
      </c>
      <c r="C112" s="493">
        <v>0</v>
      </c>
      <c r="D112" s="843" t="e">
        <f t="shared" si="141"/>
        <v>#DIV/0!</v>
      </c>
      <c r="E112" s="689"/>
      <c r="F112" s="1373"/>
      <c r="G112" s="1373"/>
      <c r="H112" s="1373"/>
      <c r="I112" s="1374" t="e">
        <f t="shared" ref="I112:BM112" si="146">I62*$D112</f>
        <v>#DIV/0!</v>
      </c>
      <c r="J112" s="1374" t="e">
        <f t="shared" si="146"/>
        <v>#DIV/0!</v>
      </c>
      <c r="K112" s="1374" t="e">
        <f t="shared" si="146"/>
        <v>#DIV/0!</v>
      </c>
      <c r="L112" s="1374" t="e">
        <f t="shared" si="146"/>
        <v>#DIV/0!</v>
      </c>
      <c r="M112" s="1374" t="e">
        <f t="shared" si="146"/>
        <v>#DIV/0!</v>
      </c>
      <c r="N112" s="1374" t="e">
        <f t="shared" si="146"/>
        <v>#DIV/0!</v>
      </c>
      <c r="O112" s="1374" t="e">
        <f t="shared" si="146"/>
        <v>#DIV/0!</v>
      </c>
      <c r="P112" s="1374" t="e">
        <f t="shared" si="146"/>
        <v>#DIV/0!</v>
      </c>
      <c r="Q112" s="1374" t="e">
        <f t="shared" si="146"/>
        <v>#DIV/0!</v>
      </c>
      <c r="R112" s="1374" t="e">
        <f t="shared" si="146"/>
        <v>#DIV/0!</v>
      </c>
      <c r="S112" s="1374" t="e">
        <f t="shared" si="146"/>
        <v>#DIV/0!</v>
      </c>
      <c r="T112" s="1374" t="e">
        <f t="shared" si="146"/>
        <v>#DIV/0!</v>
      </c>
      <c r="U112" s="1374" t="e">
        <f t="shared" si="146"/>
        <v>#DIV/0!</v>
      </c>
      <c r="V112" s="1374" t="e">
        <f t="shared" si="146"/>
        <v>#DIV/0!</v>
      </c>
      <c r="W112" s="1374" t="e">
        <f t="shared" si="146"/>
        <v>#DIV/0!</v>
      </c>
      <c r="X112" s="1374" t="e">
        <f t="shared" si="146"/>
        <v>#DIV/0!</v>
      </c>
      <c r="Y112" s="1374" t="e">
        <f t="shared" si="146"/>
        <v>#DIV/0!</v>
      </c>
      <c r="Z112" s="1374" t="e">
        <f t="shared" si="146"/>
        <v>#DIV/0!</v>
      </c>
      <c r="AA112" s="1374" t="e">
        <f t="shared" si="146"/>
        <v>#DIV/0!</v>
      </c>
      <c r="AB112" s="1374" t="e">
        <f t="shared" si="146"/>
        <v>#DIV/0!</v>
      </c>
      <c r="AC112" s="1374" t="e">
        <f t="shared" si="146"/>
        <v>#DIV/0!</v>
      </c>
      <c r="AD112" s="1374" t="e">
        <f t="shared" si="146"/>
        <v>#DIV/0!</v>
      </c>
      <c r="AE112" s="1374" t="e">
        <f t="shared" si="146"/>
        <v>#DIV/0!</v>
      </c>
      <c r="AF112" s="1374" t="e">
        <f t="shared" si="146"/>
        <v>#DIV/0!</v>
      </c>
      <c r="AG112" s="1374" t="e">
        <f t="shared" si="146"/>
        <v>#DIV/0!</v>
      </c>
      <c r="AH112" s="1374" t="e">
        <f t="shared" si="146"/>
        <v>#DIV/0!</v>
      </c>
      <c r="AI112" s="1374" t="e">
        <f t="shared" si="146"/>
        <v>#DIV/0!</v>
      </c>
      <c r="AJ112" s="1374" t="e">
        <f t="shared" si="146"/>
        <v>#DIV/0!</v>
      </c>
      <c r="AK112" s="1374" t="e">
        <f t="shared" si="146"/>
        <v>#DIV/0!</v>
      </c>
      <c r="AL112" s="1374" t="e">
        <f t="shared" si="146"/>
        <v>#DIV/0!</v>
      </c>
      <c r="AM112" s="1374" t="e">
        <f t="shared" si="146"/>
        <v>#DIV/0!</v>
      </c>
      <c r="AN112" s="1374" t="e">
        <f t="shared" si="146"/>
        <v>#DIV/0!</v>
      </c>
      <c r="AO112" s="1374" t="e">
        <f t="shared" si="146"/>
        <v>#DIV/0!</v>
      </c>
      <c r="AP112" s="1374" t="e">
        <f t="shared" si="146"/>
        <v>#DIV/0!</v>
      </c>
      <c r="AQ112" s="1374" t="e">
        <f t="shared" si="146"/>
        <v>#DIV/0!</v>
      </c>
      <c r="AR112" s="1374" t="e">
        <f t="shared" si="146"/>
        <v>#DIV/0!</v>
      </c>
      <c r="AS112" s="1374" t="e">
        <f t="shared" si="146"/>
        <v>#DIV/0!</v>
      </c>
      <c r="AT112" s="1374" t="e">
        <f t="shared" si="146"/>
        <v>#DIV/0!</v>
      </c>
      <c r="AU112" s="1374" t="e">
        <f t="shared" si="146"/>
        <v>#DIV/0!</v>
      </c>
      <c r="AV112" s="1374" t="e">
        <f t="shared" si="146"/>
        <v>#DIV/0!</v>
      </c>
      <c r="AW112" s="1374" t="e">
        <f t="shared" si="146"/>
        <v>#DIV/0!</v>
      </c>
      <c r="AX112" s="1374" t="e">
        <f t="shared" si="146"/>
        <v>#DIV/0!</v>
      </c>
      <c r="AY112" s="1374" t="e">
        <f t="shared" si="146"/>
        <v>#DIV/0!</v>
      </c>
      <c r="AZ112" s="1374" t="e">
        <f t="shared" si="146"/>
        <v>#DIV/0!</v>
      </c>
      <c r="BA112" s="1374" t="e">
        <f t="shared" si="146"/>
        <v>#DIV/0!</v>
      </c>
      <c r="BB112" s="1374" t="e">
        <f t="shared" si="146"/>
        <v>#DIV/0!</v>
      </c>
      <c r="BC112" s="1374" t="e">
        <f t="shared" si="146"/>
        <v>#DIV/0!</v>
      </c>
      <c r="BD112" s="1374" t="e">
        <f t="shared" si="146"/>
        <v>#DIV/0!</v>
      </c>
      <c r="BE112" s="1374" t="e">
        <f t="shared" si="146"/>
        <v>#DIV/0!</v>
      </c>
      <c r="BF112" s="1374" t="e">
        <f t="shared" si="146"/>
        <v>#DIV/0!</v>
      </c>
      <c r="BG112" s="1374" t="e">
        <f t="shared" si="146"/>
        <v>#DIV/0!</v>
      </c>
      <c r="BH112" s="1374" t="e">
        <f t="shared" si="146"/>
        <v>#DIV/0!</v>
      </c>
      <c r="BI112" s="1374" t="e">
        <f t="shared" si="146"/>
        <v>#DIV/0!</v>
      </c>
      <c r="BJ112" s="1374" t="e">
        <f t="shared" si="146"/>
        <v>#DIV/0!</v>
      </c>
      <c r="BK112" s="1374" t="e">
        <f t="shared" si="146"/>
        <v>#DIV/0!</v>
      </c>
      <c r="BL112" s="1374" t="e">
        <f t="shared" si="146"/>
        <v>#DIV/0!</v>
      </c>
      <c r="BM112" s="1374" t="e">
        <f t="shared" si="146"/>
        <v>#DIV/0!</v>
      </c>
      <c r="BN112" s="483"/>
      <c r="BO112" s="498"/>
      <c r="BP112" s="1364"/>
      <c r="BQ112" s="1364"/>
      <c r="BR112" s="1364"/>
      <c r="BS112" s="1364"/>
      <c r="BT112" s="1364"/>
    </row>
    <row r="113" spans="2:72" s="489" customFormat="1" ht="12.75" x14ac:dyDescent="0.2">
      <c r="B113" s="1370" t="str">
        <f t="shared" si="130"/>
        <v>Limpeza condominial 2 horas</v>
      </c>
      <c r="C113" s="493">
        <v>0</v>
      </c>
      <c r="D113" s="843" t="e">
        <f t="shared" si="141"/>
        <v>#DIV/0!</v>
      </c>
      <c r="E113" s="689"/>
      <c r="F113" s="1373"/>
      <c r="G113" s="1373"/>
      <c r="H113" s="1373"/>
      <c r="I113" s="1374" t="e">
        <f t="shared" ref="I113:BM113" si="147">I63*$D113</f>
        <v>#DIV/0!</v>
      </c>
      <c r="J113" s="1374" t="e">
        <f t="shared" si="147"/>
        <v>#DIV/0!</v>
      </c>
      <c r="K113" s="1374" t="e">
        <f t="shared" si="147"/>
        <v>#DIV/0!</v>
      </c>
      <c r="L113" s="1374" t="e">
        <f t="shared" si="147"/>
        <v>#DIV/0!</v>
      </c>
      <c r="M113" s="1374" t="e">
        <f t="shared" si="147"/>
        <v>#DIV/0!</v>
      </c>
      <c r="N113" s="1374" t="e">
        <f t="shared" si="147"/>
        <v>#DIV/0!</v>
      </c>
      <c r="O113" s="1374" t="e">
        <f t="shared" si="147"/>
        <v>#DIV/0!</v>
      </c>
      <c r="P113" s="1374" t="e">
        <f t="shared" si="147"/>
        <v>#DIV/0!</v>
      </c>
      <c r="Q113" s="1374" t="e">
        <f t="shared" si="147"/>
        <v>#DIV/0!</v>
      </c>
      <c r="R113" s="1374" t="e">
        <f t="shared" si="147"/>
        <v>#DIV/0!</v>
      </c>
      <c r="S113" s="1374" t="e">
        <f t="shared" si="147"/>
        <v>#DIV/0!</v>
      </c>
      <c r="T113" s="1374" t="e">
        <f t="shared" si="147"/>
        <v>#DIV/0!</v>
      </c>
      <c r="U113" s="1374" t="e">
        <f t="shared" si="147"/>
        <v>#DIV/0!</v>
      </c>
      <c r="V113" s="1374" t="e">
        <f t="shared" si="147"/>
        <v>#DIV/0!</v>
      </c>
      <c r="W113" s="1374" t="e">
        <f t="shared" si="147"/>
        <v>#DIV/0!</v>
      </c>
      <c r="X113" s="1374" t="e">
        <f t="shared" si="147"/>
        <v>#DIV/0!</v>
      </c>
      <c r="Y113" s="1374" t="e">
        <f t="shared" si="147"/>
        <v>#DIV/0!</v>
      </c>
      <c r="Z113" s="1374" t="e">
        <f t="shared" si="147"/>
        <v>#DIV/0!</v>
      </c>
      <c r="AA113" s="1374" t="e">
        <f t="shared" si="147"/>
        <v>#DIV/0!</v>
      </c>
      <c r="AB113" s="1374" t="e">
        <f t="shared" si="147"/>
        <v>#DIV/0!</v>
      </c>
      <c r="AC113" s="1374" t="e">
        <f t="shared" si="147"/>
        <v>#DIV/0!</v>
      </c>
      <c r="AD113" s="1374" t="e">
        <f t="shared" si="147"/>
        <v>#DIV/0!</v>
      </c>
      <c r="AE113" s="1374" t="e">
        <f t="shared" si="147"/>
        <v>#DIV/0!</v>
      </c>
      <c r="AF113" s="1374" t="e">
        <f t="shared" si="147"/>
        <v>#DIV/0!</v>
      </c>
      <c r="AG113" s="1374" t="e">
        <f t="shared" si="147"/>
        <v>#DIV/0!</v>
      </c>
      <c r="AH113" s="1374" t="e">
        <f t="shared" si="147"/>
        <v>#DIV/0!</v>
      </c>
      <c r="AI113" s="1374" t="e">
        <f t="shared" si="147"/>
        <v>#DIV/0!</v>
      </c>
      <c r="AJ113" s="1374" t="e">
        <f t="shared" si="147"/>
        <v>#DIV/0!</v>
      </c>
      <c r="AK113" s="1374" t="e">
        <f t="shared" si="147"/>
        <v>#DIV/0!</v>
      </c>
      <c r="AL113" s="1374" t="e">
        <f t="shared" si="147"/>
        <v>#DIV/0!</v>
      </c>
      <c r="AM113" s="1374" t="e">
        <f t="shared" si="147"/>
        <v>#DIV/0!</v>
      </c>
      <c r="AN113" s="1374" t="e">
        <f t="shared" si="147"/>
        <v>#DIV/0!</v>
      </c>
      <c r="AO113" s="1374" t="e">
        <f t="shared" si="147"/>
        <v>#DIV/0!</v>
      </c>
      <c r="AP113" s="1374" t="e">
        <f t="shared" si="147"/>
        <v>#DIV/0!</v>
      </c>
      <c r="AQ113" s="1374" t="e">
        <f t="shared" si="147"/>
        <v>#DIV/0!</v>
      </c>
      <c r="AR113" s="1374" t="e">
        <f t="shared" si="147"/>
        <v>#DIV/0!</v>
      </c>
      <c r="AS113" s="1374" t="e">
        <f t="shared" si="147"/>
        <v>#DIV/0!</v>
      </c>
      <c r="AT113" s="1374" t="e">
        <f t="shared" si="147"/>
        <v>#DIV/0!</v>
      </c>
      <c r="AU113" s="1374" t="e">
        <f t="shared" si="147"/>
        <v>#DIV/0!</v>
      </c>
      <c r="AV113" s="1374" t="e">
        <f t="shared" si="147"/>
        <v>#DIV/0!</v>
      </c>
      <c r="AW113" s="1374" t="e">
        <f t="shared" si="147"/>
        <v>#DIV/0!</v>
      </c>
      <c r="AX113" s="1374" t="e">
        <f t="shared" si="147"/>
        <v>#DIV/0!</v>
      </c>
      <c r="AY113" s="1374" t="e">
        <f t="shared" si="147"/>
        <v>#DIV/0!</v>
      </c>
      <c r="AZ113" s="1374" t="e">
        <f t="shared" si="147"/>
        <v>#DIV/0!</v>
      </c>
      <c r="BA113" s="1374" t="e">
        <f t="shared" si="147"/>
        <v>#DIV/0!</v>
      </c>
      <c r="BB113" s="1374" t="e">
        <f t="shared" si="147"/>
        <v>#DIV/0!</v>
      </c>
      <c r="BC113" s="1374" t="e">
        <f t="shared" si="147"/>
        <v>#DIV/0!</v>
      </c>
      <c r="BD113" s="1374" t="e">
        <f t="shared" si="147"/>
        <v>#DIV/0!</v>
      </c>
      <c r="BE113" s="1374" t="e">
        <f t="shared" si="147"/>
        <v>#DIV/0!</v>
      </c>
      <c r="BF113" s="1374" t="e">
        <f t="shared" si="147"/>
        <v>#DIV/0!</v>
      </c>
      <c r="BG113" s="1374" t="e">
        <f t="shared" si="147"/>
        <v>#DIV/0!</v>
      </c>
      <c r="BH113" s="1374" t="e">
        <f t="shared" si="147"/>
        <v>#DIV/0!</v>
      </c>
      <c r="BI113" s="1374" t="e">
        <f t="shared" si="147"/>
        <v>#DIV/0!</v>
      </c>
      <c r="BJ113" s="1374" t="e">
        <f t="shared" si="147"/>
        <v>#DIV/0!</v>
      </c>
      <c r="BK113" s="1374" t="e">
        <f t="shared" si="147"/>
        <v>#DIV/0!</v>
      </c>
      <c r="BL113" s="1374" t="e">
        <f t="shared" si="147"/>
        <v>#DIV/0!</v>
      </c>
      <c r="BM113" s="1374" t="e">
        <f t="shared" si="147"/>
        <v>#DIV/0!</v>
      </c>
      <c r="BN113" s="483"/>
      <c r="BO113" s="498"/>
      <c r="BP113" s="1364"/>
      <c r="BQ113" s="1364"/>
      <c r="BR113" s="1364"/>
      <c r="BS113" s="1364"/>
      <c r="BT113" s="1364"/>
    </row>
    <row r="114" spans="2:72" s="489" customFormat="1" ht="12.75" x14ac:dyDescent="0.2">
      <c r="B114" s="1370" t="str">
        <f t="shared" si="130"/>
        <v>Limpeza Empresarial 2 horas</v>
      </c>
      <c r="C114" s="493">
        <v>0</v>
      </c>
      <c r="D114" s="843" t="e">
        <f t="shared" si="141"/>
        <v>#DIV/0!</v>
      </c>
      <c r="E114" s="689"/>
      <c r="F114" s="1373"/>
      <c r="G114" s="1373"/>
      <c r="H114" s="1373"/>
      <c r="I114" s="1374" t="e">
        <f t="shared" ref="I114:BM114" si="148">I64*$D114</f>
        <v>#DIV/0!</v>
      </c>
      <c r="J114" s="1374" t="e">
        <f t="shared" si="148"/>
        <v>#DIV/0!</v>
      </c>
      <c r="K114" s="1374" t="e">
        <f t="shared" si="148"/>
        <v>#DIV/0!</v>
      </c>
      <c r="L114" s="1374" t="e">
        <f t="shared" si="148"/>
        <v>#DIV/0!</v>
      </c>
      <c r="M114" s="1374" t="e">
        <f t="shared" si="148"/>
        <v>#DIV/0!</v>
      </c>
      <c r="N114" s="1374" t="e">
        <f t="shared" si="148"/>
        <v>#DIV/0!</v>
      </c>
      <c r="O114" s="1374" t="e">
        <f t="shared" si="148"/>
        <v>#DIV/0!</v>
      </c>
      <c r="P114" s="1374" t="e">
        <f t="shared" si="148"/>
        <v>#DIV/0!</v>
      </c>
      <c r="Q114" s="1374" t="e">
        <f t="shared" si="148"/>
        <v>#DIV/0!</v>
      </c>
      <c r="R114" s="1374" t="e">
        <f t="shared" si="148"/>
        <v>#DIV/0!</v>
      </c>
      <c r="S114" s="1374" t="e">
        <f t="shared" si="148"/>
        <v>#DIV/0!</v>
      </c>
      <c r="T114" s="1374" t="e">
        <f t="shared" si="148"/>
        <v>#DIV/0!</v>
      </c>
      <c r="U114" s="1374" t="e">
        <f t="shared" si="148"/>
        <v>#DIV/0!</v>
      </c>
      <c r="V114" s="1374" t="e">
        <f t="shared" si="148"/>
        <v>#DIV/0!</v>
      </c>
      <c r="W114" s="1374" t="e">
        <f t="shared" si="148"/>
        <v>#DIV/0!</v>
      </c>
      <c r="X114" s="1374" t="e">
        <f t="shared" si="148"/>
        <v>#DIV/0!</v>
      </c>
      <c r="Y114" s="1374" t="e">
        <f t="shared" si="148"/>
        <v>#DIV/0!</v>
      </c>
      <c r="Z114" s="1374" t="e">
        <f t="shared" si="148"/>
        <v>#DIV/0!</v>
      </c>
      <c r="AA114" s="1374" t="e">
        <f t="shared" si="148"/>
        <v>#DIV/0!</v>
      </c>
      <c r="AB114" s="1374" t="e">
        <f t="shared" si="148"/>
        <v>#DIV/0!</v>
      </c>
      <c r="AC114" s="1374" t="e">
        <f t="shared" si="148"/>
        <v>#DIV/0!</v>
      </c>
      <c r="AD114" s="1374" t="e">
        <f t="shared" si="148"/>
        <v>#DIV/0!</v>
      </c>
      <c r="AE114" s="1374" t="e">
        <f t="shared" si="148"/>
        <v>#DIV/0!</v>
      </c>
      <c r="AF114" s="1374" t="e">
        <f t="shared" si="148"/>
        <v>#DIV/0!</v>
      </c>
      <c r="AG114" s="1374" t="e">
        <f t="shared" si="148"/>
        <v>#DIV/0!</v>
      </c>
      <c r="AH114" s="1374" t="e">
        <f t="shared" si="148"/>
        <v>#DIV/0!</v>
      </c>
      <c r="AI114" s="1374" t="e">
        <f t="shared" si="148"/>
        <v>#DIV/0!</v>
      </c>
      <c r="AJ114" s="1374" t="e">
        <f t="shared" si="148"/>
        <v>#DIV/0!</v>
      </c>
      <c r="AK114" s="1374" t="e">
        <f t="shared" si="148"/>
        <v>#DIV/0!</v>
      </c>
      <c r="AL114" s="1374" t="e">
        <f t="shared" si="148"/>
        <v>#DIV/0!</v>
      </c>
      <c r="AM114" s="1374" t="e">
        <f t="shared" si="148"/>
        <v>#DIV/0!</v>
      </c>
      <c r="AN114" s="1374" t="e">
        <f t="shared" si="148"/>
        <v>#DIV/0!</v>
      </c>
      <c r="AO114" s="1374" t="e">
        <f t="shared" si="148"/>
        <v>#DIV/0!</v>
      </c>
      <c r="AP114" s="1374" t="e">
        <f t="shared" si="148"/>
        <v>#DIV/0!</v>
      </c>
      <c r="AQ114" s="1374" t="e">
        <f t="shared" si="148"/>
        <v>#DIV/0!</v>
      </c>
      <c r="AR114" s="1374" t="e">
        <f t="shared" si="148"/>
        <v>#DIV/0!</v>
      </c>
      <c r="AS114" s="1374" t="e">
        <f t="shared" si="148"/>
        <v>#DIV/0!</v>
      </c>
      <c r="AT114" s="1374" t="e">
        <f t="shared" si="148"/>
        <v>#DIV/0!</v>
      </c>
      <c r="AU114" s="1374" t="e">
        <f t="shared" si="148"/>
        <v>#DIV/0!</v>
      </c>
      <c r="AV114" s="1374" t="e">
        <f t="shared" si="148"/>
        <v>#DIV/0!</v>
      </c>
      <c r="AW114" s="1374" t="e">
        <f t="shared" si="148"/>
        <v>#DIV/0!</v>
      </c>
      <c r="AX114" s="1374" t="e">
        <f t="shared" si="148"/>
        <v>#DIV/0!</v>
      </c>
      <c r="AY114" s="1374" t="e">
        <f t="shared" si="148"/>
        <v>#DIV/0!</v>
      </c>
      <c r="AZ114" s="1374" t="e">
        <f t="shared" si="148"/>
        <v>#DIV/0!</v>
      </c>
      <c r="BA114" s="1374" t="e">
        <f t="shared" si="148"/>
        <v>#DIV/0!</v>
      </c>
      <c r="BB114" s="1374" t="e">
        <f t="shared" si="148"/>
        <v>#DIV/0!</v>
      </c>
      <c r="BC114" s="1374" t="e">
        <f t="shared" si="148"/>
        <v>#DIV/0!</v>
      </c>
      <c r="BD114" s="1374" t="e">
        <f t="shared" si="148"/>
        <v>#DIV/0!</v>
      </c>
      <c r="BE114" s="1374" t="e">
        <f t="shared" si="148"/>
        <v>#DIV/0!</v>
      </c>
      <c r="BF114" s="1374" t="e">
        <f t="shared" si="148"/>
        <v>#DIV/0!</v>
      </c>
      <c r="BG114" s="1374" t="e">
        <f t="shared" si="148"/>
        <v>#DIV/0!</v>
      </c>
      <c r="BH114" s="1374" t="e">
        <f t="shared" si="148"/>
        <v>#DIV/0!</v>
      </c>
      <c r="BI114" s="1374" t="e">
        <f t="shared" si="148"/>
        <v>#DIV/0!</v>
      </c>
      <c r="BJ114" s="1374" t="e">
        <f t="shared" si="148"/>
        <v>#DIV/0!</v>
      </c>
      <c r="BK114" s="1374" t="e">
        <f t="shared" si="148"/>
        <v>#DIV/0!</v>
      </c>
      <c r="BL114" s="1374" t="e">
        <f t="shared" si="148"/>
        <v>#DIV/0!</v>
      </c>
      <c r="BM114" s="1374" t="e">
        <f t="shared" si="148"/>
        <v>#DIV/0!</v>
      </c>
      <c r="BN114" s="483"/>
      <c r="BO114" s="498"/>
      <c r="BP114" s="1364"/>
      <c r="BQ114" s="1364"/>
      <c r="BR114" s="1364"/>
      <c r="BS114" s="1364"/>
      <c r="BT114" s="1364"/>
    </row>
    <row r="115" spans="2:72" s="489" customFormat="1" ht="12.75" x14ac:dyDescent="0.2">
      <c r="B115" s="1370" t="str">
        <f t="shared" si="130"/>
        <v>Limpeza pré e pós eventos 4 horas</v>
      </c>
      <c r="C115" s="493">
        <v>0</v>
      </c>
      <c r="D115" s="843" t="e">
        <f t="shared" si="141"/>
        <v>#DIV/0!</v>
      </c>
      <c r="E115" s="689"/>
      <c r="F115" s="1373"/>
      <c r="G115" s="1373"/>
      <c r="H115" s="1373"/>
      <c r="I115" s="1374" t="e">
        <f t="shared" ref="I115:BM115" si="149">I65*$D115</f>
        <v>#DIV/0!</v>
      </c>
      <c r="J115" s="1374" t="e">
        <f t="shared" si="149"/>
        <v>#DIV/0!</v>
      </c>
      <c r="K115" s="1374" t="e">
        <f t="shared" si="149"/>
        <v>#DIV/0!</v>
      </c>
      <c r="L115" s="1374" t="e">
        <f t="shared" si="149"/>
        <v>#DIV/0!</v>
      </c>
      <c r="M115" s="1374" t="e">
        <f t="shared" si="149"/>
        <v>#DIV/0!</v>
      </c>
      <c r="N115" s="1374" t="e">
        <f t="shared" si="149"/>
        <v>#DIV/0!</v>
      </c>
      <c r="O115" s="1374" t="e">
        <f t="shared" si="149"/>
        <v>#DIV/0!</v>
      </c>
      <c r="P115" s="1374" t="e">
        <f t="shared" si="149"/>
        <v>#DIV/0!</v>
      </c>
      <c r="Q115" s="1374" t="e">
        <f t="shared" si="149"/>
        <v>#DIV/0!</v>
      </c>
      <c r="R115" s="1374" t="e">
        <f t="shared" si="149"/>
        <v>#DIV/0!</v>
      </c>
      <c r="S115" s="1374" t="e">
        <f t="shared" si="149"/>
        <v>#DIV/0!</v>
      </c>
      <c r="T115" s="1374" t="e">
        <f t="shared" si="149"/>
        <v>#DIV/0!</v>
      </c>
      <c r="U115" s="1374" t="e">
        <f t="shared" si="149"/>
        <v>#DIV/0!</v>
      </c>
      <c r="V115" s="1374" t="e">
        <f t="shared" si="149"/>
        <v>#DIV/0!</v>
      </c>
      <c r="W115" s="1374" t="e">
        <f t="shared" si="149"/>
        <v>#DIV/0!</v>
      </c>
      <c r="X115" s="1374" t="e">
        <f t="shared" si="149"/>
        <v>#DIV/0!</v>
      </c>
      <c r="Y115" s="1374" t="e">
        <f t="shared" si="149"/>
        <v>#DIV/0!</v>
      </c>
      <c r="Z115" s="1374" t="e">
        <f t="shared" si="149"/>
        <v>#DIV/0!</v>
      </c>
      <c r="AA115" s="1374" t="e">
        <f t="shared" si="149"/>
        <v>#DIV/0!</v>
      </c>
      <c r="AB115" s="1374" t="e">
        <f t="shared" si="149"/>
        <v>#DIV/0!</v>
      </c>
      <c r="AC115" s="1374" t="e">
        <f t="shared" si="149"/>
        <v>#DIV/0!</v>
      </c>
      <c r="AD115" s="1374" t="e">
        <f t="shared" si="149"/>
        <v>#DIV/0!</v>
      </c>
      <c r="AE115" s="1374" t="e">
        <f t="shared" si="149"/>
        <v>#DIV/0!</v>
      </c>
      <c r="AF115" s="1374" t="e">
        <f t="shared" si="149"/>
        <v>#DIV/0!</v>
      </c>
      <c r="AG115" s="1374" t="e">
        <f t="shared" si="149"/>
        <v>#DIV/0!</v>
      </c>
      <c r="AH115" s="1374" t="e">
        <f t="shared" si="149"/>
        <v>#DIV/0!</v>
      </c>
      <c r="AI115" s="1374" t="e">
        <f t="shared" si="149"/>
        <v>#DIV/0!</v>
      </c>
      <c r="AJ115" s="1374" t="e">
        <f t="shared" si="149"/>
        <v>#DIV/0!</v>
      </c>
      <c r="AK115" s="1374" t="e">
        <f t="shared" si="149"/>
        <v>#DIV/0!</v>
      </c>
      <c r="AL115" s="1374" t="e">
        <f t="shared" si="149"/>
        <v>#DIV/0!</v>
      </c>
      <c r="AM115" s="1374" t="e">
        <f t="shared" si="149"/>
        <v>#DIV/0!</v>
      </c>
      <c r="AN115" s="1374" t="e">
        <f t="shared" si="149"/>
        <v>#DIV/0!</v>
      </c>
      <c r="AO115" s="1374" t="e">
        <f t="shared" si="149"/>
        <v>#DIV/0!</v>
      </c>
      <c r="AP115" s="1374" t="e">
        <f t="shared" si="149"/>
        <v>#DIV/0!</v>
      </c>
      <c r="AQ115" s="1374" t="e">
        <f t="shared" si="149"/>
        <v>#DIV/0!</v>
      </c>
      <c r="AR115" s="1374" t="e">
        <f t="shared" si="149"/>
        <v>#DIV/0!</v>
      </c>
      <c r="AS115" s="1374" t="e">
        <f t="shared" si="149"/>
        <v>#DIV/0!</v>
      </c>
      <c r="AT115" s="1374" t="e">
        <f t="shared" si="149"/>
        <v>#DIV/0!</v>
      </c>
      <c r="AU115" s="1374" t="e">
        <f t="shared" si="149"/>
        <v>#DIV/0!</v>
      </c>
      <c r="AV115" s="1374" t="e">
        <f t="shared" si="149"/>
        <v>#DIV/0!</v>
      </c>
      <c r="AW115" s="1374" t="e">
        <f t="shared" si="149"/>
        <v>#DIV/0!</v>
      </c>
      <c r="AX115" s="1374" t="e">
        <f t="shared" si="149"/>
        <v>#DIV/0!</v>
      </c>
      <c r="AY115" s="1374" t="e">
        <f t="shared" si="149"/>
        <v>#DIV/0!</v>
      </c>
      <c r="AZ115" s="1374" t="e">
        <f t="shared" si="149"/>
        <v>#DIV/0!</v>
      </c>
      <c r="BA115" s="1374" t="e">
        <f t="shared" si="149"/>
        <v>#DIV/0!</v>
      </c>
      <c r="BB115" s="1374" t="e">
        <f t="shared" si="149"/>
        <v>#DIV/0!</v>
      </c>
      <c r="BC115" s="1374" t="e">
        <f t="shared" si="149"/>
        <v>#DIV/0!</v>
      </c>
      <c r="BD115" s="1374" t="e">
        <f t="shared" si="149"/>
        <v>#DIV/0!</v>
      </c>
      <c r="BE115" s="1374" t="e">
        <f t="shared" si="149"/>
        <v>#DIV/0!</v>
      </c>
      <c r="BF115" s="1374" t="e">
        <f t="shared" si="149"/>
        <v>#DIV/0!</v>
      </c>
      <c r="BG115" s="1374" t="e">
        <f t="shared" si="149"/>
        <v>#DIV/0!</v>
      </c>
      <c r="BH115" s="1374" t="e">
        <f t="shared" si="149"/>
        <v>#DIV/0!</v>
      </c>
      <c r="BI115" s="1374" t="e">
        <f t="shared" si="149"/>
        <v>#DIV/0!</v>
      </c>
      <c r="BJ115" s="1374" t="e">
        <f t="shared" si="149"/>
        <v>#DIV/0!</v>
      </c>
      <c r="BK115" s="1374" t="e">
        <f t="shared" si="149"/>
        <v>#DIV/0!</v>
      </c>
      <c r="BL115" s="1374" t="e">
        <f t="shared" si="149"/>
        <v>#DIV/0!</v>
      </c>
      <c r="BM115" s="1374" t="e">
        <f t="shared" si="149"/>
        <v>#DIV/0!</v>
      </c>
      <c r="BN115" s="483"/>
      <c r="BO115" s="498"/>
      <c r="BP115" s="1364"/>
      <c r="BQ115" s="1364"/>
      <c r="BR115" s="1364"/>
      <c r="BS115" s="1364"/>
      <c r="BT115" s="1364"/>
    </row>
    <row r="116" spans="2:72" s="489" customFormat="1" ht="12.75" x14ac:dyDescent="0.2">
      <c r="B116" s="1370" t="str">
        <f t="shared" si="130"/>
        <v>Limpeza Pré mudança 4 Horas</v>
      </c>
      <c r="C116" s="493">
        <v>0</v>
      </c>
      <c r="D116" s="843" t="e">
        <f t="shared" si="141"/>
        <v>#DIV/0!</v>
      </c>
      <c r="E116" s="689"/>
      <c r="F116" s="1373"/>
      <c r="G116" s="1373"/>
      <c r="H116" s="1373"/>
      <c r="I116" s="1374" t="e">
        <f t="shared" ref="I116:BM116" si="150">I66*$D116</f>
        <v>#DIV/0!</v>
      </c>
      <c r="J116" s="1374" t="e">
        <f t="shared" si="150"/>
        <v>#DIV/0!</v>
      </c>
      <c r="K116" s="1374" t="e">
        <f t="shared" si="150"/>
        <v>#DIV/0!</v>
      </c>
      <c r="L116" s="1374" t="e">
        <f t="shared" si="150"/>
        <v>#DIV/0!</v>
      </c>
      <c r="M116" s="1374" t="e">
        <f t="shared" si="150"/>
        <v>#DIV/0!</v>
      </c>
      <c r="N116" s="1374" t="e">
        <f t="shared" si="150"/>
        <v>#DIV/0!</v>
      </c>
      <c r="O116" s="1374" t="e">
        <f t="shared" si="150"/>
        <v>#DIV/0!</v>
      </c>
      <c r="P116" s="1374" t="e">
        <f t="shared" si="150"/>
        <v>#DIV/0!</v>
      </c>
      <c r="Q116" s="1374" t="e">
        <f t="shared" si="150"/>
        <v>#DIV/0!</v>
      </c>
      <c r="R116" s="1374" t="e">
        <f t="shared" si="150"/>
        <v>#DIV/0!</v>
      </c>
      <c r="S116" s="1374" t="e">
        <f t="shared" si="150"/>
        <v>#DIV/0!</v>
      </c>
      <c r="T116" s="1374" t="e">
        <f t="shared" si="150"/>
        <v>#DIV/0!</v>
      </c>
      <c r="U116" s="1374" t="e">
        <f t="shared" si="150"/>
        <v>#DIV/0!</v>
      </c>
      <c r="V116" s="1374" t="e">
        <f t="shared" si="150"/>
        <v>#DIV/0!</v>
      </c>
      <c r="W116" s="1374" t="e">
        <f t="shared" si="150"/>
        <v>#DIV/0!</v>
      </c>
      <c r="X116" s="1374" t="e">
        <f t="shared" si="150"/>
        <v>#DIV/0!</v>
      </c>
      <c r="Y116" s="1374" t="e">
        <f t="shared" si="150"/>
        <v>#DIV/0!</v>
      </c>
      <c r="Z116" s="1374" t="e">
        <f t="shared" si="150"/>
        <v>#DIV/0!</v>
      </c>
      <c r="AA116" s="1374" t="e">
        <f t="shared" si="150"/>
        <v>#DIV/0!</v>
      </c>
      <c r="AB116" s="1374" t="e">
        <f t="shared" si="150"/>
        <v>#DIV/0!</v>
      </c>
      <c r="AC116" s="1374" t="e">
        <f t="shared" si="150"/>
        <v>#DIV/0!</v>
      </c>
      <c r="AD116" s="1374" t="e">
        <f t="shared" si="150"/>
        <v>#DIV/0!</v>
      </c>
      <c r="AE116" s="1374" t="e">
        <f t="shared" si="150"/>
        <v>#DIV/0!</v>
      </c>
      <c r="AF116" s="1374" t="e">
        <f t="shared" si="150"/>
        <v>#DIV/0!</v>
      </c>
      <c r="AG116" s="1374" t="e">
        <f t="shared" si="150"/>
        <v>#DIV/0!</v>
      </c>
      <c r="AH116" s="1374" t="e">
        <f t="shared" si="150"/>
        <v>#DIV/0!</v>
      </c>
      <c r="AI116" s="1374" t="e">
        <f t="shared" si="150"/>
        <v>#DIV/0!</v>
      </c>
      <c r="AJ116" s="1374" t="e">
        <f t="shared" si="150"/>
        <v>#DIV/0!</v>
      </c>
      <c r="AK116" s="1374" t="e">
        <f t="shared" si="150"/>
        <v>#DIV/0!</v>
      </c>
      <c r="AL116" s="1374" t="e">
        <f t="shared" si="150"/>
        <v>#DIV/0!</v>
      </c>
      <c r="AM116" s="1374" t="e">
        <f t="shared" si="150"/>
        <v>#DIV/0!</v>
      </c>
      <c r="AN116" s="1374" t="e">
        <f t="shared" si="150"/>
        <v>#DIV/0!</v>
      </c>
      <c r="AO116" s="1374" t="e">
        <f t="shared" si="150"/>
        <v>#DIV/0!</v>
      </c>
      <c r="AP116" s="1374" t="e">
        <f t="shared" si="150"/>
        <v>#DIV/0!</v>
      </c>
      <c r="AQ116" s="1374" t="e">
        <f t="shared" si="150"/>
        <v>#DIV/0!</v>
      </c>
      <c r="AR116" s="1374" t="e">
        <f t="shared" si="150"/>
        <v>#DIV/0!</v>
      </c>
      <c r="AS116" s="1374" t="e">
        <f t="shared" si="150"/>
        <v>#DIV/0!</v>
      </c>
      <c r="AT116" s="1374" t="e">
        <f t="shared" si="150"/>
        <v>#DIV/0!</v>
      </c>
      <c r="AU116" s="1374" t="e">
        <f t="shared" si="150"/>
        <v>#DIV/0!</v>
      </c>
      <c r="AV116" s="1374" t="e">
        <f t="shared" si="150"/>
        <v>#DIV/0!</v>
      </c>
      <c r="AW116" s="1374" t="e">
        <f t="shared" si="150"/>
        <v>#DIV/0!</v>
      </c>
      <c r="AX116" s="1374" t="e">
        <f t="shared" si="150"/>
        <v>#DIV/0!</v>
      </c>
      <c r="AY116" s="1374" t="e">
        <f t="shared" si="150"/>
        <v>#DIV/0!</v>
      </c>
      <c r="AZ116" s="1374" t="e">
        <f t="shared" si="150"/>
        <v>#DIV/0!</v>
      </c>
      <c r="BA116" s="1374" t="e">
        <f t="shared" si="150"/>
        <v>#DIV/0!</v>
      </c>
      <c r="BB116" s="1374" t="e">
        <f t="shared" si="150"/>
        <v>#DIV/0!</v>
      </c>
      <c r="BC116" s="1374" t="e">
        <f t="shared" si="150"/>
        <v>#DIV/0!</v>
      </c>
      <c r="BD116" s="1374" t="e">
        <f t="shared" si="150"/>
        <v>#DIV/0!</v>
      </c>
      <c r="BE116" s="1374" t="e">
        <f t="shared" si="150"/>
        <v>#DIV/0!</v>
      </c>
      <c r="BF116" s="1374" t="e">
        <f t="shared" si="150"/>
        <v>#DIV/0!</v>
      </c>
      <c r="BG116" s="1374" t="e">
        <f t="shared" si="150"/>
        <v>#DIV/0!</v>
      </c>
      <c r="BH116" s="1374" t="e">
        <f t="shared" si="150"/>
        <v>#DIV/0!</v>
      </c>
      <c r="BI116" s="1374" t="e">
        <f t="shared" si="150"/>
        <v>#DIV/0!</v>
      </c>
      <c r="BJ116" s="1374" t="e">
        <f t="shared" si="150"/>
        <v>#DIV/0!</v>
      </c>
      <c r="BK116" s="1374" t="e">
        <f t="shared" si="150"/>
        <v>#DIV/0!</v>
      </c>
      <c r="BL116" s="1374" t="e">
        <f t="shared" si="150"/>
        <v>#DIV/0!</v>
      </c>
      <c r="BM116" s="1374" t="e">
        <f t="shared" si="150"/>
        <v>#DIV/0!</v>
      </c>
      <c r="BN116" s="483"/>
      <c r="BO116" s="498"/>
      <c r="BP116" s="1364"/>
      <c r="BQ116" s="1364"/>
      <c r="BR116" s="1364"/>
      <c r="BS116" s="1364"/>
      <c r="BT116" s="1364"/>
    </row>
    <row r="117" spans="2:72" s="489" customFormat="1" ht="12.75" x14ac:dyDescent="0.2">
      <c r="B117" s="1370" t="str">
        <f t="shared" si="130"/>
        <v>Limpeza residencial + Lavar roupa 4 horas</v>
      </c>
      <c r="C117" s="493">
        <v>0</v>
      </c>
      <c r="D117" s="843" t="e">
        <f t="shared" si="141"/>
        <v>#DIV/0!</v>
      </c>
      <c r="E117" s="689"/>
      <c r="F117" s="1373"/>
      <c r="G117" s="1373"/>
      <c r="H117" s="1373"/>
      <c r="I117" s="1374" t="e">
        <f t="shared" ref="I117:BM117" si="151">I67*$D117</f>
        <v>#DIV/0!</v>
      </c>
      <c r="J117" s="1374" t="e">
        <f t="shared" si="151"/>
        <v>#DIV/0!</v>
      </c>
      <c r="K117" s="1374" t="e">
        <f t="shared" si="151"/>
        <v>#DIV/0!</v>
      </c>
      <c r="L117" s="1374" t="e">
        <f t="shared" si="151"/>
        <v>#DIV/0!</v>
      </c>
      <c r="M117" s="1374" t="e">
        <f t="shared" si="151"/>
        <v>#DIV/0!</v>
      </c>
      <c r="N117" s="1374" t="e">
        <f t="shared" si="151"/>
        <v>#DIV/0!</v>
      </c>
      <c r="O117" s="1374" t="e">
        <f t="shared" si="151"/>
        <v>#DIV/0!</v>
      </c>
      <c r="P117" s="1374" t="e">
        <f t="shared" si="151"/>
        <v>#DIV/0!</v>
      </c>
      <c r="Q117" s="1374" t="e">
        <f t="shared" si="151"/>
        <v>#DIV/0!</v>
      </c>
      <c r="R117" s="1374" t="e">
        <f t="shared" si="151"/>
        <v>#DIV/0!</v>
      </c>
      <c r="S117" s="1374" t="e">
        <f t="shared" si="151"/>
        <v>#DIV/0!</v>
      </c>
      <c r="T117" s="1374" t="e">
        <f t="shared" si="151"/>
        <v>#DIV/0!</v>
      </c>
      <c r="U117" s="1374" t="e">
        <f t="shared" si="151"/>
        <v>#DIV/0!</v>
      </c>
      <c r="V117" s="1374" t="e">
        <f t="shared" si="151"/>
        <v>#DIV/0!</v>
      </c>
      <c r="W117" s="1374" t="e">
        <f t="shared" si="151"/>
        <v>#DIV/0!</v>
      </c>
      <c r="X117" s="1374" t="e">
        <f t="shared" si="151"/>
        <v>#DIV/0!</v>
      </c>
      <c r="Y117" s="1374" t="e">
        <f t="shared" si="151"/>
        <v>#DIV/0!</v>
      </c>
      <c r="Z117" s="1374" t="e">
        <f t="shared" si="151"/>
        <v>#DIV/0!</v>
      </c>
      <c r="AA117" s="1374" t="e">
        <f t="shared" si="151"/>
        <v>#DIV/0!</v>
      </c>
      <c r="AB117" s="1374" t="e">
        <f t="shared" si="151"/>
        <v>#DIV/0!</v>
      </c>
      <c r="AC117" s="1374" t="e">
        <f t="shared" si="151"/>
        <v>#DIV/0!</v>
      </c>
      <c r="AD117" s="1374" t="e">
        <f t="shared" si="151"/>
        <v>#DIV/0!</v>
      </c>
      <c r="AE117" s="1374" t="e">
        <f t="shared" si="151"/>
        <v>#DIV/0!</v>
      </c>
      <c r="AF117" s="1374" t="e">
        <f t="shared" si="151"/>
        <v>#DIV/0!</v>
      </c>
      <c r="AG117" s="1374" t="e">
        <f t="shared" si="151"/>
        <v>#DIV/0!</v>
      </c>
      <c r="AH117" s="1374" t="e">
        <f t="shared" si="151"/>
        <v>#DIV/0!</v>
      </c>
      <c r="AI117" s="1374" t="e">
        <f t="shared" si="151"/>
        <v>#DIV/0!</v>
      </c>
      <c r="AJ117" s="1374" t="e">
        <f t="shared" si="151"/>
        <v>#DIV/0!</v>
      </c>
      <c r="AK117" s="1374" t="e">
        <f t="shared" si="151"/>
        <v>#DIV/0!</v>
      </c>
      <c r="AL117" s="1374" t="e">
        <f t="shared" si="151"/>
        <v>#DIV/0!</v>
      </c>
      <c r="AM117" s="1374" t="e">
        <f t="shared" si="151"/>
        <v>#DIV/0!</v>
      </c>
      <c r="AN117" s="1374" t="e">
        <f t="shared" si="151"/>
        <v>#DIV/0!</v>
      </c>
      <c r="AO117" s="1374" t="e">
        <f t="shared" si="151"/>
        <v>#DIV/0!</v>
      </c>
      <c r="AP117" s="1374" t="e">
        <f t="shared" si="151"/>
        <v>#DIV/0!</v>
      </c>
      <c r="AQ117" s="1374" t="e">
        <f t="shared" si="151"/>
        <v>#DIV/0!</v>
      </c>
      <c r="AR117" s="1374" t="e">
        <f t="shared" si="151"/>
        <v>#DIV/0!</v>
      </c>
      <c r="AS117" s="1374" t="e">
        <f t="shared" si="151"/>
        <v>#DIV/0!</v>
      </c>
      <c r="AT117" s="1374" t="e">
        <f t="shared" si="151"/>
        <v>#DIV/0!</v>
      </c>
      <c r="AU117" s="1374" t="e">
        <f t="shared" si="151"/>
        <v>#DIV/0!</v>
      </c>
      <c r="AV117" s="1374" t="e">
        <f t="shared" si="151"/>
        <v>#DIV/0!</v>
      </c>
      <c r="AW117" s="1374" t="e">
        <f t="shared" si="151"/>
        <v>#DIV/0!</v>
      </c>
      <c r="AX117" s="1374" t="e">
        <f t="shared" si="151"/>
        <v>#DIV/0!</v>
      </c>
      <c r="AY117" s="1374" t="e">
        <f t="shared" si="151"/>
        <v>#DIV/0!</v>
      </c>
      <c r="AZ117" s="1374" t="e">
        <f t="shared" si="151"/>
        <v>#DIV/0!</v>
      </c>
      <c r="BA117" s="1374" t="e">
        <f t="shared" si="151"/>
        <v>#DIV/0!</v>
      </c>
      <c r="BB117" s="1374" t="e">
        <f t="shared" si="151"/>
        <v>#DIV/0!</v>
      </c>
      <c r="BC117" s="1374" t="e">
        <f t="shared" si="151"/>
        <v>#DIV/0!</v>
      </c>
      <c r="BD117" s="1374" t="e">
        <f t="shared" si="151"/>
        <v>#DIV/0!</v>
      </c>
      <c r="BE117" s="1374" t="e">
        <f t="shared" si="151"/>
        <v>#DIV/0!</v>
      </c>
      <c r="BF117" s="1374" t="e">
        <f t="shared" si="151"/>
        <v>#DIV/0!</v>
      </c>
      <c r="BG117" s="1374" t="e">
        <f t="shared" si="151"/>
        <v>#DIV/0!</v>
      </c>
      <c r="BH117" s="1374" t="e">
        <f t="shared" si="151"/>
        <v>#DIV/0!</v>
      </c>
      <c r="BI117" s="1374" t="e">
        <f t="shared" si="151"/>
        <v>#DIV/0!</v>
      </c>
      <c r="BJ117" s="1374" t="e">
        <f t="shared" si="151"/>
        <v>#DIV/0!</v>
      </c>
      <c r="BK117" s="1374" t="e">
        <f t="shared" si="151"/>
        <v>#DIV/0!</v>
      </c>
      <c r="BL117" s="1374" t="e">
        <f t="shared" si="151"/>
        <v>#DIV/0!</v>
      </c>
      <c r="BM117" s="1374" t="e">
        <f t="shared" si="151"/>
        <v>#DIV/0!</v>
      </c>
      <c r="BN117" s="483"/>
      <c r="BO117" s="498"/>
      <c r="BP117" s="1364"/>
      <c r="BQ117" s="1364"/>
      <c r="BR117" s="1364"/>
      <c r="BS117" s="1364"/>
      <c r="BT117" s="1364"/>
    </row>
    <row r="118" spans="2:72" s="489" customFormat="1" ht="12.75" x14ac:dyDescent="0.2">
      <c r="B118" s="1370" t="str">
        <f t="shared" si="130"/>
        <v>Limpeza vidros 4 horas</v>
      </c>
      <c r="C118" s="493">
        <v>0</v>
      </c>
      <c r="D118" s="843" t="e">
        <f t="shared" si="141"/>
        <v>#DIV/0!</v>
      </c>
      <c r="E118" s="689"/>
      <c r="F118" s="1373"/>
      <c r="G118" s="1373"/>
      <c r="H118" s="1373"/>
      <c r="I118" s="1374" t="e">
        <f t="shared" ref="I118:BM118" si="152">I68*$D118</f>
        <v>#DIV/0!</v>
      </c>
      <c r="J118" s="1374" t="e">
        <f t="shared" si="152"/>
        <v>#DIV/0!</v>
      </c>
      <c r="K118" s="1374" t="e">
        <f t="shared" si="152"/>
        <v>#DIV/0!</v>
      </c>
      <c r="L118" s="1374" t="e">
        <f t="shared" si="152"/>
        <v>#DIV/0!</v>
      </c>
      <c r="M118" s="1374" t="e">
        <f t="shared" si="152"/>
        <v>#DIV/0!</v>
      </c>
      <c r="N118" s="1374" t="e">
        <f t="shared" si="152"/>
        <v>#DIV/0!</v>
      </c>
      <c r="O118" s="1374" t="e">
        <f t="shared" si="152"/>
        <v>#DIV/0!</v>
      </c>
      <c r="P118" s="1374" t="e">
        <f t="shared" si="152"/>
        <v>#DIV/0!</v>
      </c>
      <c r="Q118" s="1374" t="e">
        <f t="shared" si="152"/>
        <v>#DIV/0!</v>
      </c>
      <c r="R118" s="1374" t="e">
        <f t="shared" si="152"/>
        <v>#DIV/0!</v>
      </c>
      <c r="S118" s="1374" t="e">
        <f t="shared" si="152"/>
        <v>#DIV/0!</v>
      </c>
      <c r="T118" s="1374" t="e">
        <f t="shared" si="152"/>
        <v>#DIV/0!</v>
      </c>
      <c r="U118" s="1374" t="e">
        <f t="shared" si="152"/>
        <v>#DIV/0!</v>
      </c>
      <c r="V118" s="1374" t="e">
        <f t="shared" si="152"/>
        <v>#DIV/0!</v>
      </c>
      <c r="W118" s="1374" t="e">
        <f t="shared" si="152"/>
        <v>#DIV/0!</v>
      </c>
      <c r="X118" s="1374" t="e">
        <f t="shared" si="152"/>
        <v>#DIV/0!</v>
      </c>
      <c r="Y118" s="1374" t="e">
        <f t="shared" si="152"/>
        <v>#DIV/0!</v>
      </c>
      <c r="Z118" s="1374" t="e">
        <f t="shared" si="152"/>
        <v>#DIV/0!</v>
      </c>
      <c r="AA118" s="1374" t="e">
        <f t="shared" si="152"/>
        <v>#DIV/0!</v>
      </c>
      <c r="AB118" s="1374" t="e">
        <f t="shared" si="152"/>
        <v>#DIV/0!</v>
      </c>
      <c r="AC118" s="1374" t="e">
        <f t="shared" si="152"/>
        <v>#DIV/0!</v>
      </c>
      <c r="AD118" s="1374" t="e">
        <f t="shared" si="152"/>
        <v>#DIV/0!</v>
      </c>
      <c r="AE118" s="1374" t="e">
        <f t="shared" si="152"/>
        <v>#DIV/0!</v>
      </c>
      <c r="AF118" s="1374" t="e">
        <f t="shared" si="152"/>
        <v>#DIV/0!</v>
      </c>
      <c r="AG118" s="1374" t="e">
        <f t="shared" si="152"/>
        <v>#DIV/0!</v>
      </c>
      <c r="AH118" s="1374" t="e">
        <f t="shared" si="152"/>
        <v>#DIV/0!</v>
      </c>
      <c r="AI118" s="1374" t="e">
        <f t="shared" si="152"/>
        <v>#DIV/0!</v>
      </c>
      <c r="AJ118" s="1374" t="e">
        <f t="shared" si="152"/>
        <v>#DIV/0!</v>
      </c>
      <c r="AK118" s="1374" t="e">
        <f t="shared" si="152"/>
        <v>#DIV/0!</v>
      </c>
      <c r="AL118" s="1374" t="e">
        <f t="shared" si="152"/>
        <v>#DIV/0!</v>
      </c>
      <c r="AM118" s="1374" t="e">
        <f t="shared" si="152"/>
        <v>#DIV/0!</v>
      </c>
      <c r="AN118" s="1374" t="e">
        <f t="shared" si="152"/>
        <v>#DIV/0!</v>
      </c>
      <c r="AO118" s="1374" t="e">
        <f t="shared" si="152"/>
        <v>#DIV/0!</v>
      </c>
      <c r="AP118" s="1374" t="e">
        <f t="shared" si="152"/>
        <v>#DIV/0!</v>
      </c>
      <c r="AQ118" s="1374" t="e">
        <f t="shared" si="152"/>
        <v>#DIV/0!</v>
      </c>
      <c r="AR118" s="1374" t="e">
        <f t="shared" si="152"/>
        <v>#DIV/0!</v>
      </c>
      <c r="AS118" s="1374" t="e">
        <f t="shared" si="152"/>
        <v>#DIV/0!</v>
      </c>
      <c r="AT118" s="1374" t="e">
        <f t="shared" si="152"/>
        <v>#DIV/0!</v>
      </c>
      <c r="AU118" s="1374" t="e">
        <f t="shared" si="152"/>
        <v>#DIV/0!</v>
      </c>
      <c r="AV118" s="1374" t="e">
        <f t="shared" si="152"/>
        <v>#DIV/0!</v>
      </c>
      <c r="AW118" s="1374" t="e">
        <f t="shared" si="152"/>
        <v>#DIV/0!</v>
      </c>
      <c r="AX118" s="1374" t="e">
        <f t="shared" si="152"/>
        <v>#DIV/0!</v>
      </c>
      <c r="AY118" s="1374" t="e">
        <f t="shared" si="152"/>
        <v>#DIV/0!</v>
      </c>
      <c r="AZ118" s="1374" t="e">
        <f t="shared" si="152"/>
        <v>#DIV/0!</v>
      </c>
      <c r="BA118" s="1374" t="e">
        <f t="shared" si="152"/>
        <v>#DIV/0!</v>
      </c>
      <c r="BB118" s="1374" t="e">
        <f t="shared" si="152"/>
        <v>#DIV/0!</v>
      </c>
      <c r="BC118" s="1374" t="e">
        <f t="shared" si="152"/>
        <v>#DIV/0!</v>
      </c>
      <c r="BD118" s="1374" t="e">
        <f t="shared" si="152"/>
        <v>#DIV/0!</v>
      </c>
      <c r="BE118" s="1374" t="e">
        <f t="shared" si="152"/>
        <v>#DIV/0!</v>
      </c>
      <c r="BF118" s="1374" t="e">
        <f t="shared" si="152"/>
        <v>#DIV/0!</v>
      </c>
      <c r="BG118" s="1374" t="e">
        <f t="shared" si="152"/>
        <v>#DIV/0!</v>
      </c>
      <c r="BH118" s="1374" t="e">
        <f t="shared" si="152"/>
        <v>#DIV/0!</v>
      </c>
      <c r="BI118" s="1374" t="e">
        <f t="shared" si="152"/>
        <v>#DIV/0!</v>
      </c>
      <c r="BJ118" s="1374" t="e">
        <f t="shared" si="152"/>
        <v>#DIV/0!</v>
      </c>
      <c r="BK118" s="1374" t="e">
        <f t="shared" si="152"/>
        <v>#DIV/0!</v>
      </c>
      <c r="BL118" s="1374" t="e">
        <f t="shared" si="152"/>
        <v>#DIV/0!</v>
      </c>
      <c r="BM118" s="1374" t="e">
        <f t="shared" si="152"/>
        <v>#DIV/0!</v>
      </c>
      <c r="BN118" s="483"/>
      <c r="BO118" s="498"/>
      <c r="BP118" s="1364"/>
      <c r="BQ118" s="1364"/>
      <c r="BR118" s="1364"/>
      <c r="BS118" s="1364"/>
      <c r="BT118" s="1364"/>
    </row>
    <row r="119" spans="2:72" s="489" customFormat="1" ht="12.75" x14ac:dyDescent="0.2">
      <c r="B119" s="1370" t="str">
        <f t="shared" si="130"/>
        <v>Limpeza residencial + Lavar roupa 6 horas</v>
      </c>
      <c r="C119" s="493">
        <v>0</v>
      </c>
      <c r="D119" s="843" t="e">
        <f t="shared" si="141"/>
        <v>#DIV/0!</v>
      </c>
      <c r="E119" s="689"/>
      <c r="F119" s="1373"/>
      <c r="G119" s="1373"/>
      <c r="H119" s="1373"/>
      <c r="I119" s="1374" t="e">
        <f t="shared" ref="I119:BM119" si="153">I69*$D119</f>
        <v>#DIV/0!</v>
      </c>
      <c r="J119" s="1374" t="e">
        <f t="shared" si="153"/>
        <v>#DIV/0!</v>
      </c>
      <c r="K119" s="1374" t="e">
        <f t="shared" si="153"/>
        <v>#DIV/0!</v>
      </c>
      <c r="L119" s="1374" t="e">
        <f t="shared" si="153"/>
        <v>#DIV/0!</v>
      </c>
      <c r="M119" s="1374" t="e">
        <f t="shared" si="153"/>
        <v>#DIV/0!</v>
      </c>
      <c r="N119" s="1374" t="e">
        <f t="shared" si="153"/>
        <v>#DIV/0!</v>
      </c>
      <c r="O119" s="1374" t="e">
        <f t="shared" si="153"/>
        <v>#DIV/0!</v>
      </c>
      <c r="P119" s="1374" t="e">
        <f t="shared" si="153"/>
        <v>#DIV/0!</v>
      </c>
      <c r="Q119" s="1374" t="e">
        <f t="shared" si="153"/>
        <v>#DIV/0!</v>
      </c>
      <c r="R119" s="1374" t="e">
        <f t="shared" si="153"/>
        <v>#DIV/0!</v>
      </c>
      <c r="S119" s="1374" t="e">
        <f t="shared" si="153"/>
        <v>#DIV/0!</v>
      </c>
      <c r="T119" s="1374" t="e">
        <f t="shared" si="153"/>
        <v>#DIV/0!</v>
      </c>
      <c r="U119" s="1374" t="e">
        <f t="shared" si="153"/>
        <v>#DIV/0!</v>
      </c>
      <c r="V119" s="1374" t="e">
        <f t="shared" si="153"/>
        <v>#DIV/0!</v>
      </c>
      <c r="W119" s="1374" t="e">
        <f t="shared" si="153"/>
        <v>#DIV/0!</v>
      </c>
      <c r="X119" s="1374" t="e">
        <f t="shared" si="153"/>
        <v>#DIV/0!</v>
      </c>
      <c r="Y119" s="1374" t="e">
        <f t="shared" si="153"/>
        <v>#DIV/0!</v>
      </c>
      <c r="Z119" s="1374" t="e">
        <f t="shared" si="153"/>
        <v>#DIV/0!</v>
      </c>
      <c r="AA119" s="1374" t="e">
        <f t="shared" si="153"/>
        <v>#DIV/0!</v>
      </c>
      <c r="AB119" s="1374" t="e">
        <f t="shared" si="153"/>
        <v>#DIV/0!</v>
      </c>
      <c r="AC119" s="1374" t="e">
        <f t="shared" si="153"/>
        <v>#DIV/0!</v>
      </c>
      <c r="AD119" s="1374" t="e">
        <f t="shared" si="153"/>
        <v>#DIV/0!</v>
      </c>
      <c r="AE119" s="1374" t="e">
        <f t="shared" si="153"/>
        <v>#DIV/0!</v>
      </c>
      <c r="AF119" s="1374" t="e">
        <f t="shared" si="153"/>
        <v>#DIV/0!</v>
      </c>
      <c r="AG119" s="1374" t="e">
        <f t="shared" si="153"/>
        <v>#DIV/0!</v>
      </c>
      <c r="AH119" s="1374" t="e">
        <f t="shared" si="153"/>
        <v>#DIV/0!</v>
      </c>
      <c r="AI119" s="1374" t="e">
        <f t="shared" si="153"/>
        <v>#DIV/0!</v>
      </c>
      <c r="AJ119" s="1374" t="e">
        <f t="shared" si="153"/>
        <v>#DIV/0!</v>
      </c>
      <c r="AK119" s="1374" t="e">
        <f t="shared" si="153"/>
        <v>#DIV/0!</v>
      </c>
      <c r="AL119" s="1374" t="e">
        <f t="shared" si="153"/>
        <v>#DIV/0!</v>
      </c>
      <c r="AM119" s="1374" t="e">
        <f t="shared" si="153"/>
        <v>#DIV/0!</v>
      </c>
      <c r="AN119" s="1374" t="e">
        <f t="shared" si="153"/>
        <v>#DIV/0!</v>
      </c>
      <c r="AO119" s="1374" t="e">
        <f t="shared" si="153"/>
        <v>#DIV/0!</v>
      </c>
      <c r="AP119" s="1374" t="e">
        <f t="shared" si="153"/>
        <v>#DIV/0!</v>
      </c>
      <c r="AQ119" s="1374" t="e">
        <f t="shared" si="153"/>
        <v>#DIV/0!</v>
      </c>
      <c r="AR119" s="1374" t="e">
        <f t="shared" si="153"/>
        <v>#DIV/0!</v>
      </c>
      <c r="AS119" s="1374" t="e">
        <f t="shared" si="153"/>
        <v>#DIV/0!</v>
      </c>
      <c r="AT119" s="1374" t="e">
        <f t="shared" si="153"/>
        <v>#DIV/0!</v>
      </c>
      <c r="AU119" s="1374" t="e">
        <f t="shared" si="153"/>
        <v>#DIV/0!</v>
      </c>
      <c r="AV119" s="1374" t="e">
        <f t="shared" si="153"/>
        <v>#DIV/0!</v>
      </c>
      <c r="AW119" s="1374" t="e">
        <f t="shared" si="153"/>
        <v>#DIV/0!</v>
      </c>
      <c r="AX119" s="1374" t="e">
        <f t="shared" si="153"/>
        <v>#DIV/0!</v>
      </c>
      <c r="AY119" s="1374" t="e">
        <f t="shared" si="153"/>
        <v>#DIV/0!</v>
      </c>
      <c r="AZ119" s="1374" t="e">
        <f t="shared" si="153"/>
        <v>#DIV/0!</v>
      </c>
      <c r="BA119" s="1374" t="e">
        <f t="shared" si="153"/>
        <v>#DIV/0!</v>
      </c>
      <c r="BB119" s="1374" t="e">
        <f t="shared" si="153"/>
        <v>#DIV/0!</v>
      </c>
      <c r="BC119" s="1374" t="e">
        <f t="shared" si="153"/>
        <v>#DIV/0!</v>
      </c>
      <c r="BD119" s="1374" t="e">
        <f t="shared" si="153"/>
        <v>#DIV/0!</v>
      </c>
      <c r="BE119" s="1374" t="e">
        <f t="shared" si="153"/>
        <v>#DIV/0!</v>
      </c>
      <c r="BF119" s="1374" t="e">
        <f t="shared" si="153"/>
        <v>#DIV/0!</v>
      </c>
      <c r="BG119" s="1374" t="e">
        <f t="shared" si="153"/>
        <v>#DIV/0!</v>
      </c>
      <c r="BH119" s="1374" t="e">
        <f t="shared" si="153"/>
        <v>#DIV/0!</v>
      </c>
      <c r="BI119" s="1374" t="e">
        <f t="shared" si="153"/>
        <v>#DIV/0!</v>
      </c>
      <c r="BJ119" s="1374" t="e">
        <f t="shared" si="153"/>
        <v>#DIV/0!</v>
      </c>
      <c r="BK119" s="1374" t="e">
        <f t="shared" si="153"/>
        <v>#DIV/0!</v>
      </c>
      <c r="BL119" s="1374" t="e">
        <f t="shared" si="153"/>
        <v>#DIV/0!</v>
      </c>
      <c r="BM119" s="1374" t="e">
        <f t="shared" si="153"/>
        <v>#DIV/0!</v>
      </c>
      <c r="BN119" s="483"/>
      <c r="BO119" s="498"/>
      <c r="BP119" s="1364"/>
      <c r="BQ119" s="1364"/>
      <c r="BR119" s="1364"/>
      <c r="BS119" s="1364"/>
      <c r="BT119" s="1364"/>
    </row>
    <row r="120" spans="2:72" s="489" customFormat="1" ht="12.75" x14ac:dyDescent="0.2">
      <c r="B120" s="1370" t="str">
        <f t="shared" si="130"/>
        <v>Limpeza vidros 2 horas</v>
      </c>
      <c r="C120" s="493">
        <v>0</v>
      </c>
      <c r="D120" s="843" t="e">
        <f t="shared" si="141"/>
        <v>#DIV/0!</v>
      </c>
      <c r="E120" s="689"/>
      <c r="F120" s="1373"/>
      <c r="G120" s="1373"/>
      <c r="H120" s="1373"/>
      <c r="I120" s="1374" t="e">
        <f t="shared" ref="I120:BM120" si="154">I70*$D120</f>
        <v>#DIV/0!</v>
      </c>
      <c r="J120" s="1374" t="e">
        <f t="shared" si="154"/>
        <v>#DIV/0!</v>
      </c>
      <c r="K120" s="1374" t="e">
        <f t="shared" si="154"/>
        <v>#DIV/0!</v>
      </c>
      <c r="L120" s="1374" t="e">
        <f t="shared" si="154"/>
        <v>#DIV/0!</v>
      </c>
      <c r="M120" s="1374" t="e">
        <f t="shared" si="154"/>
        <v>#DIV/0!</v>
      </c>
      <c r="N120" s="1374" t="e">
        <f t="shared" si="154"/>
        <v>#DIV/0!</v>
      </c>
      <c r="O120" s="1374" t="e">
        <f t="shared" si="154"/>
        <v>#DIV/0!</v>
      </c>
      <c r="P120" s="1374" t="e">
        <f t="shared" si="154"/>
        <v>#DIV/0!</v>
      </c>
      <c r="Q120" s="1374" t="e">
        <f t="shared" si="154"/>
        <v>#DIV/0!</v>
      </c>
      <c r="R120" s="1374" t="e">
        <f t="shared" si="154"/>
        <v>#DIV/0!</v>
      </c>
      <c r="S120" s="1374" t="e">
        <f t="shared" si="154"/>
        <v>#DIV/0!</v>
      </c>
      <c r="T120" s="1374" t="e">
        <f t="shared" si="154"/>
        <v>#DIV/0!</v>
      </c>
      <c r="U120" s="1374" t="e">
        <f t="shared" si="154"/>
        <v>#DIV/0!</v>
      </c>
      <c r="V120" s="1374" t="e">
        <f t="shared" si="154"/>
        <v>#DIV/0!</v>
      </c>
      <c r="W120" s="1374" t="e">
        <f t="shared" si="154"/>
        <v>#DIV/0!</v>
      </c>
      <c r="X120" s="1374" t="e">
        <f t="shared" si="154"/>
        <v>#DIV/0!</v>
      </c>
      <c r="Y120" s="1374" t="e">
        <f t="shared" si="154"/>
        <v>#DIV/0!</v>
      </c>
      <c r="Z120" s="1374" t="e">
        <f t="shared" si="154"/>
        <v>#DIV/0!</v>
      </c>
      <c r="AA120" s="1374" t="e">
        <f t="shared" si="154"/>
        <v>#DIV/0!</v>
      </c>
      <c r="AB120" s="1374" t="e">
        <f t="shared" si="154"/>
        <v>#DIV/0!</v>
      </c>
      <c r="AC120" s="1374" t="e">
        <f t="shared" si="154"/>
        <v>#DIV/0!</v>
      </c>
      <c r="AD120" s="1374" t="e">
        <f t="shared" si="154"/>
        <v>#DIV/0!</v>
      </c>
      <c r="AE120" s="1374" t="e">
        <f t="shared" si="154"/>
        <v>#DIV/0!</v>
      </c>
      <c r="AF120" s="1374" t="e">
        <f t="shared" si="154"/>
        <v>#DIV/0!</v>
      </c>
      <c r="AG120" s="1374" t="e">
        <f t="shared" si="154"/>
        <v>#DIV/0!</v>
      </c>
      <c r="AH120" s="1374" t="e">
        <f t="shared" si="154"/>
        <v>#DIV/0!</v>
      </c>
      <c r="AI120" s="1374" t="e">
        <f t="shared" si="154"/>
        <v>#DIV/0!</v>
      </c>
      <c r="AJ120" s="1374" t="e">
        <f t="shared" si="154"/>
        <v>#DIV/0!</v>
      </c>
      <c r="AK120" s="1374" t="e">
        <f t="shared" si="154"/>
        <v>#DIV/0!</v>
      </c>
      <c r="AL120" s="1374" t="e">
        <f t="shared" si="154"/>
        <v>#DIV/0!</v>
      </c>
      <c r="AM120" s="1374" t="e">
        <f t="shared" si="154"/>
        <v>#DIV/0!</v>
      </c>
      <c r="AN120" s="1374" t="e">
        <f t="shared" si="154"/>
        <v>#DIV/0!</v>
      </c>
      <c r="AO120" s="1374" t="e">
        <f t="shared" si="154"/>
        <v>#DIV/0!</v>
      </c>
      <c r="AP120" s="1374" t="e">
        <f t="shared" si="154"/>
        <v>#DIV/0!</v>
      </c>
      <c r="AQ120" s="1374" t="e">
        <f t="shared" si="154"/>
        <v>#DIV/0!</v>
      </c>
      <c r="AR120" s="1374" t="e">
        <f t="shared" si="154"/>
        <v>#DIV/0!</v>
      </c>
      <c r="AS120" s="1374" t="e">
        <f t="shared" si="154"/>
        <v>#DIV/0!</v>
      </c>
      <c r="AT120" s="1374" t="e">
        <f t="shared" si="154"/>
        <v>#DIV/0!</v>
      </c>
      <c r="AU120" s="1374" t="e">
        <f t="shared" si="154"/>
        <v>#DIV/0!</v>
      </c>
      <c r="AV120" s="1374" t="e">
        <f t="shared" si="154"/>
        <v>#DIV/0!</v>
      </c>
      <c r="AW120" s="1374" t="e">
        <f t="shared" si="154"/>
        <v>#DIV/0!</v>
      </c>
      <c r="AX120" s="1374" t="e">
        <f t="shared" si="154"/>
        <v>#DIV/0!</v>
      </c>
      <c r="AY120" s="1374" t="e">
        <f t="shared" si="154"/>
        <v>#DIV/0!</v>
      </c>
      <c r="AZ120" s="1374" t="e">
        <f t="shared" si="154"/>
        <v>#DIV/0!</v>
      </c>
      <c r="BA120" s="1374" t="e">
        <f t="shared" si="154"/>
        <v>#DIV/0!</v>
      </c>
      <c r="BB120" s="1374" t="e">
        <f t="shared" si="154"/>
        <v>#DIV/0!</v>
      </c>
      <c r="BC120" s="1374" t="e">
        <f t="shared" si="154"/>
        <v>#DIV/0!</v>
      </c>
      <c r="BD120" s="1374" t="e">
        <f t="shared" si="154"/>
        <v>#DIV/0!</v>
      </c>
      <c r="BE120" s="1374" t="e">
        <f t="shared" si="154"/>
        <v>#DIV/0!</v>
      </c>
      <c r="BF120" s="1374" t="e">
        <f t="shared" si="154"/>
        <v>#DIV/0!</v>
      </c>
      <c r="BG120" s="1374" t="e">
        <f t="shared" si="154"/>
        <v>#DIV/0!</v>
      </c>
      <c r="BH120" s="1374" t="e">
        <f t="shared" si="154"/>
        <v>#DIV/0!</v>
      </c>
      <c r="BI120" s="1374" t="e">
        <f t="shared" si="154"/>
        <v>#DIV/0!</v>
      </c>
      <c r="BJ120" s="1374" t="e">
        <f t="shared" si="154"/>
        <v>#DIV/0!</v>
      </c>
      <c r="BK120" s="1374" t="e">
        <f t="shared" si="154"/>
        <v>#DIV/0!</v>
      </c>
      <c r="BL120" s="1374" t="e">
        <f t="shared" si="154"/>
        <v>#DIV/0!</v>
      </c>
      <c r="BM120" s="1374" t="e">
        <f t="shared" si="154"/>
        <v>#DIV/0!</v>
      </c>
      <c r="BN120" s="483"/>
      <c r="BO120" s="498"/>
      <c r="BP120" s="1364"/>
      <c r="BQ120" s="1364"/>
      <c r="BR120" s="1364"/>
      <c r="BS120" s="1364"/>
      <c r="BT120" s="1364"/>
    </row>
    <row r="121" spans="2:72" s="489" customFormat="1" ht="12.75" x14ac:dyDescent="0.2">
      <c r="B121" s="1370" t="str">
        <f t="shared" si="130"/>
        <v>Limpeza condominial 8 horas</v>
      </c>
      <c r="C121" s="493">
        <v>0</v>
      </c>
      <c r="D121" s="843" t="e">
        <f t="shared" si="141"/>
        <v>#DIV/0!</v>
      </c>
      <c r="E121" s="689"/>
      <c r="F121" s="1373"/>
      <c r="G121" s="1373"/>
      <c r="H121" s="1373"/>
      <c r="I121" s="1374" t="e">
        <f t="shared" ref="I121:BM121" si="155">I71*$D121</f>
        <v>#DIV/0!</v>
      </c>
      <c r="J121" s="1374" t="e">
        <f t="shared" si="155"/>
        <v>#DIV/0!</v>
      </c>
      <c r="K121" s="1374" t="e">
        <f t="shared" si="155"/>
        <v>#DIV/0!</v>
      </c>
      <c r="L121" s="1374" t="e">
        <f t="shared" si="155"/>
        <v>#DIV/0!</v>
      </c>
      <c r="M121" s="1374" t="e">
        <f t="shared" si="155"/>
        <v>#DIV/0!</v>
      </c>
      <c r="N121" s="1374" t="e">
        <f t="shared" si="155"/>
        <v>#DIV/0!</v>
      </c>
      <c r="O121" s="1374" t="e">
        <f t="shared" si="155"/>
        <v>#DIV/0!</v>
      </c>
      <c r="P121" s="1374" t="e">
        <f t="shared" si="155"/>
        <v>#DIV/0!</v>
      </c>
      <c r="Q121" s="1374" t="e">
        <f t="shared" si="155"/>
        <v>#DIV/0!</v>
      </c>
      <c r="R121" s="1374" t="e">
        <f t="shared" si="155"/>
        <v>#DIV/0!</v>
      </c>
      <c r="S121" s="1374" t="e">
        <f t="shared" si="155"/>
        <v>#DIV/0!</v>
      </c>
      <c r="T121" s="1374" t="e">
        <f t="shared" si="155"/>
        <v>#DIV/0!</v>
      </c>
      <c r="U121" s="1374" t="e">
        <f t="shared" si="155"/>
        <v>#DIV/0!</v>
      </c>
      <c r="V121" s="1374" t="e">
        <f t="shared" si="155"/>
        <v>#DIV/0!</v>
      </c>
      <c r="W121" s="1374" t="e">
        <f t="shared" si="155"/>
        <v>#DIV/0!</v>
      </c>
      <c r="X121" s="1374" t="e">
        <f t="shared" si="155"/>
        <v>#DIV/0!</v>
      </c>
      <c r="Y121" s="1374" t="e">
        <f t="shared" si="155"/>
        <v>#DIV/0!</v>
      </c>
      <c r="Z121" s="1374" t="e">
        <f t="shared" si="155"/>
        <v>#DIV/0!</v>
      </c>
      <c r="AA121" s="1374" t="e">
        <f t="shared" si="155"/>
        <v>#DIV/0!</v>
      </c>
      <c r="AB121" s="1374" t="e">
        <f t="shared" si="155"/>
        <v>#DIV/0!</v>
      </c>
      <c r="AC121" s="1374" t="e">
        <f t="shared" si="155"/>
        <v>#DIV/0!</v>
      </c>
      <c r="AD121" s="1374" t="e">
        <f t="shared" si="155"/>
        <v>#DIV/0!</v>
      </c>
      <c r="AE121" s="1374" t="e">
        <f t="shared" si="155"/>
        <v>#DIV/0!</v>
      </c>
      <c r="AF121" s="1374" t="e">
        <f t="shared" si="155"/>
        <v>#DIV/0!</v>
      </c>
      <c r="AG121" s="1374" t="e">
        <f t="shared" si="155"/>
        <v>#DIV/0!</v>
      </c>
      <c r="AH121" s="1374" t="e">
        <f t="shared" si="155"/>
        <v>#DIV/0!</v>
      </c>
      <c r="AI121" s="1374" t="e">
        <f t="shared" si="155"/>
        <v>#DIV/0!</v>
      </c>
      <c r="AJ121" s="1374" t="e">
        <f t="shared" si="155"/>
        <v>#DIV/0!</v>
      </c>
      <c r="AK121" s="1374" t="e">
        <f t="shared" si="155"/>
        <v>#DIV/0!</v>
      </c>
      <c r="AL121" s="1374" t="e">
        <f t="shared" si="155"/>
        <v>#DIV/0!</v>
      </c>
      <c r="AM121" s="1374" t="e">
        <f t="shared" si="155"/>
        <v>#DIV/0!</v>
      </c>
      <c r="AN121" s="1374" t="e">
        <f t="shared" si="155"/>
        <v>#DIV/0!</v>
      </c>
      <c r="AO121" s="1374" t="e">
        <f t="shared" si="155"/>
        <v>#DIV/0!</v>
      </c>
      <c r="AP121" s="1374" t="e">
        <f t="shared" si="155"/>
        <v>#DIV/0!</v>
      </c>
      <c r="AQ121" s="1374" t="e">
        <f t="shared" si="155"/>
        <v>#DIV/0!</v>
      </c>
      <c r="AR121" s="1374" t="e">
        <f t="shared" si="155"/>
        <v>#DIV/0!</v>
      </c>
      <c r="AS121" s="1374" t="e">
        <f t="shared" si="155"/>
        <v>#DIV/0!</v>
      </c>
      <c r="AT121" s="1374" t="e">
        <f t="shared" si="155"/>
        <v>#DIV/0!</v>
      </c>
      <c r="AU121" s="1374" t="e">
        <f t="shared" si="155"/>
        <v>#DIV/0!</v>
      </c>
      <c r="AV121" s="1374" t="e">
        <f t="shared" si="155"/>
        <v>#DIV/0!</v>
      </c>
      <c r="AW121" s="1374" t="e">
        <f t="shared" si="155"/>
        <v>#DIV/0!</v>
      </c>
      <c r="AX121" s="1374" t="e">
        <f t="shared" si="155"/>
        <v>#DIV/0!</v>
      </c>
      <c r="AY121" s="1374" t="e">
        <f t="shared" si="155"/>
        <v>#DIV/0!</v>
      </c>
      <c r="AZ121" s="1374" t="e">
        <f t="shared" si="155"/>
        <v>#DIV/0!</v>
      </c>
      <c r="BA121" s="1374" t="e">
        <f t="shared" si="155"/>
        <v>#DIV/0!</v>
      </c>
      <c r="BB121" s="1374" t="e">
        <f t="shared" si="155"/>
        <v>#DIV/0!</v>
      </c>
      <c r="BC121" s="1374" t="e">
        <f t="shared" si="155"/>
        <v>#DIV/0!</v>
      </c>
      <c r="BD121" s="1374" t="e">
        <f t="shared" si="155"/>
        <v>#DIV/0!</v>
      </c>
      <c r="BE121" s="1374" t="e">
        <f t="shared" si="155"/>
        <v>#DIV/0!</v>
      </c>
      <c r="BF121" s="1374" t="e">
        <f t="shared" si="155"/>
        <v>#DIV/0!</v>
      </c>
      <c r="BG121" s="1374" t="e">
        <f t="shared" si="155"/>
        <v>#DIV/0!</v>
      </c>
      <c r="BH121" s="1374" t="e">
        <f t="shared" si="155"/>
        <v>#DIV/0!</v>
      </c>
      <c r="BI121" s="1374" t="e">
        <f t="shared" si="155"/>
        <v>#DIV/0!</v>
      </c>
      <c r="BJ121" s="1374" t="e">
        <f t="shared" si="155"/>
        <v>#DIV/0!</v>
      </c>
      <c r="BK121" s="1374" t="e">
        <f t="shared" si="155"/>
        <v>#DIV/0!</v>
      </c>
      <c r="BL121" s="1374" t="e">
        <f t="shared" si="155"/>
        <v>#DIV/0!</v>
      </c>
      <c r="BM121" s="1374" t="e">
        <f t="shared" si="155"/>
        <v>#DIV/0!</v>
      </c>
      <c r="BN121" s="483"/>
      <c r="BO121" s="498"/>
      <c r="BP121" s="1364"/>
      <c r="BQ121" s="1364"/>
      <c r="BR121" s="1364"/>
      <c r="BS121" s="1364"/>
      <c r="BT121" s="1364"/>
    </row>
    <row r="122" spans="2:72" s="489" customFormat="1" ht="12.75" x14ac:dyDescent="0.2">
      <c r="B122" s="1370" t="str">
        <f t="shared" si="130"/>
        <v>Limpeza Pré mudança 8 Horas</v>
      </c>
      <c r="C122" s="493">
        <v>0</v>
      </c>
      <c r="D122" s="843" t="e">
        <f t="shared" si="141"/>
        <v>#DIV/0!</v>
      </c>
      <c r="E122" s="689"/>
      <c r="F122" s="1373"/>
      <c r="G122" s="1373"/>
      <c r="H122" s="1373"/>
      <c r="I122" s="1374" t="e">
        <f t="shared" ref="I122:BM122" si="156">I72*$D122</f>
        <v>#DIV/0!</v>
      </c>
      <c r="J122" s="1374" t="e">
        <f t="shared" si="156"/>
        <v>#DIV/0!</v>
      </c>
      <c r="K122" s="1374" t="e">
        <f t="shared" si="156"/>
        <v>#DIV/0!</v>
      </c>
      <c r="L122" s="1374" t="e">
        <f t="shared" si="156"/>
        <v>#DIV/0!</v>
      </c>
      <c r="M122" s="1374" t="e">
        <f t="shared" si="156"/>
        <v>#DIV/0!</v>
      </c>
      <c r="N122" s="1374" t="e">
        <f t="shared" si="156"/>
        <v>#DIV/0!</v>
      </c>
      <c r="O122" s="1374" t="e">
        <f t="shared" si="156"/>
        <v>#DIV/0!</v>
      </c>
      <c r="P122" s="1374" t="e">
        <f t="shared" si="156"/>
        <v>#DIV/0!</v>
      </c>
      <c r="Q122" s="1374" t="e">
        <f t="shared" si="156"/>
        <v>#DIV/0!</v>
      </c>
      <c r="R122" s="1374" t="e">
        <f t="shared" si="156"/>
        <v>#DIV/0!</v>
      </c>
      <c r="S122" s="1374" t="e">
        <f t="shared" si="156"/>
        <v>#DIV/0!</v>
      </c>
      <c r="T122" s="1374" t="e">
        <f t="shared" si="156"/>
        <v>#DIV/0!</v>
      </c>
      <c r="U122" s="1374" t="e">
        <f t="shared" si="156"/>
        <v>#DIV/0!</v>
      </c>
      <c r="V122" s="1374" t="e">
        <f t="shared" si="156"/>
        <v>#DIV/0!</v>
      </c>
      <c r="W122" s="1374" t="e">
        <f t="shared" si="156"/>
        <v>#DIV/0!</v>
      </c>
      <c r="X122" s="1374" t="e">
        <f t="shared" si="156"/>
        <v>#DIV/0!</v>
      </c>
      <c r="Y122" s="1374" t="e">
        <f t="shared" si="156"/>
        <v>#DIV/0!</v>
      </c>
      <c r="Z122" s="1374" t="e">
        <f t="shared" si="156"/>
        <v>#DIV/0!</v>
      </c>
      <c r="AA122" s="1374" t="e">
        <f t="shared" si="156"/>
        <v>#DIV/0!</v>
      </c>
      <c r="AB122" s="1374" t="e">
        <f t="shared" si="156"/>
        <v>#DIV/0!</v>
      </c>
      <c r="AC122" s="1374" t="e">
        <f t="shared" si="156"/>
        <v>#DIV/0!</v>
      </c>
      <c r="AD122" s="1374" t="e">
        <f t="shared" si="156"/>
        <v>#DIV/0!</v>
      </c>
      <c r="AE122" s="1374" t="e">
        <f t="shared" si="156"/>
        <v>#DIV/0!</v>
      </c>
      <c r="AF122" s="1374" t="e">
        <f t="shared" si="156"/>
        <v>#DIV/0!</v>
      </c>
      <c r="AG122" s="1374" t="e">
        <f t="shared" si="156"/>
        <v>#DIV/0!</v>
      </c>
      <c r="AH122" s="1374" t="e">
        <f t="shared" si="156"/>
        <v>#DIV/0!</v>
      </c>
      <c r="AI122" s="1374" t="e">
        <f t="shared" si="156"/>
        <v>#DIV/0!</v>
      </c>
      <c r="AJ122" s="1374" t="e">
        <f t="shared" si="156"/>
        <v>#DIV/0!</v>
      </c>
      <c r="AK122" s="1374" t="e">
        <f t="shared" si="156"/>
        <v>#DIV/0!</v>
      </c>
      <c r="AL122" s="1374" t="e">
        <f t="shared" si="156"/>
        <v>#DIV/0!</v>
      </c>
      <c r="AM122" s="1374" t="e">
        <f t="shared" si="156"/>
        <v>#DIV/0!</v>
      </c>
      <c r="AN122" s="1374" t="e">
        <f t="shared" si="156"/>
        <v>#DIV/0!</v>
      </c>
      <c r="AO122" s="1374" t="e">
        <f t="shared" si="156"/>
        <v>#DIV/0!</v>
      </c>
      <c r="AP122" s="1374" t="e">
        <f t="shared" si="156"/>
        <v>#DIV/0!</v>
      </c>
      <c r="AQ122" s="1374" t="e">
        <f t="shared" si="156"/>
        <v>#DIV/0!</v>
      </c>
      <c r="AR122" s="1374" t="e">
        <f t="shared" si="156"/>
        <v>#DIV/0!</v>
      </c>
      <c r="AS122" s="1374" t="e">
        <f t="shared" si="156"/>
        <v>#DIV/0!</v>
      </c>
      <c r="AT122" s="1374" t="e">
        <f t="shared" si="156"/>
        <v>#DIV/0!</v>
      </c>
      <c r="AU122" s="1374" t="e">
        <f t="shared" si="156"/>
        <v>#DIV/0!</v>
      </c>
      <c r="AV122" s="1374" t="e">
        <f t="shared" si="156"/>
        <v>#DIV/0!</v>
      </c>
      <c r="AW122" s="1374" t="e">
        <f t="shared" si="156"/>
        <v>#DIV/0!</v>
      </c>
      <c r="AX122" s="1374" t="e">
        <f t="shared" si="156"/>
        <v>#DIV/0!</v>
      </c>
      <c r="AY122" s="1374" t="e">
        <f t="shared" si="156"/>
        <v>#DIV/0!</v>
      </c>
      <c r="AZ122" s="1374" t="e">
        <f t="shared" si="156"/>
        <v>#DIV/0!</v>
      </c>
      <c r="BA122" s="1374" t="e">
        <f t="shared" si="156"/>
        <v>#DIV/0!</v>
      </c>
      <c r="BB122" s="1374" t="e">
        <f t="shared" si="156"/>
        <v>#DIV/0!</v>
      </c>
      <c r="BC122" s="1374" t="e">
        <f t="shared" si="156"/>
        <v>#DIV/0!</v>
      </c>
      <c r="BD122" s="1374" t="e">
        <f t="shared" si="156"/>
        <v>#DIV/0!</v>
      </c>
      <c r="BE122" s="1374" t="e">
        <f t="shared" si="156"/>
        <v>#DIV/0!</v>
      </c>
      <c r="BF122" s="1374" t="e">
        <f t="shared" si="156"/>
        <v>#DIV/0!</v>
      </c>
      <c r="BG122" s="1374" t="e">
        <f t="shared" si="156"/>
        <v>#DIV/0!</v>
      </c>
      <c r="BH122" s="1374" t="e">
        <f t="shared" si="156"/>
        <v>#DIV/0!</v>
      </c>
      <c r="BI122" s="1374" t="e">
        <f t="shared" si="156"/>
        <v>#DIV/0!</v>
      </c>
      <c r="BJ122" s="1374" t="e">
        <f t="shared" si="156"/>
        <v>#DIV/0!</v>
      </c>
      <c r="BK122" s="1374" t="e">
        <f t="shared" si="156"/>
        <v>#DIV/0!</v>
      </c>
      <c r="BL122" s="1374" t="e">
        <f t="shared" si="156"/>
        <v>#DIV/0!</v>
      </c>
      <c r="BM122" s="1374" t="e">
        <f t="shared" si="156"/>
        <v>#DIV/0!</v>
      </c>
      <c r="BN122" s="483"/>
      <c r="BO122" s="498"/>
      <c r="BP122" s="1364"/>
      <c r="BQ122" s="1364"/>
      <c r="BR122" s="1364"/>
      <c r="BS122" s="1364"/>
      <c r="BT122" s="1364"/>
    </row>
    <row r="123" spans="2:72" s="489" customFormat="1" ht="12.75" x14ac:dyDescent="0.2">
      <c r="B123" s="1370" t="str">
        <f t="shared" si="130"/>
        <v>Limpeza residencial + Lavar roupa 8 horas</v>
      </c>
      <c r="C123" s="493">
        <v>0</v>
      </c>
      <c r="D123" s="843" t="e">
        <f t="shared" si="141"/>
        <v>#DIV/0!</v>
      </c>
      <c r="E123" s="689"/>
      <c r="F123" s="1373"/>
      <c r="G123" s="1373"/>
      <c r="H123" s="1373"/>
      <c r="I123" s="1374" t="e">
        <f t="shared" ref="I123:BM123" si="157">I73*$D123</f>
        <v>#DIV/0!</v>
      </c>
      <c r="J123" s="1374" t="e">
        <f t="shared" si="157"/>
        <v>#DIV/0!</v>
      </c>
      <c r="K123" s="1374" t="e">
        <f t="shared" si="157"/>
        <v>#DIV/0!</v>
      </c>
      <c r="L123" s="1374" t="e">
        <f t="shared" si="157"/>
        <v>#DIV/0!</v>
      </c>
      <c r="M123" s="1374" t="e">
        <f t="shared" si="157"/>
        <v>#DIV/0!</v>
      </c>
      <c r="N123" s="1374" t="e">
        <f t="shared" si="157"/>
        <v>#DIV/0!</v>
      </c>
      <c r="O123" s="1374" t="e">
        <f t="shared" si="157"/>
        <v>#DIV/0!</v>
      </c>
      <c r="P123" s="1374" t="e">
        <f t="shared" si="157"/>
        <v>#DIV/0!</v>
      </c>
      <c r="Q123" s="1374" t="e">
        <f t="shared" si="157"/>
        <v>#DIV/0!</v>
      </c>
      <c r="R123" s="1374" t="e">
        <f t="shared" si="157"/>
        <v>#DIV/0!</v>
      </c>
      <c r="S123" s="1374" t="e">
        <f t="shared" si="157"/>
        <v>#DIV/0!</v>
      </c>
      <c r="T123" s="1374" t="e">
        <f t="shared" si="157"/>
        <v>#DIV/0!</v>
      </c>
      <c r="U123" s="1374" t="e">
        <f t="shared" si="157"/>
        <v>#DIV/0!</v>
      </c>
      <c r="V123" s="1374" t="e">
        <f t="shared" si="157"/>
        <v>#DIV/0!</v>
      </c>
      <c r="W123" s="1374" t="e">
        <f t="shared" si="157"/>
        <v>#DIV/0!</v>
      </c>
      <c r="X123" s="1374" t="e">
        <f t="shared" si="157"/>
        <v>#DIV/0!</v>
      </c>
      <c r="Y123" s="1374" t="e">
        <f t="shared" si="157"/>
        <v>#DIV/0!</v>
      </c>
      <c r="Z123" s="1374" t="e">
        <f t="shared" si="157"/>
        <v>#DIV/0!</v>
      </c>
      <c r="AA123" s="1374" t="e">
        <f t="shared" si="157"/>
        <v>#DIV/0!</v>
      </c>
      <c r="AB123" s="1374" t="e">
        <f t="shared" si="157"/>
        <v>#DIV/0!</v>
      </c>
      <c r="AC123" s="1374" t="e">
        <f t="shared" si="157"/>
        <v>#DIV/0!</v>
      </c>
      <c r="AD123" s="1374" t="e">
        <f t="shared" si="157"/>
        <v>#DIV/0!</v>
      </c>
      <c r="AE123" s="1374" t="e">
        <f t="shared" si="157"/>
        <v>#DIV/0!</v>
      </c>
      <c r="AF123" s="1374" t="e">
        <f t="shared" si="157"/>
        <v>#DIV/0!</v>
      </c>
      <c r="AG123" s="1374" t="e">
        <f t="shared" si="157"/>
        <v>#DIV/0!</v>
      </c>
      <c r="AH123" s="1374" t="e">
        <f t="shared" si="157"/>
        <v>#DIV/0!</v>
      </c>
      <c r="AI123" s="1374" t="e">
        <f t="shared" si="157"/>
        <v>#DIV/0!</v>
      </c>
      <c r="AJ123" s="1374" t="e">
        <f t="shared" si="157"/>
        <v>#DIV/0!</v>
      </c>
      <c r="AK123" s="1374" t="e">
        <f t="shared" si="157"/>
        <v>#DIV/0!</v>
      </c>
      <c r="AL123" s="1374" t="e">
        <f t="shared" si="157"/>
        <v>#DIV/0!</v>
      </c>
      <c r="AM123" s="1374" t="e">
        <f t="shared" si="157"/>
        <v>#DIV/0!</v>
      </c>
      <c r="AN123" s="1374" t="e">
        <f t="shared" si="157"/>
        <v>#DIV/0!</v>
      </c>
      <c r="AO123" s="1374" t="e">
        <f t="shared" si="157"/>
        <v>#DIV/0!</v>
      </c>
      <c r="AP123" s="1374" t="e">
        <f t="shared" si="157"/>
        <v>#DIV/0!</v>
      </c>
      <c r="AQ123" s="1374" t="e">
        <f t="shared" si="157"/>
        <v>#DIV/0!</v>
      </c>
      <c r="AR123" s="1374" t="e">
        <f t="shared" si="157"/>
        <v>#DIV/0!</v>
      </c>
      <c r="AS123" s="1374" t="e">
        <f t="shared" si="157"/>
        <v>#DIV/0!</v>
      </c>
      <c r="AT123" s="1374" t="e">
        <f t="shared" si="157"/>
        <v>#DIV/0!</v>
      </c>
      <c r="AU123" s="1374" t="e">
        <f t="shared" si="157"/>
        <v>#DIV/0!</v>
      </c>
      <c r="AV123" s="1374" t="e">
        <f t="shared" si="157"/>
        <v>#DIV/0!</v>
      </c>
      <c r="AW123" s="1374" t="e">
        <f t="shared" si="157"/>
        <v>#DIV/0!</v>
      </c>
      <c r="AX123" s="1374" t="e">
        <f t="shared" si="157"/>
        <v>#DIV/0!</v>
      </c>
      <c r="AY123" s="1374" t="e">
        <f t="shared" si="157"/>
        <v>#DIV/0!</v>
      </c>
      <c r="AZ123" s="1374" t="e">
        <f t="shared" si="157"/>
        <v>#DIV/0!</v>
      </c>
      <c r="BA123" s="1374" t="e">
        <f t="shared" si="157"/>
        <v>#DIV/0!</v>
      </c>
      <c r="BB123" s="1374" t="e">
        <f t="shared" si="157"/>
        <v>#DIV/0!</v>
      </c>
      <c r="BC123" s="1374" t="e">
        <f t="shared" si="157"/>
        <v>#DIV/0!</v>
      </c>
      <c r="BD123" s="1374" t="e">
        <f t="shared" si="157"/>
        <v>#DIV/0!</v>
      </c>
      <c r="BE123" s="1374" t="e">
        <f t="shared" si="157"/>
        <v>#DIV/0!</v>
      </c>
      <c r="BF123" s="1374" t="e">
        <f t="shared" si="157"/>
        <v>#DIV/0!</v>
      </c>
      <c r="BG123" s="1374" t="e">
        <f t="shared" si="157"/>
        <v>#DIV/0!</v>
      </c>
      <c r="BH123" s="1374" t="e">
        <f t="shared" si="157"/>
        <v>#DIV/0!</v>
      </c>
      <c r="BI123" s="1374" t="e">
        <f t="shared" si="157"/>
        <v>#DIV/0!</v>
      </c>
      <c r="BJ123" s="1374" t="e">
        <f t="shared" si="157"/>
        <v>#DIV/0!</v>
      </c>
      <c r="BK123" s="1374" t="e">
        <f t="shared" si="157"/>
        <v>#DIV/0!</v>
      </c>
      <c r="BL123" s="1374" t="e">
        <f t="shared" si="157"/>
        <v>#DIV/0!</v>
      </c>
      <c r="BM123" s="1374" t="e">
        <f t="shared" si="157"/>
        <v>#DIV/0!</v>
      </c>
      <c r="BN123" s="483"/>
      <c r="BO123" s="498"/>
      <c r="BP123" s="1364"/>
      <c r="BQ123" s="1364"/>
      <c r="BR123" s="1364"/>
      <c r="BS123" s="1364"/>
      <c r="BT123" s="1364"/>
    </row>
    <row r="124" spans="2:72" s="489" customFormat="1" ht="12.75" x14ac:dyDescent="0.2">
      <c r="B124" s="1370" t="str">
        <f t="shared" si="130"/>
        <v>Passadoria - 2 horas</v>
      </c>
      <c r="C124" s="493">
        <v>0</v>
      </c>
      <c r="D124" s="843" t="e">
        <f t="shared" si="141"/>
        <v>#DIV/0!</v>
      </c>
      <c r="E124" s="689"/>
      <c r="F124" s="1373"/>
      <c r="G124" s="1373"/>
      <c r="H124" s="1373"/>
      <c r="I124" s="1374" t="e">
        <f t="shared" ref="I124:BM124" si="158">I74*$D124</f>
        <v>#DIV/0!</v>
      </c>
      <c r="J124" s="1374" t="e">
        <f t="shared" si="158"/>
        <v>#DIV/0!</v>
      </c>
      <c r="K124" s="1374" t="e">
        <f t="shared" si="158"/>
        <v>#DIV/0!</v>
      </c>
      <c r="L124" s="1374" t="e">
        <f t="shared" si="158"/>
        <v>#DIV/0!</v>
      </c>
      <c r="M124" s="1374" t="e">
        <f t="shared" si="158"/>
        <v>#DIV/0!</v>
      </c>
      <c r="N124" s="1374" t="e">
        <f t="shared" si="158"/>
        <v>#DIV/0!</v>
      </c>
      <c r="O124" s="1374" t="e">
        <f t="shared" si="158"/>
        <v>#DIV/0!</v>
      </c>
      <c r="P124" s="1374" t="e">
        <f t="shared" si="158"/>
        <v>#DIV/0!</v>
      </c>
      <c r="Q124" s="1374" t="e">
        <f t="shared" si="158"/>
        <v>#DIV/0!</v>
      </c>
      <c r="R124" s="1374" t="e">
        <f t="shared" si="158"/>
        <v>#DIV/0!</v>
      </c>
      <c r="S124" s="1374" t="e">
        <f t="shared" si="158"/>
        <v>#DIV/0!</v>
      </c>
      <c r="T124" s="1374" t="e">
        <f t="shared" si="158"/>
        <v>#DIV/0!</v>
      </c>
      <c r="U124" s="1374" t="e">
        <f t="shared" si="158"/>
        <v>#DIV/0!</v>
      </c>
      <c r="V124" s="1374" t="e">
        <f t="shared" si="158"/>
        <v>#DIV/0!</v>
      </c>
      <c r="W124" s="1374" t="e">
        <f t="shared" si="158"/>
        <v>#DIV/0!</v>
      </c>
      <c r="X124" s="1374" t="e">
        <f t="shared" si="158"/>
        <v>#DIV/0!</v>
      </c>
      <c r="Y124" s="1374" t="e">
        <f t="shared" si="158"/>
        <v>#DIV/0!</v>
      </c>
      <c r="Z124" s="1374" t="e">
        <f t="shared" si="158"/>
        <v>#DIV/0!</v>
      </c>
      <c r="AA124" s="1374" t="e">
        <f t="shared" si="158"/>
        <v>#DIV/0!</v>
      </c>
      <c r="AB124" s="1374" t="e">
        <f t="shared" si="158"/>
        <v>#DIV/0!</v>
      </c>
      <c r="AC124" s="1374" t="e">
        <f t="shared" si="158"/>
        <v>#DIV/0!</v>
      </c>
      <c r="AD124" s="1374" t="e">
        <f t="shared" si="158"/>
        <v>#DIV/0!</v>
      </c>
      <c r="AE124" s="1374" t="e">
        <f t="shared" si="158"/>
        <v>#DIV/0!</v>
      </c>
      <c r="AF124" s="1374" t="e">
        <f t="shared" si="158"/>
        <v>#DIV/0!</v>
      </c>
      <c r="AG124" s="1374" t="e">
        <f t="shared" si="158"/>
        <v>#DIV/0!</v>
      </c>
      <c r="AH124" s="1374" t="e">
        <f t="shared" si="158"/>
        <v>#DIV/0!</v>
      </c>
      <c r="AI124" s="1374" t="e">
        <f t="shared" si="158"/>
        <v>#DIV/0!</v>
      </c>
      <c r="AJ124" s="1374" t="e">
        <f t="shared" si="158"/>
        <v>#DIV/0!</v>
      </c>
      <c r="AK124" s="1374" t="e">
        <f t="shared" si="158"/>
        <v>#DIV/0!</v>
      </c>
      <c r="AL124" s="1374" t="e">
        <f t="shared" si="158"/>
        <v>#DIV/0!</v>
      </c>
      <c r="AM124" s="1374" t="e">
        <f t="shared" si="158"/>
        <v>#DIV/0!</v>
      </c>
      <c r="AN124" s="1374" t="e">
        <f t="shared" si="158"/>
        <v>#DIV/0!</v>
      </c>
      <c r="AO124" s="1374" t="e">
        <f t="shared" si="158"/>
        <v>#DIV/0!</v>
      </c>
      <c r="AP124" s="1374" t="e">
        <f t="shared" si="158"/>
        <v>#DIV/0!</v>
      </c>
      <c r="AQ124" s="1374" t="e">
        <f t="shared" si="158"/>
        <v>#DIV/0!</v>
      </c>
      <c r="AR124" s="1374" t="e">
        <f t="shared" si="158"/>
        <v>#DIV/0!</v>
      </c>
      <c r="AS124" s="1374" t="e">
        <f t="shared" si="158"/>
        <v>#DIV/0!</v>
      </c>
      <c r="AT124" s="1374" t="e">
        <f t="shared" si="158"/>
        <v>#DIV/0!</v>
      </c>
      <c r="AU124" s="1374" t="e">
        <f t="shared" si="158"/>
        <v>#DIV/0!</v>
      </c>
      <c r="AV124" s="1374" t="e">
        <f t="shared" si="158"/>
        <v>#DIV/0!</v>
      </c>
      <c r="AW124" s="1374" t="e">
        <f t="shared" si="158"/>
        <v>#DIV/0!</v>
      </c>
      <c r="AX124" s="1374" t="e">
        <f t="shared" si="158"/>
        <v>#DIV/0!</v>
      </c>
      <c r="AY124" s="1374" t="e">
        <f t="shared" si="158"/>
        <v>#DIV/0!</v>
      </c>
      <c r="AZ124" s="1374" t="e">
        <f t="shared" si="158"/>
        <v>#DIV/0!</v>
      </c>
      <c r="BA124" s="1374" t="e">
        <f t="shared" si="158"/>
        <v>#DIV/0!</v>
      </c>
      <c r="BB124" s="1374" t="e">
        <f t="shared" si="158"/>
        <v>#DIV/0!</v>
      </c>
      <c r="BC124" s="1374" t="e">
        <f t="shared" si="158"/>
        <v>#DIV/0!</v>
      </c>
      <c r="BD124" s="1374" t="e">
        <f t="shared" si="158"/>
        <v>#DIV/0!</v>
      </c>
      <c r="BE124" s="1374" t="e">
        <f t="shared" si="158"/>
        <v>#DIV/0!</v>
      </c>
      <c r="BF124" s="1374" t="e">
        <f t="shared" si="158"/>
        <v>#DIV/0!</v>
      </c>
      <c r="BG124" s="1374" t="e">
        <f t="shared" si="158"/>
        <v>#DIV/0!</v>
      </c>
      <c r="BH124" s="1374" t="e">
        <f t="shared" si="158"/>
        <v>#DIV/0!</v>
      </c>
      <c r="BI124" s="1374" t="e">
        <f t="shared" si="158"/>
        <v>#DIV/0!</v>
      </c>
      <c r="BJ124" s="1374" t="e">
        <f t="shared" si="158"/>
        <v>#DIV/0!</v>
      </c>
      <c r="BK124" s="1374" t="e">
        <f t="shared" si="158"/>
        <v>#DIV/0!</v>
      </c>
      <c r="BL124" s="1374" t="e">
        <f t="shared" si="158"/>
        <v>#DIV/0!</v>
      </c>
      <c r="BM124" s="1374" t="e">
        <f t="shared" si="158"/>
        <v>#DIV/0!</v>
      </c>
      <c r="BN124" s="483"/>
      <c r="BO124" s="498"/>
      <c r="BP124" s="1364"/>
      <c r="BQ124" s="1364"/>
      <c r="BR124" s="1364"/>
      <c r="BS124" s="1364"/>
      <c r="BT124" s="1364"/>
    </row>
    <row r="125" spans="2:72" s="489" customFormat="1" ht="12.75" x14ac:dyDescent="0.2">
      <c r="B125" s="1370" t="str">
        <f t="shared" si="130"/>
        <v>Passadoria - 8 horas</v>
      </c>
      <c r="C125" s="493">
        <v>0</v>
      </c>
      <c r="D125" s="843" t="e">
        <f t="shared" si="141"/>
        <v>#DIV/0!</v>
      </c>
      <c r="E125" s="689"/>
      <c r="F125" s="1373"/>
      <c r="G125" s="1373"/>
      <c r="H125" s="1373"/>
      <c r="I125" s="1374" t="e">
        <f t="shared" ref="I125:BM125" si="159">I75*$D125</f>
        <v>#DIV/0!</v>
      </c>
      <c r="J125" s="1374" t="e">
        <f t="shared" si="159"/>
        <v>#DIV/0!</v>
      </c>
      <c r="K125" s="1374" t="e">
        <f t="shared" si="159"/>
        <v>#DIV/0!</v>
      </c>
      <c r="L125" s="1374" t="e">
        <f t="shared" si="159"/>
        <v>#DIV/0!</v>
      </c>
      <c r="M125" s="1374" t="e">
        <f t="shared" si="159"/>
        <v>#DIV/0!</v>
      </c>
      <c r="N125" s="1374" t="e">
        <f t="shared" si="159"/>
        <v>#DIV/0!</v>
      </c>
      <c r="O125" s="1374" t="e">
        <f t="shared" si="159"/>
        <v>#DIV/0!</v>
      </c>
      <c r="P125" s="1374" t="e">
        <f t="shared" si="159"/>
        <v>#DIV/0!</v>
      </c>
      <c r="Q125" s="1374" t="e">
        <f t="shared" si="159"/>
        <v>#DIV/0!</v>
      </c>
      <c r="R125" s="1374" t="e">
        <f t="shared" si="159"/>
        <v>#DIV/0!</v>
      </c>
      <c r="S125" s="1374" t="e">
        <f t="shared" si="159"/>
        <v>#DIV/0!</v>
      </c>
      <c r="T125" s="1374" t="e">
        <f t="shared" si="159"/>
        <v>#DIV/0!</v>
      </c>
      <c r="U125" s="1374" t="e">
        <f t="shared" si="159"/>
        <v>#DIV/0!</v>
      </c>
      <c r="V125" s="1374" t="e">
        <f t="shared" si="159"/>
        <v>#DIV/0!</v>
      </c>
      <c r="W125" s="1374" t="e">
        <f t="shared" si="159"/>
        <v>#DIV/0!</v>
      </c>
      <c r="X125" s="1374" t="e">
        <f t="shared" si="159"/>
        <v>#DIV/0!</v>
      </c>
      <c r="Y125" s="1374" t="e">
        <f t="shared" si="159"/>
        <v>#DIV/0!</v>
      </c>
      <c r="Z125" s="1374" t="e">
        <f t="shared" si="159"/>
        <v>#DIV/0!</v>
      </c>
      <c r="AA125" s="1374" t="e">
        <f t="shared" si="159"/>
        <v>#DIV/0!</v>
      </c>
      <c r="AB125" s="1374" t="e">
        <f t="shared" si="159"/>
        <v>#DIV/0!</v>
      </c>
      <c r="AC125" s="1374" t="e">
        <f t="shared" si="159"/>
        <v>#DIV/0!</v>
      </c>
      <c r="AD125" s="1374" t="e">
        <f t="shared" si="159"/>
        <v>#DIV/0!</v>
      </c>
      <c r="AE125" s="1374" t="e">
        <f t="shared" si="159"/>
        <v>#DIV/0!</v>
      </c>
      <c r="AF125" s="1374" t="e">
        <f t="shared" si="159"/>
        <v>#DIV/0!</v>
      </c>
      <c r="AG125" s="1374" t="e">
        <f t="shared" si="159"/>
        <v>#DIV/0!</v>
      </c>
      <c r="AH125" s="1374" t="e">
        <f t="shared" si="159"/>
        <v>#DIV/0!</v>
      </c>
      <c r="AI125" s="1374" t="e">
        <f t="shared" si="159"/>
        <v>#DIV/0!</v>
      </c>
      <c r="AJ125" s="1374" t="e">
        <f t="shared" si="159"/>
        <v>#DIV/0!</v>
      </c>
      <c r="AK125" s="1374" t="e">
        <f t="shared" si="159"/>
        <v>#DIV/0!</v>
      </c>
      <c r="AL125" s="1374" t="e">
        <f t="shared" si="159"/>
        <v>#DIV/0!</v>
      </c>
      <c r="AM125" s="1374" t="e">
        <f t="shared" si="159"/>
        <v>#DIV/0!</v>
      </c>
      <c r="AN125" s="1374" t="e">
        <f t="shared" si="159"/>
        <v>#DIV/0!</v>
      </c>
      <c r="AO125" s="1374" t="e">
        <f t="shared" si="159"/>
        <v>#DIV/0!</v>
      </c>
      <c r="AP125" s="1374" t="e">
        <f t="shared" si="159"/>
        <v>#DIV/0!</v>
      </c>
      <c r="AQ125" s="1374" t="e">
        <f t="shared" si="159"/>
        <v>#DIV/0!</v>
      </c>
      <c r="AR125" s="1374" t="e">
        <f t="shared" si="159"/>
        <v>#DIV/0!</v>
      </c>
      <c r="AS125" s="1374" t="e">
        <f t="shared" si="159"/>
        <v>#DIV/0!</v>
      </c>
      <c r="AT125" s="1374" t="e">
        <f t="shared" si="159"/>
        <v>#DIV/0!</v>
      </c>
      <c r="AU125" s="1374" t="e">
        <f t="shared" si="159"/>
        <v>#DIV/0!</v>
      </c>
      <c r="AV125" s="1374" t="e">
        <f t="shared" si="159"/>
        <v>#DIV/0!</v>
      </c>
      <c r="AW125" s="1374" t="e">
        <f t="shared" si="159"/>
        <v>#DIV/0!</v>
      </c>
      <c r="AX125" s="1374" t="e">
        <f t="shared" si="159"/>
        <v>#DIV/0!</v>
      </c>
      <c r="AY125" s="1374" t="e">
        <f t="shared" si="159"/>
        <v>#DIV/0!</v>
      </c>
      <c r="AZ125" s="1374" t="e">
        <f t="shared" si="159"/>
        <v>#DIV/0!</v>
      </c>
      <c r="BA125" s="1374" t="e">
        <f t="shared" si="159"/>
        <v>#DIV/0!</v>
      </c>
      <c r="BB125" s="1374" t="e">
        <f t="shared" si="159"/>
        <v>#DIV/0!</v>
      </c>
      <c r="BC125" s="1374" t="e">
        <f t="shared" si="159"/>
        <v>#DIV/0!</v>
      </c>
      <c r="BD125" s="1374" t="e">
        <f t="shared" si="159"/>
        <v>#DIV/0!</v>
      </c>
      <c r="BE125" s="1374" t="e">
        <f t="shared" si="159"/>
        <v>#DIV/0!</v>
      </c>
      <c r="BF125" s="1374" t="e">
        <f t="shared" si="159"/>
        <v>#DIV/0!</v>
      </c>
      <c r="BG125" s="1374" t="e">
        <f t="shared" si="159"/>
        <v>#DIV/0!</v>
      </c>
      <c r="BH125" s="1374" t="e">
        <f t="shared" si="159"/>
        <v>#DIV/0!</v>
      </c>
      <c r="BI125" s="1374" t="e">
        <f t="shared" si="159"/>
        <v>#DIV/0!</v>
      </c>
      <c r="BJ125" s="1374" t="e">
        <f t="shared" si="159"/>
        <v>#DIV/0!</v>
      </c>
      <c r="BK125" s="1374" t="e">
        <f t="shared" si="159"/>
        <v>#DIV/0!</v>
      </c>
      <c r="BL125" s="1374" t="e">
        <f t="shared" si="159"/>
        <v>#DIV/0!</v>
      </c>
      <c r="BM125" s="1374" t="e">
        <f t="shared" si="159"/>
        <v>#DIV/0!</v>
      </c>
      <c r="BN125" s="483"/>
      <c r="BO125" s="498"/>
      <c r="BP125" s="1364"/>
      <c r="BQ125" s="1364"/>
      <c r="BR125" s="1364"/>
      <c r="BS125" s="1364"/>
      <c r="BT125" s="1364"/>
    </row>
    <row r="126" spans="2:72" s="489" customFormat="1" ht="12.75" x14ac:dyDescent="0.2">
      <c r="B126" s="1370" t="str">
        <f t="shared" si="130"/>
        <v>Limpeza residencial + Lavar roupa 2 horas</v>
      </c>
      <c r="C126" s="493">
        <v>0</v>
      </c>
      <c r="D126" s="843" t="e">
        <f t="shared" si="141"/>
        <v>#DIV/0!</v>
      </c>
      <c r="E126" s="689"/>
      <c r="F126" s="1373"/>
      <c r="G126" s="1373"/>
      <c r="H126" s="1373"/>
      <c r="I126" s="1374" t="e">
        <f t="shared" ref="I126:BM126" si="160">I76*$D126</f>
        <v>#DIV/0!</v>
      </c>
      <c r="J126" s="1374" t="e">
        <f t="shared" si="160"/>
        <v>#DIV/0!</v>
      </c>
      <c r="K126" s="1374" t="e">
        <f t="shared" si="160"/>
        <v>#DIV/0!</v>
      </c>
      <c r="L126" s="1374" t="e">
        <f t="shared" si="160"/>
        <v>#DIV/0!</v>
      </c>
      <c r="M126" s="1374" t="e">
        <f t="shared" si="160"/>
        <v>#DIV/0!</v>
      </c>
      <c r="N126" s="1374" t="e">
        <f t="shared" si="160"/>
        <v>#DIV/0!</v>
      </c>
      <c r="O126" s="1374" t="e">
        <f t="shared" si="160"/>
        <v>#DIV/0!</v>
      </c>
      <c r="P126" s="1374" t="e">
        <f t="shared" si="160"/>
        <v>#DIV/0!</v>
      </c>
      <c r="Q126" s="1374" t="e">
        <f t="shared" si="160"/>
        <v>#DIV/0!</v>
      </c>
      <c r="R126" s="1374" t="e">
        <f t="shared" si="160"/>
        <v>#DIV/0!</v>
      </c>
      <c r="S126" s="1374" t="e">
        <f t="shared" si="160"/>
        <v>#DIV/0!</v>
      </c>
      <c r="T126" s="1374" t="e">
        <f t="shared" si="160"/>
        <v>#DIV/0!</v>
      </c>
      <c r="U126" s="1374" t="e">
        <f t="shared" si="160"/>
        <v>#DIV/0!</v>
      </c>
      <c r="V126" s="1374" t="e">
        <f t="shared" si="160"/>
        <v>#DIV/0!</v>
      </c>
      <c r="W126" s="1374" t="e">
        <f t="shared" si="160"/>
        <v>#DIV/0!</v>
      </c>
      <c r="X126" s="1374" t="e">
        <f t="shared" si="160"/>
        <v>#DIV/0!</v>
      </c>
      <c r="Y126" s="1374" t="e">
        <f t="shared" si="160"/>
        <v>#DIV/0!</v>
      </c>
      <c r="Z126" s="1374" t="e">
        <f t="shared" si="160"/>
        <v>#DIV/0!</v>
      </c>
      <c r="AA126" s="1374" t="e">
        <f t="shared" si="160"/>
        <v>#DIV/0!</v>
      </c>
      <c r="AB126" s="1374" t="e">
        <f t="shared" si="160"/>
        <v>#DIV/0!</v>
      </c>
      <c r="AC126" s="1374" t="e">
        <f t="shared" si="160"/>
        <v>#DIV/0!</v>
      </c>
      <c r="AD126" s="1374" t="e">
        <f t="shared" si="160"/>
        <v>#DIV/0!</v>
      </c>
      <c r="AE126" s="1374" t="e">
        <f t="shared" si="160"/>
        <v>#DIV/0!</v>
      </c>
      <c r="AF126" s="1374" t="e">
        <f t="shared" si="160"/>
        <v>#DIV/0!</v>
      </c>
      <c r="AG126" s="1374" t="e">
        <f t="shared" si="160"/>
        <v>#DIV/0!</v>
      </c>
      <c r="AH126" s="1374" t="e">
        <f t="shared" si="160"/>
        <v>#DIV/0!</v>
      </c>
      <c r="AI126" s="1374" t="e">
        <f t="shared" si="160"/>
        <v>#DIV/0!</v>
      </c>
      <c r="AJ126" s="1374" t="e">
        <f t="shared" si="160"/>
        <v>#DIV/0!</v>
      </c>
      <c r="AK126" s="1374" t="e">
        <f t="shared" si="160"/>
        <v>#DIV/0!</v>
      </c>
      <c r="AL126" s="1374" t="e">
        <f t="shared" si="160"/>
        <v>#DIV/0!</v>
      </c>
      <c r="AM126" s="1374" t="e">
        <f t="shared" si="160"/>
        <v>#DIV/0!</v>
      </c>
      <c r="AN126" s="1374" t="e">
        <f t="shared" si="160"/>
        <v>#DIV/0!</v>
      </c>
      <c r="AO126" s="1374" t="e">
        <f t="shared" si="160"/>
        <v>#DIV/0!</v>
      </c>
      <c r="AP126" s="1374" t="e">
        <f t="shared" si="160"/>
        <v>#DIV/0!</v>
      </c>
      <c r="AQ126" s="1374" t="e">
        <f t="shared" si="160"/>
        <v>#DIV/0!</v>
      </c>
      <c r="AR126" s="1374" t="e">
        <f t="shared" si="160"/>
        <v>#DIV/0!</v>
      </c>
      <c r="AS126" s="1374" t="e">
        <f t="shared" si="160"/>
        <v>#DIV/0!</v>
      </c>
      <c r="AT126" s="1374" t="e">
        <f t="shared" si="160"/>
        <v>#DIV/0!</v>
      </c>
      <c r="AU126" s="1374" t="e">
        <f t="shared" si="160"/>
        <v>#DIV/0!</v>
      </c>
      <c r="AV126" s="1374" t="e">
        <f t="shared" si="160"/>
        <v>#DIV/0!</v>
      </c>
      <c r="AW126" s="1374" t="e">
        <f t="shared" si="160"/>
        <v>#DIV/0!</v>
      </c>
      <c r="AX126" s="1374" t="e">
        <f t="shared" si="160"/>
        <v>#DIV/0!</v>
      </c>
      <c r="AY126" s="1374" t="e">
        <f t="shared" si="160"/>
        <v>#DIV/0!</v>
      </c>
      <c r="AZ126" s="1374" t="e">
        <f t="shared" si="160"/>
        <v>#DIV/0!</v>
      </c>
      <c r="BA126" s="1374" t="e">
        <f t="shared" si="160"/>
        <v>#DIV/0!</v>
      </c>
      <c r="BB126" s="1374" t="e">
        <f t="shared" si="160"/>
        <v>#DIV/0!</v>
      </c>
      <c r="BC126" s="1374" t="e">
        <f t="shared" si="160"/>
        <v>#DIV/0!</v>
      </c>
      <c r="BD126" s="1374" t="e">
        <f t="shared" si="160"/>
        <v>#DIV/0!</v>
      </c>
      <c r="BE126" s="1374" t="e">
        <f t="shared" si="160"/>
        <v>#DIV/0!</v>
      </c>
      <c r="BF126" s="1374" t="e">
        <f t="shared" si="160"/>
        <v>#DIV/0!</v>
      </c>
      <c r="BG126" s="1374" t="e">
        <f t="shared" si="160"/>
        <v>#DIV/0!</v>
      </c>
      <c r="BH126" s="1374" t="e">
        <f t="shared" si="160"/>
        <v>#DIV/0!</v>
      </c>
      <c r="BI126" s="1374" t="e">
        <f t="shared" si="160"/>
        <v>#DIV/0!</v>
      </c>
      <c r="BJ126" s="1374" t="e">
        <f t="shared" si="160"/>
        <v>#DIV/0!</v>
      </c>
      <c r="BK126" s="1374" t="e">
        <f t="shared" si="160"/>
        <v>#DIV/0!</v>
      </c>
      <c r="BL126" s="1374" t="e">
        <f t="shared" si="160"/>
        <v>#DIV/0!</v>
      </c>
      <c r="BM126" s="1374" t="e">
        <f t="shared" si="160"/>
        <v>#DIV/0!</v>
      </c>
      <c r="BN126" s="483"/>
      <c r="BO126" s="498"/>
      <c r="BP126" s="1364"/>
      <c r="BQ126" s="1364"/>
      <c r="BR126" s="1364"/>
      <c r="BS126" s="1364"/>
      <c r="BT126" s="1364"/>
    </row>
    <row r="127" spans="2:72" s="489" customFormat="1" ht="12.75" x14ac:dyDescent="0.2">
      <c r="B127" s="1370" t="str">
        <f t="shared" si="130"/>
        <v>Limpeza vidros 6 horas</v>
      </c>
      <c r="C127" s="493">
        <v>0</v>
      </c>
      <c r="D127" s="843" t="e">
        <f t="shared" si="141"/>
        <v>#DIV/0!</v>
      </c>
      <c r="E127" s="689"/>
      <c r="F127" s="1373"/>
      <c r="G127" s="1373"/>
      <c r="H127" s="1373"/>
      <c r="I127" s="1374" t="e">
        <f t="shared" ref="I127:BM127" si="161">I77*$D127</f>
        <v>#DIV/0!</v>
      </c>
      <c r="J127" s="1374" t="e">
        <f t="shared" si="161"/>
        <v>#DIV/0!</v>
      </c>
      <c r="K127" s="1374" t="e">
        <f t="shared" si="161"/>
        <v>#DIV/0!</v>
      </c>
      <c r="L127" s="1374" t="e">
        <f t="shared" si="161"/>
        <v>#DIV/0!</v>
      </c>
      <c r="M127" s="1374" t="e">
        <f t="shared" si="161"/>
        <v>#DIV/0!</v>
      </c>
      <c r="N127" s="1374" t="e">
        <f t="shared" si="161"/>
        <v>#DIV/0!</v>
      </c>
      <c r="O127" s="1374" t="e">
        <f t="shared" si="161"/>
        <v>#DIV/0!</v>
      </c>
      <c r="P127" s="1374" t="e">
        <f t="shared" si="161"/>
        <v>#DIV/0!</v>
      </c>
      <c r="Q127" s="1374" t="e">
        <f t="shared" si="161"/>
        <v>#DIV/0!</v>
      </c>
      <c r="R127" s="1374" t="e">
        <f t="shared" si="161"/>
        <v>#DIV/0!</v>
      </c>
      <c r="S127" s="1374" t="e">
        <f t="shared" si="161"/>
        <v>#DIV/0!</v>
      </c>
      <c r="T127" s="1374" t="e">
        <f t="shared" si="161"/>
        <v>#DIV/0!</v>
      </c>
      <c r="U127" s="1374" t="e">
        <f t="shared" si="161"/>
        <v>#DIV/0!</v>
      </c>
      <c r="V127" s="1374" t="e">
        <f t="shared" si="161"/>
        <v>#DIV/0!</v>
      </c>
      <c r="W127" s="1374" t="e">
        <f t="shared" si="161"/>
        <v>#DIV/0!</v>
      </c>
      <c r="X127" s="1374" t="e">
        <f t="shared" si="161"/>
        <v>#DIV/0!</v>
      </c>
      <c r="Y127" s="1374" t="e">
        <f t="shared" si="161"/>
        <v>#DIV/0!</v>
      </c>
      <c r="Z127" s="1374" t="e">
        <f t="shared" si="161"/>
        <v>#DIV/0!</v>
      </c>
      <c r="AA127" s="1374" t="e">
        <f t="shared" si="161"/>
        <v>#DIV/0!</v>
      </c>
      <c r="AB127" s="1374" t="e">
        <f t="shared" si="161"/>
        <v>#DIV/0!</v>
      </c>
      <c r="AC127" s="1374" t="e">
        <f t="shared" si="161"/>
        <v>#DIV/0!</v>
      </c>
      <c r="AD127" s="1374" t="e">
        <f t="shared" si="161"/>
        <v>#DIV/0!</v>
      </c>
      <c r="AE127" s="1374" t="e">
        <f t="shared" si="161"/>
        <v>#DIV/0!</v>
      </c>
      <c r="AF127" s="1374" t="e">
        <f t="shared" si="161"/>
        <v>#DIV/0!</v>
      </c>
      <c r="AG127" s="1374" t="e">
        <f t="shared" si="161"/>
        <v>#DIV/0!</v>
      </c>
      <c r="AH127" s="1374" t="e">
        <f t="shared" si="161"/>
        <v>#DIV/0!</v>
      </c>
      <c r="AI127" s="1374" t="e">
        <f t="shared" si="161"/>
        <v>#DIV/0!</v>
      </c>
      <c r="AJ127" s="1374" t="e">
        <f t="shared" si="161"/>
        <v>#DIV/0!</v>
      </c>
      <c r="AK127" s="1374" t="e">
        <f t="shared" si="161"/>
        <v>#DIV/0!</v>
      </c>
      <c r="AL127" s="1374" t="e">
        <f t="shared" si="161"/>
        <v>#DIV/0!</v>
      </c>
      <c r="AM127" s="1374" t="e">
        <f t="shared" si="161"/>
        <v>#DIV/0!</v>
      </c>
      <c r="AN127" s="1374" t="e">
        <f t="shared" si="161"/>
        <v>#DIV/0!</v>
      </c>
      <c r="AO127" s="1374" t="e">
        <f t="shared" si="161"/>
        <v>#DIV/0!</v>
      </c>
      <c r="AP127" s="1374" t="e">
        <f t="shared" si="161"/>
        <v>#DIV/0!</v>
      </c>
      <c r="AQ127" s="1374" t="e">
        <f t="shared" si="161"/>
        <v>#DIV/0!</v>
      </c>
      <c r="AR127" s="1374" t="e">
        <f t="shared" si="161"/>
        <v>#DIV/0!</v>
      </c>
      <c r="AS127" s="1374" t="e">
        <f t="shared" si="161"/>
        <v>#DIV/0!</v>
      </c>
      <c r="AT127" s="1374" t="e">
        <f t="shared" si="161"/>
        <v>#DIV/0!</v>
      </c>
      <c r="AU127" s="1374" t="e">
        <f t="shared" si="161"/>
        <v>#DIV/0!</v>
      </c>
      <c r="AV127" s="1374" t="e">
        <f t="shared" si="161"/>
        <v>#DIV/0!</v>
      </c>
      <c r="AW127" s="1374" t="e">
        <f t="shared" si="161"/>
        <v>#DIV/0!</v>
      </c>
      <c r="AX127" s="1374" t="e">
        <f t="shared" si="161"/>
        <v>#DIV/0!</v>
      </c>
      <c r="AY127" s="1374" t="e">
        <f t="shared" si="161"/>
        <v>#DIV/0!</v>
      </c>
      <c r="AZ127" s="1374" t="e">
        <f t="shared" si="161"/>
        <v>#DIV/0!</v>
      </c>
      <c r="BA127" s="1374" t="e">
        <f t="shared" si="161"/>
        <v>#DIV/0!</v>
      </c>
      <c r="BB127" s="1374" t="e">
        <f t="shared" si="161"/>
        <v>#DIV/0!</v>
      </c>
      <c r="BC127" s="1374" t="e">
        <f t="shared" si="161"/>
        <v>#DIV/0!</v>
      </c>
      <c r="BD127" s="1374" t="e">
        <f t="shared" si="161"/>
        <v>#DIV/0!</v>
      </c>
      <c r="BE127" s="1374" t="e">
        <f t="shared" si="161"/>
        <v>#DIV/0!</v>
      </c>
      <c r="BF127" s="1374" t="e">
        <f t="shared" si="161"/>
        <v>#DIV/0!</v>
      </c>
      <c r="BG127" s="1374" t="e">
        <f t="shared" si="161"/>
        <v>#DIV/0!</v>
      </c>
      <c r="BH127" s="1374" t="e">
        <f t="shared" si="161"/>
        <v>#DIV/0!</v>
      </c>
      <c r="BI127" s="1374" t="e">
        <f t="shared" si="161"/>
        <v>#DIV/0!</v>
      </c>
      <c r="BJ127" s="1374" t="e">
        <f t="shared" si="161"/>
        <v>#DIV/0!</v>
      </c>
      <c r="BK127" s="1374" t="e">
        <f t="shared" si="161"/>
        <v>#DIV/0!</v>
      </c>
      <c r="BL127" s="1374" t="e">
        <f t="shared" si="161"/>
        <v>#DIV/0!</v>
      </c>
      <c r="BM127" s="1374" t="e">
        <f t="shared" si="161"/>
        <v>#DIV/0!</v>
      </c>
      <c r="BN127" s="483"/>
      <c r="BO127" s="498"/>
      <c r="BP127" s="1364"/>
      <c r="BQ127" s="1364"/>
      <c r="BR127" s="1364"/>
      <c r="BS127" s="1364"/>
      <c r="BT127" s="1364"/>
    </row>
    <row r="128" spans="2:72" s="489" customFormat="1" ht="12.75" x14ac:dyDescent="0.2">
      <c r="B128" s="1370" t="str">
        <f t="shared" si="130"/>
        <v>Limpeza vidros 8 horas</v>
      </c>
      <c r="C128" s="493">
        <v>0</v>
      </c>
      <c r="D128" s="843" t="e">
        <f t="shared" si="141"/>
        <v>#DIV/0!</v>
      </c>
      <c r="E128" s="689"/>
      <c r="F128" s="1373"/>
      <c r="G128" s="1373"/>
      <c r="H128" s="1373"/>
      <c r="I128" s="1374" t="e">
        <f t="shared" ref="I128:BM128" si="162">I78*$D128</f>
        <v>#DIV/0!</v>
      </c>
      <c r="J128" s="1374" t="e">
        <f t="shared" si="162"/>
        <v>#DIV/0!</v>
      </c>
      <c r="K128" s="1374" t="e">
        <f t="shared" si="162"/>
        <v>#DIV/0!</v>
      </c>
      <c r="L128" s="1374" t="e">
        <f t="shared" si="162"/>
        <v>#DIV/0!</v>
      </c>
      <c r="M128" s="1374" t="e">
        <f t="shared" si="162"/>
        <v>#DIV/0!</v>
      </c>
      <c r="N128" s="1374" t="e">
        <f t="shared" si="162"/>
        <v>#DIV/0!</v>
      </c>
      <c r="O128" s="1374" t="e">
        <f t="shared" si="162"/>
        <v>#DIV/0!</v>
      </c>
      <c r="P128" s="1374" t="e">
        <f t="shared" si="162"/>
        <v>#DIV/0!</v>
      </c>
      <c r="Q128" s="1374" t="e">
        <f t="shared" si="162"/>
        <v>#DIV/0!</v>
      </c>
      <c r="R128" s="1374" t="e">
        <f t="shared" si="162"/>
        <v>#DIV/0!</v>
      </c>
      <c r="S128" s="1374" t="e">
        <f t="shared" si="162"/>
        <v>#DIV/0!</v>
      </c>
      <c r="T128" s="1374" t="e">
        <f t="shared" si="162"/>
        <v>#DIV/0!</v>
      </c>
      <c r="U128" s="1374" t="e">
        <f t="shared" si="162"/>
        <v>#DIV/0!</v>
      </c>
      <c r="V128" s="1374" t="e">
        <f t="shared" si="162"/>
        <v>#DIV/0!</v>
      </c>
      <c r="W128" s="1374" t="e">
        <f t="shared" si="162"/>
        <v>#DIV/0!</v>
      </c>
      <c r="X128" s="1374" t="e">
        <f t="shared" si="162"/>
        <v>#DIV/0!</v>
      </c>
      <c r="Y128" s="1374" t="e">
        <f t="shared" si="162"/>
        <v>#DIV/0!</v>
      </c>
      <c r="Z128" s="1374" t="e">
        <f t="shared" si="162"/>
        <v>#DIV/0!</v>
      </c>
      <c r="AA128" s="1374" t="e">
        <f t="shared" si="162"/>
        <v>#DIV/0!</v>
      </c>
      <c r="AB128" s="1374" t="e">
        <f t="shared" si="162"/>
        <v>#DIV/0!</v>
      </c>
      <c r="AC128" s="1374" t="e">
        <f t="shared" si="162"/>
        <v>#DIV/0!</v>
      </c>
      <c r="AD128" s="1374" t="e">
        <f t="shared" si="162"/>
        <v>#DIV/0!</v>
      </c>
      <c r="AE128" s="1374" t="e">
        <f t="shared" si="162"/>
        <v>#DIV/0!</v>
      </c>
      <c r="AF128" s="1374" t="e">
        <f t="shared" si="162"/>
        <v>#DIV/0!</v>
      </c>
      <c r="AG128" s="1374" t="e">
        <f t="shared" si="162"/>
        <v>#DIV/0!</v>
      </c>
      <c r="AH128" s="1374" t="e">
        <f t="shared" si="162"/>
        <v>#DIV/0!</v>
      </c>
      <c r="AI128" s="1374" t="e">
        <f t="shared" si="162"/>
        <v>#DIV/0!</v>
      </c>
      <c r="AJ128" s="1374" t="e">
        <f t="shared" si="162"/>
        <v>#DIV/0!</v>
      </c>
      <c r="AK128" s="1374" t="e">
        <f t="shared" si="162"/>
        <v>#DIV/0!</v>
      </c>
      <c r="AL128" s="1374" t="e">
        <f t="shared" si="162"/>
        <v>#DIV/0!</v>
      </c>
      <c r="AM128" s="1374" t="e">
        <f t="shared" si="162"/>
        <v>#DIV/0!</v>
      </c>
      <c r="AN128" s="1374" t="e">
        <f t="shared" si="162"/>
        <v>#DIV/0!</v>
      </c>
      <c r="AO128" s="1374" t="e">
        <f t="shared" si="162"/>
        <v>#DIV/0!</v>
      </c>
      <c r="AP128" s="1374" t="e">
        <f t="shared" si="162"/>
        <v>#DIV/0!</v>
      </c>
      <c r="AQ128" s="1374" t="e">
        <f t="shared" si="162"/>
        <v>#DIV/0!</v>
      </c>
      <c r="AR128" s="1374" t="e">
        <f t="shared" si="162"/>
        <v>#DIV/0!</v>
      </c>
      <c r="AS128" s="1374" t="e">
        <f t="shared" si="162"/>
        <v>#DIV/0!</v>
      </c>
      <c r="AT128" s="1374" t="e">
        <f t="shared" si="162"/>
        <v>#DIV/0!</v>
      </c>
      <c r="AU128" s="1374" t="e">
        <f t="shared" si="162"/>
        <v>#DIV/0!</v>
      </c>
      <c r="AV128" s="1374" t="e">
        <f t="shared" si="162"/>
        <v>#DIV/0!</v>
      </c>
      <c r="AW128" s="1374" t="e">
        <f t="shared" si="162"/>
        <v>#DIV/0!</v>
      </c>
      <c r="AX128" s="1374" t="e">
        <f t="shared" si="162"/>
        <v>#DIV/0!</v>
      </c>
      <c r="AY128" s="1374" t="e">
        <f t="shared" si="162"/>
        <v>#DIV/0!</v>
      </c>
      <c r="AZ128" s="1374" t="e">
        <f t="shared" si="162"/>
        <v>#DIV/0!</v>
      </c>
      <c r="BA128" s="1374" t="e">
        <f t="shared" si="162"/>
        <v>#DIV/0!</v>
      </c>
      <c r="BB128" s="1374" t="e">
        <f t="shared" si="162"/>
        <v>#DIV/0!</v>
      </c>
      <c r="BC128" s="1374" t="e">
        <f t="shared" si="162"/>
        <v>#DIV/0!</v>
      </c>
      <c r="BD128" s="1374" t="e">
        <f t="shared" si="162"/>
        <v>#DIV/0!</v>
      </c>
      <c r="BE128" s="1374" t="e">
        <f t="shared" si="162"/>
        <v>#DIV/0!</v>
      </c>
      <c r="BF128" s="1374" t="e">
        <f t="shared" si="162"/>
        <v>#DIV/0!</v>
      </c>
      <c r="BG128" s="1374" t="e">
        <f t="shared" si="162"/>
        <v>#DIV/0!</v>
      </c>
      <c r="BH128" s="1374" t="e">
        <f t="shared" si="162"/>
        <v>#DIV/0!</v>
      </c>
      <c r="BI128" s="1374" t="e">
        <f t="shared" si="162"/>
        <v>#DIV/0!</v>
      </c>
      <c r="BJ128" s="1374" t="e">
        <f t="shared" si="162"/>
        <v>#DIV/0!</v>
      </c>
      <c r="BK128" s="1374" t="e">
        <f t="shared" si="162"/>
        <v>#DIV/0!</v>
      </c>
      <c r="BL128" s="1374" t="e">
        <f t="shared" si="162"/>
        <v>#DIV/0!</v>
      </c>
      <c r="BM128" s="1374" t="e">
        <f t="shared" si="162"/>
        <v>#DIV/0!</v>
      </c>
      <c r="BN128" s="483"/>
      <c r="BO128" s="498"/>
      <c r="BP128" s="1364"/>
      <c r="BQ128" s="1364"/>
      <c r="BR128" s="1364"/>
      <c r="BS128" s="1364"/>
      <c r="BT128" s="1364"/>
    </row>
    <row r="129" spans="2:72" s="489" customFormat="1" ht="12.75" x14ac:dyDescent="0.2">
      <c r="B129" s="1370" t="str">
        <f t="shared" si="130"/>
        <v>Limpeza pré e pós eventos 2 horas</v>
      </c>
      <c r="C129" s="493">
        <v>0</v>
      </c>
      <c r="D129" s="843" t="e">
        <f t="shared" si="141"/>
        <v>#DIV/0!</v>
      </c>
      <c r="E129" s="689"/>
      <c r="F129" s="1373"/>
      <c r="G129" s="1373"/>
      <c r="H129" s="1373"/>
      <c r="I129" s="1374" t="e">
        <f t="shared" ref="I129:BM129" si="163">I79*$D129</f>
        <v>#DIV/0!</v>
      </c>
      <c r="J129" s="1374" t="e">
        <f t="shared" si="163"/>
        <v>#DIV/0!</v>
      </c>
      <c r="K129" s="1374" t="e">
        <f t="shared" si="163"/>
        <v>#DIV/0!</v>
      </c>
      <c r="L129" s="1374" t="e">
        <f t="shared" si="163"/>
        <v>#DIV/0!</v>
      </c>
      <c r="M129" s="1374" t="e">
        <f t="shared" si="163"/>
        <v>#DIV/0!</v>
      </c>
      <c r="N129" s="1374" t="e">
        <f t="shared" si="163"/>
        <v>#DIV/0!</v>
      </c>
      <c r="O129" s="1374" t="e">
        <f t="shared" si="163"/>
        <v>#DIV/0!</v>
      </c>
      <c r="P129" s="1374" t="e">
        <f t="shared" si="163"/>
        <v>#DIV/0!</v>
      </c>
      <c r="Q129" s="1374" t="e">
        <f t="shared" si="163"/>
        <v>#DIV/0!</v>
      </c>
      <c r="R129" s="1374" t="e">
        <f t="shared" si="163"/>
        <v>#DIV/0!</v>
      </c>
      <c r="S129" s="1374" t="e">
        <f t="shared" si="163"/>
        <v>#DIV/0!</v>
      </c>
      <c r="T129" s="1374" t="e">
        <f t="shared" si="163"/>
        <v>#DIV/0!</v>
      </c>
      <c r="U129" s="1374" t="e">
        <f t="shared" si="163"/>
        <v>#DIV/0!</v>
      </c>
      <c r="V129" s="1374" t="e">
        <f t="shared" si="163"/>
        <v>#DIV/0!</v>
      </c>
      <c r="W129" s="1374" t="e">
        <f t="shared" si="163"/>
        <v>#DIV/0!</v>
      </c>
      <c r="X129" s="1374" t="e">
        <f t="shared" si="163"/>
        <v>#DIV/0!</v>
      </c>
      <c r="Y129" s="1374" t="e">
        <f t="shared" si="163"/>
        <v>#DIV/0!</v>
      </c>
      <c r="Z129" s="1374" t="e">
        <f t="shared" si="163"/>
        <v>#DIV/0!</v>
      </c>
      <c r="AA129" s="1374" t="e">
        <f t="shared" si="163"/>
        <v>#DIV/0!</v>
      </c>
      <c r="AB129" s="1374" t="e">
        <f t="shared" si="163"/>
        <v>#DIV/0!</v>
      </c>
      <c r="AC129" s="1374" t="e">
        <f t="shared" si="163"/>
        <v>#DIV/0!</v>
      </c>
      <c r="AD129" s="1374" t="e">
        <f t="shared" si="163"/>
        <v>#DIV/0!</v>
      </c>
      <c r="AE129" s="1374" t="e">
        <f t="shared" si="163"/>
        <v>#DIV/0!</v>
      </c>
      <c r="AF129" s="1374" t="e">
        <f t="shared" si="163"/>
        <v>#DIV/0!</v>
      </c>
      <c r="AG129" s="1374" t="e">
        <f t="shared" si="163"/>
        <v>#DIV/0!</v>
      </c>
      <c r="AH129" s="1374" t="e">
        <f t="shared" si="163"/>
        <v>#DIV/0!</v>
      </c>
      <c r="AI129" s="1374" t="e">
        <f t="shared" si="163"/>
        <v>#DIV/0!</v>
      </c>
      <c r="AJ129" s="1374" t="e">
        <f t="shared" si="163"/>
        <v>#DIV/0!</v>
      </c>
      <c r="AK129" s="1374" t="e">
        <f t="shared" si="163"/>
        <v>#DIV/0!</v>
      </c>
      <c r="AL129" s="1374" t="e">
        <f t="shared" si="163"/>
        <v>#DIV/0!</v>
      </c>
      <c r="AM129" s="1374" t="e">
        <f t="shared" si="163"/>
        <v>#DIV/0!</v>
      </c>
      <c r="AN129" s="1374" t="e">
        <f t="shared" si="163"/>
        <v>#DIV/0!</v>
      </c>
      <c r="AO129" s="1374" t="e">
        <f t="shared" si="163"/>
        <v>#DIV/0!</v>
      </c>
      <c r="AP129" s="1374" t="e">
        <f t="shared" si="163"/>
        <v>#DIV/0!</v>
      </c>
      <c r="AQ129" s="1374" t="e">
        <f t="shared" si="163"/>
        <v>#DIV/0!</v>
      </c>
      <c r="AR129" s="1374" t="e">
        <f t="shared" si="163"/>
        <v>#DIV/0!</v>
      </c>
      <c r="AS129" s="1374" t="e">
        <f t="shared" si="163"/>
        <v>#DIV/0!</v>
      </c>
      <c r="AT129" s="1374" t="e">
        <f t="shared" si="163"/>
        <v>#DIV/0!</v>
      </c>
      <c r="AU129" s="1374" t="e">
        <f t="shared" si="163"/>
        <v>#DIV/0!</v>
      </c>
      <c r="AV129" s="1374" t="e">
        <f t="shared" si="163"/>
        <v>#DIV/0!</v>
      </c>
      <c r="AW129" s="1374" t="e">
        <f t="shared" si="163"/>
        <v>#DIV/0!</v>
      </c>
      <c r="AX129" s="1374" t="e">
        <f t="shared" si="163"/>
        <v>#DIV/0!</v>
      </c>
      <c r="AY129" s="1374" t="e">
        <f t="shared" si="163"/>
        <v>#DIV/0!</v>
      </c>
      <c r="AZ129" s="1374" t="e">
        <f t="shared" si="163"/>
        <v>#DIV/0!</v>
      </c>
      <c r="BA129" s="1374" t="e">
        <f t="shared" si="163"/>
        <v>#DIV/0!</v>
      </c>
      <c r="BB129" s="1374" t="e">
        <f t="shared" si="163"/>
        <v>#DIV/0!</v>
      </c>
      <c r="BC129" s="1374" t="e">
        <f t="shared" si="163"/>
        <v>#DIV/0!</v>
      </c>
      <c r="BD129" s="1374" t="e">
        <f t="shared" si="163"/>
        <v>#DIV/0!</v>
      </c>
      <c r="BE129" s="1374" t="e">
        <f t="shared" si="163"/>
        <v>#DIV/0!</v>
      </c>
      <c r="BF129" s="1374" t="e">
        <f t="shared" si="163"/>
        <v>#DIV/0!</v>
      </c>
      <c r="BG129" s="1374" t="e">
        <f t="shared" si="163"/>
        <v>#DIV/0!</v>
      </c>
      <c r="BH129" s="1374" t="e">
        <f t="shared" si="163"/>
        <v>#DIV/0!</v>
      </c>
      <c r="BI129" s="1374" t="e">
        <f t="shared" si="163"/>
        <v>#DIV/0!</v>
      </c>
      <c r="BJ129" s="1374" t="e">
        <f t="shared" si="163"/>
        <v>#DIV/0!</v>
      </c>
      <c r="BK129" s="1374" t="e">
        <f t="shared" si="163"/>
        <v>#DIV/0!</v>
      </c>
      <c r="BL129" s="1374" t="e">
        <f t="shared" si="163"/>
        <v>#DIV/0!</v>
      </c>
      <c r="BM129" s="1374" t="e">
        <f t="shared" si="163"/>
        <v>#DIV/0!</v>
      </c>
      <c r="BN129" s="483"/>
      <c r="BO129" s="498"/>
      <c r="BP129" s="1364"/>
      <c r="BQ129" s="1364"/>
      <c r="BR129" s="1364"/>
      <c r="BS129" s="1364"/>
      <c r="BT129" s="1364"/>
    </row>
    <row r="130" spans="2:72" s="489" customFormat="1" ht="12.75" x14ac:dyDescent="0.2">
      <c r="B130" s="1370" t="str">
        <f t="shared" si="130"/>
        <v>Limpeza pré e pós eventos 6 horas</v>
      </c>
      <c r="C130" s="493">
        <v>0</v>
      </c>
      <c r="D130" s="843" t="e">
        <f t="shared" si="141"/>
        <v>#DIV/0!</v>
      </c>
      <c r="E130" s="689"/>
      <c r="F130" s="1373"/>
      <c r="G130" s="1373"/>
      <c r="H130" s="1373"/>
      <c r="I130" s="1374" t="e">
        <f t="shared" ref="I130:BM130" si="164">I80*$D130</f>
        <v>#DIV/0!</v>
      </c>
      <c r="J130" s="1374" t="e">
        <f t="shared" si="164"/>
        <v>#DIV/0!</v>
      </c>
      <c r="K130" s="1374" t="e">
        <f t="shared" si="164"/>
        <v>#DIV/0!</v>
      </c>
      <c r="L130" s="1374" t="e">
        <f t="shared" si="164"/>
        <v>#DIV/0!</v>
      </c>
      <c r="M130" s="1374" t="e">
        <f t="shared" si="164"/>
        <v>#DIV/0!</v>
      </c>
      <c r="N130" s="1374" t="e">
        <f t="shared" si="164"/>
        <v>#DIV/0!</v>
      </c>
      <c r="O130" s="1374" t="e">
        <f t="shared" si="164"/>
        <v>#DIV/0!</v>
      </c>
      <c r="P130" s="1374" t="e">
        <f t="shared" si="164"/>
        <v>#DIV/0!</v>
      </c>
      <c r="Q130" s="1374" t="e">
        <f t="shared" si="164"/>
        <v>#DIV/0!</v>
      </c>
      <c r="R130" s="1374" t="e">
        <f t="shared" si="164"/>
        <v>#DIV/0!</v>
      </c>
      <c r="S130" s="1374" t="e">
        <f t="shared" si="164"/>
        <v>#DIV/0!</v>
      </c>
      <c r="T130" s="1374" t="e">
        <f t="shared" si="164"/>
        <v>#DIV/0!</v>
      </c>
      <c r="U130" s="1374" t="e">
        <f t="shared" si="164"/>
        <v>#DIV/0!</v>
      </c>
      <c r="V130" s="1374" t="e">
        <f t="shared" si="164"/>
        <v>#DIV/0!</v>
      </c>
      <c r="W130" s="1374" t="e">
        <f t="shared" si="164"/>
        <v>#DIV/0!</v>
      </c>
      <c r="X130" s="1374" t="e">
        <f t="shared" si="164"/>
        <v>#DIV/0!</v>
      </c>
      <c r="Y130" s="1374" t="e">
        <f t="shared" si="164"/>
        <v>#DIV/0!</v>
      </c>
      <c r="Z130" s="1374" t="e">
        <f t="shared" si="164"/>
        <v>#DIV/0!</v>
      </c>
      <c r="AA130" s="1374" t="e">
        <f t="shared" si="164"/>
        <v>#DIV/0!</v>
      </c>
      <c r="AB130" s="1374" t="e">
        <f t="shared" si="164"/>
        <v>#DIV/0!</v>
      </c>
      <c r="AC130" s="1374" t="e">
        <f t="shared" si="164"/>
        <v>#DIV/0!</v>
      </c>
      <c r="AD130" s="1374" t="e">
        <f t="shared" si="164"/>
        <v>#DIV/0!</v>
      </c>
      <c r="AE130" s="1374" t="e">
        <f t="shared" si="164"/>
        <v>#DIV/0!</v>
      </c>
      <c r="AF130" s="1374" t="e">
        <f t="shared" si="164"/>
        <v>#DIV/0!</v>
      </c>
      <c r="AG130" s="1374" t="e">
        <f t="shared" si="164"/>
        <v>#DIV/0!</v>
      </c>
      <c r="AH130" s="1374" t="e">
        <f t="shared" si="164"/>
        <v>#DIV/0!</v>
      </c>
      <c r="AI130" s="1374" t="e">
        <f t="shared" si="164"/>
        <v>#DIV/0!</v>
      </c>
      <c r="AJ130" s="1374" t="e">
        <f t="shared" si="164"/>
        <v>#DIV/0!</v>
      </c>
      <c r="AK130" s="1374" t="e">
        <f t="shared" si="164"/>
        <v>#DIV/0!</v>
      </c>
      <c r="AL130" s="1374" t="e">
        <f t="shared" si="164"/>
        <v>#DIV/0!</v>
      </c>
      <c r="AM130" s="1374" t="e">
        <f t="shared" si="164"/>
        <v>#DIV/0!</v>
      </c>
      <c r="AN130" s="1374" t="e">
        <f t="shared" si="164"/>
        <v>#DIV/0!</v>
      </c>
      <c r="AO130" s="1374" t="e">
        <f t="shared" si="164"/>
        <v>#DIV/0!</v>
      </c>
      <c r="AP130" s="1374" t="e">
        <f t="shared" si="164"/>
        <v>#DIV/0!</v>
      </c>
      <c r="AQ130" s="1374" t="e">
        <f t="shared" si="164"/>
        <v>#DIV/0!</v>
      </c>
      <c r="AR130" s="1374" t="e">
        <f t="shared" si="164"/>
        <v>#DIV/0!</v>
      </c>
      <c r="AS130" s="1374" t="e">
        <f t="shared" si="164"/>
        <v>#DIV/0!</v>
      </c>
      <c r="AT130" s="1374" t="e">
        <f t="shared" si="164"/>
        <v>#DIV/0!</v>
      </c>
      <c r="AU130" s="1374" t="e">
        <f t="shared" si="164"/>
        <v>#DIV/0!</v>
      </c>
      <c r="AV130" s="1374" t="e">
        <f t="shared" si="164"/>
        <v>#DIV/0!</v>
      </c>
      <c r="AW130" s="1374" t="e">
        <f t="shared" si="164"/>
        <v>#DIV/0!</v>
      </c>
      <c r="AX130" s="1374" t="e">
        <f t="shared" si="164"/>
        <v>#DIV/0!</v>
      </c>
      <c r="AY130" s="1374" t="e">
        <f t="shared" si="164"/>
        <v>#DIV/0!</v>
      </c>
      <c r="AZ130" s="1374" t="e">
        <f t="shared" si="164"/>
        <v>#DIV/0!</v>
      </c>
      <c r="BA130" s="1374" t="e">
        <f t="shared" si="164"/>
        <v>#DIV/0!</v>
      </c>
      <c r="BB130" s="1374" t="e">
        <f t="shared" si="164"/>
        <v>#DIV/0!</v>
      </c>
      <c r="BC130" s="1374" t="e">
        <f t="shared" si="164"/>
        <v>#DIV/0!</v>
      </c>
      <c r="BD130" s="1374" t="e">
        <f t="shared" si="164"/>
        <v>#DIV/0!</v>
      </c>
      <c r="BE130" s="1374" t="e">
        <f t="shared" si="164"/>
        <v>#DIV/0!</v>
      </c>
      <c r="BF130" s="1374" t="e">
        <f t="shared" si="164"/>
        <v>#DIV/0!</v>
      </c>
      <c r="BG130" s="1374" t="e">
        <f t="shared" si="164"/>
        <v>#DIV/0!</v>
      </c>
      <c r="BH130" s="1374" t="e">
        <f t="shared" si="164"/>
        <v>#DIV/0!</v>
      </c>
      <c r="BI130" s="1374" t="e">
        <f t="shared" si="164"/>
        <v>#DIV/0!</v>
      </c>
      <c r="BJ130" s="1374" t="e">
        <f t="shared" si="164"/>
        <v>#DIV/0!</v>
      </c>
      <c r="BK130" s="1374" t="e">
        <f t="shared" si="164"/>
        <v>#DIV/0!</v>
      </c>
      <c r="BL130" s="1374" t="e">
        <f t="shared" si="164"/>
        <v>#DIV/0!</v>
      </c>
      <c r="BM130" s="1374" t="e">
        <f t="shared" si="164"/>
        <v>#DIV/0!</v>
      </c>
      <c r="BN130" s="483"/>
      <c r="BO130" s="498"/>
      <c r="BP130" s="1364"/>
      <c r="BQ130" s="1364"/>
      <c r="BR130" s="1364"/>
      <c r="BS130" s="1364"/>
      <c r="BT130" s="1364"/>
    </row>
    <row r="131" spans="2:72" s="489" customFormat="1" ht="12.75" x14ac:dyDescent="0.2">
      <c r="B131" s="1370" t="str">
        <f t="shared" si="130"/>
        <v>Limpeza pré e pós eventos 8 horas</v>
      </c>
      <c r="C131" s="493">
        <v>0</v>
      </c>
      <c r="D131" s="843" t="e">
        <f t="shared" si="141"/>
        <v>#DIV/0!</v>
      </c>
      <c r="E131" s="689"/>
      <c r="F131" s="1373"/>
      <c r="G131" s="1373"/>
      <c r="H131" s="1373"/>
      <c r="I131" s="1374" t="e">
        <f t="shared" ref="I131:BM131" si="165">I81*$D131</f>
        <v>#DIV/0!</v>
      </c>
      <c r="J131" s="1374" t="e">
        <f t="shared" si="165"/>
        <v>#DIV/0!</v>
      </c>
      <c r="K131" s="1374" t="e">
        <f t="shared" si="165"/>
        <v>#DIV/0!</v>
      </c>
      <c r="L131" s="1374" t="e">
        <f t="shared" si="165"/>
        <v>#DIV/0!</v>
      </c>
      <c r="M131" s="1374" t="e">
        <f t="shared" si="165"/>
        <v>#DIV/0!</v>
      </c>
      <c r="N131" s="1374" t="e">
        <f t="shared" si="165"/>
        <v>#DIV/0!</v>
      </c>
      <c r="O131" s="1374" t="e">
        <f t="shared" si="165"/>
        <v>#DIV/0!</v>
      </c>
      <c r="P131" s="1374" t="e">
        <f t="shared" si="165"/>
        <v>#DIV/0!</v>
      </c>
      <c r="Q131" s="1374" t="e">
        <f t="shared" si="165"/>
        <v>#DIV/0!</v>
      </c>
      <c r="R131" s="1374" t="e">
        <f t="shared" si="165"/>
        <v>#DIV/0!</v>
      </c>
      <c r="S131" s="1374" t="e">
        <f t="shared" si="165"/>
        <v>#DIV/0!</v>
      </c>
      <c r="T131" s="1374" t="e">
        <f t="shared" si="165"/>
        <v>#DIV/0!</v>
      </c>
      <c r="U131" s="1374" t="e">
        <f t="shared" si="165"/>
        <v>#DIV/0!</v>
      </c>
      <c r="V131" s="1374" t="e">
        <f t="shared" si="165"/>
        <v>#DIV/0!</v>
      </c>
      <c r="W131" s="1374" t="e">
        <f t="shared" si="165"/>
        <v>#DIV/0!</v>
      </c>
      <c r="X131" s="1374" t="e">
        <f t="shared" si="165"/>
        <v>#DIV/0!</v>
      </c>
      <c r="Y131" s="1374" t="e">
        <f t="shared" si="165"/>
        <v>#DIV/0!</v>
      </c>
      <c r="Z131" s="1374" t="e">
        <f t="shared" si="165"/>
        <v>#DIV/0!</v>
      </c>
      <c r="AA131" s="1374" t="e">
        <f t="shared" si="165"/>
        <v>#DIV/0!</v>
      </c>
      <c r="AB131" s="1374" t="e">
        <f t="shared" si="165"/>
        <v>#DIV/0!</v>
      </c>
      <c r="AC131" s="1374" t="e">
        <f t="shared" si="165"/>
        <v>#DIV/0!</v>
      </c>
      <c r="AD131" s="1374" t="e">
        <f t="shared" si="165"/>
        <v>#DIV/0!</v>
      </c>
      <c r="AE131" s="1374" t="e">
        <f t="shared" si="165"/>
        <v>#DIV/0!</v>
      </c>
      <c r="AF131" s="1374" t="e">
        <f t="shared" si="165"/>
        <v>#DIV/0!</v>
      </c>
      <c r="AG131" s="1374" t="e">
        <f t="shared" si="165"/>
        <v>#DIV/0!</v>
      </c>
      <c r="AH131" s="1374" t="e">
        <f t="shared" si="165"/>
        <v>#DIV/0!</v>
      </c>
      <c r="AI131" s="1374" t="e">
        <f t="shared" si="165"/>
        <v>#DIV/0!</v>
      </c>
      <c r="AJ131" s="1374" t="e">
        <f t="shared" si="165"/>
        <v>#DIV/0!</v>
      </c>
      <c r="AK131" s="1374" t="e">
        <f t="shared" si="165"/>
        <v>#DIV/0!</v>
      </c>
      <c r="AL131" s="1374" t="e">
        <f t="shared" si="165"/>
        <v>#DIV/0!</v>
      </c>
      <c r="AM131" s="1374" t="e">
        <f t="shared" si="165"/>
        <v>#DIV/0!</v>
      </c>
      <c r="AN131" s="1374" t="e">
        <f t="shared" si="165"/>
        <v>#DIV/0!</v>
      </c>
      <c r="AO131" s="1374" t="e">
        <f t="shared" si="165"/>
        <v>#DIV/0!</v>
      </c>
      <c r="AP131" s="1374" t="e">
        <f t="shared" si="165"/>
        <v>#DIV/0!</v>
      </c>
      <c r="AQ131" s="1374" t="e">
        <f t="shared" si="165"/>
        <v>#DIV/0!</v>
      </c>
      <c r="AR131" s="1374" t="e">
        <f t="shared" si="165"/>
        <v>#DIV/0!</v>
      </c>
      <c r="AS131" s="1374" t="e">
        <f t="shared" si="165"/>
        <v>#DIV/0!</v>
      </c>
      <c r="AT131" s="1374" t="e">
        <f t="shared" si="165"/>
        <v>#DIV/0!</v>
      </c>
      <c r="AU131" s="1374" t="e">
        <f t="shared" si="165"/>
        <v>#DIV/0!</v>
      </c>
      <c r="AV131" s="1374" t="e">
        <f t="shared" si="165"/>
        <v>#DIV/0!</v>
      </c>
      <c r="AW131" s="1374" t="e">
        <f t="shared" si="165"/>
        <v>#DIV/0!</v>
      </c>
      <c r="AX131" s="1374" t="e">
        <f t="shared" si="165"/>
        <v>#DIV/0!</v>
      </c>
      <c r="AY131" s="1374" t="e">
        <f t="shared" si="165"/>
        <v>#DIV/0!</v>
      </c>
      <c r="AZ131" s="1374" t="e">
        <f t="shared" si="165"/>
        <v>#DIV/0!</v>
      </c>
      <c r="BA131" s="1374" t="e">
        <f t="shared" si="165"/>
        <v>#DIV/0!</v>
      </c>
      <c r="BB131" s="1374" t="e">
        <f t="shared" si="165"/>
        <v>#DIV/0!</v>
      </c>
      <c r="BC131" s="1374" t="e">
        <f t="shared" si="165"/>
        <v>#DIV/0!</v>
      </c>
      <c r="BD131" s="1374" t="e">
        <f t="shared" si="165"/>
        <v>#DIV/0!</v>
      </c>
      <c r="BE131" s="1374" t="e">
        <f t="shared" si="165"/>
        <v>#DIV/0!</v>
      </c>
      <c r="BF131" s="1374" t="e">
        <f t="shared" si="165"/>
        <v>#DIV/0!</v>
      </c>
      <c r="BG131" s="1374" t="e">
        <f t="shared" si="165"/>
        <v>#DIV/0!</v>
      </c>
      <c r="BH131" s="1374" t="e">
        <f t="shared" si="165"/>
        <v>#DIV/0!</v>
      </c>
      <c r="BI131" s="1374" t="e">
        <f t="shared" si="165"/>
        <v>#DIV/0!</v>
      </c>
      <c r="BJ131" s="1374" t="e">
        <f t="shared" si="165"/>
        <v>#DIV/0!</v>
      </c>
      <c r="BK131" s="1374" t="e">
        <f t="shared" si="165"/>
        <v>#DIV/0!</v>
      </c>
      <c r="BL131" s="1374" t="e">
        <f t="shared" si="165"/>
        <v>#DIV/0!</v>
      </c>
      <c r="BM131" s="1374" t="e">
        <f t="shared" si="165"/>
        <v>#DIV/0!</v>
      </c>
      <c r="BN131" s="483"/>
      <c r="BO131" s="498"/>
      <c r="BP131" s="1364"/>
      <c r="BQ131" s="1364"/>
      <c r="BR131" s="1364"/>
      <c r="BS131" s="1364"/>
      <c r="BT131" s="1364"/>
    </row>
    <row r="132" spans="2:72" s="489" customFormat="1" ht="12.75" x14ac:dyDescent="0.2">
      <c r="B132" s="1370" t="str">
        <f t="shared" si="130"/>
        <v>Cozinheira 2 horas</v>
      </c>
      <c r="C132" s="493">
        <v>0</v>
      </c>
      <c r="D132" s="843" t="e">
        <f t="shared" si="141"/>
        <v>#DIV/0!</v>
      </c>
      <c r="E132" s="689"/>
      <c r="F132" s="1373"/>
      <c r="G132" s="1373"/>
      <c r="H132" s="1373"/>
      <c r="I132" s="1374" t="e">
        <f t="shared" ref="I132:BM132" si="166">I82*$D132</f>
        <v>#DIV/0!</v>
      </c>
      <c r="J132" s="1374" t="e">
        <f t="shared" si="166"/>
        <v>#DIV/0!</v>
      </c>
      <c r="K132" s="1374" t="e">
        <f t="shared" si="166"/>
        <v>#DIV/0!</v>
      </c>
      <c r="L132" s="1374" t="e">
        <f t="shared" si="166"/>
        <v>#DIV/0!</v>
      </c>
      <c r="M132" s="1374" t="e">
        <f t="shared" si="166"/>
        <v>#DIV/0!</v>
      </c>
      <c r="N132" s="1374" t="e">
        <f t="shared" si="166"/>
        <v>#DIV/0!</v>
      </c>
      <c r="O132" s="1374" t="e">
        <f t="shared" si="166"/>
        <v>#DIV/0!</v>
      </c>
      <c r="P132" s="1374" t="e">
        <f t="shared" si="166"/>
        <v>#DIV/0!</v>
      </c>
      <c r="Q132" s="1374" t="e">
        <f t="shared" si="166"/>
        <v>#DIV/0!</v>
      </c>
      <c r="R132" s="1374" t="e">
        <f t="shared" si="166"/>
        <v>#DIV/0!</v>
      </c>
      <c r="S132" s="1374" t="e">
        <f t="shared" si="166"/>
        <v>#DIV/0!</v>
      </c>
      <c r="T132" s="1374" t="e">
        <f t="shared" si="166"/>
        <v>#DIV/0!</v>
      </c>
      <c r="U132" s="1374" t="e">
        <f t="shared" si="166"/>
        <v>#DIV/0!</v>
      </c>
      <c r="V132" s="1374" t="e">
        <f t="shared" si="166"/>
        <v>#DIV/0!</v>
      </c>
      <c r="W132" s="1374" t="e">
        <f t="shared" si="166"/>
        <v>#DIV/0!</v>
      </c>
      <c r="X132" s="1374" t="e">
        <f t="shared" si="166"/>
        <v>#DIV/0!</v>
      </c>
      <c r="Y132" s="1374" t="e">
        <f t="shared" si="166"/>
        <v>#DIV/0!</v>
      </c>
      <c r="Z132" s="1374" t="e">
        <f t="shared" si="166"/>
        <v>#DIV/0!</v>
      </c>
      <c r="AA132" s="1374" t="e">
        <f t="shared" si="166"/>
        <v>#DIV/0!</v>
      </c>
      <c r="AB132" s="1374" t="e">
        <f t="shared" si="166"/>
        <v>#DIV/0!</v>
      </c>
      <c r="AC132" s="1374" t="e">
        <f t="shared" si="166"/>
        <v>#DIV/0!</v>
      </c>
      <c r="AD132" s="1374" t="e">
        <f t="shared" si="166"/>
        <v>#DIV/0!</v>
      </c>
      <c r="AE132" s="1374" t="e">
        <f t="shared" si="166"/>
        <v>#DIV/0!</v>
      </c>
      <c r="AF132" s="1374" t="e">
        <f t="shared" si="166"/>
        <v>#DIV/0!</v>
      </c>
      <c r="AG132" s="1374" t="e">
        <f t="shared" si="166"/>
        <v>#DIV/0!</v>
      </c>
      <c r="AH132" s="1374" t="e">
        <f t="shared" si="166"/>
        <v>#DIV/0!</v>
      </c>
      <c r="AI132" s="1374" t="e">
        <f t="shared" si="166"/>
        <v>#DIV/0!</v>
      </c>
      <c r="AJ132" s="1374" t="e">
        <f t="shared" si="166"/>
        <v>#DIV/0!</v>
      </c>
      <c r="AK132" s="1374" t="e">
        <f t="shared" si="166"/>
        <v>#DIV/0!</v>
      </c>
      <c r="AL132" s="1374" t="e">
        <f t="shared" si="166"/>
        <v>#DIV/0!</v>
      </c>
      <c r="AM132" s="1374" t="e">
        <f t="shared" si="166"/>
        <v>#DIV/0!</v>
      </c>
      <c r="AN132" s="1374" t="e">
        <f t="shared" si="166"/>
        <v>#DIV/0!</v>
      </c>
      <c r="AO132" s="1374" t="e">
        <f t="shared" si="166"/>
        <v>#DIV/0!</v>
      </c>
      <c r="AP132" s="1374" t="e">
        <f t="shared" si="166"/>
        <v>#DIV/0!</v>
      </c>
      <c r="AQ132" s="1374" t="e">
        <f t="shared" si="166"/>
        <v>#DIV/0!</v>
      </c>
      <c r="AR132" s="1374" t="e">
        <f t="shared" si="166"/>
        <v>#DIV/0!</v>
      </c>
      <c r="AS132" s="1374" t="e">
        <f t="shared" si="166"/>
        <v>#DIV/0!</v>
      </c>
      <c r="AT132" s="1374" t="e">
        <f t="shared" si="166"/>
        <v>#DIV/0!</v>
      </c>
      <c r="AU132" s="1374" t="e">
        <f t="shared" si="166"/>
        <v>#DIV/0!</v>
      </c>
      <c r="AV132" s="1374" t="e">
        <f t="shared" si="166"/>
        <v>#DIV/0!</v>
      </c>
      <c r="AW132" s="1374" t="e">
        <f t="shared" si="166"/>
        <v>#DIV/0!</v>
      </c>
      <c r="AX132" s="1374" t="e">
        <f t="shared" si="166"/>
        <v>#DIV/0!</v>
      </c>
      <c r="AY132" s="1374" t="e">
        <f t="shared" si="166"/>
        <v>#DIV/0!</v>
      </c>
      <c r="AZ132" s="1374" t="e">
        <f t="shared" si="166"/>
        <v>#DIV/0!</v>
      </c>
      <c r="BA132" s="1374" t="e">
        <f t="shared" si="166"/>
        <v>#DIV/0!</v>
      </c>
      <c r="BB132" s="1374" t="e">
        <f t="shared" si="166"/>
        <v>#DIV/0!</v>
      </c>
      <c r="BC132" s="1374" t="e">
        <f t="shared" si="166"/>
        <v>#DIV/0!</v>
      </c>
      <c r="BD132" s="1374" t="e">
        <f t="shared" si="166"/>
        <v>#DIV/0!</v>
      </c>
      <c r="BE132" s="1374" t="e">
        <f t="shared" si="166"/>
        <v>#DIV/0!</v>
      </c>
      <c r="BF132" s="1374" t="e">
        <f t="shared" si="166"/>
        <v>#DIV/0!</v>
      </c>
      <c r="BG132" s="1374" t="e">
        <f t="shared" si="166"/>
        <v>#DIV/0!</v>
      </c>
      <c r="BH132" s="1374" t="e">
        <f t="shared" si="166"/>
        <v>#DIV/0!</v>
      </c>
      <c r="BI132" s="1374" t="e">
        <f t="shared" si="166"/>
        <v>#DIV/0!</v>
      </c>
      <c r="BJ132" s="1374" t="e">
        <f t="shared" si="166"/>
        <v>#DIV/0!</v>
      </c>
      <c r="BK132" s="1374" t="e">
        <f t="shared" si="166"/>
        <v>#DIV/0!</v>
      </c>
      <c r="BL132" s="1374" t="e">
        <f t="shared" si="166"/>
        <v>#DIV/0!</v>
      </c>
      <c r="BM132" s="1374" t="e">
        <f t="shared" si="166"/>
        <v>#DIV/0!</v>
      </c>
      <c r="BN132" s="483"/>
      <c r="BO132" s="498"/>
      <c r="BP132" s="1364"/>
      <c r="BQ132" s="1364"/>
      <c r="BR132" s="1364"/>
      <c r="BS132" s="1364"/>
      <c r="BT132" s="1364"/>
    </row>
    <row r="133" spans="2:72" s="489" customFormat="1" ht="12.75" x14ac:dyDescent="0.2">
      <c r="B133" s="1370" t="str">
        <f t="shared" si="130"/>
        <v>Cozinheira 4 horas</v>
      </c>
      <c r="C133" s="493">
        <v>0</v>
      </c>
      <c r="D133" s="843" t="e">
        <f t="shared" si="141"/>
        <v>#DIV/0!</v>
      </c>
      <c r="E133" s="689"/>
      <c r="F133" s="1373"/>
      <c r="G133" s="1373"/>
      <c r="H133" s="1373"/>
      <c r="I133" s="1374" t="e">
        <f t="shared" ref="I133:BM133" si="167">I83*$D133</f>
        <v>#DIV/0!</v>
      </c>
      <c r="J133" s="1374" t="e">
        <f t="shared" si="167"/>
        <v>#DIV/0!</v>
      </c>
      <c r="K133" s="1374" t="e">
        <f t="shared" si="167"/>
        <v>#DIV/0!</v>
      </c>
      <c r="L133" s="1374" t="e">
        <f t="shared" si="167"/>
        <v>#DIV/0!</v>
      </c>
      <c r="M133" s="1374" t="e">
        <f t="shared" si="167"/>
        <v>#DIV/0!</v>
      </c>
      <c r="N133" s="1374" t="e">
        <f t="shared" si="167"/>
        <v>#DIV/0!</v>
      </c>
      <c r="O133" s="1374" t="e">
        <f t="shared" si="167"/>
        <v>#DIV/0!</v>
      </c>
      <c r="P133" s="1374" t="e">
        <f t="shared" si="167"/>
        <v>#DIV/0!</v>
      </c>
      <c r="Q133" s="1374" t="e">
        <f t="shared" si="167"/>
        <v>#DIV/0!</v>
      </c>
      <c r="R133" s="1374" t="e">
        <f t="shared" si="167"/>
        <v>#DIV/0!</v>
      </c>
      <c r="S133" s="1374" t="e">
        <f t="shared" si="167"/>
        <v>#DIV/0!</v>
      </c>
      <c r="T133" s="1374" t="e">
        <f t="shared" si="167"/>
        <v>#DIV/0!</v>
      </c>
      <c r="U133" s="1374" t="e">
        <f t="shared" si="167"/>
        <v>#DIV/0!</v>
      </c>
      <c r="V133" s="1374" t="e">
        <f t="shared" si="167"/>
        <v>#DIV/0!</v>
      </c>
      <c r="W133" s="1374" t="e">
        <f t="shared" si="167"/>
        <v>#DIV/0!</v>
      </c>
      <c r="X133" s="1374" t="e">
        <f t="shared" si="167"/>
        <v>#DIV/0!</v>
      </c>
      <c r="Y133" s="1374" t="e">
        <f t="shared" si="167"/>
        <v>#DIV/0!</v>
      </c>
      <c r="Z133" s="1374" t="e">
        <f t="shared" si="167"/>
        <v>#DIV/0!</v>
      </c>
      <c r="AA133" s="1374" t="e">
        <f t="shared" si="167"/>
        <v>#DIV/0!</v>
      </c>
      <c r="AB133" s="1374" t="e">
        <f t="shared" si="167"/>
        <v>#DIV/0!</v>
      </c>
      <c r="AC133" s="1374" t="e">
        <f t="shared" si="167"/>
        <v>#DIV/0!</v>
      </c>
      <c r="AD133" s="1374" t="e">
        <f t="shared" si="167"/>
        <v>#DIV/0!</v>
      </c>
      <c r="AE133" s="1374" t="e">
        <f t="shared" si="167"/>
        <v>#DIV/0!</v>
      </c>
      <c r="AF133" s="1374" t="e">
        <f t="shared" si="167"/>
        <v>#DIV/0!</v>
      </c>
      <c r="AG133" s="1374" t="e">
        <f t="shared" si="167"/>
        <v>#DIV/0!</v>
      </c>
      <c r="AH133" s="1374" t="e">
        <f t="shared" si="167"/>
        <v>#DIV/0!</v>
      </c>
      <c r="AI133" s="1374" t="e">
        <f t="shared" si="167"/>
        <v>#DIV/0!</v>
      </c>
      <c r="AJ133" s="1374" t="e">
        <f t="shared" si="167"/>
        <v>#DIV/0!</v>
      </c>
      <c r="AK133" s="1374" t="e">
        <f t="shared" si="167"/>
        <v>#DIV/0!</v>
      </c>
      <c r="AL133" s="1374" t="e">
        <f t="shared" si="167"/>
        <v>#DIV/0!</v>
      </c>
      <c r="AM133" s="1374" t="e">
        <f t="shared" si="167"/>
        <v>#DIV/0!</v>
      </c>
      <c r="AN133" s="1374" t="e">
        <f t="shared" si="167"/>
        <v>#DIV/0!</v>
      </c>
      <c r="AO133" s="1374" t="e">
        <f t="shared" si="167"/>
        <v>#DIV/0!</v>
      </c>
      <c r="AP133" s="1374" t="e">
        <f t="shared" si="167"/>
        <v>#DIV/0!</v>
      </c>
      <c r="AQ133" s="1374" t="e">
        <f t="shared" si="167"/>
        <v>#DIV/0!</v>
      </c>
      <c r="AR133" s="1374" t="e">
        <f t="shared" si="167"/>
        <v>#DIV/0!</v>
      </c>
      <c r="AS133" s="1374" t="e">
        <f t="shared" si="167"/>
        <v>#DIV/0!</v>
      </c>
      <c r="AT133" s="1374" t="e">
        <f t="shared" si="167"/>
        <v>#DIV/0!</v>
      </c>
      <c r="AU133" s="1374" t="e">
        <f t="shared" si="167"/>
        <v>#DIV/0!</v>
      </c>
      <c r="AV133" s="1374" t="e">
        <f t="shared" si="167"/>
        <v>#DIV/0!</v>
      </c>
      <c r="AW133" s="1374" t="e">
        <f t="shared" si="167"/>
        <v>#DIV/0!</v>
      </c>
      <c r="AX133" s="1374" t="e">
        <f t="shared" si="167"/>
        <v>#DIV/0!</v>
      </c>
      <c r="AY133" s="1374" t="e">
        <f t="shared" si="167"/>
        <v>#DIV/0!</v>
      </c>
      <c r="AZ133" s="1374" t="e">
        <f t="shared" si="167"/>
        <v>#DIV/0!</v>
      </c>
      <c r="BA133" s="1374" t="e">
        <f t="shared" si="167"/>
        <v>#DIV/0!</v>
      </c>
      <c r="BB133" s="1374" t="e">
        <f t="shared" si="167"/>
        <v>#DIV/0!</v>
      </c>
      <c r="BC133" s="1374" t="e">
        <f t="shared" si="167"/>
        <v>#DIV/0!</v>
      </c>
      <c r="BD133" s="1374" t="e">
        <f t="shared" si="167"/>
        <v>#DIV/0!</v>
      </c>
      <c r="BE133" s="1374" t="e">
        <f t="shared" si="167"/>
        <v>#DIV/0!</v>
      </c>
      <c r="BF133" s="1374" t="e">
        <f t="shared" si="167"/>
        <v>#DIV/0!</v>
      </c>
      <c r="BG133" s="1374" t="e">
        <f t="shared" si="167"/>
        <v>#DIV/0!</v>
      </c>
      <c r="BH133" s="1374" t="e">
        <f t="shared" si="167"/>
        <v>#DIV/0!</v>
      </c>
      <c r="BI133" s="1374" t="e">
        <f t="shared" si="167"/>
        <v>#DIV/0!</v>
      </c>
      <c r="BJ133" s="1374" t="e">
        <f t="shared" si="167"/>
        <v>#DIV/0!</v>
      </c>
      <c r="BK133" s="1374" t="e">
        <f t="shared" si="167"/>
        <v>#DIV/0!</v>
      </c>
      <c r="BL133" s="1374" t="e">
        <f t="shared" si="167"/>
        <v>#DIV/0!</v>
      </c>
      <c r="BM133" s="1374" t="e">
        <f t="shared" si="167"/>
        <v>#DIV/0!</v>
      </c>
      <c r="BN133" s="483"/>
      <c r="BO133" s="498"/>
      <c r="BP133" s="1364"/>
      <c r="BQ133" s="1364"/>
      <c r="BR133" s="1364"/>
      <c r="BS133" s="1364"/>
      <c r="BT133" s="1364"/>
    </row>
    <row r="134" spans="2:72" s="489" customFormat="1" ht="12.75" x14ac:dyDescent="0.2">
      <c r="B134" s="1370" t="str">
        <f t="shared" si="130"/>
        <v>Cozinheira 6 horas</v>
      </c>
      <c r="C134" s="493">
        <v>0</v>
      </c>
      <c r="D134" s="843" t="e">
        <f t="shared" si="141"/>
        <v>#DIV/0!</v>
      </c>
      <c r="E134" s="689"/>
      <c r="F134" s="1373"/>
      <c r="G134" s="1373"/>
      <c r="H134" s="1373"/>
      <c r="I134" s="1374" t="e">
        <f t="shared" ref="I134:BM134" si="168">I84*$D134</f>
        <v>#DIV/0!</v>
      </c>
      <c r="J134" s="1374" t="e">
        <f t="shared" si="168"/>
        <v>#DIV/0!</v>
      </c>
      <c r="K134" s="1374" t="e">
        <f t="shared" si="168"/>
        <v>#DIV/0!</v>
      </c>
      <c r="L134" s="1374" t="e">
        <f t="shared" si="168"/>
        <v>#DIV/0!</v>
      </c>
      <c r="M134" s="1374" t="e">
        <f t="shared" si="168"/>
        <v>#DIV/0!</v>
      </c>
      <c r="N134" s="1374" t="e">
        <f t="shared" si="168"/>
        <v>#DIV/0!</v>
      </c>
      <c r="O134" s="1374" t="e">
        <f t="shared" si="168"/>
        <v>#DIV/0!</v>
      </c>
      <c r="P134" s="1374" t="e">
        <f t="shared" si="168"/>
        <v>#DIV/0!</v>
      </c>
      <c r="Q134" s="1374" t="e">
        <f t="shared" si="168"/>
        <v>#DIV/0!</v>
      </c>
      <c r="R134" s="1374" t="e">
        <f t="shared" si="168"/>
        <v>#DIV/0!</v>
      </c>
      <c r="S134" s="1374" t="e">
        <f t="shared" si="168"/>
        <v>#DIV/0!</v>
      </c>
      <c r="T134" s="1374" t="e">
        <f t="shared" si="168"/>
        <v>#DIV/0!</v>
      </c>
      <c r="U134" s="1374" t="e">
        <f t="shared" si="168"/>
        <v>#DIV/0!</v>
      </c>
      <c r="V134" s="1374" t="e">
        <f t="shared" si="168"/>
        <v>#DIV/0!</v>
      </c>
      <c r="W134" s="1374" t="e">
        <f t="shared" si="168"/>
        <v>#DIV/0!</v>
      </c>
      <c r="X134" s="1374" t="e">
        <f t="shared" si="168"/>
        <v>#DIV/0!</v>
      </c>
      <c r="Y134" s="1374" t="e">
        <f t="shared" si="168"/>
        <v>#DIV/0!</v>
      </c>
      <c r="Z134" s="1374" t="e">
        <f t="shared" si="168"/>
        <v>#DIV/0!</v>
      </c>
      <c r="AA134" s="1374" t="e">
        <f t="shared" si="168"/>
        <v>#DIV/0!</v>
      </c>
      <c r="AB134" s="1374" t="e">
        <f t="shared" si="168"/>
        <v>#DIV/0!</v>
      </c>
      <c r="AC134" s="1374" t="e">
        <f t="shared" si="168"/>
        <v>#DIV/0!</v>
      </c>
      <c r="AD134" s="1374" t="e">
        <f t="shared" si="168"/>
        <v>#DIV/0!</v>
      </c>
      <c r="AE134" s="1374" t="e">
        <f t="shared" si="168"/>
        <v>#DIV/0!</v>
      </c>
      <c r="AF134" s="1374" t="e">
        <f t="shared" si="168"/>
        <v>#DIV/0!</v>
      </c>
      <c r="AG134" s="1374" t="e">
        <f t="shared" si="168"/>
        <v>#DIV/0!</v>
      </c>
      <c r="AH134" s="1374" t="e">
        <f t="shared" si="168"/>
        <v>#DIV/0!</v>
      </c>
      <c r="AI134" s="1374" t="e">
        <f t="shared" si="168"/>
        <v>#DIV/0!</v>
      </c>
      <c r="AJ134" s="1374" t="e">
        <f t="shared" si="168"/>
        <v>#DIV/0!</v>
      </c>
      <c r="AK134" s="1374" t="e">
        <f t="shared" si="168"/>
        <v>#DIV/0!</v>
      </c>
      <c r="AL134" s="1374" t="e">
        <f t="shared" si="168"/>
        <v>#DIV/0!</v>
      </c>
      <c r="AM134" s="1374" t="e">
        <f t="shared" si="168"/>
        <v>#DIV/0!</v>
      </c>
      <c r="AN134" s="1374" t="e">
        <f t="shared" si="168"/>
        <v>#DIV/0!</v>
      </c>
      <c r="AO134" s="1374" t="e">
        <f t="shared" si="168"/>
        <v>#DIV/0!</v>
      </c>
      <c r="AP134" s="1374" t="e">
        <f t="shared" si="168"/>
        <v>#DIV/0!</v>
      </c>
      <c r="AQ134" s="1374" t="e">
        <f t="shared" si="168"/>
        <v>#DIV/0!</v>
      </c>
      <c r="AR134" s="1374" t="e">
        <f t="shared" si="168"/>
        <v>#DIV/0!</v>
      </c>
      <c r="AS134" s="1374" t="e">
        <f t="shared" si="168"/>
        <v>#DIV/0!</v>
      </c>
      <c r="AT134" s="1374" t="e">
        <f t="shared" si="168"/>
        <v>#DIV/0!</v>
      </c>
      <c r="AU134" s="1374" t="e">
        <f t="shared" si="168"/>
        <v>#DIV/0!</v>
      </c>
      <c r="AV134" s="1374" t="e">
        <f t="shared" si="168"/>
        <v>#DIV/0!</v>
      </c>
      <c r="AW134" s="1374" t="e">
        <f t="shared" si="168"/>
        <v>#DIV/0!</v>
      </c>
      <c r="AX134" s="1374" t="e">
        <f t="shared" si="168"/>
        <v>#DIV/0!</v>
      </c>
      <c r="AY134" s="1374" t="e">
        <f t="shared" si="168"/>
        <v>#DIV/0!</v>
      </c>
      <c r="AZ134" s="1374" t="e">
        <f t="shared" si="168"/>
        <v>#DIV/0!</v>
      </c>
      <c r="BA134" s="1374" t="e">
        <f t="shared" si="168"/>
        <v>#DIV/0!</v>
      </c>
      <c r="BB134" s="1374" t="e">
        <f t="shared" si="168"/>
        <v>#DIV/0!</v>
      </c>
      <c r="BC134" s="1374" t="e">
        <f t="shared" si="168"/>
        <v>#DIV/0!</v>
      </c>
      <c r="BD134" s="1374" t="e">
        <f t="shared" si="168"/>
        <v>#DIV/0!</v>
      </c>
      <c r="BE134" s="1374" t="e">
        <f t="shared" si="168"/>
        <v>#DIV/0!</v>
      </c>
      <c r="BF134" s="1374" t="e">
        <f t="shared" si="168"/>
        <v>#DIV/0!</v>
      </c>
      <c r="BG134" s="1374" t="e">
        <f t="shared" si="168"/>
        <v>#DIV/0!</v>
      </c>
      <c r="BH134" s="1374" t="e">
        <f t="shared" si="168"/>
        <v>#DIV/0!</v>
      </c>
      <c r="BI134" s="1374" t="e">
        <f t="shared" si="168"/>
        <v>#DIV/0!</v>
      </c>
      <c r="BJ134" s="1374" t="e">
        <f t="shared" si="168"/>
        <v>#DIV/0!</v>
      </c>
      <c r="BK134" s="1374" t="e">
        <f t="shared" si="168"/>
        <v>#DIV/0!</v>
      </c>
      <c r="BL134" s="1374" t="e">
        <f t="shared" si="168"/>
        <v>#DIV/0!</v>
      </c>
      <c r="BM134" s="1374" t="e">
        <f t="shared" si="168"/>
        <v>#DIV/0!</v>
      </c>
      <c r="BN134" s="483"/>
      <c r="BO134" s="498"/>
      <c r="BP134" s="1364"/>
      <c r="BQ134" s="1364"/>
      <c r="BR134" s="1364"/>
      <c r="BS134" s="1364"/>
      <c r="BT134" s="1364"/>
    </row>
    <row r="135" spans="2:72" s="489" customFormat="1" ht="12.75" x14ac:dyDescent="0.2">
      <c r="B135" s="1370" t="str">
        <f t="shared" si="130"/>
        <v>Cozinheira 8 horas</v>
      </c>
      <c r="C135" s="493">
        <v>0</v>
      </c>
      <c r="D135" s="843" t="e">
        <f t="shared" si="141"/>
        <v>#DIV/0!</v>
      </c>
      <c r="E135" s="689"/>
      <c r="F135" s="1373"/>
      <c r="G135" s="1373"/>
      <c r="H135" s="1373"/>
      <c r="I135" s="1374" t="e">
        <f t="shared" ref="I135:BM135" si="169">I85*$D135</f>
        <v>#DIV/0!</v>
      </c>
      <c r="J135" s="1374" t="e">
        <f t="shared" si="169"/>
        <v>#DIV/0!</v>
      </c>
      <c r="K135" s="1374" t="e">
        <f t="shared" si="169"/>
        <v>#DIV/0!</v>
      </c>
      <c r="L135" s="1374" t="e">
        <f t="shared" si="169"/>
        <v>#DIV/0!</v>
      </c>
      <c r="M135" s="1374" t="e">
        <f t="shared" si="169"/>
        <v>#DIV/0!</v>
      </c>
      <c r="N135" s="1374" t="e">
        <f t="shared" si="169"/>
        <v>#DIV/0!</v>
      </c>
      <c r="O135" s="1374" t="e">
        <f t="shared" si="169"/>
        <v>#DIV/0!</v>
      </c>
      <c r="P135" s="1374" t="e">
        <f t="shared" si="169"/>
        <v>#DIV/0!</v>
      </c>
      <c r="Q135" s="1374" t="e">
        <f t="shared" si="169"/>
        <v>#DIV/0!</v>
      </c>
      <c r="R135" s="1374" t="e">
        <f t="shared" si="169"/>
        <v>#DIV/0!</v>
      </c>
      <c r="S135" s="1374" t="e">
        <f t="shared" si="169"/>
        <v>#DIV/0!</v>
      </c>
      <c r="T135" s="1374" t="e">
        <f t="shared" si="169"/>
        <v>#DIV/0!</v>
      </c>
      <c r="U135" s="1374" t="e">
        <f t="shared" si="169"/>
        <v>#DIV/0!</v>
      </c>
      <c r="V135" s="1374" t="e">
        <f t="shared" si="169"/>
        <v>#DIV/0!</v>
      </c>
      <c r="W135" s="1374" t="e">
        <f t="shared" si="169"/>
        <v>#DIV/0!</v>
      </c>
      <c r="X135" s="1374" t="e">
        <f t="shared" si="169"/>
        <v>#DIV/0!</v>
      </c>
      <c r="Y135" s="1374" t="e">
        <f t="shared" si="169"/>
        <v>#DIV/0!</v>
      </c>
      <c r="Z135" s="1374" t="e">
        <f t="shared" si="169"/>
        <v>#DIV/0!</v>
      </c>
      <c r="AA135" s="1374" t="e">
        <f t="shared" si="169"/>
        <v>#DIV/0!</v>
      </c>
      <c r="AB135" s="1374" t="e">
        <f t="shared" si="169"/>
        <v>#DIV/0!</v>
      </c>
      <c r="AC135" s="1374" t="e">
        <f t="shared" si="169"/>
        <v>#DIV/0!</v>
      </c>
      <c r="AD135" s="1374" t="e">
        <f t="shared" si="169"/>
        <v>#DIV/0!</v>
      </c>
      <c r="AE135" s="1374" t="e">
        <f t="shared" si="169"/>
        <v>#DIV/0!</v>
      </c>
      <c r="AF135" s="1374" t="e">
        <f t="shared" si="169"/>
        <v>#DIV/0!</v>
      </c>
      <c r="AG135" s="1374" t="e">
        <f t="shared" si="169"/>
        <v>#DIV/0!</v>
      </c>
      <c r="AH135" s="1374" t="e">
        <f t="shared" si="169"/>
        <v>#DIV/0!</v>
      </c>
      <c r="AI135" s="1374" t="e">
        <f t="shared" si="169"/>
        <v>#DIV/0!</v>
      </c>
      <c r="AJ135" s="1374" t="e">
        <f t="shared" si="169"/>
        <v>#DIV/0!</v>
      </c>
      <c r="AK135" s="1374" t="e">
        <f t="shared" si="169"/>
        <v>#DIV/0!</v>
      </c>
      <c r="AL135" s="1374" t="e">
        <f t="shared" si="169"/>
        <v>#DIV/0!</v>
      </c>
      <c r="AM135" s="1374" t="e">
        <f t="shared" si="169"/>
        <v>#DIV/0!</v>
      </c>
      <c r="AN135" s="1374" t="e">
        <f t="shared" si="169"/>
        <v>#DIV/0!</v>
      </c>
      <c r="AO135" s="1374" t="e">
        <f t="shared" si="169"/>
        <v>#DIV/0!</v>
      </c>
      <c r="AP135" s="1374" t="e">
        <f t="shared" si="169"/>
        <v>#DIV/0!</v>
      </c>
      <c r="AQ135" s="1374" t="e">
        <f t="shared" si="169"/>
        <v>#DIV/0!</v>
      </c>
      <c r="AR135" s="1374" t="e">
        <f t="shared" si="169"/>
        <v>#DIV/0!</v>
      </c>
      <c r="AS135" s="1374" t="e">
        <f t="shared" si="169"/>
        <v>#DIV/0!</v>
      </c>
      <c r="AT135" s="1374" t="e">
        <f t="shared" si="169"/>
        <v>#DIV/0!</v>
      </c>
      <c r="AU135" s="1374" t="e">
        <f t="shared" si="169"/>
        <v>#DIV/0!</v>
      </c>
      <c r="AV135" s="1374" t="e">
        <f t="shared" si="169"/>
        <v>#DIV/0!</v>
      </c>
      <c r="AW135" s="1374" t="e">
        <f t="shared" si="169"/>
        <v>#DIV/0!</v>
      </c>
      <c r="AX135" s="1374" t="e">
        <f t="shared" si="169"/>
        <v>#DIV/0!</v>
      </c>
      <c r="AY135" s="1374" t="e">
        <f t="shared" si="169"/>
        <v>#DIV/0!</v>
      </c>
      <c r="AZ135" s="1374" t="e">
        <f t="shared" si="169"/>
        <v>#DIV/0!</v>
      </c>
      <c r="BA135" s="1374" t="e">
        <f t="shared" si="169"/>
        <v>#DIV/0!</v>
      </c>
      <c r="BB135" s="1374" t="e">
        <f t="shared" si="169"/>
        <v>#DIV/0!</v>
      </c>
      <c r="BC135" s="1374" t="e">
        <f t="shared" si="169"/>
        <v>#DIV/0!</v>
      </c>
      <c r="BD135" s="1374" t="e">
        <f t="shared" si="169"/>
        <v>#DIV/0!</v>
      </c>
      <c r="BE135" s="1374" t="e">
        <f t="shared" si="169"/>
        <v>#DIV/0!</v>
      </c>
      <c r="BF135" s="1374" t="e">
        <f t="shared" si="169"/>
        <v>#DIV/0!</v>
      </c>
      <c r="BG135" s="1374" t="e">
        <f t="shared" si="169"/>
        <v>#DIV/0!</v>
      </c>
      <c r="BH135" s="1374" t="e">
        <f t="shared" si="169"/>
        <v>#DIV/0!</v>
      </c>
      <c r="BI135" s="1374" t="e">
        <f t="shared" si="169"/>
        <v>#DIV/0!</v>
      </c>
      <c r="BJ135" s="1374" t="e">
        <f t="shared" si="169"/>
        <v>#DIV/0!</v>
      </c>
      <c r="BK135" s="1374" t="e">
        <f t="shared" si="169"/>
        <v>#DIV/0!</v>
      </c>
      <c r="BL135" s="1374" t="e">
        <f t="shared" si="169"/>
        <v>#DIV/0!</v>
      </c>
      <c r="BM135" s="1374" t="e">
        <f t="shared" si="169"/>
        <v>#DIV/0!</v>
      </c>
      <c r="BN135" s="483"/>
      <c r="BO135" s="498"/>
      <c r="BP135" s="1364"/>
      <c r="BQ135" s="1364"/>
      <c r="BR135" s="1364"/>
      <c r="BS135" s="1364"/>
      <c r="BT135" s="1364"/>
    </row>
    <row r="136" spans="2:72" s="489" customFormat="1" ht="12.75" x14ac:dyDescent="0.2">
      <c r="B136" s="1370" t="str">
        <f t="shared" si="130"/>
        <v>Babá 2 horas</v>
      </c>
      <c r="C136" s="493">
        <v>0</v>
      </c>
      <c r="D136" s="843" t="e">
        <f t="shared" si="141"/>
        <v>#DIV/0!</v>
      </c>
      <c r="E136" s="689"/>
      <c r="F136" s="1373"/>
      <c r="G136" s="1373"/>
      <c r="H136" s="1373"/>
      <c r="I136" s="1374" t="e">
        <f t="shared" ref="I136:BM136" si="170">I86*$D136</f>
        <v>#DIV/0!</v>
      </c>
      <c r="J136" s="1374" t="e">
        <f t="shared" si="170"/>
        <v>#DIV/0!</v>
      </c>
      <c r="K136" s="1374" t="e">
        <f t="shared" si="170"/>
        <v>#DIV/0!</v>
      </c>
      <c r="L136" s="1374" t="e">
        <f t="shared" si="170"/>
        <v>#DIV/0!</v>
      </c>
      <c r="M136" s="1374" t="e">
        <f t="shared" si="170"/>
        <v>#DIV/0!</v>
      </c>
      <c r="N136" s="1374" t="e">
        <f t="shared" si="170"/>
        <v>#DIV/0!</v>
      </c>
      <c r="O136" s="1374" t="e">
        <f t="shared" si="170"/>
        <v>#DIV/0!</v>
      </c>
      <c r="P136" s="1374" t="e">
        <f t="shared" si="170"/>
        <v>#DIV/0!</v>
      </c>
      <c r="Q136" s="1374" t="e">
        <f t="shared" si="170"/>
        <v>#DIV/0!</v>
      </c>
      <c r="R136" s="1374" t="e">
        <f t="shared" si="170"/>
        <v>#DIV/0!</v>
      </c>
      <c r="S136" s="1374" t="e">
        <f t="shared" si="170"/>
        <v>#DIV/0!</v>
      </c>
      <c r="T136" s="1374" t="e">
        <f t="shared" si="170"/>
        <v>#DIV/0!</v>
      </c>
      <c r="U136" s="1374" t="e">
        <f t="shared" si="170"/>
        <v>#DIV/0!</v>
      </c>
      <c r="V136" s="1374" t="e">
        <f t="shared" si="170"/>
        <v>#DIV/0!</v>
      </c>
      <c r="W136" s="1374" t="e">
        <f t="shared" si="170"/>
        <v>#DIV/0!</v>
      </c>
      <c r="X136" s="1374" t="e">
        <f t="shared" si="170"/>
        <v>#DIV/0!</v>
      </c>
      <c r="Y136" s="1374" t="e">
        <f t="shared" si="170"/>
        <v>#DIV/0!</v>
      </c>
      <c r="Z136" s="1374" t="e">
        <f t="shared" si="170"/>
        <v>#DIV/0!</v>
      </c>
      <c r="AA136" s="1374" t="e">
        <f t="shared" si="170"/>
        <v>#DIV/0!</v>
      </c>
      <c r="AB136" s="1374" t="e">
        <f t="shared" si="170"/>
        <v>#DIV/0!</v>
      </c>
      <c r="AC136" s="1374" t="e">
        <f t="shared" si="170"/>
        <v>#DIV/0!</v>
      </c>
      <c r="AD136" s="1374" t="e">
        <f t="shared" si="170"/>
        <v>#DIV/0!</v>
      </c>
      <c r="AE136" s="1374" t="e">
        <f t="shared" si="170"/>
        <v>#DIV/0!</v>
      </c>
      <c r="AF136" s="1374" t="e">
        <f t="shared" si="170"/>
        <v>#DIV/0!</v>
      </c>
      <c r="AG136" s="1374" t="e">
        <f t="shared" si="170"/>
        <v>#DIV/0!</v>
      </c>
      <c r="AH136" s="1374" t="e">
        <f t="shared" si="170"/>
        <v>#DIV/0!</v>
      </c>
      <c r="AI136" s="1374" t="e">
        <f t="shared" si="170"/>
        <v>#DIV/0!</v>
      </c>
      <c r="AJ136" s="1374" t="e">
        <f t="shared" si="170"/>
        <v>#DIV/0!</v>
      </c>
      <c r="AK136" s="1374" t="e">
        <f t="shared" si="170"/>
        <v>#DIV/0!</v>
      </c>
      <c r="AL136" s="1374" t="e">
        <f t="shared" si="170"/>
        <v>#DIV/0!</v>
      </c>
      <c r="AM136" s="1374" t="e">
        <f t="shared" si="170"/>
        <v>#DIV/0!</v>
      </c>
      <c r="AN136" s="1374" t="e">
        <f t="shared" si="170"/>
        <v>#DIV/0!</v>
      </c>
      <c r="AO136" s="1374" t="e">
        <f t="shared" si="170"/>
        <v>#DIV/0!</v>
      </c>
      <c r="AP136" s="1374" t="e">
        <f t="shared" si="170"/>
        <v>#DIV/0!</v>
      </c>
      <c r="AQ136" s="1374" t="e">
        <f t="shared" si="170"/>
        <v>#DIV/0!</v>
      </c>
      <c r="AR136" s="1374" t="e">
        <f t="shared" si="170"/>
        <v>#DIV/0!</v>
      </c>
      <c r="AS136" s="1374" t="e">
        <f t="shared" si="170"/>
        <v>#DIV/0!</v>
      </c>
      <c r="AT136" s="1374" t="e">
        <f t="shared" si="170"/>
        <v>#DIV/0!</v>
      </c>
      <c r="AU136" s="1374" t="e">
        <f t="shared" si="170"/>
        <v>#DIV/0!</v>
      </c>
      <c r="AV136" s="1374" t="e">
        <f t="shared" si="170"/>
        <v>#DIV/0!</v>
      </c>
      <c r="AW136" s="1374" t="e">
        <f t="shared" si="170"/>
        <v>#DIV/0!</v>
      </c>
      <c r="AX136" s="1374" t="e">
        <f t="shared" si="170"/>
        <v>#DIV/0!</v>
      </c>
      <c r="AY136" s="1374" t="e">
        <f t="shared" si="170"/>
        <v>#DIV/0!</v>
      </c>
      <c r="AZ136" s="1374" t="e">
        <f t="shared" si="170"/>
        <v>#DIV/0!</v>
      </c>
      <c r="BA136" s="1374" t="e">
        <f t="shared" si="170"/>
        <v>#DIV/0!</v>
      </c>
      <c r="BB136" s="1374" t="e">
        <f t="shared" si="170"/>
        <v>#DIV/0!</v>
      </c>
      <c r="BC136" s="1374" t="e">
        <f t="shared" si="170"/>
        <v>#DIV/0!</v>
      </c>
      <c r="BD136" s="1374" t="e">
        <f t="shared" si="170"/>
        <v>#DIV/0!</v>
      </c>
      <c r="BE136" s="1374" t="e">
        <f t="shared" si="170"/>
        <v>#DIV/0!</v>
      </c>
      <c r="BF136" s="1374" t="e">
        <f t="shared" si="170"/>
        <v>#DIV/0!</v>
      </c>
      <c r="BG136" s="1374" t="e">
        <f t="shared" si="170"/>
        <v>#DIV/0!</v>
      </c>
      <c r="BH136" s="1374" t="e">
        <f t="shared" si="170"/>
        <v>#DIV/0!</v>
      </c>
      <c r="BI136" s="1374" t="e">
        <f t="shared" si="170"/>
        <v>#DIV/0!</v>
      </c>
      <c r="BJ136" s="1374" t="e">
        <f t="shared" si="170"/>
        <v>#DIV/0!</v>
      </c>
      <c r="BK136" s="1374" t="e">
        <f t="shared" si="170"/>
        <v>#DIV/0!</v>
      </c>
      <c r="BL136" s="1374" t="e">
        <f t="shared" si="170"/>
        <v>#DIV/0!</v>
      </c>
      <c r="BM136" s="1374" t="e">
        <f t="shared" si="170"/>
        <v>#DIV/0!</v>
      </c>
      <c r="BN136" s="483"/>
      <c r="BO136" s="498"/>
      <c r="BP136" s="1364"/>
      <c r="BQ136" s="1364"/>
      <c r="BR136" s="1364"/>
      <c r="BS136" s="1364"/>
      <c r="BT136" s="1364"/>
    </row>
    <row r="137" spans="2:72" s="489" customFormat="1" ht="12.75" x14ac:dyDescent="0.2">
      <c r="B137" s="1370" t="str">
        <f t="shared" si="130"/>
        <v>Bába 6 horas</v>
      </c>
      <c r="C137" s="493">
        <v>0</v>
      </c>
      <c r="D137" s="843" t="e">
        <f t="shared" si="141"/>
        <v>#DIV/0!</v>
      </c>
      <c r="E137" s="689"/>
      <c r="F137" s="1373"/>
      <c r="G137" s="1373"/>
      <c r="H137" s="1373"/>
      <c r="I137" s="1374" t="e">
        <f t="shared" ref="I137:BM137" si="171">I87*$D137</f>
        <v>#DIV/0!</v>
      </c>
      <c r="J137" s="1374" t="e">
        <f t="shared" si="171"/>
        <v>#DIV/0!</v>
      </c>
      <c r="K137" s="1374" t="e">
        <f t="shared" si="171"/>
        <v>#DIV/0!</v>
      </c>
      <c r="L137" s="1374" t="e">
        <f t="shared" si="171"/>
        <v>#DIV/0!</v>
      </c>
      <c r="M137" s="1374" t="e">
        <f t="shared" si="171"/>
        <v>#DIV/0!</v>
      </c>
      <c r="N137" s="1374" t="e">
        <f t="shared" si="171"/>
        <v>#DIV/0!</v>
      </c>
      <c r="O137" s="1374" t="e">
        <f t="shared" si="171"/>
        <v>#DIV/0!</v>
      </c>
      <c r="P137" s="1374" t="e">
        <f t="shared" si="171"/>
        <v>#DIV/0!</v>
      </c>
      <c r="Q137" s="1374" t="e">
        <f t="shared" si="171"/>
        <v>#DIV/0!</v>
      </c>
      <c r="R137" s="1374" t="e">
        <f t="shared" si="171"/>
        <v>#DIV/0!</v>
      </c>
      <c r="S137" s="1374" t="e">
        <f t="shared" si="171"/>
        <v>#DIV/0!</v>
      </c>
      <c r="T137" s="1374" t="e">
        <f t="shared" si="171"/>
        <v>#DIV/0!</v>
      </c>
      <c r="U137" s="1374" t="e">
        <f t="shared" si="171"/>
        <v>#DIV/0!</v>
      </c>
      <c r="V137" s="1374" t="e">
        <f t="shared" si="171"/>
        <v>#DIV/0!</v>
      </c>
      <c r="W137" s="1374" t="e">
        <f t="shared" si="171"/>
        <v>#DIV/0!</v>
      </c>
      <c r="X137" s="1374" t="e">
        <f t="shared" si="171"/>
        <v>#DIV/0!</v>
      </c>
      <c r="Y137" s="1374" t="e">
        <f t="shared" si="171"/>
        <v>#DIV/0!</v>
      </c>
      <c r="Z137" s="1374" t="e">
        <f t="shared" si="171"/>
        <v>#DIV/0!</v>
      </c>
      <c r="AA137" s="1374" t="e">
        <f t="shared" si="171"/>
        <v>#DIV/0!</v>
      </c>
      <c r="AB137" s="1374" t="e">
        <f t="shared" si="171"/>
        <v>#DIV/0!</v>
      </c>
      <c r="AC137" s="1374" t="e">
        <f t="shared" si="171"/>
        <v>#DIV/0!</v>
      </c>
      <c r="AD137" s="1374" t="e">
        <f t="shared" si="171"/>
        <v>#DIV/0!</v>
      </c>
      <c r="AE137" s="1374" t="e">
        <f t="shared" si="171"/>
        <v>#DIV/0!</v>
      </c>
      <c r="AF137" s="1374" t="e">
        <f t="shared" si="171"/>
        <v>#DIV/0!</v>
      </c>
      <c r="AG137" s="1374" t="e">
        <f t="shared" si="171"/>
        <v>#DIV/0!</v>
      </c>
      <c r="AH137" s="1374" t="e">
        <f t="shared" si="171"/>
        <v>#DIV/0!</v>
      </c>
      <c r="AI137" s="1374" t="e">
        <f t="shared" si="171"/>
        <v>#DIV/0!</v>
      </c>
      <c r="AJ137" s="1374" t="e">
        <f t="shared" si="171"/>
        <v>#DIV/0!</v>
      </c>
      <c r="AK137" s="1374" t="e">
        <f t="shared" si="171"/>
        <v>#DIV/0!</v>
      </c>
      <c r="AL137" s="1374" t="e">
        <f t="shared" si="171"/>
        <v>#DIV/0!</v>
      </c>
      <c r="AM137" s="1374" t="e">
        <f t="shared" si="171"/>
        <v>#DIV/0!</v>
      </c>
      <c r="AN137" s="1374" t="e">
        <f t="shared" si="171"/>
        <v>#DIV/0!</v>
      </c>
      <c r="AO137" s="1374" t="e">
        <f t="shared" si="171"/>
        <v>#DIV/0!</v>
      </c>
      <c r="AP137" s="1374" t="e">
        <f t="shared" si="171"/>
        <v>#DIV/0!</v>
      </c>
      <c r="AQ137" s="1374" t="e">
        <f t="shared" si="171"/>
        <v>#DIV/0!</v>
      </c>
      <c r="AR137" s="1374" t="e">
        <f t="shared" si="171"/>
        <v>#DIV/0!</v>
      </c>
      <c r="AS137" s="1374" t="e">
        <f t="shared" si="171"/>
        <v>#DIV/0!</v>
      </c>
      <c r="AT137" s="1374" t="e">
        <f t="shared" si="171"/>
        <v>#DIV/0!</v>
      </c>
      <c r="AU137" s="1374" t="e">
        <f t="shared" si="171"/>
        <v>#DIV/0!</v>
      </c>
      <c r="AV137" s="1374" t="e">
        <f t="shared" si="171"/>
        <v>#DIV/0!</v>
      </c>
      <c r="AW137" s="1374" t="e">
        <f t="shared" si="171"/>
        <v>#DIV/0!</v>
      </c>
      <c r="AX137" s="1374" t="e">
        <f t="shared" si="171"/>
        <v>#DIV/0!</v>
      </c>
      <c r="AY137" s="1374" t="e">
        <f t="shared" si="171"/>
        <v>#DIV/0!</v>
      </c>
      <c r="AZ137" s="1374" t="e">
        <f t="shared" si="171"/>
        <v>#DIV/0!</v>
      </c>
      <c r="BA137" s="1374" t="e">
        <f t="shared" si="171"/>
        <v>#DIV/0!</v>
      </c>
      <c r="BB137" s="1374" t="e">
        <f t="shared" si="171"/>
        <v>#DIV/0!</v>
      </c>
      <c r="BC137" s="1374" t="e">
        <f t="shared" si="171"/>
        <v>#DIV/0!</v>
      </c>
      <c r="BD137" s="1374" t="e">
        <f t="shared" si="171"/>
        <v>#DIV/0!</v>
      </c>
      <c r="BE137" s="1374" t="e">
        <f t="shared" si="171"/>
        <v>#DIV/0!</v>
      </c>
      <c r="BF137" s="1374" t="e">
        <f t="shared" si="171"/>
        <v>#DIV/0!</v>
      </c>
      <c r="BG137" s="1374" t="e">
        <f t="shared" si="171"/>
        <v>#DIV/0!</v>
      </c>
      <c r="BH137" s="1374" t="e">
        <f t="shared" si="171"/>
        <v>#DIV/0!</v>
      </c>
      <c r="BI137" s="1374" t="e">
        <f t="shared" si="171"/>
        <v>#DIV/0!</v>
      </c>
      <c r="BJ137" s="1374" t="e">
        <f t="shared" si="171"/>
        <v>#DIV/0!</v>
      </c>
      <c r="BK137" s="1374" t="e">
        <f t="shared" si="171"/>
        <v>#DIV/0!</v>
      </c>
      <c r="BL137" s="1374" t="e">
        <f t="shared" si="171"/>
        <v>#DIV/0!</v>
      </c>
      <c r="BM137" s="1374" t="e">
        <f t="shared" si="171"/>
        <v>#DIV/0!</v>
      </c>
      <c r="BN137" s="483"/>
      <c r="BO137" s="498"/>
      <c r="BP137" s="1364"/>
      <c r="BQ137" s="1364"/>
      <c r="BR137" s="1364"/>
      <c r="BS137" s="1364"/>
      <c r="BT137" s="1364"/>
    </row>
    <row r="138" spans="2:72" s="489" customFormat="1" ht="12.75" x14ac:dyDescent="0.2">
      <c r="B138" s="1370" t="str">
        <f t="shared" si="130"/>
        <v>Bába 8 horas</v>
      </c>
      <c r="C138" s="493">
        <v>0</v>
      </c>
      <c r="D138" s="843" t="e">
        <f t="shared" si="141"/>
        <v>#DIV/0!</v>
      </c>
      <c r="E138" s="689"/>
      <c r="F138" s="1373"/>
      <c r="G138" s="1373"/>
      <c r="H138" s="1373"/>
      <c r="I138" s="1374" t="e">
        <f t="shared" ref="I138:BM138" si="172">I88*$D138</f>
        <v>#DIV/0!</v>
      </c>
      <c r="J138" s="1374" t="e">
        <f t="shared" si="172"/>
        <v>#DIV/0!</v>
      </c>
      <c r="K138" s="1374" t="e">
        <f t="shared" si="172"/>
        <v>#DIV/0!</v>
      </c>
      <c r="L138" s="1374" t="e">
        <f t="shared" si="172"/>
        <v>#DIV/0!</v>
      </c>
      <c r="M138" s="1374" t="e">
        <f t="shared" si="172"/>
        <v>#DIV/0!</v>
      </c>
      <c r="N138" s="1374" t="e">
        <f t="shared" si="172"/>
        <v>#DIV/0!</v>
      </c>
      <c r="O138" s="1374" t="e">
        <f t="shared" si="172"/>
        <v>#DIV/0!</v>
      </c>
      <c r="P138" s="1374" t="e">
        <f t="shared" si="172"/>
        <v>#DIV/0!</v>
      </c>
      <c r="Q138" s="1374" t="e">
        <f t="shared" si="172"/>
        <v>#DIV/0!</v>
      </c>
      <c r="R138" s="1374" t="e">
        <f t="shared" si="172"/>
        <v>#DIV/0!</v>
      </c>
      <c r="S138" s="1374" t="e">
        <f t="shared" si="172"/>
        <v>#DIV/0!</v>
      </c>
      <c r="T138" s="1374" t="e">
        <f t="shared" si="172"/>
        <v>#DIV/0!</v>
      </c>
      <c r="U138" s="1374" t="e">
        <f t="shared" si="172"/>
        <v>#DIV/0!</v>
      </c>
      <c r="V138" s="1374" t="e">
        <f t="shared" si="172"/>
        <v>#DIV/0!</v>
      </c>
      <c r="W138" s="1374" t="e">
        <f t="shared" si="172"/>
        <v>#DIV/0!</v>
      </c>
      <c r="X138" s="1374" t="e">
        <f t="shared" si="172"/>
        <v>#DIV/0!</v>
      </c>
      <c r="Y138" s="1374" t="e">
        <f t="shared" si="172"/>
        <v>#DIV/0!</v>
      </c>
      <c r="Z138" s="1374" t="e">
        <f t="shared" si="172"/>
        <v>#DIV/0!</v>
      </c>
      <c r="AA138" s="1374" t="e">
        <f t="shared" si="172"/>
        <v>#DIV/0!</v>
      </c>
      <c r="AB138" s="1374" t="e">
        <f t="shared" si="172"/>
        <v>#DIV/0!</v>
      </c>
      <c r="AC138" s="1374" t="e">
        <f t="shared" si="172"/>
        <v>#DIV/0!</v>
      </c>
      <c r="AD138" s="1374" t="e">
        <f t="shared" si="172"/>
        <v>#DIV/0!</v>
      </c>
      <c r="AE138" s="1374" t="e">
        <f t="shared" si="172"/>
        <v>#DIV/0!</v>
      </c>
      <c r="AF138" s="1374" t="e">
        <f t="shared" si="172"/>
        <v>#DIV/0!</v>
      </c>
      <c r="AG138" s="1374" t="e">
        <f t="shared" si="172"/>
        <v>#DIV/0!</v>
      </c>
      <c r="AH138" s="1374" t="e">
        <f t="shared" si="172"/>
        <v>#DIV/0!</v>
      </c>
      <c r="AI138" s="1374" t="e">
        <f t="shared" si="172"/>
        <v>#DIV/0!</v>
      </c>
      <c r="AJ138" s="1374" t="e">
        <f t="shared" si="172"/>
        <v>#DIV/0!</v>
      </c>
      <c r="AK138" s="1374" t="e">
        <f t="shared" si="172"/>
        <v>#DIV/0!</v>
      </c>
      <c r="AL138" s="1374" t="e">
        <f t="shared" si="172"/>
        <v>#DIV/0!</v>
      </c>
      <c r="AM138" s="1374" t="e">
        <f t="shared" si="172"/>
        <v>#DIV/0!</v>
      </c>
      <c r="AN138" s="1374" t="e">
        <f t="shared" si="172"/>
        <v>#DIV/0!</v>
      </c>
      <c r="AO138" s="1374" t="e">
        <f t="shared" si="172"/>
        <v>#DIV/0!</v>
      </c>
      <c r="AP138" s="1374" t="e">
        <f t="shared" si="172"/>
        <v>#DIV/0!</v>
      </c>
      <c r="AQ138" s="1374" t="e">
        <f t="shared" si="172"/>
        <v>#DIV/0!</v>
      </c>
      <c r="AR138" s="1374" t="e">
        <f t="shared" si="172"/>
        <v>#DIV/0!</v>
      </c>
      <c r="AS138" s="1374" t="e">
        <f t="shared" si="172"/>
        <v>#DIV/0!</v>
      </c>
      <c r="AT138" s="1374" t="e">
        <f t="shared" si="172"/>
        <v>#DIV/0!</v>
      </c>
      <c r="AU138" s="1374" t="e">
        <f t="shared" si="172"/>
        <v>#DIV/0!</v>
      </c>
      <c r="AV138" s="1374" t="e">
        <f t="shared" si="172"/>
        <v>#DIV/0!</v>
      </c>
      <c r="AW138" s="1374" t="e">
        <f t="shared" si="172"/>
        <v>#DIV/0!</v>
      </c>
      <c r="AX138" s="1374" t="e">
        <f t="shared" si="172"/>
        <v>#DIV/0!</v>
      </c>
      <c r="AY138" s="1374" t="e">
        <f t="shared" si="172"/>
        <v>#DIV/0!</v>
      </c>
      <c r="AZ138" s="1374" t="e">
        <f t="shared" si="172"/>
        <v>#DIV/0!</v>
      </c>
      <c r="BA138" s="1374" t="e">
        <f t="shared" si="172"/>
        <v>#DIV/0!</v>
      </c>
      <c r="BB138" s="1374" t="e">
        <f t="shared" si="172"/>
        <v>#DIV/0!</v>
      </c>
      <c r="BC138" s="1374" t="e">
        <f t="shared" si="172"/>
        <v>#DIV/0!</v>
      </c>
      <c r="BD138" s="1374" t="e">
        <f t="shared" si="172"/>
        <v>#DIV/0!</v>
      </c>
      <c r="BE138" s="1374" t="e">
        <f t="shared" si="172"/>
        <v>#DIV/0!</v>
      </c>
      <c r="BF138" s="1374" t="e">
        <f t="shared" si="172"/>
        <v>#DIV/0!</v>
      </c>
      <c r="BG138" s="1374" t="e">
        <f t="shared" si="172"/>
        <v>#DIV/0!</v>
      </c>
      <c r="BH138" s="1374" t="e">
        <f t="shared" si="172"/>
        <v>#DIV/0!</v>
      </c>
      <c r="BI138" s="1374" t="e">
        <f t="shared" si="172"/>
        <v>#DIV/0!</v>
      </c>
      <c r="BJ138" s="1374" t="e">
        <f t="shared" si="172"/>
        <v>#DIV/0!</v>
      </c>
      <c r="BK138" s="1374" t="e">
        <f t="shared" si="172"/>
        <v>#DIV/0!</v>
      </c>
      <c r="BL138" s="1374" t="e">
        <f t="shared" si="172"/>
        <v>#DIV/0!</v>
      </c>
      <c r="BM138" s="1374" t="e">
        <f t="shared" si="172"/>
        <v>#DIV/0!</v>
      </c>
      <c r="BN138" s="483"/>
      <c r="BO138" s="498"/>
      <c r="BP138" s="1364"/>
      <c r="BQ138" s="1364"/>
      <c r="BR138" s="1364"/>
      <c r="BS138" s="1364"/>
      <c r="BT138" s="1364"/>
    </row>
    <row r="139" spans="2:72" s="489" customFormat="1" ht="12.75" x14ac:dyDescent="0.2">
      <c r="B139" s="1370" t="str">
        <f t="shared" si="130"/>
        <v>Limpeza condominial 6 horas</v>
      </c>
      <c r="C139" s="493">
        <v>0</v>
      </c>
      <c r="D139" s="843" t="e">
        <f t="shared" si="141"/>
        <v>#DIV/0!</v>
      </c>
      <c r="E139" s="689"/>
      <c r="F139" s="1373"/>
      <c r="G139" s="1373"/>
      <c r="H139" s="1373"/>
      <c r="I139" s="1374" t="e">
        <f t="shared" ref="I139:BM139" si="173">I89*$D139</f>
        <v>#DIV/0!</v>
      </c>
      <c r="J139" s="1374" t="e">
        <f t="shared" si="173"/>
        <v>#DIV/0!</v>
      </c>
      <c r="K139" s="1374" t="e">
        <f t="shared" si="173"/>
        <v>#DIV/0!</v>
      </c>
      <c r="L139" s="1374" t="e">
        <f t="shared" si="173"/>
        <v>#DIV/0!</v>
      </c>
      <c r="M139" s="1374" t="e">
        <f t="shared" si="173"/>
        <v>#DIV/0!</v>
      </c>
      <c r="N139" s="1374" t="e">
        <f t="shared" si="173"/>
        <v>#DIV/0!</v>
      </c>
      <c r="O139" s="1374" t="e">
        <f t="shared" si="173"/>
        <v>#DIV/0!</v>
      </c>
      <c r="P139" s="1374" t="e">
        <f t="shared" si="173"/>
        <v>#DIV/0!</v>
      </c>
      <c r="Q139" s="1374" t="e">
        <f t="shared" si="173"/>
        <v>#DIV/0!</v>
      </c>
      <c r="R139" s="1374" t="e">
        <f t="shared" si="173"/>
        <v>#DIV/0!</v>
      </c>
      <c r="S139" s="1374" t="e">
        <f t="shared" si="173"/>
        <v>#DIV/0!</v>
      </c>
      <c r="T139" s="1374" t="e">
        <f t="shared" si="173"/>
        <v>#DIV/0!</v>
      </c>
      <c r="U139" s="1374" t="e">
        <f t="shared" si="173"/>
        <v>#DIV/0!</v>
      </c>
      <c r="V139" s="1374" t="e">
        <f t="shared" si="173"/>
        <v>#DIV/0!</v>
      </c>
      <c r="W139" s="1374" t="e">
        <f t="shared" si="173"/>
        <v>#DIV/0!</v>
      </c>
      <c r="X139" s="1374" t="e">
        <f t="shared" si="173"/>
        <v>#DIV/0!</v>
      </c>
      <c r="Y139" s="1374" t="e">
        <f t="shared" si="173"/>
        <v>#DIV/0!</v>
      </c>
      <c r="Z139" s="1374" t="e">
        <f t="shared" si="173"/>
        <v>#DIV/0!</v>
      </c>
      <c r="AA139" s="1374" t="e">
        <f t="shared" si="173"/>
        <v>#DIV/0!</v>
      </c>
      <c r="AB139" s="1374" t="e">
        <f t="shared" si="173"/>
        <v>#DIV/0!</v>
      </c>
      <c r="AC139" s="1374" t="e">
        <f t="shared" si="173"/>
        <v>#DIV/0!</v>
      </c>
      <c r="AD139" s="1374" t="e">
        <f t="shared" si="173"/>
        <v>#DIV/0!</v>
      </c>
      <c r="AE139" s="1374" t="e">
        <f t="shared" si="173"/>
        <v>#DIV/0!</v>
      </c>
      <c r="AF139" s="1374" t="e">
        <f t="shared" si="173"/>
        <v>#DIV/0!</v>
      </c>
      <c r="AG139" s="1374" t="e">
        <f t="shared" si="173"/>
        <v>#DIV/0!</v>
      </c>
      <c r="AH139" s="1374" t="e">
        <f t="shared" si="173"/>
        <v>#DIV/0!</v>
      </c>
      <c r="AI139" s="1374" t="e">
        <f t="shared" si="173"/>
        <v>#DIV/0!</v>
      </c>
      <c r="AJ139" s="1374" t="e">
        <f t="shared" si="173"/>
        <v>#DIV/0!</v>
      </c>
      <c r="AK139" s="1374" t="e">
        <f t="shared" si="173"/>
        <v>#DIV/0!</v>
      </c>
      <c r="AL139" s="1374" t="e">
        <f t="shared" si="173"/>
        <v>#DIV/0!</v>
      </c>
      <c r="AM139" s="1374" t="e">
        <f t="shared" si="173"/>
        <v>#DIV/0!</v>
      </c>
      <c r="AN139" s="1374" t="e">
        <f t="shared" si="173"/>
        <v>#DIV/0!</v>
      </c>
      <c r="AO139" s="1374" t="e">
        <f t="shared" si="173"/>
        <v>#DIV/0!</v>
      </c>
      <c r="AP139" s="1374" t="e">
        <f t="shared" si="173"/>
        <v>#DIV/0!</v>
      </c>
      <c r="AQ139" s="1374" t="e">
        <f t="shared" si="173"/>
        <v>#DIV/0!</v>
      </c>
      <c r="AR139" s="1374" t="e">
        <f t="shared" si="173"/>
        <v>#DIV/0!</v>
      </c>
      <c r="AS139" s="1374" t="e">
        <f t="shared" si="173"/>
        <v>#DIV/0!</v>
      </c>
      <c r="AT139" s="1374" t="e">
        <f t="shared" si="173"/>
        <v>#DIV/0!</v>
      </c>
      <c r="AU139" s="1374" t="e">
        <f t="shared" si="173"/>
        <v>#DIV/0!</v>
      </c>
      <c r="AV139" s="1374" t="e">
        <f t="shared" si="173"/>
        <v>#DIV/0!</v>
      </c>
      <c r="AW139" s="1374" t="e">
        <f t="shared" si="173"/>
        <v>#DIV/0!</v>
      </c>
      <c r="AX139" s="1374" t="e">
        <f t="shared" si="173"/>
        <v>#DIV/0!</v>
      </c>
      <c r="AY139" s="1374" t="e">
        <f t="shared" si="173"/>
        <v>#DIV/0!</v>
      </c>
      <c r="AZ139" s="1374" t="e">
        <f t="shared" si="173"/>
        <v>#DIV/0!</v>
      </c>
      <c r="BA139" s="1374" t="e">
        <f t="shared" si="173"/>
        <v>#DIV/0!</v>
      </c>
      <c r="BB139" s="1374" t="e">
        <f t="shared" si="173"/>
        <v>#DIV/0!</v>
      </c>
      <c r="BC139" s="1374" t="e">
        <f t="shared" si="173"/>
        <v>#DIV/0!</v>
      </c>
      <c r="BD139" s="1374" t="e">
        <f t="shared" si="173"/>
        <v>#DIV/0!</v>
      </c>
      <c r="BE139" s="1374" t="e">
        <f t="shared" si="173"/>
        <v>#DIV/0!</v>
      </c>
      <c r="BF139" s="1374" t="e">
        <f t="shared" si="173"/>
        <v>#DIV/0!</v>
      </c>
      <c r="BG139" s="1374" t="e">
        <f t="shared" si="173"/>
        <v>#DIV/0!</v>
      </c>
      <c r="BH139" s="1374" t="e">
        <f t="shared" si="173"/>
        <v>#DIV/0!</v>
      </c>
      <c r="BI139" s="1374" t="e">
        <f t="shared" si="173"/>
        <v>#DIV/0!</v>
      </c>
      <c r="BJ139" s="1374" t="e">
        <f t="shared" si="173"/>
        <v>#DIV/0!</v>
      </c>
      <c r="BK139" s="1374" t="e">
        <f t="shared" si="173"/>
        <v>#DIV/0!</v>
      </c>
      <c r="BL139" s="1374" t="e">
        <f t="shared" si="173"/>
        <v>#DIV/0!</v>
      </c>
      <c r="BM139" s="1374" t="e">
        <f t="shared" si="173"/>
        <v>#DIV/0!</v>
      </c>
      <c r="BN139" s="483"/>
      <c r="BO139" s="498"/>
      <c r="BP139" s="1364"/>
      <c r="BQ139" s="1364"/>
      <c r="BR139" s="1364"/>
      <c r="BS139" s="1364"/>
      <c r="BT139" s="1364"/>
    </row>
    <row r="140" spans="2:72" s="489" customFormat="1" ht="12.75" x14ac:dyDescent="0.2">
      <c r="B140" s="1370" t="str">
        <f t="shared" si="130"/>
        <v>Limpeza Pré mudança 2 Horas</v>
      </c>
      <c r="C140" s="493">
        <v>0</v>
      </c>
      <c r="D140" s="843" t="e">
        <f t="shared" si="141"/>
        <v>#DIV/0!</v>
      </c>
      <c r="E140" s="689"/>
      <c r="F140" s="1373"/>
      <c r="G140" s="1373"/>
      <c r="H140" s="1373"/>
      <c r="I140" s="1374" t="e">
        <f t="shared" ref="I140:BM140" si="174">I90*$D140</f>
        <v>#DIV/0!</v>
      </c>
      <c r="J140" s="1374" t="e">
        <f t="shared" si="174"/>
        <v>#DIV/0!</v>
      </c>
      <c r="K140" s="1374" t="e">
        <f t="shared" si="174"/>
        <v>#DIV/0!</v>
      </c>
      <c r="L140" s="1374" t="e">
        <f t="shared" si="174"/>
        <v>#DIV/0!</v>
      </c>
      <c r="M140" s="1374" t="e">
        <f t="shared" si="174"/>
        <v>#DIV/0!</v>
      </c>
      <c r="N140" s="1374" t="e">
        <f t="shared" si="174"/>
        <v>#DIV/0!</v>
      </c>
      <c r="O140" s="1374" t="e">
        <f t="shared" si="174"/>
        <v>#DIV/0!</v>
      </c>
      <c r="P140" s="1374" t="e">
        <f t="shared" si="174"/>
        <v>#DIV/0!</v>
      </c>
      <c r="Q140" s="1374" t="e">
        <f t="shared" si="174"/>
        <v>#DIV/0!</v>
      </c>
      <c r="R140" s="1374" t="e">
        <f t="shared" si="174"/>
        <v>#DIV/0!</v>
      </c>
      <c r="S140" s="1374" t="e">
        <f t="shared" si="174"/>
        <v>#DIV/0!</v>
      </c>
      <c r="T140" s="1374" t="e">
        <f t="shared" si="174"/>
        <v>#DIV/0!</v>
      </c>
      <c r="U140" s="1374" t="e">
        <f t="shared" si="174"/>
        <v>#DIV/0!</v>
      </c>
      <c r="V140" s="1374" t="e">
        <f t="shared" si="174"/>
        <v>#DIV/0!</v>
      </c>
      <c r="W140" s="1374" t="e">
        <f t="shared" si="174"/>
        <v>#DIV/0!</v>
      </c>
      <c r="X140" s="1374" t="e">
        <f t="shared" si="174"/>
        <v>#DIV/0!</v>
      </c>
      <c r="Y140" s="1374" t="e">
        <f t="shared" si="174"/>
        <v>#DIV/0!</v>
      </c>
      <c r="Z140" s="1374" t="e">
        <f t="shared" si="174"/>
        <v>#DIV/0!</v>
      </c>
      <c r="AA140" s="1374" t="e">
        <f t="shared" si="174"/>
        <v>#DIV/0!</v>
      </c>
      <c r="AB140" s="1374" t="e">
        <f t="shared" si="174"/>
        <v>#DIV/0!</v>
      </c>
      <c r="AC140" s="1374" t="e">
        <f t="shared" si="174"/>
        <v>#DIV/0!</v>
      </c>
      <c r="AD140" s="1374" t="e">
        <f t="shared" si="174"/>
        <v>#DIV/0!</v>
      </c>
      <c r="AE140" s="1374" t="e">
        <f t="shared" si="174"/>
        <v>#DIV/0!</v>
      </c>
      <c r="AF140" s="1374" t="e">
        <f t="shared" si="174"/>
        <v>#DIV/0!</v>
      </c>
      <c r="AG140" s="1374" t="e">
        <f t="shared" si="174"/>
        <v>#DIV/0!</v>
      </c>
      <c r="AH140" s="1374" t="e">
        <f t="shared" si="174"/>
        <v>#DIV/0!</v>
      </c>
      <c r="AI140" s="1374" t="e">
        <f t="shared" si="174"/>
        <v>#DIV/0!</v>
      </c>
      <c r="AJ140" s="1374" t="e">
        <f t="shared" si="174"/>
        <v>#DIV/0!</v>
      </c>
      <c r="AK140" s="1374" t="e">
        <f t="shared" si="174"/>
        <v>#DIV/0!</v>
      </c>
      <c r="AL140" s="1374" t="e">
        <f t="shared" si="174"/>
        <v>#DIV/0!</v>
      </c>
      <c r="AM140" s="1374" t="e">
        <f t="shared" si="174"/>
        <v>#DIV/0!</v>
      </c>
      <c r="AN140" s="1374" t="e">
        <f t="shared" si="174"/>
        <v>#DIV/0!</v>
      </c>
      <c r="AO140" s="1374" t="e">
        <f t="shared" si="174"/>
        <v>#DIV/0!</v>
      </c>
      <c r="AP140" s="1374" t="e">
        <f t="shared" si="174"/>
        <v>#DIV/0!</v>
      </c>
      <c r="AQ140" s="1374" t="e">
        <f t="shared" si="174"/>
        <v>#DIV/0!</v>
      </c>
      <c r="AR140" s="1374" t="e">
        <f t="shared" si="174"/>
        <v>#DIV/0!</v>
      </c>
      <c r="AS140" s="1374" t="e">
        <f t="shared" si="174"/>
        <v>#DIV/0!</v>
      </c>
      <c r="AT140" s="1374" t="e">
        <f t="shared" si="174"/>
        <v>#DIV/0!</v>
      </c>
      <c r="AU140" s="1374" t="e">
        <f t="shared" si="174"/>
        <v>#DIV/0!</v>
      </c>
      <c r="AV140" s="1374" t="e">
        <f t="shared" si="174"/>
        <v>#DIV/0!</v>
      </c>
      <c r="AW140" s="1374" t="e">
        <f t="shared" si="174"/>
        <v>#DIV/0!</v>
      </c>
      <c r="AX140" s="1374" t="e">
        <f t="shared" si="174"/>
        <v>#DIV/0!</v>
      </c>
      <c r="AY140" s="1374" t="e">
        <f t="shared" si="174"/>
        <v>#DIV/0!</v>
      </c>
      <c r="AZ140" s="1374" t="e">
        <f t="shared" si="174"/>
        <v>#DIV/0!</v>
      </c>
      <c r="BA140" s="1374" t="e">
        <f t="shared" si="174"/>
        <v>#DIV/0!</v>
      </c>
      <c r="BB140" s="1374" t="e">
        <f t="shared" si="174"/>
        <v>#DIV/0!</v>
      </c>
      <c r="BC140" s="1374" t="e">
        <f t="shared" si="174"/>
        <v>#DIV/0!</v>
      </c>
      <c r="BD140" s="1374" t="e">
        <f t="shared" si="174"/>
        <v>#DIV/0!</v>
      </c>
      <c r="BE140" s="1374" t="e">
        <f t="shared" si="174"/>
        <v>#DIV/0!</v>
      </c>
      <c r="BF140" s="1374" t="e">
        <f t="shared" si="174"/>
        <v>#DIV/0!</v>
      </c>
      <c r="BG140" s="1374" t="e">
        <f t="shared" si="174"/>
        <v>#DIV/0!</v>
      </c>
      <c r="BH140" s="1374" t="e">
        <f t="shared" si="174"/>
        <v>#DIV/0!</v>
      </c>
      <c r="BI140" s="1374" t="e">
        <f t="shared" si="174"/>
        <v>#DIV/0!</v>
      </c>
      <c r="BJ140" s="1374" t="e">
        <f t="shared" si="174"/>
        <v>#DIV/0!</v>
      </c>
      <c r="BK140" s="1374" t="e">
        <f t="shared" si="174"/>
        <v>#DIV/0!</v>
      </c>
      <c r="BL140" s="1374" t="e">
        <f t="shared" si="174"/>
        <v>#DIV/0!</v>
      </c>
      <c r="BM140" s="1374" t="e">
        <f t="shared" si="174"/>
        <v>#DIV/0!</v>
      </c>
      <c r="BN140" s="483"/>
      <c r="BO140" s="498"/>
      <c r="BP140" s="1364"/>
      <c r="BQ140" s="1364"/>
      <c r="BR140" s="1364"/>
      <c r="BS140" s="1364"/>
      <c r="BT140" s="1364"/>
    </row>
    <row r="141" spans="2:72" s="489" customFormat="1" ht="12.75" x14ac:dyDescent="0.2">
      <c r="B141" s="1370" t="str">
        <f t="shared" si="130"/>
        <v>Limpeza Pré mudança 6 Horas</v>
      </c>
      <c r="C141" s="493">
        <v>0</v>
      </c>
      <c r="D141" s="843" t="e">
        <f t="shared" si="141"/>
        <v>#DIV/0!</v>
      </c>
      <c r="E141" s="689"/>
      <c r="F141" s="1373"/>
      <c r="G141" s="1373"/>
      <c r="H141" s="1373"/>
      <c r="I141" s="1374" t="e">
        <f t="shared" ref="I141:BM141" si="175">I91*$D141</f>
        <v>#DIV/0!</v>
      </c>
      <c r="J141" s="1374" t="e">
        <f t="shared" si="175"/>
        <v>#DIV/0!</v>
      </c>
      <c r="K141" s="1374" t="e">
        <f t="shared" si="175"/>
        <v>#DIV/0!</v>
      </c>
      <c r="L141" s="1374" t="e">
        <f t="shared" si="175"/>
        <v>#DIV/0!</v>
      </c>
      <c r="M141" s="1374" t="e">
        <f t="shared" si="175"/>
        <v>#DIV/0!</v>
      </c>
      <c r="N141" s="1374" t="e">
        <f t="shared" si="175"/>
        <v>#DIV/0!</v>
      </c>
      <c r="O141" s="1374" t="e">
        <f t="shared" si="175"/>
        <v>#DIV/0!</v>
      </c>
      <c r="P141" s="1374" t="e">
        <f t="shared" si="175"/>
        <v>#DIV/0!</v>
      </c>
      <c r="Q141" s="1374" t="e">
        <f t="shared" si="175"/>
        <v>#DIV/0!</v>
      </c>
      <c r="R141" s="1374" t="e">
        <f t="shared" si="175"/>
        <v>#DIV/0!</v>
      </c>
      <c r="S141" s="1374" t="e">
        <f t="shared" si="175"/>
        <v>#DIV/0!</v>
      </c>
      <c r="T141" s="1374" t="e">
        <f t="shared" si="175"/>
        <v>#DIV/0!</v>
      </c>
      <c r="U141" s="1374" t="e">
        <f t="shared" si="175"/>
        <v>#DIV/0!</v>
      </c>
      <c r="V141" s="1374" t="e">
        <f t="shared" si="175"/>
        <v>#DIV/0!</v>
      </c>
      <c r="W141" s="1374" t="e">
        <f t="shared" si="175"/>
        <v>#DIV/0!</v>
      </c>
      <c r="X141" s="1374" t="e">
        <f t="shared" si="175"/>
        <v>#DIV/0!</v>
      </c>
      <c r="Y141" s="1374" t="e">
        <f t="shared" si="175"/>
        <v>#DIV/0!</v>
      </c>
      <c r="Z141" s="1374" t="e">
        <f t="shared" si="175"/>
        <v>#DIV/0!</v>
      </c>
      <c r="AA141" s="1374" t="e">
        <f t="shared" si="175"/>
        <v>#DIV/0!</v>
      </c>
      <c r="AB141" s="1374" t="e">
        <f t="shared" si="175"/>
        <v>#DIV/0!</v>
      </c>
      <c r="AC141" s="1374" t="e">
        <f t="shared" si="175"/>
        <v>#DIV/0!</v>
      </c>
      <c r="AD141" s="1374" t="e">
        <f t="shared" si="175"/>
        <v>#DIV/0!</v>
      </c>
      <c r="AE141" s="1374" t="e">
        <f t="shared" si="175"/>
        <v>#DIV/0!</v>
      </c>
      <c r="AF141" s="1374" t="e">
        <f t="shared" si="175"/>
        <v>#DIV/0!</v>
      </c>
      <c r="AG141" s="1374" t="e">
        <f t="shared" si="175"/>
        <v>#DIV/0!</v>
      </c>
      <c r="AH141" s="1374" t="e">
        <f t="shared" si="175"/>
        <v>#DIV/0!</v>
      </c>
      <c r="AI141" s="1374" t="e">
        <f t="shared" si="175"/>
        <v>#DIV/0!</v>
      </c>
      <c r="AJ141" s="1374" t="e">
        <f t="shared" si="175"/>
        <v>#DIV/0!</v>
      </c>
      <c r="AK141" s="1374" t="e">
        <f t="shared" si="175"/>
        <v>#DIV/0!</v>
      </c>
      <c r="AL141" s="1374" t="e">
        <f t="shared" si="175"/>
        <v>#DIV/0!</v>
      </c>
      <c r="AM141" s="1374" t="e">
        <f t="shared" si="175"/>
        <v>#DIV/0!</v>
      </c>
      <c r="AN141" s="1374" t="e">
        <f t="shared" si="175"/>
        <v>#DIV/0!</v>
      </c>
      <c r="AO141" s="1374" t="e">
        <f t="shared" si="175"/>
        <v>#DIV/0!</v>
      </c>
      <c r="AP141" s="1374" t="e">
        <f t="shared" si="175"/>
        <v>#DIV/0!</v>
      </c>
      <c r="AQ141" s="1374" t="e">
        <f t="shared" si="175"/>
        <v>#DIV/0!</v>
      </c>
      <c r="AR141" s="1374" t="e">
        <f t="shared" si="175"/>
        <v>#DIV/0!</v>
      </c>
      <c r="AS141" s="1374" t="e">
        <f t="shared" si="175"/>
        <v>#DIV/0!</v>
      </c>
      <c r="AT141" s="1374" t="e">
        <f t="shared" si="175"/>
        <v>#DIV/0!</v>
      </c>
      <c r="AU141" s="1374" t="e">
        <f t="shared" si="175"/>
        <v>#DIV/0!</v>
      </c>
      <c r="AV141" s="1374" t="e">
        <f t="shared" si="175"/>
        <v>#DIV/0!</v>
      </c>
      <c r="AW141" s="1374" t="e">
        <f t="shared" si="175"/>
        <v>#DIV/0!</v>
      </c>
      <c r="AX141" s="1374" t="e">
        <f t="shared" si="175"/>
        <v>#DIV/0!</v>
      </c>
      <c r="AY141" s="1374" t="e">
        <f t="shared" si="175"/>
        <v>#DIV/0!</v>
      </c>
      <c r="AZ141" s="1374" t="e">
        <f t="shared" si="175"/>
        <v>#DIV/0!</v>
      </c>
      <c r="BA141" s="1374" t="e">
        <f t="shared" si="175"/>
        <v>#DIV/0!</v>
      </c>
      <c r="BB141" s="1374" t="e">
        <f t="shared" si="175"/>
        <v>#DIV/0!</v>
      </c>
      <c r="BC141" s="1374" t="e">
        <f t="shared" si="175"/>
        <v>#DIV/0!</v>
      </c>
      <c r="BD141" s="1374" t="e">
        <f t="shared" si="175"/>
        <v>#DIV/0!</v>
      </c>
      <c r="BE141" s="1374" t="e">
        <f t="shared" si="175"/>
        <v>#DIV/0!</v>
      </c>
      <c r="BF141" s="1374" t="e">
        <f t="shared" si="175"/>
        <v>#DIV/0!</v>
      </c>
      <c r="BG141" s="1374" t="e">
        <f t="shared" si="175"/>
        <v>#DIV/0!</v>
      </c>
      <c r="BH141" s="1374" t="e">
        <f t="shared" si="175"/>
        <v>#DIV/0!</v>
      </c>
      <c r="BI141" s="1374" t="e">
        <f t="shared" si="175"/>
        <v>#DIV/0!</v>
      </c>
      <c r="BJ141" s="1374" t="e">
        <f t="shared" si="175"/>
        <v>#DIV/0!</v>
      </c>
      <c r="BK141" s="1374" t="e">
        <f t="shared" si="175"/>
        <v>#DIV/0!</v>
      </c>
      <c r="BL141" s="1374" t="e">
        <f t="shared" si="175"/>
        <v>#DIV/0!</v>
      </c>
      <c r="BM141" s="1374" t="e">
        <f t="shared" si="175"/>
        <v>#DIV/0!</v>
      </c>
      <c r="BN141" s="483"/>
      <c r="BO141" s="498"/>
      <c r="BP141" s="1364"/>
      <c r="BQ141" s="1364"/>
      <c r="BR141" s="1364"/>
      <c r="BS141" s="1364"/>
      <c r="BT141" s="1364"/>
    </row>
    <row r="142" spans="2:72" s="489" customFormat="1" ht="12.75" x14ac:dyDescent="0.2">
      <c r="B142" s="1370" t="str">
        <f t="shared" si="130"/>
        <v>Assistente de serviços gerais (ASG) 8 HORAS</v>
      </c>
      <c r="C142" s="493">
        <v>0</v>
      </c>
      <c r="D142" s="843" t="e">
        <f t="shared" si="141"/>
        <v>#DIV/0!</v>
      </c>
      <c r="E142" s="689"/>
      <c r="F142" s="1373"/>
      <c r="G142" s="1373"/>
      <c r="H142" s="1373"/>
      <c r="I142" s="1374" t="e">
        <f t="shared" ref="I142:BM142" si="176">I92*$D142</f>
        <v>#DIV/0!</v>
      </c>
      <c r="J142" s="1374" t="e">
        <f t="shared" si="176"/>
        <v>#DIV/0!</v>
      </c>
      <c r="K142" s="1374" t="e">
        <f t="shared" si="176"/>
        <v>#DIV/0!</v>
      </c>
      <c r="L142" s="1374" t="e">
        <f t="shared" si="176"/>
        <v>#DIV/0!</v>
      </c>
      <c r="M142" s="1374" t="e">
        <f t="shared" si="176"/>
        <v>#DIV/0!</v>
      </c>
      <c r="N142" s="1374" t="e">
        <f t="shared" si="176"/>
        <v>#DIV/0!</v>
      </c>
      <c r="O142" s="1374" t="e">
        <f t="shared" si="176"/>
        <v>#DIV/0!</v>
      </c>
      <c r="P142" s="1374" t="e">
        <f t="shared" si="176"/>
        <v>#DIV/0!</v>
      </c>
      <c r="Q142" s="1374" t="e">
        <f t="shared" si="176"/>
        <v>#DIV/0!</v>
      </c>
      <c r="R142" s="1374" t="e">
        <f t="shared" si="176"/>
        <v>#DIV/0!</v>
      </c>
      <c r="S142" s="1374" t="e">
        <f t="shared" si="176"/>
        <v>#DIV/0!</v>
      </c>
      <c r="T142" s="1374" t="e">
        <f t="shared" si="176"/>
        <v>#DIV/0!</v>
      </c>
      <c r="U142" s="1374" t="e">
        <f t="shared" si="176"/>
        <v>#DIV/0!</v>
      </c>
      <c r="V142" s="1374" t="e">
        <f t="shared" si="176"/>
        <v>#DIV/0!</v>
      </c>
      <c r="W142" s="1374" t="e">
        <f t="shared" si="176"/>
        <v>#DIV/0!</v>
      </c>
      <c r="X142" s="1374" t="e">
        <f t="shared" si="176"/>
        <v>#DIV/0!</v>
      </c>
      <c r="Y142" s="1374" t="e">
        <f t="shared" si="176"/>
        <v>#DIV/0!</v>
      </c>
      <c r="Z142" s="1374" t="e">
        <f t="shared" si="176"/>
        <v>#DIV/0!</v>
      </c>
      <c r="AA142" s="1374" t="e">
        <f t="shared" si="176"/>
        <v>#DIV/0!</v>
      </c>
      <c r="AB142" s="1374" t="e">
        <f t="shared" si="176"/>
        <v>#DIV/0!</v>
      </c>
      <c r="AC142" s="1374" t="e">
        <f t="shared" si="176"/>
        <v>#DIV/0!</v>
      </c>
      <c r="AD142" s="1374" t="e">
        <f t="shared" si="176"/>
        <v>#DIV/0!</v>
      </c>
      <c r="AE142" s="1374" t="e">
        <f t="shared" si="176"/>
        <v>#DIV/0!</v>
      </c>
      <c r="AF142" s="1374" t="e">
        <f t="shared" si="176"/>
        <v>#DIV/0!</v>
      </c>
      <c r="AG142" s="1374" t="e">
        <f t="shared" si="176"/>
        <v>#DIV/0!</v>
      </c>
      <c r="AH142" s="1374" t="e">
        <f t="shared" si="176"/>
        <v>#DIV/0!</v>
      </c>
      <c r="AI142" s="1374" t="e">
        <f t="shared" si="176"/>
        <v>#DIV/0!</v>
      </c>
      <c r="AJ142" s="1374" t="e">
        <f t="shared" si="176"/>
        <v>#DIV/0!</v>
      </c>
      <c r="AK142" s="1374" t="e">
        <f t="shared" si="176"/>
        <v>#DIV/0!</v>
      </c>
      <c r="AL142" s="1374" t="e">
        <f t="shared" si="176"/>
        <v>#DIV/0!</v>
      </c>
      <c r="AM142" s="1374" t="e">
        <f t="shared" si="176"/>
        <v>#DIV/0!</v>
      </c>
      <c r="AN142" s="1374" t="e">
        <f t="shared" si="176"/>
        <v>#DIV/0!</v>
      </c>
      <c r="AO142" s="1374" t="e">
        <f t="shared" si="176"/>
        <v>#DIV/0!</v>
      </c>
      <c r="AP142" s="1374" t="e">
        <f t="shared" si="176"/>
        <v>#DIV/0!</v>
      </c>
      <c r="AQ142" s="1374" t="e">
        <f t="shared" si="176"/>
        <v>#DIV/0!</v>
      </c>
      <c r="AR142" s="1374" t="e">
        <f t="shared" si="176"/>
        <v>#DIV/0!</v>
      </c>
      <c r="AS142" s="1374" t="e">
        <f t="shared" si="176"/>
        <v>#DIV/0!</v>
      </c>
      <c r="AT142" s="1374" t="e">
        <f t="shared" si="176"/>
        <v>#DIV/0!</v>
      </c>
      <c r="AU142" s="1374" t="e">
        <f t="shared" si="176"/>
        <v>#DIV/0!</v>
      </c>
      <c r="AV142" s="1374" t="e">
        <f t="shared" si="176"/>
        <v>#DIV/0!</v>
      </c>
      <c r="AW142" s="1374" t="e">
        <f t="shared" si="176"/>
        <v>#DIV/0!</v>
      </c>
      <c r="AX142" s="1374" t="e">
        <f t="shared" si="176"/>
        <v>#DIV/0!</v>
      </c>
      <c r="AY142" s="1374" t="e">
        <f t="shared" si="176"/>
        <v>#DIV/0!</v>
      </c>
      <c r="AZ142" s="1374" t="e">
        <f t="shared" si="176"/>
        <v>#DIV/0!</v>
      </c>
      <c r="BA142" s="1374" t="e">
        <f t="shared" si="176"/>
        <v>#DIV/0!</v>
      </c>
      <c r="BB142" s="1374" t="e">
        <f t="shared" si="176"/>
        <v>#DIV/0!</v>
      </c>
      <c r="BC142" s="1374" t="e">
        <f t="shared" si="176"/>
        <v>#DIV/0!</v>
      </c>
      <c r="BD142" s="1374" t="e">
        <f t="shared" si="176"/>
        <v>#DIV/0!</v>
      </c>
      <c r="BE142" s="1374" t="e">
        <f t="shared" si="176"/>
        <v>#DIV/0!</v>
      </c>
      <c r="BF142" s="1374" t="e">
        <f t="shared" si="176"/>
        <v>#DIV/0!</v>
      </c>
      <c r="BG142" s="1374" t="e">
        <f t="shared" si="176"/>
        <v>#DIV/0!</v>
      </c>
      <c r="BH142" s="1374" t="e">
        <f t="shared" si="176"/>
        <v>#DIV/0!</v>
      </c>
      <c r="BI142" s="1374" t="e">
        <f t="shared" si="176"/>
        <v>#DIV/0!</v>
      </c>
      <c r="BJ142" s="1374" t="e">
        <f t="shared" si="176"/>
        <v>#DIV/0!</v>
      </c>
      <c r="BK142" s="1374" t="e">
        <f t="shared" si="176"/>
        <v>#DIV/0!</v>
      </c>
      <c r="BL142" s="1374" t="e">
        <f t="shared" si="176"/>
        <v>#DIV/0!</v>
      </c>
      <c r="BM142" s="1374" t="e">
        <f t="shared" si="176"/>
        <v>#DIV/0!</v>
      </c>
      <c r="BN142" s="483"/>
      <c r="BO142" s="498"/>
      <c r="BP142" s="1364"/>
      <c r="BQ142" s="1364"/>
      <c r="BR142" s="1364"/>
      <c r="BS142" s="1364"/>
      <c r="BT142" s="1364"/>
    </row>
    <row r="143" spans="2:72" s="489" customFormat="1" ht="12.75" x14ac:dyDescent="0.2">
      <c r="B143" s="1370" t="str">
        <f t="shared" si="130"/>
        <v>Garçom 2 horas</v>
      </c>
      <c r="C143" s="493">
        <v>0</v>
      </c>
      <c r="D143" s="843" t="e">
        <f t="shared" si="141"/>
        <v>#DIV/0!</v>
      </c>
      <c r="E143" s="689"/>
      <c r="F143" s="1373"/>
      <c r="G143" s="1373"/>
      <c r="H143" s="1373"/>
      <c r="I143" s="1374" t="e">
        <f t="shared" ref="I143:BM143" si="177">I93*$D143</f>
        <v>#DIV/0!</v>
      </c>
      <c r="J143" s="1374" t="e">
        <f t="shared" si="177"/>
        <v>#DIV/0!</v>
      </c>
      <c r="K143" s="1374" t="e">
        <f t="shared" si="177"/>
        <v>#DIV/0!</v>
      </c>
      <c r="L143" s="1374" t="e">
        <f t="shared" si="177"/>
        <v>#DIV/0!</v>
      </c>
      <c r="M143" s="1374" t="e">
        <f t="shared" si="177"/>
        <v>#DIV/0!</v>
      </c>
      <c r="N143" s="1374" t="e">
        <f t="shared" si="177"/>
        <v>#DIV/0!</v>
      </c>
      <c r="O143" s="1374" t="e">
        <f t="shared" si="177"/>
        <v>#DIV/0!</v>
      </c>
      <c r="P143" s="1374" t="e">
        <f t="shared" si="177"/>
        <v>#DIV/0!</v>
      </c>
      <c r="Q143" s="1374" t="e">
        <f t="shared" si="177"/>
        <v>#DIV/0!</v>
      </c>
      <c r="R143" s="1374" t="e">
        <f t="shared" si="177"/>
        <v>#DIV/0!</v>
      </c>
      <c r="S143" s="1374" t="e">
        <f t="shared" si="177"/>
        <v>#DIV/0!</v>
      </c>
      <c r="T143" s="1374" t="e">
        <f t="shared" si="177"/>
        <v>#DIV/0!</v>
      </c>
      <c r="U143" s="1374" t="e">
        <f t="shared" si="177"/>
        <v>#DIV/0!</v>
      </c>
      <c r="V143" s="1374" t="e">
        <f t="shared" si="177"/>
        <v>#DIV/0!</v>
      </c>
      <c r="W143" s="1374" t="e">
        <f t="shared" si="177"/>
        <v>#DIV/0!</v>
      </c>
      <c r="X143" s="1374" t="e">
        <f t="shared" si="177"/>
        <v>#DIV/0!</v>
      </c>
      <c r="Y143" s="1374" t="e">
        <f t="shared" si="177"/>
        <v>#DIV/0!</v>
      </c>
      <c r="Z143" s="1374" t="e">
        <f t="shared" si="177"/>
        <v>#DIV/0!</v>
      </c>
      <c r="AA143" s="1374" t="e">
        <f t="shared" si="177"/>
        <v>#DIV/0!</v>
      </c>
      <c r="AB143" s="1374" t="e">
        <f t="shared" si="177"/>
        <v>#DIV/0!</v>
      </c>
      <c r="AC143" s="1374" t="e">
        <f t="shared" si="177"/>
        <v>#DIV/0!</v>
      </c>
      <c r="AD143" s="1374" t="e">
        <f t="shared" si="177"/>
        <v>#DIV/0!</v>
      </c>
      <c r="AE143" s="1374" t="e">
        <f t="shared" si="177"/>
        <v>#DIV/0!</v>
      </c>
      <c r="AF143" s="1374" t="e">
        <f t="shared" si="177"/>
        <v>#DIV/0!</v>
      </c>
      <c r="AG143" s="1374" t="e">
        <f t="shared" si="177"/>
        <v>#DIV/0!</v>
      </c>
      <c r="AH143" s="1374" t="e">
        <f t="shared" si="177"/>
        <v>#DIV/0!</v>
      </c>
      <c r="AI143" s="1374" t="e">
        <f t="shared" si="177"/>
        <v>#DIV/0!</v>
      </c>
      <c r="AJ143" s="1374" t="e">
        <f t="shared" si="177"/>
        <v>#DIV/0!</v>
      </c>
      <c r="AK143" s="1374" t="e">
        <f t="shared" si="177"/>
        <v>#DIV/0!</v>
      </c>
      <c r="AL143" s="1374" t="e">
        <f t="shared" si="177"/>
        <v>#DIV/0!</v>
      </c>
      <c r="AM143" s="1374" t="e">
        <f t="shared" si="177"/>
        <v>#DIV/0!</v>
      </c>
      <c r="AN143" s="1374" t="e">
        <f t="shared" si="177"/>
        <v>#DIV/0!</v>
      </c>
      <c r="AO143" s="1374" t="e">
        <f t="shared" si="177"/>
        <v>#DIV/0!</v>
      </c>
      <c r="AP143" s="1374" t="e">
        <f t="shared" si="177"/>
        <v>#DIV/0!</v>
      </c>
      <c r="AQ143" s="1374" t="e">
        <f t="shared" si="177"/>
        <v>#DIV/0!</v>
      </c>
      <c r="AR143" s="1374" t="e">
        <f t="shared" si="177"/>
        <v>#DIV/0!</v>
      </c>
      <c r="AS143" s="1374" t="e">
        <f t="shared" si="177"/>
        <v>#DIV/0!</v>
      </c>
      <c r="AT143" s="1374" t="e">
        <f t="shared" si="177"/>
        <v>#DIV/0!</v>
      </c>
      <c r="AU143" s="1374" t="e">
        <f t="shared" si="177"/>
        <v>#DIV/0!</v>
      </c>
      <c r="AV143" s="1374" t="e">
        <f t="shared" si="177"/>
        <v>#DIV/0!</v>
      </c>
      <c r="AW143" s="1374" t="e">
        <f t="shared" si="177"/>
        <v>#DIV/0!</v>
      </c>
      <c r="AX143" s="1374" t="e">
        <f t="shared" si="177"/>
        <v>#DIV/0!</v>
      </c>
      <c r="AY143" s="1374" t="e">
        <f t="shared" si="177"/>
        <v>#DIV/0!</v>
      </c>
      <c r="AZ143" s="1374" t="e">
        <f t="shared" si="177"/>
        <v>#DIV/0!</v>
      </c>
      <c r="BA143" s="1374" t="e">
        <f t="shared" si="177"/>
        <v>#DIV/0!</v>
      </c>
      <c r="BB143" s="1374" t="e">
        <f t="shared" si="177"/>
        <v>#DIV/0!</v>
      </c>
      <c r="BC143" s="1374" t="e">
        <f t="shared" si="177"/>
        <v>#DIV/0!</v>
      </c>
      <c r="BD143" s="1374" t="e">
        <f t="shared" si="177"/>
        <v>#DIV/0!</v>
      </c>
      <c r="BE143" s="1374" t="e">
        <f t="shared" si="177"/>
        <v>#DIV/0!</v>
      </c>
      <c r="BF143" s="1374" t="e">
        <f t="shared" si="177"/>
        <v>#DIV/0!</v>
      </c>
      <c r="BG143" s="1374" t="e">
        <f t="shared" si="177"/>
        <v>#DIV/0!</v>
      </c>
      <c r="BH143" s="1374" t="e">
        <f t="shared" si="177"/>
        <v>#DIV/0!</v>
      </c>
      <c r="BI143" s="1374" t="e">
        <f t="shared" si="177"/>
        <v>#DIV/0!</v>
      </c>
      <c r="BJ143" s="1374" t="e">
        <f t="shared" si="177"/>
        <v>#DIV/0!</v>
      </c>
      <c r="BK143" s="1374" t="e">
        <f t="shared" si="177"/>
        <v>#DIV/0!</v>
      </c>
      <c r="BL143" s="1374" t="e">
        <f t="shared" si="177"/>
        <v>#DIV/0!</v>
      </c>
      <c r="BM143" s="1374" t="e">
        <f t="shared" si="177"/>
        <v>#DIV/0!</v>
      </c>
      <c r="BN143" s="483"/>
      <c r="BO143" s="498"/>
      <c r="BP143" s="1364"/>
      <c r="BQ143" s="1364"/>
      <c r="BR143" s="1364"/>
      <c r="BS143" s="1364"/>
      <c r="BT143" s="1364"/>
    </row>
    <row r="144" spans="2:72" s="489" customFormat="1" ht="12.75" x14ac:dyDescent="0.2">
      <c r="B144" s="1370" t="str">
        <f t="shared" si="130"/>
        <v>Garçom 4 horas</v>
      </c>
      <c r="C144" s="493">
        <v>0</v>
      </c>
      <c r="D144" s="843" t="e">
        <f t="shared" si="141"/>
        <v>#DIV/0!</v>
      </c>
      <c r="E144" s="689"/>
      <c r="F144" s="1373"/>
      <c r="G144" s="1373"/>
      <c r="H144" s="1373"/>
      <c r="I144" s="1374" t="e">
        <f t="shared" ref="I144:BM144" si="178">I94*$D144</f>
        <v>#DIV/0!</v>
      </c>
      <c r="J144" s="1374" t="e">
        <f t="shared" si="178"/>
        <v>#DIV/0!</v>
      </c>
      <c r="K144" s="1374" t="e">
        <f t="shared" si="178"/>
        <v>#DIV/0!</v>
      </c>
      <c r="L144" s="1374" t="e">
        <f t="shared" si="178"/>
        <v>#DIV/0!</v>
      </c>
      <c r="M144" s="1374" t="e">
        <f t="shared" si="178"/>
        <v>#DIV/0!</v>
      </c>
      <c r="N144" s="1374" t="e">
        <f t="shared" si="178"/>
        <v>#DIV/0!</v>
      </c>
      <c r="O144" s="1374" t="e">
        <f t="shared" si="178"/>
        <v>#DIV/0!</v>
      </c>
      <c r="P144" s="1374" t="e">
        <f t="shared" si="178"/>
        <v>#DIV/0!</v>
      </c>
      <c r="Q144" s="1374" t="e">
        <f t="shared" si="178"/>
        <v>#DIV/0!</v>
      </c>
      <c r="R144" s="1374" t="e">
        <f t="shared" si="178"/>
        <v>#DIV/0!</v>
      </c>
      <c r="S144" s="1374" t="e">
        <f t="shared" si="178"/>
        <v>#DIV/0!</v>
      </c>
      <c r="T144" s="1374" t="e">
        <f t="shared" si="178"/>
        <v>#DIV/0!</v>
      </c>
      <c r="U144" s="1374" t="e">
        <f t="shared" si="178"/>
        <v>#DIV/0!</v>
      </c>
      <c r="V144" s="1374" t="e">
        <f t="shared" si="178"/>
        <v>#DIV/0!</v>
      </c>
      <c r="W144" s="1374" t="e">
        <f t="shared" si="178"/>
        <v>#DIV/0!</v>
      </c>
      <c r="X144" s="1374" t="e">
        <f t="shared" si="178"/>
        <v>#DIV/0!</v>
      </c>
      <c r="Y144" s="1374" t="e">
        <f t="shared" si="178"/>
        <v>#DIV/0!</v>
      </c>
      <c r="Z144" s="1374" t="e">
        <f t="shared" si="178"/>
        <v>#DIV/0!</v>
      </c>
      <c r="AA144" s="1374" t="e">
        <f t="shared" si="178"/>
        <v>#DIV/0!</v>
      </c>
      <c r="AB144" s="1374" t="e">
        <f t="shared" si="178"/>
        <v>#DIV/0!</v>
      </c>
      <c r="AC144" s="1374" t="e">
        <f t="shared" si="178"/>
        <v>#DIV/0!</v>
      </c>
      <c r="AD144" s="1374" t="e">
        <f t="shared" si="178"/>
        <v>#DIV/0!</v>
      </c>
      <c r="AE144" s="1374" t="e">
        <f t="shared" si="178"/>
        <v>#DIV/0!</v>
      </c>
      <c r="AF144" s="1374" t="e">
        <f t="shared" si="178"/>
        <v>#DIV/0!</v>
      </c>
      <c r="AG144" s="1374" t="e">
        <f t="shared" si="178"/>
        <v>#DIV/0!</v>
      </c>
      <c r="AH144" s="1374" t="e">
        <f t="shared" si="178"/>
        <v>#DIV/0!</v>
      </c>
      <c r="AI144" s="1374" t="e">
        <f t="shared" si="178"/>
        <v>#DIV/0!</v>
      </c>
      <c r="AJ144" s="1374" t="e">
        <f t="shared" si="178"/>
        <v>#DIV/0!</v>
      </c>
      <c r="AK144" s="1374" t="e">
        <f t="shared" si="178"/>
        <v>#DIV/0!</v>
      </c>
      <c r="AL144" s="1374" t="e">
        <f t="shared" si="178"/>
        <v>#DIV/0!</v>
      </c>
      <c r="AM144" s="1374" t="e">
        <f t="shared" si="178"/>
        <v>#DIV/0!</v>
      </c>
      <c r="AN144" s="1374" t="e">
        <f t="shared" si="178"/>
        <v>#DIV/0!</v>
      </c>
      <c r="AO144" s="1374" t="e">
        <f t="shared" si="178"/>
        <v>#DIV/0!</v>
      </c>
      <c r="AP144" s="1374" t="e">
        <f t="shared" si="178"/>
        <v>#DIV/0!</v>
      </c>
      <c r="AQ144" s="1374" t="e">
        <f t="shared" si="178"/>
        <v>#DIV/0!</v>
      </c>
      <c r="AR144" s="1374" t="e">
        <f t="shared" si="178"/>
        <v>#DIV/0!</v>
      </c>
      <c r="AS144" s="1374" t="e">
        <f t="shared" si="178"/>
        <v>#DIV/0!</v>
      </c>
      <c r="AT144" s="1374" t="e">
        <f t="shared" si="178"/>
        <v>#DIV/0!</v>
      </c>
      <c r="AU144" s="1374" t="e">
        <f t="shared" si="178"/>
        <v>#DIV/0!</v>
      </c>
      <c r="AV144" s="1374" t="e">
        <f t="shared" si="178"/>
        <v>#DIV/0!</v>
      </c>
      <c r="AW144" s="1374" t="e">
        <f t="shared" si="178"/>
        <v>#DIV/0!</v>
      </c>
      <c r="AX144" s="1374" t="e">
        <f t="shared" si="178"/>
        <v>#DIV/0!</v>
      </c>
      <c r="AY144" s="1374" t="e">
        <f t="shared" si="178"/>
        <v>#DIV/0!</v>
      </c>
      <c r="AZ144" s="1374" t="e">
        <f t="shared" si="178"/>
        <v>#DIV/0!</v>
      </c>
      <c r="BA144" s="1374" t="e">
        <f t="shared" si="178"/>
        <v>#DIV/0!</v>
      </c>
      <c r="BB144" s="1374" t="e">
        <f t="shared" si="178"/>
        <v>#DIV/0!</v>
      </c>
      <c r="BC144" s="1374" t="e">
        <f t="shared" si="178"/>
        <v>#DIV/0!</v>
      </c>
      <c r="BD144" s="1374" t="e">
        <f t="shared" si="178"/>
        <v>#DIV/0!</v>
      </c>
      <c r="BE144" s="1374" t="e">
        <f t="shared" si="178"/>
        <v>#DIV/0!</v>
      </c>
      <c r="BF144" s="1374" t="e">
        <f t="shared" si="178"/>
        <v>#DIV/0!</v>
      </c>
      <c r="BG144" s="1374" t="e">
        <f t="shared" si="178"/>
        <v>#DIV/0!</v>
      </c>
      <c r="BH144" s="1374" t="e">
        <f t="shared" si="178"/>
        <v>#DIV/0!</v>
      </c>
      <c r="BI144" s="1374" t="e">
        <f t="shared" si="178"/>
        <v>#DIV/0!</v>
      </c>
      <c r="BJ144" s="1374" t="e">
        <f t="shared" si="178"/>
        <v>#DIV/0!</v>
      </c>
      <c r="BK144" s="1374" t="e">
        <f t="shared" si="178"/>
        <v>#DIV/0!</v>
      </c>
      <c r="BL144" s="1374" t="e">
        <f t="shared" si="178"/>
        <v>#DIV/0!</v>
      </c>
      <c r="BM144" s="1374" t="e">
        <f t="shared" si="178"/>
        <v>#DIV/0!</v>
      </c>
      <c r="BN144" s="483"/>
      <c r="BO144" s="498"/>
      <c r="BP144" s="1364"/>
      <c r="BQ144" s="1364"/>
      <c r="BR144" s="1364"/>
      <c r="BS144" s="1364"/>
      <c r="BT144" s="1364"/>
    </row>
    <row r="145" spans="2:72" s="489" customFormat="1" ht="12.75" x14ac:dyDescent="0.2">
      <c r="B145" s="1370" t="str">
        <f t="shared" si="130"/>
        <v>Garçom 6 horas</v>
      </c>
      <c r="C145" s="493">
        <v>0</v>
      </c>
      <c r="D145" s="843" t="e">
        <f t="shared" si="141"/>
        <v>#DIV/0!</v>
      </c>
      <c r="E145" s="689"/>
      <c r="F145" s="1373"/>
      <c r="G145" s="1373"/>
      <c r="H145" s="1373"/>
      <c r="I145" s="1374" t="e">
        <f t="shared" ref="I145:BM145" si="179">I95*$D145</f>
        <v>#DIV/0!</v>
      </c>
      <c r="J145" s="1374" t="e">
        <f t="shared" si="179"/>
        <v>#DIV/0!</v>
      </c>
      <c r="K145" s="1374" t="e">
        <f t="shared" si="179"/>
        <v>#DIV/0!</v>
      </c>
      <c r="L145" s="1374" t="e">
        <f t="shared" si="179"/>
        <v>#DIV/0!</v>
      </c>
      <c r="M145" s="1374" t="e">
        <f t="shared" si="179"/>
        <v>#DIV/0!</v>
      </c>
      <c r="N145" s="1374" t="e">
        <f t="shared" si="179"/>
        <v>#DIV/0!</v>
      </c>
      <c r="O145" s="1374" t="e">
        <f t="shared" si="179"/>
        <v>#DIV/0!</v>
      </c>
      <c r="P145" s="1374" t="e">
        <f t="shared" si="179"/>
        <v>#DIV/0!</v>
      </c>
      <c r="Q145" s="1374" t="e">
        <f t="shared" si="179"/>
        <v>#DIV/0!</v>
      </c>
      <c r="R145" s="1374" t="e">
        <f t="shared" si="179"/>
        <v>#DIV/0!</v>
      </c>
      <c r="S145" s="1374" t="e">
        <f t="shared" si="179"/>
        <v>#DIV/0!</v>
      </c>
      <c r="T145" s="1374" t="e">
        <f t="shared" si="179"/>
        <v>#DIV/0!</v>
      </c>
      <c r="U145" s="1374" t="e">
        <f t="shared" si="179"/>
        <v>#DIV/0!</v>
      </c>
      <c r="V145" s="1374" t="e">
        <f t="shared" si="179"/>
        <v>#DIV/0!</v>
      </c>
      <c r="W145" s="1374" t="e">
        <f t="shared" si="179"/>
        <v>#DIV/0!</v>
      </c>
      <c r="X145" s="1374" t="e">
        <f t="shared" si="179"/>
        <v>#DIV/0!</v>
      </c>
      <c r="Y145" s="1374" t="e">
        <f t="shared" si="179"/>
        <v>#DIV/0!</v>
      </c>
      <c r="Z145" s="1374" t="e">
        <f t="shared" si="179"/>
        <v>#DIV/0!</v>
      </c>
      <c r="AA145" s="1374" t="e">
        <f t="shared" si="179"/>
        <v>#DIV/0!</v>
      </c>
      <c r="AB145" s="1374" t="e">
        <f t="shared" si="179"/>
        <v>#DIV/0!</v>
      </c>
      <c r="AC145" s="1374" t="e">
        <f t="shared" si="179"/>
        <v>#DIV/0!</v>
      </c>
      <c r="AD145" s="1374" t="e">
        <f t="shared" si="179"/>
        <v>#DIV/0!</v>
      </c>
      <c r="AE145" s="1374" t="e">
        <f t="shared" si="179"/>
        <v>#DIV/0!</v>
      </c>
      <c r="AF145" s="1374" t="e">
        <f t="shared" si="179"/>
        <v>#DIV/0!</v>
      </c>
      <c r="AG145" s="1374" t="e">
        <f t="shared" si="179"/>
        <v>#DIV/0!</v>
      </c>
      <c r="AH145" s="1374" t="e">
        <f t="shared" si="179"/>
        <v>#DIV/0!</v>
      </c>
      <c r="AI145" s="1374" t="e">
        <f t="shared" si="179"/>
        <v>#DIV/0!</v>
      </c>
      <c r="AJ145" s="1374" t="e">
        <f t="shared" si="179"/>
        <v>#DIV/0!</v>
      </c>
      <c r="AK145" s="1374" t="e">
        <f t="shared" si="179"/>
        <v>#DIV/0!</v>
      </c>
      <c r="AL145" s="1374" t="e">
        <f t="shared" si="179"/>
        <v>#DIV/0!</v>
      </c>
      <c r="AM145" s="1374" t="e">
        <f t="shared" si="179"/>
        <v>#DIV/0!</v>
      </c>
      <c r="AN145" s="1374" t="e">
        <f t="shared" si="179"/>
        <v>#DIV/0!</v>
      </c>
      <c r="AO145" s="1374" t="e">
        <f t="shared" si="179"/>
        <v>#DIV/0!</v>
      </c>
      <c r="AP145" s="1374" t="e">
        <f t="shared" si="179"/>
        <v>#DIV/0!</v>
      </c>
      <c r="AQ145" s="1374" t="e">
        <f t="shared" si="179"/>
        <v>#DIV/0!</v>
      </c>
      <c r="AR145" s="1374" t="e">
        <f t="shared" si="179"/>
        <v>#DIV/0!</v>
      </c>
      <c r="AS145" s="1374" t="e">
        <f t="shared" si="179"/>
        <v>#DIV/0!</v>
      </c>
      <c r="AT145" s="1374" t="e">
        <f t="shared" si="179"/>
        <v>#DIV/0!</v>
      </c>
      <c r="AU145" s="1374" t="e">
        <f t="shared" si="179"/>
        <v>#DIV/0!</v>
      </c>
      <c r="AV145" s="1374" t="e">
        <f t="shared" si="179"/>
        <v>#DIV/0!</v>
      </c>
      <c r="AW145" s="1374" t="e">
        <f t="shared" si="179"/>
        <v>#DIV/0!</v>
      </c>
      <c r="AX145" s="1374" t="e">
        <f t="shared" si="179"/>
        <v>#DIV/0!</v>
      </c>
      <c r="AY145" s="1374" t="e">
        <f t="shared" si="179"/>
        <v>#DIV/0!</v>
      </c>
      <c r="AZ145" s="1374" t="e">
        <f t="shared" si="179"/>
        <v>#DIV/0!</v>
      </c>
      <c r="BA145" s="1374" t="e">
        <f t="shared" si="179"/>
        <v>#DIV/0!</v>
      </c>
      <c r="BB145" s="1374" t="e">
        <f t="shared" si="179"/>
        <v>#DIV/0!</v>
      </c>
      <c r="BC145" s="1374" t="e">
        <f t="shared" si="179"/>
        <v>#DIV/0!</v>
      </c>
      <c r="BD145" s="1374" t="e">
        <f t="shared" si="179"/>
        <v>#DIV/0!</v>
      </c>
      <c r="BE145" s="1374" t="e">
        <f t="shared" si="179"/>
        <v>#DIV/0!</v>
      </c>
      <c r="BF145" s="1374" t="e">
        <f t="shared" si="179"/>
        <v>#DIV/0!</v>
      </c>
      <c r="BG145" s="1374" t="e">
        <f t="shared" si="179"/>
        <v>#DIV/0!</v>
      </c>
      <c r="BH145" s="1374" t="e">
        <f t="shared" si="179"/>
        <v>#DIV/0!</v>
      </c>
      <c r="BI145" s="1374" t="e">
        <f t="shared" si="179"/>
        <v>#DIV/0!</v>
      </c>
      <c r="BJ145" s="1374" t="e">
        <f t="shared" si="179"/>
        <v>#DIV/0!</v>
      </c>
      <c r="BK145" s="1374" t="e">
        <f t="shared" si="179"/>
        <v>#DIV/0!</v>
      </c>
      <c r="BL145" s="1374" t="e">
        <f t="shared" si="179"/>
        <v>#DIV/0!</v>
      </c>
      <c r="BM145" s="1374" t="e">
        <f t="shared" si="179"/>
        <v>#DIV/0!</v>
      </c>
      <c r="BN145" s="483"/>
      <c r="BO145" s="498"/>
      <c r="BP145" s="1364"/>
      <c r="BQ145" s="1364"/>
      <c r="BR145" s="1364"/>
      <c r="BS145" s="1364"/>
      <c r="BT145" s="1364"/>
    </row>
    <row r="146" spans="2:72" s="489" customFormat="1" ht="12.75" x14ac:dyDescent="0.2">
      <c r="B146" s="1370" t="str">
        <f t="shared" si="130"/>
        <v>Garçom 8 horas</v>
      </c>
      <c r="C146" s="493">
        <v>0</v>
      </c>
      <c r="D146" s="843" t="e">
        <f t="shared" si="141"/>
        <v>#DIV/0!</v>
      </c>
      <c r="E146" s="689"/>
      <c r="F146" s="1125"/>
      <c r="G146" s="1125"/>
      <c r="H146" s="1125"/>
      <c r="I146" s="1126" t="e">
        <f t="shared" ref="I146:BM146" si="180">I96*$D146</f>
        <v>#DIV/0!</v>
      </c>
      <c r="J146" s="1126" t="e">
        <f t="shared" si="180"/>
        <v>#DIV/0!</v>
      </c>
      <c r="K146" s="1126" t="e">
        <f t="shared" si="180"/>
        <v>#DIV/0!</v>
      </c>
      <c r="L146" s="1126" t="e">
        <f t="shared" si="180"/>
        <v>#DIV/0!</v>
      </c>
      <c r="M146" s="1126" t="e">
        <f t="shared" si="180"/>
        <v>#DIV/0!</v>
      </c>
      <c r="N146" s="1126" t="e">
        <f t="shared" si="180"/>
        <v>#DIV/0!</v>
      </c>
      <c r="O146" s="1126" t="e">
        <f t="shared" si="180"/>
        <v>#DIV/0!</v>
      </c>
      <c r="P146" s="1126" t="e">
        <f t="shared" si="180"/>
        <v>#DIV/0!</v>
      </c>
      <c r="Q146" s="1126" t="e">
        <f t="shared" si="180"/>
        <v>#DIV/0!</v>
      </c>
      <c r="R146" s="1126" t="e">
        <f t="shared" si="180"/>
        <v>#DIV/0!</v>
      </c>
      <c r="S146" s="1126" t="e">
        <f t="shared" si="180"/>
        <v>#DIV/0!</v>
      </c>
      <c r="T146" s="1126" t="e">
        <f t="shared" si="180"/>
        <v>#DIV/0!</v>
      </c>
      <c r="U146" s="1126" t="e">
        <f t="shared" si="180"/>
        <v>#DIV/0!</v>
      </c>
      <c r="V146" s="1126" t="e">
        <f t="shared" si="180"/>
        <v>#DIV/0!</v>
      </c>
      <c r="W146" s="1126" t="e">
        <f t="shared" si="180"/>
        <v>#DIV/0!</v>
      </c>
      <c r="X146" s="1126" t="e">
        <f t="shared" si="180"/>
        <v>#DIV/0!</v>
      </c>
      <c r="Y146" s="1126" t="e">
        <f t="shared" si="180"/>
        <v>#DIV/0!</v>
      </c>
      <c r="Z146" s="1126" t="e">
        <f t="shared" si="180"/>
        <v>#DIV/0!</v>
      </c>
      <c r="AA146" s="1126" t="e">
        <f t="shared" si="180"/>
        <v>#DIV/0!</v>
      </c>
      <c r="AB146" s="1126" t="e">
        <f t="shared" si="180"/>
        <v>#DIV/0!</v>
      </c>
      <c r="AC146" s="1126" t="e">
        <f t="shared" si="180"/>
        <v>#DIV/0!</v>
      </c>
      <c r="AD146" s="1126" t="e">
        <f t="shared" si="180"/>
        <v>#DIV/0!</v>
      </c>
      <c r="AE146" s="1126" t="e">
        <f t="shared" si="180"/>
        <v>#DIV/0!</v>
      </c>
      <c r="AF146" s="1126" t="e">
        <f t="shared" si="180"/>
        <v>#DIV/0!</v>
      </c>
      <c r="AG146" s="1126" t="e">
        <f t="shared" si="180"/>
        <v>#DIV/0!</v>
      </c>
      <c r="AH146" s="1126" t="e">
        <f t="shared" si="180"/>
        <v>#DIV/0!</v>
      </c>
      <c r="AI146" s="1126" t="e">
        <f t="shared" si="180"/>
        <v>#DIV/0!</v>
      </c>
      <c r="AJ146" s="1126" t="e">
        <f t="shared" si="180"/>
        <v>#DIV/0!</v>
      </c>
      <c r="AK146" s="1126" t="e">
        <f t="shared" si="180"/>
        <v>#DIV/0!</v>
      </c>
      <c r="AL146" s="1126" t="e">
        <f t="shared" si="180"/>
        <v>#DIV/0!</v>
      </c>
      <c r="AM146" s="1126" t="e">
        <f t="shared" si="180"/>
        <v>#DIV/0!</v>
      </c>
      <c r="AN146" s="1126" t="e">
        <f t="shared" si="180"/>
        <v>#DIV/0!</v>
      </c>
      <c r="AO146" s="1126" t="e">
        <f t="shared" si="180"/>
        <v>#DIV/0!</v>
      </c>
      <c r="AP146" s="1126" t="e">
        <f t="shared" si="180"/>
        <v>#DIV/0!</v>
      </c>
      <c r="AQ146" s="1126" t="e">
        <f t="shared" si="180"/>
        <v>#DIV/0!</v>
      </c>
      <c r="AR146" s="1126" t="e">
        <f t="shared" si="180"/>
        <v>#DIV/0!</v>
      </c>
      <c r="AS146" s="1126" t="e">
        <f t="shared" si="180"/>
        <v>#DIV/0!</v>
      </c>
      <c r="AT146" s="1126" t="e">
        <f t="shared" si="180"/>
        <v>#DIV/0!</v>
      </c>
      <c r="AU146" s="1126" t="e">
        <f t="shared" si="180"/>
        <v>#DIV/0!</v>
      </c>
      <c r="AV146" s="1126" t="e">
        <f t="shared" si="180"/>
        <v>#DIV/0!</v>
      </c>
      <c r="AW146" s="1126" t="e">
        <f t="shared" si="180"/>
        <v>#DIV/0!</v>
      </c>
      <c r="AX146" s="1126" t="e">
        <f t="shared" si="180"/>
        <v>#DIV/0!</v>
      </c>
      <c r="AY146" s="1126" t="e">
        <f t="shared" si="180"/>
        <v>#DIV/0!</v>
      </c>
      <c r="AZ146" s="1126" t="e">
        <f t="shared" si="180"/>
        <v>#DIV/0!</v>
      </c>
      <c r="BA146" s="1126" t="e">
        <f t="shared" si="180"/>
        <v>#DIV/0!</v>
      </c>
      <c r="BB146" s="1126" t="e">
        <f t="shared" si="180"/>
        <v>#DIV/0!</v>
      </c>
      <c r="BC146" s="1126" t="e">
        <f t="shared" si="180"/>
        <v>#DIV/0!</v>
      </c>
      <c r="BD146" s="1126" t="e">
        <f t="shared" si="180"/>
        <v>#DIV/0!</v>
      </c>
      <c r="BE146" s="1126" t="e">
        <f t="shared" si="180"/>
        <v>#DIV/0!</v>
      </c>
      <c r="BF146" s="1126" t="e">
        <f t="shared" si="180"/>
        <v>#DIV/0!</v>
      </c>
      <c r="BG146" s="1126" t="e">
        <f t="shared" si="180"/>
        <v>#DIV/0!</v>
      </c>
      <c r="BH146" s="1126" t="e">
        <f t="shared" si="180"/>
        <v>#DIV/0!</v>
      </c>
      <c r="BI146" s="1126" t="e">
        <f t="shared" si="180"/>
        <v>#DIV/0!</v>
      </c>
      <c r="BJ146" s="1126" t="e">
        <f t="shared" si="180"/>
        <v>#DIV/0!</v>
      </c>
      <c r="BK146" s="1126" t="e">
        <f t="shared" si="180"/>
        <v>#DIV/0!</v>
      </c>
      <c r="BL146" s="1126" t="e">
        <f t="shared" si="180"/>
        <v>#DIV/0!</v>
      </c>
      <c r="BM146" s="1126" t="e">
        <f t="shared" si="180"/>
        <v>#DIV/0!</v>
      </c>
      <c r="BN146" s="483"/>
      <c r="BO146" s="498"/>
      <c r="BP146" s="1127"/>
      <c r="BQ146" s="1127"/>
      <c r="BR146" s="1127"/>
      <c r="BS146" s="1127"/>
      <c r="BT146" s="1127"/>
    </row>
    <row r="147" spans="2:72" s="839" customFormat="1" ht="11.1" customHeight="1" x14ac:dyDescent="0.15">
      <c r="B147" s="1124" t="s">
        <v>987</v>
      </c>
      <c r="C147" s="1124"/>
      <c r="D147" s="1124"/>
      <c r="E147" s="1124"/>
      <c r="F147" s="1124"/>
      <c r="G147" s="1124"/>
      <c r="H147" s="1124"/>
      <c r="I147" s="1128" t="e">
        <f t="shared" ref="I147:AN147" si="181">SUM(I102:I146)</f>
        <v>#DIV/0!</v>
      </c>
      <c r="J147" s="1128" t="e">
        <f t="shared" si="181"/>
        <v>#DIV/0!</v>
      </c>
      <c r="K147" s="1128" t="e">
        <f t="shared" si="181"/>
        <v>#DIV/0!</v>
      </c>
      <c r="L147" s="1128" t="e">
        <f t="shared" si="181"/>
        <v>#DIV/0!</v>
      </c>
      <c r="M147" s="1128" t="e">
        <f t="shared" si="181"/>
        <v>#DIV/0!</v>
      </c>
      <c r="N147" s="1128" t="e">
        <f t="shared" si="181"/>
        <v>#DIV/0!</v>
      </c>
      <c r="O147" s="1128" t="e">
        <f t="shared" si="181"/>
        <v>#DIV/0!</v>
      </c>
      <c r="P147" s="1128" t="e">
        <f t="shared" si="181"/>
        <v>#DIV/0!</v>
      </c>
      <c r="Q147" s="1128" t="e">
        <f t="shared" si="181"/>
        <v>#DIV/0!</v>
      </c>
      <c r="R147" s="1128" t="e">
        <f t="shared" si="181"/>
        <v>#DIV/0!</v>
      </c>
      <c r="S147" s="1128" t="e">
        <f t="shared" si="181"/>
        <v>#DIV/0!</v>
      </c>
      <c r="T147" s="1128" t="e">
        <f t="shared" si="181"/>
        <v>#DIV/0!</v>
      </c>
      <c r="U147" s="1128" t="e">
        <f t="shared" si="181"/>
        <v>#DIV/0!</v>
      </c>
      <c r="V147" s="1128" t="e">
        <f t="shared" si="181"/>
        <v>#DIV/0!</v>
      </c>
      <c r="W147" s="1128" t="e">
        <f t="shared" si="181"/>
        <v>#DIV/0!</v>
      </c>
      <c r="X147" s="1128" t="e">
        <f t="shared" si="181"/>
        <v>#DIV/0!</v>
      </c>
      <c r="Y147" s="1128" t="e">
        <f t="shared" si="181"/>
        <v>#DIV/0!</v>
      </c>
      <c r="Z147" s="1128" t="e">
        <f t="shared" si="181"/>
        <v>#DIV/0!</v>
      </c>
      <c r="AA147" s="1128" t="e">
        <f t="shared" si="181"/>
        <v>#DIV/0!</v>
      </c>
      <c r="AB147" s="1128" t="e">
        <f t="shared" si="181"/>
        <v>#DIV/0!</v>
      </c>
      <c r="AC147" s="1128" t="e">
        <f t="shared" si="181"/>
        <v>#DIV/0!</v>
      </c>
      <c r="AD147" s="1128" t="e">
        <f t="shared" si="181"/>
        <v>#DIV/0!</v>
      </c>
      <c r="AE147" s="1128" t="e">
        <f t="shared" si="181"/>
        <v>#DIV/0!</v>
      </c>
      <c r="AF147" s="1128" t="e">
        <f t="shared" si="181"/>
        <v>#DIV/0!</v>
      </c>
      <c r="AG147" s="1128" t="e">
        <f t="shared" si="181"/>
        <v>#DIV/0!</v>
      </c>
      <c r="AH147" s="1128" t="e">
        <f t="shared" si="181"/>
        <v>#DIV/0!</v>
      </c>
      <c r="AI147" s="1128" t="e">
        <f t="shared" si="181"/>
        <v>#DIV/0!</v>
      </c>
      <c r="AJ147" s="1128" t="e">
        <f t="shared" si="181"/>
        <v>#DIV/0!</v>
      </c>
      <c r="AK147" s="1128" t="e">
        <f t="shared" si="181"/>
        <v>#DIV/0!</v>
      </c>
      <c r="AL147" s="1128" t="e">
        <f t="shared" si="181"/>
        <v>#DIV/0!</v>
      </c>
      <c r="AM147" s="1128" t="e">
        <f t="shared" si="181"/>
        <v>#DIV/0!</v>
      </c>
      <c r="AN147" s="1128" t="e">
        <f t="shared" si="181"/>
        <v>#DIV/0!</v>
      </c>
      <c r="AO147" s="1128" t="e">
        <f t="shared" ref="AO147:BM147" si="182">SUM(AO102:AO146)</f>
        <v>#DIV/0!</v>
      </c>
      <c r="AP147" s="1128" t="e">
        <f t="shared" si="182"/>
        <v>#DIV/0!</v>
      </c>
      <c r="AQ147" s="1128" t="e">
        <f t="shared" si="182"/>
        <v>#DIV/0!</v>
      </c>
      <c r="AR147" s="1128" t="e">
        <f t="shared" si="182"/>
        <v>#DIV/0!</v>
      </c>
      <c r="AS147" s="1128" t="e">
        <f t="shared" si="182"/>
        <v>#DIV/0!</v>
      </c>
      <c r="AT147" s="1128" t="e">
        <f t="shared" si="182"/>
        <v>#DIV/0!</v>
      </c>
      <c r="AU147" s="1128" t="e">
        <f t="shared" si="182"/>
        <v>#DIV/0!</v>
      </c>
      <c r="AV147" s="1128" t="e">
        <f t="shared" si="182"/>
        <v>#DIV/0!</v>
      </c>
      <c r="AW147" s="1128" t="e">
        <f t="shared" si="182"/>
        <v>#DIV/0!</v>
      </c>
      <c r="AX147" s="1128" t="e">
        <f t="shared" si="182"/>
        <v>#DIV/0!</v>
      </c>
      <c r="AY147" s="1128" t="e">
        <f t="shared" si="182"/>
        <v>#DIV/0!</v>
      </c>
      <c r="AZ147" s="1128" t="e">
        <f t="shared" si="182"/>
        <v>#DIV/0!</v>
      </c>
      <c r="BA147" s="1128" t="e">
        <f t="shared" si="182"/>
        <v>#DIV/0!</v>
      </c>
      <c r="BB147" s="1128" t="e">
        <f t="shared" si="182"/>
        <v>#DIV/0!</v>
      </c>
      <c r="BC147" s="1128" t="e">
        <f t="shared" si="182"/>
        <v>#DIV/0!</v>
      </c>
      <c r="BD147" s="1128" t="e">
        <f t="shared" si="182"/>
        <v>#DIV/0!</v>
      </c>
      <c r="BE147" s="1128" t="e">
        <f t="shared" si="182"/>
        <v>#DIV/0!</v>
      </c>
      <c r="BF147" s="1128" t="e">
        <f t="shared" si="182"/>
        <v>#DIV/0!</v>
      </c>
      <c r="BG147" s="1128" t="e">
        <f t="shared" si="182"/>
        <v>#DIV/0!</v>
      </c>
      <c r="BH147" s="1128" t="e">
        <f t="shared" si="182"/>
        <v>#DIV/0!</v>
      </c>
      <c r="BI147" s="1128" t="e">
        <f t="shared" si="182"/>
        <v>#DIV/0!</v>
      </c>
      <c r="BJ147" s="1128" t="e">
        <f t="shared" si="182"/>
        <v>#DIV/0!</v>
      </c>
      <c r="BK147" s="1128" t="e">
        <f t="shared" si="182"/>
        <v>#DIV/0!</v>
      </c>
      <c r="BL147" s="1128" t="e">
        <f t="shared" si="182"/>
        <v>#DIV/0!</v>
      </c>
      <c r="BM147" s="1128" t="e">
        <f t="shared" si="182"/>
        <v>#DIV/0!</v>
      </c>
      <c r="BN147" s="483"/>
      <c r="BO147" s="840"/>
      <c r="BP147" s="1128">
        <f>SUM(BP102:BP146)</f>
        <v>0</v>
      </c>
      <c r="BQ147" s="1128">
        <f>SUM(BQ102:BQ146)</f>
        <v>0</v>
      </c>
      <c r="BR147" s="1128">
        <f>SUM(BR102:BR146)</f>
        <v>0</v>
      </c>
      <c r="BS147" s="1128">
        <f>SUM(BS102:BS146)</f>
        <v>0</v>
      </c>
      <c r="BT147" s="1128">
        <f>SUM(BT102:BT146)</f>
        <v>0</v>
      </c>
    </row>
    <row r="148" spans="2:72" s="489" customFormat="1" ht="11.1" customHeight="1" x14ac:dyDescent="0.15">
      <c r="B148" s="697"/>
      <c r="C148" s="497"/>
      <c r="D148" s="497"/>
      <c r="E148" s="497"/>
      <c r="I148" s="697"/>
      <c r="J148" s="697"/>
      <c r="K148" s="697"/>
      <c r="L148" s="697"/>
      <c r="M148" s="697"/>
      <c r="N148" s="697"/>
      <c r="O148" s="697"/>
      <c r="P148" s="697"/>
      <c r="Q148" s="697"/>
      <c r="R148" s="697"/>
      <c r="S148" s="697"/>
      <c r="T148" s="697"/>
      <c r="U148" s="697"/>
      <c r="V148" s="697"/>
      <c r="W148" s="697"/>
      <c r="X148" s="697"/>
      <c r="Y148" s="697"/>
      <c r="Z148" s="697"/>
      <c r="AA148" s="697"/>
      <c r="AB148" s="697"/>
      <c r="AC148" s="697"/>
      <c r="AD148" s="697"/>
      <c r="AE148" s="697"/>
      <c r="AF148" s="697"/>
      <c r="AG148" s="697"/>
      <c r="AH148" s="697"/>
      <c r="AI148" s="697"/>
      <c r="AJ148" s="697"/>
      <c r="AK148" s="697"/>
      <c r="AL148" s="697"/>
      <c r="AM148" s="697"/>
      <c r="AN148" s="697"/>
      <c r="AO148" s="697"/>
      <c r="AP148" s="697"/>
      <c r="AQ148" s="697"/>
      <c r="AR148" s="697"/>
      <c r="AS148" s="697"/>
      <c r="AT148" s="697"/>
      <c r="AU148" s="697"/>
      <c r="AV148" s="697"/>
      <c r="AW148" s="697"/>
      <c r="AX148" s="697"/>
      <c r="AY148" s="697"/>
      <c r="AZ148" s="697"/>
      <c r="BA148" s="697"/>
      <c r="BB148" s="697"/>
      <c r="BC148" s="697"/>
      <c r="BD148" s="697"/>
      <c r="BE148" s="697"/>
      <c r="BF148" s="697"/>
      <c r="BG148" s="697"/>
      <c r="BH148" s="697"/>
      <c r="BI148" s="697"/>
      <c r="BJ148" s="697"/>
      <c r="BK148" s="697"/>
      <c r="BL148" s="697"/>
      <c r="BM148" s="697"/>
      <c r="BN148" s="483"/>
      <c r="BO148" s="498"/>
      <c r="BP148" s="487"/>
      <c r="BQ148" s="487"/>
      <c r="BR148" s="487"/>
      <c r="BS148" s="487"/>
      <c r="BT148" s="487"/>
    </row>
    <row r="149" spans="2:72" s="839" customFormat="1" ht="11.1" customHeight="1" x14ac:dyDescent="0.15">
      <c r="B149" s="1124" t="s">
        <v>242</v>
      </c>
      <c r="C149" s="1129">
        <v>0</v>
      </c>
      <c r="D149" s="1124"/>
      <c r="E149" s="1124"/>
      <c r="F149" s="1124"/>
      <c r="G149" s="1124"/>
      <c r="H149" s="1124"/>
      <c r="I149" s="1128" t="e">
        <f>$C$149*I147</f>
        <v>#DIV/0!</v>
      </c>
      <c r="J149" s="1128" t="e">
        <f t="shared" ref="J149:BM149" si="183">$C$149*J147</f>
        <v>#DIV/0!</v>
      </c>
      <c r="K149" s="1128" t="e">
        <f t="shared" si="183"/>
        <v>#DIV/0!</v>
      </c>
      <c r="L149" s="1128" t="e">
        <f t="shared" si="183"/>
        <v>#DIV/0!</v>
      </c>
      <c r="M149" s="1128" t="e">
        <f t="shared" si="183"/>
        <v>#DIV/0!</v>
      </c>
      <c r="N149" s="1128" t="e">
        <f t="shared" si="183"/>
        <v>#DIV/0!</v>
      </c>
      <c r="O149" s="1128" t="e">
        <f t="shared" si="183"/>
        <v>#DIV/0!</v>
      </c>
      <c r="P149" s="1128" t="e">
        <f t="shared" si="183"/>
        <v>#DIV/0!</v>
      </c>
      <c r="Q149" s="1128" t="e">
        <f t="shared" si="183"/>
        <v>#DIV/0!</v>
      </c>
      <c r="R149" s="1128" t="e">
        <f t="shared" si="183"/>
        <v>#DIV/0!</v>
      </c>
      <c r="S149" s="1128" t="e">
        <f t="shared" si="183"/>
        <v>#DIV/0!</v>
      </c>
      <c r="T149" s="1128" t="e">
        <f t="shared" si="183"/>
        <v>#DIV/0!</v>
      </c>
      <c r="U149" s="1128" t="e">
        <f t="shared" si="183"/>
        <v>#DIV/0!</v>
      </c>
      <c r="V149" s="1128" t="e">
        <f t="shared" si="183"/>
        <v>#DIV/0!</v>
      </c>
      <c r="W149" s="1128" t="e">
        <f t="shared" si="183"/>
        <v>#DIV/0!</v>
      </c>
      <c r="X149" s="1128" t="e">
        <f t="shared" si="183"/>
        <v>#DIV/0!</v>
      </c>
      <c r="Y149" s="1128" t="e">
        <f t="shared" si="183"/>
        <v>#DIV/0!</v>
      </c>
      <c r="Z149" s="1128" t="e">
        <f t="shared" si="183"/>
        <v>#DIV/0!</v>
      </c>
      <c r="AA149" s="1128" t="e">
        <f t="shared" si="183"/>
        <v>#DIV/0!</v>
      </c>
      <c r="AB149" s="1128" t="e">
        <f t="shared" si="183"/>
        <v>#DIV/0!</v>
      </c>
      <c r="AC149" s="1128" t="e">
        <f t="shared" si="183"/>
        <v>#DIV/0!</v>
      </c>
      <c r="AD149" s="1128" t="e">
        <f t="shared" si="183"/>
        <v>#DIV/0!</v>
      </c>
      <c r="AE149" s="1128" t="e">
        <f t="shared" si="183"/>
        <v>#DIV/0!</v>
      </c>
      <c r="AF149" s="1128" t="e">
        <f t="shared" si="183"/>
        <v>#DIV/0!</v>
      </c>
      <c r="AG149" s="1128" t="e">
        <f t="shared" si="183"/>
        <v>#DIV/0!</v>
      </c>
      <c r="AH149" s="1128" t="e">
        <f t="shared" si="183"/>
        <v>#DIV/0!</v>
      </c>
      <c r="AI149" s="1128" t="e">
        <f t="shared" si="183"/>
        <v>#DIV/0!</v>
      </c>
      <c r="AJ149" s="1128" t="e">
        <f t="shared" si="183"/>
        <v>#DIV/0!</v>
      </c>
      <c r="AK149" s="1128" t="e">
        <f t="shared" si="183"/>
        <v>#DIV/0!</v>
      </c>
      <c r="AL149" s="1128" t="e">
        <f t="shared" si="183"/>
        <v>#DIV/0!</v>
      </c>
      <c r="AM149" s="1128" t="e">
        <f t="shared" si="183"/>
        <v>#DIV/0!</v>
      </c>
      <c r="AN149" s="1128" t="e">
        <f t="shared" si="183"/>
        <v>#DIV/0!</v>
      </c>
      <c r="AO149" s="1128" t="e">
        <f t="shared" si="183"/>
        <v>#DIV/0!</v>
      </c>
      <c r="AP149" s="1128" t="e">
        <f t="shared" si="183"/>
        <v>#DIV/0!</v>
      </c>
      <c r="AQ149" s="1128" t="e">
        <f t="shared" si="183"/>
        <v>#DIV/0!</v>
      </c>
      <c r="AR149" s="1128" t="e">
        <f t="shared" si="183"/>
        <v>#DIV/0!</v>
      </c>
      <c r="AS149" s="1128" t="e">
        <f t="shared" si="183"/>
        <v>#DIV/0!</v>
      </c>
      <c r="AT149" s="1128" t="e">
        <f t="shared" si="183"/>
        <v>#DIV/0!</v>
      </c>
      <c r="AU149" s="1128" t="e">
        <f t="shared" si="183"/>
        <v>#DIV/0!</v>
      </c>
      <c r="AV149" s="1128" t="e">
        <f t="shared" si="183"/>
        <v>#DIV/0!</v>
      </c>
      <c r="AW149" s="1128" t="e">
        <f t="shared" si="183"/>
        <v>#DIV/0!</v>
      </c>
      <c r="AX149" s="1128" t="e">
        <f t="shared" si="183"/>
        <v>#DIV/0!</v>
      </c>
      <c r="AY149" s="1128" t="e">
        <f t="shared" si="183"/>
        <v>#DIV/0!</v>
      </c>
      <c r="AZ149" s="1128" t="e">
        <f t="shared" si="183"/>
        <v>#DIV/0!</v>
      </c>
      <c r="BA149" s="1128" t="e">
        <f t="shared" si="183"/>
        <v>#DIV/0!</v>
      </c>
      <c r="BB149" s="1128" t="e">
        <f t="shared" si="183"/>
        <v>#DIV/0!</v>
      </c>
      <c r="BC149" s="1128" t="e">
        <f t="shared" si="183"/>
        <v>#DIV/0!</v>
      </c>
      <c r="BD149" s="1128" t="e">
        <f t="shared" si="183"/>
        <v>#DIV/0!</v>
      </c>
      <c r="BE149" s="1128" t="e">
        <f t="shared" si="183"/>
        <v>#DIV/0!</v>
      </c>
      <c r="BF149" s="1128" t="e">
        <f t="shared" si="183"/>
        <v>#DIV/0!</v>
      </c>
      <c r="BG149" s="1128" t="e">
        <f t="shared" si="183"/>
        <v>#DIV/0!</v>
      </c>
      <c r="BH149" s="1128" t="e">
        <f t="shared" si="183"/>
        <v>#DIV/0!</v>
      </c>
      <c r="BI149" s="1128" t="e">
        <f t="shared" si="183"/>
        <v>#DIV/0!</v>
      </c>
      <c r="BJ149" s="1128" t="e">
        <f t="shared" si="183"/>
        <v>#DIV/0!</v>
      </c>
      <c r="BK149" s="1128" t="e">
        <f t="shared" si="183"/>
        <v>#DIV/0!</v>
      </c>
      <c r="BL149" s="1128" t="e">
        <f t="shared" si="183"/>
        <v>#DIV/0!</v>
      </c>
      <c r="BM149" s="1128" t="e">
        <f t="shared" si="183"/>
        <v>#DIV/0!</v>
      </c>
      <c r="BN149" s="483"/>
      <c r="BO149" s="838"/>
      <c r="BP149" s="841"/>
      <c r="BQ149" s="841"/>
      <c r="BR149" s="841"/>
      <c r="BS149" s="841"/>
      <c r="BT149" s="841"/>
    </row>
    <row r="150" spans="2:72" s="489" customFormat="1" ht="11.1" customHeight="1" x14ac:dyDescent="0.15">
      <c r="B150" s="697"/>
      <c r="C150" s="497"/>
      <c r="D150" s="497"/>
      <c r="E150" s="497"/>
      <c r="I150" s="697"/>
      <c r="J150" s="697"/>
      <c r="K150" s="697"/>
      <c r="L150" s="697"/>
      <c r="M150" s="697"/>
      <c r="N150" s="697"/>
      <c r="O150" s="697"/>
      <c r="P150" s="697"/>
      <c r="Q150" s="697"/>
      <c r="R150" s="697"/>
      <c r="S150" s="697"/>
      <c r="T150" s="697"/>
      <c r="U150" s="697"/>
      <c r="V150" s="697"/>
      <c r="W150" s="697"/>
      <c r="X150" s="697"/>
      <c r="Y150" s="697"/>
      <c r="Z150" s="697"/>
      <c r="AA150" s="697"/>
      <c r="AB150" s="697"/>
      <c r="AC150" s="697"/>
      <c r="AD150" s="697"/>
      <c r="AE150" s="697"/>
      <c r="AF150" s="697"/>
      <c r="AG150" s="697"/>
      <c r="AH150" s="697"/>
      <c r="AI150" s="697"/>
      <c r="AJ150" s="697"/>
      <c r="AK150" s="697"/>
      <c r="AL150" s="697"/>
      <c r="AM150" s="697"/>
      <c r="AN150" s="697"/>
      <c r="AO150" s="697"/>
      <c r="AP150" s="697"/>
      <c r="AQ150" s="697"/>
      <c r="AR150" s="697"/>
      <c r="AS150" s="697"/>
      <c r="AT150" s="697"/>
      <c r="AU150" s="697"/>
      <c r="AV150" s="697"/>
      <c r="AW150" s="697"/>
      <c r="AX150" s="697"/>
      <c r="AY150" s="697"/>
      <c r="AZ150" s="697"/>
      <c r="BA150" s="697"/>
      <c r="BB150" s="697"/>
      <c r="BC150" s="697"/>
      <c r="BD150" s="697"/>
      <c r="BE150" s="697"/>
      <c r="BF150" s="697"/>
      <c r="BG150" s="697"/>
      <c r="BH150" s="697"/>
      <c r="BI150" s="697"/>
      <c r="BJ150" s="697"/>
      <c r="BK150" s="697"/>
      <c r="BL150" s="697"/>
      <c r="BM150" s="697"/>
      <c r="BN150" s="483"/>
      <c r="BO150" s="498"/>
      <c r="BP150" s="487"/>
      <c r="BQ150" s="487"/>
      <c r="BR150" s="487"/>
      <c r="BS150" s="487"/>
      <c r="BT150" s="487"/>
    </row>
    <row r="151" spans="2:72" s="839" customFormat="1" ht="11.1" customHeight="1" x14ac:dyDescent="0.15">
      <c r="B151" s="1124" t="s">
        <v>992</v>
      </c>
      <c r="C151" s="1124"/>
      <c r="D151" s="1124"/>
      <c r="E151" s="1124"/>
      <c r="F151" s="1124"/>
      <c r="G151" s="1124"/>
      <c r="H151" s="1124"/>
      <c r="I151" s="1128" t="e">
        <f>I147+I149</f>
        <v>#DIV/0!</v>
      </c>
      <c r="J151" s="1128" t="e">
        <f t="shared" ref="J151:BM151" si="184">J147+J149</f>
        <v>#DIV/0!</v>
      </c>
      <c r="K151" s="1128" t="e">
        <f t="shared" si="184"/>
        <v>#DIV/0!</v>
      </c>
      <c r="L151" s="1128" t="e">
        <f t="shared" si="184"/>
        <v>#DIV/0!</v>
      </c>
      <c r="M151" s="1128" t="e">
        <f t="shared" si="184"/>
        <v>#DIV/0!</v>
      </c>
      <c r="N151" s="1128" t="e">
        <f t="shared" si="184"/>
        <v>#DIV/0!</v>
      </c>
      <c r="O151" s="1128" t="e">
        <f t="shared" si="184"/>
        <v>#DIV/0!</v>
      </c>
      <c r="P151" s="1128" t="e">
        <f t="shared" si="184"/>
        <v>#DIV/0!</v>
      </c>
      <c r="Q151" s="1128" t="e">
        <f t="shared" si="184"/>
        <v>#DIV/0!</v>
      </c>
      <c r="R151" s="1128" t="e">
        <f t="shared" si="184"/>
        <v>#DIV/0!</v>
      </c>
      <c r="S151" s="1128" t="e">
        <f t="shared" si="184"/>
        <v>#DIV/0!</v>
      </c>
      <c r="T151" s="1128" t="e">
        <f t="shared" si="184"/>
        <v>#DIV/0!</v>
      </c>
      <c r="U151" s="1128" t="e">
        <f t="shared" si="184"/>
        <v>#DIV/0!</v>
      </c>
      <c r="V151" s="1128" t="e">
        <f t="shared" si="184"/>
        <v>#DIV/0!</v>
      </c>
      <c r="W151" s="1128" t="e">
        <f t="shared" si="184"/>
        <v>#DIV/0!</v>
      </c>
      <c r="X151" s="1128" t="e">
        <f t="shared" si="184"/>
        <v>#DIV/0!</v>
      </c>
      <c r="Y151" s="1128" t="e">
        <f t="shared" si="184"/>
        <v>#DIV/0!</v>
      </c>
      <c r="Z151" s="1128" t="e">
        <f t="shared" si="184"/>
        <v>#DIV/0!</v>
      </c>
      <c r="AA151" s="1128" t="e">
        <f t="shared" si="184"/>
        <v>#DIV/0!</v>
      </c>
      <c r="AB151" s="1128" t="e">
        <f t="shared" si="184"/>
        <v>#DIV/0!</v>
      </c>
      <c r="AC151" s="1128" t="e">
        <f t="shared" si="184"/>
        <v>#DIV/0!</v>
      </c>
      <c r="AD151" s="1128" t="e">
        <f t="shared" si="184"/>
        <v>#DIV/0!</v>
      </c>
      <c r="AE151" s="1128" t="e">
        <f t="shared" si="184"/>
        <v>#DIV/0!</v>
      </c>
      <c r="AF151" s="1128" t="e">
        <f t="shared" si="184"/>
        <v>#DIV/0!</v>
      </c>
      <c r="AG151" s="1128" t="e">
        <f t="shared" si="184"/>
        <v>#DIV/0!</v>
      </c>
      <c r="AH151" s="1128" t="e">
        <f t="shared" si="184"/>
        <v>#DIV/0!</v>
      </c>
      <c r="AI151" s="1128" t="e">
        <f t="shared" si="184"/>
        <v>#DIV/0!</v>
      </c>
      <c r="AJ151" s="1128" t="e">
        <f t="shared" si="184"/>
        <v>#DIV/0!</v>
      </c>
      <c r="AK151" s="1128" t="e">
        <f t="shared" si="184"/>
        <v>#DIV/0!</v>
      </c>
      <c r="AL151" s="1128" t="e">
        <f t="shared" si="184"/>
        <v>#DIV/0!</v>
      </c>
      <c r="AM151" s="1128" t="e">
        <f t="shared" si="184"/>
        <v>#DIV/0!</v>
      </c>
      <c r="AN151" s="1128" t="e">
        <f t="shared" si="184"/>
        <v>#DIV/0!</v>
      </c>
      <c r="AO151" s="1128" t="e">
        <f t="shared" si="184"/>
        <v>#DIV/0!</v>
      </c>
      <c r="AP151" s="1128" t="e">
        <f t="shared" si="184"/>
        <v>#DIV/0!</v>
      </c>
      <c r="AQ151" s="1128" t="e">
        <f t="shared" si="184"/>
        <v>#DIV/0!</v>
      </c>
      <c r="AR151" s="1128" t="e">
        <f t="shared" si="184"/>
        <v>#DIV/0!</v>
      </c>
      <c r="AS151" s="1128" t="e">
        <f t="shared" si="184"/>
        <v>#DIV/0!</v>
      </c>
      <c r="AT151" s="1128" t="e">
        <f t="shared" si="184"/>
        <v>#DIV/0!</v>
      </c>
      <c r="AU151" s="1128" t="e">
        <f t="shared" si="184"/>
        <v>#DIV/0!</v>
      </c>
      <c r="AV151" s="1128" t="e">
        <f t="shared" si="184"/>
        <v>#DIV/0!</v>
      </c>
      <c r="AW151" s="1128" t="e">
        <f t="shared" si="184"/>
        <v>#DIV/0!</v>
      </c>
      <c r="AX151" s="1128" t="e">
        <f t="shared" si="184"/>
        <v>#DIV/0!</v>
      </c>
      <c r="AY151" s="1128" t="e">
        <f t="shared" si="184"/>
        <v>#DIV/0!</v>
      </c>
      <c r="AZ151" s="1128" t="e">
        <f t="shared" si="184"/>
        <v>#DIV/0!</v>
      </c>
      <c r="BA151" s="1128" t="e">
        <f t="shared" si="184"/>
        <v>#DIV/0!</v>
      </c>
      <c r="BB151" s="1128" t="e">
        <f t="shared" si="184"/>
        <v>#DIV/0!</v>
      </c>
      <c r="BC151" s="1128" t="e">
        <f t="shared" si="184"/>
        <v>#DIV/0!</v>
      </c>
      <c r="BD151" s="1128" t="e">
        <f t="shared" si="184"/>
        <v>#DIV/0!</v>
      </c>
      <c r="BE151" s="1128" t="e">
        <f t="shared" si="184"/>
        <v>#DIV/0!</v>
      </c>
      <c r="BF151" s="1128" t="e">
        <f t="shared" si="184"/>
        <v>#DIV/0!</v>
      </c>
      <c r="BG151" s="1128" t="e">
        <f t="shared" si="184"/>
        <v>#DIV/0!</v>
      </c>
      <c r="BH151" s="1128" t="e">
        <f t="shared" si="184"/>
        <v>#DIV/0!</v>
      </c>
      <c r="BI151" s="1128" t="e">
        <f t="shared" si="184"/>
        <v>#DIV/0!</v>
      </c>
      <c r="BJ151" s="1128" t="e">
        <f t="shared" si="184"/>
        <v>#DIV/0!</v>
      </c>
      <c r="BK151" s="1128" t="e">
        <f t="shared" si="184"/>
        <v>#DIV/0!</v>
      </c>
      <c r="BL151" s="1128" t="e">
        <f t="shared" si="184"/>
        <v>#DIV/0!</v>
      </c>
      <c r="BM151" s="1128" t="e">
        <f t="shared" si="184"/>
        <v>#DIV/0!</v>
      </c>
      <c r="BN151" s="483"/>
      <c r="BO151" s="838"/>
      <c r="BP151" s="841"/>
      <c r="BQ151" s="841"/>
      <c r="BR151" s="841"/>
      <c r="BS151" s="841"/>
      <c r="BT151" s="841"/>
    </row>
    <row r="153" spans="2:72" s="489" customFormat="1" ht="11.1" customHeight="1" x14ac:dyDescent="0.15">
      <c r="B153" s="1124" t="s">
        <v>991</v>
      </c>
      <c r="C153" s="1124"/>
      <c r="D153" s="1124"/>
      <c r="E153" s="1124"/>
      <c r="F153" s="1124"/>
      <c r="G153" s="1130"/>
      <c r="H153" s="1130"/>
      <c r="I153" s="1130" t="e">
        <f t="shared" ref="I153:AN153" si="185">I151/I97</f>
        <v>#DIV/0!</v>
      </c>
      <c r="J153" s="1130" t="e">
        <f t="shared" si="185"/>
        <v>#DIV/0!</v>
      </c>
      <c r="K153" s="1130" t="e">
        <f t="shared" si="185"/>
        <v>#DIV/0!</v>
      </c>
      <c r="L153" s="1130" t="e">
        <f t="shared" si="185"/>
        <v>#DIV/0!</v>
      </c>
      <c r="M153" s="1130" t="e">
        <f t="shared" si="185"/>
        <v>#DIV/0!</v>
      </c>
      <c r="N153" s="1130" t="e">
        <f t="shared" si="185"/>
        <v>#DIV/0!</v>
      </c>
      <c r="O153" s="1130" t="e">
        <f t="shared" si="185"/>
        <v>#DIV/0!</v>
      </c>
      <c r="P153" s="1130" t="e">
        <f t="shared" si="185"/>
        <v>#DIV/0!</v>
      </c>
      <c r="Q153" s="1130" t="e">
        <f t="shared" si="185"/>
        <v>#DIV/0!</v>
      </c>
      <c r="R153" s="1130" t="e">
        <f t="shared" si="185"/>
        <v>#DIV/0!</v>
      </c>
      <c r="S153" s="1130" t="e">
        <f t="shared" si="185"/>
        <v>#DIV/0!</v>
      </c>
      <c r="T153" s="1130" t="e">
        <f t="shared" si="185"/>
        <v>#DIV/0!</v>
      </c>
      <c r="U153" s="1130" t="e">
        <f t="shared" si="185"/>
        <v>#DIV/0!</v>
      </c>
      <c r="V153" s="1130" t="e">
        <f t="shared" si="185"/>
        <v>#DIV/0!</v>
      </c>
      <c r="W153" s="1130" t="e">
        <f t="shared" si="185"/>
        <v>#DIV/0!</v>
      </c>
      <c r="X153" s="1130" t="e">
        <f t="shared" si="185"/>
        <v>#DIV/0!</v>
      </c>
      <c r="Y153" s="1130" t="e">
        <f t="shared" si="185"/>
        <v>#DIV/0!</v>
      </c>
      <c r="Z153" s="1130" t="e">
        <f t="shared" si="185"/>
        <v>#DIV/0!</v>
      </c>
      <c r="AA153" s="1130" t="e">
        <f t="shared" si="185"/>
        <v>#DIV/0!</v>
      </c>
      <c r="AB153" s="1130" t="e">
        <f t="shared" si="185"/>
        <v>#DIV/0!</v>
      </c>
      <c r="AC153" s="1130" t="e">
        <f t="shared" si="185"/>
        <v>#DIV/0!</v>
      </c>
      <c r="AD153" s="1130" t="e">
        <f t="shared" si="185"/>
        <v>#DIV/0!</v>
      </c>
      <c r="AE153" s="1130" t="e">
        <f t="shared" si="185"/>
        <v>#DIV/0!</v>
      </c>
      <c r="AF153" s="1130" t="e">
        <f t="shared" si="185"/>
        <v>#DIV/0!</v>
      </c>
      <c r="AG153" s="1130" t="e">
        <f t="shared" si="185"/>
        <v>#DIV/0!</v>
      </c>
      <c r="AH153" s="1130" t="e">
        <f t="shared" si="185"/>
        <v>#DIV/0!</v>
      </c>
      <c r="AI153" s="1130" t="e">
        <f t="shared" si="185"/>
        <v>#DIV/0!</v>
      </c>
      <c r="AJ153" s="1130" t="e">
        <f t="shared" si="185"/>
        <v>#DIV/0!</v>
      </c>
      <c r="AK153" s="1130" t="e">
        <f t="shared" si="185"/>
        <v>#DIV/0!</v>
      </c>
      <c r="AL153" s="1130" t="e">
        <f t="shared" si="185"/>
        <v>#DIV/0!</v>
      </c>
      <c r="AM153" s="1130" t="e">
        <f t="shared" si="185"/>
        <v>#DIV/0!</v>
      </c>
      <c r="AN153" s="1130" t="e">
        <f t="shared" si="185"/>
        <v>#DIV/0!</v>
      </c>
      <c r="AO153" s="1130" t="e">
        <f t="shared" ref="AO153:BM153" si="186">AO151/AO97</f>
        <v>#DIV/0!</v>
      </c>
      <c r="AP153" s="1130" t="e">
        <f t="shared" si="186"/>
        <v>#DIV/0!</v>
      </c>
      <c r="AQ153" s="1130" t="e">
        <f t="shared" si="186"/>
        <v>#DIV/0!</v>
      </c>
      <c r="AR153" s="1130" t="e">
        <f t="shared" si="186"/>
        <v>#DIV/0!</v>
      </c>
      <c r="AS153" s="1130" t="e">
        <f t="shared" si="186"/>
        <v>#DIV/0!</v>
      </c>
      <c r="AT153" s="1130" t="e">
        <f t="shared" si="186"/>
        <v>#DIV/0!</v>
      </c>
      <c r="AU153" s="1130" t="e">
        <f t="shared" si="186"/>
        <v>#DIV/0!</v>
      </c>
      <c r="AV153" s="1130" t="e">
        <f t="shared" si="186"/>
        <v>#DIV/0!</v>
      </c>
      <c r="AW153" s="1130" t="e">
        <f t="shared" si="186"/>
        <v>#DIV/0!</v>
      </c>
      <c r="AX153" s="1130" t="e">
        <f t="shared" si="186"/>
        <v>#DIV/0!</v>
      </c>
      <c r="AY153" s="1130" t="e">
        <f t="shared" si="186"/>
        <v>#DIV/0!</v>
      </c>
      <c r="AZ153" s="1130" t="e">
        <f t="shared" si="186"/>
        <v>#DIV/0!</v>
      </c>
      <c r="BA153" s="1130" t="e">
        <f t="shared" si="186"/>
        <v>#DIV/0!</v>
      </c>
      <c r="BB153" s="1130" t="e">
        <f t="shared" si="186"/>
        <v>#DIV/0!</v>
      </c>
      <c r="BC153" s="1130" t="e">
        <f t="shared" si="186"/>
        <v>#DIV/0!</v>
      </c>
      <c r="BD153" s="1130" t="e">
        <f t="shared" si="186"/>
        <v>#DIV/0!</v>
      </c>
      <c r="BE153" s="1130" t="e">
        <f t="shared" si="186"/>
        <v>#DIV/0!</v>
      </c>
      <c r="BF153" s="1130" t="e">
        <f t="shared" si="186"/>
        <v>#DIV/0!</v>
      </c>
      <c r="BG153" s="1130" t="e">
        <f t="shared" si="186"/>
        <v>#DIV/0!</v>
      </c>
      <c r="BH153" s="1130" t="e">
        <f t="shared" si="186"/>
        <v>#DIV/0!</v>
      </c>
      <c r="BI153" s="1130" t="e">
        <f t="shared" si="186"/>
        <v>#DIV/0!</v>
      </c>
      <c r="BJ153" s="1130" t="e">
        <f t="shared" si="186"/>
        <v>#DIV/0!</v>
      </c>
      <c r="BK153" s="1130" t="e">
        <f t="shared" si="186"/>
        <v>#DIV/0!</v>
      </c>
      <c r="BL153" s="1130" t="e">
        <f t="shared" si="186"/>
        <v>#DIV/0!</v>
      </c>
      <c r="BM153" s="1130" t="e">
        <f t="shared" si="186"/>
        <v>#DIV/0!</v>
      </c>
    </row>
    <row r="154" spans="2:72" s="489" customFormat="1" ht="11.1" customHeight="1" x14ac:dyDescent="0.15">
      <c r="C154" s="497"/>
      <c r="D154" s="497"/>
    </row>
    <row r="155" spans="2:72" s="489" customFormat="1" ht="11.1" customHeight="1" x14ac:dyDescent="0.15">
      <c r="B155" s="489" t="s">
        <v>124</v>
      </c>
      <c r="C155" s="497"/>
      <c r="D155" s="497"/>
    </row>
    <row r="156" spans="2:72" s="489" customFormat="1" ht="11.1" customHeight="1" x14ac:dyDescent="0.15">
      <c r="B156" s="1638"/>
      <c r="C156" s="1639"/>
      <c r="D156" s="1639"/>
      <c r="E156" s="1639"/>
      <c r="F156" s="1639"/>
      <c r="G156" s="1639"/>
      <c r="H156" s="994"/>
    </row>
    <row r="157" spans="2:72" s="489" customFormat="1" ht="11.1" customHeight="1" x14ac:dyDescent="0.15">
      <c r="B157" s="1639"/>
      <c r="C157" s="1639"/>
      <c r="D157" s="1639"/>
      <c r="E157" s="1639"/>
      <c r="F157" s="1639"/>
      <c r="G157" s="1639"/>
      <c r="H157" s="994"/>
    </row>
    <row r="158" spans="2:72" s="489" customFormat="1" ht="11.1" customHeight="1" x14ac:dyDescent="0.15">
      <c r="B158" s="1639"/>
      <c r="C158" s="1639"/>
      <c r="D158" s="1639"/>
      <c r="E158" s="1639"/>
      <c r="F158" s="1639"/>
      <c r="G158" s="1639"/>
      <c r="H158" s="994"/>
    </row>
    <row r="159" spans="2:72" s="489" customFormat="1" ht="11.1" customHeight="1" x14ac:dyDescent="0.15">
      <c r="B159" s="1639"/>
      <c r="C159" s="1639"/>
      <c r="D159" s="1639"/>
      <c r="E159" s="1639"/>
      <c r="F159" s="1639"/>
      <c r="G159" s="1639"/>
      <c r="H159" s="994"/>
    </row>
    <row r="185" spans="2:53" ht="11.1" customHeight="1" x14ac:dyDescent="0.15">
      <c r="B185" s="1643" t="s">
        <v>159</v>
      </c>
      <c r="C185" s="1643"/>
      <c r="D185" s="1643"/>
      <c r="E185" s="1643"/>
      <c r="F185" s="1643"/>
      <c r="G185" s="1643"/>
      <c r="H185" s="1643"/>
      <c r="I185" s="1643"/>
      <c r="J185" s="1643"/>
      <c r="K185" s="1643"/>
      <c r="L185" s="1643"/>
      <c r="M185" s="1643"/>
      <c r="N185" s="1643"/>
      <c r="O185" s="1643"/>
      <c r="P185" s="1643"/>
      <c r="Q185" s="1643"/>
      <c r="R185" s="1643"/>
      <c r="S185" s="1643"/>
      <c r="T185" s="1643"/>
      <c r="U185" s="1643"/>
      <c r="V185" s="1643"/>
      <c r="W185" s="1643"/>
      <c r="X185" s="1643"/>
      <c r="Y185" s="1643"/>
      <c r="Z185" s="1643"/>
      <c r="AA185" s="1643"/>
      <c r="AB185" s="1643"/>
      <c r="AC185" s="1643"/>
      <c r="AD185" s="1643"/>
      <c r="AE185" s="1643"/>
      <c r="AF185" s="1643"/>
      <c r="AG185" s="1643"/>
      <c r="AH185" s="1643"/>
      <c r="AI185" s="1643"/>
      <c r="AJ185" s="1643"/>
      <c r="AK185" s="1643"/>
      <c r="AL185" s="1643"/>
      <c r="AM185" s="1643"/>
      <c r="AN185" s="1643"/>
      <c r="AO185" s="1643"/>
      <c r="AP185" s="1643"/>
      <c r="AQ185" s="1643"/>
      <c r="AR185" s="1643"/>
      <c r="AS185" s="1643"/>
      <c r="AT185" s="1643"/>
      <c r="AU185" s="1643"/>
      <c r="AV185" s="1643"/>
      <c r="AW185" s="1643"/>
      <c r="AX185" s="1643"/>
      <c r="AY185" s="1643"/>
      <c r="AZ185" s="1643"/>
      <c r="BA185" s="1643"/>
    </row>
  </sheetData>
  <mergeCells count="9">
    <mergeCell ref="BT2:BT3"/>
    <mergeCell ref="B156:G159"/>
    <mergeCell ref="B185:BA185"/>
    <mergeCell ref="F4:H4"/>
    <mergeCell ref="C1:G1"/>
    <mergeCell ref="BP2:BP3"/>
    <mergeCell ref="BQ2:BQ3"/>
    <mergeCell ref="BR2:BR3"/>
    <mergeCell ref="BS2:BS3"/>
  </mergeCells>
  <phoneticPr fontId="17" type="noConversion"/>
  <conditionalFormatting sqref="BW6:BW50">
    <cfRule type="cellIs" dxfId="8" priority="1" operator="greaterThan">
      <formula>0.1</formula>
    </cfRule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5">
    <tabColor rgb="FF00B050"/>
  </sheetPr>
  <dimension ref="B8:CF17"/>
  <sheetViews>
    <sheetView showGridLines="0" zoomScale="60" zoomScaleNormal="60" workbookViewId="0">
      <selection activeCell="F4" sqref="F4"/>
    </sheetView>
  </sheetViews>
  <sheetFormatPr defaultColWidth="24.6640625" defaultRowHeight="12.75" outlineLevelRow="1" x14ac:dyDescent="0.2"/>
  <cols>
    <col min="1" max="1" width="2.5" style="1" customWidth="1"/>
    <col min="2" max="55" width="24.6640625" style="1"/>
    <col min="56" max="67" width="0" style="1" hidden="1" customWidth="1"/>
    <col min="68" max="72" width="24.6640625" style="1"/>
    <col min="73" max="73" width="0" style="1" hidden="1" customWidth="1"/>
    <col min="74" max="16384" width="24.6640625" style="1"/>
  </cols>
  <sheetData>
    <row r="8" spans="2:84" ht="27" x14ac:dyDescent="0.35">
      <c r="B8" s="577" t="s">
        <v>243</v>
      </c>
      <c r="C8" s="578"/>
      <c r="D8" s="578"/>
      <c r="E8" s="578"/>
      <c r="F8" s="578"/>
      <c r="G8" s="578"/>
      <c r="H8" s="578"/>
      <c r="I8" s="578"/>
      <c r="J8" s="578"/>
      <c r="K8" s="578"/>
      <c r="L8" s="578"/>
      <c r="M8" s="578"/>
    </row>
    <row r="12" spans="2:84" s="87" customFormat="1" ht="19.5" x14ac:dyDescent="0.25">
      <c r="B12" s="1649" t="s">
        <v>175</v>
      </c>
      <c r="C12" s="1650"/>
      <c r="D12" s="1650"/>
      <c r="E12" s="1650"/>
      <c r="F12" s="1650"/>
      <c r="G12" s="1650"/>
      <c r="H12" s="1141" t="s">
        <v>77</v>
      </c>
      <c r="I12" s="1142" t="s">
        <v>77</v>
      </c>
      <c r="J12" s="1142" t="s">
        <v>77</v>
      </c>
      <c r="K12" s="1142" t="s">
        <v>77</v>
      </c>
      <c r="L12" s="1142" t="s">
        <v>77</v>
      </c>
      <c r="M12" s="1142" t="s">
        <v>77</v>
      </c>
      <c r="N12" s="1142" t="s">
        <v>77</v>
      </c>
      <c r="O12" s="1142" t="s">
        <v>77</v>
      </c>
      <c r="P12" s="1142" t="s">
        <v>77</v>
      </c>
      <c r="Q12" s="1142" t="s">
        <v>77</v>
      </c>
      <c r="R12" s="1142" t="s">
        <v>77</v>
      </c>
      <c r="S12" s="1142" t="s">
        <v>77</v>
      </c>
      <c r="T12" s="1142" t="s">
        <v>80</v>
      </c>
      <c r="U12" s="1142" t="s">
        <v>80</v>
      </c>
      <c r="V12" s="1142" t="s">
        <v>80</v>
      </c>
      <c r="W12" s="1142" t="s">
        <v>80</v>
      </c>
      <c r="X12" s="1142" t="s">
        <v>80</v>
      </c>
      <c r="Y12" s="1142" t="s">
        <v>80</v>
      </c>
      <c r="Z12" s="1142" t="s">
        <v>80</v>
      </c>
      <c r="AA12" s="1142" t="s">
        <v>80</v>
      </c>
      <c r="AB12" s="1142" t="s">
        <v>80</v>
      </c>
      <c r="AC12" s="1142" t="s">
        <v>80</v>
      </c>
      <c r="AD12" s="1142" t="s">
        <v>80</v>
      </c>
      <c r="AE12" s="1142" t="s">
        <v>80</v>
      </c>
      <c r="AF12" s="1142" t="s">
        <v>81</v>
      </c>
      <c r="AG12" s="1142" t="s">
        <v>81</v>
      </c>
      <c r="AH12" s="1142" t="s">
        <v>81</v>
      </c>
      <c r="AI12" s="1142" t="s">
        <v>81</v>
      </c>
      <c r="AJ12" s="1142" t="s">
        <v>81</v>
      </c>
      <c r="AK12" s="1142" t="s">
        <v>81</v>
      </c>
      <c r="AL12" s="1142" t="s">
        <v>81</v>
      </c>
      <c r="AM12" s="1142" t="s">
        <v>81</v>
      </c>
      <c r="AN12" s="1142" t="s">
        <v>81</v>
      </c>
      <c r="AO12" s="1142" t="s">
        <v>81</v>
      </c>
      <c r="AP12" s="1142" t="s">
        <v>81</v>
      </c>
      <c r="AQ12" s="1142" t="s">
        <v>81</v>
      </c>
      <c r="AR12" s="1142" t="s">
        <v>82</v>
      </c>
      <c r="AS12" s="1142" t="s">
        <v>82</v>
      </c>
      <c r="AT12" s="1142" t="s">
        <v>82</v>
      </c>
      <c r="AU12" s="1142" t="s">
        <v>82</v>
      </c>
      <c r="AV12" s="1142" t="s">
        <v>82</v>
      </c>
      <c r="AW12" s="1142" t="s">
        <v>82</v>
      </c>
      <c r="AX12" s="1142" t="s">
        <v>82</v>
      </c>
      <c r="AY12" s="1142" t="s">
        <v>82</v>
      </c>
      <c r="AZ12" s="1142" t="s">
        <v>82</v>
      </c>
      <c r="BA12" s="1142" t="s">
        <v>82</v>
      </c>
      <c r="BB12" s="1142" t="s">
        <v>82</v>
      </c>
      <c r="BC12" s="1142" t="s">
        <v>82</v>
      </c>
      <c r="BD12" s="1142" t="s">
        <v>83</v>
      </c>
      <c r="BE12" s="1142" t="s">
        <v>83</v>
      </c>
      <c r="BF12" s="1142" t="s">
        <v>83</v>
      </c>
      <c r="BG12" s="1142" t="s">
        <v>83</v>
      </c>
      <c r="BH12" s="1142" t="s">
        <v>83</v>
      </c>
      <c r="BI12" s="1142" t="s">
        <v>83</v>
      </c>
      <c r="BJ12" s="1142" t="s">
        <v>83</v>
      </c>
      <c r="BK12" s="1142" t="s">
        <v>83</v>
      </c>
      <c r="BL12" s="1142" t="s">
        <v>83</v>
      </c>
      <c r="BM12" s="1142" t="s">
        <v>83</v>
      </c>
      <c r="BN12" s="1142" t="s">
        <v>83</v>
      </c>
      <c r="BO12" s="1142" t="s">
        <v>83</v>
      </c>
      <c r="BP12" s="88"/>
      <c r="BQ12" s="1143" t="s">
        <v>77</v>
      </c>
      <c r="BR12" s="1144" t="s">
        <v>80</v>
      </c>
      <c r="BS12" s="1144" t="s">
        <v>81</v>
      </c>
      <c r="BT12" s="1144" t="s">
        <v>82</v>
      </c>
      <c r="BU12" s="1144" t="s">
        <v>83</v>
      </c>
      <c r="BV12" s="88"/>
      <c r="BW12" s="1653" t="s">
        <v>244</v>
      </c>
      <c r="BX12" s="226"/>
      <c r="BY12" s="221"/>
      <c r="BZ12" s="1145"/>
      <c r="CA12" s="1146" t="str">
        <f>BQ12</f>
        <v>Ano 1</v>
      </c>
      <c r="CB12" s="1146" t="str">
        <f>BR12</f>
        <v>Ano 2</v>
      </c>
      <c r="CC12" s="1146" t="str">
        <f>BS12</f>
        <v>Ano 3</v>
      </c>
      <c r="CD12" s="1146" t="str">
        <f>BT12</f>
        <v>Ano 4</v>
      </c>
      <c r="CE12" s="88"/>
      <c r="CF12" s="1655" t="str">
        <f>BW12</f>
        <v>Média</v>
      </c>
    </row>
    <row r="13" spans="2:84" s="194" customFormat="1" ht="17.45" customHeight="1" x14ac:dyDescent="0.2">
      <c r="B13" s="1651"/>
      <c r="C13" s="1652"/>
      <c r="D13" s="1652"/>
      <c r="E13" s="1652"/>
      <c r="F13" s="1652"/>
      <c r="G13" s="1652"/>
      <c r="H13" s="1147" t="s">
        <v>245</v>
      </c>
      <c r="I13" s="1148" t="s">
        <v>246</v>
      </c>
      <c r="J13" s="1148" t="s">
        <v>247</v>
      </c>
      <c r="K13" s="1148" t="s">
        <v>248</v>
      </c>
      <c r="L13" s="1148" t="s">
        <v>249</v>
      </c>
      <c r="M13" s="1148" t="s">
        <v>250</v>
      </c>
      <c r="N13" s="1148" t="s">
        <v>251</v>
      </c>
      <c r="O13" s="1148" t="s">
        <v>252</v>
      </c>
      <c r="P13" s="1148" t="s">
        <v>253</v>
      </c>
      <c r="Q13" s="1148" t="s">
        <v>254</v>
      </c>
      <c r="R13" s="1148" t="s">
        <v>255</v>
      </c>
      <c r="S13" s="1148" t="s">
        <v>256</v>
      </c>
      <c r="T13" s="1148" t="s">
        <v>257</v>
      </c>
      <c r="U13" s="1148" t="s">
        <v>258</v>
      </c>
      <c r="V13" s="1148" t="s">
        <v>259</v>
      </c>
      <c r="W13" s="1148" t="s">
        <v>260</v>
      </c>
      <c r="X13" s="1148" t="s">
        <v>261</v>
      </c>
      <c r="Y13" s="1148" t="s">
        <v>262</v>
      </c>
      <c r="Z13" s="1148" t="s">
        <v>263</v>
      </c>
      <c r="AA13" s="1148" t="s">
        <v>264</v>
      </c>
      <c r="AB13" s="1148" t="s">
        <v>265</v>
      </c>
      <c r="AC13" s="1148" t="s">
        <v>266</v>
      </c>
      <c r="AD13" s="1148" t="s">
        <v>267</v>
      </c>
      <c r="AE13" s="1148" t="s">
        <v>268</v>
      </c>
      <c r="AF13" s="1148" t="s">
        <v>269</v>
      </c>
      <c r="AG13" s="1148" t="s">
        <v>270</v>
      </c>
      <c r="AH13" s="1148" t="s">
        <v>271</v>
      </c>
      <c r="AI13" s="1148" t="s">
        <v>272</v>
      </c>
      <c r="AJ13" s="1148" t="s">
        <v>273</v>
      </c>
      <c r="AK13" s="1148" t="s">
        <v>274</v>
      </c>
      <c r="AL13" s="1148" t="s">
        <v>275</v>
      </c>
      <c r="AM13" s="1148" t="s">
        <v>276</v>
      </c>
      <c r="AN13" s="1148" t="s">
        <v>277</v>
      </c>
      <c r="AO13" s="1148" t="s">
        <v>278</v>
      </c>
      <c r="AP13" s="1148" t="s">
        <v>279</v>
      </c>
      <c r="AQ13" s="1148" t="s">
        <v>280</v>
      </c>
      <c r="AR13" s="1148" t="s">
        <v>281</v>
      </c>
      <c r="AS13" s="1148" t="s">
        <v>282</v>
      </c>
      <c r="AT13" s="1148" t="s">
        <v>283</v>
      </c>
      <c r="AU13" s="1148" t="s">
        <v>284</v>
      </c>
      <c r="AV13" s="1148" t="s">
        <v>285</v>
      </c>
      <c r="AW13" s="1148" t="s">
        <v>286</v>
      </c>
      <c r="AX13" s="1148" t="s">
        <v>287</v>
      </c>
      <c r="AY13" s="1148" t="s">
        <v>288</v>
      </c>
      <c r="AZ13" s="1148" t="s">
        <v>289</v>
      </c>
      <c r="BA13" s="1148" t="s">
        <v>290</v>
      </c>
      <c r="BB13" s="1148" t="s">
        <v>291</v>
      </c>
      <c r="BC13" s="1148" t="s">
        <v>292</v>
      </c>
      <c r="BD13" s="1148" t="s">
        <v>293</v>
      </c>
      <c r="BE13" s="1148" t="s">
        <v>294</v>
      </c>
      <c r="BF13" s="1148" t="s">
        <v>295</v>
      </c>
      <c r="BG13" s="1148" t="s">
        <v>296</v>
      </c>
      <c r="BH13" s="1148" t="s">
        <v>297</v>
      </c>
      <c r="BI13" s="1148" t="s">
        <v>298</v>
      </c>
      <c r="BJ13" s="1148" t="s">
        <v>299</v>
      </c>
      <c r="BK13" s="1148" t="s">
        <v>300</v>
      </c>
      <c r="BL13" s="1148" t="s">
        <v>301</v>
      </c>
      <c r="BM13" s="1148" t="s">
        <v>302</v>
      </c>
      <c r="BN13" s="1148" t="s">
        <v>303</v>
      </c>
      <c r="BO13" s="1148" t="s">
        <v>304</v>
      </c>
      <c r="BP13" s="193"/>
      <c r="BQ13" s="1149" t="s">
        <v>233</v>
      </c>
      <c r="BR13" s="1149" t="s">
        <v>233</v>
      </c>
      <c r="BS13" s="1149" t="s">
        <v>233</v>
      </c>
      <c r="BT13" s="1149" t="s">
        <v>233</v>
      </c>
      <c r="BU13" s="551"/>
      <c r="BV13" s="193"/>
      <c r="BW13" s="1654"/>
      <c r="BX13" s="222"/>
      <c r="BY13" s="222"/>
      <c r="BZ13" s="1150"/>
      <c r="CA13" s="1151" t="s">
        <v>97</v>
      </c>
      <c r="CB13" s="1151" t="s">
        <v>97</v>
      </c>
      <c r="CC13" s="1151" t="s">
        <v>97</v>
      </c>
      <c r="CD13" s="1151" t="s">
        <v>97</v>
      </c>
      <c r="CE13" s="193"/>
      <c r="CF13" s="1656"/>
    </row>
    <row r="14" spans="2:84" ht="10.5" customHeight="1" thickBot="1" x14ac:dyDescent="0.25"/>
    <row r="15" spans="2:84" s="108" customFormat="1" ht="21" thickTop="1" thickBot="1" x14ac:dyDescent="0.3">
      <c r="B15" s="97" t="s">
        <v>305</v>
      </c>
      <c r="C15" s="98"/>
      <c r="D15" s="98"/>
      <c r="E15" s="98"/>
      <c r="F15" s="98"/>
      <c r="G15" s="153"/>
      <c r="H15" s="153">
        <f>SUM(H16:H17)</f>
        <v>0</v>
      </c>
      <c r="I15" s="152">
        <f t="shared" ref="I15:BO15" si="0">SUM(I16:I17)</f>
        <v>0</v>
      </c>
      <c r="J15" s="152">
        <f t="shared" si="0"/>
        <v>0</v>
      </c>
      <c r="K15" s="152">
        <f t="shared" si="0"/>
        <v>0</v>
      </c>
      <c r="L15" s="152">
        <f t="shared" si="0"/>
        <v>0</v>
      </c>
      <c r="M15" s="152">
        <f t="shared" si="0"/>
        <v>0</v>
      </c>
      <c r="N15" s="152">
        <f t="shared" si="0"/>
        <v>0</v>
      </c>
      <c r="O15" s="152">
        <f t="shared" si="0"/>
        <v>0</v>
      </c>
      <c r="P15" s="152">
        <f t="shared" si="0"/>
        <v>0</v>
      </c>
      <c r="Q15" s="152">
        <f t="shared" si="0"/>
        <v>0</v>
      </c>
      <c r="R15" s="152">
        <f t="shared" si="0"/>
        <v>0</v>
      </c>
      <c r="S15" s="152">
        <f t="shared" si="0"/>
        <v>0</v>
      </c>
      <c r="T15" s="152">
        <f t="shared" si="0"/>
        <v>0</v>
      </c>
      <c r="U15" s="152">
        <f t="shared" si="0"/>
        <v>0</v>
      </c>
      <c r="V15" s="152">
        <f t="shared" si="0"/>
        <v>0</v>
      </c>
      <c r="W15" s="152">
        <f t="shared" si="0"/>
        <v>0</v>
      </c>
      <c r="X15" s="152">
        <f t="shared" si="0"/>
        <v>0</v>
      </c>
      <c r="Y15" s="152">
        <f t="shared" si="0"/>
        <v>0</v>
      </c>
      <c r="Z15" s="152">
        <f t="shared" si="0"/>
        <v>0</v>
      </c>
      <c r="AA15" s="152">
        <f t="shared" si="0"/>
        <v>0</v>
      </c>
      <c r="AB15" s="152">
        <f t="shared" si="0"/>
        <v>0</v>
      </c>
      <c r="AC15" s="152">
        <f t="shared" si="0"/>
        <v>0</v>
      </c>
      <c r="AD15" s="152">
        <f t="shared" si="0"/>
        <v>0</v>
      </c>
      <c r="AE15" s="152">
        <f t="shared" si="0"/>
        <v>0</v>
      </c>
      <c r="AF15" s="152">
        <f t="shared" si="0"/>
        <v>0</v>
      </c>
      <c r="AG15" s="152">
        <f t="shared" si="0"/>
        <v>0</v>
      </c>
      <c r="AH15" s="152">
        <f t="shared" si="0"/>
        <v>0</v>
      </c>
      <c r="AI15" s="152">
        <f t="shared" si="0"/>
        <v>0</v>
      </c>
      <c r="AJ15" s="152">
        <f t="shared" si="0"/>
        <v>0</v>
      </c>
      <c r="AK15" s="152">
        <f t="shared" si="0"/>
        <v>0</v>
      </c>
      <c r="AL15" s="152">
        <f t="shared" si="0"/>
        <v>0</v>
      </c>
      <c r="AM15" s="152">
        <f t="shared" si="0"/>
        <v>0</v>
      </c>
      <c r="AN15" s="152">
        <f t="shared" si="0"/>
        <v>0</v>
      </c>
      <c r="AO15" s="152">
        <f t="shared" si="0"/>
        <v>0</v>
      </c>
      <c r="AP15" s="152">
        <f t="shared" si="0"/>
        <v>0</v>
      </c>
      <c r="AQ15" s="152">
        <f t="shared" si="0"/>
        <v>0</v>
      </c>
      <c r="AR15" s="152">
        <f t="shared" si="0"/>
        <v>0</v>
      </c>
      <c r="AS15" s="152">
        <f t="shared" si="0"/>
        <v>0</v>
      </c>
      <c r="AT15" s="152">
        <f t="shared" si="0"/>
        <v>0</v>
      </c>
      <c r="AU15" s="152">
        <f t="shared" si="0"/>
        <v>0</v>
      </c>
      <c r="AV15" s="152">
        <f t="shared" si="0"/>
        <v>0</v>
      </c>
      <c r="AW15" s="152">
        <f t="shared" si="0"/>
        <v>0</v>
      </c>
      <c r="AX15" s="152">
        <f t="shared" si="0"/>
        <v>0</v>
      </c>
      <c r="AY15" s="152">
        <f t="shared" si="0"/>
        <v>0</v>
      </c>
      <c r="AZ15" s="152">
        <f t="shared" si="0"/>
        <v>0</v>
      </c>
      <c r="BA15" s="152">
        <f t="shared" si="0"/>
        <v>0</v>
      </c>
      <c r="BB15" s="152">
        <f t="shared" si="0"/>
        <v>0</v>
      </c>
      <c r="BC15" s="152">
        <f t="shared" si="0"/>
        <v>0</v>
      </c>
      <c r="BD15" s="152">
        <f t="shared" si="0"/>
        <v>0</v>
      </c>
      <c r="BE15" s="152">
        <f t="shared" si="0"/>
        <v>0</v>
      </c>
      <c r="BF15" s="152">
        <f t="shared" si="0"/>
        <v>0</v>
      </c>
      <c r="BG15" s="152">
        <f t="shared" si="0"/>
        <v>0</v>
      </c>
      <c r="BH15" s="152">
        <f t="shared" si="0"/>
        <v>0</v>
      </c>
      <c r="BI15" s="152">
        <f t="shared" si="0"/>
        <v>0</v>
      </c>
      <c r="BJ15" s="152">
        <f t="shared" si="0"/>
        <v>0</v>
      </c>
      <c r="BK15" s="152">
        <f t="shared" si="0"/>
        <v>0</v>
      </c>
      <c r="BL15" s="152">
        <f t="shared" si="0"/>
        <v>0</v>
      </c>
      <c r="BM15" s="152">
        <f t="shared" si="0"/>
        <v>0</v>
      </c>
      <c r="BN15" s="152">
        <f t="shared" si="0"/>
        <v>0</v>
      </c>
      <c r="BO15" s="152">
        <f t="shared" si="0"/>
        <v>0</v>
      </c>
      <c r="BP15" s="1152"/>
      <c r="BQ15" s="144">
        <f>SUMIF($H$2:$BC$2,BQ$2,$H15:$BC15)</f>
        <v>0</v>
      </c>
      <c r="BR15" s="144">
        <f>SUMIF($H$2:$BC$2,BR$2,$H15:$BC15)</f>
        <v>0</v>
      </c>
      <c r="BS15" s="144">
        <f>SUMIF($H$2:$BC$2,BS$2,$H15:$BC15)</f>
        <v>0</v>
      </c>
      <c r="BT15" s="144">
        <f>SUMIF($H$2:$BC$2,BT$2,$H15:$BC15)</f>
        <v>0</v>
      </c>
      <c r="BU15" s="101">
        <f>SUMIF($H$2:$BO$2,BU$2,$H15:$BO15)</f>
        <v>0</v>
      </c>
      <c r="BV15" s="112"/>
      <c r="BW15" s="101">
        <f>AVERAGE(BQ15:BT15)</f>
        <v>0</v>
      </c>
      <c r="BX15" s="93"/>
      <c r="BY15" s="93"/>
      <c r="BZ15" s="93"/>
      <c r="CA15" s="816">
        <f>IF(BQ15=0,0,BQ15/SUM($BQ$187,$BR$187,$BS$187,$BT$187))</f>
        <v>0</v>
      </c>
      <c r="CB15" s="816">
        <f t="shared" ref="CB15:CD15" si="1">IF(BR15=0,0,BR15/SUM($BQ$187,$BR$187,$BS$187,$BT$187))</f>
        <v>0</v>
      </c>
      <c r="CC15" s="816">
        <f t="shared" si="1"/>
        <v>0</v>
      </c>
      <c r="CD15" s="816">
        <f t="shared" si="1"/>
        <v>0</v>
      </c>
      <c r="CE15" s="112"/>
      <c r="CF15" s="101">
        <f>AVERAGE(CA15:CD15)</f>
        <v>0</v>
      </c>
    </row>
    <row r="16" spans="2:84" s="108" customFormat="1" ht="20.45" customHeight="1" outlineLevel="1" thickTop="1" thickBot="1" x14ac:dyDescent="0.3">
      <c r="B16" s="97" t="s">
        <v>306</v>
      </c>
      <c r="C16" s="98"/>
      <c r="D16" s="98"/>
      <c r="E16" s="98"/>
      <c r="F16" s="98"/>
      <c r="G16" s="153"/>
      <c r="H16" s="235">
        <v>0</v>
      </c>
      <c r="I16" s="235">
        <v>0</v>
      </c>
      <c r="J16" s="235">
        <v>0</v>
      </c>
      <c r="K16" s="235">
        <v>0</v>
      </c>
      <c r="L16" s="235">
        <v>0</v>
      </c>
      <c r="M16" s="235">
        <v>0</v>
      </c>
      <c r="N16" s="235">
        <v>0</v>
      </c>
      <c r="O16" s="235">
        <v>0</v>
      </c>
      <c r="P16" s="235">
        <v>0</v>
      </c>
      <c r="Q16" s="235">
        <v>0</v>
      </c>
      <c r="R16" s="235">
        <v>0</v>
      </c>
      <c r="S16" s="235">
        <v>0</v>
      </c>
      <c r="T16" s="235">
        <v>0</v>
      </c>
      <c r="U16" s="235">
        <v>0</v>
      </c>
      <c r="V16" s="235">
        <v>0</v>
      </c>
      <c r="W16" s="235">
        <v>0</v>
      </c>
      <c r="X16" s="235">
        <v>0</v>
      </c>
      <c r="Y16" s="235">
        <v>0</v>
      </c>
      <c r="Z16" s="235">
        <v>0</v>
      </c>
      <c r="AA16" s="235">
        <v>0</v>
      </c>
      <c r="AB16" s="235">
        <v>0</v>
      </c>
      <c r="AC16" s="235">
        <v>0</v>
      </c>
      <c r="AD16" s="235">
        <v>0</v>
      </c>
      <c r="AE16" s="235">
        <v>0</v>
      </c>
      <c r="AF16" s="235">
        <v>0</v>
      </c>
      <c r="AG16" s="235">
        <v>0</v>
      </c>
      <c r="AH16" s="235">
        <v>0</v>
      </c>
      <c r="AI16" s="235">
        <v>0</v>
      </c>
      <c r="AJ16" s="235">
        <v>0</v>
      </c>
      <c r="AK16" s="235">
        <v>0</v>
      </c>
      <c r="AL16" s="235">
        <v>0</v>
      </c>
      <c r="AM16" s="235">
        <v>0</v>
      </c>
      <c r="AN16" s="235">
        <v>0</v>
      </c>
      <c r="AO16" s="235">
        <v>0</v>
      </c>
      <c r="AP16" s="235">
        <v>0</v>
      </c>
      <c r="AQ16" s="235">
        <v>0</v>
      </c>
      <c r="AR16" s="235">
        <v>0</v>
      </c>
      <c r="AS16" s="235">
        <v>0</v>
      </c>
      <c r="AT16" s="235">
        <v>0</v>
      </c>
      <c r="AU16" s="235">
        <v>0</v>
      </c>
      <c r="AV16" s="235">
        <v>0</v>
      </c>
      <c r="AW16" s="235">
        <v>0</v>
      </c>
      <c r="AX16" s="235">
        <v>0</v>
      </c>
      <c r="AY16" s="235">
        <v>0</v>
      </c>
      <c r="AZ16" s="235">
        <v>0</v>
      </c>
      <c r="BA16" s="235">
        <v>0</v>
      </c>
      <c r="BB16" s="235">
        <v>0</v>
      </c>
      <c r="BC16" s="236">
        <v>0</v>
      </c>
      <c r="BD16" s="235">
        <v>0</v>
      </c>
      <c r="BE16" s="236">
        <v>0</v>
      </c>
      <c r="BF16" s="235">
        <v>0</v>
      </c>
      <c r="BG16" s="236">
        <v>0</v>
      </c>
      <c r="BH16" s="235">
        <v>0</v>
      </c>
      <c r="BI16" s="236">
        <v>0</v>
      </c>
      <c r="BJ16" s="235">
        <v>0</v>
      </c>
      <c r="BK16" s="236">
        <v>0</v>
      </c>
      <c r="BL16" s="235">
        <v>0</v>
      </c>
      <c r="BM16" s="236">
        <v>0</v>
      </c>
      <c r="BN16" s="235">
        <v>0</v>
      </c>
      <c r="BO16" s="236">
        <v>0</v>
      </c>
      <c r="BP16" s="1152"/>
      <c r="BQ16" s="125">
        <f t="shared" ref="BQ16:BT17" si="2">SUMIF($H$2:$BO$2,BQ$2,$H16:$BO16)</f>
        <v>0</v>
      </c>
      <c r="BR16" s="123">
        <f t="shared" si="2"/>
        <v>0</v>
      </c>
      <c r="BS16" s="123">
        <f t="shared" si="2"/>
        <v>0</v>
      </c>
      <c r="BT16" s="108">
        <f t="shared" si="2"/>
        <v>0</v>
      </c>
      <c r="BU16" s="108">
        <f>SUMIF($H$2:$BO$2,BU$2,$H16:$BO16)</f>
        <v>0</v>
      </c>
      <c r="BV16" s="112"/>
      <c r="BX16" s="123"/>
      <c r="BY16" s="123"/>
      <c r="BZ16" s="123"/>
      <c r="CA16" s="181"/>
      <c r="CB16" s="181"/>
      <c r="CC16" s="172"/>
      <c r="CD16" s="173"/>
      <c r="CE16" s="112"/>
      <c r="CF16" s="173"/>
    </row>
    <row r="17" spans="2:73" s="108" customFormat="1" ht="20.45" customHeight="1" outlineLevel="1" thickTop="1" x14ac:dyDescent="0.25">
      <c r="B17" s="97" t="s">
        <v>307</v>
      </c>
      <c r="C17" s="98"/>
      <c r="D17" s="98"/>
      <c r="E17" s="98"/>
      <c r="F17" s="98"/>
      <c r="G17" s="153"/>
      <c r="H17" s="235">
        <v>0</v>
      </c>
      <c r="I17" s="235">
        <v>0</v>
      </c>
      <c r="J17" s="235">
        <v>0</v>
      </c>
      <c r="K17" s="235">
        <v>0</v>
      </c>
      <c r="L17" s="235">
        <v>0</v>
      </c>
      <c r="M17" s="235">
        <v>0</v>
      </c>
      <c r="N17" s="235">
        <v>0</v>
      </c>
      <c r="O17" s="235">
        <v>0</v>
      </c>
      <c r="P17" s="235">
        <v>0</v>
      </c>
      <c r="Q17" s="235">
        <v>0</v>
      </c>
      <c r="R17" s="235">
        <v>0</v>
      </c>
      <c r="S17" s="235">
        <v>0</v>
      </c>
      <c r="T17" s="235">
        <v>0</v>
      </c>
      <c r="U17" s="235">
        <v>0</v>
      </c>
      <c r="V17" s="235">
        <v>0</v>
      </c>
      <c r="W17" s="235">
        <v>0</v>
      </c>
      <c r="X17" s="235">
        <v>0</v>
      </c>
      <c r="Y17" s="235">
        <v>0</v>
      </c>
      <c r="Z17" s="235">
        <v>0</v>
      </c>
      <c r="AA17" s="235">
        <v>0</v>
      </c>
      <c r="AB17" s="235">
        <v>0</v>
      </c>
      <c r="AC17" s="235">
        <v>0</v>
      </c>
      <c r="AD17" s="235">
        <v>0</v>
      </c>
      <c r="AE17" s="235">
        <v>0</v>
      </c>
      <c r="AF17" s="235">
        <v>0</v>
      </c>
      <c r="AG17" s="235">
        <v>0</v>
      </c>
      <c r="AH17" s="235">
        <v>0</v>
      </c>
      <c r="AI17" s="235">
        <v>0</v>
      </c>
      <c r="AJ17" s="235">
        <v>0</v>
      </c>
      <c r="AK17" s="235">
        <v>0</v>
      </c>
      <c r="AL17" s="235">
        <v>0</v>
      </c>
      <c r="AM17" s="235">
        <v>0</v>
      </c>
      <c r="AN17" s="235">
        <v>0</v>
      </c>
      <c r="AO17" s="235">
        <v>0</v>
      </c>
      <c r="AP17" s="235">
        <v>0</v>
      </c>
      <c r="AQ17" s="235">
        <v>0</v>
      </c>
      <c r="AR17" s="235">
        <v>0</v>
      </c>
      <c r="AS17" s="235">
        <v>0</v>
      </c>
      <c r="AT17" s="235">
        <v>0</v>
      </c>
      <c r="AU17" s="235">
        <v>0</v>
      </c>
      <c r="AV17" s="235">
        <v>0</v>
      </c>
      <c r="AW17" s="235">
        <v>0</v>
      </c>
      <c r="AX17" s="235">
        <v>0</v>
      </c>
      <c r="AY17" s="235">
        <v>0</v>
      </c>
      <c r="AZ17" s="235">
        <v>0</v>
      </c>
      <c r="BA17" s="235">
        <v>0</v>
      </c>
      <c r="BB17" s="235">
        <v>0</v>
      </c>
      <c r="BC17" s="236">
        <v>0</v>
      </c>
      <c r="BD17" s="235">
        <v>0</v>
      </c>
      <c r="BE17" s="236">
        <v>0</v>
      </c>
      <c r="BF17" s="235">
        <v>0</v>
      </c>
      <c r="BG17" s="236">
        <v>0</v>
      </c>
      <c r="BH17" s="235">
        <v>0</v>
      </c>
      <c r="BI17" s="236">
        <v>0</v>
      </c>
      <c r="BJ17" s="235">
        <v>0</v>
      </c>
      <c r="BK17" s="236">
        <v>0</v>
      </c>
      <c r="BL17" s="235">
        <v>0</v>
      </c>
      <c r="BM17" s="236">
        <v>0</v>
      </c>
      <c r="BN17" s="235">
        <v>0</v>
      </c>
      <c r="BO17" s="236">
        <v>0</v>
      </c>
      <c r="BP17" s="1152"/>
      <c r="BQ17" s="125">
        <f t="shared" si="2"/>
        <v>0</v>
      </c>
      <c r="BR17" s="123">
        <f t="shared" si="2"/>
        <v>0</v>
      </c>
      <c r="BS17" s="123">
        <f t="shared" si="2"/>
        <v>0</v>
      </c>
      <c r="BT17" s="108">
        <f t="shared" si="2"/>
        <v>0</v>
      </c>
      <c r="BU17" s="108">
        <f>SUMIF($H$2:$BO$2,BU$2,$H17:$BO17)</f>
        <v>0</v>
      </c>
    </row>
  </sheetData>
  <mergeCells count="3">
    <mergeCell ref="B12:G13"/>
    <mergeCell ref="BW12:BW13"/>
    <mergeCell ref="CF12:CF13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>
    <tabColor rgb="FF00B050"/>
    <pageSetUpPr fitToPage="1"/>
  </sheetPr>
  <dimension ref="B1:CG127"/>
  <sheetViews>
    <sheetView showGridLines="0" zoomScale="80" zoomScaleNormal="80" zoomScaleSheetLayoutView="25" zoomScalePageLayoutView="90" workbookViewId="0">
      <pane xSplit="7" ySplit="3" topLeftCell="H4" activePane="bottomRight" state="frozen"/>
      <selection pane="topRight" activeCell="C41" sqref="C41:H41"/>
      <selection pane="bottomLeft" activeCell="C41" sqref="C41:H41"/>
      <selection pane="bottomRight" activeCell="I119" sqref="I119"/>
    </sheetView>
  </sheetViews>
  <sheetFormatPr defaultColWidth="8.83203125" defaultRowHeight="19.5" outlineLevelRow="1" outlineLevelCol="1" x14ac:dyDescent="0.25"/>
  <cols>
    <col min="1" max="1" width="3" style="108" customWidth="1"/>
    <col min="2" max="2" width="70.83203125" style="109" customWidth="1"/>
    <col min="3" max="3" width="30.1640625" style="109" bestFit="1" customWidth="1"/>
    <col min="4" max="6" width="16.1640625" style="109" bestFit="1" customWidth="1"/>
    <col min="7" max="7" width="22.83203125" style="110" bestFit="1" customWidth="1"/>
    <col min="8" max="8" width="32.6640625" style="111" customWidth="1" outlineLevel="1"/>
    <col min="9" max="9" width="29.33203125" style="109" bestFit="1" customWidth="1" outlineLevel="1"/>
    <col min="10" max="11" width="21.5" style="109" customWidth="1" outlineLevel="1"/>
    <col min="12" max="15" width="23.83203125" style="109" customWidth="1" outlineLevel="1"/>
    <col min="16" max="16" width="21" style="109" bestFit="1" customWidth="1" outlineLevel="1"/>
    <col min="17" max="17" width="18.6640625" style="109" bestFit="1" customWidth="1" outlineLevel="1"/>
    <col min="18" max="18" width="21.5" style="109" customWidth="1" outlineLevel="1"/>
    <col min="19" max="19" width="18.6640625" style="109" bestFit="1" customWidth="1" outlineLevel="1"/>
    <col min="20" max="20" width="21.5" style="111" customWidth="1" outlineLevel="1"/>
    <col min="21" max="23" width="21.5" style="109" customWidth="1" outlineLevel="1"/>
    <col min="24" max="29" width="20.6640625" style="109" customWidth="1" outlineLevel="1"/>
    <col min="30" max="30" width="21.33203125" style="109" customWidth="1" outlineLevel="1"/>
    <col min="31" max="31" width="22.6640625" style="109" customWidth="1" outlineLevel="1"/>
    <col min="32" max="32" width="22.6640625" style="111" customWidth="1" outlineLevel="1"/>
    <col min="33" max="67" width="22.6640625" style="109" customWidth="1" outlineLevel="1"/>
    <col min="68" max="68" width="2.33203125" style="112" customWidth="1" outlineLevel="1"/>
    <col min="69" max="69" width="26.33203125" style="108" customWidth="1"/>
    <col min="70" max="70" width="28.5" style="108" bestFit="1" customWidth="1"/>
    <col min="71" max="72" width="25.1640625" style="108" bestFit="1" customWidth="1"/>
    <col min="73" max="73" width="25.1640625" style="108" customWidth="1"/>
    <col min="74" max="74" width="1.6640625" style="112" customWidth="1"/>
    <col min="75" max="75" width="25.1640625" style="108" bestFit="1" customWidth="1"/>
    <col min="76" max="76" width="6.6640625" style="115" customWidth="1"/>
    <col min="77" max="77" width="5" style="115" customWidth="1"/>
    <col min="78" max="78" width="5.1640625" style="115" customWidth="1"/>
    <col min="79" max="79" width="21" style="173" bestFit="1" customWidth="1"/>
    <col min="80" max="80" width="16.83203125" style="173" customWidth="1"/>
    <col min="81" max="82" width="16.83203125" style="173" bestFit="1" customWidth="1"/>
    <col min="83" max="83" width="16.83203125" style="173" customWidth="1"/>
    <col min="84" max="84" width="1.6640625" style="112" customWidth="1"/>
    <col min="85" max="85" width="15.33203125" style="173" bestFit="1" customWidth="1"/>
    <col min="86" max="16384" width="8.83203125" style="108"/>
  </cols>
  <sheetData>
    <row r="1" spans="2:85" s="86" customFormat="1" ht="67.5" customHeight="1" x14ac:dyDescent="0.25">
      <c r="B1" s="1658" t="s">
        <v>308</v>
      </c>
      <c r="C1" s="1658"/>
      <c r="D1" s="1658"/>
      <c r="E1" s="1658"/>
      <c r="F1" s="1658"/>
      <c r="G1" s="1658"/>
      <c r="H1" s="1153"/>
      <c r="I1" s="1153"/>
      <c r="J1" s="1153"/>
      <c r="K1" s="1153"/>
      <c r="L1" s="1153"/>
      <c r="M1" s="1153"/>
      <c r="N1" s="1153"/>
      <c r="O1" s="1153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1"/>
      <c r="BQ1" s="140"/>
      <c r="BR1" s="140"/>
      <c r="BS1" s="140"/>
      <c r="BT1" s="140"/>
      <c r="BU1" s="140"/>
      <c r="BV1" s="141"/>
      <c r="BW1" s="140"/>
      <c r="BX1" s="217"/>
      <c r="BY1" s="217"/>
      <c r="BZ1" s="217"/>
      <c r="CA1" s="818" t="s">
        <v>309</v>
      </c>
      <c r="CB1" s="229"/>
      <c r="CC1" s="229"/>
      <c r="CD1" s="229"/>
      <c r="CE1" s="229"/>
      <c r="CF1" s="230"/>
      <c r="CG1" s="231"/>
    </row>
    <row r="2" spans="2:85" s="87" customFormat="1" x14ac:dyDescent="0.25">
      <c r="B2" s="1659" t="s">
        <v>175</v>
      </c>
      <c r="C2" s="1660"/>
      <c r="D2" s="1660"/>
      <c r="E2" s="1660"/>
      <c r="F2" s="1660"/>
      <c r="G2" s="1660"/>
      <c r="H2" s="1482" t="s">
        <v>77</v>
      </c>
      <c r="I2" s="1482" t="s">
        <v>77</v>
      </c>
      <c r="J2" s="1482" t="s">
        <v>77</v>
      </c>
      <c r="K2" s="1482" t="s">
        <v>77</v>
      </c>
      <c r="L2" s="1482" t="s">
        <v>77</v>
      </c>
      <c r="M2" s="1482" t="s">
        <v>77</v>
      </c>
      <c r="N2" s="1482" t="s">
        <v>77</v>
      </c>
      <c r="O2" s="1482" t="s">
        <v>77</v>
      </c>
      <c r="P2" s="1482" t="s">
        <v>77</v>
      </c>
      <c r="Q2" s="1482" t="s">
        <v>77</v>
      </c>
      <c r="R2" s="1482" t="s">
        <v>77</v>
      </c>
      <c r="S2" s="1482" t="s">
        <v>77</v>
      </c>
      <c r="T2" s="1482" t="s">
        <v>80</v>
      </c>
      <c r="U2" s="1482" t="s">
        <v>80</v>
      </c>
      <c r="V2" s="1482" t="s">
        <v>80</v>
      </c>
      <c r="W2" s="1482" t="s">
        <v>80</v>
      </c>
      <c r="X2" s="1482" t="s">
        <v>80</v>
      </c>
      <c r="Y2" s="1482" t="s">
        <v>80</v>
      </c>
      <c r="Z2" s="1482" t="s">
        <v>80</v>
      </c>
      <c r="AA2" s="1482" t="s">
        <v>80</v>
      </c>
      <c r="AB2" s="1482" t="s">
        <v>80</v>
      </c>
      <c r="AC2" s="1482" t="s">
        <v>80</v>
      </c>
      <c r="AD2" s="1482" t="s">
        <v>80</v>
      </c>
      <c r="AE2" s="1482" t="s">
        <v>80</v>
      </c>
      <c r="AF2" s="1482" t="s">
        <v>81</v>
      </c>
      <c r="AG2" s="1482" t="s">
        <v>81</v>
      </c>
      <c r="AH2" s="1482" t="s">
        <v>81</v>
      </c>
      <c r="AI2" s="1482" t="s">
        <v>81</v>
      </c>
      <c r="AJ2" s="1482" t="s">
        <v>81</v>
      </c>
      <c r="AK2" s="1482" t="s">
        <v>81</v>
      </c>
      <c r="AL2" s="1482" t="s">
        <v>81</v>
      </c>
      <c r="AM2" s="1482" t="s">
        <v>81</v>
      </c>
      <c r="AN2" s="1482" t="s">
        <v>81</v>
      </c>
      <c r="AO2" s="1482" t="s">
        <v>81</v>
      </c>
      <c r="AP2" s="1482" t="s">
        <v>81</v>
      </c>
      <c r="AQ2" s="1482" t="s">
        <v>81</v>
      </c>
      <c r="AR2" s="1482" t="s">
        <v>82</v>
      </c>
      <c r="AS2" s="1482" t="s">
        <v>82</v>
      </c>
      <c r="AT2" s="1482" t="s">
        <v>82</v>
      </c>
      <c r="AU2" s="1482" t="s">
        <v>82</v>
      </c>
      <c r="AV2" s="1482" t="s">
        <v>82</v>
      </c>
      <c r="AW2" s="1482" t="s">
        <v>82</v>
      </c>
      <c r="AX2" s="1482" t="s">
        <v>82</v>
      </c>
      <c r="AY2" s="1482" t="s">
        <v>82</v>
      </c>
      <c r="AZ2" s="1482" t="s">
        <v>82</v>
      </c>
      <c r="BA2" s="1482" t="s">
        <v>82</v>
      </c>
      <c r="BB2" s="1482" t="s">
        <v>82</v>
      </c>
      <c r="BC2" s="1482" t="s">
        <v>82</v>
      </c>
      <c r="BD2" s="1482" t="s">
        <v>83</v>
      </c>
      <c r="BE2" s="1482" t="s">
        <v>83</v>
      </c>
      <c r="BF2" s="1482" t="s">
        <v>83</v>
      </c>
      <c r="BG2" s="1482" t="s">
        <v>83</v>
      </c>
      <c r="BH2" s="1482" t="s">
        <v>83</v>
      </c>
      <c r="BI2" s="1482" t="s">
        <v>83</v>
      </c>
      <c r="BJ2" s="1482" t="s">
        <v>83</v>
      </c>
      <c r="BK2" s="1482" t="s">
        <v>83</v>
      </c>
      <c r="BL2" s="1482" t="s">
        <v>83</v>
      </c>
      <c r="BM2" s="1482" t="s">
        <v>83</v>
      </c>
      <c r="BN2" s="1482" t="s">
        <v>83</v>
      </c>
      <c r="BO2" s="1482" t="s">
        <v>83</v>
      </c>
      <c r="BP2" s="798"/>
      <c r="BQ2" s="1526" t="s">
        <v>77</v>
      </c>
      <c r="BR2" s="1527" t="s">
        <v>80</v>
      </c>
      <c r="BS2" s="1527" t="s">
        <v>81</v>
      </c>
      <c r="BT2" s="1527" t="s">
        <v>82</v>
      </c>
      <c r="BU2" s="1527" t="s">
        <v>83</v>
      </c>
      <c r="BV2" s="798"/>
      <c r="BW2" s="1665" t="s">
        <v>244</v>
      </c>
      <c r="BX2" s="226"/>
      <c r="BY2" s="221"/>
      <c r="BZ2" s="1145"/>
      <c r="CA2" s="1146" t="str">
        <f>BQ2</f>
        <v>Ano 1</v>
      </c>
      <c r="CB2" s="1146" t="str">
        <f>BR2</f>
        <v>Ano 2</v>
      </c>
      <c r="CC2" s="1146" t="str">
        <f>BS2</f>
        <v>Ano 3</v>
      </c>
      <c r="CD2" s="1146" t="str">
        <f>BT2</f>
        <v>Ano 4</v>
      </c>
      <c r="CE2" s="1146" t="str">
        <f>BU2</f>
        <v>Ano 5</v>
      </c>
      <c r="CF2" s="798"/>
      <c r="CG2" s="1655" t="str">
        <f>BW2</f>
        <v>Média</v>
      </c>
    </row>
    <row r="3" spans="2:85" s="194" customFormat="1" ht="17.45" customHeight="1" x14ac:dyDescent="0.2">
      <c r="B3" s="1661"/>
      <c r="C3" s="1662"/>
      <c r="D3" s="1662"/>
      <c r="E3" s="1662"/>
      <c r="F3" s="1662"/>
      <c r="G3" s="1662"/>
      <c r="H3" s="1483" t="s">
        <v>245</v>
      </c>
      <c r="I3" s="1483" t="s">
        <v>246</v>
      </c>
      <c r="J3" s="1483" t="s">
        <v>247</v>
      </c>
      <c r="K3" s="1483" t="s">
        <v>248</v>
      </c>
      <c r="L3" s="1483" t="s">
        <v>249</v>
      </c>
      <c r="M3" s="1483" t="s">
        <v>250</v>
      </c>
      <c r="N3" s="1483" t="s">
        <v>251</v>
      </c>
      <c r="O3" s="1483" t="s">
        <v>252</v>
      </c>
      <c r="P3" s="1483" t="s">
        <v>253</v>
      </c>
      <c r="Q3" s="1483" t="s">
        <v>254</v>
      </c>
      <c r="R3" s="1483" t="s">
        <v>255</v>
      </c>
      <c r="S3" s="1483" t="s">
        <v>256</v>
      </c>
      <c r="T3" s="1483" t="s">
        <v>257</v>
      </c>
      <c r="U3" s="1483" t="s">
        <v>258</v>
      </c>
      <c r="V3" s="1483" t="s">
        <v>259</v>
      </c>
      <c r="W3" s="1483" t="s">
        <v>260</v>
      </c>
      <c r="X3" s="1483" t="s">
        <v>261</v>
      </c>
      <c r="Y3" s="1483" t="s">
        <v>262</v>
      </c>
      <c r="Z3" s="1483" t="s">
        <v>263</v>
      </c>
      <c r="AA3" s="1483" t="s">
        <v>264</v>
      </c>
      <c r="AB3" s="1483" t="s">
        <v>265</v>
      </c>
      <c r="AC3" s="1483" t="s">
        <v>266</v>
      </c>
      <c r="AD3" s="1483" t="s">
        <v>267</v>
      </c>
      <c r="AE3" s="1483" t="s">
        <v>268</v>
      </c>
      <c r="AF3" s="1483" t="s">
        <v>269</v>
      </c>
      <c r="AG3" s="1483" t="s">
        <v>270</v>
      </c>
      <c r="AH3" s="1483" t="s">
        <v>271</v>
      </c>
      <c r="AI3" s="1483" t="s">
        <v>272</v>
      </c>
      <c r="AJ3" s="1483" t="s">
        <v>273</v>
      </c>
      <c r="AK3" s="1483" t="s">
        <v>274</v>
      </c>
      <c r="AL3" s="1483" t="s">
        <v>275</v>
      </c>
      <c r="AM3" s="1483" t="s">
        <v>276</v>
      </c>
      <c r="AN3" s="1483" t="s">
        <v>277</v>
      </c>
      <c r="AO3" s="1483" t="s">
        <v>278</v>
      </c>
      <c r="AP3" s="1483" t="s">
        <v>279</v>
      </c>
      <c r="AQ3" s="1483" t="s">
        <v>280</v>
      </c>
      <c r="AR3" s="1483" t="s">
        <v>281</v>
      </c>
      <c r="AS3" s="1483" t="s">
        <v>282</v>
      </c>
      <c r="AT3" s="1483" t="s">
        <v>283</v>
      </c>
      <c r="AU3" s="1483" t="s">
        <v>284</v>
      </c>
      <c r="AV3" s="1483" t="s">
        <v>285</v>
      </c>
      <c r="AW3" s="1483" t="s">
        <v>286</v>
      </c>
      <c r="AX3" s="1483" t="s">
        <v>287</v>
      </c>
      <c r="AY3" s="1483" t="s">
        <v>288</v>
      </c>
      <c r="AZ3" s="1483" t="s">
        <v>289</v>
      </c>
      <c r="BA3" s="1483" t="s">
        <v>290</v>
      </c>
      <c r="BB3" s="1483" t="s">
        <v>291</v>
      </c>
      <c r="BC3" s="1483" t="s">
        <v>292</v>
      </c>
      <c r="BD3" s="1483" t="s">
        <v>293</v>
      </c>
      <c r="BE3" s="1483" t="s">
        <v>294</v>
      </c>
      <c r="BF3" s="1483" t="s">
        <v>295</v>
      </c>
      <c r="BG3" s="1483" t="s">
        <v>296</v>
      </c>
      <c r="BH3" s="1483" t="s">
        <v>297</v>
      </c>
      <c r="BI3" s="1483" t="s">
        <v>298</v>
      </c>
      <c r="BJ3" s="1483" t="s">
        <v>299</v>
      </c>
      <c r="BK3" s="1483" t="s">
        <v>300</v>
      </c>
      <c r="BL3" s="1483" t="s">
        <v>301</v>
      </c>
      <c r="BM3" s="1483" t="s">
        <v>302</v>
      </c>
      <c r="BN3" s="1483" t="s">
        <v>303</v>
      </c>
      <c r="BO3" s="1483" t="s">
        <v>304</v>
      </c>
      <c r="BP3" s="799"/>
      <c r="BQ3" s="1528" t="s">
        <v>233</v>
      </c>
      <c r="BR3" s="1528" t="s">
        <v>233</v>
      </c>
      <c r="BS3" s="1528" t="s">
        <v>233</v>
      </c>
      <c r="BT3" s="1528" t="s">
        <v>233</v>
      </c>
      <c r="BU3" s="1528" t="s">
        <v>233</v>
      </c>
      <c r="BV3" s="799"/>
      <c r="BW3" s="1666"/>
      <c r="BX3" s="222"/>
      <c r="BY3" s="222"/>
      <c r="BZ3" s="1150"/>
      <c r="CA3" s="1151" t="s">
        <v>97</v>
      </c>
      <c r="CB3" s="1151" t="s">
        <v>97</v>
      </c>
      <c r="CC3" s="1151" t="s">
        <v>97</v>
      </c>
      <c r="CD3" s="1151" t="s">
        <v>97</v>
      </c>
      <c r="CE3" s="1151" t="s">
        <v>97</v>
      </c>
      <c r="CF3" s="799"/>
      <c r="CG3" s="1656"/>
    </row>
    <row r="4" spans="2:85" s="90" customFormat="1" ht="12.6" customHeight="1" thickBot="1" x14ac:dyDescent="0.3">
      <c r="B4" s="701"/>
      <c r="C4" s="701"/>
      <c r="D4" s="702"/>
      <c r="E4" s="703"/>
      <c r="F4" s="703"/>
      <c r="G4" s="703"/>
      <c r="H4" s="704"/>
      <c r="I4" s="704"/>
      <c r="J4" s="704"/>
      <c r="K4" s="704"/>
      <c r="L4" s="704"/>
      <c r="M4" s="704"/>
      <c r="N4" s="704"/>
      <c r="O4" s="704"/>
      <c r="P4" s="704"/>
      <c r="Q4" s="704"/>
      <c r="R4" s="704"/>
      <c r="S4" s="704"/>
      <c r="T4" s="704"/>
      <c r="U4" s="704"/>
      <c r="V4" s="704"/>
      <c r="W4" s="704"/>
      <c r="X4" s="704"/>
      <c r="Y4" s="704"/>
      <c r="Z4" s="704"/>
      <c r="AA4" s="704"/>
      <c r="AB4" s="704"/>
      <c r="AC4" s="704"/>
      <c r="AD4" s="704"/>
      <c r="AE4" s="704"/>
      <c r="AF4" s="704"/>
      <c r="AG4" s="704"/>
      <c r="AH4" s="704"/>
      <c r="AI4" s="704"/>
      <c r="AJ4" s="704"/>
      <c r="AK4" s="704"/>
      <c r="AL4" s="704"/>
      <c r="AM4" s="704"/>
      <c r="AN4" s="704"/>
      <c r="AO4" s="704"/>
      <c r="AP4" s="704"/>
      <c r="AQ4" s="704"/>
      <c r="AR4" s="704"/>
      <c r="AS4" s="704"/>
      <c r="AT4" s="704"/>
      <c r="AU4" s="704"/>
      <c r="AV4" s="704"/>
      <c r="AW4" s="704"/>
      <c r="AX4" s="704"/>
      <c r="AY4" s="704"/>
      <c r="AZ4" s="704"/>
      <c r="BA4" s="704"/>
      <c r="BB4" s="704"/>
      <c r="BC4" s="704"/>
      <c r="BD4" s="704"/>
      <c r="BE4" s="704"/>
      <c r="BF4" s="704"/>
      <c r="BG4" s="704"/>
      <c r="BH4" s="704"/>
      <c r="BI4" s="704"/>
      <c r="BJ4" s="704"/>
      <c r="BK4" s="704"/>
      <c r="BL4" s="704"/>
      <c r="BM4" s="704"/>
      <c r="BN4" s="704"/>
      <c r="BO4" s="704"/>
      <c r="BP4" s="705"/>
      <c r="BQ4" s="703"/>
      <c r="BR4" s="703"/>
      <c r="BS4" s="703"/>
      <c r="BT4" s="703"/>
      <c r="BU4" s="703"/>
      <c r="BV4" s="705"/>
      <c r="BW4" s="706"/>
      <c r="BX4" s="143"/>
      <c r="BY4" s="143"/>
      <c r="BZ4" s="143"/>
      <c r="CA4" s="94"/>
      <c r="CB4" s="94"/>
      <c r="CC4" s="94"/>
      <c r="CD4" s="94"/>
      <c r="CE4" s="94"/>
      <c r="CG4" s="192"/>
    </row>
    <row r="5" spans="2:85" s="96" customFormat="1" ht="20.25" thickTop="1" x14ac:dyDescent="0.2">
      <c r="B5" s="1397" t="s">
        <v>310</v>
      </c>
      <c r="C5" s="1484"/>
      <c r="D5" s="1484"/>
      <c r="E5" s="1484"/>
      <c r="F5" s="1484"/>
      <c r="G5" s="1485"/>
      <c r="H5" s="1486">
        <f>IF(Premissas!$H$107="Receitas_1",Receitas_1!F97,IF(Premissas!$H$107="Receitas_2",Receitas_2!F98,IF(Premissas!$H$107="Receitas_3",Receitas_3!F97,"")))</f>
        <v>0</v>
      </c>
      <c r="I5" s="1486">
        <f>IF(Premissas!$H$107="Receitas_1",Receitas_1!G97,IF(Premissas!$H$107="Receitas_2",Receitas_2!G98,IF(Premissas!$H$107="Receitas_3",Receitas_3!G97,"")))</f>
        <v>7559.2800404494392</v>
      </c>
      <c r="J5" s="1486">
        <f>IF(Premissas!$H$107="Receitas_1",Receitas_1!H97,IF(Premissas!$H$107="Receitas_2",Receitas_2!H98,IF(Premissas!$H$107="Receitas_3",Receitas_3!H97,"")))</f>
        <v>15118.560080898878</v>
      </c>
      <c r="K5" s="1486">
        <f>IF(Premissas!$H$107="Receitas_1",Receitas_1!I97,IF(Premissas!$H$107="Receitas_2",Receitas_2!I98,IF(Premissas!$H$107="Receitas_3",Receitas_3!I97,"")))</f>
        <v>22677.840121348316</v>
      </c>
      <c r="L5" s="1486">
        <f>IF(Premissas!$H$107="Receitas_1",Receitas_1!J97,IF(Premissas!$H$107="Receitas_2",Receitas_2!J98,IF(Premissas!$H$107="Receitas_3",Receitas_3!J97,"")))</f>
        <v>30161.527361393259</v>
      </c>
      <c r="M5" s="1486">
        <f>IF(Premissas!$H$107="Receitas_1",Receitas_1!K97,IF(Premissas!$H$107="Receitas_2",Receitas_2!K98,IF(Premissas!$H$107="Receitas_3",Receitas_3!K97,"")))</f>
        <v>37701.90920174159</v>
      </c>
      <c r="N5" s="1486">
        <f>IF(Premissas!$H$107="Receitas_1",Receitas_1!L97,IF(Premissas!$H$107="Receitas_2",Receitas_2!L98,IF(Premissas!$H$107="Receitas_3",Receitas_3!L97,"")))</f>
        <v>45242.291042089884</v>
      </c>
      <c r="O5" s="1486">
        <f>IF(Premissas!$H$107="Receitas_1",Receitas_1!M97,IF(Premissas!$H$107="Receitas_2",Receitas_2!M98,IF(Premissas!$H$107="Receitas_3",Receitas_3!M97,"")))</f>
        <v>52481.057608824267</v>
      </c>
      <c r="P5" s="1486">
        <f>IF(Premissas!$H$107="Receitas_1",Receitas_1!N97,IF(Premissas!$H$107="Receitas_2",Receitas_2!N98,IF(Premissas!$H$107="Receitas_3",Receitas_3!N97,"")))</f>
        <v>59828.405674059679</v>
      </c>
      <c r="Q5" s="1486">
        <f>IF(Premissas!$H$107="Receitas_1",Receitas_1!O97,IF(Premissas!$H$107="Receitas_2",Receitas_2!O98,IF(Premissas!$H$107="Receitas_3",Receitas_3!O97,"")))</f>
        <v>67606.098411687402</v>
      </c>
      <c r="R5" s="1486">
        <f>IF(Premissas!$H$107="Receitas_1",Receitas_1!P97,IF(Premissas!$H$107="Receitas_2",Receitas_2!P98,IF(Premissas!$H$107="Receitas_3",Receitas_3!P97,"")))</f>
        <v>75042.769236973021</v>
      </c>
      <c r="S5" s="1486">
        <f>IF(Premissas!$H$107="Receitas_1",Receitas_1!Q97,IF(Premissas!$H$107="Receitas_2",Receitas_2!Q98,IF(Premissas!$H$107="Receitas_3",Receitas_3!Q97,"")))</f>
        <v>82547.046160670332</v>
      </c>
      <c r="T5" s="1486">
        <f>IF(Premissas!$H$107="Receitas_1",Receitas_1!R97,IF(Premissas!$H$107="Receitas_2",Receitas_2!R98,IF(Premissas!$H$107="Receitas_3",Receitas_3!R97,"")))</f>
        <v>61910.284620502782</v>
      </c>
      <c r="U5" s="1486">
        <f>IF(Premissas!$H$107="Receitas_1",Receitas_1!S97,IF(Premissas!$H$107="Receitas_2",Receitas_2!S98,IF(Premissas!$H$107="Receitas_3",Receitas_3!S97,"")))</f>
        <v>58814.770389477606</v>
      </c>
      <c r="V5" s="1486">
        <f>IF(Premissas!$H$107="Receitas_1",Receitas_1!T97,IF(Premissas!$H$107="Receitas_2",Receitas_2!T98,IF(Premissas!$H$107="Receitas_3",Receitas_3!T97,"")))</f>
        <v>64696.247428425391</v>
      </c>
      <c r="W5" s="1486">
        <f>IF(Premissas!$H$107="Receitas_1",Receitas_1!U97,IF(Premissas!$H$107="Receitas_2",Receitas_2!U98,IF(Premissas!$H$107="Receitas_3",Receitas_3!U97,"")))</f>
        <v>71165.872171267954</v>
      </c>
      <c r="X5" s="1486">
        <f>IF(Premissas!$H$107="Receitas_1",Receitas_1!V97,IF(Premissas!$H$107="Receitas_2",Receitas_2!V98,IF(Premissas!$H$107="Receitas_3",Receitas_3!V97,"")))</f>
        <v>78282.459388394724</v>
      </c>
      <c r="Y5" s="1486">
        <f>IF(Premissas!$H$107="Receitas_1",Receitas_1!W97,IF(Premissas!$H$107="Receitas_2",Receitas_2!W98,IF(Premissas!$H$107="Receitas_3",Receitas_3!W97,"")))</f>
        <v>86110.705327234202</v>
      </c>
      <c r="Z5" s="1486">
        <f>IF(Premissas!$H$107="Receitas_1",Receitas_1!X97,IF(Premissas!$H$107="Receitas_2",Receitas_2!X98,IF(Premissas!$H$107="Receitas_3",Receitas_3!X97,"")))</f>
        <v>81805.17006087245</v>
      </c>
      <c r="AA5" s="1486">
        <f>IF(Premissas!$H$107="Receitas_1",Receitas_1!Y97,IF(Premissas!$H$107="Receitas_2",Receitas_2!Y98,IF(Premissas!$H$107="Receitas_3",Receitas_3!Y97,"")))</f>
        <v>77714.911557828847</v>
      </c>
      <c r="AB5" s="1486">
        <f>IF(Premissas!$H$107="Receitas_1",Receitas_1!Z97,IF(Premissas!$H$107="Receitas_2",Receitas_2!Z98,IF(Premissas!$H$107="Receitas_3",Receitas_3!Z97,"")))</f>
        <v>83154.955366876864</v>
      </c>
      <c r="AC5" s="1486">
        <f>IF(Premissas!$H$107="Receitas_1",Receitas_1!AA97,IF(Premissas!$H$107="Receitas_2",Receitas_2!AA98,IF(Premissas!$H$107="Receitas_3",Receitas_3!AA97,"")))</f>
        <v>88975.802242558246</v>
      </c>
      <c r="AD5" s="1486">
        <f>IF(Premissas!$H$107="Receitas_1",Receitas_1!AB97,IF(Premissas!$H$107="Receitas_2",Receitas_2!AB98,IF(Premissas!$H$107="Receitas_3",Receitas_3!AB97,"")))</f>
        <v>95204.108399537319</v>
      </c>
      <c r="AE5" s="1486">
        <f>IF(Premissas!$H$107="Receitas_1",Receitas_1!AC97,IF(Premissas!$H$107="Receitas_2",Receitas_2!AC98,IF(Premissas!$H$107="Receitas_3",Receitas_3!AC97,"")))</f>
        <v>104724.51923949104</v>
      </c>
      <c r="AF5" s="1486">
        <f>IF(Premissas!$H$107="Receitas_1",Receitas_1!AD97,IF(Premissas!$H$107="Receitas_2",Receitas_2!AD98,IF(Premissas!$H$107="Receitas_3",Receitas_3!AD97,"")))</f>
        <v>89015.841353567404</v>
      </c>
      <c r="AG5" s="1486">
        <f>IF(Premissas!$H$107="Receitas_1",Receitas_1!AE97,IF(Premissas!$H$107="Receitas_2",Receitas_2!AE98,IF(Premissas!$H$107="Receitas_3",Receitas_3!AE97,"")))</f>
        <v>84565.04928588905</v>
      </c>
      <c r="AH5" s="1486">
        <f>IF(Premissas!$H$107="Receitas_1",Receitas_1!AF97,IF(Premissas!$H$107="Receitas_2",Receitas_2!AF98,IF(Premissas!$H$107="Receitas_3",Receitas_3!AF97,"")))</f>
        <v>88793.301750183498</v>
      </c>
      <c r="AI5" s="1486">
        <f>IF(Premissas!$H$107="Receitas_1",Receitas_1!AG97,IF(Premissas!$H$107="Receitas_2",Receitas_2!AG98,IF(Premissas!$H$107="Receitas_3",Receitas_3!AG97,"")))</f>
        <v>93232.966837692686</v>
      </c>
      <c r="AJ5" s="1486">
        <f>IF(Premissas!$H$107="Receitas_1",Receitas_1!AH97,IF(Premissas!$H$107="Receitas_2",Receitas_2!AH98,IF(Premissas!$H$107="Receitas_3",Receitas_3!AH97,"")))</f>
        <v>97894.615179577275</v>
      </c>
      <c r="AK5" s="1486">
        <f>IF(Premissas!$H$107="Receitas_1",Receitas_1!AI97,IF(Premissas!$H$107="Receitas_2",Receitas_2!AI98,IF(Premissas!$H$107="Receitas_3",Receitas_3!AI97,"")))</f>
        <v>104747.23824214769</v>
      </c>
      <c r="AL5" s="1486">
        <f>IF(Premissas!$H$107="Receitas_1",Receitas_1!AJ97,IF(Premissas!$H$107="Receitas_2",Receitas_2!AJ98,IF(Premissas!$H$107="Receitas_3",Receitas_3!AJ97,"")))</f>
        <v>94272.514417932936</v>
      </c>
      <c r="AM5" s="1486">
        <f>IF(Premissas!$H$107="Receitas_1",Receitas_1!AK97,IF(Premissas!$H$107="Receitas_2",Receitas_2!AK98,IF(Premissas!$H$107="Receitas_3",Receitas_3!AK97,"")))</f>
        <v>84845.262976139667</v>
      </c>
      <c r="AN5" s="1486">
        <f>IF(Premissas!$H$107="Receitas_1",Receitas_1!AL97,IF(Premissas!$H$107="Receitas_2",Receitas_2!AL98,IF(Premissas!$H$107="Receitas_3",Receitas_3!AL97,"")))</f>
        <v>90784.431384469426</v>
      </c>
      <c r="AO5" s="1486">
        <f>IF(Premissas!$H$107="Receitas_1",Receitas_1!AM97,IF(Premissas!$H$107="Receitas_2",Receitas_2!AM98,IF(Premissas!$H$107="Receitas_3",Receitas_3!AM97,"")))</f>
        <v>97139.34158138225</v>
      </c>
      <c r="AP5" s="1486">
        <f>IF(Premissas!$H$107="Receitas_1",Receitas_1!AN97,IF(Premissas!$H$107="Receitas_2",Receitas_2!AN98,IF(Premissas!$H$107="Receitas_3",Receitas_3!AN97,"")))</f>
        <v>103939.09549207905</v>
      </c>
      <c r="AQ5" s="1486">
        <f>IF(Premissas!$H$107="Receitas_1",Receitas_1!AO97,IF(Premissas!$H$107="Receitas_2",Receitas_2!AO98,IF(Premissas!$H$107="Receitas_3",Receitas_3!AO97,"")))</f>
        <v>112254.22313144538</v>
      </c>
      <c r="AR5" s="1486">
        <f>IF(Premissas!$H$107="Receitas_1",Receitas_1!AP97,IF(Premissas!$H$107="Receitas_2",Receitas_2!AP98,IF(Premissas!$H$107="Receitas_3",Receitas_3!AP97,"")))</f>
        <v>96538.631893043028</v>
      </c>
      <c r="AS5" s="1486">
        <f>IF(Premissas!$H$107="Receitas_1",Receitas_1!AQ97,IF(Premissas!$H$107="Receitas_2",Receitas_2!AQ98,IF(Premissas!$H$107="Receitas_3",Receitas_3!AQ97,"")))</f>
        <v>91711.700298390861</v>
      </c>
      <c r="AT5" s="1486">
        <f>IF(Premissas!$H$107="Receitas_1",Receitas_1!AR97,IF(Premissas!$H$107="Receitas_2",Receitas_2!AR98,IF(Premissas!$H$107="Receitas_3",Receitas_3!AR97,"")))</f>
        <v>96297.285313310436</v>
      </c>
      <c r="AU5" s="1486">
        <f>IF(Premissas!$H$107="Receitas_1",Receitas_1!AS97,IF(Premissas!$H$107="Receitas_2",Receitas_2!AS98,IF(Premissas!$H$107="Receitas_3",Receitas_3!AS97,"")))</f>
        <v>101112.14957897592</v>
      </c>
      <c r="AV5" s="1486">
        <f>IF(Premissas!$H$107="Receitas_1",Receitas_1!AT97,IF(Premissas!$H$107="Receitas_2",Receitas_2!AT98,IF(Premissas!$H$107="Receitas_3",Receitas_3!AT97,"")))</f>
        <v>106167.75705792471</v>
      </c>
      <c r="AW5" s="1486">
        <f>IF(Premissas!$H$107="Receitas_1",Receitas_1!AU97,IF(Premissas!$H$107="Receitas_2",Receitas_2!AU98,IF(Premissas!$H$107="Receitas_3",Receitas_3!AU97,"")))</f>
        <v>113599.50005197943</v>
      </c>
      <c r="AX5" s="1486">
        <f>IF(Premissas!$H$107="Receitas_1",Receitas_1!AV97,IF(Premissas!$H$107="Receitas_2",Receitas_2!AV98,IF(Premissas!$H$107="Receitas_3",Receitas_3!AV97,"")))</f>
        <v>102239.55004678153</v>
      </c>
      <c r="AY5" s="1486">
        <f>IF(Premissas!$H$107="Receitas_1",Receitas_1!AW97,IF(Premissas!$H$107="Receitas_2",Receitas_2!AW98,IF(Premissas!$H$107="Receitas_3",Receitas_3!AW97,"")))</f>
        <v>92015.595042103363</v>
      </c>
      <c r="AZ5" s="1486">
        <f>IF(Premissas!$H$107="Receitas_1",Receitas_1!AX97,IF(Premissas!$H$107="Receitas_2",Receitas_2!AX98,IF(Premissas!$H$107="Receitas_3",Receitas_3!AX97,"")))</f>
        <v>98456.686695050608</v>
      </c>
      <c r="BA5" s="1486">
        <f>IF(Premissas!$H$107="Receitas_1",Receitas_1!AY97,IF(Premissas!$H$107="Receitas_2",Receitas_2!AY98,IF(Premissas!$H$107="Receitas_3",Receitas_3!AY97,"")))</f>
        <v>105348.65476370414</v>
      </c>
      <c r="BB5" s="1486">
        <f>IF(Premissas!$H$107="Receitas_1",Receitas_1!AZ97,IF(Premissas!$H$107="Receitas_2",Receitas_2!AZ98,IF(Premissas!$H$107="Receitas_3",Receitas_3!AZ97,"")))</f>
        <v>112723.06059716344</v>
      </c>
      <c r="BC5" s="1486">
        <f>IF(Premissas!$H$107="Receitas_1",Receitas_1!BA97,IF(Premissas!$H$107="Receitas_2",Receitas_2!BA98,IF(Premissas!$H$107="Receitas_3",Receitas_3!BA97,"")))</f>
        <v>121740.90544493649</v>
      </c>
      <c r="BD5" s="1486">
        <f>IF(Premissas!$H$107="Receitas_1",Receitas_1!BB97,IF(Premissas!$H$107="Receitas_2",Receitas_2!BB98,IF(Premissas!$H$107="Receitas_3",Receitas_3!BB97,"")))</f>
        <v>105914.58773709473</v>
      </c>
      <c r="BE5" s="1486">
        <f>IF(Premissas!$H$107="Receitas_1",Receitas_1!BC97,IF(Premissas!$H$107="Receitas_2",Receitas_2!BC98,IF(Premissas!$H$107="Receitas_3",Receitas_3!BC97,"")))</f>
        <v>100618.85835024001</v>
      </c>
      <c r="BF5" s="1486">
        <f>IF(Premissas!$H$107="Receitas_1",Receitas_1!BD97,IF(Premissas!$H$107="Receitas_2",Receitas_2!BD98,IF(Premissas!$H$107="Receitas_3",Receitas_3!BD97,"")))</f>
        <v>105649.801267752</v>
      </c>
      <c r="BG5" s="1486">
        <f>IF(Premissas!$H$107="Receitas_1",Receitas_1!BE97,IF(Premissas!$H$107="Receitas_2",Receitas_2!BE98,IF(Premissas!$H$107="Receitas_3",Receitas_3!BE97,"")))</f>
        <v>110932.29133113961</v>
      </c>
      <c r="BH5" s="1486">
        <f>IF(Premissas!$H$107="Receitas_1",Receitas_1!BF97,IF(Premissas!$H$107="Receitas_2",Receitas_2!BF98,IF(Premissas!$H$107="Receitas_3",Receitas_3!BF97,"")))</f>
        <v>116478.90589769662</v>
      </c>
      <c r="BI5" s="1486">
        <f>IF(Premissas!$H$107="Receitas_1",Receitas_1!BG97,IF(Premissas!$H$107="Receitas_2",Receitas_2!BG98,IF(Premissas!$H$107="Receitas_3",Receitas_3!BG97,"")))</f>
        <v>124632.42931053534</v>
      </c>
      <c r="BJ5" s="1486">
        <f>IF(Premissas!$H$107="Receitas_1",Receitas_1!BH97,IF(Premissas!$H$107="Receitas_2",Receitas_2!BH98,IF(Premissas!$H$107="Receitas_3",Receitas_3!BH97,"")))</f>
        <v>112169.18637948181</v>
      </c>
      <c r="BK5" s="1486">
        <f>IF(Premissas!$H$107="Receitas_1",Receitas_1!BI97,IF(Premissas!$H$107="Receitas_2",Receitas_2!BI98,IF(Premissas!$H$107="Receitas_3",Receitas_3!BI97,"")))</f>
        <v>100952.26774153365</v>
      </c>
      <c r="BL5" s="1486">
        <f>IF(Premissas!$H$107="Receitas_1",Receitas_1!BJ97,IF(Premissas!$H$107="Receitas_2",Receitas_2!BJ98,IF(Premissas!$H$107="Receitas_3",Receitas_3!BJ97,"")))</f>
        <v>108018.926483441</v>
      </c>
      <c r="BM5" s="1486">
        <f>IF(Premissas!$H$107="Receitas_1",Receitas_1!BK97,IF(Premissas!$H$107="Receitas_2",Receitas_2!BK98,IF(Premissas!$H$107="Receitas_3",Receitas_3!BK97,"")))</f>
        <v>115580.25133728188</v>
      </c>
      <c r="BN5" s="1486">
        <f>IF(Premissas!$H$107="Receitas_1",Receitas_1!BL97,IF(Premissas!$H$107="Receitas_2",Receitas_2!BL98,IF(Premissas!$H$107="Receitas_3",Receitas_3!BL97,"")))</f>
        <v>123670.86893089159</v>
      </c>
      <c r="BO5" s="1486">
        <f>IF(Premissas!$H$107="Receitas_1",Receitas_1!BM97,IF(Premissas!$H$107="Receitas_2",Receitas_2!BM98,IF(Premissas!$H$107="Receitas_3",Receitas_3!BM97,"")))</f>
        <v>133564.53844536291</v>
      </c>
      <c r="BP5" s="124"/>
      <c r="BQ5" s="1486">
        <f>SUMIF($H$2:$BC$2,BQ$2,$H5:$BC5)</f>
        <v>495966.78494013613</v>
      </c>
      <c r="BR5" s="1486">
        <f>SUMIF($H$2:$BC$2,BR$2,$H5:$BC5)</f>
        <v>952559.80619246745</v>
      </c>
      <c r="BS5" s="1486">
        <f>SUMIF($H$2:$BC$2,BS$2,$H5:$BC5)</f>
        <v>1141483.8816325064</v>
      </c>
      <c r="BT5" s="1486">
        <f t="shared" ref="BT5:BU5" si="0">SUMIF($H$2:$BO$2,BT$2,$H5:$BO5)</f>
        <v>1237951.4767833641</v>
      </c>
      <c r="BU5" s="1486">
        <f t="shared" si="0"/>
        <v>1358182.9132124512</v>
      </c>
      <c r="BV5" s="124"/>
      <c r="BW5" s="1486">
        <f>AVERAGE(BQ5:BU5)</f>
        <v>1037228.9725521852</v>
      </c>
      <c r="BX5" s="93"/>
      <c r="BY5" s="93"/>
      <c r="BZ5" s="93"/>
      <c r="CA5" s="819">
        <f>BQ5/SUM($BQ$5,$BR$5,$BS$5,$BT$5,$BU$5)</f>
        <v>9.5633037268476995E-2</v>
      </c>
      <c r="CB5" s="819">
        <f t="shared" ref="CB5:CE5" si="1">BR5/SUM($BQ$5,$BR$5,$BS$5,$BT$5,$BU$5)</f>
        <v>0.18367396812077427</v>
      </c>
      <c r="CC5" s="819">
        <f t="shared" si="1"/>
        <v>0.22010258329437013</v>
      </c>
      <c r="CD5" s="819">
        <f t="shared" si="1"/>
        <v>0.23870360538373414</v>
      </c>
      <c r="CE5" s="819">
        <f t="shared" si="1"/>
        <v>0.26188680593264435</v>
      </c>
      <c r="CF5" s="124"/>
      <c r="CG5" s="820">
        <f>BW5/BW5</f>
        <v>1</v>
      </c>
    </row>
    <row r="6" spans="2:85" s="96" customFormat="1" x14ac:dyDescent="0.2">
      <c r="B6" s="1487"/>
      <c r="C6" s="1487"/>
      <c r="D6" s="1487"/>
      <c r="E6" s="1487"/>
      <c r="F6" s="1487"/>
      <c r="G6" s="1488">
        <v>0</v>
      </c>
      <c r="H6" s="1488"/>
      <c r="I6" s="1488">
        <f>IF('Investimento Inicial'!$E$2&gt;1, INT($G$6/10)*100,INT($G$6/10)*100)</f>
        <v>0</v>
      </c>
      <c r="J6" s="1488">
        <f>IF('Investimento Inicial'!$E$2&gt;1, INT($G$6/10)*100,INT($G$6/10)*100)</f>
        <v>0</v>
      </c>
      <c r="K6" s="1488">
        <f>IF('Investimento Inicial'!$E$2&gt;1, INT($G$6/10)*100,INT($G$6/10)*100)</f>
        <v>0</v>
      </c>
      <c r="L6" s="1488">
        <f>IF('Investimento Inicial'!$E$2&gt;1, INT($G$6/10)*100,INT($G$6/10)*100)</f>
        <v>0</v>
      </c>
      <c r="M6" s="1488">
        <f>IF('Investimento Inicial'!$E$2&gt;1, INT($G$6/10)*100,INT($G$6/10)*100)</f>
        <v>0</v>
      </c>
      <c r="N6" s="1488">
        <f>IF('Investimento Inicial'!$E$2&gt;1, INT($G$6/10)*100,INT($G$6/10)*100)</f>
        <v>0</v>
      </c>
      <c r="O6" s="1488">
        <f>IF('Investimento Inicial'!$E$2&gt;1, INT($G$6/10)*100,INT($G$6/10)*100)</f>
        <v>0</v>
      </c>
      <c r="P6" s="1488">
        <f>IF('Investimento Inicial'!$E$2&gt;1, INT($G$6/10)*100,INT($G$6/10)*100)</f>
        <v>0</v>
      </c>
      <c r="Q6" s="1488">
        <f>IF('Investimento Inicial'!$E$2&gt;1, INT($G$6/10)*100,INT($G$6/10)*100)</f>
        <v>0</v>
      </c>
      <c r="R6" s="1488">
        <f>IF('Investimento Inicial'!$E$2&gt;1, INT($G$6/10)*100,INT($G$6/10)*100)</f>
        <v>0</v>
      </c>
      <c r="S6" s="1488">
        <f>IF('Investimento Inicial'!$E$2&gt;1, INT($G$6/10)*100,INT($G$6/10)*100)</f>
        <v>0</v>
      </c>
      <c r="T6" s="1488">
        <f>IF('Investimento Inicial'!$E$2&gt;1, INT($G$6/10)*100,INT($G$6/10)*100)</f>
        <v>0</v>
      </c>
      <c r="U6" s="1488">
        <f>IF('Investimento Inicial'!$E$2&gt;1, INT($G$6/10)*100,INT($G$6/10)*100)</f>
        <v>0</v>
      </c>
      <c r="V6" s="1488">
        <f>IF('Investimento Inicial'!$E$2&gt;1, INT($G$6/10)*100,INT($G$6/10)*100)</f>
        <v>0</v>
      </c>
      <c r="W6" s="1488">
        <f>IF('Investimento Inicial'!$E$2&gt;1, INT($G$6/10)*100,INT($G$6/10)*100)</f>
        <v>0</v>
      </c>
      <c r="X6" s="1488">
        <f>IF('Investimento Inicial'!$E$2&gt;1, INT($G$6/10)*100,INT($G$6/10)*100)</f>
        <v>0</v>
      </c>
      <c r="Y6" s="1488">
        <f>IF('Investimento Inicial'!$E$2&gt;1, INT($G$6/10)*100,INT($G$6/10)*100)</f>
        <v>0</v>
      </c>
      <c r="Z6" s="1488">
        <f>IF('Investimento Inicial'!$E$2&gt;1, INT($G$6/10)*100,INT($G$6/10)*100)</f>
        <v>0</v>
      </c>
      <c r="AA6" s="1488">
        <f>IF('Investimento Inicial'!$E$2&gt;1, INT($G$6/10)*100,INT($G$6/10)*100)</f>
        <v>0</v>
      </c>
      <c r="AB6" s="1488">
        <f>IF('Investimento Inicial'!$E$2&gt;1, INT($G$6/10)*100,INT($G$6/10)*100)</f>
        <v>0</v>
      </c>
      <c r="AC6" s="1488">
        <f>IF('Investimento Inicial'!$E$2&gt;1, INT($G$6/10)*100,INT($G$6/10)*100)</f>
        <v>0</v>
      </c>
      <c r="AD6" s="1488">
        <f>IF('Investimento Inicial'!$E$2&gt;1, INT($G$6/10)*100,INT($G$6/10)*100)</f>
        <v>0</v>
      </c>
      <c r="AE6" s="1488">
        <f>IF('Investimento Inicial'!$E$2&gt;1, INT($G$6/10)*100,INT($G$6/10)*100)</f>
        <v>0</v>
      </c>
      <c r="AF6" s="1488">
        <f>IF('Investimento Inicial'!$E$2&gt;1, INT($G$6/10)*100,INT($G$6/10)*100)</f>
        <v>0</v>
      </c>
      <c r="AG6" s="1488">
        <f>IF('Investimento Inicial'!$E$2&gt;1, INT($G$6/10)*100,INT($G$6/10)*100)</f>
        <v>0</v>
      </c>
      <c r="AH6" s="1488">
        <f>IF('Investimento Inicial'!$E$2&gt;1, INT($G$6/10)*100,INT($G$6/10)*100)</f>
        <v>0</v>
      </c>
      <c r="AI6" s="1488">
        <f>IF('Investimento Inicial'!$E$2&gt;1, INT($G$6/10)*100,INT($G$6/10)*100)</f>
        <v>0</v>
      </c>
      <c r="AJ6" s="1488">
        <f>IF('Investimento Inicial'!$E$2&gt;1, INT($G$6/10)*100,INT($G$6/10)*100)</f>
        <v>0</v>
      </c>
      <c r="AK6" s="1488">
        <f>IF('Investimento Inicial'!$E$2&gt;1, INT($G$6/10)*100,INT($G$6/10)*100)</f>
        <v>0</v>
      </c>
      <c r="AL6" s="1488">
        <f>IF('Investimento Inicial'!$E$2&gt;1, INT($G$6/10)*100,INT($G$6/10)*100)</f>
        <v>0</v>
      </c>
      <c r="AM6" s="1488">
        <f>IF('Investimento Inicial'!$E$2&gt;1, INT($G$6/10)*100,INT($G$6/10)*100)</f>
        <v>0</v>
      </c>
      <c r="AN6" s="1488">
        <f>IF('Investimento Inicial'!$E$2&gt;1, INT($G$6/10)*100,INT($G$6/10)*100)</f>
        <v>0</v>
      </c>
      <c r="AO6" s="1488">
        <f>IF('Investimento Inicial'!$E$2&gt;1, INT($G$6/10)*100,INT($G$6/10)*100)</f>
        <v>0</v>
      </c>
      <c r="AP6" s="1488">
        <f>IF('Investimento Inicial'!$E$2&gt;1, INT($G$6/10)*100,INT($G$6/10)*100)</f>
        <v>0</v>
      </c>
      <c r="AQ6" s="1488">
        <f>IF('Investimento Inicial'!$E$2&gt;1, INT($G$6/10)*100,INT($G$6/10)*100)</f>
        <v>0</v>
      </c>
      <c r="AR6" s="1488">
        <f>IF('Investimento Inicial'!$E$2&gt;1, INT($G$6/10)*100,INT($G$6/10)*100)</f>
        <v>0</v>
      </c>
      <c r="AS6" s="1488">
        <f>IF('Investimento Inicial'!$E$2&gt;1, INT($G$6/10)*100,INT($G$6/10)*100)</f>
        <v>0</v>
      </c>
      <c r="AT6" s="1488">
        <f>IF('Investimento Inicial'!$E$2&gt;1, INT($G$6/10)*100,INT($G$6/10)*100)</f>
        <v>0</v>
      </c>
      <c r="AU6" s="1488">
        <f>IF('Investimento Inicial'!$E$2&gt;1, INT($G$6/10)*100,INT($G$6/10)*100)</f>
        <v>0</v>
      </c>
      <c r="AV6" s="1488">
        <f>IF('Investimento Inicial'!$E$2&gt;1, INT($G$6/10)*100,INT($G$6/10)*100)</f>
        <v>0</v>
      </c>
      <c r="AW6" s="1488">
        <f>IF('Investimento Inicial'!$E$2&gt;1, INT($G$6/10)*100,INT($G$6/10)*100)</f>
        <v>0</v>
      </c>
      <c r="AX6" s="1488">
        <f>IF('Investimento Inicial'!$E$2&gt;1, INT($G$6/10)*100,INT($G$6/10)*100)</f>
        <v>0</v>
      </c>
      <c r="AY6" s="1488">
        <f>IF('Investimento Inicial'!$E$2&gt;1, INT($G$6/10)*100,INT($G$6/10)*100)</f>
        <v>0</v>
      </c>
      <c r="AZ6" s="1488">
        <f>IF('Investimento Inicial'!$E$2&gt;1, INT($G$6/10)*100,INT($G$6/10)*100)</f>
        <v>0</v>
      </c>
      <c r="BA6" s="1488">
        <f>IF('Investimento Inicial'!$E$2&gt;1, INT($G$6/10)*100,INT($G$6/10)*100)</f>
        <v>0</v>
      </c>
      <c r="BB6" s="1488">
        <f>IF('Investimento Inicial'!$E$2&gt;1, INT($G$6/10)*100,INT($G$6/10)*100)</f>
        <v>0</v>
      </c>
      <c r="BC6" s="1488">
        <f>IF('Investimento Inicial'!$E$2&gt;1, INT($G$6/10)*100,INT($G$6/10)*100)</f>
        <v>0</v>
      </c>
      <c r="BD6" s="1488">
        <f>IF('Investimento Inicial'!$E$2&gt;1, INT($G$6/10)*100,INT($G$6/10)*100)</f>
        <v>0</v>
      </c>
      <c r="BE6" s="1488">
        <f>IF('Investimento Inicial'!$E$2&gt;1, INT($G$6/10)*100,INT($G$6/10)*100)</f>
        <v>0</v>
      </c>
      <c r="BF6" s="1488">
        <f>IF('Investimento Inicial'!$E$2&gt;1, INT($G$6/10)*100,INT($G$6/10)*100)</f>
        <v>0</v>
      </c>
      <c r="BG6" s="1488">
        <f>IF('Investimento Inicial'!$E$2&gt;1, INT($G$6/10)*100,INT($G$6/10)*100)</f>
        <v>0</v>
      </c>
      <c r="BH6" s="1488">
        <f>IF('Investimento Inicial'!$E$2&gt;1, INT($G$6/10)*100,INT($G$6/10)*100)</f>
        <v>0</v>
      </c>
      <c r="BI6" s="1488">
        <f>IF('Investimento Inicial'!$E$2&gt;1, INT($G$6/10)*100,INT($G$6/10)*100)</f>
        <v>0</v>
      </c>
      <c r="BJ6" s="1488">
        <f>IF('Investimento Inicial'!$E$2&gt;1, INT($G$6/10)*100,INT($G$6/10)*100)</f>
        <v>0</v>
      </c>
      <c r="BK6" s="1488">
        <f>IF('Investimento Inicial'!$E$2&gt;1, INT($G$6/10)*100,INT($G$6/10)*100)</f>
        <v>0</v>
      </c>
      <c r="BL6" s="1488">
        <f>IF('Investimento Inicial'!$E$2&gt;1, INT($G$6/10)*100,INT($G$6/10)*100)</f>
        <v>0</v>
      </c>
      <c r="BM6" s="1488">
        <f>IF('Investimento Inicial'!$E$2&gt;1, INT($G$6/10)*100,INT($G$6/10)*100)</f>
        <v>0</v>
      </c>
      <c r="BN6" s="1488">
        <f>IF('Investimento Inicial'!$E$2&gt;1, INT($G$6/10)*100,INT($G$6/10)*100)</f>
        <v>0</v>
      </c>
      <c r="BO6" s="1488">
        <f>IF('Investimento Inicial'!$E$2&gt;1, INT($G$6/10)*100,INT($G$6/10)*100)</f>
        <v>0</v>
      </c>
      <c r="BP6" s="709"/>
      <c r="BQ6" s="1488">
        <f t="shared" ref="BQ6:BS6" si="2">SUMIF($H$2:$BO$2,BQ$2,$H6:$BO6)</f>
        <v>0</v>
      </c>
      <c r="BR6" s="1488">
        <f t="shared" si="2"/>
        <v>0</v>
      </c>
      <c r="BS6" s="1488">
        <f t="shared" si="2"/>
        <v>0</v>
      </c>
      <c r="BT6" s="1488">
        <f t="shared" ref="BT6:BU6" si="3">SUMIF($H$2:$BO$2,BT$2,$H6:$BO6)</f>
        <v>0</v>
      </c>
      <c r="BU6" s="1488">
        <f t="shared" si="3"/>
        <v>0</v>
      </c>
      <c r="BV6" s="709"/>
      <c r="BW6" s="1488">
        <f>AVERAGE(BQ6:BU6)</f>
        <v>0</v>
      </c>
      <c r="BX6" s="93"/>
      <c r="BY6" s="93"/>
      <c r="BZ6" s="93"/>
      <c r="CA6" s="821"/>
      <c r="CB6" s="821"/>
      <c r="CC6" s="821"/>
      <c r="CD6" s="821"/>
      <c r="CE6" s="821"/>
      <c r="CF6" s="124"/>
      <c r="CG6" s="821"/>
    </row>
    <row r="7" spans="2:85" s="90" customFormat="1" ht="12.75" customHeight="1" x14ac:dyDescent="0.25">
      <c r="B7" s="91"/>
      <c r="C7" s="91"/>
      <c r="D7" s="92"/>
      <c r="E7" s="93"/>
      <c r="F7" s="93"/>
      <c r="G7" s="93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Q7" s="143"/>
      <c r="BR7" s="143"/>
      <c r="BS7" s="143"/>
      <c r="BT7" s="143"/>
      <c r="BU7" s="143"/>
      <c r="BW7" s="95"/>
      <c r="BX7" s="143"/>
      <c r="BY7" s="143"/>
      <c r="BZ7" s="143"/>
      <c r="CA7" s="94"/>
      <c r="CB7" s="94"/>
      <c r="CC7" s="94"/>
      <c r="CD7" s="94"/>
      <c r="CE7" s="94"/>
      <c r="CG7" s="192"/>
    </row>
    <row r="8" spans="2:85" s="102" customFormat="1" outlineLevel="1" collapsed="1" x14ac:dyDescent="0.25">
      <c r="B8" s="1154"/>
      <c r="C8" s="1155"/>
      <c r="D8" s="1155"/>
      <c r="E8" s="1156"/>
      <c r="F8" s="1156"/>
      <c r="G8" s="1157"/>
      <c r="H8" s="1158"/>
      <c r="I8" s="1159"/>
      <c r="J8" s="1159"/>
      <c r="K8" s="1159"/>
      <c r="L8" s="1159"/>
      <c r="M8" s="1159"/>
      <c r="N8" s="1159"/>
      <c r="O8" s="1159"/>
      <c r="P8" s="1159"/>
      <c r="Q8" s="1159"/>
      <c r="R8" s="1159"/>
      <c r="S8" s="1159"/>
      <c r="T8" s="1159"/>
      <c r="U8" s="1159"/>
      <c r="V8" s="1159"/>
      <c r="W8" s="1159"/>
      <c r="X8" s="1159"/>
      <c r="Y8" s="1159"/>
      <c r="Z8" s="1159"/>
      <c r="AA8" s="1159"/>
      <c r="AB8" s="1159"/>
      <c r="AC8" s="1159"/>
      <c r="AD8" s="1159"/>
      <c r="AE8" s="1159"/>
      <c r="AF8" s="1159"/>
      <c r="AG8" s="1159"/>
      <c r="AH8" s="1159"/>
      <c r="AI8" s="1159"/>
      <c r="AJ8" s="1159"/>
      <c r="AK8" s="1159"/>
      <c r="AL8" s="1159"/>
      <c r="AM8" s="1159"/>
      <c r="AN8" s="1159"/>
      <c r="AO8" s="1159"/>
      <c r="AP8" s="1159"/>
      <c r="AQ8" s="1159"/>
      <c r="AR8" s="1159"/>
      <c r="AS8" s="1159"/>
      <c r="AT8" s="1159"/>
      <c r="AU8" s="1159"/>
      <c r="AV8" s="1159"/>
      <c r="AW8" s="1159"/>
      <c r="AX8" s="1159"/>
      <c r="AY8" s="1159"/>
      <c r="AZ8" s="1159"/>
      <c r="BA8" s="1159"/>
      <c r="BB8" s="1159"/>
      <c r="BC8" s="1160"/>
      <c r="BD8" s="1159"/>
      <c r="BE8" s="1160"/>
      <c r="BF8" s="1159"/>
      <c r="BG8" s="1160"/>
      <c r="BH8" s="1159"/>
      <c r="BI8" s="1160"/>
      <c r="BJ8" s="1159"/>
      <c r="BK8" s="1160"/>
      <c r="BL8" s="1159"/>
      <c r="BM8" s="1160"/>
      <c r="BN8" s="1159"/>
      <c r="BO8" s="1160"/>
      <c r="BP8" s="112"/>
      <c r="BQ8" s="1161"/>
      <c r="BR8" s="1162"/>
      <c r="BS8" s="1162"/>
      <c r="BT8" s="1162"/>
      <c r="BU8" s="108"/>
      <c r="BV8" s="88"/>
      <c r="BW8" s="1161"/>
      <c r="BX8" s="115"/>
      <c r="BY8" s="115"/>
      <c r="BZ8" s="115"/>
      <c r="CA8" s="1163"/>
      <c r="CB8" s="1163"/>
      <c r="CC8" s="1163"/>
      <c r="CD8" s="1163"/>
      <c r="CE8" s="1163"/>
      <c r="CF8" s="88"/>
      <c r="CG8" s="1164"/>
    </row>
    <row r="9" spans="2:85" s="211" customFormat="1" ht="20.25" outlineLevel="1" thickBot="1" x14ac:dyDescent="0.3">
      <c r="B9" s="207" t="str">
        <f>'Calculo Impostos - Franqueado'!B14</f>
        <v>Aliquota Efetiva</v>
      </c>
      <c r="C9" s="103"/>
      <c r="D9" s="103"/>
      <c r="E9" s="103"/>
      <c r="F9" s="103"/>
      <c r="G9" s="103"/>
      <c r="H9" s="598">
        <f>'Calculo Impostos - Franqueado'!C6</f>
        <v>0</v>
      </c>
      <c r="I9" s="598">
        <f>'Calculo Impostos - Franqueado'!D6</f>
        <v>4.4999999999999998E-2</v>
      </c>
      <c r="J9" s="598">
        <f>'Calculo Impostos - Franqueado'!E6</f>
        <v>4.4999999999999998E-2</v>
      </c>
      <c r="K9" s="598">
        <f>IF(K5&gt;'Calculo Impostos - Franqueado'!$C$18,'Calculo Impostos - Franqueado'!F6,'Calculo Impostos - Franqueado'!F12)</f>
        <v>4.4999999999999998E-2</v>
      </c>
      <c r="L9" s="598">
        <f>IF(L5&gt;'Calculo Impostos - Franqueado'!$C$18,'Calculo Impostos - Franqueado'!G6,'Calculo Impostos - Franqueado'!G12)</f>
        <v>4.4999999999999998E-2</v>
      </c>
      <c r="M9" s="598">
        <f>IF(M5&gt;'Calculo Impostos - Franqueado'!$C$18,'Calculo Impostos - Franqueado'!H6,'Calculo Impostos - Franqueado'!H12)</f>
        <v>4.4999999999999998E-2</v>
      </c>
      <c r="N9" s="598">
        <f>IF(N5&gt;'Calculo Impostos - Franqueado'!$C$18,'Calculo Impostos - Franqueado'!I6,'Calculo Impostos - Franqueado'!I12)</f>
        <v>4.4999999999999998E-2</v>
      </c>
      <c r="O9" s="598">
        <f>IF(O5&gt;'Calculo Impostos - Franqueado'!$C$18,'Calculo Impostos - Franqueado'!J6,'Calculo Impostos - Franqueado'!J12)</f>
        <v>5.1600903912536626E-2</v>
      </c>
      <c r="P9" s="598">
        <f>IF(P5&gt;'Calculo Impostos - Franqueado'!$C$18,'Calculo Impostos - Franqueado'!K6,'Calculo Impostos - Franqueado'!K12)</f>
        <v>6.0085408499915734E-2</v>
      </c>
      <c r="Q9" s="598">
        <f>IF(Q5&gt;'Calculo Impostos - Franqueado'!$C$18,'Calculo Impostos - Franqueado'!L6,'Calculo Impostos - Franqueado'!L12)</f>
        <v>6.6062200654637582E-2</v>
      </c>
      <c r="R9" s="598">
        <f>IF(R5&gt;'Calculo Impostos - Franqueado'!$C$18,'Calculo Impostos - Franqueado'!M6,'Calculo Impostos - Franqueado'!M12)</f>
        <v>7.1957893068513329E-2</v>
      </c>
      <c r="S9" s="598">
        <f>IF(S5&gt;'Calculo Impostos - Franqueado'!$C$18,'Calculo Impostos - Franqueado'!N6,'Calculo Impostos - Franqueado'!N12)</f>
        <v>7.6958000460657636E-2</v>
      </c>
      <c r="T9" s="598">
        <f>IF(T5&gt;'Calculo Impostos - Franqueado'!$C$18,'Calculo Impostos - Franqueado'!O6,'Calculo Impostos - Franqueado'!O12)</f>
        <v>7.9737030830499114E-2</v>
      </c>
      <c r="U9" s="598">
        <f>IF(U5&gt;'Calculo Impostos - Franqueado'!$C$18,'Calculo Impostos - Franqueado'!P6,'Calculo Impostos - Franqueado'!P12)</f>
        <v>8.1610349507762553E-2</v>
      </c>
      <c r="V9" s="598">
        <f>IF(V5&gt;'Calculo Impostos - Franqueado'!$C$18,'Calculo Impostos - Franqueado'!Q6,'Calculo Impostos - Franqueado'!Q12)</f>
        <v>8.3144972236706957E-2</v>
      </c>
      <c r="W9" s="598">
        <f>IF(W5&gt;'Calculo Impostos - Franqueado'!$C$18,'Calculo Impostos - Franqueado'!R6,'Calculo Impostos - Franqueado'!R12)</f>
        <v>8.4437740074581824E-2</v>
      </c>
      <c r="X9" s="598">
        <f>IF(X5&gt;'Calculo Impostos - Franqueado'!$C$18,'Calculo Impostos - Franqueado'!S6,'Calculo Impostos - Franqueado'!S12)</f>
        <v>8.7333525477609822E-2</v>
      </c>
      <c r="Y9" s="598">
        <f>IF(Y5&gt;'Calculo Impostos - Franqueado'!$C$18,'Calculo Impostos - Franqueado'!T6,'Calculo Impostos - Franqueado'!T12)</f>
        <v>9.050564415972627E-2</v>
      </c>
      <c r="Z9" s="598">
        <f>IF(Z5&gt;'Calculo Impostos - Franqueado'!$C$18,'Calculo Impostos - Franqueado'!U6,'Calculo Impostos - Franqueado'!U12)</f>
        <v>9.2659250933071938E-2</v>
      </c>
      <c r="AA9" s="598">
        <f>IF(AA5&gt;'Calculo Impostos - Franqueado'!$C$18,'Calculo Impostos - Franqueado'!V6,'Calculo Impostos - Franqueado'!V12)</f>
        <v>9.4039442037951795E-2</v>
      </c>
      <c r="AB9" s="598">
        <f>IF(AB5&gt;'Calculo Impostos - Franqueado'!$C$18,'Calculo Impostos - Franqueado'!W6,'Calculo Impostos - Franqueado'!W12)</f>
        <v>9.5245606951169542E-2</v>
      </c>
      <c r="AC9" s="598">
        <f>IF(AC5&gt;'Calculo Impostos - Franqueado'!$C$18,'Calculo Impostos - Franqueado'!X6,'Calculo Impostos - Franqueado'!X12)</f>
        <v>9.6296327744185325E-2</v>
      </c>
      <c r="AD9" s="598">
        <f>IF(AD5&gt;'Calculo Impostos - Franqueado'!$C$18,'Calculo Impostos - Franqueado'!Y6,'Calculo Impostos - Franqueado'!Y12)</f>
        <v>9.7243384161357638E-2</v>
      </c>
      <c r="AE9" s="598">
        <f>IF(AE5&gt;'Calculo Impostos - Franqueado'!$C$18,'Calculo Impostos - Franqueado'!Z6,'Calculo Impostos - Franqueado'!Z12)</f>
        <v>9.823884259928313E-2</v>
      </c>
      <c r="AF9" s="598">
        <f>IF(AF5&gt;'Calculo Impostos - Franqueado'!$C$18,'Calculo Impostos - Franqueado'!AA6,'Calculo Impostos - Franqueado'!AA12)</f>
        <v>9.9394297782248106E-2</v>
      </c>
      <c r="AG9" s="598">
        <f>IF(AG5&gt;'Calculo Impostos - Franqueado'!$C$18,'Calculo Impostos - Franqueado'!AB6,'Calculo Impostos - Franqueado'!AB12)</f>
        <v>0.10043427380151608</v>
      </c>
      <c r="AH9" s="598">
        <f>IF(AH5&gt;'Calculo Impostos - Franqueado'!$C$18,'Calculo Impostos - Franqueado'!AC6,'Calculo Impostos - Franqueado'!AC12)</f>
        <v>0.1013603599557286</v>
      </c>
      <c r="AI9" s="598">
        <f>IF(AI5&gt;'Calculo Impostos - Franqueado'!$C$18,'Calculo Impostos - Franqueado'!AD6,'Calculo Impostos - Franqueado'!AD12)</f>
        <v>0.10217120151257958</v>
      </c>
      <c r="AJ9" s="598">
        <f>IF(AJ5&gt;'Calculo Impostos - Franqueado'!$C$18,'Calculo Impostos - Franqueado'!AE6,'Calculo Impostos - Franqueado'!AE12)</f>
        <v>0.10286379847588056</v>
      </c>
      <c r="AK9" s="598">
        <f>IF(AK5&gt;'Calculo Impostos - Franqueado'!$C$18,'Calculo Impostos - Franqueado'!AF6,'Calculo Impostos - Franqueado'!AF12)</f>
        <v>0.10349884339812955</v>
      </c>
      <c r="AL9" s="598">
        <f>IF(AL5&gt;'Calculo Impostos - Franqueado'!$C$18,'Calculo Impostos - Franqueado'!AG6,'Calculo Impostos - Franqueado'!AG12)</f>
        <v>0.10391168401580284</v>
      </c>
      <c r="AM9" s="598">
        <f>IF(AM5&gt;'Calculo Impostos - Franqueado'!$C$18,'Calculo Impostos - Franqueado'!AH6,'Calculo Impostos - Franqueado'!AH12)</f>
        <v>0.10414362587979817</v>
      </c>
      <c r="AN9" s="598">
        <f>IF(AN5&gt;'Calculo Impostos - Franqueado'!$C$18,'Calculo Impostos - Franqueado'!AI6,'Calculo Impostos - Franqueado'!AI12)</f>
        <v>0.10438852446305794</v>
      </c>
      <c r="AO9" s="598">
        <f>IF(AO5&gt;'Calculo Impostos - Franqueado'!$C$18,'Calculo Impostos - Franqueado'!AJ6,'Calculo Impostos - Franqueado'!AJ12)</f>
        <v>0.10464688806356849</v>
      </c>
      <c r="AP9" s="598">
        <f>IF(AP5&gt;'Calculo Impostos - Franqueado'!$C$18,'Calculo Impostos - Franqueado'!AK6,'Calculo Impostos - Franqueado'!AK12)</f>
        <v>0.10491921738913368</v>
      </c>
      <c r="AQ9" s="598">
        <f>IF(AQ5&gt;'Calculo Impostos - Franqueado'!$C$18,'Calculo Impostos - Franqueado'!AL6,'Calculo Impostos - Franqueado'!AL12)</f>
        <v>0.10515062486637293</v>
      </c>
      <c r="AR9" s="598">
        <f>IF(AR5&gt;'Calculo Impostos - Franqueado'!$C$18,'Calculo Impostos - Franqueado'!AM6,'Calculo Impostos - Franqueado'!AM12)</f>
        <v>0.10537879112154906</v>
      </c>
      <c r="AS9" s="598">
        <f>IF(AS5&gt;'Calculo Impostos - Franqueado'!$C$18,'Calculo Impostos - Franqueado'!AN6,'Calculo Impostos - Franqueado'!AN12)</f>
        <v>0.1055927988076609</v>
      </c>
      <c r="AT9" s="598">
        <f>IF(AT5&gt;'Calculo Impostos - Franqueado'!$C$18,'Calculo Impostos - Franqueado'!AO6,'Calculo Impostos - Franqueado'!AO12)</f>
        <v>0.10581467776695876</v>
      </c>
      <c r="AU9" s="598">
        <f>IF(AU5&gt;'Calculo Impostos - Franqueado'!$C$18,'Calculo Impostos - Franqueado'!AP6,'Calculo Impostos - Franqueado'!AP12)</f>
        <v>0.10604459156252588</v>
      </c>
      <c r="AV9" s="598">
        <f>IF(AV5&gt;'Calculo Impostos - Franqueado'!$C$18,'Calculo Impostos - Franqueado'!AQ6,'Calculo Impostos - Franqueado'!AQ12)</f>
        <v>0.10628269600248959</v>
      </c>
      <c r="AW9" s="598">
        <f>IF(AW5&gt;'Calculo Impostos - Franqueado'!$C$18,'Calculo Impostos - Franqueado'!AR6,'Calculo Impostos - Franqueado'!AR12)</f>
        <v>0.10653379718123596</v>
      </c>
      <c r="AX9" s="598">
        <f>IF(AX5&gt;'Calculo Impostos - Franqueado'!$C$18,'Calculo Impostos - Franqueado'!AS6,'Calculo Impostos - Franqueado'!AS12)</f>
        <v>0.10675661180973187</v>
      </c>
      <c r="AY9" s="598">
        <f>IF(AY5&gt;'Calculo Impostos - Franqueado'!$C$18,'Calculo Impostos - Franqueado'!AT6,'Calculo Impostos - Franqueado'!AT12)</f>
        <v>0.10695462333878807</v>
      </c>
      <c r="AZ9" s="598">
        <f>IF(AZ5&gt;'Calculo Impostos - Franqueado'!$C$18,'Calculo Impostos - Franqueado'!AU6,'Calculo Impostos - Franqueado'!AU12)</f>
        <v>0.10716389987826301</v>
      </c>
      <c r="BA9" s="598">
        <f>IF(BA5&gt;'Calculo Impostos - Franqueado'!$C$18,'Calculo Impostos - Franqueado'!AV6,'Calculo Impostos - Franqueado'!AV12)</f>
        <v>0.10738491001722354</v>
      </c>
      <c r="BB9" s="598">
        <f>IF(BB5&gt;'Calculo Impostos - Franqueado'!$C$18,'Calculo Impostos - Franqueado'!AW6,'Calculo Impostos - Franqueado'!AW12)</f>
        <v>0.10761811964081029</v>
      </c>
      <c r="BC9" s="598">
        <f>IF(BC5&gt;'Calculo Impostos - Franqueado'!$C$18,'Calculo Impostos - Franqueado'!AX6,'Calculo Impostos - Franqueado'!AX12)</f>
        <v>0.10786626879482991</v>
      </c>
      <c r="BD9" s="598">
        <f>IF(BD5&gt;'Calculo Impostos - Franqueado'!$C$18,'Calculo Impostos - Franqueado'!AY6,'Calculo Impostos - Franqueado'!AY12)</f>
        <v>0.10810781278480668</v>
      </c>
      <c r="BE9" s="598">
        <f>IF(BE5&gt;'Calculo Impostos - Franqueado'!$C$18,'Calculo Impostos - Franqueado'!AZ6,'Calculo Impostos - Franqueado'!AZ12)</f>
        <v>0.10833393993832764</v>
      </c>
      <c r="BF9" s="598">
        <f>IF(BF5&gt;'Calculo Impostos - Franqueado'!$C$18,'Calculo Impostos - Franqueado'!BA6,'Calculo Impostos - Franqueado'!BA12)</f>
        <v>0.10856794779949246</v>
      </c>
      <c r="BG9" s="598">
        <f>IF(BG5&gt;'Calculo Impostos - Franqueado'!$C$18,'Calculo Impostos - Franqueado'!BB6,'Calculo Impostos - Franqueado'!BB12)</f>
        <v>0.10880996242545685</v>
      </c>
      <c r="BH9" s="598">
        <f>IF(BH5&gt;'Calculo Impostos - Franqueado'!$C$18,'Calculo Impostos - Franqueado'!BC6,'Calculo Impostos - Franqueado'!BC12)</f>
        <v>0.10906009894092024</v>
      </c>
      <c r="BI9" s="598">
        <f>IF(BI5&gt;'Calculo Impostos - Franqueado'!$C$18,'Calculo Impostos - Franqueado'!BD6,'Calculo Impostos - Franqueado'!BD12)</f>
        <v>0.10932333965074625</v>
      </c>
      <c r="BJ9" s="598">
        <f>IF(BJ5&gt;'Calculo Impostos - Franqueado'!$C$18,'Calculo Impostos - Franqueado'!BE6,'Calculo Impostos - Franqueado'!BE12)</f>
        <v>0.10955645552970818</v>
      </c>
      <c r="BK9" s="598">
        <f>IF(BK5&gt;'Calculo Impostos - Franqueado'!$C$18,'Calculo Impostos - Franqueado'!BF6,'Calculo Impostos - Franqueado'!BF12)</f>
        <v>0.1097632511710837</v>
      </c>
      <c r="BL9" s="598">
        <f>IF(BL5&gt;'Calculo Impostos - Franqueado'!$C$18,'Calculo Impostos - Franqueado'!BG6,'Calculo Impostos - Franqueado'!BG12)</f>
        <v>0.10998143365944736</v>
      </c>
      <c r="BM9" s="598">
        <f>IF(BM5&gt;'Calculo Impostos - Franqueado'!$C$18,'Calculo Impostos - Franqueado'!BH6,'Calculo Impostos - Franqueado'!BH12)</f>
        <v>0.11021142858384447</v>
      </c>
      <c r="BN9" s="598">
        <f>IF(BN5&gt;'Calculo Impostos - Franqueado'!$C$18,'Calculo Impostos - Franqueado'!BI6,'Calculo Impostos - Franqueado'!BI12)</f>
        <v>0.11045365187089183</v>
      </c>
      <c r="BO9" s="598">
        <f>IF(BO5&gt;'Calculo Impostos - Franqueado'!$C$18,'Calculo Impostos - Franqueado'!BJ6,'Calculo Impostos - Franqueado'!BJ12)</f>
        <v>0.11071086698778292</v>
      </c>
      <c r="BP9" s="208"/>
      <c r="BQ9" s="662"/>
      <c r="BR9" s="662"/>
      <c r="BS9" s="662"/>
      <c r="BT9" s="662"/>
      <c r="BU9" s="208"/>
      <c r="BV9" s="210"/>
      <c r="BW9" s="209"/>
      <c r="BX9" s="128"/>
      <c r="BY9" s="128"/>
      <c r="BZ9" s="128"/>
      <c r="CA9" s="104"/>
      <c r="CB9" s="104"/>
      <c r="CC9" s="104"/>
      <c r="CD9" s="104"/>
      <c r="CE9" s="104"/>
      <c r="CF9" s="210"/>
      <c r="CG9" s="104"/>
    </row>
    <row r="10" spans="2:85" s="96" customFormat="1" ht="20.25" thickTop="1" x14ac:dyDescent="0.2">
      <c r="B10" s="1397" t="s">
        <v>311</v>
      </c>
      <c r="C10" s="1484"/>
      <c r="D10" s="1484"/>
      <c r="E10" s="1484"/>
      <c r="F10" s="1484"/>
      <c r="G10" s="1485"/>
      <c r="H10" s="1486">
        <f t="shared" ref="H10:AM10" si="4">H5*H9</f>
        <v>0</v>
      </c>
      <c r="I10" s="1486">
        <f t="shared" si="4"/>
        <v>340.16760182022477</v>
      </c>
      <c r="J10" s="1486">
        <f t="shared" si="4"/>
        <v>680.33520364044955</v>
      </c>
      <c r="K10" s="1486">
        <f t="shared" si="4"/>
        <v>1020.5028054606742</v>
      </c>
      <c r="L10" s="1486">
        <f t="shared" si="4"/>
        <v>1357.2687312626965</v>
      </c>
      <c r="M10" s="1486">
        <f t="shared" si="4"/>
        <v>1696.5859140783714</v>
      </c>
      <c r="N10" s="1486">
        <f t="shared" si="4"/>
        <v>2035.9030968940447</v>
      </c>
      <c r="O10" s="1486">
        <f t="shared" si="4"/>
        <v>2708.07001090124</v>
      </c>
      <c r="P10" s="1486">
        <f t="shared" si="4"/>
        <v>3594.814194824552</v>
      </c>
      <c r="Q10" s="1486">
        <f t="shared" si="4"/>
        <v>4466.2076387500683</v>
      </c>
      <c r="R10" s="1486">
        <f t="shared" si="4"/>
        <v>5399.9195643192261</v>
      </c>
      <c r="S10" s="1486">
        <f t="shared" si="4"/>
        <v>6352.6556164587946</v>
      </c>
      <c r="T10" s="1486">
        <f t="shared" si="4"/>
        <v>4936.5422735100055</v>
      </c>
      <c r="U10" s="1486">
        <f t="shared" si="4"/>
        <v>4799.8939677040717</v>
      </c>
      <c r="V10" s="1486">
        <f t="shared" si="4"/>
        <v>5379.167696255553</v>
      </c>
      <c r="W10" s="1486">
        <f t="shared" si="4"/>
        <v>6009.0854165784394</v>
      </c>
      <c r="X10" s="1486">
        <f t="shared" si="4"/>
        <v>6836.6831614463272</v>
      </c>
      <c r="Y10" s="1486">
        <f t="shared" si="4"/>
        <v>7793.5048546897042</v>
      </c>
      <c r="Z10" s="1486">
        <f t="shared" si="4"/>
        <v>7580.0057802930041</v>
      </c>
      <c r="AA10" s="1486">
        <f t="shared" si="4"/>
        <v>7308.2669209269961</v>
      </c>
      <c r="AB10" s="1486">
        <f t="shared" si="4"/>
        <v>7920.1441949155997</v>
      </c>
      <c r="AC10" s="1486">
        <f t="shared" si="4"/>
        <v>8568.043014051209</v>
      </c>
      <c r="AD10" s="1486">
        <f t="shared" si="4"/>
        <v>9257.9696868357423</v>
      </c>
      <c r="AE10" s="1486">
        <f t="shared" si="4"/>
        <v>10288.015561853957</v>
      </c>
      <c r="AF10" s="1486">
        <f t="shared" si="4"/>
        <v>8847.6670428338348</v>
      </c>
      <c r="AG10" s="1486">
        <f t="shared" si="4"/>
        <v>8493.2293140176826</v>
      </c>
      <c r="AH10" s="1486">
        <f t="shared" si="4"/>
        <v>9000.121027056226</v>
      </c>
      <c r="AI10" s="1486">
        <f t="shared" si="4"/>
        <v>9525.7242423895495</v>
      </c>
      <c r="AJ10" s="1486">
        <f t="shared" si="4"/>
        <v>10069.811967705915</v>
      </c>
      <c r="AK10" s="1486">
        <f t="shared" si="4"/>
        <v>10841.218007210611</v>
      </c>
      <c r="AL10" s="1486">
        <f t="shared" si="4"/>
        <v>9796.0157295714635</v>
      </c>
      <c r="AM10" s="1486">
        <f t="shared" si="4"/>
        <v>8836.0933250601811</v>
      </c>
      <c r="AN10" s="1486">
        <f t="shared" ref="AN10:BO10" si="5">AN5*AN9</f>
        <v>9476.852836442491</v>
      </c>
      <c r="AO10" s="1486">
        <f t="shared" si="5"/>
        <v>10165.329805035653</v>
      </c>
      <c r="AP10" s="1486">
        <f t="shared" si="5"/>
        <v>10905.208555163366</v>
      </c>
      <c r="AQ10" s="1486">
        <f t="shared" si="5"/>
        <v>11803.601706160736</v>
      </c>
      <c r="AR10" s="1486">
        <f t="shared" si="5"/>
        <v>10173.124325417095</v>
      </c>
      <c r="AS10" s="1486">
        <f t="shared" si="5"/>
        <v>9684.0951179164804</v>
      </c>
      <c r="AT10" s="1486">
        <f t="shared" si="5"/>
        <v>10189.666215260833</v>
      </c>
      <c r="AU10" s="1486">
        <f t="shared" si="5"/>
        <v>10722.396604111525</v>
      </c>
      <c r="AV10" s="1486">
        <f t="shared" si="5"/>
        <v>11283.79544865358</v>
      </c>
      <c r="AW10" s="1486">
        <f t="shared" si="5"/>
        <v>12102.186098427379</v>
      </c>
      <c r="AX10" s="1486">
        <f t="shared" si="5"/>
        <v>10914.74795594591</v>
      </c>
      <c r="AY10" s="1486">
        <f t="shared" si="5"/>
        <v>9841.4933090226205</v>
      </c>
      <c r="AZ10" s="1486">
        <f t="shared" si="5"/>
        <v>10551.002515333914</v>
      </c>
      <c r="BA10" s="1486">
        <f t="shared" si="5"/>
        <v>11312.855812235917</v>
      </c>
      <c r="BB10" s="1486">
        <f t="shared" si="5"/>
        <v>12131.043821623844</v>
      </c>
      <c r="BC10" s="1486">
        <f t="shared" si="5"/>
        <v>13131.737230049492</v>
      </c>
      <c r="BD10" s="1486">
        <f t="shared" si="5"/>
        <v>11450.194422261819</v>
      </c>
      <c r="BE10" s="1486">
        <f t="shared" si="5"/>
        <v>10900.437357177998</v>
      </c>
      <c r="BF10" s="1486">
        <f t="shared" si="5"/>
        <v>11470.182109064051</v>
      </c>
      <c r="BG10" s="1486">
        <f t="shared" si="5"/>
        <v>12070.538451511133</v>
      </c>
      <c r="BH10" s="1486">
        <f t="shared" si="5"/>
        <v>12703.20100173293</v>
      </c>
      <c r="BI10" s="1486">
        <f t="shared" si="5"/>
        <v>13625.233401013278</v>
      </c>
      <c r="BJ10" s="1486">
        <f t="shared" si="5"/>
        <v>12288.858479387247</v>
      </c>
      <c r="BK10" s="1486">
        <f t="shared" si="5"/>
        <v>11080.849120404448</v>
      </c>
      <c r="BL10" s="1486">
        <f t="shared" si="5"/>
        <v>11880.076397003288</v>
      </c>
      <c r="BM10" s="1486">
        <f t="shared" si="5"/>
        <v>12738.264615961636</v>
      </c>
      <c r="BN10" s="1486">
        <f t="shared" si="5"/>
        <v>13659.899103463393</v>
      </c>
      <c r="BO10" s="1486">
        <f t="shared" si="5"/>
        <v>14787.045850109191</v>
      </c>
      <c r="BP10" s="124"/>
      <c r="BQ10" s="1486">
        <f>SUMIF($H$2:$BO$2,BQ$2,$H10:$BO10)</f>
        <v>29652.430378410339</v>
      </c>
      <c r="BR10" s="1486">
        <f>SUMIF($H$2:$BC$2,BR$2,$H10:$BC10)</f>
        <v>86677.322529060606</v>
      </c>
      <c r="BS10" s="1486">
        <f>SUMIF($H$2:$BC$2,BS$2,$H10:$BC10)</f>
        <v>117760.87355864771</v>
      </c>
      <c r="BT10" s="1486">
        <f>SUMIF($H$2:$BC$2,BT$2,$H10:$BC10)</f>
        <v>132038.1444539986</v>
      </c>
      <c r="BU10" s="1486">
        <f>SUMIF($H$2:$BO$2,BU$2,$H10:$BO10)</f>
        <v>148654.78030909042</v>
      </c>
      <c r="BV10" s="124"/>
      <c r="BW10" s="1486">
        <f>AVERAGE(BQ10:BU11)</f>
        <v>102956.71024584153</v>
      </c>
      <c r="BX10" s="93"/>
      <c r="BY10" s="93"/>
      <c r="BZ10" s="93"/>
      <c r="CA10" s="819">
        <f>BQ10/SUM($BQ$10,$BR$10,$BS$10,$BT$10,$BU$10)</f>
        <v>5.7601744087599216E-2</v>
      </c>
      <c r="CB10" s="819">
        <f t="shared" ref="CB10:CE10" si="6">BR10/SUM($BQ$10,$BR$10,$BS$10,$BT$10,$BU$10)</f>
        <v>0.16837624730256287</v>
      </c>
      <c r="CC10" s="819">
        <f t="shared" si="6"/>
        <v>0.22875803486233501</v>
      </c>
      <c r="CD10" s="819">
        <f t="shared" si="6"/>
        <v>0.25649254747692696</v>
      </c>
      <c r="CE10" s="819">
        <f t="shared" si="6"/>
        <v>0.288771426270576</v>
      </c>
      <c r="CF10" s="124"/>
      <c r="CG10" s="820">
        <f>BW10/BW5</f>
        <v>9.926131352897738E-2</v>
      </c>
    </row>
    <row r="11" spans="2:85" s="106" customFormat="1" hidden="1" x14ac:dyDescent="0.2">
      <c r="B11" s="714"/>
      <c r="C11" s="714"/>
      <c r="D11" s="714"/>
      <c r="E11" s="714"/>
      <c r="F11" s="714"/>
      <c r="G11" s="715"/>
      <c r="H11" s="715"/>
      <c r="I11" s="715"/>
      <c r="J11" s="715"/>
      <c r="K11" s="715"/>
      <c r="L11" s="715"/>
      <c r="M11" s="715"/>
      <c r="N11" s="715"/>
      <c r="O11" s="715"/>
      <c r="P11" s="715"/>
      <c r="Q11" s="715"/>
      <c r="R11" s="715"/>
      <c r="S11" s="715"/>
      <c r="T11" s="715"/>
      <c r="U11" s="715"/>
      <c r="V11" s="715"/>
      <c r="W11" s="715"/>
      <c r="X11" s="715"/>
      <c r="Y11" s="715"/>
      <c r="Z11" s="715"/>
      <c r="AA11" s="715"/>
      <c r="AB11" s="715"/>
      <c r="AC11" s="715"/>
      <c r="AD11" s="715"/>
      <c r="AE11" s="715"/>
      <c r="AF11" s="715"/>
      <c r="AG11" s="715"/>
      <c r="AH11" s="715"/>
      <c r="AI11" s="715"/>
      <c r="AJ11" s="715"/>
      <c r="AK11" s="715"/>
      <c r="AL11" s="715"/>
      <c r="AM11" s="715"/>
      <c r="AN11" s="715"/>
      <c r="AO11" s="715"/>
      <c r="AP11" s="715"/>
      <c r="AQ11" s="715"/>
      <c r="AR11" s="715"/>
      <c r="AS11" s="715"/>
      <c r="AT11" s="715"/>
      <c r="AU11" s="715"/>
      <c r="AV11" s="715"/>
      <c r="AW11" s="715"/>
      <c r="AX11" s="715"/>
      <c r="AY11" s="715"/>
      <c r="AZ11" s="715"/>
      <c r="BA11" s="715"/>
      <c r="BB11" s="715"/>
      <c r="BC11" s="715"/>
      <c r="BD11" s="715"/>
      <c r="BE11" s="715"/>
      <c r="BF11" s="715"/>
      <c r="BG11" s="715"/>
      <c r="BH11" s="715"/>
      <c r="BI11" s="715"/>
      <c r="BJ11" s="715"/>
      <c r="BK11" s="715"/>
      <c r="BL11" s="715"/>
      <c r="BM11" s="715"/>
      <c r="BN11" s="715"/>
      <c r="BO11" s="715"/>
      <c r="BP11" s="709"/>
      <c r="BQ11" s="715"/>
      <c r="BR11" s="715"/>
      <c r="BS11" s="715"/>
      <c r="BT11" s="715"/>
      <c r="BU11" s="715"/>
      <c r="BV11" s="709"/>
      <c r="BW11" s="800" t="e">
        <f>AVERAGE(BQ11:BU11)</f>
        <v>#DIV/0!</v>
      </c>
      <c r="BX11" s="93"/>
      <c r="BY11" s="93"/>
      <c r="BZ11" s="93"/>
      <c r="CA11" s="107"/>
      <c r="CB11" s="107"/>
      <c r="CC11" s="107"/>
      <c r="CD11" s="107"/>
      <c r="CE11" s="107"/>
      <c r="CG11" s="107"/>
    </row>
    <row r="12" spans="2:85" s="90" customFormat="1" ht="12.75" customHeight="1" thickBot="1" x14ac:dyDescent="0.3">
      <c r="B12" s="701"/>
      <c r="C12" s="701"/>
      <c r="D12" s="702"/>
      <c r="E12" s="703"/>
      <c r="F12" s="703"/>
      <c r="G12" s="703"/>
      <c r="H12" s="704"/>
      <c r="I12" s="704"/>
      <c r="J12" s="704"/>
      <c r="K12" s="704"/>
      <c r="L12" s="704"/>
      <c r="M12" s="704"/>
      <c r="N12" s="704"/>
      <c r="O12" s="704"/>
      <c r="P12" s="704"/>
      <c r="Q12" s="704"/>
      <c r="R12" s="704"/>
      <c r="S12" s="704"/>
      <c r="T12" s="704"/>
      <c r="U12" s="704"/>
      <c r="V12" s="704"/>
      <c r="W12" s="704"/>
      <c r="X12" s="704"/>
      <c r="Y12" s="704"/>
      <c r="Z12" s="704"/>
      <c r="AA12" s="704"/>
      <c r="AB12" s="704"/>
      <c r="AC12" s="704"/>
      <c r="AD12" s="704"/>
      <c r="AE12" s="704"/>
      <c r="AF12" s="704"/>
      <c r="AG12" s="704"/>
      <c r="AH12" s="704"/>
      <c r="AI12" s="704"/>
      <c r="AJ12" s="704"/>
      <c r="AK12" s="704"/>
      <c r="AL12" s="704"/>
      <c r="AM12" s="704"/>
      <c r="AN12" s="704"/>
      <c r="AO12" s="704"/>
      <c r="AP12" s="704"/>
      <c r="AQ12" s="704"/>
      <c r="AR12" s="704"/>
      <c r="AS12" s="704"/>
      <c r="AT12" s="704"/>
      <c r="AU12" s="704"/>
      <c r="AV12" s="704"/>
      <c r="AW12" s="704"/>
      <c r="AX12" s="704"/>
      <c r="AY12" s="704"/>
      <c r="AZ12" s="704"/>
      <c r="BA12" s="704"/>
      <c r="BB12" s="704"/>
      <c r="BC12" s="704"/>
      <c r="BD12" s="704"/>
      <c r="BE12" s="704"/>
      <c r="BF12" s="704"/>
      <c r="BG12" s="704"/>
      <c r="BH12" s="704"/>
      <c r="BI12" s="704"/>
      <c r="BJ12" s="704"/>
      <c r="BK12" s="704"/>
      <c r="BL12" s="704"/>
      <c r="BM12" s="704"/>
      <c r="BN12" s="704"/>
      <c r="BO12" s="704"/>
      <c r="BP12" s="705"/>
      <c r="BQ12" s="703"/>
      <c r="BR12" s="703"/>
      <c r="BS12" s="703"/>
      <c r="BT12" s="703"/>
      <c r="BU12" s="703"/>
      <c r="BV12" s="705"/>
      <c r="BW12" s="706"/>
      <c r="BX12" s="143"/>
      <c r="BY12" s="143"/>
      <c r="BZ12" s="143"/>
      <c r="CA12" s="94"/>
      <c r="CB12" s="94"/>
      <c r="CC12" s="94"/>
      <c r="CD12" s="94"/>
      <c r="CE12" s="94"/>
      <c r="CG12" s="192"/>
    </row>
    <row r="13" spans="2:85" s="96" customFormat="1" ht="20.25" thickTop="1" x14ac:dyDescent="0.2">
      <c r="B13" s="1397" t="s">
        <v>312</v>
      </c>
      <c r="C13" s="1484"/>
      <c r="D13" s="1484"/>
      <c r="E13" s="1484"/>
      <c r="F13" s="1484"/>
      <c r="G13" s="1485"/>
      <c r="H13" s="1486">
        <f t="shared" ref="H13:AM13" si="7">H5-H10</f>
        <v>0</v>
      </c>
      <c r="I13" s="1486">
        <f t="shared" si="7"/>
        <v>7219.112438629214</v>
      </c>
      <c r="J13" s="1486">
        <f t="shared" si="7"/>
        <v>14438.224877258428</v>
      </c>
      <c r="K13" s="1486">
        <f t="shared" si="7"/>
        <v>21657.337315887642</v>
      </c>
      <c r="L13" s="1486">
        <f t="shared" si="7"/>
        <v>28804.258630130564</v>
      </c>
      <c r="M13" s="1486">
        <f t="shared" si="7"/>
        <v>36005.323287663217</v>
      </c>
      <c r="N13" s="1486">
        <f t="shared" si="7"/>
        <v>43206.387945195842</v>
      </c>
      <c r="O13" s="1486">
        <f t="shared" si="7"/>
        <v>49772.987597923027</v>
      </c>
      <c r="P13" s="1486">
        <f t="shared" si="7"/>
        <v>56233.591479235125</v>
      </c>
      <c r="Q13" s="1486">
        <f t="shared" si="7"/>
        <v>63139.890772937331</v>
      </c>
      <c r="R13" s="1486">
        <f t="shared" si="7"/>
        <v>69642.8496726538</v>
      </c>
      <c r="S13" s="1486">
        <f t="shared" si="7"/>
        <v>76194.390544211536</v>
      </c>
      <c r="T13" s="1486">
        <f t="shared" si="7"/>
        <v>56973.742346992774</v>
      </c>
      <c r="U13" s="1486">
        <f t="shared" si="7"/>
        <v>54014.876421773537</v>
      </c>
      <c r="V13" s="1486">
        <f t="shared" si="7"/>
        <v>59317.079732169841</v>
      </c>
      <c r="W13" s="1486">
        <f t="shared" si="7"/>
        <v>65156.786754689514</v>
      </c>
      <c r="X13" s="1486">
        <f t="shared" si="7"/>
        <v>71445.776226948394</v>
      </c>
      <c r="Y13" s="1486">
        <f t="shared" si="7"/>
        <v>78317.2004725445</v>
      </c>
      <c r="Z13" s="1486">
        <f t="shared" si="7"/>
        <v>74225.16428057944</v>
      </c>
      <c r="AA13" s="1486">
        <f t="shared" si="7"/>
        <v>70406.644636901852</v>
      </c>
      <c r="AB13" s="1486">
        <f t="shared" si="7"/>
        <v>75234.811171961264</v>
      </c>
      <c r="AC13" s="1486">
        <f t="shared" si="7"/>
        <v>80407.759228507042</v>
      </c>
      <c r="AD13" s="1486">
        <f t="shared" si="7"/>
        <v>85946.138712701577</v>
      </c>
      <c r="AE13" s="1486">
        <f t="shared" si="7"/>
        <v>94436.503677637083</v>
      </c>
      <c r="AF13" s="1486">
        <f t="shared" si="7"/>
        <v>80168.174310733564</v>
      </c>
      <c r="AG13" s="1486">
        <f t="shared" si="7"/>
        <v>76071.819971871373</v>
      </c>
      <c r="AH13" s="1486">
        <f t="shared" si="7"/>
        <v>79793.180723127269</v>
      </c>
      <c r="AI13" s="1486">
        <f t="shared" si="7"/>
        <v>83707.242595303134</v>
      </c>
      <c r="AJ13" s="1486">
        <f t="shared" si="7"/>
        <v>87824.80321187136</v>
      </c>
      <c r="AK13" s="1486">
        <f t="shared" si="7"/>
        <v>93906.020234937081</v>
      </c>
      <c r="AL13" s="1486">
        <f t="shared" si="7"/>
        <v>84476.498688361477</v>
      </c>
      <c r="AM13" s="1486">
        <f t="shared" si="7"/>
        <v>76009.169651079486</v>
      </c>
      <c r="AN13" s="1486">
        <f t="shared" ref="AN13:BO13" si="8">AN5-AN10</f>
        <v>81307.578548026941</v>
      </c>
      <c r="AO13" s="1486">
        <f t="shared" si="8"/>
        <v>86974.011776346597</v>
      </c>
      <c r="AP13" s="1486">
        <f t="shared" si="8"/>
        <v>93033.886936915689</v>
      </c>
      <c r="AQ13" s="1486">
        <f t="shared" si="8"/>
        <v>100450.62142528464</v>
      </c>
      <c r="AR13" s="1486">
        <f t="shared" si="8"/>
        <v>86365.507567625929</v>
      </c>
      <c r="AS13" s="1486">
        <f t="shared" si="8"/>
        <v>82027.605180474377</v>
      </c>
      <c r="AT13" s="1486">
        <f t="shared" si="8"/>
        <v>86107.619098049603</v>
      </c>
      <c r="AU13" s="1486">
        <f t="shared" si="8"/>
        <v>90389.752974864401</v>
      </c>
      <c r="AV13" s="1486">
        <f t="shared" si="8"/>
        <v>94883.961609271137</v>
      </c>
      <c r="AW13" s="1486">
        <f t="shared" si="8"/>
        <v>101497.31395355205</v>
      </c>
      <c r="AX13" s="1486">
        <f t="shared" si="8"/>
        <v>91324.802090835612</v>
      </c>
      <c r="AY13" s="1486">
        <f t="shared" si="8"/>
        <v>82174.101733080737</v>
      </c>
      <c r="AZ13" s="1486">
        <f t="shared" si="8"/>
        <v>87905.6841797167</v>
      </c>
      <c r="BA13" s="1486">
        <f t="shared" si="8"/>
        <v>94035.798951468227</v>
      </c>
      <c r="BB13" s="1486">
        <f t="shared" si="8"/>
        <v>100592.0167755396</v>
      </c>
      <c r="BC13" s="1486">
        <f t="shared" si="8"/>
        <v>108609.168214887</v>
      </c>
      <c r="BD13" s="1486">
        <f t="shared" si="8"/>
        <v>94464.393314832909</v>
      </c>
      <c r="BE13" s="1486">
        <f t="shared" si="8"/>
        <v>89718.420993062013</v>
      </c>
      <c r="BF13" s="1486">
        <f t="shared" si="8"/>
        <v>94179.619158687943</v>
      </c>
      <c r="BG13" s="1486">
        <f t="shared" si="8"/>
        <v>98861.752879628475</v>
      </c>
      <c r="BH13" s="1486">
        <f t="shared" si="8"/>
        <v>103775.70489596369</v>
      </c>
      <c r="BI13" s="1486">
        <f t="shared" si="8"/>
        <v>111007.19590952207</v>
      </c>
      <c r="BJ13" s="1486">
        <f t="shared" si="8"/>
        <v>99880.327900094562</v>
      </c>
      <c r="BK13" s="1486">
        <f t="shared" si="8"/>
        <v>89871.418621129211</v>
      </c>
      <c r="BL13" s="1486">
        <f t="shared" si="8"/>
        <v>96138.850086437713</v>
      </c>
      <c r="BM13" s="1486">
        <f t="shared" si="8"/>
        <v>102841.98672132024</v>
      </c>
      <c r="BN13" s="1486">
        <f t="shared" si="8"/>
        <v>110010.9698274282</v>
      </c>
      <c r="BO13" s="1486">
        <f t="shared" si="8"/>
        <v>118777.49259525372</v>
      </c>
      <c r="BP13" s="124"/>
      <c r="BQ13" s="1486">
        <f>SUMIF($H$2:$BC$2,BQ$2,$H13:$BC13)</f>
        <v>466314.35456172581</v>
      </c>
      <c r="BR13" s="1486">
        <f>SUMIF($H$2:$BC$2,BR$2,$H13:$BC13)</f>
        <v>865882.48366340692</v>
      </c>
      <c r="BS13" s="1486">
        <f>SUMIF($H$2:$BC$2,BS$2,$H13:$BC13)</f>
        <v>1023723.0080738586</v>
      </c>
      <c r="BT13" s="1486">
        <f>SUMIF($H$2:$BC$2,BT$2,$H13:$BC13)</f>
        <v>1105913.3323293652</v>
      </c>
      <c r="BU13" s="1486">
        <f>SUMIF($H$2:$BO$2,BU$2,$H13:$BO13)</f>
        <v>1209528.1329033608</v>
      </c>
      <c r="BV13" s="124"/>
      <c r="BW13" s="1486">
        <f>AVERAGE(BQ13:BU13)</f>
        <v>934272.26230634341</v>
      </c>
      <c r="BX13" s="93"/>
      <c r="BY13" s="93"/>
      <c r="BZ13" s="93"/>
      <c r="CA13" s="819">
        <f>BQ13/SUM($BQ$13,$BR$13,$BS$13,$BT$13,$BU$13)</f>
        <v>9.9824081988816135E-2</v>
      </c>
      <c r="CB13" s="819">
        <f t="shared" ref="CB13:CE13" si="9">BR13/SUM($BQ$13,$BR$13,$BS$13,$BT$13,$BU$13)</f>
        <v>0.18535977543117688</v>
      </c>
      <c r="CC13" s="819">
        <f t="shared" si="9"/>
        <v>0.21914875339372641</v>
      </c>
      <c r="CD13" s="819">
        <f t="shared" si="9"/>
        <v>0.23674326573697241</v>
      </c>
      <c r="CE13" s="819">
        <f t="shared" si="9"/>
        <v>0.25892412344930826</v>
      </c>
      <c r="CF13" s="124"/>
      <c r="CG13" s="820">
        <f>BW13/BW5</f>
        <v>0.9007386864710224</v>
      </c>
    </row>
    <row r="14" spans="2:85" s="90" customFormat="1" ht="12.75" customHeight="1" thickBot="1" x14ac:dyDescent="0.3">
      <c r="B14" s="701"/>
      <c r="C14" s="701"/>
      <c r="D14" s="702"/>
      <c r="E14" s="703"/>
      <c r="F14" s="703"/>
      <c r="G14" s="703"/>
      <c r="H14" s="704"/>
      <c r="I14" s="704"/>
      <c r="J14" s="704"/>
      <c r="K14" s="704"/>
      <c r="L14" s="704"/>
      <c r="M14" s="704"/>
      <c r="N14" s="704"/>
      <c r="O14" s="704"/>
      <c r="P14" s="704"/>
      <c r="Q14" s="704"/>
      <c r="R14" s="704"/>
      <c r="S14" s="704"/>
      <c r="T14" s="704"/>
      <c r="U14" s="704"/>
      <c r="V14" s="704"/>
      <c r="W14" s="704"/>
      <c r="X14" s="704"/>
      <c r="Y14" s="704"/>
      <c r="Z14" s="704"/>
      <c r="AA14" s="704"/>
      <c r="AB14" s="704"/>
      <c r="AC14" s="704"/>
      <c r="AD14" s="704"/>
      <c r="AE14" s="704"/>
      <c r="AF14" s="704"/>
      <c r="AG14" s="704"/>
      <c r="AH14" s="704"/>
      <c r="AI14" s="704"/>
      <c r="AJ14" s="704"/>
      <c r="AK14" s="704"/>
      <c r="AL14" s="704"/>
      <c r="AM14" s="704"/>
      <c r="AN14" s="704"/>
      <c r="AO14" s="704"/>
      <c r="AP14" s="704"/>
      <c r="AQ14" s="704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  <c r="BC14" s="704"/>
      <c r="BD14" s="704"/>
      <c r="BE14" s="704"/>
      <c r="BF14" s="704"/>
      <c r="BG14" s="704"/>
      <c r="BH14" s="704"/>
      <c r="BI14" s="704"/>
      <c r="BJ14" s="704"/>
      <c r="BK14" s="704"/>
      <c r="BL14" s="704"/>
      <c r="BM14" s="704"/>
      <c r="BN14" s="704"/>
      <c r="BO14" s="704"/>
      <c r="BP14" s="705"/>
      <c r="BQ14" s="703"/>
      <c r="BR14" s="703"/>
      <c r="BS14" s="703"/>
      <c r="BT14" s="703"/>
      <c r="BU14" s="703"/>
      <c r="BV14" s="705"/>
      <c r="BW14" s="706"/>
      <c r="BX14" s="143"/>
      <c r="BY14" s="143"/>
      <c r="BZ14" s="143"/>
      <c r="CA14" s="94"/>
      <c r="CB14" s="94"/>
      <c r="CC14" s="94"/>
      <c r="CD14" s="94"/>
      <c r="CE14" s="94"/>
      <c r="CG14" s="192"/>
    </row>
    <row r="15" spans="2:85" s="96" customFormat="1" ht="21" thickTop="1" thickBot="1" x14ac:dyDescent="0.25">
      <c r="B15" s="1397" t="s">
        <v>1022</v>
      </c>
      <c r="C15" s="1484"/>
      <c r="D15" s="1484"/>
      <c r="E15" s="1484"/>
      <c r="F15" s="1484"/>
      <c r="G15" s="1485"/>
      <c r="H15" s="1486">
        <f>IF(Premissas!$H$107="Receitas_1",Receitas_1!F152,IF(Premissas!$H$107="Receitas_2",Receitas_2!F153,IF(Premissas!$H$107="Receitas_3",Receitas_3!F151,"")))</f>
        <v>0</v>
      </c>
      <c r="I15" s="1486">
        <f>IF(Premissas!$H$107="Receitas_1",Receitas_1!G152,IF(Premissas!$H$107="Receitas_2",Receitas_2!G153,IF(Premissas!$H$107="Receitas_3",Receitas_3!G151,"")))</f>
        <v>4072.5260148604571</v>
      </c>
      <c r="J15" s="1486">
        <f>IF(Premissas!$H$107="Receitas_1",Receitas_1!H152,IF(Premissas!$H$107="Receitas_2",Receitas_2!H153,IF(Premissas!$H$107="Receitas_3",Receitas_3!H151,"")))</f>
        <v>8145.0520297209141</v>
      </c>
      <c r="K15" s="1486">
        <f>IF(Premissas!$H$107="Receitas_1",Receitas_1!I152,IF(Premissas!$H$107="Receitas_2",Receitas_2!I153,IF(Premissas!$H$107="Receitas_3",Receitas_3!I151,"")))</f>
        <v>12217.578044581367</v>
      </c>
      <c r="L15" s="1486">
        <f>IF(Premissas!$H$107="Receitas_1",Receitas_1!J152,IF(Premissas!$H$107="Receitas_2",Receitas_2!J153,IF(Premissas!$H$107="Receitas_3",Receitas_3!J151,"")))</f>
        <v>16249.378799293221</v>
      </c>
      <c r="M15" s="1486">
        <f>IF(Premissas!$H$107="Receitas_1",Receitas_1!K152,IF(Premissas!$H$107="Receitas_2",Receitas_2!K153,IF(Premissas!$H$107="Receitas_3",Receitas_3!K151,"")))</f>
        <v>20311.723499116521</v>
      </c>
      <c r="N15" s="1486">
        <f>IF(Premissas!$H$107="Receitas_1",Receitas_1!L152,IF(Premissas!$H$107="Receitas_2",Receitas_2!L153,IF(Premissas!$H$107="Receitas_3",Receitas_3!L151,"")))</f>
        <v>24374.068198939844</v>
      </c>
      <c r="O15" s="1486">
        <f>IF(Premissas!$H$107="Receitas_1",Receitas_1!M152,IF(Premissas!$H$107="Receitas_2",Receitas_2!M153,IF(Premissas!$H$107="Receitas_3",Receitas_3!M151,"")))</f>
        <v>28273.919110770203</v>
      </c>
      <c r="P15" s="1486">
        <f>IF(Premissas!$H$107="Receitas_1",Receitas_1!N152,IF(Premissas!$H$107="Receitas_2",Receitas_2!N153,IF(Premissas!$H$107="Receitas_3",Receitas_3!N151,"")))</f>
        <v>32232.267786278051</v>
      </c>
      <c r="Q15" s="1486">
        <f>IF(Premissas!$H$107="Receitas_1",Receitas_1!O152,IF(Premissas!$H$107="Receitas_2",Receitas_2!O153,IF(Premissas!$H$107="Receitas_3",Receitas_3!O151,"")))</f>
        <v>36422.462598494189</v>
      </c>
      <c r="R15" s="1486">
        <f>IF(Premissas!$H$107="Receitas_1",Receitas_1!P152,IF(Premissas!$H$107="Receitas_2",Receitas_2!P153,IF(Premissas!$H$107="Receitas_3",Receitas_3!P151,"")))</f>
        <v>40428.93348432854</v>
      </c>
      <c r="S15" s="1486">
        <f>IF(Premissas!$H$107="Receitas_1",Receitas_1!Q152,IF(Premissas!$H$107="Receitas_2",Receitas_2!Q153,IF(Premissas!$H$107="Receitas_3",Receitas_3!Q151,"")))</f>
        <v>44471.826832761384</v>
      </c>
      <c r="T15" s="1486">
        <f>IF(Premissas!$H$107="Receitas_1",Receitas_1!R152,IF(Premissas!$H$107="Receitas_2",Receitas_2!R153,IF(Premissas!$H$107="Receitas_3",Receitas_3!R151,"")))</f>
        <v>33353.870124571054</v>
      </c>
      <c r="U15" s="1486">
        <f>IF(Premissas!$H$107="Receitas_1",Receitas_1!S152,IF(Premissas!$H$107="Receitas_2",Receitas_2!S153,IF(Premissas!$H$107="Receitas_3",Receitas_3!S151,"")))</f>
        <v>31686.176618342492</v>
      </c>
      <c r="V15" s="1486">
        <f>IF(Premissas!$H$107="Receitas_1",Receitas_1!T152,IF(Premissas!$H$107="Receitas_2",Receitas_2!T153,IF(Premissas!$H$107="Receitas_3",Receitas_3!T151,"")))</f>
        <v>34854.794280176728</v>
      </c>
      <c r="W15" s="1486">
        <f>IF(Premissas!$H$107="Receitas_1",Receitas_1!U152,IF(Premissas!$H$107="Receitas_2",Receitas_2!U153,IF(Premissas!$H$107="Receitas_3",Receitas_3!U151,"")))</f>
        <v>38340.273708194421</v>
      </c>
      <c r="X15" s="1486">
        <f>IF(Premissas!$H$107="Receitas_1",Receitas_1!V152,IF(Premissas!$H$107="Receitas_2",Receitas_2!V153,IF(Premissas!$H$107="Receitas_3",Receitas_3!V151,"")))</f>
        <v>42174.30107901388</v>
      </c>
      <c r="Y15" s="1486">
        <f>IF(Premissas!$H$107="Receitas_1",Receitas_1!W152,IF(Premissas!$H$107="Receitas_2",Receitas_2!W153,IF(Premissas!$H$107="Receitas_3",Receitas_3!W151,"")))</f>
        <v>46391.731186915262</v>
      </c>
      <c r="Z15" s="1486">
        <f>IF(Premissas!$H$107="Receitas_1",Receitas_1!X152,IF(Premissas!$H$107="Receitas_2",Receitas_2!X153,IF(Premissas!$H$107="Receitas_3",Receitas_3!X151,"")))</f>
        <v>44072.144627569476</v>
      </c>
      <c r="AA15" s="1486">
        <f>IF(Premissas!$H$107="Receitas_1",Receitas_1!Y152,IF(Premissas!$H$107="Receitas_2",Receitas_2!Y153,IF(Premissas!$H$107="Receitas_3",Receitas_3!Y151,"")))</f>
        <v>41868.537396191001</v>
      </c>
      <c r="AB15" s="1486">
        <f>IF(Premissas!$H$107="Receitas_1",Receitas_1!Z152,IF(Premissas!$H$107="Receitas_2",Receitas_2!Z153,IF(Premissas!$H$107="Receitas_3",Receitas_3!Z151,"")))</f>
        <v>44799.335013924378</v>
      </c>
      <c r="AC15" s="1486">
        <f>IF(Premissas!$H$107="Receitas_1",Receitas_1!AA152,IF(Premissas!$H$107="Receitas_2",Receitas_2!AA153,IF(Premissas!$H$107="Receitas_3",Receitas_3!AA151,"")))</f>
        <v>47935.28846489908</v>
      </c>
      <c r="AD15" s="1486">
        <f>IF(Premissas!$H$107="Receitas_1",Receitas_1!AB152,IF(Premissas!$H$107="Receitas_2",Receitas_2!AB153,IF(Premissas!$H$107="Receitas_3",Receitas_3!AB151,"")))</f>
        <v>51290.758657442013</v>
      </c>
      <c r="AE15" s="1486">
        <f>IF(Premissas!$H$107="Receitas_1",Receitas_1!AC152,IF(Premissas!$H$107="Receitas_2",Receitas_2!AC153,IF(Premissas!$H$107="Receitas_3",Receitas_3!AC151,"")))</f>
        <v>56419.834523186219</v>
      </c>
      <c r="AF15" s="1486">
        <f>IF(Premissas!$H$107="Receitas_1",Receitas_1!AD152,IF(Premissas!$H$107="Receitas_2",Receitas_2!AD153,IF(Premissas!$H$107="Receitas_3",Receitas_3!AD151,"")))</f>
        <v>47956.859344708297</v>
      </c>
      <c r="AG15" s="1486">
        <f>IF(Premissas!$H$107="Receitas_1",Receitas_1!AE152,IF(Premissas!$H$107="Receitas_2",Receitas_2!AE153,IF(Premissas!$H$107="Receitas_3",Receitas_3!AE151,"")))</f>
        <v>45559.016377472886</v>
      </c>
      <c r="AH15" s="1486">
        <f>IF(Premissas!$H$107="Receitas_1",Receitas_1!AF152,IF(Premissas!$H$107="Receitas_2",Receitas_2!AF153,IF(Premissas!$H$107="Receitas_3",Receitas_3!AF151,"")))</f>
        <v>47836.967196346515</v>
      </c>
      <c r="AI15" s="1486">
        <f>IF(Premissas!$H$107="Receitas_1",Receitas_1!AG152,IF(Premissas!$H$107="Receitas_2",Receitas_2!AG153,IF(Premissas!$H$107="Receitas_3",Receitas_3!AG151,"")))</f>
        <v>50228.815556163849</v>
      </c>
      <c r="AJ15" s="1486">
        <f>IF(Premissas!$H$107="Receitas_1",Receitas_1!AH152,IF(Premissas!$H$107="Receitas_2",Receitas_2!AH153,IF(Premissas!$H$107="Receitas_3",Receitas_3!AH151,"")))</f>
        <v>52740.256333972044</v>
      </c>
      <c r="AK15" s="1486">
        <f>IF(Premissas!$H$107="Receitas_1",Receitas_1!AI152,IF(Premissas!$H$107="Receitas_2",Receitas_2!AI153,IF(Premissas!$H$107="Receitas_3",Receitas_3!AI151,"")))</f>
        <v>56432.074277350082</v>
      </c>
      <c r="AL15" s="1486">
        <f>IF(Premissas!$H$107="Receitas_1",Receitas_1!AJ152,IF(Premissas!$H$107="Receitas_2",Receitas_2!AJ153,IF(Premissas!$H$107="Receitas_3",Receitas_3!AJ151,"")))</f>
        <v>50788.866849615064</v>
      </c>
      <c r="AM15" s="1486">
        <f>IF(Premissas!$H$107="Receitas_1",Receitas_1!AK152,IF(Premissas!$H$107="Receitas_2",Receitas_2!AK153,IF(Premissas!$H$107="Receitas_3",Receitas_3!AK151,"")))</f>
        <v>45709.980164653571</v>
      </c>
      <c r="AN15" s="1486">
        <f>IF(Premissas!$H$107="Receitas_1",Receitas_1!AL152,IF(Premissas!$H$107="Receitas_2",Receitas_2!AL153,IF(Premissas!$H$107="Receitas_3",Receitas_3!AL151,"")))</f>
        <v>48909.678776179302</v>
      </c>
      <c r="AO15" s="1486">
        <f>IF(Premissas!$H$107="Receitas_1",Receitas_1!AM152,IF(Premissas!$H$107="Receitas_2",Receitas_2!AM153,IF(Premissas!$H$107="Receitas_3",Receitas_3!AM151,"")))</f>
        <v>52333.356290511874</v>
      </c>
      <c r="AP15" s="1486">
        <f>IF(Premissas!$H$107="Receitas_1",Receitas_1!AN152,IF(Premissas!$H$107="Receitas_2",Receitas_2!AN153,IF(Premissas!$H$107="Receitas_3",Receitas_3!AN151,"")))</f>
        <v>55996.691230847704</v>
      </c>
      <c r="AQ15" s="1486">
        <f>IF(Premissas!$H$107="Receitas_1",Receitas_1!AO152,IF(Premissas!$H$107="Receitas_2",Receitas_2!AO153,IF(Premissas!$H$107="Receitas_3",Receitas_3!AO151,"")))</f>
        <v>60476.426529315526</v>
      </c>
      <c r="AR15" s="1486">
        <f>IF(Premissas!$H$107="Receitas_1",Receitas_1!AP152,IF(Premissas!$H$107="Receitas_2",Receitas_2!AP153,IF(Premissas!$H$107="Receitas_3",Receitas_3!AP151,"")))</f>
        <v>52009.726815211347</v>
      </c>
      <c r="AS15" s="1486">
        <f>IF(Premissas!$H$107="Receitas_1",Receitas_1!AQ152,IF(Premissas!$H$107="Receitas_2",Receitas_2!AQ153,IF(Premissas!$H$107="Receitas_3",Receitas_3!AQ151,"")))</f>
        <v>49409.240474450766</v>
      </c>
      <c r="AT15" s="1486">
        <f>IF(Premissas!$H$107="Receitas_1",Receitas_1!AR152,IF(Premissas!$H$107="Receitas_2",Receitas_2!AR153,IF(Premissas!$H$107="Receitas_3",Receitas_3!AR151,"")))</f>
        <v>51879.702498173305</v>
      </c>
      <c r="AU15" s="1486">
        <f>IF(Premissas!$H$107="Receitas_1",Receitas_1!AS152,IF(Premissas!$H$107="Receitas_2",Receitas_2!AS153,IF(Premissas!$H$107="Receitas_3",Receitas_3!AS151,"")))</f>
        <v>54473.687623081998</v>
      </c>
      <c r="AV15" s="1486">
        <f>IF(Premissas!$H$107="Receitas_1",Receitas_1!AT152,IF(Premissas!$H$107="Receitas_2",Receitas_2!AT153,IF(Premissas!$H$107="Receitas_3",Receitas_3!AT151,"")))</f>
        <v>57197.372004236073</v>
      </c>
      <c r="AW15" s="1486">
        <f>IF(Premissas!$H$107="Receitas_1",Receitas_1!AU152,IF(Premissas!$H$107="Receitas_2",Receitas_2!AU153,IF(Premissas!$H$107="Receitas_3",Receitas_3!AU151,"")))</f>
        <v>61201.188044532617</v>
      </c>
      <c r="AX15" s="1486">
        <f>IF(Premissas!$H$107="Receitas_1",Receitas_1!AV152,IF(Premissas!$H$107="Receitas_2",Receitas_2!AV153,IF(Premissas!$H$107="Receitas_3",Receitas_3!AV151,"")))</f>
        <v>55081.069240079349</v>
      </c>
      <c r="AY15" s="1486">
        <f>IF(Premissas!$H$107="Receitas_1",Receitas_1!AW152,IF(Premissas!$H$107="Receitas_2",Receitas_2!AW153,IF(Premissas!$H$107="Receitas_3",Receitas_3!AW151,"")))</f>
        <v>49572.962316071433</v>
      </c>
      <c r="AZ15" s="1486">
        <f>IF(Premissas!$H$107="Receitas_1",Receitas_1!AX152,IF(Premissas!$H$107="Receitas_2",Receitas_2!AX153,IF(Premissas!$H$107="Receitas_3",Receitas_3!AX151,"")))</f>
        <v>53043.069678196414</v>
      </c>
      <c r="BA15" s="1486">
        <f>IF(Premissas!$H$107="Receitas_1",Receitas_1!AY152,IF(Premissas!$H$107="Receitas_2",Receitas_2!AY153,IF(Premissas!$H$107="Receitas_3",Receitas_3!AY151,"")))</f>
        <v>56756.084555670182</v>
      </c>
      <c r="BB15" s="1486">
        <f>IF(Premissas!$H$107="Receitas_1",Receitas_1!AZ152,IF(Premissas!$H$107="Receitas_2",Receitas_2!AZ153,IF(Premissas!$H$107="Receitas_3",Receitas_3!AZ151,"")))</f>
        <v>60729.010474567076</v>
      </c>
      <c r="BC15" s="1486">
        <f>IF(Premissas!$H$107="Receitas_1",Receitas_1!BA152,IF(Premissas!$H$107="Receitas_2",Receitas_2!BA153,IF(Premissas!$H$107="Receitas_3",Receitas_3!BA151,"")))</f>
        <v>65587.331312532435</v>
      </c>
      <c r="BD15" s="1486">
        <f>IF(Premissas!$H$107="Receitas_1",Receitas_1!BB152,IF(Premissas!$H$107="Receitas_2",Receitas_2!BB153,IF(Premissas!$H$107="Receitas_3",Receitas_3!BB151,"")))</f>
        <v>57060.97824190322</v>
      </c>
      <c r="BE15" s="1486">
        <f>IF(Premissas!$H$107="Receitas_1",Receitas_1!BC152,IF(Premissas!$H$107="Receitas_2",Receitas_2!BC153,IF(Premissas!$H$107="Receitas_3",Receitas_3!BC151,"")))</f>
        <v>54207.929329808074</v>
      </c>
      <c r="BF15" s="1486">
        <f>IF(Premissas!$H$107="Receitas_1",Receitas_1!BD152,IF(Premissas!$H$107="Receitas_2",Receitas_2!BD153,IF(Premissas!$H$107="Receitas_3",Receitas_3!BD151,"")))</f>
        <v>56918.325796298457</v>
      </c>
      <c r="BG15" s="1486">
        <f>IF(Premissas!$H$107="Receitas_1",Receitas_1!BE152,IF(Premissas!$H$107="Receitas_2",Receitas_2!BE153,IF(Premissas!$H$107="Receitas_3",Receitas_3!BE151,"")))</f>
        <v>59764.242086113365</v>
      </c>
      <c r="BH15" s="1486">
        <f>IF(Premissas!$H$107="Receitas_1",Receitas_1!BF152,IF(Premissas!$H$107="Receitas_2",Receitas_2!BF153,IF(Premissas!$H$107="Receitas_3",Receitas_3!BF151,"")))</f>
        <v>62752.454190419063</v>
      </c>
      <c r="BI15" s="1486">
        <f>IF(Premissas!$H$107="Receitas_1",Receitas_1!BG152,IF(Premissas!$H$107="Receitas_2",Receitas_2!BG153,IF(Premissas!$H$107="Receitas_3",Receitas_3!BG151,"")))</f>
        <v>67145.125983748381</v>
      </c>
      <c r="BJ15" s="1486">
        <f>IF(Premissas!$H$107="Receitas_1",Receitas_1!BH152,IF(Premissas!$H$107="Receitas_2",Receitas_2!BH153,IF(Premissas!$H$107="Receitas_3",Receitas_3!BH151,"")))</f>
        <v>60430.613385373552</v>
      </c>
      <c r="BK15" s="1486">
        <f>IF(Premissas!$H$107="Receitas_1",Receitas_1!BI152,IF(Premissas!$H$107="Receitas_2",Receitas_2!BI153,IF(Premissas!$H$107="Receitas_3",Receitas_3!BI151,"")))</f>
        <v>54387.552046836179</v>
      </c>
      <c r="BL15" s="1486">
        <f>IF(Premissas!$H$107="Receitas_1",Receitas_1!BJ152,IF(Premissas!$H$107="Receitas_2",Receitas_2!BJ153,IF(Premissas!$H$107="Receitas_3",Receitas_3!BJ151,"")))</f>
        <v>58194.680690114721</v>
      </c>
      <c r="BM15" s="1486">
        <f>IF(Premissas!$H$107="Receitas_1",Receitas_1!BK152,IF(Premissas!$H$107="Receitas_2",Receitas_2!BK153,IF(Premissas!$H$107="Receitas_3",Receitas_3!BK151,"")))</f>
        <v>62268.30833842275</v>
      </c>
      <c r="BN15" s="1486">
        <f>IF(Premissas!$H$107="Receitas_1",Receitas_1!BL152,IF(Premissas!$H$107="Receitas_2",Receitas_2!BL153,IF(Premissas!$H$107="Receitas_3",Receitas_3!BL151,"")))</f>
        <v>66627.089922112355</v>
      </c>
      <c r="BO15" s="1486">
        <f>IF(Premissas!$H$107="Receitas_1",Receitas_1!BM152,IF(Premissas!$H$107="Receitas_2",Receitas_2!BM153,IF(Premissas!$H$107="Receitas_3",Receitas_3!BM151,"")))</f>
        <v>71957.257115881352</v>
      </c>
      <c r="BP15" s="124"/>
      <c r="BQ15" s="1486">
        <f t="shared" ref="BQ15:BU15" si="10">SUMIF($H$2:$BO$2,BQ$2,$H15:$BO15)</f>
        <v>267199.73639914469</v>
      </c>
      <c r="BR15" s="1486">
        <f t="shared" si="10"/>
        <v>513187.04568042594</v>
      </c>
      <c r="BS15" s="1486">
        <f t="shared" si="10"/>
        <v>614968.98892713676</v>
      </c>
      <c r="BT15" s="1486">
        <f t="shared" si="10"/>
        <v>666940.44503680291</v>
      </c>
      <c r="BU15" s="1486">
        <f t="shared" si="10"/>
        <v>731714.55712703138</v>
      </c>
      <c r="BV15" s="124"/>
      <c r="BW15" s="1486">
        <f>AVERAGE(BQ15:BU15)</f>
        <v>558802.15463410842</v>
      </c>
      <c r="BX15" s="93"/>
      <c r="BY15" s="93"/>
      <c r="BZ15" s="93"/>
      <c r="CA15" s="819">
        <f>IF(BQ15=0,0,BQ15/SUM($BQ$15,$BR$15,$BS$15,$BT$15,$BU$15))</f>
        <v>9.5633037268477009E-2</v>
      </c>
      <c r="CB15" s="819">
        <f>IF(BR15=0,0,BR15/SUM($BQ$15,$BR$15,$BS$15,$BT$15,$BU$15))</f>
        <v>0.18367396812077424</v>
      </c>
      <c r="CC15" s="819">
        <f>IF(BS15=0,0,BS15/SUM($BQ$15,$BR$15,$BS$15,$BT$15,$BU$15))</f>
        <v>0.22010258329437016</v>
      </c>
      <c r="CD15" s="819">
        <f>IF(BT15=0,0,BT15/SUM($BQ$15,$BR$15,$BS$15,$BT$15,$BU$15))</f>
        <v>0.23870360538373411</v>
      </c>
      <c r="CE15" s="819">
        <f>IF(BU15=0,0,BU15/SUM($BQ$15,$BR$15,$BS$15,$BT$15,$BU$15))</f>
        <v>0.26188680593264435</v>
      </c>
      <c r="CF15" s="124"/>
      <c r="CG15" s="820">
        <f>BW15/BW5</f>
        <v>0.53874522349595655</v>
      </c>
    </row>
    <row r="16" spans="2:85" s="618" customFormat="1" ht="18.75" thickTop="1" x14ac:dyDescent="0.2">
      <c r="B16" s="1489" t="s">
        <v>986</v>
      </c>
      <c r="C16" s="1490"/>
      <c r="D16" s="1490"/>
      <c r="E16" s="1490"/>
      <c r="F16" s="1490"/>
      <c r="G16" s="1491"/>
      <c r="H16" s="1492" t="str">
        <f t="shared" ref="H16:AM16" si="11">IFERROR(H15/H5,"")</f>
        <v/>
      </c>
      <c r="I16" s="1492">
        <f t="shared" si="11"/>
        <v>0.53874522349595666</v>
      </c>
      <c r="J16" s="1492">
        <f t="shared" si="11"/>
        <v>0.53874522349595666</v>
      </c>
      <c r="K16" s="1492">
        <f t="shared" si="11"/>
        <v>0.53874522349595644</v>
      </c>
      <c r="L16" s="1492">
        <f t="shared" si="11"/>
        <v>0.53874522349595655</v>
      </c>
      <c r="M16" s="1492">
        <f t="shared" si="11"/>
        <v>0.53874522349595622</v>
      </c>
      <c r="N16" s="1492">
        <f t="shared" si="11"/>
        <v>0.53874522349595688</v>
      </c>
      <c r="O16" s="1492">
        <f t="shared" si="11"/>
        <v>0.53874522349595655</v>
      </c>
      <c r="P16" s="1492">
        <f t="shared" si="11"/>
        <v>0.53874522349595677</v>
      </c>
      <c r="Q16" s="1492">
        <f t="shared" si="11"/>
        <v>0.53874522349595688</v>
      </c>
      <c r="R16" s="1492">
        <f t="shared" si="11"/>
        <v>0.53874522349595677</v>
      </c>
      <c r="S16" s="1492">
        <f t="shared" si="11"/>
        <v>0.53874522349595655</v>
      </c>
      <c r="T16" s="1492">
        <f t="shared" si="11"/>
        <v>0.53874522349595655</v>
      </c>
      <c r="U16" s="1492">
        <f t="shared" si="11"/>
        <v>0.53874522349595677</v>
      </c>
      <c r="V16" s="1492">
        <f t="shared" si="11"/>
        <v>0.53874522349595633</v>
      </c>
      <c r="W16" s="1492">
        <f t="shared" si="11"/>
        <v>0.53874522349595644</v>
      </c>
      <c r="X16" s="1492">
        <f t="shared" si="11"/>
        <v>0.53874522349595688</v>
      </c>
      <c r="Y16" s="1492">
        <f t="shared" si="11"/>
        <v>0.53874522349595677</v>
      </c>
      <c r="Z16" s="1492">
        <f t="shared" si="11"/>
        <v>0.53874522349595677</v>
      </c>
      <c r="AA16" s="1492">
        <f t="shared" si="11"/>
        <v>0.53874522349595655</v>
      </c>
      <c r="AB16" s="1492">
        <f t="shared" si="11"/>
        <v>0.53874522349595666</v>
      </c>
      <c r="AC16" s="1492">
        <f t="shared" si="11"/>
        <v>0.53874522349595666</v>
      </c>
      <c r="AD16" s="1492">
        <f t="shared" si="11"/>
        <v>0.53874522349595666</v>
      </c>
      <c r="AE16" s="1492">
        <f t="shared" si="11"/>
        <v>0.53874522349595666</v>
      </c>
      <c r="AF16" s="1492">
        <f t="shared" si="11"/>
        <v>0.53874522349595666</v>
      </c>
      <c r="AG16" s="1492">
        <f t="shared" si="11"/>
        <v>0.53874522349595666</v>
      </c>
      <c r="AH16" s="1492">
        <f t="shared" si="11"/>
        <v>0.53874522349595655</v>
      </c>
      <c r="AI16" s="1492">
        <f t="shared" si="11"/>
        <v>0.53874522349595655</v>
      </c>
      <c r="AJ16" s="1492">
        <f t="shared" si="11"/>
        <v>0.53874522349595677</v>
      </c>
      <c r="AK16" s="1492">
        <f t="shared" si="11"/>
        <v>0.53874522349595666</v>
      </c>
      <c r="AL16" s="1492">
        <f t="shared" si="11"/>
        <v>0.53874522349595655</v>
      </c>
      <c r="AM16" s="1492">
        <f t="shared" si="11"/>
        <v>0.53874522349595655</v>
      </c>
      <c r="AN16" s="1492">
        <f t="shared" ref="AN16:BO16" si="12">IFERROR(AN15/AN5,"")</f>
        <v>0.53874522349595644</v>
      </c>
      <c r="AO16" s="1492">
        <f t="shared" si="12"/>
        <v>0.53874522349595688</v>
      </c>
      <c r="AP16" s="1492">
        <f t="shared" si="12"/>
        <v>0.53874522349595655</v>
      </c>
      <c r="AQ16" s="1492">
        <f t="shared" si="12"/>
        <v>0.53874522349595666</v>
      </c>
      <c r="AR16" s="1492">
        <f t="shared" si="12"/>
        <v>0.53874522349595655</v>
      </c>
      <c r="AS16" s="1492">
        <f t="shared" si="12"/>
        <v>0.53874522349595655</v>
      </c>
      <c r="AT16" s="1492">
        <f t="shared" si="12"/>
        <v>0.53874522349595633</v>
      </c>
      <c r="AU16" s="1492">
        <f t="shared" si="12"/>
        <v>0.53874522349595677</v>
      </c>
      <c r="AV16" s="1492">
        <f t="shared" si="12"/>
        <v>0.53874522349595666</v>
      </c>
      <c r="AW16" s="1492">
        <f t="shared" si="12"/>
        <v>0.53874522349595688</v>
      </c>
      <c r="AX16" s="1492">
        <f t="shared" si="12"/>
        <v>0.53874522349595655</v>
      </c>
      <c r="AY16" s="1492">
        <f t="shared" si="12"/>
        <v>0.53874522349595677</v>
      </c>
      <c r="AZ16" s="1492">
        <f t="shared" si="12"/>
        <v>0.53874522349595655</v>
      </c>
      <c r="BA16" s="1492">
        <f t="shared" si="12"/>
        <v>0.53874522349595688</v>
      </c>
      <c r="BB16" s="1492">
        <f t="shared" si="12"/>
        <v>0.53874522349595666</v>
      </c>
      <c r="BC16" s="1492">
        <f t="shared" si="12"/>
        <v>0.53874522349595666</v>
      </c>
      <c r="BD16" s="1492">
        <f t="shared" si="12"/>
        <v>0.53874522349595677</v>
      </c>
      <c r="BE16" s="1492">
        <f t="shared" si="12"/>
        <v>0.53874522349595677</v>
      </c>
      <c r="BF16" s="1492">
        <f t="shared" si="12"/>
        <v>0.53874522349595666</v>
      </c>
      <c r="BG16" s="1492">
        <f t="shared" si="12"/>
        <v>0.53874522349595644</v>
      </c>
      <c r="BH16" s="1492">
        <f t="shared" si="12"/>
        <v>0.53874522349595655</v>
      </c>
      <c r="BI16" s="1492">
        <f t="shared" si="12"/>
        <v>0.53874522349595666</v>
      </c>
      <c r="BJ16" s="1492">
        <f t="shared" si="12"/>
        <v>0.53874522349595677</v>
      </c>
      <c r="BK16" s="1492">
        <f t="shared" si="12"/>
        <v>0.53874522349595644</v>
      </c>
      <c r="BL16" s="1492">
        <f t="shared" si="12"/>
        <v>0.53874522349595655</v>
      </c>
      <c r="BM16" s="1492">
        <f t="shared" si="12"/>
        <v>0.53874522349595644</v>
      </c>
      <c r="BN16" s="1492">
        <f t="shared" si="12"/>
        <v>0.53874522349595666</v>
      </c>
      <c r="BO16" s="1492">
        <f t="shared" si="12"/>
        <v>0.53874522349595677</v>
      </c>
      <c r="BP16" s="802"/>
      <c r="BQ16" s="1492">
        <f>BQ15/BQ5</f>
        <v>0.53874522349595666</v>
      </c>
      <c r="BR16" s="1492">
        <f>BR15/BR5</f>
        <v>0.53874522349595655</v>
      </c>
      <c r="BS16" s="1492">
        <f>BS15/BS5</f>
        <v>0.53874522349595666</v>
      </c>
      <c r="BT16" s="1492">
        <f>BT15/BT5</f>
        <v>0.53874522349595655</v>
      </c>
      <c r="BU16" s="1492">
        <f>BU15/BU5</f>
        <v>0.53874522349595655</v>
      </c>
      <c r="BV16" s="802"/>
      <c r="BW16" s="1492">
        <f>BW15/BW5</f>
        <v>0.53874522349595655</v>
      </c>
      <c r="BX16" s="619"/>
      <c r="BY16" s="619"/>
      <c r="BZ16" s="619"/>
      <c r="CA16" s="822"/>
      <c r="CB16" s="822"/>
      <c r="CC16" s="822"/>
      <c r="CD16" s="822"/>
      <c r="CE16" s="822"/>
      <c r="CF16" s="802"/>
      <c r="CG16" s="801"/>
    </row>
    <row r="18" spans="2:85" ht="20.25" thickBot="1" x14ac:dyDescent="0.3">
      <c r="B18" s="716"/>
      <c r="C18" s="1493" t="s">
        <v>313</v>
      </c>
      <c r="D18" s="1677" t="s">
        <v>314</v>
      </c>
      <c r="E18" s="1677"/>
      <c r="F18" s="1677"/>
      <c r="G18" s="717"/>
      <c r="H18" s="718"/>
      <c r="I18" s="718"/>
      <c r="J18" s="718"/>
      <c r="K18" s="718"/>
      <c r="L18" s="718"/>
      <c r="M18" s="718"/>
      <c r="N18" s="718"/>
      <c r="O18" s="718"/>
      <c r="P18" s="718"/>
      <c r="Q18" s="718"/>
      <c r="R18" s="718"/>
      <c r="S18" s="718"/>
      <c r="T18" s="718"/>
      <c r="U18" s="718"/>
      <c r="V18" s="718"/>
      <c r="W18" s="718"/>
      <c r="X18" s="718"/>
      <c r="Y18" s="718"/>
      <c r="Z18" s="718"/>
      <c r="AA18" s="718"/>
      <c r="AB18" s="718"/>
      <c r="AC18" s="718"/>
      <c r="AD18" s="718"/>
      <c r="AE18" s="718"/>
      <c r="AF18" s="718"/>
      <c r="AG18" s="718"/>
      <c r="AH18" s="718"/>
      <c r="AI18" s="718"/>
      <c r="AJ18" s="718"/>
      <c r="AK18" s="718"/>
      <c r="AL18" s="718"/>
      <c r="AM18" s="718"/>
      <c r="AN18" s="718"/>
      <c r="AO18" s="718"/>
      <c r="AP18" s="718"/>
      <c r="AQ18" s="718"/>
      <c r="AR18" s="718"/>
      <c r="AS18" s="718"/>
      <c r="AT18" s="718"/>
      <c r="AU18" s="718"/>
      <c r="AV18" s="718"/>
      <c r="AW18" s="718"/>
      <c r="AX18" s="718"/>
      <c r="AY18" s="718"/>
      <c r="AZ18" s="718"/>
      <c r="BA18" s="718"/>
      <c r="BB18" s="718"/>
      <c r="BC18" s="1165"/>
      <c r="BD18" s="718"/>
      <c r="BE18" s="1165"/>
      <c r="BF18" s="718"/>
      <c r="BG18" s="1165"/>
      <c r="BH18" s="718"/>
      <c r="BI18" s="1165"/>
      <c r="BJ18" s="718"/>
      <c r="BK18" s="1165"/>
      <c r="BL18" s="718"/>
      <c r="BM18" s="1165"/>
      <c r="BN18" s="718"/>
      <c r="BO18" s="1165"/>
      <c r="BP18" s="719"/>
      <c r="BQ18" s="718"/>
      <c r="BR18" s="718"/>
      <c r="BS18" s="718"/>
      <c r="BT18" s="718"/>
      <c r="BU18" s="718"/>
      <c r="BW18" s="1529"/>
      <c r="BX18" s="218"/>
      <c r="BY18" s="218"/>
      <c r="BZ18" s="218"/>
      <c r="CA18" s="174"/>
      <c r="CB18" s="174"/>
      <c r="CC18" s="174"/>
      <c r="CD18" s="174"/>
      <c r="CE18" s="174"/>
      <c r="CG18" s="174"/>
    </row>
    <row r="19" spans="2:85" s="171" customFormat="1" ht="21" hidden="1" thickTop="1" thickBot="1" x14ac:dyDescent="0.3">
      <c r="B19" s="1166" t="s">
        <v>28</v>
      </c>
      <c r="C19" s="1167"/>
      <c r="D19" s="1667"/>
      <c r="E19" s="1668"/>
      <c r="F19" s="1669"/>
      <c r="G19" s="1168"/>
      <c r="H19" s="198">
        <f t="shared" ref="H19:AM19" si="13">H5*$C$19*$D$19</f>
        <v>0</v>
      </c>
      <c r="I19" s="1169">
        <f t="shared" si="13"/>
        <v>0</v>
      </c>
      <c r="J19" s="1169">
        <f t="shared" si="13"/>
        <v>0</v>
      </c>
      <c r="K19" s="1169">
        <f t="shared" si="13"/>
        <v>0</v>
      </c>
      <c r="L19" s="1169">
        <f t="shared" si="13"/>
        <v>0</v>
      </c>
      <c r="M19" s="1169">
        <f t="shared" si="13"/>
        <v>0</v>
      </c>
      <c r="N19" s="1169">
        <f t="shared" si="13"/>
        <v>0</v>
      </c>
      <c r="O19" s="1169">
        <f t="shared" si="13"/>
        <v>0</v>
      </c>
      <c r="P19" s="1169">
        <f t="shared" si="13"/>
        <v>0</v>
      </c>
      <c r="Q19" s="1169">
        <f t="shared" si="13"/>
        <v>0</v>
      </c>
      <c r="R19" s="1169">
        <f t="shared" si="13"/>
        <v>0</v>
      </c>
      <c r="S19" s="1169">
        <f t="shared" si="13"/>
        <v>0</v>
      </c>
      <c r="T19" s="1169">
        <f t="shared" si="13"/>
        <v>0</v>
      </c>
      <c r="U19" s="1169">
        <f t="shared" si="13"/>
        <v>0</v>
      </c>
      <c r="V19" s="1169">
        <f t="shared" si="13"/>
        <v>0</v>
      </c>
      <c r="W19" s="1169">
        <f t="shared" si="13"/>
        <v>0</v>
      </c>
      <c r="X19" s="1169">
        <f t="shared" si="13"/>
        <v>0</v>
      </c>
      <c r="Y19" s="1169">
        <f t="shared" si="13"/>
        <v>0</v>
      </c>
      <c r="Z19" s="1169">
        <f t="shared" si="13"/>
        <v>0</v>
      </c>
      <c r="AA19" s="1169">
        <f t="shared" si="13"/>
        <v>0</v>
      </c>
      <c r="AB19" s="1169">
        <f t="shared" si="13"/>
        <v>0</v>
      </c>
      <c r="AC19" s="1169">
        <f t="shared" si="13"/>
        <v>0</v>
      </c>
      <c r="AD19" s="1169">
        <f t="shared" si="13"/>
        <v>0</v>
      </c>
      <c r="AE19" s="1169">
        <f t="shared" si="13"/>
        <v>0</v>
      </c>
      <c r="AF19" s="1169">
        <f t="shared" si="13"/>
        <v>0</v>
      </c>
      <c r="AG19" s="1169">
        <f t="shared" si="13"/>
        <v>0</v>
      </c>
      <c r="AH19" s="1169">
        <f t="shared" si="13"/>
        <v>0</v>
      </c>
      <c r="AI19" s="1169">
        <f t="shared" si="13"/>
        <v>0</v>
      </c>
      <c r="AJ19" s="1169">
        <f t="shared" si="13"/>
        <v>0</v>
      </c>
      <c r="AK19" s="1169">
        <f t="shared" si="13"/>
        <v>0</v>
      </c>
      <c r="AL19" s="1169">
        <f t="shared" si="13"/>
        <v>0</v>
      </c>
      <c r="AM19" s="1169">
        <f t="shared" si="13"/>
        <v>0</v>
      </c>
      <c r="AN19" s="1169">
        <f t="shared" ref="AN19:BO19" si="14">AN5*$C$19*$D$19</f>
        <v>0</v>
      </c>
      <c r="AO19" s="1169">
        <f t="shared" si="14"/>
        <v>0</v>
      </c>
      <c r="AP19" s="1169">
        <f t="shared" si="14"/>
        <v>0</v>
      </c>
      <c r="AQ19" s="1169">
        <f t="shared" si="14"/>
        <v>0</v>
      </c>
      <c r="AR19" s="1169">
        <f t="shared" si="14"/>
        <v>0</v>
      </c>
      <c r="AS19" s="1169">
        <f t="shared" si="14"/>
        <v>0</v>
      </c>
      <c r="AT19" s="1169">
        <f t="shared" si="14"/>
        <v>0</v>
      </c>
      <c r="AU19" s="1169">
        <f t="shared" si="14"/>
        <v>0</v>
      </c>
      <c r="AV19" s="1169">
        <f t="shared" si="14"/>
        <v>0</v>
      </c>
      <c r="AW19" s="1169">
        <f t="shared" si="14"/>
        <v>0</v>
      </c>
      <c r="AX19" s="1169">
        <f t="shared" si="14"/>
        <v>0</v>
      </c>
      <c r="AY19" s="1169">
        <f t="shared" si="14"/>
        <v>0</v>
      </c>
      <c r="AZ19" s="1169">
        <f t="shared" si="14"/>
        <v>0</v>
      </c>
      <c r="BA19" s="1169">
        <f t="shared" si="14"/>
        <v>0</v>
      </c>
      <c r="BB19" s="1169">
        <f t="shared" si="14"/>
        <v>0</v>
      </c>
      <c r="BC19" s="1170">
        <f t="shared" si="14"/>
        <v>0</v>
      </c>
      <c r="BD19" s="1169">
        <f t="shared" si="14"/>
        <v>0</v>
      </c>
      <c r="BE19" s="1170">
        <f t="shared" si="14"/>
        <v>0</v>
      </c>
      <c r="BF19" s="1169">
        <f t="shared" si="14"/>
        <v>0</v>
      </c>
      <c r="BG19" s="1170">
        <f t="shared" si="14"/>
        <v>0</v>
      </c>
      <c r="BH19" s="1169">
        <f t="shared" si="14"/>
        <v>0</v>
      </c>
      <c r="BI19" s="1170">
        <f t="shared" si="14"/>
        <v>0</v>
      </c>
      <c r="BJ19" s="1169">
        <f t="shared" si="14"/>
        <v>0</v>
      </c>
      <c r="BK19" s="1170">
        <f t="shared" si="14"/>
        <v>0</v>
      </c>
      <c r="BL19" s="1169">
        <f t="shared" si="14"/>
        <v>0</v>
      </c>
      <c r="BM19" s="1170">
        <f t="shared" si="14"/>
        <v>0</v>
      </c>
      <c r="BN19" s="1169">
        <f t="shared" si="14"/>
        <v>0</v>
      </c>
      <c r="BO19" s="1170">
        <f t="shared" si="14"/>
        <v>0</v>
      </c>
      <c r="BP19" s="106"/>
      <c r="BQ19" s="1171">
        <f t="shared" ref="BQ19:BU23" si="15">SUMIF($H$2:$BO$2,BQ$2,$H19:$BO19)</f>
        <v>0</v>
      </c>
      <c r="BR19" s="1172">
        <f t="shared" si="15"/>
        <v>0</v>
      </c>
      <c r="BS19" s="1172">
        <f t="shared" si="15"/>
        <v>0</v>
      </c>
      <c r="BT19" s="1172">
        <f t="shared" si="15"/>
        <v>0</v>
      </c>
      <c r="BU19" s="1172">
        <f t="shared" si="15"/>
        <v>0</v>
      </c>
      <c r="BV19" s="195"/>
      <c r="BW19" s="1172">
        <f>AVERAGE(BQ19:BU19)</f>
        <v>0</v>
      </c>
      <c r="BX19" s="219"/>
      <c r="BY19" s="219"/>
      <c r="BZ19" s="219"/>
      <c r="CA19" s="819" t="e">
        <f>BQ19/SUM($BQ$19,$BR$19,$BS$19,$BT$19,$BU$19)</f>
        <v>#DIV/0!</v>
      </c>
      <c r="CB19" s="819" t="e">
        <f t="shared" ref="CB19:CE19" si="16">BR19/SUM($BQ$19,$BR$19,$BS$19,$BT$19,$BU$19)</f>
        <v>#DIV/0!</v>
      </c>
      <c r="CC19" s="819" t="e">
        <f t="shared" si="16"/>
        <v>#DIV/0!</v>
      </c>
      <c r="CD19" s="819" t="e">
        <f t="shared" si="16"/>
        <v>#DIV/0!</v>
      </c>
      <c r="CE19" s="819" t="e">
        <f t="shared" si="16"/>
        <v>#DIV/0!</v>
      </c>
      <c r="CF19" s="823"/>
      <c r="CG19" s="820">
        <f>BW19/BW5</f>
        <v>0</v>
      </c>
    </row>
    <row r="20" spans="2:85" s="171" customFormat="1" ht="21" hidden="1" thickTop="1" thickBot="1" x14ac:dyDescent="0.3">
      <c r="B20" s="196" t="s">
        <v>29</v>
      </c>
      <c r="C20" s="1167"/>
      <c r="D20" s="1667"/>
      <c r="E20" s="1668"/>
      <c r="F20" s="1669"/>
      <c r="G20" s="197"/>
      <c r="H20" s="198">
        <f t="shared" ref="H20:AM20" si="17">H5*$C$20*$D$20</f>
        <v>0</v>
      </c>
      <c r="I20" s="198">
        <f t="shared" si="17"/>
        <v>0</v>
      </c>
      <c r="J20" s="198">
        <f t="shared" si="17"/>
        <v>0</v>
      </c>
      <c r="K20" s="198">
        <f t="shared" si="17"/>
        <v>0</v>
      </c>
      <c r="L20" s="198">
        <f t="shared" si="17"/>
        <v>0</v>
      </c>
      <c r="M20" s="198">
        <f t="shared" si="17"/>
        <v>0</v>
      </c>
      <c r="N20" s="198">
        <f t="shared" si="17"/>
        <v>0</v>
      </c>
      <c r="O20" s="198">
        <f t="shared" si="17"/>
        <v>0</v>
      </c>
      <c r="P20" s="198">
        <f t="shared" si="17"/>
        <v>0</v>
      </c>
      <c r="Q20" s="198">
        <f t="shared" si="17"/>
        <v>0</v>
      </c>
      <c r="R20" s="198">
        <f t="shared" si="17"/>
        <v>0</v>
      </c>
      <c r="S20" s="198">
        <f t="shared" si="17"/>
        <v>0</v>
      </c>
      <c r="T20" s="198">
        <f t="shared" si="17"/>
        <v>0</v>
      </c>
      <c r="U20" s="198">
        <f t="shared" si="17"/>
        <v>0</v>
      </c>
      <c r="V20" s="198">
        <f t="shared" si="17"/>
        <v>0</v>
      </c>
      <c r="W20" s="198">
        <f t="shared" si="17"/>
        <v>0</v>
      </c>
      <c r="X20" s="198">
        <f t="shared" si="17"/>
        <v>0</v>
      </c>
      <c r="Y20" s="198">
        <f t="shared" si="17"/>
        <v>0</v>
      </c>
      <c r="Z20" s="198">
        <f t="shared" si="17"/>
        <v>0</v>
      </c>
      <c r="AA20" s="198">
        <f t="shared" si="17"/>
        <v>0</v>
      </c>
      <c r="AB20" s="198">
        <f t="shared" si="17"/>
        <v>0</v>
      </c>
      <c r="AC20" s="198">
        <f t="shared" si="17"/>
        <v>0</v>
      </c>
      <c r="AD20" s="198">
        <f t="shared" si="17"/>
        <v>0</v>
      </c>
      <c r="AE20" s="198">
        <f t="shared" si="17"/>
        <v>0</v>
      </c>
      <c r="AF20" s="198">
        <f t="shared" si="17"/>
        <v>0</v>
      </c>
      <c r="AG20" s="198">
        <f t="shared" si="17"/>
        <v>0</v>
      </c>
      <c r="AH20" s="198">
        <f t="shared" si="17"/>
        <v>0</v>
      </c>
      <c r="AI20" s="198">
        <f t="shared" si="17"/>
        <v>0</v>
      </c>
      <c r="AJ20" s="198">
        <f t="shared" si="17"/>
        <v>0</v>
      </c>
      <c r="AK20" s="198">
        <f t="shared" si="17"/>
        <v>0</v>
      </c>
      <c r="AL20" s="198">
        <f t="shared" si="17"/>
        <v>0</v>
      </c>
      <c r="AM20" s="198">
        <f t="shared" si="17"/>
        <v>0</v>
      </c>
      <c r="AN20" s="198">
        <f t="shared" ref="AN20:BO20" si="18">AN5*$C$20*$D$20</f>
        <v>0</v>
      </c>
      <c r="AO20" s="198">
        <f t="shared" si="18"/>
        <v>0</v>
      </c>
      <c r="AP20" s="198">
        <f t="shared" si="18"/>
        <v>0</v>
      </c>
      <c r="AQ20" s="198">
        <f t="shared" si="18"/>
        <v>0</v>
      </c>
      <c r="AR20" s="198">
        <f t="shared" si="18"/>
        <v>0</v>
      </c>
      <c r="AS20" s="198">
        <f t="shared" si="18"/>
        <v>0</v>
      </c>
      <c r="AT20" s="198">
        <f t="shared" si="18"/>
        <v>0</v>
      </c>
      <c r="AU20" s="198">
        <f t="shared" si="18"/>
        <v>0</v>
      </c>
      <c r="AV20" s="198">
        <f t="shared" si="18"/>
        <v>0</v>
      </c>
      <c r="AW20" s="198">
        <f t="shared" si="18"/>
        <v>0</v>
      </c>
      <c r="AX20" s="198">
        <f t="shared" si="18"/>
        <v>0</v>
      </c>
      <c r="AY20" s="198">
        <f t="shared" si="18"/>
        <v>0</v>
      </c>
      <c r="AZ20" s="198">
        <f t="shared" si="18"/>
        <v>0</v>
      </c>
      <c r="BA20" s="198">
        <f t="shared" si="18"/>
        <v>0</v>
      </c>
      <c r="BB20" s="198">
        <f t="shared" si="18"/>
        <v>0</v>
      </c>
      <c r="BC20" s="199">
        <f t="shared" si="18"/>
        <v>0</v>
      </c>
      <c r="BD20" s="198">
        <f t="shared" si="18"/>
        <v>0</v>
      </c>
      <c r="BE20" s="199">
        <f t="shared" si="18"/>
        <v>0</v>
      </c>
      <c r="BF20" s="198">
        <f t="shared" si="18"/>
        <v>0</v>
      </c>
      <c r="BG20" s="199">
        <f t="shared" si="18"/>
        <v>0</v>
      </c>
      <c r="BH20" s="198">
        <f t="shared" si="18"/>
        <v>0</v>
      </c>
      <c r="BI20" s="199">
        <f t="shared" si="18"/>
        <v>0</v>
      </c>
      <c r="BJ20" s="198">
        <f t="shared" si="18"/>
        <v>0</v>
      </c>
      <c r="BK20" s="199">
        <f t="shared" si="18"/>
        <v>0</v>
      </c>
      <c r="BL20" s="198">
        <f t="shared" si="18"/>
        <v>0</v>
      </c>
      <c r="BM20" s="199">
        <f t="shared" si="18"/>
        <v>0</v>
      </c>
      <c r="BN20" s="198">
        <f t="shared" si="18"/>
        <v>0</v>
      </c>
      <c r="BO20" s="199">
        <f t="shared" si="18"/>
        <v>0</v>
      </c>
      <c r="BP20" s="106"/>
      <c r="BQ20" s="147">
        <f t="shared" si="15"/>
        <v>0</v>
      </c>
      <c r="BR20" s="200">
        <f t="shared" si="15"/>
        <v>0</v>
      </c>
      <c r="BS20" s="200">
        <f t="shared" si="15"/>
        <v>0</v>
      </c>
      <c r="BT20" s="200">
        <f t="shared" si="15"/>
        <v>0</v>
      </c>
      <c r="BU20" s="200">
        <f t="shared" si="15"/>
        <v>0</v>
      </c>
      <c r="BV20" s="195"/>
      <c r="BW20" s="200">
        <f>AVERAGE(BQ20:BU20)</f>
        <v>0</v>
      </c>
      <c r="BX20" s="219"/>
      <c r="BY20" s="219"/>
      <c r="BZ20" s="219"/>
      <c r="CA20" s="819" t="e">
        <f>BQ20/SUM($BQ$20,$BR$20,$BS$20,$BT$20,$BU$20)</f>
        <v>#DIV/0!</v>
      </c>
      <c r="CB20" s="819" t="e">
        <f t="shared" ref="CB20:CE20" si="19">BR20/SUM($BQ$20,$BR$20,$BS$20,$BT$20,$BU$20)</f>
        <v>#DIV/0!</v>
      </c>
      <c r="CC20" s="819" t="e">
        <f t="shared" si="19"/>
        <v>#DIV/0!</v>
      </c>
      <c r="CD20" s="819" t="e">
        <f t="shared" si="19"/>
        <v>#DIV/0!</v>
      </c>
      <c r="CE20" s="819" t="e">
        <f t="shared" si="19"/>
        <v>#DIV/0!</v>
      </c>
      <c r="CF20" s="823"/>
      <c r="CG20" s="820">
        <f>BW20/BW5</f>
        <v>0</v>
      </c>
    </row>
    <row r="21" spans="2:85" s="171" customFormat="1" ht="21" thickTop="1" thickBot="1" x14ac:dyDescent="0.3">
      <c r="B21" s="196" t="s">
        <v>31</v>
      </c>
      <c r="C21" s="1167">
        <v>0</v>
      </c>
      <c r="D21" s="1667">
        <v>0.98</v>
      </c>
      <c r="E21" s="1668"/>
      <c r="F21" s="1669"/>
      <c r="G21" s="197"/>
      <c r="H21" s="198">
        <f t="shared" ref="H21:AM21" si="20">H5*$C$21*$D$21</f>
        <v>0</v>
      </c>
      <c r="I21" s="198">
        <f t="shared" si="20"/>
        <v>0</v>
      </c>
      <c r="J21" s="198">
        <f t="shared" si="20"/>
        <v>0</v>
      </c>
      <c r="K21" s="198">
        <f t="shared" si="20"/>
        <v>0</v>
      </c>
      <c r="L21" s="198">
        <f t="shared" si="20"/>
        <v>0</v>
      </c>
      <c r="M21" s="198">
        <f t="shared" si="20"/>
        <v>0</v>
      </c>
      <c r="N21" s="198">
        <f t="shared" si="20"/>
        <v>0</v>
      </c>
      <c r="O21" s="198">
        <f t="shared" si="20"/>
        <v>0</v>
      </c>
      <c r="P21" s="198">
        <f t="shared" si="20"/>
        <v>0</v>
      </c>
      <c r="Q21" s="198">
        <f t="shared" si="20"/>
        <v>0</v>
      </c>
      <c r="R21" s="198">
        <f t="shared" si="20"/>
        <v>0</v>
      </c>
      <c r="S21" s="198">
        <f t="shared" si="20"/>
        <v>0</v>
      </c>
      <c r="T21" s="198">
        <f t="shared" si="20"/>
        <v>0</v>
      </c>
      <c r="U21" s="198">
        <f t="shared" si="20"/>
        <v>0</v>
      </c>
      <c r="V21" s="198">
        <f t="shared" si="20"/>
        <v>0</v>
      </c>
      <c r="W21" s="198">
        <f t="shared" si="20"/>
        <v>0</v>
      </c>
      <c r="X21" s="198">
        <f t="shared" si="20"/>
        <v>0</v>
      </c>
      <c r="Y21" s="198">
        <f t="shared" si="20"/>
        <v>0</v>
      </c>
      <c r="Z21" s="198">
        <f t="shared" si="20"/>
        <v>0</v>
      </c>
      <c r="AA21" s="198">
        <f t="shared" si="20"/>
        <v>0</v>
      </c>
      <c r="AB21" s="198">
        <f t="shared" si="20"/>
        <v>0</v>
      </c>
      <c r="AC21" s="198">
        <f t="shared" si="20"/>
        <v>0</v>
      </c>
      <c r="AD21" s="198">
        <f t="shared" si="20"/>
        <v>0</v>
      </c>
      <c r="AE21" s="198">
        <f t="shared" si="20"/>
        <v>0</v>
      </c>
      <c r="AF21" s="198">
        <f t="shared" si="20"/>
        <v>0</v>
      </c>
      <c r="AG21" s="198">
        <f t="shared" si="20"/>
        <v>0</v>
      </c>
      <c r="AH21" s="198">
        <f t="shared" si="20"/>
        <v>0</v>
      </c>
      <c r="AI21" s="198">
        <f t="shared" si="20"/>
        <v>0</v>
      </c>
      <c r="AJ21" s="198">
        <f t="shared" si="20"/>
        <v>0</v>
      </c>
      <c r="AK21" s="198">
        <f t="shared" si="20"/>
        <v>0</v>
      </c>
      <c r="AL21" s="198">
        <f t="shared" si="20"/>
        <v>0</v>
      </c>
      <c r="AM21" s="198">
        <f t="shared" si="20"/>
        <v>0</v>
      </c>
      <c r="AN21" s="198">
        <f t="shared" ref="AN21:BO21" si="21">AN5*$C$21*$D$21</f>
        <v>0</v>
      </c>
      <c r="AO21" s="198">
        <f t="shared" si="21"/>
        <v>0</v>
      </c>
      <c r="AP21" s="198">
        <f t="shared" si="21"/>
        <v>0</v>
      </c>
      <c r="AQ21" s="198">
        <f t="shared" si="21"/>
        <v>0</v>
      </c>
      <c r="AR21" s="198">
        <f t="shared" si="21"/>
        <v>0</v>
      </c>
      <c r="AS21" s="198">
        <f t="shared" si="21"/>
        <v>0</v>
      </c>
      <c r="AT21" s="198">
        <f t="shared" si="21"/>
        <v>0</v>
      </c>
      <c r="AU21" s="198">
        <f t="shared" si="21"/>
        <v>0</v>
      </c>
      <c r="AV21" s="198">
        <f t="shared" si="21"/>
        <v>0</v>
      </c>
      <c r="AW21" s="198">
        <f t="shared" si="21"/>
        <v>0</v>
      </c>
      <c r="AX21" s="198">
        <f t="shared" si="21"/>
        <v>0</v>
      </c>
      <c r="AY21" s="198">
        <f t="shared" si="21"/>
        <v>0</v>
      </c>
      <c r="AZ21" s="198">
        <f t="shared" si="21"/>
        <v>0</v>
      </c>
      <c r="BA21" s="198">
        <f t="shared" si="21"/>
        <v>0</v>
      </c>
      <c r="BB21" s="198">
        <f t="shared" si="21"/>
        <v>0</v>
      </c>
      <c r="BC21" s="198">
        <f t="shared" si="21"/>
        <v>0</v>
      </c>
      <c r="BD21" s="198">
        <f t="shared" si="21"/>
        <v>0</v>
      </c>
      <c r="BE21" s="198">
        <f t="shared" si="21"/>
        <v>0</v>
      </c>
      <c r="BF21" s="198">
        <f t="shared" si="21"/>
        <v>0</v>
      </c>
      <c r="BG21" s="198">
        <f t="shared" si="21"/>
        <v>0</v>
      </c>
      <c r="BH21" s="198">
        <f t="shared" si="21"/>
        <v>0</v>
      </c>
      <c r="BI21" s="198">
        <f t="shared" si="21"/>
        <v>0</v>
      </c>
      <c r="BJ21" s="198">
        <f t="shared" si="21"/>
        <v>0</v>
      </c>
      <c r="BK21" s="198">
        <f t="shared" si="21"/>
        <v>0</v>
      </c>
      <c r="BL21" s="198">
        <f t="shared" si="21"/>
        <v>0</v>
      </c>
      <c r="BM21" s="198">
        <f t="shared" si="21"/>
        <v>0</v>
      </c>
      <c r="BN21" s="198">
        <f t="shared" si="21"/>
        <v>0</v>
      </c>
      <c r="BO21" s="198">
        <f t="shared" si="21"/>
        <v>0</v>
      </c>
      <c r="BP21" s="106"/>
      <c r="BQ21" s="1171">
        <f t="shared" si="15"/>
        <v>0</v>
      </c>
      <c r="BR21" s="1172">
        <f t="shared" si="15"/>
        <v>0</v>
      </c>
      <c r="BS21" s="1172">
        <f t="shared" si="15"/>
        <v>0</v>
      </c>
      <c r="BT21" s="1172">
        <f t="shared" si="15"/>
        <v>0</v>
      </c>
      <c r="BU21" s="1172">
        <f t="shared" si="15"/>
        <v>0</v>
      </c>
      <c r="BV21" s="195"/>
      <c r="BW21" s="1172">
        <f>AVERAGE(BQ21:BU21)</f>
        <v>0</v>
      </c>
      <c r="BX21" s="219"/>
      <c r="BY21" s="219"/>
      <c r="BZ21" s="219"/>
      <c r="CA21" s="819">
        <f>IF(BQ21=0,0,BQ21/SUM($BQ$21,$BR$21,$BS$21,$BT$21,$BU$21))</f>
        <v>0</v>
      </c>
      <c r="CB21" s="819">
        <f t="shared" ref="CB21:CE21" si="22">IF(BR21=0,0,BR21/SUM($BQ$21,$BR$21,$BS$21,$BT$21,$BU$21))</f>
        <v>0</v>
      </c>
      <c r="CC21" s="819">
        <f t="shared" si="22"/>
        <v>0</v>
      </c>
      <c r="CD21" s="819">
        <f t="shared" si="22"/>
        <v>0</v>
      </c>
      <c r="CE21" s="819">
        <f t="shared" si="22"/>
        <v>0</v>
      </c>
      <c r="CF21" s="823"/>
      <c r="CG21" s="820">
        <f>BW21/BW5</f>
        <v>0</v>
      </c>
    </row>
    <row r="22" spans="2:85" s="171" customFormat="1" ht="21" thickTop="1" thickBot="1" x14ac:dyDescent="0.3">
      <c r="B22" s="196" t="s">
        <v>938</v>
      </c>
      <c r="C22" s="874">
        <v>0</v>
      </c>
      <c r="D22" s="1670">
        <v>0.02</v>
      </c>
      <c r="E22" s="1671"/>
      <c r="F22" s="1672"/>
      <c r="G22" s="197"/>
      <c r="H22" s="198">
        <f t="shared" ref="H22:AM22" si="23">H5*$C$22*$D$22</f>
        <v>0</v>
      </c>
      <c r="I22" s="198">
        <f t="shared" si="23"/>
        <v>0</v>
      </c>
      <c r="J22" s="198">
        <f t="shared" si="23"/>
        <v>0</v>
      </c>
      <c r="K22" s="198">
        <f t="shared" si="23"/>
        <v>0</v>
      </c>
      <c r="L22" s="198">
        <f t="shared" si="23"/>
        <v>0</v>
      </c>
      <c r="M22" s="198">
        <f t="shared" si="23"/>
        <v>0</v>
      </c>
      <c r="N22" s="198">
        <f t="shared" si="23"/>
        <v>0</v>
      </c>
      <c r="O22" s="198">
        <f t="shared" si="23"/>
        <v>0</v>
      </c>
      <c r="P22" s="198">
        <f t="shared" si="23"/>
        <v>0</v>
      </c>
      <c r="Q22" s="198">
        <f t="shared" si="23"/>
        <v>0</v>
      </c>
      <c r="R22" s="198">
        <f t="shared" si="23"/>
        <v>0</v>
      </c>
      <c r="S22" s="198">
        <f t="shared" si="23"/>
        <v>0</v>
      </c>
      <c r="T22" s="198">
        <f t="shared" si="23"/>
        <v>0</v>
      </c>
      <c r="U22" s="198">
        <f t="shared" si="23"/>
        <v>0</v>
      </c>
      <c r="V22" s="198">
        <f t="shared" si="23"/>
        <v>0</v>
      </c>
      <c r="W22" s="198">
        <f t="shared" si="23"/>
        <v>0</v>
      </c>
      <c r="X22" s="198">
        <f t="shared" si="23"/>
        <v>0</v>
      </c>
      <c r="Y22" s="198">
        <f t="shared" si="23"/>
        <v>0</v>
      </c>
      <c r="Z22" s="198">
        <f t="shared" si="23"/>
        <v>0</v>
      </c>
      <c r="AA22" s="198">
        <f t="shared" si="23"/>
        <v>0</v>
      </c>
      <c r="AB22" s="198">
        <f t="shared" si="23"/>
        <v>0</v>
      </c>
      <c r="AC22" s="198">
        <f t="shared" si="23"/>
        <v>0</v>
      </c>
      <c r="AD22" s="198">
        <f t="shared" si="23"/>
        <v>0</v>
      </c>
      <c r="AE22" s="198">
        <f t="shared" si="23"/>
        <v>0</v>
      </c>
      <c r="AF22" s="198">
        <f t="shared" si="23"/>
        <v>0</v>
      </c>
      <c r="AG22" s="198">
        <f t="shared" si="23"/>
        <v>0</v>
      </c>
      <c r="AH22" s="198">
        <f t="shared" si="23"/>
        <v>0</v>
      </c>
      <c r="AI22" s="198">
        <f t="shared" si="23"/>
        <v>0</v>
      </c>
      <c r="AJ22" s="198">
        <f t="shared" si="23"/>
        <v>0</v>
      </c>
      <c r="AK22" s="198">
        <f t="shared" si="23"/>
        <v>0</v>
      </c>
      <c r="AL22" s="198">
        <f t="shared" si="23"/>
        <v>0</v>
      </c>
      <c r="AM22" s="198">
        <f t="shared" si="23"/>
        <v>0</v>
      </c>
      <c r="AN22" s="198">
        <f t="shared" ref="AN22:BO22" si="24">AN5*$C$22*$D$22</f>
        <v>0</v>
      </c>
      <c r="AO22" s="198">
        <f t="shared" si="24"/>
        <v>0</v>
      </c>
      <c r="AP22" s="198">
        <f t="shared" si="24"/>
        <v>0</v>
      </c>
      <c r="AQ22" s="198">
        <f t="shared" si="24"/>
        <v>0</v>
      </c>
      <c r="AR22" s="198">
        <f t="shared" si="24"/>
        <v>0</v>
      </c>
      <c r="AS22" s="198">
        <f t="shared" si="24"/>
        <v>0</v>
      </c>
      <c r="AT22" s="198">
        <f t="shared" si="24"/>
        <v>0</v>
      </c>
      <c r="AU22" s="198">
        <f t="shared" si="24"/>
        <v>0</v>
      </c>
      <c r="AV22" s="198">
        <f t="shared" si="24"/>
        <v>0</v>
      </c>
      <c r="AW22" s="198">
        <f t="shared" si="24"/>
        <v>0</v>
      </c>
      <c r="AX22" s="198">
        <f t="shared" si="24"/>
        <v>0</v>
      </c>
      <c r="AY22" s="198">
        <f t="shared" si="24"/>
        <v>0</v>
      </c>
      <c r="AZ22" s="198">
        <f t="shared" si="24"/>
        <v>0</v>
      </c>
      <c r="BA22" s="198">
        <f t="shared" si="24"/>
        <v>0</v>
      </c>
      <c r="BB22" s="198">
        <f t="shared" si="24"/>
        <v>0</v>
      </c>
      <c r="BC22" s="198">
        <f t="shared" si="24"/>
        <v>0</v>
      </c>
      <c r="BD22" s="198">
        <f t="shared" si="24"/>
        <v>0</v>
      </c>
      <c r="BE22" s="198">
        <f t="shared" si="24"/>
        <v>0</v>
      </c>
      <c r="BF22" s="198">
        <f t="shared" si="24"/>
        <v>0</v>
      </c>
      <c r="BG22" s="198">
        <f t="shared" si="24"/>
        <v>0</v>
      </c>
      <c r="BH22" s="198">
        <f t="shared" si="24"/>
        <v>0</v>
      </c>
      <c r="BI22" s="198">
        <f t="shared" si="24"/>
        <v>0</v>
      </c>
      <c r="BJ22" s="198">
        <f t="shared" si="24"/>
        <v>0</v>
      </c>
      <c r="BK22" s="198">
        <f t="shared" si="24"/>
        <v>0</v>
      </c>
      <c r="BL22" s="198">
        <f t="shared" si="24"/>
        <v>0</v>
      </c>
      <c r="BM22" s="198">
        <f t="shared" si="24"/>
        <v>0</v>
      </c>
      <c r="BN22" s="198">
        <f t="shared" si="24"/>
        <v>0</v>
      </c>
      <c r="BO22" s="198">
        <f t="shared" si="24"/>
        <v>0</v>
      </c>
      <c r="BP22" s="106"/>
      <c r="BQ22" s="147">
        <f t="shared" si="15"/>
        <v>0</v>
      </c>
      <c r="BR22" s="200">
        <f t="shared" si="15"/>
        <v>0</v>
      </c>
      <c r="BS22" s="200">
        <f t="shared" si="15"/>
        <v>0</v>
      </c>
      <c r="BT22" s="200">
        <f t="shared" si="15"/>
        <v>0</v>
      </c>
      <c r="BU22" s="200">
        <f t="shared" si="15"/>
        <v>0</v>
      </c>
      <c r="BV22" s="195"/>
      <c r="BW22" s="200">
        <f>AVERAGE(BQ22:BU22)</f>
        <v>0</v>
      </c>
      <c r="BX22" s="219"/>
      <c r="BY22" s="219"/>
      <c r="BZ22" s="219"/>
      <c r="CA22" s="819">
        <f>IF(BQ22=0,0,BQ22/SUM($BQ$22,$BR$22,$BS$22,$BT$22,$BU$22))</f>
        <v>0</v>
      </c>
      <c r="CB22" s="819">
        <f t="shared" ref="CB22:CE22" si="25">IF(BR22=0,0,BR22/SUM($BQ$22,$BR$22,$BS$22,$BT$22,$BU$22))</f>
        <v>0</v>
      </c>
      <c r="CC22" s="819">
        <f t="shared" si="25"/>
        <v>0</v>
      </c>
      <c r="CD22" s="819">
        <f t="shared" si="25"/>
        <v>0</v>
      </c>
      <c r="CE22" s="819">
        <f t="shared" si="25"/>
        <v>0</v>
      </c>
      <c r="CF22" s="823"/>
      <c r="CG22" s="820">
        <f>BW22/BW5</f>
        <v>0</v>
      </c>
    </row>
    <row r="23" spans="2:85" s="173" customFormat="1" ht="20.25" thickTop="1" x14ac:dyDescent="0.25">
      <c r="B23" s="1494" t="s">
        <v>315</v>
      </c>
      <c r="C23" s="1495"/>
      <c r="D23" s="1495"/>
      <c r="E23" s="1495"/>
      <c r="F23" s="1495"/>
      <c r="G23" s="1495"/>
      <c r="H23" s="1496">
        <f>SUM(H19:H20)</f>
        <v>0</v>
      </c>
      <c r="I23" s="1496">
        <f>SUM(I19:I20)</f>
        <v>0</v>
      </c>
      <c r="J23" s="1496">
        <f t="shared" ref="J23:AO23" si="26">SUM(J19:J22)</f>
        <v>0</v>
      </c>
      <c r="K23" s="1496">
        <f t="shared" si="26"/>
        <v>0</v>
      </c>
      <c r="L23" s="1496">
        <f t="shared" si="26"/>
        <v>0</v>
      </c>
      <c r="M23" s="1496">
        <f t="shared" si="26"/>
        <v>0</v>
      </c>
      <c r="N23" s="1496">
        <f t="shared" si="26"/>
        <v>0</v>
      </c>
      <c r="O23" s="1496">
        <f t="shared" si="26"/>
        <v>0</v>
      </c>
      <c r="P23" s="1496">
        <f t="shared" si="26"/>
        <v>0</v>
      </c>
      <c r="Q23" s="1496">
        <f t="shared" si="26"/>
        <v>0</v>
      </c>
      <c r="R23" s="1496">
        <f t="shared" si="26"/>
        <v>0</v>
      </c>
      <c r="S23" s="1496">
        <f t="shared" si="26"/>
        <v>0</v>
      </c>
      <c r="T23" s="1496">
        <f t="shared" si="26"/>
        <v>0</v>
      </c>
      <c r="U23" s="1496">
        <f t="shared" si="26"/>
        <v>0</v>
      </c>
      <c r="V23" s="1496">
        <f t="shared" si="26"/>
        <v>0</v>
      </c>
      <c r="W23" s="1496">
        <f t="shared" si="26"/>
        <v>0</v>
      </c>
      <c r="X23" s="1496">
        <f t="shared" si="26"/>
        <v>0</v>
      </c>
      <c r="Y23" s="1496">
        <f t="shared" si="26"/>
        <v>0</v>
      </c>
      <c r="Z23" s="1496">
        <f t="shared" si="26"/>
        <v>0</v>
      </c>
      <c r="AA23" s="1496">
        <f t="shared" si="26"/>
        <v>0</v>
      </c>
      <c r="AB23" s="1496">
        <f t="shared" si="26"/>
        <v>0</v>
      </c>
      <c r="AC23" s="1496">
        <f t="shared" si="26"/>
        <v>0</v>
      </c>
      <c r="AD23" s="1496">
        <f t="shared" si="26"/>
        <v>0</v>
      </c>
      <c r="AE23" s="1496">
        <f t="shared" si="26"/>
        <v>0</v>
      </c>
      <c r="AF23" s="1496">
        <f t="shared" si="26"/>
        <v>0</v>
      </c>
      <c r="AG23" s="1496">
        <f t="shared" si="26"/>
        <v>0</v>
      </c>
      <c r="AH23" s="1496">
        <f t="shared" si="26"/>
        <v>0</v>
      </c>
      <c r="AI23" s="1496">
        <f t="shared" si="26"/>
        <v>0</v>
      </c>
      <c r="AJ23" s="1496">
        <f t="shared" si="26"/>
        <v>0</v>
      </c>
      <c r="AK23" s="1496">
        <f t="shared" si="26"/>
        <v>0</v>
      </c>
      <c r="AL23" s="1496">
        <f t="shared" si="26"/>
        <v>0</v>
      </c>
      <c r="AM23" s="1496">
        <f t="shared" si="26"/>
        <v>0</v>
      </c>
      <c r="AN23" s="1496">
        <f t="shared" si="26"/>
        <v>0</v>
      </c>
      <c r="AO23" s="1496">
        <f t="shared" si="26"/>
        <v>0</v>
      </c>
      <c r="AP23" s="1496">
        <f t="shared" ref="AP23:BO23" si="27">SUM(AP19:AP22)</f>
        <v>0</v>
      </c>
      <c r="AQ23" s="1496">
        <f t="shared" si="27"/>
        <v>0</v>
      </c>
      <c r="AR23" s="1496">
        <f t="shared" si="27"/>
        <v>0</v>
      </c>
      <c r="AS23" s="1496">
        <f t="shared" si="27"/>
        <v>0</v>
      </c>
      <c r="AT23" s="1496">
        <f t="shared" si="27"/>
        <v>0</v>
      </c>
      <c r="AU23" s="1496">
        <f t="shared" si="27"/>
        <v>0</v>
      </c>
      <c r="AV23" s="1496">
        <f t="shared" si="27"/>
        <v>0</v>
      </c>
      <c r="AW23" s="1496">
        <f t="shared" si="27"/>
        <v>0</v>
      </c>
      <c r="AX23" s="1496">
        <f t="shared" si="27"/>
        <v>0</v>
      </c>
      <c r="AY23" s="1496">
        <f t="shared" si="27"/>
        <v>0</v>
      </c>
      <c r="AZ23" s="1496">
        <f t="shared" si="27"/>
        <v>0</v>
      </c>
      <c r="BA23" s="1496">
        <f t="shared" si="27"/>
        <v>0</v>
      </c>
      <c r="BB23" s="1496">
        <f t="shared" si="27"/>
        <v>0</v>
      </c>
      <c r="BC23" s="1496">
        <f t="shared" si="27"/>
        <v>0</v>
      </c>
      <c r="BD23" s="1496">
        <f t="shared" si="27"/>
        <v>0</v>
      </c>
      <c r="BE23" s="1496">
        <f t="shared" si="27"/>
        <v>0</v>
      </c>
      <c r="BF23" s="1496">
        <f t="shared" si="27"/>
        <v>0</v>
      </c>
      <c r="BG23" s="1496">
        <f t="shared" si="27"/>
        <v>0</v>
      </c>
      <c r="BH23" s="1496">
        <f t="shared" si="27"/>
        <v>0</v>
      </c>
      <c r="BI23" s="1496">
        <f t="shared" si="27"/>
        <v>0</v>
      </c>
      <c r="BJ23" s="1496">
        <f t="shared" si="27"/>
        <v>0</v>
      </c>
      <c r="BK23" s="1496">
        <f t="shared" si="27"/>
        <v>0</v>
      </c>
      <c r="BL23" s="1496">
        <f t="shared" si="27"/>
        <v>0</v>
      </c>
      <c r="BM23" s="1496">
        <f t="shared" si="27"/>
        <v>0</v>
      </c>
      <c r="BN23" s="1496">
        <f t="shared" si="27"/>
        <v>0</v>
      </c>
      <c r="BO23" s="1496">
        <f t="shared" si="27"/>
        <v>0</v>
      </c>
      <c r="BP23" s="803"/>
      <c r="BQ23" s="1486">
        <f t="shared" si="15"/>
        <v>0</v>
      </c>
      <c r="BR23" s="1530">
        <f t="shared" si="15"/>
        <v>0</v>
      </c>
      <c r="BS23" s="1530">
        <f t="shared" si="15"/>
        <v>0</v>
      </c>
      <c r="BT23" s="1530">
        <f t="shared" si="15"/>
        <v>0</v>
      </c>
      <c r="BU23" s="1486">
        <f t="shared" si="15"/>
        <v>0</v>
      </c>
      <c r="BV23" s="805"/>
      <c r="BW23" s="1530">
        <f>AVERAGE(BQ23:BU23)</f>
        <v>0</v>
      </c>
      <c r="BX23" s="223"/>
      <c r="BY23" s="223"/>
      <c r="BZ23" s="223"/>
      <c r="CA23" s="819">
        <f>IF(BQ23=0,0,BQ23/SUM($BQ$23,$BR$23,$BS$23,$BT$23,$BU$23))</f>
        <v>0</v>
      </c>
      <c r="CB23" s="819">
        <f t="shared" ref="CB23:CE23" si="28">IF(BR23=0,0,BR23/SUM($BQ$23,$BR$23,$BS$23,$BT$23,$BU$23))</f>
        <v>0</v>
      </c>
      <c r="CC23" s="819">
        <f t="shared" si="28"/>
        <v>0</v>
      </c>
      <c r="CD23" s="819">
        <f t="shared" si="28"/>
        <v>0</v>
      </c>
      <c r="CE23" s="819">
        <f t="shared" si="28"/>
        <v>0</v>
      </c>
      <c r="CF23" s="805"/>
      <c r="CG23" s="820">
        <f>BW23/BW5</f>
        <v>0</v>
      </c>
    </row>
    <row r="24" spans="2:85" ht="9.75" customHeight="1" thickBot="1" x14ac:dyDescent="0.3">
      <c r="B24" s="720"/>
      <c r="C24" s="720"/>
      <c r="D24" s="720"/>
      <c r="E24" s="720"/>
      <c r="F24" s="720"/>
      <c r="G24" s="721"/>
      <c r="H24" s="722"/>
      <c r="I24" s="722"/>
      <c r="J24" s="722"/>
      <c r="K24" s="722"/>
      <c r="L24" s="722"/>
      <c r="M24" s="722"/>
      <c r="N24" s="722"/>
      <c r="O24" s="722"/>
      <c r="P24" s="722"/>
      <c r="Q24" s="722"/>
      <c r="R24" s="722"/>
      <c r="S24" s="722"/>
      <c r="T24" s="722"/>
      <c r="U24" s="722"/>
      <c r="V24" s="722"/>
      <c r="W24" s="722"/>
      <c r="X24" s="722"/>
      <c r="Y24" s="722"/>
      <c r="Z24" s="722"/>
      <c r="AA24" s="722"/>
      <c r="AB24" s="722"/>
      <c r="AC24" s="722"/>
      <c r="AD24" s="722"/>
      <c r="AE24" s="722"/>
      <c r="AF24" s="722"/>
      <c r="AG24" s="722"/>
      <c r="AH24" s="722"/>
      <c r="AI24" s="722"/>
      <c r="AJ24" s="722"/>
      <c r="AK24" s="722"/>
      <c r="AL24" s="722"/>
      <c r="AM24" s="722"/>
      <c r="AN24" s="722"/>
      <c r="AO24" s="722"/>
      <c r="AP24" s="722"/>
      <c r="AQ24" s="722"/>
      <c r="AR24" s="722"/>
      <c r="AS24" s="722"/>
      <c r="AT24" s="722"/>
      <c r="AU24" s="722"/>
      <c r="AV24" s="722"/>
      <c r="AW24" s="722"/>
      <c r="AX24" s="722"/>
      <c r="AY24" s="722"/>
      <c r="AZ24" s="722"/>
      <c r="BA24" s="722"/>
      <c r="BB24" s="722"/>
      <c r="BC24" s="722"/>
      <c r="BD24" s="722"/>
      <c r="BE24" s="722"/>
      <c r="BF24" s="722"/>
      <c r="BG24" s="722"/>
      <c r="BH24" s="722"/>
      <c r="BI24" s="722"/>
      <c r="BJ24" s="722"/>
      <c r="BK24" s="722"/>
      <c r="BL24" s="722"/>
      <c r="BM24" s="722"/>
      <c r="BN24" s="722"/>
      <c r="BO24" s="722"/>
      <c r="BP24" s="719"/>
      <c r="BQ24" s="722"/>
      <c r="BR24" s="722"/>
      <c r="BS24" s="722"/>
      <c r="BT24" s="722"/>
      <c r="BU24" s="722"/>
      <c r="BV24" s="719"/>
      <c r="BW24" s="1510"/>
      <c r="BX24" s="218"/>
      <c r="BY24" s="218"/>
      <c r="BZ24" s="218"/>
      <c r="CA24" s="824"/>
      <c r="CB24" s="824"/>
      <c r="CC24" s="824"/>
      <c r="CD24" s="824"/>
      <c r="CE24" s="824"/>
      <c r="CF24" s="803"/>
      <c r="CG24" s="824"/>
    </row>
    <row r="25" spans="2:85" s="173" customFormat="1" ht="20.25" hidden="1" outlineLevel="1" thickTop="1" x14ac:dyDescent="0.25">
      <c r="B25" s="806" t="s">
        <v>316</v>
      </c>
      <c r="C25" s="997" t="s">
        <v>317</v>
      </c>
      <c r="D25" s="1673" t="s">
        <v>318</v>
      </c>
      <c r="E25" s="1673"/>
      <c r="F25" s="1673"/>
      <c r="G25" s="997" t="s">
        <v>319</v>
      </c>
      <c r="H25" s="1174"/>
      <c r="I25" s="1174"/>
      <c r="J25" s="1174"/>
      <c r="K25" s="1174"/>
      <c r="L25" s="1174"/>
      <c r="M25" s="1174"/>
      <c r="N25" s="1174"/>
      <c r="O25" s="1174"/>
      <c r="P25" s="1174"/>
      <c r="Q25" s="1174"/>
      <c r="R25" s="1174"/>
      <c r="S25" s="1174"/>
      <c r="T25" s="1174"/>
      <c r="U25" s="1174"/>
      <c r="V25" s="1174"/>
      <c r="W25" s="1174"/>
      <c r="X25" s="1174"/>
      <c r="Y25" s="1174"/>
      <c r="Z25" s="1174"/>
      <c r="AA25" s="1174"/>
      <c r="AB25" s="1174"/>
      <c r="AC25" s="1174"/>
      <c r="AD25" s="1174"/>
      <c r="AE25" s="1174"/>
      <c r="AF25" s="1174"/>
      <c r="AG25" s="1174"/>
      <c r="AH25" s="1174"/>
      <c r="AI25" s="1174"/>
      <c r="AJ25" s="1174"/>
      <c r="AK25" s="1174"/>
      <c r="AL25" s="1174"/>
      <c r="AM25" s="1174"/>
      <c r="AN25" s="1174"/>
      <c r="AO25" s="1174"/>
      <c r="AP25" s="1174"/>
      <c r="AQ25" s="1174"/>
      <c r="AR25" s="1174"/>
      <c r="AS25" s="1174"/>
      <c r="AT25" s="1174"/>
      <c r="AU25" s="1174"/>
      <c r="AV25" s="1174"/>
      <c r="AW25" s="1174"/>
      <c r="AX25" s="1174"/>
      <c r="AY25" s="1174"/>
      <c r="AZ25" s="1174"/>
      <c r="BA25" s="1174"/>
      <c r="BB25" s="1174"/>
      <c r="BC25" s="1174"/>
      <c r="BD25" s="1174"/>
      <c r="BE25" s="1174"/>
      <c r="BF25" s="1174"/>
      <c r="BG25" s="1174"/>
      <c r="BH25" s="1174"/>
      <c r="BI25" s="1174"/>
      <c r="BJ25" s="1174"/>
      <c r="BK25" s="1174"/>
      <c r="BL25" s="1174"/>
      <c r="BM25" s="1174"/>
      <c r="BN25" s="1174"/>
      <c r="BO25" s="1174"/>
      <c r="BP25" s="803"/>
      <c r="BQ25" s="144"/>
      <c r="BR25" s="804"/>
      <c r="BS25" s="804"/>
      <c r="BT25" s="804"/>
      <c r="BU25" s="144"/>
      <c r="BV25" s="805"/>
      <c r="BW25" s="804"/>
      <c r="BX25" s="223"/>
      <c r="BY25" s="223"/>
      <c r="BZ25" s="223"/>
      <c r="CA25" s="819"/>
      <c r="CB25" s="819"/>
      <c r="CC25" s="819"/>
      <c r="CD25" s="819"/>
      <c r="CE25" s="819"/>
      <c r="CF25" s="805"/>
      <c r="CG25" s="820"/>
    </row>
    <row r="26" spans="2:85" hidden="1" outlineLevel="1" x14ac:dyDescent="0.25">
      <c r="B26" s="1175" t="s">
        <v>32</v>
      </c>
      <c r="C26" s="1176">
        <v>0</v>
      </c>
      <c r="D26" s="1674">
        <v>0</v>
      </c>
      <c r="E26" s="1674"/>
      <c r="F26" s="1675"/>
      <c r="G26" s="1177" t="s">
        <v>320</v>
      </c>
      <c r="H26" s="198">
        <f>IF($G$26="Ft Bruto",(H5*$D$26)*$C$26,IF($G$26="Fluxo Cx",('Fluxo de Caixa'!I5*$D$26),""))</f>
        <v>0</v>
      </c>
      <c r="I26" s="198">
        <f>IF($G$26="Ft Bruto",(I5*$D$26)*$C$26,IF($G$26="Fluxo Cx",('Fluxo de Caixa'!J5*$D$26),""))</f>
        <v>0</v>
      </c>
      <c r="J26" s="198">
        <f>IF($G$26="Ft Bruto",(J5*$D$26)*$C$26,IF($G$26="Fluxo Cx",('Fluxo de Caixa'!K5*$D$26)*$C$26,""))</f>
        <v>0</v>
      </c>
      <c r="K26" s="198">
        <f>IF($G$26="Ft Bruto",(K5*$D$26)*$C$26,IF($G$26="Fluxo Cx",('Fluxo de Caixa'!L5*$D$26)*$C$26,""))</f>
        <v>0</v>
      </c>
      <c r="L26" s="198">
        <f>IF($G$26="Ft Bruto",(L5*$D$26)*$C$26,IF($G$26="Fluxo Cx",('Fluxo de Caixa'!M5*$D$26)*$C$26,""))</f>
        <v>0</v>
      </c>
      <c r="M26" s="198">
        <f>IF($G$26="Ft Bruto",(M5*$D$26)*$C$26,IF($G$26="Fluxo Cx",('Fluxo de Caixa'!N5*$D$26)*$C$26,""))</f>
        <v>0</v>
      </c>
      <c r="N26" s="198">
        <f>IF($G$26="Ft Bruto",(N5*$D$26)*$C$26,IF($G$26="Fluxo Cx",('Fluxo de Caixa'!O5*$D$26)*$C$26,""))</f>
        <v>0</v>
      </c>
      <c r="O26" s="198">
        <f>IF($G$26="Ft Bruto",(O5*$D$26)*$C$26,IF($G$26="Fluxo Cx",('Fluxo de Caixa'!P5*$D$26)*$C$26,""))</f>
        <v>0</v>
      </c>
      <c r="P26" s="198">
        <f>IF($G$26="Ft Bruto",(P5*$D$26)*$C$26,IF($G$26="Fluxo Cx",('Fluxo de Caixa'!Q5*$D$26)*$C$26,""))</f>
        <v>0</v>
      </c>
      <c r="Q26" s="198">
        <f>IF($G$26="Ft Bruto",(Q5*$D$26)*$C$26,IF($G$26="Fluxo Cx",('Fluxo de Caixa'!R5*$D$26)*$C$26,""))</f>
        <v>0</v>
      </c>
      <c r="R26" s="198">
        <f>IF($G$26="Ft Bruto",(R5*$D$26)*$C$26,IF($G$26="Fluxo Cx",('Fluxo de Caixa'!S5*$D$26)*$C$26,""))</f>
        <v>0</v>
      </c>
      <c r="S26" s="198">
        <f>IF($G$26="Ft Bruto",(S5*$D$26)*$C$26,IF($G$26="Fluxo Cx",('Fluxo de Caixa'!T5*$D$26)*$C$26,""))</f>
        <v>0</v>
      </c>
      <c r="T26" s="198">
        <f>IF($G$26="Ft Bruto",(T5*$D$26)*$C$26,IF($G$26="Fluxo Cx",('Fluxo de Caixa'!U5*$D$26)*$C$26,""))</f>
        <v>0</v>
      </c>
      <c r="U26" s="198">
        <f>IF($G$26="Ft Bruto",(U5*$D$26)*$C$26,IF($G$26="Fluxo Cx",('Fluxo de Caixa'!V5*$D$26)*$C$26,""))</f>
        <v>0</v>
      </c>
      <c r="V26" s="198">
        <f>IF($G$26="Ft Bruto",(V5*$D$26)*$C$26,IF($G$26="Fluxo Cx",('Fluxo de Caixa'!W5*$D$26)*$C$26,""))</f>
        <v>0</v>
      </c>
      <c r="W26" s="198">
        <f>IF($G$26="Ft Bruto",(W5*$D$26)*$C$26,IF($G$26="Fluxo Cx",('Fluxo de Caixa'!X5*$D$26)*$C$26,""))</f>
        <v>0</v>
      </c>
      <c r="X26" s="198">
        <f>IF($G$26="Ft Bruto",(X5*$D$26)*$C$26,IF($G$26="Fluxo Cx",('Fluxo de Caixa'!Y5*$D$26)*$C$26,""))</f>
        <v>0</v>
      </c>
      <c r="Y26" s="198">
        <f>IF($G$26="Ft Bruto",(Y5*$D$26)*$C$26,IF($G$26="Fluxo Cx",('Fluxo de Caixa'!Z5*$D$26)*$C$26,""))</f>
        <v>0</v>
      </c>
      <c r="Z26" s="198">
        <f>IF($G$26="Ft Bruto",(Z5*$D$26)*$C$26,IF($G$26="Fluxo Cx",('Fluxo de Caixa'!AA5*$D$26)*$C$26,""))</f>
        <v>0</v>
      </c>
      <c r="AA26" s="198">
        <f>IF($G$26="Ft Bruto",(AA5*$D$26)*$C$26,IF($G$26="Fluxo Cx",('Fluxo de Caixa'!AB5*$D$26)*$C$26,""))</f>
        <v>0</v>
      </c>
      <c r="AB26" s="198">
        <f>IF($G$26="Ft Bruto",(AB5*$D$26)*$C$26,IF($G$26="Fluxo Cx",('Fluxo de Caixa'!AC5*$D$26)*$C$26,""))</f>
        <v>0</v>
      </c>
      <c r="AC26" s="198">
        <f>IF($G$26="Ft Bruto",(AC5*$D$26)*$C$26,IF($G$26="Fluxo Cx",('Fluxo de Caixa'!AD5*$D$26)*$C$26,""))</f>
        <v>0</v>
      </c>
      <c r="AD26" s="198">
        <f>IF($G$26="Ft Bruto",(AD5*$D$26)*$C$26,IF($G$26="Fluxo Cx",('Fluxo de Caixa'!AE5*$D$26)*$C$26,""))</f>
        <v>0</v>
      </c>
      <c r="AE26" s="198">
        <f>IF($G$26="Ft Bruto",(AE5*$D$26)*$C$26,IF($G$26="Fluxo Cx",('Fluxo de Caixa'!AF5*$D$26)*$C$26,""))</f>
        <v>0</v>
      </c>
      <c r="AF26" s="198">
        <f>IF($G$26="Ft Bruto",(AF5*$D$26)*$C$26,IF($G$26="Fluxo Cx",('Fluxo de Caixa'!AG5*$D$26)*$C$26,""))</f>
        <v>0</v>
      </c>
      <c r="AG26" s="198">
        <f>IF($G$26="Ft Bruto",(AG5*$D$26)*$C$26,IF($G$26="Fluxo Cx",('Fluxo de Caixa'!AH5*$D$26)*$C$26,""))</f>
        <v>0</v>
      </c>
      <c r="AH26" s="198">
        <f>IF($G$26="Ft Bruto",(AH5*$D$26)*$C$26,IF($G$26="Fluxo Cx",('Fluxo de Caixa'!AI5*$D$26)*$C$26,""))</f>
        <v>0</v>
      </c>
      <c r="AI26" s="198">
        <f>IF($G$26="Ft Bruto",(AI5*$D$26)*$C$26,IF($G$26="Fluxo Cx",('Fluxo de Caixa'!AJ5*$D$26)*$C$26,""))</f>
        <v>0</v>
      </c>
      <c r="AJ26" s="198">
        <f>IF($G$26="Ft Bruto",(AJ5*$D$26)*$C$26,IF($G$26="Fluxo Cx",('Fluxo de Caixa'!AK5*$D$26)*$C$26,""))</f>
        <v>0</v>
      </c>
      <c r="AK26" s="198">
        <f>IF($G$26="Ft Bruto",(AK5*$D$26)*$C$26,IF($G$26="Fluxo Cx",('Fluxo de Caixa'!AL5*$D$26)*$C$26,""))</f>
        <v>0</v>
      </c>
      <c r="AL26" s="198">
        <f>IF($G$26="Ft Bruto",(AL5*$D$26)*$C$26,IF($G$26="Fluxo Cx",('Fluxo de Caixa'!AM5*$D$26)*$C$26,""))</f>
        <v>0</v>
      </c>
      <c r="AM26" s="198">
        <f>IF($G$26="Ft Bruto",(AM5*$D$26)*$C$26,IF($G$26="Fluxo Cx",('Fluxo de Caixa'!AN5*$D$26)*$C$26,""))</f>
        <v>0</v>
      </c>
      <c r="AN26" s="198">
        <f>IF($G$26="Ft Bruto",(AN5*$D$26)*$C$26,IF($G$26="Fluxo Cx",('Fluxo de Caixa'!AO5*$D$26)*$C$26,""))</f>
        <v>0</v>
      </c>
      <c r="AO26" s="198">
        <f>IF($G$26="Ft Bruto",(AO5*$D$26)*$C$26,IF($G$26="Fluxo Cx",('Fluxo de Caixa'!AP5*$D$26)*$C$26,""))</f>
        <v>0</v>
      </c>
      <c r="AP26" s="198">
        <f>IF($G$26="Ft Bruto",(AP5*$D$26)*$C$26,IF($G$26="Fluxo Cx",('Fluxo de Caixa'!AQ5*$D$26)*$C$26,""))</f>
        <v>0</v>
      </c>
      <c r="AQ26" s="198">
        <f>IF($G$26="Ft Bruto",(AQ5*$D$26)*$C$26,IF($G$26="Fluxo Cx",('Fluxo de Caixa'!AR5*$D$26)*$C$26,""))</f>
        <v>0</v>
      </c>
      <c r="AR26" s="198">
        <f>IF($G$26="Ft Bruto",(AR5*$D$26)*$C$26,IF($G$26="Fluxo Cx",('Fluxo de Caixa'!AS5*$D$26)*$C$26,""))</f>
        <v>0</v>
      </c>
      <c r="AS26" s="198">
        <f>IF($G$26="Ft Bruto",(AS5*$D$26)*$C$26,IF($G$26="Fluxo Cx",('Fluxo de Caixa'!AT5*$D$26)*$C$26,""))</f>
        <v>0</v>
      </c>
      <c r="AT26" s="198">
        <f>IF($G$26="Ft Bruto",(AT5*$D$26)*$C$26,IF($G$26="Fluxo Cx",('Fluxo de Caixa'!AU5*$D$26)*$C$26,""))</f>
        <v>0</v>
      </c>
      <c r="AU26" s="198">
        <f>IF($G$26="Ft Bruto",(AU5*$D$26)*$C$26,IF($G$26="Fluxo Cx",('Fluxo de Caixa'!AV5*$D$26)*$C$26,""))</f>
        <v>0</v>
      </c>
      <c r="AV26" s="198">
        <f>IF($G$26="Ft Bruto",(AV5*$D$26)*$C$26,IF($G$26="Fluxo Cx",('Fluxo de Caixa'!AW5*$D$26)*$C$26,""))</f>
        <v>0</v>
      </c>
      <c r="AW26" s="198">
        <f>IF($G$26="Ft Bruto",(AW5*$D$26)*$C$26,IF($G$26="Fluxo Cx",('Fluxo de Caixa'!AX5*$D$26)*$C$26,""))</f>
        <v>0</v>
      </c>
      <c r="AX26" s="198">
        <f>IF($G$26="Ft Bruto",(AX5*$D$26)*$C$26,IF($G$26="Fluxo Cx",('Fluxo de Caixa'!AY5*$D$26)*$C$26,""))</f>
        <v>0</v>
      </c>
      <c r="AY26" s="198">
        <f>IF($G$26="Ft Bruto",(AY5*$D$26)*$C$26,IF($G$26="Fluxo Cx",('Fluxo de Caixa'!AZ5*$D$26)*$C$26,""))</f>
        <v>0</v>
      </c>
      <c r="AZ26" s="198">
        <f>IF($G$26="Ft Bruto",(AZ5*$D$26)*$C$26,IF($G$26="Fluxo Cx",('Fluxo de Caixa'!BA5*$D$26)*$C$26,""))</f>
        <v>0</v>
      </c>
      <c r="BA26" s="198">
        <f>IF($G$26="Ft Bruto",(BA5*$D$26)*$C$26,IF($G$26="Fluxo Cx",('Fluxo de Caixa'!BB5*$D$26)*$C$26,""))</f>
        <v>0</v>
      </c>
      <c r="BB26" s="198">
        <f>IF($G$26="Ft Bruto",(BB5*$D$26)*$C$26,IF($G$26="Fluxo Cx",('Fluxo de Caixa'!BC5*$D$26)*$C$26,""))</f>
        <v>0</v>
      </c>
      <c r="BC26" s="198">
        <f>IF($G$26="Ft Bruto",(BC5*$D$26)*$C$26,IF($G$26="Fluxo Cx",('Fluxo de Caixa'!BD5*$D$26)*$C$26,""))</f>
        <v>0</v>
      </c>
      <c r="BD26" s="198">
        <f>IF($G$26="Ft Bruto",(BD5*$D$26)*$C$26,IF($G$26="Fluxo Cx",('Fluxo de Caixa'!BE5*$D$26)*$C$26,""))</f>
        <v>0</v>
      </c>
      <c r="BE26" s="198">
        <f>IF($G$26="Ft Bruto",(BE5*$D$26)*$C$26,IF($G$26="Fluxo Cx",('Fluxo de Caixa'!BF5*$D$26)*$C$26,""))</f>
        <v>0</v>
      </c>
      <c r="BF26" s="198">
        <f>IF($G$26="Ft Bruto",(BF5*$D$26)*$C$26,IF($G$26="Fluxo Cx",('Fluxo de Caixa'!BG5*$D$26)*$C$26,""))</f>
        <v>0</v>
      </c>
      <c r="BG26" s="198">
        <f>IF($G$26="Ft Bruto",(BG5*$D$26)*$C$26,IF($G$26="Fluxo Cx",('Fluxo de Caixa'!BH5*$D$26)*$C$26,""))</f>
        <v>0</v>
      </c>
      <c r="BH26" s="198">
        <f>IF($G$26="Ft Bruto",(BH5*$D$26)*$C$26,IF($G$26="Fluxo Cx",('Fluxo de Caixa'!BI5*$D$26)*$C$26,""))</f>
        <v>0</v>
      </c>
      <c r="BI26" s="198">
        <f>IF($G$26="Ft Bruto",(BI5*$D$26)*$C$26,IF($G$26="Fluxo Cx",('Fluxo de Caixa'!BJ5*$D$26)*$C$26,""))</f>
        <v>0</v>
      </c>
      <c r="BJ26" s="198">
        <f>IF($G$26="Ft Bruto",(BJ5*$D$26)*$C$26,IF($G$26="Fluxo Cx",('Fluxo de Caixa'!BK5*$D$26)*$C$26,""))</f>
        <v>0</v>
      </c>
      <c r="BK26" s="198">
        <f>IF($G$26="Ft Bruto",(BK5*$D$26)*$C$26,IF($G$26="Fluxo Cx",('Fluxo de Caixa'!BL5*$D$26)*$C$26,""))</f>
        <v>0</v>
      </c>
      <c r="BL26" s="198">
        <f>IF($G$26="Ft Bruto",(BL5*$D$26)*$C$26,IF($G$26="Fluxo Cx",('Fluxo de Caixa'!BM5*$D$26)*$C$26,""))</f>
        <v>0</v>
      </c>
      <c r="BM26" s="198">
        <f>IF($G$26="Ft Bruto",(BM5*$D$26)*$C$26,IF($G$26="Fluxo Cx",('Fluxo de Caixa'!BN5*$D$26)*$C$26,""))</f>
        <v>0</v>
      </c>
      <c r="BN26" s="198">
        <f>IF($G$26="Ft Bruto",(BN5*$D$26)*$C$26,IF($G$26="Fluxo Cx",('Fluxo de Caixa'!BO5*$D$26)*$C$26,""))</f>
        <v>0</v>
      </c>
      <c r="BO26" s="198">
        <f>IF($G$26="Ft Bruto",(BO5*$D$26)*$C$26,IF($G$26="Fluxo Cx",('Fluxo de Caixa'!BP5*$D$26)*$C$26,""))</f>
        <v>0</v>
      </c>
      <c r="BQ26" s="198">
        <f t="shared" ref="BQ26:BU27" si="29">SUMIF($H$2:$BO$2,BQ$2,$H26:$BO26)</f>
        <v>0</v>
      </c>
      <c r="BR26" s="198">
        <f t="shared" si="29"/>
        <v>0</v>
      </c>
      <c r="BS26" s="198">
        <f t="shared" si="29"/>
        <v>0</v>
      </c>
      <c r="BT26" s="198">
        <f t="shared" si="29"/>
        <v>0</v>
      </c>
      <c r="BU26" s="198">
        <f t="shared" si="29"/>
        <v>0</v>
      </c>
      <c r="BW26" s="198">
        <f>AVERAGE(BQ26:BU26)</f>
        <v>0</v>
      </c>
    </row>
    <row r="27" spans="2:85" ht="20.25" hidden="1" outlineLevel="1" thickBot="1" x14ac:dyDescent="0.3">
      <c r="B27" s="873" t="s">
        <v>321</v>
      </c>
      <c r="C27" s="113"/>
      <c r="D27" s="113"/>
      <c r="E27" s="113"/>
      <c r="F27" s="113"/>
      <c r="G27" s="87"/>
      <c r="H27" s="888" t="str">
        <f>IF(H26&lt;1,"",H26*(H32/H31))</f>
        <v/>
      </c>
      <c r="I27" s="198" t="str">
        <f>IF(I26&lt;1,"",I26*(I32/I31))</f>
        <v/>
      </c>
      <c r="J27" s="198" t="str">
        <f>IF(J26&lt;1,"",J26*(J32/J31))</f>
        <v/>
      </c>
      <c r="K27" s="198" t="str">
        <f t="shared" ref="K27:BO27" si="30">IF(K26&lt;1,"",K26*(K32/K31))</f>
        <v/>
      </c>
      <c r="L27" s="198" t="str">
        <f t="shared" si="30"/>
        <v/>
      </c>
      <c r="M27" s="198" t="str">
        <f t="shared" si="30"/>
        <v/>
      </c>
      <c r="N27" s="198" t="str">
        <f t="shared" si="30"/>
        <v/>
      </c>
      <c r="O27" s="198" t="str">
        <f t="shared" si="30"/>
        <v/>
      </c>
      <c r="P27" s="198" t="str">
        <f t="shared" si="30"/>
        <v/>
      </c>
      <c r="Q27" s="198" t="str">
        <f t="shared" si="30"/>
        <v/>
      </c>
      <c r="R27" s="198" t="str">
        <f t="shared" si="30"/>
        <v/>
      </c>
      <c r="S27" s="198" t="str">
        <f t="shared" si="30"/>
        <v/>
      </c>
      <c r="T27" s="198" t="str">
        <f t="shared" si="30"/>
        <v/>
      </c>
      <c r="U27" s="198" t="str">
        <f t="shared" si="30"/>
        <v/>
      </c>
      <c r="V27" s="198" t="str">
        <f t="shared" si="30"/>
        <v/>
      </c>
      <c r="W27" s="198" t="str">
        <f t="shared" si="30"/>
        <v/>
      </c>
      <c r="X27" s="198" t="str">
        <f t="shared" si="30"/>
        <v/>
      </c>
      <c r="Y27" s="198" t="str">
        <f t="shared" si="30"/>
        <v/>
      </c>
      <c r="Z27" s="198" t="str">
        <f t="shared" si="30"/>
        <v/>
      </c>
      <c r="AA27" s="198" t="str">
        <f t="shared" si="30"/>
        <v/>
      </c>
      <c r="AB27" s="198" t="str">
        <f t="shared" si="30"/>
        <v/>
      </c>
      <c r="AC27" s="198" t="str">
        <f t="shared" si="30"/>
        <v/>
      </c>
      <c r="AD27" s="198" t="str">
        <f t="shared" si="30"/>
        <v/>
      </c>
      <c r="AE27" s="198" t="str">
        <f t="shared" si="30"/>
        <v/>
      </c>
      <c r="AF27" s="198" t="str">
        <f t="shared" si="30"/>
        <v/>
      </c>
      <c r="AG27" s="198" t="str">
        <f t="shared" si="30"/>
        <v/>
      </c>
      <c r="AH27" s="198" t="str">
        <f t="shared" si="30"/>
        <v/>
      </c>
      <c r="AI27" s="198" t="str">
        <f t="shared" si="30"/>
        <v/>
      </c>
      <c r="AJ27" s="198" t="str">
        <f t="shared" si="30"/>
        <v/>
      </c>
      <c r="AK27" s="198" t="str">
        <f t="shared" si="30"/>
        <v/>
      </c>
      <c r="AL27" s="198" t="str">
        <f t="shared" si="30"/>
        <v/>
      </c>
      <c r="AM27" s="198" t="str">
        <f t="shared" si="30"/>
        <v/>
      </c>
      <c r="AN27" s="198" t="str">
        <f t="shared" si="30"/>
        <v/>
      </c>
      <c r="AO27" s="198" t="str">
        <f t="shared" si="30"/>
        <v/>
      </c>
      <c r="AP27" s="198" t="str">
        <f t="shared" si="30"/>
        <v/>
      </c>
      <c r="AQ27" s="198" t="str">
        <f t="shared" si="30"/>
        <v/>
      </c>
      <c r="AR27" s="198" t="str">
        <f t="shared" si="30"/>
        <v/>
      </c>
      <c r="AS27" s="198" t="str">
        <f t="shared" si="30"/>
        <v/>
      </c>
      <c r="AT27" s="198" t="str">
        <f t="shared" si="30"/>
        <v/>
      </c>
      <c r="AU27" s="198" t="str">
        <f t="shared" si="30"/>
        <v/>
      </c>
      <c r="AV27" s="198" t="str">
        <f t="shared" si="30"/>
        <v/>
      </c>
      <c r="AW27" s="198" t="str">
        <f t="shared" si="30"/>
        <v/>
      </c>
      <c r="AX27" s="198" t="str">
        <f t="shared" si="30"/>
        <v/>
      </c>
      <c r="AY27" s="198" t="str">
        <f t="shared" si="30"/>
        <v/>
      </c>
      <c r="AZ27" s="198" t="str">
        <f t="shared" si="30"/>
        <v/>
      </c>
      <c r="BA27" s="198" t="str">
        <f t="shared" si="30"/>
        <v/>
      </c>
      <c r="BB27" s="198" t="str">
        <f t="shared" si="30"/>
        <v/>
      </c>
      <c r="BC27" s="198" t="str">
        <f t="shared" si="30"/>
        <v/>
      </c>
      <c r="BD27" s="198" t="str">
        <f t="shared" si="30"/>
        <v/>
      </c>
      <c r="BE27" s="198" t="str">
        <f t="shared" si="30"/>
        <v/>
      </c>
      <c r="BF27" s="198" t="str">
        <f t="shared" si="30"/>
        <v/>
      </c>
      <c r="BG27" s="198" t="str">
        <f t="shared" si="30"/>
        <v/>
      </c>
      <c r="BH27" s="198" t="str">
        <f t="shared" si="30"/>
        <v/>
      </c>
      <c r="BI27" s="198" t="str">
        <f t="shared" si="30"/>
        <v/>
      </c>
      <c r="BJ27" s="198" t="str">
        <f t="shared" si="30"/>
        <v/>
      </c>
      <c r="BK27" s="198" t="str">
        <f t="shared" si="30"/>
        <v/>
      </c>
      <c r="BL27" s="198" t="str">
        <f t="shared" si="30"/>
        <v/>
      </c>
      <c r="BM27" s="198" t="str">
        <f t="shared" si="30"/>
        <v/>
      </c>
      <c r="BN27" s="198" t="str">
        <f t="shared" si="30"/>
        <v/>
      </c>
      <c r="BO27" s="198" t="str">
        <f t="shared" si="30"/>
        <v/>
      </c>
      <c r="BQ27" s="198">
        <f t="shared" si="29"/>
        <v>0</v>
      </c>
      <c r="BR27" s="198">
        <f t="shared" si="29"/>
        <v>0</v>
      </c>
      <c r="BS27" s="198">
        <f t="shared" si="29"/>
        <v>0</v>
      </c>
      <c r="BT27" s="198">
        <f t="shared" si="29"/>
        <v>0</v>
      </c>
      <c r="BU27" s="198">
        <f t="shared" si="29"/>
        <v>0</v>
      </c>
      <c r="BV27" s="198" t="e">
        <f t="shared" ref="BV27" si="31">AVERAGEIF($H$2:$BO$2,BV$2,$H27:$BO27)</f>
        <v>#DIV/0!</v>
      </c>
      <c r="BW27" s="198">
        <f>AVERAGE(BQ27:BU27)</f>
        <v>0</v>
      </c>
      <c r="BX27" s="218"/>
      <c r="BY27" s="218"/>
      <c r="BZ27" s="218"/>
      <c r="CA27" s="174"/>
      <c r="CB27" s="174"/>
      <c r="CC27" s="174"/>
      <c r="CD27" s="174"/>
      <c r="CE27" s="174"/>
      <c r="CG27" s="174"/>
    </row>
    <row r="28" spans="2:85" s="96" customFormat="1" ht="21" collapsed="1" thickTop="1" thickBot="1" x14ac:dyDescent="0.25">
      <c r="B28" s="1397" t="s">
        <v>322</v>
      </c>
      <c r="C28" s="1484"/>
      <c r="D28" s="1484"/>
      <c r="E28" s="1484"/>
      <c r="F28" s="1484"/>
      <c r="G28" s="1485"/>
      <c r="H28" s="1486" t="str">
        <f>IFERROR(H13-H15-H23-H26-H27,"")</f>
        <v/>
      </c>
      <c r="I28" s="1486">
        <f>IFERROR(IF($C$26=0%,I13-I15-I23,I13-I15-I23-I26-I27),"")</f>
        <v>3146.586423768757</v>
      </c>
      <c r="J28" s="1486">
        <f>IFERROR(IF($C$26=0%,J13-J15-J23,J13-J15-J23-J26-J27),"")</f>
        <v>6293.1728475375139</v>
      </c>
      <c r="K28" s="1486">
        <f t="shared" ref="K28:BO28" si="32">IFERROR(IF($C$26=0%,K13-K15-K23,K13-K15-K23-K26-K27),"")</f>
        <v>9439.759271306275</v>
      </c>
      <c r="L28" s="1486">
        <f t="shared" si="32"/>
        <v>12554.879830837343</v>
      </c>
      <c r="M28" s="1486">
        <f t="shared" si="32"/>
        <v>15693.599788546697</v>
      </c>
      <c r="N28" s="1486">
        <f t="shared" si="32"/>
        <v>18832.319746255998</v>
      </c>
      <c r="O28" s="1486">
        <f t="shared" si="32"/>
        <v>21499.068487152825</v>
      </c>
      <c r="P28" s="1486">
        <f t="shared" si="32"/>
        <v>24001.323692957074</v>
      </c>
      <c r="Q28" s="1486">
        <f t="shared" si="32"/>
        <v>26717.428174443143</v>
      </c>
      <c r="R28" s="1486">
        <f t="shared" si="32"/>
        <v>29213.91618832526</v>
      </c>
      <c r="S28" s="1486">
        <f t="shared" si="32"/>
        <v>31722.563711450151</v>
      </c>
      <c r="T28" s="1486">
        <f t="shared" si="32"/>
        <v>23619.87222242172</v>
      </c>
      <c r="U28" s="1486">
        <f t="shared" si="32"/>
        <v>22328.699803431045</v>
      </c>
      <c r="V28" s="1486">
        <f t="shared" si="32"/>
        <v>24462.285451993113</v>
      </c>
      <c r="W28" s="1486">
        <f t="shared" si="32"/>
        <v>26816.513046495093</v>
      </c>
      <c r="X28" s="1486">
        <f t="shared" si="32"/>
        <v>29271.475147934514</v>
      </c>
      <c r="Y28" s="1486">
        <f t="shared" si="32"/>
        <v>31925.469285629239</v>
      </c>
      <c r="Z28" s="1486">
        <f t="shared" si="32"/>
        <v>30153.019653009964</v>
      </c>
      <c r="AA28" s="1486">
        <f t="shared" si="32"/>
        <v>28538.107240710851</v>
      </c>
      <c r="AB28" s="1486">
        <f t="shared" si="32"/>
        <v>30435.476158036887</v>
      </c>
      <c r="AC28" s="1486">
        <f t="shared" si="32"/>
        <v>32472.470763607962</v>
      </c>
      <c r="AD28" s="1486">
        <f t="shared" si="32"/>
        <v>34655.380055259564</v>
      </c>
      <c r="AE28" s="1486">
        <f t="shared" si="32"/>
        <v>38016.669154450865</v>
      </c>
      <c r="AF28" s="1486">
        <f t="shared" si="32"/>
        <v>32211.314966025267</v>
      </c>
      <c r="AG28" s="1486">
        <f t="shared" si="32"/>
        <v>30512.803594398487</v>
      </c>
      <c r="AH28" s="1486">
        <f t="shared" si="32"/>
        <v>31956.213526780753</v>
      </c>
      <c r="AI28" s="1486">
        <f t="shared" si="32"/>
        <v>33478.427039139286</v>
      </c>
      <c r="AJ28" s="1486">
        <f t="shared" si="32"/>
        <v>35084.546877899316</v>
      </c>
      <c r="AK28" s="1486">
        <f t="shared" si="32"/>
        <v>37473.945957586999</v>
      </c>
      <c r="AL28" s="1486">
        <f t="shared" si="32"/>
        <v>33687.631838746413</v>
      </c>
      <c r="AM28" s="1486">
        <f t="shared" si="32"/>
        <v>30299.189486425916</v>
      </c>
      <c r="AN28" s="1486">
        <f t="shared" si="32"/>
        <v>32397.899771847638</v>
      </c>
      <c r="AO28" s="1486">
        <f t="shared" si="32"/>
        <v>34640.655485834723</v>
      </c>
      <c r="AP28" s="1486">
        <f t="shared" si="32"/>
        <v>37037.195706067985</v>
      </c>
      <c r="AQ28" s="1486">
        <f t="shared" si="32"/>
        <v>39974.194895969114</v>
      </c>
      <c r="AR28" s="1486">
        <f t="shared" si="32"/>
        <v>34355.780752414583</v>
      </c>
      <c r="AS28" s="1486">
        <f t="shared" si="32"/>
        <v>32618.364706023611</v>
      </c>
      <c r="AT28" s="1486">
        <f t="shared" si="32"/>
        <v>34227.916599876298</v>
      </c>
      <c r="AU28" s="1486">
        <f t="shared" si="32"/>
        <v>35916.065351782403</v>
      </c>
      <c r="AV28" s="1486">
        <f t="shared" si="32"/>
        <v>37686.589605035064</v>
      </c>
      <c r="AW28" s="1486">
        <f t="shared" si="32"/>
        <v>40296.125909019429</v>
      </c>
      <c r="AX28" s="1486">
        <f t="shared" si="32"/>
        <v>36243.732850756263</v>
      </c>
      <c r="AY28" s="1486">
        <f t="shared" si="32"/>
        <v>32601.139417009304</v>
      </c>
      <c r="AZ28" s="1486">
        <f t="shared" si="32"/>
        <v>34862.614501520286</v>
      </c>
      <c r="BA28" s="1486">
        <f t="shared" si="32"/>
        <v>37279.714395798044</v>
      </c>
      <c r="BB28" s="1486">
        <f t="shared" si="32"/>
        <v>39863.00630097252</v>
      </c>
      <c r="BC28" s="1486">
        <f t="shared" si="32"/>
        <v>43021.836902354567</v>
      </c>
      <c r="BD28" s="1486">
        <f t="shared" si="32"/>
        <v>37403.415072929689</v>
      </c>
      <c r="BE28" s="1486">
        <f t="shared" si="32"/>
        <v>35510.491663253939</v>
      </c>
      <c r="BF28" s="1486">
        <f t="shared" si="32"/>
        <v>37261.293362389486</v>
      </c>
      <c r="BG28" s="1486">
        <f t="shared" si="32"/>
        <v>39097.51079351511</v>
      </c>
      <c r="BH28" s="1486">
        <f t="shared" si="32"/>
        <v>41023.250705544626</v>
      </c>
      <c r="BI28" s="1486">
        <f t="shared" si="32"/>
        <v>43862.069925773685</v>
      </c>
      <c r="BJ28" s="1486">
        <f t="shared" si="32"/>
        <v>39449.71451472101</v>
      </c>
      <c r="BK28" s="1486">
        <f t="shared" si="32"/>
        <v>35483.866574293032</v>
      </c>
      <c r="BL28" s="1486">
        <f t="shared" si="32"/>
        <v>37944.169396322992</v>
      </c>
      <c r="BM28" s="1486">
        <f t="shared" si="32"/>
        <v>40573.678382897488</v>
      </c>
      <c r="BN28" s="1486">
        <f t="shared" si="32"/>
        <v>43383.879905315844</v>
      </c>
      <c r="BO28" s="1486">
        <f t="shared" si="32"/>
        <v>46820.235479372364</v>
      </c>
      <c r="BP28" s="124"/>
      <c r="BQ28" s="1486">
        <f>SUMIF($H$2:$BO$2,BQ$2,$H28:$BO28)</f>
        <v>199114.61816258103</v>
      </c>
      <c r="BR28" s="1486">
        <f>SUMIF($H$2:$BO$2,BR$2,$H28:$BO28)</f>
        <v>352695.4379829808</v>
      </c>
      <c r="BS28" s="1486">
        <f>SUMIF($H$2:$BO$2,BS$2,$H28:$BO28)</f>
        <v>408754.01914672193</v>
      </c>
      <c r="BT28" s="1486">
        <f>SUMIF($H$2:$BO$2,BT$2,$H28:$BO28)</f>
        <v>438972.8872925624</v>
      </c>
      <c r="BU28" s="1486">
        <f>SUMIF($H$2:$BO$2,BU$2,$H28:$BO28)</f>
        <v>477813.57577632921</v>
      </c>
      <c r="BV28" s="124"/>
      <c r="BW28" s="1486">
        <f>AVERAGE(BQ28:BU28)</f>
        <v>375470.10767223511</v>
      </c>
      <c r="BX28" s="93"/>
      <c r="BY28" s="93"/>
      <c r="BZ28" s="93"/>
      <c r="CA28" s="819">
        <f>BQ28/SUM($BQ$28,$BR$28,$BS$28,$BT$28,$BU$28)</f>
        <v>0.10606150215100331</v>
      </c>
      <c r="CB28" s="819">
        <f t="shared" ref="CB28:CE28" si="33">BR28/SUM($BQ$28,$BR$28,$BS$28,$BT$28,$BU$28)</f>
        <v>0.18786871752297504</v>
      </c>
      <c r="CC28" s="819">
        <f t="shared" si="33"/>
        <v>0.217729193773019</v>
      </c>
      <c r="CD28" s="819">
        <f t="shared" si="33"/>
        <v>0.23382574448550336</v>
      </c>
      <c r="CE28" s="819">
        <f t="shared" si="33"/>
        <v>0.25451484206749925</v>
      </c>
      <c r="CF28" s="124"/>
      <c r="CG28" s="820">
        <f>BW28/BW5</f>
        <v>0.3619934629750659</v>
      </c>
    </row>
    <row r="29" spans="2:85" s="618" customFormat="1" ht="18.75" collapsed="1" thickTop="1" x14ac:dyDescent="0.2">
      <c r="B29" s="1489" t="s">
        <v>323</v>
      </c>
      <c r="C29" s="1490"/>
      <c r="D29" s="1490"/>
      <c r="E29" s="1490"/>
      <c r="F29" s="1490"/>
      <c r="G29" s="1491"/>
      <c r="H29" s="1492" t="str">
        <f t="shared" ref="H29:AM29" si="34">IFERROR(H28/H5,"")</f>
        <v/>
      </c>
      <c r="I29" s="1492">
        <f t="shared" si="34"/>
        <v>0.41625477650404336</v>
      </c>
      <c r="J29" s="1492">
        <f t="shared" si="34"/>
        <v>0.41625477650404336</v>
      </c>
      <c r="K29" s="1492">
        <f t="shared" si="34"/>
        <v>0.41625477650404352</v>
      </c>
      <c r="L29" s="1492">
        <f t="shared" si="34"/>
        <v>0.41625477650404347</v>
      </c>
      <c r="M29" s="1492">
        <f t="shared" si="34"/>
        <v>0.4162547765040438</v>
      </c>
      <c r="N29" s="1492">
        <f t="shared" si="34"/>
        <v>0.41625477650404313</v>
      </c>
      <c r="O29" s="1492">
        <f t="shared" si="34"/>
        <v>0.40965387259150682</v>
      </c>
      <c r="P29" s="1492">
        <f t="shared" si="34"/>
        <v>0.40116936800412745</v>
      </c>
      <c r="Q29" s="1492">
        <f t="shared" si="34"/>
        <v>0.39519257584940543</v>
      </c>
      <c r="R29" s="1492">
        <f t="shared" si="34"/>
        <v>0.38929688343552998</v>
      </c>
      <c r="S29" s="1492">
        <f t="shared" si="34"/>
        <v>0.38429677604338575</v>
      </c>
      <c r="T29" s="1492">
        <f t="shared" si="34"/>
        <v>0.3815177456735443</v>
      </c>
      <c r="U29" s="1492">
        <f t="shared" si="34"/>
        <v>0.37964442699628076</v>
      </c>
      <c r="V29" s="1492">
        <f t="shared" si="34"/>
        <v>0.37810980426733676</v>
      </c>
      <c r="W29" s="1492">
        <f t="shared" si="34"/>
        <v>0.37681703642946174</v>
      </c>
      <c r="X29" s="1492">
        <f t="shared" si="34"/>
        <v>0.37392125102643331</v>
      </c>
      <c r="Y29" s="1492">
        <f t="shared" si="34"/>
        <v>0.37074913234431706</v>
      </c>
      <c r="Z29" s="1492">
        <f t="shared" si="34"/>
        <v>0.36859552557097125</v>
      </c>
      <c r="AA29" s="1492">
        <f t="shared" si="34"/>
        <v>0.36721533446609167</v>
      </c>
      <c r="AB29" s="1492">
        <f t="shared" si="34"/>
        <v>0.36600916955287377</v>
      </c>
      <c r="AC29" s="1492">
        <f t="shared" si="34"/>
        <v>0.36495844875985811</v>
      </c>
      <c r="AD29" s="1492">
        <f t="shared" si="34"/>
        <v>0.36401139234268576</v>
      </c>
      <c r="AE29" s="1492">
        <f t="shared" si="34"/>
        <v>0.36301593390476017</v>
      </c>
      <c r="AF29" s="1492">
        <f t="shared" si="34"/>
        <v>0.36186047872179511</v>
      </c>
      <c r="AG29" s="1492">
        <f t="shared" si="34"/>
        <v>0.36082050270252736</v>
      </c>
      <c r="AH29" s="1492">
        <f t="shared" si="34"/>
        <v>0.35989441654831483</v>
      </c>
      <c r="AI29" s="1492">
        <f t="shared" si="34"/>
        <v>0.35908357499146387</v>
      </c>
      <c r="AJ29" s="1492">
        <f t="shared" si="34"/>
        <v>0.35839097802816267</v>
      </c>
      <c r="AK29" s="1492">
        <f t="shared" si="34"/>
        <v>0.35775593310591375</v>
      </c>
      <c r="AL29" s="1492">
        <f t="shared" si="34"/>
        <v>0.3573430924882407</v>
      </c>
      <c r="AM29" s="1492">
        <f t="shared" si="34"/>
        <v>0.35711115062424531</v>
      </c>
      <c r="AN29" s="1492">
        <f t="shared" ref="AN29:BO29" si="35">IFERROR(AN28/AN5,"")</f>
        <v>0.35686625204098571</v>
      </c>
      <c r="AO29" s="1492">
        <f t="shared" si="35"/>
        <v>0.35660788844047464</v>
      </c>
      <c r="AP29" s="1492">
        <f t="shared" si="35"/>
        <v>0.35633555911490977</v>
      </c>
      <c r="AQ29" s="1492">
        <f t="shared" si="35"/>
        <v>0.3561041516376704</v>
      </c>
      <c r="AR29" s="1492">
        <f t="shared" si="35"/>
        <v>0.35587598538249432</v>
      </c>
      <c r="AS29" s="1492">
        <f t="shared" si="35"/>
        <v>0.35566197769638253</v>
      </c>
      <c r="AT29" s="1492">
        <f t="shared" si="35"/>
        <v>0.35544009873708493</v>
      </c>
      <c r="AU29" s="1492">
        <f t="shared" si="35"/>
        <v>0.35521018494151735</v>
      </c>
      <c r="AV29" s="1492">
        <f t="shared" si="35"/>
        <v>0.35497208050155388</v>
      </c>
      <c r="AW29" s="1492">
        <f t="shared" si="35"/>
        <v>0.35472097932280722</v>
      </c>
      <c r="AX29" s="1492">
        <f t="shared" si="35"/>
        <v>0.3544981646943115</v>
      </c>
      <c r="AY29" s="1492">
        <f t="shared" si="35"/>
        <v>0.35430015316525504</v>
      </c>
      <c r="AZ29" s="1492">
        <f t="shared" si="35"/>
        <v>0.35409087662578048</v>
      </c>
      <c r="BA29" s="1492">
        <f t="shared" si="35"/>
        <v>0.35386986648681967</v>
      </c>
      <c r="BB29" s="1492">
        <f t="shared" si="35"/>
        <v>0.35363665686323315</v>
      </c>
      <c r="BC29" s="1492">
        <f t="shared" si="35"/>
        <v>0.35338850770921348</v>
      </c>
      <c r="BD29" s="1492">
        <f t="shared" si="35"/>
        <v>0.35314696371923654</v>
      </c>
      <c r="BE29" s="1492">
        <f t="shared" si="35"/>
        <v>0.35292083656571555</v>
      </c>
      <c r="BF29" s="1492">
        <f t="shared" si="35"/>
        <v>0.35268682870455081</v>
      </c>
      <c r="BG29" s="1492">
        <f t="shared" si="35"/>
        <v>0.35244481407858663</v>
      </c>
      <c r="BH29" s="1492">
        <f t="shared" si="35"/>
        <v>0.35219467756312317</v>
      </c>
      <c r="BI29" s="1492">
        <f t="shared" si="35"/>
        <v>0.35193143685329709</v>
      </c>
      <c r="BJ29" s="1492">
        <f t="shared" si="35"/>
        <v>0.35169832097433512</v>
      </c>
      <c r="BK29" s="1492">
        <f t="shared" si="35"/>
        <v>0.35149152533295996</v>
      </c>
      <c r="BL29" s="1492">
        <f t="shared" si="35"/>
        <v>0.3512733428445961</v>
      </c>
      <c r="BM29" s="1492">
        <f t="shared" si="35"/>
        <v>0.35104334792019898</v>
      </c>
      <c r="BN29" s="1492">
        <f t="shared" si="35"/>
        <v>0.3508011246331515</v>
      </c>
      <c r="BO29" s="1492">
        <f t="shared" si="35"/>
        <v>0.3505439095162603</v>
      </c>
      <c r="BP29" s="802"/>
      <c r="BQ29" s="1492">
        <f>BQ28/BQ5</f>
        <v>0.40146764704538518</v>
      </c>
      <c r="BR29" s="1492">
        <f>BR28/BR5</f>
        <v>0.37026067622227349</v>
      </c>
      <c r="BS29" s="1492">
        <f>BS28/BS5</f>
        <v>0.35809004903524144</v>
      </c>
      <c r="BT29" s="1492">
        <f>BT28/BT5</f>
        <v>0.35459619825582284</v>
      </c>
      <c r="BU29" s="1492">
        <f>BU28/BU5</f>
        <v>0.35180355394560037</v>
      </c>
      <c r="BV29" s="802"/>
      <c r="BW29" s="1492">
        <f>BW28/BW5</f>
        <v>0.3619934629750659</v>
      </c>
      <c r="BX29" s="619"/>
      <c r="BY29" s="619"/>
      <c r="BZ29" s="619"/>
      <c r="CA29" s="822"/>
      <c r="CB29" s="822"/>
      <c r="CC29" s="822"/>
      <c r="CD29" s="822"/>
      <c r="CE29" s="822"/>
      <c r="CF29" s="802"/>
      <c r="CG29" s="801"/>
    </row>
    <row r="30" spans="2:85" ht="20.25" thickBot="1" x14ac:dyDescent="0.3">
      <c r="B30" s="720"/>
      <c r="C30" s="720"/>
      <c r="D30" s="113"/>
      <c r="E30" s="720"/>
      <c r="F30" s="720"/>
      <c r="G30" s="721"/>
      <c r="H30" s="722"/>
      <c r="I30" s="722"/>
      <c r="J30" s="791"/>
      <c r="K30" s="723"/>
      <c r="L30" s="723"/>
      <c r="M30" s="723"/>
      <c r="N30" s="723"/>
      <c r="O30" s="723"/>
      <c r="P30" s="723"/>
      <c r="Q30" s="723"/>
      <c r="R30" s="723"/>
      <c r="S30" s="723"/>
      <c r="T30" s="722"/>
      <c r="U30" s="723"/>
      <c r="V30" s="723"/>
      <c r="W30" s="723"/>
      <c r="X30" s="723"/>
      <c r="Y30" s="723"/>
      <c r="Z30" s="723"/>
      <c r="AA30" s="723"/>
      <c r="AB30" s="723"/>
      <c r="AC30" s="723"/>
      <c r="AD30" s="723"/>
      <c r="AE30" s="723"/>
      <c r="AF30" s="722"/>
      <c r="AG30" s="723"/>
      <c r="AH30" s="723"/>
      <c r="AI30" s="723"/>
      <c r="AJ30" s="723"/>
      <c r="AK30" s="723"/>
      <c r="AL30" s="723"/>
      <c r="AM30" s="723"/>
      <c r="AN30" s="723"/>
      <c r="AO30" s="723"/>
      <c r="AP30" s="723"/>
      <c r="AQ30" s="723"/>
      <c r="AR30" s="722"/>
      <c r="AS30" s="723"/>
      <c r="AT30" s="723"/>
      <c r="AU30" s="723"/>
      <c r="AV30" s="723"/>
      <c r="AW30" s="723"/>
      <c r="AX30" s="723"/>
      <c r="AY30" s="723"/>
      <c r="AZ30" s="723"/>
      <c r="BA30" s="723"/>
      <c r="BB30" s="723"/>
      <c r="BC30" s="723"/>
      <c r="BD30" s="723"/>
      <c r="BE30" s="723"/>
      <c r="BF30" s="723"/>
      <c r="BG30" s="723"/>
      <c r="BH30" s="723"/>
      <c r="BI30" s="723"/>
      <c r="BJ30" s="723"/>
      <c r="BK30" s="723"/>
      <c r="BL30" s="723"/>
      <c r="BM30" s="723"/>
      <c r="BN30" s="723"/>
      <c r="BO30" s="723"/>
      <c r="BP30" s="719"/>
      <c r="BQ30" s="825">
        <f>BQ28/BQ5</f>
        <v>0.40146764704538518</v>
      </c>
      <c r="BR30" s="825">
        <f>BR28/BR5</f>
        <v>0.37026067622227349</v>
      </c>
      <c r="BS30" s="825">
        <f>BS28/BS5</f>
        <v>0.35809004903524144</v>
      </c>
      <c r="BT30" s="825">
        <f>BT28/BT5</f>
        <v>0.35459619825582284</v>
      </c>
      <c r="BU30" s="825">
        <f>BU28/BU5</f>
        <v>0.35180355394560037</v>
      </c>
      <c r="BV30" s="719"/>
      <c r="BW30" s="723"/>
      <c r="BX30" s="220"/>
      <c r="BY30" s="220"/>
      <c r="BZ30" s="220"/>
      <c r="CA30" s="825"/>
      <c r="CB30" s="825"/>
      <c r="CC30" s="825"/>
      <c r="CD30" s="825"/>
      <c r="CE30" s="825"/>
      <c r="CF30" s="803"/>
      <c r="CG30" s="825"/>
    </row>
    <row r="31" spans="2:85" ht="21" hidden="1" customHeight="1" outlineLevel="1" thickTop="1" thickBot="1" x14ac:dyDescent="0.3">
      <c r="B31" s="1178" t="s">
        <v>164</v>
      </c>
      <c r="C31" s="1162"/>
      <c r="D31" s="1179"/>
      <c r="E31" s="1179"/>
      <c r="F31" s="1179"/>
      <c r="G31" s="1180"/>
      <c r="H31" s="1181">
        <v>0</v>
      </c>
      <c r="I31" s="1182">
        <f>IF(Premissas!$H$107="Receitas_1",VLOOKUP($B31,'Recursos Humanos'!$B$88:$H$92,2,0),0)</f>
        <v>4000</v>
      </c>
      <c r="J31" s="1182">
        <f>IF(Premissas!$H$107="Receitas_3",0,VLOOKUP($B31,'Recursos Humanos'!$B$88:$H$92,2,0))</f>
        <v>4000</v>
      </c>
      <c r="K31" s="1182">
        <f>VLOOKUP($B31,'Recursos Humanos'!$B$88:$H$92,2,0)</f>
        <v>4000</v>
      </c>
      <c r="L31" s="1182">
        <f>VLOOKUP($B31,'Recursos Humanos'!$B$88:$H$92,2,0)</f>
        <v>4000</v>
      </c>
      <c r="M31" s="1182">
        <f>VLOOKUP($B31,'Recursos Humanos'!$B$88:$H$92,2,0)</f>
        <v>4000</v>
      </c>
      <c r="N31" s="1182">
        <f>VLOOKUP($B31,'Recursos Humanos'!$B$88:$H$92,2,0)</f>
        <v>4000</v>
      </c>
      <c r="O31" s="1182">
        <f>VLOOKUP($B31,'Recursos Humanos'!$B$88:$H$92,2,0)</f>
        <v>4000</v>
      </c>
      <c r="P31" s="1182">
        <f>VLOOKUP($B31,'Recursos Humanos'!$B$88:$H$92,2,0)</f>
        <v>4000</v>
      </c>
      <c r="Q31" s="1182">
        <f>VLOOKUP($B31,'Recursos Humanos'!$B$88:$H$92,2,0)</f>
        <v>4000</v>
      </c>
      <c r="R31" s="1182">
        <f>VLOOKUP($B31,'Recursos Humanos'!$B$88:$H$92,2,0)</f>
        <v>4000</v>
      </c>
      <c r="S31" s="1182">
        <f>VLOOKUP($B31,'Recursos Humanos'!$B$88:$H$92,2,0)</f>
        <v>4000</v>
      </c>
      <c r="T31" s="1182">
        <f>VLOOKUP($B31,'Recursos Humanos'!$B$88:$H$92,3,0)</f>
        <v>4000</v>
      </c>
      <c r="U31" s="1182">
        <f>VLOOKUP($B31,'Recursos Humanos'!$B$88:$H$92,3,0)</f>
        <v>4000</v>
      </c>
      <c r="V31" s="1182">
        <f>VLOOKUP($B31,'Recursos Humanos'!$B$88:$H$92,3,0)</f>
        <v>4000</v>
      </c>
      <c r="W31" s="1182">
        <f>VLOOKUP($B31,'Recursos Humanos'!$B$88:$H$92,3,0)</f>
        <v>4000</v>
      </c>
      <c r="X31" s="1182">
        <f>VLOOKUP($B31,'Recursos Humanos'!$B$88:$H$92,3,0)</f>
        <v>4000</v>
      </c>
      <c r="Y31" s="1182">
        <f>VLOOKUP($B31,'Recursos Humanos'!$B$88:$H$92,3,0)</f>
        <v>4000</v>
      </c>
      <c r="Z31" s="1182">
        <f>VLOOKUP($B31,'Recursos Humanos'!$B$88:$H$92,3,0)</f>
        <v>4000</v>
      </c>
      <c r="AA31" s="1182">
        <f>VLOOKUP($B31,'Recursos Humanos'!$B$88:$H$92,3,0)</f>
        <v>4000</v>
      </c>
      <c r="AB31" s="1182">
        <f>VLOOKUP($B31,'Recursos Humanos'!$B$88:$H$92,3,0)</f>
        <v>4000</v>
      </c>
      <c r="AC31" s="1182">
        <f>VLOOKUP($B31,'Recursos Humanos'!$B$88:$H$92,3,0)</f>
        <v>4000</v>
      </c>
      <c r="AD31" s="1182">
        <f>VLOOKUP($B31,'Recursos Humanos'!$B$88:$H$92,3,0)</f>
        <v>4000</v>
      </c>
      <c r="AE31" s="1182">
        <f>VLOOKUP($B31,'Recursos Humanos'!$B$88:$H$92,3,0)</f>
        <v>4000</v>
      </c>
      <c r="AF31" s="1182">
        <f>VLOOKUP($B31,'Recursos Humanos'!$B$88:$H$92,4,0)</f>
        <v>4000</v>
      </c>
      <c r="AG31" s="1182">
        <f>VLOOKUP($B31,'Recursos Humanos'!$B$88:$H$92,4,0)</f>
        <v>4000</v>
      </c>
      <c r="AH31" s="1182">
        <f>VLOOKUP($B31,'Recursos Humanos'!$B$88:$H$92,4,0)</f>
        <v>4000</v>
      </c>
      <c r="AI31" s="1182">
        <f>VLOOKUP($B31,'Recursos Humanos'!$B$88:$H$92,4,0)</f>
        <v>4000</v>
      </c>
      <c r="AJ31" s="1182">
        <f>VLOOKUP($B31,'Recursos Humanos'!$B$88:$H$92,4,0)</f>
        <v>4000</v>
      </c>
      <c r="AK31" s="1182">
        <f>VLOOKUP($B31,'Recursos Humanos'!$B$88:$H$92,4,0)</f>
        <v>4000</v>
      </c>
      <c r="AL31" s="1182">
        <f>VLOOKUP($B31,'Recursos Humanos'!$B$88:$H$92,4,0)</f>
        <v>4000</v>
      </c>
      <c r="AM31" s="1182">
        <f>VLOOKUP($B31,'Recursos Humanos'!$B$88:$H$92,4,0)</f>
        <v>4000</v>
      </c>
      <c r="AN31" s="1182">
        <f>VLOOKUP($B31,'Recursos Humanos'!$B$88:$H$92,4,0)</f>
        <v>4000</v>
      </c>
      <c r="AO31" s="1182">
        <f>VLOOKUP($B31,'Recursos Humanos'!$B$88:$H$92,4,0)</f>
        <v>4000</v>
      </c>
      <c r="AP31" s="1182">
        <f>VLOOKUP($B31,'Recursos Humanos'!$B$88:$H$92,4,0)</f>
        <v>4000</v>
      </c>
      <c r="AQ31" s="1182">
        <f>VLOOKUP($B31,'Recursos Humanos'!$B$88:$H$92,4,0)</f>
        <v>4000</v>
      </c>
      <c r="AR31" s="1182">
        <f>VLOOKUP($B31,'Recursos Humanos'!$B$88:$H$92,5,0)</f>
        <v>4000</v>
      </c>
      <c r="AS31" s="1182">
        <f>VLOOKUP($B31,'Recursos Humanos'!$B$88:$H$92,5,0)</f>
        <v>4000</v>
      </c>
      <c r="AT31" s="1182">
        <f>VLOOKUP($B31,'Recursos Humanos'!$B$88:$H$92,5,0)</f>
        <v>4000</v>
      </c>
      <c r="AU31" s="1182">
        <f>VLOOKUP($B31,'Recursos Humanos'!$B$88:$H$92,5,0)</f>
        <v>4000</v>
      </c>
      <c r="AV31" s="1182">
        <f>VLOOKUP($B31,'Recursos Humanos'!$B$88:$H$92,5,0)</f>
        <v>4000</v>
      </c>
      <c r="AW31" s="1182">
        <f>VLOOKUP($B31,'Recursos Humanos'!$B$88:$H$92,5,0)</f>
        <v>4000</v>
      </c>
      <c r="AX31" s="1182">
        <f>VLOOKUP($B31,'Recursos Humanos'!$B$88:$H$92,5,0)</f>
        <v>4000</v>
      </c>
      <c r="AY31" s="1182">
        <f>VLOOKUP($B31,'Recursos Humanos'!$B$88:$H$92,5,0)</f>
        <v>4000</v>
      </c>
      <c r="AZ31" s="1182">
        <f>VLOOKUP($B31,'Recursos Humanos'!$B$88:$H$92,5,0)</f>
        <v>4000</v>
      </c>
      <c r="BA31" s="1182">
        <f>VLOOKUP($B31,'Recursos Humanos'!$B$88:$H$92,5,0)</f>
        <v>4000</v>
      </c>
      <c r="BB31" s="1182">
        <f>VLOOKUP($B31,'Recursos Humanos'!$B$88:$H$92,5,0)</f>
        <v>4000</v>
      </c>
      <c r="BC31" s="1182">
        <f>VLOOKUP($B31,'Recursos Humanos'!$B$88:$H$92,5,0)</f>
        <v>4000</v>
      </c>
      <c r="BD31" s="1182">
        <f>VLOOKUP($B31,'Recursos Humanos'!$B$88:$H$92,6,0)</f>
        <v>4000</v>
      </c>
      <c r="BE31" s="1182">
        <f>VLOOKUP($B31,'Recursos Humanos'!$B$88:$H$92,6,0)</f>
        <v>4000</v>
      </c>
      <c r="BF31" s="1182">
        <f>VLOOKUP($B31,'Recursos Humanos'!$B$88:$H$92,6,0)</f>
        <v>4000</v>
      </c>
      <c r="BG31" s="1182">
        <f>VLOOKUP($B31,'Recursos Humanos'!$B$88:$H$92,6,0)</f>
        <v>4000</v>
      </c>
      <c r="BH31" s="1182">
        <f>VLOOKUP($B31,'Recursos Humanos'!$B$88:$H$92,6,0)</f>
        <v>4000</v>
      </c>
      <c r="BI31" s="1182">
        <f>VLOOKUP($B31,'Recursos Humanos'!$B$88:$H$92,6,0)</f>
        <v>4000</v>
      </c>
      <c r="BJ31" s="1182">
        <f>VLOOKUP($B31,'Recursos Humanos'!$B$88:$H$92,6,0)</f>
        <v>4000</v>
      </c>
      <c r="BK31" s="1182">
        <f>VLOOKUP($B31,'Recursos Humanos'!$B$88:$H$92,6,0)</f>
        <v>4000</v>
      </c>
      <c r="BL31" s="1182">
        <f>VLOOKUP($B31,'Recursos Humanos'!$B$88:$H$92,6,0)</f>
        <v>4000</v>
      </c>
      <c r="BM31" s="1182">
        <f>VLOOKUP($B31,'Recursos Humanos'!$B$88:$H$92,6,0)</f>
        <v>4000</v>
      </c>
      <c r="BN31" s="1182">
        <f>VLOOKUP($B31,'Recursos Humanos'!$B$88:$H$92,6,0)</f>
        <v>4000</v>
      </c>
      <c r="BO31" s="1182">
        <f>VLOOKUP($B31,'Recursos Humanos'!$B$88:$H$92,6,0)</f>
        <v>4000</v>
      </c>
      <c r="BQ31" s="1171">
        <f t="shared" ref="BQ31:BS34" si="36">SUMIF($H$2:$BC$2,BQ$2,$H31:$BC31)</f>
        <v>44000</v>
      </c>
      <c r="BR31" s="1171">
        <f t="shared" si="36"/>
        <v>48000</v>
      </c>
      <c r="BS31" s="1171">
        <f t="shared" si="36"/>
        <v>48000</v>
      </c>
      <c r="BT31" s="1171">
        <f t="shared" ref="BT31:BU34" si="37">SUMIF($H$2:$BO$2,BT$2,$H31:$BO31)</f>
        <v>48000</v>
      </c>
      <c r="BU31" s="1171">
        <f t="shared" si="37"/>
        <v>48000</v>
      </c>
      <c r="BV31" s="88"/>
      <c r="BW31" s="1171">
        <f>AVERAGE(BQ31:BT31)</f>
        <v>47000</v>
      </c>
      <c r="CA31" s="1183">
        <f t="shared" ref="CA31:CA33" si="38">BQ31/SUM($BQ$34,$BR$34,$BS$34,$BT$34)</f>
        <v>0.1687463600882797</v>
      </c>
      <c r="CB31" s="1183">
        <f t="shared" ref="CB31:CB33" si="39">BR31/SUM($BQ$34,$BR$34,$BS$34,$BT$34)</f>
        <v>0.18408693827812331</v>
      </c>
      <c r="CC31" s="1183">
        <f t="shared" ref="CC31:CC33" si="40">BS31/SUM($BQ$34,$BR$34,$BS$34,$BT$34)</f>
        <v>0.18408693827812331</v>
      </c>
      <c r="CD31" s="1183">
        <f t="shared" ref="CD31:CD33" si="41">BT31/SUM($BQ$34,$BR$34,$BS$34,$BT$34)</f>
        <v>0.18408693827812331</v>
      </c>
      <c r="CE31" s="1183">
        <f t="shared" ref="CE31:CE33" si="42">BU31/SUM($BQ$34,$BR$34,$BS$34,$BT$34)</f>
        <v>0.18408693827812331</v>
      </c>
      <c r="CF31" s="798"/>
      <c r="CG31" s="820">
        <f>BW31/BW5</f>
        <v>4.5313042003013788E-2</v>
      </c>
    </row>
    <row r="32" spans="2:85" ht="21" hidden="1" customHeight="1" outlineLevel="1" thickTop="1" thickBot="1" x14ac:dyDescent="0.3">
      <c r="B32" s="149" t="s">
        <v>197</v>
      </c>
      <c r="C32" s="769"/>
      <c r="D32" s="769"/>
      <c r="E32" s="769"/>
      <c r="F32" s="769"/>
      <c r="G32" s="770"/>
      <c r="H32" s="782">
        <v>0</v>
      </c>
      <c r="I32" s="771">
        <f>IF(Premissas!$H$107="Receitas_1",VLOOKUP($B32,'Recursos Humanos'!$B$88:$H$92,2,0),0)</f>
        <v>1545.5733333333335</v>
      </c>
      <c r="J32" s="771">
        <f>IF(Premissas!$H$107="Receitas_3",0,VLOOKUP($B32,'Recursos Humanos'!$B$88:$H$92,2,0))</f>
        <v>1545.5733333333335</v>
      </c>
      <c r="K32" s="771">
        <f>VLOOKUP($B32,'Recursos Humanos'!$B$88:$H$92,2,0)</f>
        <v>1545.5733333333335</v>
      </c>
      <c r="L32" s="771">
        <f>VLOOKUP($B32,'Recursos Humanos'!$B$88:$H$92,2,0)</f>
        <v>1545.5733333333335</v>
      </c>
      <c r="M32" s="771">
        <f>VLOOKUP($B32,'Recursos Humanos'!$B$88:$H$92,2,0)</f>
        <v>1545.5733333333335</v>
      </c>
      <c r="N32" s="771">
        <f>VLOOKUP($B32,'Recursos Humanos'!$B$88:$H$92,2,0)</f>
        <v>1545.5733333333335</v>
      </c>
      <c r="O32" s="771">
        <f>VLOOKUP($B32,'Recursos Humanos'!$B$88:$H$92,2,0)</f>
        <v>1545.5733333333335</v>
      </c>
      <c r="P32" s="771">
        <f>VLOOKUP($B32,'Recursos Humanos'!$B$88:$H$92,2,0)</f>
        <v>1545.5733333333335</v>
      </c>
      <c r="Q32" s="771">
        <f>VLOOKUP($B32,'Recursos Humanos'!$B$88:$H$92,2,0)</f>
        <v>1545.5733333333335</v>
      </c>
      <c r="R32" s="771">
        <f>VLOOKUP($B32,'Recursos Humanos'!$B$88:$H$92,2,0)</f>
        <v>1545.5733333333335</v>
      </c>
      <c r="S32" s="771">
        <f>VLOOKUP($B32,'Recursos Humanos'!$B$88:$H$92,2,0)</f>
        <v>1545.5733333333335</v>
      </c>
      <c r="T32" s="771">
        <f>VLOOKUP($B32,'Recursos Humanos'!$B$88:$H$92,3,0)</f>
        <v>1545.5733333333335</v>
      </c>
      <c r="U32" s="771">
        <f>VLOOKUP($B32,'Recursos Humanos'!$B$88:$H$92,3,0)</f>
        <v>1545.5733333333335</v>
      </c>
      <c r="V32" s="771">
        <f>VLOOKUP($B32,'Recursos Humanos'!$B$88:$H$92,3,0)</f>
        <v>1545.5733333333335</v>
      </c>
      <c r="W32" s="771">
        <f>VLOOKUP($B32,'Recursos Humanos'!$B$88:$H$92,3,0)</f>
        <v>1545.5733333333335</v>
      </c>
      <c r="X32" s="771">
        <f>VLOOKUP($B32,'Recursos Humanos'!$B$88:$H$92,3,0)</f>
        <v>1545.5733333333335</v>
      </c>
      <c r="Y32" s="771">
        <f>VLOOKUP($B32,'Recursos Humanos'!$B$88:$H$92,3,0)</f>
        <v>1545.5733333333335</v>
      </c>
      <c r="Z32" s="771">
        <f>VLOOKUP($B32,'Recursos Humanos'!$B$88:$H$92,3,0)</f>
        <v>1545.5733333333335</v>
      </c>
      <c r="AA32" s="771">
        <f>VLOOKUP($B32,'Recursos Humanos'!$B$88:$H$92,3,0)</f>
        <v>1545.5733333333335</v>
      </c>
      <c r="AB32" s="771">
        <f>VLOOKUP($B32,'Recursos Humanos'!$B$88:$H$92,3,0)</f>
        <v>1545.5733333333335</v>
      </c>
      <c r="AC32" s="771">
        <f>VLOOKUP($B32,'Recursos Humanos'!$B$88:$H$92,3,0)</f>
        <v>1545.5733333333335</v>
      </c>
      <c r="AD32" s="771">
        <f>VLOOKUP($B32,'Recursos Humanos'!$B$88:$H$92,3,0)</f>
        <v>1545.5733333333335</v>
      </c>
      <c r="AE32" s="771">
        <f>VLOOKUP($B32,'Recursos Humanos'!$B$88:$H$92,3,0)</f>
        <v>1545.5733333333335</v>
      </c>
      <c r="AF32" s="771">
        <f>VLOOKUP($B32,'Recursos Humanos'!$B$88:$H$92,4,0)</f>
        <v>1545.5733333333335</v>
      </c>
      <c r="AG32" s="771">
        <f>VLOOKUP($B32,'Recursos Humanos'!$B$88:$H$92,4,0)</f>
        <v>1545.5733333333335</v>
      </c>
      <c r="AH32" s="771">
        <f>VLOOKUP($B32,'Recursos Humanos'!$B$88:$H$92,4,0)</f>
        <v>1545.5733333333335</v>
      </c>
      <c r="AI32" s="771">
        <f>VLOOKUP($B32,'Recursos Humanos'!$B$88:$H$92,4,0)</f>
        <v>1545.5733333333335</v>
      </c>
      <c r="AJ32" s="771">
        <f>VLOOKUP($B32,'Recursos Humanos'!$B$88:$H$92,4,0)</f>
        <v>1545.5733333333335</v>
      </c>
      <c r="AK32" s="771">
        <f>VLOOKUP($B32,'Recursos Humanos'!$B$88:$H$92,4,0)</f>
        <v>1545.5733333333335</v>
      </c>
      <c r="AL32" s="771">
        <f>VLOOKUP($B32,'Recursos Humanos'!$B$88:$H$92,4,0)</f>
        <v>1545.5733333333335</v>
      </c>
      <c r="AM32" s="771">
        <f>VLOOKUP($B32,'Recursos Humanos'!$B$88:$H$92,4,0)</f>
        <v>1545.5733333333335</v>
      </c>
      <c r="AN32" s="771">
        <f>VLOOKUP($B32,'Recursos Humanos'!$B$88:$H$92,4,0)</f>
        <v>1545.5733333333335</v>
      </c>
      <c r="AO32" s="771">
        <f>VLOOKUP($B32,'Recursos Humanos'!$B$88:$H$92,4,0)</f>
        <v>1545.5733333333335</v>
      </c>
      <c r="AP32" s="771">
        <f>VLOOKUP($B32,'Recursos Humanos'!$B$88:$H$92,4,0)</f>
        <v>1545.5733333333335</v>
      </c>
      <c r="AQ32" s="771">
        <f>VLOOKUP($B32,'Recursos Humanos'!$B$88:$H$92,4,0)</f>
        <v>1545.5733333333335</v>
      </c>
      <c r="AR32" s="771">
        <f>VLOOKUP($B32,'Recursos Humanos'!$B$88:$H$92,5,0)</f>
        <v>1545.5733333333335</v>
      </c>
      <c r="AS32" s="771">
        <f>VLOOKUP($B32,'Recursos Humanos'!$B$88:$H$92,5,0)</f>
        <v>1545.5733333333335</v>
      </c>
      <c r="AT32" s="771">
        <f>VLOOKUP($B32,'Recursos Humanos'!$B$88:$H$92,5,0)</f>
        <v>1545.5733333333335</v>
      </c>
      <c r="AU32" s="771">
        <f>VLOOKUP($B32,'Recursos Humanos'!$B$88:$H$92,5,0)</f>
        <v>1545.5733333333335</v>
      </c>
      <c r="AV32" s="771">
        <f>VLOOKUP($B32,'Recursos Humanos'!$B$88:$H$92,5,0)</f>
        <v>1545.5733333333335</v>
      </c>
      <c r="AW32" s="771">
        <f>VLOOKUP($B32,'Recursos Humanos'!$B$88:$H$92,5,0)</f>
        <v>1545.5733333333335</v>
      </c>
      <c r="AX32" s="771">
        <f>VLOOKUP($B32,'Recursos Humanos'!$B$88:$H$92,5,0)</f>
        <v>1545.5733333333335</v>
      </c>
      <c r="AY32" s="771">
        <f>VLOOKUP($B32,'Recursos Humanos'!$B$88:$H$92,5,0)</f>
        <v>1545.5733333333335</v>
      </c>
      <c r="AZ32" s="771">
        <f>VLOOKUP($B32,'Recursos Humanos'!$B$88:$H$92,5,0)</f>
        <v>1545.5733333333335</v>
      </c>
      <c r="BA32" s="771">
        <f>VLOOKUP($B32,'Recursos Humanos'!$B$88:$H$92,5,0)</f>
        <v>1545.5733333333335</v>
      </c>
      <c r="BB32" s="771">
        <f>VLOOKUP($B32,'Recursos Humanos'!$B$88:$H$92,5,0)</f>
        <v>1545.5733333333335</v>
      </c>
      <c r="BC32" s="771">
        <f>VLOOKUP($B32,'Recursos Humanos'!$B$88:$H$92,5,0)</f>
        <v>1545.5733333333335</v>
      </c>
      <c r="BD32" s="771">
        <f>VLOOKUP($B32,'Recursos Humanos'!$B$88:$H$92,6,0)</f>
        <v>1545.5733333333335</v>
      </c>
      <c r="BE32" s="771">
        <f>VLOOKUP($B32,'Recursos Humanos'!$B$88:$H$92,6,0)</f>
        <v>1545.5733333333335</v>
      </c>
      <c r="BF32" s="771">
        <f>VLOOKUP($B32,'Recursos Humanos'!$B$88:$H$92,6,0)</f>
        <v>1545.5733333333335</v>
      </c>
      <c r="BG32" s="771">
        <f>VLOOKUP($B32,'Recursos Humanos'!$B$88:$H$92,6,0)</f>
        <v>1545.5733333333335</v>
      </c>
      <c r="BH32" s="771">
        <f>VLOOKUP($B32,'Recursos Humanos'!$B$88:$H$92,6,0)</f>
        <v>1545.5733333333335</v>
      </c>
      <c r="BI32" s="771">
        <f>VLOOKUP($B32,'Recursos Humanos'!$B$88:$H$92,6,0)</f>
        <v>1545.5733333333335</v>
      </c>
      <c r="BJ32" s="771">
        <f>VLOOKUP($B32,'Recursos Humanos'!$B$88:$H$92,6,0)</f>
        <v>1545.5733333333335</v>
      </c>
      <c r="BK32" s="771">
        <f>VLOOKUP($B32,'Recursos Humanos'!$B$88:$H$92,6,0)</f>
        <v>1545.5733333333335</v>
      </c>
      <c r="BL32" s="771">
        <f>VLOOKUP($B32,'Recursos Humanos'!$B$88:$H$92,6,0)</f>
        <v>1545.5733333333335</v>
      </c>
      <c r="BM32" s="771">
        <f>VLOOKUP($B32,'Recursos Humanos'!$B$88:$H$92,6,0)</f>
        <v>1545.5733333333335</v>
      </c>
      <c r="BN32" s="771">
        <f>VLOOKUP($B32,'Recursos Humanos'!$B$88:$H$92,6,0)</f>
        <v>1545.5733333333335</v>
      </c>
      <c r="BO32" s="771">
        <f>VLOOKUP($B32,'Recursos Humanos'!$B$88:$H$92,6,0)</f>
        <v>1545.5733333333335</v>
      </c>
      <c r="BP32" s="1152"/>
      <c r="BQ32" s="147">
        <f t="shared" si="36"/>
        <v>17001.306666666667</v>
      </c>
      <c r="BR32" s="147">
        <f t="shared" si="36"/>
        <v>18546.88</v>
      </c>
      <c r="BS32" s="147">
        <f t="shared" si="36"/>
        <v>18546.88</v>
      </c>
      <c r="BT32" s="147">
        <f t="shared" si="37"/>
        <v>18546.88</v>
      </c>
      <c r="BU32" s="147">
        <f t="shared" si="37"/>
        <v>18546.88</v>
      </c>
      <c r="BV32" s="88"/>
      <c r="BW32" s="147">
        <f>AVERAGE(BQ32:BT32)</f>
        <v>18160.486666666668</v>
      </c>
      <c r="CA32" s="1183">
        <f t="shared" si="38"/>
        <v>6.5202468562377353E-2</v>
      </c>
      <c r="CB32" s="1183">
        <f t="shared" si="39"/>
        <v>7.1129965704411657E-2</v>
      </c>
      <c r="CC32" s="1183">
        <f t="shared" si="40"/>
        <v>7.1129965704411657E-2</v>
      </c>
      <c r="CD32" s="1183">
        <f t="shared" si="41"/>
        <v>7.1129965704411657E-2</v>
      </c>
      <c r="CE32" s="1183">
        <f t="shared" si="42"/>
        <v>7.1129965704411657E-2</v>
      </c>
      <c r="CF32" s="798"/>
      <c r="CG32" s="820">
        <f>BW32/BW5</f>
        <v>1.750865734301784E-2</v>
      </c>
    </row>
    <row r="33" spans="2:85" ht="21" hidden="1" customHeight="1" outlineLevel="1" thickTop="1" thickBot="1" x14ac:dyDescent="0.3">
      <c r="B33" s="149" t="s">
        <v>198</v>
      </c>
      <c r="C33" s="108"/>
      <c r="D33" s="769"/>
      <c r="E33" s="769"/>
      <c r="F33" s="769"/>
      <c r="G33" s="770"/>
      <c r="H33" s="782">
        <v>0</v>
      </c>
      <c r="I33" s="771">
        <f>IF(Premissas!$H$107="Receitas_1",VLOOKUP($B33,'Recursos Humanos'!$B$88:$H$92,2,0),0)</f>
        <v>2.2216666666666667</v>
      </c>
      <c r="J33" s="771">
        <f>IF(Premissas!$H$107="Receitas_3",0,VLOOKUP($B33,'Recursos Humanos'!$B$88:$H$92,2,0))</f>
        <v>2.2216666666666667</v>
      </c>
      <c r="K33" s="771">
        <f>VLOOKUP($B33,'Recursos Humanos'!$B$88:$H$92,2,0)</f>
        <v>2.2216666666666667</v>
      </c>
      <c r="L33" s="771">
        <f>VLOOKUP($B33,'Recursos Humanos'!$B$88:$H$92,2,0)</f>
        <v>2.2216666666666667</v>
      </c>
      <c r="M33" s="771">
        <f>VLOOKUP($B33,'Recursos Humanos'!$B$88:$H$92,2,0)</f>
        <v>2.2216666666666667</v>
      </c>
      <c r="N33" s="771">
        <f>VLOOKUP($B33,'Recursos Humanos'!$B$88:$H$92,2,0)</f>
        <v>2.2216666666666667</v>
      </c>
      <c r="O33" s="771">
        <f>VLOOKUP($B33,'Recursos Humanos'!$B$88:$H$92,2,0)</f>
        <v>2.2216666666666667</v>
      </c>
      <c r="P33" s="771">
        <f>VLOOKUP($B33,'Recursos Humanos'!$B$88:$H$92,2,0)</f>
        <v>2.2216666666666667</v>
      </c>
      <c r="Q33" s="771">
        <f>VLOOKUP($B33,'Recursos Humanos'!$B$88:$H$92,2,0)</f>
        <v>2.2216666666666667</v>
      </c>
      <c r="R33" s="771">
        <f>VLOOKUP($B33,'Recursos Humanos'!$B$88:$H$92,2,0)</f>
        <v>2.2216666666666667</v>
      </c>
      <c r="S33" s="771">
        <f>VLOOKUP($B33,'Recursos Humanos'!$B$88:$H$92,2,0)</f>
        <v>2.2216666666666667</v>
      </c>
      <c r="T33" s="771">
        <f>VLOOKUP($B33,'Recursos Humanos'!$B$88:$H$92,3,0)</f>
        <v>2.2216666666666667</v>
      </c>
      <c r="U33" s="771">
        <f>VLOOKUP($B33,'Recursos Humanos'!$B$88:$H$92,3,0)</f>
        <v>2.2216666666666667</v>
      </c>
      <c r="V33" s="771">
        <f>VLOOKUP($B33,'Recursos Humanos'!$B$88:$H$92,3,0)</f>
        <v>2.2216666666666667</v>
      </c>
      <c r="W33" s="771">
        <f>VLOOKUP($B33,'Recursos Humanos'!$B$88:$H$92,3,0)</f>
        <v>2.2216666666666667</v>
      </c>
      <c r="X33" s="771">
        <f>VLOOKUP($B33,'Recursos Humanos'!$B$88:$H$92,3,0)</f>
        <v>2.2216666666666667</v>
      </c>
      <c r="Y33" s="771">
        <f>VLOOKUP($B33,'Recursos Humanos'!$B$88:$H$92,3,0)</f>
        <v>2.2216666666666667</v>
      </c>
      <c r="Z33" s="771">
        <f>VLOOKUP($B33,'Recursos Humanos'!$B$88:$H$92,3,0)</f>
        <v>2.2216666666666667</v>
      </c>
      <c r="AA33" s="771">
        <f>VLOOKUP($B33,'Recursos Humanos'!$B$88:$H$92,3,0)</f>
        <v>2.2216666666666667</v>
      </c>
      <c r="AB33" s="771">
        <f>VLOOKUP($B33,'Recursos Humanos'!$B$88:$H$92,3,0)</f>
        <v>2.2216666666666667</v>
      </c>
      <c r="AC33" s="771">
        <f>VLOOKUP($B33,'Recursos Humanos'!$B$88:$H$92,3,0)</f>
        <v>2.2216666666666667</v>
      </c>
      <c r="AD33" s="771">
        <f>VLOOKUP($B33,'Recursos Humanos'!$B$88:$H$92,3,0)</f>
        <v>2.2216666666666667</v>
      </c>
      <c r="AE33" s="771">
        <f>VLOOKUP($B33,'Recursos Humanos'!$B$88:$H$92,3,0)</f>
        <v>2.2216666666666667</v>
      </c>
      <c r="AF33" s="771">
        <f>VLOOKUP($B33,'Recursos Humanos'!$B$88:$H$92,4,0)</f>
        <v>2.2216666666666667</v>
      </c>
      <c r="AG33" s="771">
        <f>VLOOKUP($B33,'Recursos Humanos'!$B$88:$H$92,4,0)</f>
        <v>2.2216666666666667</v>
      </c>
      <c r="AH33" s="771">
        <f>VLOOKUP($B33,'Recursos Humanos'!$B$88:$H$92,4,0)</f>
        <v>2.2216666666666667</v>
      </c>
      <c r="AI33" s="771">
        <f>VLOOKUP($B33,'Recursos Humanos'!$B$88:$H$92,4,0)</f>
        <v>2.2216666666666667</v>
      </c>
      <c r="AJ33" s="771">
        <f>VLOOKUP($B33,'Recursos Humanos'!$B$88:$H$92,4,0)</f>
        <v>2.2216666666666667</v>
      </c>
      <c r="AK33" s="771">
        <f>VLOOKUP($B33,'Recursos Humanos'!$B$88:$H$92,4,0)</f>
        <v>2.2216666666666667</v>
      </c>
      <c r="AL33" s="771">
        <f>VLOOKUP($B33,'Recursos Humanos'!$B$88:$H$92,4,0)</f>
        <v>2.2216666666666667</v>
      </c>
      <c r="AM33" s="771">
        <f>VLOOKUP($B33,'Recursos Humanos'!$B$88:$H$92,4,0)</f>
        <v>2.2216666666666667</v>
      </c>
      <c r="AN33" s="771">
        <f>VLOOKUP($B33,'Recursos Humanos'!$B$88:$H$92,4,0)</f>
        <v>2.2216666666666667</v>
      </c>
      <c r="AO33" s="771">
        <f>VLOOKUP($B33,'Recursos Humanos'!$B$88:$H$92,4,0)</f>
        <v>2.2216666666666667</v>
      </c>
      <c r="AP33" s="771">
        <f>VLOOKUP($B33,'Recursos Humanos'!$B$88:$H$92,4,0)</f>
        <v>2.2216666666666667</v>
      </c>
      <c r="AQ33" s="771">
        <f>VLOOKUP($B33,'Recursos Humanos'!$B$88:$H$92,4,0)</f>
        <v>2.2216666666666667</v>
      </c>
      <c r="AR33" s="771">
        <f>VLOOKUP($B33,'Recursos Humanos'!$B$88:$H$92,5,0)</f>
        <v>2.2216666666666667</v>
      </c>
      <c r="AS33" s="771">
        <f>VLOOKUP($B33,'Recursos Humanos'!$B$88:$H$92,5,0)</f>
        <v>2.2216666666666667</v>
      </c>
      <c r="AT33" s="771">
        <f>VLOOKUP($B33,'Recursos Humanos'!$B$88:$H$92,5,0)</f>
        <v>2.2216666666666667</v>
      </c>
      <c r="AU33" s="771">
        <f>VLOOKUP($B33,'Recursos Humanos'!$B$88:$H$92,5,0)</f>
        <v>2.2216666666666667</v>
      </c>
      <c r="AV33" s="771">
        <f>VLOOKUP($B33,'Recursos Humanos'!$B$88:$H$92,5,0)</f>
        <v>2.2216666666666667</v>
      </c>
      <c r="AW33" s="771">
        <f>VLOOKUP($B33,'Recursos Humanos'!$B$88:$H$92,5,0)</f>
        <v>2.2216666666666667</v>
      </c>
      <c r="AX33" s="771">
        <f>VLOOKUP($B33,'Recursos Humanos'!$B$88:$H$92,5,0)</f>
        <v>2.2216666666666667</v>
      </c>
      <c r="AY33" s="771">
        <f>VLOOKUP($B33,'Recursos Humanos'!$B$88:$H$92,5,0)</f>
        <v>2.2216666666666667</v>
      </c>
      <c r="AZ33" s="771">
        <f>VLOOKUP($B33,'Recursos Humanos'!$B$88:$H$92,5,0)</f>
        <v>2.2216666666666667</v>
      </c>
      <c r="BA33" s="771">
        <f>VLOOKUP($B33,'Recursos Humanos'!$B$88:$H$92,5,0)</f>
        <v>2.2216666666666667</v>
      </c>
      <c r="BB33" s="771">
        <f>VLOOKUP($B33,'Recursos Humanos'!$B$88:$H$92,5,0)</f>
        <v>2.2216666666666667</v>
      </c>
      <c r="BC33" s="771">
        <f>VLOOKUP($B33,'Recursos Humanos'!$B$88:$H$92,5,0)</f>
        <v>2.2216666666666667</v>
      </c>
      <c r="BD33" s="771">
        <f>VLOOKUP($B33,'Recursos Humanos'!$B$88:$H$92,6,0)</f>
        <v>2.2216666666666667</v>
      </c>
      <c r="BE33" s="771">
        <f>VLOOKUP($B33,'Recursos Humanos'!$B$88:$H$92,6,0)</f>
        <v>2.2216666666666667</v>
      </c>
      <c r="BF33" s="771">
        <f>VLOOKUP($B33,'Recursos Humanos'!$B$88:$H$92,6,0)</f>
        <v>2.2216666666666667</v>
      </c>
      <c r="BG33" s="771">
        <f>VLOOKUP($B33,'Recursos Humanos'!$B$88:$H$92,6,0)</f>
        <v>2.2216666666666667</v>
      </c>
      <c r="BH33" s="771">
        <f>VLOOKUP($B33,'Recursos Humanos'!$B$88:$H$92,6,0)</f>
        <v>2.2216666666666667</v>
      </c>
      <c r="BI33" s="771">
        <f>VLOOKUP($B33,'Recursos Humanos'!$B$88:$H$92,6,0)</f>
        <v>2.2216666666666667</v>
      </c>
      <c r="BJ33" s="771">
        <f>VLOOKUP($B33,'Recursos Humanos'!$B$88:$H$92,6,0)</f>
        <v>2.2216666666666667</v>
      </c>
      <c r="BK33" s="771">
        <f>VLOOKUP($B33,'Recursos Humanos'!$B$88:$H$92,6,0)</f>
        <v>2.2216666666666667</v>
      </c>
      <c r="BL33" s="771">
        <f>VLOOKUP($B33,'Recursos Humanos'!$B$88:$H$92,6,0)</f>
        <v>2.2216666666666667</v>
      </c>
      <c r="BM33" s="771">
        <f>VLOOKUP($B33,'Recursos Humanos'!$B$88:$H$92,6,0)</f>
        <v>2.2216666666666667</v>
      </c>
      <c r="BN33" s="771">
        <f>VLOOKUP($B33,'Recursos Humanos'!$B$88:$H$92,6,0)</f>
        <v>2.2216666666666667</v>
      </c>
      <c r="BO33" s="771">
        <f>VLOOKUP($B33,'Recursos Humanos'!$B$88:$H$92,6,0)</f>
        <v>2.2216666666666667</v>
      </c>
      <c r="BP33" s="1152"/>
      <c r="BQ33" s="147">
        <f t="shared" si="36"/>
        <v>24.43833333333334</v>
      </c>
      <c r="BR33" s="147">
        <f t="shared" si="36"/>
        <v>26.660000000000007</v>
      </c>
      <c r="BS33" s="147">
        <f t="shared" si="36"/>
        <v>26.660000000000007</v>
      </c>
      <c r="BT33" s="147">
        <f t="shared" si="37"/>
        <v>26.660000000000007</v>
      </c>
      <c r="BU33" s="147">
        <f t="shared" si="37"/>
        <v>26.660000000000007</v>
      </c>
      <c r="BV33" s="106"/>
      <c r="BW33" s="147">
        <f>AVERAGE(BQ33:BT33)</f>
        <v>26.104583333333341</v>
      </c>
      <c r="CA33" s="1183">
        <f t="shared" si="38"/>
        <v>9.3724540832365382E-5</v>
      </c>
      <c r="CB33" s="1183">
        <f t="shared" si="39"/>
        <v>1.0224495363530769E-4</v>
      </c>
      <c r="CC33" s="1183">
        <f t="shared" si="40"/>
        <v>1.0224495363530769E-4</v>
      </c>
      <c r="CD33" s="1183">
        <f t="shared" si="41"/>
        <v>1.0224495363530769E-4</v>
      </c>
      <c r="CE33" s="1183">
        <f t="shared" si="42"/>
        <v>1.0224495363530769E-4</v>
      </c>
      <c r="CF33" s="124"/>
      <c r="CG33" s="820">
        <f>BW33/BW5</f>
        <v>2.5167618745840583E-5</v>
      </c>
    </row>
    <row r="34" spans="2:85" ht="20.25" collapsed="1" thickTop="1" x14ac:dyDescent="0.25">
      <c r="B34" s="1497" t="s">
        <v>324</v>
      </c>
      <c r="C34" s="1498"/>
      <c r="D34" s="1498"/>
      <c r="E34" s="1498"/>
      <c r="F34" s="1498"/>
      <c r="G34" s="1499"/>
      <c r="H34" s="1500">
        <f t="shared" ref="H34:BC34" si="43">SUM(H31:H33)</f>
        <v>0</v>
      </c>
      <c r="I34" s="1500">
        <f t="shared" si="43"/>
        <v>5547.7950000000001</v>
      </c>
      <c r="J34" s="1500">
        <f>SUM(J31:J33)</f>
        <v>5547.7950000000001</v>
      </c>
      <c r="K34" s="1500">
        <f t="shared" si="43"/>
        <v>5547.7950000000001</v>
      </c>
      <c r="L34" s="1500">
        <f t="shared" si="43"/>
        <v>5547.7950000000001</v>
      </c>
      <c r="M34" s="1500">
        <f t="shared" si="43"/>
        <v>5547.7950000000001</v>
      </c>
      <c r="N34" s="1500">
        <f t="shared" si="43"/>
        <v>5547.7950000000001</v>
      </c>
      <c r="O34" s="1500">
        <f t="shared" si="43"/>
        <v>5547.7950000000001</v>
      </c>
      <c r="P34" s="1500">
        <f t="shared" si="43"/>
        <v>5547.7950000000001</v>
      </c>
      <c r="Q34" s="1500">
        <f t="shared" si="43"/>
        <v>5547.7950000000001</v>
      </c>
      <c r="R34" s="1500">
        <f t="shared" si="43"/>
        <v>5547.7950000000001</v>
      </c>
      <c r="S34" s="1500">
        <f t="shared" si="43"/>
        <v>5547.7950000000001</v>
      </c>
      <c r="T34" s="1500">
        <f t="shared" si="43"/>
        <v>5547.7950000000001</v>
      </c>
      <c r="U34" s="1500">
        <f t="shared" si="43"/>
        <v>5547.7950000000001</v>
      </c>
      <c r="V34" s="1500">
        <f t="shared" si="43"/>
        <v>5547.7950000000001</v>
      </c>
      <c r="W34" s="1500">
        <f t="shared" si="43"/>
        <v>5547.7950000000001</v>
      </c>
      <c r="X34" s="1500">
        <f t="shared" si="43"/>
        <v>5547.7950000000001</v>
      </c>
      <c r="Y34" s="1500">
        <f t="shared" si="43"/>
        <v>5547.7950000000001</v>
      </c>
      <c r="Z34" s="1500">
        <f t="shared" si="43"/>
        <v>5547.7950000000001</v>
      </c>
      <c r="AA34" s="1500">
        <f t="shared" si="43"/>
        <v>5547.7950000000001</v>
      </c>
      <c r="AB34" s="1500">
        <f t="shared" si="43"/>
        <v>5547.7950000000001</v>
      </c>
      <c r="AC34" s="1500">
        <f t="shared" si="43"/>
        <v>5547.7950000000001</v>
      </c>
      <c r="AD34" s="1500">
        <f t="shared" si="43"/>
        <v>5547.7950000000001</v>
      </c>
      <c r="AE34" s="1500">
        <f t="shared" si="43"/>
        <v>5547.7950000000001</v>
      </c>
      <c r="AF34" s="1500">
        <f t="shared" si="43"/>
        <v>5547.7950000000001</v>
      </c>
      <c r="AG34" s="1500">
        <f t="shared" si="43"/>
        <v>5547.7950000000001</v>
      </c>
      <c r="AH34" s="1500">
        <f t="shared" si="43"/>
        <v>5547.7950000000001</v>
      </c>
      <c r="AI34" s="1500">
        <f t="shared" si="43"/>
        <v>5547.7950000000001</v>
      </c>
      <c r="AJ34" s="1500">
        <f t="shared" si="43"/>
        <v>5547.7950000000001</v>
      </c>
      <c r="AK34" s="1500">
        <f t="shared" si="43"/>
        <v>5547.7950000000001</v>
      </c>
      <c r="AL34" s="1500">
        <f t="shared" si="43"/>
        <v>5547.7950000000001</v>
      </c>
      <c r="AM34" s="1500">
        <f t="shared" si="43"/>
        <v>5547.7950000000001</v>
      </c>
      <c r="AN34" s="1500">
        <f t="shared" si="43"/>
        <v>5547.7950000000001</v>
      </c>
      <c r="AO34" s="1500">
        <f t="shared" si="43"/>
        <v>5547.7950000000001</v>
      </c>
      <c r="AP34" s="1500">
        <f t="shared" si="43"/>
        <v>5547.7950000000001</v>
      </c>
      <c r="AQ34" s="1500">
        <f t="shared" si="43"/>
        <v>5547.7950000000001</v>
      </c>
      <c r="AR34" s="1500">
        <f t="shared" si="43"/>
        <v>5547.7950000000001</v>
      </c>
      <c r="AS34" s="1500">
        <f t="shared" si="43"/>
        <v>5547.7950000000001</v>
      </c>
      <c r="AT34" s="1500">
        <f t="shared" si="43"/>
        <v>5547.7950000000001</v>
      </c>
      <c r="AU34" s="1500">
        <f t="shared" si="43"/>
        <v>5547.7950000000001</v>
      </c>
      <c r="AV34" s="1500">
        <f t="shared" si="43"/>
        <v>5547.7950000000001</v>
      </c>
      <c r="AW34" s="1500">
        <f t="shared" si="43"/>
        <v>5547.7950000000001</v>
      </c>
      <c r="AX34" s="1500">
        <f t="shared" si="43"/>
        <v>5547.7950000000001</v>
      </c>
      <c r="AY34" s="1500">
        <f t="shared" si="43"/>
        <v>5547.7950000000001</v>
      </c>
      <c r="AZ34" s="1500">
        <f t="shared" si="43"/>
        <v>5547.7950000000001</v>
      </c>
      <c r="BA34" s="1500">
        <f t="shared" si="43"/>
        <v>5547.7950000000001</v>
      </c>
      <c r="BB34" s="1500">
        <f t="shared" si="43"/>
        <v>5547.7950000000001</v>
      </c>
      <c r="BC34" s="1501">
        <f t="shared" si="43"/>
        <v>5547.7950000000001</v>
      </c>
      <c r="BD34" s="1501">
        <f t="shared" ref="BD34" si="44">SUM(BD31:BD33)</f>
        <v>5547.7950000000001</v>
      </c>
      <c r="BE34" s="1501">
        <f t="shared" ref="BE34:BO34" si="45">SUM(BE31:BE33)</f>
        <v>5547.7950000000001</v>
      </c>
      <c r="BF34" s="1500">
        <f t="shared" si="45"/>
        <v>5547.7950000000001</v>
      </c>
      <c r="BG34" s="1501">
        <f t="shared" si="45"/>
        <v>5547.7950000000001</v>
      </c>
      <c r="BH34" s="1500">
        <f t="shared" si="45"/>
        <v>5547.7950000000001</v>
      </c>
      <c r="BI34" s="1501">
        <f t="shared" si="45"/>
        <v>5547.7950000000001</v>
      </c>
      <c r="BJ34" s="1500">
        <f t="shared" si="45"/>
        <v>5547.7950000000001</v>
      </c>
      <c r="BK34" s="1501">
        <f t="shared" si="45"/>
        <v>5547.7950000000001</v>
      </c>
      <c r="BL34" s="1500">
        <f t="shared" si="45"/>
        <v>5547.7950000000001</v>
      </c>
      <c r="BM34" s="1501">
        <f t="shared" si="45"/>
        <v>5547.7950000000001</v>
      </c>
      <c r="BN34" s="1500">
        <f t="shared" si="45"/>
        <v>5547.7950000000001</v>
      </c>
      <c r="BO34" s="1501">
        <f t="shared" si="45"/>
        <v>5547.7950000000001</v>
      </c>
      <c r="BP34" s="807"/>
      <c r="BQ34" s="1514">
        <f t="shared" si="36"/>
        <v>61025.744999999988</v>
      </c>
      <c r="BR34" s="1508">
        <f t="shared" si="36"/>
        <v>66573.539999999994</v>
      </c>
      <c r="BS34" s="1508">
        <f t="shared" si="36"/>
        <v>66573.539999999994</v>
      </c>
      <c r="BT34" s="1508">
        <f t="shared" si="37"/>
        <v>66573.539999999994</v>
      </c>
      <c r="BU34" s="1508">
        <f t="shared" si="37"/>
        <v>66573.539999999994</v>
      </c>
      <c r="BV34" s="803"/>
      <c r="BW34" s="1486">
        <f>AVERAGE(BQ34:BU34)</f>
        <v>65463.980999999985</v>
      </c>
      <c r="BX34" s="130"/>
      <c r="BY34" s="130"/>
      <c r="BZ34" s="130"/>
      <c r="CA34" s="1183">
        <f>BQ34/SUM($BQ$34,$BR$34,$BS$34,$BT$34,$BU$34)</f>
        <v>0.1864406779661017</v>
      </c>
      <c r="CB34" s="1183">
        <f t="shared" ref="CB34:CE34" si="46">BR34/SUM($BQ$34,$BR$34,$BS$34,$BT$34,$BU$34)</f>
        <v>0.20338983050847462</v>
      </c>
      <c r="CC34" s="1183">
        <f t="shared" si="46"/>
        <v>0.20338983050847462</v>
      </c>
      <c r="CD34" s="1183">
        <f t="shared" si="46"/>
        <v>0.20338983050847462</v>
      </c>
      <c r="CE34" s="1183">
        <f t="shared" si="46"/>
        <v>0.20338983050847462</v>
      </c>
      <c r="CF34" s="803"/>
      <c r="CG34" s="820">
        <f>BW34/BW5</f>
        <v>6.311430044122332E-2</v>
      </c>
    </row>
    <row r="35" spans="2:85" ht="10.5" customHeight="1" x14ac:dyDescent="0.25">
      <c r="B35" s="1185"/>
      <c r="C35" s="724"/>
      <c r="D35" s="724"/>
      <c r="E35" s="724"/>
      <c r="F35" s="724"/>
      <c r="G35" s="724"/>
      <c r="H35" s="722"/>
      <c r="I35" s="724"/>
      <c r="J35" s="724"/>
      <c r="K35" s="724"/>
      <c r="L35" s="724"/>
      <c r="M35" s="724"/>
      <c r="N35" s="724"/>
      <c r="O35" s="724"/>
      <c r="P35" s="724"/>
      <c r="Q35" s="724"/>
      <c r="R35" s="724"/>
      <c r="S35" s="724"/>
      <c r="T35" s="722"/>
      <c r="U35" s="724"/>
      <c r="V35" s="724"/>
      <c r="W35" s="724"/>
      <c r="X35" s="724"/>
      <c r="Y35" s="724"/>
      <c r="Z35" s="724"/>
      <c r="AA35" s="724"/>
      <c r="AB35" s="724"/>
      <c r="AC35" s="724"/>
      <c r="AD35" s="724"/>
      <c r="AE35" s="724"/>
      <c r="AF35" s="722"/>
      <c r="AG35" s="724"/>
      <c r="AH35" s="724"/>
      <c r="AI35" s="724"/>
      <c r="AJ35" s="724"/>
      <c r="AK35" s="724"/>
      <c r="AL35" s="724"/>
      <c r="AM35" s="724"/>
      <c r="AN35" s="724"/>
      <c r="AO35" s="724"/>
      <c r="AP35" s="724"/>
      <c r="AQ35" s="724"/>
      <c r="AR35" s="722"/>
      <c r="AS35" s="724"/>
      <c r="AT35" s="724"/>
      <c r="AU35" s="724"/>
      <c r="AV35" s="724"/>
      <c r="AW35" s="724"/>
      <c r="AX35" s="724"/>
      <c r="AY35" s="724"/>
      <c r="AZ35" s="724"/>
      <c r="BA35" s="724"/>
      <c r="BB35" s="724"/>
      <c r="BC35" s="724"/>
      <c r="BD35" s="724"/>
      <c r="BE35" s="724"/>
      <c r="BF35" s="724"/>
      <c r="BG35" s="724"/>
      <c r="BH35" s="724"/>
      <c r="BI35" s="724"/>
      <c r="BJ35" s="724"/>
      <c r="BK35" s="724"/>
      <c r="BL35" s="724"/>
      <c r="BM35" s="724"/>
      <c r="BN35" s="724"/>
      <c r="BO35" s="724"/>
      <c r="BP35" s="719"/>
      <c r="BQ35" s="724"/>
      <c r="BR35" s="724"/>
      <c r="BS35" s="724"/>
      <c r="BT35" s="724"/>
      <c r="BU35" s="724"/>
      <c r="BV35" s="719"/>
      <c r="BW35" s="724"/>
      <c r="BX35" s="125"/>
      <c r="BY35" s="125"/>
      <c r="BZ35" s="125"/>
      <c r="CA35" s="826"/>
      <c r="CB35" s="826"/>
      <c r="CC35" s="826"/>
      <c r="CD35" s="826"/>
      <c r="CE35" s="826"/>
      <c r="CF35" s="803"/>
      <c r="CG35" s="826"/>
    </row>
    <row r="36" spans="2:85" s="112" customFormat="1" ht="20.100000000000001" hidden="1" customHeight="1" outlineLevel="1" x14ac:dyDescent="0.3">
      <c r="B36" s="772" t="str">
        <f>'Despesas Mensais'!B5</f>
        <v>Ocupação</v>
      </c>
      <c r="C36" s="1186"/>
      <c r="D36" s="1186"/>
      <c r="E36" s="1186"/>
      <c r="F36" s="1186"/>
      <c r="G36" s="1187"/>
      <c r="H36" s="1188"/>
      <c r="I36" s="1188"/>
      <c r="J36" s="1188"/>
      <c r="K36" s="1188"/>
      <c r="L36" s="1188"/>
      <c r="M36" s="1188"/>
      <c r="N36" s="1188"/>
      <c r="O36" s="1188"/>
      <c r="P36" s="1188"/>
      <c r="Q36" s="1188"/>
      <c r="R36" s="1188"/>
      <c r="S36" s="1188"/>
      <c r="T36" s="1188"/>
      <c r="U36" s="1188"/>
      <c r="V36" s="1188"/>
      <c r="W36" s="1188"/>
      <c r="X36" s="1188"/>
      <c r="Y36" s="1188"/>
      <c r="Z36" s="1188"/>
      <c r="AA36" s="1188"/>
      <c r="AB36" s="1188"/>
      <c r="AC36" s="1188"/>
      <c r="AD36" s="1188"/>
      <c r="AE36" s="1188"/>
      <c r="AF36" s="1188"/>
      <c r="AG36" s="1188"/>
      <c r="AH36" s="1188"/>
      <c r="AI36" s="1188"/>
      <c r="AJ36" s="1188"/>
      <c r="AK36" s="1188"/>
      <c r="AL36" s="1188"/>
      <c r="AM36" s="1188"/>
      <c r="AN36" s="1188"/>
      <c r="AO36" s="1188"/>
      <c r="AP36" s="1188"/>
      <c r="AQ36" s="1188"/>
      <c r="AR36" s="1188"/>
      <c r="AS36" s="1188"/>
      <c r="AT36" s="1188"/>
      <c r="AU36" s="1188"/>
      <c r="AV36" s="1188"/>
      <c r="AW36" s="1188"/>
      <c r="AX36" s="1188"/>
      <c r="AY36" s="1188"/>
      <c r="AZ36" s="1188"/>
      <c r="BA36" s="1188"/>
      <c r="BB36" s="1188"/>
      <c r="BC36" s="1189"/>
      <c r="BD36" s="1188"/>
      <c r="BE36" s="1189"/>
      <c r="BF36" s="1188"/>
      <c r="BG36" s="1189"/>
      <c r="BH36" s="1188"/>
      <c r="BI36" s="1189"/>
      <c r="BJ36" s="1188"/>
      <c r="BK36" s="1189"/>
      <c r="BL36" s="1188"/>
      <c r="BM36" s="1189"/>
      <c r="BN36" s="1188"/>
      <c r="BO36" s="1189"/>
      <c r="BP36" s="1152"/>
      <c r="BQ36" s="1190"/>
      <c r="BR36" s="1190"/>
      <c r="BS36" s="1190"/>
      <c r="BT36" s="1191"/>
      <c r="BU36" s="812"/>
      <c r="BW36" s="1190"/>
      <c r="BX36" s="115"/>
      <c r="BY36" s="115"/>
      <c r="BZ36" s="115"/>
      <c r="CA36" s="1192"/>
      <c r="CB36" s="1192"/>
      <c r="CC36" s="1192"/>
      <c r="CD36" s="1192"/>
      <c r="CE36" s="1192"/>
      <c r="CG36" s="1192"/>
    </row>
    <row r="37" spans="2:85" s="112" customFormat="1" ht="20.100000000000001" hidden="1" customHeight="1" outlineLevel="1" x14ac:dyDescent="0.3">
      <c r="B37" s="773" t="str">
        <f>'Despesas Mensais'!B6</f>
        <v>Aluguel XX m²</v>
      </c>
      <c r="C37" s="774"/>
      <c r="D37" s="774"/>
      <c r="E37" s="774"/>
      <c r="F37" s="774"/>
      <c r="G37" s="775"/>
      <c r="H37" s="783">
        <v>0</v>
      </c>
      <c r="I37" s="776">
        <f>IF(Premissas!$H$107="Receitas_3",0,VLOOKUP($B37,'Despesas Mensais'!$B$4:$G$40,VLOOKUP(I$2,'Despesas Mensais'!$B$46:$D$50,3,0),0))</f>
        <v>0</v>
      </c>
      <c r="J37" s="776">
        <f>IF(Premissas!$H$107="Receitas_3",0,VLOOKUP($B37,'Despesas Mensais'!$B$4:$G$40,VLOOKUP(J$2,'Despesas Mensais'!$B$46:$D$50,3,0),0))</f>
        <v>0</v>
      </c>
      <c r="K37" s="776">
        <f>VLOOKUP($B37,'Despesas Mensais'!$B$4:$G$40,VLOOKUP(K$2,'Despesas Mensais'!$B$46:$D$50,3,0),0)</f>
        <v>0</v>
      </c>
      <c r="L37" s="776">
        <f>VLOOKUP($B37,'Despesas Mensais'!$B$4:$G$40,VLOOKUP(L$2,'Despesas Mensais'!$B$46:$D$50,3,0),0)</f>
        <v>0</v>
      </c>
      <c r="M37" s="776">
        <f>VLOOKUP($B37,'Despesas Mensais'!$B$4:$G$40,VLOOKUP(M$2,'Despesas Mensais'!$B$46:$D$50,3,0),0)</f>
        <v>0</v>
      </c>
      <c r="N37" s="776">
        <f>VLOOKUP($B37,'Despesas Mensais'!$B$4:$G$40,VLOOKUP(N$2,'Despesas Mensais'!$B$46:$D$50,3,0),0)</f>
        <v>0</v>
      </c>
      <c r="O37" s="776">
        <f>VLOOKUP($B37,'Despesas Mensais'!$B$4:$G$40,VLOOKUP(O$2,'Despesas Mensais'!$B$46:$D$50,3,0),0)</f>
        <v>0</v>
      </c>
      <c r="P37" s="776">
        <f>VLOOKUP($B37,'Despesas Mensais'!$B$4:$G$40,VLOOKUP(P$2,'Despesas Mensais'!$B$46:$D$50,3,0),0)</f>
        <v>0</v>
      </c>
      <c r="Q37" s="776">
        <f>VLOOKUP($B37,'Despesas Mensais'!$B$4:$G$40,VLOOKUP(Q$2,'Despesas Mensais'!$B$46:$D$50,3,0),0)</f>
        <v>0</v>
      </c>
      <c r="R37" s="776">
        <f>VLOOKUP($B37,'Despesas Mensais'!$B$4:$G$40,VLOOKUP(R$2,'Despesas Mensais'!$B$46:$D$50,3,0),0)</f>
        <v>0</v>
      </c>
      <c r="S37" s="776">
        <f>VLOOKUP($B37,'Despesas Mensais'!$B$4:$G$40,VLOOKUP(S$2,'Despesas Mensais'!$B$46:$D$50,3,0),0)</f>
        <v>0</v>
      </c>
      <c r="T37" s="776">
        <f>VLOOKUP($B37,'Despesas Mensais'!$B$4:$G$40,VLOOKUP(T$2,'Despesas Mensais'!$B$46:$D$50,3,0),0)</f>
        <v>0</v>
      </c>
      <c r="U37" s="776">
        <f>VLOOKUP($B37,'Despesas Mensais'!$B$4:$G$40,VLOOKUP(U$2,'Despesas Mensais'!$B$46:$D$50,3,0),0)</f>
        <v>0</v>
      </c>
      <c r="V37" s="776">
        <f>VLOOKUP($B37,'Despesas Mensais'!$B$4:$G$40,VLOOKUP(V$2,'Despesas Mensais'!$B$46:$D$50,3,0),0)</f>
        <v>0</v>
      </c>
      <c r="W37" s="776">
        <f>VLOOKUP($B37,'Despesas Mensais'!$B$4:$G$40,VLOOKUP(W$2,'Despesas Mensais'!$B$46:$D$50,3,0),0)</f>
        <v>0</v>
      </c>
      <c r="X37" s="776">
        <f>VLOOKUP($B37,'Despesas Mensais'!$B$4:$G$40,VLOOKUP(X$2,'Despesas Mensais'!$B$46:$D$50,3,0),0)</f>
        <v>0</v>
      </c>
      <c r="Y37" s="776">
        <f>VLOOKUP($B37,'Despesas Mensais'!$B$4:$G$40,VLOOKUP(Y$2,'Despesas Mensais'!$B$46:$D$50,3,0),0)</f>
        <v>0</v>
      </c>
      <c r="Z37" s="776">
        <f>VLOOKUP($B37,'Despesas Mensais'!$B$4:$G$40,VLOOKUP(Z$2,'Despesas Mensais'!$B$46:$D$50,3,0),0)</f>
        <v>0</v>
      </c>
      <c r="AA37" s="776">
        <f>VLOOKUP($B37,'Despesas Mensais'!$B$4:$G$40,VLOOKUP(AA$2,'Despesas Mensais'!$B$46:$D$50,3,0),0)</f>
        <v>0</v>
      </c>
      <c r="AB37" s="776">
        <f>VLOOKUP($B37,'Despesas Mensais'!$B$4:$G$40,VLOOKUP(AB$2,'Despesas Mensais'!$B$46:$D$50,3,0),0)</f>
        <v>0</v>
      </c>
      <c r="AC37" s="776">
        <f>VLOOKUP($B37,'Despesas Mensais'!$B$4:$G$40,VLOOKUP(AC$2,'Despesas Mensais'!$B$46:$D$50,3,0),0)</f>
        <v>0</v>
      </c>
      <c r="AD37" s="776">
        <f>VLOOKUP($B37,'Despesas Mensais'!$B$4:$G$40,VLOOKUP(AD$2,'Despesas Mensais'!$B$46:$D$50,3,0),0)</f>
        <v>0</v>
      </c>
      <c r="AE37" s="776">
        <f>VLOOKUP($B37,'Despesas Mensais'!$B$4:$G$40,VLOOKUP(AE$2,'Despesas Mensais'!$B$46:$D$50,3,0),0)</f>
        <v>0</v>
      </c>
      <c r="AF37" s="776">
        <f>VLOOKUP($B37,'Despesas Mensais'!$B$4:$G$40,VLOOKUP(AF$2,'Despesas Mensais'!$B$46:$D$50,3,0),0)</f>
        <v>0</v>
      </c>
      <c r="AG37" s="776">
        <f>VLOOKUP($B37,'Despesas Mensais'!$B$4:$G$40,VLOOKUP(AG$2,'Despesas Mensais'!$B$46:$D$50,3,0),0)</f>
        <v>0</v>
      </c>
      <c r="AH37" s="776">
        <f>VLOOKUP($B37,'Despesas Mensais'!$B$4:$G$40,VLOOKUP(AH$2,'Despesas Mensais'!$B$46:$D$50,3,0),0)</f>
        <v>0</v>
      </c>
      <c r="AI37" s="776">
        <f>VLOOKUP($B37,'Despesas Mensais'!$B$4:$G$40,VLOOKUP(AI$2,'Despesas Mensais'!$B$46:$D$50,3,0),0)</f>
        <v>0</v>
      </c>
      <c r="AJ37" s="776">
        <f>VLOOKUP($B37,'Despesas Mensais'!$B$4:$G$40,VLOOKUP(AJ$2,'Despesas Mensais'!$B$46:$D$50,3,0),0)</f>
        <v>0</v>
      </c>
      <c r="AK37" s="776">
        <f>VLOOKUP($B37,'Despesas Mensais'!$B$4:$G$40,VLOOKUP(AK$2,'Despesas Mensais'!$B$46:$D$50,3,0),0)</f>
        <v>0</v>
      </c>
      <c r="AL37" s="776">
        <f>VLOOKUP($B37,'Despesas Mensais'!$B$4:$G$40,VLOOKUP(AL$2,'Despesas Mensais'!$B$46:$D$50,3,0),0)</f>
        <v>0</v>
      </c>
      <c r="AM37" s="776">
        <f>VLOOKUP($B37,'Despesas Mensais'!$B$4:$G$40,VLOOKUP(AM$2,'Despesas Mensais'!$B$46:$D$50,3,0),0)</f>
        <v>0</v>
      </c>
      <c r="AN37" s="776">
        <f>VLOOKUP($B37,'Despesas Mensais'!$B$4:$G$40,VLOOKUP(AN$2,'Despesas Mensais'!$B$46:$D$50,3,0),0)</f>
        <v>0</v>
      </c>
      <c r="AO37" s="776">
        <f>VLOOKUP($B37,'Despesas Mensais'!$B$4:$G$40,VLOOKUP(AO$2,'Despesas Mensais'!$B$46:$D$50,3,0),0)</f>
        <v>0</v>
      </c>
      <c r="AP37" s="776">
        <f>VLOOKUP($B37,'Despesas Mensais'!$B$4:$G$40,VLOOKUP(AP$2,'Despesas Mensais'!$B$46:$D$50,3,0),0)</f>
        <v>0</v>
      </c>
      <c r="AQ37" s="776">
        <f>VLOOKUP($B37,'Despesas Mensais'!$B$4:$G$40,VLOOKUP(AQ$2,'Despesas Mensais'!$B$46:$D$50,3,0),0)</f>
        <v>0</v>
      </c>
      <c r="AR37" s="776">
        <f>VLOOKUP($B37,'Despesas Mensais'!$B$4:$G$40,VLOOKUP(AR$2,'Despesas Mensais'!$B$46:$D$50,3,0),0)</f>
        <v>0</v>
      </c>
      <c r="AS37" s="776">
        <f>VLOOKUP($B37,'Despesas Mensais'!$B$4:$G$40,VLOOKUP(AS$2,'Despesas Mensais'!$B$46:$D$50,3,0),0)</f>
        <v>0</v>
      </c>
      <c r="AT37" s="776">
        <f>VLOOKUP($B37,'Despesas Mensais'!$B$4:$G$40,VLOOKUP(AT$2,'Despesas Mensais'!$B$46:$D$50,3,0),0)</f>
        <v>0</v>
      </c>
      <c r="AU37" s="776">
        <f>VLOOKUP($B37,'Despesas Mensais'!$B$4:$G$40,VLOOKUP(AU$2,'Despesas Mensais'!$B$46:$D$50,3,0),0)</f>
        <v>0</v>
      </c>
      <c r="AV37" s="776">
        <f>VLOOKUP($B37,'Despesas Mensais'!$B$4:$G$40,VLOOKUP(AV$2,'Despesas Mensais'!$B$46:$D$50,3,0),0)</f>
        <v>0</v>
      </c>
      <c r="AW37" s="776">
        <f>VLOOKUP($B37,'Despesas Mensais'!$B$4:$G$40,VLOOKUP(AW$2,'Despesas Mensais'!$B$46:$D$50,3,0),0)</f>
        <v>0</v>
      </c>
      <c r="AX37" s="776">
        <f>VLOOKUP($B37,'Despesas Mensais'!$B$4:$G$40,VLOOKUP(AX$2,'Despesas Mensais'!$B$46:$D$50,3,0),0)</f>
        <v>0</v>
      </c>
      <c r="AY37" s="776">
        <f>VLOOKUP($B37,'Despesas Mensais'!$B$4:$G$40,VLOOKUP(AY$2,'Despesas Mensais'!$B$46:$D$50,3,0),0)</f>
        <v>0</v>
      </c>
      <c r="AZ37" s="776">
        <f>VLOOKUP($B37,'Despesas Mensais'!$B$4:$G$40,VLOOKUP(AZ$2,'Despesas Mensais'!$B$46:$D$50,3,0),0)</f>
        <v>0</v>
      </c>
      <c r="BA37" s="776">
        <f>VLOOKUP($B37,'Despesas Mensais'!$B$4:$G$40,VLOOKUP(BA$2,'Despesas Mensais'!$B$46:$D$50,3,0),0)</f>
        <v>0</v>
      </c>
      <c r="BB37" s="776">
        <f>VLOOKUP($B37,'Despesas Mensais'!$B$4:$G$40,VLOOKUP(BB$2,'Despesas Mensais'!$B$46:$D$50,3,0),0)</f>
        <v>0</v>
      </c>
      <c r="BC37" s="776">
        <f>VLOOKUP($B37,'Despesas Mensais'!$B$4:$G$40,VLOOKUP(BC$2,'Despesas Mensais'!$B$46:$D$50,3,0),0)</f>
        <v>0</v>
      </c>
      <c r="BD37" s="777">
        <f>VLOOKUP($B37,'Despesas Mensais'!$B$4:$H$40,VLOOKUP(BD$2,'Despesas Mensais'!$B$46:$D$50,3,0),0)</f>
        <v>0</v>
      </c>
      <c r="BE37" s="777">
        <f>VLOOKUP($B37,'Despesas Mensais'!$B$4:$H$40,VLOOKUP(BE$2,'Despesas Mensais'!$B$46:$D$50,3,0),0)</f>
        <v>0</v>
      </c>
      <c r="BF37" s="777">
        <f>VLOOKUP($B37,'Despesas Mensais'!$B$4:$H$40,VLOOKUP(BF$2,'Despesas Mensais'!$B$46:$D$50,3,0),0)</f>
        <v>0</v>
      </c>
      <c r="BG37" s="777">
        <f>VLOOKUP($B37,'Despesas Mensais'!$B$4:$H$40,VLOOKUP(BG$2,'Despesas Mensais'!$B$46:$D$50,3,0),0)</f>
        <v>0</v>
      </c>
      <c r="BH37" s="777">
        <f>VLOOKUP($B37,'Despesas Mensais'!$B$4:$H$40,VLOOKUP(BH$2,'Despesas Mensais'!$B$46:$D$50,3,0),0)</f>
        <v>0</v>
      </c>
      <c r="BI37" s="777">
        <f>VLOOKUP($B37,'Despesas Mensais'!$B$4:$H$40,VLOOKUP(BI$2,'Despesas Mensais'!$B$46:$D$50,3,0),0)</f>
        <v>0</v>
      </c>
      <c r="BJ37" s="777">
        <f>VLOOKUP($B37,'Despesas Mensais'!$B$4:$H$40,VLOOKUP(BJ$2,'Despesas Mensais'!$B$46:$D$50,3,0),0)</f>
        <v>0</v>
      </c>
      <c r="BK37" s="777">
        <f>VLOOKUP($B37,'Despesas Mensais'!$B$4:$H$40,VLOOKUP(BK$2,'Despesas Mensais'!$B$46:$D$50,3,0),0)</f>
        <v>0</v>
      </c>
      <c r="BL37" s="777">
        <f>VLOOKUP($B37,'Despesas Mensais'!$B$4:$H$40,VLOOKUP(BL$2,'Despesas Mensais'!$B$46:$D$50,3,0),0)</f>
        <v>0</v>
      </c>
      <c r="BM37" s="777">
        <f>VLOOKUP($B37,'Despesas Mensais'!$B$4:$H$40,VLOOKUP(BM$2,'Despesas Mensais'!$B$46:$D$50,3,0),0)</f>
        <v>0</v>
      </c>
      <c r="BN37" s="777">
        <f>VLOOKUP($B37,'Despesas Mensais'!$B$4:$H$40,VLOOKUP(BN$2,'Despesas Mensais'!$B$46:$D$50,3,0),0)</f>
        <v>0</v>
      </c>
      <c r="BO37" s="777">
        <f>VLOOKUP($B37,'Despesas Mensais'!$B$4:$H$40,VLOOKUP(BO$2,'Despesas Mensais'!$B$46:$D$50,3,0),0)</f>
        <v>0</v>
      </c>
      <c r="BP37" s="1152"/>
      <c r="BQ37" s="778">
        <f t="shared" ref="BQ37:BQ70" si="47">SUMIF($H$2:$BC$2,BQ$2,$H37:$BC37)</f>
        <v>0</v>
      </c>
      <c r="BR37" s="778">
        <f t="shared" ref="BR37:BS39" si="48">SUMIF($H$2:$BC$2,BR$2,$H37:$BC37)</f>
        <v>0</v>
      </c>
      <c r="BS37" s="778">
        <f t="shared" si="48"/>
        <v>0</v>
      </c>
      <c r="BT37" s="810">
        <f t="shared" ref="BT37:BU57" si="49">SUMIF($H$2:$BO$2,BT$2,$H37:$BO37)</f>
        <v>0</v>
      </c>
      <c r="BU37" s="808">
        <f t="shared" si="49"/>
        <v>0</v>
      </c>
      <c r="BV37" s="88"/>
      <c r="BW37" s="779">
        <f t="shared" ref="BW37:BW67" si="50">AVERAGE(BQ37:BT37)</f>
        <v>0</v>
      </c>
      <c r="BX37" s="115"/>
      <c r="BY37" s="115"/>
      <c r="BZ37" s="115"/>
      <c r="CA37" s="177">
        <f t="shared" ref="CA37:CE39" si="51">BQ37/SUM($BQ$70,$BR$70,$BS$70,$BT$70)</f>
        <v>0</v>
      </c>
      <c r="CB37" s="177">
        <f t="shared" si="51"/>
        <v>0</v>
      </c>
      <c r="CC37" s="177">
        <f t="shared" si="51"/>
        <v>0</v>
      </c>
      <c r="CD37" s="177">
        <f t="shared" si="51"/>
        <v>0</v>
      </c>
      <c r="CE37" s="177">
        <f t="shared" si="51"/>
        <v>0</v>
      </c>
      <c r="CF37" s="88"/>
      <c r="CG37" s="177">
        <f>BW37/BW5</f>
        <v>0</v>
      </c>
    </row>
    <row r="38" spans="2:85" s="112" customFormat="1" ht="20.100000000000001" hidden="1" customHeight="1" outlineLevel="1" x14ac:dyDescent="0.3">
      <c r="B38" s="773" t="str">
        <f>'Despesas Mensais'!B7</f>
        <v>IPTU</v>
      </c>
      <c r="C38" s="774"/>
      <c r="D38" s="774"/>
      <c r="E38" s="774"/>
      <c r="F38" s="774"/>
      <c r="G38" s="775"/>
      <c r="H38" s="783">
        <v>0</v>
      </c>
      <c r="I38" s="776">
        <f>IF(Premissas!$H$107="Receitas_3",0,VLOOKUP($B38,'Despesas Mensais'!$B$4:$G$40,VLOOKUP(I$2,'Despesas Mensais'!$B$46:$D$50,3,0),0))</f>
        <v>0</v>
      </c>
      <c r="J38" s="776">
        <f>IF(Premissas!$H$107="Receitas_3",0,VLOOKUP($B38,'Despesas Mensais'!$B$4:$G$40,VLOOKUP(J$2,'Despesas Mensais'!$B$46:$D$50,3,0),0))</f>
        <v>0</v>
      </c>
      <c r="K38" s="776">
        <f>VLOOKUP($B38,'Despesas Mensais'!$B$4:$G$40,VLOOKUP(K$2,'Despesas Mensais'!$B$46:$D$50,3,0),0)</f>
        <v>0</v>
      </c>
      <c r="L38" s="776">
        <f>VLOOKUP($B38,'Despesas Mensais'!$B$4:$G$40,VLOOKUP(L$2,'Despesas Mensais'!$B$46:$D$50,3,0),0)</f>
        <v>0</v>
      </c>
      <c r="M38" s="776">
        <f>VLOOKUP($B38,'Despesas Mensais'!$B$4:$G$40,VLOOKUP(M$2,'Despesas Mensais'!$B$46:$D$50,3,0),0)</f>
        <v>0</v>
      </c>
      <c r="N38" s="776">
        <f>VLOOKUP($B38,'Despesas Mensais'!$B$4:$G$40,VLOOKUP(N$2,'Despesas Mensais'!$B$46:$D$50,3,0),0)</f>
        <v>0</v>
      </c>
      <c r="O38" s="776">
        <f>VLOOKUP($B38,'Despesas Mensais'!$B$4:$G$40,VLOOKUP(O$2,'Despesas Mensais'!$B$46:$D$50,3,0),0)</f>
        <v>0</v>
      </c>
      <c r="P38" s="776">
        <f>VLOOKUP($B38,'Despesas Mensais'!$B$4:$G$40,VLOOKUP(P$2,'Despesas Mensais'!$B$46:$D$50,3,0),0)</f>
        <v>0</v>
      </c>
      <c r="Q38" s="776">
        <f>VLOOKUP($B38,'Despesas Mensais'!$B$4:$G$40,VLOOKUP(Q$2,'Despesas Mensais'!$B$46:$D$50,3,0),0)</f>
        <v>0</v>
      </c>
      <c r="R38" s="776">
        <f>VLOOKUP($B38,'Despesas Mensais'!$B$4:$G$40,VLOOKUP(R$2,'Despesas Mensais'!$B$46:$D$50,3,0),0)</f>
        <v>0</v>
      </c>
      <c r="S38" s="776">
        <f>VLOOKUP($B38,'Despesas Mensais'!$B$4:$G$40,VLOOKUP(S$2,'Despesas Mensais'!$B$46:$D$50,3,0),0)</f>
        <v>0</v>
      </c>
      <c r="T38" s="776">
        <f>VLOOKUP($B38,'Despesas Mensais'!$B$4:$G$40,VLOOKUP(T$2,'Despesas Mensais'!$B$46:$D$50,3,0),0)</f>
        <v>0</v>
      </c>
      <c r="U38" s="776">
        <f>VLOOKUP($B38,'Despesas Mensais'!$B$4:$G$40,VLOOKUP(U$2,'Despesas Mensais'!$B$46:$D$50,3,0),0)</f>
        <v>0</v>
      </c>
      <c r="V38" s="776">
        <f>VLOOKUP($B38,'Despesas Mensais'!$B$4:$G$40,VLOOKUP(V$2,'Despesas Mensais'!$B$46:$D$50,3,0),0)</f>
        <v>0</v>
      </c>
      <c r="W38" s="776">
        <f>VLOOKUP($B38,'Despesas Mensais'!$B$4:$G$40,VLOOKUP(W$2,'Despesas Mensais'!$B$46:$D$50,3,0),0)</f>
        <v>0</v>
      </c>
      <c r="X38" s="776">
        <f>VLOOKUP($B38,'Despesas Mensais'!$B$4:$G$40,VLOOKUP(X$2,'Despesas Mensais'!$B$46:$D$50,3,0),0)</f>
        <v>0</v>
      </c>
      <c r="Y38" s="776">
        <f>VLOOKUP($B38,'Despesas Mensais'!$B$4:$G$40,VLOOKUP(Y$2,'Despesas Mensais'!$B$46:$D$50,3,0),0)</f>
        <v>0</v>
      </c>
      <c r="Z38" s="776">
        <f>VLOOKUP($B38,'Despesas Mensais'!$B$4:$G$40,VLOOKUP(Z$2,'Despesas Mensais'!$B$46:$D$50,3,0),0)</f>
        <v>0</v>
      </c>
      <c r="AA38" s="776">
        <f>VLOOKUP($B38,'Despesas Mensais'!$B$4:$G$40,VLOOKUP(AA$2,'Despesas Mensais'!$B$46:$D$50,3,0),0)</f>
        <v>0</v>
      </c>
      <c r="AB38" s="776">
        <f>VLOOKUP($B38,'Despesas Mensais'!$B$4:$G$40,VLOOKUP(AB$2,'Despesas Mensais'!$B$46:$D$50,3,0),0)</f>
        <v>0</v>
      </c>
      <c r="AC38" s="776">
        <f>VLOOKUP($B38,'Despesas Mensais'!$B$4:$G$40,VLOOKUP(AC$2,'Despesas Mensais'!$B$46:$D$50,3,0),0)</f>
        <v>0</v>
      </c>
      <c r="AD38" s="776">
        <f>VLOOKUP($B38,'Despesas Mensais'!$B$4:$G$40,VLOOKUP(AD$2,'Despesas Mensais'!$B$46:$D$50,3,0),0)</f>
        <v>0</v>
      </c>
      <c r="AE38" s="776">
        <f>VLOOKUP($B38,'Despesas Mensais'!$B$4:$G$40,VLOOKUP(AE$2,'Despesas Mensais'!$B$46:$D$50,3,0),0)</f>
        <v>0</v>
      </c>
      <c r="AF38" s="776">
        <f>VLOOKUP($B38,'Despesas Mensais'!$B$4:$G$40,VLOOKUP(AF$2,'Despesas Mensais'!$B$46:$D$50,3,0),0)</f>
        <v>0</v>
      </c>
      <c r="AG38" s="776">
        <f>VLOOKUP($B38,'Despesas Mensais'!$B$4:$G$40,VLOOKUP(AG$2,'Despesas Mensais'!$B$46:$D$50,3,0),0)</f>
        <v>0</v>
      </c>
      <c r="AH38" s="776">
        <f>VLOOKUP($B38,'Despesas Mensais'!$B$4:$G$40,VLOOKUP(AH$2,'Despesas Mensais'!$B$46:$D$50,3,0),0)</f>
        <v>0</v>
      </c>
      <c r="AI38" s="776">
        <f>VLOOKUP($B38,'Despesas Mensais'!$B$4:$G$40,VLOOKUP(AI$2,'Despesas Mensais'!$B$46:$D$50,3,0),0)</f>
        <v>0</v>
      </c>
      <c r="AJ38" s="776">
        <f>VLOOKUP($B38,'Despesas Mensais'!$B$4:$G$40,VLOOKUP(AJ$2,'Despesas Mensais'!$B$46:$D$50,3,0),0)</f>
        <v>0</v>
      </c>
      <c r="AK38" s="776">
        <f>VLOOKUP($B38,'Despesas Mensais'!$B$4:$G$40,VLOOKUP(AK$2,'Despesas Mensais'!$B$46:$D$50,3,0),0)</f>
        <v>0</v>
      </c>
      <c r="AL38" s="776">
        <f>VLOOKUP($B38,'Despesas Mensais'!$B$4:$G$40,VLOOKUP(AL$2,'Despesas Mensais'!$B$46:$D$50,3,0),0)</f>
        <v>0</v>
      </c>
      <c r="AM38" s="776">
        <f>VLOOKUP($B38,'Despesas Mensais'!$B$4:$G$40,VLOOKUP(AM$2,'Despesas Mensais'!$B$46:$D$50,3,0),0)</f>
        <v>0</v>
      </c>
      <c r="AN38" s="776">
        <f>VLOOKUP($B38,'Despesas Mensais'!$B$4:$G$40,VLOOKUP(AN$2,'Despesas Mensais'!$B$46:$D$50,3,0),0)</f>
        <v>0</v>
      </c>
      <c r="AO38" s="776">
        <f>VLOOKUP($B38,'Despesas Mensais'!$B$4:$G$40,VLOOKUP(AO$2,'Despesas Mensais'!$B$46:$D$50,3,0),0)</f>
        <v>0</v>
      </c>
      <c r="AP38" s="776">
        <f>VLOOKUP($B38,'Despesas Mensais'!$B$4:$G$40,VLOOKUP(AP$2,'Despesas Mensais'!$B$46:$D$50,3,0),0)</f>
        <v>0</v>
      </c>
      <c r="AQ38" s="776">
        <f>VLOOKUP($B38,'Despesas Mensais'!$B$4:$G$40,VLOOKUP(AQ$2,'Despesas Mensais'!$B$46:$D$50,3,0),0)</f>
        <v>0</v>
      </c>
      <c r="AR38" s="776">
        <f>VLOOKUP($B38,'Despesas Mensais'!$B$4:$G$40,VLOOKUP(AR$2,'Despesas Mensais'!$B$46:$D$50,3,0),0)</f>
        <v>0</v>
      </c>
      <c r="AS38" s="776">
        <f>VLOOKUP($B38,'Despesas Mensais'!$B$4:$G$40,VLOOKUP(AS$2,'Despesas Mensais'!$B$46:$D$50,3,0),0)</f>
        <v>0</v>
      </c>
      <c r="AT38" s="776">
        <f>VLOOKUP($B38,'Despesas Mensais'!$B$4:$G$40,VLOOKUP(AT$2,'Despesas Mensais'!$B$46:$D$50,3,0),0)</f>
        <v>0</v>
      </c>
      <c r="AU38" s="776">
        <f>VLOOKUP($B38,'Despesas Mensais'!$B$4:$G$40,VLOOKUP(AU$2,'Despesas Mensais'!$B$46:$D$50,3,0),0)</f>
        <v>0</v>
      </c>
      <c r="AV38" s="776">
        <f>VLOOKUP($B38,'Despesas Mensais'!$B$4:$G$40,VLOOKUP(AV$2,'Despesas Mensais'!$B$46:$D$50,3,0),0)</f>
        <v>0</v>
      </c>
      <c r="AW38" s="776">
        <f>VLOOKUP($B38,'Despesas Mensais'!$B$4:$G$40,VLOOKUP(AW$2,'Despesas Mensais'!$B$46:$D$50,3,0),0)</f>
        <v>0</v>
      </c>
      <c r="AX38" s="776">
        <f>VLOOKUP($B38,'Despesas Mensais'!$B$4:$G$40,VLOOKUP(AX$2,'Despesas Mensais'!$B$46:$D$50,3,0),0)</f>
        <v>0</v>
      </c>
      <c r="AY38" s="776">
        <f>VLOOKUP($B38,'Despesas Mensais'!$B$4:$G$40,VLOOKUP(AY$2,'Despesas Mensais'!$B$46:$D$50,3,0),0)</f>
        <v>0</v>
      </c>
      <c r="AZ38" s="776">
        <f>VLOOKUP($B38,'Despesas Mensais'!$B$4:$G$40,VLOOKUP(AZ$2,'Despesas Mensais'!$B$46:$D$50,3,0),0)</f>
        <v>0</v>
      </c>
      <c r="BA38" s="776">
        <f>VLOOKUP($B38,'Despesas Mensais'!$B$4:$G$40,VLOOKUP(BA$2,'Despesas Mensais'!$B$46:$D$50,3,0),0)</f>
        <v>0</v>
      </c>
      <c r="BB38" s="776">
        <f>VLOOKUP($B38,'Despesas Mensais'!$B$4:$G$40,VLOOKUP(BB$2,'Despesas Mensais'!$B$46:$D$50,3,0),0)</f>
        <v>0</v>
      </c>
      <c r="BC38" s="776">
        <f>VLOOKUP($B38,'Despesas Mensais'!$B$4:$G$40,VLOOKUP(BC$2,'Despesas Mensais'!$B$46:$D$50,3,0),0)</f>
        <v>0</v>
      </c>
      <c r="BD38" s="777">
        <f>VLOOKUP($B38,'Despesas Mensais'!$B$4:$H$40,VLOOKUP(BD$2,'Despesas Mensais'!$B$46:$D$50,3,0),0)</f>
        <v>0</v>
      </c>
      <c r="BE38" s="777">
        <f>VLOOKUP($B38,'Despesas Mensais'!$B$4:$H$40,VLOOKUP(BE$2,'Despesas Mensais'!$B$46:$D$50,3,0),0)</f>
        <v>0</v>
      </c>
      <c r="BF38" s="777">
        <f>VLOOKUP($B38,'Despesas Mensais'!$B$4:$H$40,VLOOKUP(BF$2,'Despesas Mensais'!$B$46:$D$50,3,0),0)</f>
        <v>0</v>
      </c>
      <c r="BG38" s="777">
        <f>VLOOKUP($B38,'Despesas Mensais'!$B$4:$H$40,VLOOKUP(BG$2,'Despesas Mensais'!$B$46:$D$50,3,0),0)</f>
        <v>0</v>
      </c>
      <c r="BH38" s="777">
        <f>VLOOKUP($B38,'Despesas Mensais'!$B$4:$H$40,VLOOKUP(BH$2,'Despesas Mensais'!$B$46:$D$50,3,0),0)</f>
        <v>0</v>
      </c>
      <c r="BI38" s="777">
        <f>VLOOKUP($B38,'Despesas Mensais'!$B$4:$H$40,VLOOKUP(BI$2,'Despesas Mensais'!$B$46:$D$50,3,0),0)</f>
        <v>0</v>
      </c>
      <c r="BJ38" s="777">
        <f>VLOOKUP($B38,'Despesas Mensais'!$B$4:$H$40,VLOOKUP(BJ$2,'Despesas Mensais'!$B$46:$D$50,3,0),0)</f>
        <v>0</v>
      </c>
      <c r="BK38" s="777">
        <f>VLOOKUP($B38,'Despesas Mensais'!$B$4:$H$40,VLOOKUP(BK$2,'Despesas Mensais'!$B$46:$D$50,3,0),0)</f>
        <v>0</v>
      </c>
      <c r="BL38" s="777">
        <f>VLOOKUP($B38,'Despesas Mensais'!$B$4:$H$40,VLOOKUP(BL$2,'Despesas Mensais'!$B$46:$D$50,3,0),0)</f>
        <v>0</v>
      </c>
      <c r="BM38" s="777">
        <f>VLOOKUP($B38,'Despesas Mensais'!$B$4:$H$40,VLOOKUP(BM$2,'Despesas Mensais'!$B$46:$D$50,3,0),0)</f>
        <v>0</v>
      </c>
      <c r="BN38" s="777">
        <f>VLOOKUP($B38,'Despesas Mensais'!$B$4:$H$40,VLOOKUP(BN$2,'Despesas Mensais'!$B$46:$D$50,3,0),0)</f>
        <v>0</v>
      </c>
      <c r="BO38" s="777">
        <f>VLOOKUP($B38,'Despesas Mensais'!$B$4:$H$40,VLOOKUP(BO$2,'Despesas Mensais'!$B$46:$D$50,3,0),0)</f>
        <v>0</v>
      </c>
      <c r="BP38" s="1152"/>
      <c r="BQ38" s="778">
        <f t="shared" si="47"/>
        <v>0</v>
      </c>
      <c r="BR38" s="778">
        <f t="shared" si="48"/>
        <v>0</v>
      </c>
      <c r="BS38" s="778">
        <f t="shared" si="48"/>
        <v>0</v>
      </c>
      <c r="BT38" s="810">
        <f t="shared" si="49"/>
        <v>0</v>
      </c>
      <c r="BU38" s="808">
        <f t="shared" si="49"/>
        <v>0</v>
      </c>
      <c r="BW38" s="779">
        <f t="shared" si="50"/>
        <v>0</v>
      </c>
      <c r="BX38" s="115"/>
      <c r="BY38" s="115"/>
      <c r="BZ38" s="115"/>
      <c r="CA38" s="177">
        <f t="shared" si="51"/>
        <v>0</v>
      </c>
      <c r="CB38" s="177">
        <f t="shared" si="51"/>
        <v>0</v>
      </c>
      <c r="CC38" s="177">
        <f t="shared" si="51"/>
        <v>0</v>
      </c>
      <c r="CD38" s="177">
        <f t="shared" si="51"/>
        <v>0</v>
      </c>
      <c r="CE38" s="177">
        <f t="shared" si="51"/>
        <v>0</v>
      </c>
      <c r="CG38" s="177">
        <f>BW38/BW5</f>
        <v>0</v>
      </c>
    </row>
    <row r="39" spans="2:85" s="112" customFormat="1" ht="20.100000000000001" hidden="1" customHeight="1" outlineLevel="1" x14ac:dyDescent="0.3">
      <c r="B39" s="773" t="str">
        <f>'Despesas Mensais'!B8</f>
        <v>Condomínio</v>
      </c>
      <c r="C39" s="774"/>
      <c r="D39" s="774"/>
      <c r="E39" s="774"/>
      <c r="F39" s="774"/>
      <c r="G39" s="775"/>
      <c r="H39" s="783">
        <v>0</v>
      </c>
      <c r="I39" s="776">
        <f>IF(Premissas!$H$107="Receitas_3",0,VLOOKUP($B39,'Despesas Mensais'!$B$4:$G$40,VLOOKUP(I$2,'Despesas Mensais'!$B$46:$D$50,3,0),0))</f>
        <v>0</v>
      </c>
      <c r="J39" s="776">
        <f>IF(Premissas!$H$107="Receitas_3",0,VLOOKUP($B39,'Despesas Mensais'!$B$4:$G$40,VLOOKUP(J$2,'Despesas Mensais'!$B$46:$D$50,3,0),0))</f>
        <v>0</v>
      </c>
      <c r="K39" s="776">
        <f>VLOOKUP($B39,'Despesas Mensais'!$B$4:$G$40,VLOOKUP(K$2,'Despesas Mensais'!$B$46:$D$50,3,0),0)</f>
        <v>0</v>
      </c>
      <c r="L39" s="776">
        <f>VLOOKUP($B39,'Despesas Mensais'!$B$4:$G$40,VLOOKUP(L$2,'Despesas Mensais'!$B$46:$D$50,3,0),0)</f>
        <v>0</v>
      </c>
      <c r="M39" s="776">
        <f>VLOOKUP($B39,'Despesas Mensais'!$B$4:$G$40,VLOOKUP(M$2,'Despesas Mensais'!$B$46:$D$50,3,0),0)</f>
        <v>0</v>
      </c>
      <c r="N39" s="776">
        <f>VLOOKUP($B39,'Despesas Mensais'!$B$4:$G$40,VLOOKUP(N$2,'Despesas Mensais'!$B$46:$D$50,3,0),0)</f>
        <v>0</v>
      </c>
      <c r="O39" s="776">
        <f>VLOOKUP($B39,'Despesas Mensais'!$B$4:$G$40,VLOOKUP(O$2,'Despesas Mensais'!$B$46:$D$50,3,0),0)</f>
        <v>0</v>
      </c>
      <c r="P39" s="776">
        <f>VLOOKUP($B39,'Despesas Mensais'!$B$4:$G$40,VLOOKUP(P$2,'Despesas Mensais'!$B$46:$D$50,3,0),0)</f>
        <v>0</v>
      </c>
      <c r="Q39" s="776">
        <f>VLOOKUP($B39,'Despesas Mensais'!$B$4:$G$40,VLOOKUP(Q$2,'Despesas Mensais'!$B$46:$D$50,3,0),0)</f>
        <v>0</v>
      </c>
      <c r="R39" s="776">
        <f>VLOOKUP($B39,'Despesas Mensais'!$B$4:$G$40,VLOOKUP(R$2,'Despesas Mensais'!$B$46:$D$50,3,0),0)</f>
        <v>0</v>
      </c>
      <c r="S39" s="776">
        <f>VLOOKUP($B39,'Despesas Mensais'!$B$4:$G$40,VLOOKUP(S$2,'Despesas Mensais'!$B$46:$D$50,3,0),0)</f>
        <v>0</v>
      </c>
      <c r="T39" s="776">
        <f>VLOOKUP($B39,'Despesas Mensais'!$B$4:$G$40,VLOOKUP(T$2,'Despesas Mensais'!$B$46:$D$50,3,0),0)</f>
        <v>0</v>
      </c>
      <c r="U39" s="776">
        <f>VLOOKUP($B39,'Despesas Mensais'!$B$4:$G$40,VLOOKUP(U$2,'Despesas Mensais'!$B$46:$D$50,3,0),0)</f>
        <v>0</v>
      </c>
      <c r="V39" s="776">
        <f>VLOOKUP($B39,'Despesas Mensais'!$B$4:$G$40,VLOOKUP(V$2,'Despesas Mensais'!$B$46:$D$50,3,0),0)</f>
        <v>0</v>
      </c>
      <c r="W39" s="776">
        <f>VLOOKUP($B39,'Despesas Mensais'!$B$4:$G$40,VLOOKUP(W$2,'Despesas Mensais'!$B$46:$D$50,3,0),0)</f>
        <v>0</v>
      </c>
      <c r="X39" s="776">
        <f>VLOOKUP($B39,'Despesas Mensais'!$B$4:$G$40,VLOOKUP(X$2,'Despesas Mensais'!$B$46:$D$50,3,0),0)</f>
        <v>0</v>
      </c>
      <c r="Y39" s="776">
        <f>VLOOKUP($B39,'Despesas Mensais'!$B$4:$G$40,VLOOKUP(Y$2,'Despesas Mensais'!$B$46:$D$50,3,0),0)</f>
        <v>0</v>
      </c>
      <c r="Z39" s="776">
        <f>VLOOKUP($B39,'Despesas Mensais'!$B$4:$G$40,VLOOKUP(Z$2,'Despesas Mensais'!$B$46:$D$50,3,0),0)</f>
        <v>0</v>
      </c>
      <c r="AA39" s="776">
        <f>VLOOKUP($B39,'Despesas Mensais'!$B$4:$G$40,VLOOKUP(AA$2,'Despesas Mensais'!$B$46:$D$50,3,0),0)</f>
        <v>0</v>
      </c>
      <c r="AB39" s="776">
        <f>VLOOKUP($B39,'Despesas Mensais'!$B$4:$G$40,VLOOKUP(AB$2,'Despesas Mensais'!$B$46:$D$50,3,0),0)</f>
        <v>0</v>
      </c>
      <c r="AC39" s="776">
        <f>VLOOKUP($B39,'Despesas Mensais'!$B$4:$G$40,VLOOKUP(AC$2,'Despesas Mensais'!$B$46:$D$50,3,0),0)</f>
        <v>0</v>
      </c>
      <c r="AD39" s="776">
        <f>VLOOKUP($B39,'Despesas Mensais'!$B$4:$G$40,VLOOKUP(AD$2,'Despesas Mensais'!$B$46:$D$50,3,0),0)</f>
        <v>0</v>
      </c>
      <c r="AE39" s="776">
        <f>VLOOKUP($B39,'Despesas Mensais'!$B$4:$G$40,VLOOKUP(AE$2,'Despesas Mensais'!$B$46:$D$50,3,0),0)</f>
        <v>0</v>
      </c>
      <c r="AF39" s="776">
        <f>VLOOKUP($B39,'Despesas Mensais'!$B$4:$G$40,VLOOKUP(AF$2,'Despesas Mensais'!$B$46:$D$50,3,0),0)</f>
        <v>0</v>
      </c>
      <c r="AG39" s="776">
        <f>VLOOKUP($B39,'Despesas Mensais'!$B$4:$G$40,VLOOKUP(AG$2,'Despesas Mensais'!$B$46:$D$50,3,0),0)</f>
        <v>0</v>
      </c>
      <c r="AH39" s="776">
        <f>VLOOKUP($B39,'Despesas Mensais'!$B$4:$G$40,VLOOKUP(AH$2,'Despesas Mensais'!$B$46:$D$50,3,0),0)</f>
        <v>0</v>
      </c>
      <c r="AI39" s="776">
        <f>VLOOKUP($B39,'Despesas Mensais'!$B$4:$G$40,VLOOKUP(AI$2,'Despesas Mensais'!$B$46:$D$50,3,0),0)</f>
        <v>0</v>
      </c>
      <c r="AJ39" s="776">
        <f>VLOOKUP($B39,'Despesas Mensais'!$B$4:$G$40,VLOOKUP(AJ$2,'Despesas Mensais'!$B$46:$D$50,3,0),0)</f>
        <v>0</v>
      </c>
      <c r="AK39" s="776">
        <f>VLOOKUP($B39,'Despesas Mensais'!$B$4:$G$40,VLOOKUP(AK$2,'Despesas Mensais'!$B$46:$D$50,3,0),0)</f>
        <v>0</v>
      </c>
      <c r="AL39" s="776">
        <f>VLOOKUP($B39,'Despesas Mensais'!$B$4:$G$40,VLOOKUP(AL$2,'Despesas Mensais'!$B$46:$D$50,3,0),0)</f>
        <v>0</v>
      </c>
      <c r="AM39" s="776">
        <f>VLOOKUP($B39,'Despesas Mensais'!$B$4:$G$40,VLOOKUP(AM$2,'Despesas Mensais'!$B$46:$D$50,3,0),0)</f>
        <v>0</v>
      </c>
      <c r="AN39" s="776">
        <f>VLOOKUP($B39,'Despesas Mensais'!$B$4:$G$40,VLOOKUP(AN$2,'Despesas Mensais'!$B$46:$D$50,3,0),0)</f>
        <v>0</v>
      </c>
      <c r="AO39" s="776">
        <f>VLOOKUP($B39,'Despesas Mensais'!$B$4:$G$40,VLOOKUP(AO$2,'Despesas Mensais'!$B$46:$D$50,3,0),0)</f>
        <v>0</v>
      </c>
      <c r="AP39" s="776">
        <f>VLOOKUP($B39,'Despesas Mensais'!$B$4:$G$40,VLOOKUP(AP$2,'Despesas Mensais'!$B$46:$D$50,3,0),0)</f>
        <v>0</v>
      </c>
      <c r="AQ39" s="776">
        <f>VLOOKUP($B39,'Despesas Mensais'!$B$4:$G$40,VLOOKUP(AQ$2,'Despesas Mensais'!$B$46:$D$50,3,0),0)</f>
        <v>0</v>
      </c>
      <c r="AR39" s="776">
        <f>VLOOKUP($B39,'Despesas Mensais'!$B$4:$G$40,VLOOKUP(AR$2,'Despesas Mensais'!$B$46:$D$50,3,0),0)</f>
        <v>0</v>
      </c>
      <c r="AS39" s="776">
        <f>VLOOKUP($B39,'Despesas Mensais'!$B$4:$G$40,VLOOKUP(AS$2,'Despesas Mensais'!$B$46:$D$50,3,0),0)</f>
        <v>0</v>
      </c>
      <c r="AT39" s="776">
        <f>VLOOKUP($B39,'Despesas Mensais'!$B$4:$G$40,VLOOKUP(AT$2,'Despesas Mensais'!$B$46:$D$50,3,0),0)</f>
        <v>0</v>
      </c>
      <c r="AU39" s="776">
        <f>VLOOKUP($B39,'Despesas Mensais'!$B$4:$G$40,VLOOKUP(AU$2,'Despesas Mensais'!$B$46:$D$50,3,0),0)</f>
        <v>0</v>
      </c>
      <c r="AV39" s="776">
        <f>VLOOKUP($B39,'Despesas Mensais'!$B$4:$G$40,VLOOKUP(AV$2,'Despesas Mensais'!$B$46:$D$50,3,0),0)</f>
        <v>0</v>
      </c>
      <c r="AW39" s="776">
        <f>VLOOKUP($B39,'Despesas Mensais'!$B$4:$G$40,VLOOKUP(AW$2,'Despesas Mensais'!$B$46:$D$50,3,0),0)</f>
        <v>0</v>
      </c>
      <c r="AX39" s="776">
        <f>VLOOKUP($B39,'Despesas Mensais'!$B$4:$G$40,VLOOKUP(AX$2,'Despesas Mensais'!$B$46:$D$50,3,0),0)</f>
        <v>0</v>
      </c>
      <c r="AY39" s="776">
        <f>VLOOKUP($B39,'Despesas Mensais'!$B$4:$G$40,VLOOKUP(AY$2,'Despesas Mensais'!$B$46:$D$50,3,0),0)</f>
        <v>0</v>
      </c>
      <c r="AZ39" s="776">
        <f>VLOOKUP($B39,'Despesas Mensais'!$B$4:$G$40,VLOOKUP(AZ$2,'Despesas Mensais'!$B$46:$D$50,3,0),0)</f>
        <v>0</v>
      </c>
      <c r="BA39" s="776">
        <f>VLOOKUP($B39,'Despesas Mensais'!$B$4:$G$40,VLOOKUP(BA$2,'Despesas Mensais'!$B$46:$D$50,3,0),0)</f>
        <v>0</v>
      </c>
      <c r="BB39" s="776">
        <f>VLOOKUP($B39,'Despesas Mensais'!$B$4:$G$40,VLOOKUP(BB$2,'Despesas Mensais'!$B$46:$D$50,3,0),0)</f>
        <v>0</v>
      </c>
      <c r="BC39" s="776">
        <f>VLOOKUP($B39,'Despesas Mensais'!$B$4:$G$40,VLOOKUP(BC$2,'Despesas Mensais'!$B$46:$D$50,3,0),0)</f>
        <v>0</v>
      </c>
      <c r="BD39" s="777">
        <f>VLOOKUP($B39,'Despesas Mensais'!$B$4:$H$40,VLOOKUP(BD$2,'Despesas Mensais'!$B$46:$D$50,3,0),0)</f>
        <v>0</v>
      </c>
      <c r="BE39" s="777">
        <f>VLOOKUP($B39,'Despesas Mensais'!$B$4:$H$40,VLOOKUP(BE$2,'Despesas Mensais'!$B$46:$D$50,3,0),0)</f>
        <v>0</v>
      </c>
      <c r="BF39" s="777">
        <f>VLOOKUP($B39,'Despesas Mensais'!$B$4:$H$40,VLOOKUP(BF$2,'Despesas Mensais'!$B$46:$D$50,3,0),0)</f>
        <v>0</v>
      </c>
      <c r="BG39" s="777">
        <f>VLOOKUP($B39,'Despesas Mensais'!$B$4:$H$40,VLOOKUP(BG$2,'Despesas Mensais'!$B$46:$D$50,3,0),0)</f>
        <v>0</v>
      </c>
      <c r="BH39" s="777">
        <f>VLOOKUP($B39,'Despesas Mensais'!$B$4:$H$40,VLOOKUP(BH$2,'Despesas Mensais'!$B$46:$D$50,3,0),0)</f>
        <v>0</v>
      </c>
      <c r="BI39" s="777">
        <f>VLOOKUP($B39,'Despesas Mensais'!$B$4:$H$40,VLOOKUP(BI$2,'Despesas Mensais'!$B$46:$D$50,3,0),0)</f>
        <v>0</v>
      </c>
      <c r="BJ39" s="777">
        <f>VLOOKUP($B39,'Despesas Mensais'!$B$4:$H$40,VLOOKUP(BJ$2,'Despesas Mensais'!$B$46:$D$50,3,0),0)</f>
        <v>0</v>
      </c>
      <c r="BK39" s="777">
        <f>VLOOKUP($B39,'Despesas Mensais'!$B$4:$H$40,VLOOKUP(BK$2,'Despesas Mensais'!$B$46:$D$50,3,0),0)</f>
        <v>0</v>
      </c>
      <c r="BL39" s="777">
        <f>VLOOKUP($B39,'Despesas Mensais'!$B$4:$H$40,VLOOKUP(BL$2,'Despesas Mensais'!$B$46:$D$50,3,0),0)</f>
        <v>0</v>
      </c>
      <c r="BM39" s="777">
        <f>VLOOKUP($B39,'Despesas Mensais'!$B$4:$H$40,VLOOKUP(BM$2,'Despesas Mensais'!$B$46:$D$50,3,0),0)</f>
        <v>0</v>
      </c>
      <c r="BN39" s="777">
        <f>VLOOKUP($B39,'Despesas Mensais'!$B$4:$H$40,VLOOKUP(BN$2,'Despesas Mensais'!$B$46:$D$50,3,0),0)</f>
        <v>0</v>
      </c>
      <c r="BO39" s="777">
        <f>VLOOKUP($B39,'Despesas Mensais'!$B$4:$H$40,VLOOKUP(BO$2,'Despesas Mensais'!$B$46:$D$50,3,0),0)</f>
        <v>0</v>
      </c>
      <c r="BP39" s="1152"/>
      <c r="BQ39" s="778">
        <f t="shared" si="47"/>
        <v>0</v>
      </c>
      <c r="BR39" s="778">
        <f t="shared" si="48"/>
        <v>0</v>
      </c>
      <c r="BS39" s="778">
        <f t="shared" si="48"/>
        <v>0</v>
      </c>
      <c r="BT39" s="810">
        <f t="shared" si="49"/>
        <v>0</v>
      </c>
      <c r="BU39" s="808">
        <f t="shared" si="49"/>
        <v>0</v>
      </c>
      <c r="BW39" s="779">
        <f t="shared" si="50"/>
        <v>0</v>
      </c>
      <c r="BX39" s="115"/>
      <c r="BY39" s="115"/>
      <c r="BZ39" s="115"/>
      <c r="CA39" s="177">
        <f t="shared" si="51"/>
        <v>0</v>
      </c>
      <c r="CB39" s="177">
        <f t="shared" si="51"/>
        <v>0</v>
      </c>
      <c r="CC39" s="177">
        <f t="shared" si="51"/>
        <v>0</v>
      </c>
      <c r="CD39" s="177">
        <f t="shared" si="51"/>
        <v>0</v>
      </c>
      <c r="CE39" s="177">
        <f t="shared" si="51"/>
        <v>0</v>
      </c>
      <c r="CG39" s="177">
        <f>BW39/BW5</f>
        <v>0</v>
      </c>
    </row>
    <row r="40" spans="2:85" s="112" customFormat="1" ht="20.100000000000001" hidden="1" customHeight="1" outlineLevel="1" x14ac:dyDescent="0.3">
      <c r="B40" s="772" t="str">
        <f>'Despesas Mensais'!B9</f>
        <v>Utilidades</v>
      </c>
      <c r="C40" s="774"/>
      <c r="D40" s="774"/>
      <c r="E40" s="774"/>
      <c r="F40" s="774"/>
      <c r="G40" s="775"/>
      <c r="H40" s="784"/>
      <c r="I40" s="776"/>
      <c r="J40" s="776"/>
      <c r="K40" s="776"/>
      <c r="L40" s="776"/>
      <c r="M40" s="776"/>
      <c r="N40" s="776"/>
      <c r="O40" s="776"/>
      <c r="P40" s="776"/>
      <c r="Q40" s="776"/>
      <c r="R40" s="776"/>
      <c r="S40" s="776"/>
      <c r="T40" s="776"/>
      <c r="U40" s="776"/>
      <c r="V40" s="776"/>
      <c r="W40" s="776"/>
      <c r="X40" s="776"/>
      <c r="Y40" s="776"/>
      <c r="Z40" s="776"/>
      <c r="AA40" s="776"/>
      <c r="AB40" s="776"/>
      <c r="AC40" s="776"/>
      <c r="AD40" s="776"/>
      <c r="AE40" s="776"/>
      <c r="AF40" s="776"/>
      <c r="AG40" s="776"/>
      <c r="AH40" s="776"/>
      <c r="AI40" s="776"/>
      <c r="AJ40" s="776"/>
      <c r="AK40" s="776"/>
      <c r="AL40" s="776"/>
      <c r="AM40" s="776"/>
      <c r="AN40" s="776"/>
      <c r="AO40" s="776"/>
      <c r="AP40" s="776"/>
      <c r="AQ40" s="776"/>
      <c r="AR40" s="776"/>
      <c r="AS40" s="776"/>
      <c r="AT40" s="776"/>
      <c r="AU40" s="776"/>
      <c r="AV40" s="776"/>
      <c r="AW40" s="776"/>
      <c r="AX40" s="776"/>
      <c r="AY40" s="776"/>
      <c r="AZ40" s="776"/>
      <c r="BA40" s="776"/>
      <c r="BB40" s="776"/>
      <c r="BC40" s="776"/>
      <c r="BD40" s="777">
        <f>VLOOKUP($B40,'Despesas Mensais'!$B$4:$H$40,VLOOKUP(BD$2,'Despesas Mensais'!$B$46:$D$50,3,0),0)</f>
        <v>0</v>
      </c>
      <c r="BE40" s="777">
        <f>VLOOKUP($B40,'Despesas Mensais'!$B$4:$H$40,VLOOKUP(BE$2,'Despesas Mensais'!$B$46:$D$50,3,0),0)</f>
        <v>0</v>
      </c>
      <c r="BF40" s="777">
        <f>VLOOKUP($B40,'Despesas Mensais'!$B$4:$H$40,VLOOKUP(BF$2,'Despesas Mensais'!$B$46:$D$50,3,0),0)</f>
        <v>0</v>
      </c>
      <c r="BG40" s="777">
        <f>VLOOKUP($B40,'Despesas Mensais'!$B$4:$H$40,VLOOKUP(BG$2,'Despesas Mensais'!$B$46:$D$50,3,0),0)</f>
        <v>0</v>
      </c>
      <c r="BH40" s="777">
        <f>VLOOKUP($B40,'Despesas Mensais'!$B$4:$H$40,VLOOKUP(BH$2,'Despesas Mensais'!$B$46:$D$50,3,0),0)</f>
        <v>0</v>
      </c>
      <c r="BI40" s="777">
        <f>VLOOKUP($B40,'Despesas Mensais'!$B$4:$H$40,VLOOKUP(BI$2,'Despesas Mensais'!$B$46:$D$50,3,0),0)</f>
        <v>0</v>
      </c>
      <c r="BJ40" s="777">
        <f>VLOOKUP($B40,'Despesas Mensais'!$B$4:$H$40,VLOOKUP(BJ$2,'Despesas Mensais'!$B$46:$D$50,3,0),0)</f>
        <v>0</v>
      </c>
      <c r="BK40" s="777">
        <f>VLOOKUP($B40,'Despesas Mensais'!$B$4:$H$40,VLOOKUP(BK$2,'Despesas Mensais'!$B$46:$D$50,3,0),0)</f>
        <v>0</v>
      </c>
      <c r="BL40" s="777">
        <f>VLOOKUP($B40,'Despesas Mensais'!$B$4:$H$40,VLOOKUP(BL$2,'Despesas Mensais'!$B$46:$D$50,3,0),0)</f>
        <v>0</v>
      </c>
      <c r="BM40" s="777">
        <f>VLOOKUP($B40,'Despesas Mensais'!$B$4:$H$40,VLOOKUP(BM$2,'Despesas Mensais'!$B$46:$D$50,3,0),0)</f>
        <v>0</v>
      </c>
      <c r="BN40" s="777">
        <f>VLOOKUP($B40,'Despesas Mensais'!$B$4:$H$40,VLOOKUP(BN$2,'Despesas Mensais'!$B$46:$D$50,3,0),0)</f>
        <v>0</v>
      </c>
      <c r="BO40" s="777">
        <f>VLOOKUP($B40,'Despesas Mensais'!$B$4:$H$40,VLOOKUP(BO$2,'Despesas Mensais'!$B$46:$D$50,3,0),0)</f>
        <v>0</v>
      </c>
      <c r="BP40" s="1152"/>
      <c r="BQ40" s="778"/>
      <c r="BR40" s="778"/>
      <c r="BS40" s="778"/>
      <c r="BT40" s="810">
        <f t="shared" si="49"/>
        <v>0</v>
      </c>
      <c r="BU40" s="808">
        <f t="shared" si="49"/>
        <v>0</v>
      </c>
      <c r="BW40" s="779">
        <f t="shared" si="50"/>
        <v>0</v>
      </c>
      <c r="BX40" s="115"/>
      <c r="BY40" s="115"/>
      <c r="BZ40" s="115"/>
      <c r="CA40" s="177"/>
      <c r="CB40" s="177"/>
      <c r="CC40" s="177"/>
      <c r="CD40" s="177"/>
      <c r="CE40" s="177"/>
      <c r="CG40" s="177"/>
    </row>
    <row r="41" spans="2:85" s="112" customFormat="1" ht="20.100000000000001" hidden="1" customHeight="1" outlineLevel="1" x14ac:dyDescent="0.3">
      <c r="B41" s="773" t="str">
        <f>'Despesas Mensais'!B10</f>
        <v>Água</v>
      </c>
      <c r="C41" s="774"/>
      <c r="D41" s="774"/>
      <c r="E41" s="774"/>
      <c r="F41" s="774"/>
      <c r="G41" s="775"/>
      <c r="H41" s="783">
        <v>0</v>
      </c>
      <c r="I41" s="776">
        <f>IF(Premissas!$H$107="Receitas_3",0,VLOOKUP($B41,'Despesas Mensais'!$B$4:$G$40,VLOOKUP(I$2,'Despesas Mensais'!$B$46:$D$50,3,0),0))</f>
        <v>0</v>
      </c>
      <c r="J41" s="776">
        <f>IF(Premissas!$H$107="Receitas_3",0,VLOOKUP($B41,'Despesas Mensais'!$B$4:$G$40,VLOOKUP(J$2,'Despesas Mensais'!$B$46:$D$50,3,0),0))</f>
        <v>0</v>
      </c>
      <c r="K41" s="776">
        <f>VLOOKUP($B41,'Despesas Mensais'!$B$4:$G$40,VLOOKUP(K$2,'Despesas Mensais'!$B$46:$D$50,3,0),0)</f>
        <v>0</v>
      </c>
      <c r="L41" s="776">
        <f>VLOOKUP($B41,'Despesas Mensais'!$B$4:$G$40,VLOOKUP(L$2,'Despesas Mensais'!$B$46:$D$50,3,0),0)</f>
        <v>0</v>
      </c>
      <c r="M41" s="776">
        <f>VLOOKUP($B41,'Despesas Mensais'!$B$4:$G$40,VLOOKUP(M$2,'Despesas Mensais'!$B$46:$D$50,3,0),0)</f>
        <v>0</v>
      </c>
      <c r="N41" s="776">
        <f>VLOOKUP($B41,'Despesas Mensais'!$B$4:$G$40,VLOOKUP(N$2,'Despesas Mensais'!$B$46:$D$50,3,0),0)</f>
        <v>0</v>
      </c>
      <c r="O41" s="776">
        <f>VLOOKUP($B41,'Despesas Mensais'!$B$4:$G$40,VLOOKUP(O$2,'Despesas Mensais'!$B$46:$D$50,3,0),0)</f>
        <v>0</v>
      </c>
      <c r="P41" s="776">
        <f>VLOOKUP($B41,'Despesas Mensais'!$B$4:$G$40,VLOOKUP(P$2,'Despesas Mensais'!$B$46:$D$50,3,0),0)</f>
        <v>0</v>
      </c>
      <c r="Q41" s="776">
        <f>VLOOKUP($B41,'Despesas Mensais'!$B$4:$G$40,VLOOKUP(Q$2,'Despesas Mensais'!$B$46:$D$50,3,0),0)</f>
        <v>0</v>
      </c>
      <c r="R41" s="776">
        <f>VLOOKUP($B41,'Despesas Mensais'!$B$4:$G$40,VLOOKUP(R$2,'Despesas Mensais'!$B$46:$D$50,3,0),0)</f>
        <v>0</v>
      </c>
      <c r="S41" s="776">
        <f>VLOOKUP($B41,'Despesas Mensais'!$B$4:$G$40,VLOOKUP(S$2,'Despesas Mensais'!$B$46:$D$50,3,0),0)</f>
        <v>0</v>
      </c>
      <c r="T41" s="776">
        <f>VLOOKUP($B41,'Despesas Mensais'!$B$4:$G$40,VLOOKUP(T$2,'Despesas Mensais'!$B$46:$D$50,3,0),0)</f>
        <v>0</v>
      </c>
      <c r="U41" s="776">
        <f>VLOOKUP($B41,'Despesas Mensais'!$B$4:$G$40,VLOOKUP(U$2,'Despesas Mensais'!$B$46:$D$50,3,0),0)</f>
        <v>0</v>
      </c>
      <c r="V41" s="776">
        <f>VLOOKUP($B41,'Despesas Mensais'!$B$4:$G$40,VLOOKUP(V$2,'Despesas Mensais'!$B$46:$D$50,3,0),0)</f>
        <v>0</v>
      </c>
      <c r="W41" s="776">
        <f>VLOOKUP($B41,'Despesas Mensais'!$B$4:$G$40,VLOOKUP(W$2,'Despesas Mensais'!$B$46:$D$50,3,0),0)</f>
        <v>0</v>
      </c>
      <c r="X41" s="776">
        <f>VLOOKUP($B41,'Despesas Mensais'!$B$4:$G$40,VLOOKUP(X$2,'Despesas Mensais'!$B$46:$D$50,3,0),0)</f>
        <v>0</v>
      </c>
      <c r="Y41" s="776">
        <f>VLOOKUP($B41,'Despesas Mensais'!$B$4:$G$40,VLOOKUP(Y$2,'Despesas Mensais'!$B$46:$D$50,3,0),0)</f>
        <v>0</v>
      </c>
      <c r="Z41" s="776">
        <f>VLOOKUP($B41,'Despesas Mensais'!$B$4:$G$40,VLOOKUP(Z$2,'Despesas Mensais'!$B$46:$D$50,3,0),0)</f>
        <v>0</v>
      </c>
      <c r="AA41" s="776">
        <f>VLOOKUP($B41,'Despesas Mensais'!$B$4:$G$40,VLOOKUP(AA$2,'Despesas Mensais'!$B$46:$D$50,3,0),0)</f>
        <v>0</v>
      </c>
      <c r="AB41" s="776">
        <f>VLOOKUP($B41,'Despesas Mensais'!$B$4:$G$40,VLOOKUP(AB$2,'Despesas Mensais'!$B$46:$D$50,3,0),0)</f>
        <v>0</v>
      </c>
      <c r="AC41" s="776">
        <f>VLOOKUP($B41,'Despesas Mensais'!$B$4:$G$40,VLOOKUP(AC$2,'Despesas Mensais'!$B$46:$D$50,3,0),0)</f>
        <v>0</v>
      </c>
      <c r="AD41" s="776">
        <f>VLOOKUP($B41,'Despesas Mensais'!$B$4:$G$40,VLOOKUP(AD$2,'Despesas Mensais'!$B$46:$D$50,3,0),0)</f>
        <v>0</v>
      </c>
      <c r="AE41" s="776">
        <f>VLOOKUP($B41,'Despesas Mensais'!$B$4:$G$40,VLOOKUP(AE$2,'Despesas Mensais'!$B$46:$D$50,3,0),0)</f>
        <v>0</v>
      </c>
      <c r="AF41" s="776">
        <f>VLOOKUP($B41,'Despesas Mensais'!$B$4:$G$40,VLOOKUP(AF$2,'Despesas Mensais'!$B$46:$D$50,3,0),0)</f>
        <v>0</v>
      </c>
      <c r="AG41" s="776">
        <f>VLOOKUP($B41,'Despesas Mensais'!$B$4:$G$40,VLOOKUP(AG$2,'Despesas Mensais'!$B$46:$D$50,3,0),0)</f>
        <v>0</v>
      </c>
      <c r="AH41" s="776">
        <f>VLOOKUP($B41,'Despesas Mensais'!$B$4:$G$40,VLOOKUP(AH$2,'Despesas Mensais'!$B$46:$D$50,3,0),0)</f>
        <v>0</v>
      </c>
      <c r="AI41" s="776">
        <f>VLOOKUP($B41,'Despesas Mensais'!$B$4:$G$40,VLOOKUP(AI$2,'Despesas Mensais'!$B$46:$D$50,3,0),0)</f>
        <v>0</v>
      </c>
      <c r="AJ41" s="776">
        <f>VLOOKUP($B41,'Despesas Mensais'!$B$4:$G$40,VLOOKUP(AJ$2,'Despesas Mensais'!$B$46:$D$50,3,0),0)</f>
        <v>0</v>
      </c>
      <c r="AK41" s="776">
        <f>VLOOKUP($B41,'Despesas Mensais'!$B$4:$G$40,VLOOKUP(AK$2,'Despesas Mensais'!$B$46:$D$50,3,0),0)</f>
        <v>0</v>
      </c>
      <c r="AL41" s="776">
        <f>VLOOKUP($B41,'Despesas Mensais'!$B$4:$G$40,VLOOKUP(AL$2,'Despesas Mensais'!$B$46:$D$50,3,0),0)</f>
        <v>0</v>
      </c>
      <c r="AM41" s="776">
        <f>VLOOKUP($B41,'Despesas Mensais'!$B$4:$G$40,VLOOKUP(AM$2,'Despesas Mensais'!$B$46:$D$50,3,0),0)</f>
        <v>0</v>
      </c>
      <c r="AN41" s="776">
        <f>VLOOKUP($B41,'Despesas Mensais'!$B$4:$G$40,VLOOKUP(AN$2,'Despesas Mensais'!$B$46:$D$50,3,0),0)</f>
        <v>0</v>
      </c>
      <c r="AO41" s="776">
        <f>VLOOKUP($B41,'Despesas Mensais'!$B$4:$G$40,VLOOKUP(AO$2,'Despesas Mensais'!$B$46:$D$50,3,0),0)</f>
        <v>0</v>
      </c>
      <c r="AP41" s="776">
        <f>VLOOKUP($B41,'Despesas Mensais'!$B$4:$G$40,VLOOKUP(AP$2,'Despesas Mensais'!$B$46:$D$50,3,0),0)</f>
        <v>0</v>
      </c>
      <c r="AQ41" s="776">
        <f>VLOOKUP($B41,'Despesas Mensais'!$B$4:$G$40,VLOOKUP(AQ$2,'Despesas Mensais'!$B$46:$D$50,3,0),0)</f>
        <v>0</v>
      </c>
      <c r="AR41" s="776">
        <f>VLOOKUP($B41,'Despesas Mensais'!$B$4:$G$40,VLOOKUP(AR$2,'Despesas Mensais'!$B$46:$D$50,3,0),0)</f>
        <v>0</v>
      </c>
      <c r="AS41" s="776">
        <f>VLOOKUP($B41,'Despesas Mensais'!$B$4:$G$40,VLOOKUP(AS$2,'Despesas Mensais'!$B$46:$D$50,3,0),0)</f>
        <v>0</v>
      </c>
      <c r="AT41" s="776">
        <f>VLOOKUP($B41,'Despesas Mensais'!$B$4:$G$40,VLOOKUP(AT$2,'Despesas Mensais'!$B$46:$D$50,3,0),0)</f>
        <v>0</v>
      </c>
      <c r="AU41" s="776">
        <f>VLOOKUP($B41,'Despesas Mensais'!$B$4:$G$40,VLOOKUP(AU$2,'Despesas Mensais'!$B$46:$D$50,3,0),0)</f>
        <v>0</v>
      </c>
      <c r="AV41" s="776">
        <f>VLOOKUP($B41,'Despesas Mensais'!$B$4:$G$40,VLOOKUP(AV$2,'Despesas Mensais'!$B$46:$D$50,3,0),0)</f>
        <v>0</v>
      </c>
      <c r="AW41" s="776">
        <f>VLOOKUP($B41,'Despesas Mensais'!$B$4:$G$40,VLOOKUP(AW$2,'Despesas Mensais'!$B$46:$D$50,3,0),0)</f>
        <v>0</v>
      </c>
      <c r="AX41" s="776">
        <f>VLOOKUP($B41,'Despesas Mensais'!$B$4:$G$40,VLOOKUP(AX$2,'Despesas Mensais'!$B$46:$D$50,3,0),0)</f>
        <v>0</v>
      </c>
      <c r="AY41" s="776">
        <f>VLOOKUP($B41,'Despesas Mensais'!$B$4:$G$40,VLOOKUP(AY$2,'Despesas Mensais'!$B$46:$D$50,3,0),0)</f>
        <v>0</v>
      </c>
      <c r="AZ41" s="776">
        <f>VLOOKUP($B41,'Despesas Mensais'!$B$4:$G$40,VLOOKUP(AZ$2,'Despesas Mensais'!$B$46:$D$50,3,0),0)</f>
        <v>0</v>
      </c>
      <c r="BA41" s="776">
        <f>VLOOKUP($B41,'Despesas Mensais'!$B$4:$G$40,VLOOKUP(BA$2,'Despesas Mensais'!$B$46:$D$50,3,0),0)</f>
        <v>0</v>
      </c>
      <c r="BB41" s="776">
        <f>VLOOKUP($B41,'Despesas Mensais'!$B$4:$G$40,VLOOKUP(BB$2,'Despesas Mensais'!$B$46:$D$50,3,0),0)</f>
        <v>0</v>
      </c>
      <c r="BC41" s="776">
        <f>VLOOKUP($B41,'Despesas Mensais'!$B$4:$G$40,VLOOKUP(BC$2,'Despesas Mensais'!$B$46:$D$50,3,0),0)</f>
        <v>0</v>
      </c>
      <c r="BD41" s="777">
        <f>VLOOKUP($B41,'Despesas Mensais'!$B$4:$H$40,VLOOKUP(BD$2,'Despesas Mensais'!$B$46:$D$50,3,0),0)</f>
        <v>0</v>
      </c>
      <c r="BE41" s="777">
        <f>VLOOKUP($B41,'Despesas Mensais'!$B$4:$H$40,VLOOKUP(BE$2,'Despesas Mensais'!$B$46:$D$50,3,0),0)</f>
        <v>0</v>
      </c>
      <c r="BF41" s="777">
        <f>VLOOKUP($B41,'Despesas Mensais'!$B$4:$H$40,VLOOKUP(BF$2,'Despesas Mensais'!$B$46:$D$50,3,0),0)</f>
        <v>0</v>
      </c>
      <c r="BG41" s="777">
        <f>VLOOKUP($B41,'Despesas Mensais'!$B$4:$H$40,VLOOKUP(BG$2,'Despesas Mensais'!$B$46:$D$50,3,0),0)</f>
        <v>0</v>
      </c>
      <c r="BH41" s="777">
        <f>VLOOKUP($B41,'Despesas Mensais'!$B$4:$H$40,VLOOKUP(BH$2,'Despesas Mensais'!$B$46:$D$50,3,0),0)</f>
        <v>0</v>
      </c>
      <c r="BI41" s="777">
        <f>VLOOKUP($B41,'Despesas Mensais'!$B$4:$H$40,VLOOKUP(BI$2,'Despesas Mensais'!$B$46:$D$50,3,0),0)</f>
        <v>0</v>
      </c>
      <c r="BJ41" s="777">
        <f>VLOOKUP($B41,'Despesas Mensais'!$B$4:$H$40,VLOOKUP(BJ$2,'Despesas Mensais'!$B$46:$D$50,3,0),0)</f>
        <v>0</v>
      </c>
      <c r="BK41" s="777">
        <f>VLOOKUP($B41,'Despesas Mensais'!$B$4:$H$40,VLOOKUP(BK$2,'Despesas Mensais'!$B$46:$D$50,3,0),0)</f>
        <v>0</v>
      </c>
      <c r="BL41" s="777">
        <f>VLOOKUP($B41,'Despesas Mensais'!$B$4:$H$40,VLOOKUP(BL$2,'Despesas Mensais'!$B$46:$D$50,3,0),0)</f>
        <v>0</v>
      </c>
      <c r="BM41" s="777">
        <f>VLOOKUP($B41,'Despesas Mensais'!$B$4:$H$40,VLOOKUP(BM$2,'Despesas Mensais'!$B$46:$D$50,3,0),0)</f>
        <v>0</v>
      </c>
      <c r="BN41" s="777">
        <f>VLOOKUP($B41,'Despesas Mensais'!$B$4:$H$40,VLOOKUP(BN$2,'Despesas Mensais'!$B$46:$D$50,3,0),0)</f>
        <v>0</v>
      </c>
      <c r="BO41" s="777">
        <f>VLOOKUP($B41,'Despesas Mensais'!$B$4:$H$40,VLOOKUP(BO$2,'Despesas Mensais'!$B$46:$D$50,3,0),0)</f>
        <v>0</v>
      </c>
      <c r="BP41" s="1193"/>
      <c r="BQ41" s="778">
        <f t="shared" si="47"/>
        <v>0</v>
      </c>
      <c r="BR41" s="778">
        <f t="shared" ref="BR41:BS45" si="52">SUMIF($H$2:$BC$2,BR$2,$H41:$BC41)</f>
        <v>0</v>
      </c>
      <c r="BS41" s="778">
        <f t="shared" si="52"/>
        <v>0</v>
      </c>
      <c r="BT41" s="810">
        <f t="shared" si="49"/>
        <v>0</v>
      </c>
      <c r="BU41" s="808">
        <f t="shared" si="49"/>
        <v>0</v>
      </c>
      <c r="BV41" s="106"/>
      <c r="BW41" s="779">
        <f t="shared" si="50"/>
        <v>0</v>
      </c>
      <c r="BX41" s="115"/>
      <c r="BY41" s="115"/>
      <c r="BZ41" s="115"/>
      <c r="CA41" s="177">
        <f t="shared" ref="CA41:CE45" si="53">BQ41/SUM($BQ$70,$BR$70,$BS$70,$BT$70)</f>
        <v>0</v>
      </c>
      <c r="CB41" s="177">
        <f t="shared" si="53"/>
        <v>0</v>
      </c>
      <c r="CC41" s="177">
        <f t="shared" si="53"/>
        <v>0</v>
      </c>
      <c r="CD41" s="177">
        <f t="shared" si="53"/>
        <v>0</v>
      </c>
      <c r="CE41" s="177">
        <f t="shared" si="53"/>
        <v>0</v>
      </c>
      <c r="CF41" s="106"/>
      <c r="CG41" s="177">
        <f>BW41/BW5</f>
        <v>0</v>
      </c>
    </row>
    <row r="42" spans="2:85" s="112" customFormat="1" ht="20.100000000000001" hidden="1" customHeight="1" outlineLevel="1" x14ac:dyDescent="0.3">
      <c r="B42" s="773" t="str">
        <f>'Despesas Mensais'!B11</f>
        <v>Energia Elétrica</v>
      </c>
      <c r="C42" s="774"/>
      <c r="D42" s="774"/>
      <c r="E42" s="774"/>
      <c r="F42" s="774"/>
      <c r="G42" s="775"/>
      <c r="H42" s="783">
        <v>0</v>
      </c>
      <c r="I42" s="776">
        <f>IF(Premissas!$H$107="Receitas_3",0,VLOOKUP($B42,'Despesas Mensais'!$B$4:$G$40,VLOOKUP(I$2,'Despesas Mensais'!$B$46:$D$50,3,0),0))</f>
        <v>0</v>
      </c>
      <c r="J42" s="776">
        <f>IF(Premissas!$H$107="Receitas_3",0,VLOOKUP($B42,'Despesas Mensais'!$B$4:$G$40,VLOOKUP(J$2,'Despesas Mensais'!$B$46:$D$50,3,0),0))</f>
        <v>0</v>
      </c>
      <c r="K42" s="776">
        <f>VLOOKUP($B42,'Despesas Mensais'!$B$4:$G$40,VLOOKUP(K$2,'Despesas Mensais'!$B$46:$D$50,3,0),0)</f>
        <v>0</v>
      </c>
      <c r="L42" s="776">
        <f>VLOOKUP($B42,'Despesas Mensais'!$B$4:$G$40,VLOOKUP(L$2,'Despesas Mensais'!$B$46:$D$50,3,0),0)</f>
        <v>0</v>
      </c>
      <c r="M42" s="776">
        <f>VLOOKUP($B42,'Despesas Mensais'!$B$4:$G$40,VLOOKUP(M$2,'Despesas Mensais'!$B$46:$D$50,3,0),0)</f>
        <v>0</v>
      </c>
      <c r="N42" s="776">
        <f>VLOOKUP($B42,'Despesas Mensais'!$B$4:$G$40,VLOOKUP(N$2,'Despesas Mensais'!$B$46:$D$50,3,0),0)</f>
        <v>0</v>
      </c>
      <c r="O42" s="776">
        <f>VLOOKUP($B42,'Despesas Mensais'!$B$4:$G$40,VLOOKUP(O$2,'Despesas Mensais'!$B$46:$D$50,3,0),0)</f>
        <v>0</v>
      </c>
      <c r="P42" s="776">
        <f>VLOOKUP($B42,'Despesas Mensais'!$B$4:$G$40,VLOOKUP(P$2,'Despesas Mensais'!$B$46:$D$50,3,0),0)</f>
        <v>0</v>
      </c>
      <c r="Q42" s="776">
        <f>VLOOKUP($B42,'Despesas Mensais'!$B$4:$G$40,VLOOKUP(Q$2,'Despesas Mensais'!$B$46:$D$50,3,0),0)</f>
        <v>0</v>
      </c>
      <c r="R42" s="776">
        <f>VLOOKUP($B42,'Despesas Mensais'!$B$4:$G$40,VLOOKUP(R$2,'Despesas Mensais'!$B$46:$D$50,3,0),0)</f>
        <v>0</v>
      </c>
      <c r="S42" s="776">
        <f>VLOOKUP($B42,'Despesas Mensais'!$B$4:$G$40,VLOOKUP(S$2,'Despesas Mensais'!$B$46:$D$50,3,0),0)</f>
        <v>0</v>
      </c>
      <c r="T42" s="776">
        <f>VLOOKUP($B42,'Despesas Mensais'!$B$4:$G$40,VLOOKUP(T$2,'Despesas Mensais'!$B$46:$D$50,3,0),0)</f>
        <v>0</v>
      </c>
      <c r="U42" s="776">
        <f>VLOOKUP($B42,'Despesas Mensais'!$B$4:$G$40,VLOOKUP(U$2,'Despesas Mensais'!$B$46:$D$50,3,0),0)</f>
        <v>0</v>
      </c>
      <c r="V42" s="776">
        <f>VLOOKUP($B42,'Despesas Mensais'!$B$4:$G$40,VLOOKUP(V$2,'Despesas Mensais'!$B$46:$D$50,3,0),0)</f>
        <v>0</v>
      </c>
      <c r="W42" s="776">
        <f>VLOOKUP($B42,'Despesas Mensais'!$B$4:$G$40,VLOOKUP(W$2,'Despesas Mensais'!$B$46:$D$50,3,0),0)</f>
        <v>0</v>
      </c>
      <c r="X42" s="776">
        <f>VLOOKUP($B42,'Despesas Mensais'!$B$4:$G$40,VLOOKUP(X$2,'Despesas Mensais'!$B$46:$D$50,3,0),0)</f>
        <v>0</v>
      </c>
      <c r="Y42" s="776">
        <f>VLOOKUP($B42,'Despesas Mensais'!$B$4:$G$40,VLOOKUP(Y$2,'Despesas Mensais'!$B$46:$D$50,3,0),0)</f>
        <v>0</v>
      </c>
      <c r="Z42" s="776">
        <f>VLOOKUP($B42,'Despesas Mensais'!$B$4:$G$40,VLOOKUP(Z$2,'Despesas Mensais'!$B$46:$D$50,3,0),0)</f>
        <v>0</v>
      </c>
      <c r="AA42" s="776">
        <f>VLOOKUP($B42,'Despesas Mensais'!$B$4:$G$40,VLOOKUP(AA$2,'Despesas Mensais'!$B$46:$D$50,3,0),0)</f>
        <v>0</v>
      </c>
      <c r="AB42" s="776">
        <f>VLOOKUP($B42,'Despesas Mensais'!$B$4:$G$40,VLOOKUP(AB$2,'Despesas Mensais'!$B$46:$D$50,3,0),0)</f>
        <v>0</v>
      </c>
      <c r="AC42" s="776">
        <f>VLOOKUP($B42,'Despesas Mensais'!$B$4:$G$40,VLOOKUP(AC$2,'Despesas Mensais'!$B$46:$D$50,3,0),0)</f>
        <v>0</v>
      </c>
      <c r="AD42" s="776">
        <f>VLOOKUP($B42,'Despesas Mensais'!$B$4:$G$40,VLOOKUP(AD$2,'Despesas Mensais'!$B$46:$D$50,3,0),0)</f>
        <v>0</v>
      </c>
      <c r="AE42" s="776">
        <f>VLOOKUP($B42,'Despesas Mensais'!$B$4:$G$40,VLOOKUP(AE$2,'Despesas Mensais'!$B$46:$D$50,3,0),0)</f>
        <v>0</v>
      </c>
      <c r="AF42" s="776">
        <f>VLOOKUP($B42,'Despesas Mensais'!$B$4:$G$40,VLOOKUP(AF$2,'Despesas Mensais'!$B$46:$D$50,3,0),0)</f>
        <v>0</v>
      </c>
      <c r="AG42" s="776">
        <f>VLOOKUP($B42,'Despesas Mensais'!$B$4:$G$40,VLOOKUP(AG$2,'Despesas Mensais'!$B$46:$D$50,3,0),0)</f>
        <v>0</v>
      </c>
      <c r="AH42" s="776">
        <f>VLOOKUP($B42,'Despesas Mensais'!$B$4:$G$40,VLOOKUP(AH$2,'Despesas Mensais'!$B$46:$D$50,3,0),0)</f>
        <v>0</v>
      </c>
      <c r="AI42" s="776">
        <f>VLOOKUP($B42,'Despesas Mensais'!$B$4:$G$40,VLOOKUP(AI$2,'Despesas Mensais'!$B$46:$D$50,3,0),0)</f>
        <v>0</v>
      </c>
      <c r="AJ42" s="776">
        <f>VLOOKUP($B42,'Despesas Mensais'!$B$4:$G$40,VLOOKUP(AJ$2,'Despesas Mensais'!$B$46:$D$50,3,0),0)</f>
        <v>0</v>
      </c>
      <c r="AK42" s="776">
        <f>VLOOKUP($B42,'Despesas Mensais'!$B$4:$G$40,VLOOKUP(AK$2,'Despesas Mensais'!$B$46:$D$50,3,0),0)</f>
        <v>0</v>
      </c>
      <c r="AL42" s="776">
        <f>VLOOKUP($B42,'Despesas Mensais'!$B$4:$G$40,VLOOKUP(AL$2,'Despesas Mensais'!$B$46:$D$50,3,0),0)</f>
        <v>0</v>
      </c>
      <c r="AM42" s="776">
        <f>VLOOKUP($B42,'Despesas Mensais'!$B$4:$G$40,VLOOKUP(AM$2,'Despesas Mensais'!$B$46:$D$50,3,0),0)</f>
        <v>0</v>
      </c>
      <c r="AN42" s="776">
        <f>VLOOKUP($B42,'Despesas Mensais'!$B$4:$G$40,VLOOKUP(AN$2,'Despesas Mensais'!$B$46:$D$50,3,0),0)</f>
        <v>0</v>
      </c>
      <c r="AO42" s="776">
        <f>VLOOKUP($B42,'Despesas Mensais'!$B$4:$G$40,VLOOKUP(AO$2,'Despesas Mensais'!$B$46:$D$50,3,0),0)</f>
        <v>0</v>
      </c>
      <c r="AP42" s="776">
        <f>VLOOKUP($B42,'Despesas Mensais'!$B$4:$G$40,VLOOKUP(AP$2,'Despesas Mensais'!$B$46:$D$50,3,0),0)</f>
        <v>0</v>
      </c>
      <c r="AQ42" s="776">
        <f>VLOOKUP($B42,'Despesas Mensais'!$B$4:$G$40,VLOOKUP(AQ$2,'Despesas Mensais'!$B$46:$D$50,3,0),0)</f>
        <v>0</v>
      </c>
      <c r="AR42" s="776">
        <f>VLOOKUP($B42,'Despesas Mensais'!$B$4:$G$40,VLOOKUP(AR$2,'Despesas Mensais'!$B$46:$D$50,3,0),0)</f>
        <v>0</v>
      </c>
      <c r="AS42" s="776">
        <f>VLOOKUP($B42,'Despesas Mensais'!$B$4:$G$40,VLOOKUP(AS$2,'Despesas Mensais'!$B$46:$D$50,3,0),0)</f>
        <v>0</v>
      </c>
      <c r="AT42" s="776">
        <f>VLOOKUP($B42,'Despesas Mensais'!$B$4:$G$40,VLOOKUP(AT$2,'Despesas Mensais'!$B$46:$D$50,3,0),0)</f>
        <v>0</v>
      </c>
      <c r="AU42" s="776">
        <f>VLOOKUP($B42,'Despesas Mensais'!$B$4:$G$40,VLOOKUP(AU$2,'Despesas Mensais'!$B$46:$D$50,3,0),0)</f>
        <v>0</v>
      </c>
      <c r="AV42" s="776">
        <f>VLOOKUP($B42,'Despesas Mensais'!$B$4:$G$40,VLOOKUP(AV$2,'Despesas Mensais'!$B$46:$D$50,3,0),0)</f>
        <v>0</v>
      </c>
      <c r="AW42" s="776">
        <f>VLOOKUP($B42,'Despesas Mensais'!$B$4:$G$40,VLOOKUP(AW$2,'Despesas Mensais'!$B$46:$D$50,3,0),0)</f>
        <v>0</v>
      </c>
      <c r="AX42" s="776">
        <f>VLOOKUP($B42,'Despesas Mensais'!$B$4:$G$40,VLOOKUP(AX$2,'Despesas Mensais'!$B$46:$D$50,3,0),0)</f>
        <v>0</v>
      </c>
      <c r="AY42" s="776">
        <f>VLOOKUP($B42,'Despesas Mensais'!$B$4:$G$40,VLOOKUP(AY$2,'Despesas Mensais'!$B$46:$D$50,3,0),0)</f>
        <v>0</v>
      </c>
      <c r="AZ42" s="776">
        <f>VLOOKUP($B42,'Despesas Mensais'!$B$4:$G$40,VLOOKUP(AZ$2,'Despesas Mensais'!$B$46:$D$50,3,0),0)</f>
        <v>0</v>
      </c>
      <c r="BA42" s="776">
        <f>VLOOKUP($B42,'Despesas Mensais'!$B$4:$G$40,VLOOKUP(BA$2,'Despesas Mensais'!$B$46:$D$50,3,0),0)</f>
        <v>0</v>
      </c>
      <c r="BB42" s="776">
        <f>VLOOKUP($B42,'Despesas Mensais'!$B$4:$G$40,VLOOKUP(BB$2,'Despesas Mensais'!$B$46:$D$50,3,0),0)</f>
        <v>0</v>
      </c>
      <c r="BC42" s="776">
        <f>VLOOKUP($B42,'Despesas Mensais'!$B$4:$G$40,VLOOKUP(BC$2,'Despesas Mensais'!$B$46:$D$50,3,0),0)</f>
        <v>0</v>
      </c>
      <c r="BD42" s="777">
        <f>VLOOKUP($B42,'Despesas Mensais'!$B$4:$H$40,VLOOKUP(BD$2,'Despesas Mensais'!$B$46:$D$50,3,0),0)</f>
        <v>0</v>
      </c>
      <c r="BE42" s="777">
        <f>VLOOKUP($B42,'Despesas Mensais'!$B$4:$H$40,VLOOKUP(BE$2,'Despesas Mensais'!$B$46:$D$50,3,0),0)</f>
        <v>0</v>
      </c>
      <c r="BF42" s="777">
        <f>VLOOKUP($B42,'Despesas Mensais'!$B$4:$H$40,VLOOKUP(BF$2,'Despesas Mensais'!$B$46:$D$50,3,0),0)</f>
        <v>0</v>
      </c>
      <c r="BG42" s="777">
        <f>VLOOKUP($B42,'Despesas Mensais'!$B$4:$H$40,VLOOKUP(BG$2,'Despesas Mensais'!$B$46:$D$50,3,0),0)</f>
        <v>0</v>
      </c>
      <c r="BH42" s="777">
        <f>VLOOKUP($B42,'Despesas Mensais'!$B$4:$H$40,VLOOKUP(BH$2,'Despesas Mensais'!$B$46:$D$50,3,0),0)</f>
        <v>0</v>
      </c>
      <c r="BI42" s="777">
        <f>VLOOKUP($B42,'Despesas Mensais'!$B$4:$H$40,VLOOKUP(BI$2,'Despesas Mensais'!$B$46:$D$50,3,0),0)</f>
        <v>0</v>
      </c>
      <c r="BJ42" s="777">
        <f>VLOOKUP($B42,'Despesas Mensais'!$B$4:$H$40,VLOOKUP(BJ$2,'Despesas Mensais'!$B$46:$D$50,3,0),0)</f>
        <v>0</v>
      </c>
      <c r="BK42" s="777">
        <f>VLOOKUP($B42,'Despesas Mensais'!$B$4:$H$40,VLOOKUP(BK$2,'Despesas Mensais'!$B$46:$D$50,3,0),0)</f>
        <v>0</v>
      </c>
      <c r="BL42" s="777">
        <f>VLOOKUP($B42,'Despesas Mensais'!$B$4:$H$40,VLOOKUP(BL$2,'Despesas Mensais'!$B$46:$D$50,3,0),0)</f>
        <v>0</v>
      </c>
      <c r="BM42" s="777">
        <f>VLOOKUP($B42,'Despesas Mensais'!$B$4:$H$40,VLOOKUP(BM$2,'Despesas Mensais'!$B$46:$D$50,3,0),0)</f>
        <v>0</v>
      </c>
      <c r="BN42" s="777">
        <f>VLOOKUP($B42,'Despesas Mensais'!$B$4:$H$40,VLOOKUP(BN$2,'Despesas Mensais'!$B$46:$D$50,3,0),0)</f>
        <v>0</v>
      </c>
      <c r="BO42" s="777">
        <f>VLOOKUP($B42,'Despesas Mensais'!$B$4:$H$40,VLOOKUP(BO$2,'Despesas Mensais'!$B$46:$D$50,3,0),0)</f>
        <v>0</v>
      </c>
      <c r="BP42" s="1152"/>
      <c r="BQ42" s="778">
        <f t="shared" si="47"/>
        <v>0</v>
      </c>
      <c r="BR42" s="778">
        <f t="shared" si="52"/>
        <v>0</v>
      </c>
      <c r="BS42" s="778">
        <f t="shared" si="52"/>
        <v>0</v>
      </c>
      <c r="BT42" s="810">
        <f t="shared" si="49"/>
        <v>0</v>
      </c>
      <c r="BU42" s="808">
        <f t="shared" si="49"/>
        <v>0</v>
      </c>
      <c r="BV42" s="88"/>
      <c r="BW42" s="779">
        <f t="shared" si="50"/>
        <v>0</v>
      </c>
      <c r="BX42" s="115"/>
      <c r="BY42" s="115"/>
      <c r="BZ42" s="115"/>
      <c r="CA42" s="177">
        <f t="shared" si="53"/>
        <v>0</v>
      </c>
      <c r="CB42" s="177">
        <f t="shared" si="53"/>
        <v>0</v>
      </c>
      <c r="CC42" s="177">
        <f t="shared" si="53"/>
        <v>0</v>
      </c>
      <c r="CD42" s="177">
        <f t="shared" si="53"/>
        <v>0</v>
      </c>
      <c r="CE42" s="177">
        <f t="shared" si="53"/>
        <v>0</v>
      </c>
      <c r="CF42" s="88"/>
      <c r="CG42" s="177">
        <f>BW42/BW5</f>
        <v>0</v>
      </c>
    </row>
    <row r="43" spans="2:85" s="112" customFormat="1" ht="20.100000000000001" hidden="1" customHeight="1" outlineLevel="1" x14ac:dyDescent="0.3">
      <c r="B43" s="773" t="str">
        <f>'Despesas Mensais'!B12</f>
        <v>Gás</v>
      </c>
      <c r="C43" s="774"/>
      <c r="D43" s="774"/>
      <c r="E43" s="774"/>
      <c r="F43" s="774"/>
      <c r="G43" s="775"/>
      <c r="H43" s="783">
        <v>0</v>
      </c>
      <c r="I43" s="776">
        <f>IF(Premissas!$H$107="Receitas_3",0,VLOOKUP($B43,'Despesas Mensais'!$B$4:$G$40,VLOOKUP(I$2,'Despesas Mensais'!$B$46:$D$50,3,0),0))</f>
        <v>0</v>
      </c>
      <c r="J43" s="776">
        <f>IF(Premissas!$H$107="Receitas_3",0,VLOOKUP($B43,'Despesas Mensais'!$B$4:$G$40,VLOOKUP(J$2,'Despesas Mensais'!$B$46:$D$50,3,0),0))</f>
        <v>0</v>
      </c>
      <c r="K43" s="776">
        <f>VLOOKUP($B43,'Despesas Mensais'!$B$4:$G$40,VLOOKUP(K$2,'Despesas Mensais'!$B$46:$D$50,3,0),0)</f>
        <v>0</v>
      </c>
      <c r="L43" s="776">
        <f>VLOOKUP($B43,'Despesas Mensais'!$B$4:$G$40,VLOOKUP(L$2,'Despesas Mensais'!$B$46:$D$50,3,0),0)</f>
        <v>0</v>
      </c>
      <c r="M43" s="776">
        <f>VLOOKUP($B43,'Despesas Mensais'!$B$4:$G$40,VLOOKUP(M$2,'Despesas Mensais'!$B$46:$D$50,3,0),0)</f>
        <v>0</v>
      </c>
      <c r="N43" s="776">
        <f>VLOOKUP($B43,'Despesas Mensais'!$B$4:$G$40,VLOOKUP(N$2,'Despesas Mensais'!$B$46:$D$50,3,0),0)</f>
        <v>0</v>
      </c>
      <c r="O43" s="776">
        <f>VLOOKUP($B43,'Despesas Mensais'!$B$4:$G$40,VLOOKUP(O$2,'Despesas Mensais'!$B$46:$D$50,3,0),0)</f>
        <v>0</v>
      </c>
      <c r="P43" s="776">
        <f>VLOOKUP($B43,'Despesas Mensais'!$B$4:$G$40,VLOOKUP(P$2,'Despesas Mensais'!$B$46:$D$50,3,0),0)</f>
        <v>0</v>
      </c>
      <c r="Q43" s="776">
        <f>VLOOKUP($B43,'Despesas Mensais'!$B$4:$G$40,VLOOKUP(Q$2,'Despesas Mensais'!$B$46:$D$50,3,0),0)</f>
        <v>0</v>
      </c>
      <c r="R43" s="776">
        <f>VLOOKUP($B43,'Despesas Mensais'!$B$4:$G$40,VLOOKUP(R$2,'Despesas Mensais'!$B$46:$D$50,3,0),0)</f>
        <v>0</v>
      </c>
      <c r="S43" s="776">
        <f>VLOOKUP($B43,'Despesas Mensais'!$B$4:$G$40,VLOOKUP(S$2,'Despesas Mensais'!$B$46:$D$50,3,0),0)</f>
        <v>0</v>
      </c>
      <c r="T43" s="776">
        <f>VLOOKUP($B43,'Despesas Mensais'!$B$4:$G$40,VLOOKUP(T$2,'Despesas Mensais'!$B$46:$D$50,3,0),0)</f>
        <v>0</v>
      </c>
      <c r="U43" s="776">
        <f>VLOOKUP($B43,'Despesas Mensais'!$B$4:$G$40,VLOOKUP(U$2,'Despesas Mensais'!$B$46:$D$50,3,0),0)</f>
        <v>0</v>
      </c>
      <c r="V43" s="776">
        <f>VLOOKUP($B43,'Despesas Mensais'!$B$4:$G$40,VLOOKUP(V$2,'Despesas Mensais'!$B$46:$D$50,3,0),0)</f>
        <v>0</v>
      </c>
      <c r="W43" s="776">
        <f>VLOOKUP($B43,'Despesas Mensais'!$B$4:$G$40,VLOOKUP(W$2,'Despesas Mensais'!$B$46:$D$50,3,0),0)</f>
        <v>0</v>
      </c>
      <c r="X43" s="776">
        <f>VLOOKUP($B43,'Despesas Mensais'!$B$4:$G$40,VLOOKUP(X$2,'Despesas Mensais'!$B$46:$D$50,3,0),0)</f>
        <v>0</v>
      </c>
      <c r="Y43" s="776">
        <f>VLOOKUP($B43,'Despesas Mensais'!$B$4:$G$40,VLOOKUP(Y$2,'Despesas Mensais'!$B$46:$D$50,3,0),0)</f>
        <v>0</v>
      </c>
      <c r="Z43" s="776">
        <f>VLOOKUP($B43,'Despesas Mensais'!$B$4:$G$40,VLOOKUP(Z$2,'Despesas Mensais'!$B$46:$D$50,3,0),0)</f>
        <v>0</v>
      </c>
      <c r="AA43" s="776">
        <f>VLOOKUP($B43,'Despesas Mensais'!$B$4:$G$40,VLOOKUP(AA$2,'Despesas Mensais'!$B$46:$D$50,3,0),0)</f>
        <v>0</v>
      </c>
      <c r="AB43" s="776">
        <f>VLOOKUP($B43,'Despesas Mensais'!$B$4:$G$40,VLOOKUP(AB$2,'Despesas Mensais'!$B$46:$D$50,3,0),0)</f>
        <v>0</v>
      </c>
      <c r="AC43" s="776">
        <f>VLOOKUP($B43,'Despesas Mensais'!$B$4:$G$40,VLOOKUP(AC$2,'Despesas Mensais'!$B$46:$D$50,3,0),0)</f>
        <v>0</v>
      </c>
      <c r="AD43" s="776">
        <f>VLOOKUP($B43,'Despesas Mensais'!$B$4:$G$40,VLOOKUP(AD$2,'Despesas Mensais'!$B$46:$D$50,3,0),0)</f>
        <v>0</v>
      </c>
      <c r="AE43" s="776">
        <f>VLOOKUP($B43,'Despesas Mensais'!$B$4:$G$40,VLOOKUP(AE$2,'Despesas Mensais'!$B$46:$D$50,3,0),0)</f>
        <v>0</v>
      </c>
      <c r="AF43" s="776">
        <f>VLOOKUP($B43,'Despesas Mensais'!$B$4:$G$40,VLOOKUP(AF$2,'Despesas Mensais'!$B$46:$D$50,3,0),0)</f>
        <v>0</v>
      </c>
      <c r="AG43" s="776">
        <f>VLOOKUP($B43,'Despesas Mensais'!$B$4:$G$40,VLOOKUP(AG$2,'Despesas Mensais'!$B$46:$D$50,3,0),0)</f>
        <v>0</v>
      </c>
      <c r="AH43" s="776">
        <f>VLOOKUP($B43,'Despesas Mensais'!$B$4:$G$40,VLOOKUP(AH$2,'Despesas Mensais'!$B$46:$D$50,3,0),0)</f>
        <v>0</v>
      </c>
      <c r="AI43" s="776">
        <f>VLOOKUP($B43,'Despesas Mensais'!$B$4:$G$40,VLOOKUP(AI$2,'Despesas Mensais'!$B$46:$D$50,3,0),0)</f>
        <v>0</v>
      </c>
      <c r="AJ43" s="776">
        <f>VLOOKUP($B43,'Despesas Mensais'!$B$4:$G$40,VLOOKUP(AJ$2,'Despesas Mensais'!$B$46:$D$50,3,0),0)</f>
        <v>0</v>
      </c>
      <c r="AK43" s="776">
        <f>VLOOKUP($B43,'Despesas Mensais'!$B$4:$G$40,VLOOKUP(AK$2,'Despesas Mensais'!$B$46:$D$50,3,0),0)</f>
        <v>0</v>
      </c>
      <c r="AL43" s="776">
        <f>VLOOKUP($B43,'Despesas Mensais'!$B$4:$G$40,VLOOKUP(AL$2,'Despesas Mensais'!$B$46:$D$50,3,0),0)</f>
        <v>0</v>
      </c>
      <c r="AM43" s="776">
        <f>VLOOKUP($B43,'Despesas Mensais'!$B$4:$G$40,VLOOKUP(AM$2,'Despesas Mensais'!$B$46:$D$50,3,0),0)</f>
        <v>0</v>
      </c>
      <c r="AN43" s="776">
        <f>VLOOKUP($B43,'Despesas Mensais'!$B$4:$G$40,VLOOKUP(AN$2,'Despesas Mensais'!$B$46:$D$50,3,0),0)</f>
        <v>0</v>
      </c>
      <c r="AO43" s="776">
        <f>VLOOKUP($B43,'Despesas Mensais'!$B$4:$G$40,VLOOKUP(AO$2,'Despesas Mensais'!$B$46:$D$50,3,0),0)</f>
        <v>0</v>
      </c>
      <c r="AP43" s="776">
        <f>VLOOKUP($B43,'Despesas Mensais'!$B$4:$G$40,VLOOKUP(AP$2,'Despesas Mensais'!$B$46:$D$50,3,0),0)</f>
        <v>0</v>
      </c>
      <c r="AQ43" s="776">
        <f>VLOOKUP($B43,'Despesas Mensais'!$B$4:$G$40,VLOOKUP(AQ$2,'Despesas Mensais'!$B$46:$D$50,3,0),0)</f>
        <v>0</v>
      </c>
      <c r="AR43" s="776">
        <f>VLOOKUP($B43,'Despesas Mensais'!$B$4:$G$40,VLOOKUP(AR$2,'Despesas Mensais'!$B$46:$D$50,3,0),0)</f>
        <v>0</v>
      </c>
      <c r="AS43" s="776">
        <f>VLOOKUP($B43,'Despesas Mensais'!$B$4:$G$40,VLOOKUP(AS$2,'Despesas Mensais'!$B$46:$D$50,3,0),0)</f>
        <v>0</v>
      </c>
      <c r="AT43" s="776">
        <f>VLOOKUP($B43,'Despesas Mensais'!$B$4:$G$40,VLOOKUP(AT$2,'Despesas Mensais'!$B$46:$D$50,3,0),0)</f>
        <v>0</v>
      </c>
      <c r="AU43" s="776">
        <f>VLOOKUP($B43,'Despesas Mensais'!$B$4:$G$40,VLOOKUP(AU$2,'Despesas Mensais'!$B$46:$D$50,3,0),0)</f>
        <v>0</v>
      </c>
      <c r="AV43" s="776">
        <f>VLOOKUP($B43,'Despesas Mensais'!$B$4:$G$40,VLOOKUP(AV$2,'Despesas Mensais'!$B$46:$D$50,3,0),0)</f>
        <v>0</v>
      </c>
      <c r="AW43" s="776">
        <f>VLOOKUP($B43,'Despesas Mensais'!$B$4:$G$40,VLOOKUP(AW$2,'Despesas Mensais'!$B$46:$D$50,3,0),0)</f>
        <v>0</v>
      </c>
      <c r="AX43" s="776">
        <f>VLOOKUP($B43,'Despesas Mensais'!$B$4:$G$40,VLOOKUP(AX$2,'Despesas Mensais'!$B$46:$D$50,3,0),0)</f>
        <v>0</v>
      </c>
      <c r="AY43" s="776">
        <f>VLOOKUP($B43,'Despesas Mensais'!$B$4:$G$40,VLOOKUP(AY$2,'Despesas Mensais'!$B$46:$D$50,3,0),0)</f>
        <v>0</v>
      </c>
      <c r="AZ43" s="776">
        <f>VLOOKUP($B43,'Despesas Mensais'!$B$4:$G$40,VLOOKUP(AZ$2,'Despesas Mensais'!$B$46:$D$50,3,0),0)</f>
        <v>0</v>
      </c>
      <c r="BA43" s="776">
        <f>VLOOKUP($B43,'Despesas Mensais'!$B$4:$G$40,VLOOKUP(BA$2,'Despesas Mensais'!$B$46:$D$50,3,0),0)</f>
        <v>0</v>
      </c>
      <c r="BB43" s="776">
        <f>VLOOKUP($B43,'Despesas Mensais'!$B$4:$G$40,VLOOKUP(BB$2,'Despesas Mensais'!$B$46:$D$50,3,0),0)</f>
        <v>0</v>
      </c>
      <c r="BC43" s="776">
        <f>VLOOKUP($B43,'Despesas Mensais'!$B$4:$G$40,VLOOKUP(BC$2,'Despesas Mensais'!$B$46:$D$50,3,0),0)</f>
        <v>0</v>
      </c>
      <c r="BD43" s="777">
        <f>VLOOKUP($B43,'Despesas Mensais'!$B$4:$H$40,VLOOKUP(BD$2,'Despesas Mensais'!$B$46:$D$50,3,0),0)</f>
        <v>0</v>
      </c>
      <c r="BE43" s="777">
        <f>VLOOKUP($B43,'Despesas Mensais'!$B$4:$H$40,VLOOKUP(BE$2,'Despesas Mensais'!$B$46:$D$50,3,0),0)</f>
        <v>0</v>
      </c>
      <c r="BF43" s="777">
        <f>VLOOKUP($B43,'Despesas Mensais'!$B$4:$H$40,VLOOKUP(BF$2,'Despesas Mensais'!$B$46:$D$50,3,0),0)</f>
        <v>0</v>
      </c>
      <c r="BG43" s="777">
        <f>VLOOKUP($B43,'Despesas Mensais'!$B$4:$H$40,VLOOKUP(BG$2,'Despesas Mensais'!$B$46:$D$50,3,0),0)</f>
        <v>0</v>
      </c>
      <c r="BH43" s="777">
        <f>VLOOKUP($B43,'Despesas Mensais'!$B$4:$H$40,VLOOKUP(BH$2,'Despesas Mensais'!$B$46:$D$50,3,0),0)</f>
        <v>0</v>
      </c>
      <c r="BI43" s="777">
        <f>VLOOKUP($B43,'Despesas Mensais'!$B$4:$H$40,VLOOKUP(BI$2,'Despesas Mensais'!$B$46:$D$50,3,0),0)</f>
        <v>0</v>
      </c>
      <c r="BJ43" s="777">
        <f>VLOOKUP($B43,'Despesas Mensais'!$B$4:$H$40,VLOOKUP(BJ$2,'Despesas Mensais'!$B$46:$D$50,3,0),0)</f>
        <v>0</v>
      </c>
      <c r="BK43" s="777">
        <f>VLOOKUP($B43,'Despesas Mensais'!$B$4:$H$40,VLOOKUP(BK$2,'Despesas Mensais'!$B$46:$D$50,3,0),0)</f>
        <v>0</v>
      </c>
      <c r="BL43" s="777">
        <f>VLOOKUP($B43,'Despesas Mensais'!$B$4:$H$40,VLOOKUP(BL$2,'Despesas Mensais'!$B$46:$D$50,3,0),0)</f>
        <v>0</v>
      </c>
      <c r="BM43" s="777">
        <f>VLOOKUP($B43,'Despesas Mensais'!$B$4:$H$40,VLOOKUP(BM$2,'Despesas Mensais'!$B$46:$D$50,3,0),0)</f>
        <v>0</v>
      </c>
      <c r="BN43" s="777">
        <f>VLOOKUP($B43,'Despesas Mensais'!$B$4:$H$40,VLOOKUP(BN$2,'Despesas Mensais'!$B$46:$D$50,3,0),0)</f>
        <v>0</v>
      </c>
      <c r="BO43" s="777">
        <f>VLOOKUP($B43,'Despesas Mensais'!$B$4:$H$40,VLOOKUP(BO$2,'Despesas Mensais'!$B$46:$D$50,3,0),0)</f>
        <v>0</v>
      </c>
      <c r="BP43" s="1152"/>
      <c r="BQ43" s="778">
        <f t="shared" si="47"/>
        <v>0</v>
      </c>
      <c r="BR43" s="778">
        <f t="shared" si="52"/>
        <v>0</v>
      </c>
      <c r="BS43" s="778">
        <f t="shared" si="52"/>
        <v>0</v>
      </c>
      <c r="BT43" s="810">
        <f t="shared" si="49"/>
        <v>0</v>
      </c>
      <c r="BU43" s="808">
        <f t="shared" si="49"/>
        <v>0</v>
      </c>
      <c r="BV43" s="88"/>
      <c r="BW43" s="779">
        <f t="shared" si="50"/>
        <v>0</v>
      </c>
      <c r="BX43" s="115"/>
      <c r="BY43" s="115"/>
      <c r="BZ43" s="115"/>
      <c r="CA43" s="177">
        <f t="shared" si="53"/>
        <v>0</v>
      </c>
      <c r="CB43" s="177">
        <f t="shared" si="53"/>
        <v>0</v>
      </c>
      <c r="CC43" s="177">
        <f t="shared" si="53"/>
        <v>0</v>
      </c>
      <c r="CD43" s="177">
        <f t="shared" si="53"/>
        <v>0</v>
      </c>
      <c r="CE43" s="177">
        <f t="shared" si="53"/>
        <v>0</v>
      </c>
      <c r="CF43" s="88"/>
      <c r="CG43" s="177">
        <f>BW43/BW5</f>
        <v>0</v>
      </c>
    </row>
    <row r="44" spans="2:85" s="112" customFormat="1" ht="20.100000000000001" hidden="1" customHeight="1" outlineLevel="1" x14ac:dyDescent="0.3">
      <c r="B44" s="773" t="str">
        <f>'Despesas Mensais'!B13</f>
        <v>Telefone - Celular</v>
      </c>
      <c r="C44" s="774"/>
      <c r="D44" s="774"/>
      <c r="E44" s="774"/>
      <c r="F44" s="774"/>
      <c r="G44" s="775"/>
      <c r="H44" s="783">
        <v>0</v>
      </c>
      <c r="I44" s="776">
        <f>IF(Premissas!$H$107="Receitas_3",0,VLOOKUP($B44,'Despesas Mensais'!$B$4:$G$40,VLOOKUP(I$2,'Despesas Mensais'!$B$46:$D$50,3,0),0))</f>
        <v>0</v>
      </c>
      <c r="J44" s="776">
        <f>IF(Premissas!$H$107="Receitas_3",0,VLOOKUP($B44,'Despesas Mensais'!$B$4:$G$40,VLOOKUP(J$2,'Despesas Mensais'!$B$46:$D$50,3,0),0))</f>
        <v>0</v>
      </c>
      <c r="K44" s="776">
        <f>VLOOKUP($B44,'Despesas Mensais'!$B$4:$G$40,VLOOKUP(K$2,'Despesas Mensais'!$B$46:$D$50,3,0),0)</f>
        <v>0</v>
      </c>
      <c r="L44" s="776">
        <f>VLOOKUP($B44,'Despesas Mensais'!$B$4:$G$40,VLOOKUP(L$2,'Despesas Mensais'!$B$46:$D$50,3,0),0)</f>
        <v>0</v>
      </c>
      <c r="M44" s="776">
        <f>VLOOKUP($B44,'Despesas Mensais'!$B$4:$G$40,VLOOKUP(M$2,'Despesas Mensais'!$B$46:$D$50,3,0),0)</f>
        <v>0</v>
      </c>
      <c r="N44" s="776">
        <f>VLOOKUP($B44,'Despesas Mensais'!$B$4:$G$40,VLOOKUP(N$2,'Despesas Mensais'!$B$46:$D$50,3,0),0)</f>
        <v>0</v>
      </c>
      <c r="O44" s="776">
        <f>VLOOKUP($B44,'Despesas Mensais'!$B$4:$G$40,VLOOKUP(O$2,'Despesas Mensais'!$B$46:$D$50,3,0),0)</f>
        <v>0</v>
      </c>
      <c r="P44" s="776">
        <f>VLOOKUP($B44,'Despesas Mensais'!$B$4:$G$40,VLOOKUP(P$2,'Despesas Mensais'!$B$46:$D$50,3,0),0)</f>
        <v>0</v>
      </c>
      <c r="Q44" s="776">
        <f>VLOOKUP($B44,'Despesas Mensais'!$B$4:$G$40,VLOOKUP(Q$2,'Despesas Mensais'!$B$46:$D$50,3,0),0)</f>
        <v>0</v>
      </c>
      <c r="R44" s="776">
        <f>VLOOKUP($B44,'Despesas Mensais'!$B$4:$G$40,VLOOKUP(R$2,'Despesas Mensais'!$B$46:$D$50,3,0),0)</f>
        <v>0</v>
      </c>
      <c r="S44" s="776">
        <f>VLOOKUP($B44,'Despesas Mensais'!$B$4:$G$40,VLOOKUP(S$2,'Despesas Mensais'!$B$46:$D$50,3,0),0)</f>
        <v>0</v>
      </c>
      <c r="T44" s="776">
        <f>VLOOKUP($B44,'Despesas Mensais'!$B$4:$G$40,VLOOKUP(T$2,'Despesas Mensais'!$B$46:$D$50,3,0),0)</f>
        <v>0</v>
      </c>
      <c r="U44" s="776">
        <f>VLOOKUP($B44,'Despesas Mensais'!$B$4:$G$40,VLOOKUP(U$2,'Despesas Mensais'!$B$46:$D$50,3,0),0)</f>
        <v>0</v>
      </c>
      <c r="V44" s="776">
        <f>VLOOKUP($B44,'Despesas Mensais'!$B$4:$G$40,VLOOKUP(V$2,'Despesas Mensais'!$B$46:$D$50,3,0),0)</f>
        <v>0</v>
      </c>
      <c r="W44" s="776">
        <f>VLOOKUP($B44,'Despesas Mensais'!$B$4:$G$40,VLOOKUP(W$2,'Despesas Mensais'!$B$46:$D$50,3,0),0)</f>
        <v>0</v>
      </c>
      <c r="X44" s="776">
        <f>VLOOKUP($B44,'Despesas Mensais'!$B$4:$G$40,VLOOKUP(X$2,'Despesas Mensais'!$B$46:$D$50,3,0),0)</f>
        <v>0</v>
      </c>
      <c r="Y44" s="776">
        <f>VLOOKUP($B44,'Despesas Mensais'!$B$4:$G$40,VLOOKUP(Y$2,'Despesas Mensais'!$B$46:$D$50,3,0),0)</f>
        <v>0</v>
      </c>
      <c r="Z44" s="776">
        <f>VLOOKUP($B44,'Despesas Mensais'!$B$4:$G$40,VLOOKUP(Z$2,'Despesas Mensais'!$B$46:$D$50,3,0),0)</f>
        <v>0</v>
      </c>
      <c r="AA44" s="776">
        <f>VLOOKUP($B44,'Despesas Mensais'!$B$4:$G$40,VLOOKUP(AA$2,'Despesas Mensais'!$B$46:$D$50,3,0),0)</f>
        <v>0</v>
      </c>
      <c r="AB44" s="776">
        <f>VLOOKUP($B44,'Despesas Mensais'!$B$4:$G$40,VLOOKUP(AB$2,'Despesas Mensais'!$B$46:$D$50,3,0),0)</f>
        <v>0</v>
      </c>
      <c r="AC44" s="776">
        <f>VLOOKUP($B44,'Despesas Mensais'!$B$4:$G$40,VLOOKUP(AC$2,'Despesas Mensais'!$B$46:$D$50,3,0),0)</f>
        <v>0</v>
      </c>
      <c r="AD44" s="776">
        <f>VLOOKUP($B44,'Despesas Mensais'!$B$4:$G$40,VLOOKUP(AD$2,'Despesas Mensais'!$B$46:$D$50,3,0),0)</f>
        <v>0</v>
      </c>
      <c r="AE44" s="776">
        <f>VLOOKUP($B44,'Despesas Mensais'!$B$4:$G$40,VLOOKUP(AE$2,'Despesas Mensais'!$B$46:$D$50,3,0),0)</f>
        <v>0</v>
      </c>
      <c r="AF44" s="776">
        <f>VLOOKUP($B44,'Despesas Mensais'!$B$4:$G$40,VLOOKUP(AF$2,'Despesas Mensais'!$B$46:$D$50,3,0),0)</f>
        <v>0</v>
      </c>
      <c r="AG44" s="776">
        <f>VLOOKUP($B44,'Despesas Mensais'!$B$4:$G$40,VLOOKUP(AG$2,'Despesas Mensais'!$B$46:$D$50,3,0),0)</f>
        <v>0</v>
      </c>
      <c r="AH44" s="776">
        <f>VLOOKUP($B44,'Despesas Mensais'!$B$4:$G$40,VLOOKUP(AH$2,'Despesas Mensais'!$B$46:$D$50,3,0),0)</f>
        <v>0</v>
      </c>
      <c r="AI44" s="776">
        <f>VLOOKUP($B44,'Despesas Mensais'!$B$4:$G$40,VLOOKUP(AI$2,'Despesas Mensais'!$B$46:$D$50,3,0),0)</f>
        <v>0</v>
      </c>
      <c r="AJ44" s="776">
        <f>VLOOKUP($B44,'Despesas Mensais'!$B$4:$G$40,VLOOKUP(AJ$2,'Despesas Mensais'!$B$46:$D$50,3,0),0)</f>
        <v>0</v>
      </c>
      <c r="AK44" s="776">
        <f>VLOOKUP($B44,'Despesas Mensais'!$B$4:$G$40,VLOOKUP(AK$2,'Despesas Mensais'!$B$46:$D$50,3,0),0)</f>
        <v>0</v>
      </c>
      <c r="AL44" s="776">
        <f>VLOOKUP($B44,'Despesas Mensais'!$B$4:$G$40,VLOOKUP(AL$2,'Despesas Mensais'!$B$46:$D$50,3,0),0)</f>
        <v>0</v>
      </c>
      <c r="AM44" s="776">
        <f>VLOOKUP($B44,'Despesas Mensais'!$B$4:$G$40,VLOOKUP(AM$2,'Despesas Mensais'!$B$46:$D$50,3,0),0)</f>
        <v>0</v>
      </c>
      <c r="AN44" s="776">
        <f>VLOOKUP($B44,'Despesas Mensais'!$B$4:$G$40,VLOOKUP(AN$2,'Despesas Mensais'!$B$46:$D$50,3,0),0)</f>
        <v>0</v>
      </c>
      <c r="AO44" s="776">
        <f>VLOOKUP($B44,'Despesas Mensais'!$B$4:$G$40,VLOOKUP(AO$2,'Despesas Mensais'!$B$46:$D$50,3,0),0)</f>
        <v>0</v>
      </c>
      <c r="AP44" s="776">
        <f>VLOOKUP($B44,'Despesas Mensais'!$B$4:$G$40,VLOOKUP(AP$2,'Despesas Mensais'!$B$46:$D$50,3,0),0)</f>
        <v>0</v>
      </c>
      <c r="AQ44" s="776">
        <f>VLOOKUP($B44,'Despesas Mensais'!$B$4:$G$40,VLOOKUP(AQ$2,'Despesas Mensais'!$B$46:$D$50,3,0),0)</f>
        <v>0</v>
      </c>
      <c r="AR44" s="776">
        <f>VLOOKUP($B44,'Despesas Mensais'!$B$4:$G$40,VLOOKUP(AR$2,'Despesas Mensais'!$B$46:$D$50,3,0),0)</f>
        <v>0</v>
      </c>
      <c r="AS44" s="776">
        <f>VLOOKUP($B44,'Despesas Mensais'!$B$4:$G$40,VLOOKUP(AS$2,'Despesas Mensais'!$B$46:$D$50,3,0),0)</f>
        <v>0</v>
      </c>
      <c r="AT44" s="776">
        <f>VLOOKUP($B44,'Despesas Mensais'!$B$4:$G$40,VLOOKUP(AT$2,'Despesas Mensais'!$B$46:$D$50,3,0),0)</f>
        <v>0</v>
      </c>
      <c r="AU44" s="776">
        <f>VLOOKUP($B44,'Despesas Mensais'!$B$4:$G$40,VLOOKUP(AU$2,'Despesas Mensais'!$B$46:$D$50,3,0),0)</f>
        <v>0</v>
      </c>
      <c r="AV44" s="776">
        <f>VLOOKUP($B44,'Despesas Mensais'!$B$4:$G$40,VLOOKUP(AV$2,'Despesas Mensais'!$B$46:$D$50,3,0),0)</f>
        <v>0</v>
      </c>
      <c r="AW44" s="776">
        <f>VLOOKUP($B44,'Despesas Mensais'!$B$4:$G$40,VLOOKUP(AW$2,'Despesas Mensais'!$B$46:$D$50,3,0),0)</f>
        <v>0</v>
      </c>
      <c r="AX44" s="776">
        <f>VLOOKUP($B44,'Despesas Mensais'!$B$4:$G$40,VLOOKUP(AX$2,'Despesas Mensais'!$B$46:$D$50,3,0),0)</f>
        <v>0</v>
      </c>
      <c r="AY44" s="776">
        <f>VLOOKUP($B44,'Despesas Mensais'!$B$4:$G$40,VLOOKUP(AY$2,'Despesas Mensais'!$B$46:$D$50,3,0),0)</f>
        <v>0</v>
      </c>
      <c r="AZ44" s="776">
        <f>VLOOKUP($B44,'Despesas Mensais'!$B$4:$G$40,VLOOKUP(AZ$2,'Despesas Mensais'!$B$46:$D$50,3,0),0)</f>
        <v>0</v>
      </c>
      <c r="BA44" s="776">
        <f>VLOOKUP($B44,'Despesas Mensais'!$B$4:$G$40,VLOOKUP(BA$2,'Despesas Mensais'!$B$46:$D$50,3,0),0)</f>
        <v>0</v>
      </c>
      <c r="BB44" s="776">
        <f>VLOOKUP($B44,'Despesas Mensais'!$B$4:$G$40,VLOOKUP(BB$2,'Despesas Mensais'!$B$46:$D$50,3,0),0)</f>
        <v>0</v>
      </c>
      <c r="BC44" s="776">
        <f>VLOOKUP($B44,'Despesas Mensais'!$B$4:$G$40,VLOOKUP(BC$2,'Despesas Mensais'!$B$46:$D$50,3,0),0)</f>
        <v>0</v>
      </c>
      <c r="BD44" s="777">
        <f>VLOOKUP($B44,'Despesas Mensais'!$B$4:$H$40,VLOOKUP(BD$2,'Despesas Mensais'!$B$46:$D$50,3,0),0)</f>
        <v>0</v>
      </c>
      <c r="BE44" s="777">
        <f>VLOOKUP($B44,'Despesas Mensais'!$B$4:$H$40,VLOOKUP(BE$2,'Despesas Mensais'!$B$46:$D$50,3,0),0)</f>
        <v>0</v>
      </c>
      <c r="BF44" s="777">
        <f>VLOOKUP($B44,'Despesas Mensais'!$B$4:$H$40,VLOOKUP(BF$2,'Despesas Mensais'!$B$46:$D$50,3,0),0)</f>
        <v>0</v>
      </c>
      <c r="BG44" s="777">
        <f>VLOOKUP($B44,'Despesas Mensais'!$B$4:$H$40,VLOOKUP(BG$2,'Despesas Mensais'!$B$46:$D$50,3,0),0)</f>
        <v>0</v>
      </c>
      <c r="BH44" s="777">
        <f>VLOOKUP($B44,'Despesas Mensais'!$B$4:$H$40,VLOOKUP(BH$2,'Despesas Mensais'!$B$46:$D$50,3,0),0)</f>
        <v>0</v>
      </c>
      <c r="BI44" s="777">
        <f>VLOOKUP($B44,'Despesas Mensais'!$B$4:$H$40,VLOOKUP(BI$2,'Despesas Mensais'!$B$46:$D$50,3,0),0)</f>
        <v>0</v>
      </c>
      <c r="BJ44" s="777">
        <f>VLOOKUP($B44,'Despesas Mensais'!$B$4:$H$40,VLOOKUP(BJ$2,'Despesas Mensais'!$B$46:$D$50,3,0),0)</f>
        <v>0</v>
      </c>
      <c r="BK44" s="777">
        <f>VLOOKUP($B44,'Despesas Mensais'!$B$4:$H$40,VLOOKUP(BK$2,'Despesas Mensais'!$B$46:$D$50,3,0),0)</f>
        <v>0</v>
      </c>
      <c r="BL44" s="777">
        <f>VLOOKUP($B44,'Despesas Mensais'!$B$4:$H$40,VLOOKUP(BL$2,'Despesas Mensais'!$B$46:$D$50,3,0),0)</f>
        <v>0</v>
      </c>
      <c r="BM44" s="777">
        <f>VLOOKUP($B44,'Despesas Mensais'!$B$4:$H$40,VLOOKUP(BM$2,'Despesas Mensais'!$B$46:$D$50,3,0),0)</f>
        <v>0</v>
      </c>
      <c r="BN44" s="777">
        <f>VLOOKUP($B44,'Despesas Mensais'!$B$4:$H$40,VLOOKUP(BN$2,'Despesas Mensais'!$B$46:$D$50,3,0),0)</f>
        <v>0</v>
      </c>
      <c r="BO44" s="777">
        <f>VLOOKUP($B44,'Despesas Mensais'!$B$4:$H$40,VLOOKUP(BO$2,'Despesas Mensais'!$B$46:$D$50,3,0),0)</f>
        <v>0</v>
      </c>
      <c r="BP44" s="1152"/>
      <c r="BQ44" s="778">
        <f t="shared" si="47"/>
        <v>0</v>
      </c>
      <c r="BR44" s="778">
        <f t="shared" si="52"/>
        <v>0</v>
      </c>
      <c r="BS44" s="778">
        <f t="shared" si="52"/>
        <v>0</v>
      </c>
      <c r="BT44" s="810">
        <f t="shared" si="49"/>
        <v>0</v>
      </c>
      <c r="BU44" s="808">
        <f t="shared" si="49"/>
        <v>0</v>
      </c>
      <c r="BV44" s="88"/>
      <c r="BW44" s="779">
        <f t="shared" si="50"/>
        <v>0</v>
      </c>
      <c r="BX44" s="115"/>
      <c r="BY44" s="115"/>
      <c r="BZ44" s="115"/>
      <c r="CA44" s="177">
        <f t="shared" si="53"/>
        <v>0</v>
      </c>
      <c r="CB44" s="177">
        <f t="shared" si="53"/>
        <v>0</v>
      </c>
      <c r="CC44" s="177">
        <f t="shared" si="53"/>
        <v>0</v>
      </c>
      <c r="CD44" s="177">
        <f t="shared" si="53"/>
        <v>0</v>
      </c>
      <c r="CE44" s="177">
        <f t="shared" si="53"/>
        <v>0</v>
      </c>
      <c r="CF44" s="88"/>
      <c r="CG44" s="177">
        <f>BW44/BW5</f>
        <v>0</v>
      </c>
    </row>
    <row r="45" spans="2:85" s="112" customFormat="1" ht="20.100000000000001" hidden="1" customHeight="1" outlineLevel="1" x14ac:dyDescent="0.3">
      <c r="B45" s="773" t="str">
        <f>'Despesas Mensais'!B14</f>
        <v xml:space="preserve">Internet </v>
      </c>
      <c r="C45" s="774"/>
      <c r="D45" s="774"/>
      <c r="E45" s="774"/>
      <c r="F45" s="774"/>
      <c r="G45" s="775"/>
      <c r="H45" s="783">
        <v>0</v>
      </c>
      <c r="I45" s="776">
        <f>IF(Premissas!$H$107="Receitas_3",0,VLOOKUP($B45,'Despesas Mensais'!$B$4:$G$40,VLOOKUP(I$2,'Despesas Mensais'!$B$46:$D$50,3,0),0))</f>
        <v>130</v>
      </c>
      <c r="J45" s="776">
        <f>IF(Premissas!$H$107="Receitas_3",0,VLOOKUP($B45,'Despesas Mensais'!$B$4:$G$40,VLOOKUP(J$2,'Despesas Mensais'!$B$46:$D$50,3,0),0))</f>
        <v>130</v>
      </c>
      <c r="K45" s="776">
        <f>VLOOKUP($B45,'Despesas Mensais'!$B$4:$G$40,VLOOKUP(K$2,'Despesas Mensais'!$B$46:$D$50,3,0),0)</f>
        <v>130</v>
      </c>
      <c r="L45" s="776">
        <f>VLOOKUP($B45,'Despesas Mensais'!$B$4:$G$40,VLOOKUP(L$2,'Despesas Mensais'!$B$46:$D$50,3,0),0)</f>
        <v>130</v>
      </c>
      <c r="M45" s="776">
        <f>VLOOKUP($B45,'Despesas Mensais'!$B$4:$G$40,VLOOKUP(M$2,'Despesas Mensais'!$B$46:$D$50,3,0),0)</f>
        <v>130</v>
      </c>
      <c r="N45" s="776">
        <f>VLOOKUP($B45,'Despesas Mensais'!$B$4:$G$40,VLOOKUP(N$2,'Despesas Mensais'!$B$46:$D$50,3,0),0)</f>
        <v>130</v>
      </c>
      <c r="O45" s="776">
        <f>VLOOKUP($B45,'Despesas Mensais'!$B$4:$G$40,VLOOKUP(O$2,'Despesas Mensais'!$B$46:$D$50,3,0),0)</f>
        <v>130</v>
      </c>
      <c r="P45" s="776">
        <f>VLOOKUP($B45,'Despesas Mensais'!$B$4:$G$40,VLOOKUP(P$2,'Despesas Mensais'!$B$46:$D$50,3,0),0)</f>
        <v>130</v>
      </c>
      <c r="Q45" s="776">
        <f>VLOOKUP($B45,'Despesas Mensais'!$B$4:$G$40,VLOOKUP(Q$2,'Despesas Mensais'!$B$46:$D$50,3,0),0)</f>
        <v>130</v>
      </c>
      <c r="R45" s="776">
        <f>VLOOKUP($B45,'Despesas Mensais'!$B$4:$G$40,VLOOKUP(R$2,'Despesas Mensais'!$B$46:$D$50,3,0),0)</f>
        <v>130</v>
      </c>
      <c r="S45" s="776">
        <f>VLOOKUP($B45,'Despesas Mensais'!$B$4:$G$40,VLOOKUP(S$2,'Despesas Mensais'!$B$46:$D$50,3,0),0)</f>
        <v>130</v>
      </c>
      <c r="T45" s="776">
        <f>VLOOKUP($B45,'Despesas Mensais'!$B$4:$G$40,VLOOKUP(T$2,'Despesas Mensais'!$B$46:$D$50,3,0),0)</f>
        <v>130</v>
      </c>
      <c r="U45" s="776">
        <f>VLOOKUP($B45,'Despesas Mensais'!$B$4:$G$40,VLOOKUP(U$2,'Despesas Mensais'!$B$46:$D$50,3,0),0)</f>
        <v>130</v>
      </c>
      <c r="V45" s="776">
        <f>VLOOKUP($B45,'Despesas Mensais'!$B$4:$G$40,VLOOKUP(V$2,'Despesas Mensais'!$B$46:$D$50,3,0),0)</f>
        <v>130</v>
      </c>
      <c r="W45" s="776">
        <f>VLOOKUP($B45,'Despesas Mensais'!$B$4:$G$40,VLOOKUP(W$2,'Despesas Mensais'!$B$46:$D$50,3,0),0)</f>
        <v>130</v>
      </c>
      <c r="X45" s="776">
        <f>VLOOKUP($B45,'Despesas Mensais'!$B$4:$G$40,VLOOKUP(X$2,'Despesas Mensais'!$B$46:$D$50,3,0),0)</f>
        <v>130</v>
      </c>
      <c r="Y45" s="776">
        <f>VLOOKUP($B45,'Despesas Mensais'!$B$4:$G$40,VLOOKUP(Y$2,'Despesas Mensais'!$B$46:$D$50,3,0),0)</f>
        <v>130</v>
      </c>
      <c r="Z45" s="776">
        <f>VLOOKUP($B45,'Despesas Mensais'!$B$4:$G$40,VLOOKUP(Z$2,'Despesas Mensais'!$B$46:$D$50,3,0),0)</f>
        <v>130</v>
      </c>
      <c r="AA45" s="776">
        <f>VLOOKUP($B45,'Despesas Mensais'!$B$4:$G$40,VLOOKUP(AA$2,'Despesas Mensais'!$B$46:$D$50,3,0),0)</f>
        <v>130</v>
      </c>
      <c r="AB45" s="776">
        <f>VLOOKUP($B45,'Despesas Mensais'!$B$4:$G$40,VLOOKUP(AB$2,'Despesas Mensais'!$B$46:$D$50,3,0),0)</f>
        <v>130</v>
      </c>
      <c r="AC45" s="776">
        <f>VLOOKUP($B45,'Despesas Mensais'!$B$4:$G$40,VLOOKUP(AC$2,'Despesas Mensais'!$B$46:$D$50,3,0),0)</f>
        <v>130</v>
      </c>
      <c r="AD45" s="776">
        <f>VLOOKUP($B45,'Despesas Mensais'!$B$4:$G$40,VLOOKUP(AD$2,'Despesas Mensais'!$B$46:$D$50,3,0),0)</f>
        <v>130</v>
      </c>
      <c r="AE45" s="776">
        <f>VLOOKUP($B45,'Despesas Mensais'!$B$4:$G$40,VLOOKUP(AE$2,'Despesas Mensais'!$B$46:$D$50,3,0),0)</f>
        <v>130</v>
      </c>
      <c r="AF45" s="776">
        <f>VLOOKUP($B45,'Despesas Mensais'!$B$4:$G$40,VLOOKUP(AF$2,'Despesas Mensais'!$B$46:$D$50,3,0),0)</f>
        <v>130</v>
      </c>
      <c r="AG45" s="776">
        <f>VLOOKUP($B45,'Despesas Mensais'!$B$4:$G$40,VLOOKUP(AG$2,'Despesas Mensais'!$B$46:$D$50,3,0),0)</f>
        <v>130</v>
      </c>
      <c r="AH45" s="776">
        <f>VLOOKUP($B45,'Despesas Mensais'!$B$4:$G$40,VLOOKUP(AH$2,'Despesas Mensais'!$B$46:$D$50,3,0),0)</f>
        <v>130</v>
      </c>
      <c r="AI45" s="776">
        <f>VLOOKUP($B45,'Despesas Mensais'!$B$4:$G$40,VLOOKUP(AI$2,'Despesas Mensais'!$B$46:$D$50,3,0),0)</f>
        <v>130</v>
      </c>
      <c r="AJ45" s="776">
        <f>VLOOKUP($B45,'Despesas Mensais'!$B$4:$G$40,VLOOKUP(AJ$2,'Despesas Mensais'!$B$46:$D$50,3,0),0)</f>
        <v>130</v>
      </c>
      <c r="AK45" s="776">
        <f>VLOOKUP($B45,'Despesas Mensais'!$B$4:$G$40,VLOOKUP(AK$2,'Despesas Mensais'!$B$46:$D$50,3,0),0)</f>
        <v>130</v>
      </c>
      <c r="AL45" s="776">
        <f>VLOOKUP($B45,'Despesas Mensais'!$B$4:$G$40,VLOOKUP(AL$2,'Despesas Mensais'!$B$46:$D$50,3,0),0)</f>
        <v>130</v>
      </c>
      <c r="AM45" s="776">
        <f>VLOOKUP($B45,'Despesas Mensais'!$B$4:$G$40,VLOOKUP(AM$2,'Despesas Mensais'!$B$46:$D$50,3,0),0)</f>
        <v>130</v>
      </c>
      <c r="AN45" s="776">
        <f>VLOOKUP($B45,'Despesas Mensais'!$B$4:$G$40,VLOOKUP(AN$2,'Despesas Mensais'!$B$46:$D$50,3,0),0)</f>
        <v>130</v>
      </c>
      <c r="AO45" s="776">
        <f>VLOOKUP($B45,'Despesas Mensais'!$B$4:$G$40,VLOOKUP(AO$2,'Despesas Mensais'!$B$46:$D$50,3,0),0)</f>
        <v>130</v>
      </c>
      <c r="AP45" s="776">
        <f>VLOOKUP($B45,'Despesas Mensais'!$B$4:$G$40,VLOOKUP(AP$2,'Despesas Mensais'!$B$46:$D$50,3,0),0)</f>
        <v>130</v>
      </c>
      <c r="AQ45" s="776">
        <f>VLOOKUP($B45,'Despesas Mensais'!$B$4:$G$40,VLOOKUP(AQ$2,'Despesas Mensais'!$B$46:$D$50,3,0),0)</f>
        <v>130</v>
      </c>
      <c r="AR45" s="776">
        <f>VLOOKUP($B45,'Despesas Mensais'!$B$4:$G$40,VLOOKUP(AR$2,'Despesas Mensais'!$B$46:$D$50,3,0),0)</f>
        <v>130</v>
      </c>
      <c r="AS45" s="776">
        <f>VLOOKUP($B45,'Despesas Mensais'!$B$4:$G$40,VLOOKUP(AS$2,'Despesas Mensais'!$B$46:$D$50,3,0),0)</f>
        <v>130</v>
      </c>
      <c r="AT45" s="776">
        <f>VLOOKUP($B45,'Despesas Mensais'!$B$4:$G$40,VLOOKUP(AT$2,'Despesas Mensais'!$B$46:$D$50,3,0),0)</f>
        <v>130</v>
      </c>
      <c r="AU45" s="776">
        <f>VLOOKUP($B45,'Despesas Mensais'!$B$4:$G$40,VLOOKUP(AU$2,'Despesas Mensais'!$B$46:$D$50,3,0),0)</f>
        <v>130</v>
      </c>
      <c r="AV45" s="776">
        <f>VLOOKUP($B45,'Despesas Mensais'!$B$4:$G$40,VLOOKUP(AV$2,'Despesas Mensais'!$B$46:$D$50,3,0),0)</f>
        <v>130</v>
      </c>
      <c r="AW45" s="776">
        <f>VLOOKUP($B45,'Despesas Mensais'!$B$4:$G$40,VLOOKUP(AW$2,'Despesas Mensais'!$B$46:$D$50,3,0),0)</f>
        <v>130</v>
      </c>
      <c r="AX45" s="776">
        <f>VLOOKUP($B45,'Despesas Mensais'!$B$4:$G$40,VLOOKUP(AX$2,'Despesas Mensais'!$B$46:$D$50,3,0),0)</f>
        <v>130</v>
      </c>
      <c r="AY45" s="776">
        <f>VLOOKUP($B45,'Despesas Mensais'!$B$4:$G$40,VLOOKUP(AY$2,'Despesas Mensais'!$B$46:$D$50,3,0),0)</f>
        <v>130</v>
      </c>
      <c r="AZ45" s="776">
        <f>VLOOKUP($B45,'Despesas Mensais'!$B$4:$G$40,VLOOKUP(AZ$2,'Despesas Mensais'!$B$46:$D$50,3,0),0)</f>
        <v>130</v>
      </c>
      <c r="BA45" s="776">
        <f>VLOOKUP($B45,'Despesas Mensais'!$B$4:$G$40,VLOOKUP(BA$2,'Despesas Mensais'!$B$46:$D$50,3,0),0)</f>
        <v>130</v>
      </c>
      <c r="BB45" s="776">
        <f>VLOOKUP($B45,'Despesas Mensais'!$B$4:$G$40,VLOOKUP(BB$2,'Despesas Mensais'!$B$46:$D$50,3,0),0)</f>
        <v>130</v>
      </c>
      <c r="BC45" s="776">
        <f>VLOOKUP($B45,'Despesas Mensais'!$B$4:$G$40,VLOOKUP(BC$2,'Despesas Mensais'!$B$46:$D$50,3,0),0)</f>
        <v>130</v>
      </c>
      <c r="BD45" s="777">
        <f>VLOOKUP($B45,'Despesas Mensais'!$B$4:$H$40,VLOOKUP(BD$2,'Despesas Mensais'!$B$46:$D$50,3,0),0)</f>
        <v>130</v>
      </c>
      <c r="BE45" s="777">
        <f>VLOOKUP($B45,'Despesas Mensais'!$B$4:$H$40,VLOOKUP(BE$2,'Despesas Mensais'!$B$46:$D$50,3,0),0)</f>
        <v>130</v>
      </c>
      <c r="BF45" s="777">
        <f>VLOOKUP($B45,'Despesas Mensais'!$B$4:$H$40,VLOOKUP(BF$2,'Despesas Mensais'!$B$46:$D$50,3,0),0)</f>
        <v>130</v>
      </c>
      <c r="BG45" s="777">
        <f>VLOOKUP($B45,'Despesas Mensais'!$B$4:$H$40,VLOOKUP(BG$2,'Despesas Mensais'!$B$46:$D$50,3,0),0)</f>
        <v>130</v>
      </c>
      <c r="BH45" s="777">
        <f>VLOOKUP($B45,'Despesas Mensais'!$B$4:$H$40,VLOOKUP(BH$2,'Despesas Mensais'!$B$46:$D$50,3,0),0)</f>
        <v>130</v>
      </c>
      <c r="BI45" s="777">
        <f>VLOOKUP($B45,'Despesas Mensais'!$B$4:$H$40,VLOOKUP(BI$2,'Despesas Mensais'!$B$46:$D$50,3,0),0)</f>
        <v>130</v>
      </c>
      <c r="BJ45" s="777">
        <f>VLOOKUP($B45,'Despesas Mensais'!$B$4:$H$40,VLOOKUP(BJ$2,'Despesas Mensais'!$B$46:$D$50,3,0),0)</f>
        <v>130</v>
      </c>
      <c r="BK45" s="777">
        <f>VLOOKUP($B45,'Despesas Mensais'!$B$4:$H$40,VLOOKUP(BK$2,'Despesas Mensais'!$B$46:$D$50,3,0),0)</f>
        <v>130</v>
      </c>
      <c r="BL45" s="777">
        <f>VLOOKUP($B45,'Despesas Mensais'!$B$4:$H$40,VLOOKUP(BL$2,'Despesas Mensais'!$B$46:$D$50,3,0),0)</f>
        <v>130</v>
      </c>
      <c r="BM45" s="777">
        <f>VLOOKUP($B45,'Despesas Mensais'!$B$4:$H$40,VLOOKUP(BM$2,'Despesas Mensais'!$B$46:$D$50,3,0),0)</f>
        <v>130</v>
      </c>
      <c r="BN45" s="777">
        <f>VLOOKUP($B45,'Despesas Mensais'!$B$4:$H$40,VLOOKUP(BN$2,'Despesas Mensais'!$B$46:$D$50,3,0),0)</f>
        <v>130</v>
      </c>
      <c r="BO45" s="777">
        <f>VLOOKUP($B45,'Despesas Mensais'!$B$4:$H$40,VLOOKUP(BO$2,'Despesas Mensais'!$B$46:$D$50,3,0),0)</f>
        <v>130</v>
      </c>
      <c r="BP45" s="1152"/>
      <c r="BQ45" s="778">
        <f t="shared" si="47"/>
        <v>1430</v>
      </c>
      <c r="BR45" s="778">
        <f t="shared" si="52"/>
        <v>1560</v>
      </c>
      <c r="BS45" s="778">
        <f t="shared" si="52"/>
        <v>1560</v>
      </c>
      <c r="BT45" s="810">
        <f t="shared" si="49"/>
        <v>1560</v>
      </c>
      <c r="BU45" s="808">
        <f t="shared" si="49"/>
        <v>1560</v>
      </c>
      <c r="BW45" s="779">
        <f t="shared" si="50"/>
        <v>1527.5</v>
      </c>
      <c r="BX45" s="115"/>
      <c r="BY45" s="115"/>
      <c r="BZ45" s="115"/>
      <c r="CA45" s="177">
        <f t="shared" si="53"/>
        <v>1.2815242646761633E-2</v>
      </c>
      <c r="CB45" s="177">
        <f t="shared" si="53"/>
        <v>1.3980264705558146E-2</v>
      </c>
      <c r="CC45" s="177">
        <f t="shared" si="53"/>
        <v>1.3980264705558146E-2</v>
      </c>
      <c r="CD45" s="177">
        <f t="shared" si="53"/>
        <v>1.3980264705558146E-2</v>
      </c>
      <c r="CE45" s="177">
        <f t="shared" si="53"/>
        <v>1.3980264705558146E-2</v>
      </c>
      <c r="CG45" s="177">
        <f>BW45/BW5</f>
        <v>1.472673865097948E-3</v>
      </c>
    </row>
    <row r="46" spans="2:85" s="112" customFormat="1" ht="20.100000000000001" hidden="1" customHeight="1" outlineLevel="1" x14ac:dyDescent="0.3">
      <c r="B46" s="772" t="str">
        <f>'Despesas Mensais'!B15</f>
        <v>Serviços Terceirizados</v>
      </c>
      <c r="C46" s="774"/>
      <c r="D46" s="774"/>
      <c r="E46" s="774"/>
      <c r="F46" s="774"/>
      <c r="G46" s="775"/>
      <c r="H46" s="785"/>
      <c r="I46" s="776"/>
      <c r="J46" s="776"/>
      <c r="K46" s="776"/>
      <c r="L46" s="776"/>
      <c r="M46" s="776"/>
      <c r="N46" s="776"/>
      <c r="O46" s="776"/>
      <c r="P46" s="776"/>
      <c r="Q46" s="776"/>
      <c r="R46" s="776"/>
      <c r="S46" s="776"/>
      <c r="T46" s="776"/>
      <c r="U46" s="776"/>
      <c r="V46" s="776"/>
      <c r="W46" s="776"/>
      <c r="X46" s="776"/>
      <c r="Y46" s="776"/>
      <c r="Z46" s="776"/>
      <c r="AA46" s="776"/>
      <c r="AB46" s="776"/>
      <c r="AC46" s="776"/>
      <c r="AD46" s="776"/>
      <c r="AE46" s="776"/>
      <c r="AF46" s="776"/>
      <c r="AG46" s="776"/>
      <c r="AH46" s="776"/>
      <c r="AI46" s="776"/>
      <c r="AJ46" s="776"/>
      <c r="AK46" s="776"/>
      <c r="AL46" s="776"/>
      <c r="AM46" s="776"/>
      <c r="AN46" s="776"/>
      <c r="AO46" s="776"/>
      <c r="AP46" s="776"/>
      <c r="AQ46" s="776"/>
      <c r="AR46" s="776"/>
      <c r="AS46" s="776"/>
      <c r="AT46" s="776"/>
      <c r="AU46" s="776"/>
      <c r="AV46" s="776"/>
      <c r="AW46" s="776"/>
      <c r="AX46" s="776"/>
      <c r="AY46" s="776"/>
      <c r="AZ46" s="776"/>
      <c r="BA46" s="776"/>
      <c r="BB46" s="776"/>
      <c r="BC46" s="776"/>
      <c r="BD46" s="777">
        <f>VLOOKUP($B46,'Despesas Mensais'!$B$4:$H$40,VLOOKUP(BD$2,'Despesas Mensais'!$B$46:$D$50,3,0),0)</f>
        <v>0</v>
      </c>
      <c r="BE46" s="777">
        <f>VLOOKUP($B46,'Despesas Mensais'!$B$4:$H$40,VLOOKUP(BE$2,'Despesas Mensais'!$B$46:$D$50,3,0),0)</f>
        <v>0</v>
      </c>
      <c r="BF46" s="777">
        <f>VLOOKUP($B46,'Despesas Mensais'!$B$4:$H$40,VLOOKUP(BF$2,'Despesas Mensais'!$B$46:$D$50,3,0),0)</f>
        <v>0</v>
      </c>
      <c r="BG46" s="777">
        <f>VLOOKUP($B46,'Despesas Mensais'!$B$4:$H$40,VLOOKUP(BG$2,'Despesas Mensais'!$B$46:$D$50,3,0),0)</f>
        <v>0</v>
      </c>
      <c r="BH46" s="777">
        <f>VLOOKUP($B46,'Despesas Mensais'!$B$4:$H$40,VLOOKUP(BH$2,'Despesas Mensais'!$B$46:$D$50,3,0),0)</f>
        <v>0</v>
      </c>
      <c r="BI46" s="777">
        <f>VLOOKUP($B46,'Despesas Mensais'!$B$4:$H$40,VLOOKUP(BI$2,'Despesas Mensais'!$B$46:$D$50,3,0),0)</f>
        <v>0</v>
      </c>
      <c r="BJ46" s="777">
        <f>VLOOKUP($B46,'Despesas Mensais'!$B$4:$H$40,VLOOKUP(BJ$2,'Despesas Mensais'!$B$46:$D$50,3,0),0)</f>
        <v>0</v>
      </c>
      <c r="BK46" s="777">
        <f>VLOOKUP($B46,'Despesas Mensais'!$B$4:$H$40,VLOOKUP(BK$2,'Despesas Mensais'!$B$46:$D$50,3,0),0)</f>
        <v>0</v>
      </c>
      <c r="BL46" s="777">
        <f>VLOOKUP($B46,'Despesas Mensais'!$B$4:$H$40,VLOOKUP(BL$2,'Despesas Mensais'!$B$46:$D$50,3,0),0)</f>
        <v>0</v>
      </c>
      <c r="BM46" s="777">
        <f>VLOOKUP($B46,'Despesas Mensais'!$B$4:$H$40,VLOOKUP(BM$2,'Despesas Mensais'!$B$46:$D$50,3,0),0)</f>
        <v>0</v>
      </c>
      <c r="BN46" s="777">
        <f>VLOOKUP($B46,'Despesas Mensais'!$B$4:$H$40,VLOOKUP(BN$2,'Despesas Mensais'!$B$46:$D$50,3,0),0)</f>
        <v>0</v>
      </c>
      <c r="BO46" s="777">
        <f>VLOOKUP($B46,'Despesas Mensais'!$B$4:$H$40,VLOOKUP(BO$2,'Despesas Mensais'!$B$46:$D$50,3,0),0)</f>
        <v>0</v>
      </c>
      <c r="BP46" s="1152"/>
      <c r="BQ46" s="778"/>
      <c r="BR46" s="778"/>
      <c r="BS46" s="778"/>
      <c r="BT46" s="810">
        <f t="shared" si="49"/>
        <v>0</v>
      </c>
      <c r="BU46" s="808">
        <f t="shared" si="49"/>
        <v>0</v>
      </c>
      <c r="BV46" s="88"/>
      <c r="BW46" s="779">
        <f t="shared" si="50"/>
        <v>0</v>
      </c>
      <c r="BX46" s="115"/>
      <c r="BY46" s="115"/>
      <c r="BZ46" s="115"/>
      <c r="CA46" s="177"/>
      <c r="CB46" s="177"/>
      <c r="CC46" s="177"/>
      <c r="CD46" s="177"/>
      <c r="CE46" s="177"/>
      <c r="CF46" s="88"/>
      <c r="CG46" s="177"/>
    </row>
    <row r="47" spans="2:85" s="112" customFormat="1" ht="20.100000000000001" hidden="1" customHeight="1" outlineLevel="1" x14ac:dyDescent="0.3">
      <c r="B47" s="780" t="str">
        <f>'Despesas Mensais'!B16</f>
        <v xml:space="preserve">Manutenção Software </v>
      </c>
      <c r="C47" s="774"/>
      <c r="D47" s="774"/>
      <c r="E47" s="774"/>
      <c r="F47" s="774"/>
      <c r="G47" s="775"/>
      <c r="H47" s="783">
        <v>0</v>
      </c>
      <c r="I47" s="776">
        <f>IF(Premissas!$H$107="Receitas_3",0,VLOOKUP($B47,'Despesas Mensais'!$B$4:$G$40,VLOOKUP(I$2,'Despesas Mensais'!$B$46:$D$50,3,0),0))</f>
        <v>500</v>
      </c>
      <c r="J47" s="776">
        <f>IF(Premissas!$H$107="Receitas_3",0,VLOOKUP($B47,'Despesas Mensais'!$B$4:$G$40,VLOOKUP(J$2,'Despesas Mensais'!$B$46:$D$50,3,0),0))</f>
        <v>500</v>
      </c>
      <c r="K47" s="776">
        <f>VLOOKUP($B47,'Despesas Mensais'!$B$4:$G$40,VLOOKUP(K$2,'Despesas Mensais'!$B$46:$D$50,3,0),0)</f>
        <v>500</v>
      </c>
      <c r="L47" s="776">
        <f>VLOOKUP($B47,'Despesas Mensais'!$B$4:$G$40,VLOOKUP(L$2,'Despesas Mensais'!$B$46:$D$50,3,0),0)</f>
        <v>500</v>
      </c>
      <c r="M47" s="776">
        <f>VLOOKUP($B47,'Despesas Mensais'!$B$4:$G$40,VLOOKUP(M$2,'Despesas Mensais'!$B$46:$D$50,3,0),0)</f>
        <v>500</v>
      </c>
      <c r="N47" s="776">
        <f>VLOOKUP($B47,'Despesas Mensais'!$B$4:$G$40,VLOOKUP(N$2,'Despesas Mensais'!$B$46:$D$50,3,0),0)</f>
        <v>500</v>
      </c>
      <c r="O47" s="776">
        <f>VLOOKUP($B47,'Despesas Mensais'!$B$4:$G$40,VLOOKUP(O$2,'Despesas Mensais'!$B$46:$D$50,3,0),0)</f>
        <v>500</v>
      </c>
      <c r="P47" s="776">
        <f>VLOOKUP($B47,'Despesas Mensais'!$B$4:$G$40,VLOOKUP(P$2,'Despesas Mensais'!$B$46:$D$50,3,0),0)</f>
        <v>500</v>
      </c>
      <c r="Q47" s="776">
        <f>VLOOKUP($B47,'Despesas Mensais'!$B$4:$G$40,VLOOKUP(Q$2,'Despesas Mensais'!$B$46:$D$50,3,0),0)</f>
        <v>500</v>
      </c>
      <c r="R47" s="776">
        <f>VLOOKUP($B47,'Despesas Mensais'!$B$4:$G$40,VLOOKUP(R$2,'Despesas Mensais'!$B$46:$D$50,3,0),0)</f>
        <v>500</v>
      </c>
      <c r="S47" s="776">
        <f>VLOOKUP($B47,'Despesas Mensais'!$B$4:$G$40,VLOOKUP(S$2,'Despesas Mensais'!$B$46:$D$50,3,0),0)</f>
        <v>500</v>
      </c>
      <c r="T47" s="776">
        <f>VLOOKUP($B47,'Despesas Mensais'!$B$4:$G$40,VLOOKUP(T$2,'Despesas Mensais'!$B$46:$D$50,3,0),0)</f>
        <v>500</v>
      </c>
      <c r="U47" s="776">
        <f>VLOOKUP($B47,'Despesas Mensais'!$B$4:$G$40,VLOOKUP(U$2,'Despesas Mensais'!$B$46:$D$50,3,0),0)</f>
        <v>500</v>
      </c>
      <c r="V47" s="776">
        <f>VLOOKUP($B47,'Despesas Mensais'!$B$4:$G$40,VLOOKUP(V$2,'Despesas Mensais'!$B$46:$D$50,3,0),0)</f>
        <v>500</v>
      </c>
      <c r="W47" s="776">
        <f>VLOOKUP($B47,'Despesas Mensais'!$B$4:$G$40,VLOOKUP(W$2,'Despesas Mensais'!$B$46:$D$50,3,0),0)</f>
        <v>500</v>
      </c>
      <c r="X47" s="776">
        <f>VLOOKUP($B47,'Despesas Mensais'!$B$4:$G$40,VLOOKUP(X$2,'Despesas Mensais'!$B$46:$D$50,3,0),0)</f>
        <v>500</v>
      </c>
      <c r="Y47" s="776">
        <f>VLOOKUP($B47,'Despesas Mensais'!$B$4:$G$40,VLOOKUP(Y$2,'Despesas Mensais'!$B$46:$D$50,3,0),0)</f>
        <v>500</v>
      </c>
      <c r="Z47" s="776">
        <f>VLOOKUP($B47,'Despesas Mensais'!$B$4:$G$40,VLOOKUP(Z$2,'Despesas Mensais'!$B$46:$D$50,3,0),0)</f>
        <v>500</v>
      </c>
      <c r="AA47" s="776">
        <f>VLOOKUP($B47,'Despesas Mensais'!$B$4:$G$40,VLOOKUP(AA$2,'Despesas Mensais'!$B$46:$D$50,3,0),0)</f>
        <v>500</v>
      </c>
      <c r="AB47" s="776">
        <f>VLOOKUP($B47,'Despesas Mensais'!$B$4:$G$40,VLOOKUP(AB$2,'Despesas Mensais'!$B$46:$D$50,3,0),0)</f>
        <v>500</v>
      </c>
      <c r="AC47" s="776">
        <f>VLOOKUP($B47,'Despesas Mensais'!$B$4:$G$40,VLOOKUP(AC$2,'Despesas Mensais'!$B$46:$D$50,3,0),0)</f>
        <v>500</v>
      </c>
      <c r="AD47" s="776">
        <f>VLOOKUP($B47,'Despesas Mensais'!$B$4:$G$40,VLOOKUP(AD$2,'Despesas Mensais'!$B$46:$D$50,3,0),0)</f>
        <v>500</v>
      </c>
      <c r="AE47" s="776">
        <f>VLOOKUP($B47,'Despesas Mensais'!$B$4:$G$40,VLOOKUP(AE$2,'Despesas Mensais'!$B$46:$D$50,3,0),0)</f>
        <v>500</v>
      </c>
      <c r="AF47" s="776">
        <f>VLOOKUP($B47,'Despesas Mensais'!$B$4:$G$40,VLOOKUP(AF$2,'Despesas Mensais'!$B$46:$D$50,3,0),0)</f>
        <v>500</v>
      </c>
      <c r="AG47" s="776">
        <f>VLOOKUP($B47,'Despesas Mensais'!$B$4:$G$40,VLOOKUP(AG$2,'Despesas Mensais'!$B$46:$D$50,3,0),0)</f>
        <v>500</v>
      </c>
      <c r="AH47" s="776">
        <f>VLOOKUP($B47,'Despesas Mensais'!$B$4:$G$40,VLOOKUP(AH$2,'Despesas Mensais'!$B$46:$D$50,3,0),0)</f>
        <v>500</v>
      </c>
      <c r="AI47" s="776">
        <f>VLOOKUP($B47,'Despesas Mensais'!$B$4:$G$40,VLOOKUP(AI$2,'Despesas Mensais'!$B$46:$D$50,3,0),0)</f>
        <v>500</v>
      </c>
      <c r="AJ47" s="776">
        <f>VLOOKUP($B47,'Despesas Mensais'!$B$4:$G$40,VLOOKUP(AJ$2,'Despesas Mensais'!$B$46:$D$50,3,0),0)</f>
        <v>500</v>
      </c>
      <c r="AK47" s="776">
        <f>VLOOKUP($B47,'Despesas Mensais'!$B$4:$G$40,VLOOKUP(AK$2,'Despesas Mensais'!$B$46:$D$50,3,0),0)</f>
        <v>500</v>
      </c>
      <c r="AL47" s="776">
        <f>VLOOKUP($B47,'Despesas Mensais'!$B$4:$G$40,VLOOKUP(AL$2,'Despesas Mensais'!$B$46:$D$50,3,0),0)</f>
        <v>500</v>
      </c>
      <c r="AM47" s="776">
        <f>VLOOKUP($B47,'Despesas Mensais'!$B$4:$G$40,VLOOKUP(AM$2,'Despesas Mensais'!$B$46:$D$50,3,0),0)</f>
        <v>500</v>
      </c>
      <c r="AN47" s="776">
        <f>VLOOKUP($B47,'Despesas Mensais'!$B$4:$G$40,VLOOKUP(AN$2,'Despesas Mensais'!$B$46:$D$50,3,0),0)</f>
        <v>500</v>
      </c>
      <c r="AO47" s="776">
        <f>VLOOKUP($B47,'Despesas Mensais'!$B$4:$G$40,VLOOKUP(AO$2,'Despesas Mensais'!$B$46:$D$50,3,0),0)</f>
        <v>500</v>
      </c>
      <c r="AP47" s="776">
        <f>VLOOKUP($B47,'Despesas Mensais'!$B$4:$G$40,VLOOKUP(AP$2,'Despesas Mensais'!$B$46:$D$50,3,0),0)</f>
        <v>500</v>
      </c>
      <c r="AQ47" s="776">
        <f>VLOOKUP($B47,'Despesas Mensais'!$B$4:$G$40,VLOOKUP(AQ$2,'Despesas Mensais'!$B$46:$D$50,3,0),0)</f>
        <v>500</v>
      </c>
      <c r="AR47" s="776">
        <f>VLOOKUP($B47,'Despesas Mensais'!$B$4:$G$40,VLOOKUP(AR$2,'Despesas Mensais'!$B$46:$D$50,3,0),0)</f>
        <v>500</v>
      </c>
      <c r="AS47" s="776">
        <f>VLOOKUP($B47,'Despesas Mensais'!$B$4:$G$40,VLOOKUP(AS$2,'Despesas Mensais'!$B$46:$D$50,3,0),0)</f>
        <v>500</v>
      </c>
      <c r="AT47" s="776">
        <f>VLOOKUP($B47,'Despesas Mensais'!$B$4:$G$40,VLOOKUP(AT$2,'Despesas Mensais'!$B$46:$D$50,3,0),0)</f>
        <v>500</v>
      </c>
      <c r="AU47" s="776">
        <f>VLOOKUP($B47,'Despesas Mensais'!$B$4:$G$40,VLOOKUP(AU$2,'Despesas Mensais'!$B$46:$D$50,3,0),0)</f>
        <v>500</v>
      </c>
      <c r="AV47" s="776">
        <f>VLOOKUP($B47,'Despesas Mensais'!$B$4:$G$40,VLOOKUP(AV$2,'Despesas Mensais'!$B$46:$D$50,3,0),0)</f>
        <v>500</v>
      </c>
      <c r="AW47" s="776">
        <f>VLOOKUP($B47,'Despesas Mensais'!$B$4:$G$40,VLOOKUP(AW$2,'Despesas Mensais'!$B$46:$D$50,3,0),0)</f>
        <v>500</v>
      </c>
      <c r="AX47" s="776">
        <f>VLOOKUP($B47,'Despesas Mensais'!$B$4:$G$40,VLOOKUP(AX$2,'Despesas Mensais'!$B$46:$D$50,3,0),0)</f>
        <v>500</v>
      </c>
      <c r="AY47" s="776">
        <f>VLOOKUP($B47,'Despesas Mensais'!$B$4:$G$40,VLOOKUP(AY$2,'Despesas Mensais'!$B$46:$D$50,3,0),0)</f>
        <v>500</v>
      </c>
      <c r="AZ47" s="776">
        <f>VLOOKUP($B47,'Despesas Mensais'!$B$4:$G$40,VLOOKUP(AZ$2,'Despesas Mensais'!$B$46:$D$50,3,0),0)</f>
        <v>500</v>
      </c>
      <c r="BA47" s="776">
        <f>VLOOKUP($B47,'Despesas Mensais'!$B$4:$G$40,VLOOKUP(BA$2,'Despesas Mensais'!$B$46:$D$50,3,0),0)</f>
        <v>500</v>
      </c>
      <c r="BB47" s="776">
        <f>VLOOKUP($B47,'Despesas Mensais'!$B$4:$G$40,VLOOKUP(BB$2,'Despesas Mensais'!$B$46:$D$50,3,0),0)</f>
        <v>500</v>
      </c>
      <c r="BC47" s="776">
        <f>VLOOKUP($B47,'Despesas Mensais'!$B$4:$G$40,VLOOKUP(BC$2,'Despesas Mensais'!$B$46:$D$50,3,0),0)</f>
        <v>500</v>
      </c>
      <c r="BD47" s="777">
        <f>VLOOKUP($B47,'Despesas Mensais'!$B$4:$H$40,VLOOKUP(BD$2,'Despesas Mensais'!$B$46:$D$50,3,0),0)</f>
        <v>500</v>
      </c>
      <c r="BE47" s="777">
        <f>VLOOKUP($B47,'Despesas Mensais'!$B$4:$H$40,VLOOKUP(BE$2,'Despesas Mensais'!$B$46:$D$50,3,0),0)</f>
        <v>500</v>
      </c>
      <c r="BF47" s="777">
        <f>VLOOKUP($B47,'Despesas Mensais'!$B$4:$H$40,VLOOKUP(BF$2,'Despesas Mensais'!$B$46:$D$50,3,0),0)</f>
        <v>500</v>
      </c>
      <c r="BG47" s="777">
        <f>VLOOKUP($B47,'Despesas Mensais'!$B$4:$H$40,VLOOKUP(BG$2,'Despesas Mensais'!$B$46:$D$50,3,0),0)</f>
        <v>500</v>
      </c>
      <c r="BH47" s="777">
        <f>VLOOKUP($B47,'Despesas Mensais'!$B$4:$H$40,VLOOKUP(BH$2,'Despesas Mensais'!$B$46:$D$50,3,0),0)</f>
        <v>500</v>
      </c>
      <c r="BI47" s="777">
        <f>VLOOKUP($B47,'Despesas Mensais'!$B$4:$H$40,VLOOKUP(BI$2,'Despesas Mensais'!$B$46:$D$50,3,0),0)</f>
        <v>500</v>
      </c>
      <c r="BJ47" s="777">
        <f>VLOOKUP($B47,'Despesas Mensais'!$B$4:$H$40,VLOOKUP(BJ$2,'Despesas Mensais'!$B$46:$D$50,3,0),0)</f>
        <v>500</v>
      </c>
      <c r="BK47" s="777">
        <f>VLOOKUP($B47,'Despesas Mensais'!$B$4:$H$40,VLOOKUP(BK$2,'Despesas Mensais'!$B$46:$D$50,3,0),0)</f>
        <v>500</v>
      </c>
      <c r="BL47" s="777">
        <f>VLOOKUP($B47,'Despesas Mensais'!$B$4:$H$40,VLOOKUP(BL$2,'Despesas Mensais'!$B$46:$D$50,3,0),0)</f>
        <v>500</v>
      </c>
      <c r="BM47" s="777">
        <f>VLOOKUP($B47,'Despesas Mensais'!$B$4:$H$40,VLOOKUP(BM$2,'Despesas Mensais'!$B$46:$D$50,3,0),0)</f>
        <v>500</v>
      </c>
      <c r="BN47" s="777">
        <f>VLOOKUP($B47,'Despesas Mensais'!$B$4:$H$40,VLOOKUP(BN$2,'Despesas Mensais'!$B$46:$D$50,3,0),0)</f>
        <v>500</v>
      </c>
      <c r="BO47" s="777">
        <f>VLOOKUP($B47,'Despesas Mensais'!$B$4:$H$40,VLOOKUP(BO$2,'Despesas Mensais'!$B$46:$D$50,3,0),0)</f>
        <v>500</v>
      </c>
      <c r="BP47" s="1152"/>
      <c r="BQ47" s="778">
        <f t="shared" si="47"/>
        <v>5500</v>
      </c>
      <c r="BR47" s="778">
        <f t="shared" ref="BR47:BS53" si="54">SUMIF($H$2:$BC$2,BR$2,$H47:$BC47)</f>
        <v>6000</v>
      </c>
      <c r="BS47" s="778">
        <f t="shared" si="54"/>
        <v>6000</v>
      </c>
      <c r="BT47" s="810">
        <f t="shared" si="49"/>
        <v>6000</v>
      </c>
      <c r="BU47" s="808">
        <f t="shared" si="49"/>
        <v>6000</v>
      </c>
      <c r="BV47" s="88"/>
      <c r="BW47" s="779">
        <f t="shared" si="50"/>
        <v>5875</v>
      </c>
      <c r="BX47" s="115"/>
      <c r="BY47" s="115"/>
      <c r="BZ47" s="115"/>
      <c r="CA47" s="177">
        <f t="shared" ref="CA47:CE53" si="55">BQ47/SUM($BQ$70,$BR$70,$BS$70,$BT$70)</f>
        <v>4.928939479523705E-2</v>
      </c>
      <c r="CB47" s="177">
        <f t="shared" si="55"/>
        <v>5.3770248867531324E-2</v>
      </c>
      <c r="CC47" s="177">
        <f t="shared" si="55"/>
        <v>5.3770248867531324E-2</v>
      </c>
      <c r="CD47" s="177">
        <f t="shared" si="55"/>
        <v>5.3770248867531324E-2</v>
      </c>
      <c r="CE47" s="177">
        <f t="shared" si="55"/>
        <v>5.3770248867531324E-2</v>
      </c>
      <c r="CF47" s="88"/>
      <c r="CG47" s="177">
        <f>BW47/BW5</f>
        <v>5.6641302503767236E-3</v>
      </c>
    </row>
    <row r="48" spans="2:85" s="112" customFormat="1" ht="20.100000000000001" hidden="1" customHeight="1" outlineLevel="1" x14ac:dyDescent="0.3">
      <c r="B48" s="780" t="str">
        <f>'Despesas Mensais'!B17</f>
        <v>Seguro Empresarial / Responsabilidade Civil</v>
      </c>
      <c r="C48" s="774"/>
      <c r="D48" s="774"/>
      <c r="E48" s="774"/>
      <c r="F48" s="774"/>
      <c r="G48" s="775"/>
      <c r="H48" s="783">
        <v>0</v>
      </c>
      <c r="I48" s="776">
        <f>IF(Premissas!$H$107="Receitas_3",0,VLOOKUP($B48,'Despesas Mensais'!$B$4:$G$40,VLOOKUP(I$2,'Despesas Mensais'!$B$46:$D$50,3,0),0))</f>
        <v>0</v>
      </c>
      <c r="J48" s="776">
        <f>IF(Premissas!$H$107="Receitas_3",0,VLOOKUP($B48,'Despesas Mensais'!$B$4:$G$40,VLOOKUP(J$2,'Despesas Mensais'!$B$46:$D$50,3,0),0))</f>
        <v>0</v>
      </c>
      <c r="K48" s="776">
        <f>VLOOKUP($B48,'Despesas Mensais'!$B$4:$G$40,VLOOKUP(K$2,'Despesas Mensais'!$B$46:$D$50,3,0),0)</f>
        <v>0</v>
      </c>
      <c r="L48" s="776">
        <f>VLOOKUP($B48,'Despesas Mensais'!$B$4:$G$40,VLOOKUP(L$2,'Despesas Mensais'!$B$46:$D$50,3,0),0)</f>
        <v>0</v>
      </c>
      <c r="M48" s="776">
        <f>VLOOKUP($B48,'Despesas Mensais'!$B$4:$G$40,VLOOKUP(M$2,'Despesas Mensais'!$B$46:$D$50,3,0),0)</f>
        <v>0</v>
      </c>
      <c r="N48" s="776">
        <f>VLOOKUP($B48,'Despesas Mensais'!$B$4:$G$40,VLOOKUP(N$2,'Despesas Mensais'!$B$46:$D$50,3,0),0)</f>
        <v>0</v>
      </c>
      <c r="O48" s="776">
        <f>VLOOKUP($B48,'Despesas Mensais'!$B$4:$G$40,VLOOKUP(O$2,'Despesas Mensais'!$B$46:$D$50,3,0),0)</f>
        <v>0</v>
      </c>
      <c r="P48" s="776">
        <f>VLOOKUP($B48,'Despesas Mensais'!$B$4:$G$40,VLOOKUP(P$2,'Despesas Mensais'!$B$46:$D$50,3,0),0)</f>
        <v>0</v>
      </c>
      <c r="Q48" s="776">
        <f>VLOOKUP($B48,'Despesas Mensais'!$B$4:$G$40,VLOOKUP(Q$2,'Despesas Mensais'!$B$46:$D$50,3,0),0)</f>
        <v>0</v>
      </c>
      <c r="R48" s="776">
        <f>VLOOKUP($B48,'Despesas Mensais'!$B$4:$G$40,VLOOKUP(R$2,'Despesas Mensais'!$B$46:$D$50,3,0),0)</f>
        <v>0</v>
      </c>
      <c r="S48" s="776">
        <f>VLOOKUP($B48,'Despesas Mensais'!$B$4:$G$40,VLOOKUP(S$2,'Despesas Mensais'!$B$46:$D$50,3,0),0)</f>
        <v>0</v>
      </c>
      <c r="T48" s="776">
        <f>VLOOKUP($B48,'Despesas Mensais'!$B$4:$G$40,VLOOKUP(T$2,'Despesas Mensais'!$B$46:$D$50,3,0),0)</f>
        <v>0</v>
      </c>
      <c r="U48" s="776">
        <f>VLOOKUP($B48,'Despesas Mensais'!$B$4:$G$40,VLOOKUP(U$2,'Despesas Mensais'!$B$46:$D$50,3,0),0)</f>
        <v>0</v>
      </c>
      <c r="V48" s="776">
        <f>VLOOKUP($B48,'Despesas Mensais'!$B$4:$G$40,VLOOKUP(V$2,'Despesas Mensais'!$B$46:$D$50,3,0),0)</f>
        <v>0</v>
      </c>
      <c r="W48" s="776">
        <f>VLOOKUP($B48,'Despesas Mensais'!$B$4:$G$40,VLOOKUP(W$2,'Despesas Mensais'!$B$46:$D$50,3,0),0)</f>
        <v>0</v>
      </c>
      <c r="X48" s="776">
        <f>VLOOKUP($B48,'Despesas Mensais'!$B$4:$G$40,VLOOKUP(X$2,'Despesas Mensais'!$B$46:$D$50,3,0),0)</f>
        <v>0</v>
      </c>
      <c r="Y48" s="776">
        <f>VLOOKUP($B48,'Despesas Mensais'!$B$4:$G$40,VLOOKUP(Y$2,'Despesas Mensais'!$B$46:$D$50,3,0),0)</f>
        <v>0</v>
      </c>
      <c r="Z48" s="776">
        <f>VLOOKUP($B48,'Despesas Mensais'!$B$4:$G$40,VLOOKUP(Z$2,'Despesas Mensais'!$B$46:$D$50,3,0),0)</f>
        <v>0</v>
      </c>
      <c r="AA48" s="776">
        <f>VLOOKUP($B48,'Despesas Mensais'!$B$4:$G$40,VLOOKUP(AA$2,'Despesas Mensais'!$B$46:$D$50,3,0),0)</f>
        <v>0</v>
      </c>
      <c r="AB48" s="776">
        <f>VLOOKUP($B48,'Despesas Mensais'!$B$4:$G$40,VLOOKUP(AB$2,'Despesas Mensais'!$B$46:$D$50,3,0),0)</f>
        <v>0</v>
      </c>
      <c r="AC48" s="776">
        <f>VLOOKUP($B48,'Despesas Mensais'!$B$4:$G$40,VLOOKUP(AC$2,'Despesas Mensais'!$B$46:$D$50,3,0),0)</f>
        <v>0</v>
      </c>
      <c r="AD48" s="776">
        <f>VLOOKUP($B48,'Despesas Mensais'!$B$4:$G$40,VLOOKUP(AD$2,'Despesas Mensais'!$B$46:$D$50,3,0),0)</f>
        <v>0</v>
      </c>
      <c r="AE48" s="776">
        <f>VLOOKUP($B48,'Despesas Mensais'!$B$4:$G$40,VLOOKUP(AE$2,'Despesas Mensais'!$B$46:$D$50,3,0),0)</f>
        <v>0</v>
      </c>
      <c r="AF48" s="776">
        <f>VLOOKUP($B48,'Despesas Mensais'!$B$4:$G$40,VLOOKUP(AF$2,'Despesas Mensais'!$B$46:$D$50,3,0),0)</f>
        <v>0</v>
      </c>
      <c r="AG48" s="776">
        <f>VLOOKUP($B48,'Despesas Mensais'!$B$4:$G$40,VLOOKUP(AG$2,'Despesas Mensais'!$B$46:$D$50,3,0),0)</f>
        <v>0</v>
      </c>
      <c r="AH48" s="776">
        <f>VLOOKUP($B48,'Despesas Mensais'!$B$4:$G$40,VLOOKUP(AH$2,'Despesas Mensais'!$B$46:$D$50,3,0),0)</f>
        <v>0</v>
      </c>
      <c r="AI48" s="776">
        <f>VLOOKUP($B48,'Despesas Mensais'!$B$4:$G$40,VLOOKUP(AI$2,'Despesas Mensais'!$B$46:$D$50,3,0),0)</f>
        <v>0</v>
      </c>
      <c r="AJ48" s="776">
        <f>VLOOKUP($B48,'Despesas Mensais'!$B$4:$G$40,VLOOKUP(AJ$2,'Despesas Mensais'!$B$46:$D$50,3,0),0)</f>
        <v>0</v>
      </c>
      <c r="AK48" s="776">
        <f>VLOOKUP($B48,'Despesas Mensais'!$B$4:$G$40,VLOOKUP(AK$2,'Despesas Mensais'!$B$46:$D$50,3,0),0)</f>
        <v>0</v>
      </c>
      <c r="AL48" s="776">
        <f>VLOOKUP($B48,'Despesas Mensais'!$B$4:$G$40,VLOOKUP(AL$2,'Despesas Mensais'!$B$46:$D$50,3,0),0)</f>
        <v>0</v>
      </c>
      <c r="AM48" s="776">
        <f>VLOOKUP($B48,'Despesas Mensais'!$B$4:$G$40,VLOOKUP(AM$2,'Despesas Mensais'!$B$46:$D$50,3,0),0)</f>
        <v>0</v>
      </c>
      <c r="AN48" s="776">
        <f>VLOOKUP($B48,'Despesas Mensais'!$B$4:$G$40,VLOOKUP(AN$2,'Despesas Mensais'!$B$46:$D$50,3,0),0)</f>
        <v>0</v>
      </c>
      <c r="AO48" s="776">
        <f>VLOOKUP($B48,'Despesas Mensais'!$B$4:$G$40,VLOOKUP(AO$2,'Despesas Mensais'!$B$46:$D$50,3,0),0)</f>
        <v>0</v>
      </c>
      <c r="AP48" s="776">
        <f>VLOOKUP($B48,'Despesas Mensais'!$B$4:$G$40,VLOOKUP(AP$2,'Despesas Mensais'!$B$46:$D$50,3,0),0)</f>
        <v>0</v>
      </c>
      <c r="AQ48" s="776">
        <f>VLOOKUP($B48,'Despesas Mensais'!$B$4:$G$40,VLOOKUP(AQ$2,'Despesas Mensais'!$B$46:$D$50,3,0),0)</f>
        <v>0</v>
      </c>
      <c r="AR48" s="776">
        <f>VLOOKUP($B48,'Despesas Mensais'!$B$4:$G$40,VLOOKUP(AR$2,'Despesas Mensais'!$B$46:$D$50,3,0),0)</f>
        <v>0</v>
      </c>
      <c r="AS48" s="776">
        <f>VLOOKUP($B48,'Despesas Mensais'!$B$4:$G$40,VLOOKUP(AS$2,'Despesas Mensais'!$B$46:$D$50,3,0),0)</f>
        <v>0</v>
      </c>
      <c r="AT48" s="776">
        <f>VLOOKUP($B48,'Despesas Mensais'!$B$4:$G$40,VLOOKUP(AT$2,'Despesas Mensais'!$B$46:$D$50,3,0),0)</f>
        <v>0</v>
      </c>
      <c r="AU48" s="776">
        <f>VLOOKUP($B48,'Despesas Mensais'!$B$4:$G$40,VLOOKUP(AU$2,'Despesas Mensais'!$B$46:$D$50,3,0),0)</f>
        <v>0</v>
      </c>
      <c r="AV48" s="776">
        <f>VLOOKUP($B48,'Despesas Mensais'!$B$4:$G$40,VLOOKUP(AV$2,'Despesas Mensais'!$B$46:$D$50,3,0),0)</f>
        <v>0</v>
      </c>
      <c r="AW48" s="776">
        <f>VLOOKUP($B48,'Despesas Mensais'!$B$4:$G$40,VLOOKUP(AW$2,'Despesas Mensais'!$B$46:$D$50,3,0),0)</f>
        <v>0</v>
      </c>
      <c r="AX48" s="776">
        <f>VLOOKUP($B48,'Despesas Mensais'!$B$4:$G$40,VLOOKUP(AX$2,'Despesas Mensais'!$B$46:$D$50,3,0),0)</f>
        <v>0</v>
      </c>
      <c r="AY48" s="776">
        <f>VLOOKUP($B48,'Despesas Mensais'!$B$4:$G$40,VLOOKUP(AY$2,'Despesas Mensais'!$B$46:$D$50,3,0),0)</f>
        <v>0</v>
      </c>
      <c r="AZ48" s="776">
        <f>VLOOKUP($B48,'Despesas Mensais'!$B$4:$G$40,VLOOKUP(AZ$2,'Despesas Mensais'!$B$46:$D$50,3,0),0)</f>
        <v>0</v>
      </c>
      <c r="BA48" s="776">
        <f>VLOOKUP($B48,'Despesas Mensais'!$B$4:$G$40,VLOOKUP(BA$2,'Despesas Mensais'!$B$46:$D$50,3,0),0)</f>
        <v>0</v>
      </c>
      <c r="BB48" s="776">
        <f>VLOOKUP($B48,'Despesas Mensais'!$B$4:$G$40,VLOOKUP(BB$2,'Despesas Mensais'!$B$46:$D$50,3,0),0)</f>
        <v>0</v>
      </c>
      <c r="BC48" s="776">
        <f>VLOOKUP($B48,'Despesas Mensais'!$B$4:$G$40,VLOOKUP(BC$2,'Despesas Mensais'!$B$46:$D$50,3,0),0)</f>
        <v>0</v>
      </c>
      <c r="BD48" s="777">
        <f>VLOOKUP($B48,'Despesas Mensais'!$B$4:$H$40,VLOOKUP(BD$2,'Despesas Mensais'!$B$46:$D$50,3,0),0)</f>
        <v>0</v>
      </c>
      <c r="BE48" s="777">
        <f>VLOOKUP($B48,'Despesas Mensais'!$B$4:$H$40,VLOOKUP(BE$2,'Despesas Mensais'!$B$46:$D$50,3,0),0)</f>
        <v>0</v>
      </c>
      <c r="BF48" s="777">
        <f>VLOOKUP($B48,'Despesas Mensais'!$B$4:$H$40,VLOOKUP(BF$2,'Despesas Mensais'!$B$46:$D$50,3,0),0)</f>
        <v>0</v>
      </c>
      <c r="BG48" s="777">
        <f>VLOOKUP($B48,'Despesas Mensais'!$B$4:$H$40,VLOOKUP(BG$2,'Despesas Mensais'!$B$46:$D$50,3,0),0)</f>
        <v>0</v>
      </c>
      <c r="BH48" s="777">
        <f>VLOOKUP($B48,'Despesas Mensais'!$B$4:$H$40,VLOOKUP(BH$2,'Despesas Mensais'!$B$46:$D$50,3,0),0)</f>
        <v>0</v>
      </c>
      <c r="BI48" s="777">
        <f>VLOOKUP($B48,'Despesas Mensais'!$B$4:$H$40,VLOOKUP(BI$2,'Despesas Mensais'!$B$46:$D$50,3,0),0)</f>
        <v>0</v>
      </c>
      <c r="BJ48" s="777">
        <f>VLOOKUP($B48,'Despesas Mensais'!$B$4:$H$40,VLOOKUP(BJ$2,'Despesas Mensais'!$B$46:$D$50,3,0),0)</f>
        <v>0</v>
      </c>
      <c r="BK48" s="777">
        <f>VLOOKUP($B48,'Despesas Mensais'!$B$4:$H$40,VLOOKUP(BK$2,'Despesas Mensais'!$B$46:$D$50,3,0),0)</f>
        <v>0</v>
      </c>
      <c r="BL48" s="777">
        <f>VLOOKUP($B48,'Despesas Mensais'!$B$4:$H$40,VLOOKUP(BL$2,'Despesas Mensais'!$B$46:$D$50,3,0),0)</f>
        <v>0</v>
      </c>
      <c r="BM48" s="777">
        <f>VLOOKUP($B48,'Despesas Mensais'!$B$4:$H$40,VLOOKUP(BM$2,'Despesas Mensais'!$B$46:$D$50,3,0),0)</f>
        <v>0</v>
      </c>
      <c r="BN48" s="777">
        <f>VLOOKUP($B48,'Despesas Mensais'!$B$4:$H$40,VLOOKUP(BN$2,'Despesas Mensais'!$B$46:$D$50,3,0),0)</f>
        <v>0</v>
      </c>
      <c r="BO48" s="777">
        <f>VLOOKUP($B48,'Despesas Mensais'!$B$4:$H$40,VLOOKUP(BO$2,'Despesas Mensais'!$B$46:$D$50,3,0),0)</f>
        <v>0</v>
      </c>
      <c r="BP48" s="1152"/>
      <c r="BQ48" s="778">
        <f t="shared" si="47"/>
        <v>0</v>
      </c>
      <c r="BR48" s="778">
        <f t="shared" si="54"/>
        <v>0</v>
      </c>
      <c r="BS48" s="778">
        <f t="shared" si="54"/>
        <v>0</v>
      </c>
      <c r="BT48" s="810">
        <f t="shared" si="49"/>
        <v>0</v>
      </c>
      <c r="BU48" s="808">
        <f t="shared" si="49"/>
        <v>0</v>
      </c>
      <c r="BV48" s="88"/>
      <c r="BW48" s="779">
        <f t="shared" si="50"/>
        <v>0</v>
      </c>
      <c r="BX48" s="115"/>
      <c r="BY48" s="115"/>
      <c r="BZ48" s="115"/>
      <c r="CA48" s="177">
        <f t="shared" si="55"/>
        <v>0</v>
      </c>
      <c r="CB48" s="177">
        <f t="shared" si="55"/>
        <v>0</v>
      </c>
      <c r="CC48" s="177">
        <f t="shared" si="55"/>
        <v>0</v>
      </c>
      <c r="CD48" s="177">
        <f t="shared" si="55"/>
        <v>0</v>
      </c>
      <c r="CE48" s="177">
        <f t="shared" si="55"/>
        <v>0</v>
      </c>
      <c r="CF48" s="88"/>
      <c r="CG48" s="177">
        <f>BW48/BW5</f>
        <v>0</v>
      </c>
    </row>
    <row r="49" spans="2:85" s="112" customFormat="1" ht="20.100000000000001" hidden="1" customHeight="1" outlineLevel="1" x14ac:dyDescent="0.3">
      <c r="B49" s="780" t="str">
        <f>'Despesas Mensais'!B18</f>
        <v>Manutenção Instalação Física</v>
      </c>
      <c r="C49" s="774"/>
      <c r="D49" s="774"/>
      <c r="E49" s="774"/>
      <c r="F49" s="774"/>
      <c r="G49" s="775"/>
      <c r="H49" s="783">
        <v>0</v>
      </c>
      <c r="I49" s="776">
        <f>IF(Premissas!$H$107="Receitas_3",0,VLOOKUP($B49,'Despesas Mensais'!$B$4:$G$40,VLOOKUP(I$2,'Despesas Mensais'!$B$46:$D$50,3,0),0))</f>
        <v>0</v>
      </c>
      <c r="J49" s="776">
        <f>IF(Premissas!$H$107="Receitas_3",0,VLOOKUP($B49,'Despesas Mensais'!$B$4:$G$40,VLOOKUP(J$2,'Despesas Mensais'!$B$46:$D$50,3,0),0))</f>
        <v>0</v>
      </c>
      <c r="K49" s="776">
        <f>VLOOKUP($B49,'Despesas Mensais'!$B$4:$G$40,VLOOKUP(K$2,'Despesas Mensais'!$B$46:$D$50,3,0),0)</f>
        <v>0</v>
      </c>
      <c r="L49" s="776">
        <f>VLOOKUP($B49,'Despesas Mensais'!$B$4:$G$40,VLOOKUP(L$2,'Despesas Mensais'!$B$46:$D$50,3,0),0)</f>
        <v>0</v>
      </c>
      <c r="M49" s="776">
        <f>VLOOKUP($B49,'Despesas Mensais'!$B$4:$G$40,VLOOKUP(M$2,'Despesas Mensais'!$B$46:$D$50,3,0),0)</f>
        <v>0</v>
      </c>
      <c r="N49" s="776">
        <f>VLOOKUP($B49,'Despesas Mensais'!$B$4:$G$40,VLOOKUP(N$2,'Despesas Mensais'!$B$46:$D$50,3,0),0)</f>
        <v>0</v>
      </c>
      <c r="O49" s="776">
        <f>VLOOKUP($B49,'Despesas Mensais'!$B$4:$G$40,VLOOKUP(O$2,'Despesas Mensais'!$B$46:$D$50,3,0),0)</f>
        <v>0</v>
      </c>
      <c r="P49" s="776">
        <f>VLOOKUP($B49,'Despesas Mensais'!$B$4:$G$40,VLOOKUP(P$2,'Despesas Mensais'!$B$46:$D$50,3,0),0)</f>
        <v>0</v>
      </c>
      <c r="Q49" s="776">
        <f>VLOOKUP($B49,'Despesas Mensais'!$B$4:$G$40,VLOOKUP(Q$2,'Despesas Mensais'!$B$46:$D$50,3,0),0)</f>
        <v>0</v>
      </c>
      <c r="R49" s="776">
        <f>VLOOKUP($B49,'Despesas Mensais'!$B$4:$G$40,VLOOKUP(R$2,'Despesas Mensais'!$B$46:$D$50,3,0),0)</f>
        <v>0</v>
      </c>
      <c r="S49" s="776">
        <f>VLOOKUP($B49,'Despesas Mensais'!$B$4:$G$40,VLOOKUP(S$2,'Despesas Mensais'!$B$46:$D$50,3,0),0)</f>
        <v>0</v>
      </c>
      <c r="T49" s="776">
        <f>VLOOKUP($B49,'Despesas Mensais'!$B$4:$G$40,VLOOKUP(T$2,'Despesas Mensais'!$B$46:$D$50,3,0),0)</f>
        <v>0</v>
      </c>
      <c r="U49" s="776">
        <f>VLOOKUP($B49,'Despesas Mensais'!$B$4:$G$40,VLOOKUP(U$2,'Despesas Mensais'!$B$46:$D$50,3,0),0)</f>
        <v>0</v>
      </c>
      <c r="V49" s="776">
        <f>VLOOKUP($B49,'Despesas Mensais'!$B$4:$G$40,VLOOKUP(V$2,'Despesas Mensais'!$B$46:$D$50,3,0),0)</f>
        <v>0</v>
      </c>
      <c r="W49" s="776">
        <f>VLOOKUP($B49,'Despesas Mensais'!$B$4:$G$40,VLOOKUP(W$2,'Despesas Mensais'!$B$46:$D$50,3,0),0)</f>
        <v>0</v>
      </c>
      <c r="X49" s="776">
        <f>VLOOKUP($B49,'Despesas Mensais'!$B$4:$G$40,VLOOKUP(X$2,'Despesas Mensais'!$B$46:$D$50,3,0),0)</f>
        <v>0</v>
      </c>
      <c r="Y49" s="776">
        <f>VLOOKUP($B49,'Despesas Mensais'!$B$4:$G$40,VLOOKUP(Y$2,'Despesas Mensais'!$B$46:$D$50,3,0),0)</f>
        <v>0</v>
      </c>
      <c r="Z49" s="776">
        <f>VLOOKUP($B49,'Despesas Mensais'!$B$4:$G$40,VLOOKUP(Z$2,'Despesas Mensais'!$B$46:$D$50,3,0),0)</f>
        <v>0</v>
      </c>
      <c r="AA49" s="776">
        <f>VLOOKUP($B49,'Despesas Mensais'!$B$4:$G$40,VLOOKUP(AA$2,'Despesas Mensais'!$B$46:$D$50,3,0),0)</f>
        <v>0</v>
      </c>
      <c r="AB49" s="776">
        <f>VLOOKUP($B49,'Despesas Mensais'!$B$4:$G$40,VLOOKUP(AB$2,'Despesas Mensais'!$B$46:$D$50,3,0),0)</f>
        <v>0</v>
      </c>
      <c r="AC49" s="776">
        <f>VLOOKUP($B49,'Despesas Mensais'!$B$4:$G$40,VLOOKUP(AC$2,'Despesas Mensais'!$B$46:$D$50,3,0),0)</f>
        <v>0</v>
      </c>
      <c r="AD49" s="776">
        <f>VLOOKUP($B49,'Despesas Mensais'!$B$4:$G$40,VLOOKUP(AD$2,'Despesas Mensais'!$B$46:$D$50,3,0),0)</f>
        <v>0</v>
      </c>
      <c r="AE49" s="776">
        <f>VLOOKUP($B49,'Despesas Mensais'!$B$4:$G$40,VLOOKUP(AE$2,'Despesas Mensais'!$B$46:$D$50,3,0),0)</f>
        <v>0</v>
      </c>
      <c r="AF49" s="776">
        <f>VLOOKUP($B49,'Despesas Mensais'!$B$4:$G$40,VLOOKUP(AF$2,'Despesas Mensais'!$B$46:$D$50,3,0),0)</f>
        <v>0</v>
      </c>
      <c r="AG49" s="776">
        <f>VLOOKUP($B49,'Despesas Mensais'!$B$4:$G$40,VLOOKUP(AG$2,'Despesas Mensais'!$B$46:$D$50,3,0),0)</f>
        <v>0</v>
      </c>
      <c r="AH49" s="776">
        <f>VLOOKUP($B49,'Despesas Mensais'!$B$4:$G$40,VLOOKUP(AH$2,'Despesas Mensais'!$B$46:$D$50,3,0),0)</f>
        <v>0</v>
      </c>
      <c r="AI49" s="776">
        <f>VLOOKUP($B49,'Despesas Mensais'!$B$4:$G$40,VLOOKUP(AI$2,'Despesas Mensais'!$B$46:$D$50,3,0),0)</f>
        <v>0</v>
      </c>
      <c r="AJ49" s="776">
        <f>VLOOKUP($B49,'Despesas Mensais'!$B$4:$G$40,VLOOKUP(AJ$2,'Despesas Mensais'!$B$46:$D$50,3,0),0)</f>
        <v>0</v>
      </c>
      <c r="AK49" s="776">
        <f>VLOOKUP($B49,'Despesas Mensais'!$B$4:$G$40,VLOOKUP(AK$2,'Despesas Mensais'!$B$46:$D$50,3,0),0)</f>
        <v>0</v>
      </c>
      <c r="AL49" s="776">
        <f>VLOOKUP($B49,'Despesas Mensais'!$B$4:$G$40,VLOOKUP(AL$2,'Despesas Mensais'!$B$46:$D$50,3,0),0)</f>
        <v>0</v>
      </c>
      <c r="AM49" s="776">
        <f>VLOOKUP($B49,'Despesas Mensais'!$B$4:$G$40,VLOOKUP(AM$2,'Despesas Mensais'!$B$46:$D$50,3,0),0)</f>
        <v>0</v>
      </c>
      <c r="AN49" s="776">
        <f>VLOOKUP($B49,'Despesas Mensais'!$B$4:$G$40,VLOOKUP(AN$2,'Despesas Mensais'!$B$46:$D$50,3,0),0)</f>
        <v>0</v>
      </c>
      <c r="AO49" s="776">
        <f>VLOOKUP($B49,'Despesas Mensais'!$B$4:$G$40,VLOOKUP(AO$2,'Despesas Mensais'!$B$46:$D$50,3,0),0)</f>
        <v>0</v>
      </c>
      <c r="AP49" s="776">
        <f>VLOOKUP($B49,'Despesas Mensais'!$B$4:$G$40,VLOOKUP(AP$2,'Despesas Mensais'!$B$46:$D$50,3,0),0)</f>
        <v>0</v>
      </c>
      <c r="AQ49" s="776">
        <f>VLOOKUP($B49,'Despesas Mensais'!$B$4:$G$40,VLOOKUP(AQ$2,'Despesas Mensais'!$B$46:$D$50,3,0),0)</f>
        <v>0</v>
      </c>
      <c r="AR49" s="776">
        <f>VLOOKUP($B49,'Despesas Mensais'!$B$4:$G$40,VLOOKUP(AR$2,'Despesas Mensais'!$B$46:$D$50,3,0),0)</f>
        <v>0</v>
      </c>
      <c r="AS49" s="776">
        <f>VLOOKUP($B49,'Despesas Mensais'!$B$4:$G$40,VLOOKUP(AS$2,'Despesas Mensais'!$B$46:$D$50,3,0),0)</f>
        <v>0</v>
      </c>
      <c r="AT49" s="776">
        <f>VLOOKUP($B49,'Despesas Mensais'!$B$4:$G$40,VLOOKUP(AT$2,'Despesas Mensais'!$B$46:$D$50,3,0),0)</f>
        <v>0</v>
      </c>
      <c r="AU49" s="776">
        <f>VLOOKUP($B49,'Despesas Mensais'!$B$4:$G$40,VLOOKUP(AU$2,'Despesas Mensais'!$B$46:$D$50,3,0),0)</f>
        <v>0</v>
      </c>
      <c r="AV49" s="776">
        <f>VLOOKUP($B49,'Despesas Mensais'!$B$4:$G$40,VLOOKUP(AV$2,'Despesas Mensais'!$B$46:$D$50,3,0),0)</f>
        <v>0</v>
      </c>
      <c r="AW49" s="776">
        <f>VLOOKUP($B49,'Despesas Mensais'!$B$4:$G$40,VLOOKUP(AW$2,'Despesas Mensais'!$B$46:$D$50,3,0),0)</f>
        <v>0</v>
      </c>
      <c r="AX49" s="776">
        <f>VLOOKUP($B49,'Despesas Mensais'!$B$4:$G$40,VLOOKUP(AX$2,'Despesas Mensais'!$B$46:$D$50,3,0),0)</f>
        <v>0</v>
      </c>
      <c r="AY49" s="776">
        <f>VLOOKUP($B49,'Despesas Mensais'!$B$4:$G$40,VLOOKUP(AY$2,'Despesas Mensais'!$B$46:$D$50,3,0),0)</f>
        <v>0</v>
      </c>
      <c r="AZ49" s="776">
        <f>VLOOKUP($B49,'Despesas Mensais'!$B$4:$G$40,VLOOKUP(AZ$2,'Despesas Mensais'!$B$46:$D$50,3,0),0)</f>
        <v>0</v>
      </c>
      <c r="BA49" s="776">
        <f>VLOOKUP($B49,'Despesas Mensais'!$B$4:$G$40,VLOOKUP(BA$2,'Despesas Mensais'!$B$46:$D$50,3,0),0)</f>
        <v>0</v>
      </c>
      <c r="BB49" s="776">
        <f>VLOOKUP($B49,'Despesas Mensais'!$B$4:$G$40,VLOOKUP(BB$2,'Despesas Mensais'!$B$46:$D$50,3,0),0)</f>
        <v>0</v>
      </c>
      <c r="BC49" s="776">
        <f>VLOOKUP($B49,'Despesas Mensais'!$B$4:$G$40,VLOOKUP(BC$2,'Despesas Mensais'!$B$46:$D$50,3,0),0)</f>
        <v>0</v>
      </c>
      <c r="BD49" s="777">
        <f>VLOOKUP($B49,'Despesas Mensais'!$B$4:$H$40,VLOOKUP(BD$2,'Despesas Mensais'!$B$46:$D$50,3,0),0)</f>
        <v>0</v>
      </c>
      <c r="BE49" s="777">
        <f>VLOOKUP($B49,'Despesas Mensais'!$B$4:$H$40,VLOOKUP(BE$2,'Despesas Mensais'!$B$46:$D$50,3,0),0)</f>
        <v>0</v>
      </c>
      <c r="BF49" s="777">
        <f>VLOOKUP($B49,'Despesas Mensais'!$B$4:$H$40,VLOOKUP(BF$2,'Despesas Mensais'!$B$46:$D$50,3,0),0)</f>
        <v>0</v>
      </c>
      <c r="BG49" s="777">
        <f>VLOOKUP($B49,'Despesas Mensais'!$B$4:$H$40,VLOOKUP(BG$2,'Despesas Mensais'!$B$46:$D$50,3,0),0)</f>
        <v>0</v>
      </c>
      <c r="BH49" s="777">
        <f>VLOOKUP($B49,'Despesas Mensais'!$B$4:$H$40,VLOOKUP(BH$2,'Despesas Mensais'!$B$46:$D$50,3,0),0)</f>
        <v>0</v>
      </c>
      <c r="BI49" s="777">
        <f>VLOOKUP($B49,'Despesas Mensais'!$B$4:$H$40,VLOOKUP(BI$2,'Despesas Mensais'!$B$46:$D$50,3,0),0)</f>
        <v>0</v>
      </c>
      <c r="BJ49" s="777">
        <f>VLOOKUP($B49,'Despesas Mensais'!$B$4:$H$40,VLOOKUP(BJ$2,'Despesas Mensais'!$B$46:$D$50,3,0),0)</f>
        <v>0</v>
      </c>
      <c r="BK49" s="777">
        <f>VLOOKUP($B49,'Despesas Mensais'!$B$4:$H$40,VLOOKUP(BK$2,'Despesas Mensais'!$B$46:$D$50,3,0),0)</f>
        <v>0</v>
      </c>
      <c r="BL49" s="777">
        <f>VLOOKUP($B49,'Despesas Mensais'!$B$4:$H$40,VLOOKUP(BL$2,'Despesas Mensais'!$B$46:$D$50,3,0),0)</f>
        <v>0</v>
      </c>
      <c r="BM49" s="777">
        <f>VLOOKUP($B49,'Despesas Mensais'!$B$4:$H$40,VLOOKUP(BM$2,'Despesas Mensais'!$B$46:$D$50,3,0),0)</f>
        <v>0</v>
      </c>
      <c r="BN49" s="777">
        <f>VLOOKUP($B49,'Despesas Mensais'!$B$4:$H$40,VLOOKUP(BN$2,'Despesas Mensais'!$B$46:$D$50,3,0),0)</f>
        <v>0</v>
      </c>
      <c r="BO49" s="777">
        <f>VLOOKUP($B49,'Despesas Mensais'!$B$4:$H$40,VLOOKUP(BO$2,'Despesas Mensais'!$B$46:$D$50,3,0),0)</f>
        <v>0</v>
      </c>
      <c r="BP49" s="1152"/>
      <c r="BQ49" s="778">
        <f t="shared" si="47"/>
        <v>0</v>
      </c>
      <c r="BR49" s="778">
        <f t="shared" si="54"/>
        <v>0</v>
      </c>
      <c r="BS49" s="778">
        <f t="shared" si="54"/>
        <v>0</v>
      </c>
      <c r="BT49" s="810">
        <f t="shared" si="49"/>
        <v>0</v>
      </c>
      <c r="BU49" s="808">
        <f t="shared" si="49"/>
        <v>0</v>
      </c>
      <c r="BV49" s="88"/>
      <c r="BW49" s="779">
        <f t="shared" si="50"/>
        <v>0</v>
      </c>
      <c r="BX49" s="115"/>
      <c r="BY49" s="115"/>
      <c r="BZ49" s="115"/>
      <c r="CA49" s="177">
        <f t="shared" si="55"/>
        <v>0</v>
      </c>
      <c r="CB49" s="177">
        <f t="shared" si="55"/>
        <v>0</v>
      </c>
      <c r="CC49" s="177">
        <f t="shared" si="55"/>
        <v>0</v>
      </c>
      <c r="CD49" s="177">
        <f t="shared" si="55"/>
        <v>0</v>
      </c>
      <c r="CE49" s="177">
        <f t="shared" si="55"/>
        <v>0</v>
      </c>
      <c r="CF49" s="88"/>
      <c r="CG49" s="177">
        <f>BW49/BW5</f>
        <v>0</v>
      </c>
    </row>
    <row r="50" spans="2:85" s="112" customFormat="1" ht="20.100000000000001" hidden="1" customHeight="1" outlineLevel="1" x14ac:dyDescent="0.3">
      <c r="B50" s="780" t="str">
        <f>'Despesas Mensais'!B19</f>
        <v>Manutenção Equipamentos Diversos</v>
      </c>
      <c r="C50" s="774"/>
      <c r="D50" s="774"/>
      <c r="E50" s="774"/>
      <c r="F50" s="774"/>
      <c r="G50" s="775"/>
      <c r="H50" s="783">
        <v>0</v>
      </c>
      <c r="I50" s="776">
        <f>IF(Premissas!$H$107="Receitas_3",0,VLOOKUP($B50,'Despesas Mensais'!$B$4:$G$40,VLOOKUP(I$2,'Despesas Mensais'!$B$46:$D$50,3,0),0))</f>
        <v>0</v>
      </c>
      <c r="J50" s="776">
        <f>IF(Premissas!$H$107="Receitas_3",0,VLOOKUP($B50,'Despesas Mensais'!$B$4:$G$40,VLOOKUP(J$2,'Despesas Mensais'!$B$46:$D$50,3,0),0))</f>
        <v>0</v>
      </c>
      <c r="K50" s="776">
        <f>VLOOKUP($B50,'Despesas Mensais'!$B$4:$G$40,VLOOKUP(K$2,'Despesas Mensais'!$B$46:$D$50,3,0),0)</f>
        <v>0</v>
      </c>
      <c r="L50" s="776">
        <f>VLOOKUP($B50,'Despesas Mensais'!$B$4:$G$40,VLOOKUP(L$2,'Despesas Mensais'!$B$46:$D$50,3,0),0)</f>
        <v>0</v>
      </c>
      <c r="M50" s="776">
        <f>VLOOKUP($B50,'Despesas Mensais'!$B$4:$G$40,VLOOKUP(M$2,'Despesas Mensais'!$B$46:$D$50,3,0),0)</f>
        <v>0</v>
      </c>
      <c r="N50" s="776">
        <f>VLOOKUP($B50,'Despesas Mensais'!$B$4:$G$40,VLOOKUP(N$2,'Despesas Mensais'!$B$46:$D$50,3,0),0)</f>
        <v>0</v>
      </c>
      <c r="O50" s="776">
        <f>VLOOKUP($B50,'Despesas Mensais'!$B$4:$G$40,VLOOKUP(O$2,'Despesas Mensais'!$B$46:$D$50,3,0),0)</f>
        <v>0</v>
      </c>
      <c r="P50" s="776">
        <f>VLOOKUP($B50,'Despesas Mensais'!$B$4:$G$40,VLOOKUP(P$2,'Despesas Mensais'!$B$46:$D$50,3,0),0)</f>
        <v>0</v>
      </c>
      <c r="Q50" s="776">
        <f>VLOOKUP($B50,'Despesas Mensais'!$B$4:$G$40,VLOOKUP(Q$2,'Despesas Mensais'!$B$46:$D$50,3,0),0)</f>
        <v>0</v>
      </c>
      <c r="R50" s="776">
        <f>VLOOKUP($B50,'Despesas Mensais'!$B$4:$G$40,VLOOKUP(R$2,'Despesas Mensais'!$B$46:$D$50,3,0),0)</f>
        <v>0</v>
      </c>
      <c r="S50" s="776">
        <f>VLOOKUP($B50,'Despesas Mensais'!$B$4:$G$40,VLOOKUP(S$2,'Despesas Mensais'!$B$46:$D$50,3,0),0)</f>
        <v>0</v>
      </c>
      <c r="T50" s="776">
        <f>VLOOKUP($B50,'Despesas Mensais'!$B$4:$G$40,VLOOKUP(T$2,'Despesas Mensais'!$B$46:$D$50,3,0),0)</f>
        <v>0</v>
      </c>
      <c r="U50" s="776">
        <f>VLOOKUP($B50,'Despesas Mensais'!$B$4:$G$40,VLOOKUP(U$2,'Despesas Mensais'!$B$46:$D$50,3,0),0)</f>
        <v>0</v>
      </c>
      <c r="V50" s="776">
        <f>VLOOKUP($B50,'Despesas Mensais'!$B$4:$G$40,VLOOKUP(V$2,'Despesas Mensais'!$B$46:$D$50,3,0),0)</f>
        <v>0</v>
      </c>
      <c r="W50" s="776">
        <f>VLOOKUP($B50,'Despesas Mensais'!$B$4:$G$40,VLOOKUP(W$2,'Despesas Mensais'!$B$46:$D$50,3,0),0)</f>
        <v>0</v>
      </c>
      <c r="X50" s="776">
        <f>VLOOKUP($B50,'Despesas Mensais'!$B$4:$G$40,VLOOKUP(X$2,'Despesas Mensais'!$B$46:$D$50,3,0),0)</f>
        <v>0</v>
      </c>
      <c r="Y50" s="776">
        <f>VLOOKUP($B50,'Despesas Mensais'!$B$4:$G$40,VLOOKUP(Y$2,'Despesas Mensais'!$B$46:$D$50,3,0),0)</f>
        <v>0</v>
      </c>
      <c r="Z50" s="776">
        <f>VLOOKUP($B50,'Despesas Mensais'!$B$4:$G$40,VLOOKUP(Z$2,'Despesas Mensais'!$B$46:$D$50,3,0),0)</f>
        <v>0</v>
      </c>
      <c r="AA50" s="776">
        <f>VLOOKUP($B50,'Despesas Mensais'!$B$4:$G$40,VLOOKUP(AA$2,'Despesas Mensais'!$B$46:$D$50,3,0),0)</f>
        <v>0</v>
      </c>
      <c r="AB50" s="776">
        <f>VLOOKUP($B50,'Despesas Mensais'!$B$4:$G$40,VLOOKUP(AB$2,'Despesas Mensais'!$B$46:$D$50,3,0),0)</f>
        <v>0</v>
      </c>
      <c r="AC50" s="776">
        <f>VLOOKUP($B50,'Despesas Mensais'!$B$4:$G$40,VLOOKUP(AC$2,'Despesas Mensais'!$B$46:$D$50,3,0),0)</f>
        <v>0</v>
      </c>
      <c r="AD50" s="776">
        <f>VLOOKUP($B50,'Despesas Mensais'!$B$4:$G$40,VLOOKUP(AD$2,'Despesas Mensais'!$B$46:$D$50,3,0),0)</f>
        <v>0</v>
      </c>
      <c r="AE50" s="776">
        <f>VLOOKUP($B50,'Despesas Mensais'!$B$4:$G$40,VLOOKUP(AE$2,'Despesas Mensais'!$B$46:$D$50,3,0),0)</f>
        <v>0</v>
      </c>
      <c r="AF50" s="776">
        <f>VLOOKUP($B50,'Despesas Mensais'!$B$4:$G$40,VLOOKUP(AF$2,'Despesas Mensais'!$B$46:$D$50,3,0),0)</f>
        <v>0</v>
      </c>
      <c r="AG50" s="776">
        <f>VLOOKUP($B50,'Despesas Mensais'!$B$4:$G$40,VLOOKUP(AG$2,'Despesas Mensais'!$B$46:$D$50,3,0),0)</f>
        <v>0</v>
      </c>
      <c r="AH50" s="776">
        <f>VLOOKUP($B50,'Despesas Mensais'!$B$4:$G$40,VLOOKUP(AH$2,'Despesas Mensais'!$B$46:$D$50,3,0),0)</f>
        <v>0</v>
      </c>
      <c r="AI50" s="776">
        <f>VLOOKUP($B50,'Despesas Mensais'!$B$4:$G$40,VLOOKUP(AI$2,'Despesas Mensais'!$B$46:$D$50,3,0),0)</f>
        <v>0</v>
      </c>
      <c r="AJ50" s="776">
        <f>VLOOKUP($B50,'Despesas Mensais'!$B$4:$G$40,VLOOKUP(AJ$2,'Despesas Mensais'!$B$46:$D$50,3,0),0)</f>
        <v>0</v>
      </c>
      <c r="AK50" s="776">
        <f>VLOOKUP($B50,'Despesas Mensais'!$B$4:$G$40,VLOOKUP(AK$2,'Despesas Mensais'!$B$46:$D$50,3,0),0)</f>
        <v>0</v>
      </c>
      <c r="AL50" s="776">
        <f>VLOOKUP($B50,'Despesas Mensais'!$B$4:$G$40,VLOOKUP(AL$2,'Despesas Mensais'!$B$46:$D$50,3,0),0)</f>
        <v>0</v>
      </c>
      <c r="AM50" s="776">
        <f>VLOOKUP($B50,'Despesas Mensais'!$B$4:$G$40,VLOOKUP(AM$2,'Despesas Mensais'!$B$46:$D$50,3,0),0)</f>
        <v>0</v>
      </c>
      <c r="AN50" s="776">
        <f>VLOOKUP($B50,'Despesas Mensais'!$B$4:$G$40,VLOOKUP(AN$2,'Despesas Mensais'!$B$46:$D$50,3,0),0)</f>
        <v>0</v>
      </c>
      <c r="AO50" s="776">
        <f>VLOOKUP($B50,'Despesas Mensais'!$B$4:$G$40,VLOOKUP(AO$2,'Despesas Mensais'!$B$46:$D$50,3,0),0)</f>
        <v>0</v>
      </c>
      <c r="AP50" s="776">
        <f>VLOOKUP($B50,'Despesas Mensais'!$B$4:$G$40,VLOOKUP(AP$2,'Despesas Mensais'!$B$46:$D$50,3,0),0)</f>
        <v>0</v>
      </c>
      <c r="AQ50" s="776">
        <f>VLOOKUP($B50,'Despesas Mensais'!$B$4:$G$40,VLOOKUP(AQ$2,'Despesas Mensais'!$B$46:$D$50,3,0),0)</f>
        <v>0</v>
      </c>
      <c r="AR50" s="776">
        <f>VLOOKUP($B50,'Despesas Mensais'!$B$4:$G$40,VLOOKUP(AR$2,'Despesas Mensais'!$B$46:$D$50,3,0),0)</f>
        <v>0</v>
      </c>
      <c r="AS50" s="776">
        <f>VLOOKUP($B50,'Despesas Mensais'!$B$4:$G$40,VLOOKUP(AS$2,'Despesas Mensais'!$B$46:$D$50,3,0),0)</f>
        <v>0</v>
      </c>
      <c r="AT50" s="776">
        <f>VLOOKUP($B50,'Despesas Mensais'!$B$4:$G$40,VLOOKUP(AT$2,'Despesas Mensais'!$B$46:$D$50,3,0),0)</f>
        <v>0</v>
      </c>
      <c r="AU50" s="776">
        <f>VLOOKUP($B50,'Despesas Mensais'!$B$4:$G$40,VLOOKUP(AU$2,'Despesas Mensais'!$B$46:$D$50,3,0),0)</f>
        <v>0</v>
      </c>
      <c r="AV50" s="776">
        <f>VLOOKUP($B50,'Despesas Mensais'!$B$4:$G$40,VLOOKUP(AV$2,'Despesas Mensais'!$B$46:$D$50,3,0),0)</f>
        <v>0</v>
      </c>
      <c r="AW50" s="776">
        <f>VLOOKUP($B50,'Despesas Mensais'!$B$4:$G$40,VLOOKUP(AW$2,'Despesas Mensais'!$B$46:$D$50,3,0),0)</f>
        <v>0</v>
      </c>
      <c r="AX50" s="776">
        <f>VLOOKUP($B50,'Despesas Mensais'!$B$4:$G$40,VLOOKUP(AX$2,'Despesas Mensais'!$B$46:$D$50,3,0),0)</f>
        <v>0</v>
      </c>
      <c r="AY50" s="776">
        <f>VLOOKUP($B50,'Despesas Mensais'!$B$4:$G$40,VLOOKUP(AY$2,'Despesas Mensais'!$B$46:$D$50,3,0),0)</f>
        <v>0</v>
      </c>
      <c r="AZ50" s="776">
        <f>VLOOKUP($B50,'Despesas Mensais'!$B$4:$G$40,VLOOKUP(AZ$2,'Despesas Mensais'!$B$46:$D$50,3,0),0)</f>
        <v>0</v>
      </c>
      <c r="BA50" s="776">
        <f>VLOOKUP($B50,'Despesas Mensais'!$B$4:$G$40,VLOOKUP(BA$2,'Despesas Mensais'!$B$46:$D$50,3,0),0)</f>
        <v>0</v>
      </c>
      <c r="BB50" s="776">
        <f>VLOOKUP($B50,'Despesas Mensais'!$B$4:$G$40,VLOOKUP(BB$2,'Despesas Mensais'!$B$46:$D$50,3,0),0)</f>
        <v>0</v>
      </c>
      <c r="BC50" s="776">
        <f>VLOOKUP($B50,'Despesas Mensais'!$B$4:$G$40,VLOOKUP(BC$2,'Despesas Mensais'!$B$46:$D$50,3,0),0)</f>
        <v>0</v>
      </c>
      <c r="BD50" s="777">
        <f>VLOOKUP($B50,'Despesas Mensais'!$B$4:$H$40,VLOOKUP(BD$2,'Despesas Mensais'!$B$46:$D$50,3,0),0)</f>
        <v>0</v>
      </c>
      <c r="BE50" s="777">
        <f>VLOOKUP($B50,'Despesas Mensais'!$B$4:$H$40,VLOOKUP(BE$2,'Despesas Mensais'!$B$46:$D$50,3,0),0)</f>
        <v>0</v>
      </c>
      <c r="BF50" s="777">
        <f>VLOOKUP($B50,'Despesas Mensais'!$B$4:$H$40,VLOOKUP(BF$2,'Despesas Mensais'!$B$46:$D$50,3,0),0)</f>
        <v>0</v>
      </c>
      <c r="BG50" s="777">
        <f>VLOOKUP($B50,'Despesas Mensais'!$B$4:$H$40,VLOOKUP(BG$2,'Despesas Mensais'!$B$46:$D$50,3,0),0)</f>
        <v>0</v>
      </c>
      <c r="BH50" s="777">
        <f>VLOOKUP($B50,'Despesas Mensais'!$B$4:$H$40,VLOOKUP(BH$2,'Despesas Mensais'!$B$46:$D$50,3,0),0)</f>
        <v>0</v>
      </c>
      <c r="BI50" s="777">
        <f>VLOOKUP($B50,'Despesas Mensais'!$B$4:$H$40,VLOOKUP(BI$2,'Despesas Mensais'!$B$46:$D$50,3,0),0)</f>
        <v>0</v>
      </c>
      <c r="BJ50" s="777">
        <f>VLOOKUP($B50,'Despesas Mensais'!$B$4:$H$40,VLOOKUP(BJ$2,'Despesas Mensais'!$B$46:$D$50,3,0),0)</f>
        <v>0</v>
      </c>
      <c r="BK50" s="777">
        <f>VLOOKUP($B50,'Despesas Mensais'!$B$4:$H$40,VLOOKUP(BK$2,'Despesas Mensais'!$B$46:$D$50,3,0),0)</f>
        <v>0</v>
      </c>
      <c r="BL50" s="777">
        <f>VLOOKUP($B50,'Despesas Mensais'!$B$4:$H$40,VLOOKUP(BL$2,'Despesas Mensais'!$B$46:$D$50,3,0),0)</f>
        <v>0</v>
      </c>
      <c r="BM50" s="777">
        <f>VLOOKUP($B50,'Despesas Mensais'!$B$4:$H$40,VLOOKUP(BM$2,'Despesas Mensais'!$B$46:$D$50,3,0),0)</f>
        <v>0</v>
      </c>
      <c r="BN50" s="777">
        <f>VLOOKUP($B50,'Despesas Mensais'!$B$4:$H$40,VLOOKUP(BN$2,'Despesas Mensais'!$B$46:$D$50,3,0),0)</f>
        <v>0</v>
      </c>
      <c r="BO50" s="777">
        <f>VLOOKUP($B50,'Despesas Mensais'!$B$4:$H$40,VLOOKUP(BO$2,'Despesas Mensais'!$B$46:$D$50,3,0),0)</f>
        <v>0</v>
      </c>
      <c r="BP50" s="1152"/>
      <c r="BQ50" s="778">
        <f t="shared" si="47"/>
        <v>0</v>
      </c>
      <c r="BR50" s="778">
        <f t="shared" si="54"/>
        <v>0</v>
      </c>
      <c r="BS50" s="778">
        <f t="shared" si="54"/>
        <v>0</v>
      </c>
      <c r="BT50" s="810">
        <f t="shared" si="49"/>
        <v>0</v>
      </c>
      <c r="BU50" s="808">
        <f t="shared" si="49"/>
        <v>0</v>
      </c>
      <c r="BV50" s="88"/>
      <c r="BW50" s="779">
        <f t="shared" si="50"/>
        <v>0</v>
      </c>
      <c r="BX50" s="115"/>
      <c r="BY50" s="115"/>
      <c r="BZ50" s="115"/>
      <c r="CA50" s="177">
        <f t="shared" si="55"/>
        <v>0</v>
      </c>
      <c r="CB50" s="177">
        <f t="shared" si="55"/>
        <v>0</v>
      </c>
      <c r="CC50" s="177">
        <f t="shared" si="55"/>
        <v>0</v>
      </c>
      <c r="CD50" s="177">
        <f t="shared" si="55"/>
        <v>0</v>
      </c>
      <c r="CE50" s="177">
        <f t="shared" si="55"/>
        <v>0</v>
      </c>
      <c r="CF50" s="88"/>
      <c r="CG50" s="177">
        <f>BW50/BW5</f>
        <v>0</v>
      </c>
    </row>
    <row r="51" spans="2:85" s="112" customFormat="1" ht="20.100000000000001" hidden="1" customHeight="1" outlineLevel="1" x14ac:dyDescent="0.3">
      <c r="B51" s="780" t="str">
        <f>'Despesas Mensais'!B20</f>
        <v>Contador</v>
      </c>
      <c r="C51" s="774"/>
      <c r="D51" s="774"/>
      <c r="E51" s="774"/>
      <c r="F51" s="774"/>
      <c r="G51" s="775"/>
      <c r="H51" s="783">
        <v>0</v>
      </c>
      <c r="I51" s="776">
        <f>IF(Premissas!$H$107="Receitas_3",0,VLOOKUP($B51,'Despesas Mensais'!$B$4:$G$40,VLOOKUP(I$2,'Despesas Mensais'!$B$46:$D$50,3,0),0))</f>
        <v>700</v>
      </c>
      <c r="J51" s="776">
        <f>IF(Premissas!$H$107="Receitas_3",0,VLOOKUP($B51,'Despesas Mensais'!$B$4:$G$40,VLOOKUP(J$2,'Despesas Mensais'!$B$46:$D$50,3,0),0))</f>
        <v>700</v>
      </c>
      <c r="K51" s="776">
        <f>VLOOKUP($B51,'Despesas Mensais'!$B$4:$G$40,VLOOKUP(K$2,'Despesas Mensais'!$B$46:$D$50,3,0),0)</f>
        <v>700</v>
      </c>
      <c r="L51" s="776">
        <f>VLOOKUP($B51,'Despesas Mensais'!$B$4:$G$40,VLOOKUP(L$2,'Despesas Mensais'!$B$46:$D$50,3,0),0)</f>
        <v>700</v>
      </c>
      <c r="M51" s="776">
        <f>VLOOKUP($B51,'Despesas Mensais'!$B$4:$G$40,VLOOKUP(M$2,'Despesas Mensais'!$B$46:$D$50,3,0),0)</f>
        <v>700</v>
      </c>
      <c r="N51" s="776">
        <f>VLOOKUP($B51,'Despesas Mensais'!$B$4:$G$40,VLOOKUP(N$2,'Despesas Mensais'!$B$46:$D$50,3,0),0)</f>
        <v>700</v>
      </c>
      <c r="O51" s="776">
        <f>VLOOKUP($B51,'Despesas Mensais'!$B$4:$G$40,VLOOKUP(O$2,'Despesas Mensais'!$B$46:$D$50,3,0),0)</f>
        <v>700</v>
      </c>
      <c r="P51" s="776">
        <f>VLOOKUP($B51,'Despesas Mensais'!$B$4:$G$40,VLOOKUP(P$2,'Despesas Mensais'!$B$46:$D$50,3,0),0)</f>
        <v>700</v>
      </c>
      <c r="Q51" s="776">
        <f>VLOOKUP($B51,'Despesas Mensais'!$B$4:$G$40,VLOOKUP(Q$2,'Despesas Mensais'!$B$46:$D$50,3,0),0)</f>
        <v>700</v>
      </c>
      <c r="R51" s="776">
        <f>VLOOKUP($B51,'Despesas Mensais'!$B$4:$G$40,VLOOKUP(R$2,'Despesas Mensais'!$B$46:$D$50,3,0),0)</f>
        <v>700</v>
      </c>
      <c r="S51" s="776">
        <f>VLOOKUP($B51,'Despesas Mensais'!$B$4:$G$40,VLOOKUP(S$2,'Despesas Mensais'!$B$46:$D$50,3,0),0)</f>
        <v>700</v>
      </c>
      <c r="T51" s="776">
        <f>VLOOKUP($B51,'Despesas Mensais'!$B$4:$G$40,VLOOKUP(T$2,'Despesas Mensais'!$B$46:$D$50,3,0),0)</f>
        <v>700</v>
      </c>
      <c r="U51" s="776">
        <f>VLOOKUP($B51,'Despesas Mensais'!$B$4:$G$40,VLOOKUP(U$2,'Despesas Mensais'!$B$46:$D$50,3,0),0)</f>
        <v>700</v>
      </c>
      <c r="V51" s="776">
        <f>VLOOKUP($B51,'Despesas Mensais'!$B$4:$G$40,VLOOKUP(V$2,'Despesas Mensais'!$B$46:$D$50,3,0),0)</f>
        <v>700</v>
      </c>
      <c r="W51" s="776">
        <f>VLOOKUP($B51,'Despesas Mensais'!$B$4:$G$40,VLOOKUP(W$2,'Despesas Mensais'!$B$46:$D$50,3,0),0)</f>
        <v>700</v>
      </c>
      <c r="X51" s="776">
        <f>VLOOKUP($B51,'Despesas Mensais'!$B$4:$G$40,VLOOKUP(X$2,'Despesas Mensais'!$B$46:$D$50,3,0),0)</f>
        <v>700</v>
      </c>
      <c r="Y51" s="776">
        <f>VLOOKUP($B51,'Despesas Mensais'!$B$4:$G$40,VLOOKUP(Y$2,'Despesas Mensais'!$B$46:$D$50,3,0),0)</f>
        <v>700</v>
      </c>
      <c r="Z51" s="776">
        <f>VLOOKUP($B51,'Despesas Mensais'!$B$4:$G$40,VLOOKUP(Z$2,'Despesas Mensais'!$B$46:$D$50,3,0),0)</f>
        <v>700</v>
      </c>
      <c r="AA51" s="776">
        <f>VLOOKUP($B51,'Despesas Mensais'!$B$4:$G$40,VLOOKUP(AA$2,'Despesas Mensais'!$B$46:$D$50,3,0),0)</f>
        <v>700</v>
      </c>
      <c r="AB51" s="776">
        <f>VLOOKUP($B51,'Despesas Mensais'!$B$4:$G$40,VLOOKUP(AB$2,'Despesas Mensais'!$B$46:$D$50,3,0),0)</f>
        <v>700</v>
      </c>
      <c r="AC51" s="776">
        <f>VLOOKUP($B51,'Despesas Mensais'!$B$4:$G$40,VLOOKUP(AC$2,'Despesas Mensais'!$B$46:$D$50,3,0),0)</f>
        <v>700</v>
      </c>
      <c r="AD51" s="776">
        <f>VLOOKUP($B51,'Despesas Mensais'!$B$4:$G$40,VLOOKUP(AD$2,'Despesas Mensais'!$B$46:$D$50,3,0),0)</f>
        <v>700</v>
      </c>
      <c r="AE51" s="776">
        <f>VLOOKUP($B51,'Despesas Mensais'!$B$4:$G$40,VLOOKUP(AE$2,'Despesas Mensais'!$B$46:$D$50,3,0),0)</f>
        <v>700</v>
      </c>
      <c r="AF51" s="776">
        <f>VLOOKUP($B51,'Despesas Mensais'!$B$4:$G$40,VLOOKUP(AF$2,'Despesas Mensais'!$B$46:$D$50,3,0),0)</f>
        <v>700</v>
      </c>
      <c r="AG51" s="776">
        <f>VLOOKUP($B51,'Despesas Mensais'!$B$4:$G$40,VLOOKUP(AG$2,'Despesas Mensais'!$B$46:$D$50,3,0),0)</f>
        <v>700</v>
      </c>
      <c r="AH51" s="776">
        <f>VLOOKUP($B51,'Despesas Mensais'!$B$4:$G$40,VLOOKUP(AH$2,'Despesas Mensais'!$B$46:$D$50,3,0),0)</f>
        <v>700</v>
      </c>
      <c r="AI51" s="776">
        <f>VLOOKUP($B51,'Despesas Mensais'!$B$4:$G$40,VLOOKUP(AI$2,'Despesas Mensais'!$B$46:$D$50,3,0),0)</f>
        <v>700</v>
      </c>
      <c r="AJ51" s="776">
        <f>VLOOKUP($B51,'Despesas Mensais'!$B$4:$G$40,VLOOKUP(AJ$2,'Despesas Mensais'!$B$46:$D$50,3,0),0)</f>
        <v>700</v>
      </c>
      <c r="AK51" s="776">
        <f>VLOOKUP($B51,'Despesas Mensais'!$B$4:$G$40,VLOOKUP(AK$2,'Despesas Mensais'!$B$46:$D$50,3,0),0)</f>
        <v>700</v>
      </c>
      <c r="AL51" s="776">
        <f>VLOOKUP($B51,'Despesas Mensais'!$B$4:$G$40,VLOOKUP(AL$2,'Despesas Mensais'!$B$46:$D$50,3,0),0)</f>
        <v>700</v>
      </c>
      <c r="AM51" s="776">
        <f>VLOOKUP($B51,'Despesas Mensais'!$B$4:$G$40,VLOOKUP(AM$2,'Despesas Mensais'!$B$46:$D$50,3,0),0)</f>
        <v>700</v>
      </c>
      <c r="AN51" s="776">
        <f>VLOOKUP($B51,'Despesas Mensais'!$B$4:$G$40,VLOOKUP(AN$2,'Despesas Mensais'!$B$46:$D$50,3,0),0)</f>
        <v>700</v>
      </c>
      <c r="AO51" s="776">
        <f>VLOOKUP($B51,'Despesas Mensais'!$B$4:$G$40,VLOOKUP(AO$2,'Despesas Mensais'!$B$46:$D$50,3,0),0)</f>
        <v>700</v>
      </c>
      <c r="AP51" s="776">
        <f>VLOOKUP($B51,'Despesas Mensais'!$B$4:$G$40,VLOOKUP(AP$2,'Despesas Mensais'!$B$46:$D$50,3,0),0)</f>
        <v>700</v>
      </c>
      <c r="AQ51" s="776">
        <f>VLOOKUP($B51,'Despesas Mensais'!$B$4:$G$40,VLOOKUP(AQ$2,'Despesas Mensais'!$B$46:$D$50,3,0),0)</f>
        <v>700</v>
      </c>
      <c r="AR51" s="776">
        <f>VLOOKUP($B51,'Despesas Mensais'!$B$4:$G$40,VLOOKUP(AR$2,'Despesas Mensais'!$B$46:$D$50,3,0),0)</f>
        <v>700</v>
      </c>
      <c r="AS51" s="776">
        <f>VLOOKUP($B51,'Despesas Mensais'!$B$4:$G$40,VLOOKUP(AS$2,'Despesas Mensais'!$B$46:$D$50,3,0),0)</f>
        <v>700</v>
      </c>
      <c r="AT51" s="776">
        <f>VLOOKUP($B51,'Despesas Mensais'!$B$4:$G$40,VLOOKUP(AT$2,'Despesas Mensais'!$B$46:$D$50,3,0),0)</f>
        <v>700</v>
      </c>
      <c r="AU51" s="776">
        <f>VLOOKUP($B51,'Despesas Mensais'!$B$4:$G$40,VLOOKUP(AU$2,'Despesas Mensais'!$B$46:$D$50,3,0),0)</f>
        <v>700</v>
      </c>
      <c r="AV51" s="776">
        <f>VLOOKUP($B51,'Despesas Mensais'!$B$4:$G$40,VLOOKUP(AV$2,'Despesas Mensais'!$B$46:$D$50,3,0),0)</f>
        <v>700</v>
      </c>
      <c r="AW51" s="776">
        <f>VLOOKUP($B51,'Despesas Mensais'!$B$4:$G$40,VLOOKUP(AW$2,'Despesas Mensais'!$B$46:$D$50,3,0),0)</f>
        <v>700</v>
      </c>
      <c r="AX51" s="776">
        <f>VLOOKUP($B51,'Despesas Mensais'!$B$4:$G$40,VLOOKUP(AX$2,'Despesas Mensais'!$B$46:$D$50,3,0),0)</f>
        <v>700</v>
      </c>
      <c r="AY51" s="776">
        <f>VLOOKUP($B51,'Despesas Mensais'!$B$4:$G$40,VLOOKUP(AY$2,'Despesas Mensais'!$B$46:$D$50,3,0),0)</f>
        <v>700</v>
      </c>
      <c r="AZ51" s="776">
        <f>VLOOKUP($B51,'Despesas Mensais'!$B$4:$G$40,VLOOKUP(AZ$2,'Despesas Mensais'!$B$46:$D$50,3,0),0)</f>
        <v>700</v>
      </c>
      <c r="BA51" s="776">
        <f>VLOOKUP($B51,'Despesas Mensais'!$B$4:$G$40,VLOOKUP(BA$2,'Despesas Mensais'!$B$46:$D$50,3,0),0)</f>
        <v>700</v>
      </c>
      <c r="BB51" s="776">
        <f>VLOOKUP($B51,'Despesas Mensais'!$B$4:$G$40,VLOOKUP(BB$2,'Despesas Mensais'!$B$46:$D$50,3,0),0)</f>
        <v>700</v>
      </c>
      <c r="BC51" s="776">
        <f>VLOOKUP($B51,'Despesas Mensais'!$B$4:$G$40,VLOOKUP(BC$2,'Despesas Mensais'!$B$46:$D$50,3,0),0)</f>
        <v>700</v>
      </c>
      <c r="BD51" s="777">
        <f>VLOOKUP($B51,'Despesas Mensais'!$B$4:$H$40,VLOOKUP(BD$2,'Despesas Mensais'!$B$46:$D$50,3,0),0)</f>
        <v>700</v>
      </c>
      <c r="BE51" s="777">
        <f>VLOOKUP($B51,'Despesas Mensais'!$B$4:$H$40,VLOOKUP(BE$2,'Despesas Mensais'!$B$46:$D$50,3,0),0)</f>
        <v>700</v>
      </c>
      <c r="BF51" s="777">
        <f>VLOOKUP($B51,'Despesas Mensais'!$B$4:$H$40,VLOOKUP(BF$2,'Despesas Mensais'!$B$46:$D$50,3,0),0)</f>
        <v>700</v>
      </c>
      <c r="BG51" s="777">
        <f>VLOOKUP($B51,'Despesas Mensais'!$B$4:$H$40,VLOOKUP(BG$2,'Despesas Mensais'!$B$46:$D$50,3,0),0)</f>
        <v>700</v>
      </c>
      <c r="BH51" s="777">
        <f>VLOOKUP($B51,'Despesas Mensais'!$B$4:$H$40,VLOOKUP(BH$2,'Despesas Mensais'!$B$46:$D$50,3,0),0)</f>
        <v>700</v>
      </c>
      <c r="BI51" s="777">
        <f>VLOOKUP($B51,'Despesas Mensais'!$B$4:$H$40,VLOOKUP(BI$2,'Despesas Mensais'!$B$46:$D$50,3,0),0)</f>
        <v>700</v>
      </c>
      <c r="BJ51" s="777">
        <f>VLOOKUP($B51,'Despesas Mensais'!$B$4:$H$40,VLOOKUP(BJ$2,'Despesas Mensais'!$B$46:$D$50,3,0),0)</f>
        <v>700</v>
      </c>
      <c r="BK51" s="777">
        <f>VLOOKUP($B51,'Despesas Mensais'!$B$4:$H$40,VLOOKUP(BK$2,'Despesas Mensais'!$B$46:$D$50,3,0),0)</f>
        <v>700</v>
      </c>
      <c r="BL51" s="777">
        <f>VLOOKUP($B51,'Despesas Mensais'!$B$4:$H$40,VLOOKUP(BL$2,'Despesas Mensais'!$B$46:$D$50,3,0),0)</f>
        <v>700</v>
      </c>
      <c r="BM51" s="777">
        <f>VLOOKUP($B51,'Despesas Mensais'!$B$4:$H$40,VLOOKUP(BM$2,'Despesas Mensais'!$B$46:$D$50,3,0),0)</f>
        <v>700</v>
      </c>
      <c r="BN51" s="777">
        <f>VLOOKUP($B51,'Despesas Mensais'!$B$4:$H$40,VLOOKUP(BN$2,'Despesas Mensais'!$B$46:$D$50,3,0),0)</f>
        <v>700</v>
      </c>
      <c r="BO51" s="777">
        <f>VLOOKUP($B51,'Despesas Mensais'!$B$4:$H$40,VLOOKUP(BO$2,'Despesas Mensais'!$B$46:$D$50,3,0),0)</f>
        <v>700</v>
      </c>
      <c r="BP51" s="1152"/>
      <c r="BQ51" s="778">
        <f t="shared" si="47"/>
        <v>7700</v>
      </c>
      <c r="BR51" s="778">
        <f t="shared" si="54"/>
        <v>8400</v>
      </c>
      <c r="BS51" s="778">
        <f t="shared" si="54"/>
        <v>8400</v>
      </c>
      <c r="BT51" s="810">
        <f t="shared" si="49"/>
        <v>8400</v>
      </c>
      <c r="BU51" s="808">
        <f t="shared" si="49"/>
        <v>8400</v>
      </c>
      <c r="BV51" s="88"/>
      <c r="BW51" s="779">
        <f t="shared" si="50"/>
        <v>8225</v>
      </c>
      <c r="BX51" s="115"/>
      <c r="BY51" s="115"/>
      <c r="BZ51" s="115"/>
      <c r="CA51" s="177">
        <f t="shared" si="55"/>
        <v>6.9005152713331866E-2</v>
      </c>
      <c r="CB51" s="177">
        <f t="shared" si="55"/>
        <v>7.5278348414543853E-2</v>
      </c>
      <c r="CC51" s="177">
        <f t="shared" si="55"/>
        <v>7.5278348414543853E-2</v>
      </c>
      <c r="CD51" s="177">
        <f t="shared" si="55"/>
        <v>7.5278348414543853E-2</v>
      </c>
      <c r="CE51" s="177">
        <f t="shared" si="55"/>
        <v>7.5278348414543853E-2</v>
      </c>
      <c r="CF51" s="88"/>
      <c r="CG51" s="177">
        <f>BW51/BW5</f>
        <v>7.9297823505274125E-3</v>
      </c>
    </row>
    <row r="52" spans="2:85" s="112" customFormat="1" ht="20.100000000000001" hidden="1" customHeight="1" outlineLevel="1" x14ac:dyDescent="0.3">
      <c r="B52" s="780" t="str">
        <f>'Despesas Mensais'!B21</f>
        <v>Auditoria de Vigilância Sanitária</v>
      </c>
      <c r="C52" s="774"/>
      <c r="D52" s="774"/>
      <c r="E52" s="774"/>
      <c r="F52" s="774"/>
      <c r="G52" s="775"/>
      <c r="H52" s="783">
        <v>0</v>
      </c>
      <c r="I52" s="776">
        <f>IF(Premissas!$H$107="Receitas_3",0,VLOOKUP($B52,'Despesas Mensais'!$B$4:$G$40,VLOOKUP(I$2,'Despesas Mensais'!$B$46:$D$50,3,0),0))</f>
        <v>0</v>
      </c>
      <c r="J52" s="776">
        <f>IF(Premissas!$H$107="Receitas_3",0,VLOOKUP($B52,'Despesas Mensais'!$B$4:$G$40,VLOOKUP(J$2,'Despesas Mensais'!$B$46:$D$50,3,0),0))</f>
        <v>0</v>
      </c>
      <c r="K52" s="776">
        <f>VLOOKUP($B52,'Despesas Mensais'!$B$4:$G$40,VLOOKUP(K$2,'Despesas Mensais'!$B$46:$D$50,3,0),0)</f>
        <v>0</v>
      </c>
      <c r="L52" s="776">
        <f>VLOOKUP($B52,'Despesas Mensais'!$B$4:$G$40,VLOOKUP(L$2,'Despesas Mensais'!$B$46:$D$50,3,0),0)</f>
        <v>0</v>
      </c>
      <c r="M52" s="776">
        <f>VLOOKUP($B52,'Despesas Mensais'!$B$4:$G$40,VLOOKUP(M$2,'Despesas Mensais'!$B$46:$D$50,3,0),0)</f>
        <v>0</v>
      </c>
      <c r="N52" s="776">
        <f>VLOOKUP($B52,'Despesas Mensais'!$B$4:$G$40,VLOOKUP(N$2,'Despesas Mensais'!$B$46:$D$50,3,0),0)</f>
        <v>0</v>
      </c>
      <c r="O52" s="776">
        <f>VLOOKUP($B52,'Despesas Mensais'!$B$4:$G$40,VLOOKUP(O$2,'Despesas Mensais'!$B$46:$D$50,3,0),0)</f>
        <v>0</v>
      </c>
      <c r="P52" s="776">
        <f>VLOOKUP($B52,'Despesas Mensais'!$B$4:$G$40,VLOOKUP(P$2,'Despesas Mensais'!$B$46:$D$50,3,0),0)</f>
        <v>0</v>
      </c>
      <c r="Q52" s="776">
        <f>VLOOKUP($B52,'Despesas Mensais'!$B$4:$G$40,VLOOKUP(Q$2,'Despesas Mensais'!$B$46:$D$50,3,0),0)</f>
        <v>0</v>
      </c>
      <c r="R52" s="776">
        <f>VLOOKUP($B52,'Despesas Mensais'!$B$4:$G$40,VLOOKUP(R$2,'Despesas Mensais'!$B$46:$D$50,3,0),0)</f>
        <v>0</v>
      </c>
      <c r="S52" s="776">
        <f>VLOOKUP($B52,'Despesas Mensais'!$B$4:$G$40,VLOOKUP(S$2,'Despesas Mensais'!$B$46:$D$50,3,0),0)</f>
        <v>0</v>
      </c>
      <c r="T52" s="776">
        <f>VLOOKUP($B52,'Despesas Mensais'!$B$4:$G$40,VLOOKUP(T$2,'Despesas Mensais'!$B$46:$D$50,3,0),0)</f>
        <v>0</v>
      </c>
      <c r="U52" s="776">
        <f>VLOOKUP($B52,'Despesas Mensais'!$B$4:$G$40,VLOOKUP(U$2,'Despesas Mensais'!$B$46:$D$50,3,0),0)</f>
        <v>0</v>
      </c>
      <c r="V52" s="776">
        <f>VLOOKUP($B52,'Despesas Mensais'!$B$4:$G$40,VLOOKUP(V$2,'Despesas Mensais'!$B$46:$D$50,3,0),0)</f>
        <v>0</v>
      </c>
      <c r="W52" s="776">
        <f>VLOOKUP($B52,'Despesas Mensais'!$B$4:$G$40,VLOOKUP(W$2,'Despesas Mensais'!$B$46:$D$50,3,0),0)</f>
        <v>0</v>
      </c>
      <c r="X52" s="776">
        <f>VLOOKUP($B52,'Despesas Mensais'!$B$4:$G$40,VLOOKUP(X$2,'Despesas Mensais'!$B$46:$D$50,3,0),0)</f>
        <v>0</v>
      </c>
      <c r="Y52" s="776">
        <f>VLOOKUP($B52,'Despesas Mensais'!$B$4:$G$40,VLOOKUP(Y$2,'Despesas Mensais'!$B$46:$D$50,3,0),0)</f>
        <v>0</v>
      </c>
      <c r="Z52" s="776">
        <f>VLOOKUP($B52,'Despesas Mensais'!$B$4:$G$40,VLOOKUP(Z$2,'Despesas Mensais'!$B$46:$D$50,3,0),0)</f>
        <v>0</v>
      </c>
      <c r="AA52" s="776">
        <f>VLOOKUP($B52,'Despesas Mensais'!$B$4:$G$40,VLOOKUP(AA$2,'Despesas Mensais'!$B$46:$D$50,3,0),0)</f>
        <v>0</v>
      </c>
      <c r="AB52" s="776">
        <f>VLOOKUP($B52,'Despesas Mensais'!$B$4:$G$40,VLOOKUP(AB$2,'Despesas Mensais'!$B$46:$D$50,3,0),0)</f>
        <v>0</v>
      </c>
      <c r="AC52" s="776">
        <f>VLOOKUP($B52,'Despesas Mensais'!$B$4:$G$40,VLOOKUP(AC$2,'Despesas Mensais'!$B$46:$D$50,3,0),0)</f>
        <v>0</v>
      </c>
      <c r="AD52" s="776">
        <f>VLOOKUP($B52,'Despesas Mensais'!$B$4:$G$40,VLOOKUP(AD$2,'Despesas Mensais'!$B$46:$D$50,3,0),0)</f>
        <v>0</v>
      </c>
      <c r="AE52" s="776">
        <f>VLOOKUP($B52,'Despesas Mensais'!$B$4:$G$40,VLOOKUP(AE$2,'Despesas Mensais'!$B$46:$D$50,3,0),0)</f>
        <v>0</v>
      </c>
      <c r="AF52" s="776">
        <f>VLOOKUP($B52,'Despesas Mensais'!$B$4:$G$40,VLOOKUP(AF$2,'Despesas Mensais'!$B$46:$D$50,3,0),0)</f>
        <v>0</v>
      </c>
      <c r="AG52" s="776">
        <f>VLOOKUP($B52,'Despesas Mensais'!$B$4:$G$40,VLOOKUP(AG$2,'Despesas Mensais'!$B$46:$D$50,3,0),0)</f>
        <v>0</v>
      </c>
      <c r="AH52" s="776">
        <f>VLOOKUP($B52,'Despesas Mensais'!$B$4:$G$40,VLOOKUP(AH$2,'Despesas Mensais'!$B$46:$D$50,3,0),0)</f>
        <v>0</v>
      </c>
      <c r="AI52" s="776">
        <f>VLOOKUP($B52,'Despesas Mensais'!$B$4:$G$40,VLOOKUP(AI$2,'Despesas Mensais'!$B$46:$D$50,3,0),0)</f>
        <v>0</v>
      </c>
      <c r="AJ52" s="776">
        <f>VLOOKUP($B52,'Despesas Mensais'!$B$4:$G$40,VLOOKUP(AJ$2,'Despesas Mensais'!$B$46:$D$50,3,0),0)</f>
        <v>0</v>
      </c>
      <c r="AK52" s="776">
        <f>VLOOKUP($B52,'Despesas Mensais'!$B$4:$G$40,VLOOKUP(AK$2,'Despesas Mensais'!$B$46:$D$50,3,0),0)</f>
        <v>0</v>
      </c>
      <c r="AL52" s="776">
        <f>VLOOKUP($B52,'Despesas Mensais'!$B$4:$G$40,VLOOKUP(AL$2,'Despesas Mensais'!$B$46:$D$50,3,0),0)</f>
        <v>0</v>
      </c>
      <c r="AM52" s="776">
        <f>VLOOKUP($B52,'Despesas Mensais'!$B$4:$G$40,VLOOKUP(AM$2,'Despesas Mensais'!$B$46:$D$50,3,0),0)</f>
        <v>0</v>
      </c>
      <c r="AN52" s="776">
        <f>VLOOKUP($B52,'Despesas Mensais'!$B$4:$G$40,VLOOKUP(AN$2,'Despesas Mensais'!$B$46:$D$50,3,0),0)</f>
        <v>0</v>
      </c>
      <c r="AO52" s="776">
        <f>VLOOKUP($B52,'Despesas Mensais'!$B$4:$G$40,VLOOKUP(AO$2,'Despesas Mensais'!$B$46:$D$50,3,0),0)</f>
        <v>0</v>
      </c>
      <c r="AP52" s="776">
        <f>VLOOKUP($B52,'Despesas Mensais'!$B$4:$G$40,VLOOKUP(AP$2,'Despesas Mensais'!$B$46:$D$50,3,0),0)</f>
        <v>0</v>
      </c>
      <c r="AQ52" s="776">
        <f>VLOOKUP($B52,'Despesas Mensais'!$B$4:$G$40,VLOOKUP(AQ$2,'Despesas Mensais'!$B$46:$D$50,3,0),0)</f>
        <v>0</v>
      </c>
      <c r="AR52" s="776">
        <f>VLOOKUP($B52,'Despesas Mensais'!$B$4:$G$40,VLOOKUP(AR$2,'Despesas Mensais'!$B$46:$D$50,3,0),0)</f>
        <v>0</v>
      </c>
      <c r="AS52" s="776">
        <f>VLOOKUP($B52,'Despesas Mensais'!$B$4:$G$40,VLOOKUP(AS$2,'Despesas Mensais'!$B$46:$D$50,3,0),0)</f>
        <v>0</v>
      </c>
      <c r="AT52" s="776">
        <f>VLOOKUP($B52,'Despesas Mensais'!$B$4:$G$40,VLOOKUP(AT$2,'Despesas Mensais'!$B$46:$D$50,3,0),0)</f>
        <v>0</v>
      </c>
      <c r="AU52" s="776">
        <f>VLOOKUP($B52,'Despesas Mensais'!$B$4:$G$40,VLOOKUP(AU$2,'Despesas Mensais'!$B$46:$D$50,3,0),0)</f>
        <v>0</v>
      </c>
      <c r="AV52" s="776">
        <f>VLOOKUP($B52,'Despesas Mensais'!$B$4:$G$40,VLOOKUP(AV$2,'Despesas Mensais'!$B$46:$D$50,3,0),0)</f>
        <v>0</v>
      </c>
      <c r="AW52" s="776">
        <f>VLOOKUP($B52,'Despesas Mensais'!$B$4:$G$40,VLOOKUP(AW$2,'Despesas Mensais'!$B$46:$D$50,3,0),0)</f>
        <v>0</v>
      </c>
      <c r="AX52" s="776">
        <f>VLOOKUP($B52,'Despesas Mensais'!$B$4:$G$40,VLOOKUP(AX$2,'Despesas Mensais'!$B$46:$D$50,3,0),0)</f>
        <v>0</v>
      </c>
      <c r="AY52" s="776">
        <f>VLOOKUP($B52,'Despesas Mensais'!$B$4:$G$40,VLOOKUP(AY$2,'Despesas Mensais'!$B$46:$D$50,3,0),0)</f>
        <v>0</v>
      </c>
      <c r="AZ52" s="776">
        <f>VLOOKUP($B52,'Despesas Mensais'!$B$4:$G$40,VLOOKUP(AZ$2,'Despesas Mensais'!$B$46:$D$50,3,0),0)</f>
        <v>0</v>
      </c>
      <c r="BA52" s="776">
        <f>VLOOKUP($B52,'Despesas Mensais'!$B$4:$G$40,VLOOKUP(BA$2,'Despesas Mensais'!$B$46:$D$50,3,0),0)</f>
        <v>0</v>
      </c>
      <c r="BB52" s="776">
        <f>VLOOKUP($B52,'Despesas Mensais'!$B$4:$G$40,VLOOKUP(BB$2,'Despesas Mensais'!$B$46:$D$50,3,0),0)</f>
        <v>0</v>
      </c>
      <c r="BC52" s="776">
        <f>VLOOKUP($B52,'Despesas Mensais'!$B$4:$G$40,VLOOKUP(BC$2,'Despesas Mensais'!$B$46:$D$50,3,0),0)</f>
        <v>0</v>
      </c>
      <c r="BD52" s="777">
        <f>VLOOKUP($B52,'Despesas Mensais'!$B$4:$H$40,VLOOKUP(BD$2,'Despesas Mensais'!$B$46:$D$50,3,0),0)</f>
        <v>0</v>
      </c>
      <c r="BE52" s="777">
        <f>VLOOKUP($B52,'Despesas Mensais'!$B$4:$H$40,VLOOKUP(BE$2,'Despesas Mensais'!$B$46:$D$50,3,0),0)</f>
        <v>0</v>
      </c>
      <c r="BF52" s="777">
        <f>VLOOKUP($B52,'Despesas Mensais'!$B$4:$H$40,VLOOKUP(BF$2,'Despesas Mensais'!$B$46:$D$50,3,0),0)</f>
        <v>0</v>
      </c>
      <c r="BG52" s="777">
        <f>VLOOKUP($B52,'Despesas Mensais'!$B$4:$H$40,VLOOKUP(BG$2,'Despesas Mensais'!$B$46:$D$50,3,0),0)</f>
        <v>0</v>
      </c>
      <c r="BH52" s="777">
        <f>VLOOKUP($B52,'Despesas Mensais'!$B$4:$H$40,VLOOKUP(BH$2,'Despesas Mensais'!$B$46:$D$50,3,0),0)</f>
        <v>0</v>
      </c>
      <c r="BI52" s="777">
        <f>VLOOKUP($B52,'Despesas Mensais'!$B$4:$H$40,VLOOKUP(BI$2,'Despesas Mensais'!$B$46:$D$50,3,0),0)</f>
        <v>0</v>
      </c>
      <c r="BJ52" s="777">
        <f>VLOOKUP($B52,'Despesas Mensais'!$B$4:$H$40,VLOOKUP(BJ$2,'Despesas Mensais'!$B$46:$D$50,3,0),0)</f>
        <v>0</v>
      </c>
      <c r="BK52" s="777">
        <f>VLOOKUP($B52,'Despesas Mensais'!$B$4:$H$40,VLOOKUP(BK$2,'Despesas Mensais'!$B$46:$D$50,3,0),0)</f>
        <v>0</v>
      </c>
      <c r="BL52" s="777">
        <f>VLOOKUP($B52,'Despesas Mensais'!$B$4:$H$40,VLOOKUP(BL$2,'Despesas Mensais'!$B$46:$D$50,3,0),0)</f>
        <v>0</v>
      </c>
      <c r="BM52" s="777">
        <f>VLOOKUP($B52,'Despesas Mensais'!$B$4:$H$40,VLOOKUP(BM$2,'Despesas Mensais'!$B$46:$D$50,3,0),0)</f>
        <v>0</v>
      </c>
      <c r="BN52" s="777">
        <f>VLOOKUP($B52,'Despesas Mensais'!$B$4:$H$40,VLOOKUP(BN$2,'Despesas Mensais'!$B$46:$D$50,3,0),0)</f>
        <v>0</v>
      </c>
      <c r="BO52" s="777">
        <f>VLOOKUP($B52,'Despesas Mensais'!$B$4:$H$40,VLOOKUP(BO$2,'Despesas Mensais'!$B$46:$D$50,3,0),0)</f>
        <v>0</v>
      </c>
      <c r="BP52" s="1152"/>
      <c r="BQ52" s="778">
        <f t="shared" si="47"/>
        <v>0</v>
      </c>
      <c r="BR52" s="778">
        <f t="shared" si="54"/>
        <v>0</v>
      </c>
      <c r="BS52" s="778">
        <f t="shared" si="54"/>
        <v>0</v>
      </c>
      <c r="BT52" s="810">
        <f t="shared" si="49"/>
        <v>0</v>
      </c>
      <c r="BU52" s="808">
        <f t="shared" si="49"/>
        <v>0</v>
      </c>
      <c r="BV52" s="88"/>
      <c r="BW52" s="779">
        <f t="shared" si="50"/>
        <v>0</v>
      </c>
      <c r="BX52" s="115"/>
      <c r="BY52" s="115"/>
      <c r="BZ52" s="115"/>
      <c r="CA52" s="177">
        <f t="shared" si="55"/>
        <v>0</v>
      </c>
      <c r="CB52" s="177">
        <f t="shared" si="55"/>
        <v>0</v>
      </c>
      <c r="CC52" s="177">
        <f t="shared" si="55"/>
        <v>0</v>
      </c>
      <c r="CD52" s="177">
        <f t="shared" si="55"/>
        <v>0</v>
      </c>
      <c r="CE52" s="177">
        <f t="shared" si="55"/>
        <v>0</v>
      </c>
      <c r="CF52" s="88"/>
      <c r="CG52" s="177">
        <f>BW52/BW5</f>
        <v>0</v>
      </c>
    </row>
    <row r="53" spans="2:85" s="112" customFormat="1" ht="20.100000000000001" hidden="1" customHeight="1" outlineLevel="1" x14ac:dyDescent="0.3">
      <c r="B53" s="780" t="str">
        <f>'Despesas Mensais'!B22</f>
        <v>Serviços de Segurança/Monitoramento</v>
      </c>
      <c r="C53" s="774"/>
      <c r="D53" s="774"/>
      <c r="E53" s="774"/>
      <c r="F53" s="774"/>
      <c r="G53" s="775"/>
      <c r="H53" s="783">
        <v>0</v>
      </c>
      <c r="I53" s="776">
        <f>IF(Premissas!$H$107="Receitas_3",0,VLOOKUP($B53,'Despesas Mensais'!$B$4:$G$40,VLOOKUP(I$2,'Despesas Mensais'!$B$46:$D$50,3,0),0))</f>
        <v>0</v>
      </c>
      <c r="J53" s="776">
        <f>IF(Premissas!$H$107="Receitas_3",0,VLOOKUP($B53,'Despesas Mensais'!$B$4:$G$40,VLOOKUP(J$2,'Despesas Mensais'!$B$46:$D$50,3,0),0))</f>
        <v>0</v>
      </c>
      <c r="K53" s="776">
        <f>VLOOKUP($B53,'Despesas Mensais'!$B$4:$G$40,VLOOKUP(K$2,'Despesas Mensais'!$B$46:$D$50,3,0),0)</f>
        <v>0</v>
      </c>
      <c r="L53" s="776">
        <f>VLOOKUP($B53,'Despesas Mensais'!$B$4:$G$40,VLOOKUP(L$2,'Despesas Mensais'!$B$46:$D$50,3,0),0)</f>
        <v>0</v>
      </c>
      <c r="M53" s="776">
        <f>VLOOKUP($B53,'Despesas Mensais'!$B$4:$G$40,VLOOKUP(M$2,'Despesas Mensais'!$B$46:$D$50,3,0),0)</f>
        <v>0</v>
      </c>
      <c r="N53" s="776">
        <f>VLOOKUP($B53,'Despesas Mensais'!$B$4:$G$40,VLOOKUP(N$2,'Despesas Mensais'!$B$46:$D$50,3,0),0)</f>
        <v>0</v>
      </c>
      <c r="O53" s="776">
        <f>VLOOKUP($B53,'Despesas Mensais'!$B$4:$G$40,VLOOKUP(O$2,'Despesas Mensais'!$B$46:$D$50,3,0),0)</f>
        <v>0</v>
      </c>
      <c r="P53" s="776">
        <f>VLOOKUP($B53,'Despesas Mensais'!$B$4:$G$40,VLOOKUP(P$2,'Despesas Mensais'!$B$46:$D$50,3,0),0)</f>
        <v>0</v>
      </c>
      <c r="Q53" s="776">
        <f>VLOOKUP($B53,'Despesas Mensais'!$B$4:$G$40,VLOOKUP(Q$2,'Despesas Mensais'!$B$46:$D$50,3,0),0)</f>
        <v>0</v>
      </c>
      <c r="R53" s="776">
        <f>VLOOKUP($B53,'Despesas Mensais'!$B$4:$G$40,VLOOKUP(R$2,'Despesas Mensais'!$B$46:$D$50,3,0),0)</f>
        <v>0</v>
      </c>
      <c r="S53" s="776">
        <f>VLOOKUP($B53,'Despesas Mensais'!$B$4:$G$40,VLOOKUP(S$2,'Despesas Mensais'!$B$46:$D$50,3,0),0)</f>
        <v>0</v>
      </c>
      <c r="T53" s="776">
        <f>VLOOKUP($B53,'Despesas Mensais'!$B$4:$G$40,VLOOKUP(T$2,'Despesas Mensais'!$B$46:$D$50,3,0),0)</f>
        <v>0</v>
      </c>
      <c r="U53" s="776">
        <f>VLOOKUP($B53,'Despesas Mensais'!$B$4:$G$40,VLOOKUP(U$2,'Despesas Mensais'!$B$46:$D$50,3,0),0)</f>
        <v>0</v>
      </c>
      <c r="V53" s="776">
        <f>VLOOKUP($B53,'Despesas Mensais'!$B$4:$G$40,VLOOKUP(V$2,'Despesas Mensais'!$B$46:$D$50,3,0),0)</f>
        <v>0</v>
      </c>
      <c r="W53" s="776">
        <f>VLOOKUP($B53,'Despesas Mensais'!$B$4:$G$40,VLOOKUP(W$2,'Despesas Mensais'!$B$46:$D$50,3,0),0)</f>
        <v>0</v>
      </c>
      <c r="X53" s="776">
        <f>VLOOKUP($B53,'Despesas Mensais'!$B$4:$G$40,VLOOKUP(X$2,'Despesas Mensais'!$B$46:$D$50,3,0),0)</f>
        <v>0</v>
      </c>
      <c r="Y53" s="776">
        <f>VLOOKUP($B53,'Despesas Mensais'!$B$4:$G$40,VLOOKUP(Y$2,'Despesas Mensais'!$B$46:$D$50,3,0),0)</f>
        <v>0</v>
      </c>
      <c r="Z53" s="776">
        <f>VLOOKUP($B53,'Despesas Mensais'!$B$4:$G$40,VLOOKUP(Z$2,'Despesas Mensais'!$B$46:$D$50,3,0),0)</f>
        <v>0</v>
      </c>
      <c r="AA53" s="776">
        <f>VLOOKUP($B53,'Despesas Mensais'!$B$4:$G$40,VLOOKUP(AA$2,'Despesas Mensais'!$B$46:$D$50,3,0),0)</f>
        <v>0</v>
      </c>
      <c r="AB53" s="776">
        <f>VLOOKUP($B53,'Despesas Mensais'!$B$4:$G$40,VLOOKUP(AB$2,'Despesas Mensais'!$B$46:$D$50,3,0),0)</f>
        <v>0</v>
      </c>
      <c r="AC53" s="776">
        <f>VLOOKUP($B53,'Despesas Mensais'!$B$4:$G$40,VLOOKUP(AC$2,'Despesas Mensais'!$B$46:$D$50,3,0),0)</f>
        <v>0</v>
      </c>
      <c r="AD53" s="776">
        <f>VLOOKUP($B53,'Despesas Mensais'!$B$4:$G$40,VLOOKUP(AD$2,'Despesas Mensais'!$B$46:$D$50,3,0),0)</f>
        <v>0</v>
      </c>
      <c r="AE53" s="776">
        <f>VLOOKUP($B53,'Despesas Mensais'!$B$4:$G$40,VLOOKUP(AE$2,'Despesas Mensais'!$B$46:$D$50,3,0),0)</f>
        <v>0</v>
      </c>
      <c r="AF53" s="776">
        <f>VLOOKUP($B53,'Despesas Mensais'!$B$4:$G$40,VLOOKUP(AF$2,'Despesas Mensais'!$B$46:$D$50,3,0),0)</f>
        <v>0</v>
      </c>
      <c r="AG53" s="776">
        <f>VLOOKUP($B53,'Despesas Mensais'!$B$4:$G$40,VLOOKUP(AG$2,'Despesas Mensais'!$B$46:$D$50,3,0),0)</f>
        <v>0</v>
      </c>
      <c r="AH53" s="776">
        <f>VLOOKUP($B53,'Despesas Mensais'!$B$4:$G$40,VLOOKUP(AH$2,'Despesas Mensais'!$B$46:$D$50,3,0),0)</f>
        <v>0</v>
      </c>
      <c r="AI53" s="776">
        <f>VLOOKUP($B53,'Despesas Mensais'!$B$4:$G$40,VLOOKUP(AI$2,'Despesas Mensais'!$B$46:$D$50,3,0),0)</f>
        <v>0</v>
      </c>
      <c r="AJ53" s="776">
        <f>VLOOKUP($B53,'Despesas Mensais'!$B$4:$G$40,VLOOKUP(AJ$2,'Despesas Mensais'!$B$46:$D$50,3,0),0)</f>
        <v>0</v>
      </c>
      <c r="AK53" s="776">
        <f>VLOOKUP($B53,'Despesas Mensais'!$B$4:$G$40,VLOOKUP(AK$2,'Despesas Mensais'!$B$46:$D$50,3,0),0)</f>
        <v>0</v>
      </c>
      <c r="AL53" s="776">
        <f>VLOOKUP($B53,'Despesas Mensais'!$B$4:$G$40,VLOOKUP(AL$2,'Despesas Mensais'!$B$46:$D$50,3,0),0)</f>
        <v>0</v>
      </c>
      <c r="AM53" s="776">
        <f>VLOOKUP($B53,'Despesas Mensais'!$B$4:$G$40,VLOOKUP(AM$2,'Despesas Mensais'!$B$46:$D$50,3,0),0)</f>
        <v>0</v>
      </c>
      <c r="AN53" s="776">
        <f>VLOOKUP($B53,'Despesas Mensais'!$B$4:$G$40,VLOOKUP(AN$2,'Despesas Mensais'!$B$46:$D$50,3,0),0)</f>
        <v>0</v>
      </c>
      <c r="AO53" s="776">
        <f>VLOOKUP($B53,'Despesas Mensais'!$B$4:$G$40,VLOOKUP(AO$2,'Despesas Mensais'!$B$46:$D$50,3,0),0)</f>
        <v>0</v>
      </c>
      <c r="AP53" s="776">
        <f>VLOOKUP($B53,'Despesas Mensais'!$B$4:$G$40,VLOOKUP(AP$2,'Despesas Mensais'!$B$46:$D$50,3,0),0)</f>
        <v>0</v>
      </c>
      <c r="AQ53" s="776">
        <f>VLOOKUP($B53,'Despesas Mensais'!$B$4:$G$40,VLOOKUP(AQ$2,'Despesas Mensais'!$B$46:$D$50,3,0),0)</f>
        <v>0</v>
      </c>
      <c r="AR53" s="776">
        <f>VLOOKUP($B53,'Despesas Mensais'!$B$4:$G$40,VLOOKUP(AR$2,'Despesas Mensais'!$B$46:$D$50,3,0),0)</f>
        <v>0</v>
      </c>
      <c r="AS53" s="776">
        <f>VLOOKUP($B53,'Despesas Mensais'!$B$4:$G$40,VLOOKUP(AS$2,'Despesas Mensais'!$B$46:$D$50,3,0),0)</f>
        <v>0</v>
      </c>
      <c r="AT53" s="776">
        <f>VLOOKUP($B53,'Despesas Mensais'!$B$4:$G$40,VLOOKUP(AT$2,'Despesas Mensais'!$B$46:$D$50,3,0),0)</f>
        <v>0</v>
      </c>
      <c r="AU53" s="776">
        <f>VLOOKUP($B53,'Despesas Mensais'!$B$4:$G$40,VLOOKUP(AU$2,'Despesas Mensais'!$B$46:$D$50,3,0),0)</f>
        <v>0</v>
      </c>
      <c r="AV53" s="776">
        <f>VLOOKUP($B53,'Despesas Mensais'!$B$4:$G$40,VLOOKUP(AV$2,'Despesas Mensais'!$B$46:$D$50,3,0),0)</f>
        <v>0</v>
      </c>
      <c r="AW53" s="776">
        <f>VLOOKUP($B53,'Despesas Mensais'!$B$4:$G$40,VLOOKUP(AW$2,'Despesas Mensais'!$B$46:$D$50,3,0),0)</f>
        <v>0</v>
      </c>
      <c r="AX53" s="776">
        <f>VLOOKUP($B53,'Despesas Mensais'!$B$4:$G$40,VLOOKUP(AX$2,'Despesas Mensais'!$B$46:$D$50,3,0),0)</f>
        <v>0</v>
      </c>
      <c r="AY53" s="776">
        <f>VLOOKUP($B53,'Despesas Mensais'!$B$4:$G$40,VLOOKUP(AY$2,'Despesas Mensais'!$B$46:$D$50,3,0),0)</f>
        <v>0</v>
      </c>
      <c r="AZ53" s="776">
        <f>VLOOKUP($B53,'Despesas Mensais'!$B$4:$G$40,VLOOKUP(AZ$2,'Despesas Mensais'!$B$46:$D$50,3,0),0)</f>
        <v>0</v>
      </c>
      <c r="BA53" s="776">
        <f>VLOOKUP($B53,'Despesas Mensais'!$B$4:$G$40,VLOOKUP(BA$2,'Despesas Mensais'!$B$46:$D$50,3,0),0)</f>
        <v>0</v>
      </c>
      <c r="BB53" s="776">
        <f>VLOOKUP($B53,'Despesas Mensais'!$B$4:$G$40,VLOOKUP(BB$2,'Despesas Mensais'!$B$46:$D$50,3,0),0)</f>
        <v>0</v>
      </c>
      <c r="BC53" s="776">
        <f>VLOOKUP($B53,'Despesas Mensais'!$B$4:$G$40,VLOOKUP(BC$2,'Despesas Mensais'!$B$46:$D$50,3,0),0)</f>
        <v>0</v>
      </c>
      <c r="BD53" s="777">
        <f>VLOOKUP($B53,'Despesas Mensais'!$B$4:$H$40,VLOOKUP(BD$2,'Despesas Mensais'!$B$46:$D$50,3,0),0)</f>
        <v>0</v>
      </c>
      <c r="BE53" s="777">
        <f>VLOOKUP($B53,'Despesas Mensais'!$B$4:$H$40,VLOOKUP(BE$2,'Despesas Mensais'!$B$46:$D$50,3,0),0)</f>
        <v>0</v>
      </c>
      <c r="BF53" s="777">
        <f>VLOOKUP($B53,'Despesas Mensais'!$B$4:$H$40,VLOOKUP(BF$2,'Despesas Mensais'!$B$46:$D$50,3,0),0)</f>
        <v>0</v>
      </c>
      <c r="BG53" s="777">
        <f>VLOOKUP($B53,'Despesas Mensais'!$B$4:$H$40,VLOOKUP(BG$2,'Despesas Mensais'!$B$46:$D$50,3,0),0)</f>
        <v>0</v>
      </c>
      <c r="BH53" s="777">
        <f>VLOOKUP($B53,'Despesas Mensais'!$B$4:$H$40,VLOOKUP(BH$2,'Despesas Mensais'!$B$46:$D$50,3,0),0)</f>
        <v>0</v>
      </c>
      <c r="BI53" s="777">
        <f>VLOOKUP($B53,'Despesas Mensais'!$B$4:$H$40,VLOOKUP(BI$2,'Despesas Mensais'!$B$46:$D$50,3,0),0)</f>
        <v>0</v>
      </c>
      <c r="BJ53" s="777">
        <f>VLOOKUP($B53,'Despesas Mensais'!$B$4:$H$40,VLOOKUP(BJ$2,'Despesas Mensais'!$B$46:$D$50,3,0),0)</f>
        <v>0</v>
      </c>
      <c r="BK53" s="777">
        <f>VLOOKUP($B53,'Despesas Mensais'!$B$4:$H$40,VLOOKUP(BK$2,'Despesas Mensais'!$B$46:$D$50,3,0),0)</f>
        <v>0</v>
      </c>
      <c r="BL53" s="777">
        <f>VLOOKUP($B53,'Despesas Mensais'!$B$4:$H$40,VLOOKUP(BL$2,'Despesas Mensais'!$B$46:$D$50,3,0),0)</f>
        <v>0</v>
      </c>
      <c r="BM53" s="777">
        <f>VLOOKUP($B53,'Despesas Mensais'!$B$4:$H$40,VLOOKUP(BM$2,'Despesas Mensais'!$B$46:$D$50,3,0),0)</f>
        <v>0</v>
      </c>
      <c r="BN53" s="777">
        <f>VLOOKUP($B53,'Despesas Mensais'!$B$4:$H$40,VLOOKUP(BN$2,'Despesas Mensais'!$B$46:$D$50,3,0),0)</f>
        <v>0</v>
      </c>
      <c r="BO53" s="777">
        <f>VLOOKUP($B53,'Despesas Mensais'!$B$4:$H$40,VLOOKUP(BO$2,'Despesas Mensais'!$B$46:$D$50,3,0),0)</f>
        <v>0</v>
      </c>
      <c r="BP53" s="1152"/>
      <c r="BQ53" s="778">
        <f>SUMIF($H$2:$BC$2,BQ$2,$H53:$BC53)</f>
        <v>0</v>
      </c>
      <c r="BR53" s="778">
        <f t="shared" si="54"/>
        <v>0</v>
      </c>
      <c r="BS53" s="778">
        <f t="shared" si="54"/>
        <v>0</v>
      </c>
      <c r="BT53" s="810">
        <f t="shared" si="49"/>
        <v>0</v>
      </c>
      <c r="BU53" s="808">
        <f t="shared" si="49"/>
        <v>0</v>
      </c>
      <c r="BV53" s="88"/>
      <c r="BW53" s="779">
        <f t="shared" si="50"/>
        <v>0</v>
      </c>
      <c r="BX53" s="115"/>
      <c r="BY53" s="115"/>
      <c r="BZ53" s="115"/>
      <c r="CA53" s="177">
        <f t="shared" si="55"/>
        <v>0</v>
      </c>
      <c r="CB53" s="177">
        <f t="shared" si="55"/>
        <v>0</v>
      </c>
      <c r="CC53" s="177">
        <f t="shared" si="55"/>
        <v>0</v>
      </c>
      <c r="CD53" s="177">
        <f t="shared" si="55"/>
        <v>0</v>
      </c>
      <c r="CE53" s="177">
        <f t="shared" si="55"/>
        <v>0</v>
      </c>
      <c r="CF53" s="88"/>
      <c r="CG53" s="177">
        <f>BW53/BW5</f>
        <v>0</v>
      </c>
    </row>
    <row r="54" spans="2:85" s="112" customFormat="1" ht="20.100000000000001" hidden="1" customHeight="1" outlineLevel="1" x14ac:dyDescent="0.3">
      <c r="B54" s="780" t="str">
        <f>'Despesas Mensais'!B23</f>
        <v>Despesas bancárias</v>
      </c>
      <c r="C54" s="774"/>
      <c r="D54" s="774"/>
      <c r="E54" s="774"/>
      <c r="F54" s="774"/>
      <c r="G54" s="775"/>
      <c r="H54" s="783">
        <v>0</v>
      </c>
      <c r="I54" s="776">
        <f>IF(Premissas!$H$107="Receitas_3",0,VLOOKUP($B54,'Despesas Mensais'!$B$4:$G$40,VLOOKUP(I$2,'Despesas Mensais'!$B$46:$D$50,3,0),0))</f>
        <v>90</v>
      </c>
      <c r="J54" s="776">
        <f>IF(Premissas!$H$107="Receitas_3",0,VLOOKUP($B54,'Despesas Mensais'!$B$4:$G$40,VLOOKUP(J$2,'Despesas Mensais'!$B$46:$D$50,3,0),0))</f>
        <v>90</v>
      </c>
      <c r="K54" s="776">
        <f>VLOOKUP($B54,'Despesas Mensais'!$B$4:$G$40,VLOOKUP(K$2,'Despesas Mensais'!$B$46:$D$50,3,0),0)</f>
        <v>90</v>
      </c>
      <c r="L54" s="776">
        <f>VLOOKUP($B54,'Despesas Mensais'!$B$4:$G$40,VLOOKUP(L$2,'Despesas Mensais'!$B$46:$D$50,3,0),0)</f>
        <v>90</v>
      </c>
      <c r="M54" s="776">
        <f>VLOOKUP($B54,'Despesas Mensais'!$B$4:$G$40,VLOOKUP(M$2,'Despesas Mensais'!$B$46:$D$50,3,0),0)</f>
        <v>90</v>
      </c>
      <c r="N54" s="776">
        <f>VLOOKUP($B54,'Despesas Mensais'!$B$4:$G$40,VLOOKUP(N$2,'Despesas Mensais'!$B$46:$D$50,3,0),0)</f>
        <v>90</v>
      </c>
      <c r="O54" s="776">
        <f>VLOOKUP($B54,'Despesas Mensais'!$B$4:$G$40,VLOOKUP(O$2,'Despesas Mensais'!$B$46:$D$50,3,0),0)</f>
        <v>90</v>
      </c>
      <c r="P54" s="776">
        <f>VLOOKUP($B54,'Despesas Mensais'!$B$4:$G$40,VLOOKUP(P$2,'Despesas Mensais'!$B$46:$D$50,3,0),0)</f>
        <v>90</v>
      </c>
      <c r="Q54" s="776">
        <f>VLOOKUP($B54,'Despesas Mensais'!$B$4:$G$40,VLOOKUP(Q$2,'Despesas Mensais'!$B$46:$D$50,3,0),0)</f>
        <v>90</v>
      </c>
      <c r="R54" s="776">
        <f>VLOOKUP($B54,'Despesas Mensais'!$B$4:$G$40,VLOOKUP(R$2,'Despesas Mensais'!$B$46:$D$50,3,0),0)</f>
        <v>90</v>
      </c>
      <c r="S54" s="776">
        <f>VLOOKUP($B54,'Despesas Mensais'!$B$4:$G$40,VLOOKUP(S$2,'Despesas Mensais'!$B$46:$D$50,3,0),0)</f>
        <v>90</v>
      </c>
      <c r="T54" s="776">
        <f>VLOOKUP($B54,'Despesas Mensais'!$B$4:$G$40,VLOOKUP(T$2,'Despesas Mensais'!$B$46:$D$50,3,0),0)</f>
        <v>90</v>
      </c>
      <c r="U54" s="776">
        <f>VLOOKUP($B54,'Despesas Mensais'!$B$4:$G$40,VLOOKUP(U$2,'Despesas Mensais'!$B$46:$D$50,3,0),0)</f>
        <v>90</v>
      </c>
      <c r="V54" s="776">
        <f>VLOOKUP($B54,'Despesas Mensais'!$B$4:$G$40,VLOOKUP(V$2,'Despesas Mensais'!$B$46:$D$50,3,0),0)</f>
        <v>90</v>
      </c>
      <c r="W54" s="776">
        <f>VLOOKUP($B54,'Despesas Mensais'!$B$4:$G$40,VLOOKUP(W$2,'Despesas Mensais'!$B$46:$D$50,3,0),0)</f>
        <v>90</v>
      </c>
      <c r="X54" s="776">
        <f>VLOOKUP($B54,'Despesas Mensais'!$B$4:$G$40,VLOOKUP(X$2,'Despesas Mensais'!$B$46:$D$50,3,0),0)</f>
        <v>90</v>
      </c>
      <c r="Y54" s="776">
        <f>VLOOKUP($B54,'Despesas Mensais'!$B$4:$G$40,VLOOKUP(Y$2,'Despesas Mensais'!$B$46:$D$50,3,0),0)</f>
        <v>90</v>
      </c>
      <c r="Z54" s="776">
        <f>VLOOKUP($B54,'Despesas Mensais'!$B$4:$G$40,VLOOKUP(Z$2,'Despesas Mensais'!$B$46:$D$50,3,0),0)</f>
        <v>90</v>
      </c>
      <c r="AA54" s="776">
        <f>VLOOKUP($B54,'Despesas Mensais'!$B$4:$G$40,VLOOKUP(AA$2,'Despesas Mensais'!$B$46:$D$50,3,0),0)</f>
        <v>90</v>
      </c>
      <c r="AB54" s="776">
        <f>VLOOKUP($B54,'Despesas Mensais'!$B$4:$G$40,VLOOKUP(AB$2,'Despesas Mensais'!$B$46:$D$50,3,0),0)</f>
        <v>90</v>
      </c>
      <c r="AC54" s="776">
        <f>VLOOKUP($B54,'Despesas Mensais'!$B$4:$G$40,VLOOKUP(AC$2,'Despesas Mensais'!$B$46:$D$50,3,0),0)</f>
        <v>90</v>
      </c>
      <c r="AD54" s="776">
        <f>VLOOKUP($B54,'Despesas Mensais'!$B$4:$G$40,VLOOKUP(AD$2,'Despesas Mensais'!$B$46:$D$50,3,0),0)</f>
        <v>90</v>
      </c>
      <c r="AE54" s="776">
        <f>VLOOKUP($B54,'Despesas Mensais'!$B$4:$G$40,VLOOKUP(AE$2,'Despesas Mensais'!$B$46:$D$50,3,0),0)</f>
        <v>90</v>
      </c>
      <c r="AF54" s="776">
        <f>VLOOKUP($B54,'Despesas Mensais'!$B$4:$G$40,VLOOKUP(AF$2,'Despesas Mensais'!$B$46:$D$50,3,0),0)</f>
        <v>90</v>
      </c>
      <c r="AG54" s="776">
        <f>VLOOKUP($B54,'Despesas Mensais'!$B$4:$G$40,VLOOKUP(AG$2,'Despesas Mensais'!$B$46:$D$50,3,0),0)</f>
        <v>90</v>
      </c>
      <c r="AH54" s="776">
        <f>VLOOKUP($B54,'Despesas Mensais'!$B$4:$G$40,VLOOKUP(AH$2,'Despesas Mensais'!$B$46:$D$50,3,0),0)</f>
        <v>90</v>
      </c>
      <c r="AI54" s="776">
        <f>VLOOKUP($B54,'Despesas Mensais'!$B$4:$G$40,VLOOKUP(AI$2,'Despesas Mensais'!$B$46:$D$50,3,0),0)</f>
        <v>90</v>
      </c>
      <c r="AJ54" s="776">
        <f>VLOOKUP($B54,'Despesas Mensais'!$B$4:$G$40,VLOOKUP(AJ$2,'Despesas Mensais'!$B$46:$D$50,3,0),0)</f>
        <v>90</v>
      </c>
      <c r="AK54" s="776">
        <f>VLOOKUP($B54,'Despesas Mensais'!$B$4:$G$40,VLOOKUP(AK$2,'Despesas Mensais'!$B$46:$D$50,3,0),0)</f>
        <v>90</v>
      </c>
      <c r="AL54" s="776">
        <f>VLOOKUP($B54,'Despesas Mensais'!$B$4:$G$40,VLOOKUP(AL$2,'Despesas Mensais'!$B$46:$D$50,3,0),0)</f>
        <v>90</v>
      </c>
      <c r="AM54" s="776">
        <f>VLOOKUP($B54,'Despesas Mensais'!$B$4:$G$40,VLOOKUP(AM$2,'Despesas Mensais'!$B$46:$D$50,3,0),0)</f>
        <v>90</v>
      </c>
      <c r="AN54" s="776">
        <f>VLOOKUP($B54,'Despesas Mensais'!$B$4:$G$40,VLOOKUP(AN$2,'Despesas Mensais'!$B$46:$D$50,3,0),0)</f>
        <v>90</v>
      </c>
      <c r="AO54" s="776">
        <f>VLOOKUP($B54,'Despesas Mensais'!$B$4:$G$40,VLOOKUP(AO$2,'Despesas Mensais'!$B$46:$D$50,3,0),0)</f>
        <v>90</v>
      </c>
      <c r="AP54" s="776">
        <f>VLOOKUP($B54,'Despesas Mensais'!$B$4:$G$40,VLOOKUP(AP$2,'Despesas Mensais'!$B$46:$D$50,3,0),0)</f>
        <v>90</v>
      </c>
      <c r="AQ54" s="776">
        <f>VLOOKUP($B54,'Despesas Mensais'!$B$4:$G$40,VLOOKUP(AQ$2,'Despesas Mensais'!$B$46:$D$50,3,0),0)</f>
        <v>90</v>
      </c>
      <c r="AR54" s="776">
        <f>VLOOKUP($B54,'Despesas Mensais'!$B$4:$G$40,VLOOKUP(AR$2,'Despesas Mensais'!$B$46:$D$50,3,0),0)</f>
        <v>90</v>
      </c>
      <c r="AS54" s="776">
        <f>VLOOKUP($B54,'Despesas Mensais'!$B$4:$G$40,VLOOKUP(AS$2,'Despesas Mensais'!$B$46:$D$50,3,0),0)</f>
        <v>90</v>
      </c>
      <c r="AT54" s="776">
        <f>VLOOKUP($B54,'Despesas Mensais'!$B$4:$G$40,VLOOKUP(AT$2,'Despesas Mensais'!$B$46:$D$50,3,0),0)</f>
        <v>90</v>
      </c>
      <c r="AU54" s="776">
        <f>VLOOKUP($B54,'Despesas Mensais'!$B$4:$G$40,VLOOKUP(AU$2,'Despesas Mensais'!$B$46:$D$50,3,0),0)</f>
        <v>90</v>
      </c>
      <c r="AV54" s="776">
        <f>VLOOKUP($B54,'Despesas Mensais'!$B$4:$G$40,VLOOKUP(AV$2,'Despesas Mensais'!$B$46:$D$50,3,0),0)</f>
        <v>90</v>
      </c>
      <c r="AW54" s="776">
        <f>VLOOKUP($B54,'Despesas Mensais'!$B$4:$G$40,VLOOKUP(AW$2,'Despesas Mensais'!$B$46:$D$50,3,0),0)</f>
        <v>90</v>
      </c>
      <c r="AX54" s="776">
        <f>VLOOKUP($B54,'Despesas Mensais'!$B$4:$G$40,VLOOKUP(AX$2,'Despesas Mensais'!$B$46:$D$50,3,0),0)</f>
        <v>90</v>
      </c>
      <c r="AY54" s="776">
        <f>VLOOKUP($B54,'Despesas Mensais'!$B$4:$G$40,VLOOKUP(AY$2,'Despesas Mensais'!$B$46:$D$50,3,0),0)</f>
        <v>90</v>
      </c>
      <c r="AZ54" s="776">
        <f>VLOOKUP($B54,'Despesas Mensais'!$B$4:$G$40,VLOOKUP(AZ$2,'Despesas Mensais'!$B$46:$D$50,3,0),0)</f>
        <v>90</v>
      </c>
      <c r="BA54" s="776">
        <f>VLOOKUP($B54,'Despesas Mensais'!$B$4:$G$40,VLOOKUP(BA$2,'Despesas Mensais'!$B$46:$D$50,3,0),0)</f>
        <v>90</v>
      </c>
      <c r="BB54" s="776">
        <f>VLOOKUP($B54,'Despesas Mensais'!$B$4:$G$40,VLOOKUP(BB$2,'Despesas Mensais'!$B$46:$D$50,3,0),0)</f>
        <v>90</v>
      </c>
      <c r="BC54" s="776">
        <f>VLOOKUP($B54,'Despesas Mensais'!$B$4:$G$40,VLOOKUP(BC$2,'Despesas Mensais'!$B$46:$D$50,3,0),0)</f>
        <v>90</v>
      </c>
      <c r="BD54" s="777">
        <f>VLOOKUP($B54,'Despesas Mensais'!$B$4:$H$40,VLOOKUP(BD$2,'Despesas Mensais'!$B$46:$D$50,3,0),0)</f>
        <v>90</v>
      </c>
      <c r="BE54" s="777">
        <f>VLOOKUP($B54,'Despesas Mensais'!$B$4:$H$40,VLOOKUP(BE$2,'Despesas Mensais'!$B$46:$D$50,3,0),0)</f>
        <v>90</v>
      </c>
      <c r="BF54" s="777">
        <f>VLOOKUP($B54,'Despesas Mensais'!$B$4:$H$40,VLOOKUP(BF$2,'Despesas Mensais'!$B$46:$D$50,3,0),0)</f>
        <v>90</v>
      </c>
      <c r="BG54" s="777">
        <f>VLOOKUP($B54,'Despesas Mensais'!$B$4:$H$40,VLOOKUP(BG$2,'Despesas Mensais'!$B$46:$D$50,3,0),0)</f>
        <v>90</v>
      </c>
      <c r="BH54" s="777">
        <f>VLOOKUP($B54,'Despesas Mensais'!$B$4:$H$40,VLOOKUP(BH$2,'Despesas Mensais'!$B$46:$D$50,3,0),0)</f>
        <v>90</v>
      </c>
      <c r="BI54" s="777">
        <f>VLOOKUP($B54,'Despesas Mensais'!$B$4:$H$40,VLOOKUP(BI$2,'Despesas Mensais'!$B$46:$D$50,3,0),0)</f>
        <v>90</v>
      </c>
      <c r="BJ54" s="777">
        <f>VLOOKUP($B54,'Despesas Mensais'!$B$4:$H$40,VLOOKUP(BJ$2,'Despesas Mensais'!$B$46:$D$50,3,0),0)</f>
        <v>90</v>
      </c>
      <c r="BK54" s="777">
        <f>VLOOKUP($B54,'Despesas Mensais'!$B$4:$H$40,VLOOKUP(BK$2,'Despesas Mensais'!$B$46:$D$50,3,0),0)</f>
        <v>90</v>
      </c>
      <c r="BL54" s="777">
        <f>VLOOKUP($B54,'Despesas Mensais'!$B$4:$H$40,VLOOKUP(BL$2,'Despesas Mensais'!$B$46:$D$50,3,0),0)</f>
        <v>90</v>
      </c>
      <c r="BM54" s="777">
        <f>VLOOKUP($B54,'Despesas Mensais'!$B$4:$H$40,VLOOKUP(BM$2,'Despesas Mensais'!$B$46:$D$50,3,0),0)</f>
        <v>90</v>
      </c>
      <c r="BN54" s="777">
        <f>VLOOKUP($B54,'Despesas Mensais'!$B$4:$H$40,VLOOKUP(BN$2,'Despesas Mensais'!$B$46:$D$50,3,0),0)</f>
        <v>90</v>
      </c>
      <c r="BO54" s="777">
        <f>VLOOKUP($B54,'Despesas Mensais'!$B$4:$H$40,VLOOKUP(BO$2,'Despesas Mensais'!$B$46:$D$50,3,0),0)</f>
        <v>90</v>
      </c>
      <c r="BP54" s="1152"/>
      <c r="BQ54" s="778"/>
      <c r="BR54" s="778"/>
      <c r="BS54" s="778"/>
      <c r="BT54" s="810">
        <f t="shared" si="49"/>
        <v>1080</v>
      </c>
      <c r="BU54" s="808">
        <f t="shared" si="49"/>
        <v>1080</v>
      </c>
      <c r="BV54" s="88"/>
      <c r="BW54" s="779">
        <f t="shared" si="50"/>
        <v>1080</v>
      </c>
      <c r="BX54" s="115"/>
      <c r="BY54" s="115"/>
      <c r="BZ54" s="115"/>
      <c r="CA54" s="177"/>
      <c r="CB54" s="177"/>
      <c r="CC54" s="177"/>
      <c r="CD54" s="177"/>
      <c r="CE54" s="177"/>
      <c r="CF54" s="88"/>
      <c r="CG54" s="177"/>
    </row>
    <row r="55" spans="2:85" s="112" customFormat="1" ht="20.100000000000001" hidden="1" customHeight="1" outlineLevel="1" x14ac:dyDescent="0.3">
      <c r="B55" s="772" t="str">
        <f>'Despesas Mensais'!B24</f>
        <v>Serviços Gerais</v>
      </c>
      <c r="C55" s="774"/>
      <c r="D55" s="774"/>
      <c r="E55" s="774"/>
      <c r="F55" s="774"/>
      <c r="G55" s="775"/>
      <c r="H55" s="785">
        <v>0</v>
      </c>
      <c r="I55" s="776">
        <f>IF(Premissas!$H$107="Receitas_3",0,VLOOKUP($B55,'Despesas Mensais'!$B$4:$G$40,VLOOKUP(I$2,'Despesas Mensais'!$B$46:$D$50,3,0),0))</f>
        <v>0</v>
      </c>
      <c r="J55" s="776">
        <f>IF(Premissas!$H$107="Receitas_3",0,VLOOKUP($B55,'Despesas Mensais'!$B$4:$G$40,VLOOKUP(J$2,'Despesas Mensais'!$B$46:$D$50,3,0),0))</f>
        <v>0</v>
      </c>
      <c r="K55" s="776">
        <f>VLOOKUP($B55,'Despesas Mensais'!$B$4:$G$40,VLOOKUP(K$2,'Despesas Mensais'!$B$46:$D$50,3,0),0)</f>
        <v>0</v>
      </c>
      <c r="L55" s="776">
        <f>VLOOKUP($B55,'Despesas Mensais'!$B$4:$G$40,VLOOKUP(L$2,'Despesas Mensais'!$B$46:$D$50,3,0),0)</f>
        <v>0</v>
      </c>
      <c r="M55" s="776">
        <f>VLOOKUP($B55,'Despesas Mensais'!$B$4:$G$40,VLOOKUP(M$2,'Despesas Mensais'!$B$46:$D$50,3,0),0)</f>
        <v>0</v>
      </c>
      <c r="N55" s="776">
        <f>VLOOKUP($B55,'Despesas Mensais'!$B$4:$G$40,VLOOKUP(N$2,'Despesas Mensais'!$B$46:$D$50,3,0),0)</f>
        <v>0</v>
      </c>
      <c r="O55" s="776">
        <f>VLOOKUP($B55,'Despesas Mensais'!$B$4:$G$40,VLOOKUP(O$2,'Despesas Mensais'!$B$46:$D$50,3,0),0)</f>
        <v>0</v>
      </c>
      <c r="P55" s="776">
        <f>VLOOKUP($B55,'Despesas Mensais'!$B$4:$G$40,VLOOKUP(P$2,'Despesas Mensais'!$B$46:$D$50,3,0),0)</f>
        <v>0</v>
      </c>
      <c r="Q55" s="776">
        <f>VLOOKUP($B55,'Despesas Mensais'!$B$4:$G$40,VLOOKUP(Q$2,'Despesas Mensais'!$B$46:$D$50,3,0),0)</f>
        <v>0</v>
      </c>
      <c r="R55" s="776">
        <f>VLOOKUP($B55,'Despesas Mensais'!$B$4:$G$40,VLOOKUP(R$2,'Despesas Mensais'!$B$46:$D$50,3,0),0)</f>
        <v>0</v>
      </c>
      <c r="S55" s="776">
        <f>VLOOKUP($B55,'Despesas Mensais'!$B$4:$G$40,VLOOKUP(S$2,'Despesas Mensais'!$B$46:$D$50,3,0),0)</f>
        <v>0</v>
      </c>
      <c r="T55" s="776">
        <f>VLOOKUP($B55,'Despesas Mensais'!$B$4:$G$40,VLOOKUP(T$2,'Despesas Mensais'!$B$46:$D$50,3,0),0)</f>
        <v>0</v>
      </c>
      <c r="U55" s="776">
        <f>VLOOKUP($B55,'Despesas Mensais'!$B$4:$G$40,VLOOKUP(U$2,'Despesas Mensais'!$B$46:$D$50,3,0),0)</f>
        <v>0</v>
      </c>
      <c r="V55" s="776">
        <f>VLOOKUP($B55,'Despesas Mensais'!$B$4:$G$40,VLOOKUP(V$2,'Despesas Mensais'!$B$46:$D$50,3,0),0)</f>
        <v>0</v>
      </c>
      <c r="W55" s="776">
        <f>VLOOKUP($B55,'Despesas Mensais'!$B$4:$G$40,VLOOKUP(W$2,'Despesas Mensais'!$B$46:$D$50,3,0),0)</f>
        <v>0</v>
      </c>
      <c r="X55" s="776">
        <f>VLOOKUP($B55,'Despesas Mensais'!$B$4:$G$40,VLOOKUP(X$2,'Despesas Mensais'!$B$46:$D$50,3,0),0)</f>
        <v>0</v>
      </c>
      <c r="Y55" s="776">
        <f>VLOOKUP($B55,'Despesas Mensais'!$B$4:$G$40,VLOOKUP(Y$2,'Despesas Mensais'!$B$46:$D$50,3,0),0)</f>
        <v>0</v>
      </c>
      <c r="Z55" s="776">
        <f>VLOOKUP($B55,'Despesas Mensais'!$B$4:$G$40,VLOOKUP(Z$2,'Despesas Mensais'!$B$46:$D$50,3,0),0)</f>
        <v>0</v>
      </c>
      <c r="AA55" s="776">
        <f>VLOOKUP($B55,'Despesas Mensais'!$B$4:$G$40,VLOOKUP(AA$2,'Despesas Mensais'!$B$46:$D$50,3,0),0)</f>
        <v>0</v>
      </c>
      <c r="AB55" s="776">
        <f>VLOOKUP($B55,'Despesas Mensais'!$B$4:$G$40,VLOOKUP(AB$2,'Despesas Mensais'!$B$46:$D$50,3,0),0)</f>
        <v>0</v>
      </c>
      <c r="AC55" s="776">
        <f>VLOOKUP($B55,'Despesas Mensais'!$B$4:$G$40,VLOOKUP(AC$2,'Despesas Mensais'!$B$46:$D$50,3,0),0)</f>
        <v>0</v>
      </c>
      <c r="AD55" s="776">
        <f>VLOOKUP($B55,'Despesas Mensais'!$B$4:$G$40,VLOOKUP(AD$2,'Despesas Mensais'!$B$46:$D$50,3,0),0)</f>
        <v>0</v>
      </c>
      <c r="AE55" s="776">
        <f>VLOOKUP($B55,'Despesas Mensais'!$B$4:$G$40,VLOOKUP(AE$2,'Despesas Mensais'!$B$46:$D$50,3,0),0)</f>
        <v>0</v>
      </c>
      <c r="AF55" s="776">
        <f>VLOOKUP($B55,'Despesas Mensais'!$B$4:$G$40,VLOOKUP(AF$2,'Despesas Mensais'!$B$46:$D$50,3,0),0)</f>
        <v>0</v>
      </c>
      <c r="AG55" s="776">
        <f>VLOOKUP($B55,'Despesas Mensais'!$B$4:$G$40,VLOOKUP(AG$2,'Despesas Mensais'!$B$46:$D$50,3,0),0)</f>
        <v>0</v>
      </c>
      <c r="AH55" s="776">
        <f>VLOOKUP($B55,'Despesas Mensais'!$B$4:$G$40,VLOOKUP(AH$2,'Despesas Mensais'!$B$46:$D$50,3,0),0)</f>
        <v>0</v>
      </c>
      <c r="AI55" s="776">
        <f>VLOOKUP($B55,'Despesas Mensais'!$B$4:$G$40,VLOOKUP(AI$2,'Despesas Mensais'!$B$46:$D$50,3,0),0)</f>
        <v>0</v>
      </c>
      <c r="AJ55" s="776">
        <f>VLOOKUP($B55,'Despesas Mensais'!$B$4:$G$40,VLOOKUP(AJ$2,'Despesas Mensais'!$B$46:$D$50,3,0),0)</f>
        <v>0</v>
      </c>
      <c r="AK55" s="776">
        <f>VLOOKUP($B55,'Despesas Mensais'!$B$4:$G$40,VLOOKUP(AK$2,'Despesas Mensais'!$B$46:$D$50,3,0),0)</f>
        <v>0</v>
      </c>
      <c r="AL55" s="776">
        <f>VLOOKUP($B55,'Despesas Mensais'!$B$4:$G$40,VLOOKUP(AL$2,'Despesas Mensais'!$B$46:$D$50,3,0),0)</f>
        <v>0</v>
      </c>
      <c r="AM55" s="776">
        <f>VLOOKUP($B55,'Despesas Mensais'!$B$4:$G$40,VLOOKUP(AM$2,'Despesas Mensais'!$B$46:$D$50,3,0),0)</f>
        <v>0</v>
      </c>
      <c r="AN55" s="776">
        <f>VLOOKUP($B55,'Despesas Mensais'!$B$4:$G$40,VLOOKUP(AN$2,'Despesas Mensais'!$B$46:$D$50,3,0),0)</f>
        <v>0</v>
      </c>
      <c r="AO55" s="776">
        <f>VLOOKUP($B55,'Despesas Mensais'!$B$4:$G$40,VLOOKUP(AO$2,'Despesas Mensais'!$B$46:$D$50,3,0),0)</f>
        <v>0</v>
      </c>
      <c r="AP55" s="776">
        <f>VLOOKUP($B55,'Despesas Mensais'!$B$4:$G$40,VLOOKUP(AP$2,'Despesas Mensais'!$B$46:$D$50,3,0),0)</f>
        <v>0</v>
      </c>
      <c r="AQ55" s="776">
        <f>VLOOKUP($B55,'Despesas Mensais'!$B$4:$G$40,VLOOKUP(AQ$2,'Despesas Mensais'!$B$46:$D$50,3,0),0)</f>
        <v>0</v>
      </c>
      <c r="AR55" s="776">
        <f>VLOOKUP($B55,'Despesas Mensais'!$B$4:$G$40,VLOOKUP(AR$2,'Despesas Mensais'!$B$46:$D$50,3,0),0)</f>
        <v>0</v>
      </c>
      <c r="AS55" s="776">
        <f>VLOOKUP($B55,'Despesas Mensais'!$B$4:$G$40,VLOOKUP(AS$2,'Despesas Mensais'!$B$46:$D$50,3,0),0)</f>
        <v>0</v>
      </c>
      <c r="AT55" s="776">
        <f>VLOOKUP($B55,'Despesas Mensais'!$B$4:$G$40,VLOOKUP(AT$2,'Despesas Mensais'!$B$46:$D$50,3,0),0)</f>
        <v>0</v>
      </c>
      <c r="AU55" s="776">
        <f>VLOOKUP($B55,'Despesas Mensais'!$B$4:$G$40,VLOOKUP(AU$2,'Despesas Mensais'!$B$46:$D$50,3,0),0)</f>
        <v>0</v>
      </c>
      <c r="AV55" s="776">
        <f>VLOOKUP($B55,'Despesas Mensais'!$B$4:$G$40,VLOOKUP(AV$2,'Despesas Mensais'!$B$46:$D$50,3,0),0)</f>
        <v>0</v>
      </c>
      <c r="AW55" s="776">
        <f>VLOOKUP($B55,'Despesas Mensais'!$B$4:$G$40,VLOOKUP(AW$2,'Despesas Mensais'!$B$46:$D$50,3,0),0)</f>
        <v>0</v>
      </c>
      <c r="AX55" s="776">
        <f>VLOOKUP($B55,'Despesas Mensais'!$B$4:$G$40,VLOOKUP(AX$2,'Despesas Mensais'!$B$46:$D$50,3,0),0)</f>
        <v>0</v>
      </c>
      <c r="AY55" s="776">
        <f>VLOOKUP($B55,'Despesas Mensais'!$B$4:$G$40,VLOOKUP(AY$2,'Despesas Mensais'!$B$46:$D$50,3,0),0)</f>
        <v>0</v>
      </c>
      <c r="AZ55" s="776">
        <f>VLOOKUP($B55,'Despesas Mensais'!$B$4:$G$40,VLOOKUP(AZ$2,'Despesas Mensais'!$B$46:$D$50,3,0),0)</f>
        <v>0</v>
      </c>
      <c r="BA55" s="776">
        <f>VLOOKUP($B55,'Despesas Mensais'!$B$4:$G$40,VLOOKUP(BA$2,'Despesas Mensais'!$B$46:$D$50,3,0),0)</f>
        <v>0</v>
      </c>
      <c r="BB55" s="776">
        <f>VLOOKUP($B55,'Despesas Mensais'!$B$4:$G$40,VLOOKUP(BB$2,'Despesas Mensais'!$B$46:$D$50,3,0),0)</f>
        <v>0</v>
      </c>
      <c r="BC55" s="776">
        <f>VLOOKUP($B55,'Despesas Mensais'!$B$4:$G$40,VLOOKUP(BC$2,'Despesas Mensais'!$B$46:$D$50,3,0),0)</f>
        <v>0</v>
      </c>
      <c r="BD55" s="777">
        <f>VLOOKUP($B55,'Despesas Mensais'!$B$4:$H$40,VLOOKUP(BD$2,'Despesas Mensais'!$B$46:$D$50,3,0),0)</f>
        <v>0</v>
      </c>
      <c r="BE55" s="777">
        <f>VLOOKUP($B55,'Despesas Mensais'!$B$4:$H$40,VLOOKUP(BE$2,'Despesas Mensais'!$B$46:$D$50,3,0),0)</f>
        <v>0</v>
      </c>
      <c r="BF55" s="777">
        <f>VLOOKUP($B55,'Despesas Mensais'!$B$4:$H$40,VLOOKUP(BF$2,'Despesas Mensais'!$B$46:$D$50,3,0),0)</f>
        <v>0</v>
      </c>
      <c r="BG55" s="777">
        <f>VLOOKUP($B55,'Despesas Mensais'!$B$4:$H$40,VLOOKUP(BG$2,'Despesas Mensais'!$B$46:$D$50,3,0),0)</f>
        <v>0</v>
      </c>
      <c r="BH55" s="777">
        <f>VLOOKUP($B55,'Despesas Mensais'!$B$4:$H$40,VLOOKUP(BH$2,'Despesas Mensais'!$B$46:$D$50,3,0),0)</f>
        <v>0</v>
      </c>
      <c r="BI55" s="777">
        <f>VLOOKUP($B55,'Despesas Mensais'!$B$4:$H$40,VLOOKUP(BI$2,'Despesas Mensais'!$B$46:$D$50,3,0),0)</f>
        <v>0</v>
      </c>
      <c r="BJ55" s="777">
        <f>VLOOKUP($B55,'Despesas Mensais'!$B$4:$H$40,VLOOKUP(BJ$2,'Despesas Mensais'!$B$46:$D$50,3,0),0)</f>
        <v>0</v>
      </c>
      <c r="BK55" s="777">
        <f>VLOOKUP($B55,'Despesas Mensais'!$B$4:$H$40,VLOOKUP(BK$2,'Despesas Mensais'!$B$46:$D$50,3,0),0)</f>
        <v>0</v>
      </c>
      <c r="BL55" s="777">
        <f>VLOOKUP($B55,'Despesas Mensais'!$B$4:$H$40,VLOOKUP(BL$2,'Despesas Mensais'!$B$46:$D$50,3,0),0)</f>
        <v>0</v>
      </c>
      <c r="BM55" s="777">
        <f>VLOOKUP($B55,'Despesas Mensais'!$B$4:$H$40,VLOOKUP(BM$2,'Despesas Mensais'!$B$46:$D$50,3,0),0)</f>
        <v>0</v>
      </c>
      <c r="BN55" s="777">
        <f>VLOOKUP($B55,'Despesas Mensais'!$B$4:$H$40,VLOOKUP(BN$2,'Despesas Mensais'!$B$46:$D$50,3,0),0)</f>
        <v>0</v>
      </c>
      <c r="BO55" s="777">
        <f>VLOOKUP($B55,'Despesas Mensais'!$B$4:$H$40,VLOOKUP(BO$2,'Despesas Mensais'!$B$46:$D$50,3,0),0)</f>
        <v>0</v>
      </c>
      <c r="BP55" s="1152"/>
      <c r="BQ55" s="778">
        <f t="shared" si="47"/>
        <v>0</v>
      </c>
      <c r="BR55" s="778">
        <f t="shared" ref="BR55:BS56" si="56">SUMIF($H$2:$BC$2,BR$2,$H55:$BC55)</f>
        <v>0</v>
      </c>
      <c r="BS55" s="778">
        <f t="shared" si="56"/>
        <v>0</v>
      </c>
      <c r="BT55" s="810">
        <f t="shared" si="49"/>
        <v>0</v>
      </c>
      <c r="BU55" s="808">
        <f t="shared" si="49"/>
        <v>0</v>
      </c>
      <c r="BV55" s="88"/>
      <c r="BW55" s="779">
        <f t="shared" si="50"/>
        <v>0</v>
      </c>
      <c r="BX55" s="115"/>
      <c r="BY55" s="115"/>
      <c r="BZ55" s="115"/>
      <c r="CA55" s="177">
        <f t="shared" ref="CA55:CE56" si="57">BQ55/SUM($BQ$70,$BR$70,$BS$70,$BT$70)</f>
        <v>0</v>
      </c>
      <c r="CB55" s="177">
        <f t="shared" si="57"/>
        <v>0</v>
      </c>
      <c r="CC55" s="177">
        <f t="shared" si="57"/>
        <v>0</v>
      </c>
      <c r="CD55" s="177">
        <f t="shared" si="57"/>
        <v>0</v>
      </c>
      <c r="CE55" s="177">
        <f t="shared" si="57"/>
        <v>0</v>
      </c>
      <c r="CF55" s="88"/>
      <c r="CG55" s="177">
        <f>BW55/BW5</f>
        <v>0</v>
      </c>
    </row>
    <row r="56" spans="2:85" s="112" customFormat="1" ht="20.100000000000001" hidden="1" customHeight="1" outlineLevel="1" x14ac:dyDescent="0.3">
      <c r="B56" s="773" t="str">
        <f>'Despesas Mensais'!B25</f>
        <v>Correios</v>
      </c>
      <c r="C56" s="774"/>
      <c r="D56" s="774"/>
      <c r="E56" s="774"/>
      <c r="F56" s="774"/>
      <c r="G56" s="775"/>
      <c r="H56" s="783">
        <v>0</v>
      </c>
      <c r="I56" s="776">
        <f>IF(Premissas!$H$107="Receitas_3",0,VLOOKUP($B56,'Despesas Mensais'!$B$4:$G$40,VLOOKUP(I$2,'Despesas Mensais'!$B$46:$D$50,3,0),0))</f>
        <v>0</v>
      </c>
      <c r="J56" s="776">
        <f>IF(Premissas!$H$107="Receitas_3",0,VLOOKUP($B56,'Despesas Mensais'!$B$4:$G$40,VLOOKUP(J$2,'Despesas Mensais'!$B$46:$D$50,3,0),0))</f>
        <v>0</v>
      </c>
      <c r="K56" s="776">
        <f>VLOOKUP($B56,'Despesas Mensais'!$B$4:$G$40,VLOOKUP(K$2,'Despesas Mensais'!$B$46:$D$50,3,0),0)</f>
        <v>0</v>
      </c>
      <c r="L56" s="776">
        <f>VLOOKUP($B56,'Despesas Mensais'!$B$4:$G$40,VLOOKUP(L$2,'Despesas Mensais'!$B$46:$D$50,3,0),0)</f>
        <v>0</v>
      </c>
      <c r="M56" s="776">
        <f>VLOOKUP($B56,'Despesas Mensais'!$B$4:$G$40,VLOOKUP(M$2,'Despesas Mensais'!$B$46:$D$50,3,0),0)</f>
        <v>0</v>
      </c>
      <c r="N56" s="776">
        <f>VLOOKUP($B56,'Despesas Mensais'!$B$4:$G$40,VLOOKUP(N$2,'Despesas Mensais'!$B$46:$D$50,3,0),0)</f>
        <v>0</v>
      </c>
      <c r="O56" s="776">
        <f>VLOOKUP($B56,'Despesas Mensais'!$B$4:$G$40,VLOOKUP(O$2,'Despesas Mensais'!$B$46:$D$50,3,0),0)</f>
        <v>0</v>
      </c>
      <c r="P56" s="776">
        <f>VLOOKUP($B56,'Despesas Mensais'!$B$4:$G$40,VLOOKUP(P$2,'Despesas Mensais'!$B$46:$D$50,3,0),0)</f>
        <v>0</v>
      </c>
      <c r="Q56" s="776">
        <f>VLOOKUP($B56,'Despesas Mensais'!$B$4:$G$40,VLOOKUP(Q$2,'Despesas Mensais'!$B$46:$D$50,3,0),0)</f>
        <v>0</v>
      </c>
      <c r="R56" s="776">
        <f>VLOOKUP($B56,'Despesas Mensais'!$B$4:$G$40,VLOOKUP(R$2,'Despesas Mensais'!$B$46:$D$50,3,0),0)</f>
        <v>0</v>
      </c>
      <c r="S56" s="776">
        <f>VLOOKUP($B56,'Despesas Mensais'!$B$4:$G$40,VLOOKUP(S$2,'Despesas Mensais'!$B$46:$D$50,3,0),0)</f>
        <v>0</v>
      </c>
      <c r="T56" s="776">
        <f>VLOOKUP($B56,'Despesas Mensais'!$B$4:$G$40,VLOOKUP(T$2,'Despesas Mensais'!$B$46:$D$50,3,0),0)</f>
        <v>0</v>
      </c>
      <c r="U56" s="776">
        <f>VLOOKUP($B56,'Despesas Mensais'!$B$4:$G$40,VLOOKUP(U$2,'Despesas Mensais'!$B$46:$D$50,3,0),0)</f>
        <v>0</v>
      </c>
      <c r="V56" s="776">
        <f>VLOOKUP($B56,'Despesas Mensais'!$B$4:$G$40,VLOOKUP(V$2,'Despesas Mensais'!$B$46:$D$50,3,0),0)</f>
        <v>0</v>
      </c>
      <c r="W56" s="776">
        <f>VLOOKUP($B56,'Despesas Mensais'!$B$4:$G$40,VLOOKUP(W$2,'Despesas Mensais'!$B$46:$D$50,3,0),0)</f>
        <v>0</v>
      </c>
      <c r="X56" s="776">
        <f>VLOOKUP($B56,'Despesas Mensais'!$B$4:$G$40,VLOOKUP(X$2,'Despesas Mensais'!$B$46:$D$50,3,0),0)</f>
        <v>0</v>
      </c>
      <c r="Y56" s="776">
        <f>VLOOKUP($B56,'Despesas Mensais'!$B$4:$G$40,VLOOKUP(Y$2,'Despesas Mensais'!$B$46:$D$50,3,0),0)</f>
        <v>0</v>
      </c>
      <c r="Z56" s="776">
        <f>VLOOKUP($B56,'Despesas Mensais'!$B$4:$G$40,VLOOKUP(Z$2,'Despesas Mensais'!$B$46:$D$50,3,0),0)</f>
        <v>0</v>
      </c>
      <c r="AA56" s="776">
        <f>VLOOKUP($B56,'Despesas Mensais'!$B$4:$G$40,VLOOKUP(AA$2,'Despesas Mensais'!$B$46:$D$50,3,0),0)</f>
        <v>0</v>
      </c>
      <c r="AB56" s="776">
        <f>VLOOKUP($B56,'Despesas Mensais'!$B$4:$G$40,VLOOKUP(AB$2,'Despesas Mensais'!$B$46:$D$50,3,0),0)</f>
        <v>0</v>
      </c>
      <c r="AC56" s="776">
        <f>VLOOKUP($B56,'Despesas Mensais'!$B$4:$G$40,VLOOKUP(AC$2,'Despesas Mensais'!$B$46:$D$50,3,0),0)</f>
        <v>0</v>
      </c>
      <c r="AD56" s="776">
        <f>VLOOKUP($B56,'Despesas Mensais'!$B$4:$G$40,VLOOKUP(AD$2,'Despesas Mensais'!$B$46:$D$50,3,0),0)</f>
        <v>0</v>
      </c>
      <c r="AE56" s="776">
        <f>VLOOKUP($B56,'Despesas Mensais'!$B$4:$G$40,VLOOKUP(AE$2,'Despesas Mensais'!$B$46:$D$50,3,0),0)</f>
        <v>0</v>
      </c>
      <c r="AF56" s="776">
        <f>VLOOKUP($B56,'Despesas Mensais'!$B$4:$G$40,VLOOKUP(AF$2,'Despesas Mensais'!$B$46:$D$50,3,0),0)</f>
        <v>0</v>
      </c>
      <c r="AG56" s="776">
        <f>VLOOKUP($B56,'Despesas Mensais'!$B$4:$G$40,VLOOKUP(AG$2,'Despesas Mensais'!$B$46:$D$50,3,0),0)</f>
        <v>0</v>
      </c>
      <c r="AH56" s="776">
        <f>VLOOKUP($B56,'Despesas Mensais'!$B$4:$G$40,VLOOKUP(AH$2,'Despesas Mensais'!$B$46:$D$50,3,0),0)</f>
        <v>0</v>
      </c>
      <c r="AI56" s="776">
        <f>VLOOKUP($B56,'Despesas Mensais'!$B$4:$G$40,VLOOKUP(AI$2,'Despesas Mensais'!$B$46:$D$50,3,0),0)</f>
        <v>0</v>
      </c>
      <c r="AJ56" s="776">
        <f>VLOOKUP($B56,'Despesas Mensais'!$B$4:$G$40,VLOOKUP(AJ$2,'Despesas Mensais'!$B$46:$D$50,3,0),0)</f>
        <v>0</v>
      </c>
      <c r="AK56" s="776">
        <f>VLOOKUP($B56,'Despesas Mensais'!$B$4:$G$40,VLOOKUP(AK$2,'Despesas Mensais'!$B$46:$D$50,3,0),0)</f>
        <v>0</v>
      </c>
      <c r="AL56" s="776">
        <f>VLOOKUP($B56,'Despesas Mensais'!$B$4:$G$40,VLOOKUP(AL$2,'Despesas Mensais'!$B$46:$D$50,3,0),0)</f>
        <v>0</v>
      </c>
      <c r="AM56" s="776">
        <f>VLOOKUP($B56,'Despesas Mensais'!$B$4:$G$40,VLOOKUP(AM$2,'Despesas Mensais'!$B$46:$D$50,3,0),0)</f>
        <v>0</v>
      </c>
      <c r="AN56" s="776">
        <f>VLOOKUP($B56,'Despesas Mensais'!$B$4:$G$40,VLOOKUP(AN$2,'Despesas Mensais'!$B$46:$D$50,3,0),0)</f>
        <v>0</v>
      </c>
      <c r="AO56" s="776">
        <f>VLOOKUP($B56,'Despesas Mensais'!$B$4:$G$40,VLOOKUP(AO$2,'Despesas Mensais'!$B$46:$D$50,3,0),0)</f>
        <v>0</v>
      </c>
      <c r="AP56" s="776">
        <f>VLOOKUP($B56,'Despesas Mensais'!$B$4:$G$40,VLOOKUP(AP$2,'Despesas Mensais'!$B$46:$D$50,3,0),0)</f>
        <v>0</v>
      </c>
      <c r="AQ56" s="776">
        <f>VLOOKUP($B56,'Despesas Mensais'!$B$4:$G$40,VLOOKUP(AQ$2,'Despesas Mensais'!$B$46:$D$50,3,0),0)</f>
        <v>0</v>
      </c>
      <c r="AR56" s="776">
        <f>VLOOKUP($B56,'Despesas Mensais'!$B$4:$G$40,VLOOKUP(AR$2,'Despesas Mensais'!$B$46:$D$50,3,0),0)</f>
        <v>0</v>
      </c>
      <c r="AS56" s="776">
        <f>VLOOKUP($B56,'Despesas Mensais'!$B$4:$G$40,VLOOKUP(AS$2,'Despesas Mensais'!$B$46:$D$50,3,0),0)</f>
        <v>0</v>
      </c>
      <c r="AT56" s="776">
        <f>VLOOKUP($B56,'Despesas Mensais'!$B$4:$G$40,VLOOKUP(AT$2,'Despesas Mensais'!$B$46:$D$50,3,0),0)</f>
        <v>0</v>
      </c>
      <c r="AU56" s="776">
        <f>VLOOKUP($B56,'Despesas Mensais'!$B$4:$G$40,VLOOKUP(AU$2,'Despesas Mensais'!$B$46:$D$50,3,0),0)</f>
        <v>0</v>
      </c>
      <c r="AV56" s="776">
        <f>VLOOKUP($B56,'Despesas Mensais'!$B$4:$G$40,VLOOKUP(AV$2,'Despesas Mensais'!$B$46:$D$50,3,0),0)</f>
        <v>0</v>
      </c>
      <c r="AW56" s="776">
        <f>VLOOKUP($B56,'Despesas Mensais'!$B$4:$G$40,VLOOKUP(AW$2,'Despesas Mensais'!$B$46:$D$50,3,0),0)</f>
        <v>0</v>
      </c>
      <c r="AX56" s="776">
        <f>VLOOKUP($B56,'Despesas Mensais'!$B$4:$G$40,VLOOKUP(AX$2,'Despesas Mensais'!$B$46:$D$50,3,0),0)</f>
        <v>0</v>
      </c>
      <c r="AY56" s="776">
        <f>VLOOKUP($B56,'Despesas Mensais'!$B$4:$G$40,VLOOKUP(AY$2,'Despesas Mensais'!$B$46:$D$50,3,0),0)</f>
        <v>0</v>
      </c>
      <c r="AZ56" s="776">
        <f>VLOOKUP($B56,'Despesas Mensais'!$B$4:$G$40,VLOOKUP(AZ$2,'Despesas Mensais'!$B$46:$D$50,3,0),0)</f>
        <v>0</v>
      </c>
      <c r="BA56" s="776">
        <f>VLOOKUP($B56,'Despesas Mensais'!$B$4:$G$40,VLOOKUP(BA$2,'Despesas Mensais'!$B$46:$D$50,3,0),0)</f>
        <v>0</v>
      </c>
      <c r="BB56" s="776">
        <f>VLOOKUP($B56,'Despesas Mensais'!$B$4:$G$40,VLOOKUP(BB$2,'Despesas Mensais'!$B$46:$D$50,3,0),0)</f>
        <v>0</v>
      </c>
      <c r="BC56" s="776">
        <f>VLOOKUP($B56,'Despesas Mensais'!$B$4:$G$40,VLOOKUP(BC$2,'Despesas Mensais'!$B$46:$D$50,3,0),0)</f>
        <v>0</v>
      </c>
      <c r="BD56" s="777">
        <f>VLOOKUP($B56,'Despesas Mensais'!$B$4:$H$40,VLOOKUP(BD$2,'Despesas Mensais'!$B$46:$D$50,3,0),0)</f>
        <v>0</v>
      </c>
      <c r="BE56" s="777">
        <f>VLOOKUP($B56,'Despesas Mensais'!$B$4:$H$40,VLOOKUP(BE$2,'Despesas Mensais'!$B$46:$D$50,3,0),0)</f>
        <v>0</v>
      </c>
      <c r="BF56" s="777">
        <f>VLOOKUP($B56,'Despesas Mensais'!$B$4:$H$40,VLOOKUP(BF$2,'Despesas Mensais'!$B$46:$D$50,3,0),0)</f>
        <v>0</v>
      </c>
      <c r="BG56" s="777">
        <f>VLOOKUP($B56,'Despesas Mensais'!$B$4:$H$40,VLOOKUP(BG$2,'Despesas Mensais'!$B$46:$D$50,3,0),0)</f>
        <v>0</v>
      </c>
      <c r="BH56" s="777">
        <f>VLOOKUP($B56,'Despesas Mensais'!$B$4:$H$40,VLOOKUP(BH$2,'Despesas Mensais'!$B$46:$D$50,3,0),0)</f>
        <v>0</v>
      </c>
      <c r="BI56" s="777">
        <f>VLOOKUP($B56,'Despesas Mensais'!$B$4:$H$40,VLOOKUP(BI$2,'Despesas Mensais'!$B$46:$D$50,3,0),0)</f>
        <v>0</v>
      </c>
      <c r="BJ56" s="777">
        <f>VLOOKUP($B56,'Despesas Mensais'!$B$4:$H$40,VLOOKUP(BJ$2,'Despesas Mensais'!$B$46:$D$50,3,0),0)</f>
        <v>0</v>
      </c>
      <c r="BK56" s="777">
        <f>VLOOKUP($B56,'Despesas Mensais'!$B$4:$H$40,VLOOKUP(BK$2,'Despesas Mensais'!$B$46:$D$50,3,0),0)</f>
        <v>0</v>
      </c>
      <c r="BL56" s="777">
        <f>VLOOKUP($B56,'Despesas Mensais'!$B$4:$H$40,VLOOKUP(BL$2,'Despesas Mensais'!$B$46:$D$50,3,0),0)</f>
        <v>0</v>
      </c>
      <c r="BM56" s="777">
        <f>VLOOKUP($B56,'Despesas Mensais'!$B$4:$H$40,VLOOKUP(BM$2,'Despesas Mensais'!$B$46:$D$50,3,0),0)</f>
        <v>0</v>
      </c>
      <c r="BN56" s="777">
        <f>VLOOKUP($B56,'Despesas Mensais'!$B$4:$H$40,VLOOKUP(BN$2,'Despesas Mensais'!$B$46:$D$50,3,0),0)</f>
        <v>0</v>
      </c>
      <c r="BO56" s="777">
        <f>VLOOKUP($B56,'Despesas Mensais'!$B$4:$H$40,VLOOKUP(BO$2,'Despesas Mensais'!$B$46:$D$50,3,0),0)</f>
        <v>0</v>
      </c>
      <c r="BP56" s="1152"/>
      <c r="BQ56" s="778">
        <f t="shared" si="47"/>
        <v>0</v>
      </c>
      <c r="BR56" s="778">
        <f t="shared" si="56"/>
        <v>0</v>
      </c>
      <c r="BS56" s="778">
        <f t="shared" si="56"/>
        <v>0</v>
      </c>
      <c r="BT56" s="810">
        <f t="shared" si="49"/>
        <v>0</v>
      </c>
      <c r="BU56" s="808">
        <f t="shared" si="49"/>
        <v>0</v>
      </c>
      <c r="BV56" s="88"/>
      <c r="BW56" s="779">
        <f t="shared" si="50"/>
        <v>0</v>
      </c>
      <c r="BX56" s="115"/>
      <c r="BY56" s="115"/>
      <c r="BZ56" s="115"/>
      <c r="CA56" s="177">
        <f t="shared" si="57"/>
        <v>0</v>
      </c>
      <c r="CB56" s="177">
        <f t="shared" si="57"/>
        <v>0</v>
      </c>
      <c r="CC56" s="177">
        <f t="shared" si="57"/>
        <v>0</v>
      </c>
      <c r="CD56" s="177">
        <f t="shared" si="57"/>
        <v>0</v>
      </c>
      <c r="CE56" s="177">
        <f t="shared" si="57"/>
        <v>0</v>
      </c>
      <c r="CF56" s="88"/>
      <c r="CG56" s="177">
        <f>BW56/BW5</f>
        <v>0</v>
      </c>
    </row>
    <row r="57" spans="2:85" s="112" customFormat="1" ht="20.100000000000001" hidden="1" customHeight="1" outlineLevel="1" x14ac:dyDescent="0.3">
      <c r="B57" s="773" t="str">
        <f>'Despesas Mensais'!B26</f>
        <v>Moto-Boy</v>
      </c>
      <c r="C57" s="774"/>
      <c r="D57" s="774"/>
      <c r="E57" s="774"/>
      <c r="F57" s="774"/>
      <c r="G57" s="775"/>
      <c r="H57" s="783">
        <v>0</v>
      </c>
      <c r="I57" s="776">
        <f>IF(Premissas!$H$107="Receitas_3",0,VLOOKUP($B57,'Despesas Mensais'!$B$4:$G$40,VLOOKUP(I$2,'Despesas Mensais'!$B$46:$D$50,3,0),0))</f>
        <v>0</v>
      </c>
      <c r="J57" s="776">
        <f>IF(Premissas!$H$107="Receitas_3",0,VLOOKUP($B57,'Despesas Mensais'!$B$4:$G$40,VLOOKUP(J$2,'Despesas Mensais'!$B$46:$D$50,3,0),0))</f>
        <v>0</v>
      </c>
      <c r="K57" s="776">
        <f>VLOOKUP($B57,'Despesas Mensais'!$B$4:$G$40,VLOOKUP(K$2,'Despesas Mensais'!$B$46:$D$50,3,0),0)</f>
        <v>0</v>
      </c>
      <c r="L57" s="776">
        <f>VLOOKUP($B57,'Despesas Mensais'!$B$4:$G$40,VLOOKUP(L$2,'Despesas Mensais'!$B$46:$D$50,3,0),0)</f>
        <v>0</v>
      </c>
      <c r="M57" s="776">
        <f>VLOOKUP($B57,'Despesas Mensais'!$B$4:$G$40,VLOOKUP(M$2,'Despesas Mensais'!$B$46:$D$50,3,0),0)</f>
        <v>0</v>
      </c>
      <c r="N57" s="776">
        <f>VLOOKUP($B57,'Despesas Mensais'!$B$4:$G$40,VLOOKUP(N$2,'Despesas Mensais'!$B$46:$D$50,3,0),0)</f>
        <v>0</v>
      </c>
      <c r="O57" s="776">
        <f>VLOOKUP($B57,'Despesas Mensais'!$B$4:$G$40,VLOOKUP(O$2,'Despesas Mensais'!$B$46:$D$50,3,0),0)</f>
        <v>0</v>
      </c>
      <c r="P57" s="776">
        <f>VLOOKUP($B57,'Despesas Mensais'!$B$4:$G$40,VLOOKUP(P$2,'Despesas Mensais'!$B$46:$D$50,3,0),0)</f>
        <v>0</v>
      </c>
      <c r="Q57" s="776">
        <f>VLOOKUP($B57,'Despesas Mensais'!$B$4:$G$40,VLOOKUP(Q$2,'Despesas Mensais'!$B$46:$D$50,3,0),0)</f>
        <v>0</v>
      </c>
      <c r="R57" s="776">
        <f>VLOOKUP($B57,'Despesas Mensais'!$B$4:$G$40,VLOOKUP(R$2,'Despesas Mensais'!$B$46:$D$50,3,0),0)</f>
        <v>0</v>
      </c>
      <c r="S57" s="776">
        <f>VLOOKUP($B57,'Despesas Mensais'!$B$4:$G$40,VLOOKUP(S$2,'Despesas Mensais'!$B$46:$D$50,3,0),0)</f>
        <v>0</v>
      </c>
      <c r="T57" s="776">
        <f>VLOOKUP($B57,'Despesas Mensais'!$B$4:$G$40,VLOOKUP(T$2,'Despesas Mensais'!$B$46:$D$50,3,0),0)</f>
        <v>0</v>
      </c>
      <c r="U57" s="776">
        <f>VLOOKUP($B57,'Despesas Mensais'!$B$4:$G$40,VLOOKUP(U$2,'Despesas Mensais'!$B$46:$D$50,3,0),0)</f>
        <v>0</v>
      </c>
      <c r="V57" s="776">
        <f>VLOOKUP($B57,'Despesas Mensais'!$B$4:$G$40,VLOOKUP(V$2,'Despesas Mensais'!$B$46:$D$50,3,0),0)</f>
        <v>0</v>
      </c>
      <c r="W57" s="776">
        <f>VLOOKUP($B57,'Despesas Mensais'!$B$4:$G$40,VLOOKUP(W$2,'Despesas Mensais'!$B$46:$D$50,3,0),0)</f>
        <v>0</v>
      </c>
      <c r="X57" s="776">
        <f>VLOOKUP($B57,'Despesas Mensais'!$B$4:$G$40,VLOOKUP(X$2,'Despesas Mensais'!$B$46:$D$50,3,0),0)</f>
        <v>0</v>
      </c>
      <c r="Y57" s="776">
        <f>VLOOKUP($B57,'Despesas Mensais'!$B$4:$G$40,VLOOKUP(Y$2,'Despesas Mensais'!$B$46:$D$50,3,0),0)</f>
        <v>0</v>
      </c>
      <c r="Z57" s="776">
        <f>VLOOKUP($B57,'Despesas Mensais'!$B$4:$G$40,VLOOKUP(Z$2,'Despesas Mensais'!$B$46:$D$50,3,0),0)</f>
        <v>0</v>
      </c>
      <c r="AA57" s="776">
        <f>VLOOKUP($B57,'Despesas Mensais'!$B$4:$G$40,VLOOKUP(AA$2,'Despesas Mensais'!$B$46:$D$50,3,0),0)</f>
        <v>0</v>
      </c>
      <c r="AB57" s="776">
        <f>VLOOKUP($B57,'Despesas Mensais'!$B$4:$G$40,VLOOKUP(AB$2,'Despesas Mensais'!$B$46:$D$50,3,0),0)</f>
        <v>0</v>
      </c>
      <c r="AC57" s="776">
        <f>VLOOKUP($B57,'Despesas Mensais'!$B$4:$G$40,VLOOKUP(AC$2,'Despesas Mensais'!$B$46:$D$50,3,0),0)</f>
        <v>0</v>
      </c>
      <c r="AD57" s="776">
        <f>VLOOKUP($B57,'Despesas Mensais'!$B$4:$G$40,VLOOKUP(AD$2,'Despesas Mensais'!$B$46:$D$50,3,0),0)</f>
        <v>0</v>
      </c>
      <c r="AE57" s="776">
        <f>VLOOKUP($B57,'Despesas Mensais'!$B$4:$G$40,VLOOKUP(AE$2,'Despesas Mensais'!$B$46:$D$50,3,0),0)</f>
        <v>0</v>
      </c>
      <c r="AF57" s="776">
        <f>VLOOKUP($B57,'Despesas Mensais'!$B$4:$G$40,VLOOKUP(AF$2,'Despesas Mensais'!$B$46:$D$50,3,0),0)</f>
        <v>0</v>
      </c>
      <c r="AG57" s="776">
        <f>VLOOKUP($B57,'Despesas Mensais'!$B$4:$G$40,VLOOKUP(AG$2,'Despesas Mensais'!$B$46:$D$50,3,0),0)</f>
        <v>0</v>
      </c>
      <c r="AH57" s="776">
        <f>VLOOKUP($B57,'Despesas Mensais'!$B$4:$G$40,VLOOKUP(AH$2,'Despesas Mensais'!$B$46:$D$50,3,0),0)</f>
        <v>0</v>
      </c>
      <c r="AI57" s="776">
        <f>VLOOKUP($B57,'Despesas Mensais'!$B$4:$G$40,VLOOKUP(AI$2,'Despesas Mensais'!$B$46:$D$50,3,0),0)</f>
        <v>0</v>
      </c>
      <c r="AJ57" s="776">
        <f>VLOOKUP($B57,'Despesas Mensais'!$B$4:$G$40,VLOOKUP(AJ$2,'Despesas Mensais'!$B$46:$D$50,3,0),0)</f>
        <v>0</v>
      </c>
      <c r="AK57" s="776">
        <f>VLOOKUP($B57,'Despesas Mensais'!$B$4:$G$40,VLOOKUP(AK$2,'Despesas Mensais'!$B$46:$D$50,3,0),0)</f>
        <v>0</v>
      </c>
      <c r="AL57" s="776">
        <f>VLOOKUP($B57,'Despesas Mensais'!$B$4:$G$40,VLOOKUP(AL$2,'Despesas Mensais'!$B$46:$D$50,3,0),0)</f>
        <v>0</v>
      </c>
      <c r="AM57" s="776">
        <f>VLOOKUP($B57,'Despesas Mensais'!$B$4:$G$40,VLOOKUP(AM$2,'Despesas Mensais'!$B$46:$D$50,3,0),0)</f>
        <v>0</v>
      </c>
      <c r="AN57" s="776">
        <f>VLOOKUP($B57,'Despesas Mensais'!$B$4:$G$40,VLOOKUP(AN$2,'Despesas Mensais'!$B$46:$D$50,3,0),0)</f>
        <v>0</v>
      </c>
      <c r="AO57" s="776">
        <f>VLOOKUP($B57,'Despesas Mensais'!$B$4:$G$40,VLOOKUP(AO$2,'Despesas Mensais'!$B$46:$D$50,3,0),0)</f>
        <v>0</v>
      </c>
      <c r="AP57" s="776">
        <f>VLOOKUP($B57,'Despesas Mensais'!$B$4:$G$40,VLOOKUP(AP$2,'Despesas Mensais'!$B$46:$D$50,3,0),0)</f>
        <v>0</v>
      </c>
      <c r="AQ57" s="776">
        <f>VLOOKUP($B57,'Despesas Mensais'!$B$4:$G$40,VLOOKUP(AQ$2,'Despesas Mensais'!$B$46:$D$50,3,0),0)</f>
        <v>0</v>
      </c>
      <c r="AR57" s="776">
        <f>VLOOKUP($B57,'Despesas Mensais'!$B$4:$G$40,VLOOKUP(AR$2,'Despesas Mensais'!$B$46:$D$50,3,0),0)</f>
        <v>0</v>
      </c>
      <c r="AS57" s="776">
        <f>VLOOKUP($B57,'Despesas Mensais'!$B$4:$G$40,VLOOKUP(AS$2,'Despesas Mensais'!$B$46:$D$50,3,0),0)</f>
        <v>0</v>
      </c>
      <c r="AT57" s="776">
        <f>VLOOKUP($B57,'Despesas Mensais'!$B$4:$G$40,VLOOKUP(AT$2,'Despesas Mensais'!$B$46:$D$50,3,0),0)</f>
        <v>0</v>
      </c>
      <c r="AU57" s="776">
        <f>VLOOKUP($B57,'Despesas Mensais'!$B$4:$G$40,VLOOKUP(AU$2,'Despesas Mensais'!$B$46:$D$50,3,0),0)</f>
        <v>0</v>
      </c>
      <c r="AV57" s="776">
        <f>VLOOKUP($B57,'Despesas Mensais'!$B$4:$G$40,VLOOKUP(AV$2,'Despesas Mensais'!$B$46:$D$50,3,0),0)</f>
        <v>0</v>
      </c>
      <c r="AW57" s="776">
        <f>VLOOKUP($B57,'Despesas Mensais'!$B$4:$G$40,VLOOKUP(AW$2,'Despesas Mensais'!$B$46:$D$50,3,0),0)</f>
        <v>0</v>
      </c>
      <c r="AX57" s="776">
        <f>VLOOKUP($B57,'Despesas Mensais'!$B$4:$G$40,VLOOKUP(AX$2,'Despesas Mensais'!$B$46:$D$50,3,0),0)</f>
        <v>0</v>
      </c>
      <c r="AY57" s="776">
        <f>VLOOKUP($B57,'Despesas Mensais'!$B$4:$G$40,VLOOKUP(AY$2,'Despesas Mensais'!$B$46:$D$50,3,0),0)</f>
        <v>0</v>
      </c>
      <c r="AZ57" s="776">
        <f>VLOOKUP($B57,'Despesas Mensais'!$B$4:$G$40,VLOOKUP(AZ$2,'Despesas Mensais'!$B$46:$D$50,3,0),0)</f>
        <v>0</v>
      </c>
      <c r="BA57" s="776">
        <f>VLOOKUP($B57,'Despesas Mensais'!$B$4:$G$40,VLOOKUP(BA$2,'Despesas Mensais'!$B$46:$D$50,3,0),0)</f>
        <v>0</v>
      </c>
      <c r="BB57" s="776">
        <f>VLOOKUP($B57,'Despesas Mensais'!$B$4:$G$40,VLOOKUP(BB$2,'Despesas Mensais'!$B$46:$D$50,3,0),0)</f>
        <v>0</v>
      </c>
      <c r="BC57" s="776">
        <f>VLOOKUP($B57,'Despesas Mensais'!$B$4:$G$40,VLOOKUP(BC$2,'Despesas Mensais'!$B$46:$D$50,3,0),0)</f>
        <v>0</v>
      </c>
      <c r="BD57" s="777">
        <f>VLOOKUP($B57,'Despesas Mensais'!$B$4:$H$40,VLOOKUP(BD$2,'Despesas Mensais'!$B$46:$D$50,3,0),0)</f>
        <v>0</v>
      </c>
      <c r="BE57" s="777">
        <f>VLOOKUP($B57,'Despesas Mensais'!$B$4:$H$40,VLOOKUP(BE$2,'Despesas Mensais'!$B$46:$D$50,3,0),0)</f>
        <v>0</v>
      </c>
      <c r="BF57" s="777">
        <f>VLOOKUP($B57,'Despesas Mensais'!$B$4:$H$40,VLOOKUP(BF$2,'Despesas Mensais'!$B$46:$D$50,3,0),0)</f>
        <v>0</v>
      </c>
      <c r="BG57" s="777">
        <f>VLOOKUP($B57,'Despesas Mensais'!$B$4:$H$40,VLOOKUP(BG$2,'Despesas Mensais'!$B$46:$D$50,3,0),0)</f>
        <v>0</v>
      </c>
      <c r="BH57" s="777">
        <f>VLOOKUP($B57,'Despesas Mensais'!$B$4:$H$40,VLOOKUP(BH$2,'Despesas Mensais'!$B$46:$D$50,3,0),0)</f>
        <v>0</v>
      </c>
      <c r="BI57" s="777">
        <f>VLOOKUP($B57,'Despesas Mensais'!$B$4:$H$40,VLOOKUP(BI$2,'Despesas Mensais'!$B$46:$D$50,3,0),0)</f>
        <v>0</v>
      </c>
      <c r="BJ57" s="777">
        <f>VLOOKUP($B57,'Despesas Mensais'!$B$4:$H$40,VLOOKUP(BJ$2,'Despesas Mensais'!$B$46:$D$50,3,0),0)</f>
        <v>0</v>
      </c>
      <c r="BK57" s="777">
        <f>VLOOKUP($B57,'Despesas Mensais'!$B$4:$H$40,VLOOKUP(BK$2,'Despesas Mensais'!$B$46:$D$50,3,0),0)</f>
        <v>0</v>
      </c>
      <c r="BL57" s="777">
        <f>VLOOKUP($B57,'Despesas Mensais'!$B$4:$H$40,VLOOKUP(BL$2,'Despesas Mensais'!$B$46:$D$50,3,0),0)</f>
        <v>0</v>
      </c>
      <c r="BM57" s="777">
        <f>VLOOKUP($B57,'Despesas Mensais'!$B$4:$H$40,VLOOKUP(BM$2,'Despesas Mensais'!$B$46:$D$50,3,0),0)</f>
        <v>0</v>
      </c>
      <c r="BN57" s="777">
        <f>VLOOKUP($B57,'Despesas Mensais'!$B$4:$H$40,VLOOKUP(BN$2,'Despesas Mensais'!$B$46:$D$50,3,0),0)</f>
        <v>0</v>
      </c>
      <c r="BO57" s="777">
        <f>VLOOKUP($B57,'Despesas Mensais'!$B$4:$H$40,VLOOKUP(BO$2,'Despesas Mensais'!$B$46:$D$50,3,0),0)</f>
        <v>0</v>
      </c>
      <c r="BP57" s="1152"/>
      <c r="BQ57" s="778"/>
      <c r="BR57" s="778"/>
      <c r="BS57" s="778"/>
      <c r="BT57" s="810">
        <f t="shared" si="49"/>
        <v>0</v>
      </c>
      <c r="BU57" s="808">
        <f t="shared" si="49"/>
        <v>0</v>
      </c>
      <c r="BV57" s="88"/>
      <c r="BW57" s="779">
        <f t="shared" si="50"/>
        <v>0</v>
      </c>
      <c r="BX57" s="115"/>
      <c r="BY57" s="115"/>
      <c r="BZ57" s="115"/>
      <c r="CA57" s="177"/>
      <c r="CB57" s="177"/>
      <c r="CC57" s="177"/>
      <c r="CD57" s="177"/>
      <c r="CE57" s="177"/>
      <c r="CF57" s="88"/>
      <c r="CG57" s="177"/>
    </row>
    <row r="58" spans="2:85" s="112" customFormat="1" ht="20.100000000000001" hidden="1" customHeight="1" outlineLevel="1" x14ac:dyDescent="0.3">
      <c r="B58" s="773" t="str">
        <f>'Despesas Mensais'!B27</f>
        <v>Faxina</v>
      </c>
      <c r="C58" s="774"/>
      <c r="D58" s="774"/>
      <c r="E58" s="774"/>
      <c r="F58" s="774"/>
      <c r="G58" s="775"/>
      <c r="H58" s="783">
        <v>0</v>
      </c>
      <c r="I58" s="776">
        <f>IF(Premissas!$H$107="Receitas_3",0,VLOOKUP($B58,'Despesas Mensais'!$B$4:$G$40,VLOOKUP(I$2,'Despesas Mensais'!$B$46:$D$50,3,0),0))</f>
        <v>0</v>
      </c>
      <c r="J58" s="776">
        <f>IF(Premissas!$H$107="Receitas_3",0,VLOOKUP($B58,'Despesas Mensais'!$B$4:$G$40,VLOOKUP(J$2,'Despesas Mensais'!$B$46:$D$50,3,0),0))</f>
        <v>0</v>
      </c>
      <c r="K58" s="776">
        <f>VLOOKUP($B58,'Despesas Mensais'!$B$4:$G$40,VLOOKUP(K$2,'Despesas Mensais'!$B$46:$D$50,3,0),0)</f>
        <v>0</v>
      </c>
      <c r="L58" s="776">
        <f>VLOOKUP($B58,'Despesas Mensais'!$B$4:$G$40,VLOOKUP(L$2,'Despesas Mensais'!$B$46:$D$50,3,0),0)</f>
        <v>0</v>
      </c>
      <c r="M58" s="776">
        <f>VLOOKUP($B58,'Despesas Mensais'!$B$4:$G$40,VLOOKUP(M$2,'Despesas Mensais'!$B$46:$D$50,3,0),0)</f>
        <v>0</v>
      </c>
      <c r="N58" s="776">
        <f>VLOOKUP($B58,'Despesas Mensais'!$B$4:$G$40,VLOOKUP(N$2,'Despesas Mensais'!$B$46:$D$50,3,0),0)</f>
        <v>0</v>
      </c>
      <c r="O58" s="776">
        <f>VLOOKUP($B58,'Despesas Mensais'!$B$4:$G$40,VLOOKUP(O$2,'Despesas Mensais'!$B$46:$D$50,3,0),0)</f>
        <v>0</v>
      </c>
      <c r="P58" s="776">
        <f>VLOOKUP($B58,'Despesas Mensais'!$B$4:$G$40,VLOOKUP(P$2,'Despesas Mensais'!$B$46:$D$50,3,0),0)</f>
        <v>0</v>
      </c>
      <c r="Q58" s="776">
        <f>VLOOKUP($B58,'Despesas Mensais'!$B$4:$G$40,VLOOKUP(Q$2,'Despesas Mensais'!$B$46:$D$50,3,0),0)</f>
        <v>0</v>
      </c>
      <c r="R58" s="776">
        <f>VLOOKUP($B58,'Despesas Mensais'!$B$4:$G$40,VLOOKUP(R$2,'Despesas Mensais'!$B$46:$D$50,3,0),0)</f>
        <v>0</v>
      </c>
      <c r="S58" s="776">
        <f>VLOOKUP($B58,'Despesas Mensais'!$B$4:$G$40,VLOOKUP(S$2,'Despesas Mensais'!$B$46:$D$50,3,0),0)</f>
        <v>0</v>
      </c>
      <c r="T58" s="776">
        <f>VLOOKUP($B58,'Despesas Mensais'!$B$4:$G$40,VLOOKUP(T$2,'Despesas Mensais'!$B$46:$D$50,3,0),0)</f>
        <v>0</v>
      </c>
      <c r="U58" s="776">
        <f>VLOOKUP($B58,'Despesas Mensais'!$B$4:$G$40,VLOOKUP(U$2,'Despesas Mensais'!$B$46:$D$50,3,0),0)</f>
        <v>0</v>
      </c>
      <c r="V58" s="776">
        <f>VLOOKUP($B58,'Despesas Mensais'!$B$4:$G$40,VLOOKUP(V$2,'Despesas Mensais'!$B$46:$D$50,3,0),0)</f>
        <v>0</v>
      </c>
      <c r="W58" s="776">
        <f>VLOOKUP($B58,'Despesas Mensais'!$B$4:$G$40,VLOOKUP(W$2,'Despesas Mensais'!$B$46:$D$50,3,0),0)</f>
        <v>0</v>
      </c>
      <c r="X58" s="776">
        <f>VLOOKUP($B58,'Despesas Mensais'!$B$4:$G$40,VLOOKUP(X$2,'Despesas Mensais'!$B$46:$D$50,3,0),0)</f>
        <v>0</v>
      </c>
      <c r="Y58" s="776">
        <f>VLOOKUP($B58,'Despesas Mensais'!$B$4:$G$40,VLOOKUP(Y$2,'Despesas Mensais'!$B$46:$D$50,3,0),0)</f>
        <v>0</v>
      </c>
      <c r="Z58" s="776">
        <f>VLOOKUP($B58,'Despesas Mensais'!$B$4:$G$40,VLOOKUP(Z$2,'Despesas Mensais'!$B$46:$D$50,3,0),0)</f>
        <v>0</v>
      </c>
      <c r="AA58" s="776">
        <f>VLOOKUP($B58,'Despesas Mensais'!$B$4:$G$40,VLOOKUP(AA$2,'Despesas Mensais'!$B$46:$D$50,3,0),0)</f>
        <v>0</v>
      </c>
      <c r="AB58" s="776">
        <f>VLOOKUP($B58,'Despesas Mensais'!$B$4:$G$40,VLOOKUP(AB$2,'Despesas Mensais'!$B$46:$D$50,3,0),0)</f>
        <v>0</v>
      </c>
      <c r="AC58" s="776">
        <f>VLOOKUP($B58,'Despesas Mensais'!$B$4:$G$40,VLOOKUP(AC$2,'Despesas Mensais'!$B$46:$D$50,3,0),0)</f>
        <v>0</v>
      </c>
      <c r="AD58" s="776">
        <f>VLOOKUP($B58,'Despesas Mensais'!$B$4:$G$40,VLOOKUP(AD$2,'Despesas Mensais'!$B$46:$D$50,3,0),0)</f>
        <v>0</v>
      </c>
      <c r="AE58" s="776">
        <f>VLOOKUP($B58,'Despesas Mensais'!$B$4:$G$40,VLOOKUP(AE$2,'Despesas Mensais'!$B$46:$D$50,3,0),0)</f>
        <v>0</v>
      </c>
      <c r="AF58" s="776">
        <f>VLOOKUP($B58,'Despesas Mensais'!$B$4:$G$40,VLOOKUP(AF$2,'Despesas Mensais'!$B$46:$D$50,3,0),0)</f>
        <v>0</v>
      </c>
      <c r="AG58" s="776">
        <f>VLOOKUP($B58,'Despesas Mensais'!$B$4:$G$40,VLOOKUP(AG$2,'Despesas Mensais'!$B$46:$D$50,3,0),0)</f>
        <v>0</v>
      </c>
      <c r="AH58" s="776">
        <f>VLOOKUP($B58,'Despesas Mensais'!$B$4:$G$40,VLOOKUP(AH$2,'Despesas Mensais'!$B$46:$D$50,3,0),0)</f>
        <v>0</v>
      </c>
      <c r="AI58" s="776">
        <f>VLOOKUP($B58,'Despesas Mensais'!$B$4:$G$40,VLOOKUP(AI$2,'Despesas Mensais'!$B$46:$D$50,3,0),0)</f>
        <v>0</v>
      </c>
      <c r="AJ58" s="776">
        <f>VLOOKUP($B58,'Despesas Mensais'!$B$4:$G$40,VLOOKUP(AJ$2,'Despesas Mensais'!$B$46:$D$50,3,0),0)</f>
        <v>0</v>
      </c>
      <c r="AK58" s="776">
        <f>VLOOKUP($B58,'Despesas Mensais'!$B$4:$G$40,VLOOKUP(AK$2,'Despesas Mensais'!$B$46:$D$50,3,0),0)</f>
        <v>0</v>
      </c>
      <c r="AL58" s="776">
        <f>VLOOKUP($B58,'Despesas Mensais'!$B$4:$G$40,VLOOKUP(AL$2,'Despesas Mensais'!$B$46:$D$50,3,0),0)</f>
        <v>0</v>
      </c>
      <c r="AM58" s="776">
        <f>VLOOKUP($B58,'Despesas Mensais'!$B$4:$G$40,VLOOKUP(AM$2,'Despesas Mensais'!$B$46:$D$50,3,0),0)</f>
        <v>0</v>
      </c>
      <c r="AN58" s="776">
        <f>VLOOKUP($B58,'Despesas Mensais'!$B$4:$G$40,VLOOKUP(AN$2,'Despesas Mensais'!$B$46:$D$50,3,0),0)</f>
        <v>0</v>
      </c>
      <c r="AO58" s="776">
        <f>VLOOKUP($B58,'Despesas Mensais'!$B$4:$G$40,VLOOKUP(AO$2,'Despesas Mensais'!$B$46:$D$50,3,0),0)</f>
        <v>0</v>
      </c>
      <c r="AP58" s="776">
        <f>VLOOKUP($B58,'Despesas Mensais'!$B$4:$G$40,VLOOKUP(AP$2,'Despesas Mensais'!$B$46:$D$50,3,0),0)</f>
        <v>0</v>
      </c>
      <c r="AQ58" s="776">
        <f>VLOOKUP($B58,'Despesas Mensais'!$B$4:$G$40,VLOOKUP(AQ$2,'Despesas Mensais'!$B$46:$D$50,3,0),0)</f>
        <v>0</v>
      </c>
      <c r="AR58" s="776">
        <f>VLOOKUP($B58,'Despesas Mensais'!$B$4:$G$40,VLOOKUP(AR$2,'Despesas Mensais'!$B$46:$D$50,3,0),0)</f>
        <v>0</v>
      </c>
      <c r="AS58" s="776">
        <f>VLOOKUP($B58,'Despesas Mensais'!$B$4:$G$40,VLOOKUP(AS$2,'Despesas Mensais'!$B$46:$D$50,3,0),0)</f>
        <v>0</v>
      </c>
      <c r="AT58" s="776">
        <f>VLOOKUP($B58,'Despesas Mensais'!$B$4:$G$40,VLOOKUP(AT$2,'Despesas Mensais'!$B$46:$D$50,3,0),0)</f>
        <v>0</v>
      </c>
      <c r="AU58" s="776">
        <f>VLOOKUP($B58,'Despesas Mensais'!$B$4:$G$40,VLOOKUP(AU$2,'Despesas Mensais'!$B$46:$D$50,3,0),0)</f>
        <v>0</v>
      </c>
      <c r="AV58" s="776">
        <f>VLOOKUP($B58,'Despesas Mensais'!$B$4:$G$40,VLOOKUP(AV$2,'Despesas Mensais'!$B$46:$D$50,3,0),0)</f>
        <v>0</v>
      </c>
      <c r="AW58" s="776">
        <f>VLOOKUP($B58,'Despesas Mensais'!$B$4:$G$40,VLOOKUP(AW$2,'Despesas Mensais'!$B$46:$D$50,3,0),0)</f>
        <v>0</v>
      </c>
      <c r="AX58" s="776">
        <f>VLOOKUP($B58,'Despesas Mensais'!$B$4:$G$40,VLOOKUP(AX$2,'Despesas Mensais'!$B$46:$D$50,3,0),0)</f>
        <v>0</v>
      </c>
      <c r="AY58" s="776">
        <f>VLOOKUP($B58,'Despesas Mensais'!$B$4:$G$40,VLOOKUP(AY$2,'Despesas Mensais'!$B$46:$D$50,3,0),0)</f>
        <v>0</v>
      </c>
      <c r="AZ58" s="776">
        <f>VLOOKUP($B58,'Despesas Mensais'!$B$4:$G$40,VLOOKUP(AZ$2,'Despesas Mensais'!$B$46:$D$50,3,0),0)</f>
        <v>0</v>
      </c>
      <c r="BA58" s="776">
        <f>VLOOKUP($B58,'Despesas Mensais'!$B$4:$G$40,VLOOKUP(BA$2,'Despesas Mensais'!$B$46:$D$50,3,0),0)</f>
        <v>0</v>
      </c>
      <c r="BB58" s="776">
        <f>VLOOKUP($B58,'Despesas Mensais'!$B$4:$G$40,VLOOKUP(BB$2,'Despesas Mensais'!$B$46:$D$50,3,0),0)</f>
        <v>0</v>
      </c>
      <c r="BC58" s="776">
        <f>VLOOKUP($B58,'Despesas Mensais'!$B$4:$G$40,VLOOKUP(BC$2,'Despesas Mensais'!$B$46:$D$50,3,0),0)</f>
        <v>0</v>
      </c>
      <c r="BD58" s="777">
        <f>VLOOKUP($B58,'Despesas Mensais'!$B$4:$H$40,VLOOKUP(BD$2,'Despesas Mensais'!$B$46:$D$50,3,0),0)</f>
        <v>0</v>
      </c>
      <c r="BE58" s="777">
        <f>VLOOKUP($B58,'Despesas Mensais'!$B$4:$H$40,VLOOKUP(BE$2,'Despesas Mensais'!$B$46:$D$50,3,0),0)</f>
        <v>0</v>
      </c>
      <c r="BF58" s="777">
        <f>VLOOKUP($B58,'Despesas Mensais'!$B$4:$H$40,VLOOKUP(BF$2,'Despesas Mensais'!$B$46:$D$50,3,0),0)</f>
        <v>0</v>
      </c>
      <c r="BG58" s="777">
        <f>VLOOKUP($B58,'Despesas Mensais'!$B$4:$H$40,VLOOKUP(BG$2,'Despesas Mensais'!$B$46:$D$50,3,0),0)</f>
        <v>0</v>
      </c>
      <c r="BH58" s="777">
        <f>VLOOKUP($B58,'Despesas Mensais'!$B$4:$H$40,VLOOKUP(BH$2,'Despesas Mensais'!$B$46:$D$50,3,0),0)</f>
        <v>0</v>
      </c>
      <c r="BI58" s="777">
        <f>VLOOKUP($B58,'Despesas Mensais'!$B$4:$H$40,VLOOKUP(BI$2,'Despesas Mensais'!$B$46:$D$50,3,0),0)</f>
        <v>0</v>
      </c>
      <c r="BJ58" s="777">
        <f>VLOOKUP($B58,'Despesas Mensais'!$B$4:$H$40,VLOOKUP(BJ$2,'Despesas Mensais'!$B$46:$D$50,3,0),0)</f>
        <v>0</v>
      </c>
      <c r="BK58" s="777">
        <f>VLOOKUP($B58,'Despesas Mensais'!$B$4:$H$40,VLOOKUP(BK$2,'Despesas Mensais'!$B$46:$D$50,3,0),0)</f>
        <v>0</v>
      </c>
      <c r="BL58" s="777">
        <f>VLOOKUP($B58,'Despesas Mensais'!$B$4:$H$40,VLOOKUP(BL$2,'Despesas Mensais'!$B$46:$D$50,3,0),0)</f>
        <v>0</v>
      </c>
      <c r="BM58" s="777">
        <f>VLOOKUP($B58,'Despesas Mensais'!$B$4:$H$40,VLOOKUP(BM$2,'Despesas Mensais'!$B$46:$D$50,3,0),0)</f>
        <v>0</v>
      </c>
      <c r="BN58" s="777">
        <f>VLOOKUP($B58,'Despesas Mensais'!$B$4:$H$40,VLOOKUP(BN$2,'Despesas Mensais'!$B$46:$D$50,3,0),0)</f>
        <v>0</v>
      </c>
      <c r="BO58" s="777">
        <f>VLOOKUP($B58,'Despesas Mensais'!$B$4:$H$40,VLOOKUP(BO$2,'Despesas Mensais'!$B$46:$D$50,3,0),0)</f>
        <v>0</v>
      </c>
      <c r="BP58" s="1152"/>
      <c r="BQ58" s="778">
        <f t="shared" si="47"/>
        <v>0</v>
      </c>
      <c r="BR58" s="778">
        <f>SUMIF($H$2:$BC$2,BR$2,$H58:$BC58)</f>
        <v>0</v>
      </c>
      <c r="BS58" s="778">
        <f>SUMIF($H$2:$BC$2,BS$2,$H58:$BC58)</f>
        <v>0</v>
      </c>
      <c r="BT58" s="810">
        <f t="shared" ref="BT58:BU69" si="58">SUMIF($H$2:$BO$2,BT$2,$H58:$BO58)</f>
        <v>0</v>
      </c>
      <c r="BU58" s="808">
        <f t="shared" si="58"/>
        <v>0</v>
      </c>
      <c r="BV58" s="88"/>
      <c r="BW58" s="779">
        <f t="shared" si="50"/>
        <v>0</v>
      </c>
      <c r="BX58" s="115"/>
      <c r="BY58" s="115"/>
      <c r="BZ58" s="115"/>
      <c r="CA58" s="177">
        <f>BQ58/SUM($BQ$70,$BR$70,$BS$70,$BT$70)</f>
        <v>0</v>
      </c>
      <c r="CB58" s="177">
        <f>BR58/SUM($BQ$70,$BR$70,$BS$70,$BT$70)</f>
        <v>0</v>
      </c>
      <c r="CC58" s="177">
        <f>BS58/SUM($BQ$70,$BR$70,$BS$70,$BT$70)</f>
        <v>0</v>
      </c>
      <c r="CD58" s="177">
        <f>BT58/SUM($BQ$70,$BR$70,$BS$70,$BT$70)</f>
        <v>0</v>
      </c>
      <c r="CE58" s="177">
        <f>BU58/SUM($BQ$70,$BR$70,$BS$70,$BT$70)</f>
        <v>0</v>
      </c>
      <c r="CF58" s="88"/>
      <c r="CG58" s="177">
        <f>BW58/BW5</f>
        <v>0</v>
      </c>
    </row>
    <row r="59" spans="2:85" s="112" customFormat="1" ht="20.100000000000001" hidden="1" customHeight="1" outlineLevel="1" x14ac:dyDescent="0.3">
      <c r="B59" s="772" t="str">
        <f>'Despesas Mensais'!B28</f>
        <v>Materiais Diversos</v>
      </c>
      <c r="C59" s="774"/>
      <c r="D59" s="774"/>
      <c r="E59" s="774"/>
      <c r="F59" s="774"/>
      <c r="G59" s="775"/>
      <c r="H59" s="785"/>
      <c r="I59" s="776"/>
      <c r="J59" s="776"/>
      <c r="K59" s="776"/>
      <c r="L59" s="776"/>
      <c r="M59" s="776"/>
      <c r="N59" s="776"/>
      <c r="O59" s="776"/>
      <c r="P59" s="776"/>
      <c r="Q59" s="776"/>
      <c r="R59" s="776"/>
      <c r="S59" s="776"/>
      <c r="T59" s="776"/>
      <c r="U59" s="776"/>
      <c r="V59" s="776"/>
      <c r="W59" s="776"/>
      <c r="X59" s="776"/>
      <c r="Y59" s="776"/>
      <c r="Z59" s="776"/>
      <c r="AA59" s="776"/>
      <c r="AB59" s="776"/>
      <c r="AC59" s="776"/>
      <c r="AD59" s="776"/>
      <c r="AE59" s="776"/>
      <c r="AF59" s="776"/>
      <c r="AG59" s="776"/>
      <c r="AH59" s="776"/>
      <c r="AI59" s="776"/>
      <c r="AJ59" s="776"/>
      <c r="AK59" s="776"/>
      <c r="AL59" s="776"/>
      <c r="AM59" s="776"/>
      <c r="AN59" s="776"/>
      <c r="AO59" s="776"/>
      <c r="AP59" s="776"/>
      <c r="AQ59" s="776"/>
      <c r="AR59" s="776"/>
      <c r="AS59" s="776"/>
      <c r="AT59" s="776"/>
      <c r="AU59" s="776"/>
      <c r="AV59" s="776"/>
      <c r="AW59" s="776"/>
      <c r="AX59" s="776"/>
      <c r="AY59" s="776"/>
      <c r="AZ59" s="776"/>
      <c r="BA59" s="776"/>
      <c r="BB59" s="776"/>
      <c r="BC59" s="776"/>
      <c r="BD59" s="777">
        <f>VLOOKUP($B59,'Despesas Mensais'!$B$4:$H$40,VLOOKUP(BD$2,'Despesas Mensais'!$B$46:$D$50,3,0),0)</f>
        <v>0</v>
      </c>
      <c r="BE59" s="777">
        <f>VLOOKUP($B59,'Despesas Mensais'!$B$4:$H$40,VLOOKUP(BE$2,'Despesas Mensais'!$B$46:$D$50,3,0),0)</f>
        <v>0</v>
      </c>
      <c r="BF59" s="777">
        <f>VLOOKUP($B59,'Despesas Mensais'!$B$4:$H$40,VLOOKUP(BF$2,'Despesas Mensais'!$B$46:$D$50,3,0),0)</f>
        <v>0</v>
      </c>
      <c r="BG59" s="777">
        <f>VLOOKUP($B59,'Despesas Mensais'!$B$4:$H$40,VLOOKUP(BG$2,'Despesas Mensais'!$B$46:$D$50,3,0),0)</f>
        <v>0</v>
      </c>
      <c r="BH59" s="777">
        <f>VLOOKUP($B59,'Despesas Mensais'!$B$4:$H$40,VLOOKUP(BH$2,'Despesas Mensais'!$B$46:$D$50,3,0),0)</f>
        <v>0</v>
      </c>
      <c r="BI59" s="777">
        <f>VLOOKUP($B59,'Despesas Mensais'!$B$4:$H$40,VLOOKUP(BI$2,'Despesas Mensais'!$B$46:$D$50,3,0),0)</f>
        <v>0</v>
      </c>
      <c r="BJ59" s="777">
        <f>VLOOKUP($B59,'Despesas Mensais'!$B$4:$H$40,VLOOKUP(BJ$2,'Despesas Mensais'!$B$46:$D$50,3,0),0)</f>
        <v>0</v>
      </c>
      <c r="BK59" s="777">
        <f>VLOOKUP($B59,'Despesas Mensais'!$B$4:$H$40,VLOOKUP(BK$2,'Despesas Mensais'!$B$46:$D$50,3,0),0)</f>
        <v>0</v>
      </c>
      <c r="BL59" s="777">
        <f>VLOOKUP($B59,'Despesas Mensais'!$B$4:$H$40,VLOOKUP(BL$2,'Despesas Mensais'!$B$46:$D$50,3,0),0)</f>
        <v>0</v>
      </c>
      <c r="BM59" s="777">
        <f>VLOOKUP($B59,'Despesas Mensais'!$B$4:$H$40,VLOOKUP(BM$2,'Despesas Mensais'!$B$46:$D$50,3,0),0)</f>
        <v>0</v>
      </c>
      <c r="BN59" s="777">
        <f>VLOOKUP($B59,'Despesas Mensais'!$B$4:$H$40,VLOOKUP(BN$2,'Despesas Mensais'!$B$46:$D$50,3,0),0)</f>
        <v>0</v>
      </c>
      <c r="BO59" s="777">
        <f>VLOOKUP($B59,'Despesas Mensais'!$B$4:$H$40,VLOOKUP(BO$2,'Despesas Mensais'!$B$46:$D$50,3,0),0)</f>
        <v>0</v>
      </c>
      <c r="BP59" s="1152"/>
      <c r="BQ59" s="778"/>
      <c r="BR59" s="778"/>
      <c r="BS59" s="778"/>
      <c r="BT59" s="810">
        <f t="shared" si="58"/>
        <v>0</v>
      </c>
      <c r="BU59" s="808">
        <f t="shared" si="58"/>
        <v>0</v>
      </c>
      <c r="BV59" s="88"/>
      <c r="BW59" s="779">
        <f t="shared" si="50"/>
        <v>0</v>
      </c>
      <c r="BX59" s="115"/>
      <c r="BY59" s="115"/>
      <c r="BZ59" s="115"/>
      <c r="CA59" s="177"/>
      <c r="CB59" s="177"/>
      <c r="CC59" s="177"/>
      <c r="CD59" s="177"/>
      <c r="CE59" s="177"/>
      <c r="CF59" s="88"/>
      <c r="CG59" s="177"/>
    </row>
    <row r="60" spans="2:85" s="112" customFormat="1" ht="20.100000000000001" hidden="1" customHeight="1" outlineLevel="1" x14ac:dyDescent="0.3">
      <c r="B60" s="773" t="str">
        <f>'Despesas Mensais'!B29</f>
        <v>Material de Trabalho</v>
      </c>
      <c r="C60" s="774"/>
      <c r="D60" s="774"/>
      <c r="E60" s="774"/>
      <c r="F60" s="774"/>
      <c r="G60" s="775"/>
      <c r="H60" s="783">
        <v>0</v>
      </c>
      <c r="I60" s="776">
        <f>IF(Premissas!$H$107="Receitas_3",0,VLOOKUP($B60,'Despesas Mensais'!$B$4:$G$40,VLOOKUP(I$2,'Despesas Mensais'!$B$46:$D$50,3,0),0))</f>
        <v>0</v>
      </c>
      <c r="J60" s="776">
        <f>IF(Premissas!$H$107="Receitas_3",0,VLOOKUP($B60,'Despesas Mensais'!$B$4:$G$40,VLOOKUP(J$2,'Despesas Mensais'!$B$46:$D$50,3,0),0))</f>
        <v>0</v>
      </c>
      <c r="K60" s="776">
        <f>VLOOKUP($B60,'Despesas Mensais'!$B$4:$G$40,VLOOKUP(K$2,'Despesas Mensais'!$B$46:$D$50,3,0),0)</f>
        <v>0</v>
      </c>
      <c r="L60" s="776">
        <f>VLOOKUP($B60,'Despesas Mensais'!$B$4:$G$40,VLOOKUP(L$2,'Despesas Mensais'!$B$46:$D$50,3,0),0)</f>
        <v>0</v>
      </c>
      <c r="M60" s="776">
        <f>VLOOKUP($B60,'Despesas Mensais'!$B$4:$G$40,VLOOKUP(M$2,'Despesas Mensais'!$B$46:$D$50,3,0),0)</f>
        <v>0</v>
      </c>
      <c r="N60" s="776">
        <f>VLOOKUP($B60,'Despesas Mensais'!$B$4:$G$40,VLOOKUP(N$2,'Despesas Mensais'!$B$46:$D$50,3,0),0)</f>
        <v>0</v>
      </c>
      <c r="O60" s="776">
        <f>VLOOKUP($B60,'Despesas Mensais'!$B$4:$G$40,VLOOKUP(O$2,'Despesas Mensais'!$B$46:$D$50,3,0),0)</f>
        <v>0</v>
      </c>
      <c r="P60" s="776">
        <f>VLOOKUP($B60,'Despesas Mensais'!$B$4:$G$40,VLOOKUP(P$2,'Despesas Mensais'!$B$46:$D$50,3,0),0)</f>
        <v>0</v>
      </c>
      <c r="Q60" s="776">
        <f>VLOOKUP($B60,'Despesas Mensais'!$B$4:$G$40,VLOOKUP(Q$2,'Despesas Mensais'!$B$46:$D$50,3,0),0)</f>
        <v>0</v>
      </c>
      <c r="R60" s="776">
        <f>VLOOKUP($B60,'Despesas Mensais'!$B$4:$G$40,VLOOKUP(R$2,'Despesas Mensais'!$B$46:$D$50,3,0),0)</f>
        <v>0</v>
      </c>
      <c r="S60" s="776">
        <f>VLOOKUP($B60,'Despesas Mensais'!$B$4:$G$40,VLOOKUP(S$2,'Despesas Mensais'!$B$46:$D$50,3,0),0)</f>
        <v>0</v>
      </c>
      <c r="T60" s="776">
        <f>VLOOKUP($B60,'Despesas Mensais'!$B$4:$G$40,VLOOKUP(T$2,'Despesas Mensais'!$B$46:$D$50,3,0),0)</f>
        <v>0</v>
      </c>
      <c r="U60" s="776">
        <f>VLOOKUP($B60,'Despesas Mensais'!$B$4:$G$40,VLOOKUP(U$2,'Despesas Mensais'!$B$46:$D$50,3,0),0)</f>
        <v>0</v>
      </c>
      <c r="V60" s="776">
        <f>VLOOKUP($B60,'Despesas Mensais'!$B$4:$G$40,VLOOKUP(V$2,'Despesas Mensais'!$B$46:$D$50,3,0),0)</f>
        <v>0</v>
      </c>
      <c r="W60" s="776">
        <f>VLOOKUP($B60,'Despesas Mensais'!$B$4:$G$40,VLOOKUP(W$2,'Despesas Mensais'!$B$46:$D$50,3,0),0)</f>
        <v>0</v>
      </c>
      <c r="X60" s="776">
        <f>VLOOKUP($B60,'Despesas Mensais'!$B$4:$G$40,VLOOKUP(X$2,'Despesas Mensais'!$B$46:$D$50,3,0),0)</f>
        <v>0</v>
      </c>
      <c r="Y60" s="776">
        <f>VLOOKUP($B60,'Despesas Mensais'!$B$4:$G$40,VLOOKUP(Y$2,'Despesas Mensais'!$B$46:$D$50,3,0),0)</f>
        <v>0</v>
      </c>
      <c r="Z60" s="776">
        <f>VLOOKUP($B60,'Despesas Mensais'!$B$4:$G$40,VLOOKUP(Z$2,'Despesas Mensais'!$B$46:$D$50,3,0),0)</f>
        <v>0</v>
      </c>
      <c r="AA60" s="776">
        <f>VLOOKUP($B60,'Despesas Mensais'!$B$4:$G$40,VLOOKUP(AA$2,'Despesas Mensais'!$B$46:$D$50,3,0),0)</f>
        <v>0</v>
      </c>
      <c r="AB60" s="776">
        <f>VLOOKUP($B60,'Despesas Mensais'!$B$4:$G$40,VLOOKUP(AB$2,'Despesas Mensais'!$B$46:$D$50,3,0),0)</f>
        <v>0</v>
      </c>
      <c r="AC60" s="776">
        <f>VLOOKUP($B60,'Despesas Mensais'!$B$4:$G$40,VLOOKUP(AC$2,'Despesas Mensais'!$B$46:$D$50,3,0),0)</f>
        <v>0</v>
      </c>
      <c r="AD60" s="776">
        <f>VLOOKUP($B60,'Despesas Mensais'!$B$4:$G$40,VLOOKUP(AD$2,'Despesas Mensais'!$B$46:$D$50,3,0),0)</f>
        <v>0</v>
      </c>
      <c r="AE60" s="776">
        <f>VLOOKUP($B60,'Despesas Mensais'!$B$4:$G$40,VLOOKUP(AE$2,'Despesas Mensais'!$B$46:$D$50,3,0),0)</f>
        <v>0</v>
      </c>
      <c r="AF60" s="776">
        <f>VLOOKUP($B60,'Despesas Mensais'!$B$4:$G$40,VLOOKUP(AF$2,'Despesas Mensais'!$B$46:$D$50,3,0),0)</f>
        <v>0</v>
      </c>
      <c r="AG60" s="776">
        <f>VLOOKUP($B60,'Despesas Mensais'!$B$4:$G$40,VLOOKUP(AG$2,'Despesas Mensais'!$B$46:$D$50,3,0),0)</f>
        <v>0</v>
      </c>
      <c r="AH60" s="776">
        <f>VLOOKUP($B60,'Despesas Mensais'!$B$4:$G$40,VLOOKUP(AH$2,'Despesas Mensais'!$B$46:$D$50,3,0),0)</f>
        <v>0</v>
      </c>
      <c r="AI60" s="776">
        <f>VLOOKUP($B60,'Despesas Mensais'!$B$4:$G$40,VLOOKUP(AI$2,'Despesas Mensais'!$B$46:$D$50,3,0),0)</f>
        <v>0</v>
      </c>
      <c r="AJ60" s="776">
        <f>VLOOKUP($B60,'Despesas Mensais'!$B$4:$G$40,VLOOKUP(AJ$2,'Despesas Mensais'!$B$46:$D$50,3,0),0)</f>
        <v>0</v>
      </c>
      <c r="AK60" s="776">
        <f>VLOOKUP($B60,'Despesas Mensais'!$B$4:$G$40,VLOOKUP(AK$2,'Despesas Mensais'!$B$46:$D$50,3,0),0)</f>
        <v>0</v>
      </c>
      <c r="AL60" s="776">
        <f>VLOOKUP($B60,'Despesas Mensais'!$B$4:$G$40,VLOOKUP(AL$2,'Despesas Mensais'!$B$46:$D$50,3,0),0)</f>
        <v>0</v>
      </c>
      <c r="AM60" s="776">
        <f>VLOOKUP($B60,'Despesas Mensais'!$B$4:$G$40,VLOOKUP(AM$2,'Despesas Mensais'!$B$46:$D$50,3,0),0)</f>
        <v>0</v>
      </c>
      <c r="AN60" s="776">
        <f>VLOOKUP($B60,'Despesas Mensais'!$B$4:$G$40,VLOOKUP(AN$2,'Despesas Mensais'!$B$46:$D$50,3,0),0)</f>
        <v>0</v>
      </c>
      <c r="AO60" s="776">
        <f>VLOOKUP($B60,'Despesas Mensais'!$B$4:$G$40,VLOOKUP(AO$2,'Despesas Mensais'!$B$46:$D$50,3,0),0)</f>
        <v>0</v>
      </c>
      <c r="AP60" s="776">
        <f>VLOOKUP($B60,'Despesas Mensais'!$B$4:$G$40,VLOOKUP(AP$2,'Despesas Mensais'!$B$46:$D$50,3,0),0)</f>
        <v>0</v>
      </c>
      <c r="AQ60" s="776">
        <f>VLOOKUP($B60,'Despesas Mensais'!$B$4:$G$40,VLOOKUP(AQ$2,'Despesas Mensais'!$B$46:$D$50,3,0),0)</f>
        <v>0</v>
      </c>
      <c r="AR60" s="776">
        <f>VLOOKUP($B60,'Despesas Mensais'!$B$4:$G$40,VLOOKUP(AR$2,'Despesas Mensais'!$B$46:$D$50,3,0),0)</f>
        <v>0</v>
      </c>
      <c r="AS60" s="776">
        <f>VLOOKUP($B60,'Despesas Mensais'!$B$4:$G$40,VLOOKUP(AS$2,'Despesas Mensais'!$B$46:$D$50,3,0),0)</f>
        <v>0</v>
      </c>
      <c r="AT60" s="776">
        <f>VLOOKUP($B60,'Despesas Mensais'!$B$4:$G$40,VLOOKUP(AT$2,'Despesas Mensais'!$B$46:$D$50,3,0),0)</f>
        <v>0</v>
      </c>
      <c r="AU60" s="776">
        <f>VLOOKUP($B60,'Despesas Mensais'!$B$4:$G$40,VLOOKUP(AU$2,'Despesas Mensais'!$B$46:$D$50,3,0),0)</f>
        <v>0</v>
      </c>
      <c r="AV60" s="776">
        <f>VLOOKUP($B60,'Despesas Mensais'!$B$4:$G$40,VLOOKUP(AV$2,'Despesas Mensais'!$B$46:$D$50,3,0),0)</f>
        <v>0</v>
      </c>
      <c r="AW60" s="776">
        <f>VLOOKUP($B60,'Despesas Mensais'!$B$4:$G$40,VLOOKUP(AW$2,'Despesas Mensais'!$B$46:$D$50,3,0),0)</f>
        <v>0</v>
      </c>
      <c r="AX60" s="776">
        <f>VLOOKUP($B60,'Despesas Mensais'!$B$4:$G$40,VLOOKUP(AX$2,'Despesas Mensais'!$B$46:$D$50,3,0),0)</f>
        <v>0</v>
      </c>
      <c r="AY60" s="776">
        <f>VLOOKUP($B60,'Despesas Mensais'!$B$4:$G$40,VLOOKUP(AY$2,'Despesas Mensais'!$B$46:$D$50,3,0),0)</f>
        <v>0</v>
      </c>
      <c r="AZ60" s="776">
        <f>VLOOKUP($B60,'Despesas Mensais'!$B$4:$G$40,VLOOKUP(AZ$2,'Despesas Mensais'!$B$46:$D$50,3,0),0)</f>
        <v>0</v>
      </c>
      <c r="BA60" s="776">
        <f>VLOOKUP($B60,'Despesas Mensais'!$B$4:$G$40,VLOOKUP(BA$2,'Despesas Mensais'!$B$46:$D$50,3,0),0)</f>
        <v>0</v>
      </c>
      <c r="BB60" s="776">
        <f>VLOOKUP($B60,'Despesas Mensais'!$B$4:$G$40,VLOOKUP(BB$2,'Despesas Mensais'!$B$46:$D$50,3,0),0)</f>
        <v>0</v>
      </c>
      <c r="BC60" s="776">
        <f>VLOOKUP($B60,'Despesas Mensais'!$B$4:$G$40,VLOOKUP(BC$2,'Despesas Mensais'!$B$46:$D$50,3,0),0)</f>
        <v>0</v>
      </c>
      <c r="BD60" s="777">
        <f>VLOOKUP($B60,'Despesas Mensais'!$B$4:$H$40,VLOOKUP(BD$2,'Despesas Mensais'!$B$46:$D$50,3,0),0)</f>
        <v>0</v>
      </c>
      <c r="BE60" s="777">
        <f>VLOOKUP($B60,'Despesas Mensais'!$B$4:$H$40,VLOOKUP(BE$2,'Despesas Mensais'!$B$46:$D$50,3,0),0)</f>
        <v>0</v>
      </c>
      <c r="BF60" s="777">
        <f>VLOOKUP($B60,'Despesas Mensais'!$B$4:$H$40,VLOOKUP(BF$2,'Despesas Mensais'!$B$46:$D$50,3,0),0)</f>
        <v>0</v>
      </c>
      <c r="BG60" s="777">
        <f>VLOOKUP($B60,'Despesas Mensais'!$B$4:$H$40,VLOOKUP(BG$2,'Despesas Mensais'!$B$46:$D$50,3,0),0)</f>
        <v>0</v>
      </c>
      <c r="BH60" s="777">
        <f>VLOOKUP($B60,'Despesas Mensais'!$B$4:$H$40,VLOOKUP(BH$2,'Despesas Mensais'!$B$46:$D$50,3,0),0)</f>
        <v>0</v>
      </c>
      <c r="BI60" s="777">
        <f>VLOOKUP($B60,'Despesas Mensais'!$B$4:$H$40,VLOOKUP(BI$2,'Despesas Mensais'!$B$46:$D$50,3,0),0)</f>
        <v>0</v>
      </c>
      <c r="BJ60" s="777">
        <f>VLOOKUP($B60,'Despesas Mensais'!$B$4:$H$40,VLOOKUP(BJ$2,'Despesas Mensais'!$B$46:$D$50,3,0),0)</f>
        <v>0</v>
      </c>
      <c r="BK60" s="777">
        <f>VLOOKUP($B60,'Despesas Mensais'!$B$4:$H$40,VLOOKUP(BK$2,'Despesas Mensais'!$B$46:$D$50,3,0),0)</f>
        <v>0</v>
      </c>
      <c r="BL60" s="777">
        <f>VLOOKUP($B60,'Despesas Mensais'!$B$4:$H$40,VLOOKUP(BL$2,'Despesas Mensais'!$B$46:$D$50,3,0),0)</f>
        <v>0</v>
      </c>
      <c r="BM60" s="777">
        <f>VLOOKUP($B60,'Despesas Mensais'!$B$4:$H$40,VLOOKUP(BM$2,'Despesas Mensais'!$B$46:$D$50,3,0),0)</f>
        <v>0</v>
      </c>
      <c r="BN60" s="777">
        <f>VLOOKUP($B60,'Despesas Mensais'!$B$4:$H$40,VLOOKUP(BN$2,'Despesas Mensais'!$B$46:$D$50,3,0),0)</f>
        <v>0</v>
      </c>
      <c r="BO60" s="777">
        <f>VLOOKUP($B60,'Despesas Mensais'!$B$4:$H$40,VLOOKUP(BO$2,'Despesas Mensais'!$B$46:$D$50,3,0),0)</f>
        <v>0</v>
      </c>
      <c r="BP60" s="1152"/>
      <c r="BQ60" s="778">
        <f t="shared" si="47"/>
        <v>0</v>
      </c>
      <c r="BR60" s="778">
        <f t="shared" ref="BR60:BS69" si="59">SUMIF($H$2:$BC$2,BR$2,$H60:$BC60)</f>
        <v>0</v>
      </c>
      <c r="BS60" s="778">
        <f t="shared" si="59"/>
        <v>0</v>
      </c>
      <c r="BT60" s="810">
        <f t="shared" si="58"/>
        <v>0</v>
      </c>
      <c r="BU60" s="808">
        <f t="shared" si="58"/>
        <v>0</v>
      </c>
      <c r="BV60" s="105"/>
      <c r="BW60" s="779">
        <f t="shared" si="50"/>
        <v>0</v>
      </c>
      <c r="BX60" s="115"/>
      <c r="BY60" s="115"/>
      <c r="BZ60" s="115"/>
      <c r="CA60" s="177">
        <f t="shared" ref="CA60:CE65" si="60">BQ60/SUM($BQ$70,$BR$70,$BS$70,$BT$70)</f>
        <v>0</v>
      </c>
      <c r="CB60" s="177">
        <f t="shared" si="60"/>
        <v>0</v>
      </c>
      <c r="CC60" s="177">
        <f t="shared" si="60"/>
        <v>0</v>
      </c>
      <c r="CD60" s="177">
        <f t="shared" si="60"/>
        <v>0</v>
      </c>
      <c r="CE60" s="177">
        <f t="shared" si="60"/>
        <v>0</v>
      </c>
      <c r="CF60" s="105"/>
      <c r="CG60" s="177">
        <f>BW60/BW5</f>
        <v>0</v>
      </c>
    </row>
    <row r="61" spans="2:85" s="112" customFormat="1" ht="20.100000000000001" hidden="1" customHeight="1" outlineLevel="1" x14ac:dyDescent="0.3">
      <c r="B61" s="773" t="str">
        <f>'Despesas Mensais'!B30</f>
        <v>Materiais de Limpeza</v>
      </c>
      <c r="C61" s="774"/>
      <c r="D61" s="774"/>
      <c r="E61" s="774"/>
      <c r="F61" s="774"/>
      <c r="G61" s="775"/>
      <c r="H61" s="783">
        <v>0</v>
      </c>
      <c r="I61" s="776">
        <f>IF(Premissas!$H$107="Receitas_3",0,VLOOKUP($B61,'Despesas Mensais'!$B$4:$G$40,VLOOKUP(I$2,'Despesas Mensais'!$B$46:$D$50,3,0),0))</f>
        <v>0</v>
      </c>
      <c r="J61" s="776">
        <f>IF(Premissas!$H$107="Receitas_3",0,VLOOKUP($B61,'Despesas Mensais'!$B$4:$G$40,VLOOKUP(J$2,'Despesas Mensais'!$B$46:$D$50,3,0),0))</f>
        <v>0</v>
      </c>
      <c r="K61" s="776">
        <f>VLOOKUP($B61,'Despesas Mensais'!$B$4:$G$40,VLOOKUP(K$2,'Despesas Mensais'!$B$46:$D$50,3,0),0)</f>
        <v>0</v>
      </c>
      <c r="L61" s="776">
        <f>VLOOKUP($B61,'Despesas Mensais'!$B$4:$G$40,VLOOKUP(L$2,'Despesas Mensais'!$B$46:$D$50,3,0),0)</f>
        <v>0</v>
      </c>
      <c r="M61" s="776">
        <f>VLOOKUP($B61,'Despesas Mensais'!$B$4:$G$40,VLOOKUP(M$2,'Despesas Mensais'!$B$46:$D$50,3,0),0)</f>
        <v>0</v>
      </c>
      <c r="N61" s="776">
        <f>VLOOKUP($B61,'Despesas Mensais'!$B$4:$G$40,VLOOKUP(N$2,'Despesas Mensais'!$B$46:$D$50,3,0),0)</f>
        <v>0</v>
      </c>
      <c r="O61" s="776">
        <f>VLOOKUP($B61,'Despesas Mensais'!$B$4:$G$40,VLOOKUP(O$2,'Despesas Mensais'!$B$46:$D$50,3,0),0)</f>
        <v>0</v>
      </c>
      <c r="P61" s="776">
        <f>VLOOKUP($B61,'Despesas Mensais'!$B$4:$G$40,VLOOKUP(P$2,'Despesas Mensais'!$B$46:$D$50,3,0),0)</f>
        <v>0</v>
      </c>
      <c r="Q61" s="776">
        <f>VLOOKUP($B61,'Despesas Mensais'!$B$4:$G$40,VLOOKUP(Q$2,'Despesas Mensais'!$B$46:$D$50,3,0),0)</f>
        <v>0</v>
      </c>
      <c r="R61" s="776">
        <f>VLOOKUP($B61,'Despesas Mensais'!$B$4:$G$40,VLOOKUP(R$2,'Despesas Mensais'!$B$46:$D$50,3,0),0)</f>
        <v>0</v>
      </c>
      <c r="S61" s="776">
        <f>VLOOKUP($B61,'Despesas Mensais'!$B$4:$G$40,VLOOKUP(S$2,'Despesas Mensais'!$B$46:$D$50,3,0),0)</f>
        <v>0</v>
      </c>
      <c r="T61" s="776">
        <f>VLOOKUP($B61,'Despesas Mensais'!$B$4:$G$40,VLOOKUP(T$2,'Despesas Mensais'!$B$46:$D$50,3,0),0)</f>
        <v>0</v>
      </c>
      <c r="U61" s="776">
        <f>VLOOKUP($B61,'Despesas Mensais'!$B$4:$G$40,VLOOKUP(U$2,'Despesas Mensais'!$B$46:$D$50,3,0),0)</f>
        <v>0</v>
      </c>
      <c r="V61" s="776">
        <f>VLOOKUP($B61,'Despesas Mensais'!$B$4:$G$40,VLOOKUP(V$2,'Despesas Mensais'!$B$46:$D$50,3,0),0)</f>
        <v>0</v>
      </c>
      <c r="W61" s="776">
        <f>VLOOKUP($B61,'Despesas Mensais'!$B$4:$G$40,VLOOKUP(W$2,'Despesas Mensais'!$B$46:$D$50,3,0),0)</f>
        <v>0</v>
      </c>
      <c r="X61" s="776">
        <f>VLOOKUP($B61,'Despesas Mensais'!$B$4:$G$40,VLOOKUP(X$2,'Despesas Mensais'!$B$46:$D$50,3,0),0)</f>
        <v>0</v>
      </c>
      <c r="Y61" s="776">
        <f>VLOOKUP($B61,'Despesas Mensais'!$B$4:$G$40,VLOOKUP(Y$2,'Despesas Mensais'!$B$46:$D$50,3,0),0)</f>
        <v>0</v>
      </c>
      <c r="Z61" s="776">
        <f>VLOOKUP($B61,'Despesas Mensais'!$B$4:$G$40,VLOOKUP(Z$2,'Despesas Mensais'!$B$46:$D$50,3,0),0)</f>
        <v>0</v>
      </c>
      <c r="AA61" s="776">
        <f>VLOOKUP($B61,'Despesas Mensais'!$B$4:$G$40,VLOOKUP(AA$2,'Despesas Mensais'!$B$46:$D$50,3,0),0)</f>
        <v>0</v>
      </c>
      <c r="AB61" s="776">
        <f>VLOOKUP($B61,'Despesas Mensais'!$B$4:$G$40,VLOOKUP(AB$2,'Despesas Mensais'!$B$46:$D$50,3,0),0)</f>
        <v>0</v>
      </c>
      <c r="AC61" s="776">
        <f>VLOOKUP($B61,'Despesas Mensais'!$B$4:$G$40,VLOOKUP(AC$2,'Despesas Mensais'!$B$46:$D$50,3,0),0)</f>
        <v>0</v>
      </c>
      <c r="AD61" s="776">
        <f>VLOOKUP($B61,'Despesas Mensais'!$B$4:$G$40,VLOOKUP(AD$2,'Despesas Mensais'!$B$46:$D$50,3,0),0)</f>
        <v>0</v>
      </c>
      <c r="AE61" s="776">
        <f>VLOOKUP($B61,'Despesas Mensais'!$B$4:$G$40,VLOOKUP(AE$2,'Despesas Mensais'!$B$46:$D$50,3,0),0)</f>
        <v>0</v>
      </c>
      <c r="AF61" s="776">
        <f>VLOOKUP($B61,'Despesas Mensais'!$B$4:$G$40,VLOOKUP(AF$2,'Despesas Mensais'!$B$46:$D$50,3,0),0)</f>
        <v>0</v>
      </c>
      <c r="AG61" s="776">
        <f>VLOOKUP($B61,'Despesas Mensais'!$B$4:$G$40,VLOOKUP(AG$2,'Despesas Mensais'!$B$46:$D$50,3,0),0)</f>
        <v>0</v>
      </c>
      <c r="AH61" s="776">
        <f>VLOOKUP($B61,'Despesas Mensais'!$B$4:$G$40,VLOOKUP(AH$2,'Despesas Mensais'!$B$46:$D$50,3,0),0)</f>
        <v>0</v>
      </c>
      <c r="AI61" s="776">
        <f>VLOOKUP($B61,'Despesas Mensais'!$B$4:$G$40,VLOOKUP(AI$2,'Despesas Mensais'!$B$46:$D$50,3,0),0)</f>
        <v>0</v>
      </c>
      <c r="AJ61" s="776">
        <f>VLOOKUP($B61,'Despesas Mensais'!$B$4:$G$40,VLOOKUP(AJ$2,'Despesas Mensais'!$B$46:$D$50,3,0),0)</f>
        <v>0</v>
      </c>
      <c r="AK61" s="776">
        <f>VLOOKUP($B61,'Despesas Mensais'!$B$4:$G$40,VLOOKUP(AK$2,'Despesas Mensais'!$B$46:$D$50,3,0),0)</f>
        <v>0</v>
      </c>
      <c r="AL61" s="776">
        <f>VLOOKUP($B61,'Despesas Mensais'!$B$4:$G$40,VLOOKUP(AL$2,'Despesas Mensais'!$B$46:$D$50,3,0),0)</f>
        <v>0</v>
      </c>
      <c r="AM61" s="776">
        <f>VLOOKUP($B61,'Despesas Mensais'!$B$4:$G$40,VLOOKUP(AM$2,'Despesas Mensais'!$B$46:$D$50,3,0),0)</f>
        <v>0</v>
      </c>
      <c r="AN61" s="776">
        <f>VLOOKUP($B61,'Despesas Mensais'!$B$4:$G$40,VLOOKUP(AN$2,'Despesas Mensais'!$B$46:$D$50,3,0),0)</f>
        <v>0</v>
      </c>
      <c r="AO61" s="776">
        <f>VLOOKUP($B61,'Despesas Mensais'!$B$4:$G$40,VLOOKUP(AO$2,'Despesas Mensais'!$B$46:$D$50,3,0),0)</f>
        <v>0</v>
      </c>
      <c r="AP61" s="776">
        <f>VLOOKUP($B61,'Despesas Mensais'!$B$4:$G$40,VLOOKUP(AP$2,'Despesas Mensais'!$B$46:$D$50,3,0),0)</f>
        <v>0</v>
      </c>
      <c r="AQ61" s="776">
        <f>VLOOKUP($B61,'Despesas Mensais'!$B$4:$G$40,VLOOKUP(AQ$2,'Despesas Mensais'!$B$46:$D$50,3,0),0)</f>
        <v>0</v>
      </c>
      <c r="AR61" s="776">
        <f>VLOOKUP($B61,'Despesas Mensais'!$B$4:$G$40,VLOOKUP(AR$2,'Despesas Mensais'!$B$46:$D$50,3,0),0)</f>
        <v>0</v>
      </c>
      <c r="AS61" s="776">
        <f>VLOOKUP($B61,'Despesas Mensais'!$B$4:$G$40,VLOOKUP(AS$2,'Despesas Mensais'!$B$46:$D$50,3,0),0)</f>
        <v>0</v>
      </c>
      <c r="AT61" s="776">
        <f>VLOOKUP($B61,'Despesas Mensais'!$B$4:$G$40,VLOOKUP(AT$2,'Despesas Mensais'!$B$46:$D$50,3,0),0)</f>
        <v>0</v>
      </c>
      <c r="AU61" s="776">
        <f>VLOOKUP($B61,'Despesas Mensais'!$B$4:$G$40,VLOOKUP(AU$2,'Despesas Mensais'!$B$46:$D$50,3,0),0)</f>
        <v>0</v>
      </c>
      <c r="AV61" s="776">
        <f>VLOOKUP($B61,'Despesas Mensais'!$B$4:$G$40,VLOOKUP(AV$2,'Despesas Mensais'!$B$46:$D$50,3,0),0)</f>
        <v>0</v>
      </c>
      <c r="AW61" s="776">
        <f>VLOOKUP($B61,'Despesas Mensais'!$B$4:$G$40,VLOOKUP(AW$2,'Despesas Mensais'!$B$46:$D$50,3,0),0)</f>
        <v>0</v>
      </c>
      <c r="AX61" s="776">
        <f>VLOOKUP($B61,'Despesas Mensais'!$B$4:$G$40,VLOOKUP(AX$2,'Despesas Mensais'!$B$46:$D$50,3,0),0)</f>
        <v>0</v>
      </c>
      <c r="AY61" s="776">
        <f>VLOOKUP($B61,'Despesas Mensais'!$B$4:$G$40,VLOOKUP(AY$2,'Despesas Mensais'!$B$46:$D$50,3,0),0)</f>
        <v>0</v>
      </c>
      <c r="AZ61" s="776">
        <f>VLOOKUP($B61,'Despesas Mensais'!$B$4:$G$40,VLOOKUP(AZ$2,'Despesas Mensais'!$B$46:$D$50,3,0),0)</f>
        <v>0</v>
      </c>
      <c r="BA61" s="776">
        <f>VLOOKUP($B61,'Despesas Mensais'!$B$4:$G$40,VLOOKUP(BA$2,'Despesas Mensais'!$B$46:$D$50,3,0),0)</f>
        <v>0</v>
      </c>
      <c r="BB61" s="776">
        <f>VLOOKUP($B61,'Despesas Mensais'!$B$4:$G$40,VLOOKUP(BB$2,'Despesas Mensais'!$B$46:$D$50,3,0),0)</f>
        <v>0</v>
      </c>
      <c r="BC61" s="776">
        <f>VLOOKUP($B61,'Despesas Mensais'!$B$4:$G$40,VLOOKUP(BC$2,'Despesas Mensais'!$B$46:$D$50,3,0),0)</f>
        <v>0</v>
      </c>
      <c r="BD61" s="777">
        <f>VLOOKUP($B61,'Despesas Mensais'!$B$4:$H$40,VLOOKUP(BD$2,'Despesas Mensais'!$B$46:$D$50,3,0),0)</f>
        <v>0</v>
      </c>
      <c r="BE61" s="777">
        <f>VLOOKUP($B61,'Despesas Mensais'!$B$4:$H$40,VLOOKUP(BE$2,'Despesas Mensais'!$B$46:$D$50,3,0),0)</f>
        <v>0</v>
      </c>
      <c r="BF61" s="777">
        <f>VLOOKUP($B61,'Despesas Mensais'!$B$4:$H$40,VLOOKUP(BF$2,'Despesas Mensais'!$B$46:$D$50,3,0),0)</f>
        <v>0</v>
      </c>
      <c r="BG61" s="777">
        <f>VLOOKUP($B61,'Despesas Mensais'!$B$4:$H$40,VLOOKUP(BG$2,'Despesas Mensais'!$B$46:$D$50,3,0),0)</f>
        <v>0</v>
      </c>
      <c r="BH61" s="777">
        <f>VLOOKUP($B61,'Despesas Mensais'!$B$4:$H$40,VLOOKUP(BH$2,'Despesas Mensais'!$B$46:$D$50,3,0),0)</f>
        <v>0</v>
      </c>
      <c r="BI61" s="777">
        <f>VLOOKUP($B61,'Despesas Mensais'!$B$4:$H$40,VLOOKUP(BI$2,'Despesas Mensais'!$B$46:$D$50,3,0),0)</f>
        <v>0</v>
      </c>
      <c r="BJ61" s="777">
        <f>VLOOKUP($B61,'Despesas Mensais'!$B$4:$H$40,VLOOKUP(BJ$2,'Despesas Mensais'!$B$46:$D$50,3,0),0)</f>
        <v>0</v>
      </c>
      <c r="BK61" s="777">
        <f>VLOOKUP($B61,'Despesas Mensais'!$B$4:$H$40,VLOOKUP(BK$2,'Despesas Mensais'!$B$46:$D$50,3,0),0)</f>
        <v>0</v>
      </c>
      <c r="BL61" s="777">
        <f>VLOOKUP($B61,'Despesas Mensais'!$B$4:$H$40,VLOOKUP(BL$2,'Despesas Mensais'!$B$46:$D$50,3,0),0)</f>
        <v>0</v>
      </c>
      <c r="BM61" s="777">
        <f>VLOOKUP($B61,'Despesas Mensais'!$B$4:$H$40,VLOOKUP(BM$2,'Despesas Mensais'!$B$46:$D$50,3,0),0)</f>
        <v>0</v>
      </c>
      <c r="BN61" s="777">
        <f>VLOOKUP($B61,'Despesas Mensais'!$B$4:$H$40,VLOOKUP(BN$2,'Despesas Mensais'!$B$46:$D$50,3,0),0)</f>
        <v>0</v>
      </c>
      <c r="BO61" s="777">
        <f>VLOOKUP($B61,'Despesas Mensais'!$B$4:$H$40,VLOOKUP(BO$2,'Despesas Mensais'!$B$46:$D$50,3,0),0)</f>
        <v>0</v>
      </c>
      <c r="BP61" s="1152"/>
      <c r="BQ61" s="778">
        <f t="shared" si="47"/>
        <v>0</v>
      </c>
      <c r="BR61" s="778">
        <f t="shared" si="59"/>
        <v>0</v>
      </c>
      <c r="BS61" s="778">
        <f t="shared" si="59"/>
        <v>0</v>
      </c>
      <c r="BT61" s="810">
        <f t="shared" si="58"/>
        <v>0</v>
      </c>
      <c r="BU61" s="808">
        <f t="shared" si="58"/>
        <v>0</v>
      </c>
      <c r="BV61" s="105"/>
      <c r="BW61" s="779">
        <f t="shared" si="50"/>
        <v>0</v>
      </c>
      <c r="BX61" s="115"/>
      <c r="BY61" s="115"/>
      <c r="BZ61" s="115"/>
      <c r="CA61" s="177">
        <f t="shared" si="60"/>
        <v>0</v>
      </c>
      <c r="CB61" s="177">
        <f t="shared" si="60"/>
        <v>0</v>
      </c>
      <c r="CC61" s="177">
        <f t="shared" si="60"/>
        <v>0</v>
      </c>
      <c r="CD61" s="177">
        <f t="shared" si="60"/>
        <v>0</v>
      </c>
      <c r="CE61" s="177">
        <f t="shared" si="60"/>
        <v>0</v>
      </c>
      <c r="CF61" s="105"/>
      <c r="CG61" s="177">
        <f>BW61/BW5</f>
        <v>0</v>
      </c>
    </row>
    <row r="62" spans="2:85" s="112" customFormat="1" ht="20.100000000000001" hidden="1" customHeight="1" outlineLevel="1" x14ac:dyDescent="0.3">
      <c r="B62" s="773" t="str">
        <f>'Despesas Mensais'!B31</f>
        <v>Materiais de Escritório</v>
      </c>
      <c r="C62" s="774"/>
      <c r="D62" s="774"/>
      <c r="E62" s="774"/>
      <c r="F62" s="774"/>
      <c r="G62" s="775"/>
      <c r="H62" s="783">
        <v>0</v>
      </c>
      <c r="I62" s="776">
        <f>IF(Premissas!$H$107="Receitas_3",0,VLOOKUP($B62,'Despesas Mensais'!$B$4:$G$40,VLOOKUP(I$2,'Despesas Mensais'!$B$46:$D$50,3,0),0))</f>
        <v>50</v>
      </c>
      <c r="J62" s="776">
        <f>IF(Premissas!$H$107="Receitas_3",0,VLOOKUP($B62,'Despesas Mensais'!$B$4:$G$40,VLOOKUP(J$2,'Despesas Mensais'!$B$46:$D$50,3,0),0))</f>
        <v>50</v>
      </c>
      <c r="K62" s="776">
        <f>VLOOKUP($B62,'Despesas Mensais'!$B$4:$G$40,VLOOKUP(K$2,'Despesas Mensais'!$B$46:$D$50,3,0),0)</f>
        <v>50</v>
      </c>
      <c r="L62" s="776">
        <f>VLOOKUP($B62,'Despesas Mensais'!$B$4:$G$40,VLOOKUP(L$2,'Despesas Mensais'!$B$46:$D$50,3,0),0)</f>
        <v>50</v>
      </c>
      <c r="M62" s="776">
        <f>VLOOKUP($B62,'Despesas Mensais'!$B$4:$G$40,VLOOKUP(M$2,'Despesas Mensais'!$B$46:$D$50,3,0),0)</f>
        <v>50</v>
      </c>
      <c r="N62" s="776">
        <f>VLOOKUP($B62,'Despesas Mensais'!$B$4:$G$40,VLOOKUP(N$2,'Despesas Mensais'!$B$46:$D$50,3,0),0)</f>
        <v>50</v>
      </c>
      <c r="O62" s="776">
        <f>VLOOKUP($B62,'Despesas Mensais'!$B$4:$G$40,VLOOKUP(O$2,'Despesas Mensais'!$B$46:$D$50,3,0),0)</f>
        <v>50</v>
      </c>
      <c r="P62" s="776">
        <f>VLOOKUP($B62,'Despesas Mensais'!$B$4:$G$40,VLOOKUP(P$2,'Despesas Mensais'!$B$46:$D$50,3,0),0)</f>
        <v>50</v>
      </c>
      <c r="Q62" s="776">
        <f>VLOOKUP($B62,'Despesas Mensais'!$B$4:$G$40,VLOOKUP(Q$2,'Despesas Mensais'!$B$46:$D$50,3,0),0)</f>
        <v>50</v>
      </c>
      <c r="R62" s="776">
        <f>VLOOKUP($B62,'Despesas Mensais'!$B$4:$G$40,VLOOKUP(R$2,'Despesas Mensais'!$B$46:$D$50,3,0),0)</f>
        <v>50</v>
      </c>
      <c r="S62" s="776">
        <f>VLOOKUP($B62,'Despesas Mensais'!$B$4:$G$40,VLOOKUP(S$2,'Despesas Mensais'!$B$46:$D$50,3,0),0)</f>
        <v>50</v>
      </c>
      <c r="T62" s="776">
        <f>VLOOKUP($B62,'Despesas Mensais'!$B$4:$G$40,VLOOKUP(T$2,'Despesas Mensais'!$B$46:$D$50,3,0),0)</f>
        <v>50</v>
      </c>
      <c r="U62" s="776">
        <f>VLOOKUP($B62,'Despesas Mensais'!$B$4:$G$40,VLOOKUP(U$2,'Despesas Mensais'!$B$46:$D$50,3,0),0)</f>
        <v>50</v>
      </c>
      <c r="V62" s="776">
        <f>VLOOKUP($B62,'Despesas Mensais'!$B$4:$G$40,VLOOKUP(V$2,'Despesas Mensais'!$B$46:$D$50,3,0),0)</f>
        <v>50</v>
      </c>
      <c r="W62" s="776">
        <f>VLOOKUP($B62,'Despesas Mensais'!$B$4:$G$40,VLOOKUP(W$2,'Despesas Mensais'!$B$46:$D$50,3,0),0)</f>
        <v>50</v>
      </c>
      <c r="X62" s="776">
        <f>VLOOKUP($B62,'Despesas Mensais'!$B$4:$G$40,VLOOKUP(X$2,'Despesas Mensais'!$B$46:$D$50,3,0),0)</f>
        <v>50</v>
      </c>
      <c r="Y62" s="776">
        <f>VLOOKUP($B62,'Despesas Mensais'!$B$4:$G$40,VLOOKUP(Y$2,'Despesas Mensais'!$B$46:$D$50,3,0),0)</f>
        <v>50</v>
      </c>
      <c r="Z62" s="776">
        <f>VLOOKUP($B62,'Despesas Mensais'!$B$4:$G$40,VLOOKUP(Z$2,'Despesas Mensais'!$B$46:$D$50,3,0),0)</f>
        <v>50</v>
      </c>
      <c r="AA62" s="776">
        <f>VLOOKUP($B62,'Despesas Mensais'!$B$4:$G$40,VLOOKUP(AA$2,'Despesas Mensais'!$B$46:$D$50,3,0),0)</f>
        <v>50</v>
      </c>
      <c r="AB62" s="776">
        <f>VLOOKUP($B62,'Despesas Mensais'!$B$4:$G$40,VLOOKUP(AB$2,'Despesas Mensais'!$B$46:$D$50,3,0),0)</f>
        <v>50</v>
      </c>
      <c r="AC62" s="776">
        <f>VLOOKUP($B62,'Despesas Mensais'!$B$4:$G$40,VLOOKUP(AC$2,'Despesas Mensais'!$B$46:$D$50,3,0),0)</f>
        <v>50</v>
      </c>
      <c r="AD62" s="776">
        <f>VLOOKUP($B62,'Despesas Mensais'!$B$4:$G$40,VLOOKUP(AD$2,'Despesas Mensais'!$B$46:$D$50,3,0),0)</f>
        <v>50</v>
      </c>
      <c r="AE62" s="776">
        <f>VLOOKUP($B62,'Despesas Mensais'!$B$4:$G$40,VLOOKUP(AE$2,'Despesas Mensais'!$B$46:$D$50,3,0),0)</f>
        <v>50</v>
      </c>
      <c r="AF62" s="776">
        <f>VLOOKUP($B62,'Despesas Mensais'!$B$4:$G$40,VLOOKUP(AF$2,'Despesas Mensais'!$B$46:$D$50,3,0),0)</f>
        <v>50</v>
      </c>
      <c r="AG62" s="776">
        <f>VLOOKUP($B62,'Despesas Mensais'!$B$4:$G$40,VLOOKUP(AG$2,'Despesas Mensais'!$B$46:$D$50,3,0),0)</f>
        <v>50</v>
      </c>
      <c r="AH62" s="776">
        <f>VLOOKUP($B62,'Despesas Mensais'!$B$4:$G$40,VLOOKUP(AH$2,'Despesas Mensais'!$B$46:$D$50,3,0),0)</f>
        <v>50</v>
      </c>
      <c r="AI62" s="776">
        <f>VLOOKUP($B62,'Despesas Mensais'!$B$4:$G$40,VLOOKUP(AI$2,'Despesas Mensais'!$B$46:$D$50,3,0),0)</f>
        <v>50</v>
      </c>
      <c r="AJ62" s="776">
        <f>VLOOKUP($B62,'Despesas Mensais'!$B$4:$G$40,VLOOKUP(AJ$2,'Despesas Mensais'!$B$46:$D$50,3,0),0)</f>
        <v>50</v>
      </c>
      <c r="AK62" s="776">
        <f>VLOOKUP($B62,'Despesas Mensais'!$B$4:$G$40,VLOOKUP(AK$2,'Despesas Mensais'!$B$46:$D$50,3,0),0)</f>
        <v>50</v>
      </c>
      <c r="AL62" s="776">
        <f>VLOOKUP($B62,'Despesas Mensais'!$B$4:$G$40,VLOOKUP(AL$2,'Despesas Mensais'!$B$46:$D$50,3,0),0)</f>
        <v>50</v>
      </c>
      <c r="AM62" s="776">
        <f>VLOOKUP($B62,'Despesas Mensais'!$B$4:$G$40,VLOOKUP(AM$2,'Despesas Mensais'!$B$46:$D$50,3,0),0)</f>
        <v>50</v>
      </c>
      <c r="AN62" s="776">
        <f>VLOOKUP($B62,'Despesas Mensais'!$B$4:$G$40,VLOOKUP(AN$2,'Despesas Mensais'!$B$46:$D$50,3,0),0)</f>
        <v>50</v>
      </c>
      <c r="AO62" s="776">
        <f>VLOOKUP($B62,'Despesas Mensais'!$B$4:$G$40,VLOOKUP(AO$2,'Despesas Mensais'!$B$46:$D$50,3,0),0)</f>
        <v>50</v>
      </c>
      <c r="AP62" s="776">
        <f>VLOOKUP($B62,'Despesas Mensais'!$B$4:$G$40,VLOOKUP(AP$2,'Despesas Mensais'!$B$46:$D$50,3,0),0)</f>
        <v>50</v>
      </c>
      <c r="AQ62" s="776">
        <f>VLOOKUP($B62,'Despesas Mensais'!$B$4:$G$40,VLOOKUP(AQ$2,'Despesas Mensais'!$B$46:$D$50,3,0),0)</f>
        <v>50</v>
      </c>
      <c r="AR62" s="776">
        <f>VLOOKUP($B62,'Despesas Mensais'!$B$4:$G$40,VLOOKUP(AR$2,'Despesas Mensais'!$B$46:$D$50,3,0),0)</f>
        <v>50</v>
      </c>
      <c r="AS62" s="776">
        <f>VLOOKUP($B62,'Despesas Mensais'!$B$4:$G$40,VLOOKUP(AS$2,'Despesas Mensais'!$B$46:$D$50,3,0),0)</f>
        <v>50</v>
      </c>
      <c r="AT62" s="776">
        <f>VLOOKUP($B62,'Despesas Mensais'!$B$4:$G$40,VLOOKUP(AT$2,'Despesas Mensais'!$B$46:$D$50,3,0),0)</f>
        <v>50</v>
      </c>
      <c r="AU62" s="776">
        <f>VLOOKUP($B62,'Despesas Mensais'!$B$4:$G$40,VLOOKUP(AU$2,'Despesas Mensais'!$B$46:$D$50,3,0),0)</f>
        <v>50</v>
      </c>
      <c r="AV62" s="776">
        <f>VLOOKUP($B62,'Despesas Mensais'!$B$4:$G$40,VLOOKUP(AV$2,'Despesas Mensais'!$B$46:$D$50,3,0),0)</f>
        <v>50</v>
      </c>
      <c r="AW62" s="776">
        <f>VLOOKUP($B62,'Despesas Mensais'!$B$4:$G$40,VLOOKUP(AW$2,'Despesas Mensais'!$B$46:$D$50,3,0),0)</f>
        <v>50</v>
      </c>
      <c r="AX62" s="776">
        <f>VLOOKUP($B62,'Despesas Mensais'!$B$4:$G$40,VLOOKUP(AX$2,'Despesas Mensais'!$B$46:$D$50,3,0),0)</f>
        <v>50</v>
      </c>
      <c r="AY62" s="776">
        <f>VLOOKUP($B62,'Despesas Mensais'!$B$4:$G$40,VLOOKUP(AY$2,'Despesas Mensais'!$B$46:$D$50,3,0),0)</f>
        <v>50</v>
      </c>
      <c r="AZ62" s="776">
        <f>VLOOKUP($B62,'Despesas Mensais'!$B$4:$G$40,VLOOKUP(AZ$2,'Despesas Mensais'!$B$46:$D$50,3,0),0)</f>
        <v>50</v>
      </c>
      <c r="BA62" s="776">
        <f>VLOOKUP($B62,'Despesas Mensais'!$B$4:$G$40,VLOOKUP(BA$2,'Despesas Mensais'!$B$46:$D$50,3,0),0)</f>
        <v>50</v>
      </c>
      <c r="BB62" s="776">
        <f>VLOOKUP($B62,'Despesas Mensais'!$B$4:$G$40,VLOOKUP(BB$2,'Despesas Mensais'!$B$46:$D$50,3,0),0)</f>
        <v>50</v>
      </c>
      <c r="BC62" s="776">
        <f>VLOOKUP($B62,'Despesas Mensais'!$B$4:$G$40,VLOOKUP(BC$2,'Despesas Mensais'!$B$46:$D$50,3,0),0)</f>
        <v>50</v>
      </c>
      <c r="BD62" s="777">
        <f>VLOOKUP($B62,'Despesas Mensais'!$B$4:$H$40,VLOOKUP(BD$2,'Despesas Mensais'!$B$46:$D$50,3,0),0)</f>
        <v>50</v>
      </c>
      <c r="BE62" s="777">
        <f>VLOOKUP($B62,'Despesas Mensais'!$B$4:$H$40,VLOOKUP(BE$2,'Despesas Mensais'!$B$46:$D$50,3,0),0)</f>
        <v>50</v>
      </c>
      <c r="BF62" s="777">
        <f>VLOOKUP($B62,'Despesas Mensais'!$B$4:$H$40,VLOOKUP(BF$2,'Despesas Mensais'!$B$46:$D$50,3,0),0)</f>
        <v>50</v>
      </c>
      <c r="BG62" s="777">
        <f>VLOOKUP($B62,'Despesas Mensais'!$B$4:$H$40,VLOOKUP(BG$2,'Despesas Mensais'!$B$46:$D$50,3,0),0)</f>
        <v>50</v>
      </c>
      <c r="BH62" s="777">
        <f>VLOOKUP($B62,'Despesas Mensais'!$B$4:$H$40,VLOOKUP(BH$2,'Despesas Mensais'!$B$46:$D$50,3,0),0)</f>
        <v>50</v>
      </c>
      <c r="BI62" s="777">
        <f>VLOOKUP($B62,'Despesas Mensais'!$B$4:$H$40,VLOOKUP(BI$2,'Despesas Mensais'!$B$46:$D$50,3,0),0)</f>
        <v>50</v>
      </c>
      <c r="BJ62" s="777">
        <f>VLOOKUP($B62,'Despesas Mensais'!$B$4:$H$40,VLOOKUP(BJ$2,'Despesas Mensais'!$B$46:$D$50,3,0),0)</f>
        <v>50</v>
      </c>
      <c r="BK62" s="777">
        <f>VLOOKUP($B62,'Despesas Mensais'!$B$4:$H$40,VLOOKUP(BK$2,'Despesas Mensais'!$B$46:$D$50,3,0),0)</f>
        <v>50</v>
      </c>
      <c r="BL62" s="777">
        <f>VLOOKUP($B62,'Despesas Mensais'!$B$4:$H$40,VLOOKUP(BL$2,'Despesas Mensais'!$B$46:$D$50,3,0),0)</f>
        <v>50</v>
      </c>
      <c r="BM62" s="777">
        <f>VLOOKUP($B62,'Despesas Mensais'!$B$4:$H$40,VLOOKUP(BM$2,'Despesas Mensais'!$B$46:$D$50,3,0),0)</f>
        <v>50</v>
      </c>
      <c r="BN62" s="777">
        <f>VLOOKUP($B62,'Despesas Mensais'!$B$4:$H$40,VLOOKUP(BN$2,'Despesas Mensais'!$B$46:$D$50,3,0),0)</f>
        <v>50</v>
      </c>
      <c r="BO62" s="777">
        <f>VLOOKUP($B62,'Despesas Mensais'!$B$4:$H$40,VLOOKUP(BO$2,'Despesas Mensais'!$B$46:$D$50,3,0),0)</f>
        <v>50</v>
      </c>
      <c r="BP62" s="1152"/>
      <c r="BQ62" s="778">
        <f t="shared" si="47"/>
        <v>550</v>
      </c>
      <c r="BR62" s="778">
        <f t="shared" si="59"/>
        <v>600</v>
      </c>
      <c r="BS62" s="778">
        <f t="shared" si="59"/>
        <v>600</v>
      </c>
      <c r="BT62" s="810">
        <f t="shared" si="58"/>
        <v>600</v>
      </c>
      <c r="BU62" s="808">
        <f t="shared" si="58"/>
        <v>600</v>
      </c>
      <c r="BV62" s="105"/>
      <c r="BW62" s="779">
        <f t="shared" si="50"/>
        <v>587.5</v>
      </c>
      <c r="BX62" s="115"/>
      <c r="BY62" s="115"/>
      <c r="BZ62" s="115"/>
      <c r="CA62" s="177">
        <f t="shared" si="60"/>
        <v>4.9289394795237048E-3</v>
      </c>
      <c r="CB62" s="177">
        <f t="shared" si="60"/>
        <v>5.3770248867531329E-3</v>
      </c>
      <c r="CC62" s="177">
        <f t="shared" si="60"/>
        <v>5.3770248867531329E-3</v>
      </c>
      <c r="CD62" s="177">
        <f t="shared" si="60"/>
        <v>5.3770248867531329E-3</v>
      </c>
      <c r="CE62" s="177">
        <f t="shared" si="60"/>
        <v>5.3770248867531329E-3</v>
      </c>
      <c r="CF62" s="105"/>
      <c r="CG62" s="177">
        <f>BW62/BW5</f>
        <v>5.6641302503767233E-4</v>
      </c>
    </row>
    <row r="63" spans="2:85" s="112" customFormat="1" ht="20.100000000000001" hidden="1" customHeight="1" outlineLevel="1" x14ac:dyDescent="0.3">
      <c r="B63" s="772" t="str">
        <f>'Despesas Mensais'!B32</f>
        <v>Outros - diretamente na empresa</v>
      </c>
      <c r="C63" s="774"/>
      <c r="D63" s="774"/>
      <c r="E63" s="774"/>
      <c r="F63" s="774"/>
      <c r="G63" s="775"/>
      <c r="H63" s="783">
        <v>0</v>
      </c>
      <c r="I63" s="776">
        <f>IF(Premissas!$H$107="Receitas_3",0,VLOOKUP($B63,'Despesas Mensais'!$B$4:$G$40,VLOOKUP(I$2,'Despesas Mensais'!$B$46:$D$50,3,0),0))</f>
        <v>0</v>
      </c>
      <c r="J63" s="776">
        <f>IF(Premissas!$H$107="Receitas_3",0,VLOOKUP($B63,'Despesas Mensais'!$B$4:$G$40,VLOOKUP(J$2,'Despesas Mensais'!$B$46:$D$50,3,0),0))</f>
        <v>0</v>
      </c>
      <c r="K63" s="776">
        <f>VLOOKUP($B63,'Despesas Mensais'!$B$4:$G$40,VLOOKUP(K$2,'Despesas Mensais'!$B$46:$D$50,3,0),0)</f>
        <v>0</v>
      </c>
      <c r="L63" s="776">
        <f>VLOOKUP($B63,'Despesas Mensais'!$B$4:$G$40,VLOOKUP(L$2,'Despesas Mensais'!$B$46:$D$50,3,0),0)</f>
        <v>0</v>
      </c>
      <c r="M63" s="776">
        <f>VLOOKUP($B63,'Despesas Mensais'!$B$4:$G$40,VLOOKUP(M$2,'Despesas Mensais'!$B$46:$D$50,3,0),0)</f>
        <v>0</v>
      </c>
      <c r="N63" s="776">
        <f>VLOOKUP($B63,'Despesas Mensais'!$B$4:$G$40,VLOOKUP(N$2,'Despesas Mensais'!$B$46:$D$50,3,0),0)</f>
        <v>0</v>
      </c>
      <c r="O63" s="776">
        <f>VLOOKUP($B63,'Despesas Mensais'!$B$4:$G$40,VLOOKUP(O$2,'Despesas Mensais'!$B$46:$D$50,3,0),0)</f>
        <v>0</v>
      </c>
      <c r="P63" s="776">
        <f>VLOOKUP($B63,'Despesas Mensais'!$B$4:$G$40,VLOOKUP(P$2,'Despesas Mensais'!$B$46:$D$50,3,0),0)</f>
        <v>0</v>
      </c>
      <c r="Q63" s="776">
        <f>VLOOKUP($B63,'Despesas Mensais'!$B$4:$G$40,VLOOKUP(Q$2,'Despesas Mensais'!$B$46:$D$50,3,0),0)</f>
        <v>0</v>
      </c>
      <c r="R63" s="776">
        <f>VLOOKUP($B63,'Despesas Mensais'!$B$4:$G$40,VLOOKUP(R$2,'Despesas Mensais'!$B$46:$D$50,3,0),0)</f>
        <v>0</v>
      </c>
      <c r="S63" s="776">
        <f>VLOOKUP($B63,'Despesas Mensais'!$B$4:$G$40,VLOOKUP(S$2,'Despesas Mensais'!$B$46:$D$50,3,0),0)</f>
        <v>0</v>
      </c>
      <c r="T63" s="776">
        <f>VLOOKUP($B63,'Despesas Mensais'!$B$4:$G$40,VLOOKUP(T$2,'Despesas Mensais'!$B$46:$D$50,3,0),0)</f>
        <v>0</v>
      </c>
      <c r="U63" s="776">
        <f>VLOOKUP($B63,'Despesas Mensais'!$B$4:$G$40,VLOOKUP(U$2,'Despesas Mensais'!$B$46:$D$50,3,0),0)</f>
        <v>0</v>
      </c>
      <c r="V63" s="776">
        <f>VLOOKUP($B63,'Despesas Mensais'!$B$4:$G$40,VLOOKUP(V$2,'Despesas Mensais'!$B$46:$D$50,3,0),0)</f>
        <v>0</v>
      </c>
      <c r="W63" s="776">
        <f>VLOOKUP($B63,'Despesas Mensais'!$B$4:$G$40,VLOOKUP(W$2,'Despesas Mensais'!$B$46:$D$50,3,0),0)</f>
        <v>0</v>
      </c>
      <c r="X63" s="776">
        <f>VLOOKUP($B63,'Despesas Mensais'!$B$4:$G$40,VLOOKUP(X$2,'Despesas Mensais'!$B$46:$D$50,3,0),0)</f>
        <v>0</v>
      </c>
      <c r="Y63" s="776">
        <f>VLOOKUP($B63,'Despesas Mensais'!$B$4:$G$40,VLOOKUP(Y$2,'Despesas Mensais'!$B$46:$D$50,3,0),0)</f>
        <v>0</v>
      </c>
      <c r="Z63" s="776">
        <f>VLOOKUP($B63,'Despesas Mensais'!$B$4:$G$40,VLOOKUP(Z$2,'Despesas Mensais'!$B$46:$D$50,3,0),0)</f>
        <v>0</v>
      </c>
      <c r="AA63" s="776">
        <f>VLOOKUP($B63,'Despesas Mensais'!$B$4:$G$40,VLOOKUP(AA$2,'Despesas Mensais'!$B$46:$D$50,3,0),0)</f>
        <v>0</v>
      </c>
      <c r="AB63" s="776">
        <f>VLOOKUP($B63,'Despesas Mensais'!$B$4:$G$40,VLOOKUP(AB$2,'Despesas Mensais'!$B$46:$D$50,3,0),0)</f>
        <v>0</v>
      </c>
      <c r="AC63" s="776">
        <f>VLOOKUP($B63,'Despesas Mensais'!$B$4:$G$40,VLOOKUP(AC$2,'Despesas Mensais'!$B$46:$D$50,3,0),0)</f>
        <v>0</v>
      </c>
      <c r="AD63" s="776">
        <f>VLOOKUP($B63,'Despesas Mensais'!$B$4:$G$40,VLOOKUP(AD$2,'Despesas Mensais'!$B$46:$D$50,3,0),0)</f>
        <v>0</v>
      </c>
      <c r="AE63" s="776">
        <f>VLOOKUP($B63,'Despesas Mensais'!$B$4:$G$40,VLOOKUP(AE$2,'Despesas Mensais'!$B$46:$D$50,3,0),0)</f>
        <v>0</v>
      </c>
      <c r="AF63" s="776">
        <f>VLOOKUP($B63,'Despesas Mensais'!$B$4:$G$40,VLOOKUP(AF$2,'Despesas Mensais'!$B$46:$D$50,3,0),0)</f>
        <v>0</v>
      </c>
      <c r="AG63" s="776">
        <f>VLOOKUP($B63,'Despesas Mensais'!$B$4:$G$40,VLOOKUP(AG$2,'Despesas Mensais'!$B$46:$D$50,3,0),0)</f>
        <v>0</v>
      </c>
      <c r="AH63" s="776">
        <f>VLOOKUP($B63,'Despesas Mensais'!$B$4:$G$40,VLOOKUP(AH$2,'Despesas Mensais'!$B$46:$D$50,3,0),0)</f>
        <v>0</v>
      </c>
      <c r="AI63" s="776">
        <f>VLOOKUP($B63,'Despesas Mensais'!$B$4:$G$40,VLOOKUP(AI$2,'Despesas Mensais'!$B$46:$D$50,3,0),0)</f>
        <v>0</v>
      </c>
      <c r="AJ63" s="776">
        <f>VLOOKUP($B63,'Despesas Mensais'!$B$4:$G$40,VLOOKUP(AJ$2,'Despesas Mensais'!$B$46:$D$50,3,0),0)</f>
        <v>0</v>
      </c>
      <c r="AK63" s="776">
        <f>VLOOKUP($B63,'Despesas Mensais'!$B$4:$G$40,VLOOKUP(AK$2,'Despesas Mensais'!$B$46:$D$50,3,0),0)</f>
        <v>0</v>
      </c>
      <c r="AL63" s="776">
        <f>VLOOKUP($B63,'Despesas Mensais'!$B$4:$G$40,VLOOKUP(AL$2,'Despesas Mensais'!$B$46:$D$50,3,0),0)</f>
        <v>0</v>
      </c>
      <c r="AM63" s="776">
        <f>VLOOKUP($B63,'Despesas Mensais'!$B$4:$G$40,VLOOKUP(AM$2,'Despesas Mensais'!$B$46:$D$50,3,0),0)</f>
        <v>0</v>
      </c>
      <c r="AN63" s="776">
        <f>VLOOKUP($B63,'Despesas Mensais'!$B$4:$G$40,VLOOKUP(AN$2,'Despesas Mensais'!$B$46:$D$50,3,0),0)</f>
        <v>0</v>
      </c>
      <c r="AO63" s="776">
        <f>VLOOKUP($B63,'Despesas Mensais'!$B$4:$G$40,VLOOKUP(AO$2,'Despesas Mensais'!$B$46:$D$50,3,0),0)</f>
        <v>0</v>
      </c>
      <c r="AP63" s="776">
        <f>VLOOKUP($B63,'Despesas Mensais'!$B$4:$G$40,VLOOKUP(AP$2,'Despesas Mensais'!$B$46:$D$50,3,0),0)</f>
        <v>0</v>
      </c>
      <c r="AQ63" s="776">
        <f>VLOOKUP($B63,'Despesas Mensais'!$B$4:$G$40,VLOOKUP(AQ$2,'Despesas Mensais'!$B$46:$D$50,3,0),0)</f>
        <v>0</v>
      </c>
      <c r="AR63" s="776">
        <f>VLOOKUP($B63,'Despesas Mensais'!$B$4:$G$40,VLOOKUP(AR$2,'Despesas Mensais'!$B$46:$D$50,3,0),0)</f>
        <v>0</v>
      </c>
      <c r="AS63" s="776">
        <f>VLOOKUP($B63,'Despesas Mensais'!$B$4:$G$40,VLOOKUP(AS$2,'Despesas Mensais'!$B$46:$D$50,3,0),0)</f>
        <v>0</v>
      </c>
      <c r="AT63" s="776">
        <f>VLOOKUP($B63,'Despesas Mensais'!$B$4:$G$40,VLOOKUP(AT$2,'Despesas Mensais'!$B$46:$D$50,3,0),0)</f>
        <v>0</v>
      </c>
      <c r="AU63" s="776">
        <f>VLOOKUP($B63,'Despesas Mensais'!$B$4:$G$40,VLOOKUP(AU$2,'Despesas Mensais'!$B$46:$D$50,3,0),0)</f>
        <v>0</v>
      </c>
      <c r="AV63" s="776">
        <f>VLOOKUP($B63,'Despesas Mensais'!$B$4:$G$40,VLOOKUP(AV$2,'Despesas Mensais'!$B$46:$D$50,3,0),0)</f>
        <v>0</v>
      </c>
      <c r="AW63" s="776">
        <f>VLOOKUP($B63,'Despesas Mensais'!$B$4:$G$40,VLOOKUP(AW$2,'Despesas Mensais'!$B$46:$D$50,3,0),0)</f>
        <v>0</v>
      </c>
      <c r="AX63" s="776">
        <f>VLOOKUP($B63,'Despesas Mensais'!$B$4:$G$40,VLOOKUP(AX$2,'Despesas Mensais'!$B$46:$D$50,3,0),0)</f>
        <v>0</v>
      </c>
      <c r="AY63" s="776">
        <f>VLOOKUP($B63,'Despesas Mensais'!$B$4:$G$40,VLOOKUP(AY$2,'Despesas Mensais'!$B$46:$D$50,3,0),0)</f>
        <v>0</v>
      </c>
      <c r="AZ63" s="776">
        <f>VLOOKUP($B63,'Despesas Mensais'!$B$4:$G$40,VLOOKUP(AZ$2,'Despesas Mensais'!$B$46:$D$50,3,0),0)</f>
        <v>0</v>
      </c>
      <c r="BA63" s="776">
        <f>VLOOKUP($B63,'Despesas Mensais'!$B$4:$G$40,VLOOKUP(BA$2,'Despesas Mensais'!$B$46:$D$50,3,0),0)</f>
        <v>0</v>
      </c>
      <c r="BB63" s="776">
        <f>VLOOKUP($B63,'Despesas Mensais'!$B$4:$G$40,VLOOKUP(BB$2,'Despesas Mensais'!$B$46:$D$50,3,0),0)</f>
        <v>0</v>
      </c>
      <c r="BC63" s="776">
        <f>VLOOKUP($B63,'Despesas Mensais'!$B$4:$G$40,VLOOKUP(BC$2,'Despesas Mensais'!$B$46:$D$50,3,0),0)</f>
        <v>0</v>
      </c>
      <c r="BD63" s="777">
        <f>VLOOKUP($B63,'Despesas Mensais'!$B$4:$H$40,VLOOKUP(BD$2,'Despesas Mensais'!$B$46:$D$50,3,0),0)</f>
        <v>0</v>
      </c>
      <c r="BE63" s="777">
        <f>VLOOKUP($B63,'Despesas Mensais'!$B$4:$H$40,VLOOKUP(BE$2,'Despesas Mensais'!$B$46:$D$50,3,0),0)</f>
        <v>0</v>
      </c>
      <c r="BF63" s="777">
        <f>VLOOKUP($B63,'Despesas Mensais'!$B$4:$H$40,VLOOKUP(BF$2,'Despesas Mensais'!$B$46:$D$50,3,0),0)</f>
        <v>0</v>
      </c>
      <c r="BG63" s="777">
        <f>VLOOKUP($B63,'Despesas Mensais'!$B$4:$H$40,VLOOKUP(BG$2,'Despesas Mensais'!$B$46:$D$50,3,0),0)</f>
        <v>0</v>
      </c>
      <c r="BH63" s="777">
        <f>VLOOKUP($B63,'Despesas Mensais'!$B$4:$H$40,VLOOKUP(BH$2,'Despesas Mensais'!$B$46:$D$50,3,0),0)</f>
        <v>0</v>
      </c>
      <c r="BI63" s="777">
        <f>VLOOKUP($B63,'Despesas Mensais'!$B$4:$H$40,VLOOKUP(BI$2,'Despesas Mensais'!$B$46:$D$50,3,0),0)</f>
        <v>0</v>
      </c>
      <c r="BJ63" s="777">
        <f>VLOOKUP($B63,'Despesas Mensais'!$B$4:$H$40,VLOOKUP(BJ$2,'Despesas Mensais'!$B$46:$D$50,3,0),0)</f>
        <v>0</v>
      </c>
      <c r="BK63" s="777">
        <f>VLOOKUP($B63,'Despesas Mensais'!$B$4:$H$40,VLOOKUP(BK$2,'Despesas Mensais'!$B$46:$D$50,3,0),0)</f>
        <v>0</v>
      </c>
      <c r="BL63" s="777">
        <f>VLOOKUP($B63,'Despesas Mensais'!$B$4:$H$40,VLOOKUP(BL$2,'Despesas Mensais'!$B$46:$D$50,3,0),0)</f>
        <v>0</v>
      </c>
      <c r="BM63" s="777">
        <f>VLOOKUP($B63,'Despesas Mensais'!$B$4:$H$40,VLOOKUP(BM$2,'Despesas Mensais'!$B$46:$D$50,3,0),0)</f>
        <v>0</v>
      </c>
      <c r="BN63" s="777">
        <f>VLOOKUP($B63,'Despesas Mensais'!$B$4:$H$40,VLOOKUP(BN$2,'Despesas Mensais'!$B$46:$D$50,3,0),0)</f>
        <v>0</v>
      </c>
      <c r="BO63" s="777">
        <f>VLOOKUP($B63,'Despesas Mensais'!$B$4:$H$40,VLOOKUP(BO$2,'Despesas Mensais'!$B$46:$D$50,3,0),0)</f>
        <v>0</v>
      </c>
      <c r="BP63" s="1152"/>
      <c r="BQ63" s="778">
        <f t="shared" si="47"/>
        <v>0</v>
      </c>
      <c r="BR63" s="778">
        <f t="shared" si="59"/>
        <v>0</v>
      </c>
      <c r="BS63" s="778">
        <f t="shared" si="59"/>
        <v>0</v>
      </c>
      <c r="BT63" s="810">
        <f t="shared" si="58"/>
        <v>0</v>
      </c>
      <c r="BU63" s="808">
        <f t="shared" si="58"/>
        <v>0</v>
      </c>
      <c r="BV63" s="105"/>
      <c r="BW63" s="779">
        <f t="shared" si="50"/>
        <v>0</v>
      </c>
      <c r="BX63" s="115"/>
      <c r="BY63" s="115"/>
      <c r="BZ63" s="115"/>
      <c r="CA63" s="177">
        <f t="shared" si="60"/>
        <v>0</v>
      </c>
      <c r="CB63" s="177">
        <f t="shared" si="60"/>
        <v>0</v>
      </c>
      <c r="CC63" s="177">
        <f t="shared" si="60"/>
        <v>0</v>
      </c>
      <c r="CD63" s="177">
        <f t="shared" si="60"/>
        <v>0</v>
      </c>
      <c r="CE63" s="177">
        <f t="shared" si="60"/>
        <v>0</v>
      </c>
      <c r="CF63" s="105"/>
      <c r="CG63" s="177">
        <f>BW63/BW5</f>
        <v>0</v>
      </c>
    </row>
    <row r="64" spans="2:85" s="112" customFormat="1" ht="20.100000000000001" hidden="1" customHeight="1" outlineLevel="1" x14ac:dyDescent="0.3">
      <c r="B64" s="773" t="str">
        <f>'Despesas Mensais'!B33</f>
        <v>Provisão Visita de Desenvolvimento do Franqueado</v>
      </c>
      <c r="C64" s="774"/>
      <c r="D64" s="774"/>
      <c r="E64" s="774"/>
      <c r="F64" s="774"/>
      <c r="G64" s="775"/>
      <c r="H64" s="783">
        <v>0</v>
      </c>
      <c r="I64" s="776">
        <f>IF(Premissas!$H$107="Receitas_3",0,VLOOKUP($B64,'Despesas Mensais'!$B$4:$G$40,VLOOKUP(I$2,'Despesas Mensais'!$B$46:$D$50,3,0),0))</f>
        <v>204.17</v>
      </c>
      <c r="J64" s="776">
        <f>IF(Premissas!$H$107="Receitas_3",0,VLOOKUP($B64,'Despesas Mensais'!$B$4:$G$40,VLOOKUP(J$2,'Despesas Mensais'!$B$46:$D$50,3,0),0))</f>
        <v>204.17</v>
      </c>
      <c r="K64" s="776">
        <f>VLOOKUP($B64,'Despesas Mensais'!$B$4:$G$40,VLOOKUP(K$2,'Despesas Mensais'!$B$46:$D$50,3,0),0)</f>
        <v>204.17</v>
      </c>
      <c r="L64" s="776">
        <f>VLOOKUP($B64,'Despesas Mensais'!$B$4:$G$40,VLOOKUP(L$2,'Despesas Mensais'!$B$46:$D$50,3,0),0)</f>
        <v>204.17</v>
      </c>
      <c r="M64" s="776">
        <f>VLOOKUP($B64,'Despesas Mensais'!$B$4:$G$40,VLOOKUP(M$2,'Despesas Mensais'!$B$46:$D$50,3,0),0)</f>
        <v>204.17</v>
      </c>
      <c r="N64" s="776">
        <f>VLOOKUP($B64,'Despesas Mensais'!$B$4:$G$40,VLOOKUP(N$2,'Despesas Mensais'!$B$46:$D$50,3,0),0)</f>
        <v>204.17</v>
      </c>
      <c r="O64" s="776">
        <f>VLOOKUP($B64,'Despesas Mensais'!$B$4:$G$40,VLOOKUP(O$2,'Despesas Mensais'!$B$46:$D$50,3,0),0)</f>
        <v>204.17</v>
      </c>
      <c r="P64" s="776">
        <f>VLOOKUP($B64,'Despesas Mensais'!$B$4:$G$40,VLOOKUP(P$2,'Despesas Mensais'!$B$46:$D$50,3,0),0)</f>
        <v>204.17</v>
      </c>
      <c r="Q64" s="776">
        <f>VLOOKUP($B64,'Despesas Mensais'!$B$4:$G$40,VLOOKUP(Q$2,'Despesas Mensais'!$B$46:$D$50,3,0),0)</f>
        <v>204.17</v>
      </c>
      <c r="R64" s="776">
        <f>VLOOKUP($B64,'Despesas Mensais'!$B$4:$G$40,VLOOKUP(R$2,'Despesas Mensais'!$B$46:$D$50,3,0),0)</f>
        <v>204.17</v>
      </c>
      <c r="S64" s="776">
        <f>VLOOKUP($B64,'Despesas Mensais'!$B$4:$G$40,VLOOKUP(S$2,'Despesas Mensais'!$B$46:$D$50,3,0),0)</f>
        <v>204.17</v>
      </c>
      <c r="T64" s="776">
        <f>VLOOKUP($B64,'Despesas Mensais'!$B$4:$G$40,VLOOKUP(T$2,'Despesas Mensais'!$B$46:$D$50,3,0),0)</f>
        <v>204.16666666666666</v>
      </c>
      <c r="U64" s="776">
        <f>VLOOKUP($B64,'Despesas Mensais'!$B$4:$G$40,VLOOKUP(U$2,'Despesas Mensais'!$B$46:$D$50,3,0),0)</f>
        <v>204.16666666666666</v>
      </c>
      <c r="V64" s="776">
        <f>VLOOKUP($B64,'Despesas Mensais'!$B$4:$G$40,VLOOKUP(V$2,'Despesas Mensais'!$B$46:$D$50,3,0),0)</f>
        <v>204.16666666666666</v>
      </c>
      <c r="W64" s="776">
        <f>VLOOKUP($B64,'Despesas Mensais'!$B$4:$G$40,VLOOKUP(W$2,'Despesas Mensais'!$B$46:$D$50,3,0),0)</f>
        <v>204.16666666666666</v>
      </c>
      <c r="X64" s="776">
        <f>VLOOKUP($B64,'Despesas Mensais'!$B$4:$G$40,VLOOKUP(X$2,'Despesas Mensais'!$B$46:$D$50,3,0),0)</f>
        <v>204.16666666666666</v>
      </c>
      <c r="Y64" s="776">
        <f>VLOOKUP($B64,'Despesas Mensais'!$B$4:$G$40,VLOOKUP(Y$2,'Despesas Mensais'!$B$46:$D$50,3,0),0)</f>
        <v>204.16666666666666</v>
      </c>
      <c r="Z64" s="776">
        <f>VLOOKUP($B64,'Despesas Mensais'!$B$4:$G$40,VLOOKUP(Z$2,'Despesas Mensais'!$B$46:$D$50,3,0),0)</f>
        <v>204.16666666666666</v>
      </c>
      <c r="AA64" s="776">
        <f>VLOOKUP($B64,'Despesas Mensais'!$B$4:$G$40,VLOOKUP(AA$2,'Despesas Mensais'!$B$46:$D$50,3,0),0)</f>
        <v>204.16666666666666</v>
      </c>
      <c r="AB64" s="776">
        <f>VLOOKUP($B64,'Despesas Mensais'!$B$4:$G$40,VLOOKUP(AB$2,'Despesas Mensais'!$B$46:$D$50,3,0),0)</f>
        <v>204.16666666666666</v>
      </c>
      <c r="AC64" s="776">
        <f>VLOOKUP($B64,'Despesas Mensais'!$B$4:$G$40,VLOOKUP(AC$2,'Despesas Mensais'!$B$46:$D$50,3,0),0)</f>
        <v>204.16666666666666</v>
      </c>
      <c r="AD64" s="776">
        <f>VLOOKUP($B64,'Despesas Mensais'!$B$4:$G$40,VLOOKUP(AD$2,'Despesas Mensais'!$B$46:$D$50,3,0),0)</f>
        <v>204.16666666666666</v>
      </c>
      <c r="AE64" s="776">
        <f>VLOOKUP($B64,'Despesas Mensais'!$B$4:$G$40,VLOOKUP(AE$2,'Despesas Mensais'!$B$46:$D$50,3,0),0)</f>
        <v>204.16666666666666</v>
      </c>
      <c r="AF64" s="776">
        <f>VLOOKUP($B64,'Despesas Mensais'!$B$4:$G$40,VLOOKUP(AF$2,'Despesas Mensais'!$B$46:$D$50,3,0),0)</f>
        <v>204.16666666666666</v>
      </c>
      <c r="AG64" s="776">
        <f>VLOOKUP($B64,'Despesas Mensais'!$B$4:$G$40,VLOOKUP(AG$2,'Despesas Mensais'!$B$46:$D$50,3,0),0)</f>
        <v>204.16666666666666</v>
      </c>
      <c r="AH64" s="776">
        <f>VLOOKUP($B64,'Despesas Mensais'!$B$4:$G$40,VLOOKUP(AH$2,'Despesas Mensais'!$B$46:$D$50,3,0),0)</f>
        <v>204.16666666666666</v>
      </c>
      <c r="AI64" s="776">
        <f>VLOOKUP($B64,'Despesas Mensais'!$B$4:$G$40,VLOOKUP(AI$2,'Despesas Mensais'!$B$46:$D$50,3,0),0)</f>
        <v>204.16666666666666</v>
      </c>
      <c r="AJ64" s="776">
        <f>VLOOKUP($B64,'Despesas Mensais'!$B$4:$G$40,VLOOKUP(AJ$2,'Despesas Mensais'!$B$46:$D$50,3,0),0)</f>
        <v>204.16666666666666</v>
      </c>
      <c r="AK64" s="776">
        <f>VLOOKUP($B64,'Despesas Mensais'!$B$4:$G$40,VLOOKUP(AK$2,'Despesas Mensais'!$B$46:$D$50,3,0),0)</f>
        <v>204.16666666666666</v>
      </c>
      <c r="AL64" s="776">
        <f>VLOOKUP($B64,'Despesas Mensais'!$B$4:$G$40,VLOOKUP(AL$2,'Despesas Mensais'!$B$46:$D$50,3,0),0)</f>
        <v>204.16666666666666</v>
      </c>
      <c r="AM64" s="776">
        <f>VLOOKUP($B64,'Despesas Mensais'!$B$4:$G$40,VLOOKUP(AM$2,'Despesas Mensais'!$B$46:$D$50,3,0),0)</f>
        <v>204.16666666666666</v>
      </c>
      <c r="AN64" s="776">
        <f>VLOOKUP($B64,'Despesas Mensais'!$B$4:$G$40,VLOOKUP(AN$2,'Despesas Mensais'!$B$46:$D$50,3,0),0)</f>
        <v>204.16666666666666</v>
      </c>
      <c r="AO64" s="776">
        <f>VLOOKUP($B64,'Despesas Mensais'!$B$4:$G$40,VLOOKUP(AO$2,'Despesas Mensais'!$B$46:$D$50,3,0),0)</f>
        <v>204.16666666666666</v>
      </c>
      <c r="AP64" s="776">
        <f>VLOOKUP($B64,'Despesas Mensais'!$B$4:$G$40,VLOOKUP(AP$2,'Despesas Mensais'!$B$46:$D$50,3,0),0)</f>
        <v>204.16666666666666</v>
      </c>
      <c r="AQ64" s="776">
        <f>VLOOKUP($B64,'Despesas Mensais'!$B$4:$G$40,VLOOKUP(AQ$2,'Despesas Mensais'!$B$46:$D$50,3,0),0)</f>
        <v>204.16666666666666</v>
      </c>
      <c r="AR64" s="776">
        <f>VLOOKUP($B64,'Despesas Mensais'!$B$4:$G$40,VLOOKUP(AR$2,'Despesas Mensais'!$B$46:$D$50,3,0),0)</f>
        <v>204.16666666666666</v>
      </c>
      <c r="AS64" s="776">
        <f>VLOOKUP($B64,'Despesas Mensais'!$B$4:$G$40,VLOOKUP(AS$2,'Despesas Mensais'!$B$46:$D$50,3,0),0)</f>
        <v>204.16666666666666</v>
      </c>
      <c r="AT64" s="776">
        <f>VLOOKUP($B64,'Despesas Mensais'!$B$4:$G$40,VLOOKUP(AT$2,'Despesas Mensais'!$B$46:$D$50,3,0),0)</f>
        <v>204.16666666666666</v>
      </c>
      <c r="AU64" s="776">
        <f>VLOOKUP($B64,'Despesas Mensais'!$B$4:$G$40,VLOOKUP(AU$2,'Despesas Mensais'!$B$46:$D$50,3,0),0)</f>
        <v>204.16666666666666</v>
      </c>
      <c r="AV64" s="776">
        <f>VLOOKUP($B64,'Despesas Mensais'!$B$4:$G$40,VLOOKUP(AV$2,'Despesas Mensais'!$B$46:$D$50,3,0),0)</f>
        <v>204.16666666666666</v>
      </c>
      <c r="AW64" s="776">
        <f>VLOOKUP($B64,'Despesas Mensais'!$B$4:$G$40,VLOOKUP(AW$2,'Despesas Mensais'!$B$46:$D$50,3,0),0)</f>
        <v>204.16666666666666</v>
      </c>
      <c r="AX64" s="776">
        <f>VLOOKUP($B64,'Despesas Mensais'!$B$4:$G$40,VLOOKUP(AX$2,'Despesas Mensais'!$B$46:$D$50,3,0),0)</f>
        <v>204.16666666666666</v>
      </c>
      <c r="AY64" s="776">
        <f>VLOOKUP($B64,'Despesas Mensais'!$B$4:$G$40,VLOOKUP(AY$2,'Despesas Mensais'!$B$46:$D$50,3,0),0)</f>
        <v>204.16666666666666</v>
      </c>
      <c r="AZ64" s="776">
        <f>VLOOKUP($B64,'Despesas Mensais'!$B$4:$G$40,VLOOKUP(AZ$2,'Despesas Mensais'!$B$46:$D$50,3,0),0)</f>
        <v>204.16666666666666</v>
      </c>
      <c r="BA64" s="776">
        <f>VLOOKUP($B64,'Despesas Mensais'!$B$4:$G$40,VLOOKUP(BA$2,'Despesas Mensais'!$B$46:$D$50,3,0),0)</f>
        <v>204.16666666666666</v>
      </c>
      <c r="BB64" s="776">
        <f>VLOOKUP($B64,'Despesas Mensais'!$B$4:$G$40,VLOOKUP(BB$2,'Despesas Mensais'!$B$46:$D$50,3,0),0)</f>
        <v>204.16666666666666</v>
      </c>
      <c r="BC64" s="776">
        <f>VLOOKUP($B64,'Despesas Mensais'!$B$4:$G$40,VLOOKUP(BC$2,'Despesas Mensais'!$B$46:$D$50,3,0),0)</f>
        <v>204.16666666666666</v>
      </c>
      <c r="BD64" s="777">
        <f>VLOOKUP($B64,'Despesas Mensais'!$B$4:$H$40,VLOOKUP(BD$2,'Despesas Mensais'!$B$46:$D$50,3,0),0)</f>
        <v>204.16666666666666</v>
      </c>
      <c r="BE64" s="777">
        <f>VLOOKUP($B64,'Despesas Mensais'!$B$4:$H$40,VLOOKUP(BE$2,'Despesas Mensais'!$B$46:$D$50,3,0),0)</f>
        <v>204.16666666666666</v>
      </c>
      <c r="BF64" s="777">
        <f>VLOOKUP($B64,'Despesas Mensais'!$B$4:$H$40,VLOOKUP(BF$2,'Despesas Mensais'!$B$46:$D$50,3,0),0)</f>
        <v>204.16666666666666</v>
      </c>
      <c r="BG64" s="777">
        <f>VLOOKUP($B64,'Despesas Mensais'!$B$4:$H$40,VLOOKUP(BG$2,'Despesas Mensais'!$B$46:$D$50,3,0),0)</f>
        <v>204.16666666666666</v>
      </c>
      <c r="BH64" s="777">
        <f>VLOOKUP($B64,'Despesas Mensais'!$B$4:$H$40,VLOOKUP(BH$2,'Despesas Mensais'!$B$46:$D$50,3,0),0)</f>
        <v>204.16666666666666</v>
      </c>
      <c r="BI64" s="777">
        <f>VLOOKUP($B64,'Despesas Mensais'!$B$4:$H$40,VLOOKUP(BI$2,'Despesas Mensais'!$B$46:$D$50,3,0),0)</f>
        <v>204.16666666666666</v>
      </c>
      <c r="BJ64" s="777">
        <f>VLOOKUP($B64,'Despesas Mensais'!$B$4:$H$40,VLOOKUP(BJ$2,'Despesas Mensais'!$B$46:$D$50,3,0),0)</f>
        <v>204.16666666666666</v>
      </c>
      <c r="BK64" s="777">
        <f>VLOOKUP($B64,'Despesas Mensais'!$B$4:$H$40,VLOOKUP(BK$2,'Despesas Mensais'!$B$46:$D$50,3,0),0)</f>
        <v>204.16666666666666</v>
      </c>
      <c r="BL64" s="777">
        <f>VLOOKUP($B64,'Despesas Mensais'!$B$4:$H$40,VLOOKUP(BL$2,'Despesas Mensais'!$B$46:$D$50,3,0),0)</f>
        <v>204.16666666666666</v>
      </c>
      <c r="BM64" s="777">
        <f>VLOOKUP($B64,'Despesas Mensais'!$B$4:$H$40,VLOOKUP(BM$2,'Despesas Mensais'!$B$46:$D$50,3,0),0)</f>
        <v>204.16666666666666</v>
      </c>
      <c r="BN64" s="777">
        <f>VLOOKUP($B64,'Despesas Mensais'!$B$4:$H$40,VLOOKUP(BN$2,'Despesas Mensais'!$B$46:$D$50,3,0),0)</f>
        <v>204.16666666666666</v>
      </c>
      <c r="BO64" s="777">
        <f>VLOOKUP($B64,'Despesas Mensais'!$B$4:$H$40,VLOOKUP(BO$2,'Despesas Mensais'!$B$46:$D$50,3,0),0)</f>
        <v>204.16666666666666</v>
      </c>
      <c r="BP64" s="1152"/>
      <c r="BQ64" s="778">
        <f t="shared" si="47"/>
        <v>2245.8700000000003</v>
      </c>
      <c r="BR64" s="778">
        <f t="shared" si="59"/>
        <v>2450</v>
      </c>
      <c r="BS64" s="778">
        <f t="shared" si="59"/>
        <v>2450</v>
      </c>
      <c r="BT64" s="810">
        <f t="shared" si="58"/>
        <v>2450</v>
      </c>
      <c r="BU64" s="808">
        <f t="shared" si="58"/>
        <v>2450</v>
      </c>
      <c r="BV64" s="105"/>
      <c r="BW64" s="779">
        <f t="shared" si="50"/>
        <v>2398.9675000000002</v>
      </c>
      <c r="BX64" s="115"/>
      <c r="BY64" s="115"/>
      <c r="BZ64" s="115"/>
      <c r="CA64" s="177">
        <f t="shared" si="60"/>
        <v>2.0126831470687102E-2</v>
      </c>
      <c r="CB64" s="177">
        <f t="shared" si="60"/>
        <v>2.195618495424196E-2</v>
      </c>
      <c r="CC64" s="177">
        <f t="shared" si="60"/>
        <v>2.195618495424196E-2</v>
      </c>
      <c r="CD64" s="177">
        <f t="shared" si="60"/>
        <v>2.195618495424196E-2</v>
      </c>
      <c r="CE64" s="177">
        <f t="shared" si="60"/>
        <v>2.195618495424196E-2</v>
      </c>
      <c r="CF64" s="105"/>
      <c r="CG64" s="177">
        <f>BW64/BW5</f>
        <v>2.3128620232205316E-3</v>
      </c>
    </row>
    <row r="65" spans="2:85" s="112" customFormat="1" ht="20.100000000000001" hidden="1" customHeight="1" outlineLevel="1" x14ac:dyDescent="0.3">
      <c r="B65" s="773" t="str">
        <f>'Despesas Mensais'!B34</f>
        <v>Lanches e Refeições</v>
      </c>
      <c r="C65" s="774"/>
      <c r="D65" s="774"/>
      <c r="E65" s="774"/>
      <c r="F65" s="774"/>
      <c r="G65" s="775"/>
      <c r="H65" s="783">
        <v>0</v>
      </c>
      <c r="I65" s="776">
        <f>IF(Premissas!$H$107="Receitas_3",0,VLOOKUP($B65,'Despesas Mensais'!$B$4:$G$40,VLOOKUP(I$2,'Despesas Mensais'!$B$46:$D$50,3,0),0))</f>
        <v>0</v>
      </c>
      <c r="J65" s="776">
        <f>IF(Premissas!$H$107="Receitas_3",0,VLOOKUP($B65,'Despesas Mensais'!$B$4:$G$40,VLOOKUP(J$2,'Despesas Mensais'!$B$46:$D$50,3,0),0))</f>
        <v>0</v>
      </c>
      <c r="K65" s="776">
        <f>VLOOKUP($B65,'Despesas Mensais'!$B$4:$G$40,VLOOKUP(K$2,'Despesas Mensais'!$B$46:$D$50,3,0),0)</f>
        <v>0</v>
      </c>
      <c r="L65" s="776">
        <f>VLOOKUP($B65,'Despesas Mensais'!$B$4:$G$40,VLOOKUP(L$2,'Despesas Mensais'!$B$46:$D$50,3,0),0)</f>
        <v>0</v>
      </c>
      <c r="M65" s="776">
        <f>VLOOKUP($B65,'Despesas Mensais'!$B$4:$G$40,VLOOKUP(M$2,'Despesas Mensais'!$B$46:$D$50,3,0),0)</f>
        <v>0</v>
      </c>
      <c r="N65" s="776">
        <f>VLOOKUP($B65,'Despesas Mensais'!$B$4:$G$40,VLOOKUP(N$2,'Despesas Mensais'!$B$46:$D$50,3,0),0)</f>
        <v>0</v>
      </c>
      <c r="O65" s="776">
        <f>VLOOKUP($B65,'Despesas Mensais'!$B$4:$G$40,VLOOKUP(O$2,'Despesas Mensais'!$B$46:$D$50,3,0),0)</f>
        <v>0</v>
      </c>
      <c r="P65" s="776">
        <f>VLOOKUP($B65,'Despesas Mensais'!$B$4:$G$40,VLOOKUP(P$2,'Despesas Mensais'!$B$46:$D$50,3,0),0)</f>
        <v>0</v>
      </c>
      <c r="Q65" s="776">
        <f>VLOOKUP($B65,'Despesas Mensais'!$B$4:$G$40,VLOOKUP(Q$2,'Despesas Mensais'!$B$46:$D$50,3,0),0)</f>
        <v>0</v>
      </c>
      <c r="R65" s="776">
        <f>VLOOKUP($B65,'Despesas Mensais'!$B$4:$G$40,VLOOKUP(R$2,'Despesas Mensais'!$B$46:$D$50,3,0),0)</f>
        <v>0</v>
      </c>
      <c r="S65" s="776">
        <f>VLOOKUP($B65,'Despesas Mensais'!$B$4:$G$40,VLOOKUP(S$2,'Despesas Mensais'!$B$46:$D$50,3,0),0)</f>
        <v>0</v>
      </c>
      <c r="T65" s="776">
        <f>VLOOKUP($B65,'Despesas Mensais'!$B$4:$G$40,VLOOKUP(T$2,'Despesas Mensais'!$B$46:$D$50,3,0),0)</f>
        <v>0</v>
      </c>
      <c r="U65" s="776">
        <f>VLOOKUP($B65,'Despesas Mensais'!$B$4:$G$40,VLOOKUP(U$2,'Despesas Mensais'!$B$46:$D$50,3,0),0)</f>
        <v>0</v>
      </c>
      <c r="V65" s="776">
        <f>VLOOKUP($B65,'Despesas Mensais'!$B$4:$G$40,VLOOKUP(V$2,'Despesas Mensais'!$B$46:$D$50,3,0),0)</f>
        <v>0</v>
      </c>
      <c r="W65" s="776">
        <f>VLOOKUP($B65,'Despesas Mensais'!$B$4:$G$40,VLOOKUP(W$2,'Despesas Mensais'!$B$46:$D$50,3,0),0)</f>
        <v>0</v>
      </c>
      <c r="X65" s="776">
        <f>VLOOKUP($B65,'Despesas Mensais'!$B$4:$G$40,VLOOKUP(X$2,'Despesas Mensais'!$B$46:$D$50,3,0),0)</f>
        <v>0</v>
      </c>
      <c r="Y65" s="776">
        <f>VLOOKUP($B65,'Despesas Mensais'!$B$4:$G$40,VLOOKUP(Y$2,'Despesas Mensais'!$B$46:$D$50,3,0),0)</f>
        <v>0</v>
      </c>
      <c r="Z65" s="776">
        <f>VLOOKUP($B65,'Despesas Mensais'!$B$4:$G$40,VLOOKUP(Z$2,'Despesas Mensais'!$B$46:$D$50,3,0),0)</f>
        <v>0</v>
      </c>
      <c r="AA65" s="776">
        <f>VLOOKUP($B65,'Despesas Mensais'!$B$4:$G$40,VLOOKUP(AA$2,'Despesas Mensais'!$B$46:$D$50,3,0),0)</f>
        <v>0</v>
      </c>
      <c r="AB65" s="776">
        <f>VLOOKUP($B65,'Despesas Mensais'!$B$4:$G$40,VLOOKUP(AB$2,'Despesas Mensais'!$B$46:$D$50,3,0),0)</f>
        <v>0</v>
      </c>
      <c r="AC65" s="776">
        <f>VLOOKUP($B65,'Despesas Mensais'!$B$4:$G$40,VLOOKUP(AC$2,'Despesas Mensais'!$B$46:$D$50,3,0),0)</f>
        <v>0</v>
      </c>
      <c r="AD65" s="776">
        <f>VLOOKUP($B65,'Despesas Mensais'!$B$4:$G$40,VLOOKUP(AD$2,'Despesas Mensais'!$B$46:$D$50,3,0),0)</f>
        <v>0</v>
      </c>
      <c r="AE65" s="776">
        <f>VLOOKUP($B65,'Despesas Mensais'!$B$4:$G$40,VLOOKUP(AE$2,'Despesas Mensais'!$B$46:$D$50,3,0),0)</f>
        <v>0</v>
      </c>
      <c r="AF65" s="776">
        <f>VLOOKUP($B65,'Despesas Mensais'!$B$4:$G$40,VLOOKUP(AF$2,'Despesas Mensais'!$B$46:$D$50,3,0),0)</f>
        <v>0</v>
      </c>
      <c r="AG65" s="776">
        <f>VLOOKUP($B65,'Despesas Mensais'!$B$4:$G$40,VLOOKUP(AG$2,'Despesas Mensais'!$B$46:$D$50,3,0),0)</f>
        <v>0</v>
      </c>
      <c r="AH65" s="776">
        <f>VLOOKUP($B65,'Despesas Mensais'!$B$4:$G$40,VLOOKUP(AH$2,'Despesas Mensais'!$B$46:$D$50,3,0),0)</f>
        <v>0</v>
      </c>
      <c r="AI65" s="776">
        <f>VLOOKUP($B65,'Despesas Mensais'!$B$4:$G$40,VLOOKUP(AI$2,'Despesas Mensais'!$B$46:$D$50,3,0),0)</f>
        <v>0</v>
      </c>
      <c r="AJ65" s="776">
        <f>VLOOKUP($B65,'Despesas Mensais'!$B$4:$G$40,VLOOKUP(AJ$2,'Despesas Mensais'!$B$46:$D$50,3,0),0)</f>
        <v>0</v>
      </c>
      <c r="AK65" s="776">
        <f>VLOOKUP($B65,'Despesas Mensais'!$B$4:$G$40,VLOOKUP(AK$2,'Despesas Mensais'!$B$46:$D$50,3,0),0)</f>
        <v>0</v>
      </c>
      <c r="AL65" s="776">
        <f>VLOOKUP($B65,'Despesas Mensais'!$B$4:$G$40,VLOOKUP(AL$2,'Despesas Mensais'!$B$46:$D$50,3,0),0)</f>
        <v>0</v>
      </c>
      <c r="AM65" s="776">
        <f>VLOOKUP($B65,'Despesas Mensais'!$B$4:$G$40,VLOOKUP(AM$2,'Despesas Mensais'!$B$46:$D$50,3,0),0)</f>
        <v>0</v>
      </c>
      <c r="AN65" s="776">
        <f>VLOOKUP($B65,'Despesas Mensais'!$B$4:$G$40,VLOOKUP(AN$2,'Despesas Mensais'!$B$46:$D$50,3,0),0)</f>
        <v>0</v>
      </c>
      <c r="AO65" s="776">
        <f>VLOOKUP($B65,'Despesas Mensais'!$B$4:$G$40,VLOOKUP(AO$2,'Despesas Mensais'!$B$46:$D$50,3,0),0)</f>
        <v>0</v>
      </c>
      <c r="AP65" s="776">
        <f>VLOOKUP($B65,'Despesas Mensais'!$B$4:$G$40,VLOOKUP(AP$2,'Despesas Mensais'!$B$46:$D$50,3,0),0)</f>
        <v>0</v>
      </c>
      <c r="AQ65" s="776">
        <f>VLOOKUP($B65,'Despesas Mensais'!$B$4:$G$40,VLOOKUP(AQ$2,'Despesas Mensais'!$B$46:$D$50,3,0),0)</f>
        <v>0</v>
      </c>
      <c r="AR65" s="776">
        <f>VLOOKUP($B65,'Despesas Mensais'!$B$4:$G$40,VLOOKUP(AR$2,'Despesas Mensais'!$B$46:$D$50,3,0),0)</f>
        <v>0</v>
      </c>
      <c r="AS65" s="776">
        <f>VLOOKUP($B65,'Despesas Mensais'!$B$4:$G$40,VLOOKUP(AS$2,'Despesas Mensais'!$B$46:$D$50,3,0),0)</f>
        <v>0</v>
      </c>
      <c r="AT65" s="776">
        <f>VLOOKUP($B65,'Despesas Mensais'!$B$4:$G$40,VLOOKUP(AT$2,'Despesas Mensais'!$B$46:$D$50,3,0),0)</f>
        <v>0</v>
      </c>
      <c r="AU65" s="776">
        <f>VLOOKUP($B65,'Despesas Mensais'!$B$4:$G$40,VLOOKUP(AU$2,'Despesas Mensais'!$B$46:$D$50,3,0),0)</f>
        <v>0</v>
      </c>
      <c r="AV65" s="776">
        <f>VLOOKUP($B65,'Despesas Mensais'!$B$4:$G$40,VLOOKUP(AV$2,'Despesas Mensais'!$B$46:$D$50,3,0),0)</f>
        <v>0</v>
      </c>
      <c r="AW65" s="776">
        <f>VLOOKUP($B65,'Despesas Mensais'!$B$4:$G$40,VLOOKUP(AW$2,'Despesas Mensais'!$B$46:$D$50,3,0),0)</f>
        <v>0</v>
      </c>
      <c r="AX65" s="776">
        <f>VLOOKUP($B65,'Despesas Mensais'!$B$4:$G$40,VLOOKUP(AX$2,'Despesas Mensais'!$B$46:$D$50,3,0),0)</f>
        <v>0</v>
      </c>
      <c r="AY65" s="776">
        <f>VLOOKUP($B65,'Despesas Mensais'!$B$4:$G$40,VLOOKUP(AY$2,'Despesas Mensais'!$B$46:$D$50,3,0),0)</f>
        <v>0</v>
      </c>
      <c r="AZ65" s="776">
        <f>VLOOKUP($B65,'Despesas Mensais'!$B$4:$G$40,VLOOKUP(AZ$2,'Despesas Mensais'!$B$46:$D$50,3,0),0)</f>
        <v>0</v>
      </c>
      <c r="BA65" s="776">
        <f>VLOOKUP($B65,'Despesas Mensais'!$B$4:$G$40,VLOOKUP(BA$2,'Despesas Mensais'!$B$46:$D$50,3,0),0)</f>
        <v>0</v>
      </c>
      <c r="BB65" s="776">
        <f>VLOOKUP($B65,'Despesas Mensais'!$B$4:$G$40,VLOOKUP(BB$2,'Despesas Mensais'!$B$46:$D$50,3,0),0)</f>
        <v>0</v>
      </c>
      <c r="BC65" s="776">
        <f>VLOOKUP($B65,'Despesas Mensais'!$B$4:$G$40,VLOOKUP(BC$2,'Despesas Mensais'!$B$46:$D$50,3,0),0)</f>
        <v>0</v>
      </c>
      <c r="BD65" s="777">
        <f>VLOOKUP($B65,'Despesas Mensais'!$B$4:$H$40,VLOOKUP(BD$2,'Despesas Mensais'!$B$46:$D$50,3,0),0)</f>
        <v>0</v>
      </c>
      <c r="BE65" s="777">
        <f>VLOOKUP($B65,'Despesas Mensais'!$B$4:$H$40,VLOOKUP(BE$2,'Despesas Mensais'!$B$46:$D$50,3,0),0)</f>
        <v>0</v>
      </c>
      <c r="BF65" s="777">
        <f>VLOOKUP($B65,'Despesas Mensais'!$B$4:$H$40,VLOOKUP(BF$2,'Despesas Mensais'!$B$46:$D$50,3,0),0)</f>
        <v>0</v>
      </c>
      <c r="BG65" s="777">
        <f>VLOOKUP($B65,'Despesas Mensais'!$B$4:$H$40,VLOOKUP(BG$2,'Despesas Mensais'!$B$46:$D$50,3,0),0)</f>
        <v>0</v>
      </c>
      <c r="BH65" s="777">
        <f>VLOOKUP($B65,'Despesas Mensais'!$B$4:$H$40,VLOOKUP(BH$2,'Despesas Mensais'!$B$46:$D$50,3,0),0)</f>
        <v>0</v>
      </c>
      <c r="BI65" s="777">
        <f>VLOOKUP($B65,'Despesas Mensais'!$B$4:$H$40,VLOOKUP(BI$2,'Despesas Mensais'!$B$46:$D$50,3,0),0)</f>
        <v>0</v>
      </c>
      <c r="BJ65" s="777">
        <f>VLOOKUP($B65,'Despesas Mensais'!$B$4:$H$40,VLOOKUP(BJ$2,'Despesas Mensais'!$B$46:$D$50,3,0),0)</f>
        <v>0</v>
      </c>
      <c r="BK65" s="777">
        <f>VLOOKUP($B65,'Despesas Mensais'!$B$4:$H$40,VLOOKUP(BK$2,'Despesas Mensais'!$B$46:$D$50,3,0),0)</f>
        <v>0</v>
      </c>
      <c r="BL65" s="777">
        <f>VLOOKUP($B65,'Despesas Mensais'!$B$4:$H$40,VLOOKUP(BL$2,'Despesas Mensais'!$B$46:$D$50,3,0),0)</f>
        <v>0</v>
      </c>
      <c r="BM65" s="777">
        <f>VLOOKUP($B65,'Despesas Mensais'!$B$4:$H$40,VLOOKUP(BM$2,'Despesas Mensais'!$B$46:$D$50,3,0),0)</f>
        <v>0</v>
      </c>
      <c r="BN65" s="777">
        <f>VLOOKUP($B65,'Despesas Mensais'!$B$4:$H$40,VLOOKUP(BN$2,'Despesas Mensais'!$B$46:$D$50,3,0),0)</f>
        <v>0</v>
      </c>
      <c r="BO65" s="777">
        <f>VLOOKUP($B65,'Despesas Mensais'!$B$4:$H$40,VLOOKUP(BO$2,'Despesas Mensais'!$B$46:$D$50,3,0),0)</f>
        <v>0</v>
      </c>
      <c r="BP65" s="1152"/>
      <c r="BQ65" s="778">
        <f t="shared" si="47"/>
        <v>0</v>
      </c>
      <c r="BR65" s="778">
        <f t="shared" si="59"/>
        <v>0</v>
      </c>
      <c r="BS65" s="778">
        <f t="shared" si="59"/>
        <v>0</v>
      </c>
      <c r="BT65" s="810">
        <f t="shared" si="58"/>
        <v>0</v>
      </c>
      <c r="BU65" s="808">
        <f t="shared" si="58"/>
        <v>0</v>
      </c>
      <c r="BV65" s="105"/>
      <c r="BW65" s="779">
        <f t="shared" si="50"/>
        <v>0</v>
      </c>
      <c r="BX65" s="115"/>
      <c r="BY65" s="115"/>
      <c r="BZ65" s="115"/>
      <c r="CA65" s="177">
        <f t="shared" si="60"/>
        <v>0</v>
      </c>
      <c r="CB65" s="177">
        <f t="shared" si="60"/>
        <v>0</v>
      </c>
      <c r="CC65" s="177">
        <f t="shared" si="60"/>
        <v>0</v>
      </c>
      <c r="CD65" s="177">
        <f t="shared" si="60"/>
        <v>0</v>
      </c>
      <c r="CE65" s="177">
        <f t="shared" si="60"/>
        <v>0</v>
      </c>
      <c r="CF65" s="105"/>
      <c r="CG65" s="177">
        <f>BW65/BW5</f>
        <v>0</v>
      </c>
    </row>
    <row r="66" spans="2:85" s="112" customFormat="1" ht="20.100000000000001" hidden="1" customHeight="1" outlineLevel="1" x14ac:dyDescent="0.3">
      <c r="B66" s="773" t="str">
        <f>'Despesas Mensais'!B35</f>
        <v>Combustível - considerar um custo por km rodado mínimo de R$1,10</v>
      </c>
      <c r="C66" s="774"/>
      <c r="D66" s="774"/>
      <c r="E66" s="774"/>
      <c r="F66" s="774"/>
      <c r="G66" s="775"/>
      <c r="H66" s="783">
        <v>0</v>
      </c>
      <c r="I66" s="776">
        <f>IF(Premissas!$H$107="Receitas_3",0,VLOOKUP($B66,'Despesas Mensais'!$B$4:$G$40,VLOOKUP(I$2,'Despesas Mensais'!$B$46:$D$50,3,0),0))</f>
        <v>500</v>
      </c>
      <c r="J66" s="776">
        <f>IF(Premissas!$H$107="Receitas_3",0,VLOOKUP($B66,'Despesas Mensais'!$B$4:$G$40,VLOOKUP(J$2,'Despesas Mensais'!$B$46:$D$50,3,0),0))</f>
        <v>500</v>
      </c>
      <c r="K66" s="776">
        <f>VLOOKUP($B66,'Despesas Mensais'!$B$4:$G$40,VLOOKUP(K$2,'Despesas Mensais'!$B$46:$D$50,3,0),0)</f>
        <v>500</v>
      </c>
      <c r="L66" s="776">
        <f>VLOOKUP($B66,'Despesas Mensais'!$B$4:$G$40,VLOOKUP(L$2,'Despesas Mensais'!$B$46:$D$50,3,0),0)</f>
        <v>500</v>
      </c>
      <c r="M66" s="776">
        <f>VLOOKUP($B66,'Despesas Mensais'!$B$4:$G$40,VLOOKUP(M$2,'Despesas Mensais'!$B$46:$D$50,3,0),0)</f>
        <v>500</v>
      </c>
      <c r="N66" s="776">
        <f>VLOOKUP($B66,'Despesas Mensais'!$B$4:$G$40,VLOOKUP(N$2,'Despesas Mensais'!$B$46:$D$50,3,0),0)</f>
        <v>500</v>
      </c>
      <c r="O66" s="776">
        <f>VLOOKUP($B66,'Despesas Mensais'!$B$4:$G$40,VLOOKUP(O$2,'Despesas Mensais'!$B$46:$D$50,3,0),0)</f>
        <v>500</v>
      </c>
      <c r="P66" s="776">
        <f>VLOOKUP($B66,'Despesas Mensais'!$B$4:$G$40,VLOOKUP(P$2,'Despesas Mensais'!$B$46:$D$50,3,0),0)</f>
        <v>500</v>
      </c>
      <c r="Q66" s="776">
        <f>VLOOKUP($B66,'Despesas Mensais'!$B$4:$G$40,VLOOKUP(Q$2,'Despesas Mensais'!$B$46:$D$50,3,0),0)</f>
        <v>500</v>
      </c>
      <c r="R66" s="776">
        <f>VLOOKUP($B66,'Despesas Mensais'!$B$4:$G$40,VLOOKUP(R$2,'Despesas Mensais'!$B$46:$D$50,3,0),0)</f>
        <v>500</v>
      </c>
      <c r="S66" s="776">
        <f>VLOOKUP($B66,'Despesas Mensais'!$B$4:$G$40,VLOOKUP(S$2,'Despesas Mensais'!$B$46:$D$50,3,0),0)</f>
        <v>500</v>
      </c>
      <c r="T66" s="776">
        <f>VLOOKUP($B66,'Despesas Mensais'!$B$4:$G$40,VLOOKUP(T$2,'Despesas Mensais'!$B$46:$D$50,3,0),0)</f>
        <v>500</v>
      </c>
      <c r="U66" s="776">
        <f>VLOOKUP($B66,'Despesas Mensais'!$B$4:$G$40,VLOOKUP(U$2,'Despesas Mensais'!$B$46:$D$50,3,0),0)</f>
        <v>500</v>
      </c>
      <c r="V66" s="776">
        <f>VLOOKUP($B66,'Despesas Mensais'!$B$4:$G$40,VLOOKUP(V$2,'Despesas Mensais'!$B$46:$D$50,3,0),0)</f>
        <v>500</v>
      </c>
      <c r="W66" s="776">
        <f>VLOOKUP($B66,'Despesas Mensais'!$B$4:$G$40,VLOOKUP(W$2,'Despesas Mensais'!$B$46:$D$50,3,0),0)</f>
        <v>500</v>
      </c>
      <c r="X66" s="776">
        <f>VLOOKUP($B66,'Despesas Mensais'!$B$4:$G$40,VLOOKUP(X$2,'Despesas Mensais'!$B$46:$D$50,3,0),0)</f>
        <v>500</v>
      </c>
      <c r="Y66" s="776">
        <f>VLOOKUP($B66,'Despesas Mensais'!$B$4:$G$40,VLOOKUP(Y$2,'Despesas Mensais'!$B$46:$D$50,3,0),0)</f>
        <v>500</v>
      </c>
      <c r="Z66" s="776">
        <f>VLOOKUP($B66,'Despesas Mensais'!$B$4:$G$40,VLOOKUP(Z$2,'Despesas Mensais'!$B$46:$D$50,3,0),0)</f>
        <v>500</v>
      </c>
      <c r="AA66" s="776">
        <f>VLOOKUP($B66,'Despesas Mensais'!$B$4:$G$40,VLOOKUP(AA$2,'Despesas Mensais'!$B$46:$D$50,3,0),0)</f>
        <v>500</v>
      </c>
      <c r="AB66" s="776">
        <f>VLOOKUP($B66,'Despesas Mensais'!$B$4:$G$40,VLOOKUP(AB$2,'Despesas Mensais'!$B$46:$D$50,3,0),0)</f>
        <v>500</v>
      </c>
      <c r="AC66" s="776">
        <f>VLOOKUP($B66,'Despesas Mensais'!$B$4:$G$40,VLOOKUP(AC$2,'Despesas Mensais'!$B$46:$D$50,3,0),0)</f>
        <v>500</v>
      </c>
      <c r="AD66" s="776">
        <f>VLOOKUP($B66,'Despesas Mensais'!$B$4:$G$40,VLOOKUP(AD$2,'Despesas Mensais'!$B$46:$D$50,3,0),0)</f>
        <v>500</v>
      </c>
      <c r="AE66" s="776">
        <f>VLOOKUP($B66,'Despesas Mensais'!$B$4:$G$40,VLOOKUP(AE$2,'Despesas Mensais'!$B$46:$D$50,3,0),0)</f>
        <v>500</v>
      </c>
      <c r="AF66" s="776">
        <f>VLOOKUP($B66,'Despesas Mensais'!$B$4:$G$40,VLOOKUP(AF$2,'Despesas Mensais'!$B$46:$D$50,3,0),0)</f>
        <v>500</v>
      </c>
      <c r="AG66" s="776">
        <f>VLOOKUP($B66,'Despesas Mensais'!$B$4:$G$40,VLOOKUP(AG$2,'Despesas Mensais'!$B$46:$D$50,3,0),0)</f>
        <v>500</v>
      </c>
      <c r="AH66" s="776">
        <f>VLOOKUP($B66,'Despesas Mensais'!$B$4:$G$40,VLOOKUP(AH$2,'Despesas Mensais'!$B$46:$D$50,3,0),0)</f>
        <v>500</v>
      </c>
      <c r="AI66" s="776">
        <f>VLOOKUP($B66,'Despesas Mensais'!$B$4:$G$40,VLOOKUP(AI$2,'Despesas Mensais'!$B$46:$D$50,3,0),0)</f>
        <v>500</v>
      </c>
      <c r="AJ66" s="776">
        <f>VLOOKUP($B66,'Despesas Mensais'!$B$4:$G$40,VLOOKUP(AJ$2,'Despesas Mensais'!$B$46:$D$50,3,0),0)</f>
        <v>500</v>
      </c>
      <c r="AK66" s="776">
        <f>VLOOKUP($B66,'Despesas Mensais'!$B$4:$G$40,VLOOKUP(AK$2,'Despesas Mensais'!$B$46:$D$50,3,0),0)</f>
        <v>500</v>
      </c>
      <c r="AL66" s="776">
        <f>VLOOKUP($B66,'Despesas Mensais'!$B$4:$G$40,VLOOKUP(AL$2,'Despesas Mensais'!$B$46:$D$50,3,0),0)</f>
        <v>500</v>
      </c>
      <c r="AM66" s="776">
        <f>VLOOKUP($B66,'Despesas Mensais'!$B$4:$G$40,VLOOKUP(AM$2,'Despesas Mensais'!$B$46:$D$50,3,0),0)</f>
        <v>500</v>
      </c>
      <c r="AN66" s="776">
        <f>VLOOKUP($B66,'Despesas Mensais'!$B$4:$G$40,VLOOKUP(AN$2,'Despesas Mensais'!$B$46:$D$50,3,0),0)</f>
        <v>500</v>
      </c>
      <c r="AO66" s="776">
        <f>VLOOKUP($B66,'Despesas Mensais'!$B$4:$G$40,VLOOKUP(AO$2,'Despesas Mensais'!$B$46:$D$50,3,0),0)</f>
        <v>500</v>
      </c>
      <c r="AP66" s="776">
        <f>VLOOKUP($B66,'Despesas Mensais'!$B$4:$G$40,VLOOKUP(AP$2,'Despesas Mensais'!$B$46:$D$50,3,0),0)</f>
        <v>500</v>
      </c>
      <c r="AQ66" s="776">
        <f>VLOOKUP($B66,'Despesas Mensais'!$B$4:$G$40,VLOOKUP(AQ$2,'Despesas Mensais'!$B$46:$D$50,3,0),0)</f>
        <v>500</v>
      </c>
      <c r="AR66" s="776">
        <f>VLOOKUP($B66,'Despesas Mensais'!$B$4:$G$40,VLOOKUP(AR$2,'Despesas Mensais'!$B$46:$D$50,3,0),0)</f>
        <v>500</v>
      </c>
      <c r="AS66" s="776">
        <f>VLOOKUP($B66,'Despesas Mensais'!$B$4:$G$40,VLOOKUP(AS$2,'Despesas Mensais'!$B$46:$D$50,3,0),0)</f>
        <v>500</v>
      </c>
      <c r="AT66" s="776">
        <f>VLOOKUP($B66,'Despesas Mensais'!$B$4:$G$40,VLOOKUP(AT$2,'Despesas Mensais'!$B$46:$D$50,3,0),0)</f>
        <v>500</v>
      </c>
      <c r="AU66" s="776">
        <f>VLOOKUP($B66,'Despesas Mensais'!$B$4:$G$40,VLOOKUP(AU$2,'Despesas Mensais'!$B$46:$D$50,3,0),0)</f>
        <v>500</v>
      </c>
      <c r="AV66" s="776">
        <f>VLOOKUP($B66,'Despesas Mensais'!$B$4:$G$40,VLOOKUP(AV$2,'Despesas Mensais'!$B$46:$D$50,3,0),0)</f>
        <v>500</v>
      </c>
      <c r="AW66" s="776">
        <f>VLOOKUP($B66,'Despesas Mensais'!$B$4:$G$40,VLOOKUP(AW$2,'Despesas Mensais'!$B$46:$D$50,3,0),0)</f>
        <v>500</v>
      </c>
      <c r="AX66" s="776">
        <f>VLOOKUP($B66,'Despesas Mensais'!$B$4:$G$40,VLOOKUP(AX$2,'Despesas Mensais'!$B$46:$D$50,3,0),0)</f>
        <v>500</v>
      </c>
      <c r="AY66" s="776">
        <f>VLOOKUP($B66,'Despesas Mensais'!$B$4:$G$40,VLOOKUP(AY$2,'Despesas Mensais'!$B$46:$D$50,3,0),0)</f>
        <v>500</v>
      </c>
      <c r="AZ66" s="776">
        <f>VLOOKUP($B66,'Despesas Mensais'!$B$4:$G$40,VLOOKUP(AZ$2,'Despesas Mensais'!$B$46:$D$50,3,0),0)</f>
        <v>500</v>
      </c>
      <c r="BA66" s="776">
        <f>VLOOKUP($B66,'Despesas Mensais'!$B$4:$G$40,VLOOKUP(BA$2,'Despesas Mensais'!$B$46:$D$50,3,0),0)</f>
        <v>500</v>
      </c>
      <c r="BB66" s="776">
        <f>VLOOKUP($B66,'Despesas Mensais'!$B$4:$G$40,VLOOKUP(BB$2,'Despesas Mensais'!$B$46:$D$50,3,0),0)</f>
        <v>500</v>
      </c>
      <c r="BC66" s="776">
        <f>VLOOKUP($B66,'Despesas Mensais'!$B$4:$G$40,VLOOKUP(BC$2,'Despesas Mensais'!$B$46:$D$50,3,0),0)</f>
        <v>500</v>
      </c>
      <c r="BD66" s="777">
        <f>VLOOKUP($B66,'Despesas Mensais'!$B$4:$H$40,VLOOKUP(BD$2,'Despesas Mensais'!$B$46:$D$50,3,0),0)</f>
        <v>500</v>
      </c>
      <c r="BE66" s="777">
        <f>VLOOKUP($B66,'Despesas Mensais'!$B$4:$H$40,VLOOKUP(BE$2,'Despesas Mensais'!$B$46:$D$50,3,0),0)</f>
        <v>500</v>
      </c>
      <c r="BF66" s="777">
        <f>VLOOKUP($B66,'Despesas Mensais'!$B$4:$H$40,VLOOKUP(BF$2,'Despesas Mensais'!$B$46:$D$50,3,0),0)</f>
        <v>500</v>
      </c>
      <c r="BG66" s="777">
        <f>VLOOKUP($B66,'Despesas Mensais'!$B$4:$H$40,VLOOKUP(BG$2,'Despesas Mensais'!$B$46:$D$50,3,0),0)</f>
        <v>500</v>
      </c>
      <c r="BH66" s="777">
        <f>VLOOKUP($B66,'Despesas Mensais'!$B$4:$H$40,VLOOKUP(BH$2,'Despesas Mensais'!$B$46:$D$50,3,0),0)</f>
        <v>500</v>
      </c>
      <c r="BI66" s="777">
        <f>VLOOKUP($B66,'Despesas Mensais'!$B$4:$H$40,VLOOKUP(BI$2,'Despesas Mensais'!$B$46:$D$50,3,0),0)</f>
        <v>500</v>
      </c>
      <c r="BJ66" s="777">
        <f>VLOOKUP($B66,'Despesas Mensais'!$B$4:$H$40,VLOOKUP(BJ$2,'Despesas Mensais'!$B$46:$D$50,3,0),0)</f>
        <v>500</v>
      </c>
      <c r="BK66" s="777">
        <f>VLOOKUP($B66,'Despesas Mensais'!$B$4:$H$40,VLOOKUP(BK$2,'Despesas Mensais'!$B$46:$D$50,3,0),0)</f>
        <v>500</v>
      </c>
      <c r="BL66" s="777">
        <f>VLOOKUP($B66,'Despesas Mensais'!$B$4:$H$40,VLOOKUP(BL$2,'Despesas Mensais'!$B$46:$D$50,3,0),0)</f>
        <v>500</v>
      </c>
      <c r="BM66" s="777">
        <f>VLOOKUP($B66,'Despesas Mensais'!$B$4:$H$40,VLOOKUP(BM$2,'Despesas Mensais'!$B$46:$D$50,3,0),0)</f>
        <v>500</v>
      </c>
      <c r="BN66" s="777">
        <f>VLOOKUP($B66,'Despesas Mensais'!$B$4:$H$40,VLOOKUP(BN$2,'Despesas Mensais'!$B$46:$D$50,3,0),0)</f>
        <v>500</v>
      </c>
      <c r="BO66" s="777">
        <f>VLOOKUP($B66,'Despesas Mensais'!$B$4:$H$40,VLOOKUP(BO$2,'Despesas Mensais'!$B$46:$D$50,3,0),0)</f>
        <v>500</v>
      </c>
      <c r="BP66" s="1152"/>
      <c r="BQ66" s="778">
        <f t="shared" si="47"/>
        <v>5500</v>
      </c>
      <c r="BR66" s="778">
        <f t="shared" si="59"/>
        <v>6000</v>
      </c>
      <c r="BS66" s="778">
        <f t="shared" si="59"/>
        <v>6000</v>
      </c>
      <c r="BT66" s="810">
        <f t="shared" si="58"/>
        <v>6000</v>
      </c>
      <c r="BU66" s="808">
        <f t="shared" si="58"/>
        <v>6000</v>
      </c>
      <c r="BV66" s="105"/>
      <c r="BW66" s="779">
        <f t="shared" si="50"/>
        <v>5875</v>
      </c>
      <c r="BX66" s="115"/>
      <c r="BY66" s="115"/>
      <c r="BZ66" s="115"/>
      <c r="CA66" s="177">
        <f t="shared" ref="CA66" si="61">BQ66/SUM($BQ$70,$BR$70,$BS$70,$BT$70)</f>
        <v>4.928939479523705E-2</v>
      </c>
      <c r="CB66" s="177">
        <f t="shared" ref="CB66" si="62">BR66/SUM($BQ$70,$BR$70,$BS$70,$BT$70)</f>
        <v>5.3770248867531324E-2</v>
      </c>
      <c r="CC66" s="177">
        <f t="shared" ref="CC66" si="63">BS66/SUM($BQ$70,$BR$70,$BS$70,$BT$70)</f>
        <v>5.3770248867531324E-2</v>
      </c>
      <c r="CD66" s="177">
        <f t="shared" ref="CD66" si="64">BT66/SUM($BQ$70,$BR$70,$BS$70,$BT$70)</f>
        <v>5.3770248867531324E-2</v>
      </c>
      <c r="CE66" s="177">
        <f t="shared" ref="CE66" si="65">BU66/SUM($BQ$70,$BR$70,$BS$70,$BT$70)</f>
        <v>5.3770248867531324E-2</v>
      </c>
      <c r="CF66" s="105"/>
      <c r="CG66" s="177">
        <f>BW66/BW5</f>
        <v>5.6641302503767236E-3</v>
      </c>
    </row>
    <row r="67" spans="2:85" s="112" customFormat="1" ht="20.100000000000001" hidden="1" customHeight="1" outlineLevel="1" x14ac:dyDescent="0.3">
      <c r="B67" s="773" t="str">
        <f>'Despesas Mensais'!B36</f>
        <v>Treinamento</v>
      </c>
      <c r="C67" s="774"/>
      <c r="D67" s="774"/>
      <c r="E67" s="774"/>
      <c r="F67" s="774"/>
      <c r="G67" s="775"/>
      <c r="H67" s="783">
        <v>0</v>
      </c>
      <c r="I67" s="776">
        <f>IF(Premissas!$H$107="Receitas_3",0,VLOOKUP($B67,'Despesas Mensais'!$B$4:$G$40,VLOOKUP(I$2,'Despesas Mensais'!$B$46:$D$50,3,0),0))</f>
        <v>0</v>
      </c>
      <c r="J67" s="776">
        <f>IF(Premissas!$H$107="Receitas_3",0,VLOOKUP($B67,'Despesas Mensais'!$B$4:$G$40,VLOOKUP(J$2,'Despesas Mensais'!$B$46:$D$50,3,0),0))</f>
        <v>0</v>
      </c>
      <c r="K67" s="776">
        <f>VLOOKUP($B67,'Despesas Mensais'!$B$4:$G$40,VLOOKUP(K$2,'Despesas Mensais'!$B$46:$D$50,3,0),0)</f>
        <v>0</v>
      </c>
      <c r="L67" s="776">
        <f>VLOOKUP($B67,'Despesas Mensais'!$B$4:$G$40,VLOOKUP(L$2,'Despesas Mensais'!$B$46:$D$50,3,0),0)</f>
        <v>0</v>
      </c>
      <c r="M67" s="776">
        <f>VLOOKUP($B67,'Despesas Mensais'!$B$4:$G$40,VLOOKUP(M$2,'Despesas Mensais'!$B$46:$D$50,3,0),0)</f>
        <v>0</v>
      </c>
      <c r="N67" s="776">
        <f>VLOOKUP($B67,'Despesas Mensais'!$B$4:$G$40,VLOOKUP(N$2,'Despesas Mensais'!$B$46:$D$50,3,0),0)</f>
        <v>0</v>
      </c>
      <c r="O67" s="776">
        <f>VLOOKUP($B67,'Despesas Mensais'!$B$4:$G$40,VLOOKUP(O$2,'Despesas Mensais'!$B$46:$D$50,3,0),0)</f>
        <v>0</v>
      </c>
      <c r="P67" s="776">
        <f>VLOOKUP($B67,'Despesas Mensais'!$B$4:$G$40,VLOOKUP(P$2,'Despesas Mensais'!$B$46:$D$50,3,0),0)</f>
        <v>0</v>
      </c>
      <c r="Q67" s="776">
        <f>VLOOKUP($B67,'Despesas Mensais'!$B$4:$G$40,VLOOKUP(Q$2,'Despesas Mensais'!$B$46:$D$50,3,0),0)</f>
        <v>0</v>
      </c>
      <c r="R67" s="776">
        <f>VLOOKUP($B67,'Despesas Mensais'!$B$4:$G$40,VLOOKUP(R$2,'Despesas Mensais'!$B$46:$D$50,3,0),0)</f>
        <v>0</v>
      </c>
      <c r="S67" s="776">
        <f>VLOOKUP($B67,'Despesas Mensais'!$B$4:$G$40,VLOOKUP(S$2,'Despesas Mensais'!$B$46:$D$50,3,0),0)</f>
        <v>0</v>
      </c>
      <c r="T67" s="776">
        <f>VLOOKUP($B67,'Despesas Mensais'!$B$4:$G$40,VLOOKUP(T$2,'Despesas Mensais'!$B$46:$D$50,3,0),0)</f>
        <v>0</v>
      </c>
      <c r="U67" s="776">
        <f>VLOOKUP($B67,'Despesas Mensais'!$B$4:$G$40,VLOOKUP(U$2,'Despesas Mensais'!$B$46:$D$50,3,0),0)</f>
        <v>0</v>
      </c>
      <c r="V67" s="776">
        <f>VLOOKUP($B67,'Despesas Mensais'!$B$4:$G$40,VLOOKUP(V$2,'Despesas Mensais'!$B$46:$D$50,3,0),0)</f>
        <v>0</v>
      </c>
      <c r="W67" s="776">
        <f>VLOOKUP($B67,'Despesas Mensais'!$B$4:$G$40,VLOOKUP(W$2,'Despesas Mensais'!$B$46:$D$50,3,0),0)</f>
        <v>0</v>
      </c>
      <c r="X67" s="776">
        <f>VLOOKUP($B67,'Despesas Mensais'!$B$4:$G$40,VLOOKUP(X$2,'Despesas Mensais'!$B$46:$D$50,3,0),0)</f>
        <v>0</v>
      </c>
      <c r="Y67" s="776">
        <f>VLOOKUP($B67,'Despesas Mensais'!$B$4:$G$40,VLOOKUP(Y$2,'Despesas Mensais'!$B$46:$D$50,3,0),0)</f>
        <v>0</v>
      </c>
      <c r="Z67" s="776">
        <f>VLOOKUP($B67,'Despesas Mensais'!$B$4:$G$40,VLOOKUP(Z$2,'Despesas Mensais'!$B$46:$D$50,3,0),0)</f>
        <v>0</v>
      </c>
      <c r="AA67" s="776">
        <f>VLOOKUP($B67,'Despesas Mensais'!$B$4:$G$40,VLOOKUP(AA$2,'Despesas Mensais'!$B$46:$D$50,3,0),0)</f>
        <v>0</v>
      </c>
      <c r="AB67" s="776">
        <f>VLOOKUP($B67,'Despesas Mensais'!$B$4:$G$40,VLOOKUP(AB$2,'Despesas Mensais'!$B$46:$D$50,3,0),0)</f>
        <v>0</v>
      </c>
      <c r="AC67" s="776">
        <f>VLOOKUP($B67,'Despesas Mensais'!$B$4:$G$40,VLOOKUP(AC$2,'Despesas Mensais'!$B$46:$D$50,3,0),0)</f>
        <v>0</v>
      </c>
      <c r="AD67" s="776">
        <f>VLOOKUP($B67,'Despesas Mensais'!$B$4:$G$40,VLOOKUP(AD$2,'Despesas Mensais'!$B$46:$D$50,3,0),0)</f>
        <v>0</v>
      </c>
      <c r="AE67" s="776">
        <f>VLOOKUP($B67,'Despesas Mensais'!$B$4:$G$40,VLOOKUP(AE$2,'Despesas Mensais'!$B$46:$D$50,3,0),0)</f>
        <v>0</v>
      </c>
      <c r="AF67" s="776">
        <f>VLOOKUP($B67,'Despesas Mensais'!$B$4:$G$40,VLOOKUP(AF$2,'Despesas Mensais'!$B$46:$D$50,3,0),0)</f>
        <v>0</v>
      </c>
      <c r="AG67" s="776">
        <f>VLOOKUP($B67,'Despesas Mensais'!$B$4:$G$40,VLOOKUP(AG$2,'Despesas Mensais'!$B$46:$D$50,3,0),0)</f>
        <v>0</v>
      </c>
      <c r="AH67" s="776">
        <f>VLOOKUP($B67,'Despesas Mensais'!$B$4:$G$40,VLOOKUP(AH$2,'Despesas Mensais'!$B$46:$D$50,3,0),0)</f>
        <v>0</v>
      </c>
      <c r="AI67" s="776">
        <f>VLOOKUP($B67,'Despesas Mensais'!$B$4:$G$40,VLOOKUP(AI$2,'Despesas Mensais'!$B$46:$D$50,3,0),0)</f>
        <v>0</v>
      </c>
      <c r="AJ67" s="776">
        <f>VLOOKUP($B67,'Despesas Mensais'!$B$4:$G$40,VLOOKUP(AJ$2,'Despesas Mensais'!$B$46:$D$50,3,0),0)</f>
        <v>0</v>
      </c>
      <c r="AK67" s="776">
        <f>VLOOKUP($B67,'Despesas Mensais'!$B$4:$G$40,VLOOKUP(AK$2,'Despesas Mensais'!$B$46:$D$50,3,0),0)</f>
        <v>0</v>
      </c>
      <c r="AL67" s="776">
        <f>VLOOKUP($B67,'Despesas Mensais'!$B$4:$G$40,VLOOKUP(AL$2,'Despesas Mensais'!$B$46:$D$50,3,0),0)</f>
        <v>0</v>
      </c>
      <c r="AM67" s="776">
        <f>VLOOKUP($B67,'Despesas Mensais'!$B$4:$G$40,VLOOKUP(AM$2,'Despesas Mensais'!$B$46:$D$50,3,0),0)</f>
        <v>0</v>
      </c>
      <c r="AN67" s="776">
        <f>VLOOKUP($B67,'Despesas Mensais'!$B$4:$G$40,VLOOKUP(AN$2,'Despesas Mensais'!$B$46:$D$50,3,0),0)</f>
        <v>0</v>
      </c>
      <c r="AO67" s="776">
        <f>VLOOKUP($B67,'Despesas Mensais'!$B$4:$G$40,VLOOKUP(AO$2,'Despesas Mensais'!$B$46:$D$50,3,0),0)</f>
        <v>0</v>
      </c>
      <c r="AP67" s="776">
        <f>VLOOKUP($B67,'Despesas Mensais'!$B$4:$G$40,VLOOKUP(AP$2,'Despesas Mensais'!$B$46:$D$50,3,0),0)</f>
        <v>0</v>
      </c>
      <c r="AQ67" s="776">
        <f>VLOOKUP($B67,'Despesas Mensais'!$B$4:$G$40,VLOOKUP(AQ$2,'Despesas Mensais'!$B$46:$D$50,3,0),0)</f>
        <v>0</v>
      </c>
      <c r="AR67" s="776">
        <f>VLOOKUP($B67,'Despesas Mensais'!$B$4:$G$40,VLOOKUP(AR$2,'Despesas Mensais'!$B$46:$D$50,3,0),0)</f>
        <v>0</v>
      </c>
      <c r="AS67" s="776">
        <f>VLOOKUP($B67,'Despesas Mensais'!$B$4:$G$40,VLOOKUP(AS$2,'Despesas Mensais'!$B$46:$D$50,3,0),0)</f>
        <v>0</v>
      </c>
      <c r="AT67" s="776">
        <f>VLOOKUP($B67,'Despesas Mensais'!$B$4:$G$40,VLOOKUP(AT$2,'Despesas Mensais'!$B$46:$D$50,3,0),0)</f>
        <v>0</v>
      </c>
      <c r="AU67" s="776">
        <f>VLOOKUP($B67,'Despesas Mensais'!$B$4:$G$40,VLOOKUP(AU$2,'Despesas Mensais'!$B$46:$D$50,3,0),0)</f>
        <v>0</v>
      </c>
      <c r="AV67" s="776">
        <f>VLOOKUP($B67,'Despesas Mensais'!$B$4:$G$40,VLOOKUP(AV$2,'Despesas Mensais'!$B$46:$D$50,3,0),0)</f>
        <v>0</v>
      </c>
      <c r="AW67" s="776">
        <f>VLOOKUP($B67,'Despesas Mensais'!$B$4:$G$40,VLOOKUP(AW$2,'Despesas Mensais'!$B$46:$D$50,3,0),0)</f>
        <v>0</v>
      </c>
      <c r="AX67" s="776">
        <f>VLOOKUP($B67,'Despesas Mensais'!$B$4:$G$40,VLOOKUP(AX$2,'Despesas Mensais'!$B$46:$D$50,3,0),0)</f>
        <v>0</v>
      </c>
      <c r="AY67" s="776">
        <f>VLOOKUP($B67,'Despesas Mensais'!$B$4:$G$40,VLOOKUP(AY$2,'Despesas Mensais'!$B$46:$D$50,3,0),0)</f>
        <v>0</v>
      </c>
      <c r="AZ67" s="776">
        <f>VLOOKUP($B67,'Despesas Mensais'!$B$4:$G$40,VLOOKUP(AZ$2,'Despesas Mensais'!$B$46:$D$50,3,0),0)</f>
        <v>0</v>
      </c>
      <c r="BA67" s="776">
        <f>VLOOKUP($B67,'Despesas Mensais'!$B$4:$G$40,VLOOKUP(BA$2,'Despesas Mensais'!$B$46:$D$50,3,0),0)</f>
        <v>0</v>
      </c>
      <c r="BB67" s="776">
        <f>VLOOKUP($B67,'Despesas Mensais'!$B$4:$G$40,VLOOKUP(BB$2,'Despesas Mensais'!$B$46:$D$50,3,0),0)</f>
        <v>0</v>
      </c>
      <c r="BC67" s="776">
        <f>VLOOKUP($B67,'Despesas Mensais'!$B$4:$G$40,VLOOKUP(BC$2,'Despesas Mensais'!$B$46:$D$50,3,0),0)</f>
        <v>0</v>
      </c>
      <c r="BD67" s="777">
        <f>VLOOKUP($B67,'Despesas Mensais'!$B$4:$H$40,VLOOKUP(BD$2,'Despesas Mensais'!$B$46:$D$50,3,0),0)</f>
        <v>0</v>
      </c>
      <c r="BE67" s="777">
        <f>VLOOKUP($B67,'Despesas Mensais'!$B$4:$H$40,VLOOKUP(BE$2,'Despesas Mensais'!$B$46:$D$50,3,0),0)</f>
        <v>0</v>
      </c>
      <c r="BF67" s="777">
        <f>VLOOKUP($B67,'Despesas Mensais'!$B$4:$H$40,VLOOKUP(BF$2,'Despesas Mensais'!$B$46:$D$50,3,0),0)</f>
        <v>0</v>
      </c>
      <c r="BG67" s="777">
        <f>VLOOKUP($B67,'Despesas Mensais'!$B$4:$H$40,VLOOKUP(BG$2,'Despesas Mensais'!$B$46:$D$50,3,0),0)</f>
        <v>0</v>
      </c>
      <c r="BH67" s="777">
        <f>VLOOKUP($B67,'Despesas Mensais'!$B$4:$H$40,VLOOKUP(BH$2,'Despesas Mensais'!$B$46:$D$50,3,0),0)</f>
        <v>0</v>
      </c>
      <c r="BI67" s="777">
        <f>VLOOKUP($B67,'Despesas Mensais'!$B$4:$H$40,VLOOKUP(BI$2,'Despesas Mensais'!$B$46:$D$50,3,0),0)</f>
        <v>0</v>
      </c>
      <c r="BJ67" s="777">
        <f>VLOOKUP($B67,'Despesas Mensais'!$B$4:$H$40,VLOOKUP(BJ$2,'Despesas Mensais'!$B$46:$D$50,3,0),0)</f>
        <v>0</v>
      </c>
      <c r="BK67" s="777">
        <f>VLOOKUP($B67,'Despesas Mensais'!$B$4:$H$40,VLOOKUP(BK$2,'Despesas Mensais'!$B$46:$D$50,3,0),0)</f>
        <v>0</v>
      </c>
      <c r="BL67" s="777">
        <f>VLOOKUP($B67,'Despesas Mensais'!$B$4:$H$40,VLOOKUP(BL$2,'Despesas Mensais'!$B$46:$D$50,3,0),0)</f>
        <v>0</v>
      </c>
      <c r="BM67" s="777">
        <f>VLOOKUP($B67,'Despesas Mensais'!$B$4:$H$40,VLOOKUP(BM$2,'Despesas Mensais'!$B$46:$D$50,3,0),0)</f>
        <v>0</v>
      </c>
      <c r="BN67" s="777">
        <f>VLOOKUP($B67,'Despesas Mensais'!$B$4:$H$40,VLOOKUP(BN$2,'Despesas Mensais'!$B$46:$D$50,3,0),0)</f>
        <v>0</v>
      </c>
      <c r="BO67" s="777">
        <f>VLOOKUP($B67,'Despesas Mensais'!$B$4:$H$40,VLOOKUP(BO$2,'Despesas Mensais'!$B$46:$D$50,3,0),0)</f>
        <v>0</v>
      </c>
      <c r="BP67" s="1152"/>
      <c r="BQ67" s="778">
        <f t="shared" si="47"/>
        <v>0</v>
      </c>
      <c r="BR67" s="778">
        <f t="shared" si="59"/>
        <v>0</v>
      </c>
      <c r="BS67" s="778">
        <f t="shared" si="59"/>
        <v>0</v>
      </c>
      <c r="BT67" s="810">
        <f t="shared" si="58"/>
        <v>0</v>
      </c>
      <c r="BU67" s="808">
        <f t="shared" si="58"/>
        <v>0</v>
      </c>
      <c r="BV67" s="105"/>
      <c r="BW67" s="779">
        <f t="shared" si="50"/>
        <v>0</v>
      </c>
      <c r="BX67" s="115"/>
      <c r="BY67" s="115"/>
      <c r="BZ67" s="115"/>
      <c r="CA67" s="177">
        <f t="shared" ref="CA67" si="66">BQ67/SUM($BQ$70,$BR$70,$BS$70,$BT$70)</f>
        <v>0</v>
      </c>
      <c r="CB67" s="177">
        <f t="shared" ref="CB67" si="67">BR67/SUM($BQ$70,$BR$70,$BS$70,$BT$70)</f>
        <v>0</v>
      </c>
      <c r="CC67" s="177">
        <f t="shared" ref="CC67" si="68">BS67/SUM($BQ$70,$BR$70,$BS$70,$BT$70)</f>
        <v>0</v>
      </c>
      <c r="CD67" s="177">
        <f t="shared" ref="CD67" si="69">BT67/SUM($BQ$70,$BR$70,$BS$70,$BT$70)</f>
        <v>0</v>
      </c>
      <c r="CE67" s="177">
        <f t="shared" ref="CE67" si="70">BU67/SUM($BQ$70,$BR$70,$BS$70,$BT$70)</f>
        <v>0</v>
      </c>
      <c r="CF67" s="105"/>
      <c r="CG67" s="177">
        <f>BW67/BW5</f>
        <v>0</v>
      </c>
    </row>
    <row r="68" spans="2:85" s="112" customFormat="1" ht="20.100000000000001" hidden="1" customHeight="1" outlineLevel="1" x14ac:dyDescent="0.3">
      <c r="B68" s="773" t="str">
        <f>'Despesas Mensais'!B38</f>
        <v>Freelancer</v>
      </c>
      <c r="C68" s="774"/>
      <c r="D68" s="774"/>
      <c r="E68" s="774"/>
      <c r="F68" s="774"/>
      <c r="G68" s="775"/>
      <c r="H68" s="783">
        <v>0</v>
      </c>
      <c r="I68" s="776">
        <f>IF(Premissas!$H$107="Receitas_3",0,VLOOKUP($B68,'Despesas Mensais'!$B$4:$G$40,VLOOKUP(I$2,'Despesas Mensais'!$B$46:$D$50,3,0),0))</f>
        <v>0</v>
      </c>
      <c r="J68" s="776">
        <f>IF(Premissas!$H$107="Receitas_3",0,VLOOKUP($B68,'Despesas Mensais'!$B$4:$G$40,VLOOKUP(J$2,'Despesas Mensais'!$B$46:$D$50,3,0),0))</f>
        <v>0</v>
      </c>
      <c r="K68" s="776">
        <f>VLOOKUP($B68,'Despesas Mensais'!$B$4:$G$40,VLOOKUP(K$2,'Despesas Mensais'!$B$46:$D$50,3,0),0)</f>
        <v>0</v>
      </c>
      <c r="L68" s="776">
        <f>VLOOKUP($B68,'Despesas Mensais'!$B$4:$G$40,VLOOKUP(L$2,'Despesas Mensais'!$B$46:$D$50,3,0),0)</f>
        <v>0</v>
      </c>
      <c r="M68" s="776">
        <f>VLOOKUP($B68,'Despesas Mensais'!$B$4:$G$40,VLOOKUP(M$2,'Despesas Mensais'!$B$46:$D$50,3,0),0)</f>
        <v>0</v>
      </c>
      <c r="N68" s="776">
        <f>VLOOKUP($B68,'Despesas Mensais'!$B$4:$G$40,VLOOKUP(N$2,'Despesas Mensais'!$B$46:$D$50,3,0),0)</f>
        <v>0</v>
      </c>
      <c r="O68" s="776">
        <f>VLOOKUP($B68,'Despesas Mensais'!$B$4:$G$40,VLOOKUP(O$2,'Despesas Mensais'!$B$46:$D$50,3,0),0)</f>
        <v>0</v>
      </c>
      <c r="P68" s="776">
        <f>VLOOKUP($B68,'Despesas Mensais'!$B$4:$G$40,VLOOKUP(P$2,'Despesas Mensais'!$B$46:$D$50,3,0),0)</f>
        <v>0</v>
      </c>
      <c r="Q68" s="776">
        <f>VLOOKUP($B68,'Despesas Mensais'!$B$4:$G$40,VLOOKUP(Q$2,'Despesas Mensais'!$B$46:$D$50,3,0),0)</f>
        <v>0</v>
      </c>
      <c r="R68" s="776">
        <f>VLOOKUP($B68,'Despesas Mensais'!$B$4:$G$40,VLOOKUP(R$2,'Despesas Mensais'!$B$46:$D$50,3,0),0)</f>
        <v>0</v>
      </c>
      <c r="S68" s="776">
        <f>VLOOKUP($B68,'Despesas Mensais'!$B$4:$G$40,VLOOKUP(S$2,'Despesas Mensais'!$B$46:$D$50,3,0),0)</f>
        <v>0</v>
      </c>
      <c r="T68" s="776">
        <f>VLOOKUP($B68,'Despesas Mensais'!$B$4:$G$40,VLOOKUP(T$2,'Despesas Mensais'!$B$46:$D$50,3,0),0)</f>
        <v>0</v>
      </c>
      <c r="U68" s="776">
        <f>VLOOKUP($B68,'Despesas Mensais'!$B$4:$G$40,VLOOKUP(U$2,'Despesas Mensais'!$B$46:$D$50,3,0),0)</f>
        <v>0</v>
      </c>
      <c r="V68" s="776">
        <f>VLOOKUP($B68,'Despesas Mensais'!$B$4:$G$40,VLOOKUP(V$2,'Despesas Mensais'!$B$46:$D$50,3,0),0)</f>
        <v>0</v>
      </c>
      <c r="W68" s="776">
        <f>VLOOKUP($B68,'Despesas Mensais'!$B$4:$G$40,VLOOKUP(W$2,'Despesas Mensais'!$B$46:$D$50,3,0),0)</f>
        <v>0</v>
      </c>
      <c r="X68" s="776">
        <f>VLOOKUP($B68,'Despesas Mensais'!$B$4:$G$40,VLOOKUP(X$2,'Despesas Mensais'!$B$46:$D$50,3,0),0)</f>
        <v>0</v>
      </c>
      <c r="Y68" s="776">
        <f>VLOOKUP($B68,'Despesas Mensais'!$B$4:$G$40,VLOOKUP(Y$2,'Despesas Mensais'!$B$46:$D$50,3,0),0)</f>
        <v>0</v>
      </c>
      <c r="Z68" s="776">
        <f>VLOOKUP($B68,'Despesas Mensais'!$B$4:$G$40,VLOOKUP(Z$2,'Despesas Mensais'!$B$46:$D$50,3,0),0)</f>
        <v>0</v>
      </c>
      <c r="AA68" s="776">
        <f>VLOOKUP($B68,'Despesas Mensais'!$B$4:$G$40,VLOOKUP(AA$2,'Despesas Mensais'!$B$46:$D$50,3,0),0)</f>
        <v>0</v>
      </c>
      <c r="AB68" s="776">
        <f>VLOOKUP($B68,'Despesas Mensais'!$B$4:$G$40,VLOOKUP(AB$2,'Despesas Mensais'!$B$46:$D$50,3,0),0)</f>
        <v>0</v>
      </c>
      <c r="AC68" s="776">
        <f>VLOOKUP($B68,'Despesas Mensais'!$B$4:$G$40,VLOOKUP(AC$2,'Despesas Mensais'!$B$46:$D$50,3,0),0)</f>
        <v>0</v>
      </c>
      <c r="AD68" s="776">
        <f>VLOOKUP($B68,'Despesas Mensais'!$B$4:$G$40,VLOOKUP(AD$2,'Despesas Mensais'!$B$46:$D$50,3,0),0)</f>
        <v>0</v>
      </c>
      <c r="AE68" s="776">
        <f>VLOOKUP($B68,'Despesas Mensais'!$B$4:$G$40,VLOOKUP(AE$2,'Despesas Mensais'!$B$46:$D$50,3,0),0)</f>
        <v>0</v>
      </c>
      <c r="AF68" s="776">
        <f>VLOOKUP($B68,'Despesas Mensais'!$B$4:$G$40,VLOOKUP(AF$2,'Despesas Mensais'!$B$46:$D$50,3,0),0)</f>
        <v>0</v>
      </c>
      <c r="AG68" s="776">
        <f>VLOOKUP($B68,'Despesas Mensais'!$B$4:$G$40,VLOOKUP(AG$2,'Despesas Mensais'!$B$46:$D$50,3,0),0)</f>
        <v>0</v>
      </c>
      <c r="AH68" s="776">
        <f>VLOOKUP($B68,'Despesas Mensais'!$B$4:$G$40,VLOOKUP(AH$2,'Despesas Mensais'!$B$46:$D$50,3,0),0)</f>
        <v>0</v>
      </c>
      <c r="AI68" s="776">
        <f>VLOOKUP($B68,'Despesas Mensais'!$B$4:$G$40,VLOOKUP(AI$2,'Despesas Mensais'!$B$46:$D$50,3,0),0)</f>
        <v>0</v>
      </c>
      <c r="AJ68" s="776">
        <f>VLOOKUP($B68,'Despesas Mensais'!$B$4:$G$40,VLOOKUP(AJ$2,'Despesas Mensais'!$B$46:$D$50,3,0),0)</f>
        <v>0</v>
      </c>
      <c r="AK68" s="776">
        <f>VLOOKUP($B68,'Despesas Mensais'!$B$4:$G$40,VLOOKUP(AK$2,'Despesas Mensais'!$B$46:$D$50,3,0),0)</f>
        <v>0</v>
      </c>
      <c r="AL68" s="776">
        <f>VLOOKUP($B68,'Despesas Mensais'!$B$4:$G$40,VLOOKUP(AL$2,'Despesas Mensais'!$B$46:$D$50,3,0),0)</f>
        <v>0</v>
      </c>
      <c r="AM68" s="776">
        <f>VLOOKUP($B68,'Despesas Mensais'!$B$4:$G$40,VLOOKUP(AM$2,'Despesas Mensais'!$B$46:$D$50,3,0),0)</f>
        <v>0</v>
      </c>
      <c r="AN68" s="776">
        <f>VLOOKUP($B68,'Despesas Mensais'!$B$4:$G$40,VLOOKUP(AN$2,'Despesas Mensais'!$B$46:$D$50,3,0),0)</f>
        <v>0</v>
      </c>
      <c r="AO68" s="776">
        <f>VLOOKUP($B68,'Despesas Mensais'!$B$4:$G$40,VLOOKUP(AO$2,'Despesas Mensais'!$B$46:$D$50,3,0),0)</f>
        <v>0</v>
      </c>
      <c r="AP68" s="776">
        <f>VLOOKUP($B68,'Despesas Mensais'!$B$4:$G$40,VLOOKUP(AP$2,'Despesas Mensais'!$B$46:$D$50,3,0),0)</f>
        <v>0</v>
      </c>
      <c r="AQ68" s="776">
        <f>VLOOKUP($B68,'Despesas Mensais'!$B$4:$G$40,VLOOKUP(AQ$2,'Despesas Mensais'!$B$46:$D$50,3,0),0)</f>
        <v>0</v>
      </c>
      <c r="AR68" s="776">
        <f>VLOOKUP($B68,'Despesas Mensais'!$B$4:$G$40,VLOOKUP(AR$2,'Despesas Mensais'!$B$46:$D$50,3,0),0)</f>
        <v>0</v>
      </c>
      <c r="AS68" s="776">
        <f>VLOOKUP($B68,'Despesas Mensais'!$B$4:$G$40,VLOOKUP(AS$2,'Despesas Mensais'!$B$46:$D$50,3,0),0)</f>
        <v>0</v>
      </c>
      <c r="AT68" s="776">
        <f>VLOOKUP($B68,'Despesas Mensais'!$B$4:$G$40,VLOOKUP(AT$2,'Despesas Mensais'!$B$46:$D$50,3,0),0)</f>
        <v>0</v>
      </c>
      <c r="AU68" s="776">
        <f>VLOOKUP($B68,'Despesas Mensais'!$B$4:$G$40,VLOOKUP(AU$2,'Despesas Mensais'!$B$46:$D$50,3,0),0)</f>
        <v>0</v>
      </c>
      <c r="AV68" s="776">
        <f>VLOOKUP($B68,'Despesas Mensais'!$B$4:$G$40,VLOOKUP(AV$2,'Despesas Mensais'!$B$46:$D$50,3,0),0)</f>
        <v>0</v>
      </c>
      <c r="AW68" s="776">
        <f>VLOOKUP($B68,'Despesas Mensais'!$B$4:$G$40,VLOOKUP(AW$2,'Despesas Mensais'!$B$46:$D$50,3,0),0)</f>
        <v>0</v>
      </c>
      <c r="AX68" s="776">
        <f>VLOOKUP($B68,'Despesas Mensais'!$B$4:$G$40,VLOOKUP(AX$2,'Despesas Mensais'!$B$46:$D$50,3,0),0)</f>
        <v>0</v>
      </c>
      <c r="AY68" s="776">
        <f>VLOOKUP($B68,'Despesas Mensais'!$B$4:$G$40,VLOOKUP(AY$2,'Despesas Mensais'!$B$46:$D$50,3,0),0)</f>
        <v>0</v>
      </c>
      <c r="AZ68" s="776">
        <f>VLOOKUP($B68,'Despesas Mensais'!$B$4:$G$40,VLOOKUP(AZ$2,'Despesas Mensais'!$B$46:$D$50,3,0),0)</f>
        <v>0</v>
      </c>
      <c r="BA68" s="776">
        <f>VLOOKUP($B68,'Despesas Mensais'!$B$4:$G$40,VLOOKUP(BA$2,'Despesas Mensais'!$B$46:$D$50,3,0),0)</f>
        <v>0</v>
      </c>
      <c r="BB68" s="776">
        <f>VLOOKUP($B68,'Despesas Mensais'!$B$4:$G$40,VLOOKUP(BB$2,'Despesas Mensais'!$B$46:$D$50,3,0),0)</f>
        <v>0</v>
      </c>
      <c r="BC68" s="776">
        <f>VLOOKUP($B68,'Despesas Mensais'!$B$4:$G$40,VLOOKUP(BC$2,'Despesas Mensais'!$B$46:$D$50,3,0),0)</f>
        <v>0</v>
      </c>
      <c r="BD68" s="777">
        <f>VLOOKUP($B68,'Despesas Mensais'!$B$4:$H$40,VLOOKUP(BD$2,'Despesas Mensais'!$B$46:$D$50,3,0),0)</f>
        <v>0</v>
      </c>
      <c r="BE68" s="777">
        <f>VLOOKUP($B68,'Despesas Mensais'!$B$4:$H$40,VLOOKUP(BE$2,'Despesas Mensais'!$B$46:$D$50,3,0),0)</f>
        <v>0</v>
      </c>
      <c r="BF68" s="777">
        <f>VLOOKUP($B68,'Despesas Mensais'!$B$4:$H$40,VLOOKUP(BF$2,'Despesas Mensais'!$B$46:$D$50,3,0),0)</f>
        <v>0</v>
      </c>
      <c r="BG68" s="777">
        <f>VLOOKUP($B68,'Despesas Mensais'!$B$4:$H$40,VLOOKUP(BG$2,'Despesas Mensais'!$B$46:$D$50,3,0),0)</f>
        <v>0</v>
      </c>
      <c r="BH68" s="777">
        <f>VLOOKUP($B68,'Despesas Mensais'!$B$4:$H$40,VLOOKUP(BH$2,'Despesas Mensais'!$B$46:$D$50,3,0),0)</f>
        <v>0</v>
      </c>
      <c r="BI68" s="777">
        <f>VLOOKUP($B68,'Despesas Mensais'!$B$4:$H$40,VLOOKUP(BI$2,'Despesas Mensais'!$B$46:$D$50,3,0),0)</f>
        <v>0</v>
      </c>
      <c r="BJ68" s="777">
        <f>VLOOKUP($B68,'Despesas Mensais'!$B$4:$H$40,VLOOKUP(BJ$2,'Despesas Mensais'!$B$46:$D$50,3,0),0)</f>
        <v>0</v>
      </c>
      <c r="BK68" s="777">
        <f>VLOOKUP($B68,'Despesas Mensais'!$B$4:$H$40,VLOOKUP(BK$2,'Despesas Mensais'!$B$46:$D$50,3,0),0)</f>
        <v>0</v>
      </c>
      <c r="BL68" s="777">
        <f>VLOOKUP($B68,'Despesas Mensais'!$B$4:$H$40,VLOOKUP(BL$2,'Despesas Mensais'!$B$46:$D$50,3,0),0)</f>
        <v>0</v>
      </c>
      <c r="BM68" s="777">
        <f>VLOOKUP($B68,'Despesas Mensais'!$B$4:$H$40,VLOOKUP(BM$2,'Despesas Mensais'!$B$46:$D$50,3,0),0)</f>
        <v>0</v>
      </c>
      <c r="BN68" s="777">
        <f>VLOOKUP($B68,'Despesas Mensais'!$B$4:$H$40,VLOOKUP(BN$2,'Despesas Mensais'!$B$46:$D$50,3,0),0)</f>
        <v>0</v>
      </c>
      <c r="BO68" s="777">
        <f>VLOOKUP($B68,'Despesas Mensais'!$B$4:$H$40,VLOOKUP(BO$2,'Despesas Mensais'!$B$46:$D$50,3,0),0)</f>
        <v>0</v>
      </c>
      <c r="BP68" s="1152"/>
      <c r="BQ68" s="778">
        <f t="shared" si="47"/>
        <v>0</v>
      </c>
      <c r="BR68" s="778">
        <f t="shared" si="59"/>
        <v>0</v>
      </c>
      <c r="BS68" s="778">
        <f t="shared" si="59"/>
        <v>0</v>
      </c>
      <c r="BT68" s="810">
        <f t="shared" si="58"/>
        <v>0</v>
      </c>
      <c r="BU68" s="808">
        <f t="shared" si="58"/>
        <v>0</v>
      </c>
      <c r="BV68" s="105"/>
      <c r="BW68" s="779">
        <f t="shared" ref="BW68:BW69" si="71">AVERAGE(BQ68:BT68)</f>
        <v>0</v>
      </c>
      <c r="BX68" s="115"/>
      <c r="BY68" s="115"/>
      <c r="BZ68" s="115"/>
      <c r="CA68" s="177">
        <f t="shared" ref="CA68:CE69" si="72">BQ68/SUM($BQ$70,$BR$70,$BS$70,$BT$70)</f>
        <v>0</v>
      </c>
      <c r="CB68" s="177">
        <f t="shared" si="72"/>
        <v>0</v>
      </c>
      <c r="CC68" s="177">
        <f t="shared" si="72"/>
        <v>0</v>
      </c>
      <c r="CD68" s="177">
        <f t="shared" si="72"/>
        <v>0</v>
      </c>
      <c r="CE68" s="177">
        <f t="shared" si="72"/>
        <v>0</v>
      </c>
      <c r="CF68" s="105"/>
      <c r="CG68" s="177">
        <f>BW68/BW5</f>
        <v>0</v>
      </c>
    </row>
    <row r="69" spans="2:85" s="112" customFormat="1" ht="20.100000000000001" hidden="1" customHeight="1" outlineLevel="1" x14ac:dyDescent="0.3">
      <c r="B69" s="781" t="str">
        <f>'Despesas Mensais'!B40</f>
        <v>Provisionamento para gastos não previstos</v>
      </c>
      <c r="C69" s="774"/>
      <c r="D69" s="774"/>
      <c r="E69" s="774"/>
      <c r="F69" s="774"/>
      <c r="G69" s="775"/>
      <c r="H69" s="783">
        <v>0</v>
      </c>
      <c r="I69" s="776">
        <f>IF(Premissas!$H$107="Receitas_3",0,VLOOKUP($B69,'Despesas Mensais'!$B$4:$G$40,VLOOKUP(I$2,'Despesas Mensais'!$B$46:$D$50,3,0),0))</f>
        <v>200</v>
      </c>
      <c r="J69" s="776">
        <f>IF(Premissas!$H$107="Receitas_3",0,VLOOKUP($B69,'Despesas Mensais'!$B$4:$G$40,VLOOKUP(J$2,'Despesas Mensais'!$B$46:$D$50,3,0),0))</f>
        <v>200</v>
      </c>
      <c r="K69" s="776">
        <f>VLOOKUP($B69,'Despesas Mensais'!$B$4:$G$40,VLOOKUP(K$2,'Despesas Mensais'!$B$46:$D$50,3,0),0)</f>
        <v>200</v>
      </c>
      <c r="L69" s="776">
        <f>VLOOKUP($B69,'Despesas Mensais'!$B$4:$G$40,VLOOKUP(L$2,'Despesas Mensais'!$B$46:$D$50,3,0),0)</f>
        <v>200</v>
      </c>
      <c r="M69" s="776">
        <f>VLOOKUP($B69,'Despesas Mensais'!$B$4:$G$40,VLOOKUP(M$2,'Despesas Mensais'!$B$46:$D$50,3,0),0)</f>
        <v>200</v>
      </c>
      <c r="N69" s="776">
        <f>VLOOKUP($B69,'Despesas Mensais'!$B$4:$G$40,VLOOKUP(N$2,'Despesas Mensais'!$B$46:$D$50,3,0),0)</f>
        <v>200</v>
      </c>
      <c r="O69" s="776">
        <f>VLOOKUP($B69,'Despesas Mensais'!$B$4:$G$40,VLOOKUP(O$2,'Despesas Mensais'!$B$46:$D$50,3,0),0)</f>
        <v>200</v>
      </c>
      <c r="P69" s="776">
        <f>VLOOKUP($B69,'Despesas Mensais'!$B$4:$G$40,VLOOKUP(P$2,'Despesas Mensais'!$B$46:$D$50,3,0),0)</f>
        <v>200</v>
      </c>
      <c r="Q69" s="776">
        <f>VLOOKUP($B69,'Despesas Mensais'!$B$4:$G$40,VLOOKUP(Q$2,'Despesas Mensais'!$B$46:$D$50,3,0),0)</f>
        <v>200</v>
      </c>
      <c r="R69" s="776">
        <f>VLOOKUP($B69,'Despesas Mensais'!$B$4:$G$40,VLOOKUP(R$2,'Despesas Mensais'!$B$46:$D$50,3,0),0)</f>
        <v>200</v>
      </c>
      <c r="S69" s="776">
        <f>VLOOKUP($B69,'Despesas Mensais'!$B$4:$G$40,VLOOKUP(S$2,'Despesas Mensais'!$B$46:$D$50,3,0),0)</f>
        <v>200</v>
      </c>
      <c r="T69" s="776">
        <f>VLOOKUP($B69,'Despesas Mensais'!$B$4:$G$40,VLOOKUP(T$2,'Despesas Mensais'!$B$46:$D$50,3,0),0)</f>
        <v>200</v>
      </c>
      <c r="U69" s="776">
        <f>VLOOKUP($B69,'Despesas Mensais'!$B$4:$G$40,VLOOKUP(U$2,'Despesas Mensais'!$B$46:$D$50,3,0),0)</f>
        <v>200</v>
      </c>
      <c r="V69" s="776">
        <f>VLOOKUP($B69,'Despesas Mensais'!$B$4:$G$40,VLOOKUP(V$2,'Despesas Mensais'!$B$46:$D$50,3,0),0)</f>
        <v>200</v>
      </c>
      <c r="W69" s="776">
        <f>VLOOKUP($B69,'Despesas Mensais'!$B$4:$G$40,VLOOKUP(W$2,'Despesas Mensais'!$B$46:$D$50,3,0),0)</f>
        <v>200</v>
      </c>
      <c r="X69" s="776">
        <f>VLOOKUP($B69,'Despesas Mensais'!$B$4:$G$40,VLOOKUP(X$2,'Despesas Mensais'!$B$46:$D$50,3,0),0)</f>
        <v>200</v>
      </c>
      <c r="Y69" s="776">
        <f>VLOOKUP($B69,'Despesas Mensais'!$B$4:$G$40,VLOOKUP(Y$2,'Despesas Mensais'!$B$46:$D$50,3,0),0)</f>
        <v>200</v>
      </c>
      <c r="Z69" s="776">
        <f>VLOOKUP($B69,'Despesas Mensais'!$B$4:$G$40,VLOOKUP(Z$2,'Despesas Mensais'!$B$46:$D$50,3,0),0)</f>
        <v>200</v>
      </c>
      <c r="AA69" s="776">
        <f>VLOOKUP($B69,'Despesas Mensais'!$B$4:$G$40,VLOOKUP(AA$2,'Despesas Mensais'!$B$46:$D$50,3,0),0)</f>
        <v>200</v>
      </c>
      <c r="AB69" s="776">
        <f>VLOOKUP($B69,'Despesas Mensais'!$B$4:$G$40,VLOOKUP(AB$2,'Despesas Mensais'!$B$46:$D$50,3,0),0)</f>
        <v>200</v>
      </c>
      <c r="AC69" s="776">
        <f>VLOOKUP($B69,'Despesas Mensais'!$B$4:$G$40,VLOOKUP(AC$2,'Despesas Mensais'!$B$46:$D$50,3,0),0)</f>
        <v>200</v>
      </c>
      <c r="AD69" s="776">
        <f>VLOOKUP($B69,'Despesas Mensais'!$B$4:$G$40,VLOOKUP(AD$2,'Despesas Mensais'!$B$46:$D$50,3,0),0)</f>
        <v>200</v>
      </c>
      <c r="AE69" s="776">
        <f>VLOOKUP($B69,'Despesas Mensais'!$B$4:$G$40,VLOOKUP(AE$2,'Despesas Mensais'!$B$46:$D$50,3,0),0)</f>
        <v>200</v>
      </c>
      <c r="AF69" s="776">
        <f>VLOOKUP($B69,'Despesas Mensais'!$B$4:$G$40,VLOOKUP(AF$2,'Despesas Mensais'!$B$46:$D$50,3,0),0)</f>
        <v>200</v>
      </c>
      <c r="AG69" s="776">
        <f>VLOOKUP($B69,'Despesas Mensais'!$B$4:$G$40,VLOOKUP(AG$2,'Despesas Mensais'!$B$46:$D$50,3,0),0)</f>
        <v>200</v>
      </c>
      <c r="AH69" s="776">
        <f>VLOOKUP($B69,'Despesas Mensais'!$B$4:$G$40,VLOOKUP(AH$2,'Despesas Mensais'!$B$46:$D$50,3,0),0)</f>
        <v>200</v>
      </c>
      <c r="AI69" s="776">
        <f>VLOOKUP($B69,'Despesas Mensais'!$B$4:$G$40,VLOOKUP(AI$2,'Despesas Mensais'!$B$46:$D$50,3,0),0)</f>
        <v>200</v>
      </c>
      <c r="AJ69" s="776">
        <f>VLOOKUP($B69,'Despesas Mensais'!$B$4:$G$40,VLOOKUP(AJ$2,'Despesas Mensais'!$B$46:$D$50,3,0),0)</f>
        <v>200</v>
      </c>
      <c r="AK69" s="776">
        <f>VLOOKUP($B69,'Despesas Mensais'!$B$4:$G$40,VLOOKUP(AK$2,'Despesas Mensais'!$B$46:$D$50,3,0),0)</f>
        <v>200</v>
      </c>
      <c r="AL69" s="776">
        <f>VLOOKUP($B69,'Despesas Mensais'!$B$4:$G$40,VLOOKUP(AL$2,'Despesas Mensais'!$B$46:$D$50,3,0),0)</f>
        <v>200</v>
      </c>
      <c r="AM69" s="776">
        <f>VLOOKUP($B69,'Despesas Mensais'!$B$4:$G$40,VLOOKUP(AM$2,'Despesas Mensais'!$B$46:$D$50,3,0),0)</f>
        <v>200</v>
      </c>
      <c r="AN69" s="776">
        <f>VLOOKUP($B69,'Despesas Mensais'!$B$4:$G$40,VLOOKUP(AN$2,'Despesas Mensais'!$B$46:$D$50,3,0),0)</f>
        <v>200</v>
      </c>
      <c r="AO69" s="776">
        <f>VLOOKUP($B69,'Despesas Mensais'!$B$4:$G$40,VLOOKUP(AO$2,'Despesas Mensais'!$B$46:$D$50,3,0),0)</f>
        <v>200</v>
      </c>
      <c r="AP69" s="776">
        <f>VLOOKUP($B69,'Despesas Mensais'!$B$4:$G$40,VLOOKUP(AP$2,'Despesas Mensais'!$B$46:$D$50,3,0),0)</f>
        <v>200</v>
      </c>
      <c r="AQ69" s="776">
        <f>VLOOKUP($B69,'Despesas Mensais'!$B$4:$G$40,VLOOKUP(AQ$2,'Despesas Mensais'!$B$46:$D$50,3,0),0)</f>
        <v>200</v>
      </c>
      <c r="AR69" s="776">
        <f>VLOOKUP($B69,'Despesas Mensais'!$B$4:$G$40,VLOOKUP(AR$2,'Despesas Mensais'!$B$46:$D$50,3,0),0)</f>
        <v>200</v>
      </c>
      <c r="AS69" s="776">
        <f>VLOOKUP($B69,'Despesas Mensais'!$B$4:$G$40,VLOOKUP(AS$2,'Despesas Mensais'!$B$46:$D$50,3,0),0)</f>
        <v>200</v>
      </c>
      <c r="AT69" s="776">
        <f>VLOOKUP($B69,'Despesas Mensais'!$B$4:$G$40,VLOOKUP(AT$2,'Despesas Mensais'!$B$46:$D$50,3,0),0)</f>
        <v>200</v>
      </c>
      <c r="AU69" s="776">
        <f>VLOOKUP($B69,'Despesas Mensais'!$B$4:$G$40,VLOOKUP(AU$2,'Despesas Mensais'!$B$46:$D$50,3,0),0)</f>
        <v>200</v>
      </c>
      <c r="AV69" s="776">
        <f>VLOOKUP($B69,'Despesas Mensais'!$B$4:$G$40,VLOOKUP(AV$2,'Despesas Mensais'!$B$46:$D$50,3,0),0)</f>
        <v>200</v>
      </c>
      <c r="AW69" s="776">
        <f>VLOOKUP($B69,'Despesas Mensais'!$B$4:$G$40,VLOOKUP(AW$2,'Despesas Mensais'!$B$46:$D$50,3,0),0)</f>
        <v>200</v>
      </c>
      <c r="AX69" s="776">
        <f>VLOOKUP($B69,'Despesas Mensais'!$B$4:$G$40,VLOOKUP(AX$2,'Despesas Mensais'!$B$46:$D$50,3,0),0)</f>
        <v>200</v>
      </c>
      <c r="AY69" s="776">
        <f>VLOOKUP($B69,'Despesas Mensais'!$B$4:$G$40,VLOOKUP(AY$2,'Despesas Mensais'!$B$46:$D$50,3,0),0)</f>
        <v>200</v>
      </c>
      <c r="AZ69" s="776">
        <f>VLOOKUP($B69,'Despesas Mensais'!$B$4:$G$40,VLOOKUP(AZ$2,'Despesas Mensais'!$B$46:$D$50,3,0),0)</f>
        <v>200</v>
      </c>
      <c r="BA69" s="776">
        <f>VLOOKUP($B69,'Despesas Mensais'!$B$4:$G$40,VLOOKUP(BA$2,'Despesas Mensais'!$B$46:$D$50,3,0),0)</f>
        <v>200</v>
      </c>
      <c r="BB69" s="776">
        <f>VLOOKUP($B69,'Despesas Mensais'!$B$4:$G$40,VLOOKUP(BB$2,'Despesas Mensais'!$B$46:$D$50,3,0),0)</f>
        <v>200</v>
      </c>
      <c r="BC69" s="776">
        <f>VLOOKUP($B69,'Despesas Mensais'!$B$4:$G$40,VLOOKUP(BC$2,'Despesas Mensais'!$B$46:$D$50,3,0),0)</f>
        <v>200</v>
      </c>
      <c r="BD69" s="777">
        <f>VLOOKUP($B69,'Despesas Mensais'!$B$4:$H$40,VLOOKUP(BD$2,'Despesas Mensais'!$B$46:$D$50,3,0),0)</f>
        <v>200</v>
      </c>
      <c r="BE69" s="777">
        <f>VLOOKUP($B69,'Despesas Mensais'!$B$4:$H$40,VLOOKUP(BE$2,'Despesas Mensais'!$B$46:$D$50,3,0),0)</f>
        <v>200</v>
      </c>
      <c r="BF69" s="777">
        <f>VLOOKUP($B69,'Despesas Mensais'!$B$4:$H$40,VLOOKUP(BF$2,'Despesas Mensais'!$B$46:$D$50,3,0),0)</f>
        <v>200</v>
      </c>
      <c r="BG69" s="777">
        <f>VLOOKUP($B69,'Despesas Mensais'!$B$4:$H$40,VLOOKUP(BG$2,'Despesas Mensais'!$B$46:$D$50,3,0),0)</f>
        <v>200</v>
      </c>
      <c r="BH69" s="777">
        <f>VLOOKUP($B69,'Despesas Mensais'!$B$4:$H$40,VLOOKUP(BH$2,'Despesas Mensais'!$B$46:$D$50,3,0),0)</f>
        <v>200</v>
      </c>
      <c r="BI69" s="777">
        <f>VLOOKUP($B69,'Despesas Mensais'!$B$4:$H$40,VLOOKUP(BI$2,'Despesas Mensais'!$B$46:$D$50,3,0),0)</f>
        <v>200</v>
      </c>
      <c r="BJ69" s="777">
        <f>VLOOKUP($B69,'Despesas Mensais'!$B$4:$H$40,VLOOKUP(BJ$2,'Despesas Mensais'!$B$46:$D$50,3,0),0)</f>
        <v>200</v>
      </c>
      <c r="BK69" s="777">
        <f>VLOOKUP($B69,'Despesas Mensais'!$B$4:$H$40,VLOOKUP(BK$2,'Despesas Mensais'!$B$46:$D$50,3,0),0)</f>
        <v>200</v>
      </c>
      <c r="BL69" s="777">
        <f>VLOOKUP($B69,'Despesas Mensais'!$B$4:$H$40,VLOOKUP(BL$2,'Despesas Mensais'!$B$46:$D$50,3,0),0)</f>
        <v>200</v>
      </c>
      <c r="BM69" s="777">
        <f>VLOOKUP($B69,'Despesas Mensais'!$B$4:$H$40,VLOOKUP(BM$2,'Despesas Mensais'!$B$46:$D$50,3,0),0)</f>
        <v>200</v>
      </c>
      <c r="BN69" s="777">
        <f>VLOOKUP($B69,'Despesas Mensais'!$B$4:$H$40,VLOOKUP(BN$2,'Despesas Mensais'!$B$46:$D$50,3,0),0)</f>
        <v>200</v>
      </c>
      <c r="BO69" s="777">
        <f>VLOOKUP($B69,'Despesas Mensais'!$B$4:$H$40,VLOOKUP(BO$2,'Despesas Mensais'!$B$46:$D$50,3,0),0)</f>
        <v>200</v>
      </c>
      <c r="BP69" s="1152"/>
      <c r="BQ69" s="778">
        <f t="shared" si="47"/>
        <v>2200</v>
      </c>
      <c r="BR69" s="778">
        <f t="shared" si="59"/>
        <v>2400</v>
      </c>
      <c r="BS69" s="778">
        <f t="shared" si="59"/>
        <v>2400</v>
      </c>
      <c r="BT69" s="811">
        <f t="shared" si="58"/>
        <v>2400</v>
      </c>
      <c r="BU69" s="809">
        <f t="shared" si="58"/>
        <v>2400</v>
      </c>
      <c r="BV69" s="105"/>
      <c r="BW69" s="779">
        <f t="shared" si="71"/>
        <v>2350</v>
      </c>
      <c r="BX69" s="115"/>
      <c r="BY69" s="115"/>
      <c r="BZ69" s="115"/>
      <c r="CA69" s="177">
        <f t="shared" si="72"/>
        <v>1.9715757918094819E-2</v>
      </c>
      <c r="CB69" s="177">
        <f t="shared" si="72"/>
        <v>2.1508099547012532E-2</v>
      </c>
      <c r="CC69" s="177">
        <f t="shared" si="72"/>
        <v>2.1508099547012532E-2</v>
      </c>
      <c r="CD69" s="177">
        <f t="shared" si="72"/>
        <v>2.1508099547012532E-2</v>
      </c>
      <c r="CE69" s="177">
        <f t="shared" si="72"/>
        <v>2.1508099547012532E-2</v>
      </c>
      <c r="CF69" s="105"/>
      <c r="CG69" s="177">
        <f>BW69/BW5</f>
        <v>2.2656521001506893E-3</v>
      </c>
    </row>
    <row r="70" spans="2:85" collapsed="1" x14ac:dyDescent="0.25">
      <c r="B70" s="1502" t="s">
        <v>325</v>
      </c>
      <c r="C70" s="1503"/>
      <c r="D70" s="1504"/>
      <c r="E70" s="1503"/>
      <c r="F70" s="1503"/>
      <c r="G70" s="1505"/>
      <c r="H70" s="1506">
        <f t="shared" ref="H70:AM70" si="73">SUM(H36:H69)</f>
        <v>0</v>
      </c>
      <c r="I70" s="1506">
        <f t="shared" si="73"/>
        <v>2374.17</v>
      </c>
      <c r="J70" s="1506">
        <f t="shared" si="73"/>
        <v>2374.17</v>
      </c>
      <c r="K70" s="1506">
        <f t="shared" si="73"/>
        <v>2374.17</v>
      </c>
      <c r="L70" s="1506">
        <f t="shared" si="73"/>
        <v>2374.17</v>
      </c>
      <c r="M70" s="1506">
        <f t="shared" si="73"/>
        <v>2374.17</v>
      </c>
      <c r="N70" s="1506">
        <f t="shared" si="73"/>
        <v>2374.17</v>
      </c>
      <c r="O70" s="1506">
        <f t="shared" si="73"/>
        <v>2374.17</v>
      </c>
      <c r="P70" s="1506">
        <f t="shared" si="73"/>
        <v>2374.17</v>
      </c>
      <c r="Q70" s="1506">
        <f t="shared" si="73"/>
        <v>2374.17</v>
      </c>
      <c r="R70" s="1506">
        <f t="shared" si="73"/>
        <v>2374.17</v>
      </c>
      <c r="S70" s="1506">
        <f t="shared" si="73"/>
        <v>2374.17</v>
      </c>
      <c r="T70" s="1506">
        <f t="shared" si="73"/>
        <v>2374.166666666667</v>
      </c>
      <c r="U70" s="1506">
        <f t="shared" si="73"/>
        <v>2374.166666666667</v>
      </c>
      <c r="V70" s="1506">
        <f t="shared" si="73"/>
        <v>2374.166666666667</v>
      </c>
      <c r="W70" s="1506">
        <f t="shared" si="73"/>
        <v>2374.166666666667</v>
      </c>
      <c r="X70" s="1506">
        <f t="shared" si="73"/>
        <v>2374.166666666667</v>
      </c>
      <c r="Y70" s="1506">
        <f t="shared" si="73"/>
        <v>2374.166666666667</v>
      </c>
      <c r="Z70" s="1506">
        <f t="shared" si="73"/>
        <v>2374.166666666667</v>
      </c>
      <c r="AA70" s="1506">
        <f t="shared" si="73"/>
        <v>2374.166666666667</v>
      </c>
      <c r="AB70" s="1506">
        <f t="shared" si="73"/>
        <v>2374.166666666667</v>
      </c>
      <c r="AC70" s="1506">
        <f t="shared" si="73"/>
        <v>2374.166666666667</v>
      </c>
      <c r="AD70" s="1506">
        <f t="shared" si="73"/>
        <v>2374.166666666667</v>
      </c>
      <c r="AE70" s="1506">
        <f t="shared" si="73"/>
        <v>2374.166666666667</v>
      </c>
      <c r="AF70" s="1506">
        <f t="shared" si="73"/>
        <v>2374.166666666667</v>
      </c>
      <c r="AG70" s="1506">
        <f t="shared" si="73"/>
        <v>2374.166666666667</v>
      </c>
      <c r="AH70" s="1506">
        <f t="shared" si="73"/>
        <v>2374.166666666667</v>
      </c>
      <c r="AI70" s="1506">
        <f t="shared" si="73"/>
        <v>2374.166666666667</v>
      </c>
      <c r="AJ70" s="1506">
        <f t="shared" si="73"/>
        <v>2374.166666666667</v>
      </c>
      <c r="AK70" s="1506">
        <f t="shared" si="73"/>
        <v>2374.166666666667</v>
      </c>
      <c r="AL70" s="1506">
        <f t="shared" si="73"/>
        <v>2374.166666666667</v>
      </c>
      <c r="AM70" s="1506">
        <f t="shared" si="73"/>
        <v>2374.166666666667</v>
      </c>
      <c r="AN70" s="1506">
        <f t="shared" ref="AN70:BO70" si="74">SUM(AN36:AN69)</f>
        <v>2374.166666666667</v>
      </c>
      <c r="AO70" s="1506">
        <f t="shared" si="74"/>
        <v>2374.166666666667</v>
      </c>
      <c r="AP70" s="1506">
        <f t="shared" si="74"/>
        <v>2374.166666666667</v>
      </c>
      <c r="AQ70" s="1506">
        <f t="shared" si="74"/>
        <v>2374.166666666667</v>
      </c>
      <c r="AR70" s="1506">
        <f t="shared" si="74"/>
        <v>2374.166666666667</v>
      </c>
      <c r="AS70" s="1506">
        <f t="shared" si="74"/>
        <v>2374.166666666667</v>
      </c>
      <c r="AT70" s="1506">
        <f t="shared" si="74"/>
        <v>2374.166666666667</v>
      </c>
      <c r="AU70" s="1506">
        <f t="shared" si="74"/>
        <v>2374.166666666667</v>
      </c>
      <c r="AV70" s="1506">
        <f t="shared" si="74"/>
        <v>2374.166666666667</v>
      </c>
      <c r="AW70" s="1506">
        <f t="shared" si="74"/>
        <v>2374.166666666667</v>
      </c>
      <c r="AX70" s="1506">
        <f t="shared" si="74"/>
        <v>2374.166666666667</v>
      </c>
      <c r="AY70" s="1506">
        <f t="shared" si="74"/>
        <v>2374.166666666667</v>
      </c>
      <c r="AZ70" s="1506">
        <f t="shared" si="74"/>
        <v>2374.166666666667</v>
      </c>
      <c r="BA70" s="1506">
        <f t="shared" si="74"/>
        <v>2374.166666666667</v>
      </c>
      <c r="BB70" s="1506">
        <f t="shared" si="74"/>
        <v>2374.166666666667</v>
      </c>
      <c r="BC70" s="1506">
        <f t="shared" si="74"/>
        <v>2374.166666666667</v>
      </c>
      <c r="BD70" s="1506">
        <f t="shared" si="74"/>
        <v>2374.166666666667</v>
      </c>
      <c r="BE70" s="1506">
        <f t="shared" si="74"/>
        <v>2374.166666666667</v>
      </c>
      <c r="BF70" s="1506">
        <f t="shared" si="74"/>
        <v>2374.166666666667</v>
      </c>
      <c r="BG70" s="1506">
        <f t="shared" si="74"/>
        <v>2374.166666666667</v>
      </c>
      <c r="BH70" s="1506">
        <f t="shared" si="74"/>
        <v>2374.166666666667</v>
      </c>
      <c r="BI70" s="1506">
        <f t="shared" si="74"/>
        <v>2374.166666666667</v>
      </c>
      <c r="BJ70" s="1506">
        <f t="shared" si="74"/>
        <v>2374.166666666667</v>
      </c>
      <c r="BK70" s="1506">
        <f t="shared" si="74"/>
        <v>2374.166666666667</v>
      </c>
      <c r="BL70" s="1506">
        <f t="shared" si="74"/>
        <v>2374.166666666667</v>
      </c>
      <c r="BM70" s="1506">
        <f t="shared" si="74"/>
        <v>2374.166666666667</v>
      </c>
      <c r="BN70" s="1506">
        <f t="shared" si="74"/>
        <v>2374.166666666667</v>
      </c>
      <c r="BO70" s="1506">
        <f t="shared" si="74"/>
        <v>2374.166666666667</v>
      </c>
      <c r="BP70" s="1507"/>
      <c r="BQ70" s="1508">
        <f t="shared" si="47"/>
        <v>26115.869999999995</v>
      </c>
      <c r="BR70" s="1508">
        <f>SUMIF($H$2:$BC$2,BR$2,$H70:$BC70)</f>
        <v>28490.000000000011</v>
      </c>
      <c r="BS70" s="1508">
        <f>SUMIF($H$2:$BC$2,BS$2,$H70:$BC70)</f>
        <v>28490.000000000011</v>
      </c>
      <c r="BT70" s="1508">
        <f>SUMIF($H$2:$BC$2,BT$2,$H70:$BC70)</f>
        <v>28490.000000000011</v>
      </c>
      <c r="BU70" s="1508">
        <f>SUMIF($H$2:$BO$2,BU$2,$H70:$BO70)</f>
        <v>28490.000000000011</v>
      </c>
      <c r="BV70" s="813"/>
      <c r="BW70" s="1508">
        <f>AVERAGE(BQ70:BU70)</f>
        <v>28015.17400000001</v>
      </c>
      <c r="BX70" s="227"/>
      <c r="BY70" s="130"/>
      <c r="BZ70" s="228"/>
      <c r="CA70" s="1196">
        <f>BQ70/SUM($BQ$70,$BR$70,$BS$70,$BT$70,$BU$70)</f>
        <v>0.18644089092575319</v>
      </c>
      <c r="CB70" s="1196">
        <f t="shared" ref="CB70:CE70" si="75">BR70/SUM($BQ$70,$BR$70,$BS$70,$BT$70,$BU$70)</f>
        <v>0.20338977726856167</v>
      </c>
      <c r="CC70" s="1196">
        <f t="shared" si="75"/>
        <v>0.20338977726856167</v>
      </c>
      <c r="CD70" s="1196">
        <f t="shared" si="75"/>
        <v>0.20338977726856167</v>
      </c>
      <c r="CE70" s="1196">
        <f t="shared" si="75"/>
        <v>0.20338977726856167</v>
      </c>
      <c r="CF70" s="813"/>
      <c r="CG70" s="1196">
        <f>BW70/BW5</f>
        <v>2.7009633110292343E-2</v>
      </c>
    </row>
    <row r="71" spans="2:85" ht="10.5" customHeight="1" x14ac:dyDescent="0.25">
      <c r="B71" s="1509"/>
      <c r="C71" s="1509"/>
      <c r="D71" s="1509"/>
      <c r="E71" s="1509"/>
      <c r="F71" s="1509"/>
      <c r="G71" s="1509"/>
      <c r="H71" s="1510"/>
      <c r="I71" s="1509"/>
      <c r="J71" s="1509"/>
      <c r="K71" s="1509"/>
      <c r="L71" s="1509"/>
      <c r="M71" s="1509"/>
      <c r="N71" s="1509"/>
      <c r="O71" s="1509"/>
      <c r="P71" s="1509"/>
      <c r="Q71" s="1509"/>
      <c r="R71" s="1509"/>
      <c r="S71" s="1509"/>
      <c r="T71" s="1510"/>
      <c r="U71" s="1509"/>
      <c r="V71" s="1509"/>
      <c r="W71" s="1509"/>
      <c r="X71" s="1509"/>
      <c r="Y71" s="1509"/>
      <c r="Z71" s="1509"/>
      <c r="AA71" s="1509"/>
      <c r="AB71" s="1509"/>
      <c r="AC71" s="1509"/>
      <c r="AD71" s="1509"/>
      <c r="AE71" s="1509"/>
      <c r="AF71" s="1510"/>
      <c r="AG71" s="1509"/>
      <c r="AH71" s="1509"/>
      <c r="AI71" s="1509"/>
      <c r="AJ71" s="1509"/>
      <c r="AK71" s="1509"/>
      <c r="AL71" s="1509"/>
      <c r="AM71" s="1509"/>
      <c r="AN71" s="1509"/>
      <c r="AO71" s="1509"/>
      <c r="AP71" s="1509"/>
      <c r="AQ71" s="1509"/>
      <c r="AR71" s="1510"/>
      <c r="AS71" s="1509"/>
      <c r="AT71" s="1509"/>
      <c r="AU71" s="1509"/>
      <c r="AV71" s="1509"/>
      <c r="AW71" s="1509"/>
      <c r="AX71" s="1509"/>
      <c r="AY71" s="1509"/>
      <c r="AZ71" s="1509"/>
      <c r="BA71" s="1509"/>
      <c r="BB71" s="1509"/>
      <c r="BC71" s="1509"/>
      <c r="BD71" s="1509"/>
      <c r="BE71" s="1509"/>
      <c r="BF71" s="1509"/>
      <c r="BG71" s="1509"/>
      <c r="BH71" s="1509"/>
      <c r="BI71" s="1509"/>
      <c r="BJ71" s="1509"/>
      <c r="BK71" s="1509"/>
      <c r="BL71" s="1509"/>
      <c r="BM71" s="1509"/>
      <c r="BN71" s="1509"/>
      <c r="BO71" s="1509"/>
      <c r="BP71" s="1511"/>
      <c r="BQ71" s="1512"/>
      <c r="BR71" s="114"/>
      <c r="BS71" s="114"/>
      <c r="BT71" s="114"/>
      <c r="BU71" s="114"/>
      <c r="BV71" s="115"/>
      <c r="BW71" s="114"/>
      <c r="BX71" s="125"/>
      <c r="BY71" s="125"/>
      <c r="BZ71" s="125"/>
      <c r="CA71" s="176"/>
      <c r="CB71" s="176"/>
      <c r="CC71" s="176"/>
      <c r="CD71" s="176"/>
      <c r="CE71" s="176"/>
      <c r="CF71" s="115"/>
      <c r="CG71" s="176"/>
    </row>
    <row r="72" spans="2:85" ht="20.100000000000001" customHeight="1" outlineLevel="1" x14ac:dyDescent="0.25">
      <c r="B72" s="1178"/>
      <c r="C72" s="1198" t="s">
        <v>77</v>
      </c>
      <c r="D72" s="1198" t="s">
        <v>80</v>
      </c>
      <c r="E72" s="1198" t="s">
        <v>81</v>
      </c>
      <c r="F72" s="1198" t="s">
        <v>82</v>
      </c>
      <c r="G72" s="1198" t="s">
        <v>83</v>
      </c>
      <c r="H72" s="1199"/>
      <c r="I72" s="1182"/>
      <c r="J72" s="1182"/>
      <c r="K72" s="1182"/>
      <c r="L72" s="1182"/>
      <c r="M72" s="1182"/>
      <c r="N72" s="1182"/>
      <c r="O72" s="1182"/>
      <c r="P72" s="1182"/>
      <c r="Q72" s="1182"/>
      <c r="R72" s="1182"/>
      <c r="S72" s="1182"/>
      <c r="T72" s="1182"/>
      <c r="U72" s="1182"/>
      <c r="V72" s="1182"/>
      <c r="W72" s="1182"/>
      <c r="X72" s="1182"/>
      <c r="Y72" s="1182"/>
      <c r="Z72" s="1182"/>
      <c r="AA72" s="1182"/>
      <c r="AB72" s="1182"/>
      <c r="AC72" s="1182"/>
      <c r="AD72" s="1182"/>
      <c r="AE72" s="1182"/>
      <c r="AF72" s="1182"/>
      <c r="AG72" s="1182"/>
      <c r="AH72" s="1182"/>
      <c r="AI72" s="1182"/>
      <c r="AJ72" s="1182"/>
      <c r="AK72" s="1182"/>
      <c r="AL72" s="1182"/>
      <c r="AM72" s="1182"/>
      <c r="AN72" s="1182"/>
      <c r="AO72" s="1182"/>
      <c r="AP72" s="1182"/>
      <c r="AQ72" s="1182"/>
      <c r="AR72" s="1182"/>
      <c r="AS72" s="1182"/>
      <c r="AT72" s="1182"/>
      <c r="AU72" s="1182"/>
      <c r="AV72" s="1182"/>
      <c r="AW72" s="1182"/>
      <c r="AX72" s="1182"/>
      <c r="AY72" s="1182"/>
      <c r="AZ72" s="1182"/>
      <c r="BA72" s="1182"/>
      <c r="BB72" s="1182"/>
      <c r="BC72" s="1200"/>
      <c r="BD72" s="1182"/>
      <c r="BE72" s="1200"/>
      <c r="BF72" s="1182"/>
      <c r="BG72" s="1200"/>
      <c r="BH72" s="1182"/>
      <c r="BI72" s="1200"/>
      <c r="BJ72" s="1182"/>
      <c r="BK72" s="1200"/>
      <c r="BL72" s="1182"/>
      <c r="BM72" s="1200"/>
      <c r="BN72" s="1182"/>
      <c r="BO72" s="1200"/>
      <c r="BP72" s="1152"/>
      <c r="BQ72" s="1199"/>
      <c r="BR72" s="1199"/>
      <c r="BS72" s="1199"/>
      <c r="BT72" s="1199"/>
      <c r="BU72" s="1199">
        <f>SUMIF($H$2:$BO$2,BU$2,$H72:$BO72)</f>
        <v>0</v>
      </c>
      <c r="BV72" s="115"/>
      <c r="BW72" s="1201">
        <f>AVERAGE(BQ72:BU72)</f>
        <v>0</v>
      </c>
      <c r="CA72" s="1202"/>
      <c r="CB72" s="1202"/>
      <c r="CC72" s="1202"/>
      <c r="CD72" s="1202"/>
      <c r="CE72" s="1202"/>
      <c r="CF72" s="115"/>
      <c r="CG72" s="1202"/>
    </row>
    <row r="73" spans="2:85" ht="39.950000000000003" customHeight="1" outlineLevel="1" x14ac:dyDescent="0.25">
      <c r="B73" s="668" t="s">
        <v>326</v>
      </c>
      <c r="C73" s="661">
        <f>Premissas!G23</f>
        <v>0.06</v>
      </c>
      <c r="D73" s="661">
        <f>Premissas!H23</f>
        <v>0.06</v>
      </c>
      <c r="E73" s="661">
        <f>Premissas!I23</f>
        <v>0.06</v>
      </c>
      <c r="F73" s="661">
        <f>Premissas!J23</f>
        <v>0.06</v>
      </c>
      <c r="G73" s="661">
        <f>Premissas!K23</f>
        <v>0.06</v>
      </c>
      <c r="H73" s="783">
        <v>0</v>
      </c>
      <c r="I73" s="150">
        <f>IF(Premissas!$H$107="Receitas_1",IF($C73*I5&gt;$I$119,$C73*I5,$I$119),"")</f>
        <v>1500</v>
      </c>
      <c r="J73" s="150">
        <f>IF(Premissas!$H$107="Receitas_3","",IF($C73*J5&gt;$I$119,$C73*J5,$I$119))</f>
        <v>1500</v>
      </c>
      <c r="K73" s="150">
        <f t="shared" ref="K73:S73" si="76">IF($C73*K5&gt;$I$119,$C73*K5,$I$119)</f>
        <v>1500</v>
      </c>
      <c r="L73" s="150">
        <f t="shared" si="76"/>
        <v>1809.6916416835954</v>
      </c>
      <c r="M73" s="150">
        <f t="shared" si="76"/>
        <v>2262.1145521044955</v>
      </c>
      <c r="N73" s="150">
        <f t="shared" si="76"/>
        <v>2714.537462525393</v>
      </c>
      <c r="O73" s="150">
        <f t="shared" si="76"/>
        <v>3148.863456529456</v>
      </c>
      <c r="P73" s="150">
        <f t="shared" si="76"/>
        <v>3589.7043404435808</v>
      </c>
      <c r="Q73" s="150">
        <f t="shared" si="76"/>
        <v>4056.3659047012438</v>
      </c>
      <c r="R73" s="150">
        <f t="shared" si="76"/>
        <v>4502.5661542183807</v>
      </c>
      <c r="S73" s="150">
        <f t="shared" si="76"/>
        <v>4952.82276964022</v>
      </c>
      <c r="T73" s="150">
        <f t="shared" ref="T73:AE73" si="77">IF($D73*T5&gt;$I$119,$D73*T5,$I$119)</f>
        <v>3714.6170772301666</v>
      </c>
      <c r="U73" s="150">
        <f t="shared" si="77"/>
        <v>3528.8862233686564</v>
      </c>
      <c r="V73" s="150">
        <f t="shared" si="77"/>
        <v>3881.7748457055231</v>
      </c>
      <c r="W73" s="150">
        <f t="shared" si="77"/>
        <v>4269.9523302760772</v>
      </c>
      <c r="X73" s="150">
        <f t="shared" si="77"/>
        <v>4696.9475633036836</v>
      </c>
      <c r="Y73" s="150">
        <f t="shared" si="77"/>
        <v>5166.642319634052</v>
      </c>
      <c r="Z73" s="150">
        <f t="shared" si="77"/>
        <v>4908.3102036523469</v>
      </c>
      <c r="AA73" s="150">
        <f t="shared" si="77"/>
        <v>4662.8946934697306</v>
      </c>
      <c r="AB73" s="150">
        <f t="shared" si="77"/>
        <v>4989.2973220126114</v>
      </c>
      <c r="AC73" s="150">
        <f t="shared" si="77"/>
        <v>5338.5481345534945</v>
      </c>
      <c r="AD73" s="150">
        <f t="shared" si="77"/>
        <v>5712.2465039722392</v>
      </c>
      <c r="AE73" s="150">
        <f t="shared" si="77"/>
        <v>6283.4711543694621</v>
      </c>
      <c r="AF73" s="150">
        <f t="shared" ref="AF73:AQ73" si="78">IF($E73*AF5&gt;$I$119,$E73*AF5,$I$119)</f>
        <v>5340.950481214044</v>
      </c>
      <c r="AG73" s="150">
        <f t="shared" si="78"/>
        <v>5073.9029571533429</v>
      </c>
      <c r="AH73" s="150">
        <f t="shared" si="78"/>
        <v>5327.5981050110095</v>
      </c>
      <c r="AI73" s="150">
        <f t="shared" si="78"/>
        <v>5593.9780102615605</v>
      </c>
      <c r="AJ73" s="150">
        <f t="shared" si="78"/>
        <v>5873.6769107746359</v>
      </c>
      <c r="AK73" s="150">
        <f t="shared" si="78"/>
        <v>6284.8342945288614</v>
      </c>
      <c r="AL73" s="150">
        <f t="shared" si="78"/>
        <v>5656.3508650759759</v>
      </c>
      <c r="AM73" s="150">
        <f t="shared" si="78"/>
        <v>5090.7157785683803</v>
      </c>
      <c r="AN73" s="150">
        <f t="shared" si="78"/>
        <v>5447.065883068165</v>
      </c>
      <c r="AO73" s="150">
        <f t="shared" si="78"/>
        <v>5828.3604948829352</v>
      </c>
      <c r="AP73" s="150">
        <f t="shared" si="78"/>
        <v>6236.3457295247426</v>
      </c>
      <c r="AQ73" s="150">
        <f t="shared" si="78"/>
        <v>6735.2533878867225</v>
      </c>
      <c r="AR73" s="150">
        <f t="shared" ref="AR73:BC73" si="79">IF($F73*AR5&gt;$I$119,$F73*AR5,$I$119)</f>
        <v>5792.3179135825812</v>
      </c>
      <c r="AS73" s="150">
        <f t="shared" si="79"/>
        <v>5502.7020179034516</v>
      </c>
      <c r="AT73" s="150">
        <f t="shared" si="79"/>
        <v>5777.8371187986259</v>
      </c>
      <c r="AU73" s="150">
        <f t="shared" si="79"/>
        <v>6066.7289747385548</v>
      </c>
      <c r="AV73" s="150">
        <f t="shared" si="79"/>
        <v>6370.065423475482</v>
      </c>
      <c r="AW73" s="150">
        <f t="shared" si="79"/>
        <v>6815.9700031187649</v>
      </c>
      <c r="AX73" s="150">
        <f t="shared" si="79"/>
        <v>6134.3730028068912</v>
      </c>
      <c r="AY73" s="150">
        <f t="shared" si="79"/>
        <v>5520.9357025262016</v>
      </c>
      <c r="AZ73" s="150">
        <f t="shared" si="79"/>
        <v>5907.4012017030363</v>
      </c>
      <c r="BA73" s="150">
        <f t="shared" si="79"/>
        <v>6320.9192858222477</v>
      </c>
      <c r="BB73" s="150">
        <f t="shared" si="79"/>
        <v>6763.3836358298058</v>
      </c>
      <c r="BC73" s="150">
        <f t="shared" si="79"/>
        <v>7304.4543266961891</v>
      </c>
      <c r="BD73" s="150">
        <f t="shared" ref="BD73:BO73" si="80">IF($G73*BD5&gt;$I$119,$G73*BD5,$I$119)</f>
        <v>6354.8752642256832</v>
      </c>
      <c r="BE73" s="150">
        <f t="shared" si="80"/>
        <v>6037.1315010144008</v>
      </c>
      <c r="BF73" s="150">
        <f t="shared" si="80"/>
        <v>6338.9880760651195</v>
      </c>
      <c r="BG73" s="150">
        <f t="shared" si="80"/>
        <v>6655.9374798683766</v>
      </c>
      <c r="BH73" s="150">
        <f t="shared" si="80"/>
        <v>6988.734353861797</v>
      </c>
      <c r="BI73" s="150">
        <f t="shared" si="80"/>
        <v>7477.9457586321205</v>
      </c>
      <c r="BJ73" s="150">
        <f t="shared" si="80"/>
        <v>6730.1511827689083</v>
      </c>
      <c r="BK73" s="150">
        <f t="shared" si="80"/>
        <v>6057.1360644920187</v>
      </c>
      <c r="BL73" s="150">
        <f t="shared" si="80"/>
        <v>6481.1355890064597</v>
      </c>
      <c r="BM73" s="150">
        <f t="shared" si="80"/>
        <v>6934.8150802369128</v>
      </c>
      <c r="BN73" s="150">
        <f t="shared" si="80"/>
        <v>7420.252135853495</v>
      </c>
      <c r="BO73" s="150">
        <f t="shared" si="80"/>
        <v>8013.8723067217743</v>
      </c>
      <c r="BP73" s="1152"/>
      <c r="BQ73" s="145">
        <f t="shared" ref="BQ73:BQ75" si="81">SUMIF($H$2:$BC$2,BQ$2,$H73:$BC73)</f>
        <v>31536.666281846366</v>
      </c>
      <c r="BR73" s="145">
        <f t="shared" ref="BR73:BT75" si="82">SUMIF($H$2:$BC$2,BR$2,$H73:$BC73)</f>
        <v>57153.588371548045</v>
      </c>
      <c r="BS73" s="145">
        <f t="shared" si="82"/>
        <v>68489.032897950383</v>
      </c>
      <c r="BT73" s="145">
        <f t="shared" si="82"/>
        <v>74277.088607001831</v>
      </c>
      <c r="BU73" s="145">
        <f>SUMIF($H$2:$BO$2,BU$2,$H73:$BO73)</f>
        <v>81490.974792747074</v>
      </c>
      <c r="BV73" s="105"/>
      <c r="BW73" s="145">
        <f>AVERAGE(BQ73:BU73)</f>
        <v>62589.47019021873</v>
      </c>
      <c r="CA73" s="170">
        <f>IF(BQ73=0,0,BQ73/SUM($BQ$75,$BR$75,$BS$75,$BT$75,$BU$75))</f>
        <v>7.5417719336755049E-2</v>
      </c>
      <c r="CB73" s="170">
        <f t="shared" ref="CB73:CE73" si="83">IF(BR73=0,0,BR73/SUM($BQ$75,$BR$75,$BS$75,$BT$75,$BU$75))</f>
        <v>0.13667878679285306</v>
      </c>
      <c r="CC73" s="170">
        <f t="shared" si="83"/>
        <v>0.1637867051190737</v>
      </c>
      <c r="CD73" s="170">
        <f t="shared" si="83"/>
        <v>0.17762843325449246</v>
      </c>
      <c r="CE73" s="170">
        <f t="shared" si="83"/>
        <v>0.19487993469163095</v>
      </c>
      <c r="CF73" s="105"/>
      <c r="CG73" s="170">
        <f>BW73/BW5</f>
        <v>6.0342963652675753E-2</v>
      </c>
    </row>
    <row r="74" spans="2:85" ht="39.950000000000003" customHeight="1" outlineLevel="1" x14ac:dyDescent="0.25">
      <c r="B74" s="149" t="s">
        <v>327</v>
      </c>
      <c r="C74" s="661">
        <f>Premissas!G24</f>
        <v>0.02</v>
      </c>
      <c r="D74" s="661">
        <f>Premissas!H24</f>
        <v>0.02</v>
      </c>
      <c r="E74" s="661">
        <f>Premissas!I24</f>
        <v>0.02</v>
      </c>
      <c r="F74" s="661">
        <f>Premissas!J24</f>
        <v>0.02</v>
      </c>
      <c r="G74" s="661">
        <f>Premissas!K24</f>
        <v>0.02</v>
      </c>
      <c r="H74" s="783">
        <v>0</v>
      </c>
      <c r="I74" s="150">
        <f>IF(Premissas!$H$107="Receitas_1",IF($C74*I5&gt;$I$120,$C74*I5,$I$120),"")</f>
        <v>750</v>
      </c>
      <c r="J74" s="150">
        <f>IF(Premissas!$H$107="Receitas_3","",IF($C74*J5&gt;$I$120,$C74*J5,$I$120))</f>
        <v>750</v>
      </c>
      <c r="K74" s="150">
        <f t="shared" ref="K74:S74" si="84">IF($C74*K5&gt;$I$120,$C74*K5,$I$120)</f>
        <v>750</v>
      </c>
      <c r="L74" s="150">
        <f t="shared" si="84"/>
        <v>750</v>
      </c>
      <c r="M74" s="150">
        <f t="shared" si="84"/>
        <v>754.03818403483183</v>
      </c>
      <c r="N74" s="150">
        <f t="shared" si="84"/>
        <v>904.84582084179772</v>
      </c>
      <c r="O74" s="150">
        <f t="shared" si="84"/>
        <v>1049.6211521764853</v>
      </c>
      <c r="P74" s="150">
        <f t="shared" si="84"/>
        <v>1196.5681134811937</v>
      </c>
      <c r="Q74" s="150">
        <f t="shared" si="84"/>
        <v>1352.121968233748</v>
      </c>
      <c r="R74" s="150">
        <f t="shared" si="84"/>
        <v>1500.8553847394605</v>
      </c>
      <c r="S74" s="150">
        <f t="shared" si="84"/>
        <v>1650.9409232134067</v>
      </c>
      <c r="T74" s="150">
        <f t="shared" ref="T74:AE74" si="85">IF($D74*T5&gt;$I$120,$D74*T5,$I$120)</f>
        <v>1238.2056924100557</v>
      </c>
      <c r="U74" s="150">
        <f t="shared" si="85"/>
        <v>1176.2954077895522</v>
      </c>
      <c r="V74" s="150">
        <f t="shared" si="85"/>
        <v>1293.9249485685079</v>
      </c>
      <c r="W74" s="150">
        <f t="shared" si="85"/>
        <v>1423.3174434253592</v>
      </c>
      <c r="X74" s="150">
        <f t="shared" si="85"/>
        <v>1565.6491877678945</v>
      </c>
      <c r="Y74" s="150">
        <f t="shared" si="85"/>
        <v>1722.214106544684</v>
      </c>
      <c r="Z74" s="150">
        <f t="shared" si="85"/>
        <v>1636.1034012174491</v>
      </c>
      <c r="AA74" s="150">
        <f t="shared" si="85"/>
        <v>1554.298231156577</v>
      </c>
      <c r="AB74" s="150">
        <f t="shared" si="85"/>
        <v>1663.0991073375374</v>
      </c>
      <c r="AC74" s="150">
        <f t="shared" si="85"/>
        <v>1779.5160448511649</v>
      </c>
      <c r="AD74" s="150">
        <f t="shared" si="85"/>
        <v>1904.0821679907465</v>
      </c>
      <c r="AE74" s="150">
        <f t="shared" si="85"/>
        <v>2094.4903847898208</v>
      </c>
      <c r="AF74" s="150">
        <f t="shared" ref="AF74:AQ74" si="86">IF($E74*AF5&gt;$I$120,$E74*AF5,$I$120)</f>
        <v>1780.3168270713481</v>
      </c>
      <c r="AG74" s="150">
        <f t="shared" si="86"/>
        <v>1691.300985717781</v>
      </c>
      <c r="AH74" s="150">
        <f t="shared" si="86"/>
        <v>1775.86603500367</v>
      </c>
      <c r="AI74" s="150">
        <f t="shared" si="86"/>
        <v>1864.6593367538537</v>
      </c>
      <c r="AJ74" s="150">
        <f t="shared" si="86"/>
        <v>1957.8923035915454</v>
      </c>
      <c r="AK74" s="150">
        <f t="shared" si="86"/>
        <v>2094.9447648429541</v>
      </c>
      <c r="AL74" s="150">
        <f t="shared" si="86"/>
        <v>1885.4502883586588</v>
      </c>
      <c r="AM74" s="150">
        <f t="shared" si="86"/>
        <v>1696.9052595227934</v>
      </c>
      <c r="AN74" s="150">
        <f t="shared" si="86"/>
        <v>1815.6886276893886</v>
      </c>
      <c r="AO74" s="150">
        <f t="shared" si="86"/>
        <v>1942.7868316276451</v>
      </c>
      <c r="AP74" s="150">
        <f t="shared" si="86"/>
        <v>2078.7819098415812</v>
      </c>
      <c r="AQ74" s="150">
        <f t="shared" si="86"/>
        <v>2245.0844626289077</v>
      </c>
      <c r="AR74" s="150">
        <f t="shared" ref="AR74:BC74" si="87">IF($F74*AR5&gt;$I$120,$F74*AR5,$I$120)</f>
        <v>1930.7726378608606</v>
      </c>
      <c r="AS74" s="150">
        <f t="shared" si="87"/>
        <v>1834.2340059678172</v>
      </c>
      <c r="AT74" s="150">
        <f t="shared" si="87"/>
        <v>1925.9457062662088</v>
      </c>
      <c r="AU74" s="150">
        <f t="shared" si="87"/>
        <v>2022.2429915795185</v>
      </c>
      <c r="AV74" s="150">
        <f t="shared" si="87"/>
        <v>2123.3551411584945</v>
      </c>
      <c r="AW74" s="150">
        <f t="shared" si="87"/>
        <v>2271.9900010395886</v>
      </c>
      <c r="AX74" s="150">
        <f t="shared" si="87"/>
        <v>2044.7910009356306</v>
      </c>
      <c r="AY74" s="150">
        <f t="shared" si="87"/>
        <v>1840.3119008420672</v>
      </c>
      <c r="AZ74" s="150">
        <f t="shared" si="87"/>
        <v>1969.1337339010122</v>
      </c>
      <c r="BA74" s="150">
        <f t="shared" si="87"/>
        <v>2106.9730952740829</v>
      </c>
      <c r="BB74" s="150">
        <f t="shared" si="87"/>
        <v>2254.4612119432686</v>
      </c>
      <c r="BC74" s="150">
        <f t="shared" si="87"/>
        <v>2434.8181088987299</v>
      </c>
      <c r="BD74" s="150">
        <f t="shared" ref="BD74:BO74" si="88">IF($G74*BD5&gt;$I$120,$G74*BD5,$I$120)</f>
        <v>2118.2917547418947</v>
      </c>
      <c r="BE74" s="150">
        <f t="shared" si="88"/>
        <v>2012.3771670048004</v>
      </c>
      <c r="BF74" s="150">
        <f t="shared" si="88"/>
        <v>2112.9960253550403</v>
      </c>
      <c r="BG74" s="150">
        <f t="shared" si="88"/>
        <v>2218.6458266227924</v>
      </c>
      <c r="BH74" s="150">
        <f t="shared" si="88"/>
        <v>2329.5781179539326</v>
      </c>
      <c r="BI74" s="150">
        <f t="shared" si="88"/>
        <v>2492.648586210707</v>
      </c>
      <c r="BJ74" s="150">
        <f t="shared" si="88"/>
        <v>2243.3837275896362</v>
      </c>
      <c r="BK74" s="150">
        <f t="shared" si="88"/>
        <v>2019.045354830673</v>
      </c>
      <c r="BL74" s="150">
        <f t="shared" si="88"/>
        <v>2160.3785296688202</v>
      </c>
      <c r="BM74" s="150">
        <f t="shared" si="88"/>
        <v>2311.6050267456376</v>
      </c>
      <c r="BN74" s="150">
        <f t="shared" si="88"/>
        <v>2473.4173786178321</v>
      </c>
      <c r="BO74" s="150">
        <f t="shared" si="88"/>
        <v>2671.2907689072581</v>
      </c>
      <c r="BP74" s="1152"/>
      <c r="BQ74" s="145">
        <f t="shared" si="81"/>
        <v>11408.991546720925</v>
      </c>
      <c r="BR74" s="145">
        <f t="shared" si="82"/>
        <v>19051.19612384935</v>
      </c>
      <c r="BS74" s="145">
        <f t="shared" si="82"/>
        <v>22829.677632650124</v>
      </c>
      <c r="BT74" s="145">
        <f t="shared" si="82"/>
        <v>24759.02953566728</v>
      </c>
      <c r="BU74" s="145">
        <f>SUMIF($H$2:$BO$2,BU$2,$H74:$BO74)</f>
        <v>27163.658264249025</v>
      </c>
      <c r="BV74" s="105"/>
      <c r="BW74" s="145">
        <f>AVERAGE(BQ74:BU74)</f>
        <v>21042.510620627341</v>
      </c>
      <c r="CA74" s="170">
        <f>IF(BQ74=0,0,BQ74/SUM($BQ$75,$BR$75,$BS$75,$BT$75,$BU$75))</f>
        <v>2.7283800852511468E-2</v>
      </c>
      <c r="CB74" s="170">
        <f t="shared" ref="CB74:CB75" si="89">IF(BR74=0,0,BR74/SUM($BQ$75,$BR$75,$BS$75,$BT$75,$BU$75))</f>
        <v>4.5559595597617693E-2</v>
      </c>
      <c r="CC74" s="170">
        <f t="shared" ref="CC74:CC75" si="90">IF(BS74=0,0,BS74/SUM($BQ$75,$BR$75,$BS$75,$BT$75,$BU$75))</f>
        <v>5.459556837302456E-2</v>
      </c>
      <c r="CD74" s="170">
        <f t="shared" ref="CD74:CD75" si="91">IF(BT74=0,0,BT74/SUM($BQ$75,$BR$75,$BS$75,$BT$75,$BU$75))</f>
        <v>5.9209477751497493E-2</v>
      </c>
      <c r="CE74" s="170">
        <f t="shared" ref="CE74:CE75" si="92">IF(BU74=0,0,BU74/SUM($BQ$75,$BR$75,$BS$75,$BT$75,$BU$75))</f>
        <v>6.4959978230543641E-2</v>
      </c>
      <c r="CF74" s="105"/>
      <c r="CG74" s="170">
        <f>BW74/BW5</f>
        <v>2.0287237608539371E-2</v>
      </c>
    </row>
    <row r="75" spans="2:85" x14ac:dyDescent="0.25">
      <c r="B75" s="1502" t="s">
        <v>328</v>
      </c>
      <c r="C75" s="1503"/>
      <c r="D75" s="1504"/>
      <c r="E75" s="1503"/>
      <c r="F75" s="1503"/>
      <c r="G75" s="1513"/>
      <c r="H75" s="1514">
        <f t="shared" ref="H75:AM75" si="93">SUM(H73:H74)</f>
        <v>0</v>
      </c>
      <c r="I75" s="1514">
        <f t="shared" si="93"/>
        <v>2250</v>
      </c>
      <c r="J75" s="1514">
        <f t="shared" si="93"/>
        <v>2250</v>
      </c>
      <c r="K75" s="1514">
        <f t="shared" si="93"/>
        <v>2250</v>
      </c>
      <c r="L75" s="1514">
        <f t="shared" si="93"/>
        <v>2559.6916416835957</v>
      </c>
      <c r="M75" s="1514">
        <f t="shared" si="93"/>
        <v>3016.1527361393273</v>
      </c>
      <c r="N75" s="1514">
        <f t="shared" si="93"/>
        <v>3619.3832833671909</v>
      </c>
      <c r="O75" s="1514">
        <f t="shared" si="93"/>
        <v>4198.4846087059414</v>
      </c>
      <c r="P75" s="1514">
        <f t="shared" si="93"/>
        <v>4786.2724539247747</v>
      </c>
      <c r="Q75" s="1514">
        <f t="shared" si="93"/>
        <v>5408.4878729349921</v>
      </c>
      <c r="R75" s="1514">
        <f t="shared" si="93"/>
        <v>6003.4215389578412</v>
      </c>
      <c r="S75" s="1514">
        <f t="shared" si="93"/>
        <v>6603.7636928536267</v>
      </c>
      <c r="T75" s="1514">
        <f t="shared" si="93"/>
        <v>4952.8227696402228</v>
      </c>
      <c r="U75" s="1514">
        <f t="shared" si="93"/>
        <v>4705.1816311582088</v>
      </c>
      <c r="V75" s="1514">
        <f t="shared" si="93"/>
        <v>5175.6997942740309</v>
      </c>
      <c r="W75" s="1514">
        <f t="shared" si="93"/>
        <v>5693.2697737014369</v>
      </c>
      <c r="X75" s="1514">
        <f t="shared" si="93"/>
        <v>6262.5967510715782</v>
      </c>
      <c r="Y75" s="1514">
        <f t="shared" si="93"/>
        <v>6888.856426178736</v>
      </c>
      <c r="Z75" s="1514">
        <f t="shared" si="93"/>
        <v>6544.4136048697965</v>
      </c>
      <c r="AA75" s="1514">
        <f t="shared" si="93"/>
        <v>6217.192924626308</v>
      </c>
      <c r="AB75" s="1514">
        <f t="shared" si="93"/>
        <v>6652.3964293501485</v>
      </c>
      <c r="AC75" s="1514">
        <f t="shared" si="93"/>
        <v>7118.0641794046596</v>
      </c>
      <c r="AD75" s="1514">
        <f t="shared" si="93"/>
        <v>7616.3286719629859</v>
      </c>
      <c r="AE75" s="1514">
        <f t="shared" si="93"/>
        <v>8377.9615391592833</v>
      </c>
      <c r="AF75" s="1514">
        <f t="shared" si="93"/>
        <v>7121.2673082853926</v>
      </c>
      <c r="AG75" s="1514">
        <f t="shared" si="93"/>
        <v>6765.2039428711241</v>
      </c>
      <c r="AH75" s="1514">
        <f t="shared" si="93"/>
        <v>7103.4641400146793</v>
      </c>
      <c r="AI75" s="1514">
        <f t="shared" si="93"/>
        <v>7458.637347015414</v>
      </c>
      <c r="AJ75" s="1514">
        <f t="shared" si="93"/>
        <v>7831.5692143661818</v>
      </c>
      <c r="AK75" s="1514">
        <f t="shared" si="93"/>
        <v>8379.7790593718164</v>
      </c>
      <c r="AL75" s="1514">
        <f t="shared" si="93"/>
        <v>7541.8011534346351</v>
      </c>
      <c r="AM75" s="1514">
        <f t="shared" si="93"/>
        <v>6787.6210380911734</v>
      </c>
      <c r="AN75" s="1514">
        <f t="shared" ref="AN75:BO75" si="94">SUM(AN73:AN74)</f>
        <v>7262.7545107575534</v>
      </c>
      <c r="AO75" s="1514">
        <f t="shared" si="94"/>
        <v>7771.1473265105806</v>
      </c>
      <c r="AP75" s="1514">
        <f t="shared" si="94"/>
        <v>8315.1276393663247</v>
      </c>
      <c r="AQ75" s="1514">
        <f t="shared" si="94"/>
        <v>8980.3378505156306</v>
      </c>
      <c r="AR75" s="1514">
        <f t="shared" si="94"/>
        <v>7723.0905514434417</v>
      </c>
      <c r="AS75" s="1514">
        <f t="shared" si="94"/>
        <v>7336.9360238712688</v>
      </c>
      <c r="AT75" s="1514">
        <f t="shared" si="94"/>
        <v>7703.7828250648345</v>
      </c>
      <c r="AU75" s="1514">
        <f t="shared" si="94"/>
        <v>8088.9719663180731</v>
      </c>
      <c r="AV75" s="1514">
        <f t="shared" si="94"/>
        <v>8493.420564633976</v>
      </c>
      <c r="AW75" s="1514">
        <f t="shared" si="94"/>
        <v>9087.9600041583544</v>
      </c>
      <c r="AX75" s="1514">
        <f t="shared" si="94"/>
        <v>8179.1640037425223</v>
      </c>
      <c r="AY75" s="1514">
        <f t="shared" si="94"/>
        <v>7361.2476033682688</v>
      </c>
      <c r="AZ75" s="1514">
        <f t="shared" si="94"/>
        <v>7876.5349356040488</v>
      </c>
      <c r="BA75" s="1514">
        <f t="shared" si="94"/>
        <v>8427.8923810963315</v>
      </c>
      <c r="BB75" s="1514">
        <f t="shared" si="94"/>
        <v>9017.8448477730744</v>
      </c>
      <c r="BC75" s="1515">
        <f t="shared" si="94"/>
        <v>9739.2724355949194</v>
      </c>
      <c r="BD75" s="1514">
        <f t="shared" si="94"/>
        <v>8473.1670189675788</v>
      </c>
      <c r="BE75" s="1515">
        <f t="shared" si="94"/>
        <v>8049.5086680192017</v>
      </c>
      <c r="BF75" s="1514">
        <f t="shared" si="94"/>
        <v>8451.9841014201593</v>
      </c>
      <c r="BG75" s="1515">
        <f t="shared" si="94"/>
        <v>8874.5833064911694</v>
      </c>
      <c r="BH75" s="1514">
        <f t="shared" si="94"/>
        <v>9318.3124718157305</v>
      </c>
      <c r="BI75" s="1515">
        <f t="shared" si="94"/>
        <v>9970.5943448428279</v>
      </c>
      <c r="BJ75" s="1514">
        <f t="shared" si="94"/>
        <v>8973.5349103585449</v>
      </c>
      <c r="BK75" s="1515">
        <f t="shared" si="94"/>
        <v>8076.1814193226919</v>
      </c>
      <c r="BL75" s="1514">
        <f t="shared" si="94"/>
        <v>8641.5141186752808</v>
      </c>
      <c r="BM75" s="1515">
        <f t="shared" si="94"/>
        <v>9246.4201069825504</v>
      </c>
      <c r="BN75" s="1514">
        <f t="shared" si="94"/>
        <v>9893.6695144713267</v>
      </c>
      <c r="BO75" s="1515">
        <f t="shared" si="94"/>
        <v>10685.163075629032</v>
      </c>
      <c r="BP75" s="1195"/>
      <c r="BQ75" s="1508">
        <f t="shared" si="81"/>
        <v>42945.657828567288</v>
      </c>
      <c r="BR75" s="1508">
        <f t="shared" si="82"/>
        <v>76204.784495397398</v>
      </c>
      <c r="BS75" s="1508">
        <f t="shared" si="82"/>
        <v>91318.710530600496</v>
      </c>
      <c r="BT75" s="1508">
        <f t="shared" si="82"/>
        <v>99036.118142669118</v>
      </c>
      <c r="BU75" s="1508">
        <f>SUMIF($H$2:$BO$2,BU$2,$H75:$BO75)</f>
        <v>108654.6330569961</v>
      </c>
      <c r="BV75" s="813"/>
      <c r="BW75" s="1508">
        <f>AVERAGE(BQ75:BU75)</f>
        <v>83631.980810846071</v>
      </c>
      <c r="BX75" s="227"/>
      <c r="BY75" s="130"/>
      <c r="BZ75" s="228"/>
      <c r="CA75" s="1196">
        <f>IF(BQ75=0,0,BQ75/SUM($BQ$75,$BR$75,$BS$75,$BT$75,$BU$75))</f>
        <v>0.10270152018926651</v>
      </c>
      <c r="CB75" s="1196">
        <f t="shared" si="89"/>
        <v>0.18223838239047077</v>
      </c>
      <c r="CC75" s="1196">
        <f t="shared" si="90"/>
        <v>0.21838227349209824</v>
      </c>
      <c r="CD75" s="1196">
        <f t="shared" si="91"/>
        <v>0.23683791100598997</v>
      </c>
      <c r="CE75" s="1196">
        <f t="shared" si="92"/>
        <v>0.25983991292217457</v>
      </c>
      <c r="CF75" s="813"/>
      <c r="CG75" s="1196">
        <f>BW75/BW5</f>
        <v>8.0630201261215131E-2</v>
      </c>
    </row>
    <row r="76" spans="2:85" ht="15" customHeight="1" x14ac:dyDescent="0.25"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152"/>
      <c r="BV76" s="116"/>
      <c r="CF76" s="116"/>
    </row>
    <row r="77" spans="2:85" x14ac:dyDescent="0.25">
      <c r="B77" s="117"/>
      <c r="C77" s="1203" t="s">
        <v>77</v>
      </c>
      <c r="D77" s="1204" t="s">
        <v>80</v>
      </c>
      <c r="E77" s="1204" t="s">
        <v>81</v>
      </c>
      <c r="F77" s="1204" t="s">
        <v>82</v>
      </c>
      <c r="G77" s="1204" t="s">
        <v>83</v>
      </c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9"/>
      <c r="BD77" s="118"/>
      <c r="BE77" s="119"/>
      <c r="BF77" s="118"/>
      <c r="BG77" s="119"/>
      <c r="BH77" s="118"/>
      <c r="BI77" s="119"/>
      <c r="BJ77" s="118"/>
      <c r="BK77" s="119"/>
      <c r="BL77" s="118"/>
      <c r="BM77" s="119"/>
      <c r="BN77" s="118"/>
      <c r="BO77" s="119"/>
      <c r="BP77" s="1152"/>
      <c r="BQ77" s="117"/>
      <c r="BR77" s="1161"/>
      <c r="BS77" s="118"/>
      <c r="BT77" s="1161"/>
      <c r="BU77" s="1161">
        <f>SUMIF($H$2:$BO$2,BU$2,$H77:$BO77)</f>
        <v>0</v>
      </c>
      <c r="BV77" s="116"/>
      <c r="BW77" s="922">
        <f>AVERAGE(BQ77:BU77)</f>
        <v>0</v>
      </c>
      <c r="CA77" s="1205"/>
      <c r="CB77" s="1205"/>
      <c r="CC77" s="1205"/>
      <c r="CD77" s="1205"/>
      <c r="CE77" s="1205"/>
      <c r="CF77" s="116"/>
      <c r="CG77" s="190"/>
    </row>
    <row r="78" spans="2:85" ht="39" x14ac:dyDescent="0.25">
      <c r="B78" s="1516" t="s">
        <v>329</v>
      </c>
      <c r="C78" s="240">
        <v>0</v>
      </c>
      <c r="D78" s="240">
        <v>0</v>
      </c>
      <c r="E78" s="240">
        <v>0</v>
      </c>
      <c r="F78" s="240">
        <v>0</v>
      </c>
      <c r="G78" s="240">
        <v>0</v>
      </c>
      <c r="H78" s="1517">
        <f>H5*$C$78</f>
        <v>0</v>
      </c>
      <c r="I78" s="1517">
        <f>IF(Premissas!$H$107="Receitas_1",IF($C78*I5&gt;$I$121,$C78*I5,$I$121),"")</f>
        <v>6200</v>
      </c>
      <c r="J78" s="1517">
        <f>IF(Premissas!$H$107="Receitas_3","",IF($C78*J5&gt;$I$121,$C78*J5,$I$121))</f>
        <v>6200</v>
      </c>
      <c r="K78" s="1517">
        <f t="shared" ref="K78:S78" si="95">IF(K5*$C$78&gt;$I$121,K5*$C$78,$I$121)</f>
        <v>6200</v>
      </c>
      <c r="L78" s="1517">
        <f t="shared" si="95"/>
        <v>6200</v>
      </c>
      <c r="M78" s="1517">
        <f t="shared" si="95"/>
        <v>6200</v>
      </c>
      <c r="N78" s="1517">
        <f t="shared" si="95"/>
        <v>6200</v>
      </c>
      <c r="O78" s="1517">
        <f t="shared" si="95"/>
        <v>6200</v>
      </c>
      <c r="P78" s="1517">
        <f t="shared" si="95"/>
        <v>6200</v>
      </c>
      <c r="Q78" s="1517">
        <f t="shared" si="95"/>
        <v>6200</v>
      </c>
      <c r="R78" s="1517">
        <f t="shared" si="95"/>
        <v>6200</v>
      </c>
      <c r="S78" s="1517">
        <f t="shared" si="95"/>
        <v>6200</v>
      </c>
      <c r="T78" s="1517">
        <f t="shared" ref="T78:AE78" si="96">IF(T5*$D$78&gt;$I$121,T5*$D$78,$I$121)</f>
        <v>6200</v>
      </c>
      <c r="U78" s="1517">
        <f t="shared" si="96"/>
        <v>6200</v>
      </c>
      <c r="V78" s="1517">
        <f t="shared" si="96"/>
        <v>6200</v>
      </c>
      <c r="W78" s="1517">
        <f t="shared" si="96"/>
        <v>6200</v>
      </c>
      <c r="X78" s="1517">
        <f t="shared" si="96"/>
        <v>6200</v>
      </c>
      <c r="Y78" s="1517">
        <f t="shared" si="96"/>
        <v>6200</v>
      </c>
      <c r="Z78" s="1517">
        <f t="shared" si="96"/>
        <v>6200</v>
      </c>
      <c r="AA78" s="1517">
        <f t="shared" si="96"/>
        <v>6200</v>
      </c>
      <c r="AB78" s="1517">
        <f t="shared" si="96"/>
        <v>6200</v>
      </c>
      <c r="AC78" s="1517">
        <f t="shared" si="96"/>
        <v>6200</v>
      </c>
      <c r="AD78" s="1517">
        <f t="shared" si="96"/>
        <v>6200</v>
      </c>
      <c r="AE78" s="1517">
        <f t="shared" si="96"/>
        <v>6200</v>
      </c>
      <c r="AF78" s="1517">
        <f t="shared" ref="AF78:AQ78" si="97">IF(AF5*$E$78&gt;$I$121,AF5*$E$78,$I$121)</f>
        <v>6200</v>
      </c>
      <c r="AG78" s="1517">
        <f t="shared" si="97"/>
        <v>6200</v>
      </c>
      <c r="AH78" s="1517">
        <f t="shared" si="97"/>
        <v>6200</v>
      </c>
      <c r="AI78" s="1517">
        <f t="shared" si="97"/>
        <v>6200</v>
      </c>
      <c r="AJ78" s="1517">
        <f t="shared" si="97"/>
        <v>6200</v>
      </c>
      <c r="AK78" s="1517">
        <f t="shared" si="97"/>
        <v>6200</v>
      </c>
      <c r="AL78" s="1517">
        <f t="shared" si="97"/>
        <v>6200</v>
      </c>
      <c r="AM78" s="1517">
        <f t="shared" si="97"/>
        <v>6200</v>
      </c>
      <c r="AN78" s="1517">
        <f t="shared" si="97"/>
        <v>6200</v>
      </c>
      <c r="AO78" s="1517">
        <f t="shared" si="97"/>
        <v>6200</v>
      </c>
      <c r="AP78" s="1517">
        <f t="shared" si="97"/>
        <v>6200</v>
      </c>
      <c r="AQ78" s="1517">
        <f t="shared" si="97"/>
        <v>6200</v>
      </c>
      <c r="AR78" s="1517">
        <f t="shared" ref="AR78:BC78" si="98">IF(AR5*$F$78&gt;$I$121,AR5*$F$78,$I$121)</f>
        <v>6200</v>
      </c>
      <c r="AS78" s="1517">
        <f t="shared" si="98"/>
        <v>6200</v>
      </c>
      <c r="AT78" s="1517">
        <f t="shared" si="98"/>
        <v>6200</v>
      </c>
      <c r="AU78" s="1517">
        <f t="shared" si="98"/>
        <v>6200</v>
      </c>
      <c r="AV78" s="1517">
        <f t="shared" si="98"/>
        <v>6200</v>
      </c>
      <c r="AW78" s="1517">
        <f t="shared" si="98"/>
        <v>6200</v>
      </c>
      <c r="AX78" s="1517">
        <f t="shared" si="98"/>
        <v>6200</v>
      </c>
      <c r="AY78" s="1517">
        <f t="shared" si="98"/>
        <v>6200</v>
      </c>
      <c r="AZ78" s="1517">
        <f t="shared" si="98"/>
        <v>6200</v>
      </c>
      <c r="BA78" s="1517">
        <f t="shared" si="98"/>
        <v>6200</v>
      </c>
      <c r="BB78" s="1517">
        <f t="shared" si="98"/>
        <v>6200</v>
      </c>
      <c r="BC78" s="1517">
        <f t="shared" si="98"/>
        <v>6200</v>
      </c>
      <c r="BD78" s="1517">
        <f t="shared" ref="BD78:BO78" si="99">IF(BD5*$G$78&gt;$I$121,BD5*$G$78,$I$121)</f>
        <v>6200</v>
      </c>
      <c r="BE78" s="1517">
        <f t="shared" si="99"/>
        <v>6200</v>
      </c>
      <c r="BF78" s="1517">
        <f t="shared" si="99"/>
        <v>6200</v>
      </c>
      <c r="BG78" s="1517">
        <f t="shared" si="99"/>
        <v>6200</v>
      </c>
      <c r="BH78" s="1517">
        <f t="shared" si="99"/>
        <v>6200</v>
      </c>
      <c r="BI78" s="1517">
        <f t="shared" si="99"/>
        <v>6200</v>
      </c>
      <c r="BJ78" s="1517">
        <f t="shared" si="99"/>
        <v>6200</v>
      </c>
      <c r="BK78" s="1517">
        <f t="shared" si="99"/>
        <v>6200</v>
      </c>
      <c r="BL78" s="1517">
        <f t="shared" si="99"/>
        <v>6200</v>
      </c>
      <c r="BM78" s="1517">
        <f t="shared" si="99"/>
        <v>6200</v>
      </c>
      <c r="BN78" s="1517">
        <f t="shared" si="99"/>
        <v>6200</v>
      </c>
      <c r="BO78" s="1517">
        <f t="shared" si="99"/>
        <v>6200</v>
      </c>
      <c r="BP78" s="814"/>
      <c r="BQ78" s="1531">
        <f t="shared" ref="BQ78" si="100">SUMIF($H$2:$BC$2,BQ$2,$H78:$BC78)</f>
        <v>68200</v>
      </c>
      <c r="BR78" s="1531">
        <f>SUMIF($H$2:$BC$2,BR$2,$H78:$BC78)</f>
        <v>74400</v>
      </c>
      <c r="BS78" s="1531">
        <f>SUMIF($H$2:$BC$2,BS$2,$H78:$BC78)</f>
        <v>74400</v>
      </c>
      <c r="BT78" s="1531">
        <f>SUMIF($H$2:$BC$2,BT$2,$H78:$BC78)</f>
        <v>74400</v>
      </c>
      <c r="BU78" s="1531">
        <f>SUMIF($H$2:$BO$2,BU$2,$H78:$BO78)</f>
        <v>74400</v>
      </c>
      <c r="BV78" s="815"/>
      <c r="BW78" s="1531">
        <f>AVERAGE(BQ78:BU78)</f>
        <v>73160</v>
      </c>
      <c r="BX78" s="130"/>
      <c r="BY78" s="130"/>
      <c r="BZ78" s="130"/>
      <c r="CA78" s="817">
        <f>IF(BQ78=0,0,BQ78/SUM($BQ$78,$BR$78,$BS$78,$BT$78,$BU$78))</f>
        <v>0.1864406779661017</v>
      </c>
      <c r="CB78" s="817">
        <f t="shared" ref="CB78:CF78" si="101">IF(BR78=0,0,BR78/SUM($BQ$78,$BR$78,$BS$78,$BT$78,$BU$78))</f>
        <v>0.20338983050847459</v>
      </c>
      <c r="CC78" s="817">
        <f t="shared" si="101"/>
        <v>0.20338983050847459</v>
      </c>
      <c r="CD78" s="817">
        <f t="shared" si="101"/>
        <v>0.20338983050847459</v>
      </c>
      <c r="CE78" s="817">
        <f t="shared" si="101"/>
        <v>0.20338983050847459</v>
      </c>
      <c r="CF78" s="817">
        <f t="shared" si="101"/>
        <v>0</v>
      </c>
      <c r="CG78" s="1196">
        <f>BW78/BW5</f>
        <v>7.0534088360435926E-2</v>
      </c>
    </row>
    <row r="79" spans="2:85" ht="15" customHeight="1" thickBot="1" x14ac:dyDescent="0.3">
      <c r="B79" s="108"/>
      <c r="C79" s="108"/>
      <c r="D79" s="108"/>
      <c r="E79" s="108"/>
      <c r="F79" s="108"/>
      <c r="G79" s="108"/>
      <c r="H79" s="1518"/>
      <c r="I79" s="1518"/>
      <c r="J79" s="1518"/>
      <c r="K79" s="1518"/>
      <c r="L79" s="1518"/>
      <c r="M79" s="1518"/>
      <c r="N79" s="1518"/>
      <c r="O79" s="1518"/>
      <c r="P79" s="1518"/>
      <c r="Q79" s="1518"/>
      <c r="R79" s="1518"/>
      <c r="S79" s="1518"/>
      <c r="T79" s="1518"/>
      <c r="U79" s="1518"/>
      <c r="V79" s="1518"/>
      <c r="W79" s="1518"/>
      <c r="X79" s="1518"/>
      <c r="Y79" s="1518"/>
      <c r="Z79" s="1518"/>
      <c r="AA79" s="1518"/>
      <c r="AB79" s="1518"/>
      <c r="AC79" s="1518"/>
      <c r="AD79" s="1518"/>
      <c r="AE79" s="1518"/>
      <c r="AF79" s="1518"/>
      <c r="AG79" s="1518"/>
      <c r="AH79" s="1518"/>
      <c r="AI79" s="1518"/>
      <c r="AJ79" s="1518"/>
      <c r="AK79" s="1518"/>
      <c r="AL79" s="1518"/>
      <c r="AM79" s="1518"/>
      <c r="AN79" s="1518"/>
      <c r="AO79" s="1518"/>
      <c r="AP79" s="1518"/>
      <c r="AQ79" s="1518"/>
      <c r="AR79" s="1518"/>
      <c r="AS79" s="1518"/>
      <c r="AT79" s="1518"/>
      <c r="AU79" s="1518"/>
      <c r="AV79" s="1518"/>
      <c r="AW79" s="1518"/>
      <c r="AX79" s="1518"/>
      <c r="AY79" s="1518"/>
      <c r="AZ79" s="1518"/>
      <c r="BA79" s="1518"/>
      <c r="BB79" s="1518"/>
      <c r="BC79" s="1518"/>
      <c r="BD79" s="1518"/>
      <c r="BE79" s="1518"/>
      <c r="BF79" s="1518"/>
      <c r="BG79" s="1518"/>
      <c r="BH79" s="1518"/>
      <c r="BI79" s="1518"/>
      <c r="BJ79" s="1518"/>
      <c r="BK79" s="1518"/>
      <c r="BL79" s="1518"/>
      <c r="BM79" s="1518"/>
      <c r="BN79" s="1518"/>
      <c r="BO79" s="1518"/>
      <c r="BV79" s="116"/>
      <c r="BW79" s="115"/>
      <c r="CF79" s="116"/>
      <c r="CG79" s="172"/>
    </row>
    <row r="80" spans="2:85" s="96" customFormat="1" ht="20.25" thickTop="1" x14ac:dyDescent="0.25">
      <c r="B80" s="1397" t="s">
        <v>330</v>
      </c>
      <c r="C80" s="98"/>
      <c r="D80" s="98"/>
      <c r="E80" s="98"/>
      <c r="F80" s="98"/>
      <c r="G80" s="99"/>
      <c r="H80" s="1486">
        <f>IFERROR(SUM(H34,H70,H75,H78),"")</f>
        <v>0</v>
      </c>
      <c r="I80" s="1486">
        <f t="shared" ref="I80:BO80" si="102">IFERROR(SUM(I34,I70,I75,I78),"")</f>
        <v>16371.965</v>
      </c>
      <c r="J80" s="1486">
        <f t="shared" si="102"/>
        <v>16371.965</v>
      </c>
      <c r="K80" s="1486">
        <f>IFERROR(SUM(K34,K70,K75,K78),"")</f>
        <v>16371.965</v>
      </c>
      <c r="L80" s="1486">
        <f t="shared" si="102"/>
        <v>16681.656641683596</v>
      </c>
      <c r="M80" s="1486">
        <f t="shared" si="102"/>
        <v>17138.117736139327</v>
      </c>
      <c r="N80" s="1486">
        <f t="shared" si="102"/>
        <v>17741.348283367191</v>
      </c>
      <c r="O80" s="1486">
        <f t="shared" si="102"/>
        <v>18320.449608705942</v>
      </c>
      <c r="P80" s="1486">
        <f t="shared" si="102"/>
        <v>18908.237453924776</v>
      </c>
      <c r="Q80" s="1486">
        <f t="shared" si="102"/>
        <v>19530.452872934991</v>
      </c>
      <c r="R80" s="1486">
        <f t="shared" si="102"/>
        <v>20125.386538957842</v>
      </c>
      <c r="S80" s="1486">
        <f t="shared" si="102"/>
        <v>20725.728692853627</v>
      </c>
      <c r="T80" s="1486">
        <f t="shared" si="102"/>
        <v>19074.784436306891</v>
      </c>
      <c r="U80" s="1486">
        <f t="shared" si="102"/>
        <v>18827.143297824878</v>
      </c>
      <c r="V80" s="1486">
        <f t="shared" si="102"/>
        <v>19297.661460940697</v>
      </c>
      <c r="W80" s="1486">
        <f t="shared" si="102"/>
        <v>19815.231440368105</v>
      </c>
      <c r="X80" s="1486">
        <f t="shared" si="102"/>
        <v>20384.558417738244</v>
      </c>
      <c r="Y80" s="1486">
        <f t="shared" si="102"/>
        <v>21010.818092845402</v>
      </c>
      <c r="Z80" s="1486">
        <f t="shared" si="102"/>
        <v>20666.375271536464</v>
      </c>
      <c r="AA80" s="1486">
        <f t="shared" si="102"/>
        <v>20339.154591292976</v>
      </c>
      <c r="AB80" s="1486">
        <f t="shared" si="102"/>
        <v>20774.358096016815</v>
      </c>
      <c r="AC80" s="1486">
        <f t="shared" si="102"/>
        <v>21240.025846071327</v>
      </c>
      <c r="AD80" s="1486">
        <f t="shared" si="102"/>
        <v>21738.290338629653</v>
      </c>
      <c r="AE80" s="1486">
        <f t="shared" si="102"/>
        <v>22499.923205825951</v>
      </c>
      <c r="AF80" s="1486">
        <f t="shared" si="102"/>
        <v>21243.228974952061</v>
      </c>
      <c r="AG80" s="1486">
        <f t="shared" si="102"/>
        <v>20887.165609537791</v>
      </c>
      <c r="AH80" s="1486">
        <f t="shared" si="102"/>
        <v>21225.425806681345</v>
      </c>
      <c r="AI80" s="1486">
        <f t="shared" si="102"/>
        <v>21580.59901368208</v>
      </c>
      <c r="AJ80" s="1486">
        <f t="shared" si="102"/>
        <v>21953.53088103285</v>
      </c>
      <c r="AK80" s="1486">
        <f t="shared" si="102"/>
        <v>22501.740726038483</v>
      </c>
      <c r="AL80" s="1486">
        <f t="shared" si="102"/>
        <v>21663.762820101303</v>
      </c>
      <c r="AM80" s="1486">
        <f t="shared" si="102"/>
        <v>20909.582704757842</v>
      </c>
      <c r="AN80" s="1486">
        <f t="shared" si="102"/>
        <v>21384.716177424219</v>
      </c>
      <c r="AO80" s="1486">
        <f t="shared" si="102"/>
        <v>21893.108993177248</v>
      </c>
      <c r="AP80" s="1486">
        <f t="shared" si="102"/>
        <v>22437.089306032991</v>
      </c>
      <c r="AQ80" s="1486">
        <f t="shared" si="102"/>
        <v>23102.299517182299</v>
      </c>
      <c r="AR80" s="1486">
        <f t="shared" si="102"/>
        <v>21845.052218110108</v>
      </c>
      <c r="AS80" s="1486">
        <f t="shared" si="102"/>
        <v>21458.897690537935</v>
      </c>
      <c r="AT80" s="1486">
        <f t="shared" si="102"/>
        <v>21825.744491731501</v>
      </c>
      <c r="AU80" s="1486">
        <f t="shared" si="102"/>
        <v>22210.933632984739</v>
      </c>
      <c r="AV80" s="1486">
        <f t="shared" si="102"/>
        <v>22615.382231300642</v>
      </c>
      <c r="AW80" s="1486">
        <f t="shared" si="102"/>
        <v>23209.921670825021</v>
      </c>
      <c r="AX80" s="1486">
        <f t="shared" si="102"/>
        <v>22301.12567040919</v>
      </c>
      <c r="AY80" s="1486">
        <f t="shared" si="102"/>
        <v>21483.209270034935</v>
      </c>
      <c r="AZ80" s="1486">
        <f t="shared" si="102"/>
        <v>21998.496602270716</v>
      </c>
      <c r="BA80" s="1486">
        <f t="shared" si="102"/>
        <v>22549.854047762998</v>
      </c>
      <c r="BB80" s="1486">
        <f t="shared" si="102"/>
        <v>23139.806514439741</v>
      </c>
      <c r="BC80" s="1486">
        <f t="shared" si="102"/>
        <v>23861.234102261587</v>
      </c>
      <c r="BD80" s="1486">
        <f t="shared" si="102"/>
        <v>22595.128685634245</v>
      </c>
      <c r="BE80" s="1486">
        <f t="shared" si="102"/>
        <v>22171.47033468587</v>
      </c>
      <c r="BF80" s="1486">
        <f t="shared" si="102"/>
        <v>22573.945768086825</v>
      </c>
      <c r="BG80" s="1486">
        <f t="shared" si="102"/>
        <v>22996.544973157837</v>
      </c>
      <c r="BH80" s="1486">
        <f t="shared" si="102"/>
        <v>23440.274138482397</v>
      </c>
      <c r="BI80" s="1486">
        <f t="shared" si="102"/>
        <v>24092.556011509496</v>
      </c>
      <c r="BJ80" s="1486">
        <f t="shared" si="102"/>
        <v>23095.496577025213</v>
      </c>
      <c r="BK80" s="1486">
        <f t="shared" si="102"/>
        <v>22198.143085989359</v>
      </c>
      <c r="BL80" s="1486">
        <f t="shared" si="102"/>
        <v>22763.475785341947</v>
      </c>
      <c r="BM80" s="1486">
        <f t="shared" si="102"/>
        <v>23368.381773649216</v>
      </c>
      <c r="BN80" s="1486">
        <f t="shared" si="102"/>
        <v>24015.631181137993</v>
      </c>
      <c r="BO80" s="1486">
        <f t="shared" si="102"/>
        <v>24807.124742295699</v>
      </c>
      <c r="BP80" s="1206"/>
      <c r="BQ80" s="1486">
        <f>SUMIF($H$2:$BC$2,BQ$2,$H80:$BC80)</f>
        <v>198287.27282856728</v>
      </c>
      <c r="BR80" s="1486">
        <f>SUMIF($H$2:$BC$2,BR$2,$H80:$BC80)</f>
        <v>245668.32449539739</v>
      </c>
      <c r="BS80" s="1486">
        <f>SUMIF($H$2:$BC$2,BS$2,$H80:$BC80)</f>
        <v>260782.25053060049</v>
      </c>
      <c r="BT80" s="1486">
        <f>SUMIF($H$2:$BC$2,BT$2,$H80:$BC80)</f>
        <v>268499.65814266913</v>
      </c>
      <c r="BU80" s="1486">
        <f>SUMIF($H$2:$BO$2,BU$2,$H80:$BO80)</f>
        <v>278118.17305699614</v>
      </c>
      <c r="BV80" s="813"/>
      <c r="BW80" s="1508">
        <f>AVERAGE(BQ80:BU80)</f>
        <v>250271.13581084608</v>
      </c>
      <c r="BX80" s="93"/>
      <c r="BY80" s="93"/>
      <c r="BZ80" s="93"/>
      <c r="CA80" s="816">
        <f>BQ80/SUM($BQ$80,$BR$80,$BS$80,$BT$80,$BU$80)</f>
        <v>0.1584579637489095</v>
      </c>
      <c r="CB80" s="816">
        <f t="shared" ref="CB80:CE80" si="103">BR80/SUM($BQ$80,$BR$80,$BS$80,$BT$80,$BU$80)</f>
        <v>0.19632174017947679</v>
      </c>
      <c r="CC80" s="816">
        <f t="shared" si="103"/>
        <v>0.20839978184915312</v>
      </c>
      <c r="CD80" s="816">
        <f t="shared" si="103"/>
        <v>0.21456701930309702</v>
      </c>
      <c r="CE80" s="816">
        <f t="shared" si="103"/>
        <v>0.22225349491936355</v>
      </c>
      <c r="CF80" s="813"/>
      <c r="CG80" s="1196">
        <f>BW80/BW5</f>
        <v>0.24128822317316673</v>
      </c>
    </row>
    <row r="81" spans="2:85" ht="20.25" thickBot="1" x14ac:dyDescent="0.3">
      <c r="B81" s="720"/>
      <c r="C81" s="720"/>
      <c r="D81" s="720"/>
      <c r="E81" s="720"/>
      <c r="F81" s="720"/>
      <c r="G81" s="721"/>
      <c r="H81" s="1510"/>
      <c r="I81" s="1510"/>
      <c r="J81" s="1510"/>
      <c r="K81" s="1510"/>
      <c r="L81" s="1510"/>
      <c r="M81" s="1510"/>
      <c r="N81" s="1510"/>
      <c r="O81" s="1510"/>
      <c r="P81" s="1510"/>
      <c r="Q81" s="1510"/>
      <c r="R81" s="1510"/>
      <c r="S81" s="1510"/>
      <c r="T81" s="1510"/>
      <c r="U81" s="1510"/>
      <c r="V81" s="1510"/>
      <c r="W81" s="1510"/>
      <c r="X81" s="1510"/>
      <c r="Y81" s="1510"/>
      <c r="Z81" s="1510"/>
      <c r="AA81" s="1510"/>
      <c r="AB81" s="1510"/>
      <c r="AC81" s="1510"/>
      <c r="AD81" s="1510"/>
      <c r="AE81" s="1510"/>
      <c r="AF81" s="1510"/>
      <c r="AG81" s="1510"/>
      <c r="AH81" s="1510"/>
      <c r="AI81" s="1510"/>
      <c r="AJ81" s="1510"/>
      <c r="AK81" s="1510"/>
      <c r="AL81" s="1510"/>
      <c r="AM81" s="1510"/>
      <c r="AN81" s="1510"/>
      <c r="AO81" s="1510"/>
      <c r="AP81" s="1510"/>
      <c r="AQ81" s="1510"/>
      <c r="AR81" s="1510"/>
      <c r="AS81" s="1510"/>
      <c r="AT81" s="1510"/>
      <c r="AU81" s="1510"/>
      <c r="AV81" s="1510"/>
      <c r="AW81" s="1510"/>
      <c r="AX81" s="1510"/>
      <c r="AY81" s="1510"/>
      <c r="AZ81" s="1510"/>
      <c r="BA81" s="1510"/>
      <c r="BB81" s="1510"/>
      <c r="BC81" s="1510"/>
      <c r="BD81" s="1510"/>
      <c r="BE81" s="1510"/>
      <c r="BF81" s="1510"/>
      <c r="BG81" s="1510"/>
      <c r="BH81" s="1510"/>
      <c r="BI81" s="1510"/>
      <c r="BJ81" s="1510"/>
      <c r="BK81" s="1510"/>
      <c r="BL81" s="1510"/>
      <c r="BM81" s="1510"/>
      <c r="BN81" s="1510"/>
      <c r="BO81" s="1510"/>
      <c r="BP81" s="1207"/>
      <c r="BQ81" s="722"/>
      <c r="BR81" s="722"/>
      <c r="BS81" s="722"/>
      <c r="BT81" s="722"/>
      <c r="BU81" s="722"/>
      <c r="BV81" s="719"/>
      <c r="BW81" s="722"/>
      <c r="BX81" s="218"/>
      <c r="BY81" s="218"/>
      <c r="BZ81" s="218"/>
      <c r="CA81" s="174"/>
      <c r="CB81" s="174"/>
      <c r="CC81" s="174"/>
      <c r="CD81" s="174"/>
      <c r="CE81" s="174"/>
      <c r="CG81" s="1208"/>
    </row>
    <row r="82" spans="2:85" s="96" customFormat="1" ht="21" hidden="1" customHeight="1" thickTop="1" thickBot="1" x14ac:dyDescent="0.3">
      <c r="B82" s="725" t="s">
        <v>331</v>
      </c>
      <c r="C82" s="726">
        <v>0</v>
      </c>
      <c r="D82" s="727"/>
      <c r="E82" s="727"/>
      <c r="F82" s="727"/>
      <c r="G82" s="728"/>
      <c r="H82" s="1519" t="e">
        <f>-#REF!*$C$82</f>
        <v>#REF!</v>
      </c>
      <c r="I82" s="1520" t="e">
        <f>-#REF!*$C$82</f>
        <v>#REF!</v>
      </c>
      <c r="J82" s="1520" t="e">
        <f>-#REF!*$C$82</f>
        <v>#REF!</v>
      </c>
      <c r="K82" s="1520" t="e">
        <f>-#REF!*$C$82</f>
        <v>#REF!</v>
      </c>
      <c r="L82" s="1520" t="e">
        <f>-#REF!*$C$82</f>
        <v>#REF!</v>
      </c>
      <c r="M82" s="1520" t="e">
        <f>-#REF!*$C$82</f>
        <v>#REF!</v>
      </c>
      <c r="N82" s="1520" t="e">
        <f>-#REF!*$C$82</f>
        <v>#REF!</v>
      </c>
      <c r="O82" s="1520" t="e">
        <f>-#REF!*$C$82</f>
        <v>#REF!</v>
      </c>
      <c r="P82" s="1520" t="e">
        <f>-#REF!*$C$82</f>
        <v>#REF!</v>
      </c>
      <c r="Q82" s="1520" t="e">
        <f>-#REF!*$C$82</f>
        <v>#REF!</v>
      </c>
      <c r="R82" s="1520" t="e">
        <f>-#REF!*$C$82</f>
        <v>#REF!</v>
      </c>
      <c r="S82" s="1520" t="e">
        <f>-#REF!*$C$82</f>
        <v>#REF!</v>
      </c>
      <c r="T82" s="1520" t="e">
        <f>-#REF!*$C$82</f>
        <v>#REF!</v>
      </c>
      <c r="U82" s="1520" t="e">
        <f>-#REF!*$C$82</f>
        <v>#REF!</v>
      </c>
      <c r="V82" s="1520" t="e">
        <f>-#REF!*$C$82</f>
        <v>#REF!</v>
      </c>
      <c r="W82" s="1520" t="e">
        <f>-#REF!*$C$82</f>
        <v>#REF!</v>
      </c>
      <c r="X82" s="1520" t="e">
        <f>-#REF!*$C$82</f>
        <v>#REF!</v>
      </c>
      <c r="Y82" s="1520" t="e">
        <f>-#REF!*$C$82</f>
        <v>#REF!</v>
      </c>
      <c r="Z82" s="1520" t="e">
        <f>-#REF!*$C$82</f>
        <v>#REF!</v>
      </c>
      <c r="AA82" s="1520" t="e">
        <f>-#REF!*$C$82</f>
        <v>#REF!</v>
      </c>
      <c r="AB82" s="1520" t="e">
        <f>-#REF!*$C$82</f>
        <v>#REF!</v>
      </c>
      <c r="AC82" s="1520" t="e">
        <f>-#REF!*$C$82</f>
        <v>#REF!</v>
      </c>
      <c r="AD82" s="1520" t="e">
        <f>-#REF!*$C$82</f>
        <v>#REF!</v>
      </c>
      <c r="AE82" s="1520" t="e">
        <f>-#REF!*$C$82</f>
        <v>#REF!</v>
      </c>
      <c r="AF82" s="1520" t="e">
        <f>-#REF!*$C$82</f>
        <v>#REF!</v>
      </c>
      <c r="AG82" s="1520" t="e">
        <f>-#REF!*$C$82</f>
        <v>#REF!</v>
      </c>
      <c r="AH82" s="1520" t="e">
        <f>-#REF!*$C$82</f>
        <v>#REF!</v>
      </c>
      <c r="AI82" s="1520" t="e">
        <f>-#REF!*$C$82</f>
        <v>#REF!</v>
      </c>
      <c r="AJ82" s="1520" t="e">
        <f>-#REF!*$C$82</f>
        <v>#REF!</v>
      </c>
      <c r="AK82" s="1520" t="e">
        <f>-#REF!*$C$82</f>
        <v>#REF!</v>
      </c>
      <c r="AL82" s="1520" t="e">
        <f>-#REF!*$C$82</f>
        <v>#REF!</v>
      </c>
      <c r="AM82" s="1520" t="e">
        <f>-#REF!*$C$82</f>
        <v>#REF!</v>
      </c>
      <c r="AN82" s="1520" t="e">
        <f>-#REF!*$C$82</f>
        <v>#REF!</v>
      </c>
      <c r="AO82" s="1520" t="e">
        <f>-#REF!*$C$82</f>
        <v>#REF!</v>
      </c>
      <c r="AP82" s="1520" t="e">
        <f>-#REF!*$C$82</f>
        <v>#REF!</v>
      </c>
      <c r="AQ82" s="1520" t="e">
        <f>-#REF!*$C$82</f>
        <v>#REF!</v>
      </c>
      <c r="AR82" s="1520" t="e">
        <f>-#REF!*$C$82</f>
        <v>#REF!</v>
      </c>
      <c r="AS82" s="1520" t="e">
        <f>-#REF!*$C$82</f>
        <v>#REF!</v>
      </c>
      <c r="AT82" s="1520" t="e">
        <f>-#REF!*$C$82</f>
        <v>#REF!</v>
      </c>
      <c r="AU82" s="1520" t="e">
        <f>-#REF!*$C$82</f>
        <v>#REF!</v>
      </c>
      <c r="AV82" s="1520" t="e">
        <f>-#REF!*$C$82</f>
        <v>#REF!</v>
      </c>
      <c r="AW82" s="1520" t="e">
        <f>-#REF!*$C$82</f>
        <v>#REF!</v>
      </c>
      <c r="AX82" s="1520" t="e">
        <f>-#REF!*$C$82</f>
        <v>#REF!</v>
      </c>
      <c r="AY82" s="1520" t="e">
        <f>-#REF!*$C$82</f>
        <v>#REF!</v>
      </c>
      <c r="AZ82" s="1520" t="e">
        <f>-#REF!*$C$82</f>
        <v>#REF!</v>
      </c>
      <c r="BA82" s="1520" t="e">
        <f>-#REF!*$C$82</f>
        <v>#REF!</v>
      </c>
      <c r="BB82" s="1520" t="e">
        <f>-#REF!*$C$82</f>
        <v>#REF!</v>
      </c>
      <c r="BC82" s="1520" t="e">
        <f>-#REF!*$C$82</f>
        <v>#REF!</v>
      </c>
      <c r="BD82" s="1520" t="e">
        <f>-#REF!*$C$82</f>
        <v>#REF!</v>
      </c>
      <c r="BE82" s="1520" t="e">
        <f>-#REF!*$C$82</f>
        <v>#REF!</v>
      </c>
      <c r="BF82" s="1520" t="e">
        <f>-#REF!*$C$82</f>
        <v>#REF!</v>
      </c>
      <c r="BG82" s="1520" t="e">
        <f>-#REF!*$C$82</f>
        <v>#REF!</v>
      </c>
      <c r="BH82" s="1520" t="e">
        <f>-#REF!*$C$82</f>
        <v>#REF!</v>
      </c>
      <c r="BI82" s="1520" t="e">
        <f>-#REF!*$C$82</f>
        <v>#REF!</v>
      </c>
      <c r="BJ82" s="1520" t="e">
        <f>-#REF!*$C$82</f>
        <v>#REF!</v>
      </c>
      <c r="BK82" s="1520" t="e">
        <f>-#REF!*$C$82</f>
        <v>#REF!</v>
      </c>
      <c r="BL82" s="1520" t="e">
        <f>-#REF!*$C$82</f>
        <v>#REF!</v>
      </c>
      <c r="BM82" s="1520" t="e">
        <f>-#REF!*$C$82</f>
        <v>#REF!</v>
      </c>
      <c r="BN82" s="1520" t="e">
        <f>-#REF!*$C$82</f>
        <v>#REF!</v>
      </c>
      <c r="BO82" s="1520" t="e">
        <f>-#REF!*$C$82</f>
        <v>#REF!</v>
      </c>
      <c r="BP82" s="1207"/>
      <c r="BQ82" s="729"/>
      <c r="BR82" s="729"/>
      <c r="BS82" s="729"/>
      <c r="BT82" s="729"/>
      <c r="BU82" s="730"/>
      <c r="BV82" s="719"/>
      <c r="BW82" s="729" t="e">
        <f>AVERAGE(BQ82:BU82)</f>
        <v>#DIV/0!</v>
      </c>
      <c r="BX82" s="224"/>
      <c r="BY82" s="224"/>
      <c r="BZ82" s="224"/>
      <c r="CA82" s="179"/>
      <c r="CB82" s="179"/>
      <c r="CC82" s="179"/>
      <c r="CD82" s="179"/>
      <c r="CE82" s="179"/>
      <c r="CF82" s="120"/>
      <c r="CG82" s="179"/>
    </row>
    <row r="83" spans="2:85" ht="20.45" hidden="1" customHeight="1" thickBot="1" x14ac:dyDescent="0.3">
      <c r="B83" s="720"/>
      <c r="C83" s="720"/>
      <c r="D83" s="720"/>
      <c r="E83" s="720"/>
      <c r="F83" s="720"/>
      <c r="G83" s="721"/>
      <c r="H83" s="1510"/>
      <c r="I83" s="1510"/>
      <c r="J83" s="1510"/>
      <c r="K83" s="1510"/>
      <c r="L83" s="1510"/>
      <c r="M83" s="1510"/>
      <c r="N83" s="1510"/>
      <c r="O83" s="1510"/>
      <c r="P83" s="1510"/>
      <c r="Q83" s="1510"/>
      <c r="R83" s="1510"/>
      <c r="S83" s="1510"/>
      <c r="T83" s="1510"/>
      <c r="U83" s="1510"/>
      <c r="V83" s="1510"/>
      <c r="W83" s="1510"/>
      <c r="X83" s="1510"/>
      <c r="Y83" s="1510"/>
      <c r="Z83" s="1510"/>
      <c r="AA83" s="1510"/>
      <c r="AB83" s="1510"/>
      <c r="AC83" s="1510"/>
      <c r="AD83" s="1510"/>
      <c r="AE83" s="1510"/>
      <c r="AF83" s="1510"/>
      <c r="AG83" s="1510"/>
      <c r="AH83" s="1510"/>
      <c r="AI83" s="1510"/>
      <c r="AJ83" s="1510"/>
      <c r="AK83" s="1510"/>
      <c r="AL83" s="1510"/>
      <c r="AM83" s="1510"/>
      <c r="AN83" s="1510"/>
      <c r="AO83" s="1510"/>
      <c r="AP83" s="1510"/>
      <c r="AQ83" s="1510"/>
      <c r="AR83" s="1510"/>
      <c r="AS83" s="1510"/>
      <c r="AT83" s="1510"/>
      <c r="AU83" s="1510"/>
      <c r="AV83" s="1510"/>
      <c r="AW83" s="1510"/>
      <c r="AX83" s="1510"/>
      <c r="AY83" s="1510"/>
      <c r="AZ83" s="1510"/>
      <c r="BA83" s="1510"/>
      <c r="BB83" s="1510"/>
      <c r="BC83" s="1510"/>
      <c r="BD83" s="1510"/>
      <c r="BE83" s="1510"/>
      <c r="BF83" s="1510"/>
      <c r="BG83" s="1510"/>
      <c r="BH83" s="1510"/>
      <c r="BI83" s="1510"/>
      <c r="BJ83" s="1510"/>
      <c r="BK83" s="1510"/>
      <c r="BL83" s="1510"/>
      <c r="BM83" s="1510"/>
      <c r="BN83" s="1510"/>
      <c r="BO83" s="1510"/>
      <c r="BP83" s="1207"/>
      <c r="BQ83" s="722"/>
      <c r="BR83" s="722"/>
      <c r="BS83" s="722"/>
      <c r="BT83" s="722"/>
      <c r="BU83" s="722"/>
      <c r="BV83" s="719"/>
      <c r="BW83" s="722" t="e">
        <f>AVERAGE(BQ83:BU83)</f>
        <v>#DIV/0!</v>
      </c>
      <c r="BX83" s="218"/>
      <c r="BY83" s="218"/>
      <c r="BZ83" s="218"/>
      <c r="CA83" s="174"/>
      <c r="CB83" s="174"/>
      <c r="CC83" s="174"/>
      <c r="CD83" s="174"/>
      <c r="CE83" s="174"/>
      <c r="CG83" s="174"/>
    </row>
    <row r="84" spans="2:85" s="96" customFormat="1" ht="20.25" thickTop="1" x14ac:dyDescent="0.25">
      <c r="B84" s="1397" t="s">
        <v>332</v>
      </c>
      <c r="C84" s="98"/>
      <c r="D84" s="98"/>
      <c r="E84" s="98"/>
      <c r="F84" s="98"/>
      <c r="G84" s="99"/>
      <c r="H84" s="1486" t="str">
        <f>IFERROR(H28-H80,"")</f>
        <v/>
      </c>
      <c r="I84" s="1486">
        <f>IFERROR(I28-I80,"")</f>
        <v>-13225.378576231244</v>
      </c>
      <c r="J84" s="1486">
        <f t="shared" ref="J84:BO84" si="104">IFERROR(J28-J80,"")</f>
        <v>-10078.792152462487</v>
      </c>
      <c r="K84" s="1486">
        <f t="shared" si="104"/>
        <v>-6932.2057286937252</v>
      </c>
      <c r="L84" s="1486">
        <f t="shared" si="104"/>
        <v>-4126.7768108462533</v>
      </c>
      <c r="M84" s="1486">
        <f t="shared" si="104"/>
        <v>-1444.5179475926307</v>
      </c>
      <c r="N84" s="1486">
        <f t="shared" si="104"/>
        <v>1090.9714628888069</v>
      </c>
      <c r="O84" s="1486">
        <f t="shared" si="104"/>
        <v>3178.6188784468832</v>
      </c>
      <c r="P84" s="1486">
        <f t="shared" si="104"/>
        <v>5093.0862390322982</v>
      </c>
      <c r="Q84" s="1486">
        <f t="shared" si="104"/>
        <v>7186.9753015081515</v>
      </c>
      <c r="R84" s="1486">
        <f t="shared" si="104"/>
        <v>9088.5296493674177</v>
      </c>
      <c r="S84" s="1486">
        <f t="shared" si="104"/>
        <v>10996.835018596525</v>
      </c>
      <c r="T84" s="1486">
        <f t="shared" si="104"/>
        <v>4545.0877861148292</v>
      </c>
      <c r="U84" s="1486">
        <f t="shared" si="104"/>
        <v>3501.5565056061678</v>
      </c>
      <c r="V84" s="1486">
        <f t="shared" si="104"/>
        <v>5164.6239910524164</v>
      </c>
      <c r="W84" s="1486">
        <f t="shared" si="104"/>
        <v>7001.2816061269878</v>
      </c>
      <c r="X84" s="1486">
        <f t="shared" si="104"/>
        <v>8886.9167301962698</v>
      </c>
      <c r="Y84" s="1486">
        <f t="shared" si="104"/>
        <v>10914.651192783836</v>
      </c>
      <c r="Z84" s="1486">
        <f t="shared" si="104"/>
        <v>9486.6443814734994</v>
      </c>
      <c r="AA84" s="1486">
        <f t="shared" si="104"/>
        <v>8198.9526494178754</v>
      </c>
      <c r="AB84" s="1486">
        <f t="shared" si="104"/>
        <v>9661.1180620200721</v>
      </c>
      <c r="AC84" s="1486">
        <f t="shared" si="104"/>
        <v>11232.444917536635</v>
      </c>
      <c r="AD84" s="1486">
        <f t="shared" si="104"/>
        <v>12917.089716629911</v>
      </c>
      <c r="AE84" s="1486">
        <f t="shared" si="104"/>
        <v>15516.745948624914</v>
      </c>
      <c r="AF84" s="1486">
        <f t="shared" si="104"/>
        <v>10968.085991073207</v>
      </c>
      <c r="AG84" s="1486">
        <f t="shared" si="104"/>
        <v>9625.6379848606957</v>
      </c>
      <c r="AH84" s="1486">
        <f t="shared" si="104"/>
        <v>10730.787720099408</v>
      </c>
      <c r="AI84" s="1486">
        <f t="shared" si="104"/>
        <v>11897.828025457206</v>
      </c>
      <c r="AJ84" s="1486">
        <f t="shared" si="104"/>
        <v>13131.015996866467</v>
      </c>
      <c r="AK84" s="1486">
        <f t="shared" si="104"/>
        <v>14972.205231548516</v>
      </c>
      <c r="AL84" s="1486">
        <f t="shared" si="104"/>
        <v>12023.869018645109</v>
      </c>
      <c r="AM84" s="1486">
        <f t="shared" si="104"/>
        <v>9389.6067816680734</v>
      </c>
      <c r="AN84" s="1486">
        <f t="shared" si="104"/>
        <v>11013.183594423419</v>
      </c>
      <c r="AO84" s="1486">
        <f t="shared" si="104"/>
        <v>12747.546492657475</v>
      </c>
      <c r="AP84" s="1486">
        <f t="shared" si="104"/>
        <v>14600.106400034994</v>
      </c>
      <c r="AQ84" s="1486">
        <f t="shared" si="104"/>
        <v>16871.895378786816</v>
      </c>
      <c r="AR84" s="1486">
        <f t="shared" si="104"/>
        <v>12510.728534304475</v>
      </c>
      <c r="AS84" s="1486">
        <f t="shared" si="104"/>
        <v>11159.467015485676</v>
      </c>
      <c r="AT84" s="1486">
        <f t="shared" si="104"/>
        <v>12402.172108144798</v>
      </c>
      <c r="AU84" s="1486">
        <f t="shared" si="104"/>
        <v>13705.131718797664</v>
      </c>
      <c r="AV84" s="1486">
        <f t="shared" si="104"/>
        <v>15071.207373734422</v>
      </c>
      <c r="AW84" s="1486">
        <f t="shared" si="104"/>
        <v>17086.204238194408</v>
      </c>
      <c r="AX84" s="1486">
        <f t="shared" si="104"/>
        <v>13942.607180347073</v>
      </c>
      <c r="AY84" s="1486">
        <f t="shared" si="104"/>
        <v>11117.93014697437</v>
      </c>
      <c r="AZ84" s="1486">
        <f t="shared" si="104"/>
        <v>12864.11789924957</v>
      </c>
      <c r="BA84" s="1486">
        <f t="shared" si="104"/>
        <v>14729.860348035047</v>
      </c>
      <c r="BB84" s="1486">
        <f t="shared" si="104"/>
        <v>16723.199786532779</v>
      </c>
      <c r="BC84" s="1486">
        <f t="shared" si="104"/>
        <v>19160.60280009298</v>
      </c>
      <c r="BD84" s="1486">
        <f t="shared" si="104"/>
        <v>14808.286387295444</v>
      </c>
      <c r="BE84" s="1486">
        <f t="shared" si="104"/>
        <v>13339.021328568069</v>
      </c>
      <c r="BF84" s="1486">
        <f t="shared" si="104"/>
        <v>14687.347594302661</v>
      </c>
      <c r="BG84" s="1486">
        <f t="shared" si="104"/>
        <v>16100.965820357273</v>
      </c>
      <c r="BH84" s="1486">
        <f t="shared" si="104"/>
        <v>17582.976567062229</v>
      </c>
      <c r="BI84" s="1486">
        <f t="shared" si="104"/>
        <v>19769.513914264189</v>
      </c>
      <c r="BJ84" s="1486">
        <f t="shared" si="104"/>
        <v>16354.217937695797</v>
      </c>
      <c r="BK84" s="1486">
        <f t="shared" si="104"/>
        <v>13285.723488303673</v>
      </c>
      <c r="BL84" s="1486">
        <f t="shared" si="104"/>
        <v>15180.693610981045</v>
      </c>
      <c r="BM84" s="1486">
        <f t="shared" si="104"/>
        <v>17205.296609248271</v>
      </c>
      <c r="BN84" s="1486">
        <f t="shared" si="104"/>
        <v>19368.248724177851</v>
      </c>
      <c r="BO84" s="1486">
        <f t="shared" si="104"/>
        <v>22013.110737076666</v>
      </c>
      <c r="BP84" s="1195"/>
      <c r="BQ84" s="1486">
        <f t="shared" ref="BQ84:BT85" si="105">SUMIF($H$2:$BC$2,BQ$2,$H84:$BC84)</f>
        <v>827.34533401373847</v>
      </c>
      <c r="BR84" s="1486">
        <f t="shared" si="105"/>
        <v>107027.11348758341</v>
      </c>
      <c r="BS84" s="1486">
        <f t="shared" si="105"/>
        <v>147971.76861612138</v>
      </c>
      <c r="BT84" s="1486">
        <f t="shared" si="105"/>
        <v>170473.22914989325</v>
      </c>
      <c r="BU84" s="1486">
        <f>SUMIF($H$2:$BO$2,BU$2,$H84:$BO84)</f>
        <v>199695.40271933316</v>
      </c>
      <c r="BV84" s="803"/>
      <c r="BW84" s="1508">
        <f>AVERAGE(BQ84:BU84)</f>
        <v>125198.971861389</v>
      </c>
      <c r="BX84" s="93"/>
      <c r="BY84" s="93"/>
      <c r="BZ84" s="93"/>
      <c r="CA84" s="816">
        <f>BQ84/SUM($BQ$84,$BR$84,$BS$84,$BT$84,$BU$84)</f>
        <v>1.3216487670996433E-3</v>
      </c>
      <c r="CB84" s="816">
        <f t="shared" ref="CB84:CE84" si="106">BR84/SUM($BQ$84,$BR$84,$BS$84,$BT$84,$BU$84)</f>
        <v>0.17097123386296795</v>
      </c>
      <c r="CC84" s="816">
        <f t="shared" si="106"/>
        <v>0.23637856831595186</v>
      </c>
      <c r="CD84" s="816">
        <f t="shared" si="106"/>
        <v>0.27232368863001294</v>
      </c>
      <c r="CE84" s="816">
        <f t="shared" si="106"/>
        <v>0.31900486042396747</v>
      </c>
      <c r="CF84" s="803"/>
      <c r="CG84" s="1196">
        <f>BW84/BW5</f>
        <v>0.12070523980189916</v>
      </c>
    </row>
    <row r="85" spans="2:85" ht="18.75" hidden="1" customHeight="1" x14ac:dyDescent="0.25">
      <c r="B85" s="1209"/>
      <c r="C85" s="118"/>
      <c r="D85" s="118"/>
      <c r="E85" s="118"/>
      <c r="F85" s="1678"/>
      <c r="G85" s="1679"/>
      <c r="H85" s="1210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  <c r="AW85" s="151"/>
      <c r="AX85" s="151"/>
      <c r="AY85" s="151"/>
      <c r="AZ85" s="151"/>
      <c r="BA85" s="151"/>
      <c r="BB85" s="151"/>
      <c r="BC85" s="151"/>
      <c r="BD85" s="151"/>
      <c r="BE85" s="151"/>
      <c r="BF85" s="151"/>
      <c r="BG85" s="151"/>
      <c r="BH85" s="151"/>
      <c r="BI85" s="151"/>
      <c r="BJ85" s="151"/>
      <c r="BK85" s="151"/>
      <c r="BL85" s="151"/>
      <c r="BM85" s="151"/>
      <c r="BN85" s="151"/>
      <c r="BO85" s="151"/>
      <c r="BP85" s="1152"/>
      <c r="BQ85" s="1532">
        <f t="shared" si="105"/>
        <v>0</v>
      </c>
      <c r="BR85" s="1532">
        <f t="shared" si="105"/>
        <v>0</v>
      </c>
      <c r="BS85" s="1532">
        <f t="shared" si="105"/>
        <v>0</v>
      </c>
      <c r="BT85" s="1532">
        <f t="shared" si="105"/>
        <v>0</v>
      </c>
      <c r="BU85" s="1533"/>
      <c r="BW85" s="1211">
        <f>AVERAGE(BQ85:BU85)</f>
        <v>0</v>
      </c>
      <c r="BX85" s="225"/>
      <c r="BY85" s="225"/>
      <c r="BZ85" s="225"/>
      <c r="CA85" s="180"/>
      <c r="CB85" s="180"/>
      <c r="CC85" s="180"/>
      <c r="CD85" s="180"/>
      <c r="CE85" s="180"/>
      <c r="CG85" s="188"/>
    </row>
    <row r="86" spans="2:85" ht="20.25" thickBot="1" x14ac:dyDescent="0.3">
      <c r="B86" s="113"/>
      <c r="C86" s="113"/>
      <c r="D86" s="113"/>
      <c r="E86" s="113"/>
      <c r="F86" s="113"/>
      <c r="G86" s="87"/>
      <c r="H86" s="146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6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  <c r="AF86" s="146"/>
      <c r="AG86" s="148"/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6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  <c r="BI86" s="148"/>
      <c r="BJ86" s="148"/>
      <c r="BK86" s="148"/>
      <c r="BL86" s="148"/>
      <c r="BM86" s="148"/>
      <c r="BN86" s="148"/>
      <c r="BO86" s="148"/>
      <c r="BP86" s="1152"/>
      <c r="BQ86" s="1518"/>
      <c r="BR86" s="1518"/>
      <c r="BS86" s="1518"/>
      <c r="BT86" s="1518"/>
      <c r="BU86" s="1518"/>
      <c r="BV86" s="88"/>
      <c r="CF86" s="88"/>
    </row>
    <row r="87" spans="2:85" ht="33.75" customHeight="1" thickTop="1" x14ac:dyDescent="0.25">
      <c r="B87" s="1397" t="s">
        <v>333</v>
      </c>
      <c r="C87" s="1484"/>
      <c r="D87" s="1484"/>
      <c r="E87" s="1484"/>
      <c r="F87" s="1484"/>
      <c r="G87" s="1484"/>
      <c r="H87" s="1521" t="str">
        <f>IFERROR(-H86+(H84+H85),"")</f>
        <v/>
      </c>
      <c r="I87" s="1521">
        <f t="shared" ref="I87:BO87" si="107">IFERROR(-I86+(I84+I85),"")</f>
        <v>-13225.378576231244</v>
      </c>
      <c r="J87" s="1521">
        <f t="shared" si="107"/>
        <v>-10078.792152462487</v>
      </c>
      <c r="K87" s="1521">
        <f t="shared" si="107"/>
        <v>-6932.2057286937252</v>
      </c>
      <c r="L87" s="1521">
        <f t="shared" si="107"/>
        <v>-4126.7768108462533</v>
      </c>
      <c r="M87" s="1521">
        <f t="shared" si="107"/>
        <v>-1444.5179475926307</v>
      </c>
      <c r="N87" s="1521">
        <f t="shared" si="107"/>
        <v>1090.9714628888069</v>
      </c>
      <c r="O87" s="1521">
        <f t="shared" si="107"/>
        <v>3178.6188784468832</v>
      </c>
      <c r="P87" s="1521">
        <f t="shared" si="107"/>
        <v>5093.0862390322982</v>
      </c>
      <c r="Q87" s="1521">
        <f t="shared" si="107"/>
        <v>7186.9753015081515</v>
      </c>
      <c r="R87" s="1521">
        <f t="shared" si="107"/>
        <v>9088.5296493674177</v>
      </c>
      <c r="S87" s="1521">
        <f t="shared" si="107"/>
        <v>10996.835018596525</v>
      </c>
      <c r="T87" s="1521">
        <f t="shared" si="107"/>
        <v>4545.0877861148292</v>
      </c>
      <c r="U87" s="1521">
        <f t="shared" si="107"/>
        <v>3501.5565056061678</v>
      </c>
      <c r="V87" s="1521">
        <f t="shared" si="107"/>
        <v>5164.6239910524164</v>
      </c>
      <c r="W87" s="1521">
        <f t="shared" si="107"/>
        <v>7001.2816061269878</v>
      </c>
      <c r="X87" s="1521">
        <f t="shared" si="107"/>
        <v>8886.9167301962698</v>
      </c>
      <c r="Y87" s="1521">
        <f t="shared" si="107"/>
        <v>10914.651192783836</v>
      </c>
      <c r="Z87" s="1521">
        <f t="shared" si="107"/>
        <v>9486.6443814734994</v>
      </c>
      <c r="AA87" s="1521">
        <f t="shared" si="107"/>
        <v>8198.9526494178754</v>
      </c>
      <c r="AB87" s="1521">
        <f t="shared" si="107"/>
        <v>9661.1180620200721</v>
      </c>
      <c r="AC87" s="1521">
        <f t="shared" si="107"/>
        <v>11232.444917536635</v>
      </c>
      <c r="AD87" s="1521">
        <f t="shared" si="107"/>
        <v>12917.089716629911</v>
      </c>
      <c r="AE87" s="1521">
        <f t="shared" si="107"/>
        <v>15516.745948624914</v>
      </c>
      <c r="AF87" s="1521">
        <f t="shared" si="107"/>
        <v>10968.085991073207</v>
      </c>
      <c r="AG87" s="1521">
        <f t="shared" si="107"/>
        <v>9625.6379848606957</v>
      </c>
      <c r="AH87" s="1521">
        <f t="shared" si="107"/>
        <v>10730.787720099408</v>
      </c>
      <c r="AI87" s="1521">
        <f t="shared" si="107"/>
        <v>11897.828025457206</v>
      </c>
      <c r="AJ87" s="1521">
        <f t="shared" si="107"/>
        <v>13131.015996866467</v>
      </c>
      <c r="AK87" s="1521">
        <f t="shared" si="107"/>
        <v>14972.205231548516</v>
      </c>
      <c r="AL87" s="1521">
        <f t="shared" si="107"/>
        <v>12023.869018645109</v>
      </c>
      <c r="AM87" s="1521">
        <f t="shared" si="107"/>
        <v>9389.6067816680734</v>
      </c>
      <c r="AN87" s="1521">
        <f t="shared" si="107"/>
        <v>11013.183594423419</v>
      </c>
      <c r="AO87" s="1521">
        <f t="shared" si="107"/>
        <v>12747.546492657475</v>
      </c>
      <c r="AP87" s="1521">
        <f t="shared" si="107"/>
        <v>14600.106400034994</v>
      </c>
      <c r="AQ87" s="1521">
        <f t="shared" si="107"/>
        <v>16871.895378786816</v>
      </c>
      <c r="AR87" s="1521">
        <f t="shared" si="107"/>
        <v>12510.728534304475</v>
      </c>
      <c r="AS87" s="1521">
        <f t="shared" si="107"/>
        <v>11159.467015485676</v>
      </c>
      <c r="AT87" s="1521">
        <f t="shared" si="107"/>
        <v>12402.172108144798</v>
      </c>
      <c r="AU87" s="1521">
        <f t="shared" si="107"/>
        <v>13705.131718797664</v>
      </c>
      <c r="AV87" s="1521">
        <f t="shared" si="107"/>
        <v>15071.207373734422</v>
      </c>
      <c r="AW87" s="1521">
        <f t="shared" si="107"/>
        <v>17086.204238194408</v>
      </c>
      <c r="AX87" s="1521">
        <f t="shared" si="107"/>
        <v>13942.607180347073</v>
      </c>
      <c r="AY87" s="1521">
        <f t="shared" si="107"/>
        <v>11117.93014697437</v>
      </c>
      <c r="AZ87" s="1521">
        <f t="shared" si="107"/>
        <v>12864.11789924957</v>
      </c>
      <c r="BA87" s="1521">
        <f t="shared" si="107"/>
        <v>14729.860348035047</v>
      </c>
      <c r="BB87" s="1521">
        <f t="shared" si="107"/>
        <v>16723.199786532779</v>
      </c>
      <c r="BC87" s="1521">
        <f t="shared" si="107"/>
        <v>19160.60280009298</v>
      </c>
      <c r="BD87" s="1521">
        <f t="shared" si="107"/>
        <v>14808.286387295444</v>
      </c>
      <c r="BE87" s="1521">
        <f t="shared" si="107"/>
        <v>13339.021328568069</v>
      </c>
      <c r="BF87" s="1521">
        <f t="shared" si="107"/>
        <v>14687.347594302661</v>
      </c>
      <c r="BG87" s="1521">
        <f t="shared" si="107"/>
        <v>16100.965820357273</v>
      </c>
      <c r="BH87" s="1521">
        <f t="shared" si="107"/>
        <v>17582.976567062229</v>
      </c>
      <c r="BI87" s="1521">
        <f t="shared" si="107"/>
        <v>19769.513914264189</v>
      </c>
      <c r="BJ87" s="1521">
        <f t="shared" si="107"/>
        <v>16354.217937695797</v>
      </c>
      <c r="BK87" s="1521">
        <f t="shared" si="107"/>
        <v>13285.723488303673</v>
      </c>
      <c r="BL87" s="1521">
        <f t="shared" si="107"/>
        <v>15180.693610981045</v>
      </c>
      <c r="BM87" s="1521">
        <f t="shared" si="107"/>
        <v>17205.296609248271</v>
      </c>
      <c r="BN87" s="1521">
        <f t="shared" si="107"/>
        <v>19368.248724177851</v>
      </c>
      <c r="BO87" s="1521">
        <f t="shared" si="107"/>
        <v>22013.110737076666</v>
      </c>
      <c r="BP87" s="1207"/>
      <c r="BQ87" s="1486">
        <f>SUMIF($H$2:$BO$2,BQ$2,$H87:$BO87)</f>
        <v>827.34533401373847</v>
      </c>
      <c r="BR87" s="1486">
        <f>SUMIF($H$2:$BC$2,BR$2,$H87:$BC87)</f>
        <v>107027.11348758341</v>
      </c>
      <c r="BS87" s="1486">
        <f>SUMIF($H$2:$BC$2,BS$2,$H87:$BC87)</f>
        <v>147971.76861612138</v>
      </c>
      <c r="BT87" s="1486">
        <f>SUMIF($H$2:$BC$2,BT$2,$H87:$BC87)</f>
        <v>170473.22914989325</v>
      </c>
      <c r="BU87" s="1486">
        <f>SUMIF($H$2:$BO$2,BU$2,$H87:$BO87)</f>
        <v>199695.40271933316</v>
      </c>
      <c r="BV87" s="798"/>
      <c r="BW87" s="1488">
        <f>AVERAGE(BQ87:BU87)</f>
        <v>125198.971861389</v>
      </c>
      <c r="BX87" s="93"/>
      <c r="BY87" s="93"/>
      <c r="BZ87" s="93"/>
      <c r="CA87" s="816">
        <f>BQ87/SUM($BQ$87,$BR$87,$BS$87,$BT$87,$BU$87)</f>
        <v>1.3216487670996433E-3</v>
      </c>
      <c r="CB87" s="816">
        <f t="shared" ref="CB87:CE87" si="108">BR87/SUM($BQ$87,$BR$87,$BS$87,$BT$87,$BU$87)</f>
        <v>0.17097123386296795</v>
      </c>
      <c r="CC87" s="816">
        <f t="shared" si="108"/>
        <v>0.23637856831595186</v>
      </c>
      <c r="CD87" s="816">
        <f t="shared" si="108"/>
        <v>0.27232368863001294</v>
      </c>
      <c r="CE87" s="816">
        <f t="shared" si="108"/>
        <v>0.31900486042396747</v>
      </c>
      <c r="CF87" s="88"/>
      <c r="CG87" s="1196">
        <f>BW87/BW5</f>
        <v>0.12070523980189916</v>
      </c>
    </row>
    <row r="88" spans="2:85" s="122" customFormat="1" ht="27" customHeight="1" thickBot="1" x14ac:dyDescent="0.3">
      <c r="B88" s="108"/>
      <c r="C88" s="710"/>
      <c r="D88" s="710"/>
      <c r="E88" s="710"/>
      <c r="F88" s="710"/>
      <c r="G88" s="710"/>
      <c r="H88" s="122" t="str">
        <f>IF(H87&lt;0,"negativo","")</f>
        <v/>
      </c>
      <c r="I88" s="122" t="str">
        <f t="shared" ref="I88:BC88" si="109">IF(I87&lt;0,"negativo","")</f>
        <v>negativo</v>
      </c>
      <c r="J88" s="122" t="str">
        <f t="shared" si="109"/>
        <v>negativo</v>
      </c>
      <c r="K88" s="122" t="str">
        <f t="shared" si="109"/>
        <v>negativo</v>
      </c>
      <c r="L88" s="122" t="str">
        <f t="shared" si="109"/>
        <v>negativo</v>
      </c>
      <c r="M88" s="122" t="str">
        <f t="shared" si="109"/>
        <v>negativo</v>
      </c>
      <c r="N88" s="122" t="str">
        <f t="shared" si="109"/>
        <v/>
      </c>
      <c r="O88" s="122" t="str">
        <f t="shared" si="109"/>
        <v/>
      </c>
      <c r="P88" s="122" t="str">
        <f t="shared" si="109"/>
        <v/>
      </c>
      <c r="Q88" s="122" t="str">
        <f t="shared" si="109"/>
        <v/>
      </c>
      <c r="R88" s="122" t="str">
        <f t="shared" si="109"/>
        <v/>
      </c>
      <c r="S88" s="122" t="str">
        <f t="shared" si="109"/>
        <v/>
      </c>
      <c r="T88" s="122" t="str">
        <f t="shared" si="109"/>
        <v/>
      </c>
      <c r="U88" s="122" t="str">
        <f t="shared" si="109"/>
        <v/>
      </c>
      <c r="V88" s="122" t="str">
        <f t="shared" si="109"/>
        <v/>
      </c>
      <c r="W88" s="122" t="str">
        <f t="shared" si="109"/>
        <v/>
      </c>
      <c r="X88" s="122" t="str">
        <f t="shared" si="109"/>
        <v/>
      </c>
      <c r="Y88" s="122" t="str">
        <f t="shared" si="109"/>
        <v/>
      </c>
      <c r="Z88" s="122" t="str">
        <f t="shared" si="109"/>
        <v/>
      </c>
      <c r="AA88" s="122" t="str">
        <f t="shared" si="109"/>
        <v/>
      </c>
      <c r="AB88" s="122" t="str">
        <f t="shared" si="109"/>
        <v/>
      </c>
      <c r="AC88" s="122" t="str">
        <f t="shared" si="109"/>
        <v/>
      </c>
      <c r="AD88" s="122" t="str">
        <f t="shared" si="109"/>
        <v/>
      </c>
      <c r="AE88" s="122" t="str">
        <f t="shared" si="109"/>
        <v/>
      </c>
      <c r="AF88" s="122" t="str">
        <f t="shared" si="109"/>
        <v/>
      </c>
      <c r="AG88" s="122" t="str">
        <f t="shared" si="109"/>
        <v/>
      </c>
      <c r="AH88" s="122" t="str">
        <f t="shared" si="109"/>
        <v/>
      </c>
      <c r="AI88" s="122" t="str">
        <f t="shared" si="109"/>
        <v/>
      </c>
      <c r="AJ88" s="122" t="str">
        <f t="shared" si="109"/>
        <v/>
      </c>
      <c r="AK88" s="122" t="str">
        <f t="shared" si="109"/>
        <v/>
      </c>
      <c r="AL88" s="122" t="str">
        <f t="shared" si="109"/>
        <v/>
      </c>
      <c r="AM88" s="122" t="str">
        <f t="shared" si="109"/>
        <v/>
      </c>
      <c r="AN88" s="122" t="str">
        <f t="shared" si="109"/>
        <v/>
      </c>
      <c r="AO88" s="122" t="str">
        <f t="shared" si="109"/>
        <v/>
      </c>
      <c r="AP88" s="122" t="str">
        <f t="shared" si="109"/>
        <v/>
      </c>
      <c r="AQ88" s="122" t="str">
        <f t="shared" si="109"/>
        <v/>
      </c>
      <c r="AR88" s="122" t="str">
        <f t="shared" si="109"/>
        <v/>
      </c>
      <c r="AS88" s="122" t="str">
        <f t="shared" si="109"/>
        <v/>
      </c>
      <c r="AT88" s="122" t="str">
        <f t="shared" si="109"/>
        <v/>
      </c>
      <c r="AU88" s="122" t="str">
        <f t="shared" si="109"/>
        <v/>
      </c>
      <c r="AV88" s="122" t="str">
        <f t="shared" si="109"/>
        <v/>
      </c>
      <c r="AW88" s="122" t="str">
        <f t="shared" si="109"/>
        <v/>
      </c>
      <c r="AX88" s="122" t="str">
        <f t="shared" si="109"/>
        <v/>
      </c>
      <c r="AY88" s="122" t="str">
        <f t="shared" si="109"/>
        <v/>
      </c>
      <c r="AZ88" s="122" t="str">
        <f t="shared" si="109"/>
        <v/>
      </c>
      <c r="BA88" s="122" t="str">
        <f t="shared" si="109"/>
        <v/>
      </c>
      <c r="BB88" s="122" t="str">
        <f t="shared" si="109"/>
        <v/>
      </c>
      <c r="BC88" s="122" t="str">
        <f t="shared" si="109"/>
        <v/>
      </c>
      <c r="BD88" s="122" t="str">
        <f t="shared" ref="BD88:BO88" si="110">IF(BD87&lt;0,"negativo","")</f>
        <v/>
      </c>
      <c r="BE88" s="122" t="str">
        <f t="shared" si="110"/>
        <v/>
      </c>
      <c r="BF88" s="122" t="str">
        <f t="shared" si="110"/>
        <v/>
      </c>
      <c r="BG88" s="122" t="str">
        <f t="shared" si="110"/>
        <v/>
      </c>
      <c r="BH88" s="122" t="str">
        <f t="shared" si="110"/>
        <v/>
      </c>
      <c r="BI88" s="122" t="str">
        <f t="shared" si="110"/>
        <v/>
      </c>
      <c r="BJ88" s="122" t="str">
        <f t="shared" si="110"/>
        <v/>
      </c>
      <c r="BK88" s="122" t="str">
        <f t="shared" si="110"/>
        <v/>
      </c>
      <c r="BL88" s="122" t="str">
        <f t="shared" si="110"/>
        <v/>
      </c>
      <c r="BM88" s="122" t="str">
        <f t="shared" si="110"/>
        <v/>
      </c>
      <c r="BN88" s="122" t="str">
        <f t="shared" si="110"/>
        <v/>
      </c>
      <c r="BO88" s="122" t="str">
        <f t="shared" si="110"/>
        <v/>
      </c>
      <c r="BP88" s="1212"/>
      <c r="BQ88" s="711"/>
      <c r="BR88" s="711"/>
      <c r="BS88" s="711"/>
      <c r="BT88" s="710"/>
      <c r="BU88" s="710"/>
      <c r="BV88" s="709"/>
      <c r="BW88" s="710"/>
      <c r="BX88" s="123"/>
      <c r="BY88" s="123"/>
      <c r="BZ88" s="123"/>
      <c r="CA88" s="181"/>
      <c r="CB88" s="181"/>
      <c r="CC88" s="181"/>
      <c r="CD88" s="181"/>
      <c r="CE88" s="181"/>
      <c r="CF88" s="124"/>
      <c r="CG88" s="191"/>
    </row>
    <row r="89" spans="2:85" ht="20.45" customHeight="1" outlineLevel="1" thickTop="1" x14ac:dyDescent="0.25">
      <c r="B89" s="1397" t="s">
        <v>334</v>
      </c>
      <c r="C89" s="1484"/>
      <c r="D89" s="1484"/>
      <c r="E89" s="1484"/>
      <c r="F89" s="1484"/>
      <c r="G89" s="1484"/>
      <c r="H89" s="1521">
        <v>0</v>
      </c>
      <c r="I89" s="1521">
        <v>0</v>
      </c>
      <c r="J89" s="1521">
        <v>0</v>
      </c>
      <c r="K89" s="1521">
        <v>0</v>
      </c>
      <c r="L89" s="1521">
        <v>0</v>
      </c>
      <c r="M89" s="1521">
        <v>0</v>
      </c>
      <c r="N89" s="1521">
        <v>0</v>
      </c>
      <c r="O89" s="1521">
        <v>0</v>
      </c>
      <c r="P89" s="1521">
        <v>0</v>
      </c>
      <c r="Q89" s="1521">
        <v>0</v>
      </c>
      <c r="R89" s="1521">
        <v>0</v>
      </c>
      <c r="S89" s="1521">
        <v>0</v>
      </c>
      <c r="T89" s="1521">
        <v>0</v>
      </c>
      <c r="U89" s="1521">
        <v>0</v>
      </c>
      <c r="V89" s="1521">
        <v>0</v>
      </c>
      <c r="W89" s="1521">
        <v>0</v>
      </c>
      <c r="X89" s="1521">
        <v>0</v>
      </c>
      <c r="Y89" s="1521">
        <v>0</v>
      </c>
      <c r="Z89" s="1521">
        <v>0</v>
      </c>
      <c r="AA89" s="1521">
        <v>0</v>
      </c>
      <c r="AB89" s="1521">
        <v>0</v>
      </c>
      <c r="AC89" s="1521">
        <v>0</v>
      </c>
      <c r="AD89" s="1521">
        <v>0</v>
      </c>
      <c r="AE89" s="1521">
        <v>0</v>
      </c>
      <c r="AF89" s="1521">
        <v>0</v>
      </c>
      <c r="AG89" s="1521">
        <v>0</v>
      </c>
      <c r="AH89" s="1521">
        <v>0</v>
      </c>
      <c r="AI89" s="1521">
        <v>0</v>
      </c>
      <c r="AJ89" s="1521">
        <v>0</v>
      </c>
      <c r="AK89" s="1521">
        <v>0</v>
      </c>
      <c r="AL89" s="1521">
        <v>0</v>
      </c>
      <c r="AM89" s="1521">
        <v>0</v>
      </c>
      <c r="AN89" s="1521">
        <v>0</v>
      </c>
      <c r="AO89" s="1521">
        <v>0</v>
      </c>
      <c r="AP89" s="1521">
        <v>0</v>
      </c>
      <c r="AQ89" s="1521">
        <v>0</v>
      </c>
      <c r="AR89" s="1521">
        <v>0</v>
      </c>
      <c r="AS89" s="1521">
        <v>0</v>
      </c>
      <c r="AT89" s="1521">
        <v>0</v>
      </c>
      <c r="AU89" s="1521">
        <v>0</v>
      </c>
      <c r="AV89" s="1521">
        <v>0</v>
      </c>
      <c r="AW89" s="1521">
        <v>0</v>
      </c>
      <c r="AX89" s="1521">
        <v>0</v>
      </c>
      <c r="AY89" s="1521">
        <v>0</v>
      </c>
      <c r="AZ89" s="1521">
        <v>0</v>
      </c>
      <c r="BA89" s="1521">
        <v>0</v>
      </c>
      <c r="BB89" s="1521">
        <v>0</v>
      </c>
      <c r="BC89" s="1521">
        <v>0</v>
      </c>
      <c r="BD89" s="1521">
        <v>0</v>
      </c>
      <c r="BE89" s="1521">
        <v>0</v>
      </c>
      <c r="BF89" s="1521">
        <v>0</v>
      </c>
      <c r="BG89" s="1521">
        <v>0</v>
      </c>
      <c r="BH89" s="1521">
        <v>0</v>
      </c>
      <c r="BI89" s="1521">
        <v>0</v>
      </c>
      <c r="BJ89" s="1521">
        <v>0</v>
      </c>
      <c r="BK89" s="1521">
        <v>0</v>
      </c>
      <c r="BL89" s="1521">
        <v>0</v>
      </c>
      <c r="BM89" s="1521">
        <v>0</v>
      </c>
      <c r="BN89" s="1521">
        <v>0</v>
      </c>
      <c r="BO89" s="1521">
        <v>0</v>
      </c>
      <c r="BP89" s="1207"/>
      <c r="BQ89" s="732"/>
      <c r="BR89" s="711"/>
      <c r="BS89" s="711"/>
      <c r="BT89" s="710"/>
      <c r="BU89" s="710"/>
      <c r="BV89" s="719"/>
      <c r="BW89" s="710"/>
      <c r="BX89" s="123"/>
      <c r="BY89" s="123"/>
      <c r="BZ89" s="123"/>
      <c r="CA89" s="181"/>
      <c r="CB89" s="181"/>
      <c r="CC89" s="181"/>
      <c r="CD89" s="181"/>
      <c r="CE89" s="181"/>
    </row>
    <row r="90" spans="2:85" s="122" customFormat="1" ht="11.25" customHeight="1" thickBot="1" x14ac:dyDescent="0.3">
      <c r="B90" s="1518"/>
      <c r="C90" s="1518"/>
      <c r="D90" s="1518"/>
      <c r="E90" s="1518"/>
      <c r="F90" s="1518"/>
      <c r="G90" s="1518"/>
      <c r="H90" s="1518"/>
      <c r="I90" s="1518"/>
      <c r="J90" s="1518"/>
      <c r="K90" s="1518"/>
      <c r="L90" s="1518"/>
      <c r="M90" s="1518"/>
      <c r="N90" s="1518"/>
      <c r="O90" s="1518"/>
      <c r="P90" s="1518"/>
      <c r="Q90" s="1518"/>
      <c r="R90" s="1518"/>
      <c r="S90" s="1518"/>
      <c r="T90" s="1518"/>
      <c r="U90" s="1518"/>
      <c r="V90" s="1518"/>
      <c r="W90" s="1518"/>
      <c r="X90" s="1518"/>
      <c r="Y90" s="1518"/>
      <c r="Z90" s="1518"/>
      <c r="AA90" s="1518"/>
      <c r="AB90" s="1518"/>
      <c r="AC90" s="1518"/>
      <c r="AD90" s="1518"/>
      <c r="AE90" s="1518"/>
      <c r="AF90" s="1518"/>
      <c r="AG90" s="1518"/>
      <c r="AH90" s="1518"/>
      <c r="AI90" s="1518"/>
      <c r="AJ90" s="1518"/>
      <c r="AK90" s="1518"/>
      <c r="AL90" s="1518"/>
      <c r="AM90" s="1518"/>
      <c r="AN90" s="1518"/>
      <c r="AO90" s="1518"/>
      <c r="AP90" s="1518"/>
      <c r="AQ90" s="1518"/>
      <c r="AR90" s="1518"/>
      <c r="AS90" s="1518"/>
      <c r="AT90" s="1518"/>
      <c r="AU90" s="1518"/>
      <c r="AV90" s="1518"/>
      <c r="AW90" s="1518"/>
      <c r="AX90" s="1518"/>
      <c r="AY90" s="1518"/>
      <c r="AZ90" s="1518"/>
      <c r="BA90" s="1518"/>
      <c r="BB90" s="1518"/>
      <c r="BC90" s="1518"/>
      <c r="BD90" s="1518"/>
      <c r="BE90" s="1518"/>
      <c r="BF90" s="1518"/>
      <c r="BG90" s="1518"/>
      <c r="BH90" s="1518"/>
      <c r="BI90" s="1518"/>
      <c r="BJ90" s="1518"/>
      <c r="BK90" s="1518"/>
      <c r="BL90" s="1518"/>
      <c r="BM90" s="1518"/>
      <c r="BN90" s="1518"/>
      <c r="BO90" s="1518"/>
      <c r="BP90" s="1212"/>
      <c r="BQ90" s="711"/>
      <c r="BR90" s="711"/>
      <c r="BS90" s="711"/>
      <c r="BT90" s="710"/>
      <c r="BU90" s="710"/>
      <c r="BV90" s="709"/>
      <c r="BW90" s="710"/>
      <c r="BX90" s="123"/>
      <c r="BY90" s="123"/>
      <c r="BZ90" s="123"/>
      <c r="CA90" s="181"/>
      <c r="CB90" s="181"/>
      <c r="CC90" s="181"/>
      <c r="CD90" s="181"/>
      <c r="CE90" s="181"/>
      <c r="CF90" s="124"/>
      <c r="CG90" s="191"/>
    </row>
    <row r="91" spans="2:85" s="122" customFormat="1" ht="20.25" thickTop="1" x14ac:dyDescent="0.25">
      <c r="B91" s="1397" t="s">
        <v>335</v>
      </c>
      <c r="C91" s="1484"/>
      <c r="D91" s="1484"/>
      <c r="E91" s="1484"/>
      <c r="F91" s="1484"/>
      <c r="G91" s="1521">
        <f>-'Investimento Inicial'!F38+'Investimento Inicial'!F33</f>
        <v>-48478</v>
      </c>
      <c r="H91" s="1522">
        <v>0</v>
      </c>
      <c r="I91" s="1522">
        <v>0</v>
      </c>
      <c r="J91" s="1522">
        <v>0</v>
      </c>
      <c r="K91" s="1522">
        <v>0</v>
      </c>
      <c r="L91" s="1522">
        <v>0</v>
      </c>
      <c r="M91" s="1522">
        <v>0</v>
      </c>
      <c r="N91" s="1522">
        <v>0</v>
      </c>
      <c r="O91" s="1522">
        <v>0</v>
      </c>
      <c r="P91" s="1522">
        <v>0</v>
      </c>
      <c r="Q91" s="1522">
        <v>0</v>
      </c>
      <c r="R91" s="1522">
        <v>0</v>
      </c>
      <c r="S91" s="1522">
        <v>0</v>
      </c>
      <c r="T91" s="1522">
        <v>0</v>
      </c>
      <c r="U91" s="1522">
        <v>0</v>
      </c>
      <c r="V91" s="1522">
        <v>0</v>
      </c>
      <c r="W91" s="1522">
        <v>0</v>
      </c>
      <c r="X91" s="1522">
        <v>0</v>
      </c>
      <c r="Y91" s="1522">
        <v>0</v>
      </c>
      <c r="Z91" s="1522">
        <v>0</v>
      </c>
      <c r="AA91" s="1522">
        <v>0</v>
      </c>
      <c r="AB91" s="1522">
        <v>0</v>
      </c>
      <c r="AC91" s="1522">
        <v>0</v>
      </c>
      <c r="AD91" s="1522">
        <v>0</v>
      </c>
      <c r="AE91" s="1522">
        <v>0</v>
      </c>
      <c r="AF91" s="1522">
        <v>0</v>
      </c>
      <c r="AG91" s="1522">
        <v>0</v>
      </c>
      <c r="AH91" s="1522">
        <v>0</v>
      </c>
      <c r="AI91" s="1522">
        <v>0</v>
      </c>
      <c r="AJ91" s="1522">
        <v>0</v>
      </c>
      <c r="AK91" s="1522">
        <v>0</v>
      </c>
      <c r="AL91" s="1522">
        <v>0</v>
      </c>
      <c r="AM91" s="1522">
        <v>0</v>
      </c>
      <c r="AN91" s="1522">
        <v>0</v>
      </c>
      <c r="AO91" s="1522">
        <v>0</v>
      </c>
      <c r="AP91" s="1522">
        <v>0</v>
      </c>
      <c r="AQ91" s="1522">
        <v>0</v>
      </c>
      <c r="AR91" s="1522">
        <v>0</v>
      </c>
      <c r="AS91" s="1522">
        <v>0</v>
      </c>
      <c r="AT91" s="1522">
        <v>0</v>
      </c>
      <c r="AU91" s="1522">
        <v>0</v>
      </c>
      <c r="AV91" s="1522">
        <v>0</v>
      </c>
      <c r="AW91" s="1522">
        <v>0</v>
      </c>
      <c r="AX91" s="1522">
        <v>0</v>
      </c>
      <c r="AY91" s="1522">
        <v>0</v>
      </c>
      <c r="AZ91" s="1522">
        <v>0</v>
      </c>
      <c r="BA91" s="1522">
        <v>0</v>
      </c>
      <c r="BB91" s="1522">
        <v>0</v>
      </c>
      <c r="BC91" s="1485">
        <v>0</v>
      </c>
      <c r="BD91" s="1522">
        <v>0</v>
      </c>
      <c r="BE91" s="1485">
        <v>0</v>
      </c>
      <c r="BF91" s="1522">
        <v>0</v>
      </c>
      <c r="BG91" s="1485">
        <v>0</v>
      </c>
      <c r="BH91" s="1522">
        <v>0</v>
      </c>
      <c r="BI91" s="1485">
        <v>0</v>
      </c>
      <c r="BJ91" s="1522">
        <v>0</v>
      </c>
      <c r="BK91" s="1485">
        <v>0</v>
      </c>
      <c r="BL91" s="1522">
        <v>0</v>
      </c>
      <c r="BM91" s="1485">
        <v>0</v>
      </c>
      <c r="BN91" s="1522">
        <v>0</v>
      </c>
      <c r="BO91" s="1485">
        <v>0</v>
      </c>
      <c r="BP91" s="1207"/>
      <c r="BQ91" s="1486">
        <f>SUMIF($H$2:$BC$2,BQ$2,$G91:$BC91)</f>
        <v>-48478</v>
      </c>
      <c r="BR91" s="1486">
        <f>SUMIF($H$2:$BC$2,BR$2,$G91:$BC91)</f>
        <v>0</v>
      </c>
      <c r="BS91" s="1486">
        <f>SUMIF($H$2:$BC$2,BS$2,$G91:$BC91)</f>
        <v>0</v>
      </c>
      <c r="BT91" s="1486">
        <f>SUMIF($H$2:$BC$2,BT$2,$G91:$BC91)</f>
        <v>0</v>
      </c>
      <c r="BU91" s="1486">
        <f>SUMIF($H$2:$BO$2,BU$2,$H91:$BO91)</f>
        <v>0</v>
      </c>
      <c r="BV91" s="803"/>
      <c r="BW91" s="1488">
        <f>AVERAGE(BQ91:BU91)</f>
        <v>-9695.6</v>
      </c>
      <c r="BX91" s="93"/>
      <c r="BY91" s="93"/>
      <c r="BZ91" s="93"/>
      <c r="CA91" s="816">
        <f>BQ91/SUM($BQ$91,$BR$91,$BS$91,$BT$91,$BU$91)</f>
        <v>1</v>
      </c>
      <c r="CB91" s="816">
        <f t="shared" ref="CB91:CE91" si="111">BR91/SUM($BQ$91,$BR$91,$BS$91,$BT$91,$BU$91)</f>
        <v>0</v>
      </c>
      <c r="CC91" s="816">
        <f t="shared" si="111"/>
        <v>0</v>
      </c>
      <c r="CD91" s="816">
        <f t="shared" si="111"/>
        <v>0</v>
      </c>
      <c r="CE91" s="816">
        <f t="shared" si="111"/>
        <v>0</v>
      </c>
      <c r="CF91" s="803"/>
      <c r="CG91" s="191"/>
    </row>
    <row r="92" spans="2:85" s="115" customFormat="1" ht="20.25" thickBot="1" x14ac:dyDescent="0.3">
      <c r="B92" s="733"/>
      <c r="C92" s="733"/>
      <c r="D92" s="733"/>
      <c r="E92" s="733"/>
      <c r="F92" s="733"/>
      <c r="G92" s="734"/>
      <c r="H92" s="734"/>
      <c r="I92" s="734"/>
      <c r="J92" s="734"/>
      <c r="K92" s="734"/>
      <c r="L92" s="734"/>
      <c r="M92" s="734"/>
      <c r="N92" s="734"/>
      <c r="O92" s="734"/>
      <c r="P92" s="734"/>
      <c r="Q92" s="734"/>
      <c r="R92" s="734"/>
      <c r="S92" s="734"/>
      <c r="T92" s="734"/>
      <c r="U92" s="734"/>
      <c r="V92" s="734"/>
      <c r="W92" s="734"/>
      <c r="X92" s="734"/>
      <c r="Y92" s="734"/>
      <c r="Z92" s="734"/>
      <c r="AA92" s="734"/>
      <c r="AB92" s="734"/>
      <c r="AC92" s="734"/>
      <c r="AD92" s="734"/>
      <c r="AE92" s="734"/>
      <c r="AF92" s="734"/>
      <c r="AG92" s="734"/>
      <c r="AH92" s="734"/>
      <c r="AI92" s="734"/>
      <c r="AJ92" s="734"/>
      <c r="AK92" s="734"/>
      <c r="AL92" s="734"/>
      <c r="AM92" s="734"/>
      <c r="AN92" s="734"/>
      <c r="AO92" s="734"/>
      <c r="AP92" s="734"/>
      <c r="AQ92" s="734"/>
      <c r="AR92" s="734"/>
      <c r="AS92" s="734"/>
      <c r="AT92" s="734"/>
      <c r="AU92" s="734"/>
      <c r="AV92" s="734"/>
      <c r="AW92" s="734"/>
      <c r="AX92" s="734"/>
      <c r="AY92" s="734"/>
      <c r="AZ92" s="734"/>
      <c r="BA92" s="734"/>
      <c r="BB92" s="734"/>
      <c r="BC92" s="734"/>
      <c r="BD92" s="734"/>
      <c r="BE92" s="734"/>
      <c r="BF92" s="734"/>
      <c r="BG92" s="734"/>
      <c r="BH92" s="734"/>
      <c r="BI92" s="734"/>
      <c r="BJ92" s="734"/>
      <c r="BK92" s="734"/>
      <c r="BL92" s="734"/>
      <c r="BM92" s="734"/>
      <c r="BN92" s="734"/>
      <c r="BO92" s="734"/>
      <c r="BP92" s="1213"/>
      <c r="BQ92" s="732"/>
      <c r="BR92" s="711"/>
      <c r="BS92" s="711"/>
      <c r="BT92" s="711"/>
      <c r="BU92" s="711"/>
      <c r="BV92" s="711"/>
      <c r="BW92" s="711"/>
      <c r="BX92" s="123"/>
      <c r="BY92" s="123"/>
      <c r="BZ92" s="123"/>
      <c r="CA92" s="181"/>
      <c r="CB92" s="181"/>
      <c r="CC92" s="181"/>
      <c r="CD92" s="181"/>
      <c r="CE92" s="181"/>
      <c r="CG92" s="172"/>
    </row>
    <row r="93" spans="2:85" s="122" customFormat="1" ht="21" thickTop="1" thickBot="1" x14ac:dyDescent="0.3">
      <c r="B93" s="1397" t="s">
        <v>336</v>
      </c>
      <c r="C93" s="699"/>
      <c r="D93" s="699"/>
      <c r="E93" s="699"/>
      <c r="F93" s="699"/>
      <c r="G93" s="707"/>
      <c r="H93" s="1521">
        <f>SUM(H94:H95)</f>
        <v>0</v>
      </c>
      <c r="I93" s="1521">
        <f t="shared" ref="I93:BC93" si="112">SUM(I94:I95)</f>
        <v>0</v>
      </c>
      <c r="J93" s="1521">
        <f t="shared" si="112"/>
        <v>0</v>
      </c>
      <c r="K93" s="1521">
        <f t="shared" si="112"/>
        <v>0</v>
      </c>
      <c r="L93" s="1521">
        <f t="shared" si="112"/>
        <v>0</v>
      </c>
      <c r="M93" s="1521">
        <f t="shared" si="112"/>
        <v>0</v>
      </c>
      <c r="N93" s="1521">
        <f t="shared" si="112"/>
        <v>0</v>
      </c>
      <c r="O93" s="1521">
        <f t="shared" si="112"/>
        <v>0</v>
      </c>
      <c r="P93" s="1521">
        <f t="shared" si="112"/>
        <v>0</v>
      </c>
      <c r="Q93" s="1521">
        <f t="shared" si="112"/>
        <v>0</v>
      </c>
      <c r="R93" s="1521">
        <f t="shared" si="112"/>
        <v>0</v>
      </c>
      <c r="S93" s="1521">
        <f t="shared" si="112"/>
        <v>0</v>
      </c>
      <c r="T93" s="1521">
        <f t="shared" si="112"/>
        <v>0</v>
      </c>
      <c r="U93" s="1521">
        <f t="shared" si="112"/>
        <v>0</v>
      </c>
      <c r="V93" s="1521">
        <f t="shared" si="112"/>
        <v>0</v>
      </c>
      <c r="W93" s="1521">
        <f t="shared" si="112"/>
        <v>0</v>
      </c>
      <c r="X93" s="1521">
        <f t="shared" si="112"/>
        <v>0</v>
      </c>
      <c r="Y93" s="1521">
        <f t="shared" si="112"/>
        <v>0</v>
      </c>
      <c r="Z93" s="1521">
        <f t="shared" si="112"/>
        <v>0</v>
      </c>
      <c r="AA93" s="1521">
        <f t="shared" si="112"/>
        <v>0</v>
      </c>
      <c r="AB93" s="1521">
        <f t="shared" si="112"/>
        <v>0</v>
      </c>
      <c r="AC93" s="1521">
        <f t="shared" si="112"/>
        <v>0</v>
      </c>
      <c r="AD93" s="1521">
        <f t="shared" si="112"/>
        <v>0</v>
      </c>
      <c r="AE93" s="1521">
        <f t="shared" si="112"/>
        <v>0</v>
      </c>
      <c r="AF93" s="1521">
        <f t="shared" si="112"/>
        <v>0</v>
      </c>
      <c r="AG93" s="1521">
        <f t="shared" si="112"/>
        <v>0</v>
      </c>
      <c r="AH93" s="1521">
        <f t="shared" si="112"/>
        <v>0</v>
      </c>
      <c r="AI93" s="1521">
        <f t="shared" si="112"/>
        <v>0</v>
      </c>
      <c r="AJ93" s="1521">
        <f t="shared" si="112"/>
        <v>0</v>
      </c>
      <c r="AK93" s="1521">
        <f t="shared" si="112"/>
        <v>0</v>
      </c>
      <c r="AL93" s="1521">
        <f t="shared" si="112"/>
        <v>0</v>
      </c>
      <c r="AM93" s="1521">
        <f t="shared" si="112"/>
        <v>0</v>
      </c>
      <c r="AN93" s="1521">
        <f t="shared" si="112"/>
        <v>0</v>
      </c>
      <c r="AO93" s="1521">
        <f t="shared" si="112"/>
        <v>0</v>
      </c>
      <c r="AP93" s="1521">
        <f t="shared" si="112"/>
        <v>0</v>
      </c>
      <c r="AQ93" s="1521">
        <f t="shared" si="112"/>
        <v>0</v>
      </c>
      <c r="AR93" s="1521">
        <f t="shared" si="112"/>
        <v>0</v>
      </c>
      <c r="AS93" s="1521">
        <f t="shared" si="112"/>
        <v>0</v>
      </c>
      <c r="AT93" s="1521">
        <f t="shared" si="112"/>
        <v>0</v>
      </c>
      <c r="AU93" s="1521">
        <f t="shared" si="112"/>
        <v>0</v>
      </c>
      <c r="AV93" s="1521">
        <f t="shared" si="112"/>
        <v>0</v>
      </c>
      <c r="AW93" s="1521">
        <f t="shared" si="112"/>
        <v>0</v>
      </c>
      <c r="AX93" s="1521">
        <f t="shared" si="112"/>
        <v>0</v>
      </c>
      <c r="AY93" s="1521">
        <f t="shared" si="112"/>
        <v>0</v>
      </c>
      <c r="AZ93" s="1521">
        <f t="shared" si="112"/>
        <v>0</v>
      </c>
      <c r="BA93" s="1521">
        <f t="shared" si="112"/>
        <v>0</v>
      </c>
      <c r="BB93" s="1521">
        <f t="shared" si="112"/>
        <v>0</v>
      </c>
      <c r="BC93" s="1521">
        <f t="shared" si="112"/>
        <v>0</v>
      </c>
      <c r="BD93" s="1521">
        <f t="shared" ref="BD93:BO93" si="113">SUM(BD94:BD95)</f>
        <v>0</v>
      </c>
      <c r="BE93" s="1521">
        <f t="shared" si="113"/>
        <v>0</v>
      </c>
      <c r="BF93" s="1521">
        <f t="shared" si="113"/>
        <v>0</v>
      </c>
      <c r="BG93" s="1521">
        <f t="shared" si="113"/>
        <v>0</v>
      </c>
      <c r="BH93" s="1521">
        <f t="shared" si="113"/>
        <v>0</v>
      </c>
      <c r="BI93" s="1521">
        <f t="shared" si="113"/>
        <v>0</v>
      </c>
      <c r="BJ93" s="1521">
        <f t="shared" si="113"/>
        <v>0</v>
      </c>
      <c r="BK93" s="1521">
        <f t="shared" si="113"/>
        <v>0</v>
      </c>
      <c r="BL93" s="1521">
        <f t="shared" si="113"/>
        <v>0</v>
      </c>
      <c r="BM93" s="1521">
        <f t="shared" si="113"/>
        <v>0</v>
      </c>
      <c r="BN93" s="1521">
        <f t="shared" si="113"/>
        <v>0</v>
      </c>
      <c r="BO93" s="1521">
        <f t="shared" si="113"/>
        <v>0</v>
      </c>
      <c r="BP93" s="1207"/>
      <c r="BQ93" s="1486">
        <f>SUMIF($H$2:$BC$2,BQ$2,$H93:$BC93)</f>
        <v>0</v>
      </c>
      <c r="BR93" s="1486">
        <f>SUMIF($H$2:$BC$2,BR$2,$H93:$BC93)</f>
        <v>0</v>
      </c>
      <c r="BS93" s="1486">
        <f>SUMIF($H$2:$BC$2,BS$2,$H93:$BC93)</f>
        <v>0</v>
      </c>
      <c r="BT93" s="1486">
        <f>SUMIF($H$2:$BC$2,BT$2,$H93:$BC93)</f>
        <v>0</v>
      </c>
      <c r="BU93" s="1486">
        <f>SUMIF($H$2:$BO$2,BU$2,$H93:$BO93)</f>
        <v>0</v>
      </c>
      <c r="BV93" s="803"/>
      <c r="BW93" s="1488">
        <f>AVERAGE(BQ93:BU93)</f>
        <v>0</v>
      </c>
      <c r="BX93" s="93"/>
      <c r="BY93" s="93"/>
      <c r="BZ93" s="93"/>
      <c r="CA93" s="816">
        <f>BQ93/SUM($BQ$91,$BR$91,$BS$91,$BT$91,$BU$91)</f>
        <v>0</v>
      </c>
      <c r="CB93" s="816">
        <f t="shared" ref="CB93:CE93" si="114">BR93/SUM($BQ$91,$BR$91,$BS$91,$BT$91,$BU$91)</f>
        <v>0</v>
      </c>
      <c r="CC93" s="816">
        <f t="shared" si="114"/>
        <v>0</v>
      </c>
      <c r="CD93" s="816">
        <f t="shared" si="114"/>
        <v>0</v>
      </c>
      <c r="CE93" s="816">
        <f t="shared" si="114"/>
        <v>0</v>
      </c>
      <c r="CF93" s="803"/>
      <c r="CG93" s="191"/>
    </row>
    <row r="94" spans="2:85" ht="20.45" customHeight="1" outlineLevel="1" thickTop="1" thickBot="1" x14ac:dyDescent="0.3">
      <c r="B94" s="1397" t="s">
        <v>306</v>
      </c>
      <c r="C94" s="699"/>
      <c r="D94" s="699"/>
      <c r="E94" s="699"/>
      <c r="F94" s="699"/>
      <c r="G94" s="707"/>
      <c r="H94" s="898">
        <f>Financiamento!H16</f>
        <v>0</v>
      </c>
      <c r="I94" s="898">
        <f>Financiamento!I16</f>
        <v>0</v>
      </c>
      <c r="J94" s="898">
        <f>Financiamento!J16</f>
        <v>0</v>
      </c>
      <c r="K94" s="898">
        <f>Financiamento!K16</f>
        <v>0</v>
      </c>
      <c r="L94" s="898">
        <f>Financiamento!L16</f>
        <v>0</v>
      </c>
      <c r="M94" s="898">
        <f>Financiamento!M16</f>
        <v>0</v>
      </c>
      <c r="N94" s="898">
        <f>Financiamento!N16</f>
        <v>0</v>
      </c>
      <c r="O94" s="898">
        <f>Financiamento!O16</f>
        <v>0</v>
      </c>
      <c r="P94" s="898">
        <f>Financiamento!P16</f>
        <v>0</v>
      </c>
      <c r="Q94" s="898">
        <f>Financiamento!Q16</f>
        <v>0</v>
      </c>
      <c r="R94" s="898">
        <f>Financiamento!R16</f>
        <v>0</v>
      </c>
      <c r="S94" s="898">
        <f>Financiamento!S16</f>
        <v>0</v>
      </c>
      <c r="T94" s="898">
        <f>Financiamento!T16</f>
        <v>0</v>
      </c>
      <c r="U94" s="898">
        <f>Financiamento!U16</f>
        <v>0</v>
      </c>
      <c r="V94" s="898">
        <f>Financiamento!V16</f>
        <v>0</v>
      </c>
      <c r="W94" s="898">
        <f>Financiamento!W16</f>
        <v>0</v>
      </c>
      <c r="X94" s="898">
        <f>Financiamento!X16</f>
        <v>0</v>
      </c>
      <c r="Y94" s="898">
        <f>Financiamento!Y16</f>
        <v>0</v>
      </c>
      <c r="Z94" s="898">
        <f>Financiamento!Z16</f>
        <v>0</v>
      </c>
      <c r="AA94" s="898">
        <f>Financiamento!AA16</f>
        <v>0</v>
      </c>
      <c r="AB94" s="898">
        <f>Financiamento!AB16</f>
        <v>0</v>
      </c>
      <c r="AC94" s="898">
        <f>Financiamento!AC16</f>
        <v>0</v>
      </c>
      <c r="AD94" s="898">
        <f>Financiamento!AD16</f>
        <v>0</v>
      </c>
      <c r="AE94" s="898">
        <f>Financiamento!AE16</f>
        <v>0</v>
      </c>
      <c r="AF94" s="898">
        <f>Financiamento!AF16</f>
        <v>0</v>
      </c>
      <c r="AG94" s="898">
        <f>Financiamento!AG16</f>
        <v>0</v>
      </c>
      <c r="AH94" s="898">
        <f>Financiamento!AH16</f>
        <v>0</v>
      </c>
      <c r="AI94" s="898">
        <f>Financiamento!AI16</f>
        <v>0</v>
      </c>
      <c r="AJ94" s="898">
        <f>Financiamento!AJ16</f>
        <v>0</v>
      </c>
      <c r="AK94" s="898">
        <f>Financiamento!AK16</f>
        <v>0</v>
      </c>
      <c r="AL94" s="898">
        <f>Financiamento!AL16</f>
        <v>0</v>
      </c>
      <c r="AM94" s="898">
        <f>Financiamento!AM16</f>
        <v>0</v>
      </c>
      <c r="AN94" s="898">
        <f>Financiamento!AN16</f>
        <v>0</v>
      </c>
      <c r="AO94" s="898">
        <f>Financiamento!AO16</f>
        <v>0</v>
      </c>
      <c r="AP94" s="898">
        <f>Financiamento!AP16</f>
        <v>0</v>
      </c>
      <c r="AQ94" s="898">
        <f>Financiamento!AQ16</f>
        <v>0</v>
      </c>
      <c r="AR94" s="898">
        <f>Financiamento!AR16</f>
        <v>0</v>
      </c>
      <c r="AS94" s="898">
        <f>Financiamento!AS16</f>
        <v>0</v>
      </c>
      <c r="AT94" s="898">
        <f>Financiamento!AT16</f>
        <v>0</v>
      </c>
      <c r="AU94" s="898">
        <f>Financiamento!AU16</f>
        <v>0</v>
      </c>
      <c r="AV94" s="898">
        <f>Financiamento!AV16</f>
        <v>0</v>
      </c>
      <c r="AW94" s="898">
        <f>Financiamento!AW16</f>
        <v>0</v>
      </c>
      <c r="AX94" s="898">
        <f>Financiamento!AX16</f>
        <v>0</v>
      </c>
      <c r="AY94" s="898">
        <f>Financiamento!AY16</f>
        <v>0</v>
      </c>
      <c r="AZ94" s="898">
        <f>Financiamento!AZ16</f>
        <v>0</v>
      </c>
      <c r="BA94" s="898">
        <f>Financiamento!BA16</f>
        <v>0</v>
      </c>
      <c r="BB94" s="898">
        <f>Financiamento!BB16</f>
        <v>0</v>
      </c>
      <c r="BC94" s="898">
        <f>Financiamento!BC16</f>
        <v>0</v>
      </c>
      <c r="BD94" s="898">
        <f>Financiamento!BD16</f>
        <v>0</v>
      </c>
      <c r="BE94" s="898">
        <f>Financiamento!BE16</f>
        <v>0</v>
      </c>
      <c r="BF94" s="898">
        <f>Financiamento!BF16</f>
        <v>0</v>
      </c>
      <c r="BG94" s="898">
        <f>Financiamento!BG16</f>
        <v>0</v>
      </c>
      <c r="BH94" s="898">
        <f>Financiamento!BH16</f>
        <v>0</v>
      </c>
      <c r="BI94" s="898">
        <f>Financiamento!BI16</f>
        <v>0</v>
      </c>
      <c r="BJ94" s="898">
        <f>Financiamento!BJ16</f>
        <v>0</v>
      </c>
      <c r="BK94" s="898">
        <f>Financiamento!BK16</f>
        <v>0</v>
      </c>
      <c r="BL94" s="898">
        <f>Financiamento!BL16</f>
        <v>0</v>
      </c>
      <c r="BM94" s="898">
        <f>Financiamento!BM16</f>
        <v>0</v>
      </c>
      <c r="BN94" s="898">
        <f>Financiamento!BN16</f>
        <v>0</v>
      </c>
      <c r="BO94" s="898">
        <f>Financiamento!BO16</f>
        <v>0</v>
      </c>
      <c r="BP94" s="1207"/>
      <c r="BQ94" s="732">
        <f t="shared" ref="BQ94:BT95" si="115">SUMIF($H$2:$BO$2,BQ$2,$H94:$BO94)</f>
        <v>0</v>
      </c>
      <c r="BR94" s="711">
        <f t="shared" si="115"/>
        <v>0</v>
      </c>
      <c r="BS94" s="711">
        <f t="shared" si="115"/>
        <v>0</v>
      </c>
      <c r="BT94" s="710">
        <f t="shared" si="115"/>
        <v>0</v>
      </c>
      <c r="BU94" s="710">
        <f>SUMIF($H$2:$BO$2,BU$2,$H94:$BO94)</f>
        <v>0</v>
      </c>
      <c r="BV94" s="719"/>
      <c r="BW94" s="1518"/>
      <c r="BX94" s="123"/>
      <c r="BY94" s="123"/>
      <c r="BZ94" s="123"/>
      <c r="CA94" s="181"/>
      <c r="CB94" s="181"/>
      <c r="CC94" s="172"/>
    </row>
    <row r="95" spans="2:85" ht="20.45" customHeight="1" outlineLevel="1" thickTop="1" x14ac:dyDescent="0.25">
      <c r="B95" s="1397" t="s">
        <v>307</v>
      </c>
      <c r="C95" s="699"/>
      <c r="D95" s="699"/>
      <c r="E95" s="699"/>
      <c r="F95" s="699"/>
      <c r="G95" s="707"/>
      <c r="H95" s="898">
        <f>Financiamento!H17</f>
        <v>0</v>
      </c>
      <c r="I95" s="898">
        <f>Financiamento!I17</f>
        <v>0</v>
      </c>
      <c r="J95" s="898">
        <f>Financiamento!J17</f>
        <v>0</v>
      </c>
      <c r="K95" s="898">
        <f>Financiamento!K17</f>
        <v>0</v>
      </c>
      <c r="L95" s="898">
        <f>Financiamento!L17</f>
        <v>0</v>
      </c>
      <c r="M95" s="898">
        <f>Financiamento!M17</f>
        <v>0</v>
      </c>
      <c r="N95" s="898">
        <f>Financiamento!N17</f>
        <v>0</v>
      </c>
      <c r="O95" s="898">
        <f>Financiamento!O17</f>
        <v>0</v>
      </c>
      <c r="P95" s="898">
        <f>Financiamento!P17</f>
        <v>0</v>
      </c>
      <c r="Q95" s="898">
        <f>Financiamento!Q17</f>
        <v>0</v>
      </c>
      <c r="R95" s="898">
        <f>Financiamento!R17</f>
        <v>0</v>
      </c>
      <c r="S95" s="898">
        <f>Financiamento!S17</f>
        <v>0</v>
      </c>
      <c r="T95" s="898">
        <f>Financiamento!T17</f>
        <v>0</v>
      </c>
      <c r="U95" s="898">
        <f>Financiamento!U17</f>
        <v>0</v>
      </c>
      <c r="V95" s="898">
        <f>Financiamento!V17</f>
        <v>0</v>
      </c>
      <c r="W95" s="898">
        <f>Financiamento!W17</f>
        <v>0</v>
      </c>
      <c r="X95" s="898">
        <f>Financiamento!X17</f>
        <v>0</v>
      </c>
      <c r="Y95" s="898">
        <f>Financiamento!Y17</f>
        <v>0</v>
      </c>
      <c r="Z95" s="898">
        <f>Financiamento!Z17</f>
        <v>0</v>
      </c>
      <c r="AA95" s="898">
        <f>Financiamento!AA17</f>
        <v>0</v>
      </c>
      <c r="AB95" s="898">
        <f>Financiamento!AB17</f>
        <v>0</v>
      </c>
      <c r="AC95" s="898">
        <f>Financiamento!AC17</f>
        <v>0</v>
      </c>
      <c r="AD95" s="898">
        <f>Financiamento!AD17</f>
        <v>0</v>
      </c>
      <c r="AE95" s="898">
        <f>Financiamento!AE17</f>
        <v>0</v>
      </c>
      <c r="AF95" s="898">
        <f>Financiamento!AF17</f>
        <v>0</v>
      </c>
      <c r="AG95" s="898">
        <f>Financiamento!AG17</f>
        <v>0</v>
      </c>
      <c r="AH95" s="898">
        <f>Financiamento!AH17</f>
        <v>0</v>
      </c>
      <c r="AI95" s="898">
        <f>Financiamento!AI17</f>
        <v>0</v>
      </c>
      <c r="AJ95" s="898">
        <f>Financiamento!AJ17</f>
        <v>0</v>
      </c>
      <c r="AK95" s="898">
        <f>Financiamento!AK17</f>
        <v>0</v>
      </c>
      <c r="AL95" s="898">
        <f>Financiamento!AL17</f>
        <v>0</v>
      </c>
      <c r="AM95" s="898">
        <f>Financiamento!AM17</f>
        <v>0</v>
      </c>
      <c r="AN95" s="898">
        <f>Financiamento!AN17</f>
        <v>0</v>
      </c>
      <c r="AO95" s="898">
        <f>Financiamento!AO17</f>
        <v>0</v>
      </c>
      <c r="AP95" s="898">
        <f>Financiamento!AP17</f>
        <v>0</v>
      </c>
      <c r="AQ95" s="898">
        <f>Financiamento!AQ17</f>
        <v>0</v>
      </c>
      <c r="AR95" s="898">
        <f>Financiamento!AR17</f>
        <v>0</v>
      </c>
      <c r="AS95" s="898">
        <f>Financiamento!AS17</f>
        <v>0</v>
      </c>
      <c r="AT95" s="898">
        <f>Financiamento!AT17</f>
        <v>0</v>
      </c>
      <c r="AU95" s="898">
        <f>Financiamento!AU17</f>
        <v>0</v>
      </c>
      <c r="AV95" s="898">
        <f>Financiamento!AV17</f>
        <v>0</v>
      </c>
      <c r="AW95" s="898">
        <f>Financiamento!AW17</f>
        <v>0</v>
      </c>
      <c r="AX95" s="898">
        <f>Financiamento!AX17</f>
        <v>0</v>
      </c>
      <c r="AY95" s="898">
        <f>Financiamento!AY17</f>
        <v>0</v>
      </c>
      <c r="AZ95" s="898">
        <f>Financiamento!AZ17</f>
        <v>0</v>
      </c>
      <c r="BA95" s="898">
        <f>Financiamento!BA17</f>
        <v>0</v>
      </c>
      <c r="BB95" s="898">
        <f>Financiamento!BB17</f>
        <v>0</v>
      </c>
      <c r="BC95" s="898">
        <f>Financiamento!BC17</f>
        <v>0</v>
      </c>
      <c r="BD95" s="898">
        <f>Financiamento!BD17</f>
        <v>0</v>
      </c>
      <c r="BE95" s="898">
        <f>Financiamento!BE17</f>
        <v>0</v>
      </c>
      <c r="BF95" s="898">
        <f>Financiamento!BF17</f>
        <v>0</v>
      </c>
      <c r="BG95" s="898">
        <f>Financiamento!BG17</f>
        <v>0</v>
      </c>
      <c r="BH95" s="898">
        <f>Financiamento!BH17</f>
        <v>0</v>
      </c>
      <c r="BI95" s="898">
        <f>Financiamento!BI17</f>
        <v>0</v>
      </c>
      <c r="BJ95" s="898">
        <f>Financiamento!BJ17</f>
        <v>0</v>
      </c>
      <c r="BK95" s="898">
        <f>Financiamento!BK17</f>
        <v>0</v>
      </c>
      <c r="BL95" s="898">
        <f>Financiamento!BL17</f>
        <v>0</v>
      </c>
      <c r="BM95" s="898">
        <f>Financiamento!BM17</f>
        <v>0</v>
      </c>
      <c r="BN95" s="898">
        <f>Financiamento!BN17</f>
        <v>0</v>
      </c>
      <c r="BO95" s="898">
        <f>Financiamento!BO17</f>
        <v>0</v>
      </c>
      <c r="BP95" s="1207"/>
      <c r="BQ95" s="732">
        <f t="shared" si="115"/>
        <v>0</v>
      </c>
      <c r="BR95" s="711">
        <f t="shared" si="115"/>
        <v>0</v>
      </c>
      <c r="BS95" s="711">
        <f t="shared" si="115"/>
        <v>0</v>
      </c>
      <c r="BT95" s="710">
        <f t="shared" si="115"/>
        <v>0</v>
      </c>
      <c r="BU95" s="710">
        <f>SUMIF($H$2:$BO$2,BU$2,$H95:$BO95)</f>
        <v>0</v>
      </c>
      <c r="BV95" s="719"/>
      <c r="BW95" s="1518"/>
      <c r="BX95" s="123"/>
      <c r="BY95" s="123"/>
      <c r="BZ95" s="123"/>
      <c r="CA95" s="181"/>
      <c r="CB95" s="181"/>
      <c r="CC95" s="172"/>
    </row>
    <row r="96" spans="2:85" s="122" customFormat="1" ht="11.25" customHeight="1" x14ac:dyDescent="0.25">
      <c r="B96" s="710"/>
      <c r="C96" s="710"/>
      <c r="D96" s="710"/>
      <c r="E96" s="710"/>
      <c r="F96" s="710"/>
      <c r="G96" s="710"/>
      <c r="H96" s="710"/>
      <c r="I96" s="710"/>
      <c r="J96" s="710"/>
      <c r="K96" s="710"/>
      <c r="L96" s="710"/>
      <c r="M96" s="710"/>
      <c r="N96" s="710"/>
      <c r="O96" s="710"/>
      <c r="P96" s="710"/>
      <c r="Q96" s="710"/>
      <c r="R96" s="710"/>
      <c r="S96" s="710"/>
      <c r="T96" s="710"/>
      <c r="U96" s="710"/>
      <c r="V96" s="710"/>
      <c r="W96" s="710"/>
      <c r="X96" s="710"/>
      <c r="Y96" s="710"/>
      <c r="Z96" s="710"/>
      <c r="AA96" s="710"/>
      <c r="AB96" s="710"/>
      <c r="AC96" s="710"/>
      <c r="AD96" s="710"/>
      <c r="AE96" s="710"/>
      <c r="AF96" s="710"/>
      <c r="AG96" s="710"/>
      <c r="AH96" s="710"/>
      <c r="AI96" s="710"/>
      <c r="AJ96" s="710"/>
      <c r="AK96" s="710"/>
      <c r="AL96" s="710"/>
      <c r="AM96" s="710"/>
      <c r="AN96" s="710"/>
      <c r="AO96" s="710"/>
      <c r="AP96" s="710"/>
      <c r="AQ96" s="710"/>
      <c r="AR96" s="710"/>
      <c r="AS96" s="710"/>
      <c r="AT96" s="710"/>
      <c r="AU96" s="710"/>
      <c r="AV96" s="710"/>
      <c r="AW96" s="710"/>
      <c r="AX96" s="710"/>
      <c r="AY96" s="710"/>
      <c r="AZ96" s="710"/>
      <c r="BA96" s="710"/>
      <c r="BB96" s="710"/>
      <c r="BC96" s="710"/>
      <c r="BD96" s="710"/>
      <c r="BE96" s="710"/>
      <c r="BF96" s="710"/>
      <c r="BG96" s="710"/>
      <c r="BH96" s="710"/>
      <c r="BI96" s="710"/>
      <c r="BJ96" s="710"/>
      <c r="BK96" s="710"/>
      <c r="BL96" s="710"/>
      <c r="BM96" s="710"/>
      <c r="BN96" s="710"/>
      <c r="BO96" s="710"/>
      <c r="BP96" s="1212"/>
      <c r="BQ96" s="711"/>
      <c r="BR96" s="711"/>
      <c r="BS96" s="711"/>
      <c r="BT96" s="710"/>
      <c r="BU96" s="710"/>
      <c r="BV96" s="709"/>
      <c r="BW96" s="710"/>
      <c r="BX96" s="123"/>
      <c r="BY96" s="123"/>
      <c r="BZ96" s="123"/>
      <c r="CA96" s="181"/>
      <c r="CB96" s="181"/>
      <c r="CC96" s="189"/>
      <c r="CD96" s="191"/>
    </row>
    <row r="97" spans="2:82" ht="20.25" hidden="1" thickTop="1" x14ac:dyDescent="0.25">
      <c r="B97" s="756" t="s">
        <v>337</v>
      </c>
      <c r="C97" s="736"/>
      <c r="D97" s="736"/>
      <c r="E97" s="736"/>
      <c r="F97" s="736"/>
      <c r="G97" s="737"/>
      <c r="H97" s="731">
        <f>IF((H5-(H5*$D$20))-(H10+H23+H80)&lt;0,IF(G99&gt;(H10+H23+H80),0,(H10+H23+H80)-(H5-(H5*$D$20))),0)</f>
        <v>0</v>
      </c>
      <c r="I97" s="731">
        <f>IF((I5-(I5*$D$20))-(I10+I23+I80)&lt;0,IF(H99&gt;(I10+I23+I80),0,(I10+I23+I80)-(I5-(I5*$D$20))),0)</f>
        <v>9152.8525613707843</v>
      </c>
      <c r="J97" s="731">
        <f>IF((J5-(J5*$D$20))-(J10+J23+J80)&lt;0,IF(I99&gt;(J10+J23+J80),0,(J10+J23+J80)-(J5-(J5*$D$20))),0)</f>
        <v>1933.7401227415721</v>
      </c>
      <c r="K97" s="731">
        <f t="shared" ref="K97:AP97" si="116">IF((K5-(K5*$D$20))-(K10+K23+K80)&lt;0,IF(J99&gt;(K10+K23+K80),0,IF((K10+K23+K80)-J99-(K5-(K5*$D$20))&lt;0,0,(((K10+K23+K80)-J99-(K5-(K5*$D$20)))))),0)</f>
        <v>0</v>
      </c>
      <c r="L97" s="731">
        <f t="shared" si="116"/>
        <v>0</v>
      </c>
      <c r="M97" s="731">
        <f t="shared" si="116"/>
        <v>0</v>
      </c>
      <c r="N97" s="731">
        <f t="shared" si="116"/>
        <v>0</v>
      </c>
      <c r="O97" s="731">
        <f t="shared" si="116"/>
        <v>0</v>
      </c>
      <c r="P97" s="731">
        <f t="shared" si="116"/>
        <v>0</v>
      </c>
      <c r="Q97" s="731">
        <f t="shared" si="116"/>
        <v>0</v>
      </c>
      <c r="R97" s="731">
        <f t="shared" si="116"/>
        <v>0</v>
      </c>
      <c r="S97" s="731">
        <f t="shared" si="116"/>
        <v>0</v>
      </c>
      <c r="T97" s="731">
        <f t="shared" si="116"/>
        <v>0</v>
      </c>
      <c r="U97" s="731">
        <f t="shared" si="116"/>
        <v>0</v>
      </c>
      <c r="V97" s="731">
        <f t="shared" si="116"/>
        <v>0</v>
      </c>
      <c r="W97" s="731">
        <f t="shared" si="116"/>
        <v>0</v>
      </c>
      <c r="X97" s="731">
        <f t="shared" si="116"/>
        <v>0</v>
      </c>
      <c r="Y97" s="731">
        <f t="shared" si="116"/>
        <v>0</v>
      </c>
      <c r="Z97" s="731">
        <f t="shared" si="116"/>
        <v>0</v>
      </c>
      <c r="AA97" s="731">
        <f t="shared" si="116"/>
        <v>0</v>
      </c>
      <c r="AB97" s="731">
        <f t="shared" si="116"/>
        <v>0</v>
      </c>
      <c r="AC97" s="731">
        <f t="shared" si="116"/>
        <v>0</v>
      </c>
      <c r="AD97" s="731">
        <f t="shared" si="116"/>
        <v>0</v>
      </c>
      <c r="AE97" s="731">
        <f t="shared" si="116"/>
        <v>0</v>
      </c>
      <c r="AF97" s="731">
        <f t="shared" si="116"/>
        <v>0</v>
      </c>
      <c r="AG97" s="731">
        <f t="shared" si="116"/>
        <v>0</v>
      </c>
      <c r="AH97" s="731">
        <f t="shared" si="116"/>
        <v>0</v>
      </c>
      <c r="AI97" s="731">
        <f t="shared" si="116"/>
        <v>0</v>
      </c>
      <c r="AJ97" s="731">
        <f t="shared" si="116"/>
        <v>0</v>
      </c>
      <c r="AK97" s="731">
        <f t="shared" si="116"/>
        <v>0</v>
      </c>
      <c r="AL97" s="731">
        <f t="shared" si="116"/>
        <v>0</v>
      </c>
      <c r="AM97" s="731">
        <f t="shared" si="116"/>
        <v>0</v>
      </c>
      <c r="AN97" s="731">
        <f t="shared" si="116"/>
        <v>0</v>
      </c>
      <c r="AO97" s="731">
        <f t="shared" si="116"/>
        <v>0</v>
      </c>
      <c r="AP97" s="731">
        <f t="shared" si="116"/>
        <v>0</v>
      </c>
      <c r="AQ97" s="731">
        <f t="shared" ref="AQ97:BO97" si="117">IF((AQ5-(AQ5*$D$20))-(AQ10+AQ23+AQ80)&lt;0,IF(AP99&gt;(AQ10+AQ23+AQ80),0,IF((AQ10+AQ23+AQ80)-AP99-(AQ5-(AQ5*$D$20))&lt;0,0,(((AQ10+AQ23+AQ80)-AP99-(AQ5-(AQ5*$D$20)))))),0)</f>
        <v>0</v>
      </c>
      <c r="AR97" s="731">
        <f t="shared" si="117"/>
        <v>0</v>
      </c>
      <c r="AS97" s="731">
        <f t="shared" si="117"/>
        <v>0</v>
      </c>
      <c r="AT97" s="731">
        <f t="shared" si="117"/>
        <v>0</v>
      </c>
      <c r="AU97" s="731">
        <f t="shared" si="117"/>
        <v>0</v>
      </c>
      <c r="AV97" s="731">
        <f t="shared" si="117"/>
        <v>0</v>
      </c>
      <c r="AW97" s="731">
        <f t="shared" si="117"/>
        <v>0</v>
      </c>
      <c r="AX97" s="731">
        <f t="shared" si="117"/>
        <v>0</v>
      </c>
      <c r="AY97" s="731">
        <f t="shared" si="117"/>
        <v>0</v>
      </c>
      <c r="AZ97" s="731">
        <f t="shared" si="117"/>
        <v>0</v>
      </c>
      <c r="BA97" s="731">
        <f t="shared" si="117"/>
        <v>0</v>
      </c>
      <c r="BB97" s="731">
        <f t="shared" si="117"/>
        <v>0</v>
      </c>
      <c r="BC97" s="731">
        <f t="shared" si="117"/>
        <v>0</v>
      </c>
      <c r="BD97" s="731">
        <f t="shared" si="117"/>
        <v>0</v>
      </c>
      <c r="BE97" s="731">
        <f t="shared" si="117"/>
        <v>0</v>
      </c>
      <c r="BF97" s="731">
        <f t="shared" si="117"/>
        <v>0</v>
      </c>
      <c r="BG97" s="731">
        <f t="shared" si="117"/>
        <v>0</v>
      </c>
      <c r="BH97" s="731">
        <f t="shared" si="117"/>
        <v>0</v>
      </c>
      <c r="BI97" s="731">
        <f t="shared" si="117"/>
        <v>0</v>
      </c>
      <c r="BJ97" s="731">
        <f t="shared" si="117"/>
        <v>0</v>
      </c>
      <c r="BK97" s="731">
        <f t="shared" si="117"/>
        <v>0</v>
      </c>
      <c r="BL97" s="731">
        <f t="shared" si="117"/>
        <v>0</v>
      </c>
      <c r="BM97" s="731">
        <f t="shared" si="117"/>
        <v>0</v>
      </c>
      <c r="BN97" s="731">
        <f t="shared" si="117"/>
        <v>0</v>
      </c>
      <c r="BO97" s="731">
        <f t="shared" si="117"/>
        <v>0</v>
      </c>
      <c r="BP97" s="1207"/>
      <c r="BQ97" s="708">
        <f>SUMIF($H$2:$BC$2,BQ$2,$H97:$BC97)</f>
        <v>11086.592684112356</v>
      </c>
      <c r="BR97" s="708">
        <f>SUMIF($H$2:$BC$2,BR$2,$H97:$BC97)</f>
        <v>0</v>
      </c>
      <c r="BS97" s="708">
        <f>SUMIF($H$2:$BC$2,BS$2,$H97:$BC97)</f>
        <v>0</v>
      </c>
      <c r="BT97" s="708">
        <f>SUMIF($H$2:$BC$2,BT$2,$H97:$BC97)</f>
        <v>0</v>
      </c>
      <c r="BU97" s="713">
        <f>SUMIF($H$2:$BO$2,BU$2,$H97:$BO97)</f>
        <v>0</v>
      </c>
      <c r="BV97" s="719"/>
      <c r="BW97" s="713">
        <f>AVERAGE(BQ97:BU97)</f>
        <v>2217.3185368224713</v>
      </c>
      <c r="BX97" s="93"/>
      <c r="BY97" s="93"/>
      <c r="BZ97" s="93"/>
      <c r="CA97" s="178">
        <f>BQ97/SUM($BQ$97,$BR$97,$BS$97,$BT$97)</f>
        <v>1</v>
      </c>
      <c r="CB97" s="178">
        <f>BR97/SUM($BQ$97,$BR$97,$BS$97,$BT$97)</f>
        <v>0</v>
      </c>
      <c r="CC97" s="178">
        <f>BS97/SUM($BQ$97,$BR$97,$BS$97,$BT$97)</f>
        <v>0</v>
      </c>
      <c r="CD97" s="178">
        <f>BT97/SUM($BQ$97,$BR$97,$BS$97,$BT$97)</f>
        <v>0</v>
      </c>
    </row>
    <row r="98" spans="2:82" s="133" customFormat="1" hidden="1" x14ac:dyDescent="0.25">
      <c r="B98" s="710"/>
      <c r="C98" s="710"/>
      <c r="D98" s="710"/>
      <c r="E98" s="710"/>
      <c r="F98" s="710"/>
      <c r="G98" s="710"/>
      <c r="H98" s="1676"/>
      <c r="I98" s="1676"/>
      <c r="J98" s="1676"/>
      <c r="K98" s="738"/>
      <c r="L98" s="738"/>
      <c r="M98" s="738"/>
      <c r="N98" s="738"/>
      <c r="O98" s="738"/>
      <c r="P98" s="738"/>
      <c r="Q98" s="738"/>
      <c r="R98" s="738"/>
      <c r="S98" s="738"/>
      <c r="T98" s="739"/>
      <c r="U98" s="738"/>
      <c r="V98" s="738"/>
      <c r="W98" s="738"/>
      <c r="X98" s="738"/>
      <c r="Y98" s="738"/>
      <c r="Z98" s="738"/>
      <c r="AA98" s="738"/>
      <c r="AB98" s="738"/>
      <c r="AC98" s="738"/>
      <c r="AD98" s="738"/>
      <c r="AE98" s="738"/>
      <c r="AF98" s="739"/>
      <c r="AG98" s="738"/>
      <c r="AH98" s="738"/>
      <c r="AI98" s="738"/>
      <c r="AJ98" s="738"/>
      <c r="AK98" s="738"/>
      <c r="AL98" s="738"/>
      <c r="AM98" s="738"/>
      <c r="AN98" s="738"/>
      <c r="AO98" s="738"/>
      <c r="AP98" s="738"/>
      <c r="AQ98" s="738"/>
      <c r="AR98" s="738"/>
      <c r="AS98" s="738"/>
      <c r="AT98" s="738"/>
      <c r="AU98" s="738"/>
      <c r="AV98" s="738"/>
      <c r="AW98" s="738"/>
      <c r="AX98" s="738"/>
      <c r="AY98" s="738"/>
      <c r="AZ98" s="738"/>
      <c r="BA98" s="738"/>
      <c r="BB98" s="738"/>
      <c r="BC98" s="738"/>
      <c r="BD98" s="738"/>
      <c r="BE98" s="738"/>
      <c r="BF98" s="738"/>
      <c r="BG98" s="738"/>
      <c r="BH98" s="738"/>
      <c r="BI98" s="738"/>
      <c r="BJ98" s="738"/>
      <c r="BK98" s="738"/>
      <c r="BL98" s="738"/>
      <c r="BM98" s="738"/>
      <c r="BN98" s="738"/>
      <c r="BO98" s="738"/>
      <c r="BP98" s="1207"/>
      <c r="BQ98" s="732"/>
      <c r="BR98" s="732"/>
      <c r="BS98" s="732"/>
      <c r="BT98" s="710"/>
      <c r="BU98" s="710"/>
      <c r="BV98" s="700"/>
      <c r="BW98" s="710"/>
      <c r="BX98" s="130"/>
      <c r="BY98" s="130"/>
      <c r="BZ98" s="130"/>
      <c r="CA98" s="182"/>
      <c r="CB98" s="182"/>
      <c r="CC98" s="183"/>
      <c r="CD98" s="184"/>
    </row>
    <row r="99" spans="2:82" hidden="1" x14ac:dyDescent="0.25">
      <c r="B99" s="1214" t="s">
        <v>338</v>
      </c>
      <c r="C99" s="1215"/>
      <c r="D99" s="740"/>
      <c r="E99" s="740"/>
      <c r="F99" s="741"/>
      <c r="G99" s="742">
        <f>SUM(G91,G87,G93)</f>
        <v>-48478</v>
      </c>
      <c r="H99" s="1216">
        <f>SUM(H91,H87,H93)</f>
        <v>0</v>
      </c>
      <c r="I99" s="1216">
        <f>SUM(I91,I87,I93)</f>
        <v>-13225.378576231244</v>
      </c>
      <c r="J99" s="1216">
        <f>SUM(J91,J87,J93)</f>
        <v>-10078.792152462487</v>
      </c>
      <c r="K99" s="1216">
        <f>SUM(K91,K87,K93)</f>
        <v>-6932.2057286937252</v>
      </c>
      <c r="L99" s="1216">
        <f t="shared" ref="L99:BC99" si="118">SUM(L91,L87,L93)</f>
        <v>-4126.7768108462533</v>
      </c>
      <c r="M99" s="1216">
        <f t="shared" si="118"/>
        <v>-1444.5179475926307</v>
      </c>
      <c r="N99" s="1216">
        <f t="shared" si="118"/>
        <v>1090.9714628888069</v>
      </c>
      <c r="O99" s="1216">
        <f t="shared" si="118"/>
        <v>3178.6188784468832</v>
      </c>
      <c r="P99" s="1216">
        <f t="shared" si="118"/>
        <v>5093.0862390322982</v>
      </c>
      <c r="Q99" s="1216">
        <f t="shared" si="118"/>
        <v>7186.9753015081515</v>
      </c>
      <c r="R99" s="1216">
        <f t="shared" si="118"/>
        <v>9088.5296493674177</v>
      </c>
      <c r="S99" s="1216">
        <f t="shared" si="118"/>
        <v>10996.835018596525</v>
      </c>
      <c r="T99" s="1216">
        <f t="shared" si="118"/>
        <v>4545.0877861148292</v>
      </c>
      <c r="U99" s="1216">
        <f t="shared" si="118"/>
        <v>3501.5565056061678</v>
      </c>
      <c r="V99" s="1216">
        <f t="shared" si="118"/>
        <v>5164.6239910524164</v>
      </c>
      <c r="W99" s="1216">
        <f t="shared" si="118"/>
        <v>7001.2816061269878</v>
      </c>
      <c r="X99" s="1216">
        <f t="shared" si="118"/>
        <v>8886.9167301962698</v>
      </c>
      <c r="Y99" s="1216">
        <f t="shared" si="118"/>
        <v>10914.651192783836</v>
      </c>
      <c r="Z99" s="1216">
        <f t="shared" si="118"/>
        <v>9486.6443814734994</v>
      </c>
      <c r="AA99" s="1216">
        <f t="shared" si="118"/>
        <v>8198.9526494178754</v>
      </c>
      <c r="AB99" s="1216">
        <f t="shared" si="118"/>
        <v>9661.1180620200721</v>
      </c>
      <c r="AC99" s="1216">
        <f t="shared" si="118"/>
        <v>11232.444917536635</v>
      </c>
      <c r="AD99" s="1216">
        <f t="shared" si="118"/>
        <v>12917.089716629911</v>
      </c>
      <c r="AE99" s="1216">
        <f t="shared" si="118"/>
        <v>15516.745948624914</v>
      </c>
      <c r="AF99" s="1216">
        <f t="shared" si="118"/>
        <v>10968.085991073207</v>
      </c>
      <c r="AG99" s="1216">
        <f t="shared" si="118"/>
        <v>9625.6379848606957</v>
      </c>
      <c r="AH99" s="1216">
        <f t="shared" si="118"/>
        <v>10730.787720099408</v>
      </c>
      <c r="AI99" s="1216">
        <f t="shared" si="118"/>
        <v>11897.828025457206</v>
      </c>
      <c r="AJ99" s="1216">
        <f t="shared" si="118"/>
        <v>13131.015996866467</v>
      </c>
      <c r="AK99" s="1216">
        <f t="shared" si="118"/>
        <v>14972.205231548516</v>
      </c>
      <c r="AL99" s="1216">
        <f t="shared" si="118"/>
        <v>12023.869018645109</v>
      </c>
      <c r="AM99" s="1216">
        <f t="shared" si="118"/>
        <v>9389.6067816680734</v>
      </c>
      <c r="AN99" s="1216">
        <f t="shared" si="118"/>
        <v>11013.183594423419</v>
      </c>
      <c r="AO99" s="1216">
        <f t="shared" si="118"/>
        <v>12747.546492657475</v>
      </c>
      <c r="AP99" s="1216">
        <f t="shared" si="118"/>
        <v>14600.106400034994</v>
      </c>
      <c r="AQ99" s="1216">
        <f t="shared" si="118"/>
        <v>16871.895378786816</v>
      </c>
      <c r="AR99" s="1216">
        <f t="shared" si="118"/>
        <v>12510.728534304475</v>
      </c>
      <c r="AS99" s="1216">
        <f t="shared" si="118"/>
        <v>11159.467015485676</v>
      </c>
      <c r="AT99" s="1216">
        <f t="shared" si="118"/>
        <v>12402.172108144798</v>
      </c>
      <c r="AU99" s="1216">
        <f t="shared" si="118"/>
        <v>13705.131718797664</v>
      </c>
      <c r="AV99" s="1216">
        <f t="shared" si="118"/>
        <v>15071.207373734422</v>
      </c>
      <c r="AW99" s="1216">
        <f t="shared" si="118"/>
        <v>17086.204238194408</v>
      </c>
      <c r="AX99" s="1216">
        <f t="shared" si="118"/>
        <v>13942.607180347073</v>
      </c>
      <c r="AY99" s="1216">
        <f t="shared" si="118"/>
        <v>11117.93014697437</v>
      </c>
      <c r="AZ99" s="1216">
        <f t="shared" si="118"/>
        <v>12864.11789924957</v>
      </c>
      <c r="BA99" s="1216">
        <f t="shared" si="118"/>
        <v>14729.860348035047</v>
      </c>
      <c r="BB99" s="1216">
        <f t="shared" si="118"/>
        <v>16723.199786532779</v>
      </c>
      <c r="BC99" s="1216">
        <f t="shared" si="118"/>
        <v>19160.60280009298</v>
      </c>
      <c r="BD99" s="1216">
        <f t="shared" ref="BD99:BO99" si="119">SUM(BD91,BD87,BD93)</f>
        <v>14808.286387295444</v>
      </c>
      <c r="BE99" s="1216">
        <f t="shared" si="119"/>
        <v>13339.021328568069</v>
      </c>
      <c r="BF99" s="1216">
        <f t="shared" si="119"/>
        <v>14687.347594302661</v>
      </c>
      <c r="BG99" s="1216">
        <f t="shared" si="119"/>
        <v>16100.965820357273</v>
      </c>
      <c r="BH99" s="1216">
        <f t="shared" si="119"/>
        <v>17582.976567062229</v>
      </c>
      <c r="BI99" s="1216">
        <f t="shared" si="119"/>
        <v>19769.513914264189</v>
      </c>
      <c r="BJ99" s="1216">
        <f t="shared" si="119"/>
        <v>16354.217937695797</v>
      </c>
      <c r="BK99" s="1216">
        <f t="shared" si="119"/>
        <v>13285.723488303673</v>
      </c>
      <c r="BL99" s="1216">
        <f t="shared" si="119"/>
        <v>15180.693610981045</v>
      </c>
      <c r="BM99" s="1216">
        <f t="shared" si="119"/>
        <v>17205.296609248271</v>
      </c>
      <c r="BN99" s="1216">
        <f t="shared" si="119"/>
        <v>19368.248724177851</v>
      </c>
      <c r="BO99" s="1216">
        <f t="shared" si="119"/>
        <v>22013.110737076666</v>
      </c>
      <c r="BP99" s="1207"/>
      <c r="BQ99" s="711"/>
      <c r="BR99" s="711"/>
      <c r="BS99" s="711"/>
      <c r="BT99" s="710"/>
      <c r="BU99" s="710"/>
      <c r="BV99" s="700"/>
      <c r="BW99" s="710"/>
      <c r="BX99" s="123"/>
      <c r="BY99" s="123"/>
      <c r="BZ99" s="123"/>
      <c r="CA99" s="181"/>
      <c r="CB99" s="181"/>
      <c r="CC99" s="172"/>
    </row>
    <row r="100" spans="2:82" hidden="1" x14ac:dyDescent="0.25">
      <c r="B100" s="1217" t="s">
        <v>339</v>
      </c>
      <c r="C100" s="1218"/>
      <c r="D100" s="743"/>
      <c r="E100" s="743"/>
      <c r="F100" s="1663">
        <f>SUMIF(H88:BC88,"negativo",H96:BC96)</f>
        <v>0</v>
      </c>
      <c r="G100" s="1664"/>
      <c r="H100" s="1219">
        <f>SUM($G$99:H99)</f>
        <v>-48478</v>
      </c>
      <c r="I100" s="1219">
        <f>SUM($G$99:I99)</f>
        <v>-61703.378576231247</v>
      </c>
      <c r="J100" s="1219">
        <f>SUM($G$99:J99)</f>
        <v>-71782.170728693731</v>
      </c>
      <c r="K100" s="1219">
        <f>SUM($G$99:K99)</f>
        <v>-78714.376457387451</v>
      </c>
      <c r="L100" s="1219">
        <f>SUM($G$99:L99)</f>
        <v>-82841.153268233698</v>
      </c>
      <c r="M100" s="1219">
        <f>SUM($G$99:M99)</f>
        <v>-84285.671215826325</v>
      </c>
      <c r="N100" s="1219">
        <f>SUM($G$99:N99)</f>
        <v>-83194.699752937522</v>
      </c>
      <c r="O100" s="1219">
        <f>SUM($G$99:O99)</f>
        <v>-80016.080874490639</v>
      </c>
      <c r="P100" s="1219">
        <f>SUM($G$99:P99)</f>
        <v>-74922.994635458337</v>
      </c>
      <c r="Q100" s="1219">
        <f>SUM($G$99:Q99)</f>
        <v>-67736.019333950186</v>
      </c>
      <c r="R100" s="1219">
        <f>SUM($G$99:R99)</f>
        <v>-58647.489684582768</v>
      </c>
      <c r="S100" s="1219">
        <f>SUM($G$99:S99)</f>
        <v>-47650.654665986243</v>
      </c>
      <c r="T100" s="1219">
        <f>SUM($G$99:T99)</f>
        <v>-43105.566879871418</v>
      </c>
      <c r="U100" s="1219">
        <f>SUM($G$99:U99)</f>
        <v>-39604.01037426525</v>
      </c>
      <c r="V100" s="1219">
        <f>SUM($G$99:V99)</f>
        <v>-34439.386383212834</v>
      </c>
      <c r="W100" s="1219">
        <f>SUM($G$99:W99)</f>
        <v>-27438.104777085846</v>
      </c>
      <c r="X100" s="1219">
        <f>SUM($G$99:X99)</f>
        <v>-18551.188046889576</v>
      </c>
      <c r="Y100" s="1219">
        <f>SUM($G$99:Y99)</f>
        <v>-7636.5368541057396</v>
      </c>
      <c r="Z100" s="1219">
        <f>SUM($G$99:Z99)</f>
        <v>1850.1075273677598</v>
      </c>
      <c r="AA100" s="1219">
        <f>SUM($G$99:AA99)</f>
        <v>10049.060176785635</v>
      </c>
      <c r="AB100" s="1219">
        <f>SUM($G$99:AB99)</f>
        <v>19710.178238805707</v>
      </c>
      <c r="AC100" s="1219">
        <f>SUM($G$99:AC99)</f>
        <v>30942.623156342343</v>
      </c>
      <c r="AD100" s="1219">
        <f>SUM($G$99:AD99)</f>
        <v>43859.712872972254</v>
      </c>
      <c r="AE100" s="1219">
        <f>SUM($G$99:AE99)</f>
        <v>59376.458821597167</v>
      </c>
      <c r="AF100" s="1219">
        <f>SUM($G$99:AF99)</f>
        <v>70344.54481267037</v>
      </c>
      <c r="AG100" s="1219">
        <f>SUM($G$99:AG99)</f>
        <v>79970.182797531073</v>
      </c>
      <c r="AH100" s="1219">
        <f>SUM($G$99:AH99)</f>
        <v>90700.970517630485</v>
      </c>
      <c r="AI100" s="1219">
        <f>SUM($G$99:AI99)</f>
        <v>102598.79854308769</v>
      </c>
      <c r="AJ100" s="1219">
        <f>SUM($G$99:AJ99)</f>
        <v>115729.81453995415</v>
      </c>
      <c r="AK100" s="1219">
        <f>SUM($G$99:AK99)</f>
        <v>130702.01977150267</v>
      </c>
      <c r="AL100" s="1219">
        <f>SUM($G$99:AL99)</f>
        <v>142725.88879014779</v>
      </c>
      <c r="AM100" s="1219">
        <f>SUM($G$99:AM99)</f>
        <v>152115.49557181587</v>
      </c>
      <c r="AN100" s="1219">
        <f>SUM($G$99:AN99)</f>
        <v>163128.67916623928</v>
      </c>
      <c r="AO100" s="1219">
        <f>SUM($G$99:AO99)</f>
        <v>175876.22565889676</v>
      </c>
      <c r="AP100" s="1219">
        <f>SUM($G$99:AP99)</f>
        <v>190476.33205893176</v>
      </c>
      <c r="AQ100" s="1219">
        <f>SUM($G$99:AQ99)</f>
        <v>207348.22743771857</v>
      </c>
      <c r="AR100" s="1219">
        <f>SUM($G$99:AR99)</f>
        <v>219858.95597202305</v>
      </c>
      <c r="AS100" s="1219">
        <f>SUM($G$99:AS99)</f>
        <v>231018.42298750873</v>
      </c>
      <c r="AT100" s="1219">
        <f>SUM($G$99:AT99)</f>
        <v>243420.59509565352</v>
      </c>
      <c r="AU100" s="1219">
        <f>SUM($G$99:AU99)</f>
        <v>257125.72681445119</v>
      </c>
      <c r="AV100" s="1219">
        <f>SUM($G$99:AV99)</f>
        <v>272196.93418818561</v>
      </c>
      <c r="AW100" s="1219">
        <f>SUM($G$99:AW99)</f>
        <v>289283.13842638</v>
      </c>
      <c r="AX100" s="1219">
        <f>SUM($G$99:AX99)</f>
        <v>303225.74560672708</v>
      </c>
      <c r="AY100" s="1219">
        <f>SUM($G$99:AY99)</f>
        <v>314343.67575370148</v>
      </c>
      <c r="AZ100" s="1219">
        <f>SUM($G$99:AZ99)</f>
        <v>327207.79365295102</v>
      </c>
      <c r="BA100" s="1219">
        <f>SUM($G$99:BA99)</f>
        <v>341937.65400098608</v>
      </c>
      <c r="BB100" s="1219">
        <f>SUM($G$99:BB99)</f>
        <v>358660.85378751886</v>
      </c>
      <c r="BC100" s="1219">
        <f>SUM($G$99:BC99)</f>
        <v>377821.45658761181</v>
      </c>
      <c r="BD100" s="1219">
        <f>SUM($G$99:BD99)</f>
        <v>392629.74297490728</v>
      </c>
      <c r="BE100" s="1219">
        <f>SUM($G$99:BE99)</f>
        <v>405968.76430347533</v>
      </c>
      <c r="BF100" s="1219">
        <f>SUM($G$99:BF99)</f>
        <v>420656.111897778</v>
      </c>
      <c r="BG100" s="1219">
        <f>SUM($G$99:BG99)</f>
        <v>436757.07771813526</v>
      </c>
      <c r="BH100" s="1219">
        <f>SUM($G$99:BH99)</f>
        <v>454340.05428519752</v>
      </c>
      <c r="BI100" s="1219">
        <f>SUM($G$99:BI99)</f>
        <v>474109.56819946173</v>
      </c>
      <c r="BJ100" s="1219">
        <f>SUM($G$99:BJ99)</f>
        <v>490463.78613715753</v>
      </c>
      <c r="BK100" s="1219">
        <f>SUM($G$99:BK99)</f>
        <v>503749.50962546119</v>
      </c>
      <c r="BL100" s="1219">
        <f>SUM($G$99:BL99)</f>
        <v>518930.20323644223</v>
      </c>
      <c r="BM100" s="1219">
        <f>SUM($G$99:BM99)</f>
        <v>536135.49984569056</v>
      </c>
      <c r="BN100" s="1219">
        <f>SUM($G$99:BN99)</f>
        <v>555503.74856986839</v>
      </c>
      <c r="BO100" s="1219">
        <f>SUM($G$99:BO99)</f>
        <v>577516.859306945</v>
      </c>
      <c r="BP100" s="1207"/>
      <c r="BQ100" s="732"/>
      <c r="BR100" s="711"/>
      <c r="BS100" s="711"/>
      <c r="BT100" s="710"/>
      <c r="BU100" s="710"/>
      <c r="BV100" s="700"/>
      <c r="BW100" s="710"/>
      <c r="BX100" s="123"/>
      <c r="BY100" s="123"/>
      <c r="BZ100" s="123"/>
      <c r="CA100" s="181"/>
      <c r="CB100" s="181"/>
      <c r="CC100" s="172"/>
    </row>
    <row r="101" spans="2:82" hidden="1" x14ac:dyDescent="0.25">
      <c r="B101" s="712" t="s">
        <v>340</v>
      </c>
      <c r="C101" s="744"/>
      <c r="D101" s="744"/>
      <c r="E101" s="744"/>
      <c r="F101" s="745"/>
      <c r="G101" s="745"/>
      <c r="H101" s="746"/>
      <c r="I101" s="746"/>
      <c r="J101" s="746"/>
      <c r="K101" s="746"/>
      <c r="L101" s="746"/>
      <c r="M101" s="746"/>
      <c r="N101" s="746"/>
      <c r="O101" s="746"/>
      <c r="P101" s="746"/>
      <c r="Q101" s="746"/>
      <c r="R101" s="746"/>
      <c r="S101" s="746"/>
      <c r="T101" s="746"/>
      <c r="U101" s="746"/>
      <c r="V101" s="746"/>
      <c r="W101" s="746"/>
      <c r="X101" s="746"/>
      <c r="Y101" s="746"/>
      <c r="Z101" s="746"/>
      <c r="AA101" s="746"/>
      <c r="AB101" s="746"/>
      <c r="AC101" s="746"/>
      <c r="AD101" s="746"/>
      <c r="AE101" s="746"/>
      <c r="AF101" s="746"/>
      <c r="AG101" s="746"/>
      <c r="AH101" s="746"/>
      <c r="AI101" s="746"/>
      <c r="AJ101" s="746"/>
      <c r="AK101" s="746"/>
      <c r="AL101" s="746"/>
      <c r="AM101" s="746"/>
      <c r="AN101" s="746"/>
      <c r="AO101" s="746"/>
      <c r="AP101" s="746"/>
      <c r="AQ101" s="746"/>
      <c r="AR101" s="746"/>
      <c r="AS101" s="746"/>
      <c r="AT101" s="746"/>
      <c r="AU101" s="746"/>
      <c r="AV101" s="746"/>
      <c r="AW101" s="746"/>
      <c r="AX101" s="746"/>
      <c r="AY101" s="746"/>
      <c r="AZ101" s="746"/>
      <c r="BA101" s="746"/>
      <c r="BB101" s="746"/>
      <c r="BC101" s="746"/>
      <c r="BD101" s="746"/>
      <c r="BE101" s="746"/>
      <c r="BF101" s="746"/>
      <c r="BG101" s="746"/>
      <c r="BH101" s="746"/>
      <c r="BI101" s="746"/>
      <c r="BJ101" s="746"/>
      <c r="BK101" s="746"/>
      <c r="BL101" s="746"/>
      <c r="BM101" s="746"/>
      <c r="BN101" s="746"/>
      <c r="BO101" s="746"/>
      <c r="BP101" s="1207"/>
      <c r="BQ101" s="732"/>
      <c r="BR101" s="711"/>
      <c r="BS101" s="711"/>
      <c r="BT101" s="710"/>
      <c r="BU101" s="710"/>
      <c r="BV101" s="700"/>
      <c r="BW101" s="710"/>
      <c r="BX101" s="123"/>
      <c r="BY101" s="123"/>
      <c r="BZ101" s="123"/>
      <c r="CA101" s="181"/>
      <c r="CB101" s="181"/>
      <c r="CC101" s="172"/>
    </row>
    <row r="102" spans="2:82" hidden="1" x14ac:dyDescent="0.25">
      <c r="B102" s="712" t="s">
        <v>341</v>
      </c>
      <c r="C102" s="744"/>
      <c r="D102" s="744"/>
      <c r="E102" s="744"/>
      <c r="F102" s="745"/>
      <c r="G102" s="745"/>
      <c r="H102" s="746"/>
      <c r="I102" s="746"/>
      <c r="J102" s="746"/>
      <c r="K102" s="746"/>
      <c r="L102" s="746"/>
      <c r="M102" s="746"/>
      <c r="N102" s="746"/>
      <c r="O102" s="746"/>
      <c r="P102" s="746"/>
      <c r="Q102" s="746"/>
      <c r="R102" s="746"/>
      <c r="S102" s="746"/>
      <c r="T102" s="746"/>
      <c r="U102" s="746"/>
      <c r="V102" s="746"/>
      <c r="W102" s="746"/>
      <c r="X102" s="746"/>
      <c r="Y102" s="746"/>
      <c r="Z102" s="746"/>
      <c r="AA102" s="746"/>
      <c r="AB102" s="746"/>
      <c r="AC102" s="746"/>
      <c r="AD102" s="746"/>
      <c r="AE102" s="746"/>
      <c r="AF102" s="746"/>
      <c r="AG102" s="746"/>
      <c r="AH102" s="746"/>
      <c r="AI102" s="746"/>
      <c r="AJ102" s="746"/>
      <c r="AK102" s="746"/>
      <c r="AL102" s="746"/>
      <c r="AM102" s="746"/>
      <c r="AN102" s="746"/>
      <c r="AO102" s="746"/>
      <c r="AP102" s="746"/>
      <c r="AQ102" s="746"/>
      <c r="AR102" s="746"/>
      <c r="AS102" s="746"/>
      <c r="AT102" s="746"/>
      <c r="AU102" s="746"/>
      <c r="AV102" s="746"/>
      <c r="AW102" s="746"/>
      <c r="AX102" s="746"/>
      <c r="AY102" s="746"/>
      <c r="AZ102" s="746"/>
      <c r="BA102" s="746"/>
      <c r="BB102" s="746"/>
      <c r="BC102" s="746"/>
      <c r="BD102" s="746"/>
      <c r="BE102" s="746"/>
      <c r="BF102" s="746"/>
      <c r="BG102" s="746"/>
      <c r="BH102" s="746"/>
      <c r="BI102" s="746"/>
      <c r="BJ102" s="746"/>
      <c r="BK102" s="746"/>
      <c r="BL102" s="746"/>
      <c r="BM102" s="746"/>
      <c r="BN102" s="746"/>
      <c r="BO102" s="746"/>
      <c r="BP102" s="1207"/>
      <c r="BQ102" s="732"/>
      <c r="BR102" s="711"/>
      <c r="BS102" s="711"/>
      <c r="BT102" s="710"/>
      <c r="BU102" s="710"/>
      <c r="BV102" s="700"/>
      <c r="BW102" s="710"/>
      <c r="BX102" s="123"/>
      <c r="BY102" s="123"/>
      <c r="BZ102" s="123"/>
      <c r="CA102" s="181"/>
      <c r="CB102" s="181"/>
      <c r="CC102" s="172"/>
    </row>
    <row r="103" spans="2:82" s="133" customFormat="1" hidden="1" x14ac:dyDescent="0.25">
      <c r="B103" s="710"/>
      <c r="C103" s="710"/>
      <c r="D103" s="710"/>
      <c r="E103" s="710"/>
      <c r="F103" s="710"/>
      <c r="G103" s="710"/>
      <c r="H103" s="747"/>
      <c r="I103" s="747"/>
      <c r="J103" s="747"/>
      <c r="K103" s="738"/>
      <c r="L103" s="738"/>
      <c r="M103" s="738"/>
      <c r="N103" s="738"/>
      <c r="O103" s="738"/>
      <c r="P103" s="738"/>
      <c r="Q103" s="738"/>
      <c r="R103" s="738"/>
      <c r="S103" s="738"/>
      <c r="T103" s="739"/>
      <c r="U103" s="738"/>
      <c r="V103" s="738"/>
      <c r="W103" s="738"/>
      <c r="X103" s="738"/>
      <c r="Y103" s="738"/>
      <c r="Z103" s="738"/>
      <c r="AA103" s="738"/>
      <c r="AB103" s="738"/>
      <c r="AC103" s="738"/>
      <c r="AD103" s="738"/>
      <c r="AE103" s="738"/>
      <c r="AF103" s="739"/>
      <c r="AG103" s="738"/>
      <c r="AH103" s="738"/>
      <c r="AI103" s="738"/>
      <c r="AJ103" s="738"/>
      <c r="AK103" s="738"/>
      <c r="AL103" s="738"/>
      <c r="AM103" s="738"/>
      <c r="AN103" s="738"/>
      <c r="AO103" s="738"/>
      <c r="AP103" s="738"/>
      <c r="AQ103" s="738"/>
      <c r="AR103" s="738"/>
      <c r="AS103" s="738"/>
      <c r="AT103" s="738"/>
      <c r="AU103" s="738"/>
      <c r="AV103" s="738"/>
      <c r="AW103" s="738"/>
      <c r="AX103" s="738"/>
      <c r="AY103" s="738"/>
      <c r="AZ103" s="738"/>
      <c r="BA103" s="738"/>
      <c r="BB103" s="738"/>
      <c r="BC103" s="738"/>
      <c r="BD103" s="738"/>
      <c r="BE103" s="738"/>
      <c r="BF103" s="738"/>
      <c r="BG103" s="738"/>
      <c r="BH103" s="738"/>
      <c r="BI103" s="738"/>
      <c r="BJ103" s="738"/>
      <c r="BK103" s="738"/>
      <c r="BL103" s="738"/>
      <c r="BM103" s="738"/>
      <c r="BN103" s="738"/>
      <c r="BO103" s="738"/>
      <c r="BP103" s="1207"/>
      <c r="BQ103" s="732"/>
      <c r="BR103" s="732"/>
      <c r="BS103" s="732"/>
      <c r="BT103" s="710"/>
      <c r="BU103" s="710"/>
      <c r="BV103" s="700"/>
      <c r="BW103" s="710"/>
      <c r="BX103" s="130"/>
      <c r="BY103" s="130"/>
      <c r="BZ103" s="130"/>
      <c r="CA103" s="182"/>
      <c r="CB103" s="182"/>
      <c r="CC103" s="183"/>
      <c r="CD103" s="184"/>
    </row>
    <row r="104" spans="2:82" s="133" customFormat="1" hidden="1" x14ac:dyDescent="0.25">
      <c r="B104" s="748" t="s">
        <v>342</v>
      </c>
      <c r="C104" s="748"/>
      <c r="D104" s="748"/>
      <c r="E104" s="748"/>
      <c r="F104" s="748"/>
      <c r="G104" s="749">
        <f>'Fluxo de Caixa'!G100</f>
        <v>0.12</v>
      </c>
      <c r="H104" s="750" t="s">
        <v>343</v>
      </c>
      <c r="I104" s="747"/>
      <c r="J104" s="747"/>
      <c r="K104" s="738"/>
      <c r="L104" s="738"/>
      <c r="M104" s="738"/>
      <c r="N104" s="738"/>
      <c r="O104" s="738"/>
      <c r="P104" s="738"/>
      <c r="Q104" s="738"/>
      <c r="R104" s="738"/>
      <c r="S104" s="738"/>
      <c r="T104" s="739"/>
      <c r="U104" s="738"/>
      <c r="V104" s="738"/>
      <c r="W104" s="738"/>
      <c r="X104" s="738"/>
      <c r="Y104" s="738"/>
      <c r="Z104" s="738"/>
      <c r="AA104" s="738"/>
      <c r="AB104" s="738"/>
      <c r="AC104" s="738"/>
      <c r="AD104" s="738"/>
      <c r="AE104" s="738"/>
      <c r="AF104" s="739"/>
      <c r="AG104" s="738"/>
      <c r="AH104" s="738"/>
      <c r="AI104" s="738"/>
      <c r="AJ104" s="738"/>
      <c r="AK104" s="738"/>
      <c r="AL104" s="738"/>
      <c r="AM104" s="738"/>
      <c r="AN104" s="738"/>
      <c r="AO104" s="738"/>
      <c r="AP104" s="738"/>
      <c r="AQ104" s="738"/>
      <c r="AR104" s="738"/>
      <c r="AS104" s="738"/>
      <c r="AT104" s="738"/>
      <c r="AU104" s="738"/>
      <c r="AV104" s="738"/>
      <c r="AW104" s="738"/>
      <c r="AX104" s="738"/>
      <c r="AY104" s="738"/>
      <c r="AZ104" s="738"/>
      <c r="BA104" s="738"/>
      <c r="BB104" s="738"/>
      <c r="BC104" s="738"/>
      <c r="BD104" s="738"/>
      <c r="BE104" s="738"/>
      <c r="BF104" s="738"/>
      <c r="BG104" s="738"/>
      <c r="BH104" s="738"/>
      <c r="BI104" s="738"/>
      <c r="BJ104" s="738"/>
      <c r="BK104" s="738"/>
      <c r="BL104" s="738"/>
      <c r="BM104" s="738"/>
      <c r="BN104" s="738"/>
      <c r="BO104" s="738"/>
      <c r="BP104" s="1212"/>
      <c r="BQ104" s="711"/>
      <c r="BR104" s="711"/>
      <c r="BS104" s="711"/>
      <c r="BT104" s="710"/>
      <c r="BU104" s="710"/>
      <c r="BV104" s="709"/>
      <c r="BW104" s="710"/>
      <c r="BX104" s="123"/>
      <c r="BY104" s="123"/>
      <c r="BZ104" s="123"/>
      <c r="CA104" s="181"/>
      <c r="CB104" s="181"/>
      <c r="CC104" s="183"/>
      <c r="CD104" s="184"/>
    </row>
    <row r="105" spans="2:82" s="133" customFormat="1" hidden="1" x14ac:dyDescent="0.25">
      <c r="B105" s="748" t="s">
        <v>344</v>
      </c>
      <c r="C105" s="748"/>
      <c r="D105" s="748"/>
      <c r="E105" s="748"/>
      <c r="F105" s="748"/>
      <c r="G105" s="749">
        <f>((1+G104)^(1/12))-1</f>
        <v>9.4887929345830457E-3</v>
      </c>
      <c r="H105" s="747"/>
      <c r="I105" s="747"/>
      <c r="J105" s="747"/>
      <c r="K105" s="738"/>
      <c r="L105" s="738"/>
      <c r="M105" s="738"/>
      <c r="N105" s="738"/>
      <c r="O105" s="738"/>
      <c r="P105" s="738"/>
      <c r="Q105" s="738"/>
      <c r="R105" s="738"/>
      <c r="S105" s="738"/>
      <c r="T105" s="739"/>
      <c r="U105" s="738"/>
      <c r="V105" s="738"/>
      <c r="W105" s="738"/>
      <c r="X105" s="738"/>
      <c r="Y105" s="738"/>
      <c r="Z105" s="738"/>
      <c r="AA105" s="738"/>
      <c r="AB105" s="738"/>
      <c r="AC105" s="738"/>
      <c r="AD105" s="738"/>
      <c r="AE105" s="738"/>
      <c r="AF105" s="739"/>
      <c r="AG105" s="738"/>
      <c r="AH105" s="738"/>
      <c r="AI105" s="738"/>
      <c r="AJ105" s="738"/>
      <c r="AK105" s="738"/>
      <c r="AL105" s="738"/>
      <c r="AM105" s="738"/>
      <c r="AN105" s="738"/>
      <c r="AO105" s="738"/>
      <c r="AP105" s="738"/>
      <c r="AQ105" s="738"/>
      <c r="AR105" s="738"/>
      <c r="AS105" s="738"/>
      <c r="AT105" s="738"/>
      <c r="AU105" s="738"/>
      <c r="AV105" s="738"/>
      <c r="AW105" s="738"/>
      <c r="AX105" s="738"/>
      <c r="AY105" s="738"/>
      <c r="AZ105" s="738"/>
      <c r="BA105" s="738"/>
      <c r="BB105" s="738"/>
      <c r="BC105" s="738"/>
      <c r="BD105" s="738"/>
      <c r="BE105" s="738"/>
      <c r="BF105" s="738"/>
      <c r="BG105" s="738"/>
      <c r="BH105" s="738"/>
      <c r="BI105" s="738"/>
      <c r="BJ105" s="738"/>
      <c r="BK105" s="738"/>
      <c r="BL105" s="738"/>
      <c r="BM105" s="738"/>
      <c r="BN105" s="738"/>
      <c r="BO105" s="738"/>
      <c r="BP105" s="1207"/>
      <c r="BQ105" s="732"/>
      <c r="BR105" s="711"/>
      <c r="BS105" s="711"/>
      <c r="BT105" s="710"/>
      <c r="BU105" s="710"/>
      <c r="BV105" s="719"/>
      <c r="BW105" s="710"/>
      <c r="BX105" s="123"/>
      <c r="BY105" s="123"/>
      <c r="BZ105" s="123"/>
      <c r="CA105" s="181"/>
      <c r="CB105" s="181"/>
      <c r="CC105" s="183"/>
      <c r="CD105" s="184"/>
    </row>
    <row r="106" spans="2:82" s="133" customFormat="1" hidden="1" x14ac:dyDescent="0.25">
      <c r="B106" s="710" t="s">
        <v>345</v>
      </c>
      <c r="C106" s="721"/>
      <c r="D106" s="721"/>
      <c r="E106" s="721"/>
      <c r="F106" s="721"/>
      <c r="G106" s="751">
        <v>0</v>
      </c>
      <c r="H106" s="747">
        <v>1</v>
      </c>
      <c r="I106" s="747">
        <v>2</v>
      </c>
      <c r="J106" s="747">
        <v>3</v>
      </c>
      <c r="K106" s="747">
        <v>4</v>
      </c>
      <c r="L106" s="747">
        <v>5</v>
      </c>
      <c r="M106" s="747">
        <v>6</v>
      </c>
      <c r="N106" s="747">
        <v>7</v>
      </c>
      <c r="O106" s="747">
        <v>8</v>
      </c>
      <c r="P106" s="747">
        <v>9</v>
      </c>
      <c r="Q106" s="747">
        <v>10</v>
      </c>
      <c r="R106" s="747">
        <v>11</v>
      </c>
      <c r="S106" s="747">
        <v>12</v>
      </c>
      <c r="T106" s="747">
        <v>13</v>
      </c>
      <c r="U106" s="747">
        <v>14</v>
      </c>
      <c r="V106" s="747">
        <v>15</v>
      </c>
      <c r="W106" s="747">
        <v>16</v>
      </c>
      <c r="X106" s="747">
        <v>17</v>
      </c>
      <c r="Y106" s="747">
        <v>18</v>
      </c>
      <c r="Z106" s="747">
        <v>19</v>
      </c>
      <c r="AA106" s="747">
        <v>20</v>
      </c>
      <c r="AB106" s="747">
        <v>21</v>
      </c>
      <c r="AC106" s="747">
        <v>22</v>
      </c>
      <c r="AD106" s="747">
        <v>23</v>
      </c>
      <c r="AE106" s="747">
        <v>24</v>
      </c>
      <c r="AF106" s="747">
        <v>25</v>
      </c>
      <c r="AG106" s="747">
        <v>26</v>
      </c>
      <c r="AH106" s="747">
        <v>27</v>
      </c>
      <c r="AI106" s="747">
        <v>28</v>
      </c>
      <c r="AJ106" s="747">
        <v>29</v>
      </c>
      <c r="AK106" s="747">
        <v>30</v>
      </c>
      <c r="AL106" s="747">
        <v>31</v>
      </c>
      <c r="AM106" s="747">
        <v>32</v>
      </c>
      <c r="AN106" s="747">
        <v>33</v>
      </c>
      <c r="AO106" s="747">
        <v>34</v>
      </c>
      <c r="AP106" s="747">
        <v>35</v>
      </c>
      <c r="AQ106" s="747">
        <v>36</v>
      </c>
      <c r="AR106" s="747">
        <v>37</v>
      </c>
      <c r="AS106" s="747">
        <v>38</v>
      </c>
      <c r="AT106" s="747">
        <v>39</v>
      </c>
      <c r="AU106" s="747">
        <v>40</v>
      </c>
      <c r="AV106" s="747">
        <v>41</v>
      </c>
      <c r="AW106" s="747">
        <v>42</v>
      </c>
      <c r="AX106" s="747">
        <v>43</v>
      </c>
      <c r="AY106" s="747">
        <v>44</v>
      </c>
      <c r="AZ106" s="747">
        <v>45</v>
      </c>
      <c r="BA106" s="747">
        <v>46</v>
      </c>
      <c r="BB106" s="747">
        <v>47</v>
      </c>
      <c r="BC106" s="747">
        <v>48</v>
      </c>
      <c r="BD106" s="747">
        <v>49</v>
      </c>
      <c r="BE106" s="747">
        <v>50</v>
      </c>
      <c r="BF106" s="747">
        <v>51</v>
      </c>
      <c r="BG106" s="747">
        <v>52</v>
      </c>
      <c r="BH106" s="747">
        <v>53</v>
      </c>
      <c r="BI106" s="747">
        <v>54</v>
      </c>
      <c r="BJ106" s="747">
        <v>55</v>
      </c>
      <c r="BK106" s="747">
        <v>56</v>
      </c>
      <c r="BL106" s="747">
        <v>57</v>
      </c>
      <c r="BM106" s="747">
        <v>58</v>
      </c>
      <c r="BN106" s="747">
        <v>59</v>
      </c>
      <c r="BO106" s="747">
        <v>60</v>
      </c>
      <c r="BP106" s="1207"/>
      <c r="BQ106" s="732"/>
      <c r="BR106" s="732"/>
      <c r="BS106" s="732"/>
      <c r="BT106" s="710"/>
      <c r="BU106" s="710"/>
      <c r="BV106" s="719"/>
      <c r="BW106" s="710"/>
      <c r="BX106" s="130"/>
      <c r="BY106" s="130"/>
      <c r="BZ106" s="130"/>
      <c r="CA106" s="182"/>
      <c r="CB106" s="182"/>
      <c r="CC106" s="183"/>
      <c r="CD106" s="184"/>
    </row>
    <row r="107" spans="2:82" hidden="1" x14ac:dyDescent="0.25">
      <c r="B107" s="757" t="s">
        <v>346</v>
      </c>
      <c r="C107" s="712"/>
      <c r="D107" s="712"/>
      <c r="E107" s="712"/>
      <c r="F107" s="712"/>
      <c r="G107" s="752">
        <f>G99/(1+$G$105)^G109</f>
        <v>-48478</v>
      </c>
      <c r="H107" s="752">
        <f>H99/(1+$G$105)^H109</f>
        <v>0</v>
      </c>
      <c r="I107" s="752">
        <f t="shared" ref="I107:BC107" si="120">I99/(1+$G$105)^I106</f>
        <v>-12977.920480401524</v>
      </c>
      <c r="J107" s="752">
        <f t="shared" si="120"/>
        <v>-9797.2453359174306</v>
      </c>
      <c r="K107" s="752">
        <f t="shared" si="120"/>
        <v>-6675.2177207311779</v>
      </c>
      <c r="L107" s="752">
        <f t="shared" si="120"/>
        <v>-3936.4385118790055</v>
      </c>
      <c r="M107" s="752">
        <f t="shared" si="120"/>
        <v>-1364.941162035547</v>
      </c>
      <c r="N107" s="752">
        <f t="shared" si="120"/>
        <v>1021.1813566552252</v>
      </c>
      <c r="O107" s="752">
        <f t="shared" si="120"/>
        <v>2947.3142461371426</v>
      </c>
      <c r="P107" s="752">
        <f t="shared" si="120"/>
        <v>4678.0785839130785</v>
      </c>
      <c r="Q107" s="752">
        <f t="shared" si="120"/>
        <v>6539.2980691987295</v>
      </c>
      <c r="R107" s="752">
        <f t="shared" si="120"/>
        <v>8191.7578797232782</v>
      </c>
      <c r="S107" s="752">
        <f t="shared" si="120"/>
        <v>9818.6026951754557</v>
      </c>
      <c r="T107" s="752">
        <f t="shared" si="120"/>
        <v>4019.9694371528822</v>
      </c>
      <c r="U107" s="752">
        <f t="shared" si="120"/>
        <v>3067.8923227479345</v>
      </c>
      <c r="V107" s="752">
        <f t="shared" si="120"/>
        <v>4482.4574943648713</v>
      </c>
      <c r="W107" s="752">
        <f t="shared" si="120"/>
        <v>6019.4043253282571</v>
      </c>
      <c r="X107" s="752">
        <f t="shared" si="120"/>
        <v>7568.7747172888767</v>
      </c>
      <c r="Y107" s="752">
        <f t="shared" si="120"/>
        <v>9208.371397678724</v>
      </c>
      <c r="Z107" s="752">
        <f t="shared" si="120"/>
        <v>7928.3732018385199</v>
      </c>
      <c r="AA107" s="752">
        <f t="shared" si="120"/>
        <v>6787.7891060999218</v>
      </c>
      <c r="AB107" s="752">
        <f t="shared" si="120"/>
        <v>7923.1129959893469</v>
      </c>
      <c r="AC107" s="752">
        <f t="shared" si="120"/>
        <v>9125.1761346239364</v>
      </c>
      <c r="AD107" s="752">
        <f t="shared" si="120"/>
        <v>10395.134969920608</v>
      </c>
      <c r="AE107" s="752">
        <f t="shared" si="120"/>
        <v>12369.854869758352</v>
      </c>
      <c r="AF107" s="752">
        <f t="shared" si="120"/>
        <v>8661.5037846222676</v>
      </c>
      <c r="AG107" s="752">
        <f t="shared" si="120"/>
        <v>7529.9219555302725</v>
      </c>
      <c r="AH107" s="752">
        <f t="shared" si="120"/>
        <v>8315.551404497668</v>
      </c>
      <c r="AI107" s="752">
        <f t="shared" si="120"/>
        <v>9133.2560730960486</v>
      </c>
      <c r="AJ107" s="752">
        <f t="shared" si="120"/>
        <v>9985.1541905761042</v>
      </c>
      <c r="AK107" s="752">
        <f t="shared" si="120"/>
        <v>11278.223971875421</v>
      </c>
      <c r="AL107" s="752">
        <f t="shared" si="120"/>
        <v>8972.1738075428984</v>
      </c>
      <c r="AM107" s="752">
        <f t="shared" si="120"/>
        <v>6940.6372187773941</v>
      </c>
      <c r="AN107" s="752">
        <f t="shared" si="120"/>
        <v>8064.23763200953</v>
      </c>
      <c r="AO107" s="752">
        <f t="shared" si="120"/>
        <v>9246.460960366574</v>
      </c>
      <c r="AP107" s="752">
        <f t="shared" si="120"/>
        <v>10490.675526779842</v>
      </c>
      <c r="AQ107" s="752">
        <f t="shared" si="120"/>
        <v>12009.081873794777</v>
      </c>
      <c r="AR107" s="752">
        <f t="shared" si="120"/>
        <v>8821.1870392211204</v>
      </c>
      <c r="AS107" s="752">
        <f t="shared" si="120"/>
        <v>7794.4662532725924</v>
      </c>
      <c r="AT107" s="752">
        <f t="shared" si="120"/>
        <v>8581.0252557174117</v>
      </c>
      <c r="AU107" s="752">
        <f t="shared" si="120"/>
        <v>9393.4069637590583</v>
      </c>
      <c r="AV107" s="752">
        <f t="shared" si="120"/>
        <v>10232.611087476118</v>
      </c>
      <c r="AW107" s="752">
        <f t="shared" si="120"/>
        <v>11491.653274433183</v>
      </c>
      <c r="AX107" s="752">
        <f t="shared" si="120"/>
        <v>9289.2234632857417</v>
      </c>
      <c r="AY107" s="752">
        <f t="shared" si="120"/>
        <v>7337.6646237078039</v>
      </c>
      <c r="AZ107" s="752">
        <f t="shared" si="120"/>
        <v>8410.3181862762249</v>
      </c>
      <c r="BA107" s="752">
        <f t="shared" si="120"/>
        <v>9539.5863276098644</v>
      </c>
      <c r="BB107" s="752">
        <f t="shared" si="120"/>
        <v>10728.741695628558</v>
      </c>
      <c r="BC107" s="752">
        <f t="shared" si="120"/>
        <v>12176.909472593257</v>
      </c>
      <c r="BD107" s="752">
        <f t="shared" ref="BD107:BO107" si="121">BD99/(1+$G$105)^BD106</f>
        <v>9322.4746774699688</v>
      </c>
      <c r="BE107" s="752">
        <f t="shared" si="121"/>
        <v>8318.5737734198847</v>
      </c>
      <c r="BF107" s="752">
        <f t="shared" si="121"/>
        <v>9073.3314658822419</v>
      </c>
      <c r="BG107" s="752">
        <f t="shared" si="121"/>
        <v>9853.1213111705183</v>
      </c>
      <c r="BH107" s="752">
        <f t="shared" si="121"/>
        <v>10658.91004884108</v>
      </c>
      <c r="BI107" s="752">
        <f t="shared" si="121"/>
        <v>11871.754009199807</v>
      </c>
      <c r="BJ107" s="752">
        <f t="shared" si="121"/>
        <v>9728.528981183299</v>
      </c>
      <c r="BK107" s="752">
        <f t="shared" si="121"/>
        <v>7828.9064498070074</v>
      </c>
      <c r="BL107" s="752">
        <f t="shared" si="121"/>
        <v>8861.4748123322352</v>
      </c>
      <c r="BM107" s="752">
        <f t="shared" si="121"/>
        <v>9948.899743324062</v>
      </c>
      <c r="BN107" s="752">
        <f t="shared" si="121"/>
        <v>11094.346920470633</v>
      </c>
      <c r="BO107" s="752">
        <f t="shared" si="121"/>
        <v>12490.830210124672</v>
      </c>
      <c r="BP107" s="1207"/>
      <c r="BQ107" s="711"/>
      <c r="BR107" s="711"/>
      <c r="BS107" s="711"/>
      <c r="BT107" s="710"/>
      <c r="BU107" s="710"/>
      <c r="BV107" s="719"/>
      <c r="BW107" s="710"/>
      <c r="CA107" s="172"/>
      <c r="CB107" s="172"/>
      <c r="CC107" s="172"/>
    </row>
    <row r="108" spans="2:82" hidden="1" x14ac:dyDescent="0.25">
      <c r="B108" s="757" t="s">
        <v>347</v>
      </c>
      <c r="C108" s="712"/>
      <c r="D108" s="712"/>
      <c r="E108" s="712"/>
      <c r="F108" s="712"/>
      <c r="G108" s="752">
        <f>SUM($G$107:G107)</f>
        <v>-48478</v>
      </c>
      <c r="H108" s="752">
        <f>SUM($G$107:H107)</f>
        <v>-48478</v>
      </c>
      <c r="I108" s="752">
        <f>SUM($G$107:I107)</f>
        <v>-61455.920480401524</v>
      </c>
      <c r="J108" s="752">
        <f>SUM($G$107:J107)</f>
        <v>-71253.165816318957</v>
      </c>
      <c r="K108" s="752">
        <f>SUM($G$107:K107)</f>
        <v>-77928.383537050133</v>
      </c>
      <c r="L108" s="752">
        <f>SUM($G$107:L107)</f>
        <v>-81864.822048929142</v>
      </c>
      <c r="M108" s="752">
        <f>SUM($G$107:M107)</f>
        <v>-83229.763210964695</v>
      </c>
      <c r="N108" s="752">
        <f>SUM($G$107:N107)</f>
        <v>-82208.581854309465</v>
      </c>
      <c r="O108" s="752">
        <f>SUM($G$107:O107)</f>
        <v>-79261.267608172318</v>
      </c>
      <c r="P108" s="752">
        <f>SUM($G$107:P107)</f>
        <v>-74583.189024259234</v>
      </c>
      <c r="Q108" s="752">
        <f>SUM($G$107:Q107)</f>
        <v>-68043.890955060502</v>
      </c>
      <c r="R108" s="752">
        <f>SUM($G$107:R107)</f>
        <v>-59852.133075337224</v>
      </c>
      <c r="S108" s="752">
        <f>SUM($G$107:S107)</f>
        <v>-50033.53038016177</v>
      </c>
      <c r="T108" s="752">
        <f>SUM($G$107:T107)</f>
        <v>-46013.560943008888</v>
      </c>
      <c r="U108" s="752">
        <f>SUM($G$107:U107)</f>
        <v>-42945.668620260956</v>
      </c>
      <c r="V108" s="752">
        <f>SUM($G$107:V107)</f>
        <v>-38463.211125896087</v>
      </c>
      <c r="W108" s="752">
        <f>SUM($G$107:W107)</f>
        <v>-32443.806800567829</v>
      </c>
      <c r="X108" s="752">
        <f>SUM($G$107:X107)</f>
        <v>-24875.032083278951</v>
      </c>
      <c r="Y108" s="752">
        <f>SUM($G$107:Y107)</f>
        <v>-15666.660685600227</v>
      </c>
      <c r="Z108" s="752">
        <f>SUM($G$107:Z107)</f>
        <v>-7738.2874837617073</v>
      </c>
      <c r="AA108" s="752">
        <f>SUM($G$107:AA107)</f>
        <v>-950.49837766178553</v>
      </c>
      <c r="AB108" s="752">
        <f>SUM($G$107:AB107)</f>
        <v>6972.6146183275614</v>
      </c>
      <c r="AC108" s="752">
        <f>SUM($G$107:AC107)</f>
        <v>16097.790752951498</v>
      </c>
      <c r="AD108" s="752">
        <f>SUM($G$107:AD107)</f>
        <v>26492.925722872104</v>
      </c>
      <c r="AE108" s="752">
        <f>SUM($G$107:AE107)</f>
        <v>38862.780592630457</v>
      </c>
      <c r="AF108" s="752">
        <f>SUM($G$107:AF107)</f>
        <v>47524.284377252727</v>
      </c>
      <c r="AG108" s="752">
        <f>SUM($G$107:AG107)</f>
        <v>55054.206332782996</v>
      </c>
      <c r="AH108" s="752">
        <f>SUM($G$107:AH107)</f>
        <v>63369.757737280663</v>
      </c>
      <c r="AI108" s="752">
        <f>SUM($G$107:AI107)</f>
        <v>72503.013810376709</v>
      </c>
      <c r="AJ108" s="752">
        <f>SUM($G$107:AJ107)</f>
        <v>82488.168000952806</v>
      </c>
      <c r="AK108" s="752">
        <f>SUM($G$107:AK107)</f>
        <v>93766.39197282822</v>
      </c>
      <c r="AL108" s="752">
        <f>SUM($G$107:AL107)</f>
        <v>102738.56578037112</v>
      </c>
      <c r="AM108" s="752">
        <f>SUM($G$107:AM107)</f>
        <v>109679.20299914852</v>
      </c>
      <c r="AN108" s="752">
        <f>SUM($G$107:AN107)</f>
        <v>117743.44063115805</v>
      </c>
      <c r="AO108" s="752">
        <f>SUM($G$107:AO107)</f>
        <v>126989.90159152463</v>
      </c>
      <c r="AP108" s="752">
        <f>SUM($G$107:AP107)</f>
        <v>137480.57711830447</v>
      </c>
      <c r="AQ108" s="752">
        <f>SUM($G$107:AQ107)</f>
        <v>149489.65899209926</v>
      </c>
      <c r="AR108" s="752">
        <f>SUM($G$107:AR107)</f>
        <v>158310.84603132037</v>
      </c>
      <c r="AS108" s="752">
        <f>SUM($G$107:AS107)</f>
        <v>166105.31228459295</v>
      </c>
      <c r="AT108" s="752">
        <f>SUM($G$107:AT107)</f>
        <v>174686.33754031037</v>
      </c>
      <c r="AU108" s="752">
        <f>SUM($G$107:AU107)</f>
        <v>184079.74450406944</v>
      </c>
      <c r="AV108" s="752">
        <f>SUM($G$107:AV107)</f>
        <v>194312.35559154555</v>
      </c>
      <c r="AW108" s="752">
        <f>SUM($G$107:AW107)</f>
        <v>205804.00886597874</v>
      </c>
      <c r="AX108" s="752">
        <f>SUM($G$107:AX107)</f>
        <v>215093.23232926449</v>
      </c>
      <c r="AY108" s="752">
        <f>SUM($G$107:AY107)</f>
        <v>222430.89695297228</v>
      </c>
      <c r="AZ108" s="752">
        <f>SUM($G$107:AZ107)</f>
        <v>230841.2151392485</v>
      </c>
      <c r="BA108" s="752">
        <f>SUM($G$107:BA107)</f>
        <v>240380.80146685836</v>
      </c>
      <c r="BB108" s="752">
        <f>SUM($G$107:BB107)</f>
        <v>251109.54316248692</v>
      </c>
      <c r="BC108" s="752">
        <f>SUM($G$107:BC107)</f>
        <v>263286.4526350802</v>
      </c>
      <c r="BD108" s="752">
        <f>SUM($G$107:BD107)</f>
        <v>272608.92731255019</v>
      </c>
      <c r="BE108" s="752">
        <f>SUM($G$107:BE107)</f>
        <v>280927.50108597009</v>
      </c>
      <c r="BF108" s="752">
        <f>SUM($G$107:BF107)</f>
        <v>290000.83255185233</v>
      </c>
      <c r="BG108" s="752">
        <f>SUM($G$107:BG107)</f>
        <v>299853.95386302285</v>
      </c>
      <c r="BH108" s="752">
        <f>SUM($G$107:BH107)</f>
        <v>310512.86391186394</v>
      </c>
      <c r="BI108" s="752">
        <f>SUM($G$107:BI107)</f>
        <v>322384.61792106373</v>
      </c>
      <c r="BJ108" s="752">
        <f>SUM($G$107:BJ107)</f>
        <v>332113.14690224704</v>
      </c>
      <c r="BK108" s="752">
        <f>SUM($G$107:BK107)</f>
        <v>339942.05335205403</v>
      </c>
      <c r="BL108" s="752">
        <f>SUM($G$107:BL107)</f>
        <v>348803.52816438628</v>
      </c>
      <c r="BM108" s="752">
        <f>SUM($G$107:BM107)</f>
        <v>358752.42790771037</v>
      </c>
      <c r="BN108" s="752">
        <f>SUM($G$107:BN107)</f>
        <v>369846.77482818102</v>
      </c>
      <c r="BO108" s="752">
        <f>SUM($G$107:BO107)</f>
        <v>382337.60503830569</v>
      </c>
      <c r="BP108" s="1207"/>
      <c r="BQ108" s="732"/>
      <c r="BR108" s="711"/>
      <c r="BS108" s="711"/>
      <c r="BT108" s="710"/>
      <c r="BU108" s="710"/>
      <c r="BV108" s="719"/>
      <c r="BW108" s="710"/>
      <c r="CA108" s="115"/>
      <c r="CB108" s="115"/>
      <c r="CC108" s="115"/>
    </row>
    <row r="109" spans="2:82" s="133" customFormat="1" hidden="1" x14ac:dyDescent="0.25">
      <c r="B109" s="710"/>
      <c r="C109" s="710"/>
      <c r="D109" s="710"/>
      <c r="E109" s="710"/>
      <c r="F109" s="710"/>
      <c r="G109" s="710"/>
      <c r="H109" s="747"/>
      <c r="I109" s="747"/>
      <c r="J109" s="747"/>
      <c r="K109" s="738"/>
      <c r="L109" s="738"/>
      <c r="M109" s="738"/>
      <c r="N109" s="738"/>
      <c r="O109" s="738"/>
      <c r="P109" s="738"/>
      <c r="Q109" s="738"/>
      <c r="R109" s="738"/>
      <c r="S109" s="738"/>
      <c r="T109" s="739"/>
      <c r="U109" s="738"/>
      <c r="V109" s="738"/>
      <c r="W109" s="738"/>
      <c r="X109" s="738"/>
      <c r="Y109" s="738"/>
      <c r="Z109" s="738"/>
      <c r="AA109" s="738"/>
      <c r="AB109" s="738"/>
      <c r="AC109" s="738"/>
      <c r="AD109" s="738"/>
      <c r="AE109" s="738"/>
      <c r="AF109" s="739"/>
      <c r="AG109" s="738"/>
      <c r="AH109" s="738"/>
      <c r="AI109" s="738"/>
      <c r="AJ109" s="738"/>
      <c r="AK109" s="738"/>
      <c r="AL109" s="738"/>
      <c r="AM109" s="738"/>
      <c r="AN109" s="738"/>
      <c r="AO109" s="738"/>
      <c r="AP109" s="738"/>
      <c r="AQ109" s="738"/>
      <c r="AR109" s="738"/>
      <c r="AS109" s="738"/>
      <c r="AT109" s="738"/>
      <c r="AU109" s="738"/>
      <c r="AV109" s="738"/>
      <c r="AW109" s="738"/>
      <c r="AX109" s="738"/>
      <c r="AY109" s="738"/>
      <c r="AZ109" s="738"/>
      <c r="BA109" s="738"/>
      <c r="BB109" s="738"/>
      <c r="BC109" s="738"/>
      <c r="BD109" s="738"/>
      <c r="BE109" s="738"/>
      <c r="BF109" s="738"/>
      <c r="BG109" s="738"/>
      <c r="BH109" s="738"/>
      <c r="BI109" s="738"/>
      <c r="BJ109" s="738"/>
      <c r="BK109" s="738"/>
      <c r="BL109" s="738"/>
      <c r="BM109" s="738"/>
      <c r="BN109" s="738"/>
      <c r="BO109" s="738"/>
      <c r="BP109" s="1207"/>
      <c r="BQ109" s="732"/>
      <c r="BR109" s="732"/>
      <c r="BS109" s="732"/>
      <c r="BT109" s="710"/>
      <c r="BU109" s="710"/>
      <c r="BV109" s="719"/>
      <c r="BW109" s="710"/>
      <c r="BX109" s="115"/>
      <c r="BY109" s="115"/>
      <c r="BZ109" s="115"/>
      <c r="CA109" s="115"/>
      <c r="CB109" s="115"/>
      <c r="CC109" s="115"/>
      <c r="CD109" s="184"/>
    </row>
    <row r="110" spans="2:82" s="133" customFormat="1" ht="20.100000000000001" hidden="1" customHeight="1" x14ac:dyDescent="0.25">
      <c r="B110" s="748" t="s">
        <v>348</v>
      </c>
      <c r="C110" s="717"/>
      <c r="D110" s="717"/>
      <c r="E110" s="717"/>
      <c r="F110" s="717"/>
      <c r="G110" s="717"/>
      <c r="H110" s="745">
        <f>IF(H108&gt;=0,0,1)</f>
        <v>1</v>
      </c>
      <c r="I110" s="745">
        <f>IF(I108&gt;=0,0,1)</f>
        <v>1</v>
      </c>
      <c r="J110" s="745">
        <f t="shared" ref="J110:BC110" si="122">IF(J108&gt;=0,0,1)</f>
        <v>1</v>
      </c>
      <c r="K110" s="745">
        <f t="shared" si="122"/>
        <v>1</v>
      </c>
      <c r="L110" s="745">
        <f t="shared" si="122"/>
        <v>1</v>
      </c>
      <c r="M110" s="745">
        <f t="shared" si="122"/>
        <v>1</v>
      </c>
      <c r="N110" s="745">
        <f t="shared" si="122"/>
        <v>1</v>
      </c>
      <c r="O110" s="745">
        <f t="shared" si="122"/>
        <v>1</v>
      </c>
      <c r="P110" s="745">
        <f t="shared" si="122"/>
        <v>1</v>
      </c>
      <c r="Q110" s="745">
        <f t="shared" si="122"/>
        <v>1</v>
      </c>
      <c r="R110" s="745">
        <f t="shared" si="122"/>
        <v>1</v>
      </c>
      <c r="S110" s="745">
        <f t="shared" si="122"/>
        <v>1</v>
      </c>
      <c r="T110" s="745">
        <f t="shared" si="122"/>
        <v>1</v>
      </c>
      <c r="U110" s="745">
        <f t="shared" si="122"/>
        <v>1</v>
      </c>
      <c r="V110" s="745">
        <f t="shared" si="122"/>
        <v>1</v>
      </c>
      <c r="W110" s="745">
        <f t="shared" si="122"/>
        <v>1</v>
      </c>
      <c r="X110" s="745">
        <f t="shared" si="122"/>
        <v>1</v>
      </c>
      <c r="Y110" s="745">
        <f t="shared" si="122"/>
        <v>1</v>
      </c>
      <c r="Z110" s="745">
        <f t="shared" si="122"/>
        <v>1</v>
      </c>
      <c r="AA110" s="745">
        <f t="shared" si="122"/>
        <v>1</v>
      </c>
      <c r="AB110" s="745">
        <f t="shared" si="122"/>
        <v>0</v>
      </c>
      <c r="AC110" s="745">
        <f t="shared" si="122"/>
        <v>0</v>
      </c>
      <c r="AD110" s="745">
        <f t="shared" si="122"/>
        <v>0</v>
      </c>
      <c r="AE110" s="745">
        <f t="shared" si="122"/>
        <v>0</v>
      </c>
      <c r="AF110" s="745">
        <f t="shared" si="122"/>
        <v>0</v>
      </c>
      <c r="AG110" s="745">
        <f t="shared" si="122"/>
        <v>0</v>
      </c>
      <c r="AH110" s="745">
        <f t="shared" si="122"/>
        <v>0</v>
      </c>
      <c r="AI110" s="745">
        <f t="shared" si="122"/>
        <v>0</v>
      </c>
      <c r="AJ110" s="745">
        <f t="shared" si="122"/>
        <v>0</v>
      </c>
      <c r="AK110" s="745">
        <f t="shared" si="122"/>
        <v>0</v>
      </c>
      <c r="AL110" s="745">
        <f t="shared" si="122"/>
        <v>0</v>
      </c>
      <c r="AM110" s="745">
        <f t="shared" si="122"/>
        <v>0</v>
      </c>
      <c r="AN110" s="745">
        <f t="shared" si="122"/>
        <v>0</v>
      </c>
      <c r="AO110" s="745">
        <f t="shared" si="122"/>
        <v>0</v>
      </c>
      <c r="AP110" s="745">
        <f t="shared" si="122"/>
        <v>0</v>
      </c>
      <c r="AQ110" s="745">
        <f t="shared" si="122"/>
        <v>0</v>
      </c>
      <c r="AR110" s="745">
        <f t="shared" si="122"/>
        <v>0</v>
      </c>
      <c r="AS110" s="745">
        <f t="shared" si="122"/>
        <v>0</v>
      </c>
      <c r="AT110" s="745">
        <f t="shared" si="122"/>
        <v>0</v>
      </c>
      <c r="AU110" s="745">
        <f t="shared" si="122"/>
        <v>0</v>
      </c>
      <c r="AV110" s="745">
        <f t="shared" si="122"/>
        <v>0</v>
      </c>
      <c r="AW110" s="745">
        <f t="shared" si="122"/>
        <v>0</v>
      </c>
      <c r="AX110" s="745">
        <f t="shared" si="122"/>
        <v>0</v>
      </c>
      <c r="AY110" s="745">
        <f t="shared" si="122"/>
        <v>0</v>
      </c>
      <c r="AZ110" s="745">
        <f t="shared" si="122"/>
        <v>0</v>
      </c>
      <c r="BA110" s="745">
        <f t="shared" si="122"/>
        <v>0</v>
      </c>
      <c r="BB110" s="745">
        <f t="shared" si="122"/>
        <v>0</v>
      </c>
      <c r="BC110" s="745">
        <f t="shared" si="122"/>
        <v>0</v>
      </c>
      <c r="BD110" s="745">
        <f t="shared" ref="BD110:BO110" si="123">IF(BD108&gt;=0,0,1)</f>
        <v>0</v>
      </c>
      <c r="BE110" s="745">
        <f t="shared" si="123"/>
        <v>0</v>
      </c>
      <c r="BF110" s="745">
        <f t="shared" si="123"/>
        <v>0</v>
      </c>
      <c r="BG110" s="745">
        <f t="shared" si="123"/>
        <v>0</v>
      </c>
      <c r="BH110" s="745">
        <f t="shared" si="123"/>
        <v>0</v>
      </c>
      <c r="BI110" s="745">
        <f t="shared" si="123"/>
        <v>0</v>
      </c>
      <c r="BJ110" s="745">
        <f t="shared" si="123"/>
        <v>0</v>
      </c>
      <c r="BK110" s="745">
        <f t="shared" si="123"/>
        <v>0</v>
      </c>
      <c r="BL110" s="745">
        <f t="shared" si="123"/>
        <v>0</v>
      </c>
      <c r="BM110" s="745">
        <f t="shared" si="123"/>
        <v>0</v>
      </c>
      <c r="BN110" s="745">
        <f t="shared" si="123"/>
        <v>0</v>
      </c>
      <c r="BO110" s="745">
        <f t="shared" si="123"/>
        <v>0</v>
      </c>
      <c r="BP110" s="1212"/>
      <c r="BQ110" s="732"/>
      <c r="BR110" s="732"/>
      <c r="BS110" s="732"/>
      <c r="BT110" s="711"/>
      <c r="BU110" s="711"/>
      <c r="BV110" s="719"/>
      <c r="BW110" s="710"/>
      <c r="BX110" s="115"/>
      <c r="BY110" s="115"/>
      <c r="BZ110" s="115"/>
      <c r="CA110" s="115"/>
      <c r="CB110" s="115"/>
      <c r="CC110" s="115"/>
      <c r="CD110" s="184"/>
    </row>
    <row r="111" spans="2:82" s="133" customFormat="1" ht="20.100000000000001" hidden="1" customHeight="1" x14ac:dyDescent="0.25">
      <c r="B111" s="748" t="s">
        <v>345</v>
      </c>
      <c r="C111" s="717"/>
      <c r="D111" s="717"/>
      <c r="E111" s="717"/>
      <c r="F111" s="717"/>
      <c r="G111" s="717"/>
      <c r="H111" s="745">
        <v>1</v>
      </c>
      <c r="I111" s="745">
        <v>2</v>
      </c>
      <c r="J111" s="745">
        <v>3</v>
      </c>
      <c r="K111" s="745">
        <v>4</v>
      </c>
      <c r="L111" s="745">
        <v>5</v>
      </c>
      <c r="M111" s="745">
        <v>6</v>
      </c>
      <c r="N111" s="745">
        <v>7</v>
      </c>
      <c r="O111" s="745">
        <v>8</v>
      </c>
      <c r="P111" s="745">
        <v>9</v>
      </c>
      <c r="Q111" s="745">
        <v>10</v>
      </c>
      <c r="R111" s="745">
        <v>11</v>
      </c>
      <c r="S111" s="745">
        <v>12</v>
      </c>
      <c r="T111" s="745">
        <v>13</v>
      </c>
      <c r="U111" s="745">
        <v>14</v>
      </c>
      <c r="V111" s="745">
        <v>15</v>
      </c>
      <c r="W111" s="745">
        <v>16</v>
      </c>
      <c r="X111" s="745">
        <v>17</v>
      </c>
      <c r="Y111" s="745">
        <v>18</v>
      </c>
      <c r="Z111" s="745">
        <v>19</v>
      </c>
      <c r="AA111" s="745">
        <v>20</v>
      </c>
      <c r="AB111" s="745">
        <v>21</v>
      </c>
      <c r="AC111" s="745">
        <v>22</v>
      </c>
      <c r="AD111" s="745">
        <v>23</v>
      </c>
      <c r="AE111" s="745">
        <v>24</v>
      </c>
      <c r="AF111" s="745">
        <v>25</v>
      </c>
      <c r="AG111" s="745">
        <v>26</v>
      </c>
      <c r="AH111" s="745">
        <v>27</v>
      </c>
      <c r="AI111" s="745">
        <v>28</v>
      </c>
      <c r="AJ111" s="745">
        <v>29</v>
      </c>
      <c r="AK111" s="745">
        <v>30</v>
      </c>
      <c r="AL111" s="745">
        <v>31</v>
      </c>
      <c r="AM111" s="745">
        <v>32</v>
      </c>
      <c r="AN111" s="745">
        <v>33</v>
      </c>
      <c r="AO111" s="745">
        <v>34</v>
      </c>
      <c r="AP111" s="745">
        <v>35</v>
      </c>
      <c r="AQ111" s="745">
        <v>36</v>
      </c>
      <c r="AR111" s="745">
        <v>37</v>
      </c>
      <c r="AS111" s="745">
        <v>38</v>
      </c>
      <c r="AT111" s="745">
        <v>39</v>
      </c>
      <c r="AU111" s="745">
        <v>40</v>
      </c>
      <c r="AV111" s="745">
        <v>41</v>
      </c>
      <c r="AW111" s="745">
        <v>42</v>
      </c>
      <c r="AX111" s="745">
        <v>43</v>
      </c>
      <c r="AY111" s="745">
        <v>44</v>
      </c>
      <c r="AZ111" s="745">
        <v>45</v>
      </c>
      <c r="BA111" s="745">
        <v>46</v>
      </c>
      <c r="BB111" s="745">
        <v>47</v>
      </c>
      <c r="BC111" s="745">
        <v>48</v>
      </c>
      <c r="BD111" s="745">
        <v>49</v>
      </c>
      <c r="BE111" s="745">
        <v>50</v>
      </c>
      <c r="BF111" s="745">
        <v>51</v>
      </c>
      <c r="BG111" s="745">
        <v>52</v>
      </c>
      <c r="BH111" s="745">
        <v>53</v>
      </c>
      <c r="BI111" s="745">
        <v>54</v>
      </c>
      <c r="BJ111" s="745">
        <v>55</v>
      </c>
      <c r="BK111" s="745">
        <v>56</v>
      </c>
      <c r="BL111" s="745">
        <v>57</v>
      </c>
      <c r="BM111" s="745">
        <v>58</v>
      </c>
      <c r="BN111" s="745">
        <v>59</v>
      </c>
      <c r="BO111" s="745">
        <v>60</v>
      </c>
      <c r="BP111" s="1207"/>
      <c r="BQ111" s="732"/>
      <c r="BR111" s="711"/>
      <c r="BS111" s="711"/>
      <c r="BT111" s="711"/>
      <c r="BU111" s="711"/>
      <c r="BV111" s="719"/>
      <c r="BW111" s="710"/>
      <c r="BX111" s="115"/>
      <c r="BY111" s="115"/>
      <c r="BZ111" s="115"/>
      <c r="CA111" s="115"/>
      <c r="CB111" s="115"/>
      <c r="CC111" s="115"/>
      <c r="CD111" s="184"/>
    </row>
    <row r="112" spans="2:82" hidden="1" x14ac:dyDescent="0.25">
      <c r="B112" s="758" t="s">
        <v>349</v>
      </c>
      <c r="C112" s="717"/>
      <c r="D112" s="717"/>
      <c r="E112" s="717"/>
      <c r="F112" s="717"/>
      <c r="G112" s="717"/>
      <c r="H112" s="753">
        <f>SUM(H110:BC110)</f>
        <v>20</v>
      </c>
      <c r="I112" s="710"/>
      <c r="J112" s="710"/>
      <c r="K112" s="710"/>
      <c r="L112" s="710"/>
      <c r="M112" s="710"/>
      <c r="N112" s="710"/>
      <c r="O112" s="710"/>
      <c r="P112" s="710"/>
      <c r="Q112" s="710"/>
      <c r="R112" s="710"/>
      <c r="S112" s="710"/>
      <c r="T112" s="710"/>
      <c r="U112" s="710"/>
      <c r="V112" s="710"/>
      <c r="W112" s="710"/>
      <c r="X112" s="710"/>
      <c r="Y112" s="710"/>
      <c r="Z112" s="710"/>
      <c r="AA112" s="710"/>
      <c r="AB112" s="710"/>
      <c r="AC112" s="710"/>
      <c r="AD112" s="710"/>
      <c r="AE112" s="710"/>
      <c r="AF112" s="710"/>
      <c r="AG112" s="710"/>
      <c r="AH112" s="710"/>
      <c r="AI112" s="710"/>
      <c r="AJ112" s="710"/>
      <c r="AK112" s="710"/>
      <c r="AL112" s="710"/>
      <c r="AM112" s="710"/>
      <c r="AN112" s="710"/>
      <c r="AO112" s="710"/>
      <c r="AP112" s="710"/>
      <c r="AQ112" s="710"/>
      <c r="AR112" s="710"/>
      <c r="AS112" s="710"/>
      <c r="AT112" s="710"/>
      <c r="AU112" s="710"/>
      <c r="AV112" s="710"/>
      <c r="AW112" s="710"/>
      <c r="AX112" s="710"/>
      <c r="AY112" s="710"/>
      <c r="AZ112" s="710"/>
      <c r="BA112" s="710"/>
      <c r="BB112" s="710"/>
      <c r="BC112" s="710"/>
      <c r="BD112" s="710"/>
      <c r="BE112" s="710"/>
      <c r="BF112" s="710"/>
      <c r="BG112" s="710"/>
      <c r="BH112" s="710"/>
      <c r="BI112" s="710"/>
      <c r="BJ112" s="710"/>
      <c r="BK112" s="710"/>
      <c r="BL112" s="710"/>
      <c r="BM112" s="710"/>
      <c r="BN112" s="710"/>
      <c r="BO112" s="710"/>
      <c r="BP112" s="1207"/>
      <c r="BQ112" s="732"/>
      <c r="BR112" s="732"/>
      <c r="BS112" s="732"/>
      <c r="BT112" s="711"/>
      <c r="BU112" s="711"/>
      <c r="BV112" s="719"/>
      <c r="BW112" s="710"/>
    </row>
    <row r="113" spans="2:75" s="133" customFormat="1" hidden="1" x14ac:dyDescent="0.25">
      <c r="B113" s="758" t="s">
        <v>350</v>
      </c>
      <c r="C113" s="717"/>
      <c r="D113" s="717"/>
      <c r="E113" s="717"/>
      <c r="F113" s="717"/>
      <c r="G113" s="717"/>
      <c r="H113" s="753">
        <f>SUM(G107:BC107)</f>
        <v>263286.4526350802</v>
      </c>
      <c r="I113" s="747"/>
      <c r="J113" s="747"/>
      <c r="K113" s="738"/>
      <c r="L113" s="738"/>
      <c r="M113" s="738"/>
      <c r="N113" s="738"/>
      <c r="O113" s="738"/>
      <c r="P113" s="738"/>
      <c r="Q113" s="738"/>
      <c r="R113" s="738"/>
      <c r="S113" s="738"/>
      <c r="T113" s="739"/>
      <c r="U113" s="738"/>
      <c r="V113" s="738"/>
      <c r="W113" s="738"/>
      <c r="X113" s="738"/>
      <c r="Y113" s="738"/>
      <c r="Z113" s="738"/>
      <c r="AA113" s="738"/>
      <c r="AB113" s="738"/>
      <c r="AC113" s="738"/>
      <c r="AD113" s="738"/>
      <c r="AE113" s="738"/>
      <c r="AF113" s="739"/>
      <c r="AG113" s="738"/>
      <c r="AH113" s="738"/>
      <c r="AI113" s="738"/>
      <c r="AJ113" s="738"/>
      <c r="AK113" s="738"/>
      <c r="AL113" s="738"/>
      <c r="AM113" s="738"/>
      <c r="AN113" s="738"/>
      <c r="AO113" s="738"/>
      <c r="AP113" s="738"/>
      <c r="AQ113" s="738"/>
      <c r="AR113" s="738"/>
      <c r="AS113" s="738"/>
      <c r="AT113" s="738"/>
      <c r="AU113" s="738"/>
      <c r="AV113" s="738"/>
      <c r="AW113" s="738"/>
      <c r="AX113" s="738"/>
      <c r="AY113" s="738"/>
      <c r="AZ113" s="738"/>
      <c r="BA113" s="738"/>
      <c r="BB113" s="738"/>
      <c r="BC113" s="738"/>
      <c r="BD113" s="738"/>
      <c r="BE113" s="738"/>
      <c r="BF113" s="738"/>
      <c r="BG113" s="738"/>
      <c r="BH113" s="738"/>
      <c r="BI113" s="738"/>
      <c r="BJ113" s="738"/>
      <c r="BK113" s="738"/>
      <c r="BL113" s="738"/>
      <c r="BM113" s="738"/>
      <c r="BN113" s="738"/>
      <c r="BO113" s="738"/>
      <c r="BP113" s="1207"/>
      <c r="BQ113" s="711"/>
      <c r="BR113" s="711"/>
      <c r="BS113" s="711"/>
      <c r="BT113" s="711"/>
      <c r="BU113" s="711"/>
      <c r="BV113" s="719"/>
      <c r="BW113" s="710"/>
    </row>
    <row r="114" spans="2:75" s="133" customFormat="1" x14ac:dyDescent="0.25">
      <c r="B114" s="710"/>
      <c r="C114" s="710"/>
      <c r="D114" s="710"/>
      <c r="E114" s="710"/>
      <c r="F114" s="710"/>
      <c r="G114" s="710"/>
      <c r="H114" s="747"/>
      <c r="I114" s="747"/>
      <c r="J114" s="747"/>
      <c r="K114" s="738"/>
      <c r="L114" s="738"/>
      <c r="M114" s="738"/>
      <c r="N114" s="738"/>
      <c r="O114" s="738"/>
      <c r="P114" s="738"/>
      <c r="Q114" s="738"/>
      <c r="R114" s="738"/>
      <c r="S114" s="738"/>
      <c r="T114" s="739"/>
      <c r="U114" s="738"/>
      <c r="V114" s="738"/>
      <c r="W114" s="738"/>
      <c r="X114" s="738"/>
      <c r="Y114" s="738"/>
      <c r="Z114" s="738"/>
      <c r="AA114" s="738"/>
      <c r="AB114" s="738"/>
      <c r="AC114" s="738"/>
      <c r="AD114" s="738"/>
      <c r="AE114" s="738"/>
      <c r="AF114" s="739"/>
      <c r="AG114" s="738"/>
      <c r="AH114" s="738"/>
      <c r="AI114" s="738"/>
      <c r="AJ114" s="738"/>
      <c r="AK114" s="738"/>
      <c r="AL114" s="738"/>
      <c r="AM114" s="738"/>
      <c r="AN114" s="738"/>
      <c r="AO114" s="738"/>
      <c r="AP114" s="738"/>
      <c r="AQ114" s="738"/>
      <c r="AR114" s="738"/>
      <c r="AS114" s="738"/>
      <c r="AT114" s="738"/>
      <c r="AU114" s="738"/>
      <c r="AV114" s="738"/>
      <c r="AW114" s="738"/>
      <c r="AX114" s="738"/>
      <c r="AY114" s="738"/>
      <c r="AZ114" s="738"/>
      <c r="BA114" s="738"/>
      <c r="BB114" s="738"/>
      <c r="BC114" s="738"/>
      <c r="BD114" s="738"/>
      <c r="BE114" s="738"/>
      <c r="BF114" s="738"/>
      <c r="BG114" s="738"/>
      <c r="BH114" s="738"/>
      <c r="BI114" s="738"/>
      <c r="BJ114" s="738"/>
      <c r="BK114" s="738"/>
      <c r="BL114" s="738"/>
      <c r="BM114" s="738"/>
      <c r="BN114" s="738"/>
      <c r="BO114" s="738"/>
      <c r="BP114" s="1207"/>
      <c r="BQ114" s="732"/>
      <c r="BR114" s="754"/>
      <c r="BS114" s="754"/>
      <c r="BT114" s="711"/>
      <c r="BU114" s="711"/>
      <c r="BV114" s="719"/>
      <c r="BW114" s="710"/>
    </row>
    <row r="115" spans="2:75" s="205" customFormat="1" x14ac:dyDescent="0.25">
      <c r="B115" s="1523" t="s">
        <v>351</v>
      </c>
      <c r="C115" s="202"/>
      <c r="D115" s="202"/>
      <c r="E115" s="202"/>
      <c r="F115" s="202"/>
      <c r="G115" s="202"/>
      <c r="H115" s="1524" t="str">
        <f t="shared" ref="H115:AM115" si="124">IFERROR(H84/H5,"")</f>
        <v/>
      </c>
      <c r="I115" s="1524">
        <f t="shared" si="124"/>
        <v>-1.7495553155145347</v>
      </c>
      <c r="J115" s="1524">
        <f t="shared" si="124"/>
        <v>-0.66665026950524575</v>
      </c>
      <c r="K115" s="1524">
        <f t="shared" si="124"/>
        <v>-0.30568192083548251</v>
      </c>
      <c r="L115" s="1524">
        <f t="shared" si="124"/>
        <v>-0.13682254089454784</v>
      </c>
      <c r="M115" s="1524">
        <f t="shared" si="124"/>
        <v>-3.8314185625535992E-2</v>
      </c>
      <c r="N115" s="1524">
        <f t="shared" si="124"/>
        <v>2.4113974729393178E-2</v>
      </c>
      <c r="O115" s="1524">
        <f t="shared" si="124"/>
        <v>6.0566974509912011E-2</v>
      </c>
      <c r="P115" s="1524">
        <f t="shared" si="124"/>
        <v>8.5128229336061886E-2</v>
      </c>
      <c r="Q115" s="1524">
        <f t="shared" si="124"/>
        <v>0.1063066124263385</v>
      </c>
      <c r="R115" s="1524">
        <f t="shared" si="124"/>
        <v>0.1211113308021363</v>
      </c>
      <c r="S115" s="1524">
        <f t="shared" si="124"/>
        <v>0.1332190009221188</v>
      </c>
      <c r="T115" s="1524">
        <f t="shared" si="124"/>
        <v>7.3414099353205628E-2</v>
      </c>
      <c r="U115" s="1524">
        <f t="shared" si="124"/>
        <v>5.9535325606450418E-2</v>
      </c>
      <c r="V115" s="1524">
        <f t="shared" si="124"/>
        <v>7.9828803003854767E-2</v>
      </c>
      <c r="W115" s="1524">
        <f t="shared" si="124"/>
        <v>9.8379762553569033E-2</v>
      </c>
      <c r="X115" s="1524">
        <f t="shared" si="124"/>
        <v>0.11352372932107629</v>
      </c>
      <c r="Y115" s="1524">
        <f t="shared" si="124"/>
        <v>0.12675138533944702</v>
      </c>
      <c r="Z115" s="1524">
        <f t="shared" si="124"/>
        <v>0.11596631819742377</v>
      </c>
      <c r="AA115" s="1524">
        <f t="shared" si="124"/>
        <v>0.10550037933604171</v>
      </c>
      <c r="AB115" s="1524">
        <f t="shared" si="124"/>
        <v>0.11618210868366827</v>
      </c>
      <c r="AC115" s="1524">
        <f t="shared" si="124"/>
        <v>0.12624156944284359</v>
      </c>
      <c r="AD115" s="1524">
        <f t="shared" si="124"/>
        <v>0.13567786027070955</v>
      </c>
      <c r="AE115" s="1524">
        <f t="shared" si="124"/>
        <v>0.14816726838478178</v>
      </c>
      <c r="AF115" s="1524">
        <f t="shared" si="124"/>
        <v>0.12321498987476176</v>
      </c>
      <c r="AG115" s="1524">
        <f t="shared" si="124"/>
        <v>0.11382525128459753</v>
      </c>
      <c r="AH115" s="1524">
        <f t="shared" si="124"/>
        <v>0.12085131995981029</v>
      </c>
      <c r="AI115" s="1524">
        <f t="shared" si="124"/>
        <v>0.12761395919288812</v>
      </c>
      <c r="AJ115" s="1524">
        <f t="shared" si="124"/>
        <v>0.13413420107713803</v>
      </c>
      <c r="AK115" s="1524">
        <f t="shared" si="124"/>
        <v>0.14293651539467578</v>
      </c>
      <c r="AL115" s="1524">
        <f t="shared" si="124"/>
        <v>0.12754373947575409</v>
      </c>
      <c r="AM115" s="1524">
        <f t="shared" si="124"/>
        <v>0.11066742505481579</v>
      </c>
      <c r="AN115" s="1524">
        <f t="shared" ref="AN115:BO115" si="125">IFERROR(AN84/AN5,"")</f>
        <v>0.1213113683312385</v>
      </c>
      <c r="AO115" s="1524">
        <f t="shared" si="125"/>
        <v>0.13122949245005663</v>
      </c>
      <c r="AP115" s="1524">
        <f t="shared" si="125"/>
        <v>0.14046789931078082</v>
      </c>
      <c r="AQ115" s="1524">
        <f t="shared" si="125"/>
        <v>0.15030076293014361</v>
      </c>
      <c r="AR115" s="1524">
        <f t="shared" si="125"/>
        <v>0.12959297525746322</v>
      </c>
      <c r="AS115" s="1524">
        <f t="shared" si="125"/>
        <v>0.12167986177529712</v>
      </c>
      <c r="AT115" s="1524">
        <f t="shared" si="125"/>
        <v>0.12879046452652743</v>
      </c>
      <c r="AU115" s="1524">
        <f t="shared" si="125"/>
        <v>0.13554386664574827</v>
      </c>
      <c r="AV115" s="1524">
        <f t="shared" si="125"/>
        <v>0.14195653926748805</v>
      </c>
      <c r="AW115" s="1524">
        <f t="shared" si="125"/>
        <v>0.15040738938442791</v>
      </c>
      <c r="AX115" s="1524">
        <f t="shared" si="125"/>
        <v>0.1363719536516679</v>
      </c>
      <c r="AY115" s="1524">
        <f t="shared" si="125"/>
        <v>0.12082658534009549</v>
      </c>
      <c r="AZ115" s="1524">
        <f t="shared" si="125"/>
        <v>0.13065763566768743</v>
      </c>
      <c r="BA115" s="1524">
        <f t="shared" si="125"/>
        <v>0.13982010858205982</v>
      </c>
      <c r="BB115" s="1524">
        <f t="shared" si="125"/>
        <v>0.14835650928869121</v>
      </c>
      <c r="BC115" s="1524">
        <f t="shared" si="125"/>
        <v>0.15738837106611908</v>
      </c>
      <c r="BD115" s="1524">
        <f t="shared" si="125"/>
        <v>0.13981347332487518</v>
      </c>
      <c r="BE115" s="1524">
        <f t="shared" si="125"/>
        <v>0.13256979404533514</v>
      </c>
      <c r="BF115" s="1524">
        <f t="shared" si="125"/>
        <v>0.13901916916133139</v>
      </c>
      <c r="BG115" s="1524">
        <f t="shared" si="125"/>
        <v>0.14514228118028244</v>
      </c>
      <c r="BH115" s="1524">
        <f t="shared" si="125"/>
        <v>0.1509541700409287</v>
      </c>
      <c r="BI115" s="1524">
        <f t="shared" si="125"/>
        <v>0.15862255131853589</v>
      </c>
      <c r="BJ115" s="1524">
        <f t="shared" si="125"/>
        <v>0.14579955926904486</v>
      </c>
      <c r="BK115" s="1524">
        <f t="shared" si="125"/>
        <v>0.13160401232708197</v>
      </c>
      <c r="BL115" s="1524">
        <f t="shared" si="125"/>
        <v>0.14053734938115872</v>
      </c>
      <c r="BM115" s="1524">
        <f t="shared" si="125"/>
        <v>0.14886017645904256</v>
      </c>
      <c r="BN115" s="1524">
        <f t="shared" si="125"/>
        <v>0.15661124476291183</v>
      </c>
      <c r="BO115" s="1524">
        <f t="shared" si="125"/>
        <v>0.16481253926603837</v>
      </c>
      <c r="BP115" s="1220"/>
      <c r="BQ115" s="1524">
        <f>BQ84/BQ5</f>
        <v>1.6681466564612793E-3</v>
      </c>
      <c r="BR115" s="1524">
        <f>BR84/BR5</f>
        <v>0.1123573688411101</v>
      </c>
      <c r="BS115" s="1524">
        <f>BS84/BS5</f>
        <v>0.12963106268701563</v>
      </c>
      <c r="BT115" s="1524">
        <f>BT84/BT5</f>
        <v>0.13770590556008142</v>
      </c>
      <c r="BU115" s="1524">
        <f>BU84/BU5</f>
        <v>0.14703130246794394</v>
      </c>
      <c r="BV115" s="755"/>
      <c r="BW115" s="1524">
        <f>AVERAGE(BQ115:BU115)</f>
        <v>0.10567875724252247</v>
      </c>
    </row>
    <row r="116" spans="2:75" collapsed="1" x14ac:dyDescent="0.25">
      <c r="BP116" s="1152"/>
      <c r="BQ116" s="115"/>
      <c r="BR116" s="115"/>
      <c r="BS116" s="115"/>
      <c r="BT116" s="115"/>
      <c r="BU116" s="115"/>
    </row>
    <row r="117" spans="2:75" s="133" customFormat="1" x14ac:dyDescent="0.25">
      <c r="H117" s="134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34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34"/>
      <c r="AG117" s="110"/>
      <c r="AH117" s="110"/>
      <c r="AI117" s="159"/>
      <c r="AJ117" s="159"/>
      <c r="AK117" s="159"/>
      <c r="AL117" s="159"/>
      <c r="AM117" s="159"/>
      <c r="AN117" s="159"/>
      <c r="AO117" s="159"/>
      <c r="AP117" s="159"/>
      <c r="AQ117" s="160"/>
      <c r="AR117" s="159"/>
      <c r="AS117" s="159"/>
      <c r="AT117" s="159"/>
      <c r="AU117" s="159"/>
      <c r="AV117" s="159"/>
      <c r="AW117" s="159"/>
      <c r="AX117" s="159"/>
      <c r="AY117" s="159"/>
      <c r="AZ117" s="159"/>
      <c r="BA117" s="159"/>
      <c r="BB117" s="159"/>
      <c r="BC117" s="160"/>
      <c r="BD117" s="159"/>
      <c r="BE117" s="160"/>
      <c r="BF117" s="159"/>
      <c r="BG117" s="160"/>
      <c r="BH117" s="159"/>
      <c r="BI117" s="160"/>
      <c r="BJ117" s="159"/>
      <c r="BK117" s="160"/>
      <c r="BL117" s="159"/>
      <c r="BM117" s="160"/>
      <c r="BN117" s="159"/>
      <c r="BO117" s="160"/>
      <c r="BP117" s="1152"/>
      <c r="BV117" s="135"/>
    </row>
    <row r="118" spans="2:75" ht="63.95" customHeight="1" collapsed="1" thickBot="1" x14ac:dyDescent="0.3">
      <c r="B118" s="1657" t="s">
        <v>352</v>
      </c>
      <c r="C118" s="1657"/>
      <c r="D118" s="1657"/>
      <c r="E118" s="1657"/>
      <c r="F118" s="1657"/>
      <c r="G118" s="1657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0"/>
      <c r="BK118" s="110"/>
      <c r="BL118" s="110"/>
      <c r="BM118" s="110"/>
      <c r="BN118" s="110"/>
      <c r="BO118" s="110"/>
      <c r="BP118" s="1152"/>
      <c r="BQ118" s="114" t="s">
        <v>353</v>
      </c>
      <c r="BS118" s="173"/>
      <c r="BT118" s="1221"/>
    </row>
    <row r="119" spans="2:75" x14ac:dyDescent="0.25">
      <c r="B119" s="139"/>
      <c r="C119" s="108"/>
      <c r="D119" s="108"/>
      <c r="E119" s="108"/>
      <c r="F119" s="108"/>
      <c r="G119" s="108"/>
      <c r="H119" s="675" t="s">
        <v>354</v>
      </c>
      <c r="I119" s="680">
        <v>1500</v>
      </c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0"/>
      <c r="BK119" s="110"/>
      <c r="BL119" s="110"/>
      <c r="BM119" s="110"/>
      <c r="BN119" s="110"/>
      <c r="BO119" s="110"/>
      <c r="BP119" s="1152"/>
      <c r="BQ119" s="1534">
        <f>BQ5/12</f>
        <v>41330.565411678013</v>
      </c>
      <c r="BR119" s="1534">
        <f t="shared" ref="BR119:BT119" si="126">BR5/12</f>
        <v>79379.983849372293</v>
      </c>
      <c r="BS119" s="1534">
        <f t="shared" si="126"/>
        <v>95123.656802708865</v>
      </c>
      <c r="BT119" s="1534">
        <f t="shared" si="126"/>
        <v>103162.62306528034</v>
      </c>
      <c r="BU119" s="1534"/>
    </row>
    <row r="120" spans="2:75" x14ac:dyDescent="0.25">
      <c r="B120" s="108"/>
      <c r="C120" s="108"/>
      <c r="D120" s="108"/>
      <c r="E120" s="108"/>
      <c r="F120" s="108"/>
      <c r="G120" s="108"/>
      <c r="H120" s="676" t="s">
        <v>355</v>
      </c>
      <c r="I120" s="677">
        <v>750</v>
      </c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0"/>
      <c r="BK120" s="110"/>
      <c r="BL120" s="110"/>
      <c r="BM120" s="110"/>
      <c r="BN120" s="110"/>
      <c r="BO120" s="110"/>
      <c r="BP120" s="1152"/>
      <c r="BS120" s="173"/>
      <c r="BT120" s="1221"/>
    </row>
    <row r="121" spans="2:75" ht="20.25" thickBot="1" x14ac:dyDescent="0.3">
      <c r="B121" s="108"/>
      <c r="C121" s="108"/>
      <c r="D121" s="108"/>
      <c r="E121" s="108"/>
      <c r="F121" s="108"/>
      <c r="G121" s="108"/>
      <c r="H121" s="678" t="s">
        <v>356</v>
      </c>
      <c r="I121" s="679">
        <v>6200</v>
      </c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0"/>
      <c r="BK121" s="110"/>
      <c r="BL121" s="110"/>
      <c r="BM121" s="110"/>
      <c r="BN121" s="110"/>
      <c r="BO121" s="110"/>
      <c r="BP121" s="1152"/>
      <c r="BQ121" s="164" t="s">
        <v>357</v>
      </c>
      <c r="BR121" s="213"/>
      <c r="BS121" s="187"/>
      <c r="BT121" s="1535">
        <f>((BT84/BQ84)^(1/4))-1</f>
        <v>2.7887185248903292</v>
      </c>
      <c r="BU121" s="186"/>
    </row>
    <row r="122" spans="2:75" x14ac:dyDescent="0.25">
      <c r="F122" s="108"/>
      <c r="G122" s="108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52"/>
      <c r="BQ122" s="165"/>
      <c r="BR122" s="1222"/>
      <c r="BS122" s="1223"/>
      <c r="BT122" s="166"/>
      <c r="BU122" s="156"/>
    </row>
    <row r="123" spans="2:75" x14ac:dyDescent="0.25">
      <c r="BP123" s="1152"/>
    </row>
    <row r="124" spans="2:75" x14ac:dyDescent="0.25">
      <c r="BP124" s="1152"/>
    </row>
    <row r="125" spans="2:75" x14ac:dyDescent="0.25">
      <c r="BP125" s="1152"/>
    </row>
    <row r="126" spans="2:75" x14ac:dyDescent="0.25">
      <c r="BP126" s="1152"/>
    </row>
    <row r="127" spans="2:75" x14ac:dyDescent="0.25">
      <c r="BP127" s="1152"/>
    </row>
  </sheetData>
  <sheetProtection formatCells="0" formatColumns="0" formatRows="0" insertColumns="0" insertRows="0" insertHyperlinks="0" deleteColumns="0" deleteRows="0" sort="0" autoFilter="0" pivotTables="0"/>
  <customSheetViews>
    <customSheetView guid="{A7E64B45-1F29-6F49-B828-DDF1BEBA4233}" scale="125" showGridLines="0" fitToPage="1" hiddenRows="1">
      <pane xSplit="7" ySplit="3.0625" topLeftCell="H41" activePane="bottomRight" state="frozenSplit"/>
      <selection pane="bottomRight" activeCell="A3" sqref="A3:XFD78"/>
      <pageMargins left="0" right="0" top="0" bottom="0" header="0" footer="0"/>
      <printOptions horizontalCentered="1"/>
      <pageSetup paperSize="9" scale="14" orientation="portrait"/>
      <headerFooter alignWithMargins="0">
        <oddFooter>&amp;LOs numeros apresentados são projeções baseados em dados reais, porém não servem como garantia ou compromisso de resultado aos franqueados</oddFooter>
      </headerFooter>
    </customSheetView>
    <customSheetView guid="{0F0F502C-9F0F-46A5-8736-2DCA4758A130}" scale="90" showPageBreaks="1" showGridLines="0" fitToPage="1" printArea="1" hiddenRows="1">
      <pane xSplit="7" ySplit="3" topLeftCell="H4" activePane="bottomRight" state="frozenSplit"/>
      <selection pane="bottomRight" activeCell="I121" sqref="I121"/>
      <pageMargins left="0" right="0" top="0" bottom="0" header="0" footer="0"/>
      <printOptions horizontalCentered="1"/>
      <pageSetup paperSize="9" scale="15" orientation="portrait" r:id="rId1"/>
      <headerFooter alignWithMargins="0">
        <oddFooter>&amp;LOs numeros apresentados são projeções baseados em dados reais, porém não servem como garantia ou compromisso de resultado aos franqueados</oddFooter>
      </headerFooter>
    </customSheetView>
  </customSheetViews>
  <mergeCells count="15">
    <mergeCell ref="CG2:CG3"/>
    <mergeCell ref="H98:J98"/>
    <mergeCell ref="D18:F18"/>
    <mergeCell ref="D19:F19"/>
    <mergeCell ref="D20:F20"/>
    <mergeCell ref="F85:G85"/>
    <mergeCell ref="B118:G118"/>
    <mergeCell ref="B1:G1"/>
    <mergeCell ref="B2:G3"/>
    <mergeCell ref="F100:G100"/>
    <mergeCell ref="BW2:BW3"/>
    <mergeCell ref="D21:F21"/>
    <mergeCell ref="D22:F22"/>
    <mergeCell ref="D25:F25"/>
    <mergeCell ref="D26:F26"/>
  </mergeCells>
  <phoneticPr fontId="23" type="noConversion"/>
  <dataValidations count="2">
    <dataValidation type="list" allowBlank="1" showInputMessage="1" showErrorMessage="1" sqref="B19:B22">
      <formula1>PG</formula1>
    </dataValidation>
    <dataValidation type="list" allowBlank="1" showInputMessage="1" showErrorMessage="1" sqref="G26">
      <formula1>"Ft Bruto,Fluxo Cx"</formula1>
    </dataValidation>
  </dataValidations>
  <printOptions horizontalCentered="1"/>
  <pageMargins left="0.39000000000000007" right="0" top="0" bottom="0" header="0" footer="0"/>
  <pageSetup paperSize="9" scale="15" orientation="portrait" r:id="rId2"/>
  <headerFooter alignWithMargins="0">
    <oddFooter>&amp;LOs numeros apresentados são projeções baseados em dados reais, porém não servem como garantia ou compromisso de resultado aos franqueados</oddFooter>
  </headerFooter>
  <ignoredErrors>
    <ignoredError sqref="CF28 CF36 CF70 CF84 CF31:CF34 CF74:CF75 CF80 CA35 CA18 CA71:CA72 CA30 CF71:CG72 CF18:CG18 CF30:CG30 CF35:CG35 CF83:CG83 CF76:CG76 CA76" formula="1"/>
  </ignoredErrors>
  <drawing r:id="rId3"/>
  <legacy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6">
    <tabColor rgb="FF00B050"/>
    <pageSetUpPr fitToPage="1"/>
  </sheetPr>
  <dimension ref="A1:CH137"/>
  <sheetViews>
    <sheetView showGridLines="0" zoomScale="60" zoomScaleNormal="60" zoomScaleSheetLayoutView="25" zoomScalePageLayoutView="90" workbookViewId="0">
      <pane xSplit="7" ySplit="3" topLeftCell="H4" activePane="bottomRight" state="frozen"/>
      <selection pane="topRight" activeCell="C41" sqref="C41:H41"/>
      <selection pane="bottomLeft" activeCell="C41" sqref="C41:H41"/>
      <selection pane="bottomRight" activeCell="B2" sqref="B2:G3"/>
    </sheetView>
  </sheetViews>
  <sheetFormatPr defaultColWidth="8.83203125" defaultRowHeight="19.5" outlineLevelRow="1" outlineLevelCol="1" x14ac:dyDescent="0.25"/>
  <cols>
    <col min="1" max="1" width="3.5" style="108" customWidth="1"/>
    <col min="2" max="2" width="69.33203125" style="109" customWidth="1"/>
    <col min="3" max="3" width="27" style="109" bestFit="1" customWidth="1"/>
    <col min="4" max="4" width="14.33203125" style="109" customWidth="1"/>
    <col min="5" max="5" width="21" style="109" bestFit="1" customWidth="1"/>
    <col min="6" max="6" width="15.6640625" style="109" bestFit="1" customWidth="1"/>
    <col min="7" max="7" width="19" style="110" bestFit="1" customWidth="1"/>
    <col min="8" max="8" width="20.33203125" style="110" customWidth="1"/>
    <col min="9" max="9" width="25" style="111" bestFit="1" customWidth="1" outlineLevel="1"/>
    <col min="10" max="12" width="21.5" style="109" customWidth="1" outlineLevel="1"/>
    <col min="13" max="16" width="23.83203125" style="109" customWidth="1" outlineLevel="1"/>
    <col min="17" max="17" width="21" style="109" bestFit="1" customWidth="1" outlineLevel="1"/>
    <col min="18" max="20" width="21.5" style="109" customWidth="1" outlineLevel="1"/>
    <col min="21" max="21" width="21.5" style="111" customWidth="1" outlineLevel="1"/>
    <col min="22" max="24" width="21.5" style="109" customWidth="1" outlineLevel="1"/>
    <col min="25" max="30" width="20.6640625" style="109" customWidth="1" outlineLevel="1"/>
    <col min="31" max="31" width="21.33203125" style="109" customWidth="1" outlineLevel="1"/>
    <col min="32" max="32" width="22.6640625" style="109" customWidth="1" outlineLevel="1"/>
    <col min="33" max="33" width="22.6640625" style="111" customWidth="1" outlineLevel="1"/>
    <col min="34" max="68" width="22.6640625" style="109" customWidth="1" outlineLevel="1"/>
    <col min="69" max="69" width="2.33203125" style="112" customWidth="1" outlineLevel="1"/>
    <col min="70" max="70" width="26.33203125" style="108" customWidth="1"/>
    <col min="71" max="73" width="25" style="108" bestFit="1" customWidth="1"/>
    <col min="74" max="74" width="25" style="108" customWidth="1"/>
    <col min="75" max="75" width="1.6640625" style="112" customWidth="1"/>
    <col min="76" max="76" width="25" style="108" bestFit="1" customWidth="1"/>
    <col min="77" max="77" width="6.6640625" style="115" customWidth="1"/>
    <col min="78" max="78" width="5" style="115" customWidth="1"/>
    <col min="79" max="79" width="5.1640625" style="115" customWidth="1"/>
    <col min="80" max="81" width="21" style="173" bestFit="1" customWidth="1"/>
    <col min="82" max="83" width="17.6640625" style="173" bestFit="1" customWidth="1"/>
    <col min="84" max="84" width="17.6640625" style="173" customWidth="1"/>
    <col min="85" max="85" width="1.6640625" style="112" customWidth="1"/>
    <col min="86" max="86" width="15.33203125" style="173" bestFit="1" customWidth="1"/>
    <col min="87" max="16384" width="8.83203125" style="108"/>
  </cols>
  <sheetData>
    <row r="1" spans="2:86" s="86" customFormat="1" ht="67.5" customHeight="1" x14ac:dyDescent="0.25">
      <c r="B1" s="1692" t="s">
        <v>358</v>
      </c>
      <c r="C1" s="1692"/>
      <c r="D1" s="1692"/>
      <c r="E1" s="1692"/>
      <c r="F1" s="1692"/>
      <c r="G1" s="1692"/>
      <c r="H1" s="759"/>
      <c r="I1" s="1224"/>
      <c r="J1" s="1224"/>
      <c r="K1" s="1224"/>
      <c r="L1" s="1224"/>
      <c r="M1" s="1224"/>
      <c r="N1" s="1224"/>
      <c r="O1" s="1224"/>
      <c r="P1" s="1224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1585" t="s">
        <v>309</v>
      </c>
      <c r="CC1" s="1585"/>
      <c r="CD1" s="1585"/>
      <c r="CE1" s="1585"/>
      <c r="CF1" s="1585"/>
      <c r="CG1" s="230"/>
      <c r="CH1" s="231"/>
    </row>
    <row r="2" spans="2:86" s="844" customFormat="1" x14ac:dyDescent="0.25">
      <c r="B2" s="1659" t="s">
        <v>175</v>
      </c>
      <c r="C2" s="1660"/>
      <c r="D2" s="1660"/>
      <c r="E2" s="1660"/>
      <c r="F2" s="1660"/>
      <c r="G2" s="1660"/>
      <c r="H2" s="1699"/>
      <c r="I2" s="1482" t="s">
        <v>77</v>
      </c>
      <c r="J2" s="1482" t="s">
        <v>77</v>
      </c>
      <c r="K2" s="1482" t="s">
        <v>77</v>
      </c>
      <c r="L2" s="1482" t="s">
        <v>77</v>
      </c>
      <c r="M2" s="1482" t="s">
        <v>77</v>
      </c>
      <c r="N2" s="1482" t="s">
        <v>77</v>
      </c>
      <c r="O2" s="1482" t="s">
        <v>77</v>
      </c>
      <c r="P2" s="1482" t="s">
        <v>77</v>
      </c>
      <c r="Q2" s="1482" t="s">
        <v>77</v>
      </c>
      <c r="R2" s="1482" t="s">
        <v>77</v>
      </c>
      <c r="S2" s="1482" t="s">
        <v>77</v>
      </c>
      <c r="T2" s="1482" t="s">
        <v>77</v>
      </c>
      <c r="U2" s="1482" t="s">
        <v>80</v>
      </c>
      <c r="V2" s="1482" t="s">
        <v>80</v>
      </c>
      <c r="W2" s="1482" t="s">
        <v>80</v>
      </c>
      <c r="X2" s="1482" t="s">
        <v>80</v>
      </c>
      <c r="Y2" s="1482" t="s">
        <v>80</v>
      </c>
      <c r="Z2" s="1482" t="s">
        <v>80</v>
      </c>
      <c r="AA2" s="1482" t="s">
        <v>80</v>
      </c>
      <c r="AB2" s="1482" t="s">
        <v>80</v>
      </c>
      <c r="AC2" s="1482" t="s">
        <v>80</v>
      </c>
      <c r="AD2" s="1482" t="s">
        <v>80</v>
      </c>
      <c r="AE2" s="1482" t="s">
        <v>80</v>
      </c>
      <c r="AF2" s="1482" t="s">
        <v>80</v>
      </c>
      <c r="AG2" s="1482" t="s">
        <v>81</v>
      </c>
      <c r="AH2" s="1482" t="s">
        <v>81</v>
      </c>
      <c r="AI2" s="1482" t="s">
        <v>81</v>
      </c>
      <c r="AJ2" s="1482" t="s">
        <v>81</v>
      </c>
      <c r="AK2" s="1482" t="s">
        <v>81</v>
      </c>
      <c r="AL2" s="1482" t="s">
        <v>81</v>
      </c>
      <c r="AM2" s="1482" t="s">
        <v>81</v>
      </c>
      <c r="AN2" s="1482" t="s">
        <v>81</v>
      </c>
      <c r="AO2" s="1482" t="s">
        <v>81</v>
      </c>
      <c r="AP2" s="1482" t="s">
        <v>81</v>
      </c>
      <c r="AQ2" s="1482" t="s">
        <v>81</v>
      </c>
      <c r="AR2" s="1482" t="s">
        <v>81</v>
      </c>
      <c r="AS2" s="1482" t="s">
        <v>82</v>
      </c>
      <c r="AT2" s="1482" t="s">
        <v>82</v>
      </c>
      <c r="AU2" s="1482" t="s">
        <v>82</v>
      </c>
      <c r="AV2" s="1482" t="s">
        <v>82</v>
      </c>
      <c r="AW2" s="1482" t="s">
        <v>82</v>
      </c>
      <c r="AX2" s="1482" t="s">
        <v>82</v>
      </c>
      <c r="AY2" s="1482" t="s">
        <v>82</v>
      </c>
      <c r="AZ2" s="1482" t="s">
        <v>82</v>
      </c>
      <c r="BA2" s="1482" t="s">
        <v>82</v>
      </c>
      <c r="BB2" s="1482" t="s">
        <v>82</v>
      </c>
      <c r="BC2" s="1482" t="s">
        <v>82</v>
      </c>
      <c r="BD2" s="1482" t="s">
        <v>82</v>
      </c>
      <c r="BE2" s="1482" t="s">
        <v>83</v>
      </c>
      <c r="BF2" s="1482" t="s">
        <v>83</v>
      </c>
      <c r="BG2" s="1482" t="s">
        <v>83</v>
      </c>
      <c r="BH2" s="1482" t="s">
        <v>83</v>
      </c>
      <c r="BI2" s="1482" t="s">
        <v>83</v>
      </c>
      <c r="BJ2" s="1482" t="s">
        <v>83</v>
      </c>
      <c r="BK2" s="1482" t="s">
        <v>83</v>
      </c>
      <c r="BL2" s="1482" t="s">
        <v>83</v>
      </c>
      <c r="BM2" s="1482" t="s">
        <v>83</v>
      </c>
      <c r="BN2" s="1482" t="s">
        <v>83</v>
      </c>
      <c r="BO2" s="1482" t="s">
        <v>83</v>
      </c>
      <c r="BP2" s="1482" t="s">
        <v>83</v>
      </c>
      <c r="BQ2" s="798"/>
      <c r="BR2" s="1526" t="s">
        <v>77</v>
      </c>
      <c r="BS2" s="1527" t="s">
        <v>80</v>
      </c>
      <c r="BT2" s="1527" t="s">
        <v>81</v>
      </c>
      <c r="BU2" s="1527" t="s">
        <v>82</v>
      </c>
      <c r="BV2" s="1527" t="s">
        <v>83</v>
      </c>
      <c r="BW2" s="798"/>
      <c r="BX2" s="1695" t="s">
        <v>244</v>
      </c>
      <c r="BY2" s="226"/>
      <c r="BZ2" s="221"/>
      <c r="CA2" s="1145"/>
      <c r="CB2" s="1586" t="str">
        <f>BR2</f>
        <v>Ano 1</v>
      </c>
      <c r="CC2" s="1586" t="str">
        <f>BS2</f>
        <v>Ano 2</v>
      </c>
      <c r="CD2" s="1586" t="str">
        <f>BT2</f>
        <v>Ano 3</v>
      </c>
      <c r="CE2" s="1586" t="str">
        <f>BU2</f>
        <v>Ano 4</v>
      </c>
      <c r="CF2" s="1586" t="str">
        <f>BV2</f>
        <v>Ano 5</v>
      </c>
      <c r="CG2" s="798"/>
      <c r="CH2" s="1697" t="str">
        <f>BX2</f>
        <v>Média</v>
      </c>
    </row>
    <row r="3" spans="2:86" s="845" customFormat="1" ht="17.45" customHeight="1" x14ac:dyDescent="0.2">
      <c r="B3" s="1693"/>
      <c r="C3" s="1694"/>
      <c r="D3" s="1694"/>
      <c r="E3" s="1694"/>
      <c r="F3" s="1694"/>
      <c r="G3" s="1694"/>
      <c r="H3" s="1700"/>
      <c r="I3" s="1525" t="s">
        <v>245</v>
      </c>
      <c r="J3" s="1525" t="s">
        <v>246</v>
      </c>
      <c r="K3" s="1525" t="s">
        <v>247</v>
      </c>
      <c r="L3" s="1525" t="s">
        <v>248</v>
      </c>
      <c r="M3" s="1525" t="s">
        <v>249</v>
      </c>
      <c r="N3" s="1525" t="s">
        <v>250</v>
      </c>
      <c r="O3" s="1525" t="s">
        <v>251</v>
      </c>
      <c r="P3" s="1525" t="s">
        <v>252</v>
      </c>
      <c r="Q3" s="1525" t="s">
        <v>253</v>
      </c>
      <c r="R3" s="1525" t="s">
        <v>254</v>
      </c>
      <c r="S3" s="1525" t="s">
        <v>255</v>
      </c>
      <c r="T3" s="1525" t="s">
        <v>256</v>
      </c>
      <c r="U3" s="1525" t="s">
        <v>257</v>
      </c>
      <c r="V3" s="1525" t="s">
        <v>258</v>
      </c>
      <c r="W3" s="1525" t="s">
        <v>259</v>
      </c>
      <c r="X3" s="1525" t="s">
        <v>260</v>
      </c>
      <c r="Y3" s="1525" t="s">
        <v>261</v>
      </c>
      <c r="Z3" s="1525" t="s">
        <v>262</v>
      </c>
      <c r="AA3" s="1525" t="s">
        <v>263</v>
      </c>
      <c r="AB3" s="1525" t="s">
        <v>264</v>
      </c>
      <c r="AC3" s="1525" t="s">
        <v>265</v>
      </c>
      <c r="AD3" s="1525" t="s">
        <v>266</v>
      </c>
      <c r="AE3" s="1525" t="s">
        <v>267</v>
      </c>
      <c r="AF3" s="1525" t="s">
        <v>268</v>
      </c>
      <c r="AG3" s="1525" t="s">
        <v>269</v>
      </c>
      <c r="AH3" s="1525" t="s">
        <v>270</v>
      </c>
      <c r="AI3" s="1525" t="s">
        <v>271</v>
      </c>
      <c r="AJ3" s="1525" t="s">
        <v>272</v>
      </c>
      <c r="AK3" s="1525" t="s">
        <v>273</v>
      </c>
      <c r="AL3" s="1525" t="s">
        <v>274</v>
      </c>
      <c r="AM3" s="1525" t="s">
        <v>275</v>
      </c>
      <c r="AN3" s="1525" t="s">
        <v>276</v>
      </c>
      <c r="AO3" s="1525" t="s">
        <v>277</v>
      </c>
      <c r="AP3" s="1525" t="s">
        <v>278</v>
      </c>
      <c r="AQ3" s="1525" t="s">
        <v>279</v>
      </c>
      <c r="AR3" s="1525" t="s">
        <v>280</v>
      </c>
      <c r="AS3" s="1525" t="s">
        <v>281</v>
      </c>
      <c r="AT3" s="1525" t="s">
        <v>282</v>
      </c>
      <c r="AU3" s="1525" t="s">
        <v>283</v>
      </c>
      <c r="AV3" s="1525" t="s">
        <v>284</v>
      </c>
      <c r="AW3" s="1525" t="s">
        <v>285</v>
      </c>
      <c r="AX3" s="1525" t="s">
        <v>286</v>
      </c>
      <c r="AY3" s="1525" t="s">
        <v>287</v>
      </c>
      <c r="AZ3" s="1525" t="s">
        <v>288</v>
      </c>
      <c r="BA3" s="1525" t="s">
        <v>289</v>
      </c>
      <c r="BB3" s="1525" t="s">
        <v>290</v>
      </c>
      <c r="BC3" s="1525" t="s">
        <v>291</v>
      </c>
      <c r="BD3" s="1525" t="s">
        <v>292</v>
      </c>
      <c r="BE3" s="1525" t="s">
        <v>293</v>
      </c>
      <c r="BF3" s="1525" t="s">
        <v>294</v>
      </c>
      <c r="BG3" s="1525" t="s">
        <v>295</v>
      </c>
      <c r="BH3" s="1525" t="s">
        <v>296</v>
      </c>
      <c r="BI3" s="1525" t="s">
        <v>297</v>
      </c>
      <c r="BJ3" s="1525" t="s">
        <v>298</v>
      </c>
      <c r="BK3" s="1525" t="s">
        <v>299</v>
      </c>
      <c r="BL3" s="1525" t="s">
        <v>300</v>
      </c>
      <c r="BM3" s="1525" t="s">
        <v>301</v>
      </c>
      <c r="BN3" s="1525" t="s">
        <v>302</v>
      </c>
      <c r="BO3" s="1525" t="s">
        <v>303</v>
      </c>
      <c r="BP3" s="1525" t="s">
        <v>304</v>
      </c>
      <c r="BQ3" s="799"/>
      <c r="BR3" s="1583" t="s">
        <v>233</v>
      </c>
      <c r="BS3" s="1583" t="s">
        <v>233</v>
      </c>
      <c r="BT3" s="1583" t="s">
        <v>233</v>
      </c>
      <c r="BU3" s="1583" t="s">
        <v>233</v>
      </c>
      <c r="BV3" s="1583" t="s">
        <v>233</v>
      </c>
      <c r="BW3" s="799"/>
      <c r="BX3" s="1696"/>
      <c r="BY3" s="222"/>
      <c r="BZ3" s="222"/>
      <c r="CA3" s="1150"/>
      <c r="CB3" s="1587" t="s">
        <v>97</v>
      </c>
      <c r="CC3" s="1587" t="s">
        <v>97</v>
      </c>
      <c r="CD3" s="1587" t="s">
        <v>97</v>
      </c>
      <c r="CE3" s="1587" t="s">
        <v>97</v>
      </c>
      <c r="CF3" s="1587" t="s">
        <v>97</v>
      </c>
      <c r="CG3" s="799"/>
      <c r="CH3" s="1698"/>
    </row>
    <row r="4" spans="2:86" s="90" customFormat="1" ht="12.6" customHeight="1" thickBot="1" x14ac:dyDescent="0.3">
      <c r="B4" s="701"/>
      <c r="C4" s="701"/>
      <c r="D4" s="702"/>
      <c r="E4" s="703"/>
      <c r="F4" s="703"/>
      <c r="G4" s="703"/>
      <c r="H4" s="703"/>
      <c r="I4" s="704"/>
      <c r="J4" s="704"/>
      <c r="K4" s="704"/>
      <c r="L4" s="704"/>
      <c r="M4" s="704"/>
      <c r="N4" s="704"/>
      <c r="O4" s="704"/>
      <c r="P4" s="704"/>
      <c r="Q4" s="704"/>
      <c r="R4" s="704"/>
      <c r="S4" s="704"/>
      <c r="T4" s="704"/>
      <c r="U4" s="704"/>
      <c r="V4" s="704"/>
      <c r="W4" s="704"/>
      <c r="X4" s="704"/>
      <c r="Y4" s="704"/>
      <c r="Z4" s="704"/>
      <c r="AA4" s="704"/>
      <c r="AB4" s="704"/>
      <c r="AC4" s="704"/>
      <c r="AD4" s="704"/>
      <c r="AE4" s="704"/>
      <c r="AF4" s="704"/>
      <c r="AG4" s="704"/>
      <c r="AH4" s="704"/>
      <c r="AI4" s="704"/>
      <c r="AJ4" s="704"/>
      <c r="AK4" s="704"/>
      <c r="AL4" s="704"/>
      <c r="AM4" s="704"/>
      <c r="AN4" s="704"/>
      <c r="AO4" s="704"/>
      <c r="AP4" s="704"/>
      <c r="AQ4" s="704"/>
      <c r="AR4" s="704"/>
      <c r="AS4" s="704"/>
      <c r="AT4" s="704"/>
      <c r="AU4" s="704"/>
      <c r="AV4" s="704"/>
      <c r="AW4" s="704"/>
      <c r="AX4" s="704"/>
      <c r="AY4" s="704"/>
      <c r="AZ4" s="704"/>
      <c r="BA4" s="704"/>
      <c r="BB4" s="704"/>
      <c r="BC4" s="704"/>
      <c r="BD4" s="704"/>
      <c r="BE4" s="704"/>
      <c r="BF4" s="704"/>
      <c r="BG4" s="704"/>
      <c r="BH4" s="704"/>
      <c r="BI4" s="704"/>
      <c r="BJ4" s="704"/>
      <c r="BK4" s="704"/>
      <c r="BL4" s="704"/>
      <c r="BM4" s="704"/>
      <c r="BN4" s="704"/>
      <c r="BO4" s="704"/>
      <c r="BP4" s="704"/>
      <c r="BQ4" s="705"/>
      <c r="BR4" s="703"/>
      <c r="BS4" s="703"/>
      <c r="BT4" s="703"/>
      <c r="BU4" s="703"/>
      <c r="BV4" s="703"/>
      <c r="BW4" s="705"/>
      <c r="BX4" s="706"/>
      <c r="BY4" s="143"/>
      <c r="BZ4" s="143"/>
      <c r="CA4" s="143"/>
      <c r="CB4" s="94"/>
      <c r="CC4" s="94"/>
      <c r="CD4" s="94"/>
      <c r="CE4" s="94"/>
      <c r="CF4" s="94"/>
      <c r="CH4" s="192"/>
    </row>
    <row r="5" spans="2:86" s="846" customFormat="1" ht="20.25" thickTop="1" x14ac:dyDescent="0.2">
      <c r="B5" s="1397" t="s">
        <v>359</v>
      </c>
      <c r="C5" s="1484"/>
      <c r="D5" s="1484"/>
      <c r="E5" s="1484"/>
      <c r="F5" s="1484"/>
      <c r="G5" s="1485"/>
      <c r="H5" s="1522">
        <v>0</v>
      </c>
      <c r="I5" s="1522">
        <f>'Histograma Franqueado'!E12</f>
        <v>0</v>
      </c>
      <c r="J5" s="1522">
        <f>'Histograma Franqueado'!F12</f>
        <v>7408.0944396404502</v>
      </c>
      <c r="K5" s="1522">
        <f>'Histograma Franqueado'!G12</f>
        <v>14967.374480089889</v>
      </c>
      <c r="L5" s="1522">
        <f>'Histograma Franqueado'!H12</f>
        <v>22526.654520539327</v>
      </c>
      <c r="M5" s="1522">
        <f>'Histograma Franqueado'!I12</f>
        <v>30011.853616592362</v>
      </c>
      <c r="N5" s="1522">
        <f>'Histograma Franqueado'!J12</f>
        <v>37551.101564934623</v>
      </c>
      <c r="O5" s="1522">
        <f>'Histograma Franqueado'!K12</f>
        <v>45091.483405282917</v>
      </c>
      <c r="P5" s="1522">
        <f>'Histograma Franqueado'!L12</f>
        <v>52336.282277489576</v>
      </c>
      <c r="Q5" s="1522">
        <f>'Histograma Franqueado'!M12</f>
        <v>59681.458712754968</v>
      </c>
      <c r="R5" s="1522">
        <f>'Histograma Franqueado'!N12</f>
        <v>67450.544556934838</v>
      </c>
      <c r="S5" s="1522">
        <f>'Histograma Franqueado'!O12</f>
        <v>74894.03582046731</v>
      </c>
      <c r="T5" s="1522">
        <f>'Histograma Franqueado'!P12</f>
        <v>82396.960622196391</v>
      </c>
      <c r="U5" s="1522">
        <f>'Histograma Franqueado'!Q12</f>
        <v>62323.019851306133</v>
      </c>
      <c r="V5" s="1522">
        <f>'Histograma Franqueado'!R12</f>
        <v>58876.680674098105</v>
      </c>
      <c r="W5" s="1522">
        <f>'Histograma Franqueado'!S12</f>
        <v>64578.61788764644</v>
      </c>
      <c r="X5" s="1522">
        <f>'Histograma Franqueado'!T12</f>
        <v>71036.479676411109</v>
      </c>
      <c r="Y5" s="1522">
        <f>'Histograma Franqueado'!U12</f>
        <v>78140.127644052191</v>
      </c>
      <c r="Z5" s="1522">
        <f>'Histograma Franqueado'!V12</f>
        <v>85954.140408457402</v>
      </c>
      <c r="AA5" s="1522">
        <f>'Histograma Franqueado'!W12</f>
        <v>81891.280766199678</v>
      </c>
      <c r="AB5" s="1522">
        <f>'Histograma Franqueado'!X12</f>
        <v>77796.716727889725</v>
      </c>
      <c r="AC5" s="1522">
        <f>'Histograma Franqueado'!Y12</f>
        <v>83046.154490695902</v>
      </c>
      <c r="AD5" s="1522">
        <f>'Histograma Franqueado'!Z12</f>
        <v>88859.38530504462</v>
      </c>
      <c r="AE5" s="1522">
        <f>'Histograma Franqueado'!AA12</f>
        <v>95079.542276397726</v>
      </c>
      <c r="AF5" s="1522">
        <f>'Histograma Franqueado'!AB12</f>
        <v>104534.11102269197</v>
      </c>
      <c r="AG5" s="1522">
        <f>'Histograma Franqueado'!AC12</f>
        <v>89330.014911285878</v>
      </c>
      <c r="AH5" s="1522">
        <f>'Histograma Franqueado'!AD12</f>
        <v>84654.065127242618</v>
      </c>
      <c r="AI5" s="1522">
        <f>'Histograma Franqueado'!AE12</f>
        <v>88708.736700897614</v>
      </c>
      <c r="AJ5" s="1522">
        <f>'Histograma Franqueado'!AF12</f>
        <v>93144.173535942493</v>
      </c>
      <c r="AK5" s="1522">
        <f>'Histograma Franqueado'!AG12</f>
        <v>97801.382212739583</v>
      </c>
      <c r="AL5" s="1522">
        <f>'Histograma Franqueado'!AH12</f>
        <v>104610.1857808963</v>
      </c>
      <c r="AM5" s="1522">
        <f>'Histograma Franqueado'!AI12</f>
        <v>94482.008894417231</v>
      </c>
      <c r="AN5" s="1522">
        <f>'Histograma Franqueado'!AJ12</f>
        <v>85033.808004975523</v>
      </c>
      <c r="AO5" s="1522">
        <f>'Histograma Franqueado'!AK12</f>
        <v>90665.648016302832</v>
      </c>
      <c r="AP5" s="1522">
        <f>'Histograma Franqueado'!AL12</f>
        <v>97012.243377444</v>
      </c>
      <c r="AQ5" s="1522">
        <f>'Histograma Franqueado'!AM12</f>
        <v>103803.10041386512</v>
      </c>
      <c r="AR5" s="1522">
        <f>'Histograma Franqueado'!AN12</f>
        <v>112087.92057865806</v>
      </c>
      <c r="AS5" s="1522">
        <f>'Histograma Franqueado'!AO12</f>
        <v>96852.943717811067</v>
      </c>
      <c r="AT5" s="1522">
        <f>'Histograma Franqueado'!AP12</f>
        <v>91808.2389302839</v>
      </c>
      <c r="AU5" s="1522">
        <f>'Histograma Franqueado'!AQ12</f>
        <v>96205.573613012035</v>
      </c>
      <c r="AV5" s="1522">
        <f>'Histograma Franqueado'!AR12</f>
        <v>101015.85229366261</v>
      </c>
      <c r="AW5" s="1522">
        <f>'Histograma Franqueado'!AS12</f>
        <v>106066.64490834574</v>
      </c>
      <c r="AX5" s="1522">
        <f>'Histograma Franqueado'!AT12</f>
        <v>113450.86519209832</v>
      </c>
      <c r="AY5" s="1522">
        <f>'Histograma Franqueado'!AU12</f>
        <v>102466.7490468855</v>
      </c>
      <c r="AZ5" s="1522">
        <f>'Histograma Franqueado'!AV12</f>
        <v>92220.074142196929</v>
      </c>
      <c r="BA5" s="1522">
        <f>'Histograma Franqueado'!AW12</f>
        <v>98327.864861991649</v>
      </c>
      <c r="BB5" s="1522">
        <f>'Histograma Franqueado'!AX12</f>
        <v>105210.81540233106</v>
      </c>
      <c r="BC5" s="1522">
        <f>'Histograma Franqueado'!AY12</f>
        <v>112575.57248049424</v>
      </c>
      <c r="BD5" s="1522">
        <f>'Histograma Franqueado'!AZ12</f>
        <v>121560.54854798103</v>
      </c>
      <c r="BE5" s="1522">
        <f>'Histograma Franqueado'!BA12</f>
        <v>106231.11409125157</v>
      </c>
      <c r="BF5" s="1522">
        <f>'Histograma Franqueado'!BB12</f>
        <v>100724.7729379771</v>
      </c>
      <c r="BG5" s="1522">
        <f>'Histograma Franqueado'!BC12</f>
        <v>105549.18240940176</v>
      </c>
      <c r="BH5" s="1522">
        <f>'Histograma Franqueado'!BD12</f>
        <v>110826.64152987185</v>
      </c>
      <c r="BI5" s="1522">
        <f>'Histograma Franqueado'!BE12</f>
        <v>116367.97360636547</v>
      </c>
      <c r="BJ5" s="1522">
        <f>'Histograma Franqueado'!BF12</f>
        <v>124469.35884227857</v>
      </c>
      <c r="BK5" s="1522">
        <f>'Histograma Franqueado'!BG12</f>
        <v>112418.45123810288</v>
      </c>
      <c r="BL5" s="1522">
        <f>'Histograma Franqueado'!BH12</f>
        <v>101176.60611429262</v>
      </c>
      <c r="BM5" s="1522">
        <f>'Histograma Franqueado'!BI12</f>
        <v>107877.59330860285</v>
      </c>
      <c r="BN5" s="1522">
        <f>'Histograma Franqueado'!BJ12</f>
        <v>115429.02484020505</v>
      </c>
      <c r="BO5" s="1522">
        <f>'Histograma Franqueado'!BK12</f>
        <v>123509.05657901941</v>
      </c>
      <c r="BP5" s="1522">
        <f>'Histograma Franqueado'!BL12</f>
        <v>133366.66505507348</v>
      </c>
      <c r="BQ5" s="124"/>
      <c r="BR5" s="1486">
        <f>SUMIF($I$2:$BD$2,BR$2,$I5:$BD5)</f>
        <v>494315.8440169227</v>
      </c>
      <c r="BS5" s="1486">
        <f>SUMIF($I$2:$BD$2,BS$2,$I5:$BD5)</f>
        <v>952116.25673089095</v>
      </c>
      <c r="BT5" s="1486">
        <f>SUMIF($I$2:$BD$2,BT$2,$I5:$BD5)</f>
        <v>1141333.2875546673</v>
      </c>
      <c r="BU5" s="1486">
        <f>SUMIF($I$2:$BP$2,BU$2,$I5:$BP6)</f>
        <v>1237761.743137094</v>
      </c>
      <c r="BV5" s="1486">
        <f>SUMIF($I$2:$BP$2,BV$2,$I5:$BP6)</f>
        <v>1357946.4405524426</v>
      </c>
      <c r="BW5" s="124"/>
      <c r="BX5" s="1486">
        <f>AVERAGE(BR5:BV5)</f>
        <v>1036694.7143984034</v>
      </c>
      <c r="BY5" s="93"/>
      <c r="BZ5" s="93"/>
      <c r="CA5" s="93"/>
      <c r="CB5" s="1591">
        <f>BR5/SUM($BR5,$BS5,$BT5,$BU5,$BV5)</f>
        <v>9.5363820641021682E-2</v>
      </c>
      <c r="CC5" s="1591">
        <f t="shared" ref="CC5:CF5" si="0">BS5/SUM($BR5,$BS5,$BT5,$BU5,$BV5)</f>
        <v>0.18368305413487257</v>
      </c>
      <c r="CD5" s="1591">
        <f t="shared" si="0"/>
        <v>0.22018695990303874</v>
      </c>
      <c r="CE5" s="1591">
        <f t="shared" si="0"/>
        <v>0.23879001714701906</v>
      </c>
      <c r="CF5" s="1591">
        <f t="shared" si="0"/>
        <v>0.26197614817404802</v>
      </c>
      <c r="CG5" s="124"/>
      <c r="CH5" s="1588">
        <f>BX5/BX5</f>
        <v>1</v>
      </c>
    </row>
    <row r="6" spans="2:86" s="846" customFormat="1" ht="20.100000000000001" customHeight="1" x14ac:dyDescent="0.2">
      <c r="B6" s="1487"/>
      <c r="C6" s="1487"/>
      <c r="D6" s="1487"/>
      <c r="E6" s="1487"/>
      <c r="F6" s="1487"/>
      <c r="G6" s="1488">
        <f>SUM(Receitas_2!G6:G50)*'Investimento Inicial'!E2</f>
        <v>0</v>
      </c>
      <c r="H6" s="1488"/>
      <c r="I6" s="1488"/>
      <c r="J6" s="1488"/>
      <c r="K6" s="1488">
        <f>IF('Investimento Inicial'!$E$2&gt;1, INT($G$6/10)*100,INT($G$6/10)*100)</f>
        <v>0</v>
      </c>
      <c r="L6" s="1488">
        <f>IF('Investimento Inicial'!$E$2&gt;1, INT($G$6/10)*100,INT($G$6/10)*100)</f>
        <v>0</v>
      </c>
      <c r="M6" s="1488">
        <f>IF('Investimento Inicial'!$E$2&gt;1, INT($G$6/10)*100,INT($G$6/10)*100)</f>
        <v>0</v>
      </c>
      <c r="N6" s="1488">
        <f>IF('Investimento Inicial'!$E$2&gt;1, INT($G$6/10)*100,INT($G$6/10)*100)</f>
        <v>0</v>
      </c>
      <c r="O6" s="1488">
        <f>IF('Investimento Inicial'!$E$2&gt;1, INT($G$6/10)*100,INT($G$6/10)*100)</f>
        <v>0</v>
      </c>
      <c r="P6" s="1488">
        <f>IF('Investimento Inicial'!$E$2&gt;1, INT($G$6/10)*100,INT($G$6/10)*100)</f>
        <v>0</v>
      </c>
      <c r="Q6" s="1488">
        <f>IF('Investimento Inicial'!$E$2&gt;1, INT($G$6/10)*100,INT($G$6/10)*100)</f>
        <v>0</v>
      </c>
      <c r="R6" s="1488">
        <f>IF('Investimento Inicial'!$E$2&gt;1, INT($G$6/10)*100,INT($G$6/10)*100)</f>
        <v>0</v>
      </c>
      <c r="S6" s="1488">
        <f>IF('Investimento Inicial'!$E$2&gt;1, INT($G$6/10)*100,INT($G$6/10)*100)</f>
        <v>0</v>
      </c>
      <c r="T6" s="1488">
        <f>IF('Investimento Inicial'!$E$2&gt;1, INT($G$6/10)*100,INT($G$6/10)*100)</f>
        <v>0</v>
      </c>
      <c r="U6" s="1488">
        <f>IF('Investimento Inicial'!$E$2&gt;1, INT($G$6/10)*100,INT($G$6/10)*100)</f>
        <v>0</v>
      </c>
      <c r="V6" s="1488">
        <f>IF('Investimento Inicial'!$E$2&gt;1, INT($G$6/10)*100,INT($G$6/10)*100)</f>
        <v>0</v>
      </c>
      <c r="W6" s="1488">
        <f>IF('Investimento Inicial'!$E$2&gt;1, INT($G$6/10)*100,INT($G$6/10)*100)</f>
        <v>0</v>
      </c>
      <c r="X6" s="1488">
        <f>IF('Investimento Inicial'!$E$2&gt;1, INT($G$6/10)*100,INT($G$6/10)*100)</f>
        <v>0</v>
      </c>
      <c r="Y6" s="1488">
        <f>IF('Investimento Inicial'!$E$2&gt;1, INT($G$6/10)*100,INT($G$6/10)*100)</f>
        <v>0</v>
      </c>
      <c r="Z6" s="1488">
        <f>IF('Investimento Inicial'!$E$2&gt;1, INT($G$6/10)*100,INT($G$6/10)*100)</f>
        <v>0</v>
      </c>
      <c r="AA6" s="1488">
        <f>IF('Investimento Inicial'!$E$2&gt;1, INT($G$6/10)*100,INT($G$6/10)*100)</f>
        <v>0</v>
      </c>
      <c r="AB6" s="1488">
        <f>IF('Investimento Inicial'!$E$2&gt;1, INT($G$6/10)*100,INT($G$6/10)*100)</f>
        <v>0</v>
      </c>
      <c r="AC6" s="1488">
        <f>IF('Investimento Inicial'!$E$2&gt;1, INT($G$6/10)*100,INT($G$6/10)*100)</f>
        <v>0</v>
      </c>
      <c r="AD6" s="1488">
        <f>IF('Investimento Inicial'!$E$2&gt;1, INT($G$6/10)*100,INT($G$6/10)*100)</f>
        <v>0</v>
      </c>
      <c r="AE6" s="1488">
        <f>IF('Investimento Inicial'!$E$2&gt;1, INT($G$6/10)*100,INT($G$6/10)*100)</f>
        <v>0</v>
      </c>
      <c r="AF6" s="1488">
        <f>IF('Investimento Inicial'!$E$2&gt;1, INT($G$6/10)*100,INT($G$6/10)*100)</f>
        <v>0</v>
      </c>
      <c r="AG6" s="1488">
        <f>IF('Investimento Inicial'!$E$2&gt;1, INT($G$6/10)*100,INT($G$6/10)*100)</f>
        <v>0</v>
      </c>
      <c r="AH6" s="1488">
        <f>IF('Investimento Inicial'!$E$2&gt;1, INT($G$6/10)*100,INT($G$6/10)*100)</f>
        <v>0</v>
      </c>
      <c r="AI6" s="1488">
        <f>IF('Investimento Inicial'!$E$2&gt;1, INT($G$6/10)*100,INT($G$6/10)*100)</f>
        <v>0</v>
      </c>
      <c r="AJ6" s="1488">
        <f>IF('Investimento Inicial'!$E$2&gt;1, INT($G$6/10)*100,INT($G$6/10)*100)</f>
        <v>0</v>
      </c>
      <c r="AK6" s="1488">
        <f>IF('Investimento Inicial'!$E$2&gt;1, INT($G$6/10)*100,INT($G$6/10)*100)</f>
        <v>0</v>
      </c>
      <c r="AL6" s="1488">
        <f>IF('Investimento Inicial'!$E$2&gt;1, INT($G$6/10)*100,INT($G$6/10)*100)</f>
        <v>0</v>
      </c>
      <c r="AM6" s="1488">
        <f>IF('Investimento Inicial'!$E$2&gt;1, INT($G$6/10)*100,INT($G$6/10)*100)</f>
        <v>0</v>
      </c>
      <c r="AN6" s="1488">
        <f>IF('Investimento Inicial'!$E$2&gt;1, INT($G$6/10)*100,INT($G$6/10)*100)</f>
        <v>0</v>
      </c>
      <c r="AO6" s="1488">
        <f>IF('Investimento Inicial'!$E$2&gt;1, INT($G$6/10)*100,INT($G$6/10)*100)</f>
        <v>0</v>
      </c>
      <c r="AP6" s="1488">
        <f>IF('Investimento Inicial'!$E$2&gt;1, INT($G$6/10)*100,INT($G$6/10)*100)</f>
        <v>0</v>
      </c>
      <c r="AQ6" s="1488">
        <f>IF('Investimento Inicial'!$E$2&gt;1, INT($G$6/10)*100,INT($G$6/10)*100)</f>
        <v>0</v>
      </c>
      <c r="AR6" s="1488">
        <f>IF('Investimento Inicial'!$E$2&gt;1, INT($G$6/10)*100,INT($G$6/10)*100)</f>
        <v>0</v>
      </c>
      <c r="AS6" s="1488">
        <f>IF('Investimento Inicial'!$E$2&gt;1, INT($G$6/10)*100,INT($G$6/10)*100)</f>
        <v>0</v>
      </c>
      <c r="AT6" s="1488">
        <f>IF('Investimento Inicial'!$E$2&gt;1, INT($G$6/10)*100,INT($G$6/10)*100)</f>
        <v>0</v>
      </c>
      <c r="AU6" s="1488">
        <f>IF('Investimento Inicial'!$E$2&gt;1, INT($G$6/10)*100,INT($G$6/10)*100)</f>
        <v>0</v>
      </c>
      <c r="AV6" s="1488">
        <f>IF('Investimento Inicial'!$E$2&gt;1, INT($G$6/10)*100,INT($G$6/10)*100)</f>
        <v>0</v>
      </c>
      <c r="AW6" s="1488">
        <f>IF('Investimento Inicial'!$E$2&gt;1, INT($G$6/10)*100,INT($G$6/10)*100)</f>
        <v>0</v>
      </c>
      <c r="AX6" s="1488">
        <f>IF('Investimento Inicial'!$E$2&gt;1, INT($G$6/10)*100,INT($G$6/10)*100)</f>
        <v>0</v>
      </c>
      <c r="AY6" s="1488">
        <f>IF('Investimento Inicial'!$E$2&gt;1, INT($G$6/10)*100,INT($G$6/10)*100)</f>
        <v>0</v>
      </c>
      <c r="AZ6" s="1488">
        <f>IF('Investimento Inicial'!$E$2&gt;1, INT($G$6/10)*100,INT($G$6/10)*100)</f>
        <v>0</v>
      </c>
      <c r="BA6" s="1488">
        <f>IF('Investimento Inicial'!$E$2&gt;1, INT($G$6/10)*100,INT($G$6/10)*100)</f>
        <v>0</v>
      </c>
      <c r="BB6" s="1488">
        <f>IF('Investimento Inicial'!$E$2&gt;1, INT($G$6/10)*100,INT($G$6/10)*100)</f>
        <v>0</v>
      </c>
      <c r="BC6" s="1488">
        <f>IF('Investimento Inicial'!$E$2&gt;1, INT($G$6/10)*100,INT($G$6/10)*100)</f>
        <v>0</v>
      </c>
      <c r="BD6" s="1488">
        <f>IF('Investimento Inicial'!$E$2&gt;1, INT($G$6/10)*100,INT($G$6/10)*100)</f>
        <v>0</v>
      </c>
      <c r="BE6" s="1488">
        <f>IF('Investimento Inicial'!$E$2&gt;1, INT($G$6/10)*100,INT($G$6/10)*100)</f>
        <v>0</v>
      </c>
      <c r="BF6" s="1488">
        <f>IF('Investimento Inicial'!$E$2&gt;1, INT($G$6/10)*100,INT($G$6/10)*100)</f>
        <v>0</v>
      </c>
      <c r="BG6" s="1488">
        <f>IF('Investimento Inicial'!$E$2&gt;1, INT($G$6/10)*100,INT($G$6/10)*100)</f>
        <v>0</v>
      </c>
      <c r="BH6" s="1488">
        <f>IF('Investimento Inicial'!$E$2&gt;1, INT($G$6/10)*100,INT($G$6/10)*100)</f>
        <v>0</v>
      </c>
      <c r="BI6" s="1488">
        <f>IF('Investimento Inicial'!$E$2&gt;1, INT($G$6/10)*100,INT($G$6/10)*100)</f>
        <v>0</v>
      </c>
      <c r="BJ6" s="1488">
        <f>IF('Investimento Inicial'!$E$2&gt;1, INT($G$6/10)*100,INT($G$6/10)*100)</f>
        <v>0</v>
      </c>
      <c r="BK6" s="1488">
        <f>IF('Investimento Inicial'!$E$2&gt;1, INT($G$6/10)*100,INT($G$6/10)*100)</f>
        <v>0</v>
      </c>
      <c r="BL6" s="1488">
        <f>IF('Investimento Inicial'!$E$2&gt;1, INT($G$6/10)*100,INT($G$6/10)*100)</f>
        <v>0</v>
      </c>
      <c r="BM6" s="1488">
        <f>IF('Investimento Inicial'!$E$2&gt;1, INT($G$6/10)*100,INT($G$6/10)*100)</f>
        <v>0</v>
      </c>
      <c r="BN6" s="1488">
        <f>IF('Investimento Inicial'!$E$2&gt;1, INT($G$6/10)*100,INT($G$6/10)*100)</f>
        <v>0</v>
      </c>
      <c r="BO6" s="1488">
        <f>IF('Investimento Inicial'!$E$2&gt;1, INT($G$6/10)*100,INT($G$6/10)*100)</f>
        <v>0</v>
      </c>
      <c r="BP6" s="1488">
        <f>IF('Investimento Inicial'!$E$2&gt;1, INT($G$6/10)*100,INT($G$6/10)*100)</f>
        <v>0</v>
      </c>
      <c r="BQ6" s="124"/>
      <c r="BR6" s="1488"/>
      <c r="BS6" s="1488"/>
      <c r="BT6" s="1488"/>
      <c r="BU6" s="1488"/>
      <c r="BV6" s="1488"/>
      <c r="BW6" s="124"/>
      <c r="BX6" s="1488"/>
      <c r="BY6" s="93"/>
      <c r="BZ6" s="93"/>
      <c r="CA6" s="93"/>
      <c r="CB6" s="1592"/>
      <c r="CC6" s="1592"/>
      <c r="CD6" s="1592"/>
      <c r="CE6" s="1592"/>
      <c r="CF6" s="1592"/>
    </row>
    <row r="7" spans="2:86" s="90" customFormat="1" ht="12.75" customHeight="1" thickBot="1" x14ac:dyDescent="0.3">
      <c r="B7" s="1536"/>
      <c r="C7" s="1536"/>
      <c r="D7" s="1537"/>
      <c r="E7" s="1538"/>
      <c r="F7" s="1538"/>
      <c r="G7" s="1538"/>
      <c r="H7" s="1488"/>
      <c r="I7" s="1539"/>
      <c r="J7" s="1539"/>
      <c r="K7" s="1539"/>
      <c r="L7" s="1539"/>
      <c r="M7" s="1539"/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39"/>
      <c r="AV7" s="1539"/>
      <c r="AW7" s="1539"/>
      <c r="AX7" s="1539"/>
      <c r="AY7" s="1539"/>
      <c r="AZ7" s="1539"/>
      <c r="BA7" s="1539"/>
      <c r="BB7" s="1539"/>
      <c r="BC7" s="1539"/>
      <c r="BD7" s="1539"/>
      <c r="BE7" s="1539"/>
      <c r="BF7" s="1539"/>
      <c r="BG7" s="1539"/>
      <c r="BH7" s="1539"/>
      <c r="BI7" s="1539"/>
      <c r="BJ7" s="1539"/>
      <c r="BK7" s="1539"/>
      <c r="BL7" s="1539"/>
      <c r="BM7" s="1539"/>
      <c r="BN7" s="1539"/>
      <c r="BO7" s="1539"/>
      <c r="BP7" s="1539"/>
      <c r="BQ7" s="705"/>
      <c r="BR7" s="703"/>
      <c r="BS7" s="703"/>
      <c r="BT7" s="703"/>
      <c r="BU7" s="703"/>
      <c r="BV7" s="703"/>
      <c r="BW7" s="705"/>
      <c r="BX7" s="706"/>
      <c r="BY7" s="143"/>
      <c r="BZ7" s="143"/>
      <c r="CA7" s="143"/>
      <c r="CB7" s="1593"/>
      <c r="CC7" s="1593"/>
      <c r="CD7" s="1593"/>
      <c r="CE7" s="1593"/>
      <c r="CF7" s="1593"/>
    </row>
    <row r="8" spans="2:86" s="846" customFormat="1" ht="20.25" thickTop="1" x14ac:dyDescent="0.2">
      <c r="B8" s="1397" t="s">
        <v>311</v>
      </c>
      <c r="C8" s="1484"/>
      <c r="D8" s="1484"/>
      <c r="E8" s="1484"/>
      <c r="F8" s="1484"/>
      <c r="G8" s="1485"/>
      <c r="H8" s="1522"/>
      <c r="I8" s="1486">
        <f>DRE!G10</f>
        <v>0</v>
      </c>
      <c r="J8" s="1486">
        <f>DRE!H10</f>
        <v>0</v>
      </c>
      <c r="K8" s="1486">
        <f>DRE!I10</f>
        <v>340.16760182022477</v>
      </c>
      <c r="L8" s="1486">
        <f>DRE!J10</f>
        <v>680.33520364044955</v>
      </c>
      <c r="M8" s="1486">
        <f>DRE!K10</f>
        <v>1020.5028054606742</v>
      </c>
      <c r="N8" s="1486">
        <f>DRE!L10</f>
        <v>1357.2687312626965</v>
      </c>
      <c r="O8" s="1486">
        <f>DRE!M10</f>
        <v>1696.5859140783714</v>
      </c>
      <c r="P8" s="1486">
        <f>DRE!N10</f>
        <v>2035.9030968940447</v>
      </c>
      <c r="Q8" s="1486">
        <f>DRE!O10</f>
        <v>2708.07001090124</v>
      </c>
      <c r="R8" s="1486">
        <f>DRE!P10</f>
        <v>3594.814194824552</v>
      </c>
      <c r="S8" s="1486">
        <f>DRE!Q10</f>
        <v>4466.2076387500683</v>
      </c>
      <c r="T8" s="1486">
        <f>DRE!R10</f>
        <v>5399.9195643192261</v>
      </c>
      <c r="U8" s="1486">
        <f>DRE!S10</f>
        <v>6352.6556164587946</v>
      </c>
      <c r="V8" s="1486">
        <f>DRE!T10</f>
        <v>4936.5422735100055</v>
      </c>
      <c r="W8" s="1486">
        <f>DRE!U10</f>
        <v>4799.8939677040717</v>
      </c>
      <c r="X8" s="1486">
        <f>DRE!V10</f>
        <v>5379.167696255553</v>
      </c>
      <c r="Y8" s="1486">
        <f>DRE!W10</f>
        <v>6009.0854165784394</v>
      </c>
      <c r="Z8" s="1486">
        <f>DRE!X10</f>
        <v>6836.6831614463272</v>
      </c>
      <c r="AA8" s="1486">
        <f>DRE!Y10</f>
        <v>7793.5048546897042</v>
      </c>
      <c r="AB8" s="1486">
        <f>DRE!Z10</f>
        <v>7580.0057802930041</v>
      </c>
      <c r="AC8" s="1486">
        <f>DRE!AA10</f>
        <v>7308.2669209269961</v>
      </c>
      <c r="AD8" s="1486">
        <f>DRE!AB10</f>
        <v>7920.1441949155997</v>
      </c>
      <c r="AE8" s="1486">
        <f>DRE!AC10</f>
        <v>8568.043014051209</v>
      </c>
      <c r="AF8" s="1486">
        <f>DRE!AD10</f>
        <v>9257.9696868357423</v>
      </c>
      <c r="AG8" s="1486">
        <f>DRE!AE10</f>
        <v>10288.015561853957</v>
      </c>
      <c r="AH8" s="1486">
        <f>DRE!AF10</f>
        <v>8847.6670428338348</v>
      </c>
      <c r="AI8" s="1486">
        <f>DRE!AG10</f>
        <v>8493.2293140176826</v>
      </c>
      <c r="AJ8" s="1486">
        <f>DRE!AH10</f>
        <v>9000.121027056226</v>
      </c>
      <c r="AK8" s="1486">
        <f>DRE!AI10</f>
        <v>9525.7242423895495</v>
      </c>
      <c r="AL8" s="1486">
        <f>DRE!AJ10</f>
        <v>10069.811967705915</v>
      </c>
      <c r="AM8" s="1486">
        <f>DRE!AK10</f>
        <v>10841.218007210611</v>
      </c>
      <c r="AN8" s="1486">
        <f>DRE!AL10</f>
        <v>9796.0157295714635</v>
      </c>
      <c r="AO8" s="1486">
        <f>DRE!AM10</f>
        <v>8836.0933250601811</v>
      </c>
      <c r="AP8" s="1486">
        <f>DRE!AN10</f>
        <v>9476.852836442491</v>
      </c>
      <c r="AQ8" s="1486">
        <f>DRE!AO10</f>
        <v>10165.329805035653</v>
      </c>
      <c r="AR8" s="1486">
        <f>DRE!AP10</f>
        <v>10905.208555163366</v>
      </c>
      <c r="AS8" s="1486">
        <f>DRE!AQ10</f>
        <v>11803.601706160736</v>
      </c>
      <c r="AT8" s="1486">
        <f>DRE!AR10</f>
        <v>10173.124325417095</v>
      </c>
      <c r="AU8" s="1486">
        <f>DRE!AS10</f>
        <v>9684.0951179164804</v>
      </c>
      <c r="AV8" s="1486">
        <f>DRE!AT10</f>
        <v>10189.666215260833</v>
      </c>
      <c r="AW8" s="1486">
        <f>DRE!AU10</f>
        <v>10722.396604111525</v>
      </c>
      <c r="AX8" s="1486">
        <f>DRE!AV10</f>
        <v>11283.79544865358</v>
      </c>
      <c r="AY8" s="1486">
        <f>DRE!AW10</f>
        <v>12102.186098427379</v>
      </c>
      <c r="AZ8" s="1486">
        <f>DRE!AX10</f>
        <v>10914.74795594591</v>
      </c>
      <c r="BA8" s="1486">
        <f>DRE!AY10</f>
        <v>9841.4933090226205</v>
      </c>
      <c r="BB8" s="1486">
        <f>DRE!AZ10</f>
        <v>10551.002515333914</v>
      </c>
      <c r="BC8" s="1486">
        <f>DRE!BA10</f>
        <v>11312.855812235917</v>
      </c>
      <c r="BD8" s="1486">
        <f>DRE!BB10</f>
        <v>12131.043821623844</v>
      </c>
      <c r="BE8" s="1486">
        <f>DRE!BC10</f>
        <v>13131.737230049492</v>
      </c>
      <c r="BF8" s="1486">
        <f>DRE!BD10</f>
        <v>11450.194422261819</v>
      </c>
      <c r="BG8" s="1486">
        <f>DRE!BE10</f>
        <v>10900.437357177998</v>
      </c>
      <c r="BH8" s="1486">
        <f>DRE!BF10</f>
        <v>11470.182109064051</v>
      </c>
      <c r="BI8" s="1486">
        <f>DRE!BG10</f>
        <v>12070.538451511133</v>
      </c>
      <c r="BJ8" s="1486">
        <f>DRE!BH10</f>
        <v>12703.20100173293</v>
      </c>
      <c r="BK8" s="1486">
        <f>DRE!BI10</f>
        <v>13625.233401013278</v>
      </c>
      <c r="BL8" s="1486">
        <f>DRE!BJ10</f>
        <v>12288.858479387247</v>
      </c>
      <c r="BM8" s="1486">
        <f>DRE!BK10</f>
        <v>11080.849120404448</v>
      </c>
      <c r="BN8" s="1486">
        <f>DRE!BL10</f>
        <v>11880.076397003288</v>
      </c>
      <c r="BO8" s="1486">
        <f>DRE!BM10</f>
        <v>12738.264615961636</v>
      </c>
      <c r="BP8" s="1486">
        <f>DRE!BN10</f>
        <v>13659.899103463393</v>
      </c>
      <c r="BQ8" s="124"/>
      <c r="BR8" s="1486">
        <f>SUMIF($I$2:$BD$2,BR$2,$I8:$BD8)</f>
        <v>23299.774761951547</v>
      </c>
      <c r="BS8" s="1486">
        <f>SUMIF($I$2:$BD$2,BS$2,$I8:$BD8)</f>
        <v>82741.962583665445</v>
      </c>
      <c r="BT8" s="1486">
        <f>SUMIF($I$2:$BD$2,BT$2,$I8:$BD8)</f>
        <v>116245.28741434093</v>
      </c>
      <c r="BU8" s="1486">
        <f>SUMIF($I$2:$BD$2,BU$2,$I8:$BD8)</f>
        <v>130710.00893010982</v>
      </c>
      <c r="BV8" s="1486">
        <f t="shared" ref="BV8" si="1">SUMIF($I$2:$BP$2,BV$2,$I8:$BP9)</f>
        <v>146999.4716890307</v>
      </c>
      <c r="BW8" s="124"/>
      <c r="BX8" s="1486">
        <f>AVERAGE(BR8:BV8)</f>
        <v>99999.301075819676</v>
      </c>
      <c r="BY8" s="93"/>
      <c r="BZ8" s="93"/>
      <c r="CA8" s="93"/>
      <c r="CB8" s="1591">
        <f t="shared" ref="CB8:CB11" si="2">BR8/SUM($BR8,$BS8,$BT8,$BU8,$BV8)</f>
        <v>4.6599875221699019E-2</v>
      </c>
      <c r="CC8" s="1591">
        <f t="shared" ref="CC8" si="3">BS8/SUM($BR8,$BS8,$BT8,$BU8,$BV8)</f>
        <v>0.16548508178258228</v>
      </c>
      <c r="CD8" s="1591">
        <f t="shared" ref="CD8" si="4">BT8/SUM($BR8,$BS8,$BT8,$BU8,$BV8)</f>
        <v>0.23249219977288343</v>
      </c>
      <c r="CE8" s="1591">
        <f t="shared" ref="CE8" si="5">BU8/SUM($BR8,$BS8,$BT8,$BU8,$BV8)</f>
        <v>0.26142184500070698</v>
      </c>
      <c r="CF8" s="1591">
        <f t="shared" ref="CF8" si="6">BV8/SUM($BR8,$BS8,$BT8,$BU8,$BV8)</f>
        <v>0.29400099822212833</v>
      </c>
      <c r="CG8" s="124"/>
      <c r="CH8" s="1588">
        <f>BX8/BX5</f>
        <v>9.6459738519887719E-2</v>
      </c>
    </row>
    <row r="9" spans="2:86" s="106" customFormat="1" x14ac:dyDescent="0.2">
      <c r="B9" s="714"/>
      <c r="C9" s="714"/>
      <c r="D9" s="714"/>
      <c r="E9" s="714"/>
      <c r="F9" s="714"/>
      <c r="G9" s="715"/>
      <c r="H9" s="909"/>
      <c r="I9" s="715"/>
      <c r="J9" s="715"/>
      <c r="K9" s="715"/>
      <c r="L9" s="715"/>
      <c r="M9" s="715"/>
      <c r="N9" s="715"/>
      <c r="O9" s="715"/>
      <c r="P9" s="715"/>
      <c r="Q9" s="715"/>
      <c r="R9" s="715"/>
      <c r="S9" s="715"/>
      <c r="T9" s="715"/>
      <c r="U9" s="715"/>
      <c r="V9" s="715"/>
      <c r="W9" s="715"/>
      <c r="X9" s="715"/>
      <c r="Y9" s="715"/>
      <c r="Z9" s="715"/>
      <c r="AA9" s="715"/>
      <c r="AB9" s="715"/>
      <c r="AC9" s="715"/>
      <c r="AD9" s="715"/>
      <c r="AE9" s="715"/>
      <c r="AF9" s="715"/>
      <c r="AG9" s="715"/>
      <c r="AH9" s="715"/>
      <c r="AI9" s="715"/>
      <c r="AJ9" s="715"/>
      <c r="AK9" s="715"/>
      <c r="AL9" s="715"/>
      <c r="AM9" s="715"/>
      <c r="AN9" s="715"/>
      <c r="AO9" s="715"/>
      <c r="AP9" s="715"/>
      <c r="AQ9" s="715"/>
      <c r="AR9" s="715"/>
      <c r="AS9" s="715"/>
      <c r="AT9" s="715"/>
      <c r="AU9" s="715"/>
      <c r="AV9" s="715"/>
      <c r="AW9" s="715"/>
      <c r="AX9" s="715"/>
      <c r="AY9" s="715"/>
      <c r="AZ9" s="715"/>
      <c r="BA9" s="715"/>
      <c r="BB9" s="715"/>
      <c r="BC9" s="715"/>
      <c r="BD9" s="715"/>
      <c r="BE9" s="715"/>
      <c r="BF9" s="715"/>
      <c r="BG9" s="715"/>
      <c r="BH9" s="715"/>
      <c r="BI9" s="715"/>
      <c r="BJ9" s="715"/>
      <c r="BK9" s="715"/>
      <c r="BL9" s="715"/>
      <c r="BM9" s="715"/>
      <c r="BN9" s="715"/>
      <c r="BO9" s="715"/>
      <c r="BP9" s="715"/>
      <c r="BQ9" s="709"/>
      <c r="BR9" s="715"/>
      <c r="BS9" s="715"/>
      <c r="BT9" s="715"/>
      <c r="BU9" s="715"/>
      <c r="BV9" s="715"/>
      <c r="BW9" s="709"/>
      <c r="BX9" s="715"/>
      <c r="BY9" s="93"/>
      <c r="BZ9" s="93"/>
      <c r="CA9" s="93"/>
      <c r="CB9" s="107"/>
      <c r="CC9" s="107"/>
      <c r="CD9" s="107"/>
      <c r="CE9" s="107"/>
      <c r="CF9" s="107"/>
      <c r="CH9" s="1589"/>
    </row>
    <row r="10" spans="2:86" s="90" customFormat="1" ht="12.75" customHeight="1" thickBot="1" x14ac:dyDescent="0.3">
      <c r="B10" s="701"/>
      <c r="C10" s="701"/>
      <c r="D10" s="702"/>
      <c r="E10" s="703"/>
      <c r="F10" s="703"/>
      <c r="G10" s="703"/>
      <c r="H10" s="909"/>
      <c r="I10" s="704"/>
      <c r="J10" s="704"/>
      <c r="K10" s="704"/>
      <c r="L10" s="704"/>
      <c r="M10" s="704"/>
      <c r="N10" s="704"/>
      <c r="O10" s="704"/>
      <c r="P10" s="704"/>
      <c r="Q10" s="704"/>
      <c r="R10" s="704"/>
      <c r="S10" s="704"/>
      <c r="T10" s="704"/>
      <c r="U10" s="704"/>
      <c r="V10" s="704"/>
      <c r="W10" s="704"/>
      <c r="X10" s="704"/>
      <c r="Y10" s="704"/>
      <c r="Z10" s="704"/>
      <c r="AA10" s="704"/>
      <c r="AB10" s="704"/>
      <c r="AC10" s="704"/>
      <c r="AD10" s="704"/>
      <c r="AE10" s="704"/>
      <c r="AF10" s="704"/>
      <c r="AG10" s="704"/>
      <c r="AH10" s="704"/>
      <c r="AI10" s="704"/>
      <c r="AJ10" s="704"/>
      <c r="AK10" s="704"/>
      <c r="AL10" s="704"/>
      <c r="AM10" s="704"/>
      <c r="AN10" s="704"/>
      <c r="AO10" s="704"/>
      <c r="AP10" s="704"/>
      <c r="AQ10" s="704"/>
      <c r="AR10" s="704"/>
      <c r="AS10" s="704"/>
      <c r="AT10" s="704"/>
      <c r="AU10" s="704"/>
      <c r="AV10" s="704"/>
      <c r="AW10" s="704"/>
      <c r="AX10" s="704"/>
      <c r="AY10" s="704"/>
      <c r="AZ10" s="704"/>
      <c r="BA10" s="704"/>
      <c r="BB10" s="704"/>
      <c r="BC10" s="704"/>
      <c r="BD10" s="704"/>
      <c r="BE10" s="704"/>
      <c r="BF10" s="704"/>
      <c r="BG10" s="704"/>
      <c r="BH10" s="704"/>
      <c r="BI10" s="704"/>
      <c r="BJ10" s="704"/>
      <c r="BK10" s="704"/>
      <c r="BL10" s="704"/>
      <c r="BM10" s="704"/>
      <c r="BN10" s="704"/>
      <c r="BO10" s="704"/>
      <c r="BP10" s="704"/>
      <c r="BQ10" s="705"/>
      <c r="BR10" s="703"/>
      <c r="BS10" s="703"/>
      <c r="BT10" s="703"/>
      <c r="BU10" s="703"/>
      <c r="BV10" s="703"/>
      <c r="BW10" s="705"/>
      <c r="BX10" s="706"/>
      <c r="BY10" s="143"/>
      <c r="BZ10" s="143"/>
      <c r="CA10" s="143"/>
      <c r="CB10" s="94"/>
      <c r="CC10" s="94"/>
      <c r="CD10" s="94"/>
      <c r="CE10" s="94"/>
      <c r="CF10" s="94"/>
      <c r="CH10" s="192"/>
    </row>
    <row r="11" spans="2:86" s="846" customFormat="1" ht="20.25" thickTop="1" x14ac:dyDescent="0.2">
      <c r="B11" s="1397" t="s">
        <v>360</v>
      </c>
      <c r="C11" s="98"/>
      <c r="D11" s="98"/>
      <c r="E11" s="98"/>
      <c r="F11" s="98"/>
      <c r="G11" s="99"/>
      <c r="H11" s="899"/>
      <c r="I11" s="1486">
        <f t="shared" ref="I11:AN11" si="7">I5-I8</f>
        <v>0</v>
      </c>
      <c r="J11" s="1486">
        <f t="shared" si="7"/>
        <v>7408.0944396404502</v>
      </c>
      <c r="K11" s="1486">
        <f t="shared" si="7"/>
        <v>14627.206878269664</v>
      </c>
      <c r="L11" s="1486">
        <f t="shared" si="7"/>
        <v>21846.319316898876</v>
      </c>
      <c r="M11" s="1486">
        <f t="shared" si="7"/>
        <v>28991.350811131688</v>
      </c>
      <c r="N11" s="1486">
        <f t="shared" si="7"/>
        <v>36193.832833671928</v>
      </c>
      <c r="O11" s="1486">
        <f t="shared" si="7"/>
        <v>43394.897491204545</v>
      </c>
      <c r="P11" s="1486">
        <f t="shared" si="7"/>
        <v>50300.379180595533</v>
      </c>
      <c r="Q11" s="1486">
        <f t="shared" si="7"/>
        <v>56973.388701853728</v>
      </c>
      <c r="R11" s="1486">
        <f t="shared" si="7"/>
        <v>63855.730362110284</v>
      </c>
      <c r="S11" s="1486">
        <f t="shared" si="7"/>
        <v>70427.828181717239</v>
      </c>
      <c r="T11" s="1486">
        <f t="shared" si="7"/>
        <v>76997.04105787717</v>
      </c>
      <c r="U11" s="1486">
        <f t="shared" si="7"/>
        <v>55970.364234847337</v>
      </c>
      <c r="V11" s="1486">
        <f t="shared" si="7"/>
        <v>53940.138400588097</v>
      </c>
      <c r="W11" s="1486">
        <f t="shared" si="7"/>
        <v>59778.723919942371</v>
      </c>
      <c r="X11" s="1486">
        <f t="shared" si="7"/>
        <v>65657.311980155559</v>
      </c>
      <c r="Y11" s="1486">
        <f t="shared" si="7"/>
        <v>72131.04222747375</v>
      </c>
      <c r="Z11" s="1486">
        <f t="shared" si="7"/>
        <v>79117.457247011072</v>
      </c>
      <c r="AA11" s="1486">
        <f t="shared" si="7"/>
        <v>74097.775911509976</v>
      </c>
      <c r="AB11" s="1486">
        <f t="shared" si="7"/>
        <v>70216.710947596715</v>
      </c>
      <c r="AC11" s="1486">
        <f t="shared" si="7"/>
        <v>75737.887569768907</v>
      </c>
      <c r="AD11" s="1486">
        <f t="shared" si="7"/>
        <v>80939.24111012902</v>
      </c>
      <c r="AE11" s="1486">
        <f t="shared" si="7"/>
        <v>86511.499262346522</v>
      </c>
      <c r="AF11" s="1486">
        <f t="shared" si="7"/>
        <v>95276.141335856228</v>
      </c>
      <c r="AG11" s="1486">
        <f t="shared" si="7"/>
        <v>79041.999349431921</v>
      </c>
      <c r="AH11" s="1486">
        <f t="shared" si="7"/>
        <v>75806.398084408778</v>
      </c>
      <c r="AI11" s="1486">
        <f t="shared" si="7"/>
        <v>80215.507386879937</v>
      </c>
      <c r="AJ11" s="1486">
        <f t="shared" si="7"/>
        <v>84144.052508886263</v>
      </c>
      <c r="AK11" s="1486">
        <f t="shared" si="7"/>
        <v>88275.657970350032</v>
      </c>
      <c r="AL11" s="1486">
        <f t="shared" si="7"/>
        <v>94540.373813190381</v>
      </c>
      <c r="AM11" s="1486">
        <f t="shared" si="7"/>
        <v>83640.790887206618</v>
      </c>
      <c r="AN11" s="1486">
        <f t="shared" si="7"/>
        <v>75237.792275404063</v>
      </c>
      <c r="AO11" s="1486">
        <f t="shared" ref="AO11:BP11" si="8">AO5-AO8</f>
        <v>81829.554691242651</v>
      </c>
      <c r="AP11" s="1486">
        <f t="shared" si="8"/>
        <v>87535.390541001514</v>
      </c>
      <c r="AQ11" s="1486">
        <f t="shared" si="8"/>
        <v>93637.770608829465</v>
      </c>
      <c r="AR11" s="1486">
        <f t="shared" si="8"/>
        <v>101182.71202349469</v>
      </c>
      <c r="AS11" s="1486">
        <f t="shared" si="8"/>
        <v>85049.342011650326</v>
      </c>
      <c r="AT11" s="1486">
        <f t="shared" si="8"/>
        <v>81635.114604866802</v>
      </c>
      <c r="AU11" s="1486">
        <f t="shared" si="8"/>
        <v>86521.478495095551</v>
      </c>
      <c r="AV11" s="1486">
        <f t="shared" si="8"/>
        <v>90826.186078401777</v>
      </c>
      <c r="AW11" s="1486">
        <f t="shared" si="8"/>
        <v>95344.248304234221</v>
      </c>
      <c r="AX11" s="1486">
        <f t="shared" si="8"/>
        <v>102167.06974344475</v>
      </c>
      <c r="AY11" s="1486">
        <f t="shared" si="8"/>
        <v>90364.562948458115</v>
      </c>
      <c r="AZ11" s="1486">
        <f t="shared" si="8"/>
        <v>81305.326186251012</v>
      </c>
      <c r="BA11" s="1486">
        <f t="shared" si="8"/>
        <v>88486.371552969023</v>
      </c>
      <c r="BB11" s="1486">
        <f t="shared" si="8"/>
        <v>94659.812886997155</v>
      </c>
      <c r="BC11" s="1486">
        <f t="shared" si="8"/>
        <v>101262.71666825833</v>
      </c>
      <c r="BD11" s="1486">
        <f t="shared" si="8"/>
        <v>109429.50472635719</v>
      </c>
      <c r="BE11" s="1486">
        <f t="shared" si="8"/>
        <v>93099.376861202079</v>
      </c>
      <c r="BF11" s="1486">
        <f t="shared" si="8"/>
        <v>89274.578515715286</v>
      </c>
      <c r="BG11" s="1486">
        <f t="shared" si="8"/>
        <v>94648.745052223763</v>
      </c>
      <c r="BH11" s="1486">
        <f t="shared" si="8"/>
        <v>99356.459420807805</v>
      </c>
      <c r="BI11" s="1486">
        <f t="shared" si="8"/>
        <v>104297.43515485433</v>
      </c>
      <c r="BJ11" s="1486">
        <f t="shared" si="8"/>
        <v>111766.15784054564</v>
      </c>
      <c r="BK11" s="1486">
        <f t="shared" si="8"/>
        <v>98793.2178370896</v>
      </c>
      <c r="BL11" s="1486">
        <f t="shared" si="8"/>
        <v>88887.747634905376</v>
      </c>
      <c r="BM11" s="1486">
        <f t="shared" si="8"/>
        <v>96796.744188198412</v>
      </c>
      <c r="BN11" s="1486">
        <f t="shared" si="8"/>
        <v>103548.94844320176</v>
      </c>
      <c r="BO11" s="1486">
        <f t="shared" si="8"/>
        <v>110770.79196305777</v>
      </c>
      <c r="BP11" s="1486">
        <f t="shared" si="8"/>
        <v>119706.76595161008</v>
      </c>
      <c r="BQ11" s="124"/>
      <c r="BR11" s="1486">
        <f>SUMIF($I$2:$BD$2,BR$2,$I11:$BD11)</f>
        <v>471016.06925497117</v>
      </c>
      <c r="BS11" s="1486">
        <f>SUMIF($I$2:$BD$2,BS$2,$I11:$BD11)</f>
        <v>869374.29414722556</v>
      </c>
      <c r="BT11" s="1486">
        <f>SUMIF($I$2:$BD$2,BT$2,$I11:$BD11)</f>
        <v>1025088.0001403263</v>
      </c>
      <c r="BU11" s="1486">
        <f>SUMIF($I$2:$BD$2,BU$2,$I11:$BD11)</f>
        <v>1107051.7342069843</v>
      </c>
      <c r="BV11" s="1486">
        <f>SUMIF($I$2:$BP$2,BV$2,$I11:$BP12)</f>
        <v>1210946.9688634118</v>
      </c>
      <c r="BW11" s="124"/>
      <c r="BX11" s="1486">
        <f>AVERAGE(BR11:BV11)</f>
        <v>936695.41332258401</v>
      </c>
      <c r="BY11" s="93"/>
      <c r="BZ11" s="93"/>
      <c r="CA11" s="93"/>
      <c r="CB11" s="1591">
        <f t="shared" si="2"/>
        <v>0.10056973965191399</v>
      </c>
      <c r="CC11" s="1591">
        <f t="shared" ref="CC11" si="9">BS11/SUM($BR11,$BS11,$BT11,$BU11,$BV11)</f>
        <v>0.18562582495486737</v>
      </c>
      <c r="CD11" s="1591">
        <f t="shared" ref="CD11" si="10">BT11/SUM($BR11,$BS11,$BT11,$BU11,$BV11)</f>
        <v>0.21887328272574796</v>
      </c>
      <c r="CE11" s="1591">
        <f t="shared" ref="CE11" si="11">BU11/SUM($BR11,$BS11,$BT11,$BU11,$BV11)</f>
        <v>0.2363738988066833</v>
      </c>
      <c r="CF11" s="1591">
        <f t="shared" ref="CF11" si="12">BV11/SUM($BR11,$BS11,$BT11,$BU11,$BV11)</f>
        <v>0.25855725386078721</v>
      </c>
      <c r="CG11" s="124"/>
      <c r="CH11" s="1588">
        <f>BX11/BX5</f>
        <v>0.90354026148011257</v>
      </c>
    </row>
    <row r="12" spans="2:86" s="90" customFormat="1" ht="12.75" customHeight="1" thickBot="1" x14ac:dyDescent="0.3">
      <c r="B12" s="701"/>
      <c r="C12" s="701"/>
      <c r="D12" s="702"/>
      <c r="E12" s="703"/>
      <c r="F12" s="703"/>
      <c r="G12" s="703"/>
      <c r="H12" s="909"/>
      <c r="I12" s="1539"/>
      <c r="J12" s="1539"/>
      <c r="K12" s="1539"/>
      <c r="L12" s="1539"/>
      <c r="M12" s="1539"/>
      <c r="N12" s="1539"/>
      <c r="O12" s="1539"/>
      <c r="P12" s="1539"/>
      <c r="Q12" s="1539"/>
      <c r="R12" s="1539"/>
      <c r="S12" s="1539"/>
      <c r="T12" s="1539"/>
      <c r="U12" s="1539"/>
      <c r="V12" s="1539"/>
      <c r="W12" s="1539"/>
      <c r="X12" s="1539"/>
      <c r="Y12" s="1539"/>
      <c r="Z12" s="1539"/>
      <c r="AA12" s="1539"/>
      <c r="AB12" s="1539"/>
      <c r="AC12" s="1539"/>
      <c r="AD12" s="1539"/>
      <c r="AE12" s="1539"/>
      <c r="AF12" s="1539"/>
      <c r="AG12" s="1539"/>
      <c r="AH12" s="1539"/>
      <c r="AI12" s="1539"/>
      <c r="AJ12" s="1539"/>
      <c r="AK12" s="1539"/>
      <c r="AL12" s="1539"/>
      <c r="AM12" s="1539"/>
      <c r="AN12" s="1539"/>
      <c r="AO12" s="1539"/>
      <c r="AP12" s="1539"/>
      <c r="AQ12" s="1539"/>
      <c r="AR12" s="1539"/>
      <c r="AS12" s="1539"/>
      <c r="AT12" s="1539"/>
      <c r="AU12" s="1539"/>
      <c r="AV12" s="1539"/>
      <c r="AW12" s="1539"/>
      <c r="AX12" s="1539"/>
      <c r="AY12" s="1539"/>
      <c r="AZ12" s="1539"/>
      <c r="BA12" s="1539"/>
      <c r="BB12" s="1539"/>
      <c r="BC12" s="1539"/>
      <c r="BD12" s="1539"/>
      <c r="BE12" s="1539"/>
      <c r="BF12" s="1539"/>
      <c r="BG12" s="1539"/>
      <c r="BH12" s="1539"/>
      <c r="BI12" s="1539"/>
      <c r="BJ12" s="1539"/>
      <c r="BK12" s="1539"/>
      <c r="BL12" s="1539"/>
      <c r="BM12" s="1539"/>
      <c r="BN12" s="1539"/>
      <c r="BO12" s="1539"/>
      <c r="BP12" s="1539"/>
      <c r="BQ12" s="705"/>
      <c r="BR12" s="703"/>
      <c r="BS12" s="703"/>
      <c r="BT12" s="703"/>
      <c r="BU12" s="703"/>
      <c r="BV12" s="703"/>
      <c r="BW12" s="705"/>
      <c r="BX12" s="706"/>
      <c r="BY12" s="143"/>
      <c r="BZ12" s="143"/>
      <c r="CA12" s="143"/>
      <c r="CB12" s="1593"/>
      <c r="CC12" s="1593"/>
      <c r="CD12" s="1593"/>
      <c r="CE12" s="1593"/>
      <c r="CF12" s="1593"/>
      <c r="CH12" s="192"/>
    </row>
    <row r="13" spans="2:86" s="846" customFormat="1" ht="20.25" thickTop="1" x14ac:dyDescent="0.2">
      <c r="B13" s="1397" t="s">
        <v>1023</v>
      </c>
      <c r="C13" s="98"/>
      <c r="D13" s="98"/>
      <c r="E13" s="98"/>
      <c r="F13" s="847"/>
      <c r="G13" s="99"/>
      <c r="H13" s="899"/>
      <c r="I13" s="1486">
        <f>IF(Premissas!$H$107="Receitas_1",Receitas_1!F152,IF(Premissas!$H$107="Receitas_2",Receitas_2!F153,IF(Premissas!$H$107="Receitas_3",Receitas_3!F151,"")))</f>
        <v>0</v>
      </c>
      <c r="J13" s="1486">
        <f>IF(Premissas!$H$107="Receitas_1",Receitas_1!G152,IF(Premissas!$H$107="Receitas_2",Receitas_2!G153,IF(Premissas!$H$107="Receitas_3",Receitas_3!G151,"")))</f>
        <v>4072.5260148604571</v>
      </c>
      <c r="K13" s="1486">
        <f>IF(Premissas!$H$107="Receitas_1",Receitas_1!H152,IF(Premissas!$H$107="Receitas_2",Receitas_2!H153,IF(Premissas!$H$107="Receitas_3",Receitas_3!H151,"")))</f>
        <v>8145.0520297209141</v>
      </c>
      <c r="L13" s="1486">
        <f>IF(Premissas!$H$107="Receitas_1",Receitas_1!I152,IF(Premissas!$H$107="Receitas_2",Receitas_2!I153,IF(Premissas!$H$107="Receitas_3",Receitas_3!I151,"")))</f>
        <v>12217.578044581367</v>
      </c>
      <c r="M13" s="1486">
        <f>IF(Premissas!$H$107="Receitas_1",Receitas_1!J152,IF(Premissas!$H$107="Receitas_2",Receitas_2!J153,IF(Premissas!$H$107="Receitas_3",Receitas_3!J151,"")))</f>
        <v>16249.378799293221</v>
      </c>
      <c r="N13" s="1486">
        <f>IF(Premissas!$H$107="Receitas_1",Receitas_1!K152,IF(Premissas!$H$107="Receitas_2",Receitas_2!K153,IF(Premissas!$H$107="Receitas_3",Receitas_3!K151,"")))</f>
        <v>20311.723499116521</v>
      </c>
      <c r="O13" s="1486">
        <f>IF(Premissas!$H$107="Receitas_1",Receitas_1!L152,IF(Premissas!$H$107="Receitas_2",Receitas_2!L153,IF(Premissas!$H$107="Receitas_3",Receitas_3!L151,"")))</f>
        <v>24374.068198939844</v>
      </c>
      <c r="P13" s="1486">
        <f>IF(Premissas!$H$107="Receitas_1",Receitas_1!M152,IF(Premissas!$H$107="Receitas_2",Receitas_2!M153,IF(Premissas!$H$107="Receitas_3",Receitas_3!M151,"")))</f>
        <v>28273.919110770203</v>
      </c>
      <c r="Q13" s="1486">
        <f>IF(Premissas!$H$107="Receitas_1",Receitas_1!N152,IF(Premissas!$H$107="Receitas_2",Receitas_2!N153,IF(Premissas!$H$107="Receitas_3",Receitas_3!N151,"")))</f>
        <v>32232.267786278051</v>
      </c>
      <c r="R13" s="1486">
        <f>IF(Premissas!$H$107="Receitas_1",Receitas_1!O152,IF(Premissas!$H$107="Receitas_2",Receitas_2!O153,IF(Premissas!$H$107="Receitas_3",Receitas_3!O151,"")))</f>
        <v>36422.462598494189</v>
      </c>
      <c r="S13" s="1486">
        <f>IF(Premissas!$H$107="Receitas_1",Receitas_1!P152,IF(Premissas!$H$107="Receitas_2",Receitas_2!P153,IF(Premissas!$H$107="Receitas_3",Receitas_3!P151,"")))</f>
        <v>40428.93348432854</v>
      </c>
      <c r="T13" s="1486">
        <f>IF(Premissas!$H$107="Receitas_1",Receitas_1!Q152,IF(Premissas!$H$107="Receitas_2",Receitas_2!Q153,IF(Premissas!$H$107="Receitas_3",Receitas_3!Q151,"")))</f>
        <v>44471.826832761384</v>
      </c>
      <c r="U13" s="1486">
        <f>IF(Premissas!$H$107="Receitas_1",Receitas_1!R152,IF(Premissas!$H$107="Receitas_2",Receitas_2!R153,IF(Premissas!$H$107="Receitas_3",Receitas_3!R151,"")))</f>
        <v>33353.870124571054</v>
      </c>
      <c r="V13" s="1486">
        <f>IF(Premissas!$H$107="Receitas_1",Receitas_1!S152,IF(Premissas!$H$107="Receitas_2",Receitas_2!S153,IF(Premissas!$H$107="Receitas_3",Receitas_3!S151,"")))</f>
        <v>31686.176618342492</v>
      </c>
      <c r="W13" s="1486">
        <f>IF(Premissas!$H$107="Receitas_1",Receitas_1!T152,IF(Premissas!$H$107="Receitas_2",Receitas_2!T153,IF(Premissas!$H$107="Receitas_3",Receitas_3!T151,"")))</f>
        <v>34854.794280176728</v>
      </c>
      <c r="X13" s="1486">
        <f>IF(Premissas!$H$107="Receitas_1",Receitas_1!U152,IF(Premissas!$H$107="Receitas_2",Receitas_2!U153,IF(Premissas!$H$107="Receitas_3",Receitas_3!U151,"")))</f>
        <v>38340.273708194421</v>
      </c>
      <c r="Y13" s="1486">
        <f>IF(Premissas!$H$107="Receitas_1",Receitas_1!V152,IF(Premissas!$H$107="Receitas_2",Receitas_2!V153,IF(Premissas!$H$107="Receitas_3",Receitas_3!V151,"")))</f>
        <v>42174.30107901388</v>
      </c>
      <c r="Z13" s="1486">
        <f>IF(Premissas!$H$107="Receitas_1",Receitas_1!W152,IF(Premissas!$H$107="Receitas_2",Receitas_2!W153,IF(Premissas!$H$107="Receitas_3",Receitas_3!W151,"")))</f>
        <v>46391.731186915262</v>
      </c>
      <c r="AA13" s="1486">
        <f>IF(Premissas!$H$107="Receitas_1",Receitas_1!X152,IF(Premissas!$H$107="Receitas_2",Receitas_2!X153,IF(Premissas!$H$107="Receitas_3",Receitas_3!X151,"")))</f>
        <v>44072.144627569476</v>
      </c>
      <c r="AB13" s="1486">
        <f>IF(Premissas!$H$107="Receitas_1",Receitas_1!Y152,IF(Premissas!$H$107="Receitas_2",Receitas_2!Y153,IF(Premissas!$H$107="Receitas_3",Receitas_3!Y151,"")))</f>
        <v>41868.537396191001</v>
      </c>
      <c r="AC13" s="1486">
        <f>IF(Premissas!$H$107="Receitas_1",Receitas_1!Z152,IF(Premissas!$H$107="Receitas_2",Receitas_2!Z153,IF(Premissas!$H$107="Receitas_3",Receitas_3!Z151,"")))</f>
        <v>44799.335013924378</v>
      </c>
      <c r="AD13" s="1486">
        <f>IF(Premissas!$H$107="Receitas_1",Receitas_1!AA152,IF(Premissas!$H$107="Receitas_2",Receitas_2!AA153,IF(Premissas!$H$107="Receitas_3",Receitas_3!AA151,"")))</f>
        <v>47935.28846489908</v>
      </c>
      <c r="AE13" s="1486">
        <f>IF(Premissas!$H$107="Receitas_1",Receitas_1!AB152,IF(Premissas!$H$107="Receitas_2",Receitas_2!AB153,IF(Premissas!$H$107="Receitas_3",Receitas_3!AB151,"")))</f>
        <v>51290.758657442013</v>
      </c>
      <c r="AF13" s="1486">
        <f>IF(Premissas!$H$107="Receitas_1",Receitas_1!AC152,IF(Premissas!$H$107="Receitas_2",Receitas_2!AC153,IF(Premissas!$H$107="Receitas_3",Receitas_3!AC151,"")))</f>
        <v>56419.834523186219</v>
      </c>
      <c r="AG13" s="1486">
        <f>IF(Premissas!$H$107="Receitas_1",Receitas_1!AD152,IF(Premissas!$H$107="Receitas_2",Receitas_2!AD153,IF(Premissas!$H$107="Receitas_3",Receitas_3!AD151,"")))</f>
        <v>47956.859344708297</v>
      </c>
      <c r="AH13" s="1486">
        <f>IF(Premissas!$H$107="Receitas_1",Receitas_1!AE152,IF(Premissas!$H$107="Receitas_2",Receitas_2!AE153,IF(Premissas!$H$107="Receitas_3",Receitas_3!AE151,"")))</f>
        <v>45559.016377472886</v>
      </c>
      <c r="AI13" s="1486">
        <f>IF(Premissas!$H$107="Receitas_1",Receitas_1!AF152,IF(Premissas!$H$107="Receitas_2",Receitas_2!AF153,IF(Premissas!$H$107="Receitas_3",Receitas_3!AF151,"")))</f>
        <v>47836.967196346515</v>
      </c>
      <c r="AJ13" s="1486">
        <f>IF(Premissas!$H$107="Receitas_1",Receitas_1!AG152,IF(Premissas!$H$107="Receitas_2",Receitas_2!AG153,IF(Premissas!$H$107="Receitas_3",Receitas_3!AG151,"")))</f>
        <v>50228.815556163849</v>
      </c>
      <c r="AK13" s="1486">
        <f>IF(Premissas!$H$107="Receitas_1",Receitas_1!AH152,IF(Premissas!$H$107="Receitas_2",Receitas_2!AH153,IF(Premissas!$H$107="Receitas_3",Receitas_3!AH151,"")))</f>
        <v>52740.256333972044</v>
      </c>
      <c r="AL13" s="1486">
        <f>IF(Premissas!$H$107="Receitas_1",Receitas_1!AI152,IF(Premissas!$H$107="Receitas_2",Receitas_2!AI153,IF(Premissas!$H$107="Receitas_3",Receitas_3!AI151,"")))</f>
        <v>56432.074277350082</v>
      </c>
      <c r="AM13" s="1486">
        <f>IF(Premissas!$H$107="Receitas_1",Receitas_1!AJ152,IF(Premissas!$H$107="Receitas_2",Receitas_2!AJ153,IF(Premissas!$H$107="Receitas_3",Receitas_3!AJ151,"")))</f>
        <v>50788.866849615064</v>
      </c>
      <c r="AN13" s="1486">
        <f>IF(Premissas!$H$107="Receitas_1",Receitas_1!AK152,IF(Premissas!$H$107="Receitas_2",Receitas_2!AK153,IF(Premissas!$H$107="Receitas_3",Receitas_3!AK151,"")))</f>
        <v>45709.980164653571</v>
      </c>
      <c r="AO13" s="1486">
        <f>IF(Premissas!$H$107="Receitas_1",Receitas_1!AL152,IF(Premissas!$H$107="Receitas_2",Receitas_2!AL153,IF(Premissas!$H$107="Receitas_3",Receitas_3!AL151,"")))</f>
        <v>48909.678776179302</v>
      </c>
      <c r="AP13" s="1486">
        <f>IF(Premissas!$H$107="Receitas_1",Receitas_1!AM152,IF(Premissas!$H$107="Receitas_2",Receitas_2!AM153,IF(Premissas!$H$107="Receitas_3",Receitas_3!AM151,"")))</f>
        <v>52333.356290511874</v>
      </c>
      <c r="AQ13" s="1486">
        <f>IF(Premissas!$H$107="Receitas_1",Receitas_1!AN152,IF(Premissas!$H$107="Receitas_2",Receitas_2!AN153,IF(Premissas!$H$107="Receitas_3",Receitas_3!AN151,"")))</f>
        <v>55996.691230847704</v>
      </c>
      <c r="AR13" s="1486">
        <f>IF(Premissas!$H$107="Receitas_1",Receitas_1!AO152,IF(Premissas!$H$107="Receitas_2",Receitas_2!AO153,IF(Premissas!$H$107="Receitas_3",Receitas_3!AO151,"")))</f>
        <v>60476.426529315526</v>
      </c>
      <c r="AS13" s="1486">
        <f>IF(Premissas!$H$107="Receitas_1",Receitas_1!AP152,IF(Premissas!$H$107="Receitas_2",Receitas_2!AP153,IF(Premissas!$H$107="Receitas_3",Receitas_3!AP151,"")))</f>
        <v>52009.726815211347</v>
      </c>
      <c r="AT13" s="1486">
        <f>IF(Premissas!$H$107="Receitas_1",Receitas_1!AQ152,IF(Premissas!$H$107="Receitas_2",Receitas_2!AQ153,IF(Premissas!$H$107="Receitas_3",Receitas_3!AQ151,"")))</f>
        <v>49409.240474450766</v>
      </c>
      <c r="AU13" s="1486">
        <f>IF(Premissas!$H$107="Receitas_1",Receitas_1!AR152,IF(Premissas!$H$107="Receitas_2",Receitas_2!AR153,IF(Premissas!$H$107="Receitas_3",Receitas_3!AR151,"")))</f>
        <v>51879.702498173305</v>
      </c>
      <c r="AV13" s="1486">
        <f>IF(Premissas!$H$107="Receitas_1",Receitas_1!AS152,IF(Premissas!$H$107="Receitas_2",Receitas_2!AS153,IF(Premissas!$H$107="Receitas_3",Receitas_3!AS151,"")))</f>
        <v>54473.687623081998</v>
      </c>
      <c r="AW13" s="1486">
        <f>IF(Premissas!$H$107="Receitas_1",Receitas_1!AT152,IF(Premissas!$H$107="Receitas_2",Receitas_2!AT153,IF(Premissas!$H$107="Receitas_3",Receitas_3!AT151,"")))</f>
        <v>57197.372004236073</v>
      </c>
      <c r="AX13" s="1486">
        <f>IF(Premissas!$H$107="Receitas_1",Receitas_1!AU152,IF(Premissas!$H$107="Receitas_2",Receitas_2!AU153,IF(Premissas!$H$107="Receitas_3",Receitas_3!AU151,"")))</f>
        <v>61201.188044532617</v>
      </c>
      <c r="AY13" s="1486">
        <f>IF(Premissas!$H$107="Receitas_1",Receitas_1!AV152,IF(Premissas!$H$107="Receitas_2",Receitas_2!AV153,IF(Premissas!$H$107="Receitas_3",Receitas_3!AV151,"")))</f>
        <v>55081.069240079349</v>
      </c>
      <c r="AZ13" s="1486">
        <f>IF(Premissas!$H$107="Receitas_1",Receitas_1!AW152,IF(Premissas!$H$107="Receitas_2",Receitas_2!AW153,IF(Premissas!$H$107="Receitas_3",Receitas_3!AW151,"")))</f>
        <v>49572.962316071433</v>
      </c>
      <c r="BA13" s="1486">
        <f>IF(Premissas!$H$107="Receitas_1",Receitas_1!AX152,IF(Premissas!$H$107="Receitas_2",Receitas_2!AX153,IF(Premissas!$H$107="Receitas_3",Receitas_3!AX151,"")))</f>
        <v>53043.069678196414</v>
      </c>
      <c r="BB13" s="1486">
        <f>IF(Premissas!$H$107="Receitas_1",Receitas_1!AY152,IF(Premissas!$H$107="Receitas_2",Receitas_2!AY153,IF(Premissas!$H$107="Receitas_3",Receitas_3!AY151,"")))</f>
        <v>56756.084555670182</v>
      </c>
      <c r="BC13" s="1486">
        <f>IF(Premissas!$H$107="Receitas_1",Receitas_1!AZ152,IF(Premissas!$H$107="Receitas_2",Receitas_2!AZ153,IF(Premissas!$H$107="Receitas_3",Receitas_3!AZ151,"")))</f>
        <v>60729.010474567076</v>
      </c>
      <c r="BD13" s="1486">
        <f>IF(Premissas!$H$107="Receitas_1",Receitas_1!BA152,IF(Premissas!$H$107="Receitas_2",Receitas_2!BA153,IF(Premissas!$H$107="Receitas_3",Receitas_3!BA151,"")))</f>
        <v>65587.331312532435</v>
      </c>
      <c r="BE13" s="1486">
        <f>IF(Premissas!$H$107="Receitas_1",Receitas_1!BB152,IF(Premissas!$H$107="Receitas_2",Receitas_2!BB153,IF(Premissas!$H$107="Receitas_3",Receitas_3!BB151,"")))</f>
        <v>57060.97824190322</v>
      </c>
      <c r="BF13" s="1486">
        <f>IF(Premissas!$H$107="Receitas_1",Receitas_1!BC152,IF(Premissas!$H$107="Receitas_2",Receitas_2!BC153,IF(Premissas!$H$107="Receitas_3",Receitas_3!BC151,"")))</f>
        <v>54207.929329808074</v>
      </c>
      <c r="BG13" s="1486">
        <f>IF(Premissas!$H$107="Receitas_1",Receitas_1!BD152,IF(Premissas!$H$107="Receitas_2",Receitas_2!BD153,IF(Premissas!$H$107="Receitas_3",Receitas_3!BD151,"")))</f>
        <v>56918.325796298457</v>
      </c>
      <c r="BH13" s="1486">
        <f>IF(Premissas!$H$107="Receitas_1",Receitas_1!BE152,IF(Premissas!$H$107="Receitas_2",Receitas_2!BE153,IF(Premissas!$H$107="Receitas_3",Receitas_3!BE151,"")))</f>
        <v>59764.242086113365</v>
      </c>
      <c r="BI13" s="1486">
        <f>IF(Premissas!$H$107="Receitas_1",Receitas_1!BF152,IF(Premissas!$H$107="Receitas_2",Receitas_2!BF153,IF(Premissas!$H$107="Receitas_3",Receitas_3!BF151,"")))</f>
        <v>62752.454190419063</v>
      </c>
      <c r="BJ13" s="1486">
        <f>IF(Premissas!$H$107="Receitas_1",Receitas_1!BG152,IF(Premissas!$H$107="Receitas_2",Receitas_2!BG153,IF(Premissas!$H$107="Receitas_3",Receitas_3!BG151,"")))</f>
        <v>67145.125983748381</v>
      </c>
      <c r="BK13" s="1486">
        <f>IF(Premissas!$H$107="Receitas_1",Receitas_1!BH152,IF(Premissas!$H$107="Receitas_2",Receitas_2!BH153,IF(Premissas!$H$107="Receitas_3",Receitas_3!BH151,"")))</f>
        <v>60430.613385373552</v>
      </c>
      <c r="BL13" s="1486">
        <f>IF(Premissas!$H$107="Receitas_1",Receitas_1!BI152,IF(Premissas!$H$107="Receitas_2",Receitas_2!BI153,IF(Premissas!$H$107="Receitas_3",Receitas_3!BI151,"")))</f>
        <v>54387.552046836179</v>
      </c>
      <c r="BM13" s="1486">
        <f>IF(Premissas!$H$107="Receitas_1",Receitas_1!BJ152,IF(Premissas!$H$107="Receitas_2",Receitas_2!BJ153,IF(Premissas!$H$107="Receitas_3",Receitas_3!BJ151,"")))</f>
        <v>58194.680690114721</v>
      </c>
      <c r="BN13" s="1486">
        <f>IF(Premissas!$H$107="Receitas_1",Receitas_1!BK152,IF(Premissas!$H$107="Receitas_2",Receitas_2!BK153,IF(Premissas!$H$107="Receitas_3",Receitas_3!BK151,"")))</f>
        <v>62268.30833842275</v>
      </c>
      <c r="BO13" s="1486">
        <f>IF(Premissas!$H$107="Receitas_1",Receitas_1!BL152,IF(Premissas!$H$107="Receitas_2",Receitas_2!BL153,IF(Premissas!$H$107="Receitas_3",Receitas_3!BL151,"")))</f>
        <v>66627.089922112355</v>
      </c>
      <c r="BP13" s="1486">
        <f>IF(Premissas!$H$107="Receitas_1",Receitas_1!BM152,IF(Premissas!$H$107="Receitas_2",Receitas_2!BM153,IF(Premissas!$H$107="Receitas_3",Receitas_3!BM151,"")))</f>
        <v>71957.257115881352</v>
      </c>
      <c r="BQ13" s="124"/>
      <c r="BR13" s="1486">
        <f>SUMIF($I$2:$BP$2,BR$2,$I13:$BP13)</f>
        <v>267199.73639914469</v>
      </c>
      <c r="BS13" s="1486">
        <f>SUMIF($I$2:$BP$2,BS$2,$I13:$BP13)</f>
        <v>513187.04568042594</v>
      </c>
      <c r="BT13" s="1486">
        <f>SUMIF($I$2:$BP$2,BT$2,$I13:$BP13)</f>
        <v>614968.98892713676</v>
      </c>
      <c r="BU13" s="1486">
        <f>SUMIF($I$2:$BP$2,BU$2,$I13:$BP13)</f>
        <v>666940.44503680291</v>
      </c>
      <c r="BV13" s="1486">
        <f>SUMIF($I$2:$BP$2,BV$2,$I13:$BP13)</f>
        <v>731714.55712703138</v>
      </c>
      <c r="BW13" s="124"/>
      <c r="BX13" s="1486">
        <f>AVERAGE(BR13:BV13)</f>
        <v>558802.15463410842</v>
      </c>
      <c r="BY13" s="93"/>
      <c r="BZ13" s="93"/>
      <c r="CA13" s="93"/>
      <c r="CB13" s="1591">
        <f>IF(BR13=0,0,BR13/SUM($BR13,$BS13,$BT13,$BU13,$BV13))</f>
        <v>9.5633037268477009E-2</v>
      </c>
      <c r="CC13" s="1591">
        <f t="shared" ref="CC13:CF13" si="13">IF(BS13=0,0,BS13/SUM($BR13,$BS13,$BT13,$BU13,$BV13))</f>
        <v>0.18367396812077424</v>
      </c>
      <c r="CD13" s="1591">
        <f t="shared" si="13"/>
        <v>0.22010258329437016</v>
      </c>
      <c r="CE13" s="1591">
        <f t="shared" si="13"/>
        <v>0.23870360538373411</v>
      </c>
      <c r="CF13" s="1591">
        <f t="shared" si="13"/>
        <v>0.26188680593264435</v>
      </c>
      <c r="CG13" s="124"/>
      <c r="CH13" s="1588">
        <f>BX13/BX5</f>
        <v>0.5390228645646975</v>
      </c>
    </row>
    <row r="14" spans="2:86" x14ac:dyDescent="0.25">
      <c r="B14" s="761"/>
      <c r="C14" s="761"/>
      <c r="D14" s="761"/>
      <c r="E14" s="761"/>
      <c r="F14" s="761"/>
      <c r="G14" s="738"/>
      <c r="H14" s="911"/>
      <c r="I14" s="762"/>
      <c r="J14" s="761"/>
      <c r="K14" s="761"/>
      <c r="L14" s="761"/>
      <c r="M14" s="761"/>
      <c r="N14" s="761"/>
      <c r="O14" s="761"/>
      <c r="P14" s="761"/>
      <c r="Q14" s="761"/>
      <c r="R14" s="761"/>
      <c r="S14" s="761"/>
      <c r="T14" s="761"/>
      <c r="U14" s="762"/>
      <c r="V14" s="761"/>
      <c r="W14" s="761"/>
      <c r="X14" s="761"/>
      <c r="Y14" s="761"/>
      <c r="Z14" s="761"/>
      <c r="AA14" s="761"/>
      <c r="AB14" s="761"/>
      <c r="AC14" s="761"/>
      <c r="AD14" s="761"/>
      <c r="AE14" s="761"/>
      <c r="AF14" s="761"/>
      <c r="AG14" s="762"/>
      <c r="AH14" s="761"/>
      <c r="AI14" s="761"/>
      <c r="AJ14" s="761"/>
      <c r="AK14" s="761"/>
      <c r="AL14" s="761"/>
      <c r="AM14" s="761"/>
      <c r="AN14" s="761"/>
      <c r="AO14" s="761"/>
      <c r="AP14" s="761"/>
      <c r="AQ14" s="761"/>
      <c r="AR14" s="761"/>
      <c r="AS14" s="761"/>
      <c r="AT14" s="761"/>
      <c r="AU14" s="761"/>
      <c r="AV14" s="761"/>
      <c r="AW14" s="761"/>
      <c r="AX14" s="761"/>
      <c r="AY14" s="761"/>
      <c r="AZ14" s="761"/>
      <c r="BA14" s="761"/>
      <c r="BB14" s="761"/>
      <c r="BC14" s="761"/>
      <c r="BD14" s="761"/>
      <c r="BE14" s="761"/>
      <c r="BF14" s="761"/>
      <c r="BG14" s="761"/>
      <c r="BH14" s="761"/>
      <c r="BI14" s="761"/>
      <c r="BJ14" s="761"/>
      <c r="BK14" s="761"/>
      <c r="BL14" s="761"/>
      <c r="BM14" s="761"/>
      <c r="BN14" s="761"/>
      <c r="BO14" s="761"/>
      <c r="BP14" s="761"/>
      <c r="BQ14" s="719"/>
      <c r="BR14" s="710"/>
      <c r="BS14" s="710"/>
      <c r="BT14" s="710"/>
      <c r="BU14" s="710"/>
      <c r="BV14" s="710"/>
      <c r="BW14" s="719"/>
      <c r="BX14" s="710"/>
      <c r="CB14" s="1594"/>
      <c r="CC14" s="1594"/>
      <c r="CD14" s="1594"/>
      <c r="CE14" s="1594"/>
      <c r="CF14" s="1594"/>
    </row>
    <row r="15" spans="2:86" s="122" customFormat="1" ht="20.25" thickBot="1" x14ac:dyDescent="0.3">
      <c r="B15" s="1540"/>
      <c r="C15" s="1493" t="s">
        <v>313</v>
      </c>
      <c r="D15" s="1677" t="s">
        <v>314</v>
      </c>
      <c r="E15" s="1677"/>
      <c r="F15" s="1677"/>
      <c r="G15" s="1541"/>
      <c r="H15" s="1541"/>
      <c r="I15" s="1529"/>
      <c r="J15" s="1529"/>
      <c r="K15" s="1529"/>
      <c r="L15" s="1529"/>
      <c r="M15" s="1529"/>
      <c r="N15" s="1529"/>
      <c r="O15" s="1529"/>
      <c r="P15" s="1529"/>
      <c r="Q15" s="1529"/>
      <c r="R15" s="1529"/>
      <c r="S15" s="1529"/>
      <c r="T15" s="1529"/>
      <c r="U15" s="1529"/>
      <c r="V15" s="1529"/>
      <c r="W15" s="1529"/>
      <c r="X15" s="1529"/>
      <c r="Y15" s="1529"/>
      <c r="Z15" s="1529"/>
      <c r="AA15" s="1529"/>
      <c r="AB15" s="1529"/>
      <c r="AC15" s="1529"/>
      <c r="AD15" s="1529"/>
      <c r="AE15" s="1529"/>
      <c r="AF15" s="1529"/>
      <c r="AG15" s="1529"/>
      <c r="AH15" s="1529"/>
      <c r="AI15" s="1529"/>
      <c r="AJ15" s="1529"/>
      <c r="AK15" s="1529"/>
      <c r="AL15" s="1529"/>
      <c r="AM15" s="1529"/>
      <c r="AN15" s="1529"/>
      <c r="AO15" s="1529"/>
      <c r="AP15" s="1529"/>
      <c r="AQ15" s="1529"/>
      <c r="AR15" s="1529"/>
      <c r="AS15" s="1529"/>
      <c r="AT15" s="1529"/>
      <c r="AU15" s="1529"/>
      <c r="AV15" s="1529"/>
      <c r="AW15" s="1529"/>
      <c r="AX15" s="1529"/>
      <c r="AY15" s="1529"/>
      <c r="AZ15" s="1529"/>
      <c r="BA15" s="1529"/>
      <c r="BB15" s="1529"/>
      <c r="BC15" s="1529"/>
      <c r="BD15" s="1542"/>
      <c r="BE15" s="1529"/>
      <c r="BF15" s="1542"/>
      <c r="BG15" s="1529"/>
      <c r="BH15" s="1542"/>
      <c r="BI15" s="1529"/>
      <c r="BJ15" s="1542"/>
      <c r="BK15" s="1529"/>
      <c r="BL15" s="1542"/>
      <c r="BM15" s="1529"/>
      <c r="BN15" s="1542"/>
      <c r="BO15" s="1529"/>
      <c r="BP15" s="1542"/>
      <c r="BQ15" s="803"/>
      <c r="BR15" s="1225"/>
      <c r="BS15" s="1225"/>
      <c r="BT15" s="1225"/>
      <c r="BU15" s="1225"/>
      <c r="BV15" s="1225"/>
      <c r="BW15" s="803"/>
      <c r="BX15" s="1225"/>
      <c r="BY15" s="212"/>
      <c r="BZ15" s="212"/>
      <c r="CA15" s="212"/>
      <c r="CB15" s="824"/>
      <c r="CC15" s="824"/>
      <c r="CD15" s="824"/>
      <c r="CE15" s="824"/>
      <c r="CF15" s="824"/>
      <c r="CG15" s="803"/>
      <c r="CH15" s="824"/>
    </row>
    <row r="16" spans="2:86" s="171" customFormat="1" ht="21" hidden="1" outlineLevel="1" thickTop="1" thickBot="1" x14ac:dyDescent="0.3">
      <c r="B16" s="1543" t="str">
        <f>DRE!B19</f>
        <v>(-) Cartão de Crédito</v>
      </c>
      <c r="C16" s="1544">
        <f>DRE!C19</f>
        <v>0</v>
      </c>
      <c r="D16" s="1682">
        <f>DRE!D19</f>
        <v>0</v>
      </c>
      <c r="E16" s="1682"/>
      <c r="F16" s="1682"/>
      <c r="G16" s="1545"/>
      <c r="H16" s="1546"/>
      <c r="I16" s="1547">
        <f>DRE!H19</f>
        <v>0</v>
      </c>
      <c r="J16" s="1547">
        <f>DRE!I19</f>
        <v>0</v>
      </c>
      <c r="K16" s="1547">
        <f>DRE!J19</f>
        <v>0</v>
      </c>
      <c r="L16" s="1547">
        <f>DRE!K19</f>
        <v>0</v>
      </c>
      <c r="M16" s="1547">
        <f>DRE!L19</f>
        <v>0</v>
      </c>
      <c r="N16" s="1547">
        <f>DRE!M19</f>
        <v>0</v>
      </c>
      <c r="O16" s="1547">
        <f>DRE!N19</f>
        <v>0</v>
      </c>
      <c r="P16" s="1547">
        <f>DRE!O19</f>
        <v>0</v>
      </c>
      <c r="Q16" s="1547">
        <f>DRE!P19</f>
        <v>0</v>
      </c>
      <c r="R16" s="1547">
        <f>DRE!Q19</f>
        <v>0</v>
      </c>
      <c r="S16" s="1547">
        <f>DRE!R19</f>
        <v>0</v>
      </c>
      <c r="T16" s="1547">
        <f>DRE!S19</f>
        <v>0</v>
      </c>
      <c r="U16" s="1547">
        <f>DRE!T19</f>
        <v>0</v>
      </c>
      <c r="V16" s="1547">
        <f>DRE!U19</f>
        <v>0</v>
      </c>
      <c r="W16" s="1547">
        <f>DRE!V19</f>
        <v>0</v>
      </c>
      <c r="X16" s="1547">
        <f>DRE!W19</f>
        <v>0</v>
      </c>
      <c r="Y16" s="1547">
        <f>DRE!X19</f>
        <v>0</v>
      </c>
      <c r="Z16" s="1547">
        <f>DRE!Y19</f>
        <v>0</v>
      </c>
      <c r="AA16" s="1547">
        <f>DRE!Z19</f>
        <v>0</v>
      </c>
      <c r="AB16" s="1547">
        <f>DRE!AA19</f>
        <v>0</v>
      </c>
      <c r="AC16" s="1547">
        <f>DRE!AB19</f>
        <v>0</v>
      </c>
      <c r="AD16" s="1547">
        <f>DRE!AC19</f>
        <v>0</v>
      </c>
      <c r="AE16" s="1547">
        <f>DRE!AD19</f>
        <v>0</v>
      </c>
      <c r="AF16" s="1547">
        <f>DRE!AE19</f>
        <v>0</v>
      </c>
      <c r="AG16" s="1547">
        <f>DRE!AF19</f>
        <v>0</v>
      </c>
      <c r="AH16" s="1547">
        <f>DRE!AG19</f>
        <v>0</v>
      </c>
      <c r="AI16" s="1547">
        <f>DRE!AH19</f>
        <v>0</v>
      </c>
      <c r="AJ16" s="1547">
        <f>DRE!AI19</f>
        <v>0</v>
      </c>
      <c r="AK16" s="1547">
        <f>DRE!AJ19</f>
        <v>0</v>
      </c>
      <c r="AL16" s="1547">
        <f>DRE!AK19</f>
        <v>0</v>
      </c>
      <c r="AM16" s="1547">
        <f>DRE!AL19</f>
        <v>0</v>
      </c>
      <c r="AN16" s="1547">
        <f>DRE!AM19</f>
        <v>0</v>
      </c>
      <c r="AO16" s="1547">
        <f>DRE!AN19</f>
        <v>0</v>
      </c>
      <c r="AP16" s="1547">
        <f>DRE!AO19</f>
        <v>0</v>
      </c>
      <c r="AQ16" s="1547">
        <f>DRE!AP19</f>
        <v>0</v>
      </c>
      <c r="AR16" s="1547">
        <f>DRE!AQ19</f>
        <v>0</v>
      </c>
      <c r="AS16" s="1547">
        <f>DRE!AR19</f>
        <v>0</v>
      </c>
      <c r="AT16" s="1547">
        <f>DRE!AS19</f>
        <v>0</v>
      </c>
      <c r="AU16" s="1547">
        <f>DRE!AT19</f>
        <v>0</v>
      </c>
      <c r="AV16" s="1547">
        <f>DRE!AU19</f>
        <v>0</v>
      </c>
      <c r="AW16" s="1547">
        <f>DRE!AV19</f>
        <v>0</v>
      </c>
      <c r="AX16" s="1547">
        <f>DRE!AW19</f>
        <v>0</v>
      </c>
      <c r="AY16" s="1547">
        <f>DRE!AX19</f>
        <v>0</v>
      </c>
      <c r="AZ16" s="1547">
        <f>DRE!AY19</f>
        <v>0</v>
      </c>
      <c r="BA16" s="1547">
        <f>DRE!AZ19</f>
        <v>0</v>
      </c>
      <c r="BB16" s="1547">
        <f>DRE!BA19</f>
        <v>0</v>
      </c>
      <c r="BC16" s="1547">
        <f>DRE!BB19</f>
        <v>0</v>
      </c>
      <c r="BD16" s="1547">
        <f>DRE!BC19</f>
        <v>0</v>
      </c>
      <c r="BE16" s="1547">
        <f>DRE!BD19</f>
        <v>0</v>
      </c>
      <c r="BF16" s="1547">
        <f>DRE!BE19</f>
        <v>0</v>
      </c>
      <c r="BG16" s="1547">
        <f>DRE!BF19</f>
        <v>0</v>
      </c>
      <c r="BH16" s="1547">
        <f>DRE!BG19</f>
        <v>0</v>
      </c>
      <c r="BI16" s="1547">
        <f>DRE!BH19</f>
        <v>0</v>
      </c>
      <c r="BJ16" s="1547">
        <f>DRE!BI19</f>
        <v>0</v>
      </c>
      <c r="BK16" s="1547">
        <f>DRE!BJ19</f>
        <v>0</v>
      </c>
      <c r="BL16" s="1547">
        <f>DRE!BK19</f>
        <v>0</v>
      </c>
      <c r="BM16" s="1547">
        <f>DRE!BL19</f>
        <v>0</v>
      </c>
      <c r="BN16" s="1547">
        <f>DRE!BM19</f>
        <v>0</v>
      </c>
      <c r="BO16" s="1547">
        <f>DRE!BN19</f>
        <v>0</v>
      </c>
      <c r="BP16" s="1547">
        <f>DRE!BO19</f>
        <v>0</v>
      </c>
      <c r="BQ16" s="106"/>
      <c r="BR16" s="1226">
        <f t="shared" ref="BR16:BV16" si="14">SUMIF($I$2:$BP$2,BR$2,$I16:$BP17)</f>
        <v>0</v>
      </c>
      <c r="BS16" s="1227">
        <f t="shared" si="14"/>
        <v>0</v>
      </c>
      <c r="BT16" s="1227">
        <f t="shared" si="14"/>
        <v>0</v>
      </c>
      <c r="BU16" s="1227">
        <f t="shared" si="14"/>
        <v>0</v>
      </c>
      <c r="BV16" s="1227">
        <f t="shared" si="14"/>
        <v>0</v>
      </c>
      <c r="BW16" s="195"/>
      <c r="BX16" s="1227">
        <f>AVERAGE(BR16:BV16)</f>
        <v>0</v>
      </c>
      <c r="BY16" s="219"/>
      <c r="BZ16" s="219"/>
      <c r="CA16" s="219"/>
      <c r="CB16" s="819" t="e">
        <f t="shared" ref="CB16:CB83" si="15">BR16/SUM($BR16,$BS16,$BT16,$BU16,$BV16)</f>
        <v>#DIV/0!</v>
      </c>
      <c r="CC16" s="819" t="e">
        <f t="shared" ref="CC16:CC17" si="16">BS16/SUM($BR16,$BS16,$BT16,$BU16,$BV16)</f>
        <v>#DIV/0!</v>
      </c>
      <c r="CD16" s="819" t="e">
        <f t="shared" ref="CD16:CD17" si="17">BT16/SUM($BR16,$BS16,$BT16,$BU16,$BV16)</f>
        <v>#DIV/0!</v>
      </c>
      <c r="CE16" s="819" t="e">
        <f t="shared" ref="CE16:CE17" si="18">BU16/SUM($BR16,$BS16,$BT16,$BU16,$BV16)</f>
        <v>#DIV/0!</v>
      </c>
      <c r="CF16" s="819" t="e">
        <f t="shared" ref="CF16:CF17" si="19">BV16/SUM($BR16,$BS16,$BT16,$BU16,$BV16)</f>
        <v>#DIV/0!</v>
      </c>
      <c r="CG16" s="823"/>
      <c r="CH16" s="820">
        <f>BX16/BX5</f>
        <v>0</v>
      </c>
    </row>
    <row r="17" spans="1:86" s="171" customFormat="1" ht="21" hidden="1" outlineLevel="1" thickTop="1" thickBot="1" x14ac:dyDescent="0.3">
      <c r="B17" s="1543" t="str">
        <f>DRE!B20</f>
        <v>(-) Cartão de Débito</v>
      </c>
      <c r="C17" s="1544">
        <f>DRE!C20</f>
        <v>0</v>
      </c>
      <c r="D17" s="1682">
        <f>DRE!D20</f>
        <v>0</v>
      </c>
      <c r="E17" s="1682"/>
      <c r="F17" s="1682"/>
      <c r="G17" s="1548"/>
      <c r="H17" s="1549"/>
      <c r="I17" s="1547">
        <f>DRE!H20</f>
        <v>0</v>
      </c>
      <c r="J17" s="1547">
        <f>DRE!I20</f>
        <v>0</v>
      </c>
      <c r="K17" s="1547">
        <f>DRE!J20</f>
        <v>0</v>
      </c>
      <c r="L17" s="1547">
        <f>DRE!K20</f>
        <v>0</v>
      </c>
      <c r="M17" s="1547">
        <f>DRE!L20</f>
        <v>0</v>
      </c>
      <c r="N17" s="1547">
        <f>DRE!M20</f>
        <v>0</v>
      </c>
      <c r="O17" s="1547">
        <f>DRE!N20</f>
        <v>0</v>
      </c>
      <c r="P17" s="1547">
        <f>DRE!O20</f>
        <v>0</v>
      </c>
      <c r="Q17" s="1547">
        <f>DRE!P20</f>
        <v>0</v>
      </c>
      <c r="R17" s="1547">
        <f>DRE!Q20</f>
        <v>0</v>
      </c>
      <c r="S17" s="1547">
        <f>DRE!R20</f>
        <v>0</v>
      </c>
      <c r="T17" s="1547">
        <f>DRE!S20</f>
        <v>0</v>
      </c>
      <c r="U17" s="1547">
        <f>DRE!T20</f>
        <v>0</v>
      </c>
      <c r="V17" s="1547">
        <f>DRE!U20</f>
        <v>0</v>
      </c>
      <c r="W17" s="1547">
        <f>DRE!V20</f>
        <v>0</v>
      </c>
      <c r="X17" s="1547">
        <f>DRE!W20</f>
        <v>0</v>
      </c>
      <c r="Y17" s="1547">
        <f>DRE!X20</f>
        <v>0</v>
      </c>
      <c r="Z17" s="1547">
        <f>DRE!Y20</f>
        <v>0</v>
      </c>
      <c r="AA17" s="1547">
        <f>DRE!Z20</f>
        <v>0</v>
      </c>
      <c r="AB17" s="1547">
        <f>DRE!AA20</f>
        <v>0</v>
      </c>
      <c r="AC17" s="1547">
        <f>DRE!AB20</f>
        <v>0</v>
      </c>
      <c r="AD17" s="1547">
        <f>DRE!AC20</f>
        <v>0</v>
      </c>
      <c r="AE17" s="1547">
        <f>DRE!AD20</f>
        <v>0</v>
      </c>
      <c r="AF17" s="1547">
        <f>DRE!AE20</f>
        <v>0</v>
      </c>
      <c r="AG17" s="1547">
        <f>DRE!AF20</f>
        <v>0</v>
      </c>
      <c r="AH17" s="1547">
        <f>DRE!AG20</f>
        <v>0</v>
      </c>
      <c r="AI17" s="1547">
        <f>DRE!AH20</f>
        <v>0</v>
      </c>
      <c r="AJ17" s="1547">
        <f>DRE!AI20</f>
        <v>0</v>
      </c>
      <c r="AK17" s="1547">
        <f>DRE!AJ20</f>
        <v>0</v>
      </c>
      <c r="AL17" s="1547">
        <f>DRE!AK20</f>
        <v>0</v>
      </c>
      <c r="AM17" s="1547">
        <f>DRE!AL20</f>
        <v>0</v>
      </c>
      <c r="AN17" s="1547">
        <f>DRE!AM20</f>
        <v>0</v>
      </c>
      <c r="AO17" s="1547">
        <f>DRE!AN20</f>
        <v>0</v>
      </c>
      <c r="AP17" s="1547">
        <f>DRE!AO20</f>
        <v>0</v>
      </c>
      <c r="AQ17" s="1547">
        <f>DRE!AP20</f>
        <v>0</v>
      </c>
      <c r="AR17" s="1547">
        <f>DRE!AQ20</f>
        <v>0</v>
      </c>
      <c r="AS17" s="1547">
        <f>DRE!AR20</f>
        <v>0</v>
      </c>
      <c r="AT17" s="1547">
        <f>DRE!AS20</f>
        <v>0</v>
      </c>
      <c r="AU17" s="1547">
        <f>DRE!AT20</f>
        <v>0</v>
      </c>
      <c r="AV17" s="1547">
        <f>DRE!AU20</f>
        <v>0</v>
      </c>
      <c r="AW17" s="1547">
        <f>DRE!AV20</f>
        <v>0</v>
      </c>
      <c r="AX17" s="1547">
        <f>DRE!AW20</f>
        <v>0</v>
      </c>
      <c r="AY17" s="1547">
        <f>DRE!AX20</f>
        <v>0</v>
      </c>
      <c r="AZ17" s="1547">
        <f>DRE!AY20</f>
        <v>0</v>
      </c>
      <c r="BA17" s="1547">
        <f>DRE!AZ20</f>
        <v>0</v>
      </c>
      <c r="BB17" s="1547">
        <f>DRE!BA20</f>
        <v>0</v>
      </c>
      <c r="BC17" s="1547">
        <f>DRE!BB20</f>
        <v>0</v>
      </c>
      <c r="BD17" s="1547">
        <f>DRE!BC20</f>
        <v>0</v>
      </c>
      <c r="BE17" s="1547">
        <f>DRE!BD20</f>
        <v>0</v>
      </c>
      <c r="BF17" s="1547">
        <f>DRE!BE20</f>
        <v>0</v>
      </c>
      <c r="BG17" s="1547">
        <f>DRE!BF20</f>
        <v>0</v>
      </c>
      <c r="BH17" s="1547">
        <f>DRE!BG20</f>
        <v>0</v>
      </c>
      <c r="BI17" s="1547">
        <f>DRE!BH20</f>
        <v>0</v>
      </c>
      <c r="BJ17" s="1547">
        <f>DRE!BI20</f>
        <v>0</v>
      </c>
      <c r="BK17" s="1547">
        <f>DRE!BJ20</f>
        <v>0</v>
      </c>
      <c r="BL17" s="1547">
        <f>DRE!BK20</f>
        <v>0</v>
      </c>
      <c r="BM17" s="1547">
        <f>DRE!BL20</f>
        <v>0</v>
      </c>
      <c r="BN17" s="1547">
        <f>DRE!BM20</f>
        <v>0</v>
      </c>
      <c r="BO17" s="1547">
        <f>DRE!BN20</f>
        <v>0</v>
      </c>
      <c r="BP17" s="1547">
        <f>DRE!BO20</f>
        <v>0</v>
      </c>
      <c r="BQ17" s="106"/>
      <c r="BR17" s="147">
        <f>SUMIF($I$2:$BP$2,BR$2,$I17:$BP20)</f>
        <v>0</v>
      </c>
      <c r="BS17" s="200">
        <f>SUMIF($I$2:$BP$2,BS$2,$I17:$BP20)</f>
        <v>0</v>
      </c>
      <c r="BT17" s="200">
        <f>SUMIF($I$2:$BP$2,BT$2,$I17:$BP20)</f>
        <v>0</v>
      </c>
      <c r="BU17" s="200">
        <f>SUMIF($I$2:$BP$2,BU$2,$I17:$BP20)</f>
        <v>0</v>
      </c>
      <c r="BV17" s="200">
        <f>SUMIF($I$2:$BP$2,BV$2,$I17:$BP20)</f>
        <v>0</v>
      </c>
      <c r="BW17" s="195"/>
      <c r="BX17" s="200">
        <f>AVERAGE(BR17:BV17)</f>
        <v>0</v>
      </c>
      <c r="BY17" s="219"/>
      <c r="BZ17" s="219"/>
      <c r="CA17" s="219"/>
      <c r="CB17" s="819" t="e">
        <f t="shared" si="15"/>
        <v>#DIV/0!</v>
      </c>
      <c r="CC17" s="819" t="e">
        <f t="shared" si="16"/>
        <v>#DIV/0!</v>
      </c>
      <c r="CD17" s="819" t="e">
        <f t="shared" si="17"/>
        <v>#DIV/0!</v>
      </c>
      <c r="CE17" s="819" t="e">
        <f t="shared" si="18"/>
        <v>#DIV/0!</v>
      </c>
      <c r="CF17" s="819" t="e">
        <f t="shared" si="19"/>
        <v>#DIV/0!</v>
      </c>
      <c r="CG17" s="823"/>
      <c r="CH17" s="820">
        <f>BX17/BX5</f>
        <v>0</v>
      </c>
    </row>
    <row r="18" spans="1:86" s="171" customFormat="1" ht="21" hidden="1" outlineLevel="1" thickTop="1" thickBot="1" x14ac:dyDescent="0.3">
      <c r="B18" s="1543" t="str">
        <f>DRE!B21</f>
        <v>PIX</v>
      </c>
      <c r="C18" s="1544">
        <f>DRE!C21</f>
        <v>0</v>
      </c>
      <c r="D18" s="1682">
        <f>DRE!D21</f>
        <v>0.98</v>
      </c>
      <c r="E18" s="1682"/>
      <c r="F18" s="1682"/>
      <c r="G18" s="1548"/>
      <c r="H18" s="1549"/>
      <c r="I18" s="1547">
        <f>DRE!H21</f>
        <v>0</v>
      </c>
      <c r="J18" s="1547">
        <f>DRE!I21</f>
        <v>0</v>
      </c>
      <c r="K18" s="1547">
        <f>DRE!J21</f>
        <v>0</v>
      </c>
      <c r="L18" s="1547">
        <f>DRE!K21</f>
        <v>0</v>
      </c>
      <c r="M18" s="1547">
        <f>DRE!L21</f>
        <v>0</v>
      </c>
      <c r="N18" s="1547">
        <f>DRE!M21</f>
        <v>0</v>
      </c>
      <c r="O18" s="1547">
        <f>DRE!N21</f>
        <v>0</v>
      </c>
      <c r="P18" s="1547">
        <f>DRE!O21</f>
        <v>0</v>
      </c>
      <c r="Q18" s="1547">
        <f>DRE!P21</f>
        <v>0</v>
      </c>
      <c r="R18" s="1547">
        <f>DRE!Q21</f>
        <v>0</v>
      </c>
      <c r="S18" s="1547">
        <f>DRE!R21</f>
        <v>0</v>
      </c>
      <c r="T18" s="1547">
        <f>DRE!S21</f>
        <v>0</v>
      </c>
      <c r="U18" s="1547">
        <f>DRE!T21</f>
        <v>0</v>
      </c>
      <c r="V18" s="1547">
        <f>DRE!U21</f>
        <v>0</v>
      </c>
      <c r="W18" s="1547">
        <f>DRE!V21</f>
        <v>0</v>
      </c>
      <c r="X18" s="1547">
        <f>DRE!W21</f>
        <v>0</v>
      </c>
      <c r="Y18" s="1547">
        <f>DRE!X21</f>
        <v>0</v>
      </c>
      <c r="Z18" s="1547">
        <f>DRE!Y21</f>
        <v>0</v>
      </c>
      <c r="AA18" s="1547">
        <f>DRE!Z21</f>
        <v>0</v>
      </c>
      <c r="AB18" s="1547">
        <f>DRE!AA21</f>
        <v>0</v>
      </c>
      <c r="AC18" s="1547">
        <f>DRE!AB21</f>
        <v>0</v>
      </c>
      <c r="AD18" s="1547">
        <f>DRE!AC21</f>
        <v>0</v>
      </c>
      <c r="AE18" s="1547">
        <f>DRE!AD21</f>
        <v>0</v>
      </c>
      <c r="AF18" s="1547">
        <f>DRE!AE21</f>
        <v>0</v>
      </c>
      <c r="AG18" s="1547">
        <f>DRE!AF21</f>
        <v>0</v>
      </c>
      <c r="AH18" s="1547">
        <f>DRE!AG21</f>
        <v>0</v>
      </c>
      <c r="AI18" s="1547">
        <f>DRE!AH21</f>
        <v>0</v>
      </c>
      <c r="AJ18" s="1547">
        <f>DRE!AI21</f>
        <v>0</v>
      </c>
      <c r="AK18" s="1547">
        <f>DRE!AJ21</f>
        <v>0</v>
      </c>
      <c r="AL18" s="1547">
        <f>DRE!AK21</f>
        <v>0</v>
      </c>
      <c r="AM18" s="1547">
        <f>DRE!AL21</f>
        <v>0</v>
      </c>
      <c r="AN18" s="1547">
        <f>DRE!AM21</f>
        <v>0</v>
      </c>
      <c r="AO18" s="1547">
        <f>DRE!AN21</f>
        <v>0</v>
      </c>
      <c r="AP18" s="1547">
        <f>DRE!AO21</f>
        <v>0</v>
      </c>
      <c r="AQ18" s="1547">
        <f>DRE!AP21</f>
        <v>0</v>
      </c>
      <c r="AR18" s="1547">
        <f>DRE!AQ21</f>
        <v>0</v>
      </c>
      <c r="AS18" s="1547">
        <f>DRE!AR21</f>
        <v>0</v>
      </c>
      <c r="AT18" s="1547">
        <f>DRE!AS21</f>
        <v>0</v>
      </c>
      <c r="AU18" s="1547">
        <f>DRE!AT21</f>
        <v>0</v>
      </c>
      <c r="AV18" s="1547">
        <f>DRE!AU21</f>
        <v>0</v>
      </c>
      <c r="AW18" s="1547">
        <f>DRE!AV21</f>
        <v>0</v>
      </c>
      <c r="AX18" s="1547">
        <f>DRE!AW21</f>
        <v>0</v>
      </c>
      <c r="AY18" s="1547">
        <f>DRE!AX21</f>
        <v>0</v>
      </c>
      <c r="AZ18" s="1547">
        <f>DRE!AY21</f>
        <v>0</v>
      </c>
      <c r="BA18" s="1547">
        <f>DRE!AZ21</f>
        <v>0</v>
      </c>
      <c r="BB18" s="1547">
        <f>DRE!BA21</f>
        <v>0</v>
      </c>
      <c r="BC18" s="1547">
        <f>DRE!BB21</f>
        <v>0</v>
      </c>
      <c r="BD18" s="1547">
        <f>DRE!BC21</f>
        <v>0</v>
      </c>
      <c r="BE18" s="1547">
        <f>DRE!BD21</f>
        <v>0</v>
      </c>
      <c r="BF18" s="1547">
        <f>DRE!BE21</f>
        <v>0</v>
      </c>
      <c r="BG18" s="1547">
        <f>DRE!BF21</f>
        <v>0</v>
      </c>
      <c r="BH18" s="1547">
        <f>DRE!BG21</f>
        <v>0</v>
      </c>
      <c r="BI18" s="1547">
        <f>DRE!BH21</f>
        <v>0</v>
      </c>
      <c r="BJ18" s="1547">
        <f>DRE!BI21</f>
        <v>0</v>
      </c>
      <c r="BK18" s="1547">
        <f>DRE!BJ21</f>
        <v>0</v>
      </c>
      <c r="BL18" s="1547">
        <f>DRE!BK21</f>
        <v>0</v>
      </c>
      <c r="BM18" s="1547">
        <f>DRE!BL21</f>
        <v>0</v>
      </c>
      <c r="BN18" s="1547">
        <f>DRE!BM21</f>
        <v>0</v>
      </c>
      <c r="BO18" s="1547">
        <f>DRE!BN21</f>
        <v>0</v>
      </c>
      <c r="BP18" s="1547">
        <f>DRE!BO21</f>
        <v>0</v>
      </c>
      <c r="BQ18" s="106"/>
      <c r="BR18" s="147">
        <f t="shared" ref="BR18:BV19" si="20">SUMIF($I$2:$BP$2,BR$2,$I18:$BP18)</f>
        <v>0</v>
      </c>
      <c r="BS18" s="147">
        <f t="shared" si="20"/>
        <v>0</v>
      </c>
      <c r="BT18" s="147">
        <f t="shared" si="20"/>
        <v>0</v>
      </c>
      <c r="BU18" s="147">
        <f t="shared" si="20"/>
        <v>0</v>
      </c>
      <c r="BV18" s="147">
        <f t="shared" si="20"/>
        <v>0</v>
      </c>
      <c r="BW18" s="195"/>
      <c r="BX18" s="200">
        <f>AVERAGE(BR18:BV18)</f>
        <v>0</v>
      </c>
      <c r="BY18" s="219"/>
      <c r="BZ18" s="219"/>
      <c r="CA18" s="219"/>
      <c r="CB18" s="819">
        <f>IF(BR18=0,0,BR18/SUM($BR18,$BS18,$BT18,$BU18,$BV18))</f>
        <v>0</v>
      </c>
      <c r="CC18" s="819">
        <f t="shared" ref="CC18:CF18" si="21">IF(BS18=0,0,BS18/SUM($BR18,$BS18,$BT18,$BU18,$BV18))</f>
        <v>0</v>
      </c>
      <c r="CD18" s="819">
        <f t="shared" si="21"/>
        <v>0</v>
      </c>
      <c r="CE18" s="819">
        <f t="shared" si="21"/>
        <v>0</v>
      </c>
      <c r="CF18" s="819">
        <f t="shared" si="21"/>
        <v>0</v>
      </c>
      <c r="CG18" s="823"/>
      <c r="CH18" s="820">
        <f t="shared" ref="CH18:CH19" si="22">BX18/$BX$5</f>
        <v>0</v>
      </c>
    </row>
    <row r="19" spans="1:86" s="171" customFormat="1" ht="21" hidden="1" outlineLevel="1" thickTop="1" thickBot="1" x14ac:dyDescent="0.3">
      <c r="B19" s="1543" t="str">
        <f>DRE!B22</f>
        <v>Boleto</v>
      </c>
      <c r="C19" s="1544">
        <f>DRE!C22</f>
        <v>0</v>
      </c>
      <c r="D19" s="1682">
        <f>DRE!D22</f>
        <v>0.02</v>
      </c>
      <c r="E19" s="1682"/>
      <c r="F19" s="1682"/>
      <c r="G19" s="1548"/>
      <c r="H19" s="1549"/>
      <c r="I19" s="1547">
        <f>DRE!H22</f>
        <v>0</v>
      </c>
      <c r="J19" s="1547">
        <f>DRE!I22</f>
        <v>0</v>
      </c>
      <c r="K19" s="1547">
        <f>DRE!J22</f>
        <v>0</v>
      </c>
      <c r="L19" s="1547">
        <f>DRE!K22</f>
        <v>0</v>
      </c>
      <c r="M19" s="1547">
        <f>DRE!L22</f>
        <v>0</v>
      </c>
      <c r="N19" s="1547">
        <f>DRE!M22</f>
        <v>0</v>
      </c>
      <c r="O19" s="1547">
        <f>DRE!N22</f>
        <v>0</v>
      </c>
      <c r="P19" s="1547">
        <f>DRE!O22</f>
        <v>0</v>
      </c>
      <c r="Q19" s="1547">
        <f>DRE!P22</f>
        <v>0</v>
      </c>
      <c r="R19" s="1547">
        <f>DRE!Q22</f>
        <v>0</v>
      </c>
      <c r="S19" s="1547">
        <f>DRE!R22</f>
        <v>0</v>
      </c>
      <c r="T19" s="1547">
        <f>DRE!S22</f>
        <v>0</v>
      </c>
      <c r="U19" s="1547">
        <f>DRE!T22</f>
        <v>0</v>
      </c>
      <c r="V19" s="1547">
        <f>DRE!U22</f>
        <v>0</v>
      </c>
      <c r="W19" s="1547">
        <f>DRE!V22</f>
        <v>0</v>
      </c>
      <c r="X19" s="1547">
        <f>DRE!W22</f>
        <v>0</v>
      </c>
      <c r="Y19" s="1547">
        <f>DRE!X22</f>
        <v>0</v>
      </c>
      <c r="Z19" s="1547">
        <f>DRE!Y22</f>
        <v>0</v>
      </c>
      <c r="AA19" s="1547">
        <f>DRE!Z22</f>
        <v>0</v>
      </c>
      <c r="AB19" s="1547">
        <f>DRE!AA22</f>
        <v>0</v>
      </c>
      <c r="AC19" s="1547">
        <f>DRE!AB22</f>
        <v>0</v>
      </c>
      <c r="AD19" s="1547">
        <f>DRE!AC22</f>
        <v>0</v>
      </c>
      <c r="AE19" s="1547">
        <f>DRE!AD22</f>
        <v>0</v>
      </c>
      <c r="AF19" s="1547">
        <f>DRE!AE22</f>
        <v>0</v>
      </c>
      <c r="AG19" s="1547">
        <f>DRE!AF22</f>
        <v>0</v>
      </c>
      <c r="AH19" s="1547">
        <f>DRE!AG22</f>
        <v>0</v>
      </c>
      <c r="AI19" s="1547">
        <f>DRE!AH22</f>
        <v>0</v>
      </c>
      <c r="AJ19" s="1547">
        <f>DRE!AI22</f>
        <v>0</v>
      </c>
      <c r="AK19" s="1547">
        <f>DRE!AJ22</f>
        <v>0</v>
      </c>
      <c r="AL19" s="1547">
        <f>DRE!AK22</f>
        <v>0</v>
      </c>
      <c r="AM19" s="1547">
        <f>DRE!AL22</f>
        <v>0</v>
      </c>
      <c r="AN19" s="1547">
        <f>DRE!AM22</f>
        <v>0</v>
      </c>
      <c r="AO19" s="1547">
        <f>DRE!AN22</f>
        <v>0</v>
      </c>
      <c r="AP19" s="1547">
        <f>DRE!AO22</f>
        <v>0</v>
      </c>
      <c r="AQ19" s="1547">
        <f>DRE!AP22</f>
        <v>0</v>
      </c>
      <c r="AR19" s="1547">
        <f>DRE!AQ22</f>
        <v>0</v>
      </c>
      <c r="AS19" s="1547">
        <f>DRE!AR22</f>
        <v>0</v>
      </c>
      <c r="AT19" s="1547">
        <f>DRE!AS22</f>
        <v>0</v>
      </c>
      <c r="AU19" s="1547">
        <f>DRE!AT22</f>
        <v>0</v>
      </c>
      <c r="AV19" s="1547">
        <f>DRE!AU22</f>
        <v>0</v>
      </c>
      <c r="AW19" s="1547">
        <f>DRE!AV22</f>
        <v>0</v>
      </c>
      <c r="AX19" s="1547">
        <f>DRE!AW22</f>
        <v>0</v>
      </c>
      <c r="AY19" s="1547">
        <f>DRE!AX22</f>
        <v>0</v>
      </c>
      <c r="AZ19" s="1547">
        <f>DRE!AY22</f>
        <v>0</v>
      </c>
      <c r="BA19" s="1547">
        <f>DRE!AZ22</f>
        <v>0</v>
      </c>
      <c r="BB19" s="1547">
        <f>DRE!BA22</f>
        <v>0</v>
      </c>
      <c r="BC19" s="1547">
        <f>DRE!BB22</f>
        <v>0</v>
      </c>
      <c r="BD19" s="1547">
        <f>DRE!BC22</f>
        <v>0</v>
      </c>
      <c r="BE19" s="1547">
        <f>DRE!BD22</f>
        <v>0</v>
      </c>
      <c r="BF19" s="1547">
        <f>DRE!BE22</f>
        <v>0</v>
      </c>
      <c r="BG19" s="1547">
        <f>DRE!BF22</f>
        <v>0</v>
      </c>
      <c r="BH19" s="1547">
        <f>DRE!BG22</f>
        <v>0</v>
      </c>
      <c r="BI19" s="1547">
        <f>DRE!BH22</f>
        <v>0</v>
      </c>
      <c r="BJ19" s="1547">
        <f>DRE!BI22</f>
        <v>0</v>
      </c>
      <c r="BK19" s="1547">
        <f>DRE!BJ22</f>
        <v>0</v>
      </c>
      <c r="BL19" s="1547">
        <f>DRE!BK22</f>
        <v>0</v>
      </c>
      <c r="BM19" s="1547">
        <f>DRE!BL22</f>
        <v>0</v>
      </c>
      <c r="BN19" s="1547">
        <f>DRE!BM22</f>
        <v>0</v>
      </c>
      <c r="BO19" s="1547">
        <f>DRE!BN22</f>
        <v>0</v>
      </c>
      <c r="BP19" s="1547">
        <f>DRE!BO22</f>
        <v>0</v>
      </c>
      <c r="BQ19" s="106"/>
      <c r="BR19" s="147">
        <f t="shared" si="20"/>
        <v>0</v>
      </c>
      <c r="BS19" s="147">
        <f t="shared" si="20"/>
        <v>0</v>
      </c>
      <c r="BT19" s="147">
        <f t="shared" si="20"/>
        <v>0</v>
      </c>
      <c r="BU19" s="147">
        <f t="shared" si="20"/>
        <v>0</v>
      </c>
      <c r="BV19" s="147">
        <f t="shared" si="20"/>
        <v>0</v>
      </c>
      <c r="BW19" s="195"/>
      <c r="BX19" s="200">
        <f>AVERAGE(BR19:BV19)</f>
        <v>0</v>
      </c>
      <c r="BY19" s="219"/>
      <c r="BZ19" s="219"/>
      <c r="CA19" s="219"/>
      <c r="CB19" s="819">
        <f>IF(BR19=0,0,BR19/SUM($BR19,$BS19,$BT19,$BU19,$BV19))</f>
        <v>0</v>
      </c>
      <c r="CC19" s="819">
        <f t="shared" ref="CC19:CC20" si="23">IF(BS19=0,0,BS19/SUM($BR19,$BS19,$BT19,$BU19,$BV19))</f>
        <v>0</v>
      </c>
      <c r="CD19" s="819">
        <f t="shared" ref="CD19:CD20" si="24">IF(BT19=0,0,BT19/SUM($BR19,$BS19,$BT19,$BU19,$BV19))</f>
        <v>0</v>
      </c>
      <c r="CE19" s="819">
        <f t="shared" ref="CE19:CE20" si="25">IF(BU19=0,0,BU19/SUM($BR19,$BS19,$BT19,$BU19,$BV19))</f>
        <v>0</v>
      </c>
      <c r="CF19" s="819">
        <f t="shared" ref="CF19:CF20" si="26">IF(BV19=0,0,BV19/SUM($BR19,$BS19,$BT19,$BU19,$BV19))</f>
        <v>0</v>
      </c>
      <c r="CG19" s="823"/>
      <c r="CH19" s="820">
        <f t="shared" si="22"/>
        <v>0</v>
      </c>
    </row>
    <row r="20" spans="1:86" s="191" customFormat="1" ht="20.25" collapsed="1" thickTop="1" x14ac:dyDescent="0.25">
      <c r="B20" s="1494" t="s">
        <v>315</v>
      </c>
      <c r="C20" s="1495"/>
      <c r="D20" s="1495"/>
      <c r="E20" s="1495"/>
      <c r="F20" s="1495"/>
      <c r="G20" s="1495"/>
      <c r="H20" s="1495"/>
      <c r="I20" s="1496">
        <f t="shared" ref="I20:J20" si="27">SUM(I16:I17)</f>
        <v>0</v>
      </c>
      <c r="J20" s="1496">
        <f t="shared" si="27"/>
        <v>0</v>
      </c>
      <c r="K20" s="1496">
        <f>SUM(K16:K19)</f>
        <v>0</v>
      </c>
      <c r="L20" s="1496">
        <f t="shared" ref="L20:BP20" si="28">SUM(L16:L19)</f>
        <v>0</v>
      </c>
      <c r="M20" s="1496">
        <f t="shared" si="28"/>
        <v>0</v>
      </c>
      <c r="N20" s="1496">
        <f t="shared" si="28"/>
        <v>0</v>
      </c>
      <c r="O20" s="1496">
        <f t="shared" si="28"/>
        <v>0</v>
      </c>
      <c r="P20" s="1496">
        <f t="shared" si="28"/>
        <v>0</v>
      </c>
      <c r="Q20" s="1496">
        <f t="shared" si="28"/>
        <v>0</v>
      </c>
      <c r="R20" s="1496">
        <f t="shared" si="28"/>
        <v>0</v>
      </c>
      <c r="S20" s="1496">
        <f t="shared" si="28"/>
        <v>0</v>
      </c>
      <c r="T20" s="1496">
        <f t="shared" si="28"/>
        <v>0</v>
      </c>
      <c r="U20" s="1496">
        <f t="shared" si="28"/>
        <v>0</v>
      </c>
      <c r="V20" s="1496">
        <f t="shared" si="28"/>
        <v>0</v>
      </c>
      <c r="W20" s="1496">
        <f t="shared" si="28"/>
        <v>0</v>
      </c>
      <c r="X20" s="1496">
        <f t="shared" si="28"/>
        <v>0</v>
      </c>
      <c r="Y20" s="1496">
        <f t="shared" si="28"/>
        <v>0</v>
      </c>
      <c r="Z20" s="1496">
        <f t="shared" si="28"/>
        <v>0</v>
      </c>
      <c r="AA20" s="1496">
        <f t="shared" si="28"/>
        <v>0</v>
      </c>
      <c r="AB20" s="1496">
        <f t="shared" si="28"/>
        <v>0</v>
      </c>
      <c r="AC20" s="1496">
        <f t="shared" si="28"/>
        <v>0</v>
      </c>
      <c r="AD20" s="1496">
        <f t="shared" si="28"/>
        <v>0</v>
      </c>
      <c r="AE20" s="1496">
        <f t="shared" si="28"/>
        <v>0</v>
      </c>
      <c r="AF20" s="1496">
        <f t="shared" si="28"/>
        <v>0</v>
      </c>
      <c r="AG20" s="1496">
        <f t="shared" si="28"/>
        <v>0</v>
      </c>
      <c r="AH20" s="1496">
        <f t="shared" si="28"/>
        <v>0</v>
      </c>
      <c r="AI20" s="1496">
        <f t="shared" si="28"/>
        <v>0</v>
      </c>
      <c r="AJ20" s="1496">
        <f t="shared" si="28"/>
        <v>0</v>
      </c>
      <c r="AK20" s="1496">
        <f t="shared" si="28"/>
        <v>0</v>
      </c>
      <c r="AL20" s="1496">
        <f t="shared" si="28"/>
        <v>0</v>
      </c>
      <c r="AM20" s="1496">
        <f t="shared" si="28"/>
        <v>0</v>
      </c>
      <c r="AN20" s="1496">
        <f t="shared" si="28"/>
        <v>0</v>
      </c>
      <c r="AO20" s="1496">
        <f t="shared" si="28"/>
        <v>0</v>
      </c>
      <c r="AP20" s="1496">
        <f t="shared" si="28"/>
        <v>0</v>
      </c>
      <c r="AQ20" s="1496">
        <f t="shared" si="28"/>
        <v>0</v>
      </c>
      <c r="AR20" s="1496">
        <f t="shared" si="28"/>
        <v>0</v>
      </c>
      <c r="AS20" s="1496">
        <f t="shared" si="28"/>
        <v>0</v>
      </c>
      <c r="AT20" s="1496">
        <f t="shared" si="28"/>
        <v>0</v>
      </c>
      <c r="AU20" s="1496">
        <f t="shared" si="28"/>
        <v>0</v>
      </c>
      <c r="AV20" s="1496">
        <f t="shared" si="28"/>
        <v>0</v>
      </c>
      <c r="AW20" s="1496">
        <f t="shared" si="28"/>
        <v>0</v>
      </c>
      <c r="AX20" s="1496">
        <f t="shared" si="28"/>
        <v>0</v>
      </c>
      <c r="AY20" s="1496">
        <f t="shared" si="28"/>
        <v>0</v>
      </c>
      <c r="AZ20" s="1496">
        <f t="shared" si="28"/>
        <v>0</v>
      </c>
      <c r="BA20" s="1496">
        <f t="shared" si="28"/>
        <v>0</v>
      </c>
      <c r="BB20" s="1496">
        <f t="shared" si="28"/>
        <v>0</v>
      </c>
      <c r="BC20" s="1496">
        <f t="shared" si="28"/>
        <v>0</v>
      </c>
      <c r="BD20" s="1496">
        <f t="shared" si="28"/>
        <v>0</v>
      </c>
      <c r="BE20" s="1496">
        <f t="shared" si="28"/>
        <v>0</v>
      </c>
      <c r="BF20" s="1496">
        <f t="shared" si="28"/>
        <v>0</v>
      </c>
      <c r="BG20" s="1496">
        <f t="shared" si="28"/>
        <v>0</v>
      </c>
      <c r="BH20" s="1496">
        <f t="shared" si="28"/>
        <v>0</v>
      </c>
      <c r="BI20" s="1496">
        <f t="shared" si="28"/>
        <v>0</v>
      </c>
      <c r="BJ20" s="1496">
        <f t="shared" si="28"/>
        <v>0</v>
      </c>
      <c r="BK20" s="1496">
        <f t="shared" si="28"/>
        <v>0</v>
      </c>
      <c r="BL20" s="1496">
        <f t="shared" si="28"/>
        <v>0</v>
      </c>
      <c r="BM20" s="1496">
        <f t="shared" si="28"/>
        <v>0</v>
      </c>
      <c r="BN20" s="1496">
        <f t="shared" si="28"/>
        <v>0</v>
      </c>
      <c r="BO20" s="1496">
        <f t="shared" si="28"/>
        <v>0</v>
      </c>
      <c r="BP20" s="1496">
        <f t="shared" si="28"/>
        <v>0</v>
      </c>
      <c r="BQ20" s="803"/>
      <c r="BR20" s="1486">
        <f>SUMIF($I$2:$BP$2,BR$2,$I20:$BP24)</f>
        <v>0</v>
      </c>
      <c r="BS20" s="1530">
        <f>SUMIF($I$2:$BP$2,BS$2,$I20:$BP24)</f>
        <v>0</v>
      </c>
      <c r="BT20" s="1530">
        <f>SUMIF($I$2:$BP$2,BT$2,$I20:$BP24)</f>
        <v>0</v>
      </c>
      <c r="BU20" s="1530">
        <f>SUMIF($I$2:$BP$2,BU$2,$I20:$BP24)</f>
        <v>0</v>
      </c>
      <c r="BV20" s="1530">
        <f>SUMIF($I$2:$BP$2,BV$2,$I20:$BP24)</f>
        <v>0</v>
      </c>
      <c r="BW20" s="805"/>
      <c r="BX20" s="1530">
        <f>AVERAGE(BR20:BV20)</f>
        <v>0</v>
      </c>
      <c r="BY20" s="223"/>
      <c r="BZ20" s="223"/>
      <c r="CA20" s="223"/>
      <c r="CB20" s="1591">
        <f>IF(BR20=0,0,BR20/SUM($BR20,$BS20,$BT20,$BU20,$BV20))</f>
        <v>0</v>
      </c>
      <c r="CC20" s="1591">
        <f t="shared" si="23"/>
        <v>0</v>
      </c>
      <c r="CD20" s="1591">
        <f t="shared" si="24"/>
        <v>0</v>
      </c>
      <c r="CE20" s="1591">
        <f t="shared" si="25"/>
        <v>0</v>
      </c>
      <c r="CF20" s="1591">
        <f t="shared" si="26"/>
        <v>0</v>
      </c>
      <c r="CG20" s="805"/>
      <c r="CH20" s="1588">
        <f>BX20/$BX$5</f>
        <v>0</v>
      </c>
    </row>
    <row r="21" spans="1:86" ht="10.5" customHeight="1" thickBot="1" x14ac:dyDescent="0.3">
      <c r="B21" s="720"/>
      <c r="C21" s="720"/>
      <c r="D21" s="720"/>
      <c r="E21" s="720"/>
      <c r="F21" s="720"/>
      <c r="G21" s="721"/>
      <c r="H21" s="901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722"/>
      <c r="AB21" s="722"/>
      <c r="AC21" s="722"/>
      <c r="AD21" s="722"/>
      <c r="AE21" s="722"/>
      <c r="AF21" s="722"/>
      <c r="AG21" s="722"/>
      <c r="AH21" s="722"/>
      <c r="AI21" s="722"/>
      <c r="AJ21" s="722"/>
      <c r="AK21" s="722"/>
      <c r="AL21" s="722"/>
      <c r="AM21" s="722"/>
      <c r="AN21" s="722"/>
      <c r="AO21" s="722"/>
      <c r="AP21" s="722"/>
      <c r="AQ21" s="722"/>
      <c r="AR21" s="722"/>
      <c r="AS21" s="722"/>
      <c r="AT21" s="722"/>
      <c r="AU21" s="722"/>
      <c r="AV21" s="722"/>
      <c r="AW21" s="722"/>
      <c r="AX21" s="722"/>
      <c r="AY21" s="722"/>
      <c r="AZ21" s="722"/>
      <c r="BA21" s="722"/>
      <c r="BB21" s="722"/>
      <c r="BC21" s="722"/>
      <c r="BD21" s="722"/>
      <c r="BE21" s="722"/>
      <c r="BF21" s="722"/>
      <c r="BG21" s="722"/>
      <c r="BH21" s="722"/>
      <c r="BI21" s="722"/>
      <c r="BJ21" s="722"/>
      <c r="BK21" s="722"/>
      <c r="BL21" s="722"/>
      <c r="BM21" s="722"/>
      <c r="BN21" s="722"/>
      <c r="BO21" s="722"/>
      <c r="BP21" s="722"/>
      <c r="BQ21" s="719"/>
      <c r="BR21" s="722"/>
      <c r="BS21" s="722"/>
      <c r="BT21" s="722"/>
      <c r="BU21" s="722"/>
      <c r="BV21" s="722"/>
      <c r="BW21" s="719"/>
      <c r="BX21" s="722"/>
      <c r="BY21" s="218"/>
      <c r="BZ21" s="218"/>
      <c r="CA21" s="218"/>
      <c r="CB21" s="1595"/>
      <c r="CC21" s="1595"/>
      <c r="CD21" s="1595"/>
      <c r="CE21" s="1595"/>
      <c r="CF21" s="1595"/>
      <c r="CH21" s="174"/>
    </row>
    <row r="22" spans="1:86" s="191" customFormat="1" ht="20.25" hidden="1" outlineLevel="1" thickTop="1" x14ac:dyDescent="0.25">
      <c r="B22" s="1173" t="str">
        <f>DRE!B25</f>
        <v>(-) Despesas Variávies</v>
      </c>
      <c r="C22" s="1173" t="str">
        <f>DRE!C25</f>
        <v>(%)</v>
      </c>
      <c r="D22" s="1690" t="str">
        <f>DRE!D25</f>
        <v>% Vendas Diretas</v>
      </c>
      <c r="E22" s="1690"/>
      <c r="F22" s="1690"/>
      <c r="G22" s="1173" t="str">
        <f>DRE!G25</f>
        <v>Tx Sobre</v>
      </c>
      <c r="H22" s="1228"/>
      <c r="I22" s="1173"/>
      <c r="J22" s="1173"/>
      <c r="K22" s="1173"/>
      <c r="L22" s="1173"/>
      <c r="M22" s="1173"/>
      <c r="N22" s="1173"/>
      <c r="O22" s="1173"/>
      <c r="P22" s="1173"/>
      <c r="Q22" s="1173"/>
      <c r="R22" s="1173"/>
      <c r="S22" s="1173"/>
      <c r="T22" s="1173"/>
      <c r="U22" s="1173"/>
      <c r="V22" s="1173"/>
      <c r="W22" s="1173"/>
      <c r="X22" s="1173"/>
      <c r="Y22" s="1173"/>
      <c r="Z22" s="1173"/>
      <c r="AA22" s="1173"/>
      <c r="AB22" s="1173"/>
      <c r="AC22" s="1173"/>
      <c r="AD22" s="1173"/>
      <c r="AE22" s="1173"/>
      <c r="AF22" s="1173"/>
      <c r="AG22" s="1173"/>
      <c r="AH22" s="1173"/>
      <c r="AI22" s="1173"/>
      <c r="AJ22" s="1173"/>
      <c r="AK22" s="1173"/>
      <c r="AL22" s="1173"/>
      <c r="AM22" s="1173"/>
      <c r="AN22" s="1173"/>
      <c r="AO22" s="1173"/>
      <c r="AP22" s="1173"/>
      <c r="AQ22" s="1173"/>
      <c r="AR22" s="1173"/>
      <c r="AS22" s="1173"/>
      <c r="AT22" s="1173"/>
      <c r="AU22" s="1173"/>
      <c r="AV22" s="1173"/>
      <c r="AW22" s="1173"/>
      <c r="AX22" s="1173"/>
      <c r="AY22" s="1173"/>
      <c r="AZ22" s="1173"/>
      <c r="BA22" s="1173"/>
      <c r="BB22" s="1173"/>
      <c r="BC22" s="1173"/>
      <c r="BD22" s="1173"/>
      <c r="BE22" s="1173"/>
      <c r="BF22" s="1173"/>
      <c r="BG22" s="1173"/>
      <c r="BH22" s="1173"/>
      <c r="BI22" s="1173"/>
      <c r="BJ22" s="1173"/>
      <c r="BK22" s="1173"/>
      <c r="BL22" s="1173"/>
      <c r="BM22" s="1173"/>
      <c r="BN22" s="1173"/>
      <c r="BO22" s="1173"/>
      <c r="BP22" s="1173"/>
      <c r="BQ22" s="803"/>
      <c r="BR22" s="144"/>
      <c r="BS22" s="804"/>
      <c r="BT22" s="804"/>
      <c r="BU22" s="804"/>
      <c r="BV22" s="804"/>
      <c r="BW22" s="805"/>
      <c r="BX22" s="804"/>
      <c r="BY22" s="223"/>
      <c r="BZ22" s="223"/>
      <c r="CA22" s="223"/>
      <c r="CB22" s="1591"/>
      <c r="CC22" s="1591"/>
      <c r="CD22" s="1591"/>
      <c r="CE22" s="1591"/>
      <c r="CF22" s="1591"/>
      <c r="CG22" s="805"/>
      <c r="CH22" s="820"/>
    </row>
    <row r="23" spans="1:86" hidden="1" outlineLevel="1" x14ac:dyDescent="0.25">
      <c r="B23" s="1166" t="str">
        <f>DRE!B26</f>
        <v>(-) Comissão</v>
      </c>
      <c r="C23" s="857">
        <f>DRE!C26</f>
        <v>0</v>
      </c>
      <c r="D23" s="1691">
        <f>DRE!D26</f>
        <v>0</v>
      </c>
      <c r="E23" s="1691"/>
      <c r="F23" s="1691"/>
      <c r="G23" s="113" t="str">
        <f>DRE!G26</f>
        <v>Ft Bruto</v>
      </c>
      <c r="H23" s="900"/>
      <c r="I23" s="113">
        <f>DRE!H26</f>
        <v>0</v>
      </c>
      <c r="J23" s="113">
        <f>DRE!I26</f>
        <v>0</v>
      </c>
      <c r="K23" s="113">
        <f>DRE!J26</f>
        <v>0</v>
      </c>
      <c r="L23" s="113">
        <f>DRE!K26</f>
        <v>0</v>
      </c>
      <c r="M23" s="113">
        <f>DRE!L26</f>
        <v>0</v>
      </c>
      <c r="N23" s="113">
        <f>DRE!M26</f>
        <v>0</v>
      </c>
      <c r="O23" s="113">
        <f>DRE!N26</f>
        <v>0</v>
      </c>
      <c r="P23" s="113">
        <f>DRE!O26</f>
        <v>0</v>
      </c>
      <c r="Q23" s="113">
        <f>DRE!P26</f>
        <v>0</v>
      </c>
      <c r="R23" s="113">
        <f>DRE!Q26</f>
        <v>0</v>
      </c>
      <c r="S23" s="113">
        <f>DRE!R26</f>
        <v>0</v>
      </c>
      <c r="T23" s="113">
        <f>DRE!S26</f>
        <v>0</v>
      </c>
      <c r="U23" s="113">
        <f>DRE!T26</f>
        <v>0</v>
      </c>
      <c r="V23" s="113">
        <f>DRE!U26</f>
        <v>0</v>
      </c>
      <c r="W23" s="113">
        <f>DRE!V26</f>
        <v>0</v>
      </c>
      <c r="X23" s="113">
        <f>DRE!W26</f>
        <v>0</v>
      </c>
      <c r="Y23" s="113">
        <f>DRE!X26</f>
        <v>0</v>
      </c>
      <c r="Z23" s="113">
        <f>DRE!Y26</f>
        <v>0</v>
      </c>
      <c r="AA23" s="113">
        <f>DRE!Z26</f>
        <v>0</v>
      </c>
      <c r="AB23" s="113">
        <f>DRE!AA26</f>
        <v>0</v>
      </c>
      <c r="AC23" s="113">
        <f>DRE!AB26</f>
        <v>0</v>
      </c>
      <c r="AD23" s="113">
        <f>DRE!AC26</f>
        <v>0</v>
      </c>
      <c r="AE23" s="113">
        <f>DRE!AD26</f>
        <v>0</v>
      </c>
      <c r="AF23" s="113">
        <f>DRE!AE26</f>
        <v>0</v>
      </c>
      <c r="AG23" s="113">
        <f>DRE!AF26</f>
        <v>0</v>
      </c>
      <c r="AH23" s="113">
        <f>DRE!AG26</f>
        <v>0</v>
      </c>
      <c r="AI23" s="113">
        <f>DRE!AH26</f>
        <v>0</v>
      </c>
      <c r="AJ23" s="113">
        <f>DRE!AI26</f>
        <v>0</v>
      </c>
      <c r="AK23" s="113">
        <f>DRE!AJ26</f>
        <v>0</v>
      </c>
      <c r="AL23" s="113">
        <f>DRE!AK26</f>
        <v>0</v>
      </c>
      <c r="AM23" s="113">
        <f>DRE!AL26</f>
        <v>0</v>
      </c>
      <c r="AN23" s="113">
        <f>DRE!AM26</f>
        <v>0</v>
      </c>
      <c r="AO23" s="113">
        <f>DRE!AN26</f>
        <v>0</v>
      </c>
      <c r="AP23" s="113">
        <f>DRE!AO26</f>
        <v>0</v>
      </c>
      <c r="AQ23" s="113">
        <f>DRE!AP26</f>
        <v>0</v>
      </c>
      <c r="AR23" s="113">
        <f>DRE!AQ26</f>
        <v>0</v>
      </c>
      <c r="AS23" s="113">
        <f>DRE!AR26</f>
        <v>0</v>
      </c>
      <c r="AT23" s="113">
        <f>DRE!AS26</f>
        <v>0</v>
      </c>
      <c r="AU23" s="113">
        <f>DRE!AT26</f>
        <v>0</v>
      </c>
      <c r="AV23" s="113">
        <f>DRE!AU26</f>
        <v>0</v>
      </c>
      <c r="AW23" s="113">
        <f>DRE!AV26</f>
        <v>0</v>
      </c>
      <c r="AX23" s="113">
        <f>DRE!AW26</f>
        <v>0</v>
      </c>
      <c r="AY23" s="113">
        <f>DRE!AX26</f>
        <v>0</v>
      </c>
      <c r="AZ23" s="113">
        <f>DRE!AY26</f>
        <v>0</v>
      </c>
      <c r="BA23" s="113">
        <f>DRE!AZ26</f>
        <v>0</v>
      </c>
      <c r="BB23" s="113">
        <f>DRE!BA26</f>
        <v>0</v>
      </c>
      <c r="BC23" s="113">
        <f>DRE!BB26</f>
        <v>0</v>
      </c>
      <c r="BD23" s="113">
        <f>DRE!BC26</f>
        <v>0</v>
      </c>
      <c r="BE23" s="113">
        <f>DRE!BD26</f>
        <v>0</v>
      </c>
      <c r="BF23" s="113">
        <f>DRE!BE26</f>
        <v>0</v>
      </c>
      <c r="BG23" s="113">
        <f>DRE!BF26</f>
        <v>0</v>
      </c>
      <c r="BH23" s="113">
        <f>DRE!BG26</f>
        <v>0</v>
      </c>
      <c r="BI23" s="113">
        <f>DRE!BH26</f>
        <v>0</v>
      </c>
      <c r="BJ23" s="113">
        <f>DRE!BI26</f>
        <v>0</v>
      </c>
      <c r="BK23" s="113">
        <f>DRE!BJ26</f>
        <v>0</v>
      </c>
      <c r="BL23" s="113">
        <f>DRE!BK26</f>
        <v>0</v>
      </c>
      <c r="BM23" s="113">
        <f>DRE!BL26</f>
        <v>0</v>
      </c>
      <c r="BN23" s="113">
        <f>DRE!BM26</f>
        <v>0</v>
      </c>
      <c r="BO23" s="113">
        <f>DRE!BN26</f>
        <v>0</v>
      </c>
      <c r="BP23" s="113">
        <f>DRE!BO26</f>
        <v>0</v>
      </c>
      <c r="BQ23" s="113">
        <f>DRE!BP26</f>
        <v>0</v>
      </c>
      <c r="BR23" s="113">
        <f>SUMIF($I$2:$BP$2,BR$2,$I23:$BP23)</f>
        <v>0</v>
      </c>
      <c r="BS23" s="113">
        <f t="shared" ref="BS23:BV24" si="29">SUMIF($I$2:$BP$2,BS$2,$I23:$BP23)</f>
        <v>0</v>
      </c>
      <c r="BT23" s="113">
        <f t="shared" si="29"/>
        <v>0</v>
      </c>
      <c r="BU23" s="113">
        <f t="shared" si="29"/>
        <v>0</v>
      </c>
      <c r="BV23" s="113">
        <f t="shared" si="29"/>
        <v>0</v>
      </c>
      <c r="BX23" s="113">
        <f>AVERAGE(BR23:BV23)</f>
        <v>0</v>
      </c>
      <c r="BY23" s="218"/>
      <c r="BZ23" s="218"/>
      <c r="CA23" s="218"/>
      <c r="CB23" s="1595"/>
      <c r="CC23" s="1595"/>
      <c r="CD23" s="1595"/>
      <c r="CE23" s="1595"/>
      <c r="CF23" s="1595"/>
      <c r="CH23" s="174"/>
    </row>
    <row r="24" spans="1:86" ht="20.25" hidden="1" outlineLevel="1" thickBot="1" x14ac:dyDescent="0.3">
      <c r="B24" s="875" t="str">
        <f>DRE!B27</f>
        <v>(-) Encargos Comissão</v>
      </c>
      <c r="C24" s="113"/>
      <c r="D24" s="113"/>
      <c r="E24" s="113"/>
      <c r="F24" s="113"/>
      <c r="G24" s="87"/>
      <c r="H24" s="901"/>
      <c r="I24" s="113" t="str">
        <f>DRE!H27</f>
        <v/>
      </c>
      <c r="J24" s="113" t="str">
        <f>DRE!I27</f>
        <v/>
      </c>
      <c r="K24" s="113" t="str">
        <f>DRE!J27</f>
        <v/>
      </c>
      <c r="L24" s="113" t="str">
        <f>DRE!K27</f>
        <v/>
      </c>
      <c r="M24" s="113" t="str">
        <f>DRE!L27</f>
        <v/>
      </c>
      <c r="N24" s="113" t="str">
        <f>DRE!M27</f>
        <v/>
      </c>
      <c r="O24" s="113" t="str">
        <f>DRE!N27</f>
        <v/>
      </c>
      <c r="P24" s="113" t="str">
        <f>DRE!O27</f>
        <v/>
      </c>
      <c r="Q24" s="113" t="str">
        <f>DRE!P27</f>
        <v/>
      </c>
      <c r="R24" s="113" t="str">
        <f>DRE!Q27</f>
        <v/>
      </c>
      <c r="S24" s="113" t="str">
        <f>DRE!R27</f>
        <v/>
      </c>
      <c r="T24" s="113" t="str">
        <f>DRE!S27</f>
        <v/>
      </c>
      <c r="U24" s="113" t="str">
        <f>DRE!T27</f>
        <v/>
      </c>
      <c r="V24" s="113" t="str">
        <f>DRE!U27</f>
        <v/>
      </c>
      <c r="W24" s="113" t="str">
        <f>DRE!V27</f>
        <v/>
      </c>
      <c r="X24" s="113" t="str">
        <f>DRE!W27</f>
        <v/>
      </c>
      <c r="Y24" s="113" t="str">
        <f>DRE!X27</f>
        <v/>
      </c>
      <c r="Z24" s="113" t="str">
        <f>DRE!Y27</f>
        <v/>
      </c>
      <c r="AA24" s="113" t="str">
        <f>DRE!Z27</f>
        <v/>
      </c>
      <c r="AB24" s="113" t="str">
        <f>DRE!AA27</f>
        <v/>
      </c>
      <c r="AC24" s="113" t="str">
        <f>DRE!AB27</f>
        <v/>
      </c>
      <c r="AD24" s="113" t="str">
        <f>DRE!AC27</f>
        <v/>
      </c>
      <c r="AE24" s="113" t="str">
        <f>DRE!AD27</f>
        <v/>
      </c>
      <c r="AF24" s="113" t="str">
        <f>DRE!AE27</f>
        <v/>
      </c>
      <c r="AG24" s="113" t="str">
        <f>DRE!AF27</f>
        <v/>
      </c>
      <c r="AH24" s="113" t="str">
        <f>DRE!AG27</f>
        <v/>
      </c>
      <c r="AI24" s="113" t="str">
        <f>DRE!AH27</f>
        <v/>
      </c>
      <c r="AJ24" s="113" t="str">
        <f>DRE!AI27</f>
        <v/>
      </c>
      <c r="AK24" s="113" t="str">
        <f>DRE!AJ27</f>
        <v/>
      </c>
      <c r="AL24" s="113" t="str">
        <f>DRE!AK27</f>
        <v/>
      </c>
      <c r="AM24" s="113" t="str">
        <f>DRE!AL27</f>
        <v/>
      </c>
      <c r="AN24" s="113" t="str">
        <f>DRE!AM27</f>
        <v/>
      </c>
      <c r="AO24" s="113" t="str">
        <f>DRE!AN27</f>
        <v/>
      </c>
      <c r="AP24" s="113" t="str">
        <f>DRE!AO27</f>
        <v/>
      </c>
      <c r="AQ24" s="113" t="str">
        <f>DRE!AP27</f>
        <v/>
      </c>
      <c r="AR24" s="113" t="str">
        <f>DRE!AQ27</f>
        <v/>
      </c>
      <c r="AS24" s="113" t="str">
        <f>DRE!AR27</f>
        <v/>
      </c>
      <c r="AT24" s="113" t="str">
        <f>DRE!AS27</f>
        <v/>
      </c>
      <c r="AU24" s="113" t="str">
        <f>DRE!AT27</f>
        <v/>
      </c>
      <c r="AV24" s="113" t="str">
        <f>DRE!AU27</f>
        <v/>
      </c>
      <c r="AW24" s="113" t="str">
        <f>DRE!AV27</f>
        <v/>
      </c>
      <c r="AX24" s="113" t="str">
        <f>DRE!AW27</f>
        <v/>
      </c>
      <c r="AY24" s="113" t="str">
        <f>DRE!AX27</f>
        <v/>
      </c>
      <c r="AZ24" s="113" t="str">
        <f>DRE!AY27</f>
        <v/>
      </c>
      <c r="BA24" s="113" t="str">
        <f>DRE!AZ27</f>
        <v/>
      </c>
      <c r="BB24" s="113" t="str">
        <f>DRE!BA27</f>
        <v/>
      </c>
      <c r="BC24" s="113" t="str">
        <f>DRE!BB27</f>
        <v/>
      </c>
      <c r="BD24" s="113" t="str">
        <f>DRE!BC27</f>
        <v/>
      </c>
      <c r="BE24" s="113" t="str">
        <f>DRE!BD27</f>
        <v/>
      </c>
      <c r="BF24" s="113" t="str">
        <f>DRE!BE27</f>
        <v/>
      </c>
      <c r="BG24" s="113" t="str">
        <f>DRE!BF27</f>
        <v/>
      </c>
      <c r="BH24" s="113" t="str">
        <f>DRE!BG27</f>
        <v/>
      </c>
      <c r="BI24" s="113" t="str">
        <f>DRE!BH27</f>
        <v/>
      </c>
      <c r="BJ24" s="113" t="str">
        <f>DRE!BI27</f>
        <v/>
      </c>
      <c r="BK24" s="113" t="str">
        <f>DRE!BJ27</f>
        <v/>
      </c>
      <c r="BL24" s="113" t="str">
        <f>DRE!BK27</f>
        <v/>
      </c>
      <c r="BM24" s="113" t="str">
        <f>DRE!BL27</f>
        <v/>
      </c>
      <c r="BN24" s="113" t="str">
        <f>DRE!BM27</f>
        <v/>
      </c>
      <c r="BO24" s="113" t="str">
        <f>DRE!BN27</f>
        <v/>
      </c>
      <c r="BP24" s="113" t="str">
        <f>DRE!BO27</f>
        <v/>
      </c>
      <c r="BR24" s="113">
        <f>SUMIF($I$2:$BP$2,BR$2,$I24:$BP24)</f>
        <v>0</v>
      </c>
      <c r="BS24" s="113">
        <f t="shared" si="29"/>
        <v>0</v>
      </c>
      <c r="BT24" s="113">
        <f t="shared" si="29"/>
        <v>0</v>
      </c>
      <c r="BU24" s="113">
        <f t="shared" si="29"/>
        <v>0</v>
      </c>
      <c r="BV24" s="113">
        <f t="shared" si="29"/>
        <v>0</v>
      </c>
      <c r="BX24" s="113">
        <f>AVERAGE(BR24:BV24)</f>
        <v>0</v>
      </c>
      <c r="BY24" s="218"/>
      <c r="BZ24" s="218"/>
      <c r="CA24" s="218"/>
      <c r="CB24" s="1595"/>
      <c r="CC24" s="1595"/>
      <c r="CD24" s="1595"/>
      <c r="CE24" s="1595"/>
      <c r="CF24" s="1595"/>
      <c r="CH24" s="174"/>
    </row>
    <row r="25" spans="1:86" s="846" customFormat="1" ht="21" collapsed="1" thickTop="1" thickBot="1" x14ac:dyDescent="0.25">
      <c r="A25" s="96"/>
      <c r="B25" s="1397" t="s">
        <v>322</v>
      </c>
      <c r="C25" s="98"/>
      <c r="D25" s="98"/>
      <c r="E25" s="98"/>
      <c r="F25" s="98"/>
      <c r="G25" s="99"/>
      <c r="H25" s="899"/>
      <c r="I25" s="1486">
        <f t="shared" ref="I25:J25" si="30">I11-I13-I20-I23</f>
        <v>0</v>
      </c>
      <c r="J25" s="1486">
        <f t="shared" si="30"/>
        <v>3335.5684247799932</v>
      </c>
      <c r="K25" s="1486">
        <f>K11-SUM(K13,K20,K23,K24)</f>
        <v>6482.1548485487501</v>
      </c>
      <c r="L25" s="1486">
        <f>L11-SUM(L13,L20,L23,L24)</f>
        <v>9628.7412723175094</v>
      </c>
      <c r="M25" s="1486">
        <f t="shared" ref="M25:BP25" si="31">M11-SUM(M13,M20,M23,M24)</f>
        <v>12741.972011838467</v>
      </c>
      <c r="N25" s="1486">
        <f t="shared" si="31"/>
        <v>15882.109334555407</v>
      </c>
      <c r="O25" s="1486">
        <f t="shared" si="31"/>
        <v>19020.829292264702</v>
      </c>
      <c r="P25" s="1486">
        <f t="shared" si="31"/>
        <v>22026.460069825331</v>
      </c>
      <c r="Q25" s="1486">
        <f t="shared" si="31"/>
        <v>24741.120915575677</v>
      </c>
      <c r="R25" s="1486">
        <f t="shared" si="31"/>
        <v>27433.267763616095</v>
      </c>
      <c r="S25" s="1486">
        <f t="shared" si="31"/>
        <v>29998.8946973887</v>
      </c>
      <c r="T25" s="1486">
        <f t="shared" si="31"/>
        <v>32525.214225115786</v>
      </c>
      <c r="U25" s="1486">
        <f t="shared" si="31"/>
        <v>22616.494110276282</v>
      </c>
      <c r="V25" s="1486">
        <f t="shared" si="31"/>
        <v>22253.961782245606</v>
      </c>
      <c r="W25" s="1486">
        <f t="shared" si="31"/>
        <v>24923.929639765644</v>
      </c>
      <c r="X25" s="1486">
        <f t="shared" si="31"/>
        <v>27317.038271961137</v>
      </c>
      <c r="Y25" s="1486">
        <f t="shared" si="31"/>
        <v>29956.741148459871</v>
      </c>
      <c r="Z25" s="1486">
        <f t="shared" si="31"/>
        <v>32725.726060095811</v>
      </c>
      <c r="AA25" s="1486">
        <f t="shared" si="31"/>
        <v>30025.6312839405</v>
      </c>
      <c r="AB25" s="1486">
        <f t="shared" si="31"/>
        <v>28348.173551405715</v>
      </c>
      <c r="AC25" s="1486">
        <f t="shared" si="31"/>
        <v>30938.55255584453</v>
      </c>
      <c r="AD25" s="1486">
        <f t="shared" si="31"/>
        <v>33003.95264522994</v>
      </c>
      <c r="AE25" s="1486">
        <f t="shared" si="31"/>
        <v>35220.740604904509</v>
      </c>
      <c r="AF25" s="1486">
        <f t="shared" si="31"/>
        <v>38856.306812670009</v>
      </c>
      <c r="AG25" s="1486">
        <f t="shared" si="31"/>
        <v>31085.140004723624</v>
      </c>
      <c r="AH25" s="1486">
        <f t="shared" si="31"/>
        <v>30247.381706935892</v>
      </c>
      <c r="AI25" s="1486">
        <f t="shared" si="31"/>
        <v>32378.540190533422</v>
      </c>
      <c r="AJ25" s="1486">
        <f t="shared" si="31"/>
        <v>33915.236952722415</v>
      </c>
      <c r="AK25" s="1486">
        <f t="shared" si="31"/>
        <v>35535.401636377988</v>
      </c>
      <c r="AL25" s="1486">
        <f t="shared" si="31"/>
        <v>38108.299535840299</v>
      </c>
      <c r="AM25" s="1486">
        <f t="shared" si="31"/>
        <v>32851.924037591554</v>
      </c>
      <c r="AN25" s="1486">
        <f t="shared" si="31"/>
        <v>29527.812110750492</v>
      </c>
      <c r="AO25" s="1486">
        <f t="shared" si="31"/>
        <v>32919.875915063349</v>
      </c>
      <c r="AP25" s="1486">
        <f t="shared" si="31"/>
        <v>35202.03425048964</v>
      </c>
      <c r="AQ25" s="1486">
        <f t="shared" si="31"/>
        <v>37641.079377981761</v>
      </c>
      <c r="AR25" s="1486">
        <f t="shared" si="31"/>
        <v>40706.285494179167</v>
      </c>
      <c r="AS25" s="1486">
        <f t="shared" si="31"/>
        <v>33039.615196438979</v>
      </c>
      <c r="AT25" s="1486">
        <f t="shared" si="31"/>
        <v>32225.874130416036</v>
      </c>
      <c r="AU25" s="1486">
        <f t="shared" si="31"/>
        <v>34641.775996922246</v>
      </c>
      <c r="AV25" s="1486">
        <f t="shared" si="31"/>
        <v>36352.498455319779</v>
      </c>
      <c r="AW25" s="1486">
        <f t="shared" si="31"/>
        <v>38146.876299998148</v>
      </c>
      <c r="AX25" s="1486">
        <f t="shared" si="31"/>
        <v>40965.881698912133</v>
      </c>
      <c r="AY25" s="1486">
        <f t="shared" si="31"/>
        <v>35283.493708378766</v>
      </c>
      <c r="AZ25" s="1486">
        <f t="shared" si="31"/>
        <v>31732.363870179579</v>
      </c>
      <c r="BA25" s="1486">
        <f t="shared" si="31"/>
        <v>35443.301874772609</v>
      </c>
      <c r="BB25" s="1486">
        <f t="shared" si="31"/>
        <v>37903.728331326973</v>
      </c>
      <c r="BC25" s="1486">
        <f t="shared" si="31"/>
        <v>40533.706193691258</v>
      </c>
      <c r="BD25" s="1486">
        <f t="shared" si="31"/>
        <v>43842.173413824756</v>
      </c>
      <c r="BE25" s="1486">
        <f t="shared" si="31"/>
        <v>36038.39861929886</v>
      </c>
      <c r="BF25" s="1486">
        <f t="shared" si="31"/>
        <v>35066.649185907212</v>
      </c>
      <c r="BG25" s="1486">
        <f t="shared" si="31"/>
        <v>37730.419255925306</v>
      </c>
      <c r="BH25" s="1486">
        <f t="shared" si="31"/>
        <v>39592.21733469444</v>
      </c>
      <c r="BI25" s="1486">
        <f t="shared" si="31"/>
        <v>41544.980964435272</v>
      </c>
      <c r="BJ25" s="1486">
        <f t="shared" si="31"/>
        <v>44621.031856797257</v>
      </c>
      <c r="BK25" s="1486">
        <f t="shared" si="31"/>
        <v>38362.604451716048</v>
      </c>
      <c r="BL25" s="1486">
        <f t="shared" si="31"/>
        <v>34500.195588069197</v>
      </c>
      <c r="BM25" s="1486">
        <f t="shared" si="31"/>
        <v>38602.063498083691</v>
      </c>
      <c r="BN25" s="1486">
        <f t="shared" si="31"/>
        <v>41280.640104779013</v>
      </c>
      <c r="BO25" s="1486">
        <f t="shared" si="31"/>
        <v>44143.702040945413</v>
      </c>
      <c r="BP25" s="1486">
        <f t="shared" si="31"/>
        <v>47749.508835728731</v>
      </c>
      <c r="BQ25" s="124"/>
      <c r="BR25" s="1486">
        <f>SUMIF($I$2:$BP$2,BR$2,$I25:$BP25)</f>
        <v>203816.33285582642</v>
      </c>
      <c r="BS25" s="1486">
        <f>SUMIF($I$2:$BP$2,BS$2,$I25:$BP25)</f>
        <v>356187.24846679956</v>
      </c>
      <c r="BT25" s="1486">
        <f>SUMIF($I$2:$BP$2,BT$2,$I25:$BP25)</f>
        <v>410119.01121318969</v>
      </c>
      <c r="BU25" s="1486">
        <f>SUMIF($I$2:$BP$2,BU$2,$I25:$BP25)</f>
        <v>440111.2891701812</v>
      </c>
      <c r="BV25" s="1486">
        <f>SUMIF($I$2:$BP$2,BV$2,$I25:$BP25)</f>
        <v>479232.41173638043</v>
      </c>
      <c r="BW25" s="124"/>
      <c r="BX25" s="1486">
        <f>AVERAGE(BR25:BV25)</f>
        <v>377893.25868847547</v>
      </c>
      <c r="BY25" s="93"/>
      <c r="BZ25" s="93"/>
      <c r="CA25" s="93"/>
      <c r="CB25" s="1591">
        <f t="shared" si="15"/>
        <v>0.10786979030173537</v>
      </c>
      <c r="CC25" s="1591">
        <f t="shared" ref="CC25" si="32">BS25/SUM($BR25,$BS25,$BT25,$BU25,$BV25)</f>
        <v>0.18851209450149534</v>
      </c>
      <c r="CD25" s="1591">
        <f t="shared" ref="CD25" si="33">BT25/SUM($BR25,$BS25,$BT25,$BU25,$BV25)</f>
        <v>0.21705547891304419</v>
      </c>
      <c r="CE25" s="1591">
        <f t="shared" ref="CE25" si="34">BU25/SUM($BR25,$BS25,$BT25,$BU25,$BV25)</f>
        <v>0.23292889145344428</v>
      </c>
      <c r="CF25" s="1591">
        <f t="shared" ref="CF25" si="35">BV25/SUM($BR25,$BS25,$BT25,$BU25,$BV25)</f>
        <v>0.25363374483028084</v>
      </c>
      <c r="CG25" s="124"/>
      <c r="CH25" s="1588">
        <f>BX25/BX5</f>
        <v>0.36451739691541485</v>
      </c>
    </row>
    <row r="26" spans="1:86" ht="21" thickTop="1" thickBot="1" x14ac:dyDescent="0.3">
      <c r="B26" s="720"/>
      <c r="C26" s="720"/>
      <c r="D26" s="720"/>
      <c r="E26" s="720"/>
      <c r="F26" s="760">
        <f>SUM(A27:A29)</f>
        <v>0</v>
      </c>
      <c r="G26" s="87" t="s">
        <v>15</v>
      </c>
      <c r="H26" s="901"/>
      <c r="I26" s="1510"/>
      <c r="J26" s="1510"/>
      <c r="K26" s="1552"/>
      <c r="L26" s="1552"/>
      <c r="M26" s="1552"/>
      <c r="N26" s="1552"/>
      <c r="O26" s="1552"/>
      <c r="P26" s="1552"/>
      <c r="Q26" s="1552"/>
      <c r="R26" s="1552"/>
      <c r="S26" s="1552"/>
      <c r="T26" s="1552"/>
      <c r="U26" s="1510"/>
      <c r="V26" s="1552"/>
      <c r="W26" s="1552"/>
      <c r="X26" s="1552"/>
      <c r="Y26" s="1552"/>
      <c r="Z26" s="1552"/>
      <c r="AA26" s="1552"/>
      <c r="AB26" s="1552"/>
      <c r="AC26" s="1552"/>
      <c r="AD26" s="1552"/>
      <c r="AE26" s="1552"/>
      <c r="AF26" s="1552"/>
      <c r="AG26" s="1510"/>
      <c r="AH26" s="1552"/>
      <c r="AI26" s="1552"/>
      <c r="AJ26" s="1552"/>
      <c r="AK26" s="1552"/>
      <c r="AL26" s="1552"/>
      <c r="AM26" s="1552"/>
      <c r="AN26" s="1552"/>
      <c r="AO26" s="1552"/>
      <c r="AP26" s="1552"/>
      <c r="AQ26" s="1552"/>
      <c r="AR26" s="1552"/>
      <c r="AS26" s="1510"/>
      <c r="AT26" s="1552"/>
      <c r="AU26" s="1552"/>
      <c r="AV26" s="1552"/>
      <c r="AW26" s="1552"/>
      <c r="AX26" s="1552"/>
      <c r="AY26" s="1552"/>
      <c r="AZ26" s="1552"/>
      <c r="BA26" s="1552"/>
      <c r="BB26" s="1552"/>
      <c r="BC26" s="1552"/>
      <c r="BD26" s="1552"/>
      <c r="BE26" s="1552"/>
      <c r="BF26" s="1552"/>
      <c r="BG26" s="1552"/>
      <c r="BH26" s="1552"/>
      <c r="BI26" s="1552"/>
      <c r="BJ26" s="1552"/>
      <c r="BK26" s="1552"/>
      <c r="BL26" s="1552"/>
      <c r="BM26" s="1552"/>
      <c r="BN26" s="1552"/>
      <c r="BO26" s="1552"/>
      <c r="BP26" s="1552"/>
      <c r="BQ26" s="719"/>
      <c r="BR26" s="723"/>
      <c r="BS26" s="723"/>
      <c r="BT26" s="723"/>
      <c r="BU26" s="723"/>
      <c r="BV26" s="723"/>
      <c r="BW26" s="719"/>
      <c r="BX26" s="723"/>
      <c r="BY26" s="220"/>
      <c r="BZ26" s="220"/>
      <c r="CA26" s="220"/>
      <c r="CB26" s="1596"/>
      <c r="CC26" s="1596"/>
      <c r="CD26" s="1596"/>
      <c r="CE26" s="1596"/>
      <c r="CF26" s="1596"/>
      <c r="CH26" s="175"/>
    </row>
    <row r="27" spans="1:86" ht="21" hidden="1" customHeight="1" outlineLevel="1" thickTop="1" thickBot="1" x14ac:dyDescent="0.3">
      <c r="A27" s="108">
        <f>F27*AVERAGE(DRE!H31:S31)/AVERAGE(DRE!$H$34:$S$34)</f>
        <v>0</v>
      </c>
      <c r="B27" s="1229" t="s">
        <v>164</v>
      </c>
      <c r="C27" s="1230"/>
      <c r="D27" s="1230"/>
      <c r="E27" s="1230"/>
      <c r="F27" s="786">
        <f>Legenda!$F$33</f>
        <v>0</v>
      </c>
      <c r="G27" s="787" t="s">
        <v>15</v>
      </c>
      <c r="H27" s="902"/>
      <c r="I27" s="1553"/>
      <c r="J27" s="1554">
        <f>IF(Premissas!$H$107="Receitas_2","",DRE!I31)</f>
        <v>4000</v>
      </c>
      <c r="K27" s="1554">
        <f>IF(Premissas!$H$107="Receitas_3","",DRE!J31)</f>
        <v>4000</v>
      </c>
      <c r="L27" s="1554">
        <f>DRE!K31</f>
        <v>4000</v>
      </c>
      <c r="M27" s="1554">
        <f>IF($F27&gt;90,0,IF($F27&gt;60,DRE!J31/30*(90-$F27)+DRE!I31/30*($F27-60),IF($F27&gt;30,DRE!K31/30*(60-$F27)+DRE!J31/30*($F27-30),DRE!L31/30*(30-$F27)+DRE!K31/30*$F27)))</f>
        <v>4000.0000000000005</v>
      </c>
      <c r="N27" s="1554">
        <f>IF($F27&gt;90,0,IF($F27&gt;60,DRE!K31/30*(90-$F27)+DRE!J31/30*($F27-60),IF($F27&gt;30,DRE!L31/30*(60-$F27)+DRE!K31/30*($F27-30),DRE!M31/30*(30-$F27)+DRE!L31/30*$F27)))</f>
        <v>4000.0000000000005</v>
      </c>
      <c r="O27" s="1554">
        <f>IF($F27&gt;90,0,IF($F27&gt;60,DRE!L31/30*(90-$F27)+DRE!K31/30*($F27-60),IF($F27&gt;30,DRE!M31/30*(60-$F27)+DRE!L31/30*($F27-30),DRE!N31/30*(30-$F27)+DRE!M31/30*$F27)))</f>
        <v>4000.0000000000005</v>
      </c>
      <c r="P27" s="1554">
        <f>IF($F27&gt;90,0,IF($F27&gt;60,DRE!M31/30*(90-$F27)+DRE!L31/30*($F27-60),IF($F27&gt;30,DRE!N31/30*(60-$F27)+DRE!M31/30*($F27-30),DRE!O31/30*(30-$F27)+DRE!N31/30*$F27)))</f>
        <v>4000.0000000000005</v>
      </c>
      <c r="Q27" s="1554">
        <f>IF($F27&gt;90,0,IF($F27&gt;60,DRE!N31/30*(90-$F27)+DRE!M31/30*($F27-60),IF($F27&gt;30,DRE!O31/30*(60-$F27)+DRE!N31/30*($F27-30),DRE!P31/30*(30-$F27)+DRE!O31/30*$F27)))</f>
        <v>4000.0000000000005</v>
      </c>
      <c r="R27" s="1554">
        <f>IF($F27&gt;90,0,IF($F27&gt;60,DRE!O31/30*(90-$F27)+DRE!N31/30*($F27-60),IF($F27&gt;30,DRE!P31/30*(60-$F27)+DRE!O31/30*($F27-30),DRE!Q31/30*(30-$F27)+DRE!P31/30*$F27)))</f>
        <v>4000.0000000000005</v>
      </c>
      <c r="S27" s="1554">
        <f>IF($F27&gt;90,0,IF($F27&gt;60,DRE!P31/30*(90-$F27)+DRE!O31/30*($F27-60),IF($F27&gt;30,DRE!Q31/30*(60-$F27)+DRE!P31/30*($F27-30),DRE!R31/30*(30-$F27)+DRE!Q31/30*$F27)))</f>
        <v>4000.0000000000005</v>
      </c>
      <c r="T27" s="1554">
        <f>IF($F27&gt;90,0,IF($F27&gt;60,DRE!Q31/30*(90-$F27)+DRE!P31/30*($F27-60),IF($F27&gt;30,DRE!R31/30*(60-$F27)+DRE!Q31/30*($F27-30),DRE!S31/30*(30-$F27)+DRE!R31/30*$F27)))</f>
        <v>4000.0000000000005</v>
      </c>
      <c r="U27" s="1554">
        <f>IF($F27&gt;90,0,IF($F27&gt;60,DRE!R31/30*(90-$F27)+DRE!Q31/30*($F27-60),IF($F27&gt;30,DRE!S31/30*(60-$F27)+DRE!R31/30*($F27-30),DRE!T31/30*(30-$F27)+DRE!S31/30*$F27)))</f>
        <v>4000.0000000000005</v>
      </c>
      <c r="V27" s="1554">
        <f>IF($F27&gt;90,0,IF($F27&gt;60,DRE!S31/30*(90-$F27)+DRE!R31/30*($F27-60),IF($F27&gt;30,DRE!T31/30*(60-$F27)+DRE!S31/30*($F27-30),DRE!U31/30*(30-$F27)+DRE!T31/30*$F27)))</f>
        <v>4000.0000000000005</v>
      </c>
      <c r="W27" s="1554">
        <f>IF($F27&gt;90,0,IF($F27&gt;60,DRE!T31/30*(90-$F27)+DRE!S31/30*($F27-60),IF($F27&gt;30,DRE!U31/30*(60-$F27)+DRE!T31/30*($F27-30),DRE!V31/30*(30-$F27)+DRE!U31/30*$F27)))</f>
        <v>4000.0000000000005</v>
      </c>
      <c r="X27" s="1554">
        <f>IF($F27&gt;90,0,IF($F27&gt;60,DRE!U31/30*(90-$F27)+DRE!T31/30*($F27-60),IF($F27&gt;30,DRE!V31/30*(60-$F27)+DRE!U31/30*($F27-30),DRE!W31/30*(30-$F27)+DRE!V31/30*$F27)))</f>
        <v>4000.0000000000005</v>
      </c>
      <c r="Y27" s="1554">
        <f>IF($F27&gt;90,0,IF($F27&gt;60,DRE!V31/30*(90-$F27)+DRE!U31/30*($F27-60),IF($F27&gt;30,DRE!W31/30*(60-$F27)+DRE!V31/30*($F27-30),DRE!X31/30*(30-$F27)+DRE!W31/30*$F27)))</f>
        <v>4000.0000000000005</v>
      </c>
      <c r="Z27" s="1554">
        <f>IF($F27&gt;90,0,IF($F27&gt;60,DRE!W31/30*(90-$F27)+DRE!V31/30*($F27-60),IF($F27&gt;30,DRE!X31/30*(60-$F27)+DRE!W31/30*($F27-30),DRE!Y31/30*(30-$F27)+DRE!X31/30*$F27)))</f>
        <v>4000.0000000000005</v>
      </c>
      <c r="AA27" s="1554">
        <f>IF($F27&gt;90,0,IF($F27&gt;60,DRE!X31/30*(90-$F27)+DRE!W31/30*($F27-60),IF($F27&gt;30,DRE!Y31/30*(60-$F27)+DRE!X31/30*($F27-30),DRE!Z31/30*(30-$F27)+DRE!Y31/30*$F27)))</f>
        <v>4000.0000000000005</v>
      </c>
      <c r="AB27" s="1554">
        <f>IF($F27&gt;90,0,IF($F27&gt;60,DRE!Y31/30*(90-$F27)+DRE!X31/30*($F27-60),IF($F27&gt;30,DRE!Z31/30*(60-$F27)+DRE!Y31/30*($F27-30),DRE!AA31/30*(30-$F27)+DRE!Z31/30*$F27)))</f>
        <v>4000.0000000000005</v>
      </c>
      <c r="AC27" s="1554">
        <f>IF($F27&gt;90,0,IF($F27&gt;60,DRE!Z31/30*(90-$F27)+DRE!Y31/30*($F27-60),IF($F27&gt;30,DRE!AA31/30*(60-$F27)+DRE!Z31/30*($F27-30),DRE!AB31/30*(30-$F27)+DRE!AA31/30*$F27)))</f>
        <v>4000.0000000000005</v>
      </c>
      <c r="AD27" s="1554">
        <f>IF($F27&gt;90,0,IF($F27&gt;60,DRE!AA31/30*(90-$F27)+DRE!Z31/30*($F27-60),IF($F27&gt;30,DRE!AB31/30*(60-$F27)+DRE!AA31/30*($F27-30),DRE!AC31/30*(30-$F27)+DRE!AB31/30*$F27)))</f>
        <v>4000.0000000000005</v>
      </c>
      <c r="AE27" s="1554">
        <f>IF($F27&gt;90,0,IF($F27&gt;60,DRE!AB31/30*(90-$F27)+DRE!AA31/30*($F27-60),IF($F27&gt;30,DRE!AC31/30*(60-$F27)+DRE!AB31/30*($F27-30),DRE!AD31/30*(30-$F27)+DRE!AC31/30*$F27)))</f>
        <v>4000.0000000000005</v>
      </c>
      <c r="AF27" s="1554">
        <f>IF($F27&gt;90,0,IF($F27&gt;60,DRE!AC31/30*(90-$F27)+DRE!AB31/30*($F27-60),IF($F27&gt;30,DRE!AD31/30*(60-$F27)+DRE!AC31/30*($F27-30),DRE!AE31/30*(30-$F27)+DRE!AD31/30*$F27)))</f>
        <v>4000.0000000000005</v>
      </c>
      <c r="AG27" s="1554">
        <f>IF($F27&gt;90,0,IF($F27&gt;60,DRE!AD31/30*(90-$F27)+DRE!AC31/30*($F27-60),IF($F27&gt;30,DRE!AE31/30*(60-$F27)+DRE!AD31/30*($F27-30),DRE!AF31/30*(30-$F27)+DRE!AE31/30*$F27)))</f>
        <v>4000.0000000000005</v>
      </c>
      <c r="AH27" s="1554">
        <f>IF($F27&gt;90,0,IF($F27&gt;60,DRE!AE31/30*(90-$F27)+DRE!AD31/30*($F27-60),IF($F27&gt;30,DRE!AF31/30*(60-$F27)+DRE!AE31/30*($F27-30),DRE!AG31/30*(30-$F27)+DRE!AF31/30*$F27)))</f>
        <v>4000.0000000000005</v>
      </c>
      <c r="AI27" s="1554">
        <f>IF($F27&gt;90,0,IF($F27&gt;60,DRE!AF31/30*(90-$F27)+DRE!AE31/30*($F27-60),IF($F27&gt;30,DRE!AG31/30*(60-$F27)+DRE!AF31/30*($F27-30),DRE!AH31/30*(30-$F27)+DRE!AG31/30*$F27)))</f>
        <v>4000.0000000000005</v>
      </c>
      <c r="AJ27" s="1554">
        <f>IF($F27&gt;90,0,IF($F27&gt;60,DRE!AG31/30*(90-$F27)+DRE!AF31/30*($F27-60),IF($F27&gt;30,DRE!AH31/30*(60-$F27)+DRE!AG31/30*($F27-30),DRE!AI31/30*(30-$F27)+DRE!AH31/30*$F27)))</f>
        <v>4000.0000000000005</v>
      </c>
      <c r="AK27" s="1554">
        <f>IF($F27&gt;90,0,IF($F27&gt;60,DRE!AH31/30*(90-$F27)+DRE!AG31/30*($F27-60),IF($F27&gt;30,DRE!AI31/30*(60-$F27)+DRE!AH31/30*($F27-30),DRE!AJ31/30*(30-$F27)+DRE!AI31/30*$F27)))</f>
        <v>4000.0000000000005</v>
      </c>
      <c r="AL27" s="1554">
        <f>IF($F27&gt;90,0,IF($F27&gt;60,DRE!AI31/30*(90-$F27)+DRE!AH31/30*($F27-60),IF($F27&gt;30,DRE!AJ31/30*(60-$F27)+DRE!AI31/30*($F27-30),DRE!AK31/30*(30-$F27)+DRE!AJ31/30*$F27)))</f>
        <v>4000.0000000000005</v>
      </c>
      <c r="AM27" s="1554">
        <f>IF($F27&gt;90,0,IF($F27&gt;60,DRE!AJ31/30*(90-$F27)+DRE!AI31/30*($F27-60),IF($F27&gt;30,DRE!AK31/30*(60-$F27)+DRE!AJ31/30*($F27-30),DRE!AL31/30*(30-$F27)+DRE!AK31/30*$F27)))</f>
        <v>4000.0000000000005</v>
      </c>
      <c r="AN27" s="1554">
        <f>IF($F27&gt;90,0,IF($F27&gt;60,DRE!AK31/30*(90-$F27)+DRE!AJ31/30*($F27-60),IF($F27&gt;30,DRE!AL31/30*(60-$F27)+DRE!AK31/30*($F27-30),DRE!AM31/30*(30-$F27)+DRE!AL31/30*$F27)))</f>
        <v>4000.0000000000005</v>
      </c>
      <c r="AO27" s="1554">
        <f>IF($F27&gt;90,0,IF($F27&gt;60,DRE!AL31/30*(90-$F27)+DRE!AK31/30*($F27-60),IF($F27&gt;30,DRE!AM31/30*(60-$F27)+DRE!AL31/30*($F27-30),DRE!AN31/30*(30-$F27)+DRE!AM31/30*$F27)))</f>
        <v>4000.0000000000005</v>
      </c>
      <c r="AP27" s="1554">
        <f>IF($F27&gt;90,0,IF($F27&gt;60,DRE!AM31/30*(90-$F27)+DRE!AL31/30*($F27-60),IF($F27&gt;30,DRE!AN31/30*(60-$F27)+DRE!AM31/30*($F27-30),DRE!AO31/30*(30-$F27)+DRE!AN31/30*$F27)))</f>
        <v>4000.0000000000005</v>
      </c>
      <c r="AQ27" s="1554">
        <f>IF($F27&gt;90,0,IF($F27&gt;60,DRE!AN31/30*(90-$F27)+DRE!AM31/30*($F27-60),IF($F27&gt;30,DRE!AO31/30*(60-$F27)+DRE!AN31/30*($F27-30),DRE!AP31/30*(30-$F27)+DRE!AO31/30*$F27)))</f>
        <v>4000.0000000000005</v>
      </c>
      <c r="AR27" s="1554">
        <f>IF($F27&gt;90,0,IF($F27&gt;60,DRE!AO31/30*(90-$F27)+DRE!AN31/30*($F27-60),IF($F27&gt;30,DRE!AP31/30*(60-$F27)+DRE!AO31/30*($F27-30),DRE!AQ31/30*(30-$F27)+DRE!AP31/30*$F27)))</f>
        <v>4000.0000000000005</v>
      </c>
      <c r="AS27" s="1554">
        <f>IF($F27&gt;90,0,IF($F27&gt;60,DRE!AP31/30*(90-$F27)+DRE!AO31/30*($F27-60),IF($F27&gt;30,DRE!AQ31/30*(60-$F27)+DRE!AP31/30*($F27-30),DRE!AR31/30*(30-$F27)+DRE!AQ31/30*$F27)))</f>
        <v>4000.0000000000005</v>
      </c>
      <c r="AT27" s="1554">
        <f>IF($F27&gt;90,0,IF($F27&gt;60,DRE!AQ31/30*(90-$F27)+DRE!AP31/30*($F27-60),IF($F27&gt;30,DRE!AR31/30*(60-$F27)+DRE!AQ31/30*($F27-30),DRE!AS31/30*(30-$F27)+DRE!AR31/30*$F27)))</f>
        <v>4000.0000000000005</v>
      </c>
      <c r="AU27" s="1554">
        <f>IF($F27&gt;90,0,IF($F27&gt;60,DRE!AR31/30*(90-$F27)+DRE!AQ31/30*($F27-60),IF($F27&gt;30,DRE!AS31/30*(60-$F27)+DRE!AR31/30*($F27-30),DRE!AT31/30*(30-$F27)+DRE!AS31/30*$F27)))</f>
        <v>4000.0000000000005</v>
      </c>
      <c r="AV27" s="1554">
        <f>IF($F27&gt;90,0,IF($F27&gt;60,DRE!AS31/30*(90-$F27)+DRE!AR31/30*($F27-60),IF($F27&gt;30,DRE!AT31/30*(60-$F27)+DRE!AS31/30*($F27-30),DRE!AU31/30*(30-$F27)+DRE!AT31/30*$F27)))</f>
        <v>4000.0000000000005</v>
      </c>
      <c r="AW27" s="1554">
        <f>IF($F27&gt;90,0,IF($F27&gt;60,DRE!AT31/30*(90-$F27)+DRE!AS31/30*($F27-60),IF($F27&gt;30,DRE!AU31/30*(60-$F27)+DRE!AT31/30*($F27-30),DRE!AV31/30*(30-$F27)+DRE!AU31/30*$F27)))</f>
        <v>4000.0000000000005</v>
      </c>
      <c r="AX27" s="1554">
        <f>IF($F27&gt;90,0,IF($F27&gt;60,DRE!AU31/30*(90-$F27)+DRE!AT31/30*($F27-60),IF($F27&gt;30,DRE!AV31/30*(60-$F27)+DRE!AU31/30*($F27-30),DRE!AW31/30*(30-$F27)+DRE!AV31/30*$F27)))</f>
        <v>4000.0000000000005</v>
      </c>
      <c r="AY27" s="1554">
        <f>IF($F27&gt;90,0,IF($F27&gt;60,DRE!AV31/30*(90-$F27)+DRE!AU31/30*($F27-60),IF($F27&gt;30,DRE!AW31/30*(60-$F27)+DRE!AV31/30*($F27-30),DRE!AX31/30*(30-$F27)+DRE!AW31/30*$F27)))</f>
        <v>4000.0000000000005</v>
      </c>
      <c r="AZ27" s="1554">
        <f>IF($F27&gt;90,0,IF($F27&gt;60,DRE!AW31/30*(90-$F27)+DRE!AV31/30*($F27-60),IF($F27&gt;30,DRE!AX31/30*(60-$F27)+DRE!AW31/30*($F27-30),DRE!AY31/30*(30-$F27)+DRE!AX31/30*$F27)))</f>
        <v>4000.0000000000005</v>
      </c>
      <c r="BA27" s="1554">
        <f>IF($F27&gt;90,0,IF($F27&gt;60,DRE!AX31/30*(90-$F27)+DRE!AW31/30*($F27-60),IF($F27&gt;30,DRE!AY31/30*(60-$F27)+DRE!AX31/30*($F27-30),DRE!AZ31/30*(30-$F27)+DRE!AY31/30*$F27)))</f>
        <v>4000.0000000000005</v>
      </c>
      <c r="BB27" s="1554">
        <f>IF($F27&gt;90,0,IF($F27&gt;60,DRE!AY31/30*(90-$F27)+DRE!AX31/30*($F27-60),IF($F27&gt;30,DRE!AZ31/30*(60-$F27)+DRE!AY31/30*($F27-30),DRE!BA31/30*(30-$F27)+DRE!AZ31/30*$F27)))</f>
        <v>4000.0000000000005</v>
      </c>
      <c r="BC27" s="1554">
        <f>IF($F27&gt;90,0,IF($F27&gt;60,DRE!AZ31/30*(90-$F27)+DRE!AY31/30*($F27-60),IF($F27&gt;30,DRE!BA31/30*(60-$F27)+DRE!AZ31/30*($F27-30),DRE!BB31/30*(30-$F27)+DRE!BA31/30*$F27)))</f>
        <v>4000.0000000000005</v>
      </c>
      <c r="BD27" s="1555">
        <f>IF($F27&gt;90,0,IF($F27&gt;60,DRE!BA31/30*(90-$F27)+DRE!AZ31/30*($F27-60),IF($F27&gt;30,DRE!BB31/30*(60-$F27)+DRE!BA31/30*($F27-30),DRE!BC31/30*(30-$F27)+DRE!BB31/30*$F27)))</f>
        <v>4000.0000000000005</v>
      </c>
      <c r="BE27" s="1554">
        <f>IF($F27&gt;90,0,IF($F27&gt;60,DRE!BB31/30*(90-$F27)+DRE!BA31/30*($F27-60),IF($F27&gt;30,DRE!BC31/30*(60-$F27)+DRE!BB31/30*($F27-30),DRE!BD31/30*(30-$F27)+DRE!BC31/30*$F27)))</f>
        <v>4000.0000000000005</v>
      </c>
      <c r="BF27" s="1555">
        <f>IF($F27&gt;90,0,IF($F27&gt;60,DRE!BC31/30*(90-$F27)+DRE!BB31/30*($F27-60),IF($F27&gt;30,DRE!BD31/30*(60-$F27)+DRE!BC31/30*($F27-30),DRE!BE31/30*(30-$F27)+DRE!BD31/30*$F27)))</f>
        <v>4000.0000000000005</v>
      </c>
      <c r="BG27" s="1554">
        <f>IF($F27&gt;90,0,IF($F27&gt;60,DRE!BD31/30*(90-$F27)+DRE!BC31/30*($F27-60),IF($F27&gt;30,DRE!BE31/30*(60-$F27)+DRE!BD31/30*($F27-30),DRE!BF31/30*(30-$F27)+DRE!BE31/30*$F27)))</f>
        <v>4000.0000000000005</v>
      </c>
      <c r="BH27" s="1555">
        <f>IF($F27&gt;90,0,IF($F27&gt;60,DRE!BE31/30*(90-$F27)+DRE!BD31/30*($F27-60),IF($F27&gt;30,DRE!BF31/30*(60-$F27)+DRE!BE31/30*($F27-30),DRE!BG31/30*(30-$F27)+DRE!BF31/30*$F27)))</f>
        <v>4000.0000000000005</v>
      </c>
      <c r="BI27" s="1554">
        <f>IF($F27&gt;90,0,IF($F27&gt;60,DRE!BF31/30*(90-$F27)+DRE!BE31/30*($F27-60),IF($F27&gt;30,DRE!BG31/30*(60-$F27)+DRE!BF31/30*($F27-30),DRE!BH31/30*(30-$F27)+DRE!BG31/30*$F27)))</f>
        <v>4000.0000000000005</v>
      </c>
      <c r="BJ27" s="1555">
        <f>IF($F27&gt;90,0,IF($F27&gt;60,DRE!BG31/30*(90-$F27)+DRE!BF31/30*($F27-60),IF($F27&gt;30,DRE!BH31/30*(60-$F27)+DRE!BG31/30*($F27-30),DRE!BI31/30*(30-$F27)+DRE!BH31/30*$F27)))</f>
        <v>4000.0000000000005</v>
      </c>
      <c r="BK27" s="1554">
        <f>IF($F27&gt;90,0,IF($F27&gt;60,DRE!BH31/30*(90-$F27)+DRE!BG31/30*($F27-60),IF($F27&gt;30,DRE!BI31/30*(60-$F27)+DRE!BH31/30*($F27-30),DRE!BJ31/30*(30-$F27)+DRE!BI31/30*$F27)))</f>
        <v>4000.0000000000005</v>
      </c>
      <c r="BL27" s="1555">
        <f>IF($F27&gt;90,0,IF($F27&gt;60,DRE!BI31/30*(90-$F27)+DRE!BH31/30*($F27-60),IF($F27&gt;30,DRE!BJ31/30*(60-$F27)+DRE!BI31/30*($F27-30),DRE!BK31/30*(30-$F27)+DRE!BJ31/30*$F27)))</f>
        <v>4000.0000000000005</v>
      </c>
      <c r="BM27" s="1554">
        <f>IF($F27&gt;90,0,IF($F27&gt;60,DRE!BJ31/30*(90-$F27)+DRE!BI31/30*($F27-60),IF($F27&gt;30,DRE!BK31/30*(60-$F27)+DRE!BJ31/30*($F27-30),DRE!BL31/30*(30-$F27)+DRE!BK31/30*$F27)))</f>
        <v>4000.0000000000005</v>
      </c>
      <c r="BN27" s="1555">
        <f>IF($F27&gt;90,0,IF($F27&gt;60,DRE!BK31/30*(90-$F27)+DRE!BJ31/30*($F27-60),IF($F27&gt;30,DRE!BL31/30*(60-$F27)+DRE!BK31/30*($F27-30),DRE!BM31/30*(30-$F27)+DRE!BL31/30*$F27)))</f>
        <v>4000.0000000000005</v>
      </c>
      <c r="BO27" s="1554">
        <f>IF($F27&gt;90,0,IF($F27&gt;60,DRE!BL31/30*(90-$F27)+DRE!BK31/30*($F27-60),IF($F27&gt;30,DRE!BM31/30*(60-$F27)+DRE!BL31/30*($F27-30),DRE!BN31/30*(30-$F27)+DRE!BM31/30*$F27)))</f>
        <v>4000.0000000000005</v>
      </c>
      <c r="BP27" s="1555">
        <f>IF($F27&gt;90,0,IF($F27&gt;60,DRE!BM31/30*(90-$F27)+DRE!BL31/30*($F27-60),IF($F27&gt;30,DRE!BN31/30*(60-$F27)+DRE!BM31/30*($F27-30),DRE!BO31/30*(30-$F27)+DRE!BN31/30*$F27)))</f>
        <v>4000.0000000000005</v>
      </c>
      <c r="BR27" s="1226">
        <f t="shared" ref="BR27:BV29" si="36">SUMIF($I$2:$BP$2,BR$2,$I27:$BP28)</f>
        <v>44000</v>
      </c>
      <c r="BS27" s="1226">
        <f t="shared" si="36"/>
        <v>48000.000000000007</v>
      </c>
      <c r="BT27" s="1226">
        <f t="shared" si="36"/>
        <v>48000.000000000007</v>
      </c>
      <c r="BU27" s="1226">
        <f t="shared" si="36"/>
        <v>48000.000000000007</v>
      </c>
      <c r="BV27" s="1226">
        <f t="shared" si="36"/>
        <v>48000.000000000007</v>
      </c>
      <c r="BW27" s="88"/>
      <c r="BX27" s="1226">
        <f>AVERAGE(BR27:BU27)</f>
        <v>47000</v>
      </c>
      <c r="CB27" s="1233">
        <f t="shared" si="15"/>
        <v>0.1864406779661017</v>
      </c>
      <c r="CC27" s="1233">
        <f t="shared" ref="CC27:CC30" si="37">BS27/SUM($BR27,$BS27,$BT27,$BU27,$BV27)</f>
        <v>0.20338983050847462</v>
      </c>
      <c r="CD27" s="1233">
        <f t="shared" ref="CD27:CD30" si="38">BT27/SUM($BR27,$BS27,$BT27,$BU27,$BV27)</f>
        <v>0.20338983050847462</v>
      </c>
      <c r="CE27" s="1233">
        <f t="shared" ref="CE27:CE30" si="39">BU27/SUM($BR27,$BS27,$BT27,$BU27,$BV27)</f>
        <v>0.20338983050847462</v>
      </c>
      <c r="CF27" s="1233">
        <f t="shared" ref="CF27:CF30" si="40">BV27/SUM($BR27,$BS27,$BT27,$BU27,$BV27)</f>
        <v>0.20338983050847462</v>
      </c>
      <c r="CG27" s="798"/>
      <c r="CH27" s="820">
        <f>BX27/BX5</f>
        <v>4.5336393971367184E-2</v>
      </c>
    </row>
    <row r="28" spans="1:86" ht="21" hidden="1" customHeight="1" outlineLevel="1" thickTop="1" thickBot="1" x14ac:dyDescent="0.3">
      <c r="A28" s="108">
        <f>F28*AVERAGE(DRE!H32:S32)/AVERAGE(DRE!$H$34:$S$34)</f>
        <v>0</v>
      </c>
      <c r="B28" s="149" t="s">
        <v>197</v>
      </c>
      <c r="C28" s="769"/>
      <c r="D28" s="769"/>
      <c r="E28" s="769"/>
      <c r="F28" s="788">
        <f>Legenda!$F$33</f>
        <v>0</v>
      </c>
      <c r="G28" s="789" t="s">
        <v>15</v>
      </c>
      <c r="H28" s="903"/>
      <c r="I28" s="1556"/>
      <c r="J28" s="1557">
        <f>IF(Premissas!$H$107="Receitas_2","",DRE!I32)</f>
        <v>1545.5733333333335</v>
      </c>
      <c r="K28" s="1557">
        <f>IF(Premissas!$H$107="Receitas_3","",DRE!J32)</f>
        <v>1545.5733333333335</v>
      </c>
      <c r="L28" s="1557">
        <f>DRE!K32</f>
        <v>1545.5733333333335</v>
      </c>
      <c r="M28" s="1557">
        <f>IF($F28&gt;90,0,IF($F28&gt;60,DRE!J32/30*(90-$F28)+DRE!I32/30*($F28-60),IF($F28&gt;30,DRE!K32/30*(60-$F28)+DRE!J32/30*($F28-30),DRE!L32/30*(30-$F28)+DRE!K32/30*$F28)))</f>
        <v>1545.5733333333335</v>
      </c>
      <c r="N28" s="1557">
        <f>IF($F28&gt;90,0,IF($F28&gt;60,DRE!K32/30*(90-$F28)+DRE!J32/30*($F28-60),IF($F28&gt;30,DRE!L32/30*(60-$F28)+DRE!K32/30*($F28-30),DRE!M32/30*(30-$F28)+DRE!L32/30*$F28)))</f>
        <v>1545.5733333333335</v>
      </c>
      <c r="O28" s="1557">
        <f>IF($F28&gt;90,0,IF($F28&gt;60,DRE!L32/30*(90-$F28)+DRE!K32/30*($F28-60),IF($F28&gt;30,DRE!M32/30*(60-$F28)+DRE!L32/30*($F28-30),DRE!N32/30*(30-$F28)+DRE!M32/30*$F28)))</f>
        <v>1545.5733333333335</v>
      </c>
      <c r="P28" s="1557">
        <f>IF($F28&gt;90,0,IF($F28&gt;60,DRE!M32/30*(90-$F28)+DRE!L32/30*($F28-60),IF($F28&gt;30,DRE!N32/30*(60-$F28)+DRE!M32/30*($F28-30),DRE!O32/30*(30-$F28)+DRE!N32/30*$F28)))</f>
        <v>1545.5733333333335</v>
      </c>
      <c r="Q28" s="1557">
        <f>IF($F28&gt;90,0,IF($F28&gt;60,DRE!N32/30*(90-$F28)+DRE!M32/30*($F28-60),IF($F28&gt;30,DRE!O32/30*(60-$F28)+DRE!N32/30*($F28-30),DRE!P32/30*(30-$F28)+DRE!O32/30*$F28)))</f>
        <v>1545.5733333333335</v>
      </c>
      <c r="R28" s="1557">
        <f>IF($F28&gt;90,0,IF($F28&gt;60,DRE!O32/30*(90-$F28)+DRE!N32/30*($F28-60),IF($F28&gt;30,DRE!P32/30*(60-$F28)+DRE!O32/30*($F28-30),DRE!Q32/30*(30-$F28)+DRE!P32/30*$F28)))</f>
        <v>1545.5733333333335</v>
      </c>
      <c r="S28" s="1557">
        <f>IF($F28&gt;90,0,IF($F28&gt;60,DRE!P32/30*(90-$F28)+DRE!O32/30*($F28-60),IF($F28&gt;30,DRE!Q32/30*(60-$F28)+DRE!P32/30*($F28-30),DRE!R32/30*(30-$F28)+DRE!Q32/30*$F28)))</f>
        <v>1545.5733333333335</v>
      </c>
      <c r="T28" s="1557">
        <f>IF($F28&gt;90,0,IF($F28&gt;60,DRE!Q32/30*(90-$F28)+DRE!P32/30*($F28-60),IF($F28&gt;30,DRE!R32/30*(60-$F28)+DRE!Q32/30*($F28-30),DRE!S32/30*(30-$F28)+DRE!R32/30*$F28)))</f>
        <v>1545.5733333333335</v>
      </c>
      <c r="U28" s="1557">
        <f>IF($F28&gt;90,0,IF($F28&gt;60,DRE!R32/30*(90-$F28)+DRE!Q32/30*($F28-60),IF($F28&gt;30,DRE!S32/30*(60-$F28)+DRE!R32/30*($F28-30),DRE!T32/30*(30-$F28)+DRE!S32/30*$F28)))</f>
        <v>1545.5733333333335</v>
      </c>
      <c r="V28" s="1557">
        <f>IF($F28&gt;90,0,IF($F28&gt;60,DRE!S32/30*(90-$F28)+DRE!R32/30*($F28-60),IF($F28&gt;30,DRE!T32/30*(60-$F28)+DRE!S32/30*($F28-30),DRE!U32/30*(30-$F28)+DRE!T32/30*$F28)))</f>
        <v>1545.5733333333335</v>
      </c>
      <c r="W28" s="1557">
        <f>IF($F28&gt;90,0,IF($F28&gt;60,DRE!T32/30*(90-$F28)+DRE!S32/30*($F28-60),IF($F28&gt;30,DRE!U32/30*(60-$F28)+DRE!T32/30*($F28-30),DRE!V32/30*(30-$F28)+DRE!U32/30*$F28)))</f>
        <v>1545.5733333333335</v>
      </c>
      <c r="X28" s="1557">
        <f>IF($F28&gt;90,0,IF($F28&gt;60,DRE!U32/30*(90-$F28)+DRE!T32/30*($F28-60),IF($F28&gt;30,DRE!V32/30*(60-$F28)+DRE!U32/30*($F28-30),DRE!W32/30*(30-$F28)+DRE!V32/30*$F28)))</f>
        <v>1545.5733333333335</v>
      </c>
      <c r="Y28" s="1557">
        <f>IF($F28&gt;90,0,IF($F28&gt;60,DRE!V32/30*(90-$F28)+DRE!U32/30*($F28-60),IF($F28&gt;30,DRE!W32/30*(60-$F28)+DRE!V32/30*($F28-30),DRE!X32/30*(30-$F28)+DRE!W32/30*$F28)))</f>
        <v>1545.5733333333335</v>
      </c>
      <c r="Z28" s="1557">
        <f>IF($F28&gt;90,0,IF($F28&gt;60,DRE!W32/30*(90-$F28)+DRE!V32/30*($F28-60),IF($F28&gt;30,DRE!X32/30*(60-$F28)+DRE!W32/30*($F28-30),DRE!Y32/30*(30-$F28)+DRE!X32/30*$F28)))</f>
        <v>1545.5733333333335</v>
      </c>
      <c r="AA28" s="1557">
        <f>IF($F28&gt;90,0,IF($F28&gt;60,DRE!X32/30*(90-$F28)+DRE!W32/30*($F28-60),IF($F28&gt;30,DRE!Y32/30*(60-$F28)+DRE!X32/30*($F28-30),DRE!Z32/30*(30-$F28)+DRE!Y32/30*$F28)))</f>
        <v>1545.5733333333335</v>
      </c>
      <c r="AB28" s="1557">
        <f>IF($F28&gt;90,0,IF($F28&gt;60,DRE!Y32/30*(90-$F28)+DRE!X32/30*($F28-60),IF($F28&gt;30,DRE!Z32/30*(60-$F28)+DRE!Y32/30*($F28-30),DRE!AA32/30*(30-$F28)+DRE!Z32/30*$F28)))</f>
        <v>1545.5733333333335</v>
      </c>
      <c r="AC28" s="1557">
        <f>IF($F28&gt;90,0,IF($F28&gt;60,DRE!Z32/30*(90-$F28)+DRE!Y32/30*($F28-60),IF($F28&gt;30,DRE!AA32/30*(60-$F28)+DRE!Z32/30*($F28-30),DRE!AB32/30*(30-$F28)+DRE!AA32/30*$F28)))</f>
        <v>1545.5733333333335</v>
      </c>
      <c r="AD28" s="1557">
        <f>IF($F28&gt;90,0,IF($F28&gt;60,DRE!AA32/30*(90-$F28)+DRE!Z32/30*($F28-60),IF($F28&gt;30,DRE!AB32/30*(60-$F28)+DRE!AA32/30*($F28-30),DRE!AC32/30*(30-$F28)+DRE!AB32/30*$F28)))</f>
        <v>1545.5733333333335</v>
      </c>
      <c r="AE28" s="1557">
        <f>IF($F28&gt;90,0,IF($F28&gt;60,DRE!AB32/30*(90-$F28)+DRE!AA32/30*($F28-60),IF($F28&gt;30,DRE!AC32/30*(60-$F28)+DRE!AB32/30*($F28-30),DRE!AD32/30*(30-$F28)+DRE!AC32/30*$F28)))</f>
        <v>1545.5733333333335</v>
      </c>
      <c r="AF28" s="1557">
        <f>IF($F28&gt;90,0,IF($F28&gt;60,DRE!AC32/30*(90-$F28)+DRE!AB32/30*($F28-60),IF($F28&gt;30,DRE!AD32/30*(60-$F28)+DRE!AC32/30*($F28-30),DRE!AE32/30*(30-$F28)+DRE!AD32/30*$F28)))</f>
        <v>1545.5733333333335</v>
      </c>
      <c r="AG28" s="1557">
        <f>IF($F28&gt;90,0,IF($F28&gt;60,DRE!AD32/30*(90-$F28)+DRE!AC32/30*($F28-60),IF($F28&gt;30,DRE!AE32/30*(60-$F28)+DRE!AD32/30*($F28-30),DRE!AF32/30*(30-$F28)+DRE!AE32/30*$F28)))</f>
        <v>1545.5733333333335</v>
      </c>
      <c r="AH28" s="1557">
        <f>IF($F28&gt;90,0,IF($F28&gt;60,DRE!AE32/30*(90-$F28)+DRE!AD32/30*($F28-60),IF($F28&gt;30,DRE!AF32/30*(60-$F28)+DRE!AE32/30*($F28-30),DRE!AG32/30*(30-$F28)+DRE!AF32/30*$F28)))</f>
        <v>1545.5733333333335</v>
      </c>
      <c r="AI28" s="1557">
        <f>IF($F28&gt;90,0,IF($F28&gt;60,DRE!AF32/30*(90-$F28)+DRE!AE32/30*($F28-60),IF($F28&gt;30,DRE!AG32/30*(60-$F28)+DRE!AF32/30*($F28-30),DRE!AH32/30*(30-$F28)+DRE!AG32/30*$F28)))</f>
        <v>1545.5733333333335</v>
      </c>
      <c r="AJ28" s="1557">
        <f>IF($F28&gt;90,0,IF($F28&gt;60,DRE!AG32/30*(90-$F28)+DRE!AF32/30*($F28-60),IF($F28&gt;30,DRE!AH32/30*(60-$F28)+DRE!AG32/30*($F28-30),DRE!AI32/30*(30-$F28)+DRE!AH32/30*$F28)))</f>
        <v>1545.5733333333335</v>
      </c>
      <c r="AK28" s="1557">
        <f>IF($F28&gt;90,0,IF($F28&gt;60,DRE!AH32/30*(90-$F28)+DRE!AG32/30*($F28-60),IF($F28&gt;30,DRE!AI32/30*(60-$F28)+DRE!AH32/30*($F28-30),DRE!AJ32/30*(30-$F28)+DRE!AI32/30*$F28)))</f>
        <v>1545.5733333333335</v>
      </c>
      <c r="AL28" s="1557">
        <f>IF($F28&gt;90,0,IF($F28&gt;60,DRE!AI32/30*(90-$F28)+DRE!AH32/30*($F28-60),IF($F28&gt;30,DRE!AJ32/30*(60-$F28)+DRE!AI32/30*($F28-30),DRE!AK32/30*(30-$F28)+DRE!AJ32/30*$F28)))</f>
        <v>1545.5733333333335</v>
      </c>
      <c r="AM28" s="1557">
        <f>IF($F28&gt;90,0,IF($F28&gt;60,DRE!AJ32/30*(90-$F28)+DRE!AI32/30*($F28-60),IF($F28&gt;30,DRE!AK32/30*(60-$F28)+DRE!AJ32/30*($F28-30),DRE!AL32/30*(30-$F28)+DRE!AK32/30*$F28)))</f>
        <v>1545.5733333333335</v>
      </c>
      <c r="AN28" s="1557">
        <f>IF($F28&gt;90,0,IF($F28&gt;60,DRE!AK32/30*(90-$F28)+DRE!AJ32/30*($F28-60),IF($F28&gt;30,DRE!AL32/30*(60-$F28)+DRE!AK32/30*($F28-30),DRE!AM32/30*(30-$F28)+DRE!AL32/30*$F28)))</f>
        <v>1545.5733333333335</v>
      </c>
      <c r="AO28" s="1557">
        <f>IF($F28&gt;90,0,IF($F28&gt;60,DRE!AL32/30*(90-$F28)+DRE!AK32/30*($F28-60),IF($F28&gt;30,DRE!AM32/30*(60-$F28)+DRE!AL32/30*($F28-30),DRE!AN32/30*(30-$F28)+DRE!AM32/30*$F28)))</f>
        <v>1545.5733333333335</v>
      </c>
      <c r="AP28" s="1557">
        <f>IF($F28&gt;90,0,IF($F28&gt;60,DRE!AM32/30*(90-$F28)+DRE!AL32/30*($F28-60),IF($F28&gt;30,DRE!AN32/30*(60-$F28)+DRE!AM32/30*($F28-30),DRE!AO32/30*(30-$F28)+DRE!AN32/30*$F28)))</f>
        <v>1545.5733333333335</v>
      </c>
      <c r="AQ28" s="1557">
        <f>IF($F28&gt;90,0,IF($F28&gt;60,DRE!AN32/30*(90-$F28)+DRE!AM32/30*($F28-60),IF($F28&gt;30,DRE!AO32/30*(60-$F28)+DRE!AN32/30*($F28-30),DRE!AP32/30*(30-$F28)+DRE!AO32/30*$F28)))</f>
        <v>1545.5733333333335</v>
      </c>
      <c r="AR28" s="1557">
        <f>IF($F28&gt;90,0,IF($F28&gt;60,DRE!AO32/30*(90-$F28)+DRE!AN32/30*($F28-60),IF($F28&gt;30,DRE!AP32/30*(60-$F28)+DRE!AO32/30*($F28-30),DRE!AQ32/30*(30-$F28)+DRE!AP32/30*$F28)))</f>
        <v>1545.5733333333335</v>
      </c>
      <c r="AS28" s="1557">
        <f>IF($F28&gt;90,0,IF($F28&gt;60,DRE!AP32/30*(90-$F28)+DRE!AO32/30*($F28-60),IF($F28&gt;30,DRE!AQ32/30*(60-$F28)+DRE!AP32/30*($F28-30),DRE!AR32/30*(30-$F28)+DRE!AQ32/30*$F28)))</f>
        <v>1545.5733333333335</v>
      </c>
      <c r="AT28" s="1557">
        <f>IF($F28&gt;90,0,IF($F28&gt;60,DRE!AQ32/30*(90-$F28)+DRE!AP32/30*($F28-60),IF($F28&gt;30,DRE!AR32/30*(60-$F28)+DRE!AQ32/30*($F28-30),DRE!AS32/30*(30-$F28)+DRE!AR32/30*$F28)))</f>
        <v>1545.5733333333335</v>
      </c>
      <c r="AU28" s="1557">
        <f>IF($F28&gt;90,0,IF($F28&gt;60,DRE!AR32/30*(90-$F28)+DRE!AQ32/30*($F28-60),IF($F28&gt;30,DRE!AS32/30*(60-$F28)+DRE!AR32/30*($F28-30),DRE!AT32/30*(30-$F28)+DRE!AS32/30*$F28)))</f>
        <v>1545.5733333333335</v>
      </c>
      <c r="AV28" s="1557">
        <f>IF($F28&gt;90,0,IF($F28&gt;60,DRE!AS32/30*(90-$F28)+DRE!AR32/30*($F28-60),IF($F28&gt;30,DRE!AT32/30*(60-$F28)+DRE!AS32/30*($F28-30),DRE!AU32/30*(30-$F28)+DRE!AT32/30*$F28)))</f>
        <v>1545.5733333333335</v>
      </c>
      <c r="AW28" s="1557">
        <f>IF($F28&gt;90,0,IF($F28&gt;60,DRE!AT32/30*(90-$F28)+DRE!AS32/30*($F28-60),IF($F28&gt;30,DRE!AU32/30*(60-$F28)+DRE!AT32/30*($F28-30),DRE!AV32/30*(30-$F28)+DRE!AU32/30*$F28)))</f>
        <v>1545.5733333333335</v>
      </c>
      <c r="AX28" s="1557">
        <f>IF($F28&gt;90,0,IF($F28&gt;60,DRE!AU32/30*(90-$F28)+DRE!AT32/30*($F28-60),IF($F28&gt;30,DRE!AV32/30*(60-$F28)+DRE!AU32/30*($F28-30),DRE!AW32/30*(30-$F28)+DRE!AV32/30*$F28)))</f>
        <v>1545.5733333333335</v>
      </c>
      <c r="AY28" s="1557">
        <f>IF($F28&gt;90,0,IF($F28&gt;60,DRE!AV32/30*(90-$F28)+DRE!AU32/30*($F28-60),IF($F28&gt;30,DRE!AW32/30*(60-$F28)+DRE!AV32/30*($F28-30),DRE!AX32/30*(30-$F28)+DRE!AW32/30*$F28)))</f>
        <v>1545.5733333333335</v>
      </c>
      <c r="AZ28" s="1557">
        <f>IF($F28&gt;90,0,IF($F28&gt;60,DRE!AW32/30*(90-$F28)+DRE!AV32/30*($F28-60),IF($F28&gt;30,DRE!AX32/30*(60-$F28)+DRE!AW32/30*($F28-30),DRE!AY32/30*(30-$F28)+DRE!AX32/30*$F28)))</f>
        <v>1545.5733333333335</v>
      </c>
      <c r="BA28" s="1557">
        <f>IF($F28&gt;90,0,IF($F28&gt;60,DRE!AX32/30*(90-$F28)+DRE!AW32/30*($F28-60),IF($F28&gt;30,DRE!AY32/30*(60-$F28)+DRE!AX32/30*($F28-30),DRE!AZ32/30*(30-$F28)+DRE!AY32/30*$F28)))</f>
        <v>1545.5733333333335</v>
      </c>
      <c r="BB28" s="1557">
        <f>IF($F28&gt;90,0,IF($F28&gt;60,DRE!AY32/30*(90-$F28)+DRE!AX32/30*($F28-60),IF($F28&gt;30,DRE!AZ32/30*(60-$F28)+DRE!AY32/30*($F28-30),DRE!BA32/30*(30-$F28)+DRE!AZ32/30*$F28)))</f>
        <v>1545.5733333333335</v>
      </c>
      <c r="BC28" s="1557">
        <f>IF($F28&gt;90,0,IF($F28&gt;60,DRE!AZ32/30*(90-$F28)+DRE!AY32/30*($F28-60),IF($F28&gt;30,DRE!BA32/30*(60-$F28)+DRE!AZ32/30*($F28-30),DRE!BB32/30*(30-$F28)+DRE!BA32/30*$F28)))</f>
        <v>1545.5733333333335</v>
      </c>
      <c r="BD28" s="1558">
        <f>IF($F28&gt;90,0,IF($F28&gt;60,DRE!BA32/30*(90-$F28)+DRE!AZ32/30*($F28-60),IF($F28&gt;30,DRE!BB32/30*(60-$F28)+DRE!BA32/30*($F28-30),DRE!BC32/30*(30-$F28)+DRE!BB32/30*$F28)))</f>
        <v>1545.5733333333335</v>
      </c>
      <c r="BE28" s="1557">
        <f>IF($F28&gt;90,0,IF($F28&gt;60,DRE!BB32/30*(90-$F28)+DRE!BA32/30*($F28-60),IF($F28&gt;30,DRE!BC32/30*(60-$F28)+DRE!BB32/30*($F28-30),DRE!BD32/30*(30-$F28)+DRE!BC32/30*$F28)))</f>
        <v>1545.5733333333335</v>
      </c>
      <c r="BF28" s="1558">
        <f>IF($F28&gt;90,0,IF($F28&gt;60,DRE!BC32/30*(90-$F28)+DRE!BB32/30*($F28-60),IF($F28&gt;30,DRE!BD32/30*(60-$F28)+DRE!BC32/30*($F28-30),DRE!BE32/30*(30-$F28)+DRE!BD32/30*$F28)))</f>
        <v>1545.5733333333335</v>
      </c>
      <c r="BG28" s="1557">
        <f>IF($F28&gt;90,0,IF($F28&gt;60,DRE!BD32/30*(90-$F28)+DRE!BC32/30*($F28-60),IF($F28&gt;30,DRE!BE32/30*(60-$F28)+DRE!BD32/30*($F28-30),DRE!BF32/30*(30-$F28)+DRE!BE32/30*$F28)))</f>
        <v>1545.5733333333335</v>
      </c>
      <c r="BH28" s="1558">
        <f>IF($F28&gt;90,0,IF($F28&gt;60,DRE!BE32/30*(90-$F28)+DRE!BD32/30*($F28-60),IF($F28&gt;30,DRE!BF32/30*(60-$F28)+DRE!BE32/30*($F28-30),DRE!BG32/30*(30-$F28)+DRE!BF32/30*$F28)))</f>
        <v>1545.5733333333335</v>
      </c>
      <c r="BI28" s="1557">
        <f>IF($F28&gt;90,0,IF($F28&gt;60,DRE!BF32/30*(90-$F28)+DRE!BE32/30*($F28-60),IF($F28&gt;30,DRE!BG32/30*(60-$F28)+DRE!BF32/30*($F28-30),DRE!BH32/30*(30-$F28)+DRE!BG32/30*$F28)))</f>
        <v>1545.5733333333335</v>
      </c>
      <c r="BJ28" s="1558">
        <f>IF($F28&gt;90,0,IF($F28&gt;60,DRE!BG32/30*(90-$F28)+DRE!BF32/30*($F28-60),IF($F28&gt;30,DRE!BH32/30*(60-$F28)+DRE!BG32/30*($F28-30),DRE!BI32/30*(30-$F28)+DRE!BH32/30*$F28)))</f>
        <v>1545.5733333333335</v>
      </c>
      <c r="BK28" s="1557">
        <f>IF($F28&gt;90,0,IF($F28&gt;60,DRE!BH32/30*(90-$F28)+DRE!BG32/30*($F28-60),IF($F28&gt;30,DRE!BI32/30*(60-$F28)+DRE!BH32/30*($F28-30),DRE!BJ32/30*(30-$F28)+DRE!BI32/30*$F28)))</f>
        <v>1545.5733333333335</v>
      </c>
      <c r="BL28" s="1558">
        <f>IF($F28&gt;90,0,IF($F28&gt;60,DRE!BI32/30*(90-$F28)+DRE!BH32/30*($F28-60),IF($F28&gt;30,DRE!BJ32/30*(60-$F28)+DRE!BI32/30*($F28-30),DRE!BK32/30*(30-$F28)+DRE!BJ32/30*$F28)))</f>
        <v>1545.5733333333335</v>
      </c>
      <c r="BM28" s="1557">
        <f>IF($F28&gt;90,0,IF($F28&gt;60,DRE!BJ32/30*(90-$F28)+DRE!BI32/30*($F28-60),IF($F28&gt;30,DRE!BK32/30*(60-$F28)+DRE!BJ32/30*($F28-30),DRE!BL32/30*(30-$F28)+DRE!BK32/30*$F28)))</f>
        <v>1545.5733333333335</v>
      </c>
      <c r="BN28" s="1558">
        <f>IF($F28&gt;90,0,IF($F28&gt;60,DRE!BK32/30*(90-$F28)+DRE!BJ32/30*($F28-60),IF($F28&gt;30,DRE!BL32/30*(60-$F28)+DRE!BK32/30*($F28-30),DRE!BM32/30*(30-$F28)+DRE!BL32/30*$F28)))</f>
        <v>1545.5733333333335</v>
      </c>
      <c r="BO28" s="1557">
        <f>IF($F28&gt;90,0,IF($F28&gt;60,DRE!BL32/30*(90-$F28)+DRE!BK32/30*($F28-60),IF($F28&gt;30,DRE!BM32/30*(60-$F28)+DRE!BL32/30*($F28-30),DRE!BN32/30*(30-$F28)+DRE!BM32/30*$F28)))</f>
        <v>1545.5733333333335</v>
      </c>
      <c r="BP28" s="1558">
        <f>IF($F28&gt;90,0,IF($F28&gt;60,DRE!BM32/30*(90-$F28)+DRE!BL32/30*($F28-60),IF($F28&gt;30,DRE!BN32/30*(60-$F28)+DRE!BM32/30*($F28-30),DRE!BO32/30*(30-$F28)+DRE!BN32/30*$F28)))</f>
        <v>1545.5733333333335</v>
      </c>
      <c r="BQ28" s="1152"/>
      <c r="BR28" s="147">
        <f t="shared" si="36"/>
        <v>17001.306666666667</v>
      </c>
      <c r="BS28" s="147">
        <f t="shared" si="36"/>
        <v>18546.88</v>
      </c>
      <c r="BT28" s="147">
        <f t="shared" si="36"/>
        <v>18546.88</v>
      </c>
      <c r="BU28" s="147">
        <f t="shared" si="36"/>
        <v>18546.88</v>
      </c>
      <c r="BV28" s="147">
        <f t="shared" si="36"/>
        <v>18546.88</v>
      </c>
      <c r="BW28" s="88"/>
      <c r="BX28" s="147">
        <f>AVERAGE(BR28:BU28)</f>
        <v>18160.486666666668</v>
      </c>
      <c r="CB28" s="1233">
        <f t="shared" si="15"/>
        <v>0.1864406779661017</v>
      </c>
      <c r="CC28" s="1233">
        <f t="shared" si="37"/>
        <v>0.20338983050847456</v>
      </c>
      <c r="CD28" s="1233">
        <f t="shared" si="38"/>
        <v>0.20338983050847456</v>
      </c>
      <c r="CE28" s="1233">
        <f t="shared" si="39"/>
        <v>0.20338983050847456</v>
      </c>
      <c r="CF28" s="1233">
        <f t="shared" si="40"/>
        <v>0.20338983050847456</v>
      </c>
      <c r="CG28" s="798"/>
      <c r="CH28" s="820">
        <f>BX28/BX5</f>
        <v>1.7517680387909806E-2</v>
      </c>
    </row>
    <row r="29" spans="1:86" ht="21" hidden="1" customHeight="1" outlineLevel="1" thickTop="1" thickBot="1" x14ac:dyDescent="0.3">
      <c r="A29" s="108">
        <f>F29*AVERAGE(DRE!H33:S33)/AVERAGE(DRE!$H$34:$S$34)</f>
        <v>0</v>
      </c>
      <c r="B29" s="149" t="s">
        <v>198</v>
      </c>
      <c r="C29" s="108"/>
      <c r="D29" s="769"/>
      <c r="E29" s="769"/>
      <c r="F29" s="788">
        <f>Legenda!$F$33</f>
        <v>0</v>
      </c>
      <c r="G29" s="789" t="s">
        <v>15</v>
      </c>
      <c r="H29" s="903"/>
      <c r="I29" s="1556"/>
      <c r="J29" s="1557">
        <f>IF(Premissas!$H$107="Receitas_2","",DRE!I33)</f>
        <v>2.2216666666666667</v>
      </c>
      <c r="K29" s="1557">
        <f>IF(Premissas!$H$107="Receitas_3","",DRE!J33)</f>
        <v>2.2216666666666667</v>
      </c>
      <c r="L29" s="1557">
        <f>DRE!K33</f>
        <v>2.2216666666666667</v>
      </c>
      <c r="M29" s="1557">
        <f>IF($F29&gt;90,0,IF($F29&gt;60,DRE!J33/30*(90-$F29)+DRE!I33/30*($F29-60),IF($F29&gt;30,DRE!K33/30*(60-$F29)+DRE!J33/30*($F29-30),DRE!L33/30*(30-$F29)+DRE!K33/30*$F29)))</f>
        <v>2.2216666666666667</v>
      </c>
      <c r="N29" s="1557">
        <f>IF($F29&gt;90,0,IF($F29&gt;60,DRE!K33/30*(90-$F29)+DRE!J33/30*($F29-60),IF($F29&gt;30,DRE!L33/30*(60-$F29)+DRE!K33/30*($F29-30),DRE!M33/30*(30-$F29)+DRE!L33/30*$F29)))</f>
        <v>2.2216666666666667</v>
      </c>
      <c r="O29" s="1557">
        <f>IF($F29&gt;90,0,IF($F29&gt;60,DRE!L33/30*(90-$F29)+DRE!K33/30*($F29-60),IF($F29&gt;30,DRE!M33/30*(60-$F29)+DRE!L33/30*($F29-30),DRE!N33/30*(30-$F29)+DRE!M33/30*$F29)))</f>
        <v>2.2216666666666667</v>
      </c>
      <c r="P29" s="1557">
        <f>IF($F29&gt;90,0,IF($F29&gt;60,DRE!M33/30*(90-$F29)+DRE!L33/30*($F29-60),IF($F29&gt;30,DRE!N33/30*(60-$F29)+DRE!M33/30*($F29-30),DRE!O33/30*(30-$F29)+DRE!N33/30*$F29)))</f>
        <v>2.2216666666666667</v>
      </c>
      <c r="Q29" s="1557">
        <f>IF($F29&gt;90,0,IF($F29&gt;60,DRE!N33/30*(90-$F29)+DRE!M33/30*($F29-60),IF($F29&gt;30,DRE!O33/30*(60-$F29)+DRE!N33/30*($F29-30),DRE!P33/30*(30-$F29)+DRE!O33/30*$F29)))</f>
        <v>2.2216666666666667</v>
      </c>
      <c r="R29" s="1557">
        <f>IF($F29&gt;90,0,IF($F29&gt;60,DRE!O33/30*(90-$F29)+DRE!N33/30*($F29-60),IF($F29&gt;30,DRE!P33/30*(60-$F29)+DRE!O33/30*($F29-30),DRE!Q33/30*(30-$F29)+DRE!P33/30*$F29)))</f>
        <v>2.2216666666666667</v>
      </c>
      <c r="S29" s="1557">
        <f>IF($F29&gt;90,0,IF($F29&gt;60,DRE!P33/30*(90-$F29)+DRE!O33/30*($F29-60),IF($F29&gt;30,DRE!Q33/30*(60-$F29)+DRE!P33/30*($F29-30),DRE!R33/30*(30-$F29)+DRE!Q33/30*$F29)))</f>
        <v>2.2216666666666667</v>
      </c>
      <c r="T29" s="1557">
        <f>IF($F29&gt;90,0,IF($F29&gt;60,DRE!Q33/30*(90-$F29)+DRE!P33/30*($F29-60),IF($F29&gt;30,DRE!R33/30*(60-$F29)+DRE!Q33/30*($F29-30),DRE!S33/30*(30-$F29)+DRE!R33/30*$F29)))</f>
        <v>2.2216666666666667</v>
      </c>
      <c r="U29" s="1557">
        <f>IF($F29&gt;90,0,IF($F29&gt;60,DRE!R33/30*(90-$F29)+DRE!Q33/30*($F29-60),IF($F29&gt;30,DRE!S33/30*(60-$F29)+DRE!R33/30*($F29-30),DRE!T33/30*(30-$F29)+DRE!S33/30*$F29)))</f>
        <v>2.2216666666666667</v>
      </c>
      <c r="V29" s="1557">
        <f>IF($F29&gt;90,0,IF($F29&gt;60,DRE!S33/30*(90-$F29)+DRE!R33/30*($F29-60),IF($F29&gt;30,DRE!T33/30*(60-$F29)+DRE!S33/30*($F29-30),DRE!U33/30*(30-$F29)+DRE!T33/30*$F29)))</f>
        <v>2.2216666666666667</v>
      </c>
      <c r="W29" s="1557">
        <f>IF($F29&gt;90,0,IF($F29&gt;60,DRE!T33/30*(90-$F29)+DRE!S33/30*($F29-60),IF($F29&gt;30,DRE!U33/30*(60-$F29)+DRE!T33/30*($F29-30),DRE!V33/30*(30-$F29)+DRE!U33/30*$F29)))</f>
        <v>2.2216666666666667</v>
      </c>
      <c r="X29" s="1557">
        <f>IF($F29&gt;90,0,IF($F29&gt;60,DRE!U33/30*(90-$F29)+DRE!T33/30*($F29-60),IF($F29&gt;30,DRE!V33/30*(60-$F29)+DRE!U33/30*($F29-30),DRE!W33/30*(30-$F29)+DRE!V33/30*$F29)))</f>
        <v>2.2216666666666667</v>
      </c>
      <c r="Y29" s="1557">
        <f>IF($F29&gt;90,0,IF($F29&gt;60,DRE!V33/30*(90-$F29)+DRE!U33/30*($F29-60),IF($F29&gt;30,DRE!W33/30*(60-$F29)+DRE!V33/30*($F29-30),DRE!X33/30*(30-$F29)+DRE!W33/30*$F29)))</f>
        <v>2.2216666666666667</v>
      </c>
      <c r="Z29" s="1557">
        <f>IF($F29&gt;90,0,IF($F29&gt;60,DRE!W33/30*(90-$F29)+DRE!V33/30*($F29-60),IF($F29&gt;30,DRE!X33/30*(60-$F29)+DRE!W33/30*($F29-30),DRE!Y33/30*(30-$F29)+DRE!X33/30*$F29)))</f>
        <v>2.2216666666666667</v>
      </c>
      <c r="AA29" s="1557">
        <f>IF($F29&gt;90,0,IF($F29&gt;60,DRE!X33/30*(90-$F29)+DRE!W33/30*($F29-60),IF($F29&gt;30,DRE!Y33/30*(60-$F29)+DRE!X33/30*($F29-30),DRE!Z33/30*(30-$F29)+DRE!Y33/30*$F29)))</f>
        <v>2.2216666666666667</v>
      </c>
      <c r="AB29" s="1557">
        <f>IF($F29&gt;90,0,IF($F29&gt;60,DRE!Y33/30*(90-$F29)+DRE!X33/30*($F29-60),IF($F29&gt;30,DRE!Z33/30*(60-$F29)+DRE!Y33/30*($F29-30),DRE!AA33/30*(30-$F29)+DRE!Z33/30*$F29)))</f>
        <v>2.2216666666666667</v>
      </c>
      <c r="AC29" s="1557">
        <f>IF($F29&gt;90,0,IF($F29&gt;60,DRE!Z33/30*(90-$F29)+DRE!Y33/30*($F29-60),IF($F29&gt;30,DRE!AA33/30*(60-$F29)+DRE!Z33/30*($F29-30),DRE!AB33/30*(30-$F29)+DRE!AA33/30*$F29)))</f>
        <v>2.2216666666666667</v>
      </c>
      <c r="AD29" s="1557">
        <f>IF($F29&gt;90,0,IF($F29&gt;60,DRE!AA33/30*(90-$F29)+DRE!Z33/30*($F29-60),IF($F29&gt;30,DRE!AB33/30*(60-$F29)+DRE!AA33/30*($F29-30),DRE!AC33/30*(30-$F29)+DRE!AB33/30*$F29)))</f>
        <v>2.2216666666666667</v>
      </c>
      <c r="AE29" s="1557">
        <f>IF($F29&gt;90,0,IF($F29&gt;60,DRE!AB33/30*(90-$F29)+DRE!AA33/30*($F29-60),IF($F29&gt;30,DRE!AC33/30*(60-$F29)+DRE!AB33/30*($F29-30),DRE!AD33/30*(30-$F29)+DRE!AC33/30*$F29)))</f>
        <v>2.2216666666666667</v>
      </c>
      <c r="AF29" s="1557">
        <f>IF($F29&gt;90,0,IF($F29&gt;60,DRE!AC33/30*(90-$F29)+DRE!AB33/30*($F29-60),IF($F29&gt;30,DRE!AD33/30*(60-$F29)+DRE!AC33/30*($F29-30),DRE!AE33/30*(30-$F29)+DRE!AD33/30*$F29)))</f>
        <v>2.2216666666666667</v>
      </c>
      <c r="AG29" s="1557">
        <f>IF($F29&gt;90,0,IF($F29&gt;60,DRE!AD33/30*(90-$F29)+DRE!AC33/30*($F29-60),IF($F29&gt;30,DRE!AE33/30*(60-$F29)+DRE!AD33/30*($F29-30),DRE!AF33/30*(30-$F29)+DRE!AE33/30*$F29)))</f>
        <v>2.2216666666666667</v>
      </c>
      <c r="AH29" s="1557">
        <f>IF($F29&gt;90,0,IF($F29&gt;60,DRE!AE33/30*(90-$F29)+DRE!AD33/30*($F29-60),IF($F29&gt;30,DRE!AF33/30*(60-$F29)+DRE!AE33/30*($F29-30),DRE!AG33/30*(30-$F29)+DRE!AF33/30*$F29)))</f>
        <v>2.2216666666666667</v>
      </c>
      <c r="AI29" s="1557">
        <f>IF($F29&gt;90,0,IF($F29&gt;60,DRE!AF33/30*(90-$F29)+DRE!AE33/30*($F29-60),IF($F29&gt;30,DRE!AG33/30*(60-$F29)+DRE!AF33/30*($F29-30),DRE!AH33/30*(30-$F29)+DRE!AG33/30*$F29)))</f>
        <v>2.2216666666666667</v>
      </c>
      <c r="AJ29" s="1557">
        <f>IF($F29&gt;90,0,IF($F29&gt;60,DRE!AG33/30*(90-$F29)+DRE!AF33/30*($F29-60),IF($F29&gt;30,DRE!AH33/30*(60-$F29)+DRE!AG33/30*($F29-30),DRE!AI33/30*(30-$F29)+DRE!AH33/30*$F29)))</f>
        <v>2.2216666666666667</v>
      </c>
      <c r="AK29" s="1557">
        <f>IF($F29&gt;90,0,IF($F29&gt;60,DRE!AH33/30*(90-$F29)+DRE!AG33/30*($F29-60),IF($F29&gt;30,DRE!AI33/30*(60-$F29)+DRE!AH33/30*($F29-30),DRE!AJ33/30*(30-$F29)+DRE!AI33/30*$F29)))</f>
        <v>2.2216666666666667</v>
      </c>
      <c r="AL29" s="1557">
        <f>IF($F29&gt;90,0,IF($F29&gt;60,DRE!AI33/30*(90-$F29)+DRE!AH33/30*($F29-60),IF($F29&gt;30,DRE!AJ33/30*(60-$F29)+DRE!AI33/30*($F29-30),DRE!AK33/30*(30-$F29)+DRE!AJ33/30*$F29)))</f>
        <v>2.2216666666666667</v>
      </c>
      <c r="AM29" s="1557">
        <f>IF($F29&gt;90,0,IF($F29&gt;60,DRE!AJ33/30*(90-$F29)+DRE!AI33/30*($F29-60),IF($F29&gt;30,DRE!AK33/30*(60-$F29)+DRE!AJ33/30*($F29-30),DRE!AL33/30*(30-$F29)+DRE!AK33/30*$F29)))</f>
        <v>2.2216666666666667</v>
      </c>
      <c r="AN29" s="1557">
        <f>IF($F29&gt;90,0,IF($F29&gt;60,DRE!AK33/30*(90-$F29)+DRE!AJ33/30*($F29-60),IF($F29&gt;30,DRE!AL33/30*(60-$F29)+DRE!AK33/30*($F29-30),DRE!AM33/30*(30-$F29)+DRE!AL33/30*$F29)))</f>
        <v>2.2216666666666667</v>
      </c>
      <c r="AO29" s="1557">
        <f>IF($F29&gt;90,0,IF($F29&gt;60,DRE!AL33/30*(90-$F29)+DRE!AK33/30*($F29-60),IF($F29&gt;30,DRE!AM33/30*(60-$F29)+DRE!AL33/30*($F29-30),DRE!AN33/30*(30-$F29)+DRE!AM33/30*$F29)))</f>
        <v>2.2216666666666667</v>
      </c>
      <c r="AP29" s="1557">
        <f>IF($F29&gt;90,0,IF($F29&gt;60,DRE!AM33/30*(90-$F29)+DRE!AL33/30*($F29-60),IF($F29&gt;30,DRE!AN33/30*(60-$F29)+DRE!AM33/30*($F29-30),DRE!AO33/30*(30-$F29)+DRE!AN33/30*$F29)))</f>
        <v>2.2216666666666667</v>
      </c>
      <c r="AQ29" s="1557">
        <f>IF($F29&gt;90,0,IF($F29&gt;60,DRE!AN33/30*(90-$F29)+DRE!AM33/30*($F29-60),IF($F29&gt;30,DRE!AO33/30*(60-$F29)+DRE!AN33/30*($F29-30),DRE!AP33/30*(30-$F29)+DRE!AO33/30*$F29)))</f>
        <v>2.2216666666666667</v>
      </c>
      <c r="AR29" s="1557">
        <f>IF($F29&gt;90,0,IF($F29&gt;60,DRE!AO33/30*(90-$F29)+DRE!AN33/30*($F29-60),IF($F29&gt;30,DRE!AP33/30*(60-$F29)+DRE!AO33/30*($F29-30),DRE!AQ33/30*(30-$F29)+DRE!AP33/30*$F29)))</f>
        <v>2.2216666666666667</v>
      </c>
      <c r="AS29" s="1557">
        <f>IF($F29&gt;90,0,IF($F29&gt;60,DRE!AP33/30*(90-$F29)+DRE!AO33/30*($F29-60),IF($F29&gt;30,DRE!AQ33/30*(60-$F29)+DRE!AP33/30*($F29-30),DRE!AR33/30*(30-$F29)+DRE!AQ33/30*$F29)))</f>
        <v>2.2216666666666667</v>
      </c>
      <c r="AT29" s="1557">
        <f>IF($F29&gt;90,0,IF($F29&gt;60,DRE!AQ33/30*(90-$F29)+DRE!AP33/30*($F29-60),IF($F29&gt;30,DRE!AR33/30*(60-$F29)+DRE!AQ33/30*($F29-30),DRE!AS33/30*(30-$F29)+DRE!AR33/30*$F29)))</f>
        <v>2.2216666666666667</v>
      </c>
      <c r="AU29" s="1557">
        <f>IF($F29&gt;90,0,IF($F29&gt;60,DRE!AR33/30*(90-$F29)+DRE!AQ33/30*($F29-60),IF($F29&gt;30,DRE!AS33/30*(60-$F29)+DRE!AR33/30*($F29-30),DRE!AT33/30*(30-$F29)+DRE!AS33/30*$F29)))</f>
        <v>2.2216666666666667</v>
      </c>
      <c r="AV29" s="1557">
        <f>IF($F29&gt;90,0,IF($F29&gt;60,DRE!AS33/30*(90-$F29)+DRE!AR33/30*($F29-60),IF($F29&gt;30,DRE!AT33/30*(60-$F29)+DRE!AS33/30*($F29-30),DRE!AU33/30*(30-$F29)+DRE!AT33/30*$F29)))</f>
        <v>2.2216666666666667</v>
      </c>
      <c r="AW29" s="1557">
        <f>IF($F29&gt;90,0,IF($F29&gt;60,DRE!AT33/30*(90-$F29)+DRE!AS33/30*($F29-60),IF($F29&gt;30,DRE!AU33/30*(60-$F29)+DRE!AT33/30*($F29-30),DRE!AV33/30*(30-$F29)+DRE!AU33/30*$F29)))</f>
        <v>2.2216666666666667</v>
      </c>
      <c r="AX29" s="1557">
        <f>IF($F29&gt;90,0,IF($F29&gt;60,DRE!AU33/30*(90-$F29)+DRE!AT33/30*($F29-60),IF($F29&gt;30,DRE!AV33/30*(60-$F29)+DRE!AU33/30*($F29-30),DRE!AW33/30*(30-$F29)+DRE!AV33/30*$F29)))</f>
        <v>2.2216666666666667</v>
      </c>
      <c r="AY29" s="1557">
        <f>IF($F29&gt;90,0,IF($F29&gt;60,DRE!AV33/30*(90-$F29)+DRE!AU33/30*($F29-60),IF($F29&gt;30,DRE!AW33/30*(60-$F29)+DRE!AV33/30*($F29-30),DRE!AX33/30*(30-$F29)+DRE!AW33/30*$F29)))</f>
        <v>2.2216666666666667</v>
      </c>
      <c r="AZ29" s="1557">
        <f>IF($F29&gt;90,0,IF($F29&gt;60,DRE!AW33/30*(90-$F29)+DRE!AV33/30*($F29-60),IF($F29&gt;30,DRE!AX33/30*(60-$F29)+DRE!AW33/30*($F29-30),DRE!AY33/30*(30-$F29)+DRE!AX33/30*$F29)))</f>
        <v>2.2216666666666667</v>
      </c>
      <c r="BA29" s="1557">
        <f>IF($F29&gt;90,0,IF($F29&gt;60,DRE!AX33/30*(90-$F29)+DRE!AW33/30*($F29-60),IF($F29&gt;30,DRE!AY33/30*(60-$F29)+DRE!AX33/30*($F29-30),DRE!AZ33/30*(30-$F29)+DRE!AY33/30*$F29)))</f>
        <v>2.2216666666666667</v>
      </c>
      <c r="BB29" s="1557">
        <f>IF($F29&gt;90,0,IF($F29&gt;60,DRE!AY33/30*(90-$F29)+DRE!AX33/30*($F29-60),IF($F29&gt;30,DRE!AZ33/30*(60-$F29)+DRE!AY33/30*($F29-30),DRE!BA33/30*(30-$F29)+DRE!AZ33/30*$F29)))</f>
        <v>2.2216666666666667</v>
      </c>
      <c r="BC29" s="1557">
        <f>IF($F29&gt;90,0,IF($F29&gt;60,DRE!AZ33/30*(90-$F29)+DRE!AY33/30*($F29-60),IF($F29&gt;30,DRE!BA33/30*(60-$F29)+DRE!AZ33/30*($F29-30),DRE!BB33/30*(30-$F29)+DRE!BA33/30*$F29)))</f>
        <v>2.2216666666666667</v>
      </c>
      <c r="BD29" s="1558">
        <f>IF($F29&gt;90,0,IF($F29&gt;60,DRE!BA33/30*(90-$F29)+DRE!AZ33/30*($F29-60),IF($F29&gt;30,DRE!BB33/30*(60-$F29)+DRE!BA33/30*($F29-30),DRE!BC33/30*(30-$F29)+DRE!BB33/30*$F29)))</f>
        <v>2.2216666666666667</v>
      </c>
      <c r="BE29" s="1557">
        <f>IF($F29&gt;90,0,IF($F29&gt;60,DRE!BB33/30*(90-$F29)+DRE!BA33/30*($F29-60),IF($F29&gt;30,DRE!BC33/30*(60-$F29)+DRE!BB33/30*($F29-30),DRE!BD33/30*(30-$F29)+DRE!BC33/30*$F29)))</f>
        <v>2.2216666666666667</v>
      </c>
      <c r="BF29" s="1558">
        <f>IF($F29&gt;90,0,IF($F29&gt;60,DRE!BC33/30*(90-$F29)+DRE!BB33/30*($F29-60),IF($F29&gt;30,DRE!BD33/30*(60-$F29)+DRE!BC33/30*($F29-30),DRE!BE33/30*(30-$F29)+DRE!BD33/30*$F29)))</f>
        <v>2.2216666666666667</v>
      </c>
      <c r="BG29" s="1557">
        <f>IF($F29&gt;90,0,IF($F29&gt;60,DRE!BD33/30*(90-$F29)+DRE!BC33/30*($F29-60),IF($F29&gt;30,DRE!BE33/30*(60-$F29)+DRE!BD33/30*($F29-30),DRE!BF33/30*(30-$F29)+DRE!BE33/30*$F29)))</f>
        <v>2.2216666666666667</v>
      </c>
      <c r="BH29" s="1558">
        <f>IF($F29&gt;90,0,IF($F29&gt;60,DRE!BE33/30*(90-$F29)+DRE!BD33/30*($F29-60),IF($F29&gt;30,DRE!BF33/30*(60-$F29)+DRE!BE33/30*($F29-30),DRE!BG33/30*(30-$F29)+DRE!BF33/30*$F29)))</f>
        <v>2.2216666666666667</v>
      </c>
      <c r="BI29" s="1557">
        <f>IF($F29&gt;90,0,IF($F29&gt;60,DRE!BF33/30*(90-$F29)+DRE!BE33/30*($F29-60),IF($F29&gt;30,DRE!BG33/30*(60-$F29)+DRE!BF33/30*($F29-30),DRE!BH33/30*(30-$F29)+DRE!BG33/30*$F29)))</f>
        <v>2.2216666666666667</v>
      </c>
      <c r="BJ29" s="1558">
        <f>IF($F29&gt;90,0,IF($F29&gt;60,DRE!BG33/30*(90-$F29)+DRE!BF33/30*($F29-60),IF($F29&gt;30,DRE!BH33/30*(60-$F29)+DRE!BG33/30*($F29-30),DRE!BI33/30*(30-$F29)+DRE!BH33/30*$F29)))</f>
        <v>2.2216666666666667</v>
      </c>
      <c r="BK29" s="1557">
        <f>IF($F29&gt;90,0,IF($F29&gt;60,DRE!BH33/30*(90-$F29)+DRE!BG33/30*($F29-60),IF($F29&gt;30,DRE!BI33/30*(60-$F29)+DRE!BH33/30*($F29-30),DRE!BJ33/30*(30-$F29)+DRE!BI33/30*$F29)))</f>
        <v>2.2216666666666667</v>
      </c>
      <c r="BL29" s="1558">
        <f>IF($F29&gt;90,0,IF($F29&gt;60,DRE!BI33/30*(90-$F29)+DRE!BH33/30*($F29-60),IF($F29&gt;30,DRE!BJ33/30*(60-$F29)+DRE!BI33/30*($F29-30),DRE!BK33/30*(30-$F29)+DRE!BJ33/30*$F29)))</f>
        <v>2.2216666666666667</v>
      </c>
      <c r="BM29" s="1557">
        <f>IF($F29&gt;90,0,IF($F29&gt;60,DRE!BJ33/30*(90-$F29)+DRE!BI33/30*($F29-60),IF($F29&gt;30,DRE!BK33/30*(60-$F29)+DRE!BJ33/30*($F29-30),DRE!BL33/30*(30-$F29)+DRE!BK33/30*$F29)))</f>
        <v>2.2216666666666667</v>
      </c>
      <c r="BN29" s="1558">
        <f>IF($F29&gt;90,0,IF($F29&gt;60,DRE!BK33/30*(90-$F29)+DRE!BJ33/30*($F29-60),IF($F29&gt;30,DRE!BL33/30*(60-$F29)+DRE!BK33/30*($F29-30),DRE!BM33/30*(30-$F29)+DRE!BL33/30*$F29)))</f>
        <v>2.2216666666666667</v>
      </c>
      <c r="BO29" s="1557">
        <f>IF($F29&gt;90,0,IF($F29&gt;60,DRE!BL33/30*(90-$F29)+DRE!BK33/30*($F29-60),IF($F29&gt;30,DRE!BM33/30*(60-$F29)+DRE!BL33/30*($F29-30),DRE!BN33/30*(30-$F29)+DRE!BM33/30*$F29)))</f>
        <v>2.2216666666666667</v>
      </c>
      <c r="BP29" s="1558">
        <f>IF($F29&gt;90,0,IF($F29&gt;60,DRE!BM33/30*(90-$F29)+DRE!BL33/30*($F29-60),IF($F29&gt;30,DRE!BN33/30*(60-$F29)+DRE!BM33/30*($F29-30),DRE!BO33/30*(30-$F29)+DRE!BN33/30*$F29)))</f>
        <v>2.2216666666666667</v>
      </c>
      <c r="BQ29" s="1152"/>
      <c r="BR29" s="147">
        <f t="shared" si="36"/>
        <v>24.43833333333334</v>
      </c>
      <c r="BS29" s="147">
        <f t="shared" si="36"/>
        <v>26.660000000000007</v>
      </c>
      <c r="BT29" s="147">
        <f t="shared" si="36"/>
        <v>26.660000000000007</v>
      </c>
      <c r="BU29" s="147">
        <f t="shared" si="36"/>
        <v>26.660000000000007</v>
      </c>
      <c r="BV29" s="147">
        <f t="shared" si="36"/>
        <v>26.660000000000007</v>
      </c>
      <c r="BW29" s="106"/>
      <c r="BX29" s="147">
        <f>AVERAGE(BR29:BU29)</f>
        <v>26.104583333333341</v>
      </c>
      <c r="CB29" s="1233">
        <f t="shared" si="15"/>
        <v>0.18644067796610167</v>
      </c>
      <c r="CC29" s="1233">
        <f t="shared" si="37"/>
        <v>0.20338983050847456</v>
      </c>
      <c r="CD29" s="1233">
        <f t="shared" si="38"/>
        <v>0.20338983050847456</v>
      </c>
      <c r="CE29" s="1233">
        <f t="shared" si="39"/>
        <v>0.20338983050847456</v>
      </c>
      <c r="CF29" s="1233">
        <f t="shared" si="40"/>
        <v>0.20338983050847456</v>
      </c>
      <c r="CG29" s="124"/>
      <c r="CH29" s="820">
        <f>BX29/BX5</f>
        <v>2.5180588818263529E-5</v>
      </c>
    </row>
    <row r="30" spans="1:86" s="122" customFormat="1" ht="21" collapsed="1" thickTop="1" thickBot="1" x14ac:dyDescent="0.3">
      <c r="A30" s="96"/>
      <c r="B30" s="1550" t="s">
        <v>324</v>
      </c>
      <c r="C30" s="1184"/>
      <c r="D30" s="1184"/>
      <c r="E30" s="1184"/>
      <c r="F30" s="1184"/>
      <c r="G30" s="1234"/>
      <c r="H30" s="1235"/>
      <c r="I30" s="1559">
        <f t="shared" ref="I30:BD30" si="41">SUM(I27:I29)</f>
        <v>0</v>
      </c>
      <c r="J30" s="1559">
        <f t="shared" si="41"/>
        <v>5547.7950000000001</v>
      </c>
      <c r="K30" s="1559">
        <f t="shared" si="41"/>
        <v>5547.7950000000001</v>
      </c>
      <c r="L30" s="1559">
        <f t="shared" si="41"/>
        <v>5547.7950000000001</v>
      </c>
      <c r="M30" s="1559">
        <f t="shared" si="41"/>
        <v>5547.7950000000001</v>
      </c>
      <c r="N30" s="1559">
        <f t="shared" si="41"/>
        <v>5547.7950000000001</v>
      </c>
      <c r="O30" s="1559">
        <f t="shared" si="41"/>
        <v>5547.7950000000001</v>
      </c>
      <c r="P30" s="1559">
        <f t="shared" si="41"/>
        <v>5547.7950000000001</v>
      </c>
      <c r="Q30" s="1559">
        <f t="shared" si="41"/>
        <v>5547.7950000000001</v>
      </c>
      <c r="R30" s="1559">
        <f t="shared" si="41"/>
        <v>5547.7950000000001</v>
      </c>
      <c r="S30" s="1559">
        <f t="shared" si="41"/>
        <v>5547.7950000000001</v>
      </c>
      <c r="T30" s="1559">
        <f t="shared" si="41"/>
        <v>5547.7950000000001</v>
      </c>
      <c r="U30" s="1559">
        <f t="shared" si="41"/>
        <v>5547.7950000000001</v>
      </c>
      <c r="V30" s="1559">
        <f t="shared" si="41"/>
        <v>5547.7950000000001</v>
      </c>
      <c r="W30" s="1559">
        <f t="shared" si="41"/>
        <v>5547.7950000000001</v>
      </c>
      <c r="X30" s="1559">
        <f t="shared" si="41"/>
        <v>5547.7950000000001</v>
      </c>
      <c r="Y30" s="1559">
        <f t="shared" si="41"/>
        <v>5547.7950000000001</v>
      </c>
      <c r="Z30" s="1559">
        <f t="shared" si="41"/>
        <v>5547.7950000000001</v>
      </c>
      <c r="AA30" s="1559">
        <f t="shared" si="41"/>
        <v>5547.7950000000001</v>
      </c>
      <c r="AB30" s="1559">
        <f t="shared" si="41"/>
        <v>5547.7950000000001</v>
      </c>
      <c r="AC30" s="1559">
        <f t="shared" si="41"/>
        <v>5547.7950000000001</v>
      </c>
      <c r="AD30" s="1559">
        <f t="shared" si="41"/>
        <v>5547.7950000000001</v>
      </c>
      <c r="AE30" s="1559">
        <f t="shared" si="41"/>
        <v>5547.7950000000001</v>
      </c>
      <c r="AF30" s="1559">
        <f t="shared" si="41"/>
        <v>5547.7950000000001</v>
      </c>
      <c r="AG30" s="1559">
        <f t="shared" si="41"/>
        <v>5547.7950000000001</v>
      </c>
      <c r="AH30" s="1559">
        <f t="shared" si="41"/>
        <v>5547.7950000000001</v>
      </c>
      <c r="AI30" s="1559">
        <f t="shared" si="41"/>
        <v>5547.7950000000001</v>
      </c>
      <c r="AJ30" s="1559">
        <f t="shared" si="41"/>
        <v>5547.7950000000001</v>
      </c>
      <c r="AK30" s="1559">
        <f t="shared" si="41"/>
        <v>5547.7950000000001</v>
      </c>
      <c r="AL30" s="1559">
        <f t="shared" si="41"/>
        <v>5547.7950000000001</v>
      </c>
      <c r="AM30" s="1559">
        <f t="shared" si="41"/>
        <v>5547.7950000000001</v>
      </c>
      <c r="AN30" s="1559">
        <f t="shared" si="41"/>
        <v>5547.7950000000001</v>
      </c>
      <c r="AO30" s="1559">
        <f t="shared" si="41"/>
        <v>5547.7950000000001</v>
      </c>
      <c r="AP30" s="1559">
        <f t="shared" si="41"/>
        <v>5547.7950000000001</v>
      </c>
      <c r="AQ30" s="1559">
        <f t="shared" si="41"/>
        <v>5547.7950000000001</v>
      </c>
      <c r="AR30" s="1559">
        <f t="shared" si="41"/>
        <v>5547.7950000000001</v>
      </c>
      <c r="AS30" s="1559">
        <f t="shared" si="41"/>
        <v>5547.7950000000001</v>
      </c>
      <c r="AT30" s="1559">
        <f t="shared" si="41"/>
        <v>5547.7950000000001</v>
      </c>
      <c r="AU30" s="1559">
        <f t="shared" si="41"/>
        <v>5547.7950000000001</v>
      </c>
      <c r="AV30" s="1559">
        <f t="shared" si="41"/>
        <v>5547.7950000000001</v>
      </c>
      <c r="AW30" s="1559">
        <f t="shared" si="41"/>
        <v>5547.7950000000001</v>
      </c>
      <c r="AX30" s="1559">
        <f t="shared" si="41"/>
        <v>5547.7950000000001</v>
      </c>
      <c r="AY30" s="1559">
        <f t="shared" si="41"/>
        <v>5547.7950000000001</v>
      </c>
      <c r="AZ30" s="1559">
        <f t="shared" si="41"/>
        <v>5547.7950000000001</v>
      </c>
      <c r="BA30" s="1559">
        <f t="shared" si="41"/>
        <v>5547.7950000000001</v>
      </c>
      <c r="BB30" s="1559">
        <f t="shared" si="41"/>
        <v>5547.7950000000001</v>
      </c>
      <c r="BC30" s="1559">
        <f t="shared" si="41"/>
        <v>5547.7950000000001</v>
      </c>
      <c r="BD30" s="1560">
        <f t="shared" si="41"/>
        <v>5547.7950000000001</v>
      </c>
      <c r="BE30" s="1559">
        <f t="shared" ref="BE30:BP30" si="42">SUM(BE27:BE29)</f>
        <v>5547.7950000000001</v>
      </c>
      <c r="BF30" s="1560">
        <f t="shared" si="42"/>
        <v>5547.7950000000001</v>
      </c>
      <c r="BG30" s="1559">
        <f t="shared" si="42"/>
        <v>5547.7950000000001</v>
      </c>
      <c r="BH30" s="1560">
        <f t="shared" si="42"/>
        <v>5547.7950000000001</v>
      </c>
      <c r="BI30" s="1559">
        <f t="shared" si="42"/>
        <v>5547.7950000000001</v>
      </c>
      <c r="BJ30" s="1560">
        <f t="shared" si="42"/>
        <v>5547.7950000000001</v>
      </c>
      <c r="BK30" s="1559">
        <f t="shared" si="42"/>
        <v>5547.7950000000001</v>
      </c>
      <c r="BL30" s="1560">
        <f t="shared" si="42"/>
        <v>5547.7950000000001</v>
      </c>
      <c r="BM30" s="1559">
        <f t="shared" si="42"/>
        <v>5547.7950000000001</v>
      </c>
      <c r="BN30" s="1560">
        <f t="shared" si="42"/>
        <v>5547.7950000000001</v>
      </c>
      <c r="BO30" s="1559">
        <f t="shared" si="42"/>
        <v>5547.7950000000001</v>
      </c>
      <c r="BP30" s="1560">
        <f t="shared" si="42"/>
        <v>5547.7950000000001</v>
      </c>
      <c r="BQ30" s="807"/>
      <c r="BR30" s="1503">
        <f>SUMIF($I$2:$BP$2,BR$2,$I30:$BP30)</f>
        <v>61025.744999999988</v>
      </c>
      <c r="BS30" s="1503">
        <f t="shared" ref="BS30:BV30" si="43">SUMIF($I$2:$BP$2,BS$2,$I30:$BP30)</f>
        <v>66573.539999999994</v>
      </c>
      <c r="BT30" s="1503">
        <f t="shared" si="43"/>
        <v>66573.539999999994</v>
      </c>
      <c r="BU30" s="1503">
        <f t="shared" si="43"/>
        <v>66573.539999999994</v>
      </c>
      <c r="BV30" s="1236">
        <f t="shared" si="43"/>
        <v>66573.539999999994</v>
      </c>
      <c r="BW30" s="803"/>
      <c r="BX30" s="1486">
        <f>AVERAGE(BR30:BV30)</f>
        <v>65463.980999999985</v>
      </c>
      <c r="BY30" s="130"/>
      <c r="BZ30" s="130"/>
      <c r="CA30" s="130"/>
      <c r="CB30" s="1597">
        <f t="shared" si="15"/>
        <v>0.1864406779661017</v>
      </c>
      <c r="CC30" s="1597">
        <f t="shared" si="37"/>
        <v>0.20338983050847462</v>
      </c>
      <c r="CD30" s="1597">
        <f t="shared" si="38"/>
        <v>0.20338983050847462</v>
      </c>
      <c r="CE30" s="1597">
        <f t="shared" si="39"/>
        <v>0.20338983050847462</v>
      </c>
      <c r="CF30" s="1597">
        <f t="shared" si="40"/>
        <v>0.20338983050847462</v>
      </c>
      <c r="CG30" s="803"/>
      <c r="CH30" s="1588">
        <f>BX30/BX5</f>
        <v>6.3146826245746704E-2</v>
      </c>
    </row>
    <row r="31" spans="1:86" ht="20.25" thickTop="1" x14ac:dyDescent="0.25">
      <c r="A31" s="96"/>
      <c r="B31" s="1512"/>
      <c r="C31" s="724"/>
      <c r="D31" s="724"/>
      <c r="E31" s="724"/>
      <c r="F31" s="760">
        <f>SUM(A32:A65)</f>
        <v>0</v>
      </c>
      <c r="G31" s="108" t="s">
        <v>15</v>
      </c>
      <c r="H31" s="906"/>
      <c r="I31" s="1510"/>
      <c r="J31" s="1509"/>
      <c r="K31" s="1509"/>
      <c r="L31" s="1509"/>
      <c r="M31" s="1509"/>
      <c r="N31" s="1509"/>
      <c r="O31" s="1509"/>
      <c r="P31" s="1509"/>
      <c r="Q31" s="1509"/>
      <c r="R31" s="1509"/>
      <c r="S31" s="1509"/>
      <c r="T31" s="1509"/>
      <c r="U31" s="1510"/>
      <c r="V31" s="1509"/>
      <c r="W31" s="1509"/>
      <c r="X31" s="1509"/>
      <c r="Y31" s="1509"/>
      <c r="Z31" s="1509"/>
      <c r="AA31" s="1509"/>
      <c r="AB31" s="1509"/>
      <c r="AC31" s="1509"/>
      <c r="AD31" s="1509"/>
      <c r="AE31" s="1509"/>
      <c r="AF31" s="1509"/>
      <c r="AG31" s="1510"/>
      <c r="AH31" s="1509"/>
      <c r="AI31" s="1509"/>
      <c r="AJ31" s="1509"/>
      <c r="AK31" s="1509"/>
      <c r="AL31" s="1509"/>
      <c r="AM31" s="1509"/>
      <c r="AN31" s="1509"/>
      <c r="AO31" s="1509"/>
      <c r="AP31" s="1509"/>
      <c r="AQ31" s="1509"/>
      <c r="AR31" s="1509"/>
      <c r="AS31" s="1510"/>
      <c r="AT31" s="1509"/>
      <c r="AU31" s="1509"/>
      <c r="AV31" s="1509"/>
      <c r="AW31" s="1509"/>
      <c r="AX31" s="1509"/>
      <c r="AY31" s="1509"/>
      <c r="AZ31" s="1509"/>
      <c r="BA31" s="1509"/>
      <c r="BB31" s="1509"/>
      <c r="BC31" s="1509"/>
      <c r="BD31" s="1509"/>
      <c r="BE31" s="1509"/>
      <c r="BF31" s="1509"/>
      <c r="BG31" s="1509"/>
      <c r="BH31" s="1509"/>
      <c r="BI31" s="1509"/>
      <c r="BJ31" s="1509"/>
      <c r="BK31" s="1509"/>
      <c r="BL31" s="1509"/>
      <c r="BM31" s="1509"/>
      <c r="BN31" s="1509"/>
      <c r="BO31" s="1509"/>
      <c r="BP31" s="1509"/>
      <c r="BQ31" s="719"/>
      <c r="BR31" s="724"/>
      <c r="BS31" s="724"/>
      <c r="BT31" s="724"/>
      <c r="BU31" s="724"/>
      <c r="BV31" s="724"/>
      <c r="BW31" s="719"/>
      <c r="BX31" s="1509"/>
      <c r="BY31" s="125"/>
      <c r="BZ31" s="125"/>
      <c r="CA31" s="125"/>
      <c r="CB31" s="1598"/>
      <c r="CC31" s="1598"/>
      <c r="CD31" s="1598"/>
      <c r="CE31" s="1598"/>
      <c r="CF31" s="1598"/>
      <c r="CH31" s="176"/>
    </row>
    <row r="32" spans="1:86" s="112" customFormat="1" ht="20.100000000000001" hidden="1" customHeight="1" outlineLevel="1" x14ac:dyDescent="0.3">
      <c r="A32" s="106"/>
      <c r="B32" s="772" t="str">
        <f>DRE!B36</f>
        <v>Ocupação</v>
      </c>
      <c r="C32" s="1237"/>
      <c r="D32" s="1237"/>
      <c r="E32" s="1237"/>
      <c r="F32" s="1237"/>
      <c r="G32" s="1238"/>
      <c r="H32" s="1239"/>
      <c r="I32" s="1561"/>
      <c r="J32" s="1561"/>
      <c r="K32" s="1561"/>
      <c r="L32" s="1561"/>
      <c r="M32" s="1561"/>
      <c r="N32" s="1561"/>
      <c r="O32" s="1561"/>
      <c r="P32" s="1561"/>
      <c r="Q32" s="1561"/>
      <c r="R32" s="1561"/>
      <c r="S32" s="1561"/>
      <c r="T32" s="1561"/>
      <c r="U32" s="1561"/>
      <c r="V32" s="1561"/>
      <c r="W32" s="1561"/>
      <c r="X32" s="1561"/>
      <c r="Y32" s="1561"/>
      <c r="Z32" s="1561"/>
      <c r="AA32" s="1561"/>
      <c r="AB32" s="1561"/>
      <c r="AC32" s="1561"/>
      <c r="AD32" s="1561"/>
      <c r="AE32" s="1561"/>
      <c r="AF32" s="1561"/>
      <c r="AG32" s="1561"/>
      <c r="AH32" s="1561"/>
      <c r="AI32" s="1561"/>
      <c r="AJ32" s="1561"/>
      <c r="AK32" s="1561"/>
      <c r="AL32" s="1561"/>
      <c r="AM32" s="1561"/>
      <c r="AN32" s="1561"/>
      <c r="AO32" s="1561"/>
      <c r="AP32" s="1561"/>
      <c r="AQ32" s="1561"/>
      <c r="AR32" s="1561"/>
      <c r="AS32" s="1561"/>
      <c r="AT32" s="1561"/>
      <c r="AU32" s="1561"/>
      <c r="AV32" s="1561"/>
      <c r="AW32" s="1561"/>
      <c r="AX32" s="1561"/>
      <c r="AY32" s="1561"/>
      <c r="AZ32" s="1561"/>
      <c r="BA32" s="1561"/>
      <c r="BB32" s="1561"/>
      <c r="BC32" s="1561"/>
      <c r="BD32" s="1562"/>
      <c r="BE32" s="1561"/>
      <c r="BF32" s="1562"/>
      <c r="BG32" s="1561"/>
      <c r="BH32" s="1562"/>
      <c r="BI32" s="1561"/>
      <c r="BJ32" s="1562"/>
      <c r="BK32" s="1561"/>
      <c r="BL32" s="1562"/>
      <c r="BM32" s="1561"/>
      <c r="BN32" s="1562"/>
      <c r="BO32" s="1561"/>
      <c r="BP32" s="1562"/>
      <c r="BQ32" s="1152"/>
      <c r="BR32" s="1240"/>
      <c r="BS32" s="1240"/>
      <c r="BT32" s="1240"/>
      <c r="BU32" s="1240"/>
      <c r="BV32" s="1240"/>
      <c r="BX32" s="1240"/>
      <c r="BY32" s="115"/>
      <c r="BZ32" s="115"/>
      <c r="CA32" s="115"/>
      <c r="CB32" s="1599" t="e">
        <f t="shared" si="15"/>
        <v>#DIV/0!</v>
      </c>
      <c r="CC32" s="1599" t="e">
        <f t="shared" ref="CC32:CC66" si="44">BS32/SUM($BR32,$BS32,$BT32,$BU32,$BV32)</f>
        <v>#DIV/0!</v>
      </c>
      <c r="CD32" s="1599" t="e">
        <f t="shared" ref="CD32:CD66" si="45">BT32/SUM($BR32,$BS32,$BT32,$BU32,$BV32)</f>
        <v>#DIV/0!</v>
      </c>
      <c r="CE32" s="1599" t="e">
        <f t="shared" ref="CE32:CE66" si="46">BU32/SUM($BR32,$BS32,$BT32,$BU32,$BV32)</f>
        <v>#DIV/0!</v>
      </c>
      <c r="CF32" s="1599" t="e">
        <f t="shared" ref="CF32:CF66" si="47">BV32/SUM($BR32,$BS32,$BT32,$BU32,$BV32)</f>
        <v>#DIV/0!</v>
      </c>
      <c r="CH32" s="1241"/>
    </row>
    <row r="33" spans="1:86" s="112" customFormat="1" ht="20.100000000000001" hidden="1" customHeight="1" outlineLevel="1" x14ac:dyDescent="0.3">
      <c r="A33" s="108">
        <f>F33*AVERAGE(DRE!H37:S37)/AVERAGE(DRE!$H$70:$S$70)</f>
        <v>0</v>
      </c>
      <c r="B33" s="773" t="str">
        <f>DRE!B37</f>
        <v>Aluguel XX m²</v>
      </c>
      <c r="C33" s="774"/>
      <c r="D33" s="774"/>
      <c r="E33" s="774"/>
      <c r="F33" s="788">
        <f>Legenda!$F$33</f>
        <v>0</v>
      </c>
      <c r="G33" s="789" t="s">
        <v>15</v>
      </c>
      <c r="H33" s="904"/>
      <c r="I33" s="1553">
        <f>DRE!H37</f>
        <v>0</v>
      </c>
      <c r="J33" s="1557">
        <f>DRE!H37</f>
        <v>0</v>
      </c>
      <c r="K33" s="1557">
        <f>DRE!I37</f>
        <v>0</v>
      </c>
      <c r="L33" s="1557">
        <f>DRE!J37</f>
        <v>0</v>
      </c>
      <c r="M33" s="1557">
        <f>DRE!K37</f>
        <v>0</v>
      </c>
      <c r="N33" s="1557">
        <f>DRE!L37</f>
        <v>0</v>
      </c>
      <c r="O33" s="1557">
        <f>DRE!M37</f>
        <v>0</v>
      </c>
      <c r="P33" s="1557">
        <f>DRE!N37</f>
        <v>0</v>
      </c>
      <c r="Q33" s="1557">
        <f>DRE!O37</f>
        <v>0</v>
      </c>
      <c r="R33" s="1557">
        <f>DRE!P37</f>
        <v>0</v>
      </c>
      <c r="S33" s="1557">
        <f>DRE!Q37</f>
        <v>0</v>
      </c>
      <c r="T33" s="1557">
        <f>DRE!R37</f>
        <v>0</v>
      </c>
      <c r="U33" s="1557">
        <f>DRE!S37</f>
        <v>0</v>
      </c>
      <c r="V33" s="1557">
        <f>DRE!T37</f>
        <v>0</v>
      </c>
      <c r="W33" s="1557">
        <f>DRE!U37</f>
        <v>0</v>
      </c>
      <c r="X33" s="1557">
        <f>DRE!V37</f>
        <v>0</v>
      </c>
      <c r="Y33" s="1557">
        <f>DRE!W37</f>
        <v>0</v>
      </c>
      <c r="Z33" s="1557">
        <f>DRE!X37</f>
        <v>0</v>
      </c>
      <c r="AA33" s="1557">
        <f>DRE!Y37</f>
        <v>0</v>
      </c>
      <c r="AB33" s="1557">
        <f>DRE!Z37</f>
        <v>0</v>
      </c>
      <c r="AC33" s="1557">
        <f>DRE!AA37</f>
        <v>0</v>
      </c>
      <c r="AD33" s="1557">
        <f>DRE!AB37</f>
        <v>0</v>
      </c>
      <c r="AE33" s="1557">
        <f>DRE!AC37</f>
        <v>0</v>
      </c>
      <c r="AF33" s="1557">
        <f>DRE!AD37</f>
        <v>0</v>
      </c>
      <c r="AG33" s="1557">
        <f>DRE!AE37</f>
        <v>0</v>
      </c>
      <c r="AH33" s="1557">
        <f>DRE!AF37</f>
        <v>0</v>
      </c>
      <c r="AI33" s="1557">
        <f>DRE!AG37</f>
        <v>0</v>
      </c>
      <c r="AJ33" s="1557">
        <f>DRE!AH37</f>
        <v>0</v>
      </c>
      <c r="AK33" s="1557">
        <f>DRE!AI37</f>
        <v>0</v>
      </c>
      <c r="AL33" s="1557">
        <f>DRE!AJ37</f>
        <v>0</v>
      </c>
      <c r="AM33" s="1557">
        <f>DRE!AK37</f>
        <v>0</v>
      </c>
      <c r="AN33" s="1557">
        <f>DRE!AL37</f>
        <v>0</v>
      </c>
      <c r="AO33" s="1557">
        <f>DRE!AM37</f>
        <v>0</v>
      </c>
      <c r="AP33" s="1557">
        <f>DRE!AN37</f>
        <v>0</v>
      </c>
      <c r="AQ33" s="1557">
        <f>DRE!AO37</f>
        <v>0</v>
      </c>
      <c r="AR33" s="1557">
        <f>DRE!AP37</f>
        <v>0</v>
      </c>
      <c r="AS33" s="1557">
        <f>DRE!AQ37</f>
        <v>0</v>
      </c>
      <c r="AT33" s="1557">
        <f>DRE!AR37</f>
        <v>0</v>
      </c>
      <c r="AU33" s="1557">
        <f>DRE!AS37</f>
        <v>0</v>
      </c>
      <c r="AV33" s="1557">
        <f>DRE!AT37</f>
        <v>0</v>
      </c>
      <c r="AW33" s="1557">
        <f>DRE!AU37</f>
        <v>0</v>
      </c>
      <c r="AX33" s="1557">
        <f>DRE!AV37</f>
        <v>0</v>
      </c>
      <c r="AY33" s="1557">
        <f>DRE!AW37</f>
        <v>0</v>
      </c>
      <c r="AZ33" s="1557">
        <f>DRE!AX37</f>
        <v>0</v>
      </c>
      <c r="BA33" s="1557">
        <f>DRE!AY37</f>
        <v>0</v>
      </c>
      <c r="BB33" s="1557">
        <f>DRE!AZ37</f>
        <v>0</v>
      </c>
      <c r="BC33" s="1557">
        <f>DRE!BA37</f>
        <v>0</v>
      </c>
      <c r="BD33" s="1557">
        <f>DRE!BB37</f>
        <v>0</v>
      </c>
      <c r="BE33" s="1557">
        <f>DRE!BC37</f>
        <v>0</v>
      </c>
      <c r="BF33" s="1557">
        <f>DRE!BD37</f>
        <v>0</v>
      </c>
      <c r="BG33" s="1557">
        <f>DRE!BE37</f>
        <v>0</v>
      </c>
      <c r="BH33" s="1557">
        <f>DRE!BF37</f>
        <v>0</v>
      </c>
      <c r="BI33" s="1557">
        <f>DRE!BG37</f>
        <v>0</v>
      </c>
      <c r="BJ33" s="1557">
        <f>DRE!BH37</f>
        <v>0</v>
      </c>
      <c r="BK33" s="1557">
        <f>DRE!BI37</f>
        <v>0</v>
      </c>
      <c r="BL33" s="1557">
        <f>DRE!BJ37</f>
        <v>0</v>
      </c>
      <c r="BM33" s="1557">
        <f>DRE!BK37</f>
        <v>0</v>
      </c>
      <c r="BN33" s="1557">
        <f>DRE!BL37</f>
        <v>0</v>
      </c>
      <c r="BO33" s="1557">
        <f>DRE!BM37</f>
        <v>0</v>
      </c>
      <c r="BP33" s="1557">
        <f>DRE!BN37</f>
        <v>0</v>
      </c>
      <c r="BQ33" s="1152"/>
      <c r="BR33" s="778">
        <f t="shared" ref="BR33:BV42" si="48">SUMIF($I$2:$BP$2,BR$2,$I33:$BP33)</f>
        <v>0</v>
      </c>
      <c r="BS33" s="778">
        <f t="shared" si="48"/>
        <v>0</v>
      </c>
      <c r="BT33" s="778">
        <f t="shared" si="48"/>
        <v>0</v>
      </c>
      <c r="BU33" s="778">
        <f t="shared" si="48"/>
        <v>0</v>
      </c>
      <c r="BV33" s="778">
        <f t="shared" si="48"/>
        <v>0</v>
      </c>
      <c r="BW33" s="88"/>
      <c r="BX33" s="779">
        <f>AVERAGE(BR33:BU33)</f>
        <v>0</v>
      </c>
      <c r="BY33" s="115"/>
      <c r="BZ33" s="115"/>
      <c r="CA33" s="115"/>
      <c r="CB33" s="1600" t="e">
        <f t="shared" si="15"/>
        <v>#DIV/0!</v>
      </c>
      <c r="CC33" s="1600" t="e">
        <f t="shared" si="44"/>
        <v>#DIV/0!</v>
      </c>
      <c r="CD33" s="1600" t="e">
        <f t="shared" si="45"/>
        <v>#DIV/0!</v>
      </c>
      <c r="CE33" s="1600" t="e">
        <f t="shared" si="46"/>
        <v>#DIV/0!</v>
      </c>
      <c r="CF33" s="1600" t="e">
        <f t="shared" si="47"/>
        <v>#DIV/0!</v>
      </c>
      <c r="CG33" s="88"/>
      <c r="CH33" s="177">
        <f>BX33/BX5</f>
        <v>0</v>
      </c>
    </row>
    <row r="34" spans="1:86" s="112" customFormat="1" ht="20.100000000000001" hidden="1" customHeight="1" outlineLevel="1" x14ac:dyDescent="0.3">
      <c r="A34" s="108">
        <f>F34*AVERAGE(DRE!H38:S38)/AVERAGE(DRE!$H$70:$S$70)</f>
        <v>0</v>
      </c>
      <c r="B34" s="773" t="str">
        <f>DRE!B38</f>
        <v>IPTU</v>
      </c>
      <c r="C34" s="774"/>
      <c r="D34" s="774"/>
      <c r="E34" s="774"/>
      <c r="F34" s="788">
        <f>Legenda!$F$33</f>
        <v>0</v>
      </c>
      <c r="G34" s="789" t="s">
        <v>15</v>
      </c>
      <c r="H34" s="905"/>
      <c r="I34" s="1553">
        <f>DRE!H38</f>
        <v>0</v>
      </c>
      <c r="J34" s="1557">
        <f>DRE!H38</f>
        <v>0</v>
      </c>
      <c r="K34" s="1557">
        <f>DRE!I38</f>
        <v>0</v>
      </c>
      <c r="L34" s="1557">
        <f>DRE!J38</f>
        <v>0</v>
      </c>
      <c r="M34" s="1557">
        <f>DRE!K38</f>
        <v>0</v>
      </c>
      <c r="N34" s="1557">
        <f>DRE!L38</f>
        <v>0</v>
      </c>
      <c r="O34" s="1557">
        <f>DRE!M38</f>
        <v>0</v>
      </c>
      <c r="P34" s="1557">
        <f>DRE!N38</f>
        <v>0</v>
      </c>
      <c r="Q34" s="1557">
        <f>DRE!O38</f>
        <v>0</v>
      </c>
      <c r="R34" s="1557">
        <f>DRE!P38</f>
        <v>0</v>
      </c>
      <c r="S34" s="1557">
        <f>DRE!Q38</f>
        <v>0</v>
      </c>
      <c r="T34" s="1557">
        <f>DRE!R38</f>
        <v>0</v>
      </c>
      <c r="U34" s="1557">
        <f>DRE!S38</f>
        <v>0</v>
      </c>
      <c r="V34" s="1557">
        <f>DRE!T38</f>
        <v>0</v>
      </c>
      <c r="W34" s="1557">
        <f>DRE!U38</f>
        <v>0</v>
      </c>
      <c r="X34" s="1557">
        <f>DRE!V38</f>
        <v>0</v>
      </c>
      <c r="Y34" s="1557">
        <f>DRE!W38</f>
        <v>0</v>
      </c>
      <c r="Z34" s="1557">
        <f>DRE!X38</f>
        <v>0</v>
      </c>
      <c r="AA34" s="1557">
        <f>DRE!Y38</f>
        <v>0</v>
      </c>
      <c r="AB34" s="1557">
        <f>DRE!Z38</f>
        <v>0</v>
      </c>
      <c r="AC34" s="1557">
        <f>DRE!AA38</f>
        <v>0</v>
      </c>
      <c r="AD34" s="1557">
        <f>DRE!AB38</f>
        <v>0</v>
      </c>
      <c r="AE34" s="1557">
        <f>DRE!AC38</f>
        <v>0</v>
      </c>
      <c r="AF34" s="1557">
        <f>DRE!AD38</f>
        <v>0</v>
      </c>
      <c r="AG34" s="1557">
        <f>DRE!AE38</f>
        <v>0</v>
      </c>
      <c r="AH34" s="1557">
        <f>DRE!AF38</f>
        <v>0</v>
      </c>
      <c r="AI34" s="1557">
        <f>DRE!AG38</f>
        <v>0</v>
      </c>
      <c r="AJ34" s="1557">
        <f>DRE!AH38</f>
        <v>0</v>
      </c>
      <c r="AK34" s="1557">
        <f>DRE!AI38</f>
        <v>0</v>
      </c>
      <c r="AL34" s="1557">
        <f>DRE!AJ38</f>
        <v>0</v>
      </c>
      <c r="AM34" s="1557">
        <f>DRE!AK38</f>
        <v>0</v>
      </c>
      <c r="AN34" s="1557">
        <f>DRE!AL38</f>
        <v>0</v>
      </c>
      <c r="AO34" s="1557">
        <f>DRE!AM38</f>
        <v>0</v>
      </c>
      <c r="AP34" s="1557">
        <f>DRE!AN38</f>
        <v>0</v>
      </c>
      <c r="AQ34" s="1557">
        <f>DRE!AO38</f>
        <v>0</v>
      </c>
      <c r="AR34" s="1557">
        <f>DRE!AP38</f>
        <v>0</v>
      </c>
      <c r="AS34" s="1557">
        <f>DRE!AQ38</f>
        <v>0</v>
      </c>
      <c r="AT34" s="1557">
        <f>DRE!AR38</f>
        <v>0</v>
      </c>
      <c r="AU34" s="1557">
        <f>DRE!AS38</f>
        <v>0</v>
      </c>
      <c r="AV34" s="1557">
        <f>DRE!AT38</f>
        <v>0</v>
      </c>
      <c r="AW34" s="1557">
        <f>DRE!AU38</f>
        <v>0</v>
      </c>
      <c r="AX34" s="1557">
        <f>DRE!AV38</f>
        <v>0</v>
      </c>
      <c r="AY34" s="1557">
        <f>DRE!AW38</f>
        <v>0</v>
      </c>
      <c r="AZ34" s="1557">
        <f>DRE!AX38</f>
        <v>0</v>
      </c>
      <c r="BA34" s="1557">
        <f>DRE!AY38</f>
        <v>0</v>
      </c>
      <c r="BB34" s="1557">
        <f>DRE!AZ38</f>
        <v>0</v>
      </c>
      <c r="BC34" s="1557">
        <f>DRE!BA38</f>
        <v>0</v>
      </c>
      <c r="BD34" s="1557">
        <f>DRE!BB38</f>
        <v>0</v>
      </c>
      <c r="BE34" s="1557">
        <f>DRE!BC38</f>
        <v>0</v>
      </c>
      <c r="BF34" s="1557">
        <f>DRE!BD38</f>
        <v>0</v>
      </c>
      <c r="BG34" s="1557">
        <f>DRE!BE38</f>
        <v>0</v>
      </c>
      <c r="BH34" s="1557">
        <f>DRE!BF38</f>
        <v>0</v>
      </c>
      <c r="BI34" s="1557">
        <f>DRE!BG38</f>
        <v>0</v>
      </c>
      <c r="BJ34" s="1557">
        <f>DRE!BH38</f>
        <v>0</v>
      </c>
      <c r="BK34" s="1557">
        <f>DRE!BI38</f>
        <v>0</v>
      </c>
      <c r="BL34" s="1557">
        <f>DRE!BJ38</f>
        <v>0</v>
      </c>
      <c r="BM34" s="1557">
        <f>DRE!BK38</f>
        <v>0</v>
      </c>
      <c r="BN34" s="1557">
        <f>DRE!BL38</f>
        <v>0</v>
      </c>
      <c r="BO34" s="1557">
        <f>DRE!BM38</f>
        <v>0</v>
      </c>
      <c r="BP34" s="1557">
        <f>DRE!BN38</f>
        <v>0</v>
      </c>
      <c r="BQ34" s="1152"/>
      <c r="BR34" s="778">
        <f t="shared" si="48"/>
        <v>0</v>
      </c>
      <c r="BS34" s="778">
        <f t="shared" si="48"/>
        <v>0</v>
      </c>
      <c r="BT34" s="778">
        <f t="shared" si="48"/>
        <v>0</v>
      </c>
      <c r="BU34" s="778">
        <f t="shared" si="48"/>
        <v>0</v>
      </c>
      <c r="BV34" s="778">
        <f t="shared" si="48"/>
        <v>0</v>
      </c>
      <c r="BX34" s="779">
        <f t="shared" ref="BX34:BX63" si="49">AVERAGE(BR34:BU34)</f>
        <v>0</v>
      </c>
      <c r="BY34" s="115"/>
      <c r="BZ34" s="115"/>
      <c r="CA34" s="115"/>
      <c r="CB34" s="1600">
        <f>IF(BR34=0,0,BR34/SUM($BR34,$BS34,$BT34,$BU34,$BV34))</f>
        <v>0</v>
      </c>
      <c r="CC34" s="1600">
        <f t="shared" ref="CC34:CF35" si="50">IF(BS34=0,0,BS34/SUM($BR34,$BS34,$BT34,$BU34,$BV34))</f>
        <v>0</v>
      </c>
      <c r="CD34" s="1600">
        <f t="shared" si="50"/>
        <v>0</v>
      </c>
      <c r="CE34" s="1600">
        <f t="shared" si="50"/>
        <v>0</v>
      </c>
      <c r="CF34" s="1600">
        <f t="shared" si="50"/>
        <v>0</v>
      </c>
      <c r="CH34" s="177">
        <f>BX34/BX5</f>
        <v>0</v>
      </c>
    </row>
    <row r="35" spans="1:86" s="112" customFormat="1" ht="20.100000000000001" hidden="1" customHeight="1" outlineLevel="1" x14ac:dyDescent="0.3">
      <c r="A35" s="108">
        <f>F35*AVERAGE(DRE!H39:S39)/AVERAGE(DRE!$H$70:$S$70)</f>
        <v>0</v>
      </c>
      <c r="B35" s="773" t="str">
        <f>DRE!B39</f>
        <v>Condomínio</v>
      </c>
      <c r="C35" s="774"/>
      <c r="D35" s="774"/>
      <c r="E35" s="774"/>
      <c r="F35" s="788">
        <f>Legenda!$F$33</f>
        <v>0</v>
      </c>
      <c r="G35" s="789" t="s">
        <v>15</v>
      </c>
      <c r="H35" s="905"/>
      <c r="I35" s="1553">
        <f>DRE!H39</f>
        <v>0</v>
      </c>
      <c r="J35" s="1557">
        <f>DRE!H39</f>
        <v>0</v>
      </c>
      <c r="K35" s="1557">
        <f>DRE!I39</f>
        <v>0</v>
      </c>
      <c r="L35" s="1557">
        <f>DRE!J39</f>
        <v>0</v>
      </c>
      <c r="M35" s="1557">
        <f>DRE!K39</f>
        <v>0</v>
      </c>
      <c r="N35" s="1557">
        <f>DRE!L39</f>
        <v>0</v>
      </c>
      <c r="O35" s="1557">
        <f>DRE!M39</f>
        <v>0</v>
      </c>
      <c r="P35" s="1557">
        <f>DRE!N39</f>
        <v>0</v>
      </c>
      <c r="Q35" s="1557">
        <f>DRE!O39</f>
        <v>0</v>
      </c>
      <c r="R35" s="1557">
        <f>DRE!P39</f>
        <v>0</v>
      </c>
      <c r="S35" s="1557">
        <f>DRE!Q39</f>
        <v>0</v>
      </c>
      <c r="T35" s="1557">
        <f>DRE!R39</f>
        <v>0</v>
      </c>
      <c r="U35" s="1557">
        <f>DRE!S39</f>
        <v>0</v>
      </c>
      <c r="V35" s="1557">
        <f>DRE!T39</f>
        <v>0</v>
      </c>
      <c r="W35" s="1557">
        <f>DRE!U39</f>
        <v>0</v>
      </c>
      <c r="X35" s="1557">
        <f>DRE!V39</f>
        <v>0</v>
      </c>
      <c r="Y35" s="1557">
        <f>DRE!W39</f>
        <v>0</v>
      </c>
      <c r="Z35" s="1557">
        <f>DRE!X39</f>
        <v>0</v>
      </c>
      <c r="AA35" s="1557">
        <f>DRE!Y39</f>
        <v>0</v>
      </c>
      <c r="AB35" s="1557">
        <f>DRE!Z39</f>
        <v>0</v>
      </c>
      <c r="AC35" s="1557">
        <f>DRE!AA39</f>
        <v>0</v>
      </c>
      <c r="AD35" s="1557">
        <f>DRE!AB39</f>
        <v>0</v>
      </c>
      <c r="AE35" s="1557">
        <f>DRE!AC39</f>
        <v>0</v>
      </c>
      <c r="AF35" s="1557">
        <f>DRE!AD39</f>
        <v>0</v>
      </c>
      <c r="AG35" s="1557">
        <f>DRE!AE39</f>
        <v>0</v>
      </c>
      <c r="AH35" s="1557">
        <f>DRE!AF39</f>
        <v>0</v>
      </c>
      <c r="AI35" s="1557">
        <f>DRE!AG39</f>
        <v>0</v>
      </c>
      <c r="AJ35" s="1557">
        <f>DRE!AH39</f>
        <v>0</v>
      </c>
      <c r="AK35" s="1557">
        <f>DRE!AI39</f>
        <v>0</v>
      </c>
      <c r="AL35" s="1557">
        <f>DRE!AJ39</f>
        <v>0</v>
      </c>
      <c r="AM35" s="1557">
        <f>DRE!AK39</f>
        <v>0</v>
      </c>
      <c r="AN35" s="1557">
        <f>DRE!AL39</f>
        <v>0</v>
      </c>
      <c r="AO35" s="1557">
        <f>DRE!AM39</f>
        <v>0</v>
      </c>
      <c r="AP35" s="1557">
        <f>DRE!AN39</f>
        <v>0</v>
      </c>
      <c r="AQ35" s="1557">
        <f>DRE!AO39</f>
        <v>0</v>
      </c>
      <c r="AR35" s="1557">
        <f>DRE!AP39</f>
        <v>0</v>
      </c>
      <c r="AS35" s="1557">
        <f>DRE!AQ39</f>
        <v>0</v>
      </c>
      <c r="AT35" s="1557">
        <f>DRE!AR39</f>
        <v>0</v>
      </c>
      <c r="AU35" s="1557">
        <f>DRE!AS39</f>
        <v>0</v>
      </c>
      <c r="AV35" s="1557">
        <f>DRE!AT39</f>
        <v>0</v>
      </c>
      <c r="AW35" s="1557">
        <f>DRE!AU39</f>
        <v>0</v>
      </c>
      <c r="AX35" s="1557">
        <f>DRE!AV39</f>
        <v>0</v>
      </c>
      <c r="AY35" s="1557">
        <f>DRE!AW39</f>
        <v>0</v>
      </c>
      <c r="AZ35" s="1557">
        <f>DRE!AX39</f>
        <v>0</v>
      </c>
      <c r="BA35" s="1557">
        <f>DRE!AY39</f>
        <v>0</v>
      </c>
      <c r="BB35" s="1557">
        <f>DRE!AZ39</f>
        <v>0</v>
      </c>
      <c r="BC35" s="1557">
        <f>DRE!BA39</f>
        <v>0</v>
      </c>
      <c r="BD35" s="1557">
        <f>DRE!BB39</f>
        <v>0</v>
      </c>
      <c r="BE35" s="1557">
        <f>DRE!BC39</f>
        <v>0</v>
      </c>
      <c r="BF35" s="1557">
        <f>DRE!BD39</f>
        <v>0</v>
      </c>
      <c r="BG35" s="1557">
        <f>DRE!BE39</f>
        <v>0</v>
      </c>
      <c r="BH35" s="1557">
        <f>DRE!BF39</f>
        <v>0</v>
      </c>
      <c r="BI35" s="1557">
        <f>DRE!BG39</f>
        <v>0</v>
      </c>
      <c r="BJ35" s="1557">
        <f>DRE!BH39</f>
        <v>0</v>
      </c>
      <c r="BK35" s="1557">
        <f>DRE!BI39</f>
        <v>0</v>
      </c>
      <c r="BL35" s="1557">
        <f>DRE!BJ39</f>
        <v>0</v>
      </c>
      <c r="BM35" s="1557">
        <f>DRE!BK39</f>
        <v>0</v>
      </c>
      <c r="BN35" s="1557">
        <f>DRE!BL39</f>
        <v>0</v>
      </c>
      <c r="BO35" s="1557">
        <f>DRE!BM39</f>
        <v>0</v>
      </c>
      <c r="BP35" s="1557">
        <f>DRE!BN39</f>
        <v>0</v>
      </c>
      <c r="BQ35" s="1152"/>
      <c r="BR35" s="778">
        <f t="shared" si="48"/>
        <v>0</v>
      </c>
      <c r="BS35" s="778">
        <f t="shared" si="48"/>
        <v>0</v>
      </c>
      <c r="BT35" s="778">
        <f t="shared" si="48"/>
        <v>0</v>
      </c>
      <c r="BU35" s="778">
        <f t="shared" si="48"/>
        <v>0</v>
      </c>
      <c r="BV35" s="778">
        <f t="shared" si="48"/>
        <v>0</v>
      </c>
      <c r="BX35" s="779">
        <f t="shared" si="49"/>
        <v>0</v>
      </c>
      <c r="BY35" s="115"/>
      <c r="BZ35" s="115"/>
      <c r="CA35" s="115"/>
      <c r="CB35" s="1600">
        <f>IF(BR35=0,0,BR35/SUM($BR35,$BS35,$BT35,$BU35,$BV35))</f>
        <v>0</v>
      </c>
      <c r="CC35" s="1600">
        <f t="shared" si="50"/>
        <v>0</v>
      </c>
      <c r="CD35" s="1600">
        <f t="shared" si="50"/>
        <v>0</v>
      </c>
      <c r="CE35" s="1600">
        <f t="shared" si="50"/>
        <v>0</v>
      </c>
      <c r="CF35" s="1600">
        <f t="shared" si="50"/>
        <v>0</v>
      </c>
      <c r="CH35" s="177">
        <f>BX35/BX5</f>
        <v>0</v>
      </c>
    </row>
    <row r="36" spans="1:86" s="112" customFormat="1" ht="20.100000000000001" hidden="1" customHeight="1" outlineLevel="1" x14ac:dyDescent="0.3">
      <c r="A36" s="108"/>
      <c r="B36" s="772" t="str">
        <f>DRE!B40</f>
        <v>Utilidades</v>
      </c>
      <c r="C36" s="774"/>
      <c r="D36" s="774"/>
      <c r="E36" s="774"/>
      <c r="F36" s="774"/>
      <c r="G36" s="775"/>
      <c r="H36" s="905"/>
      <c r="I36" s="1553">
        <f>DRE!H40</f>
        <v>0</v>
      </c>
      <c r="J36" s="1557">
        <f>DRE!H40</f>
        <v>0</v>
      </c>
      <c r="K36" s="1557">
        <f>DRE!I40</f>
        <v>0</v>
      </c>
      <c r="L36" s="1557">
        <f>DRE!J40</f>
        <v>0</v>
      </c>
      <c r="M36" s="1557">
        <f>DRE!K40</f>
        <v>0</v>
      </c>
      <c r="N36" s="1557">
        <f>DRE!L40</f>
        <v>0</v>
      </c>
      <c r="O36" s="1557">
        <f>DRE!M40</f>
        <v>0</v>
      </c>
      <c r="P36" s="1557">
        <f>DRE!N40</f>
        <v>0</v>
      </c>
      <c r="Q36" s="1557">
        <f>DRE!O40</f>
        <v>0</v>
      </c>
      <c r="R36" s="1557">
        <f>DRE!P40</f>
        <v>0</v>
      </c>
      <c r="S36" s="1557">
        <f>DRE!Q40</f>
        <v>0</v>
      </c>
      <c r="T36" s="1557">
        <f>DRE!R40</f>
        <v>0</v>
      </c>
      <c r="U36" s="1557">
        <f>DRE!S40</f>
        <v>0</v>
      </c>
      <c r="V36" s="1557">
        <f>DRE!T40</f>
        <v>0</v>
      </c>
      <c r="W36" s="1557">
        <f>DRE!U40</f>
        <v>0</v>
      </c>
      <c r="X36" s="1557">
        <f>DRE!V40</f>
        <v>0</v>
      </c>
      <c r="Y36" s="1557">
        <f>DRE!W40</f>
        <v>0</v>
      </c>
      <c r="Z36" s="1557">
        <f>DRE!X40</f>
        <v>0</v>
      </c>
      <c r="AA36" s="1557">
        <f>DRE!Y40</f>
        <v>0</v>
      </c>
      <c r="AB36" s="1557">
        <f>DRE!Z40</f>
        <v>0</v>
      </c>
      <c r="AC36" s="1557">
        <f>DRE!AA40</f>
        <v>0</v>
      </c>
      <c r="AD36" s="1557">
        <f>DRE!AB40</f>
        <v>0</v>
      </c>
      <c r="AE36" s="1557">
        <f>DRE!AC40</f>
        <v>0</v>
      </c>
      <c r="AF36" s="1557">
        <f>DRE!AD40</f>
        <v>0</v>
      </c>
      <c r="AG36" s="1557">
        <f>DRE!AE40</f>
        <v>0</v>
      </c>
      <c r="AH36" s="1557">
        <f>DRE!AF40</f>
        <v>0</v>
      </c>
      <c r="AI36" s="1557">
        <f>DRE!AG40</f>
        <v>0</v>
      </c>
      <c r="AJ36" s="1557">
        <f>DRE!AH40</f>
        <v>0</v>
      </c>
      <c r="AK36" s="1557">
        <f>DRE!AI40</f>
        <v>0</v>
      </c>
      <c r="AL36" s="1557">
        <f>DRE!AJ40</f>
        <v>0</v>
      </c>
      <c r="AM36" s="1557">
        <f>DRE!AK40</f>
        <v>0</v>
      </c>
      <c r="AN36" s="1557">
        <f>DRE!AL40</f>
        <v>0</v>
      </c>
      <c r="AO36" s="1557">
        <f>DRE!AM40</f>
        <v>0</v>
      </c>
      <c r="AP36" s="1557">
        <f>DRE!AN40</f>
        <v>0</v>
      </c>
      <c r="AQ36" s="1557">
        <f>DRE!AO40</f>
        <v>0</v>
      </c>
      <c r="AR36" s="1557">
        <f>DRE!AP40</f>
        <v>0</v>
      </c>
      <c r="AS36" s="1557">
        <f>DRE!AQ40</f>
        <v>0</v>
      </c>
      <c r="AT36" s="1557">
        <f>DRE!AR40</f>
        <v>0</v>
      </c>
      <c r="AU36" s="1557">
        <f>DRE!AS40</f>
        <v>0</v>
      </c>
      <c r="AV36" s="1557">
        <f>DRE!AT40</f>
        <v>0</v>
      </c>
      <c r="AW36" s="1557">
        <f>DRE!AU40</f>
        <v>0</v>
      </c>
      <c r="AX36" s="1557">
        <f>DRE!AV40</f>
        <v>0</v>
      </c>
      <c r="AY36" s="1557">
        <f>DRE!AW40</f>
        <v>0</v>
      </c>
      <c r="AZ36" s="1557">
        <f>DRE!AX40</f>
        <v>0</v>
      </c>
      <c r="BA36" s="1557">
        <f>DRE!AY40</f>
        <v>0</v>
      </c>
      <c r="BB36" s="1557">
        <f>DRE!AZ40</f>
        <v>0</v>
      </c>
      <c r="BC36" s="1557">
        <f>DRE!BA40</f>
        <v>0</v>
      </c>
      <c r="BD36" s="1557">
        <f>DRE!BB40</f>
        <v>0</v>
      </c>
      <c r="BE36" s="1557">
        <f>DRE!BC40</f>
        <v>0</v>
      </c>
      <c r="BF36" s="1557">
        <f>DRE!BD40</f>
        <v>0</v>
      </c>
      <c r="BG36" s="1557">
        <f>DRE!BE40</f>
        <v>0</v>
      </c>
      <c r="BH36" s="1557">
        <f>DRE!BF40</f>
        <v>0</v>
      </c>
      <c r="BI36" s="1557">
        <f>DRE!BG40</f>
        <v>0</v>
      </c>
      <c r="BJ36" s="1557">
        <f>DRE!BH40</f>
        <v>0</v>
      </c>
      <c r="BK36" s="1557">
        <f>DRE!BI40</f>
        <v>0</v>
      </c>
      <c r="BL36" s="1557">
        <f>DRE!BJ40</f>
        <v>0</v>
      </c>
      <c r="BM36" s="1557">
        <f>DRE!BK40</f>
        <v>0</v>
      </c>
      <c r="BN36" s="1557">
        <f>DRE!BL40</f>
        <v>0</v>
      </c>
      <c r="BO36" s="1557">
        <f>DRE!BM40</f>
        <v>0</v>
      </c>
      <c r="BP36" s="1557">
        <f>DRE!BN40</f>
        <v>0</v>
      </c>
      <c r="BQ36" s="1152"/>
      <c r="BR36" s="778">
        <f t="shared" si="48"/>
        <v>0</v>
      </c>
      <c r="BS36" s="778">
        <f t="shared" si="48"/>
        <v>0</v>
      </c>
      <c r="BT36" s="778">
        <f t="shared" si="48"/>
        <v>0</v>
      </c>
      <c r="BU36" s="778">
        <f t="shared" si="48"/>
        <v>0</v>
      </c>
      <c r="BV36" s="778">
        <f t="shared" si="48"/>
        <v>0</v>
      </c>
      <c r="BX36" s="779">
        <f t="shared" si="49"/>
        <v>0</v>
      </c>
      <c r="BY36" s="115"/>
      <c r="BZ36" s="115"/>
      <c r="CA36" s="115"/>
      <c r="CB36" s="1600" t="e">
        <f t="shared" si="15"/>
        <v>#DIV/0!</v>
      </c>
      <c r="CC36" s="1600" t="e">
        <f t="shared" si="44"/>
        <v>#DIV/0!</v>
      </c>
      <c r="CD36" s="1600" t="e">
        <f t="shared" si="45"/>
        <v>#DIV/0!</v>
      </c>
      <c r="CE36" s="1600" t="e">
        <f t="shared" si="46"/>
        <v>#DIV/0!</v>
      </c>
      <c r="CF36" s="1600" t="e">
        <f t="shared" si="47"/>
        <v>#DIV/0!</v>
      </c>
      <c r="CH36" s="177"/>
    </row>
    <row r="37" spans="1:86" s="112" customFormat="1" ht="20.100000000000001" hidden="1" customHeight="1" outlineLevel="1" x14ac:dyDescent="0.3">
      <c r="A37" s="108">
        <f>F37*AVERAGE(DRE!H41:S41)/AVERAGE(DRE!$H$70:$S$70)</f>
        <v>0</v>
      </c>
      <c r="B37" s="773" t="str">
        <f>DRE!B41</f>
        <v>Água</v>
      </c>
      <c r="C37" s="774"/>
      <c r="D37" s="774"/>
      <c r="E37" s="774"/>
      <c r="F37" s="788">
        <f>Legenda!$F$33</f>
        <v>0</v>
      </c>
      <c r="G37" s="789" t="s">
        <v>15</v>
      </c>
      <c r="H37" s="904"/>
      <c r="I37" s="1553">
        <f>DRE!H41</f>
        <v>0</v>
      </c>
      <c r="J37" s="1557">
        <f>DRE!H41</f>
        <v>0</v>
      </c>
      <c r="K37" s="1557">
        <f>DRE!I41</f>
        <v>0</v>
      </c>
      <c r="L37" s="1557">
        <f>DRE!J41</f>
        <v>0</v>
      </c>
      <c r="M37" s="1557">
        <f>DRE!K41</f>
        <v>0</v>
      </c>
      <c r="N37" s="1557">
        <f>DRE!L41</f>
        <v>0</v>
      </c>
      <c r="O37" s="1557">
        <f>DRE!M41</f>
        <v>0</v>
      </c>
      <c r="P37" s="1557">
        <f>DRE!N41</f>
        <v>0</v>
      </c>
      <c r="Q37" s="1557">
        <f>DRE!O41</f>
        <v>0</v>
      </c>
      <c r="R37" s="1557">
        <f>DRE!P41</f>
        <v>0</v>
      </c>
      <c r="S37" s="1557">
        <f>DRE!Q41</f>
        <v>0</v>
      </c>
      <c r="T37" s="1557">
        <f>DRE!R41</f>
        <v>0</v>
      </c>
      <c r="U37" s="1557">
        <f>DRE!S41</f>
        <v>0</v>
      </c>
      <c r="V37" s="1557">
        <f>DRE!T41</f>
        <v>0</v>
      </c>
      <c r="W37" s="1557">
        <f>DRE!U41</f>
        <v>0</v>
      </c>
      <c r="X37" s="1557">
        <f>DRE!V41</f>
        <v>0</v>
      </c>
      <c r="Y37" s="1557">
        <f>DRE!W41</f>
        <v>0</v>
      </c>
      <c r="Z37" s="1557">
        <f>DRE!X41</f>
        <v>0</v>
      </c>
      <c r="AA37" s="1557">
        <f>DRE!Y41</f>
        <v>0</v>
      </c>
      <c r="AB37" s="1557">
        <f>DRE!Z41</f>
        <v>0</v>
      </c>
      <c r="AC37" s="1557">
        <f>DRE!AA41</f>
        <v>0</v>
      </c>
      <c r="AD37" s="1557">
        <f>DRE!AB41</f>
        <v>0</v>
      </c>
      <c r="AE37" s="1557">
        <f>DRE!AC41</f>
        <v>0</v>
      </c>
      <c r="AF37" s="1557">
        <f>DRE!AD41</f>
        <v>0</v>
      </c>
      <c r="AG37" s="1557">
        <f>DRE!AE41</f>
        <v>0</v>
      </c>
      <c r="AH37" s="1557">
        <f>DRE!AF41</f>
        <v>0</v>
      </c>
      <c r="AI37" s="1557">
        <f>DRE!AG41</f>
        <v>0</v>
      </c>
      <c r="AJ37" s="1557">
        <f>DRE!AH41</f>
        <v>0</v>
      </c>
      <c r="AK37" s="1557">
        <f>DRE!AI41</f>
        <v>0</v>
      </c>
      <c r="AL37" s="1557">
        <f>DRE!AJ41</f>
        <v>0</v>
      </c>
      <c r="AM37" s="1557">
        <f>DRE!AK41</f>
        <v>0</v>
      </c>
      <c r="AN37" s="1557">
        <f>DRE!AL41</f>
        <v>0</v>
      </c>
      <c r="AO37" s="1557">
        <f>DRE!AM41</f>
        <v>0</v>
      </c>
      <c r="AP37" s="1557">
        <f>DRE!AN41</f>
        <v>0</v>
      </c>
      <c r="AQ37" s="1557">
        <f>DRE!AO41</f>
        <v>0</v>
      </c>
      <c r="AR37" s="1557">
        <f>DRE!AP41</f>
        <v>0</v>
      </c>
      <c r="AS37" s="1557">
        <f>DRE!AQ41</f>
        <v>0</v>
      </c>
      <c r="AT37" s="1557">
        <f>DRE!AR41</f>
        <v>0</v>
      </c>
      <c r="AU37" s="1557">
        <f>DRE!AS41</f>
        <v>0</v>
      </c>
      <c r="AV37" s="1557">
        <f>DRE!AT41</f>
        <v>0</v>
      </c>
      <c r="AW37" s="1557">
        <f>DRE!AU41</f>
        <v>0</v>
      </c>
      <c r="AX37" s="1557">
        <f>DRE!AV41</f>
        <v>0</v>
      </c>
      <c r="AY37" s="1557">
        <f>DRE!AW41</f>
        <v>0</v>
      </c>
      <c r="AZ37" s="1557">
        <f>DRE!AX41</f>
        <v>0</v>
      </c>
      <c r="BA37" s="1557">
        <f>DRE!AY41</f>
        <v>0</v>
      </c>
      <c r="BB37" s="1557">
        <f>DRE!AZ41</f>
        <v>0</v>
      </c>
      <c r="BC37" s="1557">
        <f>DRE!BA41</f>
        <v>0</v>
      </c>
      <c r="BD37" s="1557">
        <f>DRE!BB41</f>
        <v>0</v>
      </c>
      <c r="BE37" s="1557">
        <f>DRE!BC41</f>
        <v>0</v>
      </c>
      <c r="BF37" s="1557">
        <f>DRE!BD41</f>
        <v>0</v>
      </c>
      <c r="BG37" s="1557">
        <f>DRE!BE41</f>
        <v>0</v>
      </c>
      <c r="BH37" s="1557">
        <f>DRE!BF41</f>
        <v>0</v>
      </c>
      <c r="BI37" s="1557">
        <f>DRE!BG41</f>
        <v>0</v>
      </c>
      <c r="BJ37" s="1557">
        <f>DRE!BH41</f>
        <v>0</v>
      </c>
      <c r="BK37" s="1557">
        <f>DRE!BI41</f>
        <v>0</v>
      </c>
      <c r="BL37" s="1557">
        <f>DRE!BJ41</f>
        <v>0</v>
      </c>
      <c r="BM37" s="1557">
        <f>DRE!BK41</f>
        <v>0</v>
      </c>
      <c r="BN37" s="1557">
        <f>DRE!BL41</f>
        <v>0</v>
      </c>
      <c r="BO37" s="1557">
        <f>DRE!BM41</f>
        <v>0</v>
      </c>
      <c r="BP37" s="1557">
        <f>DRE!BN41</f>
        <v>0</v>
      </c>
      <c r="BQ37" s="1193"/>
      <c r="BR37" s="778">
        <f t="shared" si="48"/>
        <v>0</v>
      </c>
      <c r="BS37" s="778">
        <f t="shared" si="48"/>
        <v>0</v>
      </c>
      <c r="BT37" s="778">
        <f t="shared" si="48"/>
        <v>0</v>
      </c>
      <c r="BU37" s="778">
        <f t="shared" si="48"/>
        <v>0</v>
      </c>
      <c r="BV37" s="778">
        <f t="shared" si="48"/>
        <v>0</v>
      </c>
      <c r="BW37" s="106"/>
      <c r="BX37" s="779">
        <f t="shared" si="49"/>
        <v>0</v>
      </c>
      <c r="BY37" s="115"/>
      <c r="BZ37" s="115"/>
      <c r="CA37" s="115"/>
      <c r="CB37" s="1600" t="e">
        <f t="shared" si="15"/>
        <v>#DIV/0!</v>
      </c>
      <c r="CC37" s="1600" t="e">
        <f t="shared" si="44"/>
        <v>#DIV/0!</v>
      </c>
      <c r="CD37" s="1600" t="e">
        <f t="shared" si="45"/>
        <v>#DIV/0!</v>
      </c>
      <c r="CE37" s="1600" t="e">
        <f t="shared" si="46"/>
        <v>#DIV/0!</v>
      </c>
      <c r="CF37" s="1600" t="e">
        <f t="shared" si="47"/>
        <v>#DIV/0!</v>
      </c>
      <c r="CG37" s="106"/>
      <c r="CH37" s="177">
        <f>BX37/BX5</f>
        <v>0</v>
      </c>
    </row>
    <row r="38" spans="1:86" s="112" customFormat="1" ht="20.100000000000001" hidden="1" customHeight="1" outlineLevel="1" x14ac:dyDescent="0.3">
      <c r="A38" s="108">
        <f>F38*AVERAGE(DRE!H42:S42)/AVERAGE(DRE!$H$70:$S$70)</f>
        <v>0</v>
      </c>
      <c r="B38" s="773" t="str">
        <f>DRE!B42</f>
        <v>Energia Elétrica</v>
      </c>
      <c r="C38" s="774"/>
      <c r="D38" s="774"/>
      <c r="E38" s="774"/>
      <c r="F38" s="788">
        <f>Legenda!$F$33</f>
        <v>0</v>
      </c>
      <c r="G38" s="789" t="s">
        <v>15</v>
      </c>
      <c r="H38" s="905"/>
      <c r="I38" s="1553">
        <f>DRE!H42</f>
        <v>0</v>
      </c>
      <c r="J38" s="1557">
        <f>DRE!H42</f>
        <v>0</v>
      </c>
      <c r="K38" s="1557">
        <f>DRE!I42</f>
        <v>0</v>
      </c>
      <c r="L38" s="1557">
        <f>DRE!J42</f>
        <v>0</v>
      </c>
      <c r="M38" s="1557">
        <f>DRE!K42</f>
        <v>0</v>
      </c>
      <c r="N38" s="1557">
        <f>DRE!L42</f>
        <v>0</v>
      </c>
      <c r="O38" s="1557">
        <f>DRE!M42</f>
        <v>0</v>
      </c>
      <c r="P38" s="1557">
        <f>DRE!N42</f>
        <v>0</v>
      </c>
      <c r="Q38" s="1557">
        <f>DRE!O42</f>
        <v>0</v>
      </c>
      <c r="R38" s="1557">
        <f>DRE!P42</f>
        <v>0</v>
      </c>
      <c r="S38" s="1557">
        <f>DRE!Q42</f>
        <v>0</v>
      </c>
      <c r="T38" s="1557">
        <f>DRE!R42</f>
        <v>0</v>
      </c>
      <c r="U38" s="1557">
        <f>DRE!S42</f>
        <v>0</v>
      </c>
      <c r="V38" s="1557">
        <f>DRE!T42</f>
        <v>0</v>
      </c>
      <c r="W38" s="1557">
        <f>DRE!U42</f>
        <v>0</v>
      </c>
      <c r="X38" s="1557">
        <f>DRE!V42</f>
        <v>0</v>
      </c>
      <c r="Y38" s="1557">
        <f>DRE!W42</f>
        <v>0</v>
      </c>
      <c r="Z38" s="1557">
        <f>DRE!X42</f>
        <v>0</v>
      </c>
      <c r="AA38" s="1557">
        <f>DRE!Y42</f>
        <v>0</v>
      </c>
      <c r="AB38" s="1557">
        <f>DRE!Z42</f>
        <v>0</v>
      </c>
      <c r="AC38" s="1557">
        <f>DRE!AA42</f>
        <v>0</v>
      </c>
      <c r="AD38" s="1557">
        <f>DRE!AB42</f>
        <v>0</v>
      </c>
      <c r="AE38" s="1557">
        <f>DRE!AC42</f>
        <v>0</v>
      </c>
      <c r="AF38" s="1557">
        <f>DRE!AD42</f>
        <v>0</v>
      </c>
      <c r="AG38" s="1557">
        <f>DRE!AE42</f>
        <v>0</v>
      </c>
      <c r="AH38" s="1557">
        <f>DRE!AF42</f>
        <v>0</v>
      </c>
      <c r="AI38" s="1557">
        <f>DRE!AG42</f>
        <v>0</v>
      </c>
      <c r="AJ38" s="1557">
        <f>DRE!AH42</f>
        <v>0</v>
      </c>
      <c r="AK38" s="1557">
        <f>DRE!AI42</f>
        <v>0</v>
      </c>
      <c r="AL38" s="1557">
        <f>DRE!AJ42</f>
        <v>0</v>
      </c>
      <c r="AM38" s="1557">
        <f>DRE!AK42</f>
        <v>0</v>
      </c>
      <c r="AN38" s="1557">
        <f>DRE!AL42</f>
        <v>0</v>
      </c>
      <c r="AO38" s="1557">
        <f>DRE!AM42</f>
        <v>0</v>
      </c>
      <c r="AP38" s="1557">
        <f>DRE!AN42</f>
        <v>0</v>
      </c>
      <c r="AQ38" s="1557">
        <f>DRE!AO42</f>
        <v>0</v>
      </c>
      <c r="AR38" s="1557">
        <f>DRE!AP42</f>
        <v>0</v>
      </c>
      <c r="AS38" s="1557">
        <f>DRE!AQ42</f>
        <v>0</v>
      </c>
      <c r="AT38" s="1557">
        <f>DRE!AR42</f>
        <v>0</v>
      </c>
      <c r="AU38" s="1557">
        <f>DRE!AS42</f>
        <v>0</v>
      </c>
      <c r="AV38" s="1557">
        <f>DRE!AT42</f>
        <v>0</v>
      </c>
      <c r="AW38" s="1557">
        <f>DRE!AU42</f>
        <v>0</v>
      </c>
      <c r="AX38" s="1557">
        <f>DRE!AV42</f>
        <v>0</v>
      </c>
      <c r="AY38" s="1557">
        <f>DRE!AW42</f>
        <v>0</v>
      </c>
      <c r="AZ38" s="1557">
        <f>DRE!AX42</f>
        <v>0</v>
      </c>
      <c r="BA38" s="1557">
        <f>DRE!AY42</f>
        <v>0</v>
      </c>
      <c r="BB38" s="1557">
        <f>DRE!AZ42</f>
        <v>0</v>
      </c>
      <c r="BC38" s="1557">
        <f>DRE!BA42</f>
        <v>0</v>
      </c>
      <c r="BD38" s="1557">
        <f>DRE!BB42</f>
        <v>0</v>
      </c>
      <c r="BE38" s="1557">
        <f>DRE!BC42</f>
        <v>0</v>
      </c>
      <c r="BF38" s="1557">
        <f>DRE!BD42</f>
        <v>0</v>
      </c>
      <c r="BG38" s="1557">
        <f>DRE!BE42</f>
        <v>0</v>
      </c>
      <c r="BH38" s="1557">
        <f>DRE!BF42</f>
        <v>0</v>
      </c>
      <c r="BI38" s="1557">
        <f>DRE!BG42</f>
        <v>0</v>
      </c>
      <c r="BJ38" s="1557">
        <f>DRE!BH42</f>
        <v>0</v>
      </c>
      <c r="BK38" s="1557">
        <f>DRE!BI42</f>
        <v>0</v>
      </c>
      <c r="BL38" s="1557">
        <f>DRE!BJ42</f>
        <v>0</v>
      </c>
      <c r="BM38" s="1557">
        <f>DRE!BK42</f>
        <v>0</v>
      </c>
      <c r="BN38" s="1557">
        <f>DRE!BL42</f>
        <v>0</v>
      </c>
      <c r="BO38" s="1557">
        <f>DRE!BM42</f>
        <v>0</v>
      </c>
      <c r="BP38" s="1557">
        <f>DRE!BN42</f>
        <v>0</v>
      </c>
      <c r="BQ38" s="1152"/>
      <c r="BR38" s="778">
        <f t="shared" si="48"/>
        <v>0</v>
      </c>
      <c r="BS38" s="778">
        <f t="shared" si="48"/>
        <v>0</v>
      </c>
      <c r="BT38" s="778">
        <f t="shared" si="48"/>
        <v>0</v>
      </c>
      <c r="BU38" s="778">
        <f t="shared" si="48"/>
        <v>0</v>
      </c>
      <c r="BV38" s="778">
        <f t="shared" si="48"/>
        <v>0</v>
      </c>
      <c r="BW38" s="88"/>
      <c r="BX38" s="779">
        <f t="shared" si="49"/>
        <v>0</v>
      </c>
      <c r="BY38" s="115"/>
      <c r="BZ38" s="115"/>
      <c r="CA38" s="115"/>
      <c r="CB38" s="1600" t="e">
        <f t="shared" si="15"/>
        <v>#DIV/0!</v>
      </c>
      <c r="CC38" s="1600" t="e">
        <f t="shared" si="44"/>
        <v>#DIV/0!</v>
      </c>
      <c r="CD38" s="1600" t="e">
        <f t="shared" si="45"/>
        <v>#DIV/0!</v>
      </c>
      <c r="CE38" s="1600" t="e">
        <f t="shared" si="46"/>
        <v>#DIV/0!</v>
      </c>
      <c r="CF38" s="1600" t="e">
        <f t="shared" si="47"/>
        <v>#DIV/0!</v>
      </c>
      <c r="CG38" s="88"/>
      <c r="CH38" s="177">
        <f>BX38/BX5</f>
        <v>0</v>
      </c>
    </row>
    <row r="39" spans="1:86" s="112" customFormat="1" ht="20.100000000000001" hidden="1" customHeight="1" outlineLevel="1" x14ac:dyDescent="0.3">
      <c r="A39" s="108">
        <f>F39*AVERAGE(DRE!H43:S43)/AVERAGE(DRE!$H$70:$S$70)</f>
        <v>0</v>
      </c>
      <c r="B39" s="773" t="str">
        <f>DRE!B43</f>
        <v>Gás</v>
      </c>
      <c r="C39" s="774"/>
      <c r="D39" s="774"/>
      <c r="E39" s="774"/>
      <c r="F39" s="788">
        <f>Legenda!$F$33</f>
        <v>0</v>
      </c>
      <c r="G39" s="789" t="s">
        <v>15</v>
      </c>
      <c r="H39" s="905"/>
      <c r="I39" s="1553">
        <f>DRE!H43</f>
        <v>0</v>
      </c>
      <c r="J39" s="1557">
        <f>DRE!H43</f>
        <v>0</v>
      </c>
      <c r="K39" s="1557">
        <f>DRE!I43</f>
        <v>0</v>
      </c>
      <c r="L39" s="1557">
        <f>DRE!J43</f>
        <v>0</v>
      </c>
      <c r="M39" s="1557">
        <f>DRE!K43</f>
        <v>0</v>
      </c>
      <c r="N39" s="1557">
        <f>DRE!L43</f>
        <v>0</v>
      </c>
      <c r="O39" s="1557">
        <f>DRE!M43</f>
        <v>0</v>
      </c>
      <c r="P39" s="1557">
        <f>DRE!N43</f>
        <v>0</v>
      </c>
      <c r="Q39" s="1557">
        <f>DRE!O43</f>
        <v>0</v>
      </c>
      <c r="R39" s="1557">
        <f>DRE!P43</f>
        <v>0</v>
      </c>
      <c r="S39" s="1557">
        <f>DRE!Q43</f>
        <v>0</v>
      </c>
      <c r="T39" s="1557">
        <f>DRE!R43</f>
        <v>0</v>
      </c>
      <c r="U39" s="1557">
        <f>DRE!S43</f>
        <v>0</v>
      </c>
      <c r="V39" s="1557">
        <f>DRE!T43</f>
        <v>0</v>
      </c>
      <c r="W39" s="1557">
        <f>DRE!U43</f>
        <v>0</v>
      </c>
      <c r="X39" s="1557">
        <f>DRE!V43</f>
        <v>0</v>
      </c>
      <c r="Y39" s="1557">
        <f>DRE!W43</f>
        <v>0</v>
      </c>
      <c r="Z39" s="1557">
        <f>DRE!X43</f>
        <v>0</v>
      </c>
      <c r="AA39" s="1557">
        <f>DRE!Y43</f>
        <v>0</v>
      </c>
      <c r="AB39" s="1557">
        <f>DRE!Z43</f>
        <v>0</v>
      </c>
      <c r="AC39" s="1557">
        <f>DRE!AA43</f>
        <v>0</v>
      </c>
      <c r="AD39" s="1557">
        <f>DRE!AB43</f>
        <v>0</v>
      </c>
      <c r="AE39" s="1557">
        <f>DRE!AC43</f>
        <v>0</v>
      </c>
      <c r="AF39" s="1557">
        <f>DRE!AD43</f>
        <v>0</v>
      </c>
      <c r="AG39" s="1557">
        <f>DRE!AE43</f>
        <v>0</v>
      </c>
      <c r="AH39" s="1557">
        <f>DRE!AF43</f>
        <v>0</v>
      </c>
      <c r="AI39" s="1557">
        <f>DRE!AG43</f>
        <v>0</v>
      </c>
      <c r="AJ39" s="1557">
        <f>DRE!AH43</f>
        <v>0</v>
      </c>
      <c r="AK39" s="1557">
        <f>DRE!AI43</f>
        <v>0</v>
      </c>
      <c r="AL39" s="1557">
        <f>DRE!AJ43</f>
        <v>0</v>
      </c>
      <c r="AM39" s="1557">
        <f>DRE!AK43</f>
        <v>0</v>
      </c>
      <c r="AN39" s="1557">
        <f>DRE!AL43</f>
        <v>0</v>
      </c>
      <c r="AO39" s="1557">
        <f>DRE!AM43</f>
        <v>0</v>
      </c>
      <c r="AP39" s="1557">
        <f>DRE!AN43</f>
        <v>0</v>
      </c>
      <c r="AQ39" s="1557">
        <f>DRE!AO43</f>
        <v>0</v>
      </c>
      <c r="AR39" s="1557">
        <f>DRE!AP43</f>
        <v>0</v>
      </c>
      <c r="AS39" s="1557">
        <f>DRE!AQ43</f>
        <v>0</v>
      </c>
      <c r="AT39" s="1557">
        <f>DRE!AR43</f>
        <v>0</v>
      </c>
      <c r="AU39" s="1557">
        <f>DRE!AS43</f>
        <v>0</v>
      </c>
      <c r="AV39" s="1557">
        <f>DRE!AT43</f>
        <v>0</v>
      </c>
      <c r="AW39" s="1557">
        <f>DRE!AU43</f>
        <v>0</v>
      </c>
      <c r="AX39" s="1557">
        <f>DRE!AV43</f>
        <v>0</v>
      </c>
      <c r="AY39" s="1557">
        <f>DRE!AW43</f>
        <v>0</v>
      </c>
      <c r="AZ39" s="1557">
        <f>DRE!AX43</f>
        <v>0</v>
      </c>
      <c r="BA39" s="1557">
        <f>DRE!AY43</f>
        <v>0</v>
      </c>
      <c r="BB39" s="1557">
        <f>DRE!AZ43</f>
        <v>0</v>
      </c>
      <c r="BC39" s="1557">
        <f>DRE!BA43</f>
        <v>0</v>
      </c>
      <c r="BD39" s="1557">
        <f>DRE!BB43</f>
        <v>0</v>
      </c>
      <c r="BE39" s="1557">
        <f>DRE!BC43</f>
        <v>0</v>
      </c>
      <c r="BF39" s="1557">
        <f>DRE!BD43</f>
        <v>0</v>
      </c>
      <c r="BG39" s="1557">
        <f>DRE!BE43</f>
        <v>0</v>
      </c>
      <c r="BH39" s="1557">
        <f>DRE!BF43</f>
        <v>0</v>
      </c>
      <c r="BI39" s="1557">
        <f>DRE!BG43</f>
        <v>0</v>
      </c>
      <c r="BJ39" s="1557">
        <f>DRE!BH43</f>
        <v>0</v>
      </c>
      <c r="BK39" s="1557">
        <f>DRE!BI43</f>
        <v>0</v>
      </c>
      <c r="BL39" s="1557">
        <f>DRE!BJ43</f>
        <v>0</v>
      </c>
      <c r="BM39" s="1557">
        <f>DRE!BK43</f>
        <v>0</v>
      </c>
      <c r="BN39" s="1557">
        <f>DRE!BL43</f>
        <v>0</v>
      </c>
      <c r="BO39" s="1557">
        <f>DRE!BM43</f>
        <v>0</v>
      </c>
      <c r="BP39" s="1557">
        <f>DRE!BN43</f>
        <v>0</v>
      </c>
      <c r="BQ39" s="1152"/>
      <c r="BR39" s="778">
        <f t="shared" si="48"/>
        <v>0</v>
      </c>
      <c r="BS39" s="778">
        <f t="shared" si="48"/>
        <v>0</v>
      </c>
      <c r="BT39" s="778">
        <f t="shared" si="48"/>
        <v>0</v>
      </c>
      <c r="BU39" s="778">
        <f t="shared" si="48"/>
        <v>0</v>
      </c>
      <c r="BV39" s="778">
        <f t="shared" si="48"/>
        <v>0</v>
      </c>
      <c r="BW39" s="88"/>
      <c r="BX39" s="779">
        <f t="shared" si="49"/>
        <v>0</v>
      </c>
      <c r="BY39" s="115"/>
      <c r="BZ39" s="115"/>
      <c r="CA39" s="115"/>
      <c r="CB39" s="1600">
        <f>IF(BR39=0,0,BR39/SUM($BR39,$BS39,$BT39,$BU39,$BV39))</f>
        <v>0</v>
      </c>
      <c r="CC39" s="1600">
        <f t="shared" ref="CC39:CF39" si="51">IF(BS39=0,0,BS39/SUM($BR39,$BS39,$BT39,$BU39,$BV39))</f>
        <v>0</v>
      </c>
      <c r="CD39" s="1600">
        <f t="shared" si="51"/>
        <v>0</v>
      </c>
      <c r="CE39" s="1600">
        <f t="shared" si="51"/>
        <v>0</v>
      </c>
      <c r="CF39" s="1600">
        <f t="shared" si="51"/>
        <v>0</v>
      </c>
      <c r="CG39" s="88"/>
      <c r="CH39" s="177">
        <f>BX39/BX5</f>
        <v>0</v>
      </c>
    </row>
    <row r="40" spans="1:86" s="112" customFormat="1" ht="20.100000000000001" hidden="1" customHeight="1" outlineLevel="1" x14ac:dyDescent="0.3">
      <c r="A40" s="108">
        <f>F40*AVERAGE(DRE!H44:S44)/AVERAGE(DRE!$H$70:$S$70)</f>
        <v>0</v>
      </c>
      <c r="B40" s="773" t="str">
        <f>DRE!B44</f>
        <v>Telefone - Celular</v>
      </c>
      <c r="C40" s="774"/>
      <c r="D40" s="774"/>
      <c r="E40" s="774"/>
      <c r="F40" s="788">
        <f>Legenda!$F$33</f>
        <v>0</v>
      </c>
      <c r="G40" s="789" t="s">
        <v>15</v>
      </c>
      <c r="H40" s="905"/>
      <c r="I40" s="1553">
        <f>DRE!H44</f>
        <v>0</v>
      </c>
      <c r="J40" s="1557">
        <f>DRE!H44</f>
        <v>0</v>
      </c>
      <c r="K40" s="1557">
        <f>DRE!I44</f>
        <v>0</v>
      </c>
      <c r="L40" s="1557">
        <f>DRE!J44</f>
        <v>0</v>
      </c>
      <c r="M40" s="1557">
        <f>DRE!K44</f>
        <v>0</v>
      </c>
      <c r="N40" s="1557">
        <f>DRE!L44</f>
        <v>0</v>
      </c>
      <c r="O40" s="1557">
        <f>DRE!M44</f>
        <v>0</v>
      </c>
      <c r="P40" s="1557">
        <f>DRE!N44</f>
        <v>0</v>
      </c>
      <c r="Q40" s="1557">
        <f>DRE!O44</f>
        <v>0</v>
      </c>
      <c r="R40" s="1557">
        <f>DRE!P44</f>
        <v>0</v>
      </c>
      <c r="S40" s="1557">
        <f>DRE!Q44</f>
        <v>0</v>
      </c>
      <c r="T40" s="1557">
        <f>DRE!R44</f>
        <v>0</v>
      </c>
      <c r="U40" s="1557">
        <f>DRE!S44</f>
        <v>0</v>
      </c>
      <c r="V40" s="1557">
        <f>DRE!T44</f>
        <v>0</v>
      </c>
      <c r="W40" s="1557">
        <f>DRE!U44</f>
        <v>0</v>
      </c>
      <c r="X40" s="1557">
        <f>DRE!V44</f>
        <v>0</v>
      </c>
      <c r="Y40" s="1557">
        <f>DRE!W44</f>
        <v>0</v>
      </c>
      <c r="Z40" s="1557">
        <f>DRE!X44</f>
        <v>0</v>
      </c>
      <c r="AA40" s="1557">
        <f>DRE!Y44</f>
        <v>0</v>
      </c>
      <c r="AB40" s="1557">
        <f>DRE!Z44</f>
        <v>0</v>
      </c>
      <c r="AC40" s="1557">
        <f>DRE!AA44</f>
        <v>0</v>
      </c>
      <c r="AD40" s="1557">
        <f>DRE!AB44</f>
        <v>0</v>
      </c>
      <c r="AE40" s="1557">
        <f>DRE!AC44</f>
        <v>0</v>
      </c>
      <c r="AF40" s="1557">
        <f>DRE!AD44</f>
        <v>0</v>
      </c>
      <c r="AG40" s="1557">
        <f>DRE!AE44</f>
        <v>0</v>
      </c>
      <c r="AH40" s="1557">
        <f>DRE!AF44</f>
        <v>0</v>
      </c>
      <c r="AI40" s="1557">
        <f>DRE!AG44</f>
        <v>0</v>
      </c>
      <c r="AJ40" s="1557">
        <f>DRE!AH44</f>
        <v>0</v>
      </c>
      <c r="AK40" s="1557">
        <f>DRE!AI44</f>
        <v>0</v>
      </c>
      <c r="AL40" s="1557">
        <f>DRE!AJ44</f>
        <v>0</v>
      </c>
      <c r="AM40" s="1557">
        <f>DRE!AK44</f>
        <v>0</v>
      </c>
      <c r="AN40" s="1557">
        <f>DRE!AL44</f>
        <v>0</v>
      </c>
      <c r="AO40" s="1557">
        <f>DRE!AM44</f>
        <v>0</v>
      </c>
      <c r="AP40" s="1557">
        <f>DRE!AN44</f>
        <v>0</v>
      </c>
      <c r="AQ40" s="1557">
        <f>DRE!AO44</f>
        <v>0</v>
      </c>
      <c r="AR40" s="1557">
        <f>DRE!AP44</f>
        <v>0</v>
      </c>
      <c r="AS40" s="1557">
        <f>DRE!AQ44</f>
        <v>0</v>
      </c>
      <c r="AT40" s="1557">
        <f>DRE!AR44</f>
        <v>0</v>
      </c>
      <c r="AU40" s="1557">
        <f>DRE!AS44</f>
        <v>0</v>
      </c>
      <c r="AV40" s="1557">
        <f>DRE!AT44</f>
        <v>0</v>
      </c>
      <c r="AW40" s="1557">
        <f>DRE!AU44</f>
        <v>0</v>
      </c>
      <c r="AX40" s="1557">
        <f>DRE!AV44</f>
        <v>0</v>
      </c>
      <c r="AY40" s="1557">
        <f>DRE!AW44</f>
        <v>0</v>
      </c>
      <c r="AZ40" s="1557">
        <f>DRE!AX44</f>
        <v>0</v>
      </c>
      <c r="BA40" s="1557">
        <f>DRE!AY44</f>
        <v>0</v>
      </c>
      <c r="BB40" s="1557">
        <f>DRE!AZ44</f>
        <v>0</v>
      </c>
      <c r="BC40" s="1557">
        <f>DRE!BA44</f>
        <v>0</v>
      </c>
      <c r="BD40" s="1557">
        <f>DRE!BB44</f>
        <v>0</v>
      </c>
      <c r="BE40" s="1557">
        <f>DRE!BC44</f>
        <v>0</v>
      </c>
      <c r="BF40" s="1557">
        <f>DRE!BD44</f>
        <v>0</v>
      </c>
      <c r="BG40" s="1557">
        <f>DRE!BE44</f>
        <v>0</v>
      </c>
      <c r="BH40" s="1557">
        <f>DRE!BF44</f>
        <v>0</v>
      </c>
      <c r="BI40" s="1557">
        <f>DRE!BG44</f>
        <v>0</v>
      </c>
      <c r="BJ40" s="1557">
        <f>DRE!BH44</f>
        <v>0</v>
      </c>
      <c r="BK40" s="1557">
        <f>DRE!BI44</f>
        <v>0</v>
      </c>
      <c r="BL40" s="1557">
        <f>DRE!BJ44</f>
        <v>0</v>
      </c>
      <c r="BM40" s="1557">
        <f>DRE!BK44</f>
        <v>0</v>
      </c>
      <c r="BN40" s="1557">
        <f>DRE!BL44</f>
        <v>0</v>
      </c>
      <c r="BO40" s="1557">
        <f>DRE!BM44</f>
        <v>0</v>
      </c>
      <c r="BP40" s="1557">
        <f>DRE!BN44</f>
        <v>0</v>
      </c>
      <c r="BQ40" s="1152"/>
      <c r="BR40" s="778">
        <f t="shared" si="48"/>
        <v>0</v>
      </c>
      <c r="BS40" s="778">
        <f t="shared" si="48"/>
        <v>0</v>
      </c>
      <c r="BT40" s="778">
        <f t="shared" si="48"/>
        <v>0</v>
      </c>
      <c r="BU40" s="778">
        <f t="shared" si="48"/>
        <v>0</v>
      </c>
      <c r="BV40" s="778">
        <f t="shared" si="48"/>
        <v>0</v>
      </c>
      <c r="BW40" s="88"/>
      <c r="BX40" s="779">
        <f t="shared" si="49"/>
        <v>0</v>
      </c>
      <c r="BY40" s="115"/>
      <c r="BZ40" s="115"/>
      <c r="CA40" s="115"/>
      <c r="CB40" s="1600" t="e">
        <f t="shared" si="15"/>
        <v>#DIV/0!</v>
      </c>
      <c r="CC40" s="1600" t="e">
        <f t="shared" si="44"/>
        <v>#DIV/0!</v>
      </c>
      <c r="CD40" s="1600" t="e">
        <f t="shared" si="45"/>
        <v>#DIV/0!</v>
      </c>
      <c r="CE40" s="1600" t="e">
        <f t="shared" si="46"/>
        <v>#DIV/0!</v>
      </c>
      <c r="CF40" s="1600" t="e">
        <f t="shared" si="47"/>
        <v>#DIV/0!</v>
      </c>
      <c r="CG40" s="88"/>
      <c r="CH40" s="177">
        <f>BX40/BX5</f>
        <v>0</v>
      </c>
    </row>
    <row r="41" spans="1:86" s="112" customFormat="1" ht="20.100000000000001" hidden="1" customHeight="1" outlineLevel="1" x14ac:dyDescent="0.3">
      <c r="A41" s="108">
        <f>F41*AVERAGE(DRE!H45:S45)/AVERAGE(DRE!$H$70:$S$70)</f>
        <v>0</v>
      </c>
      <c r="B41" s="773" t="str">
        <f>DRE!B45</f>
        <v xml:space="preserve">Internet </v>
      </c>
      <c r="C41" s="774"/>
      <c r="D41" s="774"/>
      <c r="E41" s="774"/>
      <c r="F41" s="788">
        <f>Legenda!$F$33</f>
        <v>0</v>
      </c>
      <c r="G41" s="789" t="s">
        <v>15</v>
      </c>
      <c r="H41" s="905"/>
      <c r="I41" s="1553">
        <f>DRE!H45</f>
        <v>0</v>
      </c>
      <c r="J41" s="1557">
        <f>DRE!H45</f>
        <v>0</v>
      </c>
      <c r="K41" s="1557">
        <f>DRE!I45</f>
        <v>130</v>
      </c>
      <c r="L41" s="1557">
        <f>DRE!J45</f>
        <v>130</v>
      </c>
      <c r="M41" s="1557">
        <f>DRE!K45</f>
        <v>130</v>
      </c>
      <c r="N41" s="1557">
        <f>DRE!L45</f>
        <v>130</v>
      </c>
      <c r="O41" s="1557">
        <f>DRE!M45</f>
        <v>130</v>
      </c>
      <c r="P41" s="1557">
        <f>DRE!N45</f>
        <v>130</v>
      </c>
      <c r="Q41" s="1557">
        <f>DRE!O45</f>
        <v>130</v>
      </c>
      <c r="R41" s="1557">
        <f>DRE!P45</f>
        <v>130</v>
      </c>
      <c r="S41" s="1557">
        <f>DRE!Q45</f>
        <v>130</v>
      </c>
      <c r="T41" s="1557">
        <f>DRE!R45</f>
        <v>130</v>
      </c>
      <c r="U41" s="1557">
        <f>DRE!S45</f>
        <v>130</v>
      </c>
      <c r="V41" s="1557">
        <f>DRE!T45</f>
        <v>130</v>
      </c>
      <c r="W41" s="1557">
        <f>DRE!U45</f>
        <v>130</v>
      </c>
      <c r="X41" s="1557">
        <f>DRE!V45</f>
        <v>130</v>
      </c>
      <c r="Y41" s="1557">
        <f>DRE!W45</f>
        <v>130</v>
      </c>
      <c r="Z41" s="1557">
        <f>DRE!X45</f>
        <v>130</v>
      </c>
      <c r="AA41" s="1557">
        <f>DRE!Y45</f>
        <v>130</v>
      </c>
      <c r="AB41" s="1557">
        <f>DRE!Z45</f>
        <v>130</v>
      </c>
      <c r="AC41" s="1557">
        <f>DRE!AA45</f>
        <v>130</v>
      </c>
      <c r="AD41" s="1557">
        <f>DRE!AB45</f>
        <v>130</v>
      </c>
      <c r="AE41" s="1557">
        <f>DRE!AC45</f>
        <v>130</v>
      </c>
      <c r="AF41" s="1557">
        <f>DRE!AD45</f>
        <v>130</v>
      </c>
      <c r="AG41" s="1557">
        <f>DRE!AE45</f>
        <v>130</v>
      </c>
      <c r="AH41" s="1557">
        <f>DRE!AF45</f>
        <v>130</v>
      </c>
      <c r="AI41" s="1557">
        <f>DRE!AG45</f>
        <v>130</v>
      </c>
      <c r="AJ41" s="1557">
        <f>DRE!AH45</f>
        <v>130</v>
      </c>
      <c r="AK41" s="1557">
        <f>DRE!AI45</f>
        <v>130</v>
      </c>
      <c r="AL41" s="1557">
        <f>DRE!AJ45</f>
        <v>130</v>
      </c>
      <c r="AM41" s="1557">
        <f>DRE!AK45</f>
        <v>130</v>
      </c>
      <c r="AN41" s="1557">
        <f>DRE!AL45</f>
        <v>130</v>
      </c>
      <c r="AO41" s="1557">
        <f>DRE!AM45</f>
        <v>130</v>
      </c>
      <c r="AP41" s="1557">
        <f>DRE!AN45</f>
        <v>130</v>
      </c>
      <c r="AQ41" s="1557">
        <f>DRE!AO45</f>
        <v>130</v>
      </c>
      <c r="AR41" s="1557">
        <f>DRE!AP45</f>
        <v>130</v>
      </c>
      <c r="AS41" s="1557">
        <f>DRE!AQ45</f>
        <v>130</v>
      </c>
      <c r="AT41" s="1557">
        <f>DRE!AR45</f>
        <v>130</v>
      </c>
      <c r="AU41" s="1557">
        <f>DRE!AS45</f>
        <v>130</v>
      </c>
      <c r="AV41" s="1557">
        <f>DRE!AT45</f>
        <v>130</v>
      </c>
      <c r="AW41" s="1557">
        <f>DRE!AU45</f>
        <v>130</v>
      </c>
      <c r="AX41" s="1557">
        <f>DRE!AV45</f>
        <v>130</v>
      </c>
      <c r="AY41" s="1557">
        <f>DRE!AW45</f>
        <v>130</v>
      </c>
      <c r="AZ41" s="1557">
        <f>DRE!AX45</f>
        <v>130</v>
      </c>
      <c r="BA41" s="1557">
        <f>DRE!AY45</f>
        <v>130</v>
      </c>
      <c r="BB41" s="1557">
        <f>DRE!AZ45</f>
        <v>130</v>
      </c>
      <c r="BC41" s="1557">
        <f>DRE!BA45</f>
        <v>130</v>
      </c>
      <c r="BD41" s="1557">
        <f>DRE!BB45</f>
        <v>130</v>
      </c>
      <c r="BE41" s="1557">
        <f>DRE!BC45</f>
        <v>130</v>
      </c>
      <c r="BF41" s="1557">
        <f>DRE!BD45</f>
        <v>130</v>
      </c>
      <c r="BG41" s="1557">
        <f>DRE!BE45</f>
        <v>130</v>
      </c>
      <c r="BH41" s="1557">
        <f>DRE!BF45</f>
        <v>130</v>
      </c>
      <c r="BI41" s="1557">
        <f>DRE!BG45</f>
        <v>130</v>
      </c>
      <c r="BJ41" s="1557">
        <f>DRE!BH45</f>
        <v>130</v>
      </c>
      <c r="BK41" s="1557">
        <f>DRE!BI45</f>
        <v>130</v>
      </c>
      <c r="BL41" s="1557">
        <f>DRE!BJ45</f>
        <v>130</v>
      </c>
      <c r="BM41" s="1557">
        <f>DRE!BK45</f>
        <v>130</v>
      </c>
      <c r="BN41" s="1557">
        <f>DRE!BL45</f>
        <v>130</v>
      </c>
      <c r="BO41" s="1557">
        <f>DRE!BM45</f>
        <v>130</v>
      </c>
      <c r="BP41" s="1557">
        <f>DRE!BN45</f>
        <v>130</v>
      </c>
      <c r="BQ41" s="1152"/>
      <c r="BR41" s="778">
        <f t="shared" si="48"/>
        <v>1300</v>
      </c>
      <c r="BS41" s="778">
        <f t="shared" si="48"/>
        <v>1560</v>
      </c>
      <c r="BT41" s="778">
        <f t="shared" si="48"/>
        <v>1560</v>
      </c>
      <c r="BU41" s="778">
        <f t="shared" si="48"/>
        <v>1560</v>
      </c>
      <c r="BV41" s="778">
        <f t="shared" si="48"/>
        <v>1560</v>
      </c>
      <c r="BX41" s="779">
        <f t="shared" si="49"/>
        <v>1495</v>
      </c>
      <c r="BY41" s="115"/>
      <c r="BZ41" s="115"/>
      <c r="CA41" s="115"/>
      <c r="CB41" s="1600">
        <f t="shared" si="15"/>
        <v>0.17241379310344829</v>
      </c>
      <c r="CC41" s="1600">
        <f t="shared" si="44"/>
        <v>0.20689655172413793</v>
      </c>
      <c r="CD41" s="1600">
        <f t="shared" si="45"/>
        <v>0.20689655172413793</v>
      </c>
      <c r="CE41" s="1600">
        <f t="shared" si="46"/>
        <v>0.20689655172413793</v>
      </c>
      <c r="CF41" s="1600">
        <f t="shared" si="47"/>
        <v>0.20689655172413793</v>
      </c>
      <c r="CH41" s="177">
        <f>BX41/BX5</f>
        <v>1.4420831699402965E-3</v>
      </c>
    </row>
    <row r="42" spans="1:86" s="112" customFormat="1" ht="20.100000000000001" hidden="1" customHeight="1" outlineLevel="1" x14ac:dyDescent="0.3">
      <c r="A42" s="108"/>
      <c r="B42" s="772" t="str">
        <f>DRE!B46</f>
        <v>Serviços Terceirizados</v>
      </c>
      <c r="C42" s="774"/>
      <c r="D42" s="774"/>
      <c r="E42" s="774"/>
      <c r="F42" s="774"/>
      <c r="G42" s="775"/>
      <c r="H42" s="905"/>
      <c r="I42" s="1553">
        <f>DRE!H46</f>
        <v>0</v>
      </c>
      <c r="J42" s="1557">
        <f>DRE!H46</f>
        <v>0</v>
      </c>
      <c r="K42" s="1557">
        <f>DRE!I46</f>
        <v>0</v>
      </c>
      <c r="L42" s="1557">
        <f>DRE!J46</f>
        <v>0</v>
      </c>
      <c r="M42" s="1557">
        <f>DRE!K46</f>
        <v>0</v>
      </c>
      <c r="N42" s="1557">
        <f>DRE!L46</f>
        <v>0</v>
      </c>
      <c r="O42" s="1557">
        <f>DRE!M46</f>
        <v>0</v>
      </c>
      <c r="P42" s="1557">
        <f>DRE!N46</f>
        <v>0</v>
      </c>
      <c r="Q42" s="1557">
        <f>DRE!O46</f>
        <v>0</v>
      </c>
      <c r="R42" s="1557">
        <f>DRE!P46</f>
        <v>0</v>
      </c>
      <c r="S42" s="1557">
        <f>DRE!Q46</f>
        <v>0</v>
      </c>
      <c r="T42" s="1557">
        <f>DRE!R46</f>
        <v>0</v>
      </c>
      <c r="U42" s="1557">
        <f>DRE!S46</f>
        <v>0</v>
      </c>
      <c r="V42" s="1557">
        <f>DRE!T46</f>
        <v>0</v>
      </c>
      <c r="W42" s="1557">
        <f>DRE!U46</f>
        <v>0</v>
      </c>
      <c r="X42" s="1557">
        <f>DRE!V46</f>
        <v>0</v>
      </c>
      <c r="Y42" s="1557">
        <f>DRE!W46</f>
        <v>0</v>
      </c>
      <c r="Z42" s="1557">
        <f>DRE!X46</f>
        <v>0</v>
      </c>
      <c r="AA42" s="1557">
        <f>DRE!Y46</f>
        <v>0</v>
      </c>
      <c r="AB42" s="1557">
        <f>DRE!Z46</f>
        <v>0</v>
      </c>
      <c r="AC42" s="1557">
        <f>DRE!AA46</f>
        <v>0</v>
      </c>
      <c r="AD42" s="1557">
        <f>DRE!AB46</f>
        <v>0</v>
      </c>
      <c r="AE42" s="1557">
        <f>DRE!AC46</f>
        <v>0</v>
      </c>
      <c r="AF42" s="1557">
        <f>DRE!AD46</f>
        <v>0</v>
      </c>
      <c r="AG42" s="1557">
        <f>DRE!AE46</f>
        <v>0</v>
      </c>
      <c r="AH42" s="1557">
        <f>DRE!AF46</f>
        <v>0</v>
      </c>
      <c r="AI42" s="1557">
        <f>DRE!AG46</f>
        <v>0</v>
      </c>
      <c r="AJ42" s="1557">
        <f>DRE!AH46</f>
        <v>0</v>
      </c>
      <c r="AK42" s="1557">
        <f>DRE!AI46</f>
        <v>0</v>
      </c>
      <c r="AL42" s="1557">
        <f>DRE!AJ46</f>
        <v>0</v>
      </c>
      <c r="AM42" s="1557">
        <f>DRE!AK46</f>
        <v>0</v>
      </c>
      <c r="AN42" s="1557">
        <f>DRE!AL46</f>
        <v>0</v>
      </c>
      <c r="AO42" s="1557">
        <f>DRE!AM46</f>
        <v>0</v>
      </c>
      <c r="AP42" s="1557">
        <f>DRE!AN46</f>
        <v>0</v>
      </c>
      <c r="AQ42" s="1557">
        <f>DRE!AO46</f>
        <v>0</v>
      </c>
      <c r="AR42" s="1557">
        <f>DRE!AP46</f>
        <v>0</v>
      </c>
      <c r="AS42" s="1557">
        <f>DRE!AQ46</f>
        <v>0</v>
      </c>
      <c r="AT42" s="1557">
        <f>DRE!AR46</f>
        <v>0</v>
      </c>
      <c r="AU42" s="1557">
        <f>DRE!AS46</f>
        <v>0</v>
      </c>
      <c r="AV42" s="1557">
        <f>DRE!AT46</f>
        <v>0</v>
      </c>
      <c r="AW42" s="1557">
        <f>DRE!AU46</f>
        <v>0</v>
      </c>
      <c r="AX42" s="1557">
        <f>DRE!AV46</f>
        <v>0</v>
      </c>
      <c r="AY42" s="1557">
        <f>DRE!AW46</f>
        <v>0</v>
      </c>
      <c r="AZ42" s="1557">
        <f>DRE!AX46</f>
        <v>0</v>
      </c>
      <c r="BA42" s="1557">
        <f>DRE!AY46</f>
        <v>0</v>
      </c>
      <c r="BB42" s="1557">
        <f>DRE!AZ46</f>
        <v>0</v>
      </c>
      <c r="BC42" s="1557">
        <f>DRE!BA46</f>
        <v>0</v>
      </c>
      <c r="BD42" s="1557">
        <f>DRE!BB46</f>
        <v>0</v>
      </c>
      <c r="BE42" s="1557">
        <f>DRE!BC46</f>
        <v>0</v>
      </c>
      <c r="BF42" s="1557">
        <f>DRE!BD46</f>
        <v>0</v>
      </c>
      <c r="BG42" s="1557">
        <f>DRE!BE46</f>
        <v>0</v>
      </c>
      <c r="BH42" s="1557">
        <f>DRE!BF46</f>
        <v>0</v>
      </c>
      <c r="BI42" s="1557">
        <f>DRE!BG46</f>
        <v>0</v>
      </c>
      <c r="BJ42" s="1557">
        <f>DRE!BH46</f>
        <v>0</v>
      </c>
      <c r="BK42" s="1557">
        <f>DRE!BI46</f>
        <v>0</v>
      </c>
      <c r="BL42" s="1557">
        <f>DRE!BJ46</f>
        <v>0</v>
      </c>
      <c r="BM42" s="1557">
        <f>DRE!BK46</f>
        <v>0</v>
      </c>
      <c r="BN42" s="1557">
        <f>DRE!BL46</f>
        <v>0</v>
      </c>
      <c r="BO42" s="1557">
        <f>DRE!BM46</f>
        <v>0</v>
      </c>
      <c r="BP42" s="1557">
        <f>DRE!BN46</f>
        <v>0</v>
      </c>
      <c r="BQ42" s="1152"/>
      <c r="BR42" s="778">
        <f t="shared" si="48"/>
        <v>0</v>
      </c>
      <c r="BS42" s="778">
        <f t="shared" si="48"/>
        <v>0</v>
      </c>
      <c r="BT42" s="778">
        <f t="shared" si="48"/>
        <v>0</v>
      </c>
      <c r="BU42" s="778">
        <f t="shared" si="48"/>
        <v>0</v>
      </c>
      <c r="BV42" s="778">
        <f t="shared" si="48"/>
        <v>0</v>
      </c>
      <c r="BW42" s="88"/>
      <c r="BX42" s="779">
        <f t="shared" si="49"/>
        <v>0</v>
      </c>
      <c r="BY42" s="115"/>
      <c r="BZ42" s="115"/>
      <c r="CA42" s="115"/>
      <c r="CB42" s="1600" t="e">
        <f t="shared" si="15"/>
        <v>#DIV/0!</v>
      </c>
      <c r="CC42" s="1600" t="e">
        <f t="shared" si="44"/>
        <v>#DIV/0!</v>
      </c>
      <c r="CD42" s="1600" t="e">
        <f t="shared" si="45"/>
        <v>#DIV/0!</v>
      </c>
      <c r="CE42" s="1600" t="e">
        <f t="shared" si="46"/>
        <v>#DIV/0!</v>
      </c>
      <c r="CF42" s="1600" t="e">
        <f t="shared" si="47"/>
        <v>#DIV/0!</v>
      </c>
      <c r="CG42" s="88"/>
      <c r="CH42" s="177"/>
    </row>
    <row r="43" spans="1:86" s="112" customFormat="1" ht="20.100000000000001" hidden="1" customHeight="1" outlineLevel="1" x14ac:dyDescent="0.3">
      <c r="A43" s="108">
        <f>F43*AVERAGE(DRE!H47:S47)/AVERAGE(DRE!$H$70:$S$70)</f>
        <v>0</v>
      </c>
      <c r="B43" s="780" t="str">
        <f>DRE!B47</f>
        <v xml:space="preserve">Manutenção Software </v>
      </c>
      <c r="C43" s="774"/>
      <c r="D43" s="774"/>
      <c r="E43" s="774"/>
      <c r="F43" s="788">
        <f>Legenda!$F$33</f>
        <v>0</v>
      </c>
      <c r="G43" s="789" t="s">
        <v>15</v>
      </c>
      <c r="H43" s="905"/>
      <c r="I43" s="1553">
        <f>DRE!H47</f>
        <v>0</v>
      </c>
      <c r="J43" s="1557">
        <f>DRE!H47</f>
        <v>0</v>
      </c>
      <c r="K43" s="1557">
        <f>DRE!I47</f>
        <v>500</v>
      </c>
      <c r="L43" s="1557">
        <f>DRE!J47</f>
        <v>500</v>
      </c>
      <c r="M43" s="1557">
        <f>DRE!K47</f>
        <v>500</v>
      </c>
      <c r="N43" s="1557">
        <f>DRE!L47</f>
        <v>500</v>
      </c>
      <c r="O43" s="1557">
        <f>DRE!M47</f>
        <v>500</v>
      </c>
      <c r="P43" s="1557">
        <f>DRE!N47</f>
        <v>500</v>
      </c>
      <c r="Q43" s="1557">
        <f>DRE!O47</f>
        <v>500</v>
      </c>
      <c r="R43" s="1557">
        <f>DRE!P47</f>
        <v>500</v>
      </c>
      <c r="S43" s="1557">
        <f>DRE!Q47</f>
        <v>500</v>
      </c>
      <c r="T43" s="1557">
        <f>DRE!R47</f>
        <v>500</v>
      </c>
      <c r="U43" s="1557">
        <f>DRE!S47</f>
        <v>500</v>
      </c>
      <c r="V43" s="1557">
        <f>DRE!T47</f>
        <v>500</v>
      </c>
      <c r="W43" s="1557">
        <f>DRE!U47</f>
        <v>500</v>
      </c>
      <c r="X43" s="1557">
        <f>DRE!V47</f>
        <v>500</v>
      </c>
      <c r="Y43" s="1557">
        <f>DRE!W47</f>
        <v>500</v>
      </c>
      <c r="Z43" s="1557">
        <f>DRE!X47</f>
        <v>500</v>
      </c>
      <c r="AA43" s="1557">
        <f>DRE!Y47</f>
        <v>500</v>
      </c>
      <c r="AB43" s="1557">
        <f>DRE!Z47</f>
        <v>500</v>
      </c>
      <c r="AC43" s="1557">
        <f>DRE!AA47</f>
        <v>500</v>
      </c>
      <c r="AD43" s="1557">
        <f>DRE!AB47</f>
        <v>500</v>
      </c>
      <c r="AE43" s="1557">
        <f>DRE!AC47</f>
        <v>500</v>
      </c>
      <c r="AF43" s="1557">
        <f>DRE!AD47</f>
        <v>500</v>
      </c>
      <c r="AG43" s="1557">
        <f>DRE!AE47</f>
        <v>500</v>
      </c>
      <c r="AH43" s="1557">
        <f>DRE!AF47</f>
        <v>500</v>
      </c>
      <c r="AI43" s="1557">
        <f>DRE!AG47</f>
        <v>500</v>
      </c>
      <c r="AJ43" s="1557">
        <f>DRE!AH47</f>
        <v>500</v>
      </c>
      <c r="AK43" s="1557">
        <f>DRE!AI47</f>
        <v>500</v>
      </c>
      <c r="AL43" s="1557">
        <f>DRE!AJ47</f>
        <v>500</v>
      </c>
      <c r="AM43" s="1557">
        <f>DRE!AK47</f>
        <v>500</v>
      </c>
      <c r="AN43" s="1557">
        <f>DRE!AL47</f>
        <v>500</v>
      </c>
      <c r="AO43" s="1557">
        <f>DRE!AM47</f>
        <v>500</v>
      </c>
      <c r="AP43" s="1557">
        <f>DRE!AN47</f>
        <v>500</v>
      </c>
      <c r="AQ43" s="1557">
        <f>DRE!AO47</f>
        <v>500</v>
      </c>
      <c r="AR43" s="1557">
        <f>DRE!AP47</f>
        <v>500</v>
      </c>
      <c r="AS43" s="1557">
        <f>DRE!AQ47</f>
        <v>500</v>
      </c>
      <c r="AT43" s="1557">
        <f>DRE!AR47</f>
        <v>500</v>
      </c>
      <c r="AU43" s="1557">
        <f>DRE!AS47</f>
        <v>500</v>
      </c>
      <c r="AV43" s="1557">
        <f>DRE!AT47</f>
        <v>500</v>
      </c>
      <c r="AW43" s="1557">
        <f>DRE!AU47</f>
        <v>500</v>
      </c>
      <c r="AX43" s="1557">
        <f>DRE!AV47</f>
        <v>500</v>
      </c>
      <c r="AY43" s="1557">
        <f>DRE!AW47</f>
        <v>500</v>
      </c>
      <c r="AZ43" s="1557">
        <f>DRE!AX47</f>
        <v>500</v>
      </c>
      <c r="BA43" s="1557">
        <f>DRE!AY47</f>
        <v>500</v>
      </c>
      <c r="BB43" s="1557">
        <f>DRE!AZ47</f>
        <v>500</v>
      </c>
      <c r="BC43" s="1557">
        <f>DRE!BA47</f>
        <v>500</v>
      </c>
      <c r="BD43" s="1557">
        <f>DRE!BB47</f>
        <v>500</v>
      </c>
      <c r="BE43" s="1557">
        <f>DRE!BC47</f>
        <v>500</v>
      </c>
      <c r="BF43" s="1557">
        <f>DRE!BD47</f>
        <v>500</v>
      </c>
      <c r="BG43" s="1557">
        <f>DRE!BE47</f>
        <v>500</v>
      </c>
      <c r="BH43" s="1557">
        <f>DRE!BF47</f>
        <v>500</v>
      </c>
      <c r="BI43" s="1557">
        <f>DRE!BG47</f>
        <v>500</v>
      </c>
      <c r="BJ43" s="1557">
        <f>DRE!BH47</f>
        <v>500</v>
      </c>
      <c r="BK43" s="1557">
        <f>DRE!BI47</f>
        <v>500</v>
      </c>
      <c r="BL43" s="1557">
        <f>DRE!BJ47</f>
        <v>500</v>
      </c>
      <c r="BM43" s="1557">
        <f>DRE!BK47</f>
        <v>500</v>
      </c>
      <c r="BN43" s="1557">
        <f>DRE!BL47</f>
        <v>500</v>
      </c>
      <c r="BO43" s="1557">
        <f>DRE!BM47</f>
        <v>500</v>
      </c>
      <c r="BP43" s="1557">
        <f>DRE!BN47</f>
        <v>500</v>
      </c>
      <c r="BQ43" s="1152"/>
      <c r="BR43" s="778">
        <f t="shared" ref="BR43:BV53" si="52">SUMIF($I$2:$BP$2,BR$2,$I43:$BP43)</f>
        <v>5000</v>
      </c>
      <c r="BS43" s="778">
        <f t="shared" si="52"/>
        <v>6000</v>
      </c>
      <c r="BT43" s="778">
        <f t="shared" si="52"/>
        <v>6000</v>
      </c>
      <c r="BU43" s="778">
        <f t="shared" si="52"/>
        <v>6000</v>
      </c>
      <c r="BV43" s="778">
        <f t="shared" si="52"/>
        <v>6000</v>
      </c>
      <c r="BW43" s="88"/>
      <c r="BX43" s="779">
        <f t="shared" si="49"/>
        <v>5750</v>
      </c>
      <c r="BY43" s="115"/>
      <c r="BZ43" s="115"/>
      <c r="CA43" s="115"/>
      <c r="CB43" s="1600">
        <f t="shared" si="15"/>
        <v>0.17241379310344829</v>
      </c>
      <c r="CC43" s="1600">
        <f t="shared" si="44"/>
        <v>0.20689655172413793</v>
      </c>
      <c r="CD43" s="1600">
        <f t="shared" si="45"/>
        <v>0.20689655172413793</v>
      </c>
      <c r="CE43" s="1600">
        <f t="shared" si="46"/>
        <v>0.20689655172413793</v>
      </c>
      <c r="CF43" s="1600">
        <f t="shared" si="47"/>
        <v>0.20689655172413793</v>
      </c>
      <c r="CG43" s="88"/>
      <c r="CH43" s="177">
        <f>BX43/BX5</f>
        <v>5.5464737305396025E-3</v>
      </c>
    </row>
    <row r="44" spans="1:86" s="112" customFormat="1" ht="20.100000000000001" hidden="1" customHeight="1" outlineLevel="1" x14ac:dyDescent="0.3">
      <c r="A44" s="108">
        <f>F44*AVERAGE(DRE!H48:S48)/AVERAGE(DRE!$H$70:$S$70)</f>
        <v>0</v>
      </c>
      <c r="B44" s="780" t="str">
        <f>DRE!B48</f>
        <v>Seguro Empresarial / Responsabilidade Civil</v>
      </c>
      <c r="C44" s="774"/>
      <c r="D44" s="774"/>
      <c r="E44" s="774"/>
      <c r="F44" s="788">
        <f>Legenda!$F$33</f>
        <v>0</v>
      </c>
      <c r="G44" s="789" t="s">
        <v>15</v>
      </c>
      <c r="H44" s="905"/>
      <c r="I44" s="1553">
        <f>DRE!H48</f>
        <v>0</v>
      </c>
      <c r="J44" s="1557">
        <f>DRE!H48</f>
        <v>0</v>
      </c>
      <c r="K44" s="1557">
        <f>DRE!I48</f>
        <v>0</v>
      </c>
      <c r="L44" s="1557">
        <f>DRE!J48</f>
        <v>0</v>
      </c>
      <c r="M44" s="1557">
        <f>DRE!K48</f>
        <v>0</v>
      </c>
      <c r="N44" s="1557">
        <f>DRE!L48</f>
        <v>0</v>
      </c>
      <c r="O44" s="1557">
        <f>DRE!M48</f>
        <v>0</v>
      </c>
      <c r="P44" s="1557">
        <f>DRE!N48</f>
        <v>0</v>
      </c>
      <c r="Q44" s="1557">
        <f>DRE!O48</f>
        <v>0</v>
      </c>
      <c r="R44" s="1557">
        <f>DRE!P48</f>
        <v>0</v>
      </c>
      <c r="S44" s="1557">
        <f>DRE!Q48</f>
        <v>0</v>
      </c>
      <c r="T44" s="1557">
        <f>DRE!R48</f>
        <v>0</v>
      </c>
      <c r="U44" s="1557">
        <f>DRE!S48</f>
        <v>0</v>
      </c>
      <c r="V44" s="1557">
        <f>DRE!T48</f>
        <v>0</v>
      </c>
      <c r="W44" s="1557">
        <f>DRE!U48</f>
        <v>0</v>
      </c>
      <c r="X44" s="1557">
        <f>DRE!V48</f>
        <v>0</v>
      </c>
      <c r="Y44" s="1557">
        <f>DRE!W48</f>
        <v>0</v>
      </c>
      <c r="Z44" s="1557">
        <f>DRE!X48</f>
        <v>0</v>
      </c>
      <c r="AA44" s="1557">
        <f>DRE!Y48</f>
        <v>0</v>
      </c>
      <c r="AB44" s="1557">
        <f>DRE!Z48</f>
        <v>0</v>
      </c>
      <c r="AC44" s="1557">
        <f>DRE!AA48</f>
        <v>0</v>
      </c>
      <c r="AD44" s="1557">
        <f>DRE!AB48</f>
        <v>0</v>
      </c>
      <c r="AE44" s="1557">
        <f>DRE!AC48</f>
        <v>0</v>
      </c>
      <c r="AF44" s="1557">
        <f>DRE!AD48</f>
        <v>0</v>
      </c>
      <c r="AG44" s="1557">
        <f>DRE!AE48</f>
        <v>0</v>
      </c>
      <c r="AH44" s="1557">
        <f>DRE!AF48</f>
        <v>0</v>
      </c>
      <c r="AI44" s="1557">
        <f>DRE!AG48</f>
        <v>0</v>
      </c>
      <c r="AJ44" s="1557">
        <f>DRE!AH48</f>
        <v>0</v>
      </c>
      <c r="AK44" s="1557">
        <f>DRE!AI48</f>
        <v>0</v>
      </c>
      <c r="AL44" s="1557">
        <f>DRE!AJ48</f>
        <v>0</v>
      </c>
      <c r="AM44" s="1557">
        <f>DRE!AK48</f>
        <v>0</v>
      </c>
      <c r="AN44" s="1557">
        <f>DRE!AL48</f>
        <v>0</v>
      </c>
      <c r="AO44" s="1557">
        <f>DRE!AM48</f>
        <v>0</v>
      </c>
      <c r="AP44" s="1557">
        <f>DRE!AN48</f>
        <v>0</v>
      </c>
      <c r="AQ44" s="1557">
        <f>DRE!AO48</f>
        <v>0</v>
      </c>
      <c r="AR44" s="1557">
        <f>DRE!AP48</f>
        <v>0</v>
      </c>
      <c r="AS44" s="1557">
        <f>DRE!AQ48</f>
        <v>0</v>
      </c>
      <c r="AT44" s="1557">
        <f>DRE!AR48</f>
        <v>0</v>
      </c>
      <c r="AU44" s="1557">
        <f>DRE!AS48</f>
        <v>0</v>
      </c>
      <c r="AV44" s="1557">
        <f>DRE!AT48</f>
        <v>0</v>
      </c>
      <c r="AW44" s="1557">
        <f>DRE!AU48</f>
        <v>0</v>
      </c>
      <c r="AX44" s="1557">
        <f>DRE!AV48</f>
        <v>0</v>
      </c>
      <c r="AY44" s="1557">
        <f>DRE!AW48</f>
        <v>0</v>
      </c>
      <c r="AZ44" s="1557">
        <f>DRE!AX48</f>
        <v>0</v>
      </c>
      <c r="BA44" s="1557">
        <f>DRE!AY48</f>
        <v>0</v>
      </c>
      <c r="BB44" s="1557">
        <f>DRE!AZ48</f>
        <v>0</v>
      </c>
      <c r="BC44" s="1557">
        <f>DRE!BA48</f>
        <v>0</v>
      </c>
      <c r="BD44" s="1557">
        <f>DRE!BB48</f>
        <v>0</v>
      </c>
      <c r="BE44" s="1557">
        <f>DRE!BC48</f>
        <v>0</v>
      </c>
      <c r="BF44" s="1557">
        <f>DRE!BD48</f>
        <v>0</v>
      </c>
      <c r="BG44" s="1557">
        <f>DRE!BE48</f>
        <v>0</v>
      </c>
      <c r="BH44" s="1557">
        <f>DRE!BF48</f>
        <v>0</v>
      </c>
      <c r="BI44" s="1557">
        <f>DRE!BG48</f>
        <v>0</v>
      </c>
      <c r="BJ44" s="1557">
        <f>DRE!BH48</f>
        <v>0</v>
      </c>
      <c r="BK44" s="1557">
        <f>DRE!BI48</f>
        <v>0</v>
      </c>
      <c r="BL44" s="1557">
        <f>DRE!BJ48</f>
        <v>0</v>
      </c>
      <c r="BM44" s="1557">
        <f>DRE!BK48</f>
        <v>0</v>
      </c>
      <c r="BN44" s="1557">
        <f>DRE!BL48</f>
        <v>0</v>
      </c>
      <c r="BO44" s="1557">
        <f>DRE!BM48</f>
        <v>0</v>
      </c>
      <c r="BP44" s="1557">
        <f>DRE!BN48</f>
        <v>0</v>
      </c>
      <c r="BQ44" s="1152"/>
      <c r="BR44" s="778">
        <f t="shared" si="52"/>
        <v>0</v>
      </c>
      <c r="BS44" s="778">
        <f t="shared" si="52"/>
        <v>0</v>
      </c>
      <c r="BT44" s="778">
        <f t="shared" si="52"/>
        <v>0</v>
      </c>
      <c r="BU44" s="778">
        <f t="shared" si="52"/>
        <v>0</v>
      </c>
      <c r="BV44" s="778">
        <f t="shared" si="52"/>
        <v>0</v>
      </c>
      <c r="BW44" s="88"/>
      <c r="BX44" s="779">
        <f t="shared" si="49"/>
        <v>0</v>
      </c>
      <c r="BY44" s="115"/>
      <c r="BZ44" s="115"/>
      <c r="CA44" s="115"/>
      <c r="CB44" s="1600" t="e">
        <f t="shared" si="15"/>
        <v>#DIV/0!</v>
      </c>
      <c r="CC44" s="1600" t="e">
        <f t="shared" si="44"/>
        <v>#DIV/0!</v>
      </c>
      <c r="CD44" s="1600" t="e">
        <f t="shared" si="45"/>
        <v>#DIV/0!</v>
      </c>
      <c r="CE44" s="1600" t="e">
        <f t="shared" si="46"/>
        <v>#DIV/0!</v>
      </c>
      <c r="CF44" s="1600" t="e">
        <f t="shared" si="47"/>
        <v>#DIV/0!</v>
      </c>
      <c r="CG44" s="88"/>
      <c r="CH44" s="177">
        <f>BX44/BX5</f>
        <v>0</v>
      </c>
    </row>
    <row r="45" spans="1:86" s="112" customFormat="1" ht="20.100000000000001" hidden="1" customHeight="1" outlineLevel="1" x14ac:dyDescent="0.3">
      <c r="A45" s="108">
        <f>F45*AVERAGE(DRE!H49:S49)/AVERAGE(DRE!$H$70:$S$70)</f>
        <v>0</v>
      </c>
      <c r="B45" s="780" t="str">
        <f>DRE!B49</f>
        <v>Manutenção Instalação Física</v>
      </c>
      <c r="C45" s="774"/>
      <c r="D45" s="774"/>
      <c r="E45" s="774"/>
      <c r="F45" s="788">
        <f>Legenda!$F$33</f>
        <v>0</v>
      </c>
      <c r="G45" s="789" t="s">
        <v>15</v>
      </c>
      <c r="H45" s="905"/>
      <c r="I45" s="1553">
        <f>DRE!H49</f>
        <v>0</v>
      </c>
      <c r="J45" s="1557">
        <f>DRE!H49</f>
        <v>0</v>
      </c>
      <c r="K45" s="1557">
        <f>DRE!I49</f>
        <v>0</v>
      </c>
      <c r="L45" s="1557">
        <f>DRE!J49</f>
        <v>0</v>
      </c>
      <c r="M45" s="1557">
        <f>DRE!K49</f>
        <v>0</v>
      </c>
      <c r="N45" s="1557">
        <f>DRE!L49</f>
        <v>0</v>
      </c>
      <c r="O45" s="1557">
        <f>DRE!M49</f>
        <v>0</v>
      </c>
      <c r="P45" s="1557">
        <f>DRE!N49</f>
        <v>0</v>
      </c>
      <c r="Q45" s="1557">
        <f>DRE!O49</f>
        <v>0</v>
      </c>
      <c r="R45" s="1557">
        <f>DRE!P49</f>
        <v>0</v>
      </c>
      <c r="S45" s="1557">
        <f>DRE!Q49</f>
        <v>0</v>
      </c>
      <c r="T45" s="1557">
        <f>DRE!R49</f>
        <v>0</v>
      </c>
      <c r="U45" s="1557">
        <f>DRE!S49</f>
        <v>0</v>
      </c>
      <c r="V45" s="1557">
        <f>DRE!T49</f>
        <v>0</v>
      </c>
      <c r="W45" s="1557">
        <f>DRE!U49</f>
        <v>0</v>
      </c>
      <c r="X45" s="1557">
        <f>DRE!V49</f>
        <v>0</v>
      </c>
      <c r="Y45" s="1557">
        <f>DRE!W49</f>
        <v>0</v>
      </c>
      <c r="Z45" s="1557">
        <f>DRE!X49</f>
        <v>0</v>
      </c>
      <c r="AA45" s="1557">
        <f>DRE!Y49</f>
        <v>0</v>
      </c>
      <c r="AB45" s="1557">
        <f>DRE!Z49</f>
        <v>0</v>
      </c>
      <c r="AC45" s="1557">
        <f>DRE!AA49</f>
        <v>0</v>
      </c>
      <c r="AD45" s="1557">
        <f>DRE!AB49</f>
        <v>0</v>
      </c>
      <c r="AE45" s="1557">
        <f>DRE!AC49</f>
        <v>0</v>
      </c>
      <c r="AF45" s="1557">
        <f>DRE!AD49</f>
        <v>0</v>
      </c>
      <c r="AG45" s="1557">
        <f>DRE!AE49</f>
        <v>0</v>
      </c>
      <c r="AH45" s="1557">
        <f>DRE!AF49</f>
        <v>0</v>
      </c>
      <c r="AI45" s="1557">
        <f>DRE!AG49</f>
        <v>0</v>
      </c>
      <c r="AJ45" s="1557">
        <f>DRE!AH49</f>
        <v>0</v>
      </c>
      <c r="AK45" s="1557">
        <f>DRE!AI49</f>
        <v>0</v>
      </c>
      <c r="AL45" s="1557">
        <f>DRE!AJ49</f>
        <v>0</v>
      </c>
      <c r="AM45" s="1557">
        <f>DRE!AK49</f>
        <v>0</v>
      </c>
      <c r="AN45" s="1557">
        <f>DRE!AL49</f>
        <v>0</v>
      </c>
      <c r="AO45" s="1557">
        <f>DRE!AM49</f>
        <v>0</v>
      </c>
      <c r="AP45" s="1557">
        <f>DRE!AN49</f>
        <v>0</v>
      </c>
      <c r="AQ45" s="1557">
        <f>DRE!AO49</f>
        <v>0</v>
      </c>
      <c r="AR45" s="1557">
        <f>DRE!AP49</f>
        <v>0</v>
      </c>
      <c r="AS45" s="1557">
        <f>DRE!AQ49</f>
        <v>0</v>
      </c>
      <c r="AT45" s="1557">
        <f>DRE!AR49</f>
        <v>0</v>
      </c>
      <c r="AU45" s="1557">
        <f>DRE!AS49</f>
        <v>0</v>
      </c>
      <c r="AV45" s="1557">
        <f>DRE!AT49</f>
        <v>0</v>
      </c>
      <c r="AW45" s="1557">
        <f>DRE!AU49</f>
        <v>0</v>
      </c>
      <c r="AX45" s="1557">
        <f>DRE!AV49</f>
        <v>0</v>
      </c>
      <c r="AY45" s="1557">
        <f>DRE!AW49</f>
        <v>0</v>
      </c>
      <c r="AZ45" s="1557">
        <f>DRE!AX49</f>
        <v>0</v>
      </c>
      <c r="BA45" s="1557">
        <f>DRE!AY49</f>
        <v>0</v>
      </c>
      <c r="BB45" s="1557">
        <f>DRE!AZ49</f>
        <v>0</v>
      </c>
      <c r="BC45" s="1557">
        <f>DRE!BA49</f>
        <v>0</v>
      </c>
      <c r="BD45" s="1557">
        <f>DRE!BB49</f>
        <v>0</v>
      </c>
      <c r="BE45" s="1557">
        <f>DRE!BC49</f>
        <v>0</v>
      </c>
      <c r="BF45" s="1557">
        <f>DRE!BD49</f>
        <v>0</v>
      </c>
      <c r="BG45" s="1557">
        <f>DRE!BE49</f>
        <v>0</v>
      </c>
      <c r="BH45" s="1557">
        <f>DRE!BF49</f>
        <v>0</v>
      </c>
      <c r="BI45" s="1557">
        <f>DRE!BG49</f>
        <v>0</v>
      </c>
      <c r="BJ45" s="1557">
        <f>DRE!BH49</f>
        <v>0</v>
      </c>
      <c r="BK45" s="1557">
        <f>DRE!BI49</f>
        <v>0</v>
      </c>
      <c r="BL45" s="1557">
        <f>DRE!BJ49</f>
        <v>0</v>
      </c>
      <c r="BM45" s="1557">
        <f>DRE!BK49</f>
        <v>0</v>
      </c>
      <c r="BN45" s="1557">
        <f>DRE!BL49</f>
        <v>0</v>
      </c>
      <c r="BO45" s="1557">
        <f>DRE!BM49</f>
        <v>0</v>
      </c>
      <c r="BP45" s="1557">
        <f>DRE!BN49</f>
        <v>0</v>
      </c>
      <c r="BQ45" s="1152"/>
      <c r="BR45" s="778">
        <f t="shared" si="52"/>
        <v>0</v>
      </c>
      <c r="BS45" s="778">
        <f t="shared" si="52"/>
        <v>0</v>
      </c>
      <c r="BT45" s="778">
        <f t="shared" si="52"/>
        <v>0</v>
      </c>
      <c r="BU45" s="778">
        <f t="shared" si="52"/>
        <v>0</v>
      </c>
      <c r="BV45" s="778">
        <f t="shared" si="52"/>
        <v>0</v>
      </c>
      <c r="BW45" s="88"/>
      <c r="BX45" s="779">
        <f t="shared" si="49"/>
        <v>0</v>
      </c>
      <c r="BY45" s="115"/>
      <c r="BZ45" s="115"/>
      <c r="CA45" s="115"/>
      <c r="CB45" s="1600" t="e">
        <f t="shared" si="15"/>
        <v>#DIV/0!</v>
      </c>
      <c r="CC45" s="1600" t="e">
        <f t="shared" si="44"/>
        <v>#DIV/0!</v>
      </c>
      <c r="CD45" s="1600" t="e">
        <f t="shared" si="45"/>
        <v>#DIV/0!</v>
      </c>
      <c r="CE45" s="1600" t="e">
        <f t="shared" si="46"/>
        <v>#DIV/0!</v>
      </c>
      <c r="CF45" s="1600" t="e">
        <f t="shared" si="47"/>
        <v>#DIV/0!</v>
      </c>
      <c r="CG45" s="88"/>
      <c r="CH45" s="177">
        <f>BX45/BX5</f>
        <v>0</v>
      </c>
    </row>
    <row r="46" spans="1:86" s="112" customFormat="1" ht="20.100000000000001" hidden="1" customHeight="1" outlineLevel="1" x14ac:dyDescent="0.3">
      <c r="A46" s="108">
        <f>F46*AVERAGE(DRE!H50:S50)/AVERAGE(DRE!$H$70:$S$70)</f>
        <v>0</v>
      </c>
      <c r="B46" s="780" t="str">
        <f>DRE!B50</f>
        <v>Manutenção Equipamentos Diversos</v>
      </c>
      <c r="C46" s="774"/>
      <c r="D46" s="774"/>
      <c r="E46" s="774"/>
      <c r="F46" s="788">
        <f>Legenda!$F$33</f>
        <v>0</v>
      </c>
      <c r="G46" s="789" t="s">
        <v>15</v>
      </c>
      <c r="H46" s="905"/>
      <c r="I46" s="1553">
        <f>DRE!H50</f>
        <v>0</v>
      </c>
      <c r="J46" s="1557">
        <f>DRE!H50</f>
        <v>0</v>
      </c>
      <c r="K46" s="1557">
        <f>DRE!I50</f>
        <v>0</v>
      </c>
      <c r="L46" s="1557">
        <f>DRE!J50</f>
        <v>0</v>
      </c>
      <c r="M46" s="1557">
        <f>DRE!K50</f>
        <v>0</v>
      </c>
      <c r="N46" s="1557">
        <f>DRE!L50</f>
        <v>0</v>
      </c>
      <c r="O46" s="1557">
        <f>DRE!M50</f>
        <v>0</v>
      </c>
      <c r="P46" s="1557">
        <f>DRE!N50</f>
        <v>0</v>
      </c>
      <c r="Q46" s="1557">
        <f>DRE!O50</f>
        <v>0</v>
      </c>
      <c r="R46" s="1557">
        <f>DRE!P50</f>
        <v>0</v>
      </c>
      <c r="S46" s="1557">
        <f>DRE!Q50</f>
        <v>0</v>
      </c>
      <c r="T46" s="1557">
        <f>DRE!R50</f>
        <v>0</v>
      </c>
      <c r="U46" s="1557">
        <f>DRE!S50</f>
        <v>0</v>
      </c>
      <c r="V46" s="1557">
        <f>DRE!T50</f>
        <v>0</v>
      </c>
      <c r="W46" s="1557">
        <f>DRE!U50</f>
        <v>0</v>
      </c>
      <c r="X46" s="1557">
        <f>DRE!V50</f>
        <v>0</v>
      </c>
      <c r="Y46" s="1557">
        <f>DRE!W50</f>
        <v>0</v>
      </c>
      <c r="Z46" s="1557">
        <f>DRE!X50</f>
        <v>0</v>
      </c>
      <c r="AA46" s="1557">
        <f>DRE!Y50</f>
        <v>0</v>
      </c>
      <c r="AB46" s="1557">
        <f>DRE!Z50</f>
        <v>0</v>
      </c>
      <c r="AC46" s="1557">
        <f>DRE!AA50</f>
        <v>0</v>
      </c>
      <c r="AD46" s="1557">
        <f>DRE!AB50</f>
        <v>0</v>
      </c>
      <c r="AE46" s="1557">
        <f>DRE!AC50</f>
        <v>0</v>
      </c>
      <c r="AF46" s="1557">
        <f>DRE!AD50</f>
        <v>0</v>
      </c>
      <c r="AG46" s="1557">
        <f>DRE!AE50</f>
        <v>0</v>
      </c>
      <c r="AH46" s="1557">
        <f>DRE!AF50</f>
        <v>0</v>
      </c>
      <c r="AI46" s="1557">
        <f>DRE!AG50</f>
        <v>0</v>
      </c>
      <c r="AJ46" s="1557">
        <f>DRE!AH50</f>
        <v>0</v>
      </c>
      <c r="AK46" s="1557">
        <f>DRE!AI50</f>
        <v>0</v>
      </c>
      <c r="AL46" s="1557">
        <f>DRE!AJ50</f>
        <v>0</v>
      </c>
      <c r="AM46" s="1557">
        <f>DRE!AK50</f>
        <v>0</v>
      </c>
      <c r="AN46" s="1557">
        <f>DRE!AL50</f>
        <v>0</v>
      </c>
      <c r="AO46" s="1557">
        <f>DRE!AM50</f>
        <v>0</v>
      </c>
      <c r="AP46" s="1557">
        <f>DRE!AN50</f>
        <v>0</v>
      </c>
      <c r="AQ46" s="1557">
        <f>DRE!AO50</f>
        <v>0</v>
      </c>
      <c r="AR46" s="1557">
        <f>DRE!AP50</f>
        <v>0</v>
      </c>
      <c r="AS46" s="1557">
        <f>DRE!AQ50</f>
        <v>0</v>
      </c>
      <c r="AT46" s="1557">
        <f>DRE!AR50</f>
        <v>0</v>
      </c>
      <c r="AU46" s="1557">
        <f>DRE!AS50</f>
        <v>0</v>
      </c>
      <c r="AV46" s="1557">
        <f>DRE!AT50</f>
        <v>0</v>
      </c>
      <c r="AW46" s="1557">
        <f>DRE!AU50</f>
        <v>0</v>
      </c>
      <c r="AX46" s="1557">
        <f>DRE!AV50</f>
        <v>0</v>
      </c>
      <c r="AY46" s="1557">
        <f>DRE!AW50</f>
        <v>0</v>
      </c>
      <c r="AZ46" s="1557">
        <f>DRE!AX50</f>
        <v>0</v>
      </c>
      <c r="BA46" s="1557">
        <f>DRE!AY50</f>
        <v>0</v>
      </c>
      <c r="BB46" s="1557">
        <f>DRE!AZ50</f>
        <v>0</v>
      </c>
      <c r="BC46" s="1557">
        <f>DRE!BA50</f>
        <v>0</v>
      </c>
      <c r="BD46" s="1557">
        <f>DRE!BB50</f>
        <v>0</v>
      </c>
      <c r="BE46" s="1557">
        <f>DRE!BC50</f>
        <v>0</v>
      </c>
      <c r="BF46" s="1557">
        <f>DRE!BD50</f>
        <v>0</v>
      </c>
      <c r="BG46" s="1557">
        <f>DRE!BE50</f>
        <v>0</v>
      </c>
      <c r="BH46" s="1557">
        <f>DRE!BF50</f>
        <v>0</v>
      </c>
      <c r="BI46" s="1557">
        <f>DRE!BG50</f>
        <v>0</v>
      </c>
      <c r="BJ46" s="1557">
        <f>DRE!BH50</f>
        <v>0</v>
      </c>
      <c r="BK46" s="1557">
        <f>DRE!BI50</f>
        <v>0</v>
      </c>
      <c r="BL46" s="1557">
        <f>DRE!BJ50</f>
        <v>0</v>
      </c>
      <c r="BM46" s="1557">
        <f>DRE!BK50</f>
        <v>0</v>
      </c>
      <c r="BN46" s="1557">
        <f>DRE!BL50</f>
        <v>0</v>
      </c>
      <c r="BO46" s="1557">
        <f>DRE!BM50</f>
        <v>0</v>
      </c>
      <c r="BP46" s="1557">
        <f>DRE!BN50</f>
        <v>0</v>
      </c>
      <c r="BQ46" s="1152"/>
      <c r="BR46" s="778">
        <f t="shared" si="52"/>
        <v>0</v>
      </c>
      <c r="BS46" s="778">
        <f t="shared" si="52"/>
        <v>0</v>
      </c>
      <c r="BT46" s="778">
        <f t="shared" si="52"/>
        <v>0</v>
      </c>
      <c r="BU46" s="778">
        <f t="shared" si="52"/>
        <v>0</v>
      </c>
      <c r="BV46" s="778">
        <f t="shared" si="52"/>
        <v>0</v>
      </c>
      <c r="BW46" s="88"/>
      <c r="BX46" s="779">
        <f t="shared" si="49"/>
        <v>0</v>
      </c>
      <c r="BY46" s="115"/>
      <c r="BZ46" s="115"/>
      <c r="CA46" s="115"/>
      <c r="CB46" s="1600" t="e">
        <f t="shared" si="15"/>
        <v>#DIV/0!</v>
      </c>
      <c r="CC46" s="1600" t="e">
        <f t="shared" si="44"/>
        <v>#DIV/0!</v>
      </c>
      <c r="CD46" s="1600" t="e">
        <f t="shared" si="45"/>
        <v>#DIV/0!</v>
      </c>
      <c r="CE46" s="1600" t="e">
        <f t="shared" si="46"/>
        <v>#DIV/0!</v>
      </c>
      <c r="CF46" s="1600" t="e">
        <f t="shared" si="47"/>
        <v>#DIV/0!</v>
      </c>
      <c r="CG46" s="88"/>
      <c r="CH46" s="177">
        <f>BX46/BX5</f>
        <v>0</v>
      </c>
    </row>
    <row r="47" spans="1:86" s="112" customFormat="1" ht="20.100000000000001" hidden="1" customHeight="1" outlineLevel="1" x14ac:dyDescent="0.3">
      <c r="A47" s="108">
        <f>F47*AVERAGE(DRE!H51:S51)/AVERAGE(DRE!$H$70:$S$70)</f>
        <v>0</v>
      </c>
      <c r="B47" s="780" t="str">
        <f>DRE!B51</f>
        <v>Contador</v>
      </c>
      <c r="C47" s="774"/>
      <c r="D47" s="774"/>
      <c r="E47" s="774"/>
      <c r="F47" s="788">
        <f>Legenda!$F$33</f>
        <v>0</v>
      </c>
      <c r="G47" s="789" t="s">
        <v>15</v>
      </c>
      <c r="H47" s="905"/>
      <c r="I47" s="1553">
        <f>DRE!H51</f>
        <v>0</v>
      </c>
      <c r="J47" s="1557">
        <f>DRE!H51</f>
        <v>0</v>
      </c>
      <c r="K47" s="1557">
        <f>DRE!I51</f>
        <v>700</v>
      </c>
      <c r="L47" s="1557">
        <f>DRE!J51</f>
        <v>700</v>
      </c>
      <c r="M47" s="1557">
        <f>DRE!K51</f>
        <v>700</v>
      </c>
      <c r="N47" s="1557">
        <f>DRE!L51</f>
        <v>700</v>
      </c>
      <c r="O47" s="1557">
        <f>DRE!M51</f>
        <v>700</v>
      </c>
      <c r="P47" s="1557">
        <f>DRE!N51</f>
        <v>700</v>
      </c>
      <c r="Q47" s="1557">
        <f>DRE!O51</f>
        <v>700</v>
      </c>
      <c r="R47" s="1557">
        <f>DRE!P51</f>
        <v>700</v>
      </c>
      <c r="S47" s="1557">
        <f>DRE!Q51</f>
        <v>700</v>
      </c>
      <c r="T47" s="1557">
        <f>DRE!R51</f>
        <v>700</v>
      </c>
      <c r="U47" s="1557">
        <f>DRE!S51</f>
        <v>700</v>
      </c>
      <c r="V47" s="1557">
        <f>DRE!T51</f>
        <v>700</v>
      </c>
      <c r="W47" s="1557">
        <f>DRE!U51</f>
        <v>700</v>
      </c>
      <c r="X47" s="1557">
        <f>DRE!V51</f>
        <v>700</v>
      </c>
      <c r="Y47" s="1557">
        <f>DRE!W51</f>
        <v>700</v>
      </c>
      <c r="Z47" s="1557">
        <f>DRE!X51</f>
        <v>700</v>
      </c>
      <c r="AA47" s="1557">
        <f>DRE!Y51</f>
        <v>700</v>
      </c>
      <c r="AB47" s="1557">
        <f>DRE!Z51</f>
        <v>700</v>
      </c>
      <c r="AC47" s="1557">
        <f>DRE!AA51</f>
        <v>700</v>
      </c>
      <c r="AD47" s="1557">
        <f>DRE!AB51</f>
        <v>700</v>
      </c>
      <c r="AE47" s="1557">
        <f>DRE!AC51</f>
        <v>700</v>
      </c>
      <c r="AF47" s="1557">
        <f>DRE!AD51</f>
        <v>700</v>
      </c>
      <c r="AG47" s="1557">
        <f>DRE!AE51</f>
        <v>700</v>
      </c>
      <c r="AH47" s="1557">
        <f>DRE!AF51</f>
        <v>700</v>
      </c>
      <c r="AI47" s="1557">
        <f>DRE!AG51</f>
        <v>700</v>
      </c>
      <c r="AJ47" s="1557">
        <f>DRE!AH51</f>
        <v>700</v>
      </c>
      <c r="AK47" s="1557">
        <f>DRE!AI51</f>
        <v>700</v>
      </c>
      <c r="AL47" s="1557">
        <f>DRE!AJ51</f>
        <v>700</v>
      </c>
      <c r="AM47" s="1557">
        <f>DRE!AK51</f>
        <v>700</v>
      </c>
      <c r="AN47" s="1557">
        <f>DRE!AL51</f>
        <v>700</v>
      </c>
      <c r="AO47" s="1557">
        <f>DRE!AM51</f>
        <v>700</v>
      </c>
      <c r="AP47" s="1557">
        <f>DRE!AN51</f>
        <v>700</v>
      </c>
      <c r="AQ47" s="1557">
        <f>DRE!AO51</f>
        <v>700</v>
      </c>
      <c r="AR47" s="1557">
        <f>DRE!AP51</f>
        <v>700</v>
      </c>
      <c r="AS47" s="1557">
        <f>DRE!AQ51</f>
        <v>700</v>
      </c>
      <c r="AT47" s="1557">
        <f>DRE!AR51</f>
        <v>700</v>
      </c>
      <c r="AU47" s="1557">
        <f>DRE!AS51</f>
        <v>700</v>
      </c>
      <c r="AV47" s="1557">
        <f>DRE!AT51</f>
        <v>700</v>
      </c>
      <c r="AW47" s="1557">
        <f>DRE!AU51</f>
        <v>700</v>
      </c>
      <c r="AX47" s="1557">
        <f>DRE!AV51</f>
        <v>700</v>
      </c>
      <c r="AY47" s="1557">
        <f>DRE!AW51</f>
        <v>700</v>
      </c>
      <c r="AZ47" s="1557">
        <f>DRE!AX51</f>
        <v>700</v>
      </c>
      <c r="BA47" s="1557">
        <f>DRE!AY51</f>
        <v>700</v>
      </c>
      <c r="BB47" s="1557">
        <f>DRE!AZ51</f>
        <v>700</v>
      </c>
      <c r="BC47" s="1557">
        <f>DRE!BA51</f>
        <v>700</v>
      </c>
      <c r="BD47" s="1557">
        <f>DRE!BB51</f>
        <v>700</v>
      </c>
      <c r="BE47" s="1557">
        <f>DRE!BC51</f>
        <v>700</v>
      </c>
      <c r="BF47" s="1557">
        <f>DRE!BD51</f>
        <v>700</v>
      </c>
      <c r="BG47" s="1557">
        <f>DRE!BE51</f>
        <v>700</v>
      </c>
      <c r="BH47" s="1557">
        <f>DRE!BF51</f>
        <v>700</v>
      </c>
      <c r="BI47" s="1557">
        <f>DRE!BG51</f>
        <v>700</v>
      </c>
      <c r="BJ47" s="1557">
        <f>DRE!BH51</f>
        <v>700</v>
      </c>
      <c r="BK47" s="1557">
        <f>DRE!BI51</f>
        <v>700</v>
      </c>
      <c r="BL47" s="1557">
        <f>DRE!BJ51</f>
        <v>700</v>
      </c>
      <c r="BM47" s="1557">
        <f>DRE!BK51</f>
        <v>700</v>
      </c>
      <c r="BN47" s="1557">
        <f>DRE!BL51</f>
        <v>700</v>
      </c>
      <c r="BO47" s="1557">
        <f>DRE!BM51</f>
        <v>700</v>
      </c>
      <c r="BP47" s="1557">
        <f>DRE!BN51</f>
        <v>700</v>
      </c>
      <c r="BQ47" s="1152"/>
      <c r="BR47" s="778">
        <f t="shared" si="52"/>
        <v>7000</v>
      </c>
      <c r="BS47" s="778">
        <f t="shared" si="52"/>
        <v>8400</v>
      </c>
      <c r="BT47" s="778">
        <f t="shared" si="52"/>
        <v>8400</v>
      </c>
      <c r="BU47" s="778">
        <f t="shared" si="52"/>
        <v>8400</v>
      </c>
      <c r="BV47" s="778">
        <f t="shared" si="52"/>
        <v>8400</v>
      </c>
      <c r="BW47" s="88"/>
      <c r="BX47" s="779">
        <f t="shared" si="49"/>
        <v>8050</v>
      </c>
      <c r="BY47" s="115"/>
      <c r="BZ47" s="115"/>
      <c r="CA47" s="115"/>
      <c r="CB47" s="1600">
        <f t="shared" si="15"/>
        <v>0.17241379310344829</v>
      </c>
      <c r="CC47" s="1600">
        <f t="shared" si="44"/>
        <v>0.20689655172413793</v>
      </c>
      <c r="CD47" s="1600">
        <f t="shared" si="45"/>
        <v>0.20689655172413793</v>
      </c>
      <c r="CE47" s="1600">
        <f t="shared" si="46"/>
        <v>0.20689655172413793</v>
      </c>
      <c r="CF47" s="1600">
        <f t="shared" si="47"/>
        <v>0.20689655172413793</v>
      </c>
      <c r="CG47" s="88"/>
      <c r="CH47" s="177">
        <f>BX47/$BX$5</f>
        <v>7.7650632227554426E-3</v>
      </c>
    </row>
    <row r="48" spans="1:86" s="112" customFormat="1" ht="20.100000000000001" hidden="1" customHeight="1" outlineLevel="1" x14ac:dyDescent="0.3">
      <c r="A48" s="108"/>
      <c r="B48" s="780" t="str">
        <f>DRE!B52</f>
        <v>Auditoria de Vigilância Sanitária</v>
      </c>
      <c r="C48" s="774"/>
      <c r="D48" s="774"/>
      <c r="E48" s="774"/>
      <c r="F48" s="788">
        <f>Legenda!$F$33</f>
        <v>0</v>
      </c>
      <c r="G48" s="789" t="s">
        <v>15</v>
      </c>
      <c r="H48" s="905"/>
      <c r="I48" s="1553">
        <f>DRE!H52</f>
        <v>0</v>
      </c>
      <c r="J48" s="1557">
        <f>DRE!H52</f>
        <v>0</v>
      </c>
      <c r="K48" s="1557">
        <f>DRE!I52</f>
        <v>0</v>
      </c>
      <c r="L48" s="1557">
        <f>DRE!J52</f>
        <v>0</v>
      </c>
      <c r="M48" s="1557">
        <f>DRE!K52</f>
        <v>0</v>
      </c>
      <c r="N48" s="1557">
        <f>DRE!L52</f>
        <v>0</v>
      </c>
      <c r="O48" s="1557">
        <f>DRE!M52</f>
        <v>0</v>
      </c>
      <c r="P48" s="1557">
        <f>DRE!N52</f>
        <v>0</v>
      </c>
      <c r="Q48" s="1557">
        <f>DRE!O52</f>
        <v>0</v>
      </c>
      <c r="R48" s="1557">
        <f>DRE!P52</f>
        <v>0</v>
      </c>
      <c r="S48" s="1557">
        <f>DRE!Q52</f>
        <v>0</v>
      </c>
      <c r="T48" s="1557">
        <f>DRE!R52</f>
        <v>0</v>
      </c>
      <c r="U48" s="1557">
        <f>DRE!S52</f>
        <v>0</v>
      </c>
      <c r="V48" s="1557">
        <f>DRE!T52</f>
        <v>0</v>
      </c>
      <c r="W48" s="1557">
        <f>DRE!U52</f>
        <v>0</v>
      </c>
      <c r="X48" s="1557">
        <f>DRE!V52</f>
        <v>0</v>
      </c>
      <c r="Y48" s="1557">
        <f>DRE!W52</f>
        <v>0</v>
      </c>
      <c r="Z48" s="1557">
        <f>DRE!X52</f>
        <v>0</v>
      </c>
      <c r="AA48" s="1557">
        <f>DRE!Y52</f>
        <v>0</v>
      </c>
      <c r="AB48" s="1557">
        <f>DRE!Z52</f>
        <v>0</v>
      </c>
      <c r="AC48" s="1557">
        <f>DRE!AA52</f>
        <v>0</v>
      </c>
      <c r="AD48" s="1557">
        <f>DRE!AB52</f>
        <v>0</v>
      </c>
      <c r="AE48" s="1557">
        <f>DRE!AC52</f>
        <v>0</v>
      </c>
      <c r="AF48" s="1557">
        <f>DRE!AD52</f>
        <v>0</v>
      </c>
      <c r="AG48" s="1557">
        <f>DRE!AE52</f>
        <v>0</v>
      </c>
      <c r="AH48" s="1557">
        <f>DRE!AF52</f>
        <v>0</v>
      </c>
      <c r="AI48" s="1557">
        <f>DRE!AG52</f>
        <v>0</v>
      </c>
      <c r="AJ48" s="1557">
        <f>DRE!AH52</f>
        <v>0</v>
      </c>
      <c r="AK48" s="1557">
        <f>DRE!AI52</f>
        <v>0</v>
      </c>
      <c r="AL48" s="1557">
        <f>DRE!AJ52</f>
        <v>0</v>
      </c>
      <c r="AM48" s="1557">
        <f>DRE!AK52</f>
        <v>0</v>
      </c>
      <c r="AN48" s="1557">
        <f>DRE!AL52</f>
        <v>0</v>
      </c>
      <c r="AO48" s="1557">
        <f>DRE!AM52</f>
        <v>0</v>
      </c>
      <c r="AP48" s="1557">
        <f>DRE!AN52</f>
        <v>0</v>
      </c>
      <c r="AQ48" s="1557">
        <f>DRE!AO52</f>
        <v>0</v>
      </c>
      <c r="AR48" s="1557">
        <f>DRE!AP52</f>
        <v>0</v>
      </c>
      <c r="AS48" s="1557">
        <f>DRE!AQ52</f>
        <v>0</v>
      </c>
      <c r="AT48" s="1557">
        <f>DRE!AR52</f>
        <v>0</v>
      </c>
      <c r="AU48" s="1557">
        <f>DRE!AS52</f>
        <v>0</v>
      </c>
      <c r="AV48" s="1557">
        <f>DRE!AT52</f>
        <v>0</v>
      </c>
      <c r="AW48" s="1557">
        <f>DRE!AU52</f>
        <v>0</v>
      </c>
      <c r="AX48" s="1557">
        <f>DRE!AV52</f>
        <v>0</v>
      </c>
      <c r="AY48" s="1557">
        <f>DRE!AW52</f>
        <v>0</v>
      </c>
      <c r="AZ48" s="1557">
        <f>DRE!AX52</f>
        <v>0</v>
      </c>
      <c r="BA48" s="1557">
        <f>DRE!AY52</f>
        <v>0</v>
      </c>
      <c r="BB48" s="1557">
        <f>DRE!AZ52</f>
        <v>0</v>
      </c>
      <c r="BC48" s="1557">
        <f>DRE!BA52</f>
        <v>0</v>
      </c>
      <c r="BD48" s="1557">
        <f>DRE!BB52</f>
        <v>0</v>
      </c>
      <c r="BE48" s="1557">
        <f>DRE!BC52</f>
        <v>0</v>
      </c>
      <c r="BF48" s="1557">
        <f>DRE!BD52</f>
        <v>0</v>
      </c>
      <c r="BG48" s="1557">
        <f>DRE!BE52</f>
        <v>0</v>
      </c>
      <c r="BH48" s="1557">
        <f>DRE!BF52</f>
        <v>0</v>
      </c>
      <c r="BI48" s="1557">
        <f>DRE!BG52</f>
        <v>0</v>
      </c>
      <c r="BJ48" s="1557">
        <f>DRE!BH52</f>
        <v>0</v>
      </c>
      <c r="BK48" s="1557">
        <f>DRE!BI52</f>
        <v>0</v>
      </c>
      <c r="BL48" s="1557">
        <f>DRE!BJ52</f>
        <v>0</v>
      </c>
      <c r="BM48" s="1557">
        <f>DRE!BK52</f>
        <v>0</v>
      </c>
      <c r="BN48" s="1557">
        <f>DRE!BL52</f>
        <v>0</v>
      </c>
      <c r="BO48" s="1557">
        <f>DRE!BM52</f>
        <v>0</v>
      </c>
      <c r="BP48" s="1557">
        <f>DRE!BN52</f>
        <v>0</v>
      </c>
      <c r="BQ48" s="1152"/>
      <c r="BR48" s="778">
        <f t="shared" si="52"/>
        <v>0</v>
      </c>
      <c r="BS48" s="778">
        <f t="shared" si="52"/>
        <v>0</v>
      </c>
      <c r="BT48" s="778">
        <f t="shared" si="52"/>
        <v>0</v>
      </c>
      <c r="BU48" s="778">
        <f t="shared" si="52"/>
        <v>0</v>
      </c>
      <c r="BV48" s="778"/>
      <c r="BW48" s="88"/>
      <c r="BX48" s="779">
        <f t="shared" si="49"/>
        <v>0</v>
      </c>
      <c r="BY48" s="115"/>
      <c r="BZ48" s="115"/>
      <c r="CA48" s="115"/>
      <c r="CB48" s="1600" t="e">
        <f t="shared" ref="CB48" si="53">BR48/SUM($BR48,$BS48,$BT48,$BU48,$BV48)</f>
        <v>#DIV/0!</v>
      </c>
      <c r="CC48" s="1600" t="e">
        <f t="shared" ref="CC48" si="54">BS48/SUM($BR48,$BS48,$BT48,$BU48,$BV48)</f>
        <v>#DIV/0!</v>
      </c>
      <c r="CD48" s="1600" t="e">
        <f t="shared" ref="CD48" si="55">BT48/SUM($BR48,$BS48,$BT48,$BU48,$BV48)</f>
        <v>#DIV/0!</v>
      </c>
      <c r="CE48" s="1600" t="e">
        <f t="shared" ref="CE48" si="56">BU48/SUM($BR48,$BS48,$BT48,$BU48,$BV48)</f>
        <v>#DIV/0!</v>
      </c>
      <c r="CF48" s="1600" t="e">
        <f t="shared" ref="CF48" si="57">BV48/SUM($BR48,$BS48,$BT48,$BU48,$BV48)</f>
        <v>#DIV/0!</v>
      </c>
      <c r="CG48" s="88"/>
      <c r="CH48" s="177">
        <f t="shared" ref="CH48:CH50" si="58">BX48/$BX$5</f>
        <v>0</v>
      </c>
    </row>
    <row r="49" spans="1:86" s="112" customFormat="1" ht="20.100000000000001" hidden="1" customHeight="1" outlineLevel="1" x14ac:dyDescent="0.3">
      <c r="A49" s="108">
        <f>F49*AVERAGE(DRE!H52:S52)/AVERAGE(DRE!$H$70:$S$70)</f>
        <v>0</v>
      </c>
      <c r="B49" s="780" t="str">
        <f>DRE!B53</f>
        <v>Serviços de Segurança/Monitoramento</v>
      </c>
      <c r="C49" s="774"/>
      <c r="D49" s="774"/>
      <c r="E49" s="774"/>
      <c r="F49" s="788">
        <f>Legenda!$F$33</f>
        <v>0</v>
      </c>
      <c r="G49" s="789" t="s">
        <v>15</v>
      </c>
      <c r="H49" s="905"/>
      <c r="I49" s="1553">
        <f>DRE!H53</f>
        <v>0</v>
      </c>
      <c r="J49" s="1557">
        <f>DRE!H53</f>
        <v>0</v>
      </c>
      <c r="K49" s="1557">
        <f>DRE!I53</f>
        <v>0</v>
      </c>
      <c r="L49" s="1557">
        <f>DRE!J53</f>
        <v>0</v>
      </c>
      <c r="M49" s="1557">
        <f>DRE!K53</f>
        <v>0</v>
      </c>
      <c r="N49" s="1557">
        <f>DRE!L53</f>
        <v>0</v>
      </c>
      <c r="O49" s="1557">
        <f>DRE!M53</f>
        <v>0</v>
      </c>
      <c r="P49" s="1557">
        <f>DRE!N53</f>
        <v>0</v>
      </c>
      <c r="Q49" s="1557">
        <f>DRE!O53</f>
        <v>0</v>
      </c>
      <c r="R49" s="1557">
        <f>DRE!P53</f>
        <v>0</v>
      </c>
      <c r="S49" s="1557">
        <f>DRE!Q53</f>
        <v>0</v>
      </c>
      <c r="T49" s="1557">
        <f>DRE!R53</f>
        <v>0</v>
      </c>
      <c r="U49" s="1557">
        <f>DRE!S53</f>
        <v>0</v>
      </c>
      <c r="V49" s="1557">
        <f>DRE!T53</f>
        <v>0</v>
      </c>
      <c r="W49" s="1557">
        <f>DRE!U53</f>
        <v>0</v>
      </c>
      <c r="X49" s="1557">
        <f>DRE!V53</f>
        <v>0</v>
      </c>
      <c r="Y49" s="1557">
        <f>DRE!W53</f>
        <v>0</v>
      </c>
      <c r="Z49" s="1557">
        <f>DRE!X53</f>
        <v>0</v>
      </c>
      <c r="AA49" s="1557">
        <f>DRE!Y53</f>
        <v>0</v>
      </c>
      <c r="AB49" s="1557">
        <f>DRE!Z53</f>
        <v>0</v>
      </c>
      <c r="AC49" s="1557">
        <f>DRE!AA53</f>
        <v>0</v>
      </c>
      <c r="AD49" s="1557">
        <f>DRE!AB53</f>
        <v>0</v>
      </c>
      <c r="AE49" s="1557">
        <f>DRE!AC53</f>
        <v>0</v>
      </c>
      <c r="AF49" s="1557">
        <f>DRE!AD53</f>
        <v>0</v>
      </c>
      <c r="AG49" s="1557">
        <f>DRE!AE53</f>
        <v>0</v>
      </c>
      <c r="AH49" s="1557">
        <f>DRE!AF53</f>
        <v>0</v>
      </c>
      <c r="AI49" s="1557">
        <f>DRE!AG53</f>
        <v>0</v>
      </c>
      <c r="AJ49" s="1557">
        <f>DRE!AH53</f>
        <v>0</v>
      </c>
      <c r="AK49" s="1557">
        <f>DRE!AI53</f>
        <v>0</v>
      </c>
      <c r="AL49" s="1557">
        <f>DRE!AJ53</f>
        <v>0</v>
      </c>
      <c r="AM49" s="1557">
        <f>DRE!AK53</f>
        <v>0</v>
      </c>
      <c r="AN49" s="1557">
        <f>DRE!AL53</f>
        <v>0</v>
      </c>
      <c r="AO49" s="1557">
        <f>DRE!AM53</f>
        <v>0</v>
      </c>
      <c r="AP49" s="1557">
        <f>DRE!AN53</f>
        <v>0</v>
      </c>
      <c r="AQ49" s="1557">
        <f>DRE!AO53</f>
        <v>0</v>
      </c>
      <c r="AR49" s="1557">
        <f>DRE!AP53</f>
        <v>0</v>
      </c>
      <c r="AS49" s="1557">
        <f>DRE!AQ53</f>
        <v>0</v>
      </c>
      <c r="AT49" s="1557">
        <f>DRE!AR53</f>
        <v>0</v>
      </c>
      <c r="AU49" s="1557">
        <f>DRE!AS53</f>
        <v>0</v>
      </c>
      <c r="AV49" s="1557">
        <f>DRE!AT53</f>
        <v>0</v>
      </c>
      <c r="AW49" s="1557">
        <f>DRE!AU53</f>
        <v>0</v>
      </c>
      <c r="AX49" s="1557">
        <f>DRE!AV53</f>
        <v>0</v>
      </c>
      <c r="AY49" s="1557">
        <f>DRE!AW53</f>
        <v>0</v>
      </c>
      <c r="AZ49" s="1557">
        <f>DRE!AX53</f>
        <v>0</v>
      </c>
      <c r="BA49" s="1557">
        <f>DRE!AY53</f>
        <v>0</v>
      </c>
      <c r="BB49" s="1557">
        <f>DRE!AZ53</f>
        <v>0</v>
      </c>
      <c r="BC49" s="1557">
        <f>DRE!BA53</f>
        <v>0</v>
      </c>
      <c r="BD49" s="1557">
        <f>DRE!BB53</f>
        <v>0</v>
      </c>
      <c r="BE49" s="1557">
        <f>DRE!BC53</f>
        <v>0</v>
      </c>
      <c r="BF49" s="1557">
        <f>DRE!BD53</f>
        <v>0</v>
      </c>
      <c r="BG49" s="1557">
        <f>DRE!BE53</f>
        <v>0</v>
      </c>
      <c r="BH49" s="1557">
        <f>DRE!BF53</f>
        <v>0</v>
      </c>
      <c r="BI49" s="1557">
        <f>DRE!BG53</f>
        <v>0</v>
      </c>
      <c r="BJ49" s="1557">
        <f>DRE!BH53</f>
        <v>0</v>
      </c>
      <c r="BK49" s="1557">
        <f>DRE!BI53</f>
        <v>0</v>
      </c>
      <c r="BL49" s="1557">
        <f>DRE!BJ53</f>
        <v>0</v>
      </c>
      <c r="BM49" s="1557">
        <f>DRE!BK53</f>
        <v>0</v>
      </c>
      <c r="BN49" s="1557">
        <f>DRE!BL53</f>
        <v>0</v>
      </c>
      <c r="BO49" s="1557">
        <f>DRE!BM53</f>
        <v>0</v>
      </c>
      <c r="BP49" s="1557">
        <f>DRE!BN53</f>
        <v>0</v>
      </c>
      <c r="BQ49" s="1152"/>
      <c r="BR49" s="778">
        <f t="shared" si="52"/>
        <v>0</v>
      </c>
      <c r="BS49" s="778">
        <f t="shared" si="52"/>
        <v>0</v>
      </c>
      <c r="BT49" s="778">
        <f t="shared" si="52"/>
        <v>0</v>
      </c>
      <c r="BU49" s="778">
        <f t="shared" si="52"/>
        <v>0</v>
      </c>
      <c r="BV49" s="778">
        <f t="shared" si="52"/>
        <v>0</v>
      </c>
      <c r="BW49" s="88"/>
      <c r="BX49" s="779">
        <f t="shared" si="49"/>
        <v>0</v>
      </c>
      <c r="BY49" s="115"/>
      <c r="BZ49" s="115"/>
      <c r="CA49" s="115"/>
      <c r="CB49" s="1600" t="e">
        <f t="shared" si="15"/>
        <v>#DIV/0!</v>
      </c>
      <c r="CC49" s="1600" t="e">
        <f t="shared" si="44"/>
        <v>#DIV/0!</v>
      </c>
      <c r="CD49" s="1600" t="e">
        <f t="shared" si="45"/>
        <v>#DIV/0!</v>
      </c>
      <c r="CE49" s="1600" t="e">
        <f t="shared" si="46"/>
        <v>#DIV/0!</v>
      </c>
      <c r="CF49" s="1600" t="e">
        <f t="shared" si="47"/>
        <v>#DIV/0!</v>
      </c>
      <c r="CG49" s="88"/>
      <c r="CH49" s="177">
        <f t="shared" si="58"/>
        <v>0</v>
      </c>
    </row>
    <row r="50" spans="1:86" s="112" customFormat="1" ht="20.100000000000001" hidden="1" customHeight="1" outlineLevel="1" x14ac:dyDescent="0.3">
      <c r="A50" s="108"/>
      <c r="B50" s="780" t="str">
        <f>DRE!B54</f>
        <v>Despesas bancárias</v>
      </c>
      <c r="C50" s="774"/>
      <c r="D50" s="774"/>
      <c r="E50" s="774"/>
      <c r="F50" s="788">
        <f>Legenda!$F$33</f>
        <v>0</v>
      </c>
      <c r="G50" s="789" t="s">
        <v>15</v>
      </c>
      <c r="H50" s="905"/>
      <c r="I50" s="1553">
        <f>DRE!H54</f>
        <v>0</v>
      </c>
      <c r="J50" s="1557">
        <f>DRE!H54</f>
        <v>0</v>
      </c>
      <c r="K50" s="1557">
        <f>DRE!I54</f>
        <v>90</v>
      </c>
      <c r="L50" s="1557">
        <f>DRE!J54</f>
        <v>90</v>
      </c>
      <c r="M50" s="1557">
        <f>DRE!K54</f>
        <v>90</v>
      </c>
      <c r="N50" s="1557">
        <f>DRE!L54</f>
        <v>90</v>
      </c>
      <c r="O50" s="1557">
        <f>DRE!M54</f>
        <v>90</v>
      </c>
      <c r="P50" s="1557">
        <f>DRE!N54</f>
        <v>90</v>
      </c>
      <c r="Q50" s="1557">
        <f>DRE!O54</f>
        <v>90</v>
      </c>
      <c r="R50" s="1557">
        <f>DRE!P54</f>
        <v>90</v>
      </c>
      <c r="S50" s="1557">
        <f>DRE!Q54</f>
        <v>90</v>
      </c>
      <c r="T50" s="1557">
        <f>DRE!R54</f>
        <v>90</v>
      </c>
      <c r="U50" s="1557">
        <f>DRE!S54</f>
        <v>90</v>
      </c>
      <c r="V50" s="1557">
        <f>DRE!T54</f>
        <v>90</v>
      </c>
      <c r="W50" s="1557">
        <f>DRE!U54</f>
        <v>90</v>
      </c>
      <c r="X50" s="1557">
        <f>DRE!V54</f>
        <v>90</v>
      </c>
      <c r="Y50" s="1557">
        <f>DRE!W54</f>
        <v>90</v>
      </c>
      <c r="Z50" s="1557">
        <f>DRE!X54</f>
        <v>90</v>
      </c>
      <c r="AA50" s="1557">
        <f>DRE!Y54</f>
        <v>90</v>
      </c>
      <c r="AB50" s="1557">
        <f>DRE!Z54</f>
        <v>90</v>
      </c>
      <c r="AC50" s="1557">
        <f>DRE!AA54</f>
        <v>90</v>
      </c>
      <c r="AD50" s="1557">
        <f>DRE!AB54</f>
        <v>90</v>
      </c>
      <c r="AE50" s="1557">
        <f>DRE!AC54</f>
        <v>90</v>
      </c>
      <c r="AF50" s="1557">
        <f>DRE!AD54</f>
        <v>90</v>
      </c>
      <c r="AG50" s="1557">
        <f>DRE!AE54</f>
        <v>90</v>
      </c>
      <c r="AH50" s="1557">
        <f>DRE!AF54</f>
        <v>90</v>
      </c>
      <c r="AI50" s="1557">
        <f>DRE!AG54</f>
        <v>90</v>
      </c>
      <c r="AJ50" s="1557">
        <f>DRE!AH54</f>
        <v>90</v>
      </c>
      <c r="AK50" s="1557">
        <f>DRE!AI54</f>
        <v>90</v>
      </c>
      <c r="AL50" s="1557">
        <f>DRE!AJ54</f>
        <v>90</v>
      </c>
      <c r="AM50" s="1557">
        <f>DRE!AK54</f>
        <v>90</v>
      </c>
      <c r="AN50" s="1557">
        <f>DRE!AL54</f>
        <v>90</v>
      </c>
      <c r="AO50" s="1557">
        <f>DRE!AM54</f>
        <v>90</v>
      </c>
      <c r="AP50" s="1557">
        <f>DRE!AN54</f>
        <v>90</v>
      </c>
      <c r="AQ50" s="1557">
        <f>DRE!AO54</f>
        <v>90</v>
      </c>
      <c r="AR50" s="1557">
        <f>DRE!AP54</f>
        <v>90</v>
      </c>
      <c r="AS50" s="1557">
        <f>DRE!AQ54</f>
        <v>90</v>
      </c>
      <c r="AT50" s="1557">
        <f>DRE!AR54</f>
        <v>90</v>
      </c>
      <c r="AU50" s="1557">
        <f>DRE!AS54</f>
        <v>90</v>
      </c>
      <c r="AV50" s="1557">
        <f>DRE!AT54</f>
        <v>90</v>
      </c>
      <c r="AW50" s="1557">
        <f>DRE!AU54</f>
        <v>90</v>
      </c>
      <c r="AX50" s="1557">
        <f>DRE!AV54</f>
        <v>90</v>
      </c>
      <c r="AY50" s="1557">
        <f>DRE!AW54</f>
        <v>90</v>
      </c>
      <c r="AZ50" s="1557">
        <f>DRE!AX54</f>
        <v>90</v>
      </c>
      <c r="BA50" s="1557">
        <f>DRE!AY54</f>
        <v>90</v>
      </c>
      <c r="BB50" s="1557">
        <f>DRE!AZ54</f>
        <v>90</v>
      </c>
      <c r="BC50" s="1557">
        <f>DRE!BA54</f>
        <v>90</v>
      </c>
      <c r="BD50" s="1557">
        <f>DRE!BB54</f>
        <v>90</v>
      </c>
      <c r="BE50" s="1557">
        <f>DRE!BC54</f>
        <v>90</v>
      </c>
      <c r="BF50" s="1557">
        <f>DRE!BD54</f>
        <v>90</v>
      </c>
      <c r="BG50" s="1557">
        <f>DRE!BE54</f>
        <v>90</v>
      </c>
      <c r="BH50" s="1557">
        <f>DRE!BF54</f>
        <v>90</v>
      </c>
      <c r="BI50" s="1557">
        <f>DRE!BG54</f>
        <v>90</v>
      </c>
      <c r="BJ50" s="1557">
        <f>DRE!BH54</f>
        <v>90</v>
      </c>
      <c r="BK50" s="1557">
        <f>DRE!BI54</f>
        <v>90</v>
      </c>
      <c r="BL50" s="1557">
        <f>DRE!BJ54</f>
        <v>90</v>
      </c>
      <c r="BM50" s="1557">
        <f>DRE!BK54</f>
        <v>90</v>
      </c>
      <c r="BN50" s="1557">
        <f>DRE!BL54</f>
        <v>90</v>
      </c>
      <c r="BO50" s="1557">
        <f>DRE!BM54</f>
        <v>90</v>
      </c>
      <c r="BP50" s="1557">
        <f>DRE!BN54</f>
        <v>90</v>
      </c>
      <c r="BQ50" s="1152"/>
      <c r="BR50" s="778">
        <f t="shared" si="52"/>
        <v>900</v>
      </c>
      <c r="BS50" s="778">
        <f t="shared" si="52"/>
        <v>1080</v>
      </c>
      <c r="BT50" s="778">
        <f t="shared" si="52"/>
        <v>1080</v>
      </c>
      <c r="BU50" s="778">
        <f t="shared" si="52"/>
        <v>1080</v>
      </c>
      <c r="BV50" s="778">
        <f t="shared" si="52"/>
        <v>1080</v>
      </c>
      <c r="BW50" s="88"/>
      <c r="BX50" s="779">
        <f t="shared" si="49"/>
        <v>1035</v>
      </c>
      <c r="BY50" s="115"/>
      <c r="BZ50" s="115"/>
      <c r="CA50" s="115"/>
      <c r="CB50" s="1600">
        <f t="shared" si="15"/>
        <v>0.17241379310344829</v>
      </c>
      <c r="CC50" s="1600">
        <f t="shared" si="44"/>
        <v>0.20689655172413793</v>
      </c>
      <c r="CD50" s="1600">
        <f t="shared" si="45"/>
        <v>0.20689655172413793</v>
      </c>
      <c r="CE50" s="1600">
        <f t="shared" si="46"/>
        <v>0.20689655172413793</v>
      </c>
      <c r="CF50" s="1600">
        <f t="shared" si="47"/>
        <v>0.20689655172413793</v>
      </c>
      <c r="CG50" s="88"/>
      <c r="CH50" s="177">
        <f t="shared" si="58"/>
        <v>9.9836527149712835E-4</v>
      </c>
    </row>
    <row r="51" spans="1:86" s="112" customFormat="1" ht="20.100000000000001" hidden="1" customHeight="1" outlineLevel="1" x14ac:dyDescent="0.3">
      <c r="A51" s="108">
        <f>F51*AVERAGE(DRE!H55:S55)/AVERAGE(DRE!$H$70:$S$70)</f>
        <v>0</v>
      </c>
      <c r="B51" s="772" t="str">
        <f>DRE!B55</f>
        <v>Serviços Gerais</v>
      </c>
      <c r="C51" s="774"/>
      <c r="D51" s="774"/>
      <c r="E51" s="774"/>
      <c r="F51" s="788">
        <f>Legenda!$F$33</f>
        <v>0</v>
      </c>
      <c r="G51" s="789" t="s">
        <v>15</v>
      </c>
      <c r="H51" s="905"/>
      <c r="I51" s="1553">
        <f>DRE!H55</f>
        <v>0</v>
      </c>
      <c r="J51" s="1557">
        <f>DRE!H55</f>
        <v>0</v>
      </c>
      <c r="K51" s="1557">
        <f>DRE!I55</f>
        <v>0</v>
      </c>
      <c r="L51" s="1557">
        <f>DRE!J55</f>
        <v>0</v>
      </c>
      <c r="M51" s="1557">
        <f>DRE!K55</f>
        <v>0</v>
      </c>
      <c r="N51" s="1557">
        <f>DRE!L55</f>
        <v>0</v>
      </c>
      <c r="O51" s="1557">
        <f>DRE!M55</f>
        <v>0</v>
      </c>
      <c r="P51" s="1557">
        <f>DRE!N55</f>
        <v>0</v>
      </c>
      <c r="Q51" s="1557">
        <f>DRE!O55</f>
        <v>0</v>
      </c>
      <c r="R51" s="1557">
        <f>DRE!P55</f>
        <v>0</v>
      </c>
      <c r="S51" s="1557">
        <f>DRE!Q55</f>
        <v>0</v>
      </c>
      <c r="T51" s="1557">
        <f>DRE!R55</f>
        <v>0</v>
      </c>
      <c r="U51" s="1557">
        <f>DRE!S55</f>
        <v>0</v>
      </c>
      <c r="V51" s="1557">
        <f>DRE!T55</f>
        <v>0</v>
      </c>
      <c r="W51" s="1557">
        <f>DRE!U55</f>
        <v>0</v>
      </c>
      <c r="X51" s="1557">
        <f>DRE!V55</f>
        <v>0</v>
      </c>
      <c r="Y51" s="1557">
        <f>DRE!W55</f>
        <v>0</v>
      </c>
      <c r="Z51" s="1557">
        <f>DRE!X55</f>
        <v>0</v>
      </c>
      <c r="AA51" s="1557">
        <f>DRE!Y55</f>
        <v>0</v>
      </c>
      <c r="AB51" s="1557">
        <f>DRE!Z55</f>
        <v>0</v>
      </c>
      <c r="AC51" s="1557">
        <f>DRE!AA55</f>
        <v>0</v>
      </c>
      <c r="AD51" s="1557">
        <f>DRE!AB55</f>
        <v>0</v>
      </c>
      <c r="AE51" s="1557">
        <f>DRE!AC55</f>
        <v>0</v>
      </c>
      <c r="AF51" s="1557">
        <f>DRE!AD55</f>
        <v>0</v>
      </c>
      <c r="AG51" s="1557">
        <f>DRE!AE55</f>
        <v>0</v>
      </c>
      <c r="AH51" s="1557">
        <f>DRE!AF55</f>
        <v>0</v>
      </c>
      <c r="AI51" s="1557">
        <f>DRE!AG55</f>
        <v>0</v>
      </c>
      <c r="AJ51" s="1557">
        <f>DRE!AH55</f>
        <v>0</v>
      </c>
      <c r="AK51" s="1557">
        <f>DRE!AI55</f>
        <v>0</v>
      </c>
      <c r="AL51" s="1557">
        <f>DRE!AJ55</f>
        <v>0</v>
      </c>
      <c r="AM51" s="1557">
        <f>DRE!AK55</f>
        <v>0</v>
      </c>
      <c r="AN51" s="1557">
        <f>DRE!AL55</f>
        <v>0</v>
      </c>
      <c r="AO51" s="1557">
        <f>DRE!AM55</f>
        <v>0</v>
      </c>
      <c r="AP51" s="1557">
        <f>DRE!AN55</f>
        <v>0</v>
      </c>
      <c r="AQ51" s="1557">
        <f>DRE!AO55</f>
        <v>0</v>
      </c>
      <c r="AR51" s="1557">
        <f>DRE!AP55</f>
        <v>0</v>
      </c>
      <c r="AS51" s="1557">
        <f>DRE!AQ55</f>
        <v>0</v>
      </c>
      <c r="AT51" s="1557">
        <f>DRE!AR55</f>
        <v>0</v>
      </c>
      <c r="AU51" s="1557">
        <f>DRE!AS55</f>
        <v>0</v>
      </c>
      <c r="AV51" s="1557">
        <f>DRE!AT55</f>
        <v>0</v>
      </c>
      <c r="AW51" s="1557">
        <f>DRE!AU55</f>
        <v>0</v>
      </c>
      <c r="AX51" s="1557">
        <f>DRE!AV55</f>
        <v>0</v>
      </c>
      <c r="AY51" s="1557">
        <f>DRE!AW55</f>
        <v>0</v>
      </c>
      <c r="AZ51" s="1557">
        <f>DRE!AX55</f>
        <v>0</v>
      </c>
      <c r="BA51" s="1557">
        <f>DRE!AY55</f>
        <v>0</v>
      </c>
      <c r="BB51" s="1557">
        <f>DRE!AZ55</f>
        <v>0</v>
      </c>
      <c r="BC51" s="1557">
        <f>DRE!BA55</f>
        <v>0</v>
      </c>
      <c r="BD51" s="1557">
        <f>DRE!BB55</f>
        <v>0</v>
      </c>
      <c r="BE51" s="1557">
        <f>DRE!BC55</f>
        <v>0</v>
      </c>
      <c r="BF51" s="1557">
        <f>DRE!BD55</f>
        <v>0</v>
      </c>
      <c r="BG51" s="1557">
        <f>DRE!BE55</f>
        <v>0</v>
      </c>
      <c r="BH51" s="1557">
        <f>DRE!BF55</f>
        <v>0</v>
      </c>
      <c r="BI51" s="1557">
        <f>DRE!BG55</f>
        <v>0</v>
      </c>
      <c r="BJ51" s="1557">
        <f>DRE!BH55</f>
        <v>0</v>
      </c>
      <c r="BK51" s="1557">
        <f>DRE!BI55</f>
        <v>0</v>
      </c>
      <c r="BL51" s="1557">
        <f>DRE!BJ55</f>
        <v>0</v>
      </c>
      <c r="BM51" s="1557">
        <f>DRE!BK55</f>
        <v>0</v>
      </c>
      <c r="BN51" s="1557">
        <f>DRE!BL55</f>
        <v>0</v>
      </c>
      <c r="BO51" s="1557">
        <f>DRE!BM55</f>
        <v>0</v>
      </c>
      <c r="BP51" s="1557">
        <f>DRE!BN55</f>
        <v>0</v>
      </c>
      <c r="BQ51" s="1152"/>
      <c r="BR51" s="778">
        <f t="shared" si="52"/>
        <v>0</v>
      </c>
      <c r="BS51" s="778">
        <f t="shared" si="52"/>
        <v>0</v>
      </c>
      <c r="BT51" s="778">
        <f t="shared" si="52"/>
        <v>0</v>
      </c>
      <c r="BU51" s="778">
        <f t="shared" si="52"/>
        <v>0</v>
      </c>
      <c r="BV51" s="778">
        <f t="shared" si="52"/>
        <v>0</v>
      </c>
      <c r="BW51" s="88"/>
      <c r="BX51" s="779">
        <f t="shared" si="49"/>
        <v>0</v>
      </c>
      <c r="BY51" s="115"/>
      <c r="BZ51" s="115"/>
      <c r="CA51" s="115"/>
      <c r="CB51" s="1600" t="e">
        <f t="shared" si="15"/>
        <v>#DIV/0!</v>
      </c>
      <c r="CC51" s="1600" t="e">
        <f t="shared" si="44"/>
        <v>#DIV/0!</v>
      </c>
      <c r="CD51" s="1600" t="e">
        <f t="shared" si="45"/>
        <v>#DIV/0!</v>
      </c>
      <c r="CE51" s="1600" t="e">
        <f t="shared" si="46"/>
        <v>#DIV/0!</v>
      </c>
      <c r="CF51" s="1600" t="e">
        <f t="shared" si="47"/>
        <v>#DIV/0!</v>
      </c>
      <c r="CG51" s="88"/>
      <c r="CH51" s="923">
        <f>BX51/BX5</f>
        <v>0</v>
      </c>
    </row>
    <row r="52" spans="1:86" s="112" customFormat="1" ht="20.100000000000001" hidden="1" customHeight="1" outlineLevel="1" x14ac:dyDescent="0.3">
      <c r="A52" s="108">
        <f>F52*AVERAGE(DRE!H56:S56)/AVERAGE(DRE!$H$70:$S$70)</f>
        <v>0</v>
      </c>
      <c r="B52" s="773" t="str">
        <f>DRE!B56</f>
        <v>Correios</v>
      </c>
      <c r="C52" s="774"/>
      <c r="D52" s="774"/>
      <c r="E52" s="774"/>
      <c r="F52" s="788">
        <f>Legenda!$F$33</f>
        <v>0</v>
      </c>
      <c r="G52" s="789" t="s">
        <v>15</v>
      </c>
      <c r="H52" s="905"/>
      <c r="I52" s="1553">
        <f>DRE!H56</f>
        <v>0</v>
      </c>
      <c r="J52" s="1557">
        <f>DRE!H56</f>
        <v>0</v>
      </c>
      <c r="K52" s="1557">
        <f>DRE!I56</f>
        <v>0</v>
      </c>
      <c r="L52" s="1557">
        <f>DRE!J56</f>
        <v>0</v>
      </c>
      <c r="M52" s="1557">
        <f>DRE!K56</f>
        <v>0</v>
      </c>
      <c r="N52" s="1557">
        <f>DRE!L56</f>
        <v>0</v>
      </c>
      <c r="O52" s="1557">
        <f>DRE!M56</f>
        <v>0</v>
      </c>
      <c r="P52" s="1557">
        <f>DRE!N56</f>
        <v>0</v>
      </c>
      <c r="Q52" s="1557">
        <f>DRE!O56</f>
        <v>0</v>
      </c>
      <c r="R52" s="1557">
        <f>DRE!P56</f>
        <v>0</v>
      </c>
      <c r="S52" s="1557">
        <f>DRE!Q56</f>
        <v>0</v>
      </c>
      <c r="T52" s="1557">
        <f>DRE!R56</f>
        <v>0</v>
      </c>
      <c r="U52" s="1557">
        <f>DRE!S56</f>
        <v>0</v>
      </c>
      <c r="V52" s="1557">
        <f>DRE!T56</f>
        <v>0</v>
      </c>
      <c r="W52" s="1557">
        <f>DRE!U56</f>
        <v>0</v>
      </c>
      <c r="X52" s="1557">
        <f>DRE!V56</f>
        <v>0</v>
      </c>
      <c r="Y52" s="1557">
        <f>DRE!W56</f>
        <v>0</v>
      </c>
      <c r="Z52" s="1557">
        <f>DRE!X56</f>
        <v>0</v>
      </c>
      <c r="AA52" s="1557">
        <f>DRE!Y56</f>
        <v>0</v>
      </c>
      <c r="AB52" s="1557">
        <f>DRE!Z56</f>
        <v>0</v>
      </c>
      <c r="AC52" s="1557">
        <f>DRE!AA56</f>
        <v>0</v>
      </c>
      <c r="AD52" s="1557">
        <f>DRE!AB56</f>
        <v>0</v>
      </c>
      <c r="AE52" s="1557">
        <f>DRE!AC56</f>
        <v>0</v>
      </c>
      <c r="AF52" s="1557">
        <f>DRE!AD56</f>
        <v>0</v>
      </c>
      <c r="AG52" s="1557">
        <f>DRE!AE56</f>
        <v>0</v>
      </c>
      <c r="AH52" s="1557">
        <f>DRE!AF56</f>
        <v>0</v>
      </c>
      <c r="AI52" s="1557">
        <f>DRE!AG56</f>
        <v>0</v>
      </c>
      <c r="AJ52" s="1557">
        <f>DRE!AH56</f>
        <v>0</v>
      </c>
      <c r="AK52" s="1557">
        <f>DRE!AI56</f>
        <v>0</v>
      </c>
      <c r="AL52" s="1557">
        <f>DRE!AJ56</f>
        <v>0</v>
      </c>
      <c r="AM52" s="1557">
        <f>DRE!AK56</f>
        <v>0</v>
      </c>
      <c r="AN52" s="1557">
        <f>DRE!AL56</f>
        <v>0</v>
      </c>
      <c r="AO52" s="1557">
        <f>DRE!AM56</f>
        <v>0</v>
      </c>
      <c r="AP52" s="1557">
        <f>DRE!AN56</f>
        <v>0</v>
      </c>
      <c r="AQ52" s="1557">
        <f>DRE!AO56</f>
        <v>0</v>
      </c>
      <c r="AR52" s="1557">
        <f>DRE!AP56</f>
        <v>0</v>
      </c>
      <c r="AS52" s="1557">
        <f>DRE!AQ56</f>
        <v>0</v>
      </c>
      <c r="AT52" s="1557">
        <f>DRE!AR56</f>
        <v>0</v>
      </c>
      <c r="AU52" s="1557">
        <f>DRE!AS56</f>
        <v>0</v>
      </c>
      <c r="AV52" s="1557">
        <f>DRE!AT56</f>
        <v>0</v>
      </c>
      <c r="AW52" s="1557">
        <f>DRE!AU56</f>
        <v>0</v>
      </c>
      <c r="AX52" s="1557">
        <f>DRE!AV56</f>
        <v>0</v>
      </c>
      <c r="AY52" s="1557">
        <f>DRE!AW56</f>
        <v>0</v>
      </c>
      <c r="AZ52" s="1557">
        <f>DRE!AX56</f>
        <v>0</v>
      </c>
      <c r="BA52" s="1557">
        <f>DRE!AY56</f>
        <v>0</v>
      </c>
      <c r="BB52" s="1557">
        <f>DRE!AZ56</f>
        <v>0</v>
      </c>
      <c r="BC52" s="1557">
        <f>DRE!BA56</f>
        <v>0</v>
      </c>
      <c r="BD52" s="1557">
        <f>DRE!BB56</f>
        <v>0</v>
      </c>
      <c r="BE52" s="1557">
        <f>DRE!BC56</f>
        <v>0</v>
      </c>
      <c r="BF52" s="1557">
        <f>DRE!BD56</f>
        <v>0</v>
      </c>
      <c r="BG52" s="1557">
        <f>DRE!BE56</f>
        <v>0</v>
      </c>
      <c r="BH52" s="1557">
        <f>DRE!BF56</f>
        <v>0</v>
      </c>
      <c r="BI52" s="1557">
        <f>DRE!BG56</f>
        <v>0</v>
      </c>
      <c r="BJ52" s="1557">
        <f>DRE!BH56</f>
        <v>0</v>
      </c>
      <c r="BK52" s="1557">
        <f>DRE!BI56</f>
        <v>0</v>
      </c>
      <c r="BL52" s="1557">
        <f>DRE!BJ56</f>
        <v>0</v>
      </c>
      <c r="BM52" s="1557">
        <f>DRE!BK56</f>
        <v>0</v>
      </c>
      <c r="BN52" s="1557">
        <f>DRE!BL56</f>
        <v>0</v>
      </c>
      <c r="BO52" s="1557">
        <f>DRE!BM56</f>
        <v>0</v>
      </c>
      <c r="BP52" s="1557">
        <f>DRE!BN56</f>
        <v>0</v>
      </c>
      <c r="BQ52" s="1152"/>
      <c r="BR52" s="778">
        <f t="shared" si="52"/>
        <v>0</v>
      </c>
      <c r="BS52" s="778">
        <f t="shared" si="52"/>
        <v>0</v>
      </c>
      <c r="BT52" s="778">
        <f t="shared" si="52"/>
        <v>0</v>
      </c>
      <c r="BU52" s="778">
        <f t="shared" si="52"/>
        <v>0</v>
      </c>
      <c r="BV52" s="778">
        <f t="shared" si="52"/>
        <v>0</v>
      </c>
      <c r="BW52" s="88"/>
      <c r="BX52" s="779">
        <f t="shared" si="49"/>
        <v>0</v>
      </c>
      <c r="BY52" s="115"/>
      <c r="BZ52" s="115"/>
      <c r="CA52" s="115"/>
      <c r="CB52" s="1600">
        <f>IF(BR52=0,0,BR52/SUM($BR52,$BS52,$BT52,$BU52,$BV52))</f>
        <v>0</v>
      </c>
      <c r="CC52" s="1600">
        <f t="shared" ref="CC52:CF52" si="59">IF(BS52=0,0,BS52/SUM($BR52,$BS52,$BT52,$BU52,$BV52))</f>
        <v>0</v>
      </c>
      <c r="CD52" s="1600">
        <f t="shared" si="59"/>
        <v>0</v>
      </c>
      <c r="CE52" s="1600">
        <f t="shared" si="59"/>
        <v>0</v>
      </c>
      <c r="CF52" s="1600">
        <f t="shared" si="59"/>
        <v>0</v>
      </c>
      <c r="CG52" s="88"/>
      <c r="CH52" s="177">
        <f>BX52/BX5</f>
        <v>0</v>
      </c>
    </row>
    <row r="53" spans="1:86" s="112" customFormat="1" ht="20.100000000000001" hidden="1" customHeight="1" outlineLevel="1" x14ac:dyDescent="0.3">
      <c r="A53" s="108">
        <f>F53*AVERAGE(DRE!H57:S57)/AVERAGE(DRE!$H$70:$S$70)</f>
        <v>0</v>
      </c>
      <c r="B53" s="773" t="str">
        <f>DRE!B57</f>
        <v>Moto-Boy</v>
      </c>
      <c r="C53" s="774"/>
      <c r="D53" s="774"/>
      <c r="E53" s="774"/>
      <c r="F53" s="788">
        <f>Legenda!$F$33</f>
        <v>0</v>
      </c>
      <c r="G53" s="789" t="s">
        <v>15</v>
      </c>
      <c r="H53" s="905"/>
      <c r="I53" s="1553">
        <f>DRE!H57</f>
        <v>0</v>
      </c>
      <c r="J53" s="1557">
        <f>DRE!H57</f>
        <v>0</v>
      </c>
      <c r="K53" s="1557">
        <f>DRE!I57</f>
        <v>0</v>
      </c>
      <c r="L53" s="1557">
        <f>DRE!J57</f>
        <v>0</v>
      </c>
      <c r="M53" s="1557">
        <f>DRE!K57</f>
        <v>0</v>
      </c>
      <c r="N53" s="1557">
        <f>DRE!L57</f>
        <v>0</v>
      </c>
      <c r="O53" s="1557">
        <f>DRE!M57</f>
        <v>0</v>
      </c>
      <c r="P53" s="1557">
        <f>DRE!N57</f>
        <v>0</v>
      </c>
      <c r="Q53" s="1557">
        <f>DRE!O57</f>
        <v>0</v>
      </c>
      <c r="R53" s="1557">
        <f>DRE!P57</f>
        <v>0</v>
      </c>
      <c r="S53" s="1557">
        <f>DRE!Q57</f>
        <v>0</v>
      </c>
      <c r="T53" s="1557">
        <f>DRE!R57</f>
        <v>0</v>
      </c>
      <c r="U53" s="1557">
        <f>DRE!S57</f>
        <v>0</v>
      </c>
      <c r="V53" s="1557">
        <f>DRE!T57</f>
        <v>0</v>
      </c>
      <c r="W53" s="1557">
        <f>DRE!U57</f>
        <v>0</v>
      </c>
      <c r="X53" s="1557">
        <f>DRE!V57</f>
        <v>0</v>
      </c>
      <c r="Y53" s="1557">
        <f>DRE!W57</f>
        <v>0</v>
      </c>
      <c r="Z53" s="1557">
        <f>DRE!X57</f>
        <v>0</v>
      </c>
      <c r="AA53" s="1557">
        <f>DRE!Y57</f>
        <v>0</v>
      </c>
      <c r="AB53" s="1557">
        <f>DRE!Z57</f>
        <v>0</v>
      </c>
      <c r="AC53" s="1557">
        <f>DRE!AA57</f>
        <v>0</v>
      </c>
      <c r="AD53" s="1557">
        <f>DRE!AB57</f>
        <v>0</v>
      </c>
      <c r="AE53" s="1557">
        <f>DRE!AC57</f>
        <v>0</v>
      </c>
      <c r="AF53" s="1557">
        <f>DRE!AD57</f>
        <v>0</v>
      </c>
      <c r="AG53" s="1557">
        <f>DRE!AE57</f>
        <v>0</v>
      </c>
      <c r="AH53" s="1557">
        <f>DRE!AF57</f>
        <v>0</v>
      </c>
      <c r="AI53" s="1557">
        <f>DRE!AG57</f>
        <v>0</v>
      </c>
      <c r="AJ53" s="1557">
        <f>DRE!AH57</f>
        <v>0</v>
      </c>
      <c r="AK53" s="1557">
        <f>DRE!AI57</f>
        <v>0</v>
      </c>
      <c r="AL53" s="1557">
        <f>DRE!AJ57</f>
        <v>0</v>
      </c>
      <c r="AM53" s="1557">
        <f>DRE!AK57</f>
        <v>0</v>
      </c>
      <c r="AN53" s="1557">
        <f>DRE!AL57</f>
        <v>0</v>
      </c>
      <c r="AO53" s="1557">
        <f>DRE!AM57</f>
        <v>0</v>
      </c>
      <c r="AP53" s="1557">
        <f>DRE!AN57</f>
        <v>0</v>
      </c>
      <c r="AQ53" s="1557">
        <f>DRE!AO57</f>
        <v>0</v>
      </c>
      <c r="AR53" s="1557">
        <f>DRE!AP57</f>
        <v>0</v>
      </c>
      <c r="AS53" s="1557">
        <f>DRE!AQ57</f>
        <v>0</v>
      </c>
      <c r="AT53" s="1557">
        <f>DRE!AR57</f>
        <v>0</v>
      </c>
      <c r="AU53" s="1557">
        <f>DRE!AS57</f>
        <v>0</v>
      </c>
      <c r="AV53" s="1557">
        <f>DRE!AT57</f>
        <v>0</v>
      </c>
      <c r="AW53" s="1557">
        <f>DRE!AU57</f>
        <v>0</v>
      </c>
      <c r="AX53" s="1557">
        <f>DRE!AV57</f>
        <v>0</v>
      </c>
      <c r="AY53" s="1557">
        <f>DRE!AW57</f>
        <v>0</v>
      </c>
      <c r="AZ53" s="1557">
        <f>DRE!AX57</f>
        <v>0</v>
      </c>
      <c r="BA53" s="1557">
        <f>DRE!AY57</f>
        <v>0</v>
      </c>
      <c r="BB53" s="1557">
        <f>DRE!AZ57</f>
        <v>0</v>
      </c>
      <c r="BC53" s="1557">
        <f>DRE!BA57</f>
        <v>0</v>
      </c>
      <c r="BD53" s="1557">
        <f>DRE!BB57</f>
        <v>0</v>
      </c>
      <c r="BE53" s="1557">
        <f>DRE!BC57</f>
        <v>0</v>
      </c>
      <c r="BF53" s="1557">
        <f>DRE!BD57</f>
        <v>0</v>
      </c>
      <c r="BG53" s="1557">
        <f>DRE!BE57</f>
        <v>0</v>
      </c>
      <c r="BH53" s="1557">
        <f>DRE!BF57</f>
        <v>0</v>
      </c>
      <c r="BI53" s="1557">
        <f>DRE!BG57</f>
        <v>0</v>
      </c>
      <c r="BJ53" s="1557">
        <f>DRE!BH57</f>
        <v>0</v>
      </c>
      <c r="BK53" s="1557">
        <f>DRE!BI57</f>
        <v>0</v>
      </c>
      <c r="BL53" s="1557">
        <f>DRE!BJ57</f>
        <v>0</v>
      </c>
      <c r="BM53" s="1557">
        <f>DRE!BK57</f>
        <v>0</v>
      </c>
      <c r="BN53" s="1557">
        <f>DRE!BL57</f>
        <v>0</v>
      </c>
      <c r="BO53" s="1557">
        <f>DRE!BM57</f>
        <v>0</v>
      </c>
      <c r="BP53" s="1557">
        <f>DRE!BN57</f>
        <v>0</v>
      </c>
      <c r="BQ53" s="1152"/>
      <c r="BR53" s="778">
        <f t="shared" si="52"/>
        <v>0</v>
      </c>
      <c r="BS53" s="778">
        <f t="shared" si="52"/>
        <v>0</v>
      </c>
      <c r="BT53" s="778">
        <f t="shared" si="52"/>
        <v>0</v>
      </c>
      <c r="BU53" s="778">
        <f t="shared" si="52"/>
        <v>0</v>
      </c>
      <c r="BV53" s="778">
        <f t="shared" si="52"/>
        <v>0</v>
      </c>
      <c r="BW53" s="88"/>
      <c r="BX53" s="779">
        <f t="shared" si="49"/>
        <v>0</v>
      </c>
      <c r="BY53" s="115"/>
      <c r="BZ53" s="115"/>
      <c r="CA53" s="115"/>
      <c r="CB53" s="1600">
        <f>IF(BR53=0,0,BR53/SUM($BR53,$BS53,$BT53,$BU53,$BV53))</f>
        <v>0</v>
      </c>
      <c r="CC53" s="1600">
        <f t="shared" ref="CC53:CC54" si="60">IF(BS53=0,0,BS53/SUM($BR53,$BS53,$BT53,$BU53,$BV53))</f>
        <v>0</v>
      </c>
      <c r="CD53" s="1600">
        <f t="shared" ref="CD53:CD54" si="61">IF(BT53=0,0,BT53/SUM($BR53,$BS53,$BT53,$BU53,$BV53))</f>
        <v>0</v>
      </c>
      <c r="CE53" s="1600">
        <f t="shared" ref="CE53:CE54" si="62">IF(BU53=0,0,BU53/SUM($BR53,$BS53,$BT53,$BU53,$BV53))</f>
        <v>0</v>
      </c>
      <c r="CF53" s="1600">
        <f t="shared" ref="CF53:CF54" si="63">IF(BV53=0,0,BV53/SUM($BR53,$BS53,$BT53,$BU53,$BV53))</f>
        <v>0</v>
      </c>
      <c r="CG53" s="88"/>
      <c r="CH53" s="177">
        <f>BX53/$BX$5</f>
        <v>0</v>
      </c>
    </row>
    <row r="54" spans="1:86" s="112" customFormat="1" ht="20.100000000000001" hidden="1" customHeight="1" outlineLevel="1" x14ac:dyDescent="0.3">
      <c r="A54" s="108">
        <f>F54*AVERAGE(DRE!H58:S58)/AVERAGE(DRE!$H$70:$S$70)</f>
        <v>0</v>
      </c>
      <c r="B54" s="773" t="str">
        <f>DRE!B58</f>
        <v>Faxina</v>
      </c>
      <c r="C54" s="774"/>
      <c r="D54" s="774"/>
      <c r="E54" s="774"/>
      <c r="F54" s="788">
        <f>Legenda!$F$33</f>
        <v>0</v>
      </c>
      <c r="G54" s="789" t="s">
        <v>15</v>
      </c>
      <c r="H54" s="905"/>
      <c r="I54" s="1553">
        <f>DRE!H58</f>
        <v>0</v>
      </c>
      <c r="J54" s="1557">
        <f>DRE!H58</f>
        <v>0</v>
      </c>
      <c r="K54" s="1557">
        <f>DRE!I58</f>
        <v>0</v>
      </c>
      <c r="L54" s="1557">
        <f>DRE!J58</f>
        <v>0</v>
      </c>
      <c r="M54" s="1557">
        <f>DRE!K58</f>
        <v>0</v>
      </c>
      <c r="N54" s="1557">
        <f>DRE!L58</f>
        <v>0</v>
      </c>
      <c r="O54" s="1557">
        <f>DRE!M58</f>
        <v>0</v>
      </c>
      <c r="P54" s="1557">
        <f>DRE!N58</f>
        <v>0</v>
      </c>
      <c r="Q54" s="1557">
        <f>DRE!O58</f>
        <v>0</v>
      </c>
      <c r="R54" s="1557">
        <f>DRE!P58</f>
        <v>0</v>
      </c>
      <c r="S54" s="1557">
        <f>DRE!Q58</f>
        <v>0</v>
      </c>
      <c r="T54" s="1557">
        <f>DRE!R58</f>
        <v>0</v>
      </c>
      <c r="U54" s="1557">
        <f>DRE!S58</f>
        <v>0</v>
      </c>
      <c r="V54" s="1557">
        <f>DRE!T58</f>
        <v>0</v>
      </c>
      <c r="W54" s="1557">
        <f>DRE!U58</f>
        <v>0</v>
      </c>
      <c r="X54" s="1557">
        <f>DRE!V58</f>
        <v>0</v>
      </c>
      <c r="Y54" s="1557">
        <f>DRE!W58</f>
        <v>0</v>
      </c>
      <c r="Z54" s="1557">
        <f>DRE!X58</f>
        <v>0</v>
      </c>
      <c r="AA54" s="1557">
        <f>DRE!Y58</f>
        <v>0</v>
      </c>
      <c r="AB54" s="1557">
        <f>DRE!Z58</f>
        <v>0</v>
      </c>
      <c r="AC54" s="1557">
        <f>DRE!AA58</f>
        <v>0</v>
      </c>
      <c r="AD54" s="1557">
        <f>DRE!AB58</f>
        <v>0</v>
      </c>
      <c r="AE54" s="1557">
        <f>DRE!AC58</f>
        <v>0</v>
      </c>
      <c r="AF54" s="1557">
        <f>DRE!AD58</f>
        <v>0</v>
      </c>
      <c r="AG54" s="1557">
        <f>DRE!AE58</f>
        <v>0</v>
      </c>
      <c r="AH54" s="1557">
        <f>DRE!AF58</f>
        <v>0</v>
      </c>
      <c r="AI54" s="1557">
        <f>DRE!AG58</f>
        <v>0</v>
      </c>
      <c r="AJ54" s="1557">
        <f>DRE!AH58</f>
        <v>0</v>
      </c>
      <c r="AK54" s="1557">
        <f>DRE!AI58</f>
        <v>0</v>
      </c>
      <c r="AL54" s="1557">
        <f>DRE!AJ58</f>
        <v>0</v>
      </c>
      <c r="AM54" s="1557">
        <f>DRE!AK58</f>
        <v>0</v>
      </c>
      <c r="AN54" s="1557">
        <f>DRE!AL58</f>
        <v>0</v>
      </c>
      <c r="AO54" s="1557">
        <f>DRE!AM58</f>
        <v>0</v>
      </c>
      <c r="AP54" s="1557">
        <f>DRE!AN58</f>
        <v>0</v>
      </c>
      <c r="AQ54" s="1557">
        <f>DRE!AO58</f>
        <v>0</v>
      </c>
      <c r="AR54" s="1557">
        <f>DRE!AP58</f>
        <v>0</v>
      </c>
      <c r="AS54" s="1557">
        <f>DRE!AQ58</f>
        <v>0</v>
      </c>
      <c r="AT54" s="1557">
        <f>DRE!AR58</f>
        <v>0</v>
      </c>
      <c r="AU54" s="1557">
        <f>DRE!AS58</f>
        <v>0</v>
      </c>
      <c r="AV54" s="1557">
        <f>DRE!AT58</f>
        <v>0</v>
      </c>
      <c r="AW54" s="1557">
        <f>DRE!AU58</f>
        <v>0</v>
      </c>
      <c r="AX54" s="1557">
        <f>DRE!AV58</f>
        <v>0</v>
      </c>
      <c r="AY54" s="1557">
        <f>DRE!AW58</f>
        <v>0</v>
      </c>
      <c r="AZ54" s="1557">
        <f>DRE!AX58</f>
        <v>0</v>
      </c>
      <c r="BA54" s="1557">
        <f>DRE!AY58</f>
        <v>0</v>
      </c>
      <c r="BB54" s="1557">
        <f>DRE!AZ58</f>
        <v>0</v>
      </c>
      <c r="BC54" s="1557">
        <f>DRE!BA58</f>
        <v>0</v>
      </c>
      <c r="BD54" s="1557">
        <f>DRE!BB58</f>
        <v>0</v>
      </c>
      <c r="BE54" s="1557">
        <f>DRE!BC58</f>
        <v>0</v>
      </c>
      <c r="BF54" s="1557">
        <f>DRE!BD58</f>
        <v>0</v>
      </c>
      <c r="BG54" s="1557">
        <f>DRE!BE58</f>
        <v>0</v>
      </c>
      <c r="BH54" s="1557">
        <f>DRE!BF58</f>
        <v>0</v>
      </c>
      <c r="BI54" s="1557">
        <f>DRE!BG58</f>
        <v>0</v>
      </c>
      <c r="BJ54" s="1557">
        <f>DRE!BH58</f>
        <v>0</v>
      </c>
      <c r="BK54" s="1557">
        <f>DRE!BI58</f>
        <v>0</v>
      </c>
      <c r="BL54" s="1557">
        <f>DRE!BJ58</f>
        <v>0</v>
      </c>
      <c r="BM54" s="1557">
        <f>DRE!BK58</f>
        <v>0</v>
      </c>
      <c r="BN54" s="1557">
        <f>DRE!BL58</f>
        <v>0</v>
      </c>
      <c r="BO54" s="1557">
        <f>DRE!BM58</f>
        <v>0</v>
      </c>
      <c r="BP54" s="1557">
        <f>DRE!BN58</f>
        <v>0</v>
      </c>
      <c r="BQ54" s="1152"/>
      <c r="BR54" s="778">
        <f t="shared" ref="BR54:BV65" si="64">SUMIF($I$2:$BP$2,BR$2,$I54:$BP54)</f>
        <v>0</v>
      </c>
      <c r="BS54" s="778">
        <f t="shared" si="64"/>
        <v>0</v>
      </c>
      <c r="BT54" s="778">
        <f t="shared" si="64"/>
        <v>0</v>
      </c>
      <c r="BU54" s="778">
        <f t="shared" si="64"/>
        <v>0</v>
      </c>
      <c r="BV54" s="778">
        <f t="shared" si="64"/>
        <v>0</v>
      </c>
      <c r="BW54" s="88"/>
      <c r="BX54" s="779">
        <f t="shared" si="49"/>
        <v>0</v>
      </c>
      <c r="BY54" s="115"/>
      <c r="BZ54" s="115"/>
      <c r="CA54" s="115"/>
      <c r="CB54" s="1600">
        <f>IF(BR54=0,0,BR54/SUM($BR54,$BS54,$BT54,$BU54,$BV54))</f>
        <v>0</v>
      </c>
      <c r="CC54" s="1600">
        <f t="shared" si="60"/>
        <v>0</v>
      </c>
      <c r="CD54" s="1600">
        <f t="shared" si="61"/>
        <v>0</v>
      </c>
      <c r="CE54" s="1600">
        <f t="shared" si="62"/>
        <v>0</v>
      </c>
      <c r="CF54" s="1600">
        <f t="shared" si="63"/>
        <v>0</v>
      </c>
      <c r="CG54" s="88"/>
      <c r="CH54" s="177">
        <f>BX54/$BX$5</f>
        <v>0</v>
      </c>
    </row>
    <row r="55" spans="1:86" s="112" customFormat="1" ht="20.100000000000001" hidden="1" customHeight="1" outlineLevel="1" x14ac:dyDescent="0.3">
      <c r="A55" s="108"/>
      <c r="B55" s="772" t="str">
        <f>DRE!B59</f>
        <v>Materiais Diversos</v>
      </c>
      <c r="C55" s="774"/>
      <c r="D55" s="774"/>
      <c r="E55" s="774"/>
      <c r="F55" s="774"/>
      <c r="G55" s="775"/>
      <c r="H55" s="905"/>
      <c r="I55" s="1553">
        <f>DRE!H59</f>
        <v>0</v>
      </c>
      <c r="J55" s="1557">
        <f>DRE!H59</f>
        <v>0</v>
      </c>
      <c r="K55" s="1557">
        <f>DRE!I59</f>
        <v>0</v>
      </c>
      <c r="L55" s="1557">
        <f>DRE!J59</f>
        <v>0</v>
      </c>
      <c r="M55" s="1557">
        <f>DRE!K59</f>
        <v>0</v>
      </c>
      <c r="N55" s="1557">
        <f>DRE!L59</f>
        <v>0</v>
      </c>
      <c r="O55" s="1557">
        <f>DRE!M59</f>
        <v>0</v>
      </c>
      <c r="P55" s="1557">
        <f>DRE!N59</f>
        <v>0</v>
      </c>
      <c r="Q55" s="1557">
        <f>DRE!O59</f>
        <v>0</v>
      </c>
      <c r="R55" s="1557">
        <f>DRE!P59</f>
        <v>0</v>
      </c>
      <c r="S55" s="1557">
        <f>DRE!Q59</f>
        <v>0</v>
      </c>
      <c r="T55" s="1557">
        <f>DRE!R59</f>
        <v>0</v>
      </c>
      <c r="U55" s="1557">
        <f>DRE!S59</f>
        <v>0</v>
      </c>
      <c r="V55" s="1557">
        <f>DRE!T59</f>
        <v>0</v>
      </c>
      <c r="W55" s="1557">
        <f>DRE!U59</f>
        <v>0</v>
      </c>
      <c r="X55" s="1557">
        <f>DRE!V59</f>
        <v>0</v>
      </c>
      <c r="Y55" s="1557">
        <f>DRE!W59</f>
        <v>0</v>
      </c>
      <c r="Z55" s="1557">
        <f>DRE!X59</f>
        <v>0</v>
      </c>
      <c r="AA55" s="1557">
        <f>DRE!Y59</f>
        <v>0</v>
      </c>
      <c r="AB55" s="1557">
        <f>DRE!Z59</f>
        <v>0</v>
      </c>
      <c r="AC55" s="1557">
        <f>DRE!AA59</f>
        <v>0</v>
      </c>
      <c r="AD55" s="1557">
        <f>DRE!AB59</f>
        <v>0</v>
      </c>
      <c r="AE55" s="1557">
        <f>DRE!AC59</f>
        <v>0</v>
      </c>
      <c r="AF55" s="1557">
        <f>DRE!AD59</f>
        <v>0</v>
      </c>
      <c r="AG55" s="1557">
        <f>DRE!AE59</f>
        <v>0</v>
      </c>
      <c r="AH55" s="1557">
        <f>DRE!AF59</f>
        <v>0</v>
      </c>
      <c r="AI55" s="1557">
        <f>DRE!AG59</f>
        <v>0</v>
      </c>
      <c r="AJ55" s="1557">
        <f>DRE!AH59</f>
        <v>0</v>
      </c>
      <c r="AK55" s="1557">
        <f>DRE!AI59</f>
        <v>0</v>
      </c>
      <c r="AL55" s="1557">
        <f>DRE!AJ59</f>
        <v>0</v>
      </c>
      <c r="AM55" s="1557">
        <f>DRE!AK59</f>
        <v>0</v>
      </c>
      <c r="AN55" s="1557">
        <f>DRE!AL59</f>
        <v>0</v>
      </c>
      <c r="AO55" s="1557">
        <f>DRE!AM59</f>
        <v>0</v>
      </c>
      <c r="AP55" s="1557">
        <f>DRE!AN59</f>
        <v>0</v>
      </c>
      <c r="AQ55" s="1557">
        <f>DRE!AO59</f>
        <v>0</v>
      </c>
      <c r="AR55" s="1557">
        <f>DRE!AP59</f>
        <v>0</v>
      </c>
      <c r="AS55" s="1557">
        <f>DRE!AQ59</f>
        <v>0</v>
      </c>
      <c r="AT55" s="1557">
        <f>DRE!AR59</f>
        <v>0</v>
      </c>
      <c r="AU55" s="1557">
        <f>DRE!AS59</f>
        <v>0</v>
      </c>
      <c r="AV55" s="1557">
        <f>DRE!AT59</f>
        <v>0</v>
      </c>
      <c r="AW55" s="1557">
        <f>DRE!AU59</f>
        <v>0</v>
      </c>
      <c r="AX55" s="1557">
        <f>DRE!AV59</f>
        <v>0</v>
      </c>
      <c r="AY55" s="1557">
        <f>DRE!AW59</f>
        <v>0</v>
      </c>
      <c r="AZ55" s="1557">
        <f>DRE!AX59</f>
        <v>0</v>
      </c>
      <c r="BA55" s="1557">
        <f>DRE!AY59</f>
        <v>0</v>
      </c>
      <c r="BB55" s="1557">
        <f>DRE!AZ59</f>
        <v>0</v>
      </c>
      <c r="BC55" s="1557">
        <f>DRE!BA59</f>
        <v>0</v>
      </c>
      <c r="BD55" s="1557">
        <f>DRE!BB59</f>
        <v>0</v>
      </c>
      <c r="BE55" s="1557">
        <f>DRE!BC59</f>
        <v>0</v>
      </c>
      <c r="BF55" s="1557">
        <f>DRE!BD59</f>
        <v>0</v>
      </c>
      <c r="BG55" s="1557">
        <f>DRE!BE59</f>
        <v>0</v>
      </c>
      <c r="BH55" s="1557">
        <f>DRE!BF59</f>
        <v>0</v>
      </c>
      <c r="BI55" s="1557">
        <f>DRE!BG59</f>
        <v>0</v>
      </c>
      <c r="BJ55" s="1557">
        <f>DRE!BH59</f>
        <v>0</v>
      </c>
      <c r="BK55" s="1557">
        <f>DRE!BI59</f>
        <v>0</v>
      </c>
      <c r="BL55" s="1557">
        <f>DRE!BJ59</f>
        <v>0</v>
      </c>
      <c r="BM55" s="1557">
        <f>DRE!BK59</f>
        <v>0</v>
      </c>
      <c r="BN55" s="1557">
        <f>DRE!BL59</f>
        <v>0</v>
      </c>
      <c r="BO55" s="1557">
        <f>DRE!BM59</f>
        <v>0</v>
      </c>
      <c r="BP55" s="1557">
        <f>DRE!BN59</f>
        <v>0</v>
      </c>
      <c r="BQ55" s="1152"/>
      <c r="BR55" s="778">
        <f t="shared" si="64"/>
        <v>0</v>
      </c>
      <c r="BS55" s="778">
        <f t="shared" si="64"/>
        <v>0</v>
      </c>
      <c r="BT55" s="778">
        <f t="shared" si="64"/>
        <v>0</v>
      </c>
      <c r="BU55" s="778">
        <f t="shared" si="64"/>
        <v>0</v>
      </c>
      <c r="BV55" s="778">
        <f t="shared" si="64"/>
        <v>0</v>
      </c>
      <c r="BW55" s="88"/>
      <c r="BX55" s="779">
        <f t="shared" si="49"/>
        <v>0</v>
      </c>
      <c r="BY55" s="115"/>
      <c r="BZ55" s="115"/>
      <c r="CA55" s="115"/>
      <c r="CB55" s="1600" t="e">
        <f t="shared" si="15"/>
        <v>#DIV/0!</v>
      </c>
      <c r="CC55" s="1600" t="e">
        <f t="shared" si="44"/>
        <v>#DIV/0!</v>
      </c>
      <c r="CD55" s="1600" t="e">
        <f t="shared" si="45"/>
        <v>#DIV/0!</v>
      </c>
      <c r="CE55" s="1600" t="e">
        <f t="shared" si="46"/>
        <v>#DIV/0!</v>
      </c>
      <c r="CF55" s="1600" t="e">
        <f t="shared" si="47"/>
        <v>#DIV/0!</v>
      </c>
      <c r="CG55" s="88"/>
      <c r="CH55" s="177"/>
    </row>
    <row r="56" spans="1:86" s="112" customFormat="1" ht="20.100000000000001" hidden="1" customHeight="1" outlineLevel="1" x14ac:dyDescent="0.3">
      <c r="A56" s="108">
        <f>F56*AVERAGE(DRE!H60:S60)/AVERAGE(DRE!$H$70:$S$70)</f>
        <v>0</v>
      </c>
      <c r="B56" s="773" t="str">
        <f>DRE!B60</f>
        <v>Material de Trabalho</v>
      </c>
      <c r="C56" s="774"/>
      <c r="D56" s="774"/>
      <c r="E56" s="774"/>
      <c r="F56" s="788">
        <f>Legenda!$F$33</f>
        <v>0</v>
      </c>
      <c r="G56" s="789" t="s">
        <v>15</v>
      </c>
      <c r="H56" s="905"/>
      <c r="I56" s="1553">
        <f>DRE!H60</f>
        <v>0</v>
      </c>
      <c r="J56" s="1557">
        <f>DRE!H60</f>
        <v>0</v>
      </c>
      <c r="K56" s="1557">
        <f>DRE!I60</f>
        <v>0</v>
      </c>
      <c r="L56" s="1557">
        <f>DRE!J60</f>
        <v>0</v>
      </c>
      <c r="M56" s="1557">
        <f>DRE!K60</f>
        <v>0</v>
      </c>
      <c r="N56" s="1557">
        <f>DRE!L60</f>
        <v>0</v>
      </c>
      <c r="O56" s="1557">
        <f>DRE!M60</f>
        <v>0</v>
      </c>
      <c r="P56" s="1557">
        <f>DRE!N60</f>
        <v>0</v>
      </c>
      <c r="Q56" s="1557">
        <f>DRE!O60</f>
        <v>0</v>
      </c>
      <c r="R56" s="1557">
        <f>DRE!P60</f>
        <v>0</v>
      </c>
      <c r="S56" s="1557">
        <f>DRE!Q60</f>
        <v>0</v>
      </c>
      <c r="T56" s="1557">
        <f>DRE!R60</f>
        <v>0</v>
      </c>
      <c r="U56" s="1557">
        <f>DRE!S60</f>
        <v>0</v>
      </c>
      <c r="V56" s="1557">
        <f>DRE!T60</f>
        <v>0</v>
      </c>
      <c r="W56" s="1557">
        <f>DRE!U60</f>
        <v>0</v>
      </c>
      <c r="X56" s="1557">
        <f>DRE!V60</f>
        <v>0</v>
      </c>
      <c r="Y56" s="1557">
        <f>DRE!W60</f>
        <v>0</v>
      </c>
      <c r="Z56" s="1557">
        <f>DRE!X60</f>
        <v>0</v>
      </c>
      <c r="AA56" s="1557">
        <f>DRE!Y60</f>
        <v>0</v>
      </c>
      <c r="AB56" s="1557">
        <f>DRE!Z60</f>
        <v>0</v>
      </c>
      <c r="AC56" s="1557">
        <f>DRE!AA60</f>
        <v>0</v>
      </c>
      <c r="AD56" s="1557">
        <f>DRE!AB60</f>
        <v>0</v>
      </c>
      <c r="AE56" s="1557">
        <f>DRE!AC60</f>
        <v>0</v>
      </c>
      <c r="AF56" s="1557">
        <f>DRE!AD60</f>
        <v>0</v>
      </c>
      <c r="AG56" s="1557">
        <f>DRE!AE60</f>
        <v>0</v>
      </c>
      <c r="AH56" s="1557">
        <f>DRE!AF60</f>
        <v>0</v>
      </c>
      <c r="AI56" s="1557">
        <f>DRE!AG60</f>
        <v>0</v>
      </c>
      <c r="AJ56" s="1557">
        <f>DRE!AH60</f>
        <v>0</v>
      </c>
      <c r="AK56" s="1557">
        <f>DRE!AI60</f>
        <v>0</v>
      </c>
      <c r="AL56" s="1557">
        <f>DRE!AJ60</f>
        <v>0</v>
      </c>
      <c r="AM56" s="1557">
        <f>DRE!AK60</f>
        <v>0</v>
      </c>
      <c r="AN56" s="1557">
        <f>DRE!AL60</f>
        <v>0</v>
      </c>
      <c r="AO56" s="1557">
        <f>DRE!AM60</f>
        <v>0</v>
      </c>
      <c r="AP56" s="1557">
        <f>DRE!AN60</f>
        <v>0</v>
      </c>
      <c r="AQ56" s="1557">
        <f>DRE!AO60</f>
        <v>0</v>
      </c>
      <c r="AR56" s="1557">
        <f>DRE!AP60</f>
        <v>0</v>
      </c>
      <c r="AS56" s="1557">
        <f>DRE!AQ60</f>
        <v>0</v>
      </c>
      <c r="AT56" s="1557">
        <f>DRE!AR60</f>
        <v>0</v>
      </c>
      <c r="AU56" s="1557">
        <f>DRE!AS60</f>
        <v>0</v>
      </c>
      <c r="AV56" s="1557">
        <f>DRE!AT60</f>
        <v>0</v>
      </c>
      <c r="AW56" s="1557">
        <f>DRE!AU60</f>
        <v>0</v>
      </c>
      <c r="AX56" s="1557">
        <f>DRE!AV60</f>
        <v>0</v>
      </c>
      <c r="AY56" s="1557">
        <f>DRE!AW60</f>
        <v>0</v>
      </c>
      <c r="AZ56" s="1557">
        <f>DRE!AX60</f>
        <v>0</v>
      </c>
      <c r="BA56" s="1557">
        <f>DRE!AY60</f>
        <v>0</v>
      </c>
      <c r="BB56" s="1557">
        <f>DRE!AZ60</f>
        <v>0</v>
      </c>
      <c r="BC56" s="1557">
        <f>DRE!BA60</f>
        <v>0</v>
      </c>
      <c r="BD56" s="1557">
        <f>DRE!BB60</f>
        <v>0</v>
      </c>
      <c r="BE56" s="1557">
        <f>DRE!BC60</f>
        <v>0</v>
      </c>
      <c r="BF56" s="1557">
        <f>DRE!BD60</f>
        <v>0</v>
      </c>
      <c r="BG56" s="1557">
        <f>DRE!BE60</f>
        <v>0</v>
      </c>
      <c r="BH56" s="1557">
        <f>DRE!BF60</f>
        <v>0</v>
      </c>
      <c r="BI56" s="1557">
        <f>DRE!BG60</f>
        <v>0</v>
      </c>
      <c r="BJ56" s="1557">
        <f>DRE!BH60</f>
        <v>0</v>
      </c>
      <c r="BK56" s="1557">
        <f>DRE!BI60</f>
        <v>0</v>
      </c>
      <c r="BL56" s="1557">
        <f>DRE!BJ60</f>
        <v>0</v>
      </c>
      <c r="BM56" s="1557">
        <f>DRE!BK60</f>
        <v>0</v>
      </c>
      <c r="BN56" s="1557">
        <f>DRE!BL60</f>
        <v>0</v>
      </c>
      <c r="BO56" s="1557">
        <f>DRE!BM60</f>
        <v>0</v>
      </c>
      <c r="BP56" s="1557">
        <f>DRE!BN60</f>
        <v>0</v>
      </c>
      <c r="BQ56" s="1152"/>
      <c r="BR56" s="778">
        <f t="shared" si="64"/>
        <v>0</v>
      </c>
      <c r="BS56" s="778">
        <f t="shared" si="64"/>
        <v>0</v>
      </c>
      <c r="BT56" s="778">
        <f t="shared" si="64"/>
        <v>0</v>
      </c>
      <c r="BU56" s="778">
        <f t="shared" si="64"/>
        <v>0</v>
      </c>
      <c r="BV56" s="778">
        <f t="shared" si="64"/>
        <v>0</v>
      </c>
      <c r="BW56" s="105"/>
      <c r="BX56" s="779">
        <f t="shared" si="49"/>
        <v>0</v>
      </c>
      <c r="BY56" s="115"/>
      <c r="BZ56" s="115"/>
      <c r="CA56" s="115"/>
      <c r="CB56" s="1600">
        <f>IF(BR56=0,0,BR56/SUM($BR56,$BS56,$BT56,$BU56,$BV56))</f>
        <v>0</v>
      </c>
      <c r="CC56" s="1600">
        <f t="shared" ref="CC56:CF56" si="65">IF(BS56=0,0,BS56/SUM($BR56,$BS56,$BT56,$BU56,$BV56))</f>
        <v>0</v>
      </c>
      <c r="CD56" s="1600">
        <f t="shared" si="65"/>
        <v>0</v>
      </c>
      <c r="CE56" s="1600">
        <f t="shared" si="65"/>
        <v>0</v>
      </c>
      <c r="CF56" s="1600">
        <f t="shared" si="65"/>
        <v>0</v>
      </c>
      <c r="CG56" s="105"/>
      <c r="CH56" s="177">
        <f>BX56/$BX$5</f>
        <v>0</v>
      </c>
    </row>
    <row r="57" spans="1:86" s="112" customFormat="1" ht="20.100000000000001" hidden="1" customHeight="1" outlineLevel="1" x14ac:dyDescent="0.3">
      <c r="A57" s="108">
        <f>F57*AVERAGE(DRE!H61:S61)/AVERAGE(DRE!$H$70:$S$70)</f>
        <v>0</v>
      </c>
      <c r="B57" s="773" t="str">
        <f>DRE!B61</f>
        <v>Materiais de Limpeza</v>
      </c>
      <c r="C57" s="774"/>
      <c r="D57" s="774"/>
      <c r="E57" s="774"/>
      <c r="F57" s="788">
        <f>Legenda!$F$33</f>
        <v>0</v>
      </c>
      <c r="G57" s="789" t="s">
        <v>15</v>
      </c>
      <c r="H57" s="905"/>
      <c r="I57" s="1553">
        <f>DRE!H61</f>
        <v>0</v>
      </c>
      <c r="J57" s="1557">
        <f>DRE!H61</f>
        <v>0</v>
      </c>
      <c r="K57" s="1557">
        <f>DRE!I61</f>
        <v>0</v>
      </c>
      <c r="L57" s="1557">
        <f>DRE!J61</f>
        <v>0</v>
      </c>
      <c r="M57" s="1557">
        <f>DRE!K61</f>
        <v>0</v>
      </c>
      <c r="N57" s="1557">
        <f>DRE!L61</f>
        <v>0</v>
      </c>
      <c r="O57" s="1557">
        <f>DRE!M61</f>
        <v>0</v>
      </c>
      <c r="P57" s="1557">
        <f>DRE!N61</f>
        <v>0</v>
      </c>
      <c r="Q57" s="1557">
        <f>DRE!O61</f>
        <v>0</v>
      </c>
      <c r="R57" s="1557">
        <f>DRE!P61</f>
        <v>0</v>
      </c>
      <c r="S57" s="1557">
        <f>DRE!Q61</f>
        <v>0</v>
      </c>
      <c r="T57" s="1557">
        <f>DRE!R61</f>
        <v>0</v>
      </c>
      <c r="U57" s="1557">
        <f>DRE!S61</f>
        <v>0</v>
      </c>
      <c r="V57" s="1557">
        <f>DRE!T61</f>
        <v>0</v>
      </c>
      <c r="W57" s="1557">
        <f>DRE!U61</f>
        <v>0</v>
      </c>
      <c r="X57" s="1557">
        <f>DRE!V61</f>
        <v>0</v>
      </c>
      <c r="Y57" s="1557">
        <f>DRE!W61</f>
        <v>0</v>
      </c>
      <c r="Z57" s="1557">
        <f>DRE!X61</f>
        <v>0</v>
      </c>
      <c r="AA57" s="1557">
        <f>DRE!Y61</f>
        <v>0</v>
      </c>
      <c r="AB57" s="1557">
        <f>DRE!Z61</f>
        <v>0</v>
      </c>
      <c r="AC57" s="1557">
        <f>DRE!AA61</f>
        <v>0</v>
      </c>
      <c r="AD57" s="1557">
        <f>DRE!AB61</f>
        <v>0</v>
      </c>
      <c r="AE57" s="1557">
        <f>DRE!AC61</f>
        <v>0</v>
      </c>
      <c r="AF57" s="1557">
        <f>DRE!AD61</f>
        <v>0</v>
      </c>
      <c r="AG57" s="1557">
        <f>DRE!AE61</f>
        <v>0</v>
      </c>
      <c r="AH57" s="1557">
        <f>DRE!AF61</f>
        <v>0</v>
      </c>
      <c r="AI57" s="1557">
        <f>DRE!AG61</f>
        <v>0</v>
      </c>
      <c r="AJ57" s="1557">
        <f>DRE!AH61</f>
        <v>0</v>
      </c>
      <c r="AK57" s="1557">
        <f>DRE!AI61</f>
        <v>0</v>
      </c>
      <c r="AL57" s="1557">
        <f>DRE!AJ61</f>
        <v>0</v>
      </c>
      <c r="AM57" s="1557">
        <f>DRE!AK61</f>
        <v>0</v>
      </c>
      <c r="AN57" s="1557">
        <f>DRE!AL61</f>
        <v>0</v>
      </c>
      <c r="AO57" s="1557">
        <f>DRE!AM61</f>
        <v>0</v>
      </c>
      <c r="AP57" s="1557">
        <f>DRE!AN61</f>
        <v>0</v>
      </c>
      <c r="AQ57" s="1557">
        <f>DRE!AO61</f>
        <v>0</v>
      </c>
      <c r="AR57" s="1557">
        <f>DRE!AP61</f>
        <v>0</v>
      </c>
      <c r="AS57" s="1557">
        <f>DRE!AQ61</f>
        <v>0</v>
      </c>
      <c r="AT57" s="1557">
        <f>DRE!AR61</f>
        <v>0</v>
      </c>
      <c r="AU57" s="1557">
        <f>DRE!AS61</f>
        <v>0</v>
      </c>
      <c r="AV57" s="1557">
        <f>DRE!AT61</f>
        <v>0</v>
      </c>
      <c r="AW57" s="1557">
        <f>DRE!AU61</f>
        <v>0</v>
      </c>
      <c r="AX57" s="1557">
        <f>DRE!AV61</f>
        <v>0</v>
      </c>
      <c r="AY57" s="1557">
        <f>DRE!AW61</f>
        <v>0</v>
      </c>
      <c r="AZ57" s="1557">
        <f>DRE!AX61</f>
        <v>0</v>
      </c>
      <c r="BA57" s="1557">
        <f>DRE!AY61</f>
        <v>0</v>
      </c>
      <c r="BB57" s="1557">
        <f>DRE!AZ61</f>
        <v>0</v>
      </c>
      <c r="BC57" s="1557">
        <f>DRE!BA61</f>
        <v>0</v>
      </c>
      <c r="BD57" s="1557">
        <f>DRE!BB61</f>
        <v>0</v>
      </c>
      <c r="BE57" s="1557">
        <f>DRE!BC61</f>
        <v>0</v>
      </c>
      <c r="BF57" s="1557">
        <f>DRE!BD61</f>
        <v>0</v>
      </c>
      <c r="BG57" s="1557">
        <f>DRE!BE61</f>
        <v>0</v>
      </c>
      <c r="BH57" s="1557">
        <f>DRE!BF61</f>
        <v>0</v>
      </c>
      <c r="BI57" s="1557">
        <f>DRE!BG61</f>
        <v>0</v>
      </c>
      <c r="BJ57" s="1557">
        <f>DRE!BH61</f>
        <v>0</v>
      </c>
      <c r="BK57" s="1557">
        <f>DRE!BI61</f>
        <v>0</v>
      </c>
      <c r="BL57" s="1557">
        <f>DRE!BJ61</f>
        <v>0</v>
      </c>
      <c r="BM57" s="1557">
        <f>DRE!BK61</f>
        <v>0</v>
      </c>
      <c r="BN57" s="1557">
        <f>DRE!BL61</f>
        <v>0</v>
      </c>
      <c r="BO57" s="1557">
        <f>DRE!BM61</f>
        <v>0</v>
      </c>
      <c r="BP57" s="1557">
        <f>DRE!BN61</f>
        <v>0</v>
      </c>
      <c r="BQ57" s="1152"/>
      <c r="BR57" s="778">
        <f t="shared" si="64"/>
        <v>0</v>
      </c>
      <c r="BS57" s="778">
        <f t="shared" si="64"/>
        <v>0</v>
      </c>
      <c r="BT57" s="778">
        <f t="shared" si="64"/>
        <v>0</v>
      </c>
      <c r="BU57" s="778">
        <f t="shared" si="64"/>
        <v>0</v>
      </c>
      <c r="BV57" s="778">
        <f t="shared" si="64"/>
        <v>0</v>
      </c>
      <c r="BW57" s="105"/>
      <c r="BX57" s="779">
        <f t="shared" si="49"/>
        <v>0</v>
      </c>
      <c r="BY57" s="115"/>
      <c r="BZ57" s="115"/>
      <c r="CA57" s="115"/>
      <c r="CB57" s="1600" t="e">
        <f t="shared" si="15"/>
        <v>#DIV/0!</v>
      </c>
      <c r="CC57" s="1600" t="e">
        <f t="shared" si="44"/>
        <v>#DIV/0!</v>
      </c>
      <c r="CD57" s="1600" t="e">
        <f t="shared" si="45"/>
        <v>#DIV/0!</v>
      </c>
      <c r="CE57" s="1600" t="e">
        <f t="shared" si="46"/>
        <v>#DIV/0!</v>
      </c>
      <c r="CF57" s="1600" t="e">
        <f t="shared" si="47"/>
        <v>#DIV/0!</v>
      </c>
      <c r="CG57" s="105"/>
      <c r="CH57" s="177">
        <f t="shared" ref="CH57:CH65" si="66">BX57/$BX$5</f>
        <v>0</v>
      </c>
    </row>
    <row r="58" spans="1:86" s="112" customFormat="1" ht="20.100000000000001" hidden="1" customHeight="1" outlineLevel="1" x14ac:dyDescent="0.3">
      <c r="A58" s="108">
        <f>F58*AVERAGE(DRE!H62:S62)/AVERAGE(DRE!$H$70:$S$70)</f>
        <v>0</v>
      </c>
      <c r="B58" s="773" t="str">
        <f>DRE!B62</f>
        <v>Materiais de Escritório</v>
      </c>
      <c r="C58" s="774"/>
      <c r="D58" s="774"/>
      <c r="E58" s="774"/>
      <c r="F58" s="788">
        <f>Legenda!$F$33</f>
        <v>0</v>
      </c>
      <c r="G58" s="789" t="s">
        <v>15</v>
      </c>
      <c r="H58" s="905"/>
      <c r="I58" s="1553">
        <f>DRE!H62</f>
        <v>0</v>
      </c>
      <c r="J58" s="1557">
        <f>DRE!H62</f>
        <v>0</v>
      </c>
      <c r="K58" s="1557">
        <f>DRE!I62</f>
        <v>50</v>
      </c>
      <c r="L58" s="1557">
        <f>DRE!J62</f>
        <v>50</v>
      </c>
      <c r="M58" s="1557">
        <f>DRE!K62</f>
        <v>50</v>
      </c>
      <c r="N58" s="1557">
        <f>DRE!L62</f>
        <v>50</v>
      </c>
      <c r="O58" s="1557">
        <f>DRE!M62</f>
        <v>50</v>
      </c>
      <c r="P58" s="1557">
        <f>DRE!N62</f>
        <v>50</v>
      </c>
      <c r="Q58" s="1557">
        <f>DRE!O62</f>
        <v>50</v>
      </c>
      <c r="R58" s="1557">
        <f>DRE!P62</f>
        <v>50</v>
      </c>
      <c r="S58" s="1557">
        <f>DRE!Q62</f>
        <v>50</v>
      </c>
      <c r="T58" s="1557">
        <f>DRE!R62</f>
        <v>50</v>
      </c>
      <c r="U58" s="1557">
        <f>DRE!S62</f>
        <v>50</v>
      </c>
      <c r="V58" s="1557">
        <f>DRE!T62</f>
        <v>50</v>
      </c>
      <c r="W58" s="1557">
        <f>DRE!U62</f>
        <v>50</v>
      </c>
      <c r="X58" s="1557">
        <f>DRE!V62</f>
        <v>50</v>
      </c>
      <c r="Y58" s="1557">
        <f>DRE!W62</f>
        <v>50</v>
      </c>
      <c r="Z58" s="1557">
        <f>DRE!X62</f>
        <v>50</v>
      </c>
      <c r="AA58" s="1557">
        <f>DRE!Y62</f>
        <v>50</v>
      </c>
      <c r="AB58" s="1557">
        <f>DRE!Z62</f>
        <v>50</v>
      </c>
      <c r="AC58" s="1557">
        <f>DRE!AA62</f>
        <v>50</v>
      </c>
      <c r="AD58" s="1557">
        <f>DRE!AB62</f>
        <v>50</v>
      </c>
      <c r="AE58" s="1557">
        <f>DRE!AC62</f>
        <v>50</v>
      </c>
      <c r="AF58" s="1557">
        <f>DRE!AD62</f>
        <v>50</v>
      </c>
      <c r="AG58" s="1557">
        <f>DRE!AE62</f>
        <v>50</v>
      </c>
      <c r="AH58" s="1557">
        <f>DRE!AF62</f>
        <v>50</v>
      </c>
      <c r="AI58" s="1557">
        <f>DRE!AG62</f>
        <v>50</v>
      </c>
      <c r="AJ58" s="1557">
        <f>DRE!AH62</f>
        <v>50</v>
      </c>
      <c r="AK58" s="1557">
        <f>DRE!AI62</f>
        <v>50</v>
      </c>
      <c r="AL58" s="1557">
        <f>DRE!AJ62</f>
        <v>50</v>
      </c>
      <c r="AM58" s="1557">
        <f>DRE!AK62</f>
        <v>50</v>
      </c>
      <c r="AN58" s="1557">
        <f>DRE!AL62</f>
        <v>50</v>
      </c>
      <c r="AO58" s="1557">
        <f>DRE!AM62</f>
        <v>50</v>
      </c>
      <c r="AP58" s="1557">
        <f>DRE!AN62</f>
        <v>50</v>
      </c>
      <c r="AQ58" s="1557">
        <f>DRE!AO62</f>
        <v>50</v>
      </c>
      <c r="AR58" s="1557">
        <f>DRE!AP62</f>
        <v>50</v>
      </c>
      <c r="AS58" s="1557">
        <f>DRE!AQ62</f>
        <v>50</v>
      </c>
      <c r="AT58" s="1557">
        <f>DRE!AR62</f>
        <v>50</v>
      </c>
      <c r="AU58" s="1557">
        <f>DRE!AS62</f>
        <v>50</v>
      </c>
      <c r="AV58" s="1557">
        <f>DRE!AT62</f>
        <v>50</v>
      </c>
      <c r="AW58" s="1557">
        <f>DRE!AU62</f>
        <v>50</v>
      </c>
      <c r="AX58" s="1557">
        <f>DRE!AV62</f>
        <v>50</v>
      </c>
      <c r="AY58" s="1557">
        <f>DRE!AW62</f>
        <v>50</v>
      </c>
      <c r="AZ58" s="1557">
        <f>DRE!AX62</f>
        <v>50</v>
      </c>
      <c r="BA58" s="1557">
        <f>DRE!AY62</f>
        <v>50</v>
      </c>
      <c r="BB58" s="1557">
        <f>DRE!AZ62</f>
        <v>50</v>
      </c>
      <c r="BC58" s="1557">
        <f>DRE!BA62</f>
        <v>50</v>
      </c>
      <c r="BD58" s="1557">
        <f>DRE!BB62</f>
        <v>50</v>
      </c>
      <c r="BE58" s="1557">
        <f>DRE!BC62</f>
        <v>50</v>
      </c>
      <c r="BF58" s="1557">
        <f>DRE!BD62</f>
        <v>50</v>
      </c>
      <c r="BG58" s="1557">
        <f>DRE!BE62</f>
        <v>50</v>
      </c>
      <c r="BH58" s="1557">
        <f>DRE!BF62</f>
        <v>50</v>
      </c>
      <c r="BI58" s="1557">
        <f>DRE!BG62</f>
        <v>50</v>
      </c>
      <c r="BJ58" s="1557">
        <f>DRE!BH62</f>
        <v>50</v>
      </c>
      <c r="BK58" s="1557">
        <f>DRE!BI62</f>
        <v>50</v>
      </c>
      <c r="BL58" s="1557">
        <f>DRE!BJ62</f>
        <v>50</v>
      </c>
      <c r="BM58" s="1557">
        <f>DRE!BK62</f>
        <v>50</v>
      </c>
      <c r="BN58" s="1557">
        <f>DRE!BL62</f>
        <v>50</v>
      </c>
      <c r="BO58" s="1557">
        <f>DRE!BM62</f>
        <v>50</v>
      </c>
      <c r="BP58" s="1557">
        <f>DRE!BN62</f>
        <v>50</v>
      </c>
      <c r="BQ58" s="1152"/>
      <c r="BR58" s="778">
        <f t="shared" si="64"/>
        <v>500</v>
      </c>
      <c r="BS58" s="778">
        <f t="shared" si="64"/>
        <v>600</v>
      </c>
      <c r="BT58" s="778">
        <f t="shared" si="64"/>
        <v>600</v>
      </c>
      <c r="BU58" s="778">
        <f t="shared" si="64"/>
        <v>600</v>
      </c>
      <c r="BV58" s="778">
        <f t="shared" si="64"/>
        <v>600</v>
      </c>
      <c r="BW58" s="105"/>
      <c r="BX58" s="779">
        <f t="shared" si="49"/>
        <v>575</v>
      </c>
      <c r="BY58" s="115"/>
      <c r="BZ58" s="115"/>
      <c r="CA58" s="115"/>
      <c r="CB58" s="1600">
        <f t="shared" si="15"/>
        <v>0.17241379310344829</v>
      </c>
      <c r="CC58" s="1600">
        <f t="shared" si="44"/>
        <v>0.20689655172413793</v>
      </c>
      <c r="CD58" s="1600">
        <f t="shared" si="45"/>
        <v>0.20689655172413793</v>
      </c>
      <c r="CE58" s="1600">
        <f t="shared" si="46"/>
        <v>0.20689655172413793</v>
      </c>
      <c r="CF58" s="1600">
        <f t="shared" si="47"/>
        <v>0.20689655172413793</v>
      </c>
      <c r="CG58" s="105"/>
      <c r="CH58" s="177">
        <f t="shared" si="66"/>
        <v>5.5464737305396025E-4</v>
      </c>
    </row>
    <row r="59" spans="1:86" s="112" customFormat="1" ht="20.100000000000001" hidden="1" customHeight="1" outlineLevel="1" x14ac:dyDescent="0.3">
      <c r="A59" s="108">
        <f>F59*AVERAGE(DRE!H63:S63)/AVERAGE(DRE!$H$70:$S$70)</f>
        <v>0</v>
      </c>
      <c r="B59" s="772" t="str">
        <f>DRE!B63</f>
        <v>Outros - diretamente na empresa</v>
      </c>
      <c r="C59" s="774"/>
      <c r="D59" s="774"/>
      <c r="E59" s="774"/>
      <c r="F59" s="788">
        <f>Legenda!$F$33</f>
        <v>0</v>
      </c>
      <c r="G59" s="789" t="s">
        <v>15</v>
      </c>
      <c r="H59" s="905"/>
      <c r="I59" s="1553">
        <f>DRE!H63</f>
        <v>0</v>
      </c>
      <c r="J59" s="1557">
        <f>DRE!H63</f>
        <v>0</v>
      </c>
      <c r="K59" s="1557">
        <f>DRE!I63</f>
        <v>0</v>
      </c>
      <c r="L59" s="1557">
        <f>DRE!J63</f>
        <v>0</v>
      </c>
      <c r="M59" s="1557">
        <f>DRE!K63</f>
        <v>0</v>
      </c>
      <c r="N59" s="1557">
        <f>DRE!L63</f>
        <v>0</v>
      </c>
      <c r="O59" s="1557">
        <f>DRE!M63</f>
        <v>0</v>
      </c>
      <c r="P59" s="1557">
        <f>DRE!N63</f>
        <v>0</v>
      </c>
      <c r="Q59" s="1557">
        <f>DRE!O63</f>
        <v>0</v>
      </c>
      <c r="R59" s="1557">
        <f>DRE!P63</f>
        <v>0</v>
      </c>
      <c r="S59" s="1557">
        <f>DRE!Q63</f>
        <v>0</v>
      </c>
      <c r="T59" s="1557">
        <f>DRE!R63</f>
        <v>0</v>
      </c>
      <c r="U59" s="1557">
        <f>DRE!S63</f>
        <v>0</v>
      </c>
      <c r="V59" s="1557">
        <f>DRE!T63</f>
        <v>0</v>
      </c>
      <c r="W59" s="1557">
        <f>DRE!U63</f>
        <v>0</v>
      </c>
      <c r="X59" s="1557">
        <f>DRE!V63</f>
        <v>0</v>
      </c>
      <c r="Y59" s="1557">
        <f>DRE!W63</f>
        <v>0</v>
      </c>
      <c r="Z59" s="1557">
        <f>DRE!X63</f>
        <v>0</v>
      </c>
      <c r="AA59" s="1557">
        <f>DRE!Y63</f>
        <v>0</v>
      </c>
      <c r="AB59" s="1557">
        <f>DRE!Z63</f>
        <v>0</v>
      </c>
      <c r="AC59" s="1557">
        <f>DRE!AA63</f>
        <v>0</v>
      </c>
      <c r="AD59" s="1557">
        <f>DRE!AB63</f>
        <v>0</v>
      </c>
      <c r="AE59" s="1557">
        <f>DRE!AC63</f>
        <v>0</v>
      </c>
      <c r="AF59" s="1557">
        <f>DRE!AD63</f>
        <v>0</v>
      </c>
      <c r="AG59" s="1557">
        <f>DRE!AE63</f>
        <v>0</v>
      </c>
      <c r="AH59" s="1557">
        <f>DRE!AF63</f>
        <v>0</v>
      </c>
      <c r="AI59" s="1557">
        <f>DRE!AG63</f>
        <v>0</v>
      </c>
      <c r="AJ59" s="1557">
        <f>DRE!AH63</f>
        <v>0</v>
      </c>
      <c r="AK59" s="1557">
        <f>DRE!AI63</f>
        <v>0</v>
      </c>
      <c r="AL59" s="1557">
        <f>DRE!AJ63</f>
        <v>0</v>
      </c>
      <c r="AM59" s="1557">
        <f>DRE!AK63</f>
        <v>0</v>
      </c>
      <c r="AN59" s="1557">
        <f>DRE!AL63</f>
        <v>0</v>
      </c>
      <c r="AO59" s="1557">
        <f>DRE!AM63</f>
        <v>0</v>
      </c>
      <c r="AP59" s="1557">
        <f>DRE!AN63</f>
        <v>0</v>
      </c>
      <c r="AQ59" s="1557">
        <f>DRE!AO63</f>
        <v>0</v>
      </c>
      <c r="AR59" s="1557">
        <f>DRE!AP63</f>
        <v>0</v>
      </c>
      <c r="AS59" s="1557">
        <f>DRE!AQ63</f>
        <v>0</v>
      </c>
      <c r="AT59" s="1557">
        <f>DRE!AR63</f>
        <v>0</v>
      </c>
      <c r="AU59" s="1557">
        <f>DRE!AS63</f>
        <v>0</v>
      </c>
      <c r="AV59" s="1557">
        <f>DRE!AT63</f>
        <v>0</v>
      </c>
      <c r="AW59" s="1557">
        <f>DRE!AU63</f>
        <v>0</v>
      </c>
      <c r="AX59" s="1557">
        <f>DRE!AV63</f>
        <v>0</v>
      </c>
      <c r="AY59" s="1557">
        <f>DRE!AW63</f>
        <v>0</v>
      </c>
      <c r="AZ59" s="1557">
        <f>DRE!AX63</f>
        <v>0</v>
      </c>
      <c r="BA59" s="1557">
        <f>DRE!AY63</f>
        <v>0</v>
      </c>
      <c r="BB59" s="1557">
        <f>DRE!AZ63</f>
        <v>0</v>
      </c>
      <c r="BC59" s="1557">
        <f>DRE!BA63</f>
        <v>0</v>
      </c>
      <c r="BD59" s="1557">
        <f>DRE!BB63</f>
        <v>0</v>
      </c>
      <c r="BE59" s="1557">
        <f>DRE!BC63</f>
        <v>0</v>
      </c>
      <c r="BF59" s="1557">
        <f>DRE!BD63</f>
        <v>0</v>
      </c>
      <c r="BG59" s="1557">
        <f>DRE!BE63</f>
        <v>0</v>
      </c>
      <c r="BH59" s="1557">
        <f>DRE!BF63</f>
        <v>0</v>
      </c>
      <c r="BI59" s="1557">
        <f>DRE!BG63</f>
        <v>0</v>
      </c>
      <c r="BJ59" s="1557">
        <f>DRE!BH63</f>
        <v>0</v>
      </c>
      <c r="BK59" s="1557">
        <f>DRE!BI63</f>
        <v>0</v>
      </c>
      <c r="BL59" s="1557">
        <f>DRE!BJ63</f>
        <v>0</v>
      </c>
      <c r="BM59" s="1557">
        <f>DRE!BK63</f>
        <v>0</v>
      </c>
      <c r="BN59" s="1557">
        <f>DRE!BL63</f>
        <v>0</v>
      </c>
      <c r="BO59" s="1557">
        <f>DRE!BM63</f>
        <v>0</v>
      </c>
      <c r="BP59" s="1557">
        <f>DRE!BN63</f>
        <v>0</v>
      </c>
      <c r="BQ59" s="1152"/>
      <c r="BR59" s="778">
        <f t="shared" si="64"/>
        <v>0</v>
      </c>
      <c r="BS59" s="778">
        <f t="shared" si="64"/>
        <v>0</v>
      </c>
      <c r="BT59" s="778">
        <f t="shared" si="64"/>
        <v>0</v>
      </c>
      <c r="BU59" s="778">
        <f t="shared" si="64"/>
        <v>0</v>
      </c>
      <c r="BV59" s="778">
        <f t="shared" si="64"/>
        <v>0</v>
      </c>
      <c r="BW59" s="105"/>
      <c r="BX59" s="779">
        <f t="shared" si="49"/>
        <v>0</v>
      </c>
      <c r="BY59" s="115"/>
      <c r="BZ59" s="115"/>
      <c r="CA59" s="115"/>
      <c r="CB59" s="1600" t="e">
        <f t="shared" si="15"/>
        <v>#DIV/0!</v>
      </c>
      <c r="CC59" s="1600" t="e">
        <f t="shared" si="44"/>
        <v>#DIV/0!</v>
      </c>
      <c r="CD59" s="1600" t="e">
        <f t="shared" si="45"/>
        <v>#DIV/0!</v>
      </c>
      <c r="CE59" s="1600" t="e">
        <f t="shared" si="46"/>
        <v>#DIV/0!</v>
      </c>
      <c r="CF59" s="1600" t="e">
        <f t="shared" si="47"/>
        <v>#DIV/0!</v>
      </c>
      <c r="CG59" s="105"/>
      <c r="CH59" s="177">
        <f t="shared" si="66"/>
        <v>0</v>
      </c>
    </row>
    <row r="60" spans="1:86" s="112" customFormat="1" ht="20.100000000000001" hidden="1" customHeight="1" outlineLevel="1" x14ac:dyDescent="0.3">
      <c r="A60" s="108">
        <f>F60*AVERAGE(DRE!H64:S64)/AVERAGE(DRE!$H$70:$S$70)</f>
        <v>0</v>
      </c>
      <c r="B60" s="773" t="str">
        <f>DRE!B64</f>
        <v>Provisão Visita de Desenvolvimento do Franqueado</v>
      </c>
      <c r="C60" s="774"/>
      <c r="D60" s="774"/>
      <c r="E60" s="774"/>
      <c r="F60" s="788">
        <f>Legenda!$F$33</f>
        <v>0</v>
      </c>
      <c r="G60" s="789" t="s">
        <v>15</v>
      </c>
      <c r="H60" s="905"/>
      <c r="I60" s="1553">
        <f>DRE!H64</f>
        <v>0</v>
      </c>
      <c r="J60" s="1557">
        <f>DRE!H64</f>
        <v>0</v>
      </c>
      <c r="K60" s="1557">
        <f>DRE!I64</f>
        <v>204.17</v>
      </c>
      <c r="L60" s="1557">
        <f>DRE!J64</f>
        <v>204.17</v>
      </c>
      <c r="M60" s="1557">
        <f>DRE!K64</f>
        <v>204.17</v>
      </c>
      <c r="N60" s="1557">
        <f>DRE!L64</f>
        <v>204.17</v>
      </c>
      <c r="O60" s="1557">
        <f>DRE!M64</f>
        <v>204.17</v>
      </c>
      <c r="P60" s="1557">
        <f>DRE!N64</f>
        <v>204.17</v>
      </c>
      <c r="Q60" s="1557">
        <f>DRE!O64</f>
        <v>204.17</v>
      </c>
      <c r="R60" s="1557">
        <f>DRE!P64</f>
        <v>204.17</v>
      </c>
      <c r="S60" s="1557">
        <f>DRE!Q64</f>
        <v>204.17</v>
      </c>
      <c r="T60" s="1557">
        <f>DRE!R64</f>
        <v>204.17</v>
      </c>
      <c r="U60" s="1557">
        <f>DRE!S64</f>
        <v>204.17</v>
      </c>
      <c r="V60" s="1557">
        <f>DRE!T64</f>
        <v>204.16666666666666</v>
      </c>
      <c r="W60" s="1557">
        <f>DRE!U64</f>
        <v>204.16666666666666</v>
      </c>
      <c r="X60" s="1557">
        <f>DRE!V64</f>
        <v>204.16666666666666</v>
      </c>
      <c r="Y60" s="1557">
        <f>DRE!W64</f>
        <v>204.16666666666666</v>
      </c>
      <c r="Z60" s="1557">
        <f>DRE!X64</f>
        <v>204.16666666666666</v>
      </c>
      <c r="AA60" s="1557">
        <f>DRE!Y64</f>
        <v>204.16666666666666</v>
      </c>
      <c r="AB60" s="1557">
        <f>DRE!Z64</f>
        <v>204.16666666666666</v>
      </c>
      <c r="AC60" s="1557">
        <f>DRE!AA64</f>
        <v>204.16666666666666</v>
      </c>
      <c r="AD60" s="1557">
        <f>DRE!AB64</f>
        <v>204.16666666666666</v>
      </c>
      <c r="AE60" s="1557">
        <f>DRE!AC64</f>
        <v>204.16666666666666</v>
      </c>
      <c r="AF60" s="1557">
        <f>DRE!AD64</f>
        <v>204.16666666666666</v>
      </c>
      <c r="AG60" s="1557">
        <f>DRE!AE64</f>
        <v>204.16666666666666</v>
      </c>
      <c r="AH60" s="1557">
        <f>DRE!AF64</f>
        <v>204.16666666666666</v>
      </c>
      <c r="AI60" s="1557">
        <f>DRE!AG64</f>
        <v>204.16666666666666</v>
      </c>
      <c r="AJ60" s="1557">
        <f>DRE!AH64</f>
        <v>204.16666666666666</v>
      </c>
      <c r="AK60" s="1557">
        <f>DRE!AI64</f>
        <v>204.16666666666666</v>
      </c>
      <c r="AL60" s="1557">
        <f>DRE!AJ64</f>
        <v>204.16666666666666</v>
      </c>
      <c r="AM60" s="1557">
        <f>DRE!AK64</f>
        <v>204.16666666666666</v>
      </c>
      <c r="AN60" s="1557">
        <f>DRE!AL64</f>
        <v>204.16666666666666</v>
      </c>
      <c r="AO60" s="1557">
        <f>DRE!AM64</f>
        <v>204.16666666666666</v>
      </c>
      <c r="AP60" s="1557">
        <f>DRE!AN64</f>
        <v>204.16666666666666</v>
      </c>
      <c r="AQ60" s="1557">
        <f>DRE!AO64</f>
        <v>204.16666666666666</v>
      </c>
      <c r="AR60" s="1557">
        <f>DRE!AP64</f>
        <v>204.16666666666666</v>
      </c>
      <c r="AS60" s="1557">
        <f>DRE!AQ64</f>
        <v>204.16666666666666</v>
      </c>
      <c r="AT60" s="1557">
        <f>DRE!AR64</f>
        <v>204.16666666666666</v>
      </c>
      <c r="AU60" s="1557">
        <f>DRE!AS64</f>
        <v>204.16666666666666</v>
      </c>
      <c r="AV60" s="1557">
        <f>DRE!AT64</f>
        <v>204.16666666666666</v>
      </c>
      <c r="AW60" s="1557">
        <f>DRE!AU64</f>
        <v>204.16666666666666</v>
      </c>
      <c r="AX60" s="1557">
        <f>DRE!AV64</f>
        <v>204.16666666666666</v>
      </c>
      <c r="AY60" s="1557">
        <f>DRE!AW64</f>
        <v>204.16666666666666</v>
      </c>
      <c r="AZ60" s="1557">
        <f>DRE!AX64</f>
        <v>204.16666666666666</v>
      </c>
      <c r="BA60" s="1557">
        <f>DRE!AY64</f>
        <v>204.16666666666666</v>
      </c>
      <c r="BB60" s="1557">
        <f>DRE!AZ64</f>
        <v>204.16666666666666</v>
      </c>
      <c r="BC60" s="1557">
        <f>DRE!BA64</f>
        <v>204.16666666666666</v>
      </c>
      <c r="BD60" s="1557">
        <f>DRE!BB64</f>
        <v>204.16666666666666</v>
      </c>
      <c r="BE60" s="1557">
        <f>DRE!BC64</f>
        <v>204.16666666666666</v>
      </c>
      <c r="BF60" s="1557">
        <f>DRE!BD64</f>
        <v>204.16666666666666</v>
      </c>
      <c r="BG60" s="1557">
        <f>DRE!BE64</f>
        <v>204.16666666666666</v>
      </c>
      <c r="BH60" s="1557">
        <f>DRE!BF64</f>
        <v>204.16666666666666</v>
      </c>
      <c r="BI60" s="1557">
        <f>DRE!BG64</f>
        <v>204.16666666666666</v>
      </c>
      <c r="BJ60" s="1557">
        <f>DRE!BH64</f>
        <v>204.16666666666666</v>
      </c>
      <c r="BK60" s="1557">
        <f>DRE!BI64</f>
        <v>204.16666666666666</v>
      </c>
      <c r="BL60" s="1557">
        <f>DRE!BJ64</f>
        <v>204.16666666666666</v>
      </c>
      <c r="BM60" s="1557">
        <f>DRE!BK64</f>
        <v>204.16666666666666</v>
      </c>
      <c r="BN60" s="1557">
        <f>DRE!BL64</f>
        <v>204.16666666666666</v>
      </c>
      <c r="BO60" s="1557">
        <f>DRE!BM64</f>
        <v>204.16666666666666</v>
      </c>
      <c r="BP60" s="1557">
        <f>DRE!BN64</f>
        <v>204.16666666666666</v>
      </c>
      <c r="BQ60" s="1152"/>
      <c r="BR60" s="778">
        <f t="shared" si="64"/>
        <v>2041.7000000000003</v>
      </c>
      <c r="BS60" s="778">
        <f t="shared" si="64"/>
        <v>2450.0033333333336</v>
      </c>
      <c r="BT60" s="778">
        <f t="shared" si="64"/>
        <v>2450</v>
      </c>
      <c r="BU60" s="778">
        <f t="shared" si="64"/>
        <v>2450</v>
      </c>
      <c r="BV60" s="778">
        <f t="shared" si="64"/>
        <v>2450</v>
      </c>
      <c r="BW60" s="105"/>
      <c r="BX60" s="779">
        <f t="shared" si="49"/>
        <v>2347.9258333333337</v>
      </c>
      <c r="BY60" s="115"/>
      <c r="BZ60" s="115"/>
      <c r="CA60" s="115"/>
      <c r="CB60" s="1600">
        <f t="shared" si="15"/>
        <v>0.17241607415149454</v>
      </c>
      <c r="CC60" s="1600">
        <f t="shared" si="44"/>
        <v>0.20689619258040298</v>
      </c>
      <c r="CD60" s="1600">
        <f t="shared" si="45"/>
        <v>0.20689591108936747</v>
      </c>
      <c r="CE60" s="1600">
        <f t="shared" si="46"/>
        <v>0.20689591108936747</v>
      </c>
      <c r="CF60" s="1600">
        <f t="shared" si="47"/>
        <v>0.20689591108936747</v>
      </c>
      <c r="CG60" s="105"/>
      <c r="CH60" s="177">
        <f t="shared" si="66"/>
        <v>2.2648189488415024E-3</v>
      </c>
    </row>
    <row r="61" spans="1:86" s="112" customFormat="1" ht="20.100000000000001" hidden="1" customHeight="1" outlineLevel="1" x14ac:dyDescent="0.3">
      <c r="A61" s="108"/>
      <c r="B61" s="773" t="str">
        <f>DRE!B65</f>
        <v>Lanches e Refeições</v>
      </c>
      <c r="C61" s="774"/>
      <c r="D61" s="774"/>
      <c r="E61" s="774"/>
      <c r="F61" s="788">
        <f>Legenda!$F$33</f>
        <v>0</v>
      </c>
      <c r="G61" s="789" t="s">
        <v>15</v>
      </c>
      <c r="H61" s="905"/>
      <c r="I61" s="1553">
        <f>DRE!H65</f>
        <v>0</v>
      </c>
      <c r="J61" s="1557">
        <f>DRE!H65</f>
        <v>0</v>
      </c>
      <c r="K61" s="1557">
        <f>DRE!I65</f>
        <v>0</v>
      </c>
      <c r="L61" s="1557">
        <f>DRE!J65</f>
        <v>0</v>
      </c>
      <c r="M61" s="1557">
        <f>DRE!K65</f>
        <v>0</v>
      </c>
      <c r="N61" s="1557">
        <f>DRE!L65</f>
        <v>0</v>
      </c>
      <c r="O61" s="1557">
        <f>DRE!M65</f>
        <v>0</v>
      </c>
      <c r="P61" s="1557">
        <f>DRE!N65</f>
        <v>0</v>
      </c>
      <c r="Q61" s="1557">
        <f>DRE!O65</f>
        <v>0</v>
      </c>
      <c r="R61" s="1557">
        <f>DRE!P65</f>
        <v>0</v>
      </c>
      <c r="S61" s="1557">
        <f>DRE!Q65</f>
        <v>0</v>
      </c>
      <c r="T61" s="1557">
        <f>DRE!R65</f>
        <v>0</v>
      </c>
      <c r="U61" s="1557">
        <f>DRE!S65</f>
        <v>0</v>
      </c>
      <c r="V61" s="1557">
        <f>DRE!T65</f>
        <v>0</v>
      </c>
      <c r="W61" s="1557">
        <f>DRE!U65</f>
        <v>0</v>
      </c>
      <c r="X61" s="1557">
        <f>DRE!V65</f>
        <v>0</v>
      </c>
      <c r="Y61" s="1557">
        <f>DRE!W65</f>
        <v>0</v>
      </c>
      <c r="Z61" s="1557">
        <f>DRE!X65</f>
        <v>0</v>
      </c>
      <c r="AA61" s="1557">
        <f>DRE!Y65</f>
        <v>0</v>
      </c>
      <c r="AB61" s="1557">
        <f>DRE!Z65</f>
        <v>0</v>
      </c>
      <c r="AC61" s="1557">
        <f>DRE!AA65</f>
        <v>0</v>
      </c>
      <c r="AD61" s="1557">
        <f>DRE!AB65</f>
        <v>0</v>
      </c>
      <c r="AE61" s="1557">
        <f>DRE!AC65</f>
        <v>0</v>
      </c>
      <c r="AF61" s="1557">
        <f>DRE!AD65</f>
        <v>0</v>
      </c>
      <c r="AG61" s="1557">
        <f>DRE!AE65</f>
        <v>0</v>
      </c>
      <c r="AH61" s="1557">
        <f>DRE!AF65</f>
        <v>0</v>
      </c>
      <c r="AI61" s="1557">
        <f>DRE!AG65</f>
        <v>0</v>
      </c>
      <c r="AJ61" s="1557">
        <f>DRE!AH65</f>
        <v>0</v>
      </c>
      <c r="AK61" s="1557">
        <f>DRE!AI65</f>
        <v>0</v>
      </c>
      <c r="AL61" s="1557">
        <f>DRE!AJ65</f>
        <v>0</v>
      </c>
      <c r="AM61" s="1557">
        <f>DRE!AK65</f>
        <v>0</v>
      </c>
      <c r="AN61" s="1557">
        <f>DRE!AL65</f>
        <v>0</v>
      </c>
      <c r="AO61" s="1557">
        <f>DRE!AM65</f>
        <v>0</v>
      </c>
      <c r="AP61" s="1557">
        <f>DRE!AN65</f>
        <v>0</v>
      </c>
      <c r="AQ61" s="1557">
        <f>DRE!AO65</f>
        <v>0</v>
      </c>
      <c r="AR61" s="1557">
        <f>DRE!AP65</f>
        <v>0</v>
      </c>
      <c r="AS61" s="1557">
        <f>DRE!AQ65</f>
        <v>0</v>
      </c>
      <c r="AT61" s="1557">
        <f>DRE!AR65</f>
        <v>0</v>
      </c>
      <c r="AU61" s="1557">
        <f>DRE!AS65</f>
        <v>0</v>
      </c>
      <c r="AV61" s="1557">
        <f>DRE!AT65</f>
        <v>0</v>
      </c>
      <c r="AW61" s="1557">
        <f>DRE!AU65</f>
        <v>0</v>
      </c>
      <c r="AX61" s="1557">
        <f>DRE!AV65</f>
        <v>0</v>
      </c>
      <c r="AY61" s="1557">
        <f>DRE!AW65</f>
        <v>0</v>
      </c>
      <c r="AZ61" s="1557">
        <f>DRE!AX65</f>
        <v>0</v>
      </c>
      <c r="BA61" s="1557">
        <f>DRE!AY65</f>
        <v>0</v>
      </c>
      <c r="BB61" s="1557">
        <f>DRE!AZ65</f>
        <v>0</v>
      </c>
      <c r="BC61" s="1557">
        <f>DRE!BA65</f>
        <v>0</v>
      </c>
      <c r="BD61" s="1557">
        <f>DRE!BB65</f>
        <v>0</v>
      </c>
      <c r="BE61" s="1557">
        <f>DRE!BC65</f>
        <v>0</v>
      </c>
      <c r="BF61" s="1557">
        <f>DRE!BD65</f>
        <v>0</v>
      </c>
      <c r="BG61" s="1557">
        <f>DRE!BE65</f>
        <v>0</v>
      </c>
      <c r="BH61" s="1557">
        <f>DRE!BF65</f>
        <v>0</v>
      </c>
      <c r="BI61" s="1557">
        <f>DRE!BG65</f>
        <v>0</v>
      </c>
      <c r="BJ61" s="1557">
        <f>DRE!BH65</f>
        <v>0</v>
      </c>
      <c r="BK61" s="1557">
        <f>DRE!BI65</f>
        <v>0</v>
      </c>
      <c r="BL61" s="1557">
        <f>DRE!BJ65</f>
        <v>0</v>
      </c>
      <c r="BM61" s="1557">
        <f>DRE!BK65</f>
        <v>0</v>
      </c>
      <c r="BN61" s="1557">
        <f>DRE!BL65</f>
        <v>0</v>
      </c>
      <c r="BO61" s="1557">
        <f>DRE!BM65</f>
        <v>0</v>
      </c>
      <c r="BP61" s="1557">
        <f>DRE!BN65</f>
        <v>0</v>
      </c>
      <c r="BQ61" s="771"/>
      <c r="BR61" s="778">
        <f t="shared" si="64"/>
        <v>0</v>
      </c>
      <c r="BS61" s="778">
        <f t="shared" si="64"/>
        <v>0</v>
      </c>
      <c r="BT61" s="778">
        <f t="shared" si="64"/>
        <v>0</v>
      </c>
      <c r="BU61" s="778">
        <f t="shared" si="64"/>
        <v>0</v>
      </c>
      <c r="BV61" s="778">
        <f t="shared" si="64"/>
        <v>0</v>
      </c>
      <c r="BW61" s="105"/>
      <c r="BX61" s="779">
        <f t="shared" si="49"/>
        <v>0</v>
      </c>
      <c r="BY61" s="115"/>
      <c r="BZ61" s="115"/>
      <c r="CA61" s="115"/>
      <c r="CB61" s="1600" t="e">
        <f t="shared" ref="CB61:CB62" si="67">BR61/SUM($BR61,$BS61,$BT61,$BU61,$BV61)</f>
        <v>#DIV/0!</v>
      </c>
      <c r="CC61" s="1600" t="e">
        <f t="shared" ref="CC61" si="68">BS61/SUM($BR61,$BS61,$BT61,$BU61,$BV61)</f>
        <v>#DIV/0!</v>
      </c>
      <c r="CD61" s="1600" t="e">
        <f t="shared" ref="CD61" si="69">BT61/SUM($BR61,$BS61,$BT61,$BU61,$BV61)</f>
        <v>#DIV/0!</v>
      </c>
      <c r="CE61" s="1600" t="e">
        <f t="shared" ref="CE61" si="70">BU61/SUM($BR61,$BS61,$BT61,$BU61,$BV61)</f>
        <v>#DIV/0!</v>
      </c>
      <c r="CF61" s="1600" t="e">
        <f t="shared" ref="CF61" si="71">BV61/SUM($BR61,$BS61,$BT61,$BU61,$BV61)</f>
        <v>#DIV/0!</v>
      </c>
      <c r="CG61" s="105"/>
      <c r="CH61" s="177">
        <f t="shared" si="66"/>
        <v>0</v>
      </c>
    </row>
    <row r="62" spans="1:86" s="112" customFormat="1" ht="20.100000000000001" hidden="1" customHeight="1" outlineLevel="1" x14ac:dyDescent="0.3">
      <c r="A62" s="108"/>
      <c r="B62" s="773" t="str">
        <f>DRE!B66</f>
        <v>Combustível - considerar um custo por km rodado mínimo de R$1,10</v>
      </c>
      <c r="C62" s="774"/>
      <c r="D62" s="774"/>
      <c r="E62" s="774"/>
      <c r="F62" s="788">
        <f>Legenda!$F$33</f>
        <v>0</v>
      </c>
      <c r="G62" s="789" t="s">
        <v>15</v>
      </c>
      <c r="H62" s="905"/>
      <c r="I62" s="1553">
        <f>DRE!H66</f>
        <v>0</v>
      </c>
      <c r="J62" s="1557">
        <f>DRE!H66</f>
        <v>0</v>
      </c>
      <c r="K62" s="1557">
        <f>DRE!I66</f>
        <v>500</v>
      </c>
      <c r="L62" s="1557">
        <f>DRE!J66</f>
        <v>500</v>
      </c>
      <c r="M62" s="1557">
        <f>DRE!K66</f>
        <v>500</v>
      </c>
      <c r="N62" s="1557">
        <f>DRE!L66</f>
        <v>500</v>
      </c>
      <c r="O62" s="1557">
        <f>DRE!M66</f>
        <v>500</v>
      </c>
      <c r="P62" s="1557">
        <f>DRE!N66</f>
        <v>500</v>
      </c>
      <c r="Q62" s="1557">
        <f>DRE!O66</f>
        <v>500</v>
      </c>
      <c r="R62" s="1557">
        <f>DRE!P66</f>
        <v>500</v>
      </c>
      <c r="S62" s="1557">
        <f>DRE!Q66</f>
        <v>500</v>
      </c>
      <c r="T62" s="1557">
        <f>DRE!R66</f>
        <v>500</v>
      </c>
      <c r="U62" s="1557">
        <f>DRE!S66</f>
        <v>500</v>
      </c>
      <c r="V62" s="1557">
        <f>DRE!T66</f>
        <v>500</v>
      </c>
      <c r="W62" s="1557">
        <f>DRE!U66</f>
        <v>500</v>
      </c>
      <c r="X62" s="1557">
        <f>DRE!V66</f>
        <v>500</v>
      </c>
      <c r="Y62" s="1557">
        <f>DRE!W66</f>
        <v>500</v>
      </c>
      <c r="Z62" s="1557">
        <f>DRE!X66</f>
        <v>500</v>
      </c>
      <c r="AA62" s="1557">
        <f>DRE!Y66</f>
        <v>500</v>
      </c>
      <c r="AB62" s="1557">
        <f>DRE!Z66</f>
        <v>500</v>
      </c>
      <c r="AC62" s="1557">
        <f>DRE!AA66</f>
        <v>500</v>
      </c>
      <c r="AD62" s="1557">
        <f>DRE!AB66</f>
        <v>500</v>
      </c>
      <c r="AE62" s="1557">
        <f>DRE!AC66</f>
        <v>500</v>
      </c>
      <c r="AF62" s="1557">
        <f>DRE!AD66</f>
        <v>500</v>
      </c>
      <c r="AG62" s="1557">
        <f>DRE!AE66</f>
        <v>500</v>
      </c>
      <c r="AH62" s="1557">
        <f>DRE!AF66</f>
        <v>500</v>
      </c>
      <c r="AI62" s="1557">
        <f>DRE!AG66</f>
        <v>500</v>
      </c>
      <c r="AJ62" s="1557">
        <f>DRE!AH66</f>
        <v>500</v>
      </c>
      <c r="AK62" s="1557">
        <f>DRE!AI66</f>
        <v>500</v>
      </c>
      <c r="AL62" s="1557">
        <f>DRE!AJ66</f>
        <v>500</v>
      </c>
      <c r="AM62" s="1557">
        <f>DRE!AK66</f>
        <v>500</v>
      </c>
      <c r="AN62" s="1557">
        <f>DRE!AL66</f>
        <v>500</v>
      </c>
      <c r="AO62" s="1557">
        <f>DRE!AM66</f>
        <v>500</v>
      </c>
      <c r="AP62" s="1557">
        <f>DRE!AN66</f>
        <v>500</v>
      </c>
      <c r="AQ62" s="1557">
        <f>DRE!AO66</f>
        <v>500</v>
      </c>
      <c r="AR62" s="1557">
        <f>DRE!AP66</f>
        <v>500</v>
      </c>
      <c r="AS62" s="1557">
        <f>DRE!AQ66</f>
        <v>500</v>
      </c>
      <c r="AT62" s="1557">
        <f>DRE!AR66</f>
        <v>500</v>
      </c>
      <c r="AU62" s="1557">
        <f>DRE!AS66</f>
        <v>500</v>
      </c>
      <c r="AV62" s="1557">
        <f>DRE!AT66</f>
        <v>500</v>
      </c>
      <c r="AW62" s="1557">
        <f>DRE!AU66</f>
        <v>500</v>
      </c>
      <c r="AX62" s="1557">
        <f>DRE!AV66</f>
        <v>500</v>
      </c>
      <c r="AY62" s="1557">
        <f>DRE!AW66</f>
        <v>500</v>
      </c>
      <c r="AZ62" s="1557">
        <f>DRE!AX66</f>
        <v>500</v>
      </c>
      <c r="BA62" s="1557">
        <f>DRE!AY66</f>
        <v>500</v>
      </c>
      <c r="BB62" s="1557">
        <f>DRE!AZ66</f>
        <v>500</v>
      </c>
      <c r="BC62" s="1557">
        <f>DRE!BA66</f>
        <v>500</v>
      </c>
      <c r="BD62" s="1557">
        <f>DRE!BB66</f>
        <v>500</v>
      </c>
      <c r="BE62" s="1557">
        <f>DRE!BC66</f>
        <v>500</v>
      </c>
      <c r="BF62" s="1557">
        <f>DRE!BD66</f>
        <v>500</v>
      </c>
      <c r="BG62" s="1557">
        <f>DRE!BE66</f>
        <v>500</v>
      </c>
      <c r="BH62" s="1557">
        <f>DRE!BF66</f>
        <v>500</v>
      </c>
      <c r="BI62" s="1557">
        <f>DRE!BG66</f>
        <v>500</v>
      </c>
      <c r="BJ62" s="1557">
        <f>DRE!BH66</f>
        <v>500</v>
      </c>
      <c r="BK62" s="1557">
        <f>DRE!BI66</f>
        <v>500</v>
      </c>
      <c r="BL62" s="1557">
        <f>DRE!BJ66</f>
        <v>500</v>
      </c>
      <c r="BM62" s="1557">
        <f>DRE!BK66</f>
        <v>500</v>
      </c>
      <c r="BN62" s="1557">
        <f>DRE!BL66</f>
        <v>500</v>
      </c>
      <c r="BO62" s="1557">
        <f>DRE!BM66</f>
        <v>500</v>
      </c>
      <c r="BP62" s="1557">
        <f>DRE!BN66</f>
        <v>500</v>
      </c>
      <c r="BQ62" s="115"/>
      <c r="BR62" s="778">
        <f t="shared" si="64"/>
        <v>5000</v>
      </c>
      <c r="BS62" s="778">
        <f t="shared" si="64"/>
        <v>6000</v>
      </c>
      <c r="BT62" s="778">
        <f t="shared" si="64"/>
        <v>6000</v>
      </c>
      <c r="BU62" s="778">
        <f t="shared" si="64"/>
        <v>6000</v>
      </c>
      <c r="BV62" s="778">
        <f t="shared" si="64"/>
        <v>6000</v>
      </c>
      <c r="BW62" s="105"/>
      <c r="BX62" s="779">
        <f t="shared" si="49"/>
        <v>5750</v>
      </c>
      <c r="BY62" s="115"/>
      <c r="BZ62" s="115"/>
      <c r="CA62" s="115"/>
      <c r="CB62" s="1600">
        <f t="shared" si="67"/>
        <v>0.17241379310344829</v>
      </c>
      <c r="CC62" s="1600">
        <f t="shared" ref="CC62" si="72">BS62/SUM($BR62,$BS62,$BT62,$BU62,$BV62)</f>
        <v>0.20689655172413793</v>
      </c>
      <c r="CD62" s="1600">
        <f t="shared" ref="CD62" si="73">BT62/SUM($BR62,$BS62,$BT62,$BU62,$BV62)</f>
        <v>0.20689655172413793</v>
      </c>
      <c r="CE62" s="1600">
        <f t="shared" ref="CE62" si="74">BU62/SUM($BR62,$BS62,$BT62,$BU62,$BV62)</f>
        <v>0.20689655172413793</v>
      </c>
      <c r="CF62" s="1600">
        <f t="shared" ref="CF62" si="75">BV62/SUM($BR62,$BS62,$BT62,$BU62,$BV62)</f>
        <v>0.20689655172413793</v>
      </c>
      <c r="CG62" s="105"/>
      <c r="CH62" s="177">
        <f t="shared" si="66"/>
        <v>5.5464737305396025E-3</v>
      </c>
    </row>
    <row r="63" spans="1:86" s="112" customFormat="1" ht="20.100000000000001" hidden="1" customHeight="1" outlineLevel="1" x14ac:dyDescent="0.3">
      <c r="A63" s="108"/>
      <c r="B63" s="773" t="str">
        <f>DRE!B67</f>
        <v>Treinamento</v>
      </c>
      <c r="C63" s="774"/>
      <c r="D63" s="774"/>
      <c r="E63" s="774"/>
      <c r="F63" s="788">
        <f>Legenda!$F$33</f>
        <v>0</v>
      </c>
      <c r="G63" s="789" t="s">
        <v>15</v>
      </c>
      <c r="H63" s="905"/>
      <c r="I63" s="1553">
        <f>DRE!H67</f>
        <v>0</v>
      </c>
      <c r="J63" s="1557">
        <f>DRE!H67</f>
        <v>0</v>
      </c>
      <c r="K63" s="1557">
        <f>DRE!I67</f>
        <v>0</v>
      </c>
      <c r="L63" s="1557">
        <f>DRE!J67</f>
        <v>0</v>
      </c>
      <c r="M63" s="1557">
        <f>DRE!K67</f>
        <v>0</v>
      </c>
      <c r="N63" s="1557">
        <f>DRE!L67</f>
        <v>0</v>
      </c>
      <c r="O63" s="1557">
        <f>DRE!M67</f>
        <v>0</v>
      </c>
      <c r="P63" s="1557">
        <f>DRE!N67</f>
        <v>0</v>
      </c>
      <c r="Q63" s="1557">
        <f>DRE!O67</f>
        <v>0</v>
      </c>
      <c r="R63" s="1557">
        <f>DRE!P67</f>
        <v>0</v>
      </c>
      <c r="S63" s="1557">
        <f>DRE!Q67</f>
        <v>0</v>
      </c>
      <c r="T63" s="1557">
        <f>DRE!R67</f>
        <v>0</v>
      </c>
      <c r="U63" s="1557">
        <f>DRE!S67</f>
        <v>0</v>
      </c>
      <c r="V63" s="1557">
        <f>DRE!T67</f>
        <v>0</v>
      </c>
      <c r="W63" s="1557">
        <f>DRE!U67</f>
        <v>0</v>
      </c>
      <c r="X63" s="1557">
        <f>DRE!V67</f>
        <v>0</v>
      </c>
      <c r="Y63" s="1557">
        <f>DRE!W67</f>
        <v>0</v>
      </c>
      <c r="Z63" s="1557">
        <f>DRE!X67</f>
        <v>0</v>
      </c>
      <c r="AA63" s="1557">
        <f>DRE!Y67</f>
        <v>0</v>
      </c>
      <c r="AB63" s="1557">
        <f>DRE!Z67</f>
        <v>0</v>
      </c>
      <c r="AC63" s="1557">
        <f>DRE!AA67</f>
        <v>0</v>
      </c>
      <c r="AD63" s="1557">
        <f>DRE!AB67</f>
        <v>0</v>
      </c>
      <c r="AE63" s="1557">
        <f>DRE!AC67</f>
        <v>0</v>
      </c>
      <c r="AF63" s="1557">
        <f>DRE!AD67</f>
        <v>0</v>
      </c>
      <c r="AG63" s="1557">
        <f>DRE!AE67</f>
        <v>0</v>
      </c>
      <c r="AH63" s="1557">
        <f>DRE!AF67</f>
        <v>0</v>
      </c>
      <c r="AI63" s="1557">
        <f>DRE!AG67</f>
        <v>0</v>
      </c>
      <c r="AJ63" s="1557">
        <f>DRE!AH67</f>
        <v>0</v>
      </c>
      <c r="AK63" s="1557">
        <f>DRE!AI67</f>
        <v>0</v>
      </c>
      <c r="AL63" s="1557">
        <f>DRE!AJ67</f>
        <v>0</v>
      </c>
      <c r="AM63" s="1557">
        <f>DRE!AK67</f>
        <v>0</v>
      </c>
      <c r="AN63" s="1557">
        <f>DRE!AL67</f>
        <v>0</v>
      </c>
      <c r="AO63" s="1557">
        <f>DRE!AM67</f>
        <v>0</v>
      </c>
      <c r="AP63" s="1557">
        <f>DRE!AN67</f>
        <v>0</v>
      </c>
      <c r="AQ63" s="1557">
        <f>DRE!AO67</f>
        <v>0</v>
      </c>
      <c r="AR63" s="1557">
        <f>DRE!AP67</f>
        <v>0</v>
      </c>
      <c r="AS63" s="1557">
        <f>DRE!AQ67</f>
        <v>0</v>
      </c>
      <c r="AT63" s="1557">
        <f>DRE!AR67</f>
        <v>0</v>
      </c>
      <c r="AU63" s="1557">
        <f>DRE!AS67</f>
        <v>0</v>
      </c>
      <c r="AV63" s="1557">
        <f>DRE!AT67</f>
        <v>0</v>
      </c>
      <c r="AW63" s="1557">
        <f>DRE!AU67</f>
        <v>0</v>
      </c>
      <c r="AX63" s="1557">
        <f>DRE!AV67</f>
        <v>0</v>
      </c>
      <c r="AY63" s="1557">
        <f>DRE!AW67</f>
        <v>0</v>
      </c>
      <c r="AZ63" s="1557">
        <f>DRE!AX67</f>
        <v>0</v>
      </c>
      <c r="BA63" s="1557">
        <f>DRE!AY67</f>
        <v>0</v>
      </c>
      <c r="BB63" s="1557">
        <f>DRE!AZ67</f>
        <v>0</v>
      </c>
      <c r="BC63" s="1557">
        <f>DRE!BA67</f>
        <v>0</v>
      </c>
      <c r="BD63" s="1557">
        <f>DRE!BB67</f>
        <v>0</v>
      </c>
      <c r="BE63" s="1557">
        <f>DRE!BC67</f>
        <v>0</v>
      </c>
      <c r="BF63" s="1557">
        <f>DRE!BD67</f>
        <v>0</v>
      </c>
      <c r="BG63" s="1557">
        <f>DRE!BE67</f>
        <v>0</v>
      </c>
      <c r="BH63" s="1557">
        <f>DRE!BF67</f>
        <v>0</v>
      </c>
      <c r="BI63" s="1557">
        <f>DRE!BG67</f>
        <v>0</v>
      </c>
      <c r="BJ63" s="1557">
        <f>DRE!BH67</f>
        <v>0</v>
      </c>
      <c r="BK63" s="1557">
        <f>DRE!BI67</f>
        <v>0</v>
      </c>
      <c r="BL63" s="1557">
        <f>DRE!BJ67</f>
        <v>0</v>
      </c>
      <c r="BM63" s="1557">
        <f>DRE!BK67</f>
        <v>0</v>
      </c>
      <c r="BN63" s="1557">
        <f>DRE!BL67</f>
        <v>0</v>
      </c>
      <c r="BO63" s="1557">
        <f>DRE!BM67</f>
        <v>0</v>
      </c>
      <c r="BP63" s="1557">
        <f>DRE!BN67</f>
        <v>0</v>
      </c>
      <c r="BQ63" s="115"/>
      <c r="BR63" s="778">
        <f t="shared" si="64"/>
        <v>0</v>
      </c>
      <c r="BS63" s="778">
        <f t="shared" si="64"/>
        <v>0</v>
      </c>
      <c r="BT63" s="778">
        <f t="shared" si="64"/>
        <v>0</v>
      </c>
      <c r="BU63" s="778">
        <f t="shared" si="64"/>
        <v>0</v>
      </c>
      <c r="BV63" s="778">
        <f t="shared" si="64"/>
        <v>0</v>
      </c>
      <c r="BW63" s="105"/>
      <c r="BX63" s="779">
        <f t="shared" si="49"/>
        <v>0</v>
      </c>
      <c r="BY63" s="115"/>
      <c r="BZ63" s="115"/>
      <c r="CA63" s="115"/>
      <c r="CB63" s="1600" t="e">
        <f t="shared" ref="CB63" si="76">BR63/SUM($BR63,$BS63,$BT63,$BU63,$BV63)</f>
        <v>#DIV/0!</v>
      </c>
      <c r="CC63" s="1600" t="e">
        <f t="shared" ref="CC63" si="77">BS63/SUM($BR63,$BS63,$BT63,$BU63,$BV63)</f>
        <v>#DIV/0!</v>
      </c>
      <c r="CD63" s="1600" t="e">
        <f t="shared" ref="CD63" si="78">BT63/SUM($BR63,$BS63,$BT63,$BU63,$BV63)</f>
        <v>#DIV/0!</v>
      </c>
      <c r="CE63" s="1600" t="e">
        <f t="shared" ref="CE63" si="79">BU63/SUM($BR63,$BS63,$BT63,$BU63,$BV63)</f>
        <v>#DIV/0!</v>
      </c>
      <c r="CF63" s="1600" t="e">
        <f t="shared" ref="CF63" si="80">BV63/SUM($BR63,$BS63,$BT63,$BU63,$BV63)</f>
        <v>#DIV/0!</v>
      </c>
      <c r="CG63" s="105"/>
      <c r="CH63" s="177">
        <f t="shared" si="66"/>
        <v>0</v>
      </c>
    </row>
    <row r="64" spans="1:86" s="112" customFormat="1" ht="20.100000000000001" hidden="1" customHeight="1" outlineLevel="1" x14ac:dyDescent="0.3">
      <c r="A64" s="108">
        <f>F64*AVERAGE(DRE!H68:S68)/AVERAGE(DRE!$H$70:$S$70)</f>
        <v>0</v>
      </c>
      <c r="B64" s="773" t="str">
        <f>DRE!B68</f>
        <v>Freelancer</v>
      </c>
      <c r="C64" s="774"/>
      <c r="D64" s="774"/>
      <c r="E64" s="774"/>
      <c r="F64" s="788">
        <f>Legenda!$F$33</f>
        <v>0</v>
      </c>
      <c r="G64" s="789" t="s">
        <v>15</v>
      </c>
      <c r="H64" s="905"/>
      <c r="I64" s="1553">
        <f>DRE!H68</f>
        <v>0</v>
      </c>
      <c r="J64" s="1557">
        <f>DRE!H68</f>
        <v>0</v>
      </c>
      <c r="K64" s="1557">
        <f>DRE!I68</f>
        <v>0</v>
      </c>
      <c r="L64" s="1557">
        <f>DRE!J68</f>
        <v>0</v>
      </c>
      <c r="M64" s="1557">
        <f>DRE!K68</f>
        <v>0</v>
      </c>
      <c r="N64" s="1557">
        <f>DRE!L68</f>
        <v>0</v>
      </c>
      <c r="O64" s="1557">
        <f>DRE!M68</f>
        <v>0</v>
      </c>
      <c r="P64" s="1557">
        <f>DRE!N68</f>
        <v>0</v>
      </c>
      <c r="Q64" s="1557">
        <f>DRE!O68</f>
        <v>0</v>
      </c>
      <c r="R64" s="1557">
        <f>DRE!P68</f>
        <v>0</v>
      </c>
      <c r="S64" s="1557">
        <f>DRE!Q68</f>
        <v>0</v>
      </c>
      <c r="T64" s="1557">
        <f>DRE!R68</f>
        <v>0</v>
      </c>
      <c r="U64" s="1557">
        <f>DRE!S68</f>
        <v>0</v>
      </c>
      <c r="V64" s="1557">
        <f>DRE!T68</f>
        <v>0</v>
      </c>
      <c r="W64" s="1557">
        <f>DRE!U68</f>
        <v>0</v>
      </c>
      <c r="X64" s="1557">
        <f>DRE!V68</f>
        <v>0</v>
      </c>
      <c r="Y64" s="1557">
        <f>DRE!W68</f>
        <v>0</v>
      </c>
      <c r="Z64" s="1557">
        <f>DRE!X68</f>
        <v>0</v>
      </c>
      <c r="AA64" s="1557">
        <f>DRE!Y68</f>
        <v>0</v>
      </c>
      <c r="AB64" s="1557">
        <f>DRE!Z68</f>
        <v>0</v>
      </c>
      <c r="AC64" s="1557">
        <f>DRE!AA68</f>
        <v>0</v>
      </c>
      <c r="AD64" s="1557">
        <f>DRE!AB68</f>
        <v>0</v>
      </c>
      <c r="AE64" s="1557">
        <f>DRE!AC68</f>
        <v>0</v>
      </c>
      <c r="AF64" s="1557">
        <f>DRE!AD68</f>
        <v>0</v>
      </c>
      <c r="AG64" s="1557">
        <f>DRE!AE68</f>
        <v>0</v>
      </c>
      <c r="AH64" s="1557">
        <f>DRE!AF68</f>
        <v>0</v>
      </c>
      <c r="AI64" s="1557">
        <f>DRE!AG68</f>
        <v>0</v>
      </c>
      <c r="AJ64" s="1557">
        <f>DRE!AH68</f>
        <v>0</v>
      </c>
      <c r="AK64" s="1557">
        <f>DRE!AI68</f>
        <v>0</v>
      </c>
      <c r="AL64" s="1557">
        <f>DRE!AJ68</f>
        <v>0</v>
      </c>
      <c r="AM64" s="1557">
        <f>DRE!AK68</f>
        <v>0</v>
      </c>
      <c r="AN64" s="1557">
        <f>DRE!AL68</f>
        <v>0</v>
      </c>
      <c r="AO64" s="1557">
        <f>DRE!AM68</f>
        <v>0</v>
      </c>
      <c r="AP64" s="1557">
        <f>DRE!AN68</f>
        <v>0</v>
      </c>
      <c r="AQ64" s="1557">
        <f>DRE!AO68</f>
        <v>0</v>
      </c>
      <c r="AR64" s="1557">
        <f>DRE!AP68</f>
        <v>0</v>
      </c>
      <c r="AS64" s="1557">
        <f>DRE!AQ68</f>
        <v>0</v>
      </c>
      <c r="AT64" s="1557">
        <f>DRE!AR68</f>
        <v>0</v>
      </c>
      <c r="AU64" s="1557">
        <f>DRE!AS68</f>
        <v>0</v>
      </c>
      <c r="AV64" s="1557">
        <f>DRE!AT68</f>
        <v>0</v>
      </c>
      <c r="AW64" s="1557">
        <f>DRE!AU68</f>
        <v>0</v>
      </c>
      <c r="AX64" s="1557">
        <f>DRE!AV68</f>
        <v>0</v>
      </c>
      <c r="AY64" s="1557">
        <f>DRE!AW68</f>
        <v>0</v>
      </c>
      <c r="AZ64" s="1557">
        <f>DRE!AX68</f>
        <v>0</v>
      </c>
      <c r="BA64" s="1557">
        <f>DRE!AY68</f>
        <v>0</v>
      </c>
      <c r="BB64" s="1557">
        <f>DRE!AZ68</f>
        <v>0</v>
      </c>
      <c r="BC64" s="1557">
        <f>DRE!BA68</f>
        <v>0</v>
      </c>
      <c r="BD64" s="1557">
        <f>DRE!BB68</f>
        <v>0</v>
      </c>
      <c r="BE64" s="1557">
        <f>DRE!BC68</f>
        <v>0</v>
      </c>
      <c r="BF64" s="1557">
        <f>DRE!BD68</f>
        <v>0</v>
      </c>
      <c r="BG64" s="1557">
        <f>DRE!BE68</f>
        <v>0</v>
      </c>
      <c r="BH64" s="1557">
        <f>DRE!BF68</f>
        <v>0</v>
      </c>
      <c r="BI64" s="1557">
        <f>DRE!BG68</f>
        <v>0</v>
      </c>
      <c r="BJ64" s="1557">
        <f>DRE!BH68</f>
        <v>0</v>
      </c>
      <c r="BK64" s="1557">
        <f>DRE!BI68</f>
        <v>0</v>
      </c>
      <c r="BL64" s="1557">
        <f>DRE!BJ68</f>
        <v>0</v>
      </c>
      <c r="BM64" s="1557">
        <f>DRE!BK68</f>
        <v>0</v>
      </c>
      <c r="BN64" s="1557">
        <f>DRE!BL68</f>
        <v>0</v>
      </c>
      <c r="BO64" s="1557">
        <f>DRE!BM68</f>
        <v>0</v>
      </c>
      <c r="BP64" s="1557">
        <f>DRE!BN68</f>
        <v>0</v>
      </c>
      <c r="BQ64" s="1152"/>
      <c r="BR64" s="778">
        <f t="shared" si="64"/>
        <v>0</v>
      </c>
      <c r="BS64" s="778">
        <f t="shared" si="64"/>
        <v>0</v>
      </c>
      <c r="BT64" s="778">
        <f t="shared" si="64"/>
        <v>0</v>
      </c>
      <c r="BU64" s="778">
        <f t="shared" si="64"/>
        <v>0</v>
      </c>
      <c r="BV64" s="778">
        <f t="shared" si="64"/>
        <v>0</v>
      </c>
      <c r="BW64" s="105"/>
      <c r="BX64" s="779">
        <f>AVERAGE(BR64:BU64)</f>
        <v>0</v>
      </c>
      <c r="BY64" s="115"/>
      <c r="BZ64" s="115"/>
      <c r="CA64" s="115"/>
      <c r="CB64" s="1600">
        <f>IF(BR64=0,0,BR64/SUM($BR64,$BS64,$BT64,$BU64,$BV64))</f>
        <v>0</v>
      </c>
      <c r="CC64" s="1600">
        <f t="shared" ref="CC64:CF64" si="81">IF(BS64=0,0,BS64/SUM($BR64,$BS64,$BT64,$BU64,$BV64))</f>
        <v>0</v>
      </c>
      <c r="CD64" s="1600">
        <f t="shared" si="81"/>
        <v>0</v>
      </c>
      <c r="CE64" s="1600">
        <f t="shared" si="81"/>
        <v>0</v>
      </c>
      <c r="CF64" s="1600">
        <f t="shared" si="81"/>
        <v>0</v>
      </c>
      <c r="CG64" s="105"/>
      <c r="CH64" s="177">
        <f t="shared" si="66"/>
        <v>0</v>
      </c>
    </row>
    <row r="65" spans="1:86" s="112" customFormat="1" ht="20.100000000000001" hidden="1" customHeight="1" outlineLevel="1" x14ac:dyDescent="0.3">
      <c r="A65" s="108">
        <f>F65*AVERAGE(DRE!H69:S69)/AVERAGE(DRE!$H$70:$S$70)</f>
        <v>0</v>
      </c>
      <c r="B65" s="773" t="str">
        <f>DRE!B69</f>
        <v>Provisionamento para gastos não previstos</v>
      </c>
      <c r="C65" s="774"/>
      <c r="D65" s="774"/>
      <c r="E65" s="774"/>
      <c r="F65" s="788">
        <f>Legenda!$F$33</f>
        <v>0</v>
      </c>
      <c r="G65" s="789" t="s">
        <v>15</v>
      </c>
      <c r="H65" s="905"/>
      <c r="I65" s="1553">
        <f>DRE!H69</f>
        <v>0</v>
      </c>
      <c r="J65" s="1557">
        <f>DRE!H69</f>
        <v>0</v>
      </c>
      <c r="K65" s="1557">
        <f>DRE!I69</f>
        <v>200</v>
      </c>
      <c r="L65" s="1557">
        <f>DRE!J69</f>
        <v>200</v>
      </c>
      <c r="M65" s="1557">
        <f>DRE!K69</f>
        <v>200</v>
      </c>
      <c r="N65" s="1557">
        <f>DRE!L69</f>
        <v>200</v>
      </c>
      <c r="O65" s="1557">
        <f>DRE!M69</f>
        <v>200</v>
      </c>
      <c r="P65" s="1557">
        <f>DRE!N69</f>
        <v>200</v>
      </c>
      <c r="Q65" s="1557">
        <f>DRE!O69</f>
        <v>200</v>
      </c>
      <c r="R65" s="1557">
        <f>DRE!P69</f>
        <v>200</v>
      </c>
      <c r="S65" s="1557">
        <f>DRE!Q69</f>
        <v>200</v>
      </c>
      <c r="T65" s="1557">
        <f>DRE!R69</f>
        <v>200</v>
      </c>
      <c r="U65" s="1557">
        <f>DRE!S69</f>
        <v>200</v>
      </c>
      <c r="V65" s="1557">
        <f>DRE!T69</f>
        <v>200</v>
      </c>
      <c r="W65" s="1557">
        <f>DRE!U69</f>
        <v>200</v>
      </c>
      <c r="X65" s="1557">
        <f>DRE!V69</f>
        <v>200</v>
      </c>
      <c r="Y65" s="1557">
        <f>DRE!W69</f>
        <v>200</v>
      </c>
      <c r="Z65" s="1557">
        <f>DRE!X69</f>
        <v>200</v>
      </c>
      <c r="AA65" s="1557">
        <f>DRE!Y69</f>
        <v>200</v>
      </c>
      <c r="AB65" s="1557">
        <f>DRE!Z69</f>
        <v>200</v>
      </c>
      <c r="AC65" s="1557">
        <f>DRE!AA69</f>
        <v>200</v>
      </c>
      <c r="AD65" s="1557">
        <f>DRE!AB69</f>
        <v>200</v>
      </c>
      <c r="AE65" s="1557">
        <f>DRE!AC69</f>
        <v>200</v>
      </c>
      <c r="AF65" s="1557">
        <f>DRE!AD69</f>
        <v>200</v>
      </c>
      <c r="AG65" s="1557">
        <f>DRE!AE69</f>
        <v>200</v>
      </c>
      <c r="AH65" s="1557">
        <f>DRE!AF69</f>
        <v>200</v>
      </c>
      <c r="AI65" s="1557">
        <f>DRE!AG69</f>
        <v>200</v>
      </c>
      <c r="AJ65" s="1557">
        <f>DRE!AH69</f>
        <v>200</v>
      </c>
      <c r="AK65" s="1557">
        <f>DRE!AI69</f>
        <v>200</v>
      </c>
      <c r="AL65" s="1557">
        <f>DRE!AJ69</f>
        <v>200</v>
      </c>
      <c r="AM65" s="1557">
        <f>DRE!AK69</f>
        <v>200</v>
      </c>
      <c r="AN65" s="1557">
        <f>DRE!AL69</f>
        <v>200</v>
      </c>
      <c r="AO65" s="1557">
        <f>DRE!AM69</f>
        <v>200</v>
      </c>
      <c r="AP65" s="1557">
        <f>DRE!AN69</f>
        <v>200</v>
      </c>
      <c r="AQ65" s="1557">
        <f>DRE!AO69</f>
        <v>200</v>
      </c>
      <c r="AR65" s="1557">
        <f>DRE!AP69</f>
        <v>200</v>
      </c>
      <c r="AS65" s="1557">
        <f>DRE!AQ69</f>
        <v>200</v>
      </c>
      <c r="AT65" s="1557">
        <f>DRE!AR69</f>
        <v>200</v>
      </c>
      <c r="AU65" s="1557">
        <f>DRE!AS69</f>
        <v>200</v>
      </c>
      <c r="AV65" s="1557">
        <f>DRE!AT69</f>
        <v>200</v>
      </c>
      <c r="AW65" s="1557">
        <f>DRE!AU69</f>
        <v>200</v>
      </c>
      <c r="AX65" s="1557">
        <f>DRE!AV69</f>
        <v>200</v>
      </c>
      <c r="AY65" s="1557">
        <f>DRE!AW69</f>
        <v>200</v>
      </c>
      <c r="AZ65" s="1557">
        <f>DRE!AX69</f>
        <v>200</v>
      </c>
      <c r="BA65" s="1557">
        <f>DRE!AY69</f>
        <v>200</v>
      </c>
      <c r="BB65" s="1557">
        <f>DRE!AZ69</f>
        <v>200</v>
      </c>
      <c r="BC65" s="1557">
        <f>DRE!BA69</f>
        <v>200</v>
      </c>
      <c r="BD65" s="1557">
        <f>DRE!BB69</f>
        <v>200</v>
      </c>
      <c r="BE65" s="1557">
        <f>DRE!BC69</f>
        <v>200</v>
      </c>
      <c r="BF65" s="1557">
        <f>DRE!BD69</f>
        <v>200</v>
      </c>
      <c r="BG65" s="1557">
        <f>DRE!BE69</f>
        <v>200</v>
      </c>
      <c r="BH65" s="1557">
        <f>DRE!BF69</f>
        <v>200</v>
      </c>
      <c r="BI65" s="1557">
        <f>DRE!BG69</f>
        <v>200</v>
      </c>
      <c r="BJ65" s="1557">
        <f>DRE!BH69</f>
        <v>200</v>
      </c>
      <c r="BK65" s="1557">
        <f>DRE!BI69</f>
        <v>200</v>
      </c>
      <c r="BL65" s="1557">
        <f>DRE!BJ69</f>
        <v>200</v>
      </c>
      <c r="BM65" s="1557">
        <f>DRE!BK69</f>
        <v>200</v>
      </c>
      <c r="BN65" s="1557">
        <f>DRE!BL69</f>
        <v>200</v>
      </c>
      <c r="BO65" s="1557">
        <f>DRE!BM69</f>
        <v>200</v>
      </c>
      <c r="BP65" s="1557">
        <f>DRE!BN69</f>
        <v>200</v>
      </c>
      <c r="BQ65" s="1152"/>
      <c r="BR65" s="778">
        <f t="shared" si="64"/>
        <v>2000</v>
      </c>
      <c r="BS65" s="778">
        <f t="shared" si="64"/>
        <v>2400</v>
      </c>
      <c r="BT65" s="778">
        <f t="shared" si="64"/>
        <v>2400</v>
      </c>
      <c r="BU65" s="778">
        <f t="shared" si="64"/>
        <v>2400</v>
      </c>
      <c r="BV65" s="778">
        <f t="shared" si="64"/>
        <v>2400</v>
      </c>
      <c r="BW65" s="105"/>
      <c r="BX65" s="779">
        <f>AVERAGE(BR65:BU65)</f>
        <v>2300</v>
      </c>
      <c r="BY65" s="115"/>
      <c r="BZ65" s="115"/>
      <c r="CA65" s="115"/>
      <c r="CB65" s="1600">
        <f t="shared" si="15"/>
        <v>0.17241379310344829</v>
      </c>
      <c r="CC65" s="1600">
        <f t="shared" si="44"/>
        <v>0.20689655172413793</v>
      </c>
      <c r="CD65" s="1600">
        <f t="shared" si="45"/>
        <v>0.20689655172413793</v>
      </c>
      <c r="CE65" s="1600">
        <f t="shared" si="46"/>
        <v>0.20689655172413793</v>
      </c>
      <c r="CF65" s="1600">
        <f t="shared" si="47"/>
        <v>0.20689655172413793</v>
      </c>
      <c r="CG65" s="105"/>
      <c r="CH65" s="177">
        <f t="shared" si="66"/>
        <v>2.218589492215841E-3</v>
      </c>
    </row>
    <row r="66" spans="1:86" s="122" customFormat="1" collapsed="1" x14ac:dyDescent="0.25">
      <c r="A66" s="96"/>
      <c r="B66" s="1551" t="s">
        <v>325</v>
      </c>
      <c r="C66" s="988"/>
      <c r="D66" s="1194"/>
      <c r="E66" s="988"/>
      <c r="F66" s="988"/>
      <c r="G66" s="1242"/>
      <c r="H66" s="1243"/>
      <c r="I66" s="1563">
        <f t="shared" ref="I66:AN66" si="82">SUM(I32:I65)</f>
        <v>0</v>
      </c>
      <c r="J66" s="1563">
        <f t="shared" si="82"/>
        <v>0</v>
      </c>
      <c r="K66" s="1563">
        <f t="shared" si="82"/>
        <v>2374.17</v>
      </c>
      <c r="L66" s="1563">
        <f t="shared" si="82"/>
        <v>2374.17</v>
      </c>
      <c r="M66" s="1563">
        <f t="shared" si="82"/>
        <v>2374.17</v>
      </c>
      <c r="N66" s="1563">
        <f t="shared" si="82"/>
        <v>2374.17</v>
      </c>
      <c r="O66" s="1563">
        <f t="shared" si="82"/>
        <v>2374.17</v>
      </c>
      <c r="P66" s="1563">
        <f t="shared" si="82"/>
        <v>2374.17</v>
      </c>
      <c r="Q66" s="1563">
        <f t="shared" si="82"/>
        <v>2374.17</v>
      </c>
      <c r="R66" s="1563">
        <f t="shared" si="82"/>
        <v>2374.17</v>
      </c>
      <c r="S66" s="1563">
        <f t="shared" si="82"/>
        <v>2374.17</v>
      </c>
      <c r="T66" s="1563">
        <f t="shared" si="82"/>
        <v>2374.17</v>
      </c>
      <c r="U66" s="1563">
        <f t="shared" si="82"/>
        <v>2374.17</v>
      </c>
      <c r="V66" s="1563">
        <f t="shared" si="82"/>
        <v>2374.166666666667</v>
      </c>
      <c r="W66" s="1563">
        <f t="shared" si="82"/>
        <v>2374.166666666667</v>
      </c>
      <c r="X66" s="1563">
        <f t="shared" si="82"/>
        <v>2374.166666666667</v>
      </c>
      <c r="Y66" s="1563">
        <f t="shared" si="82"/>
        <v>2374.166666666667</v>
      </c>
      <c r="Z66" s="1563">
        <f t="shared" si="82"/>
        <v>2374.166666666667</v>
      </c>
      <c r="AA66" s="1563">
        <f t="shared" si="82"/>
        <v>2374.166666666667</v>
      </c>
      <c r="AB66" s="1563">
        <f t="shared" si="82"/>
        <v>2374.166666666667</v>
      </c>
      <c r="AC66" s="1563">
        <f t="shared" si="82"/>
        <v>2374.166666666667</v>
      </c>
      <c r="AD66" s="1563">
        <f t="shared" si="82"/>
        <v>2374.166666666667</v>
      </c>
      <c r="AE66" s="1563">
        <f t="shared" si="82"/>
        <v>2374.166666666667</v>
      </c>
      <c r="AF66" s="1563">
        <f t="shared" si="82"/>
        <v>2374.166666666667</v>
      </c>
      <c r="AG66" s="1563">
        <f t="shared" si="82"/>
        <v>2374.166666666667</v>
      </c>
      <c r="AH66" s="1563">
        <f t="shared" si="82"/>
        <v>2374.166666666667</v>
      </c>
      <c r="AI66" s="1563">
        <f t="shared" si="82"/>
        <v>2374.166666666667</v>
      </c>
      <c r="AJ66" s="1563">
        <f t="shared" si="82"/>
        <v>2374.166666666667</v>
      </c>
      <c r="AK66" s="1563">
        <f t="shared" si="82"/>
        <v>2374.166666666667</v>
      </c>
      <c r="AL66" s="1563">
        <f t="shared" si="82"/>
        <v>2374.166666666667</v>
      </c>
      <c r="AM66" s="1563">
        <f t="shared" si="82"/>
        <v>2374.166666666667</v>
      </c>
      <c r="AN66" s="1563">
        <f t="shared" si="82"/>
        <v>2374.166666666667</v>
      </c>
      <c r="AO66" s="1563">
        <f t="shared" ref="AO66:BP66" si="83">SUM(AO32:AO65)</f>
        <v>2374.166666666667</v>
      </c>
      <c r="AP66" s="1563">
        <f t="shared" si="83"/>
        <v>2374.166666666667</v>
      </c>
      <c r="AQ66" s="1563">
        <f t="shared" si="83"/>
        <v>2374.166666666667</v>
      </c>
      <c r="AR66" s="1563">
        <f t="shared" si="83"/>
        <v>2374.166666666667</v>
      </c>
      <c r="AS66" s="1563">
        <f t="shared" si="83"/>
        <v>2374.166666666667</v>
      </c>
      <c r="AT66" s="1563">
        <f t="shared" si="83"/>
        <v>2374.166666666667</v>
      </c>
      <c r="AU66" s="1563">
        <f t="shared" si="83"/>
        <v>2374.166666666667</v>
      </c>
      <c r="AV66" s="1563">
        <f t="shared" si="83"/>
        <v>2374.166666666667</v>
      </c>
      <c r="AW66" s="1563">
        <f t="shared" si="83"/>
        <v>2374.166666666667</v>
      </c>
      <c r="AX66" s="1563">
        <f t="shared" si="83"/>
        <v>2374.166666666667</v>
      </c>
      <c r="AY66" s="1563">
        <f t="shared" si="83"/>
        <v>2374.166666666667</v>
      </c>
      <c r="AZ66" s="1563">
        <f t="shared" si="83"/>
        <v>2374.166666666667</v>
      </c>
      <c r="BA66" s="1563">
        <f t="shared" si="83"/>
        <v>2374.166666666667</v>
      </c>
      <c r="BB66" s="1563">
        <f t="shared" si="83"/>
        <v>2374.166666666667</v>
      </c>
      <c r="BC66" s="1563">
        <f t="shared" si="83"/>
        <v>2374.166666666667</v>
      </c>
      <c r="BD66" s="1563">
        <f t="shared" si="83"/>
        <v>2374.166666666667</v>
      </c>
      <c r="BE66" s="1563">
        <f t="shared" si="83"/>
        <v>2374.166666666667</v>
      </c>
      <c r="BF66" s="1563">
        <f t="shared" si="83"/>
        <v>2374.166666666667</v>
      </c>
      <c r="BG66" s="1563">
        <f t="shared" si="83"/>
        <v>2374.166666666667</v>
      </c>
      <c r="BH66" s="1563">
        <f t="shared" si="83"/>
        <v>2374.166666666667</v>
      </c>
      <c r="BI66" s="1563">
        <f t="shared" si="83"/>
        <v>2374.166666666667</v>
      </c>
      <c r="BJ66" s="1563">
        <f t="shared" si="83"/>
        <v>2374.166666666667</v>
      </c>
      <c r="BK66" s="1563">
        <f t="shared" si="83"/>
        <v>2374.166666666667</v>
      </c>
      <c r="BL66" s="1563">
        <f t="shared" si="83"/>
        <v>2374.166666666667</v>
      </c>
      <c r="BM66" s="1563">
        <f t="shared" si="83"/>
        <v>2374.166666666667</v>
      </c>
      <c r="BN66" s="1563">
        <f t="shared" si="83"/>
        <v>2374.166666666667</v>
      </c>
      <c r="BO66" s="1563">
        <f t="shared" si="83"/>
        <v>2374.166666666667</v>
      </c>
      <c r="BP66" s="1563">
        <f t="shared" si="83"/>
        <v>2374.166666666667</v>
      </c>
      <c r="BQ66" s="1195"/>
      <c r="BR66" s="1584">
        <f>SUMIF($I$2:$BP$2,BR$2,$I66:$BP66)</f>
        <v>23741.699999999997</v>
      </c>
      <c r="BS66" s="1584">
        <f t="shared" ref="BS66:BV66" si="84">SUMIF($I$2:$BP$2,BS$2,$I66:$BP66)</f>
        <v>28490.003333333345</v>
      </c>
      <c r="BT66" s="1584">
        <f t="shared" si="84"/>
        <v>28490.000000000011</v>
      </c>
      <c r="BU66" s="1584">
        <f t="shared" si="84"/>
        <v>28490.000000000011</v>
      </c>
      <c r="BV66" s="1584">
        <f t="shared" si="84"/>
        <v>28490.000000000011</v>
      </c>
      <c r="BW66" s="813"/>
      <c r="BX66" s="1584">
        <f>AVERAGE(BR66:BV66)</f>
        <v>27540.340666666674</v>
      </c>
      <c r="BY66" s="227"/>
      <c r="BZ66" s="130"/>
      <c r="CA66" s="228"/>
      <c r="CB66" s="1590">
        <f t="shared" si="15"/>
        <v>0.17241398926292625</v>
      </c>
      <c r="CC66" s="1590">
        <f t="shared" si="44"/>
        <v>0.20689652083945417</v>
      </c>
      <c r="CD66" s="1590">
        <f t="shared" si="45"/>
        <v>0.20689649663253987</v>
      </c>
      <c r="CE66" s="1590">
        <f t="shared" si="46"/>
        <v>0.20689649663253987</v>
      </c>
      <c r="CF66" s="1590">
        <f t="shared" si="47"/>
        <v>0.20689649663253987</v>
      </c>
      <c r="CG66" s="813"/>
      <c r="CH66" s="1590">
        <f>BX66/BX5</f>
        <v>2.6565526267439691E-2</v>
      </c>
    </row>
    <row r="67" spans="1:86" ht="10.5" customHeight="1" x14ac:dyDescent="0.25">
      <c r="A67" s="96"/>
      <c r="B67" s="114"/>
      <c r="C67" s="114"/>
      <c r="D67" s="114"/>
      <c r="E67" s="114"/>
      <c r="F67" s="114"/>
      <c r="G67" s="114"/>
      <c r="H67" s="906"/>
      <c r="I67" s="146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46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46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46"/>
      <c r="AT67" s="114"/>
      <c r="AU67" s="114"/>
      <c r="AV67" s="114"/>
      <c r="AW67" s="114"/>
      <c r="AX67" s="114"/>
      <c r="AY67" s="114"/>
      <c r="AZ67" s="114"/>
      <c r="BA67" s="114"/>
      <c r="BB67" s="114"/>
      <c r="BC67" s="114"/>
      <c r="BD67" s="114"/>
      <c r="BE67" s="114"/>
      <c r="BF67" s="114"/>
      <c r="BG67" s="114"/>
      <c r="BH67" s="114"/>
      <c r="BI67" s="114"/>
      <c r="BJ67" s="114"/>
      <c r="BK67" s="114"/>
      <c r="BL67" s="114"/>
      <c r="BM67" s="114"/>
      <c r="BN67" s="114"/>
      <c r="BO67" s="114"/>
      <c r="BP67" s="114"/>
      <c r="BR67" s="1197"/>
      <c r="BS67" s="114"/>
      <c r="BT67" s="114"/>
      <c r="BU67" s="114"/>
      <c r="BV67" s="114"/>
      <c r="BW67" s="115"/>
      <c r="BX67" s="114"/>
      <c r="BY67" s="125"/>
      <c r="BZ67" s="125"/>
      <c r="CA67" s="125"/>
      <c r="CB67" s="176"/>
      <c r="CC67" s="176"/>
      <c r="CD67" s="176"/>
      <c r="CE67" s="176"/>
      <c r="CF67" s="176"/>
      <c r="CG67" s="115"/>
      <c r="CH67" s="176"/>
    </row>
    <row r="68" spans="1:86" ht="20.100000000000001" customHeight="1" outlineLevel="1" x14ac:dyDescent="0.25">
      <c r="A68" s="96"/>
      <c r="B68" s="1229"/>
      <c r="C68" s="1244" t="s">
        <v>77</v>
      </c>
      <c r="D68" s="1244" t="s">
        <v>80</v>
      </c>
      <c r="E68" s="1244" t="s">
        <v>81</v>
      </c>
      <c r="F68" s="1244" t="s">
        <v>82</v>
      </c>
      <c r="G68" s="1244" t="s">
        <v>83</v>
      </c>
      <c r="H68" s="1245"/>
      <c r="I68" s="1231"/>
      <c r="J68" s="1231"/>
      <c r="K68" s="1231"/>
      <c r="L68" s="1231"/>
      <c r="M68" s="1231"/>
      <c r="N68" s="1231"/>
      <c r="O68" s="1231"/>
      <c r="P68" s="1231"/>
      <c r="Q68" s="1231"/>
      <c r="R68" s="1231"/>
      <c r="S68" s="1231"/>
      <c r="T68" s="1231"/>
      <c r="U68" s="1231"/>
      <c r="V68" s="1231"/>
      <c r="W68" s="1231"/>
      <c r="X68" s="1231"/>
      <c r="Y68" s="1231"/>
      <c r="Z68" s="1231"/>
      <c r="AA68" s="1231"/>
      <c r="AB68" s="1231"/>
      <c r="AC68" s="1231"/>
      <c r="AD68" s="1231"/>
      <c r="AE68" s="1231"/>
      <c r="AF68" s="1231"/>
      <c r="AG68" s="1231"/>
      <c r="AH68" s="1231"/>
      <c r="AI68" s="1231"/>
      <c r="AJ68" s="1231"/>
      <c r="AK68" s="1231"/>
      <c r="AL68" s="1231"/>
      <c r="AM68" s="1231"/>
      <c r="AN68" s="1231"/>
      <c r="AO68" s="1231"/>
      <c r="AP68" s="1231"/>
      <c r="AQ68" s="1231"/>
      <c r="AR68" s="1231"/>
      <c r="AS68" s="1231"/>
      <c r="AT68" s="1231"/>
      <c r="AU68" s="1231"/>
      <c r="AV68" s="1231"/>
      <c r="AW68" s="1231"/>
      <c r="AX68" s="1231"/>
      <c r="AY68" s="1231"/>
      <c r="AZ68" s="1231"/>
      <c r="BA68" s="1231"/>
      <c r="BB68" s="1231"/>
      <c r="BC68" s="1231"/>
      <c r="BD68" s="1232"/>
      <c r="BE68" s="1231"/>
      <c r="BF68" s="1232"/>
      <c r="BG68" s="1231"/>
      <c r="BH68" s="1232"/>
      <c r="BI68" s="1231"/>
      <c r="BJ68" s="1232"/>
      <c r="BK68" s="1231"/>
      <c r="BL68" s="1232"/>
      <c r="BM68" s="1231"/>
      <c r="BN68" s="1232"/>
      <c r="BO68" s="1231"/>
      <c r="BP68" s="1232"/>
      <c r="BQ68" s="1152"/>
      <c r="BR68" s="1246">
        <f t="shared" ref="BR68:BV71" si="85">SUMIF($I$2:$BP$2,BR$2,$I68:$BP68)</f>
        <v>0</v>
      </c>
      <c r="BS68" s="1246">
        <f t="shared" si="85"/>
        <v>0</v>
      </c>
      <c r="BT68" s="1246">
        <f t="shared" si="85"/>
        <v>0</v>
      </c>
      <c r="BU68" s="1246">
        <f t="shared" si="85"/>
        <v>0</v>
      </c>
      <c r="BV68" s="1246">
        <f t="shared" si="85"/>
        <v>0</v>
      </c>
      <c r="BW68" s="813"/>
      <c r="BX68" s="1246">
        <f>AVERAGE(BR68:BV68)</f>
        <v>0</v>
      </c>
      <c r="CB68" s="1247" t="e">
        <f t="shared" si="15"/>
        <v>#DIV/0!</v>
      </c>
      <c r="CC68" s="1247" t="e">
        <f t="shared" ref="CC68" si="86">BS68/SUM($BR68,$BS68,$BT68,$BU68,$BV68)</f>
        <v>#DIV/0!</v>
      </c>
      <c r="CD68" s="1247" t="e">
        <f t="shared" ref="CD68" si="87">BT68/SUM($BR68,$BS68,$BT68,$BU68,$BV68)</f>
        <v>#DIV/0!</v>
      </c>
      <c r="CE68" s="1247" t="e">
        <f t="shared" ref="CE68" si="88">BU68/SUM($BR68,$BS68,$BT68,$BU68,$BV68)</f>
        <v>#DIV/0!</v>
      </c>
      <c r="CF68" s="1247" t="e">
        <f t="shared" ref="CF68" si="89">BV68/SUM($BR68,$BS68,$BT68,$BU68,$BV68)</f>
        <v>#DIV/0!</v>
      </c>
      <c r="CG68" s="115"/>
      <c r="CH68" s="1248"/>
    </row>
    <row r="69" spans="1:86" ht="39.950000000000003" customHeight="1" outlineLevel="1" x14ac:dyDescent="0.25">
      <c r="A69" s="96"/>
      <c r="B69" s="149" t="s">
        <v>326</v>
      </c>
      <c r="C69" s="239">
        <f>DRE!C73</f>
        <v>0.06</v>
      </c>
      <c r="D69" s="239">
        <f>DRE!D73</f>
        <v>0.06</v>
      </c>
      <c r="E69" s="239">
        <f>DRE!E73</f>
        <v>0.06</v>
      </c>
      <c r="F69" s="239">
        <f>DRE!F73</f>
        <v>0.06</v>
      </c>
      <c r="G69" s="239">
        <f>DRE!G73</f>
        <v>0.06</v>
      </c>
      <c r="H69" s="907"/>
      <c r="I69" s="150">
        <f>DRE!H73</f>
        <v>0</v>
      </c>
      <c r="J69" s="150">
        <f>DRE!I73</f>
        <v>1500</v>
      </c>
      <c r="K69" s="150">
        <f>DRE!I73</f>
        <v>1500</v>
      </c>
      <c r="L69" s="150">
        <f>DRE!J73</f>
        <v>1500</v>
      </c>
      <c r="M69" s="150">
        <f>DRE!K73</f>
        <v>1500</v>
      </c>
      <c r="N69" s="150">
        <f>DRE!L73</f>
        <v>1809.6916416835954</v>
      </c>
      <c r="O69" s="150">
        <f>DRE!M73</f>
        <v>2262.1145521044955</v>
      </c>
      <c r="P69" s="150">
        <f>DRE!N73</f>
        <v>2714.537462525393</v>
      </c>
      <c r="Q69" s="150">
        <f>DRE!O73</f>
        <v>3148.863456529456</v>
      </c>
      <c r="R69" s="150">
        <f>DRE!P73</f>
        <v>3589.7043404435808</v>
      </c>
      <c r="S69" s="150">
        <f>DRE!Q73</f>
        <v>4056.3659047012438</v>
      </c>
      <c r="T69" s="150">
        <f>DRE!R73</f>
        <v>4502.5661542183807</v>
      </c>
      <c r="U69" s="150">
        <f>DRE!S73</f>
        <v>4952.82276964022</v>
      </c>
      <c r="V69" s="150">
        <f>DRE!T73</f>
        <v>3714.6170772301666</v>
      </c>
      <c r="W69" s="150">
        <f>DRE!U73</f>
        <v>3528.8862233686564</v>
      </c>
      <c r="X69" s="150">
        <f>DRE!V73</f>
        <v>3881.7748457055231</v>
      </c>
      <c r="Y69" s="150">
        <f>DRE!W73</f>
        <v>4269.9523302760772</v>
      </c>
      <c r="Z69" s="150">
        <f>DRE!X73</f>
        <v>4696.9475633036836</v>
      </c>
      <c r="AA69" s="150">
        <f>DRE!Y73</f>
        <v>5166.642319634052</v>
      </c>
      <c r="AB69" s="150">
        <f>DRE!Z73</f>
        <v>4908.3102036523469</v>
      </c>
      <c r="AC69" s="150">
        <f>DRE!AA73</f>
        <v>4662.8946934697306</v>
      </c>
      <c r="AD69" s="150">
        <f>DRE!AB73</f>
        <v>4989.2973220126114</v>
      </c>
      <c r="AE69" s="150">
        <f>DRE!AC73</f>
        <v>5338.5481345534945</v>
      </c>
      <c r="AF69" s="150">
        <f>DRE!AD73</f>
        <v>5712.2465039722392</v>
      </c>
      <c r="AG69" s="150">
        <f>DRE!AE73</f>
        <v>6283.4711543694621</v>
      </c>
      <c r="AH69" s="150">
        <f>DRE!AF73</f>
        <v>5340.950481214044</v>
      </c>
      <c r="AI69" s="150">
        <f>DRE!AG73</f>
        <v>5073.9029571533429</v>
      </c>
      <c r="AJ69" s="150">
        <f>DRE!AH73</f>
        <v>5327.5981050110095</v>
      </c>
      <c r="AK69" s="150">
        <f>DRE!AI73</f>
        <v>5593.9780102615605</v>
      </c>
      <c r="AL69" s="150">
        <f>DRE!AJ73</f>
        <v>5873.6769107746359</v>
      </c>
      <c r="AM69" s="150">
        <f>DRE!AK73</f>
        <v>6284.8342945288614</v>
      </c>
      <c r="AN69" s="150">
        <f>DRE!AL73</f>
        <v>5656.3508650759759</v>
      </c>
      <c r="AO69" s="150">
        <f>DRE!AM73</f>
        <v>5090.7157785683803</v>
      </c>
      <c r="AP69" s="150">
        <f>DRE!AN73</f>
        <v>5447.065883068165</v>
      </c>
      <c r="AQ69" s="150">
        <f>DRE!AO73</f>
        <v>5828.3604948829352</v>
      </c>
      <c r="AR69" s="150">
        <f>DRE!AP73</f>
        <v>6236.3457295247426</v>
      </c>
      <c r="AS69" s="150">
        <f>DRE!AQ73</f>
        <v>6735.2533878867225</v>
      </c>
      <c r="AT69" s="150">
        <f>DRE!AR73</f>
        <v>5792.3179135825812</v>
      </c>
      <c r="AU69" s="150">
        <f>DRE!AS73</f>
        <v>5502.7020179034516</v>
      </c>
      <c r="AV69" s="150">
        <f>DRE!AT73</f>
        <v>5777.8371187986259</v>
      </c>
      <c r="AW69" s="150">
        <f>DRE!AU73</f>
        <v>6066.7289747385548</v>
      </c>
      <c r="AX69" s="150">
        <f>DRE!AV73</f>
        <v>6370.065423475482</v>
      </c>
      <c r="AY69" s="150">
        <f>DRE!AW73</f>
        <v>6815.9700031187649</v>
      </c>
      <c r="AZ69" s="150">
        <f>DRE!AX73</f>
        <v>6134.3730028068912</v>
      </c>
      <c r="BA69" s="150">
        <f>DRE!AY73</f>
        <v>5520.9357025262016</v>
      </c>
      <c r="BB69" s="150">
        <f>DRE!AZ73</f>
        <v>5907.4012017030363</v>
      </c>
      <c r="BC69" s="150">
        <f>DRE!BA73</f>
        <v>6320.9192858222477</v>
      </c>
      <c r="BD69" s="150">
        <f>DRE!BB73</f>
        <v>6763.3836358298058</v>
      </c>
      <c r="BE69" s="150">
        <f>DRE!BC73</f>
        <v>7304.4543266961891</v>
      </c>
      <c r="BF69" s="150">
        <f>DRE!BD73</f>
        <v>6354.8752642256832</v>
      </c>
      <c r="BG69" s="150">
        <f>DRE!BE73</f>
        <v>6037.1315010144008</v>
      </c>
      <c r="BH69" s="150">
        <f>DRE!BF73</f>
        <v>6338.9880760651195</v>
      </c>
      <c r="BI69" s="150">
        <f>DRE!BG73</f>
        <v>6655.9374798683766</v>
      </c>
      <c r="BJ69" s="150">
        <f>DRE!BH73</f>
        <v>6988.734353861797</v>
      </c>
      <c r="BK69" s="150">
        <f>DRE!BI73</f>
        <v>7477.9457586321205</v>
      </c>
      <c r="BL69" s="150">
        <f>DRE!BJ73</f>
        <v>6730.1511827689083</v>
      </c>
      <c r="BM69" s="150">
        <f>DRE!BK73</f>
        <v>6057.1360644920187</v>
      </c>
      <c r="BN69" s="150">
        <f>DRE!BL73</f>
        <v>6481.1355890064597</v>
      </c>
      <c r="BO69" s="150">
        <f>DRE!BM73</f>
        <v>6934.8150802369128</v>
      </c>
      <c r="BP69" s="150">
        <f>DRE!BN73</f>
        <v>7420.252135853495</v>
      </c>
      <c r="BQ69" s="1152"/>
      <c r="BR69" s="145">
        <f>SUMIF($I$2:$BP$2,BR$2,$I69:$BP69)</f>
        <v>28083.843512206146</v>
      </c>
      <c r="BS69" s="145">
        <f t="shared" si="85"/>
        <v>55822.939986818797</v>
      </c>
      <c r="BT69" s="145">
        <f t="shared" si="85"/>
        <v>68037.250664433115</v>
      </c>
      <c r="BU69" s="145">
        <f t="shared" si="85"/>
        <v>73707.887668192358</v>
      </c>
      <c r="BV69" s="145">
        <f t="shared" si="85"/>
        <v>80781.556812721494</v>
      </c>
      <c r="BW69" s="105"/>
      <c r="BX69" s="145">
        <f>AVERAGE(BR69:BV69)</f>
        <v>61286.69572887438</v>
      </c>
      <c r="CB69" s="170">
        <f>IF(BR69=0,0,BR69/SUM($BR69,$BS69,$BT69,$BU69,$BV69))</f>
        <v>9.1647438904019191E-2</v>
      </c>
      <c r="CC69" s="170">
        <f t="shared" ref="CC69:CF71" si="90">IF(BS69=0,0,BS69/SUM($BR69,$BS69,$BT69,$BU69,$BV69))</f>
        <v>0.18216984721699914</v>
      </c>
      <c r="CD69" s="170">
        <f t="shared" si="90"/>
        <v>0.22202943022225394</v>
      </c>
      <c r="CE69" s="170">
        <f t="shared" si="90"/>
        <v>0.24053470917821371</v>
      </c>
      <c r="CF69" s="170">
        <f t="shared" si="90"/>
        <v>0.26361857447851406</v>
      </c>
      <c r="CG69" s="105"/>
      <c r="CH69" s="170">
        <f>BX69/BX5</f>
        <v>5.911739963335224E-2</v>
      </c>
    </row>
    <row r="70" spans="1:86" ht="39.950000000000003" customHeight="1" outlineLevel="1" x14ac:dyDescent="0.25">
      <c r="A70" s="96"/>
      <c r="B70" s="149" t="s">
        <v>327</v>
      </c>
      <c r="C70" s="239">
        <f>DRE!C74</f>
        <v>0.02</v>
      </c>
      <c r="D70" s="239">
        <f>DRE!D74</f>
        <v>0.02</v>
      </c>
      <c r="E70" s="239">
        <f>DRE!E74</f>
        <v>0.02</v>
      </c>
      <c r="F70" s="239">
        <f>DRE!F74</f>
        <v>0.02</v>
      </c>
      <c r="G70" s="239">
        <f>DRE!G74</f>
        <v>0.02</v>
      </c>
      <c r="H70" s="907"/>
      <c r="I70" s="150">
        <f>DRE!H74</f>
        <v>0</v>
      </c>
      <c r="J70" s="150">
        <f>DRE!I74</f>
        <v>750</v>
      </c>
      <c r="K70" s="150">
        <f>DRE!I74</f>
        <v>750</v>
      </c>
      <c r="L70" s="150">
        <f>DRE!J74</f>
        <v>750</v>
      </c>
      <c r="M70" s="150">
        <f>DRE!K74</f>
        <v>750</v>
      </c>
      <c r="N70" s="150">
        <f>DRE!L74</f>
        <v>750</v>
      </c>
      <c r="O70" s="150">
        <f>DRE!M74</f>
        <v>754.03818403483183</v>
      </c>
      <c r="P70" s="150">
        <f>DRE!N74</f>
        <v>904.84582084179772</v>
      </c>
      <c r="Q70" s="150">
        <f>DRE!O74</f>
        <v>1049.6211521764853</v>
      </c>
      <c r="R70" s="150">
        <f>DRE!P74</f>
        <v>1196.5681134811937</v>
      </c>
      <c r="S70" s="150">
        <f>DRE!Q74</f>
        <v>1352.121968233748</v>
      </c>
      <c r="T70" s="150">
        <f>DRE!R74</f>
        <v>1500.8553847394605</v>
      </c>
      <c r="U70" s="150">
        <f>DRE!S74</f>
        <v>1650.9409232134067</v>
      </c>
      <c r="V70" s="150">
        <f>DRE!T74</f>
        <v>1238.2056924100557</v>
      </c>
      <c r="W70" s="150">
        <f>DRE!U74</f>
        <v>1176.2954077895522</v>
      </c>
      <c r="X70" s="150">
        <f>DRE!V74</f>
        <v>1293.9249485685079</v>
      </c>
      <c r="Y70" s="150">
        <f>DRE!W74</f>
        <v>1423.3174434253592</v>
      </c>
      <c r="Z70" s="150">
        <f>DRE!X74</f>
        <v>1565.6491877678945</v>
      </c>
      <c r="AA70" s="150">
        <f>DRE!Y74</f>
        <v>1722.214106544684</v>
      </c>
      <c r="AB70" s="150">
        <f>DRE!Z74</f>
        <v>1636.1034012174491</v>
      </c>
      <c r="AC70" s="150">
        <f>DRE!AA74</f>
        <v>1554.298231156577</v>
      </c>
      <c r="AD70" s="150">
        <f>DRE!AB74</f>
        <v>1663.0991073375374</v>
      </c>
      <c r="AE70" s="150">
        <f>DRE!AC74</f>
        <v>1779.5160448511649</v>
      </c>
      <c r="AF70" s="150">
        <f>DRE!AD74</f>
        <v>1904.0821679907465</v>
      </c>
      <c r="AG70" s="150">
        <f>DRE!AE74</f>
        <v>2094.4903847898208</v>
      </c>
      <c r="AH70" s="150">
        <f>DRE!AF74</f>
        <v>1780.3168270713481</v>
      </c>
      <c r="AI70" s="150">
        <f>DRE!AG74</f>
        <v>1691.300985717781</v>
      </c>
      <c r="AJ70" s="150">
        <f>DRE!AH74</f>
        <v>1775.86603500367</v>
      </c>
      <c r="AK70" s="150">
        <f>DRE!AI74</f>
        <v>1864.6593367538537</v>
      </c>
      <c r="AL70" s="150">
        <f>DRE!AJ74</f>
        <v>1957.8923035915454</v>
      </c>
      <c r="AM70" s="150">
        <f>DRE!AK74</f>
        <v>2094.9447648429541</v>
      </c>
      <c r="AN70" s="150">
        <f>DRE!AL74</f>
        <v>1885.4502883586588</v>
      </c>
      <c r="AO70" s="150">
        <f>DRE!AM74</f>
        <v>1696.9052595227934</v>
      </c>
      <c r="AP70" s="150">
        <f>DRE!AN74</f>
        <v>1815.6886276893886</v>
      </c>
      <c r="AQ70" s="150">
        <f>DRE!AO74</f>
        <v>1942.7868316276451</v>
      </c>
      <c r="AR70" s="150">
        <f>DRE!AP74</f>
        <v>2078.7819098415812</v>
      </c>
      <c r="AS70" s="150">
        <f>DRE!AQ74</f>
        <v>2245.0844626289077</v>
      </c>
      <c r="AT70" s="150">
        <f>DRE!AR74</f>
        <v>1930.7726378608606</v>
      </c>
      <c r="AU70" s="150">
        <f>DRE!AS74</f>
        <v>1834.2340059678172</v>
      </c>
      <c r="AV70" s="150">
        <f>DRE!AT74</f>
        <v>1925.9457062662088</v>
      </c>
      <c r="AW70" s="150">
        <f>DRE!AU74</f>
        <v>2022.2429915795185</v>
      </c>
      <c r="AX70" s="150">
        <f>DRE!AV74</f>
        <v>2123.3551411584945</v>
      </c>
      <c r="AY70" s="150">
        <f>DRE!AW74</f>
        <v>2271.9900010395886</v>
      </c>
      <c r="AZ70" s="150">
        <f>DRE!AX74</f>
        <v>2044.7910009356306</v>
      </c>
      <c r="BA70" s="150">
        <f>DRE!AY74</f>
        <v>1840.3119008420672</v>
      </c>
      <c r="BB70" s="150">
        <f>DRE!AZ74</f>
        <v>1969.1337339010122</v>
      </c>
      <c r="BC70" s="150">
        <f>DRE!BA74</f>
        <v>2106.9730952740829</v>
      </c>
      <c r="BD70" s="150">
        <f>DRE!BB74</f>
        <v>2254.4612119432686</v>
      </c>
      <c r="BE70" s="150">
        <f>DRE!BC74</f>
        <v>2434.8181088987299</v>
      </c>
      <c r="BF70" s="150">
        <f>DRE!BD74</f>
        <v>2118.2917547418947</v>
      </c>
      <c r="BG70" s="150">
        <f>DRE!BE74</f>
        <v>2012.3771670048004</v>
      </c>
      <c r="BH70" s="150">
        <f>DRE!BF74</f>
        <v>2112.9960253550403</v>
      </c>
      <c r="BI70" s="150">
        <f>DRE!BG74</f>
        <v>2218.6458266227924</v>
      </c>
      <c r="BJ70" s="150">
        <f>DRE!BH74</f>
        <v>2329.5781179539326</v>
      </c>
      <c r="BK70" s="150">
        <f>DRE!BI74</f>
        <v>2492.648586210707</v>
      </c>
      <c r="BL70" s="150">
        <f>DRE!BJ74</f>
        <v>2243.3837275896362</v>
      </c>
      <c r="BM70" s="150">
        <f>DRE!BK74</f>
        <v>2019.045354830673</v>
      </c>
      <c r="BN70" s="150">
        <f>DRE!BL74</f>
        <v>2160.3785296688202</v>
      </c>
      <c r="BO70" s="150">
        <f>DRE!BM74</f>
        <v>2311.6050267456376</v>
      </c>
      <c r="BP70" s="150">
        <f>DRE!BN74</f>
        <v>2473.4173786178321</v>
      </c>
      <c r="BQ70" s="1152"/>
      <c r="BR70" s="145">
        <f>SUMIF($I$2:$BP$2,BR$2,$I70:$BP70)</f>
        <v>10508.050623507519</v>
      </c>
      <c r="BS70" s="145">
        <f t="shared" si="85"/>
        <v>18607.646662272935</v>
      </c>
      <c r="BT70" s="145">
        <f t="shared" si="85"/>
        <v>22679.083554811041</v>
      </c>
      <c r="BU70" s="145">
        <f t="shared" si="85"/>
        <v>24569.295889397457</v>
      </c>
      <c r="BV70" s="145">
        <f t="shared" si="85"/>
        <v>26927.185604240494</v>
      </c>
      <c r="BW70" s="105"/>
      <c r="BX70" s="145">
        <f>AVERAGE(BR70:BV70)</f>
        <v>20658.25246684589</v>
      </c>
      <c r="CB70" s="170">
        <f>IF(BR70=0,0,BR70/SUM($BR70,$BS70,$BT70,$BU70,$BV70))</f>
        <v>0.1017322316141864</v>
      </c>
      <c r="CC70" s="170">
        <f t="shared" si="90"/>
        <v>0.18014734491347764</v>
      </c>
      <c r="CD70" s="170">
        <f t="shared" si="90"/>
        <v>0.21956439530602456</v>
      </c>
      <c r="CE70" s="170">
        <f t="shared" si="90"/>
        <v>0.23786422330570642</v>
      </c>
      <c r="CF70" s="170">
        <f t="shared" si="90"/>
        <v>0.26069180486060489</v>
      </c>
      <c r="CG70" s="105"/>
      <c r="CH70" s="170">
        <f>BX70/BX5</f>
        <v>1.9927035587167942E-2</v>
      </c>
    </row>
    <row r="71" spans="1:86" s="122" customFormat="1" x14ac:dyDescent="0.25">
      <c r="A71" s="96"/>
      <c r="B71" s="1551" t="s">
        <v>328</v>
      </c>
      <c r="C71" s="1503"/>
      <c r="D71" s="1504"/>
      <c r="E71" s="1503"/>
      <c r="F71" s="1503"/>
      <c r="G71" s="1564"/>
      <c r="H71" s="1565"/>
      <c r="I71" s="1565">
        <f t="shared" ref="I71:AN71" si="91">SUM(I69:I70)</f>
        <v>0</v>
      </c>
      <c r="J71" s="1565">
        <f t="shared" si="91"/>
        <v>2250</v>
      </c>
      <c r="K71" s="1565">
        <f t="shared" si="91"/>
        <v>2250</v>
      </c>
      <c r="L71" s="1565">
        <f t="shared" si="91"/>
        <v>2250</v>
      </c>
      <c r="M71" s="1565">
        <f t="shared" si="91"/>
        <v>2250</v>
      </c>
      <c r="N71" s="1565">
        <f t="shared" si="91"/>
        <v>2559.6916416835957</v>
      </c>
      <c r="O71" s="1565">
        <f t="shared" si="91"/>
        <v>3016.1527361393273</v>
      </c>
      <c r="P71" s="1565">
        <f t="shared" si="91"/>
        <v>3619.3832833671909</v>
      </c>
      <c r="Q71" s="1565">
        <f t="shared" si="91"/>
        <v>4198.4846087059414</v>
      </c>
      <c r="R71" s="1565">
        <f t="shared" si="91"/>
        <v>4786.2724539247747</v>
      </c>
      <c r="S71" s="1565">
        <f t="shared" si="91"/>
        <v>5408.4878729349921</v>
      </c>
      <c r="T71" s="1565">
        <f t="shared" si="91"/>
        <v>6003.4215389578412</v>
      </c>
      <c r="U71" s="1565">
        <f t="shared" si="91"/>
        <v>6603.7636928536267</v>
      </c>
      <c r="V71" s="1565">
        <f t="shared" si="91"/>
        <v>4952.8227696402228</v>
      </c>
      <c r="W71" s="1565">
        <f t="shared" si="91"/>
        <v>4705.1816311582088</v>
      </c>
      <c r="X71" s="1565">
        <f t="shared" si="91"/>
        <v>5175.6997942740309</v>
      </c>
      <c r="Y71" s="1565">
        <f t="shared" si="91"/>
        <v>5693.2697737014369</v>
      </c>
      <c r="Z71" s="1565">
        <f t="shared" si="91"/>
        <v>6262.5967510715782</v>
      </c>
      <c r="AA71" s="1565">
        <f t="shared" si="91"/>
        <v>6888.856426178736</v>
      </c>
      <c r="AB71" s="1565">
        <f t="shared" si="91"/>
        <v>6544.4136048697965</v>
      </c>
      <c r="AC71" s="1565">
        <f t="shared" si="91"/>
        <v>6217.192924626308</v>
      </c>
      <c r="AD71" s="1565">
        <f t="shared" si="91"/>
        <v>6652.3964293501485</v>
      </c>
      <c r="AE71" s="1565">
        <f t="shared" si="91"/>
        <v>7118.0641794046596</v>
      </c>
      <c r="AF71" s="1565">
        <f t="shared" si="91"/>
        <v>7616.3286719629859</v>
      </c>
      <c r="AG71" s="1565">
        <f t="shared" si="91"/>
        <v>8377.9615391592833</v>
      </c>
      <c r="AH71" s="1565">
        <f t="shared" si="91"/>
        <v>7121.2673082853926</v>
      </c>
      <c r="AI71" s="1565">
        <f t="shared" si="91"/>
        <v>6765.2039428711241</v>
      </c>
      <c r="AJ71" s="1565">
        <f t="shared" si="91"/>
        <v>7103.4641400146793</v>
      </c>
      <c r="AK71" s="1565">
        <f t="shared" si="91"/>
        <v>7458.637347015414</v>
      </c>
      <c r="AL71" s="1565">
        <f t="shared" si="91"/>
        <v>7831.5692143661818</v>
      </c>
      <c r="AM71" s="1565">
        <f t="shared" si="91"/>
        <v>8379.7790593718164</v>
      </c>
      <c r="AN71" s="1565">
        <f t="shared" si="91"/>
        <v>7541.8011534346351</v>
      </c>
      <c r="AO71" s="1565">
        <f t="shared" ref="AO71:BP71" si="92">SUM(AO69:AO70)</f>
        <v>6787.6210380911734</v>
      </c>
      <c r="AP71" s="1565">
        <f t="shared" si="92"/>
        <v>7262.7545107575534</v>
      </c>
      <c r="AQ71" s="1565">
        <f t="shared" si="92"/>
        <v>7771.1473265105806</v>
      </c>
      <c r="AR71" s="1565">
        <f t="shared" si="92"/>
        <v>8315.1276393663247</v>
      </c>
      <c r="AS71" s="1565">
        <f t="shared" si="92"/>
        <v>8980.3378505156306</v>
      </c>
      <c r="AT71" s="1565">
        <f t="shared" si="92"/>
        <v>7723.0905514434417</v>
      </c>
      <c r="AU71" s="1565">
        <f t="shared" si="92"/>
        <v>7336.9360238712688</v>
      </c>
      <c r="AV71" s="1565">
        <f t="shared" si="92"/>
        <v>7703.7828250648345</v>
      </c>
      <c r="AW71" s="1565">
        <f t="shared" si="92"/>
        <v>8088.9719663180731</v>
      </c>
      <c r="AX71" s="1565">
        <f t="shared" si="92"/>
        <v>8493.420564633976</v>
      </c>
      <c r="AY71" s="1565">
        <f t="shared" si="92"/>
        <v>9087.9600041583544</v>
      </c>
      <c r="AZ71" s="1565">
        <f t="shared" si="92"/>
        <v>8179.1640037425223</v>
      </c>
      <c r="BA71" s="1565">
        <f t="shared" si="92"/>
        <v>7361.2476033682688</v>
      </c>
      <c r="BB71" s="1565">
        <f t="shared" si="92"/>
        <v>7876.5349356040488</v>
      </c>
      <c r="BC71" s="1565">
        <f t="shared" si="92"/>
        <v>8427.8923810963315</v>
      </c>
      <c r="BD71" s="1566">
        <f t="shared" si="92"/>
        <v>9017.8448477730744</v>
      </c>
      <c r="BE71" s="1565">
        <f t="shared" si="92"/>
        <v>9739.2724355949194</v>
      </c>
      <c r="BF71" s="1566">
        <f t="shared" si="92"/>
        <v>8473.1670189675788</v>
      </c>
      <c r="BG71" s="1565">
        <f t="shared" si="92"/>
        <v>8049.5086680192017</v>
      </c>
      <c r="BH71" s="1566">
        <f t="shared" si="92"/>
        <v>8451.9841014201593</v>
      </c>
      <c r="BI71" s="1565">
        <f t="shared" si="92"/>
        <v>8874.5833064911694</v>
      </c>
      <c r="BJ71" s="1566">
        <f t="shared" si="92"/>
        <v>9318.3124718157305</v>
      </c>
      <c r="BK71" s="1565">
        <f t="shared" si="92"/>
        <v>9970.5943448428279</v>
      </c>
      <c r="BL71" s="1566">
        <f t="shared" si="92"/>
        <v>8973.5349103585449</v>
      </c>
      <c r="BM71" s="1565">
        <f t="shared" si="92"/>
        <v>8076.1814193226919</v>
      </c>
      <c r="BN71" s="1566">
        <f t="shared" si="92"/>
        <v>8641.5141186752808</v>
      </c>
      <c r="BO71" s="1565">
        <f t="shared" si="92"/>
        <v>9246.4201069825504</v>
      </c>
      <c r="BP71" s="1566">
        <f t="shared" si="92"/>
        <v>9893.6695144713267</v>
      </c>
      <c r="BQ71" s="1195"/>
      <c r="BR71" s="1584">
        <f>SUMIF($I$2:$BP$2,BR$2,$I71:$BP71)</f>
        <v>38591.894135713665</v>
      </c>
      <c r="BS71" s="1584">
        <f t="shared" si="85"/>
        <v>74430.58664909174</v>
      </c>
      <c r="BT71" s="1584">
        <f t="shared" si="85"/>
        <v>90716.334219244163</v>
      </c>
      <c r="BU71" s="1584">
        <f t="shared" si="85"/>
        <v>98277.183557589829</v>
      </c>
      <c r="BV71" s="1584">
        <f t="shared" si="85"/>
        <v>107708.74241696198</v>
      </c>
      <c r="BW71" s="813"/>
      <c r="BX71" s="1584">
        <f>AVERAGE(BR71:BV71)</f>
        <v>81944.948195720281</v>
      </c>
      <c r="BY71" s="227"/>
      <c r="BZ71" s="130"/>
      <c r="CA71" s="228"/>
      <c r="CB71" s="1590">
        <f>IF(BR71=0,0,BR71/SUM($BR71,$BS71,$BT71,$BU71,$BV71))</f>
        <v>9.4189806657853731E-2</v>
      </c>
      <c r="CC71" s="1590">
        <f t="shared" si="90"/>
        <v>0.1816599760886273</v>
      </c>
      <c r="CD71" s="1590">
        <f t="shared" si="90"/>
        <v>0.2214079969946994</v>
      </c>
      <c r="CE71" s="1590">
        <f t="shared" si="90"/>
        <v>0.23986148193751017</v>
      </c>
      <c r="CF71" s="1590">
        <f t="shared" si="90"/>
        <v>0.26288073832130937</v>
      </c>
      <c r="CG71" s="813"/>
      <c r="CH71" s="1590">
        <f>BX71/BX5</f>
        <v>7.9044435220520196E-2</v>
      </c>
    </row>
    <row r="72" spans="1:86" ht="15" customHeight="1" x14ac:dyDescent="0.25">
      <c r="A72" s="96"/>
      <c r="B72" s="108"/>
      <c r="C72" s="108"/>
      <c r="D72" s="108"/>
      <c r="E72" s="108"/>
      <c r="F72" s="108"/>
      <c r="G72" s="108"/>
      <c r="H72" s="213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152"/>
      <c r="BW72" s="116"/>
      <c r="CG72" s="116"/>
    </row>
    <row r="73" spans="1:86" x14ac:dyDescent="0.25">
      <c r="A73" s="96"/>
      <c r="B73" s="117"/>
      <c r="C73" s="1249" t="s">
        <v>77</v>
      </c>
      <c r="D73" s="1244" t="s">
        <v>80</v>
      </c>
      <c r="E73" s="1244" t="s">
        <v>81</v>
      </c>
      <c r="F73" s="1244" t="s">
        <v>82</v>
      </c>
      <c r="G73" s="1244" t="s">
        <v>83</v>
      </c>
      <c r="H73" s="90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9"/>
      <c r="BE73" s="118"/>
      <c r="BF73" s="119"/>
      <c r="BG73" s="118"/>
      <c r="BH73" s="119"/>
      <c r="BI73" s="118"/>
      <c r="BJ73" s="119"/>
      <c r="BK73" s="118"/>
      <c r="BL73" s="119"/>
      <c r="BM73" s="118"/>
      <c r="BN73" s="119"/>
      <c r="BO73" s="118"/>
      <c r="BP73" s="119"/>
      <c r="BQ73" s="1152"/>
      <c r="BR73" s="117"/>
      <c r="BS73" s="1250"/>
      <c r="BT73" s="118"/>
      <c r="BU73" s="1250"/>
      <c r="BV73" s="1250"/>
      <c r="BW73" s="116"/>
      <c r="BX73" s="117"/>
      <c r="CB73" s="1251"/>
      <c r="CC73" s="1251"/>
      <c r="CD73" s="1251"/>
      <c r="CE73" s="1251"/>
      <c r="CF73" s="1251"/>
      <c r="CG73" s="116"/>
      <c r="CH73" s="190"/>
    </row>
    <row r="74" spans="1:86" ht="39" x14ac:dyDescent="0.25">
      <c r="B74" s="1516" t="s">
        <v>329</v>
      </c>
      <c r="C74" s="241">
        <f>DRE!C78</f>
        <v>0</v>
      </c>
      <c r="D74" s="241">
        <f>DRE!D78</f>
        <v>0</v>
      </c>
      <c r="E74" s="241">
        <f>DRE!E78</f>
        <v>0</v>
      </c>
      <c r="F74" s="241">
        <f>DRE!F78</f>
        <v>0</v>
      </c>
      <c r="G74" s="241">
        <f>DRE!G78</f>
        <v>0</v>
      </c>
      <c r="H74" s="912"/>
      <c r="I74" s="1517">
        <f>DRE!H78</f>
        <v>0</v>
      </c>
      <c r="J74" s="1517">
        <f>DRE!I78</f>
        <v>6200</v>
      </c>
      <c r="K74" s="1517">
        <f>DRE!I78</f>
        <v>6200</v>
      </c>
      <c r="L74" s="1517">
        <f>DRE!J78</f>
        <v>6200</v>
      </c>
      <c r="M74" s="1517">
        <f>DRE!K78</f>
        <v>6200</v>
      </c>
      <c r="N74" s="1517">
        <f>DRE!L78</f>
        <v>6200</v>
      </c>
      <c r="O74" s="1517">
        <f>DRE!M78</f>
        <v>6200</v>
      </c>
      <c r="P74" s="1517">
        <f>DRE!N78</f>
        <v>6200</v>
      </c>
      <c r="Q74" s="1517">
        <f>DRE!O78</f>
        <v>6200</v>
      </c>
      <c r="R74" s="1517">
        <f>DRE!P78</f>
        <v>6200</v>
      </c>
      <c r="S74" s="1517">
        <f>DRE!Q78</f>
        <v>6200</v>
      </c>
      <c r="T74" s="1517">
        <f>DRE!R78</f>
        <v>6200</v>
      </c>
      <c r="U74" s="1517">
        <f>DRE!S78</f>
        <v>6200</v>
      </c>
      <c r="V74" s="1517">
        <f>DRE!T78</f>
        <v>6200</v>
      </c>
      <c r="W74" s="1517">
        <f>DRE!U78</f>
        <v>6200</v>
      </c>
      <c r="X74" s="1517">
        <f>DRE!V78</f>
        <v>6200</v>
      </c>
      <c r="Y74" s="1517">
        <f>DRE!W78</f>
        <v>6200</v>
      </c>
      <c r="Z74" s="1517">
        <f>DRE!X78</f>
        <v>6200</v>
      </c>
      <c r="AA74" s="1517">
        <f>DRE!Y78</f>
        <v>6200</v>
      </c>
      <c r="AB74" s="1517">
        <f>DRE!Z78</f>
        <v>6200</v>
      </c>
      <c r="AC74" s="1517">
        <f>DRE!AA78</f>
        <v>6200</v>
      </c>
      <c r="AD74" s="1517">
        <f>DRE!AB78</f>
        <v>6200</v>
      </c>
      <c r="AE74" s="1517">
        <f>DRE!AC78</f>
        <v>6200</v>
      </c>
      <c r="AF74" s="1517">
        <f>DRE!AD78</f>
        <v>6200</v>
      </c>
      <c r="AG74" s="1517">
        <f>DRE!AE78</f>
        <v>6200</v>
      </c>
      <c r="AH74" s="1517">
        <f>DRE!AF78</f>
        <v>6200</v>
      </c>
      <c r="AI74" s="1517">
        <f>DRE!AG78</f>
        <v>6200</v>
      </c>
      <c r="AJ74" s="1517">
        <f>DRE!AH78</f>
        <v>6200</v>
      </c>
      <c r="AK74" s="1517">
        <f>DRE!AI78</f>
        <v>6200</v>
      </c>
      <c r="AL74" s="1517">
        <f>DRE!AJ78</f>
        <v>6200</v>
      </c>
      <c r="AM74" s="1517">
        <f>DRE!AK78</f>
        <v>6200</v>
      </c>
      <c r="AN74" s="1517">
        <f>DRE!AL78</f>
        <v>6200</v>
      </c>
      <c r="AO74" s="1517">
        <f>DRE!AM78</f>
        <v>6200</v>
      </c>
      <c r="AP74" s="1517">
        <f>DRE!AN78</f>
        <v>6200</v>
      </c>
      <c r="AQ74" s="1517">
        <f>DRE!AO78</f>
        <v>6200</v>
      </c>
      <c r="AR74" s="1517">
        <f>DRE!AP78</f>
        <v>6200</v>
      </c>
      <c r="AS74" s="1517">
        <f>DRE!AQ78</f>
        <v>6200</v>
      </c>
      <c r="AT74" s="1517">
        <f>DRE!AR78</f>
        <v>6200</v>
      </c>
      <c r="AU74" s="1517">
        <f>DRE!AS78</f>
        <v>6200</v>
      </c>
      <c r="AV74" s="1517">
        <f>DRE!AT78</f>
        <v>6200</v>
      </c>
      <c r="AW74" s="1517">
        <f>DRE!AU78</f>
        <v>6200</v>
      </c>
      <c r="AX74" s="1517">
        <f>DRE!AV78</f>
        <v>6200</v>
      </c>
      <c r="AY74" s="1517">
        <f>DRE!AW78</f>
        <v>6200</v>
      </c>
      <c r="AZ74" s="1517">
        <f>DRE!AX78</f>
        <v>6200</v>
      </c>
      <c r="BA74" s="1517">
        <f>DRE!AY78</f>
        <v>6200</v>
      </c>
      <c r="BB74" s="1517">
        <f>DRE!AZ78</f>
        <v>6200</v>
      </c>
      <c r="BC74" s="1517">
        <f>DRE!BA78</f>
        <v>6200</v>
      </c>
      <c r="BD74" s="1517">
        <f>DRE!BB78</f>
        <v>6200</v>
      </c>
      <c r="BE74" s="1517">
        <f>DRE!BC78</f>
        <v>6200</v>
      </c>
      <c r="BF74" s="1517">
        <f>DRE!BD78</f>
        <v>6200</v>
      </c>
      <c r="BG74" s="1517">
        <f>DRE!BE78</f>
        <v>6200</v>
      </c>
      <c r="BH74" s="1517">
        <f>DRE!BF78</f>
        <v>6200</v>
      </c>
      <c r="BI74" s="1517">
        <f>DRE!BG78</f>
        <v>6200</v>
      </c>
      <c r="BJ74" s="1517">
        <f>DRE!BH78</f>
        <v>6200</v>
      </c>
      <c r="BK74" s="1517">
        <f>DRE!BI78</f>
        <v>6200</v>
      </c>
      <c r="BL74" s="1517">
        <f>DRE!BJ78</f>
        <v>6200</v>
      </c>
      <c r="BM74" s="1517">
        <f>DRE!BK78</f>
        <v>6200</v>
      </c>
      <c r="BN74" s="1517">
        <f>DRE!BL78</f>
        <v>6200</v>
      </c>
      <c r="BO74" s="1517">
        <f>DRE!BM78</f>
        <v>6200</v>
      </c>
      <c r="BP74" s="1517">
        <f>DRE!BN78</f>
        <v>6200</v>
      </c>
      <c r="BQ74" s="814"/>
      <c r="BR74" s="1531">
        <f>SUMIF($I$2:$BP$2,BR$2,$I74:$BP74)</f>
        <v>68200</v>
      </c>
      <c r="BS74" s="1531">
        <f>SUMIF($I$2:$BP$2,BS$2,$I74:$BP74)</f>
        <v>74400</v>
      </c>
      <c r="BT74" s="1531">
        <f>SUMIF($I$2:$BP$2,BT$2,$I74:$BP74)</f>
        <v>74400</v>
      </c>
      <c r="BU74" s="1531">
        <f>SUMIF($I$2:$BP$2,BU$2,$I74:$BP74)</f>
        <v>74400</v>
      </c>
      <c r="BV74" s="1531">
        <f>SUMIF($I$2:$BP$2,BV$2,$I74:$BP74)</f>
        <v>74400</v>
      </c>
      <c r="BW74" s="815"/>
      <c r="BX74" s="1531">
        <f>AVERAGE(BR74:BV74)</f>
        <v>73160</v>
      </c>
      <c r="BY74" s="130"/>
      <c r="BZ74" s="130"/>
      <c r="CA74" s="130"/>
      <c r="CB74" s="1601">
        <f>IF(BR74=0,0,BR74/SUM($BR74,$BS74,$BT74,$BU74,$BV74))</f>
        <v>0.1864406779661017</v>
      </c>
      <c r="CC74" s="1601">
        <f t="shared" ref="CC74:CF74" si="93">IF(BS74=0,0,BS74/SUM($BR74,$BS74,$BT74,$BU74,$BV74))</f>
        <v>0.20338983050847459</v>
      </c>
      <c r="CD74" s="1601">
        <f t="shared" si="93"/>
        <v>0.20338983050847459</v>
      </c>
      <c r="CE74" s="1601">
        <f t="shared" si="93"/>
        <v>0.20338983050847459</v>
      </c>
      <c r="CF74" s="1601">
        <f t="shared" si="93"/>
        <v>0.20338983050847459</v>
      </c>
      <c r="CG74" s="1602"/>
      <c r="CH74" s="1590">
        <f>BX74/BX5</f>
        <v>7.057043793500474E-2</v>
      </c>
    </row>
    <row r="75" spans="1:86" ht="15" customHeight="1" thickBot="1" x14ac:dyDescent="0.3">
      <c r="B75" s="108"/>
      <c r="C75" s="108"/>
      <c r="D75" s="108"/>
      <c r="E75" s="108"/>
      <c r="F75" s="108"/>
      <c r="G75" s="108"/>
      <c r="H75" s="213"/>
      <c r="I75" s="1518"/>
      <c r="J75" s="1518"/>
      <c r="K75" s="1518"/>
      <c r="L75" s="1518"/>
      <c r="M75" s="1518"/>
      <c r="N75" s="1518"/>
      <c r="O75" s="1518"/>
      <c r="P75" s="1518"/>
      <c r="Q75" s="1518"/>
      <c r="R75" s="1518"/>
      <c r="S75" s="1518"/>
      <c r="T75" s="1518"/>
      <c r="U75" s="1518"/>
      <c r="V75" s="1518"/>
      <c r="W75" s="1518"/>
      <c r="X75" s="1518"/>
      <c r="Y75" s="1518"/>
      <c r="Z75" s="1518"/>
      <c r="AA75" s="1518"/>
      <c r="AB75" s="1518"/>
      <c r="AC75" s="1518"/>
      <c r="AD75" s="1518"/>
      <c r="AE75" s="1518"/>
      <c r="AF75" s="1518"/>
      <c r="AG75" s="1518"/>
      <c r="AH75" s="1518"/>
      <c r="AI75" s="1518"/>
      <c r="AJ75" s="1518"/>
      <c r="AK75" s="1518"/>
      <c r="AL75" s="1518"/>
      <c r="AM75" s="1518"/>
      <c r="AN75" s="1518"/>
      <c r="AO75" s="1518"/>
      <c r="AP75" s="1518"/>
      <c r="AQ75" s="1518"/>
      <c r="AR75" s="1518"/>
      <c r="AS75" s="1518"/>
      <c r="AT75" s="1518"/>
      <c r="AU75" s="1518"/>
      <c r="AV75" s="1518"/>
      <c r="AW75" s="1518"/>
      <c r="AX75" s="1518"/>
      <c r="AY75" s="1518"/>
      <c r="AZ75" s="1518"/>
      <c r="BA75" s="1518"/>
      <c r="BB75" s="1518"/>
      <c r="BC75" s="1518"/>
      <c r="BD75" s="1518"/>
      <c r="BE75" s="1518"/>
      <c r="BF75" s="1518"/>
      <c r="BG75" s="1518"/>
      <c r="BH75" s="1518"/>
      <c r="BI75" s="1518"/>
      <c r="BJ75" s="1518"/>
      <c r="BK75" s="1518"/>
      <c r="BL75" s="1518"/>
      <c r="BM75" s="1518"/>
      <c r="BN75" s="1518"/>
      <c r="BO75" s="1518"/>
      <c r="BP75" s="1518"/>
      <c r="BQ75" s="719"/>
      <c r="BR75" s="710"/>
      <c r="BS75" s="710"/>
      <c r="BT75" s="710"/>
      <c r="BU75" s="710"/>
      <c r="BV75" s="710"/>
      <c r="BW75" s="734"/>
      <c r="BX75" s="711"/>
      <c r="CB75" s="1594"/>
      <c r="CC75" s="1594"/>
      <c r="CD75" s="1594"/>
      <c r="CE75" s="1594"/>
      <c r="CF75" s="1594"/>
      <c r="CG75" s="1571"/>
      <c r="CH75" s="1603"/>
    </row>
    <row r="76" spans="1:86" s="846" customFormat="1" ht="20.25" thickTop="1" x14ac:dyDescent="0.25">
      <c r="B76" s="1397" t="s">
        <v>330</v>
      </c>
      <c r="C76" s="98"/>
      <c r="D76" s="98"/>
      <c r="E76" s="98"/>
      <c r="F76" s="98"/>
      <c r="G76" s="99"/>
      <c r="H76" s="899"/>
      <c r="I76" s="1486">
        <f t="shared" ref="I76:AN76" si="94">SUM(I30,I66,I71,I74)</f>
        <v>0</v>
      </c>
      <c r="J76" s="1486">
        <f t="shared" si="94"/>
        <v>13997.795</v>
      </c>
      <c r="K76" s="1486">
        <f t="shared" si="94"/>
        <v>16371.965</v>
      </c>
      <c r="L76" s="1486">
        <f t="shared" si="94"/>
        <v>16371.965</v>
      </c>
      <c r="M76" s="1486">
        <f t="shared" si="94"/>
        <v>16371.965</v>
      </c>
      <c r="N76" s="1486">
        <f t="shared" si="94"/>
        <v>16681.656641683596</v>
      </c>
      <c r="O76" s="1486">
        <f t="shared" si="94"/>
        <v>17138.117736139327</v>
      </c>
      <c r="P76" s="1486">
        <f t="shared" si="94"/>
        <v>17741.348283367191</v>
      </c>
      <c r="Q76" s="1486">
        <f t="shared" si="94"/>
        <v>18320.449608705942</v>
      </c>
      <c r="R76" s="1486">
        <f t="shared" si="94"/>
        <v>18908.237453924776</v>
      </c>
      <c r="S76" s="1486">
        <f t="shared" si="94"/>
        <v>19530.452872934991</v>
      </c>
      <c r="T76" s="1486">
        <f t="shared" si="94"/>
        <v>20125.386538957842</v>
      </c>
      <c r="U76" s="1486">
        <f t="shared" si="94"/>
        <v>20725.728692853627</v>
      </c>
      <c r="V76" s="1486">
        <f t="shared" si="94"/>
        <v>19074.784436306891</v>
      </c>
      <c r="W76" s="1486">
        <f t="shared" si="94"/>
        <v>18827.143297824878</v>
      </c>
      <c r="X76" s="1486">
        <f t="shared" si="94"/>
        <v>19297.661460940697</v>
      </c>
      <c r="Y76" s="1486">
        <f t="shared" si="94"/>
        <v>19815.231440368105</v>
      </c>
      <c r="Z76" s="1486">
        <f t="shared" si="94"/>
        <v>20384.558417738244</v>
      </c>
      <c r="AA76" s="1486">
        <f t="shared" si="94"/>
        <v>21010.818092845402</v>
      </c>
      <c r="AB76" s="1486">
        <f t="shared" si="94"/>
        <v>20666.375271536464</v>
      </c>
      <c r="AC76" s="1486">
        <f t="shared" si="94"/>
        <v>20339.154591292976</v>
      </c>
      <c r="AD76" s="1486">
        <f t="shared" si="94"/>
        <v>20774.358096016815</v>
      </c>
      <c r="AE76" s="1486">
        <f t="shared" si="94"/>
        <v>21240.025846071327</v>
      </c>
      <c r="AF76" s="1486">
        <f t="shared" si="94"/>
        <v>21738.290338629653</v>
      </c>
      <c r="AG76" s="1486">
        <f t="shared" si="94"/>
        <v>22499.923205825951</v>
      </c>
      <c r="AH76" s="1486">
        <f t="shared" si="94"/>
        <v>21243.228974952061</v>
      </c>
      <c r="AI76" s="1486">
        <f t="shared" si="94"/>
        <v>20887.165609537791</v>
      </c>
      <c r="AJ76" s="1486">
        <f t="shared" si="94"/>
        <v>21225.425806681345</v>
      </c>
      <c r="AK76" s="1486">
        <f t="shared" si="94"/>
        <v>21580.59901368208</v>
      </c>
      <c r="AL76" s="1486">
        <f t="shared" si="94"/>
        <v>21953.53088103285</v>
      </c>
      <c r="AM76" s="1486">
        <f t="shared" si="94"/>
        <v>22501.740726038483</v>
      </c>
      <c r="AN76" s="1486">
        <f t="shared" si="94"/>
        <v>21663.762820101303</v>
      </c>
      <c r="AO76" s="1486">
        <f t="shared" ref="AO76:BP76" si="95">SUM(AO30,AO66,AO71,AO74)</f>
        <v>20909.582704757842</v>
      </c>
      <c r="AP76" s="1486">
        <f t="shared" si="95"/>
        <v>21384.716177424219</v>
      </c>
      <c r="AQ76" s="1486">
        <f t="shared" si="95"/>
        <v>21893.108993177248</v>
      </c>
      <c r="AR76" s="1486">
        <f t="shared" si="95"/>
        <v>22437.089306032991</v>
      </c>
      <c r="AS76" s="1486">
        <f t="shared" si="95"/>
        <v>23102.299517182299</v>
      </c>
      <c r="AT76" s="1486">
        <f t="shared" si="95"/>
        <v>21845.052218110108</v>
      </c>
      <c r="AU76" s="1486">
        <f t="shared" si="95"/>
        <v>21458.897690537935</v>
      </c>
      <c r="AV76" s="1486">
        <f t="shared" si="95"/>
        <v>21825.744491731501</v>
      </c>
      <c r="AW76" s="1486">
        <f t="shared" si="95"/>
        <v>22210.933632984739</v>
      </c>
      <c r="AX76" s="1486">
        <f t="shared" si="95"/>
        <v>22615.382231300642</v>
      </c>
      <c r="AY76" s="1486">
        <f t="shared" si="95"/>
        <v>23209.921670825021</v>
      </c>
      <c r="AZ76" s="1486">
        <f t="shared" si="95"/>
        <v>22301.12567040919</v>
      </c>
      <c r="BA76" s="1486">
        <f t="shared" si="95"/>
        <v>21483.209270034935</v>
      </c>
      <c r="BB76" s="1486">
        <f t="shared" si="95"/>
        <v>21998.496602270716</v>
      </c>
      <c r="BC76" s="1486">
        <f t="shared" si="95"/>
        <v>22549.854047762998</v>
      </c>
      <c r="BD76" s="1486">
        <f t="shared" si="95"/>
        <v>23139.806514439741</v>
      </c>
      <c r="BE76" s="1486">
        <f t="shared" si="95"/>
        <v>23861.234102261587</v>
      </c>
      <c r="BF76" s="1486">
        <f t="shared" si="95"/>
        <v>22595.128685634245</v>
      </c>
      <c r="BG76" s="1486">
        <f t="shared" si="95"/>
        <v>22171.47033468587</v>
      </c>
      <c r="BH76" s="1486">
        <f t="shared" si="95"/>
        <v>22573.945768086825</v>
      </c>
      <c r="BI76" s="1486">
        <f t="shared" si="95"/>
        <v>22996.544973157837</v>
      </c>
      <c r="BJ76" s="1486">
        <f t="shared" si="95"/>
        <v>23440.274138482397</v>
      </c>
      <c r="BK76" s="1486">
        <f t="shared" si="95"/>
        <v>24092.556011509496</v>
      </c>
      <c r="BL76" s="1486">
        <f t="shared" si="95"/>
        <v>23095.496577025213</v>
      </c>
      <c r="BM76" s="1486">
        <f t="shared" si="95"/>
        <v>22198.143085989359</v>
      </c>
      <c r="BN76" s="1486">
        <f t="shared" si="95"/>
        <v>22763.475785341947</v>
      </c>
      <c r="BO76" s="1486">
        <f t="shared" si="95"/>
        <v>23368.381773649216</v>
      </c>
      <c r="BP76" s="1486">
        <f t="shared" si="95"/>
        <v>24015.631181137993</v>
      </c>
      <c r="BQ76" s="1206"/>
      <c r="BR76" s="1531">
        <f>SUMIF($I$2:$BP$2,BR$2,$I76:$BP76)</f>
        <v>191559.3391357137</v>
      </c>
      <c r="BS76" s="1531">
        <f>SUMIF($I$2:$BP$2,BS$2,$I76:$BP76)</f>
        <v>243894.1299824251</v>
      </c>
      <c r="BT76" s="1531">
        <f>SUMIF($I$2:$BP$2,BT$2,$I76:$BP76)</f>
        <v>260179.87421924414</v>
      </c>
      <c r="BU76" s="1531">
        <f>SUMIF($I$2:$BP$2,BU$2,$I76:$BP76)</f>
        <v>267740.72355758981</v>
      </c>
      <c r="BV76" s="1531">
        <f>SUMIF($I$2:$BP$2,BV$2,$I76:$BP76)</f>
        <v>277172.28241696203</v>
      </c>
      <c r="BW76" s="813"/>
      <c r="BX76" s="1584">
        <f>AVERAGE(BR76:BV76)</f>
        <v>248109.26986238695</v>
      </c>
      <c r="BY76" s="93"/>
      <c r="BZ76" s="93"/>
      <c r="CA76" s="93"/>
      <c r="CB76" s="1604">
        <f t="shared" si="15"/>
        <v>0.15441530196913764</v>
      </c>
      <c r="CC76" s="1604">
        <f t="shared" ref="CC76" si="96">BS76/SUM($BR76,$BS76,$BT76,$BU76,$BV76)</f>
        <v>0.19660219073451002</v>
      </c>
      <c r="CD76" s="1604">
        <f t="shared" ref="CD76" si="97">BT76/SUM($BR76,$BS76,$BT76,$BU76,$BV76)</f>
        <v>0.20973007124123344</v>
      </c>
      <c r="CE76" s="1604">
        <f t="shared" ref="CE76" si="98">BU76/SUM($BR76,$BS76,$BT76,$BU76,$BV76)</f>
        <v>0.21582484500163285</v>
      </c>
      <c r="CF76" s="1604">
        <f t="shared" ref="CF76" si="99">BV76/SUM($BR76,$BS76,$BT76,$BU76,$BV76)</f>
        <v>0.22342759105348606</v>
      </c>
      <c r="CG76" s="1605"/>
      <c r="CH76" s="1590">
        <f>BX76/BX5</f>
        <v>0.23932722566871134</v>
      </c>
    </row>
    <row r="77" spans="1:86" ht="20.25" thickBot="1" x14ac:dyDescent="0.3">
      <c r="B77" s="848"/>
      <c r="C77" s="848"/>
      <c r="D77" s="848"/>
      <c r="E77" s="848"/>
      <c r="F77" s="848"/>
      <c r="G77" s="844"/>
      <c r="H77" s="901"/>
      <c r="I77" s="1510"/>
      <c r="J77" s="1510"/>
      <c r="K77" s="1510"/>
      <c r="L77" s="1510"/>
      <c r="M77" s="1510"/>
      <c r="N77" s="1510"/>
      <c r="O77" s="1510"/>
      <c r="P77" s="1510"/>
      <c r="Q77" s="1510"/>
      <c r="R77" s="1510"/>
      <c r="S77" s="1510"/>
      <c r="T77" s="1510"/>
      <c r="U77" s="1510"/>
      <c r="V77" s="1510"/>
      <c r="W77" s="1510"/>
      <c r="X77" s="1510"/>
      <c r="Y77" s="1510"/>
      <c r="Z77" s="1510"/>
      <c r="AA77" s="1510"/>
      <c r="AB77" s="1510"/>
      <c r="AC77" s="1510"/>
      <c r="AD77" s="1510"/>
      <c r="AE77" s="1510"/>
      <c r="AF77" s="1510"/>
      <c r="AG77" s="1510"/>
      <c r="AH77" s="1510"/>
      <c r="AI77" s="1510"/>
      <c r="AJ77" s="1510"/>
      <c r="AK77" s="1510"/>
      <c r="AL77" s="1510"/>
      <c r="AM77" s="1510"/>
      <c r="AN77" s="1510"/>
      <c r="AO77" s="1510"/>
      <c r="AP77" s="1510"/>
      <c r="AQ77" s="1510"/>
      <c r="AR77" s="1510"/>
      <c r="AS77" s="1510"/>
      <c r="AT77" s="1510"/>
      <c r="AU77" s="1510"/>
      <c r="AV77" s="1510"/>
      <c r="AW77" s="1510"/>
      <c r="AX77" s="1510"/>
      <c r="AY77" s="1510"/>
      <c r="AZ77" s="1510"/>
      <c r="BA77" s="1510"/>
      <c r="BB77" s="1510"/>
      <c r="BC77" s="1510"/>
      <c r="BD77" s="1510"/>
      <c r="BE77" s="1510"/>
      <c r="BF77" s="1510"/>
      <c r="BG77" s="1510"/>
      <c r="BH77" s="1510"/>
      <c r="BI77" s="1510"/>
      <c r="BJ77" s="1510"/>
      <c r="BK77" s="1510"/>
      <c r="BL77" s="1510"/>
      <c r="BM77" s="1510"/>
      <c r="BN77" s="1510"/>
      <c r="BO77" s="1510"/>
      <c r="BP77" s="1510"/>
      <c r="BQ77" s="1207"/>
      <c r="BR77" s="722"/>
      <c r="BS77" s="722"/>
      <c r="BT77" s="722"/>
      <c r="BU77" s="722"/>
      <c r="BV77" s="722"/>
      <c r="BW77" s="719"/>
      <c r="BX77" s="722"/>
      <c r="BY77" s="218"/>
      <c r="BZ77" s="218"/>
      <c r="CA77" s="218"/>
      <c r="CB77" s="1595"/>
      <c r="CC77" s="1595"/>
      <c r="CD77" s="1595"/>
      <c r="CE77" s="1595"/>
      <c r="CF77" s="1595"/>
      <c r="CG77" s="1511"/>
      <c r="CH77" s="1606"/>
    </row>
    <row r="78" spans="1:86" s="96" customFormat="1" ht="21" hidden="1" customHeight="1" thickTop="1" thickBot="1" x14ac:dyDescent="0.3">
      <c r="B78" s="849" t="s">
        <v>331</v>
      </c>
      <c r="C78" s="232">
        <v>0</v>
      </c>
      <c r="D78" s="850"/>
      <c r="E78" s="850"/>
      <c r="F78" s="850"/>
      <c r="G78" s="851"/>
      <c r="H78" s="899"/>
      <c r="I78" s="1519" t="e">
        <f>-#REF!*$C$78</f>
        <v>#REF!</v>
      </c>
      <c r="J78" s="1520" t="e">
        <f>-#REF!*$C$78</f>
        <v>#REF!</v>
      </c>
      <c r="K78" s="1520" t="e">
        <f>-#REF!*$C$78</f>
        <v>#REF!</v>
      </c>
      <c r="L78" s="1520" t="e">
        <f>-#REF!*$C$78</f>
        <v>#REF!</v>
      </c>
      <c r="M78" s="1520" t="e">
        <f>-#REF!*$C$78</f>
        <v>#REF!</v>
      </c>
      <c r="N78" s="1520" t="e">
        <f>-#REF!*$C$78</f>
        <v>#REF!</v>
      </c>
      <c r="O78" s="1520" t="e">
        <f>-#REF!*$C$78</f>
        <v>#REF!</v>
      </c>
      <c r="P78" s="1520" t="e">
        <f>-#REF!*$C$78</f>
        <v>#REF!</v>
      </c>
      <c r="Q78" s="1520" t="e">
        <f>-#REF!*$C$78</f>
        <v>#REF!</v>
      </c>
      <c r="R78" s="1520" t="e">
        <f>-#REF!*$C$78</f>
        <v>#REF!</v>
      </c>
      <c r="S78" s="1520" t="e">
        <f>-#REF!*$C$78</f>
        <v>#REF!</v>
      </c>
      <c r="T78" s="1520" t="e">
        <f>-#REF!*$C$78</f>
        <v>#REF!</v>
      </c>
      <c r="U78" s="1520" t="e">
        <f>-#REF!*$C$78</f>
        <v>#REF!</v>
      </c>
      <c r="V78" s="1520" t="e">
        <f>-#REF!*$C$78</f>
        <v>#REF!</v>
      </c>
      <c r="W78" s="1520" t="e">
        <f>-#REF!*$C$78</f>
        <v>#REF!</v>
      </c>
      <c r="X78" s="1520" t="e">
        <f>-#REF!*$C$78</f>
        <v>#REF!</v>
      </c>
      <c r="Y78" s="1520" t="e">
        <f>-#REF!*$C$78</f>
        <v>#REF!</v>
      </c>
      <c r="Z78" s="1520" t="e">
        <f>-#REF!*$C$78</f>
        <v>#REF!</v>
      </c>
      <c r="AA78" s="1520" t="e">
        <f>-#REF!*$C$78</f>
        <v>#REF!</v>
      </c>
      <c r="AB78" s="1520" t="e">
        <f>-#REF!*$C$78</f>
        <v>#REF!</v>
      </c>
      <c r="AC78" s="1520" t="e">
        <f>-#REF!*$C$78</f>
        <v>#REF!</v>
      </c>
      <c r="AD78" s="1520" t="e">
        <f>-#REF!*$C$78</f>
        <v>#REF!</v>
      </c>
      <c r="AE78" s="1520" t="e">
        <f>-#REF!*$C$78</f>
        <v>#REF!</v>
      </c>
      <c r="AF78" s="1520" t="e">
        <f>-#REF!*$C$78</f>
        <v>#REF!</v>
      </c>
      <c r="AG78" s="1520" t="e">
        <f>-#REF!*$C$78</f>
        <v>#REF!</v>
      </c>
      <c r="AH78" s="1520" t="e">
        <f>-#REF!*$C$78</f>
        <v>#REF!</v>
      </c>
      <c r="AI78" s="1520" t="e">
        <f>-#REF!*$C$78</f>
        <v>#REF!</v>
      </c>
      <c r="AJ78" s="1520" t="e">
        <f>-#REF!*$C$78</f>
        <v>#REF!</v>
      </c>
      <c r="AK78" s="1520" t="e">
        <f>-#REF!*$C$78</f>
        <v>#REF!</v>
      </c>
      <c r="AL78" s="1520" t="e">
        <f>-#REF!*$C$78</f>
        <v>#REF!</v>
      </c>
      <c r="AM78" s="1520" t="e">
        <f>-#REF!*$C$78</f>
        <v>#REF!</v>
      </c>
      <c r="AN78" s="1520" t="e">
        <f>-#REF!*$C$78</f>
        <v>#REF!</v>
      </c>
      <c r="AO78" s="1520" t="e">
        <f>-#REF!*$C$78</f>
        <v>#REF!</v>
      </c>
      <c r="AP78" s="1520" t="e">
        <f>-#REF!*$C$78</f>
        <v>#REF!</v>
      </c>
      <c r="AQ78" s="1520" t="e">
        <f>-#REF!*$C$78</f>
        <v>#REF!</v>
      </c>
      <c r="AR78" s="1520" t="e">
        <f>-#REF!*$C$78</f>
        <v>#REF!</v>
      </c>
      <c r="AS78" s="1520" t="e">
        <f>-#REF!*$C$78</f>
        <v>#REF!</v>
      </c>
      <c r="AT78" s="1520" t="e">
        <f>-#REF!*$C$78</f>
        <v>#REF!</v>
      </c>
      <c r="AU78" s="1520" t="e">
        <f>-#REF!*$C$78</f>
        <v>#REF!</v>
      </c>
      <c r="AV78" s="1520" t="e">
        <f>-#REF!*$C$78</f>
        <v>#REF!</v>
      </c>
      <c r="AW78" s="1520" t="e">
        <f>-#REF!*$C$78</f>
        <v>#REF!</v>
      </c>
      <c r="AX78" s="1520" t="e">
        <f>-#REF!*$C$78</f>
        <v>#REF!</v>
      </c>
      <c r="AY78" s="1520" t="e">
        <f>-#REF!*$C$78</f>
        <v>#REF!</v>
      </c>
      <c r="AZ78" s="1520" t="e">
        <f>-#REF!*$C$78</f>
        <v>#REF!</v>
      </c>
      <c r="BA78" s="1520" t="e">
        <f>-#REF!*$C$78</f>
        <v>#REF!</v>
      </c>
      <c r="BB78" s="1520" t="e">
        <f>-#REF!*$C$78</f>
        <v>#REF!</v>
      </c>
      <c r="BC78" s="1520" t="e">
        <f>-#REF!*$C$78</f>
        <v>#REF!</v>
      </c>
      <c r="BD78" s="1520" t="e">
        <f>-#REF!*$C$78</f>
        <v>#REF!</v>
      </c>
      <c r="BE78" s="1520" t="e">
        <f>-#REF!*$C$78</f>
        <v>#REF!</v>
      </c>
      <c r="BF78" s="1520" t="e">
        <f>-#REF!*$C$78</f>
        <v>#REF!</v>
      </c>
      <c r="BG78" s="1520" t="e">
        <f>-#REF!*$C$78</f>
        <v>#REF!</v>
      </c>
      <c r="BH78" s="1520" t="e">
        <f>-#REF!*$C$78</f>
        <v>#REF!</v>
      </c>
      <c r="BI78" s="1520" t="e">
        <f>-#REF!*$C$78</f>
        <v>#REF!</v>
      </c>
      <c r="BJ78" s="1520" t="e">
        <f>-#REF!*$C$78</f>
        <v>#REF!</v>
      </c>
      <c r="BK78" s="1520" t="e">
        <f>-#REF!*$C$78</f>
        <v>#REF!</v>
      </c>
      <c r="BL78" s="1520" t="e">
        <f>-#REF!*$C$78</f>
        <v>#REF!</v>
      </c>
      <c r="BM78" s="1520" t="e">
        <f>-#REF!*$C$78</f>
        <v>#REF!</v>
      </c>
      <c r="BN78" s="1520" t="e">
        <f>-#REF!*$C$78</f>
        <v>#REF!</v>
      </c>
      <c r="BO78" s="1520" t="e">
        <f>-#REF!*$C$78</f>
        <v>#REF!</v>
      </c>
      <c r="BP78" s="1520" t="e">
        <f>-#REF!*$C$78</f>
        <v>#REF!</v>
      </c>
      <c r="BQ78" s="1207"/>
      <c r="BR78" s="729"/>
      <c r="BS78" s="729"/>
      <c r="BT78" s="729"/>
      <c r="BU78" s="729"/>
      <c r="BV78" s="729"/>
      <c r="BW78" s="719"/>
      <c r="BX78" s="729"/>
      <c r="BY78" s="224"/>
      <c r="BZ78" s="224"/>
      <c r="CA78" s="224"/>
      <c r="CB78" s="1607" t="e">
        <f t="shared" si="15"/>
        <v>#DIV/0!</v>
      </c>
      <c r="CC78" s="1607" t="e">
        <f t="shared" ref="CC78:CC81" si="100">BS78/SUM($BR78,$BS78,$BT78,$BU78,$BV78)</f>
        <v>#DIV/0!</v>
      </c>
      <c r="CD78" s="1607" t="e">
        <f t="shared" ref="CD78:CD81" si="101">BT78/SUM($BR78,$BS78,$BT78,$BU78,$BV78)</f>
        <v>#DIV/0!</v>
      </c>
      <c r="CE78" s="1607" t="e">
        <f t="shared" ref="CE78:CE81" si="102">BU78/SUM($BR78,$BS78,$BT78,$BU78,$BV78)</f>
        <v>#DIV/0!</v>
      </c>
      <c r="CF78" s="1607" t="e">
        <f t="shared" ref="CF78:CF81" si="103">BV78/SUM($BR78,$BS78,$BT78,$BU78,$BV78)</f>
        <v>#DIV/0!</v>
      </c>
      <c r="CG78" s="1511"/>
      <c r="CH78" s="1607"/>
    </row>
    <row r="79" spans="1:86" ht="20.45" hidden="1" customHeight="1" thickBot="1" x14ac:dyDescent="0.3">
      <c r="B79" s="848"/>
      <c r="C79" s="848"/>
      <c r="D79" s="848"/>
      <c r="E79" s="848"/>
      <c r="F79" s="848"/>
      <c r="G79" s="844"/>
      <c r="H79" s="901"/>
      <c r="I79" s="1510"/>
      <c r="J79" s="1510"/>
      <c r="K79" s="1510"/>
      <c r="L79" s="1510"/>
      <c r="M79" s="1510"/>
      <c r="N79" s="1510"/>
      <c r="O79" s="1510"/>
      <c r="P79" s="1510"/>
      <c r="Q79" s="1510"/>
      <c r="R79" s="1510"/>
      <c r="S79" s="1510"/>
      <c r="T79" s="1510"/>
      <c r="U79" s="1510"/>
      <c r="V79" s="1510"/>
      <c r="W79" s="1510"/>
      <c r="X79" s="1510"/>
      <c r="Y79" s="1510"/>
      <c r="Z79" s="1510"/>
      <c r="AA79" s="1510"/>
      <c r="AB79" s="1510"/>
      <c r="AC79" s="1510"/>
      <c r="AD79" s="1510"/>
      <c r="AE79" s="1510"/>
      <c r="AF79" s="1510"/>
      <c r="AG79" s="1510"/>
      <c r="AH79" s="1510"/>
      <c r="AI79" s="1510"/>
      <c r="AJ79" s="1510"/>
      <c r="AK79" s="1510"/>
      <c r="AL79" s="1510"/>
      <c r="AM79" s="1510"/>
      <c r="AN79" s="1510"/>
      <c r="AO79" s="1510"/>
      <c r="AP79" s="1510"/>
      <c r="AQ79" s="1510"/>
      <c r="AR79" s="1510"/>
      <c r="AS79" s="1510"/>
      <c r="AT79" s="1510"/>
      <c r="AU79" s="1510"/>
      <c r="AV79" s="1510"/>
      <c r="AW79" s="1510"/>
      <c r="AX79" s="1510"/>
      <c r="AY79" s="1510"/>
      <c r="AZ79" s="1510"/>
      <c r="BA79" s="1510"/>
      <c r="BB79" s="1510"/>
      <c r="BC79" s="1510"/>
      <c r="BD79" s="1510"/>
      <c r="BE79" s="1510"/>
      <c r="BF79" s="1510"/>
      <c r="BG79" s="1510"/>
      <c r="BH79" s="1510"/>
      <c r="BI79" s="1510"/>
      <c r="BJ79" s="1510"/>
      <c r="BK79" s="1510"/>
      <c r="BL79" s="1510"/>
      <c r="BM79" s="1510"/>
      <c r="BN79" s="1510"/>
      <c r="BO79" s="1510"/>
      <c r="BP79" s="1510"/>
      <c r="BQ79" s="1207"/>
      <c r="BR79" s="722"/>
      <c r="BS79" s="722"/>
      <c r="BT79" s="722"/>
      <c r="BU79" s="722"/>
      <c r="BV79" s="722"/>
      <c r="BW79" s="719"/>
      <c r="BX79" s="722"/>
      <c r="BY79" s="218"/>
      <c r="BZ79" s="218"/>
      <c r="CA79" s="218"/>
      <c r="CB79" s="1595" t="e">
        <f t="shared" si="15"/>
        <v>#DIV/0!</v>
      </c>
      <c r="CC79" s="1595" t="e">
        <f t="shared" si="100"/>
        <v>#DIV/0!</v>
      </c>
      <c r="CD79" s="1595" t="e">
        <f t="shared" si="101"/>
        <v>#DIV/0!</v>
      </c>
      <c r="CE79" s="1595" t="e">
        <f t="shared" si="102"/>
        <v>#DIV/0!</v>
      </c>
      <c r="CF79" s="1595" t="e">
        <f t="shared" si="103"/>
        <v>#DIV/0!</v>
      </c>
      <c r="CG79" s="1511"/>
      <c r="CH79" s="1595"/>
    </row>
    <row r="80" spans="1:86" s="846" customFormat="1" ht="20.25" thickTop="1" x14ac:dyDescent="0.25">
      <c r="B80" s="1397" t="s">
        <v>361</v>
      </c>
      <c r="C80" s="98"/>
      <c r="D80" s="98"/>
      <c r="E80" s="98"/>
      <c r="F80" s="98"/>
      <c r="G80" s="99"/>
      <c r="H80" s="899"/>
      <c r="I80" s="1486">
        <f t="shared" ref="I80:AN80" si="104">I25-I76</f>
        <v>0</v>
      </c>
      <c r="J80" s="1486">
        <f t="shared" si="104"/>
        <v>-10662.226575220007</v>
      </c>
      <c r="K80" s="1486">
        <f t="shared" si="104"/>
        <v>-9889.8101514512491</v>
      </c>
      <c r="L80" s="1486">
        <f t="shared" si="104"/>
        <v>-6743.2237276824908</v>
      </c>
      <c r="M80" s="1486">
        <f t="shared" si="104"/>
        <v>-3629.9929881615335</v>
      </c>
      <c r="N80" s="1486">
        <f t="shared" si="104"/>
        <v>-799.54730712818855</v>
      </c>
      <c r="O80" s="1486">
        <f t="shared" si="104"/>
        <v>1882.711556125374</v>
      </c>
      <c r="P80" s="1486">
        <f t="shared" si="104"/>
        <v>4285.1117864581392</v>
      </c>
      <c r="Q80" s="1486">
        <f t="shared" si="104"/>
        <v>6420.6713068697354</v>
      </c>
      <c r="R80" s="1486">
        <f t="shared" si="104"/>
        <v>8525.0303096913194</v>
      </c>
      <c r="S80" s="1486">
        <f t="shared" si="104"/>
        <v>10468.441824453708</v>
      </c>
      <c r="T80" s="1486">
        <f t="shared" si="104"/>
        <v>12399.827686157943</v>
      </c>
      <c r="U80" s="1486">
        <f t="shared" si="104"/>
        <v>1890.7654174226554</v>
      </c>
      <c r="V80" s="1486">
        <f t="shared" si="104"/>
        <v>3179.177345938715</v>
      </c>
      <c r="W80" s="1486">
        <f t="shared" si="104"/>
        <v>6096.7863419407659</v>
      </c>
      <c r="X80" s="1486">
        <f t="shared" si="104"/>
        <v>8019.3768110204401</v>
      </c>
      <c r="Y80" s="1486">
        <f t="shared" si="104"/>
        <v>10141.509708091766</v>
      </c>
      <c r="Z80" s="1486">
        <f t="shared" si="104"/>
        <v>12341.167642357566</v>
      </c>
      <c r="AA80" s="1486">
        <f t="shared" si="104"/>
        <v>9014.8131910950979</v>
      </c>
      <c r="AB80" s="1486">
        <f t="shared" si="104"/>
        <v>7681.7982798692501</v>
      </c>
      <c r="AC80" s="1486">
        <f t="shared" si="104"/>
        <v>10599.397964551554</v>
      </c>
      <c r="AD80" s="1486">
        <f t="shared" si="104"/>
        <v>12229.594549213125</v>
      </c>
      <c r="AE80" s="1486">
        <f t="shared" si="104"/>
        <v>13980.714758833183</v>
      </c>
      <c r="AF80" s="1486">
        <f t="shared" si="104"/>
        <v>17118.016474040356</v>
      </c>
      <c r="AG80" s="1486">
        <f t="shared" si="104"/>
        <v>8585.2167988976726</v>
      </c>
      <c r="AH80" s="1486">
        <f t="shared" si="104"/>
        <v>9004.1527319838315</v>
      </c>
      <c r="AI80" s="1486">
        <f t="shared" si="104"/>
        <v>11491.374580995631</v>
      </c>
      <c r="AJ80" s="1486">
        <f t="shared" si="104"/>
        <v>12689.811146041069</v>
      </c>
      <c r="AK80" s="1486">
        <f t="shared" si="104"/>
        <v>13954.802622695908</v>
      </c>
      <c r="AL80" s="1486">
        <f t="shared" si="104"/>
        <v>16154.768654807449</v>
      </c>
      <c r="AM80" s="1486">
        <f t="shared" si="104"/>
        <v>10350.183311553072</v>
      </c>
      <c r="AN80" s="1486">
        <f t="shared" si="104"/>
        <v>7864.0492906491891</v>
      </c>
      <c r="AO80" s="1486">
        <f t="shared" ref="AO80:BP80" si="105">AO25-AO76</f>
        <v>12010.293210305506</v>
      </c>
      <c r="AP80" s="1486">
        <f t="shared" si="105"/>
        <v>13817.31807306542</v>
      </c>
      <c r="AQ80" s="1486">
        <f t="shared" si="105"/>
        <v>15747.970384804514</v>
      </c>
      <c r="AR80" s="1486">
        <f t="shared" si="105"/>
        <v>18269.196188146176</v>
      </c>
      <c r="AS80" s="1486">
        <f t="shared" si="105"/>
        <v>9937.3156792566806</v>
      </c>
      <c r="AT80" s="1486">
        <f t="shared" si="105"/>
        <v>10380.821912305928</v>
      </c>
      <c r="AU80" s="1486">
        <f t="shared" si="105"/>
        <v>13182.878306384311</v>
      </c>
      <c r="AV80" s="1486">
        <f t="shared" si="105"/>
        <v>14526.753963588279</v>
      </c>
      <c r="AW80" s="1486">
        <f t="shared" si="105"/>
        <v>15935.942667013409</v>
      </c>
      <c r="AX80" s="1486">
        <f t="shared" si="105"/>
        <v>18350.499467611491</v>
      </c>
      <c r="AY80" s="1486">
        <f t="shared" si="105"/>
        <v>12073.572037553746</v>
      </c>
      <c r="AZ80" s="1486">
        <f t="shared" si="105"/>
        <v>9431.2381997703887</v>
      </c>
      <c r="BA80" s="1486">
        <f t="shared" si="105"/>
        <v>13960.092604737674</v>
      </c>
      <c r="BB80" s="1486">
        <f t="shared" si="105"/>
        <v>15905.231729056257</v>
      </c>
      <c r="BC80" s="1486">
        <f t="shared" si="105"/>
        <v>17983.85214592826</v>
      </c>
      <c r="BD80" s="1486">
        <f t="shared" si="105"/>
        <v>20702.366899385015</v>
      </c>
      <c r="BE80" s="1486">
        <f t="shared" si="105"/>
        <v>12177.164517037272</v>
      </c>
      <c r="BF80" s="1486">
        <f t="shared" si="105"/>
        <v>12471.520500272967</v>
      </c>
      <c r="BG80" s="1486">
        <f t="shared" si="105"/>
        <v>15558.948921239436</v>
      </c>
      <c r="BH80" s="1486">
        <f t="shared" si="105"/>
        <v>17018.271566607615</v>
      </c>
      <c r="BI80" s="1486">
        <f t="shared" si="105"/>
        <v>18548.435991277434</v>
      </c>
      <c r="BJ80" s="1486">
        <f t="shared" si="105"/>
        <v>21180.757718314861</v>
      </c>
      <c r="BK80" s="1486">
        <f t="shared" si="105"/>
        <v>14270.048440206552</v>
      </c>
      <c r="BL80" s="1486">
        <f t="shared" si="105"/>
        <v>11404.699011043984</v>
      </c>
      <c r="BM80" s="1486">
        <f t="shared" si="105"/>
        <v>16403.920412094332</v>
      </c>
      <c r="BN80" s="1486">
        <f t="shared" si="105"/>
        <v>18517.164319437066</v>
      </c>
      <c r="BO80" s="1486">
        <f t="shared" si="105"/>
        <v>20775.320267296196</v>
      </c>
      <c r="BP80" s="1486">
        <f t="shared" si="105"/>
        <v>23733.877654590739</v>
      </c>
      <c r="BQ80" s="1195"/>
      <c r="BR80" s="1531">
        <f>SUMIF($I$2:$BP$2,BR$2,$I80:$BP80)</f>
        <v>12256.993720112754</v>
      </c>
      <c r="BS80" s="1531">
        <f>SUMIF($I$2:$BP$2,BS$2,$I80:$BP80)</f>
        <v>112293.11848437447</v>
      </c>
      <c r="BT80" s="1531">
        <f>SUMIF($I$2:$BP$2,BT$2,$I80:$BP80)</f>
        <v>149939.1369939454</v>
      </c>
      <c r="BU80" s="1531">
        <f>SUMIF($I$2:$BP$2,BU$2,$I80:$BP80)</f>
        <v>172370.56561259145</v>
      </c>
      <c r="BV80" s="1531">
        <f>SUMIF($I$2:$BP$2,BV$2,$I80:$BP80)</f>
        <v>202060.12931941843</v>
      </c>
      <c r="BW80" s="803"/>
      <c r="BX80" s="1584">
        <f>AVERAGE(BR80:BV81)</f>
        <v>64891.99441304426</v>
      </c>
      <c r="BY80" s="93"/>
      <c r="BZ80" s="93"/>
      <c r="CA80" s="93"/>
      <c r="CB80" s="1604">
        <f t="shared" si="15"/>
        <v>1.8888298673786663E-2</v>
      </c>
      <c r="CC80" s="1604">
        <f t="shared" si="100"/>
        <v>0.17304618158230298</v>
      </c>
      <c r="CD80" s="1604">
        <f t="shared" si="101"/>
        <v>0.23105952953081899</v>
      </c>
      <c r="CE80" s="1604">
        <f t="shared" si="102"/>
        <v>0.26562685762967148</v>
      </c>
      <c r="CF80" s="1604">
        <f t="shared" si="103"/>
        <v>0.31137913258341976</v>
      </c>
      <c r="CG80" s="1511"/>
      <c r="CH80" s="1590">
        <f>BX80/BX5</f>
        <v>6.2595085623351754E-2</v>
      </c>
    </row>
    <row r="81" spans="2:86" ht="20.45" hidden="1" customHeight="1" thickBot="1" x14ac:dyDescent="0.3">
      <c r="B81" s="1567"/>
      <c r="C81" s="1252"/>
      <c r="D81" s="1252"/>
      <c r="E81" s="1252"/>
      <c r="F81" s="1683"/>
      <c r="G81" s="1684"/>
      <c r="H81" s="913"/>
      <c r="I81" s="1569"/>
      <c r="J81" s="1570"/>
      <c r="K81" s="1570"/>
      <c r="L81" s="1570"/>
      <c r="M81" s="1570"/>
      <c r="N81" s="1570"/>
      <c r="O81" s="1570"/>
      <c r="P81" s="1570"/>
      <c r="Q81" s="1570"/>
      <c r="R81" s="1570"/>
      <c r="S81" s="1570"/>
      <c r="T81" s="1570"/>
      <c r="U81" s="1570"/>
      <c r="V81" s="1570"/>
      <c r="W81" s="1570"/>
      <c r="X81" s="1570"/>
      <c r="Y81" s="1570"/>
      <c r="Z81" s="1570"/>
      <c r="AA81" s="1570"/>
      <c r="AB81" s="1570"/>
      <c r="AC81" s="1570"/>
      <c r="AD81" s="1570"/>
      <c r="AE81" s="1570"/>
      <c r="AF81" s="1570"/>
      <c r="AG81" s="1570"/>
      <c r="AH81" s="1570"/>
      <c r="AI81" s="1570"/>
      <c r="AJ81" s="1570"/>
      <c r="AK81" s="1570"/>
      <c r="AL81" s="1570"/>
      <c r="AM81" s="1570"/>
      <c r="AN81" s="1570"/>
      <c r="AO81" s="1570"/>
      <c r="AP81" s="1570"/>
      <c r="AQ81" s="1570"/>
      <c r="AR81" s="1570"/>
      <c r="AS81" s="1570"/>
      <c r="AT81" s="1570"/>
      <c r="AU81" s="1570"/>
      <c r="AV81" s="1570"/>
      <c r="AW81" s="1570"/>
      <c r="AX81" s="1570"/>
      <c r="AY81" s="1570"/>
      <c r="AZ81" s="1570"/>
      <c r="BA81" s="1570"/>
      <c r="BB81" s="1570"/>
      <c r="BC81" s="1570"/>
      <c r="BD81" s="1570"/>
      <c r="BE81" s="1570"/>
      <c r="BF81" s="1570"/>
      <c r="BG81" s="1570"/>
      <c r="BH81" s="1570"/>
      <c r="BI81" s="1570"/>
      <c r="BJ81" s="1570"/>
      <c r="BK81" s="1570"/>
      <c r="BL81" s="1570"/>
      <c r="BM81" s="1570"/>
      <c r="BN81" s="1570"/>
      <c r="BO81" s="1570"/>
      <c r="BP81" s="1570"/>
      <c r="BQ81" s="1207"/>
      <c r="BR81" s="1253">
        <f t="shared" ref="BR81:BT81" si="106">SUMIF($I$2:$BD$2,BR$2,$I81:$BD81)</f>
        <v>0</v>
      </c>
      <c r="BS81" s="1253">
        <f t="shared" si="106"/>
        <v>0</v>
      </c>
      <c r="BT81" s="1253">
        <f t="shared" si="106"/>
        <v>0</v>
      </c>
      <c r="BU81" s="1253">
        <f>SUMIF($I$2:$BD$2,BU$2,$I81:$BD81)</f>
        <v>0</v>
      </c>
      <c r="BV81" s="1253">
        <f t="shared" ref="BV81" si="107">SUMIF($I$2:$BD$2,BV$2,$I81:$BD81)</f>
        <v>0</v>
      </c>
      <c r="BW81" s="719"/>
      <c r="BX81" s="1253">
        <f>AVERAGE(BU81,BT81,BS81,BR81)</f>
        <v>0</v>
      </c>
      <c r="BY81" s="225"/>
      <c r="BZ81" s="225"/>
      <c r="CA81" s="225"/>
      <c r="CB81" s="1608" t="e">
        <f t="shared" si="15"/>
        <v>#DIV/0!</v>
      </c>
      <c r="CC81" s="1608" t="e">
        <f t="shared" si="100"/>
        <v>#DIV/0!</v>
      </c>
      <c r="CD81" s="1608" t="e">
        <f t="shared" si="101"/>
        <v>#DIV/0!</v>
      </c>
      <c r="CE81" s="1608" t="e">
        <f t="shared" si="102"/>
        <v>#DIV/0!</v>
      </c>
      <c r="CF81" s="1608" t="e">
        <f t="shared" si="103"/>
        <v>#DIV/0!</v>
      </c>
      <c r="CG81" s="1511"/>
      <c r="CH81" s="1608" t="e">
        <f>BX81/#REF!</f>
        <v>#REF!</v>
      </c>
    </row>
    <row r="82" spans="2:86" ht="20.25" thickBot="1" x14ac:dyDescent="0.3">
      <c r="B82" s="1568"/>
      <c r="C82" s="848"/>
      <c r="D82" s="848"/>
      <c r="E82" s="848"/>
      <c r="F82" s="848"/>
      <c r="G82" s="844"/>
      <c r="H82" s="901"/>
      <c r="I82" s="1510"/>
      <c r="J82" s="1552"/>
      <c r="K82" s="1552"/>
      <c r="L82" s="1552"/>
      <c r="M82" s="1552"/>
      <c r="N82" s="1552"/>
      <c r="O82" s="1552"/>
      <c r="P82" s="1552"/>
      <c r="Q82" s="1552"/>
      <c r="R82" s="1552"/>
      <c r="S82" s="1552"/>
      <c r="T82" s="1552"/>
      <c r="U82" s="1510"/>
      <c r="V82" s="1552"/>
      <c r="W82" s="1552"/>
      <c r="X82" s="1552"/>
      <c r="Y82" s="1552"/>
      <c r="Z82" s="1552"/>
      <c r="AA82" s="1552"/>
      <c r="AB82" s="1552"/>
      <c r="AC82" s="1552"/>
      <c r="AD82" s="1552"/>
      <c r="AE82" s="1552"/>
      <c r="AF82" s="1552"/>
      <c r="AG82" s="1510"/>
      <c r="AH82" s="1552"/>
      <c r="AI82" s="1552"/>
      <c r="AJ82" s="1552"/>
      <c r="AK82" s="1552"/>
      <c r="AL82" s="1552"/>
      <c r="AM82" s="1552"/>
      <c r="AN82" s="1552"/>
      <c r="AO82" s="1552"/>
      <c r="AP82" s="1552"/>
      <c r="AQ82" s="1552"/>
      <c r="AR82" s="1552"/>
      <c r="AS82" s="1510"/>
      <c r="AT82" s="1552"/>
      <c r="AU82" s="1552"/>
      <c r="AV82" s="1552"/>
      <c r="AW82" s="1552"/>
      <c r="AX82" s="1552"/>
      <c r="AY82" s="1552"/>
      <c r="AZ82" s="1552"/>
      <c r="BA82" s="1552"/>
      <c r="BB82" s="1552"/>
      <c r="BC82" s="1552"/>
      <c r="BD82" s="1552"/>
      <c r="BE82" s="1552"/>
      <c r="BF82" s="1552"/>
      <c r="BG82" s="1552"/>
      <c r="BH82" s="1552"/>
      <c r="BI82" s="1552"/>
      <c r="BJ82" s="1552"/>
      <c r="BK82" s="1552"/>
      <c r="BL82" s="1552"/>
      <c r="BM82" s="1552"/>
      <c r="BN82" s="1552"/>
      <c r="BO82" s="1552"/>
      <c r="BP82" s="1552"/>
      <c r="BQ82" s="1207"/>
      <c r="BR82" s="710"/>
      <c r="BS82" s="710"/>
      <c r="BT82" s="710"/>
      <c r="BU82" s="710"/>
      <c r="BV82" s="710"/>
      <c r="BW82" s="700"/>
      <c r="BX82" s="710"/>
      <c r="CB82" s="1594"/>
      <c r="CC82" s="1594"/>
      <c r="CD82" s="1594"/>
      <c r="CE82" s="1594"/>
      <c r="CF82" s="1594"/>
      <c r="CG82" s="1609"/>
      <c r="CH82" s="1594"/>
    </row>
    <row r="83" spans="2:86" ht="22.9" customHeight="1" thickTop="1" x14ac:dyDescent="0.25">
      <c r="B83" s="1397" t="s">
        <v>333</v>
      </c>
      <c r="C83" s="98"/>
      <c r="D83" s="98"/>
      <c r="E83" s="98"/>
      <c r="F83" s="98"/>
      <c r="G83" s="99"/>
      <c r="H83" s="914"/>
      <c r="I83" s="1521">
        <f>-I82+(I80+I81)</f>
        <v>0</v>
      </c>
      <c r="J83" s="1522">
        <f t="shared" ref="J83:BD83" si="108">-J82+(J80+J81)</f>
        <v>-10662.226575220007</v>
      </c>
      <c r="K83" s="1522">
        <f t="shared" si="108"/>
        <v>-9889.8101514512491</v>
      </c>
      <c r="L83" s="1522">
        <f t="shared" si="108"/>
        <v>-6743.2237276824908</v>
      </c>
      <c r="M83" s="1522">
        <f t="shared" si="108"/>
        <v>-3629.9929881615335</v>
      </c>
      <c r="N83" s="1522">
        <f t="shared" si="108"/>
        <v>-799.54730712818855</v>
      </c>
      <c r="O83" s="1522">
        <f t="shared" si="108"/>
        <v>1882.711556125374</v>
      </c>
      <c r="P83" s="1522">
        <f t="shared" si="108"/>
        <v>4285.1117864581392</v>
      </c>
      <c r="Q83" s="1522">
        <f t="shared" si="108"/>
        <v>6420.6713068697354</v>
      </c>
      <c r="R83" s="1522">
        <f t="shared" si="108"/>
        <v>8525.0303096913194</v>
      </c>
      <c r="S83" s="1522">
        <f t="shared" si="108"/>
        <v>10468.441824453708</v>
      </c>
      <c r="T83" s="1522">
        <f t="shared" si="108"/>
        <v>12399.827686157943</v>
      </c>
      <c r="U83" s="1522">
        <f t="shared" si="108"/>
        <v>1890.7654174226554</v>
      </c>
      <c r="V83" s="1522">
        <f t="shared" si="108"/>
        <v>3179.177345938715</v>
      </c>
      <c r="W83" s="1522">
        <f t="shared" si="108"/>
        <v>6096.7863419407659</v>
      </c>
      <c r="X83" s="1522">
        <f t="shared" si="108"/>
        <v>8019.3768110204401</v>
      </c>
      <c r="Y83" s="1522">
        <f t="shared" si="108"/>
        <v>10141.509708091766</v>
      </c>
      <c r="Z83" s="1522">
        <f t="shared" si="108"/>
        <v>12341.167642357566</v>
      </c>
      <c r="AA83" s="1522">
        <f t="shared" si="108"/>
        <v>9014.8131910950979</v>
      </c>
      <c r="AB83" s="1522">
        <f t="shared" si="108"/>
        <v>7681.7982798692501</v>
      </c>
      <c r="AC83" s="1522">
        <f t="shared" si="108"/>
        <v>10599.397964551554</v>
      </c>
      <c r="AD83" s="1522">
        <f t="shared" si="108"/>
        <v>12229.594549213125</v>
      </c>
      <c r="AE83" s="1522">
        <f t="shared" si="108"/>
        <v>13980.714758833183</v>
      </c>
      <c r="AF83" s="1522">
        <f t="shared" si="108"/>
        <v>17118.016474040356</v>
      </c>
      <c r="AG83" s="1522">
        <f t="shared" si="108"/>
        <v>8585.2167988976726</v>
      </c>
      <c r="AH83" s="1522">
        <f t="shared" si="108"/>
        <v>9004.1527319838315</v>
      </c>
      <c r="AI83" s="1522">
        <f t="shared" si="108"/>
        <v>11491.374580995631</v>
      </c>
      <c r="AJ83" s="1522">
        <f t="shared" si="108"/>
        <v>12689.811146041069</v>
      </c>
      <c r="AK83" s="1522">
        <f t="shared" si="108"/>
        <v>13954.802622695908</v>
      </c>
      <c r="AL83" s="1522">
        <f t="shared" si="108"/>
        <v>16154.768654807449</v>
      </c>
      <c r="AM83" s="1522">
        <f t="shared" si="108"/>
        <v>10350.183311553072</v>
      </c>
      <c r="AN83" s="1522">
        <f t="shared" si="108"/>
        <v>7864.0492906491891</v>
      </c>
      <c r="AO83" s="1522">
        <f t="shared" si="108"/>
        <v>12010.293210305506</v>
      </c>
      <c r="AP83" s="1522">
        <f t="shared" si="108"/>
        <v>13817.31807306542</v>
      </c>
      <c r="AQ83" s="1522">
        <f t="shared" si="108"/>
        <v>15747.970384804514</v>
      </c>
      <c r="AR83" s="1522">
        <f t="shared" si="108"/>
        <v>18269.196188146176</v>
      </c>
      <c r="AS83" s="1522">
        <f t="shared" si="108"/>
        <v>9937.3156792566806</v>
      </c>
      <c r="AT83" s="1522">
        <f t="shared" si="108"/>
        <v>10380.821912305928</v>
      </c>
      <c r="AU83" s="1522">
        <f t="shared" si="108"/>
        <v>13182.878306384311</v>
      </c>
      <c r="AV83" s="1522">
        <f t="shared" si="108"/>
        <v>14526.753963588279</v>
      </c>
      <c r="AW83" s="1522">
        <f t="shared" si="108"/>
        <v>15935.942667013409</v>
      </c>
      <c r="AX83" s="1522">
        <f t="shared" si="108"/>
        <v>18350.499467611491</v>
      </c>
      <c r="AY83" s="1522">
        <f t="shared" si="108"/>
        <v>12073.572037553746</v>
      </c>
      <c r="AZ83" s="1522">
        <f t="shared" si="108"/>
        <v>9431.2381997703887</v>
      </c>
      <c r="BA83" s="1522">
        <f t="shared" si="108"/>
        <v>13960.092604737674</v>
      </c>
      <c r="BB83" s="1522">
        <f t="shared" si="108"/>
        <v>15905.231729056257</v>
      </c>
      <c r="BC83" s="1522">
        <f t="shared" si="108"/>
        <v>17983.85214592826</v>
      </c>
      <c r="BD83" s="1485">
        <f t="shared" si="108"/>
        <v>20702.366899385015</v>
      </c>
      <c r="BE83" s="1522">
        <f t="shared" ref="BE83:BP83" si="109">-BE82+(BE80+BE81)</f>
        <v>12177.164517037272</v>
      </c>
      <c r="BF83" s="1485">
        <f t="shared" si="109"/>
        <v>12471.520500272967</v>
      </c>
      <c r="BG83" s="1522">
        <f t="shared" si="109"/>
        <v>15558.948921239436</v>
      </c>
      <c r="BH83" s="1485">
        <f t="shared" si="109"/>
        <v>17018.271566607615</v>
      </c>
      <c r="BI83" s="1522">
        <f t="shared" si="109"/>
        <v>18548.435991277434</v>
      </c>
      <c r="BJ83" s="1485">
        <f t="shared" si="109"/>
        <v>21180.757718314861</v>
      </c>
      <c r="BK83" s="1522">
        <f t="shared" si="109"/>
        <v>14270.048440206552</v>
      </c>
      <c r="BL83" s="1485">
        <f t="shared" si="109"/>
        <v>11404.699011043984</v>
      </c>
      <c r="BM83" s="1522">
        <f t="shared" si="109"/>
        <v>16403.920412094332</v>
      </c>
      <c r="BN83" s="1485">
        <f t="shared" si="109"/>
        <v>18517.164319437066</v>
      </c>
      <c r="BO83" s="1522">
        <f t="shared" si="109"/>
        <v>20775.320267296196</v>
      </c>
      <c r="BP83" s="1485">
        <f t="shared" si="109"/>
        <v>23733.877654590739</v>
      </c>
      <c r="BQ83" s="1207"/>
      <c r="BR83" s="1486">
        <f>SUMIF($I$2:$BP$2,BR$2,$I83:$BP83)</f>
        <v>12256.993720112754</v>
      </c>
      <c r="BS83" s="1486">
        <f>SUMIF($I$2:$BP$2,BS$2,$I83:$BP83)</f>
        <v>112293.11848437447</v>
      </c>
      <c r="BT83" s="1486">
        <f>SUMIF($I$2:$BP$2,BT$2,$I83:$BP83)</f>
        <v>149939.1369939454</v>
      </c>
      <c r="BU83" s="1486">
        <f>SUMIF($I$2:$BP$2,BU$2,$I83:$BP83)</f>
        <v>172370.56561259145</v>
      </c>
      <c r="BV83" s="1486">
        <f>SUMIF($I$2:$BP$2,BV$2,$I83:$BP83)</f>
        <v>202060.12931941843</v>
      </c>
      <c r="BW83" s="798"/>
      <c r="BX83" s="1486">
        <f>AVERAGE(BR83:BV83)</f>
        <v>129783.98882608852</v>
      </c>
      <c r="BY83" s="93"/>
      <c r="BZ83" s="93"/>
      <c r="CA83" s="93"/>
      <c r="CB83" s="1604">
        <f t="shared" si="15"/>
        <v>1.8888298673786663E-2</v>
      </c>
      <c r="CC83" s="1604">
        <f t="shared" ref="CC83" si="110">BS83/SUM($BR83,$BS83,$BT83,$BU83,$BV83)</f>
        <v>0.17304618158230298</v>
      </c>
      <c r="CD83" s="1604">
        <f t="shared" ref="CD83" si="111">BT83/SUM($BR83,$BS83,$BT83,$BU83,$BV83)</f>
        <v>0.23105952953081899</v>
      </c>
      <c r="CE83" s="1604">
        <f t="shared" ref="CE83" si="112">BU83/SUM($BR83,$BS83,$BT83,$BU83,$BV83)</f>
        <v>0.26562685762967148</v>
      </c>
      <c r="CF83" s="1604">
        <f t="shared" ref="CF83" si="113">BV83/SUM($BR83,$BS83,$BT83,$BU83,$BV83)</f>
        <v>0.31137913258341976</v>
      </c>
      <c r="CG83" s="1609"/>
      <c r="CH83" s="1590">
        <f>BX83/BX5</f>
        <v>0.12519017124670351</v>
      </c>
    </row>
    <row r="84" spans="2:86" s="122" customFormat="1" ht="24" customHeight="1" thickBot="1" x14ac:dyDescent="0.3">
      <c r="H84" s="213"/>
      <c r="I84" s="1518" t="str">
        <f>IF(I83&lt;0,"negativo","")</f>
        <v/>
      </c>
      <c r="J84" s="1518" t="str">
        <f t="shared" ref="J84:BD84" si="114">IF(J83&lt;0,"negativo","")</f>
        <v>negativo</v>
      </c>
      <c r="K84" s="1518" t="str">
        <f t="shared" si="114"/>
        <v>negativo</v>
      </c>
      <c r="L84" s="1518" t="str">
        <f t="shared" si="114"/>
        <v>negativo</v>
      </c>
      <c r="M84" s="1518" t="str">
        <f t="shared" si="114"/>
        <v>negativo</v>
      </c>
      <c r="N84" s="1518" t="str">
        <f t="shared" si="114"/>
        <v>negativo</v>
      </c>
      <c r="O84" s="1518" t="str">
        <f t="shared" si="114"/>
        <v/>
      </c>
      <c r="P84" s="1518" t="str">
        <f t="shared" si="114"/>
        <v/>
      </c>
      <c r="Q84" s="1518" t="str">
        <f t="shared" si="114"/>
        <v/>
      </c>
      <c r="R84" s="1518" t="str">
        <f t="shared" si="114"/>
        <v/>
      </c>
      <c r="S84" s="1518" t="str">
        <f t="shared" si="114"/>
        <v/>
      </c>
      <c r="T84" s="1518" t="str">
        <f t="shared" si="114"/>
        <v/>
      </c>
      <c r="U84" s="1518" t="str">
        <f t="shared" si="114"/>
        <v/>
      </c>
      <c r="V84" s="1518" t="str">
        <f t="shared" si="114"/>
        <v/>
      </c>
      <c r="W84" s="1518" t="str">
        <f t="shared" si="114"/>
        <v/>
      </c>
      <c r="X84" s="1518" t="str">
        <f t="shared" si="114"/>
        <v/>
      </c>
      <c r="Y84" s="1518" t="str">
        <f t="shared" si="114"/>
        <v/>
      </c>
      <c r="Z84" s="1518" t="str">
        <f t="shared" si="114"/>
        <v/>
      </c>
      <c r="AA84" s="1518" t="str">
        <f t="shared" si="114"/>
        <v/>
      </c>
      <c r="AB84" s="1518" t="str">
        <f t="shared" si="114"/>
        <v/>
      </c>
      <c r="AC84" s="1518" t="str">
        <f t="shared" si="114"/>
        <v/>
      </c>
      <c r="AD84" s="1518" t="str">
        <f t="shared" si="114"/>
        <v/>
      </c>
      <c r="AE84" s="1518" t="str">
        <f t="shared" si="114"/>
        <v/>
      </c>
      <c r="AF84" s="1518" t="str">
        <f t="shared" si="114"/>
        <v/>
      </c>
      <c r="AG84" s="1518" t="str">
        <f t="shared" si="114"/>
        <v/>
      </c>
      <c r="AH84" s="1518" t="str">
        <f t="shared" si="114"/>
        <v/>
      </c>
      <c r="AI84" s="1518" t="str">
        <f t="shared" si="114"/>
        <v/>
      </c>
      <c r="AJ84" s="1518" t="str">
        <f t="shared" si="114"/>
        <v/>
      </c>
      <c r="AK84" s="1518" t="str">
        <f t="shared" si="114"/>
        <v/>
      </c>
      <c r="AL84" s="1518" t="str">
        <f t="shared" si="114"/>
        <v/>
      </c>
      <c r="AM84" s="1518" t="str">
        <f t="shared" si="114"/>
        <v/>
      </c>
      <c r="AN84" s="1518" t="str">
        <f t="shared" si="114"/>
        <v/>
      </c>
      <c r="AO84" s="1518" t="str">
        <f t="shared" si="114"/>
        <v/>
      </c>
      <c r="AP84" s="1518" t="str">
        <f t="shared" si="114"/>
        <v/>
      </c>
      <c r="AQ84" s="1518" t="str">
        <f t="shared" si="114"/>
        <v/>
      </c>
      <c r="AR84" s="1518" t="str">
        <f t="shared" si="114"/>
        <v/>
      </c>
      <c r="AS84" s="1518" t="str">
        <f t="shared" si="114"/>
        <v/>
      </c>
      <c r="AT84" s="1518" t="str">
        <f t="shared" si="114"/>
        <v/>
      </c>
      <c r="AU84" s="1518" t="str">
        <f t="shared" si="114"/>
        <v/>
      </c>
      <c r="AV84" s="1518" t="str">
        <f t="shared" si="114"/>
        <v/>
      </c>
      <c r="AW84" s="1518" t="str">
        <f t="shared" si="114"/>
        <v/>
      </c>
      <c r="AX84" s="1518" t="str">
        <f t="shared" si="114"/>
        <v/>
      </c>
      <c r="AY84" s="1518" t="str">
        <f t="shared" si="114"/>
        <v/>
      </c>
      <c r="AZ84" s="1518" t="str">
        <f t="shared" si="114"/>
        <v/>
      </c>
      <c r="BA84" s="1518" t="str">
        <f t="shared" si="114"/>
        <v/>
      </c>
      <c r="BB84" s="1518" t="str">
        <f t="shared" si="114"/>
        <v/>
      </c>
      <c r="BC84" s="1518" t="str">
        <f t="shared" si="114"/>
        <v/>
      </c>
      <c r="BD84" s="1518" t="str">
        <f t="shared" si="114"/>
        <v/>
      </c>
      <c r="BE84" s="1518" t="str">
        <f t="shared" ref="BE84:BP84" si="115">IF(BE83&lt;0,"negativo","")</f>
        <v/>
      </c>
      <c r="BF84" s="1518" t="str">
        <f t="shared" si="115"/>
        <v/>
      </c>
      <c r="BG84" s="1518" t="str">
        <f t="shared" si="115"/>
        <v/>
      </c>
      <c r="BH84" s="1518" t="str">
        <f t="shared" si="115"/>
        <v/>
      </c>
      <c r="BI84" s="1518" t="str">
        <f t="shared" si="115"/>
        <v/>
      </c>
      <c r="BJ84" s="1518" t="str">
        <f t="shared" si="115"/>
        <v/>
      </c>
      <c r="BK84" s="1518" t="str">
        <f t="shared" si="115"/>
        <v/>
      </c>
      <c r="BL84" s="1518" t="str">
        <f t="shared" si="115"/>
        <v/>
      </c>
      <c r="BM84" s="1518" t="str">
        <f t="shared" si="115"/>
        <v/>
      </c>
      <c r="BN84" s="1518" t="str">
        <f t="shared" si="115"/>
        <v/>
      </c>
      <c r="BO84" s="1518" t="str">
        <f t="shared" si="115"/>
        <v/>
      </c>
      <c r="BP84" s="1518" t="str">
        <f t="shared" si="115"/>
        <v/>
      </c>
      <c r="BQ84" s="1212"/>
      <c r="BR84" s="711"/>
      <c r="BS84" s="711"/>
      <c r="BT84" s="711"/>
      <c r="BU84" s="710"/>
      <c r="BV84" s="710"/>
      <c r="BW84" s="709"/>
      <c r="BX84" s="710"/>
      <c r="BY84" s="123"/>
      <c r="BZ84" s="123"/>
      <c r="CA84" s="123"/>
      <c r="CB84" s="181" t="str">
        <f>IF(BR84=0,"",BR84/SUM($BR84,$BS84,$BT84,$BU84,$BV84))</f>
        <v/>
      </c>
      <c r="CC84" s="181" t="str">
        <f t="shared" ref="CC84:CF84" si="116">IF(BS84=0,"",BS84/SUM($BR84,$BS84,$BT84,$BU84,$BV84))</f>
        <v/>
      </c>
      <c r="CD84" s="181" t="str">
        <f t="shared" si="116"/>
        <v/>
      </c>
      <c r="CE84" s="181" t="str">
        <f t="shared" si="116"/>
        <v/>
      </c>
      <c r="CF84" s="181" t="str">
        <f t="shared" si="116"/>
        <v/>
      </c>
      <c r="CG84" s="124"/>
      <c r="CH84" s="191"/>
    </row>
    <row r="85" spans="2:86" ht="20.45" customHeight="1" outlineLevel="1" thickTop="1" x14ac:dyDescent="0.25">
      <c r="B85" s="1397" t="s">
        <v>334</v>
      </c>
      <c r="C85" s="98"/>
      <c r="D85" s="98"/>
      <c r="E85" s="98"/>
      <c r="F85" s="98"/>
      <c r="G85" s="99"/>
      <c r="H85" s="899"/>
      <c r="I85" s="1521">
        <v>0</v>
      </c>
      <c r="J85" s="1521">
        <v>0</v>
      </c>
      <c r="K85" s="1521">
        <v>0</v>
      </c>
      <c r="L85" s="1521">
        <v>0</v>
      </c>
      <c r="M85" s="1521">
        <v>0</v>
      </c>
      <c r="N85" s="1521">
        <v>0</v>
      </c>
      <c r="O85" s="1521">
        <v>0</v>
      </c>
      <c r="P85" s="1521">
        <v>0</v>
      </c>
      <c r="Q85" s="1521">
        <v>0</v>
      </c>
      <c r="R85" s="1521">
        <v>0</v>
      </c>
      <c r="S85" s="1521">
        <v>0</v>
      </c>
      <c r="T85" s="1521">
        <v>0</v>
      </c>
      <c r="U85" s="1521">
        <v>0</v>
      </c>
      <c r="V85" s="1521">
        <v>0</v>
      </c>
      <c r="W85" s="1521">
        <v>0</v>
      </c>
      <c r="X85" s="1521">
        <v>0</v>
      </c>
      <c r="Y85" s="1521">
        <v>0</v>
      </c>
      <c r="Z85" s="1521">
        <v>0</v>
      </c>
      <c r="AA85" s="1521">
        <v>0</v>
      </c>
      <c r="AB85" s="1521">
        <v>0</v>
      </c>
      <c r="AC85" s="1521">
        <v>0</v>
      </c>
      <c r="AD85" s="1521">
        <v>0</v>
      </c>
      <c r="AE85" s="1521">
        <v>0</v>
      </c>
      <c r="AF85" s="1521">
        <v>0</v>
      </c>
      <c r="AG85" s="1521">
        <v>0</v>
      </c>
      <c r="AH85" s="1521">
        <v>0</v>
      </c>
      <c r="AI85" s="1521">
        <v>0</v>
      </c>
      <c r="AJ85" s="1521">
        <v>0</v>
      </c>
      <c r="AK85" s="1521">
        <v>0</v>
      </c>
      <c r="AL85" s="1521">
        <v>0</v>
      </c>
      <c r="AM85" s="1521">
        <v>0</v>
      </c>
      <c r="AN85" s="1521">
        <v>0</v>
      </c>
      <c r="AO85" s="1521">
        <v>0</v>
      </c>
      <c r="AP85" s="1521">
        <v>0</v>
      </c>
      <c r="AQ85" s="1521">
        <v>0</v>
      </c>
      <c r="AR85" s="1521">
        <v>0</v>
      </c>
      <c r="AS85" s="1521">
        <v>0</v>
      </c>
      <c r="AT85" s="1521">
        <v>0</v>
      </c>
      <c r="AU85" s="1521">
        <v>0</v>
      </c>
      <c r="AV85" s="1521">
        <v>0</v>
      </c>
      <c r="AW85" s="1521">
        <v>0</v>
      </c>
      <c r="AX85" s="1521">
        <v>0</v>
      </c>
      <c r="AY85" s="1521">
        <v>0</v>
      </c>
      <c r="AZ85" s="1521">
        <v>0</v>
      </c>
      <c r="BA85" s="1521">
        <v>0</v>
      </c>
      <c r="BB85" s="1521">
        <v>0</v>
      </c>
      <c r="BC85" s="1521">
        <v>0</v>
      </c>
      <c r="BD85" s="1521">
        <v>0</v>
      </c>
      <c r="BE85" s="1521">
        <v>0</v>
      </c>
      <c r="BF85" s="1521">
        <v>0</v>
      </c>
      <c r="BG85" s="1521">
        <v>0</v>
      </c>
      <c r="BH85" s="1521">
        <v>0</v>
      </c>
      <c r="BI85" s="1521">
        <v>0</v>
      </c>
      <c r="BJ85" s="1521">
        <v>0</v>
      </c>
      <c r="BK85" s="1521">
        <v>0</v>
      </c>
      <c r="BL85" s="1521">
        <v>0</v>
      </c>
      <c r="BM85" s="1521">
        <v>0</v>
      </c>
      <c r="BN85" s="1521">
        <v>0</v>
      </c>
      <c r="BO85" s="1521">
        <v>0</v>
      </c>
      <c r="BP85" s="1521">
        <v>0</v>
      </c>
      <c r="BQ85" s="1207"/>
      <c r="BR85" s="732"/>
      <c r="BS85" s="711"/>
      <c r="BT85" s="711"/>
      <c r="BU85" s="710"/>
      <c r="BV85" s="710"/>
      <c r="BW85" s="719"/>
      <c r="BX85" s="710"/>
      <c r="BY85" s="123"/>
      <c r="BZ85" s="123"/>
      <c r="CA85" s="123"/>
      <c r="CB85" s="181" t="str">
        <f>IF(BR85=0,"",BR85/SUM($BR85,$BS85,$BT85,$BU85,$BV85))</f>
        <v/>
      </c>
      <c r="CC85" s="181" t="str">
        <f t="shared" ref="CC85:CC86" si="117">IF(BS85=0,"",BS85/SUM($BR85,$BS85,$BT85,$BU85,$BV85))</f>
        <v/>
      </c>
      <c r="CD85" s="181" t="str">
        <f t="shared" ref="CD85:CD86" si="118">IF(BT85=0,"",BT85/SUM($BR85,$BS85,$BT85,$BU85,$BV85))</f>
        <v/>
      </c>
      <c r="CE85" s="181" t="str">
        <f t="shared" ref="CE85:CE86" si="119">IF(BU85=0,"",BU85/SUM($BR85,$BS85,$BT85,$BU85,$BV85))</f>
        <v/>
      </c>
      <c r="CF85" s="181" t="str">
        <f t="shared" ref="CF85:CF86" si="120">IF(BV85=0,"",BV85/SUM($BR85,$BS85,$BT85,$BU85,$BV85))</f>
        <v/>
      </c>
    </row>
    <row r="86" spans="2:86" s="122" customFormat="1" ht="20.25" thickBot="1" x14ac:dyDescent="0.3">
      <c r="H86" s="213"/>
      <c r="I86" s="1518"/>
      <c r="J86" s="1518"/>
      <c r="K86" s="1518"/>
      <c r="L86" s="1518"/>
      <c r="M86" s="1518"/>
      <c r="N86" s="1518"/>
      <c r="O86" s="1518"/>
      <c r="P86" s="1518"/>
      <c r="Q86" s="1518"/>
      <c r="R86" s="1518"/>
      <c r="S86" s="1518"/>
      <c r="T86" s="1518"/>
      <c r="U86" s="1518"/>
      <c r="V86" s="1518"/>
      <c r="W86" s="1518"/>
      <c r="X86" s="1518"/>
      <c r="Y86" s="1518"/>
      <c r="Z86" s="1518"/>
      <c r="AA86" s="1518"/>
      <c r="AB86" s="1518"/>
      <c r="AC86" s="1518"/>
      <c r="AD86" s="1518"/>
      <c r="AE86" s="1518"/>
      <c r="AF86" s="1518"/>
      <c r="AG86" s="1518"/>
      <c r="AH86" s="1518"/>
      <c r="AI86" s="1518"/>
      <c r="AJ86" s="1518"/>
      <c r="AK86" s="1518"/>
      <c r="AL86" s="1518"/>
      <c r="AM86" s="1518"/>
      <c r="AN86" s="1518"/>
      <c r="AO86" s="1518"/>
      <c r="AP86" s="1518"/>
      <c r="AQ86" s="1518"/>
      <c r="AR86" s="1518"/>
      <c r="AS86" s="1518"/>
      <c r="AT86" s="1518"/>
      <c r="AU86" s="1518"/>
      <c r="AV86" s="1518"/>
      <c r="AW86" s="1518"/>
      <c r="AX86" s="1518"/>
      <c r="AY86" s="1518"/>
      <c r="AZ86" s="1518"/>
      <c r="BA86" s="1518"/>
      <c r="BB86" s="1518"/>
      <c r="BC86" s="1518"/>
      <c r="BD86" s="1518"/>
      <c r="BE86" s="1518"/>
      <c r="BF86" s="1518"/>
      <c r="BG86" s="1518"/>
      <c r="BH86" s="1518"/>
      <c r="BI86" s="1518"/>
      <c r="BJ86" s="1518"/>
      <c r="BK86" s="1518"/>
      <c r="BL86" s="1518"/>
      <c r="BM86" s="1518"/>
      <c r="BN86" s="1518"/>
      <c r="BO86" s="1518"/>
      <c r="BP86" s="1518"/>
      <c r="BQ86" s="1212"/>
      <c r="BR86" s="711"/>
      <c r="BS86" s="711"/>
      <c r="BT86" s="711"/>
      <c r="BU86" s="710"/>
      <c r="BV86" s="710"/>
      <c r="BW86" s="709"/>
      <c r="BX86" s="710"/>
      <c r="BY86" s="123"/>
      <c r="BZ86" s="123"/>
      <c r="CA86" s="123"/>
      <c r="CB86" s="181" t="str">
        <f>IF(BR86=0,"",BR86/SUM($BR86,$BS86,$BT86,$BU86,$BV86))</f>
        <v/>
      </c>
      <c r="CC86" s="181" t="str">
        <f t="shared" si="117"/>
        <v/>
      </c>
      <c r="CD86" s="181" t="str">
        <f t="shared" si="118"/>
        <v/>
      </c>
      <c r="CE86" s="181" t="str">
        <f t="shared" si="119"/>
        <v/>
      </c>
      <c r="CF86" s="181" t="str">
        <f t="shared" si="120"/>
        <v/>
      </c>
      <c r="CG86" s="124"/>
      <c r="CH86" s="191"/>
    </row>
    <row r="87" spans="2:86" s="122" customFormat="1" ht="20.25" thickTop="1" x14ac:dyDescent="0.25">
      <c r="B87" s="1397" t="s">
        <v>335</v>
      </c>
      <c r="C87" s="98"/>
      <c r="D87" s="98"/>
      <c r="E87" s="98"/>
      <c r="F87" s="98"/>
      <c r="G87" s="99"/>
      <c r="H87" s="914">
        <f>-'Investimento Inicial'!F38+'Investimento Inicial'!F33</f>
        <v>-48478</v>
      </c>
      <c r="I87" s="1522">
        <f>DRE!H91</f>
        <v>0</v>
      </c>
      <c r="J87" s="1522">
        <f>DRE!I91</f>
        <v>0</v>
      </c>
      <c r="K87" s="1522">
        <f>DRE!J91</f>
        <v>0</v>
      </c>
      <c r="L87" s="1522">
        <f>DRE!K91</f>
        <v>0</v>
      </c>
      <c r="M87" s="1522">
        <f>DRE!L91</f>
        <v>0</v>
      </c>
      <c r="N87" s="1522">
        <f>DRE!M91</f>
        <v>0</v>
      </c>
      <c r="O87" s="1522">
        <f>DRE!N91</f>
        <v>0</v>
      </c>
      <c r="P87" s="1522">
        <f>DRE!O91</f>
        <v>0</v>
      </c>
      <c r="Q87" s="1522">
        <f>DRE!P91</f>
        <v>0</v>
      </c>
      <c r="R87" s="1522">
        <f>DRE!Q91</f>
        <v>0</v>
      </c>
      <c r="S87" s="1522">
        <f>DRE!R91</f>
        <v>0</v>
      </c>
      <c r="T87" s="1522">
        <f>DRE!S91</f>
        <v>0</v>
      </c>
      <c r="U87" s="1522">
        <f>DRE!T91</f>
        <v>0</v>
      </c>
      <c r="V87" s="1522">
        <f>DRE!U91</f>
        <v>0</v>
      </c>
      <c r="W87" s="1522">
        <f>DRE!V91</f>
        <v>0</v>
      </c>
      <c r="X87" s="1522">
        <f>DRE!W91</f>
        <v>0</v>
      </c>
      <c r="Y87" s="1522">
        <f>DRE!X91</f>
        <v>0</v>
      </c>
      <c r="Z87" s="1522">
        <f>DRE!Y91</f>
        <v>0</v>
      </c>
      <c r="AA87" s="1522">
        <f>DRE!Z91</f>
        <v>0</v>
      </c>
      <c r="AB87" s="1522">
        <f>DRE!AA91</f>
        <v>0</v>
      </c>
      <c r="AC87" s="1522">
        <f>DRE!AB91</f>
        <v>0</v>
      </c>
      <c r="AD87" s="1522">
        <f>DRE!AC91</f>
        <v>0</v>
      </c>
      <c r="AE87" s="1522">
        <f>DRE!AD91</f>
        <v>0</v>
      </c>
      <c r="AF87" s="1522">
        <f>DRE!AE91</f>
        <v>0</v>
      </c>
      <c r="AG87" s="1522">
        <f>DRE!AF91</f>
        <v>0</v>
      </c>
      <c r="AH87" s="1522">
        <f>DRE!AG91</f>
        <v>0</v>
      </c>
      <c r="AI87" s="1522">
        <f>DRE!AH91</f>
        <v>0</v>
      </c>
      <c r="AJ87" s="1522">
        <f>DRE!AI91</f>
        <v>0</v>
      </c>
      <c r="AK87" s="1522">
        <f>DRE!AJ91</f>
        <v>0</v>
      </c>
      <c r="AL87" s="1522">
        <f>DRE!AK91</f>
        <v>0</v>
      </c>
      <c r="AM87" s="1522">
        <f>DRE!AL91</f>
        <v>0</v>
      </c>
      <c r="AN87" s="1522">
        <f>DRE!AM91</f>
        <v>0</v>
      </c>
      <c r="AO87" s="1522">
        <f>DRE!AN91</f>
        <v>0</v>
      </c>
      <c r="AP87" s="1522">
        <f>DRE!AO91</f>
        <v>0</v>
      </c>
      <c r="AQ87" s="1522">
        <f>DRE!AP91</f>
        <v>0</v>
      </c>
      <c r="AR87" s="1522">
        <f>DRE!AQ91</f>
        <v>0</v>
      </c>
      <c r="AS87" s="1522">
        <f>DRE!AR91</f>
        <v>0</v>
      </c>
      <c r="AT87" s="1522">
        <f>DRE!AS91</f>
        <v>0</v>
      </c>
      <c r="AU87" s="1522">
        <f>DRE!AT91</f>
        <v>0</v>
      </c>
      <c r="AV87" s="1522">
        <f>DRE!AU91</f>
        <v>0</v>
      </c>
      <c r="AW87" s="1522">
        <f>DRE!AV91</f>
        <v>0</v>
      </c>
      <c r="AX87" s="1522">
        <f>DRE!AW91</f>
        <v>0</v>
      </c>
      <c r="AY87" s="1522">
        <f>DRE!AX91</f>
        <v>0</v>
      </c>
      <c r="AZ87" s="1522">
        <f>DRE!AY91</f>
        <v>0</v>
      </c>
      <c r="BA87" s="1522">
        <f>DRE!AZ91</f>
        <v>0</v>
      </c>
      <c r="BB87" s="1522">
        <f>DRE!BA91</f>
        <v>0</v>
      </c>
      <c r="BC87" s="1522">
        <f>DRE!BB91</f>
        <v>0</v>
      </c>
      <c r="BD87" s="1522">
        <f>DRE!BC91</f>
        <v>0</v>
      </c>
      <c r="BE87" s="1522">
        <f>DRE!BD91</f>
        <v>0</v>
      </c>
      <c r="BF87" s="1522">
        <f>DRE!BE91</f>
        <v>0</v>
      </c>
      <c r="BG87" s="1522">
        <f>DRE!BF91</f>
        <v>0</v>
      </c>
      <c r="BH87" s="1522">
        <f>DRE!BG91</f>
        <v>0</v>
      </c>
      <c r="BI87" s="1522">
        <f>DRE!BH91</f>
        <v>0</v>
      </c>
      <c r="BJ87" s="1522">
        <f>DRE!BI91</f>
        <v>0</v>
      </c>
      <c r="BK87" s="1522">
        <f>DRE!BJ91</f>
        <v>0</v>
      </c>
      <c r="BL87" s="1522">
        <f>DRE!BK91</f>
        <v>0</v>
      </c>
      <c r="BM87" s="1522">
        <f>DRE!BL91</f>
        <v>0</v>
      </c>
      <c r="BN87" s="1522">
        <f>DRE!BM91</f>
        <v>0</v>
      </c>
      <c r="BO87" s="1522">
        <f>DRE!BN91</f>
        <v>0</v>
      </c>
      <c r="BP87" s="1522">
        <f>DRE!BO91</f>
        <v>0</v>
      </c>
      <c r="BQ87" s="1206"/>
      <c r="BR87" s="1486">
        <f>SUMIF($I$2:$BP$2,BR$2,$I87:$BP87)</f>
        <v>0</v>
      </c>
      <c r="BS87" s="1486">
        <f>SUMIF($I$2:$BP$2,BS$2,$I87:$BP87)</f>
        <v>0</v>
      </c>
      <c r="BT87" s="1486">
        <f>SUMIF($I$2:$BP$2,BT$2,$I87:$BP87)</f>
        <v>0</v>
      </c>
      <c r="BU87" s="1486">
        <f>SUMIF($I$2:$BP$2,BU$2,$I87:$BP87)</f>
        <v>0</v>
      </c>
      <c r="BV87" s="1486">
        <f>SUMIF($I$2:$BP$2,BV$2,$I87:$BP87)</f>
        <v>0</v>
      </c>
      <c r="BW87" s="803"/>
      <c r="BY87" s="93"/>
      <c r="BZ87" s="93"/>
      <c r="CA87" s="93"/>
      <c r="CB87" s="1604">
        <f>IF(BR87=0,0,BR87/SUM($BR87,$BS87,$BT87,$BU87,$BV87))</f>
        <v>0</v>
      </c>
      <c r="CC87" s="1604">
        <f t="shared" ref="CC87:CF87" si="121">IF(BS87=0,0,BS87/SUM($BR87,$BS87,$BT87,$BU87,$BV87))</f>
        <v>0</v>
      </c>
      <c r="CD87" s="1604">
        <f t="shared" si="121"/>
        <v>0</v>
      </c>
      <c r="CE87" s="1604">
        <f t="shared" si="121"/>
        <v>0</v>
      </c>
      <c r="CF87" s="1604">
        <f t="shared" si="121"/>
        <v>0</v>
      </c>
      <c r="CG87" s="803"/>
      <c r="CH87" s="191"/>
    </row>
    <row r="88" spans="2:86" s="115" customFormat="1" ht="20.25" thickBot="1" x14ac:dyDescent="0.3">
      <c r="B88" s="126"/>
      <c r="C88" s="126"/>
      <c r="D88" s="126"/>
      <c r="E88" s="126"/>
      <c r="F88" s="126"/>
      <c r="G88" s="127"/>
      <c r="H88" s="910"/>
      <c r="I88" s="1571"/>
      <c r="J88" s="1571"/>
      <c r="K88" s="1571"/>
      <c r="L88" s="1571"/>
      <c r="M88" s="1571"/>
      <c r="N88" s="1571"/>
      <c r="O88" s="1571"/>
      <c r="P88" s="1571"/>
      <c r="Q88" s="1571"/>
      <c r="R88" s="1571"/>
      <c r="S88" s="1571"/>
      <c r="T88" s="1571"/>
      <c r="U88" s="1571"/>
      <c r="V88" s="1571"/>
      <c r="W88" s="1571"/>
      <c r="X88" s="1571"/>
      <c r="Y88" s="1571"/>
      <c r="Z88" s="1571"/>
      <c r="AA88" s="1571"/>
      <c r="AB88" s="1571"/>
      <c r="AC88" s="1571"/>
      <c r="AD88" s="1571"/>
      <c r="AE88" s="1571"/>
      <c r="AF88" s="1571"/>
      <c r="AG88" s="1571"/>
      <c r="AH88" s="1571"/>
      <c r="AI88" s="1571"/>
      <c r="AJ88" s="1571"/>
      <c r="AK88" s="1571"/>
      <c r="AL88" s="1571"/>
      <c r="AM88" s="1571"/>
      <c r="AN88" s="1571"/>
      <c r="AO88" s="1571"/>
      <c r="AP88" s="1571"/>
      <c r="AQ88" s="1571"/>
      <c r="AR88" s="1571"/>
      <c r="AS88" s="1571"/>
      <c r="AT88" s="1571"/>
      <c r="AU88" s="1571"/>
      <c r="AV88" s="1571"/>
      <c r="AW88" s="1571"/>
      <c r="AX88" s="1571"/>
      <c r="AY88" s="1571"/>
      <c r="AZ88" s="1571"/>
      <c r="BA88" s="1571"/>
      <c r="BB88" s="1571"/>
      <c r="BC88" s="1571"/>
      <c r="BD88" s="1571"/>
      <c r="BE88" s="1571"/>
      <c r="BF88" s="1571"/>
      <c r="BG88" s="1571"/>
      <c r="BH88" s="1571"/>
      <c r="BI88" s="1571"/>
      <c r="BJ88" s="1571"/>
      <c r="BK88" s="1571"/>
      <c r="BL88" s="1571"/>
      <c r="BM88" s="1571"/>
      <c r="BN88" s="1571"/>
      <c r="BO88" s="1571"/>
      <c r="BP88" s="1571"/>
      <c r="BQ88" s="1213"/>
      <c r="BR88" s="732"/>
      <c r="BS88" s="711"/>
      <c r="BT88" s="711"/>
      <c r="BU88" s="711"/>
      <c r="BV88" s="711"/>
      <c r="BW88" s="711"/>
      <c r="BX88" s="711"/>
      <c r="BY88" s="123"/>
      <c r="BZ88" s="123"/>
      <c r="CA88" s="123"/>
      <c r="CB88" s="1603"/>
      <c r="CC88" s="1603"/>
      <c r="CD88" s="1603"/>
      <c r="CE88" s="1603"/>
      <c r="CF88" s="1603"/>
      <c r="CH88" s="172"/>
    </row>
    <row r="89" spans="2:86" s="122" customFormat="1" ht="20.25" thickTop="1" x14ac:dyDescent="0.25">
      <c r="B89" s="1397" t="s">
        <v>336</v>
      </c>
      <c r="C89" s="98"/>
      <c r="D89" s="98"/>
      <c r="E89" s="98"/>
      <c r="F89" s="98"/>
      <c r="G89" s="99"/>
      <c r="H89" s="899"/>
      <c r="I89" s="1521">
        <f>SUM(I90:I91)</f>
        <v>0</v>
      </c>
      <c r="J89" s="1521">
        <f t="shared" ref="J89:BD89" si="122">SUM(J90:J91)</f>
        <v>0</v>
      </c>
      <c r="K89" s="1521">
        <f t="shared" si="122"/>
        <v>0</v>
      </c>
      <c r="L89" s="1521">
        <f t="shared" si="122"/>
        <v>0</v>
      </c>
      <c r="M89" s="1521">
        <f t="shared" si="122"/>
        <v>0</v>
      </c>
      <c r="N89" s="1521">
        <f t="shared" si="122"/>
        <v>0</v>
      </c>
      <c r="O89" s="1521">
        <f t="shared" si="122"/>
        <v>0</v>
      </c>
      <c r="P89" s="1521">
        <f t="shared" si="122"/>
        <v>0</v>
      </c>
      <c r="Q89" s="1521">
        <f t="shared" si="122"/>
        <v>0</v>
      </c>
      <c r="R89" s="1521">
        <f t="shared" si="122"/>
        <v>0</v>
      </c>
      <c r="S89" s="1521">
        <f t="shared" si="122"/>
        <v>0</v>
      </c>
      <c r="T89" s="1521">
        <f t="shared" si="122"/>
        <v>0</v>
      </c>
      <c r="U89" s="1521">
        <f t="shared" si="122"/>
        <v>0</v>
      </c>
      <c r="V89" s="1521">
        <f t="shared" si="122"/>
        <v>0</v>
      </c>
      <c r="W89" s="1521">
        <f t="shared" si="122"/>
        <v>0</v>
      </c>
      <c r="X89" s="1521">
        <f t="shared" si="122"/>
        <v>0</v>
      </c>
      <c r="Y89" s="1521">
        <f t="shared" si="122"/>
        <v>0</v>
      </c>
      <c r="Z89" s="1521">
        <f t="shared" si="122"/>
        <v>0</v>
      </c>
      <c r="AA89" s="1521">
        <f t="shared" si="122"/>
        <v>0</v>
      </c>
      <c r="AB89" s="1521">
        <f t="shared" si="122"/>
        <v>0</v>
      </c>
      <c r="AC89" s="1521">
        <f t="shared" si="122"/>
        <v>0</v>
      </c>
      <c r="AD89" s="1521">
        <f t="shared" si="122"/>
        <v>0</v>
      </c>
      <c r="AE89" s="1521">
        <f t="shared" si="122"/>
        <v>0</v>
      </c>
      <c r="AF89" s="1521">
        <f t="shared" si="122"/>
        <v>0</v>
      </c>
      <c r="AG89" s="1521">
        <f t="shared" si="122"/>
        <v>0</v>
      </c>
      <c r="AH89" s="1521">
        <f t="shared" si="122"/>
        <v>0</v>
      </c>
      <c r="AI89" s="1521">
        <f t="shared" si="122"/>
        <v>0</v>
      </c>
      <c r="AJ89" s="1521">
        <f t="shared" si="122"/>
        <v>0</v>
      </c>
      <c r="AK89" s="1521">
        <f t="shared" si="122"/>
        <v>0</v>
      </c>
      <c r="AL89" s="1521">
        <f t="shared" si="122"/>
        <v>0</v>
      </c>
      <c r="AM89" s="1521">
        <f t="shared" si="122"/>
        <v>0</v>
      </c>
      <c r="AN89" s="1521">
        <f t="shared" si="122"/>
        <v>0</v>
      </c>
      <c r="AO89" s="1521">
        <f t="shared" si="122"/>
        <v>0</v>
      </c>
      <c r="AP89" s="1521">
        <f t="shared" si="122"/>
        <v>0</v>
      </c>
      <c r="AQ89" s="1521">
        <f t="shared" si="122"/>
        <v>0</v>
      </c>
      <c r="AR89" s="1521">
        <f t="shared" si="122"/>
        <v>0</v>
      </c>
      <c r="AS89" s="1521">
        <f t="shared" si="122"/>
        <v>0</v>
      </c>
      <c r="AT89" s="1521">
        <f t="shared" si="122"/>
        <v>0</v>
      </c>
      <c r="AU89" s="1521">
        <f t="shared" si="122"/>
        <v>0</v>
      </c>
      <c r="AV89" s="1521">
        <f t="shared" si="122"/>
        <v>0</v>
      </c>
      <c r="AW89" s="1521">
        <f t="shared" si="122"/>
        <v>0</v>
      </c>
      <c r="AX89" s="1521">
        <f t="shared" si="122"/>
        <v>0</v>
      </c>
      <c r="AY89" s="1521">
        <f t="shared" si="122"/>
        <v>0</v>
      </c>
      <c r="AZ89" s="1521">
        <f t="shared" si="122"/>
        <v>0</v>
      </c>
      <c r="BA89" s="1521">
        <f t="shared" si="122"/>
        <v>0</v>
      </c>
      <c r="BB89" s="1521">
        <f t="shared" si="122"/>
        <v>0</v>
      </c>
      <c r="BC89" s="1521">
        <f t="shared" si="122"/>
        <v>0</v>
      </c>
      <c r="BD89" s="1521">
        <f t="shared" si="122"/>
        <v>0</v>
      </c>
      <c r="BE89" s="1521">
        <f t="shared" ref="BE89:BP89" si="123">SUM(BE90:BE91)</f>
        <v>0</v>
      </c>
      <c r="BF89" s="1521">
        <f t="shared" si="123"/>
        <v>0</v>
      </c>
      <c r="BG89" s="1521">
        <f t="shared" si="123"/>
        <v>0</v>
      </c>
      <c r="BH89" s="1521">
        <f t="shared" si="123"/>
        <v>0</v>
      </c>
      <c r="BI89" s="1521">
        <f t="shared" si="123"/>
        <v>0</v>
      </c>
      <c r="BJ89" s="1521">
        <f t="shared" si="123"/>
        <v>0</v>
      </c>
      <c r="BK89" s="1521">
        <f t="shared" si="123"/>
        <v>0</v>
      </c>
      <c r="BL89" s="1521">
        <f t="shared" si="123"/>
        <v>0</v>
      </c>
      <c r="BM89" s="1521">
        <f t="shared" si="123"/>
        <v>0</v>
      </c>
      <c r="BN89" s="1521">
        <f t="shared" si="123"/>
        <v>0</v>
      </c>
      <c r="BO89" s="1521">
        <f t="shared" si="123"/>
        <v>0</v>
      </c>
      <c r="BP89" s="1521">
        <f t="shared" si="123"/>
        <v>0</v>
      </c>
      <c r="BQ89" s="1206"/>
      <c r="BR89" s="1486">
        <f>SUMIF($I$2:$BP$2,BR$2,$I89:$BP89)</f>
        <v>0</v>
      </c>
      <c r="BS89" s="1486">
        <f t="shared" ref="BR89:BV91" si="124">SUMIF($I$2:$BP$2,BS$2,$I89:$BP89)</f>
        <v>0</v>
      </c>
      <c r="BT89" s="1486">
        <f t="shared" si="124"/>
        <v>0</v>
      </c>
      <c r="BU89" s="1486">
        <f t="shared" si="124"/>
        <v>0</v>
      </c>
      <c r="BV89" s="1486">
        <f t="shared" si="124"/>
        <v>0</v>
      </c>
      <c r="BW89" s="803"/>
      <c r="BY89" s="93"/>
      <c r="BZ89" s="93"/>
      <c r="CA89" s="93"/>
      <c r="CB89" s="1604">
        <f>IF(BR89=0,0,BR89/SUM($BR89,$BS89,$BT89,$BU89,$BV89))</f>
        <v>0</v>
      </c>
      <c r="CC89" s="1604">
        <f t="shared" ref="CC89:CF89" si="125">IF(BS89=0,0,BS89/SUM($BR89,$BS89,$BT89,$BU89,$BV89))</f>
        <v>0</v>
      </c>
      <c r="CD89" s="1604">
        <f t="shared" si="125"/>
        <v>0</v>
      </c>
      <c r="CE89" s="1604">
        <f t="shared" si="125"/>
        <v>0</v>
      </c>
      <c r="CF89" s="1604">
        <f t="shared" si="125"/>
        <v>0</v>
      </c>
      <c r="CG89" s="803"/>
      <c r="CH89" s="191"/>
    </row>
    <row r="90" spans="2:86" ht="20.45" hidden="1" customHeight="1" outlineLevel="1" thickTop="1" thickBot="1" x14ac:dyDescent="0.3">
      <c r="B90" s="698" t="s">
        <v>306</v>
      </c>
      <c r="C90" s="699"/>
      <c r="D90" s="699"/>
      <c r="E90" s="699"/>
      <c r="F90" s="98"/>
      <c r="G90" s="99"/>
      <c r="H90" s="899"/>
      <c r="I90" s="735">
        <f>DRE!H94</f>
        <v>0</v>
      </c>
      <c r="J90" s="735">
        <f>DRE!I94</f>
        <v>0</v>
      </c>
      <c r="K90" s="735">
        <f>DRE!J94</f>
        <v>0</v>
      </c>
      <c r="L90" s="735">
        <f>DRE!K94</f>
        <v>0</v>
      </c>
      <c r="M90" s="735">
        <f>DRE!L94</f>
        <v>0</v>
      </c>
      <c r="N90" s="735">
        <f>DRE!M94</f>
        <v>0</v>
      </c>
      <c r="O90" s="735">
        <f>DRE!N94</f>
        <v>0</v>
      </c>
      <c r="P90" s="735">
        <f>DRE!O94</f>
        <v>0</v>
      </c>
      <c r="Q90" s="735">
        <f>DRE!P94</f>
        <v>0</v>
      </c>
      <c r="R90" s="735">
        <f>DRE!Q94</f>
        <v>0</v>
      </c>
      <c r="S90" s="735">
        <f>DRE!R94</f>
        <v>0</v>
      </c>
      <c r="T90" s="735">
        <f>DRE!S94</f>
        <v>0</v>
      </c>
      <c r="U90" s="735">
        <f>DRE!T94</f>
        <v>0</v>
      </c>
      <c r="V90" s="735">
        <f>DRE!U94</f>
        <v>0</v>
      </c>
      <c r="W90" s="735">
        <f>DRE!V94</f>
        <v>0</v>
      </c>
      <c r="X90" s="735">
        <f>DRE!W94</f>
        <v>0</v>
      </c>
      <c r="Y90" s="735">
        <f>DRE!X94</f>
        <v>0</v>
      </c>
      <c r="Z90" s="735">
        <f>DRE!Y94</f>
        <v>0</v>
      </c>
      <c r="AA90" s="735">
        <f>DRE!Z94</f>
        <v>0</v>
      </c>
      <c r="AB90" s="735">
        <f>DRE!AA94</f>
        <v>0</v>
      </c>
      <c r="AC90" s="735">
        <f>DRE!AB94</f>
        <v>0</v>
      </c>
      <c r="AD90" s="735">
        <f>DRE!AC94</f>
        <v>0</v>
      </c>
      <c r="AE90" s="735">
        <f>DRE!AD94</f>
        <v>0</v>
      </c>
      <c r="AF90" s="735">
        <f>DRE!AE94</f>
        <v>0</v>
      </c>
      <c r="AG90" s="735">
        <f>DRE!AF94</f>
        <v>0</v>
      </c>
      <c r="AH90" s="735">
        <f>DRE!AG94</f>
        <v>0</v>
      </c>
      <c r="AI90" s="735">
        <f>DRE!AH94</f>
        <v>0</v>
      </c>
      <c r="AJ90" s="735">
        <f>DRE!AI94</f>
        <v>0</v>
      </c>
      <c r="AK90" s="735">
        <f>DRE!AJ94</f>
        <v>0</v>
      </c>
      <c r="AL90" s="735">
        <f>DRE!AK94</f>
        <v>0</v>
      </c>
      <c r="AM90" s="735">
        <f>DRE!AL94</f>
        <v>0</v>
      </c>
      <c r="AN90" s="735">
        <f>DRE!AM94</f>
        <v>0</v>
      </c>
      <c r="AO90" s="735">
        <f>DRE!AN94</f>
        <v>0</v>
      </c>
      <c r="AP90" s="735">
        <f>DRE!AO94</f>
        <v>0</v>
      </c>
      <c r="AQ90" s="735">
        <f>DRE!AP94</f>
        <v>0</v>
      </c>
      <c r="AR90" s="735">
        <f>DRE!AQ94</f>
        <v>0</v>
      </c>
      <c r="AS90" s="735">
        <f>DRE!AR94</f>
        <v>0</v>
      </c>
      <c r="AT90" s="735">
        <f>DRE!AS94</f>
        <v>0</v>
      </c>
      <c r="AU90" s="735">
        <f>DRE!AT94</f>
        <v>0</v>
      </c>
      <c r="AV90" s="735">
        <f>DRE!AU94</f>
        <v>0</v>
      </c>
      <c r="AW90" s="735">
        <f>DRE!AV94</f>
        <v>0</v>
      </c>
      <c r="AX90" s="735">
        <f>DRE!AW94</f>
        <v>0</v>
      </c>
      <c r="AY90" s="735">
        <f>DRE!AX94</f>
        <v>0</v>
      </c>
      <c r="AZ90" s="735">
        <f>DRE!AY94</f>
        <v>0</v>
      </c>
      <c r="BA90" s="735">
        <f>DRE!AZ94</f>
        <v>0</v>
      </c>
      <c r="BB90" s="735">
        <f>DRE!BA94</f>
        <v>0</v>
      </c>
      <c r="BC90" s="735">
        <f>DRE!BB94</f>
        <v>0</v>
      </c>
      <c r="BD90" s="735">
        <f>DRE!BC94</f>
        <v>0</v>
      </c>
      <c r="BE90" s="735">
        <f>DRE!BD94</f>
        <v>0</v>
      </c>
      <c r="BF90" s="735">
        <f>DRE!BE94</f>
        <v>0</v>
      </c>
      <c r="BG90" s="735">
        <f>DRE!BF94</f>
        <v>0</v>
      </c>
      <c r="BH90" s="735">
        <f>DRE!BG94</f>
        <v>0</v>
      </c>
      <c r="BI90" s="735">
        <f>DRE!BH94</f>
        <v>0</v>
      </c>
      <c r="BJ90" s="735">
        <f>DRE!BI94</f>
        <v>0</v>
      </c>
      <c r="BK90" s="735">
        <f>DRE!BJ94</f>
        <v>0</v>
      </c>
      <c r="BL90" s="735">
        <f>DRE!BK94</f>
        <v>0</v>
      </c>
      <c r="BM90" s="735">
        <f>DRE!BL94</f>
        <v>0</v>
      </c>
      <c r="BN90" s="735">
        <f>DRE!BM94</f>
        <v>0</v>
      </c>
      <c r="BO90" s="735">
        <f>DRE!BN94</f>
        <v>0</v>
      </c>
      <c r="BP90" s="735">
        <f>DRE!BO94</f>
        <v>0</v>
      </c>
      <c r="BQ90" s="1207"/>
      <c r="BR90" s="735">
        <f t="shared" si="124"/>
        <v>0</v>
      </c>
      <c r="BS90" s="735">
        <f t="shared" si="124"/>
        <v>0</v>
      </c>
      <c r="BT90" s="735">
        <f t="shared" si="124"/>
        <v>0</v>
      </c>
      <c r="BU90" s="735">
        <f t="shared" si="124"/>
        <v>0</v>
      </c>
      <c r="BV90" s="735">
        <f t="shared" si="124"/>
        <v>0</v>
      </c>
      <c r="BW90" s="719"/>
      <c r="BX90" s="710"/>
      <c r="BY90" s="123"/>
      <c r="BZ90" s="123"/>
      <c r="CA90" s="123"/>
      <c r="CB90" s="181" t="e">
        <f t="shared" ref="CB90:CB91" si="126">BR90/SUM($BR90,$BS90,$BT90,$BU90,$BV90)</f>
        <v>#DIV/0!</v>
      </c>
      <c r="CC90" s="181"/>
      <c r="CD90" s="172"/>
    </row>
    <row r="91" spans="2:86" ht="20.45" hidden="1" customHeight="1" outlineLevel="1" thickTop="1" x14ac:dyDescent="0.25">
      <c r="B91" s="698" t="s">
        <v>307</v>
      </c>
      <c r="C91" s="699"/>
      <c r="D91" s="699"/>
      <c r="E91" s="699"/>
      <c r="F91" s="98"/>
      <c r="G91" s="99"/>
      <c r="H91" s="899"/>
      <c r="I91" s="735">
        <f>DRE!H95</f>
        <v>0</v>
      </c>
      <c r="J91" s="735">
        <f>DRE!I95</f>
        <v>0</v>
      </c>
      <c r="K91" s="735">
        <f>DRE!J95</f>
        <v>0</v>
      </c>
      <c r="L91" s="735">
        <f>DRE!K95</f>
        <v>0</v>
      </c>
      <c r="M91" s="735">
        <f>DRE!L95</f>
        <v>0</v>
      </c>
      <c r="N91" s="735">
        <f>DRE!M95</f>
        <v>0</v>
      </c>
      <c r="O91" s="735">
        <f>DRE!N95</f>
        <v>0</v>
      </c>
      <c r="P91" s="735">
        <f>DRE!O95</f>
        <v>0</v>
      </c>
      <c r="Q91" s="735">
        <f>DRE!P95</f>
        <v>0</v>
      </c>
      <c r="R91" s="735">
        <f>DRE!Q95</f>
        <v>0</v>
      </c>
      <c r="S91" s="735">
        <f>DRE!R95</f>
        <v>0</v>
      </c>
      <c r="T91" s="735">
        <f>DRE!S95</f>
        <v>0</v>
      </c>
      <c r="U91" s="735">
        <f>DRE!T95</f>
        <v>0</v>
      </c>
      <c r="V91" s="735">
        <f>DRE!U95</f>
        <v>0</v>
      </c>
      <c r="W91" s="735">
        <f>DRE!V95</f>
        <v>0</v>
      </c>
      <c r="X91" s="735">
        <f>DRE!W95</f>
        <v>0</v>
      </c>
      <c r="Y91" s="735">
        <f>DRE!X95</f>
        <v>0</v>
      </c>
      <c r="Z91" s="735">
        <f>DRE!Y95</f>
        <v>0</v>
      </c>
      <c r="AA91" s="735">
        <f>DRE!Z95</f>
        <v>0</v>
      </c>
      <c r="AB91" s="735">
        <f>DRE!AA95</f>
        <v>0</v>
      </c>
      <c r="AC91" s="735">
        <f>DRE!AB95</f>
        <v>0</v>
      </c>
      <c r="AD91" s="735">
        <f>DRE!AC95</f>
        <v>0</v>
      </c>
      <c r="AE91" s="735">
        <f>DRE!AD95</f>
        <v>0</v>
      </c>
      <c r="AF91" s="735">
        <f>DRE!AE95</f>
        <v>0</v>
      </c>
      <c r="AG91" s="735">
        <f>DRE!AF95</f>
        <v>0</v>
      </c>
      <c r="AH91" s="735">
        <f>DRE!AG95</f>
        <v>0</v>
      </c>
      <c r="AI91" s="735">
        <f>DRE!AH95</f>
        <v>0</v>
      </c>
      <c r="AJ91" s="735">
        <f>DRE!AI95</f>
        <v>0</v>
      </c>
      <c r="AK91" s="735">
        <f>DRE!AJ95</f>
        <v>0</v>
      </c>
      <c r="AL91" s="735">
        <f>DRE!AK95</f>
        <v>0</v>
      </c>
      <c r="AM91" s="735">
        <f>DRE!AL95</f>
        <v>0</v>
      </c>
      <c r="AN91" s="735">
        <f>DRE!AM95</f>
        <v>0</v>
      </c>
      <c r="AO91" s="735">
        <f>DRE!AN95</f>
        <v>0</v>
      </c>
      <c r="AP91" s="735">
        <f>DRE!AO95</f>
        <v>0</v>
      </c>
      <c r="AQ91" s="735">
        <f>DRE!AP95</f>
        <v>0</v>
      </c>
      <c r="AR91" s="735">
        <f>DRE!AQ95</f>
        <v>0</v>
      </c>
      <c r="AS91" s="735">
        <f>DRE!AR95</f>
        <v>0</v>
      </c>
      <c r="AT91" s="735">
        <f>DRE!AS95</f>
        <v>0</v>
      </c>
      <c r="AU91" s="735">
        <f>DRE!AT95</f>
        <v>0</v>
      </c>
      <c r="AV91" s="735">
        <f>DRE!AU95</f>
        <v>0</v>
      </c>
      <c r="AW91" s="735">
        <f>DRE!AV95</f>
        <v>0</v>
      </c>
      <c r="AX91" s="735">
        <f>DRE!AW95</f>
        <v>0</v>
      </c>
      <c r="AY91" s="735">
        <f>DRE!AX95</f>
        <v>0</v>
      </c>
      <c r="AZ91" s="735">
        <f>DRE!AY95</f>
        <v>0</v>
      </c>
      <c r="BA91" s="735">
        <f>DRE!AZ95</f>
        <v>0</v>
      </c>
      <c r="BB91" s="735">
        <f>DRE!BA95</f>
        <v>0</v>
      </c>
      <c r="BC91" s="735">
        <f>DRE!BB95</f>
        <v>0</v>
      </c>
      <c r="BD91" s="735">
        <f>DRE!BC95</f>
        <v>0</v>
      </c>
      <c r="BE91" s="735">
        <f>DRE!BD95</f>
        <v>0</v>
      </c>
      <c r="BF91" s="735">
        <f>DRE!BE95</f>
        <v>0</v>
      </c>
      <c r="BG91" s="735">
        <f>DRE!BF95</f>
        <v>0</v>
      </c>
      <c r="BH91" s="735">
        <f>DRE!BG95</f>
        <v>0</v>
      </c>
      <c r="BI91" s="735">
        <f>DRE!BH95</f>
        <v>0</v>
      </c>
      <c r="BJ91" s="735">
        <f>DRE!BI95</f>
        <v>0</v>
      </c>
      <c r="BK91" s="735">
        <f>DRE!BJ95</f>
        <v>0</v>
      </c>
      <c r="BL91" s="735">
        <f>DRE!BK95</f>
        <v>0</v>
      </c>
      <c r="BM91" s="735">
        <f>DRE!BL95</f>
        <v>0</v>
      </c>
      <c r="BN91" s="735">
        <f>DRE!BM95</f>
        <v>0</v>
      </c>
      <c r="BO91" s="735">
        <f>DRE!BN95</f>
        <v>0</v>
      </c>
      <c r="BP91" s="735">
        <f>DRE!BO95</f>
        <v>0</v>
      </c>
      <c r="BQ91" s="1207"/>
      <c r="BR91" s="735">
        <f t="shared" si="124"/>
        <v>0</v>
      </c>
      <c r="BS91" s="735">
        <f t="shared" si="124"/>
        <v>0</v>
      </c>
      <c r="BT91" s="735">
        <f t="shared" si="124"/>
        <v>0</v>
      </c>
      <c r="BU91" s="735">
        <f t="shared" si="124"/>
        <v>0</v>
      </c>
      <c r="BV91" s="735">
        <f t="shared" si="124"/>
        <v>0</v>
      </c>
      <c r="BW91" s="719"/>
      <c r="BX91" s="710"/>
      <c r="BY91" s="123"/>
      <c r="BZ91" s="123"/>
      <c r="CA91" s="123"/>
      <c r="CB91" s="181" t="e">
        <f t="shared" si="126"/>
        <v>#DIV/0!</v>
      </c>
      <c r="CC91" s="181"/>
      <c r="CD91" s="172"/>
    </row>
    <row r="92" spans="2:86" s="122" customFormat="1" ht="11.25" customHeight="1" collapsed="1" x14ac:dyDescent="0.25">
      <c r="B92" s="710"/>
      <c r="C92" s="710"/>
      <c r="D92" s="710"/>
      <c r="E92" s="710"/>
      <c r="F92" s="108"/>
      <c r="G92" s="108"/>
      <c r="H92" s="213"/>
      <c r="I92" s="763"/>
      <c r="J92" s="763"/>
      <c r="K92" s="763"/>
      <c r="L92" s="710"/>
      <c r="M92" s="710"/>
      <c r="N92" s="710"/>
      <c r="O92" s="710"/>
      <c r="P92" s="710"/>
      <c r="Q92" s="710"/>
      <c r="R92" s="710"/>
      <c r="S92" s="710"/>
      <c r="T92" s="710"/>
      <c r="U92" s="710"/>
      <c r="V92" s="710"/>
      <c r="W92" s="710"/>
      <c r="X92" s="710"/>
      <c r="Y92" s="710"/>
      <c r="Z92" s="710"/>
      <c r="AA92" s="710"/>
      <c r="AB92" s="710"/>
      <c r="AC92" s="710"/>
      <c r="AD92" s="710"/>
      <c r="AE92" s="710"/>
      <c r="AF92" s="710"/>
      <c r="AG92" s="710"/>
      <c r="AH92" s="710"/>
      <c r="AI92" s="710"/>
      <c r="AJ92" s="710"/>
      <c r="AK92" s="710"/>
      <c r="AL92" s="710"/>
      <c r="AM92" s="710"/>
      <c r="AN92" s="710"/>
      <c r="AO92" s="710"/>
      <c r="AP92" s="710"/>
      <c r="AQ92" s="710"/>
      <c r="AR92" s="710"/>
      <c r="AS92" s="710"/>
      <c r="AT92" s="710"/>
      <c r="AU92" s="710"/>
      <c r="AV92" s="710"/>
      <c r="AW92" s="710"/>
      <c r="AX92" s="710"/>
      <c r="AY92" s="710"/>
      <c r="AZ92" s="710"/>
      <c r="BA92" s="710"/>
      <c r="BB92" s="710"/>
      <c r="BC92" s="710"/>
      <c r="BD92" s="710"/>
      <c r="BE92" s="710"/>
      <c r="BF92" s="710"/>
      <c r="BG92" s="710"/>
      <c r="BH92" s="710"/>
      <c r="BI92" s="710"/>
      <c r="BJ92" s="710"/>
      <c r="BK92" s="710"/>
      <c r="BL92" s="710"/>
      <c r="BM92" s="710"/>
      <c r="BN92" s="710"/>
      <c r="BO92" s="710"/>
      <c r="BP92" s="710"/>
      <c r="BQ92" s="1212"/>
      <c r="BR92" s="711"/>
      <c r="BS92" s="711"/>
      <c r="BT92" s="711"/>
      <c r="BU92" s="710"/>
      <c r="BV92" s="710"/>
      <c r="BW92" s="709"/>
      <c r="BX92" s="710"/>
      <c r="BY92" s="123"/>
      <c r="BZ92" s="123"/>
      <c r="CA92" s="123"/>
      <c r="CB92" s="181"/>
      <c r="CC92" s="181"/>
      <c r="CD92" s="189"/>
      <c r="CE92" s="191"/>
      <c r="CF92" s="191"/>
    </row>
    <row r="93" spans="2:86" ht="20.25" hidden="1" thickTop="1" x14ac:dyDescent="0.25">
      <c r="B93" s="764" t="s">
        <v>337</v>
      </c>
      <c r="C93" s="765"/>
      <c r="D93" s="765"/>
      <c r="E93" s="765"/>
      <c r="F93" s="233"/>
      <c r="G93" s="234"/>
      <c r="H93" s="915"/>
      <c r="I93" s="713">
        <f>IF((I5-(I5*$D$17))-(I8+I20+I76)&lt;0,IF(G95&gt;(I8+I20+I76),0,(I8+I20+I76)-(I5-(I5*$D$17))),0)</f>
        <v>0</v>
      </c>
      <c r="J93" s="713">
        <f>IF((J5-(J5*$D$17))-(J8+J20+J76)&lt;0,IF(I95&gt;(J8+J20+J76),0,(J8+J20+J76)-(J5-(J5*$D$17))),0)</f>
        <v>6589.7005603595499</v>
      </c>
      <c r="K93" s="713">
        <f>IF((K5-(K5*$D$17))-(K8+K20+K76)&lt;0,IF(J95&gt;(K8+K20+K76),0,(K8+K20+K76)-(K5-(K5*$D$17))),0)</f>
        <v>1744.7581217303341</v>
      </c>
      <c r="L93" s="731">
        <f t="shared" ref="L93:AQ93" si="127">IF((L5-(L5*$D$17))-(L8+L20+L76)&lt;0,IF(K95&gt;(L8+L20+L76),0,IF((L8+L20+L76)-K95-(L5-(L5*$D$17))&lt;0,0,(((L8+L20+L76)-K95-(L5-(L5*$D$17)))))),0)</f>
        <v>0</v>
      </c>
      <c r="M93" s="731">
        <f t="shared" si="127"/>
        <v>0</v>
      </c>
      <c r="N93" s="731">
        <f t="shared" si="127"/>
        <v>0</v>
      </c>
      <c r="O93" s="731">
        <f t="shared" si="127"/>
        <v>0</v>
      </c>
      <c r="P93" s="731">
        <f t="shared" si="127"/>
        <v>0</v>
      </c>
      <c r="Q93" s="731">
        <f t="shared" si="127"/>
        <v>0</v>
      </c>
      <c r="R93" s="731">
        <f t="shared" si="127"/>
        <v>0</v>
      </c>
      <c r="S93" s="731">
        <f t="shared" si="127"/>
        <v>0</v>
      </c>
      <c r="T93" s="731">
        <f t="shared" si="127"/>
        <v>0</v>
      </c>
      <c r="U93" s="731">
        <f t="shared" si="127"/>
        <v>0</v>
      </c>
      <c r="V93" s="731">
        <f t="shared" si="127"/>
        <v>0</v>
      </c>
      <c r="W93" s="731">
        <f t="shared" si="127"/>
        <v>0</v>
      </c>
      <c r="X93" s="731">
        <f t="shared" si="127"/>
        <v>0</v>
      </c>
      <c r="Y93" s="731">
        <f t="shared" si="127"/>
        <v>0</v>
      </c>
      <c r="Z93" s="731">
        <f t="shared" si="127"/>
        <v>0</v>
      </c>
      <c r="AA93" s="731">
        <f t="shared" si="127"/>
        <v>0</v>
      </c>
      <c r="AB93" s="731">
        <f t="shared" si="127"/>
        <v>0</v>
      </c>
      <c r="AC93" s="731">
        <f t="shared" si="127"/>
        <v>0</v>
      </c>
      <c r="AD93" s="731">
        <f t="shared" si="127"/>
        <v>0</v>
      </c>
      <c r="AE93" s="731">
        <f t="shared" si="127"/>
        <v>0</v>
      </c>
      <c r="AF93" s="731">
        <f t="shared" si="127"/>
        <v>0</v>
      </c>
      <c r="AG93" s="731">
        <f t="shared" si="127"/>
        <v>0</v>
      </c>
      <c r="AH93" s="731">
        <f t="shared" si="127"/>
        <v>0</v>
      </c>
      <c r="AI93" s="731">
        <f t="shared" si="127"/>
        <v>0</v>
      </c>
      <c r="AJ93" s="731">
        <f t="shared" si="127"/>
        <v>0</v>
      </c>
      <c r="AK93" s="731">
        <f t="shared" si="127"/>
        <v>0</v>
      </c>
      <c r="AL93" s="731">
        <f t="shared" si="127"/>
        <v>0</v>
      </c>
      <c r="AM93" s="731">
        <f t="shared" si="127"/>
        <v>0</v>
      </c>
      <c r="AN93" s="731">
        <f t="shared" si="127"/>
        <v>0</v>
      </c>
      <c r="AO93" s="731">
        <f t="shared" si="127"/>
        <v>0</v>
      </c>
      <c r="AP93" s="731">
        <f t="shared" si="127"/>
        <v>0</v>
      </c>
      <c r="AQ93" s="731">
        <f t="shared" si="127"/>
        <v>0</v>
      </c>
      <c r="AR93" s="731">
        <f t="shared" ref="AR93:BP93" si="128">IF((AR5-(AR5*$D$17))-(AR8+AR20+AR76)&lt;0,IF(AQ95&gt;(AR8+AR20+AR76),0,IF((AR8+AR20+AR76)-AQ95-(AR5-(AR5*$D$17))&lt;0,0,(((AR8+AR20+AR76)-AQ95-(AR5-(AR5*$D$17)))))),0)</f>
        <v>0</v>
      </c>
      <c r="AS93" s="731">
        <f t="shared" si="128"/>
        <v>0</v>
      </c>
      <c r="AT93" s="731">
        <f t="shared" si="128"/>
        <v>0</v>
      </c>
      <c r="AU93" s="731">
        <f t="shared" si="128"/>
        <v>0</v>
      </c>
      <c r="AV93" s="731">
        <f t="shared" si="128"/>
        <v>0</v>
      </c>
      <c r="AW93" s="731">
        <f t="shared" si="128"/>
        <v>0</v>
      </c>
      <c r="AX93" s="731">
        <f t="shared" si="128"/>
        <v>0</v>
      </c>
      <c r="AY93" s="731">
        <f t="shared" si="128"/>
        <v>0</v>
      </c>
      <c r="AZ93" s="731">
        <f t="shared" si="128"/>
        <v>0</v>
      </c>
      <c r="BA93" s="731">
        <f t="shared" si="128"/>
        <v>0</v>
      </c>
      <c r="BB93" s="731">
        <f t="shared" si="128"/>
        <v>0</v>
      </c>
      <c r="BC93" s="731">
        <f t="shared" si="128"/>
        <v>0</v>
      </c>
      <c r="BD93" s="731">
        <f t="shared" si="128"/>
        <v>0</v>
      </c>
      <c r="BE93" s="731">
        <f t="shared" si="128"/>
        <v>0</v>
      </c>
      <c r="BF93" s="731">
        <f t="shared" si="128"/>
        <v>0</v>
      </c>
      <c r="BG93" s="731">
        <f t="shared" si="128"/>
        <v>0</v>
      </c>
      <c r="BH93" s="731">
        <f t="shared" si="128"/>
        <v>0</v>
      </c>
      <c r="BI93" s="731">
        <f t="shared" si="128"/>
        <v>0</v>
      </c>
      <c r="BJ93" s="731">
        <f t="shared" si="128"/>
        <v>0</v>
      </c>
      <c r="BK93" s="731">
        <f t="shared" si="128"/>
        <v>0</v>
      </c>
      <c r="BL93" s="731">
        <f t="shared" si="128"/>
        <v>0</v>
      </c>
      <c r="BM93" s="731">
        <f t="shared" si="128"/>
        <v>0</v>
      </c>
      <c r="BN93" s="731">
        <f t="shared" si="128"/>
        <v>0</v>
      </c>
      <c r="BO93" s="731">
        <f t="shared" si="128"/>
        <v>0</v>
      </c>
      <c r="BP93" s="731">
        <f t="shared" si="128"/>
        <v>0</v>
      </c>
      <c r="BQ93" s="1207"/>
      <c r="BR93" s="708">
        <f>SUMIF($I$2:$BD$2,BR$2,$I93:$BD93)</f>
        <v>8334.458682089884</v>
      </c>
      <c r="BS93" s="708">
        <f>SUMIF($I$2:$BD$2,BS$2,$I93:$BD93)</f>
        <v>0</v>
      </c>
      <c r="BT93" s="708">
        <f>SUMIF($I$2:$BD$2,BT$2,$I93:$BD93)</f>
        <v>0</v>
      </c>
      <c r="BU93" s="708">
        <f>SUMIF($I$2:$BD$2,BU$2,$I93:$BD93)</f>
        <v>0</v>
      </c>
      <c r="BV93" s="708">
        <f t="shared" ref="BV93" si="129">SUMIF($I$2:$BD$2,BV$2,$I93:$BD93)</f>
        <v>0</v>
      </c>
      <c r="BW93" s="719"/>
      <c r="BX93" s="710"/>
      <c r="BY93" s="93"/>
      <c r="BZ93" s="93"/>
      <c r="CA93" s="93"/>
      <c r="CB93" s="178">
        <f>BR93/SUM($BR$93,$BS$93,$BT$93,$BU$93)</f>
        <v>1</v>
      </c>
      <c r="CC93" s="178">
        <f>BS93/SUM($BR$93,$BS$93,$BT$93,$BU$93)</f>
        <v>0</v>
      </c>
      <c r="CD93" s="178">
        <f>BT93/SUM($BR$93,$BS$93,$BT$93,$BU$93)</f>
        <v>0</v>
      </c>
      <c r="CE93" s="178">
        <f>BU93/SUM($BR$93,$BS$93,$BT$93,$BU$93)</f>
        <v>0</v>
      </c>
      <c r="CF93" s="178"/>
    </row>
    <row r="94" spans="2:86" s="133" customFormat="1" x14ac:dyDescent="0.25">
      <c r="B94" s="710"/>
      <c r="C94" s="710"/>
      <c r="D94" s="710"/>
      <c r="E94" s="710"/>
      <c r="H94" s="213"/>
      <c r="I94" s="1685"/>
      <c r="J94" s="1685"/>
      <c r="K94" s="1685"/>
      <c r="L94" s="738"/>
      <c r="M94" s="738"/>
      <c r="N94" s="738"/>
      <c r="O94" s="738"/>
      <c r="P94" s="738"/>
      <c r="Q94" s="738"/>
      <c r="R94" s="738"/>
      <c r="S94" s="738"/>
      <c r="T94" s="738"/>
      <c r="U94" s="739"/>
      <c r="V94" s="738"/>
      <c r="W94" s="738"/>
      <c r="X94" s="738"/>
      <c r="Y94" s="738"/>
      <c r="Z94" s="738"/>
      <c r="AA94" s="738"/>
      <c r="AB94" s="738"/>
      <c r="AC94" s="738"/>
      <c r="AD94" s="738"/>
      <c r="AE94" s="738"/>
      <c r="AF94" s="738"/>
      <c r="AG94" s="739"/>
      <c r="AH94" s="738"/>
      <c r="AI94" s="738"/>
      <c r="AJ94" s="738"/>
      <c r="AK94" s="738"/>
      <c r="AL94" s="738"/>
      <c r="AM94" s="738"/>
      <c r="AN94" s="738"/>
      <c r="AO94" s="738"/>
      <c r="AP94" s="738"/>
      <c r="AQ94" s="738"/>
      <c r="AR94" s="738"/>
      <c r="AS94" s="738"/>
      <c r="AT94" s="738"/>
      <c r="AU94" s="738"/>
      <c r="AV94" s="738"/>
      <c r="AW94" s="738"/>
      <c r="AX94" s="738"/>
      <c r="AY94" s="738"/>
      <c r="AZ94" s="738"/>
      <c r="BA94" s="738"/>
      <c r="BB94" s="738"/>
      <c r="BC94" s="738"/>
      <c r="BD94" s="738"/>
      <c r="BE94" s="738"/>
      <c r="BF94" s="738"/>
      <c r="BG94" s="738"/>
      <c r="BH94" s="738"/>
      <c r="BI94" s="738"/>
      <c r="BJ94" s="738"/>
      <c r="BK94" s="738"/>
      <c r="BL94" s="738"/>
      <c r="BM94" s="738"/>
      <c r="BN94" s="738"/>
      <c r="BO94" s="738"/>
      <c r="BP94" s="738"/>
      <c r="BQ94" s="1207"/>
      <c r="BR94" s="732"/>
      <c r="BS94" s="732"/>
      <c r="BT94" s="732"/>
      <c r="BU94" s="710"/>
      <c r="BV94" s="710"/>
      <c r="BW94" s="700"/>
      <c r="BX94" s="710"/>
      <c r="BY94" s="130"/>
      <c r="BZ94" s="130"/>
      <c r="CA94" s="130"/>
      <c r="CB94" s="182"/>
      <c r="CC94" s="182"/>
      <c r="CD94" s="183"/>
      <c r="CE94" s="184"/>
      <c r="CF94" s="184"/>
    </row>
    <row r="95" spans="2:86" s="122" customFormat="1" x14ac:dyDescent="0.25">
      <c r="B95" s="1572" t="s">
        <v>362</v>
      </c>
      <c r="C95" s="1254"/>
      <c r="D95" s="1254"/>
      <c r="E95" s="1255"/>
      <c r="F95" s="1686"/>
      <c r="G95" s="1687"/>
      <c r="H95" s="1577">
        <f>SUM(H87,H83,H89)</f>
        <v>-48478</v>
      </c>
      <c r="I95" s="1577">
        <f>SUM(I87,I83,I89)</f>
        <v>0</v>
      </c>
      <c r="J95" s="1577">
        <f>SUM(J87,J83,J89)</f>
        <v>-10662.226575220007</v>
      </c>
      <c r="K95" s="1577">
        <f>SUM(K87,K83,K89)</f>
        <v>-9889.8101514512491</v>
      </c>
      <c r="L95" s="1577">
        <f>SUM(L87,L83,L89)</f>
        <v>-6743.2237276824908</v>
      </c>
      <c r="M95" s="1577">
        <f t="shared" ref="M95:BD95" si="130">SUM(M87,M83,M89)</f>
        <v>-3629.9929881615335</v>
      </c>
      <c r="N95" s="1577">
        <f t="shared" si="130"/>
        <v>-799.54730712818855</v>
      </c>
      <c r="O95" s="1577">
        <f t="shared" si="130"/>
        <v>1882.711556125374</v>
      </c>
      <c r="P95" s="1577">
        <f t="shared" si="130"/>
        <v>4285.1117864581392</v>
      </c>
      <c r="Q95" s="1577">
        <f t="shared" si="130"/>
        <v>6420.6713068697354</v>
      </c>
      <c r="R95" s="1577">
        <f t="shared" si="130"/>
        <v>8525.0303096913194</v>
      </c>
      <c r="S95" s="1577">
        <f t="shared" si="130"/>
        <v>10468.441824453708</v>
      </c>
      <c r="T95" s="1577">
        <f t="shared" si="130"/>
        <v>12399.827686157943</v>
      </c>
      <c r="U95" s="1577">
        <f t="shared" si="130"/>
        <v>1890.7654174226554</v>
      </c>
      <c r="V95" s="1577">
        <f t="shared" si="130"/>
        <v>3179.177345938715</v>
      </c>
      <c r="W95" s="1577">
        <f t="shared" si="130"/>
        <v>6096.7863419407659</v>
      </c>
      <c r="X95" s="1577">
        <f t="shared" si="130"/>
        <v>8019.3768110204401</v>
      </c>
      <c r="Y95" s="1577">
        <f t="shared" si="130"/>
        <v>10141.509708091766</v>
      </c>
      <c r="Z95" s="1577">
        <f t="shared" si="130"/>
        <v>12341.167642357566</v>
      </c>
      <c r="AA95" s="1577">
        <f t="shared" si="130"/>
        <v>9014.8131910950979</v>
      </c>
      <c r="AB95" s="1577">
        <f t="shared" si="130"/>
        <v>7681.7982798692501</v>
      </c>
      <c r="AC95" s="1577">
        <f t="shared" si="130"/>
        <v>10599.397964551554</v>
      </c>
      <c r="AD95" s="1577">
        <f t="shared" si="130"/>
        <v>12229.594549213125</v>
      </c>
      <c r="AE95" s="1577">
        <f t="shared" si="130"/>
        <v>13980.714758833183</v>
      </c>
      <c r="AF95" s="1577">
        <f t="shared" si="130"/>
        <v>17118.016474040356</v>
      </c>
      <c r="AG95" s="1577">
        <f t="shared" si="130"/>
        <v>8585.2167988976726</v>
      </c>
      <c r="AH95" s="1577">
        <f t="shared" si="130"/>
        <v>9004.1527319838315</v>
      </c>
      <c r="AI95" s="1577">
        <f t="shared" si="130"/>
        <v>11491.374580995631</v>
      </c>
      <c r="AJ95" s="1577">
        <f t="shared" si="130"/>
        <v>12689.811146041069</v>
      </c>
      <c r="AK95" s="1577">
        <f t="shared" si="130"/>
        <v>13954.802622695908</v>
      </c>
      <c r="AL95" s="1577">
        <f t="shared" si="130"/>
        <v>16154.768654807449</v>
      </c>
      <c r="AM95" s="1577">
        <f t="shared" si="130"/>
        <v>10350.183311553072</v>
      </c>
      <c r="AN95" s="1577">
        <f t="shared" si="130"/>
        <v>7864.0492906491891</v>
      </c>
      <c r="AO95" s="1577">
        <f t="shared" si="130"/>
        <v>12010.293210305506</v>
      </c>
      <c r="AP95" s="1577">
        <f t="shared" si="130"/>
        <v>13817.31807306542</v>
      </c>
      <c r="AQ95" s="1577">
        <f t="shared" si="130"/>
        <v>15747.970384804514</v>
      </c>
      <c r="AR95" s="1577">
        <f t="shared" si="130"/>
        <v>18269.196188146176</v>
      </c>
      <c r="AS95" s="1577">
        <f t="shared" si="130"/>
        <v>9937.3156792566806</v>
      </c>
      <c r="AT95" s="1577">
        <f t="shared" si="130"/>
        <v>10380.821912305928</v>
      </c>
      <c r="AU95" s="1577">
        <f t="shared" si="130"/>
        <v>13182.878306384311</v>
      </c>
      <c r="AV95" s="1577">
        <f t="shared" si="130"/>
        <v>14526.753963588279</v>
      </c>
      <c r="AW95" s="1577">
        <f t="shared" si="130"/>
        <v>15935.942667013409</v>
      </c>
      <c r="AX95" s="1577">
        <f t="shared" si="130"/>
        <v>18350.499467611491</v>
      </c>
      <c r="AY95" s="1577">
        <f t="shared" si="130"/>
        <v>12073.572037553746</v>
      </c>
      <c r="AZ95" s="1577">
        <f t="shared" si="130"/>
        <v>9431.2381997703887</v>
      </c>
      <c r="BA95" s="1577">
        <f t="shared" si="130"/>
        <v>13960.092604737674</v>
      </c>
      <c r="BB95" s="1577">
        <f t="shared" si="130"/>
        <v>15905.231729056257</v>
      </c>
      <c r="BC95" s="1577">
        <f t="shared" si="130"/>
        <v>17983.85214592826</v>
      </c>
      <c r="BD95" s="1577">
        <f t="shared" si="130"/>
        <v>20702.366899385015</v>
      </c>
      <c r="BE95" s="1577">
        <f t="shared" ref="BE95:BP95" si="131">SUM(BE87,BE83,BE89)</f>
        <v>12177.164517037272</v>
      </c>
      <c r="BF95" s="1577">
        <f t="shared" si="131"/>
        <v>12471.520500272967</v>
      </c>
      <c r="BG95" s="1577">
        <f t="shared" si="131"/>
        <v>15558.948921239436</v>
      </c>
      <c r="BH95" s="1577">
        <f t="shared" si="131"/>
        <v>17018.271566607615</v>
      </c>
      <c r="BI95" s="1577">
        <f t="shared" si="131"/>
        <v>18548.435991277434</v>
      </c>
      <c r="BJ95" s="1577">
        <f t="shared" si="131"/>
        <v>21180.757718314861</v>
      </c>
      <c r="BK95" s="1577">
        <f t="shared" si="131"/>
        <v>14270.048440206552</v>
      </c>
      <c r="BL95" s="1577">
        <f t="shared" si="131"/>
        <v>11404.699011043984</v>
      </c>
      <c r="BM95" s="1577">
        <f t="shared" si="131"/>
        <v>16403.920412094332</v>
      </c>
      <c r="BN95" s="1577">
        <f t="shared" si="131"/>
        <v>18517.164319437066</v>
      </c>
      <c r="BO95" s="1577">
        <f t="shared" si="131"/>
        <v>20775.320267296196</v>
      </c>
      <c r="BP95" s="1577">
        <f t="shared" si="131"/>
        <v>23733.877654590739</v>
      </c>
      <c r="BQ95" s="1206"/>
      <c r="BR95" s="1577">
        <f>SUMIF($I$2:$BP$2,BR$2,$I95:$BP95)</f>
        <v>12256.993720112754</v>
      </c>
      <c r="BS95" s="1577">
        <f t="shared" ref="BS95:BV96" si="132">SUMIF($I$2:$BP$2,BS$2,$I95:$BP95)</f>
        <v>112293.11848437447</v>
      </c>
      <c r="BT95" s="1577">
        <f t="shared" si="132"/>
        <v>149939.1369939454</v>
      </c>
      <c r="BU95" s="1577">
        <f t="shared" si="132"/>
        <v>172370.56561259145</v>
      </c>
      <c r="BV95" s="1577">
        <f t="shared" si="132"/>
        <v>202060.12931941843</v>
      </c>
      <c r="BW95" s="798"/>
      <c r="BX95" s="1577">
        <f>AVERAGE(BR95:BV95)</f>
        <v>129783.98882608852</v>
      </c>
      <c r="BY95" s="813"/>
      <c r="BZ95" s="813"/>
      <c r="CA95" s="813"/>
      <c r="CB95" s="189"/>
      <c r="CC95" s="189"/>
      <c r="CD95" s="189"/>
      <c r="CE95" s="191"/>
      <c r="CF95" s="191"/>
    </row>
    <row r="96" spans="2:86" s="122" customFormat="1" x14ac:dyDescent="0.25">
      <c r="B96" s="1573" t="s">
        <v>339</v>
      </c>
      <c r="C96" s="1256"/>
      <c r="D96" s="1256"/>
      <c r="E96" s="1257"/>
      <c r="F96" s="1688">
        <f>SUMIF(I84:BD84,"negativo",I92:BD92)</f>
        <v>0</v>
      </c>
      <c r="G96" s="1689"/>
      <c r="H96" s="1578">
        <f>SUM($H$95:H95)</f>
        <v>-48478</v>
      </c>
      <c r="I96" s="1578">
        <f>SUM($H$95:I95)</f>
        <v>-48478</v>
      </c>
      <c r="J96" s="1578">
        <f>SUM($H$95:J95)</f>
        <v>-59140.226575220004</v>
      </c>
      <c r="K96" s="1578">
        <f>SUM($H$95:K95)</f>
        <v>-69030.036726671256</v>
      </c>
      <c r="L96" s="1578">
        <f>SUM($H$95:L95)</f>
        <v>-75773.260454353745</v>
      </c>
      <c r="M96" s="1578">
        <f>SUM($H$95:M95)</f>
        <v>-79403.253442515284</v>
      </c>
      <c r="N96" s="1578">
        <f>SUM($H$95:N95)</f>
        <v>-80202.800749643473</v>
      </c>
      <c r="O96" s="1578">
        <f>SUM($H$95:O95)</f>
        <v>-78320.089193518099</v>
      </c>
      <c r="P96" s="1578">
        <f>SUM($H$95:P95)</f>
        <v>-74034.977407059952</v>
      </c>
      <c r="Q96" s="1578">
        <f>SUM($H$95:Q95)</f>
        <v>-67614.30610019021</v>
      </c>
      <c r="R96" s="1578">
        <f>SUM($H$95:R95)</f>
        <v>-59089.27579049889</v>
      </c>
      <c r="S96" s="1578">
        <f>SUM($H$95:S95)</f>
        <v>-48620.833966045182</v>
      </c>
      <c r="T96" s="1578">
        <f>SUM($H$95:T95)</f>
        <v>-36221.006279887239</v>
      </c>
      <c r="U96" s="1578">
        <f>SUM($H$95:U95)</f>
        <v>-34330.240862464583</v>
      </c>
      <c r="V96" s="1578">
        <f>SUM($H$95:V95)</f>
        <v>-31151.063516525868</v>
      </c>
      <c r="W96" s="1578">
        <f>SUM($H$95:W95)</f>
        <v>-25054.277174585102</v>
      </c>
      <c r="X96" s="1578">
        <f>SUM($H$95:X95)</f>
        <v>-17034.900363564662</v>
      </c>
      <c r="Y96" s="1578">
        <f>SUM($H$95:Y95)</f>
        <v>-6893.3906554728965</v>
      </c>
      <c r="Z96" s="1578">
        <f>SUM($H$95:Z95)</f>
        <v>5447.7769868846699</v>
      </c>
      <c r="AA96" s="1578">
        <f>SUM($H$95:AA95)</f>
        <v>14462.590177979768</v>
      </c>
      <c r="AB96" s="1578">
        <f>SUM($H$95:AB95)</f>
        <v>22144.388457849018</v>
      </c>
      <c r="AC96" s="1578">
        <f>SUM($H$95:AC95)</f>
        <v>32743.786422400572</v>
      </c>
      <c r="AD96" s="1578">
        <f>SUM($H$95:AD95)</f>
        <v>44973.380971613697</v>
      </c>
      <c r="AE96" s="1578">
        <f>SUM($H$95:AE95)</f>
        <v>58954.095730446876</v>
      </c>
      <c r="AF96" s="1578">
        <f>SUM($H$95:AF95)</f>
        <v>76072.112204487232</v>
      </c>
      <c r="AG96" s="1578">
        <f>SUM($H$95:AG95)</f>
        <v>84657.329003384904</v>
      </c>
      <c r="AH96" s="1578">
        <f>SUM($H$95:AH95)</f>
        <v>93661.481735368739</v>
      </c>
      <c r="AI96" s="1578">
        <f>SUM($H$95:AI95)</f>
        <v>105152.85631636437</v>
      </c>
      <c r="AJ96" s="1578">
        <f>SUM($H$95:AJ95)</f>
        <v>117842.66746240544</v>
      </c>
      <c r="AK96" s="1578">
        <f>SUM($H$95:AK95)</f>
        <v>131797.47008510135</v>
      </c>
      <c r="AL96" s="1578">
        <f>SUM($H$95:AL95)</f>
        <v>147952.23873990879</v>
      </c>
      <c r="AM96" s="1578">
        <f>SUM($H$95:AM95)</f>
        <v>158302.42205146185</v>
      </c>
      <c r="AN96" s="1578">
        <f>SUM($H$95:AN95)</f>
        <v>166166.47134211104</v>
      </c>
      <c r="AO96" s="1578">
        <f>SUM($H$95:AO95)</f>
        <v>178176.76455241654</v>
      </c>
      <c r="AP96" s="1578">
        <f>SUM($H$95:AP95)</f>
        <v>191994.08262548197</v>
      </c>
      <c r="AQ96" s="1578">
        <f>SUM($H$95:AQ95)</f>
        <v>207742.05301028647</v>
      </c>
      <c r="AR96" s="1578">
        <f>SUM($H$95:AR95)</f>
        <v>226011.24919843266</v>
      </c>
      <c r="AS96" s="1578">
        <f>SUM($H$95:AS95)</f>
        <v>235948.56487768935</v>
      </c>
      <c r="AT96" s="1578">
        <f>SUM($H$95:AT95)</f>
        <v>246329.38678999527</v>
      </c>
      <c r="AU96" s="1578">
        <f>SUM($H$95:AU95)</f>
        <v>259512.26509637959</v>
      </c>
      <c r="AV96" s="1578">
        <f>SUM($H$95:AV95)</f>
        <v>274039.01905996789</v>
      </c>
      <c r="AW96" s="1578">
        <f>SUM($H$95:AW95)</f>
        <v>289974.96172698127</v>
      </c>
      <c r="AX96" s="1578">
        <f>SUM($H$95:AX95)</f>
        <v>308325.46119459276</v>
      </c>
      <c r="AY96" s="1578">
        <f>SUM($H$95:AY95)</f>
        <v>320399.03323214652</v>
      </c>
      <c r="AZ96" s="1578">
        <f>SUM($H$95:AZ95)</f>
        <v>329830.27143191692</v>
      </c>
      <c r="BA96" s="1578">
        <f>SUM($H$95:BA95)</f>
        <v>343790.36403665459</v>
      </c>
      <c r="BB96" s="1578">
        <f>SUM($H$95:BB95)</f>
        <v>359695.59576571087</v>
      </c>
      <c r="BC96" s="1578">
        <f>SUM($H$95:BC95)</f>
        <v>377679.44791163912</v>
      </c>
      <c r="BD96" s="1578">
        <f>SUM($H$95:BD95)</f>
        <v>398381.81481102412</v>
      </c>
      <c r="BE96" s="1578">
        <f>SUM($H$95:BE95)</f>
        <v>410558.9793280614</v>
      </c>
      <c r="BF96" s="1578">
        <f>SUM($H$95:BF95)</f>
        <v>423030.49982833437</v>
      </c>
      <c r="BG96" s="1578">
        <f>SUM($H$95:BG95)</f>
        <v>438589.44874957378</v>
      </c>
      <c r="BH96" s="1578">
        <f>SUM($H$95:BH95)</f>
        <v>455607.72031618143</v>
      </c>
      <c r="BI96" s="1578">
        <f>SUM($H$95:BI95)</f>
        <v>474156.15630745888</v>
      </c>
      <c r="BJ96" s="1578">
        <f>SUM($H$95:BJ95)</f>
        <v>495336.91402577376</v>
      </c>
      <c r="BK96" s="1578">
        <f>SUM($H$95:BK95)</f>
        <v>509606.96246598032</v>
      </c>
      <c r="BL96" s="1578">
        <f>SUM($H$95:BL95)</f>
        <v>521011.66147702432</v>
      </c>
      <c r="BM96" s="1578">
        <f>SUM($H$95:BM95)</f>
        <v>537415.58188911865</v>
      </c>
      <c r="BN96" s="1578">
        <f>SUM($H$95:BN95)</f>
        <v>555932.74620855576</v>
      </c>
      <c r="BO96" s="1578">
        <f>SUM($H$95:BO95)</f>
        <v>576708.06647585193</v>
      </c>
      <c r="BP96" s="1578">
        <f>SUM($H$95:BP95)</f>
        <v>600441.94413044269</v>
      </c>
      <c r="BQ96" s="1206"/>
      <c r="BR96" s="1578">
        <f>SUMIF($I$2:$BP$2,BR$2,$I96:$BP96)</f>
        <v>-775928.06668560347</v>
      </c>
      <c r="BS96" s="1578">
        <f t="shared" si="132"/>
        <v>140334.2583790487</v>
      </c>
      <c r="BT96" s="1578">
        <f t="shared" si="132"/>
        <v>1809457.0861227242</v>
      </c>
      <c r="BU96" s="1578">
        <f t="shared" si="132"/>
        <v>3743906.1859346982</v>
      </c>
      <c r="BV96" s="1578">
        <f t="shared" si="132"/>
        <v>5998396.6812023576</v>
      </c>
      <c r="BW96" s="798"/>
      <c r="BY96" s="813"/>
      <c r="BZ96" s="813"/>
      <c r="CA96" s="813"/>
      <c r="CB96" s="189"/>
      <c r="CC96" s="189"/>
      <c r="CD96" s="189"/>
      <c r="CE96" s="191"/>
      <c r="CF96" s="191"/>
    </row>
    <row r="97" spans="2:84" s="122" customFormat="1" x14ac:dyDescent="0.25">
      <c r="B97" s="1487" t="s">
        <v>340</v>
      </c>
      <c r="C97" s="852"/>
      <c r="D97" s="852"/>
      <c r="E97" s="852"/>
      <c r="F97" s="129"/>
      <c r="G97" s="129"/>
      <c r="H97" s="1579"/>
      <c r="I97" s="1580"/>
      <c r="J97" s="1580"/>
      <c r="K97" s="1580"/>
      <c r="L97" s="1580"/>
      <c r="M97" s="1580"/>
      <c r="N97" s="1580"/>
      <c r="O97" s="1580"/>
      <c r="P97" s="1580"/>
      <c r="Q97" s="1580"/>
      <c r="R97" s="1580"/>
      <c r="S97" s="1580"/>
      <c r="T97" s="1580"/>
      <c r="U97" s="1580"/>
      <c r="V97" s="1580"/>
      <c r="W97" s="1580"/>
      <c r="X97" s="1580"/>
      <c r="Y97" s="1580"/>
      <c r="Z97" s="1580"/>
      <c r="AA97" s="1580"/>
      <c r="AB97" s="1580"/>
      <c r="AC97" s="1580"/>
      <c r="AD97" s="1580"/>
      <c r="AE97" s="1580"/>
      <c r="AF97" s="1580"/>
      <c r="AG97" s="1580"/>
      <c r="AH97" s="1580"/>
      <c r="AI97" s="1580"/>
      <c r="AJ97" s="1580"/>
      <c r="AK97" s="1580"/>
      <c r="AL97" s="1580"/>
      <c r="AM97" s="1580"/>
      <c r="AN97" s="1580"/>
      <c r="AO97" s="1580"/>
      <c r="AP97" s="1580"/>
      <c r="AQ97" s="1580"/>
      <c r="AR97" s="1580"/>
      <c r="AS97" s="1580"/>
      <c r="AT97" s="1580"/>
      <c r="AU97" s="1580"/>
      <c r="AV97" s="1580"/>
      <c r="AW97" s="1580"/>
      <c r="AX97" s="1580"/>
      <c r="AY97" s="1580"/>
      <c r="AZ97" s="1580"/>
      <c r="BA97" s="1580"/>
      <c r="BB97" s="1580"/>
      <c r="BC97" s="1580"/>
      <c r="BD97" s="1580"/>
      <c r="BE97" s="1580"/>
      <c r="BF97" s="1580"/>
      <c r="BG97" s="1580"/>
      <c r="BH97" s="1580"/>
      <c r="BI97" s="1580"/>
      <c r="BJ97" s="1580"/>
      <c r="BK97" s="1580"/>
      <c r="BL97" s="1580"/>
      <c r="BM97" s="1580"/>
      <c r="BN97" s="1580"/>
      <c r="BO97" s="1580"/>
      <c r="BP97" s="1580"/>
      <c r="BQ97" s="1206"/>
      <c r="BR97" s="130"/>
      <c r="BS97" s="813"/>
      <c r="BT97" s="813"/>
      <c r="BW97" s="798"/>
      <c r="BY97" s="813"/>
      <c r="BZ97" s="813"/>
      <c r="CA97" s="813"/>
      <c r="CB97" s="189"/>
      <c r="CC97" s="189"/>
      <c r="CD97" s="189"/>
      <c r="CE97" s="191"/>
      <c r="CF97" s="191"/>
    </row>
    <row r="98" spans="2:84" s="122" customFormat="1" x14ac:dyDescent="0.25">
      <c r="B98" s="1487" t="s">
        <v>341</v>
      </c>
      <c r="C98" s="852"/>
      <c r="D98" s="852"/>
      <c r="E98" s="852"/>
      <c r="F98" s="129"/>
      <c r="G98" s="129"/>
      <c r="H98" s="1579"/>
      <c r="I98" s="1580"/>
      <c r="J98" s="1580"/>
      <c r="K98" s="1580"/>
      <c r="L98" s="1580"/>
      <c r="M98" s="1580"/>
      <c r="N98" s="1580"/>
      <c r="O98" s="1580"/>
      <c r="P98" s="1580"/>
      <c r="Q98" s="1580"/>
      <c r="R98" s="1580"/>
      <c r="S98" s="1580"/>
      <c r="T98" s="1580"/>
      <c r="U98" s="1580"/>
      <c r="V98" s="1580"/>
      <c r="W98" s="1580"/>
      <c r="X98" s="1580"/>
      <c r="Y98" s="1580"/>
      <c r="Z98" s="1580"/>
      <c r="AA98" s="1580"/>
      <c r="AB98" s="1580"/>
      <c r="AC98" s="1580"/>
      <c r="AD98" s="1580"/>
      <c r="AE98" s="1580"/>
      <c r="AF98" s="1580"/>
      <c r="AG98" s="1580"/>
      <c r="AH98" s="1580"/>
      <c r="AI98" s="1580"/>
      <c r="AJ98" s="1580"/>
      <c r="AK98" s="1580"/>
      <c r="AL98" s="1580"/>
      <c r="AM98" s="1580"/>
      <c r="AN98" s="1580"/>
      <c r="AO98" s="1580"/>
      <c r="AP98" s="1580"/>
      <c r="AQ98" s="1580"/>
      <c r="AR98" s="1580"/>
      <c r="AS98" s="1580"/>
      <c r="AT98" s="1580"/>
      <c r="AU98" s="1580"/>
      <c r="AV98" s="1580"/>
      <c r="AW98" s="1580"/>
      <c r="AX98" s="1580"/>
      <c r="AY98" s="1580"/>
      <c r="AZ98" s="1580"/>
      <c r="BA98" s="1580"/>
      <c r="BB98" s="1580"/>
      <c r="BC98" s="1580"/>
      <c r="BD98" s="1580"/>
      <c r="BE98" s="1580"/>
      <c r="BF98" s="1580"/>
      <c r="BG98" s="1580"/>
      <c r="BH98" s="1580"/>
      <c r="BI98" s="1580"/>
      <c r="BJ98" s="1580"/>
      <c r="BK98" s="1580"/>
      <c r="BL98" s="1580"/>
      <c r="BM98" s="1580"/>
      <c r="BN98" s="1580"/>
      <c r="BO98" s="1580"/>
      <c r="BP98" s="1580"/>
      <c r="BQ98" s="1206"/>
      <c r="BR98" s="130"/>
      <c r="BS98" s="813"/>
      <c r="BT98" s="813"/>
      <c r="BW98" s="798"/>
      <c r="BY98" s="813"/>
      <c r="BZ98" s="813"/>
      <c r="CA98" s="813"/>
      <c r="CB98" s="189"/>
      <c r="CC98" s="189"/>
      <c r="CD98" s="189"/>
      <c r="CE98" s="191"/>
      <c r="CF98" s="191"/>
    </row>
    <row r="99" spans="2:84" s="133" customFormat="1" x14ac:dyDescent="0.25">
      <c r="B99" s="710"/>
      <c r="C99" s="710"/>
      <c r="D99" s="710"/>
      <c r="E99" s="710"/>
      <c r="I99" s="157"/>
      <c r="J99" s="157"/>
      <c r="K99" s="157"/>
      <c r="L99" s="154"/>
      <c r="M99" s="154"/>
      <c r="N99" s="154"/>
      <c r="O99" s="154"/>
      <c r="P99" s="154"/>
      <c r="Q99" s="154"/>
      <c r="R99" s="154"/>
      <c r="S99" s="154"/>
      <c r="T99" s="154"/>
      <c r="U99" s="155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5"/>
      <c r="AH99" s="154"/>
      <c r="AI99" s="154"/>
      <c r="AJ99" s="237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54"/>
      <c r="BK99" s="154"/>
      <c r="BL99" s="154"/>
      <c r="BM99" s="154"/>
      <c r="BN99" s="154"/>
      <c r="BO99" s="154"/>
      <c r="BP99" s="154"/>
      <c r="BQ99" s="1152"/>
      <c r="BR99" s="130"/>
      <c r="BS99" s="130"/>
      <c r="BT99" s="131"/>
      <c r="BW99" s="88"/>
      <c r="BY99" s="130"/>
      <c r="BZ99" s="130"/>
      <c r="CA99" s="130"/>
      <c r="CB99" s="182"/>
      <c r="CC99" s="182"/>
      <c r="CD99" s="183"/>
      <c r="CE99" s="184"/>
      <c r="CF99" s="184"/>
    </row>
    <row r="100" spans="2:84" s="133" customFormat="1" x14ac:dyDescent="0.25">
      <c r="B100" s="1534" t="s">
        <v>342</v>
      </c>
      <c r="C100" s="161"/>
      <c r="D100" s="161"/>
      <c r="E100" s="161"/>
      <c r="F100" s="161"/>
      <c r="G100" s="884">
        <v>0.12</v>
      </c>
      <c r="H100" s="158" t="s">
        <v>343</v>
      </c>
      <c r="I100" s="158"/>
      <c r="J100" s="157"/>
      <c r="K100" s="157"/>
      <c r="L100" s="154"/>
      <c r="M100" s="154"/>
      <c r="N100" s="154"/>
      <c r="O100" s="154"/>
      <c r="P100" s="154"/>
      <c r="Q100" s="154"/>
      <c r="R100" s="154"/>
      <c r="S100" s="154"/>
      <c r="T100" s="154"/>
      <c r="U100" s="155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5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54"/>
      <c r="BM100" s="154"/>
      <c r="BN100" s="154"/>
      <c r="BO100" s="154"/>
      <c r="BP100" s="154"/>
      <c r="BQ100" s="1193"/>
      <c r="BR100" s="123"/>
      <c r="BS100" s="123"/>
      <c r="BT100" s="123"/>
      <c r="BW100" s="106"/>
      <c r="BY100" s="123"/>
      <c r="BZ100" s="123"/>
      <c r="CA100" s="123"/>
      <c r="CB100" s="181"/>
      <c r="CC100" s="181"/>
      <c r="CD100" s="183"/>
      <c r="CE100" s="184"/>
      <c r="CF100" s="184"/>
    </row>
    <row r="101" spans="2:84" s="133" customFormat="1" x14ac:dyDescent="0.25">
      <c r="B101" s="1534" t="s">
        <v>344</v>
      </c>
      <c r="C101" s="161"/>
      <c r="D101" s="161"/>
      <c r="E101" s="161"/>
      <c r="F101" s="161"/>
      <c r="G101" s="201">
        <f>((1+G100)^(1/12))-1</f>
        <v>9.4887929345830457E-3</v>
      </c>
      <c r="H101" s="157"/>
      <c r="I101" s="157"/>
      <c r="J101" s="157"/>
      <c r="K101" s="157"/>
      <c r="L101" s="154"/>
      <c r="M101" s="154"/>
      <c r="N101" s="154"/>
      <c r="O101" s="154"/>
      <c r="P101" s="154"/>
      <c r="Q101" s="154"/>
      <c r="R101" s="154"/>
      <c r="S101" s="154"/>
      <c r="T101" s="154"/>
      <c r="U101" s="155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5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152"/>
      <c r="BR101" s="125"/>
      <c r="BS101" s="123"/>
      <c r="BT101" s="123"/>
      <c r="BW101" s="135"/>
      <c r="BY101" s="123"/>
      <c r="BZ101" s="123"/>
      <c r="CA101" s="123"/>
      <c r="CB101" s="181"/>
      <c r="CC101" s="181"/>
      <c r="CD101" s="183"/>
      <c r="CE101" s="184"/>
      <c r="CF101" s="184"/>
    </row>
    <row r="102" spans="2:84" s="133" customFormat="1" x14ac:dyDescent="0.25">
      <c r="B102" s="108" t="s">
        <v>345</v>
      </c>
      <c r="C102" s="721"/>
      <c r="D102" s="721"/>
      <c r="E102" s="721"/>
      <c r="F102" s="87"/>
      <c r="G102" s="102" t="s">
        <v>101</v>
      </c>
      <c r="H102" s="242">
        <v>0</v>
      </c>
      <c r="I102" s="89">
        <v>1</v>
      </c>
      <c r="J102" s="89">
        <v>2</v>
      </c>
      <c r="K102" s="89">
        <v>3</v>
      </c>
      <c r="L102" s="89">
        <v>4</v>
      </c>
      <c r="M102" s="89">
        <v>5</v>
      </c>
      <c r="N102" s="89">
        <v>6</v>
      </c>
      <c r="O102" s="89">
        <v>7</v>
      </c>
      <c r="P102" s="89">
        <v>8</v>
      </c>
      <c r="Q102" s="89">
        <v>9</v>
      </c>
      <c r="R102" s="89">
        <v>10</v>
      </c>
      <c r="S102" s="89">
        <v>11</v>
      </c>
      <c r="T102" s="89">
        <v>12</v>
      </c>
      <c r="U102" s="89">
        <v>13</v>
      </c>
      <c r="V102" s="89">
        <v>14</v>
      </c>
      <c r="W102" s="89">
        <v>15</v>
      </c>
      <c r="X102" s="89">
        <v>16</v>
      </c>
      <c r="Y102" s="89">
        <v>17</v>
      </c>
      <c r="Z102" s="89">
        <v>18</v>
      </c>
      <c r="AA102" s="89">
        <v>19</v>
      </c>
      <c r="AB102" s="89">
        <v>20</v>
      </c>
      <c r="AC102" s="89">
        <v>21</v>
      </c>
      <c r="AD102" s="89">
        <v>22</v>
      </c>
      <c r="AE102" s="89">
        <v>23</v>
      </c>
      <c r="AF102" s="89">
        <v>24</v>
      </c>
      <c r="AG102" s="89">
        <v>25</v>
      </c>
      <c r="AH102" s="89">
        <v>26</v>
      </c>
      <c r="AI102" s="89">
        <v>27</v>
      </c>
      <c r="AJ102" s="89">
        <v>28</v>
      </c>
      <c r="AK102" s="89">
        <v>29</v>
      </c>
      <c r="AL102" s="89">
        <v>30</v>
      </c>
      <c r="AM102" s="89">
        <v>31</v>
      </c>
      <c r="AN102" s="89">
        <v>32</v>
      </c>
      <c r="AO102" s="89">
        <v>33</v>
      </c>
      <c r="AP102" s="89">
        <v>34</v>
      </c>
      <c r="AQ102" s="89">
        <v>35</v>
      </c>
      <c r="AR102" s="89">
        <v>36</v>
      </c>
      <c r="AS102" s="89">
        <v>37</v>
      </c>
      <c r="AT102" s="89">
        <v>38</v>
      </c>
      <c r="AU102" s="89">
        <v>39</v>
      </c>
      <c r="AV102" s="89">
        <v>40</v>
      </c>
      <c r="AW102" s="89">
        <v>41</v>
      </c>
      <c r="AX102" s="89">
        <v>42</v>
      </c>
      <c r="AY102" s="89">
        <v>43</v>
      </c>
      <c r="AZ102" s="89">
        <v>44</v>
      </c>
      <c r="BA102" s="89">
        <v>45</v>
      </c>
      <c r="BB102" s="89">
        <v>46</v>
      </c>
      <c r="BC102" s="89">
        <v>47</v>
      </c>
      <c r="BD102" s="89">
        <v>48</v>
      </c>
      <c r="BE102" s="89">
        <v>49</v>
      </c>
      <c r="BF102" s="89">
        <v>50</v>
      </c>
      <c r="BG102" s="89">
        <v>51</v>
      </c>
      <c r="BH102" s="89">
        <v>52</v>
      </c>
      <c r="BI102" s="89">
        <v>53</v>
      </c>
      <c r="BJ102" s="89">
        <v>54</v>
      </c>
      <c r="BK102" s="89">
        <v>55</v>
      </c>
      <c r="BL102" s="89">
        <v>56</v>
      </c>
      <c r="BM102" s="89">
        <v>57</v>
      </c>
      <c r="BN102" s="89">
        <v>58</v>
      </c>
      <c r="BO102" s="89">
        <v>59</v>
      </c>
      <c r="BP102" s="89">
        <v>60</v>
      </c>
      <c r="BQ102" s="1152"/>
      <c r="BR102" s="130"/>
      <c r="BS102" s="130"/>
      <c r="BT102" s="131"/>
      <c r="BW102" s="135"/>
      <c r="BY102" s="130"/>
      <c r="BZ102" s="130"/>
      <c r="CA102" s="130"/>
      <c r="CB102" s="182"/>
      <c r="CC102" s="182"/>
      <c r="CD102" s="183"/>
      <c r="CE102" s="184"/>
      <c r="CF102" s="184"/>
    </row>
    <row r="103" spans="2:84" s="122" customFormat="1" x14ac:dyDescent="0.25">
      <c r="B103" s="1574" t="s">
        <v>346</v>
      </c>
      <c r="C103" s="100"/>
      <c r="D103" s="100"/>
      <c r="E103" s="100"/>
      <c r="F103" s="100"/>
      <c r="G103" s="101"/>
      <c r="H103" s="1581">
        <f>H95/(1+$G$101)^H105</f>
        <v>-48478</v>
      </c>
      <c r="I103" s="1581">
        <f>I95/(1+$G$101)^I105</f>
        <v>0</v>
      </c>
      <c r="J103" s="1581">
        <f t="shared" ref="J103:BD103" si="133">J95/(1+$G$101)^J102</f>
        <v>-10462.727236097056</v>
      </c>
      <c r="K103" s="1581">
        <f t="shared" si="133"/>
        <v>-9613.5424675605973</v>
      </c>
      <c r="L103" s="1581">
        <f t="shared" si="133"/>
        <v>-6493.241586233632</v>
      </c>
      <c r="M103" s="1581">
        <f t="shared" si="133"/>
        <v>-3462.5677257112438</v>
      </c>
      <c r="N103" s="1581">
        <f t="shared" si="133"/>
        <v>-755.50119146163081</v>
      </c>
      <c r="O103" s="1581">
        <f t="shared" si="133"/>
        <v>1762.2733558801915</v>
      </c>
      <c r="P103" s="1581">
        <f t="shared" si="133"/>
        <v>3973.2888708850924</v>
      </c>
      <c r="Q103" s="1581">
        <f t="shared" si="133"/>
        <v>5897.4860281807278</v>
      </c>
      <c r="R103" s="1581">
        <f t="shared" si="133"/>
        <v>7756.7699769785922</v>
      </c>
      <c r="S103" s="1581">
        <f t="shared" si="133"/>
        <v>9435.5131261372007</v>
      </c>
      <c r="T103" s="1581">
        <f t="shared" si="133"/>
        <v>11071.274719783863</v>
      </c>
      <c r="U103" s="1581">
        <f t="shared" si="133"/>
        <v>1672.3151561747757</v>
      </c>
      <c r="V103" s="1581">
        <f t="shared" si="133"/>
        <v>2785.4394914501299</v>
      </c>
      <c r="W103" s="1581">
        <f t="shared" si="133"/>
        <v>5291.4956979094459</v>
      </c>
      <c r="X103" s="1581">
        <f t="shared" si="133"/>
        <v>6894.7193068837141</v>
      </c>
      <c r="Y103" s="1581">
        <f t="shared" si="133"/>
        <v>8637.2815909179117</v>
      </c>
      <c r="Z103" s="1581">
        <f t="shared" si="133"/>
        <v>10411.881527370973</v>
      </c>
      <c r="AA103" s="1581">
        <f t="shared" si="133"/>
        <v>7534.0447527935439</v>
      </c>
      <c r="AB103" s="1581">
        <f t="shared" si="133"/>
        <v>6359.6448118352928</v>
      </c>
      <c r="AC103" s="1581">
        <f t="shared" si="133"/>
        <v>8692.5992647523635</v>
      </c>
      <c r="AD103" s="1581">
        <f t="shared" si="133"/>
        <v>9935.2549810750152</v>
      </c>
      <c r="AE103" s="1581">
        <f t="shared" si="133"/>
        <v>11251.096034962678</v>
      </c>
      <c r="AF103" s="1581">
        <f t="shared" si="133"/>
        <v>13646.377928922444</v>
      </c>
      <c r="AG103" s="1581">
        <f t="shared" si="133"/>
        <v>6779.7506197504554</v>
      </c>
      <c r="AH103" s="1581">
        <f t="shared" si="133"/>
        <v>7043.7479005703708</v>
      </c>
      <c r="AI103" s="1581">
        <f t="shared" si="133"/>
        <v>8904.9488750600121</v>
      </c>
      <c r="AJ103" s="1581">
        <f t="shared" si="133"/>
        <v>9741.2144862102086</v>
      </c>
      <c r="AK103" s="1581">
        <f t="shared" si="133"/>
        <v>10611.582220288681</v>
      </c>
      <c r="AL103" s="1581">
        <f t="shared" si="133"/>
        <v>12169.022283960978</v>
      </c>
      <c r="AM103" s="1581">
        <f t="shared" si="133"/>
        <v>7723.2747185770886</v>
      </c>
      <c r="AN103" s="1581">
        <f t="shared" si="133"/>
        <v>5812.9711356542302</v>
      </c>
      <c r="AO103" s="1581">
        <f t="shared" si="133"/>
        <v>8794.3561139811245</v>
      </c>
      <c r="AP103" s="1581">
        <f t="shared" si="133"/>
        <v>10022.422135362032</v>
      </c>
      <c r="AQ103" s="1581">
        <f t="shared" si="133"/>
        <v>11315.455037500718</v>
      </c>
      <c r="AR103" s="1581">
        <f t="shared" si="133"/>
        <v>13003.652990150458</v>
      </c>
      <c r="AS103" s="1581">
        <f t="shared" si="133"/>
        <v>7006.6998923481315</v>
      </c>
      <c r="AT103" s="1581">
        <f t="shared" si="133"/>
        <v>7250.6120556134611</v>
      </c>
      <c r="AU103" s="1581">
        <f t="shared" si="133"/>
        <v>9121.1935057603896</v>
      </c>
      <c r="AV103" s="1581">
        <f t="shared" si="133"/>
        <v>9956.5414358787166</v>
      </c>
      <c r="AW103" s="1581">
        <f t="shared" si="133"/>
        <v>10819.723966379193</v>
      </c>
      <c r="AX103" s="1581">
        <f t="shared" si="133"/>
        <v>12341.979198812769</v>
      </c>
      <c r="AY103" s="1581">
        <f t="shared" si="133"/>
        <v>8043.9839698706228</v>
      </c>
      <c r="AZ103" s="1581">
        <f t="shared" si="133"/>
        <v>6224.4736188641918</v>
      </c>
      <c r="BA103" s="1581">
        <f t="shared" si="133"/>
        <v>9126.8458230295419</v>
      </c>
      <c r="BB103" s="1581">
        <f t="shared" si="133"/>
        <v>10300.799026937975</v>
      </c>
      <c r="BC103" s="1581">
        <f t="shared" si="133"/>
        <v>11537.511171840322</v>
      </c>
      <c r="BD103" s="1581">
        <f t="shared" si="133"/>
        <v>13156.728430328883</v>
      </c>
      <c r="BE103" s="1581">
        <f t="shared" ref="BE103:BP103" si="134">BE95/(1+$G$101)^BE102</f>
        <v>7666.0664768652605</v>
      </c>
      <c r="BF103" s="1581">
        <f t="shared" si="134"/>
        <v>7777.576839617821</v>
      </c>
      <c r="BG103" s="1581">
        <f t="shared" si="134"/>
        <v>9611.7763889443104</v>
      </c>
      <c r="BH103" s="1581">
        <f t="shared" si="134"/>
        <v>10414.474269625396</v>
      </c>
      <c r="BI103" s="1581">
        <f t="shared" si="134"/>
        <v>11244.177572759254</v>
      </c>
      <c r="BJ103" s="1581">
        <f t="shared" si="134"/>
        <v>12719.217399617746</v>
      </c>
      <c r="BK103" s="1581">
        <f t="shared" si="134"/>
        <v>8488.7324078915099</v>
      </c>
      <c r="BL103" s="1581">
        <f t="shared" si="134"/>
        <v>6720.4711677369078</v>
      </c>
      <c r="BM103" s="1581">
        <f t="shared" si="134"/>
        <v>9575.5129034504334</v>
      </c>
      <c r="BN103" s="1581">
        <f t="shared" si="134"/>
        <v>10707.48244152392</v>
      </c>
      <c r="BO103" s="1581">
        <f t="shared" si="134"/>
        <v>11900.333050842341</v>
      </c>
      <c r="BP103" s="1581">
        <f t="shared" si="134"/>
        <v>13467.239571554263</v>
      </c>
      <c r="BQ103" s="1206"/>
      <c r="BR103" s="813"/>
      <c r="BS103" s="813"/>
      <c r="BT103" s="813"/>
      <c r="BW103" s="803"/>
      <c r="BY103" s="813"/>
      <c r="BZ103" s="813"/>
      <c r="CA103" s="813"/>
      <c r="CB103" s="189"/>
      <c r="CC103" s="189"/>
      <c r="CD103" s="189"/>
      <c r="CE103" s="191"/>
      <c r="CF103" s="191"/>
    </row>
    <row r="104" spans="2:84" s="122" customFormat="1" x14ac:dyDescent="0.25">
      <c r="B104" s="1574" t="s">
        <v>347</v>
      </c>
      <c r="C104" s="100"/>
      <c r="D104" s="100"/>
      <c r="E104" s="100"/>
      <c r="F104" s="100"/>
      <c r="G104" s="101"/>
      <c r="H104" s="1581">
        <f>SUM($G$103:H103)</f>
        <v>-48478</v>
      </c>
      <c r="I104" s="1581">
        <f>SUM($G$103:I103)</f>
        <v>-48478</v>
      </c>
      <c r="J104" s="1581">
        <f>SUM($G$103:J103)</f>
        <v>-58940.727236097053</v>
      </c>
      <c r="K104" s="1581">
        <f>SUM($G$103:K103)</f>
        <v>-68554.269703657657</v>
      </c>
      <c r="L104" s="1581">
        <f>SUM($G$103:L103)</f>
        <v>-75047.511289891292</v>
      </c>
      <c r="M104" s="1581">
        <f>SUM($G$103:M103)</f>
        <v>-78510.079015602532</v>
      </c>
      <c r="N104" s="1581">
        <f>SUM($G$103:N103)</f>
        <v>-79265.580207064166</v>
      </c>
      <c r="O104" s="1581">
        <f>SUM($G$103:O103)</f>
        <v>-77503.306851183981</v>
      </c>
      <c r="P104" s="1581">
        <f>SUM($G$103:P103)</f>
        <v>-73530.017980298886</v>
      </c>
      <c r="Q104" s="1581">
        <f>SUM($G$103:Q103)</f>
        <v>-67632.531952118152</v>
      </c>
      <c r="R104" s="1581">
        <f>SUM($G$103:R103)</f>
        <v>-59875.761975139561</v>
      </c>
      <c r="S104" s="1581">
        <f>SUM($G$103:S103)</f>
        <v>-50440.248849002361</v>
      </c>
      <c r="T104" s="1581">
        <f>SUM($G$103:T103)</f>
        <v>-39368.974129218499</v>
      </c>
      <c r="U104" s="1581">
        <f>SUM($G$103:U103)</f>
        <v>-37696.658973043726</v>
      </c>
      <c r="V104" s="1581">
        <f>SUM($G$103:V103)</f>
        <v>-34911.219481593595</v>
      </c>
      <c r="W104" s="1581">
        <f>SUM($G$103:W103)</f>
        <v>-29619.723783684149</v>
      </c>
      <c r="X104" s="1581">
        <f>SUM($G$103:X103)</f>
        <v>-22725.004476800434</v>
      </c>
      <c r="Y104" s="1581">
        <f>SUM($G$103:Y103)</f>
        <v>-14087.722885882522</v>
      </c>
      <c r="Z104" s="1581">
        <f>SUM($G$103:Z103)</f>
        <v>-3675.8413585115486</v>
      </c>
      <c r="AA104" s="1581">
        <f>SUM($G$103:AA103)</f>
        <v>3858.2033942819953</v>
      </c>
      <c r="AB104" s="1581">
        <f>SUM($G$103:AB103)</f>
        <v>10217.848206117287</v>
      </c>
      <c r="AC104" s="1581">
        <f>SUM($G$103:AC103)</f>
        <v>18910.447470869651</v>
      </c>
      <c r="AD104" s="1581">
        <f>SUM($G$103:AD103)</f>
        <v>28845.702451944664</v>
      </c>
      <c r="AE104" s="1581">
        <f>SUM($G$103:AE103)</f>
        <v>40096.798486907341</v>
      </c>
      <c r="AF104" s="1581">
        <f>SUM($G$103:AF103)</f>
        <v>53743.176415829788</v>
      </c>
      <c r="AG104" s="1581">
        <f>SUM($G$103:AG103)</f>
        <v>60522.927035580244</v>
      </c>
      <c r="AH104" s="1581">
        <f>SUM($G$103:AH103)</f>
        <v>67566.674936150608</v>
      </c>
      <c r="AI104" s="1581">
        <f>SUM($G$103:AI103)</f>
        <v>76471.623811210622</v>
      </c>
      <c r="AJ104" s="1581">
        <f>SUM($G$103:AJ103)</f>
        <v>86212.838297420836</v>
      </c>
      <c r="AK104" s="1581">
        <f>SUM($G$103:AK103)</f>
        <v>96824.420517709514</v>
      </c>
      <c r="AL104" s="1581">
        <f>SUM($G$103:AL103)</f>
        <v>108993.44280167049</v>
      </c>
      <c r="AM104" s="1581">
        <f>SUM($G$103:AM103)</f>
        <v>116716.71752024758</v>
      </c>
      <c r="AN104" s="1581">
        <f>SUM($G$103:AN103)</f>
        <v>122529.6886559018</v>
      </c>
      <c r="AO104" s="1581">
        <f>SUM($G$103:AO103)</f>
        <v>131324.04476988292</v>
      </c>
      <c r="AP104" s="1581">
        <f>SUM($G$103:AP103)</f>
        <v>141346.46690524495</v>
      </c>
      <c r="AQ104" s="1581">
        <f>SUM($G$103:AQ103)</f>
        <v>152661.92194274566</v>
      </c>
      <c r="AR104" s="1581">
        <f>SUM($G$103:AR103)</f>
        <v>165665.57493289612</v>
      </c>
      <c r="AS104" s="1581">
        <f>SUM($G$103:AS103)</f>
        <v>172672.27482524427</v>
      </c>
      <c r="AT104" s="1581">
        <f>SUM($G$103:AT103)</f>
        <v>179922.88688085772</v>
      </c>
      <c r="AU104" s="1581">
        <f>SUM($G$103:AU103)</f>
        <v>189044.08038661812</v>
      </c>
      <c r="AV104" s="1581">
        <f>SUM($G$103:AV103)</f>
        <v>199000.62182249685</v>
      </c>
      <c r="AW104" s="1581">
        <f>SUM($G$103:AW103)</f>
        <v>209820.34578887603</v>
      </c>
      <c r="AX104" s="1581">
        <f>SUM($G$103:AX103)</f>
        <v>222162.3249876888</v>
      </c>
      <c r="AY104" s="1581">
        <f>SUM($G$103:AY103)</f>
        <v>230206.30895755943</v>
      </c>
      <c r="AZ104" s="1581">
        <f>SUM($G$103:AZ103)</f>
        <v>236430.78257642363</v>
      </c>
      <c r="BA104" s="1581">
        <f>SUM($G$103:BA103)</f>
        <v>245557.62839945318</v>
      </c>
      <c r="BB104" s="1581">
        <f>SUM($G$103:BB103)</f>
        <v>255858.42742639116</v>
      </c>
      <c r="BC104" s="1581">
        <f>SUM($G$103:BC103)</f>
        <v>267395.93859823147</v>
      </c>
      <c r="BD104" s="1581">
        <f>SUM($G$103:BD103)</f>
        <v>280552.66702856036</v>
      </c>
      <c r="BE104" s="1581">
        <f>SUM($G$103:BE103)</f>
        <v>288218.73350542563</v>
      </c>
      <c r="BF104" s="1581">
        <f>SUM($G$103:BF103)</f>
        <v>295996.31034504343</v>
      </c>
      <c r="BG104" s="1581">
        <f>SUM($G$103:BG103)</f>
        <v>305608.08673398773</v>
      </c>
      <c r="BH104" s="1581">
        <f>SUM($G$103:BH103)</f>
        <v>316022.56100361311</v>
      </c>
      <c r="BI104" s="1581">
        <f>SUM($G$103:BI103)</f>
        <v>327266.73857637239</v>
      </c>
      <c r="BJ104" s="1581">
        <f>SUM($G$103:BJ103)</f>
        <v>339985.95597599016</v>
      </c>
      <c r="BK104" s="1581">
        <f>SUM($G$103:BK103)</f>
        <v>348474.68838388164</v>
      </c>
      <c r="BL104" s="1581">
        <f>SUM($G$103:BL103)</f>
        <v>355195.15955161856</v>
      </c>
      <c r="BM104" s="1581">
        <f>SUM($G$103:BM103)</f>
        <v>364770.67245506897</v>
      </c>
      <c r="BN104" s="1581">
        <f>SUM($G$103:BN103)</f>
        <v>375478.1548965929</v>
      </c>
      <c r="BO104" s="1581">
        <f>SUM($G$103:BO103)</f>
        <v>387378.48794743523</v>
      </c>
      <c r="BP104" s="1581">
        <f>SUM($G$103:BP103)</f>
        <v>400845.72751898947</v>
      </c>
      <c r="BQ104" s="1206"/>
      <c r="BR104" s="130"/>
      <c r="BS104" s="813"/>
      <c r="BT104" s="813"/>
      <c r="BW104" s="803"/>
      <c r="BY104" s="813"/>
      <c r="BZ104" s="813"/>
      <c r="CA104" s="813"/>
      <c r="CB104" s="813"/>
      <c r="CC104" s="813"/>
      <c r="CD104" s="813"/>
      <c r="CE104" s="191"/>
      <c r="CF104" s="191"/>
    </row>
    <row r="105" spans="2:84" s="133" customFormat="1" x14ac:dyDescent="0.25">
      <c r="B105" s="710"/>
      <c r="C105" s="710"/>
      <c r="D105" s="710"/>
      <c r="E105" s="710"/>
      <c r="H105" s="710"/>
      <c r="I105" s="747"/>
      <c r="J105" s="747"/>
      <c r="K105" s="747"/>
      <c r="L105" s="738"/>
      <c r="M105" s="738"/>
      <c r="N105" s="738"/>
      <c r="O105" s="738"/>
      <c r="P105" s="738"/>
      <c r="Q105" s="738"/>
      <c r="R105" s="738"/>
      <c r="S105" s="738"/>
      <c r="T105" s="738"/>
      <c r="U105" s="739"/>
      <c r="V105" s="738"/>
      <c r="W105" s="738"/>
      <c r="X105" s="738"/>
      <c r="Y105" s="738"/>
      <c r="Z105" s="738"/>
      <c r="AA105" s="738"/>
      <c r="AB105" s="738"/>
      <c r="AC105" s="738"/>
      <c r="AD105" s="738"/>
      <c r="AE105" s="738"/>
      <c r="AF105" s="738"/>
      <c r="AG105" s="739"/>
      <c r="AH105" s="738"/>
      <c r="AI105" s="738"/>
      <c r="AJ105" s="738"/>
      <c r="AK105" s="738"/>
      <c r="AL105" s="738"/>
      <c r="AM105" s="738"/>
      <c r="AN105" s="738"/>
      <c r="AO105" s="738"/>
      <c r="AP105" s="738"/>
      <c r="AQ105" s="738"/>
      <c r="AR105" s="738"/>
      <c r="AS105" s="738"/>
      <c r="AT105" s="738"/>
      <c r="AU105" s="738"/>
      <c r="AV105" s="738"/>
      <c r="AW105" s="738"/>
      <c r="AX105" s="738"/>
      <c r="AY105" s="738"/>
      <c r="AZ105" s="738"/>
      <c r="BA105" s="738"/>
      <c r="BB105" s="738"/>
      <c r="BC105" s="738"/>
      <c r="BD105" s="738"/>
      <c r="BE105" s="738"/>
      <c r="BF105" s="738"/>
      <c r="BG105" s="738"/>
      <c r="BH105" s="738"/>
      <c r="BI105" s="738"/>
      <c r="BJ105" s="738"/>
      <c r="BK105" s="738"/>
      <c r="BL105" s="738"/>
      <c r="BM105" s="738"/>
      <c r="BN105" s="738"/>
      <c r="BO105" s="738"/>
      <c r="BP105" s="738"/>
      <c r="BQ105" s="1152"/>
      <c r="BR105" s="130"/>
      <c r="BS105" s="130"/>
      <c r="BT105" s="130"/>
      <c r="BW105" s="135"/>
      <c r="BY105" s="115"/>
      <c r="BZ105" s="115"/>
      <c r="CA105" s="115"/>
      <c r="CB105" s="115"/>
      <c r="CC105" s="115"/>
      <c r="CD105" s="115"/>
      <c r="CE105" s="184"/>
      <c r="CF105" s="184"/>
    </row>
    <row r="106" spans="2:84" s="122" customFormat="1" ht="20.100000000000001" customHeight="1" x14ac:dyDescent="0.25">
      <c r="B106" s="1575" t="s">
        <v>363</v>
      </c>
      <c r="C106" s="132"/>
      <c r="D106" s="132"/>
      <c r="E106" s="132"/>
      <c r="F106" s="132"/>
      <c r="G106" s="132"/>
      <c r="H106" s="132"/>
      <c r="I106" s="1579">
        <f>IF(I104&gt;=0,0,1)</f>
        <v>1</v>
      </c>
      <c r="J106" s="1579">
        <f>IF(J104&gt;=0,0,1)</f>
        <v>1</v>
      </c>
      <c r="K106" s="1579">
        <f t="shared" ref="K106:BD106" si="135">IF(K104&gt;=0,0,1)</f>
        <v>1</v>
      </c>
      <c r="L106" s="1579">
        <f t="shared" si="135"/>
        <v>1</v>
      </c>
      <c r="M106" s="1579">
        <f t="shared" si="135"/>
        <v>1</v>
      </c>
      <c r="N106" s="1579">
        <f t="shared" si="135"/>
        <v>1</v>
      </c>
      <c r="O106" s="1579">
        <f t="shared" si="135"/>
        <v>1</v>
      </c>
      <c r="P106" s="1579">
        <f t="shared" si="135"/>
        <v>1</v>
      </c>
      <c r="Q106" s="1579">
        <f t="shared" si="135"/>
        <v>1</v>
      </c>
      <c r="R106" s="1579">
        <f t="shared" si="135"/>
        <v>1</v>
      </c>
      <c r="S106" s="1579">
        <f t="shared" si="135"/>
        <v>1</v>
      </c>
      <c r="T106" s="1579">
        <f t="shared" si="135"/>
        <v>1</v>
      </c>
      <c r="U106" s="1579">
        <f t="shared" si="135"/>
        <v>1</v>
      </c>
      <c r="V106" s="1579">
        <f t="shared" si="135"/>
        <v>1</v>
      </c>
      <c r="W106" s="1579">
        <f t="shared" si="135"/>
        <v>1</v>
      </c>
      <c r="X106" s="1579">
        <f t="shared" si="135"/>
        <v>1</v>
      </c>
      <c r="Y106" s="1579">
        <f t="shared" si="135"/>
        <v>1</v>
      </c>
      <c r="Z106" s="1579">
        <f t="shared" si="135"/>
        <v>1</v>
      </c>
      <c r="AA106" s="1579">
        <f t="shared" si="135"/>
        <v>0</v>
      </c>
      <c r="AB106" s="1579">
        <f t="shared" si="135"/>
        <v>0</v>
      </c>
      <c r="AC106" s="1579">
        <f t="shared" si="135"/>
        <v>0</v>
      </c>
      <c r="AD106" s="1579">
        <f t="shared" si="135"/>
        <v>0</v>
      </c>
      <c r="AE106" s="1579">
        <f t="shared" si="135"/>
        <v>0</v>
      </c>
      <c r="AF106" s="1579">
        <f t="shared" si="135"/>
        <v>0</v>
      </c>
      <c r="AG106" s="1579">
        <f t="shared" si="135"/>
        <v>0</v>
      </c>
      <c r="AH106" s="1579">
        <f t="shared" si="135"/>
        <v>0</v>
      </c>
      <c r="AI106" s="1579">
        <f t="shared" si="135"/>
        <v>0</v>
      </c>
      <c r="AJ106" s="1579">
        <f t="shared" si="135"/>
        <v>0</v>
      </c>
      <c r="AK106" s="1579">
        <f t="shared" si="135"/>
        <v>0</v>
      </c>
      <c r="AL106" s="1579">
        <f t="shared" si="135"/>
        <v>0</v>
      </c>
      <c r="AM106" s="1579">
        <f t="shared" si="135"/>
        <v>0</v>
      </c>
      <c r="AN106" s="1579">
        <f t="shared" si="135"/>
        <v>0</v>
      </c>
      <c r="AO106" s="1579">
        <f t="shared" si="135"/>
        <v>0</v>
      </c>
      <c r="AP106" s="1579">
        <f t="shared" si="135"/>
        <v>0</v>
      </c>
      <c r="AQ106" s="1579">
        <f t="shared" si="135"/>
        <v>0</v>
      </c>
      <c r="AR106" s="1579">
        <f t="shared" si="135"/>
        <v>0</v>
      </c>
      <c r="AS106" s="1579">
        <f t="shared" si="135"/>
        <v>0</v>
      </c>
      <c r="AT106" s="1579">
        <f t="shared" si="135"/>
        <v>0</v>
      </c>
      <c r="AU106" s="1579">
        <f t="shared" si="135"/>
        <v>0</v>
      </c>
      <c r="AV106" s="1579">
        <f t="shared" si="135"/>
        <v>0</v>
      </c>
      <c r="AW106" s="1579">
        <f t="shared" si="135"/>
        <v>0</v>
      </c>
      <c r="AX106" s="1579">
        <f t="shared" si="135"/>
        <v>0</v>
      </c>
      <c r="AY106" s="1579">
        <f t="shared" si="135"/>
        <v>0</v>
      </c>
      <c r="AZ106" s="1579">
        <f t="shared" si="135"/>
        <v>0</v>
      </c>
      <c r="BA106" s="1579">
        <f t="shared" si="135"/>
        <v>0</v>
      </c>
      <c r="BB106" s="1579">
        <f t="shared" si="135"/>
        <v>0</v>
      </c>
      <c r="BC106" s="1579">
        <f t="shared" si="135"/>
        <v>0</v>
      </c>
      <c r="BD106" s="1579">
        <f t="shared" si="135"/>
        <v>0</v>
      </c>
      <c r="BE106" s="1579">
        <f t="shared" ref="BE106:BP106" si="136">IF(BE104&gt;=0,0,1)</f>
        <v>0</v>
      </c>
      <c r="BF106" s="1579">
        <f t="shared" si="136"/>
        <v>0</v>
      </c>
      <c r="BG106" s="1579">
        <f t="shared" si="136"/>
        <v>0</v>
      </c>
      <c r="BH106" s="1579">
        <f t="shared" si="136"/>
        <v>0</v>
      </c>
      <c r="BI106" s="1579">
        <f t="shared" si="136"/>
        <v>0</v>
      </c>
      <c r="BJ106" s="1579">
        <f t="shared" si="136"/>
        <v>0</v>
      </c>
      <c r="BK106" s="1579">
        <f t="shared" si="136"/>
        <v>0</v>
      </c>
      <c r="BL106" s="1579">
        <f t="shared" si="136"/>
        <v>0</v>
      </c>
      <c r="BM106" s="1579">
        <f t="shared" si="136"/>
        <v>0</v>
      </c>
      <c r="BN106" s="1579">
        <f t="shared" si="136"/>
        <v>0</v>
      </c>
      <c r="BO106" s="1579">
        <f t="shared" si="136"/>
        <v>0</v>
      </c>
      <c r="BP106" s="1579">
        <f t="shared" si="136"/>
        <v>0</v>
      </c>
      <c r="BQ106" s="1195"/>
      <c r="BR106" s="130"/>
      <c r="BS106" s="130"/>
      <c r="BT106" s="130"/>
      <c r="BU106" s="813"/>
      <c r="BV106" s="813"/>
      <c r="BW106" s="803"/>
    </row>
    <row r="107" spans="2:84" s="122" customFormat="1" ht="20.100000000000001" customHeight="1" x14ac:dyDescent="0.25">
      <c r="B107" s="1575" t="s">
        <v>364</v>
      </c>
      <c r="C107" s="132"/>
      <c r="D107" s="132"/>
      <c r="E107" s="132"/>
      <c r="F107" s="132"/>
      <c r="G107" s="132"/>
      <c r="H107" s="132"/>
      <c r="I107" s="1579">
        <v>1</v>
      </c>
      <c r="J107" s="1579">
        <v>2</v>
      </c>
      <c r="K107" s="1579">
        <v>3</v>
      </c>
      <c r="L107" s="1579">
        <v>4</v>
      </c>
      <c r="M107" s="1579">
        <v>5</v>
      </c>
      <c r="N107" s="1579">
        <v>6</v>
      </c>
      <c r="O107" s="1579">
        <v>7</v>
      </c>
      <c r="P107" s="1579">
        <v>8</v>
      </c>
      <c r="Q107" s="1579">
        <v>9</v>
      </c>
      <c r="R107" s="1579">
        <v>10</v>
      </c>
      <c r="S107" s="1579">
        <v>11</v>
      </c>
      <c r="T107" s="1579">
        <v>12</v>
      </c>
      <c r="U107" s="1579">
        <v>13</v>
      </c>
      <c r="V107" s="1579">
        <v>14</v>
      </c>
      <c r="W107" s="1579">
        <v>15</v>
      </c>
      <c r="X107" s="1579">
        <v>16</v>
      </c>
      <c r="Y107" s="1579">
        <v>17</v>
      </c>
      <c r="Z107" s="1579">
        <v>18</v>
      </c>
      <c r="AA107" s="1579">
        <v>19</v>
      </c>
      <c r="AB107" s="1579">
        <v>20</v>
      </c>
      <c r="AC107" s="1579">
        <v>21</v>
      </c>
      <c r="AD107" s="1579">
        <v>22</v>
      </c>
      <c r="AE107" s="1579">
        <v>23</v>
      </c>
      <c r="AF107" s="1579">
        <v>24</v>
      </c>
      <c r="AG107" s="1579">
        <v>25</v>
      </c>
      <c r="AH107" s="1579">
        <v>26</v>
      </c>
      <c r="AI107" s="1579">
        <v>27</v>
      </c>
      <c r="AJ107" s="1579">
        <v>28</v>
      </c>
      <c r="AK107" s="1579">
        <v>29</v>
      </c>
      <c r="AL107" s="1579">
        <v>30</v>
      </c>
      <c r="AM107" s="1579">
        <v>31</v>
      </c>
      <c r="AN107" s="1579">
        <v>32</v>
      </c>
      <c r="AO107" s="1579">
        <v>33</v>
      </c>
      <c r="AP107" s="1579">
        <v>34</v>
      </c>
      <c r="AQ107" s="1579">
        <v>35</v>
      </c>
      <c r="AR107" s="1579">
        <v>36</v>
      </c>
      <c r="AS107" s="1579">
        <v>37</v>
      </c>
      <c r="AT107" s="1579">
        <v>38</v>
      </c>
      <c r="AU107" s="1579">
        <v>39</v>
      </c>
      <c r="AV107" s="1579">
        <v>40</v>
      </c>
      <c r="AW107" s="1579">
        <v>41</v>
      </c>
      <c r="AX107" s="1579">
        <v>42</v>
      </c>
      <c r="AY107" s="1579">
        <v>43</v>
      </c>
      <c r="AZ107" s="1579">
        <v>44</v>
      </c>
      <c r="BA107" s="1579">
        <v>45</v>
      </c>
      <c r="BB107" s="1579">
        <v>46</v>
      </c>
      <c r="BC107" s="1579">
        <v>47</v>
      </c>
      <c r="BD107" s="1579">
        <v>48</v>
      </c>
      <c r="BE107" s="1579">
        <v>49</v>
      </c>
      <c r="BF107" s="1579">
        <v>50</v>
      </c>
      <c r="BG107" s="1579">
        <v>51</v>
      </c>
      <c r="BH107" s="1579">
        <v>52</v>
      </c>
      <c r="BI107" s="1579">
        <v>53</v>
      </c>
      <c r="BJ107" s="1579">
        <v>54</v>
      </c>
      <c r="BK107" s="1579">
        <v>55</v>
      </c>
      <c r="BL107" s="1579">
        <v>56</v>
      </c>
      <c r="BM107" s="1579">
        <v>57</v>
      </c>
      <c r="BN107" s="1579">
        <v>58</v>
      </c>
      <c r="BO107" s="1579">
        <v>59</v>
      </c>
      <c r="BP107" s="1579">
        <v>60</v>
      </c>
      <c r="BQ107" s="1206"/>
      <c r="BR107" s="130"/>
      <c r="BS107" s="813"/>
      <c r="BT107" s="813"/>
      <c r="BU107" s="813"/>
      <c r="BV107" s="813"/>
      <c r="BW107" s="803"/>
    </row>
    <row r="108" spans="2:84" s="122" customFormat="1" ht="20.100000000000001" customHeight="1" x14ac:dyDescent="0.25">
      <c r="B108" s="1575" t="s">
        <v>365</v>
      </c>
      <c r="C108" s="132"/>
      <c r="D108" s="132"/>
      <c r="E108" s="132"/>
      <c r="F108" s="132"/>
      <c r="G108" s="132"/>
      <c r="H108" s="132"/>
      <c r="I108" s="1579">
        <f>IF(I96&gt;=0,0,1)</f>
        <v>1</v>
      </c>
      <c r="J108" s="1579">
        <f t="shared" ref="J108:BD108" si="137">IF(J96&gt;=0,0,1)</f>
        <v>1</v>
      </c>
      <c r="K108" s="1579">
        <f t="shared" si="137"/>
        <v>1</v>
      </c>
      <c r="L108" s="1579">
        <f t="shared" si="137"/>
        <v>1</v>
      </c>
      <c r="M108" s="1579">
        <f t="shared" si="137"/>
        <v>1</v>
      </c>
      <c r="N108" s="1579">
        <f t="shared" si="137"/>
        <v>1</v>
      </c>
      <c r="O108" s="1579">
        <f t="shared" si="137"/>
        <v>1</v>
      </c>
      <c r="P108" s="1579">
        <f t="shared" si="137"/>
        <v>1</v>
      </c>
      <c r="Q108" s="1579">
        <f t="shared" si="137"/>
        <v>1</v>
      </c>
      <c r="R108" s="1579">
        <f t="shared" si="137"/>
        <v>1</v>
      </c>
      <c r="S108" s="1579">
        <f t="shared" si="137"/>
        <v>1</v>
      </c>
      <c r="T108" s="1579">
        <f t="shared" si="137"/>
        <v>1</v>
      </c>
      <c r="U108" s="1579">
        <f t="shared" si="137"/>
        <v>1</v>
      </c>
      <c r="V108" s="1579">
        <f t="shared" si="137"/>
        <v>1</v>
      </c>
      <c r="W108" s="1579">
        <f t="shared" si="137"/>
        <v>1</v>
      </c>
      <c r="X108" s="1579">
        <f t="shared" si="137"/>
        <v>1</v>
      </c>
      <c r="Y108" s="1579">
        <f t="shared" si="137"/>
        <v>1</v>
      </c>
      <c r="Z108" s="1579">
        <f t="shared" si="137"/>
        <v>0</v>
      </c>
      <c r="AA108" s="1579">
        <f t="shared" si="137"/>
        <v>0</v>
      </c>
      <c r="AB108" s="1579">
        <f t="shared" si="137"/>
        <v>0</v>
      </c>
      <c r="AC108" s="1579">
        <f t="shared" si="137"/>
        <v>0</v>
      </c>
      <c r="AD108" s="1579">
        <f t="shared" si="137"/>
        <v>0</v>
      </c>
      <c r="AE108" s="1579">
        <f t="shared" si="137"/>
        <v>0</v>
      </c>
      <c r="AF108" s="1579">
        <f t="shared" si="137"/>
        <v>0</v>
      </c>
      <c r="AG108" s="1579">
        <f t="shared" si="137"/>
        <v>0</v>
      </c>
      <c r="AH108" s="1579">
        <f t="shared" si="137"/>
        <v>0</v>
      </c>
      <c r="AI108" s="1579">
        <f t="shared" si="137"/>
        <v>0</v>
      </c>
      <c r="AJ108" s="1579">
        <f t="shared" si="137"/>
        <v>0</v>
      </c>
      <c r="AK108" s="1579">
        <f t="shared" si="137"/>
        <v>0</v>
      </c>
      <c r="AL108" s="1579">
        <f t="shared" si="137"/>
        <v>0</v>
      </c>
      <c r="AM108" s="1579">
        <f t="shared" si="137"/>
        <v>0</v>
      </c>
      <c r="AN108" s="1579">
        <f t="shared" si="137"/>
        <v>0</v>
      </c>
      <c r="AO108" s="1579">
        <f t="shared" si="137"/>
        <v>0</v>
      </c>
      <c r="AP108" s="1579">
        <f t="shared" si="137"/>
        <v>0</v>
      </c>
      <c r="AQ108" s="1579">
        <f t="shared" si="137"/>
        <v>0</v>
      </c>
      <c r="AR108" s="1579">
        <f t="shared" si="137"/>
        <v>0</v>
      </c>
      <c r="AS108" s="1579">
        <f t="shared" si="137"/>
        <v>0</v>
      </c>
      <c r="AT108" s="1579">
        <f t="shared" si="137"/>
        <v>0</v>
      </c>
      <c r="AU108" s="1579">
        <f t="shared" si="137"/>
        <v>0</v>
      </c>
      <c r="AV108" s="1579">
        <f t="shared" si="137"/>
        <v>0</v>
      </c>
      <c r="AW108" s="1579">
        <f t="shared" si="137"/>
        <v>0</v>
      </c>
      <c r="AX108" s="1579">
        <f t="shared" si="137"/>
        <v>0</v>
      </c>
      <c r="AY108" s="1579">
        <f t="shared" si="137"/>
        <v>0</v>
      </c>
      <c r="AZ108" s="1579">
        <f t="shared" si="137"/>
        <v>0</v>
      </c>
      <c r="BA108" s="1579">
        <f t="shared" si="137"/>
        <v>0</v>
      </c>
      <c r="BB108" s="1579">
        <f t="shared" si="137"/>
        <v>0</v>
      </c>
      <c r="BC108" s="1579">
        <f t="shared" si="137"/>
        <v>0</v>
      </c>
      <c r="BD108" s="1579">
        <f t="shared" si="137"/>
        <v>0</v>
      </c>
      <c r="BE108" s="1579">
        <f t="shared" ref="BE108:BP108" si="138">IF(BE96&gt;=0,0,1)</f>
        <v>0</v>
      </c>
      <c r="BF108" s="1579">
        <f t="shared" si="138"/>
        <v>0</v>
      </c>
      <c r="BG108" s="1579">
        <f t="shared" si="138"/>
        <v>0</v>
      </c>
      <c r="BH108" s="1579">
        <f t="shared" si="138"/>
        <v>0</v>
      </c>
      <c r="BI108" s="1579">
        <f t="shared" si="138"/>
        <v>0</v>
      </c>
      <c r="BJ108" s="1579">
        <f t="shared" si="138"/>
        <v>0</v>
      </c>
      <c r="BK108" s="1579">
        <f t="shared" si="138"/>
        <v>0</v>
      </c>
      <c r="BL108" s="1579">
        <f t="shared" si="138"/>
        <v>0</v>
      </c>
      <c r="BM108" s="1579">
        <f t="shared" si="138"/>
        <v>0</v>
      </c>
      <c r="BN108" s="1579">
        <f t="shared" si="138"/>
        <v>0</v>
      </c>
      <c r="BO108" s="1579">
        <f t="shared" si="138"/>
        <v>0</v>
      </c>
      <c r="BP108" s="1579">
        <f t="shared" si="138"/>
        <v>0</v>
      </c>
      <c r="BQ108" s="1206"/>
      <c r="BR108" s="130"/>
      <c r="BS108" s="813"/>
      <c r="BT108" s="813"/>
      <c r="BU108" s="813"/>
      <c r="BV108" s="813"/>
      <c r="BW108" s="803"/>
    </row>
    <row r="109" spans="2:84" s="122" customFormat="1" ht="20.100000000000001" customHeight="1" x14ac:dyDescent="0.25">
      <c r="B109" s="1575" t="s">
        <v>366</v>
      </c>
      <c r="C109" s="132"/>
      <c r="D109" s="132"/>
      <c r="E109" s="132"/>
      <c r="F109" s="132"/>
      <c r="G109" s="132"/>
      <c r="H109" s="132"/>
      <c r="I109" s="1579">
        <v>1</v>
      </c>
      <c r="J109" s="1579">
        <v>2</v>
      </c>
      <c r="K109" s="1579">
        <v>3</v>
      </c>
      <c r="L109" s="1579">
        <v>4</v>
      </c>
      <c r="M109" s="1579">
        <v>5</v>
      </c>
      <c r="N109" s="1579">
        <v>6</v>
      </c>
      <c r="O109" s="1579">
        <v>7</v>
      </c>
      <c r="P109" s="1579">
        <v>8</v>
      </c>
      <c r="Q109" s="1579">
        <v>9</v>
      </c>
      <c r="R109" s="1579">
        <v>10</v>
      </c>
      <c r="S109" s="1579">
        <v>11</v>
      </c>
      <c r="T109" s="1579">
        <v>12</v>
      </c>
      <c r="U109" s="1579">
        <v>13</v>
      </c>
      <c r="V109" s="1579">
        <v>14</v>
      </c>
      <c r="W109" s="1579">
        <v>15</v>
      </c>
      <c r="X109" s="1579">
        <v>16</v>
      </c>
      <c r="Y109" s="1579">
        <v>17</v>
      </c>
      <c r="Z109" s="1579">
        <v>18</v>
      </c>
      <c r="AA109" s="1579">
        <v>19</v>
      </c>
      <c r="AB109" s="1579">
        <v>20</v>
      </c>
      <c r="AC109" s="1579">
        <v>21</v>
      </c>
      <c r="AD109" s="1579">
        <v>22</v>
      </c>
      <c r="AE109" s="1579">
        <v>23</v>
      </c>
      <c r="AF109" s="1579">
        <v>24</v>
      </c>
      <c r="AG109" s="1579">
        <v>25</v>
      </c>
      <c r="AH109" s="1579">
        <v>26</v>
      </c>
      <c r="AI109" s="1579">
        <v>27</v>
      </c>
      <c r="AJ109" s="1579">
        <v>28</v>
      </c>
      <c r="AK109" s="1579">
        <v>29</v>
      </c>
      <c r="AL109" s="1579">
        <v>30</v>
      </c>
      <c r="AM109" s="1579">
        <v>31</v>
      </c>
      <c r="AN109" s="1579">
        <v>32</v>
      </c>
      <c r="AO109" s="1579">
        <v>33</v>
      </c>
      <c r="AP109" s="1579">
        <v>34</v>
      </c>
      <c r="AQ109" s="1579">
        <v>35</v>
      </c>
      <c r="AR109" s="1579">
        <v>36</v>
      </c>
      <c r="AS109" s="1579">
        <v>37</v>
      </c>
      <c r="AT109" s="1579">
        <v>38</v>
      </c>
      <c r="AU109" s="1579">
        <v>39</v>
      </c>
      <c r="AV109" s="1579">
        <v>40</v>
      </c>
      <c r="AW109" s="1579">
        <v>41</v>
      </c>
      <c r="AX109" s="1579">
        <v>42</v>
      </c>
      <c r="AY109" s="1579">
        <v>43</v>
      </c>
      <c r="AZ109" s="1579">
        <v>44</v>
      </c>
      <c r="BA109" s="1579">
        <v>45</v>
      </c>
      <c r="BB109" s="1579">
        <v>46</v>
      </c>
      <c r="BC109" s="1579">
        <v>47</v>
      </c>
      <c r="BD109" s="1579">
        <v>48</v>
      </c>
      <c r="BE109" s="1579">
        <v>49</v>
      </c>
      <c r="BF109" s="1579">
        <v>50</v>
      </c>
      <c r="BG109" s="1579">
        <v>51</v>
      </c>
      <c r="BH109" s="1579">
        <v>52</v>
      </c>
      <c r="BI109" s="1579">
        <v>53</v>
      </c>
      <c r="BJ109" s="1579">
        <v>54</v>
      </c>
      <c r="BK109" s="1579">
        <v>55</v>
      </c>
      <c r="BL109" s="1579">
        <v>56</v>
      </c>
      <c r="BM109" s="1579">
        <v>57</v>
      </c>
      <c r="BN109" s="1579">
        <v>58</v>
      </c>
      <c r="BO109" s="1579">
        <v>59</v>
      </c>
      <c r="BP109" s="1579">
        <v>60</v>
      </c>
      <c r="BQ109" s="1206"/>
      <c r="BR109" s="130"/>
      <c r="BS109" s="813"/>
      <c r="BT109" s="813"/>
      <c r="BU109" s="813"/>
      <c r="BV109" s="813"/>
      <c r="BW109" s="803"/>
    </row>
    <row r="110" spans="2:84" s="122" customFormat="1" x14ac:dyDescent="0.25">
      <c r="B110" s="1576" t="s">
        <v>367</v>
      </c>
      <c r="C110" s="132"/>
      <c r="D110" s="132"/>
      <c r="E110" s="132"/>
      <c r="F110" s="132"/>
      <c r="G110" s="132"/>
      <c r="H110" s="132"/>
      <c r="I110" s="1582">
        <f>SUM(I106:BP106)</f>
        <v>18</v>
      </c>
      <c r="BQ110" s="1206"/>
      <c r="BR110" s="130"/>
      <c r="BS110" s="130"/>
      <c r="BT110" s="130"/>
      <c r="BU110" s="813"/>
      <c r="BV110" s="813"/>
      <c r="BW110" s="803"/>
    </row>
    <row r="111" spans="2:84" s="122" customFormat="1" x14ac:dyDescent="0.25">
      <c r="B111" s="1576" t="s">
        <v>368</v>
      </c>
      <c r="C111" s="132"/>
      <c r="D111" s="132"/>
      <c r="E111" s="132"/>
      <c r="F111" s="132"/>
      <c r="G111" s="132"/>
      <c r="H111" s="132"/>
      <c r="I111" s="1582">
        <f>SUM(I108:BP108)</f>
        <v>17</v>
      </c>
      <c r="BQ111" s="1206"/>
      <c r="BR111" s="130"/>
      <c r="BS111" s="130"/>
      <c r="BT111" s="130"/>
      <c r="BU111" s="813"/>
      <c r="BV111" s="813"/>
      <c r="BW111" s="803"/>
    </row>
    <row r="112" spans="2:84" s="122" customFormat="1" x14ac:dyDescent="0.25">
      <c r="B112" s="853" t="s">
        <v>68</v>
      </c>
      <c r="C112" s="132"/>
      <c r="D112" s="132"/>
      <c r="E112" s="132"/>
      <c r="F112" s="132"/>
      <c r="G112" s="132"/>
      <c r="H112" s="132"/>
      <c r="I112" s="1582">
        <f>SUM(H103:BP103)</f>
        <v>400845.72751898947</v>
      </c>
      <c r="J112" s="854"/>
      <c r="K112" s="854"/>
      <c r="L112" s="855"/>
      <c r="M112" s="855"/>
      <c r="N112" s="855"/>
      <c r="O112" s="855"/>
      <c r="P112" s="855"/>
      <c r="Q112" s="855"/>
      <c r="R112" s="855"/>
      <c r="S112" s="855"/>
      <c r="T112" s="855"/>
      <c r="U112" s="856"/>
      <c r="V112" s="855"/>
      <c r="W112" s="855"/>
      <c r="X112" s="855"/>
      <c r="Y112" s="855"/>
      <c r="Z112" s="855"/>
      <c r="AA112" s="855"/>
      <c r="AB112" s="855"/>
      <c r="AC112" s="855"/>
      <c r="AD112" s="855"/>
      <c r="AE112" s="855"/>
      <c r="AF112" s="855"/>
      <c r="AG112" s="856"/>
      <c r="AH112" s="855"/>
      <c r="AI112" s="855"/>
      <c r="AJ112" s="855"/>
      <c r="AK112" s="855"/>
      <c r="AL112" s="855"/>
      <c r="AM112" s="855"/>
      <c r="AN112" s="855"/>
      <c r="AO112" s="855"/>
      <c r="AP112" s="855"/>
      <c r="AQ112" s="855"/>
      <c r="AR112" s="855"/>
      <c r="AS112" s="855"/>
      <c r="AT112" s="855"/>
      <c r="AU112" s="855"/>
      <c r="AV112" s="855"/>
      <c r="AW112" s="855"/>
      <c r="AX112" s="855"/>
      <c r="AY112" s="855"/>
      <c r="AZ112" s="855"/>
      <c r="BA112" s="855"/>
      <c r="BB112" s="855"/>
      <c r="BC112" s="855"/>
      <c r="BD112" s="855"/>
      <c r="BE112" s="855"/>
      <c r="BF112" s="855"/>
      <c r="BG112" s="855"/>
      <c r="BH112" s="855"/>
      <c r="BI112" s="855"/>
      <c r="BJ112" s="855"/>
      <c r="BK112" s="855"/>
      <c r="BL112" s="855"/>
      <c r="BM112" s="855"/>
      <c r="BN112" s="855"/>
      <c r="BO112" s="855"/>
      <c r="BP112" s="855"/>
      <c r="BQ112" s="1206"/>
      <c r="BR112" s="130"/>
      <c r="BS112" s="212"/>
      <c r="BT112" s="212"/>
      <c r="BU112" s="813"/>
      <c r="BV112" s="813"/>
      <c r="BW112" s="803"/>
    </row>
    <row r="113" spans="2:76" s="205" customFormat="1" hidden="1" x14ac:dyDescent="0.25">
      <c r="B113" s="202" t="s">
        <v>369</v>
      </c>
      <c r="C113" s="202"/>
      <c r="D113" s="202"/>
      <c r="E113" s="202"/>
      <c r="F113" s="202"/>
      <c r="G113" s="202"/>
      <c r="H113" s="202"/>
      <c r="I113" s="203">
        <v>0</v>
      </c>
      <c r="J113" s="204">
        <v>0</v>
      </c>
      <c r="K113" s="204">
        <f t="shared" ref="K113:AP113" si="139">K80/K5</f>
        <v>-0.66075784798509662</v>
      </c>
      <c r="L113" s="204">
        <f t="shared" si="139"/>
        <v>-0.29934421560619051</v>
      </c>
      <c r="M113" s="204">
        <f t="shared" si="139"/>
        <v>-0.12095197566053216</v>
      </c>
      <c r="N113" s="204">
        <f t="shared" si="139"/>
        <v>-2.1292246400430745E-2</v>
      </c>
      <c r="O113" s="204">
        <f t="shared" si="139"/>
        <v>4.1753151902401052E-2</v>
      </c>
      <c r="P113" s="204">
        <f t="shared" si="139"/>
        <v>8.1876503259025221E-2</v>
      </c>
      <c r="Q113" s="204">
        <f t="shared" si="139"/>
        <v>0.10758234542778571</v>
      </c>
      <c r="R113" s="204">
        <f t="shared" si="139"/>
        <v>0.12638934742024746</v>
      </c>
      <c r="S113" s="204">
        <f t="shared" si="139"/>
        <v>0.13977670864938027</v>
      </c>
      <c r="T113" s="204">
        <f t="shared" si="139"/>
        <v>0.15048889658701359</v>
      </c>
      <c r="U113" s="204">
        <f t="shared" si="139"/>
        <v>3.0338154696831973E-2</v>
      </c>
      <c r="V113" s="204">
        <f t="shared" si="139"/>
        <v>5.3997224529971598E-2</v>
      </c>
      <c r="W113" s="204">
        <f t="shared" si="139"/>
        <v>9.4408746135569585E-2</v>
      </c>
      <c r="X113" s="204">
        <f t="shared" si="139"/>
        <v>0.11289096598748562</v>
      </c>
      <c r="Y113" s="204">
        <f t="shared" si="139"/>
        <v>0.12978619326409188</v>
      </c>
      <c r="Z113" s="204">
        <f t="shared" si="139"/>
        <v>0.14357851272448144</v>
      </c>
      <c r="AA113" s="204">
        <f t="shared" si="139"/>
        <v>0.11008269875314892</v>
      </c>
      <c r="AB113" s="204">
        <f t="shared" si="139"/>
        <v>9.8741934145343754E-2</v>
      </c>
      <c r="AC113" s="204">
        <f t="shared" si="139"/>
        <v>0.12763261621872041</v>
      </c>
      <c r="AD113" s="204">
        <f t="shared" si="139"/>
        <v>0.13762861972576396</v>
      </c>
      <c r="AE113" s="204">
        <f t="shared" si="139"/>
        <v>0.14704230188857056</v>
      </c>
      <c r="AF113" s="204">
        <f t="shared" si="139"/>
        <v>0.16375531686804534</v>
      </c>
      <c r="AG113" s="204">
        <f t="shared" si="139"/>
        <v>9.6106743152608878E-2</v>
      </c>
      <c r="AH113" s="204">
        <f t="shared" si="139"/>
        <v>0.1063640915347631</v>
      </c>
      <c r="AI113" s="204">
        <f t="shared" si="139"/>
        <v>0.12954050534775965</v>
      </c>
      <c r="AJ113" s="204">
        <f t="shared" si="139"/>
        <v>0.13623837825072679</v>
      </c>
      <c r="AK113" s="204">
        <f t="shared" si="139"/>
        <v>0.14268512680466144</v>
      </c>
      <c r="AL113" s="204">
        <f t="shared" si="139"/>
        <v>0.15442825700207866</v>
      </c>
      <c r="AM113" s="204">
        <f t="shared" si="139"/>
        <v>0.10954660503799518</v>
      </c>
      <c r="AN113" s="204">
        <f t="shared" si="139"/>
        <v>9.2481443265354471E-2</v>
      </c>
      <c r="AO113" s="204">
        <f t="shared" si="139"/>
        <v>0.13246795752395552</v>
      </c>
      <c r="AP113" s="204">
        <f t="shared" si="139"/>
        <v>0.1424286006798812</v>
      </c>
      <c r="AQ113" s="204">
        <f t="shared" ref="AQ113:BP113" si="140">AQ80/AQ5</f>
        <v>0.15171001946971746</v>
      </c>
      <c r="AR113" s="204">
        <f t="shared" si="140"/>
        <v>0.16298987521430294</v>
      </c>
      <c r="AS113" s="204">
        <f t="shared" si="140"/>
        <v>0.10260210271161048</v>
      </c>
      <c r="AT113" s="204">
        <f t="shared" si="140"/>
        <v>0.11307070076999055</v>
      </c>
      <c r="AU113" s="204">
        <f t="shared" si="140"/>
        <v>0.13702821792230649</v>
      </c>
      <c r="AV113" s="204">
        <f t="shared" si="140"/>
        <v>0.14380667621709151</v>
      </c>
      <c r="AW113" s="204">
        <f t="shared" si="140"/>
        <v>0.15024461913341342</v>
      </c>
      <c r="AX113" s="204">
        <f t="shared" si="140"/>
        <v>0.16174843123972557</v>
      </c>
      <c r="AY113" s="204">
        <f t="shared" si="140"/>
        <v>0.11782917043683377</v>
      </c>
      <c r="AZ113" s="204">
        <f t="shared" si="140"/>
        <v>0.10226882040051363</v>
      </c>
      <c r="BA113" s="204">
        <f t="shared" si="140"/>
        <v>0.14197493888768359</v>
      </c>
      <c r="BB113" s="204">
        <f t="shared" si="140"/>
        <v>0.15117487368797503</v>
      </c>
      <c r="BC113" s="204">
        <f t="shared" si="140"/>
        <v>0.15974915116726845</v>
      </c>
      <c r="BD113" s="204">
        <f t="shared" si="140"/>
        <v>0.17030498090598536</v>
      </c>
      <c r="BE113" s="204">
        <f t="shared" si="140"/>
        <v>0.11462898248979295</v>
      </c>
      <c r="BF113" s="204">
        <f t="shared" si="140"/>
        <v>0.12381780704487173</v>
      </c>
      <c r="BG113" s="204">
        <f t="shared" si="140"/>
        <v>0.14740946889469725</v>
      </c>
      <c r="BH113" s="204">
        <f t="shared" si="140"/>
        <v>0.15355758625980348</v>
      </c>
      <c r="BI113" s="204">
        <f t="shared" si="140"/>
        <v>0.15939468065346471</v>
      </c>
      <c r="BJ113" s="204">
        <f t="shared" si="140"/>
        <v>0.1701684488079839</v>
      </c>
      <c r="BK113" s="204">
        <f t="shared" si="140"/>
        <v>0.12693688876732978</v>
      </c>
      <c r="BL113" s="204">
        <f t="shared" si="140"/>
        <v>0.11272071132887022</v>
      </c>
      <c r="BM113" s="204">
        <f t="shared" si="140"/>
        <v>0.15206049661460308</v>
      </c>
      <c r="BN113" s="204">
        <f t="shared" si="140"/>
        <v>0.16042034787239542</v>
      </c>
      <c r="BO113" s="204">
        <f t="shared" si="140"/>
        <v>0.16820888154063771</v>
      </c>
      <c r="BP113" s="204">
        <f t="shared" si="140"/>
        <v>0.17795959466175362</v>
      </c>
      <c r="BQ113" s="1258"/>
      <c r="BR113" s="204">
        <f>BR80/BR5</f>
        <v>2.4795874679050631E-2</v>
      </c>
      <c r="BS113" s="204">
        <f>BS80/BS5</f>
        <v>0.11794055367769374</v>
      </c>
      <c r="BT113" s="204">
        <f>BT80/BT5</f>
        <v>0.13137191268222223</v>
      </c>
      <c r="BU113" s="204">
        <f>BU80/BU5</f>
        <v>0.13925989114489845</v>
      </c>
      <c r="BV113" s="204">
        <f>BV80/BV5</f>
        <v>0.14879830550401965</v>
      </c>
      <c r="BW113" s="206"/>
      <c r="BX113" s="204">
        <f>AVERAGE(BR113:BV113)</f>
        <v>0.11243330753757694</v>
      </c>
    </row>
    <row r="114" spans="2:76" collapsed="1" x14ac:dyDescent="0.25">
      <c r="G114" s="111"/>
      <c r="H114" s="111"/>
      <c r="BQ114" s="1152"/>
      <c r="BR114" s="115"/>
      <c r="BS114" s="115"/>
      <c r="BT114" s="115"/>
      <c r="BU114" s="115"/>
      <c r="BV114" s="115"/>
    </row>
    <row r="115" spans="2:76" s="133" customFormat="1" hidden="1" x14ac:dyDescent="0.25">
      <c r="I115" s="134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34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34"/>
      <c r="AH115" s="110"/>
      <c r="AI115" s="110"/>
      <c r="AJ115" s="159"/>
      <c r="AK115" s="159"/>
      <c r="AL115" s="159"/>
      <c r="AM115" s="159"/>
      <c r="AN115" s="159"/>
      <c r="AO115" s="159"/>
      <c r="AP115" s="159"/>
      <c r="AQ115" s="159"/>
      <c r="AR115" s="160"/>
      <c r="AS115" s="159"/>
      <c r="AT115" s="159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60"/>
      <c r="BE115" s="159"/>
      <c r="BF115" s="160"/>
      <c r="BG115" s="159"/>
      <c r="BH115" s="160"/>
      <c r="BI115" s="159"/>
      <c r="BJ115" s="160"/>
      <c r="BK115" s="159"/>
      <c r="BL115" s="160"/>
      <c r="BM115" s="159"/>
      <c r="BN115" s="160"/>
      <c r="BO115" s="159"/>
      <c r="BP115" s="160"/>
      <c r="BQ115" s="1152"/>
      <c r="BW115" s="135"/>
    </row>
    <row r="116" spans="2:76" ht="20.25" hidden="1" thickBot="1" x14ac:dyDescent="0.3">
      <c r="B116" s="517" t="s">
        <v>370</v>
      </c>
      <c r="C116" s="1680"/>
      <c r="D116" s="1680"/>
      <c r="E116" s="1681"/>
      <c r="F116" s="108"/>
      <c r="G116" s="108"/>
      <c r="H116" s="108"/>
      <c r="I116" s="134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34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34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59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59"/>
      <c r="BE116" s="110"/>
      <c r="BF116" s="159"/>
      <c r="BG116" s="110"/>
      <c r="BH116" s="159"/>
      <c r="BI116" s="110"/>
      <c r="BJ116" s="159"/>
      <c r="BK116" s="110"/>
      <c r="BL116" s="159"/>
      <c r="BM116" s="110"/>
      <c r="BN116" s="159"/>
      <c r="BO116" s="110"/>
      <c r="BP116" s="159"/>
      <c r="BQ116" s="1152"/>
      <c r="BR116" s="215" t="s">
        <v>371</v>
      </c>
      <c r="BS116" s="214"/>
      <c r="BT116" s="118"/>
      <c r="BU116" s="216"/>
      <c r="BV116" s="216"/>
    </row>
    <row r="117" spans="2:76" hidden="1" x14ac:dyDescent="0.25">
      <c r="B117" s="518" t="s">
        <v>92</v>
      </c>
      <c r="C117" s="519"/>
      <c r="D117" s="520"/>
      <c r="E117" s="521">
        <f>NPV($G$101,$I$5:$BD$5)</f>
        <v>2933735.9509971337</v>
      </c>
      <c r="F117" s="167">
        <v>1</v>
      </c>
      <c r="G117" s="136"/>
      <c r="H117" s="136"/>
      <c r="I117" s="136"/>
      <c r="J117" s="108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34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34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 s="110"/>
      <c r="BH117" s="110"/>
      <c r="BI117" s="110"/>
      <c r="BJ117" s="110"/>
      <c r="BK117" s="110"/>
      <c r="BL117" s="110"/>
      <c r="BM117" s="110"/>
      <c r="BN117" s="110"/>
      <c r="BO117" s="110"/>
      <c r="BP117" s="110"/>
      <c r="BQ117" s="1152"/>
      <c r="BR117" s="121"/>
      <c r="BS117" s="121"/>
      <c r="BU117" s="1259"/>
      <c r="BV117" s="1259"/>
    </row>
    <row r="118" spans="2:76" hidden="1" x14ac:dyDescent="0.25">
      <c r="B118" s="522" t="s">
        <v>372</v>
      </c>
      <c r="C118" s="523"/>
      <c r="D118" s="524"/>
      <c r="E118" s="525">
        <f>-NPV($G$101,$I$8:$BD$8)</f>
        <v>-265024.21628354758</v>
      </c>
      <c r="F118" s="168">
        <f>E118/$E$117</f>
        <v>-9.0336765377085057E-2</v>
      </c>
      <c r="G118" s="108"/>
      <c r="H118" s="108"/>
      <c r="I118" s="136"/>
      <c r="J118" s="108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34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34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1152"/>
      <c r="BR118" s="137" t="s">
        <v>373</v>
      </c>
      <c r="BS118" s="121"/>
      <c r="BU118" s="1259"/>
      <c r="BV118" s="1259"/>
    </row>
    <row r="119" spans="2:76" hidden="1" x14ac:dyDescent="0.25">
      <c r="B119" s="522" t="s">
        <v>374</v>
      </c>
      <c r="C119" s="523"/>
      <c r="D119" s="524"/>
      <c r="E119" s="525">
        <f>-NPV($G$101,$I$13:$BD$13)</f>
        <v>-1581659.3727952272</v>
      </c>
      <c r="F119" s="168">
        <f>E119/$E$117</f>
        <v>-0.53912806033468841</v>
      </c>
      <c r="G119" s="108"/>
      <c r="H119" s="108"/>
      <c r="I119" s="136"/>
      <c r="J119" s="108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34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34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0"/>
      <c r="BK119" s="110"/>
      <c r="BL119" s="110"/>
      <c r="BM119" s="110"/>
      <c r="BN119" s="110"/>
      <c r="BO119" s="110"/>
      <c r="BP119" s="110"/>
      <c r="BQ119" s="1152"/>
      <c r="BR119" s="161" t="e">
        <f>(BR81-#REF!)/#REF!</f>
        <v>#REF!</v>
      </c>
      <c r="BS119" s="161" t="e">
        <f>((BT81-#REF!)/#REF!)</f>
        <v>#REF!</v>
      </c>
      <c r="BT119" s="186" t="e">
        <f>((BU81-#REF!)/#REF!)</f>
        <v>#REF!</v>
      </c>
      <c r="BU119" s="1260"/>
      <c r="BV119" s="1260"/>
    </row>
    <row r="120" spans="2:76" hidden="1" x14ac:dyDescent="0.25">
      <c r="B120" s="522" t="s">
        <v>375</v>
      </c>
      <c r="C120" s="523"/>
      <c r="D120" s="524"/>
      <c r="E120" s="525">
        <f>-NPV($G$101,$I$20:$BD$20)</f>
        <v>0</v>
      </c>
      <c r="F120" s="168">
        <f>E120/$E$117</f>
        <v>0</v>
      </c>
      <c r="G120" s="108"/>
      <c r="H120" s="108"/>
      <c r="I120" s="136"/>
      <c r="J120" s="108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34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34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0"/>
      <c r="BK120" s="110"/>
      <c r="BL120" s="110"/>
      <c r="BM120" s="110"/>
      <c r="BN120" s="110"/>
      <c r="BO120" s="110"/>
      <c r="BP120" s="110"/>
      <c r="BQ120" s="1152"/>
      <c r="BR120" s="121"/>
      <c r="BS120" s="121"/>
      <c r="BT120" s="185"/>
      <c r="BU120" s="1259"/>
      <c r="BV120" s="1259"/>
    </row>
    <row r="121" spans="2:76" hidden="1" x14ac:dyDescent="0.25">
      <c r="B121" s="522" t="s">
        <v>376</v>
      </c>
      <c r="C121" s="523"/>
      <c r="D121" s="524"/>
      <c r="E121" s="525">
        <f>-NPV($G$101,$I$30:$BD$30)</f>
        <v>-207605.32245810324</v>
      </c>
      <c r="F121" s="168">
        <f>E121/$E$117</f>
        <v>-7.0764828848193115E-2</v>
      </c>
      <c r="G121" s="108"/>
      <c r="H121" s="108"/>
      <c r="I121" s="136"/>
      <c r="J121" s="138"/>
      <c r="O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0"/>
      <c r="BK121" s="110"/>
      <c r="BL121" s="110"/>
      <c r="BM121" s="110"/>
      <c r="BN121" s="110"/>
      <c r="BO121" s="110"/>
      <c r="BP121" s="110"/>
      <c r="BQ121" s="1152"/>
      <c r="BR121" s="137" t="s">
        <v>377</v>
      </c>
      <c r="BS121" s="121"/>
      <c r="BT121" s="185"/>
      <c r="BU121" s="1259"/>
      <c r="BV121" s="1259"/>
    </row>
    <row r="122" spans="2:76" s="173" customFormat="1" hidden="1" x14ac:dyDescent="0.25">
      <c r="B122" s="522" t="s">
        <v>378</v>
      </c>
      <c r="C122" s="523"/>
      <c r="D122" s="524"/>
      <c r="E122" s="525">
        <f>-NPV($G$101,$I$66:$BD$66)</f>
        <v>-86514.531099957516</v>
      </c>
      <c r="F122" s="168">
        <f>E122/$E$117</f>
        <v>-2.9489542530421832E-2</v>
      </c>
      <c r="G122" s="108"/>
      <c r="H122" s="108"/>
      <c r="I122" s="136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11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11"/>
      <c r="AH122" s="109"/>
      <c r="AI122" s="109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52"/>
      <c r="BR122" s="161" t="e">
        <f>#REF!/#REF!</f>
        <v>#REF!</v>
      </c>
      <c r="BS122" s="161" t="e">
        <f>#REF!/#REF!</f>
        <v>#REF!</v>
      </c>
      <c r="BT122" s="186" t="e">
        <f>#REF!/#REF!</f>
        <v>#REF!</v>
      </c>
      <c r="BU122" s="1260"/>
    </row>
    <row r="123" spans="2:76" s="173" customFormat="1" hidden="1" x14ac:dyDescent="0.25">
      <c r="B123" s="522" t="s">
        <v>379</v>
      </c>
      <c r="C123" s="524"/>
      <c r="D123" s="523"/>
      <c r="E123" s="525">
        <f>-NPV($G$101,$I$71:$BD$71)</f>
        <v>-231890.20441288172</v>
      </c>
      <c r="F123" s="168">
        <f>E123/E117</f>
        <v>-7.9042629700217443E-2</v>
      </c>
      <c r="G123" s="108"/>
      <c r="H123" s="108"/>
      <c r="I123" s="136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11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11"/>
      <c r="AH123" s="109"/>
      <c r="AI123" s="109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0"/>
      <c r="BK123" s="110"/>
      <c r="BL123" s="110"/>
      <c r="BM123" s="110"/>
      <c r="BN123" s="110"/>
      <c r="BO123" s="110"/>
      <c r="BP123" s="110"/>
      <c r="BQ123" s="1152"/>
      <c r="BR123" s="121"/>
      <c r="BS123" s="121"/>
      <c r="BT123" s="185"/>
      <c r="BU123" s="1259"/>
    </row>
    <row r="124" spans="2:76" s="173" customFormat="1" hidden="1" x14ac:dyDescent="0.25">
      <c r="B124" s="522" t="s">
        <v>380</v>
      </c>
      <c r="C124" s="524"/>
      <c r="D124" s="523"/>
      <c r="E124" s="525">
        <f>-NPV($G$101,$I$74:$BD$74)</f>
        <v>-232011.63691885513</v>
      </c>
      <c r="F124" s="168">
        <f>E124/E117</f>
        <v>-7.9084021464166807E-2</v>
      </c>
      <c r="G124" s="108"/>
      <c r="H124" s="108"/>
      <c r="I124" s="136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11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11"/>
      <c r="AH124" s="109"/>
      <c r="AI124" s="109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  <c r="BG124" s="110"/>
      <c r="BH124" s="110"/>
      <c r="BI124" s="110"/>
      <c r="BJ124" s="110"/>
      <c r="BK124" s="110"/>
      <c r="BL124" s="110"/>
      <c r="BM124" s="110"/>
      <c r="BN124" s="110"/>
      <c r="BO124" s="110"/>
      <c r="BP124" s="110"/>
      <c r="BQ124" s="1152"/>
      <c r="BR124" s="137" t="s">
        <v>381</v>
      </c>
      <c r="BS124" s="121"/>
      <c r="BT124" s="185"/>
      <c r="BU124" s="1259"/>
    </row>
    <row r="125" spans="2:76" s="173" customFormat="1" hidden="1" x14ac:dyDescent="0.25">
      <c r="B125" s="522" t="s">
        <v>305</v>
      </c>
      <c r="C125" s="524"/>
      <c r="D125" s="523"/>
      <c r="E125" s="525">
        <f>-NPV($G$101,$I$89:$BD$89)</f>
        <v>0</v>
      </c>
      <c r="F125" s="168">
        <f>C125/$E$117</f>
        <v>0</v>
      </c>
      <c r="G125" s="108"/>
      <c r="H125" s="108"/>
      <c r="I125" s="111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11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11"/>
      <c r="AH125" s="109"/>
      <c r="AI125" s="109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  <c r="BD125" s="110"/>
      <c r="BE125" s="110"/>
      <c r="BF125" s="110"/>
      <c r="BG125" s="110"/>
      <c r="BH125" s="110"/>
      <c r="BI125" s="110"/>
      <c r="BJ125" s="110"/>
      <c r="BK125" s="110"/>
      <c r="BL125" s="110"/>
      <c r="BM125" s="110"/>
      <c r="BN125" s="110"/>
      <c r="BO125" s="110"/>
      <c r="BP125" s="110"/>
      <c r="BQ125" s="1152"/>
      <c r="BR125" s="161" t="e">
        <f>#REF!/BR119</f>
        <v>#REF!</v>
      </c>
      <c r="BS125" s="162" t="e">
        <f>#REF!/BS119</f>
        <v>#REF!</v>
      </c>
      <c r="BT125" s="187" t="e">
        <f>#REF!/BT119</f>
        <v>#REF!</v>
      </c>
      <c r="BU125" s="163"/>
    </row>
    <row r="126" spans="2:76" s="173" customFormat="1" ht="20.25" hidden="1" thickBot="1" x14ac:dyDescent="0.3">
      <c r="B126" s="526" t="s">
        <v>382</v>
      </c>
      <c r="C126" s="523"/>
      <c r="D126" s="524"/>
      <c r="E126" s="527">
        <f>-NPV(G101,'Investimento Inicial'!F38)</f>
        <v>-64707.929852405003</v>
      </c>
      <c r="F126" s="168">
        <f>E126/$E$117</f>
        <v>-2.2056494153951289E-2</v>
      </c>
      <c r="G126" s="108"/>
      <c r="H126" s="108"/>
      <c r="I126" s="111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11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11"/>
      <c r="AH126" s="109"/>
      <c r="AI126" s="109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0"/>
      <c r="BG126" s="110"/>
      <c r="BH126" s="110"/>
      <c r="BI126" s="110"/>
      <c r="BJ126" s="110"/>
      <c r="BK126" s="110"/>
      <c r="BL126" s="110"/>
      <c r="BM126" s="110"/>
      <c r="BN126" s="110"/>
      <c r="BO126" s="110"/>
      <c r="BP126" s="110"/>
      <c r="BQ126" s="1152"/>
      <c r="BR126" s="108"/>
      <c r="BS126" s="108"/>
      <c r="BU126" s="1221"/>
    </row>
    <row r="127" spans="2:76" s="173" customFormat="1" ht="20.25" hidden="1" thickBot="1" x14ac:dyDescent="0.3">
      <c r="B127" s="528" t="s">
        <v>383</v>
      </c>
      <c r="C127" s="1680">
        <f>SUM(C117:E126)</f>
        <v>264322.73717615614</v>
      </c>
      <c r="D127" s="1680"/>
      <c r="E127" s="1681"/>
      <c r="F127" s="169">
        <f>C127/$E$117</f>
        <v>9.009765759127597E-2</v>
      </c>
      <c r="G127" s="108"/>
      <c r="H127" s="108"/>
      <c r="I127" s="111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11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11"/>
      <c r="AH127" s="109"/>
      <c r="AI127" s="109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52"/>
      <c r="BR127" s="114" t="s">
        <v>384</v>
      </c>
      <c r="BS127" s="108"/>
      <c r="BU127" s="1221"/>
    </row>
    <row r="128" spans="2:76" s="173" customFormat="1" x14ac:dyDescent="0.25">
      <c r="B128" s="108"/>
      <c r="C128" s="108"/>
      <c r="D128" s="108"/>
      <c r="E128" s="108"/>
      <c r="F128" s="108"/>
      <c r="G128" s="108"/>
      <c r="H128" s="108"/>
      <c r="I128" s="111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11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11"/>
      <c r="AH128" s="109"/>
      <c r="AI128" s="109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  <c r="BG128" s="110"/>
      <c r="BH128" s="110"/>
      <c r="BI128" s="110"/>
      <c r="BJ128" s="110"/>
      <c r="BK128" s="110"/>
      <c r="BL128" s="110"/>
      <c r="BM128" s="110"/>
      <c r="BN128" s="110"/>
      <c r="BO128" s="110"/>
      <c r="BP128" s="110"/>
      <c r="BQ128" s="112"/>
      <c r="BR128" s="561"/>
      <c r="BS128" s="561"/>
      <c r="BT128" s="561"/>
      <c r="BU128" s="561"/>
    </row>
    <row r="129" spans="2:74" s="173" customFormat="1" ht="63.95" customHeight="1" collapsed="1" x14ac:dyDescent="0.25">
      <c r="B129" s="1657" t="s">
        <v>352</v>
      </c>
      <c r="C129" s="1657"/>
      <c r="D129" s="1657"/>
      <c r="E129" s="1657"/>
      <c r="F129" s="1657"/>
      <c r="G129" s="1657"/>
      <c r="H129" s="996"/>
      <c r="I129" s="111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11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11"/>
      <c r="AH129" s="109"/>
      <c r="AI129" s="109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52"/>
      <c r="BR129" s="114" t="s">
        <v>353</v>
      </c>
      <c r="BS129" s="108"/>
      <c r="BU129" s="1221"/>
    </row>
    <row r="130" spans="2:74" s="173" customFormat="1" x14ac:dyDescent="0.25">
      <c r="B130" s="139"/>
      <c r="C130" s="108"/>
      <c r="D130" s="108"/>
      <c r="E130" s="108"/>
      <c r="F130" s="108"/>
      <c r="G130" s="108"/>
      <c r="H130" s="108"/>
      <c r="I130" s="111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11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11"/>
      <c r="AH130" s="109"/>
      <c r="AI130" s="109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52"/>
      <c r="BR130" s="1534">
        <f>BR5/12</f>
        <v>41192.987001410227</v>
      </c>
      <c r="BS130" s="1534">
        <f t="shared" ref="BS130:BT130" si="141">BS5/12</f>
        <v>79343.021394240917</v>
      </c>
      <c r="BT130" s="1534">
        <f t="shared" si="141"/>
        <v>95111.107296222282</v>
      </c>
      <c r="BU130" s="1534">
        <f>BU5/12</f>
        <v>103146.81192809116</v>
      </c>
      <c r="BV130" s="1534">
        <f>BV5/12</f>
        <v>113162.20337937021</v>
      </c>
    </row>
    <row r="131" spans="2:74" s="173" customFormat="1" x14ac:dyDescent="0.25">
      <c r="B131" s="108"/>
      <c r="C131" s="108"/>
      <c r="D131" s="108"/>
      <c r="E131" s="108"/>
      <c r="F131" s="108"/>
      <c r="G131" s="108"/>
      <c r="H131" s="108"/>
      <c r="I131" s="111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11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11"/>
      <c r="AH131" s="109"/>
      <c r="AI131" s="109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0"/>
      <c r="BK131" s="110"/>
      <c r="BL131" s="110"/>
      <c r="BM131" s="110"/>
      <c r="BN131" s="110"/>
      <c r="BO131" s="110"/>
      <c r="BP131" s="110"/>
      <c r="BQ131" s="1152"/>
      <c r="BR131" s="108"/>
      <c r="BS131" s="108"/>
      <c r="BU131" s="1221"/>
    </row>
    <row r="132" spans="2:74" s="173" customFormat="1" x14ac:dyDescent="0.25">
      <c r="B132" s="108"/>
      <c r="C132" s="108"/>
      <c r="D132" s="108"/>
      <c r="E132" s="108"/>
      <c r="F132" s="108"/>
      <c r="G132" s="108"/>
      <c r="H132" s="108"/>
      <c r="I132" s="111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11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11"/>
      <c r="AH132" s="109"/>
      <c r="AI132" s="109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0"/>
      <c r="BK132" s="110"/>
      <c r="BL132" s="110"/>
      <c r="BM132" s="110"/>
      <c r="BN132" s="110"/>
      <c r="BO132" s="110"/>
      <c r="BP132" s="110"/>
      <c r="BQ132" s="1152"/>
      <c r="BR132" s="164" t="s">
        <v>357</v>
      </c>
      <c r="BS132" s="213"/>
      <c r="BT132" s="187"/>
      <c r="BU132" s="1535">
        <f>((BU80/BR80)^(1/4))-1</f>
        <v>0.93651018633095284</v>
      </c>
    </row>
    <row r="133" spans="2:74" s="173" customFormat="1" x14ac:dyDescent="0.25">
      <c r="B133" s="109"/>
      <c r="C133" s="109"/>
      <c r="D133" s="109"/>
      <c r="E133" s="109"/>
      <c r="F133" s="108"/>
      <c r="G133" s="108"/>
      <c r="H133" s="108"/>
      <c r="I133" s="111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11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11"/>
      <c r="AH133" s="109"/>
      <c r="AI133" s="109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0"/>
      <c r="BK133" s="110"/>
      <c r="BL133" s="110"/>
      <c r="BM133" s="110"/>
      <c r="BN133" s="110"/>
      <c r="BO133" s="110"/>
      <c r="BP133" s="110"/>
      <c r="BQ133" s="1152"/>
      <c r="BR133" s="165"/>
      <c r="BS133" s="1222"/>
      <c r="BT133" s="1223"/>
      <c r="BU133" s="166"/>
    </row>
    <row r="134" spans="2:74" s="173" customFormat="1" x14ac:dyDescent="0.25">
      <c r="B134" s="109"/>
      <c r="C134" s="109"/>
      <c r="D134" s="109"/>
      <c r="E134" s="109"/>
      <c r="F134" s="109"/>
      <c r="G134" s="110"/>
      <c r="H134" s="110"/>
      <c r="I134" s="111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11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11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109"/>
      <c r="BB134" s="109"/>
      <c r="BC134" s="109"/>
      <c r="BD134" s="109"/>
      <c r="BE134" s="109"/>
      <c r="BF134" s="109"/>
      <c r="BG134" s="109"/>
      <c r="BH134" s="109"/>
      <c r="BI134" s="109"/>
      <c r="BJ134" s="109"/>
      <c r="BK134" s="109"/>
      <c r="BL134" s="109"/>
      <c r="BM134" s="109"/>
      <c r="BN134" s="109"/>
      <c r="BO134" s="109"/>
      <c r="BP134" s="109"/>
      <c r="BQ134" s="1152"/>
      <c r="BR134" s="108"/>
      <c r="BS134" s="108"/>
      <c r="BT134" s="108"/>
      <c r="BU134" s="108"/>
    </row>
    <row r="135" spans="2:74" s="173" customFormat="1" x14ac:dyDescent="0.25">
      <c r="B135" s="109"/>
      <c r="C135" s="109"/>
      <c r="D135" s="109"/>
      <c r="E135" s="109"/>
      <c r="F135" s="109"/>
      <c r="G135" s="110"/>
      <c r="H135" s="110"/>
      <c r="I135" s="111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11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11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109"/>
      <c r="AX135" s="109"/>
      <c r="AY135" s="109"/>
      <c r="AZ135" s="109"/>
      <c r="BA135" s="109"/>
      <c r="BB135" s="109"/>
      <c r="BC135" s="109"/>
      <c r="BD135" s="109"/>
      <c r="BE135" s="109"/>
      <c r="BF135" s="109"/>
      <c r="BG135" s="109"/>
      <c r="BH135" s="109"/>
      <c r="BI135" s="109"/>
      <c r="BJ135" s="109"/>
      <c r="BK135" s="109"/>
      <c r="BL135" s="109"/>
      <c r="BM135" s="109"/>
      <c r="BN135" s="109"/>
      <c r="BO135" s="109"/>
      <c r="BP135" s="109"/>
      <c r="BQ135" s="1152"/>
      <c r="BR135" s="108"/>
      <c r="BS135" s="108"/>
      <c r="BT135" s="108"/>
      <c r="BU135" s="108"/>
    </row>
    <row r="136" spans="2:74" s="173" customFormat="1" x14ac:dyDescent="0.25">
      <c r="B136" s="109"/>
      <c r="C136" s="109"/>
      <c r="D136" s="109"/>
      <c r="E136" s="109"/>
      <c r="F136" s="109"/>
      <c r="G136" s="110"/>
      <c r="H136" s="110"/>
      <c r="I136" s="111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11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11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152"/>
      <c r="BR136" s="108"/>
      <c r="BS136" s="108"/>
      <c r="BT136" s="108"/>
      <c r="BU136" s="108"/>
    </row>
    <row r="137" spans="2:74" s="173" customFormat="1" x14ac:dyDescent="0.25">
      <c r="B137" s="109"/>
      <c r="C137" s="109"/>
      <c r="D137" s="109"/>
      <c r="E137" s="109"/>
      <c r="F137" s="109"/>
      <c r="G137" s="110"/>
      <c r="H137" s="110"/>
      <c r="I137" s="111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11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11"/>
      <c r="AH137" s="109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  <c r="AW137" s="109"/>
      <c r="AX137" s="109"/>
      <c r="AY137" s="109"/>
      <c r="AZ137" s="109"/>
      <c r="BA137" s="109"/>
      <c r="BB137" s="109"/>
      <c r="BC137" s="109"/>
      <c r="BD137" s="109"/>
      <c r="BE137" s="109"/>
      <c r="BF137" s="109"/>
      <c r="BG137" s="109"/>
      <c r="BH137" s="109"/>
      <c r="BI137" s="109"/>
      <c r="BJ137" s="109"/>
      <c r="BK137" s="109"/>
      <c r="BL137" s="109"/>
      <c r="BM137" s="109"/>
      <c r="BN137" s="109"/>
      <c r="BO137" s="109"/>
      <c r="BP137" s="109"/>
      <c r="BQ137" s="1152"/>
      <c r="BR137" s="108"/>
      <c r="BS137" s="108"/>
      <c r="BT137" s="108"/>
      <c r="BU137" s="108"/>
    </row>
  </sheetData>
  <sheetProtection formatCells="0" formatColumns="0" formatRows="0" insertColumns="0" insertRows="0" insertHyperlinks="0" deleteColumns="0" deleteRows="0" sort="0" autoFilter="0" pivotTables="0"/>
  <mergeCells count="19">
    <mergeCell ref="D16:F16"/>
    <mergeCell ref="B1:G1"/>
    <mergeCell ref="B2:G3"/>
    <mergeCell ref="BX2:BX3"/>
    <mergeCell ref="CH2:CH3"/>
    <mergeCell ref="D15:F15"/>
    <mergeCell ref="H2:H3"/>
    <mergeCell ref="C127:E127"/>
    <mergeCell ref="B129:G129"/>
    <mergeCell ref="D17:F17"/>
    <mergeCell ref="F81:G81"/>
    <mergeCell ref="I94:K94"/>
    <mergeCell ref="F95:G95"/>
    <mergeCell ref="F96:G96"/>
    <mergeCell ref="C116:E116"/>
    <mergeCell ref="D18:F18"/>
    <mergeCell ref="D19:F19"/>
    <mergeCell ref="D22:F22"/>
    <mergeCell ref="D23:F23"/>
  </mergeCells>
  <phoneticPr fontId="17" type="noConversion"/>
  <printOptions horizontalCentered="1"/>
  <pageMargins left="0.39000000000000007" right="0" top="0" bottom="0" header="0" footer="0"/>
  <pageSetup paperSize="9" scale="15" orientation="portrait" r:id="rId1"/>
  <headerFooter alignWithMargins="0">
    <oddFooter>&amp;LOs numeros apresentados são projeções baseados em dados reais, porém não servem como garantia ou compromisso de resultado aos franqueados</oddFooter>
  </headerFooter>
  <ignoredErrors>
    <ignoredError sqref="CB84" formula="1"/>
  </ignoredError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>
    <tabColor rgb="FF00B050"/>
  </sheetPr>
  <dimension ref="A4:DR190"/>
  <sheetViews>
    <sheetView showGridLines="0" zoomScale="80" zoomScaleNormal="80" workbookViewId="0">
      <selection activeCell="C16" sqref="C16"/>
    </sheetView>
  </sheetViews>
  <sheetFormatPr defaultColWidth="8.83203125" defaultRowHeight="14.25" x14ac:dyDescent="0.2"/>
  <cols>
    <col min="1" max="1" width="8.83203125" style="529"/>
    <col min="2" max="2" width="31.33203125" style="529" bestFit="1" customWidth="1"/>
    <col min="3" max="3" width="22" style="529" bestFit="1" customWidth="1"/>
    <col min="4" max="4" width="23.33203125" style="529" bestFit="1" customWidth="1"/>
    <col min="5" max="5" width="28.83203125" style="529" bestFit="1" customWidth="1"/>
    <col min="6" max="6" width="15.6640625" style="529" bestFit="1" customWidth="1"/>
    <col min="7" max="7" width="20.83203125" style="529" bestFit="1" customWidth="1"/>
    <col min="8" max="8" width="24.83203125" style="529" bestFit="1" customWidth="1"/>
    <col min="9" max="122" width="16.83203125" style="529" bestFit="1" customWidth="1"/>
    <col min="123" max="16384" width="8.83203125" style="529"/>
  </cols>
  <sheetData>
    <row r="4" spans="2:122" x14ac:dyDescent="0.2">
      <c r="B4" s="530" t="s">
        <v>385</v>
      </c>
    </row>
    <row r="5" spans="2:122" x14ac:dyDescent="0.2">
      <c r="C5" s="610">
        <v>1</v>
      </c>
      <c r="D5" s="610">
        <v>2</v>
      </c>
      <c r="E5" s="610">
        <v>3</v>
      </c>
      <c r="F5" s="610">
        <v>4</v>
      </c>
      <c r="G5" s="610">
        <v>5</v>
      </c>
      <c r="H5" s="610">
        <v>6</v>
      </c>
      <c r="I5" s="610">
        <v>7</v>
      </c>
      <c r="J5" s="610">
        <v>8</v>
      </c>
      <c r="K5" s="610">
        <v>9</v>
      </c>
      <c r="L5" s="610">
        <v>10</v>
      </c>
      <c r="M5" s="610">
        <v>11</v>
      </c>
      <c r="N5" s="610">
        <v>12</v>
      </c>
      <c r="O5" s="610">
        <v>13</v>
      </c>
      <c r="P5" s="610">
        <v>14</v>
      </c>
      <c r="Q5" s="610">
        <v>15</v>
      </c>
      <c r="R5" s="610">
        <v>16</v>
      </c>
      <c r="S5" s="610">
        <v>17</v>
      </c>
      <c r="T5" s="610">
        <v>18</v>
      </c>
      <c r="U5" s="610">
        <v>19</v>
      </c>
      <c r="V5" s="610">
        <v>20</v>
      </c>
      <c r="W5" s="610">
        <v>21</v>
      </c>
      <c r="X5" s="610">
        <v>22</v>
      </c>
      <c r="Y5" s="610">
        <v>23</v>
      </c>
      <c r="Z5" s="610">
        <v>24</v>
      </c>
      <c r="AA5" s="610">
        <v>25</v>
      </c>
      <c r="AB5" s="610">
        <v>26</v>
      </c>
      <c r="AC5" s="610">
        <v>27</v>
      </c>
      <c r="AD5" s="610">
        <v>28</v>
      </c>
      <c r="AE5" s="610">
        <v>29</v>
      </c>
      <c r="AF5" s="610">
        <v>30</v>
      </c>
      <c r="AG5" s="610">
        <v>31</v>
      </c>
      <c r="AH5" s="610">
        <v>32</v>
      </c>
      <c r="AI5" s="610">
        <v>33</v>
      </c>
      <c r="AJ5" s="610">
        <v>34</v>
      </c>
      <c r="AK5" s="610">
        <v>35</v>
      </c>
      <c r="AL5" s="610">
        <v>36</v>
      </c>
      <c r="AM5" s="610">
        <v>37</v>
      </c>
      <c r="AN5" s="610">
        <v>38</v>
      </c>
      <c r="AO5" s="610">
        <v>39</v>
      </c>
      <c r="AP5" s="610">
        <v>40</v>
      </c>
      <c r="AQ5" s="610">
        <v>41</v>
      </c>
      <c r="AR5" s="610">
        <v>42</v>
      </c>
      <c r="AS5" s="610">
        <v>43</v>
      </c>
      <c r="AT5" s="610">
        <v>44</v>
      </c>
      <c r="AU5" s="610">
        <v>45</v>
      </c>
      <c r="AV5" s="610">
        <v>46</v>
      </c>
      <c r="AW5" s="610">
        <v>47</v>
      </c>
      <c r="AX5" s="610">
        <v>48</v>
      </c>
      <c r="AY5" s="610">
        <v>49</v>
      </c>
      <c r="AZ5" s="610">
        <v>50</v>
      </c>
      <c r="BA5" s="610">
        <v>51</v>
      </c>
      <c r="BB5" s="610">
        <v>52</v>
      </c>
      <c r="BC5" s="610">
        <v>53</v>
      </c>
      <c r="BD5" s="610">
        <v>54</v>
      </c>
      <c r="BE5" s="610">
        <v>55</v>
      </c>
      <c r="BF5" s="610">
        <v>56</v>
      </c>
      <c r="BG5" s="610">
        <v>57</v>
      </c>
      <c r="BH5" s="610">
        <v>58</v>
      </c>
      <c r="BI5" s="610">
        <v>59</v>
      </c>
      <c r="BJ5" s="610">
        <v>60</v>
      </c>
      <c r="BK5" s="610">
        <v>61</v>
      </c>
      <c r="BL5" s="610">
        <v>62</v>
      </c>
      <c r="BM5" s="610">
        <v>63</v>
      </c>
      <c r="BN5" s="610">
        <v>64</v>
      </c>
      <c r="BO5" s="610">
        <v>65</v>
      </c>
      <c r="BP5" s="610">
        <v>66</v>
      </c>
      <c r="BQ5" s="610">
        <v>67</v>
      </c>
      <c r="BR5" s="610">
        <v>68</v>
      </c>
      <c r="BS5" s="610">
        <v>69</v>
      </c>
      <c r="BT5" s="610">
        <v>70</v>
      </c>
      <c r="BU5" s="610">
        <v>71</v>
      </c>
      <c r="BV5" s="610">
        <v>72</v>
      </c>
      <c r="BW5" s="610">
        <v>73</v>
      </c>
      <c r="BX5" s="610">
        <v>74</v>
      </c>
      <c r="BY5" s="610">
        <v>75</v>
      </c>
      <c r="BZ5" s="610">
        <v>76</v>
      </c>
      <c r="CA5" s="610">
        <v>77</v>
      </c>
      <c r="CB5" s="610">
        <v>78</v>
      </c>
      <c r="CC5" s="610">
        <v>79</v>
      </c>
      <c r="CD5" s="610">
        <v>80</v>
      </c>
      <c r="CE5" s="610">
        <v>81</v>
      </c>
      <c r="CF5" s="610">
        <v>82</v>
      </c>
      <c r="CG5" s="610">
        <v>83</v>
      </c>
      <c r="CH5" s="610">
        <v>84</v>
      </c>
      <c r="CI5" s="610">
        <v>85</v>
      </c>
      <c r="CJ5" s="610">
        <v>86</v>
      </c>
      <c r="CK5" s="610">
        <v>87</v>
      </c>
      <c r="CL5" s="610">
        <v>88</v>
      </c>
      <c r="CM5" s="610">
        <v>89</v>
      </c>
      <c r="CN5" s="610">
        <v>90</v>
      </c>
      <c r="CO5" s="610">
        <v>91</v>
      </c>
      <c r="CP5" s="610">
        <v>92</v>
      </c>
      <c r="CQ5" s="610">
        <v>93</v>
      </c>
      <c r="CR5" s="610">
        <v>94</v>
      </c>
      <c r="CS5" s="610">
        <v>95</v>
      </c>
      <c r="CT5" s="610">
        <v>96</v>
      </c>
      <c r="CU5" s="610">
        <v>97</v>
      </c>
      <c r="CV5" s="610">
        <v>98</v>
      </c>
      <c r="CW5" s="610">
        <v>99</v>
      </c>
      <c r="CX5" s="610">
        <v>100</v>
      </c>
      <c r="CY5" s="610">
        <v>101</v>
      </c>
      <c r="CZ5" s="610">
        <v>102</v>
      </c>
      <c r="DA5" s="610">
        <v>103</v>
      </c>
      <c r="DB5" s="610">
        <v>104</v>
      </c>
      <c r="DC5" s="610">
        <v>105</v>
      </c>
      <c r="DD5" s="610">
        <v>106</v>
      </c>
      <c r="DE5" s="610">
        <v>107</v>
      </c>
      <c r="DF5" s="610">
        <v>108</v>
      </c>
      <c r="DG5" s="610">
        <v>109</v>
      </c>
      <c r="DH5" s="610">
        <v>110</v>
      </c>
      <c r="DI5" s="610">
        <v>111</v>
      </c>
      <c r="DJ5" s="610">
        <v>112</v>
      </c>
      <c r="DK5" s="610">
        <v>113</v>
      </c>
      <c r="DL5" s="610">
        <v>114</v>
      </c>
      <c r="DM5" s="610">
        <v>115</v>
      </c>
      <c r="DN5" s="610">
        <v>116</v>
      </c>
      <c r="DO5" s="610">
        <v>117</v>
      </c>
      <c r="DP5" s="610">
        <v>118</v>
      </c>
      <c r="DQ5" s="610">
        <v>119</v>
      </c>
      <c r="DR5" s="610">
        <v>120</v>
      </c>
    </row>
    <row r="6" spans="2:122" x14ac:dyDescent="0.2">
      <c r="B6" s="529" t="str">
        <f>Legenda!C56</f>
        <v>Simples Nacional - Anexo 4</v>
      </c>
      <c r="C6" s="608">
        <f t="shared" ref="C6:D6" si="0">IFERROR(C122,100%)</f>
        <v>0</v>
      </c>
      <c r="D6" s="608">
        <f t="shared" si="0"/>
        <v>4.4999999999999998E-2</v>
      </c>
      <c r="E6" s="608">
        <f>IFERROR(E122,100%)</f>
        <v>4.4999999999999998E-2</v>
      </c>
      <c r="F6" s="608">
        <f t="shared" ref="F6:BQ6" si="1">IFERROR(F122,100%)</f>
        <v>4.4999999999999998E-2</v>
      </c>
      <c r="G6" s="608">
        <f t="shared" si="1"/>
        <v>4.4999999999999998E-2</v>
      </c>
      <c r="H6" s="608">
        <f t="shared" si="1"/>
        <v>4.4999999999999998E-2</v>
      </c>
      <c r="I6" s="608">
        <f t="shared" si="1"/>
        <v>4.4999999999999998E-2</v>
      </c>
      <c r="J6" s="608">
        <f t="shared" si="1"/>
        <v>5.1600903912536626E-2</v>
      </c>
      <c r="K6" s="608">
        <f t="shared" si="1"/>
        <v>6.0085408499915734E-2</v>
      </c>
      <c r="L6" s="608">
        <f t="shared" si="1"/>
        <v>6.6062200654637582E-2</v>
      </c>
      <c r="M6" s="608">
        <f t="shared" si="1"/>
        <v>7.1957893068513329E-2</v>
      </c>
      <c r="N6" s="608">
        <f t="shared" si="1"/>
        <v>7.6958000460657636E-2</v>
      </c>
      <c r="O6" s="608">
        <f t="shared" si="1"/>
        <v>7.9737030830499114E-2</v>
      </c>
      <c r="P6" s="608">
        <f t="shared" si="1"/>
        <v>8.1610349507762553E-2</v>
      </c>
      <c r="Q6" s="608">
        <f t="shared" si="1"/>
        <v>8.3144972236706957E-2</v>
      </c>
      <c r="R6" s="608">
        <f t="shared" si="1"/>
        <v>8.4437740074581824E-2</v>
      </c>
      <c r="S6" s="608">
        <f t="shared" si="1"/>
        <v>8.7333525477609822E-2</v>
      </c>
      <c r="T6" s="608">
        <f t="shared" si="1"/>
        <v>9.050564415972627E-2</v>
      </c>
      <c r="U6" s="608">
        <f t="shared" si="1"/>
        <v>9.2659250933071938E-2</v>
      </c>
      <c r="V6" s="608">
        <f t="shared" si="1"/>
        <v>9.4039442037951795E-2</v>
      </c>
      <c r="W6" s="608">
        <f t="shared" si="1"/>
        <v>9.5245606951169542E-2</v>
      </c>
      <c r="X6" s="608">
        <f t="shared" si="1"/>
        <v>9.6296327744185325E-2</v>
      </c>
      <c r="Y6" s="608">
        <f t="shared" si="1"/>
        <v>9.7243384161357638E-2</v>
      </c>
      <c r="Z6" s="608">
        <f t="shared" si="1"/>
        <v>9.823884259928313E-2</v>
      </c>
      <c r="AA6" s="608">
        <f t="shared" si="1"/>
        <v>9.9394297782248106E-2</v>
      </c>
      <c r="AB6" s="608">
        <f t="shared" si="1"/>
        <v>0.10043427380151608</v>
      </c>
      <c r="AC6" s="608">
        <f t="shared" si="1"/>
        <v>0.1013603599557286</v>
      </c>
      <c r="AD6" s="608">
        <f t="shared" si="1"/>
        <v>0.10217120151257958</v>
      </c>
      <c r="AE6" s="608">
        <f t="shared" si="1"/>
        <v>0.10286379847588056</v>
      </c>
      <c r="AF6" s="608">
        <f t="shared" si="1"/>
        <v>0.10349884339812955</v>
      </c>
      <c r="AG6" s="608">
        <f t="shared" si="1"/>
        <v>0.10391168401580284</v>
      </c>
      <c r="AH6" s="608">
        <f t="shared" si="1"/>
        <v>0.10414362587979817</v>
      </c>
      <c r="AI6" s="608">
        <f t="shared" si="1"/>
        <v>0.10438852446305794</v>
      </c>
      <c r="AJ6" s="608">
        <f t="shared" si="1"/>
        <v>0.10464688806356849</v>
      </c>
      <c r="AK6" s="608">
        <f t="shared" si="1"/>
        <v>0.10491921738913368</v>
      </c>
      <c r="AL6" s="608">
        <f t="shared" si="1"/>
        <v>0.10515062486637293</v>
      </c>
      <c r="AM6" s="608">
        <f t="shared" si="1"/>
        <v>0.10537879112154906</v>
      </c>
      <c r="AN6" s="608">
        <f t="shared" si="1"/>
        <v>0.1055927988076609</v>
      </c>
      <c r="AO6" s="608">
        <f t="shared" si="1"/>
        <v>0.10581467776695876</v>
      </c>
      <c r="AP6" s="608">
        <f t="shared" si="1"/>
        <v>0.10604459156252588</v>
      </c>
      <c r="AQ6" s="608">
        <f t="shared" si="1"/>
        <v>0.10628269600248959</v>
      </c>
      <c r="AR6" s="608">
        <f t="shared" si="1"/>
        <v>0.10653379718123596</v>
      </c>
      <c r="AS6" s="608">
        <f t="shared" si="1"/>
        <v>0.10675661180973187</v>
      </c>
      <c r="AT6" s="608">
        <f t="shared" si="1"/>
        <v>0.10695462333878807</v>
      </c>
      <c r="AU6" s="608">
        <f t="shared" si="1"/>
        <v>0.10716389987826301</v>
      </c>
      <c r="AV6" s="608">
        <f t="shared" si="1"/>
        <v>0.10738491001722354</v>
      </c>
      <c r="AW6" s="608">
        <f t="shared" si="1"/>
        <v>0.10761811964081029</v>
      </c>
      <c r="AX6" s="608">
        <f t="shared" si="1"/>
        <v>0.10786626879482991</v>
      </c>
      <c r="AY6" s="608">
        <f t="shared" si="1"/>
        <v>0.10810781278480668</v>
      </c>
      <c r="AZ6" s="608">
        <f t="shared" si="1"/>
        <v>0.10833393993832764</v>
      </c>
      <c r="BA6" s="608">
        <f t="shared" si="1"/>
        <v>0.10856794779949246</v>
      </c>
      <c r="BB6" s="608">
        <f t="shared" si="1"/>
        <v>0.10880996242545685</v>
      </c>
      <c r="BC6" s="608">
        <f t="shared" si="1"/>
        <v>0.10906009894092024</v>
      </c>
      <c r="BD6" s="608">
        <f t="shared" si="1"/>
        <v>0.10932333965074625</v>
      </c>
      <c r="BE6" s="608">
        <f t="shared" si="1"/>
        <v>0.10955645552970818</v>
      </c>
      <c r="BF6" s="608">
        <f t="shared" si="1"/>
        <v>0.1097632511710837</v>
      </c>
      <c r="BG6" s="608">
        <f t="shared" si="1"/>
        <v>0.10998143365944736</v>
      </c>
      <c r="BH6" s="608">
        <f t="shared" si="1"/>
        <v>0.11021142858384447</v>
      </c>
      <c r="BI6" s="608">
        <f t="shared" si="1"/>
        <v>0.11045365187089183</v>
      </c>
      <c r="BJ6" s="608">
        <f t="shared" si="1"/>
        <v>0.11071086698778292</v>
      </c>
      <c r="BK6" s="608">
        <f t="shared" si="1"/>
        <v>1</v>
      </c>
      <c r="BL6" s="608">
        <f t="shared" si="1"/>
        <v>1</v>
      </c>
      <c r="BM6" s="608">
        <f t="shared" si="1"/>
        <v>1</v>
      </c>
      <c r="BN6" s="608">
        <f t="shared" si="1"/>
        <v>1</v>
      </c>
      <c r="BO6" s="608">
        <f t="shared" si="1"/>
        <v>1</v>
      </c>
      <c r="BP6" s="608">
        <f t="shared" si="1"/>
        <v>1</v>
      </c>
      <c r="BQ6" s="608">
        <f t="shared" si="1"/>
        <v>1</v>
      </c>
      <c r="BR6" s="608">
        <f t="shared" ref="BR6:DR6" si="2">IFERROR(BR122,100%)</f>
        <v>1</v>
      </c>
      <c r="BS6" s="608">
        <f t="shared" si="2"/>
        <v>1</v>
      </c>
      <c r="BT6" s="608">
        <f t="shared" si="2"/>
        <v>1</v>
      </c>
      <c r="BU6" s="608">
        <f t="shared" si="2"/>
        <v>1</v>
      </c>
      <c r="BV6" s="608">
        <f t="shared" si="2"/>
        <v>1</v>
      </c>
      <c r="BW6" s="608">
        <f t="shared" si="2"/>
        <v>1</v>
      </c>
      <c r="BX6" s="608">
        <f t="shared" si="2"/>
        <v>1</v>
      </c>
      <c r="BY6" s="608">
        <f t="shared" si="2"/>
        <v>1</v>
      </c>
      <c r="BZ6" s="608">
        <f t="shared" si="2"/>
        <v>1</v>
      </c>
      <c r="CA6" s="608">
        <f t="shared" si="2"/>
        <v>1</v>
      </c>
      <c r="CB6" s="608">
        <f t="shared" si="2"/>
        <v>1</v>
      </c>
      <c r="CC6" s="608">
        <f t="shared" si="2"/>
        <v>1</v>
      </c>
      <c r="CD6" s="608">
        <f t="shared" si="2"/>
        <v>1</v>
      </c>
      <c r="CE6" s="608">
        <f t="shared" si="2"/>
        <v>1</v>
      </c>
      <c r="CF6" s="608">
        <f t="shared" si="2"/>
        <v>1</v>
      </c>
      <c r="CG6" s="608">
        <f t="shared" si="2"/>
        <v>1</v>
      </c>
      <c r="CH6" s="608">
        <f t="shared" si="2"/>
        <v>1</v>
      </c>
      <c r="CI6" s="608">
        <f t="shared" si="2"/>
        <v>1</v>
      </c>
      <c r="CJ6" s="608">
        <f t="shared" si="2"/>
        <v>1</v>
      </c>
      <c r="CK6" s="608">
        <f t="shared" si="2"/>
        <v>1</v>
      </c>
      <c r="CL6" s="608">
        <f t="shared" si="2"/>
        <v>1</v>
      </c>
      <c r="CM6" s="608">
        <f t="shared" si="2"/>
        <v>1</v>
      </c>
      <c r="CN6" s="608">
        <f t="shared" si="2"/>
        <v>1</v>
      </c>
      <c r="CO6" s="608">
        <f t="shared" si="2"/>
        <v>1</v>
      </c>
      <c r="CP6" s="608">
        <f t="shared" si="2"/>
        <v>1</v>
      </c>
      <c r="CQ6" s="608">
        <f t="shared" si="2"/>
        <v>1</v>
      </c>
      <c r="CR6" s="608">
        <f t="shared" si="2"/>
        <v>1</v>
      </c>
      <c r="CS6" s="608">
        <f t="shared" si="2"/>
        <v>1</v>
      </c>
      <c r="CT6" s="608">
        <f t="shared" si="2"/>
        <v>1</v>
      </c>
      <c r="CU6" s="608">
        <f t="shared" si="2"/>
        <v>1</v>
      </c>
      <c r="CV6" s="608">
        <f t="shared" si="2"/>
        <v>1</v>
      </c>
      <c r="CW6" s="608">
        <f t="shared" si="2"/>
        <v>1</v>
      </c>
      <c r="CX6" s="608">
        <f t="shared" si="2"/>
        <v>1</v>
      </c>
      <c r="CY6" s="608">
        <f t="shared" si="2"/>
        <v>1</v>
      </c>
      <c r="CZ6" s="608">
        <f t="shared" si="2"/>
        <v>1</v>
      </c>
      <c r="DA6" s="608">
        <f t="shared" si="2"/>
        <v>1</v>
      </c>
      <c r="DB6" s="608">
        <f t="shared" si="2"/>
        <v>1</v>
      </c>
      <c r="DC6" s="608">
        <f t="shared" si="2"/>
        <v>1</v>
      </c>
      <c r="DD6" s="608">
        <f t="shared" si="2"/>
        <v>1</v>
      </c>
      <c r="DE6" s="608">
        <f t="shared" si="2"/>
        <v>1</v>
      </c>
      <c r="DF6" s="608">
        <f t="shared" si="2"/>
        <v>1</v>
      </c>
      <c r="DG6" s="608">
        <f t="shared" si="2"/>
        <v>1</v>
      </c>
      <c r="DH6" s="608">
        <f t="shared" si="2"/>
        <v>1</v>
      </c>
      <c r="DI6" s="608">
        <f t="shared" si="2"/>
        <v>1</v>
      </c>
      <c r="DJ6" s="608">
        <f t="shared" si="2"/>
        <v>1</v>
      </c>
      <c r="DK6" s="608">
        <f t="shared" si="2"/>
        <v>1</v>
      </c>
      <c r="DL6" s="608">
        <f t="shared" si="2"/>
        <v>1</v>
      </c>
      <c r="DM6" s="608">
        <f t="shared" si="2"/>
        <v>1</v>
      </c>
      <c r="DN6" s="608">
        <f t="shared" si="2"/>
        <v>1</v>
      </c>
      <c r="DO6" s="608">
        <f t="shared" si="2"/>
        <v>1</v>
      </c>
      <c r="DP6" s="608">
        <f t="shared" si="2"/>
        <v>1</v>
      </c>
      <c r="DQ6" s="608">
        <f t="shared" si="2"/>
        <v>1</v>
      </c>
      <c r="DR6" s="608">
        <f t="shared" si="2"/>
        <v>1</v>
      </c>
    </row>
    <row r="8" spans="2:122" x14ac:dyDescent="0.2">
      <c r="B8" s="529" t="str">
        <f>Legenda!C58</f>
        <v>Lucro Presumido - Serviços</v>
      </c>
      <c r="C8" s="608">
        <f>VLOOKUP($B$8,$A$176:C189,C190,0)</f>
        <v>0</v>
      </c>
      <c r="D8" s="608">
        <f>VLOOKUP($B$8,$A$176:D189,D190,0)</f>
        <v>0.1133</v>
      </c>
      <c r="E8" s="608">
        <f>VLOOKUP($B$8,$A$176:E189,E190,0)</f>
        <v>0.1133</v>
      </c>
      <c r="F8" s="608">
        <f>VLOOKUP($B$8,$A$176:F189,F190,0)</f>
        <v>0.1133</v>
      </c>
      <c r="G8" s="608">
        <f>VLOOKUP($B$8,$A$176:G189,G190,0)</f>
        <v>0.11329999999999998</v>
      </c>
      <c r="H8" s="608">
        <f>VLOOKUP($B$8,$A$176:H189,H190,0)</f>
        <v>0.11330000000000001</v>
      </c>
      <c r="I8" s="608">
        <f>VLOOKUP($B$8,$A$176:I189,I190,0)</f>
        <v>0.11329999999999998</v>
      </c>
      <c r="J8" s="608">
        <f>VLOOKUP($B$8,$A$176:J189,J190,0)</f>
        <v>0.11330000000000001</v>
      </c>
      <c r="K8" s="608">
        <f>VLOOKUP($B$8,$A$176:K189,K190,0)</f>
        <v>0.11330000000000003</v>
      </c>
      <c r="L8" s="608">
        <f>VLOOKUP($B$8,$A$176:L189,L190,0)</f>
        <v>0.11571686997198095</v>
      </c>
      <c r="M8" s="608">
        <f>VLOOKUP($B$8,$A$176:M189,M190,0)</f>
        <v>0.11864853150628915</v>
      </c>
      <c r="N8" s="608">
        <f>VLOOKUP($B$8,$A$176:N189,N190,0)</f>
        <v>0.12107139227844468</v>
      </c>
      <c r="O8" s="608">
        <f>VLOOKUP($B$8,$A$176:O189,O190,0)</f>
        <v>0.11329999999999998</v>
      </c>
      <c r="P8" s="608">
        <f>VLOOKUP($B$8,$A$176:P189,P190,0)</f>
        <v>0.1133</v>
      </c>
      <c r="Q8" s="608">
        <f>VLOOKUP($B$8,$A$176:Q189,Q190,0)</f>
        <v>0.11438630593740949</v>
      </c>
      <c r="R8" s="608">
        <f>VLOOKUP($B$8,$A$176:R189,R190,0)</f>
        <v>0.11719664176128139</v>
      </c>
      <c r="S8" s="608">
        <f>VLOOKUP($B$8,$A$176:S189,S190,0)</f>
        <v>0.1197514925102558</v>
      </c>
      <c r="T8" s="608">
        <f>VLOOKUP($B$8,$A$176:T189,T190,0)</f>
        <v>0.12207408410023252</v>
      </c>
      <c r="U8" s="608">
        <f>VLOOKUP($B$8,$A$176:U189,U190,0)</f>
        <v>0.12085166747392896</v>
      </c>
      <c r="V8" s="608">
        <f>VLOOKUP($B$8,$A$176:V189,V190,0)</f>
        <v>0.11956491313045155</v>
      </c>
      <c r="W8" s="608">
        <f>VLOOKUP($B$8,$A$176:W189,W190,0)</f>
        <v>0.12124851694434724</v>
      </c>
      <c r="X8" s="608">
        <f>VLOOKUP($B$8,$A$176:X189,X190,0)</f>
        <v>0.12282197845266096</v>
      </c>
      <c r="Y8" s="608">
        <f>VLOOKUP($B$8,$A$176:Y189,Y190,0)</f>
        <v>0.12429250322678596</v>
      </c>
      <c r="Z8" s="608">
        <f>VLOOKUP($B$8,$A$176:Z189,Z190,0)</f>
        <v>0.12620227566071449</v>
      </c>
      <c r="AA8" s="608">
        <f>VLOOKUP($B$8,$A$176:AA189,AA190,0)</f>
        <v>0.12283208901260532</v>
      </c>
      <c r="AB8" s="608">
        <f>VLOOKUP($B$8,$A$176:AB189,AB190,0)</f>
        <v>0.12164956738168979</v>
      </c>
      <c r="AC8" s="608">
        <f>VLOOKUP($B$8,$A$176:AC189,AC190,0)</f>
        <v>0.1227757784587522</v>
      </c>
      <c r="AD8" s="608">
        <f>VLOOKUP($B$8,$A$176:AD189,AD190,0)</f>
        <v>0.12384836043690686</v>
      </c>
      <c r="AE8" s="608">
        <f>VLOOKUP($B$8,$A$176:AE189,AE190,0)</f>
        <v>0.12486986708276843</v>
      </c>
      <c r="AF8" s="608">
        <f>VLOOKUP($B$8,$A$176:AF189,AF190,0)</f>
        <v>0.12620641783436301</v>
      </c>
      <c r="AG8" s="608">
        <f>VLOOKUP($B$8,$A$176:AG189,AG190,0)</f>
        <v>0.12408490870484779</v>
      </c>
      <c r="AH8" s="608">
        <f>VLOOKUP($B$8,$A$176:AH189,AH190,0)</f>
        <v>0.12172767633871978</v>
      </c>
      <c r="AI8" s="608">
        <f>VLOOKUP($B$8,$A$176:AI189,AI190,0)</f>
        <v>0.12326979097076614</v>
      </c>
      <c r="AJ8" s="608">
        <f>VLOOKUP($B$8,$A$176:AJ189,AJ190,0)</f>
        <v>0.12471101959884685</v>
      </c>
      <c r="AK8" s="608">
        <f>VLOOKUP($B$8,$A$176:AK189,AK190,0)</f>
        <v>0.12605796224191296</v>
      </c>
      <c r="AL8" s="608">
        <f>VLOOKUP($B$8,$A$176:AL189,AL190,0)</f>
        <v>0.12748329837214162</v>
      </c>
      <c r="AM8" s="608">
        <f>VLOOKUP($B$8,$A$176:AM189,AM190,0)</f>
        <v>0.12458290508388561</v>
      </c>
      <c r="AN8" s="608">
        <f>VLOOKUP($B$8,$A$176:AN189,AN190,0)</f>
        <v>0.12349253166724801</v>
      </c>
      <c r="AO8" s="608">
        <f>VLOOKUP($B$8,$A$176:AO189,AO190,0)</f>
        <v>0.12453098254023623</v>
      </c>
      <c r="AP8" s="608">
        <f>VLOOKUP($B$8,$A$176:AP189,AP190,0)</f>
        <v>0.12551998337165354</v>
      </c>
      <c r="AQ8" s="608">
        <f>VLOOKUP($B$8,$A$176:AQ189,AQ190,0)</f>
        <v>0.12646188892538432</v>
      </c>
      <c r="AR8" s="608">
        <f>VLOOKUP($B$8,$A$176:AR189,AR190,0)</f>
        <v>0.12769428871531241</v>
      </c>
      <c r="AS8" s="608">
        <f>VLOOKUP($B$8,$A$176:AS189,AS190,0)</f>
        <v>0.12573809857256937</v>
      </c>
      <c r="AT8" s="608">
        <f>VLOOKUP($B$8,$A$176:AT189,AT190,0)</f>
        <v>0.12356455396952153</v>
      </c>
      <c r="AU8" s="608">
        <f>VLOOKUP($B$8,$A$176:AU189,AU190,0)</f>
        <v>0.12498649903693601</v>
      </c>
      <c r="AV8" s="608">
        <f>VLOOKUP($B$8,$A$176:AV189,AV190,0)</f>
        <v>0.12631541966068788</v>
      </c>
      <c r="AW8" s="608">
        <f>VLOOKUP($B$8,$A$176:AW189,AW190,0)</f>
        <v>0.12755740155204473</v>
      </c>
      <c r="AX8" s="608">
        <f>VLOOKUP($B$8,$A$176:AX189,AX190,0)</f>
        <v>0.12887166810374509</v>
      </c>
      <c r="AY8" s="608">
        <f>VLOOKUP($B$8,$A$176:AY189,AY190,0)</f>
        <v>0.12641685988936222</v>
      </c>
      <c r="AZ8" s="608">
        <f>VLOOKUP($B$8,$A$176:AZ189,AZ190,0)</f>
        <v>0.12542301040985496</v>
      </c>
      <c r="BA8" s="608">
        <f>VLOOKUP($B$8,$A$176:BA189,BA190,0)</f>
        <v>0.12636953372367138</v>
      </c>
      <c r="BB8" s="608">
        <f>VLOOKUP($B$8,$A$176:BB189,BB190,0)</f>
        <v>0.12727098449873464</v>
      </c>
      <c r="BC8" s="608">
        <f>VLOOKUP($B$8,$A$176:BC189,BC190,0)</f>
        <v>0.12812950904641396</v>
      </c>
      <c r="BD8" s="608">
        <f>VLOOKUP($B$8,$A$176:BD189,BD190,0)</f>
        <v>0.12925281219291024</v>
      </c>
      <c r="BE8" s="608">
        <f>VLOOKUP($B$8,$A$176:BE189,BE190,0)</f>
        <v>0.12746979132545583</v>
      </c>
      <c r="BF8" s="608">
        <f>VLOOKUP($B$8,$A$176:BF189,BF190,0)</f>
        <v>0.12548865702828427</v>
      </c>
      <c r="BG8" s="608">
        <f>VLOOKUP($B$8,$A$176:BG189,BG190,0)</f>
        <v>0.12678472619465816</v>
      </c>
      <c r="BH8" s="608">
        <f>VLOOKUP($B$8,$A$176:BH189,BH190,0)</f>
        <v>0.12799600578940018</v>
      </c>
      <c r="BI8" s="608">
        <f>VLOOKUP($B$8,$A$176:BI189,BI190,0)</f>
        <v>0.12912804279383192</v>
      </c>
      <c r="BJ8" s="608">
        <f>VLOOKUP($B$8,$A$176:BJ189,BJ190,0)</f>
        <v>0.13032596554984435</v>
      </c>
      <c r="BK8" s="608" t="e">
        <f>VLOOKUP($B$8,$A$176:BK189,BK190,0)</f>
        <v>#REF!</v>
      </c>
      <c r="BL8" s="608" t="e">
        <f>VLOOKUP($B$8,$A$176:BL189,BL190,0)</f>
        <v>#REF!</v>
      </c>
      <c r="BM8" s="608" t="e">
        <f>VLOOKUP($B$8,$A$176:BM189,BM190,0)</f>
        <v>#REF!</v>
      </c>
      <c r="BN8" s="608" t="e">
        <f>VLOOKUP($B$8,$A$176:BN189,BN190,0)</f>
        <v>#REF!</v>
      </c>
      <c r="BO8" s="608" t="e">
        <f>VLOOKUP($B$8,$A$176:BO189,BO190,0)</f>
        <v>#REF!</v>
      </c>
      <c r="BP8" s="608" t="e">
        <f>VLOOKUP($B$8,$A$176:BP189,BP190,0)</f>
        <v>#REF!</v>
      </c>
      <c r="BQ8" s="608" t="e">
        <f>VLOOKUP($B$8,$A$176:BQ189,BQ190,0)</f>
        <v>#REF!</v>
      </c>
      <c r="BR8" s="608" t="e">
        <f>VLOOKUP($B$8,$A$176:BR189,BR190,0)</f>
        <v>#REF!</v>
      </c>
      <c r="BS8" s="608" t="e">
        <f>VLOOKUP($B$8,$A$176:BS189,BS190,0)</f>
        <v>#REF!</v>
      </c>
      <c r="BT8" s="608" t="e">
        <f>VLOOKUP($B$8,$A$176:BT189,BT190,0)</f>
        <v>#REF!</v>
      </c>
      <c r="BU8" s="608" t="e">
        <f>VLOOKUP($B$8,$A$176:BU189,BU190,0)</f>
        <v>#REF!</v>
      </c>
      <c r="BV8" s="608" t="e">
        <f>VLOOKUP($B$8,$A$176:BV189,BV190,0)</f>
        <v>#REF!</v>
      </c>
      <c r="BW8" s="608" t="e">
        <f>VLOOKUP($B$8,$A$176:BW189,BW190,0)</f>
        <v>#REF!</v>
      </c>
      <c r="BX8" s="608" t="e">
        <f>VLOOKUP($B$8,$A$176:BX189,BX190,0)</f>
        <v>#REF!</v>
      </c>
      <c r="BY8" s="608" t="e">
        <f>VLOOKUP($B$8,$A$176:BY189,BY190,0)</f>
        <v>#REF!</v>
      </c>
      <c r="BZ8" s="608" t="e">
        <f>VLOOKUP($B$8,$A$176:BZ189,BZ190,0)</f>
        <v>#REF!</v>
      </c>
      <c r="CA8" s="608" t="e">
        <f>VLOOKUP($B$8,$A$176:CA189,CA190,0)</f>
        <v>#REF!</v>
      </c>
      <c r="CB8" s="608" t="e">
        <f>VLOOKUP($B$8,$A$176:CB189,CB190,0)</f>
        <v>#REF!</v>
      </c>
      <c r="CC8" s="608" t="e">
        <f>VLOOKUP($B$8,$A$176:CC189,CC190,0)</f>
        <v>#REF!</v>
      </c>
      <c r="CD8" s="608" t="e">
        <f>VLOOKUP($B$8,$A$176:CD189,CD190,0)</f>
        <v>#REF!</v>
      </c>
      <c r="CE8" s="608" t="e">
        <f>VLOOKUP($B$8,$A$176:CE189,CE190,0)</f>
        <v>#REF!</v>
      </c>
      <c r="CF8" s="608" t="e">
        <f>VLOOKUP($B$8,$A$176:CF189,CF190,0)</f>
        <v>#REF!</v>
      </c>
      <c r="CG8" s="608" t="e">
        <f>VLOOKUP($B$8,$A$176:CG189,CG190,0)</f>
        <v>#REF!</v>
      </c>
      <c r="CH8" s="608" t="e">
        <f>VLOOKUP($B$8,$A$176:CH189,CH190,0)</f>
        <v>#REF!</v>
      </c>
      <c r="CI8" s="608" t="e">
        <f>VLOOKUP($B$8,$A$176:CI189,CI190,0)</f>
        <v>#REF!</v>
      </c>
      <c r="CJ8" s="608" t="e">
        <f>VLOOKUP($B$8,$A$176:CJ189,CJ190,0)</f>
        <v>#REF!</v>
      </c>
      <c r="CK8" s="608" t="e">
        <f>VLOOKUP($B$8,$A$176:CK189,CK190,0)</f>
        <v>#REF!</v>
      </c>
      <c r="CL8" s="608" t="e">
        <f>VLOOKUP($B$8,$A$176:CL189,CL190,0)</f>
        <v>#REF!</v>
      </c>
      <c r="CM8" s="608" t="e">
        <f>VLOOKUP($B$8,$A$176:CM189,CM190,0)</f>
        <v>#REF!</v>
      </c>
      <c r="CN8" s="608" t="e">
        <f>VLOOKUP($B$8,$A$176:CN189,CN190,0)</f>
        <v>#REF!</v>
      </c>
      <c r="CO8" s="608" t="e">
        <f>VLOOKUP($B$8,$A$176:CO189,CO190,0)</f>
        <v>#REF!</v>
      </c>
      <c r="CP8" s="608" t="e">
        <f>VLOOKUP($B$8,$A$176:CP189,CP190,0)</f>
        <v>#REF!</v>
      </c>
      <c r="CQ8" s="608" t="e">
        <f>VLOOKUP($B$8,$A$176:CQ189,CQ190,0)</f>
        <v>#REF!</v>
      </c>
      <c r="CR8" s="608" t="e">
        <f>VLOOKUP($B$8,$A$176:CR189,CR190,0)</f>
        <v>#REF!</v>
      </c>
      <c r="CS8" s="608" t="e">
        <f>VLOOKUP($B$8,$A$176:CS189,CS190,0)</f>
        <v>#REF!</v>
      </c>
      <c r="CT8" s="608" t="e">
        <f>VLOOKUP($B$8,$A$176:CT189,CT190,0)</f>
        <v>#REF!</v>
      </c>
      <c r="CU8" s="608" t="e">
        <f>VLOOKUP($B$8,$A$176:CU189,CU190,0)</f>
        <v>#REF!</v>
      </c>
      <c r="CV8" s="608" t="e">
        <f>VLOOKUP($B$8,$A$176:CV189,CV190,0)</f>
        <v>#REF!</v>
      </c>
      <c r="CW8" s="608" t="e">
        <f>VLOOKUP($B$8,$A$176:CW189,CW190,0)</f>
        <v>#REF!</v>
      </c>
      <c r="CX8" s="608" t="e">
        <f>VLOOKUP($B$8,$A$176:CX189,CX190,0)</f>
        <v>#REF!</v>
      </c>
      <c r="CY8" s="608" t="e">
        <f>VLOOKUP($B$8,$A$176:CY189,CY190,0)</f>
        <v>#REF!</v>
      </c>
      <c r="CZ8" s="608" t="e">
        <f>VLOOKUP($B$8,$A$176:CZ189,CZ190,0)</f>
        <v>#REF!</v>
      </c>
      <c r="DA8" s="608" t="e">
        <f>VLOOKUP($B$8,$A$176:DA189,DA190,0)</f>
        <v>#REF!</v>
      </c>
      <c r="DB8" s="608" t="e">
        <f>VLOOKUP($B$8,$A$176:DB189,DB190,0)</f>
        <v>#REF!</v>
      </c>
      <c r="DC8" s="608" t="e">
        <f>VLOOKUP($B$8,$A$176:DC189,DC190,0)</f>
        <v>#REF!</v>
      </c>
      <c r="DD8" s="608" t="e">
        <f>VLOOKUP($B$8,$A$176:DD189,DD190,0)</f>
        <v>#REF!</v>
      </c>
      <c r="DE8" s="608" t="e">
        <f>VLOOKUP($B$8,$A$176:DE189,DE190,0)</f>
        <v>#REF!</v>
      </c>
      <c r="DF8" s="608" t="e">
        <f>VLOOKUP($B$8,$A$176:DF189,DF190,0)</f>
        <v>#REF!</v>
      </c>
      <c r="DG8" s="608" t="e">
        <f>VLOOKUP($B$8,$A$176:DG189,DG190,0)</f>
        <v>#REF!</v>
      </c>
      <c r="DH8" s="608" t="e">
        <f>VLOOKUP($B$8,$A$176:DH189,DH190,0)</f>
        <v>#REF!</v>
      </c>
      <c r="DI8" s="608" t="e">
        <f>VLOOKUP($B$8,$A$176:DI189,DI190,0)</f>
        <v>#REF!</v>
      </c>
      <c r="DJ8" s="608" t="e">
        <f>VLOOKUP($B$8,$A$176:DJ189,DJ190,0)</f>
        <v>#REF!</v>
      </c>
      <c r="DK8" s="608" t="e">
        <f>VLOOKUP($B$8,$A$176:DK189,DK190,0)</f>
        <v>#REF!</v>
      </c>
      <c r="DL8" s="608" t="e">
        <f>VLOOKUP($B$8,$A$176:DL189,DL190,0)</f>
        <v>#REF!</v>
      </c>
      <c r="DM8" s="608" t="e">
        <f>VLOOKUP($B$8,$A$176:DM189,DM190,0)</f>
        <v>#REF!</v>
      </c>
      <c r="DN8" s="608" t="e">
        <f>VLOOKUP($B$8,$A$176:DN189,DN190,0)</f>
        <v>#REF!</v>
      </c>
      <c r="DO8" s="608" t="e">
        <f>VLOOKUP($B$8,$A$176:DO189,DO190,0)</f>
        <v>#REF!</v>
      </c>
      <c r="DP8" s="608" t="e">
        <f>VLOOKUP($B$8,$A$176:DP189,DP190,0)</f>
        <v>#REF!</v>
      </c>
      <c r="DQ8" s="608" t="e">
        <f>VLOOKUP($B$8,$A$176:DQ189,DQ190,0)</f>
        <v>#REF!</v>
      </c>
      <c r="DR8" s="608" t="e">
        <f>VLOOKUP($B$8,$A$176:DR189,DR190,0)</f>
        <v>#REF!</v>
      </c>
    </row>
    <row r="10" spans="2:122" x14ac:dyDescent="0.2">
      <c r="B10" s="529" t="s">
        <v>386</v>
      </c>
      <c r="C10" s="916">
        <v>0</v>
      </c>
      <c r="D10" s="916">
        <f>75.7+5</f>
        <v>80.7</v>
      </c>
      <c r="E10" s="916">
        <f t="shared" ref="E10:BJ10" si="3">75.7+5</f>
        <v>80.7</v>
      </c>
      <c r="F10" s="916">
        <f t="shared" si="3"/>
        <v>80.7</v>
      </c>
      <c r="G10" s="916">
        <f t="shared" si="3"/>
        <v>80.7</v>
      </c>
      <c r="H10" s="916">
        <f t="shared" si="3"/>
        <v>80.7</v>
      </c>
      <c r="I10" s="916">
        <f t="shared" si="3"/>
        <v>80.7</v>
      </c>
      <c r="J10" s="916">
        <f t="shared" si="3"/>
        <v>80.7</v>
      </c>
      <c r="K10" s="916">
        <f t="shared" si="3"/>
        <v>80.7</v>
      </c>
      <c r="L10" s="916">
        <f t="shared" si="3"/>
        <v>80.7</v>
      </c>
      <c r="M10" s="916">
        <f t="shared" si="3"/>
        <v>80.7</v>
      </c>
      <c r="N10" s="916">
        <f t="shared" si="3"/>
        <v>80.7</v>
      </c>
      <c r="O10" s="916">
        <f t="shared" si="3"/>
        <v>80.7</v>
      </c>
      <c r="P10" s="916">
        <f t="shared" si="3"/>
        <v>80.7</v>
      </c>
      <c r="Q10" s="916">
        <f t="shared" si="3"/>
        <v>80.7</v>
      </c>
      <c r="R10" s="916">
        <f t="shared" si="3"/>
        <v>80.7</v>
      </c>
      <c r="S10" s="916">
        <f t="shared" si="3"/>
        <v>80.7</v>
      </c>
      <c r="T10" s="916">
        <f t="shared" si="3"/>
        <v>80.7</v>
      </c>
      <c r="U10" s="916">
        <f t="shared" si="3"/>
        <v>80.7</v>
      </c>
      <c r="V10" s="916">
        <f t="shared" si="3"/>
        <v>80.7</v>
      </c>
      <c r="W10" s="916">
        <f t="shared" si="3"/>
        <v>80.7</v>
      </c>
      <c r="X10" s="916">
        <f t="shared" si="3"/>
        <v>80.7</v>
      </c>
      <c r="Y10" s="916">
        <f t="shared" si="3"/>
        <v>80.7</v>
      </c>
      <c r="Z10" s="916">
        <f t="shared" si="3"/>
        <v>80.7</v>
      </c>
      <c r="AA10" s="916">
        <f t="shared" si="3"/>
        <v>80.7</v>
      </c>
      <c r="AB10" s="916">
        <f t="shared" si="3"/>
        <v>80.7</v>
      </c>
      <c r="AC10" s="916">
        <f t="shared" si="3"/>
        <v>80.7</v>
      </c>
      <c r="AD10" s="916">
        <f t="shared" si="3"/>
        <v>80.7</v>
      </c>
      <c r="AE10" s="916">
        <f t="shared" si="3"/>
        <v>80.7</v>
      </c>
      <c r="AF10" s="916">
        <f t="shared" si="3"/>
        <v>80.7</v>
      </c>
      <c r="AG10" s="916">
        <f t="shared" si="3"/>
        <v>80.7</v>
      </c>
      <c r="AH10" s="916">
        <f t="shared" si="3"/>
        <v>80.7</v>
      </c>
      <c r="AI10" s="916">
        <f t="shared" si="3"/>
        <v>80.7</v>
      </c>
      <c r="AJ10" s="916">
        <f t="shared" si="3"/>
        <v>80.7</v>
      </c>
      <c r="AK10" s="916">
        <f t="shared" si="3"/>
        <v>80.7</v>
      </c>
      <c r="AL10" s="916">
        <f t="shared" si="3"/>
        <v>80.7</v>
      </c>
      <c r="AM10" s="916">
        <f t="shared" si="3"/>
        <v>80.7</v>
      </c>
      <c r="AN10" s="916">
        <f t="shared" si="3"/>
        <v>80.7</v>
      </c>
      <c r="AO10" s="916">
        <f t="shared" si="3"/>
        <v>80.7</v>
      </c>
      <c r="AP10" s="916">
        <f t="shared" si="3"/>
        <v>80.7</v>
      </c>
      <c r="AQ10" s="916">
        <f t="shared" si="3"/>
        <v>80.7</v>
      </c>
      <c r="AR10" s="916">
        <f t="shared" si="3"/>
        <v>80.7</v>
      </c>
      <c r="AS10" s="916">
        <f t="shared" si="3"/>
        <v>80.7</v>
      </c>
      <c r="AT10" s="916">
        <f t="shared" si="3"/>
        <v>80.7</v>
      </c>
      <c r="AU10" s="916">
        <f t="shared" si="3"/>
        <v>80.7</v>
      </c>
      <c r="AV10" s="916">
        <f t="shared" si="3"/>
        <v>80.7</v>
      </c>
      <c r="AW10" s="916">
        <f t="shared" si="3"/>
        <v>80.7</v>
      </c>
      <c r="AX10" s="916">
        <f t="shared" si="3"/>
        <v>80.7</v>
      </c>
      <c r="AY10" s="916">
        <f t="shared" si="3"/>
        <v>80.7</v>
      </c>
      <c r="AZ10" s="916">
        <f t="shared" si="3"/>
        <v>80.7</v>
      </c>
      <c r="BA10" s="916">
        <f t="shared" si="3"/>
        <v>80.7</v>
      </c>
      <c r="BB10" s="916">
        <f t="shared" si="3"/>
        <v>80.7</v>
      </c>
      <c r="BC10" s="916">
        <f t="shared" si="3"/>
        <v>80.7</v>
      </c>
      <c r="BD10" s="916">
        <f t="shared" si="3"/>
        <v>80.7</v>
      </c>
      <c r="BE10" s="916">
        <f t="shared" si="3"/>
        <v>80.7</v>
      </c>
      <c r="BF10" s="916">
        <f t="shared" si="3"/>
        <v>80.7</v>
      </c>
      <c r="BG10" s="916">
        <f t="shared" si="3"/>
        <v>80.7</v>
      </c>
      <c r="BH10" s="916">
        <f t="shared" si="3"/>
        <v>80.7</v>
      </c>
      <c r="BI10" s="916">
        <f t="shared" si="3"/>
        <v>80.7</v>
      </c>
      <c r="BJ10" s="916">
        <f t="shared" si="3"/>
        <v>80.7</v>
      </c>
      <c r="BK10" s="916"/>
      <c r="BL10" s="916"/>
      <c r="BM10" s="916"/>
      <c r="BN10" s="916"/>
      <c r="BO10" s="916"/>
      <c r="BP10" s="916"/>
      <c r="BQ10" s="916"/>
      <c r="BR10" s="916"/>
      <c r="BS10" s="916"/>
      <c r="BT10" s="916"/>
      <c r="BU10" s="916"/>
      <c r="BV10" s="916"/>
      <c r="BW10" s="916"/>
      <c r="BX10" s="916"/>
      <c r="BY10" s="916"/>
      <c r="BZ10" s="916"/>
      <c r="CA10" s="916"/>
      <c r="CB10" s="916"/>
      <c r="CC10" s="916"/>
      <c r="CD10" s="916"/>
      <c r="CE10" s="916"/>
      <c r="CF10" s="916"/>
      <c r="CG10" s="916"/>
      <c r="CH10" s="916"/>
      <c r="CI10" s="916"/>
      <c r="CJ10" s="916"/>
      <c r="CK10" s="916"/>
      <c r="CL10" s="916"/>
      <c r="CM10" s="916"/>
      <c r="CN10" s="916"/>
      <c r="CO10" s="916"/>
      <c r="CP10" s="916"/>
      <c r="CQ10" s="916"/>
      <c r="CR10" s="916"/>
      <c r="CS10" s="916"/>
      <c r="CT10" s="916"/>
      <c r="CU10" s="916"/>
      <c r="CV10" s="916"/>
      <c r="CW10" s="916"/>
      <c r="CX10" s="916"/>
      <c r="CY10" s="916"/>
      <c r="CZ10" s="916"/>
      <c r="DA10" s="916"/>
      <c r="DB10" s="916"/>
      <c r="DC10" s="916"/>
      <c r="DD10" s="916"/>
      <c r="DE10" s="916"/>
      <c r="DF10" s="916"/>
      <c r="DG10" s="916"/>
      <c r="DH10" s="916"/>
      <c r="DI10" s="916"/>
      <c r="DJ10" s="916"/>
      <c r="DK10" s="916"/>
      <c r="DL10" s="916"/>
      <c r="DM10" s="916"/>
      <c r="DN10" s="916"/>
      <c r="DO10" s="916"/>
      <c r="DP10" s="916"/>
      <c r="DQ10" s="916"/>
      <c r="DR10" s="916"/>
    </row>
    <row r="12" spans="2:122" x14ac:dyDescent="0.2">
      <c r="B12" s="529" t="s">
        <v>387</v>
      </c>
      <c r="C12" s="608">
        <v>0</v>
      </c>
      <c r="D12" s="608">
        <f>D10/DRE!I5</f>
        <v>1.0675619843183102E-2</v>
      </c>
      <c r="E12" s="608">
        <f>E10/DRE!J5</f>
        <v>5.3378099215915511E-3</v>
      </c>
      <c r="F12" s="608">
        <f>F10/DRE!K5</f>
        <v>3.5585399477277013E-3</v>
      </c>
      <c r="G12" s="608">
        <f>G10/DRE!L5</f>
        <v>2.6755939456599258E-3</v>
      </c>
      <c r="H12" s="608">
        <f>H10/DRE!M5</f>
        <v>2.1404751565279397E-3</v>
      </c>
      <c r="I12" s="608">
        <f>I10/DRE!N5</f>
        <v>1.7837292971066175E-3</v>
      </c>
      <c r="J12" s="608">
        <f>J10/DRE!O5</f>
        <v>1.5376976699194977E-3</v>
      </c>
      <c r="K12" s="608">
        <f>K10/DRE!P5</f>
        <v>1.3488576051925414E-3</v>
      </c>
      <c r="L12" s="608">
        <f>L10/DRE!Q5</f>
        <v>1.1936792966305684E-3</v>
      </c>
      <c r="M12" s="608">
        <f>M10/DRE!R5</f>
        <v>1.0753867537212328E-3</v>
      </c>
      <c r="N12" s="608">
        <f>N10/DRE!S5</f>
        <v>9.7762432156475688E-4</v>
      </c>
      <c r="O12" s="608">
        <f>O10/DRE!T5</f>
        <v>1.3034990954196753E-3</v>
      </c>
      <c r="P12" s="608">
        <f>P10/DRE!U5</f>
        <v>1.3721043109680799E-3</v>
      </c>
      <c r="Q12" s="608">
        <f>Q10/DRE!V5</f>
        <v>1.2473675554255268E-3</v>
      </c>
      <c r="R12" s="608">
        <f>R10/DRE!W5</f>
        <v>1.1339705049322967E-3</v>
      </c>
      <c r="S12" s="608">
        <f>S10/DRE!X5</f>
        <v>1.0308822772111793E-3</v>
      </c>
      <c r="T12" s="608">
        <f>T10/DRE!Y5</f>
        <v>9.3716570655561729E-4</v>
      </c>
      <c r="U12" s="608">
        <f>U10/DRE!Z5</f>
        <v>9.8649021742696621E-4</v>
      </c>
      <c r="V12" s="608">
        <f>V10/DRE!AA5</f>
        <v>1.0384107551862799E-3</v>
      </c>
      <c r="W12" s="608">
        <f>W10/DRE!AB5</f>
        <v>9.7047734129558866E-4</v>
      </c>
      <c r="X12" s="608">
        <f>X10/DRE!AC5</f>
        <v>9.0698816943512962E-4</v>
      </c>
      <c r="Y12" s="608">
        <f>Y10/DRE!AD5</f>
        <v>8.476524947991866E-4</v>
      </c>
      <c r="Z12" s="608">
        <f>Z10/DRE!AE5</f>
        <v>7.7059317709016965E-4</v>
      </c>
      <c r="AA12" s="608">
        <f>AA10/DRE!AF5</f>
        <v>9.0658020834137587E-4</v>
      </c>
      <c r="AB12" s="608">
        <f>AB10/DRE!AG5</f>
        <v>9.5429495614881654E-4</v>
      </c>
      <c r="AC12" s="608">
        <f>AC10/DRE!AH5</f>
        <v>9.0885233918934917E-4</v>
      </c>
      <c r="AD12" s="608">
        <f>AD10/DRE!AI5</f>
        <v>8.6557365637080863E-4</v>
      </c>
      <c r="AE12" s="608">
        <f>AE10/DRE!AJ5</f>
        <v>8.2435586321029429E-4</v>
      </c>
      <c r="AF12" s="608">
        <f>AF10/DRE!AK5</f>
        <v>7.7042604038345249E-4</v>
      </c>
      <c r="AG12" s="608">
        <f>AG10/DRE!AL5</f>
        <v>8.5602893375939164E-4</v>
      </c>
      <c r="AH12" s="608">
        <f>AH10/DRE!AM5</f>
        <v>9.5114325973265704E-4</v>
      </c>
      <c r="AI12" s="608">
        <f>AI10/DRE!AN5</f>
        <v>8.8891893432958618E-4</v>
      </c>
      <c r="AJ12" s="608">
        <f>AJ10/DRE!AO5</f>
        <v>8.307653591865295E-4</v>
      </c>
      <c r="AK12" s="608">
        <f>AK10/DRE!AP5</f>
        <v>7.7641622353881229E-4</v>
      </c>
      <c r="AL12" s="608">
        <f>AL10/DRE!AQ5</f>
        <v>7.1890391068408534E-4</v>
      </c>
      <c r="AM12" s="608">
        <f>AM10/DRE!AR5</f>
        <v>8.3593477986521557E-4</v>
      </c>
      <c r="AN12" s="608">
        <f>AN10/DRE!AS5</f>
        <v>8.799313472265429E-4</v>
      </c>
      <c r="AO12" s="608">
        <f>AO10/DRE!AT5</f>
        <v>8.3802985450146916E-4</v>
      </c>
      <c r="AP12" s="608">
        <f>AP10/DRE!AU5</f>
        <v>7.9812367095378036E-4</v>
      </c>
      <c r="AQ12" s="608">
        <f>AQ10/DRE!AV5</f>
        <v>7.6011778186074329E-4</v>
      </c>
      <c r="AR12" s="608">
        <f>AR10/DRE!AW5</f>
        <v>7.1039045033714332E-4</v>
      </c>
      <c r="AS12" s="608">
        <f>AS10/DRE!AX5</f>
        <v>7.8932272259682554E-4</v>
      </c>
      <c r="AT12" s="608">
        <f>AT10/DRE!AY5</f>
        <v>8.7702524732980629E-4</v>
      </c>
      <c r="AU12" s="608">
        <f>AU10/DRE!AZ5</f>
        <v>8.19649763859632E-4</v>
      </c>
      <c r="AV12" s="608">
        <f>AV10/DRE!BA5</f>
        <v>7.6602781669124498E-4</v>
      </c>
      <c r="AW12" s="608">
        <f>AW10/DRE!BB5</f>
        <v>7.1591384737499525E-4</v>
      </c>
      <c r="AX12" s="608">
        <f>AX10/DRE!BC5</f>
        <v>6.6288319201388457E-4</v>
      </c>
      <c r="AY12" s="608">
        <f>AY10/DRE!BD5</f>
        <v>7.6193470346423524E-4</v>
      </c>
      <c r="AZ12" s="608">
        <f>AZ10/DRE!BE5</f>
        <v>8.0203652996235276E-4</v>
      </c>
      <c r="BA12" s="608">
        <f>BA10/DRE!BF5</f>
        <v>7.6384431424985982E-4</v>
      </c>
      <c r="BB12" s="608">
        <f>BB10/DRE!BG5</f>
        <v>7.2747077547605698E-4</v>
      </c>
      <c r="BC12" s="608">
        <f>BC10/DRE!BH5</f>
        <v>6.9282930997719696E-4</v>
      </c>
      <c r="BD12" s="608">
        <f>BD10/DRE!BI5</f>
        <v>6.4750402801607213E-4</v>
      </c>
      <c r="BE12" s="608">
        <f>BE10/DRE!BJ5</f>
        <v>7.1944892001785793E-4</v>
      </c>
      <c r="BF12" s="608">
        <f>BF10/DRE!BK5</f>
        <v>7.9938768890873077E-4</v>
      </c>
      <c r="BG12" s="608">
        <f>BG10/DRE!BL5</f>
        <v>7.4709129804554286E-4</v>
      </c>
      <c r="BH12" s="608">
        <f>BH10/DRE!BM5</f>
        <v>6.9821616639770354E-4</v>
      </c>
      <c r="BI12" s="608">
        <f>BI10/DRE!BN5</f>
        <v>6.5253847326888191E-4</v>
      </c>
      <c r="BJ12" s="608">
        <f>BJ10/DRE!BO5</f>
        <v>6.0420229006377961E-4</v>
      </c>
      <c r="BK12" s="916"/>
      <c r="BL12" s="916"/>
      <c r="BM12" s="916"/>
      <c r="BN12" s="916"/>
      <c r="BO12" s="916"/>
      <c r="BP12" s="916"/>
      <c r="BQ12" s="916"/>
      <c r="BR12" s="916"/>
      <c r="BS12" s="916"/>
      <c r="BT12" s="916"/>
      <c r="BU12" s="916"/>
      <c r="BV12" s="916"/>
      <c r="BW12" s="916"/>
      <c r="BX12" s="916"/>
      <c r="BY12" s="916"/>
      <c r="BZ12" s="916"/>
      <c r="CA12" s="916"/>
      <c r="CB12" s="916"/>
      <c r="CC12" s="916"/>
      <c r="CD12" s="916"/>
      <c r="CE12" s="916"/>
      <c r="CF12" s="916"/>
      <c r="CG12" s="916"/>
      <c r="CH12" s="916"/>
      <c r="CI12" s="916"/>
      <c r="CJ12" s="916"/>
      <c r="CK12" s="916"/>
      <c r="CL12" s="916"/>
      <c r="CM12" s="916"/>
      <c r="CN12" s="916"/>
      <c r="CO12" s="916"/>
      <c r="CP12" s="916"/>
      <c r="CQ12" s="916"/>
      <c r="CR12" s="916"/>
      <c r="CS12" s="916"/>
      <c r="CT12" s="916"/>
      <c r="CU12" s="916"/>
      <c r="CV12" s="916"/>
      <c r="CW12" s="916"/>
      <c r="CX12" s="916"/>
      <c r="CY12" s="916"/>
      <c r="CZ12" s="916"/>
      <c r="DA12" s="916"/>
      <c r="DB12" s="916"/>
      <c r="DC12" s="916"/>
      <c r="DD12" s="916"/>
      <c r="DE12" s="916"/>
      <c r="DF12" s="916"/>
      <c r="DG12" s="916"/>
      <c r="DH12" s="916"/>
      <c r="DI12" s="916"/>
      <c r="DJ12" s="916"/>
      <c r="DK12" s="916"/>
      <c r="DL12" s="916"/>
      <c r="DM12" s="916"/>
      <c r="DN12" s="916"/>
      <c r="DO12" s="916"/>
      <c r="DP12" s="916"/>
      <c r="DQ12" s="916"/>
      <c r="DR12" s="916"/>
    </row>
    <row r="14" spans="2:122" x14ac:dyDescent="0.2">
      <c r="B14" s="530" t="s">
        <v>388</v>
      </c>
      <c r="C14" s="608">
        <f>IF(C6&gt;0,MIN(C6:C8),C8)</f>
        <v>0</v>
      </c>
      <c r="D14" s="608">
        <f t="shared" ref="D14:AI14" si="4">MIN(D6:D8)</f>
        <v>4.4999999999999998E-2</v>
      </c>
      <c r="E14" s="608">
        <f t="shared" si="4"/>
        <v>4.4999999999999998E-2</v>
      </c>
      <c r="F14" s="608">
        <f t="shared" si="4"/>
        <v>4.4999999999999998E-2</v>
      </c>
      <c r="G14" s="608">
        <f t="shared" si="4"/>
        <v>4.4999999999999998E-2</v>
      </c>
      <c r="H14" s="608">
        <f t="shared" si="4"/>
        <v>4.4999999999999998E-2</v>
      </c>
      <c r="I14" s="608">
        <f t="shared" si="4"/>
        <v>4.4999999999999998E-2</v>
      </c>
      <c r="J14" s="608">
        <f t="shared" si="4"/>
        <v>5.1600903912536626E-2</v>
      </c>
      <c r="K14" s="608">
        <f t="shared" si="4"/>
        <v>6.0085408499915734E-2</v>
      </c>
      <c r="L14" s="608">
        <f t="shared" si="4"/>
        <v>6.6062200654637582E-2</v>
      </c>
      <c r="M14" s="608">
        <f t="shared" si="4"/>
        <v>7.1957893068513329E-2</v>
      </c>
      <c r="N14" s="608">
        <f t="shared" si="4"/>
        <v>7.6958000460657636E-2</v>
      </c>
      <c r="O14" s="608">
        <f t="shared" si="4"/>
        <v>7.9737030830499114E-2</v>
      </c>
      <c r="P14" s="608">
        <f t="shared" si="4"/>
        <v>8.1610349507762553E-2</v>
      </c>
      <c r="Q14" s="608">
        <f t="shared" si="4"/>
        <v>8.3144972236706957E-2</v>
      </c>
      <c r="R14" s="608">
        <f t="shared" si="4"/>
        <v>8.4437740074581824E-2</v>
      </c>
      <c r="S14" s="608">
        <f t="shared" si="4"/>
        <v>8.7333525477609822E-2</v>
      </c>
      <c r="T14" s="608">
        <f t="shared" si="4"/>
        <v>9.050564415972627E-2</v>
      </c>
      <c r="U14" s="608">
        <f t="shared" si="4"/>
        <v>9.2659250933071938E-2</v>
      </c>
      <c r="V14" s="608">
        <f t="shared" si="4"/>
        <v>9.4039442037951795E-2</v>
      </c>
      <c r="W14" s="608">
        <f t="shared" si="4"/>
        <v>9.5245606951169542E-2</v>
      </c>
      <c r="X14" s="608">
        <f t="shared" si="4"/>
        <v>9.6296327744185325E-2</v>
      </c>
      <c r="Y14" s="608">
        <f t="shared" si="4"/>
        <v>9.7243384161357638E-2</v>
      </c>
      <c r="Z14" s="608">
        <f t="shared" si="4"/>
        <v>9.823884259928313E-2</v>
      </c>
      <c r="AA14" s="608">
        <f t="shared" si="4"/>
        <v>9.9394297782248106E-2</v>
      </c>
      <c r="AB14" s="608">
        <f t="shared" si="4"/>
        <v>0.10043427380151608</v>
      </c>
      <c r="AC14" s="608">
        <f t="shared" si="4"/>
        <v>0.1013603599557286</v>
      </c>
      <c r="AD14" s="608">
        <f t="shared" si="4"/>
        <v>0.10217120151257958</v>
      </c>
      <c r="AE14" s="608">
        <f t="shared" si="4"/>
        <v>0.10286379847588056</v>
      </c>
      <c r="AF14" s="608">
        <f t="shared" si="4"/>
        <v>0.10349884339812955</v>
      </c>
      <c r="AG14" s="608">
        <f t="shared" si="4"/>
        <v>0.10391168401580284</v>
      </c>
      <c r="AH14" s="608">
        <f t="shared" si="4"/>
        <v>0.10414362587979817</v>
      </c>
      <c r="AI14" s="608">
        <f t="shared" si="4"/>
        <v>0.10438852446305794</v>
      </c>
      <c r="AJ14" s="608">
        <f t="shared" ref="AJ14:BO14" si="5">MIN(AJ6:AJ8)</f>
        <v>0.10464688806356849</v>
      </c>
      <c r="AK14" s="608">
        <f t="shared" si="5"/>
        <v>0.10491921738913368</v>
      </c>
      <c r="AL14" s="608">
        <f t="shared" si="5"/>
        <v>0.10515062486637293</v>
      </c>
      <c r="AM14" s="608">
        <f t="shared" si="5"/>
        <v>0.10537879112154906</v>
      </c>
      <c r="AN14" s="608">
        <f t="shared" si="5"/>
        <v>0.1055927988076609</v>
      </c>
      <c r="AO14" s="608">
        <f t="shared" si="5"/>
        <v>0.10581467776695876</v>
      </c>
      <c r="AP14" s="608">
        <f t="shared" si="5"/>
        <v>0.10604459156252588</v>
      </c>
      <c r="AQ14" s="608">
        <f t="shared" si="5"/>
        <v>0.10628269600248959</v>
      </c>
      <c r="AR14" s="608">
        <f t="shared" si="5"/>
        <v>0.10653379718123596</v>
      </c>
      <c r="AS14" s="608">
        <f t="shared" si="5"/>
        <v>0.10675661180973187</v>
      </c>
      <c r="AT14" s="608">
        <f t="shared" si="5"/>
        <v>0.10695462333878807</v>
      </c>
      <c r="AU14" s="608">
        <f t="shared" si="5"/>
        <v>0.10716389987826301</v>
      </c>
      <c r="AV14" s="608">
        <f t="shared" si="5"/>
        <v>0.10738491001722354</v>
      </c>
      <c r="AW14" s="608">
        <f t="shared" si="5"/>
        <v>0.10761811964081029</v>
      </c>
      <c r="AX14" s="608">
        <f t="shared" si="5"/>
        <v>0.10786626879482991</v>
      </c>
      <c r="AY14" s="608">
        <f t="shared" si="5"/>
        <v>0.10810781278480668</v>
      </c>
      <c r="AZ14" s="608">
        <f t="shared" si="5"/>
        <v>0.10833393993832764</v>
      </c>
      <c r="BA14" s="608">
        <f t="shared" si="5"/>
        <v>0.10856794779949246</v>
      </c>
      <c r="BB14" s="608">
        <f t="shared" si="5"/>
        <v>0.10880996242545685</v>
      </c>
      <c r="BC14" s="608">
        <f t="shared" si="5"/>
        <v>0.10906009894092024</v>
      </c>
      <c r="BD14" s="608">
        <f t="shared" si="5"/>
        <v>0.10932333965074625</v>
      </c>
      <c r="BE14" s="608">
        <f t="shared" si="5"/>
        <v>0.10955645552970818</v>
      </c>
      <c r="BF14" s="608">
        <f t="shared" si="5"/>
        <v>0.1097632511710837</v>
      </c>
      <c r="BG14" s="608">
        <f t="shared" si="5"/>
        <v>0.10998143365944736</v>
      </c>
      <c r="BH14" s="608">
        <f t="shared" si="5"/>
        <v>0.11021142858384447</v>
      </c>
      <c r="BI14" s="608">
        <f t="shared" si="5"/>
        <v>0.11045365187089183</v>
      </c>
      <c r="BJ14" s="608">
        <f t="shared" si="5"/>
        <v>0.11071086698778292</v>
      </c>
      <c r="BK14" s="608" t="e">
        <f t="shared" si="5"/>
        <v>#REF!</v>
      </c>
      <c r="BL14" s="608" t="e">
        <f t="shared" si="5"/>
        <v>#REF!</v>
      </c>
      <c r="BM14" s="608" t="e">
        <f t="shared" si="5"/>
        <v>#REF!</v>
      </c>
      <c r="BN14" s="608" t="e">
        <f t="shared" si="5"/>
        <v>#REF!</v>
      </c>
      <c r="BO14" s="608" t="e">
        <f t="shared" si="5"/>
        <v>#REF!</v>
      </c>
      <c r="BP14" s="608" t="e">
        <f t="shared" ref="BP14:CU14" si="6">MIN(BP6:BP8)</f>
        <v>#REF!</v>
      </c>
      <c r="BQ14" s="608" t="e">
        <f t="shared" si="6"/>
        <v>#REF!</v>
      </c>
      <c r="BR14" s="608" t="e">
        <f t="shared" si="6"/>
        <v>#REF!</v>
      </c>
      <c r="BS14" s="608" t="e">
        <f t="shared" si="6"/>
        <v>#REF!</v>
      </c>
      <c r="BT14" s="608" t="e">
        <f t="shared" si="6"/>
        <v>#REF!</v>
      </c>
      <c r="BU14" s="608" t="e">
        <f t="shared" si="6"/>
        <v>#REF!</v>
      </c>
      <c r="BV14" s="608" t="e">
        <f t="shared" si="6"/>
        <v>#REF!</v>
      </c>
      <c r="BW14" s="608" t="e">
        <f t="shared" si="6"/>
        <v>#REF!</v>
      </c>
      <c r="BX14" s="608" t="e">
        <f t="shared" si="6"/>
        <v>#REF!</v>
      </c>
      <c r="BY14" s="608" t="e">
        <f t="shared" si="6"/>
        <v>#REF!</v>
      </c>
      <c r="BZ14" s="608" t="e">
        <f t="shared" si="6"/>
        <v>#REF!</v>
      </c>
      <c r="CA14" s="608" t="e">
        <f t="shared" si="6"/>
        <v>#REF!</v>
      </c>
      <c r="CB14" s="608" t="e">
        <f t="shared" si="6"/>
        <v>#REF!</v>
      </c>
      <c r="CC14" s="608" t="e">
        <f t="shared" si="6"/>
        <v>#REF!</v>
      </c>
      <c r="CD14" s="608" t="e">
        <f t="shared" si="6"/>
        <v>#REF!</v>
      </c>
      <c r="CE14" s="608" t="e">
        <f t="shared" si="6"/>
        <v>#REF!</v>
      </c>
      <c r="CF14" s="608" t="e">
        <f t="shared" si="6"/>
        <v>#REF!</v>
      </c>
      <c r="CG14" s="608" t="e">
        <f t="shared" si="6"/>
        <v>#REF!</v>
      </c>
      <c r="CH14" s="608" t="e">
        <f t="shared" si="6"/>
        <v>#REF!</v>
      </c>
      <c r="CI14" s="608" t="e">
        <f t="shared" si="6"/>
        <v>#REF!</v>
      </c>
      <c r="CJ14" s="608" t="e">
        <f t="shared" si="6"/>
        <v>#REF!</v>
      </c>
      <c r="CK14" s="608" t="e">
        <f t="shared" si="6"/>
        <v>#REF!</v>
      </c>
      <c r="CL14" s="608" t="e">
        <f t="shared" si="6"/>
        <v>#REF!</v>
      </c>
      <c r="CM14" s="608" t="e">
        <f t="shared" si="6"/>
        <v>#REF!</v>
      </c>
      <c r="CN14" s="608" t="e">
        <f t="shared" si="6"/>
        <v>#REF!</v>
      </c>
      <c r="CO14" s="608" t="e">
        <f t="shared" si="6"/>
        <v>#REF!</v>
      </c>
      <c r="CP14" s="608" t="e">
        <f t="shared" si="6"/>
        <v>#REF!</v>
      </c>
      <c r="CQ14" s="608" t="e">
        <f t="shared" si="6"/>
        <v>#REF!</v>
      </c>
      <c r="CR14" s="608" t="e">
        <f t="shared" si="6"/>
        <v>#REF!</v>
      </c>
      <c r="CS14" s="608" t="e">
        <f t="shared" si="6"/>
        <v>#REF!</v>
      </c>
      <c r="CT14" s="608" t="e">
        <f t="shared" si="6"/>
        <v>#REF!</v>
      </c>
      <c r="CU14" s="608" t="e">
        <f t="shared" si="6"/>
        <v>#REF!</v>
      </c>
      <c r="CV14" s="608" t="e">
        <f t="shared" ref="CV14:DR14" si="7">MIN(CV6:CV8)</f>
        <v>#REF!</v>
      </c>
      <c r="CW14" s="608" t="e">
        <f t="shared" si="7"/>
        <v>#REF!</v>
      </c>
      <c r="CX14" s="608" t="e">
        <f t="shared" si="7"/>
        <v>#REF!</v>
      </c>
      <c r="CY14" s="608" t="e">
        <f t="shared" si="7"/>
        <v>#REF!</v>
      </c>
      <c r="CZ14" s="608" t="e">
        <f t="shared" si="7"/>
        <v>#REF!</v>
      </c>
      <c r="DA14" s="608" t="e">
        <f t="shared" si="7"/>
        <v>#REF!</v>
      </c>
      <c r="DB14" s="608" t="e">
        <f t="shared" si="7"/>
        <v>#REF!</v>
      </c>
      <c r="DC14" s="608" t="e">
        <f t="shared" si="7"/>
        <v>#REF!</v>
      </c>
      <c r="DD14" s="608" t="e">
        <f t="shared" si="7"/>
        <v>#REF!</v>
      </c>
      <c r="DE14" s="608" t="e">
        <f t="shared" si="7"/>
        <v>#REF!</v>
      </c>
      <c r="DF14" s="608" t="e">
        <f t="shared" si="7"/>
        <v>#REF!</v>
      </c>
      <c r="DG14" s="608" t="e">
        <f t="shared" si="7"/>
        <v>#REF!</v>
      </c>
      <c r="DH14" s="608" t="e">
        <f t="shared" si="7"/>
        <v>#REF!</v>
      </c>
      <c r="DI14" s="608" t="e">
        <f t="shared" si="7"/>
        <v>#REF!</v>
      </c>
      <c r="DJ14" s="608" t="e">
        <f t="shared" si="7"/>
        <v>#REF!</v>
      </c>
      <c r="DK14" s="608" t="e">
        <f t="shared" si="7"/>
        <v>#REF!</v>
      </c>
      <c r="DL14" s="608" t="e">
        <f t="shared" si="7"/>
        <v>#REF!</v>
      </c>
      <c r="DM14" s="608" t="e">
        <f t="shared" si="7"/>
        <v>#REF!</v>
      </c>
      <c r="DN14" s="608" t="e">
        <f t="shared" si="7"/>
        <v>#REF!</v>
      </c>
      <c r="DO14" s="608" t="e">
        <f t="shared" si="7"/>
        <v>#REF!</v>
      </c>
      <c r="DP14" s="608" t="e">
        <f t="shared" si="7"/>
        <v>#REF!</v>
      </c>
      <c r="DQ14" s="608" t="e">
        <f t="shared" si="7"/>
        <v>#REF!</v>
      </c>
      <c r="DR14" s="608" t="e">
        <f t="shared" si="7"/>
        <v>#REF!</v>
      </c>
    </row>
    <row r="16" spans="2:122" x14ac:dyDescent="0.2">
      <c r="B16" s="529" t="s">
        <v>389</v>
      </c>
      <c r="C16" s="1261">
        <v>0</v>
      </c>
    </row>
    <row r="18" spans="2:5" x14ac:dyDescent="0.2">
      <c r="B18" s="529" t="s">
        <v>390</v>
      </c>
      <c r="C18" s="916">
        <f>C20/12</f>
        <v>6750</v>
      </c>
    </row>
    <row r="20" spans="2:5" x14ac:dyDescent="0.2">
      <c r="B20" s="529" t="s">
        <v>391</v>
      </c>
      <c r="C20" s="1262">
        <v>81000</v>
      </c>
    </row>
    <row r="22" spans="2:5" s="550" customFormat="1" x14ac:dyDescent="0.2">
      <c r="B22" s="1610" t="s">
        <v>392</v>
      </c>
    </row>
    <row r="23" spans="2:5" x14ac:dyDescent="0.2">
      <c r="B23" s="542"/>
    </row>
    <row r="25" spans="2:5" ht="16.5" x14ac:dyDescent="0.2">
      <c r="B25" s="540" t="s">
        <v>393</v>
      </c>
      <c r="C25" s="541"/>
      <c r="D25" s="541"/>
      <c r="E25" s="541"/>
    </row>
    <row r="26" spans="2:5" ht="24" thickBot="1" x14ac:dyDescent="0.25">
      <c r="B26" s="532" t="s">
        <v>394</v>
      </c>
      <c r="C26" s="539" t="s">
        <v>395</v>
      </c>
      <c r="D26" s="539" t="s">
        <v>396</v>
      </c>
      <c r="E26" s="539" t="s">
        <v>397</v>
      </c>
    </row>
    <row r="27" spans="2:5" ht="15.75" thickBot="1" x14ac:dyDescent="0.25">
      <c r="B27" s="533" t="s">
        <v>398</v>
      </c>
      <c r="C27" s="533" t="s">
        <v>399</v>
      </c>
      <c r="D27" s="534">
        <v>0.04</v>
      </c>
      <c r="E27" s="533">
        <v>0</v>
      </c>
    </row>
    <row r="28" spans="2:5" ht="30.75" thickBot="1" x14ac:dyDescent="0.25">
      <c r="B28" s="535" t="s">
        <v>400</v>
      </c>
      <c r="C28" s="535" t="s">
        <v>401</v>
      </c>
      <c r="D28" s="536">
        <v>7.2999999999999995E-2</v>
      </c>
      <c r="E28" s="537">
        <v>5940</v>
      </c>
    </row>
    <row r="29" spans="2:5" ht="30.75" thickBot="1" x14ac:dyDescent="0.25">
      <c r="B29" s="533" t="s">
        <v>402</v>
      </c>
      <c r="C29" s="533" t="s">
        <v>403</v>
      </c>
      <c r="D29" s="534">
        <v>9.5000000000000001E-2</v>
      </c>
      <c r="E29" s="538">
        <v>13860</v>
      </c>
    </row>
    <row r="30" spans="2:5" ht="36" customHeight="1" thickBot="1" x14ac:dyDescent="0.25">
      <c r="B30" s="535" t="s">
        <v>404</v>
      </c>
      <c r="C30" s="535" t="s">
        <v>405</v>
      </c>
      <c r="D30" s="536">
        <v>0.107</v>
      </c>
      <c r="E30" s="537">
        <v>22500</v>
      </c>
    </row>
    <row r="31" spans="2:5" ht="30.95" customHeight="1" thickBot="1" x14ac:dyDescent="0.25">
      <c r="B31" s="533" t="s">
        <v>406</v>
      </c>
      <c r="C31" s="533" t="s">
        <v>407</v>
      </c>
      <c r="D31" s="534">
        <v>0.14299999999999999</v>
      </c>
      <c r="E31" s="538">
        <v>87300</v>
      </c>
    </row>
    <row r="32" spans="2:5" ht="30" x14ac:dyDescent="0.2">
      <c r="B32" s="535" t="s">
        <v>408</v>
      </c>
      <c r="C32" s="535" t="s">
        <v>409</v>
      </c>
      <c r="D32" s="536">
        <v>0.19</v>
      </c>
      <c r="E32" s="537">
        <v>378000</v>
      </c>
    </row>
    <row r="41" spans="2:5" ht="16.5" x14ac:dyDescent="0.2">
      <c r="B41" s="540" t="s">
        <v>410</v>
      </c>
      <c r="C41" s="541"/>
      <c r="D41" s="541"/>
      <c r="E41" s="541"/>
    </row>
    <row r="42" spans="2:5" ht="24" thickBot="1" x14ac:dyDescent="0.25">
      <c r="B42" s="532" t="s">
        <v>411</v>
      </c>
      <c r="C42" s="539" t="s">
        <v>395</v>
      </c>
      <c r="D42" s="539" t="s">
        <v>396</v>
      </c>
      <c r="E42" s="539" t="s">
        <v>397</v>
      </c>
    </row>
    <row r="43" spans="2:5" ht="15.75" thickBot="1" x14ac:dyDescent="0.25">
      <c r="B43" s="533" t="s">
        <v>412</v>
      </c>
      <c r="C43" s="533" t="s">
        <v>399</v>
      </c>
      <c r="D43" s="534">
        <v>4.4999999999999998E-2</v>
      </c>
      <c r="E43" s="533">
        <v>0</v>
      </c>
    </row>
    <row r="44" spans="2:5" ht="30.75" thickBot="1" x14ac:dyDescent="0.25">
      <c r="B44" s="535" t="s">
        <v>413</v>
      </c>
      <c r="C44" s="535" t="s">
        <v>401</v>
      </c>
      <c r="D44" s="536">
        <v>7.8E-2</v>
      </c>
      <c r="E44" s="537">
        <v>5940</v>
      </c>
    </row>
    <row r="45" spans="2:5" ht="30.75" thickBot="1" x14ac:dyDescent="0.25">
      <c r="B45" s="533" t="s">
        <v>414</v>
      </c>
      <c r="C45" s="533" t="s">
        <v>403</v>
      </c>
      <c r="D45" s="534">
        <v>0.1</v>
      </c>
      <c r="E45" s="538">
        <v>13860</v>
      </c>
    </row>
    <row r="46" spans="2:5" ht="30.75" thickBot="1" x14ac:dyDescent="0.25">
      <c r="B46" s="535" t="s">
        <v>415</v>
      </c>
      <c r="C46" s="535" t="s">
        <v>405</v>
      </c>
      <c r="D46" s="536">
        <v>0.112</v>
      </c>
      <c r="E46" s="537">
        <v>22500</v>
      </c>
    </row>
    <row r="47" spans="2:5" ht="30.75" thickBot="1" x14ac:dyDescent="0.25">
      <c r="B47" s="533" t="s">
        <v>416</v>
      </c>
      <c r="C47" s="533" t="s">
        <v>407</v>
      </c>
      <c r="D47" s="534">
        <v>0.14699999999999999</v>
      </c>
      <c r="E47" s="538">
        <v>85500</v>
      </c>
    </row>
    <row r="48" spans="2:5" ht="30" x14ac:dyDescent="0.2">
      <c r="B48" s="535" t="s">
        <v>417</v>
      </c>
      <c r="C48" s="535" t="s">
        <v>409</v>
      </c>
      <c r="D48" s="536">
        <v>0.3</v>
      </c>
      <c r="E48" s="537">
        <v>720000</v>
      </c>
    </row>
    <row r="56" spans="2:8" ht="16.5" x14ac:dyDescent="0.2">
      <c r="B56" s="540" t="s">
        <v>418</v>
      </c>
      <c r="C56" s="541"/>
      <c r="D56" s="541"/>
      <c r="E56" s="541"/>
    </row>
    <row r="57" spans="2:8" ht="24" thickBot="1" x14ac:dyDescent="0.25">
      <c r="B57" s="532" t="s">
        <v>419</v>
      </c>
      <c r="C57" s="539" t="s">
        <v>395</v>
      </c>
      <c r="D57" s="539" t="s">
        <v>396</v>
      </c>
      <c r="E57" s="539" t="s">
        <v>397</v>
      </c>
      <c r="G57" s="529" t="str">
        <f>C126</f>
        <v>Anexo IV</v>
      </c>
    </row>
    <row r="58" spans="2:8" ht="15.75" thickBot="1" x14ac:dyDescent="0.25">
      <c r="B58" s="533" t="s">
        <v>412</v>
      </c>
      <c r="C58" s="533" t="s">
        <v>420</v>
      </c>
      <c r="D58" s="534">
        <v>0.06</v>
      </c>
      <c r="E58" s="533">
        <v>0</v>
      </c>
      <c r="G58" s="534">
        <f>IF($G$57="Anexo I",D27,IF($G$57="Anexo II",D43,IF($G$57="Anexo III",D58,IF($G$57="Anexo IV",D73,D89))))</f>
        <v>4.4999999999999998E-2</v>
      </c>
      <c r="H58" s="533">
        <f t="shared" ref="H58:H63" si="8">IF($G$57="Anexo I",E27,IF($G$57="Anexo II",E43,IF($G$57="Anexo III",E58,IF($G$57="Anexo IV",E73,E89))))</f>
        <v>0</v>
      </c>
    </row>
    <row r="59" spans="2:8" ht="30.75" thickBot="1" x14ac:dyDescent="0.25">
      <c r="B59" s="535" t="s">
        <v>413</v>
      </c>
      <c r="C59" s="535" t="s">
        <v>401</v>
      </c>
      <c r="D59" s="536">
        <v>0.112</v>
      </c>
      <c r="E59" s="537">
        <v>9360</v>
      </c>
      <c r="G59" s="536">
        <f t="shared" ref="G59:G63" si="9">IF($G$57="Anexo I",D28,IF($G$57="Anexo II",D44,IF($G$57="Anexo III",D59,IF($G$57="Anexo IV",D74,D90))))</f>
        <v>0.09</v>
      </c>
      <c r="H59" s="537">
        <f t="shared" si="8"/>
        <v>8100</v>
      </c>
    </row>
    <row r="60" spans="2:8" ht="30.75" thickBot="1" x14ac:dyDescent="0.25">
      <c r="B60" s="533" t="s">
        <v>414</v>
      </c>
      <c r="C60" s="533" t="s">
        <v>403</v>
      </c>
      <c r="D60" s="534">
        <v>0.13500000000000001</v>
      </c>
      <c r="E60" s="538">
        <v>17640</v>
      </c>
      <c r="G60" s="534">
        <f t="shared" si="9"/>
        <v>0.10199999999999999</v>
      </c>
      <c r="H60" s="538">
        <f t="shared" si="8"/>
        <v>12420</v>
      </c>
    </row>
    <row r="61" spans="2:8" ht="30.75" thickBot="1" x14ac:dyDescent="0.25">
      <c r="B61" s="535" t="s">
        <v>415</v>
      </c>
      <c r="C61" s="535" t="s">
        <v>405</v>
      </c>
      <c r="D61" s="536">
        <v>0.16</v>
      </c>
      <c r="E61" s="537">
        <v>35640</v>
      </c>
      <c r="G61" s="534">
        <f t="shared" si="9"/>
        <v>0.14000000000000001</v>
      </c>
      <c r="H61" s="537">
        <f t="shared" si="8"/>
        <v>39780</v>
      </c>
    </row>
    <row r="62" spans="2:8" ht="30.75" thickBot="1" x14ac:dyDescent="0.25">
      <c r="B62" s="533" t="s">
        <v>416</v>
      </c>
      <c r="C62" s="533" t="s">
        <v>407</v>
      </c>
      <c r="D62" s="534">
        <v>0.21</v>
      </c>
      <c r="E62" s="538">
        <v>125640</v>
      </c>
      <c r="G62" s="534">
        <f t="shared" si="9"/>
        <v>0.22</v>
      </c>
      <c r="H62" s="538">
        <f t="shared" si="8"/>
        <v>183780</v>
      </c>
    </row>
    <row r="63" spans="2:8" ht="30" x14ac:dyDescent="0.2">
      <c r="B63" s="535" t="s">
        <v>417</v>
      </c>
      <c r="C63" s="535" t="s">
        <v>409</v>
      </c>
      <c r="D63" s="536">
        <v>0.33</v>
      </c>
      <c r="E63" s="537">
        <v>648000</v>
      </c>
      <c r="G63" s="534">
        <f t="shared" si="9"/>
        <v>0.33</v>
      </c>
      <c r="H63" s="537">
        <f t="shared" si="8"/>
        <v>828000</v>
      </c>
    </row>
    <row r="71" spans="2:5" ht="16.5" x14ac:dyDescent="0.2">
      <c r="B71" s="540" t="s">
        <v>421</v>
      </c>
      <c r="C71" s="541"/>
      <c r="D71" s="541"/>
      <c r="E71" s="541"/>
    </row>
    <row r="72" spans="2:5" ht="24" thickBot="1" x14ac:dyDescent="0.25">
      <c r="B72" s="532" t="s">
        <v>422</v>
      </c>
      <c r="C72" s="539" t="s">
        <v>395</v>
      </c>
      <c r="D72" s="539" t="s">
        <v>396</v>
      </c>
      <c r="E72" s="539" t="s">
        <v>397</v>
      </c>
    </row>
    <row r="73" spans="2:5" ht="15.75" thickBot="1" x14ac:dyDescent="0.25">
      <c r="B73" s="533" t="s">
        <v>412</v>
      </c>
      <c r="C73" s="533" t="s">
        <v>399</v>
      </c>
      <c r="D73" s="534">
        <v>4.4999999999999998E-2</v>
      </c>
      <c r="E73" s="533">
        <v>0</v>
      </c>
    </row>
    <row r="74" spans="2:5" ht="30.75" thickBot="1" x14ac:dyDescent="0.25">
      <c r="B74" s="535" t="s">
        <v>413</v>
      </c>
      <c r="C74" s="535" t="s">
        <v>401</v>
      </c>
      <c r="D74" s="536">
        <v>0.09</v>
      </c>
      <c r="E74" s="537">
        <v>8100</v>
      </c>
    </row>
    <row r="75" spans="2:5" ht="30.75" thickBot="1" x14ac:dyDescent="0.25">
      <c r="B75" s="533" t="s">
        <v>414</v>
      </c>
      <c r="C75" s="533" t="s">
        <v>403</v>
      </c>
      <c r="D75" s="534">
        <v>0.10199999999999999</v>
      </c>
      <c r="E75" s="538">
        <v>12420</v>
      </c>
    </row>
    <row r="76" spans="2:5" ht="30.75" thickBot="1" x14ac:dyDescent="0.25">
      <c r="B76" s="535" t="s">
        <v>415</v>
      </c>
      <c r="C76" s="535" t="s">
        <v>405</v>
      </c>
      <c r="D76" s="536">
        <v>0.14000000000000001</v>
      </c>
      <c r="E76" s="537">
        <v>39780</v>
      </c>
    </row>
    <row r="77" spans="2:5" ht="30.75" thickBot="1" x14ac:dyDescent="0.25">
      <c r="B77" s="533" t="s">
        <v>416</v>
      </c>
      <c r="C77" s="533" t="s">
        <v>407</v>
      </c>
      <c r="D77" s="534">
        <v>0.22</v>
      </c>
      <c r="E77" s="538">
        <v>183780</v>
      </c>
    </row>
    <row r="78" spans="2:5" ht="30" x14ac:dyDescent="0.2">
      <c r="B78" s="535" t="s">
        <v>417</v>
      </c>
      <c r="C78" s="535" t="s">
        <v>409</v>
      </c>
      <c r="D78" s="536">
        <v>0.33</v>
      </c>
      <c r="E78" s="537">
        <v>828000</v>
      </c>
    </row>
    <row r="87" spans="2:5" ht="16.5" x14ac:dyDescent="0.2">
      <c r="B87" s="540" t="s">
        <v>423</v>
      </c>
      <c r="C87" s="541"/>
      <c r="D87" s="541"/>
      <c r="E87" s="541"/>
    </row>
    <row r="88" spans="2:5" ht="24" thickBot="1" x14ac:dyDescent="0.25">
      <c r="B88" s="532" t="s">
        <v>424</v>
      </c>
      <c r="C88" s="539" t="s">
        <v>395</v>
      </c>
      <c r="D88" s="539" t="s">
        <v>396</v>
      </c>
      <c r="E88" s="539" t="s">
        <v>397</v>
      </c>
    </row>
    <row r="89" spans="2:5" ht="15.75" thickBot="1" x14ac:dyDescent="0.25">
      <c r="B89" s="533" t="s">
        <v>425</v>
      </c>
      <c r="C89" s="533" t="s">
        <v>399</v>
      </c>
      <c r="D89" s="534">
        <v>0.155</v>
      </c>
      <c r="E89" s="533">
        <v>0</v>
      </c>
    </row>
    <row r="90" spans="2:5" ht="30.75" thickBot="1" x14ac:dyDescent="0.25">
      <c r="B90" s="535" t="s">
        <v>426</v>
      </c>
      <c r="C90" s="535" t="s">
        <v>401</v>
      </c>
      <c r="D90" s="536">
        <v>0.18</v>
      </c>
      <c r="E90" s="537">
        <v>4500</v>
      </c>
    </row>
    <row r="91" spans="2:5" ht="30.75" thickBot="1" x14ac:dyDescent="0.25">
      <c r="B91" s="533" t="s">
        <v>427</v>
      </c>
      <c r="C91" s="533" t="s">
        <v>403</v>
      </c>
      <c r="D91" s="534">
        <v>0.19500000000000001</v>
      </c>
      <c r="E91" s="538">
        <v>9900</v>
      </c>
    </row>
    <row r="92" spans="2:5" ht="30.75" thickBot="1" x14ac:dyDescent="0.25">
      <c r="B92" s="535" t="s">
        <v>428</v>
      </c>
      <c r="C92" s="535" t="s">
        <v>405</v>
      </c>
      <c r="D92" s="536">
        <v>0.20499999999999999</v>
      </c>
      <c r="E92" s="537">
        <v>17100</v>
      </c>
    </row>
    <row r="93" spans="2:5" ht="30.75" thickBot="1" x14ac:dyDescent="0.25">
      <c r="B93" s="533" t="s">
        <v>429</v>
      </c>
      <c r="C93" s="533" t="s">
        <v>407</v>
      </c>
      <c r="D93" s="534">
        <v>0.23</v>
      </c>
      <c r="E93" s="538">
        <v>62100</v>
      </c>
    </row>
    <row r="94" spans="2:5" ht="30" x14ac:dyDescent="0.2">
      <c r="B94" s="535" t="s">
        <v>430</v>
      </c>
      <c r="C94" s="535" t="s">
        <v>409</v>
      </c>
      <c r="D94" s="536">
        <v>0.30499999999999999</v>
      </c>
      <c r="E94" s="537">
        <v>540000</v>
      </c>
    </row>
    <row r="101" spans="2:2" x14ac:dyDescent="0.2">
      <c r="B101" s="543" t="s">
        <v>431</v>
      </c>
    </row>
    <row r="112" spans="2:2" x14ac:dyDescent="0.2">
      <c r="B112" s="531" t="s">
        <v>432</v>
      </c>
    </row>
    <row r="113" spans="2:122" x14ac:dyDescent="0.2">
      <c r="C113" s="529">
        <v>1</v>
      </c>
      <c r="D113" s="529">
        <v>2</v>
      </c>
      <c r="E113" s="529">
        <v>3</v>
      </c>
      <c r="F113" s="529">
        <v>4</v>
      </c>
      <c r="G113" s="529">
        <v>5</v>
      </c>
      <c r="H113" s="529">
        <v>6</v>
      </c>
      <c r="I113" s="529">
        <v>7</v>
      </c>
      <c r="J113" s="529">
        <v>8</v>
      </c>
      <c r="K113" s="529">
        <v>9</v>
      </c>
      <c r="L113" s="529">
        <v>10</v>
      </c>
      <c r="M113" s="529">
        <v>11</v>
      </c>
      <c r="N113" s="529">
        <v>12</v>
      </c>
      <c r="O113" s="529">
        <v>13</v>
      </c>
      <c r="P113" s="529">
        <v>14</v>
      </c>
      <c r="Q113" s="529">
        <v>15</v>
      </c>
      <c r="R113" s="529">
        <v>16</v>
      </c>
      <c r="S113" s="529">
        <v>17</v>
      </c>
      <c r="T113" s="529">
        <v>18</v>
      </c>
      <c r="U113" s="529">
        <v>19</v>
      </c>
      <c r="V113" s="529">
        <v>20</v>
      </c>
      <c r="W113" s="529">
        <v>21</v>
      </c>
      <c r="X113" s="529">
        <v>22</v>
      </c>
      <c r="Y113" s="529">
        <v>23</v>
      </c>
      <c r="Z113" s="529">
        <v>24</v>
      </c>
      <c r="AA113" s="529">
        <v>25</v>
      </c>
      <c r="AB113" s="529">
        <v>26</v>
      </c>
      <c r="AC113" s="529">
        <v>27</v>
      </c>
      <c r="AD113" s="529">
        <v>28</v>
      </c>
      <c r="AE113" s="529">
        <v>29</v>
      </c>
      <c r="AF113" s="529">
        <v>30</v>
      </c>
      <c r="AG113" s="529">
        <v>31</v>
      </c>
      <c r="AH113" s="529">
        <v>32</v>
      </c>
      <c r="AI113" s="529">
        <v>33</v>
      </c>
      <c r="AJ113" s="529">
        <v>34</v>
      </c>
      <c r="AK113" s="529">
        <v>35</v>
      </c>
      <c r="AL113" s="529">
        <v>36</v>
      </c>
      <c r="AM113" s="529">
        <v>37</v>
      </c>
      <c r="AN113" s="529">
        <v>38</v>
      </c>
      <c r="AO113" s="529">
        <v>39</v>
      </c>
      <c r="AP113" s="529">
        <v>40</v>
      </c>
      <c r="AQ113" s="529">
        <v>41</v>
      </c>
      <c r="AR113" s="529">
        <v>42</v>
      </c>
      <c r="AS113" s="529">
        <v>43</v>
      </c>
      <c r="AT113" s="529">
        <v>44</v>
      </c>
      <c r="AU113" s="529">
        <v>45</v>
      </c>
      <c r="AV113" s="529">
        <v>46</v>
      </c>
      <c r="AW113" s="529">
        <v>47</v>
      </c>
      <c r="AX113" s="529">
        <v>48</v>
      </c>
      <c r="AY113" s="529">
        <v>49</v>
      </c>
      <c r="AZ113" s="529">
        <v>50</v>
      </c>
      <c r="BA113" s="529">
        <v>51</v>
      </c>
      <c r="BB113" s="529">
        <v>52</v>
      </c>
      <c r="BC113" s="529">
        <v>53</v>
      </c>
      <c r="BD113" s="529">
        <v>54</v>
      </c>
      <c r="BE113" s="529">
        <v>55</v>
      </c>
      <c r="BF113" s="529">
        <v>56</v>
      </c>
      <c r="BG113" s="529">
        <v>57</v>
      </c>
      <c r="BH113" s="529">
        <v>58</v>
      </c>
      <c r="BI113" s="529">
        <v>59</v>
      </c>
      <c r="BJ113" s="529">
        <v>60</v>
      </c>
      <c r="BK113" s="529">
        <v>61</v>
      </c>
      <c r="BL113" s="529">
        <v>62</v>
      </c>
      <c r="BM113" s="529">
        <v>63</v>
      </c>
      <c r="BN113" s="529">
        <v>64</v>
      </c>
      <c r="BO113" s="529">
        <v>65</v>
      </c>
      <c r="BP113" s="529">
        <v>66</v>
      </c>
      <c r="BQ113" s="529">
        <v>67</v>
      </c>
      <c r="BR113" s="529">
        <v>68</v>
      </c>
      <c r="BS113" s="529">
        <v>69</v>
      </c>
      <c r="BT113" s="529">
        <v>70</v>
      </c>
      <c r="BU113" s="529">
        <v>71</v>
      </c>
      <c r="BV113" s="529">
        <v>72</v>
      </c>
      <c r="BW113" s="529">
        <v>73</v>
      </c>
      <c r="BX113" s="529">
        <v>74</v>
      </c>
      <c r="BY113" s="529">
        <v>75</v>
      </c>
      <c r="BZ113" s="529">
        <v>76</v>
      </c>
      <c r="CA113" s="529">
        <v>77</v>
      </c>
      <c r="CB113" s="529">
        <v>78</v>
      </c>
      <c r="CC113" s="529">
        <v>79</v>
      </c>
      <c r="CD113" s="529">
        <v>80</v>
      </c>
      <c r="CE113" s="529">
        <v>81</v>
      </c>
      <c r="CF113" s="529">
        <v>82</v>
      </c>
      <c r="CG113" s="529">
        <v>83</v>
      </c>
      <c r="CH113" s="529">
        <v>84</v>
      </c>
      <c r="CI113" s="529">
        <v>85</v>
      </c>
      <c r="CJ113" s="529">
        <v>86</v>
      </c>
      <c r="CK113" s="529">
        <v>87</v>
      </c>
      <c r="CL113" s="529">
        <v>88</v>
      </c>
      <c r="CM113" s="529">
        <v>89</v>
      </c>
      <c r="CN113" s="529">
        <v>90</v>
      </c>
      <c r="CO113" s="529">
        <v>91</v>
      </c>
      <c r="CP113" s="529">
        <v>92</v>
      </c>
      <c r="CQ113" s="529">
        <v>93</v>
      </c>
      <c r="CR113" s="529">
        <v>94</v>
      </c>
      <c r="CS113" s="529">
        <v>95</v>
      </c>
      <c r="CT113" s="529">
        <v>96</v>
      </c>
      <c r="CU113" s="529">
        <v>97</v>
      </c>
      <c r="CV113" s="529">
        <v>98</v>
      </c>
      <c r="CW113" s="529">
        <v>99</v>
      </c>
      <c r="CX113" s="529">
        <v>100</v>
      </c>
      <c r="CY113" s="529">
        <v>101</v>
      </c>
      <c r="CZ113" s="529">
        <v>102</v>
      </c>
      <c r="DA113" s="529">
        <v>103</v>
      </c>
      <c r="DB113" s="529">
        <v>104</v>
      </c>
      <c r="DC113" s="529">
        <v>105</v>
      </c>
      <c r="DD113" s="529">
        <v>106</v>
      </c>
      <c r="DE113" s="529">
        <v>107</v>
      </c>
      <c r="DF113" s="529">
        <v>108</v>
      </c>
      <c r="DG113" s="529">
        <v>109</v>
      </c>
      <c r="DH113" s="529">
        <v>110</v>
      </c>
      <c r="DI113" s="529">
        <v>111</v>
      </c>
      <c r="DJ113" s="529">
        <v>112</v>
      </c>
      <c r="DK113" s="529">
        <v>113</v>
      </c>
      <c r="DL113" s="529">
        <v>114</v>
      </c>
      <c r="DM113" s="529">
        <v>115</v>
      </c>
      <c r="DN113" s="529">
        <v>116</v>
      </c>
      <c r="DO113" s="529">
        <v>117</v>
      </c>
      <c r="DP113" s="529">
        <v>118</v>
      </c>
      <c r="DQ113" s="529">
        <v>119</v>
      </c>
      <c r="DR113" s="529">
        <v>120</v>
      </c>
    </row>
    <row r="114" spans="2:122" s="603" customFormat="1" x14ac:dyDescent="0.2">
      <c r="B114" s="603" t="s">
        <v>433</v>
      </c>
      <c r="C114" s="604">
        <f>SUM($C115:C115)</f>
        <v>0</v>
      </c>
      <c r="D114" s="604">
        <f>SUM($C115:D115)</f>
        <v>7559.2800404494392</v>
      </c>
      <c r="E114" s="604">
        <f>SUM($C115:E115)</f>
        <v>22677.840121348316</v>
      </c>
      <c r="F114" s="604">
        <f>SUM($C115:F115)</f>
        <v>45355.680242696631</v>
      </c>
      <c r="G114" s="604">
        <f>SUM($C115:G115)</f>
        <v>75517.207604089897</v>
      </c>
      <c r="H114" s="604">
        <f>SUM($C115:H115)</f>
        <v>113219.11680583149</v>
      </c>
      <c r="I114" s="604">
        <f>SUM($C115:I115)</f>
        <v>158461.40784792136</v>
      </c>
      <c r="J114" s="604">
        <f>SUM($C115:J115)</f>
        <v>210942.46545674565</v>
      </c>
      <c r="K114" s="604">
        <f>SUM($C115:K115)</f>
        <v>270770.87113080535</v>
      </c>
      <c r="L114" s="604">
        <f>SUM($C115:L115)</f>
        <v>338376.96954249276</v>
      </c>
      <c r="M114" s="604">
        <f>SUM($C115:M115)</f>
        <v>413419.73877946578</v>
      </c>
      <c r="N114" s="604">
        <f>SUM($C115:N115)</f>
        <v>495966.78494013613</v>
      </c>
      <c r="O114" s="604">
        <f>SUM(D115:O115)</f>
        <v>557877.06956063886</v>
      </c>
      <c r="P114" s="604">
        <f t="shared" ref="P114:CA114" si="10">SUM(E115:P115)</f>
        <v>609132.55990966712</v>
      </c>
      <c r="Q114" s="604">
        <f t="shared" si="10"/>
        <v>658710.24725719343</v>
      </c>
      <c r="R114" s="604">
        <f t="shared" si="10"/>
        <v>707198.27930711315</v>
      </c>
      <c r="S114" s="604">
        <f t="shared" si="10"/>
        <v>755319.21133411466</v>
      </c>
      <c r="T114" s="604">
        <f t="shared" si="10"/>
        <v>803728.00745960732</v>
      </c>
      <c r="U114" s="604">
        <f t="shared" si="10"/>
        <v>840290.88647838985</v>
      </c>
      <c r="V114" s="604">
        <f t="shared" si="10"/>
        <v>865524.74042739451</v>
      </c>
      <c r="W114" s="604">
        <f t="shared" si="10"/>
        <v>888851.29012021178</v>
      </c>
      <c r="X114" s="604">
        <f t="shared" si="10"/>
        <v>910220.99395108258</v>
      </c>
      <c r="Y114" s="604">
        <f t="shared" si="10"/>
        <v>930382.33311364672</v>
      </c>
      <c r="Z114" s="604">
        <f t="shared" si="10"/>
        <v>952559.80619246745</v>
      </c>
      <c r="AA114" s="604">
        <f t="shared" si="10"/>
        <v>979665.36292553204</v>
      </c>
      <c r="AB114" s="604">
        <f t="shared" si="10"/>
        <v>1005415.6418219435</v>
      </c>
      <c r="AC114" s="604">
        <f t="shared" si="10"/>
        <v>1029512.6961437016</v>
      </c>
      <c r="AD114" s="604">
        <f t="shared" si="10"/>
        <v>1051579.7908101263</v>
      </c>
      <c r="AE114" s="604">
        <f t="shared" si="10"/>
        <v>1071191.9466013089</v>
      </c>
      <c r="AF114" s="604">
        <f t="shared" si="10"/>
        <v>1089828.4795162221</v>
      </c>
      <c r="AG114" s="604">
        <f t="shared" si="10"/>
        <v>1102295.8238732826</v>
      </c>
      <c r="AH114" s="604">
        <f t="shared" si="10"/>
        <v>1109426.1752915937</v>
      </c>
      <c r="AI114" s="604">
        <f t="shared" si="10"/>
        <v>1117055.6513091861</v>
      </c>
      <c r="AJ114" s="604">
        <f t="shared" si="10"/>
        <v>1125219.1906480102</v>
      </c>
      <c r="AK114" s="604">
        <f t="shared" si="10"/>
        <v>1133954.177740552</v>
      </c>
      <c r="AL114" s="604">
        <f t="shared" si="10"/>
        <v>1141483.8816325064</v>
      </c>
      <c r="AM114" s="604">
        <f t="shared" si="10"/>
        <v>1149006.6721719818</v>
      </c>
      <c r="AN114" s="604">
        <f t="shared" si="10"/>
        <v>1156153.3231844835</v>
      </c>
      <c r="AO114" s="604">
        <f t="shared" si="10"/>
        <v>1163657.3067476104</v>
      </c>
      <c r="AP114" s="604">
        <f t="shared" si="10"/>
        <v>1171536.4894888939</v>
      </c>
      <c r="AQ114" s="604">
        <f t="shared" si="10"/>
        <v>1179809.6313672415</v>
      </c>
      <c r="AR114" s="604">
        <f t="shared" si="10"/>
        <v>1188661.8931770732</v>
      </c>
      <c r="AS114" s="604">
        <f t="shared" si="10"/>
        <v>1196628.9288059217</v>
      </c>
      <c r="AT114" s="604">
        <f t="shared" si="10"/>
        <v>1203799.2608718856</v>
      </c>
      <c r="AU114" s="604">
        <f t="shared" si="10"/>
        <v>1211471.5161824669</v>
      </c>
      <c r="AV114" s="604">
        <f t="shared" si="10"/>
        <v>1219680.8293647885</v>
      </c>
      <c r="AW114" s="604">
        <f t="shared" si="10"/>
        <v>1228464.7944698727</v>
      </c>
      <c r="AX114" s="604">
        <f t="shared" si="10"/>
        <v>1237951.4767833641</v>
      </c>
      <c r="AY114" s="604">
        <f t="shared" si="10"/>
        <v>1247327.4326274158</v>
      </c>
      <c r="AZ114" s="604">
        <f t="shared" si="10"/>
        <v>1256234.5906792649</v>
      </c>
      <c r="BA114" s="604">
        <f t="shared" si="10"/>
        <v>1265587.1066337063</v>
      </c>
      <c r="BB114" s="604">
        <f t="shared" si="10"/>
        <v>1275407.2483858699</v>
      </c>
      <c r="BC114" s="604">
        <f t="shared" si="10"/>
        <v>1285718.3972256421</v>
      </c>
      <c r="BD114" s="604">
        <f t="shared" si="10"/>
        <v>1296751.326484198</v>
      </c>
      <c r="BE114" s="604">
        <f t="shared" si="10"/>
        <v>1306680.9628168982</v>
      </c>
      <c r="BF114" s="604">
        <f t="shared" si="10"/>
        <v>1315617.6355163285</v>
      </c>
      <c r="BG114" s="604">
        <f t="shared" si="10"/>
        <v>1325179.8753047187</v>
      </c>
      <c r="BH114" s="604">
        <f t="shared" si="10"/>
        <v>1335411.4718782965</v>
      </c>
      <c r="BI114" s="604">
        <f t="shared" si="10"/>
        <v>1346359.2802120247</v>
      </c>
      <c r="BJ114" s="604">
        <f t="shared" si="10"/>
        <v>1358182.9132124512</v>
      </c>
      <c r="BK114" s="604" t="e">
        <f t="shared" si="10"/>
        <v>#REF!</v>
      </c>
      <c r="BL114" s="604" t="e">
        <f t="shared" si="10"/>
        <v>#REF!</v>
      </c>
      <c r="BM114" s="604" t="e">
        <f t="shared" si="10"/>
        <v>#REF!</v>
      </c>
      <c r="BN114" s="604" t="e">
        <f t="shared" si="10"/>
        <v>#REF!</v>
      </c>
      <c r="BO114" s="604" t="e">
        <f t="shared" si="10"/>
        <v>#REF!</v>
      </c>
      <c r="BP114" s="604" t="e">
        <f t="shared" si="10"/>
        <v>#REF!</v>
      </c>
      <c r="BQ114" s="604" t="e">
        <f t="shared" si="10"/>
        <v>#REF!</v>
      </c>
      <c r="BR114" s="604" t="e">
        <f t="shared" si="10"/>
        <v>#REF!</v>
      </c>
      <c r="BS114" s="604" t="e">
        <f t="shared" si="10"/>
        <v>#REF!</v>
      </c>
      <c r="BT114" s="604" t="e">
        <f t="shared" si="10"/>
        <v>#REF!</v>
      </c>
      <c r="BU114" s="604" t="e">
        <f t="shared" si="10"/>
        <v>#REF!</v>
      </c>
      <c r="BV114" s="604" t="e">
        <f t="shared" si="10"/>
        <v>#REF!</v>
      </c>
      <c r="BW114" s="604" t="e">
        <f t="shared" si="10"/>
        <v>#REF!</v>
      </c>
      <c r="BX114" s="604" t="e">
        <f t="shared" si="10"/>
        <v>#REF!</v>
      </c>
      <c r="BY114" s="604" t="e">
        <f t="shared" si="10"/>
        <v>#REF!</v>
      </c>
      <c r="BZ114" s="604" t="e">
        <f t="shared" si="10"/>
        <v>#REF!</v>
      </c>
      <c r="CA114" s="604" t="e">
        <f t="shared" si="10"/>
        <v>#REF!</v>
      </c>
      <c r="CB114" s="604" t="e">
        <f t="shared" ref="CB114:CF114" si="11">SUM(BQ115:CB115)</f>
        <v>#REF!</v>
      </c>
      <c r="CC114" s="604" t="e">
        <f t="shared" si="11"/>
        <v>#REF!</v>
      </c>
      <c r="CD114" s="604" t="e">
        <f t="shared" si="11"/>
        <v>#REF!</v>
      </c>
      <c r="CE114" s="604" t="e">
        <f t="shared" si="11"/>
        <v>#REF!</v>
      </c>
      <c r="CF114" s="604" t="e">
        <f t="shared" si="11"/>
        <v>#REF!</v>
      </c>
      <c r="CG114" s="604" t="e">
        <f>SUM(BV115:CG115)</f>
        <v>#REF!</v>
      </c>
      <c r="CH114" s="604" t="e">
        <f t="shared" ref="CH114" si="12">SUM(BW115:CH115)</f>
        <v>#REF!</v>
      </c>
      <c r="CI114" s="604" t="e">
        <f t="shared" ref="CI114" si="13">SUM(BX115:CI115)</f>
        <v>#REF!</v>
      </c>
      <c r="CJ114" s="604" t="e">
        <f t="shared" ref="CJ114" si="14">SUM(BY115:CJ115)</f>
        <v>#REF!</v>
      </c>
      <c r="CK114" s="604" t="e">
        <f t="shared" ref="CK114" si="15">SUM(BZ115:CK115)</f>
        <v>#REF!</v>
      </c>
      <c r="CL114" s="604" t="e">
        <f t="shared" ref="CL114" si="16">SUM(CA115:CL115)</f>
        <v>#REF!</v>
      </c>
      <c r="CM114" s="604" t="e">
        <f t="shared" ref="CM114" si="17">SUM(CB115:CM115)</f>
        <v>#REF!</v>
      </c>
      <c r="CN114" s="604" t="e">
        <f t="shared" ref="CN114" si="18">SUM(CC115:CN115)</f>
        <v>#REF!</v>
      </c>
      <c r="CO114" s="604" t="e">
        <f t="shared" ref="CO114" si="19">SUM(CD115:CO115)</f>
        <v>#REF!</v>
      </c>
      <c r="CP114" s="604" t="e">
        <f t="shared" ref="CP114" si="20">SUM(CE115:CP115)</f>
        <v>#REF!</v>
      </c>
      <c r="CQ114" s="604" t="e">
        <f t="shared" ref="CQ114" si="21">SUM(CF115:CQ115)</f>
        <v>#REF!</v>
      </c>
      <c r="CR114" s="604" t="e">
        <f t="shared" ref="CR114" si="22">SUM(CG115:CR115)</f>
        <v>#REF!</v>
      </c>
      <c r="CS114" s="604" t="e">
        <f t="shared" ref="CS114" si="23">SUM(CH115:CS115)</f>
        <v>#REF!</v>
      </c>
      <c r="CT114" s="604" t="e">
        <f t="shared" ref="CT114" si="24">SUM(CI115:CT115)</f>
        <v>#REF!</v>
      </c>
      <c r="CU114" s="604" t="e">
        <f t="shared" ref="CU114" si="25">SUM(CJ115:CU115)</f>
        <v>#REF!</v>
      </c>
      <c r="CV114" s="604" t="e">
        <f t="shared" ref="CV114" si="26">SUM(CK115:CV115)</f>
        <v>#REF!</v>
      </c>
      <c r="CW114" s="604" t="e">
        <f t="shared" ref="CW114" si="27">SUM(CL115:CW115)</f>
        <v>#REF!</v>
      </c>
      <c r="CX114" s="604" t="e">
        <f t="shared" ref="CX114" si="28">SUM(CM115:CX115)</f>
        <v>#REF!</v>
      </c>
      <c r="CY114" s="604" t="e">
        <f t="shared" ref="CY114" si="29">SUM(CN115:CY115)</f>
        <v>#REF!</v>
      </c>
      <c r="CZ114" s="604" t="e">
        <f t="shared" ref="CZ114" si="30">SUM(CO115:CZ115)</f>
        <v>#REF!</v>
      </c>
      <c r="DA114" s="604" t="e">
        <f t="shared" ref="DA114" si="31">SUM(CP115:DA115)</f>
        <v>#REF!</v>
      </c>
      <c r="DB114" s="604" t="e">
        <f t="shared" ref="DB114" si="32">SUM(CQ115:DB115)</f>
        <v>#REF!</v>
      </c>
      <c r="DC114" s="604" t="e">
        <f t="shared" ref="DC114" si="33">SUM(CR115:DC115)</f>
        <v>#REF!</v>
      </c>
      <c r="DD114" s="604" t="e">
        <f t="shared" ref="DD114" si="34">SUM(CS115:DD115)</f>
        <v>#REF!</v>
      </c>
      <c r="DE114" s="604" t="e">
        <f t="shared" ref="DE114" si="35">SUM(CT115:DE115)</f>
        <v>#REF!</v>
      </c>
      <c r="DF114" s="604" t="e">
        <f t="shared" ref="DF114" si="36">SUM(CU115:DF115)</f>
        <v>#REF!</v>
      </c>
      <c r="DG114" s="604" t="e">
        <f t="shared" ref="DG114" si="37">SUM(CV115:DG115)</f>
        <v>#REF!</v>
      </c>
      <c r="DH114" s="604" t="e">
        <f t="shared" ref="DH114" si="38">SUM(CW115:DH115)</f>
        <v>#REF!</v>
      </c>
      <c r="DI114" s="604" t="e">
        <f t="shared" ref="DI114" si="39">SUM(CX115:DI115)</f>
        <v>#REF!</v>
      </c>
      <c r="DJ114" s="604" t="e">
        <f>SUM(CY115:DJ115)</f>
        <v>#REF!</v>
      </c>
      <c r="DK114" s="604" t="e">
        <f t="shared" ref="DK114" si="40">SUM(CZ115:DK115)</f>
        <v>#REF!</v>
      </c>
      <c r="DL114" s="604" t="e">
        <f t="shared" ref="DL114" si="41">SUM(DA115:DL115)</f>
        <v>#REF!</v>
      </c>
      <c r="DM114" s="604" t="e">
        <f t="shared" ref="DM114" si="42">SUM(DB115:DM115)</f>
        <v>#REF!</v>
      </c>
      <c r="DN114" s="604" t="e">
        <f t="shared" ref="DN114" si="43">SUM(DC115:DN115)</f>
        <v>#REF!</v>
      </c>
      <c r="DO114" s="604" t="e">
        <f t="shared" ref="DO114" si="44">SUM(DD115:DO115)</f>
        <v>#REF!</v>
      </c>
      <c r="DP114" s="604" t="e">
        <f t="shared" ref="DP114" si="45">SUM(DE115:DP115)</f>
        <v>#REF!</v>
      </c>
      <c r="DQ114" s="604" t="e">
        <f t="shared" ref="DQ114" si="46">SUM(DF115:DQ115)</f>
        <v>#REF!</v>
      </c>
      <c r="DR114" s="604" t="e">
        <f t="shared" ref="DR114" si="47">SUM(DG115:DR115)</f>
        <v>#REF!</v>
      </c>
    </row>
    <row r="115" spans="2:122" s="603" customFormat="1" x14ac:dyDescent="0.2">
      <c r="B115" s="603" t="s">
        <v>434</v>
      </c>
      <c r="C115" s="603">
        <f>DRE!H5</f>
        <v>0</v>
      </c>
      <c r="D115" s="603">
        <f>DRE!I5</f>
        <v>7559.2800404494392</v>
      </c>
      <c r="E115" s="603">
        <f>DRE!J5</f>
        <v>15118.560080898878</v>
      </c>
      <c r="F115" s="603">
        <f>DRE!K5</f>
        <v>22677.840121348316</v>
      </c>
      <c r="G115" s="603">
        <f>DRE!L5</f>
        <v>30161.527361393259</v>
      </c>
      <c r="H115" s="603">
        <f>DRE!M5</f>
        <v>37701.90920174159</v>
      </c>
      <c r="I115" s="603">
        <f>DRE!N5</f>
        <v>45242.291042089884</v>
      </c>
      <c r="J115" s="603">
        <f>DRE!O5</f>
        <v>52481.057608824267</v>
      </c>
      <c r="K115" s="603">
        <f>DRE!P5</f>
        <v>59828.405674059679</v>
      </c>
      <c r="L115" s="603">
        <f>DRE!Q5</f>
        <v>67606.098411687402</v>
      </c>
      <c r="M115" s="603">
        <f>DRE!R5</f>
        <v>75042.769236973021</v>
      </c>
      <c r="N115" s="603">
        <f>DRE!S5</f>
        <v>82547.046160670332</v>
      </c>
      <c r="O115" s="603">
        <f>DRE!T5</f>
        <v>61910.284620502782</v>
      </c>
      <c r="P115" s="603">
        <f>DRE!U5</f>
        <v>58814.770389477606</v>
      </c>
      <c r="Q115" s="603">
        <f>DRE!V5</f>
        <v>64696.247428425391</v>
      </c>
      <c r="R115" s="603">
        <f>DRE!W5</f>
        <v>71165.872171267954</v>
      </c>
      <c r="S115" s="603">
        <f>DRE!X5</f>
        <v>78282.459388394724</v>
      </c>
      <c r="T115" s="603">
        <f>DRE!Y5</f>
        <v>86110.705327234202</v>
      </c>
      <c r="U115" s="603">
        <f>DRE!Z5</f>
        <v>81805.17006087245</v>
      </c>
      <c r="V115" s="603">
        <f>DRE!AA5</f>
        <v>77714.911557828847</v>
      </c>
      <c r="W115" s="603">
        <f>DRE!AB5</f>
        <v>83154.955366876864</v>
      </c>
      <c r="X115" s="603">
        <f>DRE!AC5</f>
        <v>88975.802242558246</v>
      </c>
      <c r="Y115" s="603">
        <f>DRE!AD5</f>
        <v>95204.108399537319</v>
      </c>
      <c r="Z115" s="603">
        <f>DRE!AE5</f>
        <v>104724.51923949104</v>
      </c>
      <c r="AA115" s="603">
        <f>DRE!AF5</f>
        <v>89015.841353567404</v>
      </c>
      <c r="AB115" s="603">
        <f>DRE!AG5</f>
        <v>84565.04928588905</v>
      </c>
      <c r="AC115" s="603">
        <f>DRE!AH5</f>
        <v>88793.301750183498</v>
      </c>
      <c r="AD115" s="603">
        <f>DRE!AI5</f>
        <v>93232.966837692686</v>
      </c>
      <c r="AE115" s="603">
        <f>DRE!AJ5</f>
        <v>97894.615179577275</v>
      </c>
      <c r="AF115" s="603">
        <f>DRE!AK5</f>
        <v>104747.23824214769</v>
      </c>
      <c r="AG115" s="603">
        <f>DRE!AL5</f>
        <v>94272.514417932936</v>
      </c>
      <c r="AH115" s="603">
        <f>DRE!AM5</f>
        <v>84845.262976139667</v>
      </c>
      <c r="AI115" s="603">
        <f>DRE!AN5</f>
        <v>90784.431384469426</v>
      </c>
      <c r="AJ115" s="603">
        <f>DRE!AO5</f>
        <v>97139.34158138225</v>
      </c>
      <c r="AK115" s="603">
        <f>DRE!AP5</f>
        <v>103939.09549207905</v>
      </c>
      <c r="AL115" s="603">
        <f>DRE!AQ5</f>
        <v>112254.22313144538</v>
      </c>
      <c r="AM115" s="603">
        <f>DRE!AR5</f>
        <v>96538.631893043028</v>
      </c>
      <c r="AN115" s="603">
        <f>DRE!AS5</f>
        <v>91711.700298390861</v>
      </c>
      <c r="AO115" s="603">
        <f>DRE!AT5</f>
        <v>96297.285313310436</v>
      </c>
      <c r="AP115" s="603">
        <f>DRE!AU5</f>
        <v>101112.14957897592</v>
      </c>
      <c r="AQ115" s="603">
        <f>DRE!AV5</f>
        <v>106167.75705792471</v>
      </c>
      <c r="AR115" s="603">
        <f>DRE!AW5</f>
        <v>113599.50005197943</v>
      </c>
      <c r="AS115" s="603">
        <f>DRE!AX5</f>
        <v>102239.55004678153</v>
      </c>
      <c r="AT115" s="603">
        <f>DRE!AY5</f>
        <v>92015.595042103363</v>
      </c>
      <c r="AU115" s="603">
        <f>DRE!AZ5</f>
        <v>98456.686695050608</v>
      </c>
      <c r="AV115" s="603">
        <f>DRE!BA5</f>
        <v>105348.65476370414</v>
      </c>
      <c r="AW115" s="603">
        <f>DRE!BB5</f>
        <v>112723.06059716344</v>
      </c>
      <c r="AX115" s="603">
        <f>DRE!BC5</f>
        <v>121740.90544493649</v>
      </c>
      <c r="AY115" s="603">
        <f>DRE!BD5</f>
        <v>105914.58773709473</v>
      </c>
      <c r="AZ115" s="603">
        <f>DRE!BE5</f>
        <v>100618.85835024001</v>
      </c>
      <c r="BA115" s="603">
        <f>DRE!BF5</f>
        <v>105649.801267752</v>
      </c>
      <c r="BB115" s="603">
        <f>DRE!BG5</f>
        <v>110932.29133113961</v>
      </c>
      <c r="BC115" s="603">
        <f>DRE!BH5</f>
        <v>116478.90589769662</v>
      </c>
      <c r="BD115" s="603">
        <f>DRE!BI5</f>
        <v>124632.42931053534</v>
      </c>
      <c r="BE115" s="603">
        <f>DRE!BJ5</f>
        <v>112169.18637948181</v>
      </c>
      <c r="BF115" s="603">
        <f>DRE!BK5</f>
        <v>100952.26774153365</v>
      </c>
      <c r="BG115" s="603">
        <f>DRE!BL5</f>
        <v>108018.926483441</v>
      </c>
      <c r="BH115" s="603">
        <f>DRE!BM5</f>
        <v>115580.25133728188</v>
      </c>
      <c r="BI115" s="603">
        <f>DRE!BN5</f>
        <v>123670.86893089159</v>
      </c>
      <c r="BJ115" s="603">
        <f>DRE!BO5</f>
        <v>133564.53844536291</v>
      </c>
      <c r="BK115" s="603" t="e">
        <f>DRE!#REF!</f>
        <v>#REF!</v>
      </c>
      <c r="BL115" s="603" t="e">
        <f>DRE!#REF!</f>
        <v>#REF!</v>
      </c>
      <c r="BM115" s="603" t="e">
        <f>DRE!#REF!</f>
        <v>#REF!</v>
      </c>
      <c r="BN115" s="603" t="e">
        <f>DRE!#REF!</f>
        <v>#REF!</v>
      </c>
      <c r="BO115" s="603" t="e">
        <f>DRE!#REF!</f>
        <v>#REF!</v>
      </c>
      <c r="BP115" s="603" t="e">
        <f>DRE!#REF!</f>
        <v>#REF!</v>
      </c>
      <c r="BQ115" s="603" t="e">
        <f>DRE!#REF!</f>
        <v>#REF!</v>
      </c>
      <c r="BR115" s="603" t="e">
        <f>DRE!#REF!</f>
        <v>#REF!</v>
      </c>
      <c r="BS115" s="603" t="e">
        <f>DRE!#REF!</f>
        <v>#REF!</v>
      </c>
      <c r="BT115" s="603" t="e">
        <f>DRE!#REF!</f>
        <v>#REF!</v>
      </c>
      <c r="BU115" s="603" t="e">
        <f>DRE!#REF!</f>
        <v>#REF!</v>
      </c>
      <c r="BV115" s="603" t="e">
        <f>DRE!#REF!</f>
        <v>#REF!</v>
      </c>
      <c r="BW115" s="603" t="e">
        <f>DRE!#REF!</f>
        <v>#REF!</v>
      </c>
      <c r="BX115" s="603" t="e">
        <f>DRE!#REF!</f>
        <v>#REF!</v>
      </c>
      <c r="BY115" s="603" t="e">
        <f>DRE!#REF!</f>
        <v>#REF!</v>
      </c>
      <c r="BZ115" s="603" t="e">
        <f>DRE!#REF!</f>
        <v>#REF!</v>
      </c>
      <c r="CA115" s="603" t="e">
        <f>DRE!#REF!</f>
        <v>#REF!</v>
      </c>
      <c r="CB115" s="603" t="e">
        <f>DRE!#REF!</f>
        <v>#REF!</v>
      </c>
      <c r="CC115" s="603" t="e">
        <f>DRE!#REF!</f>
        <v>#REF!</v>
      </c>
      <c r="CD115" s="603" t="e">
        <f>DRE!#REF!</f>
        <v>#REF!</v>
      </c>
      <c r="CE115" s="603" t="e">
        <f>DRE!#REF!</f>
        <v>#REF!</v>
      </c>
      <c r="CF115" s="603" t="e">
        <f>DRE!#REF!</f>
        <v>#REF!</v>
      </c>
      <c r="CG115" s="603" t="e">
        <f>DRE!#REF!</f>
        <v>#REF!</v>
      </c>
      <c r="CH115" s="603" t="e">
        <f>DRE!#REF!</f>
        <v>#REF!</v>
      </c>
      <c r="CI115" s="603" t="e">
        <f>DRE!#REF!</f>
        <v>#REF!</v>
      </c>
      <c r="CJ115" s="603" t="e">
        <f>DRE!#REF!</f>
        <v>#REF!</v>
      </c>
      <c r="CK115" s="603" t="e">
        <f>DRE!#REF!</f>
        <v>#REF!</v>
      </c>
      <c r="CL115" s="603" t="e">
        <f>DRE!#REF!</f>
        <v>#REF!</v>
      </c>
      <c r="CM115" s="603" t="e">
        <f>DRE!#REF!</f>
        <v>#REF!</v>
      </c>
      <c r="CN115" s="603" t="e">
        <f>DRE!#REF!</f>
        <v>#REF!</v>
      </c>
      <c r="CO115" s="603" t="e">
        <f>DRE!#REF!</f>
        <v>#REF!</v>
      </c>
      <c r="CP115" s="603" t="e">
        <f>DRE!#REF!</f>
        <v>#REF!</v>
      </c>
      <c r="CQ115" s="603" t="e">
        <f>DRE!#REF!</f>
        <v>#REF!</v>
      </c>
      <c r="CR115" s="603" t="e">
        <f>DRE!#REF!</f>
        <v>#REF!</v>
      </c>
      <c r="CS115" s="603" t="e">
        <f>DRE!#REF!</f>
        <v>#REF!</v>
      </c>
      <c r="CT115" s="603" t="e">
        <f>DRE!#REF!</f>
        <v>#REF!</v>
      </c>
      <c r="CU115" s="603" t="e">
        <f>DRE!#REF!</f>
        <v>#REF!</v>
      </c>
      <c r="CV115" s="603" t="e">
        <f>DRE!#REF!</f>
        <v>#REF!</v>
      </c>
      <c r="CW115" s="603" t="e">
        <f>DRE!#REF!</f>
        <v>#REF!</v>
      </c>
      <c r="CX115" s="603" t="e">
        <f>DRE!#REF!</f>
        <v>#REF!</v>
      </c>
      <c r="CY115" s="603" t="e">
        <f>DRE!#REF!</f>
        <v>#REF!</v>
      </c>
      <c r="CZ115" s="603" t="e">
        <f>DRE!#REF!</f>
        <v>#REF!</v>
      </c>
      <c r="DA115" s="603" t="e">
        <f>DRE!#REF!</f>
        <v>#REF!</v>
      </c>
      <c r="DB115" s="603" t="e">
        <f>DRE!#REF!</f>
        <v>#REF!</v>
      </c>
      <c r="DC115" s="603" t="e">
        <f>DRE!#REF!</f>
        <v>#REF!</v>
      </c>
      <c r="DD115" s="603" t="e">
        <f>DRE!#REF!</f>
        <v>#REF!</v>
      </c>
      <c r="DE115" s="603" t="e">
        <f>DRE!#REF!</f>
        <v>#REF!</v>
      </c>
      <c r="DF115" s="603" t="e">
        <f>DRE!#REF!</f>
        <v>#REF!</v>
      </c>
      <c r="DG115" s="603" t="e">
        <f>DRE!#REF!</f>
        <v>#REF!</v>
      </c>
      <c r="DH115" s="603" t="e">
        <f>DRE!#REF!</f>
        <v>#REF!</v>
      </c>
      <c r="DI115" s="603" t="e">
        <f>DRE!#REF!</f>
        <v>#REF!</v>
      </c>
      <c r="DJ115" s="603" t="e">
        <f>DRE!#REF!</f>
        <v>#REF!</v>
      </c>
      <c r="DK115" s="603" t="e">
        <f>DRE!#REF!</f>
        <v>#REF!</v>
      </c>
      <c r="DL115" s="603" t="e">
        <f>DRE!#REF!</f>
        <v>#REF!</v>
      </c>
      <c r="DM115" s="603" t="e">
        <f>DRE!#REF!</f>
        <v>#REF!</v>
      </c>
      <c r="DN115" s="603" t="e">
        <f>DRE!#REF!</f>
        <v>#REF!</v>
      </c>
      <c r="DO115" s="603" t="e">
        <f>DRE!#REF!</f>
        <v>#REF!</v>
      </c>
      <c r="DP115" s="603" t="e">
        <f>DRE!#REF!</f>
        <v>#REF!</v>
      </c>
      <c r="DQ115" s="603" t="e">
        <f>DRE!#REF!</f>
        <v>#REF!</v>
      </c>
      <c r="DR115" s="603" t="e">
        <f>DRE!#REF!</f>
        <v>#REF!</v>
      </c>
    </row>
    <row r="119" spans="2:122" s="603" customFormat="1" x14ac:dyDescent="0.2">
      <c r="B119" s="603" t="s">
        <v>435</v>
      </c>
      <c r="C119" s="603">
        <f>C129*C114-C130</f>
        <v>0</v>
      </c>
      <c r="D119" s="603">
        <f t="shared" ref="D119:BO119" si="48">D129*D114-D130</f>
        <v>340.16760182022477</v>
      </c>
      <c r="E119" s="603">
        <f t="shared" si="48"/>
        <v>1020.5028054606742</v>
      </c>
      <c r="F119" s="603">
        <f t="shared" si="48"/>
        <v>2041.0056109213483</v>
      </c>
      <c r="G119" s="603">
        <f t="shared" si="48"/>
        <v>3398.2743421840451</v>
      </c>
      <c r="H119" s="603">
        <f t="shared" si="48"/>
        <v>5094.8602562624174</v>
      </c>
      <c r="I119" s="603">
        <f t="shared" si="48"/>
        <v>7130.7633531564616</v>
      </c>
      <c r="J119" s="603">
        <f t="shared" si="48"/>
        <v>10884.821891107109</v>
      </c>
      <c r="K119" s="603">
        <f t="shared" si="48"/>
        <v>16269.378401772479</v>
      </c>
      <c r="L119" s="603">
        <f t="shared" si="48"/>
        <v>22353.927258824348</v>
      </c>
      <c r="M119" s="603">
        <f t="shared" si="48"/>
        <v>29748.81335550551</v>
      </c>
      <c r="N119" s="603">
        <f t="shared" si="48"/>
        <v>38168.612063893881</v>
      </c>
      <c r="O119" s="603">
        <f t="shared" si="48"/>
        <v>44483.461095185157</v>
      </c>
      <c r="P119" s="603">
        <f t="shared" si="48"/>
        <v>49711.521110786045</v>
      </c>
      <c r="Q119" s="603">
        <f t="shared" si="48"/>
        <v>54768.445220233727</v>
      </c>
      <c r="R119" s="603">
        <f t="shared" si="48"/>
        <v>59714.224489325541</v>
      </c>
      <c r="S119" s="603">
        <f t="shared" si="48"/>
        <v>65964.689586776061</v>
      </c>
      <c r="T119" s="603">
        <f t="shared" si="48"/>
        <v>72741.921044345043</v>
      </c>
      <c r="U119" s="603">
        <f t="shared" si="48"/>
        <v>77860.724106974594</v>
      </c>
      <c r="V119" s="603">
        <f t="shared" si="48"/>
        <v>81393.463659835237</v>
      </c>
      <c r="W119" s="603">
        <f t="shared" si="48"/>
        <v>84659.180616829661</v>
      </c>
      <c r="X119" s="603">
        <f t="shared" si="48"/>
        <v>87650.939153151572</v>
      </c>
      <c r="Y119" s="603">
        <f t="shared" si="48"/>
        <v>90473.526635910559</v>
      </c>
      <c r="Z119" s="603">
        <f t="shared" si="48"/>
        <v>93578.372866945458</v>
      </c>
      <c r="AA119" s="603">
        <f t="shared" si="48"/>
        <v>97373.150809574494</v>
      </c>
      <c r="AB119" s="603">
        <f t="shared" si="48"/>
        <v>100978.18985507209</v>
      </c>
      <c r="AC119" s="603">
        <f t="shared" si="48"/>
        <v>104351.77746011823</v>
      </c>
      <c r="AD119" s="603">
        <f t="shared" si="48"/>
        <v>107441.1707134177</v>
      </c>
      <c r="AE119" s="603">
        <f t="shared" si="48"/>
        <v>110186.87252418324</v>
      </c>
      <c r="AF119" s="603">
        <f t="shared" si="48"/>
        <v>112795.98713227111</v>
      </c>
      <c r="AG119" s="603">
        <f t="shared" si="48"/>
        <v>114541.4153422596</v>
      </c>
      <c r="AH119" s="603">
        <f t="shared" si="48"/>
        <v>115539.66454082311</v>
      </c>
      <c r="AI119" s="603">
        <f t="shared" si="48"/>
        <v>116607.79118328608</v>
      </c>
      <c r="AJ119" s="603">
        <f t="shared" si="48"/>
        <v>117750.68669072146</v>
      </c>
      <c r="AK119" s="603">
        <f t="shared" si="48"/>
        <v>118973.58488367731</v>
      </c>
      <c r="AL119" s="603">
        <f t="shared" si="48"/>
        <v>120027.74342855092</v>
      </c>
      <c r="AM119" s="603">
        <f t="shared" si="48"/>
        <v>121080.93410407746</v>
      </c>
      <c r="AN119" s="603">
        <f t="shared" si="48"/>
        <v>122081.46524582771</v>
      </c>
      <c r="AO119" s="603">
        <f t="shared" si="48"/>
        <v>123132.02294466548</v>
      </c>
      <c r="AP119" s="603">
        <f t="shared" si="48"/>
        <v>124235.10852844515</v>
      </c>
      <c r="AQ119" s="603">
        <f t="shared" si="48"/>
        <v>125393.34839141383</v>
      </c>
      <c r="AR119" s="603">
        <f t="shared" si="48"/>
        <v>126632.66504479028</v>
      </c>
      <c r="AS119" s="603">
        <f t="shared" si="48"/>
        <v>127748.05003282905</v>
      </c>
      <c r="AT119" s="603">
        <f t="shared" si="48"/>
        <v>128751.89652206399</v>
      </c>
      <c r="AU119" s="603">
        <f t="shared" si="48"/>
        <v>129826.01226554537</v>
      </c>
      <c r="AV119" s="603">
        <f t="shared" si="48"/>
        <v>130975.31611107039</v>
      </c>
      <c r="AW119" s="603">
        <f t="shared" si="48"/>
        <v>132205.07122578219</v>
      </c>
      <c r="AX119" s="603">
        <f t="shared" si="48"/>
        <v>133533.20674967099</v>
      </c>
      <c r="AY119" s="603">
        <f t="shared" si="48"/>
        <v>134845.84056783823</v>
      </c>
      <c r="AZ119" s="603">
        <f t="shared" si="48"/>
        <v>136092.84269509709</v>
      </c>
      <c r="BA119" s="603">
        <f t="shared" si="48"/>
        <v>137402.19492871891</v>
      </c>
      <c r="BB119" s="603">
        <f t="shared" si="48"/>
        <v>138777.01477402181</v>
      </c>
      <c r="BC119" s="603">
        <f t="shared" si="48"/>
        <v>140220.57561158991</v>
      </c>
      <c r="BD119" s="603">
        <f t="shared" si="48"/>
        <v>141765.18570778772</v>
      </c>
      <c r="BE119" s="603">
        <f t="shared" si="48"/>
        <v>143155.33479436577</v>
      </c>
      <c r="BF119" s="603">
        <f t="shared" si="48"/>
        <v>144406.46897228601</v>
      </c>
      <c r="BG119" s="603">
        <f t="shared" si="48"/>
        <v>145745.18254266065</v>
      </c>
      <c r="BH119" s="603">
        <f t="shared" si="48"/>
        <v>147177.60606296151</v>
      </c>
      <c r="BI119" s="603">
        <f t="shared" si="48"/>
        <v>148710.29922968347</v>
      </c>
      <c r="BJ119" s="603">
        <f t="shared" si="48"/>
        <v>150365.60784974319</v>
      </c>
      <c r="BK119" s="603" t="e">
        <f t="shared" si="48"/>
        <v>#REF!</v>
      </c>
      <c r="BL119" s="603" t="e">
        <f t="shared" si="48"/>
        <v>#REF!</v>
      </c>
      <c r="BM119" s="603" t="e">
        <f t="shared" si="48"/>
        <v>#REF!</v>
      </c>
      <c r="BN119" s="603" t="e">
        <f t="shared" si="48"/>
        <v>#REF!</v>
      </c>
      <c r="BO119" s="603" t="e">
        <f t="shared" si="48"/>
        <v>#REF!</v>
      </c>
      <c r="BP119" s="603" t="e">
        <f t="shared" ref="BP119:DR119" si="49">BP129*BP114-BP130</f>
        <v>#REF!</v>
      </c>
      <c r="BQ119" s="603" t="e">
        <f t="shared" si="49"/>
        <v>#REF!</v>
      </c>
      <c r="BR119" s="603" t="e">
        <f t="shared" si="49"/>
        <v>#REF!</v>
      </c>
      <c r="BS119" s="603" t="e">
        <f t="shared" si="49"/>
        <v>#REF!</v>
      </c>
      <c r="BT119" s="603" t="e">
        <f t="shared" si="49"/>
        <v>#REF!</v>
      </c>
      <c r="BU119" s="603" t="e">
        <f t="shared" si="49"/>
        <v>#REF!</v>
      </c>
      <c r="BV119" s="603" t="e">
        <f t="shared" si="49"/>
        <v>#REF!</v>
      </c>
      <c r="BW119" s="603" t="e">
        <f t="shared" si="49"/>
        <v>#REF!</v>
      </c>
      <c r="BX119" s="603" t="e">
        <f t="shared" si="49"/>
        <v>#REF!</v>
      </c>
      <c r="BY119" s="603" t="e">
        <f t="shared" si="49"/>
        <v>#REF!</v>
      </c>
      <c r="BZ119" s="603" t="e">
        <f t="shared" si="49"/>
        <v>#REF!</v>
      </c>
      <c r="CA119" s="603" t="e">
        <f t="shared" si="49"/>
        <v>#REF!</v>
      </c>
      <c r="CB119" s="603" t="e">
        <f t="shared" si="49"/>
        <v>#REF!</v>
      </c>
      <c r="CC119" s="603" t="e">
        <f t="shared" si="49"/>
        <v>#REF!</v>
      </c>
      <c r="CD119" s="603" t="e">
        <f t="shared" si="49"/>
        <v>#REF!</v>
      </c>
      <c r="CE119" s="603" t="e">
        <f t="shared" si="49"/>
        <v>#REF!</v>
      </c>
      <c r="CF119" s="603" t="e">
        <f t="shared" si="49"/>
        <v>#REF!</v>
      </c>
      <c r="CG119" s="603" t="e">
        <f t="shared" si="49"/>
        <v>#REF!</v>
      </c>
      <c r="CH119" s="603" t="e">
        <f t="shared" si="49"/>
        <v>#REF!</v>
      </c>
      <c r="CI119" s="603" t="e">
        <f t="shared" si="49"/>
        <v>#REF!</v>
      </c>
      <c r="CJ119" s="603" t="e">
        <f t="shared" si="49"/>
        <v>#REF!</v>
      </c>
      <c r="CK119" s="603" t="e">
        <f t="shared" si="49"/>
        <v>#REF!</v>
      </c>
      <c r="CL119" s="603" t="e">
        <f t="shared" si="49"/>
        <v>#REF!</v>
      </c>
      <c r="CM119" s="603" t="e">
        <f t="shared" si="49"/>
        <v>#REF!</v>
      </c>
      <c r="CN119" s="603" t="e">
        <f t="shared" si="49"/>
        <v>#REF!</v>
      </c>
      <c r="CO119" s="603" t="e">
        <f t="shared" si="49"/>
        <v>#REF!</v>
      </c>
      <c r="CP119" s="603" t="e">
        <f t="shared" si="49"/>
        <v>#REF!</v>
      </c>
      <c r="CQ119" s="603" t="e">
        <f t="shared" si="49"/>
        <v>#REF!</v>
      </c>
      <c r="CR119" s="603" t="e">
        <f t="shared" si="49"/>
        <v>#REF!</v>
      </c>
      <c r="CS119" s="603" t="e">
        <f t="shared" si="49"/>
        <v>#REF!</v>
      </c>
      <c r="CT119" s="603" t="e">
        <f t="shared" si="49"/>
        <v>#REF!</v>
      </c>
      <c r="CU119" s="603" t="e">
        <f t="shared" si="49"/>
        <v>#REF!</v>
      </c>
      <c r="CV119" s="603" t="e">
        <f t="shared" si="49"/>
        <v>#REF!</v>
      </c>
      <c r="CW119" s="603" t="e">
        <f t="shared" si="49"/>
        <v>#REF!</v>
      </c>
      <c r="CX119" s="603" t="e">
        <f t="shared" si="49"/>
        <v>#REF!</v>
      </c>
      <c r="CY119" s="603" t="e">
        <f t="shared" si="49"/>
        <v>#REF!</v>
      </c>
      <c r="CZ119" s="603" t="e">
        <f t="shared" si="49"/>
        <v>#REF!</v>
      </c>
      <c r="DA119" s="603" t="e">
        <f t="shared" si="49"/>
        <v>#REF!</v>
      </c>
      <c r="DB119" s="603" t="e">
        <f t="shared" si="49"/>
        <v>#REF!</v>
      </c>
      <c r="DC119" s="603" t="e">
        <f t="shared" si="49"/>
        <v>#REF!</v>
      </c>
      <c r="DD119" s="603" t="e">
        <f t="shared" si="49"/>
        <v>#REF!</v>
      </c>
      <c r="DE119" s="603" t="e">
        <f t="shared" si="49"/>
        <v>#REF!</v>
      </c>
      <c r="DF119" s="603" t="e">
        <f t="shared" si="49"/>
        <v>#REF!</v>
      </c>
      <c r="DG119" s="603" t="e">
        <f t="shared" si="49"/>
        <v>#REF!</v>
      </c>
      <c r="DH119" s="603" t="e">
        <f t="shared" si="49"/>
        <v>#REF!</v>
      </c>
      <c r="DI119" s="603" t="e">
        <f t="shared" si="49"/>
        <v>#REF!</v>
      </c>
      <c r="DJ119" s="603" t="e">
        <f t="shared" si="49"/>
        <v>#REF!</v>
      </c>
      <c r="DK119" s="603" t="e">
        <f t="shared" si="49"/>
        <v>#REF!</v>
      </c>
      <c r="DL119" s="603" t="e">
        <f t="shared" si="49"/>
        <v>#REF!</v>
      </c>
      <c r="DM119" s="603" t="e">
        <f t="shared" si="49"/>
        <v>#REF!</v>
      </c>
      <c r="DN119" s="603" t="e">
        <f t="shared" si="49"/>
        <v>#REF!</v>
      </c>
      <c r="DO119" s="603" t="e">
        <f t="shared" si="49"/>
        <v>#REF!</v>
      </c>
      <c r="DP119" s="603" t="e">
        <f t="shared" si="49"/>
        <v>#REF!</v>
      </c>
      <c r="DQ119" s="603" t="e">
        <f t="shared" si="49"/>
        <v>#REF!</v>
      </c>
      <c r="DR119" s="603" t="e">
        <f t="shared" si="49"/>
        <v>#REF!</v>
      </c>
    </row>
    <row r="122" spans="2:122" s="599" customFormat="1" x14ac:dyDescent="0.2">
      <c r="B122" s="599" t="s">
        <v>436</v>
      </c>
      <c r="C122" s="606">
        <f>IF(C114=0,0,C119/C114)</f>
        <v>0</v>
      </c>
      <c r="D122" s="606">
        <f t="shared" ref="D122:BO122" si="50">IF(D114=0,0,D119/D114)</f>
        <v>4.4999999999999998E-2</v>
      </c>
      <c r="E122" s="606">
        <f t="shared" si="50"/>
        <v>4.4999999999999998E-2</v>
      </c>
      <c r="F122" s="606">
        <f t="shared" si="50"/>
        <v>4.4999999999999998E-2</v>
      </c>
      <c r="G122" s="606">
        <f t="shared" si="50"/>
        <v>4.4999999999999998E-2</v>
      </c>
      <c r="H122" s="606">
        <f t="shared" si="50"/>
        <v>4.4999999999999998E-2</v>
      </c>
      <c r="I122" s="606">
        <f t="shared" si="50"/>
        <v>4.4999999999999998E-2</v>
      </c>
      <c r="J122" s="606">
        <f t="shared" si="50"/>
        <v>5.1600903912536626E-2</v>
      </c>
      <c r="K122" s="606">
        <f t="shared" si="50"/>
        <v>6.0085408499915734E-2</v>
      </c>
      <c r="L122" s="606">
        <f t="shared" si="50"/>
        <v>6.6062200654637582E-2</v>
      </c>
      <c r="M122" s="606">
        <f t="shared" si="50"/>
        <v>7.1957893068513329E-2</v>
      </c>
      <c r="N122" s="606">
        <f t="shared" si="50"/>
        <v>7.6958000460657636E-2</v>
      </c>
      <c r="O122" s="606">
        <f t="shared" si="50"/>
        <v>7.9737030830499114E-2</v>
      </c>
      <c r="P122" s="606">
        <f t="shared" si="50"/>
        <v>8.1610349507762553E-2</v>
      </c>
      <c r="Q122" s="606">
        <f t="shared" si="50"/>
        <v>8.3144972236706957E-2</v>
      </c>
      <c r="R122" s="606">
        <f t="shared" si="50"/>
        <v>8.4437740074581824E-2</v>
      </c>
      <c r="S122" s="606">
        <f t="shared" si="50"/>
        <v>8.7333525477609822E-2</v>
      </c>
      <c r="T122" s="606">
        <f t="shared" si="50"/>
        <v>9.050564415972627E-2</v>
      </c>
      <c r="U122" s="606">
        <f t="shared" si="50"/>
        <v>9.2659250933071938E-2</v>
      </c>
      <c r="V122" s="606">
        <f t="shared" si="50"/>
        <v>9.4039442037951795E-2</v>
      </c>
      <c r="W122" s="606">
        <f t="shared" si="50"/>
        <v>9.5245606951169542E-2</v>
      </c>
      <c r="X122" s="606">
        <f t="shared" si="50"/>
        <v>9.6296327744185325E-2</v>
      </c>
      <c r="Y122" s="606">
        <f t="shared" si="50"/>
        <v>9.7243384161357638E-2</v>
      </c>
      <c r="Z122" s="606">
        <f t="shared" si="50"/>
        <v>9.823884259928313E-2</v>
      </c>
      <c r="AA122" s="606">
        <f t="shared" si="50"/>
        <v>9.9394297782248106E-2</v>
      </c>
      <c r="AB122" s="606">
        <f t="shared" si="50"/>
        <v>0.10043427380151608</v>
      </c>
      <c r="AC122" s="606">
        <f t="shared" si="50"/>
        <v>0.1013603599557286</v>
      </c>
      <c r="AD122" s="606">
        <f t="shared" si="50"/>
        <v>0.10217120151257958</v>
      </c>
      <c r="AE122" s="606">
        <f t="shared" si="50"/>
        <v>0.10286379847588056</v>
      </c>
      <c r="AF122" s="606">
        <f t="shared" si="50"/>
        <v>0.10349884339812955</v>
      </c>
      <c r="AG122" s="606">
        <f t="shared" si="50"/>
        <v>0.10391168401580284</v>
      </c>
      <c r="AH122" s="606">
        <f t="shared" si="50"/>
        <v>0.10414362587979817</v>
      </c>
      <c r="AI122" s="606">
        <f t="shared" si="50"/>
        <v>0.10438852446305794</v>
      </c>
      <c r="AJ122" s="606">
        <f t="shared" si="50"/>
        <v>0.10464688806356849</v>
      </c>
      <c r="AK122" s="606">
        <f t="shared" si="50"/>
        <v>0.10491921738913368</v>
      </c>
      <c r="AL122" s="606">
        <f t="shared" si="50"/>
        <v>0.10515062486637293</v>
      </c>
      <c r="AM122" s="606">
        <f t="shared" si="50"/>
        <v>0.10537879112154906</v>
      </c>
      <c r="AN122" s="606">
        <f t="shared" si="50"/>
        <v>0.1055927988076609</v>
      </c>
      <c r="AO122" s="606">
        <f t="shared" si="50"/>
        <v>0.10581467776695876</v>
      </c>
      <c r="AP122" s="606">
        <f t="shared" si="50"/>
        <v>0.10604459156252588</v>
      </c>
      <c r="AQ122" s="606">
        <f t="shared" si="50"/>
        <v>0.10628269600248959</v>
      </c>
      <c r="AR122" s="606">
        <f t="shared" si="50"/>
        <v>0.10653379718123596</v>
      </c>
      <c r="AS122" s="606">
        <f t="shared" si="50"/>
        <v>0.10675661180973187</v>
      </c>
      <c r="AT122" s="606">
        <f t="shared" si="50"/>
        <v>0.10695462333878807</v>
      </c>
      <c r="AU122" s="606">
        <f t="shared" si="50"/>
        <v>0.10716389987826301</v>
      </c>
      <c r="AV122" s="606">
        <f t="shared" si="50"/>
        <v>0.10738491001722354</v>
      </c>
      <c r="AW122" s="606">
        <f t="shared" si="50"/>
        <v>0.10761811964081029</v>
      </c>
      <c r="AX122" s="606">
        <f t="shared" si="50"/>
        <v>0.10786626879482991</v>
      </c>
      <c r="AY122" s="606">
        <f t="shared" si="50"/>
        <v>0.10810781278480668</v>
      </c>
      <c r="AZ122" s="606">
        <f t="shared" si="50"/>
        <v>0.10833393993832764</v>
      </c>
      <c r="BA122" s="606">
        <f t="shared" si="50"/>
        <v>0.10856794779949246</v>
      </c>
      <c r="BB122" s="606">
        <f t="shared" si="50"/>
        <v>0.10880996242545685</v>
      </c>
      <c r="BC122" s="606">
        <f t="shared" si="50"/>
        <v>0.10906009894092024</v>
      </c>
      <c r="BD122" s="606">
        <f t="shared" si="50"/>
        <v>0.10932333965074625</v>
      </c>
      <c r="BE122" s="606">
        <f t="shared" si="50"/>
        <v>0.10955645552970818</v>
      </c>
      <c r="BF122" s="606">
        <f t="shared" si="50"/>
        <v>0.1097632511710837</v>
      </c>
      <c r="BG122" s="606">
        <f t="shared" si="50"/>
        <v>0.10998143365944736</v>
      </c>
      <c r="BH122" s="606">
        <f t="shared" si="50"/>
        <v>0.11021142858384447</v>
      </c>
      <c r="BI122" s="606">
        <f t="shared" si="50"/>
        <v>0.11045365187089183</v>
      </c>
      <c r="BJ122" s="606">
        <f t="shared" si="50"/>
        <v>0.11071086698778292</v>
      </c>
      <c r="BK122" s="606" t="e">
        <f t="shared" si="50"/>
        <v>#REF!</v>
      </c>
      <c r="BL122" s="606" t="e">
        <f t="shared" si="50"/>
        <v>#REF!</v>
      </c>
      <c r="BM122" s="606" t="e">
        <f t="shared" si="50"/>
        <v>#REF!</v>
      </c>
      <c r="BN122" s="606" t="e">
        <f t="shared" si="50"/>
        <v>#REF!</v>
      </c>
      <c r="BO122" s="606" t="e">
        <f t="shared" si="50"/>
        <v>#REF!</v>
      </c>
      <c r="BP122" s="606" t="e">
        <f t="shared" ref="BP122:DR122" si="51">IF(BP114=0,0,BP119/BP114)</f>
        <v>#REF!</v>
      </c>
      <c r="BQ122" s="606" t="e">
        <f t="shared" si="51"/>
        <v>#REF!</v>
      </c>
      <c r="BR122" s="606" t="e">
        <f t="shared" si="51"/>
        <v>#REF!</v>
      </c>
      <c r="BS122" s="606" t="e">
        <f t="shared" si="51"/>
        <v>#REF!</v>
      </c>
      <c r="BT122" s="606" t="e">
        <f t="shared" si="51"/>
        <v>#REF!</v>
      </c>
      <c r="BU122" s="606" t="e">
        <f t="shared" si="51"/>
        <v>#REF!</v>
      </c>
      <c r="BV122" s="606" t="e">
        <f t="shared" si="51"/>
        <v>#REF!</v>
      </c>
      <c r="BW122" s="606" t="e">
        <f t="shared" si="51"/>
        <v>#REF!</v>
      </c>
      <c r="BX122" s="606" t="e">
        <f t="shared" si="51"/>
        <v>#REF!</v>
      </c>
      <c r="BY122" s="606" t="e">
        <f t="shared" si="51"/>
        <v>#REF!</v>
      </c>
      <c r="BZ122" s="606" t="e">
        <f t="shared" si="51"/>
        <v>#REF!</v>
      </c>
      <c r="CA122" s="606" t="e">
        <f t="shared" si="51"/>
        <v>#REF!</v>
      </c>
      <c r="CB122" s="606" t="e">
        <f t="shared" si="51"/>
        <v>#REF!</v>
      </c>
      <c r="CC122" s="606" t="e">
        <f t="shared" si="51"/>
        <v>#REF!</v>
      </c>
      <c r="CD122" s="606" t="e">
        <f t="shared" si="51"/>
        <v>#REF!</v>
      </c>
      <c r="CE122" s="606" t="e">
        <f t="shared" si="51"/>
        <v>#REF!</v>
      </c>
      <c r="CF122" s="606" t="e">
        <f t="shared" si="51"/>
        <v>#REF!</v>
      </c>
      <c r="CG122" s="606" t="e">
        <f t="shared" si="51"/>
        <v>#REF!</v>
      </c>
      <c r="CH122" s="606" t="e">
        <f t="shared" si="51"/>
        <v>#REF!</v>
      </c>
      <c r="CI122" s="606" t="e">
        <f t="shared" si="51"/>
        <v>#REF!</v>
      </c>
      <c r="CJ122" s="606" t="e">
        <f t="shared" si="51"/>
        <v>#REF!</v>
      </c>
      <c r="CK122" s="606" t="e">
        <f t="shared" si="51"/>
        <v>#REF!</v>
      </c>
      <c r="CL122" s="606" t="e">
        <f t="shared" si="51"/>
        <v>#REF!</v>
      </c>
      <c r="CM122" s="606" t="e">
        <f t="shared" si="51"/>
        <v>#REF!</v>
      </c>
      <c r="CN122" s="606" t="e">
        <f t="shared" si="51"/>
        <v>#REF!</v>
      </c>
      <c r="CO122" s="606" t="e">
        <f t="shared" si="51"/>
        <v>#REF!</v>
      </c>
      <c r="CP122" s="606" t="e">
        <f t="shared" si="51"/>
        <v>#REF!</v>
      </c>
      <c r="CQ122" s="606" t="e">
        <f t="shared" si="51"/>
        <v>#REF!</v>
      </c>
      <c r="CR122" s="606" t="e">
        <f t="shared" si="51"/>
        <v>#REF!</v>
      </c>
      <c r="CS122" s="606" t="e">
        <f t="shared" si="51"/>
        <v>#REF!</v>
      </c>
      <c r="CT122" s="606" t="e">
        <f t="shared" si="51"/>
        <v>#REF!</v>
      </c>
      <c r="CU122" s="606" t="e">
        <f t="shared" si="51"/>
        <v>#REF!</v>
      </c>
      <c r="CV122" s="606" t="e">
        <f t="shared" si="51"/>
        <v>#REF!</v>
      </c>
      <c r="CW122" s="606" t="e">
        <f t="shared" si="51"/>
        <v>#REF!</v>
      </c>
      <c r="CX122" s="606" t="e">
        <f t="shared" si="51"/>
        <v>#REF!</v>
      </c>
      <c r="CY122" s="606" t="e">
        <f t="shared" si="51"/>
        <v>#REF!</v>
      </c>
      <c r="CZ122" s="606" t="e">
        <f t="shared" si="51"/>
        <v>#REF!</v>
      </c>
      <c r="DA122" s="606" t="e">
        <f t="shared" si="51"/>
        <v>#REF!</v>
      </c>
      <c r="DB122" s="606" t="e">
        <f t="shared" si="51"/>
        <v>#REF!</v>
      </c>
      <c r="DC122" s="606" t="e">
        <f t="shared" si="51"/>
        <v>#REF!</v>
      </c>
      <c r="DD122" s="606" t="e">
        <f t="shared" si="51"/>
        <v>#REF!</v>
      </c>
      <c r="DE122" s="606" t="e">
        <f t="shared" si="51"/>
        <v>#REF!</v>
      </c>
      <c r="DF122" s="606" t="e">
        <f t="shared" si="51"/>
        <v>#REF!</v>
      </c>
      <c r="DG122" s="606" t="e">
        <f t="shared" si="51"/>
        <v>#REF!</v>
      </c>
      <c r="DH122" s="606" t="e">
        <f t="shared" si="51"/>
        <v>#REF!</v>
      </c>
      <c r="DI122" s="606" t="e">
        <f t="shared" si="51"/>
        <v>#REF!</v>
      </c>
      <c r="DJ122" s="606" t="e">
        <f t="shared" si="51"/>
        <v>#REF!</v>
      </c>
      <c r="DK122" s="606" t="e">
        <f t="shared" si="51"/>
        <v>#REF!</v>
      </c>
      <c r="DL122" s="606" t="e">
        <f t="shared" si="51"/>
        <v>#REF!</v>
      </c>
      <c r="DM122" s="606" t="e">
        <f t="shared" si="51"/>
        <v>#REF!</v>
      </c>
      <c r="DN122" s="606" t="e">
        <f t="shared" si="51"/>
        <v>#REF!</v>
      </c>
      <c r="DO122" s="606" t="e">
        <f t="shared" si="51"/>
        <v>#REF!</v>
      </c>
      <c r="DP122" s="606" t="e">
        <f t="shared" si="51"/>
        <v>#REF!</v>
      </c>
      <c r="DQ122" s="606" t="e">
        <f t="shared" si="51"/>
        <v>#REF!</v>
      </c>
      <c r="DR122" s="606" t="e">
        <f t="shared" si="51"/>
        <v>#REF!</v>
      </c>
    </row>
    <row r="126" spans="2:122" x14ac:dyDescent="0.2">
      <c r="B126" s="529" t="s">
        <v>437</v>
      </c>
      <c r="C126" s="601" t="str">
        <f>VLOOKUP($B$6,Legenda!$R$54:$S$58,2,0)</f>
        <v>Anexo IV</v>
      </c>
      <c r="D126" s="529" t="str">
        <f>"Faixa"&amp;" "&amp;C126</f>
        <v>Faixa Anexo IV</v>
      </c>
    </row>
    <row r="129" spans="2:122" ht="15" thickBot="1" x14ac:dyDescent="0.25">
      <c r="B129" s="530" t="s">
        <v>438</v>
      </c>
      <c r="C129" s="602">
        <f>VLOOKUP($D$126,$B$138:C155,C136,0)</f>
        <v>4.4999999999999998E-2</v>
      </c>
      <c r="D129" s="602">
        <f>VLOOKUP($D$126,$B$138:D155,D136,0)</f>
        <v>4.4999999999999998E-2</v>
      </c>
      <c r="E129" s="602">
        <f>VLOOKUP($D$126,$B$138:E155,E136,0)</f>
        <v>4.4999999999999998E-2</v>
      </c>
      <c r="F129" s="602">
        <f>VLOOKUP($D$126,$B$138:F155,F136,0)</f>
        <v>4.4999999999999998E-2</v>
      </c>
      <c r="G129" s="602">
        <f>VLOOKUP($D$126,$B$138:G155,G136,0)</f>
        <v>4.4999999999999998E-2</v>
      </c>
      <c r="H129" s="602">
        <f>VLOOKUP($D$126,$B$138:H155,H136,0)</f>
        <v>4.4999999999999998E-2</v>
      </c>
      <c r="I129" s="602">
        <f>VLOOKUP($D$126,$B$138:I155,I136,0)</f>
        <v>4.4999999999999998E-2</v>
      </c>
      <c r="J129" s="602">
        <f>VLOOKUP($D$126,$B$138:J155,J136,0)</f>
        <v>0.09</v>
      </c>
      <c r="K129" s="602">
        <f>VLOOKUP($D$126,$B$138:K155,K136,0)</f>
        <v>0.09</v>
      </c>
      <c r="L129" s="602">
        <f>VLOOKUP($D$126,$B$138:L155,L136,0)</f>
        <v>0.09</v>
      </c>
      <c r="M129" s="602">
        <f>VLOOKUP($D$126,$B$138:M155,M136,0)</f>
        <v>0.10199999999999999</v>
      </c>
      <c r="N129" s="602">
        <f>VLOOKUP($D$126,$B$138:N155,N136,0)</f>
        <v>0.10199999999999999</v>
      </c>
      <c r="O129" s="602">
        <f>VLOOKUP($D$126,$B$138:O155,O136,0)</f>
        <v>0.10199999999999999</v>
      </c>
      <c r="P129" s="602">
        <f>VLOOKUP($D$126,$B$138:P155,P136,0)</f>
        <v>0.10199999999999999</v>
      </c>
      <c r="Q129" s="602">
        <f>VLOOKUP($D$126,$B$138:Q155,Q136,0)</f>
        <v>0.10199999999999999</v>
      </c>
      <c r="R129" s="602">
        <f>VLOOKUP($D$126,$B$138:R155,R136,0)</f>
        <v>0.10199999999999999</v>
      </c>
      <c r="S129" s="602">
        <f>VLOOKUP($D$126,$B$138:S155,S136,0)</f>
        <v>0.14000000000000001</v>
      </c>
      <c r="T129" s="602">
        <f>VLOOKUP($D$126,$B$138:T155,T136,0)</f>
        <v>0.14000000000000001</v>
      </c>
      <c r="U129" s="602">
        <f>VLOOKUP($D$126,$B$138:U155,U136,0)</f>
        <v>0.14000000000000001</v>
      </c>
      <c r="V129" s="602">
        <f>VLOOKUP($D$126,$B$138:V155,V136,0)</f>
        <v>0.14000000000000001</v>
      </c>
      <c r="W129" s="602">
        <f>VLOOKUP($D$126,$B$138:W155,W136,0)</f>
        <v>0.14000000000000001</v>
      </c>
      <c r="X129" s="602">
        <f>VLOOKUP($D$126,$B$138:X155,X136,0)</f>
        <v>0.14000000000000001</v>
      </c>
      <c r="Y129" s="602">
        <f>VLOOKUP($D$126,$B$138:Y155,Y136,0)</f>
        <v>0.14000000000000001</v>
      </c>
      <c r="Z129" s="602">
        <f>VLOOKUP($D$126,$B$138:Z155,Z136,0)</f>
        <v>0.14000000000000001</v>
      </c>
      <c r="AA129" s="602">
        <f>VLOOKUP($D$126,$B$138:AA155,AA136,0)</f>
        <v>0.14000000000000001</v>
      </c>
      <c r="AB129" s="602">
        <f>VLOOKUP($D$126,$B$138:AB155,AB136,0)</f>
        <v>0.14000000000000001</v>
      </c>
      <c r="AC129" s="602">
        <f>VLOOKUP($D$126,$B$138:AC155,AC136,0)</f>
        <v>0.14000000000000001</v>
      </c>
      <c r="AD129" s="602">
        <f>VLOOKUP($D$126,$B$138:AD155,AD136,0)</f>
        <v>0.14000000000000001</v>
      </c>
      <c r="AE129" s="602">
        <f>VLOOKUP($D$126,$B$138:AE155,AE136,0)</f>
        <v>0.14000000000000001</v>
      </c>
      <c r="AF129" s="602">
        <f>VLOOKUP($D$126,$B$138:AF155,AF136,0)</f>
        <v>0.14000000000000001</v>
      </c>
      <c r="AG129" s="602">
        <f>VLOOKUP($D$126,$B$138:AG155,AG136,0)</f>
        <v>0.14000000000000001</v>
      </c>
      <c r="AH129" s="602">
        <f>VLOOKUP($D$126,$B$138:AH155,AH136,0)</f>
        <v>0.14000000000000001</v>
      </c>
      <c r="AI129" s="602">
        <f>VLOOKUP($D$126,$B$138:AI155,AI136,0)</f>
        <v>0.14000000000000001</v>
      </c>
      <c r="AJ129" s="602">
        <f>VLOOKUP($D$126,$B$138:AJ155,AJ136,0)</f>
        <v>0.14000000000000001</v>
      </c>
      <c r="AK129" s="602">
        <f>VLOOKUP($D$126,$B$138:AK155,AK136,0)</f>
        <v>0.14000000000000001</v>
      </c>
      <c r="AL129" s="602">
        <f>VLOOKUP($D$126,$B$138:AL155,AL136,0)</f>
        <v>0.14000000000000001</v>
      </c>
      <c r="AM129" s="602">
        <f>VLOOKUP($D$126,$B$138:AM155,AM136,0)</f>
        <v>0.14000000000000001</v>
      </c>
      <c r="AN129" s="602">
        <f>VLOOKUP($D$126,$B$138:AN155,AN136,0)</f>
        <v>0.14000000000000001</v>
      </c>
      <c r="AO129" s="602">
        <f>VLOOKUP($D$126,$B$138:AO155,AO136,0)</f>
        <v>0.14000000000000001</v>
      </c>
      <c r="AP129" s="602">
        <f>VLOOKUP($D$126,$B$138:AP155,AP136,0)</f>
        <v>0.14000000000000001</v>
      </c>
      <c r="AQ129" s="602">
        <f>VLOOKUP($D$126,$B$138:AQ155,AQ136,0)</f>
        <v>0.14000000000000001</v>
      </c>
      <c r="AR129" s="602">
        <f>VLOOKUP($D$126,$B$138:AR155,AR136,0)</f>
        <v>0.14000000000000001</v>
      </c>
      <c r="AS129" s="602">
        <f>VLOOKUP($D$126,$B$138:AS155,AS136,0)</f>
        <v>0.14000000000000001</v>
      </c>
      <c r="AT129" s="602">
        <f>VLOOKUP($D$126,$B$138:AT155,AT136,0)</f>
        <v>0.14000000000000001</v>
      </c>
      <c r="AU129" s="602">
        <f>VLOOKUP($D$126,$B$138:AU155,AU136,0)</f>
        <v>0.14000000000000001</v>
      </c>
      <c r="AV129" s="602">
        <f>VLOOKUP($D$126,$B$138:AV155,AV136,0)</f>
        <v>0.14000000000000001</v>
      </c>
      <c r="AW129" s="602">
        <f>VLOOKUP($D$126,$B$138:AW155,AW136,0)</f>
        <v>0.14000000000000001</v>
      </c>
      <c r="AX129" s="602">
        <f>VLOOKUP($D$126,$B$138:AX155,AX136,0)</f>
        <v>0.14000000000000001</v>
      </c>
      <c r="AY129" s="602">
        <f>VLOOKUP($D$126,$B$138:AY155,AY136,0)</f>
        <v>0.14000000000000001</v>
      </c>
      <c r="AZ129" s="602">
        <f>VLOOKUP($D$126,$B$138:AZ155,AZ136,0)</f>
        <v>0.14000000000000001</v>
      </c>
      <c r="BA129" s="602">
        <f>VLOOKUP($D$126,$B$138:BA155,BA136,0)</f>
        <v>0.14000000000000001</v>
      </c>
      <c r="BB129" s="602">
        <f>VLOOKUP($D$126,$B$138:BB155,BB136,0)</f>
        <v>0.14000000000000001</v>
      </c>
      <c r="BC129" s="602">
        <f>VLOOKUP($D$126,$B$138:BC155,BC136,0)</f>
        <v>0.14000000000000001</v>
      </c>
      <c r="BD129" s="602">
        <f>VLOOKUP($D$126,$B$138:BD155,BD136,0)</f>
        <v>0.14000000000000001</v>
      </c>
      <c r="BE129" s="602">
        <f>VLOOKUP($D$126,$B$138:BE155,BE136,0)</f>
        <v>0.14000000000000001</v>
      </c>
      <c r="BF129" s="602">
        <f>VLOOKUP($D$126,$B$138:BF155,BF136,0)</f>
        <v>0.14000000000000001</v>
      </c>
      <c r="BG129" s="602">
        <f>VLOOKUP($D$126,$B$138:BG155,BG136,0)</f>
        <v>0.14000000000000001</v>
      </c>
      <c r="BH129" s="602">
        <f>VLOOKUP($D$126,$B$138:BH155,BH136,0)</f>
        <v>0.14000000000000001</v>
      </c>
      <c r="BI129" s="602">
        <f>VLOOKUP($D$126,$B$138:BI155,BI136,0)</f>
        <v>0.14000000000000001</v>
      </c>
      <c r="BJ129" s="602">
        <f>VLOOKUP($D$126,$B$138:BJ155,BJ136,0)</f>
        <v>0.14000000000000001</v>
      </c>
      <c r="BK129" s="602" t="e">
        <f>VLOOKUP($D$126,$B$138:BK155,BK136,0)</f>
        <v>#REF!</v>
      </c>
      <c r="BL129" s="602" t="e">
        <f>VLOOKUP($D$126,$B$138:BL155,BL136,0)</f>
        <v>#REF!</v>
      </c>
      <c r="BM129" s="602" t="e">
        <f>VLOOKUP($D$126,$B$138:BM155,BM136,0)</f>
        <v>#REF!</v>
      </c>
      <c r="BN129" s="602" t="e">
        <f>VLOOKUP($D$126,$B$138:BN155,BN136,0)</f>
        <v>#REF!</v>
      </c>
      <c r="BO129" s="602" t="e">
        <f>VLOOKUP($D$126,$B$138:BO155,BO136,0)</f>
        <v>#REF!</v>
      </c>
      <c r="BP129" s="602" t="e">
        <f>VLOOKUP($D$126,$B$138:BP155,BP136,0)</f>
        <v>#REF!</v>
      </c>
      <c r="BQ129" s="602" t="e">
        <f>VLOOKUP($D$126,$B$138:BQ155,BQ136,0)</f>
        <v>#REF!</v>
      </c>
      <c r="BR129" s="602" t="e">
        <f>VLOOKUP($D$126,$B$138:BR155,BR136,0)</f>
        <v>#REF!</v>
      </c>
      <c r="BS129" s="602" t="e">
        <f>VLOOKUP($D$126,$B$138:BS155,BS136,0)</f>
        <v>#REF!</v>
      </c>
      <c r="BT129" s="602" t="e">
        <f>VLOOKUP($D$126,$B$138:BT155,BT136,0)</f>
        <v>#REF!</v>
      </c>
      <c r="BU129" s="602" t="e">
        <f>VLOOKUP($D$126,$B$138:BU155,BU136,0)</f>
        <v>#REF!</v>
      </c>
      <c r="BV129" s="602" t="e">
        <f>VLOOKUP($D$126,$B$138:BV155,BV136,0)</f>
        <v>#REF!</v>
      </c>
      <c r="BW129" s="602" t="e">
        <f>VLOOKUP($D$126,$B$138:BW155,BW136,0)</f>
        <v>#REF!</v>
      </c>
      <c r="BX129" s="602" t="e">
        <f>VLOOKUP($D$126,$B$138:BX155,BX136,0)</f>
        <v>#REF!</v>
      </c>
      <c r="BY129" s="602" t="e">
        <f>VLOOKUP($D$126,$B$138:BY155,BY136,0)</f>
        <v>#REF!</v>
      </c>
      <c r="BZ129" s="602" t="e">
        <f>VLOOKUP($D$126,$B$138:BZ155,BZ136,0)</f>
        <v>#REF!</v>
      </c>
      <c r="CA129" s="602" t="e">
        <f>VLOOKUP($D$126,$B$138:CA155,CA136,0)</f>
        <v>#REF!</v>
      </c>
      <c r="CB129" s="602" t="e">
        <f>VLOOKUP($D$126,$B$138:CB155,CB136,0)</f>
        <v>#REF!</v>
      </c>
      <c r="CC129" s="602" t="e">
        <f>VLOOKUP($D$126,$B$138:CC155,CC136,0)</f>
        <v>#REF!</v>
      </c>
      <c r="CD129" s="602" t="e">
        <f>VLOOKUP($D$126,$B$138:CD155,CD136,0)</f>
        <v>#REF!</v>
      </c>
      <c r="CE129" s="602" t="e">
        <f>VLOOKUP($D$126,$B$138:CE155,CE136,0)</f>
        <v>#REF!</v>
      </c>
      <c r="CF129" s="602" t="e">
        <f>VLOOKUP($D$126,$B$138:CF155,CF136,0)</f>
        <v>#REF!</v>
      </c>
      <c r="CG129" s="602" t="e">
        <f>VLOOKUP($D$126,$B$138:CG155,CG136,0)</f>
        <v>#REF!</v>
      </c>
      <c r="CH129" s="602" t="e">
        <f>VLOOKUP($D$126,$B$138:CH155,CH136,0)</f>
        <v>#REF!</v>
      </c>
      <c r="CI129" s="602" t="e">
        <f>VLOOKUP($D$126,$B$138:CI155,CI136,0)</f>
        <v>#REF!</v>
      </c>
      <c r="CJ129" s="602" t="e">
        <f>VLOOKUP($D$126,$B$138:CJ155,CJ136,0)</f>
        <v>#REF!</v>
      </c>
      <c r="CK129" s="602" t="e">
        <f>VLOOKUP($D$126,$B$138:CK155,CK136,0)</f>
        <v>#REF!</v>
      </c>
      <c r="CL129" s="602" t="e">
        <f>VLOOKUP($D$126,$B$138:CL155,CL136,0)</f>
        <v>#REF!</v>
      </c>
      <c r="CM129" s="602" t="e">
        <f>VLOOKUP($D$126,$B$138:CM155,CM136,0)</f>
        <v>#REF!</v>
      </c>
      <c r="CN129" s="602" t="e">
        <f>VLOOKUP($D$126,$B$138:CN155,CN136,0)</f>
        <v>#REF!</v>
      </c>
      <c r="CO129" s="602" t="e">
        <f>VLOOKUP($D$126,$B$138:CO155,CO136,0)</f>
        <v>#REF!</v>
      </c>
      <c r="CP129" s="602" t="e">
        <f>VLOOKUP($D$126,$B$138:CP155,CP136,0)</f>
        <v>#REF!</v>
      </c>
      <c r="CQ129" s="602" t="e">
        <f>VLOOKUP($D$126,$B$138:CQ155,CQ136,0)</f>
        <v>#REF!</v>
      </c>
      <c r="CR129" s="602" t="e">
        <f>VLOOKUP($D$126,$B$138:CR155,CR136,0)</f>
        <v>#REF!</v>
      </c>
      <c r="CS129" s="602" t="e">
        <f>VLOOKUP($D$126,$B$138:CS155,CS136,0)</f>
        <v>#REF!</v>
      </c>
      <c r="CT129" s="602" t="e">
        <f>VLOOKUP($D$126,$B$138:CT155,CT136,0)</f>
        <v>#REF!</v>
      </c>
      <c r="CU129" s="602" t="e">
        <f>VLOOKUP($D$126,$B$138:CU155,CU136,0)</f>
        <v>#REF!</v>
      </c>
      <c r="CV129" s="602" t="e">
        <f>VLOOKUP($D$126,$B$138:CV155,CV136,0)</f>
        <v>#REF!</v>
      </c>
      <c r="CW129" s="602" t="e">
        <f>VLOOKUP($D$126,$B$138:CW155,CW136,0)</f>
        <v>#REF!</v>
      </c>
      <c r="CX129" s="602" t="e">
        <f>VLOOKUP($D$126,$B$138:CX155,CX136,0)</f>
        <v>#REF!</v>
      </c>
      <c r="CY129" s="602" t="e">
        <f>VLOOKUP($D$126,$B$138:CY155,CY136,0)</f>
        <v>#REF!</v>
      </c>
      <c r="CZ129" s="602" t="e">
        <f>VLOOKUP($D$126,$B$138:CZ155,CZ136,0)</f>
        <v>#REF!</v>
      </c>
      <c r="DA129" s="602" t="e">
        <f>VLOOKUP($D$126,$B$138:DA155,DA136,0)</f>
        <v>#REF!</v>
      </c>
      <c r="DB129" s="602" t="e">
        <f>VLOOKUP($D$126,$B$138:DB155,DB136,0)</f>
        <v>#REF!</v>
      </c>
      <c r="DC129" s="602" t="e">
        <f>VLOOKUP($D$126,$B$138:DC155,DC136,0)</f>
        <v>#REF!</v>
      </c>
      <c r="DD129" s="602" t="e">
        <f>VLOOKUP($D$126,$B$138:DD155,DD136,0)</f>
        <v>#REF!</v>
      </c>
      <c r="DE129" s="602" t="e">
        <f>VLOOKUP($D$126,$B$138:DE155,DE136,0)</f>
        <v>#REF!</v>
      </c>
      <c r="DF129" s="602" t="e">
        <f>VLOOKUP($D$126,$B$138:DF155,DF136,0)</f>
        <v>#REF!</v>
      </c>
      <c r="DG129" s="602" t="e">
        <f>VLOOKUP($D$126,$B$138:DG155,DG136,0)</f>
        <v>#REF!</v>
      </c>
      <c r="DH129" s="602" t="e">
        <f>VLOOKUP($D$126,$B$138:DH155,DH136,0)</f>
        <v>#REF!</v>
      </c>
      <c r="DI129" s="602" t="e">
        <f>VLOOKUP($D$126,$B$138:DI155,DI136,0)</f>
        <v>#REF!</v>
      </c>
      <c r="DJ129" s="602" t="e">
        <f>VLOOKUP($D$126,$B$138:DJ155,DJ136,0)</f>
        <v>#REF!</v>
      </c>
      <c r="DK129" s="602" t="e">
        <f>VLOOKUP($D$126,$B$138:DK155,DK136,0)</f>
        <v>#REF!</v>
      </c>
      <c r="DL129" s="602" t="e">
        <f>VLOOKUP($D$126,$B$138:DL155,DL136,0)</f>
        <v>#REF!</v>
      </c>
      <c r="DM129" s="602" t="e">
        <f>VLOOKUP($D$126,$B$138:DM155,DM136,0)</f>
        <v>#REF!</v>
      </c>
      <c r="DN129" s="602" t="e">
        <f>VLOOKUP($D$126,$B$138:DN155,DN136,0)</f>
        <v>#REF!</v>
      </c>
      <c r="DO129" s="602" t="e">
        <f>VLOOKUP($D$126,$B$138:DO155,DO136,0)</f>
        <v>#REF!</v>
      </c>
      <c r="DP129" s="602" t="e">
        <f>VLOOKUP($D$126,$B$138:DP155,DP136,0)</f>
        <v>#REF!</v>
      </c>
      <c r="DQ129" s="602" t="e">
        <f>VLOOKUP($D$126,$B$138:DQ155,DQ136,0)</f>
        <v>#REF!</v>
      </c>
      <c r="DR129" s="602" t="e">
        <f>VLOOKUP($D$126,$B$138:DR155,DR136,0)</f>
        <v>#REF!</v>
      </c>
    </row>
    <row r="130" spans="2:122" ht="15" x14ac:dyDescent="0.2">
      <c r="B130" s="530" t="s">
        <v>439</v>
      </c>
      <c r="C130" s="605">
        <f>VLOOKUP(C$129,$G$58:$H$63,2,0)</f>
        <v>0</v>
      </c>
      <c r="D130" s="605">
        <f t="shared" ref="D130:BO130" si="52">VLOOKUP(D$129,$G$58:$H$63,2,0)</f>
        <v>0</v>
      </c>
      <c r="E130" s="605">
        <f t="shared" si="52"/>
        <v>0</v>
      </c>
      <c r="F130" s="605">
        <f t="shared" si="52"/>
        <v>0</v>
      </c>
      <c r="G130" s="605">
        <f t="shared" si="52"/>
        <v>0</v>
      </c>
      <c r="H130" s="605">
        <f t="shared" si="52"/>
        <v>0</v>
      </c>
      <c r="I130" s="605">
        <f t="shared" si="52"/>
        <v>0</v>
      </c>
      <c r="J130" s="605">
        <f t="shared" si="52"/>
        <v>8100</v>
      </c>
      <c r="K130" s="605">
        <f t="shared" si="52"/>
        <v>8100</v>
      </c>
      <c r="L130" s="605">
        <f t="shared" si="52"/>
        <v>8100</v>
      </c>
      <c r="M130" s="605">
        <f t="shared" si="52"/>
        <v>12420</v>
      </c>
      <c r="N130" s="605">
        <f t="shared" si="52"/>
        <v>12420</v>
      </c>
      <c r="O130" s="605">
        <f t="shared" si="52"/>
        <v>12420</v>
      </c>
      <c r="P130" s="605">
        <f t="shared" si="52"/>
        <v>12420</v>
      </c>
      <c r="Q130" s="605">
        <f t="shared" si="52"/>
        <v>12420</v>
      </c>
      <c r="R130" s="605">
        <f t="shared" si="52"/>
        <v>12420</v>
      </c>
      <c r="S130" s="605">
        <f t="shared" si="52"/>
        <v>39780</v>
      </c>
      <c r="T130" s="605">
        <f t="shared" si="52"/>
        <v>39780</v>
      </c>
      <c r="U130" s="605">
        <f t="shared" si="52"/>
        <v>39780</v>
      </c>
      <c r="V130" s="605">
        <f t="shared" si="52"/>
        <v>39780</v>
      </c>
      <c r="W130" s="605">
        <f t="shared" si="52"/>
        <v>39780</v>
      </c>
      <c r="X130" s="605">
        <f t="shared" si="52"/>
        <v>39780</v>
      </c>
      <c r="Y130" s="605">
        <f t="shared" si="52"/>
        <v>39780</v>
      </c>
      <c r="Z130" s="605">
        <f t="shared" si="52"/>
        <v>39780</v>
      </c>
      <c r="AA130" s="605">
        <f t="shared" si="52"/>
        <v>39780</v>
      </c>
      <c r="AB130" s="605">
        <f t="shared" si="52"/>
        <v>39780</v>
      </c>
      <c r="AC130" s="605">
        <f t="shared" si="52"/>
        <v>39780</v>
      </c>
      <c r="AD130" s="605">
        <f t="shared" si="52"/>
        <v>39780</v>
      </c>
      <c r="AE130" s="605">
        <f t="shared" si="52"/>
        <v>39780</v>
      </c>
      <c r="AF130" s="605">
        <f t="shared" si="52"/>
        <v>39780</v>
      </c>
      <c r="AG130" s="605">
        <f t="shared" si="52"/>
        <v>39780</v>
      </c>
      <c r="AH130" s="605">
        <f t="shared" si="52"/>
        <v>39780</v>
      </c>
      <c r="AI130" s="605">
        <f t="shared" si="52"/>
        <v>39780</v>
      </c>
      <c r="AJ130" s="605">
        <f t="shared" si="52"/>
        <v>39780</v>
      </c>
      <c r="AK130" s="605">
        <f t="shared" si="52"/>
        <v>39780</v>
      </c>
      <c r="AL130" s="605">
        <f t="shared" si="52"/>
        <v>39780</v>
      </c>
      <c r="AM130" s="605">
        <f t="shared" si="52"/>
        <v>39780</v>
      </c>
      <c r="AN130" s="605">
        <f t="shared" si="52"/>
        <v>39780</v>
      </c>
      <c r="AO130" s="605">
        <f t="shared" si="52"/>
        <v>39780</v>
      </c>
      <c r="AP130" s="605">
        <f t="shared" si="52"/>
        <v>39780</v>
      </c>
      <c r="AQ130" s="605">
        <f t="shared" si="52"/>
        <v>39780</v>
      </c>
      <c r="AR130" s="605">
        <f t="shared" si="52"/>
        <v>39780</v>
      </c>
      <c r="AS130" s="605">
        <f t="shared" si="52"/>
        <v>39780</v>
      </c>
      <c r="AT130" s="605">
        <f t="shared" si="52"/>
        <v>39780</v>
      </c>
      <c r="AU130" s="605">
        <f t="shared" si="52"/>
        <v>39780</v>
      </c>
      <c r="AV130" s="605">
        <f t="shared" si="52"/>
        <v>39780</v>
      </c>
      <c r="AW130" s="605">
        <f t="shared" si="52"/>
        <v>39780</v>
      </c>
      <c r="AX130" s="605">
        <f t="shared" si="52"/>
        <v>39780</v>
      </c>
      <c r="AY130" s="605">
        <f t="shared" si="52"/>
        <v>39780</v>
      </c>
      <c r="AZ130" s="605">
        <f t="shared" si="52"/>
        <v>39780</v>
      </c>
      <c r="BA130" s="605">
        <f t="shared" si="52"/>
        <v>39780</v>
      </c>
      <c r="BB130" s="605">
        <f t="shared" si="52"/>
        <v>39780</v>
      </c>
      <c r="BC130" s="605">
        <f t="shared" si="52"/>
        <v>39780</v>
      </c>
      <c r="BD130" s="605">
        <f t="shared" si="52"/>
        <v>39780</v>
      </c>
      <c r="BE130" s="605">
        <f t="shared" si="52"/>
        <v>39780</v>
      </c>
      <c r="BF130" s="605">
        <f t="shared" si="52"/>
        <v>39780</v>
      </c>
      <c r="BG130" s="605">
        <f t="shared" si="52"/>
        <v>39780</v>
      </c>
      <c r="BH130" s="605">
        <f t="shared" si="52"/>
        <v>39780</v>
      </c>
      <c r="BI130" s="605">
        <f t="shared" si="52"/>
        <v>39780</v>
      </c>
      <c r="BJ130" s="605">
        <f t="shared" si="52"/>
        <v>39780</v>
      </c>
      <c r="BK130" s="605" t="e">
        <f t="shared" si="52"/>
        <v>#REF!</v>
      </c>
      <c r="BL130" s="605" t="e">
        <f t="shared" si="52"/>
        <v>#REF!</v>
      </c>
      <c r="BM130" s="605" t="e">
        <f t="shared" si="52"/>
        <v>#REF!</v>
      </c>
      <c r="BN130" s="605" t="e">
        <f t="shared" si="52"/>
        <v>#REF!</v>
      </c>
      <c r="BO130" s="605" t="e">
        <f t="shared" si="52"/>
        <v>#REF!</v>
      </c>
      <c r="BP130" s="605" t="e">
        <f t="shared" ref="BP130:DR130" si="53">VLOOKUP(BP$129,$G$58:$H$63,2,0)</f>
        <v>#REF!</v>
      </c>
      <c r="BQ130" s="605" t="e">
        <f t="shared" si="53"/>
        <v>#REF!</v>
      </c>
      <c r="BR130" s="605" t="e">
        <f t="shared" si="53"/>
        <v>#REF!</v>
      </c>
      <c r="BS130" s="605" t="e">
        <f t="shared" si="53"/>
        <v>#REF!</v>
      </c>
      <c r="BT130" s="605" t="e">
        <f t="shared" si="53"/>
        <v>#REF!</v>
      </c>
      <c r="BU130" s="605" t="e">
        <f t="shared" si="53"/>
        <v>#REF!</v>
      </c>
      <c r="BV130" s="605" t="e">
        <f t="shared" si="53"/>
        <v>#REF!</v>
      </c>
      <c r="BW130" s="605" t="e">
        <f t="shared" si="53"/>
        <v>#REF!</v>
      </c>
      <c r="BX130" s="605" t="e">
        <f t="shared" si="53"/>
        <v>#REF!</v>
      </c>
      <c r="BY130" s="605" t="e">
        <f t="shared" si="53"/>
        <v>#REF!</v>
      </c>
      <c r="BZ130" s="605" t="e">
        <f t="shared" si="53"/>
        <v>#REF!</v>
      </c>
      <c r="CA130" s="605" t="e">
        <f t="shared" si="53"/>
        <v>#REF!</v>
      </c>
      <c r="CB130" s="605" t="e">
        <f t="shared" si="53"/>
        <v>#REF!</v>
      </c>
      <c r="CC130" s="605" t="e">
        <f t="shared" si="53"/>
        <v>#REF!</v>
      </c>
      <c r="CD130" s="605" t="e">
        <f t="shared" si="53"/>
        <v>#REF!</v>
      </c>
      <c r="CE130" s="605" t="e">
        <f t="shared" si="53"/>
        <v>#REF!</v>
      </c>
      <c r="CF130" s="605" t="e">
        <f t="shared" si="53"/>
        <v>#REF!</v>
      </c>
      <c r="CG130" s="605" t="e">
        <f t="shared" si="53"/>
        <v>#REF!</v>
      </c>
      <c r="CH130" s="605" t="e">
        <f t="shared" si="53"/>
        <v>#REF!</v>
      </c>
      <c r="CI130" s="605" t="e">
        <f t="shared" si="53"/>
        <v>#REF!</v>
      </c>
      <c r="CJ130" s="605" t="e">
        <f t="shared" si="53"/>
        <v>#REF!</v>
      </c>
      <c r="CK130" s="605" t="e">
        <f t="shared" si="53"/>
        <v>#REF!</v>
      </c>
      <c r="CL130" s="605" t="e">
        <f t="shared" si="53"/>
        <v>#REF!</v>
      </c>
      <c r="CM130" s="605" t="e">
        <f t="shared" si="53"/>
        <v>#REF!</v>
      </c>
      <c r="CN130" s="605" t="e">
        <f t="shared" si="53"/>
        <v>#REF!</v>
      </c>
      <c r="CO130" s="605" t="e">
        <f t="shared" si="53"/>
        <v>#REF!</v>
      </c>
      <c r="CP130" s="605" t="e">
        <f t="shared" si="53"/>
        <v>#REF!</v>
      </c>
      <c r="CQ130" s="605" t="e">
        <f t="shared" si="53"/>
        <v>#REF!</v>
      </c>
      <c r="CR130" s="605" t="e">
        <f t="shared" si="53"/>
        <v>#REF!</v>
      </c>
      <c r="CS130" s="605" t="e">
        <f t="shared" si="53"/>
        <v>#REF!</v>
      </c>
      <c r="CT130" s="605" t="e">
        <f t="shared" si="53"/>
        <v>#REF!</v>
      </c>
      <c r="CU130" s="605" t="e">
        <f t="shared" si="53"/>
        <v>#REF!</v>
      </c>
      <c r="CV130" s="605" t="e">
        <f t="shared" si="53"/>
        <v>#REF!</v>
      </c>
      <c r="CW130" s="605" t="e">
        <f t="shared" si="53"/>
        <v>#REF!</v>
      </c>
      <c r="CX130" s="605" t="e">
        <f t="shared" si="53"/>
        <v>#REF!</v>
      </c>
      <c r="CY130" s="605" t="e">
        <f t="shared" si="53"/>
        <v>#REF!</v>
      </c>
      <c r="CZ130" s="605" t="e">
        <f t="shared" si="53"/>
        <v>#REF!</v>
      </c>
      <c r="DA130" s="605" t="e">
        <f t="shared" si="53"/>
        <v>#REF!</v>
      </c>
      <c r="DB130" s="605" t="e">
        <f t="shared" si="53"/>
        <v>#REF!</v>
      </c>
      <c r="DC130" s="605" t="e">
        <f t="shared" si="53"/>
        <v>#REF!</v>
      </c>
      <c r="DD130" s="605" t="e">
        <f t="shared" si="53"/>
        <v>#REF!</v>
      </c>
      <c r="DE130" s="605" t="e">
        <f t="shared" si="53"/>
        <v>#REF!</v>
      </c>
      <c r="DF130" s="605" t="e">
        <f t="shared" si="53"/>
        <v>#REF!</v>
      </c>
      <c r="DG130" s="605" t="e">
        <f t="shared" si="53"/>
        <v>#REF!</v>
      </c>
      <c r="DH130" s="605" t="e">
        <f t="shared" si="53"/>
        <v>#REF!</v>
      </c>
      <c r="DI130" s="605" t="e">
        <f t="shared" si="53"/>
        <v>#REF!</v>
      </c>
      <c r="DJ130" s="605" t="e">
        <f t="shared" si="53"/>
        <v>#REF!</v>
      </c>
      <c r="DK130" s="605" t="e">
        <f t="shared" si="53"/>
        <v>#REF!</v>
      </c>
      <c r="DL130" s="605" t="e">
        <f t="shared" si="53"/>
        <v>#REF!</v>
      </c>
      <c r="DM130" s="605" t="e">
        <f t="shared" si="53"/>
        <v>#REF!</v>
      </c>
      <c r="DN130" s="605" t="e">
        <f t="shared" si="53"/>
        <v>#REF!</v>
      </c>
      <c r="DO130" s="605" t="e">
        <f t="shared" si="53"/>
        <v>#REF!</v>
      </c>
      <c r="DP130" s="605" t="e">
        <f t="shared" si="53"/>
        <v>#REF!</v>
      </c>
      <c r="DQ130" s="605" t="e">
        <f t="shared" si="53"/>
        <v>#REF!</v>
      </c>
      <c r="DR130" s="605" t="e">
        <f t="shared" si="53"/>
        <v>#REF!</v>
      </c>
    </row>
    <row r="136" spans="2:122" x14ac:dyDescent="0.2">
      <c r="B136" s="530" t="s">
        <v>438</v>
      </c>
      <c r="C136" s="529">
        <v>2</v>
      </c>
      <c r="D136" s="529">
        <v>3</v>
      </c>
      <c r="E136" s="529">
        <v>4</v>
      </c>
      <c r="F136" s="529">
        <v>5</v>
      </c>
      <c r="G136" s="529">
        <v>6</v>
      </c>
      <c r="H136" s="529">
        <v>7</v>
      </c>
      <c r="I136" s="529">
        <v>8</v>
      </c>
      <c r="J136" s="529">
        <v>9</v>
      </c>
      <c r="K136" s="529">
        <v>10</v>
      </c>
      <c r="L136" s="529">
        <v>11</v>
      </c>
      <c r="M136" s="529">
        <v>12</v>
      </c>
      <c r="N136" s="529">
        <v>13</v>
      </c>
      <c r="O136" s="529">
        <v>14</v>
      </c>
      <c r="P136" s="529">
        <v>15</v>
      </c>
      <c r="Q136" s="529">
        <v>16</v>
      </c>
      <c r="R136" s="529">
        <v>17</v>
      </c>
      <c r="S136" s="529">
        <v>18</v>
      </c>
      <c r="T136" s="529">
        <v>19</v>
      </c>
      <c r="U136" s="529">
        <v>20</v>
      </c>
      <c r="V136" s="529">
        <v>21</v>
      </c>
      <c r="W136" s="529">
        <v>22</v>
      </c>
      <c r="X136" s="529">
        <v>23</v>
      </c>
      <c r="Y136" s="529">
        <v>24</v>
      </c>
      <c r="Z136" s="529">
        <v>25</v>
      </c>
      <c r="AA136" s="529">
        <v>26</v>
      </c>
      <c r="AB136" s="529">
        <v>27</v>
      </c>
      <c r="AC136" s="529">
        <v>28</v>
      </c>
      <c r="AD136" s="529">
        <v>29</v>
      </c>
      <c r="AE136" s="529">
        <v>30</v>
      </c>
      <c r="AF136" s="529">
        <v>31</v>
      </c>
      <c r="AG136" s="529">
        <v>32</v>
      </c>
      <c r="AH136" s="529">
        <v>33</v>
      </c>
      <c r="AI136" s="529">
        <v>34</v>
      </c>
      <c r="AJ136" s="529">
        <v>35</v>
      </c>
      <c r="AK136" s="529">
        <v>36</v>
      </c>
      <c r="AL136" s="529">
        <v>37</v>
      </c>
      <c r="AM136" s="529">
        <v>38</v>
      </c>
      <c r="AN136" s="529">
        <v>39</v>
      </c>
      <c r="AO136" s="529">
        <v>40</v>
      </c>
      <c r="AP136" s="529">
        <v>41</v>
      </c>
      <c r="AQ136" s="529">
        <v>42</v>
      </c>
      <c r="AR136" s="529">
        <v>43</v>
      </c>
      <c r="AS136" s="529">
        <v>44</v>
      </c>
      <c r="AT136" s="529">
        <v>45</v>
      </c>
      <c r="AU136" s="529">
        <v>46</v>
      </c>
      <c r="AV136" s="529">
        <v>47</v>
      </c>
      <c r="AW136" s="529">
        <v>48</v>
      </c>
      <c r="AX136" s="529">
        <v>49</v>
      </c>
      <c r="AY136" s="529">
        <v>50</v>
      </c>
      <c r="AZ136" s="529">
        <v>51</v>
      </c>
      <c r="BA136" s="529">
        <v>52</v>
      </c>
      <c r="BB136" s="529">
        <v>53</v>
      </c>
      <c r="BC136" s="529">
        <v>54</v>
      </c>
      <c r="BD136" s="529">
        <v>55</v>
      </c>
      <c r="BE136" s="529">
        <v>56</v>
      </c>
      <c r="BF136" s="529">
        <v>57</v>
      </c>
      <c r="BG136" s="529">
        <v>58</v>
      </c>
      <c r="BH136" s="529">
        <v>59</v>
      </c>
      <c r="BI136" s="529">
        <v>60</v>
      </c>
      <c r="BJ136" s="529">
        <v>61</v>
      </c>
      <c r="BK136" s="529">
        <v>62</v>
      </c>
      <c r="BL136" s="529">
        <v>63</v>
      </c>
      <c r="BM136" s="529">
        <v>64</v>
      </c>
      <c r="BN136" s="529">
        <v>65</v>
      </c>
      <c r="BO136" s="529">
        <v>66</v>
      </c>
      <c r="BP136" s="529">
        <v>67</v>
      </c>
      <c r="BQ136" s="529">
        <v>68</v>
      </c>
      <c r="BR136" s="529">
        <v>69</v>
      </c>
      <c r="BS136" s="529">
        <v>70</v>
      </c>
      <c r="BT136" s="529">
        <v>71</v>
      </c>
      <c r="BU136" s="529">
        <v>72</v>
      </c>
      <c r="BV136" s="529">
        <v>73</v>
      </c>
      <c r="BW136" s="529">
        <v>74</v>
      </c>
      <c r="BX136" s="529">
        <v>75</v>
      </c>
      <c r="BY136" s="529">
        <v>76</v>
      </c>
      <c r="BZ136" s="529">
        <v>77</v>
      </c>
      <c r="CA136" s="529">
        <v>78</v>
      </c>
      <c r="CB136" s="529">
        <v>79</v>
      </c>
      <c r="CC136" s="529">
        <v>80</v>
      </c>
      <c r="CD136" s="529">
        <v>81</v>
      </c>
      <c r="CE136" s="529">
        <v>82</v>
      </c>
      <c r="CF136" s="529">
        <v>83</v>
      </c>
      <c r="CG136" s="529">
        <v>84</v>
      </c>
      <c r="CH136" s="529">
        <v>85</v>
      </c>
      <c r="CI136" s="529">
        <v>86</v>
      </c>
      <c r="CJ136" s="529">
        <v>87</v>
      </c>
      <c r="CK136" s="529">
        <v>88</v>
      </c>
      <c r="CL136" s="529">
        <v>89</v>
      </c>
      <c r="CM136" s="529">
        <v>90</v>
      </c>
      <c r="CN136" s="529">
        <v>91</v>
      </c>
      <c r="CO136" s="529">
        <v>92</v>
      </c>
      <c r="CP136" s="529">
        <v>93</v>
      </c>
      <c r="CQ136" s="529">
        <v>94</v>
      </c>
      <c r="CR136" s="529">
        <v>95</v>
      </c>
      <c r="CS136" s="529">
        <v>96</v>
      </c>
      <c r="CT136" s="529">
        <v>97</v>
      </c>
      <c r="CU136" s="529">
        <v>98</v>
      </c>
      <c r="CV136" s="529">
        <v>99</v>
      </c>
      <c r="CW136" s="529">
        <v>100</v>
      </c>
      <c r="CX136" s="529">
        <v>101</v>
      </c>
      <c r="CY136" s="529">
        <v>102</v>
      </c>
      <c r="CZ136" s="529">
        <v>103</v>
      </c>
      <c r="DA136" s="529">
        <v>104</v>
      </c>
      <c r="DB136" s="529">
        <v>105</v>
      </c>
      <c r="DC136" s="529">
        <v>106</v>
      </c>
      <c r="DD136" s="529">
        <v>107</v>
      </c>
      <c r="DE136" s="529">
        <v>108</v>
      </c>
      <c r="DF136" s="529">
        <v>109</v>
      </c>
      <c r="DG136" s="529">
        <v>110</v>
      </c>
      <c r="DH136" s="529">
        <v>111</v>
      </c>
      <c r="DI136" s="529">
        <v>112</v>
      </c>
      <c r="DJ136" s="529">
        <v>113</v>
      </c>
      <c r="DK136" s="529">
        <v>114</v>
      </c>
      <c r="DL136" s="529">
        <v>115</v>
      </c>
      <c r="DM136" s="529">
        <v>116</v>
      </c>
      <c r="DN136" s="529">
        <v>117</v>
      </c>
      <c r="DO136" s="529">
        <v>118</v>
      </c>
      <c r="DP136" s="529">
        <v>119</v>
      </c>
      <c r="DQ136" s="529">
        <v>120</v>
      </c>
      <c r="DR136" s="529">
        <v>121</v>
      </c>
    </row>
    <row r="138" spans="2:122" x14ac:dyDescent="0.2">
      <c r="B138" s="529" t="s">
        <v>394</v>
      </c>
      <c r="C138" s="602">
        <f>IF(C$114&lt;180000,$D$27,(IF(C$114&lt;360000,$D$28,IF(C$114&lt;720000,$D$29,IF(C$114&lt;1800000,$D$30,IF(C$114&lt;3600000,$D$31,IF(C$114&gt;4800000,"N/A",$D$32)))))))</f>
        <v>0.04</v>
      </c>
      <c r="D138" s="602">
        <f t="shared" ref="D138:BO138" si="54">IF(D$114&lt;180000,$D$27,(IF(D$114&lt;360000,$D$28,IF(D$114&lt;720000,$D$29,IF(D$114&lt;1800000,$D$30,IF(D$114&lt;3600000,$D$31,IF(D$114&gt;4800000,"N/A",$D$32)))))))</f>
        <v>0.04</v>
      </c>
      <c r="E138" s="602">
        <f t="shared" si="54"/>
        <v>0.04</v>
      </c>
      <c r="F138" s="602">
        <f t="shared" si="54"/>
        <v>0.04</v>
      </c>
      <c r="G138" s="602">
        <f t="shared" si="54"/>
        <v>0.04</v>
      </c>
      <c r="H138" s="602">
        <f t="shared" si="54"/>
        <v>0.04</v>
      </c>
      <c r="I138" s="602">
        <f t="shared" si="54"/>
        <v>0.04</v>
      </c>
      <c r="J138" s="602">
        <f t="shared" si="54"/>
        <v>7.2999999999999995E-2</v>
      </c>
      <c r="K138" s="602">
        <f t="shared" si="54"/>
        <v>7.2999999999999995E-2</v>
      </c>
      <c r="L138" s="602">
        <f t="shared" si="54"/>
        <v>7.2999999999999995E-2</v>
      </c>
      <c r="M138" s="602">
        <f t="shared" si="54"/>
        <v>9.5000000000000001E-2</v>
      </c>
      <c r="N138" s="602">
        <f t="shared" si="54"/>
        <v>9.5000000000000001E-2</v>
      </c>
      <c r="O138" s="602">
        <f t="shared" si="54"/>
        <v>9.5000000000000001E-2</v>
      </c>
      <c r="P138" s="602">
        <f t="shared" si="54"/>
        <v>9.5000000000000001E-2</v>
      </c>
      <c r="Q138" s="602">
        <f t="shared" si="54"/>
        <v>9.5000000000000001E-2</v>
      </c>
      <c r="R138" s="602">
        <f t="shared" si="54"/>
        <v>9.5000000000000001E-2</v>
      </c>
      <c r="S138" s="602">
        <f t="shared" si="54"/>
        <v>0.107</v>
      </c>
      <c r="T138" s="602">
        <f t="shared" si="54"/>
        <v>0.107</v>
      </c>
      <c r="U138" s="602">
        <f t="shared" si="54"/>
        <v>0.107</v>
      </c>
      <c r="V138" s="602">
        <f t="shared" si="54"/>
        <v>0.107</v>
      </c>
      <c r="W138" s="602">
        <f t="shared" si="54"/>
        <v>0.107</v>
      </c>
      <c r="X138" s="602">
        <f t="shared" si="54"/>
        <v>0.107</v>
      </c>
      <c r="Y138" s="602">
        <f t="shared" si="54"/>
        <v>0.107</v>
      </c>
      <c r="Z138" s="602">
        <f t="shared" si="54"/>
        <v>0.107</v>
      </c>
      <c r="AA138" s="602">
        <f t="shared" si="54"/>
        <v>0.107</v>
      </c>
      <c r="AB138" s="602">
        <f t="shared" si="54"/>
        <v>0.107</v>
      </c>
      <c r="AC138" s="602">
        <f t="shared" si="54"/>
        <v>0.107</v>
      </c>
      <c r="AD138" s="602">
        <f t="shared" si="54"/>
        <v>0.107</v>
      </c>
      <c r="AE138" s="602">
        <f t="shared" si="54"/>
        <v>0.107</v>
      </c>
      <c r="AF138" s="602">
        <f t="shared" si="54"/>
        <v>0.107</v>
      </c>
      <c r="AG138" s="602">
        <f t="shared" si="54"/>
        <v>0.107</v>
      </c>
      <c r="AH138" s="602">
        <f t="shared" si="54"/>
        <v>0.107</v>
      </c>
      <c r="AI138" s="602">
        <f t="shared" si="54"/>
        <v>0.107</v>
      </c>
      <c r="AJ138" s="602">
        <f t="shared" si="54"/>
        <v>0.107</v>
      </c>
      <c r="AK138" s="602">
        <f t="shared" si="54"/>
        <v>0.107</v>
      </c>
      <c r="AL138" s="602">
        <f t="shared" si="54"/>
        <v>0.107</v>
      </c>
      <c r="AM138" s="602">
        <f t="shared" si="54"/>
        <v>0.107</v>
      </c>
      <c r="AN138" s="602">
        <f t="shared" si="54"/>
        <v>0.107</v>
      </c>
      <c r="AO138" s="602">
        <f t="shared" si="54"/>
        <v>0.107</v>
      </c>
      <c r="AP138" s="602">
        <f t="shared" si="54"/>
        <v>0.107</v>
      </c>
      <c r="AQ138" s="602">
        <f t="shared" si="54"/>
        <v>0.107</v>
      </c>
      <c r="AR138" s="602">
        <f t="shared" si="54"/>
        <v>0.107</v>
      </c>
      <c r="AS138" s="602">
        <f t="shared" si="54"/>
        <v>0.107</v>
      </c>
      <c r="AT138" s="602">
        <f t="shared" si="54"/>
        <v>0.107</v>
      </c>
      <c r="AU138" s="602">
        <f t="shared" si="54"/>
        <v>0.107</v>
      </c>
      <c r="AV138" s="602">
        <f t="shared" si="54"/>
        <v>0.107</v>
      </c>
      <c r="AW138" s="602">
        <f t="shared" si="54"/>
        <v>0.107</v>
      </c>
      <c r="AX138" s="602">
        <f t="shared" si="54"/>
        <v>0.107</v>
      </c>
      <c r="AY138" s="602">
        <f t="shared" si="54"/>
        <v>0.107</v>
      </c>
      <c r="AZ138" s="602">
        <f t="shared" si="54"/>
        <v>0.107</v>
      </c>
      <c r="BA138" s="602">
        <f t="shared" si="54"/>
        <v>0.107</v>
      </c>
      <c r="BB138" s="602">
        <f t="shared" si="54"/>
        <v>0.107</v>
      </c>
      <c r="BC138" s="602">
        <f t="shared" si="54"/>
        <v>0.107</v>
      </c>
      <c r="BD138" s="602">
        <f t="shared" si="54"/>
        <v>0.107</v>
      </c>
      <c r="BE138" s="602">
        <f t="shared" si="54"/>
        <v>0.107</v>
      </c>
      <c r="BF138" s="602">
        <f t="shared" si="54"/>
        <v>0.107</v>
      </c>
      <c r="BG138" s="602">
        <f t="shared" si="54"/>
        <v>0.107</v>
      </c>
      <c r="BH138" s="602">
        <f t="shared" si="54"/>
        <v>0.107</v>
      </c>
      <c r="BI138" s="602">
        <f t="shared" si="54"/>
        <v>0.107</v>
      </c>
      <c r="BJ138" s="602">
        <f t="shared" si="54"/>
        <v>0.107</v>
      </c>
      <c r="BK138" s="602" t="e">
        <f t="shared" si="54"/>
        <v>#REF!</v>
      </c>
      <c r="BL138" s="602" t="e">
        <f t="shared" si="54"/>
        <v>#REF!</v>
      </c>
      <c r="BM138" s="602" t="e">
        <f t="shared" si="54"/>
        <v>#REF!</v>
      </c>
      <c r="BN138" s="602" t="e">
        <f t="shared" si="54"/>
        <v>#REF!</v>
      </c>
      <c r="BO138" s="602" t="e">
        <f t="shared" si="54"/>
        <v>#REF!</v>
      </c>
      <c r="BP138" s="602" t="e">
        <f t="shared" ref="BP138:DR138" si="55">IF(BP$114&lt;180000,$D$27,(IF(BP$114&lt;360000,$D$28,IF(BP$114&lt;720000,$D$29,IF(BP$114&lt;1800000,$D$30,IF(BP$114&lt;3600000,$D$31,IF(BP$114&gt;4800000,"N/A",$D$32)))))))</f>
        <v>#REF!</v>
      </c>
      <c r="BQ138" s="602" t="e">
        <f t="shared" si="55"/>
        <v>#REF!</v>
      </c>
      <c r="BR138" s="602" t="e">
        <f t="shared" si="55"/>
        <v>#REF!</v>
      </c>
      <c r="BS138" s="602" t="e">
        <f t="shared" si="55"/>
        <v>#REF!</v>
      </c>
      <c r="BT138" s="602" t="e">
        <f t="shared" si="55"/>
        <v>#REF!</v>
      </c>
      <c r="BU138" s="602" t="e">
        <f t="shared" si="55"/>
        <v>#REF!</v>
      </c>
      <c r="BV138" s="602" t="e">
        <f t="shared" si="55"/>
        <v>#REF!</v>
      </c>
      <c r="BW138" s="602" t="e">
        <f t="shared" si="55"/>
        <v>#REF!</v>
      </c>
      <c r="BX138" s="602" t="e">
        <f t="shared" si="55"/>
        <v>#REF!</v>
      </c>
      <c r="BY138" s="602" t="e">
        <f t="shared" si="55"/>
        <v>#REF!</v>
      </c>
      <c r="BZ138" s="602" t="e">
        <f t="shared" si="55"/>
        <v>#REF!</v>
      </c>
      <c r="CA138" s="602" t="e">
        <f t="shared" si="55"/>
        <v>#REF!</v>
      </c>
      <c r="CB138" s="602" t="e">
        <f t="shared" si="55"/>
        <v>#REF!</v>
      </c>
      <c r="CC138" s="602" t="e">
        <f t="shared" si="55"/>
        <v>#REF!</v>
      </c>
      <c r="CD138" s="602" t="e">
        <f t="shared" si="55"/>
        <v>#REF!</v>
      </c>
      <c r="CE138" s="602" t="e">
        <f t="shared" si="55"/>
        <v>#REF!</v>
      </c>
      <c r="CF138" s="602" t="e">
        <f t="shared" si="55"/>
        <v>#REF!</v>
      </c>
      <c r="CG138" s="602" t="e">
        <f t="shared" si="55"/>
        <v>#REF!</v>
      </c>
      <c r="CH138" s="602" t="e">
        <f t="shared" si="55"/>
        <v>#REF!</v>
      </c>
      <c r="CI138" s="602" t="e">
        <f t="shared" si="55"/>
        <v>#REF!</v>
      </c>
      <c r="CJ138" s="602" t="e">
        <f t="shared" si="55"/>
        <v>#REF!</v>
      </c>
      <c r="CK138" s="602" t="e">
        <f t="shared" si="55"/>
        <v>#REF!</v>
      </c>
      <c r="CL138" s="602" t="e">
        <f t="shared" si="55"/>
        <v>#REF!</v>
      </c>
      <c r="CM138" s="602" t="e">
        <f t="shared" si="55"/>
        <v>#REF!</v>
      </c>
      <c r="CN138" s="602" t="e">
        <f t="shared" si="55"/>
        <v>#REF!</v>
      </c>
      <c r="CO138" s="602" t="e">
        <f t="shared" si="55"/>
        <v>#REF!</v>
      </c>
      <c r="CP138" s="602" t="e">
        <f t="shared" si="55"/>
        <v>#REF!</v>
      </c>
      <c r="CQ138" s="602" t="e">
        <f t="shared" si="55"/>
        <v>#REF!</v>
      </c>
      <c r="CR138" s="602" t="e">
        <f t="shared" si="55"/>
        <v>#REF!</v>
      </c>
      <c r="CS138" s="602" t="e">
        <f t="shared" si="55"/>
        <v>#REF!</v>
      </c>
      <c r="CT138" s="602" t="e">
        <f t="shared" si="55"/>
        <v>#REF!</v>
      </c>
      <c r="CU138" s="602" t="e">
        <f t="shared" si="55"/>
        <v>#REF!</v>
      </c>
      <c r="CV138" s="602" t="e">
        <f t="shared" si="55"/>
        <v>#REF!</v>
      </c>
      <c r="CW138" s="602" t="e">
        <f t="shared" si="55"/>
        <v>#REF!</v>
      </c>
      <c r="CX138" s="602" t="e">
        <f t="shared" si="55"/>
        <v>#REF!</v>
      </c>
      <c r="CY138" s="602" t="e">
        <f t="shared" si="55"/>
        <v>#REF!</v>
      </c>
      <c r="CZ138" s="602" t="e">
        <f t="shared" si="55"/>
        <v>#REF!</v>
      </c>
      <c r="DA138" s="602" t="e">
        <f t="shared" si="55"/>
        <v>#REF!</v>
      </c>
      <c r="DB138" s="602" t="e">
        <f t="shared" si="55"/>
        <v>#REF!</v>
      </c>
      <c r="DC138" s="602" t="e">
        <f t="shared" si="55"/>
        <v>#REF!</v>
      </c>
      <c r="DD138" s="602" t="e">
        <f t="shared" si="55"/>
        <v>#REF!</v>
      </c>
      <c r="DE138" s="602" t="e">
        <f t="shared" si="55"/>
        <v>#REF!</v>
      </c>
      <c r="DF138" s="602" t="e">
        <f t="shared" si="55"/>
        <v>#REF!</v>
      </c>
      <c r="DG138" s="602" t="e">
        <f t="shared" si="55"/>
        <v>#REF!</v>
      </c>
      <c r="DH138" s="602" t="e">
        <f t="shared" si="55"/>
        <v>#REF!</v>
      </c>
      <c r="DI138" s="602" t="e">
        <f t="shared" si="55"/>
        <v>#REF!</v>
      </c>
      <c r="DJ138" s="602" t="e">
        <f t="shared" si="55"/>
        <v>#REF!</v>
      </c>
      <c r="DK138" s="602" t="e">
        <f t="shared" si="55"/>
        <v>#REF!</v>
      </c>
      <c r="DL138" s="602" t="e">
        <f t="shared" si="55"/>
        <v>#REF!</v>
      </c>
      <c r="DM138" s="602" t="e">
        <f t="shared" si="55"/>
        <v>#REF!</v>
      </c>
      <c r="DN138" s="602" t="e">
        <f t="shared" si="55"/>
        <v>#REF!</v>
      </c>
      <c r="DO138" s="602" t="e">
        <f t="shared" si="55"/>
        <v>#REF!</v>
      </c>
      <c r="DP138" s="602" t="e">
        <f t="shared" si="55"/>
        <v>#REF!</v>
      </c>
      <c r="DQ138" s="602" t="e">
        <f t="shared" si="55"/>
        <v>#REF!</v>
      </c>
      <c r="DR138" s="602" t="e">
        <f t="shared" si="55"/>
        <v>#REF!</v>
      </c>
    </row>
    <row r="140" spans="2:122" x14ac:dyDescent="0.2">
      <c r="B140" s="529" t="s">
        <v>411</v>
      </c>
      <c r="C140" s="602">
        <f>IF(C$114&lt;180000,$D$43,(IF(C$114&lt;360000,$D$44,IF(C$114&lt;720000,$D$45,IF(C$114&lt;1800000,$D$46,IF(C$114&lt;3600000,$D$47,IF(C$114&gt;4800000,"N/A",$D$48)))))))</f>
        <v>4.4999999999999998E-2</v>
      </c>
      <c r="D140" s="602">
        <f t="shared" ref="D140:BO140" si="56">IF(D$114&lt;180000,$D$43,(IF(D$114&lt;360000,$D$44,IF(D$114&lt;720000,$D$45,IF(D$114&lt;1800000,$D$46,IF(D$114&lt;3600000,$D$47,IF(D$114&gt;4800000,"N/A",$D$48)))))))</f>
        <v>4.4999999999999998E-2</v>
      </c>
      <c r="E140" s="602">
        <f t="shared" si="56"/>
        <v>4.4999999999999998E-2</v>
      </c>
      <c r="F140" s="602">
        <f t="shared" si="56"/>
        <v>4.4999999999999998E-2</v>
      </c>
      <c r="G140" s="602">
        <f t="shared" si="56"/>
        <v>4.4999999999999998E-2</v>
      </c>
      <c r="H140" s="602">
        <f t="shared" si="56"/>
        <v>4.4999999999999998E-2</v>
      </c>
      <c r="I140" s="602">
        <f t="shared" si="56"/>
        <v>4.4999999999999998E-2</v>
      </c>
      <c r="J140" s="602">
        <f t="shared" si="56"/>
        <v>7.8E-2</v>
      </c>
      <c r="K140" s="602">
        <f t="shared" si="56"/>
        <v>7.8E-2</v>
      </c>
      <c r="L140" s="602">
        <f t="shared" si="56"/>
        <v>7.8E-2</v>
      </c>
      <c r="M140" s="602">
        <f t="shared" si="56"/>
        <v>0.1</v>
      </c>
      <c r="N140" s="602">
        <f t="shared" si="56"/>
        <v>0.1</v>
      </c>
      <c r="O140" s="602">
        <f t="shared" si="56"/>
        <v>0.1</v>
      </c>
      <c r="P140" s="602">
        <f t="shared" si="56"/>
        <v>0.1</v>
      </c>
      <c r="Q140" s="602">
        <f t="shared" si="56"/>
        <v>0.1</v>
      </c>
      <c r="R140" s="602">
        <f t="shared" si="56"/>
        <v>0.1</v>
      </c>
      <c r="S140" s="602">
        <f t="shared" si="56"/>
        <v>0.112</v>
      </c>
      <c r="T140" s="602">
        <f t="shared" si="56"/>
        <v>0.112</v>
      </c>
      <c r="U140" s="602">
        <f t="shared" si="56"/>
        <v>0.112</v>
      </c>
      <c r="V140" s="602">
        <f t="shared" si="56"/>
        <v>0.112</v>
      </c>
      <c r="W140" s="602">
        <f t="shared" si="56"/>
        <v>0.112</v>
      </c>
      <c r="X140" s="602">
        <f t="shared" si="56"/>
        <v>0.112</v>
      </c>
      <c r="Y140" s="602">
        <f t="shared" si="56"/>
        <v>0.112</v>
      </c>
      <c r="Z140" s="602">
        <f t="shared" si="56"/>
        <v>0.112</v>
      </c>
      <c r="AA140" s="602">
        <f t="shared" si="56"/>
        <v>0.112</v>
      </c>
      <c r="AB140" s="602">
        <f t="shared" si="56"/>
        <v>0.112</v>
      </c>
      <c r="AC140" s="602">
        <f t="shared" si="56"/>
        <v>0.112</v>
      </c>
      <c r="AD140" s="602">
        <f t="shared" si="56"/>
        <v>0.112</v>
      </c>
      <c r="AE140" s="602">
        <f t="shared" si="56"/>
        <v>0.112</v>
      </c>
      <c r="AF140" s="602">
        <f t="shared" si="56"/>
        <v>0.112</v>
      </c>
      <c r="AG140" s="602">
        <f t="shared" si="56"/>
        <v>0.112</v>
      </c>
      <c r="AH140" s="602">
        <f t="shared" si="56"/>
        <v>0.112</v>
      </c>
      <c r="AI140" s="602">
        <f t="shared" si="56"/>
        <v>0.112</v>
      </c>
      <c r="AJ140" s="602">
        <f t="shared" si="56"/>
        <v>0.112</v>
      </c>
      <c r="AK140" s="602">
        <f t="shared" si="56"/>
        <v>0.112</v>
      </c>
      <c r="AL140" s="602">
        <f t="shared" si="56"/>
        <v>0.112</v>
      </c>
      <c r="AM140" s="602">
        <f t="shared" si="56"/>
        <v>0.112</v>
      </c>
      <c r="AN140" s="602">
        <f t="shared" si="56"/>
        <v>0.112</v>
      </c>
      <c r="AO140" s="602">
        <f t="shared" si="56"/>
        <v>0.112</v>
      </c>
      <c r="AP140" s="602">
        <f t="shared" si="56"/>
        <v>0.112</v>
      </c>
      <c r="AQ140" s="602">
        <f t="shared" si="56"/>
        <v>0.112</v>
      </c>
      <c r="AR140" s="602">
        <f t="shared" si="56"/>
        <v>0.112</v>
      </c>
      <c r="AS140" s="602">
        <f t="shared" si="56"/>
        <v>0.112</v>
      </c>
      <c r="AT140" s="602">
        <f t="shared" si="56"/>
        <v>0.112</v>
      </c>
      <c r="AU140" s="602">
        <f t="shared" si="56"/>
        <v>0.112</v>
      </c>
      <c r="AV140" s="602">
        <f t="shared" si="56"/>
        <v>0.112</v>
      </c>
      <c r="AW140" s="602">
        <f t="shared" si="56"/>
        <v>0.112</v>
      </c>
      <c r="AX140" s="602">
        <f t="shared" si="56"/>
        <v>0.112</v>
      </c>
      <c r="AY140" s="602">
        <f t="shared" si="56"/>
        <v>0.112</v>
      </c>
      <c r="AZ140" s="602">
        <f t="shared" si="56"/>
        <v>0.112</v>
      </c>
      <c r="BA140" s="602">
        <f t="shared" si="56"/>
        <v>0.112</v>
      </c>
      <c r="BB140" s="602">
        <f t="shared" si="56"/>
        <v>0.112</v>
      </c>
      <c r="BC140" s="602">
        <f t="shared" si="56"/>
        <v>0.112</v>
      </c>
      <c r="BD140" s="602">
        <f t="shared" si="56"/>
        <v>0.112</v>
      </c>
      <c r="BE140" s="602">
        <f t="shared" si="56"/>
        <v>0.112</v>
      </c>
      <c r="BF140" s="602">
        <f t="shared" si="56"/>
        <v>0.112</v>
      </c>
      <c r="BG140" s="602">
        <f t="shared" si="56"/>
        <v>0.112</v>
      </c>
      <c r="BH140" s="602">
        <f t="shared" si="56"/>
        <v>0.112</v>
      </c>
      <c r="BI140" s="602">
        <f t="shared" si="56"/>
        <v>0.112</v>
      </c>
      <c r="BJ140" s="602">
        <f t="shared" si="56"/>
        <v>0.112</v>
      </c>
      <c r="BK140" s="602" t="e">
        <f t="shared" si="56"/>
        <v>#REF!</v>
      </c>
      <c r="BL140" s="602" t="e">
        <f t="shared" si="56"/>
        <v>#REF!</v>
      </c>
      <c r="BM140" s="602" t="e">
        <f t="shared" si="56"/>
        <v>#REF!</v>
      </c>
      <c r="BN140" s="602" t="e">
        <f t="shared" si="56"/>
        <v>#REF!</v>
      </c>
      <c r="BO140" s="602" t="e">
        <f t="shared" si="56"/>
        <v>#REF!</v>
      </c>
      <c r="BP140" s="602" t="e">
        <f t="shared" ref="BP140:DR140" si="57">IF(BP$114&lt;180000,$D$43,(IF(BP$114&lt;360000,$D$44,IF(BP$114&lt;720000,$D$45,IF(BP$114&lt;1800000,$D$46,IF(BP$114&lt;3600000,$D$47,IF(BP$114&gt;4800000,"N/A",$D$48)))))))</f>
        <v>#REF!</v>
      </c>
      <c r="BQ140" s="602" t="e">
        <f t="shared" si="57"/>
        <v>#REF!</v>
      </c>
      <c r="BR140" s="602" t="e">
        <f t="shared" si="57"/>
        <v>#REF!</v>
      </c>
      <c r="BS140" s="602" t="e">
        <f t="shared" si="57"/>
        <v>#REF!</v>
      </c>
      <c r="BT140" s="602" t="e">
        <f t="shared" si="57"/>
        <v>#REF!</v>
      </c>
      <c r="BU140" s="602" t="e">
        <f t="shared" si="57"/>
        <v>#REF!</v>
      </c>
      <c r="BV140" s="602" t="e">
        <f t="shared" si="57"/>
        <v>#REF!</v>
      </c>
      <c r="BW140" s="602" t="e">
        <f t="shared" si="57"/>
        <v>#REF!</v>
      </c>
      <c r="BX140" s="602" t="e">
        <f t="shared" si="57"/>
        <v>#REF!</v>
      </c>
      <c r="BY140" s="602" t="e">
        <f t="shared" si="57"/>
        <v>#REF!</v>
      </c>
      <c r="BZ140" s="602" t="e">
        <f t="shared" si="57"/>
        <v>#REF!</v>
      </c>
      <c r="CA140" s="602" t="e">
        <f t="shared" si="57"/>
        <v>#REF!</v>
      </c>
      <c r="CB140" s="602" t="e">
        <f t="shared" si="57"/>
        <v>#REF!</v>
      </c>
      <c r="CC140" s="602" t="e">
        <f t="shared" si="57"/>
        <v>#REF!</v>
      </c>
      <c r="CD140" s="602" t="e">
        <f t="shared" si="57"/>
        <v>#REF!</v>
      </c>
      <c r="CE140" s="602" t="e">
        <f t="shared" si="57"/>
        <v>#REF!</v>
      </c>
      <c r="CF140" s="602" t="e">
        <f t="shared" si="57"/>
        <v>#REF!</v>
      </c>
      <c r="CG140" s="602" t="e">
        <f t="shared" si="57"/>
        <v>#REF!</v>
      </c>
      <c r="CH140" s="602" t="e">
        <f t="shared" si="57"/>
        <v>#REF!</v>
      </c>
      <c r="CI140" s="602" t="e">
        <f t="shared" si="57"/>
        <v>#REF!</v>
      </c>
      <c r="CJ140" s="602" t="e">
        <f t="shared" si="57"/>
        <v>#REF!</v>
      </c>
      <c r="CK140" s="602" t="e">
        <f t="shared" si="57"/>
        <v>#REF!</v>
      </c>
      <c r="CL140" s="602" t="e">
        <f t="shared" si="57"/>
        <v>#REF!</v>
      </c>
      <c r="CM140" s="602" t="e">
        <f t="shared" si="57"/>
        <v>#REF!</v>
      </c>
      <c r="CN140" s="602" t="e">
        <f t="shared" si="57"/>
        <v>#REF!</v>
      </c>
      <c r="CO140" s="602" t="e">
        <f t="shared" si="57"/>
        <v>#REF!</v>
      </c>
      <c r="CP140" s="602" t="e">
        <f t="shared" si="57"/>
        <v>#REF!</v>
      </c>
      <c r="CQ140" s="602" t="e">
        <f t="shared" si="57"/>
        <v>#REF!</v>
      </c>
      <c r="CR140" s="602" t="e">
        <f t="shared" si="57"/>
        <v>#REF!</v>
      </c>
      <c r="CS140" s="602" t="e">
        <f t="shared" si="57"/>
        <v>#REF!</v>
      </c>
      <c r="CT140" s="602" t="e">
        <f t="shared" si="57"/>
        <v>#REF!</v>
      </c>
      <c r="CU140" s="602" t="e">
        <f t="shared" si="57"/>
        <v>#REF!</v>
      </c>
      <c r="CV140" s="602" t="e">
        <f t="shared" si="57"/>
        <v>#REF!</v>
      </c>
      <c r="CW140" s="602" t="e">
        <f t="shared" si="57"/>
        <v>#REF!</v>
      </c>
      <c r="CX140" s="602" t="e">
        <f t="shared" si="57"/>
        <v>#REF!</v>
      </c>
      <c r="CY140" s="602" t="e">
        <f t="shared" si="57"/>
        <v>#REF!</v>
      </c>
      <c r="CZ140" s="602" t="e">
        <f t="shared" si="57"/>
        <v>#REF!</v>
      </c>
      <c r="DA140" s="602" t="e">
        <f t="shared" si="57"/>
        <v>#REF!</v>
      </c>
      <c r="DB140" s="602" t="e">
        <f t="shared" si="57"/>
        <v>#REF!</v>
      </c>
      <c r="DC140" s="602" t="e">
        <f t="shared" si="57"/>
        <v>#REF!</v>
      </c>
      <c r="DD140" s="602" t="e">
        <f t="shared" si="57"/>
        <v>#REF!</v>
      </c>
      <c r="DE140" s="602" t="e">
        <f t="shared" si="57"/>
        <v>#REF!</v>
      </c>
      <c r="DF140" s="602" t="e">
        <f t="shared" si="57"/>
        <v>#REF!</v>
      </c>
      <c r="DG140" s="602" t="e">
        <f t="shared" si="57"/>
        <v>#REF!</v>
      </c>
      <c r="DH140" s="602" t="e">
        <f t="shared" si="57"/>
        <v>#REF!</v>
      </c>
      <c r="DI140" s="602" t="e">
        <f t="shared" si="57"/>
        <v>#REF!</v>
      </c>
      <c r="DJ140" s="602" t="e">
        <f t="shared" si="57"/>
        <v>#REF!</v>
      </c>
      <c r="DK140" s="602" t="e">
        <f t="shared" si="57"/>
        <v>#REF!</v>
      </c>
      <c r="DL140" s="602" t="e">
        <f t="shared" si="57"/>
        <v>#REF!</v>
      </c>
      <c r="DM140" s="602" t="e">
        <f t="shared" si="57"/>
        <v>#REF!</v>
      </c>
      <c r="DN140" s="602" t="e">
        <f t="shared" si="57"/>
        <v>#REF!</v>
      </c>
      <c r="DO140" s="602" t="e">
        <f t="shared" si="57"/>
        <v>#REF!</v>
      </c>
      <c r="DP140" s="602" t="e">
        <f t="shared" si="57"/>
        <v>#REF!</v>
      </c>
      <c r="DQ140" s="602" t="e">
        <f t="shared" si="57"/>
        <v>#REF!</v>
      </c>
      <c r="DR140" s="602" t="e">
        <f t="shared" si="57"/>
        <v>#REF!</v>
      </c>
    </row>
    <row r="142" spans="2:122" x14ac:dyDescent="0.2">
      <c r="B142" s="529" t="s">
        <v>419</v>
      </c>
      <c r="C142" s="602">
        <f>IF(C$114&lt;180000,$D$58,(IF(C$114&lt;360000,$D$59,IF(C$114&lt;720000,$D$60,IF(C$114&lt;1800000,$D$61,IF(C$114&lt;3600000,$D$62,IF(C$114&gt;4800000,"N/A",$D$63)))))))</f>
        <v>0.06</v>
      </c>
      <c r="D142" s="602">
        <f t="shared" ref="D142:BO142" si="58">IF(D$114&lt;180000,$D$58,(IF(D$114&lt;360000,$D$59,IF(D$114&lt;720000,$D$60,IF(D$114&lt;1800000,$D$61,IF(D$114&lt;3600000,$D$62,IF(D$114&gt;4800000,"N/A",$D$63)))))))</f>
        <v>0.06</v>
      </c>
      <c r="E142" s="602">
        <f t="shared" si="58"/>
        <v>0.06</v>
      </c>
      <c r="F142" s="602">
        <f t="shared" si="58"/>
        <v>0.06</v>
      </c>
      <c r="G142" s="602">
        <f t="shared" si="58"/>
        <v>0.06</v>
      </c>
      <c r="H142" s="602">
        <f t="shared" si="58"/>
        <v>0.06</v>
      </c>
      <c r="I142" s="602">
        <f t="shared" si="58"/>
        <v>0.06</v>
      </c>
      <c r="J142" s="602">
        <f t="shared" si="58"/>
        <v>0.112</v>
      </c>
      <c r="K142" s="602">
        <f t="shared" si="58"/>
        <v>0.112</v>
      </c>
      <c r="L142" s="602">
        <f t="shared" si="58"/>
        <v>0.112</v>
      </c>
      <c r="M142" s="602">
        <f t="shared" si="58"/>
        <v>0.13500000000000001</v>
      </c>
      <c r="N142" s="602">
        <f t="shared" si="58"/>
        <v>0.13500000000000001</v>
      </c>
      <c r="O142" s="602">
        <f t="shared" si="58"/>
        <v>0.13500000000000001</v>
      </c>
      <c r="P142" s="602">
        <f t="shared" si="58"/>
        <v>0.13500000000000001</v>
      </c>
      <c r="Q142" s="602">
        <f t="shared" si="58"/>
        <v>0.13500000000000001</v>
      </c>
      <c r="R142" s="602">
        <f t="shared" si="58"/>
        <v>0.13500000000000001</v>
      </c>
      <c r="S142" s="602">
        <f t="shared" si="58"/>
        <v>0.16</v>
      </c>
      <c r="T142" s="602">
        <f t="shared" si="58"/>
        <v>0.16</v>
      </c>
      <c r="U142" s="602">
        <f t="shared" si="58"/>
        <v>0.16</v>
      </c>
      <c r="V142" s="602">
        <f t="shared" si="58"/>
        <v>0.16</v>
      </c>
      <c r="W142" s="602">
        <f t="shared" si="58"/>
        <v>0.16</v>
      </c>
      <c r="X142" s="602">
        <f t="shared" si="58"/>
        <v>0.16</v>
      </c>
      <c r="Y142" s="602">
        <f t="shared" si="58"/>
        <v>0.16</v>
      </c>
      <c r="Z142" s="602">
        <f t="shared" si="58"/>
        <v>0.16</v>
      </c>
      <c r="AA142" s="602">
        <f t="shared" si="58"/>
        <v>0.16</v>
      </c>
      <c r="AB142" s="602">
        <f t="shared" si="58"/>
        <v>0.16</v>
      </c>
      <c r="AC142" s="602">
        <f t="shared" si="58"/>
        <v>0.16</v>
      </c>
      <c r="AD142" s="602">
        <f t="shared" si="58"/>
        <v>0.16</v>
      </c>
      <c r="AE142" s="602">
        <f t="shared" si="58"/>
        <v>0.16</v>
      </c>
      <c r="AF142" s="602">
        <f t="shared" si="58"/>
        <v>0.16</v>
      </c>
      <c r="AG142" s="602">
        <f t="shared" si="58"/>
        <v>0.16</v>
      </c>
      <c r="AH142" s="602">
        <f t="shared" si="58"/>
        <v>0.16</v>
      </c>
      <c r="AI142" s="602">
        <f t="shared" si="58"/>
        <v>0.16</v>
      </c>
      <c r="AJ142" s="602">
        <f t="shared" si="58"/>
        <v>0.16</v>
      </c>
      <c r="AK142" s="602">
        <f t="shared" si="58"/>
        <v>0.16</v>
      </c>
      <c r="AL142" s="602">
        <f t="shared" si="58"/>
        <v>0.16</v>
      </c>
      <c r="AM142" s="602">
        <f t="shared" si="58"/>
        <v>0.16</v>
      </c>
      <c r="AN142" s="602">
        <f t="shared" si="58"/>
        <v>0.16</v>
      </c>
      <c r="AO142" s="602">
        <f t="shared" si="58"/>
        <v>0.16</v>
      </c>
      <c r="AP142" s="602">
        <f t="shared" si="58"/>
        <v>0.16</v>
      </c>
      <c r="AQ142" s="602">
        <f t="shared" si="58"/>
        <v>0.16</v>
      </c>
      <c r="AR142" s="602">
        <f t="shared" si="58"/>
        <v>0.16</v>
      </c>
      <c r="AS142" s="602">
        <f t="shared" si="58"/>
        <v>0.16</v>
      </c>
      <c r="AT142" s="602">
        <f t="shared" si="58"/>
        <v>0.16</v>
      </c>
      <c r="AU142" s="602">
        <f t="shared" si="58"/>
        <v>0.16</v>
      </c>
      <c r="AV142" s="602">
        <f t="shared" si="58"/>
        <v>0.16</v>
      </c>
      <c r="AW142" s="602">
        <f t="shared" si="58"/>
        <v>0.16</v>
      </c>
      <c r="AX142" s="602">
        <f t="shared" si="58"/>
        <v>0.16</v>
      </c>
      <c r="AY142" s="602">
        <f t="shared" si="58"/>
        <v>0.16</v>
      </c>
      <c r="AZ142" s="602">
        <f t="shared" si="58"/>
        <v>0.16</v>
      </c>
      <c r="BA142" s="602">
        <f t="shared" si="58"/>
        <v>0.16</v>
      </c>
      <c r="BB142" s="602">
        <f t="shared" si="58"/>
        <v>0.16</v>
      </c>
      <c r="BC142" s="602">
        <f t="shared" si="58"/>
        <v>0.16</v>
      </c>
      <c r="BD142" s="602">
        <f t="shared" si="58"/>
        <v>0.16</v>
      </c>
      <c r="BE142" s="602">
        <f t="shared" si="58"/>
        <v>0.16</v>
      </c>
      <c r="BF142" s="602">
        <f t="shared" si="58"/>
        <v>0.16</v>
      </c>
      <c r="BG142" s="602">
        <f t="shared" si="58"/>
        <v>0.16</v>
      </c>
      <c r="BH142" s="602">
        <f t="shared" si="58"/>
        <v>0.16</v>
      </c>
      <c r="BI142" s="602">
        <f t="shared" si="58"/>
        <v>0.16</v>
      </c>
      <c r="BJ142" s="602">
        <f t="shared" si="58"/>
        <v>0.16</v>
      </c>
      <c r="BK142" s="602" t="e">
        <f t="shared" si="58"/>
        <v>#REF!</v>
      </c>
      <c r="BL142" s="602" t="e">
        <f t="shared" si="58"/>
        <v>#REF!</v>
      </c>
      <c r="BM142" s="602" t="e">
        <f t="shared" si="58"/>
        <v>#REF!</v>
      </c>
      <c r="BN142" s="602" t="e">
        <f t="shared" si="58"/>
        <v>#REF!</v>
      </c>
      <c r="BO142" s="602" t="e">
        <f t="shared" si="58"/>
        <v>#REF!</v>
      </c>
      <c r="BP142" s="602" t="e">
        <f t="shared" ref="BP142:DR142" si="59">IF(BP$114&lt;180000,$D$58,(IF(BP$114&lt;360000,$D$59,IF(BP$114&lt;720000,$D$60,IF(BP$114&lt;1800000,$D$61,IF(BP$114&lt;3600000,$D$62,IF(BP$114&gt;4800000,"N/A",$D$63)))))))</f>
        <v>#REF!</v>
      </c>
      <c r="BQ142" s="602" t="e">
        <f t="shared" si="59"/>
        <v>#REF!</v>
      </c>
      <c r="BR142" s="602" t="e">
        <f t="shared" si="59"/>
        <v>#REF!</v>
      </c>
      <c r="BS142" s="602" t="e">
        <f t="shared" si="59"/>
        <v>#REF!</v>
      </c>
      <c r="BT142" s="602" t="e">
        <f t="shared" si="59"/>
        <v>#REF!</v>
      </c>
      <c r="BU142" s="602" t="e">
        <f t="shared" si="59"/>
        <v>#REF!</v>
      </c>
      <c r="BV142" s="602" t="e">
        <f t="shared" si="59"/>
        <v>#REF!</v>
      </c>
      <c r="BW142" s="602" t="e">
        <f t="shared" si="59"/>
        <v>#REF!</v>
      </c>
      <c r="BX142" s="602" t="e">
        <f t="shared" si="59"/>
        <v>#REF!</v>
      </c>
      <c r="BY142" s="602" t="e">
        <f t="shared" si="59"/>
        <v>#REF!</v>
      </c>
      <c r="BZ142" s="602" t="e">
        <f t="shared" si="59"/>
        <v>#REF!</v>
      </c>
      <c r="CA142" s="602" t="e">
        <f t="shared" si="59"/>
        <v>#REF!</v>
      </c>
      <c r="CB142" s="602" t="e">
        <f t="shared" si="59"/>
        <v>#REF!</v>
      </c>
      <c r="CC142" s="602" t="e">
        <f t="shared" si="59"/>
        <v>#REF!</v>
      </c>
      <c r="CD142" s="602" t="e">
        <f t="shared" si="59"/>
        <v>#REF!</v>
      </c>
      <c r="CE142" s="602" t="e">
        <f t="shared" si="59"/>
        <v>#REF!</v>
      </c>
      <c r="CF142" s="602" t="e">
        <f t="shared" si="59"/>
        <v>#REF!</v>
      </c>
      <c r="CG142" s="602" t="e">
        <f t="shared" si="59"/>
        <v>#REF!</v>
      </c>
      <c r="CH142" s="602" t="e">
        <f t="shared" si="59"/>
        <v>#REF!</v>
      </c>
      <c r="CI142" s="602" t="e">
        <f t="shared" si="59"/>
        <v>#REF!</v>
      </c>
      <c r="CJ142" s="602" t="e">
        <f t="shared" si="59"/>
        <v>#REF!</v>
      </c>
      <c r="CK142" s="602" t="e">
        <f t="shared" si="59"/>
        <v>#REF!</v>
      </c>
      <c r="CL142" s="602" t="e">
        <f t="shared" si="59"/>
        <v>#REF!</v>
      </c>
      <c r="CM142" s="602" t="e">
        <f t="shared" si="59"/>
        <v>#REF!</v>
      </c>
      <c r="CN142" s="602" t="e">
        <f t="shared" si="59"/>
        <v>#REF!</v>
      </c>
      <c r="CO142" s="602" t="e">
        <f t="shared" si="59"/>
        <v>#REF!</v>
      </c>
      <c r="CP142" s="602" t="e">
        <f t="shared" si="59"/>
        <v>#REF!</v>
      </c>
      <c r="CQ142" s="602" t="e">
        <f t="shared" si="59"/>
        <v>#REF!</v>
      </c>
      <c r="CR142" s="602" t="e">
        <f t="shared" si="59"/>
        <v>#REF!</v>
      </c>
      <c r="CS142" s="602" t="e">
        <f t="shared" si="59"/>
        <v>#REF!</v>
      </c>
      <c r="CT142" s="602" t="e">
        <f t="shared" si="59"/>
        <v>#REF!</v>
      </c>
      <c r="CU142" s="602" t="e">
        <f t="shared" si="59"/>
        <v>#REF!</v>
      </c>
      <c r="CV142" s="602" t="e">
        <f t="shared" si="59"/>
        <v>#REF!</v>
      </c>
      <c r="CW142" s="602" t="e">
        <f t="shared" si="59"/>
        <v>#REF!</v>
      </c>
      <c r="CX142" s="602" t="e">
        <f t="shared" si="59"/>
        <v>#REF!</v>
      </c>
      <c r="CY142" s="602" t="e">
        <f t="shared" si="59"/>
        <v>#REF!</v>
      </c>
      <c r="CZ142" s="602" t="e">
        <f t="shared" si="59"/>
        <v>#REF!</v>
      </c>
      <c r="DA142" s="602" t="e">
        <f t="shared" si="59"/>
        <v>#REF!</v>
      </c>
      <c r="DB142" s="602" t="e">
        <f t="shared" si="59"/>
        <v>#REF!</v>
      </c>
      <c r="DC142" s="602" t="e">
        <f t="shared" si="59"/>
        <v>#REF!</v>
      </c>
      <c r="DD142" s="602" t="e">
        <f t="shared" si="59"/>
        <v>#REF!</v>
      </c>
      <c r="DE142" s="602" t="e">
        <f t="shared" si="59"/>
        <v>#REF!</v>
      </c>
      <c r="DF142" s="602" t="e">
        <f t="shared" si="59"/>
        <v>#REF!</v>
      </c>
      <c r="DG142" s="602" t="e">
        <f t="shared" si="59"/>
        <v>#REF!</v>
      </c>
      <c r="DH142" s="602" t="e">
        <f t="shared" si="59"/>
        <v>#REF!</v>
      </c>
      <c r="DI142" s="602" t="e">
        <f t="shared" si="59"/>
        <v>#REF!</v>
      </c>
      <c r="DJ142" s="602" t="e">
        <f t="shared" si="59"/>
        <v>#REF!</v>
      </c>
      <c r="DK142" s="602" t="e">
        <f t="shared" si="59"/>
        <v>#REF!</v>
      </c>
      <c r="DL142" s="602" t="e">
        <f t="shared" si="59"/>
        <v>#REF!</v>
      </c>
      <c r="DM142" s="602" t="e">
        <f t="shared" si="59"/>
        <v>#REF!</v>
      </c>
      <c r="DN142" s="602" t="e">
        <f t="shared" si="59"/>
        <v>#REF!</v>
      </c>
      <c r="DO142" s="602" t="e">
        <f t="shared" si="59"/>
        <v>#REF!</v>
      </c>
      <c r="DP142" s="602" t="e">
        <f t="shared" si="59"/>
        <v>#REF!</v>
      </c>
      <c r="DQ142" s="602" t="e">
        <f t="shared" si="59"/>
        <v>#REF!</v>
      </c>
      <c r="DR142" s="602" t="e">
        <f t="shared" si="59"/>
        <v>#REF!</v>
      </c>
    </row>
    <row r="144" spans="2:122" x14ac:dyDescent="0.2">
      <c r="B144" s="529" t="s">
        <v>422</v>
      </c>
      <c r="C144" s="602">
        <f>IF(C$114&lt;180000,$D$73,(IF(C$114&lt;360000,$D$74,IF(C$114&lt;720000,$D$75,IF(C$114&lt;1800000,$D$76,IF(C$114&lt;3600000,$D$77,IF(C$114&gt;4800000,"N/A",$D$78)))))))</f>
        <v>4.4999999999999998E-2</v>
      </c>
      <c r="D144" s="602">
        <f t="shared" ref="D144:BO144" si="60">IF(D$114&lt;180000,$D$73,(IF(D$114&lt;360000,$D$74,IF(D$114&lt;720000,$D$75,IF(D$114&lt;1800000,$D$76,IF(D$114&lt;3600000,$D$77,IF(D$114&gt;4800000,"N/A",$D$78)))))))</f>
        <v>4.4999999999999998E-2</v>
      </c>
      <c r="E144" s="602">
        <f t="shared" si="60"/>
        <v>4.4999999999999998E-2</v>
      </c>
      <c r="F144" s="602">
        <f t="shared" si="60"/>
        <v>4.4999999999999998E-2</v>
      </c>
      <c r="G144" s="602">
        <f t="shared" si="60"/>
        <v>4.4999999999999998E-2</v>
      </c>
      <c r="H144" s="602">
        <f t="shared" si="60"/>
        <v>4.4999999999999998E-2</v>
      </c>
      <c r="I144" s="602">
        <f t="shared" si="60"/>
        <v>4.4999999999999998E-2</v>
      </c>
      <c r="J144" s="602">
        <f t="shared" si="60"/>
        <v>0.09</v>
      </c>
      <c r="K144" s="602">
        <f t="shared" si="60"/>
        <v>0.09</v>
      </c>
      <c r="L144" s="602">
        <f t="shared" si="60"/>
        <v>0.09</v>
      </c>
      <c r="M144" s="602">
        <f t="shared" si="60"/>
        <v>0.10199999999999999</v>
      </c>
      <c r="N144" s="602">
        <f t="shared" si="60"/>
        <v>0.10199999999999999</v>
      </c>
      <c r="O144" s="602">
        <f t="shared" si="60"/>
        <v>0.10199999999999999</v>
      </c>
      <c r="P144" s="602">
        <f t="shared" si="60"/>
        <v>0.10199999999999999</v>
      </c>
      <c r="Q144" s="602">
        <f t="shared" si="60"/>
        <v>0.10199999999999999</v>
      </c>
      <c r="R144" s="602">
        <f t="shared" si="60"/>
        <v>0.10199999999999999</v>
      </c>
      <c r="S144" s="602">
        <f t="shared" si="60"/>
        <v>0.14000000000000001</v>
      </c>
      <c r="T144" s="602">
        <f t="shared" si="60"/>
        <v>0.14000000000000001</v>
      </c>
      <c r="U144" s="602">
        <f t="shared" si="60"/>
        <v>0.14000000000000001</v>
      </c>
      <c r="V144" s="602">
        <f t="shared" si="60"/>
        <v>0.14000000000000001</v>
      </c>
      <c r="W144" s="602">
        <f t="shared" si="60"/>
        <v>0.14000000000000001</v>
      </c>
      <c r="X144" s="602">
        <f t="shared" si="60"/>
        <v>0.14000000000000001</v>
      </c>
      <c r="Y144" s="602">
        <f t="shared" si="60"/>
        <v>0.14000000000000001</v>
      </c>
      <c r="Z144" s="602">
        <f t="shared" si="60"/>
        <v>0.14000000000000001</v>
      </c>
      <c r="AA144" s="602">
        <f t="shared" si="60"/>
        <v>0.14000000000000001</v>
      </c>
      <c r="AB144" s="602">
        <f t="shared" si="60"/>
        <v>0.14000000000000001</v>
      </c>
      <c r="AC144" s="602">
        <f t="shared" si="60"/>
        <v>0.14000000000000001</v>
      </c>
      <c r="AD144" s="602">
        <f t="shared" si="60"/>
        <v>0.14000000000000001</v>
      </c>
      <c r="AE144" s="602">
        <f t="shared" si="60"/>
        <v>0.14000000000000001</v>
      </c>
      <c r="AF144" s="602">
        <f t="shared" si="60"/>
        <v>0.14000000000000001</v>
      </c>
      <c r="AG144" s="602">
        <f t="shared" si="60"/>
        <v>0.14000000000000001</v>
      </c>
      <c r="AH144" s="602">
        <f t="shared" si="60"/>
        <v>0.14000000000000001</v>
      </c>
      <c r="AI144" s="602">
        <f t="shared" si="60"/>
        <v>0.14000000000000001</v>
      </c>
      <c r="AJ144" s="602">
        <f t="shared" si="60"/>
        <v>0.14000000000000001</v>
      </c>
      <c r="AK144" s="602">
        <f t="shared" si="60"/>
        <v>0.14000000000000001</v>
      </c>
      <c r="AL144" s="602">
        <f t="shared" si="60"/>
        <v>0.14000000000000001</v>
      </c>
      <c r="AM144" s="602">
        <f t="shared" si="60"/>
        <v>0.14000000000000001</v>
      </c>
      <c r="AN144" s="602">
        <f t="shared" si="60"/>
        <v>0.14000000000000001</v>
      </c>
      <c r="AO144" s="602">
        <f t="shared" si="60"/>
        <v>0.14000000000000001</v>
      </c>
      <c r="AP144" s="602">
        <f t="shared" si="60"/>
        <v>0.14000000000000001</v>
      </c>
      <c r="AQ144" s="602">
        <f t="shared" si="60"/>
        <v>0.14000000000000001</v>
      </c>
      <c r="AR144" s="602">
        <f t="shared" si="60"/>
        <v>0.14000000000000001</v>
      </c>
      <c r="AS144" s="602">
        <f t="shared" si="60"/>
        <v>0.14000000000000001</v>
      </c>
      <c r="AT144" s="602">
        <f t="shared" si="60"/>
        <v>0.14000000000000001</v>
      </c>
      <c r="AU144" s="602">
        <f t="shared" si="60"/>
        <v>0.14000000000000001</v>
      </c>
      <c r="AV144" s="602">
        <f t="shared" si="60"/>
        <v>0.14000000000000001</v>
      </c>
      <c r="AW144" s="602">
        <f t="shared" si="60"/>
        <v>0.14000000000000001</v>
      </c>
      <c r="AX144" s="602">
        <f t="shared" si="60"/>
        <v>0.14000000000000001</v>
      </c>
      <c r="AY144" s="602">
        <f t="shared" si="60"/>
        <v>0.14000000000000001</v>
      </c>
      <c r="AZ144" s="602">
        <f t="shared" si="60"/>
        <v>0.14000000000000001</v>
      </c>
      <c r="BA144" s="602">
        <f t="shared" si="60"/>
        <v>0.14000000000000001</v>
      </c>
      <c r="BB144" s="602">
        <f t="shared" si="60"/>
        <v>0.14000000000000001</v>
      </c>
      <c r="BC144" s="602">
        <f t="shared" si="60"/>
        <v>0.14000000000000001</v>
      </c>
      <c r="BD144" s="602">
        <f t="shared" si="60"/>
        <v>0.14000000000000001</v>
      </c>
      <c r="BE144" s="602">
        <f t="shared" si="60"/>
        <v>0.14000000000000001</v>
      </c>
      <c r="BF144" s="602">
        <f t="shared" si="60"/>
        <v>0.14000000000000001</v>
      </c>
      <c r="BG144" s="602">
        <f t="shared" si="60"/>
        <v>0.14000000000000001</v>
      </c>
      <c r="BH144" s="602">
        <f t="shared" si="60"/>
        <v>0.14000000000000001</v>
      </c>
      <c r="BI144" s="602">
        <f t="shared" si="60"/>
        <v>0.14000000000000001</v>
      </c>
      <c r="BJ144" s="602">
        <f t="shared" si="60"/>
        <v>0.14000000000000001</v>
      </c>
      <c r="BK144" s="602" t="e">
        <f t="shared" si="60"/>
        <v>#REF!</v>
      </c>
      <c r="BL144" s="602" t="e">
        <f t="shared" si="60"/>
        <v>#REF!</v>
      </c>
      <c r="BM144" s="602" t="e">
        <f t="shared" si="60"/>
        <v>#REF!</v>
      </c>
      <c r="BN144" s="602" t="e">
        <f t="shared" si="60"/>
        <v>#REF!</v>
      </c>
      <c r="BO144" s="602" t="e">
        <f t="shared" si="60"/>
        <v>#REF!</v>
      </c>
      <c r="BP144" s="602" t="e">
        <f t="shared" ref="BP144:DR144" si="61">IF(BP$114&lt;180000,$D$73,(IF(BP$114&lt;360000,$D$74,IF(BP$114&lt;720000,$D$75,IF(BP$114&lt;1800000,$D$76,IF(BP$114&lt;3600000,$D$77,IF(BP$114&gt;4800000,"N/A",$D$78)))))))</f>
        <v>#REF!</v>
      </c>
      <c r="BQ144" s="602" t="e">
        <f t="shared" si="61"/>
        <v>#REF!</v>
      </c>
      <c r="BR144" s="602" t="e">
        <f t="shared" si="61"/>
        <v>#REF!</v>
      </c>
      <c r="BS144" s="602" t="e">
        <f t="shared" si="61"/>
        <v>#REF!</v>
      </c>
      <c r="BT144" s="602" t="e">
        <f t="shared" si="61"/>
        <v>#REF!</v>
      </c>
      <c r="BU144" s="602" t="e">
        <f t="shared" si="61"/>
        <v>#REF!</v>
      </c>
      <c r="BV144" s="602" t="e">
        <f t="shared" si="61"/>
        <v>#REF!</v>
      </c>
      <c r="BW144" s="602" t="e">
        <f t="shared" si="61"/>
        <v>#REF!</v>
      </c>
      <c r="BX144" s="602" t="e">
        <f t="shared" si="61"/>
        <v>#REF!</v>
      </c>
      <c r="BY144" s="602" t="e">
        <f t="shared" si="61"/>
        <v>#REF!</v>
      </c>
      <c r="BZ144" s="602" t="e">
        <f t="shared" si="61"/>
        <v>#REF!</v>
      </c>
      <c r="CA144" s="602" t="e">
        <f t="shared" si="61"/>
        <v>#REF!</v>
      </c>
      <c r="CB144" s="602" t="e">
        <f t="shared" si="61"/>
        <v>#REF!</v>
      </c>
      <c r="CC144" s="602" t="e">
        <f t="shared" si="61"/>
        <v>#REF!</v>
      </c>
      <c r="CD144" s="602" t="e">
        <f t="shared" si="61"/>
        <v>#REF!</v>
      </c>
      <c r="CE144" s="602" t="e">
        <f t="shared" si="61"/>
        <v>#REF!</v>
      </c>
      <c r="CF144" s="602" t="e">
        <f t="shared" si="61"/>
        <v>#REF!</v>
      </c>
      <c r="CG144" s="602" t="e">
        <f t="shared" si="61"/>
        <v>#REF!</v>
      </c>
      <c r="CH144" s="602" t="e">
        <f t="shared" si="61"/>
        <v>#REF!</v>
      </c>
      <c r="CI144" s="602" t="e">
        <f t="shared" si="61"/>
        <v>#REF!</v>
      </c>
      <c r="CJ144" s="602" t="e">
        <f t="shared" si="61"/>
        <v>#REF!</v>
      </c>
      <c r="CK144" s="602" t="e">
        <f t="shared" si="61"/>
        <v>#REF!</v>
      </c>
      <c r="CL144" s="602" t="e">
        <f t="shared" si="61"/>
        <v>#REF!</v>
      </c>
      <c r="CM144" s="602" t="e">
        <f t="shared" si="61"/>
        <v>#REF!</v>
      </c>
      <c r="CN144" s="602" t="e">
        <f t="shared" si="61"/>
        <v>#REF!</v>
      </c>
      <c r="CO144" s="602" t="e">
        <f t="shared" si="61"/>
        <v>#REF!</v>
      </c>
      <c r="CP144" s="602" t="e">
        <f t="shared" si="61"/>
        <v>#REF!</v>
      </c>
      <c r="CQ144" s="602" t="e">
        <f t="shared" si="61"/>
        <v>#REF!</v>
      </c>
      <c r="CR144" s="602" t="e">
        <f t="shared" si="61"/>
        <v>#REF!</v>
      </c>
      <c r="CS144" s="602" t="e">
        <f t="shared" si="61"/>
        <v>#REF!</v>
      </c>
      <c r="CT144" s="602" t="e">
        <f t="shared" si="61"/>
        <v>#REF!</v>
      </c>
      <c r="CU144" s="602" t="e">
        <f t="shared" si="61"/>
        <v>#REF!</v>
      </c>
      <c r="CV144" s="602" t="e">
        <f t="shared" si="61"/>
        <v>#REF!</v>
      </c>
      <c r="CW144" s="602" t="e">
        <f t="shared" si="61"/>
        <v>#REF!</v>
      </c>
      <c r="CX144" s="602" t="e">
        <f t="shared" si="61"/>
        <v>#REF!</v>
      </c>
      <c r="CY144" s="602" t="e">
        <f t="shared" si="61"/>
        <v>#REF!</v>
      </c>
      <c r="CZ144" s="602" t="e">
        <f t="shared" si="61"/>
        <v>#REF!</v>
      </c>
      <c r="DA144" s="602" t="e">
        <f t="shared" si="61"/>
        <v>#REF!</v>
      </c>
      <c r="DB144" s="602" t="e">
        <f t="shared" si="61"/>
        <v>#REF!</v>
      </c>
      <c r="DC144" s="602" t="e">
        <f t="shared" si="61"/>
        <v>#REF!</v>
      </c>
      <c r="DD144" s="602" t="e">
        <f t="shared" si="61"/>
        <v>#REF!</v>
      </c>
      <c r="DE144" s="602" t="e">
        <f t="shared" si="61"/>
        <v>#REF!</v>
      </c>
      <c r="DF144" s="602" t="e">
        <f t="shared" si="61"/>
        <v>#REF!</v>
      </c>
      <c r="DG144" s="602" t="e">
        <f t="shared" si="61"/>
        <v>#REF!</v>
      </c>
      <c r="DH144" s="602" t="e">
        <f t="shared" si="61"/>
        <v>#REF!</v>
      </c>
      <c r="DI144" s="602" t="e">
        <f t="shared" si="61"/>
        <v>#REF!</v>
      </c>
      <c r="DJ144" s="602" t="e">
        <f t="shared" si="61"/>
        <v>#REF!</v>
      </c>
      <c r="DK144" s="602" t="e">
        <f t="shared" si="61"/>
        <v>#REF!</v>
      </c>
      <c r="DL144" s="602" t="e">
        <f t="shared" si="61"/>
        <v>#REF!</v>
      </c>
      <c r="DM144" s="602" t="e">
        <f t="shared" si="61"/>
        <v>#REF!</v>
      </c>
      <c r="DN144" s="602" t="e">
        <f t="shared" si="61"/>
        <v>#REF!</v>
      </c>
      <c r="DO144" s="602" t="e">
        <f t="shared" si="61"/>
        <v>#REF!</v>
      </c>
      <c r="DP144" s="602" t="e">
        <f t="shared" si="61"/>
        <v>#REF!</v>
      </c>
      <c r="DQ144" s="602" t="e">
        <f t="shared" si="61"/>
        <v>#REF!</v>
      </c>
      <c r="DR144" s="602" t="e">
        <f t="shared" si="61"/>
        <v>#REF!</v>
      </c>
    </row>
    <row r="146" spans="2:122" x14ac:dyDescent="0.2">
      <c r="B146" s="529" t="s">
        <v>424</v>
      </c>
      <c r="C146" s="602">
        <f>IF(C$114&lt;180000,$D$89,(IF(C$114&lt;360000,$D$90,IF(C$114&lt;720000,$D$91,IF(C$114&lt;1800000,$D$92,IF(C$114&lt;3600000,$D$93,IF(C$114&gt;4800000,"N/A",$D$94)))))))</f>
        <v>0.155</v>
      </c>
      <c r="D146" s="602">
        <f t="shared" ref="D146:BO146" si="62">IF(D$114&lt;180000,$D$89,(IF(D$114&lt;360000,$D$90,IF(D$114&lt;720000,$D$91,IF(D$114&lt;1800000,$D$92,IF(D$114&lt;3600000,$D$93,IF(D$114&gt;4800000,"N/A",$D$94)))))))</f>
        <v>0.155</v>
      </c>
      <c r="E146" s="602">
        <f t="shared" si="62"/>
        <v>0.155</v>
      </c>
      <c r="F146" s="602">
        <f t="shared" si="62"/>
        <v>0.155</v>
      </c>
      <c r="G146" s="602">
        <f t="shared" si="62"/>
        <v>0.155</v>
      </c>
      <c r="H146" s="602">
        <f t="shared" si="62"/>
        <v>0.155</v>
      </c>
      <c r="I146" s="602">
        <f t="shared" si="62"/>
        <v>0.155</v>
      </c>
      <c r="J146" s="602">
        <f t="shared" si="62"/>
        <v>0.18</v>
      </c>
      <c r="K146" s="602">
        <f t="shared" si="62"/>
        <v>0.18</v>
      </c>
      <c r="L146" s="602">
        <f t="shared" si="62"/>
        <v>0.18</v>
      </c>
      <c r="M146" s="602">
        <f t="shared" si="62"/>
        <v>0.19500000000000001</v>
      </c>
      <c r="N146" s="602">
        <f t="shared" si="62"/>
        <v>0.19500000000000001</v>
      </c>
      <c r="O146" s="602">
        <f t="shared" si="62"/>
        <v>0.19500000000000001</v>
      </c>
      <c r="P146" s="602">
        <f t="shared" si="62"/>
        <v>0.19500000000000001</v>
      </c>
      <c r="Q146" s="602">
        <f t="shared" si="62"/>
        <v>0.19500000000000001</v>
      </c>
      <c r="R146" s="602">
        <f t="shared" si="62"/>
        <v>0.19500000000000001</v>
      </c>
      <c r="S146" s="602">
        <f t="shared" si="62"/>
        <v>0.20499999999999999</v>
      </c>
      <c r="T146" s="602">
        <f t="shared" si="62"/>
        <v>0.20499999999999999</v>
      </c>
      <c r="U146" s="602">
        <f t="shared" si="62"/>
        <v>0.20499999999999999</v>
      </c>
      <c r="V146" s="602">
        <f t="shared" si="62"/>
        <v>0.20499999999999999</v>
      </c>
      <c r="W146" s="602">
        <f t="shared" si="62"/>
        <v>0.20499999999999999</v>
      </c>
      <c r="X146" s="602">
        <f t="shared" si="62"/>
        <v>0.20499999999999999</v>
      </c>
      <c r="Y146" s="602">
        <f t="shared" si="62"/>
        <v>0.20499999999999999</v>
      </c>
      <c r="Z146" s="602">
        <f t="shared" si="62"/>
        <v>0.20499999999999999</v>
      </c>
      <c r="AA146" s="602">
        <f t="shared" si="62"/>
        <v>0.20499999999999999</v>
      </c>
      <c r="AB146" s="602">
        <f t="shared" si="62"/>
        <v>0.20499999999999999</v>
      </c>
      <c r="AC146" s="602">
        <f t="shared" si="62"/>
        <v>0.20499999999999999</v>
      </c>
      <c r="AD146" s="602">
        <f t="shared" si="62"/>
        <v>0.20499999999999999</v>
      </c>
      <c r="AE146" s="602">
        <f t="shared" si="62"/>
        <v>0.20499999999999999</v>
      </c>
      <c r="AF146" s="602">
        <f t="shared" si="62"/>
        <v>0.20499999999999999</v>
      </c>
      <c r="AG146" s="602">
        <f t="shared" si="62"/>
        <v>0.20499999999999999</v>
      </c>
      <c r="AH146" s="602">
        <f t="shared" si="62"/>
        <v>0.20499999999999999</v>
      </c>
      <c r="AI146" s="602">
        <f t="shared" si="62"/>
        <v>0.20499999999999999</v>
      </c>
      <c r="AJ146" s="602">
        <f t="shared" si="62"/>
        <v>0.20499999999999999</v>
      </c>
      <c r="AK146" s="602">
        <f t="shared" si="62"/>
        <v>0.20499999999999999</v>
      </c>
      <c r="AL146" s="602">
        <f t="shared" si="62"/>
        <v>0.20499999999999999</v>
      </c>
      <c r="AM146" s="602">
        <f t="shared" si="62"/>
        <v>0.20499999999999999</v>
      </c>
      <c r="AN146" s="602">
        <f t="shared" si="62"/>
        <v>0.20499999999999999</v>
      </c>
      <c r="AO146" s="602">
        <f t="shared" si="62"/>
        <v>0.20499999999999999</v>
      </c>
      <c r="AP146" s="602">
        <f t="shared" si="62"/>
        <v>0.20499999999999999</v>
      </c>
      <c r="AQ146" s="602">
        <f t="shared" si="62"/>
        <v>0.20499999999999999</v>
      </c>
      <c r="AR146" s="602">
        <f t="shared" si="62"/>
        <v>0.20499999999999999</v>
      </c>
      <c r="AS146" s="602">
        <f t="shared" si="62"/>
        <v>0.20499999999999999</v>
      </c>
      <c r="AT146" s="602">
        <f t="shared" si="62"/>
        <v>0.20499999999999999</v>
      </c>
      <c r="AU146" s="602">
        <f t="shared" si="62"/>
        <v>0.20499999999999999</v>
      </c>
      <c r="AV146" s="602">
        <f t="shared" si="62"/>
        <v>0.20499999999999999</v>
      </c>
      <c r="AW146" s="602">
        <f t="shared" si="62"/>
        <v>0.20499999999999999</v>
      </c>
      <c r="AX146" s="602">
        <f t="shared" si="62"/>
        <v>0.20499999999999999</v>
      </c>
      <c r="AY146" s="602">
        <f t="shared" si="62"/>
        <v>0.20499999999999999</v>
      </c>
      <c r="AZ146" s="602">
        <f t="shared" si="62"/>
        <v>0.20499999999999999</v>
      </c>
      <c r="BA146" s="602">
        <f t="shared" si="62"/>
        <v>0.20499999999999999</v>
      </c>
      <c r="BB146" s="602">
        <f t="shared" si="62"/>
        <v>0.20499999999999999</v>
      </c>
      <c r="BC146" s="602">
        <f t="shared" si="62"/>
        <v>0.20499999999999999</v>
      </c>
      <c r="BD146" s="602">
        <f t="shared" si="62"/>
        <v>0.20499999999999999</v>
      </c>
      <c r="BE146" s="602">
        <f t="shared" si="62"/>
        <v>0.20499999999999999</v>
      </c>
      <c r="BF146" s="602">
        <f t="shared" si="62"/>
        <v>0.20499999999999999</v>
      </c>
      <c r="BG146" s="602">
        <f t="shared" si="62"/>
        <v>0.20499999999999999</v>
      </c>
      <c r="BH146" s="602">
        <f t="shared" si="62"/>
        <v>0.20499999999999999</v>
      </c>
      <c r="BI146" s="602">
        <f t="shared" si="62"/>
        <v>0.20499999999999999</v>
      </c>
      <c r="BJ146" s="602">
        <f t="shared" si="62"/>
        <v>0.20499999999999999</v>
      </c>
      <c r="BK146" s="602" t="e">
        <f t="shared" si="62"/>
        <v>#REF!</v>
      </c>
      <c r="BL146" s="602" t="e">
        <f t="shared" si="62"/>
        <v>#REF!</v>
      </c>
      <c r="BM146" s="602" t="e">
        <f t="shared" si="62"/>
        <v>#REF!</v>
      </c>
      <c r="BN146" s="602" t="e">
        <f t="shared" si="62"/>
        <v>#REF!</v>
      </c>
      <c r="BO146" s="602" t="e">
        <f t="shared" si="62"/>
        <v>#REF!</v>
      </c>
      <c r="BP146" s="602" t="e">
        <f t="shared" ref="BP146:DR146" si="63">IF(BP$114&lt;180000,$D$89,(IF(BP$114&lt;360000,$D$90,IF(BP$114&lt;720000,$D$91,IF(BP$114&lt;1800000,$D$92,IF(BP$114&lt;3600000,$D$93,IF(BP$114&gt;4800000,"N/A",$D$94)))))))</f>
        <v>#REF!</v>
      </c>
      <c r="BQ146" s="602" t="e">
        <f t="shared" si="63"/>
        <v>#REF!</v>
      </c>
      <c r="BR146" s="602" t="e">
        <f t="shared" si="63"/>
        <v>#REF!</v>
      </c>
      <c r="BS146" s="602" t="e">
        <f t="shared" si="63"/>
        <v>#REF!</v>
      </c>
      <c r="BT146" s="602" t="e">
        <f t="shared" si="63"/>
        <v>#REF!</v>
      </c>
      <c r="BU146" s="602" t="e">
        <f t="shared" si="63"/>
        <v>#REF!</v>
      </c>
      <c r="BV146" s="602" t="e">
        <f t="shared" si="63"/>
        <v>#REF!</v>
      </c>
      <c r="BW146" s="602" t="e">
        <f t="shared" si="63"/>
        <v>#REF!</v>
      </c>
      <c r="BX146" s="602" t="e">
        <f t="shared" si="63"/>
        <v>#REF!</v>
      </c>
      <c r="BY146" s="602" t="e">
        <f t="shared" si="63"/>
        <v>#REF!</v>
      </c>
      <c r="BZ146" s="602" t="e">
        <f t="shared" si="63"/>
        <v>#REF!</v>
      </c>
      <c r="CA146" s="602" t="e">
        <f t="shared" si="63"/>
        <v>#REF!</v>
      </c>
      <c r="CB146" s="602" t="e">
        <f t="shared" si="63"/>
        <v>#REF!</v>
      </c>
      <c r="CC146" s="602" t="e">
        <f t="shared" si="63"/>
        <v>#REF!</v>
      </c>
      <c r="CD146" s="602" t="e">
        <f t="shared" si="63"/>
        <v>#REF!</v>
      </c>
      <c r="CE146" s="602" t="e">
        <f t="shared" si="63"/>
        <v>#REF!</v>
      </c>
      <c r="CF146" s="602" t="e">
        <f t="shared" si="63"/>
        <v>#REF!</v>
      </c>
      <c r="CG146" s="602" t="e">
        <f t="shared" si="63"/>
        <v>#REF!</v>
      </c>
      <c r="CH146" s="602" t="e">
        <f t="shared" si="63"/>
        <v>#REF!</v>
      </c>
      <c r="CI146" s="602" t="e">
        <f t="shared" si="63"/>
        <v>#REF!</v>
      </c>
      <c r="CJ146" s="602" t="e">
        <f t="shared" si="63"/>
        <v>#REF!</v>
      </c>
      <c r="CK146" s="602" t="e">
        <f t="shared" si="63"/>
        <v>#REF!</v>
      </c>
      <c r="CL146" s="602" t="e">
        <f t="shared" si="63"/>
        <v>#REF!</v>
      </c>
      <c r="CM146" s="602" t="e">
        <f t="shared" si="63"/>
        <v>#REF!</v>
      </c>
      <c r="CN146" s="602" t="e">
        <f t="shared" si="63"/>
        <v>#REF!</v>
      </c>
      <c r="CO146" s="602" t="e">
        <f t="shared" si="63"/>
        <v>#REF!</v>
      </c>
      <c r="CP146" s="602" t="e">
        <f t="shared" si="63"/>
        <v>#REF!</v>
      </c>
      <c r="CQ146" s="602" t="e">
        <f t="shared" si="63"/>
        <v>#REF!</v>
      </c>
      <c r="CR146" s="602" t="e">
        <f t="shared" si="63"/>
        <v>#REF!</v>
      </c>
      <c r="CS146" s="602" t="e">
        <f t="shared" si="63"/>
        <v>#REF!</v>
      </c>
      <c r="CT146" s="602" t="e">
        <f t="shared" si="63"/>
        <v>#REF!</v>
      </c>
      <c r="CU146" s="602" t="e">
        <f t="shared" si="63"/>
        <v>#REF!</v>
      </c>
      <c r="CV146" s="602" t="e">
        <f t="shared" si="63"/>
        <v>#REF!</v>
      </c>
      <c r="CW146" s="602" t="e">
        <f t="shared" si="63"/>
        <v>#REF!</v>
      </c>
      <c r="CX146" s="602" t="e">
        <f t="shared" si="63"/>
        <v>#REF!</v>
      </c>
      <c r="CY146" s="602" t="e">
        <f t="shared" si="63"/>
        <v>#REF!</v>
      </c>
      <c r="CZ146" s="602" t="e">
        <f t="shared" si="63"/>
        <v>#REF!</v>
      </c>
      <c r="DA146" s="602" t="e">
        <f t="shared" si="63"/>
        <v>#REF!</v>
      </c>
      <c r="DB146" s="602" t="e">
        <f t="shared" si="63"/>
        <v>#REF!</v>
      </c>
      <c r="DC146" s="602" t="e">
        <f t="shared" si="63"/>
        <v>#REF!</v>
      </c>
      <c r="DD146" s="602" t="e">
        <f t="shared" si="63"/>
        <v>#REF!</v>
      </c>
      <c r="DE146" s="602" t="e">
        <f t="shared" si="63"/>
        <v>#REF!</v>
      </c>
      <c r="DF146" s="602" t="e">
        <f t="shared" si="63"/>
        <v>#REF!</v>
      </c>
      <c r="DG146" s="602" t="e">
        <f t="shared" si="63"/>
        <v>#REF!</v>
      </c>
      <c r="DH146" s="602" t="e">
        <f t="shared" si="63"/>
        <v>#REF!</v>
      </c>
      <c r="DI146" s="602" t="e">
        <f t="shared" si="63"/>
        <v>#REF!</v>
      </c>
      <c r="DJ146" s="602" t="e">
        <f t="shared" si="63"/>
        <v>#REF!</v>
      </c>
      <c r="DK146" s="602" t="e">
        <f t="shared" si="63"/>
        <v>#REF!</v>
      </c>
      <c r="DL146" s="602" t="e">
        <f t="shared" si="63"/>
        <v>#REF!</v>
      </c>
      <c r="DM146" s="602" t="e">
        <f t="shared" si="63"/>
        <v>#REF!</v>
      </c>
      <c r="DN146" s="602" t="e">
        <f t="shared" si="63"/>
        <v>#REF!</v>
      </c>
      <c r="DO146" s="602" t="e">
        <f t="shared" si="63"/>
        <v>#REF!</v>
      </c>
      <c r="DP146" s="602" t="e">
        <f t="shared" si="63"/>
        <v>#REF!</v>
      </c>
      <c r="DQ146" s="602" t="e">
        <f t="shared" si="63"/>
        <v>#REF!</v>
      </c>
      <c r="DR146" s="602" t="e">
        <f t="shared" si="63"/>
        <v>#REF!</v>
      </c>
    </row>
    <row r="150" spans="2:122" x14ac:dyDescent="0.2">
      <c r="B150" s="530" t="s">
        <v>439</v>
      </c>
    </row>
    <row r="151" spans="2:122" ht="15" thickBot="1" x14ac:dyDescent="0.25"/>
    <row r="152" spans="2:122" ht="15" x14ac:dyDescent="0.2">
      <c r="B152" s="529" t="s">
        <v>394</v>
      </c>
      <c r="C152" s="600">
        <f>VLOOKUP(C138,$D$27:$E$32,2,0)</f>
        <v>0</v>
      </c>
      <c r="D152" s="600">
        <f t="shared" ref="D152:BO152" si="64">VLOOKUP(D138,$D$27:$E$32,2,0)</f>
        <v>0</v>
      </c>
      <c r="E152" s="600">
        <f t="shared" si="64"/>
        <v>0</v>
      </c>
      <c r="F152" s="600">
        <f t="shared" si="64"/>
        <v>0</v>
      </c>
      <c r="G152" s="600">
        <f t="shared" si="64"/>
        <v>0</v>
      </c>
      <c r="H152" s="600">
        <f t="shared" si="64"/>
        <v>0</v>
      </c>
      <c r="I152" s="600">
        <f t="shared" si="64"/>
        <v>0</v>
      </c>
      <c r="J152" s="600">
        <f t="shared" si="64"/>
        <v>5940</v>
      </c>
      <c r="K152" s="600">
        <f t="shared" si="64"/>
        <v>5940</v>
      </c>
      <c r="L152" s="600">
        <f t="shared" si="64"/>
        <v>5940</v>
      </c>
      <c r="M152" s="600">
        <f t="shared" si="64"/>
        <v>13860</v>
      </c>
      <c r="N152" s="600">
        <f t="shared" si="64"/>
        <v>13860</v>
      </c>
      <c r="O152" s="600">
        <f t="shared" si="64"/>
        <v>13860</v>
      </c>
      <c r="P152" s="600">
        <f t="shared" si="64"/>
        <v>13860</v>
      </c>
      <c r="Q152" s="600">
        <f t="shared" si="64"/>
        <v>13860</v>
      </c>
      <c r="R152" s="600">
        <f t="shared" si="64"/>
        <v>13860</v>
      </c>
      <c r="S152" s="600">
        <f t="shared" si="64"/>
        <v>22500</v>
      </c>
      <c r="T152" s="600">
        <f t="shared" si="64"/>
        <v>22500</v>
      </c>
      <c r="U152" s="600">
        <f t="shared" si="64"/>
        <v>22500</v>
      </c>
      <c r="V152" s="600">
        <f t="shared" si="64"/>
        <v>22500</v>
      </c>
      <c r="W152" s="600">
        <f t="shared" si="64"/>
        <v>22500</v>
      </c>
      <c r="X152" s="600">
        <f t="shared" si="64"/>
        <v>22500</v>
      </c>
      <c r="Y152" s="600">
        <f t="shared" si="64"/>
        <v>22500</v>
      </c>
      <c r="Z152" s="600">
        <f t="shared" si="64"/>
        <v>22500</v>
      </c>
      <c r="AA152" s="600">
        <f t="shared" si="64"/>
        <v>22500</v>
      </c>
      <c r="AB152" s="600">
        <f t="shared" si="64"/>
        <v>22500</v>
      </c>
      <c r="AC152" s="600">
        <f t="shared" si="64"/>
        <v>22500</v>
      </c>
      <c r="AD152" s="600">
        <f t="shared" si="64"/>
        <v>22500</v>
      </c>
      <c r="AE152" s="600">
        <f t="shared" si="64"/>
        <v>22500</v>
      </c>
      <c r="AF152" s="600">
        <f t="shared" si="64"/>
        <v>22500</v>
      </c>
      <c r="AG152" s="600">
        <f t="shared" si="64"/>
        <v>22500</v>
      </c>
      <c r="AH152" s="600">
        <f t="shared" si="64"/>
        <v>22500</v>
      </c>
      <c r="AI152" s="600">
        <f t="shared" si="64"/>
        <v>22500</v>
      </c>
      <c r="AJ152" s="600">
        <f t="shared" si="64"/>
        <v>22500</v>
      </c>
      <c r="AK152" s="600">
        <f t="shared" si="64"/>
        <v>22500</v>
      </c>
      <c r="AL152" s="600">
        <f t="shared" si="64"/>
        <v>22500</v>
      </c>
      <c r="AM152" s="600">
        <f t="shared" si="64"/>
        <v>22500</v>
      </c>
      <c r="AN152" s="600">
        <f t="shared" si="64"/>
        <v>22500</v>
      </c>
      <c r="AO152" s="600">
        <f t="shared" si="64"/>
        <v>22500</v>
      </c>
      <c r="AP152" s="600">
        <f t="shared" si="64"/>
        <v>22500</v>
      </c>
      <c r="AQ152" s="600">
        <f t="shared" si="64"/>
        <v>22500</v>
      </c>
      <c r="AR152" s="600">
        <f t="shared" si="64"/>
        <v>22500</v>
      </c>
      <c r="AS152" s="600">
        <f t="shared" si="64"/>
        <v>22500</v>
      </c>
      <c r="AT152" s="600">
        <f t="shared" si="64"/>
        <v>22500</v>
      </c>
      <c r="AU152" s="600">
        <f t="shared" si="64"/>
        <v>22500</v>
      </c>
      <c r="AV152" s="600">
        <f t="shared" si="64"/>
        <v>22500</v>
      </c>
      <c r="AW152" s="600">
        <f t="shared" si="64"/>
        <v>22500</v>
      </c>
      <c r="AX152" s="600">
        <f t="shared" si="64"/>
        <v>22500</v>
      </c>
      <c r="AY152" s="600">
        <f t="shared" si="64"/>
        <v>22500</v>
      </c>
      <c r="AZ152" s="600">
        <f t="shared" si="64"/>
        <v>22500</v>
      </c>
      <c r="BA152" s="600">
        <f t="shared" si="64"/>
        <v>22500</v>
      </c>
      <c r="BB152" s="600">
        <f t="shared" si="64"/>
        <v>22500</v>
      </c>
      <c r="BC152" s="600">
        <f t="shared" si="64"/>
        <v>22500</v>
      </c>
      <c r="BD152" s="600">
        <f t="shared" si="64"/>
        <v>22500</v>
      </c>
      <c r="BE152" s="600">
        <f t="shared" si="64"/>
        <v>22500</v>
      </c>
      <c r="BF152" s="600">
        <f t="shared" si="64"/>
        <v>22500</v>
      </c>
      <c r="BG152" s="600">
        <f t="shared" si="64"/>
        <v>22500</v>
      </c>
      <c r="BH152" s="600">
        <f t="shared" si="64"/>
        <v>22500</v>
      </c>
      <c r="BI152" s="600">
        <f t="shared" si="64"/>
        <v>22500</v>
      </c>
      <c r="BJ152" s="600">
        <f t="shared" si="64"/>
        <v>22500</v>
      </c>
      <c r="BK152" s="600" t="e">
        <f t="shared" si="64"/>
        <v>#REF!</v>
      </c>
      <c r="BL152" s="600" t="e">
        <f t="shared" si="64"/>
        <v>#REF!</v>
      </c>
      <c r="BM152" s="600" t="e">
        <f t="shared" si="64"/>
        <v>#REF!</v>
      </c>
      <c r="BN152" s="600" t="e">
        <f t="shared" si="64"/>
        <v>#REF!</v>
      </c>
      <c r="BO152" s="600" t="e">
        <f t="shared" si="64"/>
        <v>#REF!</v>
      </c>
      <c r="BP152" s="600" t="e">
        <f t="shared" ref="BP152:DR152" si="65">VLOOKUP(BP138,$D$27:$E$32,2,0)</f>
        <v>#REF!</v>
      </c>
      <c r="BQ152" s="600" t="e">
        <f t="shared" si="65"/>
        <v>#REF!</v>
      </c>
      <c r="BR152" s="600" t="e">
        <f t="shared" si="65"/>
        <v>#REF!</v>
      </c>
      <c r="BS152" s="600" t="e">
        <f t="shared" si="65"/>
        <v>#REF!</v>
      </c>
      <c r="BT152" s="600" t="e">
        <f t="shared" si="65"/>
        <v>#REF!</v>
      </c>
      <c r="BU152" s="600" t="e">
        <f t="shared" si="65"/>
        <v>#REF!</v>
      </c>
      <c r="BV152" s="600" t="e">
        <f t="shared" si="65"/>
        <v>#REF!</v>
      </c>
      <c r="BW152" s="600" t="e">
        <f t="shared" si="65"/>
        <v>#REF!</v>
      </c>
      <c r="BX152" s="600" t="e">
        <f t="shared" si="65"/>
        <v>#REF!</v>
      </c>
      <c r="BY152" s="600" t="e">
        <f t="shared" si="65"/>
        <v>#REF!</v>
      </c>
      <c r="BZ152" s="600" t="e">
        <f t="shared" si="65"/>
        <v>#REF!</v>
      </c>
      <c r="CA152" s="600" t="e">
        <f t="shared" si="65"/>
        <v>#REF!</v>
      </c>
      <c r="CB152" s="600" t="e">
        <f t="shared" si="65"/>
        <v>#REF!</v>
      </c>
      <c r="CC152" s="600" t="e">
        <f t="shared" si="65"/>
        <v>#REF!</v>
      </c>
      <c r="CD152" s="600" t="e">
        <f t="shared" si="65"/>
        <v>#REF!</v>
      </c>
      <c r="CE152" s="600" t="e">
        <f t="shared" si="65"/>
        <v>#REF!</v>
      </c>
      <c r="CF152" s="600" t="e">
        <f t="shared" si="65"/>
        <v>#REF!</v>
      </c>
      <c r="CG152" s="600" t="e">
        <f t="shared" si="65"/>
        <v>#REF!</v>
      </c>
      <c r="CH152" s="600" t="e">
        <f t="shared" si="65"/>
        <v>#REF!</v>
      </c>
      <c r="CI152" s="600" t="e">
        <f t="shared" si="65"/>
        <v>#REF!</v>
      </c>
      <c r="CJ152" s="600" t="e">
        <f t="shared" si="65"/>
        <v>#REF!</v>
      </c>
      <c r="CK152" s="600" t="e">
        <f t="shared" si="65"/>
        <v>#REF!</v>
      </c>
      <c r="CL152" s="600" t="e">
        <f t="shared" si="65"/>
        <v>#REF!</v>
      </c>
      <c r="CM152" s="600" t="e">
        <f t="shared" si="65"/>
        <v>#REF!</v>
      </c>
      <c r="CN152" s="600" t="e">
        <f t="shared" si="65"/>
        <v>#REF!</v>
      </c>
      <c r="CO152" s="600" t="e">
        <f t="shared" si="65"/>
        <v>#REF!</v>
      </c>
      <c r="CP152" s="600" t="e">
        <f t="shared" si="65"/>
        <v>#REF!</v>
      </c>
      <c r="CQ152" s="600" t="e">
        <f t="shared" si="65"/>
        <v>#REF!</v>
      </c>
      <c r="CR152" s="600" t="e">
        <f t="shared" si="65"/>
        <v>#REF!</v>
      </c>
      <c r="CS152" s="600" t="e">
        <f t="shared" si="65"/>
        <v>#REF!</v>
      </c>
      <c r="CT152" s="600" t="e">
        <f t="shared" si="65"/>
        <v>#REF!</v>
      </c>
      <c r="CU152" s="600" t="e">
        <f t="shared" si="65"/>
        <v>#REF!</v>
      </c>
      <c r="CV152" s="600" t="e">
        <f t="shared" si="65"/>
        <v>#REF!</v>
      </c>
      <c r="CW152" s="600" t="e">
        <f t="shared" si="65"/>
        <v>#REF!</v>
      </c>
      <c r="CX152" s="600" t="e">
        <f t="shared" si="65"/>
        <v>#REF!</v>
      </c>
      <c r="CY152" s="600" t="e">
        <f t="shared" si="65"/>
        <v>#REF!</v>
      </c>
      <c r="CZ152" s="600" t="e">
        <f t="shared" si="65"/>
        <v>#REF!</v>
      </c>
      <c r="DA152" s="600" t="e">
        <f t="shared" si="65"/>
        <v>#REF!</v>
      </c>
      <c r="DB152" s="600" t="e">
        <f t="shared" si="65"/>
        <v>#REF!</v>
      </c>
      <c r="DC152" s="600" t="e">
        <f t="shared" si="65"/>
        <v>#REF!</v>
      </c>
      <c r="DD152" s="600" t="e">
        <f t="shared" si="65"/>
        <v>#REF!</v>
      </c>
      <c r="DE152" s="600" t="e">
        <f t="shared" si="65"/>
        <v>#REF!</v>
      </c>
      <c r="DF152" s="600" t="e">
        <f t="shared" si="65"/>
        <v>#REF!</v>
      </c>
      <c r="DG152" s="600" t="e">
        <f t="shared" si="65"/>
        <v>#REF!</v>
      </c>
      <c r="DH152" s="600" t="e">
        <f t="shared" si="65"/>
        <v>#REF!</v>
      </c>
      <c r="DI152" s="600" t="e">
        <f t="shared" si="65"/>
        <v>#REF!</v>
      </c>
      <c r="DJ152" s="600" t="e">
        <f t="shared" si="65"/>
        <v>#REF!</v>
      </c>
      <c r="DK152" s="600" t="e">
        <f t="shared" si="65"/>
        <v>#REF!</v>
      </c>
      <c r="DL152" s="600" t="e">
        <f t="shared" si="65"/>
        <v>#REF!</v>
      </c>
      <c r="DM152" s="600" t="e">
        <f t="shared" si="65"/>
        <v>#REF!</v>
      </c>
      <c r="DN152" s="600" t="e">
        <f t="shared" si="65"/>
        <v>#REF!</v>
      </c>
      <c r="DO152" s="600" t="e">
        <f t="shared" si="65"/>
        <v>#REF!</v>
      </c>
      <c r="DP152" s="600" t="e">
        <f t="shared" si="65"/>
        <v>#REF!</v>
      </c>
      <c r="DQ152" s="600" t="e">
        <f t="shared" si="65"/>
        <v>#REF!</v>
      </c>
      <c r="DR152" s="600" t="e">
        <f t="shared" si="65"/>
        <v>#REF!</v>
      </c>
    </row>
    <row r="153" spans="2:122" ht="15" thickBot="1" x14ac:dyDescent="0.25"/>
    <row r="154" spans="2:122" ht="15" x14ac:dyDescent="0.2">
      <c r="B154" s="529" t="s">
        <v>411</v>
      </c>
      <c r="C154" s="600">
        <f>VLOOKUP(C140,$D$43:$E$48,2,0)</f>
        <v>0</v>
      </c>
      <c r="D154" s="600">
        <f t="shared" ref="D154:BO154" si="66">VLOOKUP(D140,$D$43:$E$48,2,0)</f>
        <v>0</v>
      </c>
      <c r="E154" s="600">
        <f t="shared" si="66"/>
        <v>0</v>
      </c>
      <c r="F154" s="600">
        <f t="shared" si="66"/>
        <v>0</v>
      </c>
      <c r="G154" s="600">
        <f t="shared" si="66"/>
        <v>0</v>
      </c>
      <c r="H154" s="600">
        <f t="shared" si="66"/>
        <v>0</v>
      </c>
      <c r="I154" s="600">
        <f t="shared" si="66"/>
        <v>0</v>
      </c>
      <c r="J154" s="600">
        <f t="shared" si="66"/>
        <v>5940</v>
      </c>
      <c r="K154" s="600">
        <f t="shared" si="66"/>
        <v>5940</v>
      </c>
      <c r="L154" s="600">
        <f t="shared" si="66"/>
        <v>5940</v>
      </c>
      <c r="M154" s="600">
        <f t="shared" si="66"/>
        <v>13860</v>
      </c>
      <c r="N154" s="600">
        <f t="shared" si="66"/>
        <v>13860</v>
      </c>
      <c r="O154" s="600">
        <f t="shared" si="66"/>
        <v>13860</v>
      </c>
      <c r="P154" s="600">
        <f t="shared" si="66"/>
        <v>13860</v>
      </c>
      <c r="Q154" s="600">
        <f t="shared" si="66"/>
        <v>13860</v>
      </c>
      <c r="R154" s="600">
        <f t="shared" si="66"/>
        <v>13860</v>
      </c>
      <c r="S154" s="600">
        <f t="shared" si="66"/>
        <v>22500</v>
      </c>
      <c r="T154" s="600">
        <f t="shared" si="66"/>
        <v>22500</v>
      </c>
      <c r="U154" s="600">
        <f t="shared" si="66"/>
        <v>22500</v>
      </c>
      <c r="V154" s="600">
        <f t="shared" si="66"/>
        <v>22500</v>
      </c>
      <c r="W154" s="600">
        <f t="shared" si="66"/>
        <v>22500</v>
      </c>
      <c r="X154" s="600">
        <f t="shared" si="66"/>
        <v>22500</v>
      </c>
      <c r="Y154" s="600">
        <f t="shared" si="66"/>
        <v>22500</v>
      </c>
      <c r="Z154" s="600">
        <f t="shared" si="66"/>
        <v>22500</v>
      </c>
      <c r="AA154" s="600">
        <f t="shared" si="66"/>
        <v>22500</v>
      </c>
      <c r="AB154" s="600">
        <f t="shared" si="66"/>
        <v>22500</v>
      </c>
      <c r="AC154" s="600">
        <f t="shared" si="66"/>
        <v>22500</v>
      </c>
      <c r="AD154" s="600">
        <f t="shared" si="66"/>
        <v>22500</v>
      </c>
      <c r="AE154" s="600">
        <f t="shared" si="66"/>
        <v>22500</v>
      </c>
      <c r="AF154" s="600">
        <f t="shared" si="66"/>
        <v>22500</v>
      </c>
      <c r="AG154" s="600">
        <f t="shared" si="66"/>
        <v>22500</v>
      </c>
      <c r="AH154" s="600">
        <f t="shared" si="66"/>
        <v>22500</v>
      </c>
      <c r="AI154" s="600">
        <f t="shared" si="66"/>
        <v>22500</v>
      </c>
      <c r="AJ154" s="600">
        <f t="shared" si="66"/>
        <v>22500</v>
      </c>
      <c r="AK154" s="600">
        <f t="shared" si="66"/>
        <v>22500</v>
      </c>
      <c r="AL154" s="600">
        <f t="shared" si="66"/>
        <v>22500</v>
      </c>
      <c r="AM154" s="600">
        <f t="shared" si="66"/>
        <v>22500</v>
      </c>
      <c r="AN154" s="600">
        <f t="shared" si="66"/>
        <v>22500</v>
      </c>
      <c r="AO154" s="600">
        <f t="shared" si="66"/>
        <v>22500</v>
      </c>
      <c r="AP154" s="600">
        <f t="shared" si="66"/>
        <v>22500</v>
      </c>
      <c r="AQ154" s="600">
        <f t="shared" si="66"/>
        <v>22500</v>
      </c>
      <c r="AR154" s="600">
        <f t="shared" si="66"/>
        <v>22500</v>
      </c>
      <c r="AS154" s="600">
        <f t="shared" si="66"/>
        <v>22500</v>
      </c>
      <c r="AT154" s="600">
        <f t="shared" si="66"/>
        <v>22500</v>
      </c>
      <c r="AU154" s="600">
        <f t="shared" si="66"/>
        <v>22500</v>
      </c>
      <c r="AV154" s="600">
        <f t="shared" si="66"/>
        <v>22500</v>
      </c>
      <c r="AW154" s="600">
        <f t="shared" si="66"/>
        <v>22500</v>
      </c>
      <c r="AX154" s="600">
        <f t="shared" si="66"/>
        <v>22500</v>
      </c>
      <c r="AY154" s="600">
        <f t="shared" si="66"/>
        <v>22500</v>
      </c>
      <c r="AZ154" s="600">
        <f t="shared" si="66"/>
        <v>22500</v>
      </c>
      <c r="BA154" s="600">
        <f t="shared" si="66"/>
        <v>22500</v>
      </c>
      <c r="BB154" s="600">
        <f t="shared" si="66"/>
        <v>22500</v>
      </c>
      <c r="BC154" s="600">
        <f t="shared" si="66"/>
        <v>22500</v>
      </c>
      <c r="BD154" s="600">
        <f t="shared" si="66"/>
        <v>22500</v>
      </c>
      <c r="BE154" s="600">
        <f t="shared" si="66"/>
        <v>22500</v>
      </c>
      <c r="BF154" s="600">
        <f t="shared" si="66"/>
        <v>22500</v>
      </c>
      <c r="BG154" s="600">
        <f t="shared" si="66"/>
        <v>22500</v>
      </c>
      <c r="BH154" s="600">
        <f t="shared" si="66"/>
        <v>22500</v>
      </c>
      <c r="BI154" s="600">
        <f t="shared" si="66"/>
        <v>22500</v>
      </c>
      <c r="BJ154" s="600">
        <f t="shared" si="66"/>
        <v>22500</v>
      </c>
      <c r="BK154" s="600" t="e">
        <f t="shared" si="66"/>
        <v>#REF!</v>
      </c>
      <c r="BL154" s="600" t="e">
        <f t="shared" si="66"/>
        <v>#REF!</v>
      </c>
      <c r="BM154" s="600" t="e">
        <f t="shared" si="66"/>
        <v>#REF!</v>
      </c>
      <c r="BN154" s="600" t="e">
        <f t="shared" si="66"/>
        <v>#REF!</v>
      </c>
      <c r="BO154" s="600" t="e">
        <f t="shared" si="66"/>
        <v>#REF!</v>
      </c>
      <c r="BP154" s="600" t="e">
        <f t="shared" ref="BP154:DR154" si="67">VLOOKUP(BP140,$D$43:$E$48,2,0)</f>
        <v>#REF!</v>
      </c>
      <c r="BQ154" s="600" t="e">
        <f t="shared" si="67"/>
        <v>#REF!</v>
      </c>
      <c r="BR154" s="600" t="e">
        <f t="shared" si="67"/>
        <v>#REF!</v>
      </c>
      <c r="BS154" s="600" t="e">
        <f t="shared" si="67"/>
        <v>#REF!</v>
      </c>
      <c r="BT154" s="600" t="e">
        <f t="shared" si="67"/>
        <v>#REF!</v>
      </c>
      <c r="BU154" s="600" t="e">
        <f t="shared" si="67"/>
        <v>#REF!</v>
      </c>
      <c r="BV154" s="600" t="e">
        <f t="shared" si="67"/>
        <v>#REF!</v>
      </c>
      <c r="BW154" s="600" t="e">
        <f t="shared" si="67"/>
        <v>#REF!</v>
      </c>
      <c r="BX154" s="600" t="e">
        <f t="shared" si="67"/>
        <v>#REF!</v>
      </c>
      <c r="BY154" s="600" t="e">
        <f t="shared" si="67"/>
        <v>#REF!</v>
      </c>
      <c r="BZ154" s="600" t="e">
        <f t="shared" si="67"/>
        <v>#REF!</v>
      </c>
      <c r="CA154" s="600" t="e">
        <f t="shared" si="67"/>
        <v>#REF!</v>
      </c>
      <c r="CB154" s="600" t="e">
        <f t="shared" si="67"/>
        <v>#REF!</v>
      </c>
      <c r="CC154" s="600" t="e">
        <f t="shared" si="67"/>
        <v>#REF!</v>
      </c>
      <c r="CD154" s="600" t="e">
        <f t="shared" si="67"/>
        <v>#REF!</v>
      </c>
      <c r="CE154" s="600" t="e">
        <f t="shared" si="67"/>
        <v>#REF!</v>
      </c>
      <c r="CF154" s="600" t="e">
        <f t="shared" si="67"/>
        <v>#REF!</v>
      </c>
      <c r="CG154" s="600" t="e">
        <f t="shared" si="67"/>
        <v>#REF!</v>
      </c>
      <c r="CH154" s="600" t="e">
        <f t="shared" si="67"/>
        <v>#REF!</v>
      </c>
      <c r="CI154" s="600" t="e">
        <f t="shared" si="67"/>
        <v>#REF!</v>
      </c>
      <c r="CJ154" s="600" t="e">
        <f t="shared" si="67"/>
        <v>#REF!</v>
      </c>
      <c r="CK154" s="600" t="e">
        <f t="shared" si="67"/>
        <v>#REF!</v>
      </c>
      <c r="CL154" s="600" t="e">
        <f t="shared" si="67"/>
        <v>#REF!</v>
      </c>
      <c r="CM154" s="600" t="e">
        <f t="shared" si="67"/>
        <v>#REF!</v>
      </c>
      <c r="CN154" s="600" t="e">
        <f t="shared" si="67"/>
        <v>#REF!</v>
      </c>
      <c r="CO154" s="600" t="e">
        <f t="shared" si="67"/>
        <v>#REF!</v>
      </c>
      <c r="CP154" s="600" t="e">
        <f t="shared" si="67"/>
        <v>#REF!</v>
      </c>
      <c r="CQ154" s="600" t="e">
        <f t="shared" si="67"/>
        <v>#REF!</v>
      </c>
      <c r="CR154" s="600" t="e">
        <f t="shared" si="67"/>
        <v>#REF!</v>
      </c>
      <c r="CS154" s="600" t="e">
        <f t="shared" si="67"/>
        <v>#REF!</v>
      </c>
      <c r="CT154" s="600" t="e">
        <f t="shared" si="67"/>
        <v>#REF!</v>
      </c>
      <c r="CU154" s="600" t="e">
        <f t="shared" si="67"/>
        <v>#REF!</v>
      </c>
      <c r="CV154" s="600" t="e">
        <f t="shared" si="67"/>
        <v>#REF!</v>
      </c>
      <c r="CW154" s="600" t="e">
        <f t="shared" si="67"/>
        <v>#REF!</v>
      </c>
      <c r="CX154" s="600" t="e">
        <f t="shared" si="67"/>
        <v>#REF!</v>
      </c>
      <c r="CY154" s="600" t="e">
        <f t="shared" si="67"/>
        <v>#REF!</v>
      </c>
      <c r="CZ154" s="600" t="e">
        <f t="shared" si="67"/>
        <v>#REF!</v>
      </c>
      <c r="DA154" s="600" t="e">
        <f t="shared" si="67"/>
        <v>#REF!</v>
      </c>
      <c r="DB154" s="600" t="e">
        <f t="shared" si="67"/>
        <v>#REF!</v>
      </c>
      <c r="DC154" s="600" t="e">
        <f t="shared" si="67"/>
        <v>#REF!</v>
      </c>
      <c r="DD154" s="600" t="e">
        <f t="shared" si="67"/>
        <v>#REF!</v>
      </c>
      <c r="DE154" s="600" t="e">
        <f t="shared" si="67"/>
        <v>#REF!</v>
      </c>
      <c r="DF154" s="600" t="e">
        <f t="shared" si="67"/>
        <v>#REF!</v>
      </c>
      <c r="DG154" s="600" t="e">
        <f t="shared" si="67"/>
        <v>#REF!</v>
      </c>
      <c r="DH154" s="600" t="e">
        <f t="shared" si="67"/>
        <v>#REF!</v>
      </c>
      <c r="DI154" s="600" t="e">
        <f t="shared" si="67"/>
        <v>#REF!</v>
      </c>
      <c r="DJ154" s="600" t="e">
        <f t="shared" si="67"/>
        <v>#REF!</v>
      </c>
      <c r="DK154" s="600" t="e">
        <f t="shared" si="67"/>
        <v>#REF!</v>
      </c>
      <c r="DL154" s="600" t="e">
        <f t="shared" si="67"/>
        <v>#REF!</v>
      </c>
      <c r="DM154" s="600" t="e">
        <f t="shared" si="67"/>
        <v>#REF!</v>
      </c>
      <c r="DN154" s="600" t="e">
        <f t="shared" si="67"/>
        <v>#REF!</v>
      </c>
      <c r="DO154" s="600" t="e">
        <f t="shared" si="67"/>
        <v>#REF!</v>
      </c>
      <c r="DP154" s="600" t="e">
        <f t="shared" si="67"/>
        <v>#REF!</v>
      </c>
      <c r="DQ154" s="600" t="e">
        <f t="shared" si="67"/>
        <v>#REF!</v>
      </c>
      <c r="DR154" s="600" t="e">
        <f t="shared" si="67"/>
        <v>#REF!</v>
      </c>
    </row>
    <row r="155" spans="2:122" ht="15" thickBot="1" x14ac:dyDescent="0.25"/>
    <row r="156" spans="2:122" ht="15" x14ac:dyDescent="0.2">
      <c r="B156" s="529" t="s">
        <v>419</v>
      </c>
      <c r="C156" s="600">
        <f>VLOOKUP(C142,$D$58:$E$63,2,0)</f>
        <v>0</v>
      </c>
      <c r="D156" s="600">
        <f t="shared" ref="D156:BO156" si="68">VLOOKUP(D142,$D$58:$E$63,2,0)</f>
        <v>0</v>
      </c>
      <c r="E156" s="600">
        <f t="shared" si="68"/>
        <v>0</v>
      </c>
      <c r="F156" s="600">
        <f t="shared" si="68"/>
        <v>0</v>
      </c>
      <c r="G156" s="600">
        <f t="shared" si="68"/>
        <v>0</v>
      </c>
      <c r="H156" s="600">
        <f t="shared" si="68"/>
        <v>0</v>
      </c>
      <c r="I156" s="600">
        <f t="shared" si="68"/>
        <v>0</v>
      </c>
      <c r="J156" s="600">
        <f t="shared" si="68"/>
        <v>9360</v>
      </c>
      <c r="K156" s="600">
        <f t="shared" si="68"/>
        <v>9360</v>
      </c>
      <c r="L156" s="600">
        <f t="shared" si="68"/>
        <v>9360</v>
      </c>
      <c r="M156" s="600">
        <f t="shared" si="68"/>
        <v>17640</v>
      </c>
      <c r="N156" s="600">
        <f t="shared" si="68"/>
        <v>17640</v>
      </c>
      <c r="O156" s="600">
        <f t="shared" si="68"/>
        <v>17640</v>
      </c>
      <c r="P156" s="600">
        <f t="shared" si="68"/>
        <v>17640</v>
      </c>
      <c r="Q156" s="600">
        <f t="shared" si="68"/>
        <v>17640</v>
      </c>
      <c r="R156" s="600">
        <f t="shared" si="68"/>
        <v>17640</v>
      </c>
      <c r="S156" s="600">
        <f t="shared" si="68"/>
        <v>35640</v>
      </c>
      <c r="T156" s="600">
        <f t="shared" si="68"/>
        <v>35640</v>
      </c>
      <c r="U156" s="600">
        <f t="shared" si="68"/>
        <v>35640</v>
      </c>
      <c r="V156" s="600">
        <f t="shared" si="68"/>
        <v>35640</v>
      </c>
      <c r="W156" s="600">
        <f t="shared" si="68"/>
        <v>35640</v>
      </c>
      <c r="X156" s="600">
        <f t="shared" si="68"/>
        <v>35640</v>
      </c>
      <c r="Y156" s="600">
        <f t="shared" si="68"/>
        <v>35640</v>
      </c>
      <c r="Z156" s="600">
        <f t="shared" si="68"/>
        <v>35640</v>
      </c>
      <c r="AA156" s="600">
        <f t="shared" si="68"/>
        <v>35640</v>
      </c>
      <c r="AB156" s="600">
        <f t="shared" si="68"/>
        <v>35640</v>
      </c>
      <c r="AC156" s="600">
        <f t="shared" si="68"/>
        <v>35640</v>
      </c>
      <c r="AD156" s="600">
        <f t="shared" si="68"/>
        <v>35640</v>
      </c>
      <c r="AE156" s="600">
        <f t="shared" si="68"/>
        <v>35640</v>
      </c>
      <c r="AF156" s="600">
        <f t="shared" si="68"/>
        <v>35640</v>
      </c>
      <c r="AG156" s="600">
        <f t="shared" si="68"/>
        <v>35640</v>
      </c>
      <c r="AH156" s="600">
        <f t="shared" si="68"/>
        <v>35640</v>
      </c>
      <c r="AI156" s="600">
        <f t="shared" si="68"/>
        <v>35640</v>
      </c>
      <c r="AJ156" s="600">
        <f t="shared" si="68"/>
        <v>35640</v>
      </c>
      <c r="AK156" s="600">
        <f t="shared" si="68"/>
        <v>35640</v>
      </c>
      <c r="AL156" s="600">
        <f t="shared" si="68"/>
        <v>35640</v>
      </c>
      <c r="AM156" s="600">
        <f t="shared" si="68"/>
        <v>35640</v>
      </c>
      <c r="AN156" s="600">
        <f t="shared" si="68"/>
        <v>35640</v>
      </c>
      <c r="AO156" s="600">
        <f t="shared" si="68"/>
        <v>35640</v>
      </c>
      <c r="AP156" s="600">
        <f t="shared" si="68"/>
        <v>35640</v>
      </c>
      <c r="AQ156" s="600">
        <f t="shared" si="68"/>
        <v>35640</v>
      </c>
      <c r="AR156" s="600">
        <f t="shared" si="68"/>
        <v>35640</v>
      </c>
      <c r="AS156" s="600">
        <f t="shared" si="68"/>
        <v>35640</v>
      </c>
      <c r="AT156" s="600">
        <f t="shared" si="68"/>
        <v>35640</v>
      </c>
      <c r="AU156" s="600">
        <f t="shared" si="68"/>
        <v>35640</v>
      </c>
      <c r="AV156" s="600">
        <f t="shared" si="68"/>
        <v>35640</v>
      </c>
      <c r="AW156" s="600">
        <f t="shared" si="68"/>
        <v>35640</v>
      </c>
      <c r="AX156" s="600">
        <f t="shared" si="68"/>
        <v>35640</v>
      </c>
      <c r="AY156" s="600">
        <f t="shared" si="68"/>
        <v>35640</v>
      </c>
      <c r="AZ156" s="600">
        <f t="shared" si="68"/>
        <v>35640</v>
      </c>
      <c r="BA156" s="600">
        <f t="shared" si="68"/>
        <v>35640</v>
      </c>
      <c r="BB156" s="600">
        <f t="shared" si="68"/>
        <v>35640</v>
      </c>
      <c r="BC156" s="600">
        <f t="shared" si="68"/>
        <v>35640</v>
      </c>
      <c r="BD156" s="600">
        <f t="shared" si="68"/>
        <v>35640</v>
      </c>
      <c r="BE156" s="600">
        <f t="shared" si="68"/>
        <v>35640</v>
      </c>
      <c r="BF156" s="600">
        <f t="shared" si="68"/>
        <v>35640</v>
      </c>
      <c r="BG156" s="600">
        <f t="shared" si="68"/>
        <v>35640</v>
      </c>
      <c r="BH156" s="600">
        <f t="shared" si="68"/>
        <v>35640</v>
      </c>
      <c r="BI156" s="600">
        <f t="shared" si="68"/>
        <v>35640</v>
      </c>
      <c r="BJ156" s="600">
        <f t="shared" si="68"/>
        <v>35640</v>
      </c>
      <c r="BK156" s="600" t="e">
        <f t="shared" si="68"/>
        <v>#REF!</v>
      </c>
      <c r="BL156" s="600" t="e">
        <f t="shared" si="68"/>
        <v>#REF!</v>
      </c>
      <c r="BM156" s="600" t="e">
        <f t="shared" si="68"/>
        <v>#REF!</v>
      </c>
      <c r="BN156" s="600" t="e">
        <f t="shared" si="68"/>
        <v>#REF!</v>
      </c>
      <c r="BO156" s="600" t="e">
        <f t="shared" si="68"/>
        <v>#REF!</v>
      </c>
      <c r="BP156" s="600" t="e">
        <f t="shared" ref="BP156:DR156" si="69">VLOOKUP(BP142,$D$58:$E$63,2,0)</f>
        <v>#REF!</v>
      </c>
      <c r="BQ156" s="600" t="e">
        <f t="shared" si="69"/>
        <v>#REF!</v>
      </c>
      <c r="BR156" s="600" t="e">
        <f t="shared" si="69"/>
        <v>#REF!</v>
      </c>
      <c r="BS156" s="600" t="e">
        <f t="shared" si="69"/>
        <v>#REF!</v>
      </c>
      <c r="BT156" s="600" t="e">
        <f t="shared" si="69"/>
        <v>#REF!</v>
      </c>
      <c r="BU156" s="600" t="e">
        <f t="shared" si="69"/>
        <v>#REF!</v>
      </c>
      <c r="BV156" s="600" t="e">
        <f t="shared" si="69"/>
        <v>#REF!</v>
      </c>
      <c r="BW156" s="600" t="e">
        <f t="shared" si="69"/>
        <v>#REF!</v>
      </c>
      <c r="BX156" s="600" t="e">
        <f t="shared" si="69"/>
        <v>#REF!</v>
      </c>
      <c r="BY156" s="600" t="e">
        <f t="shared" si="69"/>
        <v>#REF!</v>
      </c>
      <c r="BZ156" s="600" t="e">
        <f t="shared" si="69"/>
        <v>#REF!</v>
      </c>
      <c r="CA156" s="600" t="e">
        <f t="shared" si="69"/>
        <v>#REF!</v>
      </c>
      <c r="CB156" s="600" t="e">
        <f t="shared" si="69"/>
        <v>#REF!</v>
      </c>
      <c r="CC156" s="600" t="e">
        <f t="shared" si="69"/>
        <v>#REF!</v>
      </c>
      <c r="CD156" s="600" t="e">
        <f t="shared" si="69"/>
        <v>#REF!</v>
      </c>
      <c r="CE156" s="600" t="e">
        <f t="shared" si="69"/>
        <v>#REF!</v>
      </c>
      <c r="CF156" s="600" t="e">
        <f t="shared" si="69"/>
        <v>#REF!</v>
      </c>
      <c r="CG156" s="600" t="e">
        <f t="shared" si="69"/>
        <v>#REF!</v>
      </c>
      <c r="CH156" s="600" t="e">
        <f t="shared" si="69"/>
        <v>#REF!</v>
      </c>
      <c r="CI156" s="600" t="e">
        <f t="shared" si="69"/>
        <v>#REF!</v>
      </c>
      <c r="CJ156" s="600" t="e">
        <f t="shared" si="69"/>
        <v>#REF!</v>
      </c>
      <c r="CK156" s="600" t="e">
        <f t="shared" si="69"/>
        <v>#REF!</v>
      </c>
      <c r="CL156" s="600" t="e">
        <f t="shared" si="69"/>
        <v>#REF!</v>
      </c>
      <c r="CM156" s="600" t="e">
        <f t="shared" si="69"/>
        <v>#REF!</v>
      </c>
      <c r="CN156" s="600" t="e">
        <f t="shared" si="69"/>
        <v>#REF!</v>
      </c>
      <c r="CO156" s="600" t="e">
        <f t="shared" si="69"/>
        <v>#REF!</v>
      </c>
      <c r="CP156" s="600" t="e">
        <f t="shared" si="69"/>
        <v>#REF!</v>
      </c>
      <c r="CQ156" s="600" t="e">
        <f t="shared" si="69"/>
        <v>#REF!</v>
      </c>
      <c r="CR156" s="600" t="e">
        <f t="shared" si="69"/>
        <v>#REF!</v>
      </c>
      <c r="CS156" s="600" t="e">
        <f t="shared" si="69"/>
        <v>#REF!</v>
      </c>
      <c r="CT156" s="600" t="e">
        <f t="shared" si="69"/>
        <v>#REF!</v>
      </c>
      <c r="CU156" s="600" t="e">
        <f t="shared" si="69"/>
        <v>#REF!</v>
      </c>
      <c r="CV156" s="600" t="e">
        <f t="shared" si="69"/>
        <v>#REF!</v>
      </c>
      <c r="CW156" s="600" t="e">
        <f t="shared" si="69"/>
        <v>#REF!</v>
      </c>
      <c r="CX156" s="600" t="e">
        <f t="shared" si="69"/>
        <v>#REF!</v>
      </c>
      <c r="CY156" s="600" t="e">
        <f t="shared" si="69"/>
        <v>#REF!</v>
      </c>
      <c r="CZ156" s="600" t="e">
        <f t="shared" si="69"/>
        <v>#REF!</v>
      </c>
      <c r="DA156" s="600" t="e">
        <f t="shared" si="69"/>
        <v>#REF!</v>
      </c>
      <c r="DB156" s="600" t="e">
        <f t="shared" si="69"/>
        <v>#REF!</v>
      </c>
      <c r="DC156" s="600" t="e">
        <f t="shared" si="69"/>
        <v>#REF!</v>
      </c>
      <c r="DD156" s="600" t="e">
        <f t="shared" si="69"/>
        <v>#REF!</v>
      </c>
      <c r="DE156" s="600" t="e">
        <f t="shared" si="69"/>
        <v>#REF!</v>
      </c>
      <c r="DF156" s="600" t="e">
        <f t="shared" si="69"/>
        <v>#REF!</v>
      </c>
      <c r="DG156" s="600" t="e">
        <f t="shared" si="69"/>
        <v>#REF!</v>
      </c>
      <c r="DH156" s="600" t="e">
        <f t="shared" si="69"/>
        <v>#REF!</v>
      </c>
      <c r="DI156" s="600" t="e">
        <f t="shared" si="69"/>
        <v>#REF!</v>
      </c>
      <c r="DJ156" s="600" t="e">
        <f t="shared" si="69"/>
        <v>#REF!</v>
      </c>
      <c r="DK156" s="600" t="e">
        <f t="shared" si="69"/>
        <v>#REF!</v>
      </c>
      <c r="DL156" s="600" t="e">
        <f t="shared" si="69"/>
        <v>#REF!</v>
      </c>
      <c r="DM156" s="600" t="e">
        <f t="shared" si="69"/>
        <v>#REF!</v>
      </c>
      <c r="DN156" s="600" t="e">
        <f t="shared" si="69"/>
        <v>#REF!</v>
      </c>
      <c r="DO156" s="600" t="e">
        <f t="shared" si="69"/>
        <v>#REF!</v>
      </c>
      <c r="DP156" s="600" t="e">
        <f t="shared" si="69"/>
        <v>#REF!</v>
      </c>
      <c r="DQ156" s="600" t="e">
        <f t="shared" si="69"/>
        <v>#REF!</v>
      </c>
      <c r="DR156" s="600" t="e">
        <f t="shared" si="69"/>
        <v>#REF!</v>
      </c>
    </row>
    <row r="157" spans="2:122" ht="15" thickBot="1" x14ac:dyDescent="0.25"/>
    <row r="158" spans="2:122" ht="15" x14ac:dyDescent="0.2">
      <c r="B158" s="529" t="s">
        <v>422</v>
      </c>
      <c r="C158" s="600">
        <f>VLOOKUP(C144,$D$73:$E$78,2,0)</f>
        <v>0</v>
      </c>
      <c r="D158" s="600">
        <f t="shared" ref="D158:BO158" si="70">VLOOKUP(D144,$D$73:$E$78,2,0)</f>
        <v>0</v>
      </c>
      <c r="E158" s="600">
        <f t="shared" si="70"/>
        <v>0</v>
      </c>
      <c r="F158" s="600">
        <f t="shared" si="70"/>
        <v>0</v>
      </c>
      <c r="G158" s="600">
        <f t="shared" si="70"/>
        <v>0</v>
      </c>
      <c r="H158" s="600">
        <f t="shared" si="70"/>
        <v>0</v>
      </c>
      <c r="I158" s="600">
        <f t="shared" si="70"/>
        <v>0</v>
      </c>
      <c r="J158" s="600">
        <f t="shared" si="70"/>
        <v>8100</v>
      </c>
      <c r="K158" s="600">
        <f t="shared" si="70"/>
        <v>8100</v>
      </c>
      <c r="L158" s="600">
        <f t="shared" si="70"/>
        <v>8100</v>
      </c>
      <c r="M158" s="600">
        <f t="shared" si="70"/>
        <v>12420</v>
      </c>
      <c r="N158" s="600">
        <f t="shared" si="70"/>
        <v>12420</v>
      </c>
      <c r="O158" s="600">
        <f t="shared" si="70"/>
        <v>12420</v>
      </c>
      <c r="P158" s="600">
        <f t="shared" si="70"/>
        <v>12420</v>
      </c>
      <c r="Q158" s="600">
        <f t="shared" si="70"/>
        <v>12420</v>
      </c>
      <c r="R158" s="600">
        <f t="shared" si="70"/>
        <v>12420</v>
      </c>
      <c r="S158" s="600">
        <f t="shared" si="70"/>
        <v>39780</v>
      </c>
      <c r="T158" s="600">
        <f t="shared" si="70"/>
        <v>39780</v>
      </c>
      <c r="U158" s="600">
        <f t="shared" si="70"/>
        <v>39780</v>
      </c>
      <c r="V158" s="600">
        <f t="shared" si="70"/>
        <v>39780</v>
      </c>
      <c r="W158" s="600">
        <f t="shared" si="70"/>
        <v>39780</v>
      </c>
      <c r="X158" s="600">
        <f t="shared" si="70"/>
        <v>39780</v>
      </c>
      <c r="Y158" s="600">
        <f t="shared" si="70"/>
        <v>39780</v>
      </c>
      <c r="Z158" s="600">
        <f t="shared" si="70"/>
        <v>39780</v>
      </c>
      <c r="AA158" s="600">
        <f t="shared" si="70"/>
        <v>39780</v>
      </c>
      <c r="AB158" s="600">
        <f t="shared" si="70"/>
        <v>39780</v>
      </c>
      <c r="AC158" s="600">
        <f t="shared" si="70"/>
        <v>39780</v>
      </c>
      <c r="AD158" s="600">
        <f t="shared" si="70"/>
        <v>39780</v>
      </c>
      <c r="AE158" s="600">
        <f t="shared" si="70"/>
        <v>39780</v>
      </c>
      <c r="AF158" s="600">
        <f t="shared" si="70"/>
        <v>39780</v>
      </c>
      <c r="AG158" s="600">
        <f t="shared" si="70"/>
        <v>39780</v>
      </c>
      <c r="AH158" s="600">
        <f t="shared" si="70"/>
        <v>39780</v>
      </c>
      <c r="AI158" s="600">
        <f t="shared" si="70"/>
        <v>39780</v>
      </c>
      <c r="AJ158" s="600">
        <f t="shared" si="70"/>
        <v>39780</v>
      </c>
      <c r="AK158" s="600">
        <f t="shared" si="70"/>
        <v>39780</v>
      </c>
      <c r="AL158" s="600">
        <f t="shared" si="70"/>
        <v>39780</v>
      </c>
      <c r="AM158" s="600">
        <f t="shared" si="70"/>
        <v>39780</v>
      </c>
      <c r="AN158" s="600">
        <f t="shared" si="70"/>
        <v>39780</v>
      </c>
      <c r="AO158" s="600">
        <f t="shared" si="70"/>
        <v>39780</v>
      </c>
      <c r="AP158" s="600">
        <f t="shared" si="70"/>
        <v>39780</v>
      </c>
      <c r="AQ158" s="600">
        <f t="shared" si="70"/>
        <v>39780</v>
      </c>
      <c r="AR158" s="600">
        <f t="shared" si="70"/>
        <v>39780</v>
      </c>
      <c r="AS158" s="600">
        <f t="shared" si="70"/>
        <v>39780</v>
      </c>
      <c r="AT158" s="600">
        <f t="shared" si="70"/>
        <v>39780</v>
      </c>
      <c r="AU158" s="600">
        <f t="shared" si="70"/>
        <v>39780</v>
      </c>
      <c r="AV158" s="600">
        <f t="shared" si="70"/>
        <v>39780</v>
      </c>
      <c r="AW158" s="600">
        <f t="shared" si="70"/>
        <v>39780</v>
      </c>
      <c r="AX158" s="600">
        <f t="shared" si="70"/>
        <v>39780</v>
      </c>
      <c r="AY158" s="600">
        <f t="shared" si="70"/>
        <v>39780</v>
      </c>
      <c r="AZ158" s="600">
        <f t="shared" si="70"/>
        <v>39780</v>
      </c>
      <c r="BA158" s="600">
        <f t="shared" si="70"/>
        <v>39780</v>
      </c>
      <c r="BB158" s="600">
        <f t="shared" si="70"/>
        <v>39780</v>
      </c>
      <c r="BC158" s="600">
        <f t="shared" si="70"/>
        <v>39780</v>
      </c>
      <c r="BD158" s="600">
        <f t="shared" si="70"/>
        <v>39780</v>
      </c>
      <c r="BE158" s="600">
        <f t="shared" si="70"/>
        <v>39780</v>
      </c>
      <c r="BF158" s="600">
        <f t="shared" si="70"/>
        <v>39780</v>
      </c>
      <c r="BG158" s="600">
        <f t="shared" si="70"/>
        <v>39780</v>
      </c>
      <c r="BH158" s="600">
        <f t="shared" si="70"/>
        <v>39780</v>
      </c>
      <c r="BI158" s="600">
        <f t="shared" si="70"/>
        <v>39780</v>
      </c>
      <c r="BJ158" s="600">
        <f t="shared" si="70"/>
        <v>39780</v>
      </c>
      <c r="BK158" s="600" t="e">
        <f t="shared" si="70"/>
        <v>#REF!</v>
      </c>
      <c r="BL158" s="600" t="e">
        <f t="shared" si="70"/>
        <v>#REF!</v>
      </c>
      <c r="BM158" s="600" t="e">
        <f t="shared" si="70"/>
        <v>#REF!</v>
      </c>
      <c r="BN158" s="600" t="e">
        <f t="shared" si="70"/>
        <v>#REF!</v>
      </c>
      <c r="BO158" s="600" t="e">
        <f t="shared" si="70"/>
        <v>#REF!</v>
      </c>
      <c r="BP158" s="600" t="e">
        <f t="shared" ref="BP158:DR158" si="71">VLOOKUP(BP144,$D$73:$E$78,2,0)</f>
        <v>#REF!</v>
      </c>
      <c r="BQ158" s="600" t="e">
        <f t="shared" si="71"/>
        <v>#REF!</v>
      </c>
      <c r="BR158" s="600" t="e">
        <f t="shared" si="71"/>
        <v>#REF!</v>
      </c>
      <c r="BS158" s="600" t="e">
        <f t="shared" si="71"/>
        <v>#REF!</v>
      </c>
      <c r="BT158" s="600" t="e">
        <f t="shared" si="71"/>
        <v>#REF!</v>
      </c>
      <c r="BU158" s="600" t="e">
        <f t="shared" si="71"/>
        <v>#REF!</v>
      </c>
      <c r="BV158" s="600" t="e">
        <f t="shared" si="71"/>
        <v>#REF!</v>
      </c>
      <c r="BW158" s="600" t="e">
        <f t="shared" si="71"/>
        <v>#REF!</v>
      </c>
      <c r="BX158" s="600" t="e">
        <f t="shared" si="71"/>
        <v>#REF!</v>
      </c>
      <c r="BY158" s="600" t="e">
        <f t="shared" si="71"/>
        <v>#REF!</v>
      </c>
      <c r="BZ158" s="600" t="e">
        <f t="shared" si="71"/>
        <v>#REF!</v>
      </c>
      <c r="CA158" s="600" t="e">
        <f t="shared" si="71"/>
        <v>#REF!</v>
      </c>
      <c r="CB158" s="600" t="e">
        <f t="shared" si="71"/>
        <v>#REF!</v>
      </c>
      <c r="CC158" s="600" t="e">
        <f t="shared" si="71"/>
        <v>#REF!</v>
      </c>
      <c r="CD158" s="600" t="e">
        <f t="shared" si="71"/>
        <v>#REF!</v>
      </c>
      <c r="CE158" s="600" t="e">
        <f t="shared" si="71"/>
        <v>#REF!</v>
      </c>
      <c r="CF158" s="600" t="e">
        <f t="shared" si="71"/>
        <v>#REF!</v>
      </c>
      <c r="CG158" s="600" t="e">
        <f t="shared" si="71"/>
        <v>#REF!</v>
      </c>
      <c r="CH158" s="600" t="e">
        <f t="shared" si="71"/>
        <v>#REF!</v>
      </c>
      <c r="CI158" s="600" t="e">
        <f t="shared" si="71"/>
        <v>#REF!</v>
      </c>
      <c r="CJ158" s="600" t="e">
        <f t="shared" si="71"/>
        <v>#REF!</v>
      </c>
      <c r="CK158" s="600" t="e">
        <f t="shared" si="71"/>
        <v>#REF!</v>
      </c>
      <c r="CL158" s="600" t="e">
        <f t="shared" si="71"/>
        <v>#REF!</v>
      </c>
      <c r="CM158" s="600" t="e">
        <f t="shared" si="71"/>
        <v>#REF!</v>
      </c>
      <c r="CN158" s="600" t="e">
        <f t="shared" si="71"/>
        <v>#REF!</v>
      </c>
      <c r="CO158" s="600" t="e">
        <f t="shared" si="71"/>
        <v>#REF!</v>
      </c>
      <c r="CP158" s="600" t="e">
        <f t="shared" si="71"/>
        <v>#REF!</v>
      </c>
      <c r="CQ158" s="600" t="e">
        <f t="shared" si="71"/>
        <v>#REF!</v>
      </c>
      <c r="CR158" s="600" t="e">
        <f t="shared" si="71"/>
        <v>#REF!</v>
      </c>
      <c r="CS158" s="600" t="e">
        <f t="shared" si="71"/>
        <v>#REF!</v>
      </c>
      <c r="CT158" s="600" t="e">
        <f t="shared" si="71"/>
        <v>#REF!</v>
      </c>
      <c r="CU158" s="600" t="e">
        <f t="shared" si="71"/>
        <v>#REF!</v>
      </c>
      <c r="CV158" s="600" t="e">
        <f t="shared" si="71"/>
        <v>#REF!</v>
      </c>
      <c r="CW158" s="600" t="e">
        <f t="shared" si="71"/>
        <v>#REF!</v>
      </c>
      <c r="CX158" s="600" t="e">
        <f t="shared" si="71"/>
        <v>#REF!</v>
      </c>
      <c r="CY158" s="600" t="e">
        <f t="shared" si="71"/>
        <v>#REF!</v>
      </c>
      <c r="CZ158" s="600" t="e">
        <f t="shared" si="71"/>
        <v>#REF!</v>
      </c>
      <c r="DA158" s="600" t="e">
        <f t="shared" si="71"/>
        <v>#REF!</v>
      </c>
      <c r="DB158" s="600" t="e">
        <f t="shared" si="71"/>
        <v>#REF!</v>
      </c>
      <c r="DC158" s="600" t="e">
        <f t="shared" si="71"/>
        <v>#REF!</v>
      </c>
      <c r="DD158" s="600" t="e">
        <f t="shared" si="71"/>
        <v>#REF!</v>
      </c>
      <c r="DE158" s="600" t="e">
        <f t="shared" si="71"/>
        <v>#REF!</v>
      </c>
      <c r="DF158" s="600" t="e">
        <f t="shared" si="71"/>
        <v>#REF!</v>
      </c>
      <c r="DG158" s="600" t="e">
        <f t="shared" si="71"/>
        <v>#REF!</v>
      </c>
      <c r="DH158" s="600" t="e">
        <f t="shared" si="71"/>
        <v>#REF!</v>
      </c>
      <c r="DI158" s="600" t="e">
        <f t="shared" si="71"/>
        <v>#REF!</v>
      </c>
      <c r="DJ158" s="600" t="e">
        <f t="shared" si="71"/>
        <v>#REF!</v>
      </c>
      <c r="DK158" s="600" t="e">
        <f t="shared" si="71"/>
        <v>#REF!</v>
      </c>
      <c r="DL158" s="600" t="e">
        <f t="shared" si="71"/>
        <v>#REF!</v>
      </c>
      <c r="DM158" s="600" t="e">
        <f t="shared" si="71"/>
        <v>#REF!</v>
      </c>
      <c r="DN158" s="600" t="e">
        <f t="shared" si="71"/>
        <v>#REF!</v>
      </c>
      <c r="DO158" s="600" t="e">
        <f t="shared" si="71"/>
        <v>#REF!</v>
      </c>
      <c r="DP158" s="600" t="e">
        <f t="shared" si="71"/>
        <v>#REF!</v>
      </c>
      <c r="DQ158" s="600" t="e">
        <f t="shared" si="71"/>
        <v>#REF!</v>
      </c>
      <c r="DR158" s="600" t="e">
        <f t="shared" si="71"/>
        <v>#REF!</v>
      </c>
    </row>
    <row r="159" spans="2:122" ht="15" thickBot="1" x14ac:dyDescent="0.25"/>
    <row r="160" spans="2:122" ht="15" x14ac:dyDescent="0.2">
      <c r="B160" s="529" t="s">
        <v>424</v>
      </c>
      <c r="C160" s="600">
        <f>VLOOKUP(C146,$D$89:$E$94,2,0)</f>
        <v>0</v>
      </c>
      <c r="D160" s="600">
        <f t="shared" ref="D160:BO160" si="72">VLOOKUP(D146,$D$89:$E$94,2,0)</f>
        <v>0</v>
      </c>
      <c r="E160" s="600">
        <f t="shared" si="72"/>
        <v>0</v>
      </c>
      <c r="F160" s="600">
        <f t="shared" si="72"/>
        <v>0</v>
      </c>
      <c r="G160" s="600">
        <f t="shared" si="72"/>
        <v>0</v>
      </c>
      <c r="H160" s="600">
        <f t="shared" si="72"/>
        <v>0</v>
      </c>
      <c r="I160" s="600">
        <f t="shared" si="72"/>
        <v>0</v>
      </c>
      <c r="J160" s="600">
        <f t="shared" si="72"/>
        <v>4500</v>
      </c>
      <c r="K160" s="600">
        <f t="shared" si="72"/>
        <v>4500</v>
      </c>
      <c r="L160" s="600">
        <f t="shared" si="72"/>
        <v>4500</v>
      </c>
      <c r="M160" s="600">
        <f t="shared" si="72"/>
        <v>9900</v>
      </c>
      <c r="N160" s="600">
        <f t="shared" si="72"/>
        <v>9900</v>
      </c>
      <c r="O160" s="600">
        <f t="shared" si="72"/>
        <v>9900</v>
      </c>
      <c r="P160" s="600">
        <f t="shared" si="72"/>
        <v>9900</v>
      </c>
      <c r="Q160" s="600">
        <f t="shared" si="72"/>
        <v>9900</v>
      </c>
      <c r="R160" s="600">
        <f t="shared" si="72"/>
        <v>9900</v>
      </c>
      <c r="S160" s="600">
        <f t="shared" si="72"/>
        <v>17100</v>
      </c>
      <c r="T160" s="600">
        <f t="shared" si="72"/>
        <v>17100</v>
      </c>
      <c r="U160" s="600">
        <f t="shared" si="72"/>
        <v>17100</v>
      </c>
      <c r="V160" s="600">
        <f t="shared" si="72"/>
        <v>17100</v>
      </c>
      <c r="W160" s="600">
        <f t="shared" si="72"/>
        <v>17100</v>
      </c>
      <c r="X160" s="600">
        <f t="shared" si="72"/>
        <v>17100</v>
      </c>
      <c r="Y160" s="600">
        <f t="shared" si="72"/>
        <v>17100</v>
      </c>
      <c r="Z160" s="600">
        <f t="shared" si="72"/>
        <v>17100</v>
      </c>
      <c r="AA160" s="600">
        <f t="shared" si="72"/>
        <v>17100</v>
      </c>
      <c r="AB160" s="600">
        <f t="shared" si="72"/>
        <v>17100</v>
      </c>
      <c r="AC160" s="600">
        <f t="shared" si="72"/>
        <v>17100</v>
      </c>
      <c r="AD160" s="600">
        <f t="shared" si="72"/>
        <v>17100</v>
      </c>
      <c r="AE160" s="600">
        <f t="shared" si="72"/>
        <v>17100</v>
      </c>
      <c r="AF160" s="600">
        <f t="shared" si="72"/>
        <v>17100</v>
      </c>
      <c r="AG160" s="600">
        <f t="shared" si="72"/>
        <v>17100</v>
      </c>
      <c r="AH160" s="600">
        <f t="shared" si="72"/>
        <v>17100</v>
      </c>
      <c r="AI160" s="600">
        <f t="shared" si="72"/>
        <v>17100</v>
      </c>
      <c r="AJ160" s="600">
        <f t="shared" si="72"/>
        <v>17100</v>
      </c>
      <c r="AK160" s="600">
        <f t="shared" si="72"/>
        <v>17100</v>
      </c>
      <c r="AL160" s="600">
        <f t="shared" si="72"/>
        <v>17100</v>
      </c>
      <c r="AM160" s="600">
        <f t="shared" si="72"/>
        <v>17100</v>
      </c>
      <c r="AN160" s="600">
        <f t="shared" si="72"/>
        <v>17100</v>
      </c>
      <c r="AO160" s="600">
        <f t="shared" si="72"/>
        <v>17100</v>
      </c>
      <c r="AP160" s="600">
        <f t="shared" si="72"/>
        <v>17100</v>
      </c>
      <c r="AQ160" s="600">
        <f t="shared" si="72"/>
        <v>17100</v>
      </c>
      <c r="AR160" s="600">
        <f t="shared" si="72"/>
        <v>17100</v>
      </c>
      <c r="AS160" s="600">
        <f t="shared" si="72"/>
        <v>17100</v>
      </c>
      <c r="AT160" s="600">
        <f t="shared" si="72"/>
        <v>17100</v>
      </c>
      <c r="AU160" s="600">
        <f t="shared" si="72"/>
        <v>17100</v>
      </c>
      <c r="AV160" s="600">
        <f t="shared" si="72"/>
        <v>17100</v>
      </c>
      <c r="AW160" s="600">
        <f t="shared" si="72"/>
        <v>17100</v>
      </c>
      <c r="AX160" s="600">
        <f t="shared" si="72"/>
        <v>17100</v>
      </c>
      <c r="AY160" s="600">
        <f t="shared" si="72"/>
        <v>17100</v>
      </c>
      <c r="AZ160" s="600">
        <f t="shared" si="72"/>
        <v>17100</v>
      </c>
      <c r="BA160" s="600">
        <f t="shared" si="72"/>
        <v>17100</v>
      </c>
      <c r="BB160" s="600">
        <f t="shared" si="72"/>
        <v>17100</v>
      </c>
      <c r="BC160" s="600">
        <f t="shared" si="72"/>
        <v>17100</v>
      </c>
      <c r="BD160" s="600">
        <f t="shared" si="72"/>
        <v>17100</v>
      </c>
      <c r="BE160" s="600">
        <f t="shared" si="72"/>
        <v>17100</v>
      </c>
      <c r="BF160" s="600">
        <f t="shared" si="72"/>
        <v>17100</v>
      </c>
      <c r="BG160" s="600">
        <f t="shared" si="72"/>
        <v>17100</v>
      </c>
      <c r="BH160" s="600">
        <f t="shared" si="72"/>
        <v>17100</v>
      </c>
      <c r="BI160" s="600">
        <f t="shared" si="72"/>
        <v>17100</v>
      </c>
      <c r="BJ160" s="600">
        <f t="shared" si="72"/>
        <v>17100</v>
      </c>
      <c r="BK160" s="600" t="e">
        <f t="shared" si="72"/>
        <v>#REF!</v>
      </c>
      <c r="BL160" s="600" t="e">
        <f t="shared" si="72"/>
        <v>#REF!</v>
      </c>
      <c r="BM160" s="600" t="e">
        <f t="shared" si="72"/>
        <v>#REF!</v>
      </c>
      <c r="BN160" s="600" t="e">
        <f t="shared" si="72"/>
        <v>#REF!</v>
      </c>
      <c r="BO160" s="600" t="e">
        <f t="shared" si="72"/>
        <v>#REF!</v>
      </c>
      <c r="BP160" s="600" t="e">
        <f t="shared" ref="BP160:DR160" si="73">VLOOKUP(BP146,$D$89:$E$94,2,0)</f>
        <v>#REF!</v>
      </c>
      <c r="BQ160" s="600" t="e">
        <f t="shared" si="73"/>
        <v>#REF!</v>
      </c>
      <c r="BR160" s="600" t="e">
        <f t="shared" si="73"/>
        <v>#REF!</v>
      </c>
      <c r="BS160" s="600" t="e">
        <f t="shared" si="73"/>
        <v>#REF!</v>
      </c>
      <c r="BT160" s="600" t="e">
        <f t="shared" si="73"/>
        <v>#REF!</v>
      </c>
      <c r="BU160" s="600" t="e">
        <f t="shared" si="73"/>
        <v>#REF!</v>
      </c>
      <c r="BV160" s="600" t="e">
        <f t="shared" si="73"/>
        <v>#REF!</v>
      </c>
      <c r="BW160" s="600" t="e">
        <f t="shared" si="73"/>
        <v>#REF!</v>
      </c>
      <c r="BX160" s="600" t="e">
        <f t="shared" si="73"/>
        <v>#REF!</v>
      </c>
      <c r="BY160" s="600" t="e">
        <f t="shared" si="73"/>
        <v>#REF!</v>
      </c>
      <c r="BZ160" s="600" t="e">
        <f t="shared" si="73"/>
        <v>#REF!</v>
      </c>
      <c r="CA160" s="600" t="e">
        <f t="shared" si="73"/>
        <v>#REF!</v>
      </c>
      <c r="CB160" s="600" t="e">
        <f t="shared" si="73"/>
        <v>#REF!</v>
      </c>
      <c r="CC160" s="600" t="e">
        <f t="shared" si="73"/>
        <v>#REF!</v>
      </c>
      <c r="CD160" s="600" t="e">
        <f t="shared" si="73"/>
        <v>#REF!</v>
      </c>
      <c r="CE160" s="600" t="e">
        <f t="shared" si="73"/>
        <v>#REF!</v>
      </c>
      <c r="CF160" s="600" t="e">
        <f t="shared" si="73"/>
        <v>#REF!</v>
      </c>
      <c r="CG160" s="600" t="e">
        <f t="shared" si="73"/>
        <v>#REF!</v>
      </c>
      <c r="CH160" s="600" t="e">
        <f t="shared" si="73"/>
        <v>#REF!</v>
      </c>
      <c r="CI160" s="600" t="e">
        <f t="shared" si="73"/>
        <v>#REF!</v>
      </c>
      <c r="CJ160" s="600" t="e">
        <f t="shared" si="73"/>
        <v>#REF!</v>
      </c>
      <c r="CK160" s="600" t="e">
        <f t="shared" si="73"/>
        <v>#REF!</v>
      </c>
      <c r="CL160" s="600" t="e">
        <f t="shared" si="73"/>
        <v>#REF!</v>
      </c>
      <c r="CM160" s="600" t="e">
        <f t="shared" si="73"/>
        <v>#REF!</v>
      </c>
      <c r="CN160" s="600" t="e">
        <f t="shared" si="73"/>
        <v>#REF!</v>
      </c>
      <c r="CO160" s="600" t="e">
        <f t="shared" si="73"/>
        <v>#REF!</v>
      </c>
      <c r="CP160" s="600" t="e">
        <f t="shared" si="73"/>
        <v>#REF!</v>
      </c>
      <c r="CQ160" s="600" t="e">
        <f t="shared" si="73"/>
        <v>#REF!</v>
      </c>
      <c r="CR160" s="600" t="e">
        <f t="shared" si="73"/>
        <v>#REF!</v>
      </c>
      <c r="CS160" s="600" t="e">
        <f t="shared" si="73"/>
        <v>#REF!</v>
      </c>
      <c r="CT160" s="600" t="e">
        <f t="shared" si="73"/>
        <v>#REF!</v>
      </c>
      <c r="CU160" s="600" t="e">
        <f t="shared" si="73"/>
        <v>#REF!</v>
      </c>
      <c r="CV160" s="600" t="e">
        <f t="shared" si="73"/>
        <v>#REF!</v>
      </c>
      <c r="CW160" s="600" t="e">
        <f t="shared" si="73"/>
        <v>#REF!</v>
      </c>
      <c r="CX160" s="600" t="e">
        <f t="shared" si="73"/>
        <v>#REF!</v>
      </c>
      <c r="CY160" s="600" t="e">
        <f t="shared" si="73"/>
        <v>#REF!</v>
      </c>
      <c r="CZ160" s="600" t="e">
        <f t="shared" si="73"/>
        <v>#REF!</v>
      </c>
      <c r="DA160" s="600" t="e">
        <f t="shared" si="73"/>
        <v>#REF!</v>
      </c>
      <c r="DB160" s="600" t="e">
        <f t="shared" si="73"/>
        <v>#REF!</v>
      </c>
      <c r="DC160" s="600" t="e">
        <f t="shared" si="73"/>
        <v>#REF!</v>
      </c>
      <c r="DD160" s="600" t="e">
        <f t="shared" si="73"/>
        <v>#REF!</v>
      </c>
      <c r="DE160" s="600" t="e">
        <f t="shared" si="73"/>
        <v>#REF!</v>
      </c>
      <c r="DF160" s="600" t="e">
        <f t="shared" si="73"/>
        <v>#REF!</v>
      </c>
      <c r="DG160" s="600" t="e">
        <f t="shared" si="73"/>
        <v>#REF!</v>
      </c>
      <c r="DH160" s="600" t="e">
        <f t="shared" si="73"/>
        <v>#REF!</v>
      </c>
      <c r="DI160" s="600" t="e">
        <f t="shared" si="73"/>
        <v>#REF!</v>
      </c>
      <c r="DJ160" s="600" t="e">
        <f t="shared" si="73"/>
        <v>#REF!</v>
      </c>
      <c r="DK160" s="600" t="e">
        <f t="shared" si="73"/>
        <v>#REF!</v>
      </c>
      <c r="DL160" s="600" t="e">
        <f t="shared" si="73"/>
        <v>#REF!</v>
      </c>
      <c r="DM160" s="600" t="e">
        <f t="shared" si="73"/>
        <v>#REF!</v>
      </c>
      <c r="DN160" s="600" t="e">
        <f t="shared" si="73"/>
        <v>#REF!</v>
      </c>
      <c r="DO160" s="600" t="e">
        <f t="shared" si="73"/>
        <v>#REF!</v>
      </c>
      <c r="DP160" s="600" t="e">
        <f t="shared" si="73"/>
        <v>#REF!</v>
      </c>
      <c r="DQ160" s="600" t="e">
        <f t="shared" si="73"/>
        <v>#REF!</v>
      </c>
      <c r="DR160" s="600" t="e">
        <f t="shared" si="73"/>
        <v>#REF!</v>
      </c>
    </row>
    <row r="166" spans="1:122" x14ac:dyDescent="0.2">
      <c r="B166" t="s">
        <v>440</v>
      </c>
      <c r="C166" s="70"/>
    </row>
    <row r="167" spans="1:122" x14ac:dyDescent="0.2">
      <c r="B167" t="s">
        <v>441</v>
      </c>
      <c r="C167" s="70">
        <f>C115</f>
        <v>0</v>
      </c>
      <c r="D167" s="70">
        <f t="shared" ref="D167:BO167" si="74">D115</f>
        <v>7559.2800404494392</v>
      </c>
      <c r="E167" s="70">
        <f t="shared" si="74"/>
        <v>15118.560080898878</v>
      </c>
      <c r="F167" s="70">
        <f t="shared" si="74"/>
        <v>22677.840121348316</v>
      </c>
      <c r="G167" s="70">
        <f t="shared" si="74"/>
        <v>30161.527361393259</v>
      </c>
      <c r="H167" s="70">
        <f t="shared" si="74"/>
        <v>37701.90920174159</v>
      </c>
      <c r="I167" s="70">
        <f t="shared" si="74"/>
        <v>45242.291042089884</v>
      </c>
      <c r="J167" s="70">
        <f t="shared" si="74"/>
        <v>52481.057608824267</v>
      </c>
      <c r="K167" s="70">
        <f t="shared" si="74"/>
        <v>59828.405674059679</v>
      </c>
      <c r="L167" s="70">
        <f t="shared" si="74"/>
        <v>67606.098411687402</v>
      </c>
      <c r="M167" s="70">
        <f t="shared" si="74"/>
        <v>75042.769236973021</v>
      </c>
      <c r="N167" s="70">
        <f t="shared" si="74"/>
        <v>82547.046160670332</v>
      </c>
      <c r="O167" s="70">
        <f t="shared" si="74"/>
        <v>61910.284620502782</v>
      </c>
      <c r="P167" s="70">
        <f t="shared" si="74"/>
        <v>58814.770389477606</v>
      </c>
      <c r="Q167" s="70">
        <f t="shared" si="74"/>
        <v>64696.247428425391</v>
      </c>
      <c r="R167" s="70">
        <f t="shared" si="74"/>
        <v>71165.872171267954</v>
      </c>
      <c r="S167" s="70">
        <f t="shared" si="74"/>
        <v>78282.459388394724</v>
      </c>
      <c r="T167" s="70">
        <f t="shared" si="74"/>
        <v>86110.705327234202</v>
      </c>
      <c r="U167" s="70">
        <f t="shared" si="74"/>
        <v>81805.17006087245</v>
      </c>
      <c r="V167" s="70">
        <f t="shared" si="74"/>
        <v>77714.911557828847</v>
      </c>
      <c r="W167" s="70">
        <f t="shared" si="74"/>
        <v>83154.955366876864</v>
      </c>
      <c r="X167" s="70">
        <f t="shared" si="74"/>
        <v>88975.802242558246</v>
      </c>
      <c r="Y167" s="70">
        <f t="shared" si="74"/>
        <v>95204.108399537319</v>
      </c>
      <c r="Z167" s="70">
        <f t="shared" si="74"/>
        <v>104724.51923949104</v>
      </c>
      <c r="AA167" s="70">
        <f t="shared" si="74"/>
        <v>89015.841353567404</v>
      </c>
      <c r="AB167" s="70">
        <f t="shared" si="74"/>
        <v>84565.04928588905</v>
      </c>
      <c r="AC167" s="70">
        <f t="shared" si="74"/>
        <v>88793.301750183498</v>
      </c>
      <c r="AD167" s="70">
        <f t="shared" si="74"/>
        <v>93232.966837692686</v>
      </c>
      <c r="AE167" s="70">
        <f t="shared" si="74"/>
        <v>97894.615179577275</v>
      </c>
      <c r="AF167" s="70">
        <f t="shared" si="74"/>
        <v>104747.23824214769</v>
      </c>
      <c r="AG167" s="70">
        <f t="shared" si="74"/>
        <v>94272.514417932936</v>
      </c>
      <c r="AH167" s="70">
        <f t="shared" si="74"/>
        <v>84845.262976139667</v>
      </c>
      <c r="AI167" s="70">
        <f t="shared" si="74"/>
        <v>90784.431384469426</v>
      </c>
      <c r="AJ167" s="70">
        <f t="shared" si="74"/>
        <v>97139.34158138225</v>
      </c>
      <c r="AK167" s="70">
        <f t="shared" si="74"/>
        <v>103939.09549207905</v>
      </c>
      <c r="AL167" s="70">
        <f t="shared" si="74"/>
        <v>112254.22313144538</v>
      </c>
      <c r="AM167" s="70">
        <f t="shared" si="74"/>
        <v>96538.631893043028</v>
      </c>
      <c r="AN167" s="70">
        <f t="shared" si="74"/>
        <v>91711.700298390861</v>
      </c>
      <c r="AO167" s="70">
        <f t="shared" si="74"/>
        <v>96297.285313310436</v>
      </c>
      <c r="AP167" s="70">
        <f t="shared" si="74"/>
        <v>101112.14957897592</v>
      </c>
      <c r="AQ167" s="70">
        <f t="shared" si="74"/>
        <v>106167.75705792471</v>
      </c>
      <c r="AR167" s="70">
        <f t="shared" si="74"/>
        <v>113599.50005197943</v>
      </c>
      <c r="AS167" s="70">
        <f t="shared" si="74"/>
        <v>102239.55004678153</v>
      </c>
      <c r="AT167" s="70">
        <f t="shared" si="74"/>
        <v>92015.595042103363</v>
      </c>
      <c r="AU167" s="70">
        <f t="shared" si="74"/>
        <v>98456.686695050608</v>
      </c>
      <c r="AV167" s="70">
        <f t="shared" si="74"/>
        <v>105348.65476370414</v>
      </c>
      <c r="AW167" s="70">
        <f t="shared" si="74"/>
        <v>112723.06059716344</v>
      </c>
      <c r="AX167" s="70">
        <f t="shared" si="74"/>
        <v>121740.90544493649</v>
      </c>
      <c r="AY167" s="70">
        <f t="shared" si="74"/>
        <v>105914.58773709473</v>
      </c>
      <c r="AZ167" s="70">
        <f t="shared" si="74"/>
        <v>100618.85835024001</v>
      </c>
      <c r="BA167" s="70">
        <f t="shared" si="74"/>
        <v>105649.801267752</v>
      </c>
      <c r="BB167" s="70">
        <f t="shared" si="74"/>
        <v>110932.29133113961</v>
      </c>
      <c r="BC167" s="70">
        <f t="shared" si="74"/>
        <v>116478.90589769662</v>
      </c>
      <c r="BD167" s="70">
        <f t="shared" si="74"/>
        <v>124632.42931053534</v>
      </c>
      <c r="BE167" s="70">
        <f t="shared" si="74"/>
        <v>112169.18637948181</v>
      </c>
      <c r="BF167" s="70">
        <f t="shared" si="74"/>
        <v>100952.26774153365</v>
      </c>
      <c r="BG167" s="70">
        <f t="shared" si="74"/>
        <v>108018.926483441</v>
      </c>
      <c r="BH167" s="70">
        <f t="shared" si="74"/>
        <v>115580.25133728188</v>
      </c>
      <c r="BI167" s="70">
        <f t="shared" si="74"/>
        <v>123670.86893089159</v>
      </c>
      <c r="BJ167" s="70">
        <f t="shared" si="74"/>
        <v>133564.53844536291</v>
      </c>
      <c r="BK167" s="70" t="e">
        <f t="shared" si="74"/>
        <v>#REF!</v>
      </c>
      <c r="BL167" s="70" t="e">
        <f t="shared" si="74"/>
        <v>#REF!</v>
      </c>
      <c r="BM167" s="70" t="e">
        <f t="shared" si="74"/>
        <v>#REF!</v>
      </c>
      <c r="BN167" s="70" t="e">
        <f t="shared" si="74"/>
        <v>#REF!</v>
      </c>
      <c r="BO167" s="70" t="e">
        <f t="shared" si="74"/>
        <v>#REF!</v>
      </c>
      <c r="BP167" s="70" t="e">
        <f t="shared" ref="BP167:DR167" si="75">BP115</f>
        <v>#REF!</v>
      </c>
      <c r="BQ167" s="70" t="e">
        <f t="shared" si="75"/>
        <v>#REF!</v>
      </c>
      <c r="BR167" s="70" t="e">
        <f t="shared" si="75"/>
        <v>#REF!</v>
      </c>
      <c r="BS167" s="70" t="e">
        <f t="shared" si="75"/>
        <v>#REF!</v>
      </c>
      <c r="BT167" s="70" t="e">
        <f t="shared" si="75"/>
        <v>#REF!</v>
      </c>
      <c r="BU167" s="70" t="e">
        <f t="shared" si="75"/>
        <v>#REF!</v>
      </c>
      <c r="BV167" s="70" t="e">
        <f t="shared" si="75"/>
        <v>#REF!</v>
      </c>
      <c r="BW167" s="70" t="e">
        <f t="shared" si="75"/>
        <v>#REF!</v>
      </c>
      <c r="BX167" s="70" t="e">
        <f t="shared" si="75"/>
        <v>#REF!</v>
      </c>
      <c r="BY167" s="70" t="e">
        <f t="shared" si="75"/>
        <v>#REF!</v>
      </c>
      <c r="BZ167" s="70" t="e">
        <f t="shared" si="75"/>
        <v>#REF!</v>
      </c>
      <c r="CA167" s="70" t="e">
        <f t="shared" si="75"/>
        <v>#REF!</v>
      </c>
      <c r="CB167" s="70" t="e">
        <f t="shared" si="75"/>
        <v>#REF!</v>
      </c>
      <c r="CC167" s="70" t="e">
        <f t="shared" si="75"/>
        <v>#REF!</v>
      </c>
      <c r="CD167" s="70" t="e">
        <f t="shared" si="75"/>
        <v>#REF!</v>
      </c>
      <c r="CE167" s="70" t="e">
        <f t="shared" si="75"/>
        <v>#REF!</v>
      </c>
      <c r="CF167" s="70" t="e">
        <f t="shared" si="75"/>
        <v>#REF!</v>
      </c>
      <c r="CG167" s="70" t="e">
        <f t="shared" si="75"/>
        <v>#REF!</v>
      </c>
      <c r="CH167" s="70" t="e">
        <f t="shared" si="75"/>
        <v>#REF!</v>
      </c>
      <c r="CI167" s="70" t="e">
        <f t="shared" si="75"/>
        <v>#REF!</v>
      </c>
      <c r="CJ167" s="70" t="e">
        <f t="shared" si="75"/>
        <v>#REF!</v>
      </c>
      <c r="CK167" s="70" t="e">
        <f t="shared" si="75"/>
        <v>#REF!</v>
      </c>
      <c r="CL167" s="70" t="e">
        <f t="shared" si="75"/>
        <v>#REF!</v>
      </c>
      <c r="CM167" s="70" t="e">
        <f t="shared" si="75"/>
        <v>#REF!</v>
      </c>
      <c r="CN167" s="70" t="e">
        <f t="shared" si="75"/>
        <v>#REF!</v>
      </c>
      <c r="CO167" s="70" t="e">
        <f t="shared" si="75"/>
        <v>#REF!</v>
      </c>
      <c r="CP167" s="70" t="e">
        <f t="shared" si="75"/>
        <v>#REF!</v>
      </c>
      <c r="CQ167" s="70" t="e">
        <f t="shared" si="75"/>
        <v>#REF!</v>
      </c>
      <c r="CR167" s="70" t="e">
        <f t="shared" si="75"/>
        <v>#REF!</v>
      </c>
      <c r="CS167" s="70" t="e">
        <f t="shared" si="75"/>
        <v>#REF!</v>
      </c>
      <c r="CT167" s="70" t="e">
        <f t="shared" si="75"/>
        <v>#REF!</v>
      </c>
      <c r="CU167" s="70" t="e">
        <f t="shared" si="75"/>
        <v>#REF!</v>
      </c>
      <c r="CV167" s="70" t="e">
        <f t="shared" si="75"/>
        <v>#REF!</v>
      </c>
      <c r="CW167" s="70" t="e">
        <f t="shared" si="75"/>
        <v>#REF!</v>
      </c>
      <c r="CX167" s="70" t="e">
        <f t="shared" si="75"/>
        <v>#REF!</v>
      </c>
      <c r="CY167" s="70" t="e">
        <f t="shared" si="75"/>
        <v>#REF!</v>
      </c>
      <c r="CZ167" s="70" t="e">
        <f t="shared" si="75"/>
        <v>#REF!</v>
      </c>
      <c r="DA167" s="70" t="e">
        <f t="shared" si="75"/>
        <v>#REF!</v>
      </c>
      <c r="DB167" s="70" t="e">
        <f t="shared" si="75"/>
        <v>#REF!</v>
      </c>
      <c r="DC167" s="70" t="e">
        <f t="shared" si="75"/>
        <v>#REF!</v>
      </c>
      <c r="DD167" s="70" t="e">
        <f t="shared" si="75"/>
        <v>#REF!</v>
      </c>
      <c r="DE167" s="70" t="e">
        <f t="shared" si="75"/>
        <v>#REF!</v>
      </c>
      <c r="DF167" s="70" t="e">
        <f t="shared" si="75"/>
        <v>#REF!</v>
      </c>
      <c r="DG167" s="70" t="e">
        <f t="shared" si="75"/>
        <v>#REF!</v>
      </c>
      <c r="DH167" s="70" t="e">
        <f t="shared" si="75"/>
        <v>#REF!</v>
      </c>
      <c r="DI167" s="70" t="e">
        <f t="shared" si="75"/>
        <v>#REF!</v>
      </c>
      <c r="DJ167" s="70" t="e">
        <f t="shared" si="75"/>
        <v>#REF!</v>
      </c>
      <c r="DK167" s="70" t="e">
        <f t="shared" si="75"/>
        <v>#REF!</v>
      </c>
      <c r="DL167" s="70" t="e">
        <f t="shared" si="75"/>
        <v>#REF!</v>
      </c>
      <c r="DM167" s="70" t="e">
        <f t="shared" si="75"/>
        <v>#REF!</v>
      </c>
      <c r="DN167" s="70" t="e">
        <f t="shared" si="75"/>
        <v>#REF!</v>
      </c>
      <c r="DO167" s="70" t="e">
        <f t="shared" si="75"/>
        <v>#REF!</v>
      </c>
      <c r="DP167" s="70" t="e">
        <f t="shared" si="75"/>
        <v>#REF!</v>
      </c>
      <c r="DQ167" s="70" t="e">
        <f t="shared" si="75"/>
        <v>#REF!</v>
      </c>
      <c r="DR167" s="70" t="e">
        <f t="shared" si="75"/>
        <v>#REF!</v>
      </c>
    </row>
    <row r="168" spans="1:122" x14ac:dyDescent="0.2">
      <c r="B168" t="s">
        <v>442</v>
      </c>
      <c r="C168" s="70">
        <f>C167*32%</f>
        <v>0</v>
      </c>
      <c r="D168" s="70">
        <f t="shared" ref="D168:BO168" si="76">D167*32%</f>
        <v>2418.9696129438207</v>
      </c>
      <c r="E168" s="70">
        <f t="shared" si="76"/>
        <v>4837.9392258876414</v>
      </c>
      <c r="F168" s="70">
        <f t="shared" si="76"/>
        <v>7256.9088388314613</v>
      </c>
      <c r="G168" s="70">
        <f t="shared" si="76"/>
        <v>9651.6887556458423</v>
      </c>
      <c r="H168" s="70">
        <f t="shared" si="76"/>
        <v>12064.610944557309</v>
      </c>
      <c r="I168" s="70">
        <f t="shared" si="76"/>
        <v>14477.533133468763</v>
      </c>
      <c r="J168" s="70">
        <f t="shared" si="76"/>
        <v>16793.938434823765</v>
      </c>
      <c r="K168" s="70">
        <f t="shared" si="76"/>
        <v>19145.089815699099</v>
      </c>
      <c r="L168" s="70">
        <f t="shared" si="76"/>
        <v>21633.951491739968</v>
      </c>
      <c r="M168" s="70">
        <f t="shared" si="76"/>
        <v>24013.686155831369</v>
      </c>
      <c r="N168" s="70">
        <f t="shared" si="76"/>
        <v>26415.054771414507</v>
      </c>
      <c r="O168" s="70">
        <f t="shared" si="76"/>
        <v>19811.291078560891</v>
      </c>
      <c r="P168" s="70">
        <f t="shared" si="76"/>
        <v>18820.726524632835</v>
      </c>
      <c r="Q168" s="70">
        <f t="shared" si="76"/>
        <v>20702.799177096127</v>
      </c>
      <c r="R168" s="70">
        <f t="shared" si="76"/>
        <v>22773.079094805747</v>
      </c>
      <c r="S168" s="70">
        <f t="shared" si="76"/>
        <v>25050.387004286313</v>
      </c>
      <c r="T168" s="70">
        <f t="shared" si="76"/>
        <v>27555.425704714944</v>
      </c>
      <c r="U168" s="70">
        <f t="shared" si="76"/>
        <v>26177.654419479186</v>
      </c>
      <c r="V168" s="70">
        <f t="shared" si="76"/>
        <v>24868.771698505232</v>
      </c>
      <c r="W168" s="70">
        <f t="shared" si="76"/>
        <v>26609.585717400598</v>
      </c>
      <c r="X168" s="70">
        <f t="shared" si="76"/>
        <v>28472.256717618639</v>
      </c>
      <c r="Y168" s="70">
        <f t="shared" si="76"/>
        <v>30465.314687851944</v>
      </c>
      <c r="Z168" s="70">
        <f t="shared" si="76"/>
        <v>33511.846156637133</v>
      </c>
      <c r="AA168" s="70">
        <f t="shared" si="76"/>
        <v>28485.06923314157</v>
      </c>
      <c r="AB168" s="70">
        <f t="shared" si="76"/>
        <v>27060.815771484497</v>
      </c>
      <c r="AC168" s="70">
        <f t="shared" si="76"/>
        <v>28413.856560058721</v>
      </c>
      <c r="AD168" s="70">
        <f t="shared" si="76"/>
        <v>29834.54938806166</v>
      </c>
      <c r="AE168" s="70">
        <f t="shared" si="76"/>
        <v>31326.276857464727</v>
      </c>
      <c r="AF168" s="70">
        <f t="shared" si="76"/>
        <v>33519.116237487266</v>
      </c>
      <c r="AG168" s="70">
        <f t="shared" si="76"/>
        <v>30167.204613738541</v>
      </c>
      <c r="AH168" s="70">
        <f t="shared" si="76"/>
        <v>27150.484152364694</v>
      </c>
      <c r="AI168" s="70">
        <f t="shared" si="76"/>
        <v>29051.018043030217</v>
      </c>
      <c r="AJ168" s="70">
        <f t="shared" si="76"/>
        <v>31084.589306042322</v>
      </c>
      <c r="AK168" s="70">
        <f t="shared" si="76"/>
        <v>33260.510557465299</v>
      </c>
      <c r="AL168" s="70">
        <f t="shared" si="76"/>
        <v>35921.351402062523</v>
      </c>
      <c r="AM168" s="70">
        <f t="shared" si="76"/>
        <v>30892.36220577377</v>
      </c>
      <c r="AN168" s="70">
        <f t="shared" si="76"/>
        <v>29347.744095485075</v>
      </c>
      <c r="AO168" s="70">
        <f t="shared" si="76"/>
        <v>30815.131300259342</v>
      </c>
      <c r="AP168" s="70">
        <f t="shared" si="76"/>
        <v>32355.887865272296</v>
      </c>
      <c r="AQ168" s="70">
        <f t="shared" si="76"/>
        <v>33973.682258535911</v>
      </c>
      <c r="AR168" s="70">
        <f t="shared" si="76"/>
        <v>36351.840016633418</v>
      </c>
      <c r="AS168" s="70">
        <f t="shared" si="76"/>
        <v>32716.656014970089</v>
      </c>
      <c r="AT168" s="70">
        <f t="shared" si="76"/>
        <v>29444.990413473075</v>
      </c>
      <c r="AU168" s="70">
        <f t="shared" si="76"/>
        <v>31506.139742416195</v>
      </c>
      <c r="AV168" s="70">
        <f t="shared" si="76"/>
        <v>33711.569524385326</v>
      </c>
      <c r="AW168" s="70">
        <f t="shared" si="76"/>
        <v>36071.379391092298</v>
      </c>
      <c r="AX168" s="70">
        <f t="shared" si="76"/>
        <v>38957.089742379678</v>
      </c>
      <c r="AY168" s="70">
        <f t="shared" si="76"/>
        <v>33892.668075870315</v>
      </c>
      <c r="AZ168" s="70">
        <f t="shared" si="76"/>
        <v>32198.034672076807</v>
      </c>
      <c r="BA168" s="70">
        <f t="shared" si="76"/>
        <v>33807.936405680644</v>
      </c>
      <c r="BB168" s="70">
        <f t="shared" si="76"/>
        <v>35498.333225964678</v>
      </c>
      <c r="BC168" s="70">
        <f t="shared" si="76"/>
        <v>37273.249887262922</v>
      </c>
      <c r="BD168" s="70">
        <f t="shared" si="76"/>
        <v>39882.377379371312</v>
      </c>
      <c r="BE168" s="70">
        <f t="shared" si="76"/>
        <v>35894.13964143418</v>
      </c>
      <c r="BF168" s="70">
        <f t="shared" si="76"/>
        <v>32304.725677290768</v>
      </c>
      <c r="BG168" s="70">
        <f t="shared" si="76"/>
        <v>34566.056474701123</v>
      </c>
      <c r="BH168" s="70">
        <f t="shared" si="76"/>
        <v>36985.680427930201</v>
      </c>
      <c r="BI168" s="70">
        <f t="shared" si="76"/>
        <v>39574.678057885314</v>
      </c>
      <c r="BJ168" s="70">
        <f t="shared" si="76"/>
        <v>42740.65230251613</v>
      </c>
      <c r="BK168" s="70" t="e">
        <f t="shared" si="76"/>
        <v>#REF!</v>
      </c>
      <c r="BL168" s="70" t="e">
        <f t="shared" si="76"/>
        <v>#REF!</v>
      </c>
      <c r="BM168" s="70" t="e">
        <f t="shared" si="76"/>
        <v>#REF!</v>
      </c>
      <c r="BN168" s="70" t="e">
        <f t="shared" si="76"/>
        <v>#REF!</v>
      </c>
      <c r="BO168" s="70" t="e">
        <f t="shared" si="76"/>
        <v>#REF!</v>
      </c>
      <c r="BP168" s="70" t="e">
        <f t="shared" ref="BP168:DR168" si="77">BP167*32%</f>
        <v>#REF!</v>
      </c>
      <c r="BQ168" s="70" t="e">
        <f t="shared" si="77"/>
        <v>#REF!</v>
      </c>
      <c r="BR168" s="70" t="e">
        <f t="shared" si="77"/>
        <v>#REF!</v>
      </c>
      <c r="BS168" s="70" t="e">
        <f t="shared" si="77"/>
        <v>#REF!</v>
      </c>
      <c r="BT168" s="70" t="e">
        <f t="shared" si="77"/>
        <v>#REF!</v>
      </c>
      <c r="BU168" s="70" t="e">
        <f t="shared" si="77"/>
        <v>#REF!</v>
      </c>
      <c r="BV168" s="70" t="e">
        <f t="shared" si="77"/>
        <v>#REF!</v>
      </c>
      <c r="BW168" s="70" t="e">
        <f t="shared" si="77"/>
        <v>#REF!</v>
      </c>
      <c r="BX168" s="70" t="e">
        <f t="shared" si="77"/>
        <v>#REF!</v>
      </c>
      <c r="BY168" s="70" t="e">
        <f t="shared" si="77"/>
        <v>#REF!</v>
      </c>
      <c r="BZ168" s="70" t="e">
        <f t="shared" si="77"/>
        <v>#REF!</v>
      </c>
      <c r="CA168" s="70" t="e">
        <f t="shared" si="77"/>
        <v>#REF!</v>
      </c>
      <c r="CB168" s="70" t="e">
        <f t="shared" si="77"/>
        <v>#REF!</v>
      </c>
      <c r="CC168" s="70" t="e">
        <f t="shared" si="77"/>
        <v>#REF!</v>
      </c>
      <c r="CD168" s="70" t="e">
        <f t="shared" si="77"/>
        <v>#REF!</v>
      </c>
      <c r="CE168" s="70" t="e">
        <f t="shared" si="77"/>
        <v>#REF!</v>
      </c>
      <c r="CF168" s="70" t="e">
        <f t="shared" si="77"/>
        <v>#REF!</v>
      </c>
      <c r="CG168" s="70" t="e">
        <f t="shared" si="77"/>
        <v>#REF!</v>
      </c>
      <c r="CH168" s="70" t="e">
        <f t="shared" si="77"/>
        <v>#REF!</v>
      </c>
      <c r="CI168" s="70" t="e">
        <f t="shared" si="77"/>
        <v>#REF!</v>
      </c>
      <c r="CJ168" s="70" t="e">
        <f t="shared" si="77"/>
        <v>#REF!</v>
      </c>
      <c r="CK168" s="70" t="e">
        <f t="shared" si="77"/>
        <v>#REF!</v>
      </c>
      <c r="CL168" s="70" t="e">
        <f t="shared" si="77"/>
        <v>#REF!</v>
      </c>
      <c r="CM168" s="70" t="e">
        <f t="shared" si="77"/>
        <v>#REF!</v>
      </c>
      <c r="CN168" s="70" t="e">
        <f t="shared" si="77"/>
        <v>#REF!</v>
      </c>
      <c r="CO168" s="70" t="e">
        <f t="shared" si="77"/>
        <v>#REF!</v>
      </c>
      <c r="CP168" s="70" t="e">
        <f t="shared" si="77"/>
        <v>#REF!</v>
      </c>
      <c r="CQ168" s="70" t="e">
        <f t="shared" si="77"/>
        <v>#REF!</v>
      </c>
      <c r="CR168" s="70" t="e">
        <f t="shared" si="77"/>
        <v>#REF!</v>
      </c>
      <c r="CS168" s="70" t="e">
        <f t="shared" si="77"/>
        <v>#REF!</v>
      </c>
      <c r="CT168" s="70" t="e">
        <f t="shared" si="77"/>
        <v>#REF!</v>
      </c>
      <c r="CU168" s="70" t="e">
        <f t="shared" si="77"/>
        <v>#REF!</v>
      </c>
      <c r="CV168" s="70" t="e">
        <f t="shared" si="77"/>
        <v>#REF!</v>
      </c>
      <c r="CW168" s="70" t="e">
        <f t="shared" si="77"/>
        <v>#REF!</v>
      </c>
      <c r="CX168" s="70" t="e">
        <f t="shared" si="77"/>
        <v>#REF!</v>
      </c>
      <c r="CY168" s="70" t="e">
        <f t="shared" si="77"/>
        <v>#REF!</v>
      </c>
      <c r="CZ168" s="70" t="e">
        <f t="shared" si="77"/>
        <v>#REF!</v>
      </c>
      <c r="DA168" s="70" t="e">
        <f t="shared" si="77"/>
        <v>#REF!</v>
      </c>
      <c r="DB168" s="70" t="e">
        <f t="shared" si="77"/>
        <v>#REF!</v>
      </c>
      <c r="DC168" s="70" t="e">
        <f t="shared" si="77"/>
        <v>#REF!</v>
      </c>
      <c r="DD168" s="70" t="e">
        <f t="shared" si="77"/>
        <v>#REF!</v>
      </c>
      <c r="DE168" s="70" t="e">
        <f t="shared" si="77"/>
        <v>#REF!</v>
      </c>
      <c r="DF168" s="70" t="e">
        <f t="shared" si="77"/>
        <v>#REF!</v>
      </c>
      <c r="DG168" s="70" t="e">
        <f t="shared" si="77"/>
        <v>#REF!</v>
      </c>
      <c r="DH168" s="70" t="e">
        <f t="shared" si="77"/>
        <v>#REF!</v>
      </c>
      <c r="DI168" s="70" t="e">
        <f t="shared" si="77"/>
        <v>#REF!</v>
      </c>
      <c r="DJ168" s="70" t="e">
        <f t="shared" si="77"/>
        <v>#REF!</v>
      </c>
      <c r="DK168" s="70" t="e">
        <f t="shared" si="77"/>
        <v>#REF!</v>
      </c>
      <c r="DL168" s="70" t="e">
        <f t="shared" si="77"/>
        <v>#REF!</v>
      </c>
      <c r="DM168" s="70" t="e">
        <f t="shared" si="77"/>
        <v>#REF!</v>
      </c>
      <c r="DN168" s="70" t="e">
        <f t="shared" si="77"/>
        <v>#REF!</v>
      </c>
      <c r="DO168" s="70" t="e">
        <f t="shared" si="77"/>
        <v>#REF!</v>
      </c>
      <c r="DP168" s="70" t="e">
        <f t="shared" si="77"/>
        <v>#REF!</v>
      </c>
      <c r="DQ168" s="70" t="e">
        <f t="shared" si="77"/>
        <v>#REF!</v>
      </c>
      <c r="DR168" s="70" t="e">
        <f t="shared" si="77"/>
        <v>#REF!</v>
      </c>
    </row>
    <row r="169" spans="1:122" x14ac:dyDescent="0.2">
      <c r="B169" t="s">
        <v>443</v>
      </c>
      <c r="C169" s="613">
        <f>C168*15%</f>
        <v>0</v>
      </c>
      <c r="D169" s="613">
        <f t="shared" ref="D169:BO169" si="78">D168*15%</f>
        <v>362.84544194157309</v>
      </c>
      <c r="E169" s="613">
        <f t="shared" si="78"/>
        <v>725.69088388314617</v>
      </c>
      <c r="F169" s="613">
        <f t="shared" si="78"/>
        <v>1088.5363258247191</v>
      </c>
      <c r="G169" s="613">
        <f t="shared" si="78"/>
        <v>1447.7533133468762</v>
      </c>
      <c r="H169" s="613">
        <f t="shared" si="78"/>
        <v>1809.6916416835963</v>
      </c>
      <c r="I169" s="613">
        <f t="shared" si="78"/>
        <v>2171.6299700203144</v>
      </c>
      <c r="J169" s="613">
        <f t="shared" si="78"/>
        <v>2519.0907652235646</v>
      </c>
      <c r="K169" s="613">
        <f t="shared" si="78"/>
        <v>2871.7634723548649</v>
      </c>
      <c r="L169" s="613">
        <f t="shared" si="78"/>
        <v>3245.0927237609953</v>
      </c>
      <c r="M169" s="613">
        <f t="shared" si="78"/>
        <v>3602.0529233747052</v>
      </c>
      <c r="N169" s="613">
        <f t="shared" si="78"/>
        <v>3962.258215712176</v>
      </c>
      <c r="O169" s="613">
        <f t="shared" si="78"/>
        <v>2971.6936617841334</v>
      </c>
      <c r="P169" s="613">
        <f t="shared" si="78"/>
        <v>2823.1089786949251</v>
      </c>
      <c r="Q169" s="613">
        <f t="shared" si="78"/>
        <v>3105.4198765644192</v>
      </c>
      <c r="R169" s="613">
        <f t="shared" si="78"/>
        <v>3415.961864220862</v>
      </c>
      <c r="S169" s="613">
        <f t="shared" si="78"/>
        <v>3757.5580506429469</v>
      </c>
      <c r="T169" s="613">
        <f t="shared" si="78"/>
        <v>4133.3138557072416</v>
      </c>
      <c r="U169" s="613">
        <f t="shared" si="78"/>
        <v>3926.6481629218779</v>
      </c>
      <c r="V169" s="613">
        <f t="shared" si="78"/>
        <v>3730.3157547757846</v>
      </c>
      <c r="W169" s="613">
        <f t="shared" si="78"/>
        <v>3991.4378576100894</v>
      </c>
      <c r="X169" s="613">
        <f t="shared" si="78"/>
        <v>4270.8385076427958</v>
      </c>
      <c r="Y169" s="613">
        <f t="shared" si="78"/>
        <v>4569.7972031777917</v>
      </c>
      <c r="Z169" s="613">
        <f t="shared" si="78"/>
        <v>5026.7769234955695</v>
      </c>
      <c r="AA169" s="613">
        <f t="shared" si="78"/>
        <v>4272.760384971235</v>
      </c>
      <c r="AB169" s="613">
        <f t="shared" si="78"/>
        <v>4059.1223657226742</v>
      </c>
      <c r="AC169" s="613">
        <f t="shared" si="78"/>
        <v>4262.0784840088081</v>
      </c>
      <c r="AD169" s="613">
        <f t="shared" si="78"/>
        <v>4475.1824082092489</v>
      </c>
      <c r="AE169" s="613">
        <f t="shared" si="78"/>
        <v>4698.9415286197091</v>
      </c>
      <c r="AF169" s="613">
        <f t="shared" si="78"/>
        <v>5027.8674356230895</v>
      </c>
      <c r="AG169" s="613">
        <f t="shared" si="78"/>
        <v>4525.0806920607811</v>
      </c>
      <c r="AH169" s="613">
        <f t="shared" si="78"/>
        <v>4072.5726228547037</v>
      </c>
      <c r="AI169" s="613">
        <f t="shared" si="78"/>
        <v>4357.6527064545326</v>
      </c>
      <c r="AJ169" s="613">
        <f t="shared" si="78"/>
        <v>4662.688395906348</v>
      </c>
      <c r="AK169" s="613">
        <f t="shared" si="78"/>
        <v>4989.0765836197943</v>
      </c>
      <c r="AL169" s="613">
        <f t="shared" si="78"/>
        <v>5388.2027103093778</v>
      </c>
      <c r="AM169" s="613">
        <f t="shared" si="78"/>
        <v>4633.8543308660655</v>
      </c>
      <c r="AN169" s="613">
        <f t="shared" si="78"/>
        <v>4402.1616143227611</v>
      </c>
      <c r="AO169" s="613">
        <f t="shared" si="78"/>
        <v>4622.2696950389009</v>
      </c>
      <c r="AP169" s="613">
        <f t="shared" si="78"/>
        <v>4853.3831797908442</v>
      </c>
      <c r="AQ169" s="613">
        <f t="shared" si="78"/>
        <v>5096.0523387803869</v>
      </c>
      <c r="AR169" s="613">
        <f t="shared" si="78"/>
        <v>5452.7760024950121</v>
      </c>
      <c r="AS169" s="613">
        <f t="shared" si="78"/>
        <v>4907.4984022455128</v>
      </c>
      <c r="AT169" s="613">
        <f t="shared" si="78"/>
        <v>4416.7485620209609</v>
      </c>
      <c r="AU169" s="613">
        <f t="shared" si="78"/>
        <v>4725.9209613624289</v>
      </c>
      <c r="AV169" s="613">
        <f t="shared" si="78"/>
        <v>5056.7354286577984</v>
      </c>
      <c r="AW169" s="613">
        <f t="shared" si="78"/>
        <v>5410.7069086638448</v>
      </c>
      <c r="AX169" s="613">
        <f t="shared" si="78"/>
        <v>5843.5634613569518</v>
      </c>
      <c r="AY169" s="613">
        <f t="shared" si="78"/>
        <v>5083.9002113805473</v>
      </c>
      <c r="AZ169" s="613">
        <f t="shared" si="78"/>
        <v>4829.7052008115206</v>
      </c>
      <c r="BA169" s="613">
        <f t="shared" si="78"/>
        <v>5071.1904608520963</v>
      </c>
      <c r="BB169" s="613">
        <f t="shared" si="78"/>
        <v>5324.7499838947015</v>
      </c>
      <c r="BC169" s="613">
        <f t="shared" si="78"/>
        <v>5590.9874830894378</v>
      </c>
      <c r="BD169" s="613">
        <f t="shared" si="78"/>
        <v>5982.3566069056969</v>
      </c>
      <c r="BE169" s="613">
        <f t="shared" si="78"/>
        <v>5384.1209462151264</v>
      </c>
      <c r="BF169" s="613">
        <f t="shared" si="78"/>
        <v>4845.7088515936148</v>
      </c>
      <c r="BG169" s="613">
        <f t="shared" si="78"/>
        <v>5184.9084712051681</v>
      </c>
      <c r="BH169" s="613">
        <f t="shared" si="78"/>
        <v>5547.8520641895302</v>
      </c>
      <c r="BI169" s="613">
        <f t="shared" si="78"/>
        <v>5936.2017086827973</v>
      </c>
      <c r="BJ169" s="613">
        <f t="shared" si="78"/>
        <v>6411.0978453774196</v>
      </c>
      <c r="BK169" s="613" t="e">
        <f t="shared" si="78"/>
        <v>#REF!</v>
      </c>
      <c r="BL169" s="613" t="e">
        <f t="shared" si="78"/>
        <v>#REF!</v>
      </c>
      <c r="BM169" s="613" t="e">
        <f t="shared" si="78"/>
        <v>#REF!</v>
      </c>
      <c r="BN169" s="613" t="e">
        <f t="shared" si="78"/>
        <v>#REF!</v>
      </c>
      <c r="BO169" s="613" t="e">
        <f t="shared" si="78"/>
        <v>#REF!</v>
      </c>
      <c r="BP169" s="613" t="e">
        <f t="shared" ref="BP169:DR169" si="79">BP168*15%</f>
        <v>#REF!</v>
      </c>
      <c r="BQ169" s="613" t="e">
        <f t="shared" si="79"/>
        <v>#REF!</v>
      </c>
      <c r="BR169" s="613" t="e">
        <f t="shared" si="79"/>
        <v>#REF!</v>
      </c>
      <c r="BS169" s="613" t="e">
        <f t="shared" si="79"/>
        <v>#REF!</v>
      </c>
      <c r="BT169" s="613" t="e">
        <f t="shared" si="79"/>
        <v>#REF!</v>
      </c>
      <c r="BU169" s="613" t="e">
        <f t="shared" si="79"/>
        <v>#REF!</v>
      </c>
      <c r="BV169" s="613" t="e">
        <f t="shared" si="79"/>
        <v>#REF!</v>
      </c>
      <c r="BW169" s="613" t="e">
        <f t="shared" si="79"/>
        <v>#REF!</v>
      </c>
      <c r="BX169" s="613" t="e">
        <f t="shared" si="79"/>
        <v>#REF!</v>
      </c>
      <c r="BY169" s="613" t="e">
        <f t="shared" si="79"/>
        <v>#REF!</v>
      </c>
      <c r="BZ169" s="613" t="e">
        <f t="shared" si="79"/>
        <v>#REF!</v>
      </c>
      <c r="CA169" s="613" t="e">
        <f t="shared" si="79"/>
        <v>#REF!</v>
      </c>
      <c r="CB169" s="613" t="e">
        <f t="shared" si="79"/>
        <v>#REF!</v>
      </c>
      <c r="CC169" s="613" t="e">
        <f t="shared" si="79"/>
        <v>#REF!</v>
      </c>
      <c r="CD169" s="613" t="e">
        <f t="shared" si="79"/>
        <v>#REF!</v>
      </c>
      <c r="CE169" s="613" t="e">
        <f t="shared" si="79"/>
        <v>#REF!</v>
      </c>
      <c r="CF169" s="613" t="e">
        <f t="shared" si="79"/>
        <v>#REF!</v>
      </c>
      <c r="CG169" s="613" t="e">
        <f t="shared" si="79"/>
        <v>#REF!</v>
      </c>
      <c r="CH169" s="613" t="e">
        <f t="shared" si="79"/>
        <v>#REF!</v>
      </c>
      <c r="CI169" s="613" t="e">
        <f t="shared" si="79"/>
        <v>#REF!</v>
      </c>
      <c r="CJ169" s="613" t="e">
        <f t="shared" si="79"/>
        <v>#REF!</v>
      </c>
      <c r="CK169" s="613" t="e">
        <f t="shared" si="79"/>
        <v>#REF!</v>
      </c>
      <c r="CL169" s="613" t="e">
        <f t="shared" si="79"/>
        <v>#REF!</v>
      </c>
      <c r="CM169" s="613" t="e">
        <f t="shared" si="79"/>
        <v>#REF!</v>
      </c>
      <c r="CN169" s="613" t="e">
        <f t="shared" si="79"/>
        <v>#REF!</v>
      </c>
      <c r="CO169" s="613" t="e">
        <f t="shared" si="79"/>
        <v>#REF!</v>
      </c>
      <c r="CP169" s="613" t="e">
        <f t="shared" si="79"/>
        <v>#REF!</v>
      </c>
      <c r="CQ169" s="613" t="e">
        <f t="shared" si="79"/>
        <v>#REF!</v>
      </c>
      <c r="CR169" s="613" t="e">
        <f t="shared" si="79"/>
        <v>#REF!</v>
      </c>
      <c r="CS169" s="613" t="e">
        <f t="shared" si="79"/>
        <v>#REF!</v>
      </c>
      <c r="CT169" s="613" t="e">
        <f t="shared" si="79"/>
        <v>#REF!</v>
      </c>
      <c r="CU169" s="613" t="e">
        <f t="shared" si="79"/>
        <v>#REF!</v>
      </c>
      <c r="CV169" s="613" t="e">
        <f t="shared" si="79"/>
        <v>#REF!</v>
      </c>
      <c r="CW169" s="613" t="e">
        <f t="shared" si="79"/>
        <v>#REF!</v>
      </c>
      <c r="CX169" s="613" t="e">
        <f t="shared" si="79"/>
        <v>#REF!</v>
      </c>
      <c r="CY169" s="613" t="e">
        <f t="shared" si="79"/>
        <v>#REF!</v>
      </c>
      <c r="CZ169" s="613" t="e">
        <f t="shared" si="79"/>
        <v>#REF!</v>
      </c>
      <c r="DA169" s="613" t="e">
        <f t="shared" si="79"/>
        <v>#REF!</v>
      </c>
      <c r="DB169" s="613" t="e">
        <f t="shared" si="79"/>
        <v>#REF!</v>
      </c>
      <c r="DC169" s="613" t="e">
        <f t="shared" si="79"/>
        <v>#REF!</v>
      </c>
      <c r="DD169" s="613" t="e">
        <f t="shared" si="79"/>
        <v>#REF!</v>
      </c>
      <c r="DE169" s="613" t="e">
        <f t="shared" si="79"/>
        <v>#REF!</v>
      </c>
      <c r="DF169" s="613" t="e">
        <f t="shared" si="79"/>
        <v>#REF!</v>
      </c>
      <c r="DG169" s="613" t="e">
        <f t="shared" si="79"/>
        <v>#REF!</v>
      </c>
      <c r="DH169" s="613" t="e">
        <f t="shared" si="79"/>
        <v>#REF!</v>
      </c>
      <c r="DI169" s="613" t="e">
        <f t="shared" si="79"/>
        <v>#REF!</v>
      </c>
      <c r="DJ169" s="613" t="e">
        <f t="shared" si="79"/>
        <v>#REF!</v>
      </c>
      <c r="DK169" s="613" t="e">
        <f t="shared" si="79"/>
        <v>#REF!</v>
      </c>
      <c r="DL169" s="613" t="e">
        <f t="shared" si="79"/>
        <v>#REF!</v>
      </c>
      <c r="DM169" s="613" t="e">
        <f t="shared" si="79"/>
        <v>#REF!</v>
      </c>
      <c r="DN169" s="613" t="e">
        <f t="shared" si="79"/>
        <v>#REF!</v>
      </c>
      <c r="DO169" s="613" t="e">
        <f t="shared" si="79"/>
        <v>#REF!</v>
      </c>
      <c r="DP169" s="613" t="e">
        <f t="shared" si="79"/>
        <v>#REF!</v>
      </c>
      <c r="DQ169" s="613" t="e">
        <f t="shared" si="79"/>
        <v>#REF!</v>
      </c>
      <c r="DR169" s="613" t="e">
        <f t="shared" si="79"/>
        <v>#REF!</v>
      </c>
    </row>
    <row r="170" spans="1:122" x14ac:dyDescent="0.2">
      <c r="B170" t="s">
        <v>444</v>
      </c>
      <c r="C170" s="613">
        <f>IF(C168&gt;20000,(C168-20000)*10%,0)</f>
        <v>0</v>
      </c>
      <c r="D170" s="613">
        <f t="shared" ref="D170:BO170" si="80">IF(D168&gt;20000,(D168-20000)*10%,0)</f>
        <v>0</v>
      </c>
      <c r="E170" s="613">
        <f t="shared" si="80"/>
        <v>0</v>
      </c>
      <c r="F170" s="613">
        <f t="shared" si="80"/>
        <v>0</v>
      </c>
      <c r="G170" s="613">
        <f t="shared" si="80"/>
        <v>0</v>
      </c>
      <c r="H170" s="613">
        <f t="shared" si="80"/>
        <v>0</v>
      </c>
      <c r="I170" s="613">
        <f t="shared" si="80"/>
        <v>0</v>
      </c>
      <c r="J170" s="613">
        <f t="shared" si="80"/>
        <v>0</v>
      </c>
      <c r="K170" s="613">
        <f t="shared" si="80"/>
        <v>0</v>
      </c>
      <c r="L170" s="613">
        <f t="shared" si="80"/>
        <v>163.39514917399686</v>
      </c>
      <c r="M170" s="613">
        <f t="shared" si="80"/>
        <v>401.36861558313689</v>
      </c>
      <c r="N170" s="613">
        <f t="shared" si="80"/>
        <v>641.50547714145068</v>
      </c>
      <c r="O170" s="613">
        <f t="shared" si="80"/>
        <v>0</v>
      </c>
      <c r="P170" s="613">
        <f t="shared" si="80"/>
        <v>0</v>
      </c>
      <c r="Q170" s="613">
        <f t="shared" si="80"/>
        <v>70.279917709612718</v>
      </c>
      <c r="R170" s="613">
        <f t="shared" si="80"/>
        <v>277.30790948057478</v>
      </c>
      <c r="S170" s="613">
        <f t="shared" si="80"/>
        <v>505.03870042863127</v>
      </c>
      <c r="T170" s="613">
        <f t="shared" si="80"/>
        <v>755.5425704714944</v>
      </c>
      <c r="U170" s="613">
        <f t="shared" si="80"/>
        <v>617.76544194791859</v>
      </c>
      <c r="V170" s="613">
        <f t="shared" si="80"/>
        <v>486.87716985052322</v>
      </c>
      <c r="W170" s="613">
        <f t="shared" si="80"/>
        <v>660.95857174005982</v>
      </c>
      <c r="X170" s="613">
        <f t="shared" si="80"/>
        <v>847.22567176186385</v>
      </c>
      <c r="Y170" s="613">
        <f t="shared" si="80"/>
        <v>1046.5314687851944</v>
      </c>
      <c r="Z170" s="613">
        <f t="shared" si="80"/>
        <v>1351.1846156637134</v>
      </c>
      <c r="AA170" s="613">
        <f t="shared" si="80"/>
        <v>848.50692331415712</v>
      </c>
      <c r="AB170" s="613">
        <f t="shared" si="80"/>
        <v>706.0815771484497</v>
      </c>
      <c r="AC170" s="613">
        <f t="shared" si="80"/>
        <v>841.38565600587208</v>
      </c>
      <c r="AD170" s="613">
        <f t="shared" si="80"/>
        <v>983.45493880616596</v>
      </c>
      <c r="AE170" s="613">
        <f t="shared" si="80"/>
        <v>1132.6276857464727</v>
      </c>
      <c r="AF170" s="613">
        <f t="shared" si="80"/>
        <v>1351.9116237487267</v>
      </c>
      <c r="AG170" s="613">
        <f t="shared" si="80"/>
        <v>1016.7204613738541</v>
      </c>
      <c r="AH170" s="613">
        <f t="shared" si="80"/>
        <v>715.0484152364694</v>
      </c>
      <c r="AI170" s="613">
        <f t="shared" si="80"/>
        <v>905.10180430302171</v>
      </c>
      <c r="AJ170" s="613">
        <f t="shared" si="80"/>
        <v>1108.4589306042324</v>
      </c>
      <c r="AK170" s="613">
        <f t="shared" si="80"/>
        <v>1326.05105574653</v>
      </c>
      <c r="AL170" s="613">
        <f t="shared" si="80"/>
        <v>1592.1351402062523</v>
      </c>
      <c r="AM170" s="613">
        <f t="shared" si="80"/>
        <v>1089.236220577377</v>
      </c>
      <c r="AN170" s="613">
        <f t="shared" si="80"/>
        <v>934.77440954850761</v>
      </c>
      <c r="AO170" s="613">
        <f t="shared" si="80"/>
        <v>1081.5131300259343</v>
      </c>
      <c r="AP170" s="613">
        <f t="shared" si="80"/>
        <v>1235.5887865272298</v>
      </c>
      <c r="AQ170" s="613">
        <f t="shared" si="80"/>
        <v>1397.3682258535912</v>
      </c>
      <c r="AR170" s="613">
        <f t="shared" si="80"/>
        <v>1635.1840016633419</v>
      </c>
      <c r="AS170" s="613">
        <f t="shared" si="80"/>
        <v>1271.665601497009</v>
      </c>
      <c r="AT170" s="613">
        <f t="shared" si="80"/>
        <v>944.49904134730753</v>
      </c>
      <c r="AU170" s="613">
        <f t="shared" si="80"/>
        <v>1150.6139742416196</v>
      </c>
      <c r="AV170" s="613">
        <f t="shared" si="80"/>
        <v>1371.1569524385327</v>
      </c>
      <c r="AW170" s="613">
        <f t="shared" si="80"/>
        <v>1607.1379391092298</v>
      </c>
      <c r="AX170" s="613">
        <f t="shared" si="80"/>
        <v>1895.7089742379678</v>
      </c>
      <c r="AY170" s="613">
        <f t="shared" si="80"/>
        <v>1389.2668075870315</v>
      </c>
      <c r="AZ170" s="613">
        <f t="shared" si="80"/>
        <v>1219.8034672076808</v>
      </c>
      <c r="BA170" s="613">
        <f t="shared" si="80"/>
        <v>1380.7936405680646</v>
      </c>
      <c r="BB170" s="613">
        <f t="shared" si="80"/>
        <v>1549.833322596468</v>
      </c>
      <c r="BC170" s="613">
        <f t="shared" si="80"/>
        <v>1727.3249887262923</v>
      </c>
      <c r="BD170" s="613">
        <f t="shared" si="80"/>
        <v>1988.2377379371312</v>
      </c>
      <c r="BE170" s="613">
        <f t="shared" si="80"/>
        <v>1589.4139641434181</v>
      </c>
      <c r="BF170" s="613">
        <f t="shared" si="80"/>
        <v>1230.4725677290769</v>
      </c>
      <c r="BG170" s="613">
        <f t="shared" si="80"/>
        <v>1456.6056474701124</v>
      </c>
      <c r="BH170" s="613">
        <f t="shared" si="80"/>
        <v>1698.5680427930201</v>
      </c>
      <c r="BI170" s="613">
        <f t="shared" si="80"/>
        <v>1957.4678057885315</v>
      </c>
      <c r="BJ170" s="613">
        <f t="shared" si="80"/>
        <v>2274.0652302516132</v>
      </c>
      <c r="BK170" s="613" t="e">
        <f t="shared" si="80"/>
        <v>#REF!</v>
      </c>
      <c r="BL170" s="613" t="e">
        <f t="shared" si="80"/>
        <v>#REF!</v>
      </c>
      <c r="BM170" s="613" t="e">
        <f t="shared" si="80"/>
        <v>#REF!</v>
      </c>
      <c r="BN170" s="613" t="e">
        <f t="shared" si="80"/>
        <v>#REF!</v>
      </c>
      <c r="BO170" s="613" t="e">
        <f t="shared" si="80"/>
        <v>#REF!</v>
      </c>
      <c r="BP170" s="613" t="e">
        <f t="shared" ref="BP170:DR170" si="81">IF(BP168&gt;20000,(BP168-20000)*10%,0)</f>
        <v>#REF!</v>
      </c>
      <c r="BQ170" s="613" t="e">
        <f t="shared" si="81"/>
        <v>#REF!</v>
      </c>
      <c r="BR170" s="613" t="e">
        <f t="shared" si="81"/>
        <v>#REF!</v>
      </c>
      <c r="BS170" s="613" t="e">
        <f t="shared" si="81"/>
        <v>#REF!</v>
      </c>
      <c r="BT170" s="613" t="e">
        <f t="shared" si="81"/>
        <v>#REF!</v>
      </c>
      <c r="BU170" s="613" t="e">
        <f t="shared" si="81"/>
        <v>#REF!</v>
      </c>
      <c r="BV170" s="613" t="e">
        <f t="shared" si="81"/>
        <v>#REF!</v>
      </c>
      <c r="BW170" s="613" t="e">
        <f t="shared" si="81"/>
        <v>#REF!</v>
      </c>
      <c r="BX170" s="613" t="e">
        <f t="shared" si="81"/>
        <v>#REF!</v>
      </c>
      <c r="BY170" s="613" t="e">
        <f t="shared" si="81"/>
        <v>#REF!</v>
      </c>
      <c r="BZ170" s="613" t="e">
        <f t="shared" si="81"/>
        <v>#REF!</v>
      </c>
      <c r="CA170" s="613" t="e">
        <f t="shared" si="81"/>
        <v>#REF!</v>
      </c>
      <c r="CB170" s="613" t="e">
        <f t="shared" si="81"/>
        <v>#REF!</v>
      </c>
      <c r="CC170" s="613" t="e">
        <f t="shared" si="81"/>
        <v>#REF!</v>
      </c>
      <c r="CD170" s="613" t="e">
        <f t="shared" si="81"/>
        <v>#REF!</v>
      </c>
      <c r="CE170" s="613" t="e">
        <f t="shared" si="81"/>
        <v>#REF!</v>
      </c>
      <c r="CF170" s="613" t="e">
        <f t="shared" si="81"/>
        <v>#REF!</v>
      </c>
      <c r="CG170" s="613" t="e">
        <f t="shared" si="81"/>
        <v>#REF!</v>
      </c>
      <c r="CH170" s="613" t="e">
        <f t="shared" si="81"/>
        <v>#REF!</v>
      </c>
      <c r="CI170" s="613" t="e">
        <f t="shared" si="81"/>
        <v>#REF!</v>
      </c>
      <c r="CJ170" s="613" t="e">
        <f t="shared" si="81"/>
        <v>#REF!</v>
      </c>
      <c r="CK170" s="613" t="e">
        <f t="shared" si="81"/>
        <v>#REF!</v>
      </c>
      <c r="CL170" s="613" t="e">
        <f t="shared" si="81"/>
        <v>#REF!</v>
      </c>
      <c r="CM170" s="613" t="e">
        <f t="shared" si="81"/>
        <v>#REF!</v>
      </c>
      <c r="CN170" s="613" t="e">
        <f t="shared" si="81"/>
        <v>#REF!</v>
      </c>
      <c r="CO170" s="613" t="e">
        <f t="shared" si="81"/>
        <v>#REF!</v>
      </c>
      <c r="CP170" s="613" t="e">
        <f t="shared" si="81"/>
        <v>#REF!</v>
      </c>
      <c r="CQ170" s="613" t="e">
        <f t="shared" si="81"/>
        <v>#REF!</v>
      </c>
      <c r="CR170" s="613" t="e">
        <f t="shared" si="81"/>
        <v>#REF!</v>
      </c>
      <c r="CS170" s="613" t="e">
        <f t="shared" si="81"/>
        <v>#REF!</v>
      </c>
      <c r="CT170" s="613" t="e">
        <f t="shared" si="81"/>
        <v>#REF!</v>
      </c>
      <c r="CU170" s="613" t="e">
        <f t="shared" si="81"/>
        <v>#REF!</v>
      </c>
      <c r="CV170" s="613" t="e">
        <f t="shared" si="81"/>
        <v>#REF!</v>
      </c>
      <c r="CW170" s="613" t="e">
        <f t="shared" si="81"/>
        <v>#REF!</v>
      </c>
      <c r="CX170" s="613" t="e">
        <f t="shared" si="81"/>
        <v>#REF!</v>
      </c>
      <c r="CY170" s="613" t="e">
        <f t="shared" si="81"/>
        <v>#REF!</v>
      </c>
      <c r="CZ170" s="613" t="e">
        <f t="shared" si="81"/>
        <v>#REF!</v>
      </c>
      <c r="DA170" s="613" t="e">
        <f t="shared" si="81"/>
        <v>#REF!</v>
      </c>
      <c r="DB170" s="613" t="e">
        <f t="shared" si="81"/>
        <v>#REF!</v>
      </c>
      <c r="DC170" s="613" t="e">
        <f t="shared" si="81"/>
        <v>#REF!</v>
      </c>
      <c r="DD170" s="613" t="e">
        <f t="shared" si="81"/>
        <v>#REF!</v>
      </c>
      <c r="DE170" s="613" t="e">
        <f t="shared" si="81"/>
        <v>#REF!</v>
      </c>
      <c r="DF170" s="613" t="e">
        <f t="shared" si="81"/>
        <v>#REF!</v>
      </c>
      <c r="DG170" s="613" t="e">
        <f t="shared" si="81"/>
        <v>#REF!</v>
      </c>
      <c r="DH170" s="613" t="e">
        <f t="shared" si="81"/>
        <v>#REF!</v>
      </c>
      <c r="DI170" s="613" t="e">
        <f t="shared" si="81"/>
        <v>#REF!</v>
      </c>
      <c r="DJ170" s="613" t="e">
        <f t="shared" si="81"/>
        <v>#REF!</v>
      </c>
      <c r="DK170" s="613" t="e">
        <f t="shared" si="81"/>
        <v>#REF!</v>
      </c>
      <c r="DL170" s="613" t="e">
        <f t="shared" si="81"/>
        <v>#REF!</v>
      </c>
      <c r="DM170" s="613" t="e">
        <f t="shared" si="81"/>
        <v>#REF!</v>
      </c>
      <c r="DN170" s="613" t="e">
        <f t="shared" si="81"/>
        <v>#REF!</v>
      </c>
      <c r="DO170" s="613" t="e">
        <f t="shared" si="81"/>
        <v>#REF!</v>
      </c>
      <c r="DP170" s="613" t="e">
        <f t="shared" si="81"/>
        <v>#REF!</v>
      </c>
      <c r="DQ170" s="613" t="e">
        <f t="shared" si="81"/>
        <v>#REF!</v>
      </c>
      <c r="DR170" s="613" t="e">
        <f t="shared" si="81"/>
        <v>#REF!</v>
      </c>
    </row>
    <row r="171" spans="1:122" x14ac:dyDescent="0.2">
      <c r="B171" t="s">
        <v>445</v>
      </c>
      <c r="C171" s="613">
        <f>C168*9%</f>
        <v>0</v>
      </c>
      <c r="D171" s="613">
        <f t="shared" ref="D171:BO171" si="82">D168*9%</f>
        <v>217.70726516494386</v>
      </c>
      <c r="E171" s="613">
        <f t="shared" si="82"/>
        <v>435.41453032988773</v>
      </c>
      <c r="F171" s="613">
        <f t="shared" si="82"/>
        <v>653.12179549483153</v>
      </c>
      <c r="G171" s="613">
        <f t="shared" si="82"/>
        <v>868.65198800812573</v>
      </c>
      <c r="H171" s="613">
        <f t="shared" si="82"/>
        <v>1085.8149850101579</v>
      </c>
      <c r="I171" s="613">
        <f t="shared" si="82"/>
        <v>1302.9779820121887</v>
      </c>
      <c r="J171" s="613">
        <f t="shared" si="82"/>
        <v>1511.4544591341389</v>
      </c>
      <c r="K171" s="613">
        <f t="shared" si="82"/>
        <v>1723.0580834129189</v>
      </c>
      <c r="L171" s="613">
        <f t="shared" si="82"/>
        <v>1947.0556342565972</v>
      </c>
      <c r="M171" s="613">
        <f t="shared" si="82"/>
        <v>2161.2317540248232</v>
      </c>
      <c r="N171" s="613">
        <f t="shared" si="82"/>
        <v>2377.3549294273057</v>
      </c>
      <c r="O171" s="613">
        <f t="shared" si="82"/>
        <v>1783.0161970704801</v>
      </c>
      <c r="P171" s="613">
        <f t="shared" si="82"/>
        <v>1693.865387216955</v>
      </c>
      <c r="Q171" s="613">
        <f t="shared" si="82"/>
        <v>1863.2519259386513</v>
      </c>
      <c r="R171" s="613">
        <f t="shared" si="82"/>
        <v>2049.577118532517</v>
      </c>
      <c r="S171" s="613">
        <f t="shared" si="82"/>
        <v>2254.5348303857681</v>
      </c>
      <c r="T171" s="613">
        <f t="shared" si="82"/>
        <v>2479.9883134243451</v>
      </c>
      <c r="U171" s="613">
        <f t="shared" si="82"/>
        <v>2355.9888977531268</v>
      </c>
      <c r="V171" s="613">
        <f t="shared" si="82"/>
        <v>2238.1894528654707</v>
      </c>
      <c r="W171" s="613">
        <f t="shared" si="82"/>
        <v>2394.8627145660539</v>
      </c>
      <c r="X171" s="613">
        <f t="shared" si="82"/>
        <v>2562.5031045856772</v>
      </c>
      <c r="Y171" s="613">
        <f t="shared" si="82"/>
        <v>2741.878321906675</v>
      </c>
      <c r="Z171" s="613">
        <f t="shared" si="82"/>
        <v>3016.066154097342</v>
      </c>
      <c r="AA171" s="613">
        <f t="shared" si="82"/>
        <v>2563.6562309827414</v>
      </c>
      <c r="AB171" s="613">
        <f t="shared" si="82"/>
        <v>2435.4734194336047</v>
      </c>
      <c r="AC171" s="613">
        <f t="shared" si="82"/>
        <v>2557.2470904052848</v>
      </c>
      <c r="AD171" s="613">
        <f t="shared" si="82"/>
        <v>2685.1094449255493</v>
      </c>
      <c r="AE171" s="613">
        <f t="shared" si="82"/>
        <v>2819.3649171718253</v>
      </c>
      <c r="AF171" s="613">
        <f t="shared" si="82"/>
        <v>3016.7204613738536</v>
      </c>
      <c r="AG171" s="613">
        <f t="shared" si="82"/>
        <v>2715.0484152364684</v>
      </c>
      <c r="AH171" s="613">
        <f t="shared" si="82"/>
        <v>2443.5435737128223</v>
      </c>
      <c r="AI171" s="613">
        <f t="shared" si="82"/>
        <v>2614.5916238727195</v>
      </c>
      <c r="AJ171" s="613">
        <f t="shared" si="82"/>
        <v>2797.6130375438088</v>
      </c>
      <c r="AK171" s="613">
        <f t="shared" si="82"/>
        <v>2993.4459501718766</v>
      </c>
      <c r="AL171" s="613">
        <f t="shared" si="82"/>
        <v>3232.9216261856268</v>
      </c>
      <c r="AM171" s="613">
        <f t="shared" si="82"/>
        <v>2780.3125985196393</v>
      </c>
      <c r="AN171" s="613">
        <f t="shared" si="82"/>
        <v>2641.2969685936569</v>
      </c>
      <c r="AO171" s="613">
        <f t="shared" si="82"/>
        <v>2773.3618170233408</v>
      </c>
      <c r="AP171" s="613">
        <f t="shared" si="82"/>
        <v>2912.0299078745065</v>
      </c>
      <c r="AQ171" s="613">
        <f t="shared" si="82"/>
        <v>3057.6314032682321</v>
      </c>
      <c r="AR171" s="613">
        <f t="shared" si="82"/>
        <v>3271.6656014970076</v>
      </c>
      <c r="AS171" s="613">
        <f t="shared" si="82"/>
        <v>2944.4990413473079</v>
      </c>
      <c r="AT171" s="613">
        <f t="shared" si="82"/>
        <v>2650.0491372125766</v>
      </c>
      <c r="AU171" s="613">
        <f t="shared" si="82"/>
        <v>2835.5525768174575</v>
      </c>
      <c r="AV171" s="613">
        <f t="shared" si="82"/>
        <v>3034.041257194679</v>
      </c>
      <c r="AW171" s="613">
        <f t="shared" si="82"/>
        <v>3246.4241451983066</v>
      </c>
      <c r="AX171" s="613">
        <f t="shared" si="82"/>
        <v>3506.1380768141707</v>
      </c>
      <c r="AY171" s="613">
        <f t="shared" si="82"/>
        <v>3050.3401268283283</v>
      </c>
      <c r="AZ171" s="613">
        <f t="shared" si="82"/>
        <v>2897.8231204869126</v>
      </c>
      <c r="BA171" s="613">
        <f t="shared" si="82"/>
        <v>3042.714276511258</v>
      </c>
      <c r="BB171" s="613">
        <f t="shared" si="82"/>
        <v>3194.8499903368211</v>
      </c>
      <c r="BC171" s="613">
        <f t="shared" si="82"/>
        <v>3354.5924898536628</v>
      </c>
      <c r="BD171" s="613">
        <f t="shared" si="82"/>
        <v>3589.4139641434181</v>
      </c>
      <c r="BE171" s="613">
        <f t="shared" si="82"/>
        <v>3230.4725677290762</v>
      </c>
      <c r="BF171" s="613">
        <f t="shared" si="82"/>
        <v>2907.4253109561691</v>
      </c>
      <c r="BG171" s="613">
        <f t="shared" si="82"/>
        <v>3110.9450827231008</v>
      </c>
      <c r="BH171" s="613">
        <f t="shared" si="82"/>
        <v>3328.7112385137179</v>
      </c>
      <c r="BI171" s="613">
        <f t="shared" si="82"/>
        <v>3561.7210252096779</v>
      </c>
      <c r="BJ171" s="613">
        <f t="shared" si="82"/>
        <v>3846.6587072264515</v>
      </c>
      <c r="BK171" s="613" t="e">
        <f t="shared" si="82"/>
        <v>#REF!</v>
      </c>
      <c r="BL171" s="613" t="e">
        <f t="shared" si="82"/>
        <v>#REF!</v>
      </c>
      <c r="BM171" s="613" t="e">
        <f t="shared" si="82"/>
        <v>#REF!</v>
      </c>
      <c r="BN171" s="613" t="e">
        <f t="shared" si="82"/>
        <v>#REF!</v>
      </c>
      <c r="BO171" s="613" t="e">
        <f t="shared" si="82"/>
        <v>#REF!</v>
      </c>
      <c r="BP171" s="613" t="e">
        <f t="shared" ref="BP171:DR171" si="83">BP168*9%</f>
        <v>#REF!</v>
      </c>
      <c r="BQ171" s="613" t="e">
        <f t="shared" si="83"/>
        <v>#REF!</v>
      </c>
      <c r="BR171" s="613" t="e">
        <f t="shared" si="83"/>
        <v>#REF!</v>
      </c>
      <c r="BS171" s="613" t="e">
        <f t="shared" si="83"/>
        <v>#REF!</v>
      </c>
      <c r="BT171" s="613" t="e">
        <f t="shared" si="83"/>
        <v>#REF!</v>
      </c>
      <c r="BU171" s="613" t="e">
        <f t="shared" si="83"/>
        <v>#REF!</v>
      </c>
      <c r="BV171" s="613" t="e">
        <f t="shared" si="83"/>
        <v>#REF!</v>
      </c>
      <c r="BW171" s="613" t="e">
        <f t="shared" si="83"/>
        <v>#REF!</v>
      </c>
      <c r="BX171" s="613" t="e">
        <f t="shared" si="83"/>
        <v>#REF!</v>
      </c>
      <c r="BY171" s="613" t="e">
        <f t="shared" si="83"/>
        <v>#REF!</v>
      </c>
      <c r="BZ171" s="613" t="e">
        <f t="shared" si="83"/>
        <v>#REF!</v>
      </c>
      <c r="CA171" s="613" t="e">
        <f t="shared" si="83"/>
        <v>#REF!</v>
      </c>
      <c r="CB171" s="613" t="e">
        <f t="shared" si="83"/>
        <v>#REF!</v>
      </c>
      <c r="CC171" s="613" t="e">
        <f t="shared" si="83"/>
        <v>#REF!</v>
      </c>
      <c r="CD171" s="613" t="e">
        <f t="shared" si="83"/>
        <v>#REF!</v>
      </c>
      <c r="CE171" s="613" t="e">
        <f t="shared" si="83"/>
        <v>#REF!</v>
      </c>
      <c r="CF171" s="613" t="e">
        <f t="shared" si="83"/>
        <v>#REF!</v>
      </c>
      <c r="CG171" s="613" t="e">
        <f t="shared" si="83"/>
        <v>#REF!</v>
      </c>
      <c r="CH171" s="613" t="e">
        <f t="shared" si="83"/>
        <v>#REF!</v>
      </c>
      <c r="CI171" s="613" t="e">
        <f t="shared" si="83"/>
        <v>#REF!</v>
      </c>
      <c r="CJ171" s="613" t="e">
        <f t="shared" si="83"/>
        <v>#REF!</v>
      </c>
      <c r="CK171" s="613" t="e">
        <f t="shared" si="83"/>
        <v>#REF!</v>
      </c>
      <c r="CL171" s="613" t="e">
        <f t="shared" si="83"/>
        <v>#REF!</v>
      </c>
      <c r="CM171" s="613" t="e">
        <f t="shared" si="83"/>
        <v>#REF!</v>
      </c>
      <c r="CN171" s="613" t="e">
        <f t="shared" si="83"/>
        <v>#REF!</v>
      </c>
      <c r="CO171" s="613" t="e">
        <f t="shared" si="83"/>
        <v>#REF!</v>
      </c>
      <c r="CP171" s="613" t="e">
        <f t="shared" si="83"/>
        <v>#REF!</v>
      </c>
      <c r="CQ171" s="613" t="e">
        <f t="shared" si="83"/>
        <v>#REF!</v>
      </c>
      <c r="CR171" s="613" t="e">
        <f t="shared" si="83"/>
        <v>#REF!</v>
      </c>
      <c r="CS171" s="613" t="e">
        <f t="shared" si="83"/>
        <v>#REF!</v>
      </c>
      <c r="CT171" s="613" t="e">
        <f t="shared" si="83"/>
        <v>#REF!</v>
      </c>
      <c r="CU171" s="613" t="e">
        <f t="shared" si="83"/>
        <v>#REF!</v>
      </c>
      <c r="CV171" s="613" t="e">
        <f t="shared" si="83"/>
        <v>#REF!</v>
      </c>
      <c r="CW171" s="613" t="e">
        <f t="shared" si="83"/>
        <v>#REF!</v>
      </c>
      <c r="CX171" s="613" t="e">
        <f t="shared" si="83"/>
        <v>#REF!</v>
      </c>
      <c r="CY171" s="613" t="e">
        <f t="shared" si="83"/>
        <v>#REF!</v>
      </c>
      <c r="CZ171" s="613" t="e">
        <f t="shared" si="83"/>
        <v>#REF!</v>
      </c>
      <c r="DA171" s="613" t="e">
        <f t="shared" si="83"/>
        <v>#REF!</v>
      </c>
      <c r="DB171" s="613" t="e">
        <f t="shared" si="83"/>
        <v>#REF!</v>
      </c>
      <c r="DC171" s="613" t="e">
        <f t="shared" si="83"/>
        <v>#REF!</v>
      </c>
      <c r="DD171" s="613" t="e">
        <f t="shared" si="83"/>
        <v>#REF!</v>
      </c>
      <c r="DE171" s="613" t="e">
        <f t="shared" si="83"/>
        <v>#REF!</v>
      </c>
      <c r="DF171" s="613" t="e">
        <f t="shared" si="83"/>
        <v>#REF!</v>
      </c>
      <c r="DG171" s="613" t="e">
        <f t="shared" si="83"/>
        <v>#REF!</v>
      </c>
      <c r="DH171" s="613" t="e">
        <f t="shared" si="83"/>
        <v>#REF!</v>
      </c>
      <c r="DI171" s="613" t="e">
        <f t="shared" si="83"/>
        <v>#REF!</v>
      </c>
      <c r="DJ171" s="613" t="e">
        <f t="shared" si="83"/>
        <v>#REF!</v>
      </c>
      <c r="DK171" s="613" t="e">
        <f t="shared" si="83"/>
        <v>#REF!</v>
      </c>
      <c r="DL171" s="613" t="e">
        <f t="shared" si="83"/>
        <v>#REF!</v>
      </c>
      <c r="DM171" s="613" t="e">
        <f t="shared" si="83"/>
        <v>#REF!</v>
      </c>
      <c r="DN171" s="613" t="e">
        <f t="shared" si="83"/>
        <v>#REF!</v>
      </c>
      <c r="DO171" s="613" t="e">
        <f t="shared" si="83"/>
        <v>#REF!</v>
      </c>
      <c r="DP171" s="613" t="e">
        <f t="shared" si="83"/>
        <v>#REF!</v>
      </c>
      <c r="DQ171" s="613" t="e">
        <f t="shared" si="83"/>
        <v>#REF!</v>
      </c>
      <c r="DR171" s="613" t="e">
        <f t="shared" si="83"/>
        <v>#REF!</v>
      </c>
    </row>
    <row r="172" spans="1:122" x14ac:dyDescent="0.2">
      <c r="B172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70"/>
      <c r="BL172" s="70"/>
      <c r="BM172" s="70"/>
      <c r="BN172" s="70"/>
      <c r="BO172" s="70"/>
      <c r="BP172" s="70"/>
      <c r="BQ172" s="70"/>
      <c r="BR172" s="70"/>
      <c r="BS172" s="70"/>
      <c r="BT172" s="70"/>
      <c r="BU172" s="70"/>
      <c r="BV172" s="70"/>
      <c r="BW172" s="70"/>
      <c r="BX172" s="70"/>
      <c r="BY172" s="70"/>
      <c r="BZ172" s="70"/>
      <c r="CA172" s="70"/>
      <c r="CB172" s="70"/>
      <c r="CC172" s="70"/>
      <c r="CD172" s="70"/>
      <c r="CE172" s="70"/>
      <c r="CF172" s="70"/>
      <c r="CG172" s="70"/>
      <c r="CH172" s="70"/>
      <c r="CI172" s="70"/>
      <c r="CJ172" s="70"/>
      <c r="CK172" s="70"/>
      <c r="CL172" s="70"/>
      <c r="CM172" s="70"/>
      <c r="CN172" s="70"/>
      <c r="CO172" s="70"/>
      <c r="CP172" s="70"/>
      <c r="CQ172" s="70"/>
      <c r="CR172" s="70"/>
      <c r="CS172" s="70"/>
      <c r="CT172" s="70"/>
      <c r="CU172" s="70"/>
      <c r="CV172" s="70"/>
      <c r="CW172" s="70"/>
      <c r="CX172" s="70"/>
      <c r="CY172" s="70"/>
      <c r="CZ172" s="70"/>
      <c r="DA172" s="70"/>
      <c r="DB172" s="70"/>
      <c r="DC172" s="70"/>
      <c r="DD172" s="70"/>
      <c r="DE172" s="70"/>
      <c r="DF172" s="70"/>
      <c r="DG172" s="70"/>
      <c r="DH172" s="70"/>
      <c r="DI172" s="70"/>
      <c r="DJ172" s="70"/>
      <c r="DK172" s="70"/>
      <c r="DL172" s="70"/>
      <c r="DM172" s="70"/>
      <c r="DN172" s="70"/>
      <c r="DO172" s="70"/>
      <c r="DP172" s="70"/>
      <c r="DQ172" s="70"/>
      <c r="DR172" s="70"/>
    </row>
    <row r="173" spans="1:122" x14ac:dyDescent="0.2">
      <c r="B173" t="s">
        <v>446</v>
      </c>
      <c r="C173" s="70">
        <f>C167*0.65%</f>
        <v>0</v>
      </c>
      <c r="D173" s="70">
        <f t="shared" ref="D173:BO173" si="84">D167*0.65%</f>
        <v>49.135320262921361</v>
      </c>
      <c r="E173" s="70">
        <f t="shared" si="84"/>
        <v>98.270640525842722</v>
      </c>
      <c r="F173" s="70">
        <f t="shared" si="84"/>
        <v>147.40596078876408</v>
      </c>
      <c r="G173" s="70">
        <f t="shared" si="84"/>
        <v>196.04992784905619</v>
      </c>
      <c r="H173" s="70">
        <f t="shared" si="84"/>
        <v>245.06240981132035</v>
      </c>
      <c r="I173" s="70">
        <f t="shared" si="84"/>
        <v>294.07489177358428</v>
      </c>
      <c r="J173" s="70">
        <f t="shared" si="84"/>
        <v>341.12687445735776</v>
      </c>
      <c r="K173" s="70">
        <f t="shared" si="84"/>
        <v>388.88463688138796</v>
      </c>
      <c r="L173" s="70">
        <f t="shared" si="84"/>
        <v>439.43963967596818</v>
      </c>
      <c r="M173" s="70">
        <f t="shared" si="84"/>
        <v>487.77800004032468</v>
      </c>
      <c r="N173" s="70">
        <f t="shared" si="84"/>
        <v>536.55580004435717</v>
      </c>
      <c r="O173" s="70">
        <f t="shared" si="84"/>
        <v>402.41685003326813</v>
      </c>
      <c r="P173" s="70">
        <f t="shared" si="84"/>
        <v>382.29600753160446</v>
      </c>
      <c r="Q173" s="70">
        <f t="shared" si="84"/>
        <v>420.5256082847651</v>
      </c>
      <c r="R173" s="70">
        <f t="shared" si="84"/>
        <v>462.57816911324176</v>
      </c>
      <c r="S173" s="70">
        <f t="shared" si="84"/>
        <v>508.83598602456573</v>
      </c>
      <c r="T173" s="70">
        <f t="shared" si="84"/>
        <v>559.71958462702241</v>
      </c>
      <c r="U173" s="70">
        <f t="shared" si="84"/>
        <v>531.73360539567102</v>
      </c>
      <c r="V173" s="70">
        <f t="shared" si="84"/>
        <v>505.14692512588755</v>
      </c>
      <c r="W173" s="70">
        <f t="shared" si="84"/>
        <v>540.50720988469971</v>
      </c>
      <c r="X173" s="70">
        <f t="shared" si="84"/>
        <v>578.34271457662862</v>
      </c>
      <c r="Y173" s="70">
        <f t="shared" si="84"/>
        <v>618.82670459699261</v>
      </c>
      <c r="Z173" s="70">
        <f t="shared" si="84"/>
        <v>680.70937505669178</v>
      </c>
      <c r="AA173" s="70">
        <f t="shared" si="84"/>
        <v>578.60296879818816</v>
      </c>
      <c r="AB173" s="70">
        <f t="shared" si="84"/>
        <v>549.67282035827884</v>
      </c>
      <c r="AC173" s="70">
        <f t="shared" si="84"/>
        <v>577.15646137619274</v>
      </c>
      <c r="AD173" s="70">
        <f t="shared" si="84"/>
        <v>606.01428444500254</v>
      </c>
      <c r="AE173" s="70">
        <f t="shared" si="84"/>
        <v>636.31499866725233</v>
      </c>
      <c r="AF173" s="70">
        <f t="shared" si="84"/>
        <v>680.85704857396013</v>
      </c>
      <c r="AG173" s="70">
        <f t="shared" si="84"/>
        <v>612.77134371656416</v>
      </c>
      <c r="AH173" s="70">
        <f t="shared" si="84"/>
        <v>551.49420934490786</v>
      </c>
      <c r="AI173" s="70">
        <f t="shared" si="84"/>
        <v>590.09880399905137</v>
      </c>
      <c r="AJ173" s="70">
        <f t="shared" si="84"/>
        <v>631.40572027898463</v>
      </c>
      <c r="AK173" s="70">
        <f t="shared" si="84"/>
        <v>675.60412069851395</v>
      </c>
      <c r="AL173" s="70">
        <f t="shared" si="84"/>
        <v>729.652450354395</v>
      </c>
      <c r="AM173" s="70">
        <f t="shared" si="84"/>
        <v>627.50110730477968</v>
      </c>
      <c r="AN173" s="70">
        <f t="shared" si="84"/>
        <v>596.12605193954062</v>
      </c>
      <c r="AO173" s="70">
        <f t="shared" si="84"/>
        <v>625.93235453651789</v>
      </c>
      <c r="AP173" s="70">
        <f t="shared" si="84"/>
        <v>657.22897226334351</v>
      </c>
      <c r="AQ173" s="70">
        <f t="shared" si="84"/>
        <v>690.09042087651073</v>
      </c>
      <c r="AR173" s="70">
        <f t="shared" si="84"/>
        <v>738.39675033786637</v>
      </c>
      <c r="AS173" s="70">
        <f t="shared" si="84"/>
        <v>664.55707530407994</v>
      </c>
      <c r="AT173" s="70">
        <f t="shared" si="84"/>
        <v>598.10136777367188</v>
      </c>
      <c r="AU173" s="70">
        <f t="shared" si="84"/>
        <v>639.96846351782904</v>
      </c>
      <c r="AV173" s="70">
        <f t="shared" si="84"/>
        <v>684.766255964077</v>
      </c>
      <c r="AW173" s="70">
        <f t="shared" si="84"/>
        <v>732.69989388156239</v>
      </c>
      <c r="AX173" s="70">
        <f t="shared" si="84"/>
        <v>791.31588539208724</v>
      </c>
      <c r="AY173" s="70">
        <f t="shared" si="84"/>
        <v>688.44482029111578</v>
      </c>
      <c r="AZ173" s="70">
        <f t="shared" si="84"/>
        <v>654.02257927656012</v>
      </c>
      <c r="BA173" s="70">
        <f t="shared" si="84"/>
        <v>686.72370824038808</v>
      </c>
      <c r="BB173" s="70">
        <f t="shared" si="84"/>
        <v>721.05989365240748</v>
      </c>
      <c r="BC173" s="70">
        <f t="shared" si="84"/>
        <v>757.11288833502806</v>
      </c>
      <c r="BD173" s="70">
        <f t="shared" si="84"/>
        <v>810.1107905184798</v>
      </c>
      <c r="BE173" s="70">
        <f t="shared" si="84"/>
        <v>729.09971146663179</v>
      </c>
      <c r="BF173" s="70">
        <f t="shared" si="84"/>
        <v>656.18974031996879</v>
      </c>
      <c r="BG173" s="70">
        <f t="shared" si="84"/>
        <v>702.12302214236661</v>
      </c>
      <c r="BH173" s="70">
        <f t="shared" si="84"/>
        <v>751.27163369233233</v>
      </c>
      <c r="BI173" s="70">
        <f t="shared" si="84"/>
        <v>803.86064805079548</v>
      </c>
      <c r="BJ173" s="70">
        <f t="shared" si="84"/>
        <v>868.16949989485897</v>
      </c>
      <c r="BK173" s="70" t="e">
        <f t="shared" si="84"/>
        <v>#REF!</v>
      </c>
      <c r="BL173" s="70" t="e">
        <f t="shared" si="84"/>
        <v>#REF!</v>
      </c>
      <c r="BM173" s="70" t="e">
        <f t="shared" si="84"/>
        <v>#REF!</v>
      </c>
      <c r="BN173" s="70" t="e">
        <f t="shared" si="84"/>
        <v>#REF!</v>
      </c>
      <c r="BO173" s="70" t="e">
        <f t="shared" si="84"/>
        <v>#REF!</v>
      </c>
      <c r="BP173" s="70" t="e">
        <f t="shared" ref="BP173:DR173" si="85">BP167*0.65%</f>
        <v>#REF!</v>
      </c>
      <c r="BQ173" s="70" t="e">
        <f t="shared" si="85"/>
        <v>#REF!</v>
      </c>
      <c r="BR173" s="70" t="e">
        <f t="shared" si="85"/>
        <v>#REF!</v>
      </c>
      <c r="BS173" s="70" t="e">
        <f t="shared" si="85"/>
        <v>#REF!</v>
      </c>
      <c r="BT173" s="70" t="e">
        <f t="shared" si="85"/>
        <v>#REF!</v>
      </c>
      <c r="BU173" s="70" t="e">
        <f t="shared" si="85"/>
        <v>#REF!</v>
      </c>
      <c r="BV173" s="70" t="e">
        <f t="shared" si="85"/>
        <v>#REF!</v>
      </c>
      <c r="BW173" s="70" t="e">
        <f t="shared" si="85"/>
        <v>#REF!</v>
      </c>
      <c r="BX173" s="70" t="e">
        <f t="shared" si="85"/>
        <v>#REF!</v>
      </c>
      <c r="BY173" s="70" t="e">
        <f t="shared" si="85"/>
        <v>#REF!</v>
      </c>
      <c r="BZ173" s="70" t="e">
        <f t="shared" si="85"/>
        <v>#REF!</v>
      </c>
      <c r="CA173" s="70" t="e">
        <f t="shared" si="85"/>
        <v>#REF!</v>
      </c>
      <c r="CB173" s="70" t="e">
        <f t="shared" si="85"/>
        <v>#REF!</v>
      </c>
      <c r="CC173" s="70" t="e">
        <f t="shared" si="85"/>
        <v>#REF!</v>
      </c>
      <c r="CD173" s="70" t="e">
        <f t="shared" si="85"/>
        <v>#REF!</v>
      </c>
      <c r="CE173" s="70" t="e">
        <f t="shared" si="85"/>
        <v>#REF!</v>
      </c>
      <c r="CF173" s="70" t="e">
        <f t="shared" si="85"/>
        <v>#REF!</v>
      </c>
      <c r="CG173" s="70" t="e">
        <f t="shared" si="85"/>
        <v>#REF!</v>
      </c>
      <c r="CH173" s="70" t="e">
        <f t="shared" si="85"/>
        <v>#REF!</v>
      </c>
      <c r="CI173" s="70" t="e">
        <f t="shared" si="85"/>
        <v>#REF!</v>
      </c>
      <c r="CJ173" s="70" t="e">
        <f t="shared" si="85"/>
        <v>#REF!</v>
      </c>
      <c r="CK173" s="70" t="e">
        <f t="shared" si="85"/>
        <v>#REF!</v>
      </c>
      <c r="CL173" s="70" t="e">
        <f t="shared" si="85"/>
        <v>#REF!</v>
      </c>
      <c r="CM173" s="70" t="e">
        <f t="shared" si="85"/>
        <v>#REF!</v>
      </c>
      <c r="CN173" s="70" t="e">
        <f t="shared" si="85"/>
        <v>#REF!</v>
      </c>
      <c r="CO173" s="70" t="e">
        <f t="shared" si="85"/>
        <v>#REF!</v>
      </c>
      <c r="CP173" s="70" t="e">
        <f t="shared" si="85"/>
        <v>#REF!</v>
      </c>
      <c r="CQ173" s="70" t="e">
        <f t="shared" si="85"/>
        <v>#REF!</v>
      </c>
      <c r="CR173" s="70" t="e">
        <f t="shared" si="85"/>
        <v>#REF!</v>
      </c>
      <c r="CS173" s="70" t="e">
        <f t="shared" si="85"/>
        <v>#REF!</v>
      </c>
      <c r="CT173" s="70" t="e">
        <f t="shared" si="85"/>
        <v>#REF!</v>
      </c>
      <c r="CU173" s="70" t="e">
        <f t="shared" si="85"/>
        <v>#REF!</v>
      </c>
      <c r="CV173" s="70" t="e">
        <f t="shared" si="85"/>
        <v>#REF!</v>
      </c>
      <c r="CW173" s="70" t="e">
        <f t="shared" si="85"/>
        <v>#REF!</v>
      </c>
      <c r="CX173" s="70" t="e">
        <f t="shared" si="85"/>
        <v>#REF!</v>
      </c>
      <c r="CY173" s="70" t="e">
        <f t="shared" si="85"/>
        <v>#REF!</v>
      </c>
      <c r="CZ173" s="70" t="e">
        <f t="shared" si="85"/>
        <v>#REF!</v>
      </c>
      <c r="DA173" s="70" t="e">
        <f t="shared" si="85"/>
        <v>#REF!</v>
      </c>
      <c r="DB173" s="70" t="e">
        <f t="shared" si="85"/>
        <v>#REF!</v>
      </c>
      <c r="DC173" s="70" t="e">
        <f t="shared" si="85"/>
        <v>#REF!</v>
      </c>
      <c r="DD173" s="70" t="e">
        <f t="shared" si="85"/>
        <v>#REF!</v>
      </c>
      <c r="DE173" s="70" t="e">
        <f t="shared" si="85"/>
        <v>#REF!</v>
      </c>
      <c r="DF173" s="70" t="e">
        <f t="shared" si="85"/>
        <v>#REF!</v>
      </c>
      <c r="DG173" s="70" t="e">
        <f t="shared" si="85"/>
        <v>#REF!</v>
      </c>
      <c r="DH173" s="70" t="e">
        <f t="shared" si="85"/>
        <v>#REF!</v>
      </c>
      <c r="DI173" s="70" t="e">
        <f t="shared" si="85"/>
        <v>#REF!</v>
      </c>
      <c r="DJ173" s="70" t="e">
        <f t="shared" si="85"/>
        <v>#REF!</v>
      </c>
      <c r="DK173" s="70" t="e">
        <f t="shared" si="85"/>
        <v>#REF!</v>
      </c>
      <c r="DL173" s="70" t="e">
        <f t="shared" si="85"/>
        <v>#REF!</v>
      </c>
      <c r="DM173" s="70" t="e">
        <f t="shared" si="85"/>
        <v>#REF!</v>
      </c>
      <c r="DN173" s="70" t="e">
        <f t="shared" si="85"/>
        <v>#REF!</v>
      </c>
      <c r="DO173" s="70" t="e">
        <f t="shared" si="85"/>
        <v>#REF!</v>
      </c>
      <c r="DP173" s="70" t="e">
        <f t="shared" si="85"/>
        <v>#REF!</v>
      </c>
      <c r="DQ173" s="70" t="e">
        <f t="shared" si="85"/>
        <v>#REF!</v>
      </c>
      <c r="DR173" s="70" t="e">
        <f t="shared" si="85"/>
        <v>#REF!</v>
      </c>
    </row>
    <row r="174" spans="1:122" x14ac:dyDescent="0.2">
      <c r="B174" t="s">
        <v>447</v>
      </c>
      <c r="C174" s="70">
        <f>C167*3%</f>
        <v>0</v>
      </c>
      <c r="D174" s="70">
        <f t="shared" ref="D174:BO174" si="86">D167*3%</f>
        <v>226.77840121348316</v>
      </c>
      <c r="E174" s="70">
        <f t="shared" si="86"/>
        <v>453.55680242696633</v>
      </c>
      <c r="F174" s="70">
        <f t="shared" si="86"/>
        <v>680.33520364044944</v>
      </c>
      <c r="G174" s="70">
        <f t="shared" si="86"/>
        <v>904.84582084179772</v>
      </c>
      <c r="H174" s="70">
        <f t="shared" si="86"/>
        <v>1131.0572760522477</v>
      </c>
      <c r="I174" s="70">
        <f t="shared" si="86"/>
        <v>1357.2687312626965</v>
      </c>
      <c r="J174" s="70">
        <f t="shared" si="86"/>
        <v>1574.431728264728</v>
      </c>
      <c r="K174" s="70">
        <f t="shared" si="86"/>
        <v>1794.8521702217904</v>
      </c>
      <c r="L174" s="70">
        <f t="shared" si="86"/>
        <v>2028.1829523506219</v>
      </c>
      <c r="M174" s="70">
        <f t="shared" si="86"/>
        <v>2251.2830771091903</v>
      </c>
      <c r="N174" s="70">
        <f t="shared" si="86"/>
        <v>2476.41138482011</v>
      </c>
      <c r="O174" s="70">
        <f t="shared" si="86"/>
        <v>1857.3085386150833</v>
      </c>
      <c r="P174" s="70">
        <f t="shared" si="86"/>
        <v>1764.4431116843282</v>
      </c>
      <c r="Q174" s="70">
        <f t="shared" si="86"/>
        <v>1940.8874228527616</v>
      </c>
      <c r="R174" s="70">
        <f t="shared" si="86"/>
        <v>2134.9761651380386</v>
      </c>
      <c r="S174" s="70">
        <f t="shared" si="86"/>
        <v>2348.4737816518418</v>
      </c>
      <c r="T174" s="70">
        <f t="shared" si="86"/>
        <v>2583.321159817026</v>
      </c>
      <c r="U174" s="70">
        <f t="shared" si="86"/>
        <v>2454.1551018261734</v>
      </c>
      <c r="V174" s="70">
        <f t="shared" si="86"/>
        <v>2331.4473467348653</v>
      </c>
      <c r="W174" s="70">
        <f t="shared" si="86"/>
        <v>2494.6486610063057</v>
      </c>
      <c r="X174" s="70">
        <f t="shared" si="86"/>
        <v>2669.2740672767472</v>
      </c>
      <c r="Y174" s="70">
        <f t="shared" si="86"/>
        <v>2856.1232519861196</v>
      </c>
      <c r="Z174" s="70">
        <f t="shared" si="86"/>
        <v>3141.735577184731</v>
      </c>
      <c r="AA174" s="70">
        <f t="shared" si="86"/>
        <v>2670.475240607022</v>
      </c>
      <c r="AB174" s="70">
        <f t="shared" si="86"/>
        <v>2536.9514785766714</v>
      </c>
      <c r="AC174" s="70">
        <f t="shared" si="86"/>
        <v>2663.7990525055047</v>
      </c>
      <c r="AD174" s="70">
        <f t="shared" si="86"/>
        <v>2796.9890051307802</v>
      </c>
      <c r="AE174" s="70">
        <f t="shared" si="86"/>
        <v>2936.8384553873179</v>
      </c>
      <c r="AF174" s="70">
        <f t="shared" si="86"/>
        <v>3142.4171472644307</v>
      </c>
      <c r="AG174" s="70">
        <f t="shared" si="86"/>
        <v>2828.1754325379879</v>
      </c>
      <c r="AH174" s="70">
        <f t="shared" si="86"/>
        <v>2545.3578892841902</v>
      </c>
      <c r="AI174" s="70">
        <f t="shared" si="86"/>
        <v>2723.5329415340825</v>
      </c>
      <c r="AJ174" s="70">
        <f t="shared" si="86"/>
        <v>2914.1802474414676</v>
      </c>
      <c r="AK174" s="70">
        <f t="shared" si="86"/>
        <v>3118.1728647623713</v>
      </c>
      <c r="AL174" s="70">
        <f t="shared" si="86"/>
        <v>3367.6266939433613</v>
      </c>
      <c r="AM174" s="70">
        <f t="shared" si="86"/>
        <v>2896.1589567912906</v>
      </c>
      <c r="AN174" s="70">
        <f t="shared" si="86"/>
        <v>2751.3510089517258</v>
      </c>
      <c r="AO174" s="70">
        <f t="shared" si="86"/>
        <v>2888.9185593993129</v>
      </c>
      <c r="AP174" s="70">
        <f t="shared" si="86"/>
        <v>3033.3644873692774</v>
      </c>
      <c r="AQ174" s="70">
        <f t="shared" si="86"/>
        <v>3185.032711737741</v>
      </c>
      <c r="AR174" s="70">
        <f t="shared" si="86"/>
        <v>3407.9850015593825</v>
      </c>
      <c r="AS174" s="70">
        <f t="shared" si="86"/>
        <v>3067.1865014034456</v>
      </c>
      <c r="AT174" s="70">
        <f t="shared" si="86"/>
        <v>2760.4678512631008</v>
      </c>
      <c r="AU174" s="70">
        <f t="shared" si="86"/>
        <v>2953.7006008515182</v>
      </c>
      <c r="AV174" s="70">
        <f t="shared" si="86"/>
        <v>3160.4596429111239</v>
      </c>
      <c r="AW174" s="70">
        <f t="shared" si="86"/>
        <v>3381.6918179149029</v>
      </c>
      <c r="AX174" s="70">
        <f t="shared" si="86"/>
        <v>3652.2271633480946</v>
      </c>
      <c r="AY174" s="70">
        <f t="shared" si="86"/>
        <v>3177.4376321128416</v>
      </c>
      <c r="AZ174" s="70">
        <f t="shared" si="86"/>
        <v>3018.5657505072004</v>
      </c>
      <c r="BA174" s="70">
        <f t="shared" si="86"/>
        <v>3169.4940380325597</v>
      </c>
      <c r="BB174" s="70">
        <f t="shared" si="86"/>
        <v>3327.9687399341883</v>
      </c>
      <c r="BC174" s="70">
        <f t="shared" si="86"/>
        <v>3494.3671769308985</v>
      </c>
      <c r="BD174" s="70">
        <f t="shared" si="86"/>
        <v>3738.9728793160602</v>
      </c>
      <c r="BE174" s="70">
        <f t="shared" si="86"/>
        <v>3365.0755913844541</v>
      </c>
      <c r="BF174" s="70">
        <f t="shared" si="86"/>
        <v>3028.5680322460094</v>
      </c>
      <c r="BG174" s="70">
        <f t="shared" si="86"/>
        <v>3240.5677945032298</v>
      </c>
      <c r="BH174" s="70">
        <f t="shared" si="86"/>
        <v>3467.4075401184564</v>
      </c>
      <c r="BI174" s="70">
        <f t="shared" si="86"/>
        <v>3710.1260679267475</v>
      </c>
      <c r="BJ174" s="70">
        <f t="shared" si="86"/>
        <v>4006.9361533608871</v>
      </c>
      <c r="BK174" s="70" t="e">
        <f t="shared" si="86"/>
        <v>#REF!</v>
      </c>
      <c r="BL174" s="70" t="e">
        <f t="shared" si="86"/>
        <v>#REF!</v>
      </c>
      <c r="BM174" s="70" t="e">
        <f t="shared" si="86"/>
        <v>#REF!</v>
      </c>
      <c r="BN174" s="70" t="e">
        <f t="shared" si="86"/>
        <v>#REF!</v>
      </c>
      <c r="BO174" s="70" t="e">
        <f t="shared" si="86"/>
        <v>#REF!</v>
      </c>
      <c r="BP174" s="70" t="e">
        <f t="shared" ref="BP174:DR174" si="87">BP167*3%</f>
        <v>#REF!</v>
      </c>
      <c r="BQ174" s="70" t="e">
        <f t="shared" si="87"/>
        <v>#REF!</v>
      </c>
      <c r="BR174" s="70" t="e">
        <f t="shared" si="87"/>
        <v>#REF!</v>
      </c>
      <c r="BS174" s="70" t="e">
        <f t="shared" si="87"/>
        <v>#REF!</v>
      </c>
      <c r="BT174" s="70" t="e">
        <f t="shared" si="87"/>
        <v>#REF!</v>
      </c>
      <c r="BU174" s="70" t="e">
        <f t="shared" si="87"/>
        <v>#REF!</v>
      </c>
      <c r="BV174" s="70" t="e">
        <f t="shared" si="87"/>
        <v>#REF!</v>
      </c>
      <c r="BW174" s="70" t="e">
        <f t="shared" si="87"/>
        <v>#REF!</v>
      </c>
      <c r="BX174" s="70" t="e">
        <f t="shared" si="87"/>
        <v>#REF!</v>
      </c>
      <c r="BY174" s="70" t="e">
        <f t="shared" si="87"/>
        <v>#REF!</v>
      </c>
      <c r="BZ174" s="70" t="e">
        <f t="shared" si="87"/>
        <v>#REF!</v>
      </c>
      <c r="CA174" s="70" t="e">
        <f t="shared" si="87"/>
        <v>#REF!</v>
      </c>
      <c r="CB174" s="70" t="e">
        <f t="shared" si="87"/>
        <v>#REF!</v>
      </c>
      <c r="CC174" s="70" t="e">
        <f t="shared" si="87"/>
        <v>#REF!</v>
      </c>
      <c r="CD174" s="70" t="e">
        <f t="shared" si="87"/>
        <v>#REF!</v>
      </c>
      <c r="CE174" s="70" t="e">
        <f t="shared" si="87"/>
        <v>#REF!</v>
      </c>
      <c r="CF174" s="70" t="e">
        <f t="shared" si="87"/>
        <v>#REF!</v>
      </c>
      <c r="CG174" s="70" t="e">
        <f t="shared" si="87"/>
        <v>#REF!</v>
      </c>
      <c r="CH174" s="70" t="e">
        <f t="shared" si="87"/>
        <v>#REF!</v>
      </c>
      <c r="CI174" s="70" t="e">
        <f t="shared" si="87"/>
        <v>#REF!</v>
      </c>
      <c r="CJ174" s="70" t="e">
        <f t="shared" si="87"/>
        <v>#REF!</v>
      </c>
      <c r="CK174" s="70" t="e">
        <f t="shared" si="87"/>
        <v>#REF!</v>
      </c>
      <c r="CL174" s="70" t="e">
        <f t="shared" si="87"/>
        <v>#REF!</v>
      </c>
      <c r="CM174" s="70" t="e">
        <f t="shared" si="87"/>
        <v>#REF!</v>
      </c>
      <c r="CN174" s="70" t="e">
        <f t="shared" si="87"/>
        <v>#REF!</v>
      </c>
      <c r="CO174" s="70" t="e">
        <f t="shared" si="87"/>
        <v>#REF!</v>
      </c>
      <c r="CP174" s="70" t="e">
        <f t="shared" si="87"/>
        <v>#REF!</v>
      </c>
      <c r="CQ174" s="70" t="e">
        <f t="shared" si="87"/>
        <v>#REF!</v>
      </c>
      <c r="CR174" s="70" t="e">
        <f t="shared" si="87"/>
        <v>#REF!</v>
      </c>
      <c r="CS174" s="70" t="e">
        <f t="shared" si="87"/>
        <v>#REF!</v>
      </c>
      <c r="CT174" s="70" t="e">
        <f t="shared" si="87"/>
        <v>#REF!</v>
      </c>
      <c r="CU174" s="70" t="e">
        <f t="shared" si="87"/>
        <v>#REF!</v>
      </c>
      <c r="CV174" s="70" t="e">
        <f t="shared" si="87"/>
        <v>#REF!</v>
      </c>
      <c r="CW174" s="70" t="e">
        <f t="shared" si="87"/>
        <v>#REF!</v>
      </c>
      <c r="CX174" s="70" t="e">
        <f t="shared" si="87"/>
        <v>#REF!</v>
      </c>
      <c r="CY174" s="70" t="e">
        <f t="shared" si="87"/>
        <v>#REF!</v>
      </c>
      <c r="CZ174" s="70" t="e">
        <f t="shared" si="87"/>
        <v>#REF!</v>
      </c>
      <c r="DA174" s="70" t="e">
        <f t="shared" si="87"/>
        <v>#REF!</v>
      </c>
      <c r="DB174" s="70" t="e">
        <f t="shared" si="87"/>
        <v>#REF!</v>
      </c>
      <c r="DC174" s="70" t="e">
        <f t="shared" si="87"/>
        <v>#REF!</v>
      </c>
      <c r="DD174" s="70" t="e">
        <f t="shared" si="87"/>
        <v>#REF!</v>
      </c>
      <c r="DE174" s="70" t="e">
        <f t="shared" si="87"/>
        <v>#REF!</v>
      </c>
      <c r="DF174" s="70" t="e">
        <f t="shared" si="87"/>
        <v>#REF!</v>
      </c>
      <c r="DG174" s="70" t="e">
        <f t="shared" si="87"/>
        <v>#REF!</v>
      </c>
      <c r="DH174" s="70" t="e">
        <f t="shared" si="87"/>
        <v>#REF!</v>
      </c>
      <c r="DI174" s="70" t="e">
        <f t="shared" si="87"/>
        <v>#REF!</v>
      </c>
      <c r="DJ174" s="70" t="e">
        <f t="shared" si="87"/>
        <v>#REF!</v>
      </c>
      <c r="DK174" s="70" t="e">
        <f t="shared" si="87"/>
        <v>#REF!</v>
      </c>
      <c r="DL174" s="70" t="e">
        <f t="shared" si="87"/>
        <v>#REF!</v>
      </c>
      <c r="DM174" s="70" t="e">
        <f t="shared" si="87"/>
        <v>#REF!</v>
      </c>
      <c r="DN174" s="70" t="e">
        <f t="shared" si="87"/>
        <v>#REF!</v>
      </c>
      <c r="DO174" s="70" t="e">
        <f t="shared" si="87"/>
        <v>#REF!</v>
      </c>
      <c r="DP174" s="70" t="e">
        <f t="shared" si="87"/>
        <v>#REF!</v>
      </c>
      <c r="DQ174" s="70" t="e">
        <f t="shared" si="87"/>
        <v>#REF!</v>
      </c>
      <c r="DR174" s="70" t="e">
        <f t="shared" si="87"/>
        <v>#REF!</v>
      </c>
    </row>
    <row r="175" spans="1:122" x14ac:dyDescent="0.2">
      <c r="B175" t="s">
        <v>108</v>
      </c>
      <c r="C175" s="70">
        <f>SUM(C169:C174)</f>
        <v>0</v>
      </c>
      <c r="D175" s="70">
        <f t="shared" ref="D175:BO175" si="88">SUM(D169:D174)</f>
        <v>856.46642858292148</v>
      </c>
      <c r="E175" s="70">
        <f t="shared" si="88"/>
        <v>1712.932857165843</v>
      </c>
      <c r="F175" s="70">
        <f t="shared" si="88"/>
        <v>2569.3992857487642</v>
      </c>
      <c r="G175" s="70">
        <f t="shared" si="88"/>
        <v>3417.3010500458558</v>
      </c>
      <c r="H175" s="70">
        <f t="shared" si="88"/>
        <v>4271.6263125573223</v>
      </c>
      <c r="I175" s="70">
        <f t="shared" si="88"/>
        <v>5125.9515750687833</v>
      </c>
      <c r="J175" s="70">
        <f t="shared" si="88"/>
        <v>5946.1038270797899</v>
      </c>
      <c r="K175" s="70">
        <f t="shared" si="88"/>
        <v>6778.5583628709628</v>
      </c>
      <c r="L175" s="70">
        <f t="shared" si="88"/>
        <v>7823.1660992181796</v>
      </c>
      <c r="M175" s="70">
        <f t="shared" si="88"/>
        <v>8903.7143701321802</v>
      </c>
      <c r="N175" s="70">
        <f t="shared" si="88"/>
        <v>9994.0858071453986</v>
      </c>
      <c r="O175" s="70">
        <f t="shared" si="88"/>
        <v>7014.4352475029646</v>
      </c>
      <c r="P175" s="70">
        <f t="shared" si="88"/>
        <v>6663.7134851278124</v>
      </c>
      <c r="Q175" s="70">
        <f t="shared" si="88"/>
        <v>7400.3647513502092</v>
      </c>
      <c r="R175" s="70">
        <f t="shared" si="88"/>
        <v>8340.4012264852354</v>
      </c>
      <c r="S175" s="70">
        <f t="shared" si="88"/>
        <v>9374.4413491337546</v>
      </c>
      <c r="T175" s="70">
        <f t="shared" si="88"/>
        <v>10511.885484047129</v>
      </c>
      <c r="U175" s="70">
        <f t="shared" si="88"/>
        <v>9886.2912098447669</v>
      </c>
      <c r="V175" s="70">
        <f t="shared" si="88"/>
        <v>9291.9766493525312</v>
      </c>
      <c r="W175" s="70">
        <f t="shared" si="88"/>
        <v>10082.415014807208</v>
      </c>
      <c r="X175" s="70">
        <f t="shared" si="88"/>
        <v>10928.184065843712</v>
      </c>
      <c r="Y175" s="70">
        <f t="shared" si="88"/>
        <v>11833.156950452772</v>
      </c>
      <c r="Z175" s="70">
        <f t="shared" si="88"/>
        <v>13216.472645498046</v>
      </c>
      <c r="AA175" s="70">
        <f t="shared" si="88"/>
        <v>10934.001748673345</v>
      </c>
      <c r="AB175" s="70">
        <f t="shared" si="88"/>
        <v>10287.301661239679</v>
      </c>
      <c r="AC175" s="70">
        <f t="shared" si="88"/>
        <v>10901.666744301663</v>
      </c>
      <c r="AD175" s="70">
        <f t="shared" si="88"/>
        <v>11546.750081516748</v>
      </c>
      <c r="AE175" s="70">
        <f t="shared" si="88"/>
        <v>12224.087585592579</v>
      </c>
      <c r="AF175" s="70">
        <f t="shared" si="88"/>
        <v>13219.773716584061</v>
      </c>
      <c r="AG175" s="70">
        <f t="shared" si="88"/>
        <v>11697.796344925655</v>
      </c>
      <c r="AH175" s="70">
        <f t="shared" si="88"/>
        <v>10328.016710433094</v>
      </c>
      <c r="AI175" s="70">
        <f t="shared" si="88"/>
        <v>11190.977880163407</v>
      </c>
      <c r="AJ175" s="70">
        <f t="shared" si="88"/>
        <v>12114.346331774841</v>
      </c>
      <c r="AK175" s="70">
        <f t="shared" si="88"/>
        <v>13102.350574999087</v>
      </c>
      <c r="AL175" s="70">
        <f t="shared" si="88"/>
        <v>14310.538620999014</v>
      </c>
      <c r="AM175" s="70">
        <f t="shared" si="88"/>
        <v>12027.063214059152</v>
      </c>
      <c r="AN175" s="70">
        <f t="shared" si="88"/>
        <v>11325.710053356192</v>
      </c>
      <c r="AO175" s="70">
        <f t="shared" si="88"/>
        <v>11991.995556024009</v>
      </c>
      <c r="AP175" s="70">
        <f t="shared" si="88"/>
        <v>12691.595333825202</v>
      </c>
      <c r="AQ175" s="70">
        <f t="shared" si="88"/>
        <v>13426.175100516462</v>
      </c>
      <c r="AR175" s="70">
        <f t="shared" si="88"/>
        <v>14506.007357552609</v>
      </c>
      <c r="AS175" s="70">
        <f t="shared" si="88"/>
        <v>12855.406621797356</v>
      </c>
      <c r="AT175" s="70">
        <f t="shared" si="88"/>
        <v>11369.865959617619</v>
      </c>
      <c r="AU175" s="70">
        <f t="shared" si="88"/>
        <v>12305.756576790853</v>
      </c>
      <c r="AV175" s="70">
        <f t="shared" si="88"/>
        <v>13307.159537166213</v>
      </c>
      <c r="AW175" s="70">
        <f t="shared" si="88"/>
        <v>14378.660704767848</v>
      </c>
      <c r="AX175" s="70">
        <f t="shared" si="88"/>
        <v>15688.95356114927</v>
      </c>
      <c r="AY175" s="70">
        <f t="shared" si="88"/>
        <v>13389.389598199865</v>
      </c>
      <c r="AZ175" s="70">
        <f t="shared" si="88"/>
        <v>12619.920118289876</v>
      </c>
      <c r="BA175" s="70">
        <f t="shared" si="88"/>
        <v>13350.916124204366</v>
      </c>
      <c r="BB175" s="70">
        <f t="shared" si="88"/>
        <v>14118.461930414585</v>
      </c>
      <c r="BC175" s="70">
        <f t="shared" si="88"/>
        <v>14924.385026935321</v>
      </c>
      <c r="BD175" s="70">
        <f t="shared" si="88"/>
        <v>16109.091978820787</v>
      </c>
      <c r="BE175" s="70">
        <f t="shared" si="88"/>
        <v>14298.182780938707</v>
      </c>
      <c r="BF175" s="70">
        <f t="shared" si="88"/>
        <v>12668.364502844841</v>
      </c>
      <c r="BG175" s="70">
        <f t="shared" si="88"/>
        <v>13695.150018043978</v>
      </c>
      <c r="BH175" s="70">
        <f t="shared" si="88"/>
        <v>14793.810519307059</v>
      </c>
      <c r="BI175" s="70">
        <f t="shared" si="88"/>
        <v>15969.377255658548</v>
      </c>
      <c r="BJ175" s="70">
        <f t="shared" si="88"/>
        <v>17406.927436111229</v>
      </c>
      <c r="BK175" s="70" t="e">
        <f t="shared" si="88"/>
        <v>#REF!</v>
      </c>
      <c r="BL175" s="70" t="e">
        <f t="shared" si="88"/>
        <v>#REF!</v>
      </c>
      <c r="BM175" s="70" t="e">
        <f t="shared" si="88"/>
        <v>#REF!</v>
      </c>
      <c r="BN175" s="70" t="e">
        <f t="shared" si="88"/>
        <v>#REF!</v>
      </c>
      <c r="BO175" s="70" t="e">
        <f t="shared" si="88"/>
        <v>#REF!</v>
      </c>
      <c r="BP175" s="70" t="e">
        <f t="shared" ref="BP175:DR175" si="89">SUM(BP169:BP174)</f>
        <v>#REF!</v>
      </c>
      <c r="BQ175" s="70" t="e">
        <f t="shared" si="89"/>
        <v>#REF!</v>
      </c>
      <c r="BR175" s="70" t="e">
        <f t="shared" si="89"/>
        <v>#REF!</v>
      </c>
      <c r="BS175" s="70" t="e">
        <f t="shared" si="89"/>
        <v>#REF!</v>
      </c>
      <c r="BT175" s="70" t="e">
        <f t="shared" si="89"/>
        <v>#REF!</v>
      </c>
      <c r="BU175" s="70" t="e">
        <f t="shared" si="89"/>
        <v>#REF!</v>
      </c>
      <c r="BV175" s="70" t="e">
        <f t="shared" si="89"/>
        <v>#REF!</v>
      </c>
      <c r="BW175" s="70" t="e">
        <f t="shared" si="89"/>
        <v>#REF!</v>
      </c>
      <c r="BX175" s="70" t="e">
        <f t="shared" si="89"/>
        <v>#REF!</v>
      </c>
      <c r="BY175" s="70" t="e">
        <f t="shared" si="89"/>
        <v>#REF!</v>
      </c>
      <c r="BZ175" s="70" t="e">
        <f t="shared" si="89"/>
        <v>#REF!</v>
      </c>
      <c r="CA175" s="70" t="e">
        <f t="shared" si="89"/>
        <v>#REF!</v>
      </c>
      <c r="CB175" s="70" t="e">
        <f t="shared" si="89"/>
        <v>#REF!</v>
      </c>
      <c r="CC175" s="70" t="e">
        <f t="shared" si="89"/>
        <v>#REF!</v>
      </c>
      <c r="CD175" s="70" t="e">
        <f t="shared" si="89"/>
        <v>#REF!</v>
      </c>
      <c r="CE175" s="70" t="e">
        <f t="shared" si="89"/>
        <v>#REF!</v>
      </c>
      <c r="CF175" s="70" t="e">
        <f t="shared" si="89"/>
        <v>#REF!</v>
      </c>
      <c r="CG175" s="70" t="e">
        <f t="shared" si="89"/>
        <v>#REF!</v>
      </c>
      <c r="CH175" s="70" t="e">
        <f t="shared" si="89"/>
        <v>#REF!</v>
      </c>
      <c r="CI175" s="70" t="e">
        <f t="shared" si="89"/>
        <v>#REF!</v>
      </c>
      <c r="CJ175" s="70" t="e">
        <f t="shared" si="89"/>
        <v>#REF!</v>
      </c>
      <c r="CK175" s="70" t="e">
        <f t="shared" si="89"/>
        <v>#REF!</v>
      </c>
      <c r="CL175" s="70" t="e">
        <f t="shared" si="89"/>
        <v>#REF!</v>
      </c>
      <c r="CM175" s="70" t="e">
        <f t="shared" si="89"/>
        <v>#REF!</v>
      </c>
      <c r="CN175" s="70" t="e">
        <f t="shared" si="89"/>
        <v>#REF!</v>
      </c>
      <c r="CO175" s="70" t="e">
        <f t="shared" si="89"/>
        <v>#REF!</v>
      </c>
      <c r="CP175" s="70" t="e">
        <f t="shared" si="89"/>
        <v>#REF!</v>
      </c>
      <c r="CQ175" s="70" t="e">
        <f t="shared" si="89"/>
        <v>#REF!</v>
      </c>
      <c r="CR175" s="70" t="e">
        <f t="shared" si="89"/>
        <v>#REF!</v>
      </c>
      <c r="CS175" s="70" t="e">
        <f t="shared" si="89"/>
        <v>#REF!</v>
      </c>
      <c r="CT175" s="70" t="e">
        <f t="shared" si="89"/>
        <v>#REF!</v>
      </c>
      <c r="CU175" s="70" t="e">
        <f t="shared" si="89"/>
        <v>#REF!</v>
      </c>
      <c r="CV175" s="70" t="e">
        <f t="shared" si="89"/>
        <v>#REF!</v>
      </c>
      <c r="CW175" s="70" t="e">
        <f t="shared" si="89"/>
        <v>#REF!</v>
      </c>
      <c r="CX175" s="70" t="e">
        <f t="shared" si="89"/>
        <v>#REF!</v>
      </c>
      <c r="CY175" s="70" t="e">
        <f t="shared" si="89"/>
        <v>#REF!</v>
      </c>
      <c r="CZ175" s="70" t="e">
        <f t="shared" si="89"/>
        <v>#REF!</v>
      </c>
      <c r="DA175" s="70" t="e">
        <f t="shared" si="89"/>
        <v>#REF!</v>
      </c>
      <c r="DB175" s="70" t="e">
        <f t="shared" si="89"/>
        <v>#REF!</v>
      </c>
      <c r="DC175" s="70" t="e">
        <f t="shared" si="89"/>
        <v>#REF!</v>
      </c>
      <c r="DD175" s="70" t="e">
        <f t="shared" si="89"/>
        <v>#REF!</v>
      </c>
      <c r="DE175" s="70" t="e">
        <f t="shared" si="89"/>
        <v>#REF!</v>
      </c>
      <c r="DF175" s="70" t="e">
        <f t="shared" si="89"/>
        <v>#REF!</v>
      </c>
      <c r="DG175" s="70" t="e">
        <f t="shared" si="89"/>
        <v>#REF!</v>
      </c>
      <c r="DH175" s="70" t="e">
        <f t="shared" si="89"/>
        <v>#REF!</v>
      </c>
      <c r="DI175" s="70" t="e">
        <f t="shared" si="89"/>
        <v>#REF!</v>
      </c>
      <c r="DJ175" s="70" t="e">
        <f t="shared" si="89"/>
        <v>#REF!</v>
      </c>
      <c r="DK175" s="70" t="e">
        <f t="shared" si="89"/>
        <v>#REF!</v>
      </c>
      <c r="DL175" s="70" t="e">
        <f t="shared" si="89"/>
        <v>#REF!</v>
      </c>
      <c r="DM175" s="70" t="e">
        <f t="shared" si="89"/>
        <v>#REF!</v>
      </c>
      <c r="DN175" s="70" t="e">
        <f t="shared" si="89"/>
        <v>#REF!</v>
      </c>
      <c r="DO175" s="70" t="e">
        <f t="shared" si="89"/>
        <v>#REF!</v>
      </c>
      <c r="DP175" s="70" t="e">
        <f t="shared" si="89"/>
        <v>#REF!</v>
      </c>
      <c r="DQ175" s="70" t="e">
        <f t="shared" si="89"/>
        <v>#REF!</v>
      </c>
      <c r="DR175" s="70" t="e">
        <f t="shared" si="89"/>
        <v>#REF!</v>
      </c>
    </row>
    <row r="176" spans="1:122" x14ac:dyDescent="0.2">
      <c r="A176" s="529" t="s">
        <v>61</v>
      </c>
      <c r="B176" t="s">
        <v>448</v>
      </c>
      <c r="C176" s="607">
        <f>IF(C167=0,0,C175/C167)</f>
        <v>0</v>
      </c>
      <c r="D176" s="607">
        <f t="shared" ref="D176:BO176" si="90">IF(D167=0,0,D175/D167)</f>
        <v>0.1133</v>
      </c>
      <c r="E176" s="607">
        <f t="shared" si="90"/>
        <v>0.1133</v>
      </c>
      <c r="F176" s="607">
        <f t="shared" si="90"/>
        <v>0.1133</v>
      </c>
      <c r="G176" s="607">
        <f t="shared" si="90"/>
        <v>0.11329999999999998</v>
      </c>
      <c r="H176" s="607">
        <f t="shared" si="90"/>
        <v>0.11330000000000001</v>
      </c>
      <c r="I176" s="607">
        <f t="shared" si="90"/>
        <v>0.11329999999999998</v>
      </c>
      <c r="J176" s="607">
        <f t="shared" si="90"/>
        <v>0.11330000000000001</v>
      </c>
      <c r="K176" s="607">
        <f t="shared" si="90"/>
        <v>0.11330000000000003</v>
      </c>
      <c r="L176" s="607">
        <f t="shared" si="90"/>
        <v>0.11571686997198095</v>
      </c>
      <c r="M176" s="607">
        <f t="shared" si="90"/>
        <v>0.11864853150628915</v>
      </c>
      <c r="N176" s="607">
        <f t="shared" si="90"/>
        <v>0.12107139227844468</v>
      </c>
      <c r="O176" s="607">
        <f t="shared" si="90"/>
        <v>0.11329999999999998</v>
      </c>
      <c r="P176" s="607">
        <f t="shared" si="90"/>
        <v>0.1133</v>
      </c>
      <c r="Q176" s="607">
        <f t="shared" si="90"/>
        <v>0.11438630593740949</v>
      </c>
      <c r="R176" s="607">
        <f t="shared" si="90"/>
        <v>0.11719664176128139</v>
      </c>
      <c r="S176" s="607">
        <f t="shared" si="90"/>
        <v>0.1197514925102558</v>
      </c>
      <c r="T176" s="607">
        <f t="shared" si="90"/>
        <v>0.12207408410023252</v>
      </c>
      <c r="U176" s="607">
        <f t="shared" si="90"/>
        <v>0.12085166747392896</v>
      </c>
      <c r="V176" s="607">
        <f t="shared" si="90"/>
        <v>0.11956491313045155</v>
      </c>
      <c r="W176" s="607">
        <f t="shared" si="90"/>
        <v>0.12124851694434724</v>
      </c>
      <c r="X176" s="607">
        <f t="shared" si="90"/>
        <v>0.12282197845266096</v>
      </c>
      <c r="Y176" s="607">
        <f t="shared" si="90"/>
        <v>0.12429250322678596</v>
      </c>
      <c r="Z176" s="607">
        <f t="shared" si="90"/>
        <v>0.12620227566071449</v>
      </c>
      <c r="AA176" s="607">
        <f t="shared" si="90"/>
        <v>0.12283208901260532</v>
      </c>
      <c r="AB176" s="607">
        <f t="shared" si="90"/>
        <v>0.12164956738168979</v>
      </c>
      <c r="AC176" s="607">
        <f t="shared" si="90"/>
        <v>0.1227757784587522</v>
      </c>
      <c r="AD176" s="607">
        <f t="shared" si="90"/>
        <v>0.12384836043690686</v>
      </c>
      <c r="AE176" s="607">
        <f t="shared" si="90"/>
        <v>0.12486986708276843</v>
      </c>
      <c r="AF176" s="607">
        <f t="shared" si="90"/>
        <v>0.12620641783436301</v>
      </c>
      <c r="AG176" s="607">
        <f t="shared" si="90"/>
        <v>0.12408490870484779</v>
      </c>
      <c r="AH176" s="607">
        <f t="shared" si="90"/>
        <v>0.12172767633871978</v>
      </c>
      <c r="AI176" s="607">
        <f t="shared" si="90"/>
        <v>0.12326979097076614</v>
      </c>
      <c r="AJ176" s="607">
        <f t="shared" si="90"/>
        <v>0.12471101959884685</v>
      </c>
      <c r="AK176" s="607">
        <f t="shared" si="90"/>
        <v>0.12605796224191296</v>
      </c>
      <c r="AL176" s="607">
        <f t="shared" si="90"/>
        <v>0.12748329837214162</v>
      </c>
      <c r="AM176" s="607">
        <f t="shared" si="90"/>
        <v>0.12458290508388561</v>
      </c>
      <c r="AN176" s="607">
        <f t="shared" si="90"/>
        <v>0.12349253166724801</v>
      </c>
      <c r="AO176" s="607">
        <f t="shared" si="90"/>
        <v>0.12453098254023623</v>
      </c>
      <c r="AP176" s="607">
        <f t="shared" si="90"/>
        <v>0.12551998337165354</v>
      </c>
      <c r="AQ176" s="607">
        <f t="shared" si="90"/>
        <v>0.12646188892538432</v>
      </c>
      <c r="AR176" s="607">
        <f t="shared" si="90"/>
        <v>0.12769428871531241</v>
      </c>
      <c r="AS176" s="607">
        <f t="shared" si="90"/>
        <v>0.12573809857256937</v>
      </c>
      <c r="AT176" s="607">
        <f t="shared" si="90"/>
        <v>0.12356455396952153</v>
      </c>
      <c r="AU176" s="607">
        <f t="shared" si="90"/>
        <v>0.12498649903693601</v>
      </c>
      <c r="AV176" s="607">
        <f t="shared" si="90"/>
        <v>0.12631541966068788</v>
      </c>
      <c r="AW176" s="607">
        <f t="shared" si="90"/>
        <v>0.12755740155204473</v>
      </c>
      <c r="AX176" s="607">
        <f t="shared" si="90"/>
        <v>0.12887166810374509</v>
      </c>
      <c r="AY176" s="607">
        <f t="shared" si="90"/>
        <v>0.12641685988936222</v>
      </c>
      <c r="AZ176" s="607">
        <f t="shared" si="90"/>
        <v>0.12542301040985496</v>
      </c>
      <c r="BA176" s="607">
        <f t="shared" si="90"/>
        <v>0.12636953372367138</v>
      </c>
      <c r="BB176" s="607">
        <f t="shared" si="90"/>
        <v>0.12727098449873464</v>
      </c>
      <c r="BC176" s="607">
        <f t="shared" si="90"/>
        <v>0.12812950904641396</v>
      </c>
      <c r="BD176" s="607">
        <f t="shared" si="90"/>
        <v>0.12925281219291024</v>
      </c>
      <c r="BE176" s="607">
        <f t="shared" si="90"/>
        <v>0.12746979132545583</v>
      </c>
      <c r="BF176" s="607">
        <f t="shared" si="90"/>
        <v>0.12548865702828427</v>
      </c>
      <c r="BG176" s="607">
        <f t="shared" si="90"/>
        <v>0.12678472619465816</v>
      </c>
      <c r="BH176" s="607">
        <f t="shared" si="90"/>
        <v>0.12799600578940018</v>
      </c>
      <c r="BI176" s="607">
        <f t="shared" si="90"/>
        <v>0.12912804279383192</v>
      </c>
      <c r="BJ176" s="607">
        <f t="shared" si="90"/>
        <v>0.13032596554984435</v>
      </c>
      <c r="BK176" s="607" t="e">
        <f t="shared" si="90"/>
        <v>#REF!</v>
      </c>
      <c r="BL176" s="607" t="e">
        <f t="shared" si="90"/>
        <v>#REF!</v>
      </c>
      <c r="BM176" s="607" t="e">
        <f t="shared" si="90"/>
        <v>#REF!</v>
      </c>
      <c r="BN176" s="607" t="e">
        <f t="shared" si="90"/>
        <v>#REF!</v>
      </c>
      <c r="BO176" s="607" t="e">
        <f t="shared" si="90"/>
        <v>#REF!</v>
      </c>
      <c r="BP176" s="607" t="e">
        <f t="shared" ref="BP176:DR176" si="91">IF(BP167=0,0,BP175/BP167)</f>
        <v>#REF!</v>
      </c>
      <c r="BQ176" s="607" t="e">
        <f t="shared" si="91"/>
        <v>#REF!</v>
      </c>
      <c r="BR176" s="607" t="e">
        <f t="shared" si="91"/>
        <v>#REF!</v>
      </c>
      <c r="BS176" s="607" t="e">
        <f t="shared" si="91"/>
        <v>#REF!</v>
      </c>
      <c r="BT176" s="607" t="e">
        <f t="shared" si="91"/>
        <v>#REF!</v>
      </c>
      <c r="BU176" s="607" t="e">
        <f t="shared" si="91"/>
        <v>#REF!</v>
      </c>
      <c r="BV176" s="607" t="e">
        <f t="shared" si="91"/>
        <v>#REF!</v>
      </c>
      <c r="BW176" s="607" t="e">
        <f t="shared" si="91"/>
        <v>#REF!</v>
      </c>
      <c r="BX176" s="607" t="e">
        <f t="shared" si="91"/>
        <v>#REF!</v>
      </c>
      <c r="BY176" s="607" t="e">
        <f t="shared" si="91"/>
        <v>#REF!</v>
      </c>
      <c r="BZ176" s="607" t="e">
        <f t="shared" si="91"/>
        <v>#REF!</v>
      </c>
      <c r="CA176" s="607" t="e">
        <f t="shared" si="91"/>
        <v>#REF!</v>
      </c>
      <c r="CB176" s="607" t="e">
        <f t="shared" si="91"/>
        <v>#REF!</v>
      </c>
      <c r="CC176" s="607" t="e">
        <f t="shared" si="91"/>
        <v>#REF!</v>
      </c>
      <c r="CD176" s="607" t="e">
        <f t="shared" si="91"/>
        <v>#REF!</v>
      </c>
      <c r="CE176" s="607" t="e">
        <f t="shared" si="91"/>
        <v>#REF!</v>
      </c>
      <c r="CF176" s="607" t="e">
        <f t="shared" si="91"/>
        <v>#REF!</v>
      </c>
      <c r="CG176" s="607" t="e">
        <f t="shared" si="91"/>
        <v>#REF!</v>
      </c>
      <c r="CH176" s="607" t="e">
        <f t="shared" si="91"/>
        <v>#REF!</v>
      </c>
      <c r="CI176" s="607" t="e">
        <f t="shared" si="91"/>
        <v>#REF!</v>
      </c>
      <c r="CJ176" s="607" t="e">
        <f t="shared" si="91"/>
        <v>#REF!</v>
      </c>
      <c r="CK176" s="607" t="e">
        <f t="shared" si="91"/>
        <v>#REF!</v>
      </c>
      <c r="CL176" s="607" t="e">
        <f t="shared" si="91"/>
        <v>#REF!</v>
      </c>
      <c r="CM176" s="607" t="e">
        <f t="shared" si="91"/>
        <v>#REF!</v>
      </c>
      <c r="CN176" s="607" t="e">
        <f t="shared" si="91"/>
        <v>#REF!</v>
      </c>
      <c r="CO176" s="607" t="e">
        <f t="shared" si="91"/>
        <v>#REF!</v>
      </c>
      <c r="CP176" s="607" t="e">
        <f t="shared" si="91"/>
        <v>#REF!</v>
      </c>
      <c r="CQ176" s="607" t="e">
        <f t="shared" si="91"/>
        <v>#REF!</v>
      </c>
      <c r="CR176" s="607" t="e">
        <f t="shared" si="91"/>
        <v>#REF!</v>
      </c>
      <c r="CS176" s="607" t="e">
        <f t="shared" si="91"/>
        <v>#REF!</v>
      </c>
      <c r="CT176" s="607" t="e">
        <f t="shared" si="91"/>
        <v>#REF!</v>
      </c>
      <c r="CU176" s="607" t="e">
        <f t="shared" si="91"/>
        <v>#REF!</v>
      </c>
      <c r="CV176" s="607" t="e">
        <f t="shared" si="91"/>
        <v>#REF!</v>
      </c>
      <c r="CW176" s="607" t="e">
        <f t="shared" si="91"/>
        <v>#REF!</v>
      </c>
      <c r="CX176" s="607" t="e">
        <f t="shared" si="91"/>
        <v>#REF!</v>
      </c>
      <c r="CY176" s="607" t="e">
        <f t="shared" si="91"/>
        <v>#REF!</v>
      </c>
      <c r="CZ176" s="607" t="e">
        <f t="shared" si="91"/>
        <v>#REF!</v>
      </c>
      <c r="DA176" s="607" t="e">
        <f t="shared" si="91"/>
        <v>#REF!</v>
      </c>
      <c r="DB176" s="607" t="e">
        <f t="shared" si="91"/>
        <v>#REF!</v>
      </c>
      <c r="DC176" s="607" t="e">
        <f t="shared" si="91"/>
        <v>#REF!</v>
      </c>
      <c r="DD176" s="607" t="e">
        <f t="shared" si="91"/>
        <v>#REF!</v>
      </c>
      <c r="DE176" s="607" t="e">
        <f t="shared" si="91"/>
        <v>#REF!</v>
      </c>
      <c r="DF176" s="607" t="e">
        <f t="shared" si="91"/>
        <v>#REF!</v>
      </c>
      <c r="DG176" s="607" t="e">
        <f t="shared" si="91"/>
        <v>#REF!</v>
      </c>
      <c r="DH176" s="607" t="e">
        <f t="shared" si="91"/>
        <v>#REF!</v>
      </c>
      <c r="DI176" s="607" t="e">
        <f t="shared" si="91"/>
        <v>#REF!</v>
      </c>
      <c r="DJ176" s="607" t="e">
        <f t="shared" si="91"/>
        <v>#REF!</v>
      </c>
      <c r="DK176" s="607" t="e">
        <f t="shared" si="91"/>
        <v>#REF!</v>
      </c>
      <c r="DL176" s="607" t="e">
        <f t="shared" si="91"/>
        <v>#REF!</v>
      </c>
      <c r="DM176" s="607" t="e">
        <f t="shared" si="91"/>
        <v>#REF!</v>
      </c>
      <c r="DN176" s="607" t="e">
        <f t="shared" si="91"/>
        <v>#REF!</v>
      </c>
      <c r="DO176" s="607" t="e">
        <f t="shared" si="91"/>
        <v>#REF!</v>
      </c>
      <c r="DP176" s="607" t="e">
        <f t="shared" si="91"/>
        <v>#REF!</v>
      </c>
      <c r="DQ176" s="607" t="e">
        <f t="shared" si="91"/>
        <v>#REF!</v>
      </c>
      <c r="DR176" s="607" t="e">
        <f t="shared" si="91"/>
        <v>#REF!</v>
      </c>
    </row>
    <row r="178" spans="1:122" x14ac:dyDescent="0.2">
      <c r="B178" t="s">
        <v>449</v>
      </c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70"/>
      <c r="BR178" s="70"/>
      <c r="BS178" s="70"/>
      <c r="BT178" s="70"/>
      <c r="BU178" s="70"/>
      <c r="BV178" s="70"/>
      <c r="BW178" s="70"/>
      <c r="BX178" s="70"/>
      <c r="BY178" s="70"/>
      <c r="BZ178" s="70"/>
      <c r="CA178" s="70"/>
      <c r="CB178" s="70"/>
      <c r="CC178" s="70"/>
      <c r="CD178" s="70"/>
      <c r="CE178" s="70"/>
      <c r="CF178" s="70"/>
      <c r="CG178" s="70"/>
      <c r="CH178" s="70"/>
      <c r="CI178" s="70"/>
      <c r="CJ178" s="70"/>
      <c r="CK178" s="70"/>
      <c r="CL178" s="70"/>
      <c r="CM178" s="70"/>
      <c r="CN178" s="70"/>
      <c r="CO178" s="70"/>
      <c r="CP178" s="70"/>
      <c r="CQ178" s="70"/>
      <c r="CR178" s="70"/>
      <c r="CS178" s="70"/>
      <c r="CT178" s="70"/>
      <c r="CU178" s="70"/>
      <c r="CV178" s="70"/>
      <c r="CW178" s="70"/>
      <c r="CX178" s="70"/>
      <c r="CY178" s="70"/>
      <c r="CZ178" s="70"/>
      <c r="DA178" s="70"/>
      <c r="DB178" s="70"/>
      <c r="DC178" s="70"/>
      <c r="DD178" s="70"/>
      <c r="DE178" s="70"/>
      <c r="DF178" s="70"/>
      <c r="DG178" s="70"/>
      <c r="DH178" s="70"/>
      <c r="DI178" s="70"/>
      <c r="DJ178" s="70"/>
      <c r="DK178" s="70"/>
      <c r="DL178" s="70"/>
      <c r="DM178" s="70"/>
      <c r="DN178" s="70"/>
      <c r="DO178" s="70"/>
      <c r="DP178" s="70"/>
      <c r="DQ178" s="70"/>
      <c r="DR178" s="70"/>
    </row>
    <row r="179" spans="1:122" x14ac:dyDescent="0.2">
      <c r="B179" t="s">
        <v>441</v>
      </c>
      <c r="C179" s="70">
        <f>C167</f>
        <v>0</v>
      </c>
      <c r="D179" s="70">
        <f t="shared" ref="D179:BO179" si="92">D167</f>
        <v>7559.2800404494392</v>
      </c>
      <c r="E179" s="70">
        <f t="shared" si="92"/>
        <v>15118.560080898878</v>
      </c>
      <c r="F179" s="70">
        <f t="shared" si="92"/>
        <v>22677.840121348316</v>
      </c>
      <c r="G179" s="70">
        <f t="shared" si="92"/>
        <v>30161.527361393259</v>
      </c>
      <c r="H179" s="70">
        <f t="shared" si="92"/>
        <v>37701.90920174159</v>
      </c>
      <c r="I179" s="70">
        <f t="shared" si="92"/>
        <v>45242.291042089884</v>
      </c>
      <c r="J179" s="70">
        <f t="shared" si="92"/>
        <v>52481.057608824267</v>
      </c>
      <c r="K179" s="70">
        <f t="shared" si="92"/>
        <v>59828.405674059679</v>
      </c>
      <c r="L179" s="70">
        <f t="shared" si="92"/>
        <v>67606.098411687402</v>
      </c>
      <c r="M179" s="70">
        <f t="shared" si="92"/>
        <v>75042.769236973021</v>
      </c>
      <c r="N179" s="70">
        <f t="shared" si="92"/>
        <v>82547.046160670332</v>
      </c>
      <c r="O179" s="70">
        <f t="shared" si="92"/>
        <v>61910.284620502782</v>
      </c>
      <c r="P179" s="70">
        <f t="shared" si="92"/>
        <v>58814.770389477606</v>
      </c>
      <c r="Q179" s="70">
        <f t="shared" si="92"/>
        <v>64696.247428425391</v>
      </c>
      <c r="R179" s="70">
        <f t="shared" si="92"/>
        <v>71165.872171267954</v>
      </c>
      <c r="S179" s="70">
        <f t="shared" si="92"/>
        <v>78282.459388394724</v>
      </c>
      <c r="T179" s="70">
        <f t="shared" si="92"/>
        <v>86110.705327234202</v>
      </c>
      <c r="U179" s="70">
        <f t="shared" si="92"/>
        <v>81805.17006087245</v>
      </c>
      <c r="V179" s="70">
        <f t="shared" si="92"/>
        <v>77714.911557828847</v>
      </c>
      <c r="W179" s="70">
        <f t="shared" si="92"/>
        <v>83154.955366876864</v>
      </c>
      <c r="X179" s="70">
        <f t="shared" si="92"/>
        <v>88975.802242558246</v>
      </c>
      <c r="Y179" s="70">
        <f t="shared" si="92"/>
        <v>95204.108399537319</v>
      </c>
      <c r="Z179" s="70">
        <f t="shared" si="92"/>
        <v>104724.51923949104</v>
      </c>
      <c r="AA179" s="70">
        <f t="shared" si="92"/>
        <v>89015.841353567404</v>
      </c>
      <c r="AB179" s="70">
        <f t="shared" si="92"/>
        <v>84565.04928588905</v>
      </c>
      <c r="AC179" s="70">
        <f t="shared" si="92"/>
        <v>88793.301750183498</v>
      </c>
      <c r="AD179" s="70">
        <f t="shared" si="92"/>
        <v>93232.966837692686</v>
      </c>
      <c r="AE179" s="70">
        <f t="shared" si="92"/>
        <v>97894.615179577275</v>
      </c>
      <c r="AF179" s="70">
        <f t="shared" si="92"/>
        <v>104747.23824214769</v>
      </c>
      <c r="AG179" s="70">
        <f t="shared" si="92"/>
        <v>94272.514417932936</v>
      </c>
      <c r="AH179" s="70">
        <f t="shared" si="92"/>
        <v>84845.262976139667</v>
      </c>
      <c r="AI179" s="70">
        <f t="shared" si="92"/>
        <v>90784.431384469426</v>
      </c>
      <c r="AJ179" s="70">
        <f t="shared" si="92"/>
        <v>97139.34158138225</v>
      </c>
      <c r="AK179" s="70">
        <f t="shared" si="92"/>
        <v>103939.09549207905</v>
      </c>
      <c r="AL179" s="70">
        <f t="shared" si="92"/>
        <v>112254.22313144538</v>
      </c>
      <c r="AM179" s="70">
        <f t="shared" si="92"/>
        <v>96538.631893043028</v>
      </c>
      <c r="AN179" s="70">
        <f t="shared" si="92"/>
        <v>91711.700298390861</v>
      </c>
      <c r="AO179" s="70">
        <f t="shared" si="92"/>
        <v>96297.285313310436</v>
      </c>
      <c r="AP179" s="70">
        <f t="shared" si="92"/>
        <v>101112.14957897592</v>
      </c>
      <c r="AQ179" s="70">
        <f t="shared" si="92"/>
        <v>106167.75705792471</v>
      </c>
      <c r="AR179" s="70">
        <f t="shared" si="92"/>
        <v>113599.50005197943</v>
      </c>
      <c r="AS179" s="70">
        <f t="shared" si="92"/>
        <v>102239.55004678153</v>
      </c>
      <c r="AT179" s="70">
        <f t="shared" si="92"/>
        <v>92015.595042103363</v>
      </c>
      <c r="AU179" s="70">
        <f t="shared" si="92"/>
        <v>98456.686695050608</v>
      </c>
      <c r="AV179" s="70">
        <f t="shared" si="92"/>
        <v>105348.65476370414</v>
      </c>
      <c r="AW179" s="70">
        <f t="shared" si="92"/>
        <v>112723.06059716344</v>
      </c>
      <c r="AX179" s="70">
        <f t="shared" si="92"/>
        <v>121740.90544493649</v>
      </c>
      <c r="AY179" s="70">
        <f t="shared" si="92"/>
        <v>105914.58773709473</v>
      </c>
      <c r="AZ179" s="70">
        <f t="shared" si="92"/>
        <v>100618.85835024001</v>
      </c>
      <c r="BA179" s="70">
        <f t="shared" si="92"/>
        <v>105649.801267752</v>
      </c>
      <c r="BB179" s="70">
        <f t="shared" si="92"/>
        <v>110932.29133113961</v>
      </c>
      <c r="BC179" s="70">
        <f t="shared" si="92"/>
        <v>116478.90589769662</v>
      </c>
      <c r="BD179" s="70">
        <f t="shared" si="92"/>
        <v>124632.42931053534</v>
      </c>
      <c r="BE179" s="70">
        <f t="shared" si="92"/>
        <v>112169.18637948181</v>
      </c>
      <c r="BF179" s="70">
        <f t="shared" si="92"/>
        <v>100952.26774153365</v>
      </c>
      <c r="BG179" s="70">
        <f t="shared" si="92"/>
        <v>108018.926483441</v>
      </c>
      <c r="BH179" s="70">
        <f t="shared" si="92"/>
        <v>115580.25133728188</v>
      </c>
      <c r="BI179" s="70">
        <f t="shared" si="92"/>
        <v>123670.86893089159</v>
      </c>
      <c r="BJ179" s="70">
        <f t="shared" si="92"/>
        <v>133564.53844536291</v>
      </c>
      <c r="BK179" s="70" t="e">
        <f t="shared" si="92"/>
        <v>#REF!</v>
      </c>
      <c r="BL179" s="70" t="e">
        <f t="shared" si="92"/>
        <v>#REF!</v>
      </c>
      <c r="BM179" s="70" t="e">
        <f t="shared" si="92"/>
        <v>#REF!</v>
      </c>
      <c r="BN179" s="70" t="e">
        <f t="shared" si="92"/>
        <v>#REF!</v>
      </c>
      <c r="BO179" s="70" t="e">
        <f t="shared" si="92"/>
        <v>#REF!</v>
      </c>
      <c r="BP179" s="70" t="e">
        <f t="shared" ref="BP179:DR179" si="93">BP167</f>
        <v>#REF!</v>
      </c>
      <c r="BQ179" s="70" t="e">
        <f t="shared" si="93"/>
        <v>#REF!</v>
      </c>
      <c r="BR179" s="70" t="e">
        <f t="shared" si="93"/>
        <v>#REF!</v>
      </c>
      <c r="BS179" s="70" t="e">
        <f t="shared" si="93"/>
        <v>#REF!</v>
      </c>
      <c r="BT179" s="70" t="e">
        <f t="shared" si="93"/>
        <v>#REF!</v>
      </c>
      <c r="BU179" s="70" t="e">
        <f t="shared" si="93"/>
        <v>#REF!</v>
      </c>
      <c r="BV179" s="70" t="e">
        <f t="shared" si="93"/>
        <v>#REF!</v>
      </c>
      <c r="BW179" s="70" t="e">
        <f t="shared" si="93"/>
        <v>#REF!</v>
      </c>
      <c r="BX179" s="70" t="e">
        <f t="shared" si="93"/>
        <v>#REF!</v>
      </c>
      <c r="BY179" s="70" t="e">
        <f t="shared" si="93"/>
        <v>#REF!</v>
      </c>
      <c r="BZ179" s="70" t="e">
        <f t="shared" si="93"/>
        <v>#REF!</v>
      </c>
      <c r="CA179" s="70" t="e">
        <f t="shared" si="93"/>
        <v>#REF!</v>
      </c>
      <c r="CB179" s="70" t="e">
        <f t="shared" si="93"/>
        <v>#REF!</v>
      </c>
      <c r="CC179" s="70" t="e">
        <f t="shared" si="93"/>
        <v>#REF!</v>
      </c>
      <c r="CD179" s="70" t="e">
        <f t="shared" si="93"/>
        <v>#REF!</v>
      </c>
      <c r="CE179" s="70" t="e">
        <f t="shared" si="93"/>
        <v>#REF!</v>
      </c>
      <c r="CF179" s="70" t="e">
        <f t="shared" si="93"/>
        <v>#REF!</v>
      </c>
      <c r="CG179" s="70" t="e">
        <f t="shared" si="93"/>
        <v>#REF!</v>
      </c>
      <c r="CH179" s="70" t="e">
        <f t="shared" si="93"/>
        <v>#REF!</v>
      </c>
      <c r="CI179" s="70" t="e">
        <f t="shared" si="93"/>
        <v>#REF!</v>
      </c>
      <c r="CJ179" s="70" t="e">
        <f t="shared" si="93"/>
        <v>#REF!</v>
      </c>
      <c r="CK179" s="70" t="e">
        <f t="shared" si="93"/>
        <v>#REF!</v>
      </c>
      <c r="CL179" s="70" t="e">
        <f t="shared" si="93"/>
        <v>#REF!</v>
      </c>
      <c r="CM179" s="70" t="e">
        <f t="shared" si="93"/>
        <v>#REF!</v>
      </c>
      <c r="CN179" s="70" t="e">
        <f t="shared" si="93"/>
        <v>#REF!</v>
      </c>
      <c r="CO179" s="70" t="e">
        <f t="shared" si="93"/>
        <v>#REF!</v>
      </c>
      <c r="CP179" s="70" t="e">
        <f t="shared" si="93"/>
        <v>#REF!</v>
      </c>
      <c r="CQ179" s="70" t="e">
        <f t="shared" si="93"/>
        <v>#REF!</v>
      </c>
      <c r="CR179" s="70" t="e">
        <f t="shared" si="93"/>
        <v>#REF!</v>
      </c>
      <c r="CS179" s="70" t="e">
        <f t="shared" si="93"/>
        <v>#REF!</v>
      </c>
      <c r="CT179" s="70" t="e">
        <f t="shared" si="93"/>
        <v>#REF!</v>
      </c>
      <c r="CU179" s="70" t="e">
        <f t="shared" si="93"/>
        <v>#REF!</v>
      </c>
      <c r="CV179" s="70" t="e">
        <f t="shared" si="93"/>
        <v>#REF!</v>
      </c>
      <c r="CW179" s="70" t="e">
        <f t="shared" si="93"/>
        <v>#REF!</v>
      </c>
      <c r="CX179" s="70" t="e">
        <f t="shared" si="93"/>
        <v>#REF!</v>
      </c>
      <c r="CY179" s="70" t="e">
        <f t="shared" si="93"/>
        <v>#REF!</v>
      </c>
      <c r="CZ179" s="70" t="e">
        <f t="shared" si="93"/>
        <v>#REF!</v>
      </c>
      <c r="DA179" s="70" t="e">
        <f t="shared" si="93"/>
        <v>#REF!</v>
      </c>
      <c r="DB179" s="70" t="e">
        <f t="shared" si="93"/>
        <v>#REF!</v>
      </c>
      <c r="DC179" s="70" t="e">
        <f t="shared" si="93"/>
        <v>#REF!</v>
      </c>
      <c r="DD179" s="70" t="e">
        <f t="shared" si="93"/>
        <v>#REF!</v>
      </c>
      <c r="DE179" s="70" t="e">
        <f t="shared" si="93"/>
        <v>#REF!</v>
      </c>
      <c r="DF179" s="70" t="e">
        <f t="shared" si="93"/>
        <v>#REF!</v>
      </c>
      <c r="DG179" s="70" t="e">
        <f t="shared" si="93"/>
        <v>#REF!</v>
      </c>
      <c r="DH179" s="70" t="e">
        <f t="shared" si="93"/>
        <v>#REF!</v>
      </c>
      <c r="DI179" s="70" t="e">
        <f t="shared" si="93"/>
        <v>#REF!</v>
      </c>
      <c r="DJ179" s="70" t="e">
        <f t="shared" si="93"/>
        <v>#REF!</v>
      </c>
      <c r="DK179" s="70" t="e">
        <f t="shared" si="93"/>
        <v>#REF!</v>
      </c>
      <c r="DL179" s="70" t="e">
        <f t="shared" si="93"/>
        <v>#REF!</v>
      </c>
      <c r="DM179" s="70" t="e">
        <f t="shared" si="93"/>
        <v>#REF!</v>
      </c>
      <c r="DN179" s="70" t="e">
        <f t="shared" si="93"/>
        <v>#REF!</v>
      </c>
      <c r="DO179" s="70" t="e">
        <f t="shared" si="93"/>
        <v>#REF!</v>
      </c>
      <c r="DP179" s="70" t="e">
        <f t="shared" si="93"/>
        <v>#REF!</v>
      </c>
      <c r="DQ179" s="70" t="e">
        <f t="shared" si="93"/>
        <v>#REF!</v>
      </c>
      <c r="DR179" s="70" t="e">
        <f t="shared" si="93"/>
        <v>#REF!</v>
      </c>
    </row>
    <row r="180" spans="1:122" x14ac:dyDescent="0.2">
      <c r="B180" t="s">
        <v>442</v>
      </c>
      <c r="C180" s="70">
        <f>C179*8%</f>
        <v>0</v>
      </c>
      <c r="D180" s="70">
        <f t="shared" ref="D180:BO180" si="94">D179*8%</f>
        <v>604.74240323595518</v>
      </c>
      <c r="E180" s="70">
        <f t="shared" si="94"/>
        <v>1209.4848064719104</v>
      </c>
      <c r="F180" s="70">
        <f t="shared" si="94"/>
        <v>1814.2272097078653</v>
      </c>
      <c r="G180" s="70">
        <f t="shared" si="94"/>
        <v>2412.9221889114606</v>
      </c>
      <c r="H180" s="70">
        <f t="shared" si="94"/>
        <v>3016.1527361393273</v>
      </c>
      <c r="I180" s="70">
        <f t="shared" si="94"/>
        <v>3619.3832833671909</v>
      </c>
      <c r="J180" s="70">
        <f t="shared" si="94"/>
        <v>4198.4846087059414</v>
      </c>
      <c r="K180" s="70">
        <f t="shared" si="94"/>
        <v>4786.2724539247747</v>
      </c>
      <c r="L180" s="70">
        <f t="shared" si="94"/>
        <v>5408.4878729349921</v>
      </c>
      <c r="M180" s="70">
        <f t="shared" si="94"/>
        <v>6003.4215389578421</v>
      </c>
      <c r="N180" s="70">
        <f t="shared" si="94"/>
        <v>6603.7636928536267</v>
      </c>
      <c r="O180" s="70">
        <f t="shared" si="94"/>
        <v>4952.8227696402228</v>
      </c>
      <c r="P180" s="70">
        <f t="shared" si="94"/>
        <v>4705.1816311582088</v>
      </c>
      <c r="Q180" s="70">
        <f t="shared" si="94"/>
        <v>5175.6997942740318</v>
      </c>
      <c r="R180" s="70">
        <f t="shared" si="94"/>
        <v>5693.2697737014369</v>
      </c>
      <c r="S180" s="70">
        <f t="shared" si="94"/>
        <v>6262.5967510715782</v>
      </c>
      <c r="T180" s="70">
        <f t="shared" si="94"/>
        <v>6888.856426178736</v>
      </c>
      <c r="U180" s="70">
        <f t="shared" si="94"/>
        <v>6544.4136048697965</v>
      </c>
      <c r="V180" s="70">
        <f t="shared" si="94"/>
        <v>6217.192924626308</v>
      </c>
      <c r="W180" s="70">
        <f t="shared" si="94"/>
        <v>6652.3964293501494</v>
      </c>
      <c r="X180" s="70">
        <f t="shared" si="94"/>
        <v>7118.0641794046596</v>
      </c>
      <c r="Y180" s="70">
        <f t="shared" si="94"/>
        <v>7616.3286719629859</v>
      </c>
      <c r="Z180" s="70">
        <f t="shared" si="94"/>
        <v>8377.9615391592833</v>
      </c>
      <c r="AA180" s="70">
        <f t="shared" si="94"/>
        <v>7121.2673082853926</v>
      </c>
      <c r="AB180" s="70">
        <f t="shared" si="94"/>
        <v>6765.2039428711241</v>
      </c>
      <c r="AC180" s="70">
        <f t="shared" si="94"/>
        <v>7103.4641400146802</v>
      </c>
      <c r="AD180" s="70">
        <f t="shared" si="94"/>
        <v>7458.6373470154149</v>
      </c>
      <c r="AE180" s="70">
        <f t="shared" si="94"/>
        <v>7831.5692143661818</v>
      </c>
      <c r="AF180" s="70">
        <f t="shared" si="94"/>
        <v>8379.7790593718164</v>
      </c>
      <c r="AG180" s="70">
        <f t="shared" si="94"/>
        <v>7541.8011534346351</v>
      </c>
      <c r="AH180" s="70">
        <f t="shared" si="94"/>
        <v>6787.6210380911734</v>
      </c>
      <c r="AI180" s="70">
        <f t="shared" si="94"/>
        <v>7262.7545107575543</v>
      </c>
      <c r="AJ180" s="70">
        <f t="shared" si="94"/>
        <v>7771.1473265105806</v>
      </c>
      <c r="AK180" s="70">
        <f t="shared" si="94"/>
        <v>8315.1276393663247</v>
      </c>
      <c r="AL180" s="70">
        <f t="shared" si="94"/>
        <v>8980.3378505156306</v>
      </c>
      <c r="AM180" s="70">
        <f t="shared" si="94"/>
        <v>7723.0905514434426</v>
      </c>
      <c r="AN180" s="70">
        <f t="shared" si="94"/>
        <v>7336.9360238712688</v>
      </c>
      <c r="AO180" s="70">
        <f t="shared" si="94"/>
        <v>7703.7828250648354</v>
      </c>
      <c r="AP180" s="70">
        <f t="shared" si="94"/>
        <v>8088.971966318074</v>
      </c>
      <c r="AQ180" s="70">
        <f t="shared" si="94"/>
        <v>8493.4205646339778</v>
      </c>
      <c r="AR180" s="70">
        <f t="shared" si="94"/>
        <v>9087.9600041583544</v>
      </c>
      <c r="AS180" s="70">
        <f t="shared" si="94"/>
        <v>8179.1640037425223</v>
      </c>
      <c r="AT180" s="70">
        <f t="shared" si="94"/>
        <v>7361.2476033682688</v>
      </c>
      <c r="AU180" s="70">
        <f t="shared" si="94"/>
        <v>7876.5349356040488</v>
      </c>
      <c r="AV180" s="70">
        <f t="shared" si="94"/>
        <v>8427.8923810963315</v>
      </c>
      <c r="AW180" s="70">
        <f t="shared" si="94"/>
        <v>9017.8448477730744</v>
      </c>
      <c r="AX180" s="70">
        <f t="shared" si="94"/>
        <v>9739.2724355949194</v>
      </c>
      <c r="AY180" s="70">
        <f t="shared" si="94"/>
        <v>8473.1670189675788</v>
      </c>
      <c r="AZ180" s="70">
        <f t="shared" si="94"/>
        <v>8049.5086680192017</v>
      </c>
      <c r="BA180" s="70">
        <f t="shared" si="94"/>
        <v>8451.9841014201611</v>
      </c>
      <c r="BB180" s="70">
        <f t="shared" si="94"/>
        <v>8874.5833064911694</v>
      </c>
      <c r="BC180" s="70">
        <f t="shared" si="94"/>
        <v>9318.3124718157305</v>
      </c>
      <c r="BD180" s="70">
        <f t="shared" si="94"/>
        <v>9970.5943448428279</v>
      </c>
      <c r="BE180" s="70">
        <f t="shared" si="94"/>
        <v>8973.5349103585449</v>
      </c>
      <c r="BF180" s="70">
        <f t="shared" si="94"/>
        <v>8076.1814193226919</v>
      </c>
      <c r="BG180" s="70">
        <f t="shared" si="94"/>
        <v>8641.5141186752808</v>
      </c>
      <c r="BH180" s="70">
        <f t="shared" si="94"/>
        <v>9246.4201069825504</v>
      </c>
      <c r="BI180" s="70">
        <f t="shared" si="94"/>
        <v>9893.6695144713285</v>
      </c>
      <c r="BJ180" s="70">
        <f t="shared" si="94"/>
        <v>10685.163075629032</v>
      </c>
      <c r="BK180" s="70" t="e">
        <f t="shared" si="94"/>
        <v>#REF!</v>
      </c>
      <c r="BL180" s="70" t="e">
        <f t="shared" si="94"/>
        <v>#REF!</v>
      </c>
      <c r="BM180" s="70" t="e">
        <f t="shared" si="94"/>
        <v>#REF!</v>
      </c>
      <c r="BN180" s="70" t="e">
        <f t="shared" si="94"/>
        <v>#REF!</v>
      </c>
      <c r="BO180" s="70" t="e">
        <f t="shared" si="94"/>
        <v>#REF!</v>
      </c>
      <c r="BP180" s="70" t="e">
        <f t="shared" ref="BP180:DR180" si="95">BP179*8%</f>
        <v>#REF!</v>
      </c>
      <c r="BQ180" s="70" t="e">
        <f t="shared" si="95"/>
        <v>#REF!</v>
      </c>
      <c r="BR180" s="70" t="e">
        <f t="shared" si="95"/>
        <v>#REF!</v>
      </c>
      <c r="BS180" s="70" t="e">
        <f t="shared" si="95"/>
        <v>#REF!</v>
      </c>
      <c r="BT180" s="70" t="e">
        <f t="shared" si="95"/>
        <v>#REF!</v>
      </c>
      <c r="BU180" s="70" t="e">
        <f t="shared" si="95"/>
        <v>#REF!</v>
      </c>
      <c r="BV180" s="70" t="e">
        <f t="shared" si="95"/>
        <v>#REF!</v>
      </c>
      <c r="BW180" s="70" t="e">
        <f t="shared" si="95"/>
        <v>#REF!</v>
      </c>
      <c r="BX180" s="70" t="e">
        <f t="shared" si="95"/>
        <v>#REF!</v>
      </c>
      <c r="BY180" s="70" t="e">
        <f t="shared" si="95"/>
        <v>#REF!</v>
      </c>
      <c r="BZ180" s="70" t="e">
        <f t="shared" si="95"/>
        <v>#REF!</v>
      </c>
      <c r="CA180" s="70" t="e">
        <f t="shared" si="95"/>
        <v>#REF!</v>
      </c>
      <c r="CB180" s="70" t="e">
        <f t="shared" si="95"/>
        <v>#REF!</v>
      </c>
      <c r="CC180" s="70" t="e">
        <f t="shared" si="95"/>
        <v>#REF!</v>
      </c>
      <c r="CD180" s="70" t="e">
        <f t="shared" si="95"/>
        <v>#REF!</v>
      </c>
      <c r="CE180" s="70" t="e">
        <f t="shared" si="95"/>
        <v>#REF!</v>
      </c>
      <c r="CF180" s="70" t="e">
        <f t="shared" si="95"/>
        <v>#REF!</v>
      </c>
      <c r="CG180" s="70" t="e">
        <f t="shared" si="95"/>
        <v>#REF!</v>
      </c>
      <c r="CH180" s="70" t="e">
        <f t="shared" si="95"/>
        <v>#REF!</v>
      </c>
      <c r="CI180" s="70" t="e">
        <f t="shared" si="95"/>
        <v>#REF!</v>
      </c>
      <c r="CJ180" s="70" t="e">
        <f t="shared" si="95"/>
        <v>#REF!</v>
      </c>
      <c r="CK180" s="70" t="e">
        <f t="shared" si="95"/>
        <v>#REF!</v>
      </c>
      <c r="CL180" s="70" t="e">
        <f t="shared" si="95"/>
        <v>#REF!</v>
      </c>
      <c r="CM180" s="70" t="e">
        <f t="shared" si="95"/>
        <v>#REF!</v>
      </c>
      <c r="CN180" s="70" t="e">
        <f t="shared" si="95"/>
        <v>#REF!</v>
      </c>
      <c r="CO180" s="70" t="e">
        <f t="shared" si="95"/>
        <v>#REF!</v>
      </c>
      <c r="CP180" s="70" t="e">
        <f t="shared" si="95"/>
        <v>#REF!</v>
      </c>
      <c r="CQ180" s="70" t="e">
        <f t="shared" si="95"/>
        <v>#REF!</v>
      </c>
      <c r="CR180" s="70" t="e">
        <f t="shared" si="95"/>
        <v>#REF!</v>
      </c>
      <c r="CS180" s="70" t="e">
        <f t="shared" si="95"/>
        <v>#REF!</v>
      </c>
      <c r="CT180" s="70" t="e">
        <f t="shared" si="95"/>
        <v>#REF!</v>
      </c>
      <c r="CU180" s="70" t="e">
        <f t="shared" si="95"/>
        <v>#REF!</v>
      </c>
      <c r="CV180" s="70" t="e">
        <f t="shared" si="95"/>
        <v>#REF!</v>
      </c>
      <c r="CW180" s="70" t="e">
        <f t="shared" si="95"/>
        <v>#REF!</v>
      </c>
      <c r="CX180" s="70" t="e">
        <f t="shared" si="95"/>
        <v>#REF!</v>
      </c>
      <c r="CY180" s="70" t="e">
        <f t="shared" si="95"/>
        <v>#REF!</v>
      </c>
      <c r="CZ180" s="70" t="e">
        <f t="shared" si="95"/>
        <v>#REF!</v>
      </c>
      <c r="DA180" s="70" t="e">
        <f t="shared" si="95"/>
        <v>#REF!</v>
      </c>
      <c r="DB180" s="70" t="e">
        <f t="shared" si="95"/>
        <v>#REF!</v>
      </c>
      <c r="DC180" s="70" t="e">
        <f t="shared" si="95"/>
        <v>#REF!</v>
      </c>
      <c r="DD180" s="70" t="e">
        <f t="shared" si="95"/>
        <v>#REF!</v>
      </c>
      <c r="DE180" s="70" t="e">
        <f t="shared" si="95"/>
        <v>#REF!</v>
      </c>
      <c r="DF180" s="70" t="e">
        <f t="shared" si="95"/>
        <v>#REF!</v>
      </c>
      <c r="DG180" s="70" t="e">
        <f t="shared" si="95"/>
        <v>#REF!</v>
      </c>
      <c r="DH180" s="70" t="e">
        <f t="shared" si="95"/>
        <v>#REF!</v>
      </c>
      <c r="DI180" s="70" t="e">
        <f t="shared" si="95"/>
        <v>#REF!</v>
      </c>
      <c r="DJ180" s="70" t="e">
        <f t="shared" si="95"/>
        <v>#REF!</v>
      </c>
      <c r="DK180" s="70" t="e">
        <f t="shared" si="95"/>
        <v>#REF!</v>
      </c>
      <c r="DL180" s="70" t="e">
        <f t="shared" si="95"/>
        <v>#REF!</v>
      </c>
      <c r="DM180" s="70" t="e">
        <f t="shared" si="95"/>
        <v>#REF!</v>
      </c>
      <c r="DN180" s="70" t="e">
        <f t="shared" si="95"/>
        <v>#REF!</v>
      </c>
      <c r="DO180" s="70" t="e">
        <f t="shared" si="95"/>
        <v>#REF!</v>
      </c>
      <c r="DP180" s="70" t="e">
        <f t="shared" si="95"/>
        <v>#REF!</v>
      </c>
      <c r="DQ180" s="70" t="e">
        <f t="shared" si="95"/>
        <v>#REF!</v>
      </c>
      <c r="DR180" s="70" t="e">
        <f t="shared" si="95"/>
        <v>#REF!</v>
      </c>
    </row>
    <row r="181" spans="1:122" x14ac:dyDescent="0.2">
      <c r="B181" t="s">
        <v>443</v>
      </c>
      <c r="C181" s="613">
        <f>C180*15%</f>
        <v>0</v>
      </c>
      <c r="D181" s="613">
        <f t="shared" ref="D181:BO181" si="96">D180*15%</f>
        <v>90.711360485393271</v>
      </c>
      <c r="E181" s="613">
        <f t="shared" si="96"/>
        <v>181.42272097078654</v>
      </c>
      <c r="F181" s="613">
        <f t="shared" si="96"/>
        <v>272.13408145617979</v>
      </c>
      <c r="G181" s="613">
        <f t="shared" si="96"/>
        <v>361.93832833671905</v>
      </c>
      <c r="H181" s="613">
        <f t="shared" si="96"/>
        <v>452.42291042089909</v>
      </c>
      <c r="I181" s="613">
        <f t="shared" si="96"/>
        <v>542.90749250507861</v>
      </c>
      <c r="J181" s="613">
        <f t="shared" si="96"/>
        <v>629.77269130589116</v>
      </c>
      <c r="K181" s="613">
        <f t="shared" si="96"/>
        <v>717.94086808871623</v>
      </c>
      <c r="L181" s="613">
        <f t="shared" si="96"/>
        <v>811.27318094024884</v>
      </c>
      <c r="M181" s="613">
        <f t="shared" si="96"/>
        <v>900.5132308436763</v>
      </c>
      <c r="N181" s="613">
        <f t="shared" si="96"/>
        <v>990.56455392804401</v>
      </c>
      <c r="O181" s="613">
        <f t="shared" si="96"/>
        <v>742.92341544603335</v>
      </c>
      <c r="P181" s="613">
        <f t="shared" si="96"/>
        <v>705.77724467373127</v>
      </c>
      <c r="Q181" s="613">
        <f t="shared" si="96"/>
        <v>776.35496914110479</v>
      </c>
      <c r="R181" s="613">
        <f t="shared" si="96"/>
        <v>853.99046605521551</v>
      </c>
      <c r="S181" s="613">
        <f t="shared" si="96"/>
        <v>939.38951266073673</v>
      </c>
      <c r="T181" s="613">
        <f t="shared" si="96"/>
        <v>1033.3284639268104</v>
      </c>
      <c r="U181" s="613">
        <f t="shared" si="96"/>
        <v>981.66204073046947</v>
      </c>
      <c r="V181" s="613">
        <f t="shared" si="96"/>
        <v>932.57893869394616</v>
      </c>
      <c r="W181" s="613">
        <f t="shared" si="96"/>
        <v>997.85946440252235</v>
      </c>
      <c r="X181" s="613">
        <f t="shared" si="96"/>
        <v>1067.7096269106989</v>
      </c>
      <c r="Y181" s="613">
        <f t="shared" si="96"/>
        <v>1142.4493007944479</v>
      </c>
      <c r="Z181" s="613">
        <f t="shared" si="96"/>
        <v>1256.6942308738924</v>
      </c>
      <c r="AA181" s="613">
        <f t="shared" si="96"/>
        <v>1068.1900962428087</v>
      </c>
      <c r="AB181" s="613">
        <f t="shared" si="96"/>
        <v>1014.7805914306686</v>
      </c>
      <c r="AC181" s="613">
        <f t="shared" si="96"/>
        <v>1065.519621002202</v>
      </c>
      <c r="AD181" s="613">
        <f t="shared" si="96"/>
        <v>1118.7956020523122</v>
      </c>
      <c r="AE181" s="613">
        <f t="shared" si="96"/>
        <v>1174.7353821549273</v>
      </c>
      <c r="AF181" s="613">
        <f t="shared" si="96"/>
        <v>1256.9668589057724</v>
      </c>
      <c r="AG181" s="613">
        <f t="shared" si="96"/>
        <v>1131.2701730151953</v>
      </c>
      <c r="AH181" s="613">
        <f t="shared" si="96"/>
        <v>1018.1431557136759</v>
      </c>
      <c r="AI181" s="613">
        <f t="shared" si="96"/>
        <v>1089.4131766136331</v>
      </c>
      <c r="AJ181" s="613">
        <f t="shared" si="96"/>
        <v>1165.672098976587</v>
      </c>
      <c r="AK181" s="613">
        <f t="shared" si="96"/>
        <v>1247.2691459049486</v>
      </c>
      <c r="AL181" s="613">
        <f t="shared" si="96"/>
        <v>1347.0506775773445</v>
      </c>
      <c r="AM181" s="613">
        <f t="shared" si="96"/>
        <v>1158.4635827165164</v>
      </c>
      <c r="AN181" s="613">
        <f t="shared" si="96"/>
        <v>1100.5404035806903</v>
      </c>
      <c r="AO181" s="613">
        <f t="shared" si="96"/>
        <v>1155.5674237597252</v>
      </c>
      <c r="AP181" s="613">
        <f t="shared" si="96"/>
        <v>1213.3457949477111</v>
      </c>
      <c r="AQ181" s="613">
        <f t="shared" si="96"/>
        <v>1274.0130846950967</v>
      </c>
      <c r="AR181" s="613">
        <f t="shared" si="96"/>
        <v>1363.194000623753</v>
      </c>
      <c r="AS181" s="613">
        <f t="shared" si="96"/>
        <v>1226.8746005613782</v>
      </c>
      <c r="AT181" s="613">
        <f t="shared" si="96"/>
        <v>1104.1871405052402</v>
      </c>
      <c r="AU181" s="613">
        <f t="shared" si="96"/>
        <v>1181.4802403406072</v>
      </c>
      <c r="AV181" s="613">
        <f t="shared" si="96"/>
        <v>1264.1838571644496</v>
      </c>
      <c r="AW181" s="613">
        <f t="shared" si="96"/>
        <v>1352.6767271659612</v>
      </c>
      <c r="AX181" s="613">
        <f t="shared" si="96"/>
        <v>1460.890865339238</v>
      </c>
      <c r="AY181" s="613">
        <f t="shared" si="96"/>
        <v>1270.9750528451368</v>
      </c>
      <c r="AZ181" s="613">
        <f t="shared" si="96"/>
        <v>1207.4263002028802</v>
      </c>
      <c r="BA181" s="613">
        <f t="shared" si="96"/>
        <v>1267.7976152130241</v>
      </c>
      <c r="BB181" s="613">
        <f t="shared" si="96"/>
        <v>1331.1874959736754</v>
      </c>
      <c r="BC181" s="613">
        <f t="shared" si="96"/>
        <v>1397.7468707723594</v>
      </c>
      <c r="BD181" s="613">
        <f t="shared" si="96"/>
        <v>1495.5891517264242</v>
      </c>
      <c r="BE181" s="613">
        <f t="shared" si="96"/>
        <v>1346.0302365537816</v>
      </c>
      <c r="BF181" s="613">
        <f t="shared" si="96"/>
        <v>1211.4272128984037</v>
      </c>
      <c r="BG181" s="613">
        <f t="shared" si="96"/>
        <v>1296.227117801292</v>
      </c>
      <c r="BH181" s="613">
        <f t="shared" si="96"/>
        <v>1386.9630160473826</v>
      </c>
      <c r="BI181" s="613">
        <f t="shared" si="96"/>
        <v>1484.0504271706993</v>
      </c>
      <c r="BJ181" s="613">
        <f t="shared" si="96"/>
        <v>1602.7744613443549</v>
      </c>
      <c r="BK181" s="613" t="e">
        <f t="shared" si="96"/>
        <v>#REF!</v>
      </c>
      <c r="BL181" s="613" t="e">
        <f t="shared" si="96"/>
        <v>#REF!</v>
      </c>
      <c r="BM181" s="613" t="e">
        <f t="shared" si="96"/>
        <v>#REF!</v>
      </c>
      <c r="BN181" s="613" t="e">
        <f t="shared" si="96"/>
        <v>#REF!</v>
      </c>
      <c r="BO181" s="613" t="e">
        <f t="shared" si="96"/>
        <v>#REF!</v>
      </c>
      <c r="BP181" s="613" t="e">
        <f t="shared" ref="BP181:DR181" si="97">BP180*15%</f>
        <v>#REF!</v>
      </c>
      <c r="BQ181" s="613" t="e">
        <f t="shared" si="97"/>
        <v>#REF!</v>
      </c>
      <c r="BR181" s="613" t="e">
        <f t="shared" si="97"/>
        <v>#REF!</v>
      </c>
      <c r="BS181" s="613" t="e">
        <f t="shared" si="97"/>
        <v>#REF!</v>
      </c>
      <c r="BT181" s="613" t="e">
        <f t="shared" si="97"/>
        <v>#REF!</v>
      </c>
      <c r="BU181" s="613" t="e">
        <f t="shared" si="97"/>
        <v>#REF!</v>
      </c>
      <c r="BV181" s="613" t="e">
        <f t="shared" si="97"/>
        <v>#REF!</v>
      </c>
      <c r="BW181" s="613" t="e">
        <f t="shared" si="97"/>
        <v>#REF!</v>
      </c>
      <c r="BX181" s="613" t="e">
        <f t="shared" si="97"/>
        <v>#REF!</v>
      </c>
      <c r="BY181" s="613" t="e">
        <f t="shared" si="97"/>
        <v>#REF!</v>
      </c>
      <c r="BZ181" s="613" t="e">
        <f t="shared" si="97"/>
        <v>#REF!</v>
      </c>
      <c r="CA181" s="613" t="e">
        <f t="shared" si="97"/>
        <v>#REF!</v>
      </c>
      <c r="CB181" s="613" t="e">
        <f t="shared" si="97"/>
        <v>#REF!</v>
      </c>
      <c r="CC181" s="613" t="e">
        <f t="shared" si="97"/>
        <v>#REF!</v>
      </c>
      <c r="CD181" s="613" t="e">
        <f t="shared" si="97"/>
        <v>#REF!</v>
      </c>
      <c r="CE181" s="613" t="e">
        <f t="shared" si="97"/>
        <v>#REF!</v>
      </c>
      <c r="CF181" s="613" t="e">
        <f t="shared" si="97"/>
        <v>#REF!</v>
      </c>
      <c r="CG181" s="613" t="e">
        <f t="shared" si="97"/>
        <v>#REF!</v>
      </c>
      <c r="CH181" s="613" t="e">
        <f t="shared" si="97"/>
        <v>#REF!</v>
      </c>
      <c r="CI181" s="613" t="e">
        <f t="shared" si="97"/>
        <v>#REF!</v>
      </c>
      <c r="CJ181" s="613" t="e">
        <f t="shared" si="97"/>
        <v>#REF!</v>
      </c>
      <c r="CK181" s="613" t="e">
        <f t="shared" si="97"/>
        <v>#REF!</v>
      </c>
      <c r="CL181" s="613" t="e">
        <f t="shared" si="97"/>
        <v>#REF!</v>
      </c>
      <c r="CM181" s="613" t="e">
        <f t="shared" si="97"/>
        <v>#REF!</v>
      </c>
      <c r="CN181" s="613" t="e">
        <f t="shared" si="97"/>
        <v>#REF!</v>
      </c>
      <c r="CO181" s="613" t="e">
        <f t="shared" si="97"/>
        <v>#REF!</v>
      </c>
      <c r="CP181" s="613" t="e">
        <f t="shared" si="97"/>
        <v>#REF!</v>
      </c>
      <c r="CQ181" s="613" t="e">
        <f t="shared" si="97"/>
        <v>#REF!</v>
      </c>
      <c r="CR181" s="613" t="e">
        <f t="shared" si="97"/>
        <v>#REF!</v>
      </c>
      <c r="CS181" s="613" t="e">
        <f t="shared" si="97"/>
        <v>#REF!</v>
      </c>
      <c r="CT181" s="613" t="e">
        <f t="shared" si="97"/>
        <v>#REF!</v>
      </c>
      <c r="CU181" s="613" t="e">
        <f t="shared" si="97"/>
        <v>#REF!</v>
      </c>
      <c r="CV181" s="613" t="e">
        <f t="shared" si="97"/>
        <v>#REF!</v>
      </c>
      <c r="CW181" s="613" t="e">
        <f t="shared" si="97"/>
        <v>#REF!</v>
      </c>
      <c r="CX181" s="613" t="e">
        <f t="shared" si="97"/>
        <v>#REF!</v>
      </c>
      <c r="CY181" s="613" t="e">
        <f t="shared" si="97"/>
        <v>#REF!</v>
      </c>
      <c r="CZ181" s="613" t="e">
        <f t="shared" si="97"/>
        <v>#REF!</v>
      </c>
      <c r="DA181" s="613" t="e">
        <f t="shared" si="97"/>
        <v>#REF!</v>
      </c>
      <c r="DB181" s="613" t="e">
        <f t="shared" si="97"/>
        <v>#REF!</v>
      </c>
      <c r="DC181" s="613" t="e">
        <f t="shared" si="97"/>
        <v>#REF!</v>
      </c>
      <c r="DD181" s="613" t="e">
        <f t="shared" si="97"/>
        <v>#REF!</v>
      </c>
      <c r="DE181" s="613" t="e">
        <f t="shared" si="97"/>
        <v>#REF!</v>
      </c>
      <c r="DF181" s="613" t="e">
        <f t="shared" si="97"/>
        <v>#REF!</v>
      </c>
      <c r="DG181" s="613" t="e">
        <f t="shared" si="97"/>
        <v>#REF!</v>
      </c>
      <c r="DH181" s="613" t="e">
        <f t="shared" si="97"/>
        <v>#REF!</v>
      </c>
      <c r="DI181" s="613" t="e">
        <f t="shared" si="97"/>
        <v>#REF!</v>
      </c>
      <c r="DJ181" s="613" t="e">
        <f t="shared" si="97"/>
        <v>#REF!</v>
      </c>
      <c r="DK181" s="613" t="e">
        <f t="shared" si="97"/>
        <v>#REF!</v>
      </c>
      <c r="DL181" s="613" t="e">
        <f t="shared" si="97"/>
        <v>#REF!</v>
      </c>
      <c r="DM181" s="613" t="e">
        <f t="shared" si="97"/>
        <v>#REF!</v>
      </c>
      <c r="DN181" s="613" t="e">
        <f t="shared" si="97"/>
        <v>#REF!</v>
      </c>
      <c r="DO181" s="613" t="e">
        <f t="shared" si="97"/>
        <v>#REF!</v>
      </c>
      <c r="DP181" s="613" t="e">
        <f t="shared" si="97"/>
        <v>#REF!</v>
      </c>
      <c r="DQ181" s="613" t="e">
        <f t="shared" si="97"/>
        <v>#REF!</v>
      </c>
      <c r="DR181" s="613" t="e">
        <f t="shared" si="97"/>
        <v>#REF!</v>
      </c>
    </row>
    <row r="182" spans="1:122" x14ac:dyDescent="0.2">
      <c r="B182" t="s">
        <v>444</v>
      </c>
      <c r="C182" s="613">
        <f>IF(C180&gt;20000,(C180-20000)*10%,0)</f>
        <v>0</v>
      </c>
      <c r="D182" s="613">
        <f t="shared" ref="D182:BO182" si="98">IF(D180&gt;20000,(D180-20000)*10%,0)</f>
        <v>0</v>
      </c>
      <c r="E182" s="613">
        <f t="shared" si="98"/>
        <v>0</v>
      </c>
      <c r="F182" s="613">
        <f t="shared" si="98"/>
        <v>0</v>
      </c>
      <c r="G182" s="613">
        <f t="shared" si="98"/>
        <v>0</v>
      </c>
      <c r="H182" s="613">
        <f t="shared" si="98"/>
        <v>0</v>
      </c>
      <c r="I182" s="613">
        <f t="shared" si="98"/>
        <v>0</v>
      </c>
      <c r="J182" s="613">
        <f t="shared" si="98"/>
        <v>0</v>
      </c>
      <c r="K182" s="613">
        <f t="shared" si="98"/>
        <v>0</v>
      </c>
      <c r="L182" s="613">
        <f t="shared" si="98"/>
        <v>0</v>
      </c>
      <c r="M182" s="613">
        <f t="shared" si="98"/>
        <v>0</v>
      </c>
      <c r="N182" s="613">
        <f t="shared" si="98"/>
        <v>0</v>
      </c>
      <c r="O182" s="613">
        <f t="shared" si="98"/>
        <v>0</v>
      </c>
      <c r="P182" s="613">
        <f t="shared" si="98"/>
        <v>0</v>
      </c>
      <c r="Q182" s="613">
        <f t="shared" si="98"/>
        <v>0</v>
      </c>
      <c r="R182" s="613">
        <f t="shared" si="98"/>
        <v>0</v>
      </c>
      <c r="S182" s="613">
        <f t="shared" si="98"/>
        <v>0</v>
      </c>
      <c r="T182" s="613">
        <f t="shared" si="98"/>
        <v>0</v>
      </c>
      <c r="U182" s="613">
        <f t="shared" si="98"/>
        <v>0</v>
      </c>
      <c r="V182" s="613">
        <f t="shared" si="98"/>
        <v>0</v>
      </c>
      <c r="W182" s="613">
        <f t="shared" si="98"/>
        <v>0</v>
      </c>
      <c r="X182" s="613">
        <f t="shared" si="98"/>
        <v>0</v>
      </c>
      <c r="Y182" s="613">
        <f t="shared" si="98"/>
        <v>0</v>
      </c>
      <c r="Z182" s="613">
        <f t="shared" si="98"/>
        <v>0</v>
      </c>
      <c r="AA182" s="613">
        <f t="shared" si="98"/>
        <v>0</v>
      </c>
      <c r="AB182" s="613">
        <f t="shared" si="98"/>
        <v>0</v>
      </c>
      <c r="AC182" s="613">
        <f t="shared" si="98"/>
        <v>0</v>
      </c>
      <c r="AD182" s="613">
        <f t="shared" si="98"/>
        <v>0</v>
      </c>
      <c r="AE182" s="613">
        <f t="shared" si="98"/>
        <v>0</v>
      </c>
      <c r="AF182" s="613">
        <f t="shared" si="98"/>
        <v>0</v>
      </c>
      <c r="AG182" s="613">
        <f t="shared" si="98"/>
        <v>0</v>
      </c>
      <c r="AH182" s="613">
        <f t="shared" si="98"/>
        <v>0</v>
      </c>
      <c r="AI182" s="613">
        <f t="shared" si="98"/>
        <v>0</v>
      </c>
      <c r="AJ182" s="613">
        <f t="shared" si="98"/>
        <v>0</v>
      </c>
      <c r="AK182" s="613">
        <f t="shared" si="98"/>
        <v>0</v>
      </c>
      <c r="AL182" s="613">
        <f t="shared" si="98"/>
        <v>0</v>
      </c>
      <c r="AM182" s="613">
        <f t="shared" si="98"/>
        <v>0</v>
      </c>
      <c r="AN182" s="613">
        <f t="shared" si="98"/>
        <v>0</v>
      </c>
      <c r="AO182" s="613">
        <f t="shared" si="98"/>
        <v>0</v>
      </c>
      <c r="AP182" s="613">
        <f t="shared" si="98"/>
        <v>0</v>
      </c>
      <c r="AQ182" s="613">
        <f t="shared" si="98"/>
        <v>0</v>
      </c>
      <c r="AR182" s="613">
        <f t="shared" si="98"/>
        <v>0</v>
      </c>
      <c r="AS182" s="613">
        <f t="shared" si="98"/>
        <v>0</v>
      </c>
      <c r="AT182" s="613">
        <f t="shared" si="98"/>
        <v>0</v>
      </c>
      <c r="AU182" s="613">
        <f t="shared" si="98"/>
        <v>0</v>
      </c>
      <c r="AV182" s="613">
        <f t="shared" si="98"/>
        <v>0</v>
      </c>
      <c r="AW182" s="613">
        <f t="shared" si="98"/>
        <v>0</v>
      </c>
      <c r="AX182" s="613">
        <f t="shared" si="98"/>
        <v>0</v>
      </c>
      <c r="AY182" s="613">
        <f t="shared" si="98"/>
        <v>0</v>
      </c>
      <c r="AZ182" s="613">
        <f t="shared" si="98"/>
        <v>0</v>
      </c>
      <c r="BA182" s="613">
        <f t="shared" si="98"/>
        <v>0</v>
      </c>
      <c r="BB182" s="613">
        <f t="shared" si="98"/>
        <v>0</v>
      </c>
      <c r="BC182" s="613">
        <f t="shared" si="98"/>
        <v>0</v>
      </c>
      <c r="BD182" s="613">
        <f t="shared" si="98"/>
        <v>0</v>
      </c>
      <c r="BE182" s="613">
        <f t="shared" si="98"/>
        <v>0</v>
      </c>
      <c r="BF182" s="613">
        <f t="shared" si="98"/>
        <v>0</v>
      </c>
      <c r="BG182" s="613">
        <f t="shared" si="98"/>
        <v>0</v>
      </c>
      <c r="BH182" s="613">
        <f t="shared" si="98"/>
        <v>0</v>
      </c>
      <c r="BI182" s="613">
        <f t="shared" si="98"/>
        <v>0</v>
      </c>
      <c r="BJ182" s="613">
        <f t="shared" si="98"/>
        <v>0</v>
      </c>
      <c r="BK182" s="613" t="e">
        <f t="shared" si="98"/>
        <v>#REF!</v>
      </c>
      <c r="BL182" s="613" t="e">
        <f t="shared" si="98"/>
        <v>#REF!</v>
      </c>
      <c r="BM182" s="613" t="e">
        <f t="shared" si="98"/>
        <v>#REF!</v>
      </c>
      <c r="BN182" s="613" t="e">
        <f t="shared" si="98"/>
        <v>#REF!</v>
      </c>
      <c r="BO182" s="613" t="e">
        <f t="shared" si="98"/>
        <v>#REF!</v>
      </c>
      <c r="BP182" s="613" t="e">
        <f t="shared" ref="BP182:DR182" si="99">IF(BP180&gt;20000,(BP180-20000)*10%,0)</f>
        <v>#REF!</v>
      </c>
      <c r="BQ182" s="613" t="e">
        <f t="shared" si="99"/>
        <v>#REF!</v>
      </c>
      <c r="BR182" s="613" t="e">
        <f t="shared" si="99"/>
        <v>#REF!</v>
      </c>
      <c r="BS182" s="613" t="e">
        <f t="shared" si="99"/>
        <v>#REF!</v>
      </c>
      <c r="BT182" s="613" t="e">
        <f t="shared" si="99"/>
        <v>#REF!</v>
      </c>
      <c r="BU182" s="613" t="e">
        <f t="shared" si="99"/>
        <v>#REF!</v>
      </c>
      <c r="BV182" s="613" t="e">
        <f t="shared" si="99"/>
        <v>#REF!</v>
      </c>
      <c r="BW182" s="613" t="e">
        <f t="shared" si="99"/>
        <v>#REF!</v>
      </c>
      <c r="BX182" s="613" t="e">
        <f t="shared" si="99"/>
        <v>#REF!</v>
      </c>
      <c r="BY182" s="613" t="e">
        <f t="shared" si="99"/>
        <v>#REF!</v>
      </c>
      <c r="BZ182" s="613" t="e">
        <f t="shared" si="99"/>
        <v>#REF!</v>
      </c>
      <c r="CA182" s="613" t="e">
        <f t="shared" si="99"/>
        <v>#REF!</v>
      </c>
      <c r="CB182" s="613" t="e">
        <f t="shared" si="99"/>
        <v>#REF!</v>
      </c>
      <c r="CC182" s="613" t="e">
        <f t="shared" si="99"/>
        <v>#REF!</v>
      </c>
      <c r="CD182" s="613" t="e">
        <f t="shared" si="99"/>
        <v>#REF!</v>
      </c>
      <c r="CE182" s="613" t="e">
        <f t="shared" si="99"/>
        <v>#REF!</v>
      </c>
      <c r="CF182" s="613" t="e">
        <f t="shared" si="99"/>
        <v>#REF!</v>
      </c>
      <c r="CG182" s="613" t="e">
        <f t="shared" si="99"/>
        <v>#REF!</v>
      </c>
      <c r="CH182" s="613" t="e">
        <f t="shared" si="99"/>
        <v>#REF!</v>
      </c>
      <c r="CI182" s="613" t="e">
        <f t="shared" si="99"/>
        <v>#REF!</v>
      </c>
      <c r="CJ182" s="613" t="e">
        <f t="shared" si="99"/>
        <v>#REF!</v>
      </c>
      <c r="CK182" s="613" t="e">
        <f t="shared" si="99"/>
        <v>#REF!</v>
      </c>
      <c r="CL182" s="613" t="e">
        <f t="shared" si="99"/>
        <v>#REF!</v>
      </c>
      <c r="CM182" s="613" t="e">
        <f t="shared" si="99"/>
        <v>#REF!</v>
      </c>
      <c r="CN182" s="613" t="e">
        <f t="shared" si="99"/>
        <v>#REF!</v>
      </c>
      <c r="CO182" s="613" t="e">
        <f t="shared" si="99"/>
        <v>#REF!</v>
      </c>
      <c r="CP182" s="613" t="e">
        <f t="shared" si="99"/>
        <v>#REF!</v>
      </c>
      <c r="CQ182" s="613" t="e">
        <f t="shared" si="99"/>
        <v>#REF!</v>
      </c>
      <c r="CR182" s="613" t="e">
        <f t="shared" si="99"/>
        <v>#REF!</v>
      </c>
      <c r="CS182" s="613" t="e">
        <f t="shared" si="99"/>
        <v>#REF!</v>
      </c>
      <c r="CT182" s="613" t="e">
        <f t="shared" si="99"/>
        <v>#REF!</v>
      </c>
      <c r="CU182" s="613" t="e">
        <f t="shared" si="99"/>
        <v>#REF!</v>
      </c>
      <c r="CV182" s="613" t="e">
        <f t="shared" si="99"/>
        <v>#REF!</v>
      </c>
      <c r="CW182" s="613" t="e">
        <f t="shared" si="99"/>
        <v>#REF!</v>
      </c>
      <c r="CX182" s="613" t="e">
        <f t="shared" si="99"/>
        <v>#REF!</v>
      </c>
      <c r="CY182" s="613" t="e">
        <f t="shared" si="99"/>
        <v>#REF!</v>
      </c>
      <c r="CZ182" s="613" t="e">
        <f t="shared" si="99"/>
        <v>#REF!</v>
      </c>
      <c r="DA182" s="613" t="e">
        <f t="shared" si="99"/>
        <v>#REF!</v>
      </c>
      <c r="DB182" s="613" t="e">
        <f t="shared" si="99"/>
        <v>#REF!</v>
      </c>
      <c r="DC182" s="613" t="e">
        <f t="shared" si="99"/>
        <v>#REF!</v>
      </c>
      <c r="DD182" s="613" t="e">
        <f t="shared" si="99"/>
        <v>#REF!</v>
      </c>
      <c r="DE182" s="613" t="e">
        <f t="shared" si="99"/>
        <v>#REF!</v>
      </c>
      <c r="DF182" s="613" t="e">
        <f t="shared" si="99"/>
        <v>#REF!</v>
      </c>
      <c r="DG182" s="613" t="e">
        <f t="shared" si="99"/>
        <v>#REF!</v>
      </c>
      <c r="DH182" s="613" t="e">
        <f t="shared" si="99"/>
        <v>#REF!</v>
      </c>
      <c r="DI182" s="613" t="e">
        <f t="shared" si="99"/>
        <v>#REF!</v>
      </c>
      <c r="DJ182" s="613" t="e">
        <f t="shared" si="99"/>
        <v>#REF!</v>
      </c>
      <c r="DK182" s="613" t="e">
        <f t="shared" si="99"/>
        <v>#REF!</v>
      </c>
      <c r="DL182" s="613" t="e">
        <f t="shared" si="99"/>
        <v>#REF!</v>
      </c>
      <c r="DM182" s="613" t="e">
        <f t="shared" si="99"/>
        <v>#REF!</v>
      </c>
      <c r="DN182" s="613" t="e">
        <f t="shared" si="99"/>
        <v>#REF!</v>
      </c>
      <c r="DO182" s="613" t="e">
        <f t="shared" si="99"/>
        <v>#REF!</v>
      </c>
      <c r="DP182" s="613" t="e">
        <f t="shared" si="99"/>
        <v>#REF!</v>
      </c>
      <c r="DQ182" s="613" t="e">
        <f t="shared" si="99"/>
        <v>#REF!</v>
      </c>
      <c r="DR182" s="613" t="e">
        <f t="shared" si="99"/>
        <v>#REF!</v>
      </c>
    </row>
    <row r="183" spans="1:122" x14ac:dyDescent="0.2">
      <c r="B183" t="s">
        <v>445</v>
      </c>
      <c r="C183" s="613">
        <f>C180*9%</f>
        <v>0</v>
      </c>
      <c r="D183" s="613">
        <f t="shared" ref="D183:BO183" si="100">D180*9%</f>
        <v>54.426816291235966</v>
      </c>
      <c r="E183" s="613">
        <f t="shared" si="100"/>
        <v>108.85363258247193</v>
      </c>
      <c r="F183" s="613">
        <f t="shared" si="100"/>
        <v>163.28044887370788</v>
      </c>
      <c r="G183" s="613">
        <f t="shared" si="100"/>
        <v>217.16299700203143</v>
      </c>
      <c r="H183" s="613">
        <f t="shared" si="100"/>
        <v>271.45374625253947</v>
      </c>
      <c r="I183" s="613">
        <f t="shared" si="100"/>
        <v>325.74449550304718</v>
      </c>
      <c r="J183" s="613">
        <f t="shared" si="100"/>
        <v>377.86361478353473</v>
      </c>
      <c r="K183" s="613">
        <f t="shared" si="100"/>
        <v>430.76452085322973</v>
      </c>
      <c r="L183" s="613">
        <f t="shared" si="100"/>
        <v>486.76390856414929</v>
      </c>
      <c r="M183" s="613">
        <f t="shared" si="100"/>
        <v>540.3079385062058</v>
      </c>
      <c r="N183" s="613">
        <f t="shared" si="100"/>
        <v>594.33873235682643</v>
      </c>
      <c r="O183" s="613">
        <f t="shared" si="100"/>
        <v>445.75404926762002</v>
      </c>
      <c r="P183" s="613">
        <f t="shared" si="100"/>
        <v>423.46634680423875</v>
      </c>
      <c r="Q183" s="613">
        <f t="shared" si="100"/>
        <v>465.81298148466283</v>
      </c>
      <c r="R183" s="613">
        <f t="shared" si="100"/>
        <v>512.39427963312926</v>
      </c>
      <c r="S183" s="613">
        <f t="shared" si="100"/>
        <v>563.63370759644204</v>
      </c>
      <c r="T183" s="613">
        <f t="shared" si="100"/>
        <v>619.99707835608626</v>
      </c>
      <c r="U183" s="613">
        <f t="shared" si="100"/>
        <v>588.99722443828171</v>
      </c>
      <c r="V183" s="613">
        <f t="shared" si="100"/>
        <v>559.54736321636767</v>
      </c>
      <c r="W183" s="613">
        <f t="shared" si="100"/>
        <v>598.71567864151348</v>
      </c>
      <c r="X183" s="613">
        <f t="shared" si="100"/>
        <v>640.6257761464193</v>
      </c>
      <c r="Y183" s="613">
        <f t="shared" si="100"/>
        <v>685.46958047666874</v>
      </c>
      <c r="Z183" s="613">
        <f t="shared" si="100"/>
        <v>754.01653852433549</v>
      </c>
      <c r="AA183" s="613">
        <f t="shared" si="100"/>
        <v>640.91405774568534</v>
      </c>
      <c r="AB183" s="613">
        <f t="shared" si="100"/>
        <v>608.86835485840118</v>
      </c>
      <c r="AC183" s="613">
        <f t="shared" si="100"/>
        <v>639.31177260132119</v>
      </c>
      <c r="AD183" s="613">
        <f t="shared" si="100"/>
        <v>671.27736123138732</v>
      </c>
      <c r="AE183" s="613">
        <f t="shared" si="100"/>
        <v>704.84122929295631</v>
      </c>
      <c r="AF183" s="613">
        <f t="shared" si="100"/>
        <v>754.1801153434634</v>
      </c>
      <c r="AG183" s="613">
        <f t="shared" si="100"/>
        <v>678.76210380911709</v>
      </c>
      <c r="AH183" s="613">
        <f t="shared" si="100"/>
        <v>610.88589342820558</v>
      </c>
      <c r="AI183" s="613">
        <f t="shared" si="100"/>
        <v>653.64790596817988</v>
      </c>
      <c r="AJ183" s="613">
        <f t="shared" si="100"/>
        <v>699.4032593859522</v>
      </c>
      <c r="AK183" s="613">
        <f t="shared" si="100"/>
        <v>748.36148754296914</v>
      </c>
      <c r="AL183" s="613">
        <f t="shared" si="100"/>
        <v>808.2304065464067</v>
      </c>
      <c r="AM183" s="613">
        <f t="shared" si="100"/>
        <v>695.07814962990983</v>
      </c>
      <c r="AN183" s="613">
        <f t="shared" si="100"/>
        <v>660.32424214841421</v>
      </c>
      <c r="AO183" s="613">
        <f t="shared" si="100"/>
        <v>693.3404542558352</v>
      </c>
      <c r="AP183" s="613">
        <f t="shared" si="100"/>
        <v>728.00747696862663</v>
      </c>
      <c r="AQ183" s="613">
        <f t="shared" si="100"/>
        <v>764.40785081705803</v>
      </c>
      <c r="AR183" s="613">
        <f t="shared" si="100"/>
        <v>817.91640037425191</v>
      </c>
      <c r="AS183" s="613">
        <f t="shared" si="100"/>
        <v>736.12476033682697</v>
      </c>
      <c r="AT183" s="613">
        <f t="shared" si="100"/>
        <v>662.51228430314416</v>
      </c>
      <c r="AU183" s="613">
        <f t="shared" si="100"/>
        <v>708.88814420436438</v>
      </c>
      <c r="AV183" s="613">
        <f t="shared" si="100"/>
        <v>758.51031429866975</v>
      </c>
      <c r="AW183" s="613">
        <f t="shared" si="100"/>
        <v>811.60603629957666</v>
      </c>
      <c r="AX183" s="613">
        <f t="shared" si="100"/>
        <v>876.53451920354269</v>
      </c>
      <c r="AY183" s="613">
        <f t="shared" si="100"/>
        <v>762.58503170708207</v>
      </c>
      <c r="AZ183" s="613">
        <f t="shared" si="100"/>
        <v>724.45578012172814</v>
      </c>
      <c r="BA183" s="613">
        <f t="shared" si="100"/>
        <v>760.67856912781451</v>
      </c>
      <c r="BB183" s="613">
        <f t="shared" si="100"/>
        <v>798.71249758420527</v>
      </c>
      <c r="BC183" s="613">
        <f t="shared" si="100"/>
        <v>838.64812246341569</v>
      </c>
      <c r="BD183" s="613">
        <f t="shared" si="100"/>
        <v>897.35349103585452</v>
      </c>
      <c r="BE183" s="613">
        <f t="shared" si="100"/>
        <v>807.61814193226905</v>
      </c>
      <c r="BF183" s="613">
        <f t="shared" si="100"/>
        <v>726.85632773904229</v>
      </c>
      <c r="BG183" s="613">
        <f t="shared" si="100"/>
        <v>777.73627068077519</v>
      </c>
      <c r="BH183" s="613">
        <f t="shared" si="100"/>
        <v>832.17780962842949</v>
      </c>
      <c r="BI183" s="613">
        <f t="shared" si="100"/>
        <v>890.43025630241948</v>
      </c>
      <c r="BJ183" s="613">
        <f t="shared" si="100"/>
        <v>961.66467680661287</v>
      </c>
      <c r="BK183" s="613" t="e">
        <f t="shared" si="100"/>
        <v>#REF!</v>
      </c>
      <c r="BL183" s="613" t="e">
        <f t="shared" si="100"/>
        <v>#REF!</v>
      </c>
      <c r="BM183" s="613" t="e">
        <f t="shared" si="100"/>
        <v>#REF!</v>
      </c>
      <c r="BN183" s="613" t="e">
        <f t="shared" si="100"/>
        <v>#REF!</v>
      </c>
      <c r="BO183" s="613" t="e">
        <f t="shared" si="100"/>
        <v>#REF!</v>
      </c>
      <c r="BP183" s="613" t="e">
        <f t="shared" ref="BP183:DR183" si="101">BP180*9%</f>
        <v>#REF!</v>
      </c>
      <c r="BQ183" s="613" t="e">
        <f t="shared" si="101"/>
        <v>#REF!</v>
      </c>
      <c r="BR183" s="613" t="e">
        <f t="shared" si="101"/>
        <v>#REF!</v>
      </c>
      <c r="BS183" s="613" t="e">
        <f t="shared" si="101"/>
        <v>#REF!</v>
      </c>
      <c r="BT183" s="613" t="e">
        <f t="shared" si="101"/>
        <v>#REF!</v>
      </c>
      <c r="BU183" s="613" t="e">
        <f t="shared" si="101"/>
        <v>#REF!</v>
      </c>
      <c r="BV183" s="613" t="e">
        <f t="shared" si="101"/>
        <v>#REF!</v>
      </c>
      <c r="BW183" s="613" t="e">
        <f t="shared" si="101"/>
        <v>#REF!</v>
      </c>
      <c r="BX183" s="613" t="e">
        <f t="shared" si="101"/>
        <v>#REF!</v>
      </c>
      <c r="BY183" s="613" t="e">
        <f t="shared" si="101"/>
        <v>#REF!</v>
      </c>
      <c r="BZ183" s="613" t="e">
        <f t="shared" si="101"/>
        <v>#REF!</v>
      </c>
      <c r="CA183" s="613" t="e">
        <f t="shared" si="101"/>
        <v>#REF!</v>
      </c>
      <c r="CB183" s="613" t="e">
        <f t="shared" si="101"/>
        <v>#REF!</v>
      </c>
      <c r="CC183" s="613" t="e">
        <f t="shared" si="101"/>
        <v>#REF!</v>
      </c>
      <c r="CD183" s="613" t="e">
        <f t="shared" si="101"/>
        <v>#REF!</v>
      </c>
      <c r="CE183" s="613" t="e">
        <f t="shared" si="101"/>
        <v>#REF!</v>
      </c>
      <c r="CF183" s="613" t="e">
        <f t="shared" si="101"/>
        <v>#REF!</v>
      </c>
      <c r="CG183" s="613" t="e">
        <f t="shared" si="101"/>
        <v>#REF!</v>
      </c>
      <c r="CH183" s="613" t="e">
        <f t="shared" si="101"/>
        <v>#REF!</v>
      </c>
      <c r="CI183" s="613" t="e">
        <f t="shared" si="101"/>
        <v>#REF!</v>
      </c>
      <c r="CJ183" s="613" t="e">
        <f t="shared" si="101"/>
        <v>#REF!</v>
      </c>
      <c r="CK183" s="613" t="e">
        <f t="shared" si="101"/>
        <v>#REF!</v>
      </c>
      <c r="CL183" s="613" t="e">
        <f t="shared" si="101"/>
        <v>#REF!</v>
      </c>
      <c r="CM183" s="613" t="e">
        <f t="shared" si="101"/>
        <v>#REF!</v>
      </c>
      <c r="CN183" s="613" t="e">
        <f t="shared" si="101"/>
        <v>#REF!</v>
      </c>
      <c r="CO183" s="613" t="e">
        <f t="shared" si="101"/>
        <v>#REF!</v>
      </c>
      <c r="CP183" s="613" t="e">
        <f t="shared" si="101"/>
        <v>#REF!</v>
      </c>
      <c r="CQ183" s="613" t="e">
        <f t="shared" si="101"/>
        <v>#REF!</v>
      </c>
      <c r="CR183" s="613" t="e">
        <f t="shared" si="101"/>
        <v>#REF!</v>
      </c>
      <c r="CS183" s="613" t="e">
        <f t="shared" si="101"/>
        <v>#REF!</v>
      </c>
      <c r="CT183" s="613" t="e">
        <f t="shared" si="101"/>
        <v>#REF!</v>
      </c>
      <c r="CU183" s="613" t="e">
        <f t="shared" si="101"/>
        <v>#REF!</v>
      </c>
      <c r="CV183" s="613" t="e">
        <f t="shared" si="101"/>
        <v>#REF!</v>
      </c>
      <c r="CW183" s="613" t="e">
        <f t="shared" si="101"/>
        <v>#REF!</v>
      </c>
      <c r="CX183" s="613" t="e">
        <f t="shared" si="101"/>
        <v>#REF!</v>
      </c>
      <c r="CY183" s="613" t="e">
        <f t="shared" si="101"/>
        <v>#REF!</v>
      </c>
      <c r="CZ183" s="613" t="e">
        <f t="shared" si="101"/>
        <v>#REF!</v>
      </c>
      <c r="DA183" s="613" t="e">
        <f t="shared" si="101"/>
        <v>#REF!</v>
      </c>
      <c r="DB183" s="613" t="e">
        <f t="shared" si="101"/>
        <v>#REF!</v>
      </c>
      <c r="DC183" s="613" t="e">
        <f t="shared" si="101"/>
        <v>#REF!</v>
      </c>
      <c r="DD183" s="613" t="e">
        <f t="shared" si="101"/>
        <v>#REF!</v>
      </c>
      <c r="DE183" s="613" t="e">
        <f t="shared" si="101"/>
        <v>#REF!</v>
      </c>
      <c r="DF183" s="613" t="e">
        <f t="shared" si="101"/>
        <v>#REF!</v>
      </c>
      <c r="DG183" s="613" t="e">
        <f t="shared" si="101"/>
        <v>#REF!</v>
      </c>
      <c r="DH183" s="613" t="e">
        <f t="shared" si="101"/>
        <v>#REF!</v>
      </c>
      <c r="DI183" s="613" t="e">
        <f t="shared" si="101"/>
        <v>#REF!</v>
      </c>
      <c r="DJ183" s="613" t="e">
        <f t="shared" si="101"/>
        <v>#REF!</v>
      </c>
      <c r="DK183" s="613" t="e">
        <f t="shared" si="101"/>
        <v>#REF!</v>
      </c>
      <c r="DL183" s="613" t="e">
        <f t="shared" si="101"/>
        <v>#REF!</v>
      </c>
      <c r="DM183" s="613" t="e">
        <f t="shared" si="101"/>
        <v>#REF!</v>
      </c>
      <c r="DN183" s="613" t="e">
        <f t="shared" si="101"/>
        <v>#REF!</v>
      </c>
      <c r="DO183" s="613" t="e">
        <f t="shared" si="101"/>
        <v>#REF!</v>
      </c>
      <c r="DP183" s="613" t="e">
        <f t="shared" si="101"/>
        <v>#REF!</v>
      </c>
      <c r="DQ183" s="613" t="e">
        <f t="shared" si="101"/>
        <v>#REF!</v>
      </c>
      <c r="DR183" s="613" t="e">
        <f t="shared" si="101"/>
        <v>#REF!</v>
      </c>
    </row>
    <row r="184" spans="1:122" x14ac:dyDescent="0.2">
      <c r="B184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  <c r="BO184" s="70"/>
      <c r="BP184" s="70"/>
      <c r="BQ184" s="70"/>
      <c r="BR184" s="70"/>
      <c r="BS184" s="70"/>
      <c r="BT184" s="70"/>
      <c r="BU184" s="70"/>
      <c r="BV184" s="70"/>
      <c r="BW184" s="70"/>
      <c r="BX184" s="70"/>
      <c r="BY184" s="70"/>
      <c r="BZ184" s="70"/>
      <c r="CA184" s="70"/>
      <c r="CB184" s="70"/>
      <c r="CC184" s="70"/>
      <c r="CD184" s="70"/>
      <c r="CE184" s="70"/>
      <c r="CF184" s="70"/>
      <c r="CG184" s="70"/>
      <c r="CH184" s="70"/>
      <c r="CI184" s="70"/>
      <c r="CJ184" s="70"/>
      <c r="CK184" s="70"/>
      <c r="CL184" s="70"/>
      <c r="CM184" s="70"/>
      <c r="CN184" s="70"/>
      <c r="CO184" s="70"/>
      <c r="CP184" s="70"/>
      <c r="CQ184" s="70"/>
      <c r="CR184" s="70"/>
      <c r="CS184" s="70"/>
      <c r="CT184" s="70"/>
      <c r="CU184" s="70"/>
      <c r="CV184" s="70"/>
      <c r="CW184" s="70"/>
      <c r="CX184" s="70"/>
      <c r="CY184" s="70"/>
      <c r="CZ184" s="70"/>
      <c r="DA184" s="70"/>
      <c r="DB184" s="70"/>
      <c r="DC184" s="70"/>
      <c r="DD184" s="70"/>
      <c r="DE184" s="70"/>
      <c r="DF184" s="70"/>
      <c r="DG184" s="70"/>
      <c r="DH184" s="70"/>
      <c r="DI184" s="70"/>
      <c r="DJ184" s="70"/>
      <c r="DK184" s="70"/>
      <c r="DL184" s="70"/>
      <c r="DM184" s="70"/>
      <c r="DN184" s="70"/>
      <c r="DO184" s="70"/>
      <c r="DP184" s="70"/>
      <c r="DQ184" s="70"/>
      <c r="DR184" s="70"/>
    </row>
    <row r="185" spans="1:122" x14ac:dyDescent="0.2">
      <c r="B185" t="s">
        <v>446</v>
      </c>
      <c r="C185" s="70">
        <f>C179*0.65%</f>
        <v>0</v>
      </c>
      <c r="D185" s="70">
        <f t="shared" ref="D185:BO185" si="102">D179*0.65%</f>
        <v>49.135320262921361</v>
      </c>
      <c r="E185" s="70">
        <f t="shared" si="102"/>
        <v>98.270640525842722</v>
      </c>
      <c r="F185" s="70">
        <f t="shared" si="102"/>
        <v>147.40596078876408</v>
      </c>
      <c r="G185" s="70">
        <f t="shared" si="102"/>
        <v>196.04992784905619</v>
      </c>
      <c r="H185" s="70">
        <f t="shared" si="102"/>
        <v>245.06240981132035</v>
      </c>
      <c r="I185" s="70">
        <f t="shared" si="102"/>
        <v>294.07489177358428</v>
      </c>
      <c r="J185" s="70">
        <f t="shared" si="102"/>
        <v>341.12687445735776</v>
      </c>
      <c r="K185" s="70">
        <f t="shared" si="102"/>
        <v>388.88463688138796</v>
      </c>
      <c r="L185" s="70">
        <f t="shared" si="102"/>
        <v>439.43963967596818</v>
      </c>
      <c r="M185" s="70">
        <f t="shared" si="102"/>
        <v>487.77800004032468</v>
      </c>
      <c r="N185" s="70">
        <f t="shared" si="102"/>
        <v>536.55580004435717</v>
      </c>
      <c r="O185" s="70">
        <f t="shared" si="102"/>
        <v>402.41685003326813</v>
      </c>
      <c r="P185" s="70">
        <f t="shared" si="102"/>
        <v>382.29600753160446</v>
      </c>
      <c r="Q185" s="70">
        <f t="shared" si="102"/>
        <v>420.5256082847651</v>
      </c>
      <c r="R185" s="70">
        <f t="shared" si="102"/>
        <v>462.57816911324176</v>
      </c>
      <c r="S185" s="70">
        <f t="shared" si="102"/>
        <v>508.83598602456573</v>
      </c>
      <c r="T185" s="70">
        <f t="shared" si="102"/>
        <v>559.71958462702241</v>
      </c>
      <c r="U185" s="70">
        <f t="shared" si="102"/>
        <v>531.73360539567102</v>
      </c>
      <c r="V185" s="70">
        <f t="shared" si="102"/>
        <v>505.14692512588755</v>
      </c>
      <c r="W185" s="70">
        <f t="shared" si="102"/>
        <v>540.50720988469971</v>
      </c>
      <c r="X185" s="70">
        <f t="shared" si="102"/>
        <v>578.34271457662862</v>
      </c>
      <c r="Y185" s="70">
        <f t="shared" si="102"/>
        <v>618.82670459699261</v>
      </c>
      <c r="Z185" s="70">
        <f t="shared" si="102"/>
        <v>680.70937505669178</v>
      </c>
      <c r="AA185" s="70">
        <f t="shared" si="102"/>
        <v>578.60296879818816</v>
      </c>
      <c r="AB185" s="70">
        <f t="shared" si="102"/>
        <v>549.67282035827884</v>
      </c>
      <c r="AC185" s="70">
        <f t="shared" si="102"/>
        <v>577.15646137619274</v>
      </c>
      <c r="AD185" s="70">
        <f t="shared" si="102"/>
        <v>606.01428444500254</v>
      </c>
      <c r="AE185" s="70">
        <f t="shared" si="102"/>
        <v>636.31499866725233</v>
      </c>
      <c r="AF185" s="70">
        <f t="shared" si="102"/>
        <v>680.85704857396013</v>
      </c>
      <c r="AG185" s="70">
        <f t="shared" si="102"/>
        <v>612.77134371656416</v>
      </c>
      <c r="AH185" s="70">
        <f t="shared" si="102"/>
        <v>551.49420934490786</v>
      </c>
      <c r="AI185" s="70">
        <f t="shared" si="102"/>
        <v>590.09880399905137</v>
      </c>
      <c r="AJ185" s="70">
        <f t="shared" si="102"/>
        <v>631.40572027898463</v>
      </c>
      <c r="AK185" s="70">
        <f t="shared" si="102"/>
        <v>675.60412069851395</v>
      </c>
      <c r="AL185" s="70">
        <f t="shared" si="102"/>
        <v>729.652450354395</v>
      </c>
      <c r="AM185" s="70">
        <f t="shared" si="102"/>
        <v>627.50110730477968</v>
      </c>
      <c r="AN185" s="70">
        <f t="shared" si="102"/>
        <v>596.12605193954062</v>
      </c>
      <c r="AO185" s="70">
        <f t="shared" si="102"/>
        <v>625.93235453651789</v>
      </c>
      <c r="AP185" s="70">
        <f t="shared" si="102"/>
        <v>657.22897226334351</v>
      </c>
      <c r="AQ185" s="70">
        <f t="shared" si="102"/>
        <v>690.09042087651073</v>
      </c>
      <c r="AR185" s="70">
        <f t="shared" si="102"/>
        <v>738.39675033786637</v>
      </c>
      <c r="AS185" s="70">
        <f t="shared" si="102"/>
        <v>664.55707530407994</v>
      </c>
      <c r="AT185" s="70">
        <f t="shared" si="102"/>
        <v>598.10136777367188</v>
      </c>
      <c r="AU185" s="70">
        <f t="shared" si="102"/>
        <v>639.96846351782904</v>
      </c>
      <c r="AV185" s="70">
        <f t="shared" si="102"/>
        <v>684.766255964077</v>
      </c>
      <c r="AW185" s="70">
        <f t="shared" si="102"/>
        <v>732.69989388156239</v>
      </c>
      <c r="AX185" s="70">
        <f t="shared" si="102"/>
        <v>791.31588539208724</v>
      </c>
      <c r="AY185" s="70">
        <f t="shared" si="102"/>
        <v>688.44482029111578</v>
      </c>
      <c r="AZ185" s="70">
        <f t="shared" si="102"/>
        <v>654.02257927656012</v>
      </c>
      <c r="BA185" s="70">
        <f t="shared" si="102"/>
        <v>686.72370824038808</v>
      </c>
      <c r="BB185" s="70">
        <f t="shared" si="102"/>
        <v>721.05989365240748</v>
      </c>
      <c r="BC185" s="70">
        <f t="shared" si="102"/>
        <v>757.11288833502806</v>
      </c>
      <c r="BD185" s="70">
        <f t="shared" si="102"/>
        <v>810.1107905184798</v>
      </c>
      <c r="BE185" s="70">
        <f t="shared" si="102"/>
        <v>729.09971146663179</v>
      </c>
      <c r="BF185" s="70">
        <f t="shared" si="102"/>
        <v>656.18974031996879</v>
      </c>
      <c r="BG185" s="70">
        <f t="shared" si="102"/>
        <v>702.12302214236661</v>
      </c>
      <c r="BH185" s="70">
        <f t="shared" si="102"/>
        <v>751.27163369233233</v>
      </c>
      <c r="BI185" s="70">
        <f t="shared" si="102"/>
        <v>803.86064805079548</v>
      </c>
      <c r="BJ185" s="70">
        <f t="shared" si="102"/>
        <v>868.16949989485897</v>
      </c>
      <c r="BK185" s="70" t="e">
        <f t="shared" si="102"/>
        <v>#REF!</v>
      </c>
      <c r="BL185" s="70" t="e">
        <f t="shared" si="102"/>
        <v>#REF!</v>
      </c>
      <c r="BM185" s="70" t="e">
        <f t="shared" si="102"/>
        <v>#REF!</v>
      </c>
      <c r="BN185" s="70" t="e">
        <f t="shared" si="102"/>
        <v>#REF!</v>
      </c>
      <c r="BO185" s="70" t="e">
        <f t="shared" si="102"/>
        <v>#REF!</v>
      </c>
      <c r="BP185" s="70" t="e">
        <f t="shared" ref="BP185:DR185" si="103">BP179*0.65%</f>
        <v>#REF!</v>
      </c>
      <c r="BQ185" s="70" t="e">
        <f t="shared" si="103"/>
        <v>#REF!</v>
      </c>
      <c r="BR185" s="70" t="e">
        <f t="shared" si="103"/>
        <v>#REF!</v>
      </c>
      <c r="BS185" s="70" t="e">
        <f t="shared" si="103"/>
        <v>#REF!</v>
      </c>
      <c r="BT185" s="70" t="e">
        <f t="shared" si="103"/>
        <v>#REF!</v>
      </c>
      <c r="BU185" s="70" t="e">
        <f t="shared" si="103"/>
        <v>#REF!</v>
      </c>
      <c r="BV185" s="70" t="e">
        <f t="shared" si="103"/>
        <v>#REF!</v>
      </c>
      <c r="BW185" s="70" t="e">
        <f t="shared" si="103"/>
        <v>#REF!</v>
      </c>
      <c r="BX185" s="70" t="e">
        <f t="shared" si="103"/>
        <v>#REF!</v>
      </c>
      <c r="BY185" s="70" t="e">
        <f t="shared" si="103"/>
        <v>#REF!</v>
      </c>
      <c r="BZ185" s="70" t="e">
        <f t="shared" si="103"/>
        <v>#REF!</v>
      </c>
      <c r="CA185" s="70" t="e">
        <f t="shared" si="103"/>
        <v>#REF!</v>
      </c>
      <c r="CB185" s="70" t="e">
        <f t="shared" si="103"/>
        <v>#REF!</v>
      </c>
      <c r="CC185" s="70" t="e">
        <f t="shared" si="103"/>
        <v>#REF!</v>
      </c>
      <c r="CD185" s="70" t="e">
        <f t="shared" si="103"/>
        <v>#REF!</v>
      </c>
      <c r="CE185" s="70" t="e">
        <f t="shared" si="103"/>
        <v>#REF!</v>
      </c>
      <c r="CF185" s="70" t="e">
        <f t="shared" si="103"/>
        <v>#REF!</v>
      </c>
      <c r="CG185" s="70" t="e">
        <f t="shared" si="103"/>
        <v>#REF!</v>
      </c>
      <c r="CH185" s="70" t="e">
        <f t="shared" si="103"/>
        <v>#REF!</v>
      </c>
      <c r="CI185" s="70" t="e">
        <f t="shared" si="103"/>
        <v>#REF!</v>
      </c>
      <c r="CJ185" s="70" t="e">
        <f t="shared" si="103"/>
        <v>#REF!</v>
      </c>
      <c r="CK185" s="70" t="e">
        <f t="shared" si="103"/>
        <v>#REF!</v>
      </c>
      <c r="CL185" s="70" t="e">
        <f t="shared" si="103"/>
        <v>#REF!</v>
      </c>
      <c r="CM185" s="70" t="e">
        <f t="shared" si="103"/>
        <v>#REF!</v>
      </c>
      <c r="CN185" s="70" t="e">
        <f t="shared" si="103"/>
        <v>#REF!</v>
      </c>
      <c r="CO185" s="70" t="e">
        <f t="shared" si="103"/>
        <v>#REF!</v>
      </c>
      <c r="CP185" s="70" t="e">
        <f t="shared" si="103"/>
        <v>#REF!</v>
      </c>
      <c r="CQ185" s="70" t="e">
        <f t="shared" si="103"/>
        <v>#REF!</v>
      </c>
      <c r="CR185" s="70" t="e">
        <f t="shared" si="103"/>
        <v>#REF!</v>
      </c>
      <c r="CS185" s="70" t="e">
        <f t="shared" si="103"/>
        <v>#REF!</v>
      </c>
      <c r="CT185" s="70" t="e">
        <f t="shared" si="103"/>
        <v>#REF!</v>
      </c>
      <c r="CU185" s="70" t="e">
        <f t="shared" si="103"/>
        <v>#REF!</v>
      </c>
      <c r="CV185" s="70" t="e">
        <f t="shared" si="103"/>
        <v>#REF!</v>
      </c>
      <c r="CW185" s="70" t="e">
        <f t="shared" si="103"/>
        <v>#REF!</v>
      </c>
      <c r="CX185" s="70" t="e">
        <f t="shared" si="103"/>
        <v>#REF!</v>
      </c>
      <c r="CY185" s="70" t="e">
        <f t="shared" si="103"/>
        <v>#REF!</v>
      </c>
      <c r="CZ185" s="70" t="e">
        <f t="shared" si="103"/>
        <v>#REF!</v>
      </c>
      <c r="DA185" s="70" t="e">
        <f t="shared" si="103"/>
        <v>#REF!</v>
      </c>
      <c r="DB185" s="70" t="e">
        <f t="shared" si="103"/>
        <v>#REF!</v>
      </c>
      <c r="DC185" s="70" t="e">
        <f t="shared" si="103"/>
        <v>#REF!</v>
      </c>
      <c r="DD185" s="70" t="e">
        <f t="shared" si="103"/>
        <v>#REF!</v>
      </c>
      <c r="DE185" s="70" t="e">
        <f t="shared" si="103"/>
        <v>#REF!</v>
      </c>
      <c r="DF185" s="70" t="e">
        <f t="shared" si="103"/>
        <v>#REF!</v>
      </c>
      <c r="DG185" s="70" t="e">
        <f t="shared" si="103"/>
        <v>#REF!</v>
      </c>
      <c r="DH185" s="70" t="e">
        <f t="shared" si="103"/>
        <v>#REF!</v>
      </c>
      <c r="DI185" s="70" t="e">
        <f t="shared" si="103"/>
        <v>#REF!</v>
      </c>
      <c r="DJ185" s="70" t="e">
        <f t="shared" si="103"/>
        <v>#REF!</v>
      </c>
      <c r="DK185" s="70" t="e">
        <f t="shared" si="103"/>
        <v>#REF!</v>
      </c>
      <c r="DL185" s="70" t="e">
        <f t="shared" si="103"/>
        <v>#REF!</v>
      </c>
      <c r="DM185" s="70" t="e">
        <f t="shared" si="103"/>
        <v>#REF!</v>
      </c>
      <c r="DN185" s="70" t="e">
        <f t="shared" si="103"/>
        <v>#REF!</v>
      </c>
      <c r="DO185" s="70" t="e">
        <f t="shared" si="103"/>
        <v>#REF!</v>
      </c>
      <c r="DP185" s="70" t="e">
        <f t="shared" si="103"/>
        <v>#REF!</v>
      </c>
      <c r="DQ185" s="70" t="e">
        <f t="shared" si="103"/>
        <v>#REF!</v>
      </c>
      <c r="DR185" s="70" t="e">
        <f t="shared" si="103"/>
        <v>#REF!</v>
      </c>
    </row>
    <row r="186" spans="1:122" x14ac:dyDescent="0.2">
      <c r="B186" t="s">
        <v>447</v>
      </c>
      <c r="C186" s="70">
        <f>C179*3%</f>
        <v>0</v>
      </c>
      <c r="D186" s="70">
        <f t="shared" ref="D186:BO186" si="104">D179*3%</f>
        <v>226.77840121348316</v>
      </c>
      <c r="E186" s="70">
        <f t="shared" si="104"/>
        <v>453.55680242696633</v>
      </c>
      <c r="F186" s="70">
        <f t="shared" si="104"/>
        <v>680.33520364044944</v>
      </c>
      <c r="G186" s="70">
        <f t="shared" si="104"/>
        <v>904.84582084179772</v>
      </c>
      <c r="H186" s="70">
        <f t="shared" si="104"/>
        <v>1131.0572760522477</v>
      </c>
      <c r="I186" s="70">
        <f t="shared" si="104"/>
        <v>1357.2687312626965</v>
      </c>
      <c r="J186" s="70">
        <f t="shared" si="104"/>
        <v>1574.431728264728</v>
      </c>
      <c r="K186" s="70">
        <f t="shared" si="104"/>
        <v>1794.8521702217904</v>
      </c>
      <c r="L186" s="70">
        <f t="shared" si="104"/>
        <v>2028.1829523506219</v>
      </c>
      <c r="M186" s="70">
        <f t="shared" si="104"/>
        <v>2251.2830771091903</v>
      </c>
      <c r="N186" s="70">
        <f t="shared" si="104"/>
        <v>2476.41138482011</v>
      </c>
      <c r="O186" s="70">
        <f t="shared" si="104"/>
        <v>1857.3085386150833</v>
      </c>
      <c r="P186" s="70">
        <f t="shared" si="104"/>
        <v>1764.4431116843282</v>
      </c>
      <c r="Q186" s="70">
        <f t="shared" si="104"/>
        <v>1940.8874228527616</v>
      </c>
      <c r="R186" s="70">
        <f t="shared" si="104"/>
        <v>2134.9761651380386</v>
      </c>
      <c r="S186" s="70">
        <f t="shared" si="104"/>
        <v>2348.4737816518418</v>
      </c>
      <c r="T186" s="70">
        <f t="shared" si="104"/>
        <v>2583.321159817026</v>
      </c>
      <c r="U186" s="70">
        <f t="shared" si="104"/>
        <v>2454.1551018261734</v>
      </c>
      <c r="V186" s="70">
        <f t="shared" si="104"/>
        <v>2331.4473467348653</v>
      </c>
      <c r="W186" s="70">
        <f t="shared" si="104"/>
        <v>2494.6486610063057</v>
      </c>
      <c r="X186" s="70">
        <f t="shared" si="104"/>
        <v>2669.2740672767472</v>
      </c>
      <c r="Y186" s="70">
        <f t="shared" si="104"/>
        <v>2856.1232519861196</v>
      </c>
      <c r="Z186" s="70">
        <f t="shared" si="104"/>
        <v>3141.735577184731</v>
      </c>
      <c r="AA186" s="70">
        <f t="shared" si="104"/>
        <v>2670.475240607022</v>
      </c>
      <c r="AB186" s="70">
        <f t="shared" si="104"/>
        <v>2536.9514785766714</v>
      </c>
      <c r="AC186" s="70">
        <f t="shared" si="104"/>
        <v>2663.7990525055047</v>
      </c>
      <c r="AD186" s="70">
        <f t="shared" si="104"/>
        <v>2796.9890051307802</v>
      </c>
      <c r="AE186" s="70">
        <f t="shared" si="104"/>
        <v>2936.8384553873179</v>
      </c>
      <c r="AF186" s="70">
        <f t="shared" si="104"/>
        <v>3142.4171472644307</v>
      </c>
      <c r="AG186" s="70">
        <f t="shared" si="104"/>
        <v>2828.1754325379879</v>
      </c>
      <c r="AH186" s="70">
        <f t="shared" si="104"/>
        <v>2545.3578892841902</v>
      </c>
      <c r="AI186" s="70">
        <f t="shared" si="104"/>
        <v>2723.5329415340825</v>
      </c>
      <c r="AJ186" s="70">
        <f t="shared" si="104"/>
        <v>2914.1802474414676</v>
      </c>
      <c r="AK186" s="70">
        <f t="shared" si="104"/>
        <v>3118.1728647623713</v>
      </c>
      <c r="AL186" s="70">
        <f t="shared" si="104"/>
        <v>3367.6266939433613</v>
      </c>
      <c r="AM186" s="70">
        <f t="shared" si="104"/>
        <v>2896.1589567912906</v>
      </c>
      <c r="AN186" s="70">
        <f t="shared" si="104"/>
        <v>2751.3510089517258</v>
      </c>
      <c r="AO186" s="70">
        <f t="shared" si="104"/>
        <v>2888.9185593993129</v>
      </c>
      <c r="AP186" s="70">
        <f t="shared" si="104"/>
        <v>3033.3644873692774</v>
      </c>
      <c r="AQ186" s="70">
        <f t="shared" si="104"/>
        <v>3185.032711737741</v>
      </c>
      <c r="AR186" s="70">
        <f t="shared" si="104"/>
        <v>3407.9850015593825</v>
      </c>
      <c r="AS186" s="70">
        <f t="shared" si="104"/>
        <v>3067.1865014034456</v>
      </c>
      <c r="AT186" s="70">
        <f t="shared" si="104"/>
        <v>2760.4678512631008</v>
      </c>
      <c r="AU186" s="70">
        <f t="shared" si="104"/>
        <v>2953.7006008515182</v>
      </c>
      <c r="AV186" s="70">
        <f t="shared" si="104"/>
        <v>3160.4596429111239</v>
      </c>
      <c r="AW186" s="70">
        <f t="shared" si="104"/>
        <v>3381.6918179149029</v>
      </c>
      <c r="AX186" s="70">
        <f t="shared" si="104"/>
        <v>3652.2271633480946</v>
      </c>
      <c r="AY186" s="70">
        <f t="shared" si="104"/>
        <v>3177.4376321128416</v>
      </c>
      <c r="AZ186" s="70">
        <f t="shared" si="104"/>
        <v>3018.5657505072004</v>
      </c>
      <c r="BA186" s="70">
        <f t="shared" si="104"/>
        <v>3169.4940380325597</v>
      </c>
      <c r="BB186" s="70">
        <f t="shared" si="104"/>
        <v>3327.9687399341883</v>
      </c>
      <c r="BC186" s="70">
        <f t="shared" si="104"/>
        <v>3494.3671769308985</v>
      </c>
      <c r="BD186" s="70">
        <f t="shared" si="104"/>
        <v>3738.9728793160602</v>
      </c>
      <c r="BE186" s="70">
        <f t="shared" si="104"/>
        <v>3365.0755913844541</v>
      </c>
      <c r="BF186" s="70">
        <f t="shared" si="104"/>
        <v>3028.5680322460094</v>
      </c>
      <c r="BG186" s="70">
        <f t="shared" si="104"/>
        <v>3240.5677945032298</v>
      </c>
      <c r="BH186" s="70">
        <f t="shared" si="104"/>
        <v>3467.4075401184564</v>
      </c>
      <c r="BI186" s="70">
        <f t="shared" si="104"/>
        <v>3710.1260679267475</v>
      </c>
      <c r="BJ186" s="70">
        <f t="shared" si="104"/>
        <v>4006.9361533608871</v>
      </c>
      <c r="BK186" s="70" t="e">
        <f t="shared" si="104"/>
        <v>#REF!</v>
      </c>
      <c r="BL186" s="70" t="e">
        <f t="shared" si="104"/>
        <v>#REF!</v>
      </c>
      <c r="BM186" s="70" t="e">
        <f t="shared" si="104"/>
        <v>#REF!</v>
      </c>
      <c r="BN186" s="70" t="e">
        <f t="shared" si="104"/>
        <v>#REF!</v>
      </c>
      <c r="BO186" s="70" t="e">
        <f t="shared" si="104"/>
        <v>#REF!</v>
      </c>
      <c r="BP186" s="70" t="e">
        <f t="shared" ref="BP186:DR186" si="105">BP179*3%</f>
        <v>#REF!</v>
      </c>
      <c r="BQ186" s="70" t="e">
        <f t="shared" si="105"/>
        <v>#REF!</v>
      </c>
      <c r="BR186" s="70" t="e">
        <f t="shared" si="105"/>
        <v>#REF!</v>
      </c>
      <c r="BS186" s="70" t="e">
        <f t="shared" si="105"/>
        <v>#REF!</v>
      </c>
      <c r="BT186" s="70" t="e">
        <f t="shared" si="105"/>
        <v>#REF!</v>
      </c>
      <c r="BU186" s="70" t="e">
        <f t="shared" si="105"/>
        <v>#REF!</v>
      </c>
      <c r="BV186" s="70" t="e">
        <f t="shared" si="105"/>
        <v>#REF!</v>
      </c>
      <c r="BW186" s="70" t="e">
        <f t="shared" si="105"/>
        <v>#REF!</v>
      </c>
      <c r="BX186" s="70" t="e">
        <f t="shared" si="105"/>
        <v>#REF!</v>
      </c>
      <c r="BY186" s="70" t="e">
        <f t="shared" si="105"/>
        <v>#REF!</v>
      </c>
      <c r="BZ186" s="70" t="e">
        <f t="shared" si="105"/>
        <v>#REF!</v>
      </c>
      <c r="CA186" s="70" t="e">
        <f t="shared" si="105"/>
        <v>#REF!</v>
      </c>
      <c r="CB186" s="70" t="e">
        <f t="shared" si="105"/>
        <v>#REF!</v>
      </c>
      <c r="CC186" s="70" t="e">
        <f t="shared" si="105"/>
        <v>#REF!</v>
      </c>
      <c r="CD186" s="70" t="e">
        <f t="shared" si="105"/>
        <v>#REF!</v>
      </c>
      <c r="CE186" s="70" t="e">
        <f t="shared" si="105"/>
        <v>#REF!</v>
      </c>
      <c r="CF186" s="70" t="e">
        <f t="shared" si="105"/>
        <v>#REF!</v>
      </c>
      <c r="CG186" s="70" t="e">
        <f t="shared" si="105"/>
        <v>#REF!</v>
      </c>
      <c r="CH186" s="70" t="e">
        <f t="shared" si="105"/>
        <v>#REF!</v>
      </c>
      <c r="CI186" s="70" t="e">
        <f t="shared" si="105"/>
        <v>#REF!</v>
      </c>
      <c r="CJ186" s="70" t="e">
        <f t="shared" si="105"/>
        <v>#REF!</v>
      </c>
      <c r="CK186" s="70" t="e">
        <f t="shared" si="105"/>
        <v>#REF!</v>
      </c>
      <c r="CL186" s="70" t="e">
        <f t="shared" si="105"/>
        <v>#REF!</v>
      </c>
      <c r="CM186" s="70" t="e">
        <f t="shared" si="105"/>
        <v>#REF!</v>
      </c>
      <c r="CN186" s="70" t="e">
        <f t="shared" si="105"/>
        <v>#REF!</v>
      </c>
      <c r="CO186" s="70" t="e">
        <f t="shared" si="105"/>
        <v>#REF!</v>
      </c>
      <c r="CP186" s="70" t="e">
        <f t="shared" si="105"/>
        <v>#REF!</v>
      </c>
      <c r="CQ186" s="70" t="e">
        <f t="shared" si="105"/>
        <v>#REF!</v>
      </c>
      <c r="CR186" s="70" t="e">
        <f t="shared" si="105"/>
        <v>#REF!</v>
      </c>
      <c r="CS186" s="70" t="e">
        <f t="shared" si="105"/>
        <v>#REF!</v>
      </c>
      <c r="CT186" s="70" t="e">
        <f t="shared" si="105"/>
        <v>#REF!</v>
      </c>
      <c r="CU186" s="70" t="e">
        <f t="shared" si="105"/>
        <v>#REF!</v>
      </c>
      <c r="CV186" s="70" t="e">
        <f t="shared" si="105"/>
        <v>#REF!</v>
      </c>
      <c r="CW186" s="70" t="e">
        <f t="shared" si="105"/>
        <v>#REF!</v>
      </c>
      <c r="CX186" s="70" t="e">
        <f t="shared" si="105"/>
        <v>#REF!</v>
      </c>
      <c r="CY186" s="70" t="e">
        <f t="shared" si="105"/>
        <v>#REF!</v>
      </c>
      <c r="CZ186" s="70" t="e">
        <f t="shared" si="105"/>
        <v>#REF!</v>
      </c>
      <c r="DA186" s="70" t="e">
        <f t="shared" si="105"/>
        <v>#REF!</v>
      </c>
      <c r="DB186" s="70" t="e">
        <f t="shared" si="105"/>
        <v>#REF!</v>
      </c>
      <c r="DC186" s="70" t="e">
        <f t="shared" si="105"/>
        <v>#REF!</v>
      </c>
      <c r="DD186" s="70" t="e">
        <f t="shared" si="105"/>
        <v>#REF!</v>
      </c>
      <c r="DE186" s="70" t="e">
        <f t="shared" si="105"/>
        <v>#REF!</v>
      </c>
      <c r="DF186" s="70" t="e">
        <f t="shared" si="105"/>
        <v>#REF!</v>
      </c>
      <c r="DG186" s="70" t="e">
        <f t="shared" si="105"/>
        <v>#REF!</v>
      </c>
      <c r="DH186" s="70" t="e">
        <f t="shared" si="105"/>
        <v>#REF!</v>
      </c>
      <c r="DI186" s="70" t="e">
        <f t="shared" si="105"/>
        <v>#REF!</v>
      </c>
      <c r="DJ186" s="70" t="e">
        <f t="shared" si="105"/>
        <v>#REF!</v>
      </c>
      <c r="DK186" s="70" t="e">
        <f t="shared" si="105"/>
        <v>#REF!</v>
      </c>
      <c r="DL186" s="70" t="e">
        <f t="shared" si="105"/>
        <v>#REF!</v>
      </c>
      <c r="DM186" s="70" t="e">
        <f t="shared" si="105"/>
        <v>#REF!</v>
      </c>
      <c r="DN186" s="70" t="e">
        <f t="shared" si="105"/>
        <v>#REF!</v>
      </c>
      <c r="DO186" s="70" t="e">
        <f t="shared" si="105"/>
        <v>#REF!</v>
      </c>
      <c r="DP186" s="70" t="e">
        <f t="shared" si="105"/>
        <v>#REF!</v>
      </c>
      <c r="DQ186" s="70" t="e">
        <f t="shared" si="105"/>
        <v>#REF!</v>
      </c>
      <c r="DR186" s="70" t="e">
        <f t="shared" si="105"/>
        <v>#REF!</v>
      </c>
    </row>
    <row r="187" spans="1:122" x14ac:dyDescent="0.2">
      <c r="B187" t="s">
        <v>108</v>
      </c>
      <c r="C187" s="70">
        <f>SUM(C181:C186)</f>
        <v>0</v>
      </c>
      <c r="D187" s="70">
        <f t="shared" ref="D187:BO187" si="106">SUM(D181:D186)</f>
        <v>421.05189825303376</v>
      </c>
      <c r="E187" s="70">
        <f t="shared" si="106"/>
        <v>842.10379650606751</v>
      </c>
      <c r="F187" s="70">
        <f t="shared" si="106"/>
        <v>1263.1556947591012</v>
      </c>
      <c r="G187" s="70">
        <f t="shared" si="106"/>
        <v>1679.9970740296044</v>
      </c>
      <c r="H187" s="70">
        <f t="shared" si="106"/>
        <v>2099.9963425370065</v>
      </c>
      <c r="I187" s="70">
        <f t="shared" si="106"/>
        <v>2519.9956110444064</v>
      </c>
      <c r="J187" s="70">
        <f t="shared" si="106"/>
        <v>2923.1949088115116</v>
      </c>
      <c r="K187" s="70">
        <f t="shared" si="106"/>
        <v>3332.4421960451245</v>
      </c>
      <c r="L187" s="70">
        <f t="shared" si="106"/>
        <v>3765.6596815309886</v>
      </c>
      <c r="M187" s="70">
        <f t="shared" si="106"/>
        <v>4179.8822464993973</v>
      </c>
      <c r="N187" s="70">
        <f t="shared" si="106"/>
        <v>4597.8704711493374</v>
      </c>
      <c r="O187" s="70">
        <f t="shared" si="106"/>
        <v>3448.4028533620049</v>
      </c>
      <c r="P187" s="70">
        <f t="shared" si="106"/>
        <v>3275.9827106939028</v>
      </c>
      <c r="Q187" s="70">
        <f t="shared" si="106"/>
        <v>3603.5809817632944</v>
      </c>
      <c r="R187" s="70">
        <f t="shared" si="106"/>
        <v>3963.9390799396251</v>
      </c>
      <c r="S187" s="70">
        <f t="shared" si="106"/>
        <v>4360.3329879335861</v>
      </c>
      <c r="T187" s="70">
        <f t="shared" si="106"/>
        <v>4796.366286726945</v>
      </c>
      <c r="U187" s="70">
        <f t="shared" si="106"/>
        <v>4556.5479723905955</v>
      </c>
      <c r="V187" s="70">
        <f t="shared" si="106"/>
        <v>4328.7205737710665</v>
      </c>
      <c r="W187" s="70">
        <f t="shared" si="106"/>
        <v>4631.7310139350411</v>
      </c>
      <c r="X187" s="70">
        <f t="shared" si="106"/>
        <v>4955.952184910494</v>
      </c>
      <c r="Y187" s="70">
        <f t="shared" si="106"/>
        <v>5302.8688378542292</v>
      </c>
      <c r="Z187" s="70">
        <f t="shared" si="106"/>
        <v>5833.1557216396504</v>
      </c>
      <c r="AA187" s="70">
        <f t="shared" si="106"/>
        <v>4958.1823633937038</v>
      </c>
      <c r="AB187" s="70">
        <f t="shared" si="106"/>
        <v>4710.2732452240198</v>
      </c>
      <c r="AC187" s="70">
        <f t="shared" si="106"/>
        <v>4945.7869074852206</v>
      </c>
      <c r="AD187" s="70">
        <f t="shared" si="106"/>
        <v>5193.0762528594823</v>
      </c>
      <c r="AE187" s="70">
        <f t="shared" si="106"/>
        <v>5452.7300655024537</v>
      </c>
      <c r="AF187" s="70">
        <f t="shared" si="106"/>
        <v>5834.4211700876267</v>
      </c>
      <c r="AG187" s="70">
        <f t="shared" si="106"/>
        <v>5250.9790530788641</v>
      </c>
      <c r="AH187" s="70">
        <f t="shared" si="106"/>
        <v>4725.8811477709787</v>
      </c>
      <c r="AI187" s="70">
        <f t="shared" si="106"/>
        <v>5056.6928281149467</v>
      </c>
      <c r="AJ187" s="70">
        <f t="shared" si="106"/>
        <v>5410.6613260829909</v>
      </c>
      <c r="AK187" s="70">
        <f t="shared" si="106"/>
        <v>5789.4076189088028</v>
      </c>
      <c r="AL187" s="70">
        <f t="shared" si="106"/>
        <v>6252.5602284215074</v>
      </c>
      <c r="AM187" s="70">
        <f t="shared" si="106"/>
        <v>5377.2017964424967</v>
      </c>
      <c r="AN187" s="70">
        <f t="shared" si="106"/>
        <v>5108.341706620371</v>
      </c>
      <c r="AO187" s="70">
        <f t="shared" si="106"/>
        <v>5363.7587919513917</v>
      </c>
      <c r="AP187" s="70">
        <f t="shared" si="106"/>
        <v>5631.9467315489583</v>
      </c>
      <c r="AQ187" s="70">
        <f t="shared" si="106"/>
        <v>5913.5440681264063</v>
      </c>
      <c r="AR187" s="70">
        <f t="shared" si="106"/>
        <v>6327.4921528952536</v>
      </c>
      <c r="AS187" s="70">
        <f t="shared" si="106"/>
        <v>5694.7429376057307</v>
      </c>
      <c r="AT187" s="70">
        <f t="shared" si="106"/>
        <v>5125.2686438451565</v>
      </c>
      <c r="AU187" s="70">
        <f t="shared" si="106"/>
        <v>5484.0374489143187</v>
      </c>
      <c r="AV187" s="70">
        <f t="shared" si="106"/>
        <v>5867.9200703383203</v>
      </c>
      <c r="AW187" s="70">
        <f t="shared" si="106"/>
        <v>6278.6744752620034</v>
      </c>
      <c r="AX187" s="70">
        <f t="shared" si="106"/>
        <v>6780.968433282962</v>
      </c>
      <c r="AY187" s="70">
        <f t="shared" si="106"/>
        <v>5899.4425369561759</v>
      </c>
      <c r="AZ187" s="70">
        <f t="shared" si="106"/>
        <v>5604.4704101083689</v>
      </c>
      <c r="BA187" s="70">
        <f t="shared" si="106"/>
        <v>5884.6939306137865</v>
      </c>
      <c r="BB187" s="70">
        <f t="shared" si="106"/>
        <v>6178.9286271444762</v>
      </c>
      <c r="BC187" s="70">
        <f t="shared" si="106"/>
        <v>6487.8750585017015</v>
      </c>
      <c r="BD187" s="70">
        <f t="shared" si="106"/>
        <v>6942.0263125968195</v>
      </c>
      <c r="BE187" s="70">
        <f t="shared" si="106"/>
        <v>6247.8236813371368</v>
      </c>
      <c r="BF187" s="70">
        <f t="shared" si="106"/>
        <v>5623.0413132034246</v>
      </c>
      <c r="BG187" s="70">
        <f t="shared" si="106"/>
        <v>6016.6542051276638</v>
      </c>
      <c r="BH187" s="70">
        <f t="shared" si="106"/>
        <v>6437.8199994866009</v>
      </c>
      <c r="BI187" s="70">
        <f t="shared" si="106"/>
        <v>6888.467399450662</v>
      </c>
      <c r="BJ187" s="70">
        <f t="shared" si="106"/>
        <v>7439.5447914067136</v>
      </c>
      <c r="BK187" s="70" t="e">
        <f t="shared" si="106"/>
        <v>#REF!</v>
      </c>
      <c r="BL187" s="70" t="e">
        <f t="shared" si="106"/>
        <v>#REF!</v>
      </c>
      <c r="BM187" s="70" t="e">
        <f t="shared" si="106"/>
        <v>#REF!</v>
      </c>
      <c r="BN187" s="70" t="e">
        <f t="shared" si="106"/>
        <v>#REF!</v>
      </c>
      <c r="BO187" s="70" t="e">
        <f t="shared" si="106"/>
        <v>#REF!</v>
      </c>
      <c r="BP187" s="70" t="e">
        <f t="shared" ref="BP187:DR187" si="107">SUM(BP181:BP186)</f>
        <v>#REF!</v>
      </c>
      <c r="BQ187" s="70" t="e">
        <f t="shared" si="107"/>
        <v>#REF!</v>
      </c>
      <c r="BR187" s="70" t="e">
        <f t="shared" si="107"/>
        <v>#REF!</v>
      </c>
      <c r="BS187" s="70" t="e">
        <f t="shared" si="107"/>
        <v>#REF!</v>
      </c>
      <c r="BT187" s="70" t="e">
        <f t="shared" si="107"/>
        <v>#REF!</v>
      </c>
      <c r="BU187" s="70" t="e">
        <f t="shared" si="107"/>
        <v>#REF!</v>
      </c>
      <c r="BV187" s="70" t="e">
        <f t="shared" si="107"/>
        <v>#REF!</v>
      </c>
      <c r="BW187" s="70" t="e">
        <f t="shared" si="107"/>
        <v>#REF!</v>
      </c>
      <c r="BX187" s="70" t="e">
        <f t="shared" si="107"/>
        <v>#REF!</v>
      </c>
      <c r="BY187" s="70" t="e">
        <f t="shared" si="107"/>
        <v>#REF!</v>
      </c>
      <c r="BZ187" s="70" t="e">
        <f t="shared" si="107"/>
        <v>#REF!</v>
      </c>
      <c r="CA187" s="70" t="e">
        <f t="shared" si="107"/>
        <v>#REF!</v>
      </c>
      <c r="CB187" s="70" t="e">
        <f t="shared" si="107"/>
        <v>#REF!</v>
      </c>
      <c r="CC187" s="70" t="e">
        <f t="shared" si="107"/>
        <v>#REF!</v>
      </c>
      <c r="CD187" s="70" t="e">
        <f t="shared" si="107"/>
        <v>#REF!</v>
      </c>
      <c r="CE187" s="70" t="e">
        <f t="shared" si="107"/>
        <v>#REF!</v>
      </c>
      <c r="CF187" s="70" t="e">
        <f t="shared" si="107"/>
        <v>#REF!</v>
      </c>
      <c r="CG187" s="70" t="e">
        <f t="shared" si="107"/>
        <v>#REF!</v>
      </c>
      <c r="CH187" s="70" t="e">
        <f t="shared" si="107"/>
        <v>#REF!</v>
      </c>
      <c r="CI187" s="70" t="e">
        <f t="shared" si="107"/>
        <v>#REF!</v>
      </c>
      <c r="CJ187" s="70" t="e">
        <f t="shared" si="107"/>
        <v>#REF!</v>
      </c>
      <c r="CK187" s="70" t="e">
        <f t="shared" si="107"/>
        <v>#REF!</v>
      </c>
      <c r="CL187" s="70" t="e">
        <f t="shared" si="107"/>
        <v>#REF!</v>
      </c>
      <c r="CM187" s="70" t="e">
        <f t="shared" si="107"/>
        <v>#REF!</v>
      </c>
      <c r="CN187" s="70" t="e">
        <f t="shared" si="107"/>
        <v>#REF!</v>
      </c>
      <c r="CO187" s="70" t="e">
        <f t="shared" si="107"/>
        <v>#REF!</v>
      </c>
      <c r="CP187" s="70" t="e">
        <f t="shared" si="107"/>
        <v>#REF!</v>
      </c>
      <c r="CQ187" s="70" t="e">
        <f t="shared" si="107"/>
        <v>#REF!</v>
      </c>
      <c r="CR187" s="70" t="e">
        <f t="shared" si="107"/>
        <v>#REF!</v>
      </c>
      <c r="CS187" s="70" t="e">
        <f t="shared" si="107"/>
        <v>#REF!</v>
      </c>
      <c r="CT187" s="70" t="e">
        <f t="shared" si="107"/>
        <v>#REF!</v>
      </c>
      <c r="CU187" s="70" t="e">
        <f t="shared" si="107"/>
        <v>#REF!</v>
      </c>
      <c r="CV187" s="70" t="e">
        <f t="shared" si="107"/>
        <v>#REF!</v>
      </c>
      <c r="CW187" s="70" t="e">
        <f t="shared" si="107"/>
        <v>#REF!</v>
      </c>
      <c r="CX187" s="70" t="e">
        <f t="shared" si="107"/>
        <v>#REF!</v>
      </c>
      <c r="CY187" s="70" t="e">
        <f t="shared" si="107"/>
        <v>#REF!</v>
      </c>
      <c r="CZ187" s="70" t="e">
        <f t="shared" si="107"/>
        <v>#REF!</v>
      </c>
      <c r="DA187" s="70" t="e">
        <f t="shared" si="107"/>
        <v>#REF!</v>
      </c>
      <c r="DB187" s="70" t="e">
        <f t="shared" si="107"/>
        <v>#REF!</v>
      </c>
      <c r="DC187" s="70" t="e">
        <f t="shared" si="107"/>
        <v>#REF!</v>
      </c>
      <c r="DD187" s="70" t="e">
        <f t="shared" si="107"/>
        <v>#REF!</v>
      </c>
      <c r="DE187" s="70" t="e">
        <f t="shared" si="107"/>
        <v>#REF!</v>
      </c>
      <c r="DF187" s="70" t="e">
        <f t="shared" si="107"/>
        <v>#REF!</v>
      </c>
      <c r="DG187" s="70" t="e">
        <f t="shared" si="107"/>
        <v>#REF!</v>
      </c>
      <c r="DH187" s="70" t="e">
        <f t="shared" si="107"/>
        <v>#REF!</v>
      </c>
      <c r="DI187" s="70" t="e">
        <f t="shared" si="107"/>
        <v>#REF!</v>
      </c>
      <c r="DJ187" s="70" t="e">
        <f t="shared" si="107"/>
        <v>#REF!</v>
      </c>
      <c r="DK187" s="70" t="e">
        <f t="shared" si="107"/>
        <v>#REF!</v>
      </c>
      <c r="DL187" s="70" t="e">
        <f t="shared" si="107"/>
        <v>#REF!</v>
      </c>
      <c r="DM187" s="70" t="e">
        <f t="shared" si="107"/>
        <v>#REF!</v>
      </c>
      <c r="DN187" s="70" t="e">
        <f t="shared" si="107"/>
        <v>#REF!</v>
      </c>
      <c r="DO187" s="70" t="e">
        <f t="shared" si="107"/>
        <v>#REF!</v>
      </c>
      <c r="DP187" s="70" t="e">
        <f t="shared" si="107"/>
        <v>#REF!</v>
      </c>
      <c r="DQ187" s="70" t="e">
        <f t="shared" si="107"/>
        <v>#REF!</v>
      </c>
      <c r="DR187" s="70" t="e">
        <f t="shared" si="107"/>
        <v>#REF!</v>
      </c>
    </row>
    <row r="188" spans="1:122" x14ac:dyDescent="0.2">
      <c r="A188" s="529" t="s">
        <v>64</v>
      </c>
      <c r="B188" t="s">
        <v>448</v>
      </c>
      <c r="C188" s="607">
        <f>IF(C179=0,0,C187/C179)</f>
        <v>0</v>
      </c>
      <c r="D188" s="607">
        <f t="shared" ref="D188:BO188" si="108">IF(D179=0,0,D187/D179)</f>
        <v>5.57E-2</v>
      </c>
      <c r="E188" s="607">
        <f t="shared" si="108"/>
        <v>5.57E-2</v>
      </c>
      <c r="F188" s="607">
        <f t="shared" si="108"/>
        <v>5.57E-2</v>
      </c>
      <c r="G188" s="607">
        <f t="shared" si="108"/>
        <v>5.57E-2</v>
      </c>
      <c r="H188" s="607">
        <f t="shared" si="108"/>
        <v>5.57E-2</v>
      </c>
      <c r="I188" s="607">
        <f t="shared" si="108"/>
        <v>5.5699999999999993E-2</v>
      </c>
      <c r="J188" s="607">
        <f t="shared" si="108"/>
        <v>5.57E-2</v>
      </c>
      <c r="K188" s="607">
        <f t="shared" si="108"/>
        <v>5.5700000000000006E-2</v>
      </c>
      <c r="L188" s="607">
        <f t="shared" si="108"/>
        <v>5.5700000000000006E-2</v>
      </c>
      <c r="M188" s="607">
        <f t="shared" si="108"/>
        <v>5.57E-2</v>
      </c>
      <c r="N188" s="607">
        <f t="shared" si="108"/>
        <v>5.57E-2</v>
      </c>
      <c r="O188" s="607">
        <f t="shared" si="108"/>
        <v>5.57E-2</v>
      </c>
      <c r="P188" s="607">
        <f t="shared" si="108"/>
        <v>5.5700000000000006E-2</v>
      </c>
      <c r="Q188" s="607">
        <f t="shared" si="108"/>
        <v>5.57E-2</v>
      </c>
      <c r="R188" s="607">
        <f t="shared" si="108"/>
        <v>5.57E-2</v>
      </c>
      <c r="S188" s="607">
        <f t="shared" si="108"/>
        <v>5.57E-2</v>
      </c>
      <c r="T188" s="607">
        <f t="shared" si="108"/>
        <v>5.57E-2</v>
      </c>
      <c r="U188" s="607">
        <f t="shared" si="108"/>
        <v>5.57E-2</v>
      </c>
      <c r="V188" s="607">
        <f t="shared" si="108"/>
        <v>5.5699999999999993E-2</v>
      </c>
      <c r="W188" s="607">
        <f t="shared" si="108"/>
        <v>5.57E-2</v>
      </c>
      <c r="X188" s="607">
        <f t="shared" si="108"/>
        <v>5.57E-2</v>
      </c>
      <c r="Y188" s="607">
        <f t="shared" si="108"/>
        <v>5.5700000000000006E-2</v>
      </c>
      <c r="Z188" s="607">
        <f t="shared" si="108"/>
        <v>5.5699999999999993E-2</v>
      </c>
      <c r="AA188" s="607">
        <f t="shared" si="108"/>
        <v>5.5699999999999993E-2</v>
      </c>
      <c r="AB188" s="607">
        <f t="shared" si="108"/>
        <v>5.57E-2</v>
      </c>
      <c r="AC188" s="607">
        <f t="shared" si="108"/>
        <v>5.57E-2</v>
      </c>
      <c r="AD188" s="607">
        <f t="shared" si="108"/>
        <v>5.57E-2</v>
      </c>
      <c r="AE188" s="607">
        <f t="shared" si="108"/>
        <v>5.5699999999999993E-2</v>
      </c>
      <c r="AF188" s="607">
        <f t="shared" si="108"/>
        <v>5.57E-2</v>
      </c>
      <c r="AG188" s="607">
        <f t="shared" si="108"/>
        <v>5.5699999999999993E-2</v>
      </c>
      <c r="AH188" s="607">
        <f t="shared" si="108"/>
        <v>5.5699999999999993E-2</v>
      </c>
      <c r="AI188" s="607">
        <f t="shared" si="108"/>
        <v>5.57E-2</v>
      </c>
      <c r="AJ188" s="607">
        <f t="shared" si="108"/>
        <v>5.5699999999999993E-2</v>
      </c>
      <c r="AK188" s="607">
        <f t="shared" si="108"/>
        <v>5.5699999999999993E-2</v>
      </c>
      <c r="AL188" s="607">
        <f t="shared" si="108"/>
        <v>5.57E-2</v>
      </c>
      <c r="AM188" s="607">
        <f t="shared" si="108"/>
        <v>5.57E-2</v>
      </c>
      <c r="AN188" s="607">
        <f t="shared" si="108"/>
        <v>5.57E-2</v>
      </c>
      <c r="AO188" s="607">
        <f t="shared" si="108"/>
        <v>5.5700000000000006E-2</v>
      </c>
      <c r="AP188" s="607">
        <f t="shared" si="108"/>
        <v>5.5699999999999993E-2</v>
      </c>
      <c r="AQ188" s="607">
        <f t="shared" si="108"/>
        <v>5.57E-2</v>
      </c>
      <c r="AR188" s="607">
        <f t="shared" si="108"/>
        <v>5.57E-2</v>
      </c>
      <c r="AS188" s="607">
        <f t="shared" si="108"/>
        <v>5.5699999999999993E-2</v>
      </c>
      <c r="AT188" s="607">
        <f t="shared" si="108"/>
        <v>5.5699999999999993E-2</v>
      </c>
      <c r="AU188" s="607">
        <f t="shared" si="108"/>
        <v>5.57E-2</v>
      </c>
      <c r="AV188" s="607">
        <f t="shared" si="108"/>
        <v>5.57E-2</v>
      </c>
      <c r="AW188" s="607">
        <f t="shared" si="108"/>
        <v>5.57E-2</v>
      </c>
      <c r="AX188" s="607">
        <f t="shared" si="108"/>
        <v>5.5699999999999993E-2</v>
      </c>
      <c r="AY188" s="607">
        <f t="shared" si="108"/>
        <v>5.57E-2</v>
      </c>
      <c r="AZ188" s="607">
        <f t="shared" si="108"/>
        <v>5.57E-2</v>
      </c>
      <c r="BA188" s="607">
        <f t="shared" si="108"/>
        <v>5.57E-2</v>
      </c>
      <c r="BB188" s="607">
        <f t="shared" si="108"/>
        <v>5.57E-2</v>
      </c>
      <c r="BC188" s="607">
        <f t="shared" si="108"/>
        <v>5.57E-2</v>
      </c>
      <c r="BD188" s="607">
        <f t="shared" si="108"/>
        <v>5.5700000000000006E-2</v>
      </c>
      <c r="BE188" s="607">
        <f t="shared" si="108"/>
        <v>5.57E-2</v>
      </c>
      <c r="BF188" s="607">
        <f t="shared" si="108"/>
        <v>5.57E-2</v>
      </c>
      <c r="BG188" s="607">
        <f t="shared" si="108"/>
        <v>5.57E-2</v>
      </c>
      <c r="BH188" s="607">
        <f t="shared" si="108"/>
        <v>5.57E-2</v>
      </c>
      <c r="BI188" s="607">
        <f t="shared" si="108"/>
        <v>5.57E-2</v>
      </c>
      <c r="BJ188" s="607">
        <f t="shared" si="108"/>
        <v>5.57E-2</v>
      </c>
      <c r="BK188" s="607" t="e">
        <f t="shared" si="108"/>
        <v>#REF!</v>
      </c>
      <c r="BL188" s="607" t="e">
        <f t="shared" si="108"/>
        <v>#REF!</v>
      </c>
      <c r="BM188" s="607" t="e">
        <f t="shared" si="108"/>
        <v>#REF!</v>
      </c>
      <c r="BN188" s="607" t="e">
        <f t="shared" si="108"/>
        <v>#REF!</v>
      </c>
      <c r="BO188" s="607" t="e">
        <f t="shared" si="108"/>
        <v>#REF!</v>
      </c>
      <c r="BP188" s="607" t="e">
        <f t="shared" ref="BP188:DR188" si="109">IF(BP179=0,0,BP187/BP179)</f>
        <v>#REF!</v>
      </c>
      <c r="BQ188" s="607" t="e">
        <f t="shared" si="109"/>
        <v>#REF!</v>
      </c>
      <c r="BR188" s="607" t="e">
        <f t="shared" si="109"/>
        <v>#REF!</v>
      </c>
      <c r="BS188" s="607" t="e">
        <f t="shared" si="109"/>
        <v>#REF!</v>
      </c>
      <c r="BT188" s="607" t="e">
        <f t="shared" si="109"/>
        <v>#REF!</v>
      </c>
      <c r="BU188" s="607" t="e">
        <f t="shared" si="109"/>
        <v>#REF!</v>
      </c>
      <c r="BV188" s="607" t="e">
        <f t="shared" si="109"/>
        <v>#REF!</v>
      </c>
      <c r="BW188" s="607" t="e">
        <f t="shared" si="109"/>
        <v>#REF!</v>
      </c>
      <c r="BX188" s="607" t="e">
        <f t="shared" si="109"/>
        <v>#REF!</v>
      </c>
      <c r="BY188" s="607" t="e">
        <f t="shared" si="109"/>
        <v>#REF!</v>
      </c>
      <c r="BZ188" s="607" t="e">
        <f t="shared" si="109"/>
        <v>#REF!</v>
      </c>
      <c r="CA188" s="607" t="e">
        <f t="shared" si="109"/>
        <v>#REF!</v>
      </c>
      <c r="CB188" s="607" t="e">
        <f t="shared" si="109"/>
        <v>#REF!</v>
      </c>
      <c r="CC188" s="607" t="e">
        <f t="shared" si="109"/>
        <v>#REF!</v>
      </c>
      <c r="CD188" s="607" t="e">
        <f t="shared" si="109"/>
        <v>#REF!</v>
      </c>
      <c r="CE188" s="607" t="e">
        <f t="shared" si="109"/>
        <v>#REF!</v>
      </c>
      <c r="CF188" s="607" t="e">
        <f t="shared" si="109"/>
        <v>#REF!</v>
      </c>
      <c r="CG188" s="607" t="e">
        <f t="shared" si="109"/>
        <v>#REF!</v>
      </c>
      <c r="CH188" s="607" t="e">
        <f t="shared" si="109"/>
        <v>#REF!</v>
      </c>
      <c r="CI188" s="607" t="e">
        <f t="shared" si="109"/>
        <v>#REF!</v>
      </c>
      <c r="CJ188" s="607" t="e">
        <f t="shared" si="109"/>
        <v>#REF!</v>
      </c>
      <c r="CK188" s="607" t="e">
        <f t="shared" si="109"/>
        <v>#REF!</v>
      </c>
      <c r="CL188" s="607" t="e">
        <f t="shared" si="109"/>
        <v>#REF!</v>
      </c>
      <c r="CM188" s="607" t="e">
        <f t="shared" si="109"/>
        <v>#REF!</v>
      </c>
      <c r="CN188" s="607" t="e">
        <f t="shared" si="109"/>
        <v>#REF!</v>
      </c>
      <c r="CO188" s="607" t="e">
        <f t="shared" si="109"/>
        <v>#REF!</v>
      </c>
      <c r="CP188" s="607" t="e">
        <f t="shared" si="109"/>
        <v>#REF!</v>
      </c>
      <c r="CQ188" s="607" t="e">
        <f t="shared" si="109"/>
        <v>#REF!</v>
      </c>
      <c r="CR188" s="607" t="e">
        <f t="shared" si="109"/>
        <v>#REF!</v>
      </c>
      <c r="CS188" s="607" t="e">
        <f t="shared" si="109"/>
        <v>#REF!</v>
      </c>
      <c r="CT188" s="607" t="e">
        <f t="shared" si="109"/>
        <v>#REF!</v>
      </c>
      <c r="CU188" s="607" t="e">
        <f t="shared" si="109"/>
        <v>#REF!</v>
      </c>
      <c r="CV188" s="607" t="e">
        <f t="shared" si="109"/>
        <v>#REF!</v>
      </c>
      <c r="CW188" s="607" t="e">
        <f t="shared" si="109"/>
        <v>#REF!</v>
      </c>
      <c r="CX188" s="607" t="e">
        <f t="shared" si="109"/>
        <v>#REF!</v>
      </c>
      <c r="CY188" s="607" t="e">
        <f t="shared" si="109"/>
        <v>#REF!</v>
      </c>
      <c r="CZ188" s="607" t="e">
        <f t="shared" si="109"/>
        <v>#REF!</v>
      </c>
      <c r="DA188" s="607" t="e">
        <f t="shared" si="109"/>
        <v>#REF!</v>
      </c>
      <c r="DB188" s="607" t="e">
        <f t="shared" si="109"/>
        <v>#REF!</v>
      </c>
      <c r="DC188" s="607" t="e">
        <f t="shared" si="109"/>
        <v>#REF!</v>
      </c>
      <c r="DD188" s="607" t="e">
        <f t="shared" si="109"/>
        <v>#REF!</v>
      </c>
      <c r="DE188" s="607" t="e">
        <f t="shared" si="109"/>
        <v>#REF!</v>
      </c>
      <c r="DF188" s="607" t="e">
        <f t="shared" si="109"/>
        <v>#REF!</v>
      </c>
      <c r="DG188" s="607" t="e">
        <f t="shared" si="109"/>
        <v>#REF!</v>
      </c>
      <c r="DH188" s="607" t="e">
        <f t="shared" si="109"/>
        <v>#REF!</v>
      </c>
      <c r="DI188" s="607" t="e">
        <f t="shared" si="109"/>
        <v>#REF!</v>
      </c>
      <c r="DJ188" s="607" t="e">
        <f t="shared" si="109"/>
        <v>#REF!</v>
      </c>
      <c r="DK188" s="607" t="e">
        <f t="shared" si="109"/>
        <v>#REF!</v>
      </c>
      <c r="DL188" s="607" t="e">
        <f t="shared" si="109"/>
        <v>#REF!</v>
      </c>
      <c r="DM188" s="607" t="e">
        <f t="shared" si="109"/>
        <v>#REF!</v>
      </c>
      <c r="DN188" s="607" t="e">
        <f t="shared" si="109"/>
        <v>#REF!</v>
      </c>
      <c r="DO188" s="607" t="e">
        <f t="shared" si="109"/>
        <v>#REF!</v>
      </c>
      <c r="DP188" s="607" t="e">
        <f t="shared" si="109"/>
        <v>#REF!</v>
      </c>
      <c r="DQ188" s="607" t="e">
        <f t="shared" si="109"/>
        <v>#REF!</v>
      </c>
      <c r="DR188" s="607" t="e">
        <f t="shared" si="109"/>
        <v>#REF!</v>
      </c>
    </row>
    <row r="189" spans="1:122" x14ac:dyDescent="0.2">
      <c r="A189" s="529" t="s">
        <v>65</v>
      </c>
      <c r="B189" t="s">
        <v>448</v>
      </c>
      <c r="C189" s="607">
        <f>C188</f>
        <v>0</v>
      </c>
      <c r="D189" s="607">
        <f t="shared" ref="D189:BO189" si="110">D188</f>
        <v>5.57E-2</v>
      </c>
      <c r="E189" s="607">
        <f t="shared" si="110"/>
        <v>5.57E-2</v>
      </c>
      <c r="F189" s="607">
        <f t="shared" si="110"/>
        <v>5.57E-2</v>
      </c>
      <c r="G189" s="607">
        <f t="shared" si="110"/>
        <v>5.57E-2</v>
      </c>
      <c r="H189" s="607">
        <f t="shared" si="110"/>
        <v>5.57E-2</v>
      </c>
      <c r="I189" s="607">
        <f t="shared" si="110"/>
        <v>5.5699999999999993E-2</v>
      </c>
      <c r="J189" s="607">
        <f t="shared" si="110"/>
        <v>5.57E-2</v>
      </c>
      <c r="K189" s="607">
        <f t="shared" si="110"/>
        <v>5.5700000000000006E-2</v>
      </c>
      <c r="L189" s="607">
        <f t="shared" si="110"/>
        <v>5.5700000000000006E-2</v>
      </c>
      <c r="M189" s="607">
        <f t="shared" si="110"/>
        <v>5.57E-2</v>
      </c>
      <c r="N189" s="607">
        <f t="shared" si="110"/>
        <v>5.57E-2</v>
      </c>
      <c r="O189" s="607">
        <f t="shared" si="110"/>
        <v>5.57E-2</v>
      </c>
      <c r="P189" s="607">
        <f t="shared" si="110"/>
        <v>5.5700000000000006E-2</v>
      </c>
      <c r="Q189" s="607">
        <f t="shared" si="110"/>
        <v>5.57E-2</v>
      </c>
      <c r="R189" s="607">
        <f t="shared" si="110"/>
        <v>5.57E-2</v>
      </c>
      <c r="S189" s="607">
        <f t="shared" si="110"/>
        <v>5.57E-2</v>
      </c>
      <c r="T189" s="607">
        <f t="shared" si="110"/>
        <v>5.57E-2</v>
      </c>
      <c r="U189" s="607">
        <f t="shared" si="110"/>
        <v>5.57E-2</v>
      </c>
      <c r="V189" s="607">
        <f t="shared" si="110"/>
        <v>5.5699999999999993E-2</v>
      </c>
      <c r="W189" s="607">
        <f t="shared" si="110"/>
        <v>5.57E-2</v>
      </c>
      <c r="X189" s="607">
        <f t="shared" si="110"/>
        <v>5.57E-2</v>
      </c>
      <c r="Y189" s="607">
        <f t="shared" si="110"/>
        <v>5.5700000000000006E-2</v>
      </c>
      <c r="Z189" s="607">
        <f t="shared" si="110"/>
        <v>5.5699999999999993E-2</v>
      </c>
      <c r="AA189" s="607">
        <f t="shared" si="110"/>
        <v>5.5699999999999993E-2</v>
      </c>
      <c r="AB189" s="607">
        <f t="shared" si="110"/>
        <v>5.57E-2</v>
      </c>
      <c r="AC189" s="607">
        <f t="shared" si="110"/>
        <v>5.57E-2</v>
      </c>
      <c r="AD189" s="607">
        <f t="shared" si="110"/>
        <v>5.57E-2</v>
      </c>
      <c r="AE189" s="607">
        <f t="shared" si="110"/>
        <v>5.5699999999999993E-2</v>
      </c>
      <c r="AF189" s="607">
        <f t="shared" si="110"/>
        <v>5.57E-2</v>
      </c>
      <c r="AG189" s="607">
        <f t="shared" si="110"/>
        <v>5.5699999999999993E-2</v>
      </c>
      <c r="AH189" s="607">
        <f t="shared" si="110"/>
        <v>5.5699999999999993E-2</v>
      </c>
      <c r="AI189" s="607">
        <f t="shared" si="110"/>
        <v>5.57E-2</v>
      </c>
      <c r="AJ189" s="607">
        <f t="shared" si="110"/>
        <v>5.5699999999999993E-2</v>
      </c>
      <c r="AK189" s="607">
        <f t="shared" si="110"/>
        <v>5.5699999999999993E-2</v>
      </c>
      <c r="AL189" s="607">
        <f t="shared" si="110"/>
        <v>5.57E-2</v>
      </c>
      <c r="AM189" s="607">
        <f t="shared" si="110"/>
        <v>5.57E-2</v>
      </c>
      <c r="AN189" s="607">
        <f t="shared" si="110"/>
        <v>5.57E-2</v>
      </c>
      <c r="AO189" s="607">
        <f t="shared" si="110"/>
        <v>5.5700000000000006E-2</v>
      </c>
      <c r="AP189" s="607">
        <f t="shared" si="110"/>
        <v>5.5699999999999993E-2</v>
      </c>
      <c r="AQ189" s="607">
        <f t="shared" si="110"/>
        <v>5.57E-2</v>
      </c>
      <c r="AR189" s="607">
        <f t="shared" si="110"/>
        <v>5.57E-2</v>
      </c>
      <c r="AS189" s="607">
        <f t="shared" si="110"/>
        <v>5.5699999999999993E-2</v>
      </c>
      <c r="AT189" s="607">
        <f t="shared" si="110"/>
        <v>5.5699999999999993E-2</v>
      </c>
      <c r="AU189" s="607">
        <f t="shared" si="110"/>
        <v>5.57E-2</v>
      </c>
      <c r="AV189" s="607">
        <f t="shared" si="110"/>
        <v>5.57E-2</v>
      </c>
      <c r="AW189" s="607">
        <f t="shared" si="110"/>
        <v>5.57E-2</v>
      </c>
      <c r="AX189" s="607">
        <f t="shared" si="110"/>
        <v>5.5699999999999993E-2</v>
      </c>
      <c r="AY189" s="607">
        <f t="shared" si="110"/>
        <v>5.57E-2</v>
      </c>
      <c r="AZ189" s="607">
        <f t="shared" si="110"/>
        <v>5.57E-2</v>
      </c>
      <c r="BA189" s="607">
        <f t="shared" si="110"/>
        <v>5.57E-2</v>
      </c>
      <c r="BB189" s="607">
        <f t="shared" si="110"/>
        <v>5.57E-2</v>
      </c>
      <c r="BC189" s="607">
        <f t="shared" si="110"/>
        <v>5.57E-2</v>
      </c>
      <c r="BD189" s="607">
        <f t="shared" si="110"/>
        <v>5.5700000000000006E-2</v>
      </c>
      <c r="BE189" s="607">
        <f t="shared" si="110"/>
        <v>5.57E-2</v>
      </c>
      <c r="BF189" s="607">
        <f t="shared" si="110"/>
        <v>5.57E-2</v>
      </c>
      <c r="BG189" s="607">
        <f t="shared" si="110"/>
        <v>5.57E-2</v>
      </c>
      <c r="BH189" s="607">
        <f t="shared" si="110"/>
        <v>5.57E-2</v>
      </c>
      <c r="BI189" s="607">
        <f t="shared" si="110"/>
        <v>5.57E-2</v>
      </c>
      <c r="BJ189" s="607">
        <f t="shared" si="110"/>
        <v>5.57E-2</v>
      </c>
      <c r="BK189" s="607" t="e">
        <f t="shared" si="110"/>
        <v>#REF!</v>
      </c>
      <c r="BL189" s="607" t="e">
        <f t="shared" si="110"/>
        <v>#REF!</v>
      </c>
      <c r="BM189" s="607" t="e">
        <f t="shared" si="110"/>
        <v>#REF!</v>
      </c>
      <c r="BN189" s="607" t="e">
        <f t="shared" si="110"/>
        <v>#REF!</v>
      </c>
      <c r="BO189" s="607" t="e">
        <f t="shared" si="110"/>
        <v>#REF!</v>
      </c>
      <c r="BP189" s="607" t="e">
        <f t="shared" ref="BP189:DR189" si="111">BP188</f>
        <v>#REF!</v>
      </c>
      <c r="BQ189" s="607" t="e">
        <f t="shared" si="111"/>
        <v>#REF!</v>
      </c>
      <c r="BR189" s="607" t="e">
        <f t="shared" si="111"/>
        <v>#REF!</v>
      </c>
      <c r="BS189" s="607" t="e">
        <f t="shared" si="111"/>
        <v>#REF!</v>
      </c>
      <c r="BT189" s="607" t="e">
        <f t="shared" si="111"/>
        <v>#REF!</v>
      </c>
      <c r="BU189" s="607" t="e">
        <f t="shared" si="111"/>
        <v>#REF!</v>
      </c>
      <c r="BV189" s="607" t="e">
        <f t="shared" si="111"/>
        <v>#REF!</v>
      </c>
      <c r="BW189" s="607" t="e">
        <f t="shared" si="111"/>
        <v>#REF!</v>
      </c>
      <c r="BX189" s="607" t="e">
        <f t="shared" si="111"/>
        <v>#REF!</v>
      </c>
      <c r="BY189" s="607" t="e">
        <f t="shared" si="111"/>
        <v>#REF!</v>
      </c>
      <c r="BZ189" s="607" t="e">
        <f t="shared" si="111"/>
        <v>#REF!</v>
      </c>
      <c r="CA189" s="607" t="e">
        <f t="shared" si="111"/>
        <v>#REF!</v>
      </c>
      <c r="CB189" s="607" t="e">
        <f t="shared" si="111"/>
        <v>#REF!</v>
      </c>
      <c r="CC189" s="607" t="e">
        <f t="shared" si="111"/>
        <v>#REF!</v>
      </c>
      <c r="CD189" s="607" t="e">
        <f t="shared" si="111"/>
        <v>#REF!</v>
      </c>
      <c r="CE189" s="607" t="e">
        <f t="shared" si="111"/>
        <v>#REF!</v>
      </c>
      <c r="CF189" s="607" t="e">
        <f t="shared" si="111"/>
        <v>#REF!</v>
      </c>
      <c r="CG189" s="607" t="e">
        <f t="shared" si="111"/>
        <v>#REF!</v>
      </c>
      <c r="CH189" s="607" t="e">
        <f t="shared" si="111"/>
        <v>#REF!</v>
      </c>
      <c r="CI189" s="607" t="e">
        <f t="shared" si="111"/>
        <v>#REF!</v>
      </c>
      <c r="CJ189" s="607" t="e">
        <f t="shared" si="111"/>
        <v>#REF!</v>
      </c>
      <c r="CK189" s="607" t="e">
        <f t="shared" si="111"/>
        <v>#REF!</v>
      </c>
      <c r="CL189" s="607" t="e">
        <f t="shared" si="111"/>
        <v>#REF!</v>
      </c>
      <c r="CM189" s="607" t="e">
        <f t="shared" si="111"/>
        <v>#REF!</v>
      </c>
      <c r="CN189" s="607" t="e">
        <f t="shared" si="111"/>
        <v>#REF!</v>
      </c>
      <c r="CO189" s="607" t="e">
        <f t="shared" si="111"/>
        <v>#REF!</v>
      </c>
      <c r="CP189" s="607" t="e">
        <f t="shared" si="111"/>
        <v>#REF!</v>
      </c>
      <c r="CQ189" s="607" t="e">
        <f t="shared" si="111"/>
        <v>#REF!</v>
      </c>
      <c r="CR189" s="607" t="e">
        <f t="shared" si="111"/>
        <v>#REF!</v>
      </c>
      <c r="CS189" s="607" t="e">
        <f t="shared" si="111"/>
        <v>#REF!</v>
      </c>
      <c r="CT189" s="607" t="e">
        <f t="shared" si="111"/>
        <v>#REF!</v>
      </c>
      <c r="CU189" s="607" t="e">
        <f t="shared" si="111"/>
        <v>#REF!</v>
      </c>
      <c r="CV189" s="607" t="e">
        <f t="shared" si="111"/>
        <v>#REF!</v>
      </c>
      <c r="CW189" s="607" t="e">
        <f t="shared" si="111"/>
        <v>#REF!</v>
      </c>
      <c r="CX189" s="607" t="e">
        <f t="shared" si="111"/>
        <v>#REF!</v>
      </c>
      <c r="CY189" s="607" t="e">
        <f t="shared" si="111"/>
        <v>#REF!</v>
      </c>
      <c r="CZ189" s="607" t="e">
        <f t="shared" si="111"/>
        <v>#REF!</v>
      </c>
      <c r="DA189" s="607" t="e">
        <f t="shared" si="111"/>
        <v>#REF!</v>
      </c>
      <c r="DB189" s="607" t="e">
        <f t="shared" si="111"/>
        <v>#REF!</v>
      </c>
      <c r="DC189" s="607" t="e">
        <f t="shared" si="111"/>
        <v>#REF!</v>
      </c>
      <c r="DD189" s="607" t="e">
        <f t="shared" si="111"/>
        <v>#REF!</v>
      </c>
      <c r="DE189" s="607" t="e">
        <f t="shared" si="111"/>
        <v>#REF!</v>
      </c>
      <c r="DF189" s="607" t="e">
        <f t="shared" si="111"/>
        <v>#REF!</v>
      </c>
      <c r="DG189" s="607" t="e">
        <f t="shared" si="111"/>
        <v>#REF!</v>
      </c>
      <c r="DH189" s="607" t="e">
        <f t="shared" si="111"/>
        <v>#REF!</v>
      </c>
      <c r="DI189" s="607" t="e">
        <f t="shared" si="111"/>
        <v>#REF!</v>
      </c>
      <c r="DJ189" s="607" t="e">
        <f t="shared" si="111"/>
        <v>#REF!</v>
      </c>
      <c r="DK189" s="607" t="e">
        <f t="shared" si="111"/>
        <v>#REF!</v>
      </c>
      <c r="DL189" s="607" t="e">
        <f t="shared" si="111"/>
        <v>#REF!</v>
      </c>
      <c r="DM189" s="607" t="e">
        <f t="shared" si="111"/>
        <v>#REF!</v>
      </c>
      <c r="DN189" s="607" t="e">
        <f t="shared" si="111"/>
        <v>#REF!</v>
      </c>
      <c r="DO189" s="607" t="e">
        <f t="shared" si="111"/>
        <v>#REF!</v>
      </c>
      <c r="DP189" s="607" t="e">
        <f t="shared" si="111"/>
        <v>#REF!</v>
      </c>
      <c r="DQ189" s="607" t="e">
        <f t="shared" si="111"/>
        <v>#REF!</v>
      </c>
      <c r="DR189" s="607" t="e">
        <f t="shared" si="111"/>
        <v>#REF!</v>
      </c>
    </row>
    <row r="190" spans="1:122" x14ac:dyDescent="0.2">
      <c r="C190" s="529">
        <v>3</v>
      </c>
      <c r="D190" s="529">
        <v>4</v>
      </c>
      <c r="E190" s="529">
        <v>5</v>
      </c>
      <c r="F190" s="529">
        <v>6</v>
      </c>
      <c r="G190" s="529">
        <v>7</v>
      </c>
      <c r="H190" s="529">
        <v>8</v>
      </c>
      <c r="I190" s="529">
        <v>9</v>
      </c>
      <c r="J190" s="529">
        <v>10</v>
      </c>
      <c r="K190" s="529">
        <v>11</v>
      </c>
      <c r="L190" s="529">
        <v>12</v>
      </c>
      <c r="M190" s="529">
        <v>13</v>
      </c>
      <c r="N190" s="529">
        <v>14</v>
      </c>
      <c r="O190" s="529">
        <v>15</v>
      </c>
      <c r="P190" s="529">
        <v>16</v>
      </c>
      <c r="Q190" s="529">
        <v>17</v>
      </c>
      <c r="R190" s="529">
        <v>18</v>
      </c>
      <c r="S190" s="529">
        <v>19</v>
      </c>
      <c r="T190" s="529">
        <v>20</v>
      </c>
      <c r="U190" s="529">
        <v>21</v>
      </c>
      <c r="V190" s="529">
        <v>22</v>
      </c>
      <c r="W190" s="529">
        <v>23</v>
      </c>
      <c r="X190" s="529">
        <v>24</v>
      </c>
      <c r="Y190" s="529">
        <v>25</v>
      </c>
      <c r="Z190" s="529">
        <v>26</v>
      </c>
      <c r="AA190" s="529">
        <v>27</v>
      </c>
      <c r="AB190" s="529">
        <v>28</v>
      </c>
      <c r="AC190" s="529">
        <v>29</v>
      </c>
      <c r="AD190" s="529">
        <v>30</v>
      </c>
      <c r="AE190" s="529">
        <v>31</v>
      </c>
      <c r="AF190" s="529">
        <v>32</v>
      </c>
      <c r="AG190" s="529">
        <v>33</v>
      </c>
      <c r="AH190" s="529">
        <v>34</v>
      </c>
      <c r="AI190" s="529">
        <v>35</v>
      </c>
      <c r="AJ190" s="529">
        <v>36</v>
      </c>
      <c r="AK190" s="529">
        <v>37</v>
      </c>
      <c r="AL190" s="529">
        <v>38</v>
      </c>
      <c r="AM190" s="529">
        <v>39</v>
      </c>
      <c r="AN190" s="529">
        <v>40</v>
      </c>
      <c r="AO190" s="529">
        <v>41</v>
      </c>
      <c r="AP190" s="529">
        <v>42</v>
      </c>
      <c r="AQ190" s="529">
        <v>43</v>
      </c>
      <c r="AR190" s="529">
        <v>44</v>
      </c>
      <c r="AS190" s="529">
        <v>45</v>
      </c>
      <c r="AT190" s="529">
        <v>46</v>
      </c>
      <c r="AU190" s="529">
        <v>47</v>
      </c>
      <c r="AV190" s="529">
        <v>48</v>
      </c>
      <c r="AW190" s="529">
        <v>49</v>
      </c>
      <c r="AX190" s="529">
        <v>50</v>
      </c>
      <c r="AY190" s="529">
        <v>51</v>
      </c>
      <c r="AZ190" s="529">
        <v>52</v>
      </c>
      <c r="BA190" s="529">
        <v>53</v>
      </c>
      <c r="BB190" s="529">
        <v>54</v>
      </c>
      <c r="BC190" s="529">
        <v>55</v>
      </c>
      <c r="BD190" s="529">
        <v>56</v>
      </c>
      <c r="BE190" s="529">
        <v>57</v>
      </c>
      <c r="BF190" s="529">
        <v>58</v>
      </c>
      <c r="BG190" s="529">
        <v>59</v>
      </c>
      <c r="BH190" s="529">
        <v>60</v>
      </c>
      <c r="BI190" s="529">
        <v>61</v>
      </c>
      <c r="BJ190" s="529">
        <v>62</v>
      </c>
      <c r="BK190" s="529">
        <v>63</v>
      </c>
      <c r="BL190" s="529">
        <v>64</v>
      </c>
      <c r="BM190" s="529">
        <v>65</v>
      </c>
      <c r="BN190" s="529">
        <v>66</v>
      </c>
      <c r="BO190" s="529">
        <v>67</v>
      </c>
      <c r="BP190" s="529">
        <v>68</v>
      </c>
      <c r="BQ190" s="529">
        <v>69</v>
      </c>
      <c r="BR190" s="529">
        <v>70</v>
      </c>
      <c r="BS190" s="529">
        <v>71</v>
      </c>
      <c r="BT190" s="529">
        <v>72</v>
      </c>
      <c r="BU190" s="529">
        <v>73</v>
      </c>
      <c r="BV190" s="529">
        <v>74</v>
      </c>
      <c r="BW190" s="529">
        <v>75</v>
      </c>
      <c r="BX190" s="529">
        <v>76</v>
      </c>
      <c r="BY190" s="529">
        <v>77</v>
      </c>
      <c r="BZ190" s="529">
        <v>78</v>
      </c>
      <c r="CA190" s="529">
        <v>79</v>
      </c>
      <c r="CB190" s="529">
        <v>80</v>
      </c>
      <c r="CC190" s="529">
        <v>81</v>
      </c>
      <c r="CD190" s="529">
        <v>82</v>
      </c>
      <c r="CE190" s="529">
        <v>83</v>
      </c>
      <c r="CF190" s="529">
        <v>84</v>
      </c>
      <c r="CG190" s="529">
        <v>85</v>
      </c>
      <c r="CH190" s="529">
        <v>86</v>
      </c>
      <c r="CI190" s="529">
        <v>87</v>
      </c>
      <c r="CJ190" s="529">
        <v>88</v>
      </c>
      <c r="CK190" s="529">
        <v>89</v>
      </c>
      <c r="CL190" s="529">
        <v>90</v>
      </c>
      <c r="CM190" s="529">
        <v>91</v>
      </c>
      <c r="CN190" s="529">
        <v>92</v>
      </c>
      <c r="CO190" s="529">
        <v>93</v>
      </c>
      <c r="CP190" s="529">
        <v>94</v>
      </c>
      <c r="CQ190" s="529">
        <v>95</v>
      </c>
      <c r="CR190" s="529">
        <v>96</v>
      </c>
      <c r="CS190" s="529">
        <v>97</v>
      </c>
      <c r="CT190" s="529">
        <v>98</v>
      </c>
      <c r="CU190" s="529">
        <v>99</v>
      </c>
      <c r="CV190" s="529">
        <v>100</v>
      </c>
      <c r="CW190" s="529">
        <v>101</v>
      </c>
      <c r="CX190" s="529">
        <v>102</v>
      </c>
      <c r="CY190" s="529">
        <v>103</v>
      </c>
      <c r="CZ190" s="529">
        <v>104</v>
      </c>
      <c r="DA190" s="529">
        <v>105</v>
      </c>
      <c r="DB190" s="529">
        <v>106</v>
      </c>
      <c r="DC190" s="529">
        <v>107</v>
      </c>
      <c r="DD190" s="529">
        <v>108</v>
      </c>
      <c r="DE190" s="529">
        <v>109</v>
      </c>
      <c r="DF190" s="529">
        <v>110</v>
      </c>
      <c r="DG190" s="529">
        <v>111</v>
      </c>
      <c r="DH190" s="529">
        <v>112</v>
      </c>
      <c r="DI190" s="529">
        <v>113</v>
      </c>
      <c r="DJ190" s="529">
        <v>114</v>
      </c>
      <c r="DK190" s="529">
        <v>115</v>
      </c>
      <c r="DL190" s="529">
        <v>116</v>
      </c>
      <c r="DM190" s="529">
        <v>117</v>
      </c>
      <c r="DN190" s="529">
        <v>118</v>
      </c>
      <c r="DO190" s="529">
        <v>119</v>
      </c>
      <c r="DP190" s="529">
        <v>120</v>
      </c>
      <c r="DQ190" s="529">
        <v>121</v>
      </c>
      <c r="DR190" s="529">
        <v>122</v>
      </c>
    </row>
  </sheetData>
  <hyperlinks>
    <hyperlink ref="B10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>
    <tabColor rgb="FF00B050"/>
  </sheetPr>
  <dimension ref="A1:EF132"/>
  <sheetViews>
    <sheetView showGridLines="0" zoomScale="70" zoomScaleNormal="70" workbookViewId="0">
      <selection activeCell="C4" sqref="C4"/>
    </sheetView>
  </sheetViews>
  <sheetFormatPr defaultColWidth="11" defaultRowHeight="15" x14ac:dyDescent="0.2"/>
  <cols>
    <col min="1" max="1" width="32" style="244" bestFit="1" customWidth="1"/>
    <col min="2" max="2" width="5.5" style="244" bestFit="1" customWidth="1"/>
    <col min="3" max="3" width="48" style="244" bestFit="1" customWidth="1"/>
    <col min="4" max="4" width="38" style="244" bestFit="1" customWidth="1"/>
    <col min="5" max="5" width="20.33203125" style="244" bestFit="1" customWidth="1"/>
    <col min="6" max="6" width="27.1640625" style="244" bestFit="1" customWidth="1"/>
    <col min="7" max="11" width="20.33203125" style="244" bestFit="1" customWidth="1"/>
    <col min="12" max="16" width="16.83203125" style="244" bestFit="1" customWidth="1"/>
    <col min="17" max="17" width="11.83203125" style="244" bestFit="1" customWidth="1"/>
    <col min="18" max="18" width="13.33203125" style="244" bestFit="1" customWidth="1"/>
    <col min="19" max="19" width="12.83203125" style="244" bestFit="1" customWidth="1"/>
    <col min="20" max="25" width="11.83203125" style="244" bestFit="1" customWidth="1"/>
    <col min="26" max="26" width="12.83203125" style="244" bestFit="1" customWidth="1"/>
    <col min="27" max="27" width="11.83203125" style="244" bestFit="1" customWidth="1"/>
    <col min="28" max="28" width="13.33203125" style="244" bestFit="1" customWidth="1"/>
    <col min="29" max="29" width="12.83203125" style="244" bestFit="1" customWidth="1"/>
    <col min="30" max="33" width="11.83203125" style="244" bestFit="1" customWidth="1"/>
    <col min="34" max="34" width="12.83203125" style="244" customWidth="1"/>
    <col min="35" max="35" width="12.83203125" style="244" bestFit="1" customWidth="1"/>
    <col min="36" max="40" width="13.33203125" style="244" bestFit="1" customWidth="1"/>
    <col min="41" max="41" width="12.33203125" style="244" bestFit="1" customWidth="1"/>
    <col min="42" max="42" width="12.83203125" style="244" bestFit="1" customWidth="1"/>
    <col min="43" max="46" width="13.33203125" style="244" bestFit="1" customWidth="1"/>
    <col min="47" max="47" width="12.83203125" style="244" bestFit="1" customWidth="1"/>
    <col min="48" max="53" width="13.33203125" style="244" bestFit="1" customWidth="1"/>
    <col min="54" max="54" width="12.33203125" style="244" bestFit="1" customWidth="1"/>
    <col min="55" max="55" width="12.5" style="244" bestFit="1" customWidth="1"/>
    <col min="56" max="64" width="13.33203125" style="244" bestFit="1" customWidth="1"/>
    <col min="65" max="71" width="11.83203125" style="244" bestFit="1" customWidth="1"/>
    <col min="72" max="16384" width="11" style="244"/>
  </cols>
  <sheetData>
    <row r="1" spans="1:124" x14ac:dyDescent="0.2">
      <c r="E1" s="249" t="s">
        <v>33</v>
      </c>
      <c r="F1" s="249" t="s">
        <v>34</v>
      </c>
      <c r="G1" s="249" t="s">
        <v>35</v>
      </c>
      <c r="H1" s="249" t="s">
        <v>36</v>
      </c>
      <c r="I1" s="249" t="s">
        <v>37</v>
      </c>
      <c r="J1" s="249" t="s">
        <v>38</v>
      </c>
      <c r="K1" s="249" t="s">
        <v>39</v>
      </c>
      <c r="L1" s="249" t="s">
        <v>40</v>
      </c>
      <c r="M1" s="249" t="s">
        <v>41</v>
      </c>
      <c r="N1" s="249" t="s">
        <v>42</v>
      </c>
      <c r="O1" s="249" t="s">
        <v>43</v>
      </c>
      <c r="P1" s="249" t="s">
        <v>44</v>
      </c>
    </row>
    <row r="2" spans="1:124" x14ac:dyDescent="0.2">
      <c r="D2" s="244" t="s">
        <v>450</v>
      </c>
      <c r="E2" s="587">
        <f>Legenda!D48</f>
        <v>1</v>
      </c>
      <c r="F2" s="587">
        <f>Legenda!E48</f>
        <v>0</v>
      </c>
      <c r="G2" s="587">
        <f>Legenda!F48</f>
        <v>0</v>
      </c>
      <c r="H2" s="587">
        <f>Legenda!G48</f>
        <v>0</v>
      </c>
      <c r="I2" s="587">
        <f>Legenda!H48</f>
        <v>0</v>
      </c>
      <c r="J2" s="587">
        <f>Legenda!I48</f>
        <v>0</v>
      </c>
      <c r="K2" s="587">
        <f>Legenda!J48</f>
        <v>0</v>
      </c>
      <c r="L2" s="587">
        <f>Legenda!K48</f>
        <v>0</v>
      </c>
      <c r="M2" s="587">
        <f>Legenda!L48</f>
        <v>0</v>
      </c>
      <c r="N2" s="587">
        <f>Legenda!M48</f>
        <v>0</v>
      </c>
      <c r="O2" s="587">
        <f>Legenda!N48</f>
        <v>0</v>
      </c>
      <c r="P2" s="587">
        <f>Legenda!O48</f>
        <v>0</v>
      </c>
      <c r="Q2" s="587"/>
      <c r="R2" s="587"/>
    </row>
    <row r="3" spans="1:124" x14ac:dyDescent="0.2">
      <c r="C3" s="244" t="s">
        <v>451</v>
      </c>
    </row>
    <row r="4" spans="1:124" x14ac:dyDescent="0.2">
      <c r="A4" s="244" t="s">
        <v>988</v>
      </c>
      <c r="C4" s="588">
        <f>Legenda!D45</f>
        <v>0.02</v>
      </c>
    </row>
    <row r="5" spans="1:124" x14ac:dyDescent="0.2">
      <c r="A5" s="244" t="s">
        <v>452</v>
      </c>
      <c r="C5" s="588">
        <f>Legenda!D42+Legenda!D43+Legenda!D44</f>
        <v>0.98</v>
      </c>
    </row>
    <row r="11" spans="1:124" x14ac:dyDescent="0.2">
      <c r="D11" s="27" t="s">
        <v>453</v>
      </c>
      <c r="E11" s="67">
        <v>1</v>
      </c>
      <c r="F11" s="67">
        <f t="shared" ref="F11:I11" si="0">E11+1</f>
        <v>2</v>
      </c>
      <c r="G11" s="67">
        <f t="shared" si="0"/>
        <v>3</v>
      </c>
      <c r="H11" s="67">
        <f t="shared" si="0"/>
        <v>4</v>
      </c>
      <c r="I11" s="67">
        <f t="shared" si="0"/>
        <v>5</v>
      </c>
      <c r="J11" s="67">
        <f t="shared" ref="J11" si="1">I11+1</f>
        <v>6</v>
      </c>
      <c r="K11" s="67">
        <f t="shared" ref="K11" si="2">J11+1</f>
        <v>7</v>
      </c>
      <c r="L11" s="67">
        <f t="shared" ref="L11" si="3">K11+1</f>
        <v>8</v>
      </c>
      <c r="M11" s="67">
        <f t="shared" ref="M11" si="4">L11+1</f>
        <v>9</v>
      </c>
      <c r="N11" s="67">
        <f t="shared" ref="N11" si="5">M11+1</f>
        <v>10</v>
      </c>
      <c r="O11" s="67">
        <f t="shared" ref="O11" si="6">N11+1</f>
        <v>11</v>
      </c>
      <c r="P11" s="67">
        <f t="shared" ref="P11" si="7">O11+1</f>
        <v>12</v>
      </c>
      <c r="Q11" s="67">
        <f t="shared" ref="Q11" si="8">P11+1</f>
        <v>13</v>
      </c>
      <c r="R11" s="67">
        <f t="shared" ref="R11" si="9">Q11+1</f>
        <v>14</v>
      </c>
      <c r="S11" s="67">
        <f t="shared" ref="S11" si="10">R11+1</f>
        <v>15</v>
      </c>
      <c r="T11" s="67">
        <f t="shared" ref="T11" si="11">S11+1</f>
        <v>16</v>
      </c>
      <c r="U11" s="67">
        <f t="shared" ref="U11" si="12">T11+1</f>
        <v>17</v>
      </c>
      <c r="V11" s="67">
        <f t="shared" ref="V11" si="13">U11+1</f>
        <v>18</v>
      </c>
      <c r="W11" s="67">
        <f t="shared" ref="W11" si="14">V11+1</f>
        <v>19</v>
      </c>
      <c r="X11" s="67">
        <f t="shared" ref="X11" si="15">W11+1</f>
        <v>20</v>
      </c>
      <c r="Y11" s="67">
        <f t="shared" ref="Y11" si="16">X11+1</f>
        <v>21</v>
      </c>
      <c r="Z11" s="67">
        <f t="shared" ref="Z11" si="17">Y11+1</f>
        <v>22</v>
      </c>
      <c r="AA11" s="67">
        <f t="shared" ref="AA11" si="18">Z11+1</f>
        <v>23</v>
      </c>
      <c r="AB11" s="67">
        <f t="shared" ref="AB11" si="19">AA11+1</f>
        <v>24</v>
      </c>
      <c r="AC11" s="67">
        <f t="shared" ref="AC11" si="20">AB11+1</f>
        <v>25</v>
      </c>
      <c r="AD11" s="67">
        <f t="shared" ref="AD11" si="21">AC11+1</f>
        <v>26</v>
      </c>
      <c r="AE11" s="67">
        <f t="shared" ref="AE11" si="22">AD11+1</f>
        <v>27</v>
      </c>
      <c r="AF11" s="67">
        <f t="shared" ref="AF11" si="23">AE11+1</f>
        <v>28</v>
      </c>
      <c r="AG11" s="67">
        <f t="shared" ref="AG11" si="24">AF11+1</f>
        <v>29</v>
      </c>
      <c r="AH11" s="67">
        <f t="shared" ref="AH11" si="25">AG11+1</f>
        <v>30</v>
      </c>
      <c r="AI11" s="67">
        <f t="shared" ref="AI11" si="26">AH11+1</f>
        <v>31</v>
      </c>
      <c r="AJ11" s="67">
        <f t="shared" ref="AJ11" si="27">AI11+1</f>
        <v>32</v>
      </c>
      <c r="AK11" s="67">
        <f t="shared" ref="AK11" si="28">AJ11+1</f>
        <v>33</v>
      </c>
      <c r="AL11" s="67">
        <f t="shared" ref="AL11" si="29">AK11+1</f>
        <v>34</v>
      </c>
      <c r="AM11" s="67">
        <f t="shared" ref="AM11" si="30">AL11+1</f>
        <v>35</v>
      </c>
      <c r="AN11" s="67">
        <f t="shared" ref="AN11" si="31">AM11+1</f>
        <v>36</v>
      </c>
      <c r="AO11" s="67">
        <f t="shared" ref="AO11" si="32">AN11+1</f>
        <v>37</v>
      </c>
      <c r="AP11" s="67">
        <f t="shared" ref="AP11" si="33">AO11+1</f>
        <v>38</v>
      </c>
      <c r="AQ11" s="67">
        <f t="shared" ref="AQ11" si="34">AP11+1</f>
        <v>39</v>
      </c>
      <c r="AR11" s="67">
        <f t="shared" ref="AR11" si="35">AQ11+1</f>
        <v>40</v>
      </c>
      <c r="AS11" s="67">
        <f t="shared" ref="AS11" si="36">AR11+1</f>
        <v>41</v>
      </c>
      <c r="AT11" s="67">
        <f t="shared" ref="AT11" si="37">AS11+1</f>
        <v>42</v>
      </c>
      <c r="AU11" s="67">
        <f t="shared" ref="AU11" si="38">AT11+1</f>
        <v>43</v>
      </c>
      <c r="AV11" s="67">
        <f t="shared" ref="AV11" si="39">AU11+1</f>
        <v>44</v>
      </c>
      <c r="AW11" s="67">
        <f t="shared" ref="AW11" si="40">AV11+1</f>
        <v>45</v>
      </c>
      <c r="AX11" s="67">
        <f t="shared" ref="AX11" si="41">AW11+1</f>
        <v>46</v>
      </c>
      <c r="AY11" s="67">
        <f t="shared" ref="AY11" si="42">AX11+1</f>
        <v>47</v>
      </c>
      <c r="AZ11" s="67">
        <f t="shared" ref="AZ11" si="43">AY11+1</f>
        <v>48</v>
      </c>
      <c r="BA11" s="67">
        <f t="shared" ref="BA11" si="44">AZ11+1</f>
        <v>49</v>
      </c>
      <c r="BB11" s="67">
        <f t="shared" ref="BB11" si="45">BA11+1</f>
        <v>50</v>
      </c>
      <c r="BC11" s="67">
        <f t="shared" ref="BC11" si="46">BB11+1</f>
        <v>51</v>
      </c>
      <c r="BD11" s="67">
        <f t="shared" ref="BD11" si="47">BC11+1</f>
        <v>52</v>
      </c>
      <c r="BE11" s="67">
        <f t="shared" ref="BE11" si="48">BD11+1</f>
        <v>53</v>
      </c>
      <c r="BF11" s="67">
        <f t="shared" ref="BF11" si="49">BE11+1</f>
        <v>54</v>
      </c>
      <c r="BG11" s="67">
        <f t="shared" ref="BG11" si="50">BF11+1</f>
        <v>55</v>
      </c>
      <c r="BH11" s="67">
        <f t="shared" ref="BH11" si="51">BG11+1</f>
        <v>56</v>
      </c>
      <c r="BI11" s="67">
        <f t="shared" ref="BI11" si="52">BH11+1</f>
        <v>57</v>
      </c>
      <c r="BJ11" s="67">
        <f t="shared" ref="BJ11" si="53">BI11+1</f>
        <v>58</v>
      </c>
      <c r="BK11" s="67">
        <f t="shared" ref="BK11" si="54">BJ11+1</f>
        <v>59</v>
      </c>
      <c r="BL11" s="67">
        <f t="shared" ref="BL11" si="55">BK11+1</f>
        <v>60</v>
      </c>
      <c r="BM11" s="67">
        <f t="shared" ref="BM11" si="56">BL11+1</f>
        <v>61</v>
      </c>
      <c r="BN11" s="67">
        <f t="shared" ref="BN11" si="57">BM11+1</f>
        <v>62</v>
      </c>
      <c r="BO11" s="67">
        <f t="shared" ref="BO11" si="58">BN11+1</f>
        <v>63</v>
      </c>
      <c r="BP11" s="67">
        <f t="shared" ref="BP11" si="59">BO11+1</f>
        <v>64</v>
      </c>
      <c r="BQ11" s="67">
        <f t="shared" ref="BQ11" si="60">BP11+1</f>
        <v>65</v>
      </c>
      <c r="BR11" s="67">
        <f t="shared" ref="BR11" si="61">BQ11+1</f>
        <v>66</v>
      </c>
      <c r="BS11" s="67">
        <f t="shared" ref="BS11" si="62">BR11+1</f>
        <v>67</v>
      </c>
      <c r="BT11" s="67">
        <f t="shared" ref="BT11" si="63">BS11+1</f>
        <v>68</v>
      </c>
      <c r="BU11" s="67">
        <f t="shared" ref="BU11" si="64">BT11+1</f>
        <v>69</v>
      </c>
      <c r="BV11" s="67">
        <f t="shared" ref="BV11" si="65">BU11+1</f>
        <v>70</v>
      </c>
      <c r="BW11" s="67">
        <f t="shared" ref="BW11" si="66">BV11+1</f>
        <v>71</v>
      </c>
      <c r="BX11" s="67">
        <f t="shared" ref="BX11" si="67">BW11+1</f>
        <v>72</v>
      </c>
      <c r="BY11" s="67">
        <f t="shared" ref="BY11" si="68">BX11+1</f>
        <v>73</v>
      </c>
      <c r="BZ11" s="67">
        <f t="shared" ref="BZ11" si="69">BY11+1</f>
        <v>74</v>
      </c>
      <c r="CA11" s="67">
        <f t="shared" ref="CA11" si="70">BZ11+1</f>
        <v>75</v>
      </c>
      <c r="CB11" s="67">
        <f t="shared" ref="CB11" si="71">CA11+1</f>
        <v>76</v>
      </c>
      <c r="CC11" s="67">
        <f t="shared" ref="CC11" si="72">CB11+1</f>
        <v>77</v>
      </c>
      <c r="CD11" s="67">
        <f t="shared" ref="CD11" si="73">CC11+1</f>
        <v>78</v>
      </c>
      <c r="CE11" s="67">
        <f t="shared" ref="CE11" si="74">CD11+1</f>
        <v>79</v>
      </c>
      <c r="CF11" s="67">
        <f t="shared" ref="CF11" si="75">CE11+1</f>
        <v>80</v>
      </c>
      <c r="CG11" s="67">
        <f t="shared" ref="CG11" si="76">CF11+1</f>
        <v>81</v>
      </c>
      <c r="CH11" s="67">
        <f t="shared" ref="CH11" si="77">CG11+1</f>
        <v>82</v>
      </c>
      <c r="CI11" s="67">
        <f t="shared" ref="CI11" si="78">CH11+1</f>
        <v>83</v>
      </c>
      <c r="CJ11" s="67">
        <f t="shared" ref="CJ11" si="79">CI11+1</f>
        <v>84</v>
      </c>
      <c r="CK11" s="67">
        <f t="shared" ref="CK11" si="80">CJ11+1</f>
        <v>85</v>
      </c>
      <c r="CL11" s="67">
        <f t="shared" ref="CL11" si="81">CK11+1</f>
        <v>86</v>
      </c>
      <c r="CM11" s="67">
        <f t="shared" ref="CM11" si="82">CL11+1</f>
        <v>87</v>
      </c>
      <c r="CN11" s="67">
        <f t="shared" ref="CN11" si="83">CM11+1</f>
        <v>88</v>
      </c>
      <c r="CO11" s="67">
        <f t="shared" ref="CO11" si="84">CN11+1</f>
        <v>89</v>
      </c>
      <c r="CP11" s="67">
        <f t="shared" ref="CP11" si="85">CO11+1</f>
        <v>90</v>
      </c>
      <c r="CQ11" s="67">
        <f t="shared" ref="CQ11" si="86">CP11+1</f>
        <v>91</v>
      </c>
      <c r="CR11" s="67">
        <f t="shared" ref="CR11" si="87">CQ11+1</f>
        <v>92</v>
      </c>
      <c r="CS11" s="67">
        <f t="shared" ref="CS11" si="88">CR11+1</f>
        <v>93</v>
      </c>
      <c r="CT11" s="67">
        <f t="shared" ref="CT11" si="89">CS11+1</f>
        <v>94</v>
      </c>
      <c r="CU11" s="67">
        <f t="shared" ref="CU11" si="90">CT11+1</f>
        <v>95</v>
      </c>
      <c r="CV11" s="67">
        <f t="shared" ref="CV11" si="91">CU11+1</f>
        <v>96</v>
      </c>
      <c r="CW11" s="67">
        <f t="shared" ref="CW11" si="92">CV11+1</f>
        <v>97</v>
      </c>
      <c r="CX11" s="67">
        <f t="shared" ref="CX11" si="93">CW11+1</f>
        <v>98</v>
      </c>
      <c r="CY11" s="67">
        <f t="shared" ref="CY11" si="94">CX11+1</f>
        <v>99</v>
      </c>
      <c r="CZ11" s="67">
        <f t="shared" ref="CZ11" si="95">CY11+1</f>
        <v>100</v>
      </c>
      <c r="DA11" s="67">
        <f t="shared" ref="DA11" si="96">CZ11+1</f>
        <v>101</v>
      </c>
      <c r="DB11" s="67">
        <f t="shared" ref="DB11" si="97">DA11+1</f>
        <v>102</v>
      </c>
      <c r="DC11" s="67">
        <f t="shared" ref="DC11" si="98">DB11+1</f>
        <v>103</v>
      </c>
      <c r="DD11" s="67">
        <f t="shared" ref="DD11" si="99">DC11+1</f>
        <v>104</v>
      </c>
      <c r="DE11" s="67">
        <f t="shared" ref="DE11" si="100">DD11+1</f>
        <v>105</v>
      </c>
      <c r="DF11" s="67">
        <f t="shared" ref="DF11" si="101">DE11+1</f>
        <v>106</v>
      </c>
      <c r="DG11" s="67">
        <f t="shared" ref="DG11" si="102">DF11+1</f>
        <v>107</v>
      </c>
      <c r="DH11" s="67">
        <f t="shared" ref="DH11" si="103">DG11+1</f>
        <v>108</v>
      </c>
      <c r="DI11" s="67">
        <f t="shared" ref="DI11" si="104">DH11+1</f>
        <v>109</v>
      </c>
      <c r="DJ11" s="67">
        <f t="shared" ref="DJ11" si="105">DI11+1</f>
        <v>110</v>
      </c>
      <c r="DK11" s="67">
        <f t="shared" ref="DK11" si="106">DJ11+1</f>
        <v>111</v>
      </c>
      <c r="DL11" s="67">
        <f t="shared" ref="DL11" si="107">DK11+1</f>
        <v>112</v>
      </c>
      <c r="DM11" s="67">
        <f t="shared" ref="DM11" si="108">DL11+1</f>
        <v>113</v>
      </c>
      <c r="DN11" s="67">
        <f t="shared" ref="DN11" si="109">DM11+1</f>
        <v>114</v>
      </c>
      <c r="DO11" s="67">
        <f t="shared" ref="DO11" si="110">DN11+1</f>
        <v>115</v>
      </c>
      <c r="DP11" s="67">
        <f t="shared" ref="DP11" si="111">DO11+1</f>
        <v>116</v>
      </c>
      <c r="DQ11" s="67">
        <f t="shared" ref="DQ11" si="112">DP11+1</f>
        <v>117</v>
      </c>
      <c r="DR11" s="67">
        <f t="shared" ref="DR11" si="113">DQ11+1</f>
        <v>118</v>
      </c>
      <c r="DS11" s="67">
        <f t="shared" ref="DS11" si="114">DR11+1</f>
        <v>119</v>
      </c>
      <c r="DT11" s="67">
        <f t="shared" ref="DT11" si="115">DS11+1</f>
        <v>120</v>
      </c>
    </row>
    <row r="12" spans="1:124" x14ac:dyDescent="0.2">
      <c r="B12" s="591" t="s">
        <v>101</v>
      </c>
      <c r="C12" s="585" t="s">
        <v>454</v>
      </c>
      <c r="E12" s="589">
        <f>SUM(E13:E132)</f>
        <v>0</v>
      </c>
      <c r="F12" s="589">
        <f t="shared" ref="F12:BQ12" si="116">SUM(F13:F132)</f>
        <v>7408.0944396404502</v>
      </c>
      <c r="G12" s="589">
        <f t="shared" si="116"/>
        <v>14967.374480089889</v>
      </c>
      <c r="H12" s="589">
        <f t="shared" si="116"/>
        <v>22526.654520539327</v>
      </c>
      <c r="I12" s="589">
        <f t="shared" si="116"/>
        <v>30011.853616592362</v>
      </c>
      <c r="J12" s="589">
        <f t="shared" si="116"/>
        <v>37551.101564934623</v>
      </c>
      <c r="K12" s="589">
        <f t="shared" si="116"/>
        <v>45091.483405282917</v>
      </c>
      <c r="L12" s="589">
        <f t="shared" si="116"/>
        <v>52336.282277489576</v>
      </c>
      <c r="M12" s="589">
        <f t="shared" si="116"/>
        <v>59681.458712754968</v>
      </c>
      <c r="N12" s="589">
        <f t="shared" si="116"/>
        <v>67450.544556934838</v>
      </c>
      <c r="O12" s="589">
        <f t="shared" si="116"/>
        <v>74894.03582046731</v>
      </c>
      <c r="P12" s="589">
        <f t="shared" si="116"/>
        <v>82396.960622196391</v>
      </c>
      <c r="Q12" s="589">
        <f t="shared" si="116"/>
        <v>62323.019851306133</v>
      </c>
      <c r="R12" s="589">
        <f t="shared" si="116"/>
        <v>58876.680674098105</v>
      </c>
      <c r="S12" s="589">
        <f t="shared" si="116"/>
        <v>64578.61788764644</v>
      </c>
      <c r="T12" s="589">
        <f t="shared" si="116"/>
        <v>71036.479676411109</v>
      </c>
      <c r="U12" s="589">
        <f t="shared" si="116"/>
        <v>78140.127644052191</v>
      </c>
      <c r="V12" s="589">
        <f t="shared" si="116"/>
        <v>85954.140408457402</v>
      </c>
      <c r="W12" s="589">
        <f t="shared" si="116"/>
        <v>81891.280766199678</v>
      </c>
      <c r="X12" s="589">
        <f t="shared" si="116"/>
        <v>77796.716727889725</v>
      </c>
      <c r="Y12" s="589">
        <f t="shared" si="116"/>
        <v>83046.154490695902</v>
      </c>
      <c r="Z12" s="589">
        <f t="shared" si="116"/>
        <v>88859.38530504462</v>
      </c>
      <c r="AA12" s="589">
        <f t="shared" si="116"/>
        <v>95079.542276397726</v>
      </c>
      <c r="AB12" s="589">
        <f t="shared" si="116"/>
        <v>104534.11102269197</v>
      </c>
      <c r="AC12" s="589">
        <f t="shared" si="116"/>
        <v>89330.014911285878</v>
      </c>
      <c r="AD12" s="589">
        <f t="shared" si="116"/>
        <v>84654.065127242618</v>
      </c>
      <c r="AE12" s="589">
        <f t="shared" si="116"/>
        <v>88708.736700897614</v>
      </c>
      <c r="AF12" s="589">
        <f t="shared" si="116"/>
        <v>93144.173535942493</v>
      </c>
      <c r="AG12" s="589">
        <f t="shared" si="116"/>
        <v>97801.382212739583</v>
      </c>
      <c r="AH12" s="589">
        <f t="shared" si="116"/>
        <v>104610.1857808963</v>
      </c>
      <c r="AI12" s="589">
        <f t="shared" si="116"/>
        <v>94482.008894417231</v>
      </c>
      <c r="AJ12" s="589">
        <f t="shared" si="116"/>
        <v>85033.808004975523</v>
      </c>
      <c r="AK12" s="589">
        <f t="shared" si="116"/>
        <v>90665.648016302832</v>
      </c>
      <c r="AL12" s="589">
        <f t="shared" si="116"/>
        <v>97012.243377444</v>
      </c>
      <c r="AM12" s="589">
        <f t="shared" si="116"/>
        <v>103803.10041386512</v>
      </c>
      <c r="AN12" s="589">
        <f t="shared" si="116"/>
        <v>112087.92057865806</v>
      </c>
      <c r="AO12" s="589">
        <f t="shared" si="116"/>
        <v>96852.943717811067</v>
      </c>
      <c r="AP12" s="589">
        <f t="shared" si="116"/>
        <v>91808.2389302839</v>
      </c>
      <c r="AQ12" s="589">
        <f t="shared" si="116"/>
        <v>96205.573613012035</v>
      </c>
      <c r="AR12" s="589">
        <f t="shared" si="116"/>
        <v>101015.85229366261</v>
      </c>
      <c r="AS12" s="589">
        <f t="shared" si="116"/>
        <v>106066.64490834574</v>
      </c>
      <c r="AT12" s="589">
        <f t="shared" si="116"/>
        <v>113450.86519209832</v>
      </c>
      <c r="AU12" s="589">
        <f t="shared" si="116"/>
        <v>102466.7490468855</v>
      </c>
      <c r="AV12" s="589">
        <f t="shared" si="116"/>
        <v>92220.074142196929</v>
      </c>
      <c r="AW12" s="589">
        <f t="shared" si="116"/>
        <v>98327.864861991649</v>
      </c>
      <c r="AX12" s="589">
        <f t="shared" si="116"/>
        <v>105210.81540233106</v>
      </c>
      <c r="AY12" s="589">
        <f t="shared" si="116"/>
        <v>112575.57248049424</v>
      </c>
      <c r="AZ12" s="589">
        <f t="shared" si="116"/>
        <v>121560.54854798103</v>
      </c>
      <c r="BA12" s="589">
        <f t="shared" si="116"/>
        <v>106231.11409125157</v>
      </c>
      <c r="BB12" s="589">
        <f t="shared" si="116"/>
        <v>100724.7729379771</v>
      </c>
      <c r="BC12" s="589">
        <f t="shared" si="116"/>
        <v>105549.18240940176</v>
      </c>
      <c r="BD12" s="589">
        <f t="shared" si="116"/>
        <v>110826.64152987185</v>
      </c>
      <c r="BE12" s="589">
        <f t="shared" si="116"/>
        <v>116367.97360636547</v>
      </c>
      <c r="BF12" s="589">
        <f t="shared" si="116"/>
        <v>124469.35884227857</v>
      </c>
      <c r="BG12" s="589">
        <f t="shared" si="116"/>
        <v>112418.45123810288</v>
      </c>
      <c r="BH12" s="589">
        <f t="shared" si="116"/>
        <v>101176.60611429262</v>
      </c>
      <c r="BI12" s="589">
        <f t="shared" si="116"/>
        <v>107877.59330860285</v>
      </c>
      <c r="BJ12" s="589">
        <f t="shared" si="116"/>
        <v>115429.02484020505</v>
      </c>
      <c r="BK12" s="589">
        <f t="shared" si="116"/>
        <v>123509.05657901941</v>
      </c>
      <c r="BL12" s="589">
        <f t="shared" si="116"/>
        <v>133366.66505507348</v>
      </c>
      <c r="BM12" s="589" t="e">
        <f t="shared" si="116"/>
        <v>#REF!</v>
      </c>
      <c r="BN12" s="589" t="e">
        <f t="shared" si="116"/>
        <v>#REF!</v>
      </c>
      <c r="BO12" s="589" t="e">
        <f t="shared" si="116"/>
        <v>#REF!</v>
      </c>
      <c r="BP12" s="589" t="e">
        <f t="shared" si="116"/>
        <v>#REF!</v>
      </c>
      <c r="BQ12" s="589" t="e">
        <f t="shared" si="116"/>
        <v>#REF!</v>
      </c>
      <c r="BR12" s="589" t="e">
        <f t="shared" ref="BR12:DT12" si="117">SUM(BR13:BR132)</f>
        <v>#REF!</v>
      </c>
      <c r="BS12" s="589" t="e">
        <f t="shared" si="117"/>
        <v>#REF!</v>
      </c>
      <c r="BT12" s="589" t="e">
        <f t="shared" si="117"/>
        <v>#REF!</v>
      </c>
      <c r="BU12" s="589" t="e">
        <f t="shared" si="117"/>
        <v>#REF!</v>
      </c>
      <c r="BV12" s="589" t="e">
        <f t="shared" si="117"/>
        <v>#REF!</v>
      </c>
      <c r="BW12" s="589" t="e">
        <f t="shared" si="117"/>
        <v>#REF!</v>
      </c>
      <c r="BX12" s="589" t="e">
        <f t="shared" si="117"/>
        <v>#REF!</v>
      </c>
      <c r="BY12" s="589" t="e">
        <f t="shared" si="117"/>
        <v>#REF!</v>
      </c>
      <c r="BZ12" s="589" t="e">
        <f t="shared" si="117"/>
        <v>#REF!</v>
      </c>
      <c r="CA12" s="589" t="e">
        <f t="shared" si="117"/>
        <v>#REF!</v>
      </c>
      <c r="CB12" s="589" t="e">
        <f t="shared" si="117"/>
        <v>#REF!</v>
      </c>
      <c r="CC12" s="589" t="e">
        <f t="shared" si="117"/>
        <v>#REF!</v>
      </c>
      <c r="CD12" s="589" t="e">
        <f t="shared" si="117"/>
        <v>#REF!</v>
      </c>
      <c r="CE12" s="589" t="e">
        <f t="shared" si="117"/>
        <v>#REF!</v>
      </c>
      <c r="CF12" s="589" t="e">
        <f t="shared" si="117"/>
        <v>#REF!</v>
      </c>
      <c r="CG12" s="589" t="e">
        <f t="shared" si="117"/>
        <v>#REF!</v>
      </c>
      <c r="CH12" s="589" t="e">
        <f t="shared" si="117"/>
        <v>#REF!</v>
      </c>
      <c r="CI12" s="589" t="e">
        <f t="shared" si="117"/>
        <v>#REF!</v>
      </c>
      <c r="CJ12" s="589" t="e">
        <f t="shared" si="117"/>
        <v>#REF!</v>
      </c>
      <c r="CK12" s="589" t="e">
        <f t="shared" si="117"/>
        <v>#REF!</v>
      </c>
      <c r="CL12" s="589" t="e">
        <f t="shared" si="117"/>
        <v>#REF!</v>
      </c>
      <c r="CM12" s="589" t="e">
        <f t="shared" si="117"/>
        <v>#REF!</v>
      </c>
      <c r="CN12" s="589" t="e">
        <f t="shared" si="117"/>
        <v>#REF!</v>
      </c>
      <c r="CO12" s="589" t="e">
        <f t="shared" si="117"/>
        <v>#REF!</v>
      </c>
      <c r="CP12" s="589" t="e">
        <f t="shared" si="117"/>
        <v>#REF!</v>
      </c>
      <c r="CQ12" s="589" t="e">
        <f t="shared" si="117"/>
        <v>#REF!</v>
      </c>
      <c r="CR12" s="589" t="e">
        <f t="shared" si="117"/>
        <v>#REF!</v>
      </c>
      <c r="CS12" s="589" t="e">
        <f t="shared" si="117"/>
        <v>#REF!</v>
      </c>
      <c r="CT12" s="589" t="e">
        <f t="shared" si="117"/>
        <v>#REF!</v>
      </c>
      <c r="CU12" s="589" t="e">
        <f t="shared" si="117"/>
        <v>#REF!</v>
      </c>
      <c r="CV12" s="589" t="e">
        <f t="shared" si="117"/>
        <v>#REF!</v>
      </c>
      <c r="CW12" s="589" t="e">
        <f t="shared" si="117"/>
        <v>#REF!</v>
      </c>
      <c r="CX12" s="589" t="e">
        <f t="shared" si="117"/>
        <v>#REF!</v>
      </c>
      <c r="CY12" s="589" t="e">
        <f t="shared" si="117"/>
        <v>#REF!</v>
      </c>
      <c r="CZ12" s="589" t="e">
        <f t="shared" si="117"/>
        <v>#REF!</v>
      </c>
      <c r="DA12" s="589" t="e">
        <f t="shared" si="117"/>
        <v>#REF!</v>
      </c>
      <c r="DB12" s="589" t="e">
        <f t="shared" si="117"/>
        <v>#REF!</v>
      </c>
      <c r="DC12" s="589" t="e">
        <f t="shared" si="117"/>
        <v>#REF!</v>
      </c>
      <c r="DD12" s="589" t="e">
        <f t="shared" si="117"/>
        <v>#REF!</v>
      </c>
      <c r="DE12" s="589" t="e">
        <f t="shared" si="117"/>
        <v>#REF!</v>
      </c>
      <c r="DF12" s="589" t="e">
        <f t="shared" si="117"/>
        <v>#REF!</v>
      </c>
      <c r="DG12" s="589" t="e">
        <f t="shared" si="117"/>
        <v>#REF!</v>
      </c>
      <c r="DH12" s="589" t="e">
        <f t="shared" si="117"/>
        <v>#REF!</v>
      </c>
      <c r="DI12" s="589" t="e">
        <f t="shared" si="117"/>
        <v>#REF!</v>
      </c>
      <c r="DJ12" s="589" t="e">
        <f t="shared" si="117"/>
        <v>#REF!</v>
      </c>
      <c r="DK12" s="589" t="e">
        <f t="shared" si="117"/>
        <v>#REF!</v>
      </c>
      <c r="DL12" s="589" t="e">
        <f t="shared" si="117"/>
        <v>#REF!</v>
      </c>
      <c r="DM12" s="589" t="e">
        <f t="shared" si="117"/>
        <v>#REF!</v>
      </c>
      <c r="DN12" s="589" t="e">
        <f t="shared" si="117"/>
        <v>#REF!</v>
      </c>
      <c r="DO12" s="589" t="e">
        <f t="shared" si="117"/>
        <v>#REF!</v>
      </c>
      <c r="DP12" s="589" t="e">
        <f t="shared" si="117"/>
        <v>#REF!</v>
      </c>
      <c r="DQ12" s="589" t="e">
        <f t="shared" si="117"/>
        <v>#REF!</v>
      </c>
      <c r="DR12" s="589" t="e">
        <f t="shared" si="117"/>
        <v>#REF!</v>
      </c>
      <c r="DS12" s="589" t="e">
        <f t="shared" si="117"/>
        <v>#REF!</v>
      </c>
      <c r="DT12" s="589" t="e">
        <f t="shared" si="117"/>
        <v>#REF!</v>
      </c>
    </row>
    <row r="13" spans="1:124" x14ac:dyDescent="0.2">
      <c r="A13" s="244" t="s">
        <v>455</v>
      </c>
      <c r="B13" s="244">
        <v>1</v>
      </c>
      <c r="C13" s="590">
        <f>DRE!H$5</f>
        <v>0</v>
      </c>
      <c r="E13" s="586">
        <f>$C13*$C$5</f>
        <v>0</v>
      </c>
      <c r="F13" s="586">
        <f>$C13*$C$4*$E$2+$C13*$C$4*$F$2/2+$C13*$C$4*$G$2/3+$C13*$C$4*$H$2/4+$C13*$C$4*$I$2/5+$C13*$C$4*$J$2/6+$C13*$C$4*$K$2/12</f>
        <v>0</v>
      </c>
      <c r="G13" s="586">
        <f>+$C13*$C$4*$F$2/2+$C13*$C$4*$G$2/3+$C13*$C$4*$H$2/4+$C13*$C$4*$I$2/5+$C13*$C$4*$J$2/6+$C13*$C$4*$K$2/12</f>
        <v>0</v>
      </c>
      <c r="H13" s="586">
        <f>+$C13*$C$4*$G$2/3+$C13*$C$4*$H$2/4+$C13*$C$4*$I$2/5+$C13*$C$4*$J$2/6+$C13*$C$4*$K$2/12</f>
        <v>0</v>
      </c>
      <c r="I13" s="586">
        <f>+$C13*$C$4*$H$2/4+$C13*$C$4*$I$2/5+$C13*$C$4*$J$2/6+$C13*$C$4*$K$2/12</f>
        <v>0</v>
      </c>
      <c r="J13" s="586">
        <f>+$C13*$C$4*$I$2/5+$C13*$C$4*$J$2/6+$C13*$C$4*$K$2/12</f>
        <v>0</v>
      </c>
      <c r="K13" s="586">
        <f>+$C13*$C$4*$J$2/6+$C13*$C$4*$K$2/12</f>
        <v>0</v>
      </c>
      <c r="L13" s="586">
        <f t="shared" ref="L13:Q13" si="118">+$C13*$C$4*$K$2/12</f>
        <v>0</v>
      </c>
      <c r="M13" s="586">
        <f t="shared" si="118"/>
        <v>0</v>
      </c>
      <c r="N13" s="586">
        <f t="shared" si="118"/>
        <v>0</v>
      </c>
      <c r="O13" s="586">
        <f t="shared" si="118"/>
        <v>0</v>
      </c>
      <c r="P13" s="586">
        <f t="shared" si="118"/>
        <v>0</v>
      </c>
      <c r="Q13" s="586">
        <f t="shared" si="118"/>
        <v>0</v>
      </c>
    </row>
    <row r="14" spans="1:124" x14ac:dyDescent="0.2">
      <c r="A14" s="244" t="s">
        <v>456</v>
      </c>
      <c r="B14" s="244">
        <v>2</v>
      </c>
      <c r="C14" s="590">
        <f>DRE!I$5</f>
        <v>7559.2800404494392</v>
      </c>
      <c r="F14" s="586">
        <f>$C14*$C$5</f>
        <v>7408.0944396404502</v>
      </c>
      <c r="G14" s="586">
        <f>$C14*$C$4*$E$2+$C14*$C$4*$F$2/2+$C14*$C$4*$G$2/3+$C14*$C$4*$H$2/4+$C14*$C$4*$I$2/5+$C14*$C$4*$J$2/6+$C14*$C$4*$K$2/12</f>
        <v>151.1856008089888</v>
      </c>
      <c r="H14" s="586">
        <f>+$C14*$C$4*$F$2/2+$C14*$C$4*$G$2/3+$C14*$C$4*$H$2/4+$C14*$C$4*$I$2/5+$C14*$C$4*$J$2/6+$C14*$C$4*$K$2/12</f>
        <v>0</v>
      </c>
      <c r="I14" s="586">
        <f>+$C14*$C$4*$G$2/3+$C14*$C$4*$H$2/4+$C14*$C$4*$I$2/5+$C14*$C$4*$J$2/6+$C14*$C$4*$K$2/12</f>
        <v>0</v>
      </c>
      <c r="J14" s="586">
        <f>+$C14*$C$4*$H$2/4+$C14*$C$4*$I$2/5+$C14*$C$4*$J$2/6+$C14*$C$4*$K$2/12</f>
        <v>0</v>
      </c>
      <c r="K14" s="586">
        <f>+$C14*$C$4*$I$2/5+$C14*$C$4*$J$2/6+$C14*$C$4*$K$2/12</f>
        <v>0</v>
      </c>
      <c r="L14" s="586">
        <f>+$C14*$C$4*$J$2/6+$C14*$C$4*$K$2/12</f>
        <v>0</v>
      </c>
      <c r="M14" s="586">
        <f t="shared" ref="M14:R14" si="119">+$C14*$C$4*$K$2/12</f>
        <v>0</v>
      </c>
      <c r="N14" s="586">
        <f t="shared" si="119"/>
        <v>0</v>
      </c>
      <c r="O14" s="586">
        <f t="shared" si="119"/>
        <v>0</v>
      </c>
      <c r="P14" s="586">
        <f t="shared" si="119"/>
        <v>0</v>
      </c>
      <c r="Q14" s="586">
        <f t="shared" si="119"/>
        <v>0</v>
      </c>
      <c r="R14" s="586">
        <f t="shared" si="119"/>
        <v>0</v>
      </c>
    </row>
    <row r="15" spans="1:124" x14ac:dyDescent="0.2">
      <c r="A15" s="244" t="s">
        <v>457</v>
      </c>
      <c r="B15" s="244">
        <v>3</v>
      </c>
      <c r="C15" s="590">
        <f>DRE!J$5</f>
        <v>15118.560080898878</v>
      </c>
      <c r="G15" s="586">
        <f>$C15*$C$5</f>
        <v>14816.1888792809</v>
      </c>
      <c r="H15" s="586">
        <f>($C15*$C$4*$E$2)+($C15*$C$4*$F$2/2)+($C15*$C$4*$G$2/3)+($C15*$C$4*$H$2/4)+($C15*$C$4*$I$2/5)+($C15*$C$4*$J$2/6)+($C15*$C$4*$K$2/7)+($C15*$C$4*$L$2/8)+($C15*$C$4*$M$2/9)+($C15*$C$4*$N$2/10)+($C15*$C$4*$O$2/11)+($C15*$C$4*$P$2/12)</f>
        <v>302.37120161797759</v>
      </c>
      <c r="I15" s="586">
        <f>($C15*$C$4*$F$2/2)+($C15*$C$4*$G$2/3)+($C15*$C$4*$H$2/4)+($C15*$C$4*$I$2/5)+($C15*$C$4*$J$2/6)+($C15*$C$4*$K$2/7)+($C15*$C$4*$L$2/8)+($C15*$C$4*$M$2/9)+($C15*$C$4*$N$2/10)+($C15*$C$4*$O$2/11)+($C15*$C$4*$P$2/12)</f>
        <v>0</v>
      </c>
      <c r="J15" s="586">
        <f>($C15*$C$4*$G$2/3)+($C15*$C$4*$H$2/4)+($C15*$C$4*$I$2/5)+($C15*$C$4*$J$2/6)+($C15*$C$4*$K$2/7)+($C15*$C$4*$L$2/8)+($C15*$C$4*$M$2/9)+($C15*$C$4*$N$2/10)+($C15*$C$4*$O$2/11)+($C15*$C$4*$P$2/12)</f>
        <v>0</v>
      </c>
      <c r="K15" s="586">
        <f>($C15*$C$4*$H$2/4)+($C15*$C$4*$I$2/5)+($C15*$C$4*$J$2/6)+($C15*$C$4*$K$2/7)+($C15*$C$4*$L$2/8)+($C15*$C$4*$M$2/9)+($C15*$C$4*$N$2/10)+($C15*$C$4*$O$2/11)+($C15*$C$4*$P$2/12)</f>
        <v>0</v>
      </c>
      <c r="L15" s="586">
        <f>($C15*$C$4*$I$2/5)+($C15*$C$4*$J$2/6)+($C15*$C$4*$K$2/7)+($C15*$C$4*$L$2/8)+($C15*$C$4*$M$2/9)+($C15*$C$4*$N$2/10)+($C15*$C$4*$O$2/11)+($C15*$C$4*$P$2/12)</f>
        <v>0</v>
      </c>
      <c r="M15" s="586">
        <f>($C15*$C$4*$J$2/6)+($C15*$C$4*$K$2/7)+($C15*$C$4*$L$2/8)+($C15*$C$4*$M$2/9)+($C15*$C$4*$N$2/10)+($C15*$C$4*$O$2/11)+($C15*$C$4*$P$2/12)</f>
        <v>0</v>
      </c>
      <c r="N15" s="586">
        <f>($C15*$C$4*$K$2/7)+($C15*$C$4*$L$2/8)+($C15*$C$4*$M$2/9)+($C15*$C$4*$N$2/10)+($C15*$C$4*$O$2/11)+($C15*$C$4*$P$2/12)</f>
        <v>0</v>
      </c>
      <c r="O15" s="586">
        <f>($C15*$C$4*$L$2/8)+($C15*$C$4*$M$2/9)+($C15*$C$4*$N$2/10)+($C15*$C$4*$O$2/11)+($C15*$C$4*$P$2/12)</f>
        <v>0</v>
      </c>
      <c r="P15" s="586">
        <f>($C15*$C$4*$M$2/9)+($C15*$C$4*$N$2/10)+($C15*$C$4*$O$2/11)+($C15*$C$4*$P$2/12)</f>
        <v>0</v>
      </c>
      <c r="Q15" s="586">
        <f>($C15*$C$4*$N$2/10)+($C15*$C$4*$O$2/11)+($C15*$C$4*$P$2/12)</f>
        <v>0</v>
      </c>
      <c r="R15" s="586">
        <f>($C15*$C$4*$O$2/11)+($C15*$C$4*$P$2/12)</f>
        <v>0</v>
      </c>
      <c r="S15" s="586">
        <f>($C15*$C$4*$P$2/12)</f>
        <v>0</v>
      </c>
    </row>
    <row r="16" spans="1:124" x14ac:dyDescent="0.2">
      <c r="A16" s="244" t="s">
        <v>458</v>
      </c>
      <c r="B16" s="244">
        <v>4</v>
      </c>
      <c r="C16" s="590">
        <f>DRE!K$5</f>
        <v>22677.840121348316</v>
      </c>
      <c r="H16" s="586">
        <f>$C16*$C$5</f>
        <v>22224.283318921349</v>
      </c>
      <c r="I16" s="586">
        <f>$C16*$C$4*$E$2+$C16*$C$4*$F$2/2+$C16*$C$4*$G$2/3+$C16*$C$4*$H$2/4+$C16*$C$4*$I$2/5+$C16*$C$4*$J$2/6+$C16*$C$4*$K$2/7+$C16*$C$4*$L$2/8+$C16*$C$4*$M$2/9+$C16*$C$4*$N$2/10+$C16*$C$4*O$2/11+$C16*$C$4*$P$2/12</f>
        <v>453.55680242696633</v>
      </c>
      <c r="J16" s="586">
        <f>$C16*$C$4*$F$2/2+$C16*$C$4*$G$2/3+$C16*$C$4*$H$2/4+$C16*$C$4*$I$2/5+$C16*$C$4*$J$2/6+$C16*$C$4*$K$2/7+$C16*$C$4*$L$2/8+$C16*$C$4*$M$2/9+$C16*$C$4*$N$2/10+$C16*$C$4*P$2/11+$C16*$C$4*$P$2/12</f>
        <v>0</v>
      </c>
      <c r="K16" s="586">
        <f>$C16*$C$4*$G$2/3+$C16*$C$4*$H$2/4+$C16*$C$4*$I$2/5+$C16*$C$4*$J$2/6+$C16*$C$4*$K$2/7+$C16*$C$4*$L$2/8+$C16*$C$4*$M$2/9+$C16*$C$4*$N$2/10+$C16*$C$4*Q$2/11+$C16*$C$4*$P$2/12</f>
        <v>0</v>
      </c>
      <c r="L16" s="586">
        <f>$C16*$C$4*$H$2/4+$C16*$C$4*$I$2/5+$C16*$C$4*$J$2/6+$C16*$C$4*$K$2/7+$C16*$C$4*$L$2/8+$C16*$C$4*$M$2/9+$C16*$C$4*$N$2/10+$C16*$C$4*R$2/11+$C16*$C$4*$P$2/12</f>
        <v>0</v>
      </c>
      <c r="M16" s="586">
        <f>$C16*$C$4*$I$2/5+$C16*$C$4*$J$2/6+$C16*$C$4*$K$2/7+$C16*$C$4*$L$2/8+$C16*$C$4*$M$2/9+$C16*$C$4*$N$2/10+$C16*$C$4*S$2/11+$C16*$C$4*$P$2/12</f>
        <v>0</v>
      </c>
      <c r="N16" s="586">
        <f>$C16*$C$4*$J$2/6+$C16*$C$4*$K$2/7+$C16*$C$4*$L$2/8+$C16*$C$4*$M$2/9+$C16*$C$4*$N$2/10+$C16*$C$4*T$2/11+$C16*$C$4*$P$2/12</f>
        <v>0</v>
      </c>
      <c r="O16" s="586">
        <f>$C16*$C$4*$K$2/7+$C16*$C$4*$L$2/8+$C16*$C$4*$M$2/9+$C16*$C$4*$N$2/10+$C16*$C$4*U$2/11+$C16*$C$4*$P$2/12</f>
        <v>0</v>
      </c>
      <c r="P16" s="586">
        <f>$C16*$C$4*$L$2/8+$C16*$C$4*$M$2/9+$C16*$C$4*$N$2/10+$C16*$C$4*V$2/11+$C16*$C$4*$P$2/12</f>
        <v>0</v>
      </c>
      <c r="Q16" s="586">
        <f>$C16*$C$4*$M$2/9+$C16*$C$4*$N$2/10+$C16*$C$4*W$2/11+$C16*$C$4*$P$2/12</f>
        <v>0</v>
      </c>
      <c r="R16" s="586">
        <f>$C16*$C$4*$N$2/10+$C16*$C$4*X$2/11+$C16*$C$4*$P$2/12</f>
        <v>0</v>
      </c>
      <c r="S16" s="586">
        <f>$C16*$C$4*Y$2/11+$C16*$C$4*$P$2/12</f>
        <v>0</v>
      </c>
      <c r="T16" s="586">
        <f>$C16*$C$4*$P$2/12</f>
        <v>0</v>
      </c>
    </row>
    <row r="17" spans="1:36" x14ac:dyDescent="0.2">
      <c r="A17" s="244" t="s">
        <v>459</v>
      </c>
      <c r="B17" s="244">
        <v>5</v>
      </c>
      <c r="C17" s="590">
        <f>DRE!L$5</f>
        <v>30161.527361393259</v>
      </c>
      <c r="I17" s="586">
        <f>$C17*$C$5</f>
        <v>29558.296814165395</v>
      </c>
      <c r="J17" s="586">
        <f>$C17*$C$4*$E$2+$C17*$C$4*$F$2/2+$C17*$C$4*$G$2/3+$C17*$C$4*$H$2/4+$C17*$C$4*$I$2/5+$C17*$C$4*$J$2/6+$C17*$C$4*$K$2/7+$C17*$C$4*$L$2/8+$C17*$C$4*$M$2/9+$C17*$C$4*$N$2/10+$C17*$C$4*$O$2/11+$C17*$C$4*$P$2/12</f>
        <v>603.23054722786515</v>
      </c>
      <c r="K17" s="586">
        <f>$C17*$C$4*$F$2/2+$C17*$C$4*$G$2/3+$C17*$C$4*$H$2/4+$C17*$C$4*$I$2/5+$C17*$C$4*$J$2/6+$C17*$C$4*$K$2/7+$C17*$C$4*$L$2/8+$C17*$C$4*$M$2/9+$C17*$C$4*$N$2/10+$C17*$C$4*$O$2/11+$C17*$C$4*$P$2/12</f>
        <v>0</v>
      </c>
      <c r="L17" s="586">
        <f>$C17*$C$4*$G$2/3+$C17*$C$4*$H$2/4+$C17*$C$4*$I$2/5+$C17*$C$4*$J$2/6+$C17*$C$4*$K$2/7+$C17*$C$4*$L$2/8+$C17*$C$4*$M$2/9+$C17*$C$4*$N$2/10+$C17*$C$4*$O$2/11+$C17*$C$4*$P$2/12</f>
        <v>0</v>
      </c>
      <c r="M17" s="586">
        <f>$C17*$C$4*$H$2/4+$C17*$C$4*$I$2/5+$C17*$C$4*$J$2/6+$C17*$C$4*$K$2/7+$C17*$C$4*$L$2/8+$C17*$C$4*$M$2/9+$C17*$C$4*$N$2/10+$C17*$C$4*$O$2/11+$C17*$C$4*$P$2/12</f>
        <v>0</v>
      </c>
      <c r="N17" s="586">
        <f>$C17*$C$4*$I$2/5+$C17*$C$4*$J$2/6+$C17*$C$4*$K$2/7+$C17*$C$4*$L$2/8+$C17*$C$4*$M$2/9+$C17*$C$4*$N$2/10+$C17*$C$4*$O$2/11+$C17*$C$4*$P$2/12</f>
        <v>0</v>
      </c>
      <c r="O17" s="586">
        <f>$C17*$C$4*$J$2/6+$C17*$C$4*$K$2/7+$C17*$C$4*$L$2/8+$C17*$C$4*$M$2/9+$C17*$C$4*$N$2/10+$C17*$C$4*$O$2/11+$C17*$C$4*$P$2/12</f>
        <v>0</v>
      </c>
      <c r="P17" s="586">
        <f>$C17*$C$4*$K$2/7+$C17*$C$4*$L$2/8+$C17*$C$4*$M$2/9+$C17*$C$4*$N$2/10+$C17*$C$4*$O$2/11+$C17*$C$4*$P$2/12</f>
        <v>0</v>
      </c>
      <c r="Q17" s="586">
        <f>$C17*$C$4*$L$2/8+$C17*$C$4*$M$2/9+$C17*$C$4*$N$2/10+$C17*$C$4*$O$2/11+$C17*$C$4*$P$2/12</f>
        <v>0</v>
      </c>
      <c r="R17" s="586">
        <f>$C17*$C$4*$M$2/9+$C17*$C$4*$N$2/10+$C17*$C$4*$O$2/11+$C17*$C$4*$P$2/12</f>
        <v>0</v>
      </c>
      <c r="S17" s="586">
        <f>$C17*$C$4*$N$2/10+$C17*$C$4*$O$2/11+$C17*$C$4*$P$2/12</f>
        <v>0</v>
      </c>
      <c r="T17" s="586">
        <f>$C17*$C$4*$O$2/11+$C17*$C$4*$P$2/12</f>
        <v>0</v>
      </c>
      <c r="U17" s="586">
        <f>$C17*$C$4*$P$2/12</f>
        <v>0</v>
      </c>
    </row>
    <row r="18" spans="1:36" x14ac:dyDescent="0.2">
      <c r="A18" s="244" t="s">
        <v>460</v>
      </c>
      <c r="B18" s="244">
        <v>6</v>
      </c>
      <c r="C18" s="590">
        <f>DRE!M$5</f>
        <v>37701.90920174159</v>
      </c>
      <c r="J18" s="586">
        <f>$C18*$C$5</f>
        <v>36947.871017706755</v>
      </c>
      <c r="K18" s="586">
        <f>$C18*$C$4*$E$2+$C18*$C$4*$F$2/2+$C18*$C$4*$G$2/3+$C18*$C$4*$H$2/4+$C18*$C$4*$I$2/5+$C18*$C$4*$J$2/6+$C18*$C$4*$K$2/7+$C18*$C$4*$L$2/8+$C18*$C$4*$M$2/9+$C18*$C$4*$N$2/10+$C18*$C$4*$O$2/11+$C18*$C$4*$P$2/12</f>
        <v>754.03818403483183</v>
      </c>
      <c r="L18" s="586">
        <f>$C18*$C$4*$F$2/2+$C18*$C$4*$G$2/3+$C18*$C$4*$H$2/4+$C18*$C$4*$I$2/5+$C18*$C$4*$J$2/6+$C18*$C$4*$K$2/7+$C18*$C$4*$L$2/8+$C18*$C$4*$M$2/9+$C18*$C$4*$N$2/10+$C18*$C$4*$O$2/11+$C18*$C$4*$P$2/12</f>
        <v>0</v>
      </c>
      <c r="M18" s="586">
        <f>$C18*$C$4*$G$2/3+$C18*$C$4*$H$2/4+$C18*$C$4*$I$2/5+$C18*$C$4*$J$2/6+$C18*$C$4*$K$2/7+$C18*$C$4*$L$2/8+$C18*$C$4*$M$2/9+$C18*$C$4*$N$2/10+$C18*$C$4*$O$2/11+$C18*$C$4*$P$2/12</f>
        <v>0</v>
      </c>
      <c r="N18" s="586">
        <f>$C18*$C$4*$H$2/4+$C18*$C$4*$I$2/5+$C18*$C$4*$J$2/6+$C18*$C$4*$K$2/7+$C18*$C$4*$L$2/8+$C18*$C$4*$M$2/9+$C18*$C$4*$N$2/10+$C18*$C$4*$O$2/11+$C18*$C$4*$P$2/12</f>
        <v>0</v>
      </c>
      <c r="O18" s="586">
        <f>$C18*$C$4*$I$2/5+$C18*$C$4*$J$2/6+$C18*$C$4*$K$2/7+$C18*$C$4*$L$2/8+$C18*$C$4*$M$2/9+$C18*$C$4*$N$2/10+$C18*$C$4*$O$2/11+$C18*$C$4*$P$2/12</f>
        <v>0</v>
      </c>
      <c r="P18" s="586">
        <f>$C18*$C$4*$J$2/6+$C18*$C$4*$K$2/7+$C18*$C$4*$L$2/8+$C18*$C$4*$M$2/9+$C18*$C$4*$N$2/10+$C18*$C$4*$O$2/11+$C18*$C$4*$P$2/12</f>
        <v>0</v>
      </c>
      <c r="Q18" s="586">
        <f>$C18*$C$4*$K$2/7+$C18*$C$4*$L$2/8+$C18*$C$4*$M$2/9+$C18*$C$4*$N$2/10+$C18*$C$4*$O$2/11+$C18*$C$4*$P$2/12</f>
        <v>0</v>
      </c>
      <c r="R18" s="586">
        <f>$C18*$C$4*$L$2/8+$C18*$C$4*$M$2/9+$C18*$C$4*$N$2/10+$C18*$C$4*$O$2/11+$C18*$C$4*$P$2/12</f>
        <v>0</v>
      </c>
      <c r="S18" s="586">
        <f>$C18*$C$4*$M$2/9+$C18*$C$4*$N$2/10+$C18*$C$4*$O$2/11+$C18*$C$4*$P$2/12</f>
        <v>0</v>
      </c>
      <c r="T18" s="586">
        <f>$C18*$C$4*$N$2/10+$C18*$C$4*$O$2/11+$C18*$C$4*$P$2/12</f>
        <v>0</v>
      </c>
      <c r="U18" s="586">
        <f>$C18*$C$4*$O$2/11+$C18*$C$4*$P$2/12</f>
        <v>0</v>
      </c>
      <c r="V18" s="586">
        <f>$C18*$C$4*$P$2/12</f>
        <v>0</v>
      </c>
    </row>
    <row r="19" spans="1:36" x14ac:dyDescent="0.2">
      <c r="A19" s="244" t="s">
        <v>461</v>
      </c>
      <c r="B19" s="244">
        <v>7</v>
      </c>
      <c r="C19" s="590">
        <f>DRE!N$5</f>
        <v>45242.291042089884</v>
      </c>
      <c r="K19" s="586">
        <f>$C19*$C$5</f>
        <v>44337.445221248083</v>
      </c>
      <c r="L19" s="586">
        <f>$C19*$C$4*$E$2+$C19*$C$4*$F$2/2+$C19*$C$4*$G$2/3+$C19*$C$4*$H$2/4+$C19*$C$4*$I$2/5+$C19*$C$4*$J$2/6+$C19*$C$4*$K$2/7+$C19*$C$4*$L$2/8+$C19*$C$4*$M$2/9+$C19*$C$4*$N$2/10+$C19*$C$4*$O$2/11+$C19*$C$4*$P$2/12</f>
        <v>904.84582084179772</v>
      </c>
      <c r="M19" s="586">
        <f>$C19*$C$4*$F$2/2+$C19*$C$4*$G$2/3+$C19*$C$4*$H$2/4+$C19*$C$4*$I$2/5+$C19*$C$4*$J$2/6+$C19*$C$4*$K$2/7+$C19*$C$4*$L$2/8+$C19*$C$4*$M$2/9+$C19*$C$4*$N$2/10+$C19*$C$4*$O$2/11+$C19*$C$4*$P$2/12</f>
        <v>0</v>
      </c>
      <c r="N19" s="586">
        <f>$C19*$C$4*$G$2/3+$C19*$C$4*$H$2/4+$C19*$C$4*$I$2/5+$C19*$C$4*$J$2/6+$C19*$C$4*$K$2/7+$C19*$C$4*$L$2/8+$C19*$C$4*$M$2/9+$C19*$C$4*$N$2/10+$C19*$C$4*$O$2/11+$C19*$C$4*$P$2/12</f>
        <v>0</v>
      </c>
      <c r="O19" s="586">
        <f>$C19*$C$4*$H$2/4+$C19*$C$4*$I$2/5+$C19*$C$4*$J$2/6+$C19*$C$4*$K$2/7+$C19*$C$4*$L$2/8+$C19*$C$4*$M$2/9+$C19*$C$4*$N$2/10+$C19*$C$4*$O$2/11+$C19*$C$4*$P$2/12</f>
        <v>0</v>
      </c>
      <c r="P19" s="586">
        <f>$C19*$C$4*$I$2/5+$C19*$C$4*$J$2/6+$C19*$C$4*$K$2/7+$C19*$C$4*$L$2/8+$C19*$C$4*$M$2/9+$C19*$C$4*$N$2/10+$C19*$C$4*$O$2/11+$C19*$C$4*$P$2/12</f>
        <v>0</v>
      </c>
      <c r="Q19" s="586">
        <f>$C19*$C$4*$J$2/6+$C19*$C$4*$K$2/7+$C19*$C$4*$L$2/8+$C19*$C$4*$M$2/9+$C19*$C$4*$N$2/10+$C19*$C$4*$O$2/11+$C19*$C$4*$P$2/12</f>
        <v>0</v>
      </c>
      <c r="R19" s="586">
        <f>$C19*$C$4*$K$2/7+$C19*$C$4*$L$2/8+$C19*$C$4*$M$2/9+$C19*$C$4*$N$2/10+$C19*$C$4*$O$2/11+$C19*$C$4*$P$2/12</f>
        <v>0</v>
      </c>
      <c r="S19" s="586">
        <f>$C19*$C$4*$L$2/8+$C19*$C$4*$M$2/9+$C19*$C$4*$N$2/10+$C19*$C$4*$O$2/11+$C19*$C$4*$P$2/12</f>
        <v>0</v>
      </c>
      <c r="T19" s="586">
        <f>+$C19*$C$4*$M$2/9+$C19*$C$4*$N$2/10+$C19*$C$4*$O$2/11+$C19*$C$4*$P$2/12</f>
        <v>0</v>
      </c>
      <c r="U19" s="586">
        <f>$C19*$C$4*$N$2/10+$C19*$C$4*$O$2/11+$C19*$C$4*$P$2/12</f>
        <v>0</v>
      </c>
      <c r="V19" s="586">
        <f>$C19*$C$4*$O$2/11+$C19*$C$4*$P$2/12</f>
        <v>0</v>
      </c>
      <c r="W19" s="586">
        <f>$C19*$C$4*$P$2/12</f>
        <v>0</v>
      </c>
    </row>
    <row r="20" spans="1:36" x14ac:dyDescent="0.2">
      <c r="A20" s="244" t="s">
        <v>462</v>
      </c>
      <c r="B20" s="244">
        <v>8</v>
      </c>
      <c r="C20" s="590">
        <f>DRE!O$5</f>
        <v>52481.057608824267</v>
      </c>
      <c r="L20" s="586">
        <f>$C20*$C$5</f>
        <v>51431.436456647782</v>
      </c>
      <c r="M20" s="586">
        <f>$C20*$C$4*$E$2+$C20*$C$4*$F$2/2+$C20*$C$4*$G$2/3+$C20*$C$4*$H$2/4+$C20*$C$4*$I$2/5+$C20*$C$4*$J$2/6+$C20*$C$4*$K$2/7+$C20*$C$4*$L$2/8+$C20*$C$4*$M$2/9+$C20*$C$4*$N$2/10+$C20*$C$4*$O$2/11+$C20*$C$4*$P$2/12</f>
        <v>1049.6211521764853</v>
      </c>
      <c r="N20" s="586">
        <f>$C20*$C$4*$F$2/2+$C20*$C$4*$G$2/3+$C20*$C$4*$H$2/4+$C20*$C$4*$I$2/5+$C20*$C$4*$J$2/6+$C20*$C$4*$K$2/7+$C20*$C$4*$L$2/8+$C20*$C$4*$M$2/9+$C20*$C$4*$N$2/10+$C20*$C$4*$O$2/11+$C20*$C$4*$P$2/12</f>
        <v>0</v>
      </c>
      <c r="O20" s="586">
        <f>$C20*$C$4*$G$2/3+$C20*$C$4*$H$2/4+$C20*$C$4*$I$2/5+$C20*$C$4*$J$2/6+$C20*$C$4*$K$2/7+$C20*$C$4*$L$2/8+$C20*$C$4*$M$2/9+$C20*$C$4*$N$2/10+$C20*$C$4*$O$2/11+$C20*$C$4*$P$2/12</f>
        <v>0</v>
      </c>
      <c r="P20" s="586">
        <f>$C20*$C$4*$H$2/4+$C20*$C$4*$I$2/5+$C20*$C$4*$J$2/6+$C20*$C$4*$K$2/7+$C20*$C$4*$L$2/8+$C20*$C$4*$M$2/9+$C20*$C$4*$N$2/10+$C20*$C$4*$O$2/11+$C20*$C$4*$P$2/12</f>
        <v>0</v>
      </c>
      <c r="Q20" s="586">
        <f>$C20*$C$4*$I$2/5+$C20*$C$4*$J$2/6+$C20*$C$4*$K$2/7+$C20*$C$4*$L$2/8+$C20*$C$4*$M$2/9+$C20*$C$4*$N$2/10+$C20*$C$4*$O$2/11+$C20*$C$4*$P$2/12</f>
        <v>0</v>
      </c>
      <c r="R20" s="586">
        <f>$C20*$C$4*$J$2/6+$C20*$C$4*$K$2/7+$C20*$C$4*$L$2/8+$C20*$C$4*$M$2/9+$C20*$C$4*$N$2/10+$C20*$C$4*$O$2/11+$C20*$C$4*$P$2/12</f>
        <v>0</v>
      </c>
      <c r="S20" s="586">
        <f>$C20*$C$4*$K$2/7+$C20*$C$4*$L$2/8+$C20*$C$4*$M$2/9+$C20*$C$4*$N$2/10+$C20*$C$4*$O$2/11+$C20*$C$4*$P$2/12</f>
        <v>0</v>
      </c>
      <c r="T20" s="586">
        <f>$C20*$C$4*$L$2/8+$C20*$C$4*$M$2/9+$C20*$C$4*$N$2/10+$C20*$C$4*$O$2/11+$C20*$C$4*$P$2/12</f>
        <v>0</v>
      </c>
      <c r="U20" s="586">
        <f>$C20*$C$4*$M$2/9+$C20*$C$4*$N$2/10+$C20*$C$4*$O$2/11+$C20*$C$4*$P$2/12</f>
        <v>0</v>
      </c>
      <c r="V20" s="586">
        <f>$C20*$C$4*$N$2/10+$C20*$C$4*$O$2/11+$C20*$C$4*$P$2/12</f>
        <v>0</v>
      </c>
      <c r="W20" s="586">
        <f>$C20*$C$4*$O$2/11+$C20*$C$4*$P$2/12</f>
        <v>0</v>
      </c>
      <c r="X20" s="586">
        <f>$C20*$C$4*$P$2/12</f>
        <v>0</v>
      </c>
    </row>
    <row r="21" spans="1:36" x14ac:dyDescent="0.2">
      <c r="A21" s="244" t="s">
        <v>463</v>
      </c>
      <c r="B21" s="244">
        <v>9</v>
      </c>
      <c r="C21" s="590">
        <f>DRE!P$5</f>
        <v>59828.405674059679</v>
      </c>
      <c r="M21" s="586">
        <f>$C21*$C$5</f>
        <v>58631.837560578482</v>
      </c>
      <c r="N21" s="586">
        <f>$C21*$C$4*$E$2+$C21*$C$4*$F$2/2+$C21*$C$4*$G$2/3+$C21*$C$4*$H$2/4+$C21*$C$4*$I$2/5+$C21*$C$4*$J$2/6+$C21*$C$4*$K$2/7+$C21*$C$4*$L$2/8+$C21*$C$4*$M$2/9+$C21*$C$4*$N$2/10+$C21*$C$4*$O$2/11+$C21*$C$4*$P$2/12</f>
        <v>1196.5681134811937</v>
      </c>
      <c r="O21" s="586">
        <f>$C21*$C$4*$F$2/2+$C21*$C$4*$G$2/3+$C21*$C$4*$H$2/4+$C21*$C$4*$I$2/5+$C21*$C$4*$J$2/6+$C21*$C$4*$K$2/7+$C21*$C$4*$L$2/8+$C21*$C$4*$M$2/9+$C21*$C$4*$N$2/10+$C21*$C$4*$O$2/11+$C21*$C$4*$P$2/12</f>
        <v>0</v>
      </c>
      <c r="P21" s="586">
        <f>$C21*$C$4*$G$2/3+$C21*$C$4*$H$2/4+$C21*$C$4*$I$2/5+$C21*$C$4*$J$2/6+$C21*$C$4*$K$2/7+$C21*$C$4*$L$2/8+$C21*$C$4*$M$2/9+$C21*$C$4*$N$2/10+$C21*$C$4*$O$2/11+$C21*$C$4*$P$2/12</f>
        <v>0</v>
      </c>
      <c r="Q21" s="586">
        <f>$C21*$C$4*$H$2/4+$C21*$C$4*$I$2/5+$C21*$C$4*$J$2/6+$C21*$C$4*$K$2/7+$C21*$C$4*$L$2/8+$C21*$C$4*$M$2/9+$C21*$C$4*$N$2/10+$C21*$C$4*$O$2/11+$C21*$C$4*$P$2/12</f>
        <v>0</v>
      </c>
      <c r="R21" s="586">
        <f>$C21*$C$4*$I$2/5+$C21*$C$4*$J$2/6+$C21*$C$4*$K$2/7+$C21*$C$4*$L$2/8+$C21*$C$4*$M$2/9+$C21*$C$4*$N$2/10+$C21*$C$4*$O$2/11+$C21*$C$4*$P$2/12</f>
        <v>0</v>
      </c>
      <c r="S21" s="586">
        <f>$C21*$C$4*$J$2/6+$C21*$C$4*$K$2/7+$C21*$C$4*$L$2/8+$C21*$C$4*$M$2/9+$C21*$C$4*$N$2/10+$C21*$C$4*$O$2/11+$C21*$C$4*$P$2/12</f>
        <v>0</v>
      </c>
      <c r="T21" s="586">
        <f>$C21*$C$4*$K$2/7+$C21*$C$4*$L$2/8+$C21*$C$4*$M$2/9+$C21*$C$4*$N$2/10+$C21*$C$4*$O$2/11+$C21*$C$4*$P$2/12</f>
        <v>0</v>
      </c>
      <c r="U21" s="586">
        <f>$C21*$C$4*$L$2/8+$C21*$C$4*$M$2/9+$C21*$C$4*$N$2/10+$C21*$C$4*$O$2/11+$C21*$C$4*$P$2/12</f>
        <v>0</v>
      </c>
      <c r="V21" s="586">
        <f>$C21*$C$4*$M$2/9+$C21*$C$4*$N$2/10+$C21*$C$4*$O$2/11+$C21*$C$4*$P$2/12</f>
        <v>0</v>
      </c>
      <c r="W21" s="586">
        <f>$C21*$C$4*$N$2/10+$C21*$C$4*$O$2/11+$C21*$C$4*$P$2/12</f>
        <v>0</v>
      </c>
      <c r="X21" s="586">
        <f>$C21*$C$4*$O$2/11+$C21*$C$4*$P$2/12</f>
        <v>0</v>
      </c>
      <c r="Y21" s="586">
        <f>$C21*$C$4*$P$2/12</f>
        <v>0</v>
      </c>
    </row>
    <row r="22" spans="1:36" x14ac:dyDescent="0.2">
      <c r="A22" s="244" t="s">
        <v>464</v>
      </c>
      <c r="B22" s="244">
        <v>10</v>
      </c>
      <c r="C22" s="590">
        <f>DRE!Q$5</f>
        <v>67606.098411687402</v>
      </c>
      <c r="N22" s="586">
        <f>$C22*$C$5</f>
        <v>66253.976443453648</v>
      </c>
      <c r="O22" s="586">
        <f>$C22*$C$4*$E$2+$C22*$C$4*$F$2/2+$C22*$C$4*$G$2/3+$C22*$C$4*$H$2/4+$C22*$C$4*$I$2/5+$C22*$C$4*$J$2/6+$C22*$C$4*$K$2/7+$C22*$C$4*$L$2/8+$C22*$C$4*$M$2/9+$C22*$C$4*$N$2/10+$C22*$C$4*$O$2/11+$C22*$C$4*$P$2/12</f>
        <v>1352.121968233748</v>
      </c>
      <c r="P22" s="586">
        <f>$C22*$C$4*$F$2/2+$C22*$C$4*$G$2/3+$C22*$C$4*$H$2/4+$C22*$C$4*$I$2/5+$C22*$C$4*$J$2/6+$C22*$C$4*$K$2/7+$C22*$C$4*$L$2/8+$C22*$C$4*$M$2/9+$C22*$C$4*$N$2/10+$C22*$C$4*$O$2/11+$C22*$C$4*$P$2/12</f>
        <v>0</v>
      </c>
      <c r="Q22" s="586">
        <f>$C22*$C$4*$G$2/3+$C22*$C$4*$H$2/4+$C22*$C$4*$I$2/5+$C22*$C$4*$J$2/6+$C22*$C$4*$K$2/7+$C22*$C$4*$L$2/8+$C22*$C$4*$M$2/9+$C22*$C$4*$N$2/10+$C22*$C$4*$O$2/11+$C22*$C$4*$P$2/12</f>
        <v>0</v>
      </c>
      <c r="R22" s="586">
        <f>$C22*$C$4*$H$2/4+$C22*$C$4*$I$2/5+$C22*$C$4*$J$2/6+$C22*$C$4*$K$2/7+$C22*$C$4*$L$2/8+$C22*$C$4*$M$2/9+$C22*$C$4*$N$2/10+$C22*$C$4*$O$2/11+$C22*$C$4*$P$2/12</f>
        <v>0</v>
      </c>
      <c r="S22" s="586">
        <f>$C22*$C$4*$I$2/5+$C22*$C$4*$J$2/6+$C22*$C$4*$K$2/7+$C22*$C$4*$L$2/8+$C22*$C$4*$M$2/9+$C22*$C$4*$N$2/10+$C22*$C$4*$O$2/11+$C22*$C$4*$P$2/12</f>
        <v>0</v>
      </c>
      <c r="T22" s="586">
        <f>$C22*$C$4*$J$2/6+$C22*$C$4*$K$2/7+$C22*$C$4*$L$2/8+$C22*$C$4*$M$2/9+$C22*$C$4*$N$2/10+$C22*$C$4*$O$2/11+$C22*$C$4*$P$2/12</f>
        <v>0</v>
      </c>
      <c r="U22" s="586">
        <f>$C22*$C$4*$K$2/7+$C22*$C$4*$L$2/8+$C22*$C$4*$M$2/9+$C22*$C$4*$N$2/10+$C22*$C$4*$O$2/11+$C22*$C$4*$P$2/12</f>
        <v>0</v>
      </c>
      <c r="V22" s="586">
        <f>$C22*$C$4*$L$2/8+$C22*$C$4*$M$2/9+$C22*$C$4*$N$2/10+$C22*$C$4*$O$2/11+$C22*$C$4*$P$2/12</f>
        <v>0</v>
      </c>
      <c r="W22" s="586">
        <f>$C22*$C$4*$M$2/9+$C22*$C$4*$N$2/10+$C22*$C$4*$O$2/11+$C22*$C$4*$P$2/12</f>
        <v>0</v>
      </c>
      <c r="X22" s="586">
        <f>$C22*$C$4*$N$2/10+$C22*$C$4*$O$2/11+$C22*$C$4*$P$2/12</f>
        <v>0</v>
      </c>
      <c r="Y22" s="586">
        <f>$C22*$C$4*$O$2/11+$C22*$C$4*$P$2/12</f>
        <v>0</v>
      </c>
      <c r="Z22" s="586">
        <f>$C22*$C$4*$P$2/12</f>
        <v>0</v>
      </c>
    </row>
    <row r="23" spans="1:36" x14ac:dyDescent="0.2">
      <c r="A23" s="244" t="s">
        <v>465</v>
      </c>
      <c r="B23" s="244">
        <v>11</v>
      </c>
      <c r="C23" s="590">
        <f>DRE!R$5</f>
        <v>75042.769236973021</v>
      </c>
      <c r="O23" s="586">
        <f>$C23*$C$5</f>
        <v>73541.913852233556</v>
      </c>
      <c r="P23" s="586">
        <f>$C23*$C$4*$E$2+$C23*$C$4*$F$2/2+$C23*$C$4*$G$2/3+$C23*$C$4*$H$2/4+$C23*$C$4*$I$2/5+$C23*$C$4*$J$2/6+$C23*$C$4*$K$2/7+$C23*$C$4*$L$2/8+$C23*$C$4*$M$2/9+$C23*$C$4*$N$2/10+$C23*$C$4*$O$2/11+$C23*$C$4*$P$2/12</f>
        <v>1500.8553847394605</v>
      </c>
      <c r="Q23" s="586">
        <f>$C23*$C$4*$F$2/2+$C23*$C$4*$G$2/3+$C23*$C$4*$H$2/4+$C23*$C$4*$I$2/5+$C23*$C$4*$J$2/6+$C23*$C$4*$K$2/7+$C23*$C$4*$L$2/8+$C23*$C$4*$M$2/9+$C23*$C$4*$N$2/10+$C23*$C$4*$O$2/11+$C23*$C$4*$P$2/12</f>
        <v>0</v>
      </c>
      <c r="R23" s="586">
        <f>$C23*$C$4*$G$2/3+$C23*$C$4*$H$2/4+$C23*$C$4*$I$2/5+$C23*$C$4*$J$2/6+$C23*$C$4*$K$2/7+$C23*$C$4*$L$2/8+$C23*$C$4*$M$2/9+$C23*$C$4*$N$2/10+$C23*$C$4*$O$2/11+$C23*$C$4*$P$2/12</f>
        <v>0</v>
      </c>
      <c r="S23" s="586">
        <f>$C23*$C$4*$H$2/4+$C23*$C$4*$I$2/5+$C23*$C$4*$J$2/6+$C23*$C$4*$K$2/7+$C23*$C$4*$L$2/8+$C23*$C$4*$M$2/9+$C23*$C$4*$N$2/10+$C23*$C$4*$O$2/11+$C23*$C$4*$P$2/12</f>
        <v>0</v>
      </c>
      <c r="T23" s="586">
        <f>$C23*$C$4*$I$2/5+$C23*$C$4*$J$2/6+$C23*$C$4*$K$2/7+$C23*$C$4*$L$2/8+$C23*$C$4*$M$2/9+$C23*$C$4*$N$2/10+$C23*$C$4*$O$2/11+$C23*$C$4*$P$2/12</f>
        <v>0</v>
      </c>
      <c r="U23" s="586">
        <f>$C23*$C$4*$J$2/6+$C23*$C$4*$K$2/7+$C23*$C$4*$L$2/8+$C23*$C$4*$M$2/9+$C23*$C$4*$N$2/10+$C23*$C$4*$O$2/11+$C23*$C$4*$P$2/12</f>
        <v>0</v>
      </c>
      <c r="V23" s="586">
        <f>$C23*$C$4*$K$2/7+$C23*$C$4*$L$2/8+$C23*$C$4*$M$2/9+$C23*$C$4*$N$2/10+$C23*$C$4*$O$2/11+$C23*$C$4*$P$2/12</f>
        <v>0</v>
      </c>
      <c r="W23" s="586">
        <f>$C23*$C$4*$L$2/8+$C23*$C$4*$M$2/9+$C23*$C$4*$N$2/10+$C23*$C$4*$O$2/11+$C23*$C$4*$P$2/12</f>
        <v>0</v>
      </c>
      <c r="X23" s="586">
        <f>$C23*$C$4*$M$2/9+$C23*$C$4*$N$2/10+$C23*$C$4*$O$2/11+$C23*$C$4*$P$2/12</f>
        <v>0</v>
      </c>
      <c r="Y23" s="586">
        <f>$C23*$C$4*$N$2/10+$C23*$C$4*$O$2/11+$C23*$C$4*$P$2/12</f>
        <v>0</v>
      </c>
      <c r="Z23" s="586">
        <f>$C23*$C$4*$O$2/11+$C23*$C$4*$P$2/12</f>
        <v>0</v>
      </c>
      <c r="AA23" s="586">
        <f>$C23*$C$4*$P$2/12</f>
        <v>0</v>
      </c>
    </row>
    <row r="24" spans="1:36" x14ac:dyDescent="0.2">
      <c r="A24" s="244" t="s">
        <v>466</v>
      </c>
      <c r="B24" s="244">
        <v>12</v>
      </c>
      <c r="C24" s="590">
        <f>DRE!S$5</f>
        <v>82547.046160670332</v>
      </c>
      <c r="P24" s="586">
        <f>$C24*$C$5</f>
        <v>80896.105237456926</v>
      </c>
      <c r="Q24" s="586">
        <f>$C24*$C$4*$E$2+$C24*$C$4*$F$2/2+$C24*$C$4*$G$2/3+$C24*$C$4*$H$2/4+$C24*$C$4*$I$2/5+$C24*$C$4*$J$2/6+$C24*$C$4*$K$2/7+$C24*$C$4*$L$2/8+$C24*$C$4*$M$2/9+$C24*$C$4*$N$2/10+$C24*$C$4*$O$2/11+$C24*$C$4*$P$2/12</f>
        <v>1650.9409232134067</v>
      </c>
      <c r="R24" s="586">
        <f>$C24*$C$4*$F$2/2+$C24*$C$4*$G$2/3+$C24*$C$4*$H$2/4+$C24*$C$4*$I$2/5+$C24*$C$4*$J$2/6+$C24*$C$4*$K$2/7+$C24*$C$4*$L$2/8+$C24*$C$4*$M$2/9+$C24*$C$4*$N$2/10+$C24*$C$4*$O$2/11+$C24*$C$4*$P$2/12</f>
        <v>0</v>
      </c>
      <c r="S24" s="586">
        <f>$C24*$C$4*$G$2/3+$C24*$C$4*$H$2/4+$C24*$C$4*$I$2/5+$C24*$C$4*$J$2/6+$C24*$C$4*$K$2/7+$C24*$C$4*$L$2/8+$C24*$C$4*$M$2/9+$C24*$C$4*$N$2/10+$C24*$C$4*$O$2/11+$C24*$C$4*$P$2/12</f>
        <v>0</v>
      </c>
      <c r="T24" s="586">
        <f>$C24*$C$4*$H$2/4+$C24*$C$4*$I$2/5+$C24*$C$4*$J$2/6+$C24*$C$4*$K$2/7+$C24*$C$4*$L$2/8+$C24*$C$4*$M$2/9+$C24*$C$4*$N$2/10+$C24*$C$4*$O$2/11+$C24*$C$4*$P$2/12</f>
        <v>0</v>
      </c>
      <c r="U24" s="586">
        <f>$C24*$C$4*$I$2/5+$C24*$C$4*$J$2/6+$C24*$C$4*$K$2/7+$C24*$C$4*$L$2/8+$C24*$C$4*$M$2/9+$C24*$C$4*$N$2/10+$C24*$C$4*$O$2/11+$C24*$C$4*$P$2/12</f>
        <v>0</v>
      </c>
      <c r="V24" s="586">
        <f>$C24*$C$4*$J$2/6+$C24*$C$4*$K$2/7+$C24*$C$4*$L$2/8+$C24*$C$4*$M$2/9+$C24*$C$4*$N$2/10+$C24*$C$4*$O$2/11+$C24*$C$4*$P$2/12</f>
        <v>0</v>
      </c>
      <c r="W24" s="586">
        <f>$C24*$C$4*$K$2/7+$C24*$C$4*$L$2/8+$C24*$C$4*$M$2/9+$C24*$C$4*$N$2/10+$C24*$C$4*$O$2/11+$C24*$C$4*$P$2/12</f>
        <v>0</v>
      </c>
      <c r="X24" s="586">
        <f>$C24*$C$4*$L$2/8+$C24*$C$4*$M$2/9+$C24*$C$4*$N$2/10+$C24*$C$4*$O$2/11+$C24*$C$4*$P$2/12</f>
        <v>0</v>
      </c>
      <c r="Y24" s="586">
        <f>$C24*$C$4*$M$2/9+$C24*$C$4*$N$2/10+$C24*$C$4*$O$2/11+$C24*$C$4*$P$2/12</f>
        <v>0</v>
      </c>
      <c r="Z24" s="586">
        <f>$C24*$C$4*$N$2/10+$C24*$C$4*$O$2/11+$C24*$C$4*$P$2/12</f>
        <v>0</v>
      </c>
      <c r="AA24" s="586">
        <f>$C24*$C$4*$O$2/11+$C24*$C$4*$P$2/12</f>
        <v>0</v>
      </c>
      <c r="AB24" s="586">
        <f>$C24*$C$4*$P$2/12</f>
        <v>0</v>
      </c>
    </row>
    <row r="25" spans="1:36" x14ac:dyDescent="0.2">
      <c r="A25" s="244" t="s">
        <v>467</v>
      </c>
      <c r="B25" s="244">
        <v>13</v>
      </c>
      <c r="C25" s="590">
        <f>DRE!T$5</f>
        <v>61910.284620502782</v>
      </c>
      <c r="Q25" s="586">
        <f>$C25*$C$5</f>
        <v>60672.078928092727</v>
      </c>
      <c r="R25" s="586">
        <f>$C25*$C$4*$E$2+$C25*$C$4*$F$2/2+$C25*$C$4*$G$2/3+$C25*$C$4*$H$2/4+$C25*$C$4*$I$2/5+$C25*$C$4*$J$2/6+$C25*$C$4*$K$2/7+$C25*$C$4*$L$2/8+$C25*$C$4*$M$2/9+$C25*$C$4*$N$2/10+$C25*$C$4*$O$2/11+$C25*$C$4*$P$2/12</f>
        <v>1238.2056924100557</v>
      </c>
      <c r="S25" s="586">
        <f>$C25*$C$4*$F$2/2+$C25*$C$4*$G$2/3+$C25*$C$4*$H$2/4+$C25*$C$4*$I$2/5+$C25*$C$4*$J$2/6+$C25*$C$4*$K$2/7+$C25*$C$4*$L$2/8+$C25*$C$4*$M$2/9+$C25*$C$4*$N$2/10+$C25*$C$4*$O$2/11+$C25*$C$4*$P$2/12</f>
        <v>0</v>
      </c>
      <c r="T25" s="586">
        <f>$C25*$C$4*$G$2/3+$C25*$C$4*$H$2/4+$C25*$C$4*$I$2/5+$C25*$C$4*$J$2/6+$C25*$C$4*$K$2/7+$C25*$C$4*$L$2/8+$C25*$C$4*$M$2/9+$C25*$C$4*$N$2/10+$C25*$C$4*$O$2/11+$C25*$C$4*$P$2/12</f>
        <v>0</v>
      </c>
      <c r="U25" s="586">
        <f>$C25*$C$4*$H$2/4+$C25*$C$4*$I$2/5+$C25*$C$4*$J$2/6+$C25*$C$4*$K$2/7+$C25*$C$4*$L$2/8+$C25*$C$4*$M$2/9+$C25*$C$4*$N$2/10+$C25*$C$4*$O$2/11+$C25*$C$4*$P$2/12</f>
        <v>0</v>
      </c>
      <c r="V25" s="586">
        <f>$C25*$C$4*$I$2/5+$C25*$C$4*$J$2/6+$C25*$C$4*$K$2/7+$C25*$C$4*$L$2/8+$C25*$C$4*$M$2/9+$C25*$C$4*$N$2/10+$C25*$C$4*$O$2/11+$C25*$C$4*$P$2/12</f>
        <v>0</v>
      </c>
      <c r="W25" s="586">
        <f>$C25*$C$4*$J$2/6+$C25*$C$4*$K$2/7+$C25*$C$4*$L$2/8+$C25*$C$4*$M$2/9+$C25*$C$4*$N$2/10+$C25*$C$4*$O$2/11+$C25*$C$4*$P$2/12</f>
        <v>0</v>
      </c>
      <c r="X25" s="586">
        <f>$C25*$C$4*$K$2/7+$C25*$C$4*$L$2/8+$C25*$C$4*$M$2/9+$C25*$C$4*$N$2/10+$C25*$C$4*$O$2/11+$C25*$C$4*$P$2/12</f>
        <v>0</v>
      </c>
      <c r="Y25" s="586">
        <f>$C25*$C$4*$L$2/8+$C25*$C$4*$M$2/9+$C25*$C$4*$N$2/10+$C25*$C$4*$O$2/11+$C25*$C$4*$P$2/12</f>
        <v>0</v>
      </c>
      <c r="Z25" s="586">
        <f>$C25*$C$4*$M$2/9+$C25*$C$4*$N$2/10+$C25*$C$4*$O$2/11+$C25*$C$4*$P$2/12</f>
        <v>0</v>
      </c>
      <c r="AA25" s="586">
        <f>$C25*$C$4*$N$2/10+$C25*$C$4*$O$2/11+$C25*$C$4*$P$2/12</f>
        <v>0</v>
      </c>
      <c r="AB25" s="586">
        <f>$C25*$C$4*$O$2/11+$C25*$C$4*$P$2/12</f>
        <v>0</v>
      </c>
      <c r="AC25" s="586">
        <f>$C25*$C$4*$P$2/12</f>
        <v>0</v>
      </c>
    </row>
    <row r="26" spans="1:36" x14ac:dyDescent="0.2">
      <c r="A26" s="244" t="s">
        <v>468</v>
      </c>
      <c r="B26" s="244">
        <v>14</v>
      </c>
      <c r="C26" s="590">
        <f>DRE!U$5</f>
        <v>58814.770389477606</v>
      </c>
      <c r="R26" s="586">
        <f>$C26*$C$5</f>
        <v>57638.47498168805</v>
      </c>
      <c r="S26" s="586">
        <f>$C26*$C$4*$E$2+$C26*$C$4*$F$2/2+$C26*$C$4*$G$2/3+$C26*$C$4*$H$2/4+$C26*$C$4*$I$2/5+$C26*$C$4*$J$2/6+$C26*$C$4*$K$2/7+$C26*$C$4*$L$2/8+$C26*$C$4*$M$2/9+$C26*$C$4*$N$2/10+$C26*$C$4*$O$2/11+$C26*$C$4*$P$2/12</f>
        <v>1176.2954077895522</v>
      </c>
      <c r="T26" s="586">
        <f>$C26*$C$4*$F$2/2+$C26*$C$4*$G$2/3+$C26*$C$4*$H$2/4+$C26*$C$4*$I$2/5+$C26*$C$4*$J$2/6+$C26*$C$4*$K$2/7+$C26*$C$4*$L$2/8+$C26*$C$4*$M$2/9+$C26*$C$4*$N$2/10+$C26*$C$4*$O$2/11+$C26*$C$4*$P$2/12</f>
        <v>0</v>
      </c>
      <c r="U26" s="586">
        <f>$C26*$C$4*$G$2/3+$C26*$C$4*$H$2/4+$C26*$C$4*$I$2/5+$C26*$C$4*$J$2/6+$C26*$C$4*$K$2/7+$C26*$C$4*$L$2/8+$C26*$C$4*$M$2/9+$C26*$C$4*$N$2/10+$C26*$C$4*$O$2/11+$C26*$C$4*$P$2/12</f>
        <v>0</v>
      </c>
      <c r="V26" s="586">
        <f>$C26*$C$4*$H$2/4+$C26*$C$4*$I$2/5+$C26*$C$4*$J$2/6+$C26*$C$4*$K$2/7+$C26*$C$4*$L$2/8+$C26*$C$4*$M$2/9+$C26*$C$4*$N$2/10+$C26*$C$4*$O$2/11+$C26*$C$4*$P$2/12</f>
        <v>0</v>
      </c>
      <c r="W26" s="586">
        <f>$C26*$C$4*$I$2/5+$C26*$C$4*$J$2/6+$C26*$C$4*$K$2/7+$C26*$C$4*$L$2/8+$C26*$C$4*$M$2/9+$C26*$C$4*$N$2/10+$C26*$C$4*$O$2/11+$C26*$C$4*$P$2/12</f>
        <v>0</v>
      </c>
      <c r="X26" s="586">
        <f>$C26*$C$4*$J$2/6+$C26*$C$4*$K$2/7+$C26*$C$4*$L$2/8+$C26*$C$4*$M$2/9+$C26*$C$4*$N$2/10+$C26*$C$4*$O$2/11+$C26*$C$4*$P$2/12</f>
        <v>0</v>
      </c>
      <c r="Y26" s="586">
        <f>$C26*$C$4*$K$2/7+$C26*$C$4*$L$2/8+$C26*$C$4*$M$2/9+$C26*$C$4*$N$2/10+$C26*$C$4*$O$2/11+$C26*$C$4*$P$2/12</f>
        <v>0</v>
      </c>
      <c r="Z26" s="586">
        <f>$C26*$C$4*$L$2/8+$C26*$C$4*$M$2/9+$C26*$C$4*$N$2/10+$C26*$C$4*$O$2/11+$C26*$C$4*$P$2/12</f>
        <v>0</v>
      </c>
      <c r="AA26" s="586">
        <f>$C26*$C$4*$M$2/9+$C26*$C$4*$N$2/10+$C26*$C$4*$O$2/11+$C26*$C$4*$P$2/12</f>
        <v>0</v>
      </c>
      <c r="AB26" s="586">
        <f>$C26*$C$4*$N$2/10+$C26*$C$4*$O$2/11+$C26*$C$4*$P$2/12</f>
        <v>0</v>
      </c>
      <c r="AC26" s="586">
        <f>$C26*$C$4*$O$2/11+$C26*$C$4*$P$2/12</f>
        <v>0</v>
      </c>
      <c r="AD26" s="586">
        <f>$C26*$C$4*$P$2/12</f>
        <v>0</v>
      </c>
    </row>
    <row r="27" spans="1:36" x14ac:dyDescent="0.2">
      <c r="A27" s="244" t="s">
        <v>469</v>
      </c>
      <c r="B27" s="244">
        <v>15</v>
      </c>
      <c r="C27" s="590">
        <f>DRE!V$5</f>
        <v>64696.247428425391</v>
      </c>
      <c r="S27" s="586">
        <f>$C27*$C$5</f>
        <v>63402.322479856884</v>
      </c>
      <c r="T27" s="586">
        <f>$C27*$C$4*$E$2+$C27*$C$4*$F$2/2+$C27*$C$4*$G$2/3+$C27*$C$4*$H$2/4+$C27*$C$4*$I$2/5+$C27*$C$4*$J$2/6+$C27*$C$4*$K$2/7+$C27*$C$4*$L$2/8+$C27*$C$4*$M$2/9+$C27*$C$4*$N$2/10+$C27*$C$4*$O$2/11+$C27*$C$4*$P$2/12</f>
        <v>1293.9249485685079</v>
      </c>
      <c r="U27" s="586">
        <f>$C27*$C$4*$F$2/2+$C27*$C$4*$G$2/3+$C27*$C$4*$H$2/4+$C27*$C$4*$I$2/5+$C27*$C$4*$J$2/6+$C27*$C$4*$K$2/7+$C27*$C$4*$L$2/8+$C27*$C$4*$M$2/9+$C27*$C$4*$N$2/10+$C27*$C$4*$O$2/11+$C27*$C$4*$P$2/12</f>
        <v>0</v>
      </c>
      <c r="V27" s="586">
        <f>$C27*$C$4*$G$2/3+$C27*$C$4*$H$2/4+$C27*$C$4*$I$2/5+$C27*$C$4*$J$2/6+$C27*$C$4*$K$2/7+$C27*$C$4*$L$2/8+$C27*$C$4*$M$2/9+$C27*$C$4*$N$2/10+$C27*$C$4*$O$2/11+$C27*$C$4*$P$2/12</f>
        <v>0</v>
      </c>
      <c r="W27" s="586">
        <f>$C27*$C$4*$H$2/4+$C27*$C$4*$I$2/5+$C27*$C$4*$J$2/6+$C27*$C$4*$K$2/7+$C27*$C$4*$L$2/8+$C27*$C$4*$M$2/9+$C27*$C$4*$N$2/10+$C27*$C$4*$O$2/11+$C27*$C$4*$P$2/12</f>
        <v>0</v>
      </c>
      <c r="X27" s="586">
        <f>$C27*$C$4*$I$2/5+$C27*$C$4*$J$2/6+$C27*$C$4*$K$2/7+$C27*$C$4*$L$2/8+$C27*$C$4*$M$2/9+$C27*$C$4*$N$2/10+$C27*$C$4*$O$2/11+$C27*$C$4*$P$2/12</f>
        <v>0</v>
      </c>
      <c r="Y27" s="586">
        <f>$C27*$C$4*$J$2/6+$C27*$C$4*$K$2/7+$C27*$C$4*$L$2/8+$C27*$C$4*$M$2/9+$C27*$C$4*$N$2/10+$C27*$C$4*$O$2/11+$C27*$C$4*$P$2/12</f>
        <v>0</v>
      </c>
      <c r="Z27" s="586">
        <f>$C27*$C$4*$K$2/7+$C27*$C$4*$L$2/8+$C27*$C$4*$M$2/9+$C27*$C$4*$N$2/10+$C27*$C$4*$O$2/11+$C27*$C$4*$P$2/12</f>
        <v>0</v>
      </c>
      <c r="AA27" s="586">
        <f>$C27*$C$4*$L$2/8+$C27*$C$4*$M$2/9+$C27*$C$4*$N$2/10+$C27*$C$4*$O$2/11+$C27*$C$4*$P$2/12</f>
        <v>0</v>
      </c>
      <c r="AB27" s="586">
        <f>$C27*$C$4*$M$2/9+$C27*$C$4*$N$2/10+$C27*$C$4*$O$2/11+$C27*$C$4*$P$2/12</f>
        <v>0</v>
      </c>
      <c r="AC27" s="586">
        <f>$C27*$C$4*$N$2/10+$C27*$C$4*$O$2/11+$C27*$C$4*$P$2/12</f>
        <v>0</v>
      </c>
      <c r="AD27" s="586">
        <f>$C27*$C$4*$O$2/11+$C27*$C$4*$P$2/12</f>
        <v>0</v>
      </c>
      <c r="AE27" s="586">
        <f>$C27*$C$4*$P$2/12</f>
        <v>0</v>
      </c>
    </row>
    <row r="28" spans="1:36" x14ac:dyDescent="0.2">
      <c r="A28" s="244" t="s">
        <v>470</v>
      </c>
      <c r="B28" s="244">
        <v>16</v>
      </c>
      <c r="C28" s="590">
        <f>DRE!W$5</f>
        <v>71165.872171267954</v>
      </c>
      <c r="T28" s="586">
        <f>$C28*$C$5</f>
        <v>69742.554727842595</v>
      </c>
      <c r="U28" s="586">
        <f>$C28*$C$4*$E$2+$C28*$C$4*$F$2/2+$C28*$C$4*$G$2/3+$C28*$C$4*$H$2/4+$C28*$C$4*$I$2/5+$C28*$C$4*$J$2/6+$C28*$C$4*$K$2/7+$C28*$C$4*$L$2/8+$C28*$C$4*$M$2/9+$C28*$C$4*$N$2/10+$C28*$C$4*$O$2/11+$C28*$C$4*$P$2/12</f>
        <v>1423.3174434253592</v>
      </c>
      <c r="V28" s="586">
        <f>$C28*$C$4*$F$2/2+$C28*$C$4*$G$2/3+$C28*$C$4*$H$2/4+$C28*$C$4*$I$2/5+$C28*$C$4*$J$2/6+$C28*$C$4*$K$2/7+$C28*$C$4*$L$2/8+$C28*$C$4*$M$2/9+$C28*$C$4*$N$2/10+$C28*$C$4*$O$2/11+$C28*$C$4*$P$2/12</f>
        <v>0</v>
      </c>
      <c r="W28" s="586">
        <f>$C28*$C$4*$G$2/3+$C28*$C$4*$H$2/4+$C28*$C$4*$I$2/5+$C28*$C$4*$J$2/6+$C28*$C$4*$K$2/7+$C28*$C$4*$L$2/8+$C28*$C$4*$M$2/9+$C28*$C$4*$N$2/10+$C28*$C$4*$O$2/11+$C28*$C$4*$P$2/12</f>
        <v>0</v>
      </c>
      <c r="X28" s="586">
        <f>$C28*$C$4*$H$2/4+$C28*$C$4*$I$2/5+$C28*$C$4*$J$2/6+$C28*$C$4*$K$2/7+$C28*$C$4*$L$2/8+$C28*$C$4*$M$2/9+$C28*$C$4*$N$2/10+$C28*$C$4*$O$2/11+$C28*$C$4*$P$2/12</f>
        <v>0</v>
      </c>
      <c r="Y28" s="586">
        <f>$C28*$C$4*$I$2/5+$C28*$C$4*$J$2/6+$C28*$C$4*$K$2/7+$C28*$C$4*$L$2/8+$C28*$C$4*$M$2/9+$C28*$C$4*$N$2/10+$C28*$C$4*$O$2/11+$C28*$C$4*$P$2/12</f>
        <v>0</v>
      </c>
      <c r="Z28" s="586">
        <f>$C28*$C$4*$J$2/6+$C28*$C$4*$K$2/7+$C28*$C$4*$L$2/8+$C28*$C$4*$M$2/9+$C28*$C$4*$N$2/10+$C28*$C$4*$O$2/11+$C28*$C$4*$P$2/12</f>
        <v>0</v>
      </c>
      <c r="AA28" s="586">
        <f>$C28*$C$4*$K$2/7+$C28*$C$4*$L$2/8+$C28*$C$4*$M$2/9+$C28*$C$4*$N$2/10+$C28*$C$4*$O$2/11+$C28*$C$4*$P$2/12</f>
        <v>0</v>
      </c>
      <c r="AB28" s="586">
        <f>+$C28*$C$4*$L$2/8+$C28*$C$4*$M$2/9+$C28*$C$4*$N$2/10+$C28*$C$4*$O$2/11+$C28*$C$4*$P$2/12</f>
        <v>0</v>
      </c>
      <c r="AC28" s="586">
        <f>$C28*$C$4*$M$2/9+$C28*$C$4*$N$2/10+$C28*$C$4*$O$2/11+$C28*$C$4*$P$2/12</f>
        <v>0</v>
      </c>
      <c r="AD28" s="586">
        <f>$C28*$C$4*$N$2/10+$C28*$C$4*$O$2/11+$C28*$C$4*$P$2/12</f>
        <v>0</v>
      </c>
      <c r="AE28" s="586">
        <f>$C28*$C$4*$O$2/11+$C28*$C$4*$P$2/12</f>
        <v>0</v>
      </c>
      <c r="AF28" s="586">
        <f>$C28*$C$4*$P$2/12</f>
        <v>0</v>
      </c>
    </row>
    <row r="29" spans="1:36" x14ac:dyDescent="0.2">
      <c r="A29" s="244" t="s">
        <v>471</v>
      </c>
      <c r="B29" s="244">
        <v>17</v>
      </c>
      <c r="C29" s="590">
        <f>DRE!X$5</f>
        <v>78282.459388394724</v>
      </c>
      <c r="U29" s="586">
        <f>$C29*$C$5</f>
        <v>76716.810200626831</v>
      </c>
      <c r="V29" s="586">
        <f>$C29*$C$4*$E$2+$C29*$C$4*$F$2/2+$C29*$C$4*$G$2/3+$C29*$C$4*$H$2/4+$C29*$C$4*$I$2/5+$C29*$C$4*$J$2/6+$C29*$C$4*$K$2/7+$C29*$C$4*$L$2/8+$C29*$C$4*$M$2/9+$C29*$C$4*$N$2/10+$C29*$C$4*$O$2/11+$C29*$C$4*$P$2/12</f>
        <v>1565.6491877678945</v>
      </c>
      <c r="W29" s="586">
        <f>$C29*$C$4*$F$2/2+$C29*$C$4*$G$2/3+$C29*$C$4*$H$2/4+$C29*$C$4*$I$2/5+$C29*$C$4*$J$2/6+$C29*$C$4*$K$2/7+$C29*$C$4*$L$2/8+$C29*$C$4*$M$2/9+$C29*$C$4*$N$2/10+$C29*$C$4*$O$2/11+$C29*$C$4*$P$2/12</f>
        <v>0</v>
      </c>
      <c r="X29" s="586">
        <f>$C29*$C$4*$G$2/3+$C29*$C$4*$H$2/4+$C29*$C$4*$I$2/5+$C29*$C$4*$J$2/6+$C29*$C$4*$K$2/7+$C29*$C$4*$L$2/8+$C29*$C$4*$M$2/9+$C29*$C$4*$N$2/10+$C29*$C$4*$O$2/11+$C29*$C$4*$P$2/12</f>
        <v>0</v>
      </c>
      <c r="Y29" s="586">
        <f>$C29*$C$4*$H$2/4+$C29*$C$4*$I$2/5+$C29*$C$4*$J$2/6+$C29*$C$4*$K$2/7+$C29*$C$4*$L$2/8+$C29*$C$4*$M$2/9+$C29*$C$4*$N$2/10+$C29*$C$4*$O$2/11+$C29*$C$4*$P$2/12</f>
        <v>0</v>
      </c>
      <c r="Z29" s="586">
        <f>$C29*$C$4*$I$2/5+$C29*$C$4*$J$2/6+$C29*$C$4*$K$2/7+$C29*$C$4*$L$2/8+$C29*$C$4*$M$2/9+$C29*$C$4*$N$2/10+$C29*$C$4*$O$2/11+$C29*$C$4*$P$2/12</f>
        <v>0</v>
      </c>
      <c r="AA29" s="586">
        <f>$C29*$C$4*$J$2/6+$C29*$C$4*$K$2/7+$C29*$C$4*$L$2/8+$C29*$C$4*$M$2/9+$C29*$C$4*$N$2/10+$C29*$C$4*$O$2/11+$C29*$C$4*$P$2/12</f>
        <v>0</v>
      </c>
      <c r="AB29" s="586">
        <f>$C29*$C$4*$K$2/7+$C29*$C$4*$L$2/8+$C29*$C$4*$M$2/9+$C29*$C$4*$N$2/10+$C29*$C$4*$O$2/11+$C29*$C$4*$P$2/12</f>
        <v>0</v>
      </c>
      <c r="AC29" s="586">
        <f>$C29*$C$4*$L$2/8+$C29*$C$4*$M$2/9+$C29*$C$4*$N$2/10+$C29*$C$4*$O$2/11+$C29*$C$4*$P$2/12</f>
        <v>0</v>
      </c>
      <c r="AD29" s="586">
        <f>+$C29*$C$4*$M$2/9+$C29*$C$4*$N$2/10+$C29*$C$4*$O$2/11+$C29*$C$4*$P$2/12</f>
        <v>0</v>
      </c>
      <c r="AE29" s="586">
        <f>$C29*$C$4*$N$2/10+$C29*$C$4*$O$2/11+$C29*$C$4*$P$2/12</f>
        <v>0</v>
      </c>
      <c r="AF29" s="586">
        <f>$C29*$C$4*$O$2/11+$C29*$C$4*$P$2/12</f>
        <v>0</v>
      </c>
      <c r="AG29" s="586">
        <f>$C29*$C$4*$P$2/12</f>
        <v>0</v>
      </c>
    </row>
    <row r="30" spans="1:36" x14ac:dyDescent="0.2">
      <c r="A30" s="244" t="s">
        <v>472</v>
      </c>
      <c r="B30" s="244">
        <v>18</v>
      </c>
      <c r="C30" s="590">
        <f>DRE!Y$5</f>
        <v>86110.705327234202</v>
      </c>
      <c r="V30" s="586">
        <f>$C30*$C$5</f>
        <v>84388.49122068951</v>
      </c>
      <c r="W30" s="586">
        <f>$C30*$C$4*$E$2+$C30*$C$4*$F$2/2+$C30*$C$4*$G$2/3+$C30*$C$4*$H$2/4+$C30*$C$4*$I$2/5+$C30*$C$4*$J$2/6+$C30*$C$4*$K$2/7+$C30*$C$4*$L$2/8+$C30*$C$4*$M$2/9+$C30*$C$4*$N$2/10+$C30*$C$4*$O$2/11+$C30*$C$4*$P$2/12</f>
        <v>1722.214106544684</v>
      </c>
      <c r="X30" s="586">
        <f>$C30*$C$4*$F$2/2+$C30*$C$4*$G$2/3+$C30*$C$4*$H$2/4+$C30*$C$4*$I$2/5+$C30*$C$4*$J$2/6+$C30*$C$4*$K$2/7+$C30*$C$4*$L$2/8+$C30*$C$4*$M$2/9+$C30*$C$4*$N$2/10+$C30*$C$4*$O$2/11+$C30*$C$4*$P$2/12</f>
        <v>0</v>
      </c>
      <c r="Y30" s="586">
        <f>$C30*$C$4*$G$2/3+$C30*$C$4*$H$2/4+$C30*$C$4*$I$2/5+$C30*$C$4*$J$2/6+$C30*$C$4*$K$2/7+$C30*$C$4*$L$2/8+$C30*$C$4*$M$2/9+$C30*$C$4*$N$2/10+$C30*$C$4*$O$2/11+$C30*$C$4*$P$2/12</f>
        <v>0</v>
      </c>
      <c r="Z30" s="586">
        <f>$C30*$C$4*$H$2/4+$C30*$C$4*$I$2/5+$C30*$C$4*$J$2/6+$C30*$C$4*$K$2/7+$C30*$C$4*$L$2/8+$C30*$C$4*$M$2/9+$C30*$C$4*$N$2/10+$C30*$C$4*$O$2/11+$C30*$C$4*$P$2/12</f>
        <v>0</v>
      </c>
      <c r="AA30" s="586">
        <f>$C30*$C$4*$I$2/5+$C30*$C$4*$J$2/6+$C30*$C$4*$K$2/7+$C30*$C$4*$L$2/8+$C30*$C$4*$M$2/9+$C30*$C$4*$N$2/10+$C30*$C$4*$O$2/11+$C30*$C$4*$P$2/12</f>
        <v>0</v>
      </c>
      <c r="AB30" s="586">
        <f>$C30*$C$4*$J$2/6+$C30*$C$4*$K$2/7+$C30*$C$4*$L$2/8+$C30*$C$4*$M$2/9+$C30*$C$4*$N$2/10+$C30*$C$4*$O$2/11+$C30*$C$4*$P$2/12</f>
        <v>0</v>
      </c>
      <c r="AC30" s="586">
        <f>$C30*$C$4*$K$2/7+$C30*$C$4*$L$2/8+$C30*$C$4*$M$2/9+$C30*$C$4*$N$2/10+$C30*$C$4*$O$2/11+$C30*$C$4*$P$2/12</f>
        <v>0</v>
      </c>
      <c r="AD30" s="586">
        <f>$C30*$C$4*$L$2/8+$C30*$C$4*$M$2/9+$C30*$C$4*$N$2/10+$C30*$C$4*$O$2/11+$C30*$C$4*$P$2/12</f>
        <v>0</v>
      </c>
      <c r="AE30" s="586">
        <f>$C30*$C$4*$M$2/9+$C30*$C$4*$N$2/10+$C30*$C$4*$O$2/11+$C30*$C$4*$P$2/12</f>
        <v>0</v>
      </c>
      <c r="AF30" s="586">
        <f>$C30*$C$4*$N$2/10+$C30*$C$4*$O$2/11+$C30*$C$4*$P$2/12</f>
        <v>0</v>
      </c>
      <c r="AG30" s="586">
        <f>$C30*$C$4*$O$2/11+$C30*$C$4*$P$2/12</f>
        <v>0</v>
      </c>
      <c r="AH30" s="586">
        <f>$C30*$C$4*$P$2/12</f>
        <v>0</v>
      </c>
    </row>
    <row r="31" spans="1:36" x14ac:dyDescent="0.2">
      <c r="A31" s="244" t="s">
        <v>473</v>
      </c>
      <c r="B31" s="244">
        <v>19</v>
      </c>
      <c r="C31" s="590">
        <f>DRE!Z$5</f>
        <v>81805.17006087245</v>
      </c>
      <c r="W31" s="586">
        <f>$C31*$C$5</f>
        <v>80169.066659655</v>
      </c>
      <c r="X31" s="586">
        <f>$C31*$C$4*$E$2+$C31*$C$4*$F$2/2+$C31*$C$4*$G$2/3+$C31*$C$4*$H$2/4+$C31*$C$4*$I$2/5+$C31*$C$4*$J$2/6+$C31*$C$4*$K$2/7+$C31*$C$4*$L$2/8+$C31*$C$4*$M$2/9+$C31*$C$4*$N$2/10+$C31*$C$4*$O$2/11+$C31*$C$4*$P$2/12</f>
        <v>1636.1034012174491</v>
      </c>
      <c r="Y31" s="586">
        <f>$C31*$C$4*$F$2/2+$C31*$C$4*$G$2/3+$C31*$C$4*$H$2/4+$C31*$C$4*$I$2/5+$C31*$C$4*$J$2/6+$C31*$C$4*$K$2/7+$C31*$C$4*$L$2/8+$C31*$C$4*$M$2/9+$C31*$C$4*$N$2/10+$C31*$C$4*$O$2/11+$C31*$C$4*$P$2/12</f>
        <v>0</v>
      </c>
      <c r="Z31" s="586">
        <f>+$C31*$C$4*$G$2/3+$C31*$C$4*$H$2/4+$C31*$C$4*$I$2/5+$C31*$C$4*$J$2/6+$C31*$C$4*$K$2/7+$C31*$C$4*$L$2/8+$C31*$C$4*$M$2/9+$C31*$C$4*$N$2/10+$C31*$C$4*$O$2/11+$C31*$C$4*$P$2/12</f>
        <v>0</v>
      </c>
      <c r="AA31" s="586">
        <f>$C31*$C$4*$H$2/4+$C31*$C$4*$I$2/5+$C31*$C$4*$J$2/6+$C31*$C$4*$K$2/7+$C31*$C$4*$L$2/8+$C31*$C$4*$M$2/9+$C31*$C$4*$N$2/10+$C31*$C$4*$O$2/11+$C31*$C$4*$P$2/12</f>
        <v>0</v>
      </c>
      <c r="AB31" s="586">
        <f>$C31*$C$4*$I$2/5+$C31*$C$4*$J$2/6+$C31*$C$4*$K$2/7+$C31*$C$4*$L$2/8+$C31*$C$4*$M$2/9+$C31*$C$4*$N$2/10+$C31*$C$4*$O$2/11+$C31*$C$4*$P$2/12</f>
        <v>0</v>
      </c>
      <c r="AC31" s="586">
        <f>$C31*$C$4*$J$2/6+$C31*$C$4*$K$2/7+$C31*$C$4*$L$2/8+$C31*$C$4*$M$2/9+$C31*$C$4*$N$2/10+$C31*$C$4*$O$2/11+$C31*$C$4*$P$2/12</f>
        <v>0</v>
      </c>
      <c r="AD31" s="586">
        <f>$C31*$C$4*$K$2/7+$C31*$C$4*$L$2/8+$C31*$C$4*$M$2/9+$C31*$C$4*$N$2/10+$C31*$C$4*$O$2/11+$C31*$C$4*$P$2/12</f>
        <v>0</v>
      </c>
      <c r="AE31" s="586">
        <f>$C31*$C$4*$L$2/8+$C31*$C$4*$M$2/9+$C31*$C$4*$N$2/10+$C31*$C$4*$O$2/11+$C31*$C$4*$P$2/12</f>
        <v>0</v>
      </c>
      <c r="AF31" s="586">
        <f>$C31*$C$4*$M$2/9+$C31*$C$4*$N$2/10+$C31*$C$4*$O$2/11+$C31*$C$4*$P$2/12</f>
        <v>0</v>
      </c>
      <c r="AG31" s="586">
        <f>$C31*$C$4*$N$2/10+$C31*$C$4*$O$2/11+$C31*$C$4*$P$2/12</f>
        <v>0</v>
      </c>
      <c r="AH31" s="586">
        <f>$C31*$C$4*$O$2/11+$C31*$C$4*$P$2/12</f>
        <v>0</v>
      </c>
      <c r="AI31" s="586">
        <f>$C31*$C$4*$P$2/12</f>
        <v>0</v>
      </c>
    </row>
    <row r="32" spans="1:36" x14ac:dyDescent="0.2">
      <c r="A32" s="244" t="s">
        <v>474</v>
      </c>
      <c r="B32" s="244">
        <v>20</v>
      </c>
      <c r="C32" s="590">
        <f>DRE!AA$5</f>
        <v>77714.911557828847</v>
      </c>
      <c r="X32" s="586">
        <f>$C32*$C$5</f>
        <v>76160.613326672275</v>
      </c>
      <c r="Y32" s="586">
        <f>$C32*$C$4*$E$2+$C32*$C$4*$F$2/2+$C32*$C$4*$G$2/3+$C32*$C$4*$H$2/4+$C32*$C$4*$I$2/5+$C32*$C$4*$J$2/6+$C32*$C$4*$K$2/7+$C32*$C$4*$L$2/8+$C32*$C$4*$M$2/9+$C32*$C$4*$N$2/10+$C32*$C$4*$O$2/11+$C32*$C$4*$P$2/12</f>
        <v>1554.298231156577</v>
      </c>
      <c r="Z32" s="586">
        <f>$C32*$C$4*$F$2/2+$C32*$C$4*$G$2/3+$C32*$C$4*$H$2/4+$C32*$C$4*$I$2/5+$C32*$C$4*$J$2/6+$C32*$C$4*$K$2/7+$C32*$C$4*$L$2/8+$C32*$C$4*$M$2/9+$C32*$C$4*$N$2/10+$C32*$C$4*$O$2/11+$C32*$C$4*$P$2/12</f>
        <v>0</v>
      </c>
      <c r="AA32" s="586">
        <f>$C32*$C$4*$G$2/3+$C32*$C$4*$H$2/4+$C32*$C$4*$I$2/5+$C32*$C$4*$J$2/6+$C32*$C$4*$K$2/7+$C32*$C$4*$L$2/8+$C32*$C$4*$M$2/9+$C32*$C$4*$N$2/10+$C32*$C$4*$O$2/11+$C32*$C$4*$P$2/12</f>
        <v>0</v>
      </c>
      <c r="AB32" s="586">
        <f>$C32*$C$4*$H$2/4+$C32*$C$4*$I$2/5+$C32*$C$4*$J$2/6+$C32*$C$4*$K$2/7+$C32*$C$4*$L$2/8+$C32*$C$4*$M$2/9+$C32*$C$4*$N$2/10+$C32*$C$4*$O$2/11+$C32*$C$4*$P$2/12</f>
        <v>0</v>
      </c>
      <c r="AC32" s="586">
        <f>$C32*$C$4*$I$2/5+$C32*$C$4*$J$2/6+$C32*$C$4*$K$2/7+$C32*$C$4*$L$2/8+$C32*$C$4*$M$2/9+$C32*$C$4*$N$2/10+$C32*$C$4*$O$2/11+$C32*$C$4*$P$2/12</f>
        <v>0</v>
      </c>
      <c r="AD32" s="586">
        <f>$C32*$C$4*$J$2/6+$C32*$C$4*$K$2/7+$C32*$C$4*$L$2/8+$C32*$C$4*$M$2/9+$C32*$C$4*$N$2/10+$C32*$C$4*$O$2/11+$C32*$C$4*$P$2/12</f>
        <v>0</v>
      </c>
      <c r="AE32" s="586">
        <f>$C32*$C$4*$K$2/7+$C32*$C$4*$L$2/8+$C32*$C$4*$M$2/9+$C32*$C$4*$N$2/10+$C32*$C$4*$O$2/11+$C32*$C$4*$P$2/12</f>
        <v>0</v>
      </c>
      <c r="AF32" s="586">
        <f>$C32*$C$4*$L$2/8+$C32*$C$4*$M$2/9+$C32*$C$4*$N$2/10+$C32*$C$4*$O$2/11+$C32*$C$4*$P$2/12</f>
        <v>0</v>
      </c>
      <c r="AG32" s="586">
        <f>$C32*$C$4*$M$2/9+$C32*$C$4*$N$2/10+$C32*$C$4*$O$2/11+$C32*$C$4*$P$2/12</f>
        <v>0</v>
      </c>
      <c r="AH32" s="586">
        <f>$C32*$C$4*$N$2/10+$C32*$C$4*$O$2/11+$C32*$C$4*$P$2/12</f>
        <v>0</v>
      </c>
      <c r="AI32" s="586">
        <f>$C32*$C$4*$O$2/11+$C32*$C$4*$P$2/12</f>
        <v>0</v>
      </c>
      <c r="AJ32" s="586">
        <f>$C32*$C$4*$P$2/12</f>
        <v>0</v>
      </c>
    </row>
    <row r="33" spans="1:52" x14ac:dyDescent="0.2">
      <c r="A33" s="244" t="s">
        <v>475</v>
      </c>
      <c r="B33" s="244">
        <v>21</v>
      </c>
      <c r="C33" s="590">
        <f>DRE!AB$5</f>
        <v>83154.955366876864</v>
      </c>
      <c r="Y33" s="586">
        <f>$C33*$C$5</f>
        <v>81491.85625953933</v>
      </c>
      <c r="Z33" s="586">
        <f>$C33*$C$4*$E$2+$C33*$C$4*$F$2/2+$C33*$C$4*$G$2/3+$C33*$C$4*$H$2/4+$C33*$C$4*$I$2/5+$C33*$C$4*$J$2/6+$C33*$C$4*$K$2/7+$C33*$C$4*$L$2/8+$C33*$C$4*$M$2/9+$C33*$C$4*$N$2/10+$C33*$C$4*$O$2/11+$C33*$C$4*$P$2/12</f>
        <v>1663.0991073375374</v>
      </c>
      <c r="AA33" s="586">
        <f>$C33*$C$4*$F$2/2+$C33*$C$4*$G$2/3+$C33*$C$4*$H$2/4+$C33*$C$4*$I$2/5+$C33*$C$4*$J$2/6+$C33*$C$4*$K$2/7+$C33*$C$4*$L$2/8+$C33*$C$4*$M$2/9+$C33*$C$4*$N$2/10+$C33*$C$4*$O$2/11+$C33*$C$4*$P$2/12</f>
        <v>0</v>
      </c>
      <c r="AB33" s="586">
        <f>$C33*$C$4*$G$2/3+$C33*$C$4*$H$2/4+$C33*$C$4*$I$2/5+$C33*$C$4*$J$2/6+$C33*$C$4*$K$2/7+$C33*$C$4*$L$2/8+$C33*$C$4*$M$2/9+$C33*$C$4*$N$2/10+$C33*$C$4*$O$2/11+$C33*$C$4*$P$2/12</f>
        <v>0</v>
      </c>
      <c r="AC33" s="586">
        <f>$C33*$C$4*$H$2/4+$C33*$C$4*$I$2/5+$C33*$C$4*$J$2/6+$C33*$C$4*$K$2/7+$C33*$C$4*$L$2/8+$C33*$C$4*$M$2/9+$C33*$C$4*$N$2/10+$C33*$C$4*$O$2/11+$C33*$C$4*$P$2/12</f>
        <v>0</v>
      </c>
      <c r="AD33" s="586">
        <f>$C33*$C$4*$I$2/5+$C33*$C$4*$J$2/6+$C33*$C$4*$K$2/7+$C33*$C$4*$L$2/8+$C33*$C$4*$M$2/9+$C33*$C$4*$N$2/10+$C33*$C$4*$O$2/11+$C33*$C$4*$P$2/12</f>
        <v>0</v>
      </c>
      <c r="AE33" s="586">
        <f>$C33*$C$4*$J$2/6+$C33*$C$4*$K$2/7+$C33*$C$4*$L$2/8+$C33*$C$4*$M$2/9+$C33*$C$4*$N$2/10+$C33*$C$4*$O$2/11+$C33*$C$4*$P$2/12</f>
        <v>0</v>
      </c>
      <c r="AF33" s="586">
        <f>$C33*$C$4*$K$2/7+$C33*$C$4*$L$2/8+$C33*$C$4*$M$2/9+$C33*$C$4*$N$2/10+$C33*$C$4*$O$2/11+$C33*$C$4*$P$2/12</f>
        <v>0</v>
      </c>
      <c r="AG33" s="586">
        <f>$C33*$C$4*$L$2/8+$C33*$C$4*$M$2/9+$C33*$C$4*$N$2/10+$C33*$C$4*$O$2/11+$C33*$C$4*$P$2/12</f>
        <v>0</v>
      </c>
      <c r="AH33" s="586">
        <f>$C33*$C$4*$M$2/9+$C33*$C$4*$N$2/10+$C33*$C$4*$O$2/11+$C33*$C$4*$P$2/12</f>
        <v>0</v>
      </c>
      <c r="AI33" s="586">
        <f>$C33*$C$4*$N$2/10+$C33*$C$4*$O$2/11+$C33*$C$4*$P$2/12</f>
        <v>0</v>
      </c>
      <c r="AJ33" s="586">
        <f>$C33*$C$4*$O$2/11+$C33*$C$4*$P$2/12</f>
        <v>0</v>
      </c>
      <c r="AK33" s="586">
        <f>$C33*$C$4*$P$2/12</f>
        <v>0</v>
      </c>
    </row>
    <row r="34" spans="1:52" x14ac:dyDescent="0.2">
      <c r="A34" s="244" t="s">
        <v>476</v>
      </c>
      <c r="B34" s="244">
        <v>22</v>
      </c>
      <c r="C34" s="590">
        <f>DRE!AC$5</f>
        <v>88975.802242558246</v>
      </c>
      <c r="Z34" s="586">
        <f>$C34*$C$5</f>
        <v>87196.286197707086</v>
      </c>
      <c r="AA34" s="586">
        <f>$C34*$C$4*$E$2+$C34*$C$4*$F$2/2+$C34*$C$4*$G$2/3+$C34*$C$4*$H$2/4+$C34*$C$4*$I$2/5+$C34*$C$4*$J$2/6+$C34*$C$4*$K$2/7+$C34*$C$4*$L$2/8+$C34*$C$4*$M$2/9+$C34*$C$4*$N$2/10+$C34*$C$4*$O$2/11+$C34*$C$4*$P$2/12</f>
        <v>1779.5160448511649</v>
      </c>
      <c r="AB34" s="586">
        <f>$C34*$C$4*$F$2/2+$C34*$C$4*$G$2/3+$C34*$C$4*$H$2/4+$C34*$C$4*$I$2/5+$C34*$C$4*$J$2/6+$C34*$C$4*$K$2/7+$C34*$C$4*$L$2/8+$C34*$C$4*$M$2/9+$C34*$C$4*$N$2/10+$C34*$C$4*$O$2/11+$C34*$C$4*$P$2/12</f>
        <v>0</v>
      </c>
      <c r="AC34" s="586">
        <f>$C34*$C$4*$G$2/3+$C34*$C$4*$H$2/4+$C34*$C$4*$I$2/5+$C34*$C$4*$J$2/6+$C34*$C$4*$K$2/7+$C34*$C$4*$L$2/8+$C34*$C$4*$M$2/9+$C34*$C$4*$N$2/10+$C34*$C$4*$O$2/11+$C34*$C$4*$P$2/12</f>
        <v>0</v>
      </c>
      <c r="AD34" s="586">
        <f>$C34*$C$4*$H$2/4+$C34*$C$4*$I$2/5+$C34*$C$4*$J$2/6+$C34*$C$4*$K$2/7+$C34*$C$4*$L$2/8+$C34*$C$4*$M$2/9+$C34*$C$4*$N$2/10+$C34*$C$4*$O$2/11+$C34*$C$4*$P$2/12</f>
        <v>0</v>
      </c>
      <c r="AE34" s="586">
        <f>$C34*$C$4*$I$2/5+$C34*$C$4*$J$2/6+$C34*$C$4*$K$2/7+$C34*$C$4*$L$2/8+$C34*$C$4*$M$2/9+$C34*$C$4*$N$2/10+$C34*$C$4*$O$2/11+$C34*$C$4*$P$2/12</f>
        <v>0</v>
      </c>
      <c r="AF34" s="586">
        <f>$C34*$C$4*$J$2/6+$C34*$C$4*$K$2/7+$C34*$C$4*$L$2/8+$C34*$C$4*$M$2/9+$C34*$C$4*$N$2/10+$C34*$C$4*$O$2/11+$C34*$C$4*$P$2/12</f>
        <v>0</v>
      </c>
      <c r="AG34" s="586">
        <f>$C34*$C$4*$K$2/7+$C34*$C$4*$L$2/8+$C34*$C$4*$M$2/9+$C34*$C$4*$N$2/10+$C34*$C$4*$O$2/11+$C34*$C$4*$P$2/12</f>
        <v>0</v>
      </c>
      <c r="AH34" s="586">
        <f>$C34*$C$4*$L$2/8+$C34*$C$4*$M$2/9+$C34*$C$4*$N$2/10+$C34*$C$4*$O$2/11+$C34*$C$4*$P$2/12</f>
        <v>0</v>
      </c>
      <c r="AI34" s="586">
        <f>+$C34*$C$4*$M$2/9+$C34*$C$4*$N$2/10+$C34*$C$4*$O$2/11+$C34*$C$4*$P$2/12</f>
        <v>0</v>
      </c>
      <c r="AJ34" s="586">
        <f>$C34*$C$4*$N$2/10+$C34*$C$4*$O$2/11+$C34*$C$4*$P$2/12</f>
        <v>0</v>
      </c>
      <c r="AK34" s="586">
        <f>$C34*$C$4*$O$2/11+$C34*$C$4*$P$2/12</f>
        <v>0</v>
      </c>
      <c r="AL34" s="586">
        <f>$C34*$C$4*$P$2/12</f>
        <v>0</v>
      </c>
    </row>
    <row r="35" spans="1:52" x14ac:dyDescent="0.2">
      <c r="A35" s="244" t="s">
        <v>477</v>
      </c>
      <c r="B35" s="244">
        <v>23</v>
      </c>
      <c r="C35" s="590">
        <f>DRE!AD$5</f>
        <v>95204.108399537319</v>
      </c>
      <c r="AA35" s="586">
        <f>$C35*$C$5</f>
        <v>93300.026231546566</v>
      </c>
      <c r="AB35" s="586">
        <f>$C35*$C$4*$E$2+$C35*$C$4*$F$2/2+$C35*$C$4*$G$2/3+$C35*$C$4*$H$2/4+$C35*$C$4*$I$2/5+$C35*$C$4*$J$2/6+$C35*$C$4*$K$2/7+$C35*$C$4*$L$2/8+$C35*$C$4*$M$2/9+$C35*$C$4*$N$2/10+$C35*$C$4*$O$2/11+$C35*$C$4*$P$2/12</f>
        <v>1904.0821679907465</v>
      </c>
      <c r="AC35" s="586">
        <f>$C35*$C$4*$F$2/2+$C35*$C$4*$G$2/3+$C35*$C$4*$H$2/4+$C35*$C$4*$I$2/5+$C35*$C$4*$J$2/6+$C35*$C$4*$K$2/7+$C35*$C$4*$L$2/8+$C35*$C$4*$M$2/9+$C35*$C$4*$N$2/10+$C35*$C$4*$O$2/11+$C35*$C$4*$P$2/12</f>
        <v>0</v>
      </c>
      <c r="AD35" s="586">
        <f>$C35*$C$4*$G$2/3+$C35*$C$4*$H$2/4+$C35*$C$4*$I$2/5+$C35*$C$4*$J$2/6+$C35*$C$4*$K$2/7+$C35*$C$4*$L$2/8+$C35*$C$4*$M$2/9+$C35*$C$4*$N$2/10+$C35*$C$4*$O$2/11+$C35*$C$4*$P$2/12</f>
        <v>0</v>
      </c>
      <c r="AE35" s="586">
        <f>$C35*$C$4*$H$2/4+$C35*$C$4*$I$2/5+$C35*$C$4*$J$2/6+$C35*$C$4*$K$2/7+$C35*$C$4*$L$2/8+$C35*$C$4*$M$2/9+$C35*$C$4*$N$2/10+$C35*$C$4*$O$2/11+$C35*$C$4*$P$2/12</f>
        <v>0</v>
      </c>
      <c r="AF35" s="586">
        <f>$C35*$C$4*$I$2/5+$C35*$C$4*$J$2/6+$C35*$C$4*$K$2/7+$C35*$C$4*$L$2/8+$C35*$C$4*$M$2/9+$C35*$C$4*$N$2/10+$C35*$C$4*$O$2/11+$C35*$C$4*$P$2/12</f>
        <v>0</v>
      </c>
      <c r="AG35" s="586">
        <f>$C35*$C$4*$J$2/6+$C35*$C$4*$K$2/7+$C35*$C$4*$L$2/8+$C35*$C$4*$M$2/9+$C35*$C$4*$N$2/10+$C35*$C$4*$O$2/11+$C35*$C$4*$P$2/12</f>
        <v>0</v>
      </c>
      <c r="AH35" s="586">
        <f>+$C35*$C$4*$K$2/7+$C35*$C$4*$L$2/8+$C35*$C$4*$M$2/9+$C35*$C$4*$N$2/10+$C35*$C$4*$O$2/11+$C35*$C$4*$P$2/12</f>
        <v>0</v>
      </c>
      <c r="AI35" s="586">
        <f>$C35*$C$4*$L$2/8+$C35*$C$4*$M$2/9+$C35*$C$4*$N$2/10+$C35*$C$4*$O$2/11+$C35*$C$4*$P$2/12</f>
        <v>0</v>
      </c>
      <c r="AJ35" s="586">
        <f>$C35*$C$4*$M$2/9+$C35*$C$4*$N$2/10+$C35*$C$4*$O$2/11+$C35*$C$4*$P$2/12</f>
        <v>0</v>
      </c>
      <c r="AK35" s="586">
        <f>$C35*$C$4*$N$2/10+$C35*$C$4*$O$2/11+$C35*$C$4*$P$2/12</f>
        <v>0</v>
      </c>
      <c r="AL35" s="586">
        <f>$C35*$C$4*$O$2/11+$C35*$C$4*$P$2/12</f>
        <v>0</v>
      </c>
      <c r="AM35" s="586">
        <f>$C35*$C$4*$P$2/12</f>
        <v>0</v>
      </c>
    </row>
    <row r="36" spans="1:52" x14ac:dyDescent="0.2">
      <c r="A36" s="244" t="s">
        <v>478</v>
      </c>
      <c r="B36" s="244">
        <v>24</v>
      </c>
      <c r="C36" s="590">
        <f>DRE!AE$5</f>
        <v>104724.51923949104</v>
      </c>
      <c r="AB36" s="586">
        <f>$C36*$C$5</f>
        <v>102630.02885470122</v>
      </c>
      <c r="AC36" s="586">
        <f>$C36*$C$4*$E$2+$C36*$C$4*$F$2/2+$C36*$C$4*$G$2/3+$C36*$C$4*$H$2/4+$C36*$C$4*$I$2/5+$C36*$C$4*$J$2/6+$C36*$C$4*$K$2/7+$C36*$C$4*$L$2/8+$C36*$C$4*$M$2/9+$C36*$C$4*$N$2/10+$C36*$C$4*$O$2/11+$C36*$C$4*$P$2/12</f>
        <v>2094.4903847898208</v>
      </c>
      <c r="AD36" s="586">
        <f>$C36*$C$4*$F$2/2+$C36*$C$4*$G$2/3+$C36*$C$4*$H$2/4+$C36*$C$4*$I$2/5+$C36*$C$4*$J$2/6+$C36*$C$4*$K$2/7+$C36*$C$4*$L$2/8+$C36*$C$4*$M$2/9+$C36*$C$4*$N$2/10+$C36*$C$4*$O$2/11+$C36*$C$4*$P$2/12</f>
        <v>0</v>
      </c>
      <c r="AE36" s="586">
        <f>$C36*$C$4*$G$2/3+$C36*$C$4*$H$2/4+$C36*$C$4*$I$2/5+$C36*$C$4*$J$2/6+$C36*$C$4*$K$2/7+$C36*$C$4*$L$2/8+$C36*$C$4*$M$2/9+$C36*$C$4*$N$2/10+$C36*$C$4*$O$2/11+$C36*$C$4*$P$2/12</f>
        <v>0</v>
      </c>
      <c r="AF36" s="586">
        <f>$C36*$C$4*$H$2/4+$C36*$C$4*$I$2/5+$C36*$C$4*$J$2/6+$C36*$C$4*$K$2/7+$C36*$C$4*$L$2/8+$C36*$C$4*$M$2/9+$C36*$C$4*$N$2/10+$C36*$C$4*$O$2/11+$C36*$C$4*$P$2/12</f>
        <v>0</v>
      </c>
      <c r="AG36" s="586">
        <f>$C36*$C$4*$I$2/5+$C36*$C$4*$J$2/6+$C36*$C$4*$K$2/7+$C36*$C$4*$L$2/8+$C36*$C$4*$M$2/9+$C36*$C$4*$N$2/10+$C36*$C$4*$O$2/11+$C36*$C$4*$P$2/12</f>
        <v>0</v>
      </c>
      <c r="AH36" s="586">
        <f>$C36*$C$4*$J$2/6+$C36*$C$4*$K$2/7+$C36*$C$4*$L$2/8+$C36*$C$4*$M$2/9+$C36*$C$4*$N$2/10+$C36*$C$4*$O$2/11+$C36*$C$4*$P$2/12</f>
        <v>0</v>
      </c>
      <c r="AI36" s="586">
        <f>$C36*$C$4*$K$2/7+$C36*$C$4*$L$2/8+$C36*$C$4*$M$2/9+$C36*$C$4*$N$2/10+$C36*$C$4*$O$2/11+$C36*$C$4*$P$2/12</f>
        <v>0</v>
      </c>
      <c r="AJ36" s="586">
        <f>$C36*$C$4*$L$2/8+$C36*$C$4*$M$2/9+$C36*$C$4*$N$2/10+$C36*$C$4*$O$2/11+$C36*$C$4*$P$2/12</f>
        <v>0</v>
      </c>
      <c r="AK36" s="586">
        <f>$C36*$C$4*$M$2/9+$C36*$C$4*$N$2/10+$C36*$C$4*$O$2/11+$C36*$C$4*$P$2/12</f>
        <v>0</v>
      </c>
      <c r="AL36" s="586">
        <f>$C36*$C$4*$N$2/10+$C36*$C$4*$O$2/11+$C36*$C$4*$P$2/12</f>
        <v>0</v>
      </c>
      <c r="AM36" s="586">
        <f>$C36*$C$4*$O$2/11+$C36*$C$4*$P$2/12</f>
        <v>0</v>
      </c>
      <c r="AN36" s="586">
        <f>$C36*$C$4*$P$2/12</f>
        <v>0</v>
      </c>
    </row>
    <row r="37" spans="1:52" x14ac:dyDescent="0.2">
      <c r="A37" s="244" t="s">
        <v>479</v>
      </c>
      <c r="B37" s="244">
        <v>25</v>
      </c>
      <c r="C37" s="590">
        <f>DRE!AF$5</f>
        <v>89015.841353567404</v>
      </c>
      <c r="AC37" s="586">
        <f>$C37*$C$5</f>
        <v>87235.524526496054</v>
      </c>
      <c r="AD37" s="586">
        <f>$C37*$C$4*$E$2+$C37*$C$4*$F$2/2+$C37*$C$4*$G$2/3+$C37*$C$4*$H$2/4+$C37*$C$4*$I$2/5+$C37*$C$4*$J$2/6+$C37*$C$4*$K$2/7+$C37*$C$4*$L$2/8+$C37*$C$4*$M$2/9+$C37*$C$4*$N$2/10+$C37*$C$4*$O$2/11+$C37*$C$4*$P$2/12</f>
        <v>1780.3168270713481</v>
      </c>
      <c r="AE37" s="586">
        <f>$C37*$C$4*$F$2/2+$C37*$C$4*$G$2/3+$C37*$C$4*$H$2/4+$C37*$C$4*$I$2/5+$C37*$C$4*$J$2/6+$C37*$C$4*$K$2/7+$C37*$C$4*$L$2/8+$C37*$C$4*$M$2/9+$C37*$C$4*$N$2/10+$C37*$C$4*$O$2/11+$C37*$C$4*$P$2/12</f>
        <v>0</v>
      </c>
      <c r="AF37" s="586">
        <f>$C37*$C$4*$G$2/3+$C37*$C$4*$H$2/4+$C37*$C$4*$I$2/5+$C37*$C$4*$J$2/6+$C37*$C$4*$K$2/7+$C37*$C$4*$L$2/8+$C37*$C$4*$M$2/9+$C37*$C$4*$N$2/10+$C37*$C$4*$O$2/11+$C37*$C$4*$P$2/12</f>
        <v>0</v>
      </c>
      <c r="AG37" s="586">
        <f>$C37*$C$4*$H$2/4+$C37*$C$4*$I$2/5+$C37*$C$4*$J$2/6+$C37*$C$4*$K$2/7+$C37*$C$4*$L$2/8+$C37*$C$4*$M$2/9+$C37*$C$4*$N$2/10+$C37*$C$4*$O$2/11+$C37*$C$4*$P$2/12</f>
        <v>0</v>
      </c>
      <c r="AH37" s="586">
        <f>$C37*$C$4*$I$2/5+$C37*$C$4*$J$2/6+$C37*$C$4*$K$2/7+$C37*$C$4*$L$2/8+$C37*$C$4*$M$2/9+$C37*$C$4*$N$2/10+$C37*$C$4*$O$2/11+$C37*$C$4*$P$2/12</f>
        <v>0</v>
      </c>
      <c r="AI37" s="586">
        <f>$C37*$C$4*$J$2/6+$C37*$C$4*$K$2/7+$C37*$C$4*$L$2/8+$C37*$C$4*$M$2/9+$C37*$C$4*$N$2/10+$C37*$C$4*$O$2/11+$C37*$C$4*$P$2/12</f>
        <v>0</v>
      </c>
      <c r="AJ37" s="586">
        <f>$C37*$C$4*$K$2/7+$C37*$C$4*$L$2/8+$C37*$C$4*$M$2/9+$C37*$C$4*$N$2/10+$C37*$C$4*$O$2/11+$C37*$C$4*$P$2/12</f>
        <v>0</v>
      </c>
      <c r="AK37" s="586">
        <f>$C37*$C$4*$L$2/8+$C37*$C$4*$M$2/9+$C37*$C$4*$N$2/10+$C37*$C$4*$O$2/11+$C37*$C$4*$P$2/12</f>
        <v>0</v>
      </c>
      <c r="AL37" s="586">
        <f>$C37*$C$4*$M$2/9+$C37*$C$4*$N$2/10+$C37*$C$4*$O$2/11+$C37*$C$4*$P$2/12</f>
        <v>0</v>
      </c>
      <c r="AM37" s="586">
        <f>$C37*$C$4*$N$2/10+$C37*$C$4*$O$2/11+$C37*$C$4*$P$2/12</f>
        <v>0</v>
      </c>
      <c r="AN37" s="586">
        <f>$C37*$C$4*$O$2/11+$C37*$C$4*$P$2/12</f>
        <v>0</v>
      </c>
      <c r="AO37" s="586">
        <f>$C37*$C$4*$P$2/12</f>
        <v>0</v>
      </c>
    </row>
    <row r="38" spans="1:52" x14ac:dyDescent="0.2">
      <c r="A38" s="244" t="s">
        <v>480</v>
      </c>
      <c r="B38" s="244">
        <v>26</v>
      </c>
      <c r="C38" s="590">
        <f>DRE!AG$5</f>
        <v>84565.04928588905</v>
      </c>
      <c r="AD38" s="586">
        <f>$C38*$C$5</f>
        <v>82873.748300171268</v>
      </c>
      <c r="AE38" s="586">
        <f>$C38*$C$4*$E$2+$C38*$C$4*$F$2/2+$C38*$C$4*$G$2/3+$C38*$C$4*$H$2/4+$C38*$C$4*$I$2/5+$C38*$C$4*$J$2/6+$C38*$C$4*$K$2/7+$C38*$C$4*$L$2/8+$C38*$C$4*$M$2/9+$C38*$C$4*$N$2/10+$C38*$C$4*$O$2/11+$C38*$C$4*$P$2/12</f>
        <v>1691.300985717781</v>
      </c>
      <c r="AF38" s="586">
        <f>$C38*$C$4*$F$2/2+$C38*$C$4*$G$2/3+$C38*$C$4*$H$2/4+$C38*$C$4*$I$2/5+$C38*$C$4*$J$2/6+$C38*$C$4*$K$2/7+$C38*$C$4*$L$2/8+$C38*$C$4*$M$2/9+$C38*$C$4*$N$2/10+$C38*$C$4*$O$2/11+$C38*$C$4*$P$2/12</f>
        <v>0</v>
      </c>
      <c r="AG38" s="586">
        <f>$C38*$C$4*$G$2/3+$C38*$C$4*$H$2/4+$C38*$C$4*$I$2/5+$C38*$C$4*$J$2/6+$C38*$C$4*$K$2/7+$C38*$C$4*$L$2/8+$C38*$C$4*$M$2/9+$C38*$C$4*$N$2/10+$C38*$C$4*$O$2/11+$C38*$C$4*$P$2/12</f>
        <v>0</v>
      </c>
      <c r="AH38" s="586">
        <f>$C38*$C$4*$H$2/4+$C38*$C$4*$I$2/5+$C38*$C$4*$J$2/6+$C38*$C$4*$K$2/7+$C38*$C$4*$L$2/8+$C38*$C$4*$M$2/9+$C38*$C$4*$N$2/10+$C38*$C$4*$O$2/11+$C38*$C$4*$P$2/12</f>
        <v>0</v>
      </c>
      <c r="AI38" s="586">
        <f>$C38*$C$4*$I$2/5+$C38*$C$4*$J$2/6+$C38*$C$4*$K$2/7+$C38*$C$4*$L$2/8+$C38*$C$4*$M$2/9+$C38*$C$4*$N$2/10+$C38*$C$4*$O$2/11+$C38*$C$4*$P$2/12</f>
        <v>0</v>
      </c>
      <c r="AJ38" s="586">
        <f>$C38*$C$4*$J$2/6+$C38*$C$4*$K$2/7+$C38*$C$4*$L$2/8+$C38*$C$4*$M$2/9+$C38*$C$4*$N$2/10+$C38*$C$4*$O$2/11+$C38*$C$4*$P$2/12</f>
        <v>0</v>
      </c>
      <c r="AK38" s="586">
        <f>$C38*$C$4*$K$2/7+$C38*$C$4*$L$2/8+$C38*$C$4*$M$2/9+$C38*$C$4*$N$2/10+$C38*$C$4*$O$2/11+$C38*$C$4*$P$2/12</f>
        <v>0</v>
      </c>
      <c r="AL38" s="586">
        <f>$C38*$C$4*$L$2/8+$C38*$C$4*$M$2/9+$C38*$C$4*$N$2/10+$C38*$C$4*$O$2/11+$C38*$C$4*$P$2/12</f>
        <v>0</v>
      </c>
      <c r="AM38" s="586">
        <f>$C38*$C$4*$M$2/9+$C38*$C$4*$N$2/10+$C38*$C$4*$O$2/11+$C38*$C$4*$P$2/12</f>
        <v>0</v>
      </c>
      <c r="AN38" s="586">
        <f>$C38*$C$4*$N$2/10+$C38*$C$4*$O$2/11+$C38*$C$4*$P$2/12</f>
        <v>0</v>
      </c>
      <c r="AO38" s="586">
        <f>$C38*$C$4*$O$2/11+$C38*$C$4*$P$2/12</f>
        <v>0</v>
      </c>
      <c r="AP38" s="586">
        <f>$C38*$C$4*$P$2/12</f>
        <v>0</v>
      </c>
    </row>
    <row r="39" spans="1:52" x14ac:dyDescent="0.2">
      <c r="A39" s="244" t="s">
        <v>481</v>
      </c>
      <c r="B39" s="244">
        <v>27</v>
      </c>
      <c r="C39" s="590">
        <f>DRE!AH$5</f>
        <v>88793.301750183498</v>
      </c>
      <c r="AE39" s="586">
        <f>$C39*$C$5</f>
        <v>87017.435715179832</v>
      </c>
      <c r="AF39" s="586">
        <f>$C39*$C$4*$E$2+$C39*$C$4*$F$2/2+$C39*$C$4*$G$2/3+$C39*$C$4*$H$2/4+$C39*$C$4*$I$2/5+$C39*$C$4*$J$2/6+$C39*$C$4*$K$2/7+$C39*$C$4*$L$2/8+$C39*$C$4*$M$2/9+$C39*$C$4*$N$2/10+$C39*$C$4*$O$2/11+$C39*$C$4*$P$2/12</f>
        <v>1775.86603500367</v>
      </c>
      <c r="AG39" s="586">
        <f>$C39*$C$4*$F$2/2+$C39*$C$4*$G$2/3+$C39*$C$4*$H$2/4+$C39*$C$4*$I$2/5+$C39*$C$4*$J$2/6+$C39*$C$4*$K$2/7+$C39*$C$4*$L$2/8+$C39*$C$4*$M$2/9+$C39*$C$4*$N$2/10+$C39*$C$4*$O$2/11+$C39*$C$4*$P$2/12</f>
        <v>0</v>
      </c>
      <c r="AH39" s="586">
        <f>$C39*$C$4*$G$2/3+$C39*$C$4*$H$2/4+$C39*$C$4*$I$2/5+$C39*$C$4*$J$2/6+$C39*$C$4*$K$2/7+$C39*$C$4*$L$2/8+$C39*$C$4*$M$2/9+$C39*$C$4*$N$2/10+$C39*$C$4*$O$2/11+$C39*$C$4*$P$2/12</f>
        <v>0</v>
      </c>
      <c r="AI39" s="586">
        <f>$C39*$C$4*$H$2/4+$C39*$C$4*$I$2/5+$C39*$C$4*$J$2/6+$C39*$C$4*$K$2/7+$C39*$C$4*$L$2/8+$C39*$C$4*$M$2/9+$C39*$C$4*$N$2/10+$C39*$C$4*$O$2/11+$C39*$C$4*$P$2/12</f>
        <v>0</v>
      </c>
      <c r="AJ39" s="586">
        <f>$C39*$C$4*$I$2/5+$C39*$C$4*$J$2/6+$C39*$C$4*$K$2/7+$C39*$C$4*$L$2/8+$C39*$C$4*$M$2/9+$C39*$C$4*$N$2/10+$C39*$C$4*$O$2/11+$C39*$C$4*$P$2/12</f>
        <v>0</v>
      </c>
      <c r="AK39" s="586">
        <f>$C39*$C$4*$J$2/6+$C39*$C$4*$K$2/7+$C39*$C$4*$L$2/8+$C39*$C$4*$M$2/9+$C39*$C$4*$N$2/10+$C39*$C$4*$O$2/11+$C39*$C$4*$P$2/12</f>
        <v>0</v>
      </c>
      <c r="AL39" s="586">
        <f>$C39*$C$4*$K$2/7+$C39*$C$4*$L$2/8+$C39*$C$4*$M$2/9+$C39*$C$4*$N$2/10+$C39*$C$4*$O$2/11+$C39*$C$4*$P$2/12</f>
        <v>0</v>
      </c>
      <c r="AM39" s="586">
        <f>$C39*$C$4*$L$2/8+$C39*$C$4*$M$2/9+$C39*$C$4*$N$2/10+$C39*$C$4*$O$2/11+$C39*$C$4*$P$2/12</f>
        <v>0</v>
      </c>
      <c r="AN39" s="586">
        <f>$C39*$C$4*$M$2/9+$C39*$C$4*$N$2/10+$C39*$C$4*$O$2/11+$C39*$C$4*$P$2/12</f>
        <v>0</v>
      </c>
      <c r="AO39" s="586">
        <f>$C39*$C$4*$N$2/10+$C39*$C$4*$O$2/11+$C39*$C$4*$P$2/12</f>
        <v>0</v>
      </c>
      <c r="AP39" s="586">
        <f>$C39*$C$4*$O$2/11+$C39*$C$4*$P$2/12</f>
        <v>0</v>
      </c>
      <c r="AQ39" s="586">
        <f>$C39*$C$4*$P$2/12</f>
        <v>0</v>
      </c>
    </row>
    <row r="40" spans="1:52" x14ac:dyDescent="0.2">
      <c r="A40" s="244" t="s">
        <v>482</v>
      </c>
      <c r="B40" s="244">
        <v>28</v>
      </c>
      <c r="C40" s="590">
        <f>DRE!AI$5</f>
        <v>93232.966837692686</v>
      </c>
      <c r="AF40" s="586">
        <f>$C40*$C$5</f>
        <v>91368.307500938827</v>
      </c>
      <c r="AG40" s="586">
        <f>$C40*$C$4*$E$2+$C40*$C$4*$F$2/2+$C40*$C$4*$G$2/3+$C40*$C$4*$H$2/4+$C40*$C$4*$I$2/5+$C40*$C$4*$J$2/6+$C40*$C$4*$K$2/7+$C40*$C$4*$L$2/8+$C40*$C$4*$M$2/9+$C40*$C$4*$N$2/10+$C40*$C$4*$O$2/11+$C40*$C$4*$P$2/12</f>
        <v>1864.6593367538537</v>
      </c>
      <c r="AH40" s="586">
        <f>$C40*$C$4*$F$2/2+$C40*$C$4*$G$2/3+$C40*$C$4*$H$2/4+$C40*$C$4*$I$2/5+$C40*$C$4*$J$2/6+$C40*$C$4*$K$2/7+$C40*$C$4*$L$2/8+$C40*$C$4*$M$2/9+$C40*$C$4*$N$2/10+$C40*$C$4*$O$2/11+$C40*$C$4*$P$2/12</f>
        <v>0</v>
      </c>
      <c r="AI40" s="586">
        <f>$C40*$C$4*$G$2/3+$C40*$C$4*$H$2/4+$C40*$C$4*$I$2/5+$C40*$C$4*$J$2/6+$C40*$C$4*$K$2/7+$C40*$C$4*$L$2/8+$C40*$C$4*$M$2/9+$C40*$C$4*$N$2/10+$C40*$C$4*$O$2/11+$C40*$C$4*$P$2/12</f>
        <v>0</v>
      </c>
      <c r="AJ40" s="586">
        <f>$C40*$C$4*$H$2/4+$C40*$C$4*$I$2/5+$C40*$C$4*$J$2/6+$C40*$C$4*$K$2/7+$C40*$C$4*$L$2/8+$C40*$C$4*$M$2/9+$C40*$C$4*$N$2/10+$C40*$C$4*$O$2/11+$C40*$C$4*$P$2/12</f>
        <v>0</v>
      </c>
      <c r="AK40" s="586">
        <f>$C40*$C$4*$I$2/5+$C40*$C$4*$J$2/6+$C40*$C$4*$K$2/7+$C40*$C$4*$L$2/8+$C40*$C$4*$M$2/9+$C40*$C$4*$N$2/10+$C40*$C$4*$O$2/11+$C40*$C$4*$P$2/12</f>
        <v>0</v>
      </c>
      <c r="AL40" s="586">
        <f>$C40*$C$4*$J$2/6+$C40*$C$4*$K$2/7+$C40*$C$4*$L$2/8+$C40*$C$4*$M$2/9+$C40*$C$4*$N$2/10+$C40*$C$4*$O$2/11+$C40*$C$4*$P$2/12</f>
        <v>0</v>
      </c>
      <c r="AM40" s="586">
        <f>$C40*$C$4*$K$2/7+$C40*$C$4*$L$2/8+$C40*$C$4*$M$2/9+$C40*$C$4*$N$2/10+$C40*$C$4*$O$2/11+$C40*$C$4*$P$2/12</f>
        <v>0</v>
      </c>
      <c r="AN40" s="586">
        <f>$C40*$C$4*$L$2/8+$C40*$C$4*$M$2/9+$C40*$C$4*$N$2/10+$C40*$C$4*$O$2/11+$C40*$C$4*$P$2/12</f>
        <v>0</v>
      </c>
      <c r="AO40" s="586">
        <f>$C40*$C$4*$M$2/9+$C40*$C$4*$N$2/10+$C40*$C$4*$O$2/11+$C40*$C$4*$P$2/12</f>
        <v>0</v>
      </c>
      <c r="AP40" s="586">
        <f>$C40*$C$4*$N$2/10+$C40*$C$4*$O$2/11+$C40*$C$4*$P$2/12</f>
        <v>0</v>
      </c>
      <c r="AQ40" s="586">
        <f>$C40*$C$4*$O$2/11+$C40*$C$4*$P$2/12</f>
        <v>0</v>
      </c>
      <c r="AR40" s="586">
        <f>$C40*$C$4*$P$2/12</f>
        <v>0</v>
      </c>
    </row>
    <row r="41" spans="1:52" x14ac:dyDescent="0.2">
      <c r="A41" s="244" t="s">
        <v>483</v>
      </c>
      <c r="B41" s="244">
        <v>29</v>
      </c>
      <c r="C41" s="590">
        <f>DRE!AJ$5</f>
        <v>97894.615179577275</v>
      </c>
      <c r="AG41" s="586">
        <f>$C41*$C$5</f>
        <v>95936.722875985724</v>
      </c>
      <c r="AH41" s="586">
        <f>$C41*$C$4*$E$2+$C41*$C$4*$F$2/2+$C41*$C$4*$G$2/3+$C41*$C$4*$H$2/4+$C41*$C$4*$I$2/5+$C41*$C$4*$J$2/6+$C41*$C$4*$K$2/7+$C41*$C$4*$L$2/8+$C41*$C$4*$M$2/9+$C41*$C$4*$N$2/10+$C41*$C$4*$O$2/11+$C41*$C$4*$P$2/12</f>
        <v>1957.8923035915454</v>
      </c>
      <c r="AI41" s="586">
        <f>$C41*$C$4*$F$2/2+$C41*$C$4*$G$2/3+$C41*$C$4*$H$2/4+$C41*$C$4*$I$2/5+$C41*$C$4*$J$2/6+$C41*$C$4*$K$2/7+$C41*$C$4*$L$2/8+$C41*$C$4*$M$2/9+$C41*$C$4*$N$2/10+$C41*$C$4*$O$2/11+$C41*$C$4*$P$2/12</f>
        <v>0</v>
      </c>
      <c r="AJ41" s="586">
        <f>$C41*$C$4*$G$2/3+$C41*$C$4*$H$2/4+$C41*$C$4*$I$2/5+$C41*$C$4*$J$2/6+$C41*$C$4*$K$2/7+$C41*$C$4*$L$2/8+$C41*$C$4*$M$2/9+$C41*$C$4*$N$2/10+$C41*$C$4*$O$2/11+$C41*$C$4*$P$2/12</f>
        <v>0</v>
      </c>
      <c r="AK41" s="586">
        <f>$C41*$C$4*$H$2/4+$C41*$C$4*$I$2/5+$C41*$C$4*$J$2/6+$C41*$C$4*$K$2/7+$C41*$C$4*$L$2/8+$C41*$C$4*$M$2/9+$C41*$C$4*$N$2/10+$C41*$C$4*$O$2/11+$C41*$C$4*$P$2/12</f>
        <v>0</v>
      </c>
      <c r="AL41" s="586">
        <f>$C41*$C$4*$I$2/5+$C41*$C$4*$J$2/6+$C41*$C$4*$K$2/7+$C41*$C$4*$L$2/8+$C41*$C$4*$M$2/9+$C41*$C$4*$N$2/10+$C41*$C$4*$O$2/11+$C41*$C$4*$P$2/12</f>
        <v>0</v>
      </c>
      <c r="AM41" s="586">
        <f>$C41*$C$4*$J$2/6+$C41*$C$4*$K$2/7+$C41*$C$4*$L$2/8+$C41*$C$4*$M$2/9+$C41*$C$4*$N$2/10+$C41*$C$4*$O$2/11+$C41*$C$4*$P$2/12</f>
        <v>0</v>
      </c>
      <c r="AN41" s="586">
        <f>$C41*$C$4*$K$2/7+$C41*$C$4*$L$2/8+$C41*$C$4*$M$2/9+$C41*$C$4*$N$2/10+$C41*$C$4*$O$2/11+$C41*$C$4*$P$2/12</f>
        <v>0</v>
      </c>
      <c r="AO41" s="586">
        <f>$C41*$C$4*$L$2/8+$C41*$C$4*$M$2/9+$C41*$C$4*$N$2/10+$C41*$C$4*$O$2/11+$C41*$C$4*$P$2/12</f>
        <v>0</v>
      </c>
      <c r="AP41" s="586">
        <f>$C41*$C$4*$M$2/9+$C41*$C$4*$N$2/10+$C41*$C$4*$O$2/11+$C41*$C$4*$P$2/12</f>
        <v>0</v>
      </c>
      <c r="AQ41" s="586">
        <f>$C41*$C$4*$N$2/10+$C41*$C$4*$O$2/11+$C41*$C$4*$P$2/12</f>
        <v>0</v>
      </c>
      <c r="AR41" s="586">
        <f>$C41*$C$4*$O$2/11+$C41*$C$4*$P$2/12</f>
        <v>0</v>
      </c>
      <c r="AS41" s="586">
        <f>+$C41*$C$4*$P$2/12</f>
        <v>0</v>
      </c>
    </row>
    <row r="42" spans="1:52" x14ac:dyDescent="0.2">
      <c r="A42" s="244" t="s">
        <v>484</v>
      </c>
      <c r="B42" s="244">
        <v>30</v>
      </c>
      <c r="C42" s="590">
        <f>DRE!AK$5</f>
        <v>104747.23824214769</v>
      </c>
      <c r="AH42" s="586">
        <f>$C42*$C$5</f>
        <v>102652.29347730475</v>
      </c>
      <c r="AI42" s="586">
        <f>$C42*$C$4*$E$2+$C42*$C$4*$F$2/2+$C42*$C$4*$G$2/3+$C42*$C$4*$H$2/4+$C42*$C$4*$I$2/5+$C42*$C$4*$J$2/6+$C42*$C$4*$K$2/7+$C42*$C$4*$L$2/8+$C42*$C$4*$M$2/9+$C42*$C$4*$N$2/10+$C42*$C$4*$O$2/11+$C42*$C$4*$P$2/12</f>
        <v>2094.9447648429541</v>
      </c>
      <c r="AJ42" s="586">
        <f>$C42*$C$4*$F$2/2+$C42*$C$4*$G$2/3+$C42*$C$4*$H$2/4+$C42*$C$4*$I$2/5+$C42*$C$4*$J$2/6+$C42*$C$4*$K$2/7+$C42*$C$4*$L$2/8+$C42*$C$4*$M$2/9+$C42*$C$4*$N$2/10+$C42*$C$4*$O$2/11+$C42*$C$4*$P$2/12</f>
        <v>0</v>
      </c>
      <c r="AK42" s="586">
        <f>$C42*$C$4*$G$2/3+$C42*$C$4*$H$2/4+$C42*$C$4*$I$2/5+$C42*$C$4*$J$2/6+$C42*$C$4*$K$2/7+$C42*$C$4*$L$2/8+$C42*$C$4*$M$2/9+$C42*$C$4*$N$2/10+$C42*$C$4*$O$2/11+$C42*$C$4*$P$2/12</f>
        <v>0</v>
      </c>
      <c r="AL42" s="586">
        <f>$C42*$C$4*$H$2/4+$C42*$C$4*$I$2/5+$C42*$C$4*$J$2/6+$C42*$C$4*$K$2/7+$C42*$C$4*$L$2/8+$C42*$C$4*$M$2/9+$C42*$C$4*$N$2/10+$C42*$C$4*$O$2/11+$C42*$C$4*$P$2/12</f>
        <v>0</v>
      </c>
      <c r="AM42" s="586">
        <f>$C42*$C$4*$I$2/5+$C42*$C$4*$J$2/6+$C42*$C$4*$K$2/7+$C42*$C$4*$L$2/8+$C42*$C$4*$M$2/9+$C42*$C$4*$N$2/10+$C42*$C$4*$O$2/11+$C42*$C$4*$P$2/12</f>
        <v>0</v>
      </c>
      <c r="AN42" s="586">
        <f>$C42*$C$4*$J$2/6+$C42*$C$4*$K$2/7+$C42*$C$4*$L$2/8+$C42*$C$4*$M$2/9+$C42*$C$4*$N$2/10+$C42*$C$4*$O$2/11+$C42*$C$4*$P$2/12</f>
        <v>0</v>
      </c>
      <c r="AO42" s="586">
        <f>$C42*$C$4*$K$2/7+$C42*$C$4*$L$2/8+$C42*$C$4*$M$2/9+$C42*$C$4*$N$2/10+$C42*$C$4*$O$2/11+$C42*$C$4*$P$2/12</f>
        <v>0</v>
      </c>
      <c r="AP42" s="586">
        <f>$C42*$C$4*$L$2/8+$C42*$C$4*$M$2/9+$C42*$C$4*$N$2/10+$C42*$C$4*$O$2/11+$C42*$C$4*$P$2/12</f>
        <v>0</v>
      </c>
      <c r="AQ42" s="586">
        <f>$C42*$C$4*$M$2/9+$C42*$C$4*$N$2/10+$C42*$C$4*$O$2/11+$C42*$C$4*$P$2/12</f>
        <v>0</v>
      </c>
      <c r="AR42" s="586">
        <f>$C42*$C$4*$N$2/10+$C42*$C$4*$O$2/11+$C42*$C$4*$P$2/12</f>
        <v>0</v>
      </c>
      <c r="AS42" s="586">
        <f>$C42*$C$4*$O$2/11+$C42*$C$4*$P$2/12</f>
        <v>0</v>
      </c>
      <c r="AT42" s="586">
        <f>$C42*$C$4*$P$2/12</f>
        <v>0</v>
      </c>
      <c r="AU42" s="586"/>
    </row>
    <row r="43" spans="1:52" x14ac:dyDescent="0.2">
      <c r="A43" s="244" t="s">
        <v>485</v>
      </c>
      <c r="B43" s="244">
        <v>31</v>
      </c>
      <c r="C43" s="590">
        <f>DRE!AL$5</f>
        <v>94272.514417932936</v>
      </c>
      <c r="AI43" s="586">
        <f>$C43*$C$5</f>
        <v>92387.064129574283</v>
      </c>
      <c r="AJ43" s="586">
        <f>$C43*$C$4*$E$2+$C43*$C$4*$F$2/2+$C43*$C$4*$G$2/3+$C43*$C$4*$H$2/4+$C43*$C$4*$I$2/5+$C43*$C$4*$J$2/6+$C43*$C$4*$K$2/7+$C43*$C$4*$L$2/8+$C43*$C$4*$M$2/9+$C43*$C$4*$N$2/10+$C43*$C$4*$O$2/11+$C43*$C$4*$P$2/12</f>
        <v>1885.4502883586588</v>
      </c>
      <c r="AK43" s="586">
        <f>$C43*$C$4*$F$2/2+$C43*$C$4*$G$2/3+$C43*$C$4*$H$2/4+$C43*$C$4*$I$2/5+$C43*$C$4*$J$2/6+$C43*$C$4*$K$2/7+$C43*$C$4*$L$2/8+$C43*$C$4*$M$2/9+$C43*$C$4*$N$2/10+$C43*$C$4*$O$2/11+$C43*$C$4*$P$2/12</f>
        <v>0</v>
      </c>
      <c r="AL43" s="586">
        <f>$C43*$C$4*$G$2/3+$C43*$C$4*$H$2/4+$C43*$C$4*$I$2/5+$C43*$C$4*$J$2/6+$C43*$C$4*$K$2/7+$C43*$C$4*$L$2/8+$C43*$C$4*$M$2/9+$C43*$C$4*$N$2/10+$C43*$C$4*$O$2/11+$C43*$C$4*$P$2/12</f>
        <v>0</v>
      </c>
      <c r="AM43" s="586">
        <f>$C43*$C$4*$H$2/4+$C43*$C$4*$I$2/5+$C43*$C$4*$J$2/6+$C43*$C$4*$K$2/7+$C43*$C$4*$L$2/8+$C43*$C$4*$M$2/9+$C43*$C$4*$N$2/10+$C43*$C$4*$O$2/11+$C43*$C$4*$P$2/12</f>
        <v>0</v>
      </c>
      <c r="AN43" s="586">
        <f>$C43*$C$4*$I$2/5+$C43*$C$4*$J$2/6+$C43*$C$4*$K$2/7+$C43*$C$4*$L$2/8+$C43*$C$4*$M$2/9+$C43*$C$4*$N$2/10+$C43*$C$4*$O$2/11+$C43*$C$4*$P$2/12</f>
        <v>0</v>
      </c>
      <c r="AO43" s="586">
        <f>$C43*$C$4*$J$2/6+$C43*$C$4*$K$2/7+$C43*$C$4*$L$2/8+$C43*$C$4*$M$2/9+$C43*$C$4*$N$2/10+$C43*$C$4*$O$2/11+$C43*$C$4*$P$2/12</f>
        <v>0</v>
      </c>
      <c r="AP43" s="586">
        <f>$C43*$C$4*$K$2/7+$C43*$C$4*$L$2/8+$C43*$C$4*$M$2/9+$C43*$C$4*$N$2/10+$C43*$C$4*$O$2/11+$C43*$C$4*$P$2/12</f>
        <v>0</v>
      </c>
      <c r="AQ43" s="586">
        <f>$C43*$C$4*$L$2/8+$C43*$C$4*$M$2/9+$C43*$C$4*$N$2/10+$C43*$C$4*$O$2/11+$C43*$C$4*$P$2/12</f>
        <v>0</v>
      </c>
      <c r="AR43" s="586">
        <f>$C43*$C$4*$M$2/9+$C43*$C$4*$N$2/10+$C43*$C$4*$O$2/11+$C43*$C$4*$P$2/12</f>
        <v>0</v>
      </c>
      <c r="AS43" s="586">
        <f>$C43*$C$4*$N$2/10+$C43*$C$4*$O$2/11+$C43*$C$4*$P$2/12</f>
        <v>0</v>
      </c>
      <c r="AT43" s="586">
        <f>$C43*$C$4*$O$2/11+$C43*$C$4*$P$2/12</f>
        <v>0</v>
      </c>
      <c r="AU43" s="586">
        <f>$C43*$C$4*$P$2/12</f>
        <v>0</v>
      </c>
    </row>
    <row r="44" spans="1:52" x14ac:dyDescent="0.2">
      <c r="A44" s="244" t="s">
        <v>486</v>
      </c>
      <c r="B44" s="244">
        <v>32</v>
      </c>
      <c r="C44" s="590">
        <f>DRE!AM$5</f>
        <v>84845.262976139667</v>
      </c>
      <c r="AJ44" s="586">
        <f>$C44*$C$5</f>
        <v>83148.357716616869</v>
      </c>
      <c r="AK44" s="586">
        <f>$C44*$C$4*$E$2+$C44*$C$4*$F$2/2+$C44*$C$4*$G$2/3+$C44*$C$4*$H$2/4+$C44*$C$4*$I$2/5+$C44*$C$4*$J$2/6+$C44*$C$4*$K$2/7+$C44*$C$4*$L$2/8+$C44*$C$4*$M$2/9+$C44*$C$4*$N$2/10+$C44*$C$4*$O$2/11+$C44*$C$4*$P$2/12</f>
        <v>1696.9052595227934</v>
      </c>
      <c r="AL44" s="586">
        <f>$C44*$C$4*$F$2/2+$C44*$C$4*$G$2/3+$C44*$C$4*$H$2/4+$C44*$C$4*$I$2/5+$C44*$C$4*$J$2/6+$C44*$C$4*$K$2/7+$C44*$C$4*$L$2/8+$C44*$C$4*$M$2/9+$C44*$C$4*$N$2/10+$C44*$C$4*$O$2/11+$C44*$C$4*$P$2/12</f>
        <v>0</v>
      </c>
      <c r="AM44" s="586">
        <f>$C44*$C$4*$G$2/3+$C44*$C$4*$H$2/4+$C44*$C$4*$I$2/5+$C44*$C$4*$J$2/6+$C44*$C$4*$K$2/7+$C44*$C$4*$L$2/8+$C44*$C$4*$M$2/9+$C44*$C$4*$N$2/10+$C44*$C$4*$O$2/11+$C44*$C$4*$P$2/12</f>
        <v>0</v>
      </c>
      <c r="AN44" s="586">
        <f>$C44*$C$4*$H$2/4+$C44*$C$4*$I$2/5+$C44*$C$4*$J$2/6+$C44*$C$4*$K$2/7+$C44*$C$4*$L$2/8+$C44*$C$4*$M$2/9+$C44*$C$4*$N$2/10+$C44*$C$4*$O$2/11+$C44*$C$4*$P$2/12</f>
        <v>0</v>
      </c>
      <c r="AO44" s="586">
        <f>$C44*$C$4*$I$2/5+$C44*$C$4*$J$2/6+$C44*$C$4*$K$2/7+$C44*$C$4*$L$2/8+$C44*$C$4*$M$2/9+$C44*$C$4*$N$2/10+$C44*$C$4*$O$2/11+$C44*$C$4*$P$2/12</f>
        <v>0</v>
      </c>
      <c r="AP44" s="586">
        <f>$C44*$C$4*$J$2/6+$C44*$C$4*$K$2/7+$C44*$C$4*$L$2/8+$C44*$C$4*$M$2/9+$C44*$C$4*$N$2/10+$C44*$C$4*$O$2/11+$C44*$C$4*$P$2/12</f>
        <v>0</v>
      </c>
      <c r="AQ44" s="586">
        <f>$C44*$C$4*$K$2/7+$C44*$C$4*$L$2/8+$C44*$C$4*$M$2/9+$C44*$C$4*$N$2/10+$C44*$C$4*$O$2/11+$C44*$C$4*$P$2/12</f>
        <v>0</v>
      </c>
      <c r="AR44" s="586">
        <f>$C44*$C$4*$L$2/8+$C44*$C$4*$M$2/9+$C44*$C$4*$N$2/10+$C44*$C$4*$O$2/11+$C44*$C$4*$P$2/12</f>
        <v>0</v>
      </c>
      <c r="AS44" s="586">
        <f>$C44*$C$4*$M$2/9+$C44*$C$4*$N$2/10+$C44*$C$4*$O$2/11+$C44*$C$4*$P$2/12</f>
        <v>0</v>
      </c>
      <c r="AT44" s="586">
        <f>$C44*$C$4*$N$2/10+$C44*$C$4*$O$2/11+$C44*$C$4*$P$2/12</f>
        <v>0</v>
      </c>
      <c r="AU44" s="586">
        <f>$C44*$C$4*$O$2/11+$C44*$C$4*$P$2/12</f>
        <v>0</v>
      </c>
      <c r="AV44" s="586">
        <f>$C44*$C$4*$P$2/12</f>
        <v>0</v>
      </c>
    </row>
    <row r="45" spans="1:52" x14ac:dyDescent="0.2">
      <c r="A45" s="244" t="s">
        <v>487</v>
      </c>
      <c r="B45" s="244">
        <v>33</v>
      </c>
      <c r="C45" s="590">
        <f>DRE!AN$5</f>
        <v>90784.431384469426</v>
      </c>
      <c r="AK45" s="586">
        <f>$C45*$C$5</f>
        <v>88968.742756780033</v>
      </c>
      <c r="AL45" s="586">
        <f>$C45*$C$4*$E$2+$C45*$C$4*$F$2/2+$C45*$C$4*$G$2/3+$C45*$C$4*$H$2/4+$C45*$C$4*$I$2/5+$C45*$C$4*$J$2/6+$C45*$C$4*$K$2/7+$C45*$C$4*$L$2/8+$C45*$C$4*$M$2/9+$C45*$C$4*$N$2/10+$C45*$C$4*$O$2/11+$C45*$C$4*$P$2/12</f>
        <v>1815.6886276893886</v>
      </c>
      <c r="AM45" s="586">
        <f>$C45*$C$4*$F$2/2+$C45*$C$4*$G$2/3+$C45*$C$4*$H$2/4+$C45*$C$4*$I$2/5+$C45*$C$4*$J$2/6+$C45*$C$4*$K$2/7+$C45*$C$4*$L$2/8+$C45*$C$4*$M$2/9+$C45*$C$4*$N$2/10+$C45*$C$4*$O$2/11+$C45*$C$4*$P$2/12</f>
        <v>0</v>
      </c>
      <c r="AN45" s="586">
        <f>$C45*$C$4*$G$2/3+$C45*$C$4*$H$2/4+$C45*$C$4*$I$2/5+$C45*$C$4*$J$2/6+$C45*$C$4*$K$2/7+$C45*$C$4*$L$2/8+$C45*$C$4*$M$2/9+$C45*$C$4*$N$2/10+$C45*$C$4*$O$2/11+$C45*$C$4*$P$2/12</f>
        <v>0</v>
      </c>
      <c r="AO45" s="586">
        <f>$C45*$C$4*$H$2/4+$C45*$C$4*$I$2/5+$C45*$C$4*$J$2/6+$C45*$C$4*$K$2/7+$C45*$C$4*$L$2/8+$C45*$C$4*$M$2/9+$C45*$C$4*$N$2/10+$C45*$C$4*$O$2/11+$C45*$C$4*$P$2/12</f>
        <v>0</v>
      </c>
      <c r="AP45" s="586">
        <f>$C45*$C$4*$I$2/5+$C45*$C$4*$J$2/6+$C45*$C$4*$K$2/7+$C45*$C$4*$L$2/8+$C45*$C$4*$M$2/9+$C45*$C$4*$N$2/10+$C45*$C$4*$O$2/11+$C45*$C$4*$P$2/12</f>
        <v>0</v>
      </c>
      <c r="AQ45" s="586">
        <f>$C45*$C$4*$J$2/6+$C45*$C$4*$K$2/7+$C45*$C$4*$L$2/8+$C45*$C$4*$M$2/9+$C45*$C$4*$N$2/10+$C45*$C$4*$O$2/11+$C45*$C$4*$P$2/12</f>
        <v>0</v>
      </c>
      <c r="AR45" s="586">
        <f>$C45*$C$4*$K$2/7+$C45*$C$4*$L$2/8+$C45*$C$4*$M$2/9+$C45*$C$4*$N$2/10+$C45*$C$4*$O$2/11+$C45*$C$4*$P$2/12</f>
        <v>0</v>
      </c>
      <c r="AS45" s="586">
        <f>$C45*$C$4*$L$2/8+$C45*$C$4*$M$2/9+$C45*$C$4*$N$2/10+$C45*$C$4*$O$2/11+$C45*$C$4*$P$2/12</f>
        <v>0</v>
      </c>
      <c r="AT45" s="586">
        <f>$C45*$C$4*$M$2/9+$C45*$C$4*$N$2/10+$C45*$C$4*$O$2/11+$C45*$C$4*$P$2/12</f>
        <v>0</v>
      </c>
      <c r="AU45" s="586">
        <f>$C45*$C$4*$N$2/10+$C45*$C$4*$O$2/11+$C45*$C$4*$P$2/12</f>
        <v>0</v>
      </c>
      <c r="AV45" s="586">
        <f>$C45*$C$4*$O$2/11+$C45*$C$4*$P$2/12</f>
        <v>0</v>
      </c>
      <c r="AW45" s="586">
        <f>$C45*$C$4*$P$2/12</f>
        <v>0</v>
      </c>
    </row>
    <row r="46" spans="1:52" x14ac:dyDescent="0.2">
      <c r="A46" s="244" t="s">
        <v>488</v>
      </c>
      <c r="B46" s="244">
        <v>34</v>
      </c>
      <c r="C46" s="590">
        <f>DRE!AO$5</f>
        <v>97139.34158138225</v>
      </c>
      <c r="AL46" s="586">
        <f>$C46*$C$5</f>
        <v>95196.554749754607</v>
      </c>
      <c r="AM46" s="586">
        <f>$C46*$C$4*$E$2+$C46*$C$4*$F$2/2+$C46*$C$4*$G$2/3+$C46*$C$4*$H$2/4+$C46*$C$4*$I$2/5+$C46*$C$4*$J$2/6+$C46*$C$4*$K$2/7+$C46*$C$4*$L$2/8+$C46*$C$4*$M$2/9+$C46*$C$4*$N$2/10+$C46*$C$4*$O$2/11+$C46*$C$4*$P$2/12</f>
        <v>1942.7868316276451</v>
      </c>
      <c r="AN46" s="586">
        <f>$C46*$C$4*$F$2/2+$C46*$C$4*$G$2/3+$C46*$C$4*$H$2/4+$C46*$C$4*$I$2/5+$C46*$C$4*$J$2/6+$C46*$C$4*$K$2/7+$C46*$C$4*$L$2/8+$C46*$C$4*$M$2/9+$C46*$C$4*$N$2/10+$C46*$C$4*$O$2/11+$C46*$C$4*$P$2/12</f>
        <v>0</v>
      </c>
      <c r="AO46" s="586">
        <f>$C46*$C$4*$G$2/3+$C46*$C$4*$H$2/4+$C46*$C$4*$I$2/5+$C46*$C$4*$J$2/6+$C46*$C$4*$K$2/7+$C46*$C$4*$L$2/8+$C46*$C$4*$M$2/9+$C46*$C$4*$N$2/10+$C46*$C$4*$O$2/11+$C46*$C$4*$P$2/12</f>
        <v>0</v>
      </c>
      <c r="AP46" s="586">
        <f>$C46*$C$4*$H$2/4+$C46*$C$4*$I$2/5+$C46*$C$4*$J$2/6+$C46*$C$4*$K$2/7+$C46*$C$4*$L$2/8+$C46*$C$4*$M$2/9+$C46*$C$4*$N$2/10+$C46*$C$4*$O$2/11+$C46*$C$4*$P$2/12</f>
        <v>0</v>
      </c>
      <c r="AQ46" s="586">
        <f>$C46*$C$4*$I$2/5+$C46*$C$4*$J$2/6+$C46*$C$4*$K$2/7+$C46*$C$4*$L$2/8+$C46*$C$4*$M$2/9+$C46*$C$4*$N$2/10+$C46*$C$4*$O$2/11+$C46*$C$4*$P$2/12</f>
        <v>0</v>
      </c>
      <c r="AR46" s="586">
        <f>$C46*$C$4*$J$2/6+$C46*$C$4*$K$2/7+$C46*$C$4*$L$2/8+$C46*$C$4*$M$2/9+$C46*$C$4*$N$2/10+$C46*$C$4*$O$2/11+$C46*$C$4*$P$2/12</f>
        <v>0</v>
      </c>
      <c r="AS46" s="586">
        <f>$C46*$C$4*$K$2/7+$C46*$C$4*$L$2/8+$C46*$C$4*$M$2/9+$C46*$C$4*$N$2/10+$C46*$C$4*$O$2/11+$C46*$C$4*$P$2/12</f>
        <v>0</v>
      </c>
      <c r="AT46" s="586">
        <f>$C46*$C$4*$L$2/8+$C46*$C$4*$M$2/9+$C46*$C$4*$N$2/10+$C46*$C$4*$O$2/11+$C46*$C$4*$P$2/12</f>
        <v>0</v>
      </c>
      <c r="AU46" s="586">
        <f>$C46*$C$4*$M$2/9+$C46*$C$4*$N$2/10+$C46*$C$4*$O$2/11+$C46*$C$4*$P$2/12</f>
        <v>0</v>
      </c>
      <c r="AV46" s="586">
        <f>$C46*$C$4*$N$2/10+$C46*$C$4*$O$2/11+$C46*$C$4*$P$2/12</f>
        <v>0</v>
      </c>
      <c r="AW46" s="586">
        <f>$C46*$C$4*$O$2/11+$C46*$C$4*$P$2/12</f>
        <v>0</v>
      </c>
      <c r="AX46" s="586">
        <f>$C46*$C$4*$P$2/12</f>
        <v>0</v>
      </c>
    </row>
    <row r="47" spans="1:52" x14ac:dyDescent="0.2">
      <c r="A47" s="244" t="s">
        <v>489</v>
      </c>
      <c r="B47" s="244">
        <v>35</v>
      </c>
      <c r="C47" s="590">
        <f>DRE!AP$5</f>
        <v>103939.09549207905</v>
      </c>
      <c r="AM47" s="586">
        <f>$C47*$C$5</f>
        <v>101860.31358223748</v>
      </c>
      <c r="AN47" s="586">
        <f>$C47*$C$4*$E$2+$C47*$C$4*$F$2/2+$C47*$C$4*$G$2/3+$C47*$C$4*$H$2/4+$C47*$C$4*$I$2/5+$C47*$C$4*$J$2/6+$C47*$C$4*$K$2/7+$C47*$C$4*$L$2/8+$C47*$C$4*$M$2/9+$C47*$C$4*$N$2/10+$C47*$C$4*$O$2/11+$C47*$C$4*$P$2/12</f>
        <v>2078.7819098415812</v>
      </c>
      <c r="AO47" s="586">
        <f>$C47*$C$4*$F$2/2+$C47*$C$4*$G$2/3+$C47*$C$4*$H$2/4+$C47*$C$4*$I$2/5+$C47*$C$4*$J$2/6+$C47*$C$4*$K$2/7+$C47*$C$4*$L$2/8+$C47*$C$4*$M$2/9+$C47*$C$4*$N$2/10+$C47*$C$4*$O$2/11+$C47*$C$4*$P$2/12</f>
        <v>0</v>
      </c>
      <c r="AP47" s="586">
        <f>$C47*$C$4*$G$2/3+$C47*$C$4*$H$2/4+$C47*$C$4*$I$2/5+$C47*$C$4*$J$2/6+$C47*$C$4*$K$2/7+$C47*$C$4*$L$2/8+$C47*$C$4*$M$2/9+$C47*$C$4*$N$2/10+$C47*$C$4*$O$2/11+$C47*$C$4*$P$2/12</f>
        <v>0</v>
      </c>
      <c r="AQ47" s="586">
        <f>$C47*$C$4*$H$2/4+$C47*$C$4*$I$2/5+$C47*$C$4*$J$2/6+$C47*$C$4*$K$2/7+$C47*$C$4*$L$2/8+$C47*$C$4*$M$2/9+$C47*$C$4*$N$2/10+$C47*$C$4*$O$2/11+$C47*$C$4*$P$2/12</f>
        <v>0</v>
      </c>
      <c r="AR47" s="586">
        <f>$C47*$C$4*$I$2/5+$C47*$C$4*$J$2/6+$C47*$C$4*$K$2/7+$C47*$C$4*$L$2/8+$C47*$C$4*$M$2/9+$C47*$C$4*$N$2/10+$C47*$C$4*$O$2/11+$C47*$C$4*$P$2/12</f>
        <v>0</v>
      </c>
      <c r="AS47" s="586">
        <f>$C47*$C$4*$J$2/6+$C47*$C$4*$K$2/7+$C47*$C$4*$L$2/8+$C47*$C$4*$M$2/9+$C47*$C$4*$N$2/10+$C47*$C$4*$O$2/11+$C47*$C$4*$P$2/12</f>
        <v>0</v>
      </c>
      <c r="AT47" s="586">
        <f>$C47*$C$4*$K$2/7+$C47*$C$4*$L$2/8+$C47*$C$4*$M$2/9+$C47*$C$4*$N$2/10+$C47*$C$4*$O$2/11+$C47*$C$4*$P$2/12</f>
        <v>0</v>
      </c>
      <c r="AU47" s="586">
        <f>$C47*$C$4*$L$2/8+$C47*$C$4*$M$2/9+$C47*$C$4*$N$2/10+$C47*$C$4*$O$2/11+$C47*$C$4*$P$2/12</f>
        <v>0</v>
      </c>
      <c r="AV47" s="586">
        <f>$C47*$C$4*$M$2/9+$C47*$C$4*$N$2/10+$C47*$C$4*$O$2/11+$C47*$C$4*$P$2/12</f>
        <v>0</v>
      </c>
      <c r="AW47" s="586">
        <f>$C47*$C$4*$N$2/10+$C47*$C$4*$O$2/11+$C47*$C$4*$P$2/12</f>
        <v>0</v>
      </c>
      <c r="AX47" s="586">
        <f>$C47*$C$4*$O$2/11+$C47*$C$4*$P$2/12</f>
        <v>0</v>
      </c>
      <c r="AY47" s="586">
        <f>$C47*$C$4*$P$2/12</f>
        <v>0</v>
      </c>
    </row>
    <row r="48" spans="1:52" x14ac:dyDescent="0.2">
      <c r="A48" s="244" t="s">
        <v>490</v>
      </c>
      <c r="B48" s="244">
        <v>36</v>
      </c>
      <c r="C48" s="590">
        <f>DRE!AQ$5</f>
        <v>112254.22313144538</v>
      </c>
      <c r="AN48" s="586">
        <f>$C48*$C$5</f>
        <v>110009.13866881648</v>
      </c>
      <c r="AO48" s="586">
        <f>$C48*$C$4*$E$2+$C48*$C$4*$F$2/2+$C48*$C$4*$G$2/3+$C48*$C$4*$H$2/4+$C48*$C$4*$I$2/5+$C48*$C$4*$J$2/6+$C48*$C$4*$K$2/7+$C48*$C$4*$L$2/8+$C48*$C$4*$M$2/9+$C48*$C$4*$N$2/10+$C48*$C$4*$O$2/11+$C48*$C$4*$P$2/12</f>
        <v>2245.0844626289077</v>
      </c>
      <c r="AP48" s="586">
        <f>$C48*$C$4*$F$2/2+$C48*$C$4*$G$2/3+$C48*$C$4*$H$2/4+$C48*$C$4*$I$2/5+$C48*$C$4*$J$2/6+$C48*$C$4*$K$2/7+$C48*$C$4*$L$2/8+$C48*$C$4*$M$2/9+$C48*$C$4*$N$2/10+$C48*$C$4*$O$2/11+$C48*$C$4*$P$2/12</f>
        <v>0</v>
      </c>
      <c r="AQ48" s="586">
        <f>$C48*$C$4*$G$2/3+$C48*$C$4*$H$2/4+$C48*$C$4*$I$2/5+$C48*$C$4*$J$2/6+$C48*$C$4*$K$2/7+$C48*$C$4*$L$2/8+$C48*$C$4*$M$2/9+$C48*$C$4*$N$2/10+$C48*$C$4*$O$2/11+$C48*$C$4*$P$2/12</f>
        <v>0</v>
      </c>
      <c r="AR48" s="586">
        <f>$C48*$C$4*$H$2/4+$C48*$C$4*$I$2/5+$C48*$C$4*$J$2/6+$C48*$C$4*$K$2/7+$C48*$C$4*$L$2/8+$C48*$C$4*$M$2/9+$C48*$C$4*$N$2/10+$C48*$C$4*$O$2/11+$C48*$C$4*$P$2/12</f>
        <v>0</v>
      </c>
      <c r="AS48" s="586">
        <f>$C48*$C$4*$I$2/5+$C48*$C$4*$J$2/6+$C48*$C$4*$K$2/7+$C48*$C$4*$L$2/8+$C48*$C$4*$M$2/9+$C48*$C$4*$N$2/10+$C48*$C$4*$O$2/11+$C48*$C$4*$P$2/12</f>
        <v>0</v>
      </c>
      <c r="AT48" s="586">
        <f>$C48*$C$4*$J$2/6+$C48*$C$4*$K$2/7+$C48*$C$4*$L$2/8+$C48*$C$4*$M$2/9+$C48*$C$4*$N$2/10+$C48*$C$4*$O$2/11+$C48*$C$4*$P$2/12</f>
        <v>0</v>
      </c>
      <c r="AU48" s="586">
        <f>$C48*$C$4*$K$2/7+$C48*$C$4*$L$2/8+$C48*$C$4*$M$2/9+$C48*$C$4*$N$2/10+$C48*$C$4*$O$2/11+$C48*$C$4*$P$2/12</f>
        <v>0</v>
      </c>
      <c r="AV48" s="586">
        <f>$C48*$C$4*$L$2/8+$C48*$C$4*$M$2/9+$C48*$C$4*$N$2/10+$C48*$C$4*$O$2/11+$C48*$C$4*$P$2/12</f>
        <v>0</v>
      </c>
      <c r="AW48" s="586">
        <f>$C48*$C$4*$M$2/9+$C48*$C$4*$N$2/10+$C48*$C$4*$O$2/11+$C48*$C$4*$P$2/12</f>
        <v>0</v>
      </c>
      <c r="AX48" s="586">
        <f>$C48*$C$4*$N$2/10+$C48*$C$4*$O$2/11+$C48*$C$4*$P$2/12</f>
        <v>0</v>
      </c>
      <c r="AY48" s="586">
        <f>$C48*$C$4*$O$2/11+$C48*$C$4*$P$2/12</f>
        <v>0</v>
      </c>
      <c r="AZ48" s="586">
        <f>$C48*$C$4*$P$2/12</f>
        <v>0</v>
      </c>
    </row>
    <row r="49" spans="1:68" x14ac:dyDescent="0.2">
      <c r="A49" s="244" t="s">
        <v>491</v>
      </c>
      <c r="B49" s="244">
        <v>37</v>
      </c>
      <c r="C49" s="590">
        <f>DRE!AR$5</f>
        <v>96538.631893043028</v>
      </c>
      <c r="AO49" s="586">
        <f>$C49*$C$5</f>
        <v>94607.859255182164</v>
      </c>
      <c r="AP49" s="586">
        <f>$C49*$C$4*$E$2+$C49*$C$4*$F$2/2+$C49*$C$4*$G$2/3+$C49*$C$4*$H$2/4+$C49*$C$4*$I$2/5+$C49*$C$4*$J$2/6+$C49*$C$4*$K$2/7+$C49*$C$4*$L$2/8+$C49*$C$4*$M$2/9+$C49*$C$4*$N$2/10+$C49*$C$4*$O$2/11+$C49*$C$4*$P$2/12</f>
        <v>1930.7726378608606</v>
      </c>
      <c r="AQ49" s="586">
        <f>$C49*$C$4*$F$2/2+$C49*$C$4*$G$2/3+$C49*$C$4*$H$2/4+$C49*$C$4*$I$2/5+$C49*$C$4*$J$2/6+$C49*$C$4*$K$2/7+$C49*$C$4*$L$2/8+$C49*$C$4*$M$2/9+$C49*$C$4*$N$2/10+$C49*$C$4*$O$2/11+$C49*$C$4*$P$2/12</f>
        <v>0</v>
      </c>
      <c r="AR49" s="586">
        <f>$C49*$C$4*$G$2/3+$C49*$C$4*$H$2/4+$C49*$C$4*$I$2/5+$C49*$C$4*$J$2/6+$C49*$C$4*$K$2/7+$C49*$C$4*$L$2/8+$C49*$C$4*$M$2/9+$C49*$C$4*$N$2/10+$C49*$C$4*$O$2/11+$C49*$C$4*$P$2/12</f>
        <v>0</v>
      </c>
      <c r="AS49" s="586">
        <f>$C49*$C$4*$H$2/4+$C49*$C$4*$I$2/5+$C49*$C$4*$J$2/6+$C49*$C$4*$K$2/7+$C49*$C$4*$L$2/8+$C49*$C$4*$M$2/9+$C49*$C$4*$N$2/10+$C49*$C$4*$O$2/11+$C49*$C$4*$P$2/12</f>
        <v>0</v>
      </c>
      <c r="AT49" s="586">
        <f>$C49*$C$4*$I$2/5+$C49*$C$4*$J$2/6+$C49*$C$4*$K$2/7+$C49*$C$4*$L$2/8+$C49*$C$4*$M$2/9+$C49*$C$4*$N$2/10+$C49*$C$4*$O$2/11+$C49*$C$4*$P$2/12</f>
        <v>0</v>
      </c>
      <c r="AU49" s="586">
        <f>$C49*$C$4*$J$2/6+$C49*$C$4*$K$2/7+$C49*$C$4*$L$2/8+$C49*$C$4*$M$2/9+$C49*$C$4*$N$2/10+$C49*$C$4*$O$2/11+$C49*$C$4*$P$2/12</f>
        <v>0</v>
      </c>
      <c r="AV49" s="586">
        <f>$C49*$C$4*$K$2/7+$C49*$C$4*$L$2/8+$C49*$C$4*$M$2/9+$C49*$C$4*$N$2/10+$C49*$C$4*$O$2/11+$C49*$C$4*$P$2/12</f>
        <v>0</v>
      </c>
      <c r="AW49" s="586">
        <f>$C49*$C$4*$L$2/8+$C49*$C$4*$M$2/9+$C49*$C$4*$N$2/10+$C49*$C$4*$O$2/11+$C49*$C$4*$P$2/12</f>
        <v>0</v>
      </c>
      <c r="AX49" s="586">
        <f>$C49*$C$4*$M$2/9+$C49*$C$4*$N$2/10+$C49*$C$4*$O$2/11+$C49*$C$4*$P$2/12</f>
        <v>0</v>
      </c>
      <c r="AY49" s="586">
        <f>$C49*$C$4*$N$2/10+$C49*$C$4*$O$2/11+$C49*$C$4*$P$2/12</f>
        <v>0</v>
      </c>
      <c r="AZ49" s="586">
        <f>$C49*$C$4*$O$2/11+$C49*$C$4*$P$2/12</f>
        <v>0</v>
      </c>
      <c r="BA49" s="586">
        <f>$C49*$C$4*$P$2/12</f>
        <v>0</v>
      </c>
    </row>
    <row r="50" spans="1:68" x14ac:dyDescent="0.2">
      <c r="A50" s="244" t="s">
        <v>492</v>
      </c>
      <c r="B50" s="244">
        <v>38</v>
      </c>
      <c r="C50" s="590">
        <f>DRE!AS$5</f>
        <v>91711.700298390861</v>
      </c>
      <c r="AP50" s="586">
        <f>$C50*$C$5</f>
        <v>89877.466292423036</v>
      </c>
      <c r="AQ50" s="586">
        <f>$C50*$C$4*$E$2+$C50*$C$4*$F$2/2+$C50*$C$4*$G$2/3+$C50*$C$4*$H$2/4+$C50*$C$4*$I$2/5+$C50*$C$4*$J$2/6+$C50*$C$4*$K$2/7+$C50*$C$4*$L$2/8+$C50*$C$4*$M$2/9+$C50*$C$4*$N$2/10+$C50*$C$4*$O$2/11+$C50*$C$4*$P$2/12</f>
        <v>1834.2340059678172</v>
      </c>
      <c r="AR50" s="586">
        <f>$C50*$C$4*$F$2/2+$C50*$C$4*$G$2/3+$C50*$C$4*$H$2/4+$C50*$C$4*$I$2/5+$C50*$C$4*$J$2/6+$C50*$C$4*$K$2/7+$C50*$C$4*$L$2/8+$C50*$C$4*$M$2/9+$C50*$C$4*$N$2/10+$C50*$C$4*$O$2/11+$C50*$C$4*$P$2/12</f>
        <v>0</v>
      </c>
      <c r="AS50" s="586">
        <f>$C50*$C$4*$G$2/3+$C50*$C$4*$H$2/4+$C50*$C$4*$I$2/5+$C50*$C$4*$J$2/6+$C50*$C$4*$K$2/7+$C50*$C$4*$L$2/8+$C50*$C$4*$M$2/9+$C50*$C$4*$N$2/10+$C50*$C$4*$O$2/11+$C50*$C$4*$P$2/12</f>
        <v>0</v>
      </c>
      <c r="AT50" s="586">
        <f>$C50*$C$4*$H$2/4+$C50*$C$4*$I$2/5+$C50*$C$4*$J$2/6+$C50*$C$4*$K$2/7+$C50*$C$4*$L$2/8+$C50*$C$4*$M$2/9+$C50*$C$4*$N$2/10+$C50*$C$4*$O$2/11+$C50*$C$4*$P$2/12</f>
        <v>0</v>
      </c>
      <c r="AU50" s="586">
        <f>$C50*$C$4*$I$2/5+$C50*$C$4*$J$2/6+$C50*$C$4*$K$2/7+$C50*$C$4*$L$2/8+$C50*$C$4*$M$2/9+$C50*$C$4*$N$2/10+$C50*$C$4*$O$2/11+$C50*$C$4*$P$2/12</f>
        <v>0</v>
      </c>
      <c r="AV50" s="586">
        <f>$C50*$C$4*$J$2/6+$C50*$C$4*$K$2/7+$C50*$C$4*$L$2/8+$C50*$C$4*$M$2/9+$C50*$C$4*$N$2/10+$C50*$C$4*$O$2/11+$C50*$C$4*$P$2/12</f>
        <v>0</v>
      </c>
      <c r="AW50" s="586">
        <f>$C50*$C$4*$K$2/7+$C50*$C$4*$L$2/8+$C50*$C$4*$M$2/9+$C50*$C$4*$N$2/10+$C50*$C$4*$O$2/11+$C50*$C$4*$P$2/12</f>
        <v>0</v>
      </c>
      <c r="AX50" s="586">
        <f>$C50*$C$4*$L$2/8+$C50*$C$4*$M$2/9+$C50*$C$4*$N$2/10+$C50*$C$4*$O$2/11+$C50*$C$4*$P$2/12</f>
        <v>0</v>
      </c>
      <c r="AY50" s="586">
        <f>$C50*$C$4*$M$2/9+$C50*$C$4*$N$2/10+$C50*$C$4*$O$2/11+$C50*$C$4*$P$2/12</f>
        <v>0</v>
      </c>
      <c r="AZ50" s="586">
        <f>$C50*$C$4*$N$2/10+$C50*$C$4*$O$2/11+$C50*$C$4*$P$2/12</f>
        <v>0</v>
      </c>
      <c r="BA50" s="586">
        <f>$C50*$C$4*$O$2/11+$C50*$C$4*$P$2/12</f>
        <v>0</v>
      </c>
      <c r="BB50" s="586">
        <f>$C50*$C$4*$P$2/12</f>
        <v>0</v>
      </c>
    </row>
    <row r="51" spans="1:68" x14ac:dyDescent="0.2">
      <c r="A51" s="244" t="s">
        <v>493</v>
      </c>
      <c r="B51" s="244">
        <v>39</v>
      </c>
      <c r="C51" s="590">
        <f>DRE!AT$5</f>
        <v>96297.285313310436</v>
      </c>
      <c r="AQ51" s="586">
        <f>$C51*$C$5</f>
        <v>94371.339607044225</v>
      </c>
      <c r="AR51" s="586">
        <f>$C51*$C$4*$E$2+$C51*$C$4*$F$2/2+$C51*$C$4*$G$2/3+$C51*$C$4*$H$2/4+$C51*$C$4*$I$2/5+$C51*$C$4*$J$2/6+$C51*$C$4*$K$2/7+$C51*$C$4*$L$2/8+$C51*$C$4*$M$2/9+$C51*$C$4*$N$2/10+$C51*$C$4*$O$2/11+$C51*$C$4*$P$2/12</f>
        <v>1925.9457062662088</v>
      </c>
      <c r="AS51" s="586">
        <f>$C51*$C$4*$F$2/2+$C51*$C$4*$G$2/3+$C51*$C$4*$H$2/4+$C51*$C$4*$I$2/5+$C51*$C$4*$J$2/6+$C51*$C$4*$K$2/7+$C51*$C$4*$L$2/8+$C51*$C$4*$M$2/9+$C51*$C$4*$N$2/10+$C51*$C$4*$O$2/11+$C51*$C$4*$P$2/12</f>
        <v>0</v>
      </c>
      <c r="AT51" s="586">
        <f>$C51*$C$4*$G$2/3+$C51*$C$4*$H$2/4+$C51*$C$4*$I$2/5+$C51*$C$4*$J$2/6+$C51*$C$4*$K$2/7+$C51*$C$4*$L$2/8+$C51*$C$4*$M$2/9+$C51*$C$4*$N$2/10+$C51*$C$4*$O$2/11+$C51*$C$4*$P$2/12</f>
        <v>0</v>
      </c>
      <c r="AU51" s="586">
        <f>$C51*$C$4*$H$2/4+$C51*$C$4*$I$2/5+$C51*$C$4*$J$2/6+$C51*$C$4*$K$2/7+$C51*$C$4*$L$2/8+$C51*$C$4*$M$2/9+$C51*$C$4*$N$2/10+$C51*$C$4*$O$2/11+$C51*$C$4*$P$2/12</f>
        <v>0</v>
      </c>
      <c r="AV51" s="586">
        <f>$C51*$C$4*$I$2/5+$C51*$C$4*$J$2/6+$C51*$C$4*$K$2/7+$C51*$C$4*$L$2/8+$C51*$C$4*$M$2/9+$C51*$C$4*$N$2/10+$C51*$C$4*$O$2/11+$C51*$C$4*$P$2/12</f>
        <v>0</v>
      </c>
      <c r="AW51" s="586">
        <f>$C51*$C$4*$J$2/6+$C51*$C$4*$K$2/7+$C51*$C$4*$L$2/8+$C51*$C$4*$M$2/9+$C51*$C$4*$N$2/10+$C51*$C$4*$O$2/11+$C51*$C$4*$P$2/12</f>
        <v>0</v>
      </c>
      <c r="AX51" s="586">
        <f>$C51*$C$4*$K$2/7+$C51*$C$4*$L$2/8+$C51*$C$4*$M$2/9+$C51*$C$4*$N$2/10+$C51*$C$4*$O$2/11+$C51*$C$4*$P$2/12</f>
        <v>0</v>
      </c>
      <c r="AY51" s="586">
        <f>$C51*$C$4*$L$2/8+$C51*$C$4*$M$2/9+$C51*$C$4*$N$2/10+$C51*$C$4*$O$2/11+$C51*$C$4*$P$2/12</f>
        <v>0</v>
      </c>
      <c r="AZ51" s="586">
        <f>$C51*$C$4*$M$2/9+$C51*$C$4*$N$2/10+$C51*$C$4*$O$2/11+$C51*$C$4*$P$2/12</f>
        <v>0</v>
      </c>
      <c r="BA51" s="586">
        <f>$C51*$C$4*$N$2/10+$C51*$C$4*$O$2/11+$C51*$C$4*$P$2/12</f>
        <v>0</v>
      </c>
      <c r="BB51" s="586">
        <f>$C51*$C$4*$O$2/11+$C51*$C$4*$P$2/12</f>
        <v>0</v>
      </c>
      <c r="BC51" s="586">
        <f>$C51*$C$4*$P$2/12</f>
        <v>0</v>
      </c>
    </row>
    <row r="52" spans="1:68" x14ac:dyDescent="0.2">
      <c r="A52" s="244" t="s">
        <v>494</v>
      </c>
      <c r="B52" s="244">
        <v>40</v>
      </c>
      <c r="C52" s="590">
        <f>DRE!AU$5</f>
        <v>101112.14957897592</v>
      </c>
      <c r="AR52" s="586">
        <f>$C52*$C$5</f>
        <v>99089.906587396399</v>
      </c>
      <c r="AS52" s="586">
        <f>$C52*$C$4*$E$2+$C52*$C$4*$F$2/2+$C52*$C$4*$G$2/3+$C52*$C$4*$H$2/4+$C52*$C$4*$I$2/5+$C52*$C$4*$J$2/6+$C52*$C$4*$K$2/7+$C52*$C$4*$L$2/8+$C52*$C$4*$M$2/9+$C52*$C$4*$N$2/10+$C52*$C$4*$O$2/11+$C52*$C$4*$P$2/12</f>
        <v>2022.2429915795185</v>
      </c>
      <c r="AT52" s="586">
        <f>$C52*$C$4*$F$2/2+$C52*$C$4*$G$2/3+$C52*$C$4*$H$2/4+$C52*$C$4*$I$2/5+$C52*$C$4*$J$2/6+$C52*$C$4*$K$2/7+$C52*$C$4*$L$2/8+$C52*$C$4*$M$2/9+$C52*$C$4*$N$2/10+$C52*$C$4*$O$2/11+$C52*$C$4*$P$2/12</f>
        <v>0</v>
      </c>
      <c r="AU52" s="586">
        <f>$C52*$C$4*$G$2/3+$C52*$C$4*$H$2/4+$C52*$C$4*$I$2/5+$C52*$C$4*$J$2/6+$C52*$C$4*$K$2/7+$C52*$C$4*$L$2/8+$C52*$C$4*$M$2/9+$C52*$C$4*$N$2/10+$C52*$C$4*$O$2/11+$C52*$C$4*$P$2/12</f>
        <v>0</v>
      </c>
      <c r="AV52" s="586">
        <f>$C52*$C$4*$H$2/4+$C52*$C$4*$I$2/5+$C52*$C$4*$J$2/6+$C52*$C$4*$K$2/7+$C52*$C$4*$L$2/8+$C52*$C$4*$M$2/9+$C52*$C$4*$N$2/10+$C52*$C$4*$O$2/11+$C52*$C$4*$P$2/12</f>
        <v>0</v>
      </c>
      <c r="AW52" s="586">
        <f>$C52*$C$4*$I$2/5+$C52*$C$4*$J$2/6+$C52*$C$4*$K$2/7+$C52*$C$4*$L$2/8+$C52*$C$4*$M$2/9+$C52*$C$4*$N$2/10+$C52*$C$4*$O$2/11+$C52*$C$4*$P$2/12</f>
        <v>0</v>
      </c>
      <c r="AX52" s="586">
        <f>$C52*$C$4*$J$2/6+$C52*$C$4*$K$2/7+$C52*$C$4*$L$2/8+$C52*$C$4*$M$2/9+$C52*$C$4*$N$2/10+$C52*$C$4*$O$2/11+$C52*$C$4*$P$2/12</f>
        <v>0</v>
      </c>
      <c r="AY52" s="586">
        <f>$C52*$C$4*$K$2/7+$C52*$C$4*$L$2/8+$C52*$C$4*$M$2/9+$C52*$C$4*$N$2/10+$C52*$C$4*$O$2/11+$C52*$C$4*$P$2/12</f>
        <v>0</v>
      </c>
      <c r="AZ52" s="586">
        <f>$C52*$C$4*$L$2/8+$C52*$C$4*$M$2/9+$C52*$C$4*$N$2/10+$C52*$C$4*$O$2/11+$C52*$C$4*$P$2/12</f>
        <v>0</v>
      </c>
      <c r="BA52" s="586">
        <f>$C52*$C$4*$M$2/9+$C52*$C$4*$N$2/10+$C52*$C$4*$O$2/11+$C52*$C$4*$P$2/12</f>
        <v>0</v>
      </c>
      <c r="BB52" s="586">
        <f>$C52*$C$4*$N$2/10+$C52*$C$4*$O$2/11+$C52*$C$4*$P$2/12</f>
        <v>0</v>
      </c>
      <c r="BC52" s="586">
        <f>$C52*$C$4*$O$2/11+$C52*$C$4*$P$2/12</f>
        <v>0</v>
      </c>
      <c r="BD52" s="586">
        <f>$C52*$C$4*$P$2/12</f>
        <v>0</v>
      </c>
    </row>
    <row r="53" spans="1:68" x14ac:dyDescent="0.2">
      <c r="A53" s="244" t="s">
        <v>495</v>
      </c>
      <c r="B53" s="244">
        <v>41</v>
      </c>
      <c r="C53" s="590">
        <f>DRE!AV$5</f>
        <v>106167.75705792471</v>
      </c>
      <c r="AS53" s="586">
        <f>$C53*$C$5</f>
        <v>104044.40191676622</v>
      </c>
      <c r="AT53" s="586">
        <f>$C53*$C$4*$E$2+$C53*$C$4*$F$2/2+$C53*$C$4*$G$2/3+$C53*$C$4*$H$2/4+$C53*$C$4*$I$2/5+$C53*$C$4*$J$2/6+$C53*$C$4*$K$2/7+$C53*$C$4*$L$2/8+$C53*$C$4*$M$2/9+$C53*$C$4*$N$2/10+$C53*$C$4*$O$2/11+$C53*$C$4*$P$2/12</f>
        <v>2123.3551411584945</v>
      </c>
      <c r="AU53" s="586">
        <f>$C53*$C$4*$F$2/2+$C53*$C$4*$G$2/3+$C53*$C$4*$H$2/4+$C53*$C$4*$I$2/5+$C53*$C$4*$J$2/6+$C53*$C$4*$K$2/7+$C53*$C$4*$L$2/8+$C53*$C$4*$M$2/9+$C53*$C$4*$N$2/10+$C53*$C$4*$O$2/11+$C53*$C$4*$P$2/12</f>
        <v>0</v>
      </c>
      <c r="AV53" s="586">
        <f>$C53*$C$4*$G$2/3+$C53*$C$4*$H$2/4+$C53*$C$4*$I$2/5+$C53*$C$4*$J$2/6+$C53*$C$4*$K$2/7+$C53*$C$4*$L$2/8+$C53*$C$4*$M$2/9+$C53*$C$4*$N$2/10+$C53*$C$4*$O$2/11+$C53*$C$4*$P$2/12</f>
        <v>0</v>
      </c>
      <c r="AW53" s="586">
        <f>+$C53*$C$4*$H$2/4+$C53*$C$4*$I$2/5+$C53*$C$4*$J$2/6+$C53*$C$4*$K$2/7+$C53*$C$4*$L$2/8+$C53*$C$4*$M$2/9+$C53*$C$4*$N$2/10+$C53*$C$4*$O$2/11+$C53*$C$4*$P$2/12</f>
        <v>0</v>
      </c>
      <c r="AX53" s="586">
        <f>$C53*$C$4*$I$2/5+$C53*$C$4*$J$2/6+$C53*$C$4*$K$2/7+$C53*$C$4*$L$2/8+$C53*$C$4*$M$2/9+$C53*$C$4*$N$2/10+$C53*$C$4*$O$2/11+$C53*$C$4*$P$2/12</f>
        <v>0</v>
      </c>
      <c r="AY53" s="586">
        <f>$C53*$C$4*$J$2/6+$C53*$C$4*$K$2/7+$C53*$C$4*$L$2/8+$C53*$C$4*$M$2/9+$C53*$C$4*$N$2/10+$C53*$C$4*$O$2/11+$C53*$C$4*$P$2/12</f>
        <v>0</v>
      </c>
      <c r="AZ53" s="586">
        <f>$C53*$C$4*$K$2/7+$C53*$C$4*$L$2/8+$C53*$C$4*$M$2/9+$C53*$C$4*$N$2/10+$C53*$C$4*$O$2/11+$C53*$C$4*$P$2/12</f>
        <v>0</v>
      </c>
      <c r="BA53" s="586">
        <f>+$C53*$C$4*$L$2/8+$C53*$C$4*$M$2/9+$C53*$C$4*$N$2/10+$C53*$C$4*$O$2/11+$C53*$C$4*$P$2/12</f>
        <v>0</v>
      </c>
      <c r="BB53" s="586">
        <f>$C53*$C$4*$M$2/9+$C53*$C$4*$N$2/10+$C53*$C$4*$O$2/11+$C53*$C$4*$P$2/12</f>
        <v>0</v>
      </c>
      <c r="BC53" s="586">
        <f>$C53*$C$4*$N$2/10+$C53*$C$4*$O$2/11+$C53*$C$4*$P$2/12</f>
        <v>0</v>
      </c>
      <c r="BD53" s="586">
        <f>$C53*$C$4*$O$2/11+$C53*$C$4*$P$2/12</f>
        <v>0</v>
      </c>
      <c r="BE53" s="586">
        <f>$C53*$C$4*$P$2/12</f>
        <v>0</v>
      </c>
    </row>
    <row r="54" spans="1:68" x14ac:dyDescent="0.2">
      <c r="A54" s="244" t="s">
        <v>496</v>
      </c>
      <c r="B54" s="244">
        <v>42</v>
      </c>
      <c r="C54" s="590">
        <f>DRE!AW$5</f>
        <v>113599.50005197943</v>
      </c>
      <c r="AT54" s="586">
        <f>$C54*$C$5</f>
        <v>111327.51005093983</v>
      </c>
      <c r="AU54" s="586">
        <f>$C54*$C$4*$E$2+$C54*$C$4*$F$2/2+$C54*$C$4*$G$2/3+$C54*$C$4*$H$2/4+$C54*$C$4*$I$2/5+$C54*$C$4*$J$2/6+$C54*$C$4*$K$2/7+$C54*$C$4*$L$2/8+$C54*$C$4*$M$2/9+$C54*$C$4*$N$2/10+$C54*$C$4*$O$2/11+$C54*$C$4*$P$2/12</f>
        <v>2271.9900010395886</v>
      </c>
      <c r="AV54" s="586">
        <f>$C54*$C$4*$F$2/2+$C54*$C$4*$G$2/3+$C54*$C$4*$H$2/4+$C54*$C$4*$I$2/5+$C54*$C$4*$J$2/6+$C54*$C$4*$K$2/7+$C54*$C$4*$L$2/8+$C54*$C$4*$M$2/9+$C54*$C$4*$N$2/10+$C54*$C$4*$O$2/11+$C54*$C$4*$P$2/12</f>
        <v>0</v>
      </c>
      <c r="AW54" s="586">
        <f>$C54*$C$4*$G$2/3+$C54*$C$4*$H$2/4+$C54*$C$4*$I$2/5+$C54*$C$4*$J$2/6+$C54*$C$4*$K$2/7+$C54*$C$4*$L$2/8+$C54*$C$4*$M$2/9+$C54*$C$4*$N$2/10+$C54*$C$4*$O$2/11+$C54*$C$4*$P$2/12</f>
        <v>0</v>
      </c>
      <c r="AX54" s="586">
        <f>$C54*$C$4*$H$2/4+$C54*$C$4*$I$2/5+$C54*$C$4*$J$2/6+$C54*$C$4*$K$2/7+$C54*$C$4*$L$2/8+$C54*$C$4*$M$2/9+$C54*$C$4*$N$2/10+$C54*$C$4*$O$2/11+$C54*$C$4*$P$2/12</f>
        <v>0</v>
      </c>
      <c r="AY54" s="586">
        <f>$C54*$C$4*$I$2/5+$C54*$C$4*$J$2/6+$C54*$C$4*$K$2/7+$C54*$C$4*$L$2/8+$C54*$C$4*$M$2/9+$C54*$C$4*$N$2/10+$C54*$C$4*$O$2/11+$C54*$C$4*$P$2/12</f>
        <v>0</v>
      </c>
      <c r="AZ54" s="586">
        <f>$C54*$C$4*$J$2/6+$C54*$C$4*$K$2/7+$C54*$C$4*$L$2/8+$C54*$C$4*$M$2/9+$C54*$C$4*$N$2/10+$C54*$C$4*$O$2/11+$C54*$C$4*$P$2/12</f>
        <v>0</v>
      </c>
      <c r="BA54" s="586">
        <f>$C54*$C$4*$K$2/7+$C54*$C$4*$L$2/8+$C54*$C$4*$M$2/9+$C54*$C$4*$N$2/10+$C54*$C$4*$O$2/11+$C54*$C$4*$P$2/12</f>
        <v>0</v>
      </c>
      <c r="BB54" s="586">
        <f>$C54*$C$4*$L$2/8+$C54*$C$4*$M$2/9+$C54*$C$4*$N$2/10+$C54*$C$4*$O$2/11+$C54*$C$4*$P$2/12</f>
        <v>0</v>
      </c>
      <c r="BC54" s="586">
        <f>+$C54*$C$4*$M$2/9+$C54*$C$4*$N$2/10+$C54*$C$4*$O$2/11+$C54*$C$4*$P$2/12</f>
        <v>0</v>
      </c>
      <c r="BD54" s="586">
        <f>$C54*$C$4*$N$2/10+$C54*$C$4*$O$2/11+$C54*$C$4*$P$2/12</f>
        <v>0</v>
      </c>
      <c r="BE54" s="586">
        <f>$C54*$C$4*$O$2/11+$C54*$C$4*$P$2/12</f>
        <v>0</v>
      </c>
      <c r="BF54" s="586">
        <f>$C54*$C$4*$P$2/12</f>
        <v>0</v>
      </c>
    </row>
    <row r="55" spans="1:68" x14ac:dyDescent="0.2">
      <c r="A55" s="244" t="s">
        <v>497</v>
      </c>
      <c r="B55" s="244">
        <v>43</v>
      </c>
      <c r="C55" s="590">
        <f>DRE!AX$5</f>
        <v>102239.55004678153</v>
      </c>
      <c r="AU55" s="586">
        <f>$C55*$C$5</f>
        <v>100194.7590458459</v>
      </c>
      <c r="AV55" s="586">
        <f>$C55*$C$4*$E$2+$C55*$C$4*$F$2/2+$C55*$C$4*$G$2/3+$C55*$C$4*$H$2/4+$C55*$C$4*$I$2/5+$C55*$C$4*$J$2/6+$C55*$C$4*$K$2/7+$C55*$C$4*$L$2/8+$C55*$C$4*$M$2/9+$C55*$C$4*$N$2/10+$C55*$C$4*$O$2/11+$C55*$C$4*$P$2/12</f>
        <v>2044.7910009356306</v>
      </c>
      <c r="AW55" s="586">
        <f>$C55*$C$4*$F$2/2+$C55*$C$4*$G$2/3+$C55*$C$4*$H$2/4+$C55*$C$4*$I$2/5+$C55*$C$4*$J$2/6+$C55*$C$4*$K$2/7+$C55*$C$4*$L$2/8+$C55*$C$4*$M$2/9+$C55*$C$4*$N$2/10+$C55*$C$4*$O$2/11+$C55*$C$4*$P$2/12</f>
        <v>0</v>
      </c>
      <c r="AX55" s="586">
        <f>$C55*$C$4*$G$2/3+$C55*$C$4*$H$2/4+$C55*$C$4*$I$2/5+$C55*$C$4*$J$2/6+$C55*$C$4*$K$2/7+$C55*$C$4*$L$2/8+$C55*$C$4*$M$2/9+$C55*$C$4*$N$2/10+$C55*$C$4*$O$2/11+$C55*$C$4*$P$2/12</f>
        <v>0</v>
      </c>
      <c r="AY55" s="586">
        <f>$C55*$C$4*$H$2/4+$C55*$C$4*$I$2/5+$C55*$C$4*$J$2/6+$C55*$C$4*$K$2/7+$C55*$C$4*$L$2/8+$C55*$C$4*$M$2/9+$C55*$C$4*$N$2/10+$C55*$C$4*$O$2/11+$C55*$C$4*$P$2/12</f>
        <v>0</v>
      </c>
      <c r="AZ55" s="586">
        <f>$C55*$C$4*$I$2/5+$C55*$C$4*$J$2/6+$C55*$C$4*$K$2/7+$C55*$C$4*$L$2/8+$C55*$C$4*$M$2/9+$C55*$C$4*$N$2/10+$C55*$C$4*$O$2/11+$C55*$C$4*$P$2/12</f>
        <v>0</v>
      </c>
      <c r="BA55" s="586">
        <f>$C55*$C$4*$J$2/6+$C55*$C$4*$K$2/7+$C55*$C$4*$L$2/8+$C55*$C$4*$M$2/9+$C55*$C$4*$N$2/10+$C55*$C$4*$O$2/11+$C55*$C$4*$P$2/12</f>
        <v>0</v>
      </c>
      <c r="BB55" s="586">
        <f>$C55*$C$4*$K$2/7+$C55*$C$4*$L$2/8+$C55*$C$4*$M$2/9+$C55*$C$4*$N$2/10+$C55*$C$4*$O$2/11+$C55*$C$4*$P$2/12</f>
        <v>0</v>
      </c>
      <c r="BC55" s="586">
        <f>$C55*$C$4*$L$2/8+$C55*$C$4*$M$2/9+$C55*$C$4*$N$2/10+$C55*$C$4*$O$2/11+$C55*$C$4*$P$2/12</f>
        <v>0</v>
      </c>
      <c r="BD55" s="586">
        <f>$C55*$C$4*$M$2/9+$C55*$C$4*$N$2/10+$C55*$C$4*$O$2/11+$C55*$C$4*$P$2/12</f>
        <v>0</v>
      </c>
      <c r="BE55" s="586">
        <f>$C55*$C$4*$N$2/10+$C55*$C$4*$O$2/11+$C55*$C$4*$P$2/12</f>
        <v>0</v>
      </c>
      <c r="BF55" s="586">
        <f>$C55*$C$4*$O$2/11+$C55*$C$4*$P$2/12</f>
        <v>0</v>
      </c>
      <c r="BG55" s="586">
        <f>$C55*$C$4*$P$2/12</f>
        <v>0</v>
      </c>
    </row>
    <row r="56" spans="1:68" x14ac:dyDescent="0.2">
      <c r="A56" s="244" t="s">
        <v>498</v>
      </c>
      <c r="B56" s="244">
        <v>44</v>
      </c>
      <c r="C56" s="590">
        <f>DRE!AY$5</f>
        <v>92015.595042103363</v>
      </c>
      <c r="AV56" s="586">
        <f>$C56*$C$5</f>
        <v>90175.283141261301</v>
      </c>
      <c r="AW56" s="586">
        <f>$C56*$C$4*$E$2+$C56*$C$4*$F$2/2+$C56*$C$4*$G$2/3+$C56*$C$4*$H$2/4+$C56*$C$4*$I$2/5+$C56*$C$4*$J$2/6+$C56*$C$4*$K$2/7+$C56*$C$4*$L$2/8+$C56*$C$4*$M$2/9+$C56*$C$4*$N$2/10+$C56*$C$4*$O$2/11+$C56*$C$4*$P$2/12</f>
        <v>1840.3119008420672</v>
      </c>
      <c r="AX56" s="586">
        <f>$C56*$C$4*$F$2/2+$C56*$C$4*$G$2/3+$C56*$C$4*$H$2/4+$C56*$C$4*$I$2/5+$C56*$C$4*$J$2/6+$C56*$C$4*$K$2/7+$C56*$C$4*$L$2/8+$C56*$C$4*$M$2/9+$C56*$C$4*$N$2/10+$C56*$C$4*$O$2/11+$C56*$C$4*$P$2/12</f>
        <v>0</v>
      </c>
      <c r="AY56" s="586">
        <f>$C56*$C$4*$G$2/3+$C56*$C$4*$H$2/4+$C56*$C$4*$I$2/5+$C56*$C$4*$J$2/6+$C56*$C$4*$K$2/7+$C56*$C$4*$L$2/8+$C56*$C$4*$M$2/9+$C56*$C$4*$N$2/10+$C56*$C$4*$O$2/11+$C56*$C$4*$P$2/12</f>
        <v>0</v>
      </c>
      <c r="AZ56" s="586">
        <f>$C56*$C$4*$H$2/4+$C56*$C$4*$I$2/5+$C56*$C$4*$J$2/6+$C56*$C$4*$K$2/7+$C56*$C$4*$L$2/8+$C56*$C$4*$M$2/9+$C56*$C$4*$N$2/10+$C56*$C$4*$O$2/11+$C56*$C$4*$P$2/12</f>
        <v>0</v>
      </c>
      <c r="BA56" s="586">
        <f>$C56*$C$4*$I$2/5+$C56*$C$4*$J$2/6+$C56*$C$4*$K$2/7+$C56*$C$4*$L$2/8+$C56*$C$4*$M$2/9+$C56*$C$4*$N$2/10+$C56*$C$4*$O$2/11+$C56*$C$4*$P$2/12</f>
        <v>0</v>
      </c>
      <c r="BB56" s="586">
        <f>$C56*$C$4*$J$2/6+$C56*$C$4*$K$2/7+$C56*$C$4*$L$2/8+$C56*$C$4*$M$2/9+$C56*$C$4*$N$2/10+$C56*$C$4*$O$2/11+$C56*$C$4*$P$2/12</f>
        <v>0</v>
      </c>
      <c r="BC56" s="586">
        <f>$C56*$C$4*$K$2/7+$C56*$C$4*$L$2/8+$C56*$C$4*$M$2/9+$C56*$C$4*$N$2/10+$C56*$C$4*$O$2/11+$C56*$C$4*$P$2/12</f>
        <v>0</v>
      </c>
      <c r="BD56" s="586">
        <f>$C56*$C$4*$L$2/8+$C56*$C$4*$M$2/9+$C56*$C$4*$N$2/10+$C56*$C$4*$O$2/11+$C56*$C$4*$P$2/12</f>
        <v>0</v>
      </c>
      <c r="BE56" s="586">
        <f>$C56*$C$4*$M$2/9+$C56*$C$4*$N$2/10+$C56*$C$4*$O$2/11+$C56*$C$4*$P$2/12</f>
        <v>0</v>
      </c>
      <c r="BF56" s="586">
        <f>$C56*$C$4*$N$2/10+$C56*$C$4*$O$2/11+$C56*$C$4*$P$2/12</f>
        <v>0</v>
      </c>
      <c r="BG56" s="586">
        <f>$C56*$C$4*$O$2/11+$C56*$C$4*$P$2/12</f>
        <v>0</v>
      </c>
      <c r="BH56" s="586">
        <f>$C56*$C$4*$P$2/12</f>
        <v>0</v>
      </c>
    </row>
    <row r="57" spans="1:68" x14ac:dyDescent="0.2">
      <c r="A57" s="244" t="s">
        <v>499</v>
      </c>
      <c r="B57" s="244">
        <v>45</v>
      </c>
      <c r="C57" s="590">
        <f>DRE!AZ$5</f>
        <v>98456.686695050608</v>
      </c>
      <c r="AW57" s="586">
        <f>$C57*$C$5</f>
        <v>96487.552961149588</v>
      </c>
      <c r="AX57" s="586">
        <f>$C57*$C$4*$E$2+$C57*$C$4*$F$2/2+$C57*$C$4*$G$2/3+$C57*$C$4*$H$2/4+$C57*$C$4*$I$2/5+$C57*$C$4*$J$2/6+$C57*$C$4*$K$2/7+$C57*$C$4*$L$2/8+$C57*$C$4*$M$2/9+$C57*$C$4*$N$2/10+$C57*$C$4*$O$2/11+$C57*$C$4*$P$2/12</f>
        <v>1969.1337339010122</v>
      </c>
      <c r="AY57" s="586">
        <f>$C57*$C$4*$F$2/2+$C57*$C$4*$G$2/3+$C57*$C$4*$H$2/4+$C57*$C$4*$I$2/5+$C57*$C$4*$J$2/6+$C57*$C$4*$K$2/7+$C57*$C$4*$L$2/8+$C57*$C$4*$M$2/9+$C57*$C$4*$N$2/10+$C57*$C$4*$O$2/11+$C57*$C$4*$P$2/12</f>
        <v>0</v>
      </c>
      <c r="AZ57" s="586">
        <f>$C57*$C$4*$G$2/3+$C57*$C$4*$H$2/4+$C57*$C$4*$I$2/5+$C57*$C$4*$J$2/6+$C57*$C$4*$K$2/7+$C57*$C$4*$L$2/8+$C57*$C$4*$M$2/9+$C57*$C$4*$N$2/10+$C57*$C$4*$O$2/11+$C57*$C$4*$P$2/12</f>
        <v>0</v>
      </c>
      <c r="BA57" s="586">
        <f>$C57*$C$4*$H$2/4+$C57*$C$4*$I$2/5+$C57*$C$4*$J$2/6+$C57*$C$4*$K$2/7+$C57*$C$4*$L$2/8+$C57*$C$4*$M$2/9+$C57*$C$4*$N$2/10+$C57*$C$4*$O$2/11+$C57*$C$4*$P$2/12</f>
        <v>0</v>
      </c>
      <c r="BB57" s="586">
        <f>$C57*$C$4*$I$2/5+$C57*$C$4*$J$2/6+$C57*$C$4*$K$2/7+$C57*$C$4*$L$2/8+$C57*$C$4*$M$2/9+$C57*$C$4*$N$2/10+$C57*$C$4*$O$2/11+$C57*$C$4*$P$2/12</f>
        <v>0</v>
      </c>
      <c r="BC57" s="586">
        <f>$C57*$C$4*$J$2/6+$C57*$C$4*$K$2/7+$C57*$C$4*$L$2/8+$C57*$C$4*$M$2/9+$C57*$C$4*$N$2/10+$C57*$C$4*$O$2/11+$C57*$C$4*$P$2/12</f>
        <v>0</v>
      </c>
      <c r="BD57" s="586">
        <f>$C57*$C$4*$K$2/7+$C57*$C$4*$L$2/8+$C57*$C$4*$M$2/9+$C57*$C$4*$N$2/10+$C57*$C$4*$O$2/11+$C57*$C$4*$P$2/12</f>
        <v>0</v>
      </c>
      <c r="BE57" s="586">
        <f>$C57*$C$4*$L$2/8+$C57*$C$4*$M$2/9+$C57*$C$4*$N$2/10+$C57*$C$4*$O$2/11+$C57*$C$4*$P$2/12</f>
        <v>0</v>
      </c>
      <c r="BF57" s="586">
        <f>$C57*$C$4*$M$2/9+$C57*$C$4*$N$2/10+$C57*$C$4*$O$2/11+$C57*$C$4*$P$2/12</f>
        <v>0</v>
      </c>
      <c r="BG57" s="586">
        <f>$C57*$C$4*$N$2/10+$C57*$C$4*$O$2/11+$C57*$C$4*$P$2/12</f>
        <v>0</v>
      </c>
      <c r="BH57" s="586">
        <f>$C57*$C$4*$O$2/11+$C57*$C$4*$P$2/12</f>
        <v>0</v>
      </c>
      <c r="BI57" s="586">
        <f>$C57*$C$4*$P$2/12</f>
        <v>0</v>
      </c>
    </row>
    <row r="58" spans="1:68" x14ac:dyDescent="0.2">
      <c r="A58" s="244" t="s">
        <v>500</v>
      </c>
      <c r="B58" s="244">
        <v>46</v>
      </c>
      <c r="C58" s="590">
        <f>DRE!BA$5</f>
        <v>105348.65476370414</v>
      </c>
      <c r="AX58" s="586">
        <f>$C58*$C$5</f>
        <v>103241.68166843006</v>
      </c>
      <c r="AY58" s="586">
        <f>$C58*$C$4*$E$2+$C58*$C$4*$F$2/2+$C58*$C$4*$G$2/3+$C58*$C$4*$H$2/4+$C58*$C$4*$I$2/5+$C58*$C$4*$J$2/6+$C58*$C$4*$K$2/7+$C58*$C$4*$L$2/8+$C58*$C$4*$M$2/9+$C58*$C$4*$N$2/10+$C58*$C$4*$O$2/11+$C58*$C$4*$P$2/12</f>
        <v>2106.9730952740829</v>
      </c>
      <c r="AZ58" s="586">
        <f>$C58*$C$4*$F$2/2+$C58*$C$4*$G$2/3+$C58*$C$4*$H$2/4+$C58*$C$4*$I$2/5+$C58*$C$4*$J$2/6+$C58*$C$4*$K$2/7+$C58*$C$4*$L$2/8+$C58*$C$4*$M$2/9+$C58*$C$4*$N$2/10+$C58*$C$4*$O$2/11+$C58*$C$4*$P$2/12</f>
        <v>0</v>
      </c>
      <c r="BA58" s="586">
        <f>$C58*$C$4*$G$2/3+$C58*$C$4*$H$2/4+$C58*$C$4*$I$2/5+$C58*$C$4*$J$2/6+$C58*$C$4*$K$2/7+$C58*$C$4*$L$2/8+$C58*$C$4*$M$2/9+$C58*$C$4*$N$2/10+$C58*$C$4*$O$2/11+$C58*$C$4*$P$2/12</f>
        <v>0</v>
      </c>
      <c r="BB58" s="586">
        <f>$C58*$C$4*$H$2/4+$C58*$C$4*$I$2/5+$C58*$C$4*$J$2/6+$C58*$C$4*$K$2/7+$C58*$C$4*$L$2/8+$C58*$C$4*$M$2/9+$C58*$C$4*$N$2/10+$C58*$C$4*$O$2/11+$C58*$C$4*$P$2/12</f>
        <v>0</v>
      </c>
      <c r="BC58" s="586">
        <f>$C58*$C$4*$I$2/5+$C58*$C$4*$J$2/6+$C58*$C$4*$K$2/7+$C58*$C$4*$L$2/8+$C58*$C$4*$M$2/9+$C58*$C$4*$N$2/10+$C58*$C$4*$O$2/11+$C58*$C$4*$P$2/12</f>
        <v>0</v>
      </c>
      <c r="BD58" s="586">
        <f>$C58*$C$4*$J$2/6+$C58*$C$4*$K$2/7+$C58*$C$4*$L$2/8+$C58*$C$4*$M$2/9+$C58*$C$4*$N$2/10+$C58*$C$4*$O$2/11+$C58*$C$4*$P$2/12</f>
        <v>0</v>
      </c>
      <c r="BE58" s="586">
        <f>$C58*$C$4*$K$2/7+$C58*$C$4*$L$2/8+$C58*$C$4*$M$2/9+$C58*$C$4*$N$2/10+$C58*$C$4*$O$2/11+$C58*$C$4*$P$2/12</f>
        <v>0</v>
      </c>
      <c r="BF58" s="586">
        <f>$C58*$C$4*$L$2/8+$C58*$C$4*$M$2/9+$C58*$C$4*$N$2/10+$C58*$C$4*$O$2/11+$C58*$C$4*$P$2/12</f>
        <v>0</v>
      </c>
      <c r="BG58" s="586">
        <f>$C58*$C$4*$M$2/9+$C58*$C$4*$N$2/10+$C58*$C$4*$O$2/11+$C58*$C$4*$P$2/12</f>
        <v>0</v>
      </c>
      <c r="BH58" s="586">
        <f>$C58*$C$4*$N$2/10+$C58*$C$4*$O$2/11+$C58*$C$4*$P$2/12</f>
        <v>0</v>
      </c>
      <c r="BI58" s="586">
        <f>$C58*$C$4*$O$2/11+$C58*$C$4*$P$2/12</f>
        <v>0</v>
      </c>
      <c r="BJ58" s="586">
        <f>$C58*$C$4*$P$2/12</f>
        <v>0</v>
      </c>
    </row>
    <row r="59" spans="1:68" x14ac:dyDescent="0.2">
      <c r="A59" s="244" t="s">
        <v>501</v>
      </c>
      <c r="B59" s="244">
        <v>47</v>
      </c>
      <c r="C59" s="590">
        <f>DRE!BB$5</f>
        <v>112723.06059716344</v>
      </c>
      <c r="AY59" s="586">
        <f>$C59*$C$5</f>
        <v>110468.59938522016</v>
      </c>
      <c r="AZ59" s="586">
        <f>$C59*$C$4*$E$2+$C59*$C$4*$F$2/2+$C59*$C$4*$G$2/3+$C59*$C$4*$H$2/4+$C59*$C$4*$I$2/5+$C59*$C$4*$J$2/6+$C59*$C$4*$K$2/7+$C59*$C$4*$L$2/8+$C59*$C$4*$M$2/9+$C59*$C$4*$N$2/10+$C59*$C$4*$O$2/11+$C59*$C$4*$P$2/12</f>
        <v>2254.4612119432686</v>
      </c>
      <c r="BA59" s="586">
        <f>$C59*$C$4*$F$2/2+$C59*$C$4*$G$2/3+$C59*$C$4*$H$2/4+$C59*$C$4*$I$2/5+$C59*$C$4*$J$2/6+$C59*$C$4*$K$2/7+$C59*$C$4*$L$2/8+$C59*$C$4*$M$2/9+$C59*$C$4*$N$2/10+$C59*$C$4*$O$2/11+$C59*$C$4*$P$2/12</f>
        <v>0</v>
      </c>
      <c r="BB59" s="586">
        <f>$C59*$C$4*$G$2/3+$C59*$C$4*$H$2/4+$C59*$C$4*$I$2/5+$C59*$C$4*$J$2/6+$C59*$C$4*$K$2/7+$C59*$C$4*$L$2/8+$C59*$C$4*$M$2/9+$C59*$C$4*$N$2/10+$C59*$C$4*$O$2/11+$C59*$C$4*$P$2/12</f>
        <v>0</v>
      </c>
      <c r="BC59" s="586">
        <f>$C59*$C$4*$H$2/4+$C59*$C$4*$I$2/5+$C59*$C$4*$J$2/6+$C59*$C$4*$K$2/7+$C59*$C$4*$L$2/8+$C59*$C$4*$M$2/9+$C59*$C$4*$N$2/10+$C59*$C$4*$O$2/11+$C59*$C$4*$P$2/12</f>
        <v>0</v>
      </c>
      <c r="BD59" s="586">
        <f>$C59*$C$4*$I$2/5+$C59*$C$4*$J$2/6+$C59*$C$4*$K$2/7+$C59*$C$4*$L$2/8+$C59*$C$4*$M$2/9+$C59*$C$4*$N$2/10+$C59*$C$4*$O$2/11+$C59*$C$4*$P$2/12</f>
        <v>0</v>
      </c>
      <c r="BE59" s="586">
        <f>$C59*$C$4*$J$2/6+$C59*$C$4*$K$2/7+$C59*$C$4*$L$2/8+$C59*$C$4*$M$2/9+$C59*$C$4*$N$2/10+$C59*$C$4*$O$2/11+$C59*$C$4*$P$2/12</f>
        <v>0</v>
      </c>
      <c r="BF59" s="586">
        <f>$C59*$C$4*$K$2/7+$C59*$C$4*$L$2/8+$C59*$C$4*$M$2/9+$C59*$C$4*$N$2/10+$C59*$C$4*$O$2/11+$C59*$C$4*$P$2/12</f>
        <v>0</v>
      </c>
      <c r="BG59" s="586">
        <f>$C59*$C$4*$L$2/8+$C59*$C$4*$M$2/9+$C59*$C$4*$N$2/10+$C59*$C$4*$O$2/11+$C59*$C$4*$P$2/12</f>
        <v>0</v>
      </c>
      <c r="BH59" s="586">
        <f>$C59*$C$4*$M$2/9+$C59*$C$4*$N$2/10+$C59*$C$4*$O$2/11+$C59*$C$4*$P$2/12</f>
        <v>0</v>
      </c>
      <c r="BI59" s="586">
        <f>$C59*$C$4*$N$2/10+$C59*$C$4*$O$2/11+$C59*$C$4*$P$2/12</f>
        <v>0</v>
      </c>
      <c r="BJ59" s="586">
        <f>$C59*$C$4*$O$2/11+$C59*$C$4*$P$2/12</f>
        <v>0</v>
      </c>
      <c r="BK59" s="586">
        <f>$C59*$C$4*$P$2/12</f>
        <v>0</v>
      </c>
    </row>
    <row r="60" spans="1:68" x14ac:dyDescent="0.2">
      <c r="A60" s="244" t="s">
        <v>502</v>
      </c>
      <c r="B60" s="244">
        <v>48</v>
      </c>
      <c r="C60" s="590">
        <f>DRE!BC$5</f>
        <v>121740.90544493649</v>
      </c>
      <c r="AZ60" s="586">
        <f>$C60*$C$5</f>
        <v>119306.08733603776</v>
      </c>
      <c r="BA60" s="586">
        <f>$C60*$C$4*$E$2+$C60*$C$4*$F$2/2+$C60*$C$4*$G$2/3+$C60*$C$4*$H$2/4+$C60*$C$4*$I$2/5+$C60*$C$4*$J$2/6+$C60*$C$4*$K$2/7+$C60*$C$4*$L$2/8+$C60*$C$4*$M$2/9+$C60*$C$4*$N$2/10+$C60*$C$4*$O$2/11+$C60*$C$4*$P$2/12</f>
        <v>2434.8181088987299</v>
      </c>
      <c r="BB60" s="586">
        <f>$C60*$C$4*$F$2/2+$C60*$C$4*$G$2/3+$C60*$C$4*$H$2/4+$C60*$C$4*$I$2/5+$C60*$C$4*$J$2/6+$C60*$C$4*$K$2/7+$C60*$C$4*$L$2/8+$C60*$C$4*$M$2/9+$C60*$C$4*$N$2/10+$C60*$C$4*$O$2/11+$C60*$C$4*$P$2/12</f>
        <v>0</v>
      </c>
      <c r="BC60" s="586">
        <f>$C60*$C$4*$G$2/3+$C60*$C$4*$H$2/4+$C60*$C$4*$I$2/5+$C60*$C$4*$J$2/6+$C60*$C$4*$K$2/7+$C60*$C$4*$L$2/8+$C60*$C$4*$M$2/9+$C60*$C$4*$N$2/10+$C60*$C$4*$O$2/11+$C60*$C$4*$P$2/12</f>
        <v>0</v>
      </c>
      <c r="BD60" s="586">
        <f>$C60*$C$4*$H$2/4+$C60*$C$4*$I$2/5+$C60*$C$4*$J$2/6+$C60*$C$4*$K$2/7+$C60*$C$4*$L$2/8+$C60*$C$4*$M$2/9+$C60*$C$4*$N$2/10+$C60*$C$4*$O$2/11+$C60*$C$4*$P$2/12</f>
        <v>0</v>
      </c>
      <c r="BE60" s="586">
        <f>$C60*$C$4*$I$2/5+$C60*$C$4*$J$2/6+$C60*$C$4*$K$2/7+$C60*$C$4*$L$2/8+$C60*$C$4*$M$2/9+$C60*$C$4*$N$2/10+$C60*$C$4*$O$2/11+$C60*$C$4*$P$2/12</f>
        <v>0</v>
      </c>
      <c r="BF60" s="586">
        <f>$C60*$C$4*$J$2/6+$C60*$C$4*$K$2/7+$C60*$C$4*$L$2/8+$C60*$C$4*$M$2/9+$C60*$C$4*$N$2/10+$C60*$C$4*$O$2/11+$C60*$C$4*$P$2/12</f>
        <v>0</v>
      </c>
      <c r="BG60" s="586">
        <f>$C60*$C$4*$K$2/7+$C60*$C$4*$L$2/8+$C60*$C$4*$M$2/9+$C60*$C$4*$N$2/10+$C60*$C$4*$O$2/11+$C60*$C$4*$P$2/12</f>
        <v>0</v>
      </c>
      <c r="BH60" s="586">
        <f>$C60*$C$4*$L$2/8+$C60*$C$4*$M$2/9+$C60*$C$4*$N$2/10+$C60*$C$4*$O$2/11+$C60*$C$4*$P$2/12</f>
        <v>0</v>
      </c>
      <c r="BI60" s="586">
        <f>$C60*$C$4*$M$2/9+$C60*$C$4*$N$2/10+$C60*$C$4*$O$2/11+$C60*$C$4*$P$2/12</f>
        <v>0</v>
      </c>
      <c r="BJ60" s="586">
        <f>$C60*$C$4*$N$2/10+$C60*$C$4*$O$2/11+$C60*$C$4*$P$2/12</f>
        <v>0</v>
      </c>
      <c r="BK60" s="586">
        <f>$C60*$C$4*$O$2/11+$C60*$C$4*$P$2/12</f>
        <v>0</v>
      </c>
      <c r="BL60" s="586">
        <f>$C60*$C$4*$P$2/12</f>
        <v>0</v>
      </c>
    </row>
    <row r="61" spans="1:68" x14ac:dyDescent="0.2">
      <c r="A61" s="244" t="s">
        <v>503</v>
      </c>
      <c r="B61" s="244">
        <v>49</v>
      </c>
      <c r="C61" s="590">
        <f>DRE!BD$5</f>
        <v>105914.58773709473</v>
      </c>
      <c r="BA61" s="586">
        <f>$C61*$C$5</f>
        <v>103796.29598235284</v>
      </c>
      <c r="BB61" s="586">
        <f>$C61*$C$4*$E$2+$C61*$C$4*$F$2/2+$C61*$C$4*$G$2/3+$C61*$C$4*$H$2/4+$C61*$C$4*$I$2/5+$C61*$C$4*$J$2/6+$C61*$C$4*$K$2/7+$C61*$C$4*$L$2/8+$C61*$C$4*$M$2/9+$C61*$C$4*$N$2/10+$C61*$C$4*$O$2/11+$C61*$C$4*$P$2/12</f>
        <v>2118.2917547418947</v>
      </c>
      <c r="BC61" s="586">
        <f>$C61*$C$4*$F$2/2+$C61*$C$4*$G$2/3+$C61*$C$4*$H$2/4+$C61*$C$4*$I$2/5+$C61*$C$4*$J$2/6+$C61*$C$4*$K$2/7+$C61*$C$4*$L$2/8+$C61*$C$4*$M$2/9+$C61*$C$4*$N$2/10+$C61*$C$4*$O$2/11+$C61*$C$4*$P$2/12</f>
        <v>0</v>
      </c>
      <c r="BD61" s="586">
        <f>$C61*$C$4*$G$2/3+$C61*$C$4*$H$2/4+$C61*$C$4*$I$2/5+$C61*$C$4*$J$2/6+$C61*$C$4*$K$2/7+$C61*$C$4*$L$2/8+$C61*$C$4*$M$2/9+$C61*$C$4*$N$2/10+$C61*$C$4*$O$2/11+$C61*$C$4*$P$2/12</f>
        <v>0</v>
      </c>
      <c r="BE61" s="586">
        <f>$C61*$C$4*$H$2/4+$C61*$C$4*$I$2/5+$C61*$C$4*$J$2/6+$C61*$C$4*$K$2/7+$C61*$C$4*$L$2/8+$C61*$C$4*$M$2/9+$C61*$C$4*$N$2/10+$C61*$C$4*$O$2/11+$C61*$C$4*$P$2/12</f>
        <v>0</v>
      </c>
      <c r="BF61" s="586">
        <f>$C61*$C$4*$I$2/5+$C61*$C$4*$J$2/6+$C61*$C$4*$K$2/7+$C61*$C$4*$L$2/8+$C61*$C$4*$M$2/9+$C61*$C$4*$N$2/10+$C61*$C$4*$O$2/11+$C61*$C$4*$P$2/12</f>
        <v>0</v>
      </c>
      <c r="BG61" s="586">
        <f>$C61*$C$4*$J$2/6+$C61*$C$4*$K$2/7+$C61*$C$4*$L$2/8+$C61*$C$4*$M$2/9+$C61*$C$4*$N$2/10+$C61*$C$4*$O$2/11+$C61*$C$4*$P$2/12</f>
        <v>0</v>
      </c>
      <c r="BH61" s="586">
        <f>$C61*$C$4*$K$2/7+$C61*$C$4*$L$2/8+$C61*$C$4*$M$2/9+$C61*$C$4*$N$2/10+$C61*$C$4*$O$2/11+$C61*$C$4*$P$2/12</f>
        <v>0</v>
      </c>
      <c r="BI61" s="586">
        <f>$C61*$C$4*$L$2/8+$C61*$C$4*$M$2/9+$C61*$C$4*$N$2/10+$C61*$C$4*$O$2/11+$C61*$C$4*$P$2/12</f>
        <v>0</v>
      </c>
      <c r="BJ61" s="586">
        <f>$C61*$C$4*$M$2/9+$C61*$C$4*$N$2/10+$C61*$C$4*$O$2/11+$C61*$C$4*$P$2/12</f>
        <v>0</v>
      </c>
      <c r="BK61" s="586">
        <f>$C61*$C$4*$N$2/10+$C61*$C$4*$O$2/11+$C61*$C$4*$P$2/12</f>
        <v>0</v>
      </c>
      <c r="BL61" s="586">
        <f>$C61*$C$4*$O$2/11+$C61*$C$4*$P$2/12</f>
        <v>0</v>
      </c>
      <c r="BM61" s="586">
        <f>$C61*$C$4*$P$2/12</f>
        <v>0</v>
      </c>
    </row>
    <row r="62" spans="1:68" x14ac:dyDescent="0.2">
      <c r="A62" s="244" t="s">
        <v>504</v>
      </c>
      <c r="B62" s="244">
        <v>50</v>
      </c>
      <c r="C62" s="590">
        <f>DRE!BE$5</f>
        <v>100618.85835024001</v>
      </c>
      <c r="BB62" s="586">
        <f>$C62*$C$5</f>
        <v>98606.481183235213</v>
      </c>
      <c r="BC62" s="586">
        <f>$C62*$C$4*$E$2+$C62*$C$4*$F$2/2+$C62*$C$4*$G$2/3+$C62*$C$4*$H$2/4+$C62*$C$4*$I$2/5+$C62*$C$4*$J$2/6+$C62*$C$4*$K$2/7+$C62*$C$4*$L$2/8+$C62*$C$4*$M$2/9+$C62*$C$4*$N$2/10+$C62*$C$4*$O$2/11+$C62*$C$4*$P$2/12</f>
        <v>2012.3771670048004</v>
      </c>
      <c r="BD62" s="586">
        <f>$C62*$C$4*$F$2/2+$C62*$C$4*$G$2/3+$C62*$C$4*$H$2/4+$C62*$C$4*$I$2/5+$C62*$C$4*$J$2/6+$C62*$C$4*$K$2/7+$C62*$C$4*$L$2/8+$C62*$C$4*$M$2/9+$C62*$C$4*$N$2/10+$C62*$C$4*$O$2/11+$C62*$C$4*$P$2/12</f>
        <v>0</v>
      </c>
      <c r="BE62" s="586">
        <f>$C62*$C$4*$G$2/3+$C62*$C$4*$H$2/4+$C62*$C$4*$I$2/5+$C62*$C$4*$J$2/6+$C62*$C$4*$K$2/7+$C62*$C$4*$L$2/8+$C62*$C$4*$M$2/9+$C62*$C$4*$N$2/10+$C62*$C$4*$O$2/11+$C62*$C$4*$P$2/12</f>
        <v>0</v>
      </c>
      <c r="BF62" s="586">
        <f>$C62*$C$4*$H$2/4+$C62*$C$4*$I$2/5+$C62*$C$4*$J$2/6+$C62*$C$4*$K$2/7+$C62*$C$4*$L$2/8+$C62*$C$4*$M$2/9+$C62*$C$4*$N$2/10+$C62*$C$4*$O$2/11+$C62*$C$4*$P$2/12</f>
        <v>0</v>
      </c>
      <c r="BG62" s="586">
        <f>$C62*$C$4*$I$2/5+$C62*$C$4*$J$2/6+$C62*$C$4*$K$2/7+$C62*$C$4*$L$2/8+$C62*$C$4*$M$2/9+$C62*$C$4*$N$2/10+$C62*$C$4*$O$2/11+$C62*$C$4*$P$2/12</f>
        <v>0</v>
      </c>
      <c r="BH62" s="586">
        <f>$C62*$C$4*$J$2/6+$C62*$C$4*$K$2/7+$C62*$C$4*$L$2/8+$C62*$C$4*$M$2/9+$C62*$C$4*$N$2/10+$C62*$C$4*$O$2/11+$C62*$C$4*$P$2/12</f>
        <v>0</v>
      </c>
      <c r="BI62" s="586">
        <f>$C62*$C$4*$K$2/7+$C62*$C$4*$L$2/8+$C62*$C$4*$M$2/9+$C62*$C$4*$N$2/10+$C62*$C$4*$O$2/11+$C62*$C$4*$P$2/12</f>
        <v>0</v>
      </c>
      <c r="BJ62" s="586">
        <f>$C62*$C$4*$L$2/8+$C62*$C$4*$M$2/9+$C62*$C$4*$N$2/10+$C62*$C$4*$O$2/11+$C62*$C$4*$P$2/12</f>
        <v>0</v>
      </c>
      <c r="BK62" s="586">
        <f>$C62*$C$4*$M$2/9+$C62*$C$4*$N$2/10+$C62*$C$4*$O$2/11+$C62*$C$4*$P$2/12</f>
        <v>0</v>
      </c>
      <c r="BL62" s="586">
        <f>$C62*$C$4*$N$2/10+$C62*$C$4*$O$2/11+$C62*$C$4*$P$2/12</f>
        <v>0</v>
      </c>
      <c r="BM62" s="586">
        <f>$C62*$C$4*$O$2/11+$C62*$C$4*$P$2/12</f>
        <v>0</v>
      </c>
      <c r="BN62" s="586">
        <f>$C62*$C$4*$P$2/12</f>
        <v>0</v>
      </c>
    </row>
    <row r="63" spans="1:68" x14ac:dyDescent="0.2">
      <c r="A63" s="244" t="s">
        <v>505</v>
      </c>
      <c r="B63" s="244">
        <v>51</v>
      </c>
      <c r="C63" s="590">
        <f>DRE!BF$5</f>
        <v>105649.801267752</v>
      </c>
      <c r="BC63" s="586">
        <f>$C63*$C$5</f>
        <v>103536.80524239696</v>
      </c>
      <c r="BD63" s="586">
        <f>$C63*$C$4*$E$2+$C63*$C$4*$F$2/2+$C63*$C$4*$G$2/3+$C63*$C$4*$H$2/4+$C63*$C$4*$I$2/5+$C63*$C$4*$J$2/6+$C63*$C$4*$K$2/7+$C63*$C$4*$L$2/8+$C63*$C$4*$M$2/9+$C63*$C$4*$N$2/10+$C63*$C$4*$O$2/11+$C63*$C$4*$P$2/12</f>
        <v>2112.9960253550403</v>
      </c>
      <c r="BE63" s="586">
        <f>$C63*$C$4*$F$2/2+$C63*$C$4*$G$2/3+$C63*$C$4*$H$2/4+$C63*$C$4*$I$2/5+$C63*$C$4*$J$2/6+$C63*$C$4*$K$2/7+$C63*$C$4*$L$2/8+$C63*$C$4*$M$2/9+$C63*$C$4*$N$2/10+$C63*$C$4*$O$2/11+$C63*$C$4*$P$2/12</f>
        <v>0</v>
      </c>
      <c r="BF63" s="586">
        <f>$C63*$C$4*$G$2/3+$C63*$C$4*$H$2/4+$C63*$C$4*$I$2/5+$C63*$C$4*$J$2/6+$C63*$C$4*$K$2/7+$C63*$C$4*$L$2/8+$C63*$C$4*$M$2/9+$C63*$C$4*$N$2/10+$C63*$C$4*$O$2/11+$C63*$C$4*$P$2/12</f>
        <v>0</v>
      </c>
      <c r="BG63" s="586">
        <f>$C63*$C$4*$H$2/4+$C63*$C$4*$I$2/5+$C63*$C$4*$J$2/6+$C63*$C$4*$K$2/7+$C63*$C$4*$L$2/8+$C63*$C$4*$M$2/9+$C63*$C$4*$N$2/10+$C63*$C$4*$O$2/11+$C63*$C$4*$P$2/12</f>
        <v>0</v>
      </c>
      <c r="BH63" s="586">
        <f>$C63*$C$4*$I$2/5+$C63*$C$4*$J$2/6+$C63*$C$4*$K$2/7+$C63*$C$4*$L$2/8+$C63*$C$4*$M$2/9+$C63*$C$4*$N$2/10+$C63*$C$4*$O$2/11+$C63*$C$4*$P$2/12</f>
        <v>0</v>
      </c>
      <c r="BI63" s="586">
        <f>$C63*$C$4*$J$2/6+$C63*$C$4*$K$2/7+$C63*$C$4*$L$2/8+$C63*$C$4*$M$2/9+$C63*$C$4*$N$2/10+$C63*$C$4*$O$2/11+$C63*$C$4*$P$2/12</f>
        <v>0</v>
      </c>
      <c r="BJ63" s="586">
        <f>$C63*$C$4*$K$2/7+$C63*$C$4*$L$2/8+$C63*$C$4*$M$2/9+$C63*$C$4*$N$2/10+$C63*$C$4*$O$2/11+$C63*$C$4*$P$2/12</f>
        <v>0</v>
      </c>
      <c r="BK63" s="586">
        <f>$C63*$C$4*$L$2/8+$C63*$C$4*$M$2/9+$C63*$C$4*$N$2/10+$C63*$C$4*$O$2/11+$C63*$C$4*$P$2/12</f>
        <v>0</v>
      </c>
      <c r="BL63" s="586">
        <f>$C63*$C$4*$M$2/9+$C63*$C$4*$N$2/10+$C63*$C$4*$O$2/11+$C63*$C$4*$P$2/12</f>
        <v>0</v>
      </c>
      <c r="BM63" s="586">
        <f>$C63*$C$4*$N$2/10+$C63*$C$4*$O$2/11+$C63*$C$4*$P$2/12</f>
        <v>0</v>
      </c>
      <c r="BN63" s="586">
        <f>$C63*$C$4*$O$2/11+$C63*$C$4*$P$2/12</f>
        <v>0</v>
      </c>
      <c r="BO63" s="586">
        <f>$C63*$C$4*$P$2/12</f>
        <v>0</v>
      </c>
    </row>
    <row r="64" spans="1:68" x14ac:dyDescent="0.2">
      <c r="A64" s="244" t="s">
        <v>506</v>
      </c>
      <c r="B64" s="244">
        <v>52</v>
      </c>
      <c r="C64" s="590">
        <f>DRE!BG$5</f>
        <v>110932.29133113961</v>
      </c>
      <c r="BD64" s="586">
        <f>$C64*$C$5</f>
        <v>108713.64550451681</v>
      </c>
      <c r="BE64" s="586">
        <f>$C64*$C$4*$E$2+$C64*$C$4*$F$2/2+$C64*$C$4*$G$2/3+$C64*$C$4*$H$2/4+$C64*$C$4*$I$2/5+$C64*$C$4*$J$2/6+$C64*$C$4*$K$2/7+$C64*$C$4*$L$2/8+$C64*$C$4*$M$2/9+$C64*$C$4*$N$2/10+$C64*$C$4*$O$2/11+$C64*$C$4*$P$2/12</f>
        <v>2218.6458266227924</v>
      </c>
      <c r="BF64" s="586">
        <f>$C64*$C$4*$F$2/2+$C64*$C$4*$G$2/3+$C64*$C$4*$H$2/4+$C64*$C$4*$I$2/5+$C64*$C$4*$J$2/6+$C64*$C$4*$K$2/7+$C64*$C$4*$L$2/8+$C64*$C$4*$M$2/9+$C64*$C$4*$N$2/10+$C64*$C$4*$O$2/11+$C64*$C$4*$P$2/12</f>
        <v>0</v>
      </c>
      <c r="BG64" s="586">
        <f>$C64*$C$4*$G$2/3+$C64*$C$4*$H$2/4+$C64*$C$4*$I$2/5+$C64*$C$4*$J$2/6+$C64*$C$4*$K$2/7+$C64*$C$4*$L$2/8+$C64*$C$4*$M$2/9+$C64*$C$4*$N$2/10+$C64*$C$4*$O$2/11+$C64*$C$4*$P$2/12</f>
        <v>0</v>
      </c>
      <c r="BH64" s="586">
        <f>$C64*$C$4*$H$2/4+$C64*$C$4*$I$2/5+$C64*$C$4*$J$2/6+$C64*$C$4*$K$2/7+$C64*$C$4*$L$2/8+$C64*$C$4*$M$2/9+$C64*$C$4*$N$2/10+$C64*$C$4*$O$2/11+$C64*$C$4*$P$2/12</f>
        <v>0</v>
      </c>
      <c r="BI64" s="586">
        <f>$C64*$C$4*$I$2/5+$C64*$C$4*$J$2/6+$C64*$C$4*$K$2/7+$C64*$C$4*$L$2/8+$C64*$C$4*$M$2/9+$C64*$C$4*$N$2/10+$C64*$C$4*$O$2/11+$C64*$C$4*$P$2/12</f>
        <v>0</v>
      </c>
      <c r="BJ64" s="586">
        <f>$C64*$C$4*$J$2/6+$C64*$C$4*$K$2/7+$C64*$C$4*$L$2/8+$C64*$C$4*$M$2/9+$C64*$C$4*$N$2/10+$C64*$C$4*$O$2/11+$C64*$C$4*$P$2/12</f>
        <v>0</v>
      </c>
      <c r="BK64" s="586">
        <f>$C64*$C$4*$K$2/7+$C64*$C$4*$L$2/8+$C64*$C$4*$M$2/9+$C64*$C$4*$N$2/10+$C64*$C$4*$O$2/11+$C64*$C$4*$P$2/12</f>
        <v>0</v>
      </c>
      <c r="BL64" s="586">
        <f>$C64*$C$4*$L$2/8+$C64*$C$4*$M$2/9+$C64*$C$4*$N$2/10+$C64*$C$4*$O$2/11+$C64*$C$4*$P$2/12</f>
        <v>0</v>
      </c>
      <c r="BM64" s="586">
        <f>$C64*$C$4*$M$2/9+$C64*$C$4*$N$2/10+$C64*$C$4*$O$2/11+$C64*$C$4*$P$2/12</f>
        <v>0</v>
      </c>
      <c r="BN64" s="586">
        <f>$C64*$C$4*$N$2/10+$C64*$C$4*$O$2/11+$C64*$C$4*$P$2/12</f>
        <v>0</v>
      </c>
      <c r="BO64" s="586">
        <f>$C64*$C$4*$O$2/11+$C64*$C$4*$P$2/12</f>
        <v>0</v>
      </c>
      <c r="BP64" s="586">
        <f>$C64*$C$4*$P$2/12</f>
        <v>0</v>
      </c>
    </row>
    <row r="65" spans="1:84" x14ac:dyDescent="0.2">
      <c r="A65" s="244" t="s">
        <v>507</v>
      </c>
      <c r="B65" s="244">
        <v>53</v>
      </c>
      <c r="C65" s="590">
        <f>DRE!BH$5</f>
        <v>116478.90589769662</v>
      </c>
      <c r="BE65" s="586">
        <f>$C65*$C$5</f>
        <v>114149.32777974269</v>
      </c>
      <c r="BF65" s="586">
        <f>$C65*$C$4*$E$2+$C65*$C$4*$F$2/2+$C65*$C$4*$G$2/3+$C65*$C$4*$H$2/4+$C65*$C$4*$I$2/5+$C65*$C$4*$J$2/6+$C65*$C$4*$K$2/7+$C65*$C$4*$L$2/8+$C65*$C$4*$M$2/9+$C65*$C$4*$N$2/10+$C65*$C$4*$O$2/11+$C65*$C$4*$P$2/12</f>
        <v>2329.5781179539326</v>
      </c>
      <c r="BG65" s="586">
        <f>$C65*$C$4*$F$2/2+$C65*$C$4*$G$2/3+$C65*$C$4*$H$2/4+$C65*$C$4*$I$2/5+$C65*$C$4*$J$2/6+$C65*$C$4*$K$2/7+$C65*$C$4*$L$2/8+$C65*$C$4*$M$2/9+$C65*$C$4*$N$2/10+$C65*$C$4*$O$2/11+$C65*$C$4*$P$2/12</f>
        <v>0</v>
      </c>
      <c r="BH65" s="586">
        <f>$C65*$C$4*$G$2/3+$C65*$C$4*$H$2/4+$C65*$C$4*$I$2/5+$C65*$C$4*$J$2/6+$C65*$C$4*$K$2/7+$C65*$C$4*$L$2/8+$C65*$C$4*$M$2/9+$C65*$C$4*$N$2/10+$C65*$C$4*$O$2/11+$C65*$C$4*$P$2/12</f>
        <v>0</v>
      </c>
      <c r="BI65" s="586">
        <f>$C65*$C$4*$H$2/4+$C65*$C$4*$I$2/5+$C65*$C$4*$J$2/6+$C65*$C$4*$K$2/7+$C65*$C$4*$L$2/8+$C65*$C$4*$M$2/9+$C65*$C$4*$N$2/10+$C65*$C$4*$O$2/11+$C65*$C$4*$P$2/12</f>
        <v>0</v>
      </c>
      <c r="BJ65" s="586">
        <f>$C65*$C$4*$I$2/5+$C65*$C$4*$J$2/6+$C65*$C$4*$K$2/7+$C65*$C$4*$L$2/8+$C65*$C$4*$M$2/9+$C65*$C$4*$N$2/10+$C65*$C$4*$O$2/11+$C65*$C$4*$P$2/12</f>
        <v>0</v>
      </c>
      <c r="BK65" s="586">
        <f>$C65*$C$4*$J$2/6+$C65*$C$4*$K$2/7+$C65*$C$4*$L$2/8+$C65*$C$4*$M$2/9+$C65*$C$4*$N$2/10+$C65*$C$4*$O$2/11+$C65*$C$4*$P$2/12</f>
        <v>0</v>
      </c>
      <c r="BL65" s="586">
        <f>$C65*$C$4*$K$2/7+$C65*$C$4*$L$2/8+$C65*$C$4*$M$2/9+$C65*$C$4*$N$2/10+$C65*$C$4*$O$2/11+$C65*$C$4*$P$2/12</f>
        <v>0</v>
      </c>
      <c r="BM65" s="586">
        <f>$C65*$C$4*$L$2/8+$C65*$C$4*$M$2/9+$C65*$C$4*$N$2/10+$C65*$C$4*$O$2/11+$C65*$C$4*$P$2/12</f>
        <v>0</v>
      </c>
      <c r="BN65" s="586">
        <f>$C65*$C$4*$M$2/9+$C65*$C$4*$N$2/10+$C65*$C$4*$O$2/11+$C65*$C$4*$P$2/12</f>
        <v>0</v>
      </c>
      <c r="BO65" s="586">
        <f>$C65*$C$4*$N$2/10+$C65*$C$4*$O$2/11+$C65*$C$4*$P$2/12</f>
        <v>0</v>
      </c>
      <c r="BP65" s="586">
        <f>$C65*$C$4*$O$2/11+$C65*$C$4*$P$2/12</f>
        <v>0</v>
      </c>
      <c r="BQ65" s="586">
        <f>$C65*$C$4*$P$2/12</f>
        <v>0</v>
      </c>
    </row>
    <row r="66" spans="1:84" x14ac:dyDescent="0.2">
      <c r="A66" s="244" t="s">
        <v>508</v>
      </c>
      <c r="B66" s="244">
        <v>54</v>
      </c>
      <c r="C66" s="590">
        <f>DRE!BI$5</f>
        <v>124632.42931053534</v>
      </c>
      <c r="BF66" s="586">
        <f>$C66*$C$5</f>
        <v>122139.78072432464</v>
      </c>
      <c r="BG66" s="586">
        <f>$C66*$C$4*$E$2+$C66*$C$4*$F$2/2+$C66*$C$4*$G$2/3+$C66*$C$4*$H$2/4+$C66*$C$4*$I$2/5+$C66*$C$4*$J$2/6+$C66*$C$4*$K$2/7+$C66*$C$4*$L$2/8+$C66*$C$4*$M$2/9+$C66*$C$4*$N$2/10+$C66*$C$4*$O$2/11+$C66*$C$4*$P$2/12</f>
        <v>2492.648586210707</v>
      </c>
      <c r="BH66" s="586">
        <f>$C66*$C$4*$F$2/2+$C66*$C$4*$G$2/3+$C66*$C$4*$H$2/4+$C66*$C$4*$I$2/5+$C66*$C$4*$J$2/6+$C66*$C$4*$K$2/7+$C66*$C$4*$L$2/8+$C66*$C$4*$M$2/9+$C66*$C$4*$N$2/10+$C66*$C$4*$O$2/11+$C66*$C$4*$P$2/12</f>
        <v>0</v>
      </c>
      <c r="BI66" s="586">
        <f>$C66*$C$4*$G$2/3+$C66*$C$4*$H$2/4+$C66*$C$4*$I$2/5+$C66*$C$4*$J$2/6+$C66*$C$4*$K$2/7+$C66*$C$4*$L$2/8+$C66*$C$4*$M$2/9+$C66*$C$4*$N$2/10+$C66*$C$4*$O$2/11+$C66*$C$4*$P$2/12</f>
        <v>0</v>
      </c>
      <c r="BJ66" s="586">
        <f>$C66*$C$4*$H$2/4+$C66*$C$4*$I$2/5+$C66*$C$4*$J$2/6+$C66*$C$4*$K$2/7+$C66*$C$4*$L$2/8+$C66*$C$4*$M$2/9+$C66*$C$4*$N$2/10+$C66*$C$4*$O$2/11+$C66*$C$4*$P$2/12</f>
        <v>0</v>
      </c>
      <c r="BK66" s="586">
        <f>$C66*$C$4*$I$2/5+$C66*$C$4*$J$2/6+$C66*$C$4*$K$2/7+$C66*$C$4*$L$2/8+$C66*$C$4*$M$2/9+$C66*$C$4*$N$2/10+$C66*$C$4*$O$2/11+$C66*$C$4*$P$2/12</f>
        <v>0</v>
      </c>
      <c r="BL66" s="586">
        <f>$C66*$C$4*$J$2/6+$C66*$C$4*$K$2/7+$C66*$C$4*$L$2/8+$C66*$C$4*$M$2/9+$C66*$C$4*$N$2/10+$C66*$C$4*$O$2/11+$C66*$C$4*$P$2/12</f>
        <v>0</v>
      </c>
      <c r="BM66" s="586">
        <f>$C66*$C$4*$K$2/7+$C66*$C$4*$L$2/8+$C66*$C$4*$M$2/9+$C66*$C$4*$N$2/10+$C66*$C$4*$O$2/11+$C66*$C$4*$P$2/12</f>
        <v>0</v>
      </c>
      <c r="BN66" s="586">
        <f>$C66*$C$4*$L$2/8+$C66*$C$4*$M$2/9+$C66*$C$4*$N$2/10+$C66*$C$4*$O$2/11+$C66*$C$4*$P$2/12</f>
        <v>0</v>
      </c>
      <c r="BO66" s="586">
        <f>$C66*$C$4*$M$2/9+$C66*$C$4*$N$2/10+$C66*$C$4*$O$2/11+$C66*$C$4*$P$2/12</f>
        <v>0</v>
      </c>
      <c r="BP66" s="586">
        <f>$C66*$C$4*$N$2/10+$C66*$C$4*$O$2/11+$C66*$C$4*$P$2/12</f>
        <v>0</v>
      </c>
      <c r="BQ66" s="586">
        <f>$C66*$C$4*$O$2/11+$C66*$C$4*$P$2/12</f>
        <v>0</v>
      </c>
      <c r="BR66" s="586">
        <f>$C66*$C$4*$P$2/12</f>
        <v>0</v>
      </c>
    </row>
    <row r="67" spans="1:84" x14ac:dyDescent="0.2">
      <c r="A67" s="244" t="s">
        <v>509</v>
      </c>
      <c r="B67" s="244">
        <v>55</v>
      </c>
      <c r="C67" s="590">
        <f>DRE!BJ$5</f>
        <v>112169.18637948181</v>
      </c>
      <c r="BG67" s="586">
        <f>$C67*$C$5</f>
        <v>109925.80265189217</v>
      </c>
      <c r="BH67" s="586">
        <f>$C67*$C$4*$E$2+$C67*$C$4*$F$2/2+$C67*$C$4*$G$2/3+$C67*$C$4*$H$2/4+$C67*$C$4*$I$2/5+$C67*$C$4*$J$2/6+$C67*$C$4*$K$2/7+$C67*$C$4*$L$2/8+$C67*$C$4*$M$2/9+$C67*$C$4*$N$2/10+$C67*$C$4*$O$2/11+$C67*$C$4*$P$2/12</f>
        <v>2243.3837275896362</v>
      </c>
      <c r="BI67" s="586">
        <f>$C67*$C$4*$F$2/2+$C67*$C$4*$G$2/3+$C67*$C$4*$H$2/4+$C67*$C$4*$I$2/5+$C67*$C$4*$J$2/6+$C67*$C$4*$K$2/7+$C67*$C$4*$L$2/8+$C67*$C$4*$M$2/9+$C67*$C$4*$N$2/10+$C67*$C$4*$O$2/11+$C67*$C$4*$P$2/12</f>
        <v>0</v>
      </c>
      <c r="BJ67" s="586">
        <f>$C67*$C$4*$G$2/3+$C67*$C$4*$H$2/4+$C67*$C$4*$I$2/5+$C67*$C$4*$J$2/6+$C67*$C$4*$K$2/7+$C67*$C$4*$L$2/8+$C67*$C$4*$M$2/9+$C67*$C$4*$N$2/10+$C67*$C$4*$O$2/11+$C67*$C$4*$P$2/12</f>
        <v>0</v>
      </c>
      <c r="BK67" s="586">
        <f>$C67*$C$4*$H$2/4+$C67*$C$4*$I$2/5+$C67*$C$4*$J$2/6+$C67*$C$4*$K$2/7+$C67*$C$4*$L$2/8+$C67*$C$4*$M$2/9+$C67*$C$4*$N$2/10+$C67*$C$4*$O$2/11+$C67*$C$4*$P$2/12</f>
        <v>0</v>
      </c>
      <c r="BL67" s="586">
        <f>$C67*$C$4*$I$2/5+$C67*$C$4*$J$2/6+$C67*$C$4*$K$2/7+$C67*$C$4*$L$2/8+$C67*$C$4*$M$2/9+$C67*$C$4*$N$2/10+$C67*$C$4*$O$2/11+$C67*$C$4*$P$2/12</f>
        <v>0</v>
      </c>
      <c r="BM67" s="586">
        <f>$C67*$C$4*$J$2/6+$C67*$C$4*$K$2/7+$C67*$C$4*$L$2/8+$C67*$C$4*$M$2/9+$C67*$C$4*$N$2/10+$C67*$C$4*$O$2/11+$C67*$C$4*$P$2/12</f>
        <v>0</v>
      </c>
      <c r="BN67" s="586">
        <f>$C67*$C$4*$K$2/7+$C67*$C$4*$L$2/8+$C67*$C$4*$M$2/9+$C67*$C$4*$N$2/10+$C67*$C$4*$O$2/11+$C67*$C$4*$P$2/12</f>
        <v>0</v>
      </c>
      <c r="BO67" s="586">
        <f>$C67*$C$4*$L$2/8+$C67*$C$4*$M$2/9+$C67*$C$4*$N$2/10+$C67*$C$4*$O$2/11+$C67*$C$4*$P$2/12</f>
        <v>0</v>
      </c>
      <c r="BP67" s="586">
        <f>$C67*$C$4*$M$2/9+$C67*$C$4*$N$2/10+$C67*$C$4*$O$2/11+$C67*$C$4*$P$2/12</f>
        <v>0</v>
      </c>
      <c r="BQ67" s="586">
        <f>$C67*$C$4*$N$2/10+$C67*$C$4*$O$2/11+$C67*$C$4*$P$2/12</f>
        <v>0</v>
      </c>
      <c r="BR67" s="586">
        <f>$C67*$C$4*$O$2/11+$C67*$C$4*$P$2/12</f>
        <v>0</v>
      </c>
      <c r="BS67" s="586">
        <f>$C67*$C$4*$P$2/12</f>
        <v>0</v>
      </c>
    </row>
    <row r="68" spans="1:84" x14ac:dyDescent="0.2">
      <c r="A68" s="244" t="s">
        <v>510</v>
      </c>
      <c r="B68" s="244">
        <v>56</v>
      </c>
      <c r="C68" s="590">
        <f>DRE!BK$5</f>
        <v>100952.26774153365</v>
      </c>
      <c r="BH68" s="586">
        <f>$C68*$C$5</f>
        <v>98933.222386702982</v>
      </c>
      <c r="BI68" s="586">
        <f>$C68*$C$4*$E$2+$C68*$C$4*$F$2/2+$C68*$C$4*$G$2/3+$C68*$C$4*$H$2/4+$C68*$C$4*$I$2/5+$C68*$C$4*$J$2/6+$C68*$C$4*$K$2/7+$C68*$C$4*$L$2/8+$C68*$C$4*$M$2/9+$C68*$C$4*$N$2/10+$C68*$C$4*$O$2/11+$C68*$C$4*$P$2/12</f>
        <v>2019.045354830673</v>
      </c>
      <c r="BJ68" s="586">
        <f>$C68*$C$4*$F$2/2+$C68*$C$4*$G$2/3+$C68*$C$4*$H$2/4+$C68*$C$4*$I$2/5+$C68*$C$4*$J$2/6+$C68*$C$4*$K$2/7+$C68*$C$4*$L$2/8+$C68*$C$4*$M$2/9+$C68*$C$4*$N$2/10+$C68*$C$4*$O$2/11+$C68*$C$4*$P$2/12</f>
        <v>0</v>
      </c>
      <c r="BK68" s="586">
        <f>$C68*$C$4*$G$2/3+$C68*$C$4*$H$2/4+$C68*$C$4*$I$2/5+$C68*$C$4*$J$2/6+$C68*$C$4*$K$2/7+$C68*$C$4*$L$2/8+$C68*$C$4*$M$2/9+$C68*$C$4*$N$2/10+$C68*$C$4*$O$2/11+$C68*$C$4*$P$2/12</f>
        <v>0</v>
      </c>
      <c r="BL68" s="586">
        <f>$C68*$C$4*$H$2/4+$C68*$C$4*$I$2/5+$C68*$C$4*$J$2/6+$C68*$C$4*$K$2/7+$C68*$C$4*$L$2/8+$C68*$C$4*$M$2/9+$C68*$C$4*$N$2/10+$C68*$C$4*$O$2/11+$C68*$C$4*$P$2/12</f>
        <v>0</v>
      </c>
      <c r="BM68" s="586">
        <f>$C68*$C$4*$I$2/5+$C68*$C$4*$J$2/6+$C68*$C$4*$K$2/7+$C68*$C$4*$L$2/8+$C68*$C$4*$M$2/9+$C68*$C$4*$N$2/10+$C68*$C$4*$O$2/11+$C68*$C$4*$P$2/12</f>
        <v>0</v>
      </c>
      <c r="BN68" s="586">
        <f>$C68*$C$4*$J$2/6+$C68*$C$4*$K$2/7+$C68*$C$4*$L$2/8+$C68*$C$4*$M$2/9+$C68*$C$4*$N$2/10+$C68*$C$4*$O$2/11+$C68*$C$4*$P$2/12</f>
        <v>0</v>
      </c>
      <c r="BO68" s="586">
        <f>$C68*$C$4*$K$2/7+$C68*$C$4*$L$2/8+$C68*$C$4*$M$2/9+$C68*$C$4*$N$2/10+$C68*$C$4*$O$2/11+$C68*$C$4*$P$2/12</f>
        <v>0</v>
      </c>
      <c r="BP68" s="586">
        <f>$C68*$C$4*$L$2/8+$C68*$C$4*$M$2/9+$C68*$C$4*$N$2/10+$C68*$C$4*$O$2/11+$C68*$C$4*$P$2/12</f>
        <v>0</v>
      </c>
      <c r="BQ68" s="586">
        <f>$C68*$C$4*$M$2/9+$C68*$C$4*$N$2/10+$C68*$C$4*$O$2/11+$C68*$C$4*$P$2/12</f>
        <v>0</v>
      </c>
      <c r="BR68" s="586">
        <f>$C68*$C$4*$N$2/10+$C68*$C$4*$O$2/11+$C68*$C$4*$P$2/12</f>
        <v>0</v>
      </c>
      <c r="BS68" s="586">
        <f>$C68*$C$4*$O$2/11+$C68*$C$4*$P$2/12</f>
        <v>0</v>
      </c>
      <c r="BT68" s="586">
        <f>$C68*$C$4*$P$2/12</f>
        <v>0</v>
      </c>
    </row>
    <row r="69" spans="1:84" x14ac:dyDescent="0.2">
      <c r="A69" s="244" t="s">
        <v>511</v>
      </c>
      <c r="B69" s="244">
        <v>57</v>
      </c>
      <c r="C69" s="590">
        <f>DRE!BL$5</f>
        <v>108018.926483441</v>
      </c>
      <c r="BI69" s="586">
        <f>$C69*$C$5</f>
        <v>105858.54795377218</v>
      </c>
      <c r="BJ69" s="586">
        <f>$C69*$C$4*$E$2+$C69*$C$4*$F$2/2+$C69*$C$4*$G$2/3+$C69*$C$4*$H$2/4+$C69*$C$4*$I$2/5+$C69*$C$4*$J$2/6+$C69*$C$4*$K$2/7+$C69*$C$4*$L$2/8+$C69*$C$4*$M$2/9+$C69*$C$4*$N$2/10+$C69*$C$4*$O$2/11+$C69*$C$4*$P$2/12</f>
        <v>2160.3785296688202</v>
      </c>
      <c r="BK69" s="586">
        <f>$C69*$C$4*$F$2/2+$C69*$C$4*$G$2/3+$C69*$C$4*$H$2/4+$C69*$C$4*$I$2/5+$C69*$C$4*$J$2/6+$C69*$C$4*$K$2/7+$C69*$C$4*$L$2/8+$C69*$C$4*$M$2/9+$C69*$C$4*$N$2/10+$C69*$C$4*$O$2/11+$C69*$C$4*$P$2/12</f>
        <v>0</v>
      </c>
      <c r="BL69" s="586">
        <f>$C69*$C$4*$G$2/3+$C69*$C$4*$H$2/4+$C69*$C$4*$I$2/5+$C69*$C$4*$J$2/6+$C69*$C$4*$K$2/7+$C69*$C$4*$L$2/8+$C69*$C$4*$M$2/9+$C69*$C$4*$N$2/10+$C69*$C$4*$O$2/11+$C69*$C$4*$P$2/12</f>
        <v>0</v>
      </c>
      <c r="BM69" s="586">
        <f>$C69*$C$4*$H$2/4+$C69*$C$4*$I$2/5+$C69*$C$4*$J$2/6+$C69*$C$4*$K$2/7+$C69*$C$4*$L$2/8+$C69*$C$4*$M$2/9+$C69*$C$4*$N$2/10+$C69*$C$4*$O$2/11+$C69*$C$4*$P$2/12</f>
        <v>0</v>
      </c>
      <c r="BN69" s="586">
        <f>$C69*$C$4*$I$2/5+$C69*$C$4*$J$2/6+$C69*$C$4*$K$2/7+$C69*$C$4*$L$2/8+$C69*$C$4*$M$2/9+$C69*$C$4*$N$2/10+$C69*$C$4*$O$2/11+$C69*$C$4*$P$2/12</f>
        <v>0</v>
      </c>
      <c r="BO69" s="586">
        <f>$C69*$C$4*$J$2/6+$C69*$C$4*$K$2/7+$C69*$C$4*$L$2/8+$C69*$C$4*$M$2/9+$C69*$C$4*$N$2/10+$C69*$C$4*$O$2/11+$C69*$C$4*$P$2/12</f>
        <v>0</v>
      </c>
      <c r="BP69" s="586">
        <f>$C69*$C$4*$K$2/7+$C69*$C$4*$L$2/8+$C69*$C$4*$M$2/9+$C69*$C$4*$N$2/10+$C69*$C$4*$O$2/11+$C69*$C$4*$P$2/12</f>
        <v>0</v>
      </c>
      <c r="BQ69" s="586">
        <f>$C69*$C$4*$L$2/8+$C69*$C$4*$M$2/9+$C69*$C$4*$N$2/10+$C69*$C$4*$O$2/11+$C69*$C$4*$P$2/12</f>
        <v>0</v>
      </c>
      <c r="BR69" s="586">
        <f>$C69*$C$4*$M$2/9+$C69*$C$4*$N$2/10+$C69*$C$4*$O$2/11+$C69*$C$4*$P$2/12</f>
        <v>0</v>
      </c>
      <c r="BS69" s="586">
        <f>$C69*$C$4*$N$2/10+$C69*$C$4*$O$2/11+$C69*$C$4*$P$2/12</f>
        <v>0</v>
      </c>
      <c r="BT69" s="586">
        <f>$C69*$C$4*$O$2/11+$C69*$C$4*$P$2/12</f>
        <v>0</v>
      </c>
      <c r="BU69" s="586">
        <f>$C69*$C$4*$P$2/12</f>
        <v>0</v>
      </c>
    </row>
    <row r="70" spans="1:84" x14ac:dyDescent="0.2">
      <c r="A70" s="244" t="s">
        <v>512</v>
      </c>
      <c r="B70" s="244">
        <v>58</v>
      </c>
      <c r="C70" s="590">
        <f>DRE!BM$5</f>
        <v>115580.25133728188</v>
      </c>
      <c r="BJ70" s="586">
        <f>$C70*$C$5</f>
        <v>113268.64631053623</v>
      </c>
      <c r="BK70" s="586">
        <f>$C70*$C$4*$E$2+$C70*$C$4*$F$2/2+$C70*$C$4*$G$2/3+$C70*$C$4*$H$2/4+$C70*$C$4*$I$2/5+$C70*$C$4*$J$2/6+$C70*$C$4*$K$2/7+$C70*$C$4*$L$2/8+$C70*$C$4*$M$2/9+$C70*$C$4*$N$2/10+$C70*$C$4*$O$2/11+$C70*$C$4*$P$2/12</f>
        <v>2311.6050267456376</v>
      </c>
      <c r="BL70" s="586">
        <f>$C70*$C$4*$F$2/2+$C70*$C$4*$G$2/3+$C70*$C$4*$H$2/4+$C70*$C$4*$I$2/5+$C70*$C$4*$J$2/6+$C70*$C$4*$K$2/7+$C70*$C$4*$L$2/8+$C70*$C$4*$M$2/9+$C70*$C$4*$N$2/10+$C70*$C$4*$O$2/11+$C70*$C$4*$P$2/12</f>
        <v>0</v>
      </c>
      <c r="BM70" s="586">
        <f>$C70*$C$4*$G$2/3+$C70*$C$4*$H$2/4+$C70*$C$4*$I$2/5+$C70*$C$4*$J$2/6+$C70*$C$4*$K$2/7+$C70*$C$4*$L$2/8+$C70*$C$4*$M$2/9+$C70*$C$4*$N$2/10+$C70*$C$4*$O$2/11+$C70*$C$4*$P$2/12</f>
        <v>0</v>
      </c>
      <c r="BN70" s="586">
        <f>$C70*$C$4*$H$2/4+$C70*$C$4*$I$2/5+$C70*$C$4*$J$2/6+$C70*$C$4*$K$2/7+$C70*$C$4*$L$2/8+$C70*$C$4*$M$2/9+$C70*$C$4*$N$2/10+$C70*$C$4*$O$2/11+$C70*$C$4*$P$2/12</f>
        <v>0</v>
      </c>
      <c r="BO70" s="586">
        <f>$C70*$C$4*$I$2/5+$C70*$C$4*$J$2/6+$C70*$C$4*$K$2/7+$C70*$C$4*$L$2/8+$C70*$C$4*$M$2/9+$C70*$C$4*$N$2/10+$C70*$C$4*$O$2/11+$C70*$C$4*$P$2/12</f>
        <v>0</v>
      </c>
      <c r="BP70" s="586">
        <f>$C70*$C$4*$J$2/6+$C70*$C$4*$K$2/7+$C70*$C$4*$L$2/8+$C70*$C$4*$M$2/9+$C70*$C$4*$N$2/10+$C70*$C$4*$O$2/11+$C70*$C$4*$P$2/12</f>
        <v>0</v>
      </c>
      <c r="BQ70" s="586">
        <f>$C70*$C$4*$K$2/7+$C70*$C$4*$L$2/8+$C70*$C$4*$M$2/9+$C70*$C$4*$N$2/10+$C70*$C$4*$O$2/11+$C70*$C$4*$P$2/12</f>
        <v>0</v>
      </c>
      <c r="BR70" s="586">
        <f>$C70*$C$4*$L$2/8+$C70*$C$4*$M$2/9+$C70*$C$4*$N$2/10+$C70*$C$4*$O$2/11+$C70*$C$4*$P$2/12</f>
        <v>0</v>
      </c>
      <c r="BS70" s="586">
        <f>$C70*$C$4*$M$2/9+$C70*$C$4*$N$2/10+$C70*$C$4*$O$2/11+$C70*$C$4*$P$2/12</f>
        <v>0</v>
      </c>
      <c r="BT70" s="586">
        <f>$C70*$C$4*$N$2/10+$C70*$C$4*$O$2/11+$C70*$C$4*$P$2/12</f>
        <v>0</v>
      </c>
      <c r="BU70" s="586">
        <f>$C70*$C$4*$O$2/11+$C70*$C$4*$P$2/12</f>
        <v>0</v>
      </c>
      <c r="BV70" s="586">
        <f>$C70*$C$4*$P$2/12</f>
        <v>0</v>
      </c>
    </row>
    <row r="71" spans="1:84" x14ac:dyDescent="0.2">
      <c r="A71" s="244" t="s">
        <v>513</v>
      </c>
      <c r="B71" s="244">
        <v>59</v>
      </c>
      <c r="C71" s="590">
        <f>DRE!BN$5</f>
        <v>123670.86893089159</v>
      </c>
      <c r="BK71" s="586">
        <f>$C71*$C$5</f>
        <v>121197.45155227376</v>
      </c>
      <c r="BL71" s="586">
        <f>$C71*$C$4*$E$2+$C71*$C$4*$F$2/2+$C71*$C$4*$G$2/3+$C71*$C$4*$H$2/4+$C71*$C$4*$I$2/5+$C71*$C$4*$J$2/6+$C71*$C$4*$K$2/7+$C71*$C$4*$L$2/8+$C71*$C$4*$M$2/9+$C71*$C$4*$N$2/10+$C71*$C$4*$O$2/11+$C71*$C$4*$P$2/12</f>
        <v>2473.4173786178321</v>
      </c>
      <c r="BM71" s="586">
        <f>$C71*$C$4*$F$2/2+$C71*$C$4*$G$2/3+$C71*$C$4*$H$2/4+$C71*$C$4*$I$2/5+$C71*$C$4*$J$2/6+$C71*$C$4*$K$2/7+$C71*$C$4*$L$2/8+$C71*$C$4*$M$2/9+$C71*$C$4*$N$2/10+$C71*$C$4*$O$2/11+$C71*$C$4*$P$2/12</f>
        <v>0</v>
      </c>
      <c r="BN71" s="586">
        <f>$C71*$C$4*$G$2/3+$C71*$C$4*$H$2/4+$C71*$C$4*$I$2/5+$C71*$C$4*$J$2/6+$C71*$C$4*$K$2/7+$C71*$C$4*$L$2/8+$C71*$C$4*$M$2/9+$C71*$C$4*$N$2/10+$C71*$C$4*$O$2/11+$C71*$C$4*$P$2/12</f>
        <v>0</v>
      </c>
      <c r="BO71" s="586">
        <f>$C71*$C$4*$H$2/4+$C71*$C$4*$I$2/5+$C71*$C$4*$J$2/6+$C71*$C$4*$K$2/7+$C71*$C$4*$L$2/8+$C71*$C$4*$M$2/9+$C71*$C$4*$N$2/10+$C71*$C$4*$O$2/11+$C71*$C$4*$P$2/12</f>
        <v>0</v>
      </c>
      <c r="BP71" s="586">
        <f>$C71*$C$4*$I$2/5+$C71*$C$4*$J$2/6+$C71*$C$4*$K$2/7+$C71*$C$4*$L$2/8+$C71*$C$4*$M$2/9+$C71*$C$4*$N$2/10+$C71*$C$4*$O$2/11+$C71*$C$4*$P$2/12</f>
        <v>0</v>
      </c>
      <c r="BQ71" s="586">
        <f>$C71*$C$4*$J$2/6+$C71*$C$4*$K$2/7+$C71*$C$4*$L$2/8+$C71*$C$4*$M$2/9+$C71*$C$4*$N$2/10+$C71*$C$4*$O$2/11+$C71*$C$4*$P$2/12</f>
        <v>0</v>
      </c>
      <c r="BR71" s="586">
        <f>$C71*$C$4*$K$2/7+$C71*$C$4*$L$2/8+$C71*$C$4*$M$2/9+$C71*$C$4*$N$2/10+$C71*$C$4*$O$2/11+$C71*$C$4*$P$2/12</f>
        <v>0</v>
      </c>
      <c r="BS71" s="586">
        <f>$C71*$C$4*$L$2/8+$C71*$C$4*$M$2/9+$C71*$C$4*$N$2/10+$C71*$C$4*$O$2/11+$C71*$C$4*$P$2/12</f>
        <v>0</v>
      </c>
      <c r="BT71" s="586">
        <f>$C71*$C$4*$M$2/9+$C71*$C$4*$N$2/10+$C71*$C$4*$O$2/11+$C71*$C$4*$P$2/12</f>
        <v>0</v>
      </c>
      <c r="BU71" s="586">
        <f>$C71*$C$4*$N$2/10+$C71*$C$4*$O$2/11+$C71*$C$4*$P$2/12</f>
        <v>0</v>
      </c>
      <c r="BV71" s="586">
        <f>$C71*$C$4*$O$2/11+$C71*$C$4*$P$2/12</f>
        <v>0</v>
      </c>
      <c r="BW71" s="586">
        <f>$C71*$C$4*$P$2/12</f>
        <v>0</v>
      </c>
    </row>
    <row r="72" spans="1:84" x14ac:dyDescent="0.2">
      <c r="A72" s="244" t="s">
        <v>514</v>
      </c>
      <c r="B72" s="244">
        <v>60</v>
      </c>
      <c r="C72" s="590">
        <f>DRE!BO$5</f>
        <v>133564.53844536291</v>
      </c>
      <c r="BL72" s="586">
        <f>$C72*$C$5</f>
        <v>130893.24767645565</v>
      </c>
      <c r="BM72" s="586">
        <f>$C72*$C$4*$E$2+$C72*$C$4*$F$2/2+$C72*$C$4*$G$2/3+$C72*$C$4*$H$2/4+$C72*$C$4*$I$2/5+$C72*$C$4*$J$2/6+$C72*$C$4*$K$2/7+$C72*$C$4*$L$2/8+$C72*$C$4*$M$2/9+$C72*$C$4*$N$2/10+$C72*$C$4*$O$2/11+$C72*$C$4*$P$2/12</f>
        <v>2671.2907689072581</v>
      </c>
      <c r="BN72" s="586">
        <f>$C72*$C$4*$F$2/2+$C72*$C$4*$G$2/3+$C72*$C$4*$H$2/4+$C72*$C$4*$I$2/5+$C72*$C$4*$J$2/6+$C72*$C$4*$K$2/7+$C72*$C$4*$L$2/8+$C72*$C$4*$M$2/9+$C72*$C$4*$N$2/10+$C72*$C$4*$O$2/11+$C72*$C$4*$P$2/12</f>
        <v>0</v>
      </c>
      <c r="BO72" s="586">
        <f>$C72*$C$4*$G$2/3+$C72*$C$4*$H$2/4+$C72*$C$4*$I$2/5+$C72*$C$4*$J$2/6+$C72*$C$4*$K$2/7+$C72*$C$4*$L$2/8+$C72*$C$4*$M$2/9+$C72*$C$4*$N$2/10+$C72*$C$4*$O$2/11+$C72*$C$4*$P$2/12</f>
        <v>0</v>
      </c>
      <c r="BP72" s="586">
        <f>$C72*$C$4*$H$2/4+$C72*$C$4*$I$2/5+$C72*$C$4*$J$2/6+$C72*$C$4*$K$2/7+$C72*$C$4*$L$2/8+$C72*$C$4*$M$2/9+$C72*$C$4*$N$2/10+$C72*$C$4*$O$2/11+$C72*$C$4*$P$2/12</f>
        <v>0</v>
      </c>
      <c r="BQ72" s="586">
        <f>$C72*$C$4*$I$2/5+$C72*$C$4*$J$2/6+$C72*$C$4*$K$2/7+$C72*$C$4*$L$2/8+$C72*$C$4*$M$2/9+$C72*$C$4*$N$2/10+$C72*$C$4*$O$2/11+$C72*$C$4*$P$2/12</f>
        <v>0</v>
      </c>
      <c r="BR72" s="586">
        <f>$C72*$C$4*$J$2/6+$C72*$C$4*$K$2/7+$C72*$C$4*$L$2/8+$C72*$C$4*$M$2/9+$C72*$C$4*$N$2/10+$C72*$C$4*$O$2/11+$C72*$C$4*$P$2/12</f>
        <v>0</v>
      </c>
      <c r="BS72" s="586">
        <f>$C72*$C$4*$K$2/7+$C72*$C$4*$L$2/8+$C72*$C$4*$M$2/9+$C72*$C$4*$N$2/10+$C72*$C$4*$O$2/11+$C72*$C$4*$P$2/12</f>
        <v>0</v>
      </c>
      <c r="BT72" s="586">
        <f>$C72*$C$4*$L$2/8+$C72*$C$4*$M$2/9+$C72*$C$4*$N$2/10+$C72*$C$4*$O$2/11+$C72*$C$4*$P$2/12</f>
        <v>0</v>
      </c>
      <c r="BU72" s="586">
        <f>$C72*$C$4*$M$2/9+$C72*$C$4*$N$2/10+$C72*$C$4*$O$2/11+$C72*$C$4*$P$2/12</f>
        <v>0</v>
      </c>
      <c r="BV72" s="586">
        <f>$C72*$C$4*$N$2/10+$C72*$C$4*$O$2/11+$C72*$C$4*$P$2/12</f>
        <v>0</v>
      </c>
      <c r="BW72" s="586">
        <f>$C72*$C$4*$O$2/11+$C72*$C$4*$P$2/12</f>
        <v>0</v>
      </c>
      <c r="BX72" s="586">
        <f>$C72*$C$4*$P$2/12</f>
        <v>0</v>
      </c>
    </row>
    <row r="73" spans="1:84" x14ac:dyDescent="0.2">
      <c r="A73" s="244" t="s">
        <v>515</v>
      </c>
      <c r="B73" s="244">
        <v>61</v>
      </c>
      <c r="C73" s="590" t="e">
        <f>DRE!#REF!</f>
        <v>#REF!</v>
      </c>
      <c r="BM73" s="586" t="e">
        <f>$C73*$C$5</f>
        <v>#REF!</v>
      </c>
      <c r="BN73" s="586" t="e">
        <f>$C73*$C$4*$E$2+$C73*$C$4*$F$2/2+$C73*$C$4*$G$2/3+$C73*$C$4*$H$2/4+$C73*$C$4*$I$2/5+$C73*$C$4*$J$2/6+$C73*$C$4*$K$2/12</f>
        <v>#REF!</v>
      </c>
      <c r="BO73" s="586" t="e">
        <f>+$C73*$C$4*$F$2/2+$C73*$C$4*$G$2/3+$C73*$C$4*$H$2/4+$C73*$C$4*$I$2/5+$C73*$C$4*$J$2/6+$C73*$C$4*$K$2/12</f>
        <v>#REF!</v>
      </c>
      <c r="BP73" s="586" t="e">
        <f>+$C73*$C$4*$G$2/3+$C73*$C$4*$H$2/4+$C73*$C$4*$I$2/5+$C73*$C$4*$J$2/6+$C73*$C$4*$K$2/12</f>
        <v>#REF!</v>
      </c>
      <c r="BQ73" s="586" t="e">
        <f>+$C73*$C$4*$H$2/4+$C73*$C$4*$I$2/5+$C73*$C$4*$J$2/6+$C73*$C$4*$K$2/12</f>
        <v>#REF!</v>
      </c>
      <c r="BR73" s="586" t="e">
        <f>+$C73*$C$4*$I$2/5+$C73*$C$4*$J$2/6+$C73*$C$4*$K$2/12</f>
        <v>#REF!</v>
      </c>
      <c r="BS73" s="586" t="e">
        <f>+$C73*$C$4*$J$2/6+$C73*$C$4*$K$2/12</f>
        <v>#REF!</v>
      </c>
      <c r="BT73" s="586" t="e">
        <f t="shared" ref="BT73:BY73" si="120">+$C73*$C$4*$K$2/12</f>
        <v>#REF!</v>
      </c>
      <c r="BU73" s="586" t="e">
        <f t="shared" si="120"/>
        <v>#REF!</v>
      </c>
      <c r="BV73" s="586" t="e">
        <f t="shared" si="120"/>
        <v>#REF!</v>
      </c>
      <c r="BW73" s="586" t="e">
        <f t="shared" si="120"/>
        <v>#REF!</v>
      </c>
      <c r="BX73" s="586" t="e">
        <f t="shared" si="120"/>
        <v>#REF!</v>
      </c>
      <c r="BY73" s="586" t="e">
        <f t="shared" si="120"/>
        <v>#REF!</v>
      </c>
    </row>
    <row r="74" spans="1:84" x14ac:dyDescent="0.2">
      <c r="A74" s="244" t="s">
        <v>516</v>
      </c>
      <c r="B74" s="244">
        <v>62</v>
      </c>
      <c r="C74" s="590" t="e">
        <f>DRE!#REF!</f>
        <v>#REF!</v>
      </c>
      <c r="BN74" s="586" t="e">
        <f>$C74*$C$5</f>
        <v>#REF!</v>
      </c>
      <c r="BO74" s="586" t="e">
        <f>$C74*$C$4*$E$2+$C74*$C$4*$F$2/2+$C74*$C$4*$G$2/3+$C74*$C$4*$H$2/4+$C74*$C$4*$I$2/5+$C74*$C$4*$J$2/6+$C74*$C$4*$K$2/12</f>
        <v>#REF!</v>
      </c>
      <c r="BP74" s="586" t="e">
        <f>+$C74*$C$4*$F$2/2+$C74*$C$4*$G$2/3+$C74*$C$4*$H$2/4+$C74*$C$4*$I$2/5+$C74*$C$4*$J$2/6+$C74*$C$4*$K$2/12</f>
        <v>#REF!</v>
      </c>
      <c r="BQ74" s="586" t="e">
        <f>+$C74*$C$4*$G$2/3+$C74*$C$4*$H$2/4+$C74*$C$4*$I$2/5+$C74*$C$4*$J$2/6+$C74*$C$4*$K$2/12</f>
        <v>#REF!</v>
      </c>
      <c r="BR74" s="586" t="e">
        <f>+$C74*$C$4*$H$2/4+$C74*$C$4*$I$2/5+$C74*$C$4*$J$2/6+$C74*$C$4*$K$2/12</f>
        <v>#REF!</v>
      </c>
      <c r="BS74" s="586" t="e">
        <f>+$C74*$C$4*$I$2/5+$C74*$C$4*$J$2/6+$C74*$C$4*$K$2/12</f>
        <v>#REF!</v>
      </c>
      <c r="BT74" s="586" t="e">
        <f>+$C74*$C$4*$J$2/6+$C74*$C$4*$K$2/12</f>
        <v>#REF!</v>
      </c>
      <c r="BU74" s="586" t="e">
        <f t="shared" ref="BU74:BZ74" si="121">+$C74*$C$4*$K$2/12</f>
        <v>#REF!</v>
      </c>
      <c r="BV74" s="586" t="e">
        <f t="shared" si="121"/>
        <v>#REF!</v>
      </c>
      <c r="BW74" s="586" t="e">
        <f t="shared" si="121"/>
        <v>#REF!</v>
      </c>
      <c r="BX74" s="586" t="e">
        <f t="shared" si="121"/>
        <v>#REF!</v>
      </c>
      <c r="BY74" s="586" t="e">
        <f t="shared" si="121"/>
        <v>#REF!</v>
      </c>
      <c r="BZ74" s="586" t="e">
        <f t="shared" si="121"/>
        <v>#REF!</v>
      </c>
    </row>
    <row r="75" spans="1:84" x14ac:dyDescent="0.2">
      <c r="A75" s="244" t="s">
        <v>517</v>
      </c>
      <c r="B75" s="244">
        <v>63</v>
      </c>
      <c r="C75" s="590" t="e">
        <f>DRE!#REF!</f>
        <v>#REF!</v>
      </c>
      <c r="BO75" s="586" t="e">
        <f>$C75*$C$5</f>
        <v>#REF!</v>
      </c>
      <c r="BP75" s="586" t="e">
        <f>$C75*$C$4*$E$2+$C75*$C$4*$F$2/2+$C75*$C$4*$G$2/3+$C75*$C$4*$H$2/4+$C75*$C$4*$I$2/5+$C75*$C$4*$J$2/6+$C75*$C$4*$K$2/12</f>
        <v>#REF!</v>
      </c>
      <c r="BQ75" s="586" t="e">
        <f>+$C75*$C$4*$F$2/2+$C75*$C$4*$G$2/3+$C75*$C$4*$H$2/4+$C75*$C$4*$I$2/5+$C75*$C$4*$J$2/6+$C75*$C$4*$K$2/12</f>
        <v>#REF!</v>
      </c>
      <c r="BR75" s="586" t="e">
        <f>+$C75*$C$4*$G$2/3+$C75*$C$4*$H$2/4+$C75*$C$4*$I$2/5+$C75*$C$4*$J$2/6+$C75*$C$4*$K$2/12</f>
        <v>#REF!</v>
      </c>
      <c r="BS75" s="586" t="e">
        <f>+$C75*$C$4*$H$2/4+$C75*$C$4*$I$2/5+$C75*$C$4*$J$2/6+$C75*$C$4*$K$2/12</f>
        <v>#REF!</v>
      </c>
      <c r="BT75" s="586" t="e">
        <f>+$C75*$C$4*$I$2/5+$C75*$C$4*$J$2/6+$C75*$C$4*$K$2/12</f>
        <v>#REF!</v>
      </c>
      <c r="BU75" s="586" t="e">
        <f>+$C75*$C$4*$J$2/6+$C75*$C$4*$K$2/12</f>
        <v>#REF!</v>
      </c>
      <c r="BV75" s="586" t="e">
        <f t="shared" ref="BV75:CA75" si="122">+$C75*$C$4*$K$2/12</f>
        <v>#REF!</v>
      </c>
      <c r="BW75" s="586" t="e">
        <f t="shared" si="122"/>
        <v>#REF!</v>
      </c>
      <c r="BX75" s="586" t="e">
        <f t="shared" si="122"/>
        <v>#REF!</v>
      </c>
      <c r="BY75" s="586" t="e">
        <f t="shared" si="122"/>
        <v>#REF!</v>
      </c>
      <c r="BZ75" s="586" t="e">
        <f t="shared" si="122"/>
        <v>#REF!</v>
      </c>
      <c r="CA75" s="586" t="e">
        <f t="shared" si="122"/>
        <v>#REF!</v>
      </c>
    </row>
    <row r="76" spans="1:84" x14ac:dyDescent="0.2">
      <c r="A76" s="244" t="s">
        <v>518</v>
      </c>
      <c r="B76" s="244">
        <v>64</v>
      </c>
      <c r="C76" s="590" t="e">
        <f>DRE!#REF!</f>
        <v>#REF!</v>
      </c>
      <c r="BP76" s="586" t="e">
        <f>$C76*$C$5</f>
        <v>#REF!</v>
      </c>
      <c r="BQ76" s="586" t="e">
        <f>$C76*$C$4*$E$2+$C76*$C$4*$F$2/2+$C76*$C$4*$G$2/3+$C76*$C$4*$H$2/4+$C76*$C$4*$I$2/5+$C76*$C$4*$J$2/6+$C76*$C$4*$K$2/12</f>
        <v>#REF!</v>
      </c>
      <c r="BR76" s="586" t="e">
        <f>+$C76*$C$4*$F$2/2+$C76*$C$4*$G$2/3+$C76*$C$4*$H$2/4+$C76*$C$4*$I$2/5+$C76*$C$4*$J$2/6+$C76*$C$4*$K$2/12</f>
        <v>#REF!</v>
      </c>
      <c r="BS76" s="586" t="e">
        <f>+$C76*$C$4*$G$2/3+$C76*$C$4*$H$2/4+$C76*$C$4*$I$2/5+$C76*$C$4*$J$2/6+$C76*$C$4*$K$2/12</f>
        <v>#REF!</v>
      </c>
      <c r="BT76" s="586" t="e">
        <f>+$C76*$C$4*$H$2/4+$C76*$C$4*$I$2/5+$C76*$C$4*$J$2/6+$C76*$C$4*$K$2/12</f>
        <v>#REF!</v>
      </c>
      <c r="BU76" s="586" t="e">
        <f>+$C76*$C$4*$I$2/5+$C76*$C$4*$J$2/6+$C76*$C$4*$K$2/12</f>
        <v>#REF!</v>
      </c>
      <c r="BV76" s="586" t="e">
        <f>+$C76*$C$4*$J$2/6+$C76*$C$4*$K$2/12</f>
        <v>#REF!</v>
      </c>
      <c r="BW76" s="586" t="e">
        <f t="shared" ref="BW76:CB76" si="123">+$C76*$C$4*$K$2/12</f>
        <v>#REF!</v>
      </c>
      <c r="BX76" s="586" t="e">
        <f t="shared" si="123"/>
        <v>#REF!</v>
      </c>
      <c r="BY76" s="586" t="e">
        <f t="shared" si="123"/>
        <v>#REF!</v>
      </c>
      <c r="BZ76" s="586" t="e">
        <f t="shared" si="123"/>
        <v>#REF!</v>
      </c>
      <c r="CA76" s="586" t="e">
        <f t="shared" si="123"/>
        <v>#REF!</v>
      </c>
      <c r="CB76" s="586" t="e">
        <f t="shared" si="123"/>
        <v>#REF!</v>
      </c>
    </row>
    <row r="77" spans="1:84" x14ac:dyDescent="0.2">
      <c r="A77" s="244" t="s">
        <v>519</v>
      </c>
      <c r="B77" s="244">
        <v>65</v>
      </c>
      <c r="C77" s="590" t="e">
        <f>DRE!#REF!</f>
        <v>#REF!</v>
      </c>
      <c r="BQ77" s="586" t="e">
        <f>$C77*$C$5</f>
        <v>#REF!</v>
      </c>
      <c r="BR77" s="586" t="e">
        <f>$C77*$C$4*$E$2+$C77*$C$4*$F$2/2+$C77*$C$4*$G$2/3+$C77*$C$4*$H$2/4+$C77*$C$4*$I$2/5+$C77*$C$4*$J$2/6+$C77*$C$4*$K$2/12</f>
        <v>#REF!</v>
      </c>
      <c r="BS77" s="586" t="e">
        <f>+$C77*$C$4*$F$2/2+$C77*$C$4*$G$2/3+$C77*$C$4*$H$2/4+$C77*$C$4*$I$2/5+$C77*$C$4*$J$2/6+$C77*$C$4*$K$2/12</f>
        <v>#REF!</v>
      </c>
      <c r="BT77" s="586" t="e">
        <f>+$C77*$C$4*$G$2/3+$C77*$C$4*$H$2/4+$C77*$C$4*$I$2/5+$C77*$C$4*$J$2/6+$C77*$C$4*$K$2/12</f>
        <v>#REF!</v>
      </c>
      <c r="BU77" s="586" t="e">
        <f>+$C77*$C$4*$H$2/4+$C77*$C$4*$I$2/5+$C77*$C$4*$J$2/6+$C77*$C$4*$K$2/12</f>
        <v>#REF!</v>
      </c>
      <c r="BV77" s="586" t="e">
        <f>+$C77*$C$4*$I$2/5+$C77*$C$4*$J$2/6+$C77*$C$4*$K$2/12</f>
        <v>#REF!</v>
      </c>
      <c r="BW77" s="586" t="e">
        <f>+$C77*$C$4*$J$2/6+$C77*$C$4*$K$2/12</f>
        <v>#REF!</v>
      </c>
      <c r="BX77" s="586" t="e">
        <f t="shared" ref="BX77:CC77" si="124">+$C77*$C$4*$K$2/12</f>
        <v>#REF!</v>
      </c>
      <c r="BY77" s="586" t="e">
        <f t="shared" si="124"/>
        <v>#REF!</v>
      </c>
      <c r="BZ77" s="586" t="e">
        <f t="shared" si="124"/>
        <v>#REF!</v>
      </c>
      <c r="CA77" s="586" t="e">
        <f t="shared" si="124"/>
        <v>#REF!</v>
      </c>
      <c r="CB77" s="586" t="e">
        <f t="shared" si="124"/>
        <v>#REF!</v>
      </c>
      <c r="CC77" s="586" t="e">
        <f t="shared" si="124"/>
        <v>#REF!</v>
      </c>
    </row>
    <row r="78" spans="1:84" x14ac:dyDescent="0.2">
      <c r="A78" s="244" t="s">
        <v>520</v>
      </c>
      <c r="B78" s="244">
        <v>66</v>
      </c>
      <c r="C78" s="590" t="e">
        <f>DRE!#REF!</f>
        <v>#REF!</v>
      </c>
      <c r="BR78" s="586" t="e">
        <f>$C78*$C$5</f>
        <v>#REF!</v>
      </c>
      <c r="BS78" s="586" t="e">
        <f>$C78*$C$4*$E$2+$C78*$C$4*$F$2/2+$C78*$C$4*$G$2/3+$C78*$C$4*$H$2/4+$C78*$C$4*$I$2/5+$C78*$C$4*$J$2/6+$C78*$C$4*$K$2/12</f>
        <v>#REF!</v>
      </c>
      <c r="BT78" s="586" t="e">
        <f>+$C78*$C$4*$F$2/2+$C78*$C$4*$G$2/3+$C78*$C$4*$H$2/4+$C78*$C$4*$I$2/5+$C78*$C$4*$J$2/6+$C78*$C$4*$K$2/12</f>
        <v>#REF!</v>
      </c>
      <c r="BU78" s="586" t="e">
        <f>+$C78*$C$4*$G$2/3+$C78*$C$4*$H$2/4+$C78*$C$4*$I$2/5+$C78*$C$4*$J$2/6+$C78*$C$4*$K$2/12</f>
        <v>#REF!</v>
      </c>
      <c r="BV78" s="586" t="e">
        <f>+$C78*$C$4*$H$2/4+$C78*$C$4*$I$2/5+$C78*$C$4*$J$2/6+$C78*$C$4*$K$2/12</f>
        <v>#REF!</v>
      </c>
      <c r="BW78" s="586" t="e">
        <f>+$C78*$C$4*$I$2/5+$C78*$C$4*$J$2/6+$C78*$C$4*$K$2/12</f>
        <v>#REF!</v>
      </c>
      <c r="BX78" s="586" t="e">
        <f>+$C78*$C$4*$J$2/6+$C78*$C$4*$K$2/12</f>
        <v>#REF!</v>
      </c>
      <c r="BY78" s="586" t="e">
        <f t="shared" ref="BY78:CD78" si="125">+$C78*$C$4*$K$2/12</f>
        <v>#REF!</v>
      </c>
      <c r="BZ78" s="586" t="e">
        <f t="shared" si="125"/>
        <v>#REF!</v>
      </c>
      <c r="CA78" s="586" t="e">
        <f t="shared" si="125"/>
        <v>#REF!</v>
      </c>
      <c r="CB78" s="586" t="e">
        <f t="shared" si="125"/>
        <v>#REF!</v>
      </c>
      <c r="CC78" s="586" t="e">
        <f t="shared" si="125"/>
        <v>#REF!</v>
      </c>
      <c r="CD78" s="586" t="e">
        <f t="shared" si="125"/>
        <v>#REF!</v>
      </c>
    </row>
    <row r="79" spans="1:84" x14ac:dyDescent="0.2">
      <c r="A79" s="244" t="s">
        <v>521</v>
      </c>
      <c r="B79" s="244">
        <v>67</v>
      </c>
      <c r="C79" s="590" t="e">
        <f>DRE!#REF!</f>
        <v>#REF!</v>
      </c>
      <c r="BS79" s="586" t="e">
        <f>$C79*$C$5</f>
        <v>#REF!</v>
      </c>
      <c r="BT79" s="586" t="e">
        <f>$C79*$C$4*$E$2+$C79*$C$4*$F$2/2+$C79*$C$4*$G$2/3+$C79*$C$4*$H$2/4+$C79*$C$4*$I$2/5+$C79*$C$4*$J$2/6+$C79*$C$4*$K$2/12</f>
        <v>#REF!</v>
      </c>
      <c r="BU79" s="586" t="e">
        <f>+$C79*$C$4*$F$2/2+$C79*$C$4*$G$2/3+$C79*$C$4*$H$2/4+$C79*$C$4*$I$2/5+$C79*$C$4*$J$2/6+$C79*$C$4*$K$2/12</f>
        <v>#REF!</v>
      </c>
      <c r="BV79" s="586" t="e">
        <f>+$C79*$C$4*$G$2/3+$C79*$C$4*$H$2/4+$C79*$C$4*$I$2/5+$C79*$C$4*$J$2/6+$C79*$C$4*$K$2/12</f>
        <v>#REF!</v>
      </c>
      <c r="BW79" s="586" t="e">
        <f>+$C79*$C$4*$H$2/4+$C79*$C$4*$I$2/5+$C79*$C$4*$J$2/6+$C79*$C$4*$K$2/12</f>
        <v>#REF!</v>
      </c>
      <c r="BX79" s="586" t="e">
        <f>+$C79*$C$4*$I$2/5+$C79*$C$4*$J$2/6+$C79*$C$4*$K$2/12</f>
        <v>#REF!</v>
      </c>
      <c r="BY79" s="586" t="e">
        <f>+$C79*$C$4*$J$2/6+$C79*$C$4*$K$2/12</f>
        <v>#REF!</v>
      </c>
      <c r="BZ79" s="586" t="e">
        <f t="shared" ref="BZ79:CE79" si="126">+$C79*$C$4*$K$2/12</f>
        <v>#REF!</v>
      </c>
      <c r="CA79" s="586" t="e">
        <f t="shared" si="126"/>
        <v>#REF!</v>
      </c>
      <c r="CB79" s="586" t="e">
        <f t="shared" si="126"/>
        <v>#REF!</v>
      </c>
      <c r="CC79" s="586" t="e">
        <f t="shared" si="126"/>
        <v>#REF!</v>
      </c>
      <c r="CD79" s="586" t="e">
        <f t="shared" si="126"/>
        <v>#REF!</v>
      </c>
      <c r="CE79" s="586" t="e">
        <f t="shared" si="126"/>
        <v>#REF!</v>
      </c>
    </row>
    <row r="80" spans="1:84" x14ac:dyDescent="0.2">
      <c r="A80" s="244" t="s">
        <v>522</v>
      </c>
      <c r="B80" s="244">
        <v>68</v>
      </c>
      <c r="C80" s="590" t="e">
        <f>DRE!#REF!</f>
        <v>#REF!</v>
      </c>
      <c r="BT80" s="586" t="e">
        <f>$C80*$C$5</f>
        <v>#REF!</v>
      </c>
      <c r="BU80" s="586" t="e">
        <f>$C80*$C$4*$E$2+$C80*$C$4*$F$2/2+$C80*$C$4*$G$2/3+$C80*$C$4*$H$2/4+$C80*$C$4*$I$2/5+$C80*$C$4*$J$2/6+$C80*$C$4*$K$2/12</f>
        <v>#REF!</v>
      </c>
      <c r="BV80" s="586" t="e">
        <f>+$C80*$C$4*$F$2/2+$C80*$C$4*$G$2/3+$C80*$C$4*$H$2/4+$C80*$C$4*$I$2/5+$C80*$C$4*$J$2/6+$C80*$C$4*$K$2/12</f>
        <v>#REF!</v>
      </c>
      <c r="BW80" s="586" t="e">
        <f>+$C80*$C$4*$G$2/3+$C80*$C$4*$H$2/4+$C80*$C$4*$I$2/5+$C80*$C$4*$J$2/6+$C80*$C$4*$K$2/12</f>
        <v>#REF!</v>
      </c>
      <c r="BX80" s="586" t="e">
        <f>+$C80*$C$4*$H$2/4+$C80*$C$4*$I$2/5+$C80*$C$4*$J$2/6+$C80*$C$4*$K$2/12</f>
        <v>#REF!</v>
      </c>
      <c r="BY80" s="586" t="e">
        <f>+$C80*$C$4*$I$2/5+$C80*$C$4*$J$2/6+$C80*$C$4*$K$2/12</f>
        <v>#REF!</v>
      </c>
      <c r="BZ80" s="586" t="e">
        <f>+$C80*$C$4*$J$2/6+$C80*$C$4*$K$2/12</f>
        <v>#REF!</v>
      </c>
      <c r="CA80" s="586" t="e">
        <f t="shared" ref="CA80:CF80" si="127">+$C80*$C$4*$K$2/12</f>
        <v>#REF!</v>
      </c>
      <c r="CB80" s="586" t="e">
        <f t="shared" si="127"/>
        <v>#REF!</v>
      </c>
      <c r="CC80" s="586" t="e">
        <f t="shared" si="127"/>
        <v>#REF!</v>
      </c>
      <c r="CD80" s="586" t="e">
        <f t="shared" si="127"/>
        <v>#REF!</v>
      </c>
      <c r="CE80" s="586" t="e">
        <f t="shared" si="127"/>
        <v>#REF!</v>
      </c>
      <c r="CF80" s="586" t="e">
        <f t="shared" si="127"/>
        <v>#REF!</v>
      </c>
    </row>
    <row r="81" spans="1:100" x14ac:dyDescent="0.2">
      <c r="A81" s="244" t="s">
        <v>523</v>
      </c>
      <c r="B81" s="244">
        <v>69</v>
      </c>
      <c r="C81" s="590" t="e">
        <f>DRE!#REF!</f>
        <v>#REF!</v>
      </c>
      <c r="BU81" s="586" t="e">
        <f>$C81*$C$5</f>
        <v>#REF!</v>
      </c>
      <c r="BV81" s="586" t="e">
        <f>$C81*$C$4*$E$2+$C81*$C$4*$F$2/2+$C81*$C$4*$G$2/3+$C81*$C$4*$H$2/4+$C81*$C$4*$I$2/5+$C81*$C$4*$J$2/6+$C81*$C$4*$K$2/12</f>
        <v>#REF!</v>
      </c>
      <c r="BW81" s="586" t="e">
        <f>+$C81*$C$4*$F$2/2+$C81*$C$4*$G$2/3+$C81*$C$4*$H$2/4+$C81*$C$4*$I$2/5+$C81*$C$4*$J$2/6+$C81*$C$4*$K$2/12</f>
        <v>#REF!</v>
      </c>
      <c r="BX81" s="586" t="e">
        <f>+$C81*$C$4*$G$2/3+$C81*$C$4*$H$2/4+$C81*$C$4*$I$2/5+$C81*$C$4*$J$2/6+$C81*$C$4*$K$2/12</f>
        <v>#REF!</v>
      </c>
      <c r="BY81" s="586" t="e">
        <f>+$C81*$C$4*$H$2/4+$C81*$C$4*$I$2/5+$C81*$C$4*$J$2/6+$C81*$C$4*$K$2/12</f>
        <v>#REF!</v>
      </c>
      <c r="BZ81" s="586" t="e">
        <f>+$C81*$C$4*$I$2/5+$C81*$C$4*$J$2/6+$C81*$C$4*$K$2/12</f>
        <v>#REF!</v>
      </c>
      <c r="CA81" s="586" t="e">
        <f>+$C81*$C$4*$J$2/6+$C81*$C$4*$K$2/12</f>
        <v>#REF!</v>
      </c>
      <c r="CB81" s="586" t="e">
        <f t="shared" ref="CB81:CG81" si="128">+$C81*$C$4*$K$2/12</f>
        <v>#REF!</v>
      </c>
      <c r="CC81" s="586" t="e">
        <f t="shared" si="128"/>
        <v>#REF!</v>
      </c>
      <c r="CD81" s="586" t="e">
        <f t="shared" si="128"/>
        <v>#REF!</v>
      </c>
      <c r="CE81" s="586" t="e">
        <f t="shared" si="128"/>
        <v>#REF!</v>
      </c>
      <c r="CF81" s="586" t="e">
        <f t="shared" si="128"/>
        <v>#REF!</v>
      </c>
      <c r="CG81" s="586" t="e">
        <f t="shared" si="128"/>
        <v>#REF!</v>
      </c>
    </row>
    <row r="82" spans="1:100" x14ac:dyDescent="0.2">
      <c r="A82" s="244" t="s">
        <v>524</v>
      </c>
      <c r="B82" s="244">
        <v>70</v>
      </c>
      <c r="C82" s="590" t="e">
        <f>DRE!#REF!</f>
        <v>#REF!</v>
      </c>
      <c r="BV82" s="586" t="e">
        <f>$C82*$C$5</f>
        <v>#REF!</v>
      </c>
      <c r="BW82" s="586" t="e">
        <f>$C82*$C$4*$E$2+$C82*$C$4*$F$2/2+$C82*$C$4*$G$2/3+$C82*$C$4*$H$2/4+$C82*$C$4*$I$2/5+$C82*$C$4*$J$2/6+$C82*$C$4*$K$2/12</f>
        <v>#REF!</v>
      </c>
      <c r="BX82" s="586" t="e">
        <f>+$C82*$C$4*$F$2/2+$C82*$C$4*$G$2/3+$C82*$C$4*$H$2/4+$C82*$C$4*$I$2/5+$C82*$C$4*$J$2/6+$C82*$C$4*$K$2/12</f>
        <v>#REF!</v>
      </c>
      <c r="BY82" s="586" t="e">
        <f>+$C82*$C$4*$G$2/3+$C82*$C$4*$H$2/4+$C82*$C$4*$I$2/5+$C82*$C$4*$J$2/6+$C82*$C$4*$K$2/12</f>
        <v>#REF!</v>
      </c>
      <c r="BZ82" s="586" t="e">
        <f>+$C82*$C$4*$H$2/4+$C82*$C$4*$I$2/5+$C82*$C$4*$J$2/6+$C82*$C$4*$K$2/12</f>
        <v>#REF!</v>
      </c>
      <c r="CA82" s="586" t="e">
        <f>+$C82*$C$4*$I$2/5+$C82*$C$4*$J$2/6+$C82*$C$4*$K$2/12</f>
        <v>#REF!</v>
      </c>
      <c r="CB82" s="586" t="e">
        <f>+$C82*$C$4*$J$2/6+$C82*$C$4*$K$2/12</f>
        <v>#REF!</v>
      </c>
      <c r="CC82" s="586" t="e">
        <f t="shared" ref="CC82:CH82" si="129">+$C82*$C$4*$K$2/12</f>
        <v>#REF!</v>
      </c>
      <c r="CD82" s="586" t="e">
        <f t="shared" si="129"/>
        <v>#REF!</v>
      </c>
      <c r="CE82" s="586" t="e">
        <f t="shared" si="129"/>
        <v>#REF!</v>
      </c>
      <c r="CF82" s="586" t="e">
        <f t="shared" si="129"/>
        <v>#REF!</v>
      </c>
      <c r="CG82" s="586" t="e">
        <f t="shared" si="129"/>
        <v>#REF!</v>
      </c>
      <c r="CH82" s="586" t="e">
        <f t="shared" si="129"/>
        <v>#REF!</v>
      </c>
    </row>
    <row r="83" spans="1:100" x14ac:dyDescent="0.2">
      <c r="A83" s="244" t="s">
        <v>525</v>
      </c>
      <c r="B83" s="244">
        <v>71</v>
      </c>
      <c r="C83" s="590" t="e">
        <f>DRE!#REF!</f>
        <v>#REF!</v>
      </c>
      <c r="BW83" s="586" t="e">
        <f>$C83*$C$5</f>
        <v>#REF!</v>
      </c>
      <c r="BX83" s="586" t="e">
        <f>$C83*$C$4*$E$2+$C83*$C$4*$F$2/2+$C83*$C$4*$G$2/3+$C83*$C$4*$H$2/4+$C83*$C$4*$I$2/5+$C83*$C$4*$J$2/6+$C83*$C$4*$K$2/12</f>
        <v>#REF!</v>
      </c>
      <c r="BY83" s="586" t="e">
        <f>+$C83*$C$4*$F$2/2+$C83*$C$4*$G$2/3+$C83*$C$4*$H$2/4+$C83*$C$4*$I$2/5+$C83*$C$4*$J$2/6+$C83*$C$4*$K$2/12</f>
        <v>#REF!</v>
      </c>
      <c r="BZ83" s="586" t="e">
        <f>+$C83*$C$4*$G$2/3+$C83*$C$4*$H$2/4+$C83*$C$4*$I$2/5+$C83*$C$4*$J$2/6+$C83*$C$4*$K$2/12</f>
        <v>#REF!</v>
      </c>
      <c r="CA83" s="586" t="e">
        <f>+$C83*$C$4*$H$2/4+$C83*$C$4*$I$2/5+$C83*$C$4*$J$2/6+$C83*$C$4*$K$2/12</f>
        <v>#REF!</v>
      </c>
      <c r="CB83" s="586" t="e">
        <f>+$C83*$C$4*$I$2/5+$C83*$C$4*$J$2/6+$C83*$C$4*$K$2/12</f>
        <v>#REF!</v>
      </c>
      <c r="CC83" s="586" t="e">
        <f>+$C83*$C$4*$J$2/6+$C83*$C$4*$K$2/12</f>
        <v>#REF!</v>
      </c>
      <c r="CD83" s="586" t="e">
        <f t="shared" ref="CD83:CI83" si="130">+$C83*$C$4*$K$2/12</f>
        <v>#REF!</v>
      </c>
      <c r="CE83" s="586" t="e">
        <f t="shared" si="130"/>
        <v>#REF!</v>
      </c>
      <c r="CF83" s="586" t="e">
        <f t="shared" si="130"/>
        <v>#REF!</v>
      </c>
      <c r="CG83" s="586" t="e">
        <f t="shared" si="130"/>
        <v>#REF!</v>
      </c>
      <c r="CH83" s="586" t="e">
        <f t="shared" si="130"/>
        <v>#REF!</v>
      </c>
      <c r="CI83" s="586" t="e">
        <f t="shared" si="130"/>
        <v>#REF!</v>
      </c>
    </row>
    <row r="84" spans="1:100" x14ac:dyDescent="0.2">
      <c r="A84" s="244" t="s">
        <v>526</v>
      </c>
      <c r="B84" s="244">
        <v>72</v>
      </c>
      <c r="C84" s="590" t="e">
        <f>DRE!#REF!</f>
        <v>#REF!</v>
      </c>
      <c r="BX84" s="586" t="e">
        <f>$C84*$C$5</f>
        <v>#REF!</v>
      </c>
      <c r="BY84" s="586" t="e">
        <f>$C84*$C$4*$E$2+$C84*$C$4*$F$2/2+$C84*$C$4*$G$2/3+$C84*$C$4*$H$2/4+$C84*$C$4*$I$2/5+$C84*$C$4*$J$2/6+$C84*$C$4*$K$2/12</f>
        <v>#REF!</v>
      </c>
      <c r="BZ84" s="586" t="e">
        <f>+$C84*$C$4*$F$2/2+$C84*$C$4*$G$2/3+$C84*$C$4*$H$2/4+$C84*$C$4*$I$2/5+$C84*$C$4*$J$2/6+$C84*$C$4*$K$2/12</f>
        <v>#REF!</v>
      </c>
      <c r="CA84" s="586" t="e">
        <f>+$C84*$C$4*$G$2/3+$C84*$C$4*$H$2/4+$C84*$C$4*$I$2/5+$C84*$C$4*$J$2/6+$C84*$C$4*$K$2/12</f>
        <v>#REF!</v>
      </c>
      <c r="CB84" s="586" t="e">
        <f>+$C84*$C$4*$H$2/4+$C84*$C$4*$I$2/5+$C84*$C$4*$J$2/6+$C84*$C$4*$K$2/12</f>
        <v>#REF!</v>
      </c>
      <c r="CC84" s="586" t="e">
        <f>+$C84*$C$4*$I$2/5+$C84*$C$4*$J$2/6+$C84*$C$4*$K$2/12</f>
        <v>#REF!</v>
      </c>
      <c r="CD84" s="586" t="e">
        <f>+$C84*$C$4*$J$2/6+$C84*$C$4*$K$2/12</f>
        <v>#REF!</v>
      </c>
      <c r="CE84" s="586" t="e">
        <f t="shared" ref="CE84:CJ84" si="131">+$C84*$C$4*$K$2/12</f>
        <v>#REF!</v>
      </c>
      <c r="CF84" s="586" t="e">
        <f t="shared" si="131"/>
        <v>#REF!</v>
      </c>
      <c r="CG84" s="586" t="e">
        <f t="shared" si="131"/>
        <v>#REF!</v>
      </c>
      <c r="CH84" s="586" t="e">
        <f t="shared" si="131"/>
        <v>#REF!</v>
      </c>
      <c r="CI84" s="586" t="e">
        <f t="shared" si="131"/>
        <v>#REF!</v>
      </c>
      <c r="CJ84" s="586" t="e">
        <f t="shared" si="131"/>
        <v>#REF!</v>
      </c>
    </row>
    <row r="85" spans="1:100" x14ac:dyDescent="0.2">
      <c r="A85" s="244" t="s">
        <v>527</v>
      </c>
      <c r="B85" s="244">
        <v>73</v>
      </c>
      <c r="C85" s="590" t="e">
        <f>DRE!#REF!</f>
        <v>#REF!</v>
      </c>
      <c r="BY85" s="586" t="e">
        <f>$C85*$C$5</f>
        <v>#REF!</v>
      </c>
      <c r="BZ85" s="586" t="e">
        <f>$C85*$C$4*$E$2+$C85*$C$4*$F$2/2+$C85*$C$4*$G$2/3+$C85*$C$4*$H$2/4+$C85*$C$4*$I$2/5+$C85*$C$4*$J$2/6+$C85*$C$4*$K$2/12</f>
        <v>#REF!</v>
      </c>
      <c r="CA85" s="586" t="e">
        <f>+$C85*$C$4*$F$2/2+$C85*$C$4*$G$2/3+$C85*$C$4*$H$2/4+$C85*$C$4*$I$2/5+$C85*$C$4*$J$2/6+$C85*$C$4*$K$2/12</f>
        <v>#REF!</v>
      </c>
      <c r="CB85" s="586" t="e">
        <f>+$C85*$C$4*$G$2/3+$C85*$C$4*$H$2/4+$C85*$C$4*$I$2/5+$C85*$C$4*$J$2/6+$C85*$C$4*$K$2/12</f>
        <v>#REF!</v>
      </c>
      <c r="CC85" s="586" t="e">
        <f>+$C85*$C$4*$H$2/4+$C85*$C$4*$I$2/5+$C85*$C$4*$J$2/6+$C85*$C$4*$K$2/12</f>
        <v>#REF!</v>
      </c>
      <c r="CD85" s="586" t="e">
        <f>+$C85*$C$4*$I$2/5+$C85*$C$4*$J$2/6+$C85*$C$4*$K$2/12</f>
        <v>#REF!</v>
      </c>
      <c r="CE85" s="586" t="e">
        <f>+$C85*$C$4*$J$2/6+$C85*$C$4*$K$2/12</f>
        <v>#REF!</v>
      </c>
      <c r="CF85" s="586" t="e">
        <f t="shared" ref="CF85:CK85" si="132">+$C85*$C$4*$K$2/12</f>
        <v>#REF!</v>
      </c>
      <c r="CG85" s="586" t="e">
        <f t="shared" si="132"/>
        <v>#REF!</v>
      </c>
      <c r="CH85" s="586" t="e">
        <f t="shared" si="132"/>
        <v>#REF!</v>
      </c>
      <c r="CI85" s="586" t="e">
        <f t="shared" si="132"/>
        <v>#REF!</v>
      </c>
      <c r="CJ85" s="586" t="e">
        <f t="shared" si="132"/>
        <v>#REF!</v>
      </c>
      <c r="CK85" s="586" t="e">
        <f t="shared" si="132"/>
        <v>#REF!</v>
      </c>
    </row>
    <row r="86" spans="1:100" x14ac:dyDescent="0.2">
      <c r="A86" s="244" t="s">
        <v>528</v>
      </c>
      <c r="B86" s="244">
        <v>74</v>
      </c>
      <c r="C86" s="590" t="e">
        <f>DRE!#REF!</f>
        <v>#REF!</v>
      </c>
      <c r="BZ86" s="586" t="e">
        <f>$C86*$C$5</f>
        <v>#REF!</v>
      </c>
      <c r="CA86" s="586" t="e">
        <f>$C86*$C$4*$E$2+$C86*$C$4*$F$2/2+$C86*$C$4*$G$2/3+$C86*$C$4*$H$2/4+$C86*$C$4*$I$2/5+$C86*$C$4*$J$2/6+$C86*$C$4*$K$2/12</f>
        <v>#REF!</v>
      </c>
      <c r="CB86" s="586" t="e">
        <f>+$C86*$C$4*$F$2/2+$C86*$C$4*$G$2/3+$C86*$C$4*$H$2/4+$C86*$C$4*$I$2/5+$C86*$C$4*$J$2/6+$C86*$C$4*$K$2/12</f>
        <v>#REF!</v>
      </c>
      <c r="CC86" s="586" t="e">
        <f>+$C86*$C$4*$G$2/3+$C86*$C$4*$H$2/4+$C86*$C$4*$I$2/5+$C86*$C$4*$J$2/6+$C86*$C$4*$K$2/12</f>
        <v>#REF!</v>
      </c>
      <c r="CD86" s="586" t="e">
        <f>+$C86*$C$4*$H$2/4+$C86*$C$4*$I$2/5+$C86*$C$4*$J$2/6+$C86*$C$4*$K$2/12</f>
        <v>#REF!</v>
      </c>
      <c r="CE86" s="586" t="e">
        <f>+$C86*$C$4*$I$2/5+$C86*$C$4*$J$2/6+$C86*$C$4*$K$2/12</f>
        <v>#REF!</v>
      </c>
      <c r="CF86" s="586" t="e">
        <f>+$C86*$C$4*$J$2/6+$C86*$C$4*$K$2/12</f>
        <v>#REF!</v>
      </c>
      <c r="CG86" s="586" t="e">
        <f t="shared" ref="CG86:CL86" si="133">+$C86*$C$4*$K$2/12</f>
        <v>#REF!</v>
      </c>
      <c r="CH86" s="586" t="e">
        <f t="shared" si="133"/>
        <v>#REF!</v>
      </c>
      <c r="CI86" s="586" t="e">
        <f t="shared" si="133"/>
        <v>#REF!</v>
      </c>
      <c r="CJ86" s="586" t="e">
        <f t="shared" si="133"/>
        <v>#REF!</v>
      </c>
      <c r="CK86" s="586" t="e">
        <f t="shared" si="133"/>
        <v>#REF!</v>
      </c>
      <c r="CL86" s="586" t="e">
        <f t="shared" si="133"/>
        <v>#REF!</v>
      </c>
    </row>
    <row r="87" spans="1:100" x14ac:dyDescent="0.2">
      <c r="A87" s="244" t="s">
        <v>529</v>
      </c>
      <c r="B87" s="244">
        <v>75</v>
      </c>
      <c r="C87" s="590" t="e">
        <f>DRE!#REF!</f>
        <v>#REF!</v>
      </c>
      <c r="CA87" s="586" t="e">
        <f>$C87*$C$5</f>
        <v>#REF!</v>
      </c>
      <c r="CB87" s="586" t="e">
        <f>$C87*$C$4*$E$2+$C87*$C$4*$F$2/2+$C87*$C$4*$G$2/3+$C87*$C$4*$H$2/4+$C87*$C$4*$I$2/5+$C87*$C$4*$J$2/6+$C87*$C$4*$K$2/12</f>
        <v>#REF!</v>
      </c>
      <c r="CC87" s="586" t="e">
        <f>+$C87*$C$4*$F$2/2+$C87*$C$4*$G$2/3+$C87*$C$4*$H$2/4+$C87*$C$4*$I$2/5+$C87*$C$4*$J$2/6+$C87*$C$4*$K$2/12</f>
        <v>#REF!</v>
      </c>
      <c r="CD87" s="586" t="e">
        <f>+$C87*$C$4*$G$2/3+$C87*$C$4*$H$2/4+$C87*$C$4*$I$2/5+$C87*$C$4*$J$2/6+$C87*$C$4*$K$2/12</f>
        <v>#REF!</v>
      </c>
      <c r="CE87" s="586" t="e">
        <f>+$C87*$C$4*$H$2/4+$C87*$C$4*$I$2/5+$C87*$C$4*$J$2/6+$C87*$C$4*$K$2/12</f>
        <v>#REF!</v>
      </c>
      <c r="CF87" s="586" t="e">
        <f>+$C87*$C$4*$I$2/5+$C87*$C$4*$J$2/6+$C87*$C$4*$K$2/12</f>
        <v>#REF!</v>
      </c>
      <c r="CG87" s="586" t="e">
        <f>+$C87*$C$4*$J$2/6+$C87*$C$4*$K$2/12</f>
        <v>#REF!</v>
      </c>
      <c r="CH87" s="586" t="e">
        <f t="shared" ref="CH87:CM87" si="134">+$C87*$C$4*$K$2/12</f>
        <v>#REF!</v>
      </c>
      <c r="CI87" s="586" t="e">
        <f t="shared" si="134"/>
        <v>#REF!</v>
      </c>
      <c r="CJ87" s="586" t="e">
        <f t="shared" si="134"/>
        <v>#REF!</v>
      </c>
      <c r="CK87" s="586" t="e">
        <f t="shared" si="134"/>
        <v>#REF!</v>
      </c>
      <c r="CL87" s="586" t="e">
        <f t="shared" si="134"/>
        <v>#REF!</v>
      </c>
      <c r="CM87" s="586" t="e">
        <f t="shared" si="134"/>
        <v>#REF!</v>
      </c>
    </row>
    <row r="88" spans="1:100" x14ac:dyDescent="0.2">
      <c r="A88" s="244" t="s">
        <v>530</v>
      </c>
      <c r="B88" s="244">
        <v>76</v>
      </c>
      <c r="C88" s="590" t="e">
        <f>DRE!#REF!</f>
        <v>#REF!</v>
      </c>
      <c r="CB88" s="586" t="e">
        <f>$C88*$C$5</f>
        <v>#REF!</v>
      </c>
      <c r="CC88" s="586" t="e">
        <f>$C88*$C$4*$E$2+$C88*$C$4*$F$2/2+$C88*$C$4*$G$2/3+$C88*$C$4*$H$2/4+$C88*$C$4*$I$2/5+$C88*$C$4*$J$2/6+$C88*$C$4*$K$2/12</f>
        <v>#REF!</v>
      </c>
      <c r="CD88" s="586" t="e">
        <f>+$C88*$C$4*$F$2/2+$C88*$C$4*$G$2/3+$C88*$C$4*$H$2/4+$C88*$C$4*$I$2/5+$C88*$C$4*$J$2/6+$C88*$C$4*$K$2/12</f>
        <v>#REF!</v>
      </c>
      <c r="CE88" s="586" t="e">
        <f>+$C88*$C$4*$G$2/3+$C88*$C$4*$H$2/4+$C88*$C$4*$I$2/5+$C88*$C$4*$J$2/6+$C88*$C$4*$K$2/12</f>
        <v>#REF!</v>
      </c>
      <c r="CF88" s="586" t="e">
        <f>+$C88*$C$4*$H$2/4+$C88*$C$4*$I$2/5+$C88*$C$4*$J$2/6+$C88*$C$4*$K$2/12</f>
        <v>#REF!</v>
      </c>
      <c r="CG88" s="586" t="e">
        <f>+$C88*$C$4*$I$2/5+$C88*$C$4*$J$2/6+$C88*$C$4*$K$2/12</f>
        <v>#REF!</v>
      </c>
      <c r="CH88" s="586" t="e">
        <f>+$C88*$C$4*$J$2/6+$C88*$C$4*$K$2/12</f>
        <v>#REF!</v>
      </c>
      <c r="CI88" s="586" t="e">
        <f t="shared" ref="CI88:CN88" si="135">+$C88*$C$4*$K$2/12</f>
        <v>#REF!</v>
      </c>
      <c r="CJ88" s="586" t="e">
        <f t="shared" si="135"/>
        <v>#REF!</v>
      </c>
      <c r="CK88" s="586" t="e">
        <f t="shared" si="135"/>
        <v>#REF!</v>
      </c>
      <c r="CL88" s="586" t="e">
        <f t="shared" si="135"/>
        <v>#REF!</v>
      </c>
      <c r="CM88" s="586" t="e">
        <f t="shared" si="135"/>
        <v>#REF!</v>
      </c>
      <c r="CN88" s="586" t="e">
        <f t="shared" si="135"/>
        <v>#REF!</v>
      </c>
    </row>
    <row r="89" spans="1:100" x14ac:dyDescent="0.2">
      <c r="A89" s="244" t="s">
        <v>531</v>
      </c>
      <c r="B89" s="244">
        <v>77</v>
      </c>
      <c r="C89" s="590" t="e">
        <f>DRE!#REF!</f>
        <v>#REF!</v>
      </c>
      <c r="CC89" s="586" t="e">
        <f>$C89*$C$5</f>
        <v>#REF!</v>
      </c>
      <c r="CD89" s="586" t="e">
        <f>$C89*$C$4*$E$2+$C89*$C$4*$F$2/2+$C89*$C$4*$G$2/3+$C89*$C$4*$H$2/4+$C89*$C$4*$I$2/5+$C89*$C$4*$J$2/6+$C89*$C$4*$K$2/12</f>
        <v>#REF!</v>
      </c>
      <c r="CE89" s="586" t="e">
        <f>+$C89*$C$4*$F$2/2+$C89*$C$4*$G$2/3+$C89*$C$4*$H$2/4+$C89*$C$4*$I$2/5+$C89*$C$4*$J$2/6+$C89*$C$4*$K$2/12</f>
        <v>#REF!</v>
      </c>
      <c r="CF89" s="586" t="e">
        <f>+$C89*$C$4*$G$2/3+$C89*$C$4*$H$2/4+$C89*$C$4*$I$2/5+$C89*$C$4*$J$2/6+$C89*$C$4*$K$2/12</f>
        <v>#REF!</v>
      </c>
      <c r="CG89" s="586" t="e">
        <f>+$C89*$C$4*$H$2/4+$C89*$C$4*$I$2/5+$C89*$C$4*$J$2/6+$C89*$C$4*$K$2/12</f>
        <v>#REF!</v>
      </c>
      <c r="CH89" s="586" t="e">
        <f>+$C89*$C$4*$I$2/5+$C89*$C$4*$J$2/6+$C89*$C$4*$K$2/12</f>
        <v>#REF!</v>
      </c>
      <c r="CI89" s="586" t="e">
        <f>+$C89*$C$4*$J$2/6+$C89*$C$4*$K$2/12</f>
        <v>#REF!</v>
      </c>
      <c r="CJ89" s="586" t="e">
        <f t="shared" ref="CJ89:CO89" si="136">+$C89*$C$4*$K$2/12</f>
        <v>#REF!</v>
      </c>
      <c r="CK89" s="586" t="e">
        <f t="shared" si="136"/>
        <v>#REF!</v>
      </c>
      <c r="CL89" s="586" t="e">
        <f t="shared" si="136"/>
        <v>#REF!</v>
      </c>
      <c r="CM89" s="586" t="e">
        <f t="shared" si="136"/>
        <v>#REF!</v>
      </c>
      <c r="CN89" s="586" t="e">
        <f t="shared" si="136"/>
        <v>#REF!</v>
      </c>
      <c r="CO89" s="586" t="e">
        <f t="shared" si="136"/>
        <v>#REF!</v>
      </c>
    </row>
    <row r="90" spans="1:100" x14ac:dyDescent="0.2">
      <c r="A90" s="244" t="s">
        <v>532</v>
      </c>
      <c r="B90" s="244">
        <v>78</v>
      </c>
      <c r="C90" s="590" t="e">
        <f>DRE!#REF!</f>
        <v>#REF!</v>
      </c>
      <c r="CD90" s="586" t="e">
        <f>$C90*$C$5</f>
        <v>#REF!</v>
      </c>
      <c r="CE90" s="586" t="e">
        <f>$C90*$C$4*$E$2+$C90*$C$4*$F$2/2+$C90*$C$4*$G$2/3+$C90*$C$4*$H$2/4+$C90*$C$4*$I$2/5+$C90*$C$4*$J$2/6+$C90*$C$4*$K$2/12</f>
        <v>#REF!</v>
      </c>
      <c r="CF90" s="586" t="e">
        <f>+$C90*$C$4*$F$2/2+$C90*$C$4*$G$2/3+$C90*$C$4*$H$2/4+$C90*$C$4*$I$2/5+$C90*$C$4*$J$2/6+$C90*$C$4*$K$2/12</f>
        <v>#REF!</v>
      </c>
      <c r="CG90" s="586" t="e">
        <f>+$C90*$C$4*$G$2/3+$C90*$C$4*$H$2/4+$C90*$C$4*$I$2/5+$C90*$C$4*$J$2/6+$C90*$C$4*$K$2/12</f>
        <v>#REF!</v>
      </c>
      <c r="CH90" s="586" t="e">
        <f>+$C90*$C$4*$H$2/4+$C90*$C$4*$I$2/5+$C90*$C$4*$J$2/6+$C90*$C$4*$K$2/12</f>
        <v>#REF!</v>
      </c>
      <c r="CI90" s="586" t="e">
        <f>+$C90*$C$4*$I$2/5+$C90*$C$4*$J$2/6+$C90*$C$4*$K$2/12</f>
        <v>#REF!</v>
      </c>
      <c r="CJ90" s="586" t="e">
        <f>+$C90*$C$4*$J$2/6+$C90*$C$4*$K$2/12</f>
        <v>#REF!</v>
      </c>
      <c r="CK90" s="586" t="e">
        <f t="shared" ref="CK90:CP90" si="137">+$C90*$C$4*$K$2/12</f>
        <v>#REF!</v>
      </c>
      <c r="CL90" s="586" t="e">
        <f t="shared" si="137"/>
        <v>#REF!</v>
      </c>
      <c r="CM90" s="586" t="e">
        <f t="shared" si="137"/>
        <v>#REF!</v>
      </c>
      <c r="CN90" s="586" t="e">
        <f t="shared" si="137"/>
        <v>#REF!</v>
      </c>
      <c r="CO90" s="586" t="e">
        <f t="shared" si="137"/>
        <v>#REF!</v>
      </c>
      <c r="CP90" s="586" t="e">
        <f t="shared" si="137"/>
        <v>#REF!</v>
      </c>
    </row>
    <row r="91" spans="1:100" x14ac:dyDescent="0.2">
      <c r="A91" s="244" t="s">
        <v>533</v>
      </c>
      <c r="B91" s="244">
        <v>79</v>
      </c>
      <c r="C91" s="590" t="e">
        <f>DRE!#REF!</f>
        <v>#REF!</v>
      </c>
      <c r="CE91" s="586" t="e">
        <f>$C91*$C$5</f>
        <v>#REF!</v>
      </c>
      <c r="CF91" s="586" t="e">
        <f>$C91*$C$4*$E$2+$C91*$C$4*$F$2/2+$C91*$C$4*$G$2/3+$C91*$C$4*$H$2/4+$C91*$C$4*$I$2/5+$C91*$C$4*$J$2/6+$C91*$C$4*$K$2/12</f>
        <v>#REF!</v>
      </c>
      <c r="CG91" s="586" t="e">
        <f>+$C91*$C$4*$F$2/2+$C91*$C$4*$G$2/3+$C91*$C$4*$H$2/4+$C91*$C$4*$I$2/5+$C91*$C$4*$J$2/6+$C91*$C$4*$K$2/12</f>
        <v>#REF!</v>
      </c>
      <c r="CH91" s="586" t="e">
        <f>+$C91*$C$4*$G$2/3+$C91*$C$4*$H$2/4+$C91*$C$4*$I$2/5+$C91*$C$4*$J$2/6+$C91*$C$4*$K$2/12</f>
        <v>#REF!</v>
      </c>
      <c r="CI91" s="586" t="e">
        <f>+$C91*$C$4*$H$2/4+$C91*$C$4*$I$2/5+$C91*$C$4*$J$2/6+$C91*$C$4*$K$2/12</f>
        <v>#REF!</v>
      </c>
      <c r="CJ91" s="586" t="e">
        <f>+$C91*$C$4*$I$2/5+$C91*$C$4*$J$2/6+$C91*$C$4*$K$2/12</f>
        <v>#REF!</v>
      </c>
      <c r="CK91" s="586" t="e">
        <f>+$C91*$C$4*$J$2/6+$C91*$C$4*$K$2/12</f>
        <v>#REF!</v>
      </c>
      <c r="CL91" s="586" t="e">
        <f t="shared" ref="CL91:CQ91" si="138">+$C91*$C$4*$K$2/12</f>
        <v>#REF!</v>
      </c>
      <c r="CM91" s="586" t="e">
        <f t="shared" si="138"/>
        <v>#REF!</v>
      </c>
      <c r="CN91" s="586" t="e">
        <f t="shared" si="138"/>
        <v>#REF!</v>
      </c>
      <c r="CO91" s="586" t="e">
        <f t="shared" si="138"/>
        <v>#REF!</v>
      </c>
      <c r="CP91" s="586" t="e">
        <f t="shared" si="138"/>
        <v>#REF!</v>
      </c>
      <c r="CQ91" s="586" t="e">
        <f t="shared" si="138"/>
        <v>#REF!</v>
      </c>
    </row>
    <row r="92" spans="1:100" x14ac:dyDescent="0.2">
      <c r="A92" s="244" t="s">
        <v>534</v>
      </c>
      <c r="B92" s="244">
        <v>80</v>
      </c>
      <c r="C92" s="590" t="e">
        <f>DRE!#REF!</f>
        <v>#REF!</v>
      </c>
      <c r="CF92" s="586" t="e">
        <f>$C92*$C$5</f>
        <v>#REF!</v>
      </c>
      <c r="CG92" s="586" t="e">
        <f>$C92*$C$4*$E$2+$C92*$C$4*$F$2/2+$C92*$C$4*$G$2/3+$C92*$C$4*$H$2/4+$C92*$C$4*$I$2/5+$C92*$C$4*$J$2/6+$C92*$C$4*$K$2/12</f>
        <v>#REF!</v>
      </c>
      <c r="CH92" s="586" t="e">
        <f>+$C92*$C$4*$F$2/2+$C92*$C$4*$G$2/3+$C92*$C$4*$H$2/4+$C92*$C$4*$I$2/5+$C92*$C$4*$J$2/6+$C92*$C$4*$K$2/12</f>
        <v>#REF!</v>
      </c>
      <c r="CI92" s="586" t="e">
        <f>+$C92*$C$4*$G$2/3+$C92*$C$4*$H$2/4+$C92*$C$4*$I$2/5+$C92*$C$4*$J$2/6+$C92*$C$4*$K$2/12</f>
        <v>#REF!</v>
      </c>
      <c r="CJ92" s="586" t="e">
        <f>+$C92*$C$4*$H$2/4+$C92*$C$4*$I$2/5+$C92*$C$4*$J$2/6+$C92*$C$4*$K$2/12</f>
        <v>#REF!</v>
      </c>
      <c r="CK92" s="586" t="e">
        <f>+$C92*$C$4*$I$2/5+$C92*$C$4*$J$2/6+$C92*$C$4*$K$2/12</f>
        <v>#REF!</v>
      </c>
      <c r="CL92" s="586" t="e">
        <f>+$C92*$C$4*$J$2/6+$C92*$C$4*$K$2/12</f>
        <v>#REF!</v>
      </c>
      <c r="CM92" s="586" t="e">
        <f t="shared" ref="CM92:CR92" si="139">+$C92*$C$4*$K$2/12</f>
        <v>#REF!</v>
      </c>
      <c r="CN92" s="586" t="e">
        <f t="shared" si="139"/>
        <v>#REF!</v>
      </c>
      <c r="CO92" s="586" t="e">
        <f t="shared" si="139"/>
        <v>#REF!</v>
      </c>
      <c r="CP92" s="586" t="e">
        <f t="shared" si="139"/>
        <v>#REF!</v>
      </c>
      <c r="CQ92" s="586" t="e">
        <f t="shared" si="139"/>
        <v>#REF!</v>
      </c>
      <c r="CR92" s="586" t="e">
        <f t="shared" si="139"/>
        <v>#REF!</v>
      </c>
    </row>
    <row r="93" spans="1:100" x14ac:dyDescent="0.2">
      <c r="A93" s="244" t="s">
        <v>535</v>
      </c>
      <c r="B93" s="244">
        <v>81</v>
      </c>
      <c r="C93" s="590" t="e">
        <f>DRE!#REF!</f>
        <v>#REF!</v>
      </c>
      <c r="CG93" s="586" t="e">
        <f>$C93*$C$5</f>
        <v>#REF!</v>
      </c>
      <c r="CH93" s="586" t="e">
        <f>$C93*$C$4*$E$2+$C93*$C$4*$F$2/2+$C93*$C$4*$G$2/3+$C93*$C$4*$H$2/4+$C93*$C$4*$I$2/5+$C93*$C$4*$J$2/6+$C93*$C$4*$K$2/12</f>
        <v>#REF!</v>
      </c>
      <c r="CI93" s="586" t="e">
        <f>+$C93*$C$4*$F$2/2+$C93*$C$4*$G$2/3+$C93*$C$4*$H$2/4+$C93*$C$4*$I$2/5+$C93*$C$4*$J$2/6+$C93*$C$4*$K$2/12</f>
        <v>#REF!</v>
      </c>
      <c r="CJ93" s="586" t="e">
        <f>+$C93*$C$4*$G$2/3+$C93*$C$4*$H$2/4+$C93*$C$4*$I$2/5+$C93*$C$4*$J$2/6+$C93*$C$4*$K$2/12</f>
        <v>#REF!</v>
      </c>
      <c r="CK93" s="586" t="e">
        <f>+$C93*$C$4*$H$2/4+$C93*$C$4*$I$2/5+$C93*$C$4*$J$2/6+$C93*$C$4*$K$2/12</f>
        <v>#REF!</v>
      </c>
      <c r="CL93" s="586" t="e">
        <f>+$C93*$C$4*$I$2/5+$C93*$C$4*$J$2/6+$C93*$C$4*$K$2/12</f>
        <v>#REF!</v>
      </c>
      <c r="CM93" s="586" t="e">
        <f>+$C93*$C$4*$J$2/6+$C93*$C$4*$K$2/12</f>
        <v>#REF!</v>
      </c>
      <c r="CN93" s="586" t="e">
        <f t="shared" ref="CN93:CS93" si="140">+$C93*$C$4*$K$2/12</f>
        <v>#REF!</v>
      </c>
      <c r="CO93" s="586" t="e">
        <f t="shared" si="140"/>
        <v>#REF!</v>
      </c>
      <c r="CP93" s="586" t="e">
        <f t="shared" si="140"/>
        <v>#REF!</v>
      </c>
      <c r="CQ93" s="586" t="e">
        <f t="shared" si="140"/>
        <v>#REF!</v>
      </c>
      <c r="CR93" s="586" t="e">
        <f t="shared" si="140"/>
        <v>#REF!</v>
      </c>
      <c r="CS93" s="586" t="e">
        <f t="shared" si="140"/>
        <v>#REF!</v>
      </c>
    </row>
    <row r="94" spans="1:100" x14ac:dyDescent="0.2">
      <c r="A94" s="244" t="s">
        <v>536</v>
      </c>
      <c r="B94" s="244">
        <v>82</v>
      </c>
      <c r="C94" s="590" t="e">
        <f>DRE!#REF!</f>
        <v>#REF!</v>
      </c>
      <c r="CH94" s="586" t="e">
        <f>$C94*$C$5</f>
        <v>#REF!</v>
      </c>
      <c r="CI94" s="586" t="e">
        <f>$C94*$C$4*$E$2+$C94*$C$4*$F$2/2+$C94*$C$4*$G$2/3+$C94*$C$4*$H$2/4+$C94*$C$4*$I$2/5+$C94*$C$4*$J$2/6+$C94*$C$4*$K$2/12</f>
        <v>#REF!</v>
      </c>
      <c r="CJ94" s="586" t="e">
        <f>+$C94*$C$4*$F$2/2+$C94*$C$4*$G$2/3+$C94*$C$4*$H$2/4+$C94*$C$4*$I$2/5+$C94*$C$4*$J$2/6+$C94*$C$4*$K$2/12</f>
        <v>#REF!</v>
      </c>
      <c r="CK94" s="586" t="e">
        <f>+$C94*$C$4*$G$2/3+$C94*$C$4*$H$2/4+$C94*$C$4*$I$2/5+$C94*$C$4*$J$2/6+$C94*$C$4*$K$2/12</f>
        <v>#REF!</v>
      </c>
      <c r="CL94" s="586" t="e">
        <f>+$C94*$C$4*$H$2/4+$C94*$C$4*$I$2/5+$C94*$C$4*$J$2/6+$C94*$C$4*$K$2/12</f>
        <v>#REF!</v>
      </c>
      <c r="CM94" s="586" t="e">
        <f>+$C94*$C$4*$I$2/5+$C94*$C$4*$J$2/6+$C94*$C$4*$K$2/12</f>
        <v>#REF!</v>
      </c>
      <c r="CN94" s="586" t="e">
        <f>+$C94*$C$4*$J$2/6+$C94*$C$4*$K$2/12</f>
        <v>#REF!</v>
      </c>
      <c r="CO94" s="586" t="e">
        <f t="shared" ref="CO94:CT94" si="141">+$C94*$C$4*$K$2/12</f>
        <v>#REF!</v>
      </c>
      <c r="CP94" s="586" t="e">
        <f t="shared" si="141"/>
        <v>#REF!</v>
      </c>
      <c r="CQ94" s="586" t="e">
        <f t="shared" si="141"/>
        <v>#REF!</v>
      </c>
      <c r="CR94" s="586" t="e">
        <f t="shared" si="141"/>
        <v>#REF!</v>
      </c>
      <c r="CS94" s="586" t="e">
        <f t="shared" si="141"/>
        <v>#REF!</v>
      </c>
      <c r="CT94" s="586" t="e">
        <f t="shared" si="141"/>
        <v>#REF!</v>
      </c>
    </row>
    <row r="95" spans="1:100" x14ac:dyDescent="0.2">
      <c r="A95" s="244" t="s">
        <v>537</v>
      </c>
      <c r="B95" s="244">
        <v>83</v>
      </c>
      <c r="C95" s="590" t="e">
        <f>DRE!#REF!</f>
        <v>#REF!</v>
      </c>
      <c r="CI95" s="586" t="e">
        <f>$C95*$C$5</f>
        <v>#REF!</v>
      </c>
      <c r="CJ95" s="586" t="e">
        <f>$C95*$C$4*$E$2+$C95*$C$4*$F$2/2+$C95*$C$4*$G$2/3+$C95*$C$4*$H$2/4+$C95*$C$4*$I$2/5+$C95*$C$4*$J$2/6+$C95*$C$4*$K$2/12</f>
        <v>#REF!</v>
      </c>
      <c r="CK95" s="586" t="e">
        <f>+$C95*$C$4*$F$2/2+$C95*$C$4*$G$2/3+$C95*$C$4*$H$2/4+$C95*$C$4*$I$2/5+$C95*$C$4*$J$2/6+$C95*$C$4*$K$2/12</f>
        <v>#REF!</v>
      </c>
      <c r="CL95" s="586" t="e">
        <f>+$C95*$C$4*$G$2/3+$C95*$C$4*$H$2/4+$C95*$C$4*$I$2/5+$C95*$C$4*$J$2/6+$C95*$C$4*$K$2/12</f>
        <v>#REF!</v>
      </c>
      <c r="CM95" s="586" t="e">
        <f>+$C95*$C$4*$H$2/4+$C95*$C$4*$I$2/5+$C95*$C$4*$J$2/6+$C95*$C$4*$K$2/12</f>
        <v>#REF!</v>
      </c>
      <c r="CN95" s="586" t="e">
        <f>+$C95*$C$4*$I$2/5+$C95*$C$4*$J$2/6+$C95*$C$4*$K$2/12</f>
        <v>#REF!</v>
      </c>
      <c r="CO95" s="586" t="e">
        <f>+$C95*$C$4*$J$2/6+$C95*$C$4*$K$2/12</f>
        <v>#REF!</v>
      </c>
      <c r="CP95" s="586" t="e">
        <f t="shared" ref="CP95:CU95" si="142">+$C95*$C$4*$K$2/12</f>
        <v>#REF!</v>
      </c>
      <c r="CQ95" s="586" t="e">
        <f t="shared" si="142"/>
        <v>#REF!</v>
      </c>
      <c r="CR95" s="586" t="e">
        <f t="shared" si="142"/>
        <v>#REF!</v>
      </c>
      <c r="CS95" s="586" t="e">
        <f t="shared" si="142"/>
        <v>#REF!</v>
      </c>
      <c r="CT95" s="586" t="e">
        <f t="shared" si="142"/>
        <v>#REF!</v>
      </c>
      <c r="CU95" s="586" t="e">
        <f t="shared" si="142"/>
        <v>#REF!</v>
      </c>
    </row>
    <row r="96" spans="1:100" x14ac:dyDescent="0.2">
      <c r="A96" s="244" t="s">
        <v>538</v>
      </c>
      <c r="B96" s="244">
        <v>84</v>
      </c>
      <c r="C96" s="590" t="e">
        <f>DRE!#REF!</f>
        <v>#REF!</v>
      </c>
      <c r="CJ96" s="586" t="e">
        <f>$C96*$C$5</f>
        <v>#REF!</v>
      </c>
      <c r="CK96" s="586" t="e">
        <f>$C96*$C$4*$E$2+$C96*$C$4*$F$2/2+$C96*$C$4*$G$2/3+$C96*$C$4*$H$2/4+$C96*$C$4*$I$2/5+$C96*$C$4*$J$2/6+$C96*$C$4*$K$2/12</f>
        <v>#REF!</v>
      </c>
      <c r="CL96" s="586" t="e">
        <f>+$C96*$C$4*$F$2/2+$C96*$C$4*$G$2/3+$C96*$C$4*$H$2/4+$C96*$C$4*$I$2/5+$C96*$C$4*$J$2/6+$C96*$C$4*$K$2/12</f>
        <v>#REF!</v>
      </c>
      <c r="CM96" s="586" t="e">
        <f>+$C96*$C$4*$G$2/3+$C96*$C$4*$H$2/4+$C96*$C$4*$I$2/5+$C96*$C$4*$J$2/6+$C96*$C$4*$K$2/12</f>
        <v>#REF!</v>
      </c>
      <c r="CN96" s="586" t="e">
        <f>+$C96*$C$4*$H$2/4+$C96*$C$4*$I$2/5+$C96*$C$4*$J$2/6+$C96*$C$4*$K$2/12</f>
        <v>#REF!</v>
      </c>
      <c r="CO96" s="586" t="e">
        <f>+$C96*$C$4*$I$2/5+$C96*$C$4*$J$2/6+$C96*$C$4*$K$2/12</f>
        <v>#REF!</v>
      </c>
      <c r="CP96" s="586" t="e">
        <f>+$C96*$C$4*$J$2/6+$C96*$C$4*$K$2/12</f>
        <v>#REF!</v>
      </c>
      <c r="CQ96" s="586" t="e">
        <f t="shared" ref="CQ96:CV96" si="143">+$C96*$C$4*$K$2/12</f>
        <v>#REF!</v>
      </c>
      <c r="CR96" s="586" t="e">
        <f t="shared" si="143"/>
        <v>#REF!</v>
      </c>
      <c r="CS96" s="586" t="e">
        <f t="shared" si="143"/>
        <v>#REF!</v>
      </c>
      <c r="CT96" s="586" t="e">
        <f t="shared" si="143"/>
        <v>#REF!</v>
      </c>
      <c r="CU96" s="586" t="e">
        <f t="shared" si="143"/>
        <v>#REF!</v>
      </c>
      <c r="CV96" s="586" t="e">
        <f t="shared" si="143"/>
        <v>#REF!</v>
      </c>
    </row>
    <row r="97" spans="1:116" x14ac:dyDescent="0.2">
      <c r="A97" s="244" t="s">
        <v>539</v>
      </c>
      <c r="B97" s="244">
        <v>85</v>
      </c>
      <c r="C97" s="590" t="e">
        <f>DRE!#REF!</f>
        <v>#REF!</v>
      </c>
      <c r="CK97" s="586" t="e">
        <f>$C97*$C$5</f>
        <v>#REF!</v>
      </c>
      <c r="CL97" s="586" t="e">
        <f>$C97*$C$4*$E$2+$C97*$C$4*$F$2/2+$C97*$C$4*$G$2/3+$C97*$C$4*$H$2/4+$C97*$C$4*$I$2/5+$C97*$C$4*$J$2/6+$C97*$C$4*$K$2/12</f>
        <v>#REF!</v>
      </c>
      <c r="CM97" s="586" t="e">
        <f>+$C97*$C$4*$F$2/2+$C97*$C$4*$G$2/3+$C97*$C$4*$H$2/4+$C97*$C$4*$I$2/5+$C97*$C$4*$J$2/6+$C97*$C$4*$K$2/12</f>
        <v>#REF!</v>
      </c>
      <c r="CN97" s="586" t="e">
        <f>+$C97*$C$4*$G$2/3+$C97*$C$4*$H$2/4+$C97*$C$4*$I$2/5+$C97*$C$4*$J$2/6+$C97*$C$4*$K$2/12</f>
        <v>#REF!</v>
      </c>
      <c r="CO97" s="586" t="e">
        <f>+$C97*$C$4*$H$2/4+$C97*$C$4*$I$2/5+$C97*$C$4*$J$2/6+$C97*$C$4*$K$2/12</f>
        <v>#REF!</v>
      </c>
      <c r="CP97" s="586" t="e">
        <f>+$C97*$C$4*$I$2/5+$C97*$C$4*$J$2/6+$C97*$C$4*$K$2/12</f>
        <v>#REF!</v>
      </c>
      <c r="CQ97" s="586" t="e">
        <f>+$C97*$C$4*$J$2/6+$C97*$C$4*$K$2/12</f>
        <v>#REF!</v>
      </c>
      <c r="CR97" s="586" t="e">
        <f t="shared" ref="CR97:CW97" si="144">+$C97*$C$4*$K$2/12</f>
        <v>#REF!</v>
      </c>
      <c r="CS97" s="586" t="e">
        <f t="shared" si="144"/>
        <v>#REF!</v>
      </c>
      <c r="CT97" s="586" t="e">
        <f t="shared" si="144"/>
        <v>#REF!</v>
      </c>
      <c r="CU97" s="586" t="e">
        <f t="shared" si="144"/>
        <v>#REF!</v>
      </c>
      <c r="CV97" s="586" t="e">
        <f t="shared" si="144"/>
        <v>#REF!</v>
      </c>
      <c r="CW97" s="586" t="e">
        <f t="shared" si="144"/>
        <v>#REF!</v>
      </c>
    </row>
    <row r="98" spans="1:116" x14ac:dyDescent="0.2">
      <c r="A98" s="244" t="s">
        <v>540</v>
      </c>
      <c r="B98" s="244">
        <v>86</v>
      </c>
      <c r="C98" s="590" t="e">
        <f>DRE!#REF!</f>
        <v>#REF!</v>
      </c>
      <c r="CL98" s="586" t="e">
        <f>$C98*$C$5</f>
        <v>#REF!</v>
      </c>
      <c r="CM98" s="586" t="e">
        <f>$C98*$C$4*$E$2+$C98*$C$4*$F$2/2+$C98*$C$4*$G$2/3+$C98*$C$4*$H$2/4+$C98*$C$4*$I$2/5+$C98*$C$4*$J$2/6+$C98*$C$4*$K$2/12</f>
        <v>#REF!</v>
      </c>
      <c r="CN98" s="586" t="e">
        <f>+$C98*$C$4*$F$2/2+$C98*$C$4*$G$2/3+$C98*$C$4*$H$2/4+$C98*$C$4*$I$2/5+$C98*$C$4*$J$2/6+$C98*$C$4*$K$2/12</f>
        <v>#REF!</v>
      </c>
      <c r="CO98" s="586" t="e">
        <f>+$C98*$C$4*$G$2/3+$C98*$C$4*$H$2/4+$C98*$C$4*$I$2/5+$C98*$C$4*$J$2/6+$C98*$C$4*$K$2/12</f>
        <v>#REF!</v>
      </c>
      <c r="CP98" s="586" t="e">
        <f>+$C98*$C$4*$H$2/4+$C98*$C$4*$I$2/5+$C98*$C$4*$J$2/6+$C98*$C$4*$K$2/12</f>
        <v>#REF!</v>
      </c>
      <c r="CQ98" s="586" t="e">
        <f>+$C98*$C$4*$I$2/5+$C98*$C$4*$J$2/6+$C98*$C$4*$K$2/12</f>
        <v>#REF!</v>
      </c>
      <c r="CR98" s="586" t="e">
        <f>+$C98*$C$4*$J$2/6+$C98*$C$4*$K$2/12</f>
        <v>#REF!</v>
      </c>
      <c r="CS98" s="586" t="e">
        <f t="shared" ref="CS98:CX98" si="145">+$C98*$C$4*$K$2/12</f>
        <v>#REF!</v>
      </c>
      <c r="CT98" s="586" t="e">
        <f t="shared" si="145"/>
        <v>#REF!</v>
      </c>
      <c r="CU98" s="586" t="e">
        <f t="shared" si="145"/>
        <v>#REF!</v>
      </c>
      <c r="CV98" s="586" t="e">
        <f t="shared" si="145"/>
        <v>#REF!</v>
      </c>
      <c r="CW98" s="586" t="e">
        <f t="shared" si="145"/>
        <v>#REF!</v>
      </c>
      <c r="CX98" s="586" t="e">
        <f t="shared" si="145"/>
        <v>#REF!</v>
      </c>
    </row>
    <row r="99" spans="1:116" x14ac:dyDescent="0.2">
      <c r="A99" s="244" t="s">
        <v>541</v>
      </c>
      <c r="B99" s="244">
        <v>87</v>
      </c>
      <c r="C99" s="590" t="e">
        <f>DRE!#REF!</f>
        <v>#REF!</v>
      </c>
      <c r="CM99" s="586" t="e">
        <f>$C99*$C$5</f>
        <v>#REF!</v>
      </c>
      <c r="CN99" s="586" t="e">
        <f>$C99*$C$4*$E$2+$C99*$C$4*$F$2/2+$C99*$C$4*$G$2/3+$C99*$C$4*$H$2/4+$C99*$C$4*$I$2/5+$C99*$C$4*$J$2/6+$C99*$C$4*$K$2/12</f>
        <v>#REF!</v>
      </c>
      <c r="CO99" s="586" t="e">
        <f>+$C99*$C$4*$F$2/2+$C99*$C$4*$G$2/3+$C99*$C$4*$H$2/4+$C99*$C$4*$I$2/5+$C99*$C$4*$J$2/6+$C99*$C$4*$K$2/12</f>
        <v>#REF!</v>
      </c>
      <c r="CP99" s="586" t="e">
        <f>+$C99*$C$4*$G$2/3+$C99*$C$4*$H$2/4+$C99*$C$4*$I$2/5+$C99*$C$4*$J$2/6+$C99*$C$4*$K$2/12</f>
        <v>#REF!</v>
      </c>
      <c r="CQ99" s="586" t="e">
        <f>+$C99*$C$4*$H$2/4+$C99*$C$4*$I$2/5+$C99*$C$4*$J$2/6+$C99*$C$4*$K$2/12</f>
        <v>#REF!</v>
      </c>
      <c r="CR99" s="586" t="e">
        <f>+$C99*$C$4*$I$2/5+$C99*$C$4*$J$2/6+$C99*$C$4*$K$2/12</f>
        <v>#REF!</v>
      </c>
      <c r="CS99" s="586" t="e">
        <f>+$C99*$C$4*$J$2/6+$C99*$C$4*$K$2/12</f>
        <v>#REF!</v>
      </c>
      <c r="CT99" s="586" t="e">
        <f t="shared" ref="CT99:CY99" si="146">+$C99*$C$4*$K$2/12</f>
        <v>#REF!</v>
      </c>
      <c r="CU99" s="586" t="e">
        <f t="shared" si="146"/>
        <v>#REF!</v>
      </c>
      <c r="CV99" s="586" t="e">
        <f t="shared" si="146"/>
        <v>#REF!</v>
      </c>
      <c r="CW99" s="586" t="e">
        <f t="shared" si="146"/>
        <v>#REF!</v>
      </c>
      <c r="CX99" s="586" t="e">
        <f t="shared" si="146"/>
        <v>#REF!</v>
      </c>
      <c r="CY99" s="586" t="e">
        <f t="shared" si="146"/>
        <v>#REF!</v>
      </c>
    </row>
    <row r="100" spans="1:116" x14ac:dyDescent="0.2">
      <c r="A100" s="244" t="s">
        <v>542</v>
      </c>
      <c r="B100" s="244">
        <v>88</v>
      </c>
      <c r="C100" s="590" t="e">
        <f>DRE!#REF!</f>
        <v>#REF!</v>
      </c>
      <c r="CN100" s="586" t="e">
        <f>$C100*$C$5</f>
        <v>#REF!</v>
      </c>
      <c r="CO100" s="586" t="e">
        <f>$C100*$C$4*$E$2+$C100*$C$4*$F$2/2+$C100*$C$4*$G$2/3+$C100*$C$4*$H$2/4+$C100*$C$4*$I$2/5+$C100*$C$4*$J$2/6+$C100*$C$4*$K$2/12</f>
        <v>#REF!</v>
      </c>
      <c r="CP100" s="586" t="e">
        <f>+$C100*$C$4*$F$2/2+$C100*$C$4*$G$2/3+$C100*$C$4*$H$2/4+$C100*$C$4*$I$2/5+$C100*$C$4*$J$2/6+$C100*$C$4*$K$2/12</f>
        <v>#REF!</v>
      </c>
      <c r="CQ100" s="586" t="e">
        <f>+$C100*$C$4*$G$2/3+$C100*$C$4*$H$2/4+$C100*$C$4*$I$2/5+$C100*$C$4*$J$2/6+$C100*$C$4*$K$2/12</f>
        <v>#REF!</v>
      </c>
      <c r="CR100" s="586" t="e">
        <f>+$C100*$C$4*$H$2/4+$C100*$C$4*$I$2/5+$C100*$C$4*$J$2/6+$C100*$C$4*$K$2/12</f>
        <v>#REF!</v>
      </c>
      <c r="CS100" s="586" t="e">
        <f>+$C100*$C$4*$I$2/5+$C100*$C$4*$J$2/6+$C100*$C$4*$K$2/12</f>
        <v>#REF!</v>
      </c>
      <c r="CT100" s="586" t="e">
        <f>+$C100*$C$4*$J$2/6+$C100*$C$4*$K$2/12</f>
        <v>#REF!</v>
      </c>
      <c r="CU100" s="586" t="e">
        <f t="shared" ref="CU100:CZ100" si="147">+$C100*$C$4*$K$2/12</f>
        <v>#REF!</v>
      </c>
      <c r="CV100" s="586" t="e">
        <f t="shared" si="147"/>
        <v>#REF!</v>
      </c>
      <c r="CW100" s="586" t="e">
        <f t="shared" si="147"/>
        <v>#REF!</v>
      </c>
      <c r="CX100" s="586" t="e">
        <f t="shared" si="147"/>
        <v>#REF!</v>
      </c>
      <c r="CY100" s="586" t="e">
        <f t="shared" si="147"/>
        <v>#REF!</v>
      </c>
      <c r="CZ100" s="586" t="e">
        <f t="shared" si="147"/>
        <v>#REF!</v>
      </c>
    </row>
    <row r="101" spans="1:116" x14ac:dyDescent="0.2">
      <c r="A101" s="244" t="s">
        <v>543</v>
      </c>
      <c r="B101" s="244">
        <v>89</v>
      </c>
      <c r="C101" s="590" t="e">
        <f>DRE!#REF!</f>
        <v>#REF!</v>
      </c>
      <c r="CO101" s="586" t="e">
        <f>$C101*$C$5</f>
        <v>#REF!</v>
      </c>
      <c r="CP101" s="586" t="e">
        <f>$C101*$C$4*$E$2+$C101*$C$4*$F$2/2+$C101*$C$4*$G$2/3+$C101*$C$4*$H$2/4+$C101*$C$4*$I$2/5+$C101*$C$4*$J$2/6+$C101*$C$4*$K$2/12</f>
        <v>#REF!</v>
      </c>
      <c r="CQ101" s="586" t="e">
        <f>+$C101*$C$4*$F$2/2+$C101*$C$4*$G$2/3+$C101*$C$4*$H$2/4+$C101*$C$4*$I$2/5+$C101*$C$4*$J$2/6+$C101*$C$4*$K$2/12</f>
        <v>#REF!</v>
      </c>
      <c r="CR101" s="586" t="e">
        <f>+$C101*$C$4*$G$2/3+$C101*$C$4*$H$2/4+$C101*$C$4*$I$2/5+$C101*$C$4*$J$2/6+$C101*$C$4*$K$2/12</f>
        <v>#REF!</v>
      </c>
      <c r="CS101" s="586" t="e">
        <f>+$C101*$C$4*$H$2/4+$C101*$C$4*$I$2/5+$C101*$C$4*$J$2/6+$C101*$C$4*$K$2/12</f>
        <v>#REF!</v>
      </c>
      <c r="CT101" s="586" t="e">
        <f>+$C101*$C$4*$I$2/5+$C101*$C$4*$J$2/6+$C101*$C$4*$K$2/12</f>
        <v>#REF!</v>
      </c>
      <c r="CU101" s="586" t="e">
        <f>+$C101*$C$4*$J$2/6+$C101*$C$4*$K$2/12</f>
        <v>#REF!</v>
      </c>
      <c r="CV101" s="586" t="e">
        <f t="shared" ref="CV101:DA101" si="148">+$C101*$C$4*$K$2/12</f>
        <v>#REF!</v>
      </c>
      <c r="CW101" s="586" t="e">
        <f t="shared" si="148"/>
        <v>#REF!</v>
      </c>
      <c r="CX101" s="586" t="e">
        <f t="shared" si="148"/>
        <v>#REF!</v>
      </c>
      <c r="CY101" s="586" t="e">
        <f t="shared" si="148"/>
        <v>#REF!</v>
      </c>
      <c r="CZ101" s="586" t="e">
        <f t="shared" si="148"/>
        <v>#REF!</v>
      </c>
      <c r="DA101" s="586" t="e">
        <f t="shared" si="148"/>
        <v>#REF!</v>
      </c>
    </row>
    <row r="102" spans="1:116" x14ac:dyDescent="0.2">
      <c r="A102" s="244" t="s">
        <v>544</v>
      </c>
      <c r="B102" s="244">
        <v>90</v>
      </c>
      <c r="C102" s="590" t="e">
        <f>DRE!#REF!</f>
        <v>#REF!</v>
      </c>
      <c r="CP102" s="586" t="e">
        <f>$C102*$C$5</f>
        <v>#REF!</v>
      </c>
      <c r="CQ102" s="586" t="e">
        <f>$C102*$C$4*$E$2+$C102*$C$4*$F$2/2+$C102*$C$4*$G$2/3+$C102*$C$4*$H$2/4+$C102*$C$4*$I$2/5+$C102*$C$4*$J$2/6+$C102*$C$4*$K$2/12</f>
        <v>#REF!</v>
      </c>
      <c r="CR102" s="586" t="e">
        <f>+$C102*$C$4*$F$2/2+$C102*$C$4*$G$2/3+$C102*$C$4*$H$2/4+$C102*$C$4*$I$2/5+$C102*$C$4*$J$2/6+$C102*$C$4*$K$2/12</f>
        <v>#REF!</v>
      </c>
      <c r="CS102" s="586" t="e">
        <f>+$C102*$C$4*$G$2/3+$C102*$C$4*$H$2/4+$C102*$C$4*$I$2/5+$C102*$C$4*$J$2/6+$C102*$C$4*$K$2/12</f>
        <v>#REF!</v>
      </c>
      <c r="CT102" s="586" t="e">
        <f>+$C102*$C$4*$H$2/4+$C102*$C$4*$I$2/5+$C102*$C$4*$J$2/6+$C102*$C$4*$K$2/12</f>
        <v>#REF!</v>
      </c>
      <c r="CU102" s="586" t="e">
        <f>+$C102*$C$4*$I$2/5+$C102*$C$4*$J$2/6+$C102*$C$4*$K$2/12</f>
        <v>#REF!</v>
      </c>
      <c r="CV102" s="586" t="e">
        <f>+$C102*$C$4*$J$2/6+$C102*$C$4*$K$2/12</f>
        <v>#REF!</v>
      </c>
      <c r="CW102" s="586" t="e">
        <f t="shared" ref="CW102:DB102" si="149">+$C102*$C$4*$K$2/12</f>
        <v>#REF!</v>
      </c>
      <c r="CX102" s="586" t="e">
        <f t="shared" si="149"/>
        <v>#REF!</v>
      </c>
      <c r="CY102" s="586" t="e">
        <f t="shared" si="149"/>
        <v>#REF!</v>
      </c>
      <c r="CZ102" s="586" t="e">
        <f t="shared" si="149"/>
        <v>#REF!</v>
      </c>
      <c r="DA102" s="586" t="e">
        <f t="shared" si="149"/>
        <v>#REF!</v>
      </c>
      <c r="DB102" s="586" t="e">
        <f t="shared" si="149"/>
        <v>#REF!</v>
      </c>
    </row>
    <row r="103" spans="1:116" x14ac:dyDescent="0.2">
      <c r="A103" s="244" t="s">
        <v>545</v>
      </c>
      <c r="B103" s="244">
        <v>91</v>
      </c>
      <c r="C103" s="590" t="e">
        <f>DRE!#REF!</f>
        <v>#REF!</v>
      </c>
      <c r="CQ103" s="586" t="e">
        <f>$C103*$C$5</f>
        <v>#REF!</v>
      </c>
      <c r="CR103" s="586" t="e">
        <f>$C103*$C$4*$E$2+$C103*$C$4*$F$2/2+$C103*$C$4*$G$2/3+$C103*$C$4*$H$2/4+$C103*$C$4*$I$2/5+$C103*$C$4*$J$2/6+$C103*$C$4*$K$2/12</f>
        <v>#REF!</v>
      </c>
      <c r="CS103" s="586" t="e">
        <f>+$C103*$C$4*$F$2/2+$C103*$C$4*$G$2/3+$C103*$C$4*$H$2/4+$C103*$C$4*$I$2/5+$C103*$C$4*$J$2/6+$C103*$C$4*$K$2/12</f>
        <v>#REF!</v>
      </c>
      <c r="CT103" s="586" t="e">
        <f>+$C103*$C$4*$G$2/3+$C103*$C$4*$H$2/4+$C103*$C$4*$I$2/5+$C103*$C$4*$J$2/6+$C103*$C$4*$K$2/12</f>
        <v>#REF!</v>
      </c>
      <c r="CU103" s="586" t="e">
        <f>+$C103*$C$4*$H$2/4+$C103*$C$4*$I$2/5+$C103*$C$4*$J$2/6+$C103*$C$4*$K$2/12</f>
        <v>#REF!</v>
      </c>
      <c r="CV103" s="586" t="e">
        <f>+$C103*$C$4*$I$2/5+$C103*$C$4*$J$2/6+$C103*$C$4*$K$2/12</f>
        <v>#REF!</v>
      </c>
      <c r="CW103" s="586" t="e">
        <f>+$C103*$C$4*$J$2/6+$C103*$C$4*$K$2/12</f>
        <v>#REF!</v>
      </c>
      <c r="CX103" s="586" t="e">
        <f t="shared" ref="CX103:DC103" si="150">+$C103*$C$4*$K$2/12</f>
        <v>#REF!</v>
      </c>
      <c r="CY103" s="586" t="e">
        <f t="shared" si="150"/>
        <v>#REF!</v>
      </c>
      <c r="CZ103" s="586" t="e">
        <f t="shared" si="150"/>
        <v>#REF!</v>
      </c>
      <c r="DA103" s="586" t="e">
        <f t="shared" si="150"/>
        <v>#REF!</v>
      </c>
      <c r="DB103" s="586" t="e">
        <f t="shared" si="150"/>
        <v>#REF!</v>
      </c>
      <c r="DC103" s="586" t="e">
        <f t="shared" si="150"/>
        <v>#REF!</v>
      </c>
    </row>
    <row r="104" spans="1:116" x14ac:dyDescent="0.2">
      <c r="A104" s="244" t="s">
        <v>546</v>
      </c>
      <c r="B104" s="244">
        <v>92</v>
      </c>
      <c r="C104" s="590" t="e">
        <f>DRE!#REF!</f>
        <v>#REF!</v>
      </c>
      <c r="CR104" s="586" t="e">
        <f>$C104*$C$5</f>
        <v>#REF!</v>
      </c>
      <c r="CS104" s="586" t="e">
        <f>$C104*$C$4*$E$2+$C104*$C$4*$F$2/2+$C104*$C$4*$G$2/3+$C104*$C$4*$H$2/4+$C104*$C$4*$I$2/5+$C104*$C$4*$J$2/6+$C104*$C$4*$K$2/12</f>
        <v>#REF!</v>
      </c>
      <c r="CT104" s="586" t="e">
        <f>+$C104*$C$4*$F$2/2+$C104*$C$4*$G$2/3+$C104*$C$4*$H$2/4+$C104*$C$4*$I$2/5+$C104*$C$4*$J$2/6+$C104*$C$4*$K$2/12</f>
        <v>#REF!</v>
      </c>
      <c r="CU104" s="586" t="e">
        <f>+$C104*$C$4*$G$2/3+$C104*$C$4*$H$2/4+$C104*$C$4*$I$2/5+$C104*$C$4*$J$2/6+$C104*$C$4*$K$2/12</f>
        <v>#REF!</v>
      </c>
      <c r="CV104" s="586" t="e">
        <f>+$C104*$C$4*$H$2/4+$C104*$C$4*$I$2/5+$C104*$C$4*$J$2/6+$C104*$C$4*$K$2/12</f>
        <v>#REF!</v>
      </c>
      <c r="CW104" s="586" t="e">
        <f>+$C104*$C$4*$I$2/5+$C104*$C$4*$J$2/6+$C104*$C$4*$K$2/12</f>
        <v>#REF!</v>
      </c>
      <c r="CX104" s="586" t="e">
        <f>+$C104*$C$4*$J$2/6+$C104*$C$4*$K$2/12</f>
        <v>#REF!</v>
      </c>
      <c r="CY104" s="586" t="e">
        <f t="shared" ref="CY104:DD104" si="151">+$C104*$C$4*$K$2/12</f>
        <v>#REF!</v>
      </c>
      <c r="CZ104" s="586" t="e">
        <f t="shared" si="151"/>
        <v>#REF!</v>
      </c>
      <c r="DA104" s="586" t="e">
        <f t="shared" si="151"/>
        <v>#REF!</v>
      </c>
      <c r="DB104" s="586" t="e">
        <f t="shared" si="151"/>
        <v>#REF!</v>
      </c>
      <c r="DC104" s="586" t="e">
        <f t="shared" si="151"/>
        <v>#REF!</v>
      </c>
      <c r="DD104" s="586" t="e">
        <f t="shared" si="151"/>
        <v>#REF!</v>
      </c>
    </row>
    <row r="105" spans="1:116" x14ac:dyDescent="0.2">
      <c r="A105" s="244" t="s">
        <v>547</v>
      </c>
      <c r="B105" s="244">
        <v>93</v>
      </c>
      <c r="C105" s="590" t="e">
        <f>DRE!#REF!</f>
        <v>#REF!</v>
      </c>
      <c r="CS105" s="586" t="e">
        <f>$C105*$C$5</f>
        <v>#REF!</v>
      </c>
      <c r="CT105" s="586" t="e">
        <f>$C105*$C$4*$E$2+$C105*$C$4*$F$2/2+$C105*$C$4*$G$2/3+$C105*$C$4*$H$2/4+$C105*$C$4*$I$2/5+$C105*$C$4*$J$2/6+$C105*$C$4*$K$2/12</f>
        <v>#REF!</v>
      </c>
      <c r="CU105" s="586" t="e">
        <f>+$C105*$C$4*$F$2/2+$C105*$C$4*$G$2/3+$C105*$C$4*$H$2/4+$C105*$C$4*$I$2/5+$C105*$C$4*$J$2/6+$C105*$C$4*$K$2/12</f>
        <v>#REF!</v>
      </c>
      <c r="CV105" s="586" t="e">
        <f>+$C105*$C$4*$G$2/3+$C105*$C$4*$H$2/4+$C105*$C$4*$I$2/5+$C105*$C$4*$J$2/6+$C105*$C$4*$K$2/12</f>
        <v>#REF!</v>
      </c>
      <c r="CW105" s="586" t="e">
        <f>+$C105*$C$4*$H$2/4+$C105*$C$4*$I$2/5+$C105*$C$4*$J$2/6+$C105*$C$4*$K$2/12</f>
        <v>#REF!</v>
      </c>
      <c r="CX105" s="586" t="e">
        <f>+$C105*$C$4*$I$2/5+$C105*$C$4*$J$2/6+$C105*$C$4*$K$2/12</f>
        <v>#REF!</v>
      </c>
      <c r="CY105" s="586" t="e">
        <f>+$C105*$C$4*$J$2/6+$C105*$C$4*$K$2/12</f>
        <v>#REF!</v>
      </c>
      <c r="CZ105" s="586" t="e">
        <f t="shared" ref="CZ105:DE105" si="152">+$C105*$C$4*$K$2/12</f>
        <v>#REF!</v>
      </c>
      <c r="DA105" s="586" t="e">
        <f t="shared" si="152"/>
        <v>#REF!</v>
      </c>
      <c r="DB105" s="586" t="e">
        <f t="shared" si="152"/>
        <v>#REF!</v>
      </c>
      <c r="DC105" s="586" t="e">
        <f t="shared" si="152"/>
        <v>#REF!</v>
      </c>
      <c r="DD105" s="586" t="e">
        <f t="shared" si="152"/>
        <v>#REF!</v>
      </c>
      <c r="DE105" s="586" t="e">
        <f t="shared" si="152"/>
        <v>#REF!</v>
      </c>
    </row>
    <row r="106" spans="1:116" x14ac:dyDescent="0.2">
      <c r="A106" s="244" t="s">
        <v>548</v>
      </c>
      <c r="B106" s="244">
        <v>94</v>
      </c>
      <c r="C106" s="590" t="e">
        <f>DRE!#REF!</f>
        <v>#REF!</v>
      </c>
      <c r="CT106" s="586" t="e">
        <f>$C106*$C$5</f>
        <v>#REF!</v>
      </c>
      <c r="CU106" s="586" t="e">
        <f>$C106*$C$4*$E$2+$C106*$C$4*$F$2/2+$C106*$C$4*$G$2/3+$C106*$C$4*$H$2/4+$C106*$C$4*$I$2/5+$C106*$C$4*$J$2/6+$C106*$C$4*$K$2/12</f>
        <v>#REF!</v>
      </c>
      <c r="CV106" s="586" t="e">
        <f>+$C106*$C$4*$F$2/2+$C106*$C$4*$G$2/3+$C106*$C$4*$H$2/4+$C106*$C$4*$I$2/5+$C106*$C$4*$J$2/6+$C106*$C$4*$K$2/12</f>
        <v>#REF!</v>
      </c>
      <c r="CW106" s="586" t="e">
        <f>+$C106*$C$4*$G$2/3+$C106*$C$4*$H$2/4+$C106*$C$4*$I$2/5+$C106*$C$4*$J$2/6+$C106*$C$4*$K$2/12</f>
        <v>#REF!</v>
      </c>
      <c r="CX106" s="586" t="e">
        <f>+$C106*$C$4*$H$2/4+$C106*$C$4*$I$2/5+$C106*$C$4*$J$2/6+$C106*$C$4*$K$2/12</f>
        <v>#REF!</v>
      </c>
      <c r="CY106" s="586" t="e">
        <f>+$C106*$C$4*$I$2/5+$C106*$C$4*$J$2/6+$C106*$C$4*$K$2/12</f>
        <v>#REF!</v>
      </c>
      <c r="CZ106" s="586" t="e">
        <f>+$C106*$C$4*$J$2/6+$C106*$C$4*$K$2/12</f>
        <v>#REF!</v>
      </c>
      <c r="DA106" s="586" t="e">
        <f t="shared" ref="DA106:DF106" si="153">+$C106*$C$4*$K$2/12</f>
        <v>#REF!</v>
      </c>
      <c r="DB106" s="586" t="e">
        <f t="shared" si="153"/>
        <v>#REF!</v>
      </c>
      <c r="DC106" s="586" t="e">
        <f t="shared" si="153"/>
        <v>#REF!</v>
      </c>
      <c r="DD106" s="586" t="e">
        <f t="shared" si="153"/>
        <v>#REF!</v>
      </c>
      <c r="DE106" s="586" t="e">
        <f t="shared" si="153"/>
        <v>#REF!</v>
      </c>
      <c r="DF106" s="586" t="e">
        <f t="shared" si="153"/>
        <v>#REF!</v>
      </c>
    </row>
    <row r="107" spans="1:116" x14ac:dyDescent="0.2">
      <c r="A107" s="244" t="s">
        <v>549</v>
      </c>
      <c r="B107" s="244">
        <v>95</v>
      </c>
      <c r="C107" s="590" t="e">
        <f>DRE!#REF!</f>
        <v>#REF!</v>
      </c>
      <c r="CU107" s="586" t="e">
        <f>$C107*$C$5</f>
        <v>#REF!</v>
      </c>
      <c r="CV107" s="586" t="e">
        <f>$C107*$C$4*$E$2+$C107*$C$4*$F$2/2+$C107*$C$4*$G$2/3+$C107*$C$4*$H$2/4+$C107*$C$4*$I$2/5+$C107*$C$4*$J$2/6+$C107*$C$4*$K$2/12</f>
        <v>#REF!</v>
      </c>
      <c r="CW107" s="586" t="e">
        <f>+$C107*$C$4*$F$2/2+$C107*$C$4*$G$2/3+$C107*$C$4*$H$2/4+$C107*$C$4*$I$2/5+$C107*$C$4*$J$2/6+$C107*$C$4*$K$2/12</f>
        <v>#REF!</v>
      </c>
      <c r="CX107" s="586" t="e">
        <f>+$C107*$C$4*$G$2/3+$C107*$C$4*$H$2/4+$C107*$C$4*$I$2/5+$C107*$C$4*$J$2/6+$C107*$C$4*$K$2/12</f>
        <v>#REF!</v>
      </c>
      <c r="CY107" s="586" t="e">
        <f>+$C107*$C$4*$H$2/4+$C107*$C$4*$I$2/5+$C107*$C$4*$J$2/6+$C107*$C$4*$K$2/12</f>
        <v>#REF!</v>
      </c>
      <c r="CZ107" s="586" t="e">
        <f>+$C107*$C$4*$I$2/5+$C107*$C$4*$J$2/6+$C107*$C$4*$K$2/12</f>
        <v>#REF!</v>
      </c>
      <c r="DA107" s="586" t="e">
        <f>+$C107*$C$4*$J$2/6+$C107*$C$4*$K$2/12</f>
        <v>#REF!</v>
      </c>
      <c r="DB107" s="586" t="e">
        <f t="shared" ref="DB107:DG107" si="154">+$C107*$C$4*$K$2/12</f>
        <v>#REF!</v>
      </c>
      <c r="DC107" s="586" t="e">
        <f t="shared" si="154"/>
        <v>#REF!</v>
      </c>
      <c r="DD107" s="586" t="e">
        <f t="shared" si="154"/>
        <v>#REF!</v>
      </c>
      <c r="DE107" s="586" t="e">
        <f t="shared" si="154"/>
        <v>#REF!</v>
      </c>
      <c r="DF107" s="586" t="e">
        <f t="shared" si="154"/>
        <v>#REF!</v>
      </c>
      <c r="DG107" s="586" t="e">
        <f t="shared" si="154"/>
        <v>#REF!</v>
      </c>
    </row>
    <row r="108" spans="1:116" x14ac:dyDescent="0.2">
      <c r="A108" s="244" t="s">
        <v>550</v>
      </c>
      <c r="B108" s="244">
        <v>96</v>
      </c>
      <c r="C108" s="590" t="e">
        <f>DRE!#REF!</f>
        <v>#REF!</v>
      </c>
      <c r="CV108" s="586" t="e">
        <f>$C108*$C$5</f>
        <v>#REF!</v>
      </c>
      <c r="CW108" s="586" t="e">
        <f>$C108*$C$4*$E$2+$C108*$C$4*$F$2/2+$C108*$C$4*$G$2/3+$C108*$C$4*$H$2/4+$C108*$C$4*$I$2/5+$C108*$C$4*$J$2/6+$C108*$C$4*$K$2/12</f>
        <v>#REF!</v>
      </c>
      <c r="CX108" s="586" t="e">
        <f>+$C108*$C$4*$F$2/2+$C108*$C$4*$G$2/3+$C108*$C$4*$H$2/4+$C108*$C$4*$I$2/5+$C108*$C$4*$J$2/6+$C108*$C$4*$K$2/12</f>
        <v>#REF!</v>
      </c>
      <c r="CY108" s="586" t="e">
        <f>+$C108*$C$4*$G$2/3+$C108*$C$4*$H$2/4+$C108*$C$4*$I$2/5+$C108*$C$4*$J$2/6+$C108*$C$4*$K$2/12</f>
        <v>#REF!</v>
      </c>
      <c r="CZ108" s="586" t="e">
        <f>+$C108*$C$4*$H$2/4+$C108*$C$4*$I$2/5+$C108*$C$4*$J$2/6+$C108*$C$4*$K$2/12</f>
        <v>#REF!</v>
      </c>
      <c r="DA108" s="586" t="e">
        <f>+$C108*$C$4*$I$2/5+$C108*$C$4*$J$2/6+$C108*$C$4*$K$2/12</f>
        <v>#REF!</v>
      </c>
      <c r="DB108" s="586" t="e">
        <f>+$C108*$C$4*$J$2/6+$C108*$C$4*$K$2/12</f>
        <v>#REF!</v>
      </c>
      <c r="DC108" s="586" t="e">
        <f t="shared" ref="DC108:DH108" si="155">+$C108*$C$4*$K$2/12</f>
        <v>#REF!</v>
      </c>
      <c r="DD108" s="586" t="e">
        <f t="shared" si="155"/>
        <v>#REF!</v>
      </c>
      <c r="DE108" s="586" t="e">
        <f t="shared" si="155"/>
        <v>#REF!</v>
      </c>
      <c r="DF108" s="586" t="e">
        <f t="shared" si="155"/>
        <v>#REF!</v>
      </c>
      <c r="DG108" s="586" t="e">
        <f t="shared" si="155"/>
        <v>#REF!</v>
      </c>
      <c r="DH108" s="586" t="e">
        <f t="shared" si="155"/>
        <v>#REF!</v>
      </c>
    </row>
    <row r="109" spans="1:116" x14ac:dyDescent="0.2">
      <c r="A109" s="244" t="s">
        <v>551</v>
      </c>
      <c r="B109" s="244">
        <v>97</v>
      </c>
      <c r="C109" s="590" t="e">
        <f>DRE!#REF!</f>
        <v>#REF!</v>
      </c>
      <c r="CW109" s="586" t="e">
        <f>$C109*$C$5</f>
        <v>#REF!</v>
      </c>
      <c r="CX109" s="586" t="e">
        <f>$C109*$C$4*$E$2+$C109*$C$4*$F$2/2+$C109*$C$4*$G$2/3+$C109*$C$4*$H$2/4+$C109*$C$4*$I$2/5+$C109*$C$4*$J$2/6+$C109*$C$4*$K$2/12</f>
        <v>#REF!</v>
      </c>
      <c r="CY109" s="586" t="e">
        <f>+$C109*$C$4*$F$2/2+$C109*$C$4*$G$2/3+$C109*$C$4*$H$2/4+$C109*$C$4*$I$2/5+$C109*$C$4*$J$2/6+$C109*$C$4*$K$2/12</f>
        <v>#REF!</v>
      </c>
      <c r="CZ109" s="586" t="e">
        <f>+$C109*$C$4*$G$2/3+$C109*$C$4*$H$2/4+$C109*$C$4*$I$2/5+$C109*$C$4*$J$2/6+$C109*$C$4*$K$2/12</f>
        <v>#REF!</v>
      </c>
      <c r="DA109" s="586" t="e">
        <f>+$C109*$C$4*$H$2/4+$C109*$C$4*$I$2/5+$C109*$C$4*$J$2/6+$C109*$C$4*$K$2/12</f>
        <v>#REF!</v>
      </c>
      <c r="DB109" s="586" t="e">
        <f>+$C109*$C$4*$I$2/5+$C109*$C$4*$J$2/6+$C109*$C$4*$K$2/12</f>
        <v>#REF!</v>
      </c>
      <c r="DC109" s="586" t="e">
        <f>+$C109*$C$4*$J$2/6+$C109*$C$4*$K$2/12</f>
        <v>#REF!</v>
      </c>
      <c r="DD109" s="586" t="e">
        <f t="shared" ref="DD109:DI109" si="156">+$C109*$C$4*$K$2/12</f>
        <v>#REF!</v>
      </c>
      <c r="DE109" s="586" t="e">
        <f t="shared" si="156"/>
        <v>#REF!</v>
      </c>
      <c r="DF109" s="586" t="e">
        <f t="shared" si="156"/>
        <v>#REF!</v>
      </c>
      <c r="DG109" s="586" t="e">
        <f t="shared" si="156"/>
        <v>#REF!</v>
      </c>
      <c r="DH109" s="586" t="e">
        <f t="shared" si="156"/>
        <v>#REF!</v>
      </c>
      <c r="DI109" s="586" t="e">
        <f t="shared" si="156"/>
        <v>#REF!</v>
      </c>
    </row>
    <row r="110" spans="1:116" x14ac:dyDescent="0.2">
      <c r="A110" s="244" t="s">
        <v>552</v>
      </c>
      <c r="B110" s="244">
        <v>98</v>
      </c>
      <c r="C110" s="590" t="e">
        <f>DRE!#REF!</f>
        <v>#REF!</v>
      </c>
      <c r="CX110" s="586" t="e">
        <f>$C110*$C$5</f>
        <v>#REF!</v>
      </c>
      <c r="CY110" s="586" t="e">
        <f>$C110*$C$4*$E$2+$C110*$C$4*$F$2/2+$C110*$C$4*$G$2/3+$C110*$C$4*$H$2/4+$C110*$C$4*$I$2/5+$C110*$C$4*$J$2/6+$C110*$C$4*$K$2/12</f>
        <v>#REF!</v>
      </c>
      <c r="CZ110" s="586" t="e">
        <f>+$C110*$C$4*$F$2/2+$C110*$C$4*$G$2/3+$C110*$C$4*$H$2/4+$C110*$C$4*$I$2/5+$C110*$C$4*$J$2/6+$C110*$C$4*$K$2/12</f>
        <v>#REF!</v>
      </c>
      <c r="DA110" s="586" t="e">
        <f>+$C110*$C$4*$G$2/3+$C110*$C$4*$H$2/4+$C110*$C$4*$I$2/5+$C110*$C$4*$J$2/6+$C110*$C$4*$K$2/12</f>
        <v>#REF!</v>
      </c>
      <c r="DB110" s="586" t="e">
        <f>+$C110*$C$4*$H$2/4+$C110*$C$4*$I$2/5+$C110*$C$4*$J$2/6+$C110*$C$4*$K$2/12</f>
        <v>#REF!</v>
      </c>
      <c r="DC110" s="586" t="e">
        <f>+$C110*$C$4*$I$2/5+$C110*$C$4*$J$2/6+$C110*$C$4*$K$2/12</f>
        <v>#REF!</v>
      </c>
      <c r="DD110" s="586" t="e">
        <f>+$C110*$C$4*$J$2/6+$C110*$C$4*$K$2/12</f>
        <v>#REF!</v>
      </c>
      <c r="DE110" s="586" t="e">
        <f t="shared" ref="DE110:DJ110" si="157">+$C110*$C$4*$K$2/12</f>
        <v>#REF!</v>
      </c>
      <c r="DF110" s="586" t="e">
        <f t="shared" si="157"/>
        <v>#REF!</v>
      </c>
      <c r="DG110" s="586" t="e">
        <f t="shared" si="157"/>
        <v>#REF!</v>
      </c>
      <c r="DH110" s="586" t="e">
        <f t="shared" si="157"/>
        <v>#REF!</v>
      </c>
      <c r="DI110" s="586" t="e">
        <f t="shared" si="157"/>
        <v>#REF!</v>
      </c>
      <c r="DJ110" s="586" t="e">
        <f t="shared" si="157"/>
        <v>#REF!</v>
      </c>
    </row>
    <row r="111" spans="1:116" x14ac:dyDescent="0.2">
      <c r="A111" s="244" t="s">
        <v>553</v>
      </c>
      <c r="B111" s="244">
        <v>99</v>
      </c>
      <c r="C111" s="590" t="e">
        <f>DRE!#REF!</f>
        <v>#REF!</v>
      </c>
      <c r="CY111" s="586" t="e">
        <f>$C111*$C$5</f>
        <v>#REF!</v>
      </c>
      <c r="CZ111" s="586" t="e">
        <f>$C111*$C$4*$E$2+$C111*$C$4*$F$2/2+$C111*$C$4*$G$2/3+$C111*$C$4*$H$2/4+$C111*$C$4*$I$2/5+$C111*$C$4*$J$2/6+$C111*$C$4*$K$2/12</f>
        <v>#REF!</v>
      </c>
      <c r="DA111" s="586" t="e">
        <f>+$C111*$C$4*$F$2/2+$C111*$C$4*$G$2/3+$C111*$C$4*$H$2/4+$C111*$C$4*$I$2/5+$C111*$C$4*$J$2/6+$C111*$C$4*$K$2/12</f>
        <v>#REF!</v>
      </c>
      <c r="DB111" s="586" t="e">
        <f>+$C111*$C$4*$G$2/3+$C111*$C$4*$H$2/4+$C111*$C$4*$I$2/5+$C111*$C$4*$J$2/6+$C111*$C$4*$K$2/12</f>
        <v>#REF!</v>
      </c>
      <c r="DC111" s="586" t="e">
        <f>+$C111*$C$4*$H$2/4+$C111*$C$4*$I$2/5+$C111*$C$4*$J$2/6+$C111*$C$4*$K$2/12</f>
        <v>#REF!</v>
      </c>
      <c r="DD111" s="586" t="e">
        <f>+$C111*$C$4*$I$2/5+$C111*$C$4*$J$2/6+$C111*$C$4*$K$2/12</f>
        <v>#REF!</v>
      </c>
      <c r="DE111" s="586" t="e">
        <f>+$C111*$C$4*$J$2/6+$C111*$C$4*$K$2/12</f>
        <v>#REF!</v>
      </c>
      <c r="DF111" s="586" t="e">
        <f t="shared" ref="DF111:DK111" si="158">+$C111*$C$4*$K$2/12</f>
        <v>#REF!</v>
      </c>
      <c r="DG111" s="586" t="e">
        <f t="shared" si="158"/>
        <v>#REF!</v>
      </c>
      <c r="DH111" s="586" t="e">
        <f t="shared" si="158"/>
        <v>#REF!</v>
      </c>
      <c r="DI111" s="586" t="e">
        <f t="shared" si="158"/>
        <v>#REF!</v>
      </c>
      <c r="DJ111" s="586" t="e">
        <f t="shared" si="158"/>
        <v>#REF!</v>
      </c>
      <c r="DK111" s="586" t="e">
        <f t="shared" si="158"/>
        <v>#REF!</v>
      </c>
    </row>
    <row r="112" spans="1:116" x14ac:dyDescent="0.2">
      <c r="A112" s="244" t="s">
        <v>554</v>
      </c>
      <c r="B112" s="244">
        <v>100</v>
      </c>
      <c r="C112" s="590" t="e">
        <f>DRE!#REF!</f>
        <v>#REF!</v>
      </c>
      <c r="CZ112" s="586" t="e">
        <f>$C112*$C$5</f>
        <v>#REF!</v>
      </c>
      <c r="DA112" s="586" t="e">
        <f>$C112*$C$4*$E$2+$C112*$C$4*$F$2/2+$C112*$C$4*$G$2/3+$C112*$C$4*$H$2/4+$C112*$C$4*$I$2/5+$C112*$C$4*$J$2/6+$C112*$C$4*$K$2/12</f>
        <v>#REF!</v>
      </c>
      <c r="DB112" s="586" t="e">
        <f>+$C112*$C$4*$F$2/2+$C112*$C$4*$G$2/3+$C112*$C$4*$H$2/4+$C112*$C$4*$I$2/5+$C112*$C$4*$J$2/6+$C112*$C$4*$K$2/12</f>
        <v>#REF!</v>
      </c>
      <c r="DC112" s="586" t="e">
        <f>+$C112*$C$4*$G$2/3+$C112*$C$4*$H$2/4+$C112*$C$4*$I$2/5+$C112*$C$4*$J$2/6+$C112*$C$4*$K$2/12</f>
        <v>#REF!</v>
      </c>
      <c r="DD112" s="586" t="e">
        <f>+$C112*$C$4*$H$2/4+$C112*$C$4*$I$2/5+$C112*$C$4*$J$2/6+$C112*$C$4*$K$2/12</f>
        <v>#REF!</v>
      </c>
      <c r="DE112" s="586" t="e">
        <f>+$C112*$C$4*$I$2/5+$C112*$C$4*$J$2/6+$C112*$C$4*$K$2/12</f>
        <v>#REF!</v>
      </c>
      <c r="DF112" s="586" t="e">
        <f>+$C112*$C$4*$J$2/6+$C112*$C$4*$K$2/12</f>
        <v>#REF!</v>
      </c>
      <c r="DG112" s="586" t="e">
        <f t="shared" ref="DG112:DL112" si="159">+$C112*$C$4*$K$2/12</f>
        <v>#REF!</v>
      </c>
      <c r="DH112" s="586" t="e">
        <f t="shared" si="159"/>
        <v>#REF!</v>
      </c>
      <c r="DI112" s="586" t="e">
        <f t="shared" si="159"/>
        <v>#REF!</v>
      </c>
      <c r="DJ112" s="586" t="e">
        <f t="shared" si="159"/>
        <v>#REF!</v>
      </c>
      <c r="DK112" s="586" t="e">
        <f t="shared" si="159"/>
        <v>#REF!</v>
      </c>
      <c r="DL112" s="586" t="e">
        <f t="shared" si="159"/>
        <v>#REF!</v>
      </c>
    </row>
    <row r="113" spans="1:132" x14ac:dyDescent="0.2">
      <c r="A113" s="244" t="s">
        <v>555</v>
      </c>
      <c r="B113" s="244">
        <v>101</v>
      </c>
      <c r="C113" s="590" t="e">
        <f>DRE!#REF!</f>
        <v>#REF!</v>
      </c>
      <c r="DA113" s="586" t="e">
        <f>$C113*$C$5</f>
        <v>#REF!</v>
      </c>
      <c r="DB113" s="586" t="e">
        <f>$C113*$C$4*$E$2+$C113*$C$4*$F$2/2+$C113*$C$4*$G$2/3+$C113*$C$4*$H$2/4+$C113*$C$4*$I$2/5+$C113*$C$4*$J$2/6+$C113*$C$4*$K$2/12</f>
        <v>#REF!</v>
      </c>
      <c r="DC113" s="586" t="e">
        <f>+$C113*$C$4*$F$2/2+$C113*$C$4*$G$2/3+$C113*$C$4*$H$2/4+$C113*$C$4*$I$2/5+$C113*$C$4*$J$2/6+$C113*$C$4*$K$2/12</f>
        <v>#REF!</v>
      </c>
      <c r="DD113" s="586" t="e">
        <f>+$C113*$C$4*$G$2/3+$C113*$C$4*$H$2/4+$C113*$C$4*$I$2/5+$C113*$C$4*$J$2/6+$C113*$C$4*$K$2/12</f>
        <v>#REF!</v>
      </c>
      <c r="DE113" s="586" t="e">
        <f>+$C113*$C$4*$H$2/4+$C113*$C$4*$I$2/5+$C113*$C$4*$J$2/6+$C113*$C$4*$K$2/12</f>
        <v>#REF!</v>
      </c>
      <c r="DF113" s="586" t="e">
        <f>+$C113*$C$4*$I$2/5+$C113*$C$4*$J$2/6+$C113*$C$4*$K$2/12</f>
        <v>#REF!</v>
      </c>
      <c r="DG113" s="586" t="e">
        <f>+$C113*$C$4*$J$2/6+$C113*$C$4*$K$2/12</f>
        <v>#REF!</v>
      </c>
      <c r="DH113" s="586" t="e">
        <f t="shared" ref="DH113:DM113" si="160">+$C113*$C$4*$K$2/12</f>
        <v>#REF!</v>
      </c>
      <c r="DI113" s="586" t="e">
        <f t="shared" si="160"/>
        <v>#REF!</v>
      </c>
      <c r="DJ113" s="586" t="e">
        <f t="shared" si="160"/>
        <v>#REF!</v>
      </c>
      <c r="DK113" s="586" t="e">
        <f t="shared" si="160"/>
        <v>#REF!</v>
      </c>
      <c r="DL113" s="586" t="e">
        <f t="shared" si="160"/>
        <v>#REF!</v>
      </c>
      <c r="DM113" s="586" t="e">
        <f t="shared" si="160"/>
        <v>#REF!</v>
      </c>
    </row>
    <row r="114" spans="1:132" x14ac:dyDescent="0.2">
      <c r="A114" s="244" t="s">
        <v>556</v>
      </c>
      <c r="B114" s="244">
        <v>102</v>
      </c>
      <c r="C114" s="590" t="e">
        <f>DRE!#REF!</f>
        <v>#REF!</v>
      </c>
      <c r="DB114" s="586" t="e">
        <f>$C114*$C$5</f>
        <v>#REF!</v>
      </c>
      <c r="DC114" s="586" t="e">
        <f>$C114*$C$4*$E$2+$C114*$C$4*$F$2/2+$C114*$C$4*$G$2/3+$C114*$C$4*$H$2/4+$C114*$C$4*$I$2/5+$C114*$C$4*$J$2/6+$C114*$C$4*$K$2/12</f>
        <v>#REF!</v>
      </c>
      <c r="DD114" s="586" t="e">
        <f>+$C114*$C$4*$F$2/2+$C114*$C$4*$G$2/3+$C114*$C$4*$H$2/4+$C114*$C$4*$I$2/5+$C114*$C$4*$J$2/6+$C114*$C$4*$K$2/12</f>
        <v>#REF!</v>
      </c>
      <c r="DE114" s="586" t="e">
        <f>+$C114*$C$4*$G$2/3+$C114*$C$4*$H$2/4+$C114*$C$4*$I$2/5+$C114*$C$4*$J$2/6+$C114*$C$4*$K$2/12</f>
        <v>#REF!</v>
      </c>
      <c r="DF114" s="586" t="e">
        <f>+$C114*$C$4*$H$2/4+$C114*$C$4*$I$2/5+$C114*$C$4*$J$2/6+$C114*$C$4*$K$2/12</f>
        <v>#REF!</v>
      </c>
      <c r="DG114" s="586" t="e">
        <f>+$C114*$C$4*$I$2/5+$C114*$C$4*$J$2/6+$C114*$C$4*$K$2/12</f>
        <v>#REF!</v>
      </c>
      <c r="DH114" s="586" t="e">
        <f>+$C114*$C$4*$J$2/6+$C114*$C$4*$K$2/12</f>
        <v>#REF!</v>
      </c>
      <c r="DI114" s="586" t="e">
        <f t="shared" ref="DI114:DN114" si="161">+$C114*$C$4*$K$2/12</f>
        <v>#REF!</v>
      </c>
      <c r="DJ114" s="586" t="e">
        <f t="shared" si="161"/>
        <v>#REF!</v>
      </c>
      <c r="DK114" s="586" t="e">
        <f t="shared" si="161"/>
        <v>#REF!</v>
      </c>
      <c r="DL114" s="586" t="e">
        <f t="shared" si="161"/>
        <v>#REF!</v>
      </c>
      <c r="DM114" s="586" t="e">
        <f t="shared" si="161"/>
        <v>#REF!</v>
      </c>
      <c r="DN114" s="586" t="e">
        <f t="shared" si="161"/>
        <v>#REF!</v>
      </c>
    </row>
    <row r="115" spans="1:132" x14ac:dyDescent="0.2">
      <c r="A115" s="244" t="s">
        <v>557</v>
      </c>
      <c r="B115" s="244">
        <v>103</v>
      </c>
      <c r="C115" s="590" t="e">
        <f>DRE!#REF!</f>
        <v>#REF!</v>
      </c>
      <c r="DC115" s="586" t="e">
        <f>$C115*$C$5</f>
        <v>#REF!</v>
      </c>
      <c r="DD115" s="586" t="e">
        <f>$C115*$C$4*$E$2+$C115*$C$4*$F$2/2+$C115*$C$4*$G$2/3+$C115*$C$4*$H$2/4+$C115*$C$4*$I$2/5+$C115*$C$4*$J$2/6+$C115*$C$4*$K$2/12</f>
        <v>#REF!</v>
      </c>
      <c r="DE115" s="586" t="e">
        <f>+$C115*$C$4*$F$2/2+$C115*$C$4*$G$2/3+$C115*$C$4*$H$2/4+$C115*$C$4*$I$2/5+$C115*$C$4*$J$2/6+$C115*$C$4*$K$2/12</f>
        <v>#REF!</v>
      </c>
      <c r="DF115" s="586" t="e">
        <f>+$C115*$C$4*$G$2/3+$C115*$C$4*$H$2/4+$C115*$C$4*$I$2/5+$C115*$C$4*$J$2/6+$C115*$C$4*$K$2/12</f>
        <v>#REF!</v>
      </c>
      <c r="DG115" s="586" t="e">
        <f>+$C115*$C$4*$H$2/4+$C115*$C$4*$I$2/5+$C115*$C$4*$J$2/6+$C115*$C$4*$K$2/12</f>
        <v>#REF!</v>
      </c>
      <c r="DH115" s="586" t="e">
        <f>+$C115*$C$4*$I$2/5+$C115*$C$4*$J$2/6+$C115*$C$4*$K$2/12</f>
        <v>#REF!</v>
      </c>
      <c r="DI115" s="586" t="e">
        <f>+$C115*$C$4*$J$2/6+$C115*$C$4*$K$2/12</f>
        <v>#REF!</v>
      </c>
      <c r="DJ115" s="586" t="e">
        <f t="shared" ref="DJ115:DO115" si="162">+$C115*$C$4*$K$2/12</f>
        <v>#REF!</v>
      </c>
      <c r="DK115" s="586" t="e">
        <f t="shared" si="162"/>
        <v>#REF!</v>
      </c>
      <c r="DL115" s="586" t="e">
        <f t="shared" si="162"/>
        <v>#REF!</v>
      </c>
      <c r="DM115" s="586" t="e">
        <f t="shared" si="162"/>
        <v>#REF!</v>
      </c>
      <c r="DN115" s="586" t="e">
        <f t="shared" si="162"/>
        <v>#REF!</v>
      </c>
      <c r="DO115" s="586" t="e">
        <f t="shared" si="162"/>
        <v>#REF!</v>
      </c>
    </row>
    <row r="116" spans="1:132" x14ac:dyDescent="0.2">
      <c r="A116" s="244" t="s">
        <v>558</v>
      </c>
      <c r="B116" s="244">
        <v>104</v>
      </c>
      <c r="C116" s="590" t="e">
        <f>DRE!#REF!</f>
        <v>#REF!</v>
      </c>
      <c r="DD116" s="586" t="e">
        <f>$C116*$C$5</f>
        <v>#REF!</v>
      </c>
      <c r="DE116" s="586" t="e">
        <f>$C116*$C$4*$E$2+$C116*$C$4*$F$2/2+$C116*$C$4*$G$2/3+$C116*$C$4*$H$2/4+$C116*$C$4*$I$2/5+$C116*$C$4*$J$2/6+$C116*$C$4*$K$2/12</f>
        <v>#REF!</v>
      </c>
      <c r="DF116" s="586" t="e">
        <f>+$C116*$C$4*$F$2/2+$C116*$C$4*$G$2/3+$C116*$C$4*$H$2/4+$C116*$C$4*$I$2/5+$C116*$C$4*$J$2/6+$C116*$C$4*$K$2/12</f>
        <v>#REF!</v>
      </c>
      <c r="DG116" s="586" t="e">
        <f>+$C116*$C$4*$G$2/3+$C116*$C$4*$H$2/4+$C116*$C$4*$I$2/5+$C116*$C$4*$J$2/6+$C116*$C$4*$K$2/12</f>
        <v>#REF!</v>
      </c>
      <c r="DH116" s="586" t="e">
        <f>+$C116*$C$4*$H$2/4+$C116*$C$4*$I$2/5+$C116*$C$4*$J$2/6+$C116*$C$4*$K$2/12</f>
        <v>#REF!</v>
      </c>
      <c r="DI116" s="586" t="e">
        <f>+$C116*$C$4*$I$2/5+$C116*$C$4*$J$2/6+$C116*$C$4*$K$2/12</f>
        <v>#REF!</v>
      </c>
      <c r="DJ116" s="586" t="e">
        <f>+$C116*$C$4*$J$2/6+$C116*$C$4*$K$2/12</f>
        <v>#REF!</v>
      </c>
      <c r="DK116" s="586" t="e">
        <f t="shared" ref="DK116:DP116" si="163">+$C116*$C$4*$K$2/12</f>
        <v>#REF!</v>
      </c>
      <c r="DL116" s="586" t="e">
        <f t="shared" si="163"/>
        <v>#REF!</v>
      </c>
      <c r="DM116" s="586" t="e">
        <f t="shared" si="163"/>
        <v>#REF!</v>
      </c>
      <c r="DN116" s="586" t="e">
        <f t="shared" si="163"/>
        <v>#REF!</v>
      </c>
      <c r="DO116" s="586" t="e">
        <f t="shared" si="163"/>
        <v>#REF!</v>
      </c>
      <c r="DP116" s="586" t="e">
        <f t="shared" si="163"/>
        <v>#REF!</v>
      </c>
    </row>
    <row r="117" spans="1:132" x14ac:dyDescent="0.2">
      <c r="A117" s="244" t="s">
        <v>559</v>
      </c>
      <c r="B117" s="244">
        <v>105</v>
      </c>
      <c r="C117" s="590" t="e">
        <f>DRE!#REF!</f>
        <v>#REF!</v>
      </c>
      <c r="DE117" s="586" t="e">
        <f>$C117*$C$5</f>
        <v>#REF!</v>
      </c>
      <c r="DF117" s="586" t="e">
        <f>$C117*$C$4*$E$2+$C117*$C$4*$F$2/2+$C117*$C$4*$G$2/3+$C117*$C$4*$H$2/4+$C117*$C$4*$I$2/5+$C117*$C$4*$J$2/6+$C117*$C$4*$K$2/12</f>
        <v>#REF!</v>
      </c>
      <c r="DG117" s="586" t="e">
        <f>+$C117*$C$4*$F$2/2+$C117*$C$4*$G$2/3+$C117*$C$4*$H$2/4+$C117*$C$4*$I$2/5+$C117*$C$4*$J$2/6+$C117*$C$4*$K$2/12</f>
        <v>#REF!</v>
      </c>
      <c r="DH117" s="586" t="e">
        <f>+$C117*$C$4*$G$2/3+$C117*$C$4*$H$2/4+$C117*$C$4*$I$2/5+$C117*$C$4*$J$2/6+$C117*$C$4*$K$2/12</f>
        <v>#REF!</v>
      </c>
      <c r="DI117" s="586" t="e">
        <f>+$C117*$C$4*$H$2/4+$C117*$C$4*$I$2/5+$C117*$C$4*$J$2/6+$C117*$C$4*$K$2/12</f>
        <v>#REF!</v>
      </c>
      <c r="DJ117" s="586" t="e">
        <f>+$C117*$C$4*$I$2/5+$C117*$C$4*$J$2/6+$C117*$C$4*$K$2/12</f>
        <v>#REF!</v>
      </c>
      <c r="DK117" s="586" t="e">
        <f>+$C117*$C$4*$J$2/6+$C117*$C$4*$K$2/12</f>
        <v>#REF!</v>
      </c>
      <c r="DL117" s="586" t="e">
        <f t="shared" ref="DL117:DQ117" si="164">+$C117*$C$4*$K$2/12</f>
        <v>#REF!</v>
      </c>
      <c r="DM117" s="586" t="e">
        <f t="shared" si="164"/>
        <v>#REF!</v>
      </c>
      <c r="DN117" s="586" t="e">
        <f t="shared" si="164"/>
        <v>#REF!</v>
      </c>
      <c r="DO117" s="586" t="e">
        <f t="shared" si="164"/>
        <v>#REF!</v>
      </c>
      <c r="DP117" s="586" t="e">
        <f t="shared" si="164"/>
        <v>#REF!</v>
      </c>
      <c r="DQ117" s="586" t="e">
        <f t="shared" si="164"/>
        <v>#REF!</v>
      </c>
    </row>
    <row r="118" spans="1:132" x14ac:dyDescent="0.2">
      <c r="A118" s="244" t="s">
        <v>560</v>
      </c>
      <c r="B118" s="244">
        <v>106</v>
      </c>
      <c r="C118" s="590" t="e">
        <f>DRE!#REF!</f>
        <v>#REF!</v>
      </c>
      <c r="DF118" s="586" t="e">
        <f>$C118*$C$5</f>
        <v>#REF!</v>
      </c>
      <c r="DG118" s="586" t="e">
        <f>$C118*$C$4*$E$2+$C118*$C$4*$F$2/2+$C118*$C$4*$G$2/3+$C118*$C$4*$H$2/4+$C118*$C$4*$I$2/5+$C118*$C$4*$J$2/6+$C118*$C$4*$K$2/12</f>
        <v>#REF!</v>
      </c>
      <c r="DH118" s="586" t="e">
        <f>+$C118*$C$4*$F$2/2+$C118*$C$4*$G$2/3+$C118*$C$4*$H$2/4+$C118*$C$4*$I$2/5+$C118*$C$4*$J$2/6+$C118*$C$4*$K$2/12</f>
        <v>#REF!</v>
      </c>
      <c r="DI118" s="586" t="e">
        <f>+$C118*$C$4*$G$2/3+$C118*$C$4*$H$2/4+$C118*$C$4*$I$2/5+$C118*$C$4*$J$2/6+$C118*$C$4*$K$2/12</f>
        <v>#REF!</v>
      </c>
      <c r="DJ118" s="586" t="e">
        <f>+$C118*$C$4*$H$2/4+$C118*$C$4*$I$2/5+$C118*$C$4*$J$2/6+$C118*$C$4*$K$2/12</f>
        <v>#REF!</v>
      </c>
      <c r="DK118" s="586" t="e">
        <f>+$C118*$C$4*$I$2/5+$C118*$C$4*$J$2/6+$C118*$C$4*$K$2/12</f>
        <v>#REF!</v>
      </c>
      <c r="DL118" s="586" t="e">
        <f>+$C118*$C$4*$J$2/6+$C118*$C$4*$K$2/12</f>
        <v>#REF!</v>
      </c>
      <c r="DM118" s="586" t="e">
        <f t="shared" ref="DM118:DR118" si="165">+$C118*$C$4*$K$2/12</f>
        <v>#REF!</v>
      </c>
      <c r="DN118" s="586" t="e">
        <f t="shared" si="165"/>
        <v>#REF!</v>
      </c>
      <c r="DO118" s="586" t="e">
        <f t="shared" si="165"/>
        <v>#REF!</v>
      </c>
      <c r="DP118" s="586" t="e">
        <f t="shared" si="165"/>
        <v>#REF!</v>
      </c>
      <c r="DQ118" s="586" t="e">
        <f t="shared" si="165"/>
        <v>#REF!</v>
      </c>
      <c r="DR118" s="586" t="e">
        <f t="shared" si="165"/>
        <v>#REF!</v>
      </c>
    </row>
    <row r="119" spans="1:132" x14ac:dyDescent="0.2">
      <c r="A119" s="244" t="s">
        <v>561</v>
      </c>
      <c r="B119" s="244">
        <v>107</v>
      </c>
      <c r="C119" s="590" t="e">
        <f>DRE!#REF!</f>
        <v>#REF!</v>
      </c>
      <c r="DG119" s="586" t="e">
        <f>$C119*$C$5</f>
        <v>#REF!</v>
      </c>
      <c r="DH119" s="586" t="e">
        <f>$C119*$C$4*$E$2+$C119*$C$4*$F$2/2+$C119*$C$4*$G$2/3+$C119*$C$4*$H$2/4+$C119*$C$4*$I$2/5+$C119*$C$4*$J$2/6+$C119*$C$4*$K$2/12</f>
        <v>#REF!</v>
      </c>
      <c r="DI119" s="586" t="e">
        <f>+$C119*$C$4*$F$2/2+$C119*$C$4*$G$2/3+$C119*$C$4*$H$2/4+$C119*$C$4*$I$2/5+$C119*$C$4*$J$2/6+$C119*$C$4*$K$2/12</f>
        <v>#REF!</v>
      </c>
      <c r="DJ119" s="586" t="e">
        <f>+$C119*$C$4*$G$2/3+$C119*$C$4*$H$2/4+$C119*$C$4*$I$2/5+$C119*$C$4*$J$2/6+$C119*$C$4*$K$2/12</f>
        <v>#REF!</v>
      </c>
      <c r="DK119" s="586" t="e">
        <f>+$C119*$C$4*$H$2/4+$C119*$C$4*$I$2/5+$C119*$C$4*$J$2/6+$C119*$C$4*$K$2/12</f>
        <v>#REF!</v>
      </c>
      <c r="DL119" s="586" t="e">
        <f>+$C119*$C$4*$I$2/5+$C119*$C$4*$J$2/6+$C119*$C$4*$K$2/12</f>
        <v>#REF!</v>
      </c>
      <c r="DM119" s="586" t="e">
        <f>+$C119*$C$4*$J$2/6+$C119*$C$4*$K$2/12</f>
        <v>#REF!</v>
      </c>
      <c r="DN119" s="586" t="e">
        <f t="shared" ref="DN119:DS119" si="166">+$C119*$C$4*$K$2/12</f>
        <v>#REF!</v>
      </c>
      <c r="DO119" s="586" t="e">
        <f t="shared" si="166"/>
        <v>#REF!</v>
      </c>
      <c r="DP119" s="586" t="e">
        <f t="shared" si="166"/>
        <v>#REF!</v>
      </c>
      <c r="DQ119" s="586" t="e">
        <f t="shared" si="166"/>
        <v>#REF!</v>
      </c>
      <c r="DR119" s="586" t="e">
        <f t="shared" si="166"/>
        <v>#REF!</v>
      </c>
      <c r="DS119" s="586" t="e">
        <f t="shared" si="166"/>
        <v>#REF!</v>
      </c>
    </row>
    <row r="120" spans="1:132" x14ac:dyDescent="0.2">
      <c r="A120" s="244" t="s">
        <v>562</v>
      </c>
      <c r="B120" s="244">
        <v>108</v>
      </c>
      <c r="C120" s="590" t="e">
        <f>DRE!#REF!</f>
        <v>#REF!</v>
      </c>
      <c r="DH120" s="586" t="e">
        <f>$C120*$C$5</f>
        <v>#REF!</v>
      </c>
      <c r="DI120" s="586" t="e">
        <f>$C120*$C$4*$E$2+$C120*$C$4*$F$2/2+$C120*$C$4*$G$2/3+$C120*$C$4*$H$2/4+$C120*$C$4*$I$2/5+$C120*$C$4*$J$2/6+$C120*$C$4*$K$2/12</f>
        <v>#REF!</v>
      </c>
      <c r="DJ120" s="586" t="e">
        <f>+$C120*$C$4*$F$2/2+$C120*$C$4*$G$2/3+$C120*$C$4*$H$2/4+$C120*$C$4*$I$2/5+$C120*$C$4*$J$2/6+$C120*$C$4*$K$2/12</f>
        <v>#REF!</v>
      </c>
      <c r="DK120" s="586" t="e">
        <f>+$C120*$C$4*$G$2/3+$C120*$C$4*$H$2/4+$C120*$C$4*$I$2/5+$C120*$C$4*$J$2/6+$C120*$C$4*$K$2/12</f>
        <v>#REF!</v>
      </c>
      <c r="DL120" s="586" t="e">
        <f>+$C120*$C$4*$H$2/4+$C120*$C$4*$I$2/5+$C120*$C$4*$J$2/6+$C120*$C$4*$K$2/12</f>
        <v>#REF!</v>
      </c>
      <c r="DM120" s="586" t="e">
        <f>+$C120*$C$4*$I$2/5+$C120*$C$4*$J$2/6+$C120*$C$4*$K$2/12</f>
        <v>#REF!</v>
      </c>
      <c r="DN120" s="586" t="e">
        <f>+$C120*$C$4*$J$2/6+$C120*$C$4*$K$2/12</f>
        <v>#REF!</v>
      </c>
      <c r="DO120" s="586" t="e">
        <f t="shared" ref="DO120:DT120" si="167">+$C120*$C$4*$K$2/12</f>
        <v>#REF!</v>
      </c>
      <c r="DP120" s="586" t="e">
        <f t="shared" si="167"/>
        <v>#REF!</v>
      </c>
      <c r="DQ120" s="586" t="e">
        <f t="shared" si="167"/>
        <v>#REF!</v>
      </c>
      <c r="DR120" s="586" t="e">
        <f t="shared" si="167"/>
        <v>#REF!</v>
      </c>
      <c r="DS120" s="586" t="e">
        <f t="shared" si="167"/>
        <v>#REF!</v>
      </c>
      <c r="DT120" s="586" t="e">
        <f t="shared" si="167"/>
        <v>#REF!</v>
      </c>
    </row>
    <row r="121" spans="1:132" x14ac:dyDescent="0.2">
      <c r="A121" s="244" t="s">
        <v>563</v>
      </c>
      <c r="B121" s="244">
        <v>109</v>
      </c>
      <c r="C121" s="590" t="e">
        <f>DRE!#REF!</f>
        <v>#REF!</v>
      </c>
      <c r="DI121" s="586" t="e">
        <f>$C121*$C$5</f>
        <v>#REF!</v>
      </c>
      <c r="DJ121" s="586" t="e">
        <f>$C121*$C$4*$E$2+$C121*$C$4*$F$2/2+$C121*$C$4*$G$2/3+$C121*$C$4*$H$2/4+$C121*$C$4*$I$2/5+$C121*$C$4*$J$2/6+$C121*$C$4*$K$2/12</f>
        <v>#REF!</v>
      </c>
      <c r="DK121" s="586" t="e">
        <f>+$C121*$C$4*$F$2/2+$C121*$C$4*$G$2/3+$C121*$C$4*$H$2/4+$C121*$C$4*$I$2/5+$C121*$C$4*$J$2/6+$C121*$C$4*$K$2/12</f>
        <v>#REF!</v>
      </c>
      <c r="DL121" s="586" t="e">
        <f>+$C121*$C$4*$G$2/3+$C121*$C$4*$H$2/4+$C121*$C$4*$I$2/5+$C121*$C$4*$J$2/6+$C121*$C$4*$K$2/12</f>
        <v>#REF!</v>
      </c>
      <c r="DM121" s="586" t="e">
        <f>+$C121*$C$4*$H$2/4+$C121*$C$4*$I$2/5+$C121*$C$4*$J$2/6+$C121*$C$4*$K$2/12</f>
        <v>#REF!</v>
      </c>
      <c r="DN121" s="586" t="e">
        <f>+$C121*$C$4*$I$2/5+$C121*$C$4*$J$2/6+$C121*$C$4*$K$2/12</f>
        <v>#REF!</v>
      </c>
      <c r="DO121" s="586" t="e">
        <f>+$C121*$C$4*$J$2/6+$C121*$C$4*$K$2/12</f>
        <v>#REF!</v>
      </c>
      <c r="DP121" s="586" t="e">
        <f t="shared" ref="DP121:DU121" si="168">+$C121*$C$4*$K$2/12</f>
        <v>#REF!</v>
      </c>
      <c r="DQ121" s="586" t="e">
        <f t="shared" si="168"/>
        <v>#REF!</v>
      </c>
      <c r="DR121" s="586" t="e">
        <f t="shared" si="168"/>
        <v>#REF!</v>
      </c>
      <c r="DS121" s="586" t="e">
        <f t="shared" si="168"/>
        <v>#REF!</v>
      </c>
      <c r="DT121" s="586" t="e">
        <f t="shared" si="168"/>
        <v>#REF!</v>
      </c>
      <c r="DU121" s="586" t="e">
        <f t="shared" si="168"/>
        <v>#REF!</v>
      </c>
    </row>
    <row r="122" spans="1:132" x14ac:dyDescent="0.2">
      <c r="A122" s="244" t="s">
        <v>564</v>
      </c>
      <c r="B122" s="244">
        <v>110</v>
      </c>
      <c r="C122" s="590" t="e">
        <f>DRE!#REF!</f>
        <v>#REF!</v>
      </c>
      <c r="DJ122" s="586" t="e">
        <f>$C122*$C$5</f>
        <v>#REF!</v>
      </c>
      <c r="DK122" s="586" t="e">
        <f>$C122*$C$4*$E$2+$C122*$C$4*$F$2/2+$C122*$C$4*$G$2/3+$C122*$C$4*$H$2/4+$C122*$C$4*$I$2/5+$C122*$C$4*$J$2/6+$C122*$C$4*$K$2/12</f>
        <v>#REF!</v>
      </c>
      <c r="DL122" s="586" t="e">
        <f>+$C122*$C$4*$F$2/2+$C122*$C$4*$G$2/3+$C122*$C$4*$H$2/4+$C122*$C$4*$I$2/5+$C122*$C$4*$J$2/6+$C122*$C$4*$K$2/12</f>
        <v>#REF!</v>
      </c>
      <c r="DM122" s="586" t="e">
        <f>+$C122*$C$4*$G$2/3+$C122*$C$4*$H$2/4+$C122*$C$4*$I$2/5+$C122*$C$4*$J$2/6+$C122*$C$4*$K$2/12</f>
        <v>#REF!</v>
      </c>
      <c r="DN122" s="586" t="e">
        <f>+$C122*$C$4*$H$2/4+$C122*$C$4*$I$2/5+$C122*$C$4*$J$2/6+$C122*$C$4*$K$2/12</f>
        <v>#REF!</v>
      </c>
      <c r="DO122" s="586" t="e">
        <f>+$C122*$C$4*$I$2/5+$C122*$C$4*$J$2/6+$C122*$C$4*$K$2/12</f>
        <v>#REF!</v>
      </c>
      <c r="DP122" s="586" t="e">
        <f>+$C122*$C$4*$J$2/6+$C122*$C$4*$K$2/12</f>
        <v>#REF!</v>
      </c>
      <c r="DQ122" s="586" t="e">
        <f t="shared" ref="DQ122:DV122" si="169">+$C122*$C$4*$K$2/12</f>
        <v>#REF!</v>
      </c>
      <c r="DR122" s="586" t="e">
        <f t="shared" si="169"/>
        <v>#REF!</v>
      </c>
      <c r="DS122" s="586" t="e">
        <f t="shared" si="169"/>
        <v>#REF!</v>
      </c>
      <c r="DT122" s="586" t="e">
        <f t="shared" si="169"/>
        <v>#REF!</v>
      </c>
      <c r="DU122" s="586" t="e">
        <f t="shared" si="169"/>
        <v>#REF!</v>
      </c>
      <c r="DV122" s="586" t="e">
        <f t="shared" si="169"/>
        <v>#REF!</v>
      </c>
    </row>
    <row r="123" spans="1:132" x14ac:dyDescent="0.2">
      <c r="A123" s="244" t="s">
        <v>565</v>
      </c>
      <c r="B123" s="244">
        <v>111</v>
      </c>
      <c r="C123" s="590" t="e">
        <f>DRE!#REF!</f>
        <v>#REF!</v>
      </c>
      <c r="DK123" s="586" t="e">
        <f>$C123*$C$5</f>
        <v>#REF!</v>
      </c>
      <c r="DL123" s="586" t="e">
        <f>$C123*$C$4*$E$2+$C123*$C$4*$F$2/2+$C123*$C$4*$G$2/3+$C123*$C$4*$H$2/4+$C123*$C$4*$I$2/5+$C123*$C$4*$J$2/6+$C123*$C$4*$K$2/12</f>
        <v>#REF!</v>
      </c>
      <c r="DM123" s="586" t="e">
        <f>+$C123*$C$4*$F$2/2+$C123*$C$4*$G$2/3+$C123*$C$4*$H$2/4+$C123*$C$4*$I$2/5+$C123*$C$4*$J$2/6+$C123*$C$4*$K$2/12</f>
        <v>#REF!</v>
      </c>
      <c r="DN123" s="586" t="e">
        <f>+$C123*$C$4*$G$2/3+$C123*$C$4*$H$2/4+$C123*$C$4*$I$2/5+$C123*$C$4*$J$2/6+$C123*$C$4*$K$2/12</f>
        <v>#REF!</v>
      </c>
      <c r="DO123" s="586" t="e">
        <f>+$C123*$C$4*$H$2/4+$C123*$C$4*$I$2/5+$C123*$C$4*$J$2/6+$C123*$C$4*$K$2/12</f>
        <v>#REF!</v>
      </c>
      <c r="DP123" s="586" t="e">
        <f>+$C123*$C$4*$I$2/5+$C123*$C$4*$J$2/6+$C123*$C$4*$K$2/12</f>
        <v>#REF!</v>
      </c>
      <c r="DQ123" s="586" t="e">
        <f>+$C123*$C$4*$J$2/6+$C123*$C$4*$K$2/12</f>
        <v>#REF!</v>
      </c>
      <c r="DR123" s="586" t="e">
        <f t="shared" ref="DR123:DW123" si="170">+$C123*$C$4*$K$2/12</f>
        <v>#REF!</v>
      </c>
      <c r="DS123" s="586" t="e">
        <f t="shared" si="170"/>
        <v>#REF!</v>
      </c>
      <c r="DT123" s="586" t="e">
        <f t="shared" si="170"/>
        <v>#REF!</v>
      </c>
      <c r="DU123" s="586" t="e">
        <f t="shared" si="170"/>
        <v>#REF!</v>
      </c>
      <c r="DV123" s="586" t="e">
        <f t="shared" si="170"/>
        <v>#REF!</v>
      </c>
      <c r="DW123" s="586" t="e">
        <f t="shared" si="170"/>
        <v>#REF!</v>
      </c>
    </row>
    <row r="124" spans="1:132" x14ac:dyDescent="0.2">
      <c r="A124" s="244" t="s">
        <v>566</v>
      </c>
      <c r="B124" s="244">
        <v>112</v>
      </c>
      <c r="C124" s="590" t="e">
        <f>DRE!#REF!</f>
        <v>#REF!</v>
      </c>
      <c r="DL124" s="586" t="e">
        <f>$C124*$C$5</f>
        <v>#REF!</v>
      </c>
      <c r="DM124" s="586" t="e">
        <f>$C124*$C$4*$E$2+$C124*$C$4*$F$2/2+$C124*$C$4*$G$2/3+$C124*$C$4*$H$2/4+$C124*$C$4*$I$2/5+$C124*$C$4*$J$2/6+$C124*$C$4*$K$2/12</f>
        <v>#REF!</v>
      </c>
      <c r="DN124" s="586" t="e">
        <f>+$C124*$C$4*$F$2/2+$C124*$C$4*$G$2/3+$C124*$C$4*$H$2/4+$C124*$C$4*$I$2/5+$C124*$C$4*$J$2/6+$C124*$C$4*$K$2/12</f>
        <v>#REF!</v>
      </c>
      <c r="DO124" s="586" t="e">
        <f>+$C124*$C$4*$G$2/3+$C124*$C$4*$H$2/4+$C124*$C$4*$I$2/5+$C124*$C$4*$J$2/6+$C124*$C$4*$K$2/12</f>
        <v>#REF!</v>
      </c>
      <c r="DP124" s="586" t="e">
        <f>+$C124*$C$4*$H$2/4+$C124*$C$4*$I$2/5+$C124*$C$4*$J$2/6+$C124*$C$4*$K$2/12</f>
        <v>#REF!</v>
      </c>
      <c r="DQ124" s="586" t="e">
        <f>+$C124*$C$4*$I$2/5+$C124*$C$4*$J$2/6+$C124*$C$4*$K$2/12</f>
        <v>#REF!</v>
      </c>
      <c r="DR124" s="586" t="e">
        <f>+$C124*$C$4*$J$2/6+$C124*$C$4*$K$2/12</f>
        <v>#REF!</v>
      </c>
      <c r="DS124" s="586" t="e">
        <f t="shared" ref="DS124:DX124" si="171">+$C124*$C$4*$K$2/12</f>
        <v>#REF!</v>
      </c>
      <c r="DT124" s="586" t="e">
        <f t="shared" si="171"/>
        <v>#REF!</v>
      </c>
      <c r="DU124" s="586" t="e">
        <f t="shared" si="171"/>
        <v>#REF!</v>
      </c>
      <c r="DV124" s="586" t="e">
        <f t="shared" si="171"/>
        <v>#REF!</v>
      </c>
      <c r="DW124" s="586" t="e">
        <f t="shared" si="171"/>
        <v>#REF!</v>
      </c>
      <c r="DX124" s="586" t="e">
        <f t="shared" si="171"/>
        <v>#REF!</v>
      </c>
    </row>
    <row r="125" spans="1:132" x14ac:dyDescent="0.2">
      <c r="A125" s="244" t="s">
        <v>567</v>
      </c>
      <c r="B125" s="244">
        <v>113</v>
      </c>
      <c r="C125" s="590" t="e">
        <f>DRE!#REF!</f>
        <v>#REF!</v>
      </c>
      <c r="DM125" s="586" t="e">
        <f>$C125*$C$5</f>
        <v>#REF!</v>
      </c>
      <c r="DN125" s="586" t="e">
        <f>$C125*$C$4*$E$2+$C125*$C$4*$F$2/2+$C125*$C$4*$G$2/3+$C125*$C$4*$H$2/4+$C125*$C$4*$I$2/5+$C125*$C$4*$J$2/6+$C125*$C$4*$K$2/12</f>
        <v>#REF!</v>
      </c>
      <c r="DO125" s="586" t="e">
        <f>+$C125*$C$4*$F$2/2+$C125*$C$4*$G$2/3+$C125*$C$4*$H$2/4+$C125*$C$4*$I$2/5+$C125*$C$4*$J$2/6+$C125*$C$4*$K$2/12</f>
        <v>#REF!</v>
      </c>
      <c r="DP125" s="586" t="e">
        <f>+$C125*$C$4*$G$2/3+$C125*$C$4*$H$2/4+$C125*$C$4*$I$2/5+$C125*$C$4*$J$2/6+$C125*$C$4*$K$2/12</f>
        <v>#REF!</v>
      </c>
      <c r="DQ125" s="586" t="e">
        <f>+$C125*$C$4*$H$2/4+$C125*$C$4*$I$2/5+$C125*$C$4*$J$2/6+$C125*$C$4*$K$2/12</f>
        <v>#REF!</v>
      </c>
      <c r="DR125" s="586" t="e">
        <f>+$C125*$C$4*$I$2/5+$C125*$C$4*$J$2/6+$C125*$C$4*$K$2/12</f>
        <v>#REF!</v>
      </c>
      <c r="DS125" s="586" t="e">
        <f>+$C125*$C$4*$J$2/6+$C125*$C$4*$K$2/12</f>
        <v>#REF!</v>
      </c>
      <c r="DT125" s="586" t="e">
        <f t="shared" ref="DT125:DY125" si="172">+$C125*$C$4*$K$2/12</f>
        <v>#REF!</v>
      </c>
      <c r="DU125" s="586" t="e">
        <f t="shared" si="172"/>
        <v>#REF!</v>
      </c>
      <c r="DV125" s="586" t="e">
        <f t="shared" si="172"/>
        <v>#REF!</v>
      </c>
      <c r="DW125" s="586" t="e">
        <f t="shared" si="172"/>
        <v>#REF!</v>
      </c>
      <c r="DX125" s="586" t="e">
        <f t="shared" si="172"/>
        <v>#REF!</v>
      </c>
      <c r="DY125" s="586" t="e">
        <f t="shared" si="172"/>
        <v>#REF!</v>
      </c>
    </row>
    <row r="126" spans="1:132" x14ac:dyDescent="0.2">
      <c r="A126" s="244" t="s">
        <v>568</v>
      </c>
      <c r="B126" s="244">
        <v>114</v>
      </c>
      <c r="C126" s="590" t="e">
        <f>DRE!#REF!</f>
        <v>#REF!</v>
      </c>
      <c r="DN126" s="586" t="e">
        <f>$C126*$C$5</f>
        <v>#REF!</v>
      </c>
      <c r="DO126" s="586" t="e">
        <f>$C126*$C$4*$E$2+$C126*$C$4*$F$2/2+$C126*$C$4*$G$2/3+$C126*$C$4*$H$2/4+$C126*$C$4*$I$2/5+$C126*$C$4*$J$2/6+$C126*$C$4*$K$2/12</f>
        <v>#REF!</v>
      </c>
      <c r="DP126" s="586" t="e">
        <f>+$C126*$C$4*$F$2/2+$C126*$C$4*$G$2/3+$C126*$C$4*$H$2/4+$C126*$C$4*$I$2/5+$C126*$C$4*$J$2/6+$C126*$C$4*$K$2/12</f>
        <v>#REF!</v>
      </c>
      <c r="DQ126" s="586" t="e">
        <f>+$C126*$C$4*$G$2/3+$C126*$C$4*$H$2/4+$C126*$C$4*$I$2/5+$C126*$C$4*$J$2/6+$C126*$C$4*$K$2/12</f>
        <v>#REF!</v>
      </c>
      <c r="DR126" s="586" t="e">
        <f>+$C126*$C$4*$H$2/4+$C126*$C$4*$I$2/5+$C126*$C$4*$J$2/6+$C126*$C$4*$K$2/12</f>
        <v>#REF!</v>
      </c>
      <c r="DS126" s="586" t="e">
        <f>+$C126*$C$4*$I$2/5+$C126*$C$4*$J$2/6+$C126*$C$4*$K$2/12</f>
        <v>#REF!</v>
      </c>
      <c r="DT126" s="586" t="e">
        <f>+$C126*$C$4*$J$2/6+$C126*$C$4*$K$2/12</f>
        <v>#REF!</v>
      </c>
      <c r="DU126" s="586" t="e">
        <f t="shared" ref="DU126:DZ126" si="173">+$C126*$C$4*$K$2/12</f>
        <v>#REF!</v>
      </c>
      <c r="DV126" s="586" t="e">
        <f t="shared" si="173"/>
        <v>#REF!</v>
      </c>
      <c r="DW126" s="586" t="e">
        <f t="shared" si="173"/>
        <v>#REF!</v>
      </c>
      <c r="DX126" s="586" t="e">
        <f t="shared" si="173"/>
        <v>#REF!</v>
      </c>
      <c r="DY126" s="586" t="e">
        <f t="shared" si="173"/>
        <v>#REF!</v>
      </c>
      <c r="DZ126" s="586" t="e">
        <f t="shared" si="173"/>
        <v>#REF!</v>
      </c>
    </row>
    <row r="127" spans="1:132" x14ac:dyDescent="0.2">
      <c r="A127" s="244" t="s">
        <v>569</v>
      </c>
      <c r="B127" s="244">
        <v>115</v>
      </c>
      <c r="C127" s="590" t="e">
        <f>DRE!#REF!</f>
        <v>#REF!</v>
      </c>
      <c r="DO127" s="586" t="e">
        <f>$C127*$C$5</f>
        <v>#REF!</v>
      </c>
      <c r="DP127" s="586" t="e">
        <f>$C127*$C$4*$E$2+$C127*$C$4*$F$2/2+$C127*$C$4*$G$2/3+$C127*$C$4*$H$2/4+$C127*$C$4*$I$2/5+$C127*$C$4*$J$2/6+$C127*$C$4*$K$2/12</f>
        <v>#REF!</v>
      </c>
      <c r="DQ127" s="586" t="e">
        <f>+$C127*$C$4*$F$2/2+$C127*$C$4*$G$2/3+$C127*$C$4*$H$2/4+$C127*$C$4*$I$2/5+$C127*$C$4*$J$2/6+$C127*$C$4*$K$2/12</f>
        <v>#REF!</v>
      </c>
      <c r="DR127" s="586" t="e">
        <f>+$C127*$C$4*$G$2/3+$C127*$C$4*$H$2/4+$C127*$C$4*$I$2/5+$C127*$C$4*$J$2/6+$C127*$C$4*$K$2/12</f>
        <v>#REF!</v>
      </c>
      <c r="DS127" s="586" t="e">
        <f>+$C127*$C$4*$H$2/4+$C127*$C$4*$I$2/5+$C127*$C$4*$J$2/6+$C127*$C$4*$K$2/12</f>
        <v>#REF!</v>
      </c>
      <c r="DT127" s="586" t="e">
        <f>+$C127*$C$4*$I$2/5+$C127*$C$4*$J$2/6+$C127*$C$4*$K$2/12</f>
        <v>#REF!</v>
      </c>
      <c r="DU127" s="586" t="e">
        <f>+$C127*$C$4*$J$2/6+$C127*$C$4*$K$2/12</f>
        <v>#REF!</v>
      </c>
      <c r="DV127" s="586" t="e">
        <f t="shared" ref="DV127:EA127" si="174">+$C127*$C$4*$K$2/12</f>
        <v>#REF!</v>
      </c>
      <c r="DW127" s="586" t="e">
        <f t="shared" si="174"/>
        <v>#REF!</v>
      </c>
      <c r="DX127" s="586" t="e">
        <f t="shared" si="174"/>
        <v>#REF!</v>
      </c>
      <c r="DY127" s="586" t="e">
        <f t="shared" si="174"/>
        <v>#REF!</v>
      </c>
      <c r="DZ127" s="586" t="e">
        <f t="shared" si="174"/>
        <v>#REF!</v>
      </c>
      <c r="EA127" s="586" t="e">
        <f t="shared" si="174"/>
        <v>#REF!</v>
      </c>
    </row>
    <row r="128" spans="1:132" x14ac:dyDescent="0.2">
      <c r="A128" s="244" t="s">
        <v>570</v>
      </c>
      <c r="B128" s="244">
        <v>116</v>
      </c>
      <c r="C128" s="590" t="e">
        <f>DRE!#REF!</f>
        <v>#REF!</v>
      </c>
      <c r="DP128" s="586" t="e">
        <f>$C128*$C$5</f>
        <v>#REF!</v>
      </c>
      <c r="DQ128" s="586" t="e">
        <f>$C128*$C$4*$E$2+$C128*$C$4*$F$2/2+$C128*$C$4*$G$2/3+$C128*$C$4*$H$2/4+$C128*$C$4*$I$2/5+$C128*$C$4*$J$2/6+$C128*$C$4*$K$2/12</f>
        <v>#REF!</v>
      </c>
      <c r="DR128" s="586" t="e">
        <f>+$C128*$C$4*$F$2/2+$C128*$C$4*$G$2/3+$C128*$C$4*$H$2/4+$C128*$C$4*$I$2/5+$C128*$C$4*$J$2/6+$C128*$C$4*$K$2/12</f>
        <v>#REF!</v>
      </c>
      <c r="DS128" s="586" t="e">
        <f>+$C128*$C$4*$G$2/3+$C128*$C$4*$H$2/4+$C128*$C$4*$I$2/5+$C128*$C$4*$J$2/6+$C128*$C$4*$K$2/12</f>
        <v>#REF!</v>
      </c>
      <c r="DT128" s="586" t="e">
        <f>+$C128*$C$4*$H$2/4+$C128*$C$4*$I$2/5+$C128*$C$4*$J$2/6+$C128*$C$4*$K$2/12</f>
        <v>#REF!</v>
      </c>
      <c r="DU128" s="586" t="e">
        <f>+$C128*$C$4*$I$2/5+$C128*$C$4*$J$2/6+$C128*$C$4*$K$2/12</f>
        <v>#REF!</v>
      </c>
      <c r="DV128" s="586" t="e">
        <f>+$C128*$C$4*$J$2/6+$C128*$C$4*$K$2/12</f>
        <v>#REF!</v>
      </c>
      <c r="DW128" s="586" t="e">
        <f t="shared" ref="DW128:EB128" si="175">+$C128*$C$4*$K$2/12</f>
        <v>#REF!</v>
      </c>
      <c r="DX128" s="586" t="e">
        <f t="shared" si="175"/>
        <v>#REF!</v>
      </c>
      <c r="DY128" s="586" t="e">
        <f t="shared" si="175"/>
        <v>#REF!</v>
      </c>
      <c r="DZ128" s="586" t="e">
        <f t="shared" si="175"/>
        <v>#REF!</v>
      </c>
      <c r="EA128" s="586" t="e">
        <f t="shared" si="175"/>
        <v>#REF!</v>
      </c>
      <c r="EB128" s="586" t="e">
        <f t="shared" si="175"/>
        <v>#REF!</v>
      </c>
    </row>
    <row r="129" spans="1:136" x14ac:dyDescent="0.2">
      <c r="A129" s="244" t="s">
        <v>571</v>
      </c>
      <c r="B129" s="244">
        <v>117</v>
      </c>
      <c r="C129" s="590" t="e">
        <f>DRE!#REF!</f>
        <v>#REF!</v>
      </c>
      <c r="DQ129" s="586" t="e">
        <f>$C129*$C$5</f>
        <v>#REF!</v>
      </c>
      <c r="DR129" s="586" t="e">
        <f>$C129*$C$4*$E$2+$C129*$C$4*$F$2/2+$C129*$C$4*$G$2/3+$C129*$C$4*$H$2/4+$C129*$C$4*$I$2/5+$C129*$C$4*$J$2/6+$C129*$C$4*$K$2/12</f>
        <v>#REF!</v>
      </c>
      <c r="DS129" s="586" t="e">
        <f>+$C129*$C$4*$F$2/2+$C129*$C$4*$G$2/3+$C129*$C$4*$H$2/4+$C129*$C$4*$I$2/5+$C129*$C$4*$J$2/6+$C129*$C$4*$K$2/12</f>
        <v>#REF!</v>
      </c>
      <c r="DT129" s="586" t="e">
        <f>+$C129*$C$4*$G$2/3+$C129*$C$4*$H$2/4+$C129*$C$4*$I$2/5+$C129*$C$4*$J$2/6+$C129*$C$4*$K$2/12</f>
        <v>#REF!</v>
      </c>
      <c r="DU129" s="586" t="e">
        <f>+$C129*$C$4*$H$2/4+$C129*$C$4*$I$2/5+$C129*$C$4*$J$2/6+$C129*$C$4*$K$2/12</f>
        <v>#REF!</v>
      </c>
      <c r="DV129" s="586" t="e">
        <f>+$C129*$C$4*$I$2/5+$C129*$C$4*$J$2/6+$C129*$C$4*$K$2/12</f>
        <v>#REF!</v>
      </c>
      <c r="DW129" s="586" t="e">
        <f>+$C129*$C$4*$J$2/6+$C129*$C$4*$K$2/12</f>
        <v>#REF!</v>
      </c>
      <c r="DX129" s="586" t="e">
        <f t="shared" ref="DX129:EC129" si="176">+$C129*$C$4*$K$2/12</f>
        <v>#REF!</v>
      </c>
      <c r="DY129" s="586" t="e">
        <f t="shared" si="176"/>
        <v>#REF!</v>
      </c>
      <c r="DZ129" s="586" t="e">
        <f t="shared" si="176"/>
        <v>#REF!</v>
      </c>
      <c r="EA129" s="586" t="e">
        <f t="shared" si="176"/>
        <v>#REF!</v>
      </c>
      <c r="EB129" s="586" t="e">
        <f t="shared" si="176"/>
        <v>#REF!</v>
      </c>
      <c r="EC129" s="586" t="e">
        <f t="shared" si="176"/>
        <v>#REF!</v>
      </c>
    </row>
    <row r="130" spans="1:136" x14ac:dyDescent="0.2">
      <c r="A130" s="244" t="s">
        <v>572</v>
      </c>
      <c r="B130" s="244">
        <v>118</v>
      </c>
      <c r="C130" s="590" t="e">
        <f>DRE!#REF!</f>
        <v>#REF!</v>
      </c>
      <c r="DR130" s="586" t="e">
        <f>$C130*$C$5</f>
        <v>#REF!</v>
      </c>
      <c r="DS130" s="586" t="e">
        <f>$C130*$C$4*$E$2+$C130*$C$4*$F$2/2+$C130*$C$4*$G$2/3+$C130*$C$4*$H$2/4+$C130*$C$4*$I$2/5+$C130*$C$4*$J$2/6+$C130*$C$4*$K$2/12</f>
        <v>#REF!</v>
      </c>
      <c r="DT130" s="586" t="e">
        <f>+$C130*$C$4*$F$2/2+$C130*$C$4*$G$2/3+$C130*$C$4*$H$2/4+$C130*$C$4*$I$2/5+$C130*$C$4*$J$2/6+$C130*$C$4*$K$2/12</f>
        <v>#REF!</v>
      </c>
      <c r="DU130" s="586" t="e">
        <f>+$C130*$C$4*$G$2/3+$C130*$C$4*$H$2/4+$C130*$C$4*$I$2/5+$C130*$C$4*$J$2/6+$C130*$C$4*$K$2/12</f>
        <v>#REF!</v>
      </c>
      <c r="DV130" s="586" t="e">
        <f>+$C130*$C$4*$H$2/4+$C130*$C$4*$I$2/5+$C130*$C$4*$J$2/6+$C130*$C$4*$K$2/12</f>
        <v>#REF!</v>
      </c>
      <c r="DW130" s="586" t="e">
        <f>+$C130*$C$4*$I$2/5+$C130*$C$4*$J$2/6+$C130*$C$4*$K$2/12</f>
        <v>#REF!</v>
      </c>
      <c r="DX130" s="586" t="e">
        <f>+$C130*$C$4*$J$2/6+$C130*$C$4*$K$2/12</f>
        <v>#REF!</v>
      </c>
      <c r="DY130" s="586" t="e">
        <f t="shared" ref="DY130:ED130" si="177">+$C130*$C$4*$K$2/12</f>
        <v>#REF!</v>
      </c>
      <c r="DZ130" s="586" t="e">
        <f t="shared" si="177"/>
        <v>#REF!</v>
      </c>
      <c r="EA130" s="586" t="e">
        <f t="shared" si="177"/>
        <v>#REF!</v>
      </c>
      <c r="EB130" s="586" t="e">
        <f t="shared" si="177"/>
        <v>#REF!</v>
      </c>
      <c r="EC130" s="586" t="e">
        <f t="shared" si="177"/>
        <v>#REF!</v>
      </c>
      <c r="ED130" s="586" t="e">
        <f t="shared" si="177"/>
        <v>#REF!</v>
      </c>
    </row>
    <row r="131" spans="1:136" x14ac:dyDescent="0.2">
      <c r="A131" s="244" t="s">
        <v>573</v>
      </c>
      <c r="B131" s="244">
        <v>119</v>
      </c>
      <c r="C131" s="590" t="e">
        <f>DRE!#REF!</f>
        <v>#REF!</v>
      </c>
      <c r="DS131" s="586" t="e">
        <f>$C131*$C$5</f>
        <v>#REF!</v>
      </c>
      <c r="DT131" s="586" t="e">
        <f>$C131*$C$4*$E$2+$C131*$C$4*$F$2/2+$C131*$C$4*$G$2/3+$C131*$C$4*$H$2/4+$C131*$C$4*$I$2/5+$C131*$C$4*$J$2/6+$C131*$C$4*$K$2/12</f>
        <v>#REF!</v>
      </c>
      <c r="DU131" s="586" t="e">
        <f>+$C131*$C$4*$F$2/2+$C131*$C$4*$G$2/3+$C131*$C$4*$H$2/4+$C131*$C$4*$I$2/5+$C131*$C$4*$J$2/6+$C131*$C$4*$K$2/12</f>
        <v>#REF!</v>
      </c>
      <c r="DV131" s="586" t="e">
        <f>+$C131*$C$4*$G$2/3+$C131*$C$4*$H$2/4+$C131*$C$4*$I$2/5+$C131*$C$4*$J$2/6+$C131*$C$4*$K$2/12</f>
        <v>#REF!</v>
      </c>
      <c r="DW131" s="586" t="e">
        <f>+$C131*$C$4*$H$2/4+$C131*$C$4*$I$2/5+$C131*$C$4*$J$2/6+$C131*$C$4*$K$2/12</f>
        <v>#REF!</v>
      </c>
      <c r="DX131" s="586" t="e">
        <f>+$C131*$C$4*$I$2/5+$C131*$C$4*$J$2/6+$C131*$C$4*$K$2/12</f>
        <v>#REF!</v>
      </c>
      <c r="DY131" s="586" t="e">
        <f>+$C131*$C$4*$J$2/6+$C131*$C$4*$K$2/12</f>
        <v>#REF!</v>
      </c>
      <c r="DZ131" s="586" t="e">
        <f t="shared" ref="DZ131:EE131" si="178">+$C131*$C$4*$K$2/12</f>
        <v>#REF!</v>
      </c>
      <c r="EA131" s="586" t="e">
        <f t="shared" si="178"/>
        <v>#REF!</v>
      </c>
      <c r="EB131" s="586" t="e">
        <f t="shared" si="178"/>
        <v>#REF!</v>
      </c>
      <c r="EC131" s="586" t="e">
        <f t="shared" si="178"/>
        <v>#REF!</v>
      </c>
      <c r="ED131" s="586" t="e">
        <f t="shared" si="178"/>
        <v>#REF!</v>
      </c>
      <c r="EE131" s="586" t="e">
        <f t="shared" si="178"/>
        <v>#REF!</v>
      </c>
    </row>
    <row r="132" spans="1:136" x14ac:dyDescent="0.2">
      <c r="A132" s="244" t="s">
        <v>574</v>
      </c>
      <c r="B132" s="244">
        <v>120</v>
      </c>
      <c r="C132" s="590" t="e">
        <f>DRE!#REF!</f>
        <v>#REF!</v>
      </c>
      <c r="DT132" s="586" t="e">
        <f>$C132*$C$5</f>
        <v>#REF!</v>
      </c>
      <c r="DU132" s="586" t="e">
        <f>$C132*$C$4*$E$2+$C132*$C$4*$F$2/2+$C132*$C$4*$G$2/3+$C132*$C$4*$H$2/4+$C132*$C$4*$I$2/5+$C132*$C$4*$J$2/6+$C132*$C$4*$K$2/12</f>
        <v>#REF!</v>
      </c>
      <c r="DV132" s="586" t="e">
        <f>+$C132*$C$4*$F$2/2+$C132*$C$4*$G$2/3+$C132*$C$4*$H$2/4+$C132*$C$4*$I$2/5+$C132*$C$4*$J$2/6+$C132*$C$4*$K$2/12</f>
        <v>#REF!</v>
      </c>
      <c r="DW132" s="586" t="e">
        <f>+$C132*$C$4*$G$2/3+$C132*$C$4*$H$2/4+$C132*$C$4*$I$2/5+$C132*$C$4*$J$2/6+$C132*$C$4*$K$2/12</f>
        <v>#REF!</v>
      </c>
      <c r="DX132" s="586" t="e">
        <f>+$C132*$C$4*$H$2/4+$C132*$C$4*$I$2/5+$C132*$C$4*$J$2/6+$C132*$C$4*$K$2/12</f>
        <v>#REF!</v>
      </c>
      <c r="DY132" s="586" t="e">
        <f>+$C132*$C$4*$I$2/5+$C132*$C$4*$J$2/6+$C132*$C$4*$K$2/12</f>
        <v>#REF!</v>
      </c>
      <c r="DZ132" s="586" t="e">
        <f>+$C132*$C$4*$J$2/6+$C132*$C$4*$K$2/12</f>
        <v>#REF!</v>
      </c>
      <c r="EA132" s="586" t="e">
        <f t="shared" ref="EA132:EF132" si="179">+$C132*$C$4*$K$2/12</f>
        <v>#REF!</v>
      </c>
      <c r="EB132" s="586" t="e">
        <f t="shared" si="179"/>
        <v>#REF!</v>
      </c>
      <c r="EC132" s="586" t="e">
        <f t="shared" si="179"/>
        <v>#REF!</v>
      </c>
      <c r="ED132" s="586" t="e">
        <f t="shared" si="179"/>
        <v>#REF!</v>
      </c>
      <c r="EE132" s="586" t="e">
        <f t="shared" si="179"/>
        <v>#REF!</v>
      </c>
      <c r="EF132" s="586" t="e">
        <f t="shared" si="179"/>
        <v>#REF!</v>
      </c>
    </row>
  </sheetData>
  <pageMargins left="0.27559055119999998" right="0.27559055119999998" top="0.29527559060000003" bottom="0.29527559060000003" header="0.1181102362" footer="0.118110236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6">
    <tabColor rgb="FF002060"/>
    <pageSetUpPr fitToPage="1"/>
  </sheetPr>
  <dimension ref="B2:R126"/>
  <sheetViews>
    <sheetView showGridLines="0" zoomScale="55" zoomScaleNormal="55" zoomScalePageLayoutView="60" workbookViewId="0">
      <selection activeCell="B2" sqref="B2:R2"/>
    </sheetView>
  </sheetViews>
  <sheetFormatPr defaultColWidth="8.83203125" defaultRowHeight="14.25" x14ac:dyDescent="0.2"/>
  <cols>
    <col min="1" max="1" width="32.1640625" style="270" customWidth="1"/>
    <col min="2" max="2" width="44.33203125" style="270" customWidth="1"/>
    <col min="3" max="3" width="24.1640625" style="270" bestFit="1" customWidth="1"/>
    <col min="4" max="4" width="22.6640625" style="270" customWidth="1"/>
    <col min="5" max="5" width="13.1640625" style="270" customWidth="1"/>
    <col min="6" max="6" width="16" style="270" customWidth="1"/>
    <col min="7" max="7" width="20.6640625" style="270" customWidth="1"/>
    <col min="8" max="8" width="27.6640625" style="270" bestFit="1" customWidth="1"/>
    <col min="9" max="9" width="8.83203125" style="270"/>
    <col min="10" max="10" width="24.33203125" style="270" customWidth="1"/>
    <col min="11" max="11" width="15.33203125" style="270" bestFit="1" customWidth="1"/>
    <col min="12" max="12" width="35.33203125" style="270" customWidth="1"/>
    <col min="13" max="13" width="10.6640625" style="270" bestFit="1" customWidth="1"/>
    <col min="14" max="14" width="54.83203125" style="270" bestFit="1" customWidth="1"/>
    <col min="15" max="15" width="17" style="270" customWidth="1"/>
    <col min="16" max="16" width="32.1640625" style="270" customWidth="1"/>
    <col min="17" max="17" width="20.6640625" style="270" bestFit="1" customWidth="1"/>
    <col min="18" max="18" width="41.5" style="270" customWidth="1"/>
    <col min="19" max="19" width="12.6640625" style="270" bestFit="1" customWidth="1"/>
    <col min="20" max="16384" width="8.83203125" style="270"/>
  </cols>
  <sheetData>
    <row r="2" spans="2:18" ht="41.45" customHeight="1" x14ac:dyDescent="0.2">
      <c r="B2" s="1701" t="s">
        <v>575</v>
      </c>
      <c r="C2" s="1701"/>
      <c r="D2" s="1701"/>
      <c r="E2" s="1701"/>
      <c r="F2" s="1701"/>
      <c r="G2" s="1701"/>
      <c r="H2" s="1701"/>
      <c r="I2" s="1701"/>
      <c r="J2" s="1701"/>
      <c r="K2" s="1701"/>
      <c r="L2" s="1701"/>
      <c r="M2" s="1701"/>
      <c r="N2" s="1701"/>
      <c r="O2" s="1701"/>
      <c r="P2" s="1701"/>
      <c r="Q2" s="1701"/>
      <c r="R2" s="1701"/>
    </row>
    <row r="4" spans="2:18" ht="22.5" x14ac:dyDescent="0.2">
      <c r="B4" s="827" t="s">
        <v>68</v>
      </c>
      <c r="C4" s="827" t="s">
        <v>69</v>
      </c>
      <c r="D4" s="828" t="s">
        <v>70</v>
      </c>
      <c r="E4" s="828"/>
      <c r="F4" s="829" t="s">
        <v>71</v>
      </c>
      <c r="G4" s="829"/>
      <c r="H4" s="829"/>
      <c r="I4" s="829"/>
      <c r="J4" s="828" t="s">
        <v>72</v>
      </c>
      <c r="K4" s="828"/>
      <c r="L4" s="858"/>
      <c r="M4" s="320"/>
      <c r="N4" s="827" t="s">
        <v>73</v>
      </c>
      <c r="O4" s="859"/>
      <c r="P4" s="828"/>
      <c r="Q4" s="827" t="s">
        <v>74</v>
      </c>
      <c r="R4" s="829"/>
    </row>
    <row r="5" spans="2:18" ht="25.5" x14ac:dyDescent="0.2">
      <c r="B5" s="350">
        <f>'DRE Franqueadora'!D64</f>
        <v>30879269.495238677</v>
      </c>
      <c r="C5" s="883">
        <f>Premissas!C9</f>
        <v>0.12</v>
      </c>
      <c r="D5" s="375">
        <f>'DRE Franqueadora'!D66</f>
        <v>36</v>
      </c>
      <c r="E5" s="353" t="s">
        <v>75</v>
      </c>
      <c r="F5" s="374">
        <f>MIN('DRE Franqueadora'!E69:BL69)</f>
        <v>-163480.50052485568</v>
      </c>
      <c r="G5" s="374"/>
      <c r="H5" s="374"/>
      <c r="J5" s="374">
        <f>-Premissas!G19</f>
        <v>-1127990.3999999999</v>
      </c>
      <c r="K5" s="374"/>
      <c r="L5" s="349"/>
      <c r="N5" s="546">
        <f>J5+F5</f>
        <v>-1291470.9005248556</v>
      </c>
      <c r="O5" s="351"/>
      <c r="P5" s="352"/>
      <c r="Q5" s="376">
        <f>Legenda!L17</f>
        <v>0.70752016120120187</v>
      </c>
      <c r="R5" s="353" t="s">
        <v>9</v>
      </c>
    </row>
    <row r="6" spans="2:18" ht="18" x14ac:dyDescent="0.2">
      <c r="B6" s="1707" t="s">
        <v>576</v>
      </c>
      <c r="C6" s="1708"/>
      <c r="D6" s="1708"/>
      <c r="E6" s="1708"/>
      <c r="F6" s="1708"/>
      <c r="G6" s="1708"/>
      <c r="H6" s="1708"/>
      <c r="I6" s="1708"/>
      <c r="J6" s="1708"/>
      <c r="K6" s="1708"/>
      <c r="L6" s="1708"/>
      <c r="M6" s="1708"/>
      <c r="N6" s="1708"/>
      <c r="O6" s="1708"/>
      <c r="P6" s="1708"/>
      <c r="Q6" s="1708"/>
      <c r="R6" s="1709"/>
    </row>
    <row r="7" spans="2:18" x14ac:dyDescent="0.2">
      <c r="B7" s="354"/>
      <c r="M7" s="276"/>
      <c r="R7" s="355"/>
    </row>
    <row r="8" spans="2:18" x14ac:dyDescent="0.2">
      <c r="B8" s="354"/>
      <c r="R8" s="355"/>
    </row>
    <row r="9" spans="2:18" x14ac:dyDescent="0.2">
      <c r="B9" s="354"/>
      <c r="R9" s="355"/>
    </row>
    <row r="10" spans="2:18" x14ac:dyDescent="0.2">
      <c r="B10" s="354"/>
      <c r="R10" s="355"/>
    </row>
    <row r="11" spans="2:18" x14ac:dyDescent="0.2">
      <c r="B11" s="354"/>
      <c r="R11" s="355"/>
    </row>
    <row r="12" spans="2:18" x14ac:dyDescent="0.2">
      <c r="B12" s="354"/>
      <c r="R12" s="355"/>
    </row>
    <row r="13" spans="2:18" x14ac:dyDescent="0.2">
      <c r="B13" s="354"/>
      <c r="R13" s="355"/>
    </row>
    <row r="14" spans="2:18" x14ac:dyDescent="0.2">
      <c r="B14" s="354"/>
      <c r="R14" s="355"/>
    </row>
    <row r="15" spans="2:18" x14ac:dyDescent="0.2">
      <c r="B15" s="354"/>
      <c r="R15" s="355"/>
    </row>
    <row r="16" spans="2:18" x14ac:dyDescent="0.2">
      <c r="B16" s="354"/>
      <c r="R16" s="355"/>
    </row>
    <row r="17" spans="2:18" ht="109.5" customHeight="1" x14ac:dyDescent="0.2">
      <c r="B17" s="354"/>
      <c r="R17" s="355"/>
    </row>
    <row r="18" spans="2:18" s="377" customFormat="1" ht="17.45" customHeight="1" x14ac:dyDescent="0.3">
      <c r="B18" s="1704" t="s">
        <v>577</v>
      </c>
      <c r="C18" s="1705"/>
      <c r="D18" s="1705"/>
      <c r="E18" s="1705"/>
      <c r="F18" s="1705"/>
      <c r="G18" s="1705"/>
      <c r="H18" s="1705"/>
      <c r="I18" s="1705"/>
      <c r="J18" s="1705"/>
      <c r="K18" s="1705"/>
      <c r="L18" s="1705"/>
      <c r="M18" s="1705"/>
      <c r="N18" s="1705"/>
      <c r="O18" s="1705"/>
      <c r="P18" s="1705"/>
      <c r="Q18" s="1705"/>
      <c r="R18" s="1706"/>
    </row>
    <row r="19" spans="2:18" ht="7.5" customHeight="1" x14ac:dyDescent="0.2">
      <c r="B19" s="354"/>
      <c r="R19" s="355"/>
    </row>
    <row r="20" spans="2:18" ht="7.5" customHeight="1" x14ac:dyDescent="0.2">
      <c r="B20" s="354"/>
      <c r="R20" s="355"/>
    </row>
    <row r="21" spans="2:18" ht="7.5" customHeight="1" x14ac:dyDescent="0.2">
      <c r="B21" s="354"/>
      <c r="R21" s="355"/>
    </row>
    <row r="22" spans="2:18" ht="51" customHeight="1" x14ac:dyDescent="0.2">
      <c r="B22" s="1702" t="s">
        <v>578</v>
      </c>
      <c r="C22" s="1703"/>
      <c r="D22" s="1703"/>
      <c r="E22" s="356"/>
      <c r="F22" s="357" t="s">
        <v>579</v>
      </c>
      <c r="G22" s="358" t="s">
        <v>580</v>
      </c>
      <c r="R22" s="355"/>
    </row>
    <row r="23" spans="2:18" ht="19.5" customHeight="1" x14ac:dyDescent="0.25">
      <c r="B23" s="359" t="s">
        <v>581</v>
      </c>
      <c r="C23" s="360"/>
      <c r="D23" s="360"/>
      <c r="E23" s="361"/>
      <c r="F23" s="362">
        <f>SUM(F24:F30)</f>
        <v>0.45671184364600842</v>
      </c>
      <c r="G23" s="363">
        <f>SUM(G24:G30)</f>
        <v>0.15903126596930195</v>
      </c>
      <c r="R23" s="355"/>
    </row>
    <row r="24" spans="2:18" ht="18" x14ac:dyDescent="0.25">
      <c r="B24" s="364" t="s">
        <v>582</v>
      </c>
      <c r="C24" s="365"/>
      <c r="D24" s="365"/>
      <c r="E24" s="365"/>
      <c r="F24" s="366">
        <f>'DRE Franqueadora'!EF23/'DRE Franqueadora'!EF22</f>
        <v>0.20473802911804515</v>
      </c>
      <c r="G24" s="367">
        <f>'DRE Franqueadora'!EF23/-'DRE Franqueadora'!EF7</f>
        <v>7.1291665446581179E-2</v>
      </c>
      <c r="R24" s="355"/>
    </row>
    <row r="25" spans="2:18" ht="18" x14ac:dyDescent="0.25">
      <c r="B25" s="364" t="s">
        <v>583</v>
      </c>
      <c r="C25" s="365"/>
      <c r="D25" s="365"/>
      <c r="E25" s="365"/>
      <c r="F25" s="366">
        <f>'DRE Franqueadora'!EF28/'DRE Franqueadora'!EF22</f>
        <v>3.2729899301939251E-2</v>
      </c>
      <c r="G25" s="367">
        <f>'DRE Franqueadora'!EF28/-'DRE Franqueadora'!EF7</f>
        <v>1.1396852070842203E-2</v>
      </c>
      <c r="R25" s="355"/>
    </row>
    <row r="26" spans="2:18" ht="18" x14ac:dyDescent="0.25">
      <c r="B26" s="364" t="s">
        <v>584</v>
      </c>
      <c r="C26" s="365"/>
      <c r="D26" s="365"/>
      <c r="E26" s="365"/>
      <c r="F26" s="366">
        <f>'DRE Franqueadora'!EF31/'DRE Franqueadora'!EF22</f>
        <v>9.0944147678670897E-3</v>
      </c>
      <c r="G26" s="367">
        <f>'DRE Franqueadora'!EF31/-'DRE Franqueadora'!EF7</f>
        <v>3.1667588960202762E-3</v>
      </c>
      <c r="R26" s="355"/>
    </row>
    <row r="27" spans="2:18" ht="18" x14ac:dyDescent="0.25">
      <c r="B27" s="364" t="s">
        <v>585</v>
      </c>
      <c r="C27" s="365"/>
      <c r="D27" s="365"/>
      <c r="E27" s="365"/>
      <c r="F27" s="366">
        <f>'DRE Franqueadora'!EF32/'DRE Franqueadora'!EF22</f>
        <v>8.0948581077153761E-2</v>
      </c>
      <c r="G27" s="367">
        <f>'DRE Franqueadora'!EF32/-'DRE Franqueadora'!EF7</f>
        <v>2.8187040704590129E-2</v>
      </c>
      <c r="R27" s="355"/>
    </row>
    <row r="28" spans="2:18" ht="18" x14ac:dyDescent="0.25">
      <c r="B28" s="364" t="s">
        <v>586</v>
      </c>
      <c r="C28" s="365"/>
      <c r="D28" s="365"/>
      <c r="E28" s="365"/>
      <c r="F28" s="366">
        <f>'DRE Franqueadora'!EF34/'DRE Franqueadora'!EF22</f>
        <v>4.900017376327416E-2</v>
      </c>
      <c r="G28" s="367">
        <f>'DRE Franqueadora'!EF34/-'DRE Franqueadora'!EF7</f>
        <v>1.7062311334166271E-2</v>
      </c>
      <c r="R28" s="355"/>
    </row>
    <row r="29" spans="2:18" ht="18" x14ac:dyDescent="0.25">
      <c r="B29" s="364" t="s">
        <v>587</v>
      </c>
      <c r="C29" s="365"/>
      <c r="D29" s="365"/>
      <c r="E29" s="365"/>
      <c r="F29" s="366">
        <f>'DRE Franqueadora'!EF48/'DRE Franqueadora'!EF22</f>
        <v>5.7014984890859065E-2</v>
      </c>
      <c r="G29" s="367">
        <f>'DRE Franqueadora'!EF48/-'DRE Franqueadora'!EF7</f>
        <v>1.9853142309665579E-2</v>
      </c>
      <c r="R29" s="355"/>
    </row>
    <row r="30" spans="2:18" ht="18" x14ac:dyDescent="0.25">
      <c r="B30" s="368" t="s">
        <v>588</v>
      </c>
      <c r="C30" s="369"/>
      <c r="D30" s="369"/>
      <c r="E30" s="369"/>
      <c r="F30" s="370">
        <f>'DRE Franqueadora'!EF49/'DRE Franqueadora'!EF22</f>
        <v>2.3185760726869942E-2</v>
      </c>
      <c r="G30" s="371">
        <f>'DRE Franqueadora'!EF49/-'DRE Franqueadora'!EF7</f>
        <v>8.0734952074363077E-3</v>
      </c>
      <c r="R30" s="355"/>
    </row>
    <row r="31" spans="2:18" x14ac:dyDescent="0.2">
      <c r="R31" s="355"/>
    </row>
    <row r="32" spans="2:18" x14ac:dyDescent="0.2">
      <c r="R32" s="355"/>
    </row>
    <row r="33" spans="2:18" ht="22.15" customHeight="1" x14ac:dyDescent="0.2">
      <c r="B33" s="1707" t="s">
        <v>589</v>
      </c>
      <c r="C33" s="1708"/>
      <c r="D33" s="1708"/>
      <c r="E33" s="1708"/>
      <c r="F33" s="1708"/>
      <c r="G33" s="1708"/>
      <c r="H33" s="1708"/>
      <c r="I33" s="1708"/>
      <c r="J33" s="1708"/>
      <c r="K33" s="1708"/>
      <c r="L33" s="1708"/>
      <c r="M33" s="1708"/>
      <c r="N33" s="1708"/>
      <c r="O33" s="1708"/>
      <c r="P33" s="1708"/>
      <c r="Q33" s="1708"/>
      <c r="R33" s="1709"/>
    </row>
    <row r="34" spans="2:18" x14ac:dyDescent="0.2">
      <c r="B34" s="354"/>
      <c r="R34" s="355"/>
    </row>
    <row r="35" spans="2:18" x14ac:dyDescent="0.2">
      <c r="B35" s="354"/>
      <c r="R35" s="355"/>
    </row>
    <row r="36" spans="2:18" x14ac:dyDescent="0.2">
      <c r="B36" s="354"/>
      <c r="R36" s="355"/>
    </row>
    <row r="37" spans="2:18" x14ac:dyDescent="0.2">
      <c r="B37" s="354"/>
      <c r="R37" s="355"/>
    </row>
    <row r="38" spans="2:18" x14ac:dyDescent="0.2">
      <c r="B38" s="354"/>
      <c r="R38" s="355"/>
    </row>
    <row r="39" spans="2:18" x14ac:dyDescent="0.2">
      <c r="B39" s="354"/>
      <c r="R39" s="355"/>
    </row>
    <row r="40" spans="2:18" x14ac:dyDescent="0.2">
      <c r="B40" s="354"/>
      <c r="R40" s="355"/>
    </row>
    <row r="41" spans="2:18" x14ac:dyDescent="0.2">
      <c r="B41" s="354"/>
      <c r="R41" s="355"/>
    </row>
    <row r="42" spans="2:18" x14ac:dyDescent="0.2">
      <c r="B42" s="354"/>
      <c r="R42" s="355"/>
    </row>
    <row r="43" spans="2:18" x14ac:dyDescent="0.2">
      <c r="B43" s="354"/>
      <c r="R43" s="355"/>
    </row>
    <row r="44" spans="2:18" ht="3.75" customHeight="1" x14ac:dyDescent="0.2">
      <c r="B44" s="354"/>
      <c r="R44" s="355"/>
    </row>
    <row r="45" spans="2:18" x14ac:dyDescent="0.2">
      <c r="B45" s="354"/>
      <c r="R45" s="355"/>
    </row>
    <row r="46" spans="2:18" x14ac:dyDescent="0.2">
      <c r="B46" s="354"/>
      <c r="R46" s="355"/>
    </row>
    <row r="47" spans="2:18" x14ac:dyDescent="0.2">
      <c r="B47" s="354"/>
      <c r="R47" s="355"/>
    </row>
    <row r="48" spans="2:18" x14ac:dyDescent="0.2">
      <c r="B48" s="354"/>
      <c r="R48" s="355"/>
    </row>
    <row r="49" spans="2:18" x14ac:dyDescent="0.2">
      <c r="B49" s="354"/>
      <c r="R49" s="355"/>
    </row>
    <row r="50" spans="2:18" x14ac:dyDescent="0.2">
      <c r="B50" s="354"/>
      <c r="R50" s="355"/>
    </row>
    <row r="51" spans="2:18" x14ac:dyDescent="0.2">
      <c r="B51" s="354"/>
      <c r="R51" s="355"/>
    </row>
    <row r="52" spans="2:18" x14ac:dyDescent="0.2">
      <c r="B52" s="354"/>
      <c r="R52" s="355"/>
    </row>
    <row r="53" spans="2:18" x14ac:dyDescent="0.2">
      <c r="B53" s="354"/>
      <c r="R53" s="355"/>
    </row>
    <row r="54" spans="2:18" x14ac:dyDescent="0.2">
      <c r="B54" s="354"/>
      <c r="R54" s="355"/>
    </row>
    <row r="84" spans="2:17" s="372" customFormat="1" ht="30" x14ac:dyDescent="0.2">
      <c r="B84" s="1263"/>
      <c r="C84" s="1263" t="s">
        <v>590</v>
      </c>
      <c r="D84" s="1263" t="s">
        <v>591</v>
      </c>
      <c r="F84" s="1263"/>
      <c r="G84" s="1263" t="s">
        <v>592</v>
      </c>
      <c r="H84" s="1263" t="s">
        <v>593</v>
      </c>
      <c r="J84" s="1263"/>
      <c r="K84" s="1263" t="s">
        <v>372</v>
      </c>
      <c r="L84" s="1263" t="s">
        <v>593</v>
      </c>
      <c r="O84" s="1263"/>
      <c r="P84" s="1264" t="s">
        <v>594</v>
      </c>
      <c r="Q84" s="1263" t="s">
        <v>591</v>
      </c>
    </row>
    <row r="85" spans="2:17" s="372" customFormat="1" ht="15" x14ac:dyDescent="0.2">
      <c r="B85" s="1263" t="s">
        <v>77</v>
      </c>
      <c r="C85" s="1265">
        <f>('DRE Franqueadora'!DV7)/1000000</f>
        <v>0.62578048523545038</v>
      </c>
      <c r="D85" s="1266" t="s">
        <v>143</v>
      </c>
      <c r="F85" s="1263" t="s">
        <v>77</v>
      </c>
      <c r="G85" s="1265">
        <f>(('DRE Franqueadora'!DV22)*-1)/1000000</f>
        <v>0.65330239478206131</v>
      </c>
      <c r="H85" s="1267">
        <f>G85/C85</f>
        <v>1.0439801339222903</v>
      </c>
      <c r="I85" s="373"/>
      <c r="J85" s="1263" t="s">
        <v>77</v>
      </c>
      <c r="K85" s="1268">
        <f>('DRE Franqueadora'!DV13)/-1000000</f>
        <v>-0.10305798602490222</v>
      </c>
      <c r="L85" s="1267">
        <f>K85/C85</f>
        <v>-0.16468712025451956</v>
      </c>
      <c r="O85" s="1263" t="s">
        <v>77</v>
      </c>
      <c r="P85" s="1269">
        <f>'DRE Franqueadora'!DV11</f>
        <v>57950.738025495375</v>
      </c>
      <c r="Q85" s="1266" t="s">
        <v>143</v>
      </c>
    </row>
    <row r="86" spans="2:17" s="372" customFormat="1" ht="15" x14ac:dyDescent="0.2">
      <c r="B86" s="1263" t="s">
        <v>80</v>
      </c>
      <c r="C86" s="1265">
        <f>('DRE Franqueadora'!DW7)/1000000</f>
        <v>2.0155652886456075</v>
      </c>
      <c r="D86" s="1267">
        <f>C86/C85-1</f>
        <v>2.220882300104404</v>
      </c>
      <c r="F86" s="1263" t="s">
        <v>80</v>
      </c>
      <c r="G86" s="1265">
        <f>(('DRE Franqueadora'!DW22)*-1)/1000000</f>
        <v>1.1247176813225672</v>
      </c>
      <c r="H86" s="1267">
        <f>G86/C86</f>
        <v>0.5580160006021635</v>
      </c>
      <c r="J86" s="1263" t="s">
        <v>80</v>
      </c>
      <c r="K86" s="1268">
        <f>('DRE Franqueadora'!DW13)/-1000000</f>
        <v>-0.36963990087248721</v>
      </c>
      <c r="L86" s="1267">
        <f>K86/C86</f>
        <v>-0.18339267051025318</v>
      </c>
      <c r="O86" s="1263" t="s">
        <v>80</v>
      </c>
      <c r="P86" s="1269">
        <f>'DRE Franqueadora'!DW11</f>
        <v>308467.86395298399</v>
      </c>
      <c r="Q86" s="1267">
        <f>P86/P85-1</f>
        <v>4.3229324502696382</v>
      </c>
    </row>
    <row r="87" spans="2:17" s="372" customFormat="1" ht="15" x14ac:dyDescent="0.2">
      <c r="B87" s="1263" t="s">
        <v>81</v>
      </c>
      <c r="C87" s="1265">
        <f>('DRE Franqueadora'!DX7)/1000000</f>
        <v>4.4418803975208832</v>
      </c>
      <c r="D87" s="1267">
        <f>C87/C86-1</f>
        <v>1.2037888936387064</v>
      </c>
      <c r="F87" s="1263" t="s">
        <v>81</v>
      </c>
      <c r="G87" s="1265">
        <f>(('DRE Franqueadora'!DX22)*-1)/1000000</f>
        <v>2.2192742582587823</v>
      </c>
      <c r="H87" s="1267">
        <f>G87/C87</f>
        <v>0.49962494701509996</v>
      </c>
      <c r="J87" s="1263" t="s">
        <v>81</v>
      </c>
      <c r="K87" s="1268">
        <f>('DRE Franqueadora'!DX13)/-1000000</f>
        <v>-0.84349924163582857</v>
      </c>
      <c r="L87" s="1267">
        <f>K87/C87</f>
        <v>-0.18989688288469117</v>
      </c>
      <c r="O87" s="1263" t="s">
        <v>81</v>
      </c>
      <c r="P87" s="1269">
        <f>'DRE Franqueadora'!DX11</f>
        <v>818117.56624675193</v>
      </c>
      <c r="Q87" s="1267">
        <f>P87/P86-1</f>
        <v>1.6521970741543686</v>
      </c>
    </row>
    <row r="88" spans="2:17" s="372" customFormat="1" ht="15" x14ac:dyDescent="0.2">
      <c r="B88" s="1263" t="s">
        <v>82</v>
      </c>
      <c r="C88" s="1265">
        <f>('DRE Franqueadora'!DY7)/1000000</f>
        <v>8.0127412762054053</v>
      </c>
      <c r="D88" s="1267">
        <f t="shared" ref="D88:D92" si="0">C88/C87-1</f>
        <v>0.80390748041696547</v>
      </c>
      <c r="F88" s="1263" t="s">
        <v>82</v>
      </c>
      <c r="G88" s="1265">
        <f>(('DRE Franqueadora'!DY22)*-1)/1000000</f>
        <v>3.4568005831794193</v>
      </c>
      <c r="H88" s="1267">
        <f>G88/C88</f>
        <v>0.43141297890707098</v>
      </c>
      <c r="J88" s="1263" t="s">
        <v>82</v>
      </c>
      <c r="K88" s="1268">
        <f>('DRE Franqueadora'!DY13)/-1000000</f>
        <v>-1.5408883712429158</v>
      </c>
      <c r="L88" s="1267">
        <f>K88/C88</f>
        <v>-0.19230477038098431</v>
      </c>
      <c r="O88" s="1263" t="s">
        <v>82</v>
      </c>
      <c r="P88" s="1269">
        <f>'DRE Franqueadora'!DY11</f>
        <v>1613903.7109928315</v>
      </c>
      <c r="Q88" s="1267">
        <f t="shared" ref="Q88:Q94" si="1">P88/P87-1</f>
        <v>0.97270389682118497</v>
      </c>
    </row>
    <row r="89" spans="2:17" s="372" customFormat="1" ht="15" x14ac:dyDescent="0.2">
      <c r="B89" s="1263" t="s">
        <v>83</v>
      </c>
      <c r="C89" s="1265">
        <f>('DRE Franqueadora'!DZ7)/1000000</f>
        <v>12.83275881416807</v>
      </c>
      <c r="D89" s="1267">
        <f t="shared" si="0"/>
        <v>0.60154413724503542</v>
      </c>
      <c r="F89" s="1263" t="s">
        <v>83</v>
      </c>
      <c r="G89" s="1265">
        <f>(('DRE Franqueadora'!DZ22)*-1)/1000000</f>
        <v>4.9950379081113239</v>
      </c>
      <c r="H89" s="1270">
        <f t="shared" ref="H89:H92" si="2">G89/C89</f>
        <v>0.38924115854157004</v>
      </c>
      <c r="J89" s="1263" t="s">
        <v>83</v>
      </c>
      <c r="K89" s="1268">
        <f>('DRE Franqueadora'!DZ13)/-1000000</f>
        <v>-2.4822377964070239</v>
      </c>
      <c r="L89" s="1267">
        <f t="shared" ref="L89:L92" si="3">K89/C89</f>
        <v>-0.19342978640465813</v>
      </c>
      <c r="O89" s="1263" t="s">
        <v>83</v>
      </c>
      <c r="P89" s="1269">
        <f>'DRE Franqueadora'!DZ11</f>
        <v>2721979.0205584476</v>
      </c>
      <c r="Q89" s="1267">
        <f t="shared" si="1"/>
        <v>0.68658080529721133</v>
      </c>
    </row>
    <row r="90" spans="2:17" s="372" customFormat="1" ht="15" x14ac:dyDescent="0.2">
      <c r="B90" s="1263" t="s">
        <v>87</v>
      </c>
      <c r="C90" s="1265">
        <f>('DRE Franqueadora'!EA7)/1000000</f>
        <v>18.188505052853884</v>
      </c>
      <c r="D90" s="1267">
        <f t="shared" si="0"/>
        <v>0.4173495595329646</v>
      </c>
      <c r="F90" s="1263" t="s">
        <v>87</v>
      </c>
      <c r="G90" s="1265">
        <f>(('DRE Franqueadora'!EA22)*-1)/1000000</f>
        <v>6.5365244034654664</v>
      </c>
      <c r="H90" s="1267">
        <f t="shared" si="2"/>
        <v>0.35937667139058505</v>
      </c>
      <c r="J90" s="1263" t="s">
        <v>87</v>
      </c>
      <c r="K90" s="1268">
        <f>('DRE Franqueadora'!EA13)/-1000000</f>
        <v>-3.5282150368223637</v>
      </c>
      <c r="L90" s="1267">
        <f t="shared" si="3"/>
        <v>-0.19398048528835887</v>
      </c>
      <c r="O90" s="1263" t="s">
        <v>87</v>
      </c>
      <c r="P90" s="1269">
        <f>'DRE Franqueadora'!EA11</f>
        <v>4063355.238804671</v>
      </c>
      <c r="Q90" s="1267">
        <f t="shared" si="1"/>
        <v>0.49279447347504668</v>
      </c>
    </row>
    <row r="91" spans="2:17" s="372" customFormat="1" ht="15" x14ac:dyDescent="0.2">
      <c r="B91" s="1263" t="s">
        <v>88</v>
      </c>
      <c r="C91" s="1265">
        <f>('DRE Franqueadora'!EB7)/1000000</f>
        <v>23.783830743095141</v>
      </c>
      <c r="D91" s="1267">
        <f t="shared" si="0"/>
        <v>0.30762977352904097</v>
      </c>
      <c r="F91" s="1263" t="s">
        <v>88</v>
      </c>
      <c r="G91" s="1265">
        <f>(('DRE Franqueadora'!EB22)*-1)/1000000</f>
        <v>8.1452459170782756</v>
      </c>
      <c r="H91" s="1267">
        <f t="shared" si="2"/>
        <v>0.34246989078674728</v>
      </c>
      <c r="J91" s="1263" t="s">
        <v>88</v>
      </c>
      <c r="K91" s="1268">
        <f>('DRE Franqueadora'!EB13)/-1000000</f>
        <v>-4.6209821441264811</v>
      </c>
      <c r="L91" s="1267">
        <f t="shared" si="3"/>
        <v>-0.19429091108328009</v>
      </c>
      <c r="O91" s="1263" t="s">
        <v>88</v>
      </c>
      <c r="P91" s="1269">
        <f>'DRE Franqueadora'!EB11</f>
        <v>5464675.1965964288</v>
      </c>
      <c r="Q91" s="1267">
        <f t="shared" si="1"/>
        <v>0.34486769564454534</v>
      </c>
    </row>
    <row r="92" spans="2:17" s="372" customFormat="1" ht="15" x14ac:dyDescent="0.2">
      <c r="B92" s="1263" t="s">
        <v>89</v>
      </c>
      <c r="C92" s="1265">
        <f>('DRE Franqueadora'!EC7)/1000000</f>
        <v>29.346209897601437</v>
      </c>
      <c r="D92" s="1267">
        <f t="shared" si="0"/>
        <v>0.23387229814192789</v>
      </c>
      <c r="F92" s="1263" t="s">
        <v>89</v>
      </c>
      <c r="G92" s="1265">
        <f>(('DRE Franqueadora'!EC22)*-1)/1000000</f>
        <v>9.7364890972761611</v>
      </c>
      <c r="H92" s="1267">
        <f t="shared" si="2"/>
        <v>0.33178012190500816</v>
      </c>
      <c r="J92" s="1263" t="s">
        <v>89</v>
      </c>
      <c r="K92" s="1268">
        <f>('DRE Franqueadora'!EC13)/-1000000</f>
        <v>-5.7073147930015597</v>
      </c>
      <c r="L92" s="1267">
        <f t="shared" si="3"/>
        <v>-0.19448217718459232</v>
      </c>
      <c r="O92" s="1263" t="s">
        <v>89</v>
      </c>
      <c r="P92" s="1269">
        <f>'DRE Franqueadora'!EC11</f>
        <v>6859372.7054694332</v>
      </c>
      <c r="Q92" s="1267">
        <f t="shared" si="1"/>
        <v>0.25522056823096562</v>
      </c>
    </row>
    <row r="93" spans="2:17" s="372" customFormat="1" ht="15" x14ac:dyDescent="0.2">
      <c r="B93" s="1263" t="s">
        <v>90</v>
      </c>
      <c r="C93" s="1265">
        <f>('DRE Franqueadora'!ED7)/1000000</f>
        <v>34.477873361901146</v>
      </c>
      <c r="D93" s="1267">
        <f t="shared" ref="D93:D94" si="4">C93/C92-1</f>
        <v>0.17486631092075489</v>
      </c>
      <c r="F93" s="1263" t="s">
        <v>90</v>
      </c>
      <c r="G93" s="1265">
        <f>(('DRE Franqueadora'!ED22)*-1)/1000000</f>
        <v>11.182103851885545</v>
      </c>
      <c r="H93" s="1267">
        <f t="shared" ref="H93:H94" si="5">G93/C93</f>
        <v>0.32432695991748811</v>
      </c>
      <c r="J93" s="1263" t="s">
        <v>90</v>
      </c>
      <c r="K93" s="1268">
        <f>('DRE Franqueadora'!ED13)/-1000000</f>
        <v>-6.7095286675792964</v>
      </c>
      <c r="L93" s="1267">
        <f t="shared" ref="L93:L94" si="6">K93/C93</f>
        <v>-0.19460390138196523</v>
      </c>
      <c r="O93" s="1263" t="s">
        <v>90</v>
      </c>
      <c r="P93" s="1269">
        <f>'DRE Franqueadora'!ED11</f>
        <v>7930690.2092101751</v>
      </c>
      <c r="Q93" s="1267">
        <f t="shared" si="1"/>
        <v>0.15618301406577739</v>
      </c>
    </row>
    <row r="94" spans="2:17" s="372" customFormat="1" ht="15" x14ac:dyDescent="0.2">
      <c r="B94" s="1263" t="s">
        <v>91</v>
      </c>
      <c r="C94" s="1265">
        <f>('DRE Franqueadora'!EE7)/1000000</f>
        <v>38.690885687270409</v>
      </c>
      <c r="D94" s="1267">
        <f t="shared" si="4"/>
        <v>0.12219466906055576</v>
      </c>
      <c r="F94" s="1263" t="s">
        <v>91</v>
      </c>
      <c r="G94" s="1265">
        <f>(('DRE Franqueadora'!EE22)*-1)/1000000</f>
        <v>11.987352227102962</v>
      </c>
      <c r="H94" s="1267">
        <f t="shared" si="5"/>
        <v>0.30982367072167827</v>
      </c>
      <c r="J94" s="1263" t="s">
        <v>91</v>
      </c>
      <c r="K94" s="1268">
        <f>('DRE Franqueadora'!EE13)/-1000000</f>
        <v>-7.5323299747239112</v>
      </c>
      <c r="L94" s="1267">
        <f t="shared" si="6"/>
        <v>-0.19467969887290804</v>
      </c>
      <c r="O94" s="1263" t="s">
        <v>91</v>
      </c>
      <c r="P94" s="1269">
        <f>'DRE Franqueadora'!EE11</f>
        <v>8269150.4261964234</v>
      </c>
      <c r="Q94" s="1267">
        <f t="shared" si="1"/>
        <v>4.2677271215711299E-2</v>
      </c>
    </row>
    <row r="100" spans="2:13" s="321" customFormat="1" ht="15" x14ac:dyDescent="0.2">
      <c r="B100" s="1271" t="s">
        <v>595</v>
      </c>
      <c r="C100" s="1271" t="s">
        <v>596</v>
      </c>
      <c r="D100" s="1271" t="s">
        <v>597</v>
      </c>
      <c r="E100" s="1271" t="s">
        <v>108</v>
      </c>
      <c r="F100" s="638"/>
      <c r="G100" s="638"/>
      <c r="H100" s="638"/>
      <c r="I100" s="638"/>
      <c r="J100" s="638"/>
      <c r="K100" s="638"/>
      <c r="L100" s="638"/>
      <c r="M100" s="638"/>
    </row>
    <row r="101" spans="2:13" s="321" customFormat="1" ht="15" x14ac:dyDescent="0.2">
      <c r="B101" s="1272" t="s">
        <v>77</v>
      </c>
      <c r="C101" s="1273">
        <f>Premissas!AE9-Premissas!AF9</f>
        <v>8</v>
      </c>
      <c r="D101" s="1273">
        <v>0</v>
      </c>
      <c r="E101" s="1273">
        <f>SUM(C101:D101)</f>
        <v>8</v>
      </c>
      <c r="F101" s="638"/>
      <c r="G101" s="638"/>
      <c r="H101" s="638"/>
      <c r="I101" s="638"/>
      <c r="J101" s="1274"/>
      <c r="K101" s="1275" t="str">
        <f>'DRE Franqueadora'!B53</f>
        <v>Lucro Operacional</v>
      </c>
      <c r="L101" s="1276" t="s">
        <v>593</v>
      </c>
      <c r="M101" s="1275" t="s">
        <v>598</v>
      </c>
    </row>
    <row r="102" spans="2:13" s="321" customFormat="1" ht="15" x14ac:dyDescent="0.2">
      <c r="B102" s="1272" t="s">
        <v>80</v>
      </c>
      <c r="C102" s="1273">
        <f>Premissas!AE10-Premissas!AF10</f>
        <v>16</v>
      </c>
      <c r="D102" s="1273">
        <f>C101+D101</f>
        <v>8</v>
      </c>
      <c r="E102" s="1273">
        <f t="shared" ref="E102:E110" si="7">SUM(C102:D102)</f>
        <v>24</v>
      </c>
      <c r="F102" s="638"/>
      <c r="G102" s="638"/>
      <c r="H102" s="638"/>
      <c r="I102" s="638"/>
      <c r="J102" s="1274" t="s">
        <v>77</v>
      </c>
      <c r="K102" s="1277">
        <f>('DRE Franqueadora'!$DV$53)/1000000</f>
        <v>-0.13057989557151328</v>
      </c>
      <c r="L102" s="1278">
        <f t="shared" ref="L102:L109" si="8">K102/C85</f>
        <v>-0.20866725417681009</v>
      </c>
      <c r="M102" s="1267" t="s">
        <v>143</v>
      </c>
    </row>
    <row r="103" spans="2:13" s="321" customFormat="1" ht="15" x14ac:dyDescent="0.2">
      <c r="B103" s="1272" t="s">
        <v>81</v>
      </c>
      <c r="C103" s="1273">
        <f>Premissas!AE11-Premissas!AF11</f>
        <v>24</v>
      </c>
      <c r="D103" s="1273">
        <f>C102+D102</f>
        <v>24</v>
      </c>
      <c r="E103" s="1273">
        <f t="shared" si="7"/>
        <v>48</v>
      </c>
      <c r="F103" s="638"/>
      <c r="G103" s="638"/>
      <c r="H103" s="638"/>
      <c r="I103" s="638"/>
      <c r="J103" s="1274" t="s">
        <v>80</v>
      </c>
      <c r="K103" s="1277">
        <f>('DRE Franqueadora'!$DW$53)/1000000</f>
        <v>0.52120770645055348</v>
      </c>
      <c r="L103" s="1278">
        <f t="shared" si="8"/>
        <v>0.25859132888758352</v>
      </c>
      <c r="M103" s="1278">
        <f>K103/K102-1</f>
        <v>-4.991485091708542</v>
      </c>
    </row>
    <row r="104" spans="2:13" s="321" customFormat="1" ht="15" x14ac:dyDescent="0.2">
      <c r="B104" s="1272" t="s">
        <v>82</v>
      </c>
      <c r="C104" s="1273">
        <f>Premissas!AE12-Premissas!AF12</f>
        <v>32</v>
      </c>
      <c r="D104" s="1273">
        <f>C103+D103</f>
        <v>48</v>
      </c>
      <c r="E104" s="1273">
        <f t="shared" si="7"/>
        <v>80</v>
      </c>
      <c r="F104" s="638"/>
      <c r="G104" s="638"/>
      <c r="H104" s="638"/>
      <c r="I104" s="638"/>
      <c r="J104" s="1274" t="s">
        <v>81</v>
      </c>
      <c r="K104" s="1277">
        <f>('DRE Franqueadora'!$DX$53)/1000000</f>
        <v>1.3791068976262717</v>
      </c>
      <c r="L104" s="1278">
        <f t="shared" si="8"/>
        <v>0.31047817010020878</v>
      </c>
      <c r="M104" s="1278">
        <f>K104/K103-1</f>
        <v>1.6459833201969478</v>
      </c>
    </row>
    <row r="105" spans="2:13" s="321" customFormat="1" ht="15" x14ac:dyDescent="0.2">
      <c r="B105" s="1272" t="s">
        <v>83</v>
      </c>
      <c r="C105" s="1273">
        <f>Premissas!AE13-Premissas!AF13</f>
        <v>40</v>
      </c>
      <c r="D105" s="1273">
        <f t="shared" ref="D105:D108" si="9">C104+D104</f>
        <v>80</v>
      </c>
      <c r="E105" s="1273">
        <f t="shared" si="7"/>
        <v>120</v>
      </c>
      <c r="F105" s="638"/>
      <c r="G105" s="638"/>
      <c r="H105" s="638"/>
      <c r="I105" s="638"/>
      <c r="J105" s="1274" t="s">
        <v>82</v>
      </c>
      <c r="K105" s="1277">
        <f>('DRE Franqueadora'!$DY$53)/1000000</f>
        <v>3.0150523217830694</v>
      </c>
      <c r="L105" s="1278">
        <f t="shared" si="8"/>
        <v>0.3762822507119446</v>
      </c>
      <c r="M105" s="1278">
        <f>K105/K104-1</f>
        <v>1.1862354013112384</v>
      </c>
    </row>
    <row r="106" spans="2:13" s="321" customFormat="1" ht="15" x14ac:dyDescent="0.2">
      <c r="B106" s="1272" t="s">
        <v>87</v>
      </c>
      <c r="C106" s="1273">
        <f>Premissas!AE14-Premissas!AF14</f>
        <v>40</v>
      </c>
      <c r="D106" s="1273">
        <f t="shared" si="9"/>
        <v>120</v>
      </c>
      <c r="E106" s="1273">
        <f t="shared" si="7"/>
        <v>160</v>
      </c>
      <c r="F106" s="638"/>
      <c r="G106" s="638"/>
      <c r="H106" s="638"/>
      <c r="I106" s="638"/>
      <c r="J106" s="1274" t="s">
        <v>83</v>
      </c>
      <c r="K106" s="1277">
        <f>('DRE Franqueadora'!$DZ$53)/1000000</f>
        <v>5.3554831096497226</v>
      </c>
      <c r="L106" s="1278">
        <f t="shared" si="8"/>
        <v>0.41732905505377188</v>
      </c>
      <c r="M106" s="1278">
        <f>K106/K105-1</f>
        <v>0.77624881364663945</v>
      </c>
    </row>
    <row r="107" spans="2:13" s="321" customFormat="1" ht="15" x14ac:dyDescent="0.2">
      <c r="B107" s="1272" t="s">
        <v>88</v>
      </c>
      <c r="C107" s="1273">
        <f>Premissas!AE15-Premissas!AF15</f>
        <v>40</v>
      </c>
      <c r="D107" s="1273">
        <f t="shared" si="9"/>
        <v>160</v>
      </c>
      <c r="E107" s="1273">
        <f t="shared" si="7"/>
        <v>200</v>
      </c>
      <c r="F107" s="638"/>
      <c r="G107" s="638"/>
      <c r="H107" s="638"/>
      <c r="I107" s="638"/>
      <c r="J107" s="1274" t="s">
        <v>87</v>
      </c>
      <c r="K107" s="1277">
        <f>('DRE Franqueadora'!EA53)/1000000</f>
        <v>8.1237656125660536</v>
      </c>
      <c r="L107" s="1278">
        <f t="shared" si="8"/>
        <v>0.44664284332105603</v>
      </c>
      <c r="M107" s="1278">
        <f t="shared" ref="M107:M109" si="10">K107/K106-1</f>
        <v>0.51690621485264865</v>
      </c>
    </row>
    <row r="108" spans="2:13" s="321" customFormat="1" ht="15" x14ac:dyDescent="0.2">
      <c r="B108" s="1272" t="s">
        <v>89</v>
      </c>
      <c r="C108" s="1273">
        <f>Premissas!AE16-Premissas!AF16</f>
        <v>40</v>
      </c>
      <c r="D108" s="1273">
        <f t="shared" si="9"/>
        <v>200</v>
      </c>
      <c r="E108" s="1273">
        <f t="shared" si="7"/>
        <v>240</v>
      </c>
      <c r="F108" s="638"/>
      <c r="G108" s="638"/>
      <c r="H108" s="638"/>
      <c r="I108" s="638"/>
      <c r="J108" s="1274" t="s">
        <v>88</v>
      </c>
      <c r="K108" s="1277">
        <f>('DRE Franqueadora'!EB53)/1000000</f>
        <v>11.017602681890388</v>
      </c>
      <c r="L108" s="1278">
        <f t="shared" si="8"/>
        <v>0.46323919812997277</v>
      </c>
      <c r="M108" s="1278">
        <f t="shared" si="10"/>
        <v>0.35621868076155128</v>
      </c>
    </row>
    <row r="109" spans="2:13" s="321" customFormat="1" ht="14.25" customHeight="1" x14ac:dyDescent="0.2">
      <c r="B109" s="1272" t="s">
        <v>90</v>
      </c>
      <c r="C109" s="1273">
        <f>Premissas!AE17-Premissas!AF17</f>
        <v>40</v>
      </c>
      <c r="D109" s="1273">
        <f t="shared" ref="D109:D110" si="11">C108+D108</f>
        <v>240</v>
      </c>
      <c r="E109" s="1273">
        <f t="shared" si="7"/>
        <v>280</v>
      </c>
      <c r="F109" s="638"/>
      <c r="G109" s="638"/>
      <c r="H109" s="638"/>
      <c r="I109" s="638"/>
      <c r="J109" s="1274" t="s">
        <v>89</v>
      </c>
      <c r="K109" s="1277">
        <f>('DRE Franqueadora'!EC53)/1000000</f>
        <v>13.902406007323712</v>
      </c>
      <c r="L109" s="1278">
        <f t="shared" si="8"/>
        <v>0.47373770091039941</v>
      </c>
      <c r="M109" s="1278">
        <f t="shared" si="10"/>
        <v>0.26183584657441594</v>
      </c>
    </row>
    <row r="110" spans="2:13" s="321" customFormat="1" ht="15" x14ac:dyDescent="0.2">
      <c r="B110" s="1272" t="s">
        <v>91</v>
      </c>
      <c r="C110" s="1273">
        <f>Premissas!AE18-Premissas!AF18</f>
        <v>40</v>
      </c>
      <c r="D110" s="1273">
        <f t="shared" si="11"/>
        <v>280</v>
      </c>
      <c r="E110" s="1273">
        <f t="shared" si="7"/>
        <v>320</v>
      </c>
      <c r="F110" s="639"/>
      <c r="G110" s="638"/>
      <c r="H110" s="638"/>
      <c r="I110" s="638"/>
      <c r="J110" s="1274" t="s">
        <v>90</v>
      </c>
      <c r="K110" s="1277">
        <f>('DRE Franqueadora'!ED53)/1000000</f>
        <v>16.586240842436315</v>
      </c>
      <c r="L110" s="1278">
        <f t="shared" ref="L110:L111" si="12">K110/C93</f>
        <v>0.48106913870054691</v>
      </c>
      <c r="M110" s="1278">
        <f t="shared" ref="M110:M111" si="13">K110/K109-1</f>
        <v>0.19304822731394644</v>
      </c>
    </row>
    <row r="111" spans="2:13" s="321" customFormat="1" ht="15" x14ac:dyDescent="0.2">
      <c r="B111" s="579"/>
      <c r="C111" s="640"/>
      <c r="D111" s="640"/>
      <c r="E111" s="637"/>
      <c r="F111" s="639"/>
      <c r="G111" s="638"/>
      <c r="H111" s="638"/>
      <c r="I111" s="638"/>
      <c r="J111" s="1274" t="s">
        <v>91</v>
      </c>
      <c r="K111" s="1277">
        <f>('DRE Franqueadora'!EE53)/1000000</f>
        <v>19.171203485443531</v>
      </c>
      <c r="L111" s="1278">
        <f t="shared" si="12"/>
        <v>0.49549663040541353</v>
      </c>
      <c r="M111" s="1278">
        <f t="shared" si="13"/>
        <v>0.15584981959224442</v>
      </c>
    </row>
    <row r="115" spans="2:5" s="321" customFormat="1" ht="15" x14ac:dyDescent="0.2">
      <c r="B115" s="1279" t="s">
        <v>590</v>
      </c>
      <c r="C115" s="1280">
        <f>('DRE Franqueadora'!EF91)/1000000</f>
        <v>18.568085734089053</v>
      </c>
      <c r="D115" s="1281">
        <v>0</v>
      </c>
      <c r="E115" s="1281">
        <f>C115</f>
        <v>18.568085734089053</v>
      </c>
    </row>
    <row r="116" spans="2:5" s="321" customFormat="1" ht="15" x14ac:dyDescent="0.2">
      <c r="B116" s="1279" t="s">
        <v>372</v>
      </c>
      <c r="C116" s="1280">
        <f>('DRE Franqueadora'!EF92)/1000000</f>
        <v>3.5398449645563459</v>
      </c>
      <c r="D116" s="1281">
        <f>ABS(C116)</f>
        <v>3.5398449645563459</v>
      </c>
      <c r="E116" s="1281">
        <f>E115-D116</f>
        <v>15.028240769532706</v>
      </c>
    </row>
    <row r="117" spans="2:5" s="321" customFormat="1" ht="15" x14ac:dyDescent="0.2">
      <c r="B117" s="1279" t="s">
        <v>592</v>
      </c>
      <c r="C117" s="1280">
        <f>('DRE Franqueadora'!EF93)/1000000</f>
        <v>-8.4980395016268186</v>
      </c>
      <c r="D117" s="1281">
        <f>ABS(C117)</f>
        <v>8.4980395016268186</v>
      </c>
      <c r="E117" s="1281">
        <f>E116-D117</f>
        <v>6.5302012679058876</v>
      </c>
    </row>
    <row r="118" spans="2:5" s="321" customFormat="1" ht="15" x14ac:dyDescent="0.2">
      <c r="B118" s="1279" t="s">
        <v>599</v>
      </c>
      <c r="C118" s="1280">
        <f>('DRE Franqueadora'!EF94)/1000000</f>
        <v>6.530201267905885</v>
      </c>
      <c r="D118" s="1281">
        <f>ABS(C118)</f>
        <v>6.530201267905885</v>
      </c>
      <c r="E118" s="1281">
        <f>E117-D118</f>
        <v>0</v>
      </c>
    </row>
    <row r="119" spans="2:5" s="321" customFormat="1" ht="15" x14ac:dyDescent="0.2">
      <c r="B119" s="1279" t="s">
        <v>600</v>
      </c>
      <c r="C119" s="1280">
        <f>('DRE Franqueadora'!EF95)/1000000</f>
        <v>0</v>
      </c>
      <c r="D119" s="1281">
        <f>ABS(C119)</f>
        <v>0</v>
      </c>
      <c r="E119" s="1281">
        <f>E118-D119</f>
        <v>0</v>
      </c>
    </row>
    <row r="120" spans="2:5" s="321" customFormat="1" ht="15" x14ac:dyDescent="0.2">
      <c r="B120" s="1279" t="s">
        <v>601</v>
      </c>
      <c r="C120" s="1280">
        <f>('DRE Franqueadora'!EF96)/1000000</f>
        <v>-0.92840428670445252</v>
      </c>
      <c r="D120" s="1281">
        <f>ABS(C120)</f>
        <v>0.92840428670445252</v>
      </c>
      <c r="E120" s="1281">
        <f>E119-D120</f>
        <v>-0.92840428670445252</v>
      </c>
    </row>
    <row r="121" spans="2:5" s="321" customFormat="1" ht="15" x14ac:dyDescent="0.2">
      <c r="B121" s="641"/>
      <c r="C121" s="642"/>
      <c r="D121" s="642"/>
      <c r="E121" s="642"/>
    </row>
    <row r="122" spans="2:5" s="321" customFormat="1" ht="15" x14ac:dyDescent="0.2">
      <c r="B122" s="641"/>
      <c r="C122" s="643"/>
      <c r="D122" s="638"/>
      <c r="E122" s="642"/>
    </row>
    <row r="123" spans="2:5" s="321" customFormat="1" ht="15" x14ac:dyDescent="0.2">
      <c r="B123" s="638"/>
      <c r="C123" s="638"/>
      <c r="D123" s="638"/>
      <c r="E123" s="638"/>
    </row>
    <row r="124" spans="2:5" s="321" customFormat="1" ht="15" x14ac:dyDescent="0.2">
      <c r="B124" s="1274" t="str">
        <f>'DRE Franqueadora'!$B$8</f>
        <v>Royalties</v>
      </c>
      <c r="C124" s="1282">
        <f>'DRE Franqueadora'!EF8</f>
        <v>117508368.32844378</v>
      </c>
      <c r="D124" s="1278">
        <f>C124/$C$126</f>
        <v>0.87491471894799211</v>
      </c>
      <c r="E124" s="638"/>
    </row>
    <row r="125" spans="2:5" s="321" customFormat="1" ht="15" x14ac:dyDescent="0.2">
      <c r="B125" s="1274" t="str">
        <f>'DRE Franqueadora'!B9</f>
        <v>Taxa de Franquia</v>
      </c>
      <c r="C125" s="1283">
        <f>'DRE Franqueadora'!EF9</f>
        <v>16800000</v>
      </c>
      <c r="D125" s="1278">
        <f>C125/$C$126</f>
        <v>0.125085281052008</v>
      </c>
      <c r="E125" s="638"/>
    </row>
    <row r="126" spans="2:5" s="321" customFormat="1" ht="15" x14ac:dyDescent="0.2">
      <c r="B126" s="1274" t="s">
        <v>108</v>
      </c>
      <c r="C126" s="1282">
        <f>SUM(C124:C125)</f>
        <v>134308368.32844377</v>
      </c>
      <c r="D126" s="1278">
        <f>C126/$C$126</f>
        <v>1</v>
      </c>
      <c r="E126" s="638"/>
    </row>
  </sheetData>
  <customSheetViews>
    <customSheetView guid="{0F0F502C-9F0F-46A5-8736-2DCA4758A130}" scale="70" showPageBreaks="1" showGridLines="0" fitToPage="1" printArea="1">
      <pane xSplit="1" ySplit="3" topLeftCell="B4" activePane="bottomRight" state="frozenSplit"/>
      <selection pane="bottomRight"/>
      <pageMargins left="0" right="0" top="0" bottom="0" header="0" footer="0"/>
      <pageSetup paperSize="9" scale="28" orientation="portrait" r:id="rId1"/>
    </customSheetView>
  </customSheetViews>
  <mergeCells count="5">
    <mergeCell ref="B2:R2"/>
    <mergeCell ref="B22:D22"/>
    <mergeCell ref="B18:R18"/>
    <mergeCell ref="B33:R33"/>
    <mergeCell ref="B6:R6"/>
  </mergeCells>
  <pageMargins left="0.511811024" right="0.511811024" top="0.78740157499999996" bottom="0.78740157499999996" header="0.31496062000000002" footer="0.31496062000000002"/>
  <pageSetup paperSize="9" scale="28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7826" r:id="rId5" name="Group Box 2">
              <controlPr defaultSize="0" autoFill="0" autoPict="0">
                <anchor moveWithCells="1">
                  <from>
                    <xdr:col>1</xdr:col>
                    <xdr:colOff>66675</xdr:colOff>
                    <xdr:row>54</xdr:row>
                    <xdr:rowOff>123825</xdr:rowOff>
                  </from>
                  <to>
                    <xdr:col>16</xdr:col>
                    <xdr:colOff>781050</xdr:colOff>
                    <xdr:row>63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theme="6" tint="-0.249977111117893"/>
  </sheetPr>
  <dimension ref="B1:AY124"/>
  <sheetViews>
    <sheetView showGridLines="0" zoomScaleNormal="100" zoomScalePageLayoutView="80" workbookViewId="0">
      <pane ySplit="5" topLeftCell="A28" activePane="bottomLeft" state="frozen"/>
      <selection pane="bottomLeft" activeCell="G90" sqref="G90"/>
    </sheetView>
  </sheetViews>
  <sheetFormatPr defaultColWidth="8.83203125" defaultRowHeight="14.25" x14ac:dyDescent="0.2"/>
  <cols>
    <col min="1" max="1" width="1.83203125" style="5" customWidth="1"/>
    <col min="2" max="2" width="26.33203125" style="5" customWidth="1"/>
    <col min="3" max="3" width="10.5" style="5" bestFit="1" customWidth="1"/>
    <col min="4" max="4" width="8.83203125" style="5"/>
    <col min="5" max="5" width="11.6640625" style="5" customWidth="1"/>
    <col min="6" max="6" width="73.1640625" style="5" bestFit="1" customWidth="1"/>
    <col min="7" max="7" width="27" style="5" bestFit="1" customWidth="1"/>
    <col min="8" max="8" width="25.83203125" style="5" bestFit="1" customWidth="1"/>
    <col min="9" max="9" width="21.1640625" style="5" customWidth="1"/>
    <col min="10" max="10" width="22.83203125" style="5" customWidth="1"/>
    <col min="11" max="16" width="21.33203125" style="5" customWidth="1"/>
    <col min="17" max="17" width="4.1640625" style="5" customWidth="1"/>
    <col min="18" max="18" width="25.83203125" style="5" customWidth="1"/>
    <col min="19" max="19" width="6.83203125" style="5" customWidth="1"/>
    <col min="20" max="20" width="7.33203125" style="5" customWidth="1"/>
    <col min="21" max="21" width="6.83203125" style="5" customWidth="1"/>
    <col min="22" max="22" width="9.6640625" style="5" customWidth="1"/>
    <col min="23" max="29" width="6.83203125" style="5" customWidth="1"/>
    <col min="30" max="30" width="7.6640625" style="5" bestFit="1" customWidth="1"/>
    <col min="31" max="31" width="9.83203125" style="5" bestFit="1" customWidth="1"/>
    <col min="32" max="33" width="9.83203125" style="5" customWidth="1"/>
    <col min="34" max="34" width="5.83203125" style="5" customWidth="1"/>
    <col min="35" max="36" width="10.83203125" style="5" customWidth="1"/>
    <col min="37" max="37" width="16.83203125" style="5" customWidth="1"/>
    <col min="38" max="38" width="10.83203125" style="5" customWidth="1"/>
    <col min="39" max="39" width="12.5" style="5" bestFit="1" customWidth="1"/>
    <col min="40" max="52" width="7.83203125" style="5" customWidth="1"/>
    <col min="53" max="16384" width="8.83203125" style="5"/>
  </cols>
  <sheetData>
    <row r="1" spans="2:51" ht="6" customHeight="1" x14ac:dyDescent="0.2">
      <c r="AI1" s="892" t="s">
        <v>602</v>
      </c>
    </row>
    <row r="2" spans="2:51" ht="30" x14ac:dyDescent="0.2">
      <c r="B2" s="1747" t="s">
        <v>603</v>
      </c>
      <c r="C2" s="1747"/>
      <c r="D2" s="1747"/>
      <c r="E2" s="1747"/>
      <c r="F2" s="1747"/>
      <c r="G2" s="1747"/>
      <c r="H2" s="1747"/>
      <c r="I2" s="1747"/>
      <c r="J2" s="1747"/>
      <c r="K2" s="1747"/>
      <c r="L2" s="1747"/>
      <c r="M2" s="1747"/>
      <c r="N2" s="1747"/>
      <c r="O2" s="1747"/>
      <c r="P2" s="1747"/>
      <c r="Q2" s="1747"/>
      <c r="R2" s="1747"/>
      <c r="S2" s="1747"/>
      <c r="T2" s="1747"/>
      <c r="U2" s="1747"/>
      <c r="V2" s="1747"/>
      <c r="W2" s="1747"/>
      <c r="X2" s="1747"/>
      <c r="Y2" s="1747"/>
      <c r="Z2" s="1747"/>
      <c r="AA2" s="1747"/>
      <c r="AB2" s="1747"/>
      <c r="AC2" s="1747"/>
      <c r="AD2" s="1747"/>
      <c r="AE2" s="1747"/>
      <c r="AF2" s="1747"/>
      <c r="AG2" s="1747"/>
      <c r="AH2" s="1747"/>
      <c r="AI2" s="1747"/>
      <c r="AJ2" s="1747"/>
      <c r="AK2" s="1747"/>
      <c r="AL2" s="1747"/>
    </row>
    <row r="3" spans="2:51" ht="10.5" customHeight="1" x14ac:dyDescent="0.2">
      <c r="B3" s="6"/>
    </row>
    <row r="4" spans="2:51" ht="10.5" customHeight="1" x14ac:dyDescent="0.2">
      <c r="B4" s="6"/>
    </row>
    <row r="5" spans="2:51" ht="15.75" x14ac:dyDescent="0.25">
      <c r="B5" s="41" t="s">
        <v>604</v>
      </c>
      <c r="C5" s="8"/>
      <c r="D5" s="8"/>
      <c r="E5" s="8"/>
      <c r="F5" s="41" t="s">
        <v>605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284" t="s">
        <v>606</v>
      </c>
      <c r="S5" s="49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1"/>
      <c r="AL5" s="8"/>
    </row>
    <row r="6" spans="2:51" ht="15" x14ac:dyDescent="0.25">
      <c r="B6" s="1716" t="s">
        <v>607</v>
      </c>
      <c r="C6" s="1717"/>
      <c r="D6" s="1718"/>
      <c r="F6" s="1736" t="s">
        <v>599</v>
      </c>
      <c r="G6" s="1737"/>
      <c r="H6" s="16"/>
      <c r="I6" s="18"/>
      <c r="J6" s="630"/>
      <c r="R6" s="1713" t="s">
        <v>608</v>
      </c>
      <c r="S6" s="1714"/>
      <c r="T6" s="1714"/>
      <c r="U6" s="1714"/>
      <c r="V6" s="1714"/>
      <c r="W6" s="1714"/>
      <c r="X6" s="1714"/>
      <c r="Y6" s="1714"/>
      <c r="Z6" s="1714"/>
      <c r="AA6" s="1714"/>
      <c r="AB6" s="1714"/>
      <c r="AC6" s="1714"/>
      <c r="AD6" s="1714"/>
      <c r="AE6" s="1714"/>
      <c r="AF6" s="1714"/>
      <c r="AG6" s="1715"/>
      <c r="AM6" s="1710" t="s">
        <v>608</v>
      </c>
      <c r="AN6" s="1710"/>
      <c r="AO6" s="1710"/>
      <c r="AP6" s="1710"/>
      <c r="AQ6" s="1710"/>
      <c r="AR6" s="1710"/>
      <c r="AS6" s="1710"/>
      <c r="AT6" s="1710"/>
      <c r="AU6" s="1710"/>
      <c r="AV6" s="1710"/>
      <c r="AW6" s="1710"/>
      <c r="AX6" s="1710"/>
      <c r="AY6" s="1710"/>
    </row>
    <row r="7" spans="2:51" ht="15" thickBot="1" x14ac:dyDescent="0.25">
      <c r="R7" s="20"/>
      <c r="AG7" s="1285"/>
      <c r="AM7" s="969"/>
      <c r="AN7" s="969"/>
      <c r="AO7" s="969"/>
      <c r="AP7" s="969"/>
      <c r="AQ7" s="969"/>
      <c r="AR7" s="969"/>
      <c r="AS7" s="969"/>
      <c r="AT7" s="969"/>
      <c r="AU7" s="969"/>
      <c r="AV7" s="969"/>
      <c r="AW7" s="969"/>
      <c r="AX7" s="969"/>
      <c r="AY7" s="969"/>
    </row>
    <row r="8" spans="2:51" ht="15" x14ac:dyDescent="0.25">
      <c r="C8" s="45" t="s">
        <v>609</v>
      </c>
      <c r="D8" s="45" t="s">
        <v>610</v>
      </c>
      <c r="F8" s="887" t="s">
        <v>127</v>
      </c>
      <c r="G8" s="12" t="s">
        <v>611</v>
      </c>
      <c r="J8" s="937" t="s">
        <v>612</v>
      </c>
      <c r="K8" s="938"/>
      <c r="L8" s="939" t="s">
        <v>613</v>
      </c>
      <c r="M8" s="939" t="s">
        <v>614</v>
      </c>
      <c r="N8" s="940" t="s">
        <v>615</v>
      </c>
      <c r="O8" s="941"/>
      <c r="R8" s="42" t="s">
        <v>616</v>
      </c>
      <c r="S8" s="43">
        <v>1</v>
      </c>
      <c r="T8" s="43">
        <f t="shared" ref="T8:AD8" si="0">S8+1</f>
        <v>2</v>
      </c>
      <c r="U8" s="43">
        <f t="shared" si="0"/>
        <v>3</v>
      </c>
      <c r="V8" s="43">
        <f t="shared" si="0"/>
        <v>4</v>
      </c>
      <c r="W8" s="43">
        <f t="shared" si="0"/>
        <v>5</v>
      </c>
      <c r="X8" s="43">
        <f t="shared" si="0"/>
        <v>6</v>
      </c>
      <c r="Y8" s="43">
        <f t="shared" si="0"/>
        <v>7</v>
      </c>
      <c r="Z8" s="43">
        <f t="shared" si="0"/>
        <v>8</v>
      </c>
      <c r="AA8" s="43">
        <f t="shared" si="0"/>
        <v>9</v>
      </c>
      <c r="AB8" s="43">
        <f t="shared" si="0"/>
        <v>10</v>
      </c>
      <c r="AC8" s="43">
        <f t="shared" si="0"/>
        <v>11</v>
      </c>
      <c r="AD8" s="43">
        <f t="shared" si="0"/>
        <v>12</v>
      </c>
      <c r="AE8" s="46" t="s">
        <v>617</v>
      </c>
      <c r="AF8" s="46" t="s">
        <v>618</v>
      </c>
      <c r="AG8" s="47" t="s">
        <v>619</v>
      </c>
      <c r="AI8" s="1748" t="s">
        <v>620</v>
      </c>
      <c r="AJ8" s="1748"/>
      <c r="AK8" s="1748"/>
      <c r="AL8" s="1748"/>
      <c r="AM8" s="970" t="s">
        <v>616</v>
      </c>
      <c r="AN8" s="971">
        <v>1</v>
      </c>
      <c r="AO8" s="971">
        <f t="shared" ref="AO8:AY8" si="1">AN8+1</f>
        <v>2</v>
      </c>
      <c r="AP8" s="971">
        <f t="shared" si="1"/>
        <v>3</v>
      </c>
      <c r="AQ8" s="971">
        <f t="shared" si="1"/>
        <v>4</v>
      </c>
      <c r="AR8" s="971">
        <f t="shared" si="1"/>
        <v>5</v>
      </c>
      <c r="AS8" s="971">
        <f t="shared" si="1"/>
        <v>6</v>
      </c>
      <c r="AT8" s="971">
        <f t="shared" si="1"/>
        <v>7</v>
      </c>
      <c r="AU8" s="971">
        <f t="shared" si="1"/>
        <v>8</v>
      </c>
      <c r="AV8" s="971">
        <f t="shared" si="1"/>
        <v>9</v>
      </c>
      <c r="AW8" s="971">
        <f t="shared" si="1"/>
        <v>10</v>
      </c>
      <c r="AX8" s="971">
        <f t="shared" si="1"/>
        <v>11</v>
      </c>
      <c r="AY8" s="971">
        <f t="shared" si="1"/>
        <v>12</v>
      </c>
    </row>
    <row r="9" spans="2:51" ht="15" x14ac:dyDescent="0.25">
      <c r="B9" s="548" t="s">
        <v>621</v>
      </c>
      <c r="C9" s="935">
        <v>0.12</v>
      </c>
      <c r="D9" s="254">
        <f>(1+C9)^(1/12)-1</f>
        <v>9.4887929345830457E-3</v>
      </c>
      <c r="F9" s="1286" t="s">
        <v>622</v>
      </c>
      <c r="G9" s="1287">
        <v>0.4</v>
      </c>
      <c r="J9" s="942" t="s">
        <v>623</v>
      </c>
      <c r="K9" s="943"/>
      <c r="L9" s="944">
        <v>0.8</v>
      </c>
      <c r="M9" s="945" t="s">
        <v>624</v>
      </c>
      <c r="N9" s="946" t="s">
        <v>625</v>
      </c>
      <c r="O9" s="947"/>
      <c r="R9" s="262" t="s">
        <v>77</v>
      </c>
      <c r="S9" s="260">
        <v>1</v>
      </c>
      <c r="T9" s="260">
        <v>1</v>
      </c>
      <c r="U9" s="260">
        <v>1</v>
      </c>
      <c r="V9" s="260">
        <v>1</v>
      </c>
      <c r="W9" s="260">
        <v>1</v>
      </c>
      <c r="X9" s="260">
        <v>1</v>
      </c>
      <c r="Y9" s="260">
        <v>1</v>
      </c>
      <c r="Z9" s="260">
        <v>1</v>
      </c>
      <c r="AA9" s="260">
        <v>1</v>
      </c>
      <c r="AB9" s="260">
        <v>1</v>
      </c>
      <c r="AC9" s="260">
        <v>1</v>
      </c>
      <c r="AD9" s="260">
        <v>1</v>
      </c>
      <c r="AE9" s="261">
        <f>SUM(S9:AD9)</f>
        <v>12</v>
      </c>
      <c r="AF9" s="265">
        <f>ROUNDDOWN(AE9*G93,0)</f>
        <v>4</v>
      </c>
      <c r="AG9" s="871">
        <f>AE9-AF9</f>
        <v>8</v>
      </c>
      <c r="AM9" s="972" t="s">
        <v>77</v>
      </c>
      <c r="AN9" s="973">
        <f>S9</f>
        <v>1</v>
      </c>
      <c r="AO9" s="973">
        <f>AN9+T9</f>
        <v>2</v>
      </c>
      <c r="AP9" s="973">
        <f>AO9+U9</f>
        <v>3</v>
      </c>
      <c r="AQ9" s="973">
        <f>AP9+V9</f>
        <v>4</v>
      </c>
      <c r="AR9" s="973">
        <f>AQ9+W9</f>
        <v>5</v>
      </c>
      <c r="AS9" s="973">
        <f t="shared" ref="AP9:AY18" si="2">AR9+X9</f>
        <v>6</v>
      </c>
      <c r="AT9" s="973">
        <f t="shared" si="2"/>
        <v>7</v>
      </c>
      <c r="AU9" s="973">
        <f t="shared" si="2"/>
        <v>8</v>
      </c>
      <c r="AV9" s="973">
        <f t="shared" si="2"/>
        <v>9</v>
      </c>
      <c r="AW9" s="973">
        <f t="shared" si="2"/>
        <v>10</v>
      </c>
      <c r="AX9" s="973">
        <f>AW9+AC9</f>
        <v>11</v>
      </c>
      <c r="AY9" s="973">
        <f>AX9+AD9</f>
        <v>12</v>
      </c>
    </row>
    <row r="10" spans="2:51" ht="15" x14ac:dyDescent="0.25">
      <c r="F10" s="17" t="s">
        <v>626</v>
      </c>
      <c r="G10" s="962">
        <v>79990</v>
      </c>
      <c r="J10" s="942" t="s">
        <v>627</v>
      </c>
      <c r="K10" s="943"/>
      <c r="L10" s="944">
        <v>0.6</v>
      </c>
      <c r="M10" s="945" t="s">
        <v>628</v>
      </c>
      <c r="N10" s="946" t="s">
        <v>628</v>
      </c>
      <c r="O10" s="947"/>
      <c r="R10" s="262" t="s">
        <v>80</v>
      </c>
      <c r="S10" s="260">
        <v>2</v>
      </c>
      <c r="T10" s="260">
        <v>2</v>
      </c>
      <c r="U10" s="260">
        <v>2</v>
      </c>
      <c r="V10" s="260">
        <v>2</v>
      </c>
      <c r="W10" s="260">
        <v>2</v>
      </c>
      <c r="X10" s="260">
        <v>2</v>
      </c>
      <c r="Y10" s="260">
        <v>2</v>
      </c>
      <c r="Z10" s="260">
        <v>2</v>
      </c>
      <c r="AA10" s="260">
        <v>2</v>
      </c>
      <c r="AB10" s="260">
        <v>2</v>
      </c>
      <c r="AC10" s="260">
        <v>2</v>
      </c>
      <c r="AD10" s="260">
        <v>2</v>
      </c>
      <c r="AE10" s="261">
        <f>SUM(S10:AD10)</f>
        <v>24</v>
      </c>
      <c r="AF10" s="265">
        <f>ROUNDDOWN(AE10*H93,0)</f>
        <v>8</v>
      </c>
      <c r="AG10" s="871">
        <f t="shared" ref="AG10:AG18" si="3">AG9+AE10-AF10</f>
        <v>24</v>
      </c>
      <c r="AI10" s="19" t="s">
        <v>629</v>
      </c>
      <c r="AL10" s="53">
        <v>137950</v>
      </c>
      <c r="AM10" s="972" t="s">
        <v>80</v>
      </c>
      <c r="AN10" s="973">
        <f>AY9+S10</f>
        <v>14</v>
      </c>
      <c r="AO10" s="973">
        <f>AN10+T10</f>
        <v>16</v>
      </c>
      <c r="AP10" s="973">
        <f t="shared" si="2"/>
        <v>18</v>
      </c>
      <c r="AQ10" s="973">
        <f t="shared" si="2"/>
        <v>20</v>
      </c>
      <c r="AR10" s="973">
        <f t="shared" si="2"/>
        <v>22</v>
      </c>
      <c r="AS10" s="973">
        <f t="shared" si="2"/>
        <v>24</v>
      </c>
      <c r="AT10" s="973">
        <f t="shared" si="2"/>
        <v>26</v>
      </c>
      <c r="AU10" s="973">
        <f t="shared" si="2"/>
        <v>28</v>
      </c>
      <c r="AV10" s="973">
        <f t="shared" si="2"/>
        <v>30</v>
      </c>
      <c r="AW10" s="973">
        <f t="shared" si="2"/>
        <v>32</v>
      </c>
      <c r="AX10" s="973">
        <f t="shared" si="2"/>
        <v>34</v>
      </c>
      <c r="AY10" s="973">
        <f t="shared" si="2"/>
        <v>36</v>
      </c>
    </row>
    <row r="11" spans="2:51" ht="15.75" thickBot="1" x14ac:dyDescent="0.3">
      <c r="B11" s="547" t="s">
        <v>630</v>
      </c>
      <c r="C11" s="9" t="s">
        <v>609</v>
      </c>
      <c r="D11" s="12" t="s">
        <v>619</v>
      </c>
      <c r="F11" s="17" t="s">
        <v>631</v>
      </c>
      <c r="G11" s="963">
        <f>$G$9*(G25*(AE9+AE10))</f>
        <v>504000</v>
      </c>
      <c r="J11" s="948" t="s">
        <v>632</v>
      </c>
      <c r="K11" s="949"/>
      <c r="L11" s="950">
        <v>0.3</v>
      </c>
      <c r="M11" s="951" t="s">
        <v>633</v>
      </c>
      <c r="N11" s="952" t="s">
        <v>624</v>
      </c>
      <c r="O11" s="953"/>
      <c r="R11" s="262" t="s">
        <v>81</v>
      </c>
      <c r="S11" s="260">
        <v>3</v>
      </c>
      <c r="T11" s="260">
        <v>3</v>
      </c>
      <c r="U11" s="260">
        <v>3</v>
      </c>
      <c r="V11" s="260">
        <v>3</v>
      </c>
      <c r="W11" s="260">
        <v>3</v>
      </c>
      <c r="X11" s="260">
        <v>3</v>
      </c>
      <c r="Y11" s="260">
        <v>3</v>
      </c>
      <c r="Z11" s="260">
        <v>3</v>
      </c>
      <c r="AA11" s="260">
        <v>3</v>
      </c>
      <c r="AB11" s="260">
        <v>3</v>
      </c>
      <c r="AC11" s="260">
        <v>3</v>
      </c>
      <c r="AD11" s="260">
        <v>3</v>
      </c>
      <c r="AE11" s="261">
        <f>SUM(S11:AD11)</f>
        <v>36</v>
      </c>
      <c r="AF11" s="265">
        <f>ROUNDDOWN(AE11*I93,0)</f>
        <v>12</v>
      </c>
      <c r="AG11" s="871">
        <f t="shared" si="3"/>
        <v>48</v>
      </c>
      <c r="AM11" s="972" t="s">
        <v>81</v>
      </c>
      <c r="AN11" s="973">
        <f>AY10+S11</f>
        <v>39</v>
      </c>
      <c r="AO11" s="973">
        <f>AN11+T11</f>
        <v>42</v>
      </c>
      <c r="AP11" s="973">
        <f t="shared" si="2"/>
        <v>45</v>
      </c>
      <c r="AQ11" s="973">
        <f t="shared" si="2"/>
        <v>48</v>
      </c>
      <c r="AR11" s="973">
        <f t="shared" si="2"/>
        <v>51</v>
      </c>
      <c r="AS11" s="973">
        <f t="shared" si="2"/>
        <v>54</v>
      </c>
      <c r="AT11" s="973">
        <f t="shared" si="2"/>
        <v>57</v>
      </c>
      <c r="AU11" s="973">
        <f t="shared" si="2"/>
        <v>60</v>
      </c>
      <c r="AV11" s="973">
        <f t="shared" si="2"/>
        <v>63</v>
      </c>
      <c r="AW11" s="973">
        <f t="shared" si="2"/>
        <v>66</v>
      </c>
      <c r="AX11" s="973">
        <f t="shared" si="2"/>
        <v>69</v>
      </c>
      <c r="AY11" s="973">
        <f t="shared" si="2"/>
        <v>72</v>
      </c>
    </row>
    <row r="12" spans="2:51" ht="15.75" thickBot="1" x14ac:dyDescent="0.3">
      <c r="B12" s="11" t="s">
        <v>77</v>
      </c>
      <c r="C12" s="252">
        <v>0</v>
      </c>
      <c r="D12" s="13"/>
      <c r="F12" s="48" t="s">
        <v>634</v>
      </c>
      <c r="G12" s="1288">
        <v>0</v>
      </c>
      <c r="R12" s="262" t="s">
        <v>82</v>
      </c>
      <c r="S12" s="260">
        <v>4</v>
      </c>
      <c r="T12" s="260">
        <v>4</v>
      </c>
      <c r="U12" s="260">
        <v>4</v>
      </c>
      <c r="V12" s="260">
        <v>4</v>
      </c>
      <c r="W12" s="260">
        <v>4</v>
      </c>
      <c r="X12" s="260">
        <v>4</v>
      </c>
      <c r="Y12" s="260">
        <v>4</v>
      </c>
      <c r="Z12" s="260">
        <v>4</v>
      </c>
      <c r="AA12" s="260">
        <v>4</v>
      </c>
      <c r="AB12" s="260">
        <v>4</v>
      </c>
      <c r="AC12" s="260">
        <v>4</v>
      </c>
      <c r="AD12" s="260">
        <v>4</v>
      </c>
      <c r="AE12" s="261">
        <f>SUM(S12:AD12)</f>
        <v>48</v>
      </c>
      <c r="AF12" s="265">
        <f>ROUNDDOWN(AE12*J93,0)</f>
        <v>16</v>
      </c>
      <c r="AG12" s="871">
        <f t="shared" si="3"/>
        <v>80</v>
      </c>
      <c r="AI12" s="19" t="s">
        <v>635</v>
      </c>
      <c r="AL12" s="5">
        <v>480</v>
      </c>
      <c r="AM12" s="972" t="s">
        <v>82</v>
      </c>
      <c r="AN12" s="973">
        <f>AY11+S12</f>
        <v>76</v>
      </c>
      <c r="AO12" s="973">
        <f>AN12+T12</f>
        <v>80</v>
      </c>
      <c r="AP12" s="973">
        <f t="shared" si="2"/>
        <v>84</v>
      </c>
      <c r="AQ12" s="973">
        <f t="shared" si="2"/>
        <v>88</v>
      </c>
      <c r="AR12" s="973">
        <f t="shared" si="2"/>
        <v>92</v>
      </c>
      <c r="AS12" s="973">
        <f t="shared" si="2"/>
        <v>96</v>
      </c>
      <c r="AT12" s="973">
        <f t="shared" si="2"/>
        <v>100</v>
      </c>
      <c r="AU12" s="973">
        <f t="shared" si="2"/>
        <v>104</v>
      </c>
      <c r="AV12" s="973">
        <f t="shared" si="2"/>
        <v>108</v>
      </c>
      <c r="AW12" s="973">
        <f t="shared" si="2"/>
        <v>112</v>
      </c>
      <c r="AX12" s="973">
        <f t="shared" si="2"/>
        <v>116</v>
      </c>
      <c r="AY12" s="973">
        <f t="shared" si="2"/>
        <v>120</v>
      </c>
    </row>
    <row r="13" spans="2:51" ht="15" x14ac:dyDescent="0.25">
      <c r="B13" s="11" t="s">
        <v>80</v>
      </c>
      <c r="C13" s="252">
        <v>0</v>
      </c>
      <c r="D13" s="253">
        <f>((1+C12)*((1+C13)))-1</f>
        <v>0</v>
      </c>
      <c r="F13" s="968" t="s">
        <v>636</v>
      </c>
      <c r="G13" s="964">
        <f>G11</f>
        <v>504000</v>
      </c>
      <c r="J13" s="954" t="s">
        <v>637</v>
      </c>
      <c r="R13" s="262" t="s">
        <v>83</v>
      </c>
      <c r="S13" s="260">
        <v>5</v>
      </c>
      <c r="T13" s="260">
        <v>5</v>
      </c>
      <c r="U13" s="260">
        <v>5</v>
      </c>
      <c r="V13" s="260">
        <v>5</v>
      </c>
      <c r="W13" s="260">
        <v>5</v>
      </c>
      <c r="X13" s="260">
        <v>5</v>
      </c>
      <c r="Y13" s="260">
        <v>5</v>
      </c>
      <c r="Z13" s="260">
        <v>5</v>
      </c>
      <c r="AA13" s="260">
        <v>5</v>
      </c>
      <c r="AB13" s="260">
        <v>5</v>
      </c>
      <c r="AC13" s="260">
        <v>5</v>
      </c>
      <c r="AD13" s="260">
        <v>5</v>
      </c>
      <c r="AE13" s="261">
        <f>SUM(S13:AD13)</f>
        <v>60</v>
      </c>
      <c r="AF13" s="265">
        <f>ROUNDDOWN(AE13*K93,0)</f>
        <v>20</v>
      </c>
      <c r="AG13" s="871">
        <f t="shared" si="3"/>
        <v>120</v>
      </c>
      <c r="AM13" s="972" t="s">
        <v>83</v>
      </c>
      <c r="AN13" s="973">
        <f>AY12+S13</f>
        <v>125</v>
      </c>
      <c r="AO13" s="973">
        <f>AN13+T13</f>
        <v>130</v>
      </c>
      <c r="AP13" s="973">
        <f t="shared" si="2"/>
        <v>135</v>
      </c>
      <c r="AQ13" s="973">
        <f t="shared" si="2"/>
        <v>140</v>
      </c>
      <c r="AR13" s="973">
        <f t="shared" si="2"/>
        <v>145</v>
      </c>
      <c r="AS13" s="973">
        <f t="shared" si="2"/>
        <v>150</v>
      </c>
      <c r="AT13" s="973">
        <f t="shared" si="2"/>
        <v>155</v>
      </c>
      <c r="AU13" s="973">
        <f t="shared" si="2"/>
        <v>160</v>
      </c>
      <c r="AV13" s="973">
        <f t="shared" si="2"/>
        <v>165</v>
      </c>
      <c r="AW13" s="973">
        <f t="shared" si="2"/>
        <v>170</v>
      </c>
      <c r="AX13" s="973">
        <f t="shared" si="2"/>
        <v>175</v>
      </c>
      <c r="AY13" s="973">
        <f t="shared" si="2"/>
        <v>180</v>
      </c>
    </row>
    <row r="14" spans="2:51" ht="15" x14ac:dyDescent="0.25">
      <c r="B14" s="11" t="s">
        <v>81</v>
      </c>
      <c r="C14" s="252">
        <v>0</v>
      </c>
      <c r="D14" s="253">
        <f t="shared" ref="D14:D17" si="4">((1+D13)*((1+C14)))-1</f>
        <v>0</v>
      </c>
      <c r="F14" s="966" t="s">
        <v>1019</v>
      </c>
      <c r="G14" s="964">
        <v>20000</v>
      </c>
      <c r="J14" s="1711" t="s">
        <v>638</v>
      </c>
      <c r="R14" s="262" t="s">
        <v>87</v>
      </c>
      <c r="S14" s="260">
        <v>5</v>
      </c>
      <c r="T14" s="260">
        <v>5</v>
      </c>
      <c r="U14" s="260">
        <v>5</v>
      </c>
      <c r="V14" s="260">
        <v>5</v>
      </c>
      <c r="W14" s="260">
        <v>5</v>
      </c>
      <c r="X14" s="260">
        <v>5</v>
      </c>
      <c r="Y14" s="260">
        <v>5</v>
      </c>
      <c r="Z14" s="260">
        <v>5</v>
      </c>
      <c r="AA14" s="260">
        <v>5</v>
      </c>
      <c r="AB14" s="260">
        <v>5</v>
      </c>
      <c r="AC14" s="260">
        <v>5</v>
      </c>
      <c r="AD14" s="260">
        <v>5</v>
      </c>
      <c r="AE14" s="261">
        <f t="shared" ref="AE14:AE18" si="5">SUM(S14:AD14)</f>
        <v>60</v>
      </c>
      <c r="AF14" s="265">
        <f>ROUNDDOWN(AE14*L93,0)</f>
        <v>20</v>
      </c>
      <c r="AG14" s="871">
        <f t="shared" si="3"/>
        <v>160</v>
      </c>
      <c r="AI14" s="19" t="s">
        <v>639</v>
      </c>
      <c r="AL14" s="5">
        <v>456</v>
      </c>
      <c r="AM14" s="972" t="s">
        <v>87</v>
      </c>
      <c r="AN14" s="973">
        <f t="shared" ref="AN14:AN18" si="6">AY13+S14</f>
        <v>185</v>
      </c>
      <c r="AO14" s="973">
        <f t="shared" ref="AO14:AO18" si="7">AN14+T14</f>
        <v>190</v>
      </c>
      <c r="AP14" s="973">
        <f t="shared" si="2"/>
        <v>195</v>
      </c>
      <c r="AQ14" s="973">
        <f t="shared" si="2"/>
        <v>200</v>
      </c>
      <c r="AR14" s="973">
        <f t="shared" si="2"/>
        <v>205</v>
      </c>
      <c r="AS14" s="973">
        <f t="shared" si="2"/>
        <v>210</v>
      </c>
      <c r="AT14" s="973">
        <f t="shared" si="2"/>
        <v>215</v>
      </c>
      <c r="AU14" s="973">
        <f t="shared" si="2"/>
        <v>220</v>
      </c>
      <c r="AV14" s="973">
        <f t="shared" si="2"/>
        <v>225</v>
      </c>
      <c r="AW14" s="973">
        <f t="shared" si="2"/>
        <v>230</v>
      </c>
      <c r="AX14" s="973">
        <f t="shared" si="2"/>
        <v>235</v>
      </c>
      <c r="AY14" s="973">
        <f t="shared" si="2"/>
        <v>240</v>
      </c>
    </row>
    <row r="15" spans="2:51" ht="15" x14ac:dyDescent="0.25">
      <c r="B15" s="11" t="s">
        <v>82</v>
      </c>
      <c r="C15" s="252">
        <v>0</v>
      </c>
      <c r="D15" s="253">
        <f t="shared" si="4"/>
        <v>0</v>
      </c>
      <c r="F15" s="966" t="s">
        <v>640</v>
      </c>
      <c r="G15" s="964">
        <v>20000</v>
      </c>
      <c r="J15" s="1711"/>
      <c r="R15" s="262" t="s">
        <v>88</v>
      </c>
      <c r="S15" s="260">
        <v>5</v>
      </c>
      <c r="T15" s="260">
        <v>5</v>
      </c>
      <c r="U15" s="260">
        <v>5</v>
      </c>
      <c r="V15" s="260">
        <v>5</v>
      </c>
      <c r="W15" s="260">
        <v>5</v>
      </c>
      <c r="X15" s="260">
        <v>5</v>
      </c>
      <c r="Y15" s="260">
        <v>5</v>
      </c>
      <c r="Z15" s="260">
        <v>5</v>
      </c>
      <c r="AA15" s="260">
        <v>5</v>
      </c>
      <c r="AB15" s="260">
        <v>5</v>
      </c>
      <c r="AC15" s="260">
        <v>5</v>
      </c>
      <c r="AD15" s="260">
        <v>5</v>
      </c>
      <c r="AE15" s="261">
        <f t="shared" si="5"/>
        <v>60</v>
      </c>
      <c r="AF15" s="265">
        <f>ROUNDDOWN(AE15*M93,0)</f>
        <v>20</v>
      </c>
      <c r="AG15" s="871">
        <f t="shared" si="3"/>
        <v>200</v>
      </c>
      <c r="AM15" s="972" t="s">
        <v>88</v>
      </c>
      <c r="AN15" s="973">
        <f t="shared" si="6"/>
        <v>245</v>
      </c>
      <c r="AO15" s="973">
        <f t="shared" si="7"/>
        <v>250</v>
      </c>
      <c r="AP15" s="973">
        <f t="shared" si="2"/>
        <v>255</v>
      </c>
      <c r="AQ15" s="973">
        <f t="shared" si="2"/>
        <v>260</v>
      </c>
      <c r="AR15" s="973">
        <f t="shared" si="2"/>
        <v>265</v>
      </c>
      <c r="AS15" s="973">
        <f t="shared" si="2"/>
        <v>270</v>
      </c>
      <c r="AT15" s="973">
        <f t="shared" si="2"/>
        <v>275</v>
      </c>
      <c r="AU15" s="973">
        <f t="shared" si="2"/>
        <v>280</v>
      </c>
      <c r="AV15" s="973">
        <f t="shared" si="2"/>
        <v>285</v>
      </c>
      <c r="AW15" s="973">
        <f t="shared" si="2"/>
        <v>290</v>
      </c>
      <c r="AX15" s="973">
        <f t="shared" si="2"/>
        <v>295</v>
      </c>
      <c r="AY15" s="973">
        <f t="shared" si="2"/>
        <v>300</v>
      </c>
    </row>
    <row r="16" spans="2:51" ht="15.75" thickBot="1" x14ac:dyDescent="0.3">
      <c r="B16" s="11" t="s">
        <v>83</v>
      </c>
      <c r="C16" s="252">
        <v>0</v>
      </c>
      <c r="D16" s="253">
        <f t="shared" si="4"/>
        <v>0</v>
      </c>
      <c r="G16" s="964"/>
      <c r="J16" s="1712"/>
      <c r="R16" s="262" t="s">
        <v>89</v>
      </c>
      <c r="S16" s="260">
        <v>5</v>
      </c>
      <c r="T16" s="260">
        <v>5</v>
      </c>
      <c r="U16" s="260">
        <v>5</v>
      </c>
      <c r="V16" s="260">
        <v>5</v>
      </c>
      <c r="W16" s="260">
        <v>5</v>
      </c>
      <c r="X16" s="260">
        <v>5</v>
      </c>
      <c r="Y16" s="260">
        <v>5</v>
      </c>
      <c r="Z16" s="260">
        <v>5</v>
      </c>
      <c r="AA16" s="260">
        <v>5</v>
      </c>
      <c r="AB16" s="260">
        <v>5</v>
      </c>
      <c r="AC16" s="260">
        <v>5</v>
      </c>
      <c r="AD16" s="260">
        <v>5</v>
      </c>
      <c r="AE16" s="261">
        <f t="shared" si="5"/>
        <v>60</v>
      </c>
      <c r="AF16" s="265">
        <f>ROUNDDOWN(AE16*N93,0)</f>
        <v>20</v>
      </c>
      <c r="AG16" s="871">
        <f t="shared" si="3"/>
        <v>240</v>
      </c>
      <c r="AI16" s="19" t="s">
        <v>641</v>
      </c>
      <c r="AL16" s="967">
        <f>AG18/AL12</f>
        <v>0.66666666666666663</v>
      </c>
      <c r="AM16" s="972" t="s">
        <v>89</v>
      </c>
      <c r="AN16" s="973">
        <f t="shared" si="6"/>
        <v>305</v>
      </c>
      <c r="AO16" s="973">
        <f t="shared" si="7"/>
        <v>310</v>
      </c>
      <c r="AP16" s="973">
        <f t="shared" si="2"/>
        <v>315</v>
      </c>
      <c r="AQ16" s="973">
        <f t="shared" si="2"/>
        <v>320</v>
      </c>
      <c r="AR16" s="973">
        <f t="shared" si="2"/>
        <v>325</v>
      </c>
      <c r="AS16" s="973">
        <f t="shared" si="2"/>
        <v>330</v>
      </c>
      <c r="AT16" s="973">
        <f t="shared" si="2"/>
        <v>335</v>
      </c>
      <c r="AU16" s="973">
        <f t="shared" si="2"/>
        <v>340</v>
      </c>
      <c r="AV16" s="973">
        <f t="shared" si="2"/>
        <v>345</v>
      </c>
      <c r="AW16" s="973">
        <f t="shared" si="2"/>
        <v>350</v>
      </c>
      <c r="AX16" s="973">
        <f t="shared" si="2"/>
        <v>355</v>
      </c>
      <c r="AY16" s="973">
        <f t="shared" si="2"/>
        <v>360</v>
      </c>
    </row>
    <row r="17" spans="2:51" ht="15" x14ac:dyDescent="0.25">
      <c r="B17" s="11" t="s">
        <v>87</v>
      </c>
      <c r="C17" s="252">
        <v>0</v>
      </c>
      <c r="D17" s="253">
        <f t="shared" si="4"/>
        <v>0</v>
      </c>
      <c r="F17" s="961"/>
      <c r="G17" s="964"/>
      <c r="R17" s="262" t="s">
        <v>90</v>
      </c>
      <c r="S17" s="260">
        <v>5</v>
      </c>
      <c r="T17" s="260">
        <v>5</v>
      </c>
      <c r="U17" s="260">
        <v>5</v>
      </c>
      <c r="V17" s="260">
        <v>5</v>
      </c>
      <c r="W17" s="260">
        <v>5</v>
      </c>
      <c r="X17" s="260">
        <v>5</v>
      </c>
      <c r="Y17" s="260">
        <v>5</v>
      </c>
      <c r="Z17" s="260">
        <v>5</v>
      </c>
      <c r="AA17" s="260">
        <v>5</v>
      </c>
      <c r="AB17" s="260">
        <v>5</v>
      </c>
      <c r="AC17" s="260">
        <v>5</v>
      </c>
      <c r="AD17" s="260">
        <v>5</v>
      </c>
      <c r="AE17" s="261">
        <f t="shared" si="5"/>
        <v>60</v>
      </c>
      <c r="AF17" s="265">
        <f>ROUNDDOWN(AE17*O93,0)</f>
        <v>20</v>
      </c>
      <c r="AG17" s="871">
        <f t="shared" si="3"/>
        <v>280</v>
      </c>
      <c r="AM17" s="972" t="s">
        <v>90</v>
      </c>
      <c r="AN17" s="973">
        <f t="shared" si="6"/>
        <v>365</v>
      </c>
      <c r="AO17" s="973">
        <f t="shared" si="7"/>
        <v>370</v>
      </c>
      <c r="AP17" s="973">
        <f t="shared" si="2"/>
        <v>375</v>
      </c>
      <c r="AQ17" s="973">
        <f t="shared" si="2"/>
        <v>380</v>
      </c>
      <c r="AR17" s="973">
        <f t="shared" si="2"/>
        <v>385</v>
      </c>
      <c r="AS17" s="973">
        <f t="shared" si="2"/>
        <v>390</v>
      </c>
      <c r="AT17" s="973">
        <f t="shared" si="2"/>
        <v>395</v>
      </c>
      <c r="AU17" s="973">
        <f t="shared" si="2"/>
        <v>400</v>
      </c>
      <c r="AV17" s="973">
        <f t="shared" si="2"/>
        <v>405</v>
      </c>
      <c r="AW17" s="973">
        <f t="shared" si="2"/>
        <v>410</v>
      </c>
      <c r="AX17" s="973">
        <f t="shared" si="2"/>
        <v>415</v>
      </c>
      <c r="AY17" s="973">
        <f t="shared" si="2"/>
        <v>420</v>
      </c>
    </row>
    <row r="18" spans="2:51" ht="15" x14ac:dyDescent="0.25">
      <c r="B18" s="11" t="s">
        <v>88</v>
      </c>
      <c r="C18" s="252">
        <v>0</v>
      </c>
      <c r="D18" s="253">
        <f>((1+C17)*((1+C18)))-1</f>
        <v>0</v>
      </c>
      <c r="F18" s="1289" t="s">
        <v>11</v>
      </c>
      <c r="G18" s="965">
        <f>-'Dashboard Franqueadora (novo)'!F5</f>
        <v>163480.50052485568</v>
      </c>
      <c r="R18" s="262" t="s">
        <v>91</v>
      </c>
      <c r="S18" s="260">
        <v>5</v>
      </c>
      <c r="T18" s="260">
        <v>5</v>
      </c>
      <c r="U18" s="260">
        <v>5</v>
      </c>
      <c r="V18" s="260">
        <v>5</v>
      </c>
      <c r="W18" s="260">
        <v>5</v>
      </c>
      <c r="X18" s="260">
        <v>5</v>
      </c>
      <c r="Y18" s="260">
        <v>5</v>
      </c>
      <c r="Z18" s="260">
        <v>5</v>
      </c>
      <c r="AA18" s="260">
        <v>5</v>
      </c>
      <c r="AB18" s="260">
        <v>5</v>
      </c>
      <c r="AC18" s="260">
        <v>5</v>
      </c>
      <c r="AD18" s="260">
        <v>5</v>
      </c>
      <c r="AE18" s="261">
        <f t="shared" si="5"/>
        <v>60</v>
      </c>
      <c r="AF18" s="265">
        <f>ROUNDDOWN(AE18*P93,0)</f>
        <v>20</v>
      </c>
      <c r="AG18" s="871">
        <f t="shared" si="3"/>
        <v>320</v>
      </c>
      <c r="AM18" s="972" t="s">
        <v>91</v>
      </c>
      <c r="AN18" s="973">
        <f t="shared" si="6"/>
        <v>425</v>
      </c>
      <c r="AO18" s="973">
        <f t="shared" si="7"/>
        <v>430</v>
      </c>
      <c r="AP18" s="973">
        <f t="shared" si="2"/>
        <v>435</v>
      </c>
      <c r="AQ18" s="973">
        <f t="shared" si="2"/>
        <v>440</v>
      </c>
      <c r="AR18" s="973">
        <f t="shared" si="2"/>
        <v>445</v>
      </c>
      <c r="AS18" s="973">
        <f t="shared" si="2"/>
        <v>450</v>
      </c>
      <c r="AT18" s="973">
        <f t="shared" si="2"/>
        <v>455</v>
      </c>
      <c r="AU18" s="973">
        <f t="shared" si="2"/>
        <v>460</v>
      </c>
      <c r="AV18" s="973">
        <f t="shared" si="2"/>
        <v>465</v>
      </c>
      <c r="AW18" s="973">
        <f t="shared" si="2"/>
        <v>470</v>
      </c>
      <c r="AX18" s="973">
        <f t="shared" si="2"/>
        <v>475</v>
      </c>
      <c r="AY18" s="973">
        <f t="shared" si="2"/>
        <v>480</v>
      </c>
    </row>
    <row r="19" spans="2:51" ht="15" x14ac:dyDescent="0.25">
      <c r="B19" s="11" t="s">
        <v>89</v>
      </c>
      <c r="C19" s="252">
        <v>0</v>
      </c>
      <c r="D19" s="253">
        <f t="shared" ref="D19:D21" si="8">((1+D18)*((1+C19)))-1</f>
        <v>0</v>
      </c>
      <c r="F19" s="1290" t="s">
        <v>642</v>
      </c>
      <c r="G19" s="965">
        <f>SUM(G9:G17)</f>
        <v>1127990.3999999999</v>
      </c>
      <c r="R19" s="1291" t="s">
        <v>108</v>
      </c>
      <c r="S19" s="663"/>
      <c r="T19" s="663"/>
      <c r="U19" s="663"/>
      <c r="V19" s="663"/>
      <c r="W19" s="663"/>
      <c r="X19" s="663"/>
      <c r="Y19" s="663"/>
      <c r="Z19" s="663"/>
      <c r="AA19" s="663"/>
      <c r="AB19" s="663"/>
      <c r="AC19" s="663"/>
      <c r="AD19" s="663"/>
      <c r="AE19" s="1292">
        <f>SUM(AE9:AE18)</f>
        <v>480</v>
      </c>
      <c r="AF19" s="1292">
        <f>SUM(AF9:AF18)</f>
        <v>160</v>
      </c>
      <c r="AG19" s="564"/>
    </row>
    <row r="20" spans="2:51" ht="18" x14ac:dyDescent="0.25">
      <c r="B20" s="11" t="s">
        <v>90</v>
      </c>
      <c r="C20" s="252">
        <v>0</v>
      </c>
      <c r="D20" s="253">
        <f t="shared" si="8"/>
        <v>0</v>
      </c>
      <c r="F20" s="1293" t="s">
        <v>643</v>
      </c>
      <c r="G20" s="965">
        <f>G18+G19</f>
        <v>1291470.9005248556</v>
      </c>
      <c r="R20" s="20"/>
      <c r="AG20" s="1285"/>
    </row>
    <row r="21" spans="2:51" ht="15" x14ac:dyDescent="0.25">
      <c r="B21" s="11" t="s">
        <v>91</v>
      </c>
      <c r="C21" s="252">
        <v>0</v>
      </c>
      <c r="D21" s="253">
        <f t="shared" si="8"/>
        <v>0</v>
      </c>
      <c r="F21" s="1730" t="s">
        <v>644</v>
      </c>
      <c r="G21" s="1730"/>
      <c r="H21" s="1730"/>
      <c r="I21" s="1730"/>
      <c r="J21" s="1730"/>
      <c r="K21" s="1730"/>
      <c r="L21" s="999"/>
      <c r="M21" s="999"/>
      <c r="N21" s="999"/>
      <c r="O21" s="999"/>
      <c r="P21" s="999"/>
      <c r="Q21" s="19"/>
      <c r="R21" s="20"/>
      <c r="AG21" s="1285"/>
    </row>
    <row r="22" spans="2:51" s="22" customFormat="1" ht="15.75" x14ac:dyDescent="0.25">
      <c r="B22" s="635"/>
      <c r="C22" s="636"/>
      <c r="F22" s="7" t="s">
        <v>127</v>
      </c>
      <c r="G22" s="44" t="s">
        <v>77</v>
      </c>
      <c r="H22" s="44" t="s">
        <v>80</v>
      </c>
      <c r="I22" s="44" t="s">
        <v>81</v>
      </c>
      <c r="J22" s="44" t="s">
        <v>82</v>
      </c>
      <c r="K22" s="44" t="s">
        <v>83</v>
      </c>
      <c r="L22" s="44" t="s">
        <v>87</v>
      </c>
      <c r="M22" s="44" t="s">
        <v>88</v>
      </c>
      <c r="N22" s="44" t="s">
        <v>89</v>
      </c>
      <c r="O22" s="44" t="s">
        <v>90</v>
      </c>
      <c r="P22" s="44" t="s">
        <v>91</v>
      </c>
      <c r="Q22" s="23"/>
      <c r="R22" s="1749" t="s">
        <v>645</v>
      </c>
      <c r="S22" s="1745"/>
      <c r="T22" s="1745"/>
      <c r="U22" s="1745"/>
      <c r="V22" s="1745"/>
      <c r="W22" s="1745"/>
      <c r="X22" s="1745"/>
      <c r="Y22" s="1745"/>
      <c r="Z22" s="1745"/>
      <c r="AA22" s="1745"/>
      <c r="AB22" s="1745"/>
      <c r="AC22" s="1745"/>
      <c r="AD22" s="1745"/>
      <c r="AE22" s="1745"/>
      <c r="AF22" s="1745"/>
      <c r="AG22" s="1750"/>
    </row>
    <row r="23" spans="2:51" ht="15" x14ac:dyDescent="0.2">
      <c r="B23" s="635"/>
      <c r="C23" s="636"/>
      <c r="F23" s="10" t="s">
        <v>646</v>
      </c>
      <c r="G23" s="255">
        <v>0.06</v>
      </c>
      <c r="H23" s="255">
        <v>0.06</v>
      </c>
      <c r="I23" s="255">
        <v>0.06</v>
      </c>
      <c r="J23" s="255">
        <v>0.06</v>
      </c>
      <c r="K23" s="255">
        <v>0.06</v>
      </c>
      <c r="L23" s="255">
        <v>0.06</v>
      </c>
      <c r="M23" s="255">
        <v>0.06</v>
      </c>
      <c r="N23" s="255">
        <v>0.06</v>
      </c>
      <c r="O23" s="255">
        <v>0.06</v>
      </c>
      <c r="P23" s="255">
        <v>0.06</v>
      </c>
      <c r="Q23" s="21"/>
      <c r="R23" s="20" t="s">
        <v>647</v>
      </c>
      <c r="S23" s="867">
        <v>1</v>
      </c>
      <c r="T23" s="1727" t="s">
        <v>648</v>
      </c>
      <c r="U23" s="1727"/>
      <c r="V23" s="1728"/>
      <c r="W23" s="263">
        <v>1</v>
      </c>
      <c r="X23" s="8" t="s">
        <v>649</v>
      </c>
      <c r="Y23" s="8"/>
      <c r="AF23" s="878"/>
      <c r="AG23" s="1285"/>
    </row>
    <row r="24" spans="2:51" ht="15.75" x14ac:dyDescent="0.25">
      <c r="B24" s="635"/>
      <c r="C24" s="636"/>
      <c r="F24" s="10" t="s">
        <v>594</v>
      </c>
      <c r="G24" s="255">
        <v>0.02</v>
      </c>
      <c r="H24" s="255">
        <v>0.02</v>
      </c>
      <c r="I24" s="255">
        <v>0.02</v>
      </c>
      <c r="J24" s="255">
        <v>0.02</v>
      </c>
      <c r="K24" s="255">
        <v>0.02</v>
      </c>
      <c r="L24" s="255">
        <v>0.02</v>
      </c>
      <c r="M24" s="255">
        <v>0.02</v>
      </c>
      <c r="N24" s="255">
        <v>0.02</v>
      </c>
      <c r="O24" s="255">
        <v>0.02</v>
      </c>
      <c r="P24" s="255">
        <v>0.02</v>
      </c>
      <c r="Q24" s="21"/>
      <c r="R24" s="42" t="s">
        <v>616</v>
      </c>
      <c r="S24" s="43">
        <v>1</v>
      </c>
      <c r="T24" s="43">
        <f t="shared" ref="T24:AD24" si="9">S24+1</f>
        <v>2</v>
      </c>
      <c r="U24" s="43">
        <f t="shared" si="9"/>
        <v>3</v>
      </c>
      <c r="V24" s="43">
        <f t="shared" si="9"/>
        <v>4</v>
      </c>
      <c r="W24" s="43">
        <f t="shared" si="9"/>
        <v>5</v>
      </c>
      <c r="X24" s="43">
        <f t="shared" si="9"/>
        <v>6</v>
      </c>
      <c r="Y24" s="43">
        <f t="shared" si="9"/>
        <v>7</v>
      </c>
      <c r="Z24" s="43">
        <f t="shared" si="9"/>
        <v>8</v>
      </c>
      <c r="AA24" s="43">
        <f t="shared" si="9"/>
        <v>9</v>
      </c>
      <c r="AB24" s="43">
        <f t="shared" si="9"/>
        <v>10</v>
      </c>
      <c r="AC24" s="43">
        <f t="shared" si="9"/>
        <v>11</v>
      </c>
      <c r="AD24" s="43">
        <f t="shared" si="9"/>
        <v>12</v>
      </c>
      <c r="AE24" s="46" t="s">
        <v>108</v>
      </c>
      <c r="AF24" s="46"/>
      <c r="AG24" s="38" t="s">
        <v>619</v>
      </c>
    </row>
    <row r="25" spans="2:51" ht="15.75" x14ac:dyDescent="0.25">
      <c r="B25" s="635"/>
      <c r="C25" s="636"/>
      <c r="F25" s="10" t="s">
        <v>650</v>
      </c>
      <c r="G25" s="965">
        <f>'Distribuição de Modelos'!E9</f>
        <v>35000</v>
      </c>
      <c r="H25" s="40"/>
      <c r="I25" s="40"/>
      <c r="J25" s="40"/>
      <c r="K25" s="40"/>
      <c r="L25" s="646"/>
      <c r="M25" s="646"/>
      <c r="N25" s="646"/>
      <c r="O25" s="646"/>
      <c r="P25" s="646"/>
      <c r="R25" s="262" t="s">
        <v>77</v>
      </c>
      <c r="S25" s="264">
        <f>IF(SUM($S9:S9,$AG8)&gt;=$W$23,$S$23,0)</f>
        <v>1</v>
      </c>
      <c r="T25" s="264">
        <f>IF(SUM($S9:T9,$AG8)&gt;=$W$23,$S$23,0)</f>
        <v>1</v>
      </c>
      <c r="U25" s="264">
        <f>IF(SUM($S9:U9,$AG8)&gt;=$W$23,$S$23,0)</f>
        <v>1</v>
      </c>
      <c r="V25" s="264">
        <f>IF(SUM($S9:V9,$AG8)&gt;=$W$23,$S$23,0)</f>
        <v>1</v>
      </c>
      <c r="W25" s="264">
        <f>IF(SUM($S9:W9,$AG8)&gt;=$W$23,$S$23,0)</f>
        <v>1</v>
      </c>
      <c r="X25" s="264">
        <f>IF(SUM($S9:X9,$AG8)&gt;=$W$23,$S$23,0)</f>
        <v>1</v>
      </c>
      <c r="Y25" s="264">
        <f>IF(SUM($S9:Y9,$AG8)&gt;=$W$23,$S$23,0)</f>
        <v>1</v>
      </c>
      <c r="Z25" s="264">
        <f>IF(SUM($S9:Z9,$AG8)&gt;=$W$23,$S$23,0)</f>
        <v>1</v>
      </c>
      <c r="AA25" s="264">
        <f>IF(SUM($S9:AA9,$AG8)&gt;=$W$23,$S$23,0)</f>
        <v>1</v>
      </c>
      <c r="AB25" s="264">
        <f>IF(SUM($S9:AB9,$AG8)&gt;=$W$23,$S$23,0)</f>
        <v>1</v>
      </c>
      <c r="AC25" s="264">
        <f>IF(SUM($S9:AC9,$AG8)&gt;=$W$23,$S$23,0)</f>
        <v>1</v>
      </c>
      <c r="AD25" s="264">
        <f>IF(SUM($S9:AD9,$AG8)&gt;=$W$23,$S$23,0)</f>
        <v>1</v>
      </c>
      <c r="AE25" s="876">
        <f>AD25</f>
        <v>1</v>
      </c>
      <c r="AF25" s="46"/>
      <c r="AG25" s="1294">
        <f>AE25</f>
        <v>1</v>
      </c>
    </row>
    <row r="26" spans="2:51" ht="15.75" x14ac:dyDescent="0.25">
      <c r="B26" s="635"/>
      <c r="C26" s="636"/>
      <c r="R26" s="262" t="s">
        <v>80</v>
      </c>
      <c r="S26" s="264">
        <f>IF(SUM($S10:S10,$AG9)&gt;=$W$23,$S$23,0)</f>
        <v>1</v>
      </c>
      <c r="T26" s="264">
        <f>IF(SUM($S10:T10,$AG9)&gt;=$W$23,$S$23,0)</f>
        <v>1</v>
      </c>
      <c r="U26" s="264">
        <f>IF(SUM($S10:U10,$AG9)&gt;=$W$23,$S$23,0)</f>
        <v>1</v>
      </c>
      <c r="V26" s="264">
        <f>IF(SUM($S10:V10,$AG9)&gt;=$W$23,$S$23,0)</f>
        <v>1</v>
      </c>
      <c r="W26" s="264">
        <f>IF(SUM($S10:W10,$AG9)&gt;=$W$23,$S$23,0)</f>
        <v>1</v>
      </c>
      <c r="X26" s="264">
        <f>IF(SUM($S10:X10,$AG9)&gt;=$W$23,$S$23,0)</f>
        <v>1</v>
      </c>
      <c r="Y26" s="264">
        <f>IF(SUM($S10:Y10,$AG9)&gt;=$W$23,$S$23,0)</f>
        <v>1</v>
      </c>
      <c r="Z26" s="264">
        <f>IF(SUM($S10:Z10,$AG9)&gt;=$W$23,$S$23,0)</f>
        <v>1</v>
      </c>
      <c r="AA26" s="264">
        <f>IF(SUM($S10:AA10,$AG9)&gt;=$W$23,$S$23,0)</f>
        <v>1</v>
      </c>
      <c r="AB26" s="264">
        <f>IF(SUM($S10:AB10,$AG9)&gt;=$W$23,$S$23,0)</f>
        <v>1</v>
      </c>
      <c r="AC26" s="264">
        <f>IF(SUM($S10:AC10,$AG9)&gt;=$W$23,$S$23,0)</f>
        <v>1</v>
      </c>
      <c r="AD26" s="264">
        <f>IF(SUM($S10:AD10,$AG9)&gt;=$W$23,$S$23,0)</f>
        <v>1</v>
      </c>
      <c r="AE26" s="876">
        <f>AD26</f>
        <v>1</v>
      </c>
      <c r="AF26" s="46"/>
      <c r="AG26" s="1294">
        <f>AG25+AE26</f>
        <v>2</v>
      </c>
    </row>
    <row r="27" spans="2:51" ht="15.75" x14ac:dyDescent="0.25">
      <c r="B27" s="635"/>
      <c r="C27" s="636"/>
      <c r="F27" s="1729" t="s">
        <v>651</v>
      </c>
      <c r="G27" s="1730"/>
      <c r="H27" s="1730"/>
      <c r="I27" s="1730"/>
      <c r="J27" s="1730"/>
      <c r="K27" s="1730"/>
      <c r="L27" s="1730"/>
      <c r="M27" s="1730"/>
      <c r="N27" s="1730"/>
      <c r="O27" s="1730"/>
      <c r="P27" s="1730"/>
      <c r="R27" s="262" t="s">
        <v>81</v>
      </c>
      <c r="S27" s="264">
        <f>IF(SUM($S11:S11,$AG10)&gt;=$W$23,$S$23,0)</f>
        <v>1</v>
      </c>
      <c r="T27" s="264">
        <f>IF(SUM($S11:T11,$AG10)&gt;=$W$23,$S$23,0)</f>
        <v>1</v>
      </c>
      <c r="U27" s="264">
        <f>IF(SUM($S11:U11,$AG10)&gt;=$W$23,$S$23,0)</f>
        <v>1</v>
      </c>
      <c r="V27" s="264">
        <f>IF(SUM($S11:V11,$AG10)&gt;=$W$23,$S$23,0)</f>
        <v>1</v>
      </c>
      <c r="W27" s="264">
        <f>IF(SUM($S11:W11,$AG10)&gt;=$W$23,$S$23,0)</f>
        <v>1</v>
      </c>
      <c r="X27" s="264">
        <f>IF(SUM($S11:X11,$AG10)&gt;=$W$23,$S$23,0)</f>
        <v>1</v>
      </c>
      <c r="Y27" s="264">
        <f>IF(SUM($S11:Y11,$AG10)&gt;=$W$23,$S$23,0)</f>
        <v>1</v>
      </c>
      <c r="Z27" s="264">
        <f>IF(SUM($S11:Z11,$AG10)&gt;=$W$23,$S$23,0)</f>
        <v>1</v>
      </c>
      <c r="AA27" s="264">
        <f>IF(SUM($S11:AA11,$AG10)&gt;=$W$23,$S$23,0)</f>
        <v>1</v>
      </c>
      <c r="AB27" s="264">
        <f>IF(SUM($S11:AB11,$AG10)&gt;=$W$23,$S$23,0)</f>
        <v>1</v>
      </c>
      <c r="AC27" s="264">
        <f>IF(SUM($S11:AC11,$AG10)&gt;=$W$23,$S$23,0)</f>
        <v>1</v>
      </c>
      <c r="AD27" s="264">
        <f>IF(SUM($S11:AD11,$AG10)&gt;=$W$23,$S$23,0)</f>
        <v>1</v>
      </c>
      <c r="AE27" s="876">
        <f>AD27</f>
        <v>1</v>
      </c>
      <c r="AF27" s="46"/>
      <c r="AG27" s="1294">
        <f>AG26+AE27</f>
        <v>3</v>
      </c>
    </row>
    <row r="28" spans="2:51" ht="15.75" x14ac:dyDescent="0.25">
      <c r="B28" s="635"/>
      <c r="C28" s="636"/>
      <c r="F28" s="7" t="s">
        <v>127</v>
      </c>
      <c r="G28" s="44" t="s">
        <v>77</v>
      </c>
      <c r="H28" s="44" t="s">
        <v>80</v>
      </c>
      <c r="I28" s="44" t="s">
        <v>81</v>
      </c>
      <c r="J28" s="44" t="s">
        <v>82</v>
      </c>
      <c r="K28" s="44" t="s">
        <v>83</v>
      </c>
      <c r="L28" s="44" t="s">
        <v>87</v>
      </c>
      <c r="M28" s="44" t="s">
        <v>88</v>
      </c>
      <c r="N28" s="44" t="s">
        <v>89</v>
      </c>
      <c r="O28" s="44" t="s">
        <v>90</v>
      </c>
      <c r="P28" s="44" t="s">
        <v>91</v>
      </c>
      <c r="R28" s="262" t="s">
        <v>82</v>
      </c>
      <c r="S28" s="264">
        <f>IF(SUM($S12:S12,$AG11)&gt;=$W$23,$S$23,0)</f>
        <v>1</v>
      </c>
      <c r="T28" s="264">
        <f>IF(SUM($S12:T12,$AG11)&gt;=$W$23,$S$23,0)</f>
        <v>1</v>
      </c>
      <c r="U28" s="264">
        <f>IF(SUM($S12:U12,$AG11)&gt;=$W$23,$S$23,0)</f>
        <v>1</v>
      </c>
      <c r="V28" s="264">
        <f>IF(SUM($S12:V12,$AG11)&gt;=$W$23,$S$23,0)</f>
        <v>1</v>
      </c>
      <c r="W28" s="264">
        <f>IF(SUM($S12:W12,$AG11)&gt;=$W$23,$S$23,0)</f>
        <v>1</v>
      </c>
      <c r="X28" s="264">
        <f>IF(SUM($S12:X12,$AG11)&gt;=$W$23,$S$23,0)</f>
        <v>1</v>
      </c>
      <c r="Y28" s="264">
        <f>IF(SUM($S12:Y12,$AG11)&gt;=$W$23,$S$23,0)</f>
        <v>1</v>
      </c>
      <c r="Z28" s="264">
        <f>IF(SUM($S12:Z12,$AG11)&gt;=$W$23,$S$23,0)</f>
        <v>1</v>
      </c>
      <c r="AA28" s="264">
        <f>IF(SUM($S12:AA12,$AG11)&gt;=$W$23,$S$23,0)</f>
        <v>1</v>
      </c>
      <c r="AB28" s="264">
        <f>IF(SUM($S12:AB12,$AG11)&gt;=$W$23,$S$23,0)</f>
        <v>1</v>
      </c>
      <c r="AC28" s="264">
        <f>IF(SUM($S12:AC12,$AG11)&gt;=$W$23,$S$23,0)</f>
        <v>1</v>
      </c>
      <c r="AD28" s="264">
        <f>IF(SUM($S12:AD12,$AG11)&gt;=$W$23,$S$23,0)</f>
        <v>1</v>
      </c>
      <c r="AE28" s="876">
        <f>AD28</f>
        <v>1</v>
      </c>
      <c r="AF28" s="46"/>
      <c r="AG28" s="1294">
        <f>AG27+AE28</f>
        <v>4</v>
      </c>
    </row>
    <row r="29" spans="2:51" ht="15" x14ac:dyDescent="0.25">
      <c r="F29" s="10" t="s">
        <v>652</v>
      </c>
      <c r="G29" s="644">
        <v>8000</v>
      </c>
      <c r="H29" s="644">
        <v>8000</v>
      </c>
      <c r="I29" s="644">
        <v>10000</v>
      </c>
      <c r="J29" s="644">
        <v>12000</v>
      </c>
      <c r="K29" s="644">
        <v>13000</v>
      </c>
      <c r="L29" s="644">
        <v>14000</v>
      </c>
      <c r="M29" s="644">
        <v>15000</v>
      </c>
      <c r="N29" s="644">
        <v>15000</v>
      </c>
      <c r="O29" s="644">
        <v>15000</v>
      </c>
      <c r="P29" s="644">
        <v>15000</v>
      </c>
      <c r="R29" s="262" t="s">
        <v>83</v>
      </c>
      <c r="S29" s="264">
        <f>IF(SUM($S13:S13,$AG12)&gt;=$W$23,$S$23,0)</f>
        <v>1</v>
      </c>
      <c r="T29" s="264">
        <f>IF(SUM($S13:T13,$AG12)&gt;=$W$23,$S$23,0)</f>
        <v>1</v>
      </c>
      <c r="U29" s="264">
        <f>IF(SUM($S13:U13,$AG12)&gt;=$W$23,$S$23,0)</f>
        <v>1</v>
      </c>
      <c r="V29" s="264">
        <f>IF(SUM($S13:V13,$AG12)&gt;=$W$23,$S$23,0)</f>
        <v>1</v>
      </c>
      <c r="W29" s="264">
        <f>IF(SUM($S13:W13,$AG12)&gt;=$W$23,$S$23,0)</f>
        <v>1</v>
      </c>
      <c r="X29" s="264">
        <f>IF(SUM($S13:X13,$AG12)&gt;=$W$23,$S$23,0)</f>
        <v>1</v>
      </c>
      <c r="Y29" s="264">
        <f>IF(SUM($S13:Y13,$AG12)&gt;=$W$23,$S$23,0)</f>
        <v>1</v>
      </c>
      <c r="Z29" s="264">
        <f>IF(SUM($S13:Z13,$AG12)&gt;=$W$23,$S$23,0)</f>
        <v>1</v>
      </c>
      <c r="AA29" s="264">
        <f>IF(SUM($S13:AA13,$AG12)&gt;=$W$23,$S$23,0)</f>
        <v>1</v>
      </c>
      <c r="AB29" s="264">
        <f>IF(SUM($S13:AB13,$AG12)&gt;=$W$23,$S$23,0)</f>
        <v>1</v>
      </c>
      <c r="AC29" s="264">
        <f>IF(SUM($S13:AC13,$AG12)&gt;=$W$23,$S$23,0)</f>
        <v>1</v>
      </c>
      <c r="AD29" s="264">
        <f>IF(SUM($S13:AD13,$AG12)&gt;=$W$23,$S$23,0)</f>
        <v>1</v>
      </c>
      <c r="AE29" s="876">
        <f t="shared" ref="AE29" si="10">AD29</f>
        <v>1</v>
      </c>
      <c r="AF29" s="46"/>
      <c r="AG29" s="1285"/>
    </row>
    <row r="30" spans="2:51" ht="15" x14ac:dyDescent="0.25">
      <c r="F30" s="10" t="s">
        <v>653</v>
      </c>
      <c r="G30" s="644">
        <v>4500</v>
      </c>
      <c r="H30" s="644">
        <v>4750</v>
      </c>
      <c r="I30" s="644">
        <v>5000</v>
      </c>
      <c r="J30" s="644">
        <v>5250</v>
      </c>
      <c r="K30" s="644">
        <v>5500</v>
      </c>
      <c r="L30" s="644">
        <v>5750</v>
      </c>
      <c r="M30" s="644">
        <v>6000</v>
      </c>
      <c r="N30" s="644">
        <v>6250</v>
      </c>
      <c r="O30" s="644">
        <v>6500</v>
      </c>
      <c r="P30" s="644">
        <v>7000</v>
      </c>
      <c r="R30" s="262" t="s">
        <v>87</v>
      </c>
      <c r="S30" s="264">
        <f>IF(SUM($S14:S14,$AG13)&gt;=$W$23,$S$23,0)</f>
        <v>1</v>
      </c>
      <c r="T30" s="264">
        <f>IF(SUM($S14:T14,$AG13)&gt;=$W$23,$S$23,0)</f>
        <v>1</v>
      </c>
      <c r="U30" s="264">
        <f>IF(SUM($S14:U14,$AG13)&gt;=$W$23,$S$23,0)</f>
        <v>1</v>
      </c>
      <c r="V30" s="264">
        <f>IF(SUM($S14:V14,$AG13)&gt;=$W$23,$S$23,0)</f>
        <v>1</v>
      </c>
      <c r="W30" s="264">
        <f>IF(SUM($S14:W14,$AG13)&gt;=$W$23,$S$23,0)</f>
        <v>1</v>
      </c>
      <c r="X30" s="264">
        <f>IF(SUM($S14:X14,$AG13)&gt;=$W$23,$S$23,0)</f>
        <v>1</v>
      </c>
      <c r="Y30" s="264">
        <f>IF(SUM($S14:Y14,$AG13)&gt;=$W$23,$S$23,0)</f>
        <v>1</v>
      </c>
      <c r="Z30" s="264">
        <f>IF(SUM($S14:Z14,$AG13)&gt;=$W$23,$S$23,0)</f>
        <v>1</v>
      </c>
      <c r="AA30" s="264">
        <f>IF(SUM($S14:AA14,$AG13)&gt;=$W$23,$S$23,0)</f>
        <v>1</v>
      </c>
      <c r="AB30" s="264">
        <f>IF(SUM($S14:AB14,$AG13)&gt;=$W$23,$S$23,0)</f>
        <v>1</v>
      </c>
      <c r="AC30" s="264">
        <f>IF(SUM($S14:AC14,$AG13)&gt;=$W$23,$S$23,0)</f>
        <v>1</v>
      </c>
      <c r="AD30" s="264">
        <f>IF(SUM($S14:AD14,$AG13)&gt;=$W$23,$S$23,0)</f>
        <v>1</v>
      </c>
      <c r="AE30" s="876">
        <f t="shared" ref="AE30:AE34" si="11">AD30</f>
        <v>1</v>
      </c>
      <c r="AF30" s="46"/>
      <c r="AG30" s="1285"/>
    </row>
    <row r="31" spans="2:51" ht="15" x14ac:dyDescent="0.25">
      <c r="F31" s="10" t="s">
        <v>654</v>
      </c>
      <c r="G31" s="644">
        <v>2500</v>
      </c>
      <c r="H31" s="644">
        <v>2600</v>
      </c>
      <c r="I31" s="644">
        <v>2700</v>
      </c>
      <c r="J31" s="644">
        <v>2800</v>
      </c>
      <c r="K31" s="644">
        <v>2900</v>
      </c>
      <c r="L31" s="644">
        <v>3000</v>
      </c>
      <c r="M31" s="644">
        <v>3100</v>
      </c>
      <c r="N31" s="644">
        <v>3200</v>
      </c>
      <c r="O31" s="644">
        <v>3400</v>
      </c>
      <c r="P31" s="644">
        <v>3500</v>
      </c>
      <c r="R31" s="262" t="s">
        <v>88</v>
      </c>
      <c r="S31" s="264">
        <f>IF(SUM($S15:S15,$AG14)&gt;=$W$23,$S$23,0)</f>
        <v>1</v>
      </c>
      <c r="T31" s="264">
        <f>IF(SUM($S15:T15,$AG14)&gt;=$W$23,$S$23,0)</f>
        <v>1</v>
      </c>
      <c r="U31" s="264">
        <f>IF(SUM($S15:U15,$AG14)&gt;=$W$23,$S$23,0)</f>
        <v>1</v>
      </c>
      <c r="V31" s="264">
        <f>IF(SUM($S15:V15,$AG14)&gt;=$W$23,$S$23,0)</f>
        <v>1</v>
      </c>
      <c r="W31" s="264">
        <f>IF(SUM($S15:W15,$AG14)&gt;=$W$23,$S$23,0)</f>
        <v>1</v>
      </c>
      <c r="X31" s="264">
        <f>IF(SUM($S15:X15,$AG14)&gt;=$W$23,$S$23,0)</f>
        <v>1</v>
      </c>
      <c r="Y31" s="264">
        <f>IF(SUM($S15:Y15,$AG14)&gt;=$W$23,$S$23,0)</f>
        <v>1</v>
      </c>
      <c r="Z31" s="264">
        <f>IF(SUM($S15:Z15,$AG14)&gt;=$W$23,$S$23,0)</f>
        <v>1</v>
      </c>
      <c r="AA31" s="264">
        <f>IF(SUM($S15:AA15,$AG14)&gt;=$W$23,$S$23,0)</f>
        <v>1</v>
      </c>
      <c r="AB31" s="264">
        <f>IF(SUM($S15:AB15,$AG14)&gt;=$W$23,$S$23,0)</f>
        <v>1</v>
      </c>
      <c r="AC31" s="264">
        <f>IF(SUM($S15:AC15,$AG14)&gt;=$W$23,$S$23,0)</f>
        <v>1</v>
      </c>
      <c r="AD31" s="264">
        <f>IF(SUM($S15:AD15,$AG14)&gt;=$W$23,$S$23,0)</f>
        <v>1</v>
      </c>
      <c r="AE31" s="876">
        <f t="shared" si="11"/>
        <v>1</v>
      </c>
      <c r="AF31" s="46"/>
      <c r="AG31" s="1285"/>
    </row>
    <row r="32" spans="2:51" ht="15" x14ac:dyDescent="0.25">
      <c r="F32" s="10" t="s">
        <v>655</v>
      </c>
      <c r="G32" s="256">
        <v>0.52</v>
      </c>
      <c r="H32" s="256">
        <v>0.52</v>
      </c>
      <c r="I32" s="256">
        <v>0.52</v>
      </c>
      <c r="J32" s="256">
        <v>0.52</v>
      </c>
      <c r="K32" s="256">
        <v>0.52</v>
      </c>
      <c r="L32" s="256">
        <v>0.52</v>
      </c>
      <c r="M32" s="256">
        <v>0.52</v>
      </c>
      <c r="N32" s="256">
        <v>0.52</v>
      </c>
      <c r="O32" s="256">
        <v>0.52</v>
      </c>
      <c r="P32" s="256">
        <v>0.52</v>
      </c>
      <c r="R32" s="262" t="s">
        <v>89</v>
      </c>
      <c r="S32" s="264">
        <f>IF(SUM($S16:S16,$AG15)&gt;=$W$23,$S$23,0)</f>
        <v>1</v>
      </c>
      <c r="T32" s="264">
        <f>IF(SUM($S16:T16,$AG15)&gt;=$W$23,$S$23,0)</f>
        <v>1</v>
      </c>
      <c r="U32" s="264">
        <f>IF(SUM($S16:U16,$AG15)&gt;=$W$23,$S$23,0)</f>
        <v>1</v>
      </c>
      <c r="V32" s="264">
        <f>IF(SUM($S16:V16,$AG15)&gt;=$W$23,$S$23,0)</f>
        <v>1</v>
      </c>
      <c r="W32" s="264">
        <f>IF(SUM($S16:W16,$AG15)&gt;=$W$23,$S$23,0)</f>
        <v>1</v>
      </c>
      <c r="X32" s="264">
        <f>IF(SUM($S16:X16,$AG15)&gt;=$W$23,$S$23,0)</f>
        <v>1</v>
      </c>
      <c r="Y32" s="264">
        <f>IF(SUM($S16:Y16,$AG15)&gt;=$W$23,$S$23,0)</f>
        <v>1</v>
      </c>
      <c r="Z32" s="264">
        <f>IF(SUM($S16:Z16,$AG15)&gt;=$W$23,$S$23,0)</f>
        <v>1</v>
      </c>
      <c r="AA32" s="264">
        <f>IF(SUM($S16:AA16,$AG15)&gt;=$W$23,$S$23,0)</f>
        <v>1</v>
      </c>
      <c r="AB32" s="264">
        <f>IF(SUM($S16:AB16,$AG15)&gt;=$W$23,$S$23,0)</f>
        <v>1</v>
      </c>
      <c r="AC32" s="264">
        <f>IF(SUM($S16:AC16,$AG15)&gt;=$W$23,$S$23,0)</f>
        <v>1</v>
      </c>
      <c r="AD32" s="264">
        <f>IF(SUM($S16:AD16,$AG15)&gt;=$W$23,$S$23,0)</f>
        <v>1</v>
      </c>
      <c r="AE32" s="876">
        <f t="shared" si="11"/>
        <v>1</v>
      </c>
      <c r="AF32" s="46"/>
      <c r="AG32" s="1285"/>
    </row>
    <row r="33" spans="3:33" ht="15" x14ac:dyDescent="0.25">
      <c r="F33" s="10" t="s">
        <v>656</v>
      </c>
      <c r="G33" s="256">
        <v>0.31</v>
      </c>
      <c r="H33" s="256">
        <v>0.31</v>
      </c>
      <c r="I33" s="256">
        <v>0.31</v>
      </c>
      <c r="J33" s="256">
        <v>0.31</v>
      </c>
      <c r="K33" s="256">
        <v>0.31</v>
      </c>
      <c r="L33" s="256">
        <v>0.31</v>
      </c>
      <c r="M33" s="256">
        <v>0.31</v>
      </c>
      <c r="N33" s="256">
        <v>0.31</v>
      </c>
      <c r="O33" s="256">
        <v>0.31</v>
      </c>
      <c r="P33" s="256">
        <v>0.31</v>
      </c>
      <c r="R33" s="262" t="s">
        <v>90</v>
      </c>
      <c r="S33" s="264">
        <f>IF(SUM($S17:S17,$AG16)&gt;=$W$23,$S$23,0)</f>
        <v>1</v>
      </c>
      <c r="T33" s="264">
        <f>IF(SUM($S17:T17,$AG16)&gt;=$W$23,$S$23,0)</f>
        <v>1</v>
      </c>
      <c r="U33" s="264">
        <f>IF(SUM($S17:U17,$AG16)&gt;=$W$23,$S$23,0)</f>
        <v>1</v>
      </c>
      <c r="V33" s="264">
        <f>IF(SUM($S17:V17,$AG16)&gt;=$W$23,$S$23,0)</f>
        <v>1</v>
      </c>
      <c r="W33" s="264">
        <f>IF(SUM($S17:W17,$AG16)&gt;=$W$23,$S$23,0)</f>
        <v>1</v>
      </c>
      <c r="X33" s="264">
        <f>IF(SUM($S17:X17,$AG16)&gt;=$W$23,$S$23,0)</f>
        <v>1</v>
      </c>
      <c r="Y33" s="264">
        <f>IF(SUM($S17:Y17,$AG16)&gt;=$W$23,$S$23,0)</f>
        <v>1</v>
      </c>
      <c r="Z33" s="264">
        <f>IF(SUM($S17:Z17,$AG16)&gt;=$W$23,$S$23,0)</f>
        <v>1</v>
      </c>
      <c r="AA33" s="264">
        <f>IF(SUM($S17:AA17,$AG16)&gt;=$W$23,$S$23,0)</f>
        <v>1</v>
      </c>
      <c r="AB33" s="264">
        <f>IF(SUM($S17:AB17,$AG16)&gt;=$W$23,$S$23,0)</f>
        <v>1</v>
      </c>
      <c r="AC33" s="264">
        <f>IF(SUM($S17:AC17,$AG16)&gt;=$W$23,$S$23,0)</f>
        <v>1</v>
      </c>
      <c r="AD33" s="264">
        <f>IF(SUM($S17:AD17,$AG16)&gt;=$W$23,$S$23,0)</f>
        <v>1</v>
      </c>
      <c r="AE33" s="876">
        <f t="shared" si="11"/>
        <v>1</v>
      </c>
      <c r="AF33" s="46"/>
      <c r="AG33" s="1285"/>
    </row>
    <row r="34" spans="3:33" ht="15" x14ac:dyDescent="0.25">
      <c r="F34" s="10" t="s">
        <v>657</v>
      </c>
      <c r="G34" s="563">
        <f>SUM($G$85:$G$88)</f>
        <v>1150</v>
      </c>
      <c r="H34" s="563">
        <f t="shared" ref="H34:P34" si="12">SUM($G$85:$G$88)</f>
        <v>1150</v>
      </c>
      <c r="I34" s="563">
        <f t="shared" si="12"/>
        <v>1150</v>
      </c>
      <c r="J34" s="563">
        <f t="shared" si="12"/>
        <v>1150</v>
      </c>
      <c r="K34" s="563">
        <f t="shared" si="12"/>
        <v>1150</v>
      </c>
      <c r="L34" s="563">
        <f t="shared" si="12"/>
        <v>1150</v>
      </c>
      <c r="M34" s="563">
        <f t="shared" si="12"/>
        <v>1150</v>
      </c>
      <c r="N34" s="563">
        <f t="shared" si="12"/>
        <v>1150</v>
      </c>
      <c r="O34" s="563">
        <f t="shared" si="12"/>
        <v>1150</v>
      </c>
      <c r="P34" s="563">
        <f t="shared" si="12"/>
        <v>1150</v>
      </c>
      <c r="R34" s="262" t="s">
        <v>91</v>
      </c>
      <c r="S34" s="664">
        <f>IF(SUM($S18:S18,$AG17)&gt;=$W$23,$S$23,0)</f>
        <v>1</v>
      </c>
      <c r="T34" s="664">
        <f>IF(SUM($S18:T18,$AG17)&gt;=$W$23,$S$23,0)</f>
        <v>1</v>
      </c>
      <c r="U34" s="664">
        <f>IF(SUM($S18:U18,$AG17)&gt;=$W$23,$S$23,0)</f>
        <v>1</v>
      </c>
      <c r="V34" s="664">
        <f>IF(SUM($S18:V18,$AG17)&gt;=$W$23,$S$23,0)</f>
        <v>1</v>
      </c>
      <c r="W34" s="664">
        <f>IF(SUM($S18:W18,$AG17)&gt;=$W$23,$S$23,0)</f>
        <v>1</v>
      </c>
      <c r="X34" s="664">
        <f>IF(SUM($S18:X18,$AG17)&gt;=$W$23,$S$23,0)</f>
        <v>1</v>
      </c>
      <c r="Y34" s="664">
        <f>IF(SUM($S18:Y18,$AG17)&gt;=$W$23,$S$23,0)</f>
        <v>1</v>
      </c>
      <c r="Z34" s="664">
        <f>IF(SUM($S18:Z18,$AG17)&gt;=$W$23,$S$23,0)</f>
        <v>1</v>
      </c>
      <c r="AA34" s="664">
        <f>IF(SUM($S18:AA18,$AG17)&gt;=$W$23,$S$23,0)</f>
        <v>1</v>
      </c>
      <c r="AB34" s="664">
        <f>IF(SUM($S18:AB18,$AG17)&gt;=$W$23,$S$23,0)</f>
        <v>1</v>
      </c>
      <c r="AC34" s="664">
        <f>IF(SUM($S18:AC18,$AG17)&gt;=$W$23,$S$23,0)</f>
        <v>1</v>
      </c>
      <c r="AD34" s="664">
        <f>IF(SUM($S18:AD18,$AG17)&gt;=$W$23,$S$23,0)</f>
        <v>1</v>
      </c>
      <c r="AE34" s="877">
        <f t="shared" si="11"/>
        <v>1</v>
      </c>
      <c r="AF34" s="879"/>
      <c r="AG34" s="1295"/>
    </row>
    <row r="35" spans="3:33" ht="15" x14ac:dyDescent="0.25">
      <c r="C35" s="1739" t="s">
        <v>658</v>
      </c>
      <c r="D35" s="1740"/>
      <c r="E35" s="1741"/>
      <c r="F35" s="1738" t="s">
        <v>659</v>
      </c>
      <c r="G35" s="1730"/>
      <c r="H35" s="1730"/>
      <c r="I35" s="1730"/>
      <c r="J35" s="1730"/>
      <c r="K35" s="1730"/>
      <c r="L35" s="1730"/>
      <c r="M35" s="1730"/>
      <c r="N35" s="1730"/>
      <c r="O35" s="1730"/>
      <c r="P35" s="1730"/>
      <c r="R35" s="1713" t="s">
        <v>660</v>
      </c>
      <c r="S35" s="1714"/>
      <c r="T35" s="1714"/>
      <c r="U35" s="1714"/>
      <c r="V35" s="1714"/>
      <c r="W35" s="1714"/>
      <c r="X35" s="1714"/>
      <c r="Y35" s="1714"/>
      <c r="Z35" s="1714"/>
      <c r="AA35" s="1714"/>
      <c r="AB35" s="1714"/>
      <c r="AC35" s="1714"/>
      <c r="AD35" s="1714"/>
      <c r="AE35" s="1714"/>
      <c r="AF35" s="1714"/>
      <c r="AG35" s="1715"/>
    </row>
    <row r="36" spans="3:33" ht="15" x14ac:dyDescent="0.25">
      <c r="C36" s="1719"/>
      <c r="D36" s="1719"/>
      <c r="E36" s="1720"/>
      <c r="F36" s="7" t="s">
        <v>127</v>
      </c>
      <c r="G36" s="44" t="s">
        <v>77</v>
      </c>
      <c r="H36" s="44" t="s">
        <v>80</v>
      </c>
      <c r="I36" s="44" t="s">
        <v>81</v>
      </c>
      <c r="J36" s="44" t="s">
        <v>82</v>
      </c>
      <c r="K36" s="44" t="s">
        <v>83</v>
      </c>
      <c r="L36" s="44" t="s">
        <v>87</v>
      </c>
      <c r="M36" s="44" t="s">
        <v>88</v>
      </c>
      <c r="N36" s="44" t="s">
        <v>89</v>
      </c>
      <c r="O36" s="44" t="s">
        <v>90</v>
      </c>
      <c r="P36" s="44" t="s">
        <v>91</v>
      </c>
      <c r="R36" s="797" t="s">
        <v>661</v>
      </c>
      <c r="S36" s="867">
        <v>1</v>
      </c>
      <c r="T36" s="1731" t="s">
        <v>662</v>
      </c>
      <c r="U36" s="1731"/>
      <c r="V36" s="1732"/>
      <c r="W36" s="266">
        <v>1</v>
      </c>
      <c r="X36" s="1721" t="s">
        <v>663</v>
      </c>
      <c r="Y36" s="1722"/>
      <c r="Z36" s="1722"/>
      <c r="AA36" s="1722"/>
      <c r="AB36" s="1726"/>
      <c r="AC36" s="266">
        <v>25</v>
      </c>
      <c r="AD36" s="1723" t="s">
        <v>664</v>
      </c>
      <c r="AE36" s="1724"/>
      <c r="AF36" s="1725"/>
      <c r="AG36" s="893">
        <f>AC36</f>
        <v>25</v>
      </c>
    </row>
    <row r="37" spans="3:33" ht="15" x14ac:dyDescent="0.2">
      <c r="C37" s="1719" t="s">
        <v>665</v>
      </c>
      <c r="D37" s="1719"/>
      <c r="E37" s="1720"/>
      <c r="F37" s="10" t="s">
        <v>666</v>
      </c>
      <c r="G37" s="644">
        <v>1500</v>
      </c>
      <c r="H37" s="644">
        <v>3000</v>
      </c>
      <c r="I37" s="644">
        <v>4500</v>
      </c>
      <c r="J37" s="644">
        <v>6000</v>
      </c>
      <c r="K37" s="644">
        <v>7500</v>
      </c>
      <c r="L37" s="644">
        <v>9000</v>
      </c>
      <c r="M37" s="644">
        <v>10500</v>
      </c>
      <c r="N37" s="644">
        <v>12000</v>
      </c>
      <c r="O37" s="644">
        <v>13500</v>
      </c>
      <c r="P37" s="644">
        <v>15000</v>
      </c>
      <c r="R37" s="797" t="s">
        <v>667</v>
      </c>
      <c r="S37" s="867">
        <v>1</v>
      </c>
      <c r="T37" s="1731" t="s">
        <v>662</v>
      </c>
      <c r="U37" s="1731"/>
      <c r="V37" s="1732"/>
      <c r="W37" s="266">
        <v>1</v>
      </c>
      <c r="X37" s="1721" t="s">
        <v>663</v>
      </c>
      <c r="Y37" s="1722"/>
      <c r="Z37" s="1722"/>
      <c r="AA37" s="1722"/>
      <c r="AB37" s="1726"/>
      <c r="AC37" s="266">
        <v>30</v>
      </c>
      <c r="AD37" s="1723" t="s">
        <v>664</v>
      </c>
      <c r="AE37" s="1724"/>
      <c r="AF37" s="1725"/>
      <c r="AG37" s="1296">
        <f>AC36+AC37</f>
        <v>55</v>
      </c>
    </row>
    <row r="38" spans="3:33" ht="15" x14ac:dyDescent="0.2">
      <c r="C38" s="1719" t="s">
        <v>665</v>
      </c>
      <c r="D38" s="1719"/>
      <c r="E38" s="1720"/>
      <c r="F38" s="10" t="s">
        <v>668</v>
      </c>
      <c r="G38" s="644">
        <v>600</v>
      </c>
      <c r="H38" s="644">
        <v>600</v>
      </c>
      <c r="I38" s="644">
        <v>1500</v>
      </c>
      <c r="J38" s="644">
        <v>1500</v>
      </c>
      <c r="K38" s="644">
        <v>1500</v>
      </c>
      <c r="L38" s="644">
        <v>1500</v>
      </c>
      <c r="M38" s="644">
        <v>1500</v>
      </c>
      <c r="N38" s="644">
        <v>1500</v>
      </c>
      <c r="O38" s="644">
        <v>1500</v>
      </c>
      <c r="P38" s="644">
        <v>1500</v>
      </c>
      <c r="R38" s="797" t="s">
        <v>669</v>
      </c>
      <c r="S38" s="867">
        <v>1</v>
      </c>
      <c r="T38" s="1731" t="s">
        <v>662</v>
      </c>
      <c r="U38" s="1731"/>
      <c r="V38" s="1732"/>
      <c r="W38" s="266">
        <v>1</v>
      </c>
      <c r="X38" s="1721" t="s">
        <v>663</v>
      </c>
      <c r="Y38" s="1722"/>
      <c r="Z38" s="1722"/>
      <c r="AA38" s="1722"/>
      <c r="AB38" s="1726"/>
      <c r="AC38" s="266">
        <v>40</v>
      </c>
      <c r="AD38" s="1723" t="s">
        <v>664</v>
      </c>
      <c r="AE38" s="1724"/>
      <c r="AF38" s="1725"/>
      <c r="AG38" s="1296">
        <f>AG37+AC38</f>
        <v>95</v>
      </c>
    </row>
    <row r="39" spans="3:33" ht="15" x14ac:dyDescent="0.2">
      <c r="C39" s="1719" t="s">
        <v>665</v>
      </c>
      <c r="D39" s="1719"/>
      <c r="E39" s="1720"/>
      <c r="F39" s="10" t="s">
        <v>670</v>
      </c>
      <c r="G39" s="872">
        <v>0</v>
      </c>
      <c r="H39" s="872">
        <f>IF($AG$10&lt;ABF!$C$6,ABF!$C$9,IF($AG$10&lt;ABF!$D$6,ABF!$D$9,IF($AG$10&lt;ABF!$E$6,ABF!$E$9,IF($AG$10&lt;ABF!$F$6,ABF!$F$9,IF($AG$10&lt;ABF!$G$6,ABF!$G$9,IF($AG$10&lt;ABF!$H$6,ABF!$H$9,IF($AG$10&lt;ABF!$I$6,ABF!$I$9,IF($AG$10&lt;ABF!$J$6,ABF!$J$9,IF($AG$10&gt;ABF!$K$6,ABF!$K$9,"")))))))))</f>
        <v>574</v>
      </c>
      <c r="I39" s="872">
        <f>IF($AG$11&lt;ABF!$C$6,ABF!$C$9,IF($AG$11&lt;ABF!$D$6,ABF!$D$9,IF($AG$11&lt;ABF!$E$6,ABF!$E$9,IF($AG$11&lt;ABF!$F$6,ABF!$F$9,IF($AG$11&lt;ABF!$G$6,ABF!$G$9,IF($AG$11&lt;ABF!$H$6,ABF!$H$9,IF($AG$11&lt;ABF!$I$6,ABF!$I$9,IF($AG$11&lt;ABF!$J$6,ABF!$J$9,IF($AG$11&gt;ABF!$K$6,ABF!$K$9,"")))))))))</f>
        <v>599</v>
      </c>
      <c r="J39" s="872">
        <f>IF($AG$12&lt;ABF!$C$6,ABF!$C$9,IF($AG$12&lt;ABF!$D$6,ABF!$D$9,IF($AG$12&lt;ABF!$E$6,ABF!$E$9,IF($AG$12&lt;ABF!$F$6,ABF!$F$9,IF($AG$12&lt;ABF!$G$6,ABF!$G$9,IF($AG$12&lt;ABF!$H$6,ABF!$H$9,IF($AG$12&lt;ABF!$I$6,ABF!$I$9,IF($AG$12&lt;ABF!$J$6,ABF!$J$9,IF($AG$12&gt;ABF!$K$6,ABF!$K$9,"")))))))))</f>
        <v>839</v>
      </c>
      <c r="K39" s="872">
        <f>IF($AG$13&lt;ABF!$C$6,ABF!$C$9,IF($AG$13&lt;ABF!$D$6,ABF!$D$9,IF($AG$13&lt;ABF!$E$6,ABF!$E$9,IF($AG$13&lt;ABF!$F$6,ABF!$F$9,IF($AG$13&lt;ABF!$G$6,ABF!$G$9,IF($AG$13&lt;ABF!$H$6,ABF!$H$9,IF($AG$13&lt;ABF!$I$6,ABF!$I$9,IF($AG$13&lt;ABF!$J$6,ABF!$J$9,IF($AG$13&gt;ABF!$K$6,ABF!$K$9,"")))))))))</f>
        <v>1197</v>
      </c>
      <c r="L39" s="872">
        <f>IF($AG$14&lt;ABF!$C$6,ABF!$C$9,IF($AG$14&lt;ABF!$D$6,ABF!$D$9,IF($AG$14&lt;ABF!$E$6,ABF!$E$9,IF($AG$14&lt;ABF!$F$6,ABF!$F$9,IF($AG$14&lt;ABF!$G$6,ABF!$G$9,IF($AG$14&lt;ABF!$H$6,ABF!$H$9,IF($AG$14&lt;ABF!$I$6,ABF!$I$9,IF($AG$14&lt;ABF!$J$6,ABF!$J$9,IF($AG$14&gt;ABF!$K$6,ABF!$K$9,"")))))))))</f>
        <v>1318</v>
      </c>
      <c r="M39" s="872">
        <f>IF($AG$15&lt;ABF!$C$6,ABF!$C$9,IF($AG$15&lt;ABF!$D$6,ABF!$D$9,IF($AG$15&lt;ABF!$E$6,ABF!$E$9,IF($AG$15&lt;ABF!$F$6,ABF!$F$9,IF($AG$15&lt;ABF!$G$6,ABF!$G$9,IF($AG$15&lt;ABF!$H$6,ABF!$H$9,IF($AG$15&lt;ABF!$I$6,ABF!$I$9,IF($AG$15&lt;ABF!$J$6,ABF!$J$9,IF($AG$15&gt;ABF!$K$6,ABF!$K$9,"")))))))))</f>
        <v>1318</v>
      </c>
      <c r="N39" s="872">
        <f>IF($AG$16&lt;ABF!$C$6,ABF!$C$9,IF($AG$16&lt;ABF!$D$6,ABF!$D$9,IF($AG$16&lt;ABF!$E$6,ABF!$E$9,IF($AG$16&lt;ABF!$F$6,ABF!$F$9,IF($AG$16&lt;ABF!$G$6,ABF!$G$9,IF($AG$16&lt;ABF!$H$6,ABF!$H$9,IF($AG$16&lt;ABF!$I$6,ABF!$I$9,IF($AG$16&lt;ABF!$J$6,ABF!$J$9,IF($AG$16&gt;ABF!$K$6,ABF!$K$9,"")))))))))</f>
        <v>1318</v>
      </c>
      <c r="O39" s="872">
        <f>IF($AG$17&lt;ABF!$C$6,ABF!$C$9,IF($AG$17&lt;ABF!$D$6,ABF!$D$9,IF($AG$17&lt;ABF!$E$6,ABF!$E$9,IF($AG$17&lt;ABF!$F$6,ABF!$F$9,IF($AG$17&lt;ABF!$G$6,ABF!$G$9,IF($AG$17&lt;ABF!$H$6,ABF!$H$9,IF($AG$17&lt;ABF!$I$6,ABF!$I$9,IF($AG$17&lt;ABF!$J$6,ABF!$J$9,IF($AG$17&gt;ABF!$K$6,ABF!$K$9,"")))))))))</f>
        <v>1318</v>
      </c>
      <c r="P39" s="872">
        <f>IF($AG$18&lt;ABF!$C$6,ABF!$C$9,IF($AG$18&lt;ABF!$D$6,ABF!$D$9,IF($AG$18&lt;ABF!$E$6,ABF!$E$9,IF($AG$18&lt;ABF!$F$6,ABF!$F$9,IF($AG$18&lt;ABF!$G$6,ABF!$G$9,IF($AG$18&lt;ABF!$H$6,ABF!$H$9,IF($AG$18&lt;ABF!$I$6,ABF!$I$9,IF($AG$18&lt;ABF!$J$6,ABF!$J$9,IF($AG$18&gt;ABF!$K$6,ABF!$K$9,"")))))))))</f>
        <v>1437</v>
      </c>
      <c r="R39" s="797"/>
      <c r="S39" s="936"/>
      <c r="T39" s="1731"/>
      <c r="U39" s="1731"/>
      <c r="V39" s="1731"/>
      <c r="W39" s="998"/>
      <c r="X39" s="1721"/>
      <c r="Y39" s="1722"/>
      <c r="Z39" s="1722"/>
      <c r="AA39" s="1722"/>
      <c r="AB39" s="1722"/>
      <c r="AC39" s="998"/>
      <c r="AD39" s="1723"/>
      <c r="AE39" s="1724"/>
      <c r="AF39" s="1725"/>
      <c r="AG39" s="1296">
        <f>AG38+$AC$38</f>
        <v>135</v>
      </c>
    </row>
    <row r="40" spans="3:33" ht="15" x14ac:dyDescent="0.25">
      <c r="C40" s="1719" t="s">
        <v>665</v>
      </c>
      <c r="D40" s="1719"/>
      <c r="E40" s="1720"/>
      <c r="F40" s="10" t="s">
        <v>671</v>
      </c>
      <c r="G40" s="644">
        <v>1500</v>
      </c>
      <c r="H40" s="644">
        <v>1500</v>
      </c>
      <c r="I40" s="644">
        <v>1500</v>
      </c>
      <c r="J40" s="644">
        <v>1500</v>
      </c>
      <c r="K40" s="644">
        <v>1500</v>
      </c>
      <c r="L40" s="644">
        <v>1500</v>
      </c>
      <c r="M40" s="644">
        <v>1500</v>
      </c>
      <c r="N40" s="644">
        <v>1500</v>
      </c>
      <c r="O40" s="644">
        <v>1500</v>
      </c>
      <c r="P40" s="644">
        <v>1500</v>
      </c>
      <c r="R40" s="42" t="s">
        <v>616</v>
      </c>
      <c r="S40" s="43">
        <v>1</v>
      </c>
      <c r="T40" s="43">
        <f t="shared" ref="T40:AD40" si="13">S40+1</f>
        <v>2</v>
      </c>
      <c r="U40" s="43">
        <f t="shared" si="13"/>
        <v>3</v>
      </c>
      <c r="V40" s="43">
        <f t="shared" si="13"/>
        <v>4</v>
      </c>
      <c r="W40" s="43">
        <f t="shared" si="13"/>
        <v>5</v>
      </c>
      <c r="X40" s="43">
        <f t="shared" si="13"/>
        <v>6</v>
      </c>
      <c r="Y40" s="43">
        <f t="shared" si="13"/>
        <v>7</v>
      </c>
      <c r="Z40" s="43">
        <f t="shared" si="13"/>
        <v>8</v>
      </c>
      <c r="AA40" s="43">
        <f t="shared" si="13"/>
        <v>9</v>
      </c>
      <c r="AB40" s="43">
        <f t="shared" si="13"/>
        <v>10</v>
      </c>
      <c r="AC40" s="43">
        <f t="shared" si="13"/>
        <v>11</v>
      </c>
      <c r="AD40" s="43">
        <f t="shared" si="13"/>
        <v>12</v>
      </c>
      <c r="AE40" s="46" t="s">
        <v>108</v>
      </c>
      <c r="AF40" s="46"/>
      <c r="AG40" s="1296">
        <f>IF(AG39&gt;$AG$18,AG39,AG39+$AC$38)</f>
        <v>175</v>
      </c>
    </row>
    <row r="41" spans="3:33" ht="15" x14ac:dyDescent="0.25">
      <c r="C41" s="1719" t="s">
        <v>665</v>
      </c>
      <c r="D41" s="1719"/>
      <c r="E41" s="1720"/>
      <c r="F41" s="10" t="s">
        <v>672</v>
      </c>
      <c r="G41" s="644">
        <v>7000</v>
      </c>
      <c r="H41" s="644">
        <v>7000</v>
      </c>
      <c r="I41" s="644">
        <v>7000</v>
      </c>
      <c r="J41" s="644">
        <v>7000</v>
      </c>
      <c r="K41" s="644">
        <v>7000</v>
      </c>
      <c r="L41" s="644">
        <v>7000</v>
      </c>
      <c r="M41" s="644">
        <v>7000</v>
      </c>
      <c r="N41" s="644">
        <v>7000</v>
      </c>
      <c r="O41" s="644">
        <v>7000</v>
      </c>
      <c r="P41" s="644">
        <v>7000</v>
      </c>
      <c r="R41" s="262" t="s">
        <v>77</v>
      </c>
      <c r="S41" s="264">
        <f>IF($W$36&gt;0,($S$36+(ROUNDDOWN(AN9/$AC$36,0))),0)</f>
        <v>1</v>
      </c>
      <c r="T41" s="264">
        <f t="shared" ref="T41:AD41" si="14">IF($W$36&gt;0,($S$36+(ROUNDDOWN(AO9/$AC$36,0))),0)</f>
        <v>1</v>
      </c>
      <c r="U41" s="264">
        <f t="shared" si="14"/>
        <v>1</v>
      </c>
      <c r="V41" s="264">
        <f t="shared" si="14"/>
        <v>1</v>
      </c>
      <c r="W41" s="264">
        <f t="shared" si="14"/>
        <v>1</v>
      </c>
      <c r="X41" s="264">
        <f t="shared" si="14"/>
        <v>1</v>
      </c>
      <c r="Y41" s="264">
        <f t="shared" si="14"/>
        <v>1</v>
      </c>
      <c r="Z41" s="264">
        <f t="shared" si="14"/>
        <v>1</v>
      </c>
      <c r="AA41" s="264">
        <f t="shared" si="14"/>
        <v>1</v>
      </c>
      <c r="AB41" s="264">
        <f t="shared" si="14"/>
        <v>1</v>
      </c>
      <c r="AC41" s="264">
        <f t="shared" si="14"/>
        <v>1</v>
      </c>
      <c r="AD41" s="264">
        <f t="shared" si="14"/>
        <v>1</v>
      </c>
      <c r="AE41" s="264">
        <f>AD41</f>
        <v>1</v>
      </c>
      <c r="AF41" s="46"/>
      <c r="AG41" s="1296">
        <f t="shared" ref="AG41:AG45" si="15">IF(AG40&gt;$AG$18,AG40,AG40+$AC$38)</f>
        <v>215</v>
      </c>
    </row>
    <row r="42" spans="3:33" ht="15" x14ac:dyDescent="0.25">
      <c r="C42" s="1719" t="s">
        <v>665</v>
      </c>
      <c r="D42" s="1719"/>
      <c r="E42" s="1720"/>
      <c r="F42" s="10" t="s">
        <v>673</v>
      </c>
      <c r="G42" s="644">
        <v>100</v>
      </c>
      <c r="H42" s="644">
        <v>100</v>
      </c>
      <c r="I42" s="644">
        <v>100</v>
      </c>
      <c r="J42" s="644">
        <v>150</v>
      </c>
      <c r="K42" s="644">
        <v>150</v>
      </c>
      <c r="L42" s="644">
        <v>300</v>
      </c>
      <c r="M42" s="644">
        <v>300</v>
      </c>
      <c r="N42" s="644">
        <v>300</v>
      </c>
      <c r="O42" s="644">
        <v>500</v>
      </c>
      <c r="P42" s="644">
        <v>500</v>
      </c>
      <c r="R42" s="262" t="s">
        <v>80</v>
      </c>
      <c r="S42" s="264">
        <f>IF($W$37&gt;0,($S$37+(ROUNDDOWN(AN10/$AC$37,0))),0)</f>
        <v>1</v>
      </c>
      <c r="T42" s="264">
        <f t="shared" ref="T42:AC42" si="16">IF($W$37&gt;0,($S$37+(ROUNDDOWN(AO10/$AC$37,0))),0)</f>
        <v>1</v>
      </c>
      <c r="U42" s="264">
        <f t="shared" si="16"/>
        <v>1</v>
      </c>
      <c r="V42" s="264">
        <f t="shared" si="16"/>
        <v>1</v>
      </c>
      <c r="W42" s="264">
        <f t="shared" si="16"/>
        <v>1</v>
      </c>
      <c r="X42" s="264">
        <f t="shared" si="16"/>
        <v>1</v>
      </c>
      <c r="Y42" s="264">
        <f t="shared" si="16"/>
        <v>1</v>
      </c>
      <c r="Z42" s="264">
        <f t="shared" si="16"/>
        <v>1</v>
      </c>
      <c r="AA42" s="264">
        <f t="shared" si="16"/>
        <v>2</v>
      </c>
      <c r="AB42" s="264">
        <f t="shared" si="16"/>
        <v>2</v>
      </c>
      <c r="AC42" s="264">
        <f t="shared" si="16"/>
        <v>2</v>
      </c>
      <c r="AD42" s="264">
        <f>IF($W$37&gt;0,($S$37+(ROUNDDOWN(AY10/$AC$37,0))),0)</f>
        <v>2</v>
      </c>
      <c r="AE42" s="264">
        <f>AD42</f>
        <v>2</v>
      </c>
      <c r="AF42" s="46"/>
      <c r="AG42" s="1296">
        <f t="shared" si="15"/>
        <v>255</v>
      </c>
    </row>
    <row r="43" spans="3:33" ht="15" x14ac:dyDescent="0.25">
      <c r="C43" s="1719" t="s">
        <v>665</v>
      </c>
      <c r="D43" s="1719"/>
      <c r="E43" s="1720"/>
      <c r="F43" s="10" t="s">
        <v>674</v>
      </c>
      <c r="G43" s="644">
        <v>600</v>
      </c>
      <c r="H43" s="644">
        <v>1200</v>
      </c>
      <c r="I43" s="644">
        <v>1200</v>
      </c>
      <c r="J43" s="644">
        <v>1800</v>
      </c>
      <c r="K43" s="644">
        <v>1800</v>
      </c>
      <c r="L43" s="644">
        <v>1800</v>
      </c>
      <c r="M43" s="644">
        <v>2400</v>
      </c>
      <c r="N43" s="644">
        <v>2400</v>
      </c>
      <c r="O43" s="644">
        <v>2400</v>
      </c>
      <c r="P43" s="644">
        <v>2400</v>
      </c>
      <c r="R43" s="262" t="s">
        <v>81</v>
      </c>
      <c r="S43" s="264">
        <f>IF($W$38&gt;0,($S$38+(ROUNDDOWN(AN11/$AC$38,0))),0)</f>
        <v>1</v>
      </c>
      <c r="T43" s="264">
        <f t="shared" ref="T43:AD50" si="17">IF($W$38&gt;0,($S$38+(ROUNDDOWN(AO11/$AC$38,0))),0)</f>
        <v>2</v>
      </c>
      <c r="U43" s="264">
        <f t="shared" si="17"/>
        <v>2</v>
      </c>
      <c r="V43" s="264">
        <f t="shared" si="17"/>
        <v>2</v>
      </c>
      <c r="W43" s="264">
        <f t="shared" si="17"/>
        <v>2</v>
      </c>
      <c r="X43" s="264">
        <f t="shared" si="17"/>
        <v>2</v>
      </c>
      <c r="Y43" s="264">
        <f t="shared" si="17"/>
        <v>2</v>
      </c>
      <c r="Z43" s="264">
        <f t="shared" si="17"/>
        <v>2</v>
      </c>
      <c r="AA43" s="264">
        <f t="shared" si="17"/>
        <v>2</v>
      </c>
      <c r="AB43" s="264">
        <f t="shared" si="17"/>
        <v>2</v>
      </c>
      <c r="AC43" s="264">
        <f t="shared" si="17"/>
        <v>2</v>
      </c>
      <c r="AD43" s="264">
        <f t="shared" si="17"/>
        <v>2</v>
      </c>
      <c r="AE43" s="264">
        <f>AD43</f>
        <v>2</v>
      </c>
      <c r="AF43" s="46"/>
      <c r="AG43" s="1296">
        <f t="shared" si="15"/>
        <v>295</v>
      </c>
    </row>
    <row r="44" spans="3:33" ht="15" x14ac:dyDescent="0.25">
      <c r="C44" s="1719" t="s">
        <v>665</v>
      </c>
      <c r="D44" s="1719"/>
      <c r="E44" s="1720"/>
      <c r="F44" s="10" t="s">
        <v>675</v>
      </c>
      <c r="G44" s="644">
        <v>1500</v>
      </c>
      <c r="H44" s="644">
        <v>1500</v>
      </c>
      <c r="I44" s="644">
        <v>1500</v>
      </c>
      <c r="J44" s="644">
        <v>3000</v>
      </c>
      <c r="K44" s="644">
        <v>3000</v>
      </c>
      <c r="L44" s="644">
        <v>5000</v>
      </c>
      <c r="M44" s="644">
        <v>5000</v>
      </c>
      <c r="N44" s="644">
        <v>5000</v>
      </c>
      <c r="O44" s="644">
        <v>10000</v>
      </c>
      <c r="P44" s="644">
        <v>10000</v>
      </c>
      <c r="R44" s="262" t="s">
        <v>82</v>
      </c>
      <c r="S44" s="264">
        <f t="shared" ref="S44:S50" si="18">IF($W$38&gt;0,($S$38+(ROUNDDOWN(AN12/$AC$38,0))),0)</f>
        <v>2</v>
      </c>
      <c r="T44" s="264">
        <f t="shared" si="17"/>
        <v>3</v>
      </c>
      <c r="U44" s="264">
        <f t="shared" si="17"/>
        <v>3</v>
      </c>
      <c r="V44" s="264">
        <f t="shared" si="17"/>
        <v>3</v>
      </c>
      <c r="W44" s="264">
        <f t="shared" si="17"/>
        <v>3</v>
      </c>
      <c r="X44" s="264">
        <f t="shared" si="17"/>
        <v>3</v>
      </c>
      <c r="Y44" s="264">
        <f t="shared" si="17"/>
        <v>3</v>
      </c>
      <c r="Z44" s="264">
        <f t="shared" si="17"/>
        <v>3</v>
      </c>
      <c r="AA44" s="264">
        <f t="shared" si="17"/>
        <v>3</v>
      </c>
      <c r="AB44" s="264">
        <f t="shared" si="17"/>
        <v>3</v>
      </c>
      <c r="AC44" s="264">
        <f t="shared" si="17"/>
        <v>3</v>
      </c>
      <c r="AD44" s="264">
        <f t="shared" si="17"/>
        <v>4</v>
      </c>
      <c r="AE44" s="264">
        <f>AD44</f>
        <v>4</v>
      </c>
      <c r="AF44" s="46"/>
      <c r="AG44" s="1296">
        <f t="shared" si="15"/>
        <v>335</v>
      </c>
    </row>
    <row r="45" spans="3:33" ht="15" x14ac:dyDescent="0.25">
      <c r="C45" s="1719" t="s">
        <v>676</v>
      </c>
      <c r="D45" s="1719"/>
      <c r="E45" s="1720"/>
      <c r="F45" s="10" t="s">
        <v>677</v>
      </c>
      <c r="G45" s="644">
        <v>60</v>
      </c>
      <c r="H45" s="644">
        <v>60</v>
      </c>
      <c r="I45" s="644">
        <v>60</v>
      </c>
      <c r="J45" s="644">
        <v>60</v>
      </c>
      <c r="K45" s="644">
        <v>60</v>
      </c>
      <c r="L45" s="644">
        <v>60</v>
      </c>
      <c r="M45" s="644">
        <v>60</v>
      </c>
      <c r="N45" s="644">
        <v>60</v>
      </c>
      <c r="O45" s="644">
        <v>60</v>
      </c>
      <c r="P45" s="644">
        <v>60</v>
      </c>
      <c r="R45" s="262" t="s">
        <v>83</v>
      </c>
      <c r="S45" s="264">
        <f t="shared" si="18"/>
        <v>4</v>
      </c>
      <c r="T45" s="264">
        <f t="shared" si="17"/>
        <v>4</v>
      </c>
      <c r="U45" s="264">
        <f t="shared" si="17"/>
        <v>4</v>
      </c>
      <c r="V45" s="264">
        <f t="shared" si="17"/>
        <v>4</v>
      </c>
      <c r="W45" s="264">
        <f t="shared" si="17"/>
        <v>4</v>
      </c>
      <c r="X45" s="264">
        <f t="shared" si="17"/>
        <v>4</v>
      </c>
      <c r="Y45" s="264">
        <f t="shared" si="17"/>
        <v>4</v>
      </c>
      <c r="Z45" s="264">
        <f t="shared" si="17"/>
        <v>5</v>
      </c>
      <c r="AA45" s="264">
        <f t="shared" si="17"/>
        <v>5</v>
      </c>
      <c r="AB45" s="264">
        <f t="shared" si="17"/>
        <v>5</v>
      </c>
      <c r="AC45" s="264">
        <f t="shared" si="17"/>
        <v>5</v>
      </c>
      <c r="AD45" s="264">
        <f t="shared" si="17"/>
        <v>5</v>
      </c>
      <c r="AE45" s="264">
        <f t="shared" ref="AE45" si="19">AD45</f>
        <v>5</v>
      </c>
      <c r="AF45" s="46"/>
      <c r="AG45" s="1296">
        <f t="shared" si="15"/>
        <v>335</v>
      </c>
    </row>
    <row r="46" spans="3:33" ht="15" x14ac:dyDescent="0.25">
      <c r="C46" s="1719" t="s">
        <v>678</v>
      </c>
      <c r="D46" s="1719"/>
      <c r="E46" s="1720"/>
      <c r="F46" s="10" t="s">
        <v>679</v>
      </c>
      <c r="G46" s="644">
        <v>40</v>
      </c>
      <c r="H46" s="644">
        <v>40</v>
      </c>
      <c r="I46" s="644">
        <v>40</v>
      </c>
      <c r="J46" s="644">
        <v>40</v>
      </c>
      <c r="K46" s="644">
        <v>40</v>
      </c>
      <c r="L46" s="644">
        <v>40</v>
      </c>
      <c r="M46" s="644">
        <v>40</v>
      </c>
      <c r="N46" s="644">
        <v>40</v>
      </c>
      <c r="O46" s="644">
        <v>40</v>
      </c>
      <c r="P46" s="644">
        <v>40</v>
      </c>
      <c r="R46" s="262" t="s">
        <v>87</v>
      </c>
      <c r="S46" s="264">
        <f t="shared" si="18"/>
        <v>5</v>
      </c>
      <c r="T46" s="264">
        <f t="shared" si="17"/>
        <v>5</v>
      </c>
      <c r="U46" s="264">
        <f t="shared" si="17"/>
        <v>5</v>
      </c>
      <c r="V46" s="264">
        <f t="shared" si="17"/>
        <v>6</v>
      </c>
      <c r="W46" s="264">
        <f t="shared" si="17"/>
        <v>6</v>
      </c>
      <c r="X46" s="264">
        <f t="shared" si="17"/>
        <v>6</v>
      </c>
      <c r="Y46" s="264">
        <f t="shared" si="17"/>
        <v>6</v>
      </c>
      <c r="Z46" s="264">
        <f t="shared" si="17"/>
        <v>6</v>
      </c>
      <c r="AA46" s="264">
        <f t="shared" si="17"/>
        <v>6</v>
      </c>
      <c r="AB46" s="264">
        <f t="shared" si="17"/>
        <v>6</v>
      </c>
      <c r="AC46" s="264">
        <f t="shared" si="17"/>
        <v>6</v>
      </c>
      <c r="AD46" s="264">
        <f t="shared" si="17"/>
        <v>7</v>
      </c>
      <c r="AE46" s="264">
        <f t="shared" ref="AE46:AE50" si="20">AD46</f>
        <v>7</v>
      </c>
      <c r="AF46" s="46"/>
      <c r="AG46" s="1296"/>
    </row>
    <row r="47" spans="3:33" ht="15" x14ac:dyDescent="0.25">
      <c r="C47" s="1719" t="s">
        <v>665</v>
      </c>
      <c r="D47" s="1719"/>
      <c r="E47" s="1720"/>
      <c r="F47" s="10" t="s">
        <v>680</v>
      </c>
      <c r="G47" s="644">
        <v>150</v>
      </c>
      <c r="H47" s="644">
        <v>150</v>
      </c>
      <c r="I47" s="644">
        <v>150</v>
      </c>
      <c r="J47" s="644">
        <v>200</v>
      </c>
      <c r="K47" s="644">
        <v>200</v>
      </c>
      <c r="L47" s="644">
        <v>200</v>
      </c>
      <c r="M47" s="644">
        <v>200</v>
      </c>
      <c r="N47" s="644">
        <v>200</v>
      </c>
      <c r="O47" s="644">
        <v>500</v>
      </c>
      <c r="P47" s="644">
        <v>500</v>
      </c>
      <c r="R47" s="262" t="s">
        <v>88</v>
      </c>
      <c r="S47" s="264">
        <f t="shared" si="18"/>
        <v>7</v>
      </c>
      <c r="T47" s="264">
        <f t="shared" si="17"/>
        <v>7</v>
      </c>
      <c r="U47" s="264">
        <f t="shared" si="17"/>
        <v>7</v>
      </c>
      <c r="V47" s="264">
        <f t="shared" si="17"/>
        <v>7</v>
      </c>
      <c r="W47" s="264">
        <f t="shared" si="17"/>
        <v>7</v>
      </c>
      <c r="X47" s="264">
        <f t="shared" si="17"/>
        <v>7</v>
      </c>
      <c r="Y47" s="264">
        <f t="shared" si="17"/>
        <v>7</v>
      </c>
      <c r="Z47" s="264">
        <f t="shared" si="17"/>
        <v>8</v>
      </c>
      <c r="AA47" s="264">
        <f t="shared" si="17"/>
        <v>8</v>
      </c>
      <c r="AB47" s="264">
        <f t="shared" si="17"/>
        <v>8</v>
      </c>
      <c r="AC47" s="264">
        <f t="shared" si="17"/>
        <v>8</v>
      </c>
      <c r="AD47" s="264">
        <f t="shared" si="17"/>
        <v>8</v>
      </c>
      <c r="AE47" s="264">
        <f t="shared" si="20"/>
        <v>8</v>
      </c>
      <c r="AF47" s="46"/>
      <c r="AG47" s="1297"/>
    </row>
    <row r="48" spans="3:33" ht="15" x14ac:dyDescent="0.25">
      <c r="C48" s="1719" t="s">
        <v>665</v>
      </c>
      <c r="D48" s="1719"/>
      <c r="E48" s="1720"/>
      <c r="F48" s="10" t="s">
        <v>681</v>
      </c>
      <c r="G48" s="644">
        <v>1000</v>
      </c>
      <c r="H48" s="644">
        <v>1000</v>
      </c>
      <c r="I48" s="644">
        <v>1000</v>
      </c>
      <c r="J48" s="644">
        <v>1000</v>
      </c>
      <c r="K48" s="644">
        <v>1000</v>
      </c>
      <c r="L48" s="644">
        <v>1000</v>
      </c>
      <c r="M48" s="644">
        <v>1000</v>
      </c>
      <c r="N48" s="644">
        <v>1000</v>
      </c>
      <c r="O48" s="644">
        <v>1000</v>
      </c>
      <c r="P48" s="644">
        <v>1000</v>
      </c>
      <c r="R48" s="262" t="s">
        <v>89</v>
      </c>
      <c r="S48" s="264">
        <f t="shared" si="18"/>
        <v>8</v>
      </c>
      <c r="T48" s="264">
        <f t="shared" si="17"/>
        <v>8</v>
      </c>
      <c r="U48" s="264">
        <f t="shared" si="17"/>
        <v>8</v>
      </c>
      <c r="V48" s="264">
        <f t="shared" si="17"/>
        <v>9</v>
      </c>
      <c r="W48" s="264">
        <f t="shared" si="17"/>
        <v>9</v>
      </c>
      <c r="X48" s="264">
        <f t="shared" si="17"/>
        <v>9</v>
      </c>
      <c r="Y48" s="264">
        <f t="shared" si="17"/>
        <v>9</v>
      </c>
      <c r="Z48" s="264">
        <f t="shared" si="17"/>
        <v>9</v>
      </c>
      <c r="AA48" s="264">
        <f t="shared" si="17"/>
        <v>9</v>
      </c>
      <c r="AB48" s="264">
        <f t="shared" si="17"/>
        <v>9</v>
      </c>
      <c r="AC48" s="264">
        <f t="shared" si="17"/>
        <v>9</v>
      </c>
      <c r="AD48" s="264">
        <f t="shared" si="17"/>
        <v>10</v>
      </c>
      <c r="AE48" s="264">
        <f t="shared" si="20"/>
        <v>10</v>
      </c>
      <c r="AF48" s="46"/>
      <c r="AG48" s="1285"/>
    </row>
    <row r="49" spans="3:33" ht="15" x14ac:dyDescent="0.25">
      <c r="C49" s="1719" t="s">
        <v>678</v>
      </c>
      <c r="D49" s="1719"/>
      <c r="E49" s="1720"/>
      <c r="F49" s="10" t="s">
        <v>682</v>
      </c>
      <c r="G49" s="644">
        <v>50</v>
      </c>
      <c r="H49" s="644">
        <v>50</v>
      </c>
      <c r="I49" s="644">
        <v>50</v>
      </c>
      <c r="J49" s="644">
        <v>50</v>
      </c>
      <c r="K49" s="644">
        <v>50</v>
      </c>
      <c r="L49" s="644">
        <v>50</v>
      </c>
      <c r="M49" s="644">
        <v>50</v>
      </c>
      <c r="N49" s="644">
        <v>50</v>
      </c>
      <c r="O49" s="644">
        <v>50</v>
      </c>
      <c r="P49" s="644">
        <v>50</v>
      </c>
      <c r="R49" s="262" t="s">
        <v>90</v>
      </c>
      <c r="S49" s="264">
        <f t="shared" si="18"/>
        <v>10</v>
      </c>
      <c r="T49" s="264">
        <f t="shared" si="17"/>
        <v>10</v>
      </c>
      <c r="U49" s="264">
        <f t="shared" si="17"/>
        <v>10</v>
      </c>
      <c r="V49" s="264">
        <f t="shared" si="17"/>
        <v>10</v>
      </c>
      <c r="W49" s="264">
        <f t="shared" si="17"/>
        <v>10</v>
      </c>
      <c r="X49" s="264">
        <f t="shared" si="17"/>
        <v>10</v>
      </c>
      <c r="Y49" s="264">
        <f t="shared" si="17"/>
        <v>10</v>
      </c>
      <c r="Z49" s="264">
        <f t="shared" si="17"/>
        <v>11</v>
      </c>
      <c r="AA49" s="264">
        <f t="shared" si="17"/>
        <v>11</v>
      </c>
      <c r="AB49" s="264">
        <f t="shared" si="17"/>
        <v>11</v>
      </c>
      <c r="AC49" s="264">
        <f t="shared" si="17"/>
        <v>11</v>
      </c>
      <c r="AD49" s="264">
        <f t="shared" si="17"/>
        <v>11</v>
      </c>
      <c r="AE49" s="264">
        <f t="shared" si="20"/>
        <v>11</v>
      </c>
      <c r="AF49" s="46"/>
      <c r="AG49" s="1285"/>
    </row>
    <row r="50" spans="3:33" ht="15" x14ac:dyDescent="0.25">
      <c r="C50" s="1719" t="s">
        <v>683</v>
      </c>
      <c r="D50" s="1719"/>
      <c r="E50" s="1720"/>
      <c r="F50" s="10" t="s">
        <v>684</v>
      </c>
      <c r="G50" s="644">
        <v>4000</v>
      </c>
      <c r="H50" s="644">
        <v>4000</v>
      </c>
      <c r="I50" s="644">
        <v>4000</v>
      </c>
      <c r="J50" s="644">
        <v>4000</v>
      </c>
      <c r="K50" s="644">
        <v>4000</v>
      </c>
      <c r="L50" s="644">
        <v>4000</v>
      </c>
      <c r="M50" s="644">
        <v>4000</v>
      </c>
      <c r="N50" s="644">
        <v>4000</v>
      </c>
      <c r="O50" s="644">
        <v>4000</v>
      </c>
      <c r="P50" s="644">
        <v>4000</v>
      </c>
      <c r="R50" s="262" t="s">
        <v>91</v>
      </c>
      <c r="S50" s="664">
        <f t="shared" si="18"/>
        <v>11</v>
      </c>
      <c r="T50" s="664">
        <f t="shared" si="17"/>
        <v>11</v>
      </c>
      <c r="U50" s="664">
        <f t="shared" si="17"/>
        <v>11</v>
      </c>
      <c r="V50" s="664">
        <f t="shared" si="17"/>
        <v>12</v>
      </c>
      <c r="W50" s="664">
        <f t="shared" si="17"/>
        <v>12</v>
      </c>
      <c r="X50" s="664">
        <f t="shared" si="17"/>
        <v>12</v>
      </c>
      <c r="Y50" s="664">
        <f t="shared" si="17"/>
        <v>12</v>
      </c>
      <c r="Z50" s="664">
        <f t="shared" si="17"/>
        <v>12</v>
      </c>
      <c r="AA50" s="664">
        <f t="shared" si="17"/>
        <v>12</v>
      </c>
      <c r="AB50" s="664">
        <f t="shared" si="17"/>
        <v>12</v>
      </c>
      <c r="AC50" s="664">
        <f t="shared" si="17"/>
        <v>12</v>
      </c>
      <c r="AD50" s="664">
        <f t="shared" si="17"/>
        <v>13</v>
      </c>
      <c r="AE50" s="664">
        <f t="shared" si="20"/>
        <v>13</v>
      </c>
      <c r="AF50" s="974"/>
      <c r="AG50" s="1285"/>
    </row>
    <row r="51" spans="3:33" ht="15" x14ac:dyDescent="0.2">
      <c r="C51" s="1719" t="s">
        <v>685</v>
      </c>
      <c r="D51" s="1719"/>
      <c r="E51" s="1720"/>
      <c r="F51" s="10" t="s">
        <v>686</v>
      </c>
      <c r="G51" s="255">
        <v>0.25</v>
      </c>
      <c r="H51" s="255">
        <v>0.25</v>
      </c>
      <c r="I51" s="255">
        <v>0.2</v>
      </c>
      <c r="J51" s="255">
        <v>0.2</v>
      </c>
      <c r="K51" s="255">
        <v>0.2</v>
      </c>
      <c r="L51" s="255">
        <v>0.2</v>
      </c>
      <c r="M51" s="255">
        <v>0.2</v>
      </c>
      <c r="N51" s="255">
        <v>0.2</v>
      </c>
      <c r="O51" s="255">
        <v>0.2</v>
      </c>
      <c r="P51" s="255">
        <v>0.2</v>
      </c>
      <c r="R51" s="1733" t="s">
        <v>108</v>
      </c>
      <c r="S51" s="1734"/>
      <c r="T51" s="1734"/>
      <c r="U51" s="1734"/>
      <c r="V51" s="1734"/>
      <c r="W51" s="1734"/>
      <c r="X51" s="1734"/>
      <c r="Y51" s="1734"/>
      <c r="Z51" s="1734"/>
      <c r="AA51" s="1734"/>
      <c r="AB51" s="1734"/>
      <c r="AC51" s="1734"/>
      <c r="AD51" s="1735"/>
      <c r="AE51" s="1298">
        <f>SUM(AE41:AE44)</f>
        <v>9</v>
      </c>
      <c r="AF51" s="1298"/>
      <c r="AG51" s="1299"/>
    </row>
    <row r="52" spans="3:33" ht="15" x14ac:dyDescent="0.25">
      <c r="C52" s="1719" t="s">
        <v>687</v>
      </c>
      <c r="D52" s="1719"/>
      <c r="E52" s="1720"/>
      <c r="F52" s="10" t="s">
        <v>688</v>
      </c>
      <c r="G52" s="645">
        <f>G72</f>
        <v>2900</v>
      </c>
      <c r="H52" s="645">
        <f t="shared" ref="H52:L52" si="21">H72</f>
        <v>2900</v>
      </c>
      <c r="I52" s="645">
        <f t="shared" si="21"/>
        <v>2900</v>
      </c>
      <c r="J52" s="645">
        <f t="shared" si="21"/>
        <v>2900</v>
      </c>
      <c r="K52" s="645">
        <f t="shared" si="21"/>
        <v>2900</v>
      </c>
      <c r="L52" s="645">
        <f t="shared" si="21"/>
        <v>2900</v>
      </c>
      <c r="M52" s="645">
        <f t="shared" ref="M52:P52" si="22">M72</f>
        <v>2900</v>
      </c>
      <c r="N52" s="645">
        <f t="shared" si="22"/>
        <v>2900</v>
      </c>
      <c r="O52" s="645">
        <f t="shared" si="22"/>
        <v>2900</v>
      </c>
      <c r="P52" s="645">
        <f t="shared" si="22"/>
        <v>2900</v>
      </c>
      <c r="R52" s="1713" t="s">
        <v>689</v>
      </c>
      <c r="S52" s="1714"/>
      <c r="T52" s="1714"/>
      <c r="U52" s="1714"/>
      <c r="V52" s="1714"/>
      <c r="W52" s="1714"/>
      <c r="X52" s="1714"/>
      <c r="Y52" s="1714"/>
      <c r="Z52" s="1714"/>
      <c r="AA52" s="1714"/>
      <c r="AB52" s="1714"/>
      <c r="AC52" s="1714"/>
      <c r="AD52" s="1714"/>
      <c r="AE52" s="1714"/>
      <c r="AF52" s="1714"/>
      <c r="AG52" s="1715"/>
    </row>
    <row r="53" spans="3:33" ht="15" x14ac:dyDescent="0.2">
      <c r="C53" s="1719" t="s">
        <v>687</v>
      </c>
      <c r="D53" s="1719"/>
      <c r="E53" s="1720"/>
      <c r="F53" s="10" t="s">
        <v>690</v>
      </c>
      <c r="G53" s="645">
        <v>0</v>
      </c>
      <c r="H53" s="645">
        <v>0</v>
      </c>
      <c r="I53" s="886">
        <f>($G$25*$G$9*$AE11)/SUM('DRE Franqueadora'!AC7:AN7)</f>
        <v>0.11346545942148603</v>
      </c>
      <c r="J53" s="886">
        <f>($G$25*$G$9*$AE12)/SUM('DRE Franqueadora'!AO7:AZ7)</f>
        <v>8.3866429332439277E-2</v>
      </c>
      <c r="K53" s="886">
        <f>($G$25*$G$9*$AE13)/SUM('DRE Franqueadora'!BA7:BL7)</f>
        <v>6.5457475836964527E-2</v>
      </c>
      <c r="L53" s="886">
        <f>($G$25*$G$9*$AE14)/SUM('DRE Franqueadora'!BM7:BX7)</f>
        <v>4.6183014907440076E-2</v>
      </c>
      <c r="M53" s="886">
        <f>($G$25*$G$9*$AE15)/SUM('DRE Franqueadora'!BY7:CJ7)</f>
        <v>3.5318112085197487E-2</v>
      </c>
      <c r="N53" s="886">
        <f>($G$25*$G$9*$AE16)/SUM('DRE Franqueadora'!CK7:CV7)</f>
        <v>2.8623798539267449E-2</v>
      </c>
      <c r="O53" s="886">
        <f>($G$25*$G$9*$AE17)/SUM('DRE Franqueadora'!CW7:DH7)</f>
        <v>2.4363451631219793E-2</v>
      </c>
      <c r="P53" s="886">
        <f>($G$25*$G$9*$AE18)/SUM('DRE Franqueadora'!DI7:DT7)</f>
        <v>2.1710539448218581E-2</v>
      </c>
      <c r="R53" s="797" t="s">
        <v>661</v>
      </c>
      <c r="S53" s="867">
        <v>1</v>
      </c>
      <c r="T53" s="1751" t="s">
        <v>662</v>
      </c>
      <c r="U53" s="1751"/>
      <c r="V53" s="1752"/>
      <c r="W53" s="266">
        <v>1</v>
      </c>
      <c r="X53" s="1753" t="s">
        <v>663</v>
      </c>
      <c r="Y53" s="1727"/>
      <c r="Z53" s="1727"/>
      <c r="AA53" s="1727"/>
      <c r="AB53" s="1728"/>
      <c r="AC53" s="266">
        <v>15</v>
      </c>
      <c r="AD53" s="890" t="s">
        <v>664</v>
      </c>
      <c r="AE53" s="889"/>
      <c r="AF53" s="889"/>
      <c r="AG53" s="1296">
        <f>AC53</f>
        <v>15</v>
      </c>
    </row>
    <row r="54" spans="3:33" ht="15" x14ac:dyDescent="0.2">
      <c r="C54" s="1719" t="s">
        <v>687</v>
      </c>
      <c r="D54" s="1719"/>
      <c r="E54" s="1720"/>
      <c r="F54" s="10" t="s">
        <v>691</v>
      </c>
      <c r="G54" s="255">
        <v>0.05</v>
      </c>
      <c r="H54" s="255">
        <v>0.05</v>
      </c>
      <c r="I54" s="255">
        <v>0.05</v>
      </c>
      <c r="J54" s="255">
        <v>0.05</v>
      </c>
      <c r="K54" s="255">
        <v>0.05</v>
      </c>
      <c r="L54" s="255">
        <v>0.05</v>
      </c>
      <c r="M54" s="255">
        <v>0.05</v>
      </c>
      <c r="N54" s="255">
        <v>0.05</v>
      </c>
      <c r="O54" s="255">
        <v>0.05</v>
      </c>
      <c r="P54" s="255">
        <v>0.05</v>
      </c>
      <c r="R54" s="797" t="s">
        <v>667</v>
      </c>
      <c r="S54" s="867">
        <v>1</v>
      </c>
      <c r="T54" s="1751" t="s">
        <v>662</v>
      </c>
      <c r="U54" s="1751"/>
      <c r="V54" s="1752"/>
      <c r="W54" s="266">
        <v>1</v>
      </c>
      <c r="X54" s="1753" t="s">
        <v>663</v>
      </c>
      <c r="Y54" s="1727"/>
      <c r="Z54" s="1727"/>
      <c r="AA54" s="1727"/>
      <c r="AB54" s="1728"/>
      <c r="AC54" s="266">
        <v>20</v>
      </c>
      <c r="AD54" s="891" t="s">
        <v>664</v>
      </c>
      <c r="AE54" s="975"/>
      <c r="AF54" s="975"/>
      <c r="AG54" s="1296">
        <f t="shared" ref="AG54:AG55" si="23">AC54</f>
        <v>20</v>
      </c>
    </row>
    <row r="55" spans="3:33" ht="15" x14ac:dyDescent="0.2">
      <c r="F55" s="620" t="s">
        <v>692</v>
      </c>
      <c r="G55" s="645">
        <f>G63</f>
        <v>2450</v>
      </c>
      <c r="H55" s="645">
        <f t="shared" ref="H55:L55" si="24">H63</f>
        <v>2450</v>
      </c>
      <c r="I55" s="645">
        <f t="shared" si="24"/>
        <v>2450</v>
      </c>
      <c r="J55" s="645">
        <f t="shared" ref="J55" si="25">J63</f>
        <v>2450</v>
      </c>
      <c r="K55" s="645">
        <f t="shared" si="24"/>
        <v>2450</v>
      </c>
      <c r="L55" s="645">
        <f t="shared" si="24"/>
        <v>2450</v>
      </c>
      <c r="M55" s="645">
        <f t="shared" ref="M55:P55" si="26">M63</f>
        <v>2450</v>
      </c>
      <c r="N55" s="645">
        <f t="shared" si="26"/>
        <v>2450</v>
      </c>
      <c r="O55" s="645">
        <f t="shared" si="26"/>
        <v>2450</v>
      </c>
      <c r="P55" s="645">
        <f t="shared" si="26"/>
        <v>2450</v>
      </c>
      <c r="R55" s="797" t="s">
        <v>669</v>
      </c>
      <c r="S55" s="867">
        <v>1</v>
      </c>
      <c r="T55" s="1751" t="s">
        <v>662</v>
      </c>
      <c r="U55" s="1751"/>
      <c r="V55" s="1752"/>
      <c r="W55" s="266">
        <v>1</v>
      </c>
      <c r="X55" s="1753" t="s">
        <v>663</v>
      </c>
      <c r="Y55" s="1727"/>
      <c r="Z55" s="1727"/>
      <c r="AA55" s="1727"/>
      <c r="AB55" s="1728"/>
      <c r="AC55" s="266">
        <v>30</v>
      </c>
      <c r="AD55" s="891" t="s">
        <v>664</v>
      </c>
      <c r="AE55" s="975"/>
      <c r="AF55" s="975"/>
      <c r="AG55" s="1296">
        <f t="shared" si="23"/>
        <v>30</v>
      </c>
    </row>
    <row r="56" spans="3:33" ht="15" x14ac:dyDescent="0.25">
      <c r="F56" s="1730" t="s">
        <v>692</v>
      </c>
      <c r="G56" s="1730"/>
      <c r="H56" s="1730"/>
      <c r="I56" s="1730"/>
      <c r="J56" s="1730"/>
      <c r="K56" s="1730"/>
      <c r="L56" s="1730"/>
      <c r="M56" s="1730"/>
      <c r="N56" s="1730"/>
      <c r="O56" s="1730"/>
      <c r="P56" s="1730"/>
      <c r="R56" s="797"/>
      <c r="S56" s="936"/>
      <c r="T56" s="1731"/>
      <c r="U56" s="1731"/>
      <c r="V56" s="1731"/>
      <c r="W56" s="998"/>
      <c r="X56" s="1721"/>
      <c r="Y56" s="1722"/>
      <c r="Z56" s="1722"/>
      <c r="AA56" s="1722"/>
      <c r="AB56" s="1722"/>
      <c r="AC56" s="998"/>
      <c r="AD56" s="1723"/>
      <c r="AE56" s="1724"/>
      <c r="AF56" s="1725"/>
      <c r="AG56" s="1296">
        <f>AG55+$AC$55</f>
        <v>60</v>
      </c>
    </row>
    <row r="57" spans="3:33" ht="15" x14ac:dyDescent="0.25">
      <c r="F57" s="7" t="s">
        <v>127</v>
      </c>
      <c r="G57" s="44" t="s">
        <v>77</v>
      </c>
      <c r="H57" s="44" t="s">
        <v>80</v>
      </c>
      <c r="I57" s="44" t="s">
        <v>81</v>
      </c>
      <c r="J57" s="44" t="s">
        <v>82</v>
      </c>
      <c r="K57" s="44" t="s">
        <v>83</v>
      </c>
      <c r="L57" s="44" t="s">
        <v>87</v>
      </c>
      <c r="M57" s="44" t="s">
        <v>88</v>
      </c>
      <c r="N57" s="44" t="s">
        <v>89</v>
      </c>
      <c r="O57" s="44" t="s">
        <v>90</v>
      </c>
      <c r="P57" s="44" t="s">
        <v>91</v>
      </c>
      <c r="R57" s="42" t="s">
        <v>616</v>
      </c>
      <c r="S57" s="43">
        <v>1</v>
      </c>
      <c r="T57" s="43">
        <f t="shared" ref="T57:AD57" si="27">S57+1</f>
        <v>2</v>
      </c>
      <c r="U57" s="43">
        <f t="shared" si="27"/>
        <v>3</v>
      </c>
      <c r="V57" s="43">
        <f t="shared" si="27"/>
        <v>4</v>
      </c>
      <c r="W57" s="43">
        <f t="shared" si="27"/>
        <v>5</v>
      </c>
      <c r="X57" s="43">
        <f t="shared" si="27"/>
        <v>6</v>
      </c>
      <c r="Y57" s="43">
        <f t="shared" si="27"/>
        <v>7</v>
      </c>
      <c r="Z57" s="43">
        <f t="shared" si="27"/>
        <v>8</v>
      </c>
      <c r="AA57" s="43">
        <f t="shared" si="27"/>
        <v>9</v>
      </c>
      <c r="AB57" s="43">
        <f t="shared" si="27"/>
        <v>10</v>
      </c>
      <c r="AC57" s="43">
        <f t="shared" si="27"/>
        <v>11</v>
      </c>
      <c r="AD57" s="43">
        <f t="shared" si="27"/>
        <v>12</v>
      </c>
      <c r="AE57" s="46" t="s">
        <v>108</v>
      </c>
      <c r="AF57" s="46"/>
      <c r="AG57" s="1296">
        <f>IF(AG56&gt;$AG$18,AG56,AG56+$AC$55)</f>
        <v>90</v>
      </c>
    </row>
    <row r="58" spans="3:33" ht="15" x14ac:dyDescent="0.25">
      <c r="F58" s="10" t="s">
        <v>693</v>
      </c>
      <c r="G58" s="872">
        <f>IF(G104=0,0,G99)</f>
        <v>2000</v>
      </c>
      <c r="H58" s="872">
        <f>IF(H104=0,0,H99)</f>
        <v>2000</v>
      </c>
      <c r="I58" s="872">
        <f t="shared" ref="I58:P58" si="28">IF(I104=0,0,I99)</f>
        <v>2000</v>
      </c>
      <c r="J58" s="872">
        <f t="shared" si="28"/>
        <v>2000</v>
      </c>
      <c r="K58" s="872">
        <f t="shared" si="28"/>
        <v>2000</v>
      </c>
      <c r="L58" s="872">
        <f t="shared" si="28"/>
        <v>2000</v>
      </c>
      <c r="M58" s="872">
        <f t="shared" si="28"/>
        <v>2000</v>
      </c>
      <c r="N58" s="872">
        <f t="shared" si="28"/>
        <v>2000</v>
      </c>
      <c r="O58" s="872">
        <f t="shared" si="28"/>
        <v>2000</v>
      </c>
      <c r="P58" s="872">
        <f t="shared" si="28"/>
        <v>2000</v>
      </c>
      <c r="R58" s="262" t="s">
        <v>77</v>
      </c>
      <c r="S58" s="264">
        <f>IF($W$53&gt;0,($S$53+(ROUNDDOWN(AN9/$AC$53,0))),0)</f>
        <v>1</v>
      </c>
      <c r="T58" s="264">
        <f t="shared" ref="T58:AD58" si="29">IF($W$53&gt;0,($S$53+(ROUNDDOWN(AO9/$AC$53,0))),0)</f>
        <v>1</v>
      </c>
      <c r="U58" s="264">
        <f t="shared" si="29"/>
        <v>1</v>
      </c>
      <c r="V58" s="264">
        <f t="shared" si="29"/>
        <v>1</v>
      </c>
      <c r="W58" s="264">
        <f t="shared" si="29"/>
        <v>1</v>
      </c>
      <c r="X58" s="264">
        <f t="shared" si="29"/>
        <v>1</v>
      </c>
      <c r="Y58" s="264">
        <f t="shared" si="29"/>
        <v>1</v>
      </c>
      <c r="Z58" s="264">
        <f t="shared" si="29"/>
        <v>1</v>
      </c>
      <c r="AA58" s="264">
        <f t="shared" si="29"/>
        <v>1</v>
      </c>
      <c r="AB58" s="264">
        <f t="shared" si="29"/>
        <v>1</v>
      </c>
      <c r="AC58" s="264">
        <f t="shared" si="29"/>
        <v>1</v>
      </c>
      <c r="AD58" s="264">
        <f t="shared" si="29"/>
        <v>1</v>
      </c>
      <c r="AE58" s="264">
        <f>AD58</f>
        <v>1</v>
      </c>
      <c r="AF58" s="46"/>
      <c r="AG58" s="1296">
        <f t="shared" ref="AG58:AG62" si="30">IF(AG57&gt;$AG$18,AG57,AG57+$AC$55)</f>
        <v>120</v>
      </c>
    </row>
    <row r="59" spans="3:33" ht="15" x14ac:dyDescent="0.25">
      <c r="F59" s="10" t="s">
        <v>694</v>
      </c>
      <c r="G59" s="872">
        <f>G100*G104</f>
        <v>250</v>
      </c>
      <c r="H59" s="872">
        <f t="shared" ref="H59:P59" si="31">H100*H104</f>
        <v>250</v>
      </c>
      <c r="I59" s="872">
        <f t="shared" si="31"/>
        <v>250</v>
      </c>
      <c r="J59" s="872">
        <f t="shared" si="31"/>
        <v>250</v>
      </c>
      <c r="K59" s="872">
        <f t="shared" si="31"/>
        <v>250</v>
      </c>
      <c r="L59" s="872">
        <f t="shared" si="31"/>
        <v>250</v>
      </c>
      <c r="M59" s="872">
        <f t="shared" si="31"/>
        <v>250</v>
      </c>
      <c r="N59" s="872">
        <f t="shared" si="31"/>
        <v>250</v>
      </c>
      <c r="O59" s="872">
        <f t="shared" si="31"/>
        <v>250</v>
      </c>
      <c r="P59" s="872">
        <f t="shared" si="31"/>
        <v>250</v>
      </c>
      <c r="R59" s="262" t="s">
        <v>80</v>
      </c>
      <c r="S59" s="264">
        <f>IF($W$54&gt;0,($S$54+(ROUNDDOWN(AN10/$AC$54,0))),0)</f>
        <v>1</v>
      </c>
      <c r="T59" s="264">
        <f t="shared" ref="T59:AD59" si="32">IF($W$54&gt;0,($S$54+(ROUNDDOWN(AO10/$AC$54,0))),0)</f>
        <v>1</v>
      </c>
      <c r="U59" s="264">
        <f t="shared" si="32"/>
        <v>1</v>
      </c>
      <c r="V59" s="264">
        <f t="shared" si="32"/>
        <v>2</v>
      </c>
      <c r="W59" s="264">
        <f t="shared" si="32"/>
        <v>2</v>
      </c>
      <c r="X59" s="264">
        <f t="shared" si="32"/>
        <v>2</v>
      </c>
      <c r="Y59" s="264">
        <f t="shared" si="32"/>
        <v>2</v>
      </c>
      <c r="Z59" s="264">
        <f t="shared" si="32"/>
        <v>2</v>
      </c>
      <c r="AA59" s="264">
        <f t="shared" si="32"/>
        <v>2</v>
      </c>
      <c r="AB59" s="264">
        <f t="shared" si="32"/>
        <v>2</v>
      </c>
      <c r="AC59" s="264">
        <f t="shared" si="32"/>
        <v>2</v>
      </c>
      <c r="AD59" s="264">
        <f t="shared" si="32"/>
        <v>2</v>
      </c>
      <c r="AE59" s="264">
        <f>AD59</f>
        <v>2</v>
      </c>
      <c r="AF59" s="46"/>
      <c r="AG59" s="1296">
        <f t="shared" si="30"/>
        <v>150</v>
      </c>
    </row>
    <row r="60" spans="3:33" ht="15" x14ac:dyDescent="0.25">
      <c r="F60" s="10" t="s">
        <v>695</v>
      </c>
      <c r="G60" s="872">
        <f>G101*G104</f>
        <v>150</v>
      </c>
      <c r="H60" s="872">
        <f t="shared" ref="H60:P60" si="33">H101*H104</f>
        <v>150</v>
      </c>
      <c r="I60" s="872">
        <f t="shared" si="33"/>
        <v>150</v>
      </c>
      <c r="J60" s="872">
        <f t="shared" si="33"/>
        <v>150</v>
      </c>
      <c r="K60" s="872">
        <f t="shared" si="33"/>
        <v>150</v>
      </c>
      <c r="L60" s="872">
        <f t="shared" si="33"/>
        <v>150</v>
      </c>
      <c r="M60" s="872">
        <f t="shared" si="33"/>
        <v>150</v>
      </c>
      <c r="N60" s="872">
        <f t="shared" si="33"/>
        <v>150</v>
      </c>
      <c r="O60" s="872">
        <f t="shared" si="33"/>
        <v>150</v>
      </c>
      <c r="P60" s="872">
        <f t="shared" si="33"/>
        <v>150</v>
      </c>
      <c r="R60" s="262" t="s">
        <v>81</v>
      </c>
      <c r="S60" s="264">
        <f>IF($W$55&gt;0,($S$55+(ROUNDDOWN(AN11/$AC$55,0))),0)</f>
        <v>2</v>
      </c>
      <c r="T60" s="264">
        <f t="shared" ref="T60:AD67" si="34">IF($W$55&gt;0,($S$55+(ROUNDDOWN(AO11/$AC$55,0))),0)</f>
        <v>2</v>
      </c>
      <c r="U60" s="264">
        <f t="shared" si="34"/>
        <v>2</v>
      </c>
      <c r="V60" s="264">
        <f t="shared" si="34"/>
        <v>2</v>
      </c>
      <c r="W60" s="264">
        <f t="shared" si="34"/>
        <v>2</v>
      </c>
      <c r="X60" s="264">
        <f t="shared" si="34"/>
        <v>2</v>
      </c>
      <c r="Y60" s="264">
        <f t="shared" si="34"/>
        <v>2</v>
      </c>
      <c r="Z60" s="264">
        <f t="shared" si="34"/>
        <v>3</v>
      </c>
      <c r="AA60" s="264">
        <f t="shared" si="34"/>
        <v>3</v>
      </c>
      <c r="AB60" s="264">
        <f t="shared" si="34"/>
        <v>3</v>
      </c>
      <c r="AC60" s="264">
        <f t="shared" si="34"/>
        <v>3</v>
      </c>
      <c r="AD60" s="264">
        <f t="shared" si="34"/>
        <v>3</v>
      </c>
      <c r="AE60" s="264">
        <f>AD60</f>
        <v>3</v>
      </c>
      <c r="AF60" s="46"/>
      <c r="AG60" s="1296">
        <f t="shared" si="30"/>
        <v>180</v>
      </c>
    </row>
    <row r="61" spans="3:33" ht="15" x14ac:dyDescent="0.25">
      <c r="F61" s="10" t="s">
        <v>696</v>
      </c>
      <c r="G61" s="872">
        <f>G102*G104</f>
        <v>50</v>
      </c>
      <c r="H61" s="872">
        <f t="shared" ref="H61:P61" si="35">H102*H104</f>
        <v>50</v>
      </c>
      <c r="I61" s="872">
        <f t="shared" si="35"/>
        <v>50</v>
      </c>
      <c r="J61" s="872">
        <f t="shared" si="35"/>
        <v>50</v>
      </c>
      <c r="K61" s="872">
        <f t="shared" si="35"/>
        <v>50</v>
      </c>
      <c r="L61" s="872">
        <f t="shared" si="35"/>
        <v>50</v>
      </c>
      <c r="M61" s="872">
        <f t="shared" si="35"/>
        <v>50</v>
      </c>
      <c r="N61" s="872">
        <f t="shared" si="35"/>
        <v>50</v>
      </c>
      <c r="O61" s="872">
        <f t="shared" si="35"/>
        <v>50</v>
      </c>
      <c r="P61" s="872">
        <f t="shared" si="35"/>
        <v>50</v>
      </c>
      <c r="R61" s="262" t="s">
        <v>82</v>
      </c>
      <c r="S61" s="264">
        <f t="shared" ref="S61:S67" si="36">IF($W$55&gt;0,($S$55+(ROUNDDOWN(AN12/$AC$55,0))),0)</f>
        <v>3</v>
      </c>
      <c r="T61" s="264">
        <f t="shared" si="34"/>
        <v>3</v>
      </c>
      <c r="U61" s="264">
        <f t="shared" si="34"/>
        <v>3</v>
      </c>
      <c r="V61" s="264">
        <f t="shared" si="34"/>
        <v>3</v>
      </c>
      <c r="W61" s="264">
        <f t="shared" si="34"/>
        <v>4</v>
      </c>
      <c r="X61" s="264">
        <f t="shared" si="34"/>
        <v>4</v>
      </c>
      <c r="Y61" s="264">
        <f t="shared" si="34"/>
        <v>4</v>
      </c>
      <c r="Z61" s="264">
        <f t="shared" si="34"/>
        <v>4</v>
      </c>
      <c r="AA61" s="264">
        <f t="shared" si="34"/>
        <v>4</v>
      </c>
      <c r="AB61" s="264">
        <f t="shared" si="34"/>
        <v>4</v>
      </c>
      <c r="AC61" s="264">
        <f t="shared" si="34"/>
        <v>4</v>
      </c>
      <c r="AD61" s="264">
        <f t="shared" si="34"/>
        <v>5</v>
      </c>
      <c r="AE61" s="264">
        <f>AD61</f>
        <v>5</v>
      </c>
      <c r="AF61" s="46"/>
      <c r="AG61" s="1296">
        <f t="shared" si="30"/>
        <v>210</v>
      </c>
    </row>
    <row r="62" spans="3:33" ht="15" x14ac:dyDescent="0.25">
      <c r="F62" s="10"/>
      <c r="G62" s="563"/>
      <c r="H62" s="563"/>
      <c r="I62" s="563"/>
      <c r="J62" s="563"/>
      <c r="K62" s="563"/>
      <c r="L62" s="563"/>
      <c r="M62" s="563"/>
      <c r="N62" s="563"/>
      <c r="O62" s="563"/>
      <c r="P62" s="563"/>
      <c r="R62" s="262" t="s">
        <v>83</v>
      </c>
      <c r="S62" s="264">
        <f t="shared" si="36"/>
        <v>5</v>
      </c>
      <c r="T62" s="264">
        <f t="shared" si="34"/>
        <v>5</v>
      </c>
      <c r="U62" s="264">
        <f t="shared" si="34"/>
        <v>5</v>
      </c>
      <c r="V62" s="264">
        <f t="shared" si="34"/>
        <v>5</v>
      </c>
      <c r="W62" s="264">
        <f t="shared" si="34"/>
        <v>5</v>
      </c>
      <c r="X62" s="264">
        <f t="shared" si="34"/>
        <v>6</v>
      </c>
      <c r="Y62" s="264">
        <f t="shared" si="34"/>
        <v>6</v>
      </c>
      <c r="Z62" s="264">
        <f t="shared" si="34"/>
        <v>6</v>
      </c>
      <c r="AA62" s="264">
        <f t="shared" si="34"/>
        <v>6</v>
      </c>
      <c r="AB62" s="264">
        <f t="shared" si="34"/>
        <v>6</v>
      </c>
      <c r="AC62" s="264">
        <f t="shared" si="34"/>
        <v>6</v>
      </c>
      <c r="AD62" s="264">
        <f t="shared" si="34"/>
        <v>7</v>
      </c>
      <c r="AE62" s="264">
        <f t="shared" ref="AE62" si="37">AD62</f>
        <v>7</v>
      </c>
      <c r="AF62" s="46"/>
      <c r="AG62" s="1296">
        <f t="shared" si="30"/>
        <v>240</v>
      </c>
    </row>
    <row r="63" spans="3:33" ht="15" x14ac:dyDescent="0.25">
      <c r="F63" s="548" t="s">
        <v>158</v>
      </c>
      <c r="G63" s="563">
        <f>SUM(G58:G62)</f>
        <v>2450</v>
      </c>
      <c r="H63" s="563">
        <f>SUM(H58:H62)</f>
        <v>2450</v>
      </c>
      <c r="I63" s="563">
        <f>SUM(I58:I62)</f>
        <v>2450</v>
      </c>
      <c r="J63" s="563">
        <f>SUM(J58:J62)</f>
        <v>2450</v>
      </c>
      <c r="K63" s="563">
        <f>SUM(K58:K62)</f>
        <v>2450</v>
      </c>
      <c r="L63" s="563">
        <f t="shared" ref="L63:P63" si="38">SUM(L58:L62)</f>
        <v>2450</v>
      </c>
      <c r="M63" s="563">
        <f t="shared" si="38"/>
        <v>2450</v>
      </c>
      <c r="N63" s="563">
        <f t="shared" si="38"/>
        <v>2450</v>
      </c>
      <c r="O63" s="563">
        <f t="shared" si="38"/>
        <v>2450</v>
      </c>
      <c r="P63" s="563">
        <f t="shared" si="38"/>
        <v>2450</v>
      </c>
      <c r="R63" s="262" t="s">
        <v>87</v>
      </c>
      <c r="S63" s="264">
        <f t="shared" si="36"/>
        <v>7</v>
      </c>
      <c r="T63" s="264">
        <f t="shared" si="34"/>
        <v>7</v>
      </c>
      <c r="U63" s="264">
        <f t="shared" si="34"/>
        <v>7</v>
      </c>
      <c r="V63" s="264">
        <f t="shared" si="34"/>
        <v>7</v>
      </c>
      <c r="W63" s="264">
        <f t="shared" si="34"/>
        <v>7</v>
      </c>
      <c r="X63" s="264">
        <f t="shared" si="34"/>
        <v>8</v>
      </c>
      <c r="Y63" s="264">
        <f t="shared" si="34"/>
        <v>8</v>
      </c>
      <c r="Z63" s="264">
        <f t="shared" si="34"/>
        <v>8</v>
      </c>
      <c r="AA63" s="264">
        <f t="shared" si="34"/>
        <v>8</v>
      </c>
      <c r="AB63" s="264">
        <f t="shared" si="34"/>
        <v>8</v>
      </c>
      <c r="AC63" s="264">
        <f t="shared" si="34"/>
        <v>8</v>
      </c>
      <c r="AD63" s="264">
        <f t="shared" si="34"/>
        <v>9</v>
      </c>
      <c r="AE63" s="264">
        <f t="shared" ref="AE63:AE67" si="39">AD63</f>
        <v>9</v>
      </c>
      <c r="AF63" s="46"/>
      <c r="AG63" s="1297"/>
    </row>
    <row r="64" spans="3:33" ht="15" x14ac:dyDescent="0.25">
      <c r="F64" s="621"/>
      <c r="G64" s="622"/>
      <c r="H64" s="622"/>
      <c r="I64" s="622"/>
      <c r="J64" s="622"/>
      <c r="K64" s="622"/>
      <c r="L64" s="622"/>
      <c r="M64" s="622"/>
      <c r="N64" s="622"/>
      <c r="O64" s="622"/>
      <c r="P64" s="622"/>
      <c r="R64" s="262" t="s">
        <v>88</v>
      </c>
      <c r="S64" s="264">
        <f t="shared" si="36"/>
        <v>9</v>
      </c>
      <c r="T64" s="264">
        <f t="shared" si="34"/>
        <v>9</v>
      </c>
      <c r="U64" s="264">
        <f t="shared" si="34"/>
        <v>9</v>
      </c>
      <c r="V64" s="264">
        <f t="shared" si="34"/>
        <v>9</v>
      </c>
      <c r="W64" s="264">
        <f t="shared" si="34"/>
        <v>9</v>
      </c>
      <c r="X64" s="264">
        <f t="shared" si="34"/>
        <v>10</v>
      </c>
      <c r="Y64" s="264">
        <f t="shared" si="34"/>
        <v>10</v>
      </c>
      <c r="Z64" s="264">
        <f t="shared" si="34"/>
        <v>10</v>
      </c>
      <c r="AA64" s="264">
        <f t="shared" si="34"/>
        <v>10</v>
      </c>
      <c r="AB64" s="264">
        <f t="shared" si="34"/>
        <v>10</v>
      </c>
      <c r="AC64" s="264">
        <f t="shared" si="34"/>
        <v>10</v>
      </c>
      <c r="AD64" s="264">
        <f t="shared" si="34"/>
        <v>11</v>
      </c>
      <c r="AE64" s="264">
        <f t="shared" si="39"/>
        <v>11</v>
      </c>
      <c r="AF64" s="46"/>
      <c r="AG64" s="1297"/>
    </row>
    <row r="65" spans="6:50" ht="15" x14ac:dyDescent="0.25">
      <c r="F65" s="1730" t="s">
        <v>697</v>
      </c>
      <c r="G65" s="1730"/>
      <c r="H65" s="1730"/>
      <c r="I65" s="1730"/>
      <c r="J65" s="1730"/>
      <c r="K65" s="1730"/>
      <c r="L65" s="1730"/>
      <c r="M65" s="1730"/>
      <c r="N65" s="1730"/>
      <c r="O65" s="1730"/>
      <c r="P65" s="1730"/>
      <c r="R65" s="262" t="s">
        <v>89</v>
      </c>
      <c r="S65" s="264">
        <f t="shared" si="36"/>
        <v>11</v>
      </c>
      <c r="T65" s="264">
        <f t="shared" si="34"/>
        <v>11</v>
      </c>
      <c r="U65" s="264">
        <f t="shared" si="34"/>
        <v>11</v>
      </c>
      <c r="V65" s="264">
        <f t="shared" si="34"/>
        <v>11</v>
      </c>
      <c r="W65" s="264">
        <f t="shared" si="34"/>
        <v>11</v>
      </c>
      <c r="X65" s="264">
        <f t="shared" si="34"/>
        <v>12</v>
      </c>
      <c r="Y65" s="264">
        <f t="shared" si="34"/>
        <v>12</v>
      </c>
      <c r="Z65" s="264">
        <f t="shared" si="34"/>
        <v>12</v>
      </c>
      <c r="AA65" s="264">
        <f t="shared" si="34"/>
        <v>12</v>
      </c>
      <c r="AB65" s="264">
        <f t="shared" si="34"/>
        <v>12</v>
      </c>
      <c r="AC65" s="264">
        <f t="shared" si="34"/>
        <v>12</v>
      </c>
      <c r="AD65" s="264">
        <f t="shared" si="34"/>
        <v>13</v>
      </c>
      <c r="AE65" s="264">
        <f t="shared" si="39"/>
        <v>13</v>
      </c>
      <c r="AF65" s="46"/>
      <c r="AG65" s="1297"/>
    </row>
    <row r="66" spans="6:50" ht="15" x14ac:dyDescent="0.25">
      <c r="F66" s="7" t="s">
        <v>127</v>
      </c>
      <c r="G66" s="44" t="s">
        <v>77</v>
      </c>
      <c r="H66" s="44" t="s">
        <v>80</v>
      </c>
      <c r="I66" s="44" t="s">
        <v>81</v>
      </c>
      <c r="J66" s="44" t="s">
        <v>82</v>
      </c>
      <c r="K66" s="44" t="s">
        <v>83</v>
      </c>
      <c r="L66" s="44" t="s">
        <v>87</v>
      </c>
      <c r="M66" s="44" t="s">
        <v>88</v>
      </c>
      <c r="N66" s="44" t="s">
        <v>89</v>
      </c>
      <c r="O66" s="44" t="s">
        <v>90</v>
      </c>
      <c r="P66" s="44" t="s">
        <v>91</v>
      </c>
      <c r="R66" s="262" t="s">
        <v>90</v>
      </c>
      <c r="S66" s="264">
        <f t="shared" si="36"/>
        <v>13</v>
      </c>
      <c r="T66" s="264">
        <f t="shared" si="34"/>
        <v>13</v>
      </c>
      <c r="U66" s="264">
        <f t="shared" si="34"/>
        <v>13</v>
      </c>
      <c r="V66" s="264">
        <f t="shared" si="34"/>
        <v>13</v>
      </c>
      <c r="W66" s="264">
        <f t="shared" si="34"/>
        <v>13</v>
      </c>
      <c r="X66" s="264">
        <f t="shared" si="34"/>
        <v>14</v>
      </c>
      <c r="Y66" s="264">
        <f t="shared" si="34"/>
        <v>14</v>
      </c>
      <c r="Z66" s="264">
        <f t="shared" si="34"/>
        <v>14</v>
      </c>
      <c r="AA66" s="264">
        <f t="shared" si="34"/>
        <v>14</v>
      </c>
      <c r="AB66" s="264">
        <f t="shared" si="34"/>
        <v>14</v>
      </c>
      <c r="AC66" s="264">
        <f t="shared" si="34"/>
        <v>14</v>
      </c>
      <c r="AD66" s="264">
        <f t="shared" si="34"/>
        <v>15</v>
      </c>
      <c r="AE66" s="264">
        <f t="shared" si="39"/>
        <v>15</v>
      </c>
      <c r="AF66" s="46"/>
      <c r="AG66" s="1285"/>
      <c r="AM66" s="570"/>
      <c r="AN66" s="571"/>
      <c r="AO66" s="570"/>
      <c r="AP66" s="571"/>
      <c r="AQ66" s="570">
        <v>1</v>
      </c>
      <c r="AR66" s="571"/>
      <c r="AS66" s="570"/>
      <c r="AT66" s="571"/>
      <c r="AU66" s="570"/>
      <c r="AV66" s="571">
        <v>1</v>
      </c>
      <c r="AW66" s="570"/>
      <c r="AX66" s="571"/>
    </row>
    <row r="67" spans="6:50" ht="15" x14ac:dyDescent="0.25">
      <c r="F67" s="10" t="s">
        <v>693</v>
      </c>
      <c r="G67" s="872">
        <f>IF(G103=0,0,G99)</f>
        <v>2000</v>
      </c>
      <c r="H67" s="872">
        <f t="shared" ref="H67:P67" si="40">IF(H103=0,0,H99)</f>
        <v>2000</v>
      </c>
      <c r="I67" s="872">
        <f t="shared" si="40"/>
        <v>2000</v>
      </c>
      <c r="J67" s="872">
        <f t="shared" si="40"/>
        <v>2000</v>
      </c>
      <c r="K67" s="872">
        <f t="shared" si="40"/>
        <v>2000</v>
      </c>
      <c r="L67" s="872">
        <f t="shared" si="40"/>
        <v>2000</v>
      </c>
      <c r="M67" s="872">
        <f t="shared" si="40"/>
        <v>2000</v>
      </c>
      <c r="N67" s="872">
        <f t="shared" si="40"/>
        <v>2000</v>
      </c>
      <c r="O67" s="872">
        <f t="shared" si="40"/>
        <v>2000</v>
      </c>
      <c r="P67" s="872">
        <f t="shared" si="40"/>
        <v>2000</v>
      </c>
      <c r="R67" s="262" t="s">
        <v>91</v>
      </c>
      <c r="S67" s="664">
        <f t="shared" si="36"/>
        <v>15</v>
      </c>
      <c r="T67" s="664">
        <f t="shared" si="34"/>
        <v>15</v>
      </c>
      <c r="U67" s="664">
        <f t="shared" si="34"/>
        <v>15</v>
      </c>
      <c r="V67" s="664">
        <f t="shared" si="34"/>
        <v>15</v>
      </c>
      <c r="W67" s="664">
        <f t="shared" si="34"/>
        <v>15</v>
      </c>
      <c r="X67" s="664">
        <f t="shared" si="34"/>
        <v>16</v>
      </c>
      <c r="Y67" s="664">
        <f t="shared" si="34"/>
        <v>16</v>
      </c>
      <c r="Z67" s="664">
        <f t="shared" si="34"/>
        <v>16</v>
      </c>
      <c r="AA67" s="664">
        <f t="shared" si="34"/>
        <v>16</v>
      </c>
      <c r="AB67" s="664">
        <f t="shared" si="34"/>
        <v>16</v>
      </c>
      <c r="AC67" s="664">
        <f t="shared" si="34"/>
        <v>16</v>
      </c>
      <c r="AD67" s="664">
        <f t="shared" si="34"/>
        <v>17</v>
      </c>
      <c r="AE67" s="664">
        <f t="shared" si="39"/>
        <v>17</v>
      </c>
      <c r="AF67" s="974"/>
      <c r="AG67" s="1285"/>
      <c r="AM67" s="571"/>
      <c r="AN67" s="571"/>
      <c r="AO67" s="571">
        <v>1</v>
      </c>
      <c r="AP67" s="571"/>
      <c r="AQ67" s="571"/>
      <c r="AR67" s="571"/>
      <c r="AS67" s="571"/>
      <c r="AT67" s="571">
        <v>1</v>
      </c>
      <c r="AU67" s="571"/>
      <c r="AV67" s="571"/>
      <c r="AW67" s="571"/>
      <c r="AX67" s="571"/>
    </row>
    <row r="68" spans="6:50" ht="15" x14ac:dyDescent="0.2">
      <c r="F68" s="10" t="s">
        <v>694</v>
      </c>
      <c r="G68" s="872">
        <f>G100*G103</f>
        <v>500</v>
      </c>
      <c r="H68" s="872">
        <f t="shared" ref="H68:P68" si="41">H100*H103</f>
        <v>500</v>
      </c>
      <c r="I68" s="872">
        <f t="shared" si="41"/>
        <v>500</v>
      </c>
      <c r="J68" s="872">
        <f t="shared" si="41"/>
        <v>500</v>
      </c>
      <c r="K68" s="872">
        <f t="shared" si="41"/>
        <v>500</v>
      </c>
      <c r="L68" s="872">
        <f t="shared" si="41"/>
        <v>500</v>
      </c>
      <c r="M68" s="872">
        <f t="shared" si="41"/>
        <v>500</v>
      </c>
      <c r="N68" s="872">
        <f t="shared" si="41"/>
        <v>500</v>
      </c>
      <c r="O68" s="872">
        <f t="shared" si="41"/>
        <v>500</v>
      </c>
      <c r="P68" s="872">
        <f t="shared" si="41"/>
        <v>500</v>
      </c>
      <c r="R68" s="1300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64"/>
      <c r="AM68" s="571">
        <v>1</v>
      </c>
      <c r="AN68" s="571"/>
      <c r="AO68" s="571"/>
      <c r="AP68" s="571"/>
      <c r="AQ68" s="571"/>
      <c r="AR68" s="571">
        <v>1</v>
      </c>
      <c r="AS68" s="571"/>
      <c r="AT68" s="571"/>
      <c r="AU68" s="571"/>
      <c r="AV68" s="571"/>
      <c r="AW68" s="571">
        <v>1</v>
      </c>
      <c r="AX68" s="571"/>
    </row>
    <row r="69" spans="6:50" ht="15" x14ac:dyDescent="0.25">
      <c r="F69" s="10" t="s">
        <v>695</v>
      </c>
      <c r="G69" s="872">
        <f>G101*G103</f>
        <v>300</v>
      </c>
      <c r="H69" s="872">
        <f t="shared" ref="H69:P69" si="42">H101*H103</f>
        <v>300</v>
      </c>
      <c r="I69" s="872">
        <f t="shared" si="42"/>
        <v>300</v>
      </c>
      <c r="J69" s="872">
        <f t="shared" si="42"/>
        <v>300</v>
      </c>
      <c r="K69" s="872">
        <f t="shared" si="42"/>
        <v>300</v>
      </c>
      <c r="L69" s="872">
        <f t="shared" si="42"/>
        <v>300</v>
      </c>
      <c r="M69" s="872">
        <f t="shared" si="42"/>
        <v>300</v>
      </c>
      <c r="N69" s="872">
        <f t="shared" si="42"/>
        <v>300</v>
      </c>
      <c r="O69" s="872">
        <f t="shared" si="42"/>
        <v>300</v>
      </c>
      <c r="P69" s="872">
        <f t="shared" si="42"/>
        <v>300</v>
      </c>
      <c r="R69" s="1713" t="s">
        <v>692</v>
      </c>
      <c r="S69" s="1714"/>
      <c r="T69" s="1714"/>
      <c r="U69" s="1714"/>
      <c r="V69" s="1714"/>
      <c r="W69" s="1714"/>
      <c r="X69" s="1714"/>
      <c r="Y69" s="1714"/>
      <c r="Z69" s="1714"/>
      <c r="AA69" s="1714"/>
      <c r="AB69" s="1714"/>
      <c r="AC69" s="1714"/>
      <c r="AD69" s="1714"/>
      <c r="AE69" s="1714"/>
      <c r="AF69" s="1714"/>
      <c r="AG69" s="1715"/>
      <c r="AM69" s="571"/>
      <c r="AN69" s="571"/>
      <c r="AO69" s="571"/>
      <c r="AP69" s="571">
        <v>1</v>
      </c>
      <c r="AQ69" s="571"/>
      <c r="AR69" s="571"/>
      <c r="AS69" s="571"/>
      <c r="AT69" s="571"/>
      <c r="AU69" s="571">
        <v>1</v>
      </c>
      <c r="AV69" s="571"/>
      <c r="AW69" s="571"/>
      <c r="AX69" s="571"/>
    </row>
    <row r="70" spans="6:50" ht="15" x14ac:dyDescent="0.2">
      <c r="F70" s="10" t="s">
        <v>696</v>
      </c>
      <c r="G70" s="872">
        <f>G102*G103</f>
        <v>100</v>
      </c>
      <c r="H70" s="872">
        <f t="shared" ref="H70:P70" si="43">H102*H103</f>
        <v>100</v>
      </c>
      <c r="I70" s="872">
        <f t="shared" si="43"/>
        <v>100</v>
      </c>
      <c r="J70" s="872">
        <f t="shared" si="43"/>
        <v>100</v>
      </c>
      <c r="K70" s="872">
        <f t="shared" si="43"/>
        <v>100</v>
      </c>
      <c r="L70" s="872">
        <f t="shared" si="43"/>
        <v>100</v>
      </c>
      <c r="M70" s="872">
        <f t="shared" si="43"/>
        <v>100</v>
      </c>
      <c r="N70" s="872">
        <f t="shared" si="43"/>
        <v>100</v>
      </c>
      <c r="O70" s="872">
        <f t="shared" si="43"/>
        <v>100</v>
      </c>
      <c r="P70" s="872">
        <f t="shared" si="43"/>
        <v>100</v>
      </c>
      <c r="R70" s="20" t="s">
        <v>647</v>
      </c>
      <c r="S70" s="868">
        <v>1</v>
      </c>
      <c r="T70" s="1727" t="s">
        <v>698</v>
      </c>
      <c r="U70" s="1727"/>
      <c r="V70" s="1728"/>
      <c r="W70" s="263">
        <v>12</v>
      </c>
      <c r="X70" s="8" t="s">
        <v>75</v>
      </c>
      <c r="Y70" s="8"/>
      <c r="Z70" s="869" t="s">
        <v>699</v>
      </c>
      <c r="AG70" s="1285"/>
      <c r="AM70" s="571"/>
      <c r="AN70" s="571">
        <v>1</v>
      </c>
      <c r="AO70" s="571"/>
      <c r="AP70" s="571"/>
      <c r="AQ70" s="571"/>
      <c r="AR70" s="571"/>
      <c r="AS70" s="571">
        <v>1</v>
      </c>
      <c r="AT70" s="571"/>
      <c r="AU70" s="571"/>
      <c r="AV70" s="571"/>
      <c r="AW70" s="571"/>
      <c r="AX70" s="571">
        <v>1</v>
      </c>
    </row>
    <row r="71" spans="6:50" ht="15" x14ac:dyDescent="0.25">
      <c r="F71" s="10"/>
      <c r="G71" s="563"/>
      <c r="H71" s="563"/>
      <c r="I71" s="563"/>
      <c r="J71" s="563"/>
      <c r="K71" s="563"/>
      <c r="L71" s="563"/>
      <c r="M71" s="563"/>
      <c r="N71" s="563"/>
      <c r="O71" s="563"/>
      <c r="P71" s="563"/>
      <c r="R71" s="42" t="s">
        <v>616</v>
      </c>
      <c r="S71" s="43">
        <v>1</v>
      </c>
      <c r="T71" s="43">
        <f t="shared" ref="T71" si="44">S71+1</f>
        <v>2</v>
      </c>
      <c r="U71" s="43">
        <f t="shared" ref="U71" si="45">T71+1</f>
        <v>3</v>
      </c>
      <c r="V71" s="43">
        <f t="shared" ref="V71" si="46">U71+1</f>
        <v>4</v>
      </c>
      <c r="W71" s="43">
        <f t="shared" ref="W71" si="47">V71+1</f>
        <v>5</v>
      </c>
      <c r="X71" s="43">
        <f t="shared" ref="X71" si="48">W71+1</f>
        <v>6</v>
      </c>
      <c r="Y71" s="43">
        <f t="shared" ref="Y71" si="49">X71+1</f>
        <v>7</v>
      </c>
      <c r="Z71" s="43">
        <f t="shared" ref="Z71" si="50">Y71+1</f>
        <v>8</v>
      </c>
      <c r="AA71" s="43">
        <f t="shared" ref="AA71" si="51">Z71+1</f>
        <v>9</v>
      </c>
      <c r="AB71" s="43">
        <f t="shared" ref="AB71" si="52">AA71+1</f>
        <v>10</v>
      </c>
      <c r="AC71" s="43">
        <f t="shared" ref="AC71" si="53">AB71+1</f>
        <v>11</v>
      </c>
      <c r="AD71" s="43">
        <f t="shared" ref="AD71" si="54">AC71+1</f>
        <v>12</v>
      </c>
      <c r="AE71" s="46" t="s">
        <v>108</v>
      </c>
      <c r="AF71" s="46"/>
      <c r="AG71" s="38" t="s">
        <v>619</v>
      </c>
      <c r="AM71" s="571"/>
      <c r="AN71" s="571"/>
      <c r="AO71" s="571"/>
      <c r="AP71" s="571"/>
      <c r="AQ71" s="571">
        <v>1</v>
      </c>
      <c r="AR71" s="571"/>
      <c r="AS71" s="571"/>
      <c r="AT71" s="571"/>
      <c r="AU71" s="571"/>
      <c r="AV71" s="571">
        <v>1</v>
      </c>
      <c r="AW71" s="571"/>
      <c r="AX71" s="571"/>
    </row>
    <row r="72" spans="6:50" ht="15" x14ac:dyDescent="0.25">
      <c r="F72" s="548" t="s">
        <v>158</v>
      </c>
      <c r="G72" s="563">
        <f t="shared" ref="G72:P72" si="55">SUM(G67:G71)</f>
        <v>2900</v>
      </c>
      <c r="H72" s="563">
        <f t="shared" si="55"/>
        <v>2900</v>
      </c>
      <c r="I72" s="563">
        <f t="shared" si="55"/>
        <v>2900</v>
      </c>
      <c r="J72" s="563">
        <f t="shared" si="55"/>
        <v>2900</v>
      </c>
      <c r="K72" s="563">
        <f t="shared" si="55"/>
        <v>2900</v>
      </c>
      <c r="L72" s="563">
        <f t="shared" si="55"/>
        <v>2900</v>
      </c>
      <c r="M72" s="563">
        <f t="shared" si="55"/>
        <v>2900</v>
      </c>
      <c r="N72" s="563">
        <f t="shared" si="55"/>
        <v>2900</v>
      </c>
      <c r="O72" s="563">
        <f t="shared" si="55"/>
        <v>2900</v>
      </c>
      <c r="P72" s="563">
        <f t="shared" si="55"/>
        <v>2900</v>
      </c>
      <c r="R72" s="262" t="s">
        <v>77</v>
      </c>
      <c r="S72" s="264">
        <f t="shared" ref="S72" si="56">IF($W$70=5,1*AH66,IF(OR(S$71/$W$70=1,S$71/$W$70=2,S$71/$W$70=3,S$71/$W$70=4,S$71/$W$70=5,S$71/$W$70=6,S$71/$W$70=7,S$71/$W$70=8,S$71/$W$70=9,S$71/$W$70=10,S$71/$W$70=11,S$71/$W$70=12),1,0))</f>
        <v>0</v>
      </c>
      <c r="T72" s="264">
        <f t="shared" ref="T72" si="57">IF($W$70=5,1*AL66,IF(OR(T$71/$W$70=1,T$71/$W$70=2,T$71/$W$70=3,T$71/$W$70=4,T$71/$W$70=5,T$71/$W$70=6,T$71/$W$70=7,T$71/$W$70=8,T$71/$W$70=9,T$71/$W$70=10,T$71/$W$70=11,T$71/$W$70=12),1,0))</f>
        <v>0</v>
      </c>
      <c r="U72" s="264">
        <f t="shared" ref="U72:U81" si="58">IF($W$70=5,1*AM66,IF(OR(U$71/$W$70=1,U$71/$W$70=2,U$71/$W$70=3,U$71/$W$70=4,U$71/$W$70=5,U$71/$W$70=6,U$71/$W$70=7,U$71/$W$70=8,U$71/$W$70=9,U$71/$W$70=10,U$71/$W$70=11,U$71/$W$70=12),1,0))</f>
        <v>0</v>
      </c>
      <c r="V72" s="264">
        <f t="shared" ref="V72:V81" si="59">IF($W$70=5,1*AN66,IF(OR(V$71/$W$70=1,V$71/$W$70=2,V$71/$W$70=3,V$71/$W$70=4,V$71/$W$70=5,V$71/$W$70=6,V$71/$W$70=7,V$71/$W$70=8,V$71/$W$70=9,V$71/$W$70=10,V$71/$W$70=11,V$71/$W$70=12),1,0))</f>
        <v>0</v>
      </c>
      <c r="W72" s="264">
        <f t="shared" ref="W72:W81" si="60">IF($W$70=5,1*AO66,IF(OR(W$71/$W$70=1,W$71/$W$70=2,W$71/$W$70=3,W$71/$W$70=4,W$71/$W$70=5,W$71/$W$70=6,W$71/$W$70=7,W$71/$W$70=8,W$71/$W$70=9,W$71/$W$70=10,W$71/$W$70=11,W$71/$W$70=12),1,0))</f>
        <v>0</v>
      </c>
      <c r="X72" s="264">
        <f t="shared" ref="X72:X81" si="61">IF($W$70=5,1*AP66,IF(OR(X$71/$W$70=1,X$71/$W$70=2,X$71/$W$70=3,X$71/$W$70=4,X$71/$W$70=5,X$71/$W$70=6,X$71/$W$70=7,X$71/$W$70=8,X$71/$W$70=9,X$71/$W$70=10,X$71/$W$70=11,X$71/$W$70=12),1,0))</f>
        <v>0</v>
      </c>
      <c r="Y72" s="264">
        <f t="shared" ref="Y72:Y81" si="62">IF($W$70=5,1*AQ66,IF(OR(Y$71/$W$70=1,Y$71/$W$70=2,Y$71/$W$70=3,Y$71/$W$70=4,Y$71/$W$70=5,Y$71/$W$70=6,Y$71/$W$70=7,Y$71/$W$70=8,Y$71/$W$70=9,Y$71/$W$70=10,Y$71/$W$70=11,Y$71/$W$70=12),1,0))</f>
        <v>0</v>
      </c>
      <c r="Z72" s="264">
        <f t="shared" ref="Z72:Z81" si="63">IF($W$70=5,1*AR66,IF(OR(Z$71/$W$70=1,Z$71/$W$70=2,Z$71/$W$70=3,Z$71/$W$70=4,Z$71/$W$70=5,Z$71/$W$70=6,Z$71/$W$70=7,Z$71/$W$70=8,Z$71/$W$70=9,Z$71/$W$70=10,Z$71/$W$70=11,Z$71/$W$70=12),1,0))</f>
        <v>0</v>
      </c>
      <c r="AA72" s="264">
        <f t="shared" ref="AA72:AA81" si="64">IF($W$70=5,1*AS66,IF(OR(AA$71/$W$70=1,AA$71/$W$70=2,AA$71/$W$70=3,AA$71/$W$70=4,AA$71/$W$70=5,AA$71/$W$70=6,AA$71/$W$70=7,AA$71/$W$70=8,AA$71/$W$70=9,AA$71/$W$70=10,AA$71/$W$70=11,AA$71/$W$70=12),1,0))</f>
        <v>0</v>
      </c>
      <c r="AB72" s="264">
        <f t="shared" ref="AB72:AB81" si="65">IF($W$70=5,1*AT66,IF(OR(AB$71/$W$70=1,AB$71/$W$70=2,AB$71/$W$70=3,AB$71/$W$70=4,AB$71/$W$70=5,AB$71/$W$70=6,AB$71/$W$70=7,AB$71/$W$70=8,AB$71/$W$70=9,AB$71/$W$70=10,AB$71/$W$70=11,AB$71/$W$70=12),1,0))</f>
        <v>0</v>
      </c>
      <c r="AC72" s="264">
        <f t="shared" ref="AC72:AC81" si="66">IF($W$70=5,1*AU66,IF(OR(AC$71/$W$70=1,AC$71/$W$70=2,AC$71/$W$70=3,AC$71/$W$70=4,AC$71/$W$70=5,AC$71/$W$70=6,AC$71/$W$70=7,AC$71/$W$70=8,AC$71/$W$70=9,AC$71/$W$70=10,AC$71/$W$70=11,AC$71/$W$70=12),1,0))</f>
        <v>0</v>
      </c>
      <c r="AD72" s="264">
        <f t="shared" ref="AD72:AD81" si="67">IF($W$70=5,1*AV66,IF(OR(AD$71/$W$70=1,AD$71/$W$70=2,AD$71/$W$70=3,AD$71/$W$70=4,AD$71/$W$70=5,AD$71/$W$70=6,AD$71/$W$70=7,AD$71/$W$70=8,AD$71/$W$70=9,AD$71/$W$70=10,AD$71/$W$70=11,AD$71/$W$70=12),1,0))</f>
        <v>1</v>
      </c>
      <c r="AE72" s="264">
        <f>AD72</f>
        <v>1</v>
      </c>
      <c r="AF72" s="46"/>
      <c r="AG72" s="39">
        <f>AE72</f>
        <v>1</v>
      </c>
      <c r="AM72" s="571"/>
      <c r="AN72" s="571"/>
      <c r="AO72" s="571">
        <v>1</v>
      </c>
      <c r="AP72" s="571"/>
      <c r="AQ72" s="571"/>
      <c r="AR72" s="571"/>
      <c r="AS72" s="571"/>
      <c r="AT72" s="571">
        <v>1</v>
      </c>
      <c r="AU72" s="571"/>
      <c r="AV72" s="571"/>
      <c r="AW72" s="571"/>
      <c r="AX72" s="571"/>
    </row>
    <row r="73" spans="6:50" ht="15" x14ac:dyDescent="0.25">
      <c r="R73" s="262" t="s">
        <v>80</v>
      </c>
      <c r="S73" s="264">
        <f t="shared" ref="S73:S81" si="68">IF($W$70=5,1*AH67,IF(OR(S$71/$W$70=1,S$71/$W$70=2,S$71/$W$70=3,S$71/$W$70=4,S$71/$W$70=5,S$71/$W$70=6,S$71/$W$70=7,S$71/$W$70=8,S$71/$W$70=9,S$71/$W$70=10,S$71/$W$70=11,S$71/$W$70=12),1,0))</f>
        <v>0</v>
      </c>
      <c r="T73" s="264">
        <f t="shared" ref="T73:T81" si="69">IF($W$70=5,1*AL67,IF(OR(T$71/$W$70=1,T$71/$W$70=2,T$71/$W$70=3,T$71/$W$70=4,T$71/$W$70=5,T$71/$W$70=6,T$71/$W$70=7,T$71/$W$70=8,T$71/$W$70=9,T$71/$W$70=10,T$71/$W$70=11,T$71/$W$70=12),1,0))</f>
        <v>0</v>
      </c>
      <c r="U73" s="264">
        <f t="shared" si="58"/>
        <v>0</v>
      </c>
      <c r="V73" s="264">
        <f t="shared" si="59"/>
        <v>0</v>
      </c>
      <c r="W73" s="264">
        <f t="shared" si="60"/>
        <v>0</v>
      </c>
      <c r="X73" s="264">
        <f t="shared" si="61"/>
        <v>0</v>
      </c>
      <c r="Y73" s="264">
        <f t="shared" si="62"/>
        <v>0</v>
      </c>
      <c r="Z73" s="264">
        <f t="shared" si="63"/>
        <v>0</v>
      </c>
      <c r="AA73" s="264">
        <f t="shared" si="64"/>
        <v>0</v>
      </c>
      <c r="AB73" s="264">
        <f t="shared" si="65"/>
        <v>0</v>
      </c>
      <c r="AC73" s="264">
        <f t="shared" si="66"/>
        <v>0</v>
      </c>
      <c r="AD73" s="264">
        <f t="shared" si="67"/>
        <v>1</v>
      </c>
      <c r="AE73" s="264">
        <f>AD73</f>
        <v>1</v>
      </c>
      <c r="AF73" s="46"/>
      <c r="AG73" s="39">
        <f>AG72+AE73</f>
        <v>2</v>
      </c>
      <c r="AM73" s="571">
        <v>1</v>
      </c>
      <c r="AN73" s="571"/>
      <c r="AO73" s="571"/>
      <c r="AP73" s="571"/>
      <c r="AQ73" s="571"/>
      <c r="AR73" s="571">
        <v>1</v>
      </c>
      <c r="AS73" s="571"/>
      <c r="AT73" s="571"/>
      <c r="AU73" s="571"/>
      <c r="AV73" s="571"/>
      <c r="AW73" s="571">
        <v>1</v>
      </c>
      <c r="AX73" s="571"/>
    </row>
    <row r="74" spans="6:50" ht="15" x14ac:dyDescent="0.25">
      <c r="R74" s="262" t="s">
        <v>81</v>
      </c>
      <c r="S74" s="264">
        <f t="shared" si="68"/>
        <v>0</v>
      </c>
      <c r="T74" s="264">
        <f t="shared" si="69"/>
        <v>0</v>
      </c>
      <c r="U74" s="264">
        <f t="shared" si="58"/>
        <v>0</v>
      </c>
      <c r="V74" s="264">
        <f t="shared" si="59"/>
        <v>0</v>
      </c>
      <c r="W74" s="264">
        <f t="shared" si="60"/>
        <v>0</v>
      </c>
      <c r="X74" s="264">
        <f t="shared" si="61"/>
        <v>0</v>
      </c>
      <c r="Y74" s="264">
        <f t="shared" si="62"/>
        <v>0</v>
      </c>
      <c r="Z74" s="264">
        <f t="shared" si="63"/>
        <v>0</v>
      </c>
      <c r="AA74" s="264">
        <f t="shared" si="64"/>
        <v>0</v>
      </c>
      <c r="AB74" s="264">
        <f t="shared" si="65"/>
        <v>0</v>
      </c>
      <c r="AC74" s="264">
        <f t="shared" si="66"/>
        <v>0</v>
      </c>
      <c r="AD74" s="264">
        <f t="shared" si="67"/>
        <v>1</v>
      </c>
      <c r="AE74" s="264">
        <f>AD74</f>
        <v>1</v>
      </c>
      <c r="AF74" s="46"/>
      <c r="AG74" s="39">
        <f>AG73+AE74</f>
        <v>3</v>
      </c>
      <c r="AM74" s="571"/>
      <c r="AN74" s="571"/>
      <c r="AO74" s="571"/>
      <c r="AP74" s="571">
        <v>1</v>
      </c>
      <c r="AQ74" s="571"/>
      <c r="AR74" s="571"/>
      <c r="AS74" s="571"/>
      <c r="AT74" s="571"/>
      <c r="AU74" s="571">
        <v>1</v>
      </c>
      <c r="AV74" s="571"/>
      <c r="AW74" s="571"/>
      <c r="AX74" s="571"/>
    </row>
    <row r="75" spans="6:50" ht="15" x14ac:dyDescent="0.25">
      <c r="F75" s="1744" t="s">
        <v>700</v>
      </c>
      <c r="G75" s="1745"/>
      <c r="H75" s="1746"/>
      <c r="R75" s="262" t="s">
        <v>82</v>
      </c>
      <c r="S75" s="264">
        <f t="shared" si="68"/>
        <v>0</v>
      </c>
      <c r="T75" s="264">
        <f t="shared" si="69"/>
        <v>0</v>
      </c>
      <c r="U75" s="264">
        <f t="shared" si="58"/>
        <v>0</v>
      </c>
      <c r="V75" s="264">
        <f t="shared" si="59"/>
        <v>0</v>
      </c>
      <c r="W75" s="264">
        <f t="shared" si="60"/>
        <v>0</v>
      </c>
      <c r="X75" s="264">
        <f t="shared" si="61"/>
        <v>0</v>
      </c>
      <c r="Y75" s="264">
        <f t="shared" si="62"/>
        <v>0</v>
      </c>
      <c r="Z75" s="264">
        <f t="shared" si="63"/>
        <v>0</v>
      </c>
      <c r="AA75" s="264">
        <f t="shared" si="64"/>
        <v>0</v>
      </c>
      <c r="AB75" s="264">
        <f t="shared" si="65"/>
        <v>0</v>
      </c>
      <c r="AC75" s="264">
        <f t="shared" si="66"/>
        <v>0</v>
      </c>
      <c r="AD75" s="264">
        <f t="shared" si="67"/>
        <v>1</v>
      </c>
      <c r="AE75" s="264">
        <f>AD75</f>
        <v>1</v>
      </c>
      <c r="AF75" s="46"/>
      <c r="AG75" s="39">
        <f>AG74+AE75</f>
        <v>4</v>
      </c>
      <c r="AM75" s="571"/>
      <c r="AN75" s="571">
        <v>1</v>
      </c>
      <c r="AO75" s="571"/>
      <c r="AP75" s="571"/>
      <c r="AQ75" s="571"/>
      <c r="AR75" s="571"/>
      <c r="AS75" s="571">
        <v>1</v>
      </c>
      <c r="AT75" s="571"/>
      <c r="AU75" s="571"/>
      <c r="AV75" s="571"/>
      <c r="AW75" s="571"/>
      <c r="AX75" s="571">
        <v>1</v>
      </c>
    </row>
    <row r="76" spans="6:50" ht="15" x14ac:dyDescent="0.25">
      <c r="F76" s="7" t="s">
        <v>127</v>
      </c>
      <c r="G76" s="14" t="s">
        <v>611</v>
      </c>
      <c r="R76" s="262" t="s">
        <v>83</v>
      </c>
      <c r="S76" s="264">
        <f t="shared" si="68"/>
        <v>0</v>
      </c>
      <c r="T76" s="264">
        <f t="shared" si="69"/>
        <v>0</v>
      </c>
      <c r="U76" s="264">
        <f t="shared" si="58"/>
        <v>0</v>
      </c>
      <c r="V76" s="264">
        <f t="shared" si="59"/>
        <v>0</v>
      </c>
      <c r="W76" s="264">
        <f t="shared" si="60"/>
        <v>0</v>
      </c>
      <c r="X76" s="264">
        <f t="shared" si="61"/>
        <v>0</v>
      </c>
      <c r="Y76" s="264">
        <f t="shared" si="62"/>
        <v>0</v>
      </c>
      <c r="Z76" s="264">
        <f t="shared" si="63"/>
        <v>0</v>
      </c>
      <c r="AA76" s="264">
        <f t="shared" si="64"/>
        <v>0</v>
      </c>
      <c r="AB76" s="264">
        <f t="shared" si="65"/>
        <v>0</v>
      </c>
      <c r="AC76" s="264">
        <f t="shared" si="66"/>
        <v>0</v>
      </c>
      <c r="AD76" s="264">
        <f t="shared" si="67"/>
        <v>1</v>
      </c>
      <c r="AE76" s="264">
        <f t="shared" ref="AE76" si="70">AD76</f>
        <v>1</v>
      </c>
      <c r="AF76" s="46"/>
      <c r="AG76" s="1285"/>
    </row>
    <row r="77" spans="6:50" ht="15" x14ac:dyDescent="0.25">
      <c r="F77" s="10" t="s">
        <v>701</v>
      </c>
      <c r="G77" s="15" t="s">
        <v>702</v>
      </c>
      <c r="R77" s="262" t="s">
        <v>87</v>
      </c>
      <c r="S77" s="264">
        <f t="shared" si="68"/>
        <v>0</v>
      </c>
      <c r="T77" s="264">
        <f t="shared" si="69"/>
        <v>0</v>
      </c>
      <c r="U77" s="264">
        <f t="shared" si="58"/>
        <v>0</v>
      </c>
      <c r="V77" s="264">
        <f t="shared" si="59"/>
        <v>0</v>
      </c>
      <c r="W77" s="264">
        <f t="shared" si="60"/>
        <v>0</v>
      </c>
      <c r="X77" s="264">
        <f t="shared" si="61"/>
        <v>0</v>
      </c>
      <c r="Y77" s="264">
        <f t="shared" si="62"/>
        <v>0</v>
      </c>
      <c r="Z77" s="264">
        <f t="shared" si="63"/>
        <v>0</v>
      </c>
      <c r="AA77" s="264">
        <f t="shared" si="64"/>
        <v>0</v>
      </c>
      <c r="AB77" s="264">
        <f t="shared" si="65"/>
        <v>0</v>
      </c>
      <c r="AC77" s="264">
        <f t="shared" si="66"/>
        <v>0</v>
      </c>
      <c r="AD77" s="264">
        <f t="shared" si="67"/>
        <v>1</v>
      </c>
      <c r="AE77" s="264">
        <f t="shared" ref="AE77:AE81" si="71">AD77</f>
        <v>1</v>
      </c>
      <c r="AF77" s="46"/>
      <c r="AG77" s="1285"/>
    </row>
    <row r="78" spans="6:50" ht="15" x14ac:dyDescent="0.25">
      <c r="F78" s="10" t="s">
        <v>703</v>
      </c>
      <c r="G78" s="258">
        <v>0.32</v>
      </c>
      <c r="R78" s="262" t="s">
        <v>88</v>
      </c>
      <c r="S78" s="264">
        <f t="shared" si="68"/>
        <v>0</v>
      </c>
      <c r="T78" s="264">
        <f t="shared" si="69"/>
        <v>0</v>
      </c>
      <c r="U78" s="264">
        <f t="shared" si="58"/>
        <v>0</v>
      </c>
      <c r="V78" s="264">
        <f t="shared" si="59"/>
        <v>0</v>
      </c>
      <c r="W78" s="264">
        <f t="shared" si="60"/>
        <v>0</v>
      </c>
      <c r="X78" s="264">
        <f t="shared" si="61"/>
        <v>0</v>
      </c>
      <c r="Y78" s="264">
        <f t="shared" si="62"/>
        <v>0</v>
      </c>
      <c r="Z78" s="264">
        <f t="shared" si="63"/>
        <v>0</v>
      </c>
      <c r="AA78" s="264">
        <f t="shared" si="64"/>
        <v>0</v>
      </c>
      <c r="AB78" s="264">
        <f t="shared" si="65"/>
        <v>0</v>
      </c>
      <c r="AC78" s="264">
        <f t="shared" si="66"/>
        <v>0</v>
      </c>
      <c r="AD78" s="264">
        <f t="shared" si="67"/>
        <v>1</v>
      </c>
      <c r="AE78" s="264">
        <f t="shared" si="71"/>
        <v>1</v>
      </c>
      <c r="AF78" s="46"/>
      <c r="AG78" s="1285"/>
    </row>
    <row r="79" spans="6:50" ht="15" x14ac:dyDescent="0.25">
      <c r="F79" s="10" t="s">
        <v>443</v>
      </c>
      <c r="G79" s="258">
        <v>0.15</v>
      </c>
      <c r="R79" s="262" t="s">
        <v>89</v>
      </c>
      <c r="S79" s="264">
        <f t="shared" si="68"/>
        <v>0</v>
      </c>
      <c r="T79" s="264">
        <f t="shared" si="69"/>
        <v>0</v>
      </c>
      <c r="U79" s="264">
        <f t="shared" si="58"/>
        <v>0</v>
      </c>
      <c r="V79" s="264">
        <f t="shared" si="59"/>
        <v>0</v>
      </c>
      <c r="W79" s="264">
        <f t="shared" si="60"/>
        <v>0</v>
      </c>
      <c r="X79" s="264">
        <f t="shared" si="61"/>
        <v>0</v>
      </c>
      <c r="Y79" s="264">
        <f t="shared" si="62"/>
        <v>0</v>
      </c>
      <c r="Z79" s="264">
        <f t="shared" si="63"/>
        <v>0</v>
      </c>
      <c r="AA79" s="264">
        <f t="shared" si="64"/>
        <v>0</v>
      </c>
      <c r="AB79" s="264">
        <f t="shared" si="65"/>
        <v>0</v>
      </c>
      <c r="AC79" s="264">
        <f t="shared" si="66"/>
        <v>0</v>
      </c>
      <c r="AD79" s="264">
        <f t="shared" si="67"/>
        <v>1</v>
      </c>
      <c r="AE79" s="264">
        <f t="shared" si="71"/>
        <v>1</v>
      </c>
      <c r="AF79" s="46"/>
      <c r="AG79" s="1285"/>
    </row>
    <row r="80" spans="6:50" ht="15" x14ac:dyDescent="0.25">
      <c r="F80" s="10" t="s">
        <v>704</v>
      </c>
      <c r="G80" s="258">
        <v>0.1</v>
      </c>
      <c r="R80" s="262" t="s">
        <v>90</v>
      </c>
      <c r="S80" s="264">
        <f t="shared" si="68"/>
        <v>0</v>
      </c>
      <c r="T80" s="264">
        <f t="shared" si="69"/>
        <v>0</v>
      </c>
      <c r="U80" s="264">
        <f t="shared" si="58"/>
        <v>0</v>
      </c>
      <c r="V80" s="264">
        <f t="shared" si="59"/>
        <v>0</v>
      </c>
      <c r="W80" s="264">
        <f t="shared" si="60"/>
        <v>0</v>
      </c>
      <c r="X80" s="264">
        <f t="shared" si="61"/>
        <v>0</v>
      </c>
      <c r="Y80" s="264">
        <f t="shared" si="62"/>
        <v>0</v>
      </c>
      <c r="Z80" s="264">
        <f t="shared" si="63"/>
        <v>0</v>
      </c>
      <c r="AA80" s="264">
        <f t="shared" si="64"/>
        <v>0</v>
      </c>
      <c r="AB80" s="264">
        <f t="shared" si="65"/>
        <v>0</v>
      </c>
      <c r="AC80" s="264">
        <f t="shared" si="66"/>
        <v>0</v>
      </c>
      <c r="AD80" s="264">
        <f t="shared" si="67"/>
        <v>1</v>
      </c>
      <c r="AE80" s="264">
        <f t="shared" si="71"/>
        <v>1</v>
      </c>
      <c r="AF80" s="46"/>
      <c r="AG80" s="1285"/>
    </row>
    <row r="81" spans="6:33" ht="15" x14ac:dyDescent="0.25">
      <c r="F81" s="10" t="s">
        <v>705</v>
      </c>
      <c r="G81" s="258">
        <v>0.09</v>
      </c>
      <c r="R81" s="262" t="s">
        <v>91</v>
      </c>
      <c r="S81" s="264">
        <f t="shared" si="68"/>
        <v>0</v>
      </c>
      <c r="T81" s="264">
        <f t="shared" si="69"/>
        <v>0</v>
      </c>
      <c r="U81" s="264">
        <f t="shared" si="58"/>
        <v>0</v>
      </c>
      <c r="V81" s="264">
        <f t="shared" si="59"/>
        <v>0</v>
      </c>
      <c r="W81" s="264">
        <f t="shared" si="60"/>
        <v>0</v>
      </c>
      <c r="X81" s="264">
        <f t="shared" si="61"/>
        <v>0</v>
      </c>
      <c r="Y81" s="264">
        <f t="shared" si="62"/>
        <v>0</v>
      </c>
      <c r="Z81" s="264">
        <f t="shared" si="63"/>
        <v>0</v>
      </c>
      <c r="AA81" s="264">
        <f t="shared" si="64"/>
        <v>0</v>
      </c>
      <c r="AB81" s="264">
        <f t="shared" si="65"/>
        <v>0</v>
      </c>
      <c r="AC81" s="264">
        <f t="shared" si="66"/>
        <v>0</v>
      </c>
      <c r="AD81" s="264">
        <f t="shared" si="67"/>
        <v>1</v>
      </c>
      <c r="AE81" s="264">
        <f t="shared" si="71"/>
        <v>1</v>
      </c>
      <c r="AF81" s="880"/>
      <c r="AG81" s="24"/>
    </row>
    <row r="82" spans="6:33" ht="15" x14ac:dyDescent="0.2">
      <c r="F82" s="10" t="s">
        <v>389</v>
      </c>
      <c r="G82" s="258">
        <v>2.8000000000000001E-2</v>
      </c>
      <c r="R82" s="1300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64"/>
    </row>
    <row r="83" spans="6:33" ht="15" x14ac:dyDescent="0.2">
      <c r="F83" s="10" t="s">
        <v>706</v>
      </c>
      <c r="G83" s="259">
        <v>3.6499999999999998E-2</v>
      </c>
    </row>
    <row r="84" spans="6:33" x14ac:dyDescent="0.2">
      <c r="F84" s="681" t="s">
        <v>657</v>
      </c>
      <c r="G84" s="14" t="s">
        <v>611</v>
      </c>
    </row>
    <row r="85" spans="6:33" ht="15" x14ac:dyDescent="0.2">
      <c r="F85" s="10" t="s">
        <v>167</v>
      </c>
      <c r="G85" s="257">
        <v>270</v>
      </c>
    </row>
    <row r="86" spans="6:33" ht="15" x14ac:dyDescent="0.2">
      <c r="F86" s="10" t="s">
        <v>168</v>
      </c>
      <c r="G86" s="257">
        <v>550</v>
      </c>
    </row>
    <row r="87" spans="6:33" ht="15" x14ac:dyDescent="0.2">
      <c r="F87" s="10" t="s">
        <v>169</v>
      </c>
      <c r="G87" s="257"/>
    </row>
    <row r="88" spans="6:33" ht="15" x14ac:dyDescent="0.2">
      <c r="F88" s="10" t="s">
        <v>170</v>
      </c>
      <c r="G88" s="257">
        <v>330</v>
      </c>
    </row>
    <row r="90" spans="6:33" ht="15" x14ac:dyDescent="0.2">
      <c r="F90" s="10" t="s">
        <v>707</v>
      </c>
      <c r="G90" s="563">
        <f>G25+SUM('Distribuição de Modelos'!G9:BN9)</f>
        <v>347947.35095109371</v>
      </c>
    </row>
    <row r="91" spans="6:33" ht="15" x14ac:dyDescent="0.2">
      <c r="F91" s="5" t="s">
        <v>708</v>
      </c>
      <c r="G91" s="563">
        <f>(G11-SUM('DRE Franqueadora'!E48:AB48))/(AE10+AE9)</f>
        <v>22750</v>
      </c>
    </row>
    <row r="92" spans="6:33" ht="15" x14ac:dyDescent="0.25">
      <c r="G92" s="44" t="s">
        <v>77</v>
      </c>
      <c r="H92" s="44" t="s">
        <v>80</v>
      </c>
      <c r="I92" s="44" t="s">
        <v>81</v>
      </c>
      <c r="J92" s="44" t="s">
        <v>82</v>
      </c>
      <c r="K92" s="44" t="s">
        <v>83</v>
      </c>
      <c r="L92" s="44" t="s">
        <v>87</v>
      </c>
      <c r="M92" s="44" t="s">
        <v>88</v>
      </c>
      <c r="N92" s="44" t="s">
        <v>89</v>
      </c>
      <c r="O92" s="44" t="s">
        <v>90</v>
      </c>
      <c r="P92" s="44" t="s">
        <v>91</v>
      </c>
    </row>
    <row r="93" spans="6:33" ht="15" x14ac:dyDescent="0.2">
      <c r="F93" s="5" t="s">
        <v>709</v>
      </c>
      <c r="G93" s="255">
        <v>0.34</v>
      </c>
      <c r="H93" s="255">
        <v>0.34</v>
      </c>
      <c r="I93" s="255">
        <v>0.34</v>
      </c>
      <c r="J93" s="255">
        <v>0.34</v>
      </c>
      <c r="K93" s="255">
        <v>0.34</v>
      </c>
      <c r="L93" s="255">
        <v>0.34</v>
      </c>
      <c r="M93" s="255">
        <v>0.34</v>
      </c>
      <c r="N93" s="255">
        <v>0.34</v>
      </c>
      <c r="O93" s="255">
        <v>0.34</v>
      </c>
      <c r="P93" s="255">
        <v>0.34</v>
      </c>
    </row>
    <row r="94" spans="6:33" ht="15" hidden="1" x14ac:dyDescent="0.2">
      <c r="F94" s="5" t="s">
        <v>710</v>
      </c>
      <c r="G94" s="793">
        <v>1</v>
      </c>
    </row>
    <row r="95" spans="6:33" ht="15" x14ac:dyDescent="0.25">
      <c r="F95" s="794"/>
      <c r="G95" s="795" t="s">
        <v>711</v>
      </c>
      <c r="H95" s="794"/>
      <c r="I95" s="794"/>
      <c r="J95" s="794"/>
      <c r="K95" s="794"/>
      <c r="L95" s="794"/>
      <c r="M95" s="794"/>
      <c r="N95" s="794"/>
      <c r="O95" s="794"/>
      <c r="P95" s="794"/>
    </row>
    <row r="96" spans="6:33" ht="15" x14ac:dyDescent="0.2">
      <c r="F96" s="5" t="s">
        <v>712</v>
      </c>
      <c r="G96" s="1742" t="s">
        <v>993</v>
      </c>
      <c r="H96" s="1743"/>
    </row>
    <row r="97" spans="6:31" ht="15" x14ac:dyDescent="0.25">
      <c r="G97" s="44" t="s">
        <v>77</v>
      </c>
      <c r="H97" s="44" t="s">
        <v>80</v>
      </c>
      <c r="I97" s="44" t="s">
        <v>81</v>
      </c>
      <c r="J97" s="44" t="s">
        <v>82</v>
      </c>
      <c r="K97" s="44" t="s">
        <v>83</v>
      </c>
      <c r="L97" s="44" t="s">
        <v>87</v>
      </c>
      <c r="M97" s="44" t="s">
        <v>88</v>
      </c>
      <c r="N97" s="44" t="s">
        <v>89</v>
      </c>
      <c r="O97" s="44" t="s">
        <v>90</v>
      </c>
      <c r="P97" s="44" t="s">
        <v>91</v>
      </c>
    </row>
    <row r="98" spans="6:31" x14ac:dyDescent="0.2">
      <c r="F98" s="681" t="s">
        <v>713</v>
      </c>
      <c r="G98" s="14" t="s">
        <v>611</v>
      </c>
    </row>
    <row r="99" spans="6:31" ht="15" x14ac:dyDescent="0.2">
      <c r="F99" s="10" t="s">
        <v>714</v>
      </c>
      <c r="G99" s="257">
        <v>2000</v>
      </c>
      <c r="H99" s="257">
        <v>2000</v>
      </c>
      <c r="I99" s="257">
        <v>2000</v>
      </c>
      <c r="J99" s="257">
        <v>2000</v>
      </c>
      <c r="K99" s="257">
        <v>2000</v>
      </c>
      <c r="L99" s="257">
        <v>2000</v>
      </c>
      <c r="M99" s="257">
        <v>2000</v>
      </c>
      <c r="N99" s="257">
        <v>2000</v>
      </c>
      <c r="O99" s="257">
        <v>2000</v>
      </c>
      <c r="P99" s="257">
        <v>2000</v>
      </c>
    </row>
    <row r="100" spans="6:31" ht="15" x14ac:dyDescent="0.2">
      <c r="F100" s="10" t="s">
        <v>715</v>
      </c>
      <c r="G100" s="257">
        <v>250</v>
      </c>
      <c r="H100" s="257">
        <v>250</v>
      </c>
      <c r="I100" s="257">
        <v>250</v>
      </c>
      <c r="J100" s="257">
        <v>250</v>
      </c>
      <c r="K100" s="257">
        <v>250</v>
      </c>
      <c r="L100" s="257">
        <v>250</v>
      </c>
      <c r="M100" s="257">
        <v>250</v>
      </c>
      <c r="N100" s="257">
        <v>250</v>
      </c>
      <c r="O100" s="257">
        <v>250</v>
      </c>
      <c r="P100" s="257">
        <v>250</v>
      </c>
    </row>
    <row r="101" spans="6:31" ht="15" x14ac:dyDescent="0.2">
      <c r="F101" s="10" t="s">
        <v>716</v>
      </c>
      <c r="G101" s="257">
        <v>150</v>
      </c>
      <c r="H101" s="257">
        <v>150</v>
      </c>
      <c r="I101" s="257">
        <v>150</v>
      </c>
      <c r="J101" s="257">
        <v>150</v>
      </c>
      <c r="K101" s="257">
        <v>150</v>
      </c>
      <c r="L101" s="257">
        <v>150</v>
      </c>
      <c r="M101" s="257">
        <v>150</v>
      </c>
      <c r="N101" s="257">
        <v>150</v>
      </c>
      <c r="O101" s="257">
        <v>150</v>
      </c>
      <c r="P101" s="257">
        <v>150</v>
      </c>
    </row>
    <row r="102" spans="6:31" ht="15" x14ac:dyDescent="0.2">
      <c r="F102" s="10" t="s">
        <v>717</v>
      </c>
      <c r="G102" s="257">
        <v>50</v>
      </c>
      <c r="H102" s="257">
        <v>50</v>
      </c>
      <c r="I102" s="257">
        <v>50</v>
      </c>
      <c r="J102" s="257">
        <v>50</v>
      </c>
      <c r="K102" s="257">
        <v>50</v>
      </c>
      <c r="L102" s="257">
        <v>50</v>
      </c>
      <c r="M102" s="257">
        <v>50</v>
      </c>
      <c r="N102" s="257">
        <v>50</v>
      </c>
      <c r="O102" s="257">
        <v>50</v>
      </c>
      <c r="P102" s="257">
        <v>50</v>
      </c>
    </row>
    <row r="103" spans="6:31" ht="15" x14ac:dyDescent="0.2">
      <c r="F103" s="5" t="s">
        <v>718</v>
      </c>
      <c r="G103" s="793">
        <v>2</v>
      </c>
      <c r="H103" s="793">
        <v>2</v>
      </c>
      <c r="I103" s="793">
        <v>2</v>
      </c>
      <c r="J103" s="793">
        <v>2</v>
      </c>
      <c r="K103" s="793">
        <v>2</v>
      </c>
      <c r="L103" s="793">
        <v>2</v>
      </c>
      <c r="M103" s="793">
        <v>2</v>
      </c>
      <c r="N103" s="793">
        <v>2</v>
      </c>
      <c r="O103" s="793">
        <v>2</v>
      </c>
      <c r="P103" s="793">
        <v>2</v>
      </c>
    </row>
    <row r="104" spans="6:31" ht="15" x14ac:dyDescent="0.2">
      <c r="F104" s="5" t="s">
        <v>719</v>
      </c>
      <c r="G104" s="793">
        <v>1</v>
      </c>
      <c r="H104" s="793">
        <v>1</v>
      </c>
      <c r="I104" s="793">
        <v>1</v>
      </c>
      <c r="J104" s="793">
        <v>1</v>
      </c>
      <c r="K104" s="793">
        <v>1</v>
      </c>
      <c r="L104" s="793">
        <v>1</v>
      </c>
      <c r="M104" s="793">
        <v>1</v>
      </c>
      <c r="N104" s="793">
        <v>1</v>
      </c>
      <c r="O104" s="793">
        <v>1</v>
      </c>
      <c r="P104" s="793">
        <v>1</v>
      </c>
    </row>
    <row r="107" spans="6:31" ht="15" x14ac:dyDescent="0.2">
      <c r="F107" s="1301" t="s">
        <v>720</v>
      </c>
      <c r="G107" s="1302">
        <v>1</v>
      </c>
      <c r="H107" s="1303" t="str">
        <f>IF(G107=1,"Receitas_1",IF(G107=2,"Receitas_2",IF(G107=3,"Receitas_3","")))</f>
        <v>Receitas_1</v>
      </c>
    </row>
    <row r="111" spans="6:31" ht="15" x14ac:dyDescent="0.25">
      <c r="R111" s="1713" t="s">
        <v>608</v>
      </c>
      <c r="S111" s="1714"/>
      <c r="T111" s="1714"/>
      <c r="U111" s="1714"/>
      <c r="V111" s="1714"/>
      <c r="W111" s="1714"/>
      <c r="X111" s="1714"/>
      <c r="Y111" s="1714"/>
      <c r="Z111" s="1714"/>
      <c r="AA111" s="1714"/>
      <c r="AB111" s="1714"/>
      <c r="AC111" s="1714"/>
      <c r="AD111" s="1714"/>
      <c r="AE111" s="1714"/>
    </row>
    <row r="113" spans="18:31" ht="15" x14ac:dyDescent="0.25">
      <c r="R113" s="42" t="s">
        <v>616</v>
      </c>
      <c r="S113" s="43">
        <v>1</v>
      </c>
      <c r="T113" s="43">
        <f t="shared" ref="T113" si="72">S113+1</f>
        <v>2</v>
      </c>
      <c r="U113" s="43">
        <f t="shared" ref="U113" si="73">T113+1</f>
        <v>3</v>
      </c>
      <c r="V113" s="43">
        <f t="shared" ref="V113" si="74">U113+1</f>
        <v>4</v>
      </c>
      <c r="W113" s="43">
        <f t="shared" ref="W113" si="75">V113+1</f>
        <v>5</v>
      </c>
      <c r="X113" s="43">
        <f t="shared" ref="X113" si="76">W113+1</f>
        <v>6</v>
      </c>
      <c r="Y113" s="43">
        <f t="shared" ref="Y113" si="77">X113+1</f>
        <v>7</v>
      </c>
      <c r="Z113" s="43">
        <f t="shared" ref="Z113" si="78">Y113+1</f>
        <v>8</v>
      </c>
      <c r="AA113" s="43">
        <f t="shared" ref="AA113" si="79">Z113+1</f>
        <v>9</v>
      </c>
      <c r="AB113" s="43">
        <f t="shared" ref="AB113" si="80">AA113+1</f>
        <v>10</v>
      </c>
      <c r="AC113" s="43">
        <f t="shared" ref="AC113" si="81">AB113+1</f>
        <v>11</v>
      </c>
      <c r="AD113" s="43">
        <f t="shared" ref="AD113" si="82">AC113+1</f>
        <v>12</v>
      </c>
      <c r="AE113" s="46" t="s">
        <v>618</v>
      </c>
    </row>
    <row r="114" spans="18:31" ht="15" x14ac:dyDescent="0.25">
      <c r="R114" s="262" t="s">
        <v>77</v>
      </c>
      <c r="S114" s="260">
        <f>SUM($S$9:S9)</f>
        <v>1</v>
      </c>
      <c r="T114" s="260">
        <f>SUM($S$9:T9)</f>
        <v>2</v>
      </c>
      <c r="U114" s="260">
        <f>SUM($S$9:U9)</f>
        <v>3</v>
      </c>
      <c r="V114" s="260">
        <f>SUM($S$9:V9)</f>
        <v>4</v>
      </c>
      <c r="W114" s="260">
        <f>SUM($S$9:W9)</f>
        <v>5</v>
      </c>
      <c r="X114" s="260">
        <f>SUM($S$9:X9)</f>
        <v>6</v>
      </c>
      <c r="Y114" s="260">
        <f>SUM($S$9:Y9)</f>
        <v>7</v>
      </c>
      <c r="Z114" s="260">
        <f>SUM($S$9:Z9)</f>
        <v>8</v>
      </c>
      <c r="AA114" s="260">
        <f>SUM($S$9:AA9)</f>
        <v>9</v>
      </c>
      <c r="AB114" s="260">
        <f>SUM($S$9:AB9)</f>
        <v>10</v>
      </c>
      <c r="AC114" s="260">
        <f>SUM($S$9:AC9)</f>
        <v>11</v>
      </c>
      <c r="AD114" s="260">
        <f>SUM($S$9:AD9)-AE114</f>
        <v>8</v>
      </c>
      <c r="AE114" s="261">
        <f>AF9</f>
        <v>4</v>
      </c>
    </row>
    <row r="115" spans="18:31" ht="15" x14ac:dyDescent="0.25">
      <c r="R115" s="262" t="s">
        <v>80</v>
      </c>
      <c r="S115" s="260">
        <f>AD114+S10</f>
        <v>10</v>
      </c>
      <c r="T115" s="260">
        <f>S115+T10</f>
        <v>12</v>
      </c>
      <c r="U115" s="260">
        <f t="shared" ref="U115:AC115" si="83">T115+U10</f>
        <v>14</v>
      </c>
      <c r="V115" s="260">
        <f t="shared" si="83"/>
        <v>16</v>
      </c>
      <c r="W115" s="260">
        <f t="shared" si="83"/>
        <v>18</v>
      </c>
      <c r="X115" s="260">
        <f t="shared" si="83"/>
        <v>20</v>
      </c>
      <c r="Y115" s="260">
        <f t="shared" si="83"/>
        <v>22</v>
      </c>
      <c r="Z115" s="260">
        <f t="shared" si="83"/>
        <v>24</v>
      </c>
      <c r="AA115" s="260">
        <f t="shared" si="83"/>
        <v>26</v>
      </c>
      <c r="AB115" s="260">
        <f t="shared" si="83"/>
        <v>28</v>
      </c>
      <c r="AC115" s="260">
        <f t="shared" si="83"/>
        <v>30</v>
      </c>
      <c r="AD115" s="260">
        <f>AC115+AD10-AE115</f>
        <v>24</v>
      </c>
      <c r="AE115" s="261">
        <f t="shared" ref="AE115:AE123" si="84">AF10</f>
        <v>8</v>
      </c>
    </row>
    <row r="116" spans="18:31" ht="15" x14ac:dyDescent="0.25">
      <c r="R116" s="262" t="s">
        <v>81</v>
      </c>
      <c r="S116" s="260">
        <f t="shared" ref="S116:S123" si="85">AD115+S11</f>
        <v>27</v>
      </c>
      <c r="T116" s="260">
        <f t="shared" ref="T116:AC116" si="86">S116+T11</f>
        <v>30</v>
      </c>
      <c r="U116" s="260">
        <f t="shared" si="86"/>
        <v>33</v>
      </c>
      <c r="V116" s="260">
        <f t="shared" si="86"/>
        <v>36</v>
      </c>
      <c r="W116" s="260">
        <f t="shared" si="86"/>
        <v>39</v>
      </c>
      <c r="X116" s="260">
        <f t="shared" si="86"/>
        <v>42</v>
      </c>
      <c r="Y116" s="260">
        <f t="shared" si="86"/>
        <v>45</v>
      </c>
      <c r="Z116" s="260">
        <f t="shared" si="86"/>
        <v>48</v>
      </c>
      <c r="AA116" s="260">
        <f t="shared" si="86"/>
        <v>51</v>
      </c>
      <c r="AB116" s="260">
        <f t="shared" si="86"/>
        <v>54</v>
      </c>
      <c r="AC116" s="260">
        <f t="shared" si="86"/>
        <v>57</v>
      </c>
      <c r="AD116" s="260">
        <f t="shared" ref="AD116:AD123" si="87">AC116+AD11-AE116</f>
        <v>48</v>
      </c>
      <c r="AE116" s="261">
        <f t="shared" si="84"/>
        <v>12</v>
      </c>
    </row>
    <row r="117" spans="18:31" ht="15" x14ac:dyDescent="0.25">
      <c r="R117" s="262" t="s">
        <v>82</v>
      </c>
      <c r="S117" s="260">
        <f t="shared" si="85"/>
        <v>52</v>
      </c>
      <c r="T117" s="260">
        <f t="shared" ref="T117:AC117" si="88">S117+T12</f>
        <v>56</v>
      </c>
      <c r="U117" s="260">
        <f t="shared" si="88"/>
        <v>60</v>
      </c>
      <c r="V117" s="260">
        <f t="shared" si="88"/>
        <v>64</v>
      </c>
      <c r="W117" s="260">
        <f t="shared" si="88"/>
        <v>68</v>
      </c>
      <c r="X117" s="260">
        <f t="shared" si="88"/>
        <v>72</v>
      </c>
      <c r="Y117" s="260">
        <f t="shared" si="88"/>
        <v>76</v>
      </c>
      <c r="Z117" s="260">
        <f t="shared" si="88"/>
        <v>80</v>
      </c>
      <c r="AA117" s="260">
        <f t="shared" si="88"/>
        <v>84</v>
      </c>
      <c r="AB117" s="260">
        <f t="shared" si="88"/>
        <v>88</v>
      </c>
      <c r="AC117" s="260">
        <f t="shared" si="88"/>
        <v>92</v>
      </c>
      <c r="AD117" s="260">
        <f t="shared" si="87"/>
        <v>80</v>
      </c>
      <c r="AE117" s="261">
        <f t="shared" si="84"/>
        <v>16</v>
      </c>
    </row>
    <row r="118" spans="18:31" ht="15" x14ac:dyDescent="0.25">
      <c r="R118" s="262" t="s">
        <v>83</v>
      </c>
      <c r="S118" s="260">
        <f t="shared" si="85"/>
        <v>85</v>
      </c>
      <c r="T118" s="260">
        <f t="shared" ref="T118:AC118" si="89">S118+T13</f>
        <v>90</v>
      </c>
      <c r="U118" s="260">
        <f t="shared" si="89"/>
        <v>95</v>
      </c>
      <c r="V118" s="260">
        <f t="shared" si="89"/>
        <v>100</v>
      </c>
      <c r="W118" s="260">
        <f t="shared" si="89"/>
        <v>105</v>
      </c>
      <c r="X118" s="260">
        <f t="shared" si="89"/>
        <v>110</v>
      </c>
      <c r="Y118" s="260">
        <f t="shared" si="89"/>
        <v>115</v>
      </c>
      <c r="Z118" s="260">
        <f t="shared" si="89"/>
        <v>120</v>
      </c>
      <c r="AA118" s="260">
        <f t="shared" si="89"/>
        <v>125</v>
      </c>
      <c r="AB118" s="260">
        <f t="shared" si="89"/>
        <v>130</v>
      </c>
      <c r="AC118" s="260">
        <f t="shared" si="89"/>
        <v>135</v>
      </c>
      <c r="AD118" s="260">
        <f t="shared" si="87"/>
        <v>120</v>
      </c>
      <c r="AE118" s="261">
        <f t="shared" si="84"/>
        <v>20</v>
      </c>
    </row>
    <row r="119" spans="18:31" ht="15" x14ac:dyDescent="0.25">
      <c r="R119" s="262" t="s">
        <v>87</v>
      </c>
      <c r="S119" s="260">
        <f t="shared" si="85"/>
        <v>125</v>
      </c>
      <c r="T119" s="260">
        <f t="shared" ref="T119:AC119" si="90">S119+T14</f>
        <v>130</v>
      </c>
      <c r="U119" s="260">
        <f t="shared" si="90"/>
        <v>135</v>
      </c>
      <c r="V119" s="260">
        <f t="shared" si="90"/>
        <v>140</v>
      </c>
      <c r="W119" s="260">
        <f t="shared" si="90"/>
        <v>145</v>
      </c>
      <c r="X119" s="260">
        <f t="shared" si="90"/>
        <v>150</v>
      </c>
      <c r="Y119" s="260">
        <f t="shared" si="90"/>
        <v>155</v>
      </c>
      <c r="Z119" s="260">
        <f t="shared" si="90"/>
        <v>160</v>
      </c>
      <c r="AA119" s="260">
        <f t="shared" si="90"/>
        <v>165</v>
      </c>
      <c r="AB119" s="260">
        <f t="shared" si="90"/>
        <v>170</v>
      </c>
      <c r="AC119" s="260">
        <f t="shared" si="90"/>
        <v>175</v>
      </c>
      <c r="AD119" s="260">
        <f t="shared" si="87"/>
        <v>160</v>
      </c>
      <c r="AE119" s="261">
        <f t="shared" si="84"/>
        <v>20</v>
      </c>
    </row>
    <row r="120" spans="18:31" ht="15" x14ac:dyDescent="0.25">
      <c r="R120" s="262" t="s">
        <v>88</v>
      </c>
      <c r="S120" s="260">
        <f t="shared" si="85"/>
        <v>165</v>
      </c>
      <c r="T120" s="260">
        <f t="shared" ref="T120:AC120" si="91">S120+T15</f>
        <v>170</v>
      </c>
      <c r="U120" s="260">
        <f t="shared" si="91"/>
        <v>175</v>
      </c>
      <c r="V120" s="260">
        <f t="shared" si="91"/>
        <v>180</v>
      </c>
      <c r="W120" s="260">
        <f t="shared" si="91"/>
        <v>185</v>
      </c>
      <c r="X120" s="260">
        <f t="shared" si="91"/>
        <v>190</v>
      </c>
      <c r="Y120" s="260">
        <f t="shared" si="91"/>
        <v>195</v>
      </c>
      <c r="Z120" s="260">
        <f t="shared" si="91"/>
        <v>200</v>
      </c>
      <c r="AA120" s="260">
        <f t="shared" si="91"/>
        <v>205</v>
      </c>
      <c r="AB120" s="260">
        <f t="shared" si="91"/>
        <v>210</v>
      </c>
      <c r="AC120" s="260">
        <f t="shared" si="91"/>
        <v>215</v>
      </c>
      <c r="AD120" s="260">
        <f t="shared" si="87"/>
        <v>200</v>
      </c>
      <c r="AE120" s="261">
        <f t="shared" si="84"/>
        <v>20</v>
      </c>
    </row>
    <row r="121" spans="18:31" ht="15" x14ac:dyDescent="0.25">
      <c r="R121" s="262" t="s">
        <v>89</v>
      </c>
      <c r="S121" s="260">
        <f t="shared" si="85"/>
        <v>205</v>
      </c>
      <c r="T121" s="260">
        <f t="shared" ref="T121:AC121" si="92">S121+T16</f>
        <v>210</v>
      </c>
      <c r="U121" s="260">
        <f t="shared" si="92"/>
        <v>215</v>
      </c>
      <c r="V121" s="260">
        <f t="shared" si="92"/>
        <v>220</v>
      </c>
      <c r="W121" s="260">
        <f t="shared" si="92"/>
        <v>225</v>
      </c>
      <c r="X121" s="260">
        <f t="shared" si="92"/>
        <v>230</v>
      </c>
      <c r="Y121" s="260">
        <f t="shared" si="92"/>
        <v>235</v>
      </c>
      <c r="Z121" s="260">
        <f t="shared" si="92"/>
        <v>240</v>
      </c>
      <c r="AA121" s="260">
        <f t="shared" si="92"/>
        <v>245</v>
      </c>
      <c r="AB121" s="260">
        <f t="shared" si="92"/>
        <v>250</v>
      </c>
      <c r="AC121" s="260">
        <f t="shared" si="92"/>
        <v>255</v>
      </c>
      <c r="AD121" s="260">
        <f t="shared" si="87"/>
        <v>240</v>
      </c>
      <c r="AE121" s="261">
        <f t="shared" si="84"/>
        <v>20</v>
      </c>
    </row>
    <row r="122" spans="18:31" ht="15" x14ac:dyDescent="0.25">
      <c r="R122" s="262" t="s">
        <v>90</v>
      </c>
      <c r="S122" s="260">
        <f t="shared" si="85"/>
        <v>245</v>
      </c>
      <c r="T122" s="260">
        <f t="shared" ref="T122:AC122" si="93">S122+T17</f>
        <v>250</v>
      </c>
      <c r="U122" s="260">
        <f t="shared" si="93"/>
        <v>255</v>
      </c>
      <c r="V122" s="260">
        <f t="shared" si="93"/>
        <v>260</v>
      </c>
      <c r="W122" s="260">
        <f t="shared" si="93"/>
        <v>265</v>
      </c>
      <c r="X122" s="260">
        <f t="shared" si="93"/>
        <v>270</v>
      </c>
      <c r="Y122" s="260">
        <f t="shared" si="93"/>
        <v>275</v>
      </c>
      <c r="Z122" s="260">
        <f t="shared" si="93"/>
        <v>280</v>
      </c>
      <c r="AA122" s="260">
        <f t="shared" si="93"/>
        <v>285</v>
      </c>
      <c r="AB122" s="260">
        <f t="shared" si="93"/>
        <v>290</v>
      </c>
      <c r="AC122" s="260">
        <f t="shared" si="93"/>
        <v>295</v>
      </c>
      <c r="AD122" s="260">
        <f t="shared" si="87"/>
        <v>280</v>
      </c>
      <c r="AE122" s="261">
        <f t="shared" si="84"/>
        <v>20</v>
      </c>
    </row>
    <row r="123" spans="18:31" ht="15" x14ac:dyDescent="0.25">
      <c r="R123" s="262" t="s">
        <v>91</v>
      </c>
      <c r="S123" s="260">
        <f t="shared" si="85"/>
        <v>285</v>
      </c>
      <c r="T123" s="260">
        <f t="shared" ref="T123:AC123" si="94">S123+T18</f>
        <v>290</v>
      </c>
      <c r="U123" s="260">
        <f t="shared" si="94"/>
        <v>295</v>
      </c>
      <c r="V123" s="260">
        <f t="shared" si="94"/>
        <v>300</v>
      </c>
      <c r="W123" s="260">
        <f t="shared" si="94"/>
        <v>305</v>
      </c>
      <c r="X123" s="260">
        <f t="shared" si="94"/>
        <v>310</v>
      </c>
      <c r="Y123" s="260">
        <f t="shared" si="94"/>
        <v>315</v>
      </c>
      <c r="Z123" s="260">
        <f t="shared" si="94"/>
        <v>320</v>
      </c>
      <c r="AA123" s="260">
        <f t="shared" si="94"/>
        <v>325</v>
      </c>
      <c r="AB123" s="260">
        <f t="shared" si="94"/>
        <v>330</v>
      </c>
      <c r="AC123" s="260">
        <f t="shared" si="94"/>
        <v>335</v>
      </c>
      <c r="AD123" s="260">
        <f t="shared" si="87"/>
        <v>320</v>
      </c>
      <c r="AE123" s="261">
        <f t="shared" si="84"/>
        <v>20</v>
      </c>
    </row>
    <row r="124" spans="18:31" ht="15" x14ac:dyDescent="0.25">
      <c r="R124" s="1291" t="s">
        <v>108</v>
      </c>
      <c r="S124" s="663"/>
      <c r="T124" s="663"/>
      <c r="U124" s="663"/>
      <c r="V124" s="663"/>
      <c r="W124" s="663"/>
      <c r="X124" s="663"/>
      <c r="Y124" s="663"/>
      <c r="Z124" s="663"/>
      <c r="AA124" s="663"/>
      <c r="AB124" s="663"/>
      <c r="AC124" s="663"/>
      <c r="AD124" s="663"/>
      <c r="AE124" s="261">
        <f>SUM(AE114:AE123)</f>
        <v>160</v>
      </c>
    </row>
  </sheetData>
  <customSheetViews>
    <customSheetView guid="{0F0F502C-9F0F-46A5-8736-2DCA4758A130}" scale="80" showGridLines="0">
      <pane ySplit="5" topLeftCell="A6" activePane="bottomLeft" state="frozenSplit"/>
      <selection pane="bottomLeft" activeCell="L13" sqref="L13"/>
      <pageMargins left="0" right="0" top="0" bottom="0" header="0" footer="0"/>
    </customSheetView>
  </customSheetViews>
  <mergeCells count="63">
    <mergeCell ref="C54:E54"/>
    <mergeCell ref="C53:E53"/>
    <mergeCell ref="R111:AE111"/>
    <mergeCell ref="B2:AL2"/>
    <mergeCell ref="AI8:AL8"/>
    <mergeCell ref="R22:AG22"/>
    <mergeCell ref="AD56:AF56"/>
    <mergeCell ref="T56:V56"/>
    <mergeCell ref="X56:AB56"/>
    <mergeCell ref="T54:V54"/>
    <mergeCell ref="X54:AB54"/>
    <mergeCell ref="T55:V55"/>
    <mergeCell ref="X55:AB55"/>
    <mergeCell ref="T53:V53"/>
    <mergeCell ref="X53:AB53"/>
    <mergeCell ref="R52:AG52"/>
    <mergeCell ref="G96:H96"/>
    <mergeCell ref="R69:AG69"/>
    <mergeCell ref="F75:H75"/>
    <mergeCell ref="T70:V70"/>
    <mergeCell ref="F56:P56"/>
    <mergeCell ref="F65:P65"/>
    <mergeCell ref="C52:E52"/>
    <mergeCell ref="F6:G6"/>
    <mergeCell ref="F21:K21"/>
    <mergeCell ref="C44:E44"/>
    <mergeCell ref="F35:P35"/>
    <mergeCell ref="C35:E35"/>
    <mergeCell ref="C43:E43"/>
    <mergeCell ref="C48:E48"/>
    <mergeCell ref="C37:E37"/>
    <mergeCell ref="C38:E38"/>
    <mergeCell ref="C39:E39"/>
    <mergeCell ref="C40:E40"/>
    <mergeCell ref="C41:E41"/>
    <mergeCell ref="C45:E45"/>
    <mergeCell ref="C46:E46"/>
    <mergeCell ref="C47:E47"/>
    <mergeCell ref="T38:V38"/>
    <mergeCell ref="R35:AG35"/>
    <mergeCell ref="T37:V37"/>
    <mergeCell ref="C49:E49"/>
    <mergeCell ref="C51:E51"/>
    <mergeCell ref="R51:AD51"/>
    <mergeCell ref="C50:E50"/>
    <mergeCell ref="T36:V36"/>
    <mergeCell ref="X36:AB36"/>
    <mergeCell ref="AM6:AY6"/>
    <mergeCell ref="J14:J16"/>
    <mergeCell ref="R6:AG6"/>
    <mergeCell ref="B6:D6"/>
    <mergeCell ref="C42:E42"/>
    <mergeCell ref="X39:AB39"/>
    <mergeCell ref="AD39:AF39"/>
    <mergeCell ref="AD36:AF36"/>
    <mergeCell ref="X37:AB37"/>
    <mergeCell ref="AD37:AF37"/>
    <mergeCell ref="X38:AB38"/>
    <mergeCell ref="AD38:AF38"/>
    <mergeCell ref="T23:V23"/>
    <mergeCell ref="C36:E36"/>
    <mergeCell ref="F27:P27"/>
    <mergeCell ref="T39:V39"/>
  </mergeCells>
  <dataValidations count="1">
    <dataValidation type="list" allowBlank="1" showInputMessage="1" showErrorMessage="1" sqref="G107">
      <formula1>"1,2,3"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>
    <tabColor theme="6" tint="-0.249977111117893"/>
  </sheetPr>
  <dimension ref="B6:K11"/>
  <sheetViews>
    <sheetView workbookViewId="0">
      <selection activeCell="F20" sqref="F20"/>
    </sheetView>
  </sheetViews>
  <sheetFormatPr defaultColWidth="8.83203125" defaultRowHeight="12.75" x14ac:dyDescent="0.2"/>
  <cols>
    <col min="1" max="1" width="3.5" style="917" customWidth="1"/>
    <col min="2" max="2" width="44.1640625" style="917" bestFit="1" customWidth="1"/>
    <col min="3" max="3" width="22.1640625" style="917" bestFit="1" customWidth="1"/>
    <col min="4" max="5" width="23.83203125" style="917" bestFit="1" customWidth="1"/>
    <col min="6" max="6" width="25.5" style="917" bestFit="1" customWidth="1"/>
    <col min="7" max="9" width="27.33203125" style="917" bestFit="1" customWidth="1"/>
    <col min="10" max="10" width="29" style="917" bestFit="1" customWidth="1"/>
    <col min="11" max="11" width="24.83203125" style="917" bestFit="1" customWidth="1"/>
    <col min="12" max="15" width="19.33203125" style="917" customWidth="1"/>
    <col min="16" max="16384" width="8.83203125" style="917"/>
  </cols>
  <sheetData>
    <row r="6" spans="2:11" hidden="1" x14ac:dyDescent="0.2">
      <c r="C6" s="917">
        <v>11</v>
      </c>
      <c r="D6" s="917">
        <v>26</v>
      </c>
      <c r="E6" s="917">
        <v>61</v>
      </c>
      <c r="F6" s="917">
        <v>101</v>
      </c>
      <c r="G6" s="917">
        <v>151</v>
      </c>
      <c r="H6" s="917">
        <v>301</v>
      </c>
      <c r="I6" s="917">
        <v>501</v>
      </c>
      <c r="J6" s="917">
        <v>1001</v>
      </c>
      <c r="K6" s="917">
        <v>1000</v>
      </c>
    </row>
    <row r="7" spans="2:11" ht="14.25" x14ac:dyDescent="0.2">
      <c r="B7" s="530" t="s">
        <v>721</v>
      </c>
      <c r="C7" s="1304" t="s">
        <v>722</v>
      </c>
      <c r="D7" s="1304" t="s">
        <v>723</v>
      </c>
      <c r="E7" s="1304" t="s">
        <v>724</v>
      </c>
      <c r="F7" s="1304" t="s">
        <v>725</v>
      </c>
      <c r="G7" s="1304" t="s">
        <v>726</v>
      </c>
      <c r="H7" s="1304" t="s">
        <v>727</v>
      </c>
      <c r="I7" s="1304" t="s">
        <v>728</v>
      </c>
      <c r="J7" s="1304" t="s">
        <v>729</v>
      </c>
      <c r="K7" s="1304" t="s">
        <v>730</v>
      </c>
    </row>
    <row r="9" spans="2:11" ht="14.25" x14ac:dyDescent="0.2">
      <c r="B9" s="529" t="s">
        <v>731</v>
      </c>
      <c r="C9" s="916">
        <v>551</v>
      </c>
      <c r="D9" s="916">
        <v>574</v>
      </c>
      <c r="E9" s="916">
        <v>599</v>
      </c>
      <c r="F9" s="916">
        <v>839</v>
      </c>
      <c r="G9" s="916">
        <v>1197</v>
      </c>
      <c r="H9" s="916">
        <v>1318</v>
      </c>
      <c r="I9" s="916">
        <v>1437</v>
      </c>
      <c r="J9" s="916">
        <v>1557</v>
      </c>
      <c r="K9" s="916">
        <v>1678</v>
      </c>
    </row>
    <row r="11" spans="2:11" x14ac:dyDescent="0.2">
      <c r="B11" s="918" t="s">
        <v>732</v>
      </c>
    </row>
  </sheetData>
  <hyperlinks>
    <hyperlink ref="B11" r:id="rId1"/>
  </hyperlinks>
  <pageMargins left="0.511811024" right="0.511811024" top="0.78740157499999996" bottom="0.78740157499999996" header="0.31496062000000002" footer="0.31496062000000002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>
    <tabColor theme="6" tint="-0.249977111117893"/>
  </sheetPr>
  <dimension ref="A2:BN50"/>
  <sheetViews>
    <sheetView showGridLines="0" zoomScale="80" zoomScaleNormal="80" workbookViewId="0">
      <selection activeCell="D42" sqref="D42"/>
    </sheetView>
  </sheetViews>
  <sheetFormatPr defaultColWidth="9.33203125" defaultRowHeight="12.75" x14ac:dyDescent="0.2"/>
  <cols>
    <col min="1" max="1" width="33.33203125" style="957" bestFit="1" customWidth="1"/>
    <col min="2" max="2" width="20.83203125" style="957" customWidth="1"/>
    <col min="3" max="3" width="18.6640625" style="957" bestFit="1" customWidth="1"/>
    <col min="4" max="4" width="20.83203125" style="957" customWidth="1"/>
    <col min="5" max="5" width="17.83203125" style="957" bestFit="1" customWidth="1"/>
    <col min="6" max="6" width="31.83203125" style="957" bestFit="1" customWidth="1"/>
    <col min="7" max="7" width="11.1640625" style="957" customWidth="1"/>
    <col min="8" max="8" width="12.6640625" style="957" bestFit="1" customWidth="1"/>
    <col min="9" max="30" width="15.33203125" style="957" bestFit="1" customWidth="1"/>
    <col min="31" max="31" width="17.83203125" style="957" bestFit="1" customWidth="1"/>
    <col min="32" max="39" width="15.33203125" style="957" bestFit="1" customWidth="1"/>
    <col min="40" max="40" width="17.83203125" style="957" bestFit="1" customWidth="1"/>
    <col min="41" max="42" width="15.33203125" style="957" bestFit="1" customWidth="1"/>
    <col min="43" max="43" width="17.83203125" style="957" bestFit="1" customWidth="1"/>
    <col min="44" max="51" width="15.33203125" style="957" bestFit="1" customWidth="1"/>
    <col min="52" max="52" width="17.83203125" style="957" bestFit="1" customWidth="1"/>
    <col min="53" max="54" width="15.33203125" style="957" bestFit="1" customWidth="1"/>
    <col min="55" max="55" width="17.83203125" style="957" bestFit="1" customWidth="1"/>
    <col min="56" max="63" width="15.33203125" style="957" bestFit="1" customWidth="1"/>
    <col min="64" max="64" width="17.83203125" style="957" bestFit="1" customWidth="1"/>
    <col min="65" max="66" width="15.33203125" style="957" bestFit="1" customWidth="1"/>
    <col min="67" max="16384" width="9.33203125" style="957"/>
  </cols>
  <sheetData>
    <row r="2" spans="1:66" ht="21" thickTop="1" thickBot="1" x14ac:dyDescent="0.25">
      <c r="A2" s="1755" t="s">
        <v>733</v>
      </c>
      <c r="B2" s="1756" t="s">
        <v>734</v>
      </c>
      <c r="C2" s="1757"/>
      <c r="D2" s="1756" t="s">
        <v>735</v>
      </c>
      <c r="E2" s="1757"/>
      <c r="F2" s="1393" t="s">
        <v>736</v>
      </c>
      <c r="G2" s="1396">
        <v>1</v>
      </c>
      <c r="H2" s="1396">
        <v>2</v>
      </c>
      <c r="I2" s="1396">
        <v>3</v>
      </c>
      <c r="J2" s="1396">
        <v>4</v>
      </c>
      <c r="K2" s="1396">
        <v>5</v>
      </c>
      <c r="L2" s="1396">
        <v>6</v>
      </c>
      <c r="M2" s="1396">
        <v>7</v>
      </c>
      <c r="N2" s="1396">
        <v>8</v>
      </c>
      <c r="O2" s="1396">
        <v>9</v>
      </c>
      <c r="P2" s="1396">
        <v>10</v>
      </c>
      <c r="Q2" s="1396">
        <v>11</v>
      </c>
      <c r="R2" s="1396">
        <v>12</v>
      </c>
      <c r="S2" s="1396">
        <v>13</v>
      </c>
      <c r="T2" s="1396">
        <v>14</v>
      </c>
      <c r="U2" s="1396">
        <v>15</v>
      </c>
      <c r="V2" s="1396">
        <v>16</v>
      </c>
      <c r="W2" s="1396">
        <v>17</v>
      </c>
      <c r="X2" s="1396">
        <v>18</v>
      </c>
      <c r="Y2" s="1396">
        <v>19</v>
      </c>
      <c r="Z2" s="1396">
        <v>20</v>
      </c>
      <c r="AA2" s="1396">
        <v>21</v>
      </c>
      <c r="AB2" s="1396">
        <v>22</v>
      </c>
      <c r="AC2" s="1396">
        <v>23</v>
      </c>
      <c r="AD2" s="1396">
        <v>24</v>
      </c>
      <c r="AE2" s="1396">
        <v>25</v>
      </c>
      <c r="AF2" s="1396">
        <v>26</v>
      </c>
      <c r="AG2" s="1396">
        <v>27</v>
      </c>
      <c r="AH2" s="1396">
        <v>28</v>
      </c>
      <c r="AI2" s="1396">
        <v>29</v>
      </c>
      <c r="AJ2" s="1396">
        <v>30</v>
      </c>
      <c r="AK2" s="1396">
        <v>31</v>
      </c>
      <c r="AL2" s="1396">
        <v>32</v>
      </c>
      <c r="AM2" s="1396">
        <v>33</v>
      </c>
      <c r="AN2" s="1396">
        <v>34</v>
      </c>
      <c r="AO2" s="1396">
        <v>35</v>
      </c>
      <c r="AP2" s="1396">
        <v>36</v>
      </c>
      <c r="AQ2" s="1396">
        <v>37</v>
      </c>
      <c r="AR2" s="1396">
        <v>38</v>
      </c>
      <c r="AS2" s="1396">
        <v>39</v>
      </c>
      <c r="AT2" s="1396">
        <v>40</v>
      </c>
      <c r="AU2" s="1396">
        <v>41</v>
      </c>
      <c r="AV2" s="1396">
        <v>42</v>
      </c>
      <c r="AW2" s="1396">
        <v>43</v>
      </c>
      <c r="AX2" s="1396">
        <v>44</v>
      </c>
      <c r="AY2" s="1396">
        <v>45</v>
      </c>
      <c r="AZ2" s="1396">
        <v>46</v>
      </c>
      <c r="BA2" s="1396">
        <v>47</v>
      </c>
      <c r="BB2" s="1396">
        <v>48</v>
      </c>
      <c r="BC2" s="1396">
        <v>49</v>
      </c>
      <c r="BD2" s="1396">
        <v>50</v>
      </c>
      <c r="BE2" s="1396">
        <v>51</v>
      </c>
      <c r="BF2" s="1396">
        <v>52</v>
      </c>
      <c r="BG2" s="1396">
        <v>53</v>
      </c>
      <c r="BH2" s="1396">
        <v>54</v>
      </c>
      <c r="BI2" s="1396">
        <v>55</v>
      </c>
      <c r="BJ2" s="1396">
        <v>56</v>
      </c>
      <c r="BK2" s="1396">
        <v>57</v>
      </c>
      <c r="BL2" s="1396">
        <v>58</v>
      </c>
      <c r="BM2" s="1396">
        <v>59</v>
      </c>
      <c r="BN2" s="1396">
        <v>60</v>
      </c>
    </row>
    <row r="3" spans="1:66" ht="21" thickTop="1" thickBot="1" x14ac:dyDescent="0.25">
      <c r="A3" s="1755"/>
      <c r="B3" s="1393" t="s">
        <v>1018</v>
      </c>
      <c r="C3" s="1305">
        <v>1</v>
      </c>
      <c r="D3" s="1394" t="str">
        <f>B3</f>
        <v>Home Office</v>
      </c>
      <c r="E3" s="1393">
        <f>IF(E32&lt;=B39,D39,IF(E32&lt;=B40,D40,IF(E32&lt;=B41,D41,IF(E32&lt;B42,D41,D42))))</f>
        <v>35000</v>
      </c>
      <c r="F3" s="1393"/>
      <c r="G3" s="1396">
        <f>DRE!H73</f>
        <v>0</v>
      </c>
      <c r="H3" s="1396">
        <f>DRE!I73</f>
        <v>1500</v>
      </c>
      <c r="I3" s="1396">
        <f>DRE!J73</f>
        <v>1500</v>
      </c>
      <c r="J3" s="1396">
        <f>DRE!K73</f>
        <v>1500</v>
      </c>
      <c r="K3" s="1396">
        <f>DRE!L73</f>
        <v>1809.6916416835954</v>
      </c>
      <c r="L3" s="1396">
        <f>DRE!M73</f>
        <v>2262.1145521044955</v>
      </c>
      <c r="M3" s="1396">
        <f>DRE!N73</f>
        <v>2714.537462525393</v>
      </c>
      <c r="N3" s="1396">
        <f>DRE!O73</f>
        <v>3148.863456529456</v>
      </c>
      <c r="O3" s="1396">
        <f>DRE!P73</f>
        <v>3589.7043404435808</v>
      </c>
      <c r="P3" s="1396">
        <f>DRE!Q73</f>
        <v>4056.3659047012438</v>
      </c>
      <c r="Q3" s="1396">
        <f>DRE!R73</f>
        <v>4502.5661542183807</v>
      </c>
      <c r="R3" s="1396">
        <f>DRE!S73</f>
        <v>4952.82276964022</v>
      </c>
      <c r="S3" s="1396">
        <f>DRE!T73</f>
        <v>3714.6170772301666</v>
      </c>
      <c r="T3" s="1396">
        <f>DRE!U73</f>
        <v>3528.8862233686564</v>
      </c>
      <c r="U3" s="1396">
        <f>DRE!V73</f>
        <v>3881.7748457055231</v>
      </c>
      <c r="V3" s="1396">
        <f>DRE!W73</f>
        <v>4269.9523302760772</v>
      </c>
      <c r="W3" s="1396">
        <f>DRE!X73</f>
        <v>4696.9475633036836</v>
      </c>
      <c r="X3" s="1396">
        <f>DRE!Y73</f>
        <v>5166.642319634052</v>
      </c>
      <c r="Y3" s="1396">
        <f>DRE!Z73</f>
        <v>4908.3102036523469</v>
      </c>
      <c r="Z3" s="1396">
        <f>DRE!AA73</f>
        <v>4662.8946934697306</v>
      </c>
      <c r="AA3" s="1396">
        <f>DRE!AB73</f>
        <v>4989.2973220126114</v>
      </c>
      <c r="AB3" s="1396">
        <f>DRE!AC73</f>
        <v>5338.5481345534945</v>
      </c>
      <c r="AC3" s="1396">
        <f>DRE!AD73</f>
        <v>5712.2465039722392</v>
      </c>
      <c r="AD3" s="1396">
        <f>DRE!AE73</f>
        <v>6283.4711543694621</v>
      </c>
      <c r="AE3" s="1396">
        <f>DRE!AF73</f>
        <v>5340.950481214044</v>
      </c>
      <c r="AF3" s="1396">
        <f>DRE!AG73</f>
        <v>5073.9029571533429</v>
      </c>
      <c r="AG3" s="1396">
        <f>DRE!AH73</f>
        <v>5327.5981050110095</v>
      </c>
      <c r="AH3" s="1396">
        <f>DRE!AI73</f>
        <v>5593.9780102615605</v>
      </c>
      <c r="AI3" s="1396">
        <f>DRE!AJ73</f>
        <v>5873.6769107746359</v>
      </c>
      <c r="AJ3" s="1396">
        <f>DRE!AK73</f>
        <v>6284.8342945288614</v>
      </c>
      <c r="AK3" s="1396">
        <f>DRE!AL73</f>
        <v>5656.3508650759759</v>
      </c>
      <c r="AL3" s="1396">
        <f>DRE!AM73</f>
        <v>5090.7157785683803</v>
      </c>
      <c r="AM3" s="1396">
        <f>DRE!AN73</f>
        <v>5447.065883068165</v>
      </c>
      <c r="AN3" s="1396">
        <f>DRE!AO73</f>
        <v>5828.3604948829352</v>
      </c>
      <c r="AO3" s="1396">
        <f>DRE!AP73</f>
        <v>6236.3457295247426</v>
      </c>
      <c r="AP3" s="1396">
        <f>DRE!AQ73</f>
        <v>6735.2533878867225</v>
      </c>
      <c r="AQ3" s="1396">
        <f>DRE!AR73</f>
        <v>5792.3179135825812</v>
      </c>
      <c r="AR3" s="1396">
        <f>DRE!AS73</f>
        <v>5502.7020179034516</v>
      </c>
      <c r="AS3" s="1396">
        <f>DRE!AT73</f>
        <v>5777.8371187986259</v>
      </c>
      <c r="AT3" s="1396">
        <f>DRE!AU73</f>
        <v>6066.7289747385548</v>
      </c>
      <c r="AU3" s="1396">
        <f>DRE!AV73</f>
        <v>6370.065423475482</v>
      </c>
      <c r="AV3" s="1396">
        <f>DRE!AW73</f>
        <v>6815.9700031187649</v>
      </c>
      <c r="AW3" s="1396">
        <f>DRE!AX73</f>
        <v>6134.3730028068912</v>
      </c>
      <c r="AX3" s="1396">
        <f>DRE!AY73</f>
        <v>5520.9357025262016</v>
      </c>
      <c r="AY3" s="1396">
        <f>DRE!AZ73</f>
        <v>5907.4012017030363</v>
      </c>
      <c r="AZ3" s="1396">
        <f>DRE!BA73</f>
        <v>6320.9192858222477</v>
      </c>
      <c r="BA3" s="1396">
        <f>DRE!BB73</f>
        <v>6763.3836358298058</v>
      </c>
      <c r="BB3" s="1396">
        <f>DRE!BC73</f>
        <v>7304.4543266961891</v>
      </c>
      <c r="BC3" s="1396">
        <f>DRE!BD73</f>
        <v>6354.8752642256832</v>
      </c>
      <c r="BD3" s="1396">
        <f>DRE!BE73</f>
        <v>6037.1315010144008</v>
      </c>
      <c r="BE3" s="1396">
        <f>DRE!BF73</f>
        <v>6338.9880760651195</v>
      </c>
      <c r="BF3" s="1396">
        <f>DRE!BG73</f>
        <v>6655.9374798683766</v>
      </c>
      <c r="BG3" s="1396">
        <f>DRE!BH73</f>
        <v>6988.734353861797</v>
      </c>
      <c r="BH3" s="1396">
        <f>DRE!BI73</f>
        <v>7477.9457586321205</v>
      </c>
      <c r="BI3" s="1396">
        <f>DRE!BJ73</f>
        <v>6730.1511827689083</v>
      </c>
      <c r="BJ3" s="1396">
        <f>DRE!BK73</f>
        <v>6057.1360644920187</v>
      </c>
      <c r="BK3" s="1396">
        <f>DRE!BL73</f>
        <v>6481.1355890064597</v>
      </c>
      <c r="BL3" s="1396">
        <f>DRE!BM73</f>
        <v>6934.8150802369128</v>
      </c>
      <c r="BM3" s="1396">
        <f>DRE!BN73</f>
        <v>7420.252135853495</v>
      </c>
      <c r="BN3" s="1396">
        <f>DRE!BO73</f>
        <v>8013.8723067217743</v>
      </c>
    </row>
    <row r="4" spans="1:66" ht="21" thickTop="1" thickBot="1" x14ac:dyDescent="0.25">
      <c r="A4" s="1755"/>
      <c r="B4" s="1393"/>
      <c r="D4" s="958"/>
    </row>
    <row r="5" spans="1:66" ht="21" thickTop="1" thickBot="1" x14ac:dyDescent="0.25">
      <c r="A5" s="1755"/>
      <c r="B5" s="1393"/>
      <c r="C5" s="1305">
        <v>0</v>
      </c>
      <c r="D5" s="1394">
        <f>B5</f>
        <v>0</v>
      </c>
      <c r="E5" s="955"/>
      <c r="F5" s="955"/>
      <c r="G5" s="1396">
        <v>0</v>
      </c>
      <c r="H5" s="1396">
        <v>0</v>
      </c>
      <c r="I5" s="956"/>
      <c r="J5" s="956"/>
      <c r="K5" s="956"/>
      <c r="L5" s="956"/>
      <c r="M5" s="956"/>
      <c r="N5" s="956"/>
      <c r="O5" s="956"/>
      <c r="P5" s="956"/>
      <c r="Q5" s="956"/>
      <c r="R5" s="956"/>
      <c r="S5" s="956"/>
      <c r="T5" s="956"/>
      <c r="U5" s="956"/>
      <c r="V5" s="956"/>
      <c r="W5" s="956"/>
      <c r="X5" s="956"/>
      <c r="Y5" s="956"/>
      <c r="Z5" s="956"/>
      <c r="AA5" s="956"/>
      <c r="AB5" s="956"/>
      <c r="AC5" s="956"/>
      <c r="AD5" s="956"/>
      <c r="AE5" s="956"/>
      <c r="AF5" s="956"/>
      <c r="AG5" s="956"/>
      <c r="AH5" s="956"/>
      <c r="AI5" s="956"/>
      <c r="AJ5" s="956"/>
      <c r="AK5" s="956"/>
      <c r="AL5" s="956"/>
      <c r="AM5" s="956"/>
      <c r="AN5" s="956"/>
      <c r="AO5" s="956"/>
      <c r="AP5" s="956"/>
      <c r="AQ5" s="956"/>
      <c r="AR5" s="956"/>
      <c r="AS5" s="956"/>
      <c r="AT5" s="956"/>
      <c r="AU5" s="956"/>
      <c r="AV5" s="956"/>
      <c r="AW5" s="956"/>
      <c r="AX5" s="956"/>
      <c r="AY5" s="956"/>
      <c r="AZ5" s="956"/>
      <c r="BA5" s="956"/>
      <c r="BB5" s="956"/>
      <c r="BC5" s="956"/>
      <c r="BD5" s="956"/>
      <c r="BE5" s="956"/>
      <c r="BF5" s="956"/>
      <c r="BG5" s="956"/>
      <c r="BH5" s="956"/>
      <c r="BI5" s="956"/>
      <c r="BJ5" s="956"/>
      <c r="BK5" s="956"/>
      <c r="BL5" s="956"/>
      <c r="BM5" s="956"/>
      <c r="BN5" s="956"/>
    </row>
    <row r="6" spans="1:66" ht="21" thickTop="1" thickBot="1" x14ac:dyDescent="0.25">
      <c r="A6" s="1755"/>
      <c r="B6" s="1393"/>
      <c r="D6" s="1395"/>
    </row>
    <row r="7" spans="1:66" ht="21" thickTop="1" thickBot="1" x14ac:dyDescent="0.25">
      <c r="A7" s="1755"/>
      <c r="B7" s="1393"/>
      <c r="C7" s="1305">
        <v>0</v>
      </c>
      <c r="D7" s="1394">
        <f>B7</f>
        <v>0</v>
      </c>
      <c r="E7" s="955"/>
      <c r="F7" s="955"/>
      <c r="G7" s="1396">
        <v>0</v>
      </c>
      <c r="H7" s="1396">
        <v>0</v>
      </c>
      <c r="I7" s="956"/>
      <c r="J7" s="956"/>
      <c r="K7" s="956"/>
      <c r="L7" s="956"/>
      <c r="M7" s="956"/>
      <c r="N7" s="956"/>
      <c r="O7" s="956"/>
      <c r="P7" s="956"/>
      <c r="Q7" s="956"/>
      <c r="R7" s="956"/>
      <c r="S7" s="956"/>
      <c r="T7" s="956"/>
      <c r="U7" s="956"/>
      <c r="V7" s="956"/>
      <c r="W7" s="956"/>
      <c r="X7" s="956"/>
      <c r="Y7" s="956"/>
      <c r="Z7" s="956"/>
      <c r="AA7" s="956"/>
      <c r="AB7" s="956"/>
      <c r="AC7" s="956"/>
      <c r="AD7" s="956"/>
      <c r="AE7" s="956"/>
      <c r="AF7" s="956"/>
      <c r="AG7" s="956"/>
      <c r="AH7" s="956"/>
      <c r="AI7" s="956"/>
      <c r="AJ7" s="956"/>
      <c r="AK7" s="956"/>
      <c r="AL7" s="956"/>
      <c r="AM7" s="956"/>
      <c r="AN7" s="956"/>
      <c r="AO7" s="956"/>
      <c r="AP7" s="956"/>
      <c r="AQ7" s="956"/>
      <c r="AR7" s="956"/>
      <c r="AS7" s="956"/>
      <c r="AT7" s="956"/>
      <c r="AU7" s="956"/>
      <c r="AV7" s="956"/>
      <c r="AW7" s="956"/>
      <c r="AX7" s="956"/>
      <c r="AY7" s="956"/>
      <c r="AZ7" s="956"/>
      <c r="BA7" s="956"/>
      <c r="BB7" s="956"/>
      <c r="BC7" s="956"/>
      <c r="BD7" s="956"/>
      <c r="BE7" s="956"/>
      <c r="BF7" s="956"/>
      <c r="BG7" s="956"/>
      <c r="BH7" s="956"/>
      <c r="BI7" s="956"/>
      <c r="BJ7" s="956"/>
      <c r="BK7" s="956"/>
      <c r="BL7" s="956"/>
      <c r="BM7" s="956"/>
      <c r="BN7" s="956"/>
    </row>
    <row r="8" spans="1:66" ht="21" thickTop="1" thickBot="1" x14ac:dyDescent="0.25">
      <c r="A8" s="1755"/>
      <c r="B8" s="1393"/>
      <c r="D8" s="1395"/>
    </row>
    <row r="9" spans="1:66" ht="20.25" thickTop="1" x14ac:dyDescent="0.2">
      <c r="A9" s="1755"/>
      <c r="B9" s="1393" t="s">
        <v>158</v>
      </c>
      <c r="C9" s="1306">
        <f>SUM(C3,C5,C7)</f>
        <v>1</v>
      </c>
      <c r="D9" s="1393" t="s">
        <v>737</v>
      </c>
      <c r="E9" s="1396">
        <f t="shared" ref="E9" si="0">(E3*$C$3)+(E5*$C$5)+(E7*$C$7)</f>
        <v>35000</v>
      </c>
      <c r="F9" s="1396"/>
      <c r="G9" s="1396">
        <f>(G3*$C$3)+(G5*$C$5)+(G7*$C$7)</f>
        <v>0</v>
      </c>
      <c r="H9" s="1396">
        <f>(H3*$C$3)+(H5*$C$5)+(H7*$C$7)</f>
        <v>1500</v>
      </c>
      <c r="I9" s="1396">
        <f>(I3*$C$3)+(I5*$C$5)+(I7*$C$7)</f>
        <v>1500</v>
      </c>
      <c r="J9" s="1396">
        <f t="shared" ref="J9:BN9" si="1">(J3*$C$3)+(J5*$C$5)+(J7*$C$7)</f>
        <v>1500</v>
      </c>
      <c r="K9" s="1396">
        <f t="shared" si="1"/>
        <v>1809.6916416835954</v>
      </c>
      <c r="L9" s="1396">
        <f t="shared" si="1"/>
        <v>2262.1145521044955</v>
      </c>
      <c r="M9" s="1396">
        <f t="shared" si="1"/>
        <v>2714.537462525393</v>
      </c>
      <c r="N9" s="1396">
        <f t="shared" si="1"/>
        <v>3148.863456529456</v>
      </c>
      <c r="O9" s="1396">
        <f t="shared" si="1"/>
        <v>3589.7043404435808</v>
      </c>
      <c r="P9" s="1396">
        <f t="shared" si="1"/>
        <v>4056.3659047012438</v>
      </c>
      <c r="Q9" s="1396">
        <f t="shared" si="1"/>
        <v>4502.5661542183807</v>
      </c>
      <c r="R9" s="1396">
        <f t="shared" si="1"/>
        <v>4952.82276964022</v>
      </c>
      <c r="S9" s="1396">
        <f t="shared" si="1"/>
        <v>3714.6170772301666</v>
      </c>
      <c r="T9" s="1396">
        <f t="shared" si="1"/>
        <v>3528.8862233686564</v>
      </c>
      <c r="U9" s="1396">
        <f t="shared" si="1"/>
        <v>3881.7748457055231</v>
      </c>
      <c r="V9" s="1396">
        <f t="shared" si="1"/>
        <v>4269.9523302760772</v>
      </c>
      <c r="W9" s="1396">
        <f t="shared" si="1"/>
        <v>4696.9475633036836</v>
      </c>
      <c r="X9" s="1396">
        <f t="shared" si="1"/>
        <v>5166.642319634052</v>
      </c>
      <c r="Y9" s="1396">
        <f t="shared" si="1"/>
        <v>4908.3102036523469</v>
      </c>
      <c r="Z9" s="1396">
        <f t="shared" si="1"/>
        <v>4662.8946934697306</v>
      </c>
      <c r="AA9" s="1396">
        <f t="shared" si="1"/>
        <v>4989.2973220126114</v>
      </c>
      <c r="AB9" s="1396">
        <f t="shared" si="1"/>
        <v>5338.5481345534945</v>
      </c>
      <c r="AC9" s="1396">
        <f t="shared" si="1"/>
        <v>5712.2465039722392</v>
      </c>
      <c r="AD9" s="1396">
        <f t="shared" si="1"/>
        <v>6283.4711543694621</v>
      </c>
      <c r="AE9" s="1396">
        <f t="shared" si="1"/>
        <v>5340.950481214044</v>
      </c>
      <c r="AF9" s="1396">
        <f t="shared" si="1"/>
        <v>5073.9029571533429</v>
      </c>
      <c r="AG9" s="1396">
        <f t="shared" si="1"/>
        <v>5327.5981050110095</v>
      </c>
      <c r="AH9" s="1396">
        <f t="shared" si="1"/>
        <v>5593.9780102615605</v>
      </c>
      <c r="AI9" s="1396">
        <f t="shared" si="1"/>
        <v>5873.6769107746359</v>
      </c>
      <c r="AJ9" s="1396">
        <f t="shared" si="1"/>
        <v>6284.8342945288614</v>
      </c>
      <c r="AK9" s="1396">
        <f t="shared" si="1"/>
        <v>5656.3508650759759</v>
      </c>
      <c r="AL9" s="1396">
        <f t="shared" si="1"/>
        <v>5090.7157785683803</v>
      </c>
      <c r="AM9" s="1396">
        <f t="shared" si="1"/>
        <v>5447.065883068165</v>
      </c>
      <c r="AN9" s="1396">
        <f t="shared" si="1"/>
        <v>5828.3604948829352</v>
      </c>
      <c r="AO9" s="1396">
        <f t="shared" si="1"/>
        <v>6236.3457295247426</v>
      </c>
      <c r="AP9" s="1396">
        <f t="shared" si="1"/>
        <v>6735.2533878867225</v>
      </c>
      <c r="AQ9" s="1396">
        <f t="shared" si="1"/>
        <v>5792.3179135825812</v>
      </c>
      <c r="AR9" s="1396">
        <f t="shared" si="1"/>
        <v>5502.7020179034516</v>
      </c>
      <c r="AS9" s="1396">
        <f t="shared" si="1"/>
        <v>5777.8371187986259</v>
      </c>
      <c r="AT9" s="1396">
        <f t="shared" si="1"/>
        <v>6066.7289747385548</v>
      </c>
      <c r="AU9" s="1396">
        <f t="shared" si="1"/>
        <v>6370.065423475482</v>
      </c>
      <c r="AV9" s="1396">
        <f t="shared" si="1"/>
        <v>6815.9700031187649</v>
      </c>
      <c r="AW9" s="1396">
        <f t="shared" si="1"/>
        <v>6134.3730028068912</v>
      </c>
      <c r="AX9" s="1396">
        <f t="shared" si="1"/>
        <v>5520.9357025262016</v>
      </c>
      <c r="AY9" s="1396">
        <f t="shared" si="1"/>
        <v>5907.4012017030363</v>
      </c>
      <c r="AZ9" s="1396">
        <f t="shared" si="1"/>
        <v>6320.9192858222477</v>
      </c>
      <c r="BA9" s="1396">
        <f t="shared" si="1"/>
        <v>6763.3836358298058</v>
      </c>
      <c r="BB9" s="1396">
        <f t="shared" si="1"/>
        <v>7304.4543266961891</v>
      </c>
      <c r="BC9" s="1396">
        <f t="shared" si="1"/>
        <v>6354.8752642256832</v>
      </c>
      <c r="BD9" s="1396">
        <f t="shared" si="1"/>
        <v>6037.1315010144008</v>
      </c>
      <c r="BE9" s="1396">
        <f t="shared" si="1"/>
        <v>6338.9880760651195</v>
      </c>
      <c r="BF9" s="1396">
        <f t="shared" si="1"/>
        <v>6655.9374798683766</v>
      </c>
      <c r="BG9" s="1396">
        <f t="shared" si="1"/>
        <v>6988.734353861797</v>
      </c>
      <c r="BH9" s="1396">
        <f t="shared" si="1"/>
        <v>7477.9457586321205</v>
      </c>
      <c r="BI9" s="1396">
        <f t="shared" si="1"/>
        <v>6730.1511827689083</v>
      </c>
      <c r="BJ9" s="1396">
        <f t="shared" si="1"/>
        <v>6057.1360644920187</v>
      </c>
      <c r="BK9" s="1396">
        <f t="shared" si="1"/>
        <v>6481.1355890064597</v>
      </c>
      <c r="BL9" s="1396">
        <f t="shared" si="1"/>
        <v>6934.8150802369128</v>
      </c>
      <c r="BM9" s="1396">
        <f t="shared" si="1"/>
        <v>7420.252135853495</v>
      </c>
      <c r="BN9" s="1396">
        <f t="shared" si="1"/>
        <v>8013.8723067217743</v>
      </c>
    </row>
    <row r="10" spans="1:66" ht="13.5" thickBot="1" x14ac:dyDescent="0.25"/>
    <row r="11" spans="1:66" ht="21" thickTop="1" thickBot="1" x14ac:dyDescent="0.25">
      <c r="F11" s="1397" t="s">
        <v>355</v>
      </c>
      <c r="G11" s="1396">
        <v>1</v>
      </c>
      <c r="H11" s="1396">
        <v>2</v>
      </c>
      <c r="I11" s="1396">
        <v>3</v>
      </c>
      <c r="J11" s="1396">
        <v>4</v>
      </c>
      <c r="K11" s="1396">
        <v>5</v>
      </c>
      <c r="L11" s="1396">
        <v>6</v>
      </c>
      <c r="M11" s="1396">
        <v>7</v>
      </c>
      <c r="N11" s="1396">
        <v>8</v>
      </c>
      <c r="O11" s="1396">
        <v>9</v>
      </c>
      <c r="P11" s="1396">
        <v>10</v>
      </c>
      <c r="Q11" s="1396">
        <v>11</v>
      </c>
      <c r="R11" s="1396">
        <v>12</v>
      </c>
      <c r="S11" s="1396">
        <v>13</v>
      </c>
      <c r="T11" s="1396">
        <v>14</v>
      </c>
      <c r="U11" s="1396">
        <v>15</v>
      </c>
      <c r="V11" s="1396">
        <v>16</v>
      </c>
      <c r="W11" s="1396">
        <v>17</v>
      </c>
      <c r="X11" s="1396">
        <v>18</v>
      </c>
      <c r="Y11" s="1396">
        <v>19</v>
      </c>
      <c r="Z11" s="1396">
        <v>20</v>
      </c>
      <c r="AA11" s="1396">
        <v>21</v>
      </c>
      <c r="AB11" s="1396">
        <v>22</v>
      </c>
      <c r="AC11" s="1396">
        <v>23</v>
      </c>
      <c r="AD11" s="1396">
        <v>24</v>
      </c>
      <c r="AE11" s="1396">
        <v>25</v>
      </c>
      <c r="AF11" s="1396">
        <v>26</v>
      </c>
      <c r="AG11" s="1396">
        <v>27</v>
      </c>
      <c r="AH11" s="1396">
        <v>28</v>
      </c>
      <c r="AI11" s="1396">
        <v>29</v>
      </c>
      <c r="AJ11" s="1396">
        <v>30</v>
      </c>
      <c r="AK11" s="1396">
        <v>31</v>
      </c>
      <c r="AL11" s="1396">
        <v>32</v>
      </c>
      <c r="AM11" s="1396">
        <v>33</v>
      </c>
      <c r="AN11" s="1396">
        <v>34</v>
      </c>
      <c r="AO11" s="1396">
        <v>35</v>
      </c>
      <c r="AP11" s="1396">
        <v>36</v>
      </c>
      <c r="AQ11" s="1396">
        <v>37</v>
      </c>
      <c r="AR11" s="1396">
        <v>38</v>
      </c>
      <c r="AS11" s="1396">
        <v>39</v>
      </c>
      <c r="AT11" s="1396">
        <v>40</v>
      </c>
      <c r="AU11" s="1396">
        <v>41</v>
      </c>
      <c r="AV11" s="1396">
        <v>42</v>
      </c>
      <c r="AW11" s="1396">
        <v>43</v>
      </c>
      <c r="AX11" s="1396">
        <v>44</v>
      </c>
      <c r="AY11" s="1396">
        <v>45</v>
      </c>
      <c r="AZ11" s="1396">
        <v>46</v>
      </c>
      <c r="BA11" s="1396">
        <v>47</v>
      </c>
      <c r="BB11" s="1396">
        <v>48</v>
      </c>
      <c r="BC11" s="1396">
        <v>49</v>
      </c>
      <c r="BD11" s="1396">
        <v>50</v>
      </c>
      <c r="BE11" s="1396">
        <v>51</v>
      </c>
      <c r="BF11" s="1396">
        <v>52</v>
      </c>
      <c r="BG11" s="1396">
        <v>53</v>
      </c>
      <c r="BH11" s="1396">
        <v>54</v>
      </c>
      <c r="BI11" s="1396">
        <v>55</v>
      </c>
      <c r="BJ11" s="1396">
        <v>56</v>
      </c>
      <c r="BK11" s="1396">
        <v>57</v>
      </c>
      <c r="BL11" s="1396">
        <v>58</v>
      </c>
      <c r="BM11" s="1396">
        <v>59</v>
      </c>
      <c r="BN11" s="1396">
        <v>60</v>
      </c>
    </row>
    <row r="12" spans="1:66" ht="20.25" thickTop="1" x14ac:dyDescent="0.2">
      <c r="F12" s="1397" t="str">
        <f>B3</f>
        <v>Home Office</v>
      </c>
      <c r="G12" s="1396">
        <f>DRE!H74</f>
        <v>0</v>
      </c>
      <c r="H12" s="1396">
        <f>DRE!I74</f>
        <v>750</v>
      </c>
      <c r="I12" s="1396">
        <f>DRE!J74</f>
        <v>750</v>
      </c>
      <c r="J12" s="1396">
        <f>DRE!K74</f>
        <v>750</v>
      </c>
      <c r="K12" s="1396">
        <f>DRE!L74</f>
        <v>750</v>
      </c>
      <c r="L12" s="1396">
        <f>DRE!M74</f>
        <v>754.03818403483183</v>
      </c>
      <c r="M12" s="1396">
        <f>DRE!N74</f>
        <v>904.84582084179772</v>
      </c>
      <c r="N12" s="1396">
        <f>DRE!O74</f>
        <v>1049.6211521764853</v>
      </c>
      <c r="O12" s="1396">
        <f>DRE!P74</f>
        <v>1196.5681134811937</v>
      </c>
      <c r="P12" s="1396">
        <f>DRE!Q74</f>
        <v>1352.121968233748</v>
      </c>
      <c r="Q12" s="1396">
        <f>DRE!R74</f>
        <v>1500.8553847394605</v>
      </c>
      <c r="R12" s="1396">
        <f>DRE!S74</f>
        <v>1650.9409232134067</v>
      </c>
      <c r="S12" s="1396">
        <f>DRE!T74</f>
        <v>1238.2056924100557</v>
      </c>
      <c r="T12" s="1396">
        <f>DRE!U74</f>
        <v>1176.2954077895522</v>
      </c>
      <c r="U12" s="1396">
        <f>DRE!V74</f>
        <v>1293.9249485685079</v>
      </c>
      <c r="V12" s="1396">
        <f>DRE!W74</f>
        <v>1423.3174434253592</v>
      </c>
      <c r="W12" s="1396">
        <f>DRE!X74</f>
        <v>1565.6491877678945</v>
      </c>
      <c r="X12" s="1396">
        <f>DRE!Y74</f>
        <v>1722.214106544684</v>
      </c>
      <c r="Y12" s="1396">
        <f>DRE!Z74</f>
        <v>1636.1034012174491</v>
      </c>
      <c r="Z12" s="1396">
        <f>DRE!AA74</f>
        <v>1554.298231156577</v>
      </c>
      <c r="AA12" s="1396">
        <f>DRE!AB74</f>
        <v>1663.0991073375374</v>
      </c>
      <c r="AB12" s="1396">
        <f>DRE!AC74</f>
        <v>1779.5160448511649</v>
      </c>
      <c r="AC12" s="1396">
        <f>DRE!AD74</f>
        <v>1904.0821679907465</v>
      </c>
      <c r="AD12" s="1396">
        <f>DRE!AE74</f>
        <v>2094.4903847898208</v>
      </c>
      <c r="AE12" s="1396">
        <f>DRE!AF74</f>
        <v>1780.3168270713481</v>
      </c>
      <c r="AF12" s="1396">
        <f>DRE!AG74</f>
        <v>1691.300985717781</v>
      </c>
      <c r="AG12" s="1396">
        <f>DRE!AH74</f>
        <v>1775.86603500367</v>
      </c>
      <c r="AH12" s="1396">
        <f>DRE!AI74</f>
        <v>1864.6593367538537</v>
      </c>
      <c r="AI12" s="1396">
        <f>DRE!AJ74</f>
        <v>1957.8923035915454</v>
      </c>
      <c r="AJ12" s="1396">
        <f>DRE!AK74</f>
        <v>2094.9447648429541</v>
      </c>
      <c r="AK12" s="1396">
        <f>DRE!AL74</f>
        <v>1885.4502883586588</v>
      </c>
      <c r="AL12" s="1396">
        <f>DRE!AM74</f>
        <v>1696.9052595227934</v>
      </c>
      <c r="AM12" s="1396">
        <f>DRE!AN74</f>
        <v>1815.6886276893886</v>
      </c>
      <c r="AN12" s="1396">
        <f>DRE!AO74</f>
        <v>1942.7868316276451</v>
      </c>
      <c r="AO12" s="1396">
        <f>DRE!AP74</f>
        <v>2078.7819098415812</v>
      </c>
      <c r="AP12" s="1396">
        <f>DRE!AQ74</f>
        <v>2245.0844626289077</v>
      </c>
      <c r="AQ12" s="1396">
        <f>DRE!AR74</f>
        <v>1930.7726378608606</v>
      </c>
      <c r="AR12" s="1396">
        <f>DRE!AS74</f>
        <v>1834.2340059678172</v>
      </c>
      <c r="AS12" s="1396">
        <f>DRE!AT74</f>
        <v>1925.9457062662088</v>
      </c>
      <c r="AT12" s="1396">
        <f>DRE!AU74</f>
        <v>2022.2429915795185</v>
      </c>
      <c r="AU12" s="1396">
        <f>DRE!AV74</f>
        <v>2123.3551411584945</v>
      </c>
      <c r="AV12" s="1396">
        <f>DRE!AW74</f>
        <v>2271.9900010395886</v>
      </c>
      <c r="AW12" s="1396">
        <f>DRE!AX74</f>
        <v>2044.7910009356306</v>
      </c>
      <c r="AX12" s="1396">
        <f>DRE!AY74</f>
        <v>1840.3119008420672</v>
      </c>
      <c r="AY12" s="1396">
        <f>DRE!AZ74</f>
        <v>1969.1337339010122</v>
      </c>
      <c r="AZ12" s="1396">
        <f>DRE!BA74</f>
        <v>2106.9730952740829</v>
      </c>
      <c r="BA12" s="1396">
        <f>DRE!BB74</f>
        <v>2254.4612119432686</v>
      </c>
      <c r="BB12" s="1396">
        <f>DRE!BC74</f>
        <v>2434.8181088987299</v>
      </c>
      <c r="BC12" s="1396">
        <f>DRE!BD74</f>
        <v>2118.2917547418947</v>
      </c>
      <c r="BD12" s="1396">
        <f>DRE!BE74</f>
        <v>2012.3771670048004</v>
      </c>
      <c r="BE12" s="1396">
        <f>DRE!BF74</f>
        <v>2112.9960253550403</v>
      </c>
      <c r="BF12" s="1396">
        <f>DRE!BG74</f>
        <v>2218.6458266227924</v>
      </c>
      <c r="BG12" s="1396">
        <f>DRE!BH74</f>
        <v>2329.5781179539326</v>
      </c>
      <c r="BH12" s="1396">
        <f>DRE!BI74</f>
        <v>2492.648586210707</v>
      </c>
      <c r="BI12" s="1396">
        <f>DRE!BJ74</f>
        <v>2243.3837275896362</v>
      </c>
      <c r="BJ12" s="1396">
        <f>DRE!BK74</f>
        <v>2019.045354830673</v>
      </c>
      <c r="BK12" s="1396">
        <f>DRE!BL74</f>
        <v>2160.3785296688202</v>
      </c>
      <c r="BL12" s="1396">
        <f>DRE!BM74</f>
        <v>2311.6050267456376</v>
      </c>
      <c r="BM12" s="1396">
        <f>DRE!BN74</f>
        <v>2473.4173786178321</v>
      </c>
      <c r="BN12" s="1396">
        <f>DRE!BO74</f>
        <v>2671.2907689072581</v>
      </c>
    </row>
    <row r="13" spans="1:66" ht="13.5" thickBot="1" x14ac:dyDescent="0.25"/>
    <row r="14" spans="1:66" ht="20.25" thickTop="1" x14ac:dyDescent="0.2">
      <c r="F14" s="1397">
        <f>B5</f>
        <v>0</v>
      </c>
      <c r="G14" s="1396">
        <v>0</v>
      </c>
      <c r="H14" s="1396">
        <v>0</v>
      </c>
      <c r="I14" s="956"/>
      <c r="J14" s="956"/>
      <c r="K14" s="956"/>
      <c r="L14" s="956"/>
      <c r="M14" s="956"/>
      <c r="N14" s="956"/>
      <c r="O14" s="956"/>
      <c r="P14" s="956"/>
      <c r="Q14" s="956"/>
      <c r="R14" s="956"/>
      <c r="S14" s="956"/>
      <c r="T14" s="956"/>
      <c r="U14" s="956"/>
      <c r="V14" s="956"/>
      <c r="W14" s="956"/>
      <c r="X14" s="956"/>
      <c r="Y14" s="956"/>
      <c r="Z14" s="956"/>
      <c r="AA14" s="956"/>
      <c r="AB14" s="956"/>
      <c r="AC14" s="956"/>
      <c r="AD14" s="956"/>
      <c r="AE14" s="956"/>
      <c r="AF14" s="956"/>
      <c r="AG14" s="956"/>
      <c r="AH14" s="956"/>
      <c r="AI14" s="956"/>
      <c r="AJ14" s="956"/>
      <c r="AK14" s="956"/>
      <c r="AL14" s="956"/>
      <c r="AM14" s="956"/>
      <c r="AN14" s="956"/>
      <c r="AO14" s="956"/>
      <c r="AP14" s="956"/>
      <c r="AQ14" s="956"/>
      <c r="AR14" s="956"/>
      <c r="AS14" s="956"/>
      <c r="AT14" s="956"/>
      <c r="AU14" s="956"/>
      <c r="AV14" s="956"/>
      <c r="AW14" s="956"/>
      <c r="AX14" s="956"/>
      <c r="AY14" s="956"/>
      <c r="AZ14" s="956"/>
      <c r="BA14" s="956"/>
      <c r="BB14" s="956"/>
      <c r="BC14" s="956"/>
      <c r="BD14" s="956"/>
      <c r="BE14" s="956"/>
      <c r="BF14" s="956"/>
      <c r="BG14" s="956"/>
      <c r="BH14" s="956"/>
      <c r="BI14" s="956"/>
      <c r="BJ14" s="956"/>
      <c r="BK14" s="956"/>
      <c r="BL14" s="956"/>
      <c r="BM14" s="956"/>
      <c r="BN14" s="956"/>
    </row>
    <row r="15" spans="1:66" ht="13.5" thickBot="1" x14ac:dyDescent="0.25">
      <c r="F15" s="959"/>
    </row>
    <row r="16" spans="1:66" ht="20.25" thickTop="1" x14ac:dyDescent="0.2">
      <c r="F16" s="1397">
        <f>B7</f>
        <v>0</v>
      </c>
      <c r="G16" s="1396">
        <v>0</v>
      </c>
      <c r="H16" s="1396">
        <v>0</v>
      </c>
      <c r="I16" s="956"/>
      <c r="J16" s="956"/>
      <c r="K16" s="956"/>
      <c r="L16" s="956"/>
      <c r="M16" s="956"/>
      <c r="N16" s="956"/>
      <c r="O16" s="956"/>
      <c r="P16" s="956"/>
      <c r="Q16" s="956"/>
      <c r="R16" s="956"/>
      <c r="S16" s="956"/>
      <c r="T16" s="956"/>
      <c r="U16" s="956"/>
      <c r="V16" s="956"/>
      <c r="W16" s="956"/>
      <c r="X16" s="956"/>
      <c r="Y16" s="956"/>
      <c r="Z16" s="956"/>
      <c r="AA16" s="956"/>
      <c r="AB16" s="956"/>
      <c r="AC16" s="956"/>
      <c r="AD16" s="956"/>
      <c r="AE16" s="956"/>
      <c r="AF16" s="956"/>
      <c r="AG16" s="956"/>
      <c r="AH16" s="956"/>
      <c r="AI16" s="956"/>
      <c r="AJ16" s="956"/>
      <c r="AK16" s="956"/>
      <c r="AL16" s="956"/>
      <c r="AM16" s="956"/>
      <c r="AN16" s="956"/>
      <c r="AO16" s="956"/>
      <c r="AP16" s="956"/>
      <c r="AQ16" s="956"/>
      <c r="AR16" s="956"/>
      <c r="AS16" s="956"/>
      <c r="AT16" s="956"/>
      <c r="AU16" s="956"/>
      <c r="AV16" s="956"/>
      <c r="AW16" s="956"/>
      <c r="AX16" s="956"/>
      <c r="AY16" s="956"/>
      <c r="AZ16" s="956"/>
      <c r="BA16" s="956"/>
      <c r="BB16" s="956"/>
      <c r="BC16" s="956"/>
      <c r="BD16" s="956"/>
      <c r="BE16" s="956"/>
      <c r="BF16" s="956"/>
      <c r="BG16" s="956"/>
      <c r="BH16" s="956"/>
      <c r="BI16" s="956"/>
      <c r="BJ16" s="956"/>
      <c r="BK16" s="956"/>
      <c r="BL16" s="956"/>
      <c r="BM16" s="956"/>
      <c r="BN16" s="956"/>
    </row>
    <row r="17" spans="1:66" ht="13.5" thickBot="1" x14ac:dyDescent="0.25">
      <c r="F17" s="959"/>
    </row>
    <row r="18" spans="1:66" ht="20.25" thickTop="1" x14ac:dyDescent="0.2">
      <c r="F18" s="1398" t="s">
        <v>737</v>
      </c>
      <c r="G18" s="1396">
        <f>(G12*$C$3)+(G14*$C$5)+(G16*$C$7)</f>
        <v>0</v>
      </c>
      <c r="H18" s="1396">
        <f t="shared" ref="H18" si="2">(H12*$C$3)+(H14*$C$5)+(H16*$C$7)</f>
        <v>750</v>
      </c>
      <c r="I18" s="1396">
        <f>(I12*$C$3)+(I14*$C$5)+(I16*$C$7)</f>
        <v>750</v>
      </c>
      <c r="J18" s="1396">
        <f t="shared" ref="J18:BN18" si="3">(J12*$C$3)+(J14*$C$5)+(J16*$C$7)</f>
        <v>750</v>
      </c>
      <c r="K18" s="1396">
        <f t="shared" si="3"/>
        <v>750</v>
      </c>
      <c r="L18" s="1396">
        <f t="shared" si="3"/>
        <v>754.03818403483183</v>
      </c>
      <c r="M18" s="1396">
        <f t="shared" si="3"/>
        <v>904.84582084179772</v>
      </c>
      <c r="N18" s="1396">
        <f t="shared" si="3"/>
        <v>1049.6211521764853</v>
      </c>
      <c r="O18" s="1396">
        <f t="shared" si="3"/>
        <v>1196.5681134811937</v>
      </c>
      <c r="P18" s="1396">
        <f t="shared" si="3"/>
        <v>1352.121968233748</v>
      </c>
      <c r="Q18" s="1396">
        <f t="shared" si="3"/>
        <v>1500.8553847394605</v>
      </c>
      <c r="R18" s="1396">
        <f t="shared" si="3"/>
        <v>1650.9409232134067</v>
      </c>
      <c r="S18" s="1396">
        <f t="shared" si="3"/>
        <v>1238.2056924100557</v>
      </c>
      <c r="T18" s="1396">
        <f t="shared" si="3"/>
        <v>1176.2954077895522</v>
      </c>
      <c r="U18" s="1396">
        <f t="shared" si="3"/>
        <v>1293.9249485685079</v>
      </c>
      <c r="V18" s="1396">
        <f t="shared" si="3"/>
        <v>1423.3174434253592</v>
      </c>
      <c r="W18" s="1396">
        <f t="shared" si="3"/>
        <v>1565.6491877678945</v>
      </c>
      <c r="X18" s="1396">
        <f t="shared" si="3"/>
        <v>1722.214106544684</v>
      </c>
      <c r="Y18" s="1396">
        <f t="shared" si="3"/>
        <v>1636.1034012174491</v>
      </c>
      <c r="Z18" s="1396">
        <f t="shared" si="3"/>
        <v>1554.298231156577</v>
      </c>
      <c r="AA18" s="1396">
        <f t="shared" si="3"/>
        <v>1663.0991073375374</v>
      </c>
      <c r="AB18" s="1396">
        <f t="shared" si="3"/>
        <v>1779.5160448511649</v>
      </c>
      <c r="AC18" s="1396">
        <f t="shared" si="3"/>
        <v>1904.0821679907465</v>
      </c>
      <c r="AD18" s="1396">
        <f t="shared" si="3"/>
        <v>2094.4903847898208</v>
      </c>
      <c r="AE18" s="1396">
        <f t="shared" si="3"/>
        <v>1780.3168270713481</v>
      </c>
      <c r="AF18" s="1396">
        <f t="shared" si="3"/>
        <v>1691.300985717781</v>
      </c>
      <c r="AG18" s="1396">
        <f t="shared" si="3"/>
        <v>1775.86603500367</v>
      </c>
      <c r="AH18" s="1396">
        <f t="shared" si="3"/>
        <v>1864.6593367538537</v>
      </c>
      <c r="AI18" s="1396">
        <f t="shared" si="3"/>
        <v>1957.8923035915454</v>
      </c>
      <c r="AJ18" s="1396">
        <f t="shared" si="3"/>
        <v>2094.9447648429541</v>
      </c>
      <c r="AK18" s="1396">
        <f t="shared" si="3"/>
        <v>1885.4502883586588</v>
      </c>
      <c r="AL18" s="1396">
        <f t="shared" si="3"/>
        <v>1696.9052595227934</v>
      </c>
      <c r="AM18" s="1396">
        <f t="shared" si="3"/>
        <v>1815.6886276893886</v>
      </c>
      <c r="AN18" s="1396">
        <f t="shared" si="3"/>
        <v>1942.7868316276451</v>
      </c>
      <c r="AO18" s="1396">
        <f t="shared" si="3"/>
        <v>2078.7819098415812</v>
      </c>
      <c r="AP18" s="1396">
        <f t="shared" si="3"/>
        <v>2245.0844626289077</v>
      </c>
      <c r="AQ18" s="1396">
        <f t="shared" si="3"/>
        <v>1930.7726378608606</v>
      </c>
      <c r="AR18" s="1396">
        <f t="shared" si="3"/>
        <v>1834.2340059678172</v>
      </c>
      <c r="AS18" s="1396">
        <f t="shared" si="3"/>
        <v>1925.9457062662088</v>
      </c>
      <c r="AT18" s="1396">
        <f t="shared" si="3"/>
        <v>2022.2429915795185</v>
      </c>
      <c r="AU18" s="1396">
        <f t="shared" si="3"/>
        <v>2123.3551411584945</v>
      </c>
      <c r="AV18" s="1396">
        <f t="shared" si="3"/>
        <v>2271.9900010395886</v>
      </c>
      <c r="AW18" s="1396">
        <f t="shared" si="3"/>
        <v>2044.7910009356306</v>
      </c>
      <c r="AX18" s="1396">
        <f t="shared" si="3"/>
        <v>1840.3119008420672</v>
      </c>
      <c r="AY18" s="1396">
        <f t="shared" si="3"/>
        <v>1969.1337339010122</v>
      </c>
      <c r="AZ18" s="1396">
        <f t="shared" si="3"/>
        <v>2106.9730952740829</v>
      </c>
      <c r="BA18" s="1396">
        <f t="shared" si="3"/>
        <v>2254.4612119432686</v>
      </c>
      <c r="BB18" s="1396">
        <f t="shared" si="3"/>
        <v>2434.8181088987299</v>
      </c>
      <c r="BC18" s="1396">
        <f t="shared" si="3"/>
        <v>2118.2917547418947</v>
      </c>
      <c r="BD18" s="1396">
        <f t="shared" si="3"/>
        <v>2012.3771670048004</v>
      </c>
      <c r="BE18" s="1396">
        <f t="shared" si="3"/>
        <v>2112.9960253550403</v>
      </c>
      <c r="BF18" s="1396">
        <f t="shared" si="3"/>
        <v>2218.6458266227924</v>
      </c>
      <c r="BG18" s="1396">
        <f t="shared" si="3"/>
        <v>2329.5781179539326</v>
      </c>
      <c r="BH18" s="1396">
        <f t="shared" si="3"/>
        <v>2492.648586210707</v>
      </c>
      <c r="BI18" s="1396">
        <f t="shared" si="3"/>
        <v>2243.3837275896362</v>
      </c>
      <c r="BJ18" s="1396">
        <f t="shared" si="3"/>
        <v>2019.045354830673</v>
      </c>
      <c r="BK18" s="1396">
        <f t="shared" si="3"/>
        <v>2160.3785296688202</v>
      </c>
      <c r="BL18" s="1396">
        <f t="shared" si="3"/>
        <v>2311.6050267456376</v>
      </c>
      <c r="BM18" s="1396">
        <f t="shared" si="3"/>
        <v>2473.4173786178321</v>
      </c>
      <c r="BN18" s="1396">
        <f t="shared" si="3"/>
        <v>2671.2907689072581</v>
      </c>
    </row>
    <row r="19" spans="1:66" ht="13.5" thickBot="1" x14ac:dyDescent="0.25"/>
    <row r="20" spans="1:66" ht="21" thickTop="1" thickBot="1" x14ac:dyDescent="0.25">
      <c r="F20" s="1397" t="s">
        <v>356</v>
      </c>
      <c r="G20" s="1396">
        <v>1</v>
      </c>
      <c r="H20" s="1396">
        <v>2</v>
      </c>
      <c r="I20" s="1396">
        <v>3</v>
      </c>
      <c r="J20" s="1396">
        <v>4</v>
      </c>
      <c r="K20" s="1396">
        <v>5</v>
      </c>
      <c r="L20" s="1396">
        <v>6</v>
      </c>
      <c r="M20" s="1396">
        <v>7</v>
      </c>
      <c r="N20" s="1396">
        <v>8</v>
      </c>
      <c r="O20" s="1396">
        <v>9</v>
      </c>
      <c r="P20" s="1396">
        <v>10</v>
      </c>
      <c r="Q20" s="1396">
        <v>11</v>
      </c>
      <c r="R20" s="1396">
        <v>12</v>
      </c>
      <c r="S20" s="1396">
        <v>13</v>
      </c>
      <c r="T20" s="1396">
        <v>14</v>
      </c>
      <c r="U20" s="1396">
        <v>15</v>
      </c>
      <c r="V20" s="1396">
        <v>16</v>
      </c>
      <c r="W20" s="1396">
        <v>17</v>
      </c>
      <c r="X20" s="1396">
        <v>18</v>
      </c>
      <c r="Y20" s="1396">
        <v>19</v>
      </c>
      <c r="Z20" s="1396">
        <v>20</v>
      </c>
      <c r="AA20" s="1396">
        <v>21</v>
      </c>
      <c r="AB20" s="1396">
        <v>22</v>
      </c>
      <c r="AC20" s="1396">
        <v>23</v>
      </c>
      <c r="AD20" s="1396">
        <v>24</v>
      </c>
      <c r="AE20" s="1396">
        <v>25</v>
      </c>
      <c r="AF20" s="1396">
        <v>26</v>
      </c>
      <c r="AG20" s="1396">
        <v>27</v>
      </c>
      <c r="AH20" s="1396">
        <v>28</v>
      </c>
      <c r="AI20" s="1396">
        <v>29</v>
      </c>
      <c r="AJ20" s="1396">
        <v>30</v>
      </c>
      <c r="AK20" s="1396">
        <v>31</v>
      </c>
      <c r="AL20" s="1396">
        <v>32</v>
      </c>
      <c r="AM20" s="1396">
        <v>33</v>
      </c>
      <c r="AN20" s="1396">
        <v>34</v>
      </c>
      <c r="AO20" s="1396">
        <v>35</v>
      </c>
      <c r="AP20" s="1396">
        <v>36</v>
      </c>
      <c r="AQ20" s="1396">
        <v>37</v>
      </c>
      <c r="AR20" s="1396">
        <v>38</v>
      </c>
      <c r="AS20" s="1396">
        <v>39</v>
      </c>
      <c r="AT20" s="1396">
        <v>40</v>
      </c>
      <c r="AU20" s="1396">
        <v>41</v>
      </c>
      <c r="AV20" s="1396">
        <v>42</v>
      </c>
      <c r="AW20" s="1396">
        <v>43</v>
      </c>
      <c r="AX20" s="1396">
        <v>44</v>
      </c>
      <c r="AY20" s="1396">
        <v>45</v>
      </c>
      <c r="AZ20" s="1396">
        <v>46</v>
      </c>
      <c r="BA20" s="1396">
        <v>47</v>
      </c>
      <c r="BB20" s="1396">
        <v>48</v>
      </c>
      <c r="BC20" s="1396">
        <v>49</v>
      </c>
      <c r="BD20" s="1396">
        <v>50</v>
      </c>
      <c r="BE20" s="1396">
        <v>51</v>
      </c>
      <c r="BF20" s="1396">
        <v>52</v>
      </c>
      <c r="BG20" s="1396">
        <v>53</v>
      </c>
      <c r="BH20" s="1396">
        <v>54</v>
      </c>
      <c r="BI20" s="1396">
        <v>55</v>
      </c>
      <c r="BJ20" s="1396">
        <v>56</v>
      </c>
      <c r="BK20" s="1396">
        <v>57</v>
      </c>
      <c r="BL20" s="1396">
        <v>58</v>
      </c>
      <c r="BM20" s="1396">
        <v>59</v>
      </c>
      <c r="BN20" s="1396">
        <v>60</v>
      </c>
    </row>
    <row r="21" spans="1:66" ht="20.25" thickTop="1" x14ac:dyDescent="0.2">
      <c r="F21" s="1397" t="str">
        <f>B3</f>
        <v>Home Office</v>
      </c>
      <c r="G21" s="1396">
        <f>DRE!H78</f>
        <v>0</v>
      </c>
      <c r="H21" s="1396">
        <f>DRE!I78</f>
        <v>6200</v>
      </c>
      <c r="I21" s="1396">
        <f>DRE!J78</f>
        <v>6200</v>
      </c>
      <c r="J21" s="1396">
        <f>DRE!K78</f>
        <v>6200</v>
      </c>
      <c r="K21" s="1396">
        <f>DRE!L78</f>
        <v>6200</v>
      </c>
      <c r="L21" s="1396">
        <f>DRE!M78</f>
        <v>6200</v>
      </c>
      <c r="M21" s="1396">
        <f>DRE!N78</f>
        <v>6200</v>
      </c>
      <c r="N21" s="1396">
        <f>DRE!O78</f>
        <v>6200</v>
      </c>
      <c r="O21" s="1396">
        <f>DRE!P78</f>
        <v>6200</v>
      </c>
      <c r="P21" s="1396">
        <f>DRE!Q78</f>
        <v>6200</v>
      </c>
      <c r="Q21" s="1396">
        <f>DRE!R78</f>
        <v>6200</v>
      </c>
      <c r="R21" s="1396">
        <f>DRE!S78</f>
        <v>6200</v>
      </c>
      <c r="S21" s="1396">
        <f>DRE!T78</f>
        <v>6200</v>
      </c>
      <c r="T21" s="1396">
        <f>DRE!U78</f>
        <v>6200</v>
      </c>
      <c r="U21" s="1396">
        <f>DRE!V78</f>
        <v>6200</v>
      </c>
      <c r="V21" s="1396">
        <f>DRE!W78</f>
        <v>6200</v>
      </c>
      <c r="W21" s="1396">
        <f>DRE!X78</f>
        <v>6200</v>
      </c>
      <c r="X21" s="1396">
        <f>DRE!Y78</f>
        <v>6200</v>
      </c>
      <c r="Y21" s="1396">
        <f>DRE!Z78</f>
        <v>6200</v>
      </c>
      <c r="Z21" s="1396">
        <f>DRE!AA78</f>
        <v>6200</v>
      </c>
      <c r="AA21" s="1396">
        <f>DRE!AB78</f>
        <v>6200</v>
      </c>
      <c r="AB21" s="1396">
        <f>DRE!AC78</f>
        <v>6200</v>
      </c>
      <c r="AC21" s="1396">
        <f>DRE!AD78</f>
        <v>6200</v>
      </c>
      <c r="AD21" s="1396">
        <f>DRE!AE78</f>
        <v>6200</v>
      </c>
      <c r="AE21" s="1396">
        <f>DRE!AF78</f>
        <v>6200</v>
      </c>
      <c r="AF21" s="1396">
        <f>DRE!AG78</f>
        <v>6200</v>
      </c>
      <c r="AG21" s="1396">
        <f>DRE!AH78</f>
        <v>6200</v>
      </c>
      <c r="AH21" s="1396">
        <f>DRE!AI78</f>
        <v>6200</v>
      </c>
      <c r="AI21" s="1396">
        <f>DRE!AJ78</f>
        <v>6200</v>
      </c>
      <c r="AJ21" s="1396">
        <f>DRE!AK78</f>
        <v>6200</v>
      </c>
      <c r="AK21" s="1396">
        <f>DRE!AL78</f>
        <v>6200</v>
      </c>
      <c r="AL21" s="1396">
        <f>DRE!AM78</f>
        <v>6200</v>
      </c>
      <c r="AM21" s="1396">
        <f>DRE!AN78</f>
        <v>6200</v>
      </c>
      <c r="AN21" s="1396">
        <f>DRE!AO78</f>
        <v>6200</v>
      </c>
      <c r="AO21" s="1396">
        <f>DRE!AP78</f>
        <v>6200</v>
      </c>
      <c r="AP21" s="1396">
        <f>DRE!AQ78</f>
        <v>6200</v>
      </c>
      <c r="AQ21" s="1396">
        <f>DRE!AR78</f>
        <v>6200</v>
      </c>
      <c r="AR21" s="1396">
        <f>DRE!AS78</f>
        <v>6200</v>
      </c>
      <c r="AS21" s="1396">
        <f>DRE!AT78</f>
        <v>6200</v>
      </c>
      <c r="AT21" s="1396">
        <f>DRE!AU78</f>
        <v>6200</v>
      </c>
      <c r="AU21" s="1396">
        <f>DRE!AV78</f>
        <v>6200</v>
      </c>
      <c r="AV21" s="1396">
        <f>DRE!AW78</f>
        <v>6200</v>
      </c>
      <c r="AW21" s="1396">
        <f>DRE!AX78</f>
        <v>6200</v>
      </c>
      <c r="AX21" s="1396">
        <f>DRE!AY78</f>
        <v>6200</v>
      </c>
      <c r="AY21" s="1396">
        <f>DRE!AZ78</f>
        <v>6200</v>
      </c>
      <c r="AZ21" s="1396">
        <f>DRE!BA78</f>
        <v>6200</v>
      </c>
      <c r="BA21" s="1396">
        <f>DRE!BB78</f>
        <v>6200</v>
      </c>
      <c r="BB21" s="1396">
        <f>DRE!BC78</f>
        <v>6200</v>
      </c>
      <c r="BC21" s="1396">
        <f>DRE!BD78</f>
        <v>6200</v>
      </c>
      <c r="BD21" s="1396">
        <f>DRE!BE78</f>
        <v>6200</v>
      </c>
      <c r="BE21" s="1396">
        <f>DRE!BF78</f>
        <v>6200</v>
      </c>
      <c r="BF21" s="1396">
        <f>DRE!BG78</f>
        <v>6200</v>
      </c>
      <c r="BG21" s="1396">
        <f>DRE!BH78</f>
        <v>6200</v>
      </c>
      <c r="BH21" s="1396">
        <f>DRE!BI78</f>
        <v>6200</v>
      </c>
      <c r="BI21" s="1396">
        <f>DRE!BJ78</f>
        <v>6200</v>
      </c>
      <c r="BJ21" s="1396">
        <f>DRE!BK78</f>
        <v>6200</v>
      </c>
      <c r="BK21" s="1396">
        <f>DRE!BL78</f>
        <v>6200</v>
      </c>
      <c r="BL21" s="1396">
        <f>DRE!BM78</f>
        <v>6200</v>
      </c>
      <c r="BM21" s="1396">
        <f>DRE!BN78</f>
        <v>6200</v>
      </c>
      <c r="BN21" s="1396">
        <f>DRE!BO78</f>
        <v>6200</v>
      </c>
    </row>
    <row r="22" spans="1:66" ht="13.5" thickBot="1" x14ac:dyDescent="0.25"/>
    <row r="23" spans="1:66" ht="20.25" thickTop="1" x14ac:dyDescent="0.2">
      <c r="F23" s="1397">
        <f>B5</f>
        <v>0</v>
      </c>
      <c r="G23" s="1396">
        <v>0</v>
      </c>
      <c r="H23" s="956"/>
      <c r="I23" s="956"/>
      <c r="J23" s="956"/>
      <c r="K23" s="956"/>
      <c r="L23" s="956"/>
      <c r="M23" s="956"/>
      <c r="N23" s="956"/>
      <c r="O23" s="956"/>
      <c r="P23" s="956"/>
      <c r="Q23" s="956"/>
      <c r="R23" s="956"/>
      <c r="S23" s="956"/>
      <c r="T23" s="956"/>
      <c r="U23" s="956"/>
      <c r="V23" s="956"/>
      <c r="W23" s="956"/>
      <c r="X23" s="956"/>
      <c r="Y23" s="956"/>
      <c r="Z23" s="956"/>
      <c r="AA23" s="956"/>
      <c r="AB23" s="956"/>
      <c r="AC23" s="956"/>
      <c r="AD23" s="956"/>
      <c r="AE23" s="956"/>
      <c r="AF23" s="956"/>
      <c r="AG23" s="956"/>
      <c r="AH23" s="956"/>
      <c r="AI23" s="956"/>
      <c r="AJ23" s="956"/>
      <c r="AK23" s="956"/>
      <c r="AL23" s="956"/>
      <c r="AM23" s="956"/>
      <c r="AN23" s="956"/>
      <c r="AO23" s="956"/>
      <c r="AP23" s="956"/>
      <c r="AQ23" s="956"/>
      <c r="AR23" s="956"/>
      <c r="AS23" s="956"/>
      <c r="AT23" s="956"/>
      <c r="AU23" s="956"/>
      <c r="AV23" s="956"/>
      <c r="AW23" s="956"/>
      <c r="AX23" s="956"/>
      <c r="AY23" s="956"/>
      <c r="AZ23" s="956"/>
      <c r="BA23" s="956"/>
      <c r="BB23" s="956"/>
      <c r="BC23" s="956"/>
      <c r="BD23" s="956"/>
      <c r="BE23" s="956"/>
      <c r="BF23" s="956"/>
      <c r="BG23" s="956"/>
      <c r="BH23" s="956"/>
      <c r="BI23" s="956"/>
      <c r="BJ23" s="956"/>
      <c r="BK23" s="956"/>
      <c r="BL23" s="956"/>
      <c r="BM23" s="956"/>
      <c r="BN23" s="956"/>
    </row>
    <row r="24" spans="1:66" ht="13.5" thickBot="1" x14ac:dyDescent="0.25">
      <c r="F24" s="959"/>
    </row>
    <row r="25" spans="1:66" ht="20.25" thickTop="1" x14ac:dyDescent="0.2">
      <c r="F25" s="1397">
        <f>B7</f>
        <v>0</v>
      </c>
      <c r="G25" s="1396">
        <v>0</v>
      </c>
      <c r="H25" s="956"/>
      <c r="I25" s="956"/>
      <c r="J25" s="956"/>
      <c r="K25" s="956"/>
      <c r="L25" s="956"/>
      <c r="M25" s="956"/>
      <c r="N25" s="956"/>
      <c r="O25" s="956"/>
      <c r="P25" s="956"/>
      <c r="Q25" s="956"/>
      <c r="R25" s="956"/>
      <c r="S25" s="956"/>
      <c r="T25" s="956"/>
      <c r="U25" s="956"/>
      <c r="V25" s="956"/>
      <c r="W25" s="956"/>
      <c r="X25" s="956"/>
      <c r="Y25" s="956"/>
      <c r="Z25" s="956"/>
      <c r="AA25" s="956"/>
      <c r="AB25" s="956"/>
      <c r="AC25" s="956"/>
      <c r="AD25" s="956"/>
      <c r="AE25" s="956"/>
      <c r="AF25" s="956"/>
      <c r="AG25" s="956"/>
      <c r="AH25" s="956"/>
      <c r="AI25" s="956"/>
      <c r="AJ25" s="956"/>
      <c r="AK25" s="956"/>
      <c r="AL25" s="956"/>
      <c r="AM25" s="956"/>
      <c r="AN25" s="956"/>
      <c r="AO25" s="956"/>
      <c r="AP25" s="956"/>
      <c r="AQ25" s="956"/>
      <c r="AR25" s="956"/>
      <c r="AS25" s="956"/>
      <c r="AT25" s="956"/>
      <c r="AU25" s="956"/>
      <c r="AV25" s="956"/>
      <c r="AW25" s="956"/>
      <c r="AX25" s="956"/>
      <c r="AY25" s="956"/>
      <c r="AZ25" s="956"/>
      <c r="BA25" s="956"/>
      <c r="BB25" s="956"/>
      <c r="BC25" s="956"/>
      <c r="BD25" s="956"/>
      <c r="BE25" s="956"/>
      <c r="BF25" s="956"/>
      <c r="BG25" s="956"/>
      <c r="BH25" s="956"/>
      <c r="BI25" s="956"/>
      <c r="BJ25" s="956"/>
      <c r="BK25" s="956"/>
      <c r="BL25" s="956"/>
      <c r="BM25" s="956"/>
      <c r="BN25" s="956"/>
    </row>
    <row r="26" spans="1:66" ht="13.5" thickBot="1" x14ac:dyDescent="0.25">
      <c r="F26" s="959"/>
    </row>
    <row r="27" spans="1:66" ht="20.25" thickTop="1" x14ac:dyDescent="0.2">
      <c r="F27" s="1398" t="s">
        <v>737</v>
      </c>
      <c r="G27" s="1396">
        <f>(G21*$C$3)+(G23*$C$5)+(G25*$C$7)</f>
        <v>0</v>
      </c>
      <c r="H27" s="1396">
        <f t="shared" ref="H27" si="4">(H21*$C$3)+(H23*$C$5)+(H25*$C$7)</f>
        <v>6200</v>
      </c>
      <c r="I27" s="1396">
        <f>(I21*$C$3)+(I23*$C$5)+(I25*$C$7)</f>
        <v>6200</v>
      </c>
      <c r="J27" s="1396">
        <f t="shared" ref="J27:BN27" si="5">(J21*$C$3)+(J23*$C$5)+(J25*$C$7)</f>
        <v>6200</v>
      </c>
      <c r="K27" s="1396">
        <f t="shared" si="5"/>
        <v>6200</v>
      </c>
      <c r="L27" s="1396">
        <f t="shared" si="5"/>
        <v>6200</v>
      </c>
      <c r="M27" s="1396">
        <f t="shared" si="5"/>
        <v>6200</v>
      </c>
      <c r="N27" s="1396">
        <f t="shared" si="5"/>
        <v>6200</v>
      </c>
      <c r="O27" s="1396">
        <f t="shared" si="5"/>
        <v>6200</v>
      </c>
      <c r="P27" s="1396">
        <f t="shared" si="5"/>
        <v>6200</v>
      </c>
      <c r="Q27" s="1396">
        <f t="shared" si="5"/>
        <v>6200</v>
      </c>
      <c r="R27" s="1396">
        <f t="shared" si="5"/>
        <v>6200</v>
      </c>
      <c r="S27" s="1396">
        <f t="shared" si="5"/>
        <v>6200</v>
      </c>
      <c r="T27" s="1396">
        <f t="shared" si="5"/>
        <v>6200</v>
      </c>
      <c r="U27" s="1396">
        <f t="shared" si="5"/>
        <v>6200</v>
      </c>
      <c r="V27" s="1396">
        <f t="shared" si="5"/>
        <v>6200</v>
      </c>
      <c r="W27" s="1396">
        <f t="shared" si="5"/>
        <v>6200</v>
      </c>
      <c r="X27" s="1396">
        <f t="shared" si="5"/>
        <v>6200</v>
      </c>
      <c r="Y27" s="1396">
        <f t="shared" si="5"/>
        <v>6200</v>
      </c>
      <c r="Z27" s="1396">
        <f t="shared" si="5"/>
        <v>6200</v>
      </c>
      <c r="AA27" s="1396">
        <f t="shared" si="5"/>
        <v>6200</v>
      </c>
      <c r="AB27" s="1396">
        <f t="shared" si="5"/>
        <v>6200</v>
      </c>
      <c r="AC27" s="1396">
        <f t="shared" si="5"/>
        <v>6200</v>
      </c>
      <c r="AD27" s="1396">
        <f t="shared" si="5"/>
        <v>6200</v>
      </c>
      <c r="AE27" s="1396">
        <f t="shared" si="5"/>
        <v>6200</v>
      </c>
      <c r="AF27" s="1396">
        <f t="shared" si="5"/>
        <v>6200</v>
      </c>
      <c r="AG27" s="1396">
        <f t="shared" si="5"/>
        <v>6200</v>
      </c>
      <c r="AH27" s="1396">
        <f t="shared" si="5"/>
        <v>6200</v>
      </c>
      <c r="AI27" s="1396">
        <f t="shared" si="5"/>
        <v>6200</v>
      </c>
      <c r="AJ27" s="1396">
        <f t="shared" si="5"/>
        <v>6200</v>
      </c>
      <c r="AK27" s="1396">
        <f t="shared" si="5"/>
        <v>6200</v>
      </c>
      <c r="AL27" s="1396">
        <f t="shared" si="5"/>
        <v>6200</v>
      </c>
      <c r="AM27" s="1396">
        <f t="shared" si="5"/>
        <v>6200</v>
      </c>
      <c r="AN27" s="1396">
        <f t="shared" si="5"/>
        <v>6200</v>
      </c>
      <c r="AO27" s="1396">
        <f t="shared" si="5"/>
        <v>6200</v>
      </c>
      <c r="AP27" s="1396">
        <f t="shared" si="5"/>
        <v>6200</v>
      </c>
      <c r="AQ27" s="1396">
        <f t="shared" si="5"/>
        <v>6200</v>
      </c>
      <c r="AR27" s="1396">
        <f t="shared" si="5"/>
        <v>6200</v>
      </c>
      <c r="AS27" s="1396">
        <f t="shared" si="5"/>
        <v>6200</v>
      </c>
      <c r="AT27" s="1396">
        <f t="shared" si="5"/>
        <v>6200</v>
      </c>
      <c r="AU27" s="1396">
        <f t="shared" si="5"/>
        <v>6200</v>
      </c>
      <c r="AV27" s="1396">
        <f t="shared" si="5"/>
        <v>6200</v>
      </c>
      <c r="AW27" s="1396">
        <f t="shared" si="5"/>
        <v>6200</v>
      </c>
      <c r="AX27" s="1396">
        <f t="shared" si="5"/>
        <v>6200</v>
      </c>
      <c r="AY27" s="1396">
        <f t="shared" si="5"/>
        <v>6200</v>
      </c>
      <c r="AZ27" s="1396">
        <f t="shared" si="5"/>
        <v>6200</v>
      </c>
      <c r="BA27" s="1396">
        <f t="shared" si="5"/>
        <v>6200</v>
      </c>
      <c r="BB27" s="1396">
        <f t="shared" si="5"/>
        <v>6200</v>
      </c>
      <c r="BC27" s="1396">
        <f t="shared" si="5"/>
        <v>6200</v>
      </c>
      <c r="BD27" s="1396">
        <f t="shared" si="5"/>
        <v>6200</v>
      </c>
      <c r="BE27" s="1396">
        <f t="shared" si="5"/>
        <v>6200</v>
      </c>
      <c r="BF27" s="1396">
        <f t="shared" si="5"/>
        <v>6200</v>
      </c>
      <c r="BG27" s="1396">
        <f t="shared" si="5"/>
        <v>6200</v>
      </c>
      <c r="BH27" s="1396">
        <f t="shared" si="5"/>
        <v>6200</v>
      </c>
      <c r="BI27" s="1396">
        <f t="shared" si="5"/>
        <v>6200</v>
      </c>
      <c r="BJ27" s="1396">
        <f t="shared" si="5"/>
        <v>6200</v>
      </c>
      <c r="BK27" s="1396">
        <f t="shared" si="5"/>
        <v>6200</v>
      </c>
      <c r="BL27" s="1396">
        <f t="shared" si="5"/>
        <v>6200</v>
      </c>
      <c r="BM27" s="1396">
        <f t="shared" si="5"/>
        <v>6200</v>
      </c>
      <c r="BN27" s="1396">
        <f t="shared" si="5"/>
        <v>6200</v>
      </c>
    </row>
    <row r="32" spans="1:66" ht="19.899999999999999" customHeight="1" x14ac:dyDescent="0.2">
      <c r="A32" s="1754" t="s">
        <v>1010</v>
      </c>
      <c r="B32" s="1754"/>
      <c r="C32" s="1754"/>
      <c r="D32" s="1754"/>
      <c r="E32" s="1380">
        <v>171609</v>
      </c>
    </row>
    <row r="34" spans="1:5" ht="19.899999999999999" customHeight="1" x14ac:dyDescent="0.2">
      <c r="A34" s="1754" t="s">
        <v>1020</v>
      </c>
      <c r="B34" s="1754"/>
      <c r="C34" s="1754"/>
      <c r="D34" s="1762" t="s">
        <v>1021</v>
      </c>
      <c r="E34" s="1762"/>
    </row>
    <row r="37" spans="1:5" ht="19.899999999999999" customHeight="1" x14ac:dyDescent="0.25">
      <c r="A37" s="1758" t="s">
        <v>1006</v>
      </c>
      <c r="B37" s="1759"/>
      <c r="C37" s="1758" t="s">
        <v>735</v>
      </c>
      <c r="D37" s="1761"/>
      <c r="E37" s="1759"/>
    </row>
    <row r="38" spans="1:5" ht="19.899999999999999" customHeight="1" x14ac:dyDescent="0.25">
      <c r="A38" s="1399" t="s">
        <v>1007</v>
      </c>
      <c r="B38" s="1399" t="s">
        <v>1008</v>
      </c>
      <c r="C38" s="1760" t="s">
        <v>233</v>
      </c>
      <c r="D38" s="1760"/>
      <c r="E38" s="1760"/>
    </row>
    <row r="39" spans="1:5" ht="19.899999999999999" customHeight="1" x14ac:dyDescent="0.25">
      <c r="A39" s="1399">
        <v>1</v>
      </c>
      <c r="B39" s="1400">
        <v>30000</v>
      </c>
      <c r="C39" s="1401"/>
      <c r="D39" s="1402">
        <v>20000</v>
      </c>
      <c r="E39" s="1403"/>
    </row>
    <row r="40" spans="1:5" ht="19.899999999999999" customHeight="1" x14ac:dyDescent="0.25">
      <c r="A40" s="1400">
        <v>30001</v>
      </c>
      <c r="B40" s="1400">
        <v>50000</v>
      </c>
      <c r="C40" s="1401"/>
      <c r="D40" s="1402">
        <v>25000</v>
      </c>
      <c r="E40" s="1403"/>
    </row>
    <row r="41" spans="1:5" ht="19.899999999999999" customHeight="1" x14ac:dyDescent="0.25">
      <c r="A41" s="1400">
        <v>50001</v>
      </c>
      <c r="B41" s="1400">
        <v>100000</v>
      </c>
      <c r="C41" s="1401"/>
      <c r="D41" s="1402">
        <v>30000</v>
      </c>
      <c r="E41" s="1404"/>
    </row>
    <row r="42" spans="1:5" ht="19.899999999999999" customHeight="1" x14ac:dyDescent="0.25">
      <c r="A42" s="1405" t="s">
        <v>1009</v>
      </c>
      <c r="B42" s="1400">
        <v>100001</v>
      </c>
      <c r="C42" s="1401"/>
      <c r="D42" s="1402">
        <v>35000</v>
      </c>
      <c r="E42" s="1403"/>
    </row>
    <row r="46" spans="1:5" ht="19.899999999999999" customHeight="1" x14ac:dyDescent="0.2">
      <c r="A46" s="1754" t="s">
        <v>1011</v>
      </c>
      <c r="B46" s="1754"/>
      <c r="C46" s="1754"/>
      <c r="D46" s="1754"/>
      <c r="E46" s="1381">
        <v>275900</v>
      </c>
    </row>
    <row r="47" spans="1:5" ht="19.899999999999999" customHeight="1" x14ac:dyDescent="0.2">
      <c r="A47" s="1754" t="s">
        <v>1012</v>
      </c>
      <c r="B47" s="1754"/>
      <c r="C47" s="1754"/>
      <c r="D47" s="1754"/>
      <c r="E47" s="1381">
        <f>E32</f>
        <v>171609</v>
      </c>
    </row>
    <row r="50" spans="1:5" ht="19.899999999999999" customHeight="1" x14ac:dyDescent="0.2">
      <c r="A50" s="1754" t="s">
        <v>1013</v>
      </c>
      <c r="B50" s="1754"/>
      <c r="C50" s="1754"/>
      <c r="D50" s="1754"/>
      <c r="E50" s="1382">
        <f>E47/E46</f>
        <v>0.62199710039869516</v>
      </c>
    </row>
  </sheetData>
  <mergeCells count="12">
    <mergeCell ref="A32:D32"/>
    <mergeCell ref="A46:D46"/>
    <mergeCell ref="A47:D47"/>
    <mergeCell ref="A50:D50"/>
    <mergeCell ref="A2:A9"/>
    <mergeCell ref="B2:C2"/>
    <mergeCell ref="D2:E2"/>
    <mergeCell ref="A37:B37"/>
    <mergeCell ref="C38:E38"/>
    <mergeCell ref="C37:E37"/>
    <mergeCell ref="A34:C34"/>
    <mergeCell ref="D34:E34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7">
    <tabColor theme="6" tint="-0.249977111117893"/>
    <outlinePr summaryBelow="0"/>
  </sheetPr>
  <dimension ref="B2:ES113"/>
  <sheetViews>
    <sheetView showGridLines="0" zoomScale="90" zoomScaleNormal="90" zoomScalePageLayoutView="90" workbookViewId="0">
      <pane xSplit="3" ySplit="5" topLeftCell="D29" activePane="bottomRight" state="frozen"/>
      <selection pane="topRight" activeCell="D1" sqref="D1"/>
      <selection pane="bottomLeft" activeCell="A6" sqref="A6"/>
      <selection pane="bottomRight" activeCell="M10" sqref="M10"/>
    </sheetView>
  </sheetViews>
  <sheetFormatPr defaultColWidth="8.83203125" defaultRowHeight="14.25" outlineLevelRow="1" outlineLevelCol="1" x14ac:dyDescent="0.2"/>
  <cols>
    <col min="1" max="1" width="12.33203125" style="270" bestFit="1" customWidth="1"/>
    <col min="2" max="2" width="44.1640625" style="270" bestFit="1" customWidth="1"/>
    <col min="3" max="3" width="17.6640625" style="270" customWidth="1"/>
    <col min="4" max="4" width="20.6640625" style="270" customWidth="1" outlineLevel="1"/>
    <col min="5" max="11" width="14.1640625" style="270" customWidth="1" outlineLevel="1"/>
    <col min="12" max="14" width="13.6640625" style="270" customWidth="1" outlineLevel="1"/>
    <col min="15" max="15" width="14.1640625" style="270" customWidth="1" outlineLevel="1"/>
    <col min="16" max="17" width="13.6640625" style="270" customWidth="1" outlineLevel="1"/>
    <col min="18" max="18" width="14.1640625" style="270" customWidth="1" outlineLevel="1"/>
    <col min="19" max="20" width="13.6640625" style="270" customWidth="1" outlineLevel="1"/>
    <col min="21" max="21" width="14.1640625" style="270" customWidth="1" outlineLevel="1"/>
    <col min="22" max="22" width="13.33203125" style="270" customWidth="1" outlineLevel="1"/>
    <col min="23" max="24" width="13.6640625" style="270" customWidth="1" outlineLevel="1"/>
    <col min="25" max="26" width="14.1640625" style="270" customWidth="1" outlineLevel="1"/>
    <col min="27" max="28" width="13.6640625" style="270" customWidth="1" outlineLevel="1"/>
    <col min="29" max="30" width="13.1640625" style="270" customWidth="1" outlineLevel="1"/>
    <col min="31" max="31" width="13.6640625" style="270" customWidth="1" outlineLevel="1"/>
    <col min="32" max="32" width="14.1640625" style="270" customWidth="1" outlineLevel="1"/>
    <col min="33" max="33" width="12.83203125" style="270" customWidth="1" outlineLevel="1"/>
    <col min="34" max="34" width="12.33203125" style="270" customWidth="1" outlineLevel="1"/>
    <col min="35" max="41" width="12.83203125" style="270" customWidth="1" outlineLevel="1"/>
    <col min="42" max="43" width="12.33203125" style="270" customWidth="1" outlineLevel="1"/>
    <col min="44" max="44" width="12.83203125" style="270" customWidth="1" outlineLevel="1"/>
    <col min="45" max="46" width="12.33203125" style="270" customWidth="1" outlineLevel="1"/>
    <col min="47" max="47" width="12.83203125" style="270" customWidth="1" outlineLevel="1"/>
    <col min="48" max="48" width="12.33203125" style="270" customWidth="1" outlineLevel="1"/>
    <col min="49" max="49" width="12.6640625" style="270" customWidth="1" outlineLevel="1"/>
    <col min="50" max="50" width="12.1640625" style="270" customWidth="1" outlineLevel="1"/>
    <col min="51" max="51" width="12.6640625" style="270" customWidth="1" outlineLevel="1"/>
    <col min="52" max="52" width="12.83203125" style="270" customWidth="1" outlineLevel="1"/>
    <col min="53" max="54" width="13.1640625" style="270" customWidth="1" outlineLevel="1"/>
    <col min="55" max="55" width="12.6640625" style="270" customWidth="1" outlineLevel="1"/>
    <col min="56" max="61" width="13.1640625" style="270" customWidth="1" outlineLevel="1"/>
    <col min="62" max="62" width="12.6640625" style="270" customWidth="1" outlineLevel="1"/>
    <col min="63" max="99" width="13.1640625" style="270" customWidth="1" outlineLevel="1"/>
    <col min="100" max="100" width="15.1640625" style="270" customWidth="1" outlineLevel="1"/>
    <col min="101" max="123" width="13.1640625" style="270" customWidth="1" outlineLevel="1"/>
    <col min="124" max="124" width="21.33203125" style="270" customWidth="1" outlineLevel="1"/>
    <col min="125" max="125" width="20.33203125" style="271" bestFit="1" customWidth="1"/>
    <col min="126" max="130" width="20.33203125" style="270" bestFit="1" customWidth="1"/>
    <col min="131" max="135" width="20.33203125" style="270" customWidth="1"/>
    <col min="136" max="136" width="15.33203125" style="270" bestFit="1" customWidth="1"/>
    <col min="137" max="137" width="1.33203125" style="270" customWidth="1"/>
    <col min="138" max="138" width="16.1640625" style="270" bestFit="1" customWidth="1"/>
    <col min="139" max="141" width="12.33203125" style="270" bestFit="1" customWidth="1"/>
    <col min="142" max="142" width="10.83203125" style="270" bestFit="1" customWidth="1"/>
    <col min="143" max="143" width="1.33203125" style="270" customWidth="1"/>
    <col min="144" max="144" width="13.6640625" style="270" customWidth="1"/>
    <col min="145" max="149" width="10.33203125" style="270" bestFit="1" customWidth="1"/>
    <col min="150" max="16384" width="8.83203125" style="270"/>
  </cols>
  <sheetData>
    <row r="2" spans="2:149" s="272" customFormat="1" ht="19.5" x14ac:dyDescent="0.25">
      <c r="B2" s="269" t="s">
        <v>738</v>
      </c>
      <c r="DU2" s="273"/>
    </row>
    <row r="3" spans="2:149" ht="28.5" x14ac:dyDescent="0.2">
      <c r="E3" s="274" t="s">
        <v>739</v>
      </c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75"/>
      <c r="AI3" s="275"/>
      <c r="AJ3" s="275"/>
      <c r="AK3" s="275"/>
      <c r="AL3" s="275"/>
      <c r="AM3" s="275"/>
      <c r="AN3" s="275"/>
      <c r="AO3" s="275"/>
      <c r="AP3" s="275"/>
      <c r="AQ3" s="275"/>
      <c r="AR3" s="275"/>
      <c r="AS3" s="275"/>
      <c r="AT3" s="275"/>
      <c r="AU3" s="275"/>
      <c r="AV3" s="275"/>
      <c r="AW3" s="275"/>
      <c r="AX3" s="275"/>
      <c r="AY3" s="275"/>
      <c r="AZ3" s="275"/>
      <c r="BA3" s="275"/>
      <c r="BB3" s="275"/>
      <c r="BC3" s="275"/>
      <c r="BD3" s="275"/>
      <c r="BE3" s="275"/>
      <c r="BF3" s="275"/>
      <c r="BG3" s="275"/>
      <c r="BH3" s="275"/>
      <c r="BI3" s="275"/>
      <c r="BJ3" s="275"/>
      <c r="BK3" s="275"/>
      <c r="BL3" s="275"/>
      <c r="BM3" s="275"/>
      <c r="BN3" s="275"/>
      <c r="BO3" s="275"/>
      <c r="BP3" s="275"/>
      <c r="BQ3" s="275"/>
      <c r="BR3" s="275"/>
      <c r="BS3" s="275"/>
      <c r="BT3" s="275"/>
      <c r="BU3" s="275"/>
      <c r="BV3" s="275"/>
      <c r="BW3" s="275"/>
      <c r="BX3" s="275"/>
      <c r="BY3" s="275"/>
      <c r="BZ3" s="275"/>
      <c r="CA3" s="275"/>
      <c r="CB3" s="275"/>
      <c r="CC3" s="275"/>
      <c r="CD3" s="275"/>
      <c r="CE3" s="275"/>
      <c r="CF3" s="275"/>
      <c r="CG3" s="275"/>
      <c r="CH3" s="275"/>
      <c r="CI3" s="275"/>
      <c r="CJ3" s="275"/>
      <c r="CK3" s="275"/>
      <c r="CL3" s="275"/>
      <c r="CM3" s="275"/>
      <c r="CN3" s="275"/>
      <c r="CO3" s="275"/>
      <c r="CP3" s="275"/>
      <c r="CQ3" s="275"/>
      <c r="CR3" s="275"/>
      <c r="CS3" s="275"/>
      <c r="CT3" s="275"/>
      <c r="CU3" s="275"/>
      <c r="CV3" s="275"/>
      <c r="CW3" s="275"/>
      <c r="CX3" s="275"/>
      <c r="CY3" s="275"/>
      <c r="CZ3" s="275"/>
      <c r="DA3" s="275"/>
      <c r="DB3" s="275"/>
      <c r="DC3" s="275"/>
      <c r="DD3" s="275"/>
      <c r="DE3" s="275"/>
      <c r="DF3" s="275"/>
      <c r="DG3" s="275"/>
      <c r="DH3" s="275"/>
      <c r="DI3" s="275"/>
      <c r="DJ3" s="275"/>
      <c r="DK3" s="275"/>
      <c r="DL3" s="275"/>
      <c r="DM3" s="275"/>
      <c r="DN3" s="275"/>
      <c r="DO3" s="275"/>
      <c r="DP3" s="275"/>
      <c r="DQ3" s="275"/>
      <c r="DR3" s="275"/>
      <c r="DS3" s="275"/>
      <c r="DT3" s="275"/>
      <c r="DV3" s="276" t="s">
        <v>740</v>
      </c>
      <c r="EH3" s="277" t="s">
        <v>741</v>
      </c>
      <c r="EN3" s="276" t="s">
        <v>742</v>
      </c>
    </row>
    <row r="4" spans="2:149" ht="13.5" customHeight="1" x14ac:dyDescent="0.2">
      <c r="D4" s="278"/>
      <c r="E4" s="278" t="s">
        <v>77</v>
      </c>
      <c r="F4" s="278" t="s">
        <v>77</v>
      </c>
      <c r="G4" s="278" t="s">
        <v>77</v>
      </c>
      <c r="H4" s="278" t="s">
        <v>77</v>
      </c>
      <c r="I4" s="278" t="s">
        <v>77</v>
      </c>
      <c r="J4" s="278" t="s">
        <v>77</v>
      </c>
      <c r="K4" s="278" t="s">
        <v>77</v>
      </c>
      <c r="L4" s="278" t="s">
        <v>77</v>
      </c>
      <c r="M4" s="278" t="s">
        <v>77</v>
      </c>
      <c r="N4" s="278" t="s">
        <v>77</v>
      </c>
      <c r="O4" s="278" t="s">
        <v>77</v>
      </c>
      <c r="P4" s="278" t="s">
        <v>77</v>
      </c>
      <c r="Q4" s="278" t="s">
        <v>80</v>
      </c>
      <c r="R4" s="278" t="s">
        <v>80</v>
      </c>
      <c r="S4" s="278" t="s">
        <v>80</v>
      </c>
      <c r="T4" s="278" t="s">
        <v>80</v>
      </c>
      <c r="U4" s="278" t="s">
        <v>80</v>
      </c>
      <c r="V4" s="278" t="s">
        <v>80</v>
      </c>
      <c r="W4" s="278" t="s">
        <v>80</v>
      </c>
      <c r="X4" s="278" t="s">
        <v>80</v>
      </c>
      <c r="Y4" s="278" t="s">
        <v>80</v>
      </c>
      <c r="Z4" s="278" t="s">
        <v>80</v>
      </c>
      <c r="AA4" s="278" t="s">
        <v>80</v>
      </c>
      <c r="AB4" s="278" t="s">
        <v>80</v>
      </c>
      <c r="AC4" s="278" t="s">
        <v>81</v>
      </c>
      <c r="AD4" s="278" t="s">
        <v>81</v>
      </c>
      <c r="AE4" s="278" t="s">
        <v>81</v>
      </c>
      <c r="AF4" s="278" t="s">
        <v>81</v>
      </c>
      <c r="AG4" s="278" t="s">
        <v>81</v>
      </c>
      <c r="AH4" s="278" t="s">
        <v>81</v>
      </c>
      <c r="AI4" s="278" t="s">
        <v>81</v>
      </c>
      <c r="AJ4" s="278" t="s">
        <v>81</v>
      </c>
      <c r="AK4" s="278" t="s">
        <v>81</v>
      </c>
      <c r="AL4" s="278" t="s">
        <v>81</v>
      </c>
      <c r="AM4" s="278" t="s">
        <v>81</v>
      </c>
      <c r="AN4" s="278" t="s">
        <v>81</v>
      </c>
      <c r="AO4" s="278" t="s">
        <v>82</v>
      </c>
      <c r="AP4" s="278" t="s">
        <v>82</v>
      </c>
      <c r="AQ4" s="278" t="s">
        <v>82</v>
      </c>
      <c r="AR4" s="278" t="s">
        <v>82</v>
      </c>
      <c r="AS4" s="278" t="s">
        <v>82</v>
      </c>
      <c r="AT4" s="278" t="s">
        <v>82</v>
      </c>
      <c r="AU4" s="278" t="s">
        <v>82</v>
      </c>
      <c r="AV4" s="278" t="s">
        <v>82</v>
      </c>
      <c r="AW4" s="278" t="s">
        <v>82</v>
      </c>
      <c r="AX4" s="278" t="s">
        <v>82</v>
      </c>
      <c r="AY4" s="278" t="s">
        <v>82</v>
      </c>
      <c r="AZ4" s="278" t="s">
        <v>82</v>
      </c>
      <c r="BA4" s="278" t="s">
        <v>83</v>
      </c>
      <c r="BB4" s="278" t="s">
        <v>83</v>
      </c>
      <c r="BC4" s="278" t="s">
        <v>83</v>
      </c>
      <c r="BD4" s="278" t="s">
        <v>83</v>
      </c>
      <c r="BE4" s="278" t="s">
        <v>83</v>
      </c>
      <c r="BF4" s="278" t="s">
        <v>83</v>
      </c>
      <c r="BG4" s="278" t="s">
        <v>83</v>
      </c>
      <c r="BH4" s="278" t="s">
        <v>83</v>
      </c>
      <c r="BI4" s="278" t="s">
        <v>83</v>
      </c>
      <c r="BJ4" s="278" t="s">
        <v>83</v>
      </c>
      <c r="BK4" s="278" t="s">
        <v>83</v>
      </c>
      <c r="BL4" s="278" t="s">
        <v>83</v>
      </c>
      <c r="BM4" s="278" t="s">
        <v>87</v>
      </c>
      <c r="BN4" s="278" t="s">
        <v>87</v>
      </c>
      <c r="BO4" s="278" t="s">
        <v>87</v>
      </c>
      <c r="BP4" s="278" t="s">
        <v>87</v>
      </c>
      <c r="BQ4" s="278" t="s">
        <v>87</v>
      </c>
      <c r="BR4" s="278" t="s">
        <v>87</v>
      </c>
      <c r="BS4" s="278" t="s">
        <v>87</v>
      </c>
      <c r="BT4" s="278" t="s">
        <v>87</v>
      </c>
      <c r="BU4" s="278" t="s">
        <v>87</v>
      </c>
      <c r="BV4" s="278" t="s">
        <v>87</v>
      </c>
      <c r="BW4" s="278" t="s">
        <v>87</v>
      </c>
      <c r="BX4" s="278" t="s">
        <v>87</v>
      </c>
      <c r="BY4" s="278" t="s">
        <v>88</v>
      </c>
      <c r="BZ4" s="278" t="s">
        <v>88</v>
      </c>
      <c r="CA4" s="278" t="s">
        <v>88</v>
      </c>
      <c r="CB4" s="278" t="s">
        <v>88</v>
      </c>
      <c r="CC4" s="278" t="s">
        <v>88</v>
      </c>
      <c r="CD4" s="278" t="s">
        <v>88</v>
      </c>
      <c r="CE4" s="278" t="s">
        <v>88</v>
      </c>
      <c r="CF4" s="278" t="s">
        <v>88</v>
      </c>
      <c r="CG4" s="278" t="s">
        <v>88</v>
      </c>
      <c r="CH4" s="278" t="s">
        <v>88</v>
      </c>
      <c r="CI4" s="278" t="s">
        <v>88</v>
      </c>
      <c r="CJ4" s="278" t="s">
        <v>88</v>
      </c>
      <c r="CK4" s="278" t="s">
        <v>89</v>
      </c>
      <c r="CL4" s="278" t="s">
        <v>89</v>
      </c>
      <c r="CM4" s="278" t="s">
        <v>89</v>
      </c>
      <c r="CN4" s="278" t="s">
        <v>89</v>
      </c>
      <c r="CO4" s="278" t="s">
        <v>89</v>
      </c>
      <c r="CP4" s="278" t="s">
        <v>89</v>
      </c>
      <c r="CQ4" s="278" t="s">
        <v>89</v>
      </c>
      <c r="CR4" s="278" t="s">
        <v>89</v>
      </c>
      <c r="CS4" s="278" t="s">
        <v>89</v>
      </c>
      <c r="CT4" s="278" t="s">
        <v>89</v>
      </c>
      <c r="CU4" s="278" t="s">
        <v>89</v>
      </c>
      <c r="CV4" s="278" t="s">
        <v>89</v>
      </c>
      <c r="CW4" s="278" t="s">
        <v>90</v>
      </c>
      <c r="CX4" s="278" t="s">
        <v>90</v>
      </c>
      <c r="CY4" s="278" t="s">
        <v>90</v>
      </c>
      <c r="CZ4" s="278" t="s">
        <v>90</v>
      </c>
      <c r="DA4" s="278" t="s">
        <v>90</v>
      </c>
      <c r="DB4" s="278" t="s">
        <v>90</v>
      </c>
      <c r="DC4" s="278" t="s">
        <v>90</v>
      </c>
      <c r="DD4" s="278" t="s">
        <v>90</v>
      </c>
      <c r="DE4" s="278" t="s">
        <v>90</v>
      </c>
      <c r="DF4" s="278" t="s">
        <v>90</v>
      </c>
      <c r="DG4" s="278" t="s">
        <v>90</v>
      </c>
      <c r="DH4" s="278" t="s">
        <v>90</v>
      </c>
      <c r="DI4" s="278" t="s">
        <v>91</v>
      </c>
      <c r="DJ4" s="278" t="s">
        <v>91</v>
      </c>
      <c r="DK4" s="278" t="s">
        <v>91</v>
      </c>
      <c r="DL4" s="278" t="s">
        <v>91</v>
      </c>
      <c r="DM4" s="278" t="s">
        <v>91</v>
      </c>
      <c r="DN4" s="278" t="s">
        <v>91</v>
      </c>
      <c r="DO4" s="278" t="s">
        <v>91</v>
      </c>
      <c r="DP4" s="278" t="s">
        <v>91</v>
      </c>
      <c r="DQ4" s="278" t="s">
        <v>91</v>
      </c>
      <c r="DR4" s="278" t="s">
        <v>91</v>
      </c>
      <c r="DS4" s="278" t="s">
        <v>91</v>
      </c>
      <c r="DT4" s="278" t="s">
        <v>91</v>
      </c>
      <c r="DV4" s="278" t="s">
        <v>77</v>
      </c>
      <c r="DW4" s="278" t="s">
        <v>80</v>
      </c>
      <c r="DX4" s="278" t="s">
        <v>81</v>
      </c>
      <c r="DY4" s="278" t="s">
        <v>82</v>
      </c>
      <c r="DZ4" s="278" t="s">
        <v>83</v>
      </c>
      <c r="EA4" s="278" t="s">
        <v>87</v>
      </c>
      <c r="EB4" s="278" t="s">
        <v>88</v>
      </c>
      <c r="EC4" s="278" t="s">
        <v>89</v>
      </c>
      <c r="ED4" s="278" t="s">
        <v>90</v>
      </c>
      <c r="EE4" s="278" t="s">
        <v>91</v>
      </c>
      <c r="EF4" s="1763" t="s">
        <v>108</v>
      </c>
      <c r="EH4" s="1767" t="s">
        <v>743</v>
      </c>
      <c r="EI4" s="1767" t="s">
        <v>744</v>
      </c>
      <c r="EJ4" s="1767" t="s">
        <v>745</v>
      </c>
      <c r="EK4" s="1767" t="s">
        <v>746</v>
      </c>
      <c r="EL4" s="1767" t="s">
        <v>357</v>
      </c>
      <c r="EN4" s="1765" t="s">
        <v>77</v>
      </c>
      <c r="EO4" s="1765" t="s">
        <v>80</v>
      </c>
      <c r="EP4" s="1765" t="s">
        <v>81</v>
      </c>
      <c r="EQ4" s="1765" t="s">
        <v>82</v>
      </c>
      <c r="ER4" s="1765" t="s">
        <v>83</v>
      </c>
      <c r="ES4" s="1765" t="s">
        <v>108</v>
      </c>
    </row>
    <row r="5" spans="2:149" ht="21" customHeight="1" x14ac:dyDescent="0.2">
      <c r="C5" s="279" t="s">
        <v>453</v>
      </c>
      <c r="D5" s="1000">
        <v>0</v>
      </c>
      <c r="E5" s="1000">
        <v>1</v>
      </c>
      <c r="F5" s="1000">
        <f t="shared" ref="F5:AY5" si="0">E5+1</f>
        <v>2</v>
      </c>
      <c r="G5" s="1000">
        <f t="shared" si="0"/>
        <v>3</v>
      </c>
      <c r="H5" s="1000">
        <f t="shared" si="0"/>
        <v>4</v>
      </c>
      <c r="I5" s="1000">
        <f t="shared" si="0"/>
        <v>5</v>
      </c>
      <c r="J5" s="1000">
        <f t="shared" si="0"/>
        <v>6</v>
      </c>
      <c r="K5" s="1000">
        <f t="shared" si="0"/>
        <v>7</v>
      </c>
      <c r="L5" s="1000">
        <f t="shared" si="0"/>
        <v>8</v>
      </c>
      <c r="M5" s="1000">
        <f t="shared" si="0"/>
        <v>9</v>
      </c>
      <c r="N5" s="1000">
        <f t="shared" si="0"/>
        <v>10</v>
      </c>
      <c r="O5" s="1000">
        <f t="shared" si="0"/>
        <v>11</v>
      </c>
      <c r="P5" s="1000">
        <f t="shared" si="0"/>
        <v>12</v>
      </c>
      <c r="Q5" s="1000">
        <f t="shared" si="0"/>
        <v>13</v>
      </c>
      <c r="R5" s="1000">
        <f t="shared" si="0"/>
        <v>14</v>
      </c>
      <c r="S5" s="1000">
        <f t="shared" si="0"/>
        <v>15</v>
      </c>
      <c r="T5" s="1000">
        <f t="shared" si="0"/>
        <v>16</v>
      </c>
      <c r="U5" s="1000">
        <f t="shared" si="0"/>
        <v>17</v>
      </c>
      <c r="V5" s="1000">
        <f t="shared" si="0"/>
        <v>18</v>
      </c>
      <c r="W5" s="1000">
        <f t="shared" si="0"/>
        <v>19</v>
      </c>
      <c r="X5" s="1000">
        <f t="shared" si="0"/>
        <v>20</v>
      </c>
      <c r="Y5" s="1000">
        <f t="shared" si="0"/>
        <v>21</v>
      </c>
      <c r="Z5" s="1000">
        <f t="shared" si="0"/>
        <v>22</v>
      </c>
      <c r="AA5" s="1000">
        <f t="shared" si="0"/>
        <v>23</v>
      </c>
      <c r="AB5" s="1000">
        <f t="shared" si="0"/>
        <v>24</v>
      </c>
      <c r="AC5" s="1000">
        <f t="shared" si="0"/>
        <v>25</v>
      </c>
      <c r="AD5" s="1000">
        <f t="shared" si="0"/>
        <v>26</v>
      </c>
      <c r="AE5" s="1000">
        <f t="shared" si="0"/>
        <v>27</v>
      </c>
      <c r="AF5" s="1000">
        <f t="shared" si="0"/>
        <v>28</v>
      </c>
      <c r="AG5" s="1000">
        <f t="shared" si="0"/>
        <v>29</v>
      </c>
      <c r="AH5" s="1000">
        <f t="shared" si="0"/>
        <v>30</v>
      </c>
      <c r="AI5" s="1000">
        <f t="shared" si="0"/>
        <v>31</v>
      </c>
      <c r="AJ5" s="1000">
        <f t="shared" si="0"/>
        <v>32</v>
      </c>
      <c r="AK5" s="1000">
        <f t="shared" si="0"/>
        <v>33</v>
      </c>
      <c r="AL5" s="1000">
        <f t="shared" si="0"/>
        <v>34</v>
      </c>
      <c r="AM5" s="1000">
        <f t="shared" si="0"/>
        <v>35</v>
      </c>
      <c r="AN5" s="1000">
        <f t="shared" si="0"/>
        <v>36</v>
      </c>
      <c r="AO5" s="1000">
        <f t="shared" si="0"/>
        <v>37</v>
      </c>
      <c r="AP5" s="1000">
        <f t="shared" si="0"/>
        <v>38</v>
      </c>
      <c r="AQ5" s="1000">
        <f t="shared" si="0"/>
        <v>39</v>
      </c>
      <c r="AR5" s="1000">
        <f t="shared" si="0"/>
        <v>40</v>
      </c>
      <c r="AS5" s="1000">
        <f t="shared" si="0"/>
        <v>41</v>
      </c>
      <c r="AT5" s="1000">
        <f t="shared" si="0"/>
        <v>42</v>
      </c>
      <c r="AU5" s="1000">
        <f t="shared" si="0"/>
        <v>43</v>
      </c>
      <c r="AV5" s="1000">
        <f t="shared" si="0"/>
        <v>44</v>
      </c>
      <c r="AW5" s="1000">
        <f t="shared" si="0"/>
        <v>45</v>
      </c>
      <c r="AX5" s="1000">
        <f t="shared" si="0"/>
        <v>46</v>
      </c>
      <c r="AY5" s="1000">
        <f t="shared" si="0"/>
        <v>47</v>
      </c>
      <c r="AZ5" s="1000">
        <f>AY5+1</f>
        <v>48</v>
      </c>
      <c r="BA5" s="1000">
        <f t="shared" ref="BA5:BL5" si="1">AZ5+1</f>
        <v>49</v>
      </c>
      <c r="BB5" s="1000">
        <f t="shared" si="1"/>
        <v>50</v>
      </c>
      <c r="BC5" s="1000">
        <f t="shared" si="1"/>
        <v>51</v>
      </c>
      <c r="BD5" s="1000">
        <f t="shared" si="1"/>
        <v>52</v>
      </c>
      <c r="BE5" s="1000">
        <f t="shared" si="1"/>
        <v>53</v>
      </c>
      <c r="BF5" s="1000">
        <f t="shared" si="1"/>
        <v>54</v>
      </c>
      <c r="BG5" s="1000">
        <f t="shared" si="1"/>
        <v>55</v>
      </c>
      <c r="BH5" s="1000">
        <f t="shared" si="1"/>
        <v>56</v>
      </c>
      <c r="BI5" s="1000">
        <f t="shared" si="1"/>
        <v>57</v>
      </c>
      <c r="BJ5" s="1000">
        <f t="shared" si="1"/>
        <v>58</v>
      </c>
      <c r="BK5" s="1000">
        <f t="shared" si="1"/>
        <v>59</v>
      </c>
      <c r="BL5" s="1000">
        <f t="shared" si="1"/>
        <v>60</v>
      </c>
      <c r="BM5" s="1000">
        <f t="shared" ref="BM5" si="2">BL5+1</f>
        <v>61</v>
      </c>
      <c r="BN5" s="1000">
        <f t="shared" ref="BN5" si="3">BM5+1</f>
        <v>62</v>
      </c>
      <c r="BO5" s="1000">
        <f t="shared" ref="BO5" si="4">BN5+1</f>
        <v>63</v>
      </c>
      <c r="BP5" s="1000">
        <f t="shared" ref="BP5" si="5">BO5+1</f>
        <v>64</v>
      </c>
      <c r="BQ5" s="1000">
        <f t="shared" ref="BQ5" si="6">BP5+1</f>
        <v>65</v>
      </c>
      <c r="BR5" s="1000">
        <f t="shared" ref="BR5" si="7">BQ5+1</f>
        <v>66</v>
      </c>
      <c r="BS5" s="1000">
        <f t="shared" ref="BS5" si="8">BR5+1</f>
        <v>67</v>
      </c>
      <c r="BT5" s="1000">
        <f t="shared" ref="BT5" si="9">BS5+1</f>
        <v>68</v>
      </c>
      <c r="BU5" s="1000">
        <f t="shared" ref="BU5" si="10">BT5+1</f>
        <v>69</v>
      </c>
      <c r="BV5" s="1000">
        <f t="shared" ref="BV5" si="11">BU5+1</f>
        <v>70</v>
      </c>
      <c r="BW5" s="1000">
        <f t="shared" ref="BW5" si="12">BV5+1</f>
        <v>71</v>
      </c>
      <c r="BX5" s="1000">
        <f t="shared" ref="BX5" si="13">BW5+1</f>
        <v>72</v>
      </c>
      <c r="BY5" s="1000">
        <f t="shared" ref="BY5" si="14">BX5+1</f>
        <v>73</v>
      </c>
      <c r="BZ5" s="1000">
        <f t="shared" ref="BZ5" si="15">BY5+1</f>
        <v>74</v>
      </c>
      <c r="CA5" s="1000">
        <f t="shared" ref="CA5" si="16">BZ5+1</f>
        <v>75</v>
      </c>
      <c r="CB5" s="1000">
        <f t="shared" ref="CB5" si="17">CA5+1</f>
        <v>76</v>
      </c>
      <c r="CC5" s="1000">
        <f t="shared" ref="CC5" si="18">CB5+1</f>
        <v>77</v>
      </c>
      <c r="CD5" s="1000">
        <f t="shared" ref="CD5" si="19">CC5+1</f>
        <v>78</v>
      </c>
      <c r="CE5" s="1000">
        <f t="shared" ref="CE5" si="20">CD5+1</f>
        <v>79</v>
      </c>
      <c r="CF5" s="1000">
        <f t="shared" ref="CF5" si="21">CE5+1</f>
        <v>80</v>
      </c>
      <c r="CG5" s="1000">
        <f t="shared" ref="CG5" si="22">CF5+1</f>
        <v>81</v>
      </c>
      <c r="CH5" s="1000">
        <f t="shared" ref="CH5" si="23">CG5+1</f>
        <v>82</v>
      </c>
      <c r="CI5" s="1000">
        <f t="shared" ref="CI5" si="24">CH5+1</f>
        <v>83</v>
      </c>
      <c r="CJ5" s="1000">
        <f t="shared" ref="CJ5" si="25">CI5+1</f>
        <v>84</v>
      </c>
      <c r="CK5" s="1000">
        <f t="shared" ref="CK5" si="26">CJ5+1</f>
        <v>85</v>
      </c>
      <c r="CL5" s="1000">
        <f t="shared" ref="CL5" si="27">CK5+1</f>
        <v>86</v>
      </c>
      <c r="CM5" s="1000">
        <f t="shared" ref="CM5" si="28">CL5+1</f>
        <v>87</v>
      </c>
      <c r="CN5" s="1000">
        <f t="shared" ref="CN5" si="29">CM5+1</f>
        <v>88</v>
      </c>
      <c r="CO5" s="1000">
        <f t="shared" ref="CO5" si="30">CN5+1</f>
        <v>89</v>
      </c>
      <c r="CP5" s="1000">
        <f t="shared" ref="CP5" si="31">CO5+1</f>
        <v>90</v>
      </c>
      <c r="CQ5" s="1000">
        <f t="shared" ref="CQ5" si="32">CP5+1</f>
        <v>91</v>
      </c>
      <c r="CR5" s="1000">
        <f t="shared" ref="CR5" si="33">CQ5+1</f>
        <v>92</v>
      </c>
      <c r="CS5" s="1000">
        <f t="shared" ref="CS5" si="34">CR5+1</f>
        <v>93</v>
      </c>
      <c r="CT5" s="1000">
        <f t="shared" ref="CT5" si="35">CS5+1</f>
        <v>94</v>
      </c>
      <c r="CU5" s="1000">
        <f t="shared" ref="CU5" si="36">CT5+1</f>
        <v>95</v>
      </c>
      <c r="CV5" s="1000">
        <f t="shared" ref="CV5" si="37">CU5+1</f>
        <v>96</v>
      </c>
      <c r="CW5" s="1000">
        <f t="shared" ref="CW5" si="38">CV5+1</f>
        <v>97</v>
      </c>
      <c r="CX5" s="1000">
        <f t="shared" ref="CX5" si="39">CW5+1</f>
        <v>98</v>
      </c>
      <c r="CY5" s="1000">
        <f t="shared" ref="CY5" si="40">CX5+1</f>
        <v>99</v>
      </c>
      <c r="CZ5" s="1000">
        <f t="shared" ref="CZ5" si="41">CY5+1</f>
        <v>100</v>
      </c>
      <c r="DA5" s="1000">
        <f t="shared" ref="DA5" si="42">CZ5+1</f>
        <v>101</v>
      </c>
      <c r="DB5" s="1000">
        <f t="shared" ref="DB5" si="43">DA5+1</f>
        <v>102</v>
      </c>
      <c r="DC5" s="1000">
        <f t="shared" ref="DC5" si="44">DB5+1</f>
        <v>103</v>
      </c>
      <c r="DD5" s="1000">
        <f t="shared" ref="DD5" si="45">DC5+1</f>
        <v>104</v>
      </c>
      <c r="DE5" s="1000">
        <f>DD5+1</f>
        <v>105</v>
      </c>
      <c r="DF5" s="1000">
        <f t="shared" ref="DF5" si="46">DE5+1</f>
        <v>106</v>
      </c>
      <c r="DG5" s="1000">
        <f t="shared" ref="DG5" si="47">DF5+1</f>
        <v>107</v>
      </c>
      <c r="DH5" s="1000">
        <f t="shared" ref="DH5" si="48">DG5+1</f>
        <v>108</v>
      </c>
      <c r="DI5" s="1000">
        <f t="shared" ref="DI5" si="49">DH5+1</f>
        <v>109</v>
      </c>
      <c r="DJ5" s="1000">
        <f t="shared" ref="DJ5" si="50">DI5+1</f>
        <v>110</v>
      </c>
      <c r="DK5" s="1000">
        <f t="shared" ref="DK5" si="51">DJ5+1</f>
        <v>111</v>
      </c>
      <c r="DL5" s="1000">
        <f t="shared" ref="DL5" si="52">DK5+1</f>
        <v>112</v>
      </c>
      <c r="DM5" s="1000">
        <f t="shared" ref="DM5" si="53">DL5+1</f>
        <v>113</v>
      </c>
      <c r="DN5" s="1000">
        <f t="shared" ref="DN5" si="54">DM5+1</f>
        <v>114</v>
      </c>
      <c r="DO5" s="1000">
        <f t="shared" ref="DO5" si="55">DN5+1</f>
        <v>115</v>
      </c>
      <c r="DP5" s="1000">
        <f t="shared" ref="DP5" si="56">DO5+1</f>
        <v>116</v>
      </c>
      <c r="DQ5" s="1000">
        <f t="shared" ref="DQ5" si="57">DP5+1</f>
        <v>117</v>
      </c>
      <c r="DR5" s="1000">
        <f t="shared" ref="DR5" si="58">DQ5+1</f>
        <v>118</v>
      </c>
      <c r="DS5" s="1000">
        <f t="shared" ref="DS5" si="59">DR5+1</f>
        <v>119</v>
      </c>
      <c r="DT5" s="1000">
        <f t="shared" ref="DT5" si="60">DS5+1</f>
        <v>120</v>
      </c>
      <c r="DV5" s="1000" t="s">
        <v>108</v>
      </c>
      <c r="DW5" s="1000" t="s">
        <v>108</v>
      </c>
      <c r="DX5" s="1000" t="s">
        <v>108</v>
      </c>
      <c r="DY5" s="1000" t="s">
        <v>108</v>
      </c>
      <c r="DZ5" s="1000" t="s">
        <v>108</v>
      </c>
      <c r="EA5" s="1000" t="s">
        <v>108</v>
      </c>
      <c r="EB5" s="1000" t="s">
        <v>108</v>
      </c>
      <c r="EC5" s="1000" t="s">
        <v>108</v>
      </c>
      <c r="ED5" s="1000" t="s">
        <v>108</v>
      </c>
      <c r="EE5" s="1000" t="s">
        <v>108</v>
      </c>
      <c r="EF5" s="1764"/>
      <c r="EH5" s="1768"/>
      <c r="EI5" s="1768"/>
      <c r="EJ5" s="1768"/>
      <c r="EK5" s="1768"/>
      <c r="EL5" s="1768"/>
      <c r="EN5" s="1766"/>
      <c r="EO5" s="1766"/>
      <c r="EP5" s="1766"/>
      <c r="EQ5" s="1766"/>
      <c r="ER5" s="1766"/>
      <c r="ES5" s="1766"/>
    </row>
    <row r="6" spans="2:149" s="271" customFormat="1" x14ac:dyDescent="0.2">
      <c r="B6" s="280"/>
      <c r="C6" s="280"/>
      <c r="D6" s="280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1"/>
      <c r="AM6" s="281"/>
      <c r="AN6" s="281"/>
      <c r="AO6" s="281"/>
      <c r="AP6" s="281"/>
      <c r="AQ6" s="281"/>
      <c r="AR6" s="281"/>
      <c r="AS6" s="281"/>
      <c r="AT6" s="281"/>
      <c r="AU6" s="281"/>
      <c r="AV6" s="281"/>
      <c r="AW6" s="281"/>
      <c r="AX6" s="281"/>
      <c r="AY6" s="281"/>
      <c r="AZ6" s="281"/>
      <c r="BA6" s="282"/>
      <c r="BB6" s="282"/>
      <c r="BC6" s="282"/>
      <c r="BD6" s="282"/>
      <c r="BE6" s="282"/>
      <c r="BF6" s="282"/>
      <c r="BG6" s="282"/>
      <c r="BH6" s="282"/>
      <c r="BI6" s="282"/>
      <c r="BJ6" s="282"/>
      <c r="BK6" s="282"/>
      <c r="BL6" s="282"/>
      <c r="BM6" s="282"/>
      <c r="BN6" s="282"/>
      <c r="BO6" s="282"/>
      <c r="BP6" s="282"/>
      <c r="BQ6" s="282"/>
      <c r="BR6" s="282"/>
      <c r="BS6" s="282"/>
      <c r="BT6" s="282"/>
      <c r="BU6" s="282"/>
      <c r="BV6" s="282"/>
      <c r="BW6" s="282"/>
      <c r="BX6" s="282"/>
      <c r="BY6" s="282"/>
      <c r="BZ6" s="282"/>
      <c r="CA6" s="282"/>
      <c r="CB6" s="282"/>
      <c r="CC6" s="282"/>
      <c r="CD6" s="282"/>
      <c r="CE6" s="282"/>
      <c r="CF6" s="282"/>
      <c r="CG6" s="282"/>
      <c r="CH6" s="282"/>
      <c r="CI6" s="282"/>
      <c r="CJ6" s="282"/>
      <c r="CK6" s="282"/>
      <c r="CL6" s="282"/>
      <c r="CM6" s="282"/>
      <c r="CN6" s="282"/>
      <c r="CO6" s="282"/>
      <c r="CP6" s="282"/>
      <c r="CQ6" s="282"/>
      <c r="CR6" s="282"/>
      <c r="CS6" s="282"/>
      <c r="CT6" s="282"/>
      <c r="CU6" s="282"/>
      <c r="CV6" s="282"/>
      <c r="CW6" s="282"/>
      <c r="CX6" s="282"/>
      <c r="CY6" s="282"/>
      <c r="CZ6" s="282"/>
      <c r="DA6" s="282"/>
      <c r="DB6" s="282"/>
      <c r="DC6" s="282"/>
      <c r="DD6" s="282"/>
      <c r="DE6" s="282"/>
      <c r="DF6" s="282"/>
      <c r="DG6" s="282"/>
      <c r="DH6" s="282"/>
      <c r="DI6" s="282"/>
      <c r="DJ6" s="282"/>
      <c r="DK6" s="282"/>
      <c r="DL6" s="282"/>
      <c r="DM6" s="282"/>
      <c r="DN6" s="282"/>
      <c r="DO6" s="282"/>
      <c r="DP6" s="282"/>
      <c r="DQ6" s="282"/>
      <c r="DR6" s="282"/>
      <c r="DS6" s="282"/>
      <c r="DT6" s="282"/>
      <c r="DV6" s="281"/>
      <c r="DW6" s="281"/>
      <c r="DX6" s="281"/>
      <c r="DY6" s="281"/>
      <c r="DZ6" s="281"/>
      <c r="EA6" s="281"/>
      <c r="EB6" s="281"/>
      <c r="EC6" s="281"/>
      <c r="ED6" s="281"/>
      <c r="EE6" s="281"/>
      <c r="EF6" s="281"/>
      <c r="EG6" s="270"/>
      <c r="EH6" s="283"/>
      <c r="EI6" s="283"/>
      <c r="EJ6" s="283"/>
      <c r="EK6" s="283"/>
      <c r="EL6" s="283"/>
      <c r="EM6" s="270"/>
      <c r="EN6" s="283"/>
      <c r="EO6" s="283"/>
      <c r="EP6" s="283"/>
      <c r="EQ6" s="283"/>
      <c r="ER6" s="283"/>
      <c r="ES6" s="283"/>
    </row>
    <row r="7" spans="2:149" s="291" customFormat="1" ht="18" customHeight="1" x14ac:dyDescent="0.2">
      <c r="B7" s="284" t="s">
        <v>747</v>
      </c>
      <c r="C7" s="285"/>
      <c r="D7" s="286"/>
      <c r="E7" s="286">
        <f>SUM(E8:E11)</f>
        <v>35000</v>
      </c>
      <c r="F7" s="286">
        <f t="shared" ref="F7:BQ7" si="61">SUM(F8:F11)</f>
        <v>37250</v>
      </c>
      <c r="G7" s="286">
        <f t="shared" si="61"/>
        <v>39500</v>
      </c>
      <c r="H7" s="286">
        <f t="shared" si="61"/>
        <v>41750</v>
      </c>
      <c r="I7" s="286">
        <f t="shared" si="61"/>
        <v>44309.691641683596</v>
      </c>
      <c r="J7" s="286">
        <f t="shared" si="61"/>
        <v>47325.844377822927</v>
      </c>
      <c r="K7" s="286">
        <f t="shared" si="61"/>
        <v>50945.227661190111</v>
      </c>
      <c r="L7" s="286">
        <f t="shared" si="61"/>
        <v>55143.712269896052</v>
      </c>
      <c r="M7" s="286">
        <f t="shared" si="61"/>
        <v>59929.984723820831</v>
      </c>
      <c r="N7" s="286">
        <f t="shared" si="61"/>
        <v>65338.472596755826</v>
      </c>
      <c r="O7" s="286">
        <f t="shared" si="61"/>
        <v>71341.894135713665</v>
      </c>
      <c r="P7" s="286">
        <f t="shared" si="61"/>
        <v>77945.657828567288</v>
      </c>
      <c r="Q7" s="286">
        <f t="shared" si="61"/>
        <v>117898.48059820752</v>
      </c>
      <c r="R7" s="286">
        <f t="shared" si="61"/>
        <v>124853.66222936573</v>
      </c>
      <c r="S7" s="286">
        <f t="shared" si="61"/>
        <v>132279.36202363975</v>
      </c>
      <c r="T7" s="286">
        <f t="shared" si="61"/>
        <v>140222.63179734119</v>
      </c>
      <c r="U7" s="286">
        <f t="shared" si="61"/>
        <v>149044.92019009637</v>
      </c>
      <c r="V7" s="286">
        <f t="shared" si="61"/>
        <v>158949.92935241445</v>
      </c>
      <c r="W7" s="286">
        <f t="shared" si="61"/>
        <v>169113.72624065142</v>
      </c>
      <c r="X7" s="286">
        <f t="shared" si="61"/>
        <v>179529.40377398365</v>
      </c>
      <c r="Y7" s="286">
        <f t="shared" si="61"/>
        <v>190968.07265725854</v>
      </c>
      <c r="Z7" s="286">
        <f t="shared" si="61"/>
        <v>203494.62470959825</v>
      </c>
      <c r="AA7" s="286">
        <f t="shared" si="61"/>
        <v>217114.37492051907</v>
      </c>
      <c r="AB7" s="286">
        <f t="shared" si="61"/>
        <v>232096.10015253193</v>
      </c>
      <c r="AC7" s="286">
        <f t="shared" si="61"/>
        <v>279170.19023045758</v>
      </c>
      <c r="AD7" s="286">
        <f t="shared" si="61"/>
        <v>292890.57580448693</v>
      </c>
      <c r="AE7" s="286">
        <f t="shared" si="61"/>
        <v>307419.73973877559</v>
      </c>
      <c r="AF7" s="286">
        <f t="shared" si="61"/>
        <v>322821.64685949247</v>
      </c>
      <c r="AG7" s="286">
        <f t="shared" si="61"/>
        <v>339475.50446661387</v>
      </c>
      <c r="AH7" s="286">
        <f t="shared" si="61"/>
        <v>357760.29268830374</v>
      </c>
      <c r="AI7" s="286">
        <f t="shared" si="61"/>
        <v>375465.8907299753</v>
      </c>
      <c r="AJ7" s="286">
        <f t="shared" si="61"/>
        <v>392669.18930139882</v>
      </c>
      <c r="AK7" s="286">
        <f t="shared" si="61"/>
        <v>411370.61269543128</v>
      </c>
      <c r="AL7" s="286">
        <f t="shared" si="61"/>
        <v>431668.31207428151</v>
      </c>
      <c r="AM7" s="286">
        <f t="shared" si="61"/>
        <v>453603.18992456864</v>
      </c>
      <c r="AN7" s="286">
        <f t="shared" si="61"/>
        <v>477565.25300709717</v>
      </c>
      <c r="AO7" s="286">
        <f t="shared" si="61"/>
        <v>532362.43363646627</v>
      </c>
      <c r="AP7" s="286">
        <f t="shared" si="61"/>
        <v>553419.75523436675</v>
      </c>
      <c r="AQ7" s="286">
        <f t="shared" si="61"/>
        <v>575652.70199372037</v>
      </c>
      <c r="AR7" s="286">
        <f t="shared" si="61"/>
        <v>599143.58108075534</v>
      </c>
      <c r="AS7" s="286">
        <f t="shared" si="61"/>
        <v>624290.85925251059</v>
      </c>
      <c r="AT7" s="286">
        <f t="shared" si="61"/>
        <v>651663.6074783589</v>
      </c>
      <c r="AU7" s="286">
        <f t="shared" si="61"/>
        <v>677548.36952377297</v>
      </c>
      <c r="AV7" s="286">
        <f t="shared" si="61"/>
        <v>702112.91569856473</v>
      </c>
      <c r="AW7" s="286">
        <f t="shared" si="61"/>
        <v>728690.87402820133</v>
      </c>
      <c r="AX7" s="286">
        <f t="shared" si="61"/>
        <v>757416.46578814788</v>
      </c>
      <c r="AY7" s="286">
        <f t="shared" si="61"/>
        <v>788369.18848620798</v>
      </c>
      <c r="AZ7" s="286">
        <f t="shared" si="61"/>
        <v>822070.52400433156</v>
      </c>
      <c r="BA7" s="286">
        <f t="shared" si="61"/>
        <v>885340.87165266811</v>
      </c>
      <c r="BB7" s="286">
        <f t="shared" si="61"/>
        <v>914447.70191858802</v>
      </c>
      <c r="BC7" s="286">
        <f t="shared" si="61"/>
        <v>945132.63277936168</v>
      </c>
      <c r="BD7" s="286">
        <f t="shared" si="61"/>
        <v>977498.09517288778</v>
      </c>
      <c r="BE7" s="286">
        <f t="shared" si="61"/>
        <v>1011963.6858164587</v>
      </c>
      <c r="BF7" s="286">
        <f t="shared" si="61"/>
        <v>1049307.0283871496</v>
      </c>
      <c r="BG7" s="286">
        <f t="shared" si="61"/>
        <v>1084165.3253429225</v>
      </c>
      <c r="BH7" s="286">
        <f t="shared" si="61"/>
        <v>1116806.0529370368</v>
      </c>
      <c r="BI7" s="286">
        <f t="shared" si="61"/>
        <v>1152025.5253853484</v>
      </c>
      <c r="BJ7" s="286">
        <f t="shared" si="61"/>
        <v>1189997.5372522776</v>
      </c>
      <c r="BK7" s="286">
        <f t="shared" si="61"/>
        <v>1230843.9294648094</v>
      </c>
      <c r="BL7" s="286">
        <f t="shared" si="61"/>
        <v>1275230.4280585616</v>
      </c>
      <c r="BM7" s="286">
        <f t="shared" si="61"/>
        <v>1310470.1074411357</v>
      </c>
      <c r="BN7" s="286">
        <f t="shared" si="61"/>
        <v>1344296.2694412926</v>
      </c>
      <c r="BO7" s="286">
        <f t="shared" si="61"/>
        <v>1379700.5320363035</v>
      </c>
      <c r="BP7" s="286">
        <f t="shared" si="61"/>
        <v>1416785.3261640668</v>
      </c>
      <c r="BQ7" s="286">
        <f t="shared" si="61"/>
        <v>1455660.5569001914</v>
      </c>
      <c r="BR7" s="286">
        <f t="shared" ref="BR7:DT7" si="62">SUM(BR8:BR11)</f>
        <v>1496957.0784689803</v>
      </c>
      <c r="BS7" s="286">
        <f t="shared" si="62"/>
        <v>1535165.3238756228</v>
      </c>
      <c r="BT7" s="286">
        <f t="shared" si="62"/>
        <v>1570576.8985952684</v>
      </c>
      <c r="BU7" s="286">
        <f t="shared" si="62"/>
        <v>1607979.4303238923</v>
      </c>
      <c r="BV7" s="286">
        <f t="shared" si="62"/>
        <v>1647512.2860521236</v>
      </c>
      <c r="BW7" s="286">
        <f t="shared" si="62"/>
        <v>1689324.5884599346</v>
      </c>
      <c r="BX7" s="286">
        <f t="shared" si="62"/>
        <v>1734076.6550950706</v>
      </c>
      <c r="BY7" s="286">
        <f t="shared" si="62"/>
        <v>1771332.8434422412</v>
      </c>
      <c r="BZ7" s="286">
        <f t="shared" si="62"/>
        <v>1807423.1555454773</v>
      </c>
      <c r="CA7" s="286">
        <f t="shared" si="62"/>
        <v>1844621.0500804512</v>
      </c>
      <c r="CB7" s="286">
        <f t="shared" si="62"/>
        <v>1882981.9061687505</v>
      </c>
      <c r="CC7" s="286">
        <f t="shared" si="62"/>
        <v>1922563.8718880408</v>
      </c>
      <c r="CD7" s="286">
        <f t="shared" si="62"/>
        <v>1963940.868764888</v>
      </c>
      <c r="CE7" s="286">
        <f t="shared" si="62"/>
        <v>2002574.0323008983</v>
      </c>
      <c r="CF7" s="286">
        <f t="shared" si="62"/>
        <v>2038737.745830155</v>
      </c>
      <c r="CG7" s="286">
        <f t="shared" si="62"/>
        <v>2076457.2128636662</v>
      </c>
      <c r="CH7" s="286">
        <f t="shared" si="62"/>
        <v>2115841.33614673</v>
      </c>
      <c r="CI7" s="286">
        <f t="shared" si="62"/>
        <v>2157006.6416168152</v>
      </c>
      <c r="CJ7" s="286">
        <f t="shared" si="62"/>
        <v>2200350.0784470285</v>
      </c>
      <c r="CK7" s="286">
        <f t="shared" si="62"/>
        <v>2237454.3312201514</v>
      </c>
      <c r="CL7" s="286">
        <f t="shared" si="62"/>
        <v>2273748.7711147531</v>
      </c>
      <c r="CM7" s="286">
        <f t="shared" si="62"/>
        <v>2310812.5332439495</v>
      </c>
      <c r="CN7" s="286">
        <f t="shared" si="62"/>
        <v>2348684.0837194705</v>
      </c>
      <c r="CO7" s="286">
        <f t="shared" si="62"/>
        <v>2387403.8119586315</v>
      </c>
      <c r="CP7" s="286">
        <f t="shared" si="62"/>
        <v>2427370.3615103438</v>
      </c>
      <c r="CQ7" s="286">
        <f t="shared" si="62"/>
        <v>2465431.0556271565</v>
      </c>
      <c r="CR7" s="286">
        <f t="shared" si="62"/>
        <v>2501776.479852559</v>
      </c>
      <c r="CS7" s="286">
        <f t="shared" si="62"/>
        <v>2539202.5241095498</v>
      </c>
      <c r="CT7" s="286">
        <f t="shared" si="62"/>
        <v>2577784.8318003402</v>
      </c>
      <c r="CU7" s="286">
        <f t="shared" si="62"/>
        <v>2617604.3413652959</v>
      </c>
      <c r="CV7" s="286">
        <f t="shared" si="62"/>
        <v>2658936.7720792317</v>
      </c>
      <c r="CW7" s="286">
        <f t="shared" si="62"/>
        <v>2695287.2660351479</v>
      </c>
      <c r="CX7" s="286">
        <f t="shared" si="62"/>
        <v>2727464.1016401155</v>
      </c>
      <c r="CY7" s="286">
        <f t="shared" si="62"/>
        <v>2760043.4126784848</v>
      </c>
      <c r="CZ7" s="286">
        <f t="shared" si="62"/>
        <v>2793045.3229219243</v>
      </c>
      <c r="DA7" s="286">
        <f t="shared" si="62"/>
        <v>2826490.9623306887</v>
      </c>
      <c r="DB7" s="286">
        <f t="shared" si="62"/>
        <v>2860568.6926923059</v>
      </c>
      <c r="DC7" s="286">
        <f t="shared" si="62"/>
        <v>2892895.3254354047</v>
      </c>
      <c r="DD7" s="286">
        <f t="shared" si="62"/>
        <v>2923600.7280307934</v>
      </c>
      <c r="DE7" s="286">
        <f t="shared" si="62"/>
        <v>2954136.7285190118</v>
      </c>
      <c r="DF7" s="286">
        <f t="shared" si="62"/>
        <v>2984499.8657217743</v>
      </c>
      <c r="DG7" s="286">
        <f t="shared" si="62"/>
        <v>3014766.5852494962</v>
      </c>
      <c r="DH7" s="286">
        <f t="shared" si="62"/>
        <v>3045074.3706460083</v>
      </c>
      <c r="DI7" s="286">
        <f t="shared" si="62"/>
        <v>3073730.0008551432</v>
      </c>
      <c r="DJ7" s="286">
        <f t="shared" si="62"/>
        <v>3102695.1824873812</v>
      </c>
      <c r="DK7" s="286">
        <f t="shared" si="62"/>
        <v>3131072.2164157247</v>
      </c>
      <c r="DL7" s="286">
        <f t="shared" si="62"/>
        <v>3158802.287869784</v>
      </c>
      <c r="DM7" s="286">
        <f t="shared" si="62"/>
        <v>3185820.70060213</v>
      </c>
      <c r="DN7" s="286">
        <f t="shared" si="62"/>
        <v>3212056.2887405925</v>
      </c>
      <c r="DO7" s="286">
        <f t="shared" si="62"/>
        <v>3238722.4304056917</v>
      </c>
      <c r="DP7" s="286">
        <f t="shared" si="62"/>
        <v>3265797.5979210949</v>
      </c>
      <c r="DQ7" s="286">
        <f t="shared" si="62"/>
        <v>3292328.7610555929</v>
      </c>
      <c r="DR7" s="286">
        <f t="shared" si="62"/>
        <v>3318277.8395025227</v>
      </c>
      <c r="DS7" s="286">
        <f t="shared" si="62"/>
        <v>3343604.0873337551</v>
      </c>
      <c r="DT7" s="286">
        <f t="shared" si="62"/>
        <v>3367978.2940809922</v>
      </c>
      <c r="DU7" s="287"/>
      <c r="DV7" s="286">
        <f>SUMIF($E$4:$DT$4,DV$4,$E7:$DT7)</f>
        <v>625780.48523545032</v>
      </c>
      <c r="DW7" s="286">
        <f t="shared" ref="DW7:EE7" si="63">SUMIF($E$4:$DT$4,DW$4,$E7:$DT7)</f>
        <v>2015565.2886456077</v>
      </c>
      <c r="DX7" s="286">
        <f t="shared" si="63"/>
        <v>4441880.397520883</v>
      </c>
      <c r="DY7" s="286">
        <f t="shared" si="63"/>
        <v>8012741.2762054056</v>
      </c>
      <c r="DZ7" s="286">
        <f t="shared" si="63"/>
        <v>12832758.81416807</v>
      </c>
      <c r="EA7" s="286">
        <f t="shared" si="63"/>
        <v>18188505.052853882</v>
      </c>
      <c r="EB7" s="286">
        <f t="shared" si="63"/>
        <v>23783830.743095141</v>
      </c>
      <c r="EC7" s="286">
        <f t="shared" si="63"/>
        <v>29346209.897601437</v>
      </c>
      <c r="ED7" s="286">
        <f t="shared" si="63"/>
        <v>34477873.361901149</v>
      </c>
      <c r="EE7" s="286">
        <f t="shared" si="63"/>
        <v>38690885.68727041</v>
      </c>
      <c r="EF7" s="286">
        <f>SUM(DV7:EE7)</f>
        <v>172416031.00449744</v>
      </c>
      <c r="EG7" s="288"/>
      <c r="EH7" s="289">
        <f t="shared" ref="EH7:EK9" si="64">IFERROR(DW7/DV7-1,0)</f>
        <v>2.2208823001044045</v>
      </c>
      <c r="EI7" s="289">
        <f t="shared" si="64"/>
        <v>1.203788893638706</v>
      </c>
      <c r="EJ7" s="289">
        <f t="shared" si="64"/>
        <v>0.80390748041696569</v>
      </c>
      <c r="EK7" s="289">
        <f t="shared" si="64"/>
        <v>0.60154413724503542</v>
      </c>
      <c r="EL7" s="289">
        <f>IFERROR(((#REF!/DV7)^(1/8))-1,0)</f>
        <v>0</v>
      </c>
      <c r="EM7" s="288"/>
      <c r="EN7" s="290">
        <f t="shared" ref="EN7:ER9" si="65">DV7/DV$7</f>
        <v>1</v>
      </c>
      <c r="EO7" s="290">
        <f t="shared" si="65"/>
        <v>1</v>
      </c>
      <c r="EP7" s="290">
        <f t="shared" si="65"/>
        <v>1</v>
      </c>
      <c r="EQ7" s="290">
        <f t="shared" si="65"/>
        <v>1</v>
      </c>
      <c r="ER7" s="290">
        <f t="shared" si="65"/>
        <v>1</v>
      </c>
      <c r="ES7" s="290">
        <f t="shared" ref="ES7:ES8" si="66">EF7/EF$7</f>
        <v>1</v>
      </c>
    </row>
    <row r="8" spans="2:149" x14ac:dyDescent="0.2">
      <c r="B8" s="348" t="s">
        <v>646</v>
      </c>
      <c r="D8" s="860"/>
      <c r="E8" s="861">
        <f>Histograma!DX18</f>
        <v>0</v>
      </c>
      <c r="F8" s="861">
        <f>Histograma!DY18</f>
        <v>1500</v>
      </c>
      <c r="G8" s="861">
        <f>Histograma!DZ18</f>
        <v>3000</v>
      </c>
      <c r="H8" s="861">
        <f>Histograma!EA18</f>
        <v>4500</v>
      </c>
      <c r="I8" s="861">
        <f>Histograma!EB18</f>
        <v>6309.6916416835957</v>
      </c>
      <c r="J8" s="861">
        <f>Histograma!EC18</f>
        <v>8571.8061937880921</v>
      </c>
      <c r="K8" s="861">
        <f>Histograma!ED18</f>
        <v>11286.343656313484</v>
      </c>
      <c r="L8" s="861">
        <f>Histograma!EE18</f>
        <v>14435.20711284294</v>
      </c>
      <c r="M8" s="861">
        <f>Histograma!EF18</f>
        <v>18024.911453286521</v>
      </c>
      <c r="N8" s="861">
        <f>Histograma!EG18</f>
        <v>22081.277357987765</v>
      </c>
      <c r="O8" s="861">
        <f>Histograma!EH18</f>
        <v>26583.843512206146</v>
      </c>
      <c r="P8" s="861">
        <f>Histograma!EI18</f>
        <v>31536.66628184637</v>
      </c>
      <c r="Q8" s="861">
        <f>Histograma!EJ18</f>
        <v>35251.283359076537</v>
      </c>
      <c r="R8" s="861">
        <f>Histograma!EK18</f>
        <v>40280.169582445189</v>
      </c>
      <c r="S8" s="861">
        <f>Histograma!EL18</f>
        <v>45661.944428150709</v>
      </c>
      <c r="T8" s="861">
        <f>Histograma!EM18</f>
        <v>51431.896758426788</v>
      </c>
      <c r="U8" s="861">
        <f>Histograma!EN18</f>
        <v>57938.53596341407</v>
      </c>
      <c r="V8" s="861">
        <f>Histograma!EO18</f>
        <v>65367.292835152613</v>
      </c>
      <c r="W8" s="861">
        <f>Histograma!EP18</f>
        <v>72990.140501330359</v>
      </c>
      <c r="X8" s="861">
        <f>Histograma!EQ18</f>
        <v>80801.898651329539</v>
      </c>
      <c r="Y8" s="861">
        <f>Histograma!ER18</f>
        <v>89380.900313785722</v>
      </c>
      <c r="Z8" s="861">
        <f>Histograma!ES18</f>
        <v>98775.814353040463</v>
      </c>
      <c r="AA8" s="861">
        <f>Histograma!ET18</f>
        <v>108990.62701123109</v>
      </c>
      <c r="AB8" s="861">
        <f>Histograma!EU18</f>
        <v>120226.92093524076</v>
      </c>
      <c r="AC8" s="861">
        <f>Histograma!EV18</f>
        <v>129282.48849368498</v>
      </c>
      <c r="AD8" s="861">
        <f>Histograma!EW18</f>
        <v>139385.277674207</v>
      </c>
      <c r="AE8" s="861">
        <f>Histograma!EX18</f>
        <v>150094.6506249235</v>
      </c>
      <c r="AF8" s="861">
        <f>Histograma!EY18</f>
        <v>161458.58096546115</v>
      </c>
      <c r="AG8" s="861">
        <f>Histograma!EZ18</f>
        <v>173838.89708122308</v>
      </c>
      <c r="AH8" s="861">
        <f>Histograma!FA18</f>
        <v>187552.48824749049</v>
      </c>
      <c r="AI8" s="861">
        <f>Histograma!FB18</f>
        <v>200831.68677874419</v>
      </c>
      <c r="AJ8" s="861">
        <f>Histograma!FC18</f>
        <v>213734.16070731179</v>
      </c>
      <c r="AK8" s="861">
        <f>Histograma!FD18</f>
        <v>227760.22825283615</v>
      </c>
      <c r="AL8" s="861">
        <f>Histograma!FE18</f>
        <v>242983.50278697381</v>
      </c>
      <c r="AM8" s="861">
        <f>Histograma!FF18</f>
        <v>259434.66117468916</v>
      </c>
      <c r="AN8" s="861">
        <f>Histograma!FG18</f>
        <v>277406.20848658559</v>
      </c>
      <c r="AO8" s="861">
        <f>Histograma!FH18</f>
        <v>292254.09395861236</v>
      </c>
      <c r="AP8" s="861">
        <f>Histograma!FI18</f>
        <v>307859.58515703777</v>
      </c>
      <c r="AQ8" s="861">
        <f>Histograma!FJ18</f>
        <v>324346.79522655299</v>
      </c>
      <c r="AR8" s="861">
        <f>Histograma!FK18</f>
        <v>341777.45454182918</v>
      </c>
      <c r="AS8" s="861">
        <f>Histograma!FL18</f>
        <v>360527.83608106658</v>
      </c>
      <c r="AT8" s="861">
        <f>Histograma!FM18</f>
        <v>381057.39725045278</v>
      </c>
      <c r="AU8" s="861">
        <f>Histograma!FN18</f>
        <v>400470.9687845133</v>
      </c>
      <c r="AV8" s="861">
        <f>Histograma!FO18</f>
        <v>418894.37841560709</v>
      </c>
      <c r="AW8" s="861">
        <f>Histograma!FP18</f>
        <v>438827.84716283454</v>
      </c>
      <c r="AX8" s="861">
        <f>Histograma!FQ18</f>
        <v>460372.04098279442</v>
      </c>
      <c r="AY8" s="861">
        <f>Histograma!FR18</f>
        <v>483586.58300633967</v>
      </c>
      <c r="AZ8" s="861">
        <f>Histograma!FS18</f>
        <v>508862.58464493224</v>
      </c>
      <c r="BA8" s="861">
        <f>Histograma!FT18</f>
        <v>530065.34538118471</v>
      </c>
      <c r="BB8" s="861">
        <f>Histograma!FU18</f>
        <v>551707.96808062459</v>
      </c>
      <c r="BC8" s="861">
        <f>Histograma!FV18</f>
        <v>574534.16622620495</v>
      </c>
      <c r="BD8" s="861">
        <f>Histograma!FW18</f>
        <v>598620.76302134944</v>
      </c>
      <c r="BE8" s="861">
        <f>Histograma!FX18</f>
        <v>624359.87891444843</v>
      </c>
      <c r="BF8" s="861">
        <f>Histograma!FY18</f>
        <v>652367.38584246661</v>
      </c>
      <c r="BG8" s="861">
        <f>Histograma!FZ18</f>
        <v>678511.10855929623</v>
      </c>
      <c r="BH8" s="861">
        <f>Histograma!GA18</f>
        <v>702991.65425488201</v>
      </c>
      <c r="BI8" s="861">
        <f>Histograma!GB18</f>
        <v>729406.25859111571</v>
      </c>
      <c r="BJ8" s="861">
        <f>Histograma!GC18</f>
        <v>757885.26749131258</v>
      </c>
      <c r="BK8" s="861">
        <f>Histograma!GD18</f>
        <v>788520.06165071146</v>
      </c>
      <c r="BL8" s="861">
        <f>Histograma!GE18</f>
        <v>821809.93559602567</v>
      </c>
      <c r="BM8" s="861">
        <f>Histograma!GF18</f>
        <v>848228.48551479646</v>
      </c>
      <c r="BN8" s="861">
        <f>Histograma!GG18</f>
        <v>873586.89739675436</v>
      </c>
      <c r="BO8" s="861">
        <f>Histograma!GH18</f>
        <v>900128.88472485321</v>
      </c>
      <c r="BP8" s="861">
        <f>Histograma!GI18</f>
        <v>927931.27070251596</v>
      </c>
      <c r="BQ8" s="861">
        <f>Histograma!GJ18</f>
        <v>957076.48413644964</v>
      </c>
      <c r="BR8" s="861">
        <f>Histograma!GK18</f>
        <v>988037.66569488158</v>
      </c>
      <c r="BS8" s="861">
        <f>Histograma!GL18</f>
        <v>1016682.6401317039</v>
      </c>
      <c r="BT8" s="861">
        <f>Histograma!GM18</f>
        <v>1043230.1115532784</v>
      </c>
      <c r="BU8" s="861">
        <f>Histograma!GN18</f>
        <v>1071270.8007315868</v>
      </c>
      <c r="BV8" s="861">
        <f>Histograma!GO18</f>
        <v>1100909.2329096005</v>
      </c>
      <c r="BW8" s="861">
        <f>Histograma!GP18</f>
        <v>1132257.2500972992</v>
      </c>
      <c r="BX8" s="861">
        <f>Histograma!GQ18</f>
        <v>1165810.0904554916</v>
      </c>
      <c r="BY8" s="861">
        <f>Histograma!GR18</f>
        <v>1193729.8124795503</v>
      </c>
      <c r="BZ8" s="861">
        <f>Histograma!GS18</f>
        <v>1220775.1273206579</v>
      </c>
      <c r="CA8" s="861">
        <f>Histograma!GT18</f>
        <v>1248651.1289855691</v>
      </c>
      <c r="CB8" s="861">
        <f>Histograma!GU18</f>
        <v>1277399.3518154742</v>
      </c>
      <c r="CC8" s="861">
        <f>Histograma!GV18</f>
        <v>1307063.4068686226</v>
      </c>
      <c r="CD8" s="861">
        <f>Histograma!GW18</f>
        <v>1338073.7352899387</v>
      </c>
      <c r="CE8" s="861">
        <f>Histograma!GX18</f>
        <v>1367026.1887056271</v>
      </c>
      <c r="CF8" s="861">
        <f>Histograma!GY18</f>
        <v>1394126.5546162503</v>
      </c>
      <c r="CG8" s="861">
        <f>Histograma!GZ18</f>
        <v>1422393.7356550645</v>
      </c>
      <c r="CH8" s="861">
        <f>Histograma!HA18</f>
        <v>1451909.4088810429</v>
      </c>
      <c r="CI8" s="861">
        <f>Histograma!HB18</f>
        <v>1482760.9687472875</v>
      </c>
      <c r="CJ8" s="861">
        <f>Histograma!HC18</f>
        <v>1515246.1271336284</v>
      </c>
      <c r="CK8" s="861">
        <f>Histograma!HD18</f>
        <v>1543040.6878589913</v>
      </c>
      <c r="CL8" s="861">
        <f>Histograma!HE18</f>
        <v>1570227.8889254639</v>
      </c>
      <c r="CM8" s="861">
        <f>Histograma!HF18</f>
        <v>1597992.0816678824</v>
      </c>
      <c r="CN8" s="861">
        <f>Histograma!HG18</f>
        <v>1626362.115670044</v>
      </c>
      <c r="CO8" s="861">
        <f>Histograma!HH18</f>
        <v>1655368.2829949358</v>
      </c>
      <c r="CP8" s="861">
        <f>Histograma!HI18</f>
        <v>1685309.5663042413</v>
      </c>
      <c r="CQ8" s="861">
        <f>Histograma!HJ18</f>
        <v>1713821.4580373717</v>
      </c>
      <c r="CR8" s="861">
        <f>Histograma!HK18</f>
        <v>1741046.8973519448</v>
      </c>
      <c r="CS8" s="861">
        <f>Histograma!HL18</f>
        <v>1769082.8016902087</v>
      </c>
      <c r="CT8" s="861">
        <f>Histograma!HM18</f>
        <v>1797985.9036038225</v>
      </c>
      <c r="CU8" s="861">
        <f>Histograma!HN18</f>
        <v>1827816.9069230603</v>
      </c>
      <c r="CV8" s="861">
        <f>Histograma!HO18</f>
        <v>1858782.6011040332</v>
      </c>
      <c r="CW8" s="861">
        <f>Histograma!HP18</f>
        <v>1886000.6330983317</v>
      </c>
      <c r="CX8" s="861">
        <f>Histograma!HQ18</f>
        <v>1912900.9213294191</v>
      </c>
      <c r="CY8" s="861">
        <f>Histograma!HR18</f>
        <v>1940103.0661355574</v>
      </c>
      <c r="CZ8" s="861">
        <f>Histograma!HS18</f>
        <v>1967622.1603454985</v>
      </c>
      <c r="DA8" s="861">
        <f>Histograma!HT18</f>
        <v>1995474.0514294333</v>
      </c>
      <c r="DB8" s="861">
        <f>Histograma!HU18</f>
        <v>2023815.1539181382</v>
      </c>
      <c r="DC8" s="861">
        <f>Histograma!HV18</f>
        <v>2051408.4618309806</v>
      </c>
      <c r="DD8" s="861">
        <f>Histograma!HW18</f>
        <v>2078328.7546255453</v>
      </c>
      <c r="DE8" s="861">
        <f>Histograma!HX18</f>
        <v>2105673.0469446247</v>
      </c>
      <c r="DF8" s="861">
        <f>Histograma!HY18</f>
        <v>2133471.0187549349</v>
      </c>
      <c r="DG8" s="861">
        <f>Histograma!HZ18</f>
        <v>2161754.4276208603</v>
      </c>
      <c r="DH8" s="861">
        <f>Histograma!IA18</f>
        <v>2190631.456657656</v>
      </c>
      <c r="DI8" s="861">
        <f>Histograma!IB18</f>
        <v>2216710.4025702467</v>
      </c>
      <c r="DJ8" s="861">
        <f>Histograma!IC18</f>
        <v>2242789.3484828379</v>
      </c>
      <c r="DK8" s="861">
        <f>Histograma!ID18</f>
        <v>2268868.2943954291</v>
      </c>
      <c r="DL8" s="861">
        <f>Histograma!IE18</f>
        <v>2294947.2403080203</v>
      </c>
      <c r="DM8" s="861">
        <f>Histograma!IF18</f>
        <v>2321026.1862206114</v>
      </c>
      <c r="DN8" s="861">
        <f>Histograma!IG18</f>
        <v>2347105.1321332026</v>
      </c>
      <c r="DO8" s="861">
        <f>Histograma!IH18</f>
        <v>2373184.0780457943</v>
      </c>
      <c r="DP8" s="861">
        <f>Histograma!II18</f>
        <v>2399263.0239583855</v>
      </c>
      <c r="DQ8" s="861">
        <f>Histograma!IJ18</f>
        <v>2425341.9698709766</v>
      </c>
      <c r="DR8" s="861">
        <f>Histograma!IK18</f>
        <v>2451420.9157835678</v>
      </c>
      <c r="DS8" s="861">
        <f>Histograma!IL18</f>
        <v>2477499.861696159</v>
      </c>
      <c r="DT8" s="861">
        <f>Histograma!IM18</f>
        <v>2503578.8076087502</v>
      </c>
      <c r="DU8" s="294"/>
      <c r="DV8" s="293">
        <f t="shared" ref="DV8:EE62" si="67">SUMIF($E$4:$DT$4,DV$4,$E8:$DT8)</f>
        <v>147829.74720995492</v>
      </c>
      <c r="DW8" s="293">
        <f t="shared" si="67"/>
        <v>867097.42469262378</v>
      </c>
      <c r="DX8" s="293">
        <f t="shared" si="67"/>
        <v>2363762.8312741304</v>
      </c>
      <c r="DY8" s="293">
        <f t="shared" si="67"/>
        <v>4718837.5652125729</v>
      </c>
      <c r="DZ8" s="293">
        <f t="shared" si="67"/>
        <v>8010779.7936096219</v>
      </c>
      <c r="EA8" s="293">
        <f t="shared" si="67"/>
        <v>12025149.81404921</v>
      </c>
      <c r="EB8" s="293">
        <f t="shared" si="67"/>
        <v>16219155.546498712</v>
      </c>
      <c r="EC8" s="293">
        <f t="shared" si="67"/>
        <v>20386837.192131996</v>
      </c>
      <c r="ED8" s="293">
        <f t="shared" si="67"/>
        <v>24447183.152690981</v>
      </c>
      <c r="EE8" s="293">
        <f t="shared" si="67"/>
        <v>28321735.26107398</v>
      </c>
      <c r="EF8" s="293">
        <f>SUM(DV8:EE8)</f>
        <v>117508368.32844378</v>
      </c>
      <c r="EH8" s="295">
        <f t="shared" si="64"/>
        <v>4.8655138161139533</v>
      </c>
      <c r="EI8" s="295">
        <f t="shared" si="64"/>
        <v>1.7260637201316307</v>
      </c>
      <c r="EJ8" s="295">
        <f t="shared" si="64"/>
        <v>0.99632446317340362</v>
      </c>
      <c r="EK8" s="295">
        <f t="shared" si="64"/>
        <v>0.69761719552827084</v>
      </c>
      <c r="EL8" s="295">
        <f>IFERROR(((#REF!/DV8)^(1/8))-1,0)</f>
        <v>0</v>
      </c>
      <c r="EN8" s="295">
        <f t="shared" si="65"/>
        <v>0.23623259385331244</v>
      </c>
      <c r="EO8" s="295">
        <f t="shared" si="65"/>
        <v>0.43020061398025178</v>
      </c>
      <c r="EP8" s="295">
        <f t="shared" si="65"/>
        <v>0.53215364209117411</v>
      </c>
      <c r="EQ8" s="295">
        <f t="shared" si="65"/>
        <v>0.58891675177702396</v>
      </c>
      <c r="ER8" s="295">
        <f t="shared" si="65"/>
        <v>0.62424455330410178</v>
      </c>
      <c r="ES8" s="295">
        <f t="shared" si="66"/>
        <v>0.68153969003832715</v>
      </c>
    </row>
    <row r="9" spans="2:149" x14ac:dyDescent="0.2">
      <c r="B9" s="348" t="s">
        <v>650</v>
      </c>
      <c r="D9" s="860"/>
      <c r="E9" s="861">
        <f>Histograma!NF18</f>
        <v>35000</v>
      </c>
      <c r="F9" s="861">
        <f>Histograma!NG18</f>
        <v>35000</v>
      </c>
      <c r="G9" s="861">
        <f>Histograma!NH18</f>
        <v>35000</v>
      </c>
      <c r="H9" s="861">
        <f>Histograma!NI18</f>
        <v>35000</v>
      </c>
      <c r="I9" s="861">
        <f>Histograma!NJ18</f>
        <v>35000</v>
      </c>
      <c r="J9" s="861">
        <f>Histograma!NK18</f>
        <v>35000</v>
      </c>
      <c r="K9" s="861">
        <f>Histograma!NL18</f>
        <v>35000</v>
      </c>
      <c r="L9" s="861">
        <f>Histograma!NM18</f>
        <v>35000</v>
      </c>
      <c r="M9" s="861">
        <f>Histograma!NN18</f>
        <v>35000</v>
      </c>
      <c r="N9" s="861">
        <f>Histograma!NO18</f>
        <v>35000</v>
      </c>
      <c r="O9" s="861">
        <f>Histograma!NP18</f>
        <v>35000</v>
      </c>
      <c r="P9" s="861">
        <f>Histograma!NQ18</f>
        <v>35000</v>
      </c>
      <c r="Q9" s="861">
        <f>Histograma!NR18</f>
        <v>70000</v>
      </c>
      <c r="R9" s="861">
        <f>Histograma!NS18</f>
        <v>70000</v>
      </c>
      <c r="S9" s="861">
        <f>Histograma!NT18</f>
        <v>70000</v>
      </c>
      <c r="T9" s="861">
        <f>Histograma!NU18</f>
        <v>70000</v>
      </c>
      <c r="U9" s="861">
        <f>Histograma!NV18</f>
        <v>70000</v>
      </c>
      <c r="V9" s="861">
        <f>Histograma!NW18</f>
        <v>70000</v>
      </c>
      <c r="W9" s="861">
        <f>Histograma!NX18</f>
        <v>70000</v>
      </c>
      <c r="X9" s="861">
        <f>Histograma!NY18</f>
        <v>70000</v>
      </c>
      <c r="Y9" s="861">
        <f>Histograma!NZ18</f>
        <v>70000</v>
      </c>
      <c r="Z9" s="861">
        <f>Histograma!OA18</f>
        <v>70000</v>
      </c>
      <c r="AA9" s="861">
        <f>Histograma!OB18</f>
        <v>70000</v>
      </c>
      <c r="AB9" s="861">
        <f>Histograma!OC18</f>
        <v>70000</v>
      </c>
      <c r="AC9" s="861">
        <f>Histograma!OD18</f>
        <v>105000</v>
      </c>
      <c r="AD9" s="861">
        <f>Histograma!OE18</f>
        <v>105000</v>
      </c>
      <c r="AE9" s="861">
        <f>Histograma!OF18</f>
        <v>105000</v>
      </c>
      <c r="AF9" s="861">
        <f>Histograma!OG18</f>
        <v>105000</v>
      </c>
      <c r="AG9" s="861">
        <f>Histograma!OH18</f>
        <v>105000</v>
      </c>
      <c r="AH9" s="861">
        <f>Histograma!OI18</f>
        <v>105000</v>
      </c>
      <c r="AI9" s="861">
        <f>Histograma!OJ18</f>
        <v>105000</v>
      </c>
      <c r="AJ9" s="861">
        <f>Histograma!OK18</f>
        <v>105000</v>
      </c>
      <c r="AK9" s="861">
        <f>Histograma!OL18</f>
        <v>105000</v>
      </c>
      <c r="AL9" s="861">
        <f>Histograma!OM18</f>
        <v>105000</v>
      </c>
      <c r="AM9" s="861">
        <f>Histograma!ON18</f>
        <v>105000</v>
      </c>
      <c r="AN9" s="861">
        <f>Histograma!OO18</f>
        <v>105000</v>
      </c>
      <c r="AO9" s="861">
        <f>Histograma!OP18</f>
        <v>140000</v>
      </c>
      <c r="AP9" s="861">
        <f>Histograma!OQ18</f>
        <v>140000</v>
      </c>
      <c r="AQ9" s="861">
        <f>Histograma!OR18</f>
        <v>140000</v>
      </c>
      <c r="AR9" s="861">
        <f>Histograma!OS18</f>
        <v>140000</v>
      </c>
      <c r="AS9" s="861">
        <f>Histograma!OT18</f>
        <v>140000</v>
      </c>
      <c r="AT9" s="861">
        <f>Histograma!OU18</f>
        <v>140000</v>
      </c>
      <c r="AU9" s="861">
        <f>Histograma!OV18</f>
        <v>140000</v>
      </c>
      <c r="AV9" s="861">
        <f>Histograma!OW18</f>
        <v>140000</v>
      </c>
      <c r="AW9" s="861">
        <f>Histograma!OX18</f>
        <v>140000</v>
      </c>
      <c r="AX9" s="861">
        <f>Histograma!OY18</f>
        <v>140000</v>
      </c>
      <c r="AY9" s="861">
        <f>Histograma!OZ18</f>
        <v>140000</v>
      </c>
      <c r="AZ9" s="861">
        <f>Histograma!PA18</f>
        <v>140000</v>
      </c>
      <c r="BA9" s="861">
        <f>Histograma!PB18</f>
        <v>175000</v>
      </c>
      <c r="BB9" s="861">
        <f>Histograma!PC18</f>
        <v>175000</v>
      </c>
      <c r="BC9" s="861">
        <f>Histograma!PD18</f>
        <v>175000</v>
      </c>
      <c r="BD9" s="861">
        <f>Histograma!PE18</f>
        <v>175000</v>
      </c>
      <c r="BE9" s="861">
        <f>Histograma!PF18</f>
        <v>175000</v>
      </c>
      <c r="BF9" s="861">
        <f>Histograma!PG18</f>
        <v>175000</v>
      </c>
      <c r="BG9" s="861">
        <f>Histograma!PH18</f>
        <v>175000</v>
      </c>
      <c r="BH9" s="861">
        <f>Histograma!PI18</f>
        <v>175000</v>
      </c>
      <c r="BI9" s="861">
        <f>Histograma!PJ18</f>
        <v>175000</v>
      </c>
      <c r="BJ9" s="861">
        <f>Histograma!PK18</f>
        <v>175000</v>
      </c>
      <c r="BK9" s="861">
        <f>Histograma!PL18</f>
        <v>175000</v>
      </c>
      <c r="BL9" s="861">
        <f>Histograma!PM18</f>
        <v>175000</v>
      </c>
      <c r="BM9" s="861">
        <f>Histograma!PN18</f>
        <v>175000</v>
      </c>
      <c r="BN9" s="861">
        <f>Histograma!PO18</f>
        <v>175000</v>
      </c>
      <c r="BO9" s="861">
        <f>Histograma!PP18</f>
        <v>175000</v>
      </c>
      <c r="BP9" s="861">
        <f>Histograma!PQ18</f>
        <v>175000</v>
      </c>
      <c r="BQ9" s="861">
        <f>Histograma!PR18</f>
        <v>175000</v>
      </c>
      <c r="BR9" s="861">
        <f>Histograma!PS18</f>
        <v>175000</v>
      </c>
      <c r="BS9" s="861">
        <f>Histograma!PT18</f>
        <v>175000</v>
      </c>
      <c r="BT9" s="861">
        <f>Histograma!PU18</f>
        <v>175000</v>
      </c>
      <c r="BU9" s="861">
        <f>Histograma!PV18</f>
        <v>175000</v>
      </c>
      <c r="BV9" s="861">
        <f>Histograma!PW18</f>
        <v>175000</v>
      </c>
      <c r="BW9" s="861">
        <f>Histograma!PX18</f>
        <v>175000</v>
      </c>
      <c r="BX9" s="861">
        <f>Histograma!PY18</f>
        <v>175000</v>
      </c>
      <c r="BY9" s="861">
        <f>Histograma!PZ18</f>
        <v>175000</v>
      </c>
      <c r="BZ9" s="861">
        <f>Histograma!QA18</f>
        <v>175000</v>
      </c>
      <c r="CA9" s="861">
        <f>Histograma!QB18</f>
        <v>175000</v>
      </c>
      <c r="CB9" s="861">
        <f>Histograma!QC18</f>
        <v>175000</v>
      </c>
      <c r="CC9" s="861">
        <f>Histograma!QD18</f>
        <v>175000</v>
      </c>
      <c r="CD9" s="861">
        <f>Histograma!QE18</f>
        <v>175000</v>
      </c>
      <c r="CE9" s="861">
        <f>Histograma!QF18</f>
        <v>175000</v>
      </c>
      <c r="CF9" s="861">
        <f>Histograma!QG18</f>
        <v>175000</v>
      </c>
      <c r="CG9" s="861">
        <f>Histograma!QH18</f>
        <v>175000</v>
      </c>
      <c r="CH9" s="861">
        <f>Histograma!QI18</f>
        <v>175000</v>
      </c>
      <c r="CI9" s="861">
        <f>Histograma!QJ18</f>
        <v>175000</v>
      </c>
      <c r="CJ9" s="861">
        <f>Histograma!QK18</f>
        <v>175000</v>
      </c>
      <c r="CK9" s="861">
        <f>Histograma!QL18</f>
        <v>175000</v>
      </c>
      <c r="CL9" s="861">
        <f>Histograma!QM18</f>
        <v>175000</v>
      </c>
      <c r="CM9" s="861">
        <f>Histograma!QN18</f>
        <v>175000</v>
      </c>
      <c r="CN9" s="861">
        <f>Histograma!QO18</f>
        <v>175000</v>
      </c>
      <c r="CO9" s="861">
        <f>Histograma!QP18</f>
        <v>175000</v>
      </c>
      <c r="CP9" s="861">
        <f>Histograma!QQ18</f>
        <v>175000</v>
      </c>
      <c r="CQ9" s="861">
        <f>Histograma!QR18</f>
        <v>175000</v>
      </c>
      <c r="CR9" s="861">
        <f>Histograma!QS18</f>
        <v>175000</v>
      </c>
      <c r="CS9" s="861">
        <f>Histograma!QT18</f>
        <v>175000</v>
      </c>
      <c r="CT9" s="861">
        <f>Histograma!QU18</f>
        <v>175000</v>
      </c>
      <c r="CU9" s="861">
        <f>Histograma!QV18</f>
        <v>175000</v>
      </c>
      <c r="CV9" s="861">
        <f>Histograma!QW18</f>
        <v>175000</v>
      </c>
      <c r="CW9" s="861">
        <f>Histograma!QX18</f>
        <v>175000</v>
      </c>
      <c r="CX9" s="861">
        <f>Histograma!QY18</f>
        <v>175000</v>
      </c>
      <c r="CY9" s="861">
        <f>Histograma!QZ18</f>
        <v>175000</v>
      </c>
      <c r="CZ9" s="861">
        <f>Histograma!RA18</f>
        <v>175000</v>
      </c>
      <c r="DA9" s="861">
        <f>Histograma!RB18</f>
        <v>175000</v>
      </c>
      <c r="DB9" s="861">
        <f>Histograma!RC18</f>
        <v>175000</v>
      </c>
      <c r="DC9" s="861">
        <f>Histograma!RD18</f>
        <v>175000</v>
      </c>
      <c r="DD9" s="861">
        <f>Histograma!RE18</f>
        <v>175000</v>
      </c>
      <c r="DE9" s="861">
        <f>Histograma!RF18</f>
        <v>175000</v>
      </c>
      <c r="DF9" s="861">
        <f>Histograma!RG18</f>
        <v>175000</v>
      </c>
      <c r="DG9" s="861">
        <f>Histograma!RH18</f>
        <v>175000</v>
      </c>
      <c r="DH9" s="861">
        <f>Histograma!RI18</f>
        <v>175000</v>
      </c>
      <c r="DI9" s="861">
        <f>Histograma!RJ18</f>
        <v>175000</v>
      </c>
      <c r="DJ9" s="861">
        <f>Histograma!RK18</f>
        <v>175000</v>
      </c>
      <c r="DK9" s="861">
        <f>Histograma!RL18</f>
        <v>175000</v>
      </c>
      <c r="DL9" s="861">
        <f>Histograma!RM18</f>
        <v>175000</v>
      </c>
      <c r="DM9" s="861">
        <f>Histograma!RN18</f>
        <v>175000</v>
      </c>
      <c r="DN9" s="861">
        <f>Histograma!RO18</f>
        <v>175000</v>
      </c>
      <c r="DO9" s="861">
        <f>Histograma!RP18</f>
        <v>175000</v>
      </c>
      <c r="DP9" s="861">
        <f>Histograma!RQ18</f>
        <v>175000</v>
      </c>
      <c r="DQ9" s="861">
        <f>Histograma!RR18</f>
        <v>175000</v>
      </c>
      <c r="DR9" s="861">
        <f>Histograma!RS18</f>
        <v>175000</v>
      </c>
      <c r="DS9" s="861">
        <f>Histograma!RT18</f>
        <v>175000</v>
      </c>
      <c r="DT9" s="861">
        <f>Histograma!RU18</f>
        <v>175000</v>
      </c>
      <c r="DU9" s="1307"/>
      <c r="DV9" s="1308">
        <f t="shared" si="67"/>
        <v>420000</v>
      </c>
      <c r="DW9" s="1308">
        <f t="shared" si="67"/>
        <v>840000</v>
      </c>
      <c r="DX9" s="1308">
        <f t="shared" si="67"/>
        <v>1260000</v>
      </c>
      <c r="DY9" s="1308">
        <f t="shared" si="67"/>
        <v>1680000</v>
      </c>
      <c r="DZ9" s="1308">
        <f t="shared" si="67"/>
        <v>2100000</v>
      </c>
      <c r="EA9" s="1308">
        <f t="shared" si="67"/>
        <v>2100000</v>
      </c>
      <c r="EB9" s="1308">
        <f t="shared" si="67"/>
        <v>2100000</v>
      </c>
      <c r="EC9" s="1308">
        <f t="shared" si="67"/>
        <v>2100000</v>
      </c>
      <c r="ED9" s="1308">
        <f t="shared" si="67"/>
        <v>2100000</v>
      </c>
      <c r="EE9" s="1308">
        <f t="shared" si="67"/>
        <v>2100000</v>
      </c>
      <c r="EF9" s="1308">
        <f>SUM(DV9:EE9)</f>
        <v>16800000</v>
      </c>
      <c r="EG9" s="597"/>
      <c r="EH9" s="1309">
        <f t="shared" si="64"/>
        <v>1</v>
      </c>
      <c r="EI9" s="1309">
        <f t="shared" si="64"/>
        <v>0.5</v>
      </c>
      <c r="EJ9" s="1309">
        <f t="shared" si="64"/>
        <v>0.33333333333333326</v>
      </c>
      <c r="EK9" s="1309">
        <f t="shared" si="64"/>
        <v>0.25</v>
      </c>
      <c r="EL9" s="1309">
        <f>IFERROR(((#REF!/DV9)^(1/8))-1,0)</f>
        <v>0</v>
      </c>
      <c r="EM9" s="597"/>
      <c r="EN9" s="1309">
        <f t="shared" si="65"/>
        <v>0.67116186891314566</v>
      </c>
      <c r="EO9" s="1309">
        <f t="shared" si="65"/>
        <v>0.41675653214114033</v>
      </c>
      <c r="EP9" s="1309">
        <f t="shared" si="65"/>
        <v>0.28366364855371506</v>
      </c>
      <c r="EQ9" s="1309">
        <f t="shared" si="65"/>
        <v>0.20966607333109821</v>
      </c>
      <c r="ER9" s="1309">
        <f t="shared" si="65"/>
        <v>0.16364368959241132</v>
      </c>
      <c r="ES9" s="1309">
        <f t="shared" ref="ES9:ES11" si="68">EF9/EF$7</f>
        <v>9.7438735262162346E-2</v>
      </c>
    </row>
    <row r="10" spans="2:149" x14ac:dyDescent="0.2">
      <c r="B10" s="596" t="s">
        <v>748</v>
      </c>
      <c r="C10" s="597"/>
      <c r="D10" s="862"/>
      <c r="E10" s="863">
        <f>Rebates!E8</f>
        <v>0</v>
      </c>
      <c r="F10" s="863">
        <f>Rebates!F8</f>
        <v>0</v>
      </c>
      <c r="G10" s="863">
        <f>Rebates!G8</f>
        <v>0</v>
      </c>
      <c r="H10" s="863">
        <f>Rebates!H8</f>
        <v>0</v>
      </c>
      <c r="I10" s="863">
        <f>Rebates!I8</f>
        <v>0</v>
      </c>
      <c r="J10" s="863">
        <f>Rebates!J8</f>
        <v>0</v>
      </c>
      <c r="K10" s="863">
        <f>Rebates!K8</f>
        <v>0</v>
      </c>
      <c r="L10" s="863">
        <f>Rebates!L8</f>
        <v>0</v>
      </c>
      <c r="M10" s="863">
        <f>Rebates!M8</f>
        <v>0</v>
      </c>
      <c r="N10" s="863">
        <f>Rebates!N8</f>
        <v>0</v>
      </c>
      <c r="O10" s="863">
        <f>Rebates!O8</f>
        <v>0</v>
      </c>
      <c r="P10" s="863">
        <f>Rebates!P8</f>
        <v>0</v>
      </c>
      <c r="Q10" s="863">
        <f>Rebates!Q8</f>
        <v>0</v>
      </c>
      <c r="R10" s="863">
        <f>Rebates!R8</f>
        <v>0</v>
      </c>
      <c r="S10" s="863">
        <f>Rebates!S8</f>
        <v>0</v>
      </c>
      <c r="T10" s="863">
        <f>Rebates!T8</f>
        <v>0</v>
      </c>
      <c r="U10" s="863">
        <f>Rebates!U8</f>
        <v>0</v>
      </c>
      <c r="V10" s="863">
        <f>Rebates!V8</f>
        <v>0</v>
      </c>
      <c r="W10" s="863">
        <f>Rebates!W8</f>
        <v>0</v>
      </c>
      <c r="X10" s="863">
        <f>Rebates!X8</f>
        <v>0</v>
      </c>
      <c r="Y10" s="863">
        <f>Rebates!Y8</f>
        <v>0</v>
      </c>
      <c r="Z10" s="863">
        <f>Rebates!Z8</f>
        <v>0</v>
      </c>
      <c r="AA10" s="863">
        <f>Rebates!AA8</f>
        <v>0</v>
      </c>
      <c r="AB10" s="863">
        <f>Rebates!AB8</f>
        <v>0</v>
      </c>
      <c r="AC10" s="863">
        <f>Rebates!AC8</f>
        <v>0</v>
      </c>
      <c r="AD10" s="863">
        <f>Rebates!AD8</f>
        <v>0</v>
      </c>
      <c r="AE10" s="863">
        <f>Rebates!AE8</f>
        <v>0</v>
      </c>
      <c r="AF10" s="863">
        <f>Rebates!AF8</f>
        <v>0</v>
      </c>
      <c r="AG10" s="863">
        <f>Rebates!AG8</f>
        <v>0</v>
      </c>
      <c r="AH10" s="863">
        <f>Rebates!AH8</f>
        <v>0</v>
      </c>
      <c r="AI10" s="863">
        <f>Rebates!AI8</f>
        <v>0</v>
      </c>
      <c r="AJ10" s="863">
        <f>Rebates!AJ8</f>
        <v>0</v>
      </c>
      <c r="AK10" s="863">
        <f>Rebates!AK8</f>
        <v>0</v>
      </c>
      <c r="AL10" s="863">
        <f>Rebates!AL8</f>
        <v>0</v>
      </c>
      <c r="AM10" s="863">
        <f>Rebates!AM8</f>
        <v>0</v>
      </c>
      <c r="AN10" s="863">
        <f>Rebates!AN8</f>
        <v>0</v>
      </c>
      <c r="AO10" s="863">
        <f>Rebates!AO8</f>
        <v>0</v>
      </c>
      <c r="AP10" s="863">
        <f>Rebates!AP8</f>
        <v>0</v>
      </c>
      <c r="AQ10" s="863">
        <f>Rebates!AQ8</f>
        <v>0</v>
      </c>
      <c r="AR10" s="863">
        <f>Rebates!AR8</f>
        <v>0</v>
      </c>
      <c r="AS10" s="863">
        <f>Rebates!AS8</f>
        <v>0</v>
      </c>
      <c r="AT10" s="863">
        <f>Rebates!AT8</f>
        <v>0</v>
      </c>
      <c r="AU10" s="863">
        <f>Rebates!AU8</f>
        <v>0</v>
      </c>
      <c r="AV10" s="863">
        <f>Rebates!AV8</f>
        <v>0</v>
      </c>
      <c r="AW10" s="863">
        <f>Rebates!AW8</f>
        <v>0</v>
      </c>
      <c r="AX10" s="863">
        <f>Rebates!AX8</f>
        <v>0</v>
      </c>
      <c r="AY10" s="863">
        <f>Rebates!AY8</f>
        <v>0</v>
      </c>
      <c r="AZ10" s="863">
        <f>Rebates!AZ8</f>
        <v>0</v>
      </c>
      <c r="BA10" s="863">
        <f>Rebates!BA8</f>
        <v>0</v>
      </c>
      <c r="BB10" s="863">
        <f>Rebates!BB8</f>
        <v>0</v>
      </c>
      <c r="BC10" s="863">
        <f>Rebates!BC8</f>
        <v>0</v>
      </c>
      <c r="BD10" s="863">
        <f>Rebates!BD8</f>
        <v>0</v>
      </c>
      <c r="BE10" s="863">
        <f>Rebates!BE8</f>
        <v>0</v>
      </c>
      <c r="BF10" s="863">
        <f>Rebates!BF8</f>
        <v>0</v>
      </c>
      <c r="BG10" s="863">
        <f>Rebates!BG8</f>
        <v>0</v>
      </c>
      <c r="BH10" s="863">
        <f>Rebates!BH8</f>
        <v>0</v>
      </c>
      <c r="BI10" s="863">
        <f>Rebates!BI8</f>
        <v>0</v>
      </c>
      <c r="BJ10" s="863">
        <f>Rebates!BJ8</f>
        <v>0</v>
      </c>
      <c r="BK10" s="863">
        <f>Rebates!BK8</f>
        <v>0</v>
      </c>
      <c r="BL10" s="863">
        <f>Rebates!BL8</f>
        <v>0</v>
      </c>
      <c r="BM10" s="863">
        <f>Rebates!BM8</f>
        <v>0</v>
      </c>
      <c r="BN10" s="863">
        <f>Rebates!BN8</f>
        <v>0</v>
      </c>
      <c r="BO10" s="863">
        <f>Rebates!BO8</f>
        <v>0</v>
      </c>
      <c r="BP10" s="863">
        <f>Rebates!BP8</f>
        <v>0</v>
      </c>
      <c r="BQ10" s="863">
        <f>Rebates!BQ8</f>
        <v>0</v>
      </c>
      <c r="BR10" s="863">
        <f>Rebates!BR8</f>
        <v>0</v>
      </c>
      <c r="BS10" s="863">
        <f>Rebates!BS8</f>
        <v>0</v>
      </c>
      <c r="BT10" s="863">
        <f>Rebates!BT8</f>
        <v>0</v>
      </c>
      <c r="BU10" s="863">
        <f>Rebates!BU8</f>
        <v>0</v>
      </c>
      <c r="BV10" s="863">
        <f>Rebates!BV8</f>
        <v>0</v>
      </c>
      <c r="BW10" s="863">
        <f>Rebates!BW8</f>
        <v>0</v>
      </c>
      <c r="BX10" s="863">
        <f>Rebates!BX8</f>
        <v>0</v>
      </c>
      <c r="BY10" s="863">
        <f>Rebates!BY8</f>
        <v>0</v>
      </c>
      <c r="BZ10" s="863">
        <f>Rebates!BZ8</f>
        <v>0</v>
      </c>
      <c r="CA10" s="863">
        <f>Rebates!CA8</f>
        <v>0</v>
      </c>
      <c r="CB10" s="863">
        <f>Rebates!CB8</f>
        <v>0</v>
      </c>
      <c r="CC10" s="863">
        <f>Rebates!CC8</f>
        <v>0</v>
      </c>
      <c r="CD10" s="863">
        <f>Rebates!CD8</f>
        <v>0</v>
      </c>
      <c r="CE10" s="863">
        <f>Rebates!CE8</f>
        <v>0</v>
      </c>
      <c r="CF10" s="863">
        <f>Rebates!CF8</f>
        <v>0</v>
      </c>
      <c r="CG10" s="863">
        <f>Rebates!CG8</f>
        <v>0</v>
      </c>
      <c r="CH10" s="863">
        <f>Rebates!CH8</f>
        <v>0</v>
      </c>
      <c r="CI10" s="863">
        <f>Rebates!CI8</f>
        <v>0</v>
      </c>
      <c r="CJ10" s="863">
        <f>Rebates!CJ8</f>
        <v>0</v>
      </c>
      <c r="CK10" s="863">
        <f>Rebates!CK8</f>
        <v>0</v>
      </c>
      <c r="CL10" s="863">
        <f>Rebates!CL8</f>
        <v>0</v>
      </c>
      <c r="CM10" s="863">
        <f>Rebates!CM8</f>
        <v>0</v>
      </c>
      <c r="CN10" s="863">
        <f>Rebates!CN8</f>
        <v>0</v>
      </c>
      <c r="CO10" s="863">
        <f>Rebates!CO8</f>
        <v>0</v>
      </c>
      <c r="CP10" s="863">
        <f>Rebates!CP8</f>
        <v>0</v>
      </c>
      <c r="CQ10" s="863">
        <f>Rebates!CQ8</f>
        <v>0</v>
      </c>
      <c r="CR10" s="863">
        <f>Rebates!CR8</f>
        <v>0</v>
      </c>
      <c r="CS10" s="863">
        <f>Rebates!CS8</f>
        <v>0</v>
      </c>
      <c r="CT10" s="863">
        <f>Rebates!CT8</f>
        <v>0</v>
      </c>
      <c r="CU10" s="863">
        <f>Rebates!CU8</f>
        <v>0</v>
      </c>
      <c r="CV10" s="863">
        <f>Rebates!CV8</f>
        <v>0</v>
      </c>
      <c r="CW10" s="863">
        <f>Rebates!CW8</f>
        <v>0</v>
      </c>
      <c r="CX10" s="863">
        <f>Rebates!CX8</f>
        <v>0</v>
      </c>
      <c r="CY10" s="863">
        <f>Rebates!CY8</f>
        <v>0</v>
      </c>
      <c r="CZ10" s="863">
        <f>Rebates!CZ8</f>
        <v>0</v>
      </c>
      <c r="DA10" s="863">
        <f>Rebates!DA8</f>
        <v>0</v>
      </c>
      <c r="DB10" s="863">
        <f>Rebates!DB8</f>
        <v>0</v>
      </c>
      <c r="DC10" s="863">
        <f>Rebates!DC8</f>
        <v>0</v>
      </c>
      <c r="DD10" s="863">
        <f>Rebates!DD8</f>
        <v>0</v>
      </c>
      <c r="DE10" s="863">
        <f>Rebates!DE8</f>
        <v>0</v>
      </c>
      <c r="DF10" s="863">
        <f>Rebates!DF8</f>
        <v>0</v>
      </c>
      <c r="DG10" s="863">
        <f>Rebates!DG8</f>
        <v>0</v>
      </c>
      <c r="DH10" s="863">
        <f>Rebates!DH8</f>
        <v>0</v>
      </c>
      <c r="DI10" s="863">
        <f>Rebates!DI8</f>
        <v>0</v>
      </c>
      <c r="DJ10" s="863">
        <f>Rebates!DJ8</f>
        <v>0</v>
      </c>
      <c r="DK10" s="863">
        <f>Rebates!DK8</f>
        <v>0</v>
      </c>
      <c r="DL10" s="863">
        <f>Rebates!DL8</f>
        <v>0</v>
      </c>
      <c r="DM10" s="863">
        <f>Rebates!DM8</f>
        <v>0</v>
      </c>
      <c r="DN10" s="863">
        <f>Rebates!DN8</f>
        <v>0</v>
      </c>
      <c r="DO10" s="863">
        <f>Rebates!DO8</f>
        <v>0</v>
      </c>
      <c r="DP10" s="863">
        <f>Rebates!DP8</f>
        <v>0</v>
      </c>
      <c r="DQ10" s="863">
        <f>Rebates!DQ8</f>
        <v>0</v>
      </c>
      <c r="DR10" s="863">
        <f>Rebates!DR8</f>
        <v>0</v>
      </c>
      <c r="DS10" s="863">
        <f>Rebates!DS8</f>
        <v>0</v>
      </c>
      <c r="DT10" s="863">
        <f>Rebates!DT8</f>
        <v>0</v>
      </c>
      <c r="DV10" s="293"/>
      <c r="DW10" s="293"/>
      <c r="DX10" s="293"/>
      <c r="DY10" s="293"/>
      <c r="DZ10" s="293"/>
      <c r="EA10" s="293"/>
      <c r="EB10" s="293"/>
      <c r="EC10" s="293"/>
      <c r="ED10" s="293"/>
      <c r="EE10" s="293"/>
      <c r="EF10" s="293"/>
      <c r="EH10" s="295"/>
      <c r="EI10" s="295"/>
      <c r="EJ10" s="295"/>
      <c r="EK10" s="295"/>
      <c r="EL10" s="295"/>
      <c r="EN10" s="295"/>
      <c r="EO10" s="295"/>
      <c r="EP10" s="295"/>
      <c r="EQ10" s="295"/>
      <c r="ER10" s="295"/>
      <c r="ES10" s="295"/>
    </row>
    <row r="11" spans="2:149" x14ac:dyDescent="0.2">
      <c r="B11" s="592" t="s">
        <v>749</v>
      </c>
      <c r="C11" s="595"/>
      <c r="D11" s="864"/>
      <c r="E11" s="865">
        <f>Histograma!IO18</f>
        <v>0</v>
      </c>
      <c r="F11" s="865">
        <f>Histograma!IP18</f>
        <v>750</v>
      </c>
      <c r="G11" s="865">
        <f>Histograma!IQ18</f>
        <v>1500</v>
      </c>
      <c r="H11" s="865">
        <f>Histograma!IR18</f>
        <v>2250</v>
      </c>
      <c r="I11" s="865">
        <f>Histograma!IS18</f>
        <v>3000</v>
      </c>
      <c r="J11" s="865">
        <f>Histograma!IT18</f>
        <v>3754.0381840348318</v>
      </c>
      <c r="K11" s="865">
        <f>Histograma!IU18</f>
        <v>4658.8840048766297</v>
      </c>
      <c r="L11" s="865">
        <f>Histograma!IV18</f>
        <v>5708.505157053115</v>
      </c>
      <c r="M11" s="865">
        <f>Histograma!IW18</f>
        <v>6905.0732705343089</v>
      </c>
      <c r="N11" s="865">
        <f>Histograma!IX18</f>
        <v>8257.1952387680576</v>
      </c>
      <c r="O11" s="865">
        <f>Histograma!IY18</f>
        <v>9758.0506235075172</v>
      </c>
      <c r="P11" s="865">
        <f>Histograma!IZ18</f>
        <v>11408.991546720925</v>
      </c>
      <c r="Q11" s="865">
        <f>Histograma!JA18</f>
        <v>12647.197239130979</v>
      </c>
      <c r="R11" s="865">
        <f>Histograma!JB18</f>
        <v>14573.492646920531</v>
      </c>
      <c r="S11" s="865">
        <f>Histograma!JC18</f>
        <v>16617.417595489038</v>
      </c>
      <c r="T11" s="865">
        <f>Histograma!JD18</f>
        <v>18790.735038914398</v>
      </c>
      <c r="U11" s="865">
        <f>Histograma!JE18</f>
        <v>21106.384226682294</v>
      </c>
      <c r="V11" s="865">
        <f>Histograma!JF18</f>
        <v>23582.63651726181</v>
      </c>
      <c r="W11" s="865">
        <f>Histograma!JG18</f>
        <v>26123.585739321054</v>
      </c>
      <c r="X11" s="865">
        <f>Histograma!JH18</f>
        <v>28727.505122654125</v>
      </c>
      <c r="Y11" s="865">
        <f>Histograma!JI18</f>
        <v>31587.172343472848</v>
      </c>
      <c r="Z11" s="865">
        <f>Histograma!JJ18</f>
        <v>34718.810356557769</v>
      </c>
      <c r="AA11" s="865">
        <f>Histograma!JK18</f>
        <v>38123.747909287973</v>
      </c>
      <c r="AB11" s="865">
        <f>Histograma!JL18</f>
        <v>41869.179217291196</v>
      </c>
      <c r="AC11" s="865">
        <f>Histograma!JM18</f>
        <v>44887.701736772608</v>
      </c>
      <c r="AD11" s="865">
        <f>Histograma!JN18</f>
        <v>48505.298130279931</v>
      </c>
      <c r="AE11" s="865">
        <f>Histograma!JO18</f>
        <v>52325.089113852111</v>
      </c>
      <c r="AF11" s="865">
        <f>Histograma!JP18</f>
        <v>56363.065894031322</v>
      </c>
      <c r="AG11" s="865">
        <f>Histograma!JQ18</f>
        <v>60636.607385390758</v>
      </c>
      <c r="AH11" s="865">
        <f>Histograma!JR18</f>
        <v>65207.804440813226</v>
      </c>
      <c r="AI11" s="865">
        <f>Histograma!JS18</f>
        <v>69634.203951231117</v>
      </c>
      <c r="AJ11" s="865">
        <f>Histograma!JT18</f>
        <v>73935.02859408698</v>
      </c>
      <c r="AK11" s="865">
        <f>Histograma!JU18</f>
        <v>78610.38444259511</v>
      </c>
      <c r="AL11" s="865">
        <f>Histograma!JV18</f>
        <v>83684.809287307668</v>
      </c>
      <c r="AM11" s="865">
        <f>Histograma!JW18</f>
        <v>89168.52874987945</v>
      </c>
      <c r="AN11" s="865">
        <f>Histograma!JX18</f>
        <v>95159.044520511583</v>
      </c>
      <c r="AO11" s="865">
        <f>Histograma!JY18</f>
        <v>100108.33967785386</v>
      </c>
      <c r="AP11" s="865">
        <f>Histograma!JZ18</f>
        <v>105560.17007732901</v>
      </c>
      <c r="AQ11" s="865">
        <f>Histograma!KA18</f>
        <v>111305.90676716738</v>
      </c>
      <c r="AR11" s="865">
        <f>Histograma!KB18</f>
        <v>117366.12653892612</v>
      </c>
      <c r="AS11" s="865">
        <f>Histograma!KC18</f>
        <v>123763.02317144405</v>
      </c>
      <c r="AT11" s="865">
        <f>Histograma!KD18</f>
        <v>130606.21022790611</v>
      </c>
      <c r="AU11" s="865">
        <f>Histograma!KE18</f>
        <v>137077.40073925967</v>
      </c>
      <c r="AV11" s="865">
        <f>Histograma!KF18</f>
        <v>143218.53728295758</v>
      </c>
      <c r="AW11" s="865">
        <f>Histograma!KG18</f>
        <v>149863.0268653667</v>
      </c>
      <c r="AX11" s="865">
        <f>Histograma!KH18</f>
        <v>157044.42480535337</v>
      </c>
      <c r="AY11" s="865">
        <f>Histograma!KI18</f>
        <v>164782.60547986842</v>
      </c>
      <c r="AZ11" s="865">
        <f>Histograma!KJ18</f>
        <v>173207.93935939929</v>
      </c>
      <c r="BA11" s="865">
        <f>Histograma!KK18</f>
        <v>180275.52627148345</v>
      </c>
      <c r="BB11" s="865">
        <f>Histograma!KL18</f>
        <v>187739.7338379634</v>
      </c>
      <c r="BC11" s="865">
        <f>Histograma!KM18</f>
        <v>195598.46655315679</v>
      </c>
      <c r="BD11" s="865">
        <f>Histograma!KN18</f>
        <v>203877.33215153834</v>
      </c>
      <c r="BE11" s="865">
        <f>Histograma!KO18</f>
        <v>212603.8069020102</v>
      </c>
      <c r="BF11" s="865">
        <f>Histograma!KP18</f>
        <v>221939.64254468292</v>
      </c>
      <c r="BG11" s="865">
        <f>Histograma!KQ18</f>
        <v>230654.21678362612</v>
      </c>
      <c r="BH11" s="865">
        <f>Histograma!KR18</f>
        <v>238814.39868215474</v>
      </c>
      <c r="BI11" s="865">
        <f>Histograma!KS18</f>
        <v>247619.26679423271</v>
      </c>
      <c r="BJ11" s="865">
        <f>Histograma!KT18</f>
        <v>257112.26976096502</v>
      </c>
      <c r="BK11" s="865">
        <f>Histograma!KU18</f>
        <v>267323.8678140979</v>
      </c>
      <c r="BL11" s="865">
        <f>Histograma!KV18</f>
        <v>278420.49246253603</v>
      </c>
      <c r="BM11" s="865">
        <f>Histograma!KW18</f>
        <v>287241.62192633917</v>
      </c>
      <c r="BN11" s="865">
        <f>Histograma!KX18</f>
        <v>295709.37204453803</v>
      </c>
      <c r="BO11" s="865">
        <f>Histograma!KY18</f>
        <v>304571.64731145045</v>
      </c>
      <c r="BP11" s="865">
        <f>Histograma!KZ18</f>
        <v>313854.05546155095</v>
      </c>
      <c r="BQ11" s="865">
        <f>Histograma!LA18</f>
        <v>323584.07276374171</v>
      </c>
      <c r="BR11" s="865">
        <f>Histograma!LB18</f>
        <v>333919.41277409869</v>
      </c>
      <c r="BS11" s="865">
        <f>Histograma!LC18</f>
        <v>343482.6837439189</v>
      </c>
      <c r="BT11" s="865">
        <f>Histograma!LD18</f>
        <v>352346.78704198997</v>
      </c>
      <c r="BU11" s="865">
        <f>Histograma!LE18</f>
        <v>361708.62959230563</v>
      </c>
      <c r="BV11" s="865">
        <f>Histograma!LF18</f>
        <v>371603.05314252316</v>
      </c>
      <c r="BW11" s="865">
        <f>Histograma!LG18</f>
        <v>382067.33836263546</v>
      </c>
      <c r="BX11" s="865">
        <f>Histograma!LH18</f>
        <v>393266.56463957916</v>
      </c>
      <c r="BY11" s="865">
        <f>Histograma!LI18</f>
        <v>402603.03096269106</v>
      </c>
      <c r="BZ11" s="865">
        <f>Histograma!LJ18</f>
        <v>411648.02822481934</v>
      </c>
      <c r="CA11" s="865">
        <f>Histograma!LK18</f>
        <v>420969.92109488219</v>
      </c>
      <c r="CB11" s="865">
        <f>Histograma!LL18</f>
        <v>430582.55435327627</v>
      </c>
      <c r="CC11" s="865">
        <f>Histograma!LM18</f>
        <v>440500.46501941816</v>
      </c>
      <c r="CD11" s="865">
        <f>Histograma!LN18</f>
        <v>450867.13347494928</v>
      </c>
      <c r="CE11" s="865">
        <f>Histograma!LO18</f>
        <v>460547.84359527112</v>
      </c>
      <c r="CF11" s="865">
        <f>Histograma!LP18</f>
        <v>469611.19121390453</v>
      </c>
      <c r="CG11" s="865">
        <f>Histograma!LQ18</f>
        <v>479063.47720860178</v>
      </c>
      <c r="CH11" s="865">
        <f>Histograma!LR18</f>
        <v>488931.92726568691</v>
      </c>
      <c r="CI11" s="865">
        <f>Histograma!LS18</f>
        <v>499245.6728695276</v>
      </c>
      <c r="CJ11" s="865">
        <f>Histograma!LT18</f>
        <v>510103.95131340029</v>
      </c>
      <c r="CK11" s="865">
        <f>Histograma!LU18</f>
        <v>519413.64336115995</v>
      </c>
      <c r="CL11" s="865">
        <f>Histograma!LV18</f>
        <v>528520.88218928932</v>
      </c>
      <c r="CM11" s="865">
        <f>Histograma!LW18</f>
        <v>537820.45157606737</v>
      </c>
      <c r="CN11" s="865">
        <f>Histograma!LX18</f>
        <v>547321.96804942645</v>
      </c>
      <c r="CO11" s="865">
        <f>Histograma!LY18</f>
        <v>557035.52896369575</v>
      </c>
      <c r="CP11" s="865">
        <f>Histograma!LZ18</f>
        <v>567060.79520610278</v>
      </c>
      <c r="CQ11" s="865">
        <f>Histograma!MA18</f>
        <v>576609.59758978488</v>
      </c>
      <c r="CR11" s="865">
        <f>Histograma!MB18</f>
        <v>585729.58250061446</v>
      </c>
      <c r="CS11" s="865">
        <f>Histograma!MC18</f>
        <v>595119.72241934109</v>
      </c>
      <c r="CT11" s="865">
        <f>Histograma!MD18</f>
        <v>604798.92819651763</v>
      </c>
      <c r="CU11" s="865">
        <f>Histograma!ME18</f>
        <v>614787.43444223551</v>
      </c>
      <c r="CV11" s="865">
        <f>Histograma!MF18</f>
        <v>625154.17097519839</v>
      </c>
      <c r="CW11" s="865">
        <f>Histograma!MG18</f>
        <v>634286.63293681596</v>
      </c>
      <c r="CX11" s="865">
        <f>Histograma!MH18</f>
        <v>639563.1803106966</v>
      </c>
      <c r="CY11" s="865">
        <f>Histograma!MI18</f>
        <v>644940.34654292732</v>
      </c>
      <c r="CZ11" s="865">
        <f>Histograma!MJ18</f>
        <v>650423.16257642582</v>
      </c>
      <c r="DA11" s="865">
        <f>Histograma!MK18</f>
        <v>656016.91090125544</v>
      </c>
      <c r="DB11" s="865">
        <f>Histograma!ML18</f>
        <v>661753.53877416777</v>
      </c>
      <c r="DC11" s="865">
        <f>Histograma!MM18</f>
        <v>666486.86360442417</v>
      </c>
      <c r="DD11" s="865">
        <f>Histograma!MN18</f>
        <v>670271.97340524825</v>
      </c>
      <c r="DE11" s="865">
        <f>Histograma!MO18</f>
        <v>673463.68157438689</v>
      </c>
      <c r="DF11" s="865">
        <f>Histograma!MP18</f>
        <v>676028.84696683963</v>
      </c>
      <c r="DG11" s="865">
        <f>Histograma!MQ18</f>
        <v>678012.15762863588</v>
      </c>
      <c r="DH11" s="865">
        <f>Histograma!MR18</f>
        <v>679442.91398835205</v>
      </c>
      <c r="DI11" s="865">
        <f>Histograma!MS18</f>
        <v>682019.59828489635</v>
      </c>
      <c r="DJ11" s="865">
        <f>Histograma!MT18</f>
        <v>684905.83400454337</v>
      </c>
      <c r="DK11" s="865">
        <f>Histograma!MU18</f>
        <v>687203.92202029552</v>
      </c>
      <c r="DL11" s="865">
        <f>Histograma!MV18</f>
        <v>688855.04756176355</v>
      </c>
      <c r="DM11" s="865">
        <f>Histograma!MW18</f>
        <v>689794.5143815187</v>
      </c>
      <c r="DN11" s="865">
        <f>Histograma!MX18</f>
        <v>689951.15660738992</v>
      </c>
      <c r="DO11" s="865">
        <f>Histograma!MY18</f>
        <v>690538.35235989746</v>
      </c>
      <c r="DP11" s="865">
        <f>Histograma!MZ18</f>
        <v>691534.57396270928</v>
      </c>
      <c r="DQ11" s="865">
        <f>Histograma!NA18</f>
        <v>691986.79118461628</v>
      </c>
      <c r="DR11" s="865">
        <f>Histograma!NB18</f>
        <v>691856.92371895513</v>
      </c>
      <c r="DS11" s="865">
        <f>Histograma!NC18</f>
        <v>691104.2256375961</v>
      </c>
      <c r="DT11" s="865">
        <f>Histograma!ND18</f>
        <v>689399.48647224181</v>
      </c>
      <c r="DU11" s="294"/>
      <c r="DV11" s="293">
        <f t="shared" si="67"/>
        <v>57950.738025495375</v>
      </c>
      <c r="DW11" s="293">
        <f t="shared" si="67"/>
        <v>308467.86395298399</v>
      </c>
      <c r="DX11" s="293">
        <f t="shared" si="67"/>
        <v>818117.56624675193</v>
      </c>
      <c r="DY11" s="293">
        <f t="shared" si="67"/>
        <v>1613903.7109928315</v>
      </c>
      <c r="DZ11" s="293">
        <f t="shared" si="67"/>
        <v>2721979.0205584476</v>
      </c>
      <c r="EA11" s="293">
        <f t="shared" si="67"/>
        <v>4063355.238804671</v>
      </c>
      <c r="EB11" s="293">
        <f t="shared" si="67"/>
        <v>5464675.1965964288</v>
      </c>
      <c r="EC11" s="293">
        <f t="shared" si="67"/>
        <v>6859372.7054694332</v>
      </c>
      <c r="ED11" s="293">
        <f t="shared" si="67"/>
        <v>7930690.2092101751</v>
      </c>
      <c r="EE11" s="293">
        <f t="shared" si="67"/>
        <v>8269150.4261964234</v>
      </c>
      <c r="EF11" s="293">
        <f>SUM(DV11:EE11)</f>
        <v>38107662.676053643</v>
      </c>
      <c r="EH11" s="296">
        <f>IFERROR(DW11/DV11-1,0)</f>
        <v>4.3229324502696382</v>
      </c>
      <c r="EI11" s="296">
        <f>IFERROR(DX11/DW11-1,0)</f>
        <v>1.6521970741543686</v>
      </c>
      <c r="EJ11" s="296">
        <f>IFERROR(DY11/DX11-1,0)</f>
        <v>0.97270389682118497</v>
      </c>
      <c r="EK11" s="296">
        <f>IFERROR(DZ11/DY11-1,0)</f>
        <v>0.68658080529721133</v>
      </c>
      <c r="EL11" s="296">
        <f>IFERROR(((#REF!/DV11)^(1/8))-1,0)</f>
        <v>0</v>
      </c>
      <c r="EM11" s="296"/>
      <c r="EN11" s="296">
        <f>DV11/DV$7</f>
        <v>9.260553723354184E-2</v>
      </c>
      <c r="EO11" s="296">
        <f>DW11/DW$7</f>
        <v>0.15304285387860794</v>
      </c>
      <c r="EP11" s="296">
        <f>DX11/DX$7</f>
        <v>0.18418270935511061</v>
      </c>
      <c r="EQ11" s="296">
        <f>DY11/DY$7</f>
        <v>0.20141717489187769</v>
      </c>
      <c r="ER11" s="296">
        <f>DZ11/DZ$7</f>
        <v>0.21211175710348684</v>
      </c>
      <c r="ES11" s="296">
        <f t="shared" si="68"/>
        <v>0.22102157469951048</v>
      </c>
    </row>
    <row r="13" spans="2:149" s="291" customFormat="1" ht="18" customHeight="1" x14ac:dyDescent="0.2">
      <c r="B13" s="297" t="s">
        <v>750</v>
      </c>
      <c r="C13" s="298"/>
      <c r="D13" s="286"/>
      <c r="E13" s="286">
        <f>(E7*E14)+(E7*'Calculo Impostos - Franqueadora'!$C$12)</f>
        <v>5715.5</v>
      </c>
      <c r="F13" s="286">
        <f>(F7*F14)+(F7*'Calculo Impostos - Franqueadora'!$C$12)</f>
        <v>6082.9250000000002</v>
      </c>
      <c r="G13" s="286">
        <f>(G7*G14)+(G7*'Calculo Impostos - Franqueadora'!$C$12)</f>
        <v>6450.35</v>
      </c>
      <c r="H13" s="286">
        <f>(H7*H14)+(H7*'Calculo Impostos - Franqueadora'!$C$12)</f>
        <v>6817.7749999999996</v>
      </c>
      <c r="I13" s="286">
        <f>(I7*I14)+(I7*'Calculo Impostos - Franqueadora'!$C$12)</f>
        <v>7235.7726450869304</v>
      </c>
      <c r="J13" s="286">
        <f>(J7*J14)+(J7*'Calculo Impostos - Franqueadora'!$C$12)</f>
        <v>7728.3103868984836</v>
      </c>
      <c r="K13" s="286">
        <f>(K7*K14)+(K7*'Calculo Impostos - Franqueadora'!$C$12)</f>
        <v>8319.3556770723444</v>
      </c>
      <c r="L13" s="286">
        <f>(L7*L14)+(L7*'Calculo Impostos - Franqueadora'!$C$12)</f>
        <v>9004.9682136740248</v>
      </c>
      <c r="M13" s="286">
        <f>(M7*M14)+(M7*'Calculo Impostos - Franqueadora'!$C$12)</f>
        <v>9786.5665053999437</v>
      </c>
      <c r="N13" s="286">
        <f>(N7*N14)+(N7*'Calculo Impostos - Franqueadora'!$C$12)</f>
        <v>10760.603698146413</v>
      </c>
      <c r="O13" s="286">
        <f>(O7*O14)+(O7*'Calculo Impostos - Franqueadora'!$C$12)</f>
        <v>11933.071924704878</v>
      </c>
      <c r="P13" s="286">
        <f>(P7*P14)+(P7*'Calculo Impostos - Franqueadora'!$C$12)</f>
        <v>13222.786973919192</v>
      </c>
      <c r="Q13" s="286">
        <f>(Q7*Q14)+(Q7*'Calculo Impostos - Franqueadora'!$C$12)</f>
        <v>21025.573260829929</v>
      </c>
      <c r="R13" s="286">
        <f>(R7*R14)+(R7*'Calculo Impostos - Franqueadora'!$C$12)</f>
        <v>22383.920233395129</v>
      </c>
      <c r="S13" s="286">
        <f>(S7*S14)+(S7*'Calculo Impostos - Franqueadora'!$C$12)</f>
        <v>23834.159403216847</v>
      </c>
      <c r="T13" s="286">
        <f>(T7*T14)+(T7*'Calculo Impostos - Franqueadora'!$C$12)</f>
        <v>25385.479990020736</v>
      </c>
      <c r="U13" s="286">
        <f>(U7*U14)+(U7*'Calculo Impostos - Franqueadora'!$C$12)</f>
        <v>27108.472913125825</v>
      </c>
      <c r="V13" s="286">
        <f>(V7*V14)+(V7*'Calculo Impostos - Franqueadora'!$C$12)</f>
        <v>29042.921202526544</v>
      </c>
      <c r="W13" s="286">
        <f>(W7*W14)+(W7*'Calculo Impostos - Franqueadora'!$C$12)</f>
        <v>31027.910734799225</v>
      </c>
      <c r="X13" s="286">
        <f>(X7*X14)+(X7*'Calculo Impostos - Franqueadora'!$C$12)</f>
        <v>33062.092557059004</v>
      </c>
      <c r="Y13" s="286">
        <f>(Y7*Y14)+(Y7*'Calculo Impostos - Franqueadora'!$C$12)</f>
        <v>35296.064589962589</v>
      </c>
      <c r="Z13" s="286">
        <f>(Z7*Z14)+(Z7*'Calculo Impostos - Franqueadora'!$C$12)</f>
        <v>37742.500205784541</v>
      </c>
      <c r="AA13" s="286">
        <f>(AA7*AA14)+(AA7*'Calculo Impostos - Franqueadora'!$C$12)</f>
        <v>40402.437421977374</v>
      </c>
      <c r="AB13" s="286">
        <f>(AB7*AB14)+(AB7*'Calculo Impostos - Franqueadora'!$C$12)</f>
        <v>43328.368359789485</v>
      </c>
      <c r="AC13" s="286">
        <f>(AC7*AC14)+(AC7*'Calculo Impostos - Franqueadora'!$C$12)</f>
        <v>52521.93815200837</v>
      </c>
      <c r="AD13" s="286">
        <f>(AD7*AD14)+(AD7*'Calculo Impostos - Franqueadora'!$C$12)</f>
        <v>55201.529454616291</v>
      </c>
      <c r="AE13" s="286">
        <f>(AE7*AE14)+(AE7*'Calculo Impostos - Franqueadora'!$C$12)</f>
        <v>58039.075170982876</v>
      </c>
      <c r="AF13" s="286">
        <f>(AF7*AF14)+(AF7*'Calculo Impostos - Franqueadora'!$C$12)</f>
        <v>61047.067631658872</v>
      </c>
      <c r="AG13" s="286">
        <f>(AG7*AG14)+(AG7*'Calculo Impostos - Franqueadora'!$C$12)</f>
        <v>64299.566022329687</v>
      </c>
      <c r="AH13" s="286">
        <f>(AH7*AH14)+(AH7*'Calculo Impostos - Franqueadora'!$C$12)</f>
        <v>67870.585162025731</v>
      </c>
      <c r="AI13" s="286">
        <f>(AI7*AI14)+(AI7*'Calculo Impostos - Franqueadora'!$C$12)</f>
        <v>71328.488459564178</v>
      </c>
      <c r="AJ13" s="286">
        <f>(AJ7*AJ14)+(AJ7*'Calculo Impostos - Franqueadora'!$C$12)</f>
        <v>74688.292670563183</v>
      </c>
      <c r="AK13" s="286">
        <f>(AK7*AK14)+(AK7*'Calculo Impostos - Franqueadora'!$C$12)</f>
        <v>78340.680659417732</v>
      </c>
      <c r="AL13" s="286">
        <f>(AL7*AL14)+(AL7*'Calculo Impostos - Franqueadora'!$C$12)</f>
        <v>82304.821348107187</v>
      </c>
      <c r="AM13" s="286">
        <f>(AM7*AM14)+(AM7*'Calculo Impostos - Franqueadora'!$C$12)</f>
        <v>86588.70299226827</v>
      </c>
      <c r="AN13" s="286">
        <f>(AN7*AN14)+(AN7*'Calculo Impostos - Franqueadora'!$C$12)</f>
        <v>91268.493912286067</v>
      </c>
      <c r="AO13" s="286">
        <f>(AO7*AO14)+(AO7*'Calculo Impostos - Franqueadora'!$C$12)</f>
        <v>101970.38328920185</v>
      </c>
      <c r="AP13" s="286">
        <f>(AP7*AP14)+(AP7*'Calculo Impostos - Franqueadora'!$C$12)</f>
        <v>106082.87819727183</v>
      </c>
      <c r="AQ13" s="286">
        <f>(AQ7*AQ14)+(AQ7*'Calculo Impostos - Franqueadora'!$C$12)</f>
        <v>110424.97269937361</v>
      </c>
      <c r="AR13" s="286">
        <f>(AR7*AR14)+(AR7*'Calculo Impostos - Franqueadora'!$C$12)</f>
        <v>115012.74138507152</v>
      </c>
      <c r="AS13" s="286">
        <f>(AS7*AS14)+(AS7*'Calculo Impostos - Franqueadora'!$C$12)</f>
        <v>119924.00481201529</v>
      </c>
      <c r="AT13" s="286">
        <f>(AT7*AT14)+(AT7*'Calculo Impostos - Franqueadora'!$C$12)</f>
        <v>125269.9025405235</v>
      </c>
      <c r="AU13" s="286">
        <f>(AU7*AU14)+(AU7*'Calculo Impostos - Franqueadora'!$C$12)</f>
        <v>130325.19656799285</v>
      </c>
      <c r="AV13" s="286">
        <f>(AV7*AV14)+(AV7*'Calculo Impostos - Franqueadora'!$C$12)</f>
        <v>135122.65243592972</v>
      </c>
      <c r="AW13" s="286">
        <f>(AW7*AW14)+(AW7*'Calculo Impostos - Franqueadora'!$C$12)</f>
        <v>140313.32769770772</v>
      </c>
      <c r="AX13" s="286">
        <f>(AX7*AX14)+(AX7*'Calculo Impostos - Franqueadora'!$C$12)</f>
        <v>145923.43576842529</v>
      </c>
      <c r="AY13" s="286">
        <f>(AY7*AY14)+(AY7*'Calculo Impostos - Franqueadora'!$C$12)</f>
        <v>151968.50251135643</v>
      </c>
      <c r="AZ13" s="286">
        <f>(AZ7*AZ14)+(AZ7*'Calculo Impostos - Franqueadora'!$C$12)</f>
        <v>158550.37333804596</v>
      </c>
      <c r="BA13" s="286">
        <f>(BA7*BA14)+(BA7*'Calculo Impostos - Franqueadora'!$C$12)</f>
        <v>170907.07223376608</v>
      </c>
      <c r="BB13" s="286">
        <f>(BB7*BB14)+(BB7*'Calculo Impostos - Franqueadora'!$C$12)</f>
        <v>176591.63618470024</v>
      </c>
      <c r="BC13" s="286">
        <f>(BC7*BC14)+(BC7*'Calculo Impostos - Franqueadora'!$C$12)</f>
        <v>182584.40318180935</v>
      </c>
      <c r="BD13" s="286">
        <f>(BD7*BD14)+(BD7*'Calculo Impostos - Franqueadora'!$C$12)</f>
        <v>188905.377987265</v>
      </c>
      <c r="BE13" s="286">
        <f>(BE7*BE14)+(BE7*'Calculo Impostos - Franqueadora'!$C$12)</f>
        <v>195636.5078399544</v>
      </c>
      <c r="BF13" s="286">
        <f>(BF7*BF14)+(BF7*'Calculo Impostos - Franqueadora'!$C$12)</f>
        <v>202929.66264401033</v>
      </c>
      <c r="BG13" s="286">
        <f>(BG7*BG14)+(BG7*'Calculo Impostos - Franqueadora'!$C$12)</f>
        <v>209737.48803947275</v>
      </c>
      <c r="BH13" s="286">
        <f>(BH7*BH14)+(BH7*'Calculo Impostos - Franqueadora'!$C$12)</f>
        <v>216112.22213860328</v>
      </c>
      <c r="BI13" s="286">
        <f>(BI7*BI14)+(BI7*'Calculo Impostos - Franqueadora'!$C$12)</f>
        <v>222990.58510775852</v>
      </c>
      <c r="BJ13" s="286">
        <f>(BJ7*BJ14)+(BJ7*'Calculo Impostos - Franqueadora'!$C$12)</f>
        <v>230406.51902536984</v>
      </c>
      <c r="BK13" s="286">
        <f>(BK7*BK14)+(BK7*'Calculo Impostos - Franqueadora'!$C$12)</f>
        <v>238383.81942447729</v>
      </c>
      <c r="BL13" s="286">
        <f>(BL7*BL14)+(BL7*'Calculo Impostos - Franqueadora'!$C$12)</f>
        <v>247052.50259983708</v>
      </c>
      <c r="BM13" s="286">
        <f>(BM7*BM14)+(BM7*'Calculo Impostos - Franqueadora'!$C$12)</f>
        <v>253934.81198325384</v>
      </c>
      <c r="BN13" s="286">
        <f>(BN7*BN14)+(BN7*'Calculo Impostos - Franqueadora'!$C$12)</f>
        <v>260541.06142188446</v>
      </c>
      <c r="BO13" s="286">
        <f>(BO7*BO14)+(BO7*'Calculo Impostos - Franqueadora'!$C$12)</f>
        <v>267455.51390669012</v>
      </c>
      <c r="BP13" s="286">
        <f>(BP7*BP14)+(BP7*'Calculo Impostos - Franqueadora'!$C$12)</f>
        <v>274698.17419984227</v>
      </c>
      <c r="BQ13" s="286">
        <f>(BQ7*BQ14)+(BQ7*'Calculo Impostos - Franqueadora'!$C$12)</f>
        <v>282290.50676260737</v>
      </c>
      <c r="BR13" s="286">
        <f>(BR7*BR14)+(BR7*'Calculo Impostos - Franqueadora'!$C$12)</f>
        <v>290355.71742499183</v>
      </c>
      <c r="BS13" s="286">
        <f>(BS7*BS14)+(BS7*'Calculo Impostos - Franqueadora'!$C$12)</f>
        <v>297817.78775290912</v>
      </c>
      <c r="BT13" s="286">
        <f>(BT7*BT14)+(BT7*'Calculo Impostos - Franqueadora'!$C$12)</f>
        <v>304733.66829565592</v>
      </c>
      <c r="BU13" s="286">
        <f>(BU7*BU14)+(BU7*'Calculo Impostos - Franqueadora'!$C$12)</f>
        <v>312038.38274225616</v>
      </c>
      <c r="BV13" s="286">
        <f>(BV7*BV14)+(BV7*'Calculo Impostos - Franqueadora'!$C$12)</f>
        <v>319759.14946597978</v>
      </c>
      <c r="BW13" s="286">
        <f>(BW7*BW14)+(BW7*'Calculo Impostos - Franqueadora'!$C$12)</f>
        <v>327925.09212622524</v>
      </c>
      <c r="BX13" s="286">
        <f>(BX7*BX14)+(BX7*'Calculo Impostos - Franqueadora'!$C$12)</f>
        <v>336665.17074006726</v>
      </c>
      <c r="BY13" s="286">
        <f>(BY7*BY14)+(BY7*'Calculo Impostos - Franqueadora'!$C$12)</f>
        <v>343941.3043242697</v>
      </c>
      <c r="BZ13" s="286">
        <f>(BZ7*BZ14)+(BZ7*'Calculo Impostos - Franqueadora'!$C$12)</f>
        <v>350989.74227803177</v>
      </c>
      <c r="CA13" s="286">
        <f>(CA7*CA14)+(CA7*'Calculo Impostos - Franqueadora'!$C$12)</f>
        <v>358254.49108071206</v>
      </c>
      <c r="CB13" s="286">
        <f>(CB7*CB14)+(CB7*'Calculo Impostos - Franqueadora'!$C$12)</f>
        <v>365746.36627475696</v>
      </c>
      <c r="CC13" s="286">
        <f>(CC7*CC14)+(CC7*'Calculo Impostos - Franqueadora'!$C$12)</f>
        <v>373476.72417973436</v>
      </c>
      <c r="CD13" s="286">
        <f>(CD7*CD14)+(CD7*'Calculo Impostos - Franqueadora'!$C$12)</f>
        <v>381557.65166978259</v>
      </c>
      <c r="CE13" s="286">
        <f>(CE7*CE14)+(CE7*'Calculo Impostos - Franqueadora'!$C$12)</f>
        <v>389102.70850836544</v>
      </c>
      <c r="CF13" s="286">
        <f>(CF7*CF14)+(CF7*'Calculo Impostos - Franqueadora'!$C$12)</f>
        <v>396165.48176062928</v>
      </c>
      <c r="CG13" s="286">
        <f>(CG7*CG14)+(CG7*'Calculo Impostos - Franqueadora'!$C$12)</f>
        <v>403532.09367227403</v>
      </c>
      <c r="CH13" s="286">
        <f>(CH7*CH14)+(CH7*'Calculo Impostos - Franqueadora'!$C$12)</f>
        <v>411223.81294945639</v>
      </c>
      <c r="CI13" s="286">
        <f>(CI7*CI14)+(CI7*'Calculo Impostos - Franqueadora'!$C$12)</f>
        <v>419263.39710776403</v>
      </c>
      <c r="CJ13" s="286">
        <f>(CJ7*CJ14)+(CJ7*'Calculo Impostos - Franqueadora'!$C$12)</f>
        <v>427728.37032070465</v>
      </c>
      <c r="CK13" s="286">
        <f>(CK7*CK14)+(CK7*'Calculo Impostos - Franqueadora'!$C$12)</f>
        <v>434974.83088729554</v>
      </c>
      <c r="CL13" s="286">
        <f>(CL7*CL14)+(CL7*'Calculo Impostos - Franqueadora'!$C$12)</f>
        <v>442063.13499871135</v>
      </c>
      <c r="CM13" s="286">
        <f>(CM7*CM14)+(CM7*'Calculo Impostos - Franqueadora'!$C$12)</f>
        <v>449301.68774254335</v>
      </c>
      <c r="CN13" s="286">
        <f>(CN7*CN14)+(CN7*'Calculo Impostos - Franqueadora'!$C$12)</f>
        <v>456698.00155041262</v>
      </c>
      <c r="CO13" s="286">
        <f>(CO7*CO14)+(CO7*'Calculo Impostos - Franqueadora'!$C$12)</f>
        <v>464259.96447552071</v>
      </c>
      <c r="CP13" s="286">
        <f>(CP7*CP14)+(CP7*'Calculo Impostos - Franqueadora'!$C$12)</f>
        <v>472065.43160297017</v>
      </c>
      <c r="CQ13" s="286">
        <f>(CQ7*CQ14)+(CQ7*'Calculo Impostos - Franqueadora'!$C$12)</f>
        <v>479498.68516398361</v>
      </c>
      <c r="CR13" s="286">
        <f>(CR7*CR14)+(CR7*'Calculo Impostos - Franqueadora'!$C$12)</f>
        <v>486596.94651520479</v>
      </c>
      <c r="CS13" s="286">
        <f>(CS7*CS14)+(CS7*'Calculo Impostos - Franqueadora'!$C$12)</f>
        <v>493906.25295859505</v>
      </c>
      <c r="CT13" s="286">
        <f>(CT7*CT14)+(CT7*'Calculo Impostos - Franqueadora'!$C$12)</f>
        <v>501441.37765060633</v>
      </c>
      <c r="CU13" s="286">
        <f>(CU7*CU14)+(CU7*'Calculo Impostos - Franqueadora'!$C$12)</f>
        <v>509218.12786864227</v>
      </c>
      <c r="CV13" s="286">
        <f>(CV7*CV14)+(CV7*'Calculo Impostos - Franqueadora'!$C$12)</f>
        <v>517290.35158707399</v>
      </c>
      <c r="CW13" s="286">
        <f>(CW7*CW14)+(CW7*'Calculo Impostos - Franqueadora'!$C$12)</f>
        <v>524389.60305666446</v>
      </c>
      <c r="CX13" s="286">
        <f>(CX7*CX14)+(CX7*'Calculo Impostos - Franqueadora'!$C$12)</f>
        <v>530673.73905031453</v>
      </c>
      <c r="CY13" s="286">
        <f>(CY7*CY14)+(CY7*'Calculo Impostos - Franqueadora'!$C$12)</f>
        <v>537036.47849610809</v>
      </c>
      <c r="CZ13" s="286">
        <f>(CZ7*CZ14)+(CZ7*'Calculo Impostos - Franqueadora'!$C$12)</f>
        <v>543481.75156665186</v>
      </c>
      <c r="DA13" s="286">
        <f>(DA7*DA14)+(DA7*'Calculo Impostos - Franqueadora'!$C$12)</f>
        <v>550013.68494318356</v>
      </c>
      <c r="DB13" s="286">
        <f>(DB7*DB14)+(DB7*'Calculo Impostos - Franqueadora'!$C$12)</f>
        <v>556669.06568280724</v>
      </c>
      <c r="DC13" s="286">
        <f>(DC7*DC14)+(DC7*'Calculo Impostos - Franqueadora'!$C$12)</f>
        <v>562982.45705753448</v>
      </c>
      <c r="DD13" s="286">
        <f>(DD7*DD14)+(DD7*'Calculo Impostos - Franqueadora'!$C$12)</f>
        <v>568979.22218441393</v>
      </c>
      <c r="DE13" s="286">
        <f>(DE7*DE14)+(DE7*'Calculo Impostos - Franqueadora'!$C$12)</f>
        <v>574942.90307976294</v>
      </c>
      <c r="DF13" s="286">
        <f>(DF7*DF14)+(DF7*'Calculo Impostos - Franqueadora'!$C$12)</f>
        <v>580872.82377546257</v>
      </c>
      <c r="DG13" s="286">
        <f>(DG7*DG14)+(DG7*'Calculo Impostos - Franqueadora'!$C$12)</f>
        <v>586783.91409922671</v>
      </c>
      <c r="DH13" s="286">
        <f>(DH7*DH14)+(DH7*'Calculo Impostos - Franqueadora'!$C$12)</f>
        <v>592703.02458716545</v>
      </c>
      <c r="DI13" s="286">
        <f>(DI7*DI14)+(DI7*'Calculo Impostos - Franqueadora'!$C$12)</f>
        <v>598299.46916700946</v>
      </c>
      <c r="DJ13" s="286">
        <f>(DJ7*DJ14)+(DJ7*'Calculo Impostos - Franqueadora'!$C$12)</f>
        <v>603956.36913978565</v>
      </c>
      <c r="DK13" s="286">
        <f>(DK7*DK14)+(DK7*'Calculo Impostos - Franqueadora'!$C$12)</f>
        <v>609498.40386599104</v>
      </c>
      <c r="DL13" s="286">
        <f>(DL7*DL14)+(DL7*'Calculo Impostos - Franqueadora'!$C$12)</f>
        <v>614914.08682096878</v>
      </c>
      <c r="DM13" s="286">
        <f>(DM7*DM14)+(DM7*'Calculo Impostos - Franqueadora'!$C$12)</f>
        <v>620190.78282759595</v>
      </c>
      <c r="DN13" s="286">
        <f>(DN7*DN14)+(DN7*'Calculo Impostos - Franqueadora'!$C$12)</f>
        <v>625314.59319103777</v>
      </c>
      <c r="DO13" s="286">
        <f>(DO7*DO14)+(DO7*'Calculo Impostos - Franqueadora'!$C$12)</f>
        <v>630522.49065823166</v>
      </c>
      <c r="DP13" s="286">
        <f>(DP7*DP14)+(DP7*'Calculo Impostos - Franqueadora'!$C$12)</f>
        <v>635810.27087398991</v>
      </c>
      <c r="DQ13" s="286">
        <f>(DQ7*DQ14)+(DQ7*'Calculo Impostos - Franqueadora'!$C$12)</f>
        <v>640991.80703415722</v>
      </c>
      <c r="DR13" s="286">
        <f>(DR7*DR14)+(DR7*'Calculo Impostos - Franqueadora'!$C$12)</f>
        <v>646059.66205484269</v>
      </c>
      <c r="DS13" s="286">
        <f>(DS7*DS14)+(DS7*'Calculo Impostos - Franqueadora'!$C$12)</f>
        <v>651005.87825628242</v>
      </c>
      <c r="DT13" s="286">
        <f>(DT7*DT14)+(DT7*'Calculo Impostos - Franqueadora'!$C$12)</f>
        <v>655766.16083401779</v>
      </c>
      <c r="DU13" s="287"/>
      <c r="DV13" s="286">
        <f t="shared" si="67"/>
        <v>103057.98602490222</v>
      </c>
      <c r="DW13" s="286">
        <f t="shared" si="67"/>
        <v>369639.90087248723</v>
      </c>
      <c r="DX13" s="286">
        <f t="shared" si="67"/>
        <v>843499.24163582851</v>
      </c>
      <c r="DY13" s="286">
        <f t="shared" si="67"/>
        <v>1540888.3712429157</v>
      </c>
      <c r="DZ13" s="286">
        <f t="shared" si="67"/>
        <v>2482237.7964070239</v>
      </c>
      <c r="EA13" s="286">
        <f t="shared" si="67"/>
        <v>3528215.0368223637</v>
      </c>
      <c r="EB13" s="286">
        <f t="shared" si="67"/>
        <v>4620982.1441264814</v>
      </c>
      <c r="EC13" s="286">
        <f t="shared" si="67"/>
        <v>5707314.7930015596</v>
      </c>
      <c r="ED13" s="286">
        <f t="shared" si="67"/>
        <v>6709528.667579296</v>
      </c>
      <c r="EE13" s="286">
        <f t="shared" si="67"/>
        <v>7532329.9747239109</v>
      </c>
      <c r="EF13" s="286">
        <f>SUM(DV13:EE13)</f>
        <v>33437693.912436768</v>
      </c>
      <c r="EG13" s="288"/>
      <c r="EH13" s="289">
        <f>IFERROR(DW13/DV13-1,0)</f>
        <v>2.5867176832193288</v>
      </c>
      <c r="EI13" s="289">
        <f>IFERROR(DX13/DW13-1,0)</f>
        <v>1.281948565738865</v>
      </c>
      <c r="EJ13" s="289">
        <f>IFERROR(DY13/DX13-1,0)</f>
        <v>0.82678097997410793</v>
      </c>
      <c r="EK13" s="289">
        <f>IFERROR(DZ13/DY13-1,0)</f>
        <v>0.6109134462510053</v>
      </c>
      <c r="EL13" s="289">
        <f>IFERROR(((#REF!/DV13)^(1/8))-1,0)</f>
        <v>0</v>
      </c>
      <c r="EM13" s="288"/>
      <c r="EN13" s="289">
        <f>DV13/DV$7</f>
        <v>0.16468712025451956</v>
      </c>
      <c r="EO13" s="289">
        <f>DW13/DW$7</f>
        <v>0.18339267051025315</v>
      </c>
      <c r="EP13" s="289">
        <f>DX13/DX$7</f>
        <v>0.18989688288469114</v>
      </c>
      <c r="EQ13" s="289">
        <f>DY13/DY$7</f>
        <v>0.19230477038098431</v>
      </c>
      <c r="ER13" s="289">
        <f>DZ13/DZ$7</f>
        <v>0.19342978640465816</v>
      </c>
      <c r="ES13" s="289">
        <f t="shared" ref="ES13" si="69">EF13/EF$7</f>
        <v>0.19393610743518711</v>
      </c>
    </row>
    <row r="14" spans="2:149" s="291" customFormat="1" ht="18" customHeight="1" x14ac:dyDescent="0.2">
      <c r="B14" s="299"/>
      <c r="C14" s="300"/>
      <c r="D14" s="301"/>
      <c r="E14" s="302">
        <f>'Calculo Impostos - Franqueadora'!C10</f>
        <v>0.1133</v>
      </c>
      <c r="F14" s="302">
        <f>'Calculo Impostos - Franqueadora'!D10</f>
        <v>0.11330000000000001</v>
      </c>
      <c r="G14" s="302">
        <f>'Calculo Impostos - Franqueadora'!E10</f>
        <v>0.11330000000000001</v>
      </c>
      <c r="H14" s="302">
        <f>'Calculo Impostos - Franqueadora'!F10</f>
        <v>0.1133</v>
      </c>
      <c r="I14" s="302">
        <f>'Calculo Impostos - Franqueadora'!G10</f>
        <v>0.11329999999999997</v>
      </c>
      <c r="J14" s="302">
        <f>'Calculo Impostos - Franqueadora'!H10</f>
        <v>0.1133</v>
      </c>
      <c r="K14" s="302">
        <f>'Calculo Impostos - Franqueadora'!I10</f>
        <v>0.1133</v>
      </c>
      <c r="L14" s="302">
        <f>'Calculo Impostos - Franqueadora'!J10</f>
        <v>0.11329999999999998</v>
      </c>
      <c r="M14" s="302">
        <f>'Calculo Impostos - Franqueadora'!K10</f>
        <v>0.11330000000000001</v>
      </c>
      <c r="N14" s="302">
        <f>'Calculo Impostos - Franqueadora'!L10</f>
        <v>0.11469016293902005</v>
      </c>
      <c r="O14" s="302">
        <f>'Calculo Impostos - Franqueadora'!M10</f>
        <v>0.11726598122001917</v>
      </c>
      <c r="P14" s="302">
        <f>'Calculo Impostos - Franqueadora'!N10</f>
        <v>0.11964109794289278</v>
      </c>
      <c r="Q14" s="302">
        <f>'Calculo Impostos - Franqueadora'!O10</f>
        <v>0.1283362529707579</v>
      </c>
      <c r="R14" s="302">
        <f>'Calculo Impostos - Franqueadora'!P10</f>
        <v>0.12928124681095982</v>
      </c>
      <c r="S14" s="302">
        <f>'Calculo Impostos - Franqueadora'!Q10</f>
        <v>0.13018048347524858</v>
      </c>
      <c r="T14" s="302">
        <f>'Calculo Impostos - Franqueadora'!R10</f>
        <v>0.13103696717595109</v>
      </c>
      <c r="U14" s="302">
        <f>'Calculo Impostos - Franqueadora'!S10</f>
        <v>0.13188122667012644</v>
      </c>
      <c r="V14" s="302">
        <f>'Calculo Impostos - Franqueadora'!T10</f>
        <v>0.1327174212712878</v>
      </c>
      <c r="W14" s="302">
        <f>'Calculo Impostos - Franqueadora'!U10</f>
        <v>0.13347363886149627</v>
      </c>
      <c r="X14" s="302">
        <f>'Calculo Impostos - Franqueadora'!V10</f>
        <v>0.13415976359327814</v>
      </c>
      <c r="Y14" s="302">
        <f>'Calculo Impostos - Franqueadora'!W10</f>
        <v>0.13482704516430075</v>
      </c>
      <c r="Z14" s="302">
        <f>'Calculo Impostos - Franqueadora'!X10</f>
        <v>0.1354717305660818</v>
      </c>
      <c r="AA14" s="302">
        <f>'Calculo Impostos - Franqueadora'!Y10</f>
        <v>0.13608826539821622</v>
      </c>
      <c r="AB14" s="302">
        <f>'Calculo Impostos - Franqueadora'!Z10</f>
        <v>0.13668287976969187</v>
      </c>
      <c r="AC14" s="302">
        <f>'Calculo Impostos - Franqueadora'!AA10</f>
        <v>0.13813591131865124</v>
      </c>
      <c r="AD14" s="302">
        <f>'Calculo Impostos - Franqueadora'!AB10</f>
        <v>0.13847151125635718</v>
      </c>
      <c r="AE14" s="302">
        <f>'Calculo Impostos - Franqueadora'!AC10</f>
        <v>0.13879423689676057</v>
      </c>
      <c r="AF14" s="302">
        <f>'Calculo Impostos - Franqueadora'!AD10</f>
        <v>0.13910462859459205</v>
      </c>
      <c r="AG14" s="302">
        <f>'Calculo Impostos - Franqueadora'!AE10</f>
        <v>0.13940855872165972</v>
      </c>
      <c r="AH14" s="302">
        <f>'Calculo Impostos - Franqueadora'!AF10</f>
        <v>0.1397096646808636</v>
      </c>
      <c r="AI14" s="302">
        <f>'Calculo Impostos - Franqueadora'!AG10</f>
        <v>0.1399732844463937</v>
      </c>
      <c r="AJ14" s="302">
        <f>'Calculo Impostos - Franqueadora'!AH10</f>
        <v>0.14020665411371283</v>
      </c>
      <c r="AK14" s="302">
        <f>'Calculo Impostos - Franqueadora'!AI10</f>
        <v>0.14043820399834747</v>
      </c>
      <c r="AL14" s="302">
        <f>'Calculo Impostos - Franqueadora'!AJ10</f>
        <v>0.14066681302736941</v>
      </c>
      <c r="AM14" s="302">
        <f>'Calculo Impostos - Franqueadora'!AK10</f>
        <v>0.14089085993127037</v>
      </c>
      <c r="AN14" s="302">
        <f>'Calculo Impostos - Franqueadora'!AL10</f>
        <v>0.14111209062550814</v>
      </c>
      <c r="AO14" s="302">
        <f>'Calculo Impostos - Franqueadora'!AM10</f>
        <v>0.14154316091137689</v>
      </c>
      <c r="AP14" s="302">
        <f>'Calculo Impostos - Franqueadora'!AN10</f>
        <v>0.14168610660157402</v>
      </c>
      <c r="AQ14" s="302">
        <f>'Calculo Impostos - Franqueadora'!AO10</f>
        <v>0.14182568294551007</v>
      </c>
      <c r="AR14" s="302">
        <f>'Calculo Impostos - Franqueadora'!AP10</f>
        <v>0.1419619019828397</v>
      </c>
      <c r="AS14" s="302">
        <f>'Calculo Impostos - Franqueadora'!AQ10</f>
        <v>0.14209636507509543</v>
      </c>
      <c r="AT14" s="302">
        <f>'Calculo Impostos - Franqueadora'!AR10</f>
        <v>0.14223093188410646</v>
      </c>
      <c r="AU14" s="302">
        <f>'Calculo Impostos - Franqueadora'!AS10</f>
        <v>0.14234818122224138</v>
      </c>
      <c r="AV14" s="302">
        <f>'Calculo Impostos - Franqueadora'!AT10</f>
        <v>0.1424514553353429</v>
      </c>
      <c r="AW14" s="302">
        <f>'Calculo Impostos - Franqueadora'!AU10</f>
        <v>0.14255535193141092</v>
      </c>
      <c r="AX14" s="302">
        <f>'Calculo Impostos - Franqueadora'!AV10</f>
        <v>0.14265944478323581</v>
      </c>
      <c r="AY14" s="302">
        <f>'Calculo Impostos - Franqueadora'!AW10</f>
        <v>0.14276311749722195</v>
      </c>
      <c r="AZ14" s="302">
        <f>'Calculo Impostos - Franqueadora'!AX10</f>
        <v>0.14286711870624197</v>
      </c>
      <c r="BA14" s="302">
        <f>'Calculo Impostos - Franqueadora'!AY10</f>
        <v>0.14304098309020052</v>
      </c>
      <c r="BB14" s="302">
        <f>'Calculo Impostos - Franqueadora'!AZ10</f>
        <v>0.14311288749941212</v>
      </c>
      <c r="BC14" s="302">
        <f>'Calculo Impostos - Franqueadora'!BA10</f>
        <v>0.14318389488349526</v>
      </c>
      <c r="BD14" s="302">
        <f>'Calculo Impostos - Franqueadora'!BB10</f>
        <v>0.14325396020731246</v>
      </c>
      <c r="BE14" s="302">
        <f>'Calculo Impostos - Franqueadora'!BC10</f>
        <v>0.14332364449630783</v>
      </c>
      <c r="BF14" s="302">
        <f>'Calculo Impostos - Franqueadora'!BD10</f>
        <v>0.14339398017368271</v>
      </c>
      <c r="BG14" s="302">
        <f>'Calculo Impostos - Franqueadora'!BE10</f>
        <v>0.14345526289833388</v>
      </c>
      <c r="BH14" s="302">
        <f>'Calculo Impostos - Franqueadora'!BF10</f>
        <v>0.14350917876050159</v>
      </c>
      <c r="BI14" s="302">
        <f>'Calculo Impostos - Franqueadora'!BG10</f>
        <v>0.14356392735583612</v>
      </c>
      <c r="BJ14" s="302">
        <f>'Calculo Impostos - Franqueadora'!BH10</f>
        <v>0.14361932425287366</v>
      </c>
      <c r="BK14" s="302">
        <f>'Calculo Impostos - Franqueadora'!BI10</f>
        <v>0.14367509861963604</v>
      </c>
      <c r="BL14" s="302">
        <f>'Calculo Impostos - Franqueadora'!BJ10</f>
        <v>0.14373165599252141</v>
      </c>
      <c r="BM14" s="302">
        <f>'Calculo Impostos - Franqueadora'!BK10</f>
        <v>0.14377383012504938</v>
      </c>
      <c r="BN14" s="302">
        <f>'Calculo Impostos - Franqueadora'!BL10</f>
        <v>0.14381223272319932</v>
      </c>
      <c r="BO14" s="302">
        <f>'Calculo Impostos - Franqueadora'!BM10</f>
        <v>0.14385041006830071</v>
      </c>
      <c r="BP14" s="302">
        <f>'Calculo Impostos - Franqueadora'!BN10</f>
        <v>0.1438883535331249</v>
      </c>
      <c r="BQ14" s="302">
        <f>'Calculo Impostos - Franqueadora'!BO10</f>
        <v>0.14392605331269057</v>
      </c>
      <c r="BR14" s="302">
        <f>'Calculo Impostos - Franqueadora'!BP10</f>
        <v>0.14396395634933934</v>
      </c>
      <c r="BS14" s="302">
        <f>'Calculo Impostos - Franqueadora'!BQ10</f>
        <v>0.14399720871824354</v>
      </c>
      <c r="BT14" s="302">
        <f>'Calculo Impostos - Franqueadora'!BR10</f>
        <v>0.14402658256861617</v>
      </c>
      <c r="BU14" s="302">
        <f>'Calculo Impostos - Franqueadora'!BS10</f>
        <v>0.14405620299471297</v>
      </c>
      <c r="BV14" s="302">
        <f>'Calculo Impostos - Franqueadora'!BT10</f>
        <v>0.14408604850662904</v>
      </c>
      <c r="BW14" s="302">
        <f>'Calculo Impostos - Franqueadora'!BU10</f>
        <v>0.14411609489753341</v>
      </c>
      <c r="BX14" s="302">
        <f>'Calculo Impostos - Franqueadora'!BV10</f>
        <v>0.14414664844883091</v>
      </c>
      <c r="BY14" s="302">
        <f>'Calculo Impostos - Franqueadora'!BW10</f>
        <v>0.14417090672574365</v>
      </c>
      <c r="BZ14" s="302">
        <f>'Calculo Impostos - Franqueadora'!BX10</f>
        <v>0.14419345226442207</v>
      </c>
      <c r="CA14" s="302">
        <f>'Calculo Impostos - Franqueadora'!BY10</f>
        <v>0.14421576646601056</v>
      </c>
      <c r="CB14" s="302">
        <f>'Calculo Impostos - Franqueadora'!BZ10</f>
        <v>0.14423785490266905</v>
      </c>
      <c r="CC14" s="302">
        <f>'Calculo Impostos - Franqueadora'!CA10</f>
        <v>0.14425972246787519</v>
      </c>
      <c r="CD14" s="302">
        <f>'Calculo Impostos - Franqueadora'!CB10</f>
        <v>0.14428163940075353</v>
      </c>
      <c r="CE14" s="302">
        <f>'Calculo Impostos - Franqueadora'!CC10</f>
        <v>0.14430128536186898</v>
      </c>
      <c r="CF14" s="302">
        <f>'Calculo Impostos - Franqueadora'!CD10</f>
        <v>0.14431900084790669</v>
      </c>
      <c r="CG14" s="302">
        <f>'Calculo Impostos - Franqueadora'!CE10</f>
        <v>0.14433682099124895</v>
      </c>
      <c r="CH14" s="302">
        <f>'Calculo Impostos - Franqueadora'!CF10</f>
        <v>0.14435474953824171</v>
      </c>
      <c r="CI14" s="302">
        <f>'Calculo Impostos - Franqueadora'!CG10</f>
        <v>0.14437278913221108</v>
      </c>
      <c r="CJ14" s="302">
        <f>'Calculo Impostos - Franqueadora'!CH10</f>
        <v>0.14439105372840871</v>
      </c>
      <c r="CK14" s="302">
        <f>'Calculo Impostos - Franqueadora'!CI10</f>
        <v>0.14440612700688762</v>
      </c>
      <c r="CL14" s="302">
        <f>'Calculo Impostos - Franqueadora'!CJ10</f>
        <v>0.14442039534648352</v>
      </c>
      <c r="CM14" s="302">
        <f>'Calculo Impostos - Franqueadora'!CK10</f>
        <v>0.1444345035691007</v>
      </c>
      <c r="CN14" s="302">
        <f>'Calculo Impostos - Franqueadora'!CL10</f>
        <v>0.14444845933777831</v>
      </c>
      <c r="CO14" s="302">
        <f>'Calculo Impostos - Franqueadora'!CM10</f>
        <v>0.14446226991429689</v>
      </c>
      <c r="CP14" s="302">
        <f>'Calculo Impostos - Franqueadora'!CN10</f>
        <v>0.14447606310445532</v>
      </c>
      <c r="CQ14" s="302">
        <f>'Calculo Impostos - Franqueadora'!CO10</f>
        <v>0.14448878283153155</v>
      </c>
      <c r="CR14" s="302">
        <f>'Calculo Impostos - Franqueadora'!CP10</f>
        <v>0.14450056806988693</v>
      </c>
      <c r="CS14" s="302">
        <f>'Calculo Impostos - Franqueadora'!CQ10</f>
        <v>0.1445123511295337</v>
      </c>
      <c r="CT14" s="302">
        <f>'Calculo Impostos - Franqueadora'!CR10</f>
        <v>0.14452414005415523</v>
      </c>
      <c r="CU14" s="302">
        <f>'Calculo Impostos - Franqueadora'!CS10</f>
        <v>0.14453594258750471</v>
      </c>
      <c r="CV14" s="302">
        <f>'Calculo Impostos - Franqueadora'!CT10</f>
        <v>0.14454781964693503</v>
      </c>
      <c r="CW14" s="302">
        <f>'Calculo Impostos - Franqueadora'!CU10</f>
        <v>0.14455796406742871</v>
      </c>
      <c r="CX14" s="302">
        <f>'Calculo Impostos - Franqueadora'!CV10</f>
        <v>0.14456671812149705</v>
      </c>
      <c r="CY14" s="302">
        <f>'Calculo Impostos - Franqueadora'!CW10</f>
        <v>0.14457537371665502</v>
      </c>
      <c r="CZ14" s="302">
        <f>'Calculo Impostos - Franqueadora'!CX10</f>
        <v>0.14458393571576286</v>
      </c>
      <c r="DA14" s="302">
        <f>'Calculo Impostos - Franqueadora'!CY10</f>
        <v>0.14459240884663901</v>
      </c>
      <c r="DB14" s="302">
        <f>'Calculo Impostos - Franqueadora'!CZ10</f>
        <v>0.14460083832452292</v>
      </c>
      <c r="DC14" s="302">
        <f>'Calculo Impostos - Franqueadora'!DA10</f>
        <v>0.14460865110036467</v>
      </c>
      <c r="DD14" s="302">
        <f>'Calculo Impostos - Franqueadora'!DB10</f>
        <v>0.14461591205980198</v>
      </c>
      <c r="DE14" s="302">
        <f>'Calculo Impostos - Franqueadora'!DC10</f>
        <v>0.14462298326590906</v>
      </c>
      <c r="DF14" s="302">
        <f>'Calculo Impostos - Franqueadora'!DD10</f>
        <v>0.1446298709700172</v>
      </c>
      <c r="DG14" s="302">
        <f>'Calculo Impostos - Franqueadora'!DE10</f>
        <v>0.14463659872383308</v>
      </c>
      <c r="DH14" s="302">
        <f>'Calculo Impostos - Franqueadora'!DF10</f>
        <v>0.14464320159163283</v>
      </c>
      <c r="DI14" s="302">
        <f>'Calculo Impostos - Franqueadora'!DG10</f>
        <v>0.14464932476195255</v>
      </c>
      <c r="DJ14" s="302">
        <f>'Calculo Impostos - Franqueadora'!DH10</f>
        <v>0.14465539913450454</v>
      </c>
      <c r="DK14" s="302">
        <f>'Calculo Impostos - Franqueadora'!DI10</f>
        <v>0.14466124117817714</v>
      </c>
      <c r="DL14" s="302">
        <f>'Calculo Impostos - Franqueadora'!DJ10</f>
        <v>0.14466684862877291</v>
      </c>
      <c r="DM14" s="302">
        <f>'Calculo Impostos - Franqueadora'!DK10</f>
        <v>0.14467221827969728</v>
      </c>
      <c r="DN14" s="302">
        <f>'Calculo Impostos - Franqueadora'!DL10</f>
        <v>0.14467734590548406</v>
      </c>
      <c r="DO14" s="302">
        <f>'Calculo Impostos - Franqueadora'!DM10</f>
        <v>0.14468247255114436</v>
      </c>
      <c r="DP14" s="302">
        <f>'Calculo Impostos - Franqueadora'!DN10</f>
        <v>0.14468759217617372</v>
      </c>
      <c r="DQ14" s="302">
        <f>'Calculo Impostos - Franqueadora'!DO10</f>
        <v>0.1446925272519386</v>
      </c>
      <c r="DR14" s="302">
        <f>'Calculo Impostos - Franqueadora'!DP10</f>
        <v>0.14469727771550925</v>
      </c>
      <c r="DS14" s="302">
        <f>'Calculo Impostos - Franqueadora'!DQ10</f>
        <v>0.14470184305684505</v>
      </c>
      <c r="DT14" s="302">
        <f>'Calculo Impostos - Franqueadora'!DR10</f>
        <v>0.14470617194489796</v>
      </c>
      <c r="DU14" s="287"/>
      <c r="DV14" s="301">
        <f t="shared" si="67"/>
        <v>1.3712972421019318</v>
      </c>
      <c r="DW14" s="301">
        <f t="shared" si="67"/>
        <v>1.5941369217273968</v>
      </c>
      <c r="DX14" s="301">
        <f t="shared" si="67"/>
        <v>1.676912417611486</v>
      </c>
      <c r="DY14" s="301">
        <f t="shared" si="67"/>
        <v>1.7069888188761975</v>
      </c>
      <c r="DZ14" s="301">
        <f t="shared" si="67"/>
        <v>1.7208637982301136</v>
      </c>
      <c r="EA14" s="301">
        <f t="shared" si="67"/>
        <v>1.7276436222462703</v>
      </c>
      <c r="EB14" s="301">
        <f t="shared" si="67"/>
        <v>1.7314350418273605</v>
      </c>
      <c r="EC14" s="301">
        <f t="shared" si="67"/>
        <v>1.7337574225985495</v>
      </c>
      <c r="ED14" s="301">
        <f t="shared" si="67"/>
        <v>1.7352344565040645</v>
      </c>
      <c r="EE14" s="301">
        <f t="shared" si="67"/>
        <v>1.7361502625850973</v>
      </c>
      <c r="EF14" s="301"/>
      <c r="EG14" s="288"/>
      <c r="EH14" s="303"/>
      <c r="EI14" s="303"/>
      <c r="EJ14" s="303"/>
      <c r="EK14" s="303"/>
      <c r="EL14" s="303"/>
      <c r="EM14" s="288"/>
      <c r="EN14" s="303"/>
      <c r="EO14" s="303"/>
      <c r="EP14" s="303"/>
      <c r="EQ14" s="303"/>
      <c r="ER14" s="303"/>
      <c r="ES14" s="303"/>
    </row>
    <row r="15" spans="2:149" s="308" customFormat="1" ht="18" hidden="1" customHeight="1" x14ac:dyDescent="0.2">
      <c r="B15" s="304"/>
      <c r="C15" s="287"/>
      <c r="D15" s="305"/>
      <c r="E15" s="306" t="e">
        <f>IF(E18&gt;#REF!,((E16*E18)-E17)/E16,#REF!)</f>
        <v>#REF!</v>
      </c>
      <c r="F15" s="306" t="e">
        <f>IF(F18&gt;#REF!,((F16*F18)-F17)/F16,#REF!)</f>
        <v>#REF!</v>
      </c>
      <c r="G15" s="306" t="e">
        <f>IF(G18&gt;#REF!,((G16*G18)-G17)/G16,#REF!)</f>
        <v>#REF!</v>
      </c>
      <c r="H15" s="306" t="e">
        <f>IF(H18&gt;#REF!,((H16*H18)-H17)/H16,#REF!)</f>
        <v>#REF!</v>
      </c>
      <c r="I15" s="306" t="e">
        <f>IF(I18&gt;#REF!,((I16*I18)-I17)/I16,#REF!)</f>
        <v>#REF!</v>
      </c>
      <c r="J15" s="306" t="e">
        <f>IF(J18&gt;#REF!,((J16*J18)-J17)/J16,#REF!)</f>
        <v>#REF!</v>
      </c>
      <c r="K15" s="306" t="e">
        <f>IF(K18&gt;#REF!,((K16*K18)-K17)/K16,#REF!)</f>
        <v>#REF!</v>
      </c>
      <c r="L15" s="306" t="e">
        <f>IF(L18&gt;#REF!,((L16*L18)-L17)/L16,#REF!)</f>
        <v>#REF!</v>
      </c>
      <c r="M15" s="306" t="e">
        <f>IF(M18&gt;#REF!,((M16*M18)-M17)/M16,#REF!)</f>
        <v>#REF!</v>
      </c>
      <c r="N15" s="306" t="e">
        <f>IF(N18&gt;#REF!,((N16*N18)-N17)/N16,#REF!)</f>
        <v>#REF!</v>
      </c>
      <c r="O15" s="306" t="e">
        <f>IF(O18&gt;#REF!,((O16*O18)-O17)/O16,#REF!)</f>
        <v>#REF!</v>
      </c>
      <c r="P15" s="306" t="e">
        <f>IF(P18&gt;#REF!,((P16*P18)-P17)/P16,#REF!)</f>
        <v>#REF!</v>
      </c>
      <c r="Q15" s="306" t="e">
        <f>IF(Q18&gt;#REF!,((Q16*Q18)-Q17)/Q16,#REF!)</f>
        <v>#REF!</v>
      </c>
      <c r="R15" s="306" t="e">
        <f>IF(R18&gt;#REF!,((R16*R18)-R17)/R16,#REF!)</f>
        <v>#REF!</v>
      </c>
      <c r="S15" s="306" t="e">
        <f>IF(S18&gt;#REF!,((S16*S18)-S17)/S16,#REF!)</f>
        <v>#REF!</v>
      </c>
      <c r="T15" s="306" t="e">
        <f>IF(T18&gt;#REF!,((T16*T18)-T17)/T16,#REF!)</f>
        <v>#REF!</v>
      </c>
      <c r="U15" s="306" t="e">
        <f>IF(U18&gt;#REF!,((U16*U18)-U17)/U16,#REF!)</f>
        <v>#REF!</v>
      </c>
      <c r="V15" s="306" t="e">
        <f>IF(V18&gt;#REF!,((V16*V18)-V17)/V16,#REF!)</f>
        <v>#REF!</v>
      </c>
      <c r="W15" s="306" t="e">
        <f>IF(W18&gt;#REF!,((W16*W18)-W17)/W16,#REF!)</f>
        <v>#REF!</v>
      </c>
      <c r="X15" s="306" t="e">
        <f>IF(X18&gt;#REF!,((X16*X18)-X17)/X16,#REF!)</f>
        <v>#REF!</v>
      </c>
      <c r="Y15" s="306" t="e">
        <f>IF(Y18&gt;#REF!,((Y16*Y18)-Y17)/Y16,#REF!)</f>
        <v>#REF!</v>
      </c>
      <c r="Z15" s="306" t="e">
        <f>IF(Z18&gt;#REF!,((Z16*Z18)-Z17)/Z16,#REF!)</f>
        <v>#REF!</v>
      </c>
      <c r="AA15" s="306" t="e">
        <f>IF(AA18&gt;#REF!,((AA16*AA18)-AA17)/AA16,#REF!)</f>
        <v>#REF!</v>
      </c>
      <c r="AB15" s="306" t="e">
        <f>IF(AB18&gt;#REF!,((AB16*AB18)-AB17)/AB16,#REF!)</f>
        <v>#REF!</v>
      </c>
      <c r="AC15" s="306" t="e">
        <f>IF(AC18&gt;#REF!,((AC16*AC18)-AC17)/AC16,#REF!)</f>
        <v>#REF!</v>
      </c>
      <c r="AD15" s="306" t="e">
        <f>IF(AD18&gt;#REF!,((AD16*AD18)-AD17)/AD16,#REF!)</f>
        <v>#REF!</v>
      </c>
      <c r="AE15" s="306" t="e">
        <f>IF(AE18&gt;#REF!,((AE16*AE18)-AE17)/AE16,#REF!)</f>
        <v>#REF!</v>
      </c>
      <c r="AF15" s="306" t="e">
        <f>IF(AF18&gt;#REF!,((AF16*AF18)-AF17)/AF16,#REF!)</f>
        <v>#REF!</v>
      </c>
      <c r="AG15" s="306" t="e">
        <f>IF(AG18&gt;#REF!,((AG16*AG18)-AG17)/AG16,#REF!)</f>
        <v>#REF!</v>
      </c>
      <c r="AH15" s="306" t="e">
        <f>IF(AH18&gt;#REF!,((AH16*AH18)-AH17)/AH16,#REF!)</f>
        <v>#REF!</v>
      </c>
      <c r="AI15" s="306" t="e">
        <f>IF(AI18&gt;#REF!,((AI16*AI18)-AI17)/AI16,#REF!)</f>
        <v>#REF!</v>
      </c>
      <c r="AJ15" s="306" t="e">
        <f>IF(AJ18&gt;#REF!,((AJ16*AJ18)-AJ17)/AJ16,#REF!)</f>
        <v>#REF!</v>
      </c>
      <c r="AK15" s="306" t="e">
        <f>IF(AK18&gt;#REF!,((AK16*AK18)-AK17)/AK16,#REF!)</f>
        <v>#REF!</v>
      </c>
      <c r="AL15" s="306" t="e">
        <f>IF(AL18&gt;#REF!,((AL16*AL18)-AL17)/AL16,#REF!)</f>
        <v>#REF!</v>
      </c>
      <c r="AM15" s="306" t="e">
        <f>IF(AM18&gt;#REF!,((AM16*AM18)-AM17)/AM16,#REF!)</f>
        <v>#REF!</v>
      </c>
      <c r="AN15" s="306" t="e">
        <f>IF(AN18&gt;#REF!,((AN16*AN18)-AN17)/AN16,#REF!)</f>
        <v>#REF!</v>
      </c>
      <c r="AO15" s="306" t="e">
        <f>IF(AO18&gt;#REF!,((AO16*AO18)-AO17)/AO16,#REF!)</f>
        <v>#REF!</v>
      </c>
      <c r="AP15" s="306" t="e">
        <f>IF(AP18&gt;#REF!,((AP16*AP18)-AP17)/AP16,#REF!)</f>
        <v>#REF!</v>
      </c>
      <c r="AQ15" s="306" t="e">
        <f>IF(AQ18&gt;#REF!,((AQ16*AQ18)-AQ17)/AQ16,#REF!)</f>
        <v>#REF!</v>
      </c>
      <c r="AR15" s="306" t="e">
        <f>IF(AR18&gt;#REF!,((AR16*AR18)-AR17)/AR16,#REF!)</f>
        <v>#REF!</v>
      </c>
      <c r="AS15" s="306" t="e">
        <f>IF(AS18&gt;#REF!,((AS16*AS18)-AS17)/AS16,#REF!)</f>
        <v>#REF!</v>
      </c>
      <c r="AT15" s="306" t="e">
        <f>IF(AT18&gt;#REF!,((AT16*AT18)-AT17)/AT16,#REF!)</f>
        <v>#REF!</v>
      </c>
      <c r="AU15" s="306" t="e">
        <f>IF(AU18&gt;#REF!,((AU16*AU18)-AU17)/AU16,#REF!)</f>
        <v>#REF!</v>
      </c>
      <c r="AV15" s="306" t="e">
        <f>IF(AV18&gt;#REF!,((AV16*AV18)-AV17)/AV16,#REF!)</f>
        <v>#REF!</v>
      </c>
      <c r="AW15" s="306" t="e">
        <f>IF(AW18&gt;#REF!,((AW16*AW18)-AW17)/AW16,#REF!)</f>
        <v>#REF!</v>
      </c>
      <c r="AX15" s="306" t="e">
        <f>IF(AX18&gt;#REF!,((AX16*AX18)-AX17)/AX16,#REF!)</f>
        <v>#REF!</v>
      </c>
      <c r="AY15" s="306" t="e">
        <f>IF(AY18&gt;#REF!,((AY16*AY18)-AY17)/AY16,#REF!)</f>
        <v>#REF!</v>
      </c>
      <c r="AZ15" s="306" t="e">
        <f>IF(AZ18&gt;#REF!,((AZ16*AZ18)-AZ17)/AZ16,#REF!)</f>
        <v>#REF!</v>
      </c>
      <c r="BA15" s="306" t="e">
        <f>IF(BA18&gt;#REF!,((BA16*BA18)-BA17)/BA16,#REF!)</f>
        <v>#REF!</v>
      </c>
      <c r="BB15" s="306" t="e">
        <f>IF(BB18&gt;#REF!,((BB16*BB18)-BB17)/BB16,#REF!)</f>
        <v>#REF!</v>
      </c>
      <c r="BC15" s="306" t="e">
        <f>IF(BC18&gt;#REF!,((BC16*BC18)-BC17)/BC16,#REF!)</f>
        <v>#REF!</v>
      </c>
      <c r="BD15" s="306" t="e">
        <f>IF(BD18&gt;#REF!,((BD16*BD18)-BD17)/BD16,#REF!)</f>
        <v>#REF!</v>
      </c>
      <c r="BE15" s="306" t="e">
        <f>IF(BE18&gt;#REF!,((BE16*BE18)-BE17)/BE16,#REF!)</f>
        <v>#REF!</v>
      </c>
      <c r="BF15" s="306" t="e">
        <f>IF(BF18&gt;#REF!,((BF16*BF18)-BF17)/BF16,#REF!)</f>
        <v>#REF!</v>
      </c>
      <c r="BG15" s="306" t="e">
        <f>IF(BG18&gt;#REF!,((BG16*BG18)-BG17)/BG16,#REF!)</f>
        <v>#REF!</v>
      </c>
      <c r="BH15" s="306" t="e">
        <f>IF(BH18&gt;#REF!,((BH16*BH18)-BH17)/BH16,#REF!)</f>
        <v>#REF!</v>
      </c>
      <c r="BI15" s="306" t="e">
        <f>IF(BI18&gt;#REF!,((BI16*BI18)-BI17)/BI16,#REF!)</f>
        <v>#REF!</v>
      </c>
      <c r="BJ15" s="306" t="e">
        <f>IF(BJ18&gt;#REF!,((BJ16*BJ18)-BJ17)/BJ16,#REF!)</f>
        <v>#REF!</v>
      </c>
      <c r="BK15" s="306" t="e">
        <f>IF(BK18&gt;#REF!,((BK16*BK18)-BK17)/BK16,#REF!)</f>
        <v>#REF!</v>
      </c>
      <c r="BL15" s="306" t="e">
        <f>IF(BL18&gt;#REF!,((BL16*BL18)-BL17)/BL16,#REF!)</f>
        <v>#REF!</v>
      </c>
      <c r="BM15" s="306" t="e">
        <f>IF(BM18&gt;#REF!,((BM16*BM18)-BM17)/BM16,#REF!)</f>
        <v>#REF!</v>
      </c>
      <c r="BN15" s="306" t="e">
        <f>IF(BN18&gt;#REF!,((BN16*BN18)-BN17)/BN16,#REF!)</f>
        <v>#REF!</v>
      </c>
      <c r="BO15" s="306" t="e">
        <f>IF(BO18&gt;#REF!,((BO16*BO18)-BO17)/BO16,#REF!)</f>
        <v>#REF!</v>
      </c>
      <c r="BP15" s="306" t="e">
        <f>IF(BP18&gt;#REF!,((BP16*BP18)-BP17)/BP16,#REF!)</f>
        <v>#REF!</v>
      </c>
      <c r="BQ15" s="306" t="e">
        <f>IF(BQ18&gt;#REF!,((BQ16*BQ18)-BQ17)/BQ16,#REF!)</f>
        <v>#REF!</v>
      </c>
      <c r="BR15" s="306" t="e">
        <f>IF(BR18&gt;#REF!,((BR16*BR18)-BR17)/BR16,#REF!)</f>
        <v>#REF!</v>
      </c>
      <c r="BS15" s="306" t="e">
        <f>IF(BS18&gt;#REF!,((BS16*BS18)-BS17)/BS16,#REF!)</f>
        <v>#REF!</v>
      </c>
      <c r="BT15" s="306" t="e">
        <f>IF(BT18&gt;#REF!,((BT16*BT18)-BT17)/BT16,#REF!)</f>
        <v>#REF!</v>
      </c>
      <c r="BU15" s="306" t="e">
        <f>IF(BU18&gt;#REF!,((BU16*BU18)-BU17)/BU16,#REF!)</f>
        <v>#REF!</v>
      </c>
      <c r="BV15" s="306" t="e">
        <f>IF(BV18&gt;#REF!,((BV16*BV18)-BV17)/BV16,#REF!)</f>
        <v>#REF!</v>
      </c>
      <c r="BW15" s="306" t="e">
        <f>IF(BW18&gt;#REF!,((BW16*BW18)-BW17)/BW16,#REF!)</f>
        <v>#REF!</v>
      </c>
      <c r="BX15" s="306" t="e">
        <f>IF(BX18&gt;#REF!,((BX16*BX18)-BX17)/BX16,#REF!)</f>
        <v>#REF!</v>
      </c>
      <c r="BY15" s="306" t="e">
        <f>IF(BY18&gt;#REF!,((BY16*BY18)-BY17)/BY16,#REF!)</f>
        <v>#REF!</v>
      </c>
      <c r="BZ15" s="306" t="e">
        <f>IF(BZ18&gt;#REF!,((BZ16*BZ18)-BZ17)/BZ16,#REF!)</f>
        <v>#REF!</v>
      </c>
      <c r="CA15" s="306" t="e">
        <f>IF(CA18&gt;#REF!,((CA16*CA18)-CA17)/CA16,#REF!)</f>
        <v>#REF!</v>
      </c>
      <c r="CB15" s="306" t="e">
        <f>IF(CB18&gt;#REF!,((CB16*CB18)-CB17)/CB16,#REF!)</f>
        <v>#REF!</v>
      </c>
      <c r="CC15" s="306" t="e">
        <f>IF(CC18&gt;#REF!,((CC16*CC18)-CC17)/CC16,#REF!)</f>
        <v>#REF!</v>
      </c>
      <c r="CD15" s="306" t="e">
        <f>IF(CD18&gt;#REF!,((CD16*CD18)-CD17)/CD16,#REF!)</f>
        <v>#REF!</v>
      </c>
      <c r="CE15" s="306" t="e">
        <f>IF(CE18&gt;#REF!,((CE16*CE18)-CE17)/CE16,#REF!)</f>
        <v>#REF!</v>
      </c>
      <c r="CF15" s="306" t="e">
        <f>IF(CF18&gt;#REF!,((CF16*CF18)-CF17)/CF16,#REF!)</f>
        <v>#REF!</v>
      </c>
      <c r="CG15" s="306" t="e">
        <f>IF(CG18&gt;#REF!,((CG16*CG18)-CG17)/CG16,#REF!)</f>
        <v>#REF!</v>
      </c>
      <c r="CH15" s="306" t="e">
        <f>IF(CH18&gt;#REF!,((CH16*CH18)-CH17)/CH16,#REF!)</f>
        <v>#REF!</v>
      </c>
      <c r="CI15" s="306" t="e">
        <f>IF(CI18&gt;#REF!,((CI16*CI18)-CI17)/CI16,#REF!)</f>
        <v>#REF!</v>
      </c>
      <c r="CJ15" s="306" t="e">
        <f>IF(CJ18&gt;#REF!,((CJ16*CJ18)-CJ17)/CJ16,#REF!)</f>
        <v>#REF!</v>
      </c>
      <c r="CK15" s="306" t="e">
        <f>IF(CK18&gt;#REF!,((CK16*CK18)-CK17)/CK16,#REF!)</f>
        <v>#REF!</v>
      </c>
      <c r="CL15" s="306" t="e">
        <f>IF(CL18&gt;#REF!,((CL16*CL18)-CL17)/CL16,#REF!)</f>
        <v>#REF!</v>
      </c>
      <c r="CM15" s="306" t="e">
        <f>IF(CM18&gt;#REF!,((CM16*CM18)-CM17)/CM16,#REF!)</f>
        <v>#REF!</v>
      </c>
      <c r="CN15" s="306" t="e">
        <f>IF(CN18&gt;#REF!,((CN16*CN18)-CN17)/CN16,#REF!)</f>
        <v>#REF!</v>
      </c>
      <c r="CO15" s="306" t="e">
        <f>IF(CO18&gt;#REF!,((CO16*CO18)-CO17)/CO16,#REF!)</f>
        <v>#REF!</v>
      </c>
      <c r="CP15" s="306" t="e">
        <f>IF(CP18&gt;#REF!,((CP16*CP18)-CP17)/CP16,#REF!)</f>
        <v>#REF!</v>
      </c>
      <c r="CQ15" s="306" t="e">
        <f>IF(CQ18&gt;#REF!,((CQ16*CQ18)-CQ17)/CQ16,#REF!)</f>
        <v>#REF!</v>
      </c>
      <c r="CR15" s="306" t="e">
        <f>IF(CR18&gt;#REF!,((CR16*CR18)-CR17)/CR16,#REF!)</f>
        <v>#REF!</v>
      </c>
      <c r="CS15" s="306" t="e">
        <f>IF(CS18&gt;#REF!,((CS16*CS18)-CS17)/CS16,#REF!)</f>
        <v>#REF!</v>
      </c>
      <c r="CT15" s="306" t="e">
        <f>IF(CT18&gt;#REF!,((CT16*CT18)-CT17)/CT16,#REF!)</f>
        <v>#REF!</v>
      </c>
      <c r="CU15" s="306" t="e">
        <f>IF(CU18&gt;#REF!,((CU16*CU18)-CU17)/CU16,#REF!)</f>
        <v>#REF!</v>
      </c>
      <c r="CV15" s="306" t="e">
        <f>IF(CV18&gt;#REF!,((CV16*CV18)-CV17)/CV16,#REF!)</f>
        <v>#REF!</v>
      </c>
      <c r="CW15" s="306" t="e">
        <f>IF(CW18&gt;#REF!,((CW16*CW18)-CW17)/CW16,#REF!)</f>
        <v>#REF!</v>
      </c>
      <c r="CX15" s="306" t="e">
        <f>IF(CX18&gt;#REF!,((CX16*CX18)-CX17)/CX16,#REF!)</f>
        <v>#REF!</v>
      </c>
      <c r="CY15" s="306" t="e">
        <f>IF(CY18&gt;#REF!,((CY16*CY18)-CY17)/CY16,#REF!)</f>
        <v>#REF!</v>
      </c>
      <c r="CZ15" s="306" t="e">
        <f>IF(CZ18&gt;#REF!,((CZ16*CZ18)-CZ17)/CZ16,#REF!)</f>
        <v>#REF!</v>
      </c>
      <c r="DA15" s="306" t="e">
        <f>IF(DA18&gt;#REF!,((DA16*DA18)-DA17)/DA16,#REF!)</f>
        <v>#REF!</v>
      </c>
      <c r="DB15" s="306" t="e">
        <f>IF(DB18&gt;#REF!,((DB16*DB18)-DB17)/DB16,#REF!)</f>
        <v>#REF!</v>
      </c>
      <c r="DC15" s="306" t="e">
        <f>IF(DC18&gt;#REF!,((DC16*DC18)-DC17)/DC16,#REF!)</f>
        <v>#REF!</v>
      </c>
      <c r="DD15" s="306" t="e">
        <f>IF(DD18&gt;#REF!,((DD16*DD18)-DD17)/DD16,#REF!)</f>
        <v>#REF!</v>
      </c>
      <c r="DE15" s="306" t="e">
        <f>IF(DE18&gt;#REF!,((DE16*DE18)-DE17)/DE16,#REF!)</f>
        <v>#REF!</v>
      </c>
      <c r="DF15" s="306" t="e">
        <f>IF(DF18&gt;#REF!,((DF16*DF18)-DF17)/DF16,#REF!)</f>
        <v>#REF!</v>
      </c>
      <c r="DG15" s="306" t="e">
        <f>IF(DG18&gt;#REF!,((DG16*DG18)-DG17)/DG16,#REF!)</f>
        <v>#REF!</v>
      </c>
      <c r="DH15" s="306" t="e">
        <f>IF(DH18&gt;#REF!,((DH16*DH18)-DH17)/DH16,#REF!)</f>
        <v>#REF!</v>
      </c>
      <c r="DI15" s="306" t="e">
        <f>IF(DI18&gt;#REF!,((DI16*DI18)-DI17)/DI16,#REF!)</f>
        <v>#REF!</v>
      </c>
      <c r="DJ15" s="306" t="e">
        <f>IF(DJ18&gt;#REF!,((DJ16*DJ18)-DJ17)/DJ16,#REF!)</f>
        <v>#REF!</v>
      </c>
      <c r="DK15" s="306" t="e">
        <f>IF(DK18&gt;#REF!,((DK16*DK18)-DK17)/DK16,#REF!)</f>
        <v>#REF!</v>
      </c>
      <c r="DL15" s="306" t="e">
        <f>IF(DL18&gt;#REF!,((DL16*DL18)-DL17)/DL16,#REF!)</f>
        <v>#REF!</v>
      </c>
      <c r="DM15" s="306" t="e">
        <f>IF(DM18&gt;#REF!,((DM16*DM18)-DM17)/DM16,#REF!)</f>
        <v>#REF!</v>
      </c>
      <c r="DN15" s="306" t="e">
        <f>IF(DN18&gt;#REF!,((DN16*DN18)-DN17)/DN16,#REF!)</f>
        <v>#REF!</v>
      </c>
      <c r="DO15" s="306" t="e">
        <f>IF(DO18&gt;#REF!,((DO16*DO18)-DO17)/DO16,#REF!)</f>
        <v>#REF!</v>
      </c>
      <c r="DP15" s="306" t="e">
        <f>IF(DP18&gt;#REF!,((DP16*DP18)-DP17)/DP16,#REF!)</f>
        <v>#REF!</v>
      </c>
      <c r="DQ15" s="306" t="e">
        <f>IF(DQ18&gt;#REF!,((DQ16*DQ18)-DQ17)/DQ16,#REF!)</f>
        <v>#REF!</v>
      </c>
      <c r="DR15" s="306" t="e">
        <f>IF(DR18&gt;#REF!,((DR16*DR18)-DR17)/DR16,#REF!)</f>
        <v>#REF!</v>
      </c>
      <c r="DS15" s="306" t="e">
        <f>IF(DS18&gt;#REF!,((DS16*DS18)-DS17)/DS16,#REF!)</f>
        <v>#REF!</v>
      </c>
      <c r="DT15" s="306" t="e">
        <f>IF(DT18&gt;#REF!,((DT16*DT18)-DT17)/DT16,#REF!)</f>
        <v>#REF!</v>
      </c>
      <c r="DU15" s="287"/>
      <c r="DV15" s="305" t="e">
        <f t="shared" si="67"/>
        <v>#REF!</v>
      </c>
      <c r="DW15" s="305" t="e">
        <f t="shared" si="67"/>
        <v>#REF!</v>
      </c>
      <c r="DX15" s="305" t="e">
        <f t="shared" si="67"/>
        <v>#REF!</v>
      </c>
      <c r="DY15" s="305" t="e">
        <f t="shared" si="67"/>
        <v>#REF!</v>
      </c>
      <c r="DZ15" s="305" t="e">
        <f t="shared" si="67"/>
        <v>#REF!</v>
      </c>
      <c r="EA15" s="305" t="e">
        <f t="shared" si="67"/>
        <v>#REF!</v>
      </c>
      <c r="EB15" s="305" t="e">
        <f t="shared" si="67"/>
        <v>#REF!</v>
      </c>
      <c r="EC15" s="305" t="e">
        <f t="shared" si="67"/>
        <v>#REF!</v>
      </c>
      <c r="ED15" s="305" t="e">
        <f t="shared" si="67"/>
        <v>#REF!</v>
      </c>
      <c r="EE15" s="305" t="e">
        <f t="shared" si="67"/>
        <v>#REF!</v>
      </c>
      <c r="EF15" s="305"/>
      <c r="EG15" s="287"/>
      <c r="EH15" s="307"/>
      <c r="EI15" s="307"/>
      <c r="EJ15" s="307"/>
      <c r="EK15" s="307"/>
      <c r="EL15" s="307"/>
      <c r="EM15" s="287"/>
      <c r="EN15" s="307"/>
      <c r="EO15" s="307"/>
      <c r="EP15" s="307"/>
      <c r="EQ15" s="307"/>
      <c r="ER15" s="307"/>
      <c r="ES15" s="307"/>
    </row>
    <row r="16" spans="2:149" s="308" customFormat="1" ht="18" hidden="1" customHeight="1" x14ac:dyDescent="0.2">
      <c r="B16" s="304"/>
      <c r="C16" s="287"/>
      <c r="D16" s="305"/>
      <c r="E16" s="309">
        <f t="shared" ref="E16:P16" si="70">E7*12</f>
        <v>420000</v>
      </c>
      <c r="F16" s="309">
        <f t="shared" si="70"/>
        <v>447000</v>
      </c>
      <c r="G16" s="309">
        <f t="shared" si="70"/>
        <v>474000</v>
      </c>
      <c r="H16" s="309">
        <f t="shared" si="70"/>
        <v>501000</v>
      </c>
      <c r="I16" s="309">
        <f t="shared" si="70"/>
        <v>531716.29970020312</v>
      </c>
      <c r="J16" s="309">
        <f t="shared" si="70"/>
        <v>567910.13253387506</v>
      </c>
      <c r="K16" s="309">
        <f t="shared" si="70"/>
        <v>611342.7319342813</v>
      </c>
      <c r="L16" s="309">
        <f t="shared" si="70"/>
        <v>661724.5472387526</v>
      </c>
      <c r="M16" s="309">
        <f t="shared" si="70"/>
        <v>719159.81668585003</v>
      </c>
      <c r="N16" s="309">
        <f t="shared" si="70"/>
        <v>784061.67116106988</v>
      </c>
      <c r="O16" s="309">
        <f t="shared" si="70"/>
        <v>856102.72962856397</v>
      </c>
      <c r="P16" s="309">
        <f t="shared" si="70"/>
        <v>935347.89394280745</v>
      </c>
      <c r="Q16" s="309">
        <f t="shared" ref="Q16:AV16" si="71">SUM(E7:P7)</f>
        <v>625780.48523545032</v>
      </c>
      <c r="R16" s="309">
        <f t="shared" si="71"/>
        <v>708678.96583365789</v>
      </c>
      <c r="S16" s="309">
        <f t="shared" si="71"/>
        <v>796282.62806302356</v>
      </c>
      <c r="T16" s="309">
        <f t="shared" si="71"/>
        <v>889061.99008666328</v>
      </c>
      <c r="U16" s="309">
        <f t="shared" si="71"/>
        <v>987534.62188400445</v>
      </c>
      <c r="V16" s="309">
        <f t="shared" si="71"/>
        <v>1092269.8504324174</v>
      </c>
      <c r="W16" s="309">
        <f t="shared" si="71"/>
        <v>1203893.9354070087</v>
      </c>
      <c r="X16" s="309">
        <f t="shared" si="71"/>
        <v>1322062.4339864699</v>
      </c>
      <c r="Y16" s="309">
        <f t="shared" si="71"/>
        <v>1446448.1254905579</v>
      </c>
      <c r="Z16" s="309">
        <f t="shared" si="71"/>
        <v>1577486.2134239953</v>
      </c>
      <c r="AA16" s="309">
        <f t="shared" si="71"/>
        <v>1715642.3655368378</v>
      </c>
      <c r="AB16" s="309">
        <f t="shared" si="71"/>
        <v>1861414.8463216431</v>
      </c>
      <c r="AC16" s="309">
        <f t="shared" si="71"/>
        <v>2015565.2886456077</v>
      </c>
      <c r="AD16" s="309">
        <f t="shared" si="71"/>
        <v>2176836.9982778579</v>
      </c>
      <c r="AE16" s="309">
        <f t="shared" si="71"/>
        <v>2344873.9118529791</v>
      </c>
      <c r="AF16" s="309">
        <f t="shared" si="71"/>
        <v>2520014.2895681146</v>
      </c>
      <c r="AG16" s="309">
        <f t="shared" si="71"/>
        <v>2702613.304630266</v>
      </c>
      <c r="AH16" s="309">
        <f t="shared" si="71"/>
        <v>2893043.8889067839</v>
      </c>
      <c r="AI16" s="309">
        <f t="shared" si="71"/>
        <v>3091854.2522426727</v>
      </c>
      <c r="AJ16" s="309">
        <f t="shared" si="71"/>
        <v>3298206.4167319969</v>
      </c>
      <c r="AK16" s="309">
        <f t="shared" si="71"/>
        <v>3511346.202259412</v>
      </c>
      <c r="AL16" s="309">
        <f t="shared" si="71"/>
        <v>3731748.7422975851</v>
      </c>
      <c r="AM16" s="309">
        <f t="shared" si="71"/>
        <v>3959922.4296622677</v>
      </c>
      <c r="AN16" s="309">
        <f t="shared" si="71"/>
        <v>4196411.2446663175</v>
      </c>
      <c r="AO16" s="309">
        <f t="shared" si="71"/>
        <v>4441880.397520883</v>
      </c>
      <c r="AP16" s="309">
        <f t="shared" si="71"/>
        <v>4695072.640926891</v>
      </c>
      <c r="AQ16" s="309">
        <f t="shared" si="71"/>
        <v>4955601.8203567713</v>
      </c>
      <c r="AR16" s="309">
        <f t="shared" si="71"/>
        <v>5223834.7826117165</v>
      </c>
      <c r="AS16" s="309">
        <f t="shared" si="71"/>
        <v>5500156.7168329787</v>
      </c>
      <c r="AT16" s="309">
        <f t="shared" si="71"/>
        <v>5784972.0716188755</v>
      </c>
      <c r="AU16" s="309">
        <f t="shared" si="71"/>
        <v>6078875.3864089306</v>
      </c>
      <c r="AV16" s="309">
        <f t="shared" si="71"/>
        <v>6380957.8652027277</v>
      </c>
      <c r="AW16" s="309">
        <f t="shared" ref="AW16:BL16" si="72">SUM(AK7:AV7)</f>
        <v>6690401.5915998938</v>
      </c>
      <c r="AX16" s="309">
        <f t="shared" si="72"/>
        <v>7007721.8529326646</v>
      </c>
      <c r="AY16" s="309">
        <f t="shared" si="72"/>
        <v>7333470.0066465307</v>
      </c>
      <c r="AZ16" s="309">
        <f t="shared" si="72"/>
        <v>7668236.005208171</v>
      </c>
      <c r="BA16" s="309">
        <f t="shared" si="72"/>
        <v>8012741.2762054056</v>
      </c>
      <c r="BB16" s="309">
        <f t="shared" si="72"/>
        <v>8365719.7142216079</v>
      </c>
      <c r="BC16" s="309">
        <f t="shared" si="72"/>
        <v>8726747.6609058268</v>
      </c>
      <c r="BD16" s="309">
        <f t="shared" si="72"/>
        <v>9096227.5916914679</v>
      </c>
      <c r="BE16" s="309">
        <f t="shared" si="72"/>
        <v>9474582.1057836022</v>
      </c>
      <c r="BF16" s="309">
        <f t="shared" si="72"/>
        <v>9862254.932347551</v>
      </c>
      <c r="BG16" s="309">
        <f t="shared" si="72"/>
        <v>10259898.353256341</v>
      </c>
      <c r="BH16" s="309">
        <f t="shared" si="72"/>
        <v>10666515.30907549</v>
      </c>
      <c r="BI16" s="309">
        <f t="shared" si="72"/>
        <v>11081208.44631396</v>
      </c>
      <c r="BJ16" s="309">
        <f t="shared" si="72"/>
        <v>11504543.097671108</v>
      </c>
      <c r="BK16" s="309">
        <f t="shared" si="72"/>
        <v>11937124.169135237</v>
      </c>
      <c r="BL16" s="309">
        <f t="shared" si="72"/>
        <v>12379598.910113839</v>
      </c>
      <c r="BM16" s="309">
        <f t="shared" ref="BM16:BX16" si="73">BM7*12</f>
        <v>15725641.289293628</v>
      </c>
      <c r="BN16" s="309">
        <f t="shared" si="73"/>
        <v>16131555.233295511</v>
      </c>
      <c r="BO16" s="309">
        <f t="shared" si="73"/>
        <v>16556406.384435643</v>
      </c>
      <c r="BP16" s="309">
        <f t="shared" si="73"/>
        <v>17001423.913968801</v>
      </c>
      <c r="BQ16" s="309">
        <f t="shared" si="73"/>
        <v>17467926.682802297</v>
      </c>
      <c r="BR16" s="309">
        <f t="shared" si="73"/>
        <v>17963484.941627763</v>
      </c>
      <c r="BS16" s="309">
        <f t="shared" si="73"/>
        <v>18421983.886507474</v>
      </c>
      <c r="BT16" s="309">
        <f t="shared" si="73"/>
        <v>18846922.783143222</v>
      </c>
      <c r="BU16" s="309">
        <f t="shared" si="73"/>
        <v>19295753.163886707</v>
      </c>
      <c r="BV16" s="309">
        <f t="shared" si="73"/>
        <v>19770147.432625484</v>
      </c>
      <c r="BW16" s="309">
        <f t="shared" si="73"/>
        <v>20271895.061519213</v>
      </c>
      <c r="BX16" s="309">
        <f t="shared" si="73"/>
        <v>20808919.861140847</v>
      </c>
      <c r="BY16" s="309">
        <f t="shared" ref="BY16" si="74">SUM(BM7:BX7)</f>
        <v>18188505.052853882</v>
      </c>
      <c r="BZ16" s="309">
        <f t="shared" ref="BZ16" si="75">SUM(BN7:BY7)</f>
        <v>18649367.78885499</v>
      </c>
      <c r="CA16" s="309">
        <f t="shared" ref="CA16" si="76">SUM(BO7:BZ7)</f>
        <v>19112494.674959172</v>
      </c>
      <c r="CB16" s="309">
        <f t="shared" ref="CB16" si="77">SUM(BP7:CA7)</f>
        <v>19577415.193003323</v>
      </c>
      <c r="CC16" s="309">
        <f t="shared" ref="CC16" si="78">SUM(BQ7:CB7)</f>
        <v>20043611.773008004</v>
      </c>
      <c r="CD16" s="309">
        <f t="shared" ref="CD16" si="79">SUM(BR7:CC7)</f>
        <v>20510515.087995853</v>
      </c>
      <c r="CE16" s="309">
        <f t="shared" ref="CE16" si="80">SUM(BS7:CD7)</f>
        <v>20977498.878291763</v>
      </c>
      <c r="CF16" s="309">
        <f t="shared" ref="CF16" si="81">SUM(BT7:CE7)</f>
        <v>21444907.586717036</v>
      </c>
      <c r="CG16" s="309">
        <f t="shared" ref="CG16" si="82">SUM(BU7:CF7)</f>
        <v>21913068.433951925</v>
      </c>
      <c r="CH16" s="309">
        <f t="shared" ref="CH16" si="83">SUM(BV7:CG7)</f>
        <v>22381546.216491695</v>
      </c>
      <c r="CI16" s="309">
        <f t="shared" ref="CI16" si="84">SUM(BW7:CH7)</f>
        <v>22849875.266586304</v>
      </c>
      <c r="CJ16" s="309">
        <f t="shared" ref="CJ16" si="85">SUM(BX7:CI7)</f>
        <v>23317557.319743183</v>
      </c>
      <c r="CK16" s="309">
        <f t="shared" ref="CK16" si="86">SUM(BY7:CJ7)</f>
        <v>23783830.743095141</v>
      </c>
      <c r="CL16" s="309">
        <f t="shared" ref="CL16" si="87">SUM(BZ7:CK7)</f>
        <v>24249952.230873048</v>
      </c>
      <c r="CM16" s="309">
        <f t="shared" ref="CM16" si="88">SUM(CA7:CL7)</f>
        <v>24716277.846442323</v>
      </c>
      <c r="CN16" s="309">
        <f t="shared" ref="CN16" si="89">SUM(CB7:CM7)</f>
        <v>25182469.329605825</v>
      </c>
      <c r="CO16" s="309">
        <f t="shared" ref="CO16" si="90">SUM(CC7:CN7)</f>
        <v>25648171.507156547</v>
      </c>
      <c r="CP16" s="309">
        <f t="shared" ref="CP16" si="91">SUM(CD7:CO7)</f>
        <v>26113011.447227135</v>
      </c>
      <c r="CQ16" s="309">
        <f t="shared" ref="CQ16" si="92">SUM(CE7:CP7)</f>
        <v>26576440.939972594</v>
      </c>
      <c r="CR16" s="309">
        <f t="shared" ref="CR16" si="93">SUM(CF7:CQ7)</f>
        <v>27039297.963298853</v>
      </c>
      <c r="CS16" s="309">
        <f t="shared" ref="CS16" si="94">SUM(CG7:CR7)</f>
        <v>27502336.697321258</v>
      </c>
      <c r="CT16" s="309">
        <f t="shared" ref="CT16" si="95">SUM(CH7:CS7)</f>
        <v>27965082.00856714</v>
      </c>
      <c r="CU16" s="309">
        <f t="shared" ref="CU16" si="96">SUM(CI7:CT7)</f>
        <v>28427025.504220754</v>
      </c>
      <c r="CV16" s="309">
        <f t="shared" ref="CV16" si="97">SUM(CJ7:CU7)</f>
        <v>28887623.203969229</v>
      </c>
      <c r="CW16" s="309">
        <f t="shared" ref="CW16" si="98">SUM(CK7:CV7)</f>
        <v>29346209.897601437</v>
      </c>
      <c r="CX16" s="309">
        <f t="shared" ref="CX16" si="99">SUM(CL7:CW7)</f>
        <v>29804042.83241643</v>
      </c>
      <c r="CY16" s="309">
        <f t="shared" ref="CY16" si="100">SUM(CM7:CX7)</f>
        <v>30257758.162941795</v>
      </c>
      <c r="CZ16" s="309">
        <f t="shared" ref="CZ16" si="101">SUM(CN7:CY7)</f>
        <v>30706989.042376328</v>
      </c>
      <c r="DA16" s="309">
        <f t="shared" ref="DA16" si="102">SUM(CO7:CZ7)</f>
        <v>31151350.281578779</v>
      </c>
      <c r="DB16" s="309">
        <f t="shared" ref="DB16" si="103">SUM(CP7:DA7)</f>
        <v>31590437.431950837</v>
      </c>
      <c r="DC16" s="309">
        <f t="shared" ref="DC16" si="104">SUM(CQ7:DB7)</f>
        <v>32023635.763132799</v>
      </c>
      <c r="DD16" s="309">
        <f t="shared" ref="DD16" si="105">SUM(CR7:DC7)</f>
        <v>32451100.032941047</v>
      </c>
      <c r="DE16" s="309">
        <f t="shared" ref="DE16" si="106">SUM(CS7:DD7)</f>
        <v>32872924.28111928</v>
      </c>
      <c r="DF16" s="309">
        <f t="shared" ref="DF16" si="107">SUM(CT7:DE7)</f>
        <v>33287858.485528741</v>
      </c>
      <c r="DG16" s="309">
        <f t="shared" ref="DG16" si="108">SUM(CU7:DF7)</f>
        <v>33694573.51945018</v>
      </c>
      <c r="DH16" s="309">
        <f t="shared" ref="DH16" si="109">SUM(CV7:DG7)</f>
        <v>34091735.763334379</v>
      </c>
      <c r="DI16" s="309">
        <f t="shared" ref="DI16" si="110">SUM(CW7:DH7)</f>
        <v>34477873.361901149</v>
      </c>
      <c r="DJ16" s="309">
        <f t="shared" ref="DJ16" si="111">SUM(CX7:DI7)</f>
        <v>34856316.096721143</v>
      </c>
      <c r="DK16" s="309">
        <f t="shared" ref="DK16" si="112">SUM(CY7:DJ7)</f>
        <v>35231547.177568413</v>
      </c>
      <c r="DL16" s="309">
        <f t="shared" ref="DL16" si="113">SUM(CZ7:DK7)</f>
        <v>35602575.981305651</v>
      </c>
      <c r="DM16" s="309">
        <f t="shared" ref="DM16" si="114">SUM(DA7:DL7)</f>
        <v>35968332.946253516</v>
      </c>
      <c r="DN16" s="309">
        <f t="shared" ref="DN16" si="115">SUM(DB7:DM7)</f>
        <v>36327662.684524953</v>
      </c>
      <c r="DO16" s="309">
        <f t="shared" ref="DO16" si="116">SUM(DC7:DN7)</f>
        <v>36679150.280573249</v>
      </c>
      <c r="DP16" s="309">
        <f t="shared" ref="DP16" si="117">SUM(DD7:DO7)</f>
        <v>37024977.385543533</v>
      </c>
      <c r="DQ16" s="309">
        <f t="shared" ref="DQ16" si="118">SUM(DE7:DP7)</f>
        <v>37367174.255433835</v>
      </c>
      <c r="DR16" s="309">
        <f t="shared" ref="DR16" si="119">SUM(DF7:DQ7)</f>
        <v>37705366.287970416</v>
      </c>
      <c r="DS16" s="309">
        <f t="shared" ref="DS16" si="120">SUM(DG7:DR7)</f>
        <v>38039144.26175116</v>
      </c>
      <c r="DT16" s="309">
        <f t="shared" ref="DT16" si="121">SUM(DH7:DS7)</f>
        <v>38367981.763835423</v>
      </c>
      <c r="DU16" s="287"/>
      <c r="DV16" s="305">
        <f t="shared" si="67"/>
        <v>7509365.822825403</v>
      </c>
      <c r="DW16" s="305">
        <f t="shared" si="67"/>
        <v>14226556.461701728</v>
      </c>
      <c r="DX16" s="305">
        <f t="shared" si="67"/>
        <v>36442436.969741866</v>
      </c>
      <c r="DY16" s="305">
        <f t="shared" si="67"/>
        <v>71761181.137867033</v>
      </c>
      <c r="DZ16" s="305">
        <f t="shared" si="67"/>
        <v>121367161.56672144</v>
      </c>
      <c r="EA16" s="305">
        <f t="shared" si="67"/>
        <v>218262060.63424659</v>
      </c>
      <c r="EB16" s="305">
        <f t="shared" si="67"/>
        <v>248966363.27245712</v>
      </c>
      <c r="EC16" s="305">
        <f t="shared" si="67"/>
        <v>316091519.42174983</v>
      </c>
      <c r="ED16" s="305">
        <f t="shared" si="67"/>
        <v>381278615.49437207</v>
      </c>
      <c r="EE16" s="305">
        <f t="shared" si="67"/>
        <v>437648102.48338252</v>
      </c>
      <c r="EF16" s="305"/>
      <c r="EG16" s="287"/>
      <c r="EH16" s="307"/>
      <c r="EI16" s="307"/>
      <c r="EJ16" s="307"/>
      <c r="EK16" s="307"/>
      <c r="EL16" s="307"/>
      <c r="EM16" s="287"/>
      <c r="EN16" s="307"/>
      <c r="EO16" s="307"/>
      <c r="EP16" s="307"/>
      <c r="EQ16" s="307"/>
      <c r="ER16" s="307"/>
      <c r="ES16" s="307"/>
    </row>
    <row r="17" spans="2:149" s="308" customFormat="1" ht="18" hidden="1" customHeight="1" x14ac:dyDescent="0.2">
      <c r="B17" s="304"/>
      <c r="C17" s="287"/>
      <c r="D17" s="305"/>
      <c r="E17" s="308" t="e">
        <f>LOOKUP((E7*12),#REF!,#REF!)</f>
        <v>#REF!</v>
      </c>
      <c r="F17" s="308" t="e">
        <f>LOOKUP((F7*12),#REF!,#REF!)</f>
        <v>#REF!</v>
      </c>
      <c r="G17" s="308" t="e">
        <f>LOOKUP((G7*12),#REF!,#REF!)</f>
        <v>#REF!</v>
      </c>
      <c r="H17" s="308" t="e">
        <f>LOOKUP((H7*12),#REF!,#REF!)</f>
        <v>#REF!</v>
      </c>
      <c r="I17" s="308" t="e">
        <f>LOOKUP((I7*12),#REF!,#REF!)</f>
        <v>#REF!</v>
      </c>
      <c r="J17" s="308" t="e">
        <f>LOOKUP((J7*12),#REF!,#REF!)</f>
        <v>#REF!</v>
      </c>
      <c r="K17" s="308" t="e">
        <f>LOOKUP((K7*12),#REF!,#REF!)</f>
        <v>#REF!</v>
      </c>
      <c r="L17" s="308" t="e">
        <f>LOOKUP((L7*12),#REF!,#REF!)</f>
        <v>#REF!</v>
      </c>
      <c r="M17" s="308" t="e">
        <f>LOOKUP((M7*12),#REF!,#REF!)</f>
        <v>#REF!</v>
      </c>
      <c r="N17" s="308" t="e">
        <f>LOOKUP((N7*12),#REF!,#REF!)</f>
        <v>#REF!</v>
      </c>
      <c r="O17" s="308" t="e">
        <f>LOOKUP((O7*12),#REF!,#REF!)</f>
        <v>#REF!</v>
      </c>
      <c r="P17" s="308" t="e">
        <f>LOOKUP((P7*12),#REF!,#REF!)</f>
        <v>#REF!</v>
      </c>
      <c r="Q17" s="308" t="e">
        <f>LOOKUP((Q7*12),#REF!,#REF!)</f>
        <v>#REF!</v>
      </c>
      <c r="R17" s="308" t="e">
        <f>LOOKUP((R7*12),#REF!,#REF!)</f>
        <v>#REF!</v>
      </c>
      <c r="S17" s="308" t="e">
        <f>LOOKUP((S7*12),#REF!,#REF!)</f>
        <v>#REF!</v>
      </c>
      <c r="T17" s="308" t="e">
        <f>LOOKUP((T7*12),#REF!,#REF!)</f>
        <v>#REF!</v>
      </c>
      <c r="U17" s="308" t="e">
        <f>LOOKUP((U7*12),#REF!,#REF!)</f>
        <v>#REF!</v>
      </c>
      <c r="V17" s="308" t="e">
        <f>LOOKUP((V7*12),#REF!,#REF!)</f>
        <v>#REF!</v>
      </c>
      <c r="W17" s="308" t="e">
        <f>LOOKUP((W7*12),#REF!,#REF!)</f>
        <v>#REF!</v>
      </c>
      <c r="X17" s="308" t="e">
        <f>LOOKUP((X7*12),#REF!,#REF!)</f>
        <v>#REF!</v>
      </c>
      <c r="Y17" s="308" t="e">
        <f>LOOKUP((Y7*12),#REF!,#REF!)</f>
        <v>#REF!</v>
      </c>
      <c r="Z17" s="308" t="e">
        <f>LOOKUP((Z7*12),#REF!,#REF!)</f>
        <v>#REF!</v>
      </c>
      <c r="AA17" s="308" t="e">
        <f>LOOKUP((AA7*12),#REF!,#REF!)</f>
        <v>#REF!</v>
      </c>
      <c r="AB17" s="308" t="e">
        <f>LOOKUP((AB7*12),#REF!,#REF!)</f>
        <v>#REF!</v>
      </c>
      <c r="AC17" s="308" t="e">
        <f>LOOKUP((AC7*12),#REF!,#REF!)</f>
        <v>#REF!</v>
      </c>
      <c r="AD17" s="308" t="e">
        <f>LOOKUP((AD7*12),#REF!,#REF!)</f>
        <v>#REF!</v>
      </c>
      <c r="AE17" s="308" t="e">
        <f>LOOKUP((AE7*12),#REF!,#REF!)</f>
        <v>#REF!</v>
      </c>
      <c r="AF17" s="308" t="e">
        <f>LOOKUP((AF7*12),#REF!,#REF!)</f>
        <v>#REF!</v>
      </c>
      <c r="AG17" s="308" t="e">
        <f>LOOKUP((AG7*12),#REF!,#REF!)</f>
        <v>#REF!</v>
      </c>
      <c r="AH17" s="308" t="e">
        <f>LOOKUP((AH7*12),#REF!,#REF!)</f>
        <v>#REF!</v>
      </c>
      <c r="AI17" s="308" t="e">
        <f>LOOKUP((AI7*12),#REF!,#REF!)</f>
        <v>#REF!</v>
      </c>
      <c r="AJ17" s="308" t="e">
        <f>LOOKUP((AJ7*12),#REF!,#REF!)</f>
        <v>#REF!</v>
      </c>
      <c r="AK17" s="308" t="e">
        <f>LOOKUP((AK7*12),#REF!,#REF!)</f>
        <v>#REF!</v>
      </c>
      <c r="AL17" s="308" t="e">
        <f>LOOKUP((AL7*12),#REF!,#REF!)</f>
        <v>#REF!</v>
      </c>
      <c r="AM17" s="308" t="e">
        <f>LOOKUP((AM7*12),#REF!,#REF!)</f>
        <v>#REF!</v>
      </c>
      <c r="AN17" s="308" t="e">
        <f>LOOKUP((AN7*12),#REF!,#REF!)</f>
        <v>#REF!</v>
      </c>
      <c r="AO17" s="308" t="e">
        <f>LOOKUP((AO7*12),#REF!,#REF!)</f>
        <v>#REF!</v>
      </c>
      <c r="AP17" s="308" t="e">
        <f>LOOKUP((AP7*12),#REF!,#REF!)</f>
        <v>#REF!</v>
      </c>
      <c r="AQ17" s="308" t="e">
        <f>LOOKUP((AQ7*12),#REF!,#REF!)</f>
        <v>#REF!</v>
      </c>
      <c r="AR17" s="308" t="e">
        <f>LOOKUP((AR7*12),#REF!,#REF!)</f>
        <v>#REF!</v>
      </c>
      <c r="AS17" s="308" t="e">
        <f>LOOKUP((AS7*12),#REF!,#REF!)</f>
        <v>#REF!</v>
      </c>
      <c r="AT17" s="308" t="e">
        <f>LOOKUP((AT7*12),#REF!,#REF!)</f>
        <v>#REF!</v>
      </c>
      <c r="AU17" s="308" t="e">
        <f>LOOKUP((AU7*12),#REF!,#REF!)</f>
        <v>#REF!</v>
      </c>
      <c r="AV17" s="308" t="e">
        <f>LOOKUP((AV7*12),#REF!,#REF!)</f>
        <v>#REF!</v>
      </c>
      <c r="AW17" s="308" t="e">
        <f>LOOKUP((AW7*12),#REF!,#REF!)</f>
        <v>#REF!</v>
      </c>
      <c r="AX17" s="308" t="e">
        <f>LOOKUP((AX7*12),#REF!,#REF!)</f>
        <v>#REF!</v>
      </c>
      <c r="AY17" s="308" t="e">
        <f>LOOKUP((AY7*12),#REF!,#REF!)</f>
        <v>#REF!</v>
      </c>
      <c r="AZ17" s="308" t="e">
        <f>LOOKUP((AZ7*12),#REF!,#REF!)</f>
        <v>#REF!</v>
      </c>
      <c r="BA17" s="308" t="e">
        <f>LOOKUP((BA7*12),#REF!,#REF!)</f>
        <v>#REF!</v>
      </c>
      <c r="BB17" s="308" t="e">
        <f>LOOKUP((BB7*12),#REF!,#REF!)</f>
        <v>#REF!</v>
      </c>
      <c r="BC17" s="308" t="e">
        <f>LOOKUP((BC7*12),#REF!,#REF!)</f>
        <v>#REF!</v>
      </c>
      <c r="BD17" s="308" t="e">
        <f>LOOKUP((BD7*12),#REF!,#REF!)</f>
        <v>#REF!</v>
      </c>
      <c r="BE17" s="308" t="e">
        <f>LOOKUP((BE7*12),#REF!,#REF!)</f>
        <v>#REF!</v>
      </c>
      <c r="BF17" s="308" t="e">
        <f>LOOKUP((BF7*12),#REF!,#REF!)</f>
        <v>#REF!</v>
      </c>
      <c r="BG17" s="308" t="e">
        <f>LOOKUP((BG7*12),#REF!,#REF!)</f>
        <v>#REF!</v>
      </c>
      <c r="BH17" s="308" t="e">
        <f>LOOKUP((BH7*12),#REF!,#REF!)</f>
        <v>#REF!</v>
      </c>
      <c r="BI17" s="308" t="e">
        <f>LOOKUP((BI7*12),#REF!,#REF!)</f>
        <v>#REF!</v>
      </c>
      <c r="BJ17" s="308" t="e">
        <f>LOOKUP((BJ7*12),#REF!,#REF!)</f>
        <v>#REF!</v>
      </c>
      <c r="BK17" s="308" t="e">
        <f>LOOKUP((BK7*12),#REF!,#REF!)</f>
        <v>#REF!</v>
      </c>
      <c r="BL17" s="308" t="e">
        <f>LOOKUP((BL7*12),#REF!,#REF!)</f>
        <v>#REF!</v>
      </c>
      <c r="BM17" s="308" t="e">
        <f>LOOKUP((BM7*12),#REF!,#REF!)</f>
        <v>#REF!</v>
      </c>
      <c r="BN17" s="308" t="e">
        <f>LOOKUP((BN7*12),#REF!,#REF!)</f>
        <v>#REF!</v>
      </c>
      <c r="BO17" s="308" t="e">
        <f>LOOKUP((BO7*12),#REF!,#REF!)</f>
        <v>#REF!</v>
      </c>
      <c r="BP17" s="308" t="e">
        <f>LOOKUP((BP7*12),#REF!,#REF!)</f>
        <v>#REF!</v>
      </c>
      <c r="BQ17" s="308" t="e">
        <f>LOOKUP((BQ7*12),#REF!,#REF!)</f>
        <v>#REF!</v>
      </c>
      <c r="BR17" s="308" t="e">
        <f>LOOKUP((BR7*12),#REF!,#REF!)</f>
        <v>#REF!</v>
      </c>
      <c r="BS17" s="308" t="e">
        <f>LOOKUP((BS7*12),#REF!,#REF!)</f>
        <v>#REF!</v>
      </c>
      <c r="BT17" s="308" t="e">
        <f>LOOKUP((BT7*12),#REF!,#REF!)</f>
        <v>#REF!</v>
      </c>
      <c r="BU17" s="308" t="e">
        <f>LOOKUP((BU7*12),#REF!,#REF!)</f>
        <v>#REF!</v>
      </c>
      <c r="BV17" s="308" t="e">
        <f>LOOKUP((BV7*12),#REF!,#REF!)</f>
        <v>#REF!</v>
      </c>
      <c r="BW17" s="308" t="e">
        <f>LOOKUP((BW7*12),#REF!,#REF!)</f>
        <v>#REF!</v>
      </c>
      <c r="BX17" s="308" t="e">
        <f>LOOKUP((BX7*12),#REF!,#REF!)</f>
        <v>#REF!</v>
      </c>
      <c r="BY17" s="308" t="e">
        <f>LOOKUP((BY7*12),#REF!,#REF!)</f>
        <v>#REF!</v>
      </c>
      <c r="BZ17" s="308" t="e">
        <f>LOOKUP((BZ7*12),#REF!,#REF!)</f>
        <v>#REF!</v>
      </c>
      <c r="CA17" s="308" t="e">
        <f>LOOKUP((CA7*12),#REF!,#REF!)</f>
        <v>#REF!</v>
      </c>
      <c r="CB17" s="308" t="e">
        <f>LOOKUP((CB7*12),#REF!,#REF!)</f>
        <v>#REF!</v>
      </c>
      <c r="CC17" s="308" t="e">
        <f>LOOKUP((CC7*12),#REF!,#REF!)</f>
        <v>#REF!</v>
      </c>
      <c r="CD17" s="308" t="e">
        <f>LOOKUP((CD7*12),#REF!,#REF!)</f>
        <v>#REF!</v>
      </c>
      <c r="CE17" s="308" t="e">
        <f>LOOKUP((CE7*12),#REF!,#REF!)</f>
        <v>#REF!</v>
      </c>
      <c r="CF17" s="308" t="e">
        <f>LOOKUP((CF7*12),#REF!,#REF!)</f>
        <v>#REF!</v>
      </c>
      <c r="CG17" s="308" t="e">
        <f>LOOKUP((CG7*12),#REF!,#REF!)</f>
        <v>#REF!</v>
      </c>
      <c r="CH17" s="308" t="e">
        <f>LOOKUP((CH7*12),#REF!,#REF!)</f>
        <v>#REF!</v>
      </c>
      <c r="CI17" s="308" t="e">
        <f>LOOKUP((CI7*12),#REF!,#REF!)</f>
        <v>#REF!</v>
      </c>
      <c r="CJ17" s="308" t="e">
        <f>LOOKUP((CJ7*12),#REF!,#REF!)</f>
        <v>#REF!</v>
      </c>
      <c r="CK17" s="308" t="e">
        <f>LOOKUP((CK7*12),#REF!,#REF!)</f>
        <v>#REF!</v>
      </c>
      <c r="CL17" s="308" t="e">
        <f>LOOKUP((CL7*12),#REF!,#REF!)</f>
        <v>#REF!</v>
      </c>
      <c r="CM17" s="308" t="e">
        <f>LOOKUP((CM7*12),#REF!,#REF!)</f>
        <v>#REF!</v>
      </c>
      <c r="CN17" s="308" t="e">
        <f>LOOKUP((CN7*12),#REF!,#REF!)</f>
        <v>#REF!</v>
      </c>
      <c r="CO17" s="308" t="e">
        <f>LOOKUP((CO7*12),#REF!,#REF!)</f>
        <v>#REF!</v>
      </c>
      <c r="CP17" s="308" t="e">
        <f>LOOKUP((CP7*12),#REF!,#REF!)</f>
        <v>#REF!</v>
      </c>
      <c r="CQ17" s="308" t="e">
        <f>LOOKUP((CQ7*12),#REF!,#REF!)</f>
        <v>#REF!</v>
      </c>
      <c r="CR17" s="308" t="e">
        <f>LOOKUP((CR7*12),#REF!,#REF!)</f>
        <v>#REF!</v>
      </c>
      <c r="CS17" s="308" t="e">
        <f>LOOKUP((CS7*12),#REF!,#REF!)</f>
        <v>#REF!</v>
      </c>
      <c r="CT17" s="308" t="e">
        <f>LOOKUP((CT7*12),#REF!,#REF!)</f>
        <v>#REF!</v>
      </c>
      <c r="CU17" s="308" t="e">
        <f>LOOKUP((CU7*12),#REF!,#REF!)</f>
        <v>#REF!</v>
      </c>
      <c r="CV17" s="308" t="e">
        <f>LOOKUP((CV7*12),#REF!,#REF!)</f>
        <v>#REF!</v>
      </c>
      <c r="CW17" s="308" t="e">
        <f>LOOKUP((CW7*12),#REF!,#REF!)</f>
        <v>#REF!</v>
      </c>
      <c r="CX17" s="308" t="e">
        <f>LOOKUP((CX7*12),#REF!,#REF!)</f>
        <v>#REF!</v>
      </c>
      <c r="CY17" s="308" t="e">
        <f>LOOKUP((CY7*12),#REF!,#REF!)</f>
        <v>#REF!</v>
      </c>
      <c r="CZ17" s="308" t="e">
        <f>LOOKUP((CZ7*12),#REF!,#REF!)</f>
        <v>#REF!</v>
      </c>
      <c r="DA17" s="308" t="e">
        <f>LOOKUP((DA7*12),#REF!,#REF!)</f>
        <v>#REF!</v>
      </c>
      <c r="DB17" s="308" t="e">
        <f>LOOKUP((DB7*12),#REF!,#REF!)</f>
        <v>#REF!</v>
      </c>
      <c r="DC17" s="308" t="e">
        <f>LOOKUP((DC7*12),#REF!,#REF!)</f>
        <v>#REF!</v>
      </c>
      <c r="DD17" s="308" t="e">
        <f>LOOKUP((DD7*12),#REF!,#REF!)</f>
        <v>#REF!</v>
      </c>
      <c r="DE17" s="308" t="e">
        <f>LOOKUP((DE7*12),#REF!,#REF!)</f>
        <v>#REF!</v>
      </c>
      <c r="DF17" s="308" t="e">
        <f>LOOKUP((DF7*12),#REF!,#REF!)</f>
        <v>#REF!</v>
      </c>
      <c r="DG17" s="308" t="e">
        <f>LOOKUP((DG7*12),#REF!,#REF!)</f>
        <v>#REF!</v>
      </c>
      <c r="DH17" s="308" t="e">
        <f>LOOKUP((DH7*12),#REF!,#REF!)</f>
        <v>#REF!</v>
      </c>
      <c r="DI17" s="308" t="e">
        <f>LOOKUP((DI7*12),#REF!,#REF!)</f>
        <v>#REF!</v>
      </c>
      <c r="DJ17" s="308" t="e">
        <f>LOOKUP((DJ7*12),#REF!,#REF!)</f>
        <v>#REF!</v>
      </c>
      <c r="DK17" s="308" t="e">
        <f>LOOKUP((DK7*12),#REF!,#REF!)</f>
        <v>#REF!</v>
      </c>
      <c r="DL17" s="308" t="e">
        <f>LOOKUP((DL7*12),#REF!,#REF!)</f>
        <v>#REF!</v>
      </c>
      <c r="DM17" s="308" t="e">
        <f>LOOKUP((DM7*12),#REF!,#REF!)</f>
        <v>#REF!</v>
      </c>
      <c r="DN17" s="308" t="e">
        <f>LOOKUP((DN7*12),#REF!,#REF!)</f>
        <v>#REF!</v>
      </c>
      <c r="DO17" s="308" t="e">
        <f>LOOKUP((DO7*12),#REF!,#REF!)</f>
        <v>#REF!</v>
      </c>
      <c r="DP17" s="308" t="e">
        <f>LOOKUP((DP7*12),#REF!,#REF!)</f>
        <v>#REF!</v>
      </c>
      <c r="DQ17" s="308" t="e">
        <f>LOOKUP((DQ7*12),#REF!,#REF!)</f>
        <v>#REF!</v>
      </c>
      <c r="DR17" s="308" t="e">
        <f>LOOKUP((DR7*12),#REF!,#REF!)</f>
        <v>#REF!</v>
      </c>
      <c r="DS17" s="308" t="e">
        <f>LOOKUP((DS7*12),#REF!,#REF!)</f>
        <v>#REF!</v>
      </c>
      <c r="DT17" s="308" t="e">
        <f>LOOKUP((DT7*12),#REF!,#REF!)</f>
        <v>#REF!</v>
      </c>
      <c r="DU17" s="287"/>
      <c r="DV17" s="305" t="e">
        <f t="shared" si="67"/>
        <v>#REF!</v>
      </c>
      <c r="DW17" s="305" t="e">
        <f t="shared" si="67"/>
        <v>#REF!</v>
      </c>
      <c r="DX17" s="305" t="e">
        <f t="shared" si="67"/>
        <v>#REF!</v>
      </c>
      <c r="DY17" s="305" t="e">
        <f t="shared" si="67"/>
        <v>#REF!</v>
      </c>
      <c r="DZ17" s="305" t="e">
        <f t="shared" si="67"/>
        <v>#REF!</v>
      </c>
      <c r="EA17" s="305" t="e">
        <f t="shared" si="67"/>
        <v>#REF!</v>
      </c>
      <c r="EB17" s="305" t="e">
        <f t="shared" si="67"/>
        <v>#REF!</v>
      </c>
      <c r="EC17" s="305" t="e">
        <f t="shared" si="67"/>
        <v>#REF!</v>
      </c>
      <c r="ED17" s="305" t="e">
        <f t="shared" si="67"/>
        <v>#REF!</v>
      </c>
      <c r="EE17" s="305" t="e">
        <f t="shared" si="67"/>
        <v>#REF!</v>
      </c>
      <c r="EF17" s="305"/>
      <c r="EG17" s="287"/>
      <c r="EH17" s="307"/>
      <c r="EI17" s="307"/>
      <c r="EJ17" s="307"/>
      <c r="EK17" s="307"/>
      <c r="EL17" s="307"/>
      <c r="EM17" s="287"/>
      <c r="EN17" s="307"/>
      <c r="EO17" s="307"/>
      <c r="EP17" s="307"/>
      <c r="EQ17" s="307"/>
      <c r="ER17" s="307"/>
      <c r="ES17" s="307"/>
    </row>
    <row r="18" spans="2:149" s="308" customFormat="1" ht="18" hidden="1" customHeight="1" x14ac:dyDescent="0.2">
      <c r="B18" s="304"/>
      <c r="C18" s="287"/>
      <c r="D18" s="305"/>
      <c r="E18" s="306" t="e">
        <f>IF(LOOKUP((E7*12),#REF!,#REF!)&lt;D18,D18,LOOKUP((E7*12),#REF!,#REF!))</f>
        <v>#REF!</v>
      </c>
      <c r="F18" s="306" t="e">
        <f>IF(LOOKUP((F7*12),#REF!,#REF!)&lt;E18,E18,LOOKUP((F7*12),#REF!,#REF!))</f>
        <v>#REF!</v>
      </c>
      <c r="G18" s="306" t="e">
        <f>IF(LOOKUP((G7*12),#REF!,#REF!)&lt;F18,F18,LOOKUP((G7*12),#REF!,#REF!))</f>
        <v>#REF!</v>
      </c>
      <c r="H18" s="306" t="e">
        <f>IF(LOOKUP((H7*12),#REF!,#REF!)&lt;G18,G18,LOOKUP((H7*12),#REF!,#REF!))</f>
        <v>#REF!</v>
      </c>
      <c r="I18" s="306" t="e">
        <f>IF(LOOKUP((I7*12),#REF!,#REF!)&lt;H18,H18,LOOKUP((I7*12),#REF!,#REF!))</f>
        <v>#REF!</v>
      </c>
      <c r="J18" s="306" t="e">
        <f>IF(LOOKUP((J7*12),#REF!,#REF!)&lt;I18,I18,LOOKUP((J7*12),#REF!,#REF!))</f>
        <v>#REF!</v>
      </c>
      <c r="K18" s="306" t="e">
        <f>IF(LOOKUP((K7*12),#REF!,#REF!)&lt;J18,J18,LOOKUP((K7*12),#REF!,#REF!))</f>
        <v>#REF!</v>
      </c>
      <c r="L18" s="306" t="e">
        <f>IF(LOOKUP((L7*12),#REF!,#REF!)&lt;K18,K18,LOOKUP((L7*12),#REF!,#REF!))</f>
        <v>#REF!</v>
      </c>
      <c r="M18" s="306" t="e">
        <f>IF(LOOKUP((M7*12),#REF!,#REF!)&lt;L18,L18,LOOKUP((M7*12),#REF!,#REF!))</f>
        <v>#REF!</v>
      </c>
      <c r="N18" s="306" t="e">
        <f>IF(LOOKUP((N7*12),#REF!,#REF!)&lt;M18,M18,LOOKUP((N7*12),#REF!,#REF!))</f>
        <v>#REF!</v>
      </c>
      <c r="O18" s="306" t="e">
        <f>IF(LOOKUP((O7*12),#REF!,#REF!)&lt;N18,N18,LOOKUP((O7*12),#REF!,#REF!))</f>
        <v>#REF!</v>
      </c>
      <c r="P18" s="306" t="e">
        <f>IF(LOOKUP((P7*12),#REF!,#REF!)&lt;O18,O18,LOOKUP((P7*12),#REF!,#REF!))</f>
        <v>#REF!</v>
      </c>
      <c r="Q18" s="306" t="e">
        <f>IF(LOOKUP((Q7*12),#REF!,#REF!)&lt;P18,P18,LOOKUP((Q7*12),#REF!,#REF!))</f>
        <v>#REF!</v>
      </c>
      <c r="R18" s="306" t="e">
        <f>IF(LOOKUP((R7*12),#REF!,#REF!)&lt;Q18,Q18,LOOKUP((R7*12),#REF!,#REF!))</f>
        <v>#REF!</v>
      </c>
      <c r="S18" s="306" t="e">
        <f>IF(LOOKUP((S7*12),#REF!,#REF!)&lt;R18,R18,LOOKUP((S7*12),#REF!,#REF!))</f>
        <v>#REF!</v>
      </c>
      <c r="T18" s="306" t="e">
        <f>IF(LOOKUP((T7*12),#REF!,#REF!)&lt;S18,S18,LOOKUP((T7*12),#REF!,#REF!))</f>
        <v>#REF!</v>
      </c>
      <c r="U18" s="306" t="e">
        <f>IF(LOOKUP((U7*12),#REF!,#REF!)&lt;T18,T18,LOOKUP((U7*12),#REF!,#REF!))</f>
        <v>#REF!</v>
      </c>
      <c r="V18" s="306" t="e">
        <f>IF(LOOKUP((V7*12),#REF!,#REF!)&lt;U18,U18,LOOKUP((V7*12),#REF!,#REF!))</f>
        <v>#REF!</v>
      </c>
      <c r="W18" s="306" t="e">
        <f>IF(LOOKUP((W7*12),#REF!,#REF!)&lt;V18,V18,LOOKUP((W7*12),#REF!,#REF!))</f>
        <v>#REF!</v>
      </c>
      <c r="X18" s="306" t="e">
        <f>IF(LOOKUP((X7*12),#REF!,#REF!)&lt;W18,W18,LOOKUP((X7*12),#REF!,#REF!))</f>
        <v>#REF!</v>
      </c>
      <c r="Y18" s="306" t="e">
        <f>IF(LOOKUP((Y7*12),#REF!,#REF!)&lt;X18,X18,LOOKUP((Y7*12),#REF!,#REF!))</f>
        <v>#REF!</v>
      </c>
      <c r="Z18" s="306" t="e">
        <f>IF(LOOKUP((Z7*12),#REF!,#REF!)&lt;Y18,Y18,LOOKUP((Z7*12),#REF!,#REF!))</f>
        <v>#REF!</v>
      </c>
      <c r="AA18" s="306" t="e">
        <f>IF(LOOKUP((AA7*12),#REF!,#REF!)&lt;Z18,Z18,LOOKUP((AA7*12),#REF!,#REF!))</f>
        <v>#REF!</v>
      </c>
      <c r="AB18" s="306" t="e">
        <f>IF(LOOKUP((AB7*12),#REF!,#REF!)&lt;AA18,AA18,LOOKUP((AB7*12),#REF!,#REF!))</f>
        <v>#REF!</v>
      </c>
      <c r="AC18" s="306" t="e">
        <f>IF(LOOKUP((AC7*12),#REF!,#REF!)&lt;AB18,AB18,LOOKUP((AC7*12),#REF!,#REF!))</f>
        <v>#REF!</v>
      </c>
      <c r="AD18" s="306" t="e">
        <f>IF(LOOKUP((AD7*12),#REF!,#REF!)&lt;AC18,AC18,LOOKUP((AD7*12),#REF!,#REF!))</f>
        <v>#REF!</v>
      </c>
      <c r="AE18" s="306" t="e">
        <f>IF(LOOKUP((AE7*12),#REF!,#REF!)&lt;AD18,AD18,LOOKUP((AE7*12),#REF!,#REF!))</f>
        <v>#REF!</v>
      </c>
      <c r="AF18" s="306" t="e">
        <f>IF(LOOKUP((AF7*12),#REF!,#REF!)&lt;AE18,AE18,LOOKUP((AF7*12),#REF!,#REF!))</f>
        <v>#REF!</v>
      </c>
      <c r="AG18" s="306" t="e">
        <f>IF(LOOKUP((AG7*12),#REF!,#REF!)&lt;AF18,AF18,LOOKUP((AG7*12),#REF!,#REF!))</f>
        <v>#REF!</v>
      </c>
      <c r="AH18" s="306" t="e">
        <f>IF(LOOKUP((AH7*12),#REF!,#REF!)&lt;AG18,AG18,LOOKUP((AH7*12),#REF!,#REF!))</f>
        <v>#REF!</v>
      </c>
      <c r="AI18" s="306" t="e">
        <f>IF(LOOKUP((AI7*12),#REF!,#REF!)&lt;AH18,AH18,LOOKUP((AI7*12),#REF!,#REF!))</f>
        <v>#REF!</v>
      </c>
      <c r="AJ18" s="306" t="e">
        <f>IF(LOOKUP((AJ7*12),#REF!,#REF!)&lt;AI18,AI18,LOOKUP((AJ7*12),#REF!,#REF!))</f>
        <v>#REF!</v>
      </c>
      <c r="AK18" s="306" t="e">
        <f>IF(LOOKUP((AK7*12),#REF!,#REF!)&lt;AJ18,AJ18,LOOKUP((AK7*12),#REF!,#REF!))</f>
        <v>#REF!</v>
      </c>
      <c r="AL18" s="306" t="e">
        <f>IF(LOOKUP((AL7*12),#REF!,#REF!)&lt;AK18,AK18,LOOKUP((AL7*12),#REF!,#REF!))</f>
        <v>#REF!</v>
      </c>
      <c r="AM18" s="306" t="e">
        <f>IF(LOOKUP((AM7*12),#REF!,#REF!)&lt;AL18,AL18,LOOKUP((AM7*12),#REF!,#REF!))</f>
        <v>#REF!</v>
      </c>
      <c r="AN18" s="306" t="e">
        <f>IF(LOOKUP((AN7*12),#REF!,#REF!)&lt;AM18,AM18,LOOKUP((AN7*12),#REF!,#REF!))</f>
        <v>#REF!</v>
      </c>
      <c r="AO18" s="306" t="e">
        <f>IF(LOOKUP((AO7*12),#REF!,#REF!)&lt;AN18,AN18,LOOKUP((AO7*12),#REF!,#REF!))</f>
        <v>#REF!</v>
      </c>
      <c r="AP18" s="306" t="e">
        <f>IF(LOOKUP((AP7*12),#REF!,#REF!)&lt;AO18,AO18,LOOKUP((AP7*12),#REF!,#REF!))</f>
        <v>#REF!</v>
      </c>
      <c r="AQ18" s="306" t="e">
        <f>IF(LOOKUP((AQ7*12),#REF!,#REF!)&lt;AP18,AP18,LOOKUP((AQ7*12),#REF!,#REF!))</f>
        <v>#REF!</v>
      </c>
      <c r="AR18" s="306" t="e">
        <f>IF(LOOKUP((AR7*12),#REF!,#REF!)&lt;AQ18,AQ18,LOOKUP((AR7*12),#REF!,#REF!))</f>
        <v>#REF!</v>
      </c>
      <c r="AS18" s="306" t="e">
        <f>IF(LOOKUP((AS7*12),#REF!,#REF!)&lt;AR18,AR18,LOOKUP((AS7*12),#REF!,#REF!))</f>
        <v>#REF!</v>
      </c>
      <c r="AT18" s="306" t="e">
        <f>IF(LOOKUP((AT7*12),#REF!,#REF!)&lt;AS18,AS18,LOOKUP((AT7*12),#REF!,#REF!))</f>
        <v>#REF!</v>
      </c>
      <c r="AU18" s="306" t="e">
        <f>IF(LOOKUP((AU7*12),#REF!,#REF!)&lt;AT18,AT18,LOOKUP((AU7*12),#REF!,#REF!))</f>
        <v>#REF!</v>
      </c>
      <c r="AV18" s="306" t="e">
        <f>IF(LOOKUP((AV7*12),#REF!,#REF!)&lt;AU18,AU18,LOOKUP((AV7*12),#REF!,#REF!))</f>
        <v>#REF!</v>
      </c>
      <c r="AW18" s="306" t="e">
        <f>IF(LOOKUP((AW7*12),#REF!,#REF!)&lt;AV18,AV18,LOOKUP((AW7*12),#REF!,#REF!))</f>
        <v>#REF!</v>
      </c>
      <c r="AX18" s="306" t="e">
        <f>IF(LOOKUP((AX7*12),#REF!,#REF!)&lt;AW18,AW18,LOOKUP((AX7*12),#REF!,#REF!))</f>
        <v>#REF!</v>
      </c>
      <c r="AY18" s="306" t="e">
        <f>IF(LOOKUP((AY7*12),#REF!,#REF!)&lt;AX18,AX18,LOOKUP((AY7*12),#REF!,#REF!))</f>
        <v>#REF!</v>
      </c>
      <c r="AZ18" s="306" t="e">
        <f>IF(LOOKUP((AZ7*12),#REF!,#REF!)&lt;AY18,AY18,LOOKUP((AZ7*12),#REF!,#REF!))</f>
        <v>#REF!</v>
      </c>
      <c r="BA18" s="306" t="e">
        <f>IF(LOOKUP((BA7*12),#REF!,#REF!)&lt;AZ18,AZ18,LOOKUP((BA7*12),#REF!,#REF!))</f>
        <v>#REF!</v>
      </c>
      <c r="BB18" s="306" t="e">
        <f>IF(LOOKUP((BB7*12),#REF!,#REF!)&lt;BA18,BA18,LOOKUP((BB7*12),#REF!,#REF!))</f>
        <v>#REF!</v>
      </c>
      <c r="BC18" s="306" t="e">
        <f>IF(LOOKUP((BC7*12),#REF!,#REF!)&lt;BB18,BB18,LOOKUP((BC7*12),#REF!,#REF!))</f>
        <v>#REF!</v>
      </c>
      <c r="BD18" s="306" t="e">
        <f>IF(LOOKUP((BD7*12),#REF!,#REF!)&lt;BC18,BC18,LOOKUP((BD7*12),#REF!,#REF!))</f>
        <v>#REF!</v>
      </c>
      <c r="BE18" s="306" t="e">
        <f>IF(LOOKUP((BE7*12),#REF!,#REF!)&lt;BD18,BD18,LOOKUP((BE7*12),#REF!,#REF!))</f>
        <v>#REF!</v>
      </c>
      <c r="BF18" s="306" t="e">
        <f>IF(LOOKUP((BF7*12),#REF!,#REF!)&lt;BE18,BE18,LOOKUP((BF7*12),#REF!,#REF!))</f>
        <v>#REF!</v>
      </c>
      <c r="BG18" s="306" t="e">
        <f>IF(LOOKUP((BG7*12),#REF!,#REF!)&lt;BF18,BF18,LOOKUP((BG7*12),#REF!,#REF!))</f>
        <v>#REF!</v>
      </c>
      <c r="BH18" s="306" t="e">
        <f>IF(LOOKUP((BH7*12),#REF!,#REF!)&lt;BG18,BG18,LOOKUP((BH7*12),#REF!,#REF!))</f>
        <v>#REF!</v>
      </c>
      <c r="BI18" s="306" t="e">
        <f>IF(LOOKUP((BI7*12),#REF!,#REF!)&lt;BH18,BH18,LOOKUP((BI7*12),#REF!,#REF!))</f>
        <v>#REF!</v>
      </c>
      <c r="BJ18" s="306" t="e">
        <f>IF(LOOKUP((BJ7*12),#REF!,#REF!)&lt;BI18,BI18,LOOKUP((BJ7*12),#REF!,#REF!))</f>
        <v>#REF!</v>
      </c>
      <c r="BK18" s="306" t="e">
        <f>IF(LOOKUP((BK7*12),#REF!,#REF!)&lt;BJ18,BJ18,LOOKUP((BK7*12),#REF!,#REF!))</f>
        <v>#REF!</v>
      </c>
      <c r="BL18" s="306" t="e">
        <f>IF(LOOKUP((BL7*12),#REF!,#REF!)&lt;BK18,BK18,LOOKUP((BL7*12),#REF!,#REF!))</f>
        <v>#REF!</v>
      </c>
      <c r="BM18" s="306" t="e">
        <f>IF(LOOKUP((BM7*12),#REF!,#REF!)&lt;BL18,BL18,LOOKUP((BM7*12),#REF!,#REF!))</f>
        <v>#REF!</v>
      </c>
      <c r="BN18" s="306" t="e">
        <f>IF(LOOKUP((BN7*12),#REF!,#REF!)&lt;BM18,BM18,LOOKUP((BN7*12),#REF!,#REF!))</f>
        <v>#REF!</v>
      </c>
      <c r="BO18" s="306" t="e">
        <f>IF(LOOKUP((BO7*12),#REF!,#REF!)&lt;BN18,BN18,LOOKUP((BO7*12),#REF!,#REF!))</f>
        <v>#REF!</v>
      </c>
      <c r="BP18" s="306" t="e">
        <f>IF(LOOKUP((BP7*12),#REF!,#REF!)&lt;BO18,BO18,LOOKUP((BP7*12),#REF!,#REF!))</f>
        <v>#REF!</v>
      </c>
      <c r="BQ18" s="306" t="e">
        <f>IF(LOOKUP((BQ7*12),#REF!,#REF!)&lt;BP18,BP18,LOOKUP((BQ7*12),#REF!,#REF!))</f>
        <v>#REF!</v>
      </c>
      <c r="BR18" s="306" t="e">
        <f>IF(LOOKUP((BR7*12),#REF!,#REF!)&lt;BQ18,BQ18,LOOKUP((BR7*12),#REF!,#REF!))</f>
        <v>#REF!</v>
      </c>
      <c r="BS18" s="306" t="e">
        <f>IF(LOOKUP((BS7*12),#REF!,#REF!)&lt;BR18,BR18,LOOKUP((BS7*12),#REF!,#REF!))</f>
        <v>#REF!</v>
      </c>
      <c r="BT18" s="306" t="e">
        <f>IF(LOOKUP((BT7*12),#REF!,#REF!)&lt;BS18,BS18,LOOKUP((BT7*12),#REF!,#REF!))</f>
        <v>#REF!</v>
      </c>
      <c r="BU18" s="306" t="e">
        <f>IF(LOOKUP((BU7*12),#REF!,#REF!)&lt;BT18,BT18,LOOKUP((BU7*12),#REF!,#REF!))</f>
        <v>#REF!</v>
      </c>
      <c r="BV18" s="306" t="e">
        <f>IF(LOOKUP((BV7*12),#REF!,#REF!)&lt;BU18,BU18,LOOKUP((BV7*12),#REF!,#REF!))</f>
        <v>#REF!</v>
      </c>
      <c r="BW18" s="306" t="e">
        <f>IF(LOOKUP((BW7*12),#REF!,#REF!)&lt;BV18,BV18,LOOKUP((BW7*12),#REF!,#REF!))</f>
        <v>#REF!</v>
      </c>
      <c r="BX18" s="306" t="e">
        <f>IF(LOOKUP((BX7*12),#REF!,#REF!)&lt;BW18,BW18,LOOKUP((BX7*12),#REF!,#REF!))</f>
        <v>#REF!</v>
      </c>
      <c r="BY18" s="306" t="e">
        <f>IF(LOOKUP((BY7*12),#REF!,#REF!)&lt;BX18,BX18,LOOKUP((BY7*12),#REF!,#REF!))</f>
        <v>#REF!</v>
      </c>
      <c r="BZ18" s="306" t="e">
        <f>IF(LOOKUP((BZ7*12),#REF!,#REF!)&lt;BY18,BY18,LOOKUP((BZ7*12),#REF!,#REF!))</f>
        <v>#REF!</v>
      </c>
      <c r="CA18" s="306" t="e">
        <f>IF(LOOKUP((CA7*12),#REF!,#REF!)&lt;BZ18,BZ18,LOOKUP((CA7*12),#REF!,#REF!))</f>
        <v>#REF!</v>
      </c>
      <c r="CB18" s="306" t="e">
        <f>IF(LOOKUP((CB7*12),#REF!,#REF!)&lt;CA18,CA18,LOOKUP((CB7*12),#REF!,#REF!))</f>
        <v>#REF!</v>
      </c>
      <c r="CC18" s="306" t="e">
        <f>IF(LOOKUP((CC7*12),#REF!,#REF!)&lt;CB18,CB18,LOOKUP((CC7*12),#REF!,#REF!))</f>
        <v>#REF!</v>
      </c>
      <c r="CD18" s="306" t="e">
        <f>IF(LOOKUP((CD7*12),#REF!,#REF!)&lt;CC18,CC18,LOOKUP((CD7*12),#REF!,#REF!))</f>
        <v>#REF!</v>
      </c>
      <c r="CE18" s="306" t="e">
        <f>IF(LOOKUP((CE7*12),#REF!,#REF!)&lt;CD18,CD18,LOOKUP((CE7*12),#REF!,#REF!))</f>
        <v>#REF!</v>
      </c>
      <c r="CF18" s="306" t="e">
        <f>IF(LOOKUP((CF7*12),#REF!,#REF!)&lt;CE18,CE18,LOOKUP((CF7*12),#REF!,#REF!))</f>
        <v>#REF!</v>
      </c>
      <c r="CG18" s="306" t="e">
        <f>IF(LOOKUP((CG7*12),#REF!,#REF!)&lt;CF18,CF18,LOOKUP((CG7*12),#REF!,#REF!))</f>
        <v>#REF!</v>
      </c>
      <c r="CH18" s="306" t="e">
        <f>IF(LOOKUP((CH7*12),#REF!,#REF!)&lt;CG18,CG18,LOOKUP((CH7*12),#REF!,#REF!))</f>
        <v>#REF!</v>
      </c>
      <c r="CI18" s="306" t="e">
        <f>IF(LOOKUP((CI7*12),#REF!,#REF!)&lt;CH18,CH18,LOOKUP((CI7*12),#REF!,#REF!))</f>
        <v>#REF!</v>
      </c>
      <c r="CJ18" s="306" t="e">
        <f>IF(LOOKUP((CJ7*12),#REF!,#REF!)&lt;CI18,CI18,LOOKUP((CJ7*12),#REF!,#REF!))</f>
        <v>#REF!</v>
      </c>
      <c r="CK18" s="306" t="e">
        <f>IF(LOOKUP((CK7*12),#REF!,#REF!)&lt;CJ18,CJ18,LOOKUP((CK7*12),#REF!,#REF!))</f>
        <v>#REF!</v>
      </c>
      <c r="CL18" s="306" t="e">
        <f>IF(LOOKUP((CL7*12),#REF!,#REF!)&lt;CK18,CK18,LOOKUP((CL7*12),#REF!,#REF!))</f>
        <v>#REF!</v>
      </c>
      <c r="CM18" s="306" t="e">
        <f>IF(LOOKUP((CM7*12),#REF!,#REF!)&lt;CL18,CL18,LOOKUP((CM7*12),#REF!,#REF!))</f>
        <v>#REF!</v>
      </c>
      <c r="CN18" s="306" t="e">
        <f>IF(LOOKUP((CN7*12),#REF!,#REF!)&lt;CM18,CM18,LOOKUP((CN7*12),#REF!,#REF!))</f>
        <v>#REF!</v>
      </c>
      <c r="CO18" s="306" t="e">
        <f>IF(LOOKUP((CO7*12),#REF!,#REF!)&lt;CN18,CN18,LOOKUP((CO7*12),#REF!,#REF!))</f>
        <v>#REF!</v>
      </c>
      <c r="CP18" s="306" t="e">
        <f>IF(LOOKUP((CP7*12),#REF!,#REF!)&lt;CO18,CO18,LOOKUP((CP7*12),#REF!,#REF!))</f>
        <v>#REF!</v>
      </c>
      <c r="CQ18" s="306" t="e">
        <f>IF(LOOKUP((CQ7*12),#REF!,#REF!)&lt;CP18,CP18,LOOKUP((CQ7*12),#REF!,#REF!))</f>
        <v>#REF!</v>
      </c>
      <c r="CR18" s="306" t="e">
        <f>IF(LOOKUP((CR7*12),#REF!,#REF!)&lt;CQ18,CQ18,LOOKUP((CR7*12),#REF!,#REF!))</f>
        <v>#REF!</v>
      </c>
      <c r="CS18" s="306" t="e">
        <f>IF(LOOKUP((CS7*12),#REF!,#REF!)&lt;CR18,CR18,LOOKUP((CS7*12),#REF!,#REF!))</f>
        <v>#REF!</v>
      </c>
      <c r="CT18" s="306" t="e">
        <f>IF(LOOKUP((CT7*12),#REF!,#REF!)&lt;CS18,CS18,LOOKUP((CT7*12),#REF!,#REF!))</f>
        <v>#REF!</v>
      </c>
      <c r="CU18" s="306" t="e">
        <f>IF(LOOKUP((CU7*12),#REF!,#REF!)&lt;CT18,CT18,LOOKUP((CU7*12),#REF!,#REF!))</f>
        <v>#REF!</v>
      </c>
      <c r="CV18" s="306" t="e">
        <f>IF(LOOKUP((CV7*12),#REF!,#REF!)&lt;CU18,CU18,LOOKUP((CV7*12),#REF!,#REF!))</f>
        <v>#REF!</v>
      </c>
      <c r="CW18" s="306" t="e">
        <f>IF(LOOKUP((CW7*12),#REF!,#REF!)&lt;CV18,CV18,LOOKUP((CW7*12),#REF!,#REF!))</f>
        <v>#REF!</v>
      </c>
      <c r="CX18" s="306" t="e">
        <f>IF(LOOKUP((CX7*12),#REF!,#REF!)&lt;CW18,CW18,LOOKUP((CX7*12),#REF!,#REF!))</f>
        <v>#REF!</v>
      </c>
      <c r="CY18" s="306" t="e">
        <f>IF(LOOKUP((CY7*12),#REF!,#REF!)&lt;CX18,CX18,LOOKUP((CY7*12),#REF!,#REF!))</f>
        <v>#REF!</v>
      </c>
      <c r="CZ18" s="306" t="e">
        <f>IF(LOOKUP((CZ7*12),#REF!,#REF!)&lt;CY18,CY18,LOOKUP((CZ7*12),#REF!,#REF!))</f>
        <v>#REF!</v>
      </c>
      <c r="DA18" s="306" t="e">
        <f>IF(LOOKUP((DA7*12),#REF!,#REF!)&lt;CZ18,CZ18,LOOKUP((DA7*12),#REF!,#REF!))</f>
        <v>#REF!</v>
      </c>
      <c r="DB18" s="306" t="e">
        <f>IF(LOOKUP((DB7*12),#REF!,#REF!)&lt;DA18,DA18,LOOKUP((DB7*12),#REF!,#REF!))</f>
        <v>#REF!</v>
      </c>
      <c r="DC18" s="306" t="e">
        <f>IF(LOOKUP((DC7*12),#REF!,#REF!)&lt;DB18,DB18,LOOKUP((DC7*12),#REF!,#REF!))</f>
        <v>#REF!</v>
      </c>
      <c r="DD18" s="306" t="e">
        <f>IF(LOOKUP((DD7*12),#REF!,#REF!)&lt;DC18,DC18,LOOKUP((DD7*12),#REF!,#REF!))</f>
        <v>#REF!</v>
      </c>
      <c r="DE18" s="306" t="e">
        <f>IF(LOOKUP((DE7*12),#REF!,#REF!)&lt;DD18,DD18,LOOKUP((DE7*12),#REF!,#REF!))</f>
        <v>#REF!</v>
      </c>
      <c r="DF18" s="306" t="e">
        <f>IF(LOOKUP((DF7*12),#REF!,#REF!)&lt;DE18,DE18,LOOKUP((DF7*12),#REF!,#REF!))</f>
        <v>#REF!</v>
      </c>
      <c r="DG18" s="306" t="e">
        <f>IF(LOOKUP((DG7*12),#REF!,#REF!)&lt;DF18,DF18,LOOKUP((DG7*12),#REF!,#REF!))</f>
        <v>#REF!</v>
      </c>
      <c r="DH18" s="306" t="e">
        <f>IF(LOOKUP((DH7*12),#REF!,#REF!)&lt;DG18,DG18,LOOKUP((DH7*12),#REF!,#REF!))</f>
        <v>#REF!</v>
      </c>
      <c r="DI18" s="306" t="e">
        <f>IF(LOOKUP((DI7*12),#REF!,#REF!)&lt;DH18,DH18,LOOKUP((DI7*12),#REF!,#REF!))</f>
        <v>#REF!</v>
      </c>
      <c r="DJ18" s="306" t="e">
        <f>IF(LOOKUP((DJ7*12),#REF!,#REF!)&lt;DI18,DI18,LOOKUP((DJ7*12),#REF!,#REF!))</f>
        <v>#REF!</v>
      </c>
      <c r="DK18" s="306" t="e">
        <f>IF(LOOKUP((DK7*12),#REF!,#REF!)&lt;DJ18,DJ18,LOOKUP((DK7*12),#REF!,#REF!))</f>
        <v>#REF!</v>
      </c>
      <c r="DL18" s="306" t="e">
        <f>IF(LOOKUP((DL7*12),#REF!,#REF!)&lt;DK18,DK18,LOOKUP((DL7*12),#REF!,#REF!))</f>
        <v>#REF!</v>
      </c>
      <c r="DM18" s="306" t="e">
        <f>IF(LOOKUP((DM7*12),#REF!,#REF!)&lt;DL18,DL18,LOOKUP((DM7*12),#REF!,#REF!))</f>
        <v>#REF!</v>
      </c>
      <c r="DN18" s="306" t="e">
        <f>IF(LOOKUP((DN7*12),#REF!,#REF!)&lt;DM18,DM18,LOOKUP((DN7*12),#REF!,#REF!))</f>
        <v>#REF!</v>
      </c>
      <c r="DO18" s="306" t="e">
        <f>IF(LOOKUP((DO7*12),#REF!,#REF!)&lt;DN18,DN18,LOOKUP((DO7*12),#REF!,#REF!))</f>
        <v>#REF!</v>
      </c>
      <c r="DP18" s="306" t="e">
        <f>IF(LOOKUP((DP7*12),#REF!,#REF!)&lt;DO18,DO18,LOOKUP((DP7*12),#REF!,#REF!))</f>
        <v>#REF!</v>
      </c>
      <c r="DQ18" s="306" t="e">
        <f>IF(LOOKUP((DQ7*12),#REF!,#REF!)&lt;DP18,DP18,LOOKUP((DQ7*12),#REF!,#REF!))</f>
        <v>#REF!</v>
      </c>
      <c r="DR18" s="306" t="e">
        <f>IF(LOOKUP((DR7*12),#REF!,#REF!)&lt;DQ18,DQ18,LOOKUP((DR7*12),#REF!,#REF!))</f>
        <v>#REF!</v>
      </c>
      <c r="DS18" s="306" t="e">
        <f>IF(LOOKUP((DS7*12),#REF!,#REF!)&lt;DR18,DR18,LOOKUP((DS7*12),#REF!,#REF!))</f>
        <v>#REF!</v>
      </c>
      <c r="DT18" s="306" t="e">
        <f>IF(LOOKUP((DT7*12),#REF!,#REF!)&lt;DS18,DS18,LOOKUP((DT7*12),#REF!,#REF!))</f>
        <v>#REF!</v>
      </c>
      <c r="DU18" s="287"/>
      <c r="DV18" s="305" t="e">
        <f t="shared" si="67"/>
        <v>#REF!</v>
      </c>
      <c r="DW18" s="305" t="e">
        <f t="shared" si="67"/>
        <v>#REF!</v>
      </c>
      <c r="DX18" s="305" t="e">
        <f t="shared" si="67"/>
        <v>#REF!</v>
      </c>
      <c r="DY18" s="305" t="e">
        <f t="shared" si="67"/>
        <v>#REF!</v>
      </c>
      <c r="DZ18" s="305" t="e">
        <f t="shared" si="67"/>
        <v>#REF!</v>
      </c>
      <c r="EA18" s="305" t="e">
        <f t="shared" si="67"/>
        <v>#REF!</v>
      </c>
      <c r="EB18" s="305" t="e">
        <f t="shared" si="67"/>
        <v>#REF!</v>
      </c>
      <c r="EC18" s="305" t="e">
        <f t="shared" si="67"/>
        <v>#REF!</v>
      </c>
      <c r="ED18" s="305" t="e">
        <f t="shared" si="67"/>
        <v>#REF!</v>
      </c>
      <c r="EE18" s="305" t="e">
        <f t="shared" si="67"/>
        <v>#REF!</v>
      </c>
      <c r="EF18" s="305"/>
      <c r="EG18" s="287"/>
      <c r="EH18" s="307"/>
      <c r="EI18" s="307"/>
      <c r="EJ18" s="307"/>
      <c r="EK18" s="307"/>
      <c r="EL18" s="307"/>
      <c r="EM18" s="287"/>
      <c r="EN18" s="307"/>
      <c r="EO18" s="307"/>
      <c r="EP18" s="307"/>
      <c r="EQ18" s="307"/>
      <c r="ER18" s="307"/>
      <c r="ES18" s="307"/>
    </row>
    <row r="19" spans="2:149" ht="15" x14ac:dyDescent="0.2">
      <c r="B19" s="310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  <c r="AE19" s="293"/>
      <c r="AF19" s="293"/>
      <c r="AG19" s="293"/>
      <c r="AH19" s="293"/>
      <c r="AI19" s="293"/>
      <c r="AJ19" s="293"/>
      <c r="AK19" s="293"/>
      <c r="AL19" s="293"/>
      <c r="AM19" s="293"/>
      <c r="AN19" s="293"/>
      <c r="AO19" s="293"/>
      <c r="AP19" s="293"/>
      <c r="AQ19" s="293"/>
      <c r="AR19" s="293"/>
      <c r="AS19" s="293"/>
      <c r="AT19" s="293"/>
      <c r="AU19" s="293"/>
      <c r="AV19" s="293"/>
      <c r="AW19" s="293"/>
      <c r="AX19" s="293"/>
      <c r="AY19" s="293"/>
      <c r="AZ19" s="293"/>
      <c r="BA19" s="293"/>
      <c r="BB19" s="293"/>
      <c r="BC19" s="293"/>
      <c r="BD19" s="293"/>
      <c r="BE19" s="293"/>
      <c r="BF19" s="293"/>
      <c r="BG19" s="293"/>
      <c r="BH19" s="293"/>
      <c r="BI19" s="293"/>
      <c r="BJ19" s="293"/>
      <c r="BK19" s="293"/>
      <c r="BL19" s="293"/>
      <c r="BM19" s="293"/>
      <c r="BN19" s="293"/>
      <c r="BO19" s="293"/>
      <c r="BP19" s="293"/>
      <c r="BQ19" s="293"/>
      <c r="BR19" s="293"/>
      <c r="BS19" s="293"/>
      <c r="BT19" s="293"/>
      <c r="BU19" s="293"/>
      <c r="BV19" s="293"/>
      <c r="BW19" s="293"/>
      <c r="BX19" s="293"/>
      <c r="BY19" s="293"/>
      <c r="BZ19" s="293"/>
      <c r="CA19" s="293"/>
      <c r="CB19" s="293"/>
      <c r="CC19" s="293"/>
      <c r="CD19" s="293"/>
      <c r="CE19" s="293"/>
      <c r="CF19" s="293"/>
      <c r="CG19" s="293"/>
      <c r="CH19" s="293"/>
      <c r="CI19" s="293"/>
      <c r="CJ19" s="293"/>
      <c r="CK19" s="293"/>
      <c r="CL19" s="293"/>
      <c r="CM19" s="293"/>
      <c r="CN19" s="293"/>
      <c r="CO19" s="293"/>
      <c r="CP19" s="293"/>
      <c r="CQ19" s="293"/>
      <c r="CR19" s="293"/>
      <c r="CS19" s="293"/>
      <c r="CT19" s="293"/>
      <c r="CU19" s="293"/>
      <c r="CV19" s="293"/>
      <c r="CW19" s="293"/>
      <c r="CX19" s="293"/>
      <c r="CY19" s="293"/>
      <c r="CZ19" s="293"/>
      <c r="DA19" s="293"/>
      <c r="DB19" s="293"/>
      <c r="DC19" s="293"/>
      <c r="DD19" s="293"/>
      <c r="DE19" s="293"/>
      <c r="DF19" s="293"/>
      <c r="DG19" s="293"/>
      <c r="DH19" s="293"/>
      <c r="DI19" s="293"/>
      <c r="DJ19" s="293"/>
      <c r="DK19" s="293"/>
      <c r="DL19" s="293"/>
      <c r="DM19" s="293"/>
      <c r="DN19" s="293"/>
      <c r="DO19" s="293"/>
      <c r="DP19" s="293"/>
      <c r="DQ19" s="293"/>
      <c r="DR19" s="293"/>
      <c r="DS19" s="293"/>
      <c r="DT19" s="293"/>
      <c r="DV19" s="293"/>
      <c r="DW19" s="293"/>
      <c r="DX19" s="293"/>
      <c r="DY19" s="293"/>
      <c r="DZ19" s="293"/>
      <c r="EA19" s="293"/>
      <c r="EB19" s="293"/>
      <c r="EC19" s="293"/>
      <c r="ED19" s="293"/>
      <c r="EE19" s="293"/>
      <c r="EF19" s="293"/>
      <c r="EH19" s="295"/>
      <c r="EI19" s="295"/>
      <c r="EJ19" s="295"/>
      <c r="EK19" s="295"/>
      <c r="EL19" s="295"/>
      <c r="EN19" s="295"/>
      <c r="EO19" s="295"/>
      <c r="EP19" s="295"/>
      <c r="EQ19" s="295"/>
      <c r="ER19" s="295"/>
      <c r="ES19" s="295"/>
    </row>
    <row r="20" spans="2:149" s="291" customFormat="1" ht="18" customHeight="1" x14ac:dyDescent="0.2">
      <c r="B20" s="297" t="s">
        <v>751</v>
      </c>
      <c r="C20" s="298"/>
      <c r="D20" s="286"/>
      <c r="E20" s="286">
        <f t="shared" ref="E20:AJ20" si="122">E7-E13</f>
        <v>29284.5</v>
      </c>
      <c r="F20" s="286">
        <f t="shared" si="122"/>
        <v>31167.075000000001</v>
      </c>
      <c r="G20" s="286">
        <f t="shared" si="122"/>
        <v>33049.65</v>
      </c>
      <c r="H20" s="286">
        <f t="shared" si="122"/>
        <v>34932.224999999999</v>
      </c>
      <c r="I20" s="286">
        <f t="shared" si="122"/>
        <v>37073.918996596665</v>
      </c>
      <c r="J20" s="286">
        <f t="shared" si="122"/>
        <v>39597.533990924443</v>
      </c>
      <c r="K20" s="286">
        <f t="shared" si="122"/>
        <v>42625.871984117766</v>
      </c>
      <c r="L20" s="286">
        <f t="shared" si="122"/>
        <v>46138.744056222029</v>
      </c>
      <c r="M20" s="286">
        <f t="shared" si="122"/>
        <v>50143.418218420891</v>
      </c>
      <c r="N20" s="286">
        <f t="shared" si="122"/>
        <v>54577.868898609413</v>
      </c>
      <c r="O20" s="286">
        <f t="shared" si="122"/>
        <v>59408.822211008788</v>
      </c>
      <c r="P20" s="286">
        <f t="shared" si="122"/>
        <v>64722.870854648092</v>
      </c>
      <c r="Q20" s="286">
        <f t="shared" si="122"/>
        <v>96872.90733737759</v>
      </c>
      <c r="R20" s="286">
        <f t="shared" si="122"/>
        <v>102469.7419959706</v>
      </c>
      <c r="S20" s="286">
        <f t="shared" si="122"/>
        <v>108445.2026204229</v>
      </c>
      <c r="T20" s="286">
        <f t="shared" si="122"/>
        <v>114837.15180732045</v>
      </c>
      <c r="U20" s="286">
        <f t="shared" si="122"/>
        <v>121936.44727697055</v>
      </c>
      <c r="V20" s="286">
        <f t="shared" si="122"/>
        <v>129907.0081498879</v>
      </c>
      <c r="W20" s="286">
        <f t="shared" si="122"/>
        <v>138085.8155058522</v>
      </c>
      <c r="X20" s="286">
        <f t="shared" si="122"/>
        <v>146467.31121692463</v>
      </c>
      <c r="Y20" s="286">
        <f t="shared" si="122"/>
        <v>155672.00806729594</v>
      </c>
      <c r="Z20" s="286">
        <f t="shared" si="122"/>
        <v>165752.12450381371</v>
      </c>
      <c r="AA20" s="286">
        <f t="shared" si="122"/>
        <v>176711.93749854169</v>
      </c>
      <c r="AB20" s="286">
        <f t="shared" si="122"/>
        <v>188767.73179274244</v>
      </c>
      <c r="AC20" s="286">
        <f t="shared" si="122"/>
        <v>226648.25207844921</v>
      </c>
      <c r="AD20" s="286">
        <f t="shared" si="122"/>
        <v>237689.04634987062</v>
      </c>
      <c r="AE20" s="286">
        <f t="shared" si="122"/>
        <v>249380.66456779273</v>
      </c>
      <c r="AF20" s="286">
        <f t="shared" si="122"/>
        <v>261774.5792278336</v>
      </c>
      <c r="AG20" s="286">
        <f t="shared" si="122"/>
        <v>275175.9384442842</v>
      </c>
      <c r="AH20" s="286">
        <f t="shared" si="122"/>
        <v>289889.70752627798</v>
      </c>
      <c r="AI20" s="286">
        <f t="shared" si="122"/>
        <v>304137.40227041114</v>
      </c>
      <c r="AJ20" s="286">
        <f t="shared" si="122"/>
        <v>317980.8966308356</v>
      </c>
      <c r="AK20" s="286">
        <f t="shared" ref="AK20:CR20" si="123">AK7-AK13</f>
        <v>333029.93203601358</v>
      </c>
      <c r="AL20" s="286">
        <f t="shared" si="123"/>
        <v>349363.49072617432</v>
      </c>
      <c r="AM20" s="286">
        <f t="shared" si="123"/>
        <v>367014.48693230038</v>
      </c>
      <c r="AN20" s="286">
        <f t="shared" si="123"/>
        <v>386296.7590948111</v>
      </c>
      <c r="AO20" s="286">
        <f t="shared" si="123"/>
        <v>430392.05034726439</v>
      </c>
      <c r="AP20" s="286">
        <f t="shared" si="123"/>
        <v>447336.87703709491</v>
      </c>
      <c r="AQ20" s="286">
        <f t="shared" si="123"/>
        <v>465227.72929434676</v>
      </c>
      <c r="AR20" s="286">
        <f t="shared" si="123"/>
        <v>484130.8396956838</v>
      </c>
      <c r="AS20" s="286">
        <f t="shared" si="123"/>
        <v>504366.85444049531</v>
      </c>
      <c r="AT20" s="286">
        <f t="shared" si="123"/>
        <v>526393.70493783546</v>
      </c>
      <c r="AU20" s="286">
        <f t="shared" si="123"/>
        <v>547223.17295578006</v>
      </c>
      <c r="AV20" s="286">
        <f t="shared" si="123"/>
        <v>566990.26326263498</v>
      </c>
      <c r="AW20" s="286">
        <f t="shared" si="123"/>
        <v>588377.54633049364</v>
      </c>
      <c r="AX20" s="286">
        <f t="shared" si="123"/>
        <v>611493.03001972265</v>
      </c>
      <c r="AY20" s="286">
        <f t="shared" si="123"/>
        <v>636400.68597485148</v>
      </c>
      <c r="AZ20" s="286">
        <f t="shared" si="123"/>
        <v>663520.15066628554</v>
      </c>
      <c r="BA20" s="286">
        <f t="shared" si="123"/>
        <v>714433.79941890202</v>
      </c>
      <c r="BB20" s="286">
        <f t="shared" si="123"/>
        <v>737856.06573388772</v>
      </c>
      <c r="BC20" s="286">
        <f t="shared" si="123"/>
        <v>762548.22959755233</v>
      </c>
      <c r="BD20" s="286">
        <f t="shared" si="123"/>
        <v>788592.71718562278</v>
      </c>
      <c r="BE20" s="286">
        <f t="shared" si="123"/>
        <v>816327.1779765042</v>
      </c>
      <c r="BF20" s="286">
        <f t="shared" si="123"/>
        <v>846377.36574313929</v>
      </c>
      <c r="BG20" s="286">
        <f t="shared" si="123"/>
        <v>874427.83730344975</v>
      </c>
      <c r="BH20" s="286">
        <f t="shared" si="123"/>
        <v>900693.83079843363</v>
      </c>
      <c r="BI20" s="286">
        <f t="shared" si="123"/>
        <v>929034.94027758983</v>
      </c>
      <c r="BJ20" s="286">
        <f t="shared" si="123"/>
        <v>959591.01822690782</v>
      </c>
      <c r="BK20" s="286">
        <f t="shared" si="123"/>
        <v>992460.11004033207</v>
      </c>
      <c r="BL20" s="286">
        <f t="shared" si="123"/>
        <v>1028177.9254587246</v>
      </c>
      <c r="BM20" s="286">
        <f t="shared" si="123"/>
        <v>1056535.2954578819</v>
      </c>
      <c r="BN20" s="286">
        <f t="shared" si="123"/>
        <v>1083755.2080194082</v>
      </c>
      <c r="BO20" s="286">
        <f t="shared" si="123"/>
        <v>1112245.0181296135</v>
      </c>
      <c r="BP20" s="286">
        <f t="shared" si="123"/>
        <v>1142087.1519642244</v>
      </c>
      <c r="BQ20" s="286">
        <f t="shared" si="123"/>
        <v>1173370.0501375841</v>
      </c>
      <c r="BR20" s="286">
        <f t="shared" si="123"/>
        <v>1206601.3610439885</v>
      </c>
      <c r="BS20" s="286">
        <f t="shared" si="123"/>
        <v>1237347.5361227137</v>
      </c>
      <c r="BT20" s="286">
        <f t="shared" si="123"/>
        <v>1265843.2302996125</v>
      </c>
      <c r="BU20" s="286">
        <f t="shared" si="123"/>
        <v>1295941.0475816361</v>
      </c>
      <c r="BV20" s="286">
        <f t="shared" si="123"/>
        <v>1327753.1365861439</v>
      </c>
      <c r="BW20" s="286">
        <f t="shared" si="123"/>
        <v>1361399.4963337095</v>
      </c>
      <c r="BX20" s="286">
        <f t="shared" si="123"/>
        <v>1397411.4843550033</v>
      </c>
      <c r="BY20" s="286">
        <f t="shared" si="123"/>
        <v>1427391.5391179714</v>
      </c>
      <c r="BZ20" s="286">
        <f t="shared" si="123"/>
        <v>1456433.4132674455</v>
      </c>
      <c r="CA20" s="286">
        <f t="shared" si="123"/>
        <v>1486366.5589997391</v>
      </c>
      <c r="CB20" s="286">
        <f t="shared" si="123"/>
        <v>1517235.5398939936</v>
      </c>
      <c r="CC20" s="286">
        <f t="shared" si="123"/>
        <v>1549087.1477083066</v>
      </c>
      <c r="CD20" s="286">
        <f t="shared" si="123"/>
        <v>1582383.2170951054</v>
      </c>
      <c r="CE20" s="286">
        <f t="shared" si="123"/>
        <v>1613471.323792533</v>
      </c>
      <c r="CF20" s="286">
        <f t="shared" si="123"/>
        <v>1642572.2640695258</v>
      </c>
      <c r="CG20" s="286">
        <f t="shared" si="123"/>
        <v>1672925.1191913923</v>
      </c>
      <c r="CH20" s="286">
        <f t="shared" si="123"/>
        <v>1704617.5231972737</v>
      </c>
      <c r="CI20" s="286">
        <f t="shared" si="123"/>
        <v>1737743.2445090511</v>
      </c>
      <c r="CJ20" s="286">
        <f t="shared" si="123"/>
        <v>1772621.7081263238</v>
      </c>
      <c r="CK20" s="286">
        <f t="shared" si="123"/>
        <v>1802479.5003328559</v>
      </c>
      <c r="CL20" s="286">
        <f t="shared" si="123"/>
        <v>1831685.6361160418</v>
      </c>
      <c r="CM20" s="286">
        <f t="shared" si="123"/>
        <v>1861510.8455014061</v>
      </c>
      <c r="CN20" s="286">
        <f t="shared" si="123"/>
        <v>1891986.0821690578</v>
      </c>
      <c r="CO20" s="286">
        <f t="shared" si="123"/>
        <v>1923143.8474831108</v>
      </c>
      <c r="CP20" s="286">
        <f t="shared" si="123"/>
        <v>1955304.9299073736</v>
      </c>
      <c r="CQ20" s="286">
        <f t="shared" si="123"/>
        <v>1985932.3704631729</v>
      </c>
      <c r="CR20" s="286">
        <f t="shared" si="123"/>
        <v>2015179.5333373542</v>
      </c>
      <c r="CS20" s="286">
        <f t="shared" ref="CS20:DT20" si="124">CS7-CS13</f>
        <v>2045296.2711509548</v>
      </c>
      <c r="CT20" s="286">
        <f t="shared" si="124"/>
        <v>2076343.4541497338</v>
      </c>
      <c r="CU20" s="286">
        <f t="shared" si="124"/>
        <v>2108386.2134966538</v>
      </c>
      <c r="CV20" s="286">
        <f t="shared" si="124"/>
        <v>2141646.4204921578</v>
      </c>
      <c r="CW20" s="286">
        <f t="shared" si="124"/>
        <v>2170897.6629784834</v>
      </c>
      <c r="CX20" s="286">
        <f t="shared" si="124"/>
        <v>2196790.3625898007</v>
      </c>
      <c r="CY20" s="286">
        <f t="shared" si="124"/>
        <v>2223006.9341823766</v>
      </c>
      <c r="CZ20" s="286">
        <f t="shared" si="124"/>
        <v>2249563.5713552726</v>
      </c>
      <c r="DA20" s="286">
        <f t="shared" si="124"/>
        <v>2276477.2773875054</v>
      </c>
      <c r="DB20" s="286">
        <f t="shared" si="124"/>
        <v>2303899.6270094989</v>
      </c>
      <c r="DC20" s="286">
        <f t="shared" si="124"/>
        <v>2329912.8683778699</v>
      </c>
      <c r="DD20" s="286">
        <f t="shared" si="124"/>
        <v>2354621.5058463793</v>
      </c>
      <c r="DE20" s="286">
        <f t="shared" si="124"/>
        <v>2379193.8254392487</v>
      </c>
      <c r="DF20" s="286">
        <f t="shared" si="124"/>
        <v>2403627.0419463115</v>
      </c>
      <c r="DG20" s="286">
        <f t="shared" si="124"/>
        <v>2427982.6711502695</v>
      </c>
      <c r="DH20" s="286">
        <f t="shared" si="124"/>
        <v>2452371.3460588427</v>
      </c>
      <c r="DI20" s="286">
        <f t="shared" si="124"/>
        <v>2475430.5316881337</v>
      </c>
      <c r="DJ20" s="286">
        <f t="shared" si="124"/>
        <v>2498738.8133475957</v>
      </c>
      <c r="DK20" s="286">
        <f t="shared" si="124"/>
        <v>2521573.8125497336</v>
      </c>
      <c r="DL20" s="286">
        <f t="shared" si="124"/>
        <v>2543888.2010488152</v>
      </c>
      <c r="DM20" s="286">
        <f t="shared" si="124"/>
        <v>2565629.9177745339</v>
      </c>
      <c r="DN20" s="286">
        <f t="shared" si="124"/>
        <v>2586741.6955495547</v>
      </c>
      <c r="DO20" s="286">
        <f t="shared" si="124"/>
        <v>2608199.9397474602</v>
      </c>
      <c r="DP20" s="286">
        <f t="shared" si="124"/>
        <v>2629987.3270471049</v>
      </c>
      <c r="DQ20" s="286">
        <f t="shared" si="124"/>
        <v>2651336.9540214357</v>
      </c>
      <c r="DR20" s="286">
        <f t="shared" si="124"/>
        <v>2672218.1774476799</v>
      </c>
      <c r="DS20" s="286">
        <f t="shared" si="124"/>
        <v>2692598.2090774728</v>
      </c>
      <c r="DT20" s="286">
        <f t="shared" si="124"/>
        <v>2712212.1332469746</v>
      </c>
      <c r="DU20" s="287"/>
      <c r="DV20" s="286">
        <f t="shared" si="67"/>
        <v>522722.49921054812</v>
      </c>
      <c r="DW20" s="286">
        <f t="shared" si="67"/>
        <v>1645925.3877731205</v>
      </c>
      <c r="DX20" s="286">
        <f t="shared" si="67"/>
        <v>3598381.1558850547</v>
      </c>
      <c r="DY20" s="286">
        <f t="shared" si="67"/>
        <v>6471852.9049624894</v>
      </c>
      <c r="DZ20" s="286">
        <f t="shared" si="67"/>
        <v>10350521.017761044</v>
      </c>
      <c r="EA20" s="286">
        <f t="shared" si="67"/>
        <v>14660290.016031519</v>
      </c>
      <c r="EB20" s="286">
        <f t="shared" si="67"/>
        <v>19162848.598968662</v>
      </c>
      <c r="EC20" s="286">
        <f t="shared" si="67"/>
        <v>23638895.104599874</v>
      </c>
      <c r="ED20" s="286">
        <f t="shared" si="67"/>
        <v>27768344.69432186</v>
      </c>
      <c r="EE20" s="286">
        <f t="shared" si="67"/>
        <v>31158555.712546498</v>
      </c>
      <c r="EF20" s="286">
        <f>SUM(DV20:EE20)</f>
        <v>138978337.09206069</v>
      </c>
      <c r="EG20" s="288"/>
      <c r="EH20" s="289">
        <f>IFERROR(DW20/DV20-1,0)</f>
        <v>2.1487555830462846</v>
      </c>
      <c r="EI20" s="289">
        <f>IFERROR(DX20/DW20-1,0)</f>
        <v>1.1862358905305777</v>
      </c>
      <c r="EJ20" s="289">
        <f>IFERROR(DY20/DX20-1,0)</f>
        <v>0.79854568612831622</v>
      </c>
      <c r="EK20" s="289">
        <f>IFERROR(DZ20/DY20-1,0)</f>
        <v>0.59931339135110262</v>
      </c>
      <c r="EL20" s="289">
        <f>IFERROR(((#REF!/DV20)^(1/8))-1,0)</f>
        <v>0</v>
      </c>
      <c r="EM20" s="288"/>
      <c r="EN20" s="289">
        <f>DV20/DV$7</f>
        <v>0.83531287974548041</v>
      </c>
      <c r="EO20" s="289">
        <f>DW20/DW$7</f>
        <v>0.8166073294897469</v>
      </c>
      <c r="EP20" s="289">
        <f>DX20/DX$7</f>
        <v>0.81010311711530891</v>
      </c>
      <c r="EQ20" s="289">
        <f>DY20/DY$7</f>
        <v>0.80769522961901563</v>
      </c>
      <c r="ER20" s="289">
        <f>DZ20/DZ$7</f>
        <v>0.80657021359534176</v>
      </c>
      <c r="ES20" s="289">
        <f t="shared" ref="ES20" si="125">EF20/EF$7</f>
        <v>0.80606389256481292</v>
      </c>
    </row>
    <row r="21" spans="2:149" collapsed="1" x14ac:dyDescent="0.2"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  <c r="AE21" s="293"/>
      <c r="AF21" s="293"/>
      <c r="AG21" s="293"/>
      <c r="AH21" s="293"/>
      <c r="AI21" s="293"/>
      <c r="AJ21" s="293"/>
      <c r="AK21" s="293"/>
      <c r="AL21" s="293"/>
      <c r="AM21" s="293"/>
      <c r="AN21" s="293"/>
      <c r="AO21" s="293"/>
      <c r="AP21" s="293"/>
      <c r="AQ21" s="293"/>
      <c r="AR21" s="293"/>
      <c r="AS21" s="293"/>
      <c r="AT21" s="293"/>
      <c r="AU21" s="293"/>
      <c r="AV21" s="293"/>
      <c r="AW21" s="293"/>
      <c r="AX21" s="293"/>
      <c r="AY21" s="293"/>
      <c r="AZ21" s="293"/>
      <c r="BA21" s="293"/>
      <c r="BB21" s="293"/>
      <c r="BC21" s="293"/>
      <c r="BD21" s="293"/>
      <c r="BE21" s="293"/>
      <c r="BF21" s="293"/>
      <c r="BG21" s="293"/>
      <c r="BH21" s="293"/>
      <c r="BI21" s="293"/>
      <c r="BJ21" s="293"/>
      <c r="BK21" s="293"/>
      <c r="BL21" s="293"/>
      <c r="BM21" s="293"/>
      <c r="BN21" s="293"/>
      <c r="BO21" s="293"/>
      <c r="BP21" s="293"/>
      <c r="BQ21" s="293"/>
      <c r="BR21" s="293"/>
      <c r="BS21" s="293"/>
      <c r="BT21" s="293"/>
      <c r="BU21" s="293"/>
      <c r="BV21" s="293"/>
      <c r="BW21" s="293"/>
      <c r="BX21" s="293"/>
      <c r="BY21" s="293"/>
      <c r="BZ21" s="293"/>
      <c r="CA21" s="293"/>
      <c r="CB21" s="293"/>
      <c r="CC21" s="293"/>
      <c r="CD21" s="293"/>
      <c r="CE21" s="293"/>
      <c r="CF21" s="293"/>
      <c r="CG21" s="293"/>
      <c r="CH21" s="293"/>
      <c r="CI21" s="293"/>
      <c r="CJ21" s="293"/>
      <c r="CK21" s="293"/>
      <c r="CL21" s="293"/>
      <c r="CM21" s="293"/>
      <c r="CN21" s="293"/>
      <c r="CO21" s="293"/>
      <c r="CP21" s="293"/>
      <c r="CQ21" s="293"/>
      <c r="CR21" s="293"/>
      <c r="CS21" s="293"/>
      <c r="CT21" s="293"/>
      <c r="CU21" s="293"/>
      <c r="CV21" s="293"/>
      <c r="CW21" s="293"/>
      <c r="CX21" s="293"/>
      <c r="CY21" s="293"/>
      <c r="CZ21" s="293"/>
      <c r="DA21" s="293"/>
      <c r="DB21" s="293"/>
      <c r="DC21" s="293"/>
      <c r="DD21" s="293"/>
      <c r="DE21" s="293"/>
      <c r="DF21" s="293"/>
      <c r="DG21" s="293"/>
      <c r="DH21" s="293"/>
      <c r="DI21" s="293"/>
      <c r="DJ21" s="293"/>
      <c r="DK21" s="293"/>
      <c r="DL21" s="293"/>
      <c r="DM21" s="293"/>
      <c r="DN21" s="293"/>
      <c r="DO21" s="293"/>
      <c r="DP21" s="293"/>
      <c r="DQ21" s="293"/>
      <c r="DR21" s="293"/>
      <c r="DS21" s="293"/>
      <c r="DT21" s="293"/>
      <c r="DV21" s="293"/>
      <c r="DW21" s="293"/>
      <c r="DX21" s="293"/>
      <c r="DY21" s="293"/>
      <c r="DZ21" s="293"/>
      <c r="EA21" s="293"/>
      <c r="EB21" s="293"/>
      <c r="EC21" s="293"/>
      <c r="ED21" s="293"/>
      <c r="EE21" s="293"/>
      <c r="EF21" s="293"/>
      <c r="EH21" s="293"/>
      <c r="EI21" s="293"/>
      <c r="EJ21" s="293"/>
      <c r="EK21" s="293"/>
      <c r="EL21" s="293"/>
      <c r="EN21" s="293"/>
      <c r="EO21" s="293"/>
      <c r="EP21" s="293"/>
      <c r="EQ21" s="293"/>
      <c r="ER21" s="293"/>
      <c r="ES21" s="293"/>
    </row>
    <row r="22" spans="2:149" s="291" customFormat="1" ht="18" customHeight="1" x14ac:dyDescent="0.2">
      <c r="B22" s="284" t="s">
        <v>581</v>
      </c>
      <c r="C22" s="285"/>
      <c r="D22" s="311"/>
      <c r="E22" s="311">
        <f>SUM(E23,E28,E31,E32,E33,E34,E48,E49)</f>
        <v>-61170</v>
      </c>
      <c r="F22" s="311">
        <f t="shared" ref="F22:BQ22" si="126">SUM(F23,F28,F31,F32,F33,F34,F48,F49)</f>
        <v>-49835.025000000001</v>
      </c>
      <c r="G22" s="311">
        <f t="shared" si="126"/>
        <v>-50500.05</v>
      </c>
      <c r="H22" s="311">
        <f t="shared" si="126"/>
        <v>-51165.074999999997</v>
      </c>
      <c r="I22" s="311">
        <f t="shared" si="126"/>
        <v>-51830.1</v>
      </c>
      <c r="J22" s="311">
        <f t="shared" si="126"/>
        <v>-52498.705657783685</v>
      </c>
      <c r="K22" s="311">
        <f t="shared" si="126"/>
        <v>-53301.032447124104</v>
      </c>
      <c r="L22" s="311">
        <f t="shared" si="126"/>
        <v>-54231.731522759001</v>
      </c>
      <c r="M22" s="311">
        <f t="shared" si="126"/>
        <v>-55292.728468982772</v>
      </c>
      <c r="N22" s="311">
        <f t="shared" si="126"/>
        <v>-56480.176171414452</v>
      </c>
      <c r="O22" s="311">
        <f t="shared" si="126"/>
        <v>-57783.76324234729</v>
      </c>
      <c r="P22" s="311">
        <f t="shared" si="126"/>
        <v>-59214.007271650051</v>
      </c>
      <c r="Q22" s="311">
        <f t="shared" si="126"/>
        <v>-75200.103334878804</v>
      </c>
      <c r="R22" s="311">
        <f t="shared" si="126"/>
        <v>-76865.413347136287</v>
      </c>
      <c r="S22" s="311">
        <f t="shared" si="126"/>
        <v>-78630.154138798171</v>
      </c>
      <c r="T22" s="311">
        <f t="shared" si="126"/>
        <v>-89606.454108408187</v>
      </c>
      <c r="U22" s="311">
        <f t="shared" si="126"/>
        <v>-87600.84838429642</v>
      </c>
      <c r="V22" s="311">
        <f t="shared" si="126"/>
        <v>-89730.80981191271</v>
      </c>
      <c r="W22" s="311">
        <f t="shared" si="126"/>
        <v>-91914.775690583585</v>
      </c>
      <c r="X22" s="311">
        <f t="shared" si="126"/>
        <v>-94151.429826774169</v>
      </c>
      <c r="Y22" s="311">
        <f t="shared" si="126"/>
        <v>-108976.36723130688</v>
      </c>
      <c r="Z22" s="311">
        <f t="shared" si="126"/>
        <v>-107663.39303435928</v>
      </c>
      <c r="AA22" s="311">
        <f t="shared" si="126"/>
        <v>-110583.5531858341</v>
      </c>
      <c r="AB22" s="311">
        <f t="shared" si="126"/>
        <v>-113794.3792282785</v>
      </c>
      <c r="AC22" s="311">
        <f t="shared" si="126"/>
        <v>-142767.06834170868</v>
      </c>
      <c r="AD22" s="311">
        <f t="shared" si="126"/>
        <v>-163764.98400139125</v>
      </c>
      <c r="AE22" s="311">
        <f t="shared" si="126"/>
        <v>-164254.10002886041</v>
      </c>
      <c r="AF22" s="311">
        <f t="shared" si="126"/>
        <v>-169003.54785243285</v>
      </c>
      <c r="AG22" s="311">
        <f t="shared" si="126"/>
        <v>-174068.92890592373</v>
      </c>
      <c r="AH22" s="311">
        <f t="shared" si="126"/>
        <v>-179539.24643171229</v>
      </c>
      <c r="AI22" s="311">
        <f t="shared" si="126"/>
        <v>-184835.60856036548</v>
      </c>
      <c r="AJ22" s="311">
        <f t="shared" si="126"/>
        <v>-199235.16359108526</v>
      </c>
      <c r="AK22" s="311">
        <f t="shared" si="126"/>
        <v>-200828.27541176404</v>
      </c>
      <c r="AL22" s="311">
        <f t="shared" si="126"/>
        <v>-206898.24188088084</v>
      </c>
      <c r="AM22" s="311">
        <f t="shared" si="126"/>
        <v>-213457.24431480243</v>
      </c>
      <c r="AN22" s="311">
        <f t="shared" si="126"/>
        <v>-220621.84893785539</v>
      </c>
      <c r="AO22" s="311">
        <f t="shared" si="126"/>
        <v>-235667.29627089814</v>
      </c>
      <c r="AP22" s="311">
        <f t="shared" si="126"/>
        <v>-254771.14481630054</v>
      </c>
      <c r="AQ22" s="311">
        <f t="shared" si="126"/>
        <v>-257069.97821165697</v>
      </c>
      <c r="AR22" s="311">
        <f t="shared" si="126"/>
        <v>-263716.56283239636</v>
      </c>
      <c r="AS22" s="311">
        <f t="shared" si="126"/>
        <v>-280167.22984168853</v>
      </c>
      <c r="AT22" s="311">
        <f t="shared" si="126"/>
        <v>-283742.19062198931</v>
      </c>
      <c r="AU22" s="311">
        <f t="shared" si="126"/>
        <v>-290905.05236715509</v>
      </c>
      <c r="AV22" s="311">
        <f t="shared" si="126"/>
        <v>-297702.3241076913</v>
      </c>
      <c r="AW22" s="311">
        <f t="shared" si="126"/>
        <v>-305056.47506879771</v>
      </c>
      <c r="AX22" s="311">
        <f t="shared" si="126"/>
        <v>-313004.61370457488</v>
      </c>
      <c r="AY22" s="311">
        <f t="shared" si="126"/>
        <v>-321568.70710860606</v>
      </c>
      <c r="AZ22" s="311">
        <f t="shared" si="126"/>
        <v>-353429.00822766451</v>
      </c>
      <c r="BA22" s="311">
        <f t="shared" si="126"/>
        <v>-358777.53557527717</v>
      </c>
      <c r="BB22" s="311">
        <f t="shared" si="126"/>
        <v>-366577.22769120848</v>
      </c>
      <c r="BC22" s="311">
        <f t="shared" si="126"/>
        <v>-374791.53085356788</v>
      </c>
      <c r="BD22" s="311">
        <f t="shared" si="126"/>
        <v>-383447.35932677286</v>
      </c>
      <c r="BE22" s="311">
        <f t="shared" si="126"/>
        <v>-392593.73442210618</v>
      </c>
      <c r="BF22" s="311">
        <f t="shared" si="126"/>
        <v>-411967.21450895217</v>
      </c>
      <c r="BG22" s="311">
        <f t="shared" si="126"/>
        <v>-417129.33824142267</v>
      </c>
      <c r="BH22" s="311">
        <f t="shared" si="126"/>
        <v>-439218.45794454118</v>
      </c>
      <c r="BI22" s="311">
        <f t="shared" si="126"/>
        <v>-444475.22318280756</v>
      </c>
      <c r="BJ22" s="311">
        <f t="shared" si="126"/>
        <v>-454455.29417624546</v>
      </c>
      <c r="BK22" s="311">
        <f t="shared" si="126"/>
        <v>-465190.67589645681</v>
      </c>
      <c r="BL22" s="311">
        <f t="shared" si="126"/>
        <v>-486414.31629196543</v>
      </c>
      <c r="BM22" s="311">
        <f t="shared" si="126"/>
        <v>-480307.57017090521</v>
      </c>
      <c r="BN22" s="311">
        <f t="shared" si="126"/>
        <v>-488717.65132785845</v>
      </c>
      <c r="BO22" s="311">
        <f t="shared" si="126"/>
        <v>-497519.58426118776</v>
      </c>
      <c r="BP22" s="311">
        <f t="shared" si="126"/>
        <v>-520628.80348823039</v>
      </c>
      <c r="BQ22" s="311">
        <f t="shared" si="126"/>
        <v>-526292.59939924593</v>
      </c>
      <c r="BR22" s="311">
        <f t="shared" ref="BR22:DT22" si="127">SUM(BR23,BR28,BR31,BR32,BR33,BR34,BR48,BR49)</f>
        <v>-546267.6388619924</v>
      </c>
      <c r="BS22" s="311">
        <f t="shared" si="127"/>
        <v>-551765.63317588344</v>
      </c>
      <c r="BT22" s="311">
        <f t="shared" si="127"/>
        <v>-560569.02282785764</v>
      </c>
      <c r="BU22" s="311">
        <f t="shared" si="127"/>
        <v>-569866.8007917112</v>
      </c>
      <c r="BV22" s="311">
        <f t="shared" si="127"/>
        <v>-579693.57272622269</v>
      </c>
      <c r="BW22" s="311">
        <f t="shared" si="127"/>
        <v>-590086.36663902062</v>
      </c>
      <c r="BX22" s="311">
        <f t="shared" si="127"/>
        <v>-624809.1597953504</v>
      </c>
      <c r="BY22" s="311">
        <f t="shared" si="127"/>
        <v>-618886.33986977139</v>
      </c>
      <c r="BZ22" s="311">
        <f t="shared" si="127"/>
        <v>-627573.22030968219</v>
      </c>
      <c r="CA22" s="311">
        <f t="shared" si="127"/>
        <v>-636526.09140877798</v>
      </c>
      <c r="CB22" s="311">
        <f t="shared" si="127"/>
        <v>-645758.25345473492</v>
      </c>
      <c r="CC22" s="311">
        <f t="shared" si="127"/>
        <v>-655283.67170990258</v>
      </c>
      <c r="CD22" s="311">
        <f t="shared" si="127"/>
        <v>-675102.19208140369</v>
      </c>
      <c r="CE22" s="311">
        <f t="shared" si="127"/>
        <v>-680399.65156485164</v>
      </c>
      <c r="CF22" s="311">
        <f t="shared" si="127"/>
        <v>-703373.96084271511</v>
      </c>
      <c r="CG22" s="311">
        <f t="shared" si="127"/>
        <v>-708451.90885535651</v>
      </c>
      <c r="CH22" s="311">
        <f t="shared" si="127"/>
        <v>-717929.65021932195</v>
      </c>
      <c r="CI22" s="311">
        <f t="shared" si="127"/>
        <v>-727835.17031984869</v>
      </c>
      <c r="CJ22" s="311">
        <f t="shared" si="127"/>
        <v>-748125.80644190998</v>
      </c>
      <c r="CK22" s="311">
        <f t="shared" si="127"/>
        <v>-748075.98134037829</v>
      </c>
      <c r="CL22" s="311">
        <f t="shared" si="127"/>
        <v>-756638.73893235344</v>
      </c>
      <c r="CM22" s="311">
        <f t="shared" si="127"/>
        <v>-765382.38980074634</v>
      </c>
      <c r="CN22" s="311">
        <f t="shared" si="127"/>
        <v>-788965.97929817403</v>
      </c>
      <c r="CO22" s="311">
        <f t="shared" si="127"/>
        <v>-794099.00501180114</v>
      </c>
      <c r="CP22" s="311">
        <f t="shared" si="127"/>
        <v>-813539.21022040793</v>
      </c>
      <c r="CQ22" s="311">
        <f t="shared" si="127"/>
        <v>-818517.22355656489</v>
      </c>
      <c r="CR22" s="311">
        <f t="shared" si="127"/>
        <v>-827091.86547552852</v>
      </c>
      <c r="CS22" s="311">
        <f t="shared" si="127"/>
        <v>-835920.60658820183</v>
      </c>
      <c r="CT22" s="311">
        <f t="shared" si="127"/>
        <v>-845021.2342188115</v>
      </c>
      <c r="CU22" s="311">
        <f t="shared" si="127"/>
        <v>-854412.78076897771</v>
      </c>
      <c r="CV22" s="311">
        <f t="shared" si="127"/>
        <v>-888824.08206421533</v>
      </c>
      <c r="CW22" s="311">
        <f t="shared" si="127"/>
        <v>-895620.53788068984</v>
      </c>
      <c r="CX22" s="311">
        <f t="shared" si="127"/>
        <v>-900784.10340942047</v>
      </c>
      <c r="CY22" s="311">
        <f t="shared" si="127"/>
        <v>-906041.06616337295</v>
      </c>
      <c r="CZ22" s="311">
        <f t="shared" si="127"/>
        <v>-911396.0932179899</v>
      </c>
      <c r="DA22" s="311">
        <f t="shared" si="127"/>
        <v>-916854.08507873071</v>
      </c>
      <c r="DB22" s="311">
        <f t="shared" si="127"/>
        <v>-932764.1489516811</v>
      </c>
      <c r="DC22" s="311">
        <f t="shared" si="127"/>
        <v>-933480.09215363325</v>
      </c>
      <c r="DD22" s="311">
        <f t="shared" si="127"/>
        <v>-952398.84676568117</v>
      </c>
      <c r="DE22" s="311">
        <f t="shared" si="127"/>
        <v>-951790.42228971887</v>
      </c>
      <c r="DF22" s="311">
        <f t="shared" si="127"/>
        <v>-954657.20406552474</v>
      </c>
      <c r="DG22" s="311">
        <f t="shared" si="127"/>
        <v>-957038.18872720213</v>
      </c>
      <c r="DH22" s="311">
        <f t="shared" si="127"/>
        <v>-969279.06318189926</v>
      </c>
      <c r="DI22" s="311">
        <f t="shared" si="127"/>
        <v>-974328.24696228397</v>
      </c>
      <c r="DJ22" s="311">
        <f t="shared" si="127"/>
        <v>-977359.01824478479</v>
      </c>
      <c r="DK22" s="311">
        <f t="shared" si="127"/>
        <v>-979886.84873005096</v>
      </c>
      <c r="DL22" s="311">
        <f t="shared" si="127"/>
        <v>-997651.44566470571</v>
      </c>
      <c r="DM22" s="311">
        <f t="shared" si="127"/>
        <v>-995017.486808507</v>
      </c>
      <c r="DN22" s="311">
        <f t="shared" si="127"/>
        <v>-1006184.1174287461</v>
      </c>
      <c r="DO22" s="311">
        <f t="shared" si="127"/>
        <v>-1003249.0070968098</v>
      </c>
      <c r="DP22" s="311">
        <f t="shared" si="127"/>
        <v>-1004663.7404812076</v>
      </c>
      <c r="DQ22" s="311">
        <f t="shared" si="127"/>
        <v>-1005613.3004588969</v>
      </c>
      <c r="DR22" s="311">
        <f t="shared" si="127"/>
        <v>-1006065.1251879411</v>
      </c>
      <c r="DS22" s="311">
        <f t="shared" si="127"/>
        <v>-1005984.373327211</v>
      </c>
      <c r="DT22" s="311">
        <f t="shared" si="127"/>
        <v>-1031349.5167118174</v>
      </c>
      <c r="DU22" s="287"/>
      <c r="DV22" s="286">
        <f t="shared" si="67"/>
        <v>-653302.39478206134</v>
      </c>
      <c r="DW22" s="286">
        <f t="shared" si="67"/>
        <v>-1124717.6813225672</v>
      </c>
      <c r="DX22" s="286">
        <f t="shared" si="67"/>
        <v>-2219274.2582587823</v>
      </c>
      <c r="DY22" s="286">
        <f t="shared" si="67"/>
        <v>-3456800.5831794194</v>
      </c>
      <c r="DZ22" s="286">
        <f t="shared" si="67"/>
        <v>-4995037.9081113236</v>
      </c>
      <c r="EA22" s="286">
        <f t="shared" si="67"/>
        <v>-6536524.4034654666</v>
      </c>
      <c r="EB22" s="286">
        <f t="shared" si="67"/>
        <v>-8145245.9170782762</v>
      </c>
      <c r="EC22" s="286">
        <f t="shared" si="67"/>
        <v>-9736489.0972761605</v>
      </c>
      <c r="ED22" s="286">
        <f t="shared" si="67"/>
        <v>-11182103.851885544</v>
      </c>
      <c r="EE22" s="286">
        <f t="shared" si="67"/>
        <v>-11987352.227102961</v>
      </c>
      <c r="EF22" s="286">
        <f>SUM(DV22:EE22)</f>
        <v>-60036848.322462559</v>
      </c>
      <c r="EG22" s="288"/>
      <c r="EH22" s="312">
        <f t="shared" ref="EH22:EH48" si="128">IFERROR(DW22/DV22-1,0)</f>
        <v>0.72158818076545983</v>
      </c>
      <c r="EI22" s="312">
        <f t="shared" ref="EI22:EI48" si="129">IFERROR(DX22/DW22-1,0)</f>
        <v>0.97318339981026591</v>
      </c>
      <c r="EJ22" s="312">
        <f t="shared" ref="EJ22:EJ48" si="130">IFERROR(DY22/DX22-1,0)</f>
        <v>0.55762658459869052</v>
      </c>
      <c r="EK22" s="312">
        <f t="shared" ref="EK22:EK48" si="131">IFERROR(DZ22/DY22-1,0)</f>
        <v>0.44498873681544526</v>
      </c>
      <c r="EL22" s="312">
        <f>IFERROR(((#REF!/DV22)^(1/8))-1,0)</f>
        <v>0</v>
      </c>
      <c r="EM22" s="288"/>
      <c r="EN22" s="312">
        <f t="shared" ref="EN22:EN48" si="132">DV22/DV$7</f>
        <v>-1.0439801339222905</v>
      </c>
      <c r="EO22" s="312">
        <f t="shared" ref="EO22:EO48" si="133">DW22/DW$7</f>
        <v>-0.5580160006021635</v>
      </c>
      <c r="EP22" s="312">
        <f t="shared" ref="EP22:EP48" si="134">DX22/DX$7</f>
        <v>-0.49962494701509996</v>
      </c>
      <c r="EQ22" s="312">
        <f t="shared" ref="EQ22:EQ48" si="135">DY22/DY$7</f>
        <v>-0.43141297890707092</v>
      </c>
      <c r="ER22" s="312">
        <f t="shared" ref="ER22:ER48" si="136">DZ22/DZ$7</f>
        <v>-0.38924115854157004</v>
      </c>
      <c r="ES22" s="312">
        <f t="shared" ref="ES22:ES24" si="137">EF22/EF$7</f>
        <v>-0.3482092005754181</v>
      </c>
    </row>
    <row r="23" spans="2:149" x14ac:dyDescent="0.2">
      <c r="B23" s="313" t="s">
        <v>582</v>
      </c>
      <c r="C23" s="314"/>
      <c r="D23" s="343"/>
      <c r="E23" s="343">
        <f t="shared" ref="E23:AZ23" si="138">SUM(E24:E27)</f>
        <v>-12940</v>
      </c>
      <c r="F23" s="343">
        <f t="shared" si="138"/>
        <v>-12940</v>
      </c>
      <c r="G23" s="343">
        <f t="shared" si="138"/>
        <v>-12940</v>
      </c>
      <c r="H23" s="343">
        <f>SUM(H24:H27)</f>
        <v>-12940</v>
      </c>
      <c r="I23" s="343">
        <f t="shared" si="138"/>
        <v>-12940</v>
      </c>
      <c r="J23" s="343">
        <f t="shared" si="138"/>
        <v>-12940</v>
      </c>
      <c r="K23" s="343">
        <f t="shared" si="138"/>
        <v>-12940</v>
      </c>
      <c r="L23" s="343">
        <f t="shared" si="138"/>
        <v>-12940</v>
      </c>
      <c r="M23" s="343">
        <f t="shared" si="138"/>
        <v>-12940</v>
      </c>
      <c r="N23" s="343">
        <f t="shared" si="138"/>
        <v>-12940</v>
      </c>
      <c r="O23" s="343">
        <f t="shared" si="138"/>
        <v>-12940</v>
      </c>
      <c r="P23" s="343">
        <f t="shared" si="138"/>
        <v>-12940</v>
      </c>
      <c r="Q23" s="343">
        <f t="shared" si="138"/>
        <v>-13472</v>
      </c>
      <c r="R23" s="343">
        <f t="shared" si="138"/>
        <v>-13472</v>
      </c>
      <c r="S23" s="343">
        <f t="shared" si="138"/>
        <v>-13472</v>
      </c>
      <c r="T23" s="343">
        <f t="shared" si="138"/>
        <v>-18574</v>
      </c>
      <c r="U23" s="343">
        <f t="shared" si="138"/>
        <v>-18574</v>
      </c>
      <c r="V23" s="343">
        <f t="shared" si="138"/>
        <v>-18574</v>
      </c>
      <c r="W23" s="343">
        <f t="shared" si="138"/>
        <v>-18574</v>
      </c>
      <c r="X23" s="343">
        <f t="shared" si="138"/>
        <v>-18574</v>
      </c>
      <c r="Y23" s="343">
        <f t="shared" si="138"/>
        <v>-26944</v>
      </c>
      <c r="Z23" s="343">
        <f t="shared" si="138"/>
        <v>-26944</v>
      </c>
      <c r="AA23" s="343">
        <f t="shared" si="138"/>
        <v>-26944</v>
      </c>
      <c r="AB23" s="343">
        <f t="shared" si="138"/>
        <v>-26944</v>
      </c>
      <c r="AC23" s="343">
        <f t="shared" si="138"/>
        <v>-19258</v>
      </c>
      <c r="AD23" s="343">
        <f t="shared" si="138"/>
        <v>-28008</v>
      </c>
      <c r="AE23" s="343">
        <f t="shared" si="138"/>
        <v>-28008</v>
      </c>
      <c r="AF23" s="343">
        <f t="shared" si="138"/>
        <v>-28008</v>
      </c>
      <c r="AG23" s="343">
        <f t="shared" si="138"/>
        <v>-28008</v>
      </c>
      <c r="AH23" s="343">
        <f t="shared" si="138"/>
        <v>-28008</v>
      </c>
      <c r="AI23" s="343">
        <f t="shared" si="138"/>
        <v>-28008</v>
      </c>
      <c r="AJ23" s="343">
        <f t="shared" si="138"/>
        <v>-33262</v>
      </c>
      <c r="AK23" s="343">
        <f t="shared" si="138"/>
        <v>-33262</v>
      </c>
      <c r="AL23" s="343">
        <f t="shared" si="138"/>
        <v>-33262</v>
      </c>
      <c r="AM23" s="343">
        <f t="shared" si="138"/>
        <v>-33262</v>
      </c>
      <c r="AN23" s="343">
        <f t="shared" si="138"/>
        <v>-33262</v>
      </c>
      <c r="AO23" s="343">
        <f t="shared" si="138"/>
        <v>-34478</v>
      </c>
      <c r="AP23" s="343">
        <f t="shared" si="138"/>
        <v>-43608</v>
      </c>
      <c r="AQ23" s="343">
        <f t="shared" si="138"/>
        <v>-43608</v>
      </c>
      <c r="AR23" s="343">
        <f t="shared" si="138"/>
        <v>-43608</v>
      </c>
      <c r="AS23" s="343">
        <f t="shared" si="138"/>
        <v>-49014</v>
      </c>
      <c r="AT23" s="343">
        <f t="shared" si="138"/>
        <v>-49014</v>
      </c>
      <c r="AU23" s="343">
        <f t="shared" si="138"/>
        <v>-49014</v>
      </c>
      <c r="AV23" s="343">
        <f t="shared" si="138"/>
        <v>-49014</v>
      </c>
      <c r="AW23" s="343">
        <f t="shared" si="138"/>
        <v>-49014</v>
      </c>
      <c r="AX23" s="343">
        <f t="shared" si="138"/>
        <v>-49014</v>
      </c>
      <c r="AY23" s="343">
        <f t="shared" si="138"/>
        <v>-49014</v>
      </c>
      <c r="AZ23" s="343">
        <f t="shared" si="138"/>
        <v>-63550</v>
      </c>
      <c r="BA23" s="343">
        <f t="shared" ref="BA23:BL23" si="139">SUM(BA24:BA27)</f>
        <v>-65830</v>
      </c>
      <c r="BB23" s="343">
        <f t="shared" si="139"/>
        <v>-65830</v>
      </c>
      <c r="BC23" s="343">
        <f t="shared" si="139"/>
        <v>-65830</v>
      </c>
      <c r="BD23" s="343">
        <f t="shared" si="139"/>
        <v>-65830</v>
      </c>
      <c r="BE23" s="343">
        <f t="shared" si="139"/>
        <v>-65830</v>
      </c>
      <c r="BF23" s="343">
        <f t="shared" si="139"/>
        <v>-71388</v>
      </c>
      <c r="BG23" s="343">
        <f t="shared" si="139"/>
        <v>-71388</v>
      </c>
      <c r="BH23" s="343">
        <f t="shared" si="139"/>
        <v>-80898</v>
      </c>
      <c r="BI23" s="343">
        <f t="shared" si="139"/>
        <v>-80898</v>
      </c>
      <c r="BJ23" s="343">
        <f t="shared" si="139"/>
        <v>-80898</v>
      </c>
      <c r="BK23" s="343">
        <f t="shared" si="139"/>
        <v>-80898</v>
      </c>
      <c r="BL23" s="343">
        <f t="shared" si="139"/>
        <v>-86456</v>
      </c>
      <c r="BM23" s="343">
        <f t="shared" ref="BM23:BO23" si="140">SUM(BM24:BM27)</f>
        <v>-89420</v>
      </c>
      <c r="BN23" s="343">
        <f t="shared" si="140"/>
        <v>-89420</v>
      </c>
      <c r="BO23" s="343">
        <f t="shared" si="140"/>
        <v>-89420</v>
      </c>
      <c r="BP23" s="343">
        <f>SUM(BP24:BP27)</f>
        <v>-99310</v>
      </c>
      <c r="BQ23" s="343">
        <f t="shared" ref="BQ23:DH23" si="141">SUM(BQ24:BQ27)</f>
        <v>-99310</v>
      </c>
      <c r="BR23" s="343">
        <f t="shared" si="141"/>
        <v>-105020</v>
      </c>
      <c r="BS23" s="343">
        <f t="shared" si="141"/>
        <v>-105020</v>
      </c>
      <c r="BT23" s="343">
        <f t="shared" si="141"/>
        <v>-105020</v>
      </c>
      <c r="BU23" s="343">
        <f t="shared" si="141"/>
        <v>-105020</v>
      </c>
      <c r="BV23" s="343">
        <f t="shared" si="141"/>
        <v>-105020</v>
      </c>
      <c r="BW23" s="343">
        <f t="shared" si="141"/>
        <v>-105020</v>
      </c>
      <c r="BX23" s="343">
        <f t="shared" si="141"/>
        <v>-120620</v>
      </c>
      <c r="BY23" s="343">
        <f t="shared" si="141"/>
        <v>-124648</v>
      </c>
      <c r="BZ23" s="343">
        <f t="shared" si="141"/>
        <v>-124648</v>
      </c>
      <c r="CA23" s="343">
        <f t="shared" si="141"/>
        <v>-124648</v>
      </c>
      <c r="CB23" s="343">
        <f t="shared" si="141"/>
        <v>-124648</v>
      </c>
      <c r="CC23" s="343">
        <f t="shared" si="141"/>
        <v>-124648</v>
      </c>
      <c r="CD23" s="343">
        <f t="shared" si="141"/>
        <v>-130510</v>
      </c>
      <c r="CE23" s="343">
        <f t="shared" si="141"/>
        <v>-130510</v>
      </c>
      <c r="CF23" s="343">
        <f t="shared" si="141"/>
        <v>-140780</v>
      </c>
      <c r="CG23" s="343">
        <f t="shared" si="141"/>
        <v>-140780</v>
      </c>
      <c r="CH23" s="343">
        <f t="shared" si="141"/>
        <v>-140780</v>
      </c>
      <c r="CI23" s="343">
        <f t="shared" si="141"/>
        <v>-140780</v>
      </c>
      <c r="CJ23" s="343">
        <f t="shared" si="141"/>
        <v>-146642</v>
      </c>
      <c r="CK23" s="343">
        <f t="shared" si="141"/>
        <v>-151354</v>
      </c>
      <c r="CL23" s="343">
        <f t="shared" si="141"/>
        <v>-151354</v>
      </c>
      <c r="CM23" s="343">
        <f t="shared" si="141"/>
        <v>-151354</v>
      </c>
      <c r="CN23" s="343">
        <f t="shared" si="141"/>
        <v>-162004</v>
      </c>
      <c r="CO23" s="343">
        <f t="shared" si="141"/>
        <v>-162004</v>
      </c>
      <c r="CP23" s="343">
        <f t="shared" si="141"/>
        <v>-168018</v>
      </c>
      <c r="CQ23" s="343">
        <f t="shared" si="141"/>
        <v>-168018</v>
      </c>
      <c r="CR23" s="343">
        <f t="shared" si="141"/>
        <v>-168018</v>
      </c>
      <c r="CS23" s="343">
        <f t="shared" si="141"/>
        <v>-168018</v>
      </c>
      <c r="CT23" s="343">
        <f t="shared" si="141"/>
        <v>-168018</v>
      </c>
      <c r="CU23" s="343">
        <f t="shared" si="141"/>
        <v>-168018</v>
      </c>
      <c r="CV23" s="343">
        <f t="shared" si="141"/>
        <v>-184682</v>
      </c>
      <c r="CW23" s="343">
        <f t="shared" si="141"/>
        <v>-192434</v>
      </c>
      <c r="CX23" s="343">
        <f t="shared" si="141"/>
        <v>-192434</v>
      </c>
      <c r="CY23" s="343">
        <f t="shared" si="141"/>
        <v>-192434</v>
      </c>
      <c r="CZ23" s="343">
        <f t="shared" si="141"/>
        <v>-192434</v>
      </c>
      <c r="DA23" s="343">
        <f t="shared" si="141"/>
        <v>-192434</v>
      </c>
      <c r="DB23" s="343">
        <f t="shared" si="141"/>
        <v>-198752</v>
      </c>
      <c r="DC23" s="343">
        <f t="shared" si="141"/>
        <v>-198752</v>
      </c>
      <c r="DD23" s="343">
        <f t="shared" si="141"/>
        <v>-209782</v>
      </c>
      <c r="DE23" s="343">
        <f t="shared" si="141"/>
        <v>-209782</v>
      </c>
      <c r="DF23" s="343">
        <f t="shared" si="141"/>
        <v>-209782</v>
      </c>
      <c r="DG23" s="343">
        <f t="shared" si="141"/>
        <v>-209782</v>
      </c>
      <c r="DH23" s="343">
        <f t="shared" si="141"/>
        <v>-216100</v>
      </c>
      <c r="DI23" s="343">
        <f t="shared" ref="DI23:DT23" si="142">SUM(DI24:DI27)</f>
        <v>-226740</v>
      </c>
      <c r="DJ23" s="343">
        <f t="shared" si="142"/>
        <v>-226740</v>
      </c>
      <c r="DK23" s="343">
        <f t="shared" si="142"/>
        <v>-226740</v>
      </c>
      <c r="DL23" s="343">
        <f t="shared" si="142"/>
        <v>-238530</v>
      </c>
      <c r="DM23" s="343">
        <f t="shared" si="142"/>
        <v>-238530</v>
      </c>
      <c r="DN23" s="343">
        <f t="shared" si="142"/>
        <v>-245000</v>
      </c>
      <c r="DO23" s="343">
        <f t="shared" si="142"/>
        <v>-245000</v>
      </c>
      <c r="DP23" s="343">
        <f t="shared" si="142"/>
        <v>-245000</v>
      </c>
      <c r="DQ23" s="343">
        <f t="shared" si="142"/>
        <v>-245000</v>
      </c>
      <c r="DR23" s="343">
        <f t="shared" si="142"/>
        <v>-245000</v>
      </c>
      <c r="DS23" s="343">
        <f t="shared" si="142"/>
        <v>-245000</v>
      </c>
      <c r="DT23" s="343">
        <f t="shared" si="142"/>
        <v>-263260</v>
      </c>
      <c r="DU23" s="315"/>
      <c r="DV23" s="316">
        <f t="shared" si="67"/>
        <v>-155280</v>
      </c>
      <c r="DW23" s="316">
        <f t="shared" si="67"/>
        <v>-241062</v>
      </c>
      <c r="DX23" s="316">
        <f t="shared" si="67"/>
        <v>-353616</v>
      </c>
      <c r="DY23" s="316">
        <f t="shared" si="67"/>
        <v>-571950</v>
      </c>
      <c r="DZ23" s="316">
        <f t="shared" si="67"/>
        <v>-881974</v>
      </c>
      <c r="EA23" s="316">
        <f t="shared" si="67"/>
        <v>-1217620</v>
      </c>
      <c r="EB23" s="316">
        <f t="shared" si="67"/>
        <v>-1594022</v>
      </c>
      <c r="EC23" s="316">
        <f t="shared" si="67"/>
        <v>-1970860</v>
      </c>
      <c r="ED23" s="316">
        <f t="shared" si="67"/>
        <v>-2414902</v>
      </c>
      <c r="EE23" s="316">
        <f t="shared" si="67"/>
        <v>-2890540</v>
      </c>
      <c r="EF23" s="316">
        <f t="shared" ref="EF23:EF49" si="143">SUM(DV23:EE23)</f>
        <v>-12291826</v>
      </c>
      <c r="EG23" s="317"/>
      <c r="EH23" s="318">
        <f t="shared" si="128"/>
        <v>0.5524343122102009</v>
      </c>
      <c r="EI23" s="318">
        <f t="shared" si="129"/>
        <v>0.46690892799362826</v>
      </c>
      <c r="EJ23" s="318">
        <f t="shared" si="130"/>
        <v>0.61743246911904448</v>
      </c>
      <c r="EK23" s="318">
        <f t="shared" si="131"/>
        <v>0.54204738176414025</v>
      </c>
      <c r="EL23" s="318">
        <f>IFERROR(((#REF!/DV23)^(1/8))-1,0)</f>
        <v>0</v>
      </c>
      <c r="EM23" s="317"/>
      <c r="EN23" s="318">
        <f t="shared" si="132"/>
        <v>-0.2481381309638887</v>
      </c>
      <c r="EO23" s="318">
        <f t="shared" si="133"/>
        <v>-0.11960019422738997</v>
      </c>
      <c r="EP23" s="318">
        <f t="shared" si="134"/>
        <v>-7.9609527576960729E-2</v>
      </c>
      <c r="EQ23" s="318">
        <f t="shared" si="135"/>
        <v>-7.1380065858167627E-2</v>
      </c>
      <c r="ER23" s="318">
        <f t="shared" si="136"/>
        <v>-6.8728323564084468E-2</v>
      </c>
      <c r="ES23" s="318">
        <f t="shared" si="137"/>
        <v>-7.1291665446581179E-2</v>
      </c>
    </row>
    <row r="24" spans="2:149" outlineLevel="1" x14ac:dyDescent="0.2">
      <c r="B24" s="319" t="s">
        <v>653</v>
      </c>
      <c r="C24" s="320"/>
      <c r="D24" s="345"/>
      <c r="E24" s="344">
        <f>-(1+VLOOKUP(E$4,Premissas!$B$11:$D$21,3,0))*(VLOOKUP($B24,Premissas!$F:$P,2,0))*E75</f>
        <v>-4500</v>
      </c>
      <c r="F24" s="344">
        <f>-(1+VLOOKUP(F$4,Premissas!$B$11:$D$21,3,0))*(VLOOKUP($B24,Premissas!$F:$P,2,0))*F75</f>
        <v>-4500</v>
      </c>
      <c r="G24" s="344">
        <f>-(1+VLOOKUP(G$4,Premissas!$B$11:$D$21,3,0))*(VLOOKUP($B24,Premissas!$F:$P,2,0))*G75</f>
        <v>-4500</v>
      </c>
      <c r="H24" s="344">
        <f>-(1+VLOOKUP(H$4,Premissas!$B$11:$D$21,3,0))*(VLOOKUP($B24,Premissas!$F:$P,2,0))*H75</f>
        <v>-4500</v>
      </c>
      <c r="I24" s="344">
        <f>-(1+VLOOKUP(I$4,Premissas!$B$11:$D$21,3,0))*(VLOOKUP($B24,Premissas!$F:$P,2,0))*I75</f>
        <v>-4500</v>
      </c>
      <c r="J24" s="344">
        <f>-(1+VLOOKUP(J$4,Premissas!$B$11:$D$21,3,0))*(VLOOKUP($B24,Premissas!$F:$P,2,0))*J75</f>
        <v>-4500</v>
      </c>
      <c r="K24" s="344">
        <f>-(1+VLOOKUP(K$4,Premissas!$B$11:$D$21,3,0))*(VLOOKUP($B24,Premissas!$F:$P,2,0))*K75</f>
        <v>-4500</v>
      </c>
      <c r="L24" s="344">
        <f>-(1+VLOOKUP(L$4,Premissas!$B$11:$D$21,3,0))*(VLOOKUP($B24,Premissas!$F:$P,2,0))*L75</f>
        <v>-4500</v>
      </c>
      <c r="M24" s="344">
        <f>-(1+VLOOKUP(M$4,Premissas!$B$11:$D$21,3,0))*(VLOOKUP($B24,Premissas!$F:$P,2,0))*M75</f>
        <v>-4500</v>
      </c>
      <c r="N24" s="344">
        <f>-(1+VLOOKUP(N$4,Premissas!$B$11:$D$21,3,0))*(VLOOKUP($B24,Premissas!$F:$P,2,0))*N75</f>
        <v>-4500</v>
      </c>
      <c r="O24" s="344">
        <f>-(1+VLOOKUP(O$4,Premissas!$B$11:$D$21,3,0))*(VLOOKUP($B24,Premissas!$F:$P,2,0))*O75</f>
        <v>-4500</v>
      </c>
      <c r="P24" s="344">
        <f>-(1+VLOOKUP(P$4,Premissas!$B$11:$D$21,3,0))*(VLOOKUP($B24,Premissas!$F:$P,2,0))*P75</f>
        <v>-4500</v>
      </c>
      <c r="Q24" s="344">
        <f>-(1+VLOOKUP(Q$4,Premissas!$B$11:$D$21,3,0))*(VLOOKUP($B24,Premissas!$F:$P,3,0))*Q75</f>
        <v>-4750</v>
      </c>
      <c r="R24" s="344">
        <f>-(1+VLOOKUP(R$4,Premissas!$B$11:$D$21,3,0))*(VLOOKUP($B24,Premissas!$F:$P,3,0))*R75</f>
        <v>-4750</v>
      </c>
      <c r="S24" s="344">
        <f>-(1+VLOOKUP(S$4,Premissas!$B$11:$D$21,3,0))*(VLOOKUP($B24,Premissas!$F:$P,3,0))*S75</f>
        <v>-4750</v>
      </c>
      <c r="T24" s="344">
        <f>-(1+VLOOKUP(T$4,Premissas!$B$11:$D$21,3,0))*(VLOOKUP($B24,Premissas!$F:$P,3,0))*T75</f>
        <v>-4750</v>
      </c>
      <c r="U24" s="344">
        <f>-(1+VLOOKUP(U$4,Premissas!$B$11:$D$21,3,0))*(VLOOKUP($B24,Premissas!$F:$P,3,0))*U75</f>
        <v>-4750</v>
      </c>
      <c r="V24" s="344">
        <f>-(1+VLOOKUP(V$4,Premissas!$B$11:$D$21,3,0))*(VLOOKUP($B24,Premissas!$F:$P,3,0))*V75</f>
        <v>-4750</v>
      </c>
      <c r="W24" s="344">
        <f>-(1+VLOOKUP(W$4,Premissas!$B$11:$D$21,3,0))*(VLOOKUP($B24,Premissas!$F:$P,3,0))*W75</f>
        <v>-4750</v>
      </c>
      <c r="X24" s="344">
        <f>-(1+VLOOKUP(X$4,Premissas!$B$11:$D$21,3,0))*(VLOOKUP($B24,Premissas!$F:$P,3,0))*X75</f>
        <v>-4750</v>
      </c>
      <c r="Y24" s="344">
        <f>-(1+VLOOKUP(Y$4,Premissas!$B$11:$D$21,3,0))*(VLOOKUP($B24,Premissas!$F:$P,3,0))*Y75</f>
        <v>-9500</v>
      </c>
      <c r="Z24" s="344">
        <f>-(1+VLOOKUP(Z$4,Premissas!$B$11:$D$21,3,0))*(VLOOKUP($B24,Premissas!$F:$P,3,0))*Z75</f>
        <v>-9500</v>
      </c>
      <c r="AA24" s="344">
        <f>-(1+VLOOKUP(AA$4,Premissas!$B$11:$D$21,3,0))*(VLOOKUP($B24,Premissas!$F:$P,3,0))*AA75</f>
        <v>-9500</v>
      </c>
      <c r="AB24" s="344">
        <f>-(1+VLOOKUP(AB$4,Premissas!$B$11:$D$21,3,0))*(VLOOKUP($B24,Premissas!$F:$P,3,0))*AB75</f>
        <v>-9500</v>
      </c>
      <c r="AC24" s="344">
        <f>-(1+VLOOKUP(AC$4,Premissas!$B$11:$D$21,3,0))*(VLOOKUP($B24,Premissas!$F:$P,4,0))*AC75</f>
        <v>-5000</v>
      </c>
      <c r="AD24" s="344">
        <f>-(1+VLOOKUP(AD$4,Premissas!$B$11:$D$21,3,0))*(VLOOKUP($B24,Premissas!$F:$P,4,0))*AD75</f>
        <v>-10000</v>
      </c>
      <c r="AE24" s="344">
        <f>-(1+VLOOKUP(AE$4,Premissas!$B$11:$D$21,3,0))*(VLOOKUP($B24,Premissas!$F:$P,4,0))*AE75</f>
        <v>-10000</v>
      </c>
      <c r="AF24" s="344">
        <f>-(1+VLOOKUP(AF$4,Premissas!$B$11:$D$21,3,0))*(VLOOKUP($B24,Premissas!$F:$P,4,0))*AF75</f>
        <v>-10000</v>
      </c>
      <c r="AG24" s="344">
        <f>-(1+VLOOKUP(AG$4,Premissas!$B$11:$D$21,3,0))*(VLOOKUP($B24,Premissas!$F:$P,4,0))*AG75</f>
        <v>-10000</v>
      </c>
      <c r="AH24" s="344">
        <f>-(1+VLOOKUP(AH$4,Premissas!$B$11:$D$21,3,0))*(VLOOKUP($B24,Premissas!$F:$P,4,0))*AH75</f>
        <v>-10000</v>
      </c>
      <c r="AI24" s="344">
        <f>-(1+VLOOKUP(AI$4,Premissas!$B$11:$D$21,3,0))*(VLOOKUP($B24,Premissas!$F:$P,4,0))*AI75</f>
        <v>-10000</v>
      </c>
      <c r="AJ24" s="344">
        <f>-(1+VLOOKUP(AJ$4,Premissas!$B$11:$D$21,3,0))*(VLOOKUP($B24,Premissas!$F:$P,4,0))*AJ75</f>
        <v>-10000</v>
      </c>
      <c r="AK24" s="344">
        <f>-(1+VLOOKUP(AK$4,Premissas!$B$11:$D$21,3,0))*(VLOOKUP($B24,Premissas!$F:$P,4,0))*AK75</f>
        <v>-10000</v>
      </c>
      <c r="AL24" s="344">
        <f>-(1+VLOOKUP(AL$4,Premissas!$B$11:$D$21,3,0))*(VLOOKUP($B24,Premissas!$F:$P,4,0))*AL75</f>
        <v>-10000</v>
      </c>
      <c r="AM24" s="344">
        <f>-(1+VLOOKUP(AM$4,Premissas!$B$11:$D$21,3,0))*(VLOOKUP($B24,Premissas!$F:$P,4,0))*AM75</f>
        <v>-10000</v>
      </c>
      <c r="AN24" s="344">
        <f>-(1+VLOOKUP(AN$4,Premissas!$B$11:$D$21,3,0))*(VLOOKUP($B24,Premissas!$F:$P,4,0))*AN75</f>
        <v>-10000</v>
      </c>
      <c r="AO24" s="344">
        <f>-(1+VLOOKUP(AO$4,Premissas!$B$11:$D$21,3,0))*(VLOOKUP($B24,Premissas!$F:$P,5,0))*AO75</f>
        <v>-10500</v>
      </c>
      <c r="AP24" s="344">
        <f>-(1+VLOOKUP(AP$4,Premissas!$B$11:$D$21,3,0))*(VLOOKUP($B24,Premissas!$F:$P,5,0))*AP75</f>
        <v>-15750</v>
      </c>
      <c r="AQ24" s="344">
        <f>-(1+VLOOKUP(AQ$4,Premissas!$B$11:$D$21,3,0))*(VLOOKUP($B24,Premissas!$F:$P,5,0))*AQ75</f>
        <v>-15750</v>
      </c>
      <c r="AR24" s="344">
        <f>-(1+VLOOKUP(AR$4,Premissas!$B$11:$D$21,3,0))*(VLOOKUP($B24,Premissas!$F:$P,5,0))*AR75</f>
        <v>-15750</v>
      </c>
      <c r="AS24" s="344">
        <f>-(1+VLOOKUP(AS$4,Premissas!$B$11:$D$21,3,0))*(VLOOKUP($B24,Premissas!$F:$P,5,0))*AS75</f>
        <v>-15750</v>
      </c>
      <c r="AT24" s="344">
        <f>-(1+VLOOKUP(AT$4,Premissas!$B$11:$D$21,3,0))*(VLOOKUP($B24,Premissas!$F:$P,5,0))*AT75</f>
        <v>-15750</v>
      </c>
      <c r="AU24" s="344">
        <f>-(1+VLOOKUP(AU$4,Premissas!$B$11:$D$21,3,0))*(VLOOKUP($B24,Premissas!$F:$P,5,0))*AU75</f>
        <v>-15750</v>
      </c>
      <c r="AV24" s="344">
        <f>-(1+VLOOKUP(AV$4,Premissas!$B$11:$D$21,3,0))*(VLOOKUP($B24,Premissas!$F:$P,5,0))*AV75</f>
        <v>-15750</v>
      </c>
      <c r="AW24" s="344">
        <f>-(1+VLOOKUP(AW$4,Premissas!$B$11:$D$21,3,0))*(VLOOKUP($B24,Premissas!$F:$P,5,0))*AW75</f>
        <v>-15750</v>
      </c>
      <c r="AX24" s="344">
        <f>-(1+VLOOKUP(AX$4,Premissas!$B$11:$D$21,3,0))*(VLOOKUP($B24,Premissas!$F:$P,5,0))*AX75</f>
        <v>-15750</v>
      </c>
      <c r="AY24" s="344">
        <f>-(1+VLOOKUP(AY$4,Premissas!$B$11:$D$21,3,0))*(VLOOKUP($B24,Premissas!$F:$P,5,0))*AY75</f>
        <v>-15750</v>
      </c>
      <c r="AZ24" s="344">
        <f>-(1+VLOOKUP(AZ$4,Premissas!$B$11:$D$21,3,0))*(VLOOKUP($B24,Premissas!$F:$P,5,0))*AZ75</f>
        <v>-21000</v>
      </c>
      <c r="BA24" s="344">
        <f>-(1+VLOOKUP(BA$4,Premissas!$B$11:$D$21,3,0))*(VLOOKUP($B24,Premissas!$F:$P,6,0))*BA75</f>
        <v>-22000</v>
      </c>
      <c r="BB24" s="344">
        <f>-(1+VLOOKUP(BB$4,Premissas!$B$11:$D$21,3,0))*(VLOOKUP($B24,Premissas!$F:$P,6,0))*BB75</f>
        <v>-22000</v>
      </c>
      <c r="BC24" s="344">
        <f>-(1+VLOOKUP(BC$4,Premissas!$B$11:$D$21,3,0))*(VLOOKUP($B24,Premissas!$F:$P,6,0))*BC75</f>
        <v>-22000</v>
      </c>
      <c r="BD24" s="344">
        <f>-(1+VLOOKUP(BD$4,Premissas!$B$11:$D$21,3,0))*(VLOOKUP($B24,Premissas!$F:$P,6,0))*BD75</f>
        <v>-22000</v>
      </c>
      <c r="BE24" s="344">
        <f>-(1+VLOOKUP(BE$4,Premissas!$B$11:$D$21,3,0))*(VLOOKUP($B24,Premissas!$F:$P,6,0))*BE75</f>
        <v>-22000</v>
      </c>
      <c r="BF24" s="344">
        <f>-(1+VLOOKUP(BF$4,Premissas!$B$11:$D$21,3,0))*(VLOOKUP($B24,Premissas!$F:$P,6,0))*BF75</f>
        <v>-22000</v>
      </c>
      <c r="BG24" s="344">
        <f>-(1+VLOOKUP(BG$4,Premissas!$B$11:$D$21,3,0))*(VLOOKUP($B24,Premissas!$F:$P,6,0))*BG75</f>
        <v>-22000</v>
      </c>
      <c r="BH24" s="344">
        <f>-(1+VLOOKUP(BH$4,Premissas!$B$11:$D$21,3,0))*(VLOOKUP($B24,Premissas!$F:$P,6,0))*BH75</f>
        <v>-27500</v>
      </c>
      <c r="BI24" s="344">
        <f>-(1+VLOOKUP(BI$4,Premissas!$B$11:$D$21,3,0))*(VLOOKUP($B24,Premissas!$F:$P,6,0))*BI75</f>
        <v>-27500</v>
      </c>
      <c r="BJ24" s="344">
        <f>-(1+VLOOKUP(BJ$4,Premissas!$B$11:$D$21,3,0))*(VLOOKUP($B24,Premissas!$F:$P,6,0))*BJ75</f>
        <v>-27500</v>
      </c>
      <c r="BK24" s="344">
        <f>-(1+VLOOKUP(BK$4,Premissas!$B$11:$D$21,3,0))*(VLOOKUP($B24,Premissas!$F:$P,6,0))*BK75</f>
        <v>-27500</v>
      </c>
      <c r="BL24" s="344">
        <f>-(1+VLOOKUP(BL$4,Premissas!$B$11:$D$21,3,0))*(VLOOKUP($B24,Premissas!$F:$P,6,0))*BL75</f>
        <v>-27500</v>
      </c>
      <c r="BM24" s="344">
        <f>-(1+VLOOKUP(BM$4,Premissas!$B$11:$D$21,3,0))*(VLOOKUP($B24,Premissas!$F:$P,7,0))*BM75</f>
        <v>-28750</v>
      </c>
      <c r="BN24" s="344">
        <f>-(1+VLOOKUP(BN$4,Premissas!$B$11:$D$21,3,0))*(VLOOKUP($B24,Premissas!$F:$P,7,0))*BN75</f>
        <v>-28750</v>
      </c>
      <c r="BO24" s="344">
        <f>-(1+VLOOKUP(BO$4,Premissas!$B$11:$D$21,3,0))*(VLOOKUP($B24,Premissas!$F:$P,7,0))*BO75</f>
        <v>-28750</v>
      </c>
      <c r="BP24" s="344">
        <f>-(1+VLOOKUP(BP$4,Premissas!$B$11:$D$21,3,0))*(VLOOKUP($B24,Premissas!$F:$P,7,0))*BP75</f>
        <v>-34500</v>
      </c>
      <c r="BQ24" s="344">
        <f>-(1+VLOOKUP(BQ$4,Premissas!$B$11:$D$21,3,0))*(VLOOKUP($B24,Premissas!$F:$P,7,0))*BQ75</f>
        <v>-34500</v>
      </c>
      <c r="BR24" s="344">
        <f>-(1+VLOOKUP(BR$4,Premissas!$B$11:$D$21,3,0))*(VLOOKUP($B24,Premissas!$F:$P,7,0))*BR75</f>
        <v>-34500</v>
      </c>
      <c r="BS24" s="344">
        <f>-(1+VLOOKUP(BS$4,Premissas!$B$11:$D$21,3,0))*(VLOOKUP($B24,Premissas!$F:$P,7,0))*BS75</f>
        <v>-34500</v>
      </c>
      <c r="BT24" s="344">
        <f>-(1+VLOOKUP(BT$4,Premissas!$B$11:$D$21,3,0))*(VLOOKUP($B24,Premissas!$F:$P,7,0))*BT75</f>
        <v>-34500</v>
      </c>
      <c r="BU24" s="344">
        <f>-(1+VLOOKUP(BU$4,Premissas!$B$11:$D$21,3,0))*(VLOOKUP($B24,Premissas!$F:$P,7,0))*BU75</f>
        <v>-34500</v>
      </c>
      <c r="BV24" s="344">
        <f>-(1+VLOOKUP(BV$4,Premissas!$B$11:$D$21,3,0))*(VLOOKUP($B24,Premissas!$F:$P,7,0))*BV75</f>
        <v>-34500</v>
      </c>
      <c r="BW24" s="344">
        <f>-(1+VLOOKUP(BW$4,Premissas!$B$11:$D$21,3,0))*(VLOOKUP($B24,Premissas!$F:$P,7,0))*BW75</f>
        <v>-34500</v>
      </c>
      <c r="BX24" s="344">
        <f>-(1+VLOOKUP(BX$4,Premissas!$B$11:$D$21,3,0))*(VLOOKUP($B24,Premissas!$F:$P,7,0))*BX75</f>
        <v>-40250</v>
      </c>
      <c r="BY24" s="344">
        <f>-(1+VLOOKUP(BY$4,Premissas!$B$11:$D$21,3,0))*(VLOOKUP($B24,Premissas!$F:$P,8,0))*BY75</f>
        <v>-42000</v>
      </c>
      <c r="BZ24" s="344">
        <f>-(1+VLOOKUP(BZ$4,Premissas!$B$11:$D$21,3,0))*(VLOOKUP($B24,Premissas!$F:$P,8,0))*BZ75</f>
        <v>-42000</v>
      </c>
      <c r="CA24" s="344">
        <f>-(1+VLOOKUP(CA$4,Premissas!$B$11:$D$21,3,0))*(VLOOKUP($B24,Premissas!$F:$P,8,0))*CA75</f>
        <v>-42000</v>
      </c>
      <c r="CB24" s="344">
        <f>-(1+VLOOKUP(CB$4,Premissas!$B$11:$D$21,3,0))*(VLOOKUP($B24,Premissas!$F:$P,8,0))*CB75</f>
        <v>-42000</v>
      </c>
      <c r="CC24" s="344">
        <f>-(1+VLOOKUP(CC$4,Premissas!$B$11:$D$21,3,0))*(VLOOKUP($B24,Premissas!$F:$P,8,0))*CC75</f>
        <v>-42000</v>
      </c>
      <c r="CD24" s="344">
        <f>-(1+VLOOKUP(CD$4,Premissas!$B$11:$D$21,3,0))*(VLOOKUP($B24,Premissas!$F:$P,8,0))*CD75</f>
        <v>-42000</v>
      </c>
      <c r="CE24" s="344">
        <f>-(1+VLOOKUP(CE$4,Premissas!$B$11:$D$21,3,0))*(VLOOKUP($B24,Premissas!$F:$P,8,0))*CE75</f>
        <v>-42000</v>
      </c>
      <c r="CF24" s="344">
        <f>-(1+VLOOKUP(CF$4,Premissas!$B$11:$D$21,3,0))*(VLOOKUP($B24,Premissas!$F:$P,8,0))*CF75</f>
        <v>-48000</v>
      </c>
      <c r="CG24" s="344">
        <f>-(1+VLOOKUP(CG$4,Premissas!$B$11:$D$21,3,0))*(VLOOKUP($B24,Premissas!$F:$P,8,0))*CG75</f>
        <v>-48000</v>
      </c>
      <c r="CH24" s="344">
        <f>-(1+VLOOKUP(CH$4,Premissas!$B$11:$D$21,3,0))*(VLOOKUP($B24,Premissas!$F:$P,8,0))*CH75</f>
        <v>-48000</v>
      </c>
      <c r="CI24" s="344">
        <f>-(1+VLOOKUP(CI$4,Premissas!$B$11:$D$21,3,0))*(VLOOKUP($B24,Premissas!$F:$P,8,0))*CI75</f>
        <v>-48000</v>
      </c>
      <c r="CJ24" s="344">
        <f>-(1+VLOOKUP(CJ$4,Premissas!$B$11:$D$21,3,0))*(VLOOKUP($B24,Premissas!$F:$P,8,0))*CJ75</f>
        <v>-48000</v>
      </c>
      <c r="CK24" s="344">
        <f>-(1+VLOOKUP(CK$4,Premissas!$B$11:$D$21,3,0))*(VLOOKUP($B24,Premissas!$F:$P,9,0))*CK75</f>
        <v>-50000</v>
      </c>
      <c r="CL24" s="344">
        <f>-(1+VLOOKUP(CL$4,Premissas!$B$11:$D$21,3,0))*(VLOOKUP($B24,Premissas!$F:$P,9,0))*CL75</f>
        <v>-50000</v>
      </c>
      <c r="CM24" s="344">
        <f>-(1+VLOOKUP(CM$4,Premissas!$B$11:$D$21,3,0))*(VLOOKUP($B24,Premissas!$F:$P,9,0))*CM75</f>
        <v>-50000</v>
      </c>
      <c r="CN24" s="344">
        <f>-(1+VLOOKUP(CN$4,Premissas!$B$11:$D$21,3,0))*(VLOOKUP($B24,Premissas!$F:$P,9,0))*CN75</f>
        <v>-56250</v>
      </c>
      <c r="CO24" s="344">
        <f>-(1+VLOOKUP(CO$4,Premissas!$B$11:$D$21,3,0))*(VLOOKUP($B24,Premissas!$F:$P,9,0))*CO75</f>
        <v>-56250</v>
      </c>
      <c r="CP24" s="344">
        <f>-(1+VLOOKUP(CP$4,Premissas!$B$11:$D$21,3,0))*(VLOOKUP($B24,Premissas!$F:$P,9,0))*CP75</f>
        <v>-56250</v>
      </c>
      <c r="CQ24" s="344">
        <f>-(1+VLOOKUP(CQ$4,Premissas!$B$11:$D$21,3,0))*(VLOOKUP($B24,Premissas!$F:$P,9,0))*CQ75</f>
        <v>-56250</v>
      </c>
      <c r="CR24" s="344">
        <f>-(1+VLOOKUP(CR$4,Premissas!$B$11:$D$21,3,0))*(VLOOKUP($B24,Premissas!$F:$P,9,0))*CR75</f>
        <v>-56250</v>
      </c>
      <c r="CS24" s="344">
        <f>-(1+VLOOKUP(CS$4,Premissas!$B$11:$D$21,3,0))*(VLOOKUP($B24,Premissas!$F:$P,9,0))*CS75</f>
        <v>-56250</v>
      </c>
      <c r="CT24" s="344">
        <f>-(1+VLOOKUP(CT$4,Premissas!$B$11:$D$21,3,0))*(VLOOKUP($B24,Premissas!$F:$P,9,0))*CT75</f>
        <v>-56250</v>
      </c>
      <c r="CU24" s="344">
        <f>-(1+VLOOKUP(CU$4,Premissas!$B$11:$D$21,3,0))*(VLOOKUP($B24,Premissas!$F:$P,9,0))*CU75</f>
        <v>-56250</v>
      </c>
      <c r="CV24" s="344">
        <f>-(1+VLOOKUP(CV$4,Premissas!$B$11:$D$21,3,0))*(VLOOKUP($B24,Premissas!$F:$P,9,0))*CV75</f>
        <v>-62500</v>
      </c>
      <c r="CW24" s="344">
        <f>-(1+VLOOKUP(CW$4,Premissas!$B$11:$D$21,3,0))*(VLOOKUP($B24,Premissas!$F:$P,10,0))*CW75</f>
        <v>-65000</v>
      </c>
      <c r="CX24" s="344">
        <f>-(1+VLOOKUP(CX$4,Premissas!$B$11:$D$21,3,0))*(VLOOKUP($B24,Premissas!$F:$P,10,0))*CX75</f>
        <v>-65000</v>
      </c>
      <c r="CY24" s="344">
        <f>-(1+VLOOKUP(CY$4,Premissas!$B$11:$D$21,3,0))*(VLOOKUP($B24,Premissas!$F:$P,10,0))*CY75</f>
        <v>-65000</v>
      </c>
      <c r="CZ24" s="344">
        <f>-(1+VLOOKUP(CZ$4,Premissas!$B$11:$D$21,3,0))*(VLOOKUP($B24,Premissas!$F:$P,10,0))*CZ75</f>
        <v>-65000</v>
      </c>
      <c r="DA24" s="344">
        <f>-(1+VLOOKUP(DA$4,Premissas!$B$11:$D$21,3,0))*(VLOOKUP($B24,Premissas!$F:$P,10,0))*DA75</f>
        <v>-65000</v>
      </c>
      <c r="DB24" s="344">
        <f>-(1+VLOOKUP(DB$4,Premissas!$B$11:$D$21,3,0))*(VLOOKUP($B24,Premissas!$F:$P,10,0))*DB75</f>
        <v>-65000</v>
      </c>
      <c r="DC24" s="344">
        <f>-(1+VLOOKUP(DC$4,Premissas!$B$11:$D$21,3,0))*(VLOOKUP($B24,Premissas!$F:$P,10,0))*DC75</f>
        <v>-65000</v>
      </c>
      <c r="DD24" s="344">
        <f>-(1+VLOOKUP(DD$4,Premissas!$B$11:$D$21,3,0))*(VLOOKUP($B24,Premissas!$F:$P,10,0))*DD75</f>
        <v>-71500</v>
      </c>
      <c r="DE24" s="344">
        <f>-(1+VLOOKUP(DE$4,Premissas!$B$11:$D$21,3,0))*(VLOOKUP($B24,Premissas!$F:$P,10,0))*DE75</f>
        <v>-71500</v>
      </c>
      <c r="DF24" s="344">
        <f>-(1+VLOOKUP(DF$4,Premissas!$B$11:$D$21,3,0))*(VLOOKUP($B24,Premissas!$F:$P,10,0))*DF75</f>
        <v>-71500</v>
      </c>
      <c r="DG24" s="344">
        <f>-(1+VLOOKUP(DG$4,Premissas!$B$11:$D$21,3,0))*(VLOOKUP($B24,Premissas!$F:$P,10,0))*DG75</f>
        <v>-71500</v>
      </c>
      <c r="DH24" s="344">
        <f>-(1+VLOOKUP(DH$4,Premissas!$B$11:$D$21,3,0))*(VLOOKUP($B24,Premissas!$F:$P,10,0))*DH75</f>
        <v>-71500</v>
      </c>
      <c r="DI24" s="344">
        <f>-(1+VLOOKUP(DI$4,Premissas!$B$11:$D$21,3,0))*(VLOOKUP($B24,Premissas!$F:$P,11,0))*DI75</f>
        <v>-77000</v>
      </c>
      <c r="DJ24" s="344">
        <f>-(1+VLOOKUP(DJ$4,Premissas!$B$11:$D$21,3,0))*(VLOOKUP($B24,Premissas!$F:$P,11,0))*DJ75</f>
        <v>-77000</v>
      </c>
      <c r="DK24" s="344">
        <f>-(1+VLOOKUP(DK$4,Premissas!$B$11:$D$21,3,0))*(VLOOKUP($B24,Premissas!$F:$P,11,0))*DK75</f>
        <v>-77000</v>
      </c>
      <c r="DL24" s="344">
        <f>-(1+VLOOKUP(DL$4,Premissas!$B$11:$D$21,3,0))*(VLOOKUP($B24,Premissas!$F:$P,11,0))*DL75</f>
        <v>-84000</v>
      </c>
      <c r="DM24" s="344">
        <f>-(1+VLOOKUP(DM$4,Premissas!$B$11:$D$21,3,0))*(VLOOKUP($B24,Premissas!$F:$P,11,0))*DM75</f>
        <v>-84000</v>
      </c>
      <c r="DN24" s="344">
        <f>-(1+VLOOKUP(DN$4,Premissas!$B$11:$D$21,3,0))*(VLOOKUP($B24,Premissas!$F:$P,11,0))*DN75</f>
        <v>-84000</v>
      </c>
      <c r="DO24" s="344">
        <f>-(1+VLOOKUP(DO$4,Premissas!$B$11:$D$21,3,0))*(VLOOKUP($B24,Premissas!$F:$P,11,0))*DO75</f>
        <v>-84000</v>
      </c>
      <c r="DP24" s="344">
        <f>-(1+VLOOKUP(DP$4,Premissas!$B$11:$D$21,3,0))*(VLOOKUP($B24,Premissas!$F:$P,11,0))*DP75</f>
        <v>-84000</v>
      </c>
      <c r="DQ24" s="344">
        <f>-(1+VLOOKUP(DQ$4,Premissas!$B$11:$D$21,3,0))*(VLOOKUP($B24,Premissas!$F:$P,11,0))*DQ75</f>
        <v>-84000</v>
      </c>
      <c r="DR24" s="344">
        <f>-(1+VLOOKUP(DR$4,Premissas!$B$11:$D$21,3,0))*(VLOOKUP($B24,Premissas!$F:$P,11,0))*DR75</f>
        <v>-84000</v>
      </c>
      <c r="DS24" s="344">
        <f>-(1+VLOOKUP(DS$4,Premissas!$B$11:$D$21,3,0))*(VLOOKUP($B24,Premissas!$F:$P,11,0))*DS75</f>
        <v>-84000</v>
      </c>
      <c r="DT24" s="344">
        <f>-(1+VLOOKUP(DT$4,Premissas!$B$11:$D$21,3,0))*(VLOOKUP($B24,Premissas!$F:$P,11,0))*DT75</f>
        <v>-91000</v>
      </c>
      <c r="DV24" s="316">
        <f t="shared" si="67"/>
        <v>-54000</v>
      </c>
      <c r="DW24" s="316">
        <f t="shared" si="67"/>
        <v>-76000</v>
      </c>
      <c r="DX24" s="316">
        <f t="shared" si="67"/>
        <v>-115000</v>
      </c>
      <c r="DY24" s="316">
        <f t="shared" si="67"/>
        <v>-189000</v>
      </c>
      <c r="DZ24" s="316">
        <f t="shared" si="67"/>
        <v>-291500</v>
      </c>
      <c r="EA24" s="316">
        <f t="shared" si="67"/>
        <v>-402500</v>
      </c>
      <c r="EB24" s="316">
        <f t="shared" si="67"/>
        <v>-534000</v>
      </c>
      <c r="EC24" s="316">
        <f t="shared" si="67"/>
        <v>-662500</v>
      </c>
      <c r="ED24" s="316">
        <f t="shared" si="67"/>
        <v>-812500</v>
      </c>
      <c r="EE24" s="316">
        <f t="shared" si="67"/>
        <v>-994000</v>
      </c>
      <c r="EF24" s="316">
        <f t="shared" si="143"/>
        <v>-4131000</v>
      </c>
      <c r="EH24" s="322">
        <f t="shared" si="128"/>
        <v>0.40740740740740744</v>
      </c>
      <c r="EI24" s="322">
        <f t="shared" si="129"/>
        <v>0.51315789473684204</v>
      </c>
      <c r="EJ24" s="322">
        <f t="shared" si="130"/>
        <v>0.64347826086956528</v>
      </c>
      <c r="EK24" s="322">
        <f t="shared" si="131"/>
        <v>0.54232804232804233</v>
      </c>
      <c r="EL24" s="322">
        <f>IFERROR(((#REF!/DV24)^(1/8))-1,0)</f>
        <v>0</v>
      </c>
      <c r="EN24" s="322">
        <f t="shared" si="132"/>
        <v>-8.6292240288833019E-2</v>
      </c>
      <c r="EO24" s="322">
        <f t="shared" si="133"/>
        <v>-3.7706543384198411E-2</v>
      </c>
      <c r="EP24" s="322">
        <f t="shared" si="134"/>
        <v>-2.5889936177521614E-2</v>
      </c>
      <c r="EQ24" s="322">
        <f t="shared" si="135"/>
        <v>-2.358743324974855E-2</v>
      </c>
      <c r="ER24" s="322">
        <f t="shared" si="136"/>
        <v>-2.2715302626756143E-2</v>
      </c>
      <c r="ES24" s="322">
        <f t="shared" si="137"/>
        <v>-2.3959489009999561E-2</v>
      </c>
    </row>
    <row r="25" spans="2:149" outlineLevel="1" x14ac:dyDescent="0.2">
      <c r="B25" s="319" t="s">
        <v>654</v>
      </c>
      <c r="C25" s="320"/>
      <c r="D25" s="345"/>
      <c r="E25" s="344">
        <f>-(1+VLOOKUP(E$4,Premissas!$B$11:$D$21,3,0))*(VLOOKUP($B25,Premissas!$F:$P,2,0))*E76</f>
        <v>-2500</v>
      </c>
      <c r="F25" s="344">
        <f>-(1+VLOOKUP(F$4,Premissas!$B$11:$D$21,3,0))*(VLOOKUP($B25,Premissas!$F:$P,2,0))*F76</f>
        <v>-2500</v>
      </c>
      <c r="G25" s="344">
        <f>-(1+VLOOKUP(G$4,Premissas!$B$11:$D$21,3,0))*(VLOOKUP($B25,Premissas!$F:$P,2,0))*G76</f>
        <v>-2500</v>
      </c>
      <c r="H25" s="344">
        <f>-(1+VLOOKUP(H$4,Premissas!$B$11:$D$21,3,0))*(VLOOKUP($B25,Premissas!$F:$P,2,0))*H76</f>
        <v>-2500</v>
      </c>
      <c r="I25" s="344">
        <f>-(1+VLOOKUP(I$4,Premissas!$B$11:$D$21,3,0))*(VLOOKUP($B25,Premissas!$F:$P,2,0))*I76</f>
        <v>-2500</v>
      </c>
      <c r="J25" s="344">
        <f>-(1+VLOOKUP(J$4,Premissas!$B$11:$D$21,3,0))*(VLOOKUP($B25,Premissas!$F:$P,2,0))*J76</f>
        <v>-2500</v>
      </c>
      <c r="K25" s="344">
        <f>-(1+VLOOKUP(K$4,Premissas!$B$11:$D$21,3,0))*(VLOOKUP($B25,Premissas!$F:$P,2,0))*K76</f>
        <v>-2500</v>
      </c>
      <c r="L25" s="344">
        <f>-(1+VLOOKUP(L$4,Premissas!$B$11:$D$21,3,0))*(VLOOKUP($B25,Premissas!$F:$P,2,0))*L76</f>
        <v>-2500</v>
      </c>
      <c r="M25" s="344">
        <f>-(1+VLOOKUP(M$4,Premissas!$B$11:$D$21,3,0))*(VLOOKUP($B25,Premissas!$F:$P,2,0))*M76</f>
        <v>-2500</v>
      </c>
      <c r="N25" s="344">
        <f>-(1+VLOOKUP(N$4,Premissas!$B$11:$D$21,3,0))*(VLOOKUP($B25,Premissas!$F:$P,2,0))*N76</f>
        <v>-2500</v>
      </c>
      <c r="O25" s="344">
        <f>-(1+VLOOKUP(O$4,Premissas!$B$11:$D$21,3,0))*(VLOOKUP($B25,Premissas!$F:$P,2,0))*O76</f>
        <v>-2500</v>
      </c>
      <c r="P25" s="344">
        <f>-(1+VLOOKUP(P$4,Premissas!$B$11:$D$21,3,0))*(VLOOKUP($B25,Premissas!$F:$P,2,0))*P76</f>
        <v>-2500</v>
      </c>
      <c r="Q25" s="344">
        <f>-(1+VLOOKUP(Q$4,Premissas!$B$11:$D$21,3,0))*(VLOOKUP($B25,Premissas!$F:$P,3,0))*Q76</f>
        <v>-2600</v>
      </c>
      <c r="R25" s="344">
        <f>-(1+VLOOKUP(R$4,Premissas!$B$11:$D$21,3,0))*(VLOOKUP($B25,Premissas!$F:$P,3,0))*R76</f>
        <v>-2600</v>
      </c>
      <c r="S25" s="344">
        <f>-(1+VLOOKUP(S$4,Premissas!$B$11:$D$21,3,0))*(VLOOKUP($B25,Premissas!$F:$P,3,0))*S76</f>
        <v>-2600</v>
      </c>
      <c r="T25" s="344">
        <f>-(1+VLOOKUP(T$4,Premissas!$B$11:$D$21,3,0))*(VLOOKUP($B25,Premissas!$F:$P,3,0))*T76</f>
        <v>-5200</v>
      </c>
      <c r="U25" s="344">
        <f>-(1+VLOOKUP(U$4,Premissas!$B$11:$D$21,3,0))*(VLOOKUP($B25,Premissas!$F:$P,3,0))*U76</f>
        <v>-5200</v>
      </c>
      <c r="V25" s="344">
        <f>-(1+VLOOKUP(V$4,Premissas!$B$11:$D$21,3,0))*(VLOOKUP($B25,Premissas!$F:$P,3,0))*V76</f>
        <v>-5200</v>
      </c>
      <c r="W25" s="344">
        <f>-(1+VLOOKUP(W$4,Premissas!$B$11:$D$21,3,0))*(VLOOKUP($B25,Premissas!$F:$P,3,0))*W76</f>
        <v>-5200</v>
      </c>
      <c r="X25" s="344">
        <f>-(1+VLOOKUP(X$4,Premissas!$B$11:$D$21,3,0))*(VLOOKUP($B25,Premissas!$F:$P,3,0))*X76</f>
        <v>-5200</v>
      </c>
      <c r="Y25" s="344">
        <f>-(1+VLOOKUP(Y$4,Premissas!$B$11:$D$21,3,0))*(VLOOKUP($B25,Premissas!$F:$P,3,0))*Y76</f>
        <v>-5200</v>
      </c>
      <c r="Z25" s="344">
        <f>-(1+VLOOKUP(Z$4,Premissas!$B$11:$D$21,3,0))*(VLOOKUP($B25,Premissas!$F:$P,3,0))*Z76</f>
        <v>-5200</v>
      </c>
      <c r="AA25" s="344">
        <f>-(1+VLOOKUP(AA$4,Premissas!$B$11:$D$21,3,0))*(VLOOKUP($B25,Premissas!$F:$P,3,0))*AA76</f>
        <v>-5200</v>
      </c>
      <c r="AB25" s="344">
        <f>-(1+VLOOKUP(AB$4,Premissas!$B$11:$D$21,3,0))*(VLOOKUP($B25,Premissas!$F:$P,3,0))*AB76</f>
        <v>-5200</v>
      </c>
      <c r="AC25" s="344">
        <f>-(1+VLOOKUP(AC$4,Premissas!$B$11:$D$21,3,0))*(VLOOKUP($B25,Premissas!$F:$P,4,0))*AC76</f>
        <v>-5400</v>
      </c>
      <c r="AD25" s="344">
        <f>-(1+VLOOKUP(AD$4,Premissas!$B$11:$D$21,3,0))*(VLOOKUP($B25,Premissas!$F:$P,4,0))*AD76</f>
        <v>-5400</v>
      </c>
      <c r="AE25" s="344">
        <f>-(1+VLOOKUP(AE$4,Premissas!$B$11:$D$21,3,0))*(VLOOKUP($B25,Premissas!$F:$P,4,0))*AE76</f>
        <v>-5400</v>
      </c>
      <c r="AF25" s="344">
        <f>-(1+VLOOKUP(AF$4,Premissas!$B$11:$D$21,3,0))*(VLOOKUP($B25,Premissas!$F:$P,4,0))*AF76</f>
        <v>-5400</v>
      </c>
      <c r="AG25" s="344">
        <f>-(1+VLOOKUP(AG$4,Premissas!$B$11:$D$21,3,0))*(VLOOKUP($B25,Premissas!$F:$P,4,0))*AG76</f>
        <v>-5400</v>
      </c>
      <c r="AH25" s="344">
        <f>-(1+VLOOKUP(AH$4,Premissas!$B$11:$D$21,3,0))*(VLOOKUP($B25,Premissas!$F:$P,4,0))*AH76</f>
        <v>-5400</v>
      </c>
      <c r="AI25" s="344">
        <f>-(1+VLOOKUP(AI$4,Premissas!$B$11:$D$21,3,0))*(VLOOKUP($B25,Premissas!$F:$P,4,0))*AI76</f>
        <v>-5400</v>
      </c>
      <c r="AJ25" s="344">
        <f>-(1+VLOOKUP(AJ$4,Premissas!$B$11:$D$21,3,0))*(VLOOKUP($B25,Premissas!$F:$P,4,0))*AJ76</f>
        <v>-8100</v>
      </c>
      <c r="AK25" s="344">
        <f>-(1+VLOOKUP(AK$4,Premissas!$B$11:$D$21,3,0))*(VLOOKUP($B25,Premissas!$F:$P,4,0))*AK76</f>
        <v>-8100</v>
      </c>
      <c r="AL25" s="344">
        <f>-(1+VLOOKUP(AL$4,Premissas!$B$11:$D$21,3,0))*(VLOOKUP($B25,Premissas!$F:$P,4,0))*AL76</f>
        <v>-8100</v>
      </c>
      <c r="AM25" s="344">
        <f>-(1+VLOOKUP(AM$4,Premissas!$B$11:$D$21,3,0))*(VLOOKUP($B25,Premissas!$F:$P,4,0))*AM76</f>
        <v>-8100</v>
      </c>
      <c r="AN25" s="344">
        <f>-(1+VLOOKUP(AN$4,Premissas!$B$11:$D$21,3,0))*(VLOOKUP($B25,Premissas!$F:$P,4,0))*AN76</f>
        <v>-8100</v>
      </c>
      <c r="AO25" s="344">
        <f>-(1+VLOOKUP(AO$4,Premissas!$B$11:$D$21,3,0))*(VLOOKUP($B25,Premissas!$F:$P,5,0))*AO76</f>
        <v>-8400</v>
      </c>
      <c r="AP25" s="344">
        <f>-(1+VLOOKUP(AP$4,Premissas!$B$11:$D$21,3,0))*(VLOOKUP($B25,Premissas!$F:$P,5,0))*AP76</f>
        <v>-8400</v>
      </c>
      <c r="AQ25" s="344">
        <f>-(1+VLOOKUP(AQ$4,Premissas!$B$11:$D$21,3,0))*(VLOOKUP($B25,Premissas!$F:$P,5,0))*AQ76</f>
        <v>-8400</v>
      </c>
      <c r="AR25" s="344">
        <f>-(1+VLOOKUP(AR$4,Premissas!$B$11:$D$21,3,0))*(VLOOKUP($B25,Premissas!$F:$P,5,0))*AR76</f>
        <v>-8400</v>
      </c>
      <c r="AS25" s="344">
        <f>-(1+VLOOKUP(AS$4,Premissas!$B$11:$D$21,3,0))*(VLOOKUP($B25,Premissas!$F:$P,5,0))*AS76</f>
        <v>-11200</v>
      </c>
      <c r="AT25" s="344">
        <f>-(1+VLOOKUP(AT$4,Premissas!$B$11:$D$21,3,0))*(VLOOKUP($B25,Premissas!$F:$P,5,0))*AT76</f>
        <v>-11200</v>
      </c>
      <c r="AU25" s="344">
        <f>-(1+VLOOKUP(AU$4,Premissas!$B$11:$D$21,3,0))*(VLOOKUP($B25,Premissas!$F:$P,5,0))*AU76</f>
        <v>-11200</v>
      </c>
      <c r="AV25" s="344">
        <f>-(1+VLOOKUP(AV$4,Premissas!$B$11:$D$21,3,0))*(VLOOKUP($B25,Premissas!$F:$P,5,0))*AV76</f>
        <v>-11200</v>
      </c>
      <c r="AW25" s="344">
        <f>-(1+VLOOKUP(AW$4,Premissas!$B$11:$D$21,3,0))*(VLOOKUP($B25,Premissas!$F:$P,5,0))*AW76</f>
        <v>-11200</v>
      </c>
      <c r="AX25" s="344">
        <f>-(1+VLOOKUP(AX$4,Premissas!$B$11:$D$21,3,0))*(VLOOKUP($B25,Premissas!$F:$P,5,0))*AX76</f>
        <v>-11200</v>
      </c>
      <c r="AY25" s="344">
        <f>-(1+VLOOKUP(AY$4,Premissas!$B$11:$D$21,3,0))*(VLOOKUP($B25,Premissas!$F:$P,5,0))*AY76</f>
        <v>-11200</v>
      </c>
      <c r="AZ25" s="344">
        <f>-(1+VLOOKUP(AZ$4,Premissas!$B$11:$D$21,3,0))*(VLOOKUP($B25,Premissas!$F:$P,5,0))*AZ76</f>
        <v>-14000</v>
      </c>
      <c r="BA25" s="344">
        <f>-(1+VLOOKUP(BA$4,Premissas!$B$11:$D$21,3,0))*(VLOOKUP($B25,Premissas!$F:$P,6,0))*BA76</f>
        <v>-14500</v>
      </c>
      <c r="BB25" s="344">
        <f>-(1+VLOOKUP(BB$4,Premissas!$B$11:$D$21,3,0))*(VLOOKUP($B25,Premissas!$F:$P,6,0))*BB76</f>
        <v>-14500</v>
      </c>
      <c r="BC25" s="344">
        <f>-(1+VLOOKUP(BC$4,Premissas!$B$11:$D$21,3,0))*(VLOOKUP($B25,Premissas!$F:$P,6,0))*BC76</f>
        <v>-14500</v>
      </c>
      <c r="BD25" s="344">
        <f>-(1+VLOOKUP(BD$4,Premissas!$B$11:$D$21,3,0))*(VLOOKUP($B25,Premissas!$F:$P,6,0))*BD76</f>
        <v>-14500</v>
      </c>
      <c r="BE25" s="344">
        <f>-(1+VLOOKUP(BE$4,Premissas!$B$11:$D$21,3,0))*(VLOOKUP($B25,Premissas!$F:$P,6,0))*BE76</f>
        <v>-14500</v>
      </c>
      <c r="BF25" s="344">
        <f>-(1+VLOOKUP(BF$4,Premissas!$B$11:$D$21,3,0))*(VLOOKUP($B25,Premissas!$F:$P,6,0))*BF76</f>
        <v>-17400</v>
      </c>
      <c r="BG25" s="344">
        <f>-(1+VLOOKUP(BG$4,Premissas!$B$11:$D$21,3,0))*(VLOOKUP($B25,Premissas!$F:$P,6,0))*BG76</f>
        <v>-17400</v>
      </c>
      <c r="BH25" s="344">
        <f>-(1+VLOOKUP(BH$4,Premissas!$B$11:$D$21,3,0))*(VLOOKUP($B25,Premissas!$F:$P,6,0))*BH76</f>
        <v>-17400</v>
      </c>
      <c r="BI25" s="344">
        <f>-(1+VLOOKUP(BI$4,Premissas!$B$11:$D$21,3,0))*(VLOOKUP($B25,Premissas!$F:$P,6,0))*BI76</f>
        <v>-17400</v>
      </c>
      <c r="BJ25" s="344">
        <f>-(1+VLOOKUP(BJ$4,Premissas!$B$11:$D$21,3,0))*(VLOOKUP($B25,Premissas!$F:$P,6,0))*BJ76</f>
        <v>-17400</v>
      </c>
      <c r="BK25" s="344">
        <f>-(1+VLOOKUP(BK$4,Premissas!$B$11:$D$21,3,0))*(VLOOKUP($B25,Premissas!$F:$P,6,0))*BK76</f>
        <v>-17400</v>
      </c>
      <c r="BL25" s="344">
        <f>-(1+VLOOKUP(BL$4,Premissas!$B$11:$D$21,3,0))*(VLOOKUP($B25,Premissas!$F:$P,6,0))*BL76</f>
        <v>-20300</v>
      </c>
      <c r="BM25" s="344">
        <f>-(1+VLOOKUP(BM$4,Premissas!$B$11:$D$21,3,0))*(VLOOKUP($B25,Premissas!$F:$P,7,0))*BM76</f>
        <v>-21000</v>
      </c>
      <c r="BN25" s="344">
        <f>-(1+VLOOKUP(BN$4,Premissas!$B$11:$D$21,3,0))*(VLOOKUP($B25,Premissas!$F:$P,7,0))*BN76</f>
        <v>-21000</v>
      </c>
      <c r="BO25" s="344">
        <f>-(1+VLOOKUP(BO$4,Premissas!$B$11:$D$21,3,0))*(VLOOKUP($B25,Premissas!$F:$P,7,0))*BO76</f>
        <v>-21000</v>
      </c>
      <c r="BP25" s="344">
        <f>-(1+VLOOKUP(BP$4,Premissas!$B$11:$D$21,3,0))*(VLOOKUP($B25,Premissas!$F:$P,7,0))*BP76</f>
        <v>-21000</v>
      </c>
      <c r="BQ25" s="344">
        <f>-(1+VLOOKUP(BQ$4,Premissas!$B$11:$D$21,3,0))*(VLOOKUP($B25,Premissas!$F:$P,7,0))*BQ76</f>
        <v>-21000</v>
      </c>
      <c r="BR25" s="344">
        <f>-(1+VLOOKUP(BR$4,Premissas!$B$11:$D$21,3,0))*(VLOOKUP($B25,Premissas!$F:$P,7,0))*BR76</f>
        <v>-24000</v>
      </c>
      <c r="BS25" s="344">
        <f>-(1+VLOOKUP(BS$4,Premissas!$B$11:$D$21,3,0))*(VLOOKUP($B25,Premissas!$F:$P,7,0))*BS76</f>
        <v>-24000</v>
      </c>
      <c r="BT25" s="344">
        <f>-(1+VLOOKUP(BT$4,Premissas!$B$11:$D$21,3,0))*(VLOOKUP($B25,Premissas!$F:$P,7,0))*BT76</f>
        <v>-24000</v>
      </c>
      <c r="BU25" s="344">
        <f>-(1+VLOOKUP(BU$4,Premissas!$B$11:$D$21,3,0))*(VLOOKUP($B25,Premissas!$F:$P,7,0))*BU76</f>
        <v>-24000</v>
      </c>
      <c r="BV25" s="344">
        <f>-(1+VLOOKUP(BV$4,Premissas!$B$11:$D$21,3,0))*(VLOOKUP($B25,Premissas!$F:$P,7,0))*BV76</f>
        <v>-24000</v>
      </c>
      <c r="BW25" s="344">
        <f>-(1+VLOOKUP(BW$4,Premissas!$B$11:$D$21,3,0))*(VLOOKUP($B25,Premissas!$F:$P,7,0))*BW76</f>
        <v>-24000</v>
      </c>
      <c r="BX25" s="344">
        <f>-(1+VLOOKUP(BX$4,Premissas!$B$11:$D$21,3,0))*(VLOOKUP($B25,Premissas!$F:$P,7,0))*BX76</f>
        <v>-27000</v>
      </c>
      <c r="BY25" s="344">
        <f>-(1+VLOOKUP(BY$4,Premissas!$B$11:$D$21,3,0))*(VLOOKUP($B25,Premissas!$F:$P,8,0))*BY76</f>
        <v>-27900</v>
      </c>
      <c r="BZ25" s="344">
        <f>-(1+VLOOKUP(BZ$4,Premissas!$B$11:$D$21,3,0))*(VLOOKUP($B25,Premissas!$F:$P,8,0))*BZ76</f>
        <v>-27900</v>
      </c>
      <c r="CA25" s="344">
        <f>-(1+VLOOKUP(CA$4,Premissas!$B$11:$D$21,3,0))*(VLOOKUP($B25,Premissas!$F:$P,8,0))*CA76</f>
        <v>-27900</v>
      </c>
      <c r="CB25" s="344">
        <f>-(1+VLOOKUP(CB$4,Premissas!$B$11:$D$21,3,0))*(VLOOKUP($B25,Premissas!$F:$P,8,0))*CB76</f>
        <v>-27900</v>
      </c>
      <c r="CC25" s="344">
        <f>-(1+VLOOKUP(CC$4,Premissas!$B$11:$D$21,3,0))*(VLOOKUP($B25,Premissas!$F:$P,8,0))*CC76</f>
        <v>-27900</v>
      </c>
      <c r="CD25" s="344">
        <f>-(1+VLOOKUP(CD$4,Premissas!$B$11:$D$21,3,0))*(VLOOKUP($B25,Premissas!$F:$P,8,0))*CD76</f>
        <v>-31000</v>
      </c>
      <c r="CE25" s="344">
        <f>-(1+VLOOKUP(CE$4,Premissas!$B$11:$D$21,3,0))*(VLOOKUP($B25,Premissas!$F:$P,8,0))*CE76</f>
        <v>-31000</v>
      </c>
      <c r="CF25" s="344">
        <f>-(1+VLOOKUP(CF$4,Premissas!$B$11:$D$21,3,0))*(VLOOKUP($B25,Premissas!$F:$P,8,0))*CF76</f>
        <v>-31000</v>
      </c>
      <c r="CG25" s="344">
        <f>-(1+VLOOKUP(CG$4,Premissas!$B$11:$D$21,3,0))*(VLOOKUP($B25,Premissas!$F:$P,8,0))*CG76</f>
        <v>-31000</v>
      </c>
      <c r="CH25" s="344">
        <f>-(1+VLOOKUP(CH$4,Premissas!$B$11:$D$21,3,0))*(VLOOKUP($B25,Premissas!$F:$P,8,0))*CH76</f>
        <v>-31000</v>
      </c>
      <c r="CI25" s="344">
        <f>-(1+VLOOKUP(CI$4,Premissas!$B$11:$D$21,3,0))*(VLOOKUP($B25,Premissas!$F:$P,8,0))*CI76</f>
        <v>-31000</v>
      </c>
      <c r="CJ25" s="344">
        <f>-(1+VLOOKUP(CJ$4,Premissas!$B$11:$D$21,3,0))*(VLOOKUP($B25,Premissas!$F:$P,8,0))*CJ76</f>
        <v>-34100</v>
      </c>
      <c r="CK25" s="344">
        <f>-(1+VLOOKUP(CK$4,Premissas!$B$11:$D$21,3,0))*(VLOOKUP($B25,Premissas!$F:$P,9,0))*CK76</f>
        <v>-35200</v>
      </c>
      <c r="CL25" s="344">
        <f>-(1+VLOOKUP(CL$4,Premissas!$B$11:$D$21,3,0))*(VLOOKUP($B25,Premissas!$F:$P,9,0))*CL76</f>
        <v>-35200</v>
      </c>
      <c r="CM25" s="344">
        <f>-(1+VLOOKUP(CM$4,Premissas!$B$11:$D$21,3,0))*(VLOOKUP($B25,Premissas!$F:$P,9,0))*CM76</f>
        <v>-35200</v>
      </c>
      <c r="CN25" s="344">
        <f>-(1+VLOOKUP(CN$4,Premissas!$B$11:$D$21,3,0))*(VLOOKUP($B25,Premissas!$F:$P,9,0))*CN76</f>
        <v>-35200</v>
      </c>
      <c r="CO25" s="344">
        <f>-(1+VLOOKUP(CO$4,Premissas!$B$11:$D$21,3,0))*(VLOOKUP($B25,Premissas!$F:$P,9,0))*CO76</f>
        <v>-35200</v>
      </c>
      <c r="CP25" s="344">
        <f>-(1+VLOOKUP(CP$4,Premissas!$B$11:$D$21,3,0))*(VLOOKUP($B25,Premissas!$F:$P,9,0))*CP76</f>
        <v>-38400</v>
      </c>
      <c r="CQ25" s="344">
        <f>-(1+VLOOKUP(CQ$4,Premissas!$B$11:$D$21,3,0))*(VLOOKUP($B25,Premissas!$F:$P,9,0))*CQ76</f>
        <v>-38400</v>
      </c>
      <c r="CR25" s="344">
        <f>-(1+VLOOKUP(CR$4,Premissas!$B$11:$D$21,3,0))*(VLOOKUP($B25,Premissas!$F:$P,9,0))*CR76</f>
        <v>-38400</v>
      </c>
      <c r="CS25" s="344">
        <f>-(1+VLOOKUP(CS$4,Premissas!$B$11:$D$21,3,0))*(VLOOKUP($B25,Premissas!$F:$P,9,0))*CS76</f>
        <v>-38400</v>
      </c>
      <c r="CT25" s="344">
        <f>-(1+VLOOKUP(CT$4,Premissas!$B$11:$D$21,3,0))*(VLOOKUP($B25,Premissas!$F:$P,9,0))*CT76</f>
        <v>-38400</v>
      </c>
      <c r="CU25" s="344">
        <f>-(1+VLOOKUP(CU$4,Premissas!$B$11:$D$21,3,0))*(VLOOKUP($B25,Premissas!$F:$P,9,0))*CU76</f>
        <v>-38400</v>
      </c>
      <c r="CV25" s="344">
        <f>-(1+VLOOKUP(CV$4,Premissas!$B$11:$D$21,3,0))*(VLOOKUP($B25,Premissas!$F:$P,9,0))*CV76</f>
        <v>-41600</v>
      </c>
      <c r="CW25" s="344">
        <f>-(1+VLOOKUP(CW$4,Premissas!$B$11:$D$21,3,0))*(VLOOKUP($B25,Premissas!$F:$P,10,0))*CW76</f>
        <v>-44200</v>
      </c>
      <c r="CX25" s="344">
        <f>-(1+VLOOKUP(CX$4,Premissas!$B$11:$D$21,3,0))*(VLOOKUP($B25,Premissas!$F:$P,10,0))*CX76</f>
        <v>-44200</v>
      </c>
      <c r="CY25" s="344">
        <f>-(1+VLOOKUP(CY$4,Premissas!$B$11:$D$21,3,0))*(VLOOKUP($B25,Premissas!$F:$P,10,0))*CY76</f>
        <v>-44200</v>
      </c>
      <c r="CZ25" s="344">
        <f>-(1+VLOOKUP(CZ$4,Premissas!$B$11:$D$21,3,0))*(VLOOKUP($B25,Premissas!$F:$P,10,0))*CZ76</f>
        <v>-44200</v>
      </c>
      <c r="DA25" s="344">
        <f>-(1+VLOOKUP(DA$4,Premissas!$B$11:$D$21,3,0))*(VLOOKUP($B25,Premissas!$F:$P,10,0))*DA76</f>
        <v>-44200</v>
      </c>
      <c r="DB25" s="344">
        <f>-(1+VLOOKUP(DB$4,Premissas!$B$11:$D$21,3,0))*(VLOOKUP($B25,Premissas!$F:$P,10,0))*DB76</f>
        <v>-47600</v>
      </c>
      <c r="DC25" s="344">
        <f>-(1+VLOOKUP(DC$4,Premissas!$B$11:$D$21,3,0))*(VLOOKUP($B25,Premissas!$F:$P,10,0))*DC76</f>
        <v>-47600</v>
      </c>
      <c r="DD25" s="344">
        <f>-(1+VLOOKUP(DD$4,Premissas!$B$11:$D$21,3,0))*(VLOOKUP($B25,Premissas!$F:$P,10,0))*DD76</f>
        <v>-47600</v>
      </c>
      <c r="DE25" s="344">
        <f>-(1+VLOOKUP(DE$4,Premissas!$B$11:$D$21,3,0))*(VLOOKUP($B25,Premissas!$F:$P,10,0))*DE76</f>
        <v>-47600</v>
      </c>
      <c r="DF25" s="344">
        <f>-(1+VLOOKUP(DF$4,Premissas!$B$11:$D$21,3,0))*(VLOOKUP($B25,Premissas!$F:$P,10,0))*DF76</f>
        <v>-47600</v>
      </c>
      <c r="DG25" s="344">
        <f>-(1+VLOOKUP(DG$4,Premissas!$B$11:$D$21,3,0))*(VLOOKUP($B25,Premissas!$F:$P,10,0))*DG76</f>
        <v>-47600</v>
      </c>
      <c r="DH25" s="344">
        <f>-(1+VLOOKUP(DH$4,Premissas!$B$11:$D$21,3,0))*(VLOOKUP($B25,Premissas!$F:$P,10,0))*DH76</f>
        <v>-51000</v>
      </c>
      <c r="DI25" s="344">
        <f>-(1+VLOOKUP(DI$4,Premissas!$B$11:$D$21,3,0))*(VLOOKUP($B25,Premissas!$F:$P,11,0))*DI76</f>
        <v>-52500</v>
      </c>
      <c r="DJ25" s="344">
        <f>-(1+VLOOKUP(DJ$4,Premissas!$B$11:$D$21,3,0))*(VLOOKUP($B25,Premissas!$F:$P,11,0))*DJ76</f>
        <v>-52500</v>
      </c>
      <c r="DK25" s="344">
        <f>-(1+VLOOKUP(DK$4,Premissas!$B$11:$D$21,3,0))*(VLOOKUP($B25,Premissas!$F:$P,11,0))*DK76</f>
        <v>-52500</v>
      </c>
      <c r="DL25" s="344">
        <f>-(1+VLOOKUP(DL$4,Premissas!$B$11:$D$21,3,0))*(VLOOKUP($B25,Premissas!$F:$P,11,0))*DL76</f>
        <v>-52500</v>
      </c>
      <c r="DM25" s="344">
        <f>-(1+VLOOKUP(DM$4,Premissas!$B$11:$D$21,3,0))*(VLOOKUP($B25,Premissas!$F:$P,11,0))*DM76</f>
        <v>-52500</v>
      </c>
      <c r="DN25" s="344">
        <f>-(1+VLOOKUP(DN$4,Premissas!$B$11:$D$21,3,0))*(VLOOKUP($B25,Premissas!$F:$P,11,0))*DN76</f>
        <v>-56000</v>
      </c>
      <c r="DO25" s="344">
        <f>-(1+VLOOKUP(DO$4,Premissas!$B$11:$D$21,3,0))*(VLOOKUP($B25,Premissas!$F:$P,11,0))*DO76</f>
        <v>-56000</v>
      </c>
      <c r="DP25" s="344">
        <f>-(1+VLOOKUP(DP$4,Premissas!$B$11:$D$21,3,0))*(VLOOKUP($B25,Premissas!$F:$P,11,0))*DP76</f>
        <v>-56000</v>
      </c>
      <c r="DQ25" s="344">
        <f>-(1+VLOOKUP(DQ$4,Premissas!$B$11:$D$21,3,0))*(VLOOKUP($B25,Premissas!$F:$P,11,0))*DQ76</f>
        <v>-56000</v>
      </c>
      <c r="DR25" s="344">
        <f>-(1+VLOOKUP(DR$4,Premissas!$B$11:$D$21,3,0))*(VLOOKUP($B25,Premissas!$F:$P,11,0))*DR76</f>
        <v>-56000</v>
      </c>
      <c r="DS25" s="344">
        <f>-(1+VLOOKUP(DS$4,Premissas!$B$11:$D$21,3,0))*(VLOOKUP($B25,Premissas!$F:$P,11,0))*DS76</f>
        <v>-56000</v>
      </c>
      <c r="DT25" s="344">
        <f>-(1+VLOOKUP(DT$4,Premissas!$B$11:$D$21,3,0))*(VLOOKUP($B25,Premissas!$F:$P,11,0))*DT76</f>
        <v>-59500</v>
      </c>
      <c r="DV25" s="316">
        <f t="shared" si="67"/>
        <v>-30000</v>
      </c>
      <c r="DW25" s="316">
        <f t="shared" si="67"/>
        <v>-54600</v>
      </c>
      <c r="DX25" s="316">
        <f t="shared" si="67"/>
        <v>-78300</v>
      </c>
      <c r="DY25" s="316">
        <f t="shared" si="67"/>
        <v>-126000</v>
      </c>
      <c r="DZ25" s="316">
        <f t="shared" si="67"/>
        <v>-197200</v>
      </c>
      <c r="EA25" s="316">
        <f t="shared" si="67"/>
        <v>-276000</v>
      </c>
      <c r="EB25" s="316">
        <f t="shared" si="67"/>
        <v>-359600</v>
      </c>
      <c r="EC25" s="316">
        <f t="shared" si="67"/>
        <v>-448000</v>
      </c>
      <c r="ED25" s="316">
        <f t="shared" si="67"/>
        <v>-557600</v>
      </c>
      <c r="EE25" s="316">
        <f t="shared" si="67"/>
        <v>-658000</v>
      </c>
      <c r="EF25" s="316">
        <f t="shared" si="143"/>
        <v>-2785300</v>
      </c>
      <c r="EH25" s="322">
        <f t="shared" si="128"/>
        <v>0.82000000000000006</v>
      </c>
      <c r="EI25" s="322">
        <f t="shared" si="129"/>
        <v>0.43406593406593408</v>
      </c>
      <c r="EJ25" s="322">
        <f t="shared" si="130"/>
        <v>0.60919540229885061</v>
      </c>
      <c r="EK25" s="322">
        <f t="shared" si="131"/>
        <v>0.56507936507936507</v>
      </c>
      <c r="EL25" s="322">
        <f>IFERROR(((#REF!/DV25)^(1/8))-1,0)</f>
        <v>0</v>
      </c>
      <c r="EN25" s="322">
        <f t="shared" si="132"/>
        <v>-4.7940133493796118E-2</v>
      </c>
      <c r="EO25" s="322">
        <f t="shared" si="133"/>
        <v>-2.7089174589174123E-2</v>
      </c>
      <c r="EP25" s="322">
        <f t="shared" si="134"/>
        <v>-1.762766958869515E-2</v>
      </c>
      <c r="EQ25" s="322">
        <f t="shared" si="135"/>
        <v>-1.5724955499832365E-2</v>
      </c>
      <c r="ER25" s="322">
        <f t="shared" si="136"/>
        <v>-1.5366921708392149E-2</v>
      </c>
      <c r="ES25" s="322">
        <f t="shared" ref="ES25" si="144">EF25/EF$7</f>
        <v>-1.6154530317005998E-2</v>
      </c>
    </row>
    <row r="26" spans="2:149" outlineLevel="1" x14ac:dyDescent="0.2">
      <c r="B26" s="319" t="s">
        <v>752</v>
      </c>
      <c r="C26" s="320"/>
      <c r="D26" s="345"/>
      <c r="E26" s="344">
        <f>SUM(E24:E25)*Premissas!$G$32</f>
        <v>-3640</v>
      </c>
      <c r="F26" s="344">
        <f>SUM(F24:F25)*Premissas!$G$32</f>
        <v>-3640</v>
      </c>
      <c r="G26" s="344">
        <f>SUM(G24:G25)*Premissas!$G$32</f>
        <v>-3640</v>
      </c>
      <c r="H26" s="344">
        <f>SUM(H24:H25)*Premissas!$G$32</f>
        <v>-3640</v>
      </c>
      <c r="I26" s="344">
        <f>SUM(I24:I25)*Premissas!$G$32</f>
        <v>-3640</v>
      </c>
      <c r="J26" s="344">
        <f>SUM(J24:J25)*Premissas!$G$32</f>
        <v>-3640</v>
      </c>
      <c r="K26" s="344">
        <f>SUM(K24:K25)*Premissas!$G$32</f>
        <v>-3640</v>
      </c>
      <c r="L26" s="344">
        <f>SUM(L24:L25)*Premissas!$G$32</f>
        <v>-3640</v>
      </c>
      <c r="M26" s="344">
        <f>SUM(M24:M25)*Premissas!$G$32</f>
        <v>-3640</v>
      </c>
      <c r="N26" s="344">
        <f>SUM(N24:N25)*Premissas!$G$32</f>
        <v>-3640</v>
      </c>
      <c r="O26" s="344">
        <f>SUM(O24:O25)*Premissas!$G$32</f>
        <v>-3640</v>
      </c>
      <c r="P26" s="344">
        <f>SUM(P24:P25)*Premissas!$G$32</f>
        <v>-3640</v>
      </c>
      <c r="Q26" s="344">
        <f>SUM(Q24:Q25)*Premissas!$G$32</f>
        <v>-3822</v>
      </c>
      <c r="R26" s="344">
        <f>SUM(R24:R25)*Premissas!$G$32</f>
        <v>-3822</v>
      </c>
      <c r="S26" s="344">
        <f>SUM(S24:S25)*Premissas!$G$32</f>
        <v>-3822</v>
      </c>
      <c r="T26" s="344">
        <f>SUM(T24:T25)*Premissas!$G$32</f>
        <v>-5174</v>
      </c>
      <c r="U26" s="344">
        <f>SUM(U24:U25)*Premissas!$G$32</f>
        <v>-5174</v>
      </c>
      <c r="V26" s="344">
        <f>SUM(V24:V25)*Premissas!$G$32</f>
        <v>-5174</v>
      </c>
      <c r="W26" s="344">
        <f>SUM(W24:W25)*Premissas!$G$32</f>
        <v>-5174</v>
      </c>
      <c r="X26" s="344">
        <f>SUM(X24:X25)*Premissas!$G$32</f>
        <v>-5174</v>
      </c>
      <c r="Y26" s="344">
        <f>SUM(Y24:Y25)*Premissas!$G$32</f>
        <v>-7644</v>
      </c>
      <c r="Z26" s="344">
        <f>SUM(Z24:Z25)*Premissas!$G$32</f>
        <v>-7644</v>
      </c>
      <c r="AA26" s="344">
        <f>SUM(AA24:AA25)*Premissas!$G$32</f>
        <v>-7644</v>
      </c>
      <c r="AB26" s="344">
        <f>SUM(AB24:AB25)*Premissas!$G$32</f>
        <v>-7644</v>
      </c>
      <c r="AC26" s="344">
        <f>SUM(AC24:AC25)*Premissas!$G$32</f>
        <v>-5408</v>
      </c>
      <c r="AD26" s="344">
        <f>SUM(AD24:AD25)*Premissas!$G$32</f>
        <v>-8008</v>
      </c>
      <c r="AE26" s="344">
        <f>SUM(AE24:AE25)*Premissas!$G$32</f>
        <v>-8008</v>
      </c>
      <c r="AF26" s="344">
        <f>SUM(AF24:AF25)*Premissas!$G$32</f>
        <v>-8008</v>
      </c>
      <c r="AG26" s="344">
        <f>SUM(AG24:AG25)*Premissas!$G$32</f>
        <v>-8008</v>
      </c>
      <c r="AH26" s="344">
        <f>SUM(AH24:AH25)*Premissas!$G$32</f>
        <v>-8008</v>
      </c>
      <c r="AI26" s="344">
        <f>SUM(AI24:AI25)*Premissas!$G$32</f>
        <v>-8008</v>
      </c>
      <c r="AJ26" s="344">
        <f>SUM(AJ24:AJ25)*Premissas!$G$32</f>
        <v>-9412</v>
      </c>
      <c r="AK26" s="344">
        <f>SUM(AK24:AK25)*Premissas!$G$32</f>
        <v>-9412</v>
      </c>
      <c r="AL26" s="344">
        <f>SUM(AL24:AL25)*Premissas!$G$32</f>
        <v>-9412</v>
      </c>
      <c r="AM26" s="344">
        <f>SUM(AM24:AM25)*Premissas!$G$32</f>
        <v>-9412</v>
      </c>
      <c r="AN26" s="344">
        <f>SUM(AN24:AN25)*Premissas!$G$32</f>
        <v>-9412</v>
      </c>
      <c r="AO26" s="344">
        <f>SUM(AO24:AO25)*Premissas!$G$32</f>
        <v>-9828</v>
      </c>
      <c r="AP26" s="344">
        <f>SUM(AP24:AP25)*Premissas!$G$32</f>
        <v>-12558</v>
      </c>
      <c r="AQ26" s="344">
        <f>SUM(AQ24:AQ25)*Premissas!$G$32</f>
        <v>-12558</v>
      </c>
      <c r="AR26" s="344">
        <f>SUM(AR24:AR25)*Premissas!$G$32</f>
        <v>-12558</v>
      </c>
      <c r="AS26" s="344">
        <f>SUM(AS24:AS25)*Premissas!$G$32</f>
        <v>-14014</v>
      </c>
      <c r="AT26" s="344">
        <f>SUM(AT24:AT25)*Premissas!$G$32</f>
        <v>-14014</v>
      </c>
      <c r="AU26" s="344">
        <f>SUM(AU24:AU25)*Premissas!$G$32</f>
        <v>-14014</v>
      </c>
      <c r="AV26" s="344">
        <f>SUM(AV24:AV25)*Premissas!$G$32</f>
        <v>-14014</v>
      </c>
      <c r="AW26" s="344">
        <f>SUM(AW24:AW25)*Premissas!$G$32</f>
        <v>-14014</v>
      </c>
      <c r="AX26" s="344">
        <f>SUM(AX24:AX25)*Premissas!$G$32</f>
        <v>-14014</v>
      </c>
      <c r="AY26" s="344">
        <f>SUM(AY24:AY25)*Premissas!$G$32</f>
        <v>-14014</v>
      </c>
      <c r="AZ26" s="344">
        <f>SUM(AZ24:AZ25)*Premissas!$G$32</f>
        <v>-18200</v>
      </c>
      <c r="BA26" s="344">
        <f>SUM(BA24:BA25)*Premissas!$G$32</f>
        <v>-18980</v>
      </c>
      <c r="BB26" s="344">
        <f>SUM(BB24:BB25)*Premissas!$G$32</f>
        <v>-18980</v>
      </c>
      <c r="BC26" s="344">
        <f>SUM(BC24:BC25)*Premissas!$G$32</f>
        <v>-18980</v>
      </c>
      <c r="BD26" s="344">
        <f>SUM(BD24:BD25)*Premissas!$G$32</f>
        <v>-18980</v>
      </c>
      <c r="BE26" s="344">
        <f>SUM(BE24:BE25)*Premissas!$G$32</f>
        <v>-18980</v>
      </c>
      <c r="BF26" s="344">
        <f>SUM(BF24:BF25)*Premissas!$G$32</f>
        <v>-20488</v>
      </c>
      <c r="BG26" s="344">
        <f>SUM(BG24:BG25)*Premissas!$G$32</f>
        <v>-20488</v>
      </c>
      <c r="BH26" s="344">
        <f>SUM(BH24:BH25)*Premissas!$G$32</f>
        <v>-23348</v>
      </c>
      <c r="BI26" s="344">
        <f>SUM(BI24:BI25)*Premissas!$G$32</f>
        <v>-23348</v>
      </c>
      <c r="BJ26" s="344">
        <f>SUM(BJ24:BJ25)*Premissas!$G$32</f>
        <v>-23348</v>
      </c>
      <c r="BK26" s="344">
        <f>SUM(BK24:BK25)*Premissas!$G$32</f>
        <v>-23348</v>
      </c>
      <c r="BL26" s="344">
        <f>SUM(BL24:BL25)*Premissas!$G$32</f>
        <v>-24856</v>
      </c>
      <c r="BM26" s="344">
        <f>SUM(BM24:BM25)*Premissas!$G$32</f>
        <v>-25870</v>
      </c>
      <c r="BN26" s="344">
        <f>SUM(BN24:BN25)*Premissas!$G$32</f>
        <v>-25870</v>
      </c>
      <c r="BO26" s="344">
        <f>SUM(BO24:BO25)*Premissas!$G$32</f>
        <v>-25870</v>
      </c>
      <c r="BP26" s="344">
        <f>SUM(BP24:BP25)*Premissas!$G$32</f>
        <v>-28860</v>
      </c>
      <c r="BQ26" s="344">
        <f>SUM(BQ24:BQ25)*Premissas!$G$32</f>
        <v>-28860</v>
      </c>
      <c r="BR26" s="344">
        <f>SUM(BR24:BR25)*Premissas!$G$32</f>
        <v>-30420</v>
      </c>
      <c r="BS26" s="344">
        <f>SUM(BS24:BS25)*Premissas!$G$32</f>
        <v>-30420</v>
      </c>
      <c r="BT26" s="344">
        <f>SUM(BT24:BT25)*Premissas!$G$32</f>
        <v>-30420</v>
      </c>
      <c r="BU26" s="344">
        <f>SUM(BU24:BU25)*Premissas!$G$32</f>
        <v>-30420</v>
      </c>
      <c r="BV26" s="344">
        <f>SUM(BV24:BV25)*Premissas!$G$32</f>
        <v>-30420</v>
      </c>
      <c r="BW26" s="344">
        <f>SUM(BW24:BW25)*Premissas!$G$32</f>
        <v>-30420</v>
      </c>
      <c r="BX26" s="344">
        <f>SUM(BX24:BX25)*Premissas!$G$32</f>
        <v>-34970</v>
      </c>
      <c r="BY26" s="344">
        <f>SUM(BY24:BY25)*Premissas!$G$32</f>
        <v>-36348</v>
      </c>
      <c r="BZ26" s="344">
        <f>SUM(BZ24:BZ25)*Premissas!$G$32</f>
        <v>-36348</v>
      </c>
      <c r="CA26" s="344">
        <f>SUM(CA24:CA25)*Premissas!$G$32</f>
        <v>-36348</v>
      </c>
      <c r="CB26" s="344">
        <f>SUM(CB24:CB25)*Premissas!$G$32</f>
        <v>-36348</v>
      </c>
      <c r="CC26" s="344">
        <f>SUM(CC24:CC25)*Premissas!$G$32</f>
        <v>-36348</v>
      </c>
      <c r="CD26" s="344">
        <f>SUM(CD24:CD25)*Premissas!$G$32</f>
        <v>-37960</v>
      </c>
      <c r="CE26" s="344">
        <f>SUM(CE24:CE25)*Premissas!$G$32</f>
        <v>-37960</v>
      </c>
      <c r="CF26" s="344">
        <f>SUM(CF24:CF25)*Premissas!$G$32</f>
        <v>-41080</v>
      </c>
      <c r="CG26" s="344">
        <f>SUM(CG24:CG25)*Premissas!$G$32</f>
        <v>-41080</v>
      </c>
      <c r="CH26" s="344">
        <f>SUM(CH24:CH25)*Premissas!$G$32</f>
        <v>-41080</v>
      </c>
      <c r="CI26" s="344">
        <f>SUM(CI24:CI25)*Premissas!$G$32</f>
        <v>-41080</v>
      </c>
      <c r="CJ26" s="344">
        <f>SUM(CJ24:CJ25)*Premissas!$G$32</f>
        <v>-42692</v>
      </c>
      <c r="CK26" s="344">
        <f>SUM(CK24:CK25)*Premissas!$G$32</f>
        <v>-44304</v>
      </c>
      <c r="CL26" s="344">
        <f>SUM(CL24:CL25)*Premissas!$G$32</f>
        <v>-44304</v>
      </c>
      <c r="CM26" s="344">
        <f>SUM(CM24:CM25)*Premissas!$G$32</f>
        <v>-44304</v>
      </c>
      <c r="CN26" s="344">
        <f>SUM(CN24:CN25)*Premissas!$G$32</f>
        <v>-47554</v>
      </c>
      <c r="CO26" s="344">
        <f>SUM(CO24:CO25)*Premissas!$G$32</f>
        <v>-47554</v>
      </c>
      <c r="CP26" s="344">
        <f>SUM(CP24:CP25)*Premissas!$G$32</f>
        <v>-49218</v>
      </c>
      <c r="CQ26" s="344">
        <f>SUM(CQ24:CQ25)*Premissas!$G$32</f>
        <v>-49218</v>
      </c>
      <c r="CR26" s="344">
        <f>SUM(CR24:CR25)*Premissas!$G$32</f>
        <v>-49218</v>
      </c>
      <c r="CS26" s="344">
        <f>SUM(CS24:CS25)*Premissas!$G$32</f>
        <v>-49218</v>
      </c>
      <c r="CT26" s="344">
        <f>SUM(CT24:CT25)*Premissas!$G$32</f>
        <v>-49218</v>
      </c>
      <c r="CU26" s="344">
        <f>SUM(CU24:CU25)*Premissas!$G$32</f>
        <v>-49218</v>
      </c>
      <c r="CV26" s="344">
        <f>SUM(CV24:CV25)*Premissas!$G$32</f>
        <v>-54132</v>
      </c>
      <c r="CW26" s="344">
        <f>SUM(CW24:CW25)*Premissas!$G$32</f>
        <v>-56784</v>
      </c>
      <c r="CX26" s="344">
        <f>SUM(CX24:CX25)*Premissas!$G$32</f>
        <v>-56784</v>
      </c>
      <c r="CY26" s="344">
        <f>SUM(CY24:CY25)*Premissas!$G$32</f>
        <v>-56784</v>
      </c>
      <c r="CZ26" s="344">
        <f>SUM(CZ24:CZ25)*Premissas!$G$32</f>
        <v>-56784</v>
      </c>
      <c r="DA26" s="344">
        <f>SUM(DA24:DA25)*Premissas!$G$32</f>
        <v>-56784</v>
      </c>
      <c r="DB26" s="344">
        <f>SUM(DB24:DB25)*Premissas!$G$32</f>
        <v>-58552</v>
      </c>
      <c r="DC26" s="344">
        <f>SUM(DC24:DC25)*Premissas!$G$32</f>
        <v>-58552</v>
      </c>
      <c r="DD26" s="344">
        <f>SUM(DD24:DD25)*Premissas!$G$32</f>
        <v>-61932</v>
      </c>
      <c r="DE26" s="344">
        <f>SUM(DE24:DE25)*Premissas!$G$32</f>
        <v>-61932</v>
      </c>
      <c r="DF26" s="344">
        <f>SUM(DF24:DF25)*Premissas!$G$32</f>
        <v>-61932</v>
      </c>
      <c r="DG26" s="344">
        <f>SUM(DG24:DG25)*Premissas!$G$32</f>
        <v>-61932</v>
      </c>
      <c r="DH26" s="344">
        <f>SUM(DH24:DH25)*Premissas!$G$32</f>
        <v>-63700</v>
      </c>
      <c r="DI26" s="344">
        <f>SUM(DI24:DI25)*Premissas!$G$32</f>
        <v>-67340</v>
      </c>
      <c r="DJ26" s="344">
        <f>SUM(DJ24:DJ25)*Premissas!$G$32</f>
        <v>-67340</v>
      </c>
      <c r="DK26" s="344">
        <f>SUM(DK24:DK25)*Premissas!$G$32</f>
        <v>-67340</v>
      </c>
      <c r="DL26" s="344">
        <f>SUM(DL24:DL25)*Premissas!$G$32</f>
        <v>-70980</v>
      </c>
      <c r="DM26" s="344">
        <f>SUM(DM24:DM25)*Premissas!$G$32</f>
        <v>-70980</v>
      </c>
      <c r="DN26" s="344">
        <f>SUM(DN24:DN25)*Premissas!$G$32</f>
        <v>-72800</v>
      </c>
      <c r="DO26" s="344">
        <f>SUM(DO24:DO25)*Premissas!$G$32</f>
        <v>-72800</v>
      </c>
      <c r="DP26" s="344">
        <f>SUM(DP24:DP25)*Premissas!$G$32</f>
        <v>-72800</v>
      </c>
      <c r="DQ26" s="344">
        <f>SUM(DQ24:DQ25)*Premissas!$G$32</f>
        <v>-72800</v>
      </c>
      <c r="DR26" s="344">
        <f>SUM(DR24:DR25)*Premissas!$G$32</f>
        <v>-72800</v>
      </c>
      <c r="DS26" s="344">
        <f>SUM(DS24:DS25)*Premissas!$G$32</f>
        <v>-72800</v>
      </c>
      <c r="DT26" s="344">
        <f>SUM(DT24:DT25)*Premissas!$G$32</f>
        <v>-78260</v>
      </c>
      <c r="DV26" s="316">
        <f t="shared" si="67"/>
        <v>-43680</v>
      </c>
      <c r="DW26" s="316">
        <f t="shared" si="67"/>
        <v>-67912</v>
      </c>
      <c r="DX26" s="316">
        <f t="shared" si="67"/>
        <v>-100516</v>
      </c>
      <c r="DY26" s="316">
        <f t="shared" si="67"/>
        <v>-163800</v>
      </c>
      <c r="DZ26" s="316">
        <f t="shared" si="67"/>
        <v>-254124</v>
      </c>
      <c r="EA26" s="316">
        <f t="shared" si="67"/>
        <v>-352820</v>
      </c>
      <c r="EB26" s="316">
        <f t="shared" si="67"/>
        <v>-464672</v>
      </c>
      <c r="EC26" s="316">
        <f t="shared" si="67"/>
        <v>-577460</v>
      </c>
      <c r="ED26" s="316">
        <f t="shared" si="67"/>
        <v>-712452</v>
      </c>
      <c r="EE26" s="316">
        <f t="shared" si="67"/>
        <v>-859040</v>
      </c>
      <c r="EF26" s="316">
        <f t="shared" si="143"/>
        <v>-3596476</v>
      </c>
      <c r="EH26" s="322">
        <f t="shared" si="128"/>
        <v>0.55476190476190479</v>
      </c>
      <c r="EI26" s="322">
        <f t="shared" si="129"/>
        <v>0.48009188361408883</v>
      </c>
      <c r="EJ26" s="322">
        <f t="shared" si="130"/>
        <v>0.62959130884635273</v>
      </c>
      <c r="EK26" s="322">
        <f t="shared" si="131"/>
        <v>0.55142857142857138</v>
      </c>
      <c r="EL26" s="322">
        <f>IFERROR(((#REF!/DV26)^(1/8))-1,0)</f>
        <v>0</v>
      </c>
      <c r="EN26" s="322">
        <f t="shared" si="132"/>
        <v>-6.9800834366967143E-2</v>
      </c>
      <c r="EO26" s="322">
        <f t="shared" si="133"/>
        <v>-3.369377334615372E-2</v>
      </c>
      <c r="EP26" s="322">
        <f t="shared" si="134"/>
        <v>-2.2629154998432717E-2</v>
      </c>
      <c r="EQ26" s="322">
        <f t="shared" si="135"/>
        <v>-2.0442442149782074E-2</v>
      </c>
      <c r="ER26" s="322">
        <f t="shared" si="136"/>
        <v>-1.9802756654277113E-2</v>
      </c>
      <c r="ES26" s="322">
        <f t="shared" ref="ES26:ES49" si="145">EF26/EF$7</f>
        <v>-2.0859290050042893E-2</v>
      </c>
    </row>
    <row r="27" spans="2:149" outlineLevel="1" x14ac:dyDescent="0.2">
      <c r="B27" s="319" t="s">
        <v>198</v>
      </c>
      <c r="C27" s="320"/>
      <c r="D27" s="345"/>
      <c r="E27" s="344">
        <f>-Premissas!$G$34*('DRE Franqueadora'!E73-E74)</f>
        <v>-2300</v>
      </c>
      <c r="F27" s="344">
        <f>-Premissas!$G$34*('DRE Franqueadora'!F73-F74)</f>
        <v>-2300</v>
      </c>
      <c r="G27" s="344">
        <f>-Premissas!$G$34*('DRE Franqueadora'!G73-G74)</f>
        <v>-2300</v>
      </c>
      <c r="H27" s="344">
        <f>-Premissas!$G$34*('DRE Franqueadora'!H73-H74)</f>
        <v>-2300</v>
      </c>
      <c r="I27" s="344">
        <f>-Premissas!$G$34*('DRE Franqueadora'!I73-I74)</f>
        <v>-2300</v>
      </c>
      <c r="J27" s="344">
        <f>-Premissas!$G$34*('DRE Franqueadora'!J73-J74)</f>
        <v>-2300</v>
      </c>
      <c r="K27" s="344">
        <f>-Premissas!$G$34*('DRE Franqueadora'!K73-K74)</f>
        <v>-2300</v>
      </c>
      <c r="L27" s="344">
        <f>-Premissas!$G$34*('DRE Franqueadora'!L73-L74)</f>
        <v>-2300</v>
      </c>
      <c r="M27" s="344">
        <f>-Premissas!$G$34*('DRE Franqueadora'!M73-M74)</f>
        <v>-2300</v>
      </c>
      <c r="N27" s="344">
        <f>-Premissas!$G$34*('DRE Franqueadora'!N73-N74)</f>
        <v>-2300</v>
      </c>
      <c r="O27" s="344">
        <f>-Premissas!$G$34*('DRE Franqueadora'!O73-O74)</f>
        <v>-2300</v>
      </c>
      <c r="P27" s="344">
        <f>-Premissas!$G$34*('DRE Franqueadora'!P73-P74)</f>
        <v>-2300</v>
      </c>
      <c r="Q27" s="344">
        <f>-Premissas!$G$34*('DRE Franqueadora'!Q73-Q74)</f>
        <v>-2300</v>
      </c>
      <c r="R27" s="344">
        <f>-Premissas!$G$34*('DRE Franqueadora'!R73-R74)</f>
        <v>-2300</v>
      </c>
      <c r="S27" s="344">
        <f>-Premissas!$G$34*('DRE Franqueadora'!S73-S74)</f>
        <v>-2300</v>
      </c>
      <c r="T27" s="344">
        <f>-Premissas!$G$34*('DRE Franqueadora'!T73-T74)</f>
        <v>-3450</v>
      </c>
      <c r="U27" s="344">
        <f>-Premissas!$G$34*('DRE Franqueadora'!U73-U74)</f>
        <v>-3450</v>
      </c>
      <c r="V27" s="344">
        <f>-Premissas!$G$34*('DRE Franqueadora'!V73-V74)</f>
        <v>-3450</v>
      </c>
      <c r="W27" s="344">
        <f>-Premissas!$G$34*('DRE Franqueadora'!W73-W74)</f>
        <v>-3450</v>
      </c>
      <c r="X27" s="344">
        <f>-Premissas!$G$34*('DRE Franqueadora'!X73-X74)</f>
        <v>-3450</v>
      </c>
      <c r="Y27" s="344">
        <f>-Premissas!$G$34*('DRE Franqueadora'!Y73-Y74)</f>
        <v>-4600</v>
      </c>
      <c r="Z27" s="344">
        <f>-Premissas!$G$34*('DRE Franqueadora'!Z73-Z74)</f>
        <v>-4600</v>
      </c>
      <c r="AA27" s="344">
        <f>-Premissas!$G$34*('DRE Franqueadora'!AA73-AA74)</f>
        <v>-4600</v>
      </c>
      <c r="AB27" s="344">
        <f>-Premissas!$G$34*('DRE Franqueadora'!AB73-AB74)</f>
        <v>-4600</v>
      </c>
      <c r="AC27" s="344">
        <f>-Premissas!$G$34*('DRE Franqueadora'!AC73-AC74)</f>
        <v>-3450</v>
      </c>
      <c r="AD27" s="344">
        <f>-Premissas!$G$34*('DRE Franqueadora'!AD73-AD74)</f>
        <v>-4600</v>
      </c>
      <c r="AE27" s="344">
        <f>-Premissas!$G$34*('DRE Franqueadora'!AE73-AE74)</f>
        <v>-4600</v>
      </c>
      <c r="AF27" s="344">
        <f>-Premissas!$G$34*('DRE Franqueadora'!AF73-AF74)</f>
        <v>-4600</v>
      </c>
      <c r="AG27" s="344">
        <f>-Premissas!$G$34*('DRE Franqueadora'!AG73-AG74)</f>
        <v>-4600</v>
      </c>
      <c r="AH27" s="344">
        <f>-Premissas!$G$34*('DRE Franqueadora'!AH73-AH74)</f>
        <v>-4600</v>
      </c>
      <c r="AI27" s="344">
        <f>-Premissas!$G$34*('DRE Franqueadora'!AI73-AI74)</f>
        <v>-4600</v>
      </c>
      <c r="AJ27" s="344">
        <f>-Premissas!$G$34*('DRE Franqueadora'!AJ73-AJ74)</f>
        <v>-5750</v>
      </c>
      <c r="AK27" s="344">
        <f>-Premissas!$G$34*('DRE Franqueadora'!AK73-AK74)</f>
        <v>-5750</v>
      </c>
      <c r="AL27" s="344">
        <f>-Premissas!$G$34*('DRE Franqueadora'!AL73-AL74)</f>
        <v>-5750</v>
      </c>
      <c r="AM27" s="344">
        <f>-Premissas!$G$34*('DRE Franqueadora'!AM73-AM74)</f>
        <v>-5750</v>
      </c>
      <c r="AN27" s="344">
        <f>-Premissas!$G$34*('DRE Franqueadora'!AN73-AN74)</f>
        <v>-5750</v>
      </c>
      <c r="AO27" s="344">
        <f>-Premissas!$G$34*('DRE Franqueadora'!AO73-AO74)</f>
        <v>-5750</v>
      </c>
      <c r="AP27" s="344">
        <f>-Premissas!$G$34*('DRE Franqueadora'!AP73-AP74)</f>
        <v>-6900</v>
      </c>
      <c r="AQ27" s="344">
        <f>-Premissas!$G$34*('DRE Franqueadora'!AQ73-AQ74)</f>
        <v>-6900</v>
      </c>
      <c r="AR27" s="344">
        <f>-Premissas!$G$34*('DRE Franqueadora'!AR73-AR74)</f>
        <v>-6900</v>
      </c>
      <c r="AS27" s="344">
        <f>-Premissas!$G$34*('DRE Franqueadora'!AS73-AS74)</f>
        <v>-8050</v>
      </c>
      <c r="AT27" s="344">
        <f>-Premissas!$G$34*('DRE Franqueadora'!AT73-AT74)</f>
        <v>-8050</v>
      </c>
      <c r="AU27" s="344">
        <f>-Premissas!$G$34*('DRE Franqueadora'!AU73-AU74)</f>
        <v>-8050</v>
      </c>
      <c r="AV27" s="344">
        <f>-Premissas!$G$34*('DRE Franqueadora'!AV73-AV74)</f>
        <v>-8050</v>
      </c>
      <c r="AW27" s="344">
        <f>-Premissas!$G$34*('DRE Franqueadora'!AW73-AW74)</f>
        <v>-8050</v>
      </c>
      <c r="AX27" s="344">
        <f>-Premissas!$G$34*('DRE Franqueadora'!AX73-AX74)</f>
        <v>-8050</v>
      </c>
      <c r="AY27" s="344">
        <f>-Premissas!$G$34*('DRE Franqueadora'!AY73-AY74)</f>
        <v>-8050</v>
      </c>
      <c r="AZ27" s="344">
        <f>-Premissas!$G$34*('DRE Franqueadora'!AZ73-AZ74)</f>
        <v>-10350</v>
      </c>
      <c r="BA27" s="344">
        <f>-Premissas!$G$34*('DRE Franqueadora'!BA73-BA74)</f>
        <v>-10350</v>
      </c>
      <c r="BB27" s="344">
        <f>-Premissas!$G$34*('DRE Franqueadora'!BB73-BB74)</f>
        <v>-10350</v>
      </c>
      <c r="BC27" s="344">
        <f>-Premissas!$G$34*('DRE Franqueadora'!BC73-BC74)</f>
        <v>-10350</v>
      </c>
      <c r="BD27" s="344">
        <f>-Premissas!$G$34*('DRE Franqueadora'!BD73-BD74)</f>
        <v>-10350</v>
      </c>
      <c r="BE27" s="344">
        <f>-Premissas!$G$34*('DRE Franqueadora'!BE73-BE74)</f>
        <v>-10350</v>
      </c>
      <c r="BF27" s="344">
        <f>-Premissas!$G$34*('DRE Franqueadora'!BF73-BF74)</f>
        <v>-11500</v>
      </c>
      <c r="BG27" s="344">
        <f>-Premissas!$G$34*('DRE Franqueadora'!BG73-BG74)</f>
        <v>-11500</v>
      </c>
      <c r="BH27" s="344">
        <f>-Premissas!$G$34*('DRE Franqueadora'!BH73-BH74)</f>
        <v>-12650</v>
      </c>
      <c r="BI27" s="344">
        <f>-Premissas!$G$34*('DRE Franqueadora'!BI73-BI74)</f>
        <v>-12650</v>
      </c>
      <c r="BJ27" s="344">
        <f>-Premissas!$G$34*('DRE Franqueadora'!BJ73-BJ74)</f>
        <v>-12650</v>
      </c>
      <c r="BK27" s="344">
        <f>-Premissas!$G$34*('DRE Franqueadora'!BK73-BK74)</f>
        <v>-12650</v>
      </c>
      <c r="BL27" s="344">
        <f>-Premissas!$G$34*('DRE Franqueadora'!BL73-BL74)</f>
        <v>-13800</v>
      </c>
      <c r="BM27" s="344">
        <f>-Premissas!$G$34*('DRE Franqueadora'!BM73-BM74)</f>
        <v>-13800</v>
      </c>
      <c r="BN27" s="344">
        <f>-Premissas!$G$34*('DRE Franqueadora'!BN73-BN74)</f>
        <v>-13800</v>
      </c>
      <c r="BO27" s="344">
        <f>-Premissas!$G$34*('DRE Franqueadora'!BO73-BO74)</f>
        <v>-13800</v>
      </c>
      <c r="BP27" s="344">
        <f>-Premissas!$G$34*('DRE Franqueadora'!BP73-BP74)</f>
        <v>-14950</v>
      </c>
      <c r="BQ27" s="344">
        <f>-Premissas!$G$34*('DRE Franqueadora'!BQ73-BQ74)</f>
        <v>-14950</v>
      </c>
      <c r="BR27" s="344">
        <f>-Premissas!$G$34*('DRE Franqueadora'!BR73-BR74)</f>
        <v>-16100</v>
      </c>
      <c r="BS27" s="344">
        <f>-Premissas!$G$34*('DRE Franqueadora'!BS73-BS74)</f>
        <v>-16100</v>
      </c>
      <c r="BT27" s="344">
        <f>-Premissas!$G$34*('DRE Franqueadora'!BT73-BT74)</f>
        <v>-16100</v>
      </c>
      <c r="BU27" s="344">
        <f>-Premissas!$G$34*('DRE Franqueadora'!BU73-BU74)</f>
        <v>-16100</v>
      </c>
      <c r="BV27" s="344">
        <f>-Premissas!$G$34*('DRE Franqueadora'!BV73-BV74)</f>
        <v>-16100</v>
      </c>
      <c r="BW27" s="344">
        <f>-Premissas!$G$34*('DRE Franqueadora'!BW73-BW74)</f>
        <v>-16100</v>
      </c>
      <c r="BX27" s="344">
        <f>-Premissas!$G$34*('DRE Franqueadora'!BX73-BX74)</f>
        <v>-18400</v>
      </c>
      <c r="BY27" s="344">
        <f>-Premissas!$G$34*('DRE Franqueadora'!BY73-BY74)</f>
        <v>-18400</v>
      </c>
      <c r="BZ27" s="344">
        <f>-Premissas!$G$34*('DRE Franqueadora'!BZ73-BZ74)</f>
        <v>-18400</v>
      </c>
      <c r="CA27" s="344">
        <f>-Premissas!$G$34*('DRE Franqueadora'!CA73-CA74)</f>
        <v>-18400</v>
      </c>
      <c r="CB27" s="344">
        <f>-Premissas!$G$34*('DRE Franqueadora'!CB73-CB74)</f>
        <v>-18400</v>
      </c>
      <c r="CC27" s="344">
        <f>-Premissas!$G$34*('DRE Franqueadora'!CC73-CC74)</f>
        <v>-18400</v>
      </c>
      <c r="CD27" s="344">
        <f>-Premissas!$G$34*('DRE Franqueadora'!CD73-CD74)</f>
        <v>-19550</v>
      </c>
      <c r="CE27" s="344">
        <f>-Premissas!$G$34*('DRE Franqueadora'!CE73-CE74)</f>
        <v>-19550</v>
      </c>
      <c r="CF27" s="344">
        <f>-Premissas!$G$34*('DRE Franqueadora'!CF73-CF74)</f>
        <v>-20700</v>
      </c>
      <c r="CG27" s="344">
        <f>-Premissas!$G$34*('DRE Franqueadora'!CG73-CG74)</f>
        <v>-20700</v>
      </c>
      <c r="CH27" s="344">
        <f>-Premissas!$G$34*('DRE Franqueadora'!CH73-CH74)</f>
        <v>-20700</v>
      </c>
      <c r="CI27" s="344">
        <f>-Premissas!$G$34*('DRE Franqueadora'!CI73-CI74)</f>
        <v>-20700</v>
      </c>
      <c r="CJ27" s="344">
        <f>-Premissas!$G$34*('DRE Franqueadora'!CJ73-CJ74)</f>
        <v>-21850</v>
      </c>
      <c r="CK27" s="344">
        <f>-Premissas!$G$34*('DRE Franqueadora'!CK73-CK74)</f>
        <v>-21850</v>
      </c>
      <c r="CL27" s="344">
        <f>-Premissas!$G$34*('DRE Franqueadora'!CL73-CL74)</f>
        <v>-21850</v>
      </c>
      <c r="CM27" s="344">
        <f>-Premissas!$G$34*('DRE Franqueadora'!CM73-CM74)</f>
        <v>-21850</v>
      </c>
      <c r="CN27" s="344">
        <f>-Premissas!$G$34*('DRE Franqueadora'!CN73-CN74)</f>
        <v>-23000</v>
      </c>
      <c r="CO27" s="344">
        <f>-Premissas!$G$34*('DRE Franqueadora'!CO73-CO74)</f>
        <v>-23000</v>
      </c>
      <c r="CP27" s="344">
        <f>-Premissas!$G$34*('DRE Franqueadora'!CP73-CP74)</f>
        <v>-24150</v>
      </c>
      <c r="CQ27" s="344">
        <f>-Premissas!$G$34*('DRE Franqueadora'!CQ73-CQ74)</f>
        <v>-24150</v>
      </c>
      <c r="CR27" s="344">
        <f>-Premissas!$G$34*('DRE Franqueadora'!CR73-CR74)</f>
        <v>-24150</v>
      </c>
      <c r="CS27" s="344">
        <f>-Premissas!$G$34*('DRE Franqueadora'!CS73-CS74)</f>
        <v>-24150</v>
      </c>
      <c r="CT27" s="344">
        <f>-Premissas!$G$34*('DRE Franqueadora'!CT73-CT74)</f>
        <v>-24150</v>
      </c>
      <c r="CU27" s="344">
        <f>-Premissas!$G$34*('DRE Franqueadora'!CU73-CU74)</f>
        <v>-24150</v>
      </c>
      <c r="CV27" s="344">
        <f>-Premissas!$G$34*('DRE Franqueadora'!CV73-CV74)</f>
        <v>-26450</v>
      </c>
      <c r="CW27" s="344">
        <f>-Premissas!$G$34*('DRE Franqueadora'!CW73-CW74)</f>
        <v>-26450</v>
      </c>
      <c r="CX27" s="344">
        <f>-Premissas!$G$34*('DRE Franqueadora'!CX73-CX74)</f>
        <v>-26450</v>
      </c>
      <c r="CY27" s="344">
        <f>-Premissas!$G$34*('DRE Franqueadora'!CY73-CY74)</f>
        <v>-26450</v>
      </c>
      <c r="CZ27" s="344">
        <f>-Premissas!$G$34*('DRE Franqueadora'!CZ73-CZ74)</f>
        <v>-26450</v>
      </c>
      <c r="DA27" s="344">
        <f>-Premissas!$G$34*('DRE Franqueadora'!DA73-DA74)</f>
        <v>-26450</v>
      </c>
      <c r="DB27" s="344">
        <f>-Premissas!$G$34*('DRE Franqueadora'!DB73-DB74)</f>
        <v>-27600</v>
      </c>
      <c r="DC27" s="344">
        <f>-Premissas!$G$34*('DRE Franqueadora'!DC73-DC74)</f>
        <v>-27600</v>
      </c>
      <c r="DD27" s="344">
        <f>-Premissas!$G$34*('DRE Franqueadora'!DD73-DD74)</f>
        <v>-28750</v>
      </c>
      <c r="DE27" s="344">
        <f>-Premissas!$G$34*('DRE Franqueadora'!DE73-DE74)</f>
        <v>-28750</v>
      </c>
      <c r="DF27" s="344">
        <f>-Premissas!$G$34*('DRE Franqueadora'!DF73-DF74)</f>
        <v>-28750</v>
      </c>
      <c r="DG27" s="344">
        <f>-Premissas!$G$34*('DRE Franqueadora'!DG73-DG74)</f>
        <v>-28750</v>
      </c>
      <c r="DH27" s="344">
        <f>-Premissas!$G$34*('DRE Franqueadora'!DH73-DH74)</f>
        <v>-29900</v>
      </c>
      <c r="DI27" s="344">
        <f>-Premissas!$G$34*('DRE Franqueadora'!DI73-DI74)</f>
        <v>-29900</v>
      </c>
      <c r="DJ27" s="344">
        <f>-Premissas!$G$34*('DRE Franqueadora'!DJ73-DJ74)</f>
        <v>-29900</v>
      </c>
      <c r="DK27" s="344">
        <f>-Premissas!$G$34*('DRE Franqueadora'!DK73-DK74)</f>
        <v>-29900</v>
      </c>
      <c r="DL27" s="344">
        <f>-Premissas!$G$34*('DRE Franqueadora'!DL73-DL74)</f>
        <v>-31050</v>
      </c>
      <c r="DM27" s="344">
        <f>-Premissas!$G$34*('DRE Franqueadora'!DM73-DM74)</f>
        <v>-31050</v>
      </c>
      <c r="DN27" s="344">
        <f>-Premissas!$G$34*('DRE Franqueadora'!DN73-DN74)</f>
        <v>-32200</v>
      </c>
      <c r="DO27" s="344">
        <f>-Premissas!$G$34*('DRE Franqueadora'!DO73-DO74)</f>
        <v>-32200</v>
      </c>
      <c r="DP27" s="344">
        <f>-Premissas!$G$34*('DRE Franqueadora'!DP73-DP74)</f>
        <v>-32200</v>
      </c>
      <c r="DQ27" s="344">
        <f>-Premissas!$G$34*('DRE Franqueadora'!DQ73-DQ74)</f>
        <v>-32200</v>
      </c>
      <c r="DR27" s="344">
        <f>-Premissas!$G$34*('DRE Franqueadora'!DR73-DR74)</f>
        <v>-32200</v>
      </c>
      <c r="DS27" s="344">
        <f>-Premissas!$G$34*('DRE Franqueadora'!DS73-DS74)</f>
        <v>-32200</v>
      </c>
      <c r="DT27" s="344">
        <f>-Premissas!$G$34*('DRE Franqueadora'!DT73-DT74)</f>
        <v>-34500</v>
      </c>
      <c r="DV27" s="316">
        <f t="shared" si="67"/>
        <v>-27600</v>
      </c>
      <c r="DW27" s="316">
        <f t="shared" si="67"/>
        <v>-42550</v>
      </c>
      <c r="DX27" s="316">
        <f t="shared" si="67"/>
        <v>-59800</v>
      </c>
      <c r="DY27" s="316">
        <f t="shared" si="67"/>
        <v>-93150</v>
      </c>
      <c r="DZ27" s="316">
        <f t="shared" si="67"/>
        <v>-139150</v>
      </c>
      <c r="EA27" s="316">
        <f t="shared" si="67"/>
        <v>-186300</v>
      </c>
      <c r="EB27" s="316">
        <f t="shared" si="67"/>
        <v>-235750</v>
      </c>
      <c r="EC27" s="316">
        <f t="shared" si="67"/>
        <v>-282900</v>
      </c>
      <c r="ED27" s="316">
        <f t="shared" si="67"/>
        <v>-332350</v>
      </c>
      <c r="EE27" s="316">
        <f t="shared" si="67"/>
        <v>-379500</v>
      </c>
      <c r="EF27" s="316">
        <f t="shared" si="143"/>
        <v>-1779050</v>
      </c>
      <c r="EH27" s="322">
        <f t="shared" si="128"/>
        <v>0.54166666666666674</v>
      </c>
      <c r="EI27" s="322">
        <f t="shared" si="129"/>
        <v>0.40540540540540548</v>
      </c>
      <c r="EJ27" s="322">
        <f t="shared" si="130"/>
        <v>0.55769230769230771</v>
      </c>
      <c r="EK27" s="322">
        <f t="shared" si="131"/>
        <v>0.49382716049382713</v>
      </c>
      <c r="EL27" s="322">
        <f>IFERROR(((#REF!/DV27)^(1/8))-1,0)</f>
        <v>0</v>
      </c>
      <c r="EN27" s="322">
        <f t="shared" si="132"/>
        <v>-4.410492281429243E-2</v>
      </c>
      <c r="EO27" s="322">
        <f t="shared" si="133"/>
        <v>-2.1110702907863717E-2</v>
      </c>
      <c r="EP27" s="322">
        <f t="shared" si="134"/>
        <v>-1.346276681231124E-2</v>
      </c>
      <c r="EQ27" s="322">
        <f t="shared" si="135"/>
        <v>-1.1625234958804641E-2</v>
      </c>
      <c r="ER27" s="322">
        <f t="shared" si="136"/>
        <v>-1.0843342574659064E-2</v>
      </c>
      <c r="ES27" s="322">
        <f t="shared" si="145"/>
        <v>-1.0318356069532733E-2</v>
      </c>
    </row>
    <row r="28" spans="2:149" x14ac:dyDescent="0.2">
      <c r="B28" s="313" t="s">
        <v>583</v>
      </c>
      <c r="C28" s="314"/>
      <c r="D28" s="343"/>
      <c r="E28" s="343">
        <f t="shared" ref="E28:AJ28" si="146">SUM(E29:E30)</f>
        <v>-10480</v>
      </c>
      <c r="F28" s="343">
        <f t="shared" si="146"/>
        <v>-10480</v>
      </c>
      <c r="G28" s="343">
        <f t="shared" si="146"/>
        <v>-10480</v>
      </c>
      <c r="H28" s="343">
        <f t="shared" si="146"/>
        <v>-10480</v>
      </c>
      <c r="I28" s="343">
        <f t="shared" si="146"/>
        <v>-10480</v>
      </c>
      <c r="J28" s="343">
        <f t="shared" si="146"/>
        <v>-10480</v>
      </c>
      <c r="K28" s="343">
        <f t="shared" si="146"/>
        <v>-10480</v>
      </c>
      <c r="L28" s="343">
        <f t="shared" si="146"/>
        <v>-10480</v>
      </c>
      <c r="M28" s="343">
        <f t="shared" si="146"/>
        <v>-10480</v>
      </c>
      <c r="N28" s="343">
        <f t="shared" si="146"/>
        <v>-10480</v>
      </c>
      <c r="O28" s="343">
        <f t="shared" si="146"/>
        <v>-10480</v>
      </c>
      <c r="P28" s="343">
        <f t="shared" si="146"/>
        <v>-10480</v>
      </c>
      <c r="Q28" s="343">
        <f t="shared" si="146"/>
        <v>-10480</v>
      </c>
      <c r="R28" s="343">
        <f t="shared" si="146"/>
        <v>-10480</v>
      </c>
      <c r="S28" s="343">
        <f t="shared" si="146"/>
        <v>-10480</v>
      </c>
      <c r="T28" s="343">
        <f t="shared" si="146"/>
        <v>-10480</v>
      </c>
      <c r="U28" s="343">
        <f t="shared" si="146"/>
        <v>-10480</v>
      </c>
      <c r="V28" s="343">
        <f t="shared" si="146"/>
        <v>-10480</v>
      </c>
      <c r="W28" s="343">
        <f t="shared" si="146"/>
        <v>-10480</v>
      </c>
      <c r="X28" s="343">
        <f t="shared" si="146"/>
        <v>-10480</v>
      </c>
      <c r="Y28" s="343">
        <f t="shared" si="146"/>
        <v>-10480</v>
      </c>
      <c r="Z28" s="343">
        <f t="shared" si="146"/>
        <v>-10480</v>
      </c>
      <c r="AA28" s="343">
        <f t="shared" si="146"/>
        <v>-10480</v>
      </c>
      <c r="AB28" s="343">
        <f t="shared" si="146"/>
        <v>-10480</v>
      </c>
      <c r="AC28" s="343">
        <f t="shared" si="146"/>
        <v>-13100</v>
      </c>
      <c r="AD28" s="343">
        <f t="shared" si="146"/>
        <v>-13100</v>
      </c>
      <c r="AE28" s="343">
        <f t="shared" si="146"/>
        <v>-13100</v>
      </c>
      <c r="AF28" s="343">
        <f t="shared" si="146"/>
        <v>-13100</v>
      </c>
      <c r="AG28" s="343">
        <f t="shared" si="146"/>
        <v>-13100</v>
      </c>
      <c r="AH28" s="343">
        <f t="shared" si="146"/>
        <v>-13100</v>
      </c>
      <c r="AI28" s="343">
        <f t="shared" si="146"/>
        <v>-13100</v>
      </c>
      <c r="AJ28" s="343">
        <f t="shared" si="146"/>
        <v>-13100</v>
      </c>
      <c r="AK28" s="343">
        <f t="shared" ref="AK28:BL28" si="147">SUM(AK29:AK30)</f>
        <v>-13100</v>
      </c>
      <c r="AL28" s="343">
        <f t="shared" si="147"/>
        <v>-13100</v>
      </c>
      <c r="AM28" s="343">
        <f t="shared" si="147"/>
        <v>-13100</v>
      </c>
      <c r="AN28" s="343">
        <f t="shared" si="147"/>
        <v>-13100</v>
      </c>
      <c r="AO28" s="343">
        <f t="shared" si="147"/>
        <v>-15720</v>
      </c>
      <c r="AP28" s="343">
        <f t="shared" si="147"/>
        <v>-15720</v>
      </c>
      <c r="AQ28" s="343">
        <f t="shared" si="147"/>
        <v>-15720</v>
      </c>
      <c r="AR28" s="343">
        <f t="shared" si="147"/>
        <v>-15720</v>
      </c>
      <c r="AS28" s="343">
        <f t="shared" si="147"/>
        <v>-15720</v>
      </c>
      <c r="AT28" s="343">
        <f t="shared" si="147"/>
        <v>-15720</v>
      </c>
      <c r="AU28" s="343">
        <f t="shared" si="147"/>
        <v>-15720</v>
      </c>
      <c r="AV28" s="343">
        <f t="shared" si="147"/>
        <v>-15720</v>
      </c>
      <c r="AW28" s="343">
        <f t="shared" si="147"/>
        <v>-15720</v>
      </c>
      <c r="AX28" s="343">
        <f t="shared" si="147"/>
        <v>-15720</v>
      </c>
      <c r="AY28" s="343">
        <f t="shared" si="147"/>
        <v>-15720</v>
      </c>
      <c r="AZ28" s="343">
        <f t="shared" si="147"/>
        <v>-15720</v>
      </c>
      <c r="BA28" s="343">
        <f t="shared" si="147"/>
        <v>-17030</v>
      </c>
      <c r="BB28" s="343">
        <f t="shared" si="147"/>
        <v>-17030</v>
      </c>
      <c r="BC28" s="343">
        <f t="shared" si="147"/>
        <v>-17030</v>
      </c>
      <c r="BD28" s="343">
        <f t="shared" si="147"/>
        <v>-17030</v>
      </c>
      <c r="BE28" s="343">
        <f t="shared" si="147"/>
        <v>-17030</v>
      </c>
      <c r="BF28" s="343">
        <f t="shared" si="147"/>
        <v>-17030</v>
      </c>
      <c r="BG28" s="343">
        <f t="shared" si="147"/>
        <v>-17030</v>
      </c>
      <c r="BH28" s="343">
        <f t="shared" si="147"/>
        <v>-17030</v>
      </c>
      <c r="BI28" s="343">
        <f t="shared" si="147"/>
        <v>-17030</v>
      </c>
      <c r="BJ28" s="343">
        <f t="shared" si="147"/>
        <v>-17030</v>
      </c>
      <c r="BK28" s="343">
        <f t="shared" si="147"/>
        <v>-17030</v>
      </c>
      <c r="BL28" s="343">
        <f t="shared" si="147"/>
        <v>-17030</v>
      </c>
      <c r="BM28" s="343">
        <f t="shared" ref="BM28:CR28" si="148">SUM(BM29:BM30)</f>
        <v>-18340</v>
      </c>
      <c r="BN28" s="343">
        <f t="shared" si="148"/>
        <v>-18340</v>
      </c>
      <c r="BO28" s="343">
        <f t="shared" si="148"/>
        <v>-18340</v>
      </c>
      <c r="BP28" s="343">
        <f t="shared" si="148"/>
        <v>-18340</v>
      </c>
      <c r="BQ28" s="343">
        <f t="shared" si="148"/>
        <v>-18340</v>
      </c>
      <c r="BR28" s="343">
        <f t="shared" si="148"/>
        <v>-18340</v>
      </c>
      <c r="BS28" s="343">
        <f t="shared" si="148"/>
        <v>-18340</v>
      </c>
      <c r="BT28" s="343">
        <f t="shared" si="148"/>
        <v>-18340</v>
      </c>
      <c r="BU28" s="343">
        <f t="shared" si="148"/>
        <v>-18340</v>
      </c>
      <c r="BV28" s="343">
        <f t="shared" si="148"/>
        <v>-18340</v>
      </c>
      <c r="BW28" s="343">
        <f t="shared" si="148"/>
        <v>-18340</v>
      </c>
      <c r="BX28" s="343">
        <f t="shared" si="148"/>
        <v>-18340</v>
      </c>
      <c r="BY28" s="343">
        <f t="shared" si="148"/>
        <v>-19650</v>
      </c>
      <c r="BZ28" s="343">
        <f t="shared" si="148"/>
        <v>-19650</v>
      </c>
      <c r="CA28" s="343">
        <f t="shared" si="148"/>
        <v>-19650</v>
      </c>
      <c r="CB28" s="343">
        <f t="shared" si="148"/>
        <v>-19650</v>
      </c>
      <c r="CC28" s="343">
        <f t="shared" si="148"/>
        <v>-19650</v>
      </c>
      <c r="CD28" s="343">
        <f t="shared" si="148"/>
        <v>-19650</v>
      </c>
      <c r="CE28" s="343">
        <f t="shared" si="148"/>
        <v>-19650</v>
      </c>
      <c r="CF28" s="343">
        <f t="shared" si="148"/>
        <v>-19650</v>
      </c>
      <c r="CG28" s="343">
        <f t="shared" si="148"/>
        <v>-19650</v>
      </c>
      <c r="CH28" s="343">
        <f t="shared" si="148"/>
        <v>-19650</v>
      </c>
      <c r="CI28" s="343">
        <f t="shared" si="148"/>
        <v>-19650</v>
      </c>
      <c r="CJ28" s="343">
        <f t="shared" si="148"/>
        <v>-19650</v>
      </c>
      <c r="CK28" s="343">
        <f t="shared" si="148"/>
        <v>-19650</v>
      </c>
      <c r="CL28" s="343">
        <f t="shared" si="148"/>
        <v>-19650</v>
      </c>
      <c r="CM28" s="343">
        <f t="shared" si="148"/>
        <v>-19650</v>
      </c>
      <c r="CN28" s="343">
        <f t="shared" si="148"/>
        <v>-19650</v>
      </c>
      <c r="CO28" s="343">
        <f t="shared" si="148"/>
        <v>-19650</v>
      </c>
      <c r="CP28" s="343">
        <f t="shared" si="148"/>
        <v>-19650</v>
      </c>
      <c r="CQ28" s="343">
        <f t="shared" si="148"/>
        <v>-19650</v>
      </c>
      <c r="CR28" s="343">
        <f t="shared" si="148"/>
        <v>-19650</v>
      </c>
      <c r="CS28" s="343">
        <f t="shared" ref="CS28:DT28" si="149">SUM(CS29:CS30)</f>
        <v>-19650</v>
      </c>
      <c r="CT28" s="343">
        <f t="shared" si="149"/>
        <v>-19650</v>
      </c>
      <c r="CU28" s="343">
        <f t="shared" si="149"/>
        <v>-19650</v>
      </c>
      <c r="CV28" s="343">
        <f t="shared" si="149"/>
        <v>-19650</v>
      </c>
      <c r="CW28" s="343">
        <f t="shared" si="149"/>
        <v>-19650</v>
      </c>
      <c r="CX28" s="343">
        <f t="shared" si="149"/>
        <v>-19650</v>
      </c>
      <c r="CY28" s="343">
        <f t="shared" si="149"/>
        <v>-19650</v>
      </c>
      <c r="CZ28" s="343">
        <f t="shared" si="149"/>
        <v>-19650</v>
      </c>
      <c r="DA28" s="343">
        <f t="shared" si="149"/>
        <v>-19650</v>
      </c>
      <c r="DB28" s="343">
        <f t="shared" si="149"/>
        <v>-19650</v>
      </c>
      <c r="DC28" s="343">
        <f t="shared" si="149"/>
        <v>-19650</v>
      </c>
      <c r="DD28" s="343">
        <f t="shared" si="149"/>
        <v>-19650</v>
      </c>
      <c r="DE28" s="343">
        <f t="shared" si="149"/>
        <v>-19650</v>
      </c>
      <c r="DF28" s="343">
        <f t="shared" si="149"/>
        <v>-19650</v>
      </c>
      <c r="DG28" s="343">
        <f t="shared" si="149"/>
        <v>-19650</v>
      </c>
      <c r="DH28" s="343">
        <f t="shared" si="149"/>
        <v>-19650</v>
      </c>
      <c r="DI28" s="343">
        <f t="shared" si="149"/>
        <v>-19650</v>
      </c>
      <c r="DJ28" s="343">
        <f t="shared" si="149"/>
        <v>-19650</v>
      </c>
      <c r="DK28" s="343">
        <f t="shared" si="149"/>
        <v>-19650</v>
      </c>
      <c r="DL28" s="343">
        <f t="shared" si="149"/>
        <v>-19650</v>
      </c>
      <c r="DM28" s="343">
        <f t="shared" si="149"/>
        <v>-19650</v>
      </c>
      <c r="DN28" s="343">
        <f t="shared" si="149"/>
        <v>-19650</v>
      </c>
      <c r="DO28" s="343">
        <f t="shared" si="149"/>
        <v>-19650</v>
      </c>
      <c r="DP28" s="343">
        <f t="shared" si="149"/>
        <v>-19650</v>
      </c>
      <c r="DQ28" s="343">
        <f t="shared" si="149"/>
        <v>-19650</v>
      </c>
      <c r="DR28" s="343">
        <f t="shared" si="149"/>
        <v>-19650</v>
      </c>
      <c r="DS28" s="343">
        <f t="shared" si="149"/>
        <v>-19650</v>
      </c>
      <c r="DT28" s="343">
        <f t="shared" si="149"/>
        <v>-19650</v>
      </c>
      <c r="DU28" s="315"/>
      <c r="DV28" s="316">
        <f t="shared" si="67"/>
        <v>-125760</v>
      </c>
      <c r="DW28" s="316">
        <f t="shared" si="67"/>
        <v>-125760</v>
      </c>
      <c r="DX28" s="316">
        <f t="shared" si="67"/>
        <v>-157200</v>
      </c>
      <c r="DY28" s="316">
        <f t="shared" si="67"/>
        <v>-188640</v>
      </c>
      <c r="DZ28" s="316">
        <f t="shared" si="67"/>
        <v>-204360</v>
      </c>
      <c r="EA28" s="316">
        <f t="shared" si="67"/>
        <v>-220080</v>
      </c>
      <c r="EB28" s="316">
        <f t="shared" si="67"/>
        <v>-235800</v>
      </c>
      <c r="EC28" s="316">
        <f t="shared" si="67"/>
        <v>-235800</v>
      </c>
      <c r="ED28" s="316">
        <f t="shared" si="67"/>
        <v>-235800</v>
      </c>
      <c r="EE28" s="316">
        <f t="shared" si="67"/>
        <v>-235800</v>
      </c>
      <c r="EF28" s="316">
        <f t="shared" si="143"/>
        <v>-1965000</v>
      </c>
      <c r="EG28" s="317"/>
      <c r="EH28" s="318">
        <f t="shared" si="128"/>
        <v>0</v>
      </c>
      <c r="EI28" s="318">
        <f t="shared" si="129"/>
        <v>0.25</v>
      </c>
      <c r="EJ28" s="318">
        <f t="shared" si="130"/>
        <v>0.19999999999999996</v>
      </c>
      <c r="EK28" s="318">
        <f t="shared" si="131"/>
        <v>8.3333333333333259E-2</v>
      </c>
      <c r="EL28" s="318">
        <f>IFERROR(((#REF!/DV28)^(1/8))-1,0)</f>
        <v>0</v>
      </c>
      <c r="EM28" s="317"/>
      <c r="EN28" s="318">
        <f t="shared" si="132"/>
        <v>-0.20096503960599332</v>
      </c>
      <c r="EO28" s="318">
        <f t="shared" si="133"/>
        <v>-6.239440652627358E-2</v>
      </c>
      <c r="EP28" s="318">
        <f t="shared" si="134"/>
        <v>-3.5390417105273027E-2</v>
      </c>
      <c r="EQ28" s="318">
        <f t="shared" si="135"/>
        <v>-2.3542504805463313E-2</v>
      </c>
      <c r="ER28" s="318">
        <f t="shared" si="136"/>
        <v>-1.5924868764335798E-2</v>
      </c>
      <c r="ES28" s="318">
        <f t="shared" si="145"/>
        <v>-1.1396852070842203E-2</v>
      </c>
    </row>
    <row r="29" spans="2:149" outlineLevel="1" x14ac:dyDescent="0.2">
      <c r="B29" s="319" t="s">
        <v>753</v>
      </c>
      <c r="C29" s="320"/>
      <c r="D29" s="345"/>
      <c r="E29" s="344">
        <f>-(1+VLOOKUP(E$4,Premissas!$B$11:$D$21,3,0))*(VLOOKUP($B29,Premissas!$F:$P,2,0))*E74</f>
        <v>-8000</v>
      </c>
      <c r="F29" s="344">
        <f>-(1+VLOOKUP(F$4,Premissas!$B$11:$D$21,3,0))*(VLOOKUP($B29,Premissas!$F:$P,2,0))*F74</f>
        <v>-8000</v>
      </c>
      <c r="G29" s="344">
        <f>-(1+VLOOKUP(G$4,Premissas!$B$11:$D$21,3,0))*(VLOOKUP($B29,Premissas!$F:$P,2,0))*G74</f>
        <v>-8000</v>
      </c>
      <c r="H29" s="344">
        <f>-(1+VLOOKUP(H$4,Premissas!$B$11:$D$21,3,0))*(VLOOKUP($B29,Premissas!$F:$P,2,0))*H74</f>
        <v>-8000</v>
      </c>
      <c r="I29" s="344">
        <f>-(1+VLOOKUP(I$4,Premissas!$B$11:$D$21,3,0))*(VLOOKUP($B29,Premissas!$F:$P,2,0))*I74</f>
        <v>-8000</v>
      </c>
      <c r="J29" s="344">
        <f>-(1+VLOOKUP(J$4,Premissas!$B$11:$D$21,3,0))*(VLOOKUP($B29,Premissas!$F:$P,2,0))*J74</f>
        <v>-8000</v>
      </c>
      <c r="K29" s="344">
        <f>-(1+VLOOKUP(K$4,Premissas!$B$11:$D$21,3,0))*(VLOOKUP($B29,Premissas!$F:$P,2,0))*K74</f>
        <v>-8000</v>
      </c>
      <c r="L29" s="344">
        <f>-(1+VLOOKUP(L$4,Premissas!$B$11:$D$21,3,0))*(VLOOKUP($B29,Premissas!$F:$P,2,0))*L74</f>
        <v>-8000</v>
      </c>
      <c r="M29" s="344">
        <f>-(1+VLOOKUP(M$4,Premissas!$B$11:$D$21,3,0))*(VLOOKUP($B29,Premissas!$F:$P,2,0))*M74</f>
        <v>-8000</v>
      </c>
      <c r="N29" s="344">
        <f>-(1+VLOOKUP(N$4,Premissas!$B$11:$D$21,3,0))*(VLOOKUP($B29,Premissas!$F:$P,2,0))*N74</f>
        <v>-8000</v>
      </c>
      <c r="O29" s="344">
        <f>-(1+VLOOKUP(O$4,Premissas!$B$11:$D$21,3,0))*(VLOOKUP($B29,Premissas!$F:$P,2,0))*O74</f>
        <v>-8000</v>
      </c>
      <c r="P29" s="344">
        <f>-(1+VLOOKUP(P$4,Premissas!$B$11:$D$21,3,0))*(VLOOKUP($B29,Premissas!$F:$P,2,0))*P74</f>
        <v>-8000</v>
      </c>
      <c r="Q29" s="344">
        <f>-(1+VLOOKUP(Q$4,Premissas!$B$11:$D$21,3,0))*(VLOOKUP($B29,Premissas!$F:$P,3,0))*Q74</f>
        <v>-8000</v>
      </c>
      <c r="R29" s="344">
        <f>-(1+VLOOKUP(R$4,Premissas!$B$11:$D$21,3,0))*(VLOOKUP($B29,Premissas!$F:$P,3,0))*R74</f>
        <v>-8000</v>
      </c>
      <c r="S29" s="344">
        <f>-(1+VLOOKUP(S$4,Premissas!$B$11:$D$21,3,0))*(VLOOKUP($B29,Premissas!$F:$P,3,0))*S74</f>
        <v>-8000</v>
      </c>
      <c r="T29" s="344">
        <f>-(1+VLOOKUP(T$4,Premissas!$B$11:$D$21,3,0))*(VLOOKUP($B29,Premissas!$F:$P,3,0))*T74</f>
        <v>-8000</v>
      </c>
      <c r="U29" s="344">
        <f>-(1+VLOOKUP(U$4,Premissas!$B$11:$D$21,3,0))*(VLOOKUP($B29,Premissas!$F:$P,3,0))*U74</f>
        <v>-8000</v>
      </c>
      <c r="V29" s="344">
        <f>-(1+VLOOKUP(V$4,Premissas!$B$11:$D$21,3,0))*(VLOOKUP($B29,Premissas!$F:$P,3,0))*V74</f>
        <v>-8000</v>
      </c>
      <c r="W29" s="344">
        <f>-(1+VLOOKUP(W$4,Premissas!$B$11:$D$21,3,0))*(VLOOKUP($B29,Premissas!$F:$P,3,0))*W74</f>
        <v>-8000</v>
      </c>
      <c r="X29" s="344">
        <f>-(1+VLOOKUP(X$4,Premissas!$B$11:$D$21,3,0))*(VLOOKUP($B29,Premissas!$F:$P,3,0))*X74</f>
        <v>-8000</v>
      </c>
      <c r="Y29" s="344">
        <f>-(1+VLOOKUP(Y$4,Premissas!$B$11:$D$21,3,0))*(VLOOKUP($B29,Premissas!$F:$P,3,0))*Y74</f>
        <v>-8000</v>
      </c>
      <c r="Z29" s="344">
        <f>-(1+VLOOKUP(Z$4,Premissas!$B$11:$D$21,3,0))*(VLOOKUP($B29,Premissas!$F:$P,3,0))*Z74</f>
        <v>-8000</v>
      </c>
      <c r="AA29" s="344">
        <f>-(1+VLOOKUP(AA$4,Premissas!$B$11:$D$21,3,0))*(VLOOKUP($B29,Premissas!$F:$P,3,0))*AA74</f>
        <v>-8000</v>
      </c>
      <c r="AB29" s="344">
        <f>-(1+VLOOKUP(AB$4,Premissas!$B$11:$D$21,3,0))*(VLOOKUP($B29,Premissas!$F:$P,3,0))*AB74</f>
        <v>-8000</v>
      </c>
      <c r="AC29" s="344">
        <f>-(1+VLOOKUP(AC$4,Premissas!$B$11:$D$21,3,0))*(VLOOKUP($B29,Premissas!$F:$P,4,0))*AC74</f>
        <v>-10000</v>
      </c>
      <c r="AD29" s="344">
        <f>-(1+VLOOKUP(AD$4,Premissas!$B$11:$D$21,3,0))*(VLOOKUP($B29,Premissas!$F:$P,4,0))*AD74</f>
        <v>-10000</v>
      </c>
      <c r="AE29" s="344">
        <f>-(1+VLOOKUP(AE$4,Premissas!$B$11:$D$21,3,0))*(VLOOKUP($B29,Premissas!$F:$P,4,0))*AE74</f>
        <v>-10000</v>
      </c>
      <c r="AF29" s="344">
        <f>-(1+VLOOKUP(AF$4,Premissas!$B$11:$D$21,3,0))*(VLOOKUP($B29,Premissas!$F:$P,4,0))*AF74</f>
        <v>-10000</v>
      </c>
      <c r="AG29" s="344">
        <f>-(1+VLOOKUP(AG$4,Premissas!$B$11:$D$21,3,0))*(VLOOKUP($B29,Premissas!$F:$P,4,0))*AG74</f>
        <v>-10000</v>
      </c>
      <c r="AH29" s="344">
        <f>-(1+VLOOKUP(AH$4,Premissas!$B$11:$D$21,3,0))*(VLOOKUP($B29,Premissas!$F:$P,4,0))*AH74</f>
        <v>-10000</v>
      </c>
      <c r="AI29" s="344">
        <f>-(1+VLOOKUP(AI$4,Premissas!$B$11:$D$21,3,0))*(VLOOKUP($B29,Premissas!$F:$P,4,0))*AI74</f>
        <v>-10000</v>
      </c>
      <c r="AJ29" s="344">
        <f>-(1+VLOOKUP(AJ$4,Premissas!$B$11:$D$21,3,0))*(VLOOKUP($B29,Premissas!$F:$P,4,0))*AJ74</f>
        <v>-10000</v>
      </c>
      <c r="AK29" s="344">
        <f>-(1+VLOOKUP(AK$4,Premissas!$B$11:$D$21,3,0))*(VLOOKUP($B29,Premissas!$F:$P,4,0))*AK74</f>
        <v>-10000</v>
      </c>
      <c r="AL29" s="344">
        <f>-(1+VLOOKUP(AL$4,Premissas!$B$11:$D$21,3,0))*(VLOOKUP($B29,Premissas!$F:$P,4,0))*AL74</f>
        <v>-10000</v>
      </c>
      <c r="AM29" s="344">
        <f>-(1+VLOOKUP(AM$4,Premissas!$B$11:$D$21,3,0))*(VLOOKUP($B29,Premissas!$F:$P,4,0))*AM74</f>
        <v>-10000</v>
      </c>
      <c r="AN29" s="344">
        <f>-(1+VLOOKUP(AN$4,Premissas!$B$11:$D$21,3,0))*(VLOOKUP($B29,Premissas!$F:$P,4,0))*AN74</f>
        <v>-10000</v>
      </c>
      <c r="AO29" s="344">
        <f>-(1+VLOOKUP(AO$4,Premissas!$B$11:$D$21,3,0))*(VLOOKUP($B29,Premissas!$F:$P,5,0))*AO74</f>
        <v>-12000</v>
      </c>
      <c r="AP29" s="344">
        <f>-(1+VLOOKUP(AP$4,Premissas!$B$11:$D$21,3,0))*(VLOOKUP($B29,Premissas!$F:$P,5,0))*AP74</f>
        <v>-12000</v>
      </c>
      <c r="AQ29" s="344">
        <f>-(1+VLOOKUP(AQ$4,Premissas!$B$11:$D$21,3,0))*(VLOOKUP($B29,Premissas!$F:$P,5,0))*AQ74</f>
        <v>-12000</v>
      </c>
      <c r="AR29" s="344">
        <f>-(1+VLOOKUP(AR$4,Premissas!$B$11:$D$21,3,0))*(VLOOKUP($B29,Premissas!$F:$P,5,0))*AR74</f>
        <v>-12000</v>
      </c>
      <c r="AS29" s="344">
        <f>-(1+VLOOKUP(AS$4,Premissas!$B$11:$D$21,3,0))*(VLOOKUP($B29,Premissas!$F:$P,5,0))*AS74</f>
        <v>-12000</v>
      </c>
      <c r="AT29" s="344">
        <f>-(1+VLOOKUP(AT$4,Premissas!$B$11:$D$21,3,0))*(VLOOKUP($B29,Premissas!$F:$P,5,0))*AT74</f>
        <v>-12000</v>
      </c>
      <c r="AU29" s="344">
        <f>-(1+VLOOKUP(AU$4,Premissas!$B$11:$D$21,3,0))*(VLOOKUP($B29,Premissas!$F:$P,5,0))*AU74</f>
        <v>-12000</v>
      </c>
      <c r="AV29" s="344">
        <f>-(1+VLOOKUP(AV$4,Premissas!$B$11:$D$21,3,0))*(VLOOKUP($B29,Premissas!$F:$P,5,0))*AV74</f>
        <v>-12000</v>
      </c>
      <c r="AW29" s="344">
        <f>-(1+VLOOKUP(AW$4,Premissas!$B$11:$D$21,3,0))*(VLOOKUP($B29,Premissas!$F:$P,5,0))*AW74</f>
        <v>-12000</v>
      </c>
      <c r="AX29" s="344">
        <f>-(1+VLOOKUP(AX$4,Premissas!$B$11:$D$21,3,0))*(VLOOKUP($B29,Premissas!$F:$P,5,0))*AX74</f>
        <v>-12000</v>
      </c>
      <c r="AY29" s="344">
        <f>-(1+VLOOKUP(AY$4,Premissas!$B$11:$D$21,3,0))*(VLOOKUP($B29,Premissas!$F:$P,5,0))*AY74</f>
        <v>-12000</v>
      </c>
      <c r="AZ29" s="344">
        <f>-(1+VLOOKUP(AZ$4,Premissas!$B$11:$D$21,3,0))*(VLOOKUP($B29,Premissas!$F:$P,5,0))*AZ74</f>
        <v>-12000</v>
      </c>
      <c r="BA29" s="344">
        <f>-(1+VLOOKUP(BA$4,Premissas!$B$11:$D$21,3,0))*(VLOOKUP($B29,Premissas!$F:$P,6,0))*BA74</f>
        <v>-13000</v>
      </c>
      <c r="BB29" s="344">
        <f>-(1+VLOOKUP(BB$4,Premissas!$B$11:$D$21,3,0))*(VLOOKUP($B29,Premissas!$F:$P,6,0))*BB74</f>
        <v>-13000</v>
      </c>
      <c r="BC29" s="344">
        <f>-(1+VLOOKUP(BC$4,Premissas!$B$11:$D$21,3,0))*(VLOOKUP($B29,Premissas!$F:$P,6,0))*BC74</f>
        <v>-13000</v>
      </c>
      <c r="BD29" s="344">
        <f>-(1+VLOOKUP(BD$4,Premissas!$B$11:$D$21,3,0))*(VLOOKUP($B29,Premissas!$F:$P,6,0))*BD74</f>
        <v>-13000</v>
      </c>
      <c r="BE29" s="344">
        <f>-(1+VLOOKUP(BE$4,Premissas!$B$11:$D$21,3,0))*(VLOOKUP($B29,Premissas!$F:$P,6,0))*BE74</f>
        <v>-13000</v>
      </c>
      <c r="BF29" s="344">
        <f>-(1+VLOOKUP(BF$4,Premissas!$B$11:$D$21,3,0))*(VLOOKUP($B29,Premissas!$F:$P,6,0))*BF74</f>
        <v>-13000</v>
      </c>
      <c r="BG29" s="344">
        <f>-(1+VLOOKUP(BG$4,Premissas!$B$11:$D$21,3,0))*(VLOOKUP($B29,Premissas!$F:$P,6,0))*BG74</f>
        <v>-13000</v>
      </c>
      <c r="BH29" s="344">
        <f>-(1+VLOOKUP(BH$4,Premissas!$B$11:$D$21,3,0))*(VLOOKUP($B29,Premissas!$F:$P,6,0))*BH74</f>
        <v>-13000</v>
      </c>
      <c r="BI29" s="344">
        <f>-(1+VLOOKUP(BI$4,Premissas!$B$11:$D$21,3,0))*(VLOOKUP($B29,Premissas!$F:$P,6,0))*BI74</f>
        <v>-13000</v>
      </c>
      <c r="BJ29" s="344">
        <f>-(1+VLOOKUP(BJ$4,Premissas!$B$11:$D$21,3,0))*(VLOOKUP($B29,Premissas!$F:$P,6,0))*BJ74</f>
        <v>-13000</v>
      </c>
      <c r="BK29" s="344">
        <f>-(1+VLOOKUP(BK$4,Premissas!$B$11:$D$21,3,0))*(VLOOKUP($B29,Premissas!$F:$P,6,0))*BK74</f>
        <v>-13000</v>
      </c>
      <c r="BL29" s="344">
        <f>-(1+VLOOKUP(BL$4,Premissas!$B$11:$D$21,3,0))*(VLOOKUP($B29,Premissas!$F:$P,6,0))*BL74</f>
        <v>-13000</v>
      </c>
      <c r="BM29" s="344">
        <f>-(1+VLOOKUP(BM$4,Premissas!$B$11:$D$21,3,0))*(VLOOKUP($B29,Premissas!$F:$P,7,0))*BM74</f>
        <v>-14000</v>
      </c>
      <c r="BN29" s="344">
        <f>-(1+VLOOKUP(BN$4,Premissas!$B$11:$D$21,3,0))*(VLOOKUP($B29,Premissas!$F:$P,7,0))*BN74</f>
        <v>-14000</v>
      </c>
      <c r="BO29" s="344">
        <f>-(1+VLOOKUP(BO$4,Premissas!$B$11:$D$21,3,0))*(VLOOKUP($B29,Premissas!$F:$P,7,0))*BO74</f>
        <v>-14000</v>
      </c>
      <c r="BP29" s="344">
        <f>-(1+VLOOKUP(BP$4,Premissas!$B$11:$D$21,3,0))*(VLOOKUP($B29,Premissas!$F:$P,7,0))*BP74</f>
        <v>-14000</v>
      </c>
      <c r="BQ29" s="344">
        <f>-(1+VLOOKUP(BQ$4,Premissas!$B$11:$D$21,3,0))*(VLOOKUP($B29,Premissas!$F:$P,7,0))*BQ74</f>
        <v>-14000</v>
      </c>
      <c r="BR29" s="344">
        <f>-(1+VLOOKUP(BR$4,Premissas!$B$11:$D$21,3,0))*(VLOOKUP($B29,Premissas!$F:$P,7,0))*BR74</f>
        <v>-14000</v>
      </c>
      <c r="BS29" s="344">
        <f>-(1+VLOOKUP(BS$4,Premissas!$B$11:$D$21,3,0))*(VLOOKUP($B29,Premissas!$F:$P,7,0))*BS74</f>
        <v>-14000</v>
      </c>
      <c r="BT29" s="344">
        <f>-(1+VLOOKUP(BT$4,Premissas!$B$11:$D$21,3,0))*(VLOOKUP($B29,Premissas!$F:$P,7,0))*BT74</f>
        <v>-14000</v>
      </c>
      <c r="BU29" s="344">
        <f>-(1+VLOOKUP(BU$4,Premissas!$B$11:$D$21,3,0))*(VLOOKUP($B29,Premissas!$F:$P,7,0))*BU74</f>
        <v>-14000</v>
      </c>
      <c r="BV29" s="344">
        <f>-(1+VLOOKUP(BV$4,Premissas!$B$11:$D$21,3,0))*(VLOOKUP($B29,Premissas!$F:$P,7,0))*BV74</f>
        <v>-14000</v>
      </c>
      <c r="BW29" s="344">
        <f>-(1+VLOOKUP(BW$4,Premissas!$B$11:$D$21,3,0))*(VLOOKUP($B29,Premissas!$F:$P,7,0))*BW74</f>
        <v>-14000</v>
      </c>
      <c r="BX29" s="344">
        <f>-(1+VLOOKUP(BX$4,Premissas!$B$11:$D$21,3,0))*(VLOOKUP($B29,Premissas!$F:$P,7,0))*BX74</f>
        <v>-14000</v>
      </c>
      <c r="BY29" s="344">
        <f>-(1+VLOOKUP(BY$4,Premissas!$B$11:$D$21,3,0))*(VLOOKUP($B29,Premissas!$F:$P,8,0))*BY74</f>
        <v>-15000</v>
      </c>
      <c r="BZ29" s="344">
        <f>-(1+VLOOKUP(BZ$4,Premissas!$B$11:$D$21,3,0))*(VLOOKUP($B29,Premissas!$F:$P,8,0))*BZ74</f>
        <v>-15000</v>
      </c>
      <c r="CA29" s="344">
        <f>-(1+VLOOKUP(CA$4,Premissas!$B$11:$D$21,3,0))*(VLOOKUP($B29,Premissas!$F:$P,8,0))*CA74</f>
        <v>-15000</v>
      </c>
      <c r="CB29" s="344">
        <f>-(1+VLOOKUP(CB$4,Premissas!$B$11:$D$21,3,0))*(VLOOKUP($B29,Premissas!$F:$P,8,0))*CB74</f>
        <v>-15000</v>
      </c>
      <c r="CC29" s="344">
        <f>-(1+VLOOKUP(CC$4,Premissas!$B$11:$D$21,3,0))*(VLOOKUP($B29,Premissas!$F:$P,8,0))*CC74</f>
        <v>-15000</v>
      </c>
      <c r="CD29" s="344">
        <f>-(1+VLOOKUP(CD$4,Premissas!$B$11:$D$21,3,0))*(VLOOKUP($B29,Premissas!$F:$P,8,0))*CD74</f>
        <v>-15000</v>
      </c>
      <c r="CE29" s="344">
        <f>-(1+VLOOKUP(CE$4,Premissas!$B$11:$D$21,3,0))*(VLOOKUP($B29,Premissas!$F:$P,8,0))*CE74</f>
        <v>-15000</v>
      </c>
      <c r="CF29" s="344">
        <f>-(1+VLOOKUP(CF$4,Premissas!$B$11:$D$21,3,0))*(VLOOKUP($B29,Premissas!$F:$P,8,0))*CF74</f>
        <v>-15000</v>
      </c>
      <c r="CG29" s="344">
        <f>-(1+VLOOKUP(CG$4,Premissas!$B$11:$D$21,3,0))*(VLOOKUP($B29,Premissas!$F:$P,8,0))*CG74</f>
        <v>-15000</v>
      </c>
      <c r="CH29" s="344">
        <f>-(1+VLOOKUP(CH$4,Premissas!$B$11:$D$21,3,0))*(VLOOKUP($B29,Premissas!$F:$P,8,0))*CH74</f>
        <v>-15000</v>
      </c>
      <c r="CI29" s="344">
        <f>-(1+VLOOKUP(CI$4,Premissas!$B$11:$D$21,3,0))*(VLOOKUP($B29,Premissas!$F:$P,8,0))*CI74</f>
        <v>-15000</v>
      </c>
      <c r="CJ29" s="344">
        <f>-(1+VLOOKUP(CJ$4,Premissas!$B$11:$D$21,3,0))*(VLOOKUP($B29,Premissas!$F:$P,8,0))*CJ74</f>
        <v>-15000</v>
      </c>
      <c r="CK29" s="344">
        <f>-(1+VLOOKUP(CK$4,Premissas!$B$11:$D$21,3,0))*(VLOOKUP($B29,Premissas!$F:$P,9,0))*CK74</f>
        <v>-15000</v>
      </c>
      <c r="CL29" s="344">
        <f>-(1+VLOOKUP(CL$4,Premissas!$B$11:$D$21,3,0))*(VLOOKUP($B29,Premissas!$F:$P,9,0))*CL74</f>
        <v>-15000</v>
      </c>
      <c r="CM29" s="344">
        <f>-(1+VLOOKUP(CM$4,Premissas!$B$11:$D$21,3,0))*(VLOOKUP($B29,Premissas!$F:$P,9,0))*CM74</f>
        <v>-15000</v>
      </c>
      <c r="CN29" s="344">
        <f>-(1+VLOOKUP(CN$4,Premissas!$B$11:$D$21,3,0))*(VLOOKUP($B29,Premissas!$F:$P,9,0))*CN74</f>
        <v>-15000</v>
      </c>
      <c r="CO29" s="344">
        <f>-(1+VLOOKUP(CO$4,Premissas!$B$11:$D$21,3,0))*(VLOOKUP($B29,Premissas!$F:$P,9,0))*CO74</f>
        <v>-15000</v>
      </c>
      <c r="CP29" s="344">
        <f>-(1+VLOOKUP(CP$4,Premissas!$B$11:$D$21,3,0))*(VLOOKUP($B29,Premissas!$F:$P,9,0))*CP74</f>
        <v>-15000</v>
      </c>
      <c r="CQ29" s="344">
        <f>-(1+VLOOKUP(CQ$4,Premissas!$B$11:$D$21,3,0))*(VLOOKUP($B29,Premissas!$F:$P,9,0))*CQ74</f>
        <v>-15000</v>
      </c>
      <c r="CR29" s="344">
        <f>-(1+VLOOKUP(CR$4,Premissas!$B$11:$D$21,3,0))*(VLOOKUP($B29,Premissas!$F:$P,9,0))*CR74</f>
        <v>-15000</v>
      </c>
      <c r="CS29" s="344">
        <f>-(1+VLOOKUP(CS$4,Premissas!$B$11:$D$21,3,0))*(VLOOKUP($B29,Premissas!$F:$P,9,0))*CS74</f>
        <v>-15000</v>
      </c>
      <c r="CT29" s="344">
        <f>-(1+VLOOKUP(CT$4,Premissas!$B$11:$D$21,3,0))*(VLOOKUP($B29,Premissas!$F:$P,9,0))*CT74</f>
        <v>-15000</v>
      </c>
      <c r="CU29" s="344">
        <f>-(1+VLOOKUP(CU$4,Premissas!$B$11:$D$21,3,0))*(VLOOKUP($B29,Premissas!$F:$P,9,0))*CU74</f>
        <v>-15000</v>
      </c>
      <c r="CV29" s="344">
        <f>-(1+VLOOKUP(CV$4,Premissas!$B$11:$D$21,3,0))*(VLOOKUP($B29,Premissas!$F:$P,9,0))*CV74</f>
        <v>-15000</v>
      </c>
      <c r="CW29" s="344">
        <f>-(1+VLOOKUP(CW$4,Premissas!$B$11:$D$21,3,0))*(VLOOKUP($B29,Premissas!$F:$P,10,0))*CW74</f>
        <v>-15000</v>
      </c>
      <c r="CX29" s="344">
        <f>-(1+VLOOKUP(CX$4,Premissas!$B$11:$D$21,3,0))*(VLOOKUP($B29,Premissas!$F:$P,10,0))*CX74</f>
        <v>-15000</v>
      </c>
      <c r="CY29" s="344">
        <f>-(1+VLOOKUP(CY$4,Premissas!$B$11:$D$21,3,0))*(VLOOKUP($B29,Premissas!$F:$P,10,0))*CY74</f>
        <v>-15000</v>
      </c>
      <c r="CZ29" s="344">
        <f>-(1+VLOOKUP(CZ$4,Premissas!$B$11:$D$21,3,0))*(VLOOKUP($B29,Premissas!$F:$P,10,0))*CZ74</f>
        <v>-15000</v>
      </c>
      <c r="DA29" s="344">
        <f>-(1+VLOOKUP(DA$4,Premissas!$B$11:$D$21,3,0))*(VLOOKUP($B29,Premissas!$F:$P,10,0))*DA74</f>
        <v>-15000</v>
      </c>
      <c r="DB29" s="344">
        <f>-(1+VLOOKUP(DB$4,Premissas!$B$11:$D$21,3,0))*(VLOOKUP($B29,Premissas!$F:$P,10,0))*DB74</f>
        <v>-15000</v>
      </c>
      <c r="DC29" s="344">
        <f>-(1+VLOOKUP(DC$4,Premissas!$B$11:$D$21,3,0))*(VLOOKUP($B29,Premissas!$F:$P,10,0))*DC74</f>
        <v>-15000</v>
      </c>
      <c r="DD29" s="344">
        <f>-(1+VLOOKUP(DD$4,Premissas!$B$11:$D$21,3,0))*(VLOOKUP($B29,Premissas!$F:$P,10,0))*DD74</f>
        <v>-15000</v>
      </c>
      <c r="DE29" s="344">
        <f>-(1+VLOOKUP(DE$4,Premissas!$B$11:$D$21,3,0))*(VLOOKUP($B29,Premissas!$F:$P,10,0))*DE74</f>
        <v>-15000</v>
      </c>
      <c r="DF29" s="344">
        <f>-(1+VLOOKUP(DF$4,Premissas!$B$11:$D$21,3,0))*(VLOOKUP($B29,Premissas!$F:$P,10,0))*DF74</f>
        <v>-15000</v>
      </c>
      <c r="DG29" s="344">
        <f>-(1+VLOOKUP(DG$4,Premissas!$B$11:$D$21,3,0))*(VLOOKUP($B29,Premissas!$F:$P,10,0))*DG74</f>
        <v>-15000</v>
      </c>
      <c r="DH29" s="344">
        <f>-(1+VLOOKUP(DH$4,Premissas!$B$11:$D$21,3,0))*(VLOOKUP($B29,Premissas!$F:$P,10,0))*DH74</f>
        <v>-15000</v>
      </c>
      <c r="DI29" s="344">
        <f>-(1+VLOOKUP(DI$4,Premissas!$B$11:$D$21,3,0))*(VLOOKUP($B29,Premissas!$F:$P,11,0))*DI74</f>
        <v>-15000</v>
      </c>
      <c r="DJ29" s="344">
        <f>-(1+VLOOKUP(DJ$4,Premissas!$B$11:$D$21,3,0))*(VLOOKUP($B29,Premissas!$F:$P,11,0))*DJ74</f>
        <v>-15000</v>
      </c>
      <c r="DK29" s="344">
        <f>-(1+VLOOKUP(DK$4,Premissas!$B$11:$D$21,3,0))*(VLOOKUP($B29,Premissas!$F:$P,11,0))*DK74</f>
        <v>-15000</v>
      </c>
      <c r="DL29" s="344">
        <f>-(1+VLOOKUP(DL$4,Premissas!$B$11:$D$21,3,0))*(VLOOKUP($B29,Premissas!$F:$P,11,0))*DL74</f>
        <v>-15000</v>
      </c>
      <c r="DM29" s="344">
        <f>-(1+VLOOKUP(DM$4,Premissas!$B$11:$D$21,3,0))*(VLOOKUP($B29,Premissas!$F:$P,11,0))*DM74</f>
        <v>-15000</v>
      </c>
      <c r="DN29" s="344">
        <f>-(1+VLOOKUP(DN$4,Premissas!$B$11:$D$21,3,0))*(VLOOKUP($B29,Premissas!$F:$P,11,0))*DN74</f>
        <v>-15000</v>
      </c>
      <c r="DO29" s="344">
        <f>-(1+VLOOKUP(DO$4,Premissas!$B$11:$D$21,3,0))*(VLOOKUP($B29,Premissas!$F:$P,11,0))*DO74</f>
        <v>-15000</v>
      </c>
      <c r="DP29" s="344">
        <f>-(1+VLOOKUP(DP$4,Premissas!$B$11:$D$21,3,0))*(VLOOKUP($B29,Premissas!$F:$P,11,0))*DP74</f>
        <v>-15000</v>
      </c>
      <c r="DQ29" s="344">
        <f>-(1+VLOOKUP(DQ$4,Premissas!$B$11:$D$21,3,0))*(VLOOKUP($B29,Premissas!$F:$P,11,0))*DQ74</f>
        <v>-15000</v>
      </c>
      <c r="DR29" s="344">
        <f>-(1+VLOOKUP(DR$4,Premissas!$B$11:$D$21,3,0))*(VLOOKUP($B29,Premissas!$F:$P,11,0))*DR74</f>
        <v>-15000</v>
      </c>
      <c r="DS29" s="344">
        <f>-(1+VLOOKUP(DS$4,Premissas!$B$11:$D$21,3,0))*(VLOOKUP($B29,Premissas!$F:$P,11,0))*DS74</f>
        <v>-15000</v>
      </c>
      <c r="DT29" s="344">
        <f>-(1+VLOOKUP(DT$4,Premissas!$B$11:$D$21,3,0))*(VLOOKUP($B29,Premissas!$F:$P,11,0))*DT74</f>
        <v>-15000</v>
      </c>
      <c r="DV29" s="316">
        <f t="shared" si="67"/>
        <v>-96000</v>
      </c>
      <c r="DW29" s="316">
        <f t="shared" si="67"/>
        <v>-96000</v>
      </c>
      <c r="DX29" s="316">
        <f t="shared" si="67"/>
        <v>-120000</v>
      </c>
      <c r="DY29" s="316">
        <f t="shared" si="67"/>
        <v>-144000</v>
      </c>
      <c r="DZ29" s="316">
        <f t="shared" si="67"/>
        <v>-156000</v>
      </c>
      <c r="EA29" s="316">
        <f t="shared" si="67"/>
        <v>-168000</v>
      </c>
      <c r="EB29" s="316">
        <f t="shared" si="67"/>
        <v>-180000</v>
      </c>
      <c r="EC29" s="316">
        <f t="shared" si="67"/>
        <v>-180000</v>
      </c>
      <c r="ED29" s="316">
        <f t="shared" si="67"/>
        <v>-180000</v>
      </c>
      <c r="EE29" s="316">
        <f t="shared" si="67"/>
        <v>-180000</v>
      </c>
      <c r="EF29" s="316">
        <f t="shared" si="143"/>
        <v>-1500000</v>
      </c>
      <c r="EH29" s="322">
        <f t="shared" si="128"/>
        <v>0</v>
      </c>
      <c r="EI29" s="322">
        <f t="shared" si="129"/>
        <v>0.25</v>
      </c>
      <c r="EJ29" s="322">
        <f t="shared" si="130"/>
        <v>0.19999999999999996</v>
      </c>
      <c r="EK29" s="322">
        <f t="shared" si="131"/>
        <v>8.3333333333333259E-2</v>
      </c>
      <c r="EL29" s="322">
        <f>IFERROR(((#REF!/DV29)^(1/8))-1,0)</f>
        <v>0</v>
      </c>
      <c r="EN29" s="322">
        <f t="shared" si="132"/>
        <v>-0.15340842718014758</v>
      </c>
      <c r="EO29" s="322">
        <f t="shared" si="133"/>
        <v>-4.762931795898747E-2</v>
      </c>
      <c r="EP29" s="322">
        <f t="shared" si="134"/>
        <v>-2.7015585576544293E-2</v>
      </c>
      <c r="EQ29" s="322">
        <f t="shared" si="135"/>
        <v>-1.7971377714094131E-2</v>
      </c>
      <c r="ER29" s="322">
        <f t="shared" si="136"/>
        <v>-1.2156388369721985E-2</v>
      </c>
      <c r="ES29" s="322">
        <f t="shared" si="145"/>
        <v>-8.6998870769787809E-3</v>
      </c>
    </row>
    <row r="30" spans="2:149" outlineLevel="1" x14ac:dyDescent="0.2">
      <c r="B30" s="319" t="s">
        <v>752</v>
      </c>
      <c r="C30" s="320"/>
      <c r="D30" s="345"/>
      <c r="E30" s="344">
        <f>E29*Premissas!$G$33</f>
        <v>-2480</v>
      </c>
      <c r="F30" s="344">
        <f>F29*Premissas!$G$33</f>
        <v>-2480</v>
      </c>
      <c r="G30" s="344">
        <f>G29*Premissas!$G$33</f>
        <v>-2480</v>
      </c>
      <c r="H30" s="344">
        <f>H29*Premissas!$G$33</f>
        <v>-2480</v>
      </c>
      <c r="I30" s="344">
        <f>I29*Premissas!$G$33</f>
        <v>-2480</v>
      </c>
      <c r="J30" s="344">
        <f>J29*Premissas!$G$33</f>
        <v>-2480</v>
      </c>
      <c r="K30" s="344">
        <f>K29*Premissas!$G$33</f>
        <v>-2480</v>
      </c>
      <c r="L30" s="344">
        <f>L29*Premissas!$G$33</f>
        <v>-2480</v>
      </c>
      <c r="M30" s="344">
        <f>M29*Premissas!$G$33</f>
        <v>-2480</v>
      </c>
      <c r="N30" s="344">
        <f>N29*Premissas!$G$33</f>
        <v>-2480</v>
      </c>
      <c r="O30" s="344">
        <f>O29*Premissas!$G$33</f>
        <v>-2480</v>
      </c>
      <c r="P30" s="344">
        <f>P29*Premissas!$G$33</f>
        <v>-2480</v>
      </c>
      <c r="Q30" s="344">
        <f>Q29*Premissas!$G$33</f>
        <v>-2480</v>
      </c>
      <c r="R30" s="344">
        <f>R29*Premissas!$G$33</f>
        <v>-2480</v>
      </c>
      <c r="S30" s="344">
        <f>S29*Premissas!$G$33</f>
        <v>-2480</v>
      </c>
      <c r="T30" s="344">
        <f>T29*Premissas!$G$33</f>
        <v>-2480</v>
      </c>
      <c r="U30" s="344">
        <f>U29*Premissas!$G$33</f>
        <v>-2480</v>
      </c>
      <c r="V30" s="344">
        <f>V29*Premissas!$G$33</f>
        <v>-2480</v>
      </c>
      <c r="W30" s="344">
        <f>W29*Premissas!$G$33</f>
        <v>-2480</v>
      </c>
      <c r="X30" s="344">
        <f>X29*Premissas!$G$33</f>
        <v>-2480</v>
      </c>
      <c r="Y30" s="344">
        <f>Y29*Premissas!$G$33</f>
        <v>-2480</v>
      </c>
      <c r="Z30" s="344">
        <f>Z29*Premissas!$G$33</f>
        <v>-2480</v>
      </c>
      <c r="AA30" s="344">
        <f>AA29*Premissas!$G$33</f>
        <v>-2480</v>
      </c>
      <c r="AB30" s="344">
        <f>AB29*Premissas!$G$33</f>
        <v>-2480</v>
      </c>
      <c r="AC30" s="344">
        <f>AC29*Premissas!$G$33</f>
        <v>-3100</v>
      </c>
      <c r="AD30" s="344">
        <f>AD29*Premissas!$G$33</f>
        <v>-3100</v>
      </c>
      <c r="AE30" s="344">
        <f>AE29*Premissas!$G$33</f>
        <v>-3100</v>
      </c>
      <c r="AF30" s="344">
        <f>AF29*Premissas!$G$33</f>
        <v>-3100</v>
      </c>
      <c r="AG30" s="344">
        <f>AG29*Premissas!$G$33</f>
        <v>-3100</v>
      </c>
      <c r="AH30" s="344">
        <f>AH29*Premissas!$G$33</f>
        <v>-3100</v>
      </c>
      <c r="AI30" s="344">
        <f>AI29*Premissas!$G$33</f>
        <v>-3100</v>
      </c>
      <c r="AJ30" s="344">
        <f>AJ29*Premissas!$G$33</f>
        <v>-3100</v>
      </c>
      <c r="AK30" s="344">
        <f>AK29*Premissas!$G$33</f>
        <v>-3100</v>
      </c>
      <c r="AL30" s="344">
        <f>AL29*Premissas!$G$33</f>
        <v>-3100</v>
      </c>
      <c r="AM30" s="344">
        <f>AM29*Premissas!$G$33</f>
        <v>-3100</v>
      </c>
      <c r="AN30" s="344">
        <f>AN29*Premissas!$G$33</f>
        <v>-3100</v>
      </c>
      <c r="AO30" s="344">
        <f>AO29*Premissas!$G$33</f>
        <v>-3720</v>
      </c>
      <c r="AP30" s="344">
        <f>AP29*Premissas!$G$33</f>
        <v>-3720</v>
      </c>
      <c r="AQ30" s="344">
        <f>AQ29*Premissas!$G$33</f>
        <v>-3720</v>
      </c>
      <c r="AR30" s="344">
        <f>AR29*Premissas!$G$33</f>
        <v>-3720</v>
      </c>
      <c r="AS30" s="344">
        <f>AS29*Premissas!$G$33</f>
        <v>-3720</v>
      </c>
      <c r="AT30" s="344">
        <f>AT29*Premissas!$G$33</f>
        <v>-3720</v>
      </c>
      <c r="AU30" s="344">
        <f>AU29*Premissas!$G$33</f>
        <v>-3720</v>
      </c>
      <c r="AV30" s="344">
        <f>AV29*Premissas!$G$33</f>
        <v>-3720</v>
      </c>
      <c r="AW30" s="344">
        <f>AW29*Premissas!$G$33</f>
        <v>-3720</v>
      </c>
      <c r="AX30" s="344">
        <f>AX29*Premissas!$G$33</f>
        <v>-3720</v>
      </c>
      <c r="AY30" s="344">
        <f>AY29*Premissas!$G$33</f>
        <v>-3720</v>
      </c>
      <c r="AZ30" s="344">
        <f>AZ29*Premissas!$G$33</f>
        <v>-3720</v>
      </c>
      <c r="BA30" s="344">
        <f>BA29*Premissas!$G$33</f>
        <v>-4030</v>
      </c>
      <c r="BB30" s="344">
        <f>BB29*Premissas!$G$33</f>
        <v>-4030</v>
      </c>
      <c r="BC30" s="344">
        <f>BC29*Premissas!$G$33</f>
        <v>-4030</v>
      </c>
      <c r="BD30" s="344">
        <f>BD29*Premissas!$G$33</f>
        <v>-4030</v>
      </c>
      <c r="BE30" s="344">
        <f>BE29*Premissas!$G$33</f>
        <v>-4030</v>
      </c>
      <c r="BF30" s="344">
        <f>BF29*Premissas!$G$33</f>
        <v>-4030</v>
      </c>
      <c r="BG30" s="344">
        <f>BG29*Premissas!$G$33</f>
        <v>-4030</v>
      </c>
      <c r="BH30" s="344">
        <f>BH29*Premissas!$G$33</f>
        <v>-4030</v>
      </c>
      <c r="BI30" s="344">
        <f>BI29*Premissas!$G$33</f>
        <v>-4030</v>
      </c>
      <c r="BJ30" s="344">
        <f>BJ29*Premissas!$G$33</f>
        <v>-4030</v>
      </c>
      <c r="BK30" s="344">
        <f>BK29*Premissas!$G$33</f>
        <v>-4030</v>
      </c>
      <c r="BL30" s="344">
        <f>BL29*Premissas!$G$33</f>
        <v>-4030</v>
      </c>
      <c r="BM30" s="344">
        <f>BM29*Premissas!$G$33</f>
        <v>-4340</v>
      </c>
      <c r="BN30" s="344">
        <f>BN29*Premissas!$G$33</f>
        <v>-4340</v>
      </c>
      <c r="BO30" s="344">
        <f>BO29*Premissas!$G$33</f>
        <v>-4340</v>
      </c>
      <c r="BP30" s="344">
        <f>BP29*Premissas!$G$33</f>
        <v>-4340</v>
      </c>
      <c r="BQ30" s="344">
        <f>BQ29*Premissas!$G$33</f>
        <v>-4340</v>
      </c>
      <c r="BR30" s="344">
        <f>BR29*Premissas!$G$33</f>
        <v>-4340</v>
      </c>
      <c r="BS30" s="344">
        <f>BS29*Premissas!$G$33</f>
        <v>-4340</v>
      </c>
      <c r="BT30" s="344">
        <f>BT29*Premissas!$G$33</f>
        <v>-4340</v>
      </c>
      <c r="BU30" s="344">
        <f>BU29*Premissas!$G$33</f>
        <v>-4340</v>
      </c>
      <c r="BV30" s="344">
        <f>BV29*Premissas!$G$33</f>
        <v>-4340</v>
      </c>
      <c r="BW30" s="344">
        <f>BW29*Premissas!$G$33</f>
        <v>-4340</v>
      </c>
      <c r="BX30" s="344">
        <f>BX29*Premissas!$G$33</f>
        <v>-4340</v>
      </c>
      <c r="BY30" s="344">
        <f>BY29*Premissas!$G$33</f>
        <v>-4650</v>
      </c>
      <c r="BZ30" s="344">
        <f>BZ29*Premissas!$G$33</f>
        <v>-4650</v>
      </c>
      <c r="CA30" s="344">
        <f>CA29*Premissas!$G$33</f>
        <v>-4650</v>
      </c>
      <c r="CB30" s="344">
        <f>CB29*Premissas!$G$33</f>
        <v>-4650</v>
      </c>
      <c r="CC30" s="344">
        <f>CC29*Premissas!$G$33</f>
        <v>-4650</v>
      </c>
      <c r="CD30" s="344">
        <f>CD29*Premissas!$G$33</f>
        <v>-4650</v>
      </c>
      <c r="CE30" s="344">
        <f>CE29*Premissas!$G$33</f>
        <v>-4650</v>
      </c>
      <c r="CF30" s="344">
        <f>CF29*Premissas!$G$33</f>
        <v>-4650</v>
      </c>
      <c r="CG30" s="344">
        <f>CG29*Premissas!$G$33</f>
        <v>-4650</v>
      </c>
      <c r="CH30" s="344">
        <f>CH29*Premissas!$G$33</f>
        <v>-4650</v>
      </c>
      <c r="CI30" s="344">
        <f>CI29*Premissas!$G$33</f>
        <v>-4650</v>
      </c>
      <c r="CJ30" s="344">
        <f>CJ29*Premissas!$G$33</f>
        <v>-4650</v>
      </c>
      <c r="CK30" s="344">
        <f>CK29*Premissas!$G$33</f>
        <v>-4650</v>
      </c>
      <c r="CL30" s="344">
        <f>CL29*Premissas!$G$33</f>
        <v>-4650</v>
      </c>
      <c r="CM30" s="344">
        <f>CM29*Premissas!$G$33</f>
        <v>-4650</v>
      </c>
      <c r="CN30" s="344">
        <f>CN29*Premissas!$G$33</f>
        <v>-4650</v>
      </c>
      <c r="CO30" s="344">
        <f>CO29*Premissas!$G$33</f>
        <v>-4650</v>
      </c>
      <c r="CP30" s="344">
        <f>CP29*Premissas!$G$33</f>
        <v>-4650</v>
      </c>
      <c r="CQ30" s="344">
        <f>CQ29*Premissas!$G$33</f>
        <v>-4650</v>
      </c>
      <c r="CR30" s="344">
        <f>CR29*Premissas!$G$33</f>
        <v>-4650</v>
      </c>
      <c r="CS30" s="344">
        <f>CS29*Premissas!$G$33</f>
        <v>-4650</v>
      </c>
      <c r="CT30" s="344">
        <f>CT29*Premissas!$G$33</f>
        <v>-4650</v>
      </c>
      <c r="CU30" s="344">
        <f>CU29*Premissas!$G$33</f>
        <v>-4650</v>
      </c>
      <c r="CV30" s="344">
        <f>CV29*Premissas!$G$33</f>
        <v>-4650</v>
      </c>
      <c r="CW30" s="344">
        <f>CW29*Premissas!$G$33</f>
        <v>-4650</v>
      </c>
      <c r="CX30" s="344">
        <f>CX29*Premissas!$G$33</f>
        <v>-4650</v>
      </c>
      <c r="CY30" s="344">
        <f>CY29*Premissas!$G$33</f>
        <v>-4650</v>
      </c>
      <c r="CZ30" s="344">
        <f>CZ29*Premissas!$G$33</f>
        <v>-4650</v>
      </c>
      <c r="DA30" s="344">
        <f>DA29*Premissas!$G$33</f>
        <v>-4650</v>
      </c>
      <c r="DB30" s="344">
        <f>DB29*Premissas!$G$33</f>
        <v>-4650</v>
      </c>
      <c r="DC30" s="344">
        <f>DC29*Premissas!$G$33</f>
        <v>-4650</v>
      </c>
      <c r="DD30" s="344">
        <f>DD29*Premissas!$G$33</f>
        <v>-4650</v>
      </c>
      <c r="DE30" s="344">
        <f>DE29*Premissas!$G$33</f>
        <v>-4650</v>
      </c>
      <c r="DF30" s="344">
        <f>DF29*Premissas!$G$33</f>
        <v>-4650</v>
      </c>
      <c r="DG30" s="344">
        <f>DG29*Premissas!$G$33</f>
        <v>-4650</v>
      </c>
      <c r="DH30" s="344">
        <f>DH29*Premissas!$G$33</f>
        <v>-4650</v>
      </c>
      <c r="DI30" s="344">
        <f>DI29*Premissas!$G$33</f>
        <v>-4650</v>
      </c>
      <c r="DJ30" s="344">
        <f>DJ29*Premissas!$G$33</f>
        <v>-4650</v>
      </c>
      <c r="DK30" s="344">
        <f>DK29*Premissas!$G$33</f>
        <v>-4650</v>
      </c>
      <c r="DL30" s="344">
        <f>DL29*Premissas!$G$33</f>
        <v>-4650</v>
      </c>
      <c r="DM30" s="344">
        <f>DM29*Premissas!$G$33</f>
        <v>-4650</v>
      </c>
      <c r="DN30" s="344">
        <f>DN29*Premissas!$G$33</f>
        <v>-4650</v>
      </c>
      <c r="DO30" s="344">
        <f>DO29*Premissas!$G$33</f>
        <v>-4650</v>
      </c>
      <c r="DP30" s="344">
        <f>DP29*Premissas!$G$33</f>
        <v>-4650</v>
      </c>
      <c r="DQ30" s="344">
        <f>DQ29*Premissas!$G$33</f>
        <v>-4650</v>
      </c>
      <c r="DR30" s="344">
        <f>DR29*Premissas!$G$33</f>
        <v>-4650</v>
      </c>
      <c r="DS30" s="344">
        <f>DS29*Premissas!$G$33</f>
        <v>-4650</v>
      </c>
      <c r="DT30" s="344">
        <f>DT29*Premissas!$G$33</f>
        <v>-4650</v>
      </c>
      <c r="DV30" s="316">
        <f t="shared" si="67"/>
        <v>-29760</v>
      </c>
      <c r="DW30" s="316">
        <f t="shared" si="67"/>
        <v>-29760</v>
      </c>
      <c r="DX30" s="316">
        <f t="shared" si="67"/>
        <v>-37200</v>
      </c>
      <c r="DY30" s="316">
        <f t="shared" si="67"/>
        <v>-44640</v>
      </c>
      <c r="DZ30" s="316">
        <f t="shared" si="67"/>
        <v>-48360</v>
      </c>
      <c r="EA30" s="316">
        <f t="shared" si="67"/>
        <v>-52080</v>
      </c>
      <c r="EB30" s="316">
        <f t="shared" si="67"/>
        <v>-55800</v>
      </c>
      <c r="EC30" s="316">
        <f t="shared" si="67"/>
        <v>-55800</v>
      </c>
      <c r="ED30" s="316">
        <f t="shared" si="67"/>
        <v>-55800</v>
      </c>
      <c r="EE30" s="316">
        <f t="shared" si="67"/>
        <v>-55800</v>
      </c>
      <c r="EF30" s="316">
        <f t="shared" si="143"/>
        <v>-465000</v>
      </c>
      <c r="EH30" s="322">
        <f t="shared" si="128"/>
        <v>0</v>
      </c>
      <c r="EI30" s="322">
        <f t="shared" si="129"/>
        <v>0.25</v>
      </c>
      <c r="EJ30" s="322">
        <f t="shared" si="130"/>
        <v>0.19999999999999996</v>
      </c>
      <c r="EK30" s="322">
        <f t="shared" si="131"/>
        <v>8.3333333333333259E-2</v>
      </c>
      <c r="EL30" s="322">
        <f>IFERROR(((#REF!/DV30)^(1/8))-1,0)</f>
        <v>0</v>
      </c>
      <c r="EN30" s="322">
        <f t="shared" si="132"/>
        <v>-4.7556612425845753E-2</v>
      </c>
      <c r="EO30" s="322">
        <f t="shared" si="133"/>
        <v>-1.4765088567286115E-2</v>
      </c>
      <c r="EP30" s="322">
        <f t="shared" si="134"/>
        <v>-8.3748315287287302E-3</v>
      </c>
      <c r="EQ30" s="322">
        <f t="shared" si="135"/>
        <v>-5.5711270913691808E-3</v>
      </c>
      <c r="ER30" s="322">
        <f t="shared" si="136"/>
        <v>-3.768480394613815E-3</v>
      </c>
      <c r="ES30" s="322">
        <f t="shared" si="145"/>
        <v>-2.6969649938634217E-3</v>
      </c>
    </row>
    <row r="31" spans="2:149" x14ac:dyDescent="0.2">
      <c r="B31" s="313" t="s">
        <v>675</v>
      </c>
      <c r="C31" s="314"/>
      <c r="D31" s="343"/>
      <c r="E31" s="343">
        <f>-(1+VLOOKUP(E$4,Premissas!$B$11:$D$21,3,0))*(VLOOKUP($B31,Premissas!$F:$P,2,0))</f>
        <v>-1500</v>
      </c>
      <c r="F31" s="343">
        <f>-(1+VLOOKUP(F$4,Premissas!$B$11:$D$21,3,0))*(VLOOKUP($B31,Premissas!$F:$P,2,0))</f>
        <v>-1500</v>
      </c>
      <c r="G31" s="343">
        <f>-(1+VLOOKUP(G$4,Premissas!$B$11:$D$21,3,0))*(VLOOKUP($B31,Premissas!$F:$P,2,0))</f>
        <v>-1500</v>
      </c>
      <c r="H31" s="343">
        <f>-(1+VLOOKUP(H$4,Premissas!$B$11:$D$21,3,0))*(VLOOKUP($B31,Premissas!$F:$P,2,0))</f>
        <v>-1500</v>
      </c>
      <c r="I31" s="343">
        <f>-(1+VLOOKUP(I$4,Premissas!$B$11:$D$21,3,0))*(VLOOKUP($B31,Premissas!$F:$P,2,0))</f>
        <v>-1500</v>
      </c>
      <c r="J31" s="343">
        <f>-(1+VLOOKUP(J$4,Premissas!$B$11:$D$21,3,0))*(VLOOKUP($B31,Premissas!$F:$P,2,0))</f>
        <v>-1500</v>
      </c>
      <c r="K31" s="343">
        <f>-(1+VLOOKUP(K$4,Premissas!$B$11:$D$21,3,0))*(VLOOKUP($B31,Premissas!$F:$P,2,0))</f>
        <v>-1500</v>
      </c>
      <c r="L31" s="343">
        <f>-(1+VLOOKUP(L$4,Premissas!$B$11:$D$21,3,0))*(VLOOKUP($B31,Premissas!$F:$P,2,0))</f>
        <v>-1500</v>
      </c>
      <c r="M31" s="343">
        <f>-(1+VLOOKUP(M$4,Premissas!$B$11:$D$21,3,0))*(VLOOKUP($B31,Premissas!$F:$P,2,0))</f>
        <v>-1500</v>
      </c>
      <c r="N31" s="343">
        <f>-(1+VLOOKUP(N$4,Premissas!$B$11:$D$21,3,0))*(VLOOKUP($B31,Premissas!$F:$P,2,0))</f>
        <v>-1500</v>
      </c>
      <c r="O31" s="343">
        <f>-(1+VLOOKUP(O$4,Premissas!$B$11:$D$21,3,0))*(VLOOKUP($B31,Premissas!$F:$P,2,0))</f>
        <v>-1500</v>
      </c>
      <c r="P31" s="343">
        <f>-(1+VLOOKUP(P$4,Premissas!$B$11:$D$21,3,0))*(VLOOKUP($B31,Premissas!$F:$P,2,0))</f>
        <v>-1500</v>
      </c>
      <c r="Q31" s="343">
        <f>-(1+VLOOKUP(Q$4,Premissas!$B$11:$D$21,3,0))*(VLOOKUP($B31,Premissas!$F:$P,3,0))</f>
        <v>-1500</v>
      </c>
      <c r="R31" s="343">
        <f>-(1+VLOOKUP(R$4,Premissas!$B$11:$D$21,3,0))*(VLOOKUP($B31,Premissas!$F:$P,3,0))</f>
        <v>-1500</v>
      </c>
      <c r="S31" s="343">
        <f>-(1+VLOOKUP(S$4,Premissas!$B$11:$D$21,3,0))*(VLOOKUP($B31,Premissas!$F:$P,3,0))</f>
        <v>-1500</v>
      </c>
      <c r="T31" s="343">
        <f>-(1+VLOOKUP(T$4,Premissas!$B$11:$D$21,3,0))*(VLOOKUP($B31,Premissas!$F:$P,3,0))</f>
        <v>-1500</v>
      </c>
      <c r="U31" s="343">
        <f>-(1+VLOOKUP(U$4,Premissas!$B$11:$D$21,3,0))*(VLOOKUP($B31,Premissas!$F:$P,3,0))</f>
        <v>-1500</v>
      </c>
      <c r="V31" s="343">
        <f>-(1+VLOOKUP(V$4,Premissas!$B$11:$D$21,3,0))*(VLOOKUP($B31,Premissas!$F:$P,3,0))</f>
        <v>-1500</v>
      </c>
      <c r="W31" s="343">
        <f>-(1+VLOOKUP(W$4,Premissas!$B$11:$D$21,3,0))*(VLOOKUP($B31,Premissas!$F:$P,3,0))</f>
        <v>-1500</v>
      </c>
      <c r="X31" s="343">
        <f>-(1+VLOOKUP(X$4,Premissas!$B$11:$D$21,3,0))*(VLOOKUP($B31,Premissas!$F:$P,3,0))</f>
        <v>-1500</v>
      </c>
      <c r="Y31" s="343">
        <f>-(1+VLOOKUP(Y$4,Premissas!$B$11:$D$21,3,0))*(VLOOKUP($B31,Premissas!$F:$P,3,0))</f>
        <v>-1500</v>
      </c>
      <c r="Z31" s="343">
        <f>-(1+VLOOKUP(Z$4,Premissas!$B$11:$D$21,3,0))*(VLOOKUP($B31,Premissas!$F:$P,3,0))</f>
        <v>-1500</v>
      </c>
      <c r="AA31" s="343">
        <f>-(1+VLOOKUP(AA$4,Premissas!$B$11:$D$21,3,0))*(VLOOKUP($B31,Premissas!$F:$P,3,0))</f>
        <v>-1500</v>
      </c>
      <c r="AB31" s="343">
        <f>-(1+VLOOKUP(AB$4,Premissas!$B$11:$D$21,3,0))*(VLOOKUP($B31,Premissas!$F:$P,3,0))</f>
        <v>-1500</v>
      </c>
      <c r="AC31" s="343">
        <f>-(1+VLOOKUP(AC$4,Premissas!$B$11:$D$21,3,0))*(VLOOKUP($B31,Premissas!$F:$P,4,0))</f>
        <v>-1500</v>
      </c>
      <c r="AD31" s="343">
        <f>-(1+VLOOKUP(AD$4,Premissas!$B$11:$D$21,3,0))*(VLOOKUP($B31,Premissas!$F:$P,4,0))</f>
        <v>-1500</v>
      </c>
      <c r="AE31" s="343">
        <f>-(1+VLOOKUP(AE$4,Premissas!$B$11:$D$21,3,0))*(VLOOKUP($B31,Premissas!$F:$P,4,0))</f>
        <v>-1500</v>
      </c>
      <c r="AF31" s="343">
        <f>-(1+VLOOKUP(AF$4,Premissas!$B$11:$D$21,3,0))*(VLOOKUP($B31,Premissas!$F:$P,4,0))</f>
        <v>-1500</v>
      </c>
      <c r="AG31" s="343">
        <f>-(1+VLOOKUP(AG$4,Premissas!$B$11:$D$21,3,0))*(VLOOKUP($B31,Premissas!$F:$P,4,0))</f>
        <v>-1500</v>
      </c>
      <c r="AH31" s="343">
        <f>-(1+VLOOKUP(AH$4,Premissas!$B$11:$D$21,3,0))*(VLOOKUP($B31,Premissas!$F:$P,4,0))</f>
        <v>-1500</v>
      </c>
      <c r="AI31" s="343">
        <f>-(1+VLOOKUP(AI$4,Premissas!$B$11:$D$21,3,0))*(VLOOKUP($B31,Premissas!$F:$P,4,0))</f>
        <v>-1500</v>
      </c>
      <c r="AJ31" s="343">
        <f>-(1+VLOOKUP(AJ$4,Premissas!$B$11:$D$21,3,0))*(VLOOKUP($B31,Premissas!$F:$P,4,0))</f>
        <v>-1500</v>
      </c>
      <c r="AK31" s="343">
        <f>-(1+VLOOKUP(AK$4,Premissas!$B$11:$D$21,3,0))*(VLOOKUP($B31,Premissas!$F:$P,4,0))</f>
        <v>-1500</v>
      </c>
      <c r="AL31" s="343">
        <f>-(1+VLOOKUP(AL$4,Premissas!$B$11:$D$21,3,0))*(VLOOKUP($B31,Premissas!$F:$P,4,0))</f>
        <v>-1500</v>
      </c>
      <c r="AM31" s="343">
        <f>-(1+VLOOKUP(AM$4,Premissas!$B$11:$D$21,3,0))*(VLOOKUP($B31,Premissas!$F:$P,4,0))</f>
        <v>-1500</v>
      </c>
      <c r="AN31" s="343">
        <f>-(1+VLOOKUP(AN$4,Premissas!$B$11:$D$21,3,0))*(VLOOKUP($B31,Premissas!$F:$P,4,0))</f>
        <v>-1500</v>
      </c>
      <c r="AO31" s="343">
        <f>-(1+VLOOKUP(AO$4,Premissas!$B$11:$D$21,3,0))*(VLOOKUP($B31,Premissas!$F:$P,5,0))</f>
        <v>-3000</v>
      </c>
      <c r="AP31" s="343">
        <f>-(1+VLOOKUP(AP$4,Premissas!$B$11:$D$21,3,0))*(VLOOKUP($B31,Premissas!$F:$P,5,0))</f>
        <v>-3000</v>
      </c>
      <c r="AQ31" s="343">
        <f>-(1+VLOOKUP(AQ$4,Premissas!$B$11:$D$21,3,0))*(VLOOKUP($B31,Premissas!$F:$P,5,0))</f>
        <v>-3000</v>
      </c>
      <c r="AR31" s="343">
        <f>-(1+VLOOKUP(AR$4,Premissas!$B$11:$D$21,3,0))*(VLOOKUP($B31,Premissas!$F:$P,5,0))</f>
        <v>-3000</v>
      </c>
      <c r="AS31" s="343">
        <f>-(1+VLOOKUP(AS$4,Premissas!$B$11:$D$21,3,0))*(VLOOKUP($B31,Premissas!$F:$P,5,0))</f>
        <v>-3000</v>
      </c>
      <c r="AT31" s="343">
        <f>-(1+VLOOKUP(AT$4,Premissas!$B$11:$D$21,3,0))*(VLOOKUP($B31,Premissas!$F:$P,5,0))</f>
        <v>-3000</v>
      </c>
      <c r="AU31" s="343">
        <f>-(1+VLOOKUP(AU$4,Premissas!$B$11:$D$21,3,0))*(VLOOKUP($B31,Premissas!$F:$P,5,0))</f>
        <v>-3000</v>
      </c>
      <c r="AV31" s="343">
        <f>-(1+VLOOKUP(AV$4,Premissas!$B$11:$D$21,3,0))*(VLOOKUP($B31,Premissas!$F:$P,5,0))</f>
        <v>-3000</v>
      </c>
      <c r="AW31" s="343">
        <f>-(1+VLOOKUP(AW$4,Premissas!$B$11:$D$21,3,0))*(VLOOKUP($B31,Premissas!$F:$P,5,0))</f>
        <v>-3000</v>
      </c>
      <c r="AX31" s="343">
        <f>-(1+VLOOKUP(AX$4,Premissas!$B$11:$D$21,3,0))*(VLOOKUP($B31,Premissas!$F:$P,5,0))</f>
        <v>-3000</v>
      </c>
      <c r="AY31" s="343">
        <f>-(1+VLOOKUP(AY$4,Premissas!$B$11:$D$21,3,0))*(VLOOKUP($B31,Premissas!$F:$P,5,0))</f>
        <v>-3000</v>
      </c>
      <c r="AZ31" s="343">
        <f>-(1+VLOOKUP(AZ$4,Premissas!$B$11:$D$21,3,0))*(VLOOKUP($B31,Premissas!$F:$P,5,0))</f>
        <v>-3000</v>
      </c>
      <c r="BA31" s="343">
        <f>-(1+VLOOKUP(BA$4,Premissas!$B$11:$D$21,3,0))*(VLOOKUP($B31,Premissas!$F:$P,6,0))</f>
        <v>-3000</v>
      </c>
      <c r="BB31" s="343">
        <f>-(1+VLOOKUP(BB$4,Premissas!$B$11:$D$21,3,0))*(VLOOKUP($B31,Premissas!$F:$P,6,0))</f>
        <v>-3000</v>
      </c>
      <c r="BC31" s="343">
        <f>-(1+VLOOKUP(BC$4,Premissas!$B$11:$D$21,3,0))*(VLOOKUP($B31,Premissas!$F:$P,6,0))</f>
        <v>-3000</v>
      </c>
      <c r="BD31" s="343">
        <f>-(1+VLOOKUP(BD$4,Premissas!$B$11:$D$21,3,0))*(VLOOKUP($B31,Premissas!$F:$P,6,0))</f>
        <v>-3000</v>
      </c>
      <c r="BE31" s="343">
        <f>-(1+VLOOKUP(BE$4,Premissas!$B$11:$D$21,3,0))*(VLOOKUP($B31,Premissas!$F:$P,6,0))</f>
        <v>-3000</v>
      </c>
      <c r="BF31" s="343">
        <f>-(1+VLOOKUP(BF$4,Premissas!$B$11:$D$21,3,0))*(VLOOKUP($B31,Premissas!$F:$P,6,0))</f>
        <v>-3000</v>
      </c>
      <c r="BG31" s="343">
        <f>-(1+VLOOKUP(BG$4,Premissas!$B$11:$D$21,3,0))*(VLOOKUP($B31,Premissas!$F:$P,6,0))</f>
        <v>-3000</v>
      </c>
      <c r="BH31" s="343">
        <f>-(1+VLOOKUP(BH$4,Premissas!$B$11:$D$21,3,0))*(VLOOKUP($B31,Premissas!$F:$P,6,0))</f>
        <v>-3000</v>
      </c>
      <c r="BI31" s="343">
        <f>-(1+VLOOKUP(BI$4,Premissas!$B$11:$D$21,3,0))*(VLOOKUP($B31,Premissas!$F:$P,6,0))</f>
        <v>-3000</v>
      </c>
      <c r="BJ31" s="343">
        <f>-(1+VLOOKUP(BJ$4,Premissas!$B$11:$D$21,3,0))*(VLOOKUP($B31,Premissas!$F:$P,6,0))</f>
        <v>-3000</v>
      </c>
      <c r="BK31" s="343">
        <f>-(1+VLOOKUP(BK$4,Premissas!$B$11:$D$21,3,0))*(VLOOKUP($B31,Premissas!$F:$P,6,0))</f>
        <v>-3000</v>
      </c>
      <c r="BL31" s="343">
        <f>-(1+VLOOKUP(BL$4,Premissas!$B$11:$D$21,3,0))*(VLOOKUP($B31,Premissas!$F:$P,6,0))</f>
        <v>-3000</v>
      </c>
      <c r="BM31" s="343">
        <f>-(1+VLOOKUP(BM$4,Premissas!$B$11:$D$21,3,0))*(VLOOKUP($B31,Premissas!$F:$P,7,0))</f>
        <v>-5000</v>
      </c>
      <c r="BN31" s="343">
        <f>-(1+VLOOKUP(BN$4,Premissas!$B$11:$D$21,3,0))*(VLOOKUP($B31,Premissas!$F:$P,7,0))</f>
        <v>-5000</v>
      </c>
      <c r="BO31" s="343">
        <f>-(1+VLOOKUP(BO$4,Premissas!$B$11:$D$21,3,0))*(VLOOKUP($B31,Premissas!$F:$P,7,0))</f>
        <v>-5000</v>
      </c>
      <c r="BP31" s="343">
        <f>-(1+VLOOKUP(BP$4,Premissas!$B$11:$D$21,3,0))*(VLOOKUP($B31,Premissas!$F:$P,7,0))</f>
        <v>-5000</v>
      </c>
      <c r="BQ31" s="343">
        <f>-(1+VLOOKUP(BQ$4,Premissas!$B$11:$D$21,3,0))*(VLOOKUP($B31,Premissas!$F:$P,7,0))</f>
        <v>-5000</v>
      </c>
      <c r="BR31" s="343">
        <f>-(1+VLOOKUP(BR$4,Premissas!$B$11:$D$21,3,0))*(VLOOKUP($B31,Premissas!$F:$P,7,0))</f>
        <v>-5000</v>
      </c>
      <c r="BS31" s="343">
        <f>-(1+VLOOKUP(BS$4,Premissas!$B$11:$D$21,3,0))*(VLOOKUP($B31,Premissas!$F:$P,7,0))</f>
        <v>-5000</v>
      </c>
      <c r="BT31" s="343">
        <f>-(1+VLOOKUP(BT$4,Premissas!$B$11:$D$21,3,0))*(VLOOKUP($B31,Premissas!$F:$P,7,0))</f>
        <v>-5000</v>
      </c>
      <c r="BU31" s="343">
        <f>-(1+VLOOKUP(BU$4,Premissas!$B$11:$D$21,3,0))*(VLOOKUP($B31,Premissas!$F:$P,7,0))</f>
        <v>-5000</v>
      </c>
      <c r="BV31" s="343">
        <f>-(1+VLOOKUP(BV$4,Premissas!$B$11:$D$21,3,0))*(VLOOKUP($B31,Premissas!$F:$P,7,0))</f>
        <v>-5000</v>
      </c>
      <c r="BW31" s="343">
        <f>-(1+VLOOKUP(BW$4,Premissas!$B$11:$D$21,3,0))*(VLOOKUP($B31,Premissas!$F:$P,7,0))</f>
        <v>-5000</v>
      </c>
      <c r="BX31" s="343">
        <f>-(1+VLOOKUP(BX$4,Premissas!$B$11:$D$21,3,0))*(VLOOKUP($B31,Premissas!$F:$P,7,0))</f>
        <v>-5000</v>
      </c>
      <c r="BY31" s="343">
        <f>-(1+VLOOKUP(BY$4,Premissas!$B$11:$D$21,3,0))*(VLOOKUP($B31,Premissas!$F:$P,8,0))</f>
        <v>-5000</v>
      </c>
      <c r="BZ31" s="343">
        <f>-(1+VLOOKUP(BZ$4,Premissas!$B$11:$D$21,3,0))*(VLOOKUP($B31,Premissas!$F:$P,8,0))</f>
        <v>-5000</v>
      </c>
      <c r="CA31" s="343">
        <f>-(1+VLOOKUP(CA$4,Premissas!$B$11:$D$21,3,0))*(VLOOKUP($B31,Premissas!$F:$P,8,0))</f>
        <v>-5000</v>
      </c>
      <c r="CB31" s="343">
        <f>-(1+VLOOKUP(CB$4,Premissas!$B$11:$D$21,3,0))*(VLOOKUP($B31,Premissas!$F:$P,8,0))</f>
        <v>-5000</v>
      </c>
      <c r="CC31" s="343">
        <f>-(1+VLOOKUP(CC$4,Premissas!$B$11:$D$21,3,0))*(VLOOKUP($B31,Premissas!$F:$P,8,0))</f>
        <v>-5000</v>
      </c>
      <c r="CD31" s="343">
        <f>-(1+VLOOKUP(CD$4,Premissas!$B$11:$D$21,3,0))*(VLOOKUP($B31,Premissas!$F:$P,8,0))</f>
        <v>-5000</v>
      </c>
      <c r="CE31" s="343">
        <f>-(1+VLOOKUP(CE$4,Premissas!$B$11:$D$21,3,0))*(VLOOKUP($B31,Premissas!$F:$P,8,0))</f>
        <v>-5000</v>
      </c>
      <c r="CF31" s="343">
        <f>-(1+VLOOKUP(CF$4,Premissas!$B$11:$D$21,3,0))*(VLOOKUP($B31,Premissas!$F:$P,8,0))</f>
        <v>-5000</v>
      </c>
      <c r="CG31" s="343">
        <f>-(1+VLOOKUP(CG$4,Premissas!$B$11:$D$21,3,0))*(VLOOKUP($B31,Premissas!$F:$P,8,0))</f>
        <v>-5000</v>
      </c>
      <c r="CH31" s="343">
        <f>-(1+VLOOKUP(CH$4,Premissas!$B$11:$D$21,3,0))*(VLOOKUP($B31,Premissas!$F:$P,8,0))</f>
        <v>-5000</v>
      </c>
      <c r="CI31" s="343">
        <f>-(1+VLOOKUP(CI$4,Premissas!$B$11:$D$21,3,0))*(VLOOKUP($B31,Premissas!$F:$P,8,0))</f>
        <v>-5000</v>
      </c>
      <c r="CJ31" s="343">
        <f>-(1+VLOOKUP(CJ$4,Premissas!$B$11:$D$21,3,0))*(VLOOKUP($B31,Premissas!$F:$P,8,0))</f>
        <v>-5000</v>
      </c>
      <c r="CK31" s="343">
        <f>-(1+VLOOKUP(CK$4,Premissas!$B$11:$D$21,3,0))*(VLOOKUP($B31,Premissas!$F:$P,9,0))</f>
        <v>-5000</v>
      </c>
      <c r="CL31" s="343">
        <f>-(1+VLOOKUP(CL$4,Premissas!$B$11:$D$21,3,0))*(VLOOKUP($B31,Premissas!$F:$P,9,0))</f>
        <v>-5000</v>
      </c>
      <c r="CM31" s="343">
        <f>-(1+VLOOKUP(CM$4,Premissas!$B$11:$D$21,3,0))*(VLOOKUP($B31,Premissas!$F:$P,9,0))</f>
        <v>-5000</v>
      </c>
      <c r="CN31" s="343">
        <f>-(1+VLOOKUP(CN$4,Premissas!$B$11:$D$21,3,0))*(VLOOKUP($B31,Premissas!$F:$P,9,0))</f>
        <v>-5000</v>
      </c>
      <c r="CO31" s="343">
        <f>-(1+VLOOKUP(CO$4,Premissas!$B$11:$D$21,3,0))*(VLOOKUP($B31,Premissas!$F:$P,9,0))</f>
        <v>-5000</v>
      </c>
      <c r="CP31" s="343">
        <f>-(1+VLOOKUP(CP$4,Premissas!$B$11:$D$21,3,0))*(VLOOKUP($B31,Premissas!$F:$P,9,0))</f>
        <v>-5000</v>
      </c>
      <c r="CQ31" s="343">
        <f>-(1+VLOOKUP(CQ$4,Premissas!$B$11:$D$21,3,0))*(VLOOKUP($B31,Premissas!$F:$P,9,0))</f>
        <v>-5000</v>
      </c>
      <c r="CR31" s="343">
        <f>-(1+VLOOKUP(CR$4,Premissas!$B$11:$D$21,3,0))*(VLOOKUP($B31,Premissas!$F:$P,9,0))</f>
        <v>-5000</v>
      </c>
      <c r="CS31" s="343">
        <f>-(1+VLOOKUP(CS$4,Premissas!$B$11:$D$21,3,0))*(VLOOKUP($B31,Premissas!$F:$P,9,0))</f>
        <v>-5000</v>
      </c>
      <c r="CT31" s="343">
        <f>-(1+VLOOKUP(CT$4,Premissas!$B$11:$D$21,3,0))*(VLOOKUP($B31,Premissas!$F:$P,9,0))</f>
        <v>-5000</v>
      </c>
      <c r="CU31" s="343">
        <f>-(1+VLOOKUP(CU$4,Premissas!$B$11:$D$21,3,0))*(VLOOKUP($B31,Premissas!$F:$P,9,0))</f>
        <v>-5000</v>
      </c>
      <c r="CV31" s="343">
        <f>-(1+VLOOKUP(CV$4,Premissas!$B$11:$D$21,3,0))*(VLOOKUP($B31,Premissas!$F:$P,9,0))</f>
        <v>-5000</v>
      </c>
      <c r="CW31" s="343">
        <f>-(1+VLOOKUP(CW$4,Premissas!$B$11:$D$21,3,0))*(VLOOKUP($B31,Premissas!$F:$P,10,0))</f>
        <v>-10000</v>
      </c>
      <c r="CX31" s="343">
        <f>-(1+VLOOKUP(CX$4,Premissas!$B$11:$D$21,3,0))*(VLOOKUP($B31,Premissas!$F:$P,10,0))</f>
        <v>-10000</v>
      </c>
      <c r="CY31" s="343">
        <f>-(1+VLOOKUP(CY$4,Premissas!$B$11:$D$21,3,0))*(VLOOKUP($B31,Premissas!$F:$P,10,0))</f>
        <v>-10000</v>
      </c>
      <c r="CZ31" s="343">
        <f>-(1+VLOOKUP(CZ$4,Premissas!$B$11:$D$21,3,0))*(VLOOKUP($B31,Premissas!$F:$P,10,0))</f>
        <v>-10000</v>
      </c>
      <c r="DA31" s="343">
        <f>-(1+VLOOKUP(DA$4,Premissas!$B$11:$D$21,3,0))*(VLOOKUP($B31,Premissas!$F:$P,10,0))</f>
        <v>-10000</v>
      </c>
      <c r="DB31" s="343">
        <f>-(1+VLOOKUP(DB$4,Premissas!$B$11:$D$21,3,0))*(VLOOKUP($B31,Premissas!$F:$P,10,0))</f>
        <v>-10000</v>
      </c>
      <c r="DC31" s="343">
        <f>-(1+VLOOKUP(DC$4,Premissas!$B$11:$D$21,3,0))*(VLOOKUP($B31,Premissas!$F:$P,10,0))</f>
        <v>-10000</v>
      </c>
      <c r="DD31" s="343">
        <f>-(1+VLOOKUP(DD$4,Premissas!$B$11:$D$21,3,0))*(VLOOKUP($B31,Premissas!$F:$P,10,0))</f>
        <v>-10000</v>
      </c>
      <c r="DE31" s="343">
        <f>-(1+VLOOKUP(DE$4,Premissas!$B$11:$D$21,3,0))*(VLOOKUP($B31,Premissas!$F:$P,10,0))</f>
        <v>-10000</v>
      </c>
      <c r="DF31" s="343">
        <f>-(1+VLOOKUP(DF$4,Premissas!$B$11:$D$21,3,0))*(VLOOKUP($B31,Premissas!$F:$P,10,0))</f>
        <v>-10000</v>
      </c>
      <c r="DG31" s="343">
        <f>-(1+VLOOKUP(DG$4,Premissas!$B$11:$D$21,3,0))*(VLOOKUP($B31,Premissas!$F:$P,10,0))</f>
        <v>-10000</v>
      </c>
      <c r="DH31" s="343">
        <f>-(1+VLOOKUP(DH$4,Premissas!$B$11:$D$21,3,0))*(VLOOKUP($B31,Premissas!$F:$P,10,0))</f>
        <v>-10000</v>
      </c>
      <c r="DI31" s="343">
        <f>-(1+VLOOKUP(DI$4,Premissas!$B$11:$D$21,3,0))*(VLOOKUP($B31,Premissas!$F:$P,11,0))</f>
        <v>-10000</v>
      </c>
      <c r="DJ31" s="343">
        <f>-(1+VLOOKUP(DJ$4,Premissas!$B$11:$D$21,3,0))*(VLOOKUP($B31,Premissas!$F:$P,11,0))</f>
        <v>-10000</v>
      </c>
      <c r="DK31" s="343">
        <f>-(1+VLOOKUP(DK$4,Premissas!$B$11:$D$21,3,0))*(VLOOKUP($B31,Premissas!$F:$P,11,0))</f>
        <v>-10000</v>
      </c>
      <c r="DL31" s="343">
        <f>-(1+VLOOKUP(DL$4,Premissas!$B$11:$D$21,3,0))*(VLOOKUP($B31,Premissas!$F:$P,11,0))</f>
        <v>-10000</v>
      </c>
      <c r="DM31" s="343">
        <f>-(1+VLOOKUP(DM$4,Premissas!$B$11:$D$21,3,0))*(VLOOKUP($B31,Premissas!$F:$P,11,0))</f>
        <v>-10000</v>
      </c>
      <c r="DN31" s="343">
        <f>-(1+VLOOKUP(DN$4,Premissas!$B$11:$D$21,3,0))*(VLOOKUP($B31,Premissas!$F:$P,11,0))</f>
        <v>-10000</v>
      </c>
      <c r="DO31" s="343">
        <f>-(1+VLOOKUP(DO$4,Premissas!$B$11:$D$21,3,0))*(VLOOKUP($B31,Premissas!$F:$P,11,0))</f>
        <v>-10000</v>
      </c>
      <c r="DP31" s="343">
        <f>-(1+VLOOKUP(DP$4,Premissas!$B$11:$D$21,3,0))*(VLOOKUP($B31,Premissas!$F:$P,11,0))</f>
        <v>-10000</v>
      </c>
      <c r="DQ31" s="343">
        <f>-(1+VLOOKUP(DQ$4,Premissas!$B$11:$D$21,3,0))*(VLOOKUP($B31,Premissas!$F:$P,11,0))</f>
        <v>-10000</v>
      </c>
      <c r="DR31" s="343">
        <f>-(1+VLOOKUP(DR$4,Premissas!$B$11:$D$21,3,0))*(VLOOKUP($B31,Premissas!$F:$P,11,0))</f>
        <v>-10000</v>
      </c>
      <c r="DS31" s="343">
        <f>-(1+VLOOKUP(DS$4,Premissas!$B$11:$D$21,3,0))*(VLOOKUP($B31,Premissas!$F:$P,11,0))</f>
        <v>-10000</v>
      </c>
      <c r="DT31" s="343">
        <f>-(1+VLOOKUP(DT$4,Premissas!$B$11:$D$21,3,0))*(VLOOKUP($B31,Premissas!$F:$P,11,0))</f>
        <v>-10000</v>
      </c>
      <c r="DU31" s="315"/>
      <c r="DV31" s="316">
        <f t="shared" si="67"/>
        <v>-18000</v>
      </c>
      <c r="DW31" s="316">
        <f t="shared" si="67"/>
        <v>-18000</v>
      </c>
      <c r="DX31" s="316">
        <f t="shared" si="67"/>
        <v>-18000</v>
      </c>
      <c r="DY31" s="316">
        <f t="shared" si="67"/>
        <v>-36000</v>
      </c>
      <c r="DZ31" s="316">
        <f t="shared" si="67"/>
        <v>-36000</v>
      </c>
      <c r="EA31" s="316">
        <f t="shared" si="67"/>
        <v>-60000</v>
      </c>
      <c r="EB31" s="316">
        <f t="shared" si="67"/>
        <v>-60000</v>
      </c>
      <c r="EC31" s="316">
        <f t="shared" si="67"/>
        <v>-60000</v>
      </c>
      <c r="ED31" s="316">
        <f t="shared" si="67"/>
        <v>-120000</v>
      </c>
      <c r="EE31" s="316">
        <f t="shared" si="67"/>
        <v>-120000</v>
      </c>
      <c r="EF31" s="316">
        <f t="shared" si="143"/>
        <v>-546000</v>
      </c>
      <c r="EG31" s="317"/>
      <c r="EH31" s="318">
        <f t="shared" si="128"/>
        <v>0</v>
      </c>
      <c r="EI31" s="318">
        <f t="shared" si="129"/>
        <v>0</v>
      </c>
      <c r="EJ31" s="318">
        <f t="shared" si="130"/>
        <v>1</v>
      </c>
      <c r="EK31" s="318">
        <f t="shared" si="131"/>
        <v>0</v>
      </c>
      <c r="EL31" s="318">
        <f>IFERROR(((#REF!/DV31)^(1/8))-1,0)</f>
        <v>0</v>
      </c>
      <c r="EM31" s="317"/>
      <c r="EN31" s="318">
        <f t="shared" si="132"/>
        <v>-2.8764080096277671E-2</v>
      </c>
      <c r="EO31" s="318">
        <f t="shared" si="133"/>
        <v>-8.9304971173101502E-3</v>
      </c>
      <c r="EP31" s="318">
        <f t="shared" si="134"/>
        <v>-4.052337836481644E-3</v>
      </c>
      <c r="EQ31" s="318">
        <f t="shared" si="135"/>
        <v>-4.4928444285235328E-3</v>
      </c>
      <c r="ER31" s="318">
        <f t="shared" si="136"/>
        <v>-2.8053203930127656E-3</v>
      </c>
      <c r="ES31" s="318">
        <f t="shared" si="145"/>
        <v>-3.1667588960202762E-3</v>
      </c>
    </row>
    <row r="32" spans="2:149" x14ac:dyDescent="0.2">
      <c r="B32" s="313" t="s">
        <v>690</v>
      </c>
      <c r="C32" s="314"/>
      <c r="D32" s="343"/>
      <c r="E32" s="343">
        <f>-(1+VLOOKUP(E$4,Premissas!$B$11:$D$21,3,0))*(VLOOKUP($B32,Premissas!$F:$P,2,0))*(E7-E11)</f>
        <v>0</v>
      </c>
      <c r="F32" s="343">
        <f>-(1+VLOOKUP(F$4,Premissas!$B$11:$D$21,3,0))*(VLOOKUP($B32,Premissas!$F:$P,2,0))*(F7-F11)</f>
        <v>0</v>
      </c>
      <c r="G32" s="343">
        <f>-(1+VLOOKUP(G$4,Premissas!$B$11:$D$21,3,0))*(VLOOKUP($B32,Premissas!$F:$P,2,0))*(G7-G11)</f>
        <v>0</v>
      </c>
      <c r="H32" s="343">
        <f>-(1+VLOOKUP(H$4,Premissas!$B$11:$D$21,3,0))*(VLOOKUP($B32,Premissas!$F:$P,2,0))*(H7-H11)</f>
        <v>0</v>
      </c>
      <c r="I32" s="343">
        <f>-(1+VLOOKUP(I$4,Premissas!$B$11:$D$21,3,0))*(VLOOKUP($B32,Premissas!$F:$P,2,0))*(I7-I11)</f>
        <v>0</v>
      </c>
      <c r="J32" s="343">
        <f>-(1+VLOOKUP(J$4,Premissas!$B$11:$D$21,3,0))*(VLOOKUP($B32,Premissas!$F:$P,2,0))*(J7-J11)</f>
        <v>0</v>
      </c>
      <c r="K32" s="343">
        <f>-(1+VLOOKUP(K$4,Premissas!$B$11:$D$21,3,0))*(VLOOKUP($B32,Premissas!$F:$P,2,0))*(K7-K11)</f>
        <v>0</v>
      </c>
      <c r="L32" s="343">
        <f>-(1+VLOOKUP(L$4,Premissas!$B$11:$D$21,3,0))*(VLOOKUP($B32,Premissas!$F:$P,2,0))*(L7-L11)</f>
        <v>0</v>
      </c>
      <c r="M32" s="343">
        <f>-(1+VLOOKUP(M$4,Premissas!$B$11:$D$21,3,0))*(VLOOKUP($B32,Premissas!$F:$P,2,0))*(M7-M11)</f>
        <v>0</v>
      </c>
      <c r="N32" s="343">
        <f>-(1+VLOOKUP(N$4,Premissas!$B$11:$D$21,3,0))*(VLOOKUP($B32,Premissas!$F:$P,2,0))*(N7-N11)</f>
        <v>0</v>
      </c>
      <c r="O32" s="343">
        <f>-(1+VLOOKUP(O$4,Premissas!$B$11:$D$21,3,0))*(VLOOKUP($B32,Premissas!$F:$P,2,0))*(O7-O11)</f>
        <v>0</v>
      </c>
      <c r="P32" s="343">
        <f>-(1+VLOOKUP(P$4,Premissas!$B$11:$D$21,3,0))*(VLOOKUP($B32,Premissas!$F:$P,2,0))*(P7-P11)</f>
        <v>0</v>
      </c>
      <c r="Q32" s="343">
        <f>-(1+VLOOKUP(Q$4,Premissas!$B$11:$D$21,3,0))*(VLOOKUP($B32,Premissas!$F:$P,3,0))*(Q7-Q11)</f>
        <v>0</v>
      </c>
      <c r="R32" s="343">
        <f>-(1+VLOOKUP(R$4,Premissas!$B$11:$D$21,3,0))*(VLOOKUP($B32,Premissas!$F:$P,3,0))*(R7-R11)</f>
        <v>0</v>
      </c>
      <c r="S32" s="343">
        <f>-(1+VLOOKUP(S$4,Premissas!$B$11:$D$21,3,0))*(VLOOKUP($B32,Premissas!$F:$P,3,0))*(S7-S11)</f>
        <v>0</v>
      </c>
      <c r="T32" s="343">
        <f>-(1+VLOOKUP(T$4,Premissas!$B$11:$D$21,3,0))*(VLOOKUP($B32,Premissas!$F:$P,3,0))*(T7-T11)</f>
        <v>0</v>
      </c>
      <c r="U32" s="343">
        <f>-(1+VLOOKUP(U$4,Premissas!$B$11:$D$21,3,0))*(VLOOKUP($B32,Premissas!$F:$P,3,0))*(U7-U11)</f>
        <v>0</v>
      </c>
      <c r="V32" s="343">
        <f>-(1+VLOOKUP(V$4,Premissas!$B$11:$D$21,3,0))*(VLOOKUP($B32,Premissas!$F:$P,3,0))*(V7-V11)</f>
        <v>0</v>
      </c>
      <c r="W32" s="343">
        <f>-(1+VLOOKUP(W$4,Premissas!$B$11:$D$21,3,0))*(VLOOKUP($B32,Premissas!$F:$P,3,0))*(W7-W11)</f>
        <v>0</v>
      </c>
      <c r="X32" s="343">
        <f>-(1+VLOOKUP(X$4,Premissas!$B$11:$D$21,3,0))*(VLOOKUP($B32,Premissas!$F:$P,3,0))*(X7-X11)</f>
        <v>0</v>
      </c>
      <c r="Y32" s="343">
        <f>-(1+VLOOKUP(Y$4,Premissas!$B$11:$D$21,3,0))*(VLOOKUP($B32,Premissas!$F:$P,3,0))*(Y7-Y11)</f>
        <v>0</v>
      </c>
      <c r="Z32" s="343">
        <f>-(1+VLOOKUP(Z$4,Premissas!$B$11:$D$21,3,0))*(VLOOKUP($B32,Premissas!$F:$P,3,0))*(Z7-Z11)</f>
        <v>0</v>
      </c>
      <c r="AA32" s="343">
        <f>-(1+VLOOKUP(AA$4,Premissas!$B$11:$D$21,3,0))*(VLOOKUP($B32,Premissas!$F:$P,3,0))*(AA7-AA11)</f>
        <v>0</v>
      </c>
      <c r="AB32" s="343">
        <f>-(1+VLOOKUP(AB$4,Premissas!$B$11:$D$21,3,0))*(VLOOKUP($B32,Premissas!$F:$P,3,0))*(AB7-AB11)</f>
        <v>0</v>
      </c>
      <c r="AC32" s="343">
        <f>-(1+VLOOKUP(AC$4,Premissas!$B$11:$D$21,3,0))*(VLOOKUP($B32,Premissas!$F:$P,4,0))*(AC7-AC11)</f>
        <v>-26582.970191344979</v>
      </c>
      <c r="AD32" s="343">
        <f>-(1+VLOOKUP(AD$4,Premissas!$B$11:$D$21,3,0))*(VLOOKUP($B32,Premissas!$F:$P,4,0))*(AD7-AD11)</f>
        <v>-27729.28780715133</v>
      </c>
      <c r="AE32" s="343">
        <f>-(1+VLOOKUP(AE$4,Premissas!$B$11:$D$21,3,0))*(VLOOKUP($B32,Premissas!$F:$P,4,0))*(AE7-AE11)</f>
        <v>-28944.43172912041</v>
      </c>
      <c r="AF32" s="343">
        <f>-(1+VLOOKUP(AF$4,Premissas!$B$11:$D$21,3,0))*(VLOOKUP($B32,Premissas!$F:$P,4,0))*(AF7-AF11)</f>
        <v>-30233.845306043284</v>
      </c>
      <c r="AG32" s="343">
        <f>-(1+VLOOKUP(AG$4,Premissas!$B$11:$D$21,3,0))*(VLOOKUP($B32,Premissas!$F:$P,4,0))*(AG7-AG11)</f>
        <v>-31638.583561901436</v>
      </c>
      <c r="AH32" s="343">
        <f>-(1+VLOOKUP(AH$4,Premissas!$B$11:$D$21,3,0))*(VLOOKUP($B32,Premissas!$F:$P,4,0))*(AH7-AH11)</f>
        <v>-33194.602483900402</v>
      </c>
      <c r="AI32" s="343">
        <f>-(1+VLOOKUP(AI$4,Premissas!$B$11:$D$21,3,0))*(VLOOKUP($B32,Premissas!$F:$P,4,0))*(AI7-AI11)</f>
        <v>-34701.332845998229</v>
      </c>
      <c r="AJ32" s="343">
        <f>-(1+VLOOKUP(AJ$4,Premissas!$B$11:$D$21,3,0))*(VLOOKUP($B32,Premissas!$F:$P,4,0))*(AJ7-AJ11)</f>
        <v>-36165.317977976898</v>
      </c>
      <c r="AK32" s="343">
        <f>-(1+VLOOKUP(AK$4,Premissas!$B$11:$D$21,3,0))*(VLOOKUP($B32,Premissas!$F:$P,4,0))*(AK7-AK11)</f>
        <v>-37756.792175906608</v>
      </c>
      <c r="AL32" s="343">
        <f>-(1+VLOOKUP(AL$4,Premissas!$B$11:$D$21,3,0))*(VLOOKUP($B32,Premissas!$F:$P,4,0))*(AL7-AL11)</f>
        <v>-39484.108014821948</v>
      </c>
      <c r="AM32" s="343">
        <f>-(1+VLOOKUP(AM$4,Premissas!$B$11:$D$21,3,0))*(VLOOKUP($B32,Premissas!$F:$P,4,0))*(AM7-AM11)</f>
        <v>-41350.746259299704</v>
      </c>
      <c r="AN32" s="343">
        <f>-(1+VLOOKUP(AN$4,Premissas!$B$11:$D$21,3,0))*(VLOOKUP($B32,Premissas!$F:$P,4,0))*(AN7-AN11)</f>
        <v>-43389.896131559006</v>
      </c>
      <c r="AO32" s="343">
        <f>-(1+VLOOKUP(AO$4,Premissas!$B$11:$D$21,3,0))*(VLOOKUP($B32,Premissas!$F:$P,5,0))*(AO7-AO11)</f>
        <v>-36251.607424637536</v>
      </c>
      <c r="AP32" s="343">
        <f>-(1+VLOOKUP(AP$4,Premissas!$B$11:$D$21,3,0))*(VLOOKUP($B32,Premissas!$F:$P,5,0))*(AP7-AP11)</f>
        <v>-37560.384249428273</v>
      </c>
      <c r="AQ32" s="343">
        <f>-(1+VLOOKUP(AQ$4,Premissas!$B$11:$D$21,3,0))*(VLOOKUP($B32,Premissas!$F:$P,5,0))*(AQ7-AQ11)</f>
        <v>-38943.107687612355</v>
      </c>
      <c r="AR32" s="343">
        <f>-(1+VLOOKUP(AR$4,Premissas!$B$11:$D$21,3,0))*(VLOOKUP($B32,Premissas!$F:$P,5,0))*(AR7-AR11)</f>
        <v>-40404.954845294793</v>
      </c>
      <c r="AS32" s="343">
        <f>-(1+VLOOKUP(AS$4,Premissas!$B$11:$D$21,3,0))*(VLOOKUP($B32,Premissas!$F:$P,5,0))*(AS7-AS11)</f>
        <v>-41977.482393611514</v>
      </c>
      <c r="AT32" s="343">
        <f>-(1+VLOOKUP(AT$4,Premissas!$B$11:$D$21,3,0))*(VLOOKUP($B32,Premissas!$F:$P,5,0))*(AT7-AT11)</f>
        <v>-43699.223384649835</v>
      </c>
      <c r="AU32" s="343">
        <f>-(1+VLOOKUP(AU$4,Premissas!$B$11:$D$21,3,0))*(VLOOKUP($B32,Premissas!$F:$P,5,0))*(AU7-AU11)</f>
        <v>-45327.370309801379</v>
      </c>
      <c r="AV32" s="343">
        <f>-(1+VLOOKUP(AV$4,Premissas!$B$11:$D$21,3,0))*(VLOOKUP($B32,Premissas!$F:$P,5,0))*(AV7-AV11)</f>
        <v>-46872.47589169009</v>
      </c>
      <c r="AW32" s="343">
        <f>-(1+VLOOKUP(AW$4,Premissas!$B$11:$D$21,3,0))*(VLOOKUP($B32,Premissas!$F:$P,5,0))*(AW7-AW11)</f>
        <v>-48544.224739729827</v>
      </c>
      <c r="AX32" s="343">
        <f>-(1+VLOOKUP(AX$4,Premissas!$B$11:$D$21,3,0))*(VLOOKUP($B32,Premissas!$F:$P,5,0))*(AX7-AX11)</f>
        <v>-50351.059348255869</v>
      </c>
      <c r="AY32" s="343">
        <f>-(1+VLOOKUP(AY$4,Premissas!$B$11:$D$21,3,0))*(VLOOKUP($B32,Premissas!$F:$P,5,0))*(AY7-AY11)</f>
        <v>-52297.980096358464</v>
      </c>
      <c r="AZ32" s="343">
        <f>-(1+VLOOKUP(AZ$4,Premissas!$B$11:$D$21,3,0))*(VLOOKUP($B32,Premissas!$F:$P,5,0))*(AZ7-AZ11)</f>
        <v>-54417.788101588114</v>
      </c>
      <c r="BA32" s="343">
        <f>-(1+VLOOKUP(BA$4,Premissas!$B$11:$D$21,3,0))*(VLOOKUP($B32,Premissas!$F:$P,6,0))*(BA7-BA11)</f>
        <v>-46151.797808769945</v>
      </c>
      <c r="BB32" s="343">
        <f>-(1+VLOOKUP(BB$4,Premissas!$B$11:$D$21,3,0))*(VLOOKUP($B32,Premissas!$F:$P,6,0))*(BB7-BB11)</f>
        <v>-47568.469261167069</v>
      </c>
      <c r="BC32" s="343">
        <f>-(1+VLOOKUP(BC$4,Premissas!$B$11:$D$21,3,0))*(VLOOKUP($B32,Premissas!$F:$P,6,0))*(BC7-BC11)</f>
        <v>-49062.61457473116</v>
      </c>
      <c r="BD32" s="343">
        <f>-(1+VLOOKUP(BD$4,Premissas!$B$11:$D$21,3,0))*(VLOOKUP($B32,Premissas!$F:$P,6,0))*(BD7-BD11)</f>
        <v>-50639.262402444045</v>
      </c>
      <c r="BE32" s="343">
        <f>-(1+VLOOKUP(BE$4,Premissas!$B$11:$D$21,3,0))*(VLOOKUP($B32,Premissas!$F:$P,6,0))*(BE7-BE11)</f>
        <v>-52324.079959081399</v>
      </c>
      <c r="BF32" s="343">
        <f>-(1+VLOOKUP(BF$4,Premissas!$B$11:$D$21,3,0))*(VLOOKUP($B32,Premissas!$F:$P,6,0))*(BF7-BF11)</f>
        <v>-54157.380667075762</v>
      </c>
      <c r="BG32" s="343">
        <f>-(1+VLOOKUP(BG$4,Premissas!$B$11:$D$21,3,0))*(VLOOKUP($B32,Premissas!$F:$P,6,0))*(BG7-BG11)</f>
        <v>-55868.682765100944</v>
      </c>
      <c r="BH32" s="343">
        <f>-(1+VLOOKUP(BH$4,Premissas!$B$11:$D$21,3,0))*(VLOOKUP($B32,Premissas!$F:$P,6,0))*(BH7-BH11)</f>
        <v>-57471.117493445461</v>
      </c>
      <c r="BI32" s="343">
        <f>-(1+VLOOKUP(BI$4,Premissas!$B$11:$D$21,3,0))*(VLOOKUP($B32,Premissas!$F:$P,6,0))*(BI7-BI11)</f>
        <v>-59200.150818527451</v>
      </c>
      <c r="BJ32" s="343">
        <f>-(1+VLOOKUP(BJ$4,Premissas!$B$11:$D$21,3,0))*(VLOOKUP($B32,Premissas!$F:$P,6,0))*(BJ7-BJ11)</f>
        <v>-61064.314855472781</v>
      </c>
      <c r="BK32" s="343">
        <f>-(1+VLOOKUP(BK$4,Premissas!$B$11:$D$21,3,0))*(VLOOKUP($B32,Premissas!$F:$P,6,0))*(BK7-BK11)</f>
        <v>-63069.591153932015</v>
      </c>
      <c r="BL32" s="343">
        <f>-(1+VLOOKUP(BL$4,Premissas!$B$11:$D$21,3,0))*(VLOOKUP($B32,Premissas!$F:$P,6,0))*(BL7-BL11)</f>
        <v>-65248.662273323011</v>
      </c>
      <c r="BM32" s="343">
        <f>-(1+VLOOKUP(BM$4,Premissas!$B$11:$D$21,3,0))*(VLOOKUP($B32,Premissas!$F:$P,7,0))*(BM7-BM11)</f>
        <v>-47255.776400247181</v>
      </c>
      <c r="BN32" s="343">
        <f>-(1+VLOOKUP(BN$4,Premissas!$B$11:$D$21,3,0))*(VLOOKUP($B32,Premissas!$F:$P,7,0))*(BN7-BN11)</f>
        <v>-48426.90431422065</v>
      </c>
      <c r="BO32" s="343">
        <f>-(1+VLOOKUP(BO$4,Premissas!$B$11:$D$21,3,0))*(VLOOKUP($B32,Premissas!$F:$P,7,0))*(BO7-BO11)</f>
        <v>-49652.693310667317</v>
      </c>
      <c r="BP32" s="343">
        <f>-(1+VLOOKUP(BP$4,Premissas!$B$11:$D$21,3,0))*(VLOOKUP($B32,Premissas!$F:$P,7,0))*(BP7-BP11)</f>
        <v>-50936.691316736113</v>
      </c>
      <c r="BQ32" s="343">
        <f>-(1+VLOOKUP(BQ$4,Premissas!$B$11:$D$21,3,0))*(VLOOKUP($B32,Premissas!$F:$P,7,0))*(BQ7-BQ11)</f>
        <v>-52282.705143236002</v>
      </c>
      <c r="BR32" s="343">
        <f>-(1+VLOOKUP(BR$4,Premissas!$B$11:$D$21,3,0))*(VLOOKUP($B32,Premissas!$F:$P,7,0))*(BR7-BR11)</f>
        <v>-53712.585852701028</v>
      </c>
      <c r="BS32" s="343">
        <f>-(1+VLOOKUP(BS$4,Premissas!$B$11:$D$21,3,0))*(VLOOKUP($B32,Premissas!$F:$P,7,0))*(BS7-BS11)</f>
        <v>-55035.497134140038</v>
      </c>
      <c r="BT32" s="343">
        <f>-(1+VLOOKUP(BT$4,Premissas!$B$11:$D$21,3,0))*(VLOOKUP($B32,Premissas!$F:$P,7,0))*(BT7-BT11)</f>
        <v>-56261.539402557435</v>
      </c>
      <c r="BU32" s="343">
        <f>-(1+VLOOKUP(BU$4,Premissas!$B$11:$D$21,3,0))*(VLOOKUP($B32,Premissas!$F:$P,7,0))*(BU7-BU11)</f>
        <v>-57556.542968894151</v>
      </c>
      <c r="BV32" s="343">
        <f>-(1+VLOOKUP(BV$4,Premissas!$B$11:$D$21,3,0))*(VLOOKUP($B32,Premissas!$F:$P,7,0))*(BV7-BV11)</f>
        <v>-58925.335124004509</v>
      </c>
      <c r="BW32" s="343">
        <f>-(1+VLOOKUP(BW$4,Premissas!$B$11:$D$21,3,0))*(VLOOKUP($B32,Premissas!$F:$P,7,0))*(BW7-BW11)</f>
        <v>-60373.081069102678</v>
      </c>
      <c r="BX32" s="343">
        <f>-(1+VLOOKUP(BX$4,Premissas!$B$11:$D$21,3,0))*(VLOOKUP($B32,Premissas!$F:$P,7,0))*(BX7-BX11)</f>
        <v>-61922.652395552046</v>
      </c>
      <c r="BY32" s="343">
        <f>-(1+VLOOKUP(BY$4,Premissas!$B$11:$D$21,3,0))*(VLOOKUP($B32,Premissas!$F:$P,8,0))*(BY7-BY11)</f>
        <v>-48340.952931504085</v>
      </c>
      <c r="BZ32" s="343">
        <f>-(1+VLOOKUP(BZ$4,Premissas!$B$11:$D$21,3,0))*(VLOOKUP($B32,Premissas!$F:$P,8,0))*(BZ7-BZ11)</f>
        <v>-49296.14239244179</v>
      </c>
      <c r="CA32" s="343">
        <f>-(1+VLOOKUP(CA$4,Premissas!$B$11:$D$21,3,0))*(VLOOKUP($B32,Premissas!$F:$P,8,0))*(CA7-CA11)</f>
        <v>-50280.670143730269</v>
      </c>
      <c r="CB32" s="343">
        <f>-(1+VLOOKUP(CB$4,Premissas!$B$11:$D$21,3,0))*(VLOOKUP($B32,Premissas!$F:$P,8,0))*(CB7-CB11)</f>
        <v>-51296.003099887093</v>
      </c>
      <c r="CC32" s="343">
        <f>-(1+VLOOKUP(CC$4,Premissas!$B$11:$D$21,3,0))*(VLOOKUP($B32,Premissas!$F:$P,8,0))*(CC7-CC11)</f>
        <v>-52343.68152115566</v>
      </c>
      <c r="CD32" s="343">
        <f>-(1+VLOOKUP(CD$4,Premissas!$B$11:$D$21,3,0))*(VLOOKUP($B32,Premissas!$F:$P,8,0))*(CD7-CD11)</f>
        <v>-53438.907776138491</v>
      </c>
      <c r="CE32" s="343">
        <f>-(1+VLOOKUP(CE$4,Premissas!$B$11:$D$21,3,0))*(VLOOKUP($B32,Premissas!$F:$P,8,0))*(CE7-CE11)</f>
        <v>-54461.453771015236</v>
      </c>
      <c r="CF32" s="343">
        <f>-(1+VLOOKUP(CF$4,Premissas!$B$11:$D$21,3,0))*(VLOOKUP($B32,Premissas!$F:$P,8,0))*(CF7-CF11)</f>
        <v>-55418.587531796496</v>
      </c>
      <c r="CG32" s="343">
        <f>-(1+VLOOKUP(CG$4,Premissas!$B$11:$D$21,3,0))*(VLOOKUP($B32,Premissas!$F:$P,8,0))*(CG7-CG11)</f>
        <v>-56416.931000057892</v>
      </c>
      <c r="CH32" s="343">
        <f>-(1+VLOOKUP(CH$4,Premissas!$B$11:$D$21,3,0))*(VLOOKUP($B32,Premissas!$F:$P,8,0))*(CH7-CH11)</f>
        <v>-57459.368855323068</v>
      </c>
      <c r="CI32" s="343">
        <f>-(1+VLOOKUP(CI$4,Premissas!$B$11:$D$21,3,0))*(VLOOKUP($B32,Premissas!$F:$P,8,0))*(CI7-CI11)</f>
        <v>-58548.987704682266</v>
      </c>
      <c r="CJ32" s="343">
        <f>-(1+VLOOKUP(CJ$4,Premissas!$B$11:$D$21,3,0))*(VLOOKUP($B32,Premissas!$F:$P,8,0))*(CJ7-CJ11)</f>
        <v>-59696.302169676448</v>
      </c>
      <c r="CK32" s="343">
        <f>-(1+VLOOKUP(CK$4,Premissas!$B$11:$D$21,3,0))*(VLOOKUP($B32,Premissas!$F:$P,9,0))*(CK7-CK11)</f>
        <v>-49176.850531540236</v>
      </c>
      <c r="CL32" s="343">
        <f>-(1+VLOOKUP(CL$4,Premissas!$B$11:$D$21,3,0))*(VLOOKUP($B32,Premissas!$F:$P,9,0))*(CL7-CL11)</f>
        <v>-49955.05149771351</v>
      </c>
      <c r="CM32" s="343">
        <f>-(1+VLOOKUP(CM$4,Premissas!$B$11:$D$21,3,0))*(VLOOKUP($B32,Premissas!$F:$P,9,0))*(CM7-CM11)</f>
        <v>-50749.768157377875</v>
      </c>
      <c r="CN32" s="343">
        <f>-(1+VLOOKUP(CN$4,Premissas!$B$11:$D$21,3,0))*(VLOOKUP($B32,Premissas!$F:$P,9,0))*(CN7-CN11)</f>
        <v>-51561.826295207924</v>
      </c>
      <c r="CO32" s="343">
        <f>-(1+VLOOKUP(CO$4,Premissas!$B$11:$D$21,3,0))*(VLOOKUP($B32,Premissas!$F:$P,9,0))*(CO7-CO11)</f>
        <v>-52392.092985111914</v>
      </c>
      <c r="CP32" s="343">
        <f>-(1+VLOOKUP(CP$4,Premissas!$B$11:$D$21,3,0))*(VLOOKUP($B32,Premissas!$F:$P,9,0))*(CP7-CP11)</f>
        <v>-53249.1262465646</v>
      </c>
      <c r="CQ32" s="343">
        <f>-(1+VLOOKUP(CQ$4,Premissas!$B$11:$D$21,3,0))*(VLOOKUP($B32,Premissas!$F:$P,9,0))*(CQ7-CQ11)</f>
        <v>-54065.244891507136</v>
      </c>
      <c r="CR32" s="343">
        <f>-(1+VLOOKUP(CR$4,Premissas!$B$11:$D$21,3,0))*(VLOOKUP($B32,Premissas!$F:$P,9,0))*(CR7-CR11)</f>
        <v>-54844.540381590523</v>
      </c>
      <c r="CS32" s="343">
        <f>-(1+VLOOKUP(CS$4,Premissas!$B$11:$D$21,3,0))*(VLOOKUP($B32,Premissas!$F:$P,9,0))*(CS7-CS11)</f>
        <v>-55647.034459235168</v>
      </c>
      <c r="CT32" s="343">
        <f>-(1+VLOOKUP(CT$4,Premissas!$B$11:$D$21,3,0))*(VLOOKUP($B32,Premissas!$F:$P,9,0))*(CT7-CT11)</f>
        <v>-56474.351025570359</v>
      </c>
      <c r="CU32" s="343">
        <f>-(1+VLOOKUP(CU$4,Premissas!$B$11:$D$21,3,0))*(VLOOKUP($B32,Premissas!$F:$P,9,0))*(CU7-CU11)</f>
        <v>-57328.227654804447</v>
      </c>
      <c r="CV32" s="343">
        <f>-(1+VLOOKUP(CV$4,Premissas!$B$11:$D$21,3,0))*(VLOOKUP($B32,Premissas!$F:$P,9,0))*(CV7-CV11)</f>
        <v>-58214.583446669181</v>
      </c>
      <c r="CW32" s="343">
        <f>-(1+VLOOKUP(CW$4,Premissas!$B$11:$D$21,3,0))*(VLOOKUP($B32,Premissas!$F:$P,10,0))*(CW7-CW11)</f>
        <v>-50213.089236404579</v>
      </c>
      <c r="CX32" s="343">
        <f>-(1+VLOOKUP(CX$4,Premissas!$B$11:$D$21,3,0))*(VLOOKUP($B32,Premissas!$F:$P,10,0))*(CX7-CX11)</f>
        <v>-50868.473107588543</v>
      </c>
      <c r="CY32" s="343">
        <f>-(1+VLOOKUP(CY$4,Premissas!$B$11:$D$21,3,0))*(VLOOKUP($B32,Premissas!$F:$P,10,0))*(CY7-CY11)</f>
        <v>-51531.211246838327</v>
      </c>
      <c r="CZ32" s="343">
        <f>-(1+VLOOKUP(CZ$4,Premissas!$B$11:$D$21,3,0))*(VLOOKUP($B32,Premissas!$F:$P,10,0))*(CZ7-CZ11)</f>
        <v>-52201.67136755721</v>
      </c>
      <c r="DA32" s="343">
        <f>-(1+VLOOKUP(DA$4,Premissas!$B$11:$D$21,3,0))*(VLOOKUP($B32,Premissas!$F:$P,10,0))*(DA7-DA11)</f>
        <v>-52880.239568818659</v>
      </c>
      <c r="DB32" s="343">
        <f>-(1+VLOOKUP(DB$4,Premissas!$B$11:$D$21,3,0))*(VLOOKUP($B32,Premissas!$F:$P,10,0))*(DB7-DB11)</f>
        <v>-53570.726648477663</v>
      </c>
      <c r="DC32" s="343">
        <f>-(1+VLOOKUP(DC$4,Premissas!$B$11:$D$21,3,0))*(VLOOKUP($B32,Premissas!$F:$P,10,0))*(DC7-DC11)</f>
        <v>-54242.994871157556</v>
      </c>
      <c r="DD32" s="343">
        <f>-(1+VLOOKUP(DD$4,Premissas!$B$11:$D$21,3,0))*(VLOOKUP($B32,Premissas!$F:$P,10,0))*(DD7-DD11)</f>
        <v>-54898.866122556195</v>
      </c>
      <c r="DE32" s="343">
        <f>-(1+VLOOKUP(DE$4,Premissas!$B$11:$D$21,3,0))*(VLOOKUP($B32,Premissas!$F:$P,10,0))*(DE7-DE11)</f>
        <v>-55565.067465862034</v>
      </c>
      <c r="DF32" s="343">
        <f>-(1+VLOOKUP(DF$4,Premissas!$B$11:$D$21,3,0))*(VLOOKUP($B32,Premissas!$F:$P,10,0))*(DF7-DF11)</f>
        <v>-56242.322007508534</v>
      </c>
      <c r="DG32" s="343">
        <f>-(1+VLOOKUP(DG$4,Premissas!$B$11:$D$21,3,0))*(VLOOKUP($B32,Premissas!$F:$P,10,0))*(DG7-DG11)</f>
        <v>-56931.403471379519</v>
      </c>
      <c r="DH32" s="343">
        <f>-(1+VLOOKUP(DH$4,Premissas!$B$11:$D$21,3,0))*(VLOOKUP($B32,Premissas!$F:$P,10,0))*(DH7-DH11)</f>
        <v>-57634.947571570832</v>
      </c>
      <c r="DI32" s="343">
        <f>-(1+VLOOKUP(DI$4,Premissas!$B$11:$D$21,3,0))*(VLOOKUP($B32,Premissas!$F:$P,11,0))*(DI7-DI11)</f>
        <v>-51925.323043716082</v>
      </c>
      <c r="DJ32" s="343">
        <f>-(1+VLOOKUP(DJ$4,Premissas!$B$11:$D$21,3,0))*(VLOOKUP($B32,Premissas!$F:$P,11,0))*(DJ7-DJ11)</f>
        <v>-52491.511027719353</v>
      </c>
      <c r="DK32" s="343">
        <f>-(1+VLOOKUP(DK$4,Premissas!$B$11:$D$21,3,0))*(VLOOKUP($B32,Premissas!$F:$P,11,0))*(DK7-DK11)</f>
        <v>-53057.699011722623</v>
      </c>
      <c r="DL32" s="343">
        <f>-(1+VLOOKUP(DL$4,Premissas!$B$11:$D$21,3,0))*(VLOOKUP($B32,Premissas!$F:$P,11,0))*(DL7-DL11)</f>
        <v>-53623.886995725894</v>
      </c>
      <c r="DM32" s="343">
        <f>-(1+VLOOKUP(DM$4,Premissas!$B$11:$D$21,3,0))*(VLOOKUP($B32,Premissas!$F:$P,11,0))*(DM7-DM11)</f>
        <v>-54190.074979729165</v>
      </c>
      <c r="DN32" s="343">
        <f>-(1+VLOOKUP(DN$4,Premissas!$B$11:$D$21,3,0))*(VLOOKUP($B32,Premissas!$F:$P,11,0))*(DN7-DN11)</f>
        <v>-54756.262963732435</v>
      </c>
      <c r="DO32" s="343">
        <f>-(1+VLOOKUP(DO$4,Premissas!$B$11:$D$21,3,0))*(VLOOKUP($B32,Premissas!$F:$P,11,0))*(DO7-DO11)</f>
        <v>-55322.450947735713</v>
      </c>
      <c r="DP32" s="343">
        <f>-(1+VLOOKUP(DP$4,Premissas!$B$11:$D$21,3,0))*(VLOOKUP($B32,Premissas!$F:$P,11,0))*(DP7-DP11)</f>
        <v>-55888.638931738984</v>
      </c>
      <c r="DQ32" s="343">
        <f>-(1+VLOOKUP(DQ$4,Premissas!$B$11:$D$21,3,0))*(VLOOKUP($B32,Premissas!$F:$P,11,0))*(DQ7-DQ11)</f>
        <v>-56454.826915742255</v>
      </c>
      <c r="DR32" s="343">
        <f>-(1+VLOOKUP(DR$4,Premissas!$B$11:$D$21,3,0))*(VLOOKUP($B32,Premissas!$F:$P,11,0))*(DR7-DR11)</f>
        <v>-57021.014899745511</v>
      </c>
      <c r="DS32" s="343">
        <f>-(1+VLOOKUP(DS$4,Premissas!$B$11:$D$21,3,0))*(VLOOKUP($B32,Premissas!$F:$P,11,0))*(DS7-DS11)</f>
        <v>-57587.202883748789</v>
      </c>
      <c r="DT32" s="343">
        <f>-(1+VLOOKUP(DT$4,Premissas!$B$11:$D$21,3,0))*(VLOOKUP($B32,Premissas!$F:$P,11,0))*(DT7-DT11)</f>
        <v>-58153.390867752074</v>
      </c>
      <c r="DU32" s="315"/>
      <c r="DV32" s="316">
        <f t="shared" si="67"/>
        <v>0</v>
      </c>
      <c r="DW32" s="316">
        <f t="shared" si="67"/>
        <v>0</v>
      </c>
      <c r="DX32" s="316">
        <f t="shared" si="67"/>
        <v>-411171.91448502417</v>
      </c>
      <c r="DY32" s="316">
        <f t="shared" si="67"/>
        <v>-536647.65847265802</v>
      </c>
      <c r="DZ32" s="316">
        <f t="shared" si="67"/>
        <v>-661826.1240330711</v>
      </c>
      <c r="EA32" s="316">
        <f t="shared" si="67"/>
        <v>-652342.00443205913</v>
      </c>
      <c r="EB32" s="316">
        <f t="shared" si="67"/>
        <v>-646997.98889740882</v>
      </c>
      <c r="EC32" s="316">
        <f t="shared" si="67"/>
        <v>-643658.69757289288</v>
      </c>
      <c r="ED32" s="316">
        <f t="shared" si="67"/>
        <v>-646781.01268571964</v>
      </c>
      <c r="EE32" s="316">
        <f t="shared" si="67"/>
        <v>-660472.28346880875</v>
      </c>
      <c r="EF32" s="316">
        <f t="shared" si="143"/>
        <v>-4859897.6840476431</v>
      </c>
      <c r="EG32" s="317"/>
      <c r="EH32" s="318">
        <f t="shared" si="128"/>
        <v>0</v>
      </c>
      <c r="EI32" s="318">
        <f t="shared" si="129"/>
        <v>0</v>
      </c>
      <c r="EJ32" s="318">
        <f t="shared" si="130"/>
        <v>0.30516613505761225</v>
      </c>
      <c r="EK32" s="318">
        <f t="shared" si="131"/>
        <v>0.23326006101783991</v>
      </c>
      <c r="EL32" s="318">
        <f>IFERROR(((#REF!/DV32)^(1/8))-1,0)</f>
        <v>0</v>
      </c>
      <c r="EM32" s="317"/>
      <c r="EN32" s="318">
        <f t="shared" si="132"/>
        <v>0</v>
      </c>
      <c r="EO32" s="318">
        <f t="shared" si="133"/>
        <v>0</v>
      </c>
      <c r="EP32" s="318">
        <f t="shared" si="134"/>
        <v>-9.2567083687014357E-2</v>
      </c>
      <c r="EQ32" s="318">
        <f t="shared" si="135"/>
        <v>-6.6974290068030032E-2</v>
      </c>
      <c r="ER32" s="318">
        <f t="shared" si="136"/>
        <v>-5.1573175621626957E-2</v>
      </c>
      <c r="ES32" s="318">
        <f t="shared" si="145"/>
        <v>-2.8187040704590129E-2</v>
      </c>
    </row>
    <row r="33" spans="2:149" x14ac:dyDescent="0.2">
      <c r="B33" s="313" t="s">
        <v>754</v>
      </c>
      <c r="C33" s="314"/>
      <c r="D33" s="343"/>
      <c r="E33" s="343">
        <f t="shared" ref="E33:F33" si="150">-E11+(E11*E14)</f>
        <v>0</v>
      </c>
      <c r="F33" s="343">
        <f t="shared" si="150"/>
        <v>-665.02499999999998</v>
      </c>
      <c r="G33" s="343">
        <f>-G11+(G11*G14)</f>
        <v>-1330.05</v>
      </c>
      <c r="H33" s="343">
        <f>-H11+(H11*H14)</f>
        <v>-1995.075</v>
      </c>
      <c r="I33" s="343">
        <f t="shared" ref="I33:BT33" si="151">-I11+(I11*I14)</f>
        <v>-2660.1</v>
      </c>
      <c r="J33" s="343">
        <f t="shared" si="151"/>
        <v>-3328.7056577836856</v>
      </c>
      <c r="K33" s="343">
        <f t="shared" si="151"/>
        <v>-4131.0324471241074</v>
      </c>
      <c r="L33" s="343">
        <f t="shared" si="151"/>
        <v>-5061.731522758997</v>
      </c>
      <c r="M33" s="343">
        <f t="shared" si="151"/>
        <v>-6122.728468982772</v>
      </c>
      <c r="N33" s="343">
        <f t="shared" si="151"/>
        <v>-7310.1761714144486</v>
      </c>
      <c r="O33" s="343">
        <f t="shared" si="151"/>
        <v>-8613.7632423472878</v>
      </c>
      <c r="P33" s="343">
        <f t="shared" si="151"/>
        <v>-10044.007271650051</v>
      </c>
      <c r="Q33" s="343">
        <f t="shared" si="151"/>
        <v>-11024.103334878795</v>
      </c>
      <c r="R33" s="343">
        <f t="shared" si="151"/>
        <v>-12689.413347136289</v>
      </c>
      <c r="S33" s="343">
        <f t="shared" si="151"/>
        <v>-14454.154138798172</v>
      </c>
      <c r="T33" s="343">
        <f t="shared" si="151"/>
        <v>-16328.454108408177</v>
      </c>
      <c r="U33" s="343">
        <f t="shared" si="151"/>
        <v>-18322.848384296423</v>
      </c>
      <c r="V33" s="343">
        <f t="shared" si="151"/>
        <v>-20452.809811912717</v>
      </c>
      <c r="W33" s="343">
        <f t="shared" si="151"/>
        <v>-22636.775690583581</v>
      </c>
      <c r="X33" s="343">
        <f t="shared" si="151"/>
        <v>-24873.429826774161</v>
      </c>
      <c r="Y33" s="343">
        <f t="shared" si="151"/>
        <v>-27328.367231306882</v>
      </c>
      <c r="Z33" s="343">
        <f t="shared" si="151"/>
        <v>-30015.393034359284</v>
      </c>
      <c r="AA33" s="343">
        <f t="shared" si="151"/>
        <v>-32935.553185834098</v>
      </c>
      <c r="AB33" s="343">
        <f t="shared" si="151"/>
        <v>-36146.3792282785</v>
      </c>
      <c r="AC33" s="343">
        <f t="shared" si="151"/>
        <v>-38687.098150363716</v>
      </c>
      <c r="AD33" s="343">
        <f t="shared" si="151"/>
        <v>-41788.696194239914</v>
      </c>
      <c r="AE33" s="343">
        <f t="shared" si="151"/>
        <v>-45062.668299740013</v>
      </c>
      <c r="AF33" s="343">
        <f t="shared" si="151"/>
        <v>-48522.702546389577</v>
      </c>
      <c r="AG33" s="343">
        <f t="shared" si="151"/>
        <v>-52183.345344022287</v>
      </c>
      <c r="AH33" s="343">
        <f t="shared" si="151"/>
        <v>-56097.643947811885</v>
      </c>
      <c r="AI33" s="343">
        <f t="shared" si="151"/>
        <v>-59887.27571436725</v>
      </c>
      <c r="AJ33" s="343">
        <f t="shared" si="151"/>
        <v>-63568.845613108359</v>
      </c>
      <c r="AK33" s="343">
        <f t="shared" si="151"/>
        <v>-67570.48323585742</v>
      </c>
      <c r="AL33" s="343">
        <f t="shared" si="151"/>
        <v>-71913.133866058895</v>
      </c>
      <c r="AM33" s="343">
        <f t="shared" si="151"/>
        <v>-76605.498055502729</v>
      </c>
      <c r="AN33" s="343">
        <f t="shared" si="151"/>
        <v>-81730.952806296395</v>
      </c>
      <c r="AO33" s="343">
        <f t="shared" si="151"/>
        <v>-85938.688846260615</v>
      </c>
      <c r="AP33" s="343">
        <f t="shared" si="151"/>
        <v>-90603.760566872283</v>
      </c>
      <c r="AQ33" s="343">
        <f t="shared" si="151"/>
        <v>-95519.8705240446</v>
      </c>
      <c r="AR33" s="343">
        <f t="shared" si="151"/>
        <v>-100704.60798710154</v>
      </c>
      <c r="AS33" s="343">
        <f t="shared" si="151"/>
        <v>-106176.74744807703</v>
      </c>
      <c r="AT33" s="343">
        <f t="shared" si="151"/>
        <v>-112029.9672373395</v>
      </c>
      <c r="AU33" s="343">
        <f t="shared" si="151"/>
        <v>-117564.68205735373</v>
      </c>
      <c r="AV33" s="343">
        <f t="shared" si="151"/>
        <v>-122816.84821600121</v>
      </c>
      <c r="AW33" s="343">
        <f t="shared" si="151"/>
        <v>-128499.25032906786</v>
      </c>
      <c r="AX33" s="343">
        <f t="shared" si="151"/>
        <v>-134640.55435631901</v>
      </c>
      <c r="AY33" s="343">
        <f t="shared" si="151"/>
        <v>-141257.7270122476</v>
      </c>
      <c r="AZ33" s="343">
        <f t="shared" si="151"/>
        <v>-148462.22012607643</v>
      </c>
      <c r="BA33" s="343">
        <f t="shared" si="151"/>
        <v>-154488.7377665072</v>
      </c>
      <c r="BB33" s="343">
        <f t="shared" si="151"/>
        <v>-160871.75843004137</v>
      </c>
      <c r="BC33" s="343">
        <f t="shared" si="151"/>
        <v>-167591.91627883672</v>
      </c>
      <c r="BD33" s="343">
        <f t="shared" si="151"/>
        <v>-174671.09692432886</v>
      </c>
      <c r="BE33" s="343">
        <f t="shared" si="151"/>
        <v>-182132.65446302481</v>
      </c>
      <c r="BF33" s="343">
        <f t="shared" si="151"/>
        <v>-190114.83384187642</v>
      </c>
      <c r="BG33" s="343">
        <f t="shared" si="151"/>
        <v>-197565.65547632176</v>
      </c>
      <c r="BH33" s="343">
        <f t="shared" si="151"/>
        <v>-204542.34045109572</v>
      </c>
      <c r="BI33" s="343">
        <f t="shared" si="151"/>
        <v>-212070.07236428009</v>
      </c>
      <c r="BJ33" s="343">
        <f t="shared" si="151"/>
        <v>-220185.97932077266</v>
      </c>
      <c r="BK33" s="343">
        <f t="shared" si="151"/>
        <v>-228916.08474252484</v>
      </c>
      <c r="BL33" s="343">
        <f t="shared" si="151"/>
        <v>-238402.65401864241</v>
      </c>
      <c r="BM33" s="343">
        <f t="shared" si="151"/>
        <v>-245943.79377065803</v>
      </c>
      <c r="BN33" s="343">
        <f t="shared" si="151"/>
        <v>-253182.7470136378</v>
      </c>
      <c r="BO33" s="343">
        <f t="shared" si="151"/>
        <v>-260758.89095052044</v>
      </c>
      <c r="BP33" s="343">
        <f t="shared" si="151"/>
        <v>-268694.11217149429</v>
      </c>
      <c r="BQ33" s="343">
        <f t="shared" si="151"/>
        <v>-277011.89425600989</v>
      </c>
      <c r="BR33" s="343">
        <f t="shared" si="151"/>
        <v>-285847.0530092913</v>
      </c>
      <c r="BS33" s="343">
        <f t="shared" si="151"/>
        <v>-294022.13604174339</v>
      </c>
      <c r="BT33" s="343">
        <f t="shared" si="151"/>
        <v>-301599.48342530016</v>
      </c>
      <c r="BU33" s="343">
        <f t="shared" ref="BU33:DT33" si="152">-BU11+(BU11*BU14)</f>
        <v>-309602.25782281702</v>
      </c>
      <c r="BV33" s="343">
        <f t="shared" si="152"/>
        <v>-318060.23760221811</v>
      </c>
      <c r="BW33" s="343">
        <f t="shared" si="152"/>
        <v>-327005.28556991788</v>
      </c>
      <c r="BX33" s="343">
        <f t="shared" si="152"/>
        <v>-336578.50739979831</v>
      </c>
      <c r="BY33" s="343">
        <f t="shared" si="152"/>
        <v>-344559.38693826727</v>
      </c>
      <c r="BZ33" s="343">
        <f t="shared" si="152"/>
        <v>-352291.07791724039</v>
      </c>
      <c r="CA33" s="343">
        <f t="shared" si="152"/>
        <v>-360259.42126504774</v>
      </c>
      <c r="CB33" s="343">
        <f t="shared" si="152"/>
        <v>-368476.25035484781</v>
      </c>
      <c r="CC33" s="343">
        <f t="shared" si="152"/>
        <v>-376953.99018874695</v>
      </c>
      <c r="CD33" s="343">
        <f t="shared" si="152"/>
        <v>-385815.28430526523</v>
      </c>
      <c r="CE33" s="343">
        <f t="shared" si="152"/>
        <v>-394090.19779383647</v>
      </c>
      <c r="CF33" s="343">
        <f t="shared" si="152"/>
        <v>-401837.37331091857</v>
      </c>
      <c r="CG33" s="343">
        <f t="shared" si="152"/>
        <v>-409916.97785529855</v>
      </c>
      <c r="CH33" s="343">
        <f t="shared" si="152"/>
        <v>-418352.28136399889</v>
      </c>
      <c r="CI33" s="343">
        <f t="shared" si="152"/>
        <v>-427168.18261516647</v>
      </c>
      <c r="CJ33" s="343">
        <f t="shared" si="152"/>
        <v>-436449.50427223352</v>
      </c>
      <c r="CK33" s="343">
        <f t="shared" si="152"/>
        <v>-444407.13080883806</v>
      </c>
      <c r="CL33" s="343">
        <f t="shared" si="152"/>
        <v>-452191.6874346399</v>
      </c>
      <c r="CM33" s="343">
        <f t="shared" si="152"/>
        <v>-460140.6216433685</v>
      </c>
      <c r="CN33" s="343">
        <f t="shared" si="152"/>
        <v>-468262.15300296608</v>
      </c>
      <c r="CO33" s="343">
        <f t="shared" si="152"/>
        <v>-476564.91202668916</v>
      </c>
      <c r="CP33" s="343">
        <f t="shared" si="152"/>
        <v>-485134.08397384326</v>
      </c>
      <c r="CQ33" s="343">
        <f t="shared" si="152"/>
        <v>-493295.97866505769</v>
      </c>
      <c r="CR33" s="343">
        <f t="shared" si="152"/>
        <v>-501091.32509393798</v>
      </c>
      <c r="CS33" s="343">
        <f t="shared" si="152"/>
        <v>-509117.57212896663</v>
      </c>
      <c r="CT33" s="343">
        <f t="shared" si="152"/>
        <v>-517390.88319324114</v>
      </c>
      <c r="CU33" s="343">
        <f t="shared" si="152"/>
        <v>-525928.55311417324</v>
      </c>
      <c r="CV33" s="343">
        <f t="shared" si="152"/>
        <v>-534789.49861754617</v>
      </c>
      <c r="CW33" s="343">
        <f t="shared" si="152"/>
        <v>-542595.44864428532</v>
      </c>
      <c r="CX33" s="343">
        <f t="shared" si="152"/>
        <v>-547103.63030183199</v>
      </c>
      <c r="CY33" s="343">
        <f t="shared" si="152"/>
        <v>-551697.85491653462</v>
      </c>
      <c r="CZ33" s="343">
        <f t="shared" si="152"/>
        <v>-556382.42185043264</v>
      </c>
      <c r="DA33" s="343">
        <f t="shared" si="152"/>
        <v>-561161.845509912</v>
      </c>
      <c r="DB33" s="343">
        <f t="shared" si="152"/>
        <v>-566063.42230320349</v>
      </c>
      <c r="DC33" s="343">
        <f t="shared" si="152"/>
        <v>-570107.09728247568</v>
      </c>
      <c r="DD33" s="343">
        <f t="shared" si="152"/>
        <v>-573339.9806431249</v>
      </c>
      <c r="DE33" s="343">
        <f t="shared" si="152"/>
        <v>-576065.35482385685</v>
      </c>
      <c r="DF33" s="343">
        <f t="shared" si="152"/>
        <v>-578254.88205801614</v>
      </c>
      <c r="DG33" s="343">
        <f t="shared" si="152"/>
        <v>-579946.78525582259</v>
      </c>
      <c r="DH33" s="343">
        <f t="shared" si="152"/>
        <v>-581166.11561032839</v>
      </c>
      <c r="DI33" s="343">
        <f t="shared" si="152"/>
        <v>-583365.92391856795</v>
      </c>
      <c r="DJ33" s="343">
        <f t="shared" si="152"/>
        <v>-585830.50721706543</v>
      </c>
      <c r="DK33" s="343">
        <f t="shared" si="152"/>
        <v>-587792.14971832838</v>
      </c>
      <c r="DL33" s="343">
        <f t="shared" si="152"/>
        <v>-589200.55866897979</v>
      </c>
      <c r="DM33" s="343">
        <f t="shared" si="152"/>
        <v>-590000.41182877787</v>
      </c>
      <c r="DN33" s="343">
        <f t="shared" si="152"/>
        <v>-590130.85446501372</v>
      </c>
      <c r="DO33" s="343">
        <f t="shared" si="152"/>
        <v>-590629.55614907411</v>
      </c>
      <c r="DP33" s="343">
        <f t="shared" si="152"/>
        <v>-591478.1015494687</v>
      </c>
      <c r="DQ33" s="343">
        <f t="shared" si="152"/>
        <v>-591861.47354315466</v>
      </c>
      <c r="DR33" s="343">
        <f t="shared" si="152"/>
        <v>-591747.11028819554</v>
      </c>
      <c r="DS33" s="343">
        <f t="shared" si="152"/>
        <v>-591100.17044346221</v>
      </c>
      <c r="DT33" s="343">
        <f t="shared" si="152"/>
        <v>-589639.12584406522</v>
      </c>
      <c r="DU33" s="315"/>
      <c r="DV33" s="316"/>
      <c r="DW33" s="316"/>
      <c r="DX33" s="316"/>
      <c r="DY33" s="316"/>
      <c r="DZ33" s="316"/>
      <c r="EA33" s="316"/>
      <c r="EB33" s="316"/>
      <c r="EC33" s="316"/>
      <c r="ED33" s="316"/>
      <c r="EE33" s="316"/>
      <c r="EF33" s="316"/>
      <c r="EG33" s="317"/>
      <c r="EH33" s="318"/>
      <c r="EI33" s="318"/>
      <c r="EJ33" s="318"/>
      <c r="EK33" s="318"/>
      <c r="EL33" s="318"/>
      <c r="EM33" s="317"/>
      <c r="EN33" s="318"/>
      <c r="EO33" s="318"/>
      <c r="EP33" s="318"/>
      <c r="EQ33" s="318"/>
      <c r="ER33" s="318"/>
      <c r="ES33" s="318"/>
    </row>
    <row r="34" spans="2:149" x14ac:dyDescent="0.2">
      <c r="B34" s="313" t="s">
        <v>586</v>
      </c>
      <c r="C34" s="314"/>
      <c r="D34" s="343"/>
      <c r="E34" s="343">
        <f>SUM(E35:E47)</f>
        <v>-24600</v>
      </c>
      <c r="F34" s="343">
        <f t="shared" ref="F34:AZ34" si="153">SUM(F35:F47)</f>
        <v>-12600</v>
      </c>
      <c r="G34" s="343">
        <f t="shared" si="153"/>
        <v>-12600</v>
      </c>
      <c r="H34" s="343">
        <f t="shared" si="153"/>
        <v>-12600</v>
      </c>
      <c r="I34" s="343">
        <f t="shared" si="153"/>
        <v>-12600</v>
      </c>
      <c r="J34" s="343">
        <f t="shared" si="153"/>
        <v>-12600</v>
      </c>
      <c r="K34" s="343">
        <f t="shared" si="153"/>
        <v>-12600</v>
      </c>
      <c r="L34" s="343">
        <f t="shared" si="153"/>
        <v>-12600</v>
      </c>
      <c r="M34" s="343">
        <f t="shared" si="153"/>
        <v>-12600</v>
      </c>
      <c r="N34" s="343">
        <f t="shared" si="153"/>
        <v>-12600</v>
      </c>
      <c r="O34" s="343">
        <f t="shared" si="153"/>
        <v>-12600</v>
      </c>
      <c r="P34" s="343">
        <f t="shared" si="153"/>
        <v>-12600</v>
      </c>
      <c r="Q34" s="343">
        <f t="shared" si="153"/>
        <v>-15424</v>
      </c>
      <c r="R34" s="343">
        <f t="shared" si="153"/>
        <v>-15424</v>
      </c>
      <c r="S34" s="343">
        <f t="shared" si="153"/>
        <v>-15424</v>
      </c>
      <c r="T34" s="343">
        <f t="shared" si="153"/>
        <v>-19424</v>
      </c>
      <c r="U34" s="343">
        <f t="shared" si="153"/>
        <v>-15424</v>
      </c>
      <c r="V34" s="343">
        <f t="shared" si="153"/>
        <v>-15424</v>
      </c>
      <c r="W34" s="343">
        <f t="shared" si="153"/>
        <v>-15424</v>
      </c>
      <c r="X34" s="343">
        <f t="shared" si="153"/>
        <v>-15424</v>
      </c>
      <c r="Y34" s="343">
        <f t="shared" si="153"/>
        <v>-19424</v>
      </c>
      <c r="Z34" s="343">
        <f t="shared" si="153"/>
        <v>-15424</v>
      </c>
      <c r="AA34" s="343">
        <f t="shared" si="153"/>
        <v>-15424</v>
      </c>
      <c r="AB34" s="343">
        <f t="shared" si="153"/>
        <v>-15424</v>
      </c>
      <c r="AC34" s="343">
        <f t="shared" si="153"/>
        <v>-13939</v>
      </c>
      <c r="AD34" s="343">
        <f t="shared" si="153"/>
        <v>-21939</v>
      </c>
      <c r="AE34" s="343">
        <f t="shared" si="153"/>
        <v>-17939</v>
      </c>
      <c r="AF34" s="343">
        <f t="shared" si="153"/>
        <v>-17939</v>
      </c>
      <c r="AG34" s="343">
        <f t="shared" si="153"/>
        <v>-17939</v>
      </c>
      <c r="AH34" s="343">
        <f t="shared" si="153"/>
        <v>-17939</v>
      </c>
      <c r="AI34" s="343">
        <f t="shared" si="153"/>
        <v>-17939</v>
      </c>
      <c r="AJ34" s="343">
        <f t="shared" si="153"/>
        <v>-21939</v>
      </c>
      <c r="AK34" s="343">
        <f t="shared" si="153"/>
        <v>-17939</v>
      </c>
      <c r="AL34" s="343">
        <f t="shared" si="153"/>
        <v>-17939</v>
      </c>
      <c r="AM34" s="343">
        <f t="shared" si="153"/>
        <v>-17939</v>
      </c>
      <c r="AN34" s="343">
        <f t="shared" si="153"/>
        <v>-17939</v>
      </c>
      <c r="AO34" s="343">
        <f t="shared" si="153"/>
        <v>-20679</v>
      </c>
      <c r="AP34" s="343">
        <f t="shared" si="153"/>
        <v>-24679</v>
      </c>
      <c r="AQ34" s="343">
        <f t="shared" si="153"/>
        <v>-20679</v>
      </c>
      <c r="AR34" s="343">
        <f t="shared" si="153"/>
        <v>-20679</v>
      </c>
      <c r="AS34" s="343">
        <f t="shared" si="153"/>
        <v>-24679</v>
      </c>
      <c r="AT34" s="343">
        <f t="shared" si="153"/>
        <v>-20679</v>
      </c>
      <c r="AU34" s="343">
        <f t="shared" si="153"/>
        <v>-20679</v>
      </c>
      <c r="AV34" s="343">
        <f t="shared" si="153"/>
        <v>-20679</v>
      </c>
      <c r="AW34" s="343">
        <f t="shared" si="153"/>
        <v>-20679</v>
      </c>
      <c r="AX34" s="343">
        <f t="shared" si="153"/>
        <v>-20679</v>
      </c>
      <c r="AY34" s="343">
        <f t="shared" si="153"/>
        <v>-20679</v>
      </c>
      <c r="AZ34" s="343">
        <f t="shared" si="153"/>
        <v>-28679</v>
      </c>
      <c r="BA34" s="343">
        <f t="shared" ref="BA34:BL34" si="154">SUM(BA35:BA47)</f>
        <v>-22777</v>
      </c>
      <c r="BB34" s="343">
        <f t="shared" si="154"/>
        <v>-22777</v>
      </c>
      <c r="BC34" s="343">
        <f t="shared" si="154"/>
        <v>-22777</v>
      </c>
      <c r="BD34" s="343">
        <f t="shared" si="154"/>
        <v>-22777</v>
      </c>
      <c r="BE34" s="343">
        <f t="shared" si="154"/>
        <v>-22777</v>
      </c>
      <c r="BF34" s="343">
        <f t="shared" si="154"/>
        <v>-26777</v>
      </c>
      <c r="BG34" s="343">
        <f t="shared" si="154"/>
        <v>-22777</v>
      </c>
      <c r="BH34" s="343">
        <f t="shared" si="154"/>
        <v>-26777</v>
      </c>
      <c r="BI34" s="343">
        <f t="shared" si="154"/>
        <v>-22777</v>
      </c>
      <c r="BJ34" s="343">
        <f t="shared" si="154"/>
        <v>-22777</v>
      </c>
      <c r="BK34" s="343">
        <f t="shared" si="154"/>
        <v>-22777</v>
      </c>
      <c r="BL34" s="343">
        <f t="shared" si="154"/>
        <v>-26777</v>
      </c>
      <c r="BM34" s="343">
        <f>SUM(BM35:BM47)</f>
        <v>-24848</v>
      </c>
      <c r="BN34" s="343">
        <f t="shared" ref="BN34:DT34" si="155">SUM(BN35:BN47)</f>
        <v>-24848</v>
      </c>
      <c r="BO34" s="343">
        <f t="shared" si="155"/>
        <v>-24848</v>
      </c>
      <c r="BP34" s="343">
        <f t="shared" si="155"/>
        <v>-28848</v>
      </c>
      <c r="BQ34" s="343">
        <f t="shared" si="155"/>
        <v>-24848</v>
      </c>
      <c r="BR34" s="343">
        <f t="shared" si="155"/>
        <v>-28848</v>
      </c>
      <c r="BS34" s="343">
        <f t="shared" si="155"/>
        <v>-24848</v>
      </c>
      <c r="BT34" s="343">
        <f t="shared" si="155"/>
        <v>-24848</v>
      </c>
      <c r="BU34" s="343">
        <f t="shared" si="155"/>
        <v>-24848</v>
      </c>
      <c r="BV34" s="343">
        <f t="shared" si="155"/>
        <v>-24848</v>
      </c>
      <c r="BW34" s="343">
        <f t="shared" si="155"/>
        <v>-24848</v>
      </c>
      <c r="BX34" s="343">
        <f t="shared" si="155"/>
        <v>-32848</v>
      </c>
      <c r="BY34" s="343">
        <f t="shared" si="155"/>
        <v>-27188</v>
      </c>
      <c r="BZ34" s="343">
        <f t="shared" si="155"/>
        <v>-27188</v>
      </c>
      <c r="CA34" s="343">
        <f t="shared" si="155"/>
        <v>-27188</v>
      </c>
      <c r="CB34" s="343">
        <f t="shared" si="155"/>
        <v>-27188</v>
      </c>
      <c r="CC34" s="343">
        <f t="shared" si="155"/>
        <v>-27188</v>
      </c>
      <c r="CD34" s="343">
        <f t="shared" si="155"/>
        <v>-31188</v>
      </c>
      <c r="CE34" s="343">
        <f t="shared" si="155"/>
        <v>-27188</v>
      </c>
      <c r="CF34" s="343">
        <f t="shared" si="155"/>
        <v>-31188</v>
      </c>
      <c r="CG34" s="343">
        <f t="shared" si="155"/>
        <v>-27188</v>
      </c>
      <c r="CH34" s="343">
        <f t="shared" si="155"/>
        <v>-27188</v>
      </c>
      <c r="CI34" s="343">
        <f t="shared" si="155"/>
        <v>-27188</v>
      </c>
      <c r="CJ34" s="343">
        <f t="shared" si="155"/>
        <v>-31188</v>
      </c>
      <c r="CK34" s="343">
        <f t="shared" si="155"/>
        <v>-28988</v>
      </c>
      <c r="CL34" s="343">
        <f t="shared" si="155"/>
        <v>-28988</v>
      </c>
      <c r="CM34" s="343">
        <f t="shared" si="155"/>
        <v>-28988</v>
      </c>
      <c r="CN34" s="343">
        <f t="shared" si="155"/>
        <v>-32988</v>
      </c>
      <c r="CO34" s="343">
        <f t="shared" si="155"/>
        <v>-28988</v>
      </c>
      <c r="CP34" s="343">
        <f t="shared" si="155"/>
        <v>-32988</v>
      </c>
      <c r="CQ34" s="343">
        <f t="shared" si="155"/>
        <v>-28988</v>
      </c>
      <c r="CR34" s="343">
        <f t="shared" si="155"/>
        <v>-28988</v>
      </c>
      <c r="CS34" s="343">
        <f t="shared" si="155"/>
        <v>-28988</v>
      </c>
      <c r="CT34" s="343">
        <f t="shared" si="155"/>
        <v>-28988</v>
      </c>
      <c r="CU34" s="343">
        <f t="shared" si="155"/>
        <v>-28988</v>
      </c>
      <c r="CV34" s="343">
        <f t="shared" si="155"/>
        <v>-36988</v>
      </c>
      <c r="CW34" s="343">
        <f t="shared" si="155"/>
        <v>-31228</v>
      </c>
      <c r="CX34" s="343">
        <f t="shared" si="155"/>
        <v>-31228</v>
      </c>
      <c r="CY34" s="343">
        <f t="shared" si="155"/>
        <v>-31228</v>
      </c>
      <c r="CZ34" s="343">
        <f t="shared" si="155"/>
        <v>-31228</v>
      </c>
      <c r="DA34" s="343">
        <f t="shared" si="155"/>
        <v>-31228</v>
      </c>
      <c r="DB34" s="343">
        <f t="shared" si="155"/>
        <v>-35228</v>
      </c>
      <c r="DC34" s="343">
        <f t="shared" si="155"/>
        <v>-31228</v>
      </c>
      <c r="DD34" s="343">
        <f t="shared" si="155"/>
        <v>-35228</v>
      </c>
      <c r="DE34" s="343">
        <f t="shared" si="155"/>
        <v>-31228</v>
      </c>
      <c r="DF34" s="343">
        <f t="shared" si="155"/>
        <v>-31228</v>
      </c>
      <c r="DG34" s="343">
        <f t="shared" si="155"/>
        <v>-31228</v>
      </c>
      <c r="DH34" s="343">
        <f t="shared" si="155"/>
        <v>-35228</v>
      </c>
      <c r="DI34" s="343">
        <f t="shared" si="155"/>
        <v>-33147</v>
      </c>
      <c r="DJ34" s="343">
        <f t="shared" si="155"/>
        <v>-33147</v>
      </c>
      <c r="DK34" s="343">
        <f t="shared" si="155"/>
        <v>-33147</v>
      </c>
      <c r="DL34" s="343">
        <f t="shared" si="155"/>
        <v>-37147</v>
      </c>
      <c r="DM34" s="343">
        <f t="shared" si="155"/>
        <v>-33147</v>
      </c>
      <c r="DN34" s="343">
        <f t="shared" si="155"/>
        <v>-37147</v>
      </c>
      <c r="DO34" s="343">
        <f t="shared" si="155"/>
        <v>-33147</v>
      </c>
      <c r="DP34" s="343">
        <f t="shared" si="155"/>
        <v>-33147</v>
      </c>
      <c r="DQ34" s="343">
        <f t="shared" si="155"/>
        <v>-33147</v>
      </c>
      <c r="DR34" s="343">
        <f t="shared" si="155"/>
        <v>-33147</v>
      </c>
      <c r="DS34" s="343">
        <f t="shared" si="155"/>
        <v>-33147</v>
      </c>
      <c r="DT34" s="343">
        <f t="shared" si="155"/>
        <v>-41147</v>
      </c>
      <c r="DU34" s="315"/>
      <c r="DV34" s="316">
        <f t="shared" si="67"/>
        <v>-163200</v>
      </c>
      <c r="DW34" s="316">
        <f t="shared" si="67"/>
        <v>-193088</v>
      </c>
      <c r="DX34" s="316">
        <f t="shared" si="67"/>
        <v>-219268</v>
      </c>
      <c r="DY34" s="316">
        <f t="shared" si="67"/>
        <v>-264148</v>
      </c>
      <c r="DZ34" s="316">
        <f t="shared" si="67"/>
        <v>-285324</v>
      </c>
      <c r="EA34" s="316">
        <f t="shared" si="67"/>
        <v>-314176</v>
      </c>
      <c r="EB34" s="316">
        <f t="shared" si="67"/>
        <v>-338256</v>
      </c>
      <c r="EC34" s="316">
        <f t="shared" si="67"/>
        <v>-363856</v>
      </c>
      <c r="ED34" s="316">
        <f t="shared" si="67"/>
        <v>-386736</v>
      </c>
      <c r="EE34" s="316">
        <f t="shared" si="67"/>
        <v>-413764</v>
      </c>
      <c r="EF34" s="316">
        <f t="shared" si="143"/>
        <v>-2941816</v>
      </c>
      <c r="EG34" s="317"/>
      <c r="EH34" s="318">
        <f t="shared" si="128"/>
        <v>0.18313725490196076</v>
      </c>
      <c r="EI34" s="318">
        <f t="shared" si="129"/>
        <v>0.13558584686774933</v>
      </c>
      <c r="EJ34" s="318">
        <f t="shared" si="130"/>
        <v>0.20468102960760337</v>
      </c>
      <c r="EK34" s="318">
        <f t="shared" si="131"/>
        <v>8.0167179005709022E-2</v>
      </c>
      <c r="EL34" s="318">
        <f>IFERROR(((#REF!/DV34)^(1/8))-1,0)</f>
        <v>0</v>
      </c>
      <c r="EM34" s="317"/>
      <c r="EN34" s="318">
        <f t="shared" si="132"/>
        <v>-0.26079432620625087</v>
      </c>
      <c r="EO34" s="318">
        <f t="shared" si="133"/>
        <v>-9.5798434854843462E-2</v>
      </c>
      <c r="EP34" s="318">
        <f t="shared" si="134"/>
        <v>-4.9363778484980948E-2</v>
      </c>
      <c r="EQ34" s="318">
        <f t="shared" si="135"/>
        <v>-3.2965996391823175E-2</v>
      </c>
      <c r="ER34" s="318">
        <f t="shared" si="136"/>
        <v>-2.2234034328221509E-2</v>
      </c>
      <c r="ES34" s="318">
        <f t="shared" si="145"/>
        <v>-1.7062311334166271E-2</v>
      </c>
    </row>
    <row r="35" spans="2:149" outlineLevel="1" x14ac:dyDescent="0.2">
      <c r="B35" s="319" t="str">
        <f>Premissas!F37</f>
        <v>Advogados</v>
      </c>
      <c r="C35" s="320"/>
      <c r="D35" s="344"/>
      <c r="E35" s="344">
        <f>-(1+VLOOKUP(E$4,Premissas!$B$11:$D$21,3,0))*(VLOOKUP($B35,Premissas!$F:$P,2,0))</f>
        <v>-1500</v>
      </c>
      <c r="F35" s="344">
        <f>-(1+VLOOKUP(F$4,Premissas!$B$11:$D$21,3,0))*(VLOOKUP($B35,Premissas!$F:$P,2,0))</f>
        <v>-1500</v>
      </c>
      <c r="G35" s="344">
        <f>-(1+VLOOKUP(G$4,Premissas!$B$11:$D$21,3,0))*(VLOOKUP($B35,Premissas!$F:$P,2,0))</f>
        <v>-1500</v>
      </c>
      <c r="H35" s="344">
        <f>-(1+VLOOKUP(H$4,Premissas!$B$11:$D$21,3,0))*(VLOOKUP($B35,Premissas!$F:$P,2,0))</f>
        <v>-1500</v>
      </c>
      <c r="I35" s="344">
        <f>-(1+VLOOKUP(I$4,Premissas!$B$11:$D$21,3,0))*(VLOOKUP($B35,Premissas!$F:$P,2,0))</f>
        <v>-1500</v>
      </c>
      <c r="J35" s="344">
        <f>-(1+VLOOKUP(J$4,Premissas!$B$11:$D$21,3,0))*(VLOOKUP($B35,Premissas!$F:$P,2,0))</f>
        <v>-1500</v>
      </c>
      <c r="K35" s="344">
        <f>-(1+VLOOKUP(K$4,Premissas!$B$11:$D$21,3,0))*(VLOOKUP($B35,Premissas!$F:$P,2,0))</f>
        <v>-1500</v>
      </c>
      <c r="L35" s="344">
        <f>-(1+VLOOKUP(L$4,Premissas!$B$11:$D$21,3,0))*(VLOOKUP($B35,Premissas!$F:$P,2,0))</f>
        <v>-1500</v>
      </c>
      <c r="M35" s="344">
        <f>-(1+VLOOKUP(M$4,Premissas!$B$11:$D$21,3,0))*(VLOOKUP($B35,Premissas!$F:$P,2,0))</f>
        <v>-1500</v>
      </c>
      <c r="N35" s="344">
        <f>-(1+VLOOKUP(N$4,Premissas!$B$11:$D$21,3,0))*(VLOOKUP($B35,Premissas!$F:$P,2,0))</f>
        <v>-1500</v>
      </c>
      <c r="O35" s="344">
        <f>-(1+VLOOKUP(O$4,Premissas!$B$11:$D$21,3,0))*(VLOOKUP($B35,Premissas!$F:$P,2,0))</f>
        <v>-1500</v>
      </c>
      <c r="P35" s="344">
        <f>-(1+VLOOKUP(P$4,Premissas!$B$11:$D$21,3,0))*(VLOOKUP($B35,Premissas!$F:$P,2,0))</f>
        <v>-1500</v>
      </c>
      <c r="Q35" s="344">
        <f>-(1+VLOOKUP(Q$4,Premissas!$B$11:$D$21,3,0))*(VLOOKUP($B35,Premissas!$F:$P,3,0))</f>
        <v>-3000</v>
      </c>
      <c r="R35" s="344">
        <f>-(1+VLOOKUP(R$4,Premissas!$B$11:$D$21,3,0))*(VLOOKUP($B35,Premissas!$F:$P,3,0))</f>
        <v>-3000</v>
      </c>
      <c r="S35" s="344">
        <f>-(1+VLOOKUP(S$4,Premissas!$B$11:$D$21,3,0))*(VLOOKUP($B35,Premissas!$F:$P,3,0))</f>
        <v>-3000</v>
      </c>
      <c r="T35" s="344">
        <f>-(1+VLOOKUP(T$4,Premissas!$B$11:$D$21,3,0))*(VLOOKUP($B35,Premissas!$F:$P,3,0))</f>
        <v>-3000</v>
      </c>
      <c r="U35" s="344">
        <f>-(1+VLOOKUP(U$4,Premissas!$B$11:$D$21,3,0))*(VLOOKUP($B35,Premissas!$F:$P,3,0))</f>
        <v>-3000</v>
      </c>
      <c r="V35" s="344">
        <f>-(1+VLOOKUP(V$4,Premissas!$B$11:$D$21,3,0))*(VLOOKUP($B35,Premissas!$F:$P,3,0))</f>
        <v>-3000</v>
      </c>
      <c r="W35" s="344">
        <f>-(1+VLOOKUP(W$4,Premissas!$B$11:$D$21,3,0))*(VLOOKUP($B35,Premissas!$F:$P,3,0))</f>
        <v>-3000</v>
      </c>
      <c r="X35" s="344">
        <f>-(1+VLOOKUP(X$4,Premissas!$B$11:$D$21,3,0))*(VLOOKUP($B35,Premissas!$F:$P,3,0))</f>
        <v>-3000</v>
      </c>
      <c r="Y35" s="344">
        <f>-(1+VLOOKUP(Y$4,Premissas!$B$11:$D$21,3,0))*(VLOOKUP($B35,Premissas!$F:$P,3,0))</f>
        <v>-3000</v>
      </c>
      <c r="Z35" s="344">
        <f>-(1+VLOOKUP(Z$4,Premissas!$B$11:$D$21,3,0))*(VLOOKUP($B35,Premissas!$F:$P,3,0))</f>
        <v>-3000</v>
      </c>
      <c r="AA35" s="344">
        <f>-(1+VLOOKUP(AA$4,Premissas!$B$11:$D$21,3,0))*(VLOOKUP($B35,Premissas!$F:$P,3,0))</f>
        <v>-3000</v>
      </c>
      <c r="AB35" s="344">
        <f>-(1+VLOOKUP(AB$4,Premissas!$B$11:$D$21,3,0))*(VLOOKUP($B35,Premissas!$F:$P,3,0))</f>
        <v>-3000</v>
      </c>
      <c r="AC35" s="344">
        <f>-(1+VLOOKUP(AC$4,Premissas!$B$11:$D$21,3,0))*(VLOOKUP($B35,Premissas!$F:$P,4,0))</f>
        <v>-4500</v>
      </c>
      <c r="AD35" s="344">
        <f>-(1+VLOOKUP(AD$4,Premissas!$B$11:$D$21,3,0))*(VLOOKUP($B35,Premissas!$F:$P,4,0))</f>
        <v>-4500</v>
      </c>
      <c r="AE35" s="344">
        <f>-(1+VLOOKUP(AE$4,Premissas!$B$11:$D$21,3,0))*(VLOOKUP($B35,Premissas!$F:$P,4,0))</f>
        <v>-4500</v>
      </c>
      <c r="AF35" s="344">
        <f>-(1+VLOOKUP(AF$4,Premissas!$B$11:$D$21,3,0))*(VLOOKUP($B35,Premissas!$F:$P,4,0))</f>
        <v>-4500</v>
      </c>
      <c r="AG35" s="344">
        <f>-(1+VLOOKUP(AG$4,Premissas!$B$11:$D$21,3,0))*(VLOOKUP($B35,Premissas!$F:$P,4,0))</f>
        <v>-4500</v>
      </c>
      <c r="AH35" s="344">
        <f>-(1+VLOOKUP(AH$4,Premissas!$B$11:$D$21,3,0))*(VLOOKUP($B35,Premissas!$F:$P,4,0))</f>
        <v>-4500</v>
      </c>
      <c r="AI35" s="344">
        <f>-(1+VLOOKUP(AI$4,Premissas!$B$11:$D$21,3,0))*(VLOOKUP($B35,Premissas!$F:$P,4,0))</f>
        <v>-4500</v>
      </c>
      <c r="AJ35" s="344">
        <f>-(1+VLOOKUP(AJ$4,Premissas!$B$11:$D$21,3,0))*(VLOOKUP($B35,Premissas!$F:$P,4,0))</f>
        <v>-4500</v>
      </c>
      <c r="AK35" s="344">
        <f>-(1+VLOOKUP(AK$4,Premissas!$B$11:$D$21,3,0))*(VLOOKUP($B35,Premissas!$F:$P,4,0))</f>
        <v>-4500</v>
      </c>
      <c r="AL35" s="344">
        <f>-(1+VLOOKUP(AL$4,Premissas!$B$11:$D$21,3,0))*(VLOOKUP($B35,Premissas!$F:$P,4,0))</f>
        <v>-4500</v>
      </c>
      <c r="AM35" s="344">
        <f>-(1+VLOOKUP(AM$4,Premissas!$B$11:$D$21,3,0))*(VLOOKUP($B35,Premissas!$F:$P,4,0))</f>
        <v>-4500</v>
      </c>
      <c r="AN35" s="344">
        <f>-(1+VLOOKUP(AN$4,Premissas!$B$11:$D$21,3,0))*(VLOOKUP($B35,Premissas!$F:$P,4,0))</f>
        <v>-4500</v>
      </c>
      <c r="AO35" s="344">
        <f>-(1+VLOOKUP(AO$4,Premissas!$B$11:$D$21,3,0))*(VLOOKUP($B35,Premissas!$F:$P,5,0))</f>
        <v>-6000</v>
      </c>
      <c r="AP35" s="344">
        <f>-(1+VLOOKUP(AP$4,Premissas!$B$11:$D$21,3,0))*(VLOOKUP($B35,Premissas!$F:$P,5,0))</f>
        <v>-6000</v>
      </c>
      <c r="AQ35" s="344">
        <f>-(1+VLOOKUP(AQ$4,Premissas!$B$11:$D$21,3,0))*(VLOOKUP($B35,Premissas!$F:$P,5,0))</f>
        <v>-6000</v>
      </c>
      <c r="AR35" s="344">
        <f>-(1+VLOOKUP(AR$4,Premissas!$B$11:$D$21,3,0))*(VLOOKUP($B35,Premissas!$F:$P,5,0))</f>
        <v>-6000</v>
      </c>
      <c r="AS35" s="344">
        <f>-(1+VLOOKUP(AS$4,Premissas!$B$11:$D$21,3,0))*(VLOOKUP($B35,Premissas!$F:$P,5,0))</f>
        <v>-6000</v>
      </c>
      <c r="AT35" s="344">
        <f>-(1+VLOOKUP(AT$4,Premissas!$B$11:$D$21,3,0))*(VLOOKUP($B35,Premissas!$F:$P,5,0))</f>
        <v>-6000</v>
      </c>
      <c r="AU35" s="344">
        <f>-(1+VLOOKUP(AU$4,Premissas!$B$11:$D$21,3,0))*(VLOOKUP($B35,Premissas!$F:$P,5,0))</f>
        <v>-6000</v>
      </c>
      <c r="AV35" s="344">
        <f>-(1+VLOOKUP(AV$4,Premissas!$B$11:$D$21,3,0))*(VLOOKUP($B35,Premissas!$F:$P,5,0))</f>
        <v>-6000</v>
      </c>
      <c r="AW35" s="344">
        <f>-(1+VLOOKUP(AW$4,Premissas!$B$11:$D$21,3,0))*(VLOOKUP($B35,Premissas!$F:$P,5,0))</f>
        <v>-6000</v>
      </c>
      <c r="AX35" s="344">
        <f>-(1+VLOOKUP(AX$4,Premissas!$B$11:$D$21,3,0))*(VLOOKUP($B35,Premissas!$F:$P,5,0))</f>
        <v>-6000</v>
      </c>
      <c r="AY35" s="344">
        <f>-(1+VLOOKUP(AY$4,Premissas!$B$11:$D$21,3,0))*(VLOOKUP($B35,Premissas!$F:$P,5,0))</f>
        <v>-6000</v>
      </c>
      <c r="AZ35" s="344">
        <f>-(1+VLOOKUP(AZ$4,Premissas!$B$11:$D$21,3,0))*(VLOOKUP($B35,Premissas!$F:$P,5,0))</f>
        <v>-6000</v>
      </c>
      <c r="BA35" s="344">
        <f>-(1+VLOOKUP(BA$4,Premissas!$B$11:$D$21,3,0))*(VLOOKUP($B35,Premissas!$F:$P,6,0))</f>
        <v>-7500</v>
      </c>
      <c r="BB35" s="344">
        <f>-(1+VLOOKUP(BB$4,Premissas!$B$11:$D$21,3,0))*(VLOOKUP($B35,Premissas!$F:$P,6,0))</f>
        <v>-7500</v>
      </c>
      <c r="BC35" s="344">
        <f>-(1+VLOOKUP(BC$4,Premissas!$B$11:$D$21,3,0))*(VLOOKUP($B35,Premissas!$F:$P,6,0))</f>
        <v>-7500</v>
      </c>
      <c r="BD35" s="344">
        <f>-(1+VLOOKUP(BD$4,Premissas!$B$11:$D$21,3,0))*(VLOOKUP($B35,Premissas!$F:$P,6,0))</f>
        <v>-7500</v>
      </c>
      <c r="BE35" s="344">
        <f>-(1+VLOOKUP(BE$4,Premissas!$B$11:$D$21,3,0))*(VLOOKUP($B35,Premissas!$F:$P,6,0))</f>
        <v>-7500</v>
      </c>
      <c r="BF35" s="344">
        <f>-(1+VLOOKUP(BF$4,Premissas!$B$11:$D$21,3,0))*(VLOOKUP($B35,Premissas!$F:$P,6,0))</f>
        <v>-7500</v>
      </c>
      <c r="BG35" s="344">
        <f>-(1+VLOOKUP(BG$4,Premissas!$B$11:$D$21,3,0))*(VLOOKUP($B35,Premissas!$F:$P,6,0))</f>
        <v>-7500</v>
      </c>
      <c r="BH35" s="344">
        <f>-(1+VLOOKUP(BH$4,Premissas!$B$11:$D$21,3,0))*(VLOOKUP($B35,Premissas!$F:$P,6,0))</f>
        <v>-7500</v>
      </c>
      <c r="BI35" s="344">
        <f>-(1+VLOOKUP(BI$4,Premissas!$B$11:$D$21,3,0))*(VLOOKUP($B35,Premissas!$F:$P,6,0))</f>
        <v>-7500</v>
      </c>
      <c r="BJ35" s="344">
        <f>-(1+VLOOKUP(BJ$4,Premissas!$B$11:$D$21,3,0))*(VLOOKUP($B35,Premissas!$F:$P,6,0))</f>
        <v>-7500</v>
      </c>
      <c r="BK35" s="344">
        <f>-(1+VLOOKUP(BK$4,Premissas!$B$11:$D$21,3,0))*(VLOOKUP($B35,Premissas!$F:$P,6,0))</f>
        <v>-7500</v>
      </c>
      <c r="BL35" s="344">
        <f>-(1+VLOOKUP(BL$4,Premissas!$B$11:$D$21,3,0))*(VLOOKUP($B35,Premissas!$F:$P,6,0))</f>
        <v>-7500</v>
      </c>
      <c r="BM35" s="344">
        <f>-(1+VLOOKUP(BM$4,Premissas!$B$11:$D$21,3,0))*(VLOOKUP($B35,Premissas!$F:$P,7,0))</f>
        <v>-9000</v>
      </c>
      <c r="BN35" s="344">
        <f>-(1+VLOOKUP(BN$4,Premissas!$B$11:$D$21,3,0))*(VLOOKUP($B35,Premissas!$F:$P,7,0))</f>
        <v>-9000</v>
      </c>
      <c r="BO35" s="344">
        <f>-(1+VLOOKUP(BO$4,Premissas!$B$11:$D$21,3,0))*(VLOOKUP($B35,Premissas!$F:$P,7,0))</f>
        <v>-9000</v>
      </c>
      <c r="BP35" s="344">
        <f>-(1+VLOOKUP(BP$4,Premissas!$B$11:$D$21,3,0))*(VLOOKUP($B35,Premissas!$F:$P,7,0))</f>
        <v>-9000</v>
      </c>
      <c r="BQ35" s="344">
        <f>-(1+VLOOKUP(BQ$4,Premissas!$B$11:$D$21,3,0))*(VLOOKUP($B35,Premissas!$F:$P,7,0))</f>
        <v>-9000</v>
      </c>
      <c r="BR35" s="344">
        <f>-(1+VLOOKUP(BR$4,Premissas!$B$11:$D$21,3,0))*(VLOOKUP($B35,Premissas!$F:$P,7,0))</f>
        <v>-9000</v>
      </c>
      <c r="BS35" s="344">
        <f>-(1+VLOOKUP(BS$4,Premissas!$B$11:$D$21,3,0))*(VLOOKUP($B35,Premissas!$F:$P,7,0))</f>
        <v>-9000</v>
      </c>
      <c r="BT35" s="344">
        <f>-(1+VLOOKUP(BT$4,Premissas!$B$11:$D$21,3,0))*(VLOOKUP($B35,Premissas!$F:$P,7,0))</f>
        <v>-9000</v>
      </c>
      <c r="BU35" s="344">
        <f>-(1+VLOOKUP(BU$4,Premissas!$B$11:$D$21,3,0))*(VLOOKUP($B35,Premissas!$F:$P,7,0))</f>
        <v>-9000</v>
      </c>
      <c r="BV35" s="344">
        <f>-(1+VLOOKUP(BV$4,Premissas!$B$11:$D$21,3,0))*(VLOOKUP($B35,Premissas!$F:$P,7,0))</f>
        <v>-9000</v>
      </c>
      <c r="BW35" s="344">
        <f>-(1+VLOOKUP(BW$4,Premissas!$B$11:$D$21,3,0))*(VLOOKUP($B35,Premissas!$F:$P,7,0))</f>
        <v>-9000</v>
      </c>
      <c r="BX35" s="344">
        <f>-(1+VLOOKUP(BX$4,Premissas!$B$11:$D$21,3,0))*(VLOOKUP($B35,Premissas!$F:$P,7,0))</f>
        <v>-9000</v>
      </c>
      <c r="BY35" s="344">
        <f>-(1+VLOOKUP(BY$4,Premissas!$B$11:$D$21,3,0))*(VLOOKUP($B35,Premissas!$F:$P,8,0))</f>
        <v>-10500</v>
      </c>
      <c r="BZ35" s="344">
        <f>-(1+VLOOKUP(BZ$4,Premissas!$B$11:$D$21,3,0))*(VLOOKUP($B35,Premissas!$F:$P,8,0))</f>
        <v>-10500</v>
      </c>
      <c r="CA35" s="344">
        <f>-(1+VLOOKUP(CA$4,Premissas!$B$11:$D$21,3,0))*(VLOOKUP($B35,Premissas!$F:$P,8,0))</f>
        <v>-10500</v>
      </c>
      <c r="CB35" s="344">
        <f>-(1+VLOOKUP(CB$4,Premissas!$B$11:$D$21,3,0))*(VLOOKUP($B35,Premissas!$F:$P,8,0))</f>
        <v>-10500</v>
      </c>
      <c r="CC35" s="344">
        <f>-(1+VLOOKUP(CC$4,Premissas!$B$11:$D$21,3,0))*(VLOOKUP($B35,Premissas!$F:$P,8,0))</f>
        <v>-10500</v>
      </c>
      <c r="CD35" s="344">
        <f>-(1+VLOOKUP(CD$4,Premissas!$B$11:$D$21,3,0))*(VLOOKUP($B35,Premissas!$F:$P,8,0))</f>
        <v>-10500</v>
      </c>
      <c r="CE35" s="344">
        <f>-(1+VLOOKUP(CE$4,Premissas!$B$11:$D$21,3,0))*(VLOOKUP($B35,Premissas!$F:$P,8,0))</f>
        <v>-10500</v>
      </c>
      <c r="CF35" s="344">
        <f>-(1+VLOOKUP(CF$4,Premissas!$B$11:$D$21,3,0))*(VLOOKUP($B35,Premissas!$F:$P,8,0))</f>
        <v>-10500</v>
      </c>
      <c r="CG35" s="344">
        <f>-(1+VLOOKUP(CG$4,Premissas!$B$11:$D$21,3,0))*(VLOOKUP($B35,Premissas!$F:$P,8,0))</f>
        <v>-10500</v>
      </c>
      <c r="CH35" s="344">
        <f>-(1+VLOOKUP(CH$4,Premissas!$B$11:$D$21,3,0))*(VLOOKUP($B35,Premissas!$F:$P,8,0))</f>
        <v>-10500</v>
      </c>
      <c r="CI35" s="344">
        <f>-(1+VLOOKUP(CI$4,Premissas!$B$11:$D$21,3,0))*(VLOOKUP($B35,Premissas!$F:$P,8,0))</f>
        <v>-10500</v>
      </c>
      <c r="CJ35" s="344">
        <f>-(1+VLOOKUP(CJ$4,Premissas!$B$11:$D$21,3,0))*(VLOOKUP($B35,Premissas!$F:$P,8,0))</f>
        <v>-10500</v>
      </c>
      <c r="CK35" s="344">
        <f>-(1+VLOOKUP(CK$4,Premissas!$B$11:$D$21,3,0))*(VLOOKUP($B35,Premissas!$F:$P,9,0))</f>
        <v>-12000</v>
      </c>
      <c r="CL35" s="344">
        <f>-(1+VLOOKUP(CL$4,Premissas!$B$11:$D$21,3,0))*(VLOOKUP($B35,Premissas!$F:$P,9,0))</f>
        <v>-12000</v>
      </c>
      <c r="CM35" s="344">
        <f>-(1+VLOOKUP(CM$4,Premissas!$B$11:$D$21,3,0))*(VLOOKUP($B35,Premissas!$F:$P,9,0))</f>
        <v>-12000</v>
      </c>
      <c r="CN35" s="344">
        <f>-(1+VLOOKUP(CN$4,Premissas!$B$11:$D$21,3,0))*(VLOOKUP($B35,Premissas!$F:$P,9,0))</f>
        <v>-12000</v>
      </c>
      <c r="CO35" s="344">
        <f>-(1+VLOOKUP(CO$4,Premissas!$B$11:$D$21,3,0))*(VLOOKUP($B35,Premissas!$F:$P,9,0))</f>
        <v>-12000</v>
      </c>
      <c r="CP35" s="344">
        <f>-(1+VLOOKUP(CP$4,Premissas!$B$11:$D$21,3,0))*(VLOOKUP($B35,Premissas!$F:$P,9,0))</f>
        <v>-12000</v>
      </c>
      <c r="CQ35" s="344">
        <f>-(1+VLOOKUP(CQ$4,Premissas!$B$11:$D$21,3,0))*(VLOOKUP($B35,Premissas!$F:$P,9,0))</f>
        <v>-12000</v>
      </c>
      <c r="CR35" s="344">
        <f>-(1+VLOOKUP(CR$4,Premissas!$B$11:$D$21,3,0))*(VLOOKUP($B35,Premissas!$F:$P,9,0))</f>
        <v>-12000</v>
      </c>
      <c r="CS35" s="344">
        <f>-(1+VLOOKUP(CS$4,Premissas!$B$11:$D$21,3,0))*(VLOOKUP($B35,Premissas!$F:$P,9,0))</f>
        <v>-12000</v>
      </c>
      <c r="CT35" s="344">
        <f>-(1+VLOOKUP(CT$4,Premissas!$B$11:$D$21,3,0))*(VLOOKUP($B35,Premissas!$F:$P,9,0))</f>
        <v>-12000</v>
      </c>
      <c r="CU35" s="344">
        <f>-(1+VLOOKUP(CU$4,Premissas!$B$11:$D$21,3,0))*(VLOOKUP($B35,Premissas!$F:$P,9,0))</f>
        <v>-12000</v>
      </c>
      <c r="CV35" s="344">
        <f>-(1+VLOOKUP(CV$4,Premissas!$B$11:$D$21,3,0))*(VLOOKUP($B35,Premissas!$F:$P,9,0))</f>
        <v>-12000</v>
      </c>
      <c r="CW35" s="344">
        <f>-(1+VLOOKUP(CW$4,Premissas!$B$11:$D$21,3,0))*(VLOOKUP($B35,Premissas!$F:$P,10,0))</f>
        <v>-13500</v>
      </c>
      <c r="CX35" s="344">
        <f>-(1+VLOOKUP(CX$4,Premissas!$B$11:$D$21,3,0))*(VLOOKUP($B35,Premissas!$F:$P,10,0))</f>
        <v>-13500</v>
      </c>
      <c r="CY35" s="344">
        <f>-(1+VLOOKUP(CY$4,Premissas!$B$11:$D$21,3,0))*(VLOOKUP($B35,Premissas!$F:$P,10,0))</f>
        <v>-13500</v>
      </c>
      <c r="CZ35" s="344">
        <f>-(1+VLOOKUP(CZ$4,Premissas!$B$11:$D$21,3,0))*(VLOOKUP($B35,Premissas!$F:$P,10,0))</f>
        <v>-13500</v>
      </c>
      <c r="DA35" s="344">
        <f>-(1+VLOOKUP(DA$4,Premissas!$B$11:$D$21,3,0))*(VLOOKUP($B35,Premissas!$F:$P,10,0))</f>
        <v>-13500</v>
      </c>
      <c r="DB35" s="344">
        <f>-(1+VLOOKUP(DB$4,Premissas!$B$11:$D$21,3,0))*(VLOOKUP($B35,Premissas!$F:$P,10,0))</f>
        <v>-13500</v>
      </c>
      <c r="DC35" s="344">
        <f>-(1+VLOOKUP(DC$4,Premissas!$B$11:$D$21,3,0))*(VLOOKUP($B35,Premissas!$F:$P,10,0))</f>
        <v>-13500</v>
      </c>
      <c r="DD35" s="344">
        <f>-(1+VLOOKUP(DD$4,Premissas!$B$11:$D$21,3,0))*(VLOOKUP($B35,Premissas!$F:$P,10,0))</f>
        <v>-13500</v>
      </c>
      <c r="DE35" s="344">
        <f>-(1+VLOOKUP(DE$4,Premissas!$B$11:$D$21,3,0))*(VLOOKUP($B35,Premissas!$F:$P,10,0))</f>
        <v>-13500</v>
      </c>
      <c r="DF35" s="344">
        <f>-(1+VLOOKUP(DF$4,Premissas!$B$11:$D$21,3,0))*(VLOOKUP($B35,Premissas!$F:$P,10,0))</f>
        <v>-13500</v>
      </c>
      <c r="DG35" s="344">
        <f>-(1+VLOOKUP(DG$4,Premissas!$B$11:$D$21,3,0))*(VLOOKUP($B35,Premissas!$F:$P,10,0))</f>
        <v>-13500</v>
      </c>
      <c r="DH35" s="344">
        <f>-(1+VLOOKUP(DH$4,Premissas!$B$11:$D$21,3,0))*(VLOOKUP($B35,Premissas!$F:$P,10,0))</f>
        <v>-13500</v>
      </c>
      <c r="DI35" s="344">
        <f>-(1+VLOOKUP(DI$4,Premissas!$B$11:$D$21,3,0))*(VLOOKUP($B35,Premissas!$F:$P,11,0))</f>
        <v>-15000</v>
      </c>
      <c r="DJ35" s="344">
        <f>-(1+VLOOKUP(DJ$4,Premissas!$B$11:$D$21,3,0))*(VLOOKUP($B35,Premissas!$F:$P,11,0))</f>
        <v>-15000</v>
      </c>
      <c r="DK35" s="344">
        <f>-(1+VLOOKUP(DK$4,Premissas!$B$11:$D$21,3,0))*(VLOOKUP($B35,Premissas!$F:$P,11,0))</f>
        <v>-15000</v>
      </c>
      <c r="DL35" s="344">
        <f>-(1+VLOOKUP(DL$4,Premissas!$B$11:$D$21,3,0))*(VLOOKUP($B35,Premissas!$F:$P,11,0))</f>
        <v>-15000</v>
      </c>
      <c r="DM35" s="344">
        <f>-(1+VLOOKUP(DM$4,Premissas!$B$11:$D$21,3,0))*(VLOOKUP($B35,Premissas!$F:$P,11,0))</f>
        <v>-15000</v>
      </c>
      <c r="DN35" s="344">
        <f>-(1+VLOOKUP(DN$4,Premissas!$B$11:$D$21,3,0))*(VLOOKUP($B35,Premissas!$F:$P,11,0))</f>
        <v>-15000</v>
      </c>
      <c r="DO35" s="344">
        <f>-(1+VLOOKUP(DO$4,Premissas!$B$11:$D$21,3,0))*(VLOOKUP($B35,Premissas!$F:$P,11,0))</f>
        <v>-15000</v>
      </c>
      <c r="DP35" s="344">
        <f>-(1+VLOOKUP(DP$4,Premissas!$B$11:$D$21,3,0))*(VLOOKUP($B35,Premissas!$F:$P,11,0))</f>
        <v>-15000</v>
      </c>
      <c r="DQ35" s="344">
        <f>-(1+VLOOKUP(DQ$4,Premissas!$B$11:$D$21,3,0))*(VLOOKUP($B35,Premissas!$F:$P,11,0))</f>
        <v>-15000</v>
      </c>
      <c r="DR35" s="344">
        <f>-(1+VLOOKUP(DR$4,Premissas!$B$11:$D$21,3,0))*(VLOOKUP($B35,Premissas!$F:$P,11,0))</f>
        <v>-15000</v>
      </c>
      <c r="DS35" s="344">
        <f>-(1+VLOOKUP(DS$4,Premissas!$B$11:$D$21,3,0))*(VLOOKUP($B35,Premissas!$F:$P,11,0))</f>
        <v>-15000</v>
      </c>
      <c r="DT35" s="344">
        <f>-(1+VLOOKUP(DT$4,Premissas!$B$11:$D$21,3,0))*(VLOOKUP($B35,Premissas!$F:$P,11,0))</f>
        <v>-15000</v>
      </c>
      <c r="DV35" s="316">
        <f t="shared" si="67"/>
        <v>-18000</v>
      </c>
      <c r="DW35" s="316">
        <f t="shared" si="67"/>
        <v>-36000</v>
      </c>
      <c r="DX35" s="316">
        <f t="shared" si="67"/>
        <v>-54000</v>
      </c>
      <c r="DY35" s="316">
        <f t="shared" si="67"/>
        <v>-72000</v>
      </c>
      <c r="DZ35" s="316">
        <f t="shared" ref="DW35:EE49" si="156">SUMIF($E$4:$DT$4,DZ$4,$E35:$DT35)</f>
        <v>-90000</v>
      </c>
      <c r="EA35" s="316">
        <f t="shared" si="156"/>
        <v>-108000</v>
      </c>
      <c r="EB35" s="316">
        <f t="shared" si="156"/>
        <v>-126000</v>
      </c>
      <c r="EC35" s="316">
        <f t="shared" si="156"/>
        <v>-144000</v>
      </c>
      <c r="ED35" s="316">
        <f t="shared" si="156"/>
        <v>-162000</v>
      </c>
      <c r="EE35" s="316">
        <f t="shared" si="156"/>
        <v>-180000</v>
      </c>
      <c r="EF35" s="316">
        <f t="shared" si="143"/>
        <v>-990000</v>
      </c>
      <c r="EH35" s="322">
        <f t="shared" si="128"/>
        <v>1</v>
      </c>
      <c r="EI35" s="322">
        <f t="shared" si="129"/>
        <v>0.5</v>
      </c>
      <c r="EJ35" s="322">
        <f t="shared" si="130"/>
        <v>0.33333333333333326</v>
      </c>
      <c r="EK35" s="322">
        <f t="shared" si="131"/>
        <v>0.25</v>
      </c>
      <c r="EL35" s="322">
        <f>IFERROR(((#REF!/DV35)^(1/8))-1,0)</f>
        <v>0</v>
      </c>
      <c r="EN35" s="322">
        <f t="shared" si="132"/>
        <v>-2.8764080096277671E-2</v>
      </c>
      <c r="EO35" s="322">
        <f t="shared" si="133"/>
        <v>-1.78609942346203E-2</v>
      </c>
      <c r="EP35" s="322">
        <f t="shared" si="134"/>
        <v>-1.2157013509444932E-2</v>
      </c>
      <c r="EQ35" s="322">
        <f t="shared" si="135"/>
        <v>-8.9856888570470656E-3</v>
      </c>
      <c r="ER35" s="322">
        <f t="shared" si="136"/>
        <v>-7.0133009825319136E-3</v>
      </c>
      <c r="ES35" s="322">
        <f t="shared" si="145"/>
        <v>-5.741925470805995E-3</v>
      </c>
    </row>
    <row r="36" spans="2:149" outlineLevel="1" x14ac:dyDescent="0.2">
      <c r="B36" s="319" t="str">
        <f>Premissas!F38</f>
        <v>Contabilidade</v>
      </c>
      <c r="C36" s="320"/>
      <c r="D36" s="344"/>
      <c r="E36" s="344">
        <f>-(1+VLOOKUP(E$4,Premissas!$B$11:$D$21,3,0))*(VLOOKUP($B36,Premissas!$F:$P,2,0))</f>
        <v>-600</v>
      </c>
      <c r="F36" s="344">
        <f>-(1+VLOOKUP(F$4,Premissas!$B$11:$D$21,3,0))*(VLOOKUP($B36,Premissas!$F:$P,2,0))</f>
        <v>-600</v>
      </c>
      <c r="G36" s="344">
        <f>-(1+VLOOKUP(G$4,Premissas!$B$11:$D$21,3,0))*(VLOOKUP($B36,Premissas!$F:$P,2,0))</f>
        <v>-600</v>
      </c>
      <c r="H36" s="344">
        <f>-(1+VLOOKUP(H$4,Premissas!$B$11:$D$21,3,0))*(VLOOKUP($B36,Premissas!$F:$P,2,0))</f>
        <v>-600</v>
      </c>
      <c r="I36" s="344">
        <f>-(1+VLOOKUP(I$4,Premissas!$B$11:$D$21,3,0))*(VLOOKUP($B36,Premissas!$F:$P,2,0))</f>
        <v>-600</v>
      </c>
      <c r="J36" s="344">
        <f>-(1+VLOOKUP(J$4,Premissas!$B$11:$D$21,3,0))*(VLOOKUP($B36,Premissas!$F:$P,2,0))</f>
        <v>-600</v>
      </c>
      <c r="K36" s="344">
        <f>-(1+VLOOKUP(K$4,Premissas!$B$11:$D$21,3,0))*(VLOOKUP($B36,Premissas!$F:$P,2,0))</f>
        <v>-600</v>
      </c>
      <c r="L36" s="344">
        <f>-(1+VLOOKUP(L$4,Premissas!$B$11:$D$21,3,0))*(VLOOKUP($B36,Premissas!$F:$P,2,0))</f>
        <v>-600</v>
      </c>
      <c r="M36" s="344">
        <f>-(1+VLOOKUP(M$4,Premissas!$B$11:$D$21,3,0))*(VLOOKUP($B36,Premissas!$F:$P,2,0))</f>
        <v>-600</v>
      </c>
      <c r="N36" s="344">
        <f>-(1+VLOOKUP(N$4,Premissas!$B$11:$D$21,3,0))*(VLOOKUP($B36,Premissas!$F:$P,2,0))</f>
        <v>-600</v>
      </c>
      <c r="O36" s="344">
        <f>-(1+VLOOKUP(O$4,Premissas!$B$11:$D$21,3,0))*(VLOOKUP($B36,Premissas!$F:$P,2,0))</f>
        <v>-600</v>
      </c>
      <c r="P36" s="344">
        <f>-(1+VLOOKUP(P$4,Premissas!$B$11:$D$21,3,0))*(VLOOKUP($B36,Premissas!$F:$P,2,0))</f>
        <v>-600</v>
      </c>
      <c r="Q36" s="344">
        <f>-(1+VLOOKUP(Q$4,Premissas!$B$11:$D$21,3,0))*(VLOOKUP($B36,Premissas!$F:$P,3,0))</f>
        <v>-600</v>
      </c>
      <c r="R36" s="344">
        <f>-(1+VLOOKUP(R$4,Premissas!$B$11:$D$21,3,0))*(VLOOKUP($B36,Premissas!$F:$P,3,0))</f>
        <v>-600</v>
      </c>
      <c r="S36" s="344">
        <f>-(1+VLOOKUP(S$4,Premissas!$B$11:$D$21,3,0))*(VLOOKUP($B36,Premissas!$F:$P,3,0))</f>
        <v>-600</v>
      </c>
      <c r="T36" s="344">
        <f>-(1+VLOOKUP(T$4,Premissas!$B$11:$D$21,3,0))*(VLOOKUP($B36,Premissas!$F:$P,3,0))</f>
        <v>-600</v>
      </c>
      <c r="U36" s="344">
        <f>-(1+VLOOKUP(U$4,Premissas!$B$11:$D$21,3,0))*(VLOOKUP($B36,Premissas!$F:$P,3,0))</f>
        <v>-600</v>
      </c>
      <c r="V36" s="344">
        <f>-(1+VLOOKUP(V$4,Premissas!$B$11:$D$21,3,0))*(VLOOKUP($B36,Premissas!$F:$P,3,0))</f>
        <v>-600</v>
      </c>
      <c r="W36" s="344">
        <f>-(1+VLOOKUP(W$4,Premissas!$B$11:$D$21,3,0))*(VLOOKUP($B36,Premissas!$F:$P,3,0))</f>
        <v>-600</v>
      </c>
      <c r="X36" s="344">
        <f>-(1+VLOOKUP(X$4,Premissas!$B$11:$D$21,3,0))*(VLOOKUP($B36,Premissas!$F:$P,3,0))</f>
        <v>-600</v>
      </c>
      <c r="Y36" s="344">
        <f>-(1+VLOOKUP(Y$4,Premissas!$B$11:$D$21,3,0))*(VLOOKUP($B36,Premissas!$F:$P,3,0))</f>
        <v>-600</v>
      </c>
      <c r="Z36" s="344">
        <f>-(1+VLOOKUP(Z$4,Premissas!$B$11:$D$21,3,0))*(VLOOKUP($B36,Premissas!$F:$P,3,0))</f>
        <v>-600</v>
      </c>
      <c r="AA36" s="344">
        <f>-(1+VLOOKUP(AA$4,Premissas!$B$11:$D$21,3,0))*(VLOOKUP($B36,Premissas!$F:$P,3,0))</f>
        <v>-600</v>
      </c>
      <c r="AB36" s="344">
        <f>-(1+VLOOKUP(AB$4,Premissas!$B$11:$D$21,3,0))*(VLOOKUP($B36,Premissas!$F:$P,3,0))</f>
        <v>-600</v>
      </c>
      <c r="AC36" s="344">
        <f>-(1+VLOOKUP(AC$4,Premissas!$B$11:$D$21,3,0))*(VLOOKUP($B36,Premissas!$F:$P,4,0))</f>
        <v>-1500</v>
      </c>
      <c r="AD36" s="344">
        <f>-(1+VLOOKUP(AD$4,Premissas!$B$11:$D$21,3,0))*(VLOOKUP($B36,Premissas!$F:$P,4,0))</f>
        <v>-1500</v>
      </c>
      <c r="AE36" s="344">
        <f>-(1+VLOOKUP(AE$4,Premissas!$B$11:$D$21,3,0))*(VLOOKUP($B36,Premissas!$F:$P,4,0))</f>
        <v>-1500</v>
      </c>
      <c r="AF36" s="344">
        <f>-(1+VLOOKUP(AF$4,Premissas!$B$11:$D$21,3,0))*(VLOOKUP($B36,Premissas!$F:$P,4,0))</f>
        <v>-1500</v>
      </c>
      <c r="AG36" s="344">
        <f>-(1+VLOOKUP(AG$4,Premissas!$B$11:$D$21,3,0))*(VLOOKUP($B36,Premissas!$F:$P,4,0))</f>
        <v>-1500</v>
      </c>
      <c r="AH36" s="344">
        <f>-(1+VLOOKUP(AH$4,Premissas!$B$11:$D$21,3,0))*(VLOOKUP($B36,Premissas!$F:$P,4,0))</f>
        <v>-1500</v>
      </c>
      <c r="AI36" s="344">
        <f>-(1+VLOOKUP(AI$4,Premissas!$B$11:$D$21,3,0))*(VLOOKUP($B36,Premissas!$F:$P,4,0))</f>
        <v>-1500</v>
      </c>
      <c r="AJ36" s="344">
        <f>-(1+VLOOKUP(AJ$4,Premissas!$B$11:$D$21,3,0))*(VLOOKUP($B36,Premissas!$F:$P,4,0))</f>
        <v>-1500</v>
      </c>
      <c r="AK36" s="344">
        <f>-(1+VLOOKUP(AK$4,Premissas!$B$11:$D$21,3,0))*(VLOOKUP($B36,Premissas!$F:$P,4,0))</f>
        <v>-1500</v>
      </c>
      <c r="AL36" s="344">
        <f>-(1+VLOOKUP(AL$4,Premissas!$B$11:$D$21,3,0))*(VLOOKUP($B36,Premissas!$F:$P,4,0))</f>
        <v>-1500</v>
      </c>
      <c r="AM36" s="344">
        <f>-(1+VLOOKUP(AM$4,Premissas!$B$11:$D$21,3,0))*(VLOOKUP($B36,Premissas!$F:$P,4,0))</f>
        <v>-1500</v>
      </c>
      <c r="AN36" s="344">
        <f>-(1+VLOOKUP(AN$4,Premissas!$B$11:$D$21,3,0))*(VLOOKUP($B36,Premissas!$F:$P,4,0))</f>
        <v>-1500</v>
      </c>
      <c r="AO36" s="344">
        <f>-(1+VLOOKUP(AO$4,Premissas!$B$11:$D$21,3,0))*(VLOOKUP($B36,Premissas!$F:$P,5,0))</f>
        <v>-1500</v>
      </c>
      <c r="AP36" s="344">
        <f>-(1+VLOOKUP(AP$4,Premissas!$B$11:$D$21,3,0))*(VLOOKUP($B36,Premissas!$F:$P,5,0))</f>
        <v>-1500</v>
      </c>
      <c r="AQ36" s="344">
        <f>-(1+VLOOKUP(AQ$4,Premissas!$B$11:$D$21,3,0))*(VLOOKUP($B36,Premissas!$F:$P,5,0))</f>
        <v>-1500</v>
      </c>
      <c r="AR36" s="344">
        <f>-(1+VLOOKUP(AR$4,Premissas!$B$11:$D$21,3,0))*(VLOOKUP($B36,Premissas!$F:$P,5,0))</f>
        <v>-1500</v>
      </c>
      <c r="AS36" s="344">
        <f>-(1+VLOOKUP(AS$4,Premissas!$B$11:$D$21,3,0))*(VLOOKUP($B36,Premissas!$F:$P,5,0))</f>
        <v>-1500</v>
      </c>
      <c r="AT36" s="344">
        <f>-(1+VLOOKUP(AT$4,Premissas!$B$11:$D$21,3,0))*(VLOOKUP($B36,Premissas!$F:$P,5,0))</f>
        <v>-1500</v>
      </c>
      <c r="AU36" s="344">
        <f>-(1+VLOOKUP(AU$4,Premissas!$B$11:$D$21,3,0))*(VLOOKUP($B36,Premissas!$F:$P,5,0))</f>
        <v>-1500</v>
      </c>
      <c r="AV36" s="344">
        <f>-(1+VLOOKUP(AV$4,Premissas!$B$11:$D$21,3,0))*(VLOOKUP($B36,Premissas!$F:$P,5,0))</f>
        <v>-1500</v>
      </c>
      <c r="AW36" s="344">
        <f>-(1+VLOOKUP(AW$4,Premissas!$B$11:$D$21,3,0))*(VLOOKUP($B36,Premissas!$F:$P,5,0))</f>
        <v>-1500</v>
      </c>
      <c r="AX36" s="344">
        <f>-(1+VLOOKUP(AX$4,Premissas!$B$11:$D$21,3,0))*(VLOOKUP($B36,Premissas!$F:$P,5,0))</f>
        <v>-1500</v>
      </c>
      <c r="AY36" s="344">
        <f>-(1+VLOOKUP(AY$4,Premissas!$B$11:$D$21,3,0))*(VLOOKUP($B36,Premissas!$F:$P,5,0))</f>
        <v>-1500</v>
      </c>
      <c r="AZ36" s="344">
        <f>-(1+VLOOKUP(AZ$4,Premissas!$B$11:$D$21,3,0))*(VLOOKUP($B36,Premissas!$F:$P,5,0))</f>
        <v>-1500</v>
      </c>
      <c r="BA36" s="344">
        <f>-(1+VLOOKUP(BA$4,Premissas!$B$11:$D$21,3,0))*(VLOOKUP($B36,Premissas!$F:$P,6,0))</f>
        <v>-1500</v>
      </c>
      <c r="BB36" s="344">
        <f>-(1+VLOOKUP(BB$4,Premissas!$B$11:$D$21,3,0))*(VLOOKUP($B36,Premissas!$F:$P,6,0))</f>
        <v>-1500</v>
      </c>
      <c r="BC36" s="344">
        <f>-(1+VLOOKUP(BC$4,Premissas!$B$11:$D$21,3,0))*(VLOOKUP($B36,Premissas!$F:$P,6,0))</f>
        <v>-1500</v>
      </c>
      <c r="BD36" s="344">
        <f>-(1+VLOOKUP(BD$4,Premissas!$B$11:$D$21,3,0))*(VLOOKUP($B36,Premissas!$F:$P,6,0))</f>
        <v>-1500</v>
      </c>
      <c r="BE36" s="344">
        <f>-(1+VLOOKUP(BE$4,Premissas!$B$11:$D$21,3,0))*(VLOOKUP($B36,Premissas!$F:$P,6,0))</f>
        <v>-1500</v>
      </c>
      <c r="BF36" s="344">
        <f>-(1+VLOOKUP(BF$4,Premissas!$B$11:$D$21,3,0))*(VLOOKUP($B36,Premissas!$F:$P,6,0))</f>
        <v>-1500</v>
      </c>
      <c r="BG36" s="344">
        <f>-(1+VLOOKUP(BG$4,Premissas!$B$11:$D$21,3,0))*(VLOOKUP($B36,Premissas!$F:$P,6,0))</f>
        <v>-1500</v>
      </c>
      <c r="BH36" s="344">
        <f>-(1+VLOOKUP(BH$4,Premissas!$B$11:$D$21,3,0))*(VLOOKUP($B36,Premissas!$F:$P,6,0))</f>
        <v>-1500</v>
      </c>
      <c r="BI36" s="344">
        <f>-(1+VLOOKUP(BI$4,Premissas!$B$11:$D$21,3,0))*(VLOOKUP($B36,Premissas!$F:$P,6,0))</f>
        <v>-1500</v>
      </c>
      <c r="BJ36" s="344">
        <f>-(1+VLOOKUP(BJ$4,Premissas!$B$11:$D$21,3,0))*(VLOOKUP($B36,Premissas!$F:$P,6,0))</f>
        <v>-1500</v>
      </c>
      <c r="BK36" s="344">
        <f>-(1+VLOOKUP(BK$4,Premissas!$B$11:$D$21,3,0))*(VLOOKUP($B36,Premissas!$F:$P,6,0))</f>
        <v>-1500</v>
      </c>
      <c r="BL36" s="344">
        <f>-(1+VLOOKUP(BL$4,Premissas!$B$11:$D$21,3,0))*(VLOOKUP($B36,Premissas!$F:$P,6,0))</f>
        <v>-1500</v>
      </c>
      <c r="BM36" s="344">
        <f>-(1+VLOOKUP(BM$4,Premissas!$B$11:$D$21,3,0))*(VLOOKUP($B36,Premissas!$F:$P,7,0))</f>
        <v>-1500</v>
      </c>
      <c r="BN36" s="344">
        <f>-(1+VLOOKUP(BN$4,Premissas!$B$11:$D$21,3,0))*(VLOOKUP($B36,Premissas!$F:$P,7,0))</f>
        <v>-1500</v>
      </c>
      <c r="BO36" s="344">
        <f>-(1+VLOOKUP(BO$4,Premissas!$B$11:$D$21,3,0))*(VLOOKUP($B36,Premissas!$F:$P,7,0))</f>
        <v>-1500</v>
      </c>
      <c r="BP36" s="344">
        <f>-(1+VLOOKUP(BP$4,Premissas!$B$11:$D$21,3,0))*(VLOOKUP($B36,Premissas!$F:$P,7,0))</f>
        <v>-1500</v>
      </c>
      <c r="BQ36" s="344">
        <f>-(1+VLOOKUP(BQ$4,Premissas!$B$11:$D$21,3,0))*(VLOOKUP($B36,Premissas!$F:$P,7,0))</f>
        <v>-1500</v>
      </c>
      <c r="BR36" s="344">
        <f>-(1+VLOOKUP(BR$4,Premissas!$B$11:$D$21,3,0))*(VLOOKUP($B36,Premissas!$F:$P,7,0))</f>
        <v>-1500</v>
      </c>
      <c r="BS36" s="344">
        <f>-(1+VLOOKUP(BS$4,Premissas!$B$11:$D$21,3,0))*(VLOOKUP($B36,Premissas!$F:$P,7,0))</f>
        <v>-1500</v>
      </c>
      <c r="BT36" s="344">
        <f>-(1+VLOOKUP(BT$4,Premissas!$B$11:$D$21,3,0))*(VLOOKUP($B36,Premissas!$F:$P,7,0))</f>
        <v>-1500</v>
      </c>
      <c r="BU36" s="344">
        <f>-(1+VLOOKUP(BU$4,Premissas!$B$11:$D$21,3,0))*(VLOOKUP($B36,Premissas!$F:$P,7,0))</f>
        <v>-1500</v>
      </c>
      <c r="BV36" s="344">
        <f>-(1+VLOOKUP(BV$4,Premissas!$B$11:$D$21,3,0))*(VLOOKUP($B36,Premissas!$F:$P,7,0))</f>
        <v>-1500</v>
      </c>
      <c r="BW36" s="344">
        <f>-(1+VLOOKUP(BW$4,Premissas!$B$11:$D$21,3,0))*(VLOOKUP($B36,Premissas!$F:$P,7,0))</f>
        <v>-1500</v>
      </c>
      <c r="BX36" s="344">
        <f>-(1+VLOOKUP(BX$4,Premissas!$B$11:$D$21,3,0))*(VLOOKUP($B36,Premissas!$F:$P,7,0))</f>
        <v>-1500</v>
      </c>
      <c r="BY36" s="344">
        <f>-(1+VLOOKUP(BY$4,Premissas!$B$11:$D$21,3,0))*(VLOOKUP($B36,Premissas!$F:$P,8,0))</f>
        <v>-1500</v>
      </c>
      <c r="BZ36" s="344">
        <f>-(1+VLOOKUP(BZ$4,Premissas!$B$11:$D$21,3,0))*(VLOOKUP($B36,Premissas!$F:$P,8,0))</f>
        <v>-1500</v>
      </c>
      <c r="CA36" s="344">
        <f>-(1+VLOOKUP(CA$4,Premissas!$B$11:$D$21,3,0))*(VLOOKUP($B36,Premissas!$F:$P,8,0))</f>
        <v>-1500</v>
      </c>
      <c r="CB36" s="344">
        <f>-(1+VLOOKUP(CB$4,Premissas!$B$11:$D$21,3,0))*(VLOOKUP($B36,Premissas!$F:$P,8,0))</f>
        <v>-1500</v>
      </c>
      <c r="CC36" s="344">
        <f>-(1+VLOOKUP(CC$4,Premissas!$B$11:$D$21,3,0))*(VLOOKUP($B36,Premissas!$F:$P,8,0))</f>
        <v>-1500</v>
      </c>
      <c r="CD36" s="344">
        <f>-(1+VLOOKUP(CD$4,Premissas!$B$11:$D$21,3,0))*(VLOOKUP($B36,Premissas!$F:$P,8,0))</f>
        <v>-1500</v>
      </c>
      <c r="CE36" s="344">
        <f>-(1+VLOOKUP(CE$4,Premissas!$B$11:$D$21,3,0))*(VLOOKUP($B36,Premissas!$F:$P,8,0))</f>
        <v>-1500</v>
      </c>
      <c r="CF36" s="344">
        <f>-(1+VLOOKUP(CF$4,Premissas!$B$11:$D$21,3,0))*(VLOOKUP($B36,Premissas!$F:$P,8,0))</f>
        <v>-1500</v>
      </c>
      <c r="CG36" s="344">
        <f>-(1+VLOOKUP(CG$4,Premissas!$B$11:$D$21,3,0))*(VLOOKUP($B36,Premissas!$F:$P,8,0))</f>
        <v>-1500</v>
      </c>
      <c r="CH36" s="344">
        <f>-(1+VLOOKUP(CH$4,Premissas!$B$11:$D$21,3,0))*(VLOOKUP($B36,Premissas!$F:$P,8,0))</f>
        <v>-1500</v>
      </c>
      <c r="CI36" s="344">
        <f>-(1+VLOOKUP(CI$4,Premissas!$B$11:$D$21,3,0))*(VLOOKUP($B36,Premissas!$F:$P,8,0))</f>
        <v>-1500</v>
      </c>
      <c r="CJ36" s="344">
        <f>-(1+VLOOKUP(CJ$4,Premissas!$B$11:$D$21,3,0))*(VLOOKUP($B36,Premissas!$F:$P,8,0))</f>
        <v>-1500</v>
      </c>
      <c r="CK36" s="344">
        <f>-(1+VLOOKUP(CK$4,Premissas!$B$11:$D$21,3,0))*(VLOOKUP($B36,Premissas!$F:$P,9,0))</f>
        <v>-1500</v>
      </c>
      <c r="CL36" s="344">
        <f>-(1+VLOOKUP(CL$4,Premissas!$B$11:$D$21,3,0))*(VLOOKUP($B36,Premissas!$F:$P,9,0))</f>
        <v>-1500</v>
      </c>
      <c r="CM36" s="344">
        <f>-(1+VLOOKUP(CM$4,Premissas!$B$11:$D$21,3,0))*(VLOOKUP($B36,Premissas!$F:$P,9,0))</f>
        <v>-1500</v>
      </c>
      <c r="CN36" s="344">
        <f>-(1+VLOOKUP(CN$4,Premissas!$B$11:$D$21,3,0))*(VLOOKUP($B36,Premissas!$F:$P,9,0))</f>
        <v>-1500</v>
      </c>
      <c r="CO36" s="344">
        <f>-(1+VLOOKUP(CO$4,Premissas!$B$11:$D$21,3,0))*(VLOOKUP($B36,Premissas!$F:$P,9,0))</f>
        <v>-1500</v>
      </c>
      <c r="CP36" s="344">
        <f>-(1+VLOOKUP(CP$4,Premissas!$B$11:$D$21,3,0))*(VLOOKUP($B36,Premissas!$F:$P,9,0))</f>
        <v>-1500</v>
      </c>
      <c r="CQ36" s="344">
        <f>-(1+VLOOKUP(CQ$4,Premissas!$B$11:$D$21,3,0))*(VLOOKUP($B36,Premissas!$F:$P,9,0))</f>
        <v>-1500</v>
      </c>
      <c r="CR36" s="344">
        <f>-(1+VLOOKUP(CR$4,Premissas!$B$11:$D$21,3,0))*(VLOOKUP($B36,Premissas!$F:$P,9,0))</f>
        <v>-1500</v>
      </c>
      <c r="CS36" s="344">
        <f>-(1+VLOOKUP(CS$4,Premissas!$B$11:$D$21,3,0))*(VLOOKUP($B36,Premissas!$F:$P,9,0))</f>
        <v>-1500</v>
      </c>
      <c r="CT36" s="344">
        <f>-(1+VLOOKUP(CT$4,Premissas!$B$11:$D$21,3,0))*(VLOOKUP($B36,Premissas!$F:$P,9,0))</f>
        <v>-1500</v>
      </c>
      <c r="CU36" s="344">
        <f>-(1+VLOOKUP(CU$4,Premissas!$B$11:$D$21,3,0))*(VLOOKUP($B36,Premissas!$F:$P,9,0))</f>
        <v>-1500</v>
      </c>
      <c r="CV36" s="344">
        <f>-(1+VLOOKUP(CV$4,Premissas!$B$11:$D$21,3,0))*(VLOOKUP($B36,Premissas!$F:$P,9,0))</f>
        <v>-1500</v>
      </c>
      <c r="CW36" s="344">
        <f>-(1+VLOOKUP(CW$4,Premissas!$B$11:$D$21,3,0))*(VLOOKUP($B36,Premissas!$F:$P,10,0))</f>
        <v>-1500</v>
      </c>
      <c r="CX36" s="344">
        <f>-(1+VLOOKUP(CX$4,Premissas!$B$11:$D$21,3,0))*(VLOOKUP($B36,Premissas!$F:$P,10,0))</f>
        <v>-1500</v>
      </c>
      <c r="CY36" s="344">
        <f>-(1+VLOOKUP(CY$4,Premissas!$B$11:$D$21,3,0))*(VLOOKUP($B36,Premissas!$F:$P,10,0))</f>
        <v>-1500</v>
      </c>
      <c r="CZ36" s="344">
        <f>-(1+VLOOKUP(CZ$4,Premissas!$B$11:$D$21,3,0))*(VLOOKUP($B36,Premissas!$F:$P,10,0))</f>
        <v>-1500</v>
      </c>
      <c r="DA36" s="344">
        <f>-(1+VLOOKUP(DA$4,Premissas!$B$11:$D$21,3,0))*(VLOOKUP($B36,Premissas!$F:$P,10,0))</f>
        <v>-1500</v>
      </c>
      <c r="DB36" s="344">
        <f>-(1+VLOOKUP(DB$4,Premissas!$B$11:$D$21,3,0))*(VLOOKUP($B36,Premissas!$F:$P,10,0))</f>
        <v>-1500</v>
      </c>
      <c r="DC36" s="344">
        <f>-(1+VLOOKUP(DC$4,Premissas!$B$11:$D$21,3,0))*(VLOOKUP($B36,Premissas!$F:$P,10,0))</f>
        <v>-1500</v>
      </c>
      <c r="DD36" s="344">
        <f>-(1+VLOOKUP(DD$4,Premissas!$B$11:$D$21,3,0))*(VLOOKUP($B36,Premissas!$F:$P,10,0))</f>
        <v>-1500</v>
      </c>
      <c r="DE36" s="344">
        <f>-(1+VLOOKUP(DE$4,Premissas!$B$11:$D$21,3,0))*(VLOOKUP($B36,Premissas!$F:$P,10,0))</f>
        <v>-1500</v>
      </c>
      <c r="DF36" s="344">
        <f>-(1+VLOOKUP(DF$4,Premissas!$B$11:$D$21,3,0))*(VLOOKUP($B36,Premissas!$F:$P,10,0))</f>
        <v>-1500</v>
      </c>
      <c r="DG36" s="344">
        <f>-(1+VLOOKUP(DG$4,Premissas!$B$11:$D$21,3,0))*(VLOOKUP($B36,Premissas!$F:$P,10,0))</f>
        <v>-1500</v>
      </c>
      <c r="DH36" s="344">
        <f>-(1+VLOOKUP(DH$4,Premissas!$B$11:$D$21,3,0))*(VLOOKUP($B36,Premissas!$F:$P,10,0))</f>
        <v>-1500</v>
      </c>
      <c r="DI36" s="344">
        <f>-(1+VLOOKUP(DI$4,Premissas!$B$11:$D$21,3,0))*(VLOOKUP($B36,Premissas!$F:$P,11,0))</f>
        <v>-1500</v>
      </c>
      <c r="DJ36" s="344">
        <f>-(1+VLOOKUP(DJ$4,Premissas!$B$11:$D$21,3,0))*(VLOOKUP($B36,Premissas!$F:$P,11,0))</f>
        <v>-1500</v>
      </c>
      <c r="DK36" s="344">
        <f>-(1+VLOOKUP(DK$4,Premissas!$B$11:$D$21,3,0))*(VLOOKUP($B36,Premissas!$F:$P,11,0))</f>
        <v>-1500</v>
      </c>
      <c r="DL36" s="344">
        <f>-(1+VLOOKUP(DL$4,Premissas!$B$11:$D$21,3,0))*(VLOOKUP($B36,Premissas!$F:$P,11,0))</f>
        <v>-1500</v>
      </c>
      <c r="DM36" s="344">
        <f>-(1+VLOOKUP(DM$4,Premissas!$B$11:$D$21,3,0))*(VLOOKUP($B36,Premissas!$F:$P,11,0))</f>
        <v>-1500</v>
      </c>
      <c r="DN36" s="344">
        <f>-(1+VLOOKUP(DN$4,Premissas!$B$11:$D$21,3,0))*(VLOOKUP($B36,Premissas!$F:$P,11,0))</f>
        <v>-1500</v>
      </c>
      <c r="DO36" s="344">
        <f>-(1+VLOOKUP(DO$4,Premissas!$B$11:$D$21,3,0))*(VLOOKUP($B36,Premissas!$F:$P,11,0))</f>
        <v>-1500</v>
      </c>
      <c r="DP36" s="344">
        <f>-(1+VLOOKUP(DP$4,Premissas!$B$11:$D$21,3,0))*(VLOOKUP($B36,Premissas!$F:$P,11,0))</f>
        <v>-1500</v>
      </c>
      <c r="DQ36" s="344">
        <f>-(1+VLOOKUP(DQ$4,Premissas!$B$11:$D$21,3,0))*(VLOOKUP($B36,Premissas!$F:$P,11,0))</f>
        <v>-1500</v>
      </c>
      <c r="DR36" s="344">
        <f>-(1+VLOOKUP(DR$4,Premissas!$B$11:$D$21,3,0))*(VLOOKUP($B36,Premissas!$F:$P,11,0))</f>
        <v>-1500</v>
      </c>
      <c r="DS36" s="344">
        <f>-(1+VLOOKUP(DS$4,Premissas!$B$11:$D$21,3,0))*(VLOOKUP($B36,Premissas!$F:$P,11,0))</f>
        <v>-1500</v>
      </c>
      <c r="DT36" s="344">
        <f>-(1+VLOOKUP(DT$4,Premissas!$B$11:$D$21,3,0))*(VLOOKUP($B36,Premissas!$F:$P,11,0))</f>
        <v>-1500</v>
      </c>
      <c r="DV36" s="316">
        <f t="shared" si="67"/>
        <v>-7200</v>
      </c>
      <c r="DW36" s="316">
        <f t="shared" si="156"/>
        <v>-7200</v>
      </c>
      <c r="DX36" s="316">
        <f t="shared" si="156"/>
        <v>-18000</v>
      </c>
      <c r="DY36" s="316">
        <f t="shared" si="156"/>
        <v>-18000</v>
      </c>
      <c r="DZ36" s="316">
        <f t="shared" si="156"/>
        <v>-18000</v>
      </c>
      <c r="EA36" s="316">
        <f t="shared" si="156"/>
        <v>-18000</v>
      </c>
      <c r="EB36" s="316">
        <f t="shared" si="156"/>
        <v>-18000</v>
      </c>
      <c r="EC36" s="316">
        <f t="shared" si="156"/>
        <v>-18000</v>
      </c>
      <c r="ED36" s="316">
        <f t="shared" si="156"/>
        <v>-18000</v>
      </c>
      <c r="EE36" s="316">
        <f t="shared" si="156"/>
        <v>-18000</v>
      </c>
      <c r="EF36" s="316">
        <f t="shared" si="143"/>
        <v>-158400</v>
      </c>
      <c r="EH36" s="322">
        <f t="shared" si="128"/>
        <v>0</v>
      </c>
      <c r="EI36" s="322">
        <f t="shared" si="129"/>
        <v>1.5</v>
      </c>
      <c r="EJ36" s="322">
        <f t="shared" si="130"/>
        <v>0</v>
      </c>
      <c r="EK36" s="322">
        <f t="shared" si="131"/>
        <v>0</v>
      </c>
      <c r="EL36" s="322">
        <f>IFERROR(((#REF!/DV36)^(1/8))-1,0)</f>
        <v>0</v>
      </c>
      <c r="EN36" s="322">
        <f t="shared" si="132"/>
        <v>-1.1505632038511069E-2</v>
      </c>
      <c r="EO36" s="322">
        <f t="shared" si="133"/>
        <v>-3.5721988469240599E-3</v>
      </c>
      <c r="EP36" s="322">
        <f t="shared" si="134"/>
        <v>-4.052337836481644E-3</v>
      </c>
      <c r="EQ36" s="322">
        <f t="shared" si="135"/>
        <v>-2.2464222142617664E-3</v>
      </c>
      <c r="ER36" s="322">
        <f t="shared" si="136"/>
        <v>-1.4026601965063828E-3</v>
      </c>
      <c r="ES36" s="322">
        <f t="shared" si="145"/>
        <v>-9.1870807532895918E-4</v>
      </c>
    </row>
    <row r="37" spans="2:149" outlineLevel="1" x14ac:dyDescent="0.2">
      <c r="B37" s="319" t="str">
        <f>Premissas!F39</f>
        <v>ABF</v>
      </c>
      <c r="C37" s="320"/>
      <c r="D37" s="344"/>
      <c r="E37" s="344">
        <f>-(1+VLOOKUP(E$4,Premissas!$B$11:$D$21,3,0))*(VLOOKUP($B37,Premissas!$F:$P,2,0))</f>
        <v>0</v>
      </c>
      <c r="F37" s="344">
        <f>-(1+VLOOKUP(F$4,Premissas!$B$11:$D$21,3,0))*(VLOOKUP($B37,Premissas!$F:$P,2,0))</f>
        <v>0</v>
      </c>
      <c r="G37" s="344">
        <f>-(1+VLOOKUP(G$4,Premissas!$B$11:$D$21,3,0))*(VLOOKUP($B37,Premissas!$F:$P,2,0))</f>
        <v>0</v>
      </c>
      <c r="H37" s="344">
        <f>-(1+VLOOKUP(H$4,Premissas!$B$11:$D$21,3,0))*(VLOOKUP($B37,Premissas!$F:$P,2,0))</f>
        <v>0</v>
      </c>
      <c r="I37" s="344">
        <f>-(1+VLOOKUP(I$4,Premissas!$B$11:$D$21,3,0))*(VLOOKUP($B37,Premissas!$F:$P,2,0))</f>
        <v>0</v>
      </c>
      <c r="J37" s="344">
        <f>-(1+VLOOKUP(J$4,Premissas!$B$11:$D$21,3,0))*(VLOOKUP($B37,Premissas!$F:$P,2,0))</f>
        <v>0</v>
      </c>
      <c r="K37" s="344">
        <f>-(1+VLOOKUP(K$4,Premissas!$B$11:$D$21,3,0))*(VLOOKUP($B37,Premissas!$F:$P,2,0))</f>
        <v>0</v>
      </c>
      <c r="L37" s="344">
        <f>-(1+VLOOKUP(L$4,Premissas!$B$11:$D$21,3,0))*(VLOOKUP($B37,Premissas!$F:$P,2,0))</f>
        <v>0</v>
      </c>
      <c r="M37" s="344">
        <f>-(1+VLOOKUP(M$4,Premissas!$B$11:$D$21,3,0))*(VLOOKUP($B37,Premissas!$F:$P,2,0))</f>
        <v>0</v>
      </c>
      <c r="N37" s="344">
        <f>-(1+VLOOKUP(N$4,Premissas!$B$11:$D$21,3,0))*(VLOOKUP($B37,Premissas!$F:$P,2,0))</f>
        <v>0</v>
      </c>
      <c r="O37" s="344">
        <f>-(1+VLOOKUP(O$4,Premissas!$B$11:$D$21,3,0))*(VLOOKUP($B37,Premissas!$F:$P,2,0))</f>
        <v>0</v>
      </c>
      <c r="P37" s="344">
        <f>-(1+VLOOKUP(P$4,Premissas!$B$11:$D$21,3,0))*(VLOOKUP($B37,Premissas!$F:$P,2,0))</f>
        <v>0</v>
      </c>
      <c r="Q37" s="344">
        <f>-(1+VLOOKUP(Q$4,Premissas!$B$11:$D$21,3,0))*(VLOOKUP($B37,Premissas!$F:$P,3,0))</f>
        <v>-574</v>
      </c>
      <c r="R37" s="344">
        <f>-(1+VLOOKUP(R$4,Premissas!$B$11:$D$21,3,0))*(VLOOKUP($B37,Premissas!$F:$P,3,0))</f>
        <v>-574</v>
      </c>
      <c r="S37" s="344">
        <f>-(1+VLOOKUP(S$4,Premissas!$B$11:$D$21,3,0))*(VLOOKUP($B37,Premissas!$F:$P,3,0))</f>
        <v>-574</v>
      </c>
      <c r="T37" s="344">
        <f>-(1+VLOOKUP(T$4,Premissas!$B$11:$D$21,3,0))*(VLOOKUP($B37,Premissas!$F:$P,3,0))</f>
        <v>-574</v>
      </c>
      <c r="U37" s="344">
        <f>-(1+VLOOKUP(U$4,Premissas!$B$11:$D$21,3,0))*(VLOOKUP($B37,Premissas!$F:$P,3,0))</f>
        <v>-574</v>
      </c>
      <c r="V37" s="344">
        <f>-(1+VLOOKUP(V$4,Premissas!$B$11:$D$21,3,0))*(VLOOKUP($B37,Premissas!$F:$P,3,0))</f>
        <v>-574</v>
      </c>
      <c r="W37" s="344">
        <f>-(1+VLOOKUP(W$4,Premissas!$B$11:$D$21,3,0))*(VLOOKUP($B37,Premissas!$F:$P,3,0))</f>
        <v>-574</v>
      </c>
      <c r="X37" s="344">
        <f>-(1+VLOOKUP(X$4,Premissas!$B$11:$D$21,3,0))*(VLOOKUP($B37,Premissas!$F:$P,3,0))</f>
        <v>-574</v>
      </c>
      <c r="Y37" s="344">
        <f>-(1+VLOOKUP(Y$4,Premissas!$B$11:$D$21,3,0))*(VLOOKUP($B37,Premissas!$F:$P,3,0))</f>
        <v>-574</v>
      </c>
      <c r="Z37" s="344">
        <f>-(1+VLOOKUP(Z$4,Premissas!$B$11:$D$21,3,0))*(VLOOKUP($B37,Premissas!$F:$P,3,0))</f>
        <v>-574</v>
      </c>
      <c r="AA37" s="344">
        <f>-(1+VLOOKUP(AA$4,Premissas!$B$11:$D$21,3,0))*(VLOOKUP($B37,Premissas!$F:$P,3,0))</f>
        <v>-574</v>
      </c>
      <c r="AB37" s="344">
        <f>-(1+VLOOKUP(AB$4,Premissas!$B$11:$D$21,3,0))*(VLOOKUP($B37,Premissas!$F:$P,3,0))</f>
        <v>-574</v>
      </c>
      <c r="AC37" s="344">
        <f>-(1+VLOOKUP(AC$4,Premissas!$B$11:$D$21,3,0))*(VLOOKUP($B37,Premissas!$F:$P,4,0))</f>
        <v>-599</v>
      </c>
      <c r="AD37" s="344">
        <f>-(1+VLOOKUP(AD$4,Premissas!$B$11:$D$21,3,0))*(VLOOKUP($B37,Premissas!$F:$P,4,0))</f>
        <v>-599</v>
      </c>
      <c r="AE37" s="344">
        <f>-(1+VLOOKUP(AE$4,Premissas!$B$11:$D$21,3,0))*(VLOOKUP($B37,Premissas!$F:$P,4,0))</f>
        <v>-599</v>
      </c>
      <c r="AF37" s="344">
        <f>-(1+VLOOKUP(AF$4,Premissas!$B$11:$D$21,3,0))*(VLOOKUP($B37,Premissas!$F:$P,4,0))</f>
        <v>-599</v>
      </c>
      <c r="AG37" s="344">
        <f>-(1+VLOOKUP(AG$4,Premissas!$B$11:$D$21,3,0))*(VLOOKUP($B37,Premissas!$F:$P,4,0))</f>
        <v>-599</v>
      </c>
      <c r="AH37" s="344">
        <f>-(1+VLOOKUP(AH$4,Premissas!$B$11:$D$21,3,0))*(VLOOKUP($B37,Premissas!$F:$P,4,0))</f>
        <v>-599</v>
      </c>
      <c r="AI37" s="344">
        <f>-(1+VLOOKUP(AI$4,Premissas!$B$11:$D$21,3,0))*(VLOOKUP($B37,Premissas!$F:$P,4,0))</f>
        <v>-599</v>
      </c>
      <c r="AJ37" s="344">
        <f>-(1+VLOOKUP(AJ$4,Premissas!$B$11:$D$21,3,0))*(VLOOKUP($B37,Premissas!$F:$P,4,0))</f>
        <v>-599</v>
      </c>
      <c r="AK37" s="344">
        <f>-(1+VLOOKUP(AK$4,Premissas!$B$11:$D$21,3,0))*(VLOOKUP($B37,Premissas!$F:$P,4,0))</f>
        <v>-599</v>
      </c>
      <c r="AL37" s="344">
        <f>-(1+VLOOKUP(AL$4,Premissas!$B$11:$D$21,3,0))*(VLOOKUP($B37,Premissas!$F:$P,4,0))</f>
        <v>-599</v>
      </c>
      <c r="AM37" s="344">
        <f>-(1+VLOOKUP(AM$4,Premissas!$B$11:$D$21,3,0))*(VLOOKUP($B37,Premissas!$F:$P,4,0))</f>
        <v>-599</v>
      </c>
      <c r="AN37" s="344">
        <f>-(1+VLOOKUP(AN$4,Premissas!$B$11:$D$21,3,0))*(VLOOKUP($B37,Premissas!$F:$P,4,0))</f>
        <v>-599</v>
      </c>
      <c r="AO37" s="344">
        <f>-(1+VLOOKUP(AO$4,Premissas!$B$11:$D$21,3,0))*(VLOOKUP($B37,Premissas!$F:$P,5,0))</f>
        <v>-839</v>
      </c>
      <c r="AP37" s="344">
        <f>-(1+VLOOKUP(AP$4,Premissas!$B$11:$D$21,3,0))*(VLOOKUP($B37,Premissas!$F:$P,5,0))</f>
        <v>-839</v>
      </c>
      <c r="AQ37" s="344">
        <f>-(1+VLOOKUP(AQ$4,Premissas!$B$11:$D$21,3,0))*(VLOOKUP($B37,Premissas!$F:$P,5,0))</f>
        <v>-839</v>
      </c>
      <c r="AR37" s="344">
        <f>-(1+VLOOKUP(AR$4,Premissas!$B$11:$D$21,3,0))*(VLOOKUP($B37,Premissas!$F:$P,5,0))</f>
        <v>-839</v>
      </c>
      <c r="AS37" s="344">
        <f>-(1+VLOOKUP(AS$4,Premissas!$B$11:$D$21,3,0))*(VLOOKUP($B37,Premissas!$F:$P,5,0))</f>
        <v>-839</v>
      </c>
      <c r="AT37" s="344">
        <f>-(1+VLOOKUP(AT$4,Premissas!$B$11:$D$21,3,0))*(VLOOKUP($B37,Premissas!$F:$P,5,0))</f>
        <v>-839</v>
      </c>
      <c r="AU37" s="344">
        <f>-(1+VLOOKUP(AU$4,Premissas!$B$11:$D$21,3,0))*(VLOOKUP($B37,Premissas!$F:$P,5,0))</f>
        <v>-839</v>
      </c>
      <c r="AV37" s="344">
        <f>-(1+VLOOKUP(AV$4,Premissas!$B$11:$D$21,3,0))*(VLOOKUP($B37,Premissas!$F:$P,5,0))</f>
        <v>-839</v>
      </c>
      <c r="AW37" s="344">
        <f>-(1+VLOOKUP(AW$4,Premissas!$B$11:$D$21,3,0))*(VLOOKUP($B37,Premissas!$F:$P,5,0))</f>
        <v>-839</v>
      </c>
      <c r="AX37" s="344">
        <f>-(1+VLOOKUP(AX$4,Premissas!$B$11:$D$21,3,0))*(VLOOKUP($B37,Premissas!$F:$P,5,0))</f>
        <v>-839</v>
      </c>
      <c r="AY37" s="344">
        <f>-(1+VLOOKUP(AY$4,Premissas!$B$11:$D$21,3,0))*(VLOOKUP($B37,Premissas!$F:$P,5,0))</f>
        <v>-839</v>
      </c>
      <c r="AZ37" s="344">
        <f>-(1+VLOOKUP(AZ$4,Premissas!$B$11:$D$21,3,0))*(VLOOKUP($B37,Premissas!$F:$P,5,0))</f>
        <v>-839</v>
      </c>
      <c r="BA37" s="344">
        <f>-(1+VLOOKUP(BA$4,Premissas!$B$11:$D$21,3,0))*(VLOOKUP($B37,Premissas!$F:$P,6,0))</f>
        <v>-1197</v>
      </c>
      <c r="BB37" s="344">
        <f>-(1+VLOOKUP(BB$4,Premissas!$B$11:$D$21,3,0))*(VLOOKUP($B37,Premissas!$F:$P,6,0))</f>
        <v>-1197</v>
      </c>
      <c r="BC37" s="344">
        <f>-(1+VLOOKUP(BC$4,Premissas!$B$11:$D$21,3,0))*(VLOOKUP($B37,Premissas!$F:$P,6,0))</f>
        <v>-1197</v>
      </c>
      <c r="BD37" s="344">
        <f>-(1+VLOOKUP(BD$4,Premissas!$B$11:$D$21,3,0))*(VLOOKUP($B37,Premissas!$F:$P,6,0))</f>
        <v>-1197</v>
      </c>
      <c r="BE37" s="344">
        <f>-(1+VLOOKUP(BE$4,Premissas!$B$11:$D$21,3,0))*(VLOOKUP($B37,Premissas!$F:$P,6,0))</f>
        <v>-1197</v>
      </c>
      <c r="BF37" s="344">
        <f>-(1+VLOOKUP(BF$4,Premissas!$B$11:$D$21,3,0))*(VLOOKUP($B37,Premissas!$F:$P,6,0))</f>
        <v>-1197</v>
      </c>
      <c r="BG37" s="344">
        <f>-(1+VLOOKUP(BG$4,Premissas!$B$11:$D$21,3,0))*(VLOOKUP($B37,Premissas!$F:$P,6,0))</f>
        <v>-1197</v>
      </c>
      <c r="BH37" s="344">
        <f>-(1+VLOOKUP(BH$4,Premissas!$B$11:$D$21,3,0))*(VLOOKUP($B37,Premissas!$F:$P,6,0))</f>
        <v>-1197</v>
      </c>
      <c r="BI37" s="344">
        <f>-(1+VLOOKUP(BI$4,Premissas!$B$11:$D$21,3,0))*(VLOOKUP($B37,Premissas!$F:$P,6,0))</f>
        <v>-1197</v>
      </c>
      <c r="BJ37" s="344">
        <f>-(1+VLOOKUP(BJ$4,Premissas!$B$11:$D$21,3,0))*(VLOOKUP($B37,Premissas!$F:$P,6,0))</f>
        <v>-1197</v>
      </c>
      <c r="BK37" s="344">
        <f>-(1+VLOOKUP(BK$4,Premissas!$B$11:$D$21,3,0))*(VLOOKUP($B37,Premissas!$F:$P,6,0))</f>
        <v>-1197</v>
      </c>
      <c r="BL37" s="344">
        <f>-(1+VLOOKUP(BL$4,Premissas!$B$11:$D$21,3,0))*(VLOOKUP($B37,Premissas!$F:$P,6,0))</f>
        <v>-1197</v>
      </c>
      <c r="BM37" s="344">
        <f>-(1+VLOOKUP(BM$4,Premissas!$B$11:$D$21,3,0))*(VLOOKUP($B37,Premissas!$F:$P,7,0))</f>
        <v>-1318</v>
      </c>
      <c r="BN37" s="344">
        <f>-(1+VLOOKUP(BN$4,Premissas!$B$11:$D$21,3,0))*(VLOOKUP($B37,Premissas!$F:$P,7,0))</f>
        <v>-1318</v>
      </c>
      <c r="BO37" s="344">
        <f>-(1+VLOOKUP(BO$4,Premissas!$B$11:$D$21,3,0))*(VLOOKUP($B37,Premissas!$F:$P,7,0))</f>
        <v>-1318</v>
      </c>
      <c r="BP37" s="344">
        <f>-(1+VLOOKUP(BP$4,Premissas!$B$11:$D$21,3,0))*(VLOOKUP($B37,Premissas!$F:$P,7,0))</f>
        <v>-1318</v>
      </c>
      <c r="BQ37" s="344">
        <f>-(1+VLOOKUP(BQ$4,Premissas!$B$11:$D$21,3,0))*(VLOOKUP($B37,Premissas!$F:$P,7,0))</f>
        <v>-1318</v>
      </c>
      <c r="BR37" s="344">
        <f>-(1+VLOOKUP(BR$4,Premissas!$B$11:$D$21,3,0))*(VLOOKUP($B37,Premissas!$F:$P,7,0))</f>
        <v>-1318</v>
      </c>
      <c r="BS37" s="344">
        <f>-(1+VLOOKUP(BS$4,Premissas!$B$11:$D$21,3,0))*(VLOOKUP($B37,Premissas!$F:$P,7,0))</f>
        <v>-1318</v>
      </c>
      <c r="BT37" s="344">
        <f>-(1+VLOOKUP(BT$4,Premissas!$B$11:$D$21,3,0))*(VLOOKUP($B37,Premissas!$F:$P,7,0))</f>
        <v>-1318</v>
      </c>
      <c r="BU37" s="344">
        <f>-(1+VLOOKUP(BU$4,Premissas!$B$11:$D$21,3,0))*(VLOOKUP($B37,Premissas!$F:$P,7,0))</f>
        <v>-1318</v>
      </c>
      <c r="BV37" s="344">
        <f>-(1+VLOOKUP(BV$4,Premissas!$B$11:$D$21,3,0))*(VLOOKUP($B37,Premissas!$F:$P,7,0))</f>
        <v>-1318</v>
      </c>
      <c r="BW37" s="344">
        <f>-(1+VLOOKUP(BW$4,Premissas!$B$11:$D$21,3,0))*(VLOOKUP($B37,Premissas!$F:$P,7,0))</f>
        <v>-1318</v>
      </c>
      <c r="BX37" s="344">
        <f>-(1+VLOOKUP(BX$4,Premissas!$B$11:$D$21,3,0))*(VLOOKUP($B37,Premissas!$F:$P,7,0))</f>
        <v>-1318</v>
      </c>
      <c r="BY37" s="344">
        <f>-(1+VLOOKUP(BY$4,Premissas!$B$11:$D$21,3,0))*(VLOOKUP($B37,Premissas!$F:$P,8,0))</f>
        <v>-1318</v>
      </c>
      <c r="BZ37" s="344">
        <f>-(1+VLOOKUP(BZ$4,Premissas!$B$11:$D$21,3,0))*(VLOOKUP($B37,Premissas!$F:$P,8,0))</f>
        <v>-1318</v>
      </c>
      <c r="CA37" s="344">
        <f>-(1+VLOOKUP(CA$4,Premissas!$B$11:$D$21,3,0))*(VLOOKUP($B37,Premissas!$F:$P,8,0))</f>
        <v>-1318</v>
      </c>
      <c r="CB37" s="344">
        <f>-(1+VLOOKUP(CB$4,Premissas!$B$11:$D$21,3,0))*(VLOOKUP($B37,Premissas!$F:$P,8,0))</f>
        <v>-1318</v>
      </c>
      <c r="CC37" s="344">
        <f>-(1+VLOOKUP(CC$4,Premissas!$B$11:$D$21,3,0))*(VLOOKUP($B37,Premissas!$F:$P,8,0))</f>
        <v>-1318</v>
      </c>
      <c r="CD37" s="344">
        <f>-(1+VLOOKUP(CD$4,Premissas!$B$11:$D$21,3,0))*(VLOOKUP($B37,Premissas!$F:$P,8,0))</f>
        <v>-1318</v>
      </c>
      <c r="CE37" s="344">
        <f>-(1+VLOOKUP(CE$4,Premissas!$B$11:$D$21,3,0))*(VLOOKUP($B37,Premissas!$F:$P,8,0))</f>
        <v>-1318</v>
      </c>
      <c r="CF37" s="344">
        <f>-(1+VLOOKUP(CF$4,Premissas!$B$11:$D$21,3,0))*(VLOOKUP($B37,Premissas!$F:$P,8,0))</f>
        <v>-1318</v>
      </c>
      <c r="CG37" s="344">
        <f>-(1+VLOOKUP(CG$4,Premissas!$B$11:$D$21,3,0))*(VLOOKUP($B37,Premissas!$F:$P,8,0))</f>
        <v>-1318</v>
      </c>
      <c r="CH37" s="344">
        <f>-(1+VLOOKUP(CH$4,Premissas!$B$11:$D$21,3,0))*(VLOOKUP($B37,Premissas!$F:$P,8,0))</f>
        <v>-1318</v>
      </c>
      <c r="CI37" s="344">
        <f>-(1+VLOOKUP(CI$4,Premissas!$B$11:$D$21,3,0))*(VLOOKUP($B37,Premissas!$F:$P,8,0))</f>
        <v>-1318</v>
      </c>
      <c r="CJ37" s="344">
        <f>-(1+VLOOKUP(CJ$4,Premissas!$B$11:$D$21,3,0))*(VLOOKUP($B37,Premissas!$F:$P,8,0))</f>
        <v>-1318</v>
      </c>
      <c r="CK37" s="344">
        <f>-(1+VLOOKUP(CK$4,Premissas!$B$11:$D$21,3,0))*(VLOOKUP($B37,Premissas!$F:$P,9,0))</f>
        <v>-1318</v>
      </c>
      <c r="CL37" s="344">
        <f>-(1+VLOOKUP(CL$4,Premissas!$B$11:$D$21,3,0))*(VLOOKUP($B37,Premissas!$F:$P,9,0))</f>
        <v>-1318</v>
      </c>
      <c r="CM37" s="344">
        <f>-(1+VLOOKUP(CM$4,Premissas!$B$11:$D$21,3,0))*(VLOOKUP($B37,Premissas!$F:$P,9,0))</f>
        <v>-1318</v>
      </c>
      <c r="CN37" s="344">
        <f>-(1+VLOOKUP(CN$4,Premissas!$B$11:$D$21,3,0))*(VLOOKUP($B37,Premissas!$F:$P,9,0))</f>
        <v>-1318</v>
      </c>
      <c r="CO37" s="344">
        <f>-(1+VLOOKUP(CO$4,Premissas!$B$11:$D$21,3,0))*(VLOOKUP($B37,Premissas!$F:$P,9,0))</f>
        <v>-1318</v>
      </c>
      <c r="CP37" s="344">
        <f>-(1+VLOOKUP(CP$4,Premissas!$B$11:$D$21,3,0))*(VLOOKUP($B37,Premissas!$F:$P,9,0))</f>
        <v>-1318</v>
      </c>
      <c r="CQ37" s="344">
        <f>-(1+VLOOKUP(CQ$4,Premissas!$B$11:$D$21,3,0))*(VLOOKUP($B37,Premissas!$F:$P,9,0))</f>
        <v>-1318</v>
      </c>
      <c r="CR37" s="344">
        <f>-(1+VLOOKUP(CR$4,Premissas!$B$11:$D$21,3,0))*(VLOOKUP($B37,Premissas!$F:$P,9,0))</f>
        <v>-1318</v>
      </c>
      <c r="CS37" s="344">
        <f>-(1+VLOOKUP(CS$4,Premissas!$B$11:$D$21,3,0))*(VLOOKUP($B37,Premissas!$F:$P,9,0))</f>
        <v>-1318</v>
      </c>
      <c r="CT37" s="344">
        <f>-(1+VLOOKUP(CT$4,Premissas!$B$11:$D$21,3,0))*(VLOOKUP($B37,Premissas!$F:$P,9,0))</f>
        <v>-1318</v>
      </c>
      <c r="CU37" s="344">
        <f>-(1+VLOOKUP(CU$4,Premissas!$B$11:$D$21,3,0))*(VLOOKUP($B37,Premissas!$F:$P,9,0))</f>
        <v>-1318</v>
      </c>
      <c r="CV37" s="344">
        <f>-(1+VLOOKUP(CV$4,Premissas!$B$11:$D$21,3,0))*(VLOOKUP($B37,Premissas!$F:$P,9,0))</f>
        <v>-1318</v>
      </c>
      <c r="CW37" s="344">
        <f>-(1+VLOOKUP(CW$4,Premissas!$B$11:$D$21,3,0))*(VLOOKUP($B37,Premissas!$F:$P,10,0))</f>
        <v>-1318</v>
      </c>
      <c r="CX37" s="344">
        <f>-(1+VLOOKUP(CX$4,Premissas!$B$11:$D$21,3,0))*(VLOOKUP($B37,Premissas!$F:$P,10,0))</f>
        <v>-1318</v>
      </c>
      <c r="CY37" s="344">
        <f>-(1+VLOOKUP(CY$4,Premissas!$B$11:$D$21,3,0))*(VLOOKUP($B37,Premissas!$F:$P,10,0))</f>
        <v>-1318</v>
      </c>
      <c r="CZ37" s="344">
        <f>-(1+VLOOKUP(CZ$4,Premissas!$B$11:$D$21,3,0))*(VLOOKUP($B37,Premissas!$F:$P,10,0))</f>
        <v>-1318</v>
      </c>
      <c r="DA37" s="344">
        <f>-(1+VLOOKUP(DA$4,Premissas!$B$11:$D$21,3,0))*(VLOOKUP($B37,Premissas!$F:$P,10,0))</f>
        <v>-1318</v>
      </c>
      <c r="DB37" s="344">
        <f>-(1+VLOOKUP(DB$4,Premissas!$B$11:$D$21,3,0))*(VLOOKUP($B37,Premissas!$F:$P,10,0))</f>
        <v>-1318</v>
      </c>
      <c r="DC37" s="344">
        <f>-(1+VLOOKUP(DC$4,Premissas!$B$11:$D$21,3,0))*(VLOOKUP($B37,Premissas!$F:$P,10,0))</f>
        <v>-1318</v>
      </c>
      <c r="DD37" s="344">
        <f>-(1+VLOOKUP(DD$4,Premissas!$B$11:$D$21,3,0))*(VLOOKUP($B37,Premissas!$F:$P,10,0))</f>
        <v>-1318</v>
      </c>
      <c r="DE37" s="344">
        <f>-(1+VLOOKUP(DE$4,Premissas!$B$11:$D$21,3,0))*(VLOOKUP($B37,Premissas!$F:$P,10,0))</f>
        <v>-1318</v>
      </c>
      <c r="DF37" s="344">
        <f>-(1+VLOOKUP(DF$4,Premissas!$B$11:$D$21,3,0))*(VLOOKUP($B37,Premissas!$F:$P,10,0))</f>
        <v>-1318</v>
      </c>
      <c r="DG37" s="344">
        <f>-(1+VLOOKUP(DG$4,Premissas!$B$11:$D$21,3,0))*(VLOOKUP($B37,Premissas!$F:$P,10,0))</f>
        <v>-1318</v>
      </c>
      <c r="DH37" s="344">
        <f>-(1+VLOOKUP(DH$4,Premissas!$B$11:$D$21,3,0))*(VLOOKUP($B37,Premissas!$F:$P,10,0))</f>
        <v>-1318</v>
      </c>
      <c r="DI37" s="344">
        <f>-(1+VLOOKUP(DI$4,Premissas!$B$11:$D$21,3,0))*(VLOOKUP($B37,Premissas!$F:$P,11,0))</f>
        <v>-1437</v>
      </c>
      <c r="DJ37" s="344">
        <f>-(1+VLOOKUP(DJ$4,Premissas!$B$11:$D$21,3,0))*(VLOOKUP($B37,Premissas!$F:$P,11,0))</f>
        <v>-1437</v>
      </c>
      <c r="DK37" s="344">
        <f>-(1+VLOOKUP(DK$4,Premissas!$B$11:$D$21,3,0))*(VLOOKUP($B37,Premissas!$F:$P,11,0))</f>
        <v>-1437</v>
      </c>
      <c r="DL37" s="344">
        <f>-(1+VLOOKUP(DL$4,Premissas!$B$11:$D$21,3,0))*(VLOOKUP($B37,Premissas!$F:$P,11,0))</f>
        <v>-1437</v>
      </c>
      <c r="DM37" s="344">
        <f>-(1+VLOOKUP(DM$4,Premissas!$B$11:$D$21,3,0))*(VLOOKUP($B37,Premissas!$F:$P,11,0))</f>
        <v>-1437</v>
      </c>
      <c r="DN37" s="344">
        <f>-(1+VLOOKUP(DN$4,Premissas!$B$11:$D$21,3,0))*(VLOOKUP($B37,Premissas!$F:$P,11,0))</f>
        <v>-1437</v>
      </c>
      <c r="DO37" s="344">
        <f>-(1+VLOOKUP(DO$4,Premissas!$B$11:$D$21,3,0))*(VLOOKUP($B37,Premissas!$F:$P,11,0))</f>
        <v>-1437</v>
      </c>
      <c r="DP37" s="344">
        <f>-(1+VLOOKUP(DP$4,Premissas!$B$11:$D$21,3,0))*(VLOOKUP($B37,Premissas!$F:$P,11,0))</f>
        <v>-1437</v>
      </c>
      <c r="DQ37" s="344">
        <f>-(1+VLOOKUP(DQ$4,Premissas!$B$11:$D$21,3,0))*(VLOOKUP($B37,Premissas!$F:$P,11,0))</f>
        <v>-1437</v>
      </c>
      <c r="DR37" s="344">
        <f>-(1+VLOOKUP(DR$4,Premissas!$B$11:$D$21,3,0))*(VLOOKUP($B37,Premissas!$F:$P,11,0))</f>
        <v>-1437</v>
      </c>
      <c r="DS37" s="344">
        <f>-(1+VLOOKUP(DS$4,Premissas!$B$11:$D$21,3,0))*(VLOOKUP($B37,Premissas!$F:$P,11,0))</f>
        <v>-1437</v>
      </c>
      <c r="DT37" s="344">
        <f>-(1+VLOOKUP(DT$4,Premissas!$B$11:$D$21,3,0))*(VLOOKUP($B37,Premissas!$F:$P,11,0))</f>
        <v>-1437</v>
      </c>
      <c r="DV37" s="316">
        <f t="shared" si="67"/>
        <v>0</v>
      </c>
      <c r="DW37" s="316">
        <f t="shared" si="156"/>
        <v>-6888</v>
      </c>
      <c r="DX37" s="316">
        <f t="shared" si="156"/>
        <v>-7188</v>
      </c>
      <c r="DY37" s="316">
        <f t="shared" si="156"/>
        <v>-10068</v>
      </c>
      <c r="DZ37" s="316">
        <f t="shared" si="156"/>
        <v>-14364</v>
      </c>
      <c r="EA37" s="316">
        <f t="shared" si="156"/>
        <v>-15816</v>
      </c>
      <c r="EB37" s="316">
        <f t="shared" si="156"/>
        <v>-15816</v>
      </c>
      <c r="EC37" s="316">
        <f t="shared" si="156"/>
        <v>-15816</v>
      </c>
      <c r="ED37" s="316">
        <f t="shared" si="156"/>
        <v>-15816</v>
      </c>
      <c r="EE37" s="316">
        <f t="shared" si="156"/>
        <v>-17244</v>
      </c>
      <c r="EF37" s="316">
        <f t="shared" si="143"/>
        <v>-119016</v>
      </c>
      <c r="EH37" s="322">
        <f t="shared" si="128"/>
        <v>0</v>
      </c>
      <c r="EI37" s="322">
        <f t="shared" si="129"/>
        <v>4.355400696864109E-2</v>
      </c>
      <c r="EJ37" s="322">
        <f t="shared" si="130"/>
        <v>0.40066777963272115</v>
      </c>
      <c r="EK37" s="322">
        <f t="shared" si="131"/>
        <v>0.42669845053635269</v>
      </c>
      <c r="EL37" s="322">
        <f>IFERROR(((#REF!/DV37)^(1/8))-1,0)</f>
        <v>0</v>
      </c>
      <c r="EN37" s="322">
        <f t="shared" si="132"/>
        <v>0</v>
      </c>
      <c r="EO37" s="322">
        <f t="shared" si="133"/>
        <v>-3.4174035635573508E-3</v>
      </c>
      <c r="EP37" s="322">
        <f t="shared" si="134"/>
        <v>-1.6182335760350033E-3</v>
      </c>
      <c r="EQ37" s="322">
        <f t="shared" si="135"/>
        <v>-1.2564988251770814E-3</v>
      </c>
      <c r="ER37" s="322">
        <f t="shared" si="136"/>
        <v>-1.1193228368120934E-3</v>
      </c>
      <c r="ES37" s="322">
        <f t="shared" si="145"/>
        <v>-6.9028384023580431E-4</v>
      </c>
    </row>
    <row r="38" spans="2:149" outlineLevel="1" x14ac:dyDescent="0.2">
      <c r="B38" s="319" t="str">
        <f>Premissas!F40</f>
        <v>Software e T.I.</v>
      </c>
      <c r="C38" s="320"/>
      <c r="D38" s="344"/>
      <c r="E38" s="344">
        <f>-(1+VLOOKUP(E$4,Premissas!$B$11:$D$21,3,0))*(VLOOKUP($B38,Premissas!$F:$P,2,0))</f>
        <v>-1500</v>
      </c>
      <c r="F38" s="344">
        <f>-(1+VLOOKUP(F$4,Premissas!$B$11:$D$21,3,0))*(VLOOKUP($B38,Premissas!$F:$P,2,0))</f>
        <v>-1500</v>
      </c>
      <c r="G38" s="344">
        <f>-(1+VLOOKUP(G$4,Premissas!$B$11:$D$21,3,0))*(VLOOKUP($B38,Premissas!$F:$P,2,0))</f>
        <v>-1500</v>
      </c>
      <c r="H38" s="344">
        <f>-(1+VLOOKUP(H$4,Premissas!$B$11:$D$21,3,0))*(VLOOKUP($B38,Premissas!$F:$P,2,0))</f>
        <v>-1500</v>
      </c>
      <c r="I38" s="344">
        <f>-(1+VLOOKUP(I$4,Premissas!$B$11:$D$21,3,0))*(VLOOKUP($B38,Premissas!$F:$P,2,0))</f>
        <v>-1500</v>
      </c>
      <c r="J38" s="344">
        <f>-(1+VLOOKUP(J$4,Premissas!$B$11:$D$21,3,0))*(VLOOKUP($B38,Premissas!$F:$P,2,0))</f>
        <v>-1500</v>
      </c>
      <c r="K38" s="344">
        <f>-(1+VLOOKUP(K$4,Premissas!$B$11:$D$21,3,0))*(VLOOKUP($B38,Premissas!$F:$P,2,0))</f>
        <v>-1500</v>
      </c>
      <c r="L38" s="344">
        <f>-(1+VLOOKUP(L$4,Premissas!$B$11:$D$21,3,0))*(VLOOKUP($B38,Premissas!$F:$P,2,0))</f>
        <v>-1500</v>
      </c>
      <c r="M38" s="344">
        <f>-(1+VLOOKUP(M$4,Premissas!$B$11:$D$21,3,0))*(VLOOKUP($B38,Premissas!$F:$P,2,0))</f>
        <v>-1500</v>
      </c>
      <c r="N38" s="344">
        <f>-(1+VLOOKUP(N$4,Premissas!$B$11:$D$21,3,0))*(VLOOKUP($B38,Premissas!$F:$P,2,0))</f>
        <v>-1500</v>
      </c>
      <c r="O38" s="344">
        <f>-(1+VLOOKUP(O$4,Premissas!$B$11:$D$21,3,0))*(VLOOKUP($B38,Premissas!$F:$P,2,0))</f>
        <v>-1500</v>
      </c>
      <c r="P38" s="344">
        <f>-(1+VLOOKUP(P$4,Premissas!$B$11:$D$21,3,0))*(VLOOKUP($B38,Premissas!$F:$P,2,0))</f>
        <v>-1500</v>
      </c>
      <c r="Q38" s="344">
        <f>-(1+VLOOKUP(Q$4,Premissas!$B$11:$D$21,3,0))*(VLOOKUP($B38,Premissas!$F:$P,3,0))</f>
        <v>-1500</v>
      </c>
      <c r="R38" s="344">
        <f>-(1+VLOOKUP(R$4,Premissas!$B$11:$D$21,3,0))*(VLOOKUP($B38,Premissas!$F:$P,3,0))</f>
        <v>-1500</v>
      </c>
      <c r="S38" s="344">
        <f>-(1+VLOOKUP(S$4,Premissas!$B$11:$D$21,3,0))*(VLOOKUP($B38,Premissas!$F:$P,3,0))</f>
        <v>-1500</v>
      </c>
      <c r="T38" s="344">
        <f>-(1+VLOOKUP(T$4,Premissas!$B$11:$D$21,3,0))*(VLOOKUP($B38,Premissas!$F:$P,3,0))</f>
        <v>-1500</v>
      </c>
      <c r="U38" s="344">
        <f>-(1+VLOOKUP(U$4,Premissas!$B$11:$D$21,3,0))*(VLOOKUP($B38,Premissas!$F:$P,3,0))</f>
        <v>-1500</v>
      </c>
      <c r="V38" s="344">
        <f>-(1+VLOOKUP(V$4,Premissas!$B$11:$D$21,3,0))*(VLOOKUP($B38,Premissas!$F:$P,3,0))</f>
        <v>-1500</v>
      </c>
      <c r="W38" s="344">
        <f>-(1+VLOOKUP(W$4,Premissas!$B$11:$D$21,3,0))*(VLOOKUP($B38,Premissas!$F:$P,3,0))</f>
        <v>-1500</v>
      </c>
      <c r="X38" s="344">
        <f>-(1+VLOOKUP(X$4,Premissas!$B$11:$D$21,3,0))*(VLOOKUP($B38,Premissas!$F:$P,3,0))</f>
        <v>-1500</v>
      </c>
      <c r="Y38" s="344">
        <f>-(1+VLOOKUP(Y$4,Premissas!$B$11:$D$21,3,0))*(VLOOKUP($B38,Premissas!$F:$P,3,0))</f>
        <v>-1500</v>
      </c>
      <c r="Z38" s="344">
        <f>-(1+VLOOKUP(Z$4,Premissas!$B$11:$D$21,3,0))*(VLOOKUP($B38,Premissas!$F:$P,3,0))</f>
        <v>-1500</v>
      </c>
      <c r="AA38" s="344">
        <f>-(1+VLOOKUP(AA$4,Premissas!$B$11:$D$21,3,0))*(VLOOKUP($B38,Premissas!$F:$P,3,0))</f>
        <v>-1500</v>
      </c>
      <c r="AB38" s="344">
        <f>-(1+VLOOKUP(AB$4,Premissas!$B$11:$D$21,3,0))*(VLOOKUP($B38,Premissas!$F:$P,3,0))</f>
        <v>-1500</v>
      </c>
      <c r="AC38" s="344">
        <f>-(1+VLOOKUP(AC$4,Premissas!$B$11:$D$21,3,0))*(VLOOKUP($B38,Premissas!$F:$P,4,0))</f>
        <v>-1500</v>
      </c>
      <c r="AD38" s="344">
        <f>-(1+VLOOKUP(AD$4,Premissas!$B$11:$D$21,3,0))*(VLOOKUP($B38,Premissas!$F:$P,4,0))</f>
        <v>-1500</v>
      </c>
      <c r="AE38" s="344">
        <f>-(1+VLOOKUP(AE$4,Premissas!$B$11:$D$21,3,0))*(VLOOKUP($B38,Premissas!$F:$P,4,0))</f>
        <v>-1500</v>
      </c>
      <c r="AF38" s="344">
        <f>-(1+VLOOKUP(AF$4,Premissas!$B$11:$D$21,3,0))*(VLOOKUP($B38,Premissas!$F:$P,4,0))</f>
        <v>-1500</v>
      </c>
      <c r="AG38" s="344">
        <f>-(1+VLOOKUP(AG$4,Premissas!$B$11:$D$21,3,0))*(VLOOKUP($B38,Premissas!$F:$P,4,0))</f>
        <v>-1500</v>
      </c>
      <c r="AH38" s="344">
        <f>-(1+VLOOKUP(AH$4,Premissas!$B$11:$D$21,3,0))*(VLOOKUP($B38,Premissas!$F:$P,4,0))</f>
        <v>-1500</v>
      </c>
      <c r="AI38" s="344">
        <f>-(1+VLOOKUP(AI$4,Premissas!$B$11:$D$21,3,0))*(VLOOKUP($B38,Premissas!$F:$P,4,0))</f>
        <v>-1500</v>
      </c>
      <c r="AJ38" s="344">
        <f>-(1+VLOOKUP(AJ$4,Premissas!$B$11:$D$21,3,0))*(VLOOKUP($B38,Premissas!$F:$P,4,0))</f>
        <v>-1500</v>
      </c>
      <c r="AK38" s="344">
        <f>-(1+VLOOKUP(AK$4,Premissas!$B$11:$D$21,3,0))*(VLOOKUP($B38,Premissas!$F:$P,4,0))</f>
        <v>-1500</v>
      </c>
      <c r="AL38" s="344">
        <f>-(1+VLOOKUP(AL$4,Premissas!$B$11:$D$21,3,0))*(VLOOKUP($B38,Premissas!$F:$P,4,0))</f>
        <v>-1500</v>
      </c>
      <c r="AM38" s="344">
        <f>-(1+VLOOKUP(AM$4,Premissas!$B$11:$D$21,3,0))*(VLOOKUP($B38,Premissas!$F:$P,4,0))</f>
        <v>-1500</v>
      </c>
      <c r="AN38" s="344">
        <f>-(1+VLOOKUP(AN$4,Premissas!$B$11:$D$21,3,0))*(VLOOKUP($B38,Premissas!$F:$P,4,0))</f>
        <v>-1500</v>
      </c>
      <c r="AO38" s="344">
        <f>-(1+VLOOKUP(AO$4,Premissas!$B$11:$D$21,3,0))*(VLOOKUP($B38,Premissas!$F:$P,5,0))</f>
        <v>-1500</v>
      </c>
      <c r="AP38" s="344">
        <f>-(1+VLOOKUP(AP$4,Premissas!$B$11:$D$21,3,0))*(VLOOKUP($B38,Premissas!$F:$P,5,0))</f>
        <v>-1500</v>
      </c>
      <c r="AQ38" s="344">
        <f>-(1+VLOOKUP(AQ$4,Premissas!$B$11:$D$21,3,0))*(VLOOKUP($B38,Premissas!$F:$P,5,0))</f>
        <v>-1500</v>
      </c>
      <c r="AR38" s="344">
        <f>-(1+VLOOKUP(AR$4,Premissas!$B$11:$D$21,3,0))*(VLOOKUP($B38,Premissas!$F:$P,5,0))</f>
        <v>-1500</v>
      </c>
      <c r="AS38" s="344">
        <f>-(1+VLOOKUP(AS$4,Premissas!$B$11:$D$21,3,0))*(VLOOKUP($B38,Premissas!$F:$P,5,0))</f>
        <v>-1500</v>
      </c>
      <c r="AT38" s="344">
        <f>-(1+VLOOKUP(AT$4,Premissas!$B$11:$D$21,3,0))*(VLOOKUP($B38,Premissas!$F:$P,5,0))</f>
        <v>-1500</v>
      </c>
      <c r="AU38" s="344">
        <f>-(1+VLOOKUP(AU$4,Premissas!$B$11:$D$21,3,0))*(VLOOKUP($B38,Premissas!$F:$P,5,0))</f>
        <v>-1500</v>
      </c>
      <c r="AV38" s="344">
        <f>-(1+VLOOKUP(AV$4,Premissas!$B$11:$D$21,3,0))*(VLOOKUP($B38,Premissas!$F:$P,5,0))</f>
        <v>-1500</v>
      </c>
      <c r="AW38" s="344">
        <f>-(1+VLOOKUP(AW$4,Premissas!$B$11:$D$21,3,0))*(VLOOKUP($B38,Premissas!$F:$P,5,0))</f>
        <v>-1500</v>
      </c>
      <c r="AX38" s="344">
        <f>-(1+VLOOKUP(AX$4,Premissas!$B$11:$D$21,3,0))*(VLOOKUP($B38,Premissas!$F:$P,5,0))</f>
        <v>-1500</v>
      </c>
      <c r="AY38" s="344">
        <f>-(1+VLOOKUP(AY$4,Premissas!$B$11:$D$21,3,0))*(VLOOKUP($B38,Premissas!$F:$P,5,0))</f>
        <v>-1500</v>
      </c>
      <c r="AZ38" s="344">
        <f>-(1+VLOOKUP(AZ$4,Premissas!$B$11:$D$21,3,0))*(VLOOKUP($B38,Premissas!$F:$P,5,0))</f>
        <v>-1500</v>
      </c>
      <c r="BA38" s="344">
        <f>-(1+VLOOKUP(BA$4,Premissas!$B$11:$D$21,3,0))*(VLOOKUP($B38,Premissas!$F:$P,6,0))</f>
        <v>-1500</v>
      </c>
      <c r="BB38" s="344">
        <f>-(1+VLOOKUP(BB$4,Premissas!$B$11:$D$21,3,0))*(VLOOKUP($B38,Premissas!$F:$P,6,0))</f>
        <v>-1500</v>
      </c>
      <c r="BC38" s="344">
        <f>-(1+VLOOKUP(BC$4,Premissas!$B$11:$D$21,3,0))*(VLOOKUP($B38,Premissas!$F:$P,6,0))</f>
        <v>-1500</v>
      </c>
      <c r="BD38" s="344">
        <f>-(1+VLOOKUP(BD$4,Premissas!$B$11:$D$21,3,0))*(VLOOKUP($B38,Premissas!$F:$P,6,0))</f>
        <v>-1500</v>
      </c>
      <c r="BE38" s="344">
        <f>-(1+VLOOKUP(BE$4,Premissas!$B$11:$D$21,3,0))*(VLOOKUP($B38,Premissas!$F:$P,6,0))</f>
        <v>-1500</v>
      </c>
      <c r="BF38" s="344">
        <f>-(1+VLOOKUP(BF$4,Premissas!$B$11:$D$21,3,0))*(VLOOKUP($B38,Premissas!$F:$P,6,0))</f>
        <v>-1500</v>
      </c>
      <c r="BG38" s="344">
        <f>-(1+VLOOKUP(BG$4,Premissas!$B$11:$D$21,3,0))*(VLOOKUP($B38,Premissas!$F:$P,6,0))</f>
        <v>-1500</v>
      </c>
      <c r="BH38" s="344">
        <f>-(1+VLOOKUP(BH$4,Premissas!$B$11:$D$21,3,0))*(VLOOKUP($B38,Premissas!$F:$P,6,0))</f>
        <v>-1500</v>
      </c>
      <c r="BI38" s="344">
        <f>-(1+VLOOKUP(BI$4,Premissas!$B$11:$D$21,3,0))*(VLOOKUP($B38,Premissas!$F:$P,6,0))</f>
        <v>-1500</v>
      </c>
      <c r="BJ38" s="344">
        <f>-(1+VLOOKUP(BJ$4,Premissas!$B$11:$D$21,3,0))*(VLOOKUP($B38,Premissas!$F:$P,6,0))</f>
        <v>-1500</v>
      </c>
      <c r="BK38" s="344">
        <f>-(1+VLOOKUP(BK$4,Premissas!$B$11:$D$21,3,0))*(VLOOKUP($B38,Premissas!$F:$P,6,0))</f>
        <v>-1500</v>
      </c>
      <c r="BL38" s="344">
        <f>-(1+VLOOKUP(BL$4,Premissas!$B$11:$D$21,3,0))*(VLOOKUP($B38,Premissas!$F:$P,6,0))</f>
        <v>-1500</v>
      </c>
      <c r="BM38" s="344">
        <f>-(1+VLOOKUP(BM$4,Premissas!$B$11:$D$21,3,0))*(VLOOKUP($B38,Premissas!$F:$P,7,0))</f>
        <v>-1500</v>
      </c>
      <c r="BN38" s="344">
        <f>-(1+VLOOKUP(BN$4,Premissas!$B$11:$D$21,3,0))*(VLOOKUP($B38,Premissas!$F:$P,7,0))</f>
        <v>-1500</v>
      </c>
      <c r="BO38" s="344">
        <f>-(1+VLOOKUP(BO$4,Premissas!$B$11:$D$21,3,0))*(VLOOKUP($B38,Premissas!$F:$P,7,0))</f>
        <v>-1500</v>
      </c>
      <c r="BP38" s="344">
        <f>-(1+VLOOKUP(BP$4,Premissas!$B$11:$D$21,3,0))*(VLOOKUP($B38,Premissas!$F:$P,7,0))</f>
        <v>-1500</v>
      </c>
      <c r="BQ38" s="344">
        <f>-(1+VLOOKUP(BQ$4,Premissas!$B$11:$D$21,3,0))*(VLOOKUP($B38,Premissas!$F:$P,7,0))</f>
        <v>-1500</v>
      </c>
      <c r="BR38" s="344">
        <f>-(1+VLOOKUP(BR$4,Premissas!$B$11:$D$21,3,0))*(VLOOKUP($B38,Premissas!$F:$P,7,0))</f>
        <v>-1500</v>
      </c>
      <c r="BS38" s="344">
        <f>-(1+VLOOKUP(BS$4,Premissas!$B$11:$D$21,3,0))*(VLOOKUP($B38,Premissas!$F:$P,7,0))</f>
        <v>-1500</v>
      </c>
      <c r="BT38" s="344">
        <f>-(1+VLOOKUP(BT$4,Premissas!$B$11:$D$21,3,0))*(VLOOKUP($B38,Premissas!$F:$P,7,0))</f>
        <v>-1500</v>
      </c>
      <c r="BU38" s="344">
        <f>-(1+VLOOKUP(BU$4,Premissas!$B$11:$D$21,3,0))*(VLOOKUP($B38,Premissas!$F:$P,7,0))</f>
        <v>-1500</v>
      </c>
      <c r="BV38" s="344">
        <f>-(1+VLOOKUP(BV$4,Premissas!$B$11:$D$21,3,0))*(VLOOKUP($B38,Premissas!$F:$P,7,0))</f>
        <v>-1500</v>
      </c>
      <c r="BW38" s="344">
        <f>-(1+VLOOKUP(BW$4,Premissas!$B$11:$D$21,3,0))*(VLOOKUP($B38,Premissas!$F:$P,7,0))</f>
        <v>-1500</v>
      </c>
      <c r="BX38" s="344">
        <f>-(1+VLOOKUP(BX$4,Premissas!$B$11:$D$21,3,0))*(VLOOKUP($B38,Premissas!$F:$P,7,0))</f>
        <v>-1500</v>
      </c>
      <c r="BY38" s="344">
        <f>-(1+VLOOKUP(BY$4,Premissas!$B$11:$D$21,3,0))*(VLOOKUP($B38,Premissas!$F:$P,8,0))</f>
        <v>-1500</v>
      </c>
      <c r="BZ38" s="344">
        <f>-(1+VLOOKUP(BZ$4,Premissas!$B$11:$D$21,3,0))*(VLOOKUP($B38,Premissas!$F:$P,8,0))</f>
        <v>-1500</v>
      </c>
      <c r="CA38" s="344">
        <f>-(1+VLOOKUP(CA$4,Premissas!$B$11:$D$21,3,0))*(VLOOKUP($B38,Premissas!$F:$P,8,0))</f>
        <v>-1500</v>
      </c>
      <c r="CB38" s="344">
        <f>-(1+VLOOKUP(CB$4,Premissas!$B$11:$D$21,3,0))*(VLOOKUP($B38,Premissas!$F:$P,8,0))</f>
        <v>-1500</v>
      </c>
      <c r="CC38" s="344">
        <f>-(1+VLOOKUP(CC$4,Premissas!$B$11:$D$21,3,0))*(VLOOKUP($B38,Premissas!$F:$P,8,0))</f>
        <v>-1500</v>
      </c>
      <c r="CD38" s="344">
        <f>-(1+VLOOKUP(CD$4,Premissas!$B$11:$D$21,3,0))*(VLOOKUP($B38,Premissas!$F:$P,8,0))</f>
        <v>-1500</v>
      </c>
      <c r="CE38" s="344">
        <f>-(1+VLOOKUP(CE$4,Premissas!$B$11:$D$21,3,0))*(VLOOKUP($B38,Premissas!$F:$P,8,0))</f>
        <v>-1500</v>
      </c>
      <c r="CF38" s="344">
        <f>-(1+VLOOKUP(CF$4,Premissas!$B$11:$D$21,3,0))*(VLOOKUP($B38,Premissas!$F:$P,8,0))</f>
        <v>-1500</v>
      </c>
      <c r="CG38" s="344">
        <f>-(1+VLOOKUP(CG$4,Premissas!$B$11:$D$21,3,0))*(VLOOKUP($B38,Premissas!$F:$P,8,0))</f>
        <v>-1500</v>
      </c>
      <c r="CH38" s="344">
        <f>-(1+VLOOKUP(CH$4,Premissas!$B$11:$D$21,3,0))*(VLOOKUP($B38,Premissas!$F:$P,8,0))</f>
        <v>-1500</v>
      </c>
      <c r="CI38" s="344">
        <f>-(1+VLOOKUP(CI$4,Premissas!$B$11:$D$21,3,0))*(VLOOKUP($B38,Premissas!$F:$P,8,0))</f>
        <v>-1500</v>
      </c>
      <c r="CJ38" s="344">
        <f>-(1+VLOOKUP(CJ$4,Premissas!$B$11:$D$21,3,0))*(VLOOKUP($B38,Premissas!$F:$P,8,0))</f>
        <v>-1500</v>
      </c>
      <c r="CK38" s="344">
        <f>-(1+VLOOKUP(CK$4,Premissas!$B$11:$D$21,3,0))*(VLOOKUP($B38,Premissas!$F:$P,9,0))</f>
        <v>-1500</v>
      </c>
      <c r="CL38" s="344">
        <f>-(1+VLOOKUP(CL$4,Premissas!$B$11:$D$21,3,0))*(VLOOKUP($B38,Premissas!$F:$P,9,0))</f>
        <v>-1500</v>
      </c>
      <c r="CM38" s="344">
        <f>-(1+VLOOKUP(CM$4,Premissas!$B$11:$D$21,3,0))*(VLOOKUP($B38,Premissas!$F:$P,9,0))</f>
        <v>-1500</v>
      </c>
      <c r="CN38" s="344">
        <f>-(1+VLOOKUP(CN$4,Premissas!$B$11:$D$21,3,0))*(VLOOKUP($B38,Premissas!$F:$P,9,0))</f>
        <v>-1500</v>
      </c>
      <c r="CO38" s="344">
        <f>-(1+VLOOKUP(CO$4,Premissas!$B$11:$D$21,3,0))*(VLOOKUP($B38,Premissas!$F:$P,9,0))</f>
        <v>-1500</v>
      </c>
      <c r="CP38" s="344">
        <f>-(1+VLOOKUP(CP$4,Premissas!$B$11:$D$21,3,0))*(VLOOKUP($B38,Premissas!$F:$P,9,0))</f>
        <v>-1500</v>
      </c>
      <c r="CQ38" s="344">
        <f>-(1+VLOOKUP(CQ$4,Premissas!$B$11:$D$21,3,0))*(VLOOKUP($B38,Premissas!$F:$P,9,0))</f>
        <v>-1500</v>
      </c>
      <c r="CR38" s="344">
        <f>-(1+VLOOKUP(CR$4,Premissas!$B$11:$D$21,3,0))*(VLOOKUP($B38,Premissas!$F:$P,9,0))</f>
        <v>-1500</v>
      </c>
      <c r="CS38" s="344">
        <f>-(1+VLOOKUP(CS$4,Premissas!$B$11:$D$21,3,0))*(VLOOKUP($B38,Premissas!$F:$P,9,0))</f>
        <v>-1500</v>
      </c>
      <c r="CT38" s="344">
        <f>-(1+VLOOKUP(CT$4,Premissas!$B$11:$D$21,3,0))*(VLOOKUP($B38,Premissas!$F:$P,9,0))</f>
        <v>-1500</v>
      </c>
      <c r="CU38" s="344">
        <f>-(1+VLOOKUP(CU$4,Premissas!$B$11:$D$21,3,0))*(VLOOKUP($B38,Premissas!$F:$P,9,0))</f>
        <v>-1500</v>
      </c>
      <c r="CV38" s="344">
        <f>-(1+VLOOKUP(CV$4,Premissas!$B$11:$D$21,3,0))*(VLOOKUP($B38,Premissas!$F:$P,9,0))</f>
        <v>-1500</v>
      </c>
      <c r="CW38" s="344">
        <f>-(1+VLOOKUP(CW$4,Premissas!$B$11:$D$21,3,0))*(VLOOKUP($B38,Premissas!$F:$P,10,0))</f>
        <v>-1500</v>
      </c>
      <c r="CX38" s="344">
        <f>-(1+VLOOKUP(CX$4,Premissas!$B$11:$D$21,3,0))*(VLOOKUP($B38,Premissas!$F:$P,10,0))</f>
        <v>-1500</v>
      </c>
      <c r="CY38" s="344">
        <f>-(1+VLOOKUP(CY$4,Premissas!$B$11:$D$21,3,0))*(VLOOKUP($B38,Premissas!$F:$P,10,0))</f>
        <v>-1500</v>
      </c>
      <c r="CZ38" s="344">
        <f>-(1+VLOOKUP(CZ$4,Premissas!$B$11:$D$21,3,0))*(VLOOKUP($B38,Premissas!$F:$P,10,0))</f>
        <v>-1500</v>
      </c>
      <c r="DA38" s="344">
        <f>-(1+VLOOKUP(DA$4,Premissas!$B$11:$D$21,3,0))*(VLOOKUP($B38,Premissas!$F:$P,10,0))</f>
        <v>-1500</v>
      </c>
      <c r="DB38" s="344">
        <f>-(1+VLOOKUP(DB$4,Premissas!$B$11:$D$21,3,0))*(VLOOKUP($B38,Premissas!$F:$P,10,0))</f>
        <v>-1500</v>
      </c>
      <c r="DC38" s="344">
        <f>-(1+VLOOKUP(DC$4,Premissas!$B$11:$D$21,3,0))*(VLOOKUP($B38,Premissas!$F:$P,10,0))</f>
        <v>-1500</v>
      </c>
      <c r="DD38" s="344">
        <f>-(1+VLOOKUP(DD$4,Premissas!$B$11:$D$21,3,0))*(VLOOKUP($B38,Premissas!$F:$P,10,0))</f>
        <v>-1500</v>
      </c>
      <c r="DE38" s="344">
        <f>-(1+VLOOKUP(DE$4,Premissas!$B$11:$D$21,3,0))*(VLOOKUP($B38,Premissas!$F:$P,10,0))</f>
        <v>-1500</v>
      </c>
      <c r="DF38" s="344">
        <f>-(1+VLOOKUP(DF$4,Premissas!$B$11:$D$21,3,0))*(VLOOKUP($B38,Premissas!$F:$P,10,0))</f>
        <v>-1500</v>
      </c>
      <c r="DG38" s="344">
        <f>-(1+VLOOKUP(DG$4,Premissas!$B$11:$D$21,3,0))*(VLOOKUP($B38,Premissas!$F:$P,10,0))</f>
        <v>-1500</v>
      </c>
      <c r="DH38" s="344">
        <f>-(1+VLOOKUP(DH$4,Premissas!$B$11:$D$21,3,0))*(VLOOKUP($B38,Premissas!$F:$P,10,0))</f>
        <v>-1500</v>
      </c>
      <c r="DI38" s="344">
        <f>-(1+VLOOKUP(DI$4,Premissas!$B$11:$D$21,3,0))*(VLOOKUP($B38,Premissas!$F:$P,11,0))</f>
        <v>-1500</v>
      </c>
      <c r="DJ38" s="344">
        <f>-(1+VLOOKUP(DJ$4,Premissas!$B$11:$D$21,3,0))*(VLOOKUP($B38,Premissas!$F:$P,11,0))</f>
        <v>-1500</v>
      </c>
      <c r="DK38" s="344">
        <f>-(1+VLOOKUP(DK$4,Premissas!$B$11:$D$21,3,0))*(VLOOKUP($B38,Premissas!$F:$P,11,0))</f>
        <v>-1500</v>
      </c>
      <c r="DL38" s="344">
        <f>-(1+VLOOKUP(DL$4,Premissas!$B$11:$D$21,3,0))*(VLOOKUP($B38,Premissas!$F:$P,11,0))</f>
        <v>-1500</v>
      </c>
      <c r="DM38" s="344">
        <f>-(1+VLOOKUP(DM$4,Premissas!$B$11:$D$21,3,0))*(VLOOKUP($B38,Premissas!$F:$P,11,0))</f>
        <v>-1500</v>
      </c>
      <c r="DN38" s="344">
        <f>-(1+VLOOKUP(DN$4,Premissas!$B$11:$D$21,3,0))*(VLOOKUP($B38,Premissas!$F:$P,11,0))</f>
        <v>-1500</v>
      </c>
      <c r="DO38" s="344">
        <f>-(1+VLOOKUP(DO$4,Premissas!$B$11:$D$21,3,0))*(VLOOKUP($B38,Premissas!$F:$P,11,0))</f>
        <v>-1500</v>
      </c>
      <c r="DP38" s="344">
        <f>-(1+VLOOKUP(DP$4,Premissas!$B$11:$D$21,3,0))*(VLOOKUP($B38,Premissas!$F:$P,11,0))</f>
        <v>-1500</v>
      </c>
      <c r="DQ38" s="344">
        <f>-(1+VLOOKUP(DQ$4,Premissas!$B$11:$D$21,3,0))*(VLOOKUP($B38,Premissas!$F:$P,11,0))</f>
        <v>-1500</v>
      </c>
      <c r="DR38" s="344">
        <f>-(1+VLOOKUP(DR$4,Premissas!$B$11:$D$21,3,0))*(VLOOKUP($B38,Premissas!$F:$P,11,0))</f>
        <v>-1500</v>
      </c>
      <c r="DS38" s="344">
        <f>-(1+VLOOKUP(DS$4,Premissas!$B$11:$D$21,3,0))*(VLOOKUP($B38,Premissas!$F:$P,11,0))</f>
        <v>-1500</v>
      </c>
      <c r="DT38" s="344">
        <f>-(1+VLOOKUP(DT$4,Premissas!$B$11:$D$21,3,0))*(VLOOKUP($B38,Premissas!$F:$P,11,0))</f>
        <v>-1500</v>
      </c>
      <c r="DV38" s="316">
        <f t="shared" si="67"/>
        <v>-18000</v>
      </c>
      <c r="DW38" s="316">
        <f t="shared" si="156"/>
        <v>-18000</v>
      </c>
      <c r="DX38" s="316">
        <f t="shared" si="156"/>
        <v>-18000</v>
      </c>
      <c r="DY38" s="316">
        <f t="shared" si="156"/>
        <v>-18000</v>
      </c>
      <c r="DZ38" s="316">
        <f t="shared" si="156"/>
        <v>-18000</v>
      </c>
      <c r="EA38" s="316">
        <f t="shared" si="156"/>
        <v>-18000</v>
      </c>
      <c r="EB38" s="316">
        <f t="shared" si="156"/>
        <v>-18000</v>
      </c>
      <c r="EC38" s="316">
        <f t="shared" si="156"/>
        <v>-18000</v>
      </c>
      <c r="ED38" s="316">
        <f t="shared" si="156"/>
        <v>-18000</v>
      </c>
      <c r="EE38" s="316">
        <f t="shared" si="156"/>
        <v>-18000</v>
      </c>
      <c r="EF38" s="316">
        <f t="shared" si="143"/>
        <v>-180000</v>
      </c>
      <c r="EH38" s="322">
        <f t="shared" si="128"/>
        <v>0</v>
      </c>
      <c r="EI38" s="322">
        <f t="shared" si="129"/>
        <v>0</v>
      </c>
      <c r="EJ38" s="322">
        <f t="shared" si="130"/>
        <v>0</v>
      </c>
      <c r="EK38" s="322">
        <f t="shared" si="131"/>
        <v>0</v>
      </c>
      <c r="EL38" s="322">
        <f>IFERROR(((#REF!/DV38)^(1/8))-1,0)</f>
        <v>0</v>
      </c>
      <c r="EN38" s="322">
        <f t="shared" si="132"/>
        <v>-2.8764080096277671E-2</v>
      </c>
      <c r="EO38" s="322">
        <f t="shared" si="133"/>
        <v>-8.9304971173101502E-3</v>
      </c>
      <c r="EP38" s="322">
        <f t="shared" si="134"/>
        <v>-4.052337836481644E-3</v>
      </c>
      <c r="EQ38" s="322">
        <f t="shared" si="135"/>
        <v>-2.2464222142617664E-3</v>
      </c>
      <c r="ER38" s="322">
        <f t="shared" si="136"/>
        <v>-1.4026601965063828E-3</v>
      </c>
      <c r="ES38" s="322">
        <f t="shared" si="145"/>
        <v>-1.0439864492374537E-3</v>
      </c>
    </row>
    <row r="39" spans="2:149" outlineLevel="1" x14ac:dyDescent="0.2">
      <c r="B39" s="319" t="str">
        <f>Premissas!F41</f>
        <v>Assessoria de Imprensa</v>
      </c>
      <c r="C39" s="320"/>
      <c r="D39" s="344"/>
      <c r="E39" s="344">
        <f>-(1+VLOOKUP(E$4,Premissas!$B$11:$D$21,3,0))*(VLOOKUP($B39,Premissas!$F:$P,2,0))</f>
        <v>-7000</v>
      </c>
      <c r="F39" s="344">
        <f>-(1+VLOOKUP(F$4,Premissas!$B$11:$D$21,3,0))*(VLOOKUP($B39,Premissas!$F:$P,2,0))</f>
        <v>-7000</v>
      </c>
      <c r="G39" s="344">
        <f>-(1+VLOOKUP(G$4,Premissas!$B$11:$D$21,3,0))*(VLOOKUP($B39,Premissas!$F:$P,2,0))</f>
        <v>-7000</v>
      </c>
      <c r="H39" s="344">
        <f>-(1+VLOOKUP(H$4,Premissas!$B$11:$D$21,3,0))*(VLOOKUP($B39,Premissas!$F:$P,2,0))</f>
        <v>-7000</v>
      </c>
      <c r="I39" s="344">
        <f>-(1+VLOOKUP(I$4,Premissas!$B$11:$D$21,3,0))*(VLOOKUP($B39,Premissas!$F:$P,2,0))</f>
        <v>-7000</v>
      </c>
      <c r="J39" s="344">
        <f>-(1+VLOOKUP(J$4,Premissas!$B$11:$D$21,3,0))*(VLOOKUP($B39,Premissas!$F:$P,2,0))</f>
        <v>-7000</v>
      </c>
      <c r="K39" s="344">
        <f>-(1+VLOOKUP(K$4,Premissas!$B$11:$D$21,3,0))*(VLOOKUP($B39,Premissas!$F:$P,2,0))</f>
        <v>-7000</v>
      </c>
      <c r="L39" s="344">
        <f>-(1+VLOOKUP(L$4,Premissas!$B$11:$D$21,3,0))*(VLOOKUP($B39,Premissas!$F:$P,2,0))</f>
        <v>-7000</v>
      </c>
      <c r="M39" s="344">
        <f>-(1+VLOOKUP(M$4,Premissas!$B$11:$D$21,3,0))*(VLOOKUP($B39,Premissas!$F:$P,2,0))</f>
        <v>-7000</v>
      </c>
      <c r="N39" s="344">
        <f>-(1+VLOOKUP(N$4,Premissas!$B$11:$D$21,3,0))*(VLOOKUP($B39,Premissas!$F:$P,2,0))</f>
        <v>-7000</v>
      </c>
      <c r="O39" s="344">
        <f>-(1+VLOOKUP(O$4,Premissas!$B$11:$D$21,3,0))*(VLOOKUP($B39,Premissas!$F:$P,2,0))</f>
        <v>-7000</v>
      </c>
      <c r="P39" s="344">
        <f>-(1+VLOOKUP(P$4,Premissas!$B$11:$D$21,3,0))*(VLOOKUP($B39,Premissas!$F:$P,2,0))</f>
        <v>-7000</v>
      </c>
      <c r="Q39" s="344">
        <f>-(1+VLOOKUP(Q$4,Premissas!$B$11:$D$21,3,0))*(VLOOKUP($B39,Premissas!$F:$P,3,0))</f>
        <v>-7000</v>
      </c>
      <c r="R39" s="344">
        <f>-(1+VLOOKUP(R$4,Premissas!$B$11:$D$21,3,0))*(VLOOKUP($B39,Premissas!$F:$P,3,0))</f>
        <v>-7000</v>
      </c>
      <c r="S39" s="344">
        <f>-(1+VLOOKUP(S$4,Premissas!$B$11:$D$21,3,0))*(VLOOKUP($B39,Premissas!$F:$P,3,0))</f>
        <v>-7000</v>
      </c>
      <c r="T39" s="344">
        <f>-(1+VLOOKUP(T$4,Premissas!$B$11:$D$21,3,0))*(VLOOKUP($B39,Premissas!$F:$P,3,0))</f>
        <v>-7000</v>
      </c>
      <c r="U39" s="344">
        <f>-(1+VLOOKUP(U$4,Premissas!$B$11:$D$21,3,0))*(VLOOKUP($B39,Premissas!$F:$P,3,0))</f>
        <v>-7000</v>
      </c>
      <c r="V39" s="344">
        <f>-(1+VLOOKUP(V$4,Premissas!$B$11:$D$21,3,0))*(VLOOKUP($B39,Premissas!$F:$P,3,0))</f>
        <v>-7000</v>
      </c>
      <c r="W39" s="344">
        <f>-(1+VLOOKUP(W$4,Premissas!$B$11:$D$21,3,0))*(VLOOKUP($B39,Premissas!$F:$P,3,0))</f>
        <v>-7000</v>
      </c>
      <c r="X39" s="344">
        <f>-(1+VLOOKUP(X$4,Premissas!$B$11:$D$21,3,0))*(VLOOKUP($B39,Premissas!$F:$P,3,0))</f>
        <v>-7000</v>
      </c>
      <c r="Y39" s="344">
        <f>-(1+VLOOKUP(Y$4,Premissas!$B$11:$D$21,3,0))*(VLOOKUP($B39,Premissas!$F:$P,3,0))</f>
        <v>-7000</v>
      </c>
      <c r="Z39" s="344">
        <f>-(1+VLOOKUP(Z$4,Premissas!$B$11:$D$21,3,0))*(VLOOKUP($B39,Premissas!$F:$P,3,0))</f>
        <v>-7000</v>
      </c>
      <c r="AA39" s="344">
        <f>-(1+VLOOKUP(AA$4,Premissas!$B$11:$D$21,3,0))*(VLOOKUP($B39,Premissas!$F:$P,3,0))</f>
        <v>-7000</v>
      </c>
      <c r="AB39" s="344">
        <f>-(1+VLOOKUP(AB$4,Premissas!$B$11:$D$21,3,0))*(VLOOKUP($B39,Premissas!$F:$P,3,0))</f>
        <v>-7000</v>
      </c>
      <c r="AC39" s="344">
        <f>-(1+VLOOKUP(AC$4,Premissas!$B$11:$D$21,3,0))*(VLOOKUP($B39,Premissas!$F:$P,4,0))</f>
        <v>-7000</v>
      </c>
      <c r="AD39" s="344">
        <f>-(1+VLOOKUP(AD$4,Premissas!$B$11:$D$21,3,0))*(VLOOKUP($B39,Premissas!$F:$P,4,0))</f>
        <v>-7000</v>
      </c>
      <c r="AE39" s="344">
        <f>-(1+VLOOKUP(AE$4,Premissas!$B$11:$D$21,3,0))*(VLOOKUP($B39,Premissas!$F:$P,4,0))</f>
        <v>-7000</v>
      </c>
      <c r="AF39" s="344">
        <f>-(1+VLOOKUP(AF$4,Premissas!$B$11:$D$21,3,0))*(VLOOKUP($B39,Premissas!$F:$P,4,0))</f>
        <v>-7000</v>
      </c>
      <c r="AG39" s="344">
        <f>-(1+VLOOKUP(AG$4,Premissas!$B$11:$D$21,3,0))*(VLOOKUP($B39,Premissas!$F:$P,4,0))</f>
        <v>-7000</v>
      </c>
      <c r="AH39" s="344">
        <f>-(1+VLOOKUP(AH$4,Premissas!$B$11:$D$21,3,0))*(VLOOKUP($B39,Premissas!$F:$P,4,0))</f>
        <v>-7000</v>
      </c>
      <c r="AI39" s="344">
        <f>-(1+VLOOKUP(AI$4,Premissas!$B$11:$D$21,3,0))*(VLOOKUP($B39,Premissas!$F:$P,4,0))</f>
        <v>-7000</v>
      </c>
      <c r="AJ39" s="344">
        <f>-(1+VLOOKUP(AJ$4,Premissas!$B$11:$D$21,3,0))*(VLOOKUP($B39,Premissas!$F:$P,4,0))</f>
        <v>-7000</v>
      </c>
      <c r="AK39" s="344">
        <f>-(1+VLOOKUP(AK$4,Premissas!$B$11:$D$21,3,0))*(VLOOKUP($B39,Premissas!$F:$P,4,0))</f>
        <v>-7000</v>
      </c>
      <c r="AL39" s="344">
        <f>-(1+VLOOKUP(AL$4,Premissas!$B$11:$D$21,3,0))*(VLOOKUP($B39,Premissas!$F:$P,4,0))</f>
        <v>-7000</v>
      </c>
      <c r="AM39" s="344">
        <f>-(1+VLOOKUP(AM$4,Premissas!$B$11:$D$21,3,0))*(VLOOKUP($B39,Premissas!$F:$P,4,0))</f>
        <v>-7000</v>
      </c>
      <c r="AN39" s="344">
        <f>-(1+VLOOKUP(AN$4,Premissas!$B$11:$D$21,3,0))*(VLOOKUP($B39,Premissas!$F:$P,4,0))</f>
        <v>-7000</v>
      </c>
      <c r="AO39" s="344">
        <f>-(1+VLOOKUP(AO$4,Premissas!$B$11:$D$21,3,0))*(VLOOKUP($B39,Premissas!$F:$P,5,0))</f>
        <v>-7000</v>
      </c>
      <c r="AP39" s="344">
        <f>-(1+VLOOKUP(AP$4,Premissas!$B$11:$D$21,3,0))*(VLOOKUP($B39,Premissas!$F:$P,5,0))</f>
        <v>-7000</v>
      </c>
      <c r="AQ39" s="344">
        <f>-(1+VLOOKUP(AQ$4,Premissas!$B$11:$D$21,3,0))*(VLOOKUP($B39,Premissas!$F:$P,5,0))</f>
        <v>-7000</v>
      </c>
      <c r="AR39" s="344">
        <f>-(1+VLOOKUP(AR$4,Premissas!$B$11:$D$21,3,0))*(VLOOKUP($B39,Premissas!$F:$P,5,0))</f>
        <v>-7000</v>
      </c>
      <c r="AS39" s="344">
        <f>-(1+VLOOKUP(AS$4,Premissas!$B$11:$D$21,3,0))*(VLOOKUP($B39,Premissas!$F:$P,5,0))</f>
        <v>-7000</v>
      </c>
      <c r="AT39" s="344">
        <f>-(1+VLOOKUP(AT$4,Premissas!$B$11:$D$21,3,0))*(VLOOKUP($B39,Premissas!$F:$P,5,0))</f>
        <v>-7000</v>
      </c>
      <c r="AU39" s="344">
        <f>-(1+VLOOKUP(AU$4,Premissas!$B$11:$D$21,3,0))*(VLOOKUP($B39,Premissas!$F:$P,5,0))</f>
        <v>-7000</v>
      </c>
      <c r="AV39" s="344">
        <f>-(1+VLOOKUP(AV$4,Premissas!$B$11:$D$21,3,0))*(VLOOKUP($B39,Premissas!$F:$P,5,0))</f>
        <v>-7000</v>
      </c>
      <c r="AW39" s="344">
        <f>-(1+VLOOKUP(AW$4,Premissas!$B$11:$D$21,3,0))*(VLOOKUP($B39,Premissas!$F:$P,5,0))</f>
        <v>-7000</v>
      </c>
      <c r="AX39" s="344">
        <f>-(1+VLOOKUP(AX$4,Premissas!$B$11:$D$21,3,0))*(VLOOKUP($B39,Premissas!$F:$P,5,0))</f>
        <v>-7000</v>
      </c>
      <c r="AY39" s="344">
        <f>-(1+VLOOKUP(AY$4,Premissas!$B$11:$D$21,3,0))*(VLOOKUP($B39,Premissas!$F:$P,5,0))</f>
        <v>-7000</v>
      </c>
      <c r="AZ39" s="344">
        <f>-(1+VLOOKUP(AZ$4,Premissas!$B$11:$D$21,3,0))*(VLOOKUP($B39,Premissas!$F:$P,5,0))</f>
        <v>-7000</v>
      </c>
      <c r="BA39" s="344">
        <f>-(1+VLOOKUP(BA$4,Premissas!$B$11:$D$21,3,0))*(VLOOKUP($B39,Premissas!$F:$P,6,0))</f>
        <v>-7000</v>
      </c>
      <c r="BB39" s="344">
        <f>-(1+VLOOKUP(BB$4,Premissas!$B$11:$D$21,3,0))*(VLOOKUP($B39,Premissas!$F:$P,6,0))</f>
        <v>-7000</v>
      </c>
      <c r="BC39" s="344">
        <f>-(1+VLOOKUP(BC$4,Premissas!$B$11:$D$21,3,0))*(VLOOKUP($B39,Premissas!$F:$P,6,0))</f>
        <v>-7000</v>
      </c>
      <c r="BD39" s="344">
        <f>-(1+VLOOKUP(BD$4,Premissas!$B$11:$D$21,3,0))*(VLOOKUP($B39,Premissas!$F:$P,6,0))</f>
        <v>-7000</v>
      </c>
      <c r="BE39" s="344">
        <f>-(1+VLOOKUP(BE$4,Premissas!$B$11:$D$21,3,0))*(VLOOKUP($B39,Premissas!$F:$P,6,0))</f>
        <v>-7000</v>
      </c>
      <c r="BF39" s="344">
        <f>-(1+VLOOKUP(BF$4,Premissas!$B$11:$D$21,3,0))*(VLOOKUP($B39,Premissas!$F:$P,6,0))</f>
        <v>-7000</v>
      </c>
      <c r="BG39" s="344">
        <f>-(1+VLOOKUP(BG$4,Premissas!$B$11:$D$21,3,0))*(VLOOKUP($B39,Premissas!$F:$P,6,0))</f>
        <v>-7000</v>
      </c>
      <c r="BH39" s="344">
        <f>-(1+VLOOKUP(BH$4,Premissas!$B$11:$D$21,3,0))*(VLOOKUP($B39,Premissas!$F:$P,6,0))</f>
        <v>-7000</v>
      </c>
      <c r="BI39" s="344">
        <f>-(1+VLOOKUP(BI$4,Premissas!$B$11:$D$21,3,0))*(VLOOKUP($B39,Premissas!$F:$P,6,0))</f>
        <v>-7000</v>
      </c>
      <c r="BJ39" s="344">
        <f>-(1+VLOOKUP(BJ$4,Premissas!$B$11:$D$21,3,0))*(VLOOKUP($B39,Premissas!$F:$P,6,0))</f>
        <v>-7000</v>
      </c>
      <c r="BK39" s="344">
        <f>-(1+VLOOKUP(BK$4,Premissas!$B$11:$D$21,3,0))*(VLOOKUP($B39,Premissas!$F:$P,6,0))</f>
        <v>-7000</v>
      </c>
      <c r="BL39" s="344">
        <f>-(1+VLOOKUP(BL$4,Premissas!$B$11:$D$21,3,0))*(VLOOKUP($B39,Premissas!$F:$P,6,0))</f>
        <v>-7000</v>
      </c>
      <c r="BM39" s="344">
        <f>-(1+VLOOKUP(BM$4,Premissas!$B$11:$D$21,3,0))*(VLOOKUP($B39,Premissas!$F:$P,7,0))</f>
        <v>-7000</v>
      </c>
      <c r="BN39" s="344">
        <f>-(1+VLOOKUP(BN$4,Premissas!$B$11:$D$21,3,0))*(VLOOKUP($B39,Premissas!$F:$P,7,0))</f>
        <v>-7000</v>
      </c>
      <c r="BO39" s="344">
        <f>-(1+VLOOKUP(BO$4,Premissas!$B$11:$D$21,3,0))*(VLOOKUP($B39,Premissas!$F:$P,7,0))</f>
        <v>-7000</v>
      </c>
      <c r="BP39" s="344">
        <f>-(1+VLOOKUP(BP$4,Premissas!$B$11:$D$21,3,0))*(VLOOKUP($B39,Premissas!$F:$P,7,0))</f>
        <v>-7000</v>
      </c>
      <c r="BQ39" s="344">
        <f>-(1+VLOOKUP(BQ$4,Premissas!$B$11:$D$21,3,0))*(VLOOKUP($B39,Premissas!$F:$P,7,0))</f>
        <v>-7000</v>
      </c>
      <c r="BR39" s="344">
        <f>-(1+VLOOKUP(BR$4,Premissas!$B$11:$D$21,3,0))*(VLOOKUP($B39,Premissas!$F:$P,7,0))</f>
        <v>-7000</v>
      </c>
      <c r="BS39" s="344">
        <f>-(1+VLOOKUP(BS$4,Premissas!$B$11:$D$21,3,0))*(VLOOKUP($B39,Premissas!$F:$P,7,0))</f>
        <v>-7000</v>
      </c>
      <c r="BT39" s="344">
        <f>-(1+VLOOKUP(BT$4,Premissas!$B$11:$D$21,3,0))*(VLOOKUP($B39,Premissas!$F:$P,7,0))</f>
        <v>-7000</v>
      </c>
      <c r="BU39" s="344">
        <f>-(1+VLOOKUP(BU$4,Premissas!$B$11:$D$21,3,0))*(VLOOKUP($B39,Premissas!$F:$P,7,0))</f>
        <v>-7000</v>
      </c>
      <c r="BV39" s="344">
        <f>-(1+VLOOKUP(BV$4,Premissas!$B$11:$D$21,3,0))*(VLOOKUP($B39,Premissas!$F:$P,7,0))</f>
        <v>-7000</v>
      </c>
      <c r="BW39" s="344">
        <f>-(1+VLOOKUP(BW$4,Premissas!$B$11:$D$21,3,0))*(VLOOKUP($B39,Premissas!$F:$P,7,0))</f>
        <v>-7000</v>
      </c>
      <c r="BX39" s="344">
        <f>-(1+VLOOKUP(BX$4,Premissas!$B$11:$D$21,3,0))*(VLOOKUP($B39,Premissas!$F:$P,7,0))</f>
        <v>-7000</v>
      </c>
      <c r="BY39" s="344">
        <f>-(1+VLOOKUP(BY$4,Premissas!$B$11:$D$21,3,0))*(VLOOKUP($B39,Premissas!$F:$P,8,0))</f>
        <v>-7000</v>
      </c>
      <c r="BZ39" s="344">
        <f>-(1+VLOOKUP(BZ$4,Premissas!$B$11:$D$21,3,0))*(VLOOKUP($B39,Premissas!$F:$P,8,0))</f>
        <v>-7000</v>
      </c>
      <c r="CA39" s="344">
        <f>-(1+VLOOKUP(CA$4,Premissas!$B$11:$D$21,3,0))*(VLOOKUP($B39,Premissas!$F:$P,8,0))</f>
        <v>-7000</v>
      </c>
      <c r="CB39" s="344">
        <f>-(1+VLOOKUP(CB$4,Premissas!$B$11:$D$21,3,0))*(VLOOKUP($B39,Premissas!$F:$P,8,0))</f>
        <v>-7000</v>
      </c>
      <c r="CC39" s="344">
        <f>-(1+VLOOKUP(CC$4,Premissas!$B$11:$D$21,3,0))*(VLOOKUP($B39,Premissas!$F:$P,8,0))</f>
        <v>-7000</v>
      </c>
      <c r="CD39" s="344">
        <f>-(1+VLOOKUP(CD$4,Premissas!$B$11:$D$21,3,0))*(VLOOKUP($B39,Premissas!$F:$P,8,0))</f>
        <v>-7000</v>
      </c>
      <c r="CE39" s="344">
        <f>-(1+VLOOKUP(CE$4,Premissas!$B$11:$D$21,3,0))*(VLOOKUP($B39,Premissas!$F:$P,8,0))</f>
        <v>-7000</v>
      </c>
      <c r="CF39" s="344">
        <f>-(1+VLOOKUP(CF$4,Premissas!$B$11:$D$21,3,0))*(VLOOKUP($B39,Premissas!$F:$P,8,0))</f>
        <v>-7000</v>
      </c>
      <c r="CG39" s="344">
        <f>-(1+VLOOKUP(CG$4,Premissas!$B$11:$D$21,3,0))*(VLOOKUP($B39,Premissas!$F:$P,8,0))</f>
        <v>-7000</v>
      </c>
      <c r="CH39" s="344">
        <f>-(1+VLOOKUP(CH$4,Premissas!$B$11:$D$21,3,0))*(VLOOKUP($B39,Premissas!$F:$P,8,0))</f>
        <v>-7000</v>
      </c>
      <c r="CI39" s="344">
        <f>-(1+VLOOKUP(CI$4,Premissas!$B$11:$D$21,3,0))*(VLOOKUP($B39,Premissas!$F:$P,8,0))</f>
        <v>-7000</v>
      </c>
      <c r="CJ39" s="344">
        <f>-(1+VLOOKUP(CJ$4,Premissas!$B$11:$D$21,3,0))*(VLOOKUP($B39,Premissas!$F:$P,8,0))</f>
        <v>-7000</v>
      </c>
      <c r="CK39" s="344">
        <f>-(1+VLOOKUP(CK$4,Premissas!$B$11:$D$21,3,0))*(VLOOKUP($B39,Premissas!$F:$P,9,0))</f>
        <v>-7000</v>
      </c>
      <c r="CL39" s="344">
        <f>-(1+VLOOKUP(CL$4,Premissas!$B$11:$D$21,3,0))*(VLOOKUP($B39,Premissas!$F:$P,9,0))</f>
        <v>-7000</v>
      </c>
      <c r="CM39" s="344">
        <f>-(1+VLOOKUP(CM$4,Premissas!$B$11:$D$21,3,0))*(VLOOKUP($B39,Premissas!$F:$P,9,0))</f>
        <v>-7000</v>
      </c>
      <c r="CN39" s="344">
        <f>-(1+VLOOKUP(CN$4,Premissas!$B$11:$D$21,3,0))*(VLOOKUP($B39,Premissas!$F:$P,9,0))</f>
        <v>-7000</v>
      </c>
      <c r="CO39" s="344">
        <f>-(1+VLOOKUP(CO$4,Premissas!$B$11:$D$21,3,0))*(VLOOKUP($B39,Premissas!$F:$P,9,0))</f>
        <v>-7000</v>
      </c>
      <c r="CP39" s="344">
        <f>-(1+VLOOKUP(CP$4,Premissas!$B$11:$D$21,3,0))*(VLOOKUP($B39,Premissas!$F:$P,9,0))</f>
        <v>-7000</v>
      </c>
      <c r="CQ39" s="344">
        <f>-(1+VLOOKUP(CQ$4,Premissas!$B$11:$D$21,3,0))*(VLOOKUP($B39,Premissas!$F:$P,9,0))</f>
        <v>-7000</v>
      </c>
      <c r="CR39" s="344">
        <f>-(1+VLOOKUP(CR$4,Premissas!$B$11:$D$21,3,0))*(VLOOKUP($B39,Premissas!$F:$P,9,0))</f>
        <v>-7000</v>
      </c>
      <c r="CS39" s="344">
        <f>-(1+VLOOKUP(CS$4,Premissas!$B$11:$D$21,3,0))*(VLOOKUP($B39,Premissas!$F:$P,9,0))</f>
        <v>-7000</v>
      </c>
      <c r="CT39" s="344">
        <f>-(1+VLOOKUP(CT$4,Premissas!$B$11:$D$21,3,0))*(VLOOKUP($B39,Premissas!$F:$P,9,0))</f>
        <v>-7000</v>
      </c>
      <c r="CU39" s="344">
        <f>-(1+VLOOKUP(CU$4,Premissas!$B$11:$D$21,3,0))*(VLOOKUP($B39,Premissas!$F:$P,9,0))</f>
        <v>-7000</v>
      </c>
      <c r="CV39" s="344">
        <f>-(1+VLOOKUP(CV$4,Premissas!$B$11:$D$21,3,0))*(VLOOKUP($B39,Premissas!$F:$P,9,0))</f>
        <v>-7000</v>
      </c>
      <c r="CW39" s="344">
        <f>-(1+VLOOKUP(CW$4,Premissas!$B$11:$D$21,3,0))*(VLOOKUP($B39,Premissas!$F:$P,10,0))</f>
        <v>-7000</v>
      </c>
      <c r="CX39" s="344">
        <f>-(1+VLOOKUP(CX$4,Premissas!$B$11:$D$21,3,0))*(VLOOKUP($B39,Premissas!$F:$P,10,0))</f>
        <v>-7000</v>
      </c>
      <c r="CY39" s="344">
        <f>-(1+VLOOKUP(CY$4,Premissas!$B$11:$D$21,3,0))*(VLOOKUP($B39,Premissas!$F:$P,10,0))</f>
        <v>-7000</v>
      </c>
      <c r="CZ39" s="344">
        <f>-(1+VLOOKUP(CZ$4,Premissas!$B$11:$D$21,3,0))*(VLOOKUP($B39,Premissas!$F:$P,10,0))</f>
        <v>-7000</v>
      </c>
      <c r="DA39" s="344">
        <f>-(1+VLOOKUP(DA$4,Premissas!$B$11:$D$21,3,0))*(VLOOKUP($B39,Premissas!$F:$P,10,0))</f>
        <v>-7000</v>
      </c>
      <c r="DB39" s="344">
        <f>-(1+VLOOKUP(DB$4,Premissas!$B$11:$D$21,3,0))*(VLOOKUP($B39,Premissas!$F:$P,10,0))</f>
        <v>-7000</v>
      </c>
      <c r="DC39" s="344">
        <f>-(1+VLOOKUP(DC$4,Premissas!$B$11:$D$21,3,0))*(VLOOKUP($B39,Premissas!$F:$P,10,0))</f>
        <v>-7000</v>
      </c>
      <c r="DD39" s="344">
        <f>-(1+VLOOKUP(DD$4,Premissas!$B$11:$D$21,3,0))*(VLOOKUP($B39,Premissas!$F:$P,10,0))</f>
        <v>-7000</v>
      </c>
      <c r="DE39" s="344">
        <f>-(1+VLOOKUP(DE$4,Premissas!$B$11:$D$21,3,0))*(VLOOKUP($B39,Premissas!$F:$P,10,0))</f>
        <v>-7000</v>
      </c>
      <c r="DF39" s="344">
        <f>-(1+VLOOKUP(DF$4,Premissas!$B$11:$D$21,3,0))*(VLOOKUP($B39,Premissas!$F:$P,10,0))</f>
        <v>-7000</v>
      </c>
      <c r="DG39" s="344">
        <f>-(1+VLOOKUP(DG$4,Premissas!$B$11:$D$21,3,0))*(VLOOKUP($B39,Premissas!$F:$P,10,0))</f>
        <v>-7000</v>
      </c>
      <c r="DH39" s="344">
        <f>-(1+VLOOKUP(DH$4,Premissas!$B$11:$D$21,3,0))*(VLOOKUP($B39,Premissas!$F:$P,10,0))</f>
        <v>-7000</v>
      </c>
      <c r="DI39" s="344">
        <f>-(1+VLOOKUP(DI$4,Premissas!$B$11:$D$21,3,0))*(VLOOKUP($B39,Premissas!$F:$P,11,0))</f>
        <v>-7000</v>
      </c>
      <c r="DJ39" s="344">
        <f>-(1+VLOOKUP(DJ$4,Premissas!$B$11:$D$21,3,0))*(VLOOKUP($B39,Premissas!$F:$P,11,0))</f>
        <v>-7000</v>
      </c>
      <c r="DK39" s="344">
        <f>-(1+VLOOKUP(DK$4,Premissas!$B$11:$D$21,3,0))*(VLOOKUP($B39,Premissas!$F:$P,11,0))</f>
        <v>-7000</v>
      </c>
      <c r="DL39" s="344">
        <f>-(1+VLOOKUP(DL$4,Premissas!$B$11:$D$21,3,0))*(VLOOKUP($B39,Premissas!$F:$P,11,0))</f>
        <v>-7000</v>
      </c>
      <c r="DM39" s="344">
        <f>-(1+VLOOKUP(DM$4,Premissas!$B$11:$D$21,3,0))*(VLOOKUP($B39,Premissas!$F:$P,11,0))</f>
        <v>-7000</v>
      </c>
      <c r="DN39" s="344">
        <f>-(1+VLOOKUP(DN$4,Premissas!$B$11:$D$21,3,0))*(VLOOKUP($B39,Premissas!$F:$P,11,0))</f>
        <v>-7000</v>
      </c>
      <c r="DO39" s="344">
        <f>-(1+VLOOKUP(DO$4,Premissas!$B$11:$D$21,3,0))*(VLOOKUP($B39,Premissas!$F:$P,11,0))</f>
        <v>-7000</v>
      </c>
      <c r="DP39" s="344">
        <f>-(1+VLOOKUP(DP$4,Premissas!$B$11:$D$21,3,0))*(VLOOKUP($B39,Premissas!$F:$P,11,0))</f>
        <v>-7000</v>
      </c>
      <c r="DQ39" s="344">
        <f>-(1+VLOOKUP(DQ$4,Premissas!$B$11:$D$21,3,0))*(VLOOKUP($B39,Premissas!$F:$P,11,0))</f>
        <v>-7000</v>
      </c>
      <c r="DR39" s="344">
        <f>-(1+VLOOKUP(DR$4,Premissas!$B$11:$D$21,3,0))*(VLOOKUP($B39,Premissas!$F:$P,11,0))</f>
        <v>-7000</v>
      </c>
      <c r="DS39" s="344">
        <f>-(1+VLOOKUP(DS$4,Premissas!$B$11:$D$21,3,0))*(VLOOKUP($B39,Premissas!$F:$P,11,0))</f>
        <v>-7000</v>
      </c>
      <c r="DT39" s="344">
        <f>-(1+VLOOKUP(DT$4,Premissas!$B$11:$D$21,3,0))*(VLOOKUP($B39,Premissas!$F:$P,11,0))</f>
        <v>-7000</v>
      </c>
      <c r="DV39" s="316">
        <f t="shared" si="67"/>
        <v>-84000</v>
      </c>
      <c r="DW39" s="316">
        <f t="shared" si="156"/>
        <v>-84000</v>
      </c>
      <c r="DX39" s="316">
        <f t="shared" si="156"/>
        <v>-84000</v>
      </c>
      <c r="DY39" s="316">
        <f t="shared" si="156"/>
        <v>-84000</v>
      </c>
      <c r="DZ39" s="316">
        <f t="shared" si="156"/>
        <v>-84000</v>
      </c>
      <c r="EA39" s="316">
        <f t="shared" si="156"/>
        <v>-84000</v>
      </c>
      <c r="EB39" s="316">
        <f t="shared" si="156"/>
        <v>-84000</v>
      </c>
      <c r="EC39" s="316">
        <f t="shared" si="156"/>
        <v>-84000</v>
      </c>
      <c r="ED39" s="316">
        <f t="shared" si="156"/>
        <v>-84000</v>
      </c>
      <c r="EE39" s="316">
        <f t="shared" si="156"/>
        <v>-84000</v>
      </c>
      <c r="EF39" s="316">
        <f t="shared" si="143"/>
        <v>-840000</v>
      </c>
      <c r="EH39" s="322">
        <f t="shared" si="128"/>
        <v>0</v>
      </c>
      <c r="EI39" s="322">
        <f t="shared" si="129"/>
        <v>0</v>
      </c>
      <c r="EJ39" s="322">
        <f t="shared" si="130"/>
        <v>0</v>
      </c>
      <c r="EK39" s="322">
        <f t="shared" si="131"/>
        <v>0</v>
      </c>
      <c r="EL39" s="322">
        <f>IFERROR(((#REF!/DV39)^(1/8))-1,0)</f>
        <v>0</v>
      </c>
      <c r="EN39" s="322">
        <f t="shared" si="132"/>
        <v>-0.13423237378262914</v>
      </c>
      <c r="EO39" s="322">
        <f t="shared" si="133"/>
        <v>-4.1675653214114032E-2</v>
      </c>
      <c r="EP39" s="322">
        <f t="shared" si="134"/>
        <v>-1.8910909903581005E-2</v>
      </c>
      <c r="EQ39" s="322">
        <f t="shared" si="135"/>
        <v>-1.048330366655491E-2</v>
      </c>
      <c r="ER39" s="322">
        <f t="shared" si="136"/>
        <v>-6.5457475836964533E-3</v>
      </c>
      <c r="ES39" s="322">
        <f t="shared" si="145"/>
        <v>-4.8719367631081169E-3</v>
      </c>
    </row>
    <row r="40" spans="2:149" outlineLevel="1" x14ac:dyDescent="0.2">
      <c r="B40" s="319" t="str">
        <f>Premissas!F42</f>
        <v>Seguros</v>
      </c>
      <c r="C40" s="320"/>
      <c r="D40" s="344"/>
      <c r="E40" s="344">
        <f>-(1+VLOOKUP(E$4,Premissas!$B$11:$D$21,3,0))*(VLOOKUP($B40,Premissas!$F:$P,2,0))</f>
        <v>-100</v>
      </c>
      <c r="F40" s="344">
        <f>-(1+VLOOKUP(F$4,Premissas!$B$11:$D$21,3,0))*(VLOOKUP($B40,Premissas!$F:$P,2,0))</f>
        <v>-100</v>
      </c>
      <c r="G40" s="344">
        <f>-(1+VLOOKUP(G$4,Premissas!$B$11:$D$21,3,0))*(VLOOKUP($B40,Premissas!$F:$P,2,0))</f>
        <v>-100</v>
      </c>
      <c r="H40" s="344">
        <f>-(1+VLOOKUP(H$4,Premissas!$B$11:$D$21,3,0))*(VLOOKUP($B40,Premissas!$F:$P,2,0))</f>
        <v>-100</v>
      </c>
      <c r="I40" s="344">
        <f>-(1+VLOOKUP(I$4,Premissas!$B$11:$D$21,3,0))*(VLOOKUP($B40,Premissas!$F:$P,2,0))</f>
        <v>-100</v>
      </c>
      <c r="J40" s="344">
        <f>-(1+VLOOKUP(J$4,Premissas!$B$11:$D$21,3,0))*(VLOOKUP($B40,Premissas!$F:$P,2,0))</f>
        <v>-100</v>
      </c>
      <c r="K40" s="344">
        <f>-(1+VLOOKUP(K$4,Premissas!$B$11:$D$21,3,0))*(VLOOKUP($B40,Premissas!$F:$P,2,0))</f>
        <v>-100</v>
      </c>
      <c r="L40" s="344">
        <f>-(1+VLOOKUP(L$4,Premissas!$B$11:$D$21,3,0))*(VLOOKUP($B40,Premissas!$F:$P,2,0))</f>
        <v>-100</v>
      </c>
      <c r="M40" s="344">
        <f>-(1+VLOOKUP(M$4,Premissas!$B$11:$D$21,3,0))*(VLOOKUP($B40,Premissas!$F:$P,2,0))</f>
        <v>-100</v>
      </c>
      <c r="N40" s="344">
        <f>-(1+VLOOKUP(N$4,Premissas!$B$11:$D$21,3,0))*(VLOOKUP($B40,Premissas!$F:$P,2,0))</f>
        <v>-100</v>
      </c>
      <c r="O40" s="344">
        <f>-(1+VLOOKUP(O$4,Premissas!$B$11:$D$21,3,0))*(VLOOKUP($B40,Premissas!$F:$P,2,0))</f>
        <v>-100</v>
      </c>
      <c r="P40" s="344">
        <f>-(1+VLOOKUP(P$4,Premissas!$B$11:$D$21,3,0))*(VLOOKUP($B40,Premissas!$F:$P,2,0))</f>
        <v>-100</v>
      </c>
      <c r="Q40" s="344">
        <f>-(1+VLOOKUP(Q$4,Premissas!$B$11:$D$21,3,0))*(VLOOKUP($B40,Premissas!$F:$P,3,0))</f>
        <v>-100</v>
      </c>
      <c r="R40" s="344">
        <f>-(1+VLOOKUP(R$4,Premissas!$B$11:$D$21,3,0))*(VLOOKUP($B40,Premissas!$F:$P,3,0))</f>
        <v>-100</v>
      </c>
      <c r="S40" s="344">
        <f>-(1+VLOOKUP(S$4,Premissas!$B$11:$D$21,3,0))*(VLOOKUP($B40,Premissas!$F:$P,3,0))</f>
        <v>-100</v>
      </c>
      <c r="T40" s="344">
        <f>-(1+VLOOKUP(T$4,Premissas!$B$11:$D$21,3,0))*(VLOOKUP($B40,Premissas!$F:$P,3,0))</f>
        <v>-100</v>
      </c>
      <c r="U40" s="344">
        <f>-(1+VLOOKUP(U$4,Premissas!$B$11:$D$21,3,0))*(VLOOKUP($B40,Premissas!$F:$P,3,0))</f>
        <v>-100</v>
      </c>
      <c r="V40" s="344">
        <f>-(1+VLOOKUP(V$4,Premissas!$B$11:$D$21,3,0))*(VLOOKUP($B40,Premissas!$F:$P,3,0))</f>
        <v>-100</v>
      </c>
      <c r="W40" s="344">
        <f>-(1+VLOOKUP(W$4,Premissas!$B$11:$D$21,3,0))*(VLOOKUP($B40,Premissas!$F:$P,3,0))</f>
        <v>-100</v>
      </c>
      <c r="X40" s="344">
        <f>-(1+VLOOKUP(X$4,Premissas!$B$11:$D$21,3,0))*(VLOOKUP($B40,Premissas!$F:$P,3,0))</f>
        <v>-100</v>
      </c>
      <c r="Y40" s="344">
        <f>-(1+VLOOKUP(Y$4,Premissas!$B$11:$D$21,3,0))*(VLOOKUP($B40,Premissas!$F:$P,3,0))</f>
        <v>-100</v>
      </c>
      <c r="Z40" s="344">
        <f>-(1+VLOOKUP(Z$4,Premissas!$B$11:$D$21,3,0))*(VLOOKUP($B40,Premissas!$F:$P,3,0))</f>
        <v>-100</v>
      </c>
      <c r="AA40" s="344">
        <f>-(1+VLOOKUP(AA$4,Premissas!$B$11:$D$21,3,0))*(VLOOKUP($B40,Premissas!$F:$P,3,0))</f>
        <v>-100</v>
      </c>
      <c r="AB40" s="344">
        <f>-(1+VLOOKUP(AB$4,Premissas!$B$11:$D$21,3,0))*(VLOOKUP($B40,Premissas!$F:$P,3,0))</f>
        <v>-100</v>
      </c>
      <c r="AC40" s="344">
        <f>-(1+VLOOKUP(AC$4,Premissas!$B$11:$D$21,3,0))*(VLOOKUP($B40,Premissas!$F:$P,4,0))</f>
        <v>-100</v>
      </c>
      <c r="AD40" s="344">
        <f>-(1+VLOOKUP(AD$4,Premissas!$B$11:$D$21,3,0))*(VLOOKUP($B40,Premissas!$F:$P,4,0))</f>
        <v>-100</v>
      </c>
      <c r="AE40" s="344">
        <f>-(1+VLOOKUP(AE$4,Premissas!$B$11:$D$21,3,0))*(VLOOKUP($B40,Premissas!$F:$P,4,0))</f>
        <v>-100</v>
      </c>
      <c r="AF40" s="344">
        <f>-(1+VLOOKUP(AF$4,Premissas!$B$11:$D$21,3,0))*(VLOOKUP($B40,Premissas!$F:$P,4,0))</f>
        <v>-100</v>
      </c>
      <c r="AG40" s="344">
        <f>-(1+VLOOKUP(AG$4,Premissas!$B$11:$D$21,3,0))*(VLOOKUP($B40,Premissas!$F:$P,4,0))</f>
        <v>-100</v>
      </c>
      <c r="AH40" s="344">
        <f>-(1+VLOOKUP(AH$4,Premissas!$B$11:$D$21,3,0))*(VLOOKUP($B40,Premissas!$F:$P,4,0))</f>
        <v>-100</v>
      </c>
      <c r="AI40" s="344">
        <f>-(1+VLOOKUP(AI$4,Premissas!$B$11:$D$21,3,0))*(VLOOKUP($B40,Premissas!$F:$P,4,0))</f>
        <v>-100</v>
      </c>
      <c r="AJ40" s="344">
        <f>-(1+VLOOKUP(AJ$4,Premissas!$B$11:$D$21,3,0))*(VLOOKUP($B40,Premissas!$F:$P,4,0))</f>
        <v>-100</v>
      </c>
      <c r="AK40" s="344">
        <f>-(1+VLOOKUP(AK$4,Premissas!$B$11:$D$21,3,0))*(VLOOKUP($B40,Premissas!$F:$P,4,0))</f>
        <v>-100</v>
      </c>
      <c r="AL40" s="344">
        <f>-(1+VLOOKUP(AL$4,Premissas!$B$11:$D$21,3,0))*(VLOOKUP($B40,Premissas!$F:$P,4,0))</f>
        <v>-100</v>
      </c>
      <c r="AM40" s="344">
        <f>-(1+VLOOKUP(AM$4,Premissas!$B$11:$D$21,3,0))*(VLOOKUP($B40,Premissas!$F:$P,4,0))</f>
        <v>-100</v>
      </c>
      <c r="AN40" s="344">
        <f>-(1+VLOOKUP(AN$4,Premissas!$B$11:$D$21,3,0))*(VLOOKUP($B40,Premissas!$F:$P,4,0))</f>
        <v>-100</v>
      </c>
      <c r="AO40" s="344">
        <f>-(1+VLOOKUP(AO$4,Premissas!$B$11:$D$21,3,0))*(VLOOKUP($B40,Premissas!$F:$P,5,0))</f>
        <v>-150</v>
      </c>
      <c r="AP40" s="344">
        <f>-(1+VLOOKUP(AP$4,Premissas!$B$11:$D$21,3,0))*(VLOOKUP($B40,Premissas!$F:$P,5,0))</f>
        <v>-150</v>
      </c>
      <c r="AQ40" s="344">
        <f>-(1+VLOOKUP(AQ$4,Premissas!$B$11:$D$21,3,0))*(VLOOKUP($B40,Premissas!$F:$P,5,0))</f>
        <v>-150</v>
      </c>
      <c r="AR40" s="344">
        <f>-(1+VLOOKUP(AR$4,Premissas!$B$11:$D$21,3,0))*(VLOOKUP($B40,Premissas!$F:$P,5,0))</f>
        <v>-150</v>
      </c>
      <c r="AS40" s="344">
        <f>-(1+VLOOKUP(AS$4,Premissas!$B$11:$D$21,3,0))*(VLOOKUP($B40,Premissas!$F:$P,5,0))</f>
        <v>-150</v>
      </c>
      <c r="AT40" s="344">
        <f>-(1+VLOOKUP(AT$4,Premissas!$B$11:$D$21,3,0))*(VLOOKUP($B40,Premissas!$F:$P,5,0))</f>
        <v>-150</v>
      </c>
      <c r="AU40" s="344">
        <f>-(1+VLOOKUP(AU$4,Premissas!$B$11:$D$21,3,0))*(VLOOKUP($B40,Premissas!$F:$P,5,0))</f>
        <v>-150</v>
      </c>
      <c r="AV40" s="344">
        <f>-(1+VLOOKUP(AV$4,Premissas!$B$11:$D$21,3,0))*(VLOOKUP($B40,Premissas!$F:$P,5,0))</f>
        <v>-150</v>
      </c>
      <c r="AW40" s="344">
        <f>-(1+VLOOKUP(AW$4,Premissas!$B$11:$D$21,3,0))*(VLOOKUP($B40,Premissas!$F:$P,5,0))</f>
        <v>-150</v>
      </c>
      <c r="AX40" s="344">
        <f>-(1+VLOOKUP(AX$4,Premissas!$B$11:$D$21,3,0))*(VLOOKUP($B40,Premissas!$F:$P,5,0))</f>
        <v>-150</v>
      </c>
      <c r="AY40" s="344">
        <f>-(1+VLOOKUP(AY$4,Premissas!$B$11:$D$21,3,0))*(VLOOKUP($B40,Premissas!$F:$P,5,0))</f>
        <v>-150</v>
      </c>
      <c r="AZ40" s="344">
        <f>-(1+VLOOKUP(AZ$4,Premissas!$B$11:$D$21,3,0))*(VLOOKUP($B40,Premissas!$F:$P,5,0))</f>
        <v>-150</v>
      </c>
      <c r="BA40" s="344">
        <f>-(1+VLOOKUP(BA$4,Premissas!$B$11:$D$21,3,0))*(VLOOKUP($B40,Premissas!$F:$P,6,0))</f>
        <v>-150</v>
      </c>
      <c r="BB40" s="344">
        <f>-(1+VLOOKUP(BB$4,Premissas!$B$11:$D$21,3,0))*(VLOOKUP($B40,Premissas!$F:$P,6,0))</f>
        <v>-150</v>
      </c>
      <c r="BC40" s="344">
        <f>-(1+VLOOKUP(BC$4,Premissas!$B$11:$D$21,3,0))*(VLOOKUP($B40,Premissas!$F:$P,6,0))</f>
        <v>-150</v>
      </c>
      <c r="BD40" s="344">
        <f>-(1+VLOOKUP(BD$4,Premissas!$B$11:$D$21,3,0))*(VLOOKUP($B40,Premissas!$F:$P,6,0))</f>
        <v>-150</v>
      </c>
      <c r="BE40" s="344">
        <f>-(1+VLOOKUP(BE$4,Premissas!$B$11:$D$21,3,0))*(VLOOKUP($B40,Premissas!$F:$P,6,0))</f>
        <v>-150</v>
      </c>
      <c r="BF40" s="344">
        <f>-(1+VLOOKUP(BF$4,Premissas!$B$11:$D$21,3,0))*(VLOOKUP($B40,Premissas!$F:$P,6,0))</f>
        <v>-150</v>
      </c>
      <c r="BG40" s="344">
        <f>-(1+VLOOKUP(BG$4,Premissas!$B$11:$D$21,3,0))*(VLOOKUP($B40,Premissas!$F:$P,6,0))</f>
        <v>-150</v>
      </c>
      <c r="BH40" s="344">
        <f>-(1+VLOOKUP(BH$4,Premissas!$B$11:$D$21,3,0))*(VLOOKUP($B40,Premissas!$F:$P,6,0))</f>
        <v>-150</v>
      </c>
      <c r="BI40" s="344">
        <f>-(1+VLOOKUP(BI$4,Premissas!$B$11:$D$21,3,0))*(VLOOKUP($B40,Premissas!$F:$P,6,0))</f>
        <v>-150</v>
      </c>
      <c r="BJ40" s="344">
        <f>-(1+VLOOKUP(BJ$4,Premissas!$B$11:$D$21,3,0))*(VLOOKUP($B40,Premissas!$F:$P,6,0))</f>
        <v>-150</v>
      </c>
      <c r="BK40" s="344">
        <f>-(1+VLOOKUP(BK$4,Premissas!$B$11:$D$21,3,0))*(VLOOKUP($B40,Premissas!$F:$P,6,0))</f>
        <v>-150</v>
      </c>
      <c r="BL40" s="344">
        <f>-(1+VLOOKUP(BL$4,Premissas!$B$11:$D$21,3,0))*(VLOOKUP($B40,Premissas!$F:$P,6,0))</f>
        <v>-150</v>
      </c>
      <c r="BM40" s="344">
        <f>-(1+VLOOKUP(BM$4,Premissas!$B$11:$D$21,3,0))*(VLOOKUP($B40,Premissas!$F:$P,7,0))</f>
        <v>-300</v>
      </c>
      <c r="BN40" s="344">
        <f>-(1+VLOOKUP(BN$4,Premissas!$B$11:$D$21,3,0))*(VLOOKUP($B40,Premissas!$F:$P,7,0))</f>
        <v>-300</v>
      </c>
      <c r="BO40" s="344">
        <f>-(1+VLOOKUP(BO$4,Premissas!$B$11:$D$21,3,0))*(VLOOKUP($B40,Premissas!$F:$P,7,0))</f>
        <v>-300</v>
      </c>
      <c r="BP40" s="344">
        <f>-(1+VLOOKUP(BP$4,Premissas!$B$11:$D$21,3,0))*(VLOOKUP($B40,Premissas!$F:$P,7,0))</f>
        <v>-300</v>
      </c>
      <c r="BQ40" s="344">
        <f>-(1+VLOOKUP(BQ$4,Premissas!$B$11:$D$21,3,0))*(VLOOKUP($B40,Premissas!$F:$P,7,0))</f>
        <v>-300</v>
      </c>
      <c r="BR40" s="344">
        <f>-(1+VLOOKUP(BR$4,Premissas!$B$11:$D$21,3,0))*(VLOOKUP($B40,Premissas!$F:$P,7,0))</f>
        <v>-300</v>
      </c>
      <c r="BS40" s="344">
        <f>-(1+VLOOKUP(BS$4,Premissas!$B$11:$D$21,3,0))*(VLOOKUP($B40,Premissas!$F:$P,7,0))</f>
        <v>-300</v>
      </c>
      <c r="BT40" s="344">
        <f>-(1+VLOOKUP(BT$4,Premissas!$B$11:$D$21,3,0))*(VLOOKUP($B40,Premissas!$F:$P,7,0))</f>
        <v>-300</v>
      </c>
      <c r="BU40" s="344">
        <f>-(1+VLOOKUP(BU$4,Premissas!$B$11:$D$21,3,0))*(VLOOKUP($B40,Premissas!$F:$P,7,0))</f>
        <v>-300</v>
      </c>
      <c r="BV40" s="344">
        <f>-(1+VLOOKUP(BV$4,Premissas!$B$11:$D$21,3,0))*(VLOOKUP($B40,Premissas!$F:$P,7,0))</f>
        <v>-300</v>
      </c>
      <c r="BW40" s="344">
        <f>-(1+VLOOKUP(BW$4,Premissas!$B$11:$D$21,3,0))*(VLOOKUP($B40,Premissas!$F:$P,7,0))</f>
        <v>-300</v>
      </c>
      <c r="BX40" s="344">
        <f>-(1+VLOOKUP(BX$4,Premissas!$B$11:$D$21,3,0))*(VLOOKUP($B40,Premissas!$F:$P,7,0))</f>
        <v>-300</v>
      </c>
      <c r="BY40" s="344">
        <f>-(1+VLOOKUP(BY$4,Premissas!$B$11:$D$21,3,0))*(VLOOKUP($B40,Premissas!$F:$P,8,0))</f>
        <v>-300</v>
      </c>
      <c r="BZ40" s="344">
        <f>-(1+VLOOKUP(BZ$4,Premissas!$B$11:$D$21,3,0))*(VLOOKUP($B40,Premissas!$F:$P,8,0))</f>
        <v>-300</v>
      </c>
      <c r="CA40" s="344">
        <f>-(1+VLOOKUP(CA$4,Premissas!$B$11:$D$21,3,0))*(VLOOKUP($B40,Premissas!$F:$P,8,0))</f>
        <v>-300</v>
      </c>
      <c r="CB40" s="344">
        <f>-(1+VLOOKUP(CB$4,Premissas!$B$11:$D$21,3,0))*(VLOOKUP($B40,Premissas!$F:$P,8,0))</f>
        <v>-300</v>
      </c>
      <c r="CC40" s="344">
        <f>-(1+VLOOKUP(CC$4,Premissas!$B$11:$D$21,3,0))*(VLOOKUP($B40,Premissas!$F:$P,8,0))</f>
        <v>-300</v>
      </c>
      <c r="CD40" s="344">
        <f>-(1+VLOOKUP(CD$4,Premissas!$B$11:$D$21,3,0))*(VLOOKUP($B40,Premissas!$F:$P,8,0))</f>
        <v>-300</v>
      </c>
      <c r="CE40" s="344">
        <f>-(1+VLOOKUP(CE$4,Premissas!$B$11:$D$21,3,0))*(VLOOKUP($B40,Premissas!$F:$P,8,0))</f>
        <v>-300</v>
      </c>
      <c r="CF40" s="344">
        <f>-(1+VLOOKUP(CF$4,Premissas!$B$11:$D$21,3,0))*(VLOOKUP($B40,Premissas!$F:$P,8,0))</f>
        <v>-300</v>
      </c>
      <c r="CG40" s="344">
        <f>-(1+VLOOKUP(CG$4,Premissas!$B$11:$D$21,3,0))*(VLOOKUP($B40,Premissas!$F:$P,8,0))</f>
        <v>-300</v>
      </c>
      <c r="CH40" s="344">
        <f>-(1+VLOOKUP(CH$4,Premissas!$B$11:$D$21,3,0))*(VLOOKUP($B40,Premissas!$F:$P,8,0))</f>
        <v>-300</v>
      </c>
      <c r="CI40" s="344">
        <f>-(1+VLOOKUP(CI$4,Premissas!$B$11:$D$21,3,0))*(VLOOKUP($B40,Premissas!$F:$P,8,0))</f>
        <v>-300</v>
      </c>
      <c r="CJ40" s="344">
        <f>-(1+VLOOKUP(CJ$4,Premissas!$B$11:$D$21,3,0))*(VLOOKUP($B40,Premissas!$F:$P,8,0))</f>
        <v>-300</v>
      </c>
      <c r="CK40" s="344">
        <f>-(1+VLOOKUP(CK$4,Premissas!$B$11:$D$21,3,0))*(VLOOKUP($B40,Premissas!$F:$P,9,0))</f>
        <v>-300</v>
      </c>
      <c r="CL40" s="344">
        <f>-(1+VLOOKUP(CL$4,Premissas!$B$11:$D$21,3,0))*(VLOOKUP($B40,Premissas!$F:$P,9,0))</f>
        <v>-300</v>
      </c>
      <c r="CM40" s="344">
        <f>-(1+VLOOKUP(CM$4,Premissas!$B$11:$D$21,3,0))*(VLOOKUP($B40,Premissas!$F:$P,9,0))</f>
        <v>-300</v>
      </c>
      <c r="CN40" s="344">
        <f>-(1+VLOOKUP(CN$4,Premissas!$B$11:$D$21,3,0))*(VLOOKUP($B40,Premissas!$F:$P,9,0))</f>
        <v>-300</v>
      </c>
      <c r="CO40" s="344">
        <f>-(1+VLOOKUP(CO$4,Premissas!$B$11:$D$21,3,0))*(VLOOKUP($B40,Premissas!$F:$P,9,0))</f>
        <v>-300</v>
      </c>
      <c r="CP40" s="344">
        <f>-(1+VLOOKUP(CP$4,Premissas!$B$11:$D$21,3,0))*(VLOOKUP($B40,Premissas!$F:$P,9,0))</f>
        <v>-300</v>
      </c>
      <c r="CQ40" s="344">
        <f>-(1+VLOOKUP(CQ$4,Premissas!$B$11:$D$21,3,0))*(VLOOKUP($B40,Premissas!$F:$P,9,0))</f>
        <v>-300</v>
      </c>
      <c r="CR40" s="344">
        <f>-(1+VLOOKUP(CR$4,Premissas!$B$11:$D$21,3,0))*(VLOOKUP($B40,Premissas!$F:$P,9,0))</f>
        <v>-300</v>
      </c>
      <c r="CS40" s="344">
        <f>-(1+VLOOKUP(CS$4,Premissas!$B$11:$D$21,3,0))*(VLOOKUP($B40,Premissas!$F:$P,9,0))</f>
        <v>-300</v>
      </c>
      <c r="CT40" s="344">
        <f>-(1+VLOOKUP(CT$4,Premissas!$B$11:$D$21,3,0))*(VLOOKUP($B40,Premissas!$F:$P,9,0))</f>
        <v>-300</v>
      </c>
      <c r="CU40" s="344">
        <f>-(1+VLOOKUP(CU$4,Premissas!$B$11:$D$21,3,0))*(VLOOKUP($B40,Premissas!$F:$P,9,0))</f>
        <v>-300</v>
      </c>
      <c r="CV40" s="344">
        <f>-(1+VLOOKUP(CV$4,Premissas!$B$11:$D$21,3,0))*(VLOOKUP($B40,Premissas!$F:$P,9,0))</f>
        <v>-300</v>
      </c>
      <c r="CW40" s="344">
        <f>-(1+VLOOKUP(CW$4,Premissas!$B$11:$D$21,3,0))*(VLOOKUP($B40,Premissas!$F:$P,10,0))</f>
        <v>-500</v>
      </c>
      <c r="CX40" s="344">
        <f>-(1+VLOOKUP(CX$4,Premissas!$B$11:$D$21,3,0))*(VLOOKUP($B40,Premissas!$F:$P,10,0))</f>
        <v>-500</v>
      </c>
      <c r="CY40" s="344">
        <f>-(1+VLOOKUP(CY$4,Premissas!$B$11:$D$21,3,0))*(VLOOKUP($B40,Premissas!$F:$P,10,0))</f>
        <v>-500</v>
      </c>
      <c r="CZ40" s="344">
        <f>-(1+VLOOKUP(CZ$4,Premissas!$B$11:$D$21,3,0))*(VLOOKUP($B40,Premissas!$F:$P,10,0))</f>
        <v>-500</v>
      </c>
      <c r="DA40" s="344">
        <f>-(1+VLOOKUP(DA$4,Premissas!$B$11:$D$21,3,0))*(VLOOKUP($B40,Premissas!$F:$P,10,0))</f>
        <v>-500</v>
      </c>
      <c r="DB40" s="344">
        <f>-(1+VLOOKUP(DB$4,Premissas!$B$11:$D$21,3,0))*(VLOOKUP($B40,Premissas!$F:$P,10,0))</f>
        <v>-500</v>
      </c>
      <c r="DC40" s="344">
        <f>-(1+VLOOKUP(DC$4,Premissas!$B$11:$D$21,3,0))*(VLOOKUP($B40,Premissas!$F:$P,10,0))</f>
        <v>-500</v>
      </c>
      <c r="DD40" s="344">
        <f>-(1+VLOOKUP(DD$4,Premissas!$B$11:$D$21,3,0))*(VLOOKUP($B40,Premissas!$F:$P,10,0))</f>
        <v>-500</v>
      </c>
      <c r="DE40" s="344">
        <f>-(1+VLOOKUP(DE$4,Premissas!$B$11:$D$21,3,0))*(VLOOKUP($B40,Premissas!$F:$P,10,0))</f>
        <v>-500</v>
      </c>
      <c r="DF40" s="344">
        <f>-(1+VLOOKUP(DF$4,Premissas!$B$11:$D$21,3,0))*(VLOOKUP($B40,Premissas!$F:$P,10,0))</f>
        <v>-500</v>
      </c>
      <c r="DG40" s="344">
        <f>-(1+VLOOKUP(DG$4,Premissas!$B$11:$D$21,3,0))*(VLOOKUP($B40,Premissas!$F:$P,10,0))</f>
        <v>-500</v>
      </c>
      <c r="DH40" s="344">
        <f>-(1+VLOOKUP(DH$4,Premissas!$B$11:$D$21,3,0))*(VLOOKUP($B40,Premissas!$F:$P,10,0))</f>
        <v>-500</v>
      </c>
      <c r="DI40" s="344">
        <f>-(1+VLOOKUP(DI$4,Premissas!$B$11:$D$21,3,0))*(VLOOKUP($B40,Premissas!$F:$P,11,0))</f>
        <v>-500</v>
      </c>
      <c r="DJ40" s="344">
        <f>-(1+VLOOKUP(DJ$4,Premissas!$B$11:$D$21,3,0))*(VLOOKUP($B40,Premissas!$F:$P,11,0))</f>
        <v>-500</v>
      </c>
      <c r="DK40" s="344">
        <f>-(1+VLOOKUP(DK$4,Premissas!$B$11:$D$21,3,0))*(VLOOKUP($B40,Premissas!$F:$P,11,0))</f>
        <v>-500</v>
      </c>
      <c r="DL40" s="344">
        <f>-(1+VLOOKUP(DL$4,Premissas!$B$11:$D$21,3,0))*(VLOOKUP($B40,Premissas!$F:$P,11,0))</f>
        <v>-500</v>
      </c>
      <c r="DM40" s="344">
        <f>-(1+VLOOKUP(DM$4,Premissas!$B$11:$D$21,3,0))*(VLOOKUP($B40,Premissas!$F:$P,11,0))</f>
        <v>-500</v>
      </c>
      <c r="DN40" s="344">
        <f>-(1+VLOOKUP(DN$4,Premissas!$B$11:$D$21,3,0))*(VLOOKUP($B40,Premissas!$F:$P,11,0))</f>
        <v>-500</v>
      </c>
      <c r="DO40" s="344">
        <f>-(1+VLOOKUP(DO$4,Premissas!$B$11:$D$21,3,0))*(VLOOKUP($B40,Premissas!$F:$P,11,0))</f>
        <v>-500</v>
      </c>
      <c r="DP40" s="344">
        <f>-(1+VLOOKUP(DP$4,Premissas!$B$11:$D$21,3,0))*(VLOOKUP($B40,Premissas!$F:$P,11,0))</f>
        <v>-500</v>
      </c>
      <c r="DQ40" s="344">
        <f>-(1+VLOOKUP(DQ$4,Premissas!$B$11:$D$21,3,0))*(VLOOKUP($B40,Premissas!$F:$P,11,0))</f>
        <v>-500</v>
      </c>
      <c r="DR40" s="344">
        <f>-(1+VLOOKUP(DR$4,Premissas!$B$11:$D$21,3,0))*(VLOOKUP($B40,Premissas!$F:$P,11,0))</f>
        <v>-500</v>
      </c>
      <c r="DS40" s="344">
        <f>-(1+VLOOKUP(DS$4,Premissas!$B$11:$D$21,3,0))*(VLOOKUP($B40,Premissas!$F:$P,11,0))</f>
        <v>-500</v>
      </c>
      <c r="DT40" s="344">
        <f>-(1+VLOOKUP(DT$4,Premissas!$B$11:$D$21,3,0))*(VLOOKUP($B40,Premissas!$F:$P,11,0))</f>
        <v>-500</v>
      </c>
      <c r="DV40" s="316">
        <f t="shared" si="67"/>
        <v>-1200</v>
      </c>
      <c r="DW40" s="316">
        <f t="shared" si="156"/>
        <v>-1200</v>
      </c>
      <c r="DX40" s="316">
        <f t="shared" si="156"/>
        <v>-1200</v>
      </c>
      <c r="DY40" s="316">
        <f t="shared" si="156"/>
        <v>-1800</v>
      </c>
      <c r="DZ40" s="316">
        <f t="shared" si="156"/>
        <v>-1800</v>
      </c>
      <c r="EA40" s="316">
        <f t="shared" si="156"/>
        <v>-3600</v>
      </c>
      <c r="EB40" s="316">
        <f t="shared" si="156"/>
        <v>-3600</v>
      </c>
      <c r="EC40" s="316">
        <f t="shared" si="156"/>
        <v>-3600</v>
      </c>
      <c r="ED40" s="316">
        <f t="shared" si="156"/>
        <v>-6000</v>
      </c>
      <c r="EE40" s="316">
        <f t="shared" si="156"/>
        <v>-6000</v>
      </c>
      <c r="EF40" s="316">
        <f t="shared" si="143"/>
        <v>-30000</v>
      </c>
      <c r="EH40" s="322">
        <f t="shared" si="128"/>
        <v>0</v>
      </c>
      <c r="EI40" s="322">
        <f t="shared" si="129"/>
        <v>0</v>
      </c>
      <c r="EJ40" s="322">
        <f t="shared" si="130"/>
        <v>0.5</v>
      </c>
      <c r="EK40" s="322">
        <f t="shared" si="131"/>
        <v>0</v>
      </c>
      <c r="EL40" s="322">
        <f>IFERROR(((#REF!/DV40)^(1/8))-1,0)</f>
        <v>0</v>
      </c>
      <c r="EN40" s="322">
        <f t="shared" si="132"/>
        <v>-1.9176053397518447E-3</v>
      </c>
      <c r="EO40" s="322">
        <f t="shared" si="133"/>
        <v>-5.9536647448734336E-4</v>
      </c>
      <c r="EP40" s="322">
        <f t="shared" si="134"/>
        <v>-2.7015585576544294E-4</v>
      </c>
      <c r="EQ40" s="322">
        <f t="shared" si="135"/>
        <v>-2.2464222142617665E-4</v>
      </c>
      <c r="ER40" s="322">
        <f t="shared" si="136"/>
        <v>-1.4026601965063827E-4</v>
      </c>
      <c r="ES40" s="322">
        <f t="shared" si="145"/>
        <v>-1.739977415395756E-4</v>
      </c>
    </row>
    <row r="41" spans="2:149" outlineLevel="1" x14ac:dyDescent="0.2">
      <c r="B41" s="319" t="str">
        <f>Premissas!F43</f>
        <v>Limpeza</v>
      </c>
      <c r="C41" s="320"/>
      <c r="D41" s="344"/>
      <c r="E41" s="344">
        <f>-(1+VLOOKUP(E$4,Premissas!$B$11:$D$21,3,0))*(VLOOKUP($B41,Premissas!$F:$P,2,0))</f>
        <v>-600</v>
      </c>
      <c r="F41" s="344">
        <f>-(1+VLOOKUP(F$4,Premissas!$B$11:$D$21,3,0))*(VLOOKUP($B41,Premissas!$F:$P,2,0))</f>
        <v>-600</v>
      </c>
      <c r="G41" s="344">
        <f>-(1+VLOOKUP(G$4,Premissas!$B$11:$D$21,3,0))*(VLOOKUP($B41,Premissas!$F:$P,2,0))</f>
        <v>-600</v>
      </c>
      <c r="H41" s="344">
        <f>-(1+VLOOKUP(H$4,Premissas!$B$11:$D$21,3,0))*(VLOOKUP($B41,Premissas!$F:$P,2,0))</f>
        <v>-600</v>
      </c>
      <c r="I41" s="344">
        <f>-(1+VLOOKUP(I$4,Premissas!$B$11:$D$21,3,0))*(VLOOKUP($B41,Premissas!$F:$P,2,0))</f>
        <v>-600</v>
      </c>
      <c r="J41" s="344">
        <f>-(1+VLOOKUP(J$4,Premissas!$B$11:$D$21,3,0))*(VLOOKUP($B41,Premissas!$F:$P,2,0))</f>
        <v>-600</v>
      </c>
      <c r="K41" s="344">
        <f>-(1+VLOOKUP(K$4,Premissas!$B$11:$D$21,3,0))*(VLOOKUP($B41,Premissas!$F:$P,2,0))</f>
        <v>-600</v>
      </c>
      <c r="L41" s="344">
        <f>-(1+VLOOKUP(L$4,Premissas!$B$11:$D$21,3,0))*(VLOOKUP($B41,Premissas!$F:$P,2,0))</f>
        <v>-600</v>
      </c>
      <c r="M41" s="344">
        <f>-(1+VLOOKUP(M$4,Premissas!$B$11:$D$21,3,0))*(VLOOKUP($B41,Premissas!$F:$P,2,0))</f>
        <v>-600</v>
      </c>
      <c r="N41" s="344">
        <f>-(1+VLOOKUP(N$4,Premissas!$B$11:$D$21,3,0))*(VLOOKUP($B41,Premissas!$F:$P,2,0))</f>
        <v>-600</v>
      </c>
      <c r="O41" s="344">
        <f>-(1+VLOOKUP(O$4,Premissas!$B$11:$D$21,3,0))*(VLOOKUP($B41,Premissas!$F:$P,2,0))</f>
        <v>-600</v>
      </c>
      <c r="P41" s="344">
        <f>-(1+VLOOKUP(P$4,Premissas!$B$11:$D$21,3,0))*(VLOOKUP($B41,Premissas!$F:$P,2,0))</f>
        <v>-600</v>
      </c>
      <c r="Q41" s="344">
        <f>-(1+VLOOKUP(Q$4,Premissas!$B$11:$D$21,3,0))*(VLOOKUP($B41,Premissas!$F:$P,3,0))</f>
        <v>-1200</v>
      </c>
      <c r="R41" s="344">
        <f>-(1+VLOOKUP(R$4,Premissas!$B$11:$D$21,3,0))*(VLOOKUP($B41,Premissas!$F:$P,3,0))</f>
        <v>-1200</v>
      </c>
      <c r="S41" s="344">
        <f>-(1+VLOOKUP(S$4,Premissas!$B$11:$D$21,3,0))*(VLOOKUP($B41,Premissas!$F:$P,3,0))</f>
        <v>-1200</v>
      </c>
      <c r="T41" s="344">
        <f>-(1+VLOOKUP(T$4,Premissas!$B$11:$D$21,3,0))*(VLOOKUP($B41,Premissas!$F:$P,3,0))</f>
        <v>-1200</v>
      </c>
      <c r="U41" s="344">
        <f>-(1+VLOOKUP(U$4,Premissas!$B$11:$D$21,3,0))*(VLOOKUP($B41,Premissas!$F:$P,3,0))</f>
        <v>-1200</v>
      </c>
      <c r="V41" s="344">
        <f>-(1+VLOOKUP(V$4,Premissas!$B$11:$D$21,3,0))*(VLOOKUP($B41,Premissas!$F:$P,3,0))</f>
        <v>-1200</v>
      </c>
      <c r="W41" s="344">
        <f>-(1+VLOOKUP(W$4,Premissas!$B$11:$D$21,3,0))*(VLOOKUP($B41,Premissas!$F:$P,3,0))</f>
        <v>-1200</v>
      </c>
      <c r="X41" s="344">
        <f>-(1+VLOOKUP(X$4,Premissas!$B$11:$D$21,3,0))*(VLOOKUP($B41,Premissas!$F:$P,3,0))</f>
        <v>-1200</v>
      </c>
      <c r="Y41" s="344">
        <f>-(1+VLOOKUP(Y$4,Premissas!$B$11:$D$21,3,0))*(VLOOKUP($B41,Premissas!$F:$P,3,0))</f>
        <v>-1200</v>
      </c>
      <c r="Z41" s="344">
        <f>-(1+VLOOKUP(Z$4,Premissas!$B$11:$D$21,3,0))*(VLOOKUP($B41,Premissas!$F:$P,3,0))</f>
        <v>-1200</v>
      </c>
      <c r="AA41" s="344">
        <f>-(1+VLOOKUP(AA$4,Premissas!$B$11:$D$21,3,0))*(VLOOKUP($B41,Premissas!$F:$P,3,0))</f>
        <v>-1200</v>
      </c>
      <c r="AB41" s="344">
        <f>-(1+VLOOKUP(AB$4,Premissas!$B$11:$D$21,3,0))*(VLOOKUP($B41,Premissas!$F:$P,3,0))</f>
        <v>-1200</v>
      </c>
      <c r="AC41" s="344">
        <f>-(1+VLOOKUP(AC$4,Premissas!$B$11:$D$21,3,0))*(VLOOKUP($B41,Premissas!$F:$P,4,0))</f>
        <v>-1200</v>
      </c>
      <c r="AD41" s="344">
        <f>-(1+VLOOKUP(AD$4,Premissas!$B$11:$D$21,3,0))*(VLOOKUP($B41,Premissas!$F:$P,4,0))</f>
        <v>-1200</v>
      </c>
      <c r="AE41" s="344">
        <f>-(1+VLOOKUP(AE$4,Premissas!$B$11:$D$21,3,0))*(VLOOKUP($B41,Premissas!$F:$P,4,0))</f>
        <v>-1200</v>
      </c>
      <c r="AF41" s="344">
        <f>-(1+VLOOKUP(AF$4,Premissas!$B$11:$D$21,3,0))*(VLOOKUP($B41,Premissas!$F:$P,4,0))</f>
        <v>-1200</v>
      </c>
      <c r="AG41" s="344">
        <f>-(1+VLOOKUP(AG$4,Premissas!$B$11:$D$21,3,0))*(VLOOKUP($B41,Premissas!$F:$P,4,0))</f>
        <v>-1200</v>
      </c>
      <c r="AH41" s="344">
        <f>-(1+VLOOKUP(AH$4,Premissas!$B$11:$D$21,3,0))*(VLOOKUP($B41,Premissas!$F:$P,4,0))</f>
        <v>-1200</v>
      </c>
      <c r="AI41" s="344">
        <f>-(1+VLOOKUP(AI$4,Premissas!$B$11:$D$21,3,0))*(VLOOKUP($B41,Premissas!$F:$P,4,0))</f>
        <v>-1200</v>
      </c>
      <c r="AJ41" s="344">
        <f>-(1+VLOOKUP(AJ$4,Premissas!$B$11:$D$21,3,0))*(VLOOKUP($B41,Premissas!$F:$P,4,0))</f>
        <v>-1200</v>
      </c>
      <c r="AK41" s="344">
        <f>-(1+VLOOKUP(AK$4,Premissas!$B$11:$D$21,3,0))*(VLOOKUP($B41,Premissas!$F:$P,4,0))</f>
        <v>-1200</v>
      </c>
      <c r="AL41" s="344">
        <f>-(1+VLOOKUP(AL$4,Premissas!$B$11:$D$21,3,0))*(VLOOKUP($B41,Premissas!$F:$P,4,0))</f>
        <v>-1200</v>
      </c>
      <c r="AM41" s="344">
        <f>-(1+VLOOKUP(AM$4,Premissas!$B$11:$D$21,3,0))*(VLOOKUP($B41,Premissas!$F:$P,4,0))</f>
        <v>-1200</v>
      </c>
      <c r="AN41" s="344">
        <f>-(1+VLOOKUP(AN$4,Premissas!$B$11:$D$21,3,0))*(VLOOKUP($B41,Premissas!$F:$P,4,0))</f>
        <v>-1200</v>
      </c>
      <c r="AO41" s="344">
        <f>-(1+VLOOKUP(AO$4,Premissas!$B$11:$D$21,3,0))*(VLOOKUP($B41,Premissas!$F:$P,5,0))</f>
        <v>-1800</v>
      </c>
      <c r="AP41" s="344">
        <f>-(1+VLOOKUP(AP$4,Premissas!$B$11:$D$21,3,0))*(VLOOKUP($B41,Premissas!$F:$P,5,0))</f>
        <v>-1800</v>
      </c>
      <c r="AQ41" s="344">
        <f>-(1+VLOOKUP(AQ$4,Premissas!$B$11:$D$21,3,0))*(VLOOKUP($B41,Premissas!$F:$P,5,0))</f>
        <v>-1800</v>
      </c>
      <c r="AR41" s="344">
        <f>-(1+VLOOKUP(AR$4,Premissas!$B$11:$D$21,3,0))*(VLOOKUP($B41,Premissas!$F:$P,5,0))</f>
        <v>-1800</v>
      </c>
      <c r="AS41" s="344">
        <f>-(1+VLOOKUP(AS$4,Premissas!$B$11:$D$21,3,0))*(VLOOKUP($B41,Premissas!$F:$P,5,0))</f>
        <v>-1800</v>
      </c>
      <c r="AT41" s="344">
        <f>-(1+VLOOKUP(AT$4,Premissas!$B$11:$D$21,3,0))*(VLOOKUP($B41,Premissas!$F:$P,5,0))</f>
        <v>-1800</v>
      </c>
      <c r="AU41" s="344">
        <f>-(1+VLOOKUP(AU$4,Premissas!$B$11:$D$21,3,0))*(VLOOKUP($B41,Premissas!$F:$P,5,0))</f>
        <v>-1800</v>
      </c>
      <c r="AV41" s="344">
        <f>-(1+VLOOKUP(AV$4,Premissas!$B$11:$D$21,3,0))*(VLOOKUP($B41,Premissas!$F:$P,5,0))</f>
        <v>-1800</v>
      </c>
      <c r="AW41" s="344">
        <f>-(1+VLOOKUP(AW$4,Premissas!$B$11:$D$21,3,0))*(VLOOKUP($B41,Premissas!$F:$P,5,0))</f>
        <v>-1800</v>
      </c>
      <c r="AX41" s="344">
        <f>-(1+VLOOKUP(AX$4,Premissas!$B$11:$D$21,3,0))*(VLOOKUP($B41,Premissas!$F:$P,5,0))</f>
        <v>-1800</v>
      </c>
      <c r="AY41" s="344">
        <f>-(1+VLOOKUP(AY$4,Premissas!$B$11:$D$21,3,0))*(VLOOKUP($B41,Premissas!$F:$P,5,0))</f>
        <v>-1800</v>
      </c>
      <c r="AZ41" s="344">
        <f>-(1+VLOOKUP(AZ$4,Premissas!$B$11:$D$21,3,0))*(VLOOKUP($B41,Premissas!$F:$P,5,0))</f>
        <v>-1800</v>
      </c>
      <c r="BA41" s="344">
        <f>-(1+VLOOKUP(BA$4,Premissas!$B$11:$D$21,3,0))*(VLOOKUP($B41,Premissas!$F:$P,6,0))</f>
        <v>-1800</v>
      </c>
      <c r="BB41" s="344">
        <f>-(1+VLOOKUP(BB$4,Premissas!$B$11:$D$21,3,0))*(VLOOKUP($B41,Premissas!$F:$P,6,0))</f>
        <v>-1800</v>
      </c>
      <c r="BC41" s="344">
        <f>-(1+VLOOKUP(BC$4,Premissas!$B$11:$D$21,3,0))*(VLOOKUP($B41,Premissas!$F:$P,6,0))</f>
        <v>-1800</v>
      </c>
      <c r="BD41" s="344">
        <f>-(1+VLOOKUP(BD$4,Premissas!$B$11:$D$21,3,0))*(VLOOKUP($B41,Premissas!$F:$P,6,0))</f>
        <v>-1800</v>
      </c>
      <c r="BE41" s="344">
        <f>-(1+VLOOKUP(BE$4,Premissas!$B$11:$D$21,3,0))*(VLOOKUP($B41,Premissas!$F:$P,6,0))</f>
        <v>-1800</v>
      </c>
      <c r="BF41" s="344">
        <f>-(1+VLOOKUP(BF$4,Premissas!$B$11:$D$21,3,0))*(VLOOKUP($B41,Premissas!$F:$P,6,0))</f>
        <v>-1800</v>
      </c>
      <c r="BG41" s="344">
        <f>-(1+VLOOKUP(BG$4,Premissas!$B$11:$D$21,3,0))*(VLOOKUP($B41,Premissas!$F:$P,6,0))</f>
        <v>-1800</v>
      </c>
      <c r="BH41" s="344">
        <f>-(1+VLOOKUP(BH$4,Premissas!$B$11:$D$21,3,0))*(VLOOKUP($B41,Premissas!$F:$P,6,0))</f>
        <v>-1800</v>
      </c>
      <c r="BI41" s="344">
        <f>-(1+VLOOKUP(BI$4,Premissas!$B$11:$D$21,3,0))*(VLOOKUP($B41,Premissas!$F:$P,6,0))</f>
        <v>-1800</v>
      </c>
      <c r="BJ41" s="344">
        <f>-(1+VLOOKUP(BJ$4,Premissas!$B$11:$D$21,3,0))*(VLOOKUP($B41,Premissas!$F:$P,6,0))</f>
        <v>-1800</v>
      </c>
      <c r="BK41" s="344">
        <f>-(1+VLOOKUP(BK$4,Premissas!$B$11:$D$21,3,0))*(VLOOKUP($B41,Premissas!$F:$P,6,0))</f>
        <v>-1800</v>
      </c>
      <c r="BL41" s="344">
        <f>-(1+VLOOKUP(BL$4,Premissas!$B$11:$D$21,3,0))*(VLOOKUP($B41,Premissas!$F:$P,6,0))</f>
        <v>-1800</v>
      </c>
      <c r="BM41" s="344">
        <f>-(1+VLOOKUP(BM$4,Premissas!$B$11:$D$21,3,0))*(VLOOKUP($B41,Premissas!$F:$P,7,0))</f>
        <v>-1800</v>
      </c>
      <c r="BN41" s="344">
        <f>-(1+VLOOKUP(BN$4,Premissas!$B$11:$D$21,3,0))*(VLOOKUP($B41,Premissas!$F:$P,7,0))</f>
        <v>-1800</v>
      </c>
      <c r="BO41" s="344">
        <f>-(1+VLOOKUP(BO$4,Premissas!$B$11:$D$21,3,0))*(VLOOKUP($B41,Premissas!$F:$P,7,0))</f>
        <v>-1800</v>
      </c>
      <c r="BP41" s="344">
        <f>-(1+VLOOKUP(BP$4,Premissas!$B$11:$D$21,3,0))*(VLOOKUP($B41,Premissas!$F:$P,7,0))</f>
        <v>-1800</v>
      </c>
      <c r="BQ41" s="344">
        <f>-(1+VLOOKUP(BQ$4,Premissas!$B$11:$D$21,3,0))*(VLOOKUP($B41,Premissas!$F:$P,7,0))</f>
        <v>-1800</v>
      </c>
      <c r="BR41" s="344">
        <f>-(1+VLOOKUP(BR$4,Premissas!$B$11:$D$21,3,0))*(VLOOKUP($B41,Premissas!$F:$P,7,0))</f>
        <v>-1800</v>
      </c>
      <c r="BS41" s="344">
        <f>-(1+VLOOKUP(BS$4,Premissas!$B$11:$D$21,3,0))*(VLOOKUP($B41,Premissas!$F:$P,7,0))</f>
        <v>-1800</v>
      </c>
      <c r="BT41" s="344">
        <f>-(1+VLOOKUP(BT$4,Premissas!$B$11:$D$21,3,0))*(VLOOKUP($B41,Premissas!$F:$P,7,0))</f>
        <v>-1800</v>
      </c>
      <c r="BU41" s="344">
        <f>-(1+VLOOKUP(BU$4,Premissas!$B$11:$D$21,3,0))*(VLOOKUP($B41,Premissas!$F:$P,7,0))</f>
        <v>-1800</v>
      </c>
      <c r="BV41" s="344">
        <f>-(1+VLOOKUP(BV$4,Premissas!$B$11:$D$21,3,0))*(VLOOKUP($B41,Premissas!$F:$P,7,0))</f>
        <v>-1800</v>
      </c>
      <c r="BW41" s="344">
        <f>-(1+VLOOKUP(BW$4,Premissas!$B$11:$D$21,3,0))*(VLOOKUP($B41,Premissas!$F:$P,7,0))</f>
        <v>-1800</v>
      </c>
      <c r="BX41" s="344">
        <f>-(1+VLOOKUP(BX$4,Premissas!$B$11:$D$21,3,0))*(VLOOKUP($B41,Premissas!$F:$P,7,0))</f>
        <v>-1800</v>
      </c>
      <c r="BY41" s="344">
        <f>-(1+VLOOKUP(BY$4,Premissas!$B$11:$D$21,3,0))*(VLOOKUP($B41,Premissas!$F:$P,8,0))</f>
        <v>-2400</v>
      </c>
      <c r="BZ41" s="344">
        <f>-(1+VLOOKUP(BZ$4,Premissas!$B$11:$D$21,3,0))*(VLOOKUP($B41,Premissas!$F:$P,8,0))</f>
        <v>-2400</v>
      </c>
      <c r="CA41" s="344">
        <f>-(1+VLOOKUP(CA$4,Premissas!$B$11:$D$21,3,0))*(VLOOKUP($B41,Premissas!$F:$P,8,0))</f>
        <v>-2400</v>
      </c>
      <c r="CB41" s="344">
        <f>-(1+VLOOKUP(CB$4,Premissas!$B$11:$D$21,3,0))*(VLOOKUP($B41,Premissas!$F:$P,8,0))</f>
        <v>-2400</v>
      </c>
      <c r="CC41" s="344">
        <f>-(1+VLOOKUP(CC$4,Premissas!$B$11:$D$21,3,0))*(VLOOKUP($B41,Premissas!$F:$P,8,0))</f>
        <v>-2400</v>
      </c>
      <c r="CD41" s="344">
        <f>-(1+VLOOKUP(CD$4,Premissas!$B$11:$D$21,3,0))*(VLOOKUP($B41,Premissas!$F:$P,8,0))</f>
        <v>-2400</v>
      </c>
      <c r="CE41" s="344">
        <f>-(1+VLOOKUP(CE$4,Premissas!$B$11:$D$21,3,0))*(VLOOKUP($B41,Premissas!$F:$P,8,0))</f>
        <v>-2400</v>
      </c>
      <c r="CF41" s="344">
        <f>-(1+VLOOKUP(CF$4,Premissas!$B$11:$D$21,3,0))*(VLOOKUP($B41,Premissas!$F:$P,8,0))</f>
        <v>-2400</v>
      </c>
      <c r="CG41" s="344">
        <f>-(1+VLOOKUP(CG$4,Premissas!$B$11:$D$21,3,0))*(VLOOKUP($B41,Premissas!$F:$P,8,0))</f>
        <v>-2400</v>
      </c>
      <c r="CH41" s="344">
        <f>-(1+VLOOKUP(CH$4,Premissas!$B$11:$D$21,3,0))*(VLOOKUP($B41,Premissas!$F:$P,8,0))</f>
        <v>-2400</v>
      </c>
      <c r="CI41" s="344">
        <f>-(1+VLOOKUP(CI$4,Premissas!$B$11:$D$21,3,0))*(VLOOKUP($B41,Premissas!$F:$P,8,0))</f>
        <v>-2400</v>
      </c>
      <c r="CJ41" s="344">
        <f>-(1+VLOOKUP(CJ$4,Premissas!$B$11:$D$21,3,0))*(VLOOKUP($B41,Premissas!$F:$P,8,0))</f>
        <v>-2400</v>
      </c>
      <c r="CK41" s="344">
        <f>-(1+VLOOKUP(CK$4,Premissas!$B$11:$D$21,3,0))*(VLOOKUP($B41,Premissas!$F:$P,9,0))</f>
        <v>-2400</v>
      </c>
      <c r="CL41" s="344">
        <f>-(1+VLOOKUP(CL$4,Premissas!$B$11:$D$21,3,0))*(VLOOKUP($B41,Premissas!$F:$P,9,0))</f>
        <v>-2400</v>
      </c>
      <c r="CM41" s="344">
        <f>-(1+VLOOKUP(CM$4,Premissas!$B$11:$D$21,3,0))*(VLOOKUP($B41,Premissas!$F:$P,9,0))</f>
        <v>-2400</v>
      </c>
      <c r="CN41" s="344">
        <f>-(1+VLOOKUP(CN$4,Premissas!$B$11:$D$21,3,0))*(VLOOKUP($B41,Premissas!$F:$P,9,0))</f>
        <v>-2400</v>
      </c>
      <c r="CO41" s="344">
        <f>-(1+VLOOKUP(CO$4,Premissas!$B$11:$D$21,3,0))*(VLOOKUP($B41,Premissas!$F:$P,9,0))</f>
        <v>-2400</v>
      </c>
      <c r="CP41" s="344">
        <f>-(1+VLOOKUP(CP$4,Premissas!$B$11:$D$21,3,0))*(VLOOKUP($B41,Premissas!$F:$P,9,0))</f>
        <v>-2400</v>
      </c>
      <c r="CQ41" s="344">
        <f>-(1+VLOOKUP(CQ$4,Premissas!$B$11:$D$21,3,0))*(VLOOKUP($B41,Premissas!$F:$P,9,0))</f>
        <v>-2400</v>
      </c>
      <c r="CR41" s="344">
        <f>-(1+VLOOKUP(CR$4,Premissas!$B$11:$D$21,3,0))*(VLOOKUP($B41,Premissas!$F:$P,9,0))</f>
        <v>-2400</v>
      </c>
      <c r="CS41" s="344">
        <f>-(1+VLOOKUP(CS$4,Premissas!$B$11:$D$21,3,0))*(VLOOKUP($B41,Premissas!$F:$P,9,0))</f>
        <v>-2400</v>
      </c>
      <c r="CT41" s="344">
        <f>-(1+VLOOKUP(CT$4,Premissas!$B$11:$D$21,3,0))*(VLOOKUP($B41,Premissas!$F:$P,9,0))</f>
        <v>-2400</v>
      </c>
      <c r="CU41" s="344">
        <f>-(1+VLOOKUP(CU$4,Premissas!$B$11:$D$21,3,0))*(VLOOKUP($B41,Premissas!$F:$P,9,0))</f>
        <v>-2400</v>
      </c>
      <c r="CV41" s="344">
        <f>-(1+VLOOKUP(CV$4,Premissas!$B$11:$D$21,3,0))*(VLOOKUP($B41,Premissas!$F:$P,9,0))</f>
        <v>-2400</v>
      </c>
      <c r="CW41" s="344">
        <f>-(1+VLOOKUP(CW$4,Premissas!$B$11:$D$21,3,0))*(VLOOKUP($B41,Premissas!$F:$P,10,0))</f>
        <v>-2400</v>
      </c>
      <c r="CX41" s="344">
        <f>-(1+VLOOKUP(CX$4,Premissas!$B$11:$D$21,3,0))*(VLOOKUP($B41,Premissas!$F:$P,10,0))</f>
        <v>-2400</v>
      </c>
      <c r="CY41" s="344">
        <f>-(1+VLOOKUP(CY$4,Premissas!$B$11:$D$21,3,0))*(VLOOKUP($B41,Premissas!$F:$P,10,0))</f>
        <v>-2400</v>
      </c>
      <c r="CZ41" s="344">
        <f>-(1+VLOOKUP(CZ$4,Premissas!$B$11:$D$21,3,0))*(VLOOKUP($B41,Premissas!$F:$P,10,0))</f>
        <v>-2400</v>
      </c>
      <c r="DA41" s="344">
        <f>-(1+VLOOKUP(DA$4,Premissas!$B$11:$D$21,3,0))*(VLOOKUP($B41,Premissas!$F:$P,10,0))</f>
        <v>-2400</v>
      </c>
      <c r="DB41" s="344">
        <f>-(1+VLOOKUP(DB$4,Premissas!$B$11:$D$21,3,0))*(VLOOKUP($B41,Premissas!$F:$P,10,0))</f>
        <v>-2400</v>
      </c>
      <c r="DC41" s="344">
        <f>-(1+VLOOKUP(DC$4,Premissas!$B$11:$D$21,3,0))*(VLOOKUP($B41,Premissas!$F:$P,10,0))</f>
        <v>-2400</v>
      </c>
      <c r="DD41" s="344">
        <f>-(1+VLOOKUP(DD$4,Premissas!$B$11:$D$21,3,0))*(VLOOKUP($B41,Premissas!$F:$P,10,0))</f>
        <v>-2400</v>
      </c>
      <c r="DE41" s="344">
        <f>-(1+VLOOKUP(DE$4,Premissas!$B$11:$D$21,3,0))*(VLOOKUP($B41,Premissas!$F:$P,10,0))</f>
        <v>-2400</v>
      </c>
      <c r="DF41" s="344">
        <f>-(1+VLOOKUP(DF$4,Premissas!$B$11:$D$21,3,0))*(VLOOKUP($B41,Premissas!$F:$P,10,0))</f>
        <v>-2400</v>
      </c>
      <c r="DG41" s="344">
        <f>-(1+VLOOKUP(DG$4,Premissas!$B$11:$D$21,3,0))*(VLOOKUP($B41,Premissas!$F:$P,10,0))</f>
        <v>-2400</v>
      </c>
      <c r="DH41" s="344">
        <f>-(1+VLOOKUP(DH$4,Premissas!$B$11:$D$21,3,0))*(VLOOKUP($B41,Premissas!$F:$P,10,0))</f>
        <v>-2400</v>
      </c>
      <c r="DI41" s="344">
        <f>-(1+VLOOKUP(DI$4,Premissas!$B$11:$D$21,3,0))*(VLOOKUP($B41,Premissas!$F:$P,11,0))</f>
        <v>-2400</v>
      </c>
      <c r="DJ41" s="344">
        <f>-(1+VLOOKUP(DJ$4,Premissas!$B$11:$D$21,3,0))*(VLOOKUP($B41,Premissas!$F:$P,11,0))</f>
        <v>-2400</v>
      </c>
      <c r="DK41" s="344">
        <f>-(1+VLOOKUP(DK$4,Premissas!$B$11:$D$21,3,0))*(VLOOKUP($B41,Premissas!$F:$P,11,0))</f>
        <v>-2400</v>
      </c>
      <c r="DL41" s="344">
        <f>-(1+VLOOKUP(DL$4,Premissas!$B$11:$D$21,3,0))*(VLOOKUP($B41,Premissas!$F:$P,11,0))</f>
        <v>-2400</v>
      </c>
      <c r="DM41" s="344">
        <f>-(1+VLOOKUP(DM$4,Premissas!$B$11:$D$21,3,0))*(VLOOKUP($B41,Premissas!$F:$P,11,0))</f>
        <v>-2400</v>
      </c>
      <c r="DN41" s="344">
        <f>-(1+VLOOKUP(DN$4,Premissas!$B$11:$D$21,3,0))*(VLOOKUP($B41,Premissas!$F:$P,11,0))</f>
        <v>-2400</v>
      </c>
      <c r="DO41" s="344">
        <f>-(1+VLOOKUP(DO$4,Premissas!$B$11:$D$21,3,0))*(VLOOKUP($B41,Premissas!$F:$P,11,0))</f>
        <v>-2400</v>
      </c>
      <c r="DP41" s="344">
        <f>-(1+VLOOKUP(DP$4,Premissas!$B$11:$D$21,3,0))*(VLOOKUP($B41,Premissas!$F:$P,11,0))</f>
        <v>-2400</v>
      </c>
      <c r="DQ41" s="344">
        <f>-(1+VLOOKUP(DQ$4,Premissas!$B$11:$D$21,3,0))*(VLOOKUP($B41,Premissas!$F:$P,11,0))</f>
        <v>-2400</v>
      </c>
      <c r="DR41" s="344">
        <f>-(1+VLOOKUP(DR$4,Premissas!$B$11:$D$21,3,0))*(VLOOKUP($B41,Premissas!$F:$P,11,0))</f>
        <v>-2400</v>
      </c>
      <c r="DS41" s="344">
        <f>-(1+VLOOKUP(DS$4,Premissas!$B$11:$D$21,3,0))*(VLOOKUP($B41,Premissas!$F:$P,11,0))</f>
        <v>-2400</v>
      </c>
      <c r="DT41" s="344">
        <f>-(1+VLOOKUP(DT$4,Premissas!$B$11:$D$21,3,0))*(VLOOKUP($B41,Premissas!$F:$P,11,0))</f>
        <v>-2400</v>
      </c>
      <c r="DV41" s="316">
        <f t="shared" si="67"/>
        <v>-7200</v>
      </c>
      <c r="DW41" s="316">
        <f t="shared" si="156"/>
        <v>-14400</v>
      </c>
      <c r="DX41" s="316">
        <f t="shared" si="156"/>
        <v>-14400</v>
      </c>
      <c r="DY41" s="316">
        <f t="shared" si="156"/>
        <v>-21600</v>
      </c>
      <c r="DZ41" s="316">
        <f t="shared" si="156"/>
        <v>-21600</v>
      </c>
      <c r="EA41" s="316">
        <f t="shared" si="156"/>
        <v>-21600</v>
      </c>
      <c r="EB41" s="316">
        <f t="shared" si="156"/>
        <v>-28800</v>
      </c>
      <c r="EC41" s="316">
        <f t="shared" si="156"/>
        <v>-28800</v>
      </c>
      <c r="ED41" s="316">
        <f t="shared" si="156"/>
        <v>-28800</v>
      </c>
      <c r="EE41" s="316">
        <f t="shared" si="156"/>
        <v>-28800</v>
      </c>
      <c r="EF41" s="316">
        <f t="shared" si="143"/>
        <v>-216000</v>
      </c>
      <c r="EH41" s="322">
        <f t="shared" si="128"/>
        <v>1</v>
      </c>
      <c r="EI41" s="322">
        <f t="shared" si="129"/>
        <v>0</v>
      </c>
      <c r="EJ41" s="322">
        <f t="shared" si="130"/>
        <v>0.5</v>
      </c>
      <c r="EK41" s="322">
        <f t="shared" si="131"/>
        <v>0</v>
      </c>
      <c r="EL41" s="322">
        <f>IFERROR(((#REF!/DV41)^(1/8))-1,0)</f>
        <v>0</v>
      </c>
      <c r="EN41" s="322">
        <f t="shared" si="132"/>
        <v>-1.1505632038511069E-2</v>
      </c>
      <c r="EO41" s="322">
        <f t="shared" si="133"/>
        <v>-7.1443976938481198E-3</v>
      </c>
      <c r="EP41" s="322">
        <f t="shared" si="134"/>
        <v>-3.2418702691853151E-3</v>
      </c>
      <c r="EQ41" s="322">
        <f t="shared" si="135"/>
        <v>-2.6957066571141196E-3</v>
      </c>
      <c r="ER41" s="322">
        <f t="shared" si="136"/>
        <v>-1.6831922358076592E-3</v>
      </c>
      <c r="ES41" s="322">
        <f t="shared" si="145"/>
        <v>-1.2527837390849444E-3</v>
      </c>
    </row>
    <row r="42" spans="2:149" outlineLevel="1" x14ac:dyDescent="0.2">
      <c r="B42" s="319" t="str">
        <f>Premissas!F45</f>
        <v>Telefonia móvel</v>
      </c>
      <c r="C42" s="320"/>
      <c r="D42" s="344"/>
      <c r="E42" s="344">
        <f>-(1+VLOOKUP(E$4,Premissas!$B$11:$D$21,3,0))*(VLOOKUP($B42,Premissas!$F:$P,2,0))*Premissas!$AE41</f>
        <v>-60</v>
      </c>
      <c r="F42" s="344">
        <f>-(1+VLOOKUP(F$4,Premissas!$B$11:$D$21,3,0))*(VLOOKUP($B42,Premissas!$F:$P,2,0))*Premissas!$AE41</f>
        <v>-60</v>
      </c>
      <c r="G42" s="344">
        <f>-(1+VLOOKUP(G$4,Premissas!$B$11:$D$21,3,0))*(VLOOKUP($B42,Premissas!$F:$P,2,0))*Premissas!$AE41</f>
        <v>-60</v>
      </c>
      <c r="H42" s="344">
        <f>-(1+VLOOKUP(H$4,Premissas!$B$11:$D$21,3,0))*(VLOOKUP($B42,Premissas!$F:$P,2,0))*Premissas!$AE41</f>
        <v>-60</v>
      </c>
      <c r="I42" s="344">
        <f>-(1+VLOOKUP(I$4,Premissas!$B$11:$D$21,3,0))*(VLOOKUP($B42,Premissas!$F:$P,2,0))*Premissas!$AE41</f>
        <v>-60</v>
      </c>
      <c r="J42" s="344">
        <f>-(1+VLOOKUP(J$4,Premissas!$B$11:$D$21,3,0))*(VLOOKUP($B42,Premissas!$F:$P,2,0))*Premissas!$AE41</f>
        <v>-60</v>
      </c>
      <c r="K42" s="344">
        <f>-(1+VLOOKUP(K$4,Premissas!$B$11:$D$21,3,0))*(VLOOKUP($B42,Premissas!$F:$P,2,0))*Premissas!$AE41</f>
        <v>-60</v>
      </c>
      <c r="L42" s="344">
        <f>-(1+VLOOKUP(L$4,Premissas!$B$11:$D$21,3,0))*(VLOOKUP($B42,Premissas!$F:$P,2,0))*Premissas!$AE41</f>
        <v>-60</v>
      </c>
      <c r="M42" s="344">
        <f>-(1+VLOOKUP(M$4,Premissas!$B$11:$D$21,3,0))*(VLOOKUP($B42,Premissas!$F:$P,2,0))*Premissas!$AE41</f>
        <v>-60</v>
      </c>
      <c r="N42" s="344">
        <f>-(1+VLOOKUP(N$4,Premissas!$B$11:$D$21,3,0))*(VLOOKUP($B42,Premissas!$F:$P,2,0))*Premissas!$AE41</f>
        <v>-60</v>
      </c>
      <c r="O42" s="344">
        <f>-(1+VLOOKUP(O$4,Premissas!$B$11:$D$21,3,0))*(VLOOKUP($B42,Premissas!$F:$P,2,0))*Premissas!$AE41</f>
        <v>-60</v>
      </c>
      <c r="P42" s="344">
        <f>-(1+VLOOKUP(P$4,Premissas!$B$11:$D$21,3,0))*(VLOOKUP($B42,Premissas!$F:$P,2,0))*Premissas!$AE41</f>
        <v>-60</v>
      </c>
      <c r="Q42" s="344">
        <f>-(1+VLOOKUP(Q$4,Premissas!$B$11:$D$21,3,0))*(VLOOKUP($B42,Premissas!$F:$P,3,0))*Premissas!$AE42</f>
        <v>-120</v>
      </c>
      <c r="R42" s="344">
        <f>-(1+VLOOKUP(R$4,Premissas!$B$11:$D$21,3,0))*(VLOOKUP($B42,Premissas!$F:$P,3,0))*Premissas!$AE42</f>
        <v>-120</v>
      </c>
      <c r="S42" s="344">
        <f>-(1+VLOOKUP(S$4,Premissas!$B$11:$D$21,3,0))*(VLOOKUP($B42,Premissas!$F:$P,3,0))*Premissas!$AE42</f>
        <v>-120</v>
      </c>
      <c r="T42" s="344">
        <f>-(1+VLOOKUP(T$4,Premissas!$B$11:$D$21,3,0))*(VLOOKUP($B42,Premissas!$F:$P,3,0))*Premissas!$AE42</f>
        <v>-120</v>
      </c>
      <c r="U42" s="344">
        <f>-(1+VLOOKUP(U$4,Premissas!$B$11:$D$21,3,0))*(VLOOKUP($B42,Premissas!$F:$P,3,0))*Premissas!$AE42</f>
        <v>-120</v>
      </c>
      <c r="V42" s="344">
        <f>-(1+VLOOKUP(V$4,Premissas!$B$11:$D$21,3,0))*(VLOOKUP($B42,Premissas!$F:$P,3,0))*Premissas!$AE42</f>
        <v>-120</v>
      </c>
      <c r="W42" s="344">
        <f>-(1+VLOOKUP(W$4,Premissas!$B$11:$D$21,3,0))*(VLOOKUP($B42,Premissas!$F:$P,3,0))*Premissas!$AE42</f>
        <v>-120</v>
      </c>
      <c r="X42" s="344">
        <f>-(1+VLOOKUP(X$4,Premissas!$B$11:$D$21,3,0))*(VLOOKUP($B42,Premissas!$F:$P,3,0))*Premissas!$AE42</f>
        <v>-120</v>
      </c>
      <c r="Y42" s="344">
        <f>-(1+VLOOKUP(Y$4,Premissas!$B$11:$D$21,3,0))*(VLOOKUP($B42,Premissas!$F:$P,3,0))*Premissas!$AE42</f>
        <v>-120</v>
      </c>
      <c r="Z42" s="344">
        <f>-(1+VLOOKUP(Z$4,Premissas!$B$11:$D$21,3,0))*(VLOOKUP($B42,Premissas!$F:$P,3,0))*Premissas!$AE42</f>
        <v>-120</v>
      </c>
      <c r="AA42" s="344">
        <f>-(1+VLOOKUP(AA$4,Premissas!$B$11:$D$21,3,0))*(VLOOKUP($B42,Premissas!$F:$P,3,0))*Premissas!$AE42</f>
        <v>-120</v>
      </c>
      <c r="AB42" s="344">
        <f>-(1+VLOOKUP(AB$4,Premissas!$B$11:$D$21,3,0))*(VLOOKUP($B42,Premissas!$F:$P,3,0))*Premissas!$AE42</f>
        <v>-120</v>
      </c>
      <c r="AC42" s="344">
        <f>-(1+VLOOKUP(AC$4,Premissas!$B$11:$D$21,3,0))*(VLOOKUP($B42,Premissas!$F:$P,4,0))*Premissas!$AE43</f>
        <v>-120</v>
      </c>
      <c r="AD42" s="344">
        <f>-(1+VLOOKUP(AD$4,Premissas!$B$11:$D$21,3,0))*(VLOOKUP($B42,Premissas!$F:$P,4,0))*Premissas!$AE43</f>
        <v>-120</v>
      </c>
      <c r="AE42" s="344">
        <f>-(1+VLOOKUP(AE$4,Premissas!$B$11:$D$21,3,0))*(VLOOKUP($B42,Premissas!$F:$P,4,0))*Premissas!$AE43</f>
        <v>-120</v>
      </c>
      <c r="AF42" s="344">
        <f>-(1+VLOOKUP(AF$4,Premissas!$B$11:$D$21,3,0))*(VLOOKUP($B42,Premissas!$F:$P,4,0))*Premissas!$AE43</f>
        <v>-120</v>
      </c>
      <c r="AG42" s="344">
        <f>-(1+VLOOKUP(AG$4,Premissas!$B$11:$D$21,3,0))*(VLOOKUP($B42,Premissas!$F:$P,4,0))*Premissas!$AE43</f>
        <v>-120</v>
      </c>
      <c r="AH42" s="344">
        <f>-(1+VLOOKUP(AH$4,Premissas!$B$11:$D$21,3,0))*(VLOOKUP($B42,Premissas!$F:$P,4,0))*Premissas!$AE43</f>
        <v>-120</v>
      </c>
      <c r="AI42" s="344">
        <f>-(1+VLOOKUP(AI$4,Premissas!$B$11:$D$21,3,0))*(VLOOKUP($B42,Premissas!$F:$P,4,0))*Premissas!$AE43</f>
        <v>-120</v>
      </c>
      <c r="AJ42" s="344">
        <f>-(1+VLOOKUP(AJ$4,Premissas!$B$11:$D$21,3,0))*(VLOOKUP($B42,Premissas!$F:$P,4,0))*Premissas!$AE43</f>
        <v>-120</v>
      </c>
      <c r="AK42" s="344">
        <f>-(1+VLOOKUP(AK$4,Premissas!$B$11:$D$21,3,0))*(VLOOKUP($B42,Premissas!$F:$P,4,0))*Premissas!$AE43</f>
        <v>-120</v>
      </c>
      <c r="AL42" s="344">
        <f>-(1+VLOOKUP(AL$4,Premissas!$B$11:$D$21,3,0))*(VLOOKUP($B42,Premissas!$F:$P,4,0))*Premissas!$AE43</f>
        <v>-120</v>
      </c>
      <c r="AM42" s="344">
        <f>-(1+VLOOKUP(AM$4,Premissas!$B$11:$D$21,3,0))*(VLOOKUP($B42,Premissas!$F:$P,4,0))*Premissas!$AE43</f>
        <v>-120</v>
      </c>
      <c r="AN42" s="344">
        <f>-(1+VLOOKUP(AN$4,Premissas!$B$11:$D$21,3,0))*(VLOOKUP($B42,Premissas!$F:$P,4,0))*Premissas!$AE43</f>
        <v>-120</v>
      </c>
      <c r="AO42" s="344">
        <f>-(1+VLOOKUP(AO$4,Premissas!$B$11:$D$21,3,0))*(VLOOKUP($B42,Premissas!$F:$P,5,0))*Premissas!$AE44</f>
        <v>-240</v>
      </c>
      <c r="AP42" s="344">
        <f>-(1+VLOOKUP(AP$4,Premissas!$B$11:$D$21,3,0))*(VLOOKUP($B42,Premissas!$F:$P,5,0))*Premissas!$AE44</f>
        <v>-240</v>
      </c>
      <c r="AQ42" s="344">
        <f>-(1+VLOOKUP(AQ$4,Premissas!$B$11:$D$21,3,0))*(VLOOKUP($B42,Premissas!$F:$P,5,0))*Premissas!$AE44</f>
        <v>-240</v>
      </c>
      <c r="AR42" s="344">
        <f>-(1+VLOOKUP(AR$4,Premissas!$B$11:$D$21,3,0))*(VLOOKUP($B42,Premissas!$F:$P,5,0))*Premissas!$AE44</f>
        <v>-240</v>
      </c>
      <c r="AS42" s="344">
        <f>-(1+VLOOKUP(AS$4,Premissas!$B$11:$D$21,3,0))*(VLOOKUP($B42,Premissas!$F:$P,5,0))*Premissas!$AE44</f>
        <v>-240</v>
      </c>
      <c r="AT42" s="344">
        <f>-(1+VLOOKUP(AT$4,Premissas!$B$11:$D$21,3,0))*(VLOOKUP($B42,Premissas!$F:$P,5,0))*Premissas!$AE44</f>
        <v>-240</v>
      </c>
      <c r="AU42" s="344">
        <f>-(1+VLOOKUP(AU$4,Premissas!$B$11:$D$21,3,0))*(VLOOKUP($B42,Premissas!$F:$P,5,0))*Premissas!$AE44</f>
        <v>-240</v>
      </c>
      <c r="AV42" s="344">
        <f>-(1+VLOOKUP(AV$4,Premissas!$B$11:$D$21,3,0))*(VLOOKUP($B42,Premissas!$F:$P,5,0))*Premissas!$AE44</f>
        <v>-240</v>
      </c>
      <c r="AW42" s="344">
        <f>-(1+VLOOKUP(AW$4,Premissas!$B$11:$D$21,3,0))*(VLOOKUP($B42,Premissas!$F:$P,5,0))*Premissas!$AE44</f>
        <v>-240</v>
      </c>
      <c r="AX42" s="344">
        <f>-(1+VLOOKUP(AX$4,Premissas!$B$11:$D$21,3,0))*(VLOOKUP($B42,Premissas!$F:$P,5,0))*Premissas!$AE44</f>
        <v>-240</v>
      </c>
      <c r="AY42" s="344">
        <f>-(1+VLOOKUP(AY$4,Premissas!$B$11:$D$21,3,0))*(VLOOKUP($B42,Premissas!$F:$P,5,0))*Premissas!$AE44</f>
        <v>-240</v>
      </c>
      <c r="AZ42" s="344">
        <f>-(1+VLOOKUP(AZ$4,Premissas!$B$11:$D$21,3,0))*(VLOOKUP($B42,Premissas!$F:$P,5,0))*Premissas!$AE44</f>
        <v>-240</v>
      </c>
      <c r="BA42" s="344">
        <f>-(1+VLOOKUP(BA$4,Premissas!$B$11:$D$21,3,0))*(VLOOKUP($B42,Premissas!$F:$P,6,0))*Premissas!$AE45</f>
        <v>-300</v>
      </c>
      <c r="BB42" s="344">
        <f>-(1+VLOOKUP(BB$4,Premissas!$B$11:$D$21,3,0))*(VLOOKUP($B42,Premissas!$F:$P,6,0))*Premissas!$AE45</f>
        <v>-300</v>
      </c>
      <c r="BC42" s="344">
        <f>-(1+VLOOKUP(BC$4,Premissas!$B$11:$D$21,3,0))*(VLOOKUP($B42,Premissas!$F:$P,6,0))*Premissas!$AE45</f>
        <v>-300</v>
      </c>
      <c r="BD42" s="344">
        <f>-(1+VLOOKUP(BD$4,Premissas!$B$11:$D$21,3,0))*(VLOOKUP($B42,Premissas!$F:$P,6,0))*Premissas!$AE45</f>
        <v>-300</v>
      </c>
      <c r="BE42" s="344">
        <f>-(1+VLOOKUP(BE$4,Premissas!$B$11:$D$21,3,0))*(VLOOKUP($B42,Premissas!$F:$P,6,0))*Premissas!$AE45</f>
        <v>-300</v>
      </c>
      <c r="BF42" s="344">
        <f>-(1+VLOOKUP(BF$4,Premissas!$B$11:$D$21,3,0))*(VLOOKUP($B42,Premissas!$F:$P,6,0))*Premissas!$AE45</f>
        <v>-300</v>
      </c>
      <c r="BG42" s="344">
        <f>-(1+VLOOKUP(BG$4,Premissas!$B$11:$D$21,3,0))*(VLOOKUP($B42,Premissas!$F:$P,6,0))*Premissas!$AE45</f>
        <v>-300</v>
      </c>
      <c r="BH42" s="344">
        <f>-(1+VLOOKUP(BH$4,Premissas!$B$11:$D$21,3,0))*(VLOOKUP($B42,Premissas!$F:$P,6,0))*Premissas!$AE45</f>
        <v>-300</v>
      </c>
      <c r="BI42" s="344">
        <f>-(1+VLOOKUP(BI$4,Premissas!$B$11:$D$21,3,0))*(VLOOKUP($B42,Premissas!$F:$P,6,0))*Premissas!$AE45</f>
        <v>-300</v>
      </c>
      <c r="BJ42" s="344">
        <f>-(1+VLOOKUP(BJ$4,Premissas!$B$11:$D$21,3,0))*(VLOOKUP($B42,Premissas!$F:$P,6,0))*Premissas!$AE45</f>
        <v>-300</v>
      </c>
      <c r="BK42" s="344">
        <f>-(1+VLOOKUP(BK$4,Premissas!$B$11:$D$21,3,0))*(VLOOKUP($B42,Premissas!$F:$P,6,0))*Premissas!$AE45</f>
        <v>-300</v>
      </c>
      <c r="BL42" s="344">
        <f>-(1+VLOOKUP(BL$4,Premissas!$B$11:$D$21,3,0))*(VLOOKUP($B42,Premissas!$F:$P,6,0))*Premissas!$AE45</f>
        <v>-300</v>
      </c>
      <c r="BM42" s="344">
        <f>-(1+VLOOKUP(BM$4,Premissas!$B$11:$D$21,3,0))*(VLOOKUP($B42,Premissas!$F:$P,7,0))*Premissas!$AE46</f>
        <v>-420</v>
      </c>
      <c r="BN42" s="344">
        <f>-(1+VLOOKUP(BN$4,Premissas!$B$11:$D$21,3,0))*(VLOOKUP($B42,Premissas!$F:$P,7,0))*Premissas!$AE46</f>
        <v>-420</v>
      </c>
      <c r="BO42" s="344">
        <f>-(1+VLOOKUP(BO$4,Premissas!$B$11:$D$21,3,0))*(VLOOKUP($B42,Premissas!$F:$P,7,0))*Premissas!$AE46</f>
        <v>-420</v>
      </c>
      <c r="BP42" s="344">
        <f>-(1+VLOOKUP(BP$4,Premissas!$B$11:$D$21,3,0))*(VLOOKUP($B42,Premissas!$F:$P,7,0))*Premissas!$AE46</f>
        <v>-420</v>
      </c>
      <c r="BQ42" s="344">
        <f>-(1+VLOOKUP(BQ$4,Premissas!$B$11:$D$21,3,0))*(VLOOKUP($B42,Premissas!$F:$P,7,0))*Premissas!$AE46</f>
        <v>-420</v>
      </c>
      <c r="BR42" s="344">
        <f>-(1+VLOOKUP(BR$4,Premissas!$B$11:$D$21,3,0))*(VLOOKUP($B42,Premissas!$F:$P,7,0))*Premissas!$AE46</f>
        <v>-420</v>
      </c>
      <c r="BS42" s="344">
        <f>-(1+VLOOKUP(BS$4,Premissas!$B$11:$D$21,3,0))*(VLOOKUP($B42,Premissas!$F:$P,7,0))*Premissas!$AE46</f>
        <v>-420</v>
      </c>
      <c r="BT42" s="344">
        <f>-(1+VLOOKUP(BT$4,Premissas!$B$11:$D$21,3,0))*(VLOOKUP($B42,Premissas!$F:$P,7,0))*Premissas!$AE46</f>
        <v>-420</v>
      </c>
      <c r="BU42" s="344">
        <f>-(1+VLOOKUP(BU$4,Premissas!$B$11:$D$21,3,0))*(VLOOKUP($B42,Premissas!$F:$P,7,0))*Premissas!$AE46</f>
        <v>-420</v>
      </c>
      <c r="BV42" s="344">
        <f>-(1+VLOOKUP(BV$4,Premissas!$B$11:$D$21,3,0))*(VLOOKUP($B42,Premissas!$F:$P,7,0))*Premissas!$AE46</f>
        <v>-420</v>
      </c>
      <c r="BW42" s="344">
        <f>-(1+VLOOKUP(BW$4,Premissas!$B$11:$D$21,3,0))*(VLOOKUP($B42,Premissas!$F:$P,7,0))*Premissas!$AE46</f>
        <v>-420</v>
      </c>
      <c r="BX42" s="344">
        <f>-(1+VLOOKUP(BX$4,Premissas!$B$11:$D$21,3,0))*(VLOOKUP($B42,Premissas!$F:$P,7,0))*Premissas!$AE46</f>
        <v>-420</v>
      </c>
      <c r="BY42" s="344">
        <f>-(1+VLOOKUP(BY$4,Premissas!$B$11:$D$21,3,0))*(VLOOKUP($B42,Premissas!$F:$P,8,0))*Premissas!$AE47</f>
        <v>-480</v>
      </c>
      <c r="BZ42" s="344">
        <f>-(1+VLOOKUP(BZ$4,Premissas!$B$11:$D$21,3,0))*(VLOOKUP($B42,Premissas!$F:$P,8,0))*Premissas!$AE47</f>
        <v>-480</v>
      </c>
      <c r="CA42" s="344">
        <f>-(1+VLOOKUP(CA$4,Premissas!$B$11:$D$21,3,0))*(VLOOKUP($B42,Premissas!$F:$P,8,0))*Premissas!$AE47</f>
        <v>-480</v>
      </c>
      <c r="CB42" s="344">
        <f>-(1+VLOOKUP(CB$4,Premissas!$B$11:$D$21,3,0))*(VLOOKUP($B42,Premissas!$F:$P,8,0))*Premissas!$AE47</f>
        <v>-480</v>
      </c>
      <c r="CC42" s="344">
        <f>-(1+VLOOKUP(CC$4,Premissas!$B$11:$D$21,3,0))*(VLOOKUP($B42,Premissas!$F:$P,8,0))*Premissas!$AE47</f>
        <v>-480</v>
      </c>
      <c r="CD42" s="344">
        <f>-(1+VLOOKUP(CD$4,Premissas!$B$11:$D$21,3,0))*(VLOOKUP($B42,Premissas!$F:$P,8,0))*Premissas!$AE47</f>
        <v>-480</v>
      </c>
      <c r="CE42" s="344">
        <f>-(1+VLOOKUP(CE$4,Premissas!$B$11:$D$21,3,0))*(VLOOKUP($B42,Premissas!$F:$P,8,0))*Premissas!$AE47</f>
        <v>-480</v>
      </c>
      <c r="CF42" s="344">
        <f>-(1+VLOOKUP(CF$4,Premissas!$B$11:$D$21,3,0))*(VLOOKUP($B42,Premissas!$F:$P,8,0))*Premissas!$AE47</f>
        <v>-480</v>
      </c>
      <c r="CG42" s="344">
        <f>-(1+VLOOKUP(CG$4,Premissas!$B$11:$D$21,3,0))*(VLOOKUP($B42,Premissas!$F:$P,8,0))*Premissas!$AE47</f>
        <v>-480</v>
      </c>
      <c r="CH42" s="344">
        <f>-(1+VLOOKUP(CH$4,Premissas!$B$11:$D$21,3,0))*(VLOOKUP($B42,Premissas!$F:$P,8,0))*Premissas!$AE47</f>
        <v>-480</v>
      </c>
      <c r="CI42" s="344">
        <f>-(1+VLOOKUP(CI$4,Premissas!$B$11:$D$21,3,0))*(VLOOKUP($B42,Premissas!$F:$P,8,0))*Premissas!$AE47</f>
        <v>-480</v>
      </c>
      <c r="CJ42" s="344">
        <f>-(1+VLOOKUP(CJ$4,Premissas!$B$11:$D$21,3,0))*(VLOOKUP($B42,Premissas!$F:$P,8,0))*Premissas!$AE47</f>
        <v>-480</v>
      </c>
      <c r="CK42" s="344">
        <f>-(1+VLOOKUP(CK$4,Premissas!$B$11:$D$21,3,0))*(VLOOKUP($B42,Premissas!$F:$P,9,0))*Premissas!$AE48</f>
        <v>-600</v>
      </c>
      <c r="CL42" s="344">
        <f>-(1+VLOOKUP(CL$4,Premissas!$B$11:$D$21,3,0))*(VLOOKUP($B42,Premissas!$F:$P,9,0))*Premissas!$AE48</f>
        <v>-600</v>
      </c>
      <c r="CM42" s="344">
        <f>-(1+VLOOKUP(CM$4,Premissas!$B$11:$D$21,3,0))*(VLOOKUP($B42,Premissas!$F:$P,9,0))*Premissas!$AE48</f>
        <v>-600</v>
      </c>
      <c r="CN42" s="344">
        <f>-(1+VLOOKUP(CN$4,Premissas!$B$11:$D$21,3,0))*(VLOOKUP($B42,Premissas!$F:$P,9,0))*Premissas!$AE48</f>
        <v>-600</v>
      </c>
      <c r="CO42" s="344">
        <f>-(1+VLOOKUP(CO$4,Premissas!$B$11:$D$21,3,0))*(VLOOKUP($B42,Premissas!$F:$P,9,0))*Premissas!$AE48</f>
        <v>-600</v>
      </c>
      <c r="CP42" s="344">
        <f>-(1+VLOOKUP(CP$4,Premissas!$B$11:$D$21,3,0))*(VLOOKUP($B42,Premissas!$F:$P,9,0))*Premissas!$AE48</f>
        <v>-600</v>
      </c>
      <c r="CQ42" s="344">
        <f>-(1+VLOOKUP(CQ$4,Premissas!$B$11:$D$21,3,0))*(VLOOKUP($B42,Premissas!$F:$P,9,0))*Premissas!$AE48</f>
        <v>-600</v>
      </c>
      <c r="CR42" s="344">
        <f>-(1+VLOOKUP(CR$4,Premissas!$B$11:$D$21,3,0))*(VLOOKUP($B42,Premissas!$F:$P,9,0))*Premissas!$AE48</f>
        <v>-600</v>
      </c>
      <c r="CS42" s="344">
        <f>-(1+VLOOKUP(CS$4,Premissas!$B$11:$D$21,3,0))*(VLOOKUP($B42,Premissas!$F:$P,9,0))*Premissas!$AE48</f>
        <v>-600</v>
      </c>
      <c r="CT42" s="344">
        <f>-(1+VLOOKUP(CT$4,Premissas!$B$11:$D$21,3,0))*(VLOOKUP($B42,Premissas!$F:$P,9,0))*Premissas!$AE48</f>
        <v>-600</v>
      </c>
      <c r="CU42" s="344">
        <f>-(1+VLOOKUP(CU$4,Premissas!$B$11:$D$21,3,0))*(VLOOKUP($B42,Premissas!$F:$P,9,0))*Premissas!$AE48</f>
        <v>-600</v>
      </c>
      <c r="CV42" s="344">
        <f>-(1+VLOOKUP(CV$4,Premissas!$B$11:$D$21,3,0))*(VLOOKUP($B42,Premissas!$F:$P,9,0))*Premissas!$AE48</f>
        <v>-600</v>
      </c>
      <c r="CW42" s="344">
        <f>-(1+VLOOKUP(CW$4,Premissas!$B$11:$D$21,3,0))*(VLOOKUP($B42,Premissas!$F:$P,10,0))*Premissas!$AE49</f>
        <v>-660</v>
      </c>
      <c r="CX42" s="344">
        <f>-(1+VLOOKUP(CX$4,Premissas!$B$11:$D$21,3,0))*(VLOOKUP($B42,Premissas!$F:$P,10,0))*Premissas!$AE49</f>
        <v>-660</v>
      </c>
      <c r="CY42" s="344">
        <f>-(1+VLOOKUP(CY$4,Premissas!$B$11:$D$21,3,0))*(VLOOKUP($B42,Premissas!$F:$P,10,0))*Premissas!$AE49</f>
        <v>-660</v>
      </c>
      <c r="CZ42" s="344">
        <f>-(1+VLOOKUP(CZ$4,Premissas!$B$11:$D$21,3,0))*(VLOOKUP($B42,Premissas!$F:$P,10,0))*Premissas!$AE49</f>
        <v>-660</v>
      </c>
      <c r="DA42" s="344">
        <f>-(1+VLOOKUP(DA$4,Premissas!$B$11:$D$21,3,0))*(VLOOKUP($B42,Premissas!$F:$P,10,0))*Premissas!$AE49</f>
        <v>-660</v>
      </c>
      <c r="DB42" s="344">
        <f>-(1+VLOOKUP(DB$4,Premissas!$B$11:$D$21,3,0))*(VLOOKUP($B42,Premissas!$F:$P,10,0))*Premissas!$AE49</f>
        <v>-660</v>
      </c>
      <c r="DC42" s="344">
        <f>-(1+VLOOKUP(DC$4,Premissas!$B$11:$D$21,3,0))*(VLOOKUP($B42,Premissas!$F:$P,10,0))*Premissas!$AE49</f>
        <v>-660</v>
      </c>
      <c r="DD42" s="344">
        <f>-(1+VLOOKUP(DD$4,Premissas!$B$11:$D$21,3,0))*(VLOOKUP($B42,Premissas!$F:$P,10,0))*Premissas!$AE49</f>
        <v>-660</v>
      </c>
      <c r="DE42" s="344">
        <f>-(1+VLOOKUP(DE$4,Premissas!$B$11:$D$21,3,0))*(VLOOKUP($B42,Premissas!$F:$P,10,0))*Premissas!$AE49</f>
        <v>-660</v>
      </c>
      <c r="DF42" s="344">
        <f>-(1+VLOOKUP(DF$4,Premissas!$B$11:$D$21,3,0))*(VLOOKUP($B42,Premissas!$F:$P,10,0))*Premissas!$AE49</f>
        <v>-660</v>
      </c>
      <c r="DG42" s="344">
        <f>-(1+VLOOKUP(DG$4,Premissas!$B$11:$D$21,3,0))*(VLOOKUP($B42,Premissas!$F:$P,10,0))*Premissas!$AE49</f>
        <v>-660</v>
      </c>
      <c r="DH42" s="344">
        <f>-(1+VLOOKUP(DH$4,Premissas!$B$11:$D$21,3,0))*(VLOOKUP($B42,Premissas!$F:$P,10,0))*Premissas!$AE49</f>
        <v>-660</v>
      </c>
      <c r="DI42" s="344">
        <f>-(1+VLOOKUP(DI$4,Premissas!$B$11:$D$21,3,0))*(VLOOKUP($B42,Premissas!$F:$P,11,0))*Premissas!$AE50</f>
        <v>-780</v>
      </c>
      <c r="DJ42" s="344">
        <f>-(1+VLOOKUP(DJ$4,Premissas!$B$11:$D$21,3,0))*(VLOOKUP($B42,Premissas!$F:$P,11,0))*Premissas!$AE50</f>
        <v>-780</v>
      </c>
      <c r="DK42" s="344">
        <f>-(1+VLOOKUP(DK$4,Premissas!$B$11:$D$21,3,0))*(VLOOKUP($B42,Premissas!$F:$P,11,0))*Premissas!$AE50</f>
        <v>-780</v>
      </c>
      <c r="DL42" s="344">
        <f>-(1+VLOOKUP(DL$4,Premissas!$B$11:$D$21,3,0))*(VLOOKUP($B42,Premissas!$F:$P,11,0))*Premissas!$AE50</f>
        <v>-780</v>
      </c>
      <c r="DM42" s="344">
        <f>-(1+VLOOKUP(DM$4,Premissas!$B$11:$D$21,3,0))*(VLOOKUP($B42,Premissas!$F:$P,11,0))*Premissas!$AE50</f>
        <v>-780</v>
      </c>
      <c r="DN42" s="344">
        <f>-(1+VLOOKUP(DN$4,Premissas!$B$11:$D$21,3,0))*(VLOOKUP($B42,Premissas!$F:$P,11,0))*Premissas!$AE50</f>
        <v>-780</v>
      </c>
      <c r="DO42" s="344">
        <f>-(1+VLOOKUP(DO$4,Premissas!$B$11:$D$21,3,0))*(VLOOKUP($B42,Premissas!$F:$P,11,0))*Premissas!$AE50</f>
        <v>-780</v>
      </c>
      <c r="DP42" s="344">
        <f>-(1+VLOOKUP(DP$4,Premissas!$B$11:$D$21,3,0))*(VLOOKUP($B42,Premissas!$F:$P,11,0))*Premissas!$AE50</f>
        <v>-780</v>
      </c>
      <c r="DQ42" s="344">
        <f>-(1+VLOOKUP(DQ$4,Premissas!$B$11:$D$21,3,0))*(VLOOKUP($B42,Premissas!$F:$P,11,0))*Premissas!$AE50</f>
        <v>-780</v>
      </c>
      <c r="DR42" s="344">
        <f>-(1+VLOOKUP(DR$4,Premissas!$B$11:$D$21,3,0))*(VLOOKUP($B42,Premissas!$F:$P,11,0))*Premissas!$AE50</f>
        <v>-780</v>
      </c>
      <c r="DS42" s="344">
        <f>-(1+VLOOKUP(DS$4,Premissas!$B$11:$D$21,3,0))*(VLOOKUP($B42,Premissas!$F:$P,11,0))*Premissas!$AE50</f>
        <v>-780</v>
      </c>
      <c r="DT42" s="344">
        <f>-(1+VLOOKUP(DT$4,Premissas!$B$11:$D$21,3,0))*(VLOOKUP($B42,Premissas!$F:$P,11,0))*Premissas!$AE50</f>
        <v>-780</v>
      </c>
      <c r="DV42" s="316">
        <f t="shared" si="67"/>
        <v>-720</v>
      </c>
      <c r="DW42" s="316">
        <f t="shared" si="156"/>
        <v>-1440</v>
      </c>
      <c r="DX42" s="316">
        <f t="shared" si="156"/>
        <v>-1440</v>
      </c>
      <c r="DY42" s="316">
        <f t="shared" si="156"/>
        <v>-2880</v>
      </c>
      <c r="DZ42" s="316">
        <f t="shared" si="156"/>
        <v>-3600</v>
      </c>
      <c r="EA42" s="316">
        <f t="shared" si="156"/>
        <v>-5040</v>
      </c>
      <c r="EB42" s="316">
        <f t="shared" si="156"/>
        <v>-5760</v>
      </c>
      <c r="EC42" s="316">
        <f t="shared" si="156"/>
        <v>-7200</v>
      </c>
      <c r="ED42" s="316">
        <f t="shared" si="156"/>
        <v>-7920</v>
      </c>
      <c r="EE42" s="316">
        <f t="shared" si="156"/>
        <v>-9360</v>
      </c>
      <c r="EF42" s="316">
        <f t="shared" si="143"/>
        <v>-45360</v>
      </c>
      <c r="EH42" s="322">
        <f t="shared" si="128"/>
        <v>1</v>
      </c>
      <c r="EI42" s="322">
        <f t="shared" si="129"/>
        <v>0</v>
      </c>
      <c r="EJ42" s="322">
        <f t="shared" si="130"/>
        <v>1</v>
      </c>
      <c r="EK42" s="322">
        <f t="shared" si="131"/>
        <v>0.25</v>
      </c>
      <c r="EL42" s="322">
        <f>IFERROR(((#REF!/DV42)^(1/8))-1,0)</f>
        <v>0</v>
      </c>
      <c r="EN42" s="322">
        <f t="shared" si="132"/>
        <v>-1.1505632038511068E-3</v>
      </c>
      <c r="EO42" s="322">
        <f t="shared" si="133"/>
        <v>-7.1443976938481203E-4</v>
      </c>
      <c r="EP42" s="322">
        <f t="shared" si="134"/>
        <v>-3.2418702691853151E-4</v>
      </c>
      <c r="EQ42" s="322">
        <f t="shared" si="135"/>
        <v>-3.5942755428188265E-4</v>
      </c>
      <c r="ER42" s="322">
        <f t="shared" si="136"/>
        <v>-2.8053203930127654E-4</v>
      </c>
      <c r="ES42" s="322">
        <f t="shared" si="145"/>
        <v>-2.6308458520783831E-4</v>
      </c>
    </row>
    <row r="43" spans="2:149" outlineLevel="1" x14ac:dyDescent="0.2">
      <c r="B43" s="319" t="str">
        <f>Premissas!F46</f>
        <v>Telefonia fixa</v>
      </c>
      <c r="C43" s="320"/>
      <c r="D43" s="344"/>
      <c r="E43" s="344">
        <f>-(1+VLOOKUP(E$4,Premissas!$B$11:$D$21,3,0))*(VLOOKUP($B43,Premissas!$F:$P,2,0))*Premissas!$AE58</f>
        <v>-40</v>
      </c>
      <c r="F43" s="344">
        <f>-(1+VLOOKUP(F$4,Premissas!$B$11:$D$21,3,0))*(VLOOKUP($B43,Premissas!$F:$P,2,0))*Premissas!$AE58</f>
        <v>-40</v>
      </c>
      <c r="G43" s="344">
        <f>-(1+VLOOKUP(G$4,Premissas!$B$11:$D$21,3,0))*(VLOOKUP($B43,Premissas!$F:$P,2,0))*Premissas!$AE58</f>
        <v>-40</v>
      </c>
      <c r="H43" s="344">
        <f>-(1+VLOOKUP(H$4,Premissas!$B$11:$D$21,3,0))*(VLOOKUP($B43,Premissas!$F:$P,2,0))*Premissas!$AE58</f>
        <v>-40</v>
      </c>
      <c r="I43" s="344">
        <f>-(1+VLOOKUP(I$4,Premissas!$B$11:$D$21,3,0))*(VLOOKUP($B43,Premissas!$F:$P,2,0))*Premissas!$AE58</f>
        <v>-40</v>
      </c>
      <c r="J43" s="344">
        <f>-(1+VLOOKUP(J$4,Premissas!$B$11:$D$21,3,0))*(VLOOKUP($B43,Premissas!$F:$P,2,0))*Premissas!$AE58</f>
        <v>-40</v>
      </c>
      <c r="K43" s="344">
        <f>-(1+VLOOKUP(K$4,Premissas!$B$11:$D$21,3,0))*(VLOOKUP($B43,Premissas!$F:$P,2,0))*Premissas!$AE58</f>
        <v>-40</v>
      </c>
      <c r="L43" s="344">
        <f>-(1+VLOOKUP(L$4,Premissas!$B$11:$D$21,3,0))*(VLOOKUP($B43,Premissas!$F:$P,2,0))*Premissas!$AE58</f>
        <v>-40</v>
      </c>
      <c r="M43" s="344">
        <f>-(1+VLOOKUP(M$4,Premissas!$B$11:$D$21,3,0))*(VLOOKUP($B43,Premissas!$F:$P,2,0))*Premissas!$AE58</f>
        <v>-40</v>
      </c>
      <c r="N43" s="344">
        <f>-(1+VLOOKUP(N$4,Premissas!$B$11:$D$21,3,0))*(VLOOKUP($B43,Premissas!$F:$P,2,0))*Premissas!$AE58</f>
        <v>-40</v>
      </c>
      <c r="O43" s="344">
        <f>-(1+VLOOKUP(O$4,Premissas!$B$11:$D$21,3,0))*(VLOOKUP($B43,Premissas!$F:$P,2,0))*Premissas!$AE58</f>
        <v>-40</v>
      </c>
      <c r="P43" s="344">
        <f>-(1+VLOOKUP(P$4,Premissas!$B$11:$D$21,3,0))*(VLOOKUP($B43,Premissas!$F:$P,2,0))*Premissas!$AE58</f>
        <v>-40</v>
      </c>
      <c r="Q43" s="344">
        <f>-(1+VLOOKUP(Q$4,Premissas!$B$11:$D$21,3,0))*(VLOOKUP($B43,Premissas!$F:$P,3,0))*Premissas!$AE59</f>
        <v>-80</v>
      </c>
      <c r="R43" s="344">
        <f>-(1+VLOOKUP(R$4,Premissas!$B$11:$D$21,3,0))*(VLOOKUP($B43,Premissas!$F:$P,3,0))*Premissas!$AE59</f>
        <v>-80</v>
      </c>
      <c r="S43" s="344">
        <f>-(1+VLOOKUP(S$4,Premissas!$B$11:$D$21,3,0))*(VLOOKUP($B43,Premissas!$F:$P,3,0))*Premissas!$AE59</f>
        <v>-80</v>
      </c>
      <c r="T43" s="344">
        <f>-(1+VLOOKUP(T$4,Premissas!$B$11:$D$21,3,0))*(VLOOKUP($B43,Premissas!$F:$P,3,0))*Premissas!$AE59</f>
        <v>-80</v>
      </c>
      <c r="U43" s="344">
        <f>-(1+VLOOKUP(U$4,Premissas!$B$11:$D$21,3,0))*(VLOOKUP($B43,Premissas!$F:$P,3,0))*Premissas!$AE59</f>
        <v>-80</v>
      </c>
      <c r="V43" s="344">
        <f>-(1+VLOOKUP(V$4,Premissas!$B$11:$D$21,3,0))*(VLOOKUP($B43,Premissas!$F:$P,3,0))*Premissas!$AE59</f>
        <v>-80</v>
      </c>
      <c r="W43" s="344">
        <f>-(1+VLOOKUP(W$4,Premissas!$B$11:$D$21,3,0))*(VLOOKUP($B43,Premissas!$F:$P,3,0))*Premissas!$AE59</f>
        <v>-80</v>
      </c>
      <c r="X43" s="344">
        <f>-(1+VLOOKUP(X$4,Premissas!$B$11:$D$21,3,0))*(VLOOKUP($B43,Premissas!$F:$P,3,0))*Premissas!$AE59</f>
        <v>-80</v>
      </c>
      <c r="Y43" s="344">
        <f>-(1+VLOOKUP(Y$4,Premissas!$B$11:$D$21,3,0))*(VLOOKUP($B43,Premissas!$F:$P,3,0))*Premissas!$AE59</f>
        <v>-80</v>
      </c>
      <c r="Z43" s="344">
        <f>-(1+VLOOKUP(Z$4,Premissas!$B$11:$D$21,3,0))*(VLOOKUP($B43,Premissas!$F:$P,3,0))*Premissas!$AE59</f>
        <v>-80</v>
      </c>
      <c r="AA43" s="344">
        <f>-(1+VLOOKUP(AA$4,Premissas!$B$11:$D$21,3,0))*(VLOOKUP($B43,Premissas!$F:$P,3,0))*Premissas!$AE59</f>
        <v>-80</v>
      </c>
      <c r="AB43" s="344">
        <f>-(1+VLOOKUP(AB$4,Premissas!$B$11:$D$21,3,0))*(VLOOKUP($B43,Premissas!$F:$P,3,0))*Premissas!$AE59</f>
        <v>-80</v>
      </c>
      <c r="AC43" s="344">
        <f>-(1+VLOOKUP(AC$4,Premissas!$B$11:$D$21,3,0))*(VLOOKUP($B43,Premissas!$F:$P,4,0))*Premissas!$AE60</f>
        <v>-120</v>
      </c>
      <c r="AD43" s="344">
        <f>-(1+VLOOKUP(AD$4,Premissas!$B$11:$D$21,3,0))*(VLOOKUP($B43,Premissas!$F:$P,4,0))*Premissas!$AE60</f>
        <v>-120</v>
      </c>
      <c r="AE43" s="344">
        <f>-(1+VLOOKUP(AE$4,Premissas!$B$11:$D$21,3,0))*(VLOOKUP($B43,Premissas!$F:$P,4,0))*Premissas!$AE60</f>
        <v>-120</v>
      </c>
      <c r="AF43" s="344">
        <f>-(1+VLOOKUP(AF$4,Premissas!$B$11:$D$21,3,0))*(VLOOKUP($B43,Premissas!$F:$P,4,0))*Premissas!$AE60</f>
        <v>-120</v>
      </c>
      <c r="AG43" s="344">
        <f>-(1+VLOOKUP(AG$4,Premissas!$B$11:$D$21,3,0))*(VLOOKUP($B43,Premissas!$F:$P,4,0))*Premissas!$AE60</f>
        <v>-120</v>
      </c>
      <c r="AH43" s="344">
        <f>-(1+VLOOKUP(AH$4,Premissas!$B$11:$D$21,3,0))*(VLOOKUP($B43,Premissas!$F:$P,4,0))*Premissas!$AE60</f>
        <v>-120</v>
      </c>
      <c r="AI43" s="344">
        <f>-(1+VLOOKUP(AI$4,Premissas!$B$11:$D$21,3,0))*(VLOOKUP($B43,Premissas!$F:$P,4,0))*Premissas!$AE60</f>
        <v>-120</v>
      </c>
      <c r="AJ43" s="344">
        <f>-(1+VLOOKUP(AJ$4,Premissas!$B$11:$D$21,3,0))*(VLOOKUP($B43,Premissas!$F:$P,4,0))*Premissas!$AE60</f>
        <v>-120</v>
      </c>
      <c r="AK43" s="344">
        <f>-(1+VLOOKUP(AK$4,Premissas!$B$11:$D$21,3,0))*(VLOOKUP($B43,Premissas!$F:$P,4,0))*Premissas!$AE60</f>
        <v>-120</v>
      </c>
      <c r="AL43" s="344">
        <f>-(1+VLOOKUP(AL$4,Premissas!$B$11:$D$21,3,0))*(VLOOKUP($B43,Premissas!$F:$P,4,0))*Premissas!$AE60</f>
        <v>-120</v>
      </c>
      <c r="AM43" s="344">
        <f>-(1+VLOOKUP(AM$4,Premissas!$B$11:$D$21,3,0))*(VLOOKUP($B43,Premissas!$F:$P,4,0))*Premissas!$AE60</f>
        <v>-120</v>
      </c>
      <c r="AN43" s="344">
        <f>-(1+VLOOKUP(AN$4,Premissas!$B$11:$D$21,3,0))*(VLOOKUP($B43,Premissas!$F:$P,4,0))*Premissas!$AE60</f>
        <v>-120</v>
      </c>
      <c r="AO43" s="344">
        <f>-(1+VLOOKUP(AO$4,Premissas!$B$11:$D$21,3,0))*(VLOOKUP($B43,Premissas!$F:$P,5,0))*Premissas!$AE61</f>
        <v>-200</v>
      </c>
      <c r="AP43" s="344">
        <f>-(1+VLOOKUP(AP$4,Premissas!$B$11:$D$21,3,0))*(VLOOKUP($B43,Premissas!$F:$P,5,0))*Premissas!$AE61</f>
        <v>-200</v>
      </c>
      <c r="AQ43" s="344">
        <f>-(1+VLOOKUP(AQ$4,Premissas!$B$11:$D$21,3,0))*(VLOOKUP($B43,Premissas!$F:$P,5,0))*Premissas!$AE61</f>
        <v>-200</v>
      </c>
      <c r="AR43" s="344">
        <f>-(1+VLOOKUP(AR$4,Premissas!$B$11:$D$21,3,0))*(VLOOKUP($B43,Premissas!$F:$P,5,0))*Premissas!$AE61</f>
        <v>-200</v>
      </c>
      <c r="AS43" s="344">
        <f>-(1+VLOOKUP(AS$4,Premissas!$B$11:$D$21,3,0))*(VLOOKUP($B43,Premissas!$F:$P,5,0))*Premissas!$AE61</f>
        <v>-200</v>
      </c>
      <c r="AT43" s="344">
        <f>-(1+VLOOKUP(AT$4,Premissas!$B$11:$D$21,3,0))*(VLOOKUP($B43,Premissas!$F:$P,5,0))*Premissas!$AE61</f>
        <v>-200</v>
      </c>
      <c r="AU43" s="344">
        <f>-(1+VLOOKUP(AU$4,Premissas!$B$11:$D$21,3,0))*(VLOOKUP($B43,Premissas!$F:$P,5,0))*Premissas!$AE61</f>
        <v>-200</v>
      </c>
      <c r="AV43" s="344">
        <f>-(1+VLOOKUP(AV$4,Premissas!$B$11:$D$21,3,0))*(VLOOKUP($B43,Premissas!$F:$P,5,0))*Premissas!$AE61</f>
        <v>-200</v>
      </c>
      <c r="AW43" s="344">
        <f>-(1+VLOOKUP(AW$4,Premissas!$B$11:$D$21,3,0))*(VLOOKUP($B43,Premissas!$F:$P,5,0))*Premissas!$AE61</f>
        <v>-200</v>
      </c>
      <c r="AX43" s="344">
        <f>-(1+VLOOKUP(AX$4,Premissas!$B$11:$D$21,3,0))*(VLOOKUP($B43,Premissas!$F:$P,5,0))*Premissas!$AE61</f>
        <v>-200</v>
      </c>
      <c r="AY43" s="344">
        <f>-(1+VLOOKUP(AY$4,Premissas!$B$11:$D$21,3,0))*(VLOOKUP($B43,Premissas!$F:$P,5,0))*Premissas!$AE61</f>
        <v>-200</v>
      </c>
      <c r="AZ43" s="344">
        <f>-(1+VLOOKUP(AZ$4,Premissas!$B$11:$D$21,3,0))*(VLOOKUP($B43,Premissas!$F:$P,5,0))*Premissas!$AE61</f>
        <v>-200</v>
      </c>
      <c r="BA43" s="344">
        <f>-(1+VLOOKUP(BA$4,Premissas!$B$11:$D$21,3,0))*(VLOOKUP($B43,Premissas!$F:$P,6,0))*Premissas!$AE62</f>
        <v>-280</v>
      </c>
      <c r="BB43" s="344">
        <f>-(1+VLOOKUP(BB$4,Premissas!$B$11:$D$21,3,0))*(VLOOKUP($B43,Premissas!$F:$P,6,0))*Premissas!$AE62</f>
        <v>-280</v>
      </c>
      <c r="BC43" s="344">
        <f>-(1+VLOOKUP(BC$4,Premissas!$B$11:$D$21,3,0))*(VLOOKUP($B43,Premissas!$F:$P,6,0))*Premissas!$AE62</f>
        <v>-280</v>
      </c>
      <c r="BD43" s="344">
        <f>-(1+VLOOKUP(BD$4,Premissas!$B$11:$D$21,3,0))*(VLOOKUP($B43,Premissas!$F:$P,6,0))*Premissas!$AE62</f>
        <v>-280</v>
      </c>
      <c r="BE43" s="344">
        <f>-(1+VLOOKUP(BE$4,Premissas!$B$11:$D$21,3,0))*(VLOOKUP($B43,Premissas!$F:$P,6,0))*Premissas!$AE62</f>
        <v>-280</v>
      </c>
      <c r="BF43" s="344">
        <f>-(1+VLOOKUP(BF$4,Premissas!$B$11:$D$21,3,0))*(VLOOKUP($B43,Premissas!$F:$P,6,0))*Premissas!$AE62</f>
        <v>-280</v>
      </c>
      <c r="BG43" s="344">
        <f>-(1+VLOOKUP(BG$4,Premissas!$B$11:$D$21,3,0))*(VLOOKUP($B43,Premissas!$F:$P,6,0))*Premissas!$AE62</f>
        <v>-280</v>
      </c>
      <c r="BH43" s="344">
        <f>-(1+VLOOKUP(BH$4,Premissas!$B$11:$D$21,3,0))*(VLOOKUP($B43,Premissas!$F:$P,6,0))*Premissas!$AE62</f>
        <v>-280</v>
      </c>
      <c r="BI43" s="344">
        <f>-(1+VLOOKUP(BI$4,Premissas!$B$11:$D$21,3,0))*(VLOOKUP($B43,Premissas!$F:$P,6,0))*Premissas!$AE62</f>
        <v>-280</v>
      </c>
      <c r="BJ43" s="344">
        <f>-(1+VLOOKUP(BJ$4,Premissas!$B$11:$D$21,3,0))*(VLOOKUP($B43,Premissas!$F:$P,6,0))*Premissas!$AE62</f>
        <v>-280</v>
      </c>
      <c r="BK43" s="344">
        <f>-(1+VLOOKUP(BK$4,Premissas!$B$11:$D$21,3,0))*(VLOOKUP($B43,Premissas!$F:$P,6,0))*Premissas!$AE62</f>
        <v>-280</v>
      </c>
      <c r="BL43" s="344">
        <f>-(1+VLOOKUP(BL$4,Premissas!$B$11:$D$21,3,0))*(VLOOKUP($B43,Premissas!$F:$P,6,0))*Premissas!$AE62</f>
        <v>-280</v>
      </c>
      <c r="BM43" s="344">
        <f>-(1+VLOOKUP(BM$4,Premissas!$B$11:$D$21,3,0))*(VLOOKUP($B43,Premissas!$F:$P,7,0))*Premissas!$AE63</f>
        <v>-360</v>
      </c>
      <c r="BN43" s="344">
        <f>-(1+VLOOKUP(BN$4,Premissas!$B$11:$D$21,3,0))*(VLOOKUP($B43,Premissas!$F:$P,7,0))*Premissas!$AE63</f>
        <v>-360</v>
      </c>
      <c r="BO43" s="344">
        <f>-(1+VLOOKUP(BO$4,Premissas!$B$11:$D$21,3,0))*(VLOOKUP($B43,Premissas!$F:$P,7,0))*Premissas!$AE63</f>
        <v>-360</v>
      </c>
      <c r="BP43" s="344">
        <f>-(1+VLOOKUP(BP$4,Premissas!$B$11:$D$21,3,0))*(VLOOKUP($B43,Premissas!$F:$P,7,0))*Premissas!$AE63</f>
        <v>-360</v>
      </c>
      <c r="BQ43" s="344">
        <f>-(1+VLOOKUP(BQ$4,Premissas!$B$11:$D$21,3,0))*(VLOOKUP($B43,Premissas!$F:$P,7,0))*Premissas!$AE63</f>
        <v>-360</v>
      </c>
      <c r="BR43" s="344">
        <f>-(1+VLOOKUP(BR$4,Premissas!$B$11:$D$21,3,0))*(VLOOKUP($B43,Premissas!$F:$P,7,0))*Premissas!$AE63</f>
        <v>-360</v>
      </c>
      <c r="BS43" s="344">
        <f>-(1+VLOOKUP(BS$4,Premissas!$B$11:$D$21,3,0))*(VLOOKUP($B43,Premissas!$F:$P,7,0))*Premissas!$AE63</f>
        <v>-360</v>
      </c>
      <c r="BT43" s="344">
        <f>-(1+VLOOKUP(BT$4,Premissas!$B$11:$D$21,3,0))*(VLOOKUP($B43,Premissas!$F:$P,7,0))*Premissas!$AE63</f>
        <v>-360</v>
      </c>
      <c r="BU43" s="344">
        <f>-(1+VLOOKUP(BU$4,Premissas!$B$11:$D$21,3,0))*(VLOOKUP($B43,Premissas!$F:$P,7,0))*Premissas!$AE63</f>
        <v>-360</v>
      </c>
      <c r="BV43" s="344">
        <f>-(1+VLOOKUP(BV$4,Premissas!$B$11:$D$21,3,0))*(VLOOKUP($B43,Premissas!$F:$P,7,0))*Premissas!$AE63</f>
        <v>-360</v>
      </c>
      <c r="BW43" s="344">
        <f>-(1+VLOOKUP(BW$4,Premissas!$B$11:$D$21,3,0))*(VLOOKUP($B43,Premissas!$F:$P,7,0))*Premissas!$AE63</f>
        <v>-360</v>
      </c>
      <c r="BX43" s="344">
        <f>-(1+VLOOKUP(BX$4,Premissas!$B$11:$D$21,3,0))*(VLOOKUP($B43,Premissas!$F:$P,7,0))*Premissas!$AE63</f>
        <v>-360</v>
      </c>
      <c r="BY43" s="344">
        <f>-(1+VLOOKUP(BY$4,Premissas!$B$11:$D$21,3,0))*(VLOOKUP($B43,Premissas!$F:$P,8,0))*Premissas!$AE64</f>
        <v>-440</v>
      </c>
      <c r="BZ43" s="344">
        <f>-(1+VLOOKUP(BZ$4,Premissas!$B$11:$D$21,3,0))*(VLOOKUP($B43,Premissas!$F:$P,8,0))*Premissas!$AE64</f>
        <v>-440</v>
      </c>
      <c r="CA43" s="344">
        <f>-(1+VLOOKUP(CA$4,Premissas!$B$11:$D$21,3,0))*(VLOOKUP($B43,Premissas!$F:$P,8,0))*Premissas!$AE64</f>
        <v>-440</v>
      </c>
      <c r="CB43" s="344">
        <f>-(1+VLOOKUP(CB$4,Premissas!$B$11:$D$21,3,0))*(VLOOKUP($B43,Premissas!$F:$P,8,0))*Premissas!$AE64</f>
        <v>-440</v>
      </c>
      <c r="CC43" s="344">
        <f>-(1+VLOOKUP(CC$4,Premissas!$B$11:$D$21,3,0))*(VLOOKUP($B43,Premissas!$F:$P,8,0))*Premissas!$AE64</f>
        <v>-440</v>
      </c>
      <c r="CD43" s="344">
        <f>-(1+VLOOKUP(CD$4,Premissas!$B$11:$D$21,3,0))*(VLOOKUP($B43,Premissas!$F:$P,8,0))*Premissas!$AE64</f>
        <v>-440</v>
      </c>
      <c r="CE43" s="344">
        <f>-(1+VLOOKUP(CE$4,Premissas!$B$11:$D$21,3,0))*(VLOOKUP($B43,Premissas!$F:$P,8,0))*Premissas!$AE64</f>
        <v>-440</v>
      </c>
      <c r="CF43" s="344">
        <f>-(1+VLOOKUP(CF$4,Premissas!$B$11:$D$21,3,0))*(VLOOKUP($B43,Premissas!$F:$P,8,0))*Premissas!$AE64</f>
        <v>-440</v>
      </c>
      <c r="CG43" s="344">
        <f>-(1+VLOOKUP(CG$4,Premissas!$B$11:$D$21,3,0))*(VLOOKUP($B43,Premissas!$F:$P,8,0))*Premissas!$AE64</f>
        <v>-440</v>
      </c>
      <c r="CH43" s="344">
        <f>-(1+VLOOKUP(CH$4,Premissas!$B$11:$D$21,3,0))*(VLOOKUP($B43,Premissas!$F:$P,8,0))*Premissas!$AE64</f>
        <v>-440</v>
      </c>
      <c r="CI43" s="344">
        <f>-(1+VLOOKUP(CI$4,Premissas!$B$11:$D$21,3,0))*(VLOOKUP($B43,Premissas!$F:$P,8,0))*Premissas!$AE64</f>
        <v>-440</v>
      </c>
      <c r="CJ43" s="344">
        <f>-(1+VLOOKUP(CJ$4,Premissas!$B$11:$D$21,3,0))*(VLOOKUP($B43,Premissas!$F:$P,8,0))*Premissas!$AE64</f>
        <v>-440</v>
      </c>
      <c r="CK43" s="344">
        <f>-(1+VLOOKUP(CK$4,Premissas!$B$11:$D$21,3,0))*(VLOOKUP($B43,Premissas!$F:$P,9,0))*Premissas!$AE65</f>
        <v>-520</v>
      </c>
      <c r="CL43" s="344">
        <f>-(1+VLOOKUP(CL$4,Premissas!$B$11:$D$21,3,0))*(VLOOKUP($B43,Premissas!$F:$P,9,0))*Premissas!$AE65</f>
        <v>-520</v>
      </c>
      <c r="CM43" s="344">
        <f>-(1+VLOOKUP(CM$4,Premissas!$B$11:$D$21,3,0))*(VLOOKUP($B43,Premissas!$F:$P,9,0))*Premissas!$AE65</f>
        <v>-520</v>
      </c>
      <c r="CN43" s="344">
        <f>-(1+VLOOKUP(CN$4,Premissas!$B$11:$D$21,3,0))*(VLOOKUP($B43,Premissas!$F:$P,9,0))*Premissas!$AE65</f>
        <v>-520</v>
      </c>
      <c r="CO43" s="344">
        <f>-(1+VLOOKUP(CO$4,Premissas!$B$11:$D$21,3,0))*(VLOOKUP($B43,Premissas!$F:$P,9,0))*Premissas!$AE65</f>
        <v>-520</v>
      </c>
      <c r="CP43" s="344">
        <f>-(1+VLOOKUP(CP$4,Premissas!$B$11:$D$21,3,0))*(VLOOKUP($B43,Premissas!$F:$P,9,0))*Premissas!$AE65</f>
        <v>-520</v>
      </c>
      <c r="CQ43" s="344">
        <f>-(1+VLOOKUP(CQ$4,Premissas!$B$11:$D$21,3,0))*(VLOOKUP($B43,Premissas!$F:$P,9,0))*Premissas!$AE65</f>
        <v>-520</v>
      </c>
      <c r="CR43" s="344">
        <f>-(1+VLOOKUP(CR$4,Premissas!$B$11:$D$21,3,0))*(VLOOKUP($B43,Premissas!$F:$P,9,0))*Premissas!$AE65</f>
        <v>-520</v>
      </c>
      <c r="CS43" s="344">
        <f>-(1+VLOOKUP(CS$4,Premissas!$B$11:$D$21,3,0))*(VLOOKUP($B43,Premissas!$F:$P,9,0))*Premissas!$AE65</f>
        <v>-520</v>
      </c>
      <c r="CT43" s="344">
        <f>-(1+VLOOKUP(CT$4,Premissas!$B$11:$D$21,3,0))*(VLOOKUP($B43,Premissas!$F:$P,9,0))*Premissas!$AE65</f>
        <v>-520</v>
      </c>
      <c r="CU43" s="344">
        <f>-(1+VLOOKUP(CU$4,Premissas!$B$11:$D$21,3,0))*(VLOOKUP($B43,Premissas!$F:$P,9,0))*Premissas!$AE65</f>
        <v>-520</v>
      </c>
      <c r="CV43" s="344">
        <f>-(1+VLOOKUP(CV$4,Premissas!$B$11:$D$21,3,0))*(VLOOKUP($B43,Premissas!$F:$P,9,0))*Premissas!$AE65</f>
        <v>-520</v>
      </c>
      <c r="CW43" s="344">
        <f>-(1+VLOOKUP(CW$4,Premissas!$B$11:$D$21,3,0))*(VLOOKUP($B43,Premissas!$F:$P,10,0))*Premissas!$AE66</f>
        <v>-600</v>
      </c>
      <c r="CX43" s="344">
        <f>-(1+VLOOKUP(CX$4,Premissas!$B$11:$D$21,3,0))*(VLOOKUP($B43,Premissas!$F:$P,10,0))*Premissas!$AE66</f>
        <v>-600</v>
      </c>
      <c r="CY43" s="344">
        <f>-(1+VLOOKUP(CY$4,Premissas!$B$11:$D$21,3,0))*(VLOOKUP($B43,Premissas!$F:$P,10,0))*Premissas!$AE66</f>
        <v>-600</v>
      </c>
      <c r="CZ43" s="344">
        <f>-(1+VLOOKUP(CZ$4,Premissas!$B$11:$D$21,3,0))*(VLOOKUP($B43,Premissas!$F:$P,10,0))*Premissas!$AE66</f>
        <v>-600</v>
      </c>
      <c r="DA43" s="344">
        <f>-(1+VLOOKUP(DA$4,Premissas!$B$11:$D$21,3,0))*(VLOOKUP($B43,Premissas!$F:$P,10,0))*Premissas!$AE66</f>
        <v>-600</v>
      </c>
      <c r="DB43" s="344">
        <f>-(1+VLOOKUP(DB$4,Premissas!$B$11:$D$21,3,0))*(VLOOKUP($B43,Premissas!$F:$P,10,0))*Premissas!$AE66</f>
        <v>-600</v>
      </c>
      <c r="DC43" s="344">
        <f>-(1+VLOOKUP(DC$4,Premissas!$B$11:$D$21,3,0))*(VLOOKUP($B43,Premissas!$F:$P,10,0))*Premissas!$AE66</f>
        <v>-600</v>
      </c>
      <c r="DD43" s="344">
        <f>-(1+VLOOKUP(DD$4,Premissas!$B$11:$D$21,3,0))*(VLOOKUP($B43,Premissas!$F:$P,10,0))*Premissas!$AE66</f>
        <v>-600</v>
      </c>
      <c r="DE43" s="344">
        <f>-(1+VLOOKUP(DE$4,Premissas!$B$11:$D$21,3,0))*(VLOOKUP($B43,Premissas!$F:$P,10,0))*Premissas!$AE66</f>
        <v>-600</v>
      </c>
      <c r="DF43" s="344">
        <f>-(1+VLOOKUP(DF$4,Premissas!$B$11:$D$21,3,0))*(VLOOKUP($B43,Premissas!$F:$P,10,0))*Premissas!$AE66</f>
        <v>-600</v>
      </c>
      <c r="DG43" s="344">
        <f>-(1+VLOOKUP(DG$4,Premissas!$B$11:$D$21,3,0))*(VLOOKUP($B43,Premissas!$F:$P,10,0))*Premissas!$AE66</f>
        <v>-600</v>
      </c>
      <c r="DH43" s="344">
        <f>-(1+VLOOKUP(DH$4,Premissas!$B$11:$D$21,3,0))*(VLOOKUP($B43,Premissas!$F:$P,10,0))*Premissas!$AE66</f>
        <v>-600</v>
      </c>
      <c r="DI43" s="344">
        <f>-(1+VLOOKUP(DI$4,Premissas!$B$11:$D$21,3,0))*(VLOOKUP($B43,Premissas!$F:$P,11,0))*Premissas!$AE67</f>
        <v>-680</v>
      </c>
      <c r="DJ43" s="344">
        <f>-(1+VLOOKUP(DJ$4,Premissas!$B$11:$D$21,3,0))*(VLOOKUP($B43,Premissas!$F:$P,11,0))*Premissas!$AE67</f>
        <v>-680</v>
      </c>
      <c r="DK43" s="344">
        <f>-(1+VLOOKUP(DK$4,Premissas!$B$11:$D$21,3,0))*(VLOOKUP($B43,Premissas!$F:$P,11,0))*Premissas!$AE67</f>
        <v>-680</v>
      </c>
      <c r="DL43" s="344">
        <f>-(1+VLOOKUP(DL$4,Premissas!$B$11:$D$21,3,0))*(VLOOKUP($B43,Premissas!$F:$P,11,0))*Premissas!$AE67</f>
        <v>-680</v>
      </c>
      <c r="DM43" s="344">
        <f>-(1+VLOOKUP(DM$4,Premissas!$B$11:$D$21,3,0))*(VLOOKUP($B43,Premissas!$F:$P,11,0))*Premissas!$AE67</f>
        <v>-680</v>
      </c>
      <c r="DN43" s="344">
        <f>-(1+VLOOKUP(DN$4,Premissas!$B$11:$D$21,3,0))*(VLOOKUP($B43,Premissas!$F:$P,11,0))*Premissas!$AE67</f>
        <v>-680</v>
      </c>
      <c r="DO43" s="344">
        <f>-(1+VLOOKUP(DO$4,Premissas!$B$11:$D$21,3,0))*(VLOOKUP($B43,Premissas!$F:$P,11,0))*Premissas!$AE67</f>
        <v>-680</v>
      </c>
      <c r="DP43" s="344">
        <f>-(1+VLOOKUP(DP$4,Premissas!$B$11:$D$21,3,0))*(VLOOKUP($B43,Premissas!$F:$P,11,0))*Premissas!$AE67</f>
        <v>-680</v>
      </c>
      <c r="DQ43" s="344">
        <f>-(1+VLOOKUP(DQ$4,Premissas!$B$11:$D$21,3,0))*(VLOOKUP($B43,Premissas!$F:$P,11,0))*Premissas!$AE67</f>
        <v>-680</v>
      </c>
      <c r="DR43" s="344">
        <f>-(1+VLOOKUP(DR$4,Premissas!$B$11:$D$21,3,0))*(VLOOKUP($B43,Premissas!$F:$P,11,0))*Premissas!$AE67</f>
        <v>-680</v>
      </c>
      <c r="DS43" s="344">
        <f>-(1+VLOOKUP(DS$4,Premissas!$B$11:$D$21,3,0))*(VLOOKUP($B43,Premissas!$F:$P,11,0))*Premissas!$AE67</f>
        <v>-680</v>
      </c>
      <c r="DT43" s="344">
        <f>-(1+VLOOKUP(DT$4,Premissas!$B$11:$D$21,3,0))*(VLOOKUP($B43,Premissas!$F:$P,11,0))*Premissas!$AE67</f>
        <v>-680</v>
      </c>
      <c r="DV43" s="316">
        <f t="shared" si="67"/>
        <v>-480</v>
      </c>
      <c r="DW43" s="316">
        <f t="shared" si="156"/>
        <v>-960</v>
      </c>
      <c r="DX43" s="316">
        <f t="shared" si="156"/>
        <v>-1440</v>
      </c>
      <c r="DY43" s="316">
        <f t="shared" si="156"/>
        <v>-2400</v>
      </c>
      <c r="DZ43" s="316">
        <f t="shared" si="156"/>
        <v>-3360</v>
      </c>
      <c r="EA43" s="316">
        <f t="shared" si="156"/>
        <v>-4320</v>
      </c>
      <c r="EB43" s="316">
        <f t="shared" si="156"/>
        <v>-5280</v>
      </c>
      <c r="EC43" s="316">
        <f t="shared" si="156"/>
        <v>-6240</v>
      </c>
      <c r="ED43" s="316">
        <f t="shared" si="156"/>
        <v>-7200</v>
      </c>
      <c r="EE43" s="316">
        <f t="shared" si="156"/>
        <v>-8160</v>
      </c>
      <c r="EF43" s="316">
        <f t="shared" si="143"/>
        <v>-39840</v>
      </c>
      <c r="EH43" s="322">
        <f t="shared" si="128"/>
        <v>1</v>
      </c>
      <c r="EI43" s="322">
        <f t="shared" si="129"/>
        <v>0.5</v>
      </c>
      <c r="EJ43" s="322">
        <f t="shared" si="130"/>
        <v>0.66666666666666674</v>
      </c>
      <c r="EK43" s="322">
        <f t="shared" si="131"/>
        <v>0.39999999999999991</v>
      </c>
      <c r="EL43" s="322">
        <f>IFERROR(((#REF!/DV43)^(1/8))-1,0)</f>
        <v>0</v>
      </c>
      <c r="EN43" s="322">
        <f t="shared" si="132"/>
        <v>-7.6704213590073793E-4</v>
      </c>
      <c r="EO43" s="322">
        <f t="shared" si="133"/>
        <v>-4.7629317958987468E-4</v>
      </c>
      <c r="EP43" s="322">
        <f t="shared" si="134"/>
        <v>-3.2418702691853151E-4</v>
      </c>
      <c r="EQ43" s="322">
        <f t="shared" si="135"/>
        <v>-2.9952296190156885E-4</v>
      </c>
      <c r="ER43" s="322">
        <f t="shared" si="136"/>
        <v>-2.6182990334785809E-4</v>
      </c>
      <c r="ES43" s="322">
        <f t="shared" si="145"/>
        <v>-2.3106900076455642E-4</v>
      </c>
    </row>
    <row r="44" spans="2:149" outlineLevel="1" x14ac:dyDescent="0.2">
      <c r="B44" s="319" t="str">
        <f>Premissas!F47</f>
        <v>Internet</v>
      </c>
      <c r="C44" s="320"/>
      <c r="D44" s="344"/>
      <c r="E44" s="344">
        <f>-(1+VLOOKUP(E$4,Premissas!$B$11:$D$21,3,0))*(VLOOKUP($B44,Premissas!$F:$P,2,0))</f>
        <v>-150</v>
      </c>
      <c r="F44" s="344">
        <f>-(1+VLOOKUP(F$4,Premissas!$B$11:$D$21,3,0))*(VLOOKUP($B44,Premissas!$F:$P,2,0))</f>
        <v>-150</v>
      </c>
      <c r="G44" s="344">
        <f>-(1+VLOOKUP(G$4,Premissas!$B$11:$D$21,3,0))*(VLOOKUP($B44,Premissas!$F:$P,2,0))</f>
        <v>-150</v>
      </c>
      <c r="H44" s="344">
        <f>-(1+VLOOKUP(H$4,Premissas!$B$11:$D$21,3,0))*(VLOOKUP($B44,Premissas!$F:$P,2,0))</f>
        <v>-150</v>
      </c>
      <c r="I44" s="344">
        <f>-(1+VLOOKUP(I$4,Premissas!$B$11:$D$21,3,0))*(VLOOKUP($B44,Premissas!$F:$P,2,0))</f>
        <v>-150</v>
      </c>
      <c r="J44" s="344">
        <f>-(1+VLOOKUP(J$4,Premissas!$B$11:$D$21,3,0))*(VLOOKUP($B44,Premissas!$F:$P,2,0))</f>
        <v>-150</v>
      </c>
      <c r="K44" s="344">
        <f>-(1+VLOOKUP(K$4,Premissas!$B$11:$D$21,3,0))*(VLOOKUP($B44,Premissas!$F:$P,2,0))</f>
        <v>-150</v>
      </c>
      <c r="L44" s="344">
        <f>-(1+VLOOKUP(L$4,Premissas!$B$11:$D$21,3,0))*(VLOOKUP($B44,Premissas!$F:$P,2,0))</f>
        <v>-150</v>
      </c>
      <c r="M44" s="344">
        <f>-(1+VLOOKUP(M$4,Premissas!$B$11:$D$21,3,0))*(VLOOKUP($B44,Premissas!$F:$P,2,0))</f>
        <v>-150</v>
      </c>
      <c r="N44" s="344">
        <f>-(1+VLOOKUP(N$4,Premissas!$B$11:$D$21,3,0))*(VLOOKUP($B44,Premissas!$F:$P,2,0))</f>
        <v>-150</v>
      </c>
      <c r="O44" s="344">
        <f>-(1+VLOOKUP(O$4,Premissas!$B$11:$D$21,3,0))*(VLOOKUP($B44,Premissas!$F:$P,2,0))</f>
        <v>-150</v>
      </c>
      <c r="P44" s="344">
        <f>-(1+VLOOKUP(P$4,Premissas!$B$11:$D$21,3,0))*(VLOOKUP($B44,Premissas!$F:$P,2,0))</f>
        <v>-150</v>
      </c>
      <c r="Q44" s="344">
        <f>-(1+VLOOKUP(Q$4,Premissas!$B$11:$D$21,3,0))*(VLOOKUP($B44,Premissas!$F:$P,3,0))</f>
        <v>-150</v>
      </c>
      <c r="R44" s="344">
        <f>-(1+VLOOKUP(R$4,Premissas!$B$11:$D$21,3,0))*(VLOOKUP($B44,Premissas!$F:$P,3,0))</f>
        <v>-150</v>
      </c>
      <c r="S44" s="344">
        <f>-(1+VLOOKUP(S$4,Premissas!$B$11:$D$21,3,0))*(VLOOKUP($B44,Premissas!$F:$P,3,0))</f>
        <v>-150</v>
      </c>
      <c r="T44" s="344">
        <f>-(1+VLOOKUP(T$4,Premissas!$B$11:$D$21,3,0))*(VLOOKUP($B44,Premissas!$F:$P,3,0))</f>
        <v>-150</v>
      </c>
      <c r="U44" s="344">
        <f>-(1+VLOOKUP(U$4,Premissas!$B$11:$D$21,3,0))*(VLOOKUP($B44,Premissas!$F:$P,3,0))</f>
        <v>-150</v>
      </c>
      <c r="V44" s="344">
        <f>-(1+VLOOKUP(V$4,Premissas!$B$11:$D$21,3,0))*(VLOOKUP($B44,Premissas!$F:$P,3,0))</f>
        <v>-150</v>
      </c>
      <c r="W44" s="344">
        <f>-(1+VLOOKUP(W$4,Premissas!$B$11:$D$21,3,0))*(VLOOKUP($B44,Premissas!$F:$P,3,0))</f>
        <v>-150</v>
      </c>
      <c r="X44" s="344">
        <f>-(1+VLOOKUP(X$4,Premissas!$B$11:$D$21,3,0))*(VLOOKUP($B44,Premissas!$F:$P,3,0))</f>
        <v>-150</v>
      </c>
      <c r="Y44" s="344">
        <f>-(1+VLOOKUP(Y$4,Premissas!$B$11:$D$21,3,0))*(VLOOKUP($B44,Premissas!$F:$P,3,0))</f>
        <v>-150</v>
      </c>
      <c r="Z44" s="344">
        <f>-(1+VLOOKUP(Z$4,Premissas!$B$11:$D$21,3,0))*(VLOOKUP($B44,Premissas!$F:$P,3,0))</f>
        <v>-150</v>
      </c>
      <c r="AA44" s="344">
        <f>-(1+VLOOKUP(AA$4,Premissas!$B$11:$D$21,3,0))*(VLOOKUP($B44,Premissas!$F:$P,3,0))</f>
        <v>-150</v>
      </c>
      <c r="AB44" s="344">
        <f>-(1+VLOOKUP(AB$4,Premissas!$B$11:$D$21,3,0))*(VLOOKUP($B44,Premissas!$F:$P,3,0))</f>
        <v>-150</v>
      </c>
      <c r="AC44" s="344">
        <f>-(1+VLOOKUP(AC$4,Premissas!$B$11:$D$21,3,0))*(VLOOKUP($B44,Premissas!$F:$P,4,0))</f>
        <v>-150</v>
      </c>
      <c r="AD44" s="344">
        <f>-(1+VLOOKUP(AD$4,Premissas!$B$11:$D$21,3,0))*(VLOOKUP($B44,Premissas!$F:$P,4,0))</f>
        <v>-150</v>
      </c>
      <c r="AE44" s="344">
        <f>-(1+VLOOKUP(AE$4,Premissas!$B$11:$D$21,3,0))*(VLOOKUP($B44,Premissas!$F:$P,4,0))</f>
        <v>-150</v>
      </c>
      <c r="AF44" s="344">
        <f>-(1+VLOOKUP(AF$4,Premissas!$B$11:$D$21,3,0))*(VLOOKUP($B44,Premissas!$F:$P,4,0))</f>
        <v>-150</v>
      </c>
      <c r="AG44" s="344">
        <f>-(1+VLOOKUP(AG$4,Premissas!$B$11:$D$21,3,0))*(VLOOKUP($B44,Premissas!$F:$P,4,0))</f>
        <v>-150</v>
      </c>
      <c r="AH44" s="344">
        <f>-(1+VLOOKUP(AH$4,Premissas!$B$11:$D$21,3,0))*(VLOOKUP($B44,Premissas!$F:$P,4,0))</f>
        <v>-150</v>
      </c>
      <c r="AI44" s="344">
        <f>-(1+VLOOKUP(AI$4,Premissas!$B$11:$D$21,3,0))*(VLOOKUP($B44,Premissas!$F:$P,4,0))</f>
        <v>-150</v>
      </c>
      <c r="AJ44" s="344">
        <f>-(1+VLOOKUP(AJ$4,Premissas!$B$11:$D$21,3,0))*(VLOOKUP($B44,Premissas!$F:$P,4,0))</f>
        <v>-150</v>
      </c>
      <c r="AK44" s="344">
        <f>-(1+VLOOKUP(AK$4,Premissas!$B$11:$D$21,3,0))*(VLOOKUP($B44,Premissas!$F:$P,4,0))</f>
        <v>-150</v>
      </c>
      <c r="AL44" s="344">
        <f>-(1+VLOOKUP(AL$4,Premissas!$B$11:$D$21,3,0))*(VLOOKUP($B44,Premissas!$F:$P,4,0))</f>
        <v>-150</v>
      </c>
      <c r="AM44" s="344">
        <f>-(1+VLOOKUP(AM$4,Premissas!$B$11:$D$21,3,0))*(VLOOKUP($B44,Premissas!$F:$P,4,0))</f>
        <v>-150</v>
      </c>
      <c r="AN44" s="344">
        <f>-(1+VLOOKUP(AN$4,Premissas!$B$11:$D$21,3,0))*(VLOOKUP($B44,Premissas!$F:$P,4,0))</f>
        <v>-150</v>
      </c>
      <c r="AO44" s="344">
        <f>-(1+VLOOKUP(AO$4,Premissas!$B$11:$D$21,3,0))*(VLOOKUP($B44,Premissas!$F:$P,5,0))</f>
        <v>-200</v>
      </c>
      <c r="AP44" s="344">
        <f>-(1+VLOOKUP(AP$4,Premissas!$B$11:$D$21,3,0))*(VLOOKUP($B44,Premissas!$F:$P,5,0))</f>
        <v>-200</v>
      </c>
      <c r="AQ44" s="344">
        <f>-(1+VLOOKUP(AQ$4,Premissas!$B$11:$D$21,3,0))*(VLOOKUP($B44,Premissas!$F:$P,5,0))</f>
        <v>-200</v>
      </c>
      <c r="AR44" s="344">
        <f>-(1+VLOOKUP(AR$4,Premissas!$B$11:$D$21,3,0))*(VLOOKUP($B44,Premissas!$F:$P,5,0))</f>
        <v>-200</v>
      </c>
      <c r="AS44" s="344">
        <f>-(1+VLOOKUP(AS$4,Premissas!$B$11:$D$21,3,0))*(VLOOKUP($B44,Premissas!$F:$P,5,0))</f>
        <v>-200</v>
      </c>
      <c r="AT44" s="344">
        <f>-(1+VLOOKUP(AT$4,Premissas!$B$11:$D$21,3,0))*(VLOOKUP($B44,Premissas!$F:$P,5,0))</f>
        <v>-200</v>
      </c>
      <c r="AU44" s="344">
        <f>-(1+VLOOKUP(AU$4,Premissas!$B$11:$D$21,3,0))*(VLOOKUP($B44,Premissas!$F:$P,5,0))</f>
        <v>-200</v>
      </c>
      <c r="AV44" s="344">
        <f>-(1+VLOOKUP(AV$4,Premissas!$B$11:$D$21,3,0))*(VLOOKUP($B44,Premissas!$F:$P,5,0))</f>
        <v>-200</v>
      </c>
      <c r="AW44" s="344">
        <f>-(1+VLOOKUP(AW$4,Premissas!$B$11:$D$21,3,0))*(VLOOKUP($B44,Premissas!$F:$P,5,0))</f>
        <v>-200</v>
      </c>
      <c r="AX44" s="344">
        <f>-(1+VLOOKUP(AX$4,Premissas!$B$11:$D$21,3,0))*(VLOOKUP($B44,Premissas!$F:$P,5,0))</f>
        <v>-200</v>
      </c>
      <c r="AY44" s="344">
        <f>-(1+VLOOKUP(AY$4,Premissas!$B$11:$D$21,3,0))*(VLOOKUP($B44,Premissas!$F:$P,5,0))</f>
        <v>-200</v>
      </c>
      <c r="AZ44" s="344">
        <f>-(1+VLOOKUP(AZ$4,Premissas!$B$11:$D$21,3,0))*(VLOOKUP($B44,Premissas!$F:$P,5,0))</f>
        <v>-200</v>
      </c>
      <c r="BA44" s="344">
        <f>-(1+VLOOKUP(BA$4,Premissas!$B$11:$D$21,3,0))*(VLOOKUP($B44,Premissas!$F:$P,6,0))</f>
        <v>-200</v>
      </c>
      <c r="BB44" s="344">
        <f>-(1+VLOOKUP(BB$4,Premissas!$B$11:$D$21,3,0))*(VLOOKUP($B44,Premissas!$F:$P,6,0))</f>
        <v>-200</v>
      </c>
      <c r="BC44" s="344">
        <f>-(1+VLOOKUP(BC$4,Premissas!$B$11:$D$21,3,0))*(VLOOKUP($B44,Premissas!$F:$P,6,0))</f>
        <v>-200</v>
      </c>
      <c r="BD44" s="344">
        <f>-(1+VLOOKUP(BD$4,Premissas!$B$11:$D$21,3,0))*(VLOOKUP($B44,Premissas!$F:$P,6,0))</f>
        <v>-200</v>
      </c>
      <c r="BE44" s="344">
        <f>-(1+VLOOKUP(BE$4,Premissas!$B$11:$D$21,3,0))*(VLOOKUP($B44,Premissas!$F:$P,6,0))</f>
        <v>-200</v>
      </c>
      <c r="BF44" s="344">
        <f>-(1+VLOOKUP(BF$4,Premissas!$B$11:$D$21,3,0))*(VLOOKUP($B44,Premissas!$F:$P,6,0))</f>
        <v>-200</v>
      </c>
      <c r="BG44" s="344">
        <f>-(1+VLOOKUP(BG$4,Premissas!$B$11:$D$21,3,0))*(VLOOKUP($B44,Premissas!$F:$P,6,0))</f>
        <v>-200</v>
      </c>
      <c r="BH44" s="344">
        <f>-(1+VLOOKUP(BH$4,Premissas!$B$11:$D$21,3,0))*(VLOOKUP($B44,Premissas!$F:$P,6,0))</f>
        <v>-200</v>
      </c>
      <c r="BI44" s="344">
        <f>-(1+VLOOKUP(BI$4,Premissas!$B$11:$D$21,3,0))*(VLOOKUP($B44,Premissas!$F:$P,6,0))</f>
        <v>-200</v>
      </c>
      <c r="BJ44" s="344">
        <f>-(1+VLOOKUP(BJ$4,Premissas!$B$11:$D$21,3,0))*(VLOOKUP($B44,Premissas!$F:$P,6,0))</f>
        <v>-200</v>
      </c>
      <c r="BK44" s="344">
        <f>-(1+VLOOKUP(BK$4,Premissas!$B$11:$D$21,3,0))*(VLOOKUP($B44,Premissas!$F:$P,6,0))</f>
        <v>-200</v>
      </c>
      <c r="BL44" s="344">
        <f>-(1+VLOOKUP(BL$4,Premissas!$B$11:$D$21,3,0))*(VLOOKUP($B44,Premissas!$F:$P,6,0))</f>
        <v>-200</v>
      </c>
      <c r="BM44" s="344">
        <f>-(1+VLOOKUP(BM$4,Premissas!$B$11:$D$21,3,0))*(VLOOKUP($B44,Premissas!$F:$P,7,0))</f>
        <v>-200</v>
      </c>
      <c r="BN44" s="344">
        <f>-(1+VLOOKUP(BN$4,Premissas!$B$11:$D$21,3,0))*(VLOOKUP($B44,Premissas!$F:$P,7,0))</f>
        <v>-200</v>
      </c>
      <c r="BO44" s="344">
        <f>-(1+VLOOKUP(BO$4,Premissas!$B$11:$D$21,3,0))*(VLOOKUP($B44,Premissas!$F:$P,7,0))</f>
        <v>-200</v>
      </c>
      <c r="BP44" s="344">
        <f>-(1+VLOOKUP(BP$4,Premissas!$B$11:$D$21,3,0))*(VLOOKUP($B44,Premissas!$F:$P,7,0))</f>
        <v>-200</v>
      </c>
      <c r="BQ44" s="344">
        <f>-(1+VLOOKUP(BQ$4,Premissas!$B$11:$D$21,3,0))*(VLOOKUP($B44,Premissas!$F:$P,7,0))</f>
        <v>-200</v>
      </c>
      <c r="BR44" s="344">
        <f>-(1+VLOOKUP(BR$4,Premissas!$B$11:$D$21,3,0))*(VLOOKUP($B44,Premissas!$F:$P,7,0))</f>
        <v>-200</v>
      </c>
      <c r="BS44" s="344">
        <f>-(1+VLOOKUP(BS$4,Premissas!$B$11:$D$21,3,0))*(VLOOKUP($B44,Premissas!$F:$P,7,0))</f>
        <v>-200</v>
      </c>
      <c r="BT44" s="344">
        <f>-(1+VLOOKUP(BT$4,Premissas!$B$11:$D$21,3,0))*(VLOOKUP($B44,Premissas!$F:$P,7,0))</f>
        <v>-200</v>
      </c>
      <c r="BU44" s="344">
        <f>-(1+VLOOKUP(BU$4,Premissas!$B$11:$D$21,3,0))*(VLOOKUP($B44,Premissas!$F:$P,7,0))</f>
        <v>-200</v>
      </c>
      <c r="BV44" s="344">
        <f>-(1+VLOOKUP(BV$4,Premissas!$B$11:$D$21,3,0))*(VLOOKUP($B44,Premissas!$F:$P,7,0))</f>
        <v>-200</v>
      </c>
      <c r="BW44" s="344">
        <f>-(1+VLOOKUP(BW$4,Premissas!$B$11:$D$21,3,0))*(VLOOKUP($B44,Premissas!$F:$P,7,0))</f>
        <v>-200</v>
      </c>
      <c r="BX44" s="344">
        <f>-(1+VLOOKUP(BX$4,Premissas!$B$11:$D$21,3,0))*(VLOOKUP($B44,Premissas!$F:$P,7,0))</f>
        <v>-200</v>
      </c>
      <c r="BY44" s="344">
        <f>-(1+VLOOKUP(BY$4,Premissas!$B$11:$D$21,3,0))*(VLOOKUP($B44,Premissas!$F:$P,8,0))</f>
        <v>-200</v>
      </c>
      <c r="BZ44" s="344">
        <f>-(1+VLOOKUP(BZ$4,Premissas!$B$11:$D$21,3,0))*(VLOOKUP($B44,Premissas!$F:$P,8,0))</f>
        <v>-200</v>
      </c>
      <c r="CA44" s="344">
        <f>-(1+VLOOKUP(CA$4,Premissas!$B$11:$D$21,3,0))*(VLOOKUP($B44,Premissas!$F:$P,8,0))</f>
        <v>-200</v>
      </c>
      <c r="CB44" s="344">
        <f>-(1+VLOOKUP(CB$4,Premissas!$B$11:$D$21,3,0))*(VLOOKUP($B44,Premissas!$F:$P,8,0))</f>
        <v>-200</v>
      </c>
      <c r="CC44" s="344">
        <f>-(1+VLOOKUP(CC$4,Premissas!$B$11:$D$21,3,0))*(VLOOKUP($B44,Premissas!$F:$P,8,0))</f>
        <v>-200</v>
      </c>
      <c r="CD44" s="344">
        <f>-(1+VLOOKUP(CD$4,Premissas!$B$11:$D$21,3,0))*(VLOOKUP($B44,Premissas!$F:$P,8,0))</f>
        <v>-200</v>
      </c>
      <c r="CE44" s="344">
        <f>-(1+VLOOKUP(CE$4,Premissas!$B$11:$D$21,3,0))*(VLOOKUP($B44,Premissas!$F:$P,8,0))</f>
        <v>-200</v>
      </c>
      <c r="CF44" s="344">
        <f>-(1+VLOOKUP(CF$4,Premissas!$B$11:$D$21,3,0))*(VLOOKUP($B44,Premissas!$F:$P,8,0))</f>
        <v>-200</v>
      </c>
      <c r="CG44" s="344">
        <f>-(1+VLOOKUP(CG$4,Premissas!$B$11:$D$21,3,0))*(VLOOKUP($B44,Premissas!$F:$P,8,0))</f>
        <v>-200</v>
      </c>
      <c r="CH44" s="344">
        <f>-(1+VLOOKUP(CH$4,Premissas!$B$11:$D$21,3,0))*(VLOOKUP($B44,Premissas!$F:$P,8,0))</f>
        <v>-200</v>
      </c>
      <c r="CI44" s="344">
        <f>-(1+VLOOKUP(CI$4,Premissas!$B$11:$D$21,3,0))*(VLOOKUP($B44,Premissas!$F:$P,8,0))</f>
        <v>-200</v>
      </c>
      <c r="CJ44" s="344">
        <f>-(1+VLOOKUP(CJ$4,Premissas!$B$11:$D$21,3,0))*(VLOOKUP($B44,Premissas!$F:$P,8,0))</f>
        <v>-200</v>
      </c>
      <c r="CK44" s="344">
        <f>-(1+VLOOKUP(CK$4,Premissas!$B$11:$D$21,3,0))*(VLOOKUP($B44,Premissas!$F:$P,9,0))</f>
        <v>-200</v>
      </c>
      <c r="CL44" s="344">
        <f>-(1+VLOOKUP(CL$4,Premissas!$B$11:$D$21,3,0))*(VLOOKUP($B44,Premissas!$F:$P,9,0))</f>
        <v>-200</v>
      </c>
      <c r="CM44" s="344">
        <f>-(1+VLOOKUP(CM$4,Premissas!$B$11:$D$21,3,0))*(VLOOKUP($B44,Premissas!$F:$P,9,0))</f>
        <v>-200</v>
      </c>
      <c r="CN44" s="344">
        <f>-(1+VLOOKUP(CN$4,Premissas!$B$11:$D$21,3,0))*(VLOOKUP($B44,Premissas!$F:$P,9,0))</f>
        <v>-200</v>
      </c>
      <c r="CO44" s="344">
        <f>-(1+VLOOKUP(CO$4,Premissas!$B$11:$D$21,3,0))*(VLOOKUP($B44,Premissas!$F:$P,9,0))</f>
        <v>-200</v>
      </c>
      <c r="CP44" s="344">
        <f>-(1+VLOOKUP(CP$4,Premissas!$B$11:$D$21,3,0))*(VLOOKUP($B44,Premissas!$F:$P,9,0))</f>
        <v>-200</v>
      </c>
      <c r="CQ44" s="344">
        <f>-(1+VLOOKUP(CQ$4,Premissas!$B$11:$D$21,3,0))*(VLOOKUP($B44,Premissas!$F:$P,9,0))</f>
        <v>-200</v>
      </c>
      <c r="CR44" s="344">
        <f>-(1+VLOOKUP(CR$4,Premissas!$B$11:$D$21,3,0))*(VLOOKUP($B44,Premissas!$F:$P,9,0))</f>
        <v>-200</v>
      </c>
      <c r="CS44" s="344">
        <f>-(1+VLOOKUP(CS$4,Premissas!$B$11:$D$21,3,0))*(VLOOKUP($B44,Premissas!$F:$P,9,0))</f>
        <v>-200</v>
      </c>
      <c r="CT44" s="344">
        <f>-(1+VLOOKUP(CT$4,Premissas!$B$11:$D$21,3,0))*(VLOOKUP($B44,Premissas!$F:$P,9,0))</f>
        <v>-200</v>
      </c>
      <c r="CU44" s="344">
        <f>-(1+VLOOKUP(CU$4,Premissas!$B$11:$D$21,3,0))*(VLOOKUP($B44,Premissas!$F:$P,9,0))</f>
        <v>-200</v>
      </c>
      <c r="CV44" s="344">
        <f>-(1+VLOOKUP(CV$4,Premissas!$B$11:$D$21,3,0))*(VLOOKUP($B44,Premissas!$F:$P,9,0))</f>
        <v>-200</v>
      </c>
      <c r="CW44" s="344">
        <f>-(1+VLOOKUP(CW$4,Premissas!$B$11:$D$21,3,0))*(VLOOKUP($B44,Premissas!$F:$P,10,0))</f>
        <v>-500</v>
      </c>
      <c r="CX44" s="344">
        <f>-(1+VLOOKUP(CX$4,Premissas!$B$11:$D$21,3,0))*(VLOOKUP($B44,Premissas!$F:$P,10,0))</f>
        <v>-500</v>
      </c>
      <c r="CY44" s="344">
        <f>-(1+VLOOKUP(CY$4,Premissas!$B$11:$D$21,3,0))*(VLOOKUP($B44,Premissas!$F:$P,10,0))</f>
        <v>-500</v>
      </c>
      <c r="CZ44" s="344">
        <f>-(1+VLOOKUP(CZ$4,Premissas!$B$11:$D$21,3,0))*(VLOOKUP($B44,Premissas!$F:$P,10,0))</f>
        <v>-500</v>
      </c>
      <c r="DA44" s="344">
        <f>-(1+VLOOKUP(DA$4,Premissas!$B$11:$D$21,3,0))*(VLOOKUP($B44,Premissas!$F:$P,10,0))</f>
        <v>-500</v>
      </c>
      <c r="DB44" s="344">
        <f>-(1+VLOOKUP(DB$4,Premissas!$B$11:$D$21,3,0))*(VLOOKUP($B44,Premissas!$F:$P,10,0))</f>
        <v>-500</v>
      </c>
      <c r="DC44" s="344">
        <f>-(1+VLOOKUP(DC$4,Premissas!$B$11:$D$21,3,0))*(VLOOKUP($B44,Premissas!$F:$P,10,0))</f>
        <v>-500</v>
      </c>
      <c r="DD44" s="344">
        <f>-(1+VLOOKUP(DD$4,Premissas!$B$11:$D$21,3,0))*(VLOOKUP($B44,Premissas!$F:$P,10,0))</f>
        <v>-500</v>
      </c>
      <c r="DE44" s="344">
        <f>-(1+VLOOKUP(DE$4,Premissas!$B$11:$D$21,3,0))*(VLOOKUP($B44,Premissas!$F:$P,10,0))</f>
        <v>-500</v>
      </c>
      <c r="DF44" s="344">
        <f>-(1+VLOOKUP(DF$4,Premissas!$B$11:$D$21,3,0))*(VLOOKUP($B44,Premissas!$F:$P,10,0))</f>
        <v>-500</v>
      </c>
      <c r="DG44" s="344">
        <f>-(1+VLOOKUP(DG$4,Premissas!$B$11:$D$21,3,0))*(VLOOKUP($B44,Premissas!$F:$P,10,0))</f>
        <v>-500</v>
      </c>
      <c r="DH44" s="344">
        <f>-(1+VLOOKUP(DH$4,Premissas!$B$11:$D$21,3,0))*(VLOOKUP($B44,Premissas!$F:$P,10,0))</f>
        <v>-500</v>
      </c>
      <c r="DI44" s="344">
        <f>-(1+VLOOKUP(DI$4,Premissas!$B$11:$D$21,3,0))*(VLOOKUP($B44,Premissas!$F:$P,11,0))</f>
        <v>-500</v>
      </c>
      <c r="DJ44" s="344">
        <f>-(1+VLOOKUP(DJ$4,Premissas!$B$11:$D$21,3,0))*(VLOOKUP($B44,Premissas!$F:$P,11,0))</f>
        <v>-500</v>
      </c>
      <c r="DK44" s="344">
        <f>-(1+VLOOKUP(DK$4,Premissas!$B$11:$D$21,3,0))*(VLOOKUP($B44,Premissas!$F:$P,11,0))</f>
        <v>-500</v>
      </c>
      <c r="DL44" s="344">
        <f>-(1+VLOOKUP(DL$4,Premissas!$B$11:$D$21,3,0))*(VLOOKUP($B44,Premissas!$F:$P,11,0))</f>
        <v>-500</v>
      </c>
      <c r="DM44" s="344">
        <f>-(1+VLOOKUP(DM$4,Premissas!$B$11:$D$21,3,0))*(VLOOKUP($B44,Premissas!$F:$P,11,0))</f>
        <v>-500</v>
      </c>
      <c r="DN44" s="344">
        <f>-(1+VLOOKUP(DN$4,Premissas!$B$11:$D$21,3,0))*(VLOOKUP($B44,Premissas!$F:$P,11,0))</f>
        <v>-500</v>
      </c>
      <c r="DO44" s="344">
        <f>-(1+VLOOKUP(DO$4,Premissas!$B$11:$D$21,3,0))*(VLOOKUP($B44,Premissas!$F:$P,11,0))</f>
        <v>-500</v>
      </c>
      <c r="DP44" s="344">
        <f>-(1+VLOOKUP(DP$4,Premissas!$B$11:$D$21,3,0))*(VLOOKUP($B44,Premissas!$F:$P,11,0))</f>
        <v>-500</v>
      </c>
      <c r="DQ44" s="344">
        <f>-(1+VLOOKUP(DQ$4,Premissas!$B$11:$D$21,3,0))*(VLOOKUP($B44,Premissas!$F:$P,11,0))</f>
        <v>-500</v>
      </c>
      <c r="DR44" s="344">
        <f>-(1+VLOOKUP(DR$4,Premissas!$B$11:$D$21,3,0))*(VLOOKUP($B44,Premissas!$F:$P,11,0))</f>
        <v>-500</v>
      </c>
      <c r="DS44" s="344">
        <f>-(1+VLOOKUP(DS$4,Premissas!$B$11:$D$21,3,0))*(VLOOKUP($B44,Premissas!$F:$P,11,0))</f>
        <v>-500</v>
      </c>
      <c r="DT44" s="344">
        <f>-(1+VLOOKUP(DT$4,Premissas!$B$11:$D$21,3,0))*(VLOOKUP($B44,Premissas!$F:$P,11,0))</f>
        <v>-500</v>
      </c>
      <c r="DV44" s="316">
        <f t="shared" si="67"/>
        <v>-1800</v>
      </c>
      <c r="DW44" s="316">
        <f t="shared" si="156"/>
        <v>-1800</v>
      </c>
      <c r="DX44" s="316">
        <f t="shared" si="156"/>
        <v>-1800</v>
      </c>
      <c r="DY44" s="316">
        <f t="shared" si="156"/>
        <v>-2400</v>
      </c>
      <c r="DZ44" s="316">
        <f t="shared" si="156"/>
        <v>-2400</v>
      </c>
      <c r="EA44" s="316">
        <f t="shared" si="156"/>
        <v>-2400</v>
      </c>
      <c r="EB44" s="316">
        <f t="shared" si="156"/>
        <v>-2400</v>
      </c>
      <c r="EC44" s="316">
        <f t="shared" si="156"/>
        <v>-2400</v>
      </c>
      <c r="ED44" s="316">
        <f t="shared" si="156"/>
        <v>-6000</v>
      </c>
      <c r="EE44" s="316">
        <f t="shared" si="156"/>
        <v>-6000</v>
      </c>
      <c r="EF44" s="316">
        <f t="shared" si="143"/>
        <v>-29400</v>
      </c>
      <c r="EH44" s="322">
        <f t="shared" si="128"/>
        <v>0</v>
      </c>
      <c r="EI44" s="322">
        <f t="shared" si="129"/>
        <v>0</v>
      </c>
      <c r="EJ44" s="322">
        <f t="shared" si="130"/>
        <v>0.33333333333333326</v>
      </c>
      <c r="EK44" s="322">
        <f t="shared" si="131"/>
        <v>0</v>
      </c>
      <c r="EL44" s="322">
        <f>IFERROR(((#REF!/DV44)^(1/8))-1,0)</f>
        <v>0</v>
      </c>
      <c r="EN44" s="322">
        <f t="shared" si="132"/>
        <v>-2.8764080096277673E-3</v>
      </c>
      <c r="EO44" s="322">
        <f t="shared" si="133"/>
        <v>-8.9304971173101498E-4</v>
      </c>
      <c r="EP44" s="322">
        <f t="shared" si="134"/>
        <v>-4.0523378364816439E-4</v>
      </c>
      <c r="EQ44" s="322">
        <f t="shared" si="135"/>
        <v>-2.9952296190156885E-4</v>
      </c>
      <c r="ER44" s="322">
        <f t="shared" si="136"/>
        <v>-1.8702135953418438E-4</v>
      </c>
      <c r="ES44" s="322">
        <f t="shared" si="145"/>
        <v>-1.705177867087841E-4</v>
      </c>
    </row>
    <row r="45" spans="2:149" outlineLevel="1" x14ac:dyDescent="0.2">
      <c r="B45" s="319" t="str">
        <f>Premissas!F48</f>
        <v xml:space="preserve">GeoMarketing </v>
      </c>
      <c r="C45" s="320"/>
      <c r="D45" s="344"/>
      <c r="E45" s="344">
        <f>-(1+VLOOKUP(E$4,Premissas!$B$11:$D$21,3,0))*(VLOOKUP($B45,Premissas!$F:$P,2,0))</f>
        <v>-1000</v>
      </c>
      <c r="F45" s="344">
        <f>-(1+VLOOKUP(F$4,Premissas!$B$11:$D$21,3,0))*(VLOOKUP($B45,Premissas!$F:$P,2,0))</f>
        <v>-1000</v>
      </c>
      <c r="G45" s="344">
        <f>-(1+VLOOKUP(G$4,Premissas!$B$11:$D$21,3,0))*(VLOOKUP($B45,Premissas!$F:$P,2,0))</f>
        <v>-1000</v>
      </c>
      <c r="H45" s="344">
        <f>-(1+VLOOKUP(H$4,Premissas!$B$11:$D$21,3,0))*(VLOOKUP($B45,Premissas!$F:$P,2,0))</f>
        <v>-1000</v>
      </c>
      <c r="I45" s="344">
        <f>-(1+VLOOKUP(I$4,Premissas!$B$11:$D$21,3,0))*(VLOOKUP($B45,Premissas!$F:$P,2,0))</f>
        <v>-1000</v>
      </c>
      <c r="J45" s="344">
        <f>-(1+VLOOKUP(J$4,Premissas!$B$11:$D$21,3,0))*(VLOOKUP($B45,Premissas!$F:$P,2,0))</f>
        <v>-1000</v>
      </c>
      <c r="K45" s="344">
        <f>-(1+VLOOKUP(K$4,Premissas!$B$11:$D$21,3,0))*(VLOOKUP($B45,Premissas!$F:$P,2,0))</f>
        <v>-1000</v>
      </c>
      <c r="L45" s="344">
        <f>-(1+VLOOKUP(L$4,Premissas!$B$11:$D$21,3,0))*(VLOOKUP($B45,Premissas!$F:$P,2,0))</f>
        <v>-1000</v>
      </c>
      <c r="M45" s="344">
        <f>-(1+VLOOKUP(M$4,Premissas!$B$11:$D$21,3,0))*(VLOOKUP($B45,Premissas!$F:$P,2,0))</f>
        <v>-1000</v>
      </c>
      <c r="N45" s="344">
        <f>-(1+VLOOKUP(N$4,Premissas!$B$11:$D$21,3,0))*(VLOOKUP($B45,Premissas!$F:$P,2,0))</f>
        <v>-1000</v>
      </c>
      <c r="O45" s="344">
        <f>-(1+VLOOKUP(O$4,Premissas!$B$11:$D$21,3,0))*(VLOOKUP($B45,Premissas!$F:$P,2,0))</f>
        <v>-1000</v>
      </c>
      <c r="P45" s="344">
        <f>-(1+VLOOKUP(P$4,Premissas!$B$11:$D$21,3,0))*(VLOOKUP($B45,Premissas!$F:$P,2,0))</f>
        <v>-1000</v>
      </c>
      <c r="Q45" s="344">
        <f>-(1+VLOOKUP(Q$4,Premissas!$B$11:$D$21,3,0))*(VLOOKUP($B45,Premissas!$F:$P,3,0))</f>
        <v>-1000</v>
      </c>
      <c r="R45" s="344">
        <f>-(1+VLOOKUP(R$4,Premissas!$B$11:$D$21,3,0))*(VLOOKUP($B45,Premissas!$F:$P,3,0))</f>
        <v>-1000</v>
      </c>
      <c r="S45" s="344">
        <f>-(1+VLOOKUP(S$4,Premissas!$B$11:$D$21,3,0))*(VLOOKUP($B45,Premissas!$F:$P,3,0))</f>
        <v>-1000</v>
      </c>
      <c r="T45" s="344">
        <f>-(1+VLOOKUP(T$4,Premissas!$B$11:$D$21,3,0))*(VLOOKUP($B45,Premissas!$F:$P,3,0))</f>
        <v>-1000</v>
      </c>
      <c r="U45" s="344">
        <f>-(1+VLOOKUP(U$4,Premissas!$B$11:$D$21,3,0))*(VLOOKUP($B45,Premissas!$F:$P,3,0))</f>
        <v>-1000</v>
      </c>
      <c r="V45" s="344">
        <f>-(1+VLOOKUP(V$4,Premissas!$B$11:$D$21,3,0))*(VLOOKUP($B45,Premissas!$F:$P,3,0))</f>
        <v>-1000</v>
      </c>
      <c r="W45" s="344">
        <f>-(1+VLOOKUP(W$4,Premissas!$B$11:$D$21,3,0))*(VLOOKUP($B45,Premissas!$F:$P,3,0))</f>
        <v>-1000</v>
      </c>
      <c r="X45" s="344">
        <f>-(1+VLOOKUP(X$4,Premissas!$B$11:$D$21,3,0))*(VLOOKUP($B45,Premissas!$F:$P,3,0))</f>
        <v>-1000</v>
      </c>
      <c r="Y45" s="344">
        <f>-(1+VLOOKUP(Y$4,Premissas!$B$11:$D$21,3,0))*(VLOOKUP($B45,Premissas!$F:$P,3,0))</f>
        <v>-1000</v>
      </c>
      <c r="Z45" s="344">
        <f>-(1+VLOOKUP(Z$4,Premissas!$B$11:$D$21,3,0))*(VLOOKUP($B45,Premissas!$F:$P,3,0))</f>
        <v>-1000</v>
      </c>
      <c r="AA45" s="344">
        <f>-(1+VLOOKUP(AA$4,Premissas!$B$11:$D$21,3,0))*(VLOOKUP($B45,Premissas!$F:$P,3,0))</f>
        <v>-1000</v>
      </c>
      <c r="AB45" s="344">
        <f>-(1+VLOOKUP(AB$4,Premissas!$B$11:$D$21,3,0))*(VLOOKUP($B45,Premissas!$F:$P,3,0))</f>
        <v>-1000</v>
      </c>
      <c r="AC45" s="344">
        <f>-(1+VLOOKUP(AC$4,Premissas!$B$11:$D$21,3,0))*(VLOOKUP($B45,Premissas!$F:$P,4,0))</f>
        <v>-1000</v>
      </c>
      <c r="AD45" s="344">
        <f>-(1+VLOOKUP(AD$4,Premissas!$B$11:$D$21,3,0))*(VLOOKUP($B45,Premissas!$F:$P,4,0))</f>
        <v>-1000</v>
      </c>
      <c r="AE45" s="344">
        <f>-(1+VLOOKUP(AE$4,Premissas!$B$11:$D$21,3,0))*(VLOOKUP($B45,Premissas!$F:$P,4,0))</f>
        <v>-1000</v>
      </c>
      <c r="AF45" s="344">
        <f>-(1+VLOOKUP(AF$4,Premissas!$B$11:$D$21,3,0))*(VLOOKUP($B45,Premissas!$F:$P,4,0))</f>
        <v>-1000</v>
      </c>
      <c r="AG45" s="344">
        <f>-(1+VLOOKUP(AG$4,Premissas!$B$11:$D$21,3,0))*(VLOOKUP($B45,Premissas!$F:$P,4,0))</f>
        <v>-1000</v>
      </c>
      <c r="AH45" s="344">
        <f>-(1+VLOOKUP(AH$4,Premissas!$B$11:$D$21,3,0))*(VLOOKUP($B45,Premissas!$F:$P,4,0))</f>
        <v>-1000</v>
      </c>
      <c r="AI45" s="344">
        <f>-(1+VLOOKUP(AI$4,Premissas!$B$11:$D$21,3,0))*(VLOOKUP($B45,Premissas!$F:$P,4,0))</f>
        <v>-1000</v>
      </c>
      <c r="AJ45" s="344">
        <f>-(1+VLOOKUP(AJ$4,Premissas!$B$11:$D$21,3,0))*(VLOOKUP($B45,Premissas!$F:$P,4,0))</f>
        <v>-1000</v>
      </c>
      <c r="AK45" s="344">
        <f>-(1+VLOOKUP(AK$4,Premissas!$B$11:$D$21,3,0))*(VLOOKUP($B45,Premissas!$F:$P,4,0))</f>
        <v>-1000</v>
      </c>
      <c r="AL45" s="344">
        <f>-(1+VLOOKUP(AL$4,Premissas!$B$11:$D$21,3,0))*(VLOOKUP($B45,Premissas!$F:$P,4,0))</f>
        <v>-1000</v>
      </c>
      <c r="AM45" s="344">
        <f>-(1+VLOOKUP(AM$4,Premissas!$B$11:$D$21,3,0))*(VLOOKUP($B45,Premissas!$F:$P,4,0))</f>
        <v>-1000</v>
      </c>
      <c r="AN45" s="344">
        <f>-(1+VLOOKUP(AN$4,Premissas!$B$11:$D$21,3,0))*(VLOOKUP($B45,Premissas!$F:$P,4,0))</f>
        <v>-1000</v>
      </c>
      <c r="AO45" s="344">
        <f>-(1+VLOOKUP(AO$4,Premissas!$B$11:$D$21,3,0))*(VLOOKUP($B45,Premissas!$F:$P,5,0))</f>
        <v>-1000</v>
      </c>
      <c r="AP45" s="344">
        <f>-(1+VLOOKUP(AP$4,Premissas!$B$11:$D$21,3,0))*(VLOOKUP($B45,Premissas!$F:$P,5,0))</f>
        <v>-1000</v>
      </c>
      <c r="AQ45" s="344">
        <f>-(1+VLOOKUP(AQ$4,Premissas!$B$11:$D$21,3,0))*(VLOOKUP($B45,Premissas!$F:$P,5,0))</f>
        <v>-1000</v>
      </c>
      <c r="AR45" s="344">
        <f>-(1+VLOOKUP(AR$4,Premissas!$B$11:$D$21,3,0))*(VLOOKUP($B45,Premissas!$F:$P,5,0))</f>
        <v>-1000</v>
      </c>
      <c r="AS45" s="344">
        <f>-(1+VLOOKUP(AS$4,Premissas!$B$11:$D$21,3,0))*(VLOOKUP($B45,Premissas!$F:$P,5,0))</f>
        <v>-1000</v>
      </c>
      <c r="AT45" s="344">
        <f>-(1+VLOOKUP(AT$4,Premissas!$B$11:$D$21,3,0))*(VLOOKUP($B45,Premissas!$F:$P,5,0))</f>
        <v>-1000</v>
      </c>
      <c r="AU45" s="344">
        <f>-(1+VLOOKUP(AU$4,Premissas!$B$11:$D$21,3,0))*(VLOOKUP($B45,Premissas!$F:$P,5,0))</f>
        <v>-1000</v>
      </c>
      <c r="AV45" s="344">
        <f>-(1+VLOOKUP(AV$4,Premissas!$B$11:$D$21,3,0))*(VLOOKUP($B45,Premissas!$F:$P,5,0))</f>
        <v>-1000</v>
      </c>
      <c r="AW45" s="344">
        <f>-(1+VLOOKUP(AW$4,Premissas!$B$11:$D$21,3,0))*(VLOOKUP($B45,Premissas!$F:$P,5,0))</f>
        <v>-1000</v>
      </c>
      <c r="AX45" s="344">
        <f>-(1+VLOOKUP(AX$4,Premissas!$B$11:$D$21,3,0))*(VLOOKUP($B45,Premissas!$F:$P,5,0))</f>
        <v>-1000</v>
      </c>
      <c r="AY45" s="344">
        <f>-(1+VLOOKUP(AY$4,Premissas!$B$11:$D$21,3,0))*(VLOOKUP($B45,Premissas!$F:$P,5,0))</f>
        <v>-1000</v>
      </c>
      <c r="AZ45" s="344">
        <f>-(1+VLOOKUP(AZ$4,Premissas!$B$11:$D$21,3,0))*(VLOOKUP($B45,Premissas!$F:$P,5,0))</f>
        <v>-1000</v>
      </c>
      <c r="BA45" s="344">
        <f>-(1+VLOOKUP(BA$4,Premissas!$B$11:$D$21,3,0))*(VLOOKUP($B45,Premissas!$F:$P,6,0))</f>
        <v>-1000</v>
      </c>
      <c r="BB45" s="344">
        <f>-(1+VLOOKUP(BB$4,Premissas!$B$11:$D$21,3,0))*(VLOOKUP($B45,Premissas!$F:$P,6,0))</f>
        <v>-1000</v>
      </c>
      <c r="BC45" s="344">
        <f>-(1+VLOOKUP(BC$4,Premissas!$B$11:$D$21,3,0))*(VLOOKUP($B45,Premissas!$F:$P,6,0))</f>
        <v>-1000</v>
      </c>
      <c r="BD45" s="344">
        <f>-(1+VLOOKUP(BD$4,Premissas!$B$11:$D$21,3,0))*(VLOOKUP($B45,Premissas!$F:$P,6,0))</f>
        <v>-1000</v>
      </c>
      <c r="BE45" s="344">
        <f>-(1+VLOOKUP(BE$4,Premissas!$B$11:$D$21,3,0))*(VLOOKUP($B45,Premissas!$F:$P,6,0))</f>
        <v>-1000</v>
      </c>
      <c r="BF45" s="344">
        <f>-(1+VLOOKUP(BF$4,Premissas!$B$11:$D$21,3,0))*(VLOOKUP($B45,Premissas!$F:$P,6,0))</f>
        <v>-1000</v>
      </c>
      <c r="BG45" s="344">
        <f>-(1+VLOOKUP(BG$4,Premissas!$B$11:$D$21,3,0))*(VLOOKUP($B45,Premissas!$F:$P,6,0))</f>
        <v>-1000</v>
      </c>
      <c r="BH45" s="344">
        <f>-(1+VLOOKUP(BH$4,Premissas!$B$11:$D$21,3,0))*(VLOOKUP($B45,Premissas!$F:$P,6,0))</f>
        <v>-1000</v>
      </c>
      <c r="BI45" s="344">
        <f>-(1+VLOOKUP(BI$4,Premissas!$B$11:$D$21,3,0))*(VLOOKUP($B45,Premissas!$F:$P,6,0))</f>
        <v>-1000</v>
      </c>
      <c r="BJ45" s="344">
        <f>-(1+VLOOKUP(BJ$4,Premissas!$B$11:$D$21,3,0))*(VLOOKUP($B45,Premissas!$F:$P,6,0))</f>
        <v>-1000</v>
      </c>
      <c r="BK45" s="344">
        <f>-(1+VLOOKUP(BK$4,Premissas!$B$11:$D$21,3,0))*(VLOOKUP($B45,Premissas!$F:$P,6,0))</f>
        <v>-1000</v>
      </c>
      <c r="BL45" s="344">
        <f>-(1+VLOOKUP(BL$4,Premissas!$B$11:$D$21,3,0))*(VLOOKUP($B45,Premissas!$F:$P,6,0))</f>
        <v>-1000</v>
      </c>
      <c r="BM45" s="344">
        <f>-(1+VLOOKUP(BM$4,Premissas!$B$11:$D$21,3,0))*(VLOOKUP($B45,Premissas!$F:$P,7,0))</f>
        <v>-1000</v>
      </c>
      <c r="BN45" s="344">
        <f>-(1+VLOOKUP(BN$4,Premissas!$B$11:$D$21,3,0))*(VLOOKUP($B45,Premissas!$F:$P,7,0))</f>
        <v>-1000</v>
      </c>
      <c r="BO45" s="344">
        <f>-(1+VLOOKUP(BO$4,Premissas!$B$11:$D$21,3,0))*(VLOOKUP($B45,Premissas!$F:$P,7,0))</f>
        <v>-1000</v>
      </c>
      <c r="BP45" s="344">
        <f>-(1+VLOOKUP(BP$4,Premissas!$B$11:$D$21,3,0))*(VLOOKUP($B45,Premissas!$F:$P,7,0))</f>
        <v>-1000</v>
      </c>
      <c r="BQ45" s="344">
        <f>-(1+VLOOKUP(BQ$4,Premissas!$B$11:$D$21,3,0))*(VLOOKUP($B45,Premissas!$F:$P,7,0))</f>
        <v>-1000</v>
      </c>
      <c r="BR45" s="344">
        <f>-(1+VLOOKUP(BR$4,Premissas!$B$11:$D$21,3,0))*(VLOOKUP($B45,Premissas!$F:$P,7,0))</f>
        <v>-1000</v>
      </c>
      <c r="BS45" s="344">
        <f>-(1+VLOOKUP(BS$4,Premissas!$B$11:$D$21,3,0))*(VLOOKUP($B45,Premissas!$F:$P,7,0))</f>
        <v>-1000</v>
      </c>
      <c r="BT45" s="344">
        <f>-(1+VLOOKUP(BT$4,Premissas!$B$11:$D$21,3,0))*(VLOOKUP($B45,Premissas!$F:$P,7,0))</f>
        <v>-1000</v>
      </c>
      <c r="BU45" s="344">
        <f>-(1+VLOOKUP(BU$4,Premissas!$B$11:$D$21,3,0))*(VLOOKUP($B45,Premissas!$F:$P,7,0))</f>
        <v>-1000</v>
      </c>
      <c r="BV45" s="344">
        <f>-(1+VLOOKUP(BV$4,Premissas!$B$11:$D$21,3,0))*(VLOOKUP($B45,Premissas!$F:$P,7,0))</f>
        <v>-1000</v>
      </c>
      <c r="BW45" s="344">
        <f>-(1+VLOOKUP(BW$4,Premissas!$B$11:$D$21,3,0))*(VLOOKUP($B45,Premissas!$F:$P,7,0))</f>
        <v>-1000</v>
      </c>
      <c r="BX45" s="344">
        <f>-(1+VLOOKUP(BX$4,Premissas!$B$11:$D$21,3,0))*(VLOOKUP($B45,Premissas!$F:$P,7,0))</f>
        <v>-1000</v>
      </c>
      <c r="BY45" s="344">
        <f>-(1+VLOOKUP(BY$4,Premissas!$B$11:$D$21,3,0))*(VLOOKUP($B45,Premissas!$F:$P,8,0))</f>
        <v>-1000</v>
      </c>
      <c r="BZ45" s="344">
        <f>-(1+VLOOKUP(BZ$4,Premissas!$B$11:$D$21,3,0))*(VLOOKUP($B45,Premissas!$F:$P,8,0))</f>
        <v>-1000</v>
      </c>
      <c r="CA45" s="344">
        <f>-(1+VLOOKUP(CA$4,Premissas!$B$11:$D$21,3,0))*(VLOOKUP($B45,Premissas!$F:$P,8,0))</f>
        <v>-1000</v>
      </c>
      <c r="CB45" s="344">
        <f>-(1+VLOOKUP(CB$4,Premissas!$B$11:$D$21,3,0))*(VLOOKUP($B45,Premissas!$F:$P,8,0))</f>
        <v>-1000</v>
      </c>
      <c r="CC45" s="344">
        <f>-(1+VLOOKUP(CC$4,Premissas!$B$11:$D$21,3,0))*(VLOOKUP($B45,Premissas!$F:$P,8,0))</f>
        <v>-1000</v>
      </c>
      <c r="CD45" s="344">
        <f>-(1+VLOOKUP(CD$4,Premissas!$B$11:$D$21,3,0))*(VLOOKUP($B45,Premissas!$F:$P,8,0))</f>
        <v>-1000</v>
      </c>
      <c r="CE45" s="344">
        <f>-(1+VLOOKUP(CE$4,Premissas!$B$11:$D$21,3,0))*(VLOOKUP($B45,Premissas!$F:$P,8,0))</f>
        <v>-1000</v>
      </c>
      <c r="CF45" s="344">
        <f>-(1+VLOOKUP(CF$4,Premissas!$B$11:$D$21,3,0))*(VLOOKUP($B45,Premissas!$F:$P,8,0))</f>
        <v>-1000</v>
      </c>
      <c r="CG45" s="344">
        <f>-(1+VLOOKUP(CG$4,Premissas!$B$11:$D$21,3,0))*(VLOOKUP($B45,Premissas!$F:$P,8,0))</f>
        <v>-1000</v>
      </c>
      <c r="CH45" s="344">
        <f>-(1+VLOOKUP(CH$4,Premissas!$B$11:$D$21,3,0))*(VLOOKUP($B45,Premissas!$F:$P,8,0))</f>
        <v>-1000</v>
      </c>
      <c r="CI45" s="344">
        <f>-(1+VLOOKUP(CI$4,Premissas!$B$11:$D$21,3,0))*(VLOOKUP($B45,Premissas!$F:$P,8,0))</f>
        <v>-1000</v>
      </c>
      <c r="CJ45" s="344">
        <f>-(1+VLOOKUP(CJ$4,Premissas!$B$11:$D$21,3,0))*(VLOOKUP($B45,Premissas!$F:$P,8,0))</f>
        <v>-1000</v>
      </c>
      <c r="CK45" s="344">
        <f>-(1+VLOOKUP(CK$4,Premissas!$B$11:$D$21,3,0))*(VLOOKUP($B45,Premissas!$F:$P,9,0))</f>
        <v>-1000</v>
      </c>
      <c r="CL45" s="344">
        <f>-(1+VLOOKUP(CL$4,Premissas!$B$11:$D$21,3,0))*(VLOOKUP($B45,Premissas!$F:$P,9,0))</f>
        <v>-1000</v>
      </c>
      <c r="CM45" s="344">
        <f>-(1+VLOOKUP(CM$4,Premissas!$B$11:$D$21,3,0))*(VLOOKUP($B45,Premissas!$F:$P,9,0))</f>
        <v>-1000</v>
      </c>
      <c r="CN45" s="344">
        <f>-(1+VLOOKUP(CN$4,Premissas!$B$11:$D$21,3,0))*(VLOOKUP($B45,Premissas!$F:$P,9,0))</f>
        <v>-1000</v>
      </c>
      <c r="CO45" s="344">
        <f>-(1+VLOOKUP(CO$4,Premissas!$B$11:$D$21,3,0))*(VLOOKUP($B45,Premissas!$F:$P,9,0))</f>
        <v>-1000</v>
      </c>
      <c r="CP45" s="344">
        <f>-(1+VLOOKUP(CP$4,Premissas!$B$11:$D$21,3,0))*(VLOOKUP($B45,Premissas!$F:$P,9,0))</f>
        <v>-1000</v>
      </c>
      <c r="CQ45" s="344">
        <f>-(1+VLOOKUP(CQ$4,Premissas!$B$11:$D$21,3,0))*(VLOOKUP($B45,Premissas!$F:$P,9,0))</f>
        <v>-1000</v>
      </c>
      <c r="CR45" s="344">
        <f>-(1+VLOOKUP(CR$4,Premissas!$B$11:$D$21,3,0))*(VLOOKUP($B45,Premissas!$F:$P,9,0))</f>
        <v>-1000</v>
      </c>
      <c r="CS45" s="344">
        <f>-(1+VLOOKUP(CS$4,Premissas!$B$11:$D$21,3,0))*(VLOOKUP($B45,Premissas!$F:$P,9,0))</f>
        <v>-1000</v>
      </c>
      <c r="CT45" s="344">
        <f>-(1+VLOOKUP(CT$4,Premissas!$B$11:$D$21,3,0))*(VLOOKUP($B45,Premissas!$F:$P,9,0))</f>
        <v>-1000</v>
      </c>
      <c r="CU45" s="344">
        <f>-(1+VLOOKUP(CU$4,Premissas!$B$11:$D$21,3,0))*(VLOOKUP($B45,Premissas!$F:$P,9,0))</f>
        <v>-1000</v>
      </c>
      <c r="CV45" s="344">
        <f>-(1+VLOOKUP(CV$4,Premissas!$B$11:$D$21,3,0))*(VLOOKUP($B45,Premissas!$F:$P,9,0))</f>
        <v>-1000</v>
      </c>
      <c r="CW45" s="344">
        <f>-(1+VLOOKUP(CW$4,Premissas!$B$11:$D$21,3,0))*(VLOOKUP($B45,Premissas!$F:$P,10,0))</f>
        <v>-1000</v>
      </c>
      <c r="CX45" s="344">
        <f>-(1+VLOOKUP(CX$4,Premissas!$B$11:$D$21,3,0))*(VLOOKUP($B45,Premissas!$F:$P,10,0))</f>
        <v>-1000</v>
      </c>
      <c r="CY45" s="344">
        <f>-(1+VLOOKUP(CY$4,Premissas!$B$11:$D$21,3,0))*(VLOOKUP($B45,Premissas!$F:$P,10,0))</f>
        <v>-1000</v>
      </c>
      <c r="CZ45" s="344">
        <f>-(1+VLOOKUP(CZ$4,Premissas!$B$11:$D$21,3,0))*(VLOOKUP($B45,Premissas!$F:$P,10,0))</f>
        <v>-1000</v>
      </c>
      <c r="DA45" s="344">
        <f>-(1+VLOOKUP(DA$4,Premissas!$B$11:$D$21,3,0))*(VLOOKUP($B45,Premissas!$F:$P,10,0))</f>
        <v>-1000</v>
      </c>
      <c r="DB45" s="344">
        <f>-(1+VLOOKUP(DB$4,Premissas!$B$11:$D$21,3,0))*(VLOOKUP($B45,Premissas!$F:$P,10,0))</f>
        <v>-1000</v>
      </c>
      <c r="DC45" s="344">
        <f>-(1+VLOOKUP(DC$4,Premissas!$B$11:$D$21,3,0))*(VLOOKUP($B45,Premissas!$F:$P,10,0))</f>
        <v>-1000</v>
      </c>
      <c r="DD45" s="344">
        <f>-(1+VLOOKUP(DD$4,Premissas!$B$11:$D$21,3,0))*(VLOOKUP($B45,Premissas!$F:$P,10,0))</f>
        <v>-1000</v>
      </c>
      <c r="DE45" s="344">
        <f>-(1+VLOOKUP(DE$4,Premissas!$B$11:$D$21,3,0))*(VLOOKUP($B45,Premissas!$F:$P,10,0))</f>
        <v>-1000</v>
      </c>
      <c r="DF45" s="344">
        <f>-(1+VLOOKUP(DF$4,Premissas!$B$11:$D$21,3,0))*(VLOOKUP($B45,Premissas!$F:$P,10,0))</f>
        <v>-1000</v>
      </c>
      <c r="DG45" s="344">
        <f>-(1+VLOOKUP(DG$4,Premissas!$B$11:$D$21,3,0))*(VLOOKUP($B45,Premissas!$F:$P,10,0))</f>
        <v>-1000</v>
      </c>
      <c r="DH45" s="344">
        <f>-(1+VLOOKUP(DH$4,Premissas!$B$11:$D$21,3,0))*(VLOOKUP($B45,Premissas!$F:$P,10,0))</f>
        <v>-1000</v>
      </c>
      <c r="DI45" s="344">
        <f>-(1+VLOOKUP(DI$4,Premissas!$B$11:$D$21,3,0))*(VLOOKUP($B45,Premissas!$F:$P,11,0))</f>
        <v>-1000</v>
      </c>
      <c r="DJ45" s="344">
        <f>-(1+VLOOKUP(DJ$4,Premissas!$B$11:$D$21,3,0))*(VLOOKUP($B45,Premissas!$F:$P,11,0))</f>
        <v>-1000</v>
      </c>
      <c r="DK45" s="344">
        <f>-(1+VLOOKUP(DK$4,Premissas!$B$11:$D$21,3,0))*(VLOOKUP($B45,Premissas!$F:$P,11,0))</f>
        <v>-1000</v>
      </c>
      <c r="DL45" s="344">
        <f>-(1+VLOOKUP(DL$4,Premissas!$B$11:$D$21,3,0))*(VLOOKUP($B45,Premissas!$F:$P,11,0))</f>
        <v>-1000</v>
      </c>
      <c r="DM45" s="344">
        <f>-(1+VLOOKUP(DM$4,Premissas!$B$11:$D$21,3,0))*(VLOOKUP($B45,Premissas!$F:$P,11,0))</f>
        <v>-1000</v>
      </c>
      <c r="DN45" s="344">
        <f>-(1+VLOOKUP(DN$4,Premissas!$B$11:$D$21,3,0))*(VLOOKUP($B45,Premissas!$F:$P,11,0))</f>
        <v>-1000</v>
      </c>
      <c r="DO45" s="344">
        <f>-(1+VLOOKUP(DO$4,Premissas!$B$11:$D$21,3,0))*(VLOOKUP($B45,Premissas!$F:$P,11,0))</f>
        <v>-1000</v>
      </c>
      <c r="DP45" s="344">
        <f>-(1+VLOOKUP(DP$4,Premissas!$B$11:$D$21,3,0))*(VLOOKUP($B45,Premissas!$F:$P,11,0))</f>
        <v>-1000</v>
      </c>
      <c r="DQ45" s="344">
        <f>-(1+VLOOKUP(DQ$4,Premissas!$B$11:$D$21,3,0))*(VLOOKUP($B45,Premissas!$F:$P,11,0))</f>
        <v>-1000</v>
      </c>
      <c r="DR45" s="344">
        <f>-(1+VLOOKUP(DR$4,Premissas!$B$11:$D$21,3,0))*(VLOOKUP($B45,Premissas!$F:$P,11,0))</f>
        <v>-1000</v>
      </c>
      <c r="DS45" s="344">
        <f>-(1+VLOOKUP(DS$4,Premissas!$B$11:$D$21,3,0))*(VLOOKUP($B45,Premissas!$F:$P,11,0))</f>
        <v>-1000</v>
      </c>
      <c r="DT45" s="344">
        <f>-(1+VLOOKUP(DT$4,Premissas!$B$11:$D$21,3,0))*(VLOOKUP($B45,Premissas!$F:$P,11,0))</f>
        <v>-1000</v>
      </c>
      <c r="DV45" s="316">
        <f t="shared" si="67"/>
        <v>-12000</v>
      </c>
      <c r="DW45" s="316">
        <f t="shared" si="156"/>
        <v>-12000</v>
      </c>
      <c r="DX45" s="316">
        <f t="shared" si="156"/>
        <v>-12000</v>
      </c>
      <c r="DY45" s="316">
        <f t="shared" si="156"/>
        <v>-12000</v>
      </c>
      <c r="DZ45" s="316">
        <f t="shared" si="156"/>
        <v>-12000</v>
      </c>
      <c r="EA45" s="316">
        <f t="shared" si="156"/>
        <v>-12000</v>
      </c>
      <c r="EB45" s="316">
        <f t="shared" si="156"/>
        <v>-12000</v>
      </c>
      <c r="EC45" s="316">
        <f t="shared" si="156"/>
        <v>-12000</v>
      </c>
      <c r="ED45" s="316">
        <f t="shared" si="156"/>
        <v>-12000</v>
      </c>
      <c r="EE45" s="316">
        <f t="shared" si="156"/>
        <v>-12000</v>
      </c>
      <c r="EF45" s="316">
        <f t="shared" si="143"/>
        <v>-120000</v>
      </c>
      <c r="EH45" s="322">
        <f t="shared" si="128"/>
        <v>0</v>
      </c>
      <c r="EI45" s="322">
        <f t="shared" si="129"/>
        <v>0</v>
      </c>
      <c r="EJ45" s="322">
        <f t="shared" si="130"/>
        <v>0</v>
      </c>
      <c r="EK45" s="322">
        <f t="shared" si="131"/>
        <v>0</v>
      </c>
      <c r="EL45" s="322">
        <f>IFERROR(((#REF!/DV45)^(1/8))-1,0)</f>
        <v>0</v>
      </c>
      <c r="EN45" s="322">
        <f t="shared" si="132"/>
        <v>-1.9176053397518447E-2</v>
      </c>
      <c r="EO45" s="322">
        <f t="shared" si="133"/>
        <v>-5.9536647448734338E-3</v>
      </c>
      <c r="EP45" s="322">
        <f t="shared" si="134"/>
        <v>-2.7015585576544293E-3</v>
      </c>
      <c r="EQ45" s="322">
        <f t="shared" si="135"/>
        <v>-1.4976148095078444E-3</v>
      </c>
      <c r="ER45" s="322">
        <f t="shared" si="136"/>
        <v>-9.3510679767092183E-4</v>
      </c>
      <c r="ES45" s="322">
        <f t="shared" si="145"/>
        <v>-6.9599096615830241E-4</v>
      </c>
    </row>
    <row r="46" spans="2:149" outlineLevel="1" x14ac:dyDescent="0.2">
      <c r="B46" s="319" t="str">
        <f>Premissas!F49</f>
        <v>Facilities (Água, luz, material escritório, conservação)</v>
      </c>
      <c r="C46" s="320"/>
      <c r="D46" s="344"/>
      <c r="E46" s="344">
        <f>-(1+VLOOKUP(E$4,Premissas!$B$11:$D$21,3,0))*(VLOOKUP($B46,Premissas!$F:$P,2,0))*Premissas!$AE58</f>
        <v>-50</v>
      </c>
      <c r="F46" s="344">
        <f>-(1+VLOOKUP(F$4,Premissas!$B$11:$D$21,3,0))*(VLOOKUP($B46,Premissas!$F:$P,2,0))*Premissas!$AE58</f>
        <v>-50</v>
      </c>
      <c r="G46" s="344">
        <f>-(1+VLOOKUP(G$4,Premissas!$B$11:$D$21,3,0))*(VLOOKUP($B46,Premissas!$F:$P,2,0))*Premissas!$AE58</f>
        <v>-50</v>
      </c>
      <c r="H46" s="344">
        <f>-(1+VLOOKUP(H$4,Premissas!$B$11:$D$21,3,0))*(VLOOKUP($B46,Premissas!$F:$P,2,0))*Premissas!$AE58</f>
        <v>-50</v>
      </c>
      <c r="I46" s="344">
        <f>-(1+VLOOKUP(I$4,Premissas!$B$11:$D$21,3,0))*(VLOOKUP($B46,Premissas!$F:$P,2,0))*Premissas!$AE58</f>
        <v>-50</v>
      </c>
      <c r="J46" s="344">
        <f>-(1+VLOOKUP(J$4,Premissas!$B$11:$D$21,3,0))*(VLOOKUP($B46,Premissas!$F:$P,2,0))*Premissas!$AE58</f>
        <v>-50</v>
      </c>
      <c r="K46" s="344">
        <f>-(1+VLOOKUP(K$4,Premissas!$B$11:$D$21,3,0))*(VLOOKUP($B46,Premissas!$F:$P,2,0))*Premissas!$AE58</f>
        <v>-50</v>
      </c>
      <c r="L46" s="344">
        <f>-(1+VLOOKUP(L$4,Premissas!$B$11:$D$21,3,0))*(VLOOKUP($B46,Premissas!$F:$P,2,0))*Premissas!$AE58</f>
        <v>-50</v>
      </c>
      <c r="M46" s="344">
        <f>-(1+VLOOKUP(M$4,Premissas!$B$11:$D$21,3,0))*(VLOOKUP($B46,Premissas!$F:$P,2,0))*Premissas!$AE58</f>
        <v>-50</v>
      </c>
      <c r="N46" s="344">
        <f>-(1+VLOOKUP(N$4,Premissas!$B$11:$D$21,3,0))*(VLOOKUP($B46,Premissas!$F:$P,2,0))*Premissas!$AE58</f>
        <v>-50</v>
      </c>
      <c r="O46" s="344">
        <f>-(1+VLOOKUP(O$4,Premissas!$B$11:$D$21,3,0))*(VLOOKUP($B46,Premissas!$F:$P,2,0))*Premissas!$AE58</f>
        <v>-50</v>
      </c>
      <c r="P46" s="344">
        <f>-(1+VLOOKUP(P$4,Premissas!$B$11:$D$21,3,0))*(VLOOKUP($B46,Premissas!$F:$P,2,0))*Premissas!$AE58</f>
        <v>-50</v>
      </c>
      <c r="Q46" s="344">
        <f>-(1+VLOOKUP(Q$4,Premissas!$B$11:$D$21,3,0))*(VLOOKUP($B46,Premissas!$F:$P,3,0))*Premissas!$AE59</f>
        <v>-100</v>
      </c>
      <c r="R46" s="344">
        <f>-(1+VLOOKUP(R$4,Premissas!$B$11:$D$21,3,0))*(VLOOKUP($B46,Premissas!$F:$P,3,0))*Premissas!$AE59</f>
        <v>-100</v>
      </c>
      <c r="S46" s="344">
        <f>-(1+VLOOKUP(S$4,Premissas!$B$11:$D$21,3,0))*(VLOOKUP($B46,Premissas!$F:$P,3,0))*Premissas!$AE59</f>
        <v>-100</v>
      </c>
      <c r="T46" s="344">
        <f>-(1+VLOOKUP(T$4,Premissas!$B$11:$D$21,3,0))*(VLOOKUP($B46,Premissas!$F:$P,3,0))*Premissas!$AE59</f>
        <v>-100</v>
      </c>
      <c r="U46" s="344">
        <f>-(1+VLOOKUP(U$4,Premissas!$B$11:$D$21,3,0))*(VLOOKUP($B46,Premissas!$F:$P,3,0))*Premissas!$AE59</f>
        <v>-100</v>
      </c>
      <c r="V46" s="344">
        <f>-(1+VLOOKUP(V$4,Premissas!$B$11:$D$21,3,0))*(VLOOKUP($B46,Premissas!$F:$P,3,0))*Premissas!$AE59</f>
        <v>-100</v>
      </c>
      <c r="W46" s="344">
        <f>-(1+VLOOKUP(W$4,Premissas!$B$11:$D$21,3,0))*(VLOOKUP($B46,Premissas!$F:$P,3,0))*Premissas!$AE59</f>
        <v>-100</v>
      </c>
      <c r="X46" s="344">
        <f>-(1+VLOOKUP(X$4,Premissas!$B$11:$D$21,3,0))*(VLOOKUP($B46,Premissas!$F:$P,3,0))*Premissas!$AE59</f>
        <v>-100</v>
      </c>
      <c r="Y46" s="344">
        <f>-(1+VLOOKUP(Y$4,Premissas!$B$11:$D$21,3,0))*(VLOOKUP($B46,Premissas!$F:$P,3,0))*Premissas!$AE59</f>
        <v>-100</v>
      </c>
      <c r="Z46" s="344">
        <f>-(1+VLOOKUP(Z$4,Premissas!$B$11:$D$21,3,0))*(VLOOKUP($B46,Premissas!$F:$P,3,0))*Premissas!$AE59</f>
        <v>-100</v>
      </c>
      <c r="AA46" s="344">
        <f>-(1+VLOOKUP(AA$4,Premissas!$B$11:$D$21,3,0))*(VLOOKUP($B46,Premissas!$F:$P,3,0))*Premissas!$AE59</f>
        <v>-100</v>
      </c>
      <c r="AB46" s="344">
        <f>-(1+VLOOKUP(AB$4,Premissas!$B$11:$D$21,3,0))*(VLOOKUP($B46,Premissas!$F:$P,3,0))*Premissas!$AE59</f>
        <v>-100</v>
      </c>
      <c r="AC46" s="344">
        <f>-(1+VLOOKUP(AC$4,Premissas!$B$11:$D$21,3,0))*(VLOOKUP($B46,Premissas!$F:$P,4,0))*Premissas!$AE60</f>
        <v>-150</v>
      </c>
      <c r="AD46" s="344">
        <f>-(1+VLOOKUP(AD$4,Premissas!$B$11:$D$21,3,0))*(VLOOKUP($B46,Premissas!$F:$P,4,0))*Premissas!$AE60</f>
        <v>-150</v>
      </c>
      <c r="AE46" s="344">
        <f>-(1+VLOOKUP(AE$4,Premissas!$B$11:$D$21,3,0))*(VLOOKUP($B46,Premissas!$F:$P,4,0))*Premissas!$AE60</f>
        <v>-150</v>
      </c>
      <c r="AF46" s="344">
        <f>-(1+VLOOKUP(AF$4,Premissas!$B$11:$D$21,3,0))*(VLOOKUP($B46,Premissas!$F:$P,4,0))*Premissas!$AE60</f>
        <v>-150</v>
      </c>
      <c r="AG46" s="344">
        <f>-(1+VLOOKUP(AG$4,Premissas!$B$11:$D$21,3,0))*(VLOOKUP($B46,Premissas!$F:$P,4,0))*Premissas!$AE60</f>
        <v>-150</v>
      </c>
      <c r="AH46" s="344">
        <f>-(1+VLOOKUP(AH$4,Premissas!$B$11:$D$21,3,0))*(VLOOKUP($B46,Premissas!$F:$P,4,0))*Premissas!$AE60</f>
        <v>-150</v>
      </c>
      <c r="AI46" s="344">
        <f>-(1+VLOOKUP(AI$4,Premissas!$B$11:$D$21,3,0))*(VLOOKUP($B46,Premissas!$F:$P,4,0))*Premissas!$AE60</f>
        <v>-150</v>
      </c>
      <c r="AJ46" s="344">
        <f>-(1+VLOOKUP(AJ$4,Premissas!$B$11:$D$21,3,0))*(VLOOKUP($B46,Premissas!$F:$P,4,0))*Premissas!$AE60</f>
        <v>-150</v>
      </c>
      <c r="AK46" s="344">
        <f>-(1+VLOOKUP(AK$4,Premissas!$B$11:$D$21,3,0))*(VLOOKUP($B46,Premissas!$F:$P,4,0))*Premissas!$AE60</f>
        <v>-150</v>
      </c>
      <c r="AL46" s="344">
        <f>-(1+VLOOKUP(AL$4,Premissas!$B$11:$D$21,3,0))*(VLOOKUP($B46,Premissas!$F:$P,4,0))*Premissas!$AE60</f>
        <v>-150</v>
      </c>
      <c r="AM46" s="344">
        <f>-(1+VLOOKUP(AM$4,Premissas!$B$11:$D$21,3,0))*(VLOOKUP($B46,Premissas!$F:$P,4,0))*Premissas!$AE60</f>
        <v>-150</v>
      </c>
      <c r="AN46" s="344">
        <f>-(1+VLOOKUP(AN$4,Premissas!$B$11:$D$21,3,0))*(VLOOKUP($B46,Premissas!$F:$P,4,0))*Premissas!$AE60</f>
        <v>-150</v>
      </c>
      <c r="AO46" s="344">
        <f>-(1+VLOOKUP(AO$4,Premissas!$B$11:$D$21,3,0))*(VLOOKUP($B46,Premissas!$F:$P,5,0))*Premissas!$AE61</f>
        <v>-250</v>
      </c>
      <c r="AP46" s="344">
        <f>-(1+VLOOKUP(AP$4,Premissas!$B$11:$D$21,3,0))*(VLOOKUP($B46,Premissas!$F:$P,5,0))*Premissas!$AE61</f>
        <v>-250</v>
      </c>
      <c r="AQ46" s="344">
        <f>-(1+VLOOKUP(AQ$4,Premissas!$B$11:$D$21,3,0))*(VLOOKUP($B46,Premissas!$F:$P,5,0))*Premissas!$AE61</f>
        <v>-250</v>
      </c>
      <c r="AR46" s="344">
        <f>-(1+VLOOKUP(AR$4,Premissas!$B$11:$D$21,3,0))*(VLOOKUP($B46,Premissas!$F:$P,5,0))*Premissas!$AE61</f>
        <v>-250</v>
      </c>
      <c r="AS46" s="344">
        <f>-(1+VLOOKUP(AS$4,Premissas!$B$11:$D$21,3,0))*(VLOOKUP($B46,Premissas!$F:$P,5,0))*Premissas!$AE61</f>
        <v>-250</v>
      </c>
      <c r="AT46" s="344">
        <f>-(1+VLOOKUP(AT$4,Premissas!$B$11:$D$21,3,0))*(VLOOKUP($B46,Premissas!$F:$P,5,0))*Premissas!$AE61</f>
        <v>-250</v>
      </c>
      <c r="AU46" s="344">
        <f>-(1+VLOOKUP(AU$4,Premissas!$B$11:$D$21,3,0))*(VLOOKUP($B46,Premissas!$F:$P,5,0))*Premissas!$AE61</f>
        <v>-250</v>
      </c>
      <c r="AV46" s="344">
        <f>-(1+VLOOKUP(AV$4,Premissas!$B$11:$D$21,3,0))*(VLOOKUP($B46,Premissas!$F:$P,5,0))*Premissas!$AE61</f>
        <v>-250</v>
      </c>
      <c r="AW46" s="344">
        <f>-(1+VLOOKUP(AW$4,Premissas!$B$11:$D$21,3,0))*(VLOOKUP($B46,Premissas!$F:$P,5,0))*Premissas!$AE61</f>
        <v>-250</v>
      </c>
      <c r="AX46" s="344">
        <f>-(1+VLOOKUP(AX$4,Premissas!$B$11:$D$21,3,0))*(VLOOKUP($B46,Premissas!$F:$P,5,0))*Premissas!$AE61</f>
        <v>-250</v>
      </c>
      <c r="AY46" s="344">
        <f>-(1+VLOOKUP(AY$4,Premissas!$B$11:$D$21,3,0))*(VLOOKUP($B46,Premissas!$F:$P,5,0))*Premissas!$AE61</f>
        <v>-250</v>
      </c>
      <c r="AZ46" s="344">
        <f>-(1+VLOOKUP(AZ$4,Premissas!$B$11:$D$21,3,0))*(VLOOKUP($B46,Premissas!$F:$P,5,0))*Premissas!$AE61</f>
        <v>-250</v>
      </c>
      <c r="BA46" s="344">
        <f>-(1+VLOOKUP(BA$4,Premissas!$B$11:$D$21,3,0))*(VLOOKUP($B46,Premissas!$F:$P,6,0))*Premissas!$AE62</f>
        <v>-350</v>
      </c>
      <c r="BB46" s="344">
        <f>-(1+VLOOKUP(BB$4,Premissas!$B$11:$D$21,3,0))*(VLOOKUP($B46,Premissas!$F:$P,6,0))*Premissas!$AE62</f>
        <v>-350</v>
      </c>
      <c r="BC46" s="344">
        <f>-(1+VLOOKUP(BC$4,Premissas!$B$11:$D$21,3,0))*(VLOOKUP($B46,Premissas!$F:$P,6,0))*Premissas!$AE62</f>
        <v>-350</v>
      </c>
      <c r="BD46" s="344">
        <f>-(1+VLOOKUP(BD$4,Premissas!$B$11:$D$21,3,0))*(VLOOKUP($B46,Premissas!$F:$P,6,0))*Premissas!$AE62</f>
        <v>-350</v>
      </c>
      <c r="BE46" s="344">
        <f>-(1+VLOOKUP(BE$4,Premissas!$B$11:$D$21,3,0))*(VLOOKUP($B46,Premissas!$F:$P,6,0))*Premissas!$AE62</f>
        <v>-350</v>
      </c>
      <c r="BF46" s="344">
        <f>-(1+VLOOKUP(BF$4,Premissas!$B$11:$D$21,3,0))*(VLOOKUP($B46,Premissas!$F:$P,6,0))*Premissas!$AE62</f>
        <v>-350</v>
      </c>
      <c r="BG46" s="344">
        <f>-(1+VLOOKUP(BG$4,Premissas!$B$11:$D$21,3,0))*(VLOOKUP($B46,Premissas!$F:$P,6,0))*Premissas!$AE62</f>
        <v>-350</v>
      </c>
      <c r="BH46" s="344">
        <f>-(1+VLOOKUP(BH$4,Premissas!$B$11:$D$21,3,0))*(VLOOKUP($B46,Premissas!$F:$P,6,0))*Premissas!$AE62</f>
        <v>-350</v>
      </c>
      <c r="BI46" s="344">
        <f>-(1+VLOOKUP(BI$4,Premissas!$B$11:$D$21,3,0))*(VLOOKUP($B46,Premissas!$F:$P,6,0))*Premissas!$AE62</f>
        <v>-350</v>
      </c>
      <c r="BJ46" s="344">
        <f>-(1+VLOOKUP(BJ$4,Premissas!$B$11:$D$21,3,0))*(VLOOKUP($B46,Premissas!$F:$P,6,0))*Premissas!$AE62</f>
        <v>-350</v>
      </c>
      <c r="BK46" s="344">
        <f>-(1+VLOOKUP(BK$4,Premissas!$B$11:$D$21,3,0))*(VLOOKUP($B46,Premissas!$F:$P,6,0))*Premissas!$AE62</f>
        <v>-350</v>
      </c>
      <c r="BL46" s="344">
        <f>-(1+VLOOKUP(BL$4,Premissas!$B$11:$D$21,3,0))*(VLOOKUP($B46,Premissas!$F:$P,6,0))*Premissas!$AE62</f>
        <v>-350</v>
      </c>
      <c r="BM46" s="344">
        <f>-(1+VLOOKUP(BM$4,Premissas!$B$11:$D$21,3,0))*(VLOOKUP($B46,Premissas!$F:$P,7,0))*Premissas!$AE63</f>
        <v>-450</v>
      </c>
      <c r="BN46" s="344">
        <f>-(1+VLOOKUP(BN$4,Premissas!$B$11:$D$21,3,0))*(VLOOKUP($B46,Premissas!$F:$P,7,0))*Premissas!$AE63</f>
        <v>-450</v>
      </c>
      <c r="BO46" s="344">
        <f>-(1+VLOOKUP(BO$4,Premissas!$B$11:$D$21,3,0))*(VLOOKUP($B46,Premissas!$F:$P,7,0))*Premissas!$AE63</f>
        <v>-450</v>
      </c>
      <c r="BP46" s="344">
        <f>-(1+VLOOKUP(BP$4,Premissas!$B$11:$D$21,3,0))*(VLOOKUP($B46,Premissas!$F:$P,7,0))*Premissas!$AE63</f>
        <v>-450</v>
      </c>
      <c r="BQ46" s="344">
        <f>-(1+VLOOKUP(BQ$4,Premissas!$B$11:$D$21,3,0))*(VLOOKUP($B46,Premissas!$F:$P,7,0))*Premissas!$AE63</f>
        <v>-450</v>
      </c>
      <c r="BR46" s="344">
        <f>-(1+VLOOKUP(BR$4,Premissas!$B$11:$D$21,3,0))*(VLOOKUP($B46,Premissas!$F:$P,7,0))*Premissas!$AE63</f>
        <v>-450</v>
      </c>
      <c r="BS46" s="344">
        <f>-(1+VLOOKUP(BS$4,Premissas!$B$11:$D$21,3,0))*(VLOOKUP($B46,Premissas!$F:$P,7,0))*Premissas!$AE63</f>
        <v>-450</v>
      </c>
      <c r="BT46" s="344">
        <f>-(1+VLOOKUP(BT$4,Premissas!$B$11:$D$21,3,0))*(VLOOKUP($B46,Premissas!$F:$P,7,0))*Premissas!$AE63</f>
        <v>-450</v>
      </c>
      <c r="BU46" s="344">
        <f>-(1+VLOOKUP(BU$4,Premissas!$B$11:$D$21,3,0))*(VLOOKUP($B46,Premissas!$F:$P,7,0))*Premissas!$AE63</f>
        <v>-450</v>
      </c>
      <c r="BV46" s="344">
        <f>-(1+VLOOKUP(BV$4,Premissas!$B$11:$D$21,3,0))*(VLOOKUP($B46,Premissas!$F:$P,7,0))*Premissas!$AE63</f>
        <v>-450</v>
      </c>
      <c r="BW46" s="344">
        <f>-(1+VLOOKUP(BW$4,Premissas!$B$11:$D$21,3,0))*(VLOOKUP($B46,Premissas!$F:$P,7,0))*Premissas!$AE63</f>
        <v>-450</v>
      </c>
      <c r="BX46" s="344">
        <f>-(1+VLOOKUP(BX$4,Premissas!$B$11:$D$21,3,0))*(VLOOKUP($B46,Premissas!$F:$P,7,0))*Premissas!$AE63</f>
        <v>-450</v>
      </c>
      <c r="BY46" s="344">
        <f>-(1+VLOOKUP(BY$4,Premissas!$B$11:$D$21,3,0))*(VLOOKUP($B46,Premissas!$F:$P,8,0))*Premissas!$AE64</f>
        <v>-550</v>
      </c>
      <c r="BZ46" s="344">
        <f>-(1+VLOOKUP(BZ$4,Premissas!$B$11:$D$21,3,0))*(VLOOKUP($B46,Premissas!$F:$P,8,0))*Premissas!$AE64</f>
        <v>-550</v>
      </c>
      <c r="CA46" s="344">
        <f>-(1+VLOOKUP(CA$4,Premissas!$B$11:$D$21,3,0))*(VLOOKUP($B46,Premissas!$F:$P,8,0))*Premissas!$AE64</f>
        <v>-550</v>
      </c>
      <c r="CB46" s="344">
        <f>-(1+VLOOKUP(CB$4,Premissas!$B$11:$D$21,3,0))*(VLOOKUP($B46,Premissas!$F:$P,8,0))*Premissas!$AE64</f>
        <v>-550</v>
      </c>
      <c r="CC46" s="344">
        <f>-(1+VLOOKUP(CC$4,Premissas!$B$11:$D$21,3,0))*(VLOOKUP($B46,Premissas!$F:$P,8,0))*Premissas!$AE64</f>
        <v>-550</v>
      </c>
      <c r="CD46" s="344">
        <f>-(1+VLOOKUP(CD$4,Premissas!$B$11:$D$21,3,0))*(VLOOKUP($B46,Premissas!$F:$P,8,0))*Premissas!$AE64</f>
        <v>-550</v>
      </c>
      <c r="CE46" s="344">
        <f>-(1+VLOOKUP(CE$4,Premissas!$B$11:$D$21,3,0))*(VLOOKUP($B46,Premissas!$F:$P,8,0))*Premissas!$AE64</f>
        <v>-550</v>
      </c>
      <c r="CF46" s="344">
        <f>-(1+VLOOKUP(CF$4,Premissas!$B$11:$D$21,3,0))*(VLOOKUP($B46,Premissas!$F:$P,8,0))*Premissas!$AE64</f>
        <v>-550</v>
      </c>
      <c r="CG46" s="344">
        <f>-(1+VLOOKUP(CG$4,Premissas!$B$11:$D$21,3,0))*(VLOOKUP($B46,Premissas!$F:$P,8,0))*Premissas!$AE64</f>
        <v>-550</v>
      </c>
      <c r="CH46" s="344">
        <f>-(1+VLOOKUP(CH$4,Premissas!$B$11:$D$21,3,0))*(VLOOKUP($B46,Premissas!$F:$P,8,0))*Premissas!$AE64</f>
        <v>-550</v>
      </c>
      <c r="CI46" s="344">
        <f>-(1+VLOOKUP(CI$4,Premissas!$B$11:$D$21,3,0))*(VLOOKUP($B46,Premissas!$F:$P,8,0))*Premissas!$AE64</f>
        <v>-550</v>
      </c>
      <c r="CJ46" s="344">
        <f>-(1+VLOOKUP(CJ$4,Premissas!$B$11:$D$21,3,0))*(VLOOKUP($B46,Premissas!$F:$P,8,0))*Premissas!$AE64</f>
        <v>-550</v>
      </c>
      <c r="CK46" s="344">
        <f>-(1+VLOOKUP(CK$4,Premissas!$B$11:$D$21,3,0))*(VLOOKUP($B46,Premissas!$F:$P,9,0))*Premissas!$AE65</f>
        <v>-650</v>
      </c>
      <c r="CL46" s="344">
        <f>-(1+VLOOKUP(CL$4,Premissas!$B$11:$D$21,3,0))*(VLOOKUP($B46,Premissas!$F:$P,9,0))*Premissas!$AE65</f>
        <v>-650</v>
      </c>
      <c r="CM46" s="344">
        <f>-(1+VLOOKUP(CM$4,Premissas!$B$11:$D$21,3,0))*(VLOOKUP($B46,Premissas!$F:$P,9,0))*Premissas!$AE65</f>
        <v>-650</v>
      </c>
      <c r="CN46" s="344">
        <f>-(1+VLOOKUP(CN$4,Premissas!$B$11:$D$21,3,0))*(VLOOKUP($B46,Premissas!$F:$P,9,0))*Premissas!$AE65</f>
        <v>-650</v>
      </c>
      <c r="CO46" s="344">
        <f>-(1+VLOOKUP(CO$4,Premissas!$B$11:$D$21,3,0))*(VLOOKUP($B46,Premissas!$F:$P,9,0))*Premissas!$AE65</f>
        <v>-650</v>
      </c>
      <c r="CP46" s="344">
        <f>-(1+VLOOKUP(CP$4,Premissas!$B$11:$D$21,3,0))*(VLOOKUP($B46,Premissas!$F:$P,9,0))*Premissas!$AE65</f>
        <v>-650</v>
      </c>
      <c r="CQ46" s="344">
        <f>-(1+VLOOKUP(CQ$4,Premissas!$B$11:$D$21,3,0))*(VLOOKUP($B46,Premissas!$F:$P,9,0))*Premissas!$AE65</f>
        <v>-650</v>
      </c>
      <c r="CR46" s="344">
        <f>-(1+VLOOKUP(CR$4,Premissas!$B$11:$D$21,3,0))*(VLOOKUP($B46,Premissas!$F:$P,9,0))*Premissas!$AE65</f>
        <v>-650</v>
      </c>
      <c r="CS46" s="344">
        <f>-(1+VLOOKUP(CS$4,Premissas!$B$11:$D$21,3,0))*(VLOOKUP($B46,Premissas!$F:$P,9,0))*Premissas!$AE65</f>
        <v>-650</v>
      </c>
      <c r="CT46" s="344">
        <f>-(1+VLOOKUP(CT$4,Premissas!$B$11:$D$21,3,0))*(VLOOKUP($B46,Premissas!$F:$P,9,0))*Premissas!$AE65</f>
        <v>-650</v>
      </c>
      <c r="CU46" s="344">
        <f>-(1+VLOOKUP(CU$4,Premissas!$B$11:$D$21,3,0))*(VLOOKUP($B46,Premissas!$F:$P,9,0))*Premissas!$AE65</f>
        <v>-650</v>
      </c>
      <c r="CV46" s="344">
        <f>-(1+VLOOKUP(CV$4,Premissas!$B$11:$D$21,3,0))*(VLOOKUP($B46,Premissas!$F:$P,9,0))*Premissas!$AE65</f>
        <v>-650</v>
      </c>
      <c r="CW46" s="344">
        <f>-(1+VLOOKUP(CW$4,Premissas!$B$11:$D$21,3,0))*(VLOOKUP($B46,Premissas!$F:$P,10,0))*Premissas!$AE66</f>
        <v>-750</v>
      </c>
      <c r="CX46" s="344">
        <f>-(1+VLOOKUP(CX$4,Premissas!$B$11:$D$21,3,0))*(VLOOKUP($B46,Premissas!$F:$P,10,0))*Premissas!$AE66</f>
        <v>-750</v>
      </c>
      <c r="CY46" s="344">
        <f>-(1+VLOOKUP(CY$4,Premissas!$B$11:$D$21,3,0))*(VLOOKUP($B46,Premissas!$F:$P,10,0))*Premissas!$AE66</f>
        <v>-750</v>
      </c>
      <c r="CZ46" s="344">
        <f>-(1+VLOOKUP(CZ$4,Premissas!$B$11:$D$21,3,0))*(VLOOKUP($B46,Premissas!$F:$P,10,0))*Premissas!$AE66</f>
        <v>-750</v>
      </c>
      <c r="DA46" s="344">
        <f>-(1+VLOOKUP(DA$4,Premissas!$B$11:$D$21,3,0))*(VLOOKUP($B46,Premissas!$F:$P,10,0))*Premissas!$AE66</f>
        <v>-750</v>
      </c>
      <c r="DB46" s="344">
        <f>-(1+VLOOKUP(DB$4,Premissas!$B$11:$D$21,3,0))*(VLOOKUP($B46,Premissas!$F:$P,10,0))*Premissas!$AE66</f>
        <v>-750</v>
      </c>
      <c r="DC46" s="344">
        <f>-(1+VLOOKUP(DC$4,Premissas!$B$11:$D$21,3,0))*(VLOOKUP($B46,Premissas!$F:$P,10,0))*Premissas!$AE66</f>
        <v>-750</v>
      </c>
      <c r="DD46" s="344">
        <f>-(1+VLOOKUP(DD$4,Premissas!$B$11:$D$21,3,0))*(VLOOKUP($B46,Premissas!$F:$P,10,0))*Premissas!$AE66</f>
        <v>-750</v>
      </c>
      <c r="DE46" s="344">
        <f>-(1+VLOOKUP(DE$4,Premissas!$B$11:$D$21,3,0))*(VLOOKUP($B46,Premissas!$F:$P,10,0))*Premissas!$AE66</f>
        <v>-750</v>
      </c>
      <c r="DF46" s="344">
        <f>-(1+VLOOKUP(DF$4,Premissas!$B$11:$D$21,3,0))*(VLOOKUP($B46,Premissas!$F:$P,10,0))*Premissas!$AE66</f>
        <v>-750</v>
      </c>
      <c r="DG46" s="344">
        <f>-(1+VLOOKUP(DG$4,Premissas!$B$11:$D$21,3,0))*(VLOOKUP($B46,Premissas!$F:$P,10,0))*Premissas!$AE66</f>
        <v>-750</v>
      </c>
      <c r="DH46" s="344">
        <f>-(1+VLOOKUP(DH$4,Premissas!$B$11:$D$21,3,0))*(VLOOKUP($B46,Premissas!$F:$P,10,0))*Premissas!$AE66</f>
        <v>-750</v>
      </c>
      <c r="DI46" s="344">
        <f>-(1+VLOOKUP(DI$4,Premissas!$B$11:$D$21,3,0))*(VLOOKUP($B46,Premissas!$F:$P,11,0))*Premissas!$AE67</f>
        <v>-850</v>
      </c>
      <c r="DJ46" s="344">
        <f>-(1+VLOOKUP(DJ$4,Premissas!$B$11:$D$21,3,0))*(VLOOKUP($B46,Premissas!$F:$P,11,0))*Premissas!$AE67</f>
        <v>-850</v>
      </c>
      <c r="DK46" s="344">
        <f>-(1+VLOOKUP(DK$4,Premissas!$B$11:$D$21,3,0))*(VLOOKUP($B46,Premissas!$F:$P,11,0))*Premissas!$AE67</f>
        <v>-850</v>
      </c>
      <c r="DL46" s="344">
        <f>-(1+VLOOKUP(DL$4,Premissas!$B$11:$D$21,3,0))*(VLOOKUP($B46,Premissas!$F:$P,11,0))*Premissas!$AE67</f>
        <v>-850</v>
      </c>
      <c r="DM46" s="344">
        <f>-(1+VLOOKUP(DM$4,Premissas!$B$11:$D$21,3,0))*(VLOOKUP($B46,Premissas!$F:$P,11,0))*Premissas!$AE67</f>
        <v>-850</v>
      </c>
      <c r="DN46" s="344">
        <f>-(1+VLOOKUP(DN$4,Premissas!$B$11:$D$21,3,0))*(VLOOKUP($B46,Premissas!$F:$P,11,0))*Premissas!$AE67</f>
        <v>-850</v>
      </c>
      <c r="DO46" s="344">
        <f>-(1+VLOOKUP(DO$4,Premissas!$B$11:$D$21,3,0))*(VLOOKUP($B46,Premissas!$F:$P,11,0))*Premissas!$AE67</f>
        <v>-850</v>
      </c>
      <c r="DP46" s="344">
        <f>-(1+VLOOKUP(DP$4,Premissas!$B$11:$D$21,3,0))*(VLOOKUP($B46,Premissas!$F:$P,11,0))*Premissas!$AE67</f>
        <v>-850</v>
      </c>
      <c r="DQ46" s="344">
        <f>-(1+VLOOKUP(DQ$4,Premissas!$B$11:$D$21,3,0))*(VLOOKUP($B46,Premissas!$F:$P,11,0))*Premissas!$AE67</f>
        <v>-850</v>
      </c>
      <c r="DR46" s="344">
        <f>-(1+VLOOKUP(DR$4,Premissas!$B$11:$D$21,3,0))*(VLOOKUP($B46,Premissas!$F:$P,11,0))*Premissas!$AE67</f>
        <v>-850</v>
      </c>
      <c r="DS46" s="344">
        <f>-(1+VLOOKUP(DS$4,Premissas!$B$11:$D$21,3,0))*(VLOOKUP($B46,Premissas!$F:$P,11,0))*Premissas!$AE67</f>
        <v>-850</v>
      </c>
      <c r="DT46" s="344">
        <f>-(1+VLOOKUP(DT$4,Premissas!$B$11:$D$21,3,0))*(VLOOKUP($B46,Premissas!$F:$P,11,0))*Premissas!$AE67</f>
        <v>-850</v>
      </c>
      <c r="DV46" s="316">
        <f t="shared" si="67"/>
        <v>-600</v>
      </c>
      <c r="DW46" s="316">
        <f t="shared" si="156"/>
        <v>-1200</v>
      </c>
      <c r="DX46" s="316">
        <f t="shared" si="156"/>
        <v>-1800</v>
      </c>
      <c r="DY46" s="316">
        <f t="shared" si="156"/>
        <v>-3000</v>
      </c>
      <c r="DZ46" s="316">
        <f t="shared" si="156"/>
        <v>-4200</v>
      </c>
      <c r="EA46" s="316">
        <f t="shared" si="156"/>
        <v>-5400</v>
      </c>
      <c r="EB46" s="316">
        <f t="shared" si="156"/>
        <v>-6600</v>
      </c>
      <c r="EC46" s="316">
        <f t="shared" si="156"/>
        <v>-7800</v>
      </c>
      <c r="ED46" s="316">
        <f t="shared" si="156"/>
        <v>-9000</v>
      </c>
      <c r="EE46" s="316">
        <f t="shared" si="156"/>
        <v>-10200</v>
      </c>
      <c r="EF46" s="316">
        <f t="shared" si="143"/>
        <v>-49800</v>
      </c>
      <c r="EH46" s="322">
        <f t="shared" si="128"/>
        <v>1</v>
      </c>
      <c r="EI46" s="322">
        <f t="shared" si="129"/>
        <v>0.5</v>
      </c>
      <c r="EJ46" s="322">
        <f t="shared" si="130"/>
        <v>0.66666666666666674</v>
      </c>
      <c r="EK46" s="322">
        <f t="shared" si="131"/>
        <v>0.39999999999999991</v>
      </c>
      <c r="EL46" s="322">
        <f>IFERROR(((#REF!/DV46)^(1/8))-1,0)</f>
        <v>0</v>
      </c>
      <c r="EN46" s="322">
        <f t="shared" si="132"/>
        <v>-9.5880266987592234E-4</v>
      </c>
      <c r="EO46" s="322">
        <f t="shared" si="133"/>
        <v>-5.9536647448734336E-4</v>
      </c>
      <c r="EP46" s="322">
        <f t="shared" si="134"/>
        <v>-4.0523378364816439E-4</v>
      </c>
      <c r="EQ46" s="322">
        <f t="shared" si="135"/>
        <v>-3.744037023769611E-4</v>
      </c>
      <c r="ER46" s="322">
        <f t="shared" si="136"/>
        <v>-3.2728737918482265E-4</v>
      </c>
      <c r="ES46" s="322">
        <f t="shared" si="145"/>
        <v>-2.8883625095569551E-4</v>
      </c>
    </row>
    <row r="47" spans="2:149" outlineLevel="1" x14ac:dyDescent="0.2">
      <c r="B47" s="319" t="str">
        <f>Premissas!F50</f>
        <v>Custo PA (Computador, mesa, telefone, cadeira)</v>
      </c>
      <c r="C47" s="320"/>
      <c r="D47" s="344"/>
      <c r="E47" s="344">
        <f>-(1+VLOOKUP(E$4,Premissas!$B$11:$D$21,3,0))*(VLOOKUP($B47,Premissas!$F:$P,2,0))*E73</f>
        <v>-12000</v>
      </c>
      <c r="F47" s="344">
        <f>-(1+VLOOKUP(F$4,Premissas!$B$11:$D$21,3,0))*(VLOOKUP($B47,Premissas!$F:$P,2,0))*(F73-E73)</f>
        <v>0</v>
      </c>
      <c r="G47" s="344">
        <f>-(1+VLOOKUP(G$4,Premissas!$B$11:$D$21,3,0))*(VLOOKUP($B47,Premissas!$F:$P,2,0))*(G73-F73)</f>
        <v>0</v>
      </c>
      <c r="H47" s="344">
        <f>-(1+VLOOKUP(H$4,Premissas!$B$11:$D$21,3,0))*(VLOOKUP($B47,Premissas!$F:$P,2,0))*(H73-G73)</f>
        <v>0</v>
      </c>
      <c r="I47" s="344">
        <f>-(1+VLOOKUP(I$4,Premissas!$B$11:$D$21,3,0))*(VLOOKUP($B47,Premissas!$F:$P,2,0))*(I73-H73)</f>
        <v>0</v>
      </c>
      <c r="J47" s="344">
        <f>-(1+VLOOKUP(J$4,Premissas!$B$11:$D$21,3,0))*(VLOOKUP($B47,Premissas!$F:$P,2,0))*(J73-I73)</f>
        <v>0</v>
      </c>
      <c r="K47" s="344">
        <f>-(1+VLOOKUP(K$4,Premissas!$B$11:$D$21,3,0))*(VLOOKUP($B47,Premissas!$F:$P,2,0))*(K73-J73)</f>
        <v>0</v>
      </c>
      <c r="L47" s="344">
        <f>-(1+VLOOKUP(L$4,Premissas!$B$11:$D$21,3,0))*(VLOOKUP($B47,Premissas!$F:$P,2,0))*(L73-K73)</f>
        <v>0</v>
      </c>
      <c r="M47" s="344">
        <f>-(1+VLOOKUP(M$4,Premissas!$B$11:$D$21,3,0))*(VLOOKUP($B47,Premissas!$F:$P,2,0))*(M73-L73)</f>
        <v>0</v>
      </c>
      <c r="N47" s="344">
        <f>-(1+VLOOKUP(N$4,Premissas!$B$11:$D$21,3,0))*(VLOOKUP($B47,Premissas!$F:$P,2,0))*(N73-M73)</f>
        <v>0</v>
      </c>
      <c r="O47" s="344">
        <f>-(1+VLOOKUP(O$4,Premissas!$B$11:$D$21,3,0))*(VLOOKUP($B47,Premissas!$F:$P,2,0))*(O73-N73)</f>
        <v>0</v>
      </c>
      <c r="P47" s="344">
        <f>-(1+VLOOKUP(P$4,Premissas!$B$11:$D$21,3,0))*(VLOOKUP($B47,Premissas!$F:$P,2,0))*(P73-O73)</f>
        <v>0</v>
      </c>
      <c r="Q47" s="344">
        <f>-(1+VLOOKUP(Q$4,Premissas!$B$11:$D$21,3,0))*(VLOOKUP($B47,Premissas!$F:$P,3,0))*(Q73-P73)</f>
        <v>0</v>
      </c>
      <c r="R47" s="344">
        <f>-(1+VLOOKUP(R$4,Premissas!$B$11:$D$21,3,0))*(VLOOKUP($B47,Premissas!$F:$P,3,0))*(R73-Q73)</f>
        <v>0</v>
      </c>
      <c r="S47" s="344">
        <f>-(1+VLOOKUP(S$4,Premissas!$B$11:$D$21,3,0))*(VLOOKUP($B47,Premissas!$F:$P,3,0))*(S73-R73)</f>
        <v>0</v>
      </c>
      <c r="T47" s="344">
        <f>-(1+VLOOKUP(T$4,Premissas!$B$11:$D$21,3,0))*(VLOOKUP($B47,Premissas!$F:$P,3,0))*(T73-S73)</f>
        <v>-4000</v>
      </c>
      <c r="U47" s="344">
        <f>-(1+VLOOKUP(U$4,Premissas!$B$11:$D$21,3,0))*(VLOOKUP($B47,Premissas!$F:$P,3,0))*(U73-T73)</f>
        <v>0</v>
      </c>
      <c r="V47" s="344">
        <f>-(1+VLOOKUP(V$4,Premissas!$B$11:$D$21,3,0))*(VLOOKUP($B47,Premissas!$F:$P,3,0))*(V73-U73)</f>
        <v>0</v>
      </c>
      <c r="W47" s="344">
        <f>-(1+VLOOKUP(W$4,Premissas!$B$11:$D$21,3,0))*(VLOOKUP($B47,Premissas!$F:$P,3,0))*(W73-V73)</f>
        <v>0</v>
      </c>
      <c r="X47" s="344">
        <f>-(1+VLOOKUP(X$4,Premissas!$B$11:$D$21,3,0))*(VLOOKUP($B47,Premissas!$F:$P,3,0))*(X73-W73)</f>
        <v>0</v>
      </c>
      <c r="Y47" s="344">
        <f>-(1+VLOOKUP(Y$4,Premissas!$B$11:$D$21,3,0))*(VLOOKUP($B47,Premissas!$F:$P,3,0))*(Y73-X73)</f>
        <v>-4000</v>
      </c>
      <c r="Z47" s="344">
        <f>-(1+VLOOKUP(Z$4,Premissas!$B$11:$D$21,3,0))*(VLOOKUP($B47,Premissas!$F:$P,3,0))*(Z73-Y73)</f>
        <v>0</v>
      </c>
      <c r="AA47" s="344">
        <f>-(1+VLOOKUP(AA$4,Premissas!$B$11:$D$21,3,0))*(VLOOKUP($B47,Premissas!$F:$P,3,0))*(AA73-Z73)</f>
        <v>0</v>
      </c>
      <c r="AB47" s="344">
        <f>-(1+VLOOKUP(AB$4,Premissas!$B$11:$D$21,3,0))*(VLOOKUP($B47,Premissas!$F:$P,3,0))*(AB73-AA73)</f>
        <v>0</v>
      </c>
      <c r="AC47" s="344">
        <f>-(1+VLOOKUP(AC$4,Premissas!$B$11:$D$21,3,0))*(VLOOKUP($B47,Premissas!$F:$P,4,0))*(AC73-AB73)</f>
        <v>4000</v>
      </c>
      <c r="AD47" s="344">
        <f>-(1+VLOOKUP(AD$4,Premissas!$B$11:$D$21,3,0))*(VLOOKUP($B47,Premissas!$F:$P,4,0))*(AD73-AC73)</f>
        <v>-4000</v>
      </c>
      <c r="AE47" s="344">
        <f>-(1+VLOOKUP(AE$4,Premissas!$B$11:$D$21,3,0))*(VLOOKUP($B47,Premissas!$F:$P,4,0))*(AE73-AD73)</f>
        <v>0</v>
      </c>
      <c r="AF47" s="344">
        <f>-(1+VLOOKUP(AF$4,Premissas!$B$11:$D$21,3,0))*(VLOOKUP($B47,Premissas!$F:$P,4,0))*(AF73-AE73)</f>
        <v>0</v>
      </c>
      <c r="AG47" s="344">
        <f>-(1+VLOOKUP(AG$4,Premissas!$B$11:$D$21,3,0))*(VLOOKUP($B47,Premissas!$F:$P,4,0))*(AG73-AF73)</f>
        <v>0</v>
      </c>
      <c r="AH47" s="344">
        <f>-(1+VLOOKUP(AH$4,Premissas!$B$11:$D$21,3,0))*(VLOOKUP($B47,Premissas!$F:$P,4,0))*(AH73-AG73)</f>
        <v>0</v>
      </c>
      <c r="AI47" s="344">
        <f>-(1+VLOOKUP(AI$4,Premissas!$B$11:$D$21,3,0))*(VLOOKUP($B47,Premissas!$F:$P,4,0))*(AI73-AH73)</f>
        <v>0</v>
      </c>
      <c r="AJ47" s="344">
        <f>-(1+VLOOKUP(AJ$4,Premissas!$B$11:$D$21,3,0))*(VLOOKUP($B47,Premissas!$F:$P,4,0))*(AJ73-AI73)</f>
        <v>-4000</v>
      </c>
      <c r="AK47" s="344">
        <f>-(1+VLOOKUP(AK$4,Premissas!$B$11:$D$21,3,0))*(VLOOKUP($B47,Premissas!$F:$P,4,0))*(AK73-AJ73)</f>
        <v>0</v>
      </c>
      <c r="AL47" s="344">
        <f>-(1+VLOOKUP(AL$4,Premissas!$B$11:$D$21,3,0))*(VLOOKUP($B47,Premissas!$F:$P,4,0))*(AL73-AK73)</f>
        <v>0</v>
      </c>
      <c r="AM47" s="344">
        <f>-(1+VLOOKUP(AM$4,Premissas!$B$11:$D$21,3,0))*(VLOOKUP($B47,Premissas!$F:$P,4,0))*(AM73-AL73)</f>
        <v>0</v>
      </c>
      <c r="AN47" s="344">
        <f>-(1+VLOOKUP(AN$4,Premissas!$B$11:$D$21,3,0))*(VLOOKUP($B47,Premissas!$F:$P,4,0))*(AN73-AM73)</f>
        <v>0</v>
      </c>
      <c r="AO47" s="344">
        <f>-(1+VLOOKUP(AO$4,Premissas!$B$11:$D$21,3,0))*(VLOOKUP($B47,Premissas!$F:$P,5,0))*(AO73-AN73)</f>
        <v>0</v>
      </c>
      <c r="AP47" s="344">
        <f>-(1+VLOOKUP(AP$4,Premissas!$B$11:$D$21,3,0))*(VLOOKUP($B47,Premissas!$F:$P,5,0))*(AP73-AO73)</f>
        <v>-4000</v>
      </c>
      <c r="AQ47" s="344">
        <f>-(1+VLOOKUP(AQ$4,Premissas!$B$11:$D$21,3,0))*(VLOOKUP($B47,Premissas!$F:$P,5,0))*(AQ73-AP73)</f>
        <v>0</v>
      </c>
      <c r="AR47" s="344">
        <f>-(1+VLOOKUP(AR$4,Premissas!$B$11:$D$21,3,0))*(VLOOKUP($B47,Premissas!$F:$P,5,0))*(AR73-AQ73)</f>
        <v>0</v>
      </c>
      <c r="AS47" s="344">
        <f>-(1+VLOOKUP(AS$4,Premissas!$B$11:$D$21,3,0))*(VLOOKUP($B47,Premissas!$F:$P,5,0))*(AS73-AR73)</f>
        <v>-4000</v>
      </c>
      <c r="AT47" s="344">
        <f>-(1+VLOOKUP(AT$4,Premissas!$B$11:$D$21,3,0))*(VLOOKUP($B47,Premissas!$F:$P,5,0))*(AT73-AS73)</f>
        <v>0</v>
      </c>
      <c r="AU47" s="344">
        <f>-(1+VLOOKUP(AU$4,Premissas!$B$11:$D$21,3,0))*(VLOOKUP($B47,Premissas!$F:$P,5,0))*(AU73-AT73)</f>
        <v>0</v>
      </c>
      <c r="AV47" s="344">
        <f>-(1+VLOOKUP(AV$4,Premissas!$B$11:$D$21,3,0))*(VLOOKUP($B47,Premissas!$F:$P,5,0))*(AV73-AU73)</f>
        <v>0</v>
      </c>
      <c r="AW47" s="344">
        <f>-(1+VLOOKUP(AW$4,Premissas!$B$11:$D$21,3,0))*(VLOOKUP($B47,Premissas!$F:$P,5,0))*(AW73-AV73)</f>
        <v>0</v>
      </c>
      <c r="AX47" s="344">
        <f>-(1+VLOOKUP(AX$4,Premissas!$B$11:$D$21,3,0))*(VLOOKUP($B47,Premissas!$F:$P,5,0))*(AX73-AW73)</f>
        <v>0</v>
      </c>
      <c r="AY47" s="344">
        <f>-(1+VLOOKUP(AY$4,Premissas!$B$11:$D$21,3,0))*(VLOOKUP($B47,Premissas!$F:$P,5,0))*(AY73-AX73)</f>
        <v>0</v>
      </c>
      <c r="AZ47" s="344">
        <f>-(1+VLOOKUP(AZ$4,Premissas!$B$11:$D$21,3,0))*(VLOOKUP($B47,Premissas!$F:$P,5,0))*(AZ73-AY73)</f>
        <v>-8000</v>
      </c>
      <c r="BA47" s="344">
        <f>-(1+VLOOKUP(BA$4,Premissas!$B$11:$D$21,3,0))*(VLOOKUP($B47,Premissas!$F:$P,6,0))*(BA73-AZ73)</f>
        <v>0</v>
      </c>
      <c r="BB47" s="344">
        <f>-(1+VLOOKUP(BB$4,Premissas!$B$11:$D$21,3,0))*(VLOOKUP($B47,Premissas!$F:$P,6,0))*(BB73-BA73)</f>
        <v>0</v>
      </c>
      <c r="BC47" s="344">
        <f>-(1+VLOOKUP(BC$4,Premissas!$B$11:$D$21,3,0))*(VLOOKUP($B47,Premissas!$F:$P,6,0))*(BC73-BB73)</f>
        <v>0</v>
      </c>
      <c r="BD47" s="344">
        <f>-(1+VLOOKUP(BD$4,Premissas!$B$11:$D$21,3,0))*(VLOOKUP($B47,Premissas!$F:$P,6,0))*(BD73-BC73)</f>
        <v>0</v>
      </c>
      <c r="BE47" s="344">
        <f>-(1+VLOOKUP(BE$4,Premissas!$B$11:$D$21,3,0))*(VLOOKUP($B47,Premissas!$F:$P,6,0))*(BE73-BD73)</f>
        <v>0</v>
      </c>
      <c r="BF47" s="344">
        <f>-(1+VLOOKUP(BF$4,Premissas!$B$11:$D$21,3,0))*(VLOOKUP($B47,Premissas!$F:$P,6,0))*(BF73-BE73)</f>
        <v>-4000</v>
      </c>
      <c r="BG47" s="344">
        <f>-(1+VLOOKUP(BG$4,Premissas!$B$11:$D$21,3,0))*(VLOOKUP($B47,Premissas!$F:$P,6,0))*(BG73-BF73)</f>
        <v>0</v>
      </c>
      <c r="BH47" s="344">
        <f>-(1+VLOOKUP(BH$4,Premissas!$B$11:$D$21,3,0))*(VLOOKUP($B47,Premissas!$F:$P,6,0))*(BH73-BG73)</f>
        <v>-4000</v>
      </c>
      <c r="BI47" s="344">
        <f>-(1+VLOOKUP(BI$4,Premissas!$B$11:$D$21,3,0))*(VLOOKUP($B47,Premissas!$F:$P,6,0))*(BI73-BH73)</f>
        <v>0</v>
      </c>
      <c r="BJ47" s="344">
        <f>-(1+VLOOKUP(BJ$4,Premissas!$B$11:$D$21,3,0))*(VLOOKUP($B47,Premissas!$F:$P,6,0))*(BJ73-BI73)</f>
        <v>0</v>
      </c>
      <c r="BK47" s="344">
        <f>-(1+VLOOKUP(BK$4,Premissas!$B$11:$D$21,3,0))*(VLOOKUP($B47,Premissas!$F:$P,6,0))*(BK73-BJ73)</f>
        <v>0</v>
      </c>
      <c r="BL47" s="344">
        <f>-(1+VLOOKUP(BL$4,Premissas!$B$11:$D$21,3,0))*(VLOOKUP($B47,Premissas!$F:$P,6,0))*(BL73-BK73)</f>
        <v>-4000</v>
      </c>
      <c r="BM47" s="344">
        <f>-(1+VLOOKUP(BM$4,Premissas!$B$11:$D$21,3,0))*(VLOOKUP($B47,Premissas!$F:$P,7,0))*(BM73-BL73)</f>
        <v>0</v>
      </c>
      <c r="BN47" s="344">
        <f>-(1+VLOOKUP(BN$4,Premissas!$B$11:$D$21,3,0))*(VLOOKUP($B47,Premissas!$F:$P,7,0))*(BN73-BM73)</f>
        <v>0</v>
      </c>
      <c r="BO47" s="344">
        <f>-(1+VLOOKUP(BO$4,Premissas!$B$11:$D$21,3,0))*(VLOOKUP($B47,Premissas!$F:$P,7,0))*(BO73-BN73)</f>
        <v>0</v>
      </c>
      <c r="BP47" s="344">
        <f>-(1+VLOOKUP(BP$4,Premissas!$B$11:$D$21,3,0))*(VLOOKUP($B47,Premissas!$F:$P,7,0))*(BP73-BO73)</f>
        <v>-4000</v>
      </c>
      <c r="BQ47" s="344">
        <f>-(1+VLOOKUP(BQ$4,Premissas!$B$11:$D$21,3,0))*(VLOOKUP($B47,Premissas!$F:$P,7,0))*(BQ73-BP73)</f>
        <v>0</v>
      </c>
      <c r="BR47" s="344">
        <f>-(1+VLOOKUP(BR$4,Premissas!$B$11:$D$21,3,0))*(VLOOKUP($B47,Premissas!$F:$P,7,0))*(BR73-BQ73)</f>
        <v>-4000</v>
      </c>
      <c r="BS47" s="344">
        <f>-(1+VLOOKUP(BS$4,Premissas!$B$11:$D$21,3,0))*(VLOOKUP($B47,Premissas!$F:$P,7,0))*(BS73-BR73)</f>
        <v>0</v>
      </c>
      <c r="BT47" s="344">
        <f>-(1+VLOOKUP(BT$4,Premissas!$B$11:$D$21,3,0))*(VLOOKUP($B47,Premissas!$F:$P,7,0))*(BT73-BS73)</f>
        <v>0</v>
      </c>
      <c r="BU47" s="344">
        <f>-(1+VLOOKUP(BU$4,Premissas!$B$11:$D$21,3,0))*(VLOOKUP($B47,Premissas!$F:$P,7,0))*(BU73-BT73)</f>
        <v>0</v>
      </c>
      <c r="BV47" s="344">
        <f>-(1+VLOOKUP(BV$4,Premissas!$B$11:$D$21,3,0))*(VLOOKUP($B47,Premissas!$F:$P,7,0))*(BV73-BU73)</f>
        <v>0</v>
      </c>
      <c r="BW47" s="344">
        <f>-(1+VLOOKUP(BW$4,Premissas!$B$11:$D$21,3,0))*(VLOOKUP($B47,Premissas!$F:$P,7,0))*(BW73-BV73)</f>
        <v>0</v>
      </c>
      <c r="BX47" s="344">
        <f>-(1+VLOOKUP(BX$4,Premissas!$B$11:$D$21,3,0))*(VLOOKUP($B47,Premissas!$F:$P,7,0))*(BX73-BW73)</f>
        <v>-8000</v>
      </c>
      <c r="BY47" s="344">
        <f>-(1+VLOOKUP(BY$4,Premissas!$B$11:$D$21,3,0))*(VLOOKUP($B47,Premissas!$F:$P,8,0))*(BY73-BX73)</f>
        <v>0</v>
      </c>
      <c r="BZ47" s="344">
        <f>-(1+VLOOKUP(BZ$4,Premissas!$B$11:$D$21,3,0))*(VLOOKUP($B47,Premissas!$F:$P,8,0))*(BZ73-BY73)</f>
        <v>0</v>
      </c>
      <c r="CA47" s="344">
        <f>-(1+VLOOKUP(CA$4,Premissas!$B$11:$D$21,3,0))*(VLOOKUP($B47,Premissas!$F:$P,8,0))*(CA73-BZ73)</f>
        <v>0</v>
      </c>
      <c r="CB47" s="344">
        <f>-(1+VLOOKUP(CB$4,Premissas!$B$11:$D$21,3,0))*(VLOOKUP($B47,Premissas!$F:$P,8,0))*(CB73-CA73)</f>
        <v>0</v>
      </c>
      <c r="CC47" s="344">
        <f>-(1+VLOOKUP(CC$4,Premissas!$B$11:$D$21,3,0))*(VLOOKUP($B47,Premissas!$F:$P,8,0))*(CC73-CB73)</f>
        <v>0</v>
      </c>
      <c r="CD47" s="344">
        <f>-(1+VLOOKUP(CD$4,Premissas!$B$11:$D$21,3,0))*(VLOOKUP($B47,Premissas!$F:$P,8,0))*(CD73-CC73)</f>
        <v>-4000</v>
      </c>
      <c r="CE47" s="344">
        <f>-(1+VLOOKUP(CE$4,Premissas!$B$11:$D$21,3,0))*(VLOOKUP($B47,Premissas!$F:$P,8,0))*(CE73-CD73)</f>
        <v>0</v>
      </c>
      <c r="CF47" s="344">
        <f>-(1+VLOOKUP(CF$4,Premissas!$B$11:$D$21,3,0))*(VLOOKUP($B47,Premissas!$F:$P,8,0))*(CF73-CE73)</f>
        <v>-4000</v>
      </c>
      <c r="CG47" s="344">
        <f>-(1+VLOOKUP(CG$4,Premissas!$B$11:$D$21,3,0))*(VLOOKUP($B47,Premissas!$F:$P,8,0))*(CG73-CF73)</f>
        <v>0</v>
      </c>
      <c r="CH47" s="344">
        <f>-(1+VLOOKUP(CH$4,Premissas!$B$11:$D$21,3,0))*(VLOOKUP($B47,Premissas!$F:$P,8,0))*(CH73-CG73)</f>
        <v>0</v>
      </c>
      <c r="CI47" s="344">
        <f>-(1+VLOOKUP(CI$4,Premissas!$B$11:$D$21,3,0))*(VLOOKUP($B47,Premissas!$F:$P,8,0))*(CI73-CH73)</f>
        <v>0</v>
      </c>
      <c r="CJ47" s="344">
        <f>-(1+VLOOKUP(CJ$4,Premissas!$B$11:$D$21,3,0))*(VLOOKUP($B47,Premissas!$F:$P,8,0))*(CJ73-CI73)</f>
        <v>-4000</v>
      </c>
      <c r="CK47" s="344">
        <f>-(1+VLOOKUP(CK$4,Premissas!$B$11:$D$21,3,0))*(VLOOKUP($B47,Premissas!$F:$P,9,0))*(CK73-CJ73)</f>
        <v>0</v>
      </c>
      <c r="CL47" s="344">
        <f>-(1+VLOOKUP(CL$4,Premissas!$B$11:$D$21,3,0))*(VLOOKUP($B47,Premissas!$F:$P,9,0))*(CL73-CK73)</f>
        <v>0</v>
      </c>
      <c r="CM47" s="344">
        <f>-(1+VLOOKUP(CM$4,Premissas!$B$11:$D$21,3,0))*(VLOOKUP($B47,Premissas!$F:$P,9,0))*(CM73-CL73)</f>
        <v>0</v>
      </c>
      <c r="CN47" s="344">
        <f>-(1+VLOOKUP(CN$4,Premissas!$B$11:$D$21,3,0))*(VLOOKUP($B47,Premissas!$F:$P,9,0))*(CN73-CM73)</f>
        <v>-4000</v>
      </c>
      <c r="CO47" s="344">
        <f>-(1+VLOOKUP(CO$4,Premissas!$B$11:$D$21,3,0))*(VLOOKUP($B47,Premissas!$F:$P,9,0))*(CO73-CN73)</f>
        <v>0</v>
      </c>
      <c r="CP47" s="344">
        <f>-(1+VLOOKUP(CP$4,Premissas!$B$11:$D$21,3,0))*(VLOOKUP($B47,Premissas!$F:$P,9,0))*(CP73-CO73)</f>
        <v>-4000</v>
      </c>
      <c r="CQ47" s="344">
        <f>-(1+VLOOKUP(CQ$4,Premissas!$B$11:$D$21,3,0))*(VLOOKUP($B47,Premissas!$F:$P,9,0))*(CQ73-CP73)</f>
        <v>0</v>
      </c>
      <c r="CR47" s="344">
        <f>-(1+VLOOKUP(CR$4,Premissas!$B$11:$D$21,3,0))*(VLOOKUP($B47,Premissas!$F:$P,9,0))*(CR73-CQ73)</f>
        <v>0</v>
      </c>
      <c r="CS47" s="344">
        <f>-(1+VLOOKUP(CS$4,Premissas!$B$11:$D$21,3,0))*(VLOOKUP($B47,Premissas!$F:$P,9,0))*(CS73-CR73)</f>
        <v>0</v>
      </c>
      <c r="CT47" s="344">
        <f>-(1+VLOOKUP(CT$4,Premissas!$B$11:$D$21,3,0))*(VLOOKUP($B47,Premissas!$F:$P,9,0))*(CT73-CS73)</f>
        <v>0</v>
      </c>
      <c r="CU47" s="344">
        <f>-(1+VLOOKUP(CU$4,Premissas!$B$11:$D$21,3,0))*(VLOOKUP($B47,Premissas!$F:$P,9,0))*(CU73-CT73)</f>
        <v>0</v>
      </c>
      <c r="CV47" s="344">
        <f>-(1+VLOOKUP(CV$4,Premissas!$B$11:$D$21,3,0))*(VLOOKUP($B47,Premissas!$F:$P,9,0))*(CV73-CU73)</f>
        <v>-8000</v>
      </c>
      <c r="CW47" s="344">
        <f>-(1+VLOOKUP(CW$4,Premissas!$B$11:$D$21,3,0))*(VLOOKUP($B47,Premissas!$F:$P,10,0))*(CW73-CV73)</f>
        <v>0</v>
      </c>
      <c r="CX47" s="344">
        <f>-(1+VLOOKUP(CX$4,Premissas!$B$11:$D$21,3,0))*(VLOOKUP($B47,Premissas!$F:$P,10,0))*(CX73-CW73)</f>
        <v>0</v>
      </c>
      <c r="CY47" s="344">
        <f>-(1+VLOOKUP(CY$4,Premissas!$B$11:$D$21,3,0))*(VLOOKUP($B47,Premissas!$F:$P,10,0))*(CY73-CX73)</f>
        <v>0</v>
      </c>
      <c r="CZ47" s="344">
        <f>-(1+VLOOKUP(CZ$4,Premissas!$B$11:$D$21,3,0))*(VLOOKUP($B47,Premissas!$F:$P,10,0))*(CZ73-CY73)</f>
        <v>0</v>
      </c>
      <c r="DA47" s="344">
        <f>-(1+VLOOKUP(DA$4,Premissas!$B$11:$D$21,3,0))*(VLOOKUP($B47,Premissas!$F:$P,10,0))*(DA73-CZ73)</f>
        <v>0</v>
      </c>
      <c r="DB47" s="344">
        <f>-(1+VLOOKUP(DB$4,Premissas!$B$11:$D$21,3,0))*(VLOOKUP($B47,Premissas!$F:$P,10,0))*(DB73-DA73)</f>
        <v>-4000</v>
      </c>
      <c r="DC47" s="344">
        <f>-(1+VLOOKUP(DC$4,Premissas!$B$11:$D$21,3,0))*(VLOOKUP($B47,Premissas!$F:$P,10,0))*(DC73-DB73)</f>
        <v>0</v>
      </c>
      <c r="DD47" s="344">
        <f>-(1+VLOOKUP(DD$4,Premissas!$B$11:$D$21,3,0))*(VLOOKUP($B47,Premissas!$F:$P,10,0))*(DD73-DC73)</f>
        <v>-4000</v>
      </c>
      <c r="DE47" s="344">
        <f>-(1+VLOOKUP(DE$4,Premissas!$B$11:$D$21,3,0))*(VLOOKUP($B47,Premissas!$F:$P,10,0))*(DE73-DD73)</f>
        <v>0</v>
      </c>
      <c r="DF47" s="344">
        <f>-(1+VLOOKUP(DF$4,Premissas!$B$11:$D$21,3,0))*(VLOOKUP($B47,Premissas!$F:$P,10,0))*(DF73-DE73)</f>
        <v>0</v>
      </c>
      <c r="DG47" s="344">
        <f>-(1+VLOOKUP(DG$4,Premissas!$B$11:$D$21,3,0))*(VLOOKUP($B47,Premissas!$F:$P,10,0))*(DG73-DF73)</f>
        <v>0</v>
      </c>
      <c r="DH47" s="344">
        <f>-(1+VLOOKUP(DH$4,Premissas!$B$11:$D$21,3,0))*(VLOOKUP($B47,Premissas!$F:$P,10,0))*(DH73-DG73)</f>
        <v>-4000</v>
      </c>
      <c r="DI47" s="344">
        <f>-(1+VLOOKUP(DI$4,Premissas!$B$11:$D$21,3,0))*(VLOOKUP($B47,Premissas!$F:$P,11,0))*(DI73-DH73)</f>
        <v>0</v>
      </c>
      <c r="DJ47" s="344">
        <f>-(1+VLOOKUP(DJ$4,Premissas!$B$11:$D$21,3,0))*(VLOOKUP($B47,Premissas!$F:$P,11,0))*(DJ73-DI73)</f>
        <v>0</v>
      </c>
      <c r="DK47" s="344">
        <f>-(1+VLOOKUP(DK$4,Premissas!$B$11:$D$21,3,0))*(VLOOKUP($B47,Premissas!$F:$P,11,0))*(DK73-DJ73)</f>
        <v>0</v>
      </c>
      <c r="DL47" s="344">
        <f>-(1+VLOOKUP(DL$4,Premissas!$B$11:$D$21,3,0))*(VLOOKUP($B47,Premissas!$F:$P,11,0))*(DL73-DK73)</f>
        <v>-4000</v>
      </c>
      <c r="DM47" s="344">
        <f>-(1+VLOOKUP(DM$4,Premissas!$B$11:$D$21,3,0))*(VLOOKUP($B47,Premissas!$F:$P,11,0))*(DM73-DL73)</f>
        <v>0</v>
      </c>
      <c r="DN47" s="344">
        <f>-(1+VLOOKUP(DN$4,Premissas!$B$11:$D$21,3,0))*(VLOOKUP($B47,Premissas!$F:$P,11,0))*(DN73-DM73)</f>
        <v>-4000</v>
      </c>
      <c r="DO47" s="344">
        <f>-(1+VLOOKUP(DO$4,Premissas!$B$11:$D$21,3,0))*(VLOOKUP($B47,Premissas!$F:$P,11,0))*(DO73-DN73)</f>
        <v>0</v>
      </c>
      <c r="DP47" s="344">
        <f>-(1+VLOOKUP(DP$4,Premissas!$B$11:$D$21,3,0))*(VLOOKUP($B47,Premissas!$F:$P,11,0))*(DP73-DO73)</f>
        <v>0</v>
      </c>
      <c r="DQ47" s="344">
        <f>-(1+VLOOKUP(DQ$4,Premissas!$B$11:$D$21,3,0))*(VLOOKUP($B47,Premissas!$F:$P,11,0))*(DQ73-DP73)</f>
        <v>0</v>
      </c>
      <c r="DR47" s="344">
        <f>-(1+VLOOKUP(DR$4,Premissas!$B$11:$D$21,3,0))*(VLOOKUP($B47,Premissas!$F:$P,11,0))*(DR73-DQ73)</f>
        <v>0</v>
      </c>
      <c r="DS47" s="344">
        <f>-(1+VLOOKUP(DS$4,Premissas!$B$11:$D$21,3,0))*(VLOOKUP($B47,Premissas!$F:$P,11,0))*(DS73-DR73)</f>
        <v>0</v>
      </c>
      <c r="DT47" s="344">
        <f>-(1+VLOOKUP(DT$4,Premissas!$B$11:$D$21,3,0))*(VLOOKUP($B47,Premissas!$F:$P,11,0))*(DT73-DS73)</f>
        <v>-8000</v>
      </c>
      <c r="DV47" s="316">
        <f t="shared" si="67"/>
        <v>-12000</v>
      </c>
      <c r="DW47" s="316">
        <f t="shared" si="156"/>
        <v>-8000</v>
      </c>
      <c r="DX47" s="316">
        <f t="shared" si="156"/>
        <v>-4000</v>
      </c>
      <c r="DY47" s="316">
        <f t="shared" si="156"/>
        <v>-16000</v>
      </c>
      <c r="DZ47" s="316">
        <f t="shared" si="156"/>
        <v>-12000</v>
      </c>
      <c r="EA47" s="316">
        <f t="shared" si="156"/>
        <v>-16000</v>
      </c>
      <c r="EB47" s="316">
        <f t="shared" si="156"/>
        <v>-12000</v>
      </c>
      <c r="EC47" s="316">
        <f t="shared" si="156"/>
        <v>-16000</v>
      </c>
      <c r="ED47" s="316">
        <f t="shared" si="156"/>
        <v>-12000</v>
      </c>
      <c r="EE47" s="316">
        <f t="shared" si="156"/>
        <v>-16000</v>
      </c>
      <c r="EF47" s="316">
        <f t="shared" si="143"/>
        <v>-124000</v>
      </c>
      <c r="EH47" s="322">
        <f t="shared" si="128"/>
        <v>-0.33333333333333337</v>
      </c>
      <c r="EI47" s="322">
        <f t="shared" si="129"/>
        <v>-0.5</v>
      </c>
      <c r="EJ47" s="322">
        <f t="shared" si="130"/>
        <v>3</v>
      </c>
      <c r="EK47" s="322">
        <f t="shared" si="131"/>
        <v>-0.25</v>
      </c>
      <c r="EL47" s="322">
        <f>IFERROR(((#REF!/DV47)^(1/8))-1,0)</f>
        <v>0</v>
      </c>
      <c r="EN47" s="322">
        <f t="shared" si="132"/>
        <v>-1.9176053397518447E-2</v>
      </c>
      <c r="EO47" s="322">
        <f t="shared" si="133"/>
        <v>-3.9691098299156225E-3</v>
      </c>
      <c r="EP47" s="322">
        <f t="shared" si="134"/>
        <v>-9.0051951921814311E-4</v>
      </c>
      <c r="EQ47" s="322">
        <f t="shared" si="135"/>
        <v>-1.9968197460104591E-3</v>
      </c>
      <c r="ER47" s="322">
        <f t="shared" si="136"/>
        <v>-9.3510679767092183E-4</v>
      </c>
      <c r="ES47" s="322">
        <f t="shared" si="145"/>
        <v>-7.191906650302458E-4</v>
      </c>
    </row>
    <row r="48" spans="2:149" x14ac:dyDescent="0.2">
      <c r="B48" s="313" t="s">
        <v>686</v>
      </c>
      <c r="C48" s="314"/>
      <c r="D48" s="343"/>
      <c r="E48" s="343">
        <f>-((VLOOKUP($B48,Premissas!$F:$P,2,0))*E9)</f>
        <v>-8750</v>
      </c>
      <c r="F48" s="343">
        <f>-((VLOOKUP($B48,Premissas!$F:$P,2,0))*F9)</f>
        <v>-8750</v>
      </c>
      <c r="G48" s="343">
        <f>-((VLOOKUP($B48,Premissas!$F:$P,2,0))*G9)</f>
        <v>-8750</v>
      </c>
      <c r="H48" s="343">
        <f>-((VLOOKUP($B48,Premissas!$F:$P,2,0))*H9)</f>
        <v>-8750</v>
      </c>
      <c r="I48" s="343">
        <f>-((VLOOKUP($B48,Premissas!$F:$P,2,0))*I9)</f>
        <v>-8750</v>
      </c>
      <c r="J48" s="343">
        <f>-((VLOOKUP($B48,Premissas!$F:$P,2,0))*J9)</f>
        <v>-8750</v>
      </c>
      <c r="K48" s="343">
        <f>-((VLOOKUP($B48,Premissas!$F:$P,2,0))*K9)</f>
        <v>-8750</v>
      </c>
      <c r="L48" s="343">
        <f>-((VLOOKUP($B48,Premissas!$F:$P,2,0))*L9)</f>
        <v>-8750</v>
      </c>
      <c r="M48" s="343">
        <f>-((VLOOKUP($B48,Premissas!$F:$P,2,0))*M9)</f>
        <v>-8750</v>
      </c>
      <c r="N48" s="343">
        <f>-((VLOOKUP($B48,Premissas!$F:$P,2,0))*N9)</f>
        <v>-8750</v>
      </c>
      <c r="O48" s="343">
        <f>-((VLOOKUP($B48,Premissas!$F:$P,2,0))*O9)</f>
        <v>-8750</v>
      </c>
      <c r="P48" s="343">
        <f>-((VLOOKUP($B48,Premissas!$F:$P,2,0))*P9)</f>
        <v>-8750</v>
      </c>
      <c r="Q48" s="343">
        <f>-((VLOOKUP($B48,Premissas!$F:$P,3,0))*Q9)</f>
        <v>-17500</v>
      </c>
      <c r="R48" s="343">
        <f>-((VLOOKUP($B48,Premissas!$F:$P,3,0))*R9)</f>
        <v>-17500</v>
      </c>
      <c r="S48" s="343">
        <f>-((VLOOKUP($B48,Premissas!$F:$P,3,0))*S9)</f>
        <v>-17500</v>
      </c>
      <c r="T48" s="343">
        <f>-((VLOOKUP($B48,Premissas!$F:$P,3,0))*T9)</f>
        <v>-17500</v>
      </c>
      <c r="U48" s="343">
        <f>-((VLOOKUP($B48,Premissas!$F:$P,3,0))*U9)</f>
        <v>-17500</v>
      </c>
      <c r="V48" s="343">
        <f>-((VLOOKUP($B48,Premissas!$F:$P,3,0))*V9)</f>
        <v>-17500</v>
      </c>
      <c r="W48" s="343">
        <f>-((VLOOKUP($B48,Premissas!$F:$P,3,0))*W9)</f>
        <v>-17500</v>
      </c>
      <c r="X48" s="343">
        <f>-((VLOOKUP($B48,Premissas!$F:$P,3,0))*X9)</f>
        <v>-17500</v>
      </c>
      <c r="Y48" s="343">
        <f>-((VLOOKUP($B48,Premissas!$F:$P,3,0))*Y9)</f>
        <v>-17500</v>
      </c>
      <c r="Z48" s="343">
        <f>-((VLOOKUP($B48,Premissas!$F:$P,3,0))*Z9)</f>
        <v>-17500</v>
      </c>
      <c r="AA48" s="343">
        <f>-((VLOOKUP($B48,Premissas!$F:$P,3,0))*AA9)</f>
        <v>-17500</v>
      </c>
      <c r="AB48" s="343">
        <f>-((VLOOKUP($B48,Premissas!$F:$P,3,0))*AB9)</f>
        <v>-17500</v>
      </c>
      <c r="AC48" s="343">
        <f>-((VLOOKUP($B48,Premissas!$F:$P,4,0))*AC9)</f>
        <v>-21000</v>
      </c>
      <c r="AD48" s="343">
        <f>-((VLOOKUP($B48,Premissas!$F:$P,4,0))*AD9)</f>
        <v>-21000</v>
      </c>
      <c r="AE48" s="343">
        <f>-((VLOOKUP($B48,Premissas!$F:$P,4,0))*AE9)</f>
        <v>-21000</v>
      </c>
      <c r="AF48" s="343">
        <f>-((VLOOKUP($B48,Premissas!$F:$P,4,0))*AF9)</f>
        <v>-21000</v>
      </c>
      <c r="AG48" s="343">
        <f>-((VLOOKUP($B48,Premissas!$F:$P,4,0))*AG9)</f>
        <v>-21000</v>
      </c>
      <c r="AH48" s="343">
        <f>-((VLOOKUP($B48,Premissas!$F:$P,4,0))*AH9)</f>
        <v>-21000</v>
      </c>
      <c r="AI48" s="343">
        <f>-((VLOOKUP($B48,Premissas!$F:$P,4,0))*AI9)</f>
        <v>-21000</v>
      </c>
      <c r="AJ48" s="343">
        <f>-((VLOOKUP($B48,Premissas!$F:$P,4,0))*AJ9)</f>
        <v>-21000</v>
      </c>
      <c r="AK48" s="343">
        <f>-((VLOOKUP($B48,Premissas!$F:$P,4,0))*AK9)</f>
        <v>-21000</v>
      </c>
      <c r="AL48" s="343">
        <f>-((VLOOKUP($B48,Premissas!$F:$P,4,0))*AL9)</f>
        <v>-21000</v>
      </c>
      <c r="AM48" s="343">
        <f>-((VLOOKUP($B48,Premissas!$F:$P,4,0))*AM9)</f>
        <v>-21000</v>
      </c>
      <c r="AN48" s="343">
        <f>-((VLOOKUP($B48,Premissas!$F:$P,4,0))*AN9)</f>
        <v>-21000</v>
      </c>
      <c r="AO48" s="343">
        <f>-((VLOOKUP($B48,Premissas!$F:$P,5,0))*AO9)</f>
        <v>-28000</v>
      </c>
      <c r="AP48" s="343">
        <f>-((VLOOKUP($B48,Premissas!$F:$P,5,0))*AP9)</f>
        <v>-28000</v>
      </c>
      <c r="AQ48" s="343">
        <f>-((VLOOKUP($B48,Premissas!$F:$P,5,0))*AQ9)</f>
        <v>-28000</v>
      </c>
      <c r="AR48" s="343">
        <f>-((VLOOKUP($B48,Premissas!$F:$P,5,0))*AR9)</f>
        <v>-28000</v>
      </c>
      <c r="AS48" s="343">
        <f>-((VLOOKUP($B48,Premissas!$F:$P,5,0))*AS9)</f>
        <v>-28000</v>
      </c>
      <c r="AT48" s="343">
        <f>-((VLOOKUP($B48,Premissas!$F:$P,5,0))*AT9)</f>
        <v>-28000</v>
      </c>
      <c r="AU48" s="343">
        <f>-((VLOOKUP($B48,Premissas!$F:$P,5,0))*AU9)</f>
        <v>-28000</v>
      </c>
      <c r="AV48" s="343">
        <f>-((VLOOKUP($B48,Premissas!$F:$P,5,0))*AV9)</f>
        <v>-28000</v>
      </c>
      <c r="AW48" s="343">
        <f>-((VLOOKUP($B48,Premissas!$F:$P,5,0))*AW9)</f>
        <v>-28000</v>
      </c>
      <c r="AX48" s="343">
        <f>-((VLOOKUP($B48,Premissas!$F:$P,5,0))*AX9)</f>
        <v>-28000</v>
      </c>
      <c r="AY48" s="343">
        <f>-((VLOOKUP($B48,Premissas!$F:$P,5,0))*AY9)</f>
        <v>-28000</v>
      </c>
      <c r="AZ48" s="343">
        <f>-((VLOOKUP($B48,Premissas!$F:$P,5,0))*AZ9)</f>
        <v>-28000</v>
      </c>
      <c r="BA48" s="343">
        <f>-((VLOOKUP($B48,Premissas!$F:$P,6,0))*BA9)</f>
        <v>-35000</v>
      </c>
      <c r="BB48" s="343">
        <f>-((VLOOKUP($B48,Premissas!$F:$P,6,0))*BB9)</f>
        <v>-35000</v>
      </c>
      <c r="BC48" s="343">
        <f>-((VLOOKUP($B48,Premissas!$F:$P,6,0))*BC9)</f>
        <v>-35000</v>
      </c>
      <c r="BD48" s="343">
        <f>-((VLOOKUP($B48,Premissas!$F:$P,6,0))*BD9)</f>
        <v>-35000</v>
      </c>
      <c r="BE48" s="343">
        <f>-((VLOOKUP($B48,Premissas!$F:$P,6,0))*BE9)</f>
        <v>-35000</v>
      </c>
      <c r="BF48" s="343">
        <f>-((VLOOKUP($B48,Premissas!$F:$P,6,0))*BF9)</f>
        <v>-35000</v>
      </c>
      <c r="BG48" s="343">
        <f>-((VLOOKUP($B48,Premissas!$F:$P,6,0))*BG9)</f>
        <v>-35000</v>
      </c>
      <c r="BH48" s="343">
        <f>-((VLOOKUP($B48,Premissas!$F:$P,6,0))*BH9)</f>
        <v>-35000</v>
      </c>
      <c r="BI48" s="343">
        <f>-((VLOOKUP($B48,Premissas!$F:$P,6,0))*BI9)</f>
        <v>-35000</v>
      </c>
      <c r="BJ48" s="343">
        <f>-((VLOOKUP($B48,Premissas!$F:$P,6,0))*BJ9)</f>
        <v>-35000</v>
      </c>
      <c r="BK48" s="343">
        <f>-((VLOOKUP($B48,Premissas!$F:$P,6,0))*BK9)</f>
        <v>-35000</v>
      </c>
      <c r="BL48" s="343">
        <f>-((VLOOKUP($B48,Premissas!$F:$P,6,0))*BL9)</f>
        <v>-35000</v>
      </c>
      <c r="BM48" s="343">
        <f>-((VLOOKUP($B48,Premissas!$F:$P,7,0))*BM9)</f>
        <v>-35000</v>
      </c>
      <c r="BN48" s="343">
        <f>-((VLOOKUP($B48,Premissas!$F:$P,7,0))*BN9)</f>
        <v>-35000</v>
      </c>
      <c r="BO48" s="343">
        <f>-((VLOOKUP($B48,Premissas!$F:$P,7,0))*BO9)</f>
        <v>-35000</v>
      </c>
      <c r="BP48" s="343">
        <f>-((VLOOKUP($B48,Premissas!$F:$P,7,0))*BP9)</f>
        <v>-35000</v>
      </c>
      <c r="BQ48" s="343">
        <f>-((VLOOKUP($B48,Premissas!$F:$P,7,0))*BQ9)</f>
        <v>-35000</v>
      </c>
      <c r="BR48" s="343">
        <f>-((VLOOKUP($B48,Premissas!$F:$P,7,0))*BR9)</f>
        <v>-35000</v>
      </c>
      <c r="BS48" s="343">
        <f>-((VLOOKUP($B48,Premissas!$F:$P,7,0))*BS9)</f>
        <v>-35000</v>
      </c>
      <c r="BT48" s="343">
        <f>-((VLOOKUP($B48,Premissas!$F:$P,7,0))*BT9)</f>
        <v>-35000</v>
      </c>
      <c r="BU48" s="343">
        <f>-((VLOOKUP($B48,Premissas!$F:$P,7,0))*BU9)</f>
        <v>-35000</v>
      </c>
      <c r="BV48" s="343">
        <f>-((VLOOKUP($B48,Premissas!$F:$P,7,0))*BV9)</f>
        <v>-35000</v>
      </c>
      <c r="BW48" s="343">
        <f>-((VLOOKUP($B48,Premissas!$F:$P,7,0))*BW9)</f>
        <v>-35000</v>
      </c>
      <c r="BX48" s="343">
        <f>-((VLOOKUP($B48,Premissas!$F:$P,7,0))*BX9)</f>
        <v>-35000</v>
      </c>
      <c r="BY48" s="343">
        <f>-((VLOOKUP($B48,Premissas!$F:$P,8,0))*BY9)</f>
        <v>-35000</v>
      </c>
      <c r="BZ48" s="343">
        <f>-((VLOOKUP($B48,Premissas!$F:$P,8,0))*BZ9)</f>
        <v>-35000</v>
      </c>
      <c r="CA48" s="343">
        <f>-((VLOOKUP($B48,Premissas!$F:$P,8,0))*CA9)</f>
        <v>-35000</v>
      </c>
      <c r="CB48" s="343">
        <f>-((VLOOKUP($B48,Premissas!$F:$P,8,0))*CB9)</f>
        <v>-35000</v>
      </c>
      <c r="CC48" s="343">
        <f>-((VLOOKUP($B48,Premissas!$F:$P,8,0))*CC9)</f>
        <v>-35000</v>
      </c>
      <c r="CD48" s="343">
        <f>-((VLOOKUP($B48,Premissas!$F:$P,8,0))*CD9)</f>
        <v>-35000</v>
      </c>
      <c r="CE48" s="343">
        <f>-((VLOOKUP($B48,Premissas!$F:$P,8,0))*CE9)</f>
        <v>-35000</v>
      </c>
      <c r="CF48" s="343">
        <f>-((VLOOKUP($B48,Premissas!$F:$P,8,0))*CF9)</f>
        <v>-35000</v>
      </c>
      <c r="CG48" s="343">
        <f>-((VLOOKUP($B48,Premissas!$F:$P,8,0))*CG9)</f>
        <v>-35000</v>
      </c>
      <c r="CH48" s="343">
        <f>-((VLOOKUP($B48,Premissas!$F:$P,8,0))*CH9)</f>
        <v>-35000</v>
      </c>
      <c r="CI48" s="343">
        <f>-((VLOOKUP($B48,Premissas!$F:$P,8,0))*CI9)</f>
        <v>-35000</v>
      </c>
      <c r="CJ48" s="343">
        <f>-((VLOOKUP($B48,Premissas!$F:$P,8,0))*CJ9)</f>
        <v>-35000</v>
      </c>
      <c r="CK48" s="343">
        <f>-((VLOOKUP($B48,Premissas!$F:$P,9,0))*CK9)</f>
        <v>-35000</v>
      </c>
      <c r="CL48" s="343">
        <f>-((VLOOKUP($B48,Premissas!$F:$P,9,0))*CL9)</f>
        <v>-35000</v>
      </c>
      <c r="CM48" s="343">
        <f>-((VLOOKUP($B48,Premissas!$F:$P,9,0))*CM9)</f>
        <v>-35000</v>
      </c>
      <c r="CN48" s="343">
        <f>-((VLOOKUP($B48,Premissas!$F:$P,9,0))*CN9)</f>
        <v>-35000</v>
      </c>
      <c r="CO48" s="343">
        <f>-((VLOOKUP($B48,Premissas!$F:$P,9,0))*CO9)</f>
        <v>-35000</v>
      </c>
      <c r="CP48" s="343">
        <f>-((VLOOKUP($B48,Premissas!$F:$P,9,0))*CP9)</f>
        <v>-35000</v>
      </c>
      <c r="CQ48" s="343">
        <f>-((VLOOKUP($B48,Premissas!$F:$P,9,0))*CQ9)</f>
        <v>-35000</v>
      </c>
      <c r="CR48" s="343">
        <f>-((VLOOKUP($B48,Premissas!$F:$P,9,0))*CR9)</f>
        <v>-35000</v>
      </c>
      <c r="CS48" s="343">
        <f>-((VLOOKUP($B48,Premissas!$F:$P,9,0))*CS9)</f>
        <v>-35000</v>
      </c>
      <c r="CT48" s="343">
        <f>-((VLOOKUP($B48,Premissas!$F:$P,9,0))*CT9)</f>
        <v>-35000</v>
      </c>
      <c r="CU48" s="343">
        <f>-((VLOOKUP($B48,Premissas!$F:$P,9,0))*CU9)</f>
        <v>-35000</v>
      </c>
      <c r="CV48" s="343">
        <f>-((VLOOKUP($B48,Premissas!$F:$P,9,0))*CV9)</f>
        <v>-35000</v>
      </c>
      <c r="CW48" s="343">
        <f>-((VLOOKUP($B48,Premissas!$F:$P,10,0))*CW9)</f>
        <v>-35000</v>
      </c>
      <c r="CX48" s="343">
        <f>-((VLOOKUP($B48,Premissas!$F:$P,10,0))*CX9)</f>
        <v>-35000</v>
      </c>
      <c r="CY48" s="343">
        <f>-((VLOOKUP($B48,Premissas!$F:$P,10,0))*CY9)</f>
        <v>-35000</v>
      </c>
      <c r="CZ48" s="343">
        <f>-((VLOOKUP($B48,Premissas!$F:$P,10,0))*CZ9)</f>
        <v>-35000</v>
      </c>
      <c r="DA48" s="343">
        <f>-((VLOOKUP($B48,Premissas!$F:$P,10,0))*DA9)</f>
        <v>-35000</v>
      </c>
      <c r="DB48" s="343">
        <f>-((VLOOKUP($B48,Premissas!$F:$P,10,0))*DB9)</f>
        <v>-35000</v>
      </c>
      <c r="DC48" s="343">
        <f>-((VLOOKUP($B48,Premissas!$F:$P,10,0))*DC9)</f>
        <v>-35000</v>
      </c>
      <c r="DD48" s="343">
        <f>-((VLOOKUP($B48,Premissas!$F:$P,10,0))*DD9)</f>
        <v>-35000</v>
      </c>
      <c r="DE48" s="343">
        <f>-((VLOOKUP($B48,Premissas!$F:$P,10,0))*DE9)</f>
        <v>-35000</v>
      </c>
      <c r="DF48" s="343">
        <f>-((VLOOKUP($B48,Premissas!$F:$P,10,0))*DF9)</f>
        <v>-35000</v>
      </c>
      <c r="DG48" s="343">
        <f>-((VLOOKUP($B48,Premissas!$F:$P,10,0))*DG9)</f>
        <v>-35000</v>
      </c>
      <c r="DH48" s="343">
        <f>-((VLOOKUP($B48,Premissas!$F:$P,10,0))*DH9)</f>
        <v>-35000</v>
      </c>
      <c r="DI48" s="343">
        <f>-((VLOOKUP($B48,Premissas!$F:$P,11,0))*DI9)</f>
        <v>-35000</v>
      </c>
      <c r="DJ48" s="343">
        <f>-((VLOOKUP($B48,Premissas!$F:$P,11,0))*DJ9)</f>
        <v>-35000</v>
      </c>
      <c r="DK48" s="343">
        <f>-((VLOOKUP($B48,Premissas!$F:$P,11,0))*DK9)</f>
        <v>-35000</v>
      </c>
      <c r="DL48" s="343">
        <f>-((VLOOKUP($B48,Premissas!$F:$P,11,0))*DL9)</f>
        <v>-35000</v>
      </c>
      <c r="DM48" s="343">
        <f>-((VLOOKUP($B48,Premissas!$F:$P,11,0))*DM9)</f>
        <v>-35000</v>
      </c>
      <c r="DN48" s="343">
        <f>-((VLOOKUP($B48,Premissas!$F:$P,11,0))*DN9)</f>
        <v>-35000</v>
      </c>
      <c r="DO48" s="343">
        <f>-((VLOOKUP($B48,Premissas!$F:$P,11,0))*DO9)</f>
        <v>-35000</v>
      </c>
      <c r="DP48" s="343">
        <f>-((VLOOKUP($B48,Premissas!$F:$P,11,0))*DP9)</f>
        <v>-35000</v>
      </c>
      <c r="DQ48" s="343">
        <f>-((VLOOKUP($B48,Premissas!$F:$P,11,0))*DQ9)</f>
        <v>-35000</v>
      </c>
      <c r="DR48" s="343">
        <f>-((VLOOKUP($B48,Premissas!$F:$P,11,0))*DR9)</f>
        <v>-35000</v>
      </c>
      <c r="DS48" s="343">
        <f>-((VLOOKUP($B48,Premissas!$F:$P,11,0))*DS9)</f>
        <v>-35000</v>
      </c>
      <c r="DT48" s="343">
        <f>-((VLOOKUP($B48,Premissas!$F:$P,11,0))*DT9)</f>
        <v>-35000</v>
      </c>
      <c r="DU48" s="315"/>
      <c r="DV48" s="316">
        <f t="shared" si="67"/>
        <v>-105000</v>
      </c>
      <c r="DW48" s="316">
        <f t="shared" si="156"/>
        <v>-210000</v>
      </c>
      <c r="DX48" s="316">
        <f t="shared" si="156"/>
        <v>-252000</v>
      </c>
      <c r="DY48" s="316">
        <f t="shared" si="156"/>
        <v>-336000</v>
      </c>
      <c r="DZ48" s="316">
        <f t="shared" si="156"/>
        <v>-420000</v>
      </c>
      <c r="EA48" s="316">
        <f t="shared" si="156"/>
        <v>-420000</v>
      </c>
      <c r="EB48" s="316">
        <f t="shared" si="156"/>
        <v>-420000</v>
      </c>
      <c r="EC48" s="316">
        <f t="shared" si="156"/>
        <v>-420000</v>
      </c>
      <c r="ED48" s="316">
        <f t="shared" si="156"/>
        <v>-420000</v>
      </c>
      <c r="EE48" s="316">
        <f t="shared" si="156"/>
        <v>-420000</v>
      </c>
      <c r="EF48" s="316">
        <f t="shared" si="143"/>
        <v>-3423000</v>
      </c>
      <c r="EG48" s="317"/>
      <c r="EH48" s="318">
        <f t="shared" si="128"/>
        <v>1</v>
      </c>
      <c r="EI48" s="318">
        <f t="shared" si="129"/>
        <v>0.19999999999999996</v>
      </c>
      <c r="EJ48" s="318">
        <f t="shared" si="130"/>
        <v>0.33333333333333326</v>
      </c>
      <c r="EK48" s="318">
        <f t="shared" si="131"/>
        <v>0.25</v>
      </c>
      <c r="EL48" s="318">
        <f>IFERROR(((#REF!/DV48)^(1/8))-1,0)</f>
        <v>0</v>
      </c>
      <c r="EM48" s="317"/>
      <c r="EN48" s="318">
        <f t="shared" si="132"/>
        <v>-0.16779046722828642</v>
      </c>
      <c r="EO48" s="318">
        <f t="shared" si="133"/>
        <v>-0.10418913303528508</v>
      </c>
      <c r="EP48" s="318">
        <f t="shared" si="134"/>
        <v>-5.6732729710743016E-2</v>
      </c>
      <c r="EQ48" s="318">
        <f t="shared" si="135"/>
        <v>-4.1933214666219638E-2</v>
      </c>
      <c r="ER48" s="318">
        <f t="shared" si="136"/>
        <v>-3.2728737918482263E-2</v>
      </c>
      <c r="ES48" s="318">
        <f t="shared" si="145"/>
        <v>-1.9853142309665579E-2</v>
      </c>
    </row>
    <row r="49" spans="2:149" x14ac:dyDescent="0.2">
      <c r="B49" s="323" t="s">
        <v>697</v>
      </c>
      <c r="C49" s="324"/>
      <c r="D49" s="343"/>
      <c r="E49" s="343">
        <f>-Histograma!RW18</f>
        <v>-2900</v>
      </c>
      <c r="F49" s="343">
        <f>-Histograma!RX18</f>
        <v>-2900</v>
      </c>
      <c r="G49" s="343">
        <f>-Histograma!RY18</f>
        <v>-2900</v>
      </c>
      <c r="H49" s="343">
        <f>-Histograma!RZ18</f>
        <v>-2900</v>
      </c>
      <c r="I49" s="343">
        <f>-Histograma!SA18</f>
        <v>-2900</v>
      </c>
      <c r="J49" s="343">
        <f>-Histograma!SB18</f>
        <v>-2900</v>
      </c>
      <c r="K49" s="343">
        <f>-Histograma!SC18</f>
        <v>-2900</v>
      </c>
      <c r="L49" s="343">
        <f>-Histograma!SD18</f>
        <v>-2900</v>
      </c>
      <c r="M49" s="343">
        <f>-Histograma!SE18</f>
        <v>-2900</v>
      </c>
      <c r="N49" s="343">
        <f>-Histograma!SF18</f>
        <v>-2900</v>
      </c>
      <c r="O49" s="343">
        <f>-Histograma!SG18</f>
        <v>-2900</v>
      </c>
      <c r="P49" s="343">
        <f>-Histograma!SH18</f>
        <v>-2900</v>
      </c>
      <c r="Q49" s="343">
        <f>-Histograma!SI18</f>
        <v>-5800</v>
      </c>
      <c r="R49" s="343">
        <f>-Histograma!SJ18</f>
        <v>-5800</v>
      </c>
      <c r="S49" s="343">
        <f>-Histograma!SK18</f>
        <v>-5800</v>
      </c>
      <c r="T49" s="343">
        <f>-Histograma!SL18</f>
        <v>-5800</v>
      </c>
      <c r="U49" s="343">
        <f>-Histograma!SM18</f>
        <v>-5800</v>
      </c>
      <c r="V49" s="343">
        <f>-Histograma!SN18</f>
        <v>-5800</v>
      </c>
      <c r="W49" s="343">
        <f>-Histograma!SO18</f>
        <v>-5800</v>
      </c>
      <c r="X49" s="343">
        <f>-Histograma!SP18</f>
        <v>-5800</v>
      </c>
      <c r="Y49" s="343">
        <f>-Histograma!SQ18</f>
        <v>-5800</v>
      </c>
      <c r="Z49" s="343">
        <f>-Histograma!SR18</f>
        <v>-5800</v>
      </c>
      <c r="AA49" s="343">
        <f>-Histograma!SS18</f>
        <v>-5800</v>
      </c>
      <c r="AB49" s="343">
        <f>-Histograma!ST18</f>
        <v>-5800</v>
      </c>
      <c r="AC49" s="343">
        <f>-Histograma!SU18</f>
        <v>-8700</v>
      </c>
      <c r="AD49" s="343">
        <f>-Histograma!SV18</f>
        <v>-8700</v>
      </c>
      <c r="AE49" s="343">
        <f>-Histograma!SW18</f>
        <v>-8700</v>
      </c>
      <c r="AF49" s="343">
        <f>-Histograma!SX18</f>
        <v>-8700</v>
      </c>
      <c r="AG49" s="343">
        <f>-Histograma!SY18</f>
        <v>-8700</v>
      </c>
      <c r="AH49" s="343">
        <f>-Histograma!SZ18</f>
        <v>-8700</v>
      </c>
      <c r="AI49" s="343">
        <f>-Histograma!TA18</f>
        <v>-8700</v>
      </c>
      <c r="AJ49" s="343">
        <f>-Histograma!TB18</f>
        <v>-8700</v>
      </c>
      <c r="AK49" s="343">
        <f>-Histograma!TC18</f>
        <v>-8700</v>
      </c>
      <c r="AL49" s="343">
        <f>-Histograma!TD18</f>
        <v>-8700</v>
      </c>
      <c r="AM49" s="343">
        <f>-Histograma!TE18</f>
        <v>-8700</v>
      </c>
      <c r="AN49" s="343">
        <f>-Histograma!TF18</f>
        <v>-8700</v>
      </c>
      <c r="AO49" s="343">
        <f>-Histograma!TG18</f>
        <v>-11600</v>
      </c>
      <c r="AP49" s="343">
        <f>-Histograma!TH18</f>
        <v>-11600</v>
      </c>
      <c r="AQ49" s="343">
        <f>-Histograma!TI18</f>
        <v>-11600</v>
      </c>
      <c r="AR49" s="343">
        <f>-Histograma!TJ18</f>
        <v>-11600</v>
      </c>
      <c r="AS49" s="343">
        <f>-Histograma!TK18</f>
        <v>-11600</v>
      </c>
      <c r="AT49" s="343">
        <f>-Histograma!TL18</f>
        <v>-11600</v>
      </c>
      <c r="AU49" s="343">
        <f>-Histograma!TM18</f>
        <v>-11600</v>
      </c>
      <c r="AV49" s="343">
        <f>-Histograma!TN18</f>
        <v>-11600</v>
      </c>
      <c r="AW49" s="343">
        <f>-Histograma!TO18</f>
        <v>-11600</v>
      </c>
      <c r="AX49" s="343">
        <f>-Histograma!TP18</f>
        <v>-11600</v>
      </c>
      <c r="AY49" s="343">
        <f>-Histograma!TQ18</f>
        <v>-11600</v>
      </c>
      <c r="AZ49" s="343">
        <f>-Histograma!TR18</f>
        <v>-11600</v>
      </c>
      <c r="BA49" s="343">
        <f>-Histograma!TS18</f>
        <v>-14500</v>
      </c>
      <c r="BB49" s="343">
        <f>-Histograma!TT18</f>
        <v>-14500</v>
      </c>
      <c r="BC49" s="343">
        <f>-Histograma!TU18</f>
        <v>-14500</v>
      </c>
      <c r="BD49" s="343">
        <f>-Histograma!TV18</f>
        <v>-14500</v>
      </c>
      <c r="BE49" s="343">
        <f>-Histograma!TW18</f>
        <v>-14500</v>
      </c>
      <c r="BF49" s="343">
        <f>-Histograma!TX18</f>
        <v>-14500</v>
      </c>
      <c r="BG49" s="343">
        <f>-Histograma!TY18</f>
        <v>-14500</v>
      </c>
      <c r="BH49" s="343">
        <f>-Histograma!TZ18</f>
        <v>-14500</v>
      </c>
      <c r="BI49" s="343">
        <f>-Histograma!UA18</f>
        <v>-14500</v>
      </c>
      <c r="BJ49" s="343">
        <f>-Histograma!UB18</f>
        <v>-14500</v>
      </c>
      <c r="BK49" s="343">
        <f>-Histograma!UC18</f>
        <v>-14500</v>
      </c>
      <c r="BL49" s="343">
        <f>-Histograma!UD18</f>
        <v>-14500</v>
      </c>
      <c r="BM49" s="343">
        <f>-Histograma!UE18</f>
        <v>-14500</v>
      </c>
      <c r="BN49" s="343">
        <f>-Histograma!UF18</f>
        <v>-14500</v>
      </c>
      <c r="BO49" s="343">
        <f>-Histograma!UG18</f>
        <v>-14500</v>
      </c>
      <c r="BP49" s="343">
        <f>-Histograma!UH18</f>
        <v>-14500</v>
      </c>
      <c r="BQ49" s="343">
        <f>-Histograma!UI18</f>
        <v>-14500</v>
      </c>
      <c r="BR49" s="343">
        <f>-Histograma!UJ18</f>
        <v>-14500</v>
      </c>
      <c r="BS49" s="343">
        <f>-Histograma!UK18</f>
        <v>-14500</v>
      </c>
      <c r="BT49" s="343">
        <f>-Histograma!UL18</f>
        <v>-14500</v>
      </c>
      <c r="BU49" s="343">
        <f>-Histograma!UM18</f>
        <v>-14500</v>
      </c>
      <c r="BV49" s="343">
        <f>-Histograma!UN18</f>
        <v>-14500</v>
      </c>
      <c r="BW49" s="343">
        <f>-Histograma!UO18</f>
        <v>-14500</v>
      </c>
      <c r="BX49" s="343">
        <f>-Histograma!UP18</f>
        <v>-14500</v>
      </c>
      <c r="BY49" s="343">
        <f>-Histograma!UQ18</f>
        <v>-14500</v>
      </c>
      <c r="BZ49" s="343">
        <f>-Histograma!UR18</f>
        <v>-14500</v>
      </c>
      <c r="CA49" s="343">
        <f>-Histograma!US18</f>
        <v>-14500</v>
      </c>
      <c r="CB49" s="343">
        <f>-Histograma!UT18</f>
        <v>-14500</v>
      </c>
      <c r="CC49" s="343">
        <f>-Histograma!UU18</f>
        <v>-14500</v>
      </c>
      <c r="CD49" s="343">
        <f>-Histograma!UV18</f>
        <v>-14500</v>
      </c>
      <c r="CE49" s="343">
        <f>-Histograma!UW18</f>
        <v>-14500</v>
      </c>
      <c r="CF49" s="343">
        <f>-Histograma!UX18</f>
        <v>-14500</v>
      </c>
      <c r="CG49" s="343">
        <f>-Histograma!UY18</f>
        <v>-14500</v>
      </c>
      <c r="CH49" s="343">
        <f>-Histograma!UZ18</f>
        <v>-14500</v>
      </c>
      <c r="CI49" s="343">
        <f>-Histograma!VA18</f>
        <v>-14500</v>
      </c>
      <c r="CJ49" s="343">
        <f>-Histograma!VB18</f>
        <v>-14500</v>
      </c>
      <c r="CK49" s="343">
        <f>-Histograma!VC18</f>
        <v>-14500</v>
      </c>
      <c r="CL49" s="343">
        <f>-Histograma!VD18</f>
        <v>-14500</v>
      </c>
      <c r="CM49" s="343">
        <f>-Histograma!VE18</f>
        <v>-14500</v>
      </c>
      <c r="CN49" s="343">
        <f>-Histograma!VF18</f>
        <v>-14500</v>
      </c>
      <c r="CO49" s="343">
        <f>-Histograma!VG18</f>
        <v>-14500</v>
      </c>
      <c r="CP49" s="343">
        <f>-Histograma!VH18</f>
        <v>-14500</v>
      </c>
      <c r="CQ49" s="343">
        <f>-Histograma!VI18</f>
        <v>-14500</v>
      </c>
      <c r="CR49" s="343">
        <f>-Histograma!VJ18</f>
        <v>-14500</v>
      </c>
      <c r="CS49" s="343">
        <f>-Histograma!VK18</f>
        <v>-14500</v>
      </c>
      <c r="CT49" s="343">
        <f>-Histograma!VL18</f>
        <v>-14500</v>
      </c>
      <c r="CU49" s="343">
        <f>-Histograma!VM18</f>
        <v>-14500</v>
      </c>
      <c r="CV49" s="343">
        <f>-Histograma!VN18</f>
        <v>-14500</v>
      </c>
      <c r="CW49" s="343">
        <f>-Histograma!VO18</f>
        <v>-14500</v>
      </c>
      <c r="CX49" s="343">
        <f>-Histograma!VP18</f>
        <v>-14500</v>
      </c>
      <c r="CY49" s="343">
        <f>-Histograma!VQ18</f>
        <v>-14500</v>
      </c>
      <c r="CZ49" s="343">
        <f>-Histograma!VR18</f>
        <v>-14500</v>
      </c>
      <c r="DA49" s="343">
        <f>-Histograma!VS18</f>
        <v>-14500</v>
      </c>
      <c r="DB49" s="343">
        <f>-Histograma!VT18</f>
        <v>-14500</v>
      </c>
      <c r="DC49" s="343">
        <f>-Histograma!VU18</f>
        <v>-14500</v>
      </c>
      <c r="DD49" s="343">
        <f>-Histograma!VV18</f>
        <v>-14500</v>
      </c>
      <c r="DE49" s="343">
        <f>-Histograma!VW18</f>
        <v>-14500</v>
      </c>
      <c r="DF49" s="343">
        <f>-Histograma!VX18</f>
        <v>-14500</v>
      </c>
      <c r="DG49" s="343">
        <f>-Histograma!VY18</f>
        <v>-14500</v>
      </c>
      <c r="DH49" s="343">
        <f>-Histograma!VZ18</f>
        <v>-14500</v>
      </c>
      <c r="DI49" s="343">
        <f>-Histograma!WA18</f>
        <v>-14500</v>
      </c>
      <c r="DJ49" s="343">
        <f>-Histograma!WB18</f>
        <v>-14500</v>
      </c>
      <c r="DK49" s="343">
        <f>-Histograma!WC18</f>
        <v>-14500</v>
      </c>
      <c r="DL49" s="343">
        <f>-Histograma!WD18</f>
        <v>-14500</v>
      </c>
      <c r="DM49" s="343">
        <f>-Histograma!WE18</f>
        <v>-14500</v>
      </c>
      <c r="DN49" s="343">
        <f>-Histograma!WF18</f>
        <v>-14500</v>
      </c>
      <c r="DO49" s="343">
        <f>-Histograma!WG18</f>
        <v>-14500</v>
      </c>
      <c r="DP49" s="343">
        <f>-Histograma!WH18</f>
        <v>-14500</v>
      </c>
      <c r="DQ49" s="343">
        <f>-Histograma!WI18</f>
        <v>-14500</v>
      </c>
      <c r="DR49" s="343">
        <f>-Histograma!WJ18</f>
        <v>-14500</v>
      </c>
      <c r="DS49" s="343">
        <f>-Histograma!WK18</f>
        <v>-14500</v>
      </c>
      <c r="DT49" s="343">
        <f>-Histograma!WL18</f>
        <v>-14500</v>
      </c>
      <c r="DU49" s="315"/>
      <c r="DV49" s="316">
        <f t="shared" si="67"/>
        <v>-34800</v>
      </c>
      <c r="DW49" s="316">
        <f t="shared" si="156"/>
        <v>-69600</v>
      </c>
      <c r="DX49" s="316">
        <f t="shared" si="156"/>
        <v>-104400</v>
      </c>
      <c r="DY49" s="316">
        <f t="shared" si="156"/>
        <v>-139200</v>
      </c>
      <c r="DZ49" s="316">
        <f t="shared" si="156"/>
        <v>-174000</v>
      </c>
      <c r="EA49" s="316">
        <f t="shared" si="156"/>
        <v>-174000</v>
      </c>
      <c r="EB49" s="316">
        <f t="shared" si="156"/>
        <v>-174000</v>
      </c>
      <c r="EC49" s="316">
        <f t="shared" si="156"/>
        <v>-174000</v>
      </c>
      <c r="ED49" s="316">
        <f t="shared" si="156"/>
        <v>-174000</v>
      </c>
      <c r="EE49" s="316">
        <f t="shared" si="156"/>
        <v>-174000</v>
      </c>
      <c r="EF49" s="316">
        <f t="shared" si="143"/>
        <v>-1392000</v>
      </c>
      <c r="EG49" s="317"/>
      <c r="EH49" s="318">
        <f>IFERROR(DW49/DV49-1,0)</f>
        <v>1</v>
      </c>
      <c r="EI49" s="318">
        <f>IFERROR(DX49/DW49-1,0)</f>
        <v>0.5</v>
      </c>
      <c r="EJ49" s="318">
        <f>IFERROR(DY49/DX49-1,0)</f>
        <v>0.33333333333333326</v>
      </c>
      <c r="EK49" s="318">
        <f>IFERROR(DZ49/DY49-1,0)</f>
        <v>0.25</v>
      </c>
      <c r="EL49" s="318">
        <f>IFERROR(((#REF!/DV49)^(1/8))-1,0)</f>
        <v>0</v>
      </c>
      <c r="EM49" s="317"/>
      <c r="EN49" s="318">
        <f>DV49/DV$7</f>
        <v>-5.5610554852803501E-2</v>
      </c>
      <c r="EO49" s="318">
        <f>DW49/DW$7</f>
        <v>-3.4531255520265917E-2</v>
      </c>
      <c r="EP49" s="318">
        <f>DX49/DX$7</f>
        <v>-2.3503559451593534E-2</v>
      </c>
      <c r="EQ49" s="318">
        <f>DY49/DY$7</f>
        <v>-1.7372331790290994E-2</v>
      </c>
      <c r="ER49" s="318">
        <f>DZ49/DZ$7</f>
        <v>-1.3559048566228367E-2</v>
      </c>
      <c r="ES49" s="318">
        <f t="shared" si="145"/>
        <v>-8.0734952074363077E-3</v>
      </c>
    </row>
    <row r="50" spans="2:149" x14ac:dyDescent="0.2"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3"/>
      <c r="BI50" s="293"/>
      <c r="BJ50" s="293"/>
      <c r="BK50" s="293"/>
      <c r="BL50" s="293"/>
      <c r="BM50" s="293"/>
      <c r="BN50" s="293"/>
      <c r="BO50" s="293"/>
      <c r="BP50" s="293"/>
      <c r="BQ50" s="293"/>
      <c r="BR50" s="293"/>
      <c r="BS50" s="293"/>
      <c r="BT50" s="293"/>
      <c r="BU50" s="293"/>
      <c r="BV50" s="293"/>
      <c r="BW50" s="293"/>
      <c r="BX50" s="293"/>
      <c r="BY50" s="293"/>
      <c r="BZ50" s="293"/>
      <c r="CA50" s="293"/>
      <c r="CB50" s="293"/>
      <c r="CC50" s="293"/>
      <c r="CD50" s="293"/>
      <c r="CE50" s="293"/>
      <c r="CF50" s="293"/>
      <c r="CG50" s="293"/>
      <c r="CH50" s="293"/>
      <c r="CI50" s="293"/>
      <c r="CJ50" s="293"/>
      <c r="CK50" s="293"/>
      <c r="CL50" s="293"/>
      <c r="CM50" s="293"/>
      <c r="CN50" s="293"/>
      <c r="CO50" s="293"/>
      <c r="CP50" s="293"/>
      <c r="CQ50" s="293"/>
      <c r="CR50" s="293"/>
      <c r="CS50" s="293"/>
      <c r="CT50" s="293"/>
      <c r="CU50" s="293"/>
      <c r="CV50" s="293"/>
      <c r="CW50" s="293"/>
      <c r="CX50" s="293"/>
      <c r="CY50" s="293"/>
      <c r="CZ50" s="293"/>
      <c r="DA50" s="293"/>
      <c r="DB50" s="293"/>
      <c r="DC50" s="293"/>
      <c r="DD50" s="293"/>
      <c r="DE50" s="293"/>
      <c r="DF50" s="293"/>
      <c r="DG50" s="293"/>
      <c r="DH50" s="293"/>
      <c r="DI50" s="293"/>
      <c r="DJ50" s="293"/>
      <c r="DK50" s="293"/>
      <c r="DL50" s="293"/>
      <c r="DM50" s="293"/>
      <c r="DN50" s="293"/>
      <c r="DO50" s="293"/>
      <c r="DP50" s="293"/>
      <c r="DQ50" s="293"/>
      <c r="DR50" s="293"/>
      <c r="DS50" s="293"/>
      <c r="DT50" s="293"/>
      <c r="DV50" s="293"/>
      <c r="DW50" s="293"/>
      <c r="DX50" s="293"/>
      <c r="DY50" s="293"/>
      <c r="DZ50" s="293"/>
      <c r="EA50" s="293"/>
      <c r="EB50" s="293"/>
      <c r="EC50" s="293"/>
      <c r="ED50" s="293"/>
      <c r="EE50" s="293"/>
      <c r="EF50" s="293"/>
      <c r="EH50" s="293"/>
      <c r="EI50" s="293"/>
      <c r="EJ50" s="293"/>
      <c r="EK50" s="293"/>
      <c r="EL50" s="293"/>
      <c r="EN50" s="293"/>
      <c r="EO50" s="293"/>
      <c r="EP50" s="293"/>
      <c r="EQ50" s="293"/>
      <c r="ER50" s="293"/>
      <c r="ES50" s="293"/>
    </row>
    <row r="51" spans="2:149" s="291" customFormat="1" ht="18" customHeight="1" x14ac:dyDescent="0.2">
      <c r="B51" s="284" t="s">
        <v>755</v>
      </c>
      <c r="C51" s="285"/>
      <c r="D51" s="311"/>
      <c r="E51" s="311">
        <f>-SUM(E83,E84,E85)</f>
        <v>0</v>
      </c>
      <c r="F51" s="311">
        <f t="shared" ref="F51:BL51" si="157">-SUM(F83,F84,F85)</f>
        <v>0</v>
      </c>
      <c r="G51" s="311">
        <f t="shared" si="157"/>
        <v>0</v>
      </c>
      <c r="H51" s="311">
        <f t="shared" si="157"/>
        <v>0</v>
      </c>
      <c r="I51" s="311">
        <f t="shared" si="157"/>
        <v>0</v>
      </c>
      <c r="J51" s="311">
        <f t="shared" si="157"/>
        <v>0</v>
      </c>
      <c r="K51" s="311">
        <f t="shared" si="157"/>
        <v>0</v>
      </c>
      <c r="L51" s="311">
        <f t="shared" si="157"/>
        <v>0</v>
      </c>
      <c r="M51" s="311">
        <f t="shared" si="157"/>
        <v>0</v>
      </c>
      <c r="N51" s="311">
        <f t="shared" si="157"/>
        <v>0</v>
      </c>
      <c r="O51" s="311">
        <f t="shared" si="157"/>
        <v>0</v>
      </c>
      <c r="P51" s="311">
        <f t="shared" si="157"/>
        <v>0</v>
      </c>
      <c r="Q51" s="311">
        <f t="shared" si="157"/>
        <v>0</v>
      </c>
      <c r="R51" s="311">
        <f t="shared" si="157"/>
        <v>0</v>
      </c>
      <c r="S51" s="311">
        <f t="shared" si="157"/>
        <v>0</v>
      </c>
      <c r="T51" s="311">
        <f t="shared" si="157"/>
        <v>0</v>
      </c>
      <c r="U51" s="311">
        <f t="shared" si="157"/>
        <v>0</v>
      </c>
      <c r="V51" s="311">
        <f t="shared" si="157"/>
        <v>0</v>
      </c>
      <c r="W51" s="311">
        <f t="shared" si="157"/>
        <v>0</v>
      </c>
      <c r="X51" s="311">
        <f t="shared" si="157"/>
        <v>0</v>
      </c>
      <c r="Y51" s="311">
        <f t="shared" si="157"/>
        <v>0</v>
      </c>
      <c r="Z51" s="311">
        <f t="shared" si="157"/>
        <v>0</v>
      </c>
      <c r="AA51" s="311">
        <f t="shared" si="157"/>
        <v>0</v>
      </c>
      <c r="AB51" s="311">
        <f t="shared" si="157"/>
        <v>0</v>
      </c>
      <c r="AC51" s="311">
        <f t="shared" si="157"/>
        <v>0</v>
      </c>
      <c r="AD51" s="311">
        <f t="shared" si="157"/>
        <v>0</v>
      </c>
      <c r="AE51" s="311">
        <f t="shared" si="157"/>
        <v>0</v>
      </c>
      <c r="AF51" s="311">
        <f t="shared" si="157"/>
        <v>0</v>
      </c>
      <c r="AG51" s="311">
        <f t="shared" si="157"/>
        <v>0</v>
      </c>
      <c r="AH51" s="311">
        <f t="shared" si="157"/>
        <v>0</v>
      </c>
      <c r="AI51" s="311">
        <f t="shared" si="157"/>
        <v>0</v>
      </c>
      <c r="AJ51" s="311">
        <f t="shared" si="157"/>
        <v>0</v>
      </c>
      <c r="AK51" s="311">
        <f t="shared" si="157"/>
        <v>0</v>
      </c>
      <c r="AL51" s="311">
        <f t="shared" si="157"/>
        <v>0</v>
      </c>
      <c r="AM51" s="311">
        <f t="shared" si="157"/>
        <v>0</v>
      </c>
      <c r="AN51" s="311">
        <f t="shared" si="157"/>
        <v>0</v>
      </c>
      <c r="AO51" s="311">
        <f t="shared" si="157"/>
        <v>0</v>
      </c>
      <c r="AP51" s="311">
        <f t="shared" si="157"/>
        <v>0</v>
      </c>
      <c r="AQ51" s="311">
        <f t="shared" si="157"/>
        <v>0</v>
      </c>
      <c r="AR51" s="311">
        <f t="shared" si="157"/>
        <v>0</v>
      </c>
      <c r="AS51" s="311">
        <f t="shared" si="157"/>
        <v>0</v>
      </c>
      <c r="AT51" s="311">
        <f t="shared" si="157"/>
        <v>0</v>
      </c>
      <c r="AU51" s="311">
        <f t="shared" si="157"/>
        <v>0</v>
      </c>
      <c r="AV51" s="311">
        <f t="shared" si="157"/>
        <v>0</v>
      </c>
      <c r="AW51" s="311">
        <f t="shared" si="157"/>
        <v>0</v>
      </c>
      <c r="AX51" s="311">
        <f t="shared" si="157"/>
        <v>0</v>
      </c>
      <c r="AY51" s="311">
        <f t="shared" si="157"/>
        <v>0</v>
      </c>
      <c r="AZ51" s="311">
        <f t="shared" si="157"/>
        <v>0</v>
      </c>
      <c r="BA51" s="311">
        <f t="shared" si="157"/>
        <v>0</v>
      </c>
      <c r="BB51" s="311">
        <f t="shared" si="157"/>
        <v>0</v>
      </c>
      <c r="BC51" s="311">
        <f t="shared" si="157"/>
        <v>0</v>
      </c>
      <c r="BD51" s="311">
        <f t="shared" si="157"/>
        <v>0</v>
      </c>
      <c r="BE51" s="311">
        <f t="shared" si="157"/>
        <v>0</v>
      </c>
      <c r="BF51" s="311">
        <f t="shared" si="157"/>
        <v>0</v>
      </c>
      <c r="BG51" s="311">
        <f t="shared" si="157"/>
        <v>0</v>
      </c>
      <c r="BH51" s="311">
        <f t="shared" si="157"/>
        <v>0</v>
      </c>
      <c r="BI51" s="311">
        <f t="shared" si="157"/>
        <v>0</v>
      </c>
      <c r="BJ51" s="311">
        <f t="shared" si="157"/>
        <v>0</v>
      </c>
      <c r="BK51" s="311">
        <f t="shared" si="157"/>
        <v>0</v>
      </c>
      <c r="BL51" s="311">
        <f t="shared" si="157"/>
        <v>0</v>
      </c>
      <c r="BM51" s="311">
        <f>-SUM(BM83,BM84,BM85)</f>
        <v>0</v>
      </c>
      <c r="BN51" s="311">
        <f t="shared" ref="BN51:DT51" si="158">-SUM(BN83,BN84,BN85)</f>
        <v>0</v>
      </c>
      <c r="BO51" s="311">
        <f t="shared" si="158"/>
        <v>0</v>
      </c>
      <c r="BP51" s="311">
        <f t="shared" si="158"/>
        <v>0</v>
      </c>
      <c r="BQ51" s="311">
        <f t="shared" si="158"/>
        <v>0</v>
      </c>
      <c r="BR51" s="311">
        <f t="shared" si="158"/>
        <v>0</v>
      </c>
      <c r="BS51" s="311">
        <f t="shared" si="158"/>
        <v>0</v>
      </c>
      <c r="BT51" s="311">
        <f t="shared" si="158"/>
        <v>0</v>
      </c>
      <c r="BU51" s="311">
        <f t="shared" si="158"/>
        <v>0</v>
      </c>
      <c r="BV51" s="311">
        <f t="shared" si="158"/>
        <v>0</v>
      </c>
      <c r="BW51" s="311">
        <f t="shared" si="158"/>
        <v>0</v>
      </c>
      <c r="BX51" s="311">
        <f t="shared" si="158"/>
        <v>0</v>
      </c>
      <c r="BY51" s="311">
        <f t="shared" si="158"/>
        <v>0</v>
      </c>
      <c r="BZ51" s="311">
        <f t="shared" si="158"/>
        <v>0</v>
      </c>
      <c r="CA51" s="311">
        <f t="shared" si="158"/>
        <v>0</v>
      </c>
      <c r="CB51" s="311">
        <f t="shared" si="158"/>
        <v>0</v>
      </c>
      <c r="CC51" s="311">
        <f t="shared" si="158"/>
        <v>0</v>
      </c>
      <c r="CD51" s="311">
        <f t="shared" si="158"/>
        <v>0</v>
      </c>
      <c r="CE51" s="311">
        <f t="shared" si="158"/>
        <v>0</v>
      </c>
      <c r="CF51" s="311">
        <f t="shared" si="158"/>
        <v>0</v>
      </c>
      <c r="CG51" s="311">
        <f t="shared" si="158"/>
        <v>0</v>
      </c>
      <c r="CH51" s="311">
        <f t="shared" si="158"/>
        <v>0</v>
      </c>
      <c r="CI51" s="311">
        <f t="shared" si="158"/>
        <v>0</v>
      </c>
      <c r="CJ51" s="311">
        <f t="shared" si="158"/>
        <v>0</v>
      </c>
      <c r="CK51" s="311">
        <f t="shared" si="158"/>
        <v>0</v>
      </c>
      <c r="CL51" s="311">
        <f t="shared" si="158"/>
        <v>0</v>
      </c>
      <c r="CM51" s="311">
        <f t="shared" si="158"/>
        <v>0</v>
      </c>
      <c r="CN51" s="311">
        <f t="shared" si="158"/>
        <v>0</v>
      </c>
      <c r="CO51" s="311">
        <f t="shared" si="158"/>
        <v>0</v>
      </c>
      <c r="CP51" s="311">
        <f t="shared" si="158"/>
        <v>0</v>
      </c>
      <c r="CQ51" s="311">
        <f t="shared" si="158"/>
        <v>0</v>
      </c>
      <c r="CR51" s="311">
        <f t="shared" si="158"/>
        <v>0</v>
      </c>
      <c r="CS51" s="311">
        <f t="shared" si="158"/>
        <v>0</v>
      </c>
      <c r="CT51" s="311">
        <f t="shared" si="158"/>
        <v>0</v>
      </c>
      <c r="CU51" s="311">
        <f t="shared" si="158"/>
        <v>0</v>
      </c>
      <c r="CV51" s="311">
        <f t="shared" si="158"/>
        <v>0</v>
      </c>
      <c r="CW51" s="311">
        <f t="shared" si="158"/>
        <v>0</v>
      </c>
      <c r="CX51" s="311">
        <f t="shared" si="158"/>
        <v>0</v>
      </c>
      <c r="CY51" s="311">
        <f t="shared" si="158"/>
        <v>0</v>
      </c>
      <c r="CZ51" s="311">
        <f t="shared" si="158"/>
        <v>0</v>
      </c>
      <c r="DA51" s="311">
        <f t="shared" si="158"/>
        <v>0</v>
      </c>
      <c r="DB51" s="311">
        <f t="shared" si="158"/>
        <v>0</v>
      </c>
      <c r="DC51" s="311">
        <f t="shared" si="158"/>
        <v>0</v>
      </c>
      <c r="DD51" s="311">
        <f t="shared" si="158"/>
        <v>0</v>
      </c>
      <c r="DE51" s="311">
        <f t="shared" si="158"/>
        <v>0</v>
      </c>
      <c r="DF51" s="311">
        <f t="shared" si="158"/>
        <v>0</v>
      </c>
      <c r="DG51" s="311">
        <f t="shared" si="158"/>
        <v>0</v>
      </c>
      <c r="DH51" s="311">
        <f t="shared" si="158"/>
        <v>0</v>
      </c>
      <c r="DI51" s="311">
        <f t="shared" si="158"/>
        <v>0</v>
      </c>
      <c r="DJ51" s="311">
        <f t="shared" si="158"/>
        <v>0</v>
      </c>
      <c r="DK51" s="311">
        <f t="shared" si="158"/>
        <v>0</v>
      </c>
      <c r="DL51" s="311">
        <f t="shared" si="158"/>
        <v>0</v>
      </c>
      <c r="DM51" s="311">
        <f t="shared" si="158"/>
        <v>0</v>
      </c>
      <c r="DN51" s="311">
        <f t="shared" si="158"/>
        <v>0</v>
      </c>
      <c r="DO51" s="311">
        <f t="shared" si="158"/>
        <v>0</v>
      </c>
      <c r="DP51" s="311">
        <f t="shared" si="158"/>
        <v>0</v>
      </c>
      <c r="DQ51" s="311">
        <f t="shared" si="158"/>
        <v>0</v>
      </c>
      <c r="DR51" s="311">
        <f t="shared" si="158"/>
        <v>0</v>
      </c>
      <c r="DS51" s="311">
        <f t="shared" si="158"/>
        <v>0</v>
      </c>
      <c r="DT51" s="311">
        <f t="shared" si="158"/>
        <v>0</v>
      </c>
      <c r="DU51" s="287"/>
      <c r="DV51" s="325">
        <f t="shared" si="67"/>
        <v>0</v>
      </c>
      <c r="DW51" s="325">
        <f t="shared" ref="DW51:EE62" si="159">SUMIF($E$4:$DT$4,DW$4,$E51:$DT51)</f>
        <v>0</v>
      </c>
      <c r="DX51" s="325">
        <f t="shared" si="159"/>
        <v>0</v>
      </c>
      <c r="DY51" s="325">
        <f t="shared" si="159"/>
        <v>0</v>
      </c>
      <c r="DZ51" s="325">
        <f t="shared" si="159"/>
        <v>0</v>
      </c>
      <c r="EA51" s="325">
        <f t="shared" si="159"/>
        <v>0</v>
      </c>
      <c r="EB51" s="325">
        <f t="shared" si="159"/>
        <v>0</v>
      </c>
      <c r="EC51" s="325">
        <f t="shared" si="159"/>
        <v>0</v>
      </c>
      <c r="ED51" s="325">
        <f t="shared" si="159"/>
        <v>0</v>
      </c>
      <c r="EE51" s="325">
        <f t="shared" si="159"/>
        <v>0</v>
      </c>
      <c r="EF51" s="311">
        <f>SUM(DV51:DZ51)</f>
        <v>0</v>
      </c>
      <c r="EG51" s="288"/>
      <c r="EH51" s="312">
        <f>IFERROR(DW51/DV51-1,0)</f>
        <v>0</v>
      </c>
      <c r="EI51" s="312">
        <f>IFERROR(DX51/DW51-1,0)</f>
        <v>0</v>
      </c>
      <c r="EJ51" s="312">
        <f>IFERROR(DY51/DX51-1,0)</f>
        <v>0</v>
      </c>
      <c r="EK51" s="312">
        <f>IFERROR(DZ51/DY51-1,0)</f>
        <v>0</v>
      </c>
      <c r="EL51" s="312">
        <f>IFERROR(((#REF!/DV51)^(1/8))-1,0)</f>
        <v>0</v>
      </c>
      <c r="EM51" s="288"/>
      <c r="EN51" s="312">
        <f>DV51/DV$7</f>
        <v>0</v>
      </c>
      <c r="EO51" s="312">
        <f>DW51/DW$7</f>
        <v>0</v>
      </c>
      <c r="EP51" s="312">
        <f>DX51/DX$7</f>
        <v>0</v>
      </c>
      <c r="EQ51" s="312">
        <f>DY51/DY$7</f>
        <v>0</v>
      </c>
      <c r="ER51" s="312">
        <f>DZ51/DZ$7</f>
        <v>0</v>
      </c>
      <c r="ES51" s="312">
        <f t="shared" ref="ES51" si="160">EF51/EF$7</f>
        <v>0</v>
      </c>
    </row>
    <row r="52" spans="2:149" ht="15.75" customHeight="1" x14ac:dyDescent="0.2">
      <c r="B52" s="326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93"/>
      <c r="AB52" s="293"/>
      <c r="AC52" s="293"/>
      <c r="AD52" s="293"/>
      <c r="AE52" s="293"/>
      <c r="AF52" s="293"/>
      <c r="AG52" s="293"/>
      <c r="AH52" s="293"/>
      <c r="AI52" s="293"/>
      <c r="AJ52" s="293"/>
      <c r="AK52" s="293"/>
      <c r="AL52" s="293"/>
      <c r="AM52" s="293"/>
      <c r="AN52" s="293"/>
      <c r="AO52" s="293"/>
      <c r="AP52" s="293"/>
      <c r="AQ52" s="293"/>
      <c r="AR52" s="293"/>
      <c r="AS52" s="293"/>
      <c r="AT52" s="293"/>
      <c r="AU52" s="293"/>
      <c r="AV52" s="293"/>
      <c r="AW52" s="293"/>
      <c r="AX52" s="293"/>
      <c r="AY52" s="293"/>
      <c r="AZ52" s="293"/>
      <c r="BA52" s="293"/>
      <c r="BB52" s="293"/>
      <c r="BC52" s="293"/>
      <c r="BD52" s="293"/>
      <c r="BE52" s="293"/>
      <c r="BF52" s="293"/>
      <c r="BG52" s="293"/>
      <c r="BH52" s="293"/>
      <c r="BI52" s="293"/>
      <c r="BJ52" s="293"/>
      <c r="BK52" s="293"/>
      <c r="BL52" s="293"/>
      <c r="BM52" s="293"/>
      <c r="BN52" s="293"/>
      <c r="BO52" s="293"/>
      <c r="BP52" s="293"/>
      <c r="BQ52" s="293"/>
      <c r="BR52" s="293"/>
      <c r="BS52" s="293"/>
      <c r="BT52" s="293"/>
      <c r="BU52" s="293"/>
      <c r="BV52" s="293"/>
      <c r="BW52" s="293"/>
      <c r="BX52" s="293"/>
      <c r="BY52" s="293"/>
      <c r="BZ52" s="293"/>
      <c r="CA52" s="293"/>
      <c r="CB52" s="293"/>
      <c r="CC52" s="293"/>
      <c r="CD52" s="293"/>
      <c r="CE52" s="293"/>
      <c r="CF52" s="293"/>
      <c r="CG52" s="293"/>
      <c r="CH52" s="293"/>
      <c r="CI52" s="293"/>
      <c r="CJ52" s="293"/>
      <c r="CK52" s="293"/>
      <c r="CL52" s="293"/>
      <c r="CM52" s="293"/>
      <c r="CN52" s="293"/>
      <c r="CO52" s="293"/>
      <c r="CP52" s="293"/>
      <c r="CQ52" s="293"/>
      <c r="CR52" s="293"/>
      <c r="CS52" s="293"/>
      <c r="CT52" s="293"/>
      <c r="CU52" s="293"/>
      <c r="CV52" s="293"/>
      <c r="CW52" s="293"/>
      <c r="CX52" s="293"/>
      <c r="CY52" s="293"/>
      <c r="CZ52" s="293"/>
      <c r="DA52" s="293"/>
      <c r="DB52" s="293"/>
      <c r="DC52" s="293"/>
      <c r="DD52" s="293"/>
      <c r="DE52" s="293"/>
      <c r="DF52" s="293"/>
      <c r="DG52" s="293"/>
      <c r="DH52" s="293"/>
      <c r="DI52" s="293"/>
      <c r="DJ52" s="293"/>
      <c r="DK52" s="293"/>
      <c r="DL52" s="293"/>
      <c r="DM52" s="293"/>
      <c r="DN52" s="293"/>
      <c r="DO52" s="293"/>
      <c r="DP52" s="293"/>
      <c r="DQ52" s="293"/>
      <c r="DR52" s="293"/>
      <c r="DS52" s="293"/>
      <c r="DT52" s="293"/>
      <c r="DV52" s="293"/>
      <c r="DW52" s="293"/>
      <c r="DX52" s="293"/>
      <c r="DY52" s="293"/>
      <c r="DZ52" s="293"/>
      <c r="EA52" s="293"/>
      <c r="EB52" s="293"/>
      <c r="EC52" s="293"/>
      <c r="ED52" s="293"/>
      <c r="EE52" s="293"/>
      <c r="EF52" s="293"/>
      <c r="EH52" s="293"/>
      <c r="EI52" s="293"/>
      <c r="EJ52" s="293"/>
      <c r="EK52" s="293"/>
      <c r="EL52" s="293"/>
      <c r="EN52" s="293"/>
      <c r="EO52" s="293"/>
      <c r="EP52" s="293"/>
      <c r="EQ52" s="293"/>
      <c r="ER52" s="293"/>
      <c r="ES52" s="293"/>
    </row>
    <row r="53" spans="2:149" s="291" customFormat="1" ht="15" x14ac:dyDescent="0.2">
      <c r="B53" s="297" t="s">
        <v>756</v>
      </c>
      <c r="C53" s="298"/>
      <c r="D53" s="298"/>
      <c r="E53" s="327">
        <f t="shared" ref="E53:AJ53" si="161">E20+E51+E22</f>
        <v>-31885.5</v>
      </c>
      <c r="F53" s="327">
        <f t="shared" si="161"/>
        <v>-18667.95</v>
      </c>
      <c r="G53" s="327">
        <f t="shared" si="161"/>
        <v>-17450.400000000001</v>
      </c>
      <c r="H53" s="327">
        <f t="shared" si="161"/>
        <v>-16232.849999999999</v>
      </c>
      <c r="I53" s="327">
        <f t="shared" si="161"/>
        <v>-14756.181003403333</v>
      </c>
      <c r="J53" s="327">
        <f t="shared" si="161"/>
        <v>-12901.171666859242</v>
      </c>
      <c r="K53" s="327">
        <f t="shared" si="161"/>
        <v>-10675.160463006338</v>
      </c>
      <c r="L53" s="327">
        <f t="shared" si="161"/>
        <v>-8092.9874665369716</v>
      </c>
      <c r="M53" s="327">
        <f t="shared" si="161"/>
        <v>-5149.3102505618808</v>
      </c>
      <c r="N53" s="327">
        <f t="shared" si="161"/>
        <v>-1902.3072728050392</v>
      </c>
      <c r="O53" s="327">
        <f t="shared" si="161"/>
        <v>1625.0589686614985</v>
      </c>
      <c r="P53" s="327">
        <f t="shared" si="161"/>
        <v>5508.8635829980412</v>
      </c>
      <c r="Q53" s="327">
        <f t="shared" si="161"/>
        <v>21672.804002498786</v>
      </c>
      <c r="R53" s="327">
        <f t="shared" si="161"/>
        <v>25604.328648834315</v>
      </c>
      <c r="S53" s="327">
        <f t="shared" si="161"/>
        <v>29815.048481624734</v>
      </c>
      <c r="T53" s="327">
        <f t="shared" si="161"/>
        <v>25230.697698912263</v>
      </c>
      <c r="U53" s="327">
        <f t="shared" si="161"/>
        <v>34335.598892674127</v>
      </c>
      <c r="V53" s="327">
        <f t="shared" si="161"/>
        <v>40176.198337975191</v>
      </c>
      <c r="W53" s="327">
        <f t="shared" si="161"/>
        <v>46171.03981526861</v>
      </c>
      <c r="X53" s="327">
        <f t="shared" si="161"/>
        <v>52315.881390150462</v>
      </c>
      <c r="Y53" s="327">
        <f t="shared" si="161"/>
        <v>46695.640835989063</v>
      </c>
      <c r="Z53" s="327">
        <f t="shared" si="161"/>
        <v>58088.731469454433</v>
      </c>
      <c r="AA53" s="327">
        <f t="shared" si="161"/>
        <v>66128.384312707596</v>
      </c>
      <c r="AB53" s="327">
        <f t="shared" si="161"/>
        <v>74973.352564463945</v>
      </c>
      <c r="AC53" s="327">
        <f t="shared" si="161"/>
        <v>83881.183736740524</v>
      </c>
      <c r="AD53" s="327">
        <f t="shared" si="161"/>
        <v>73924.062348479376</v>
      </c>
      <c r="AE53" s="327">
        <f t="shared" si="161"/>
        <v>85126.564538932318</v>
      </c>
      <c r="AF53" s="327">
        <f t="shared" si="161"/>
        <v>92771.031375400751</v>
      </c>
      <c r="AG53" s="327">
        <f t="shared" si="161"/>
        <v>101107.00953836046</v>
      </c>
      <c r="AH53" s="327">
        <f t="shared" si="161"/>
        <v>110350.46109456569</v>
      </c>
      <c r="AI53" s="327">
        <f t="shared" si="161"/>
        <v>119301.79371004566</v>
      </c>
      <c r="AJ53" s="327">
        <f t="shared" si="161"/>
        <v>118745.73303975034</v>
      </c>
      <c r="AK53" s="327">
        <f t="shared" ref="AK53:CR53" si="162">AK20+AK51+AK22</f>
        <v>132201.65662424953</v>
      </c>
      <c r="AL53" s="327">
        <f t="shared" si="162"/>
        <v>142465.24884529348</v>
      </c>
      <c r="AM53" s="327">
        <f t="shared" si="162"/>
        <v>153557.24261749795</v>
      </c>
      <c r="AN53" s="327">
        <f t="shared" si="162"/>
        <v>165674.91015695571</v>
      </c>
      <c r="AO53" s="327">
        <f t="shared" si="162"/>
        <v>194724.75407636625</v>
      </c>
      <c r="AP53" s="327">
        <f t="shared" si="162"/>
        <v>192565.73222079437</v>
      </c>
      <c r="AQ53" s="327">
        <f t="shared" si="162"/>
        <v>208157.75108268979</v>
      </c>
      <c r="AR53" s="327">
        <f t="shared" si="162"/>
        <v>220414.27686328744</v>
      </c>
      <c r="AS53" s="327">
        <f t="shared" si="162"/>
        <v>224199.62459880678</v>
      </c>
      <c r="AT53" s="327">
        <f t="shared" si="162"/>
        <v>242651.51431584614</v>
      </c>
      <c r="AU53" s="327">
        <f t="shared" si="162"/>
        <v>256318.12058862497</v>
      </c>
      <c r="AV53" s="327">
        <f t="shared" si="162"/>
        <v>269287.93915494368</v>
      </c>
      <c r="AW53" s="327">
        <f t="shared" si="162"/>
        <v>283321.07126169594</v>
      </c>
      <c r="AX53" s="327">
        <f t="shared" si="162"/>
        <v>298488.41631514777</v>
      </c>
      <c r="AY53" s="327">
        <f t="shared" si="162"/>
        <v>314831.97886624542</v>
      </c>
      <c r="AZ53" s="327">
        <f t="shared" si="162"/>
        <v>310091.14243862103</v>
      </c>
      <c r="BA53" s="327">
        <f t="shared" si="162"/>
        <v>355656.26384362485</v>
      </c>
      <c r="BB53" s="327">
        <f t="shared" si="162"/>
        <v>371278.83804267924</v>
      </c>
      <c r="BC53" s="327">
        <f t="shared" si="162"/>
        <v>387756.69874398445</v>
      </c>
      <c r="BD53" s="327">
        <f t="shared" si="162"/>
        <v>405145.35785884992</v>
      </c>
      <c r="BE53" s="327">
        <f t="shared" si="162"/>
        <v>423733.44355439802</v>
      </c>
      <c r="BF53" s="327">
        <f t="shared" si="162"/>
        <v>434410.15123418713</v>
      </c>
      <c r="BG53" s="327">
        <f t="shared" si="162"/>
        <v>457298.49906202708</v>
      </c>
      <c r="BH53" s="327">
        <f t="shared" si="162"/>
        <v>461475.37285389245</v>
      </c>
      <c r="BI53" s="327">
        <f t="shared" si="162"/>
        <v>484559.71709478227</v>
      </c>
      <c r="BJ53" s="327">
        <f t="shared" si="162"/>
        <v>505135.72405066236</v>
      </c>
      <c r="BK53" s="327">
        <f t="shared" si="162"/>
        <v>527269.43414387526</v>
      </c>
      <c r="BL53" s="327">
        <f t="shared" si="162"/>
        <v>541763.60916675918</v>
      </c>
      <c r="BM53" s="327">
        <f t="shared" si="162"/>
        <v>576227.72528697667</v>
      </c>
      <c r="BN53" s="327">
        <f t="shared" si="162"/>
        <v>595037.55669154972</v>
      </c>
      <c r="BO53" s="327">
        <f t="shared" si="162"/>
        <v>614725.43386842567</v>
      </c>
      <c r="BP53" s="327">
        <f t="shared" si="162"/>
        <v>621458.34847599408</v>
      </c>
      <c r="BQ53" s="327">
        <f t="shared" si="162"/>
        <v>647077.45073833817</v>
      </c>
      <c r="BR53" s="327">
        <f t="shared" si="162"/>
        <v>660333.7221819961</v>
      </c>
      <c r="BS53" s="327">
        <f t="shared" si="162"/>
        <v>685581.90294683026</v>
      </c>
      <c r="BT53" s="327">
        <f t="shared" si="162"/>
        <v>705274.20747175487</v>
      </c>
      <c r="BU53" s="327">
        <f t="shared" si="162"/>
        <v>726074.24678992492</v>
      </c>
      <c r="BV53" s="327">
        <f t="shared" si="162"/>
        <v>748059.56385992118</v>
      </c>
      <c r="BW53" s="327">
        <f t="shared" si="162"/>
        <v>771313.12969468883</v>
      </c>
      <c r="BX53" s="327">
        <f t="shared" si="162"/>
        <v>772602.32455965295</v>
      </c>
      <c r="BY53" s="327">
        <f t="shared" si="162"/>
        <v>808505.19924820005</v>
      </c>
      <c r="BZ53" s="327">
        <f t="shared" si="162"/>
        <v>828860.19295776333</v>
      </c>
      <c r="CA53" s="327">
        <f t="shared" si="162"/>
        <v>849840.46759096114</v>
      </c>
      <c r="CB53" s="327">
        <f t="shared" si="162"/>
        <v>871477.28643925872</v>
      </c>
      <c r="CC53" s="327">
        <f t="shared" si="162"/>
        <v>893803.47599840397</v>
      </c>
      <c r="CD53" s="327">
        <f t="shared" si="162"/>
        <v>907281.02501370176</v>
      </c>
      <c r="CE53" s="327">
        <f t="shared" si="162"/>
        <v>933071.67222768138</v>
      </c>
      <c r="CF53" s="327">
        <f t="shared" si="162"/>
        <v>939198.30322681065</v>
      </c>
      <c r="CG53" s="327">
        <f t="shared" si="162"/>
        <v>964473.21033603582</v>
      </c>
      <c r="CH53" s="327">
        <f t="shared" si="162"/>
        <v>986687.87297795177</v>
      </c>
      <c r="CI53" s="327">
        <f t="shared" si="162"/>
        <v>1009908.0741892024</v>
      </c>
      <c r="CJ53" s="327">
        <f t="shared" si="162"/>
        <v>1024495.9016844138</v>
      </c>
      <c r="CK53" s="327">
        <f t="shared" si="162"/>
        <v>1054403.5189924776</v>
      </c>
      <c r="CL53" s="327">
        <f t="shared" si="162"/>
        <v>1075046.8971836884</v>
      </c>
      <c r="CM53" s="327">
        <f t="shared" si="162"/>
        <v>1096128.4557006597</v>
      </c>
      <c r="CN53" s="327">
        <f t="shared" si="162"/>
        <v>1103020.1028708839</v>
      </c>
      <c r="CO53" s="327">
        <f t="shared" si="162"/>
        <v>1129044.8424713097</v>
      </c>
      <c r="CP53" s="327">
        <f t="shared" si="162"/>
        <v>1141765.7196869657</v>
      </c>
      <c r="CQ53" s="327">
        <f t="shared" si="162"/>
        <v>1167415.146906608</v>
      </c>
      <c r="CR53" s="327">
        <f t="shared" si="162"/>
        <v>1188087.6678618258</v>
      </c>
      <c r="CS53" s="327">
        <f t="shared" ref="CS53:DT53" si="163">CS20+CS51+CS22</f>
        <v>1209375.6645627529</v>
      </c>
      <c r="CT53" s="327">
        <f t="shared" si="163"/>
        <v>1231322.2199309221</v>
      </c>
      <c r="CU53" s="327">
        <f t="shared" si="163"/>
        <v>1253973.4327276761</v>
      </c>
      <c r="CV53" s="327">
        <f t="shared" si="163"/>
        <v>1252822.3384279425</v>
      </c>
      <c r="CW53" s="327">
        <f t="shared" si="163"/>
        <v>1275277.1250977935</v>
      </c>
      <c r="CX53" s="327">
        <f t="shared" si="163"/>
        <v>1296006.2591803803</v>
      </c>
      <c r="CY53" s="327">
        <f t="shared" si="163"/>
        <v>1316965.8680190037</v>
      </c>
      <c r="CZ53" s="327">
        <f t="shared" si="163"/>
        <v>1338167.4781372827</v>
      </c>
      <c r="DA53" s="327">
        <f t="shared" si="163"/>
        <v>1359623.1923087747</v>
      </c>
      <c r="DB53" s="327">
        <f t="shared" si="163"/>
        <v>1371135.4780578178</v>
      </c>
      <c r="DC53" s="327">
        <f t="shared" si="163"/>
        <v>1396432.7762242367</v>
      </c>
      <c r="DD53" s="327">
        <f t="shared" si="163"/>
        <v>1402222.6590806982</v>
      </c>
      <c r="DE53" s="327">
        <f t="shared" si="163"/>
        <v>1427403.4031495298</v>
      </c>
      <c r="DF53" s="327">
        <f t="shared" si="163"/>
        <v>1448969.8378807867</v>
      </c>
      <c r="DG53" s="327">
        <f t="shared" si="163"/>
        <v>1470944.4824230673</v>
      </c>
      <c r="DH53" s="327">
        <f t="shared" si="163"/>
        <v>1483092.2828769435</v>
      </c>
      <c r="DI53" s="327">
        <f t="shared" si="163"/>
        <v>1501102.2847258497</v>
      </c>
      <c r="DJ53" s="327">
        <f t="shared" si="163"/>
        <v>1521379.795102811</v>
      </c>
      <c r="DK53" s="327">
        <f t="shared" si="163"/>
        <v>1541686.9638196826</v>
      </c>
      <c r="DL53" s="327">
        <f t="shared" si="163"/>
        <v>1546236.7553841094</v>
      </c>
      <c r="DM53" s="327">
        <f t="shared" si="163"/>
        <v>1570612.4309660268</v>
      </c>
      <c r="DN53" s="327">
        <f t="shared" si="163"/>
        <v>1580557.5781208086</v>
      </c>
      <c r="DO53" s="327">
        <f t="shared" si="163"/>
        <v>1604950.9326506504</v>
      </c>
      <c r="DP53" s="327">
        <f t="shared" si="163"/>
        <v>1625323.5865658973</v>
      </c>
      <c r="DQ53" s="327">
        <f t="shared" si="163"/>
        <v>1645723.6535625388</v>
      </c>
      <c r="DR53" s="327">
        <f t="shared" si="163"/>
        <v>1666153.0522597388</v>
      </c>
      <c r="DS53" s="327">
        <f t="shared" si="163"/>
        <v>1686613.8357502618</v>
      </c>
      <c r="DT53" s="327">
        <f t="shared" si="163"/>
        <v>1680862.6165351572</v>
      </c>
      <c r="DU53" s="287"/>
      <c r="DV53" s="325">
        <f t="shared" si="67"/>
        <v>-130579.89557151328</v>
      </c>
      <c r="DW53" s="325">
        <f t="shared" si="159"/>
        <v>521207.70645055349</v>
      </c>
      <c r="DX53" s="325">
        <f t="shared" si="159"/>
        <v>1379106.8976262717</v>
      </c>
      <c r="DY53" s="325">
        <f t="shared" si="159"/>
        <v>3015052.3217830695</v>
      </c>
      <c r="DZ53" s="325">
        <f t="shared" si="159"/>
        <v>5355483.1096497225</v>
      </c>
      <c r="EA53" s="325">
        <f t="shared" si="159"/>
        <v>8123765.6125660539</v>
      </c>
      <c r="EB53" s="325">
        <f t="shared" si="159"/>
        <v>11017602.681890387</v>
      </c>
      <c r="EC53" s="325">
        <f t="shared" si="159"/>
        <v>13902406.007323712</v>
      </c>
      <c r="ED53" s="325">
        <f t="shared" si="159"/>
        <v>16586240.842436315</v>
      </c>
      <c r="EE53" s="325">
        <f t="shared" si="159"/>
        <v>19171203.485443532</v>
      </c>
      <c r="EF53" s="327">
        <f>SUM(DV53:EE53)</f>
        <v>78941488.769598097</v>
      </c>
      <c r="EG53" s="288"/>
      <c r="EH53" s="328">
        <f>IFERROR(DW53/DV53-1,0)</f>
        <v>-4.991485091708542</v>
      </c>
      <c r="EI53" s="328">
        <f>IFERROR(DX53/DW53-1,0)</f>
        <v>1.6459833201969478</v>
      </c>
      <c r="EJ53" s="328">
        <f>IFERROR(DY53/DX53-1,0)</f>
        <v>1.1862354013112388</v>
      </c>
      <c r="EK53" s="328">
        <f>IFERROR(DZ53/DY53-1,0)</f>
        <v>0.77624881364663922</v>
      </c>
      <c r="EL53" s="328">
        <f>IFERROR(((#REF!/DV53)^(1/8))-1,0)</f>
        <v>0</v>
      </c>
      <c r="EM53" s="288"/>
      <c r="EN53" s="328">
        <f>DV53/DV$7</f>
        <v>-0.20866725417681012</v>
      </c>
      <c r="EO53" s="328">
        <f>DW53/DW$7</f>
        <v>0.25859132888758352</v>
      </c>
      <c r="EP53" s="328">
        <f>DX53/DX$7</f>
        <v>0.31047817010020878</v>
      </c>
      <c r="EQ53" s="328">
        <f>DY53/DY$7</f>
        <v>0.3762822507119446</v>
      </c>
      <c r="ER53" s="328">
        <f>DZ53/DZ$7</f>
        <v>0.41732905505377188</v>
      </c>
      <c r="ES53" s="328">
        <f t="shared" ref="ES53" si="164">EF53/EF$7</f>
        <v>0.45785469198939466</v>
      </c>
    </row>
    <row r="54" spans="2:149" s="623" customFormat="1" ht="12.75" x14ac:dyDescent="0.2">
      <c r="B54" s="624" t="s">
        <v>757</v>
      </c>
      <c r="C54" s="624"/>
      <c r="D54" s="624"/>
      <c r="E54" s="624">
        <f t="shared" ref="E54:AJ54" si="165">IF(E7=0,0,E53/E7)</f>
        <v>-0.91101428571428567</v>
      </c>
      <c r="F54" s="624">
        <f t="shared" si="165"/>
        <v>-0.50115302013422824</v>
      </c>
      <c r="G54" s="624">
        <f t="shared" si="165"/>
        <v>-0.4417822784810127</v>
      </c>
      <c r="H54" s="624">
        <f t="shared" si="165"/>
        <v>-0.38881077844311374</v>
      </c>
      <c r="I54" s="624">
        <f t="shared" si="165"/>
        <v>-0.33302378005090211</v>
      </c>
      <c r="J54" s="624">
        <f t="shared" si="165"/>
        <v>-0.2726030953375822</v>
      </c>
      <c r="K54" s="624">
        <f t="shared" si="165"/>
        <v>-0.20954191301295599</v>
      </c>
      <c r="L54" s="624">
        <f t="shared" si="165"/>
        <v>-0.14676174550829216</v>
      </c>
      <c r="M54" s="624">
        <f t="shared" si="165"/>
        <v>-8.5922101837532169E-2</v>
      </c>
      <c r="N54" s="624">
        <f t="shared" si="165"/>
        <v>-2.9114657830239702E-2</v>
      </c>
      <c r="O54" s="624">
        <f t="shared" si="165"/>
        <v>2.277846682301635E-2</v>
      </c>
      <c r="P54" s="624">
        <f t="shared" si="165"/>
        <v>7.0675695561055726E-2</v>
      </c>
      <c r="Q54" s="624">
        <f t="shared" si="165"/>
        <v>0.18382598225636751</v>
      </c>
      <c r="R54" s="624">
        <f t="shared" si="165"/>
        <v>0.20507471059837398</v>
      </c>
      <c r="S54" s="624">
        <f t="shared" si="165"/>
        <v>0.22539455910209533</v>
      </c>
      <c r="T54" s="624">
        <f t="shared" si="165"/>
        <v>0.17993313472662029</v>
      </c>
      <c r="U54" s="624">
        <f t="shared" si="165"/>
        <v>0.23037080934312604</v>
      </c>
      <c r="V54" s="624">
        <f t="shared" si="165"/>
        <v>0.25276008930396493</v>
      </c>
      <c r="W54" s="624">
        <f t="shared" si="165"/>
        <v>0.27301769549780075</v>
      </c>
      <c r="X54" s="624">
        <f t="shared" si="165"/>
        <v>0.29140564325614821</v>
      </c>
      <c r="Y54" s="624">
        <f t="shared" si="165"/>
        <v>0.24452066874967332</v>
      </c>
      <c r="Z54" s="624">
        <f t="shared" si="165"/>
        <v>0.28545585197816065</v>
      </c>
      <c r="AA54" s="624">
        <f t="shared" si="165"/>
        <v>0.30457856296671182</v>
      </c>
      <c r="AB54" s="624">
        <f t="shared" si="165"/>
        <v>0.32302719655863232</v>
      </c>
      <c r="AC54" s="624">
        <f t="shared" si="165"/>
        <v>0.30046611949325902</v>
      </c>
      <c r="AD54" s="624">
        <f t="shared" si="165"/>
        <v>0.2523948138154703</v>
      </c>
      <c r="AE54" s="624">
        <f t="shared" si="165"/>
        <v>0.27690663134145871</v>
      </c>
      <c r="AF54" s="624">
        <f t="shared" si="165"/>
        <v>0.2873754975166804</v>
      </c>
      <c r="AG54" s="624">
        <f t="shared" si="165"/>
        <v>0.29783300476192076</v>
      </c>
      <c r="AH54" s="624">
        <f t="shared" si="165"/>
        <v>0.30844804006996884</v>
      </c>
      <c r="AI54" s="624">
        <f t="shared" si="165"/>
        <v>0.31774336006421477</v>
      </c>
      <c r="AJ54" s="624">
        <f t="shared" si="165"/>
        <v>0.30240654544608381</v>
      </c>
      <c r="AK54" s="624">
        <f t="shared" ref="AK54:CR54" si="166">IF(AK7=0,0,AK53/AK7)</f>
        <v>0.32136874279380867</v>
      </c>
      <c r="AL54" s="624">
        <f t="shared" si="166"/>
        <v>0.33003406750129494</v>
      </c>
      <c r="AM54" s="624">
        <f t="shared" si="166"/>
        <v>0.33852769563422502</v>
      </c>
      <c r="AN54" s="624">
        <f t="shared" si="166"/>
        <v>0.34691575468220587</v>
      </c>
      <c r="AO54" s="624">
        <f t="shared" si="166"/>
        <v>0.36577478381830697</v>
      </c>
      <c r="AP54" s="624">
        <f t="shared" si="166"/>
        <v>0.34795601421789696</v>
      </c>
      <c r="AQ54" s="624">
        <f t="shared" si="166"/>
        <v>0.36160301230543085</v>
      </c>
      <c r="AR54" s="624">
        <f t="shared" si="166"/>
        <v>0.36788223027558226</v>
      </c>
      <c r="AS54" s="624">
        <f t="shared" si="166"/>
        <v>0.35912687375761088</v>
      </c>
      <c r="AT54" s="624">
        <f t="shared" si="166"/>
        <v>0.37235701293002521</v>
      </c>
      <c r="AU54" s="624">
        <f t="shared" si="166"/>
        <v>0.37830232071664899</v>
      </c>
      <c r="AV54" s="624">
        <f t="shared" si="166"/>
        <v>0.38353936116816284</v>
      </c>
      <c r="AW54" s="624">
        <f t="shared" si="166"/>
        <v>0.38880831551450312</v>
      </c>
      <c r="AX54" s="624">
        <f t="shared" si="166"/>
        <v>0.39408757242232445</v>
      </c>
      <c r="AY54" s="624">
        <f t="shared" si="166"/>
        <v>0.39934586925038512</v>
      </c>
      <c r="AZ54" s="624">
        <f t="shared" si="166"/>
        <v>0.377207469899489</v>
      </c>
      <c r="BA54" s="624">
        <f t="shared" si="166"/>
        <v>0.40171675704942933</v>
      </c>
      <c r="BB54" s="624">
        <f t="shared" si="166"/>
        <v>0.40601429394344268</v>
      </c>
      <c r="BC54" s="624">
        <f t="shared" si="166"/>
        <v>0.4102669670855657</v>
      </c>
      <c r="BD54" s="624">
        <f t="shared" si="166"/>
        <v>0.41447176200092012</v>
      </c>
      <c r="BE54" s="624">
        <f t="shared" si="166"/>
        <v>0.41872396163359082</v>
      </c>
      <c r="BF54" s="624">
        <f t="shared" si="166"/>
        <v>0.41399718050292933</v>
      </c>
      <c r="BG54" s="624">
        <f t="shared" si="166"/>
        <v>0.42179775387797352</v>
      </c>
      <c r="BH54" s="624">
        <f t="shared" si="166"/>
        <v>0.41320994960609286</v>
      </c>
      <c r="BI54" s="624">
        <f t="shared" si="166"/>
        <v>0.42061543465601492</v>
      </c>
      <c r="BJ54" s="624">
        <f t="shared" si="166"/>
        <v>0.4244846802095309</v>
      </c>
      <c r="BK54" s="624">
        <f t="shared" si="166"/>
        <v>0.42838041568206009</v>
      </c>
      <c r="BL54" s="624">
        <f t="shared" si="166"/>
        <v>0.42483585495332932</v>
      </c>
      <c r="BM54" s="624">
        <f t="shared" si="166"/>
        <v>0.4397106977221607</v>
      </c>
      <c r="BN54" s="624">
        <f t="shared" si="166"/>
        <v>0.44263870265656186</v>
      </c>
      <c r="BO54" s="624">
        <f t="shared" si="166"/>
        <v>0.44554989984757837</v>
      </c>
      <c r="BP54" s="624">
        <f t="shared" si="166"/>
        <v>0.43863974096808783</v>
      </c>
      <c r="BQ54" s="624">
        <f t="shared" si="166"/>
        <v>0.44452495993728131</v>
      </c>
      <c r="BR54" s="624">
        <f t="shared" si="166"/>
        <v>0.44111733841918532</v>
      </c>
      <c r="BS54" s="624">
        <f t="shared" si="166"/>
        <v>0.44658506304456841</v>
      </c>
      <c r="BT54" s="624">
        <f t="shared" si="166"/>
        <v>0.44905423484998125</v>
      </c>
      <c r="BU54" s="624">
        <f t="shared" si="166"/>
        <v>0.45154448688667187</v>
      </c>
      <c r="BV54" s="624">
        <f t="shared" si="166"/>
        <v>0.45405401233909476</v>
      </c>
      <c r="BW54" s="624">
        <f t="shared" si="166"/>
        <v>0.45658077492251098</v>
      </c>
      <c r="BX54" s="624">
        <f t="shared" si="166"/>
        <v>0.44554104473385869</v>
      </c>
      <c r="BY54" s="624">
        <f t="shared" si="166"/>
        <v>0.45643889133621396</v>
      </c>
      <c r="BZ54" s="624">
        <f t="shared" si="166"/>
        <v>0.45858668481405768</v>
      </c>
      <c r="CA54" s="624">
        <f t="shared" si="166"/>
        <v>0.46071276675168388</v>
      </c>
      <c r="CB54" s="624">
        <f t="shared" si="166"/>
        <v>0.46281766361336346</v>
      </c>
      <c r="CC54" s="624">
        <f t="shared" si="166"/>
        <v>0.46490183710809585</v>
      </c>
      <c r="CD54" s="624">
        <f t="shared" si="166"/>
        <v>0.46196962415894222</v>
      </c>
      <c r="CE54" s="624">
        <f t="shared" si="166"/>
        <v>0.46593616873959443</v>
      </c>
      <c r="CF54" s="624">
        <f t="shared" si="166"/>
        <v>0.46067636955648644</v>
      </c>
      <c r="CG54" s="624">
        <f t="shared" si="166"/>
        <v>0.46448017534920433</v>
      </c>
      <c r="CH54" s="624">
        <f t="shared" si="166"/>
        <v>0.46633358377186307</v>
      </c>
      <c r="CI54" s="624">
        <f t="shared" si="166"/>
        <v>0.46819887092800572</v>
      </c>
      <c r="CJ54" s="624">
        <f t="shared" si="166"/>
        <v>0.4656058650482956</v>
      </c>
      <c r="CK54" s="624">
        <f t="shared" si="166"/>
        <v>0.47125141473501247</v>
      </c>
      <c r="CL54" s="624">
        <f t="shared" si="166"/>
        <v>0.47280812675563272</v>
      </c>
      <c r="CM54" s="624">
        <f t="shared" si="166"/>
        <v>0.47434763310803923</v>
      </c>
      <c r="CN54" s="624">
        <f t="shared" si="166"/>
        <v>0.4696332344212496</v>
      </c>
      <c r="CO54" s="624">
        <f t="shared" si="166"/>
        <v>0.47291741632306383</v>
      </c>
      <c r="CP54" s="624">
        <f t="shared" si="166"/>
        <v>0.47037145125910784</v>
      </c>
      <c r="CQ54" s="624">
        <f t="shared" si="166"/>
        <v>0.47351360495036876</v>
      </c>
      <c r="CR54" s="624">
        <f t="shared" si="166"/>
        <v>0.47489760873115455</v>
      </c>
      <c r="CS54" s="624">
        <f t="shared" ref="CS54:DT54" si="167">IF(CS7=0,0,CS53/CS7)</f>
        <v>0.4762816880811262</v>
      </c>
      <c r="CT54" s="624">
        <f t="shared" si="167"/>
        <v>0.47766679543651414</v>
      </c>
      <c r="CU54" s="624">
        <f t="shared" si="167"/>
        <v>0.47905384817387103</v>
      </c>
      <c r="CV54" s="624">
        <f t="shared" si="167"/>
        <v>0.47117417442320836</v>
      </c>
      <c r="CW54" s="624">
        <f t="shared" si="167"/>
        <v>0.47315072540440789</v>
      </c>
      <c r="CX54" s="624">
        <f t="shared" si="167"/>
        <v>0.47516895214167926</v>
      </c>
      <c r="CY54" s="624">
        <f t="shared" si="167"/>
        <v>0.47715404111740178</v>
      </c>
      <c r="CZ54" s="624">
        <f t="shared" si="167"/>
        <v>0.47910696871090097</v>
      </c>
      <c r="DA54" s="624">
        <f t="shared" si="167"/>
        <v>0.4810286713910617</v>
      </c>
      <c r="DB54" s="624">
        <f t="shared" si="167"/>
        <v>0.47932268907247755</v>
      </c>
      <c r="DC54" s="624">
        <f t="shared" si="167"/>
        <v>0.48271113162867796</v>
      </c>
      <c r="DD54" s="624">
        <f t="shared" si="167"/>
        <v>0.47962180527474851</v>
      </c>
      <c r="DE54" s="624">
        <f t="shared" si="167"/>
        <v>0.48318799511528554</v>
      </c>
      <c r="DF54" s="624">
        <f t="shared" si="167"/>
        <v>0.48549837596671042</v>
      </c>
      <c r="DG54" s="624">
        <f t="shared" si="167"/>
        <v>0.48791322340509979</v>
      </c>
      <c r="DH54" s="624">
        <f t="shared" si="167"/>
        <v>0.48704632542761428</v>
      </c>
      <c r="DI54" s="624">
        <f t="shared" si="167"/>
        <v>0.48836504322377949</v>
      </c>
      <c r="DJ54" s="624">
        <f t="shared" si="167"/>
        <v>0.49034136633529857</v>
      </c>
      <c r="DK54" s="624">
        <f t="shared" si="167"/>
        <v>0.49238307431456152</v>
      </c>
      <c r="DL54" s="624">
        <f t="shared" si="167"/>
        <v>0.48950096095658213</v>
      </c>
      <c r="DM54" s="624">
        <f t="shared" si="167"/>
        <v>0.49300088692033933</v>
      </c>
      <c r="DN54" s="624">
        <f t="shared" si="167"/>
        <v>0.4920703238175585</v>
      </c>
      <c r="DO54" s="624">
        <f t="shared" si="167"/>
        <v>0.49555062748912682</v>
      </c>
      <c r="DP54" s="624">
        <f t="shared" si="167"/>
        <v>0.49768044033118519</v>
      </c>
      <c r="DQ54" s="624">
        <f t="shared" si="167"/>
        <v>0.49986613518963507</v>
      </c>
      <c r="DR54" s="624">
        <f t="shared" si="167"/>
        <v>0.50211378698461517</v>
      </c>
      <c r="DS54" s="624">
        <f t="shared" si="167"/>
        <v>0.50442988813762202</v>
      </c>
      <c r="DT54" s="624">
        <f t="shared" si="167"/>
        <v>0.49907168923539869</v>
      </c>
      <c r="DU54" s="625"/>
      <c r="DV54" s="624">
        <f t="shared" si="67"/>
        <v>-3.2262734939660724</v>
      </c>
      <c r="DW54" s="624">
        <f t="shared" si="159"/>
        <v>2.9993649043376753</v>
      </c>
      <c r="DX54" s="624">
        <f t="shared" si="159"/>
        <v>3.6804202731205908</v>
      </c>
      <c r="DY54" s="624">
        <f t="shared" si="159"/>
        <v>4.4959908362763663</v>
      </c>
      <c r="DZ54" s="624">
        <f t="shared" si="159"/>
        <v>4.9985150112008796</v>
      </c>
      <c r="EA54" s="624">
        <f t="shared" si="159"/>
        <v>5.3555409563275411</v>
      </c>
      <c r="EB54" s="624">
        <f t="shared" si="159"/>
        <v>5.5566585011758063</v>
      </c>
      <c r="EC54" s="624">
        <f t="shared" si="159"/>
        <v>5.6839169963983496</v>
      </c>
      <c r="ED54" s="624">
        <f t="shared" si="159"/>
        <v>5.7709109046560654</v>
      </c>
      <c r="EE54" s="624">
        <f t="shared" si="159"/>
        <v>5.9443742229357017</v>
      </c>
      <c r="EF54" s="624">
        <f t="shared" ref="EF54" si="168">IF(EF7=0,0,EF53/EF7)</f>
        <v>0.45785469198939466</v>
      </c>
      <c r="EG54" s="626"/>
      <c r="EH54" s="624"/>
      <c r="EI54" s="624"/>
      <c r="EJ54" s="624"/>
      <c r="EK54" s="624"/>
      <c r="EL54" s="624"/>
      <c r="EM54" s="626"/>
      <c r="EN54" s="624"/>
      <c r="EO54" s="624"/>
      <c r="EP54" s="624"/>
      <c r="EQ54" s="624"/>
      <c r="ER54" s="624"/>
      <c r="ES54" s="624"/>
    </row>
    <row r="55" spans="2:149" ht="15" x14ac:dyDescent="0.2">
      <c r="B55" s="326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  <c r="AA55" s="293"/>
      <c r="AB55" s="293"/>
      <c r="AC55" s="293"/>
      <c r="AD55" s="293"/>
      <c r="AE55" s="293"/>
      <c r="AF55" s="293"/>
      <c r="AG55" s="293"/>
      <c r="AH55" s="293"/>
      <c r="AI55" s="293"/>
      <c r="AJ55" s="293"/>
      <c r="AK55" s="293"/>
      <c r="AL55" s="293"/>
      <c r="AM55" s="293"/>
      <c r="AN55" s="293"/>
      <c r="AO55" s="293"/>
      <c r="AP55" s="293"/>
      <c r="AQ55" s="293"/>
      <c r="AR55" s="293"/>
      <c r="AS55" s="293"/>
      <c r="AT55" s="293"/>
      <c r="AU55" s="293"/>
      <c r="AV55" s="293"/>
      <c r="AW55" s="293"/>
      <c r="AX55" s="293"/>
      <c r="AY55" s="293"/>
      <c r="AZ55" s="293"/>
      <c r="BA55" s="293"/>
      <c r="BB55" s="293"/>
      <c r="BC55" s="293"/>
      <c r="BD55" s="293"/>
      <c r="BE55" s="293"/>
      <c r="BF55" s="293"/>
      <c r="BG55" s="293"/>
      <c r="BH55" s="293"/>
      <c r="BI55" s="293"/>
      <c r="BJ55" s="293"/>
      <c r="BK55" s="293"/>
      <c r="BL55" s="293"/>
      <c r="BM55" s="293"/>
      <c r="BN55" s="293"/>
      <c r="BO55" s="293"/>
      <c r="BP55" s="293"/>
      <c r="BQ55" s="293"/>
      <c r="BR55" s="293"/>
      <c r="BS55" s="293"/>
      <c r="BT55" s="293"/>
      <c r="BU55" s="293"/>
      <c r="BV55" s="293"/>
      <c r="BW55" s="293"/>
      <c r="BX55" s="293"/>
      <c r="BY55" s="293"/>
      <c r="BZ55" s="293"/>
      <c r="CA55" s="293"/>
      <c r="CB55" s="293"/>
      <c r="CC55" s="293"/>
      <c r="CD55" s="293"/>
      <c r="CE55" s="293"/>
      <c r="CF55" s="293"/>
      <c r="CG55" s="293"/>
      <c r="CH55" s="293"/>
      <c r="CI55" s="293"/>
      <c r="CJ55" s="293"/>
      <c r="CK55" s="293"/>
      <c r="CL55" s="293"/>
      <c r="CM55" s="293"/>
      <c r="CN55" s="293"/>
      <c r="CO55" s="293"/>
      <c r="CP55" s="293"/>
      <c r="CQ55" s="293"/>
      <c r="CR55" s="293"/>
      <c r="CS55" s="293"/>
      <c r="CT55" s="293"/>
      <c r="CU55" s="293"/>
      <c r="CV55" s="293"/>
      <c r="CW55" s="293"/>
      <c r="CX55" s="293"/>
      <c r="CY55" s="293"/>
      <c r="CZ55" s="293"/>
      <c r="DA55" s="293"/>
      <c r="DB55" s="293"/>
      <c r="DC55" s="293"/>
      <c r="DD55" s="293"/>
      <c r="DE55" s="293"/>
      <c r="DF55" s="293"/>
      <c r="DG55" s="293"/>
      <c r="DH55" s="293"/>
      <c r="DI55" s="293"/>
      <c r="DJ55" s="293"/>
      <c r="DK55" s="293"/>
      <c r="DL55" s="293"/>
      <c r="DM55" s="293"/>
      <c r="DN55" s="293"/>
      <c r="DO55" s="293"/>
      <c r="DP55" s="293"/>
      <c r="DQ55" s="293"/>
      <c r="DR55" s="293"/>
      <c r="DS55" s="293"/>
      <c r="DT55" s="293"/>
      <c r="DV55" s="293"/>
      <c r="DW55" s="293"/>
      <c r="DX55" s="293"/>
      <c r="DY55" s="293"/>
      <c r="DZ55" s="293"/>
      <c r="EA55" s="293"/>
      <c r="EB55" s="293"/>
      <c r="EC55" s="293"/>
      <c r="ED55" s="293"/>
      <c r="EE55" s="293"/>
      <c r="EF55" s="293"/>
      <c r="EH55" s="293"/>
      <c r="EI55" s="293"/>
      <c r="EJ55" s="293"/>
      <c r="EK55" s="293"/>
      <c r="EL55" s="293"/>
      <c r="EN55" s="293"/>
      <c r="EO55" s="293"/>
      <c r="EP55" s="293"/>
      <c r="EQ55" s="293"/>
      <c r="ER55" s="293"/>
      <c r="ES55" s="293"/>
    </row>
    <row r="56" spans="2:149" s="317" customFormat="1" ht="15" x14ac:dyDescent="0.2">
      <c r="B56" s="329" t="s">
        <v>599</v>
      </c>
      <c r="C56" s="314"/>
      <c r="D56" s="316">
        <f>-Premissas!G19-(1+VLOOKUP(E$4,Premissas!$B$12:$D$19,3,0))*(VLOOKUP($B56,Premissas!$F:$P,2,0))</f>
        <v>-1127990.3999999999</v>
      </c>
      <c r="E56" s="316">
        <f>-Premissas!H19-(1+VLOOKUP(E$4,Premissas!$B$12:$D$19,3,0))*(VLOOKUP($B56,Premissas!$F:$P,2,0))</f>
        <v>0</v>
      </c>
      <c r="F56" s="316">
        <f>-Premissas!I19-(1+VLOOKUP(F$4,Premissas!$B$12:$D$19,3,0))*(VLOOKUP($B56,Premissas!$F:$P,2,0))</f>
        <v>0</v>
      </c>
      <c r="G56" s="316">
        <f>-Premissas!J19-(1+VLOOKUP(G$4,Premissas!$B$12:$D$19,3,0))*(VLOOKUP($B56,Premissas!$F:$P,2,0))</f>
        <v>0</v>
      </c>
      <c r="H56" s="316">
        <f>-Premissas!K19-(1+VLOOKUP(H$4,Premissas!$B$12:$D$19,3,0))*(VLOOKUP($B56,Premissas!$F:$P,2,0))</f>
        <v>0</v>
      </c>
      <c r="I56" s="316">
        <f>-Premissas!L19-(1+VLOOKUP(I$4,Premissas!$B$12:$D$19,3,0))*(VLOOKUP($B56,Premissas!$F:$P,2,0))</f>
        <v>0</v>
      </c>
      <c r="J56" s="316">
        <f>-Premissas!M19-(1+VLOOKUP(J$4,Premissas!$B$12:$D$19,3,0))*(VLOOKUP($B56,Premissas!$F:$P,2,0))</f>
        <v>0</v>
      </c>
      <c r="K56" s="316">
        <f>-Premissas!N19-(1+VLOOKUP(K$4,Premissas!$B$12:$D$19,3,0))*(VLOOKUP($B56,Premissas!$F:$P,2,0))</f>
        <v>0</v>
      </c>
      <c r="L56" s="316">
        <f>-Premissas!O19-(1+VLOOKUP(L$4,Premissas!$B$12:$D$19,3,0))*(VLOOKUP($B56,Premissas!$F:$P,2,0))</f>
        <v>0</v>
      </c>
      <c r="M56" s="316">
        <f>-Premissas!P19-(1+VLOOKUP(M$4,Premissas!$B$12:$D$19,3,0))*(VLOOKUP($B56,Premissas!$F:$P,2,0))</f>
        <v>0</v>
      </c>
      <c r="N56" s="316">
        <f>-Premissas!Q19-(1+VLOOKUP(N$4,Premissas!$B$12:$D$19,3,0))*(VLOOKUP($B56,Premissas!$F:$P,2,0))</f>
        <v>0</v>
      </c>
      <c r="O56" s="316">
        <v>0</v>
      </c>
      <c r="P56" s="316">
        <f>-Premissas!S19-(1+VLOOKUP(P$4,Premissas!$B$12:$D$19,3,0))*(VLOOKUP($B56,Premissas!$F:$P,2,0))</f>
        <v>0</v>
      </c>
      <c r="Q56" s="316">
        <f>-Premissas!T19-(1+VLOOKUP(Q$4,Premissas!$B$12:$D$19,3,0))*(VLOOKUP($B56,Premissas!$F:$P,3,0))</f>
        <v>0</v>
      </c>
      <c r="R56" s="316">
        <f>-Premissas!U19-(1+VLOOKUP(R$4,Premissas!$B$12:$D$19,3,0))*(VLOOKUP($B56,Premissas!$F:$P,3,0))</f>
        <v>0</v>
      </c>
      <c r="S56" s="316">
        <f>-Premissas!V19-(1+VLOOKUP(S$4,Premissas!$B$12:$D$19,3,0))*(VLOOKUP($B56,Premissas!$F:$P,3,0))</f>
        <v>0</v>
      </c>
      <c r="T56" s="316">
        <f>-Premissas!W19-(1+VLOOKUP(T$4,Premissas!$B$12:$D$19,3,0))*(VLOOKUP($B56,Premissas!$F:$P,3,0))</f>
        <v>0</v>
      </c>
      <c r="U56" s="316">
        <f>-Premissas!X19-(1+VLOOKUP(U$4,Premissas!$B$12:$D$19,3,0))*(VLOOKUP($B56,Premissas!$F:$P,3,0))</f>
        <v>0</v>
      </c>
      <c r="V56" s="316">
        <f>-Premissas!Y19-(1+VLOOKUP(V$4,Premissas!$B$12:$D$19,3,0))*(VLOOKUP($B56,Premissas!$F:$P,3,0))</f>
        <v>0</v>
      </c>
      <c r="W56" s="316">
        <f>-Premissas!Z19-(1+VLOOKUP(W$4,Premissas!$B$12:$D$19,3,0))*(VLOOKUP($B56,Premissas!$F:$P,3,0))</f>
        <v>0</v>
      </c>
      <c r="X56" s="316">
        <f>-Premissas!AA19-(1+VLOOKUP(X$4,Premissas!$B$12:$D$19,3,0))*(VLOOKUP($B56,Premissas!$F:$P,3,0))</f>
        <v>0</v>
      </c>
      <c r="Y56" s="316">
        <f>-Premissas!AB19-(1+VLOOKUP(Y$4,Premissas!$B$12:$D$19,3,0))*(VLOOKUP($B56,Premissas!$F:$P,3,0))</f>
        <v>0</v>
      </c>
      <c r="Z56" s="316">
        <f>-Premissas!AC19-(1+VLOOKUP(Z$4,Premissas!$B$12:$D$19,3,0))*(VLOOKUP($B56,Premissas!$F:$P,3,0))</f>
        <v>0</v>
      </c>
      <c r="AA56" s="316">
        <f>-Premissas!AD19-(1+VLOOKUP(AA$4,Premissas!$B$12:$D$19,3,0))*(VLOOKUP($B56,Premissas!$F:$P,3,0))</f>
        <v>0</v>
      </c>
      <c r="AB56" s="316">
        <f>-Premissas!AG19-(1+VLOOKUP(AB$4,Premissas!$B$12:$D$19,3,0))*(VLOOKUP($B56,Premissas!$F:$P,3,0))</f>
        <v>0</v>
      </c>
      <c r="AC56" s="316">
        <f>-Premissas!AH19-(1+VLOOKUP(AC$4,Premissas!$B$12:$D$19,3,0))*(VLOOKUP($B56,Premissas!$F:$P,4,0))</f>
        <v>0</v>
      </c>
      <c r="AD56" s="316">
        <f>-Premissas!AI19-(1+VLOOKUP(AD$4,Premissas!$B$12:$D$19,3,0))*(VLOOKUP($B56,Premissas!$F:$P,4,0))</f>
        <v>0</v>
      </c>
      <c r="AE56" s="316">
        <f>-Premissas!AJ19-(1+VLOOKUP(AE$4,Premissas!$B$12:$D$19,3,0))*(VLOOKUP($B56,Premissas!$F:$P,4,0))</f>
        <v>0</v>
      </c>
      <c r="AF56" s="316">
        <f>-Premissas!AK19-(1+VLOOKUP(AF$4,Premissas!$B$12:$D$19,3,0))*(VLOOKUP($B56,Premissas!$F:$P,4,0))</f>
        <v>0</v>
      </c>
      <c r="AG56" s="316">
        <f>-Premissas!AL19-(1+VLOOKUP(AG$4,Premissas!$B$12:$D$19,3,0))*(VLOOKUP($B56,Premissas!$F:$P,4,0))</f>
        <v>0</v>
      </c>
      <c r="AH56" s="316">
        <f>-Premissas!AM19-(1+VLOOKUP(AH$4,Premissas!$B$12:$D$19,3,0))*(VLOOKUP($B56,Premissas!$F:$P,4,0))</f>
        <v>0</v>
      </c>
      <c r="AI56" s="316">
        <f>-Premissas!AN19-(1+VLOOKUP(AI$4,Premissas!$B$12:$D$19,3,0))*(VLOOKUP($B56,Premissas!$F:$P,4,0))</f>
        <v>0</v>
      </c>
      <c r="AJ56" s="316">
        <f>-Premissas!AO19-(1+VLOOKUP(AJ$4,Premissas!$B$12:$D$19,3,0))*(VLOOKUP($B56,Premissas!$F:$P,4,0))</f>
        <v>0</v>
      </c>
      <c r="AK56" s="316">
        <f>-Premissas!AP19-(1+VLOOKUP(AK$4,Premissas!$B$12:$D$19,3,0))*(VLOOKUP($B56,Premissas!$F:$P,4,0))</f>
        <v>0</v>
      </c>
      <c r="AL56" s="316">
        <f>-Premissas!AQ19-(1+VLOOKUP(AL$4,Premissas!$B$12:$D$19,3,0))*(VLOOKUP($B56,Premissas!$F:$P,4,0))</f>
        <v>0</v>
      </c>
      <c r="AM56" s="316">
        <f>-Premissas!AR19-(1+VLOOKUP(AM$4,Premissas!$B$12:$D$19,3,0))*(VLOOKUP($B56,Premissas!$F:$P,4,0))</f>
        <v>0</v>
      </c>
      <c r="AN56" s="316">
        <f>-Premissas!AS19-(1+VLOOKUP(AN$4,Premissas!$B$12:$D$19,3,0))*(VLOOKUP($B56,Premissas!$F:$P,4,0))</f>
        <v>0</v>
      </c>
      <c r="AO56" s="316">
        <f>-Premissas!AT19-(1+VLOOKUP(AO$4,Premissas!$B$12:$D$19,3,0))*(VLOOKUP($B56,Premissas!$F:$P,5,0))</f>
        <v>0</v>
      </c>
      <c r="AP56" s="316">
        <f>-Premissas!AU19-(1+VLOOKUP(AP$4,Premissas!$B$12:$D$19,3,0))*(VLOOKUP($B56,Premissas!$F:$P,5,0))</f>
        <v>0</v>
      </c>
      <c r="AQ56" s="316">
        <f>-Premissas!AV19-(1+VLOOKUP(AQ$4,Premissas!$B$12:$D$19,3,0))*(VLOOKUP($B56,Premissas!$F:$P,5,0))</f>
        <v>0</v>
      </c>
      <c r="AR56" s="316">
        <f>-Premissas!AW19-(1+VLOOKUP(AR$4,Premissas!$B$12:$D$19,3,0))*(VLOOKUP($B56,Premissas!$F:$P,5,0))</f>
        <v>0</v>
      </c>
      <c r="AS56" s="316">
        <f>-Premissas!AX19-(1+VLOOKUP(AS$4,Premissas!$B$12:$D$19,3,0))*(VLOOKUP($B56,Premissas!$F:$P,5,0))</f>
        <v>0</v>
      </c>
      <c r="AT56" s="316">
        <f>-Premissas!AY19-(1+VLOOKUP(AT$4,Premissas!$B$12:$D$19,3,0))*(VLOOKUP($B56,Premissas!$F:$P,5,0))</f>
        <v>0</v>
      </c>
      <c r="AU56" s="316">
        <f>-Premissas!AZ19-(1+VLOOKUP(AU$4,Premissas!$B$12:$D$19,3,0))*(VLOOKUP($B56,Premissas!$F:$P,5,0))</f>
        <v>0</v>
      </c>
      <c r="AV56" s="316">
        <f>-Premissas!BA19-(1+VLOOKUP(AV$4,Premissas!$B$12:$D$19,3,0))*(VLOOKUP($B56,Premissas!$F:$P,5,0))</f>
        <v>0</v>
      </c>
      <c r="AW56" s="316">
        <f>-Premissas!BB19-(1+VLOOKUP(AW$4,Premissas!$B$12:$D$19,3,0))*(VLOOKUP($B56,Premissas!$F:$P,5,0))</f>
        <v>0</v>
      </c>
      <c r="AX56" s="316">
        <f>-Premissas!BC19-(1+VLOOKUP(AX$4,Premissas!$B$12:$D$19,3,0))*(VLOOKUP($B56,Premissas!$F:$P,5,0))</f>
        <v>0</v>
      </c>
      <c r="AY56" s="316">
        <f>-Premissas!BD19-(1+VLOOKUP(AY$4,Premissas!$B$12:$D$19,3,0))*(VLOOKUP($B56,Premissas!$F:$P,5,0))</f>
        <v>0</v>
      </c>
      <c r="AZ56" s="316">
        <f>-Premissas!BE19-(1+VLOOKUP(AZ$4,Premissas!$B$12:$D$19,3,0))*(VLOOKUP($B56,Premissas!$F:$P,5,0))</f>
        <v>0</v>
      </c>
      <c r="BA56" s="316">
        <f>-Premissas!BF19-(1+VLOOKUP(BA$4,Premissas!$B$12:$D$19,3,0))*(VLOOKUP($B56,Premissas!$F:$P,6,0))</f>
        <v>0</v>
      </c>
      <c r="BB56" s="316">
        <f>-Premissas!BG19-(1+VLOOKUP(BB$4,Premissas!$B$12:$D$19,3,0))*(VLOOKUP($B56,Premissas!$F:$P,6,0))</f>
        <v>0</v>
      </c>
      <c r="BC56" s="316">
        <f>-Premissas!BH19-(1+VLOOKUP(BC$4,Premissas!$B$12:$D$19,3,0))*(VLOOKUP($B56,Premissas!$F:$P,6,0))</f>
        <v>0</v>
      </c>
      <c r="BD56" s="316">
        <f>-Premissas!BI19-(1+VLOOKUP(BD$4,Premissas!$B$12:$D$19,3,0))*(VLOOKUP($B56,Premissas!$F:$P,6,0))</f>
        <v>0</v>
      </c>
      <c r="BE56" s="316">
        <f>-Premissas!BJ19-(1+VLOOKUP(BE$4,Premissas!$B$12:$D$19,3,0))*(VLOOKUP($B56,Premissas!$F:$P,6,0))</f>
        <v>0</v>
      </c>
      <c r="BF56" s="316">
        <f>-Premissas!BK19-(1+VLOOKUP(BF$4,Premissas!$B$12:$D$19,3,0))*(VLOOKUP($B56,Premissas!$F:$P,6,0))</f>
        <v>0</v>
      </c>
      <c r="BG56" s="316">
        <f>-Premissas!BL19-(1+VLOOKUP(BG$4,Premissas!$B$12:$D$19,3,0))*(VLOOKUP($B56,Premissas!$F:$P,6,0))</f>
        <v>0</v>
      </c>
      <c r="BH56" s="316">
        <f>-Premissas!BM19-(1+VLOOKUP(BH$4,Premissas!$B$12:$D$19,3,0))*(VLOOKUP($B56,Premissas!$F:$P,6,0))</f>
        <v>0</v>
      </c>
      <c r="BI56" s="316">
        <f>-Premissas!BN19-(1+VLOOKUP(BI$4,Premissas!$B$12:$D$19,3,0))*(VLOOKUP($B56,Premissas!$F:$P,6,0))</f>
        <v>0</v>
      </c>
      <c r="BJ56" s="316">
        <f>-Premissas!BO19-(1+VLOOKUP(BJ$4,Premissas!$B$12:$D$19,3,0))*(VLOOKUP($B56,Premissas!$F:$P,6,0))</f>
        <v>0</v>
      </c>
      <c r="BK56" s="316">
        <f>-Premissas!BP19-(1+VLOOKUP(BK$4,Premissas!$B$12:$D$19,3,0))*(VLOOKUP($B56,Premissas!$F:$P,6,0))</f>
        <v>0</v>
      </c>
      <c r="BL56" s="316">
        <f>-Premissas!BQ19-(1+VLOOKUP(BL$4,Premissas!$B$12:$D$19,3,0))*(VLOOKUP($B56,Premissas!$F:$P,6,0))</f>
        <v>0</v>
      </c>
      <c r="BM56" s="316">
        <f>-Premissas!BR19-(1+VLOOKUP(BM$4,Premissas!$B$12:$D$19,3,0))*(VLOOKUP($B56,Premissas!$F:$P,7,0))</f>
        <v>0</v>
      </c>
      <c r="BN56" s="316">
        <f>-Premissas!BS19-(1+VLOOKUP(BN$4,Premissas!$B$12:$D$19,3,0))*(VLOOKUP($B56,Premissas!$F:$P,7,0))</f>
        <v>0</v>
      </c>
      <c r="BO56" s="316">
        <f>-Premissas!BT19-(1+VLOOKUP(BO$4,Premissas!$B$12:$D$19,3,0))*(VLOOKUP($B56,Premissas!$F:$P,7,0))</f>
        <v>0</v>
      </c>
      <c r="BP56" s="316">
        <f>-Premissas!BU19-(1+VLOOKUP(BP$4,Premissas!$B$12:$D$19,3,0))*(VLOOKUP($B56,Premissas!$F:$P,7,0))</f>
        <v>0</v>
      </c>
      <c r="BQ56" s="316">
        <f>-Premissas!BV19-(1+VLOOKUP(BQ$4,Premissas!$B$12:$D$19,3,0))*(VLOOKUP($B56,Premissas!$F:$P,7,0))</f>
        <v>0</v>
      </c>
      <c r="BR56" s="316">
        <f>-Premissas!BW19-(1+VLOOKUP(BR$4,Premissas!$B$12:$D$19,3,0))*(VLOOKUP($B56,Premissas!$F:$P,7,0))</f>
        <v>0</v>
      </c>
      <c r="BS56" s="316">
        <f>-Premissas!BX19-(1+VLOOKUP(BS$4,Premissas!$B$12:$D$19,3,0))*(VLOOKUP($B56,Premissas!$F:$P,7,0))</f>
        <v>0</v>
      </c>
      <c r="BT56" s="316">
        <f>-Premissas!BY19-(1+VLOOKUP(BT$4,Premissas!$B$12:$D$19,3,0))*(VLOOKUP($B56,Premissas!$F:$P,7,0))</f>
        <v>0</v>
      </c>
      <c r="BU56" s="316">
        <f>-Premissas!BZ19-(1+VLOOKUP(BU$4,Premissas!$B$12:$D$19,3,0))*(VLOOKUP($B56,Premissas!$F:$P,7,0))</f>
        <v>0</v>
      </c>
      <c r="BV56" s="316">
        <f>-Premissas!CA19-(1+VLOOKUP(BV$4,Premissas!$B$12:$D$19,3,0))*(VLOOKUP($B56,Premissas!$F:$P,7,0))</f>
        <v>0</v>
      </c>
      <c r="BW56" s="316">
        <f>-Premissas!CB19-(1+VLOOKUP(BW$4,Premissas!$B$12:$D$19,3,0))*(VLOOKUP($B56,Premissas!$F:$P,7,0))</f>
        <v>0</v>
      </c>
      <c r="BX56" s="316">
        <f>-Premissas!CC19-(1+VLOOKUP(BX$4,Premissas!$B$12:$D$19,3,0))*(VLOOKUP($B56,Premissas!$F:$P,7,0))</f>
        <v>0</v>
      </c>
      <c r="BY56" s="316">
        <f>-Premissas!CD19-(1+VLOOKUP(BY$4,Premissas!$B$12:$D$19,3,0))*(VLOOKUP($B56,Premissas!$F:$P,8,0))</f>
        <v>0</v>
      </c>
      <c r="BZ56" s="316">
        <f>-Premissas!CE19-(1+VLOOKUP(BZ$4,Premissas!$B$12:$D$19,3,0))*(VLOOKUP($B56,Premissas!$F:$P,8,0))</f>
        <v>0</v>
      </c>
      <c r="CA56" s="316">
        <f>-Premissas!CF19-(1+VLOOKUP(CA$4,Premissas!$B$12:$D$19,3,0))*(VLOOKUP($B56,Premissas!$F:$P,8,0))</f>
        <v>0</v>
      </c>
      <c r="CB56" s="316">
        <f>-Premissas!CG19-(1+VLOOKUP(CB$4,Premissas!$B$12:$D$19,3,0))*(VLOOKUP($B56,Premissas!$F:$P,8,0))</f>
        <v>0</v>
      </c>
      <c r="CC56" s="316">
        <f>-Premissas!CH19-(1+VLOOKUP(CC$4,Premissas!$B$12:$D$19,3,0))*(VLOOKUP($B56,Premissas!$F:$P,8,0))</f>
        <v>0</v>
      </c>
      <c r="CD56" s="316">
        <f>-Premissas!CI19-(1+VLOOKUP(CD$4,Premissas!$B$12:$D$19,3,0))*(VLOOKUP($B56,Premissas!$F:$P,8,0))</f>
        <v>0</v>
      </c>
      <c r="CE56" s="316">
        <f>-Premissas!CJ19-(1+VLOOKUP(CE$4,Premissas!$B$12:$D$19,3,0))*(VLOOKUP($B56,Premissas!$F:$P,8,0))</f>
        <v>0</v>
      </c>
      <c r="CF56" s="316">
        <f>-Premissas!CK19-(1+VLOOKUP(CF$4,Premissas!$B$12:$D$19,3,0))*(VLOOKUP($B56,Premissas!$F:$P,8,0))</f>
        <v>0</v>
      </c>
      <c r="CG56" s="316">
        <f>-Premissas!CL19-(1+VLOOKUP(CG$4,Premissas!$B$12:$D$19,3,0))*(VLOOKUP($B56,Premissas!$F:$P,8,0))</f>
        <v>0</v>
      </c>
      <c r="CH56" s="316">
        <f>-Premissas!CM19-(1+VLOOKUP(CH$4,Premissas!$B$12:$D$19,3,0))*(VLOOKUP($B56,Premissas!$F:$P,8,0))</f>
        <v>0</v>
      </c>
      <c r="CI56" s="316">
        <f>-Premissas!CN19-(1+VLOOKUP(CI$4,Premissas!$B$12:$D$19,3,0))*(VLOOKUP($B56,Premissas!$F:$P,8,0))</f>
        <v>0</v>
      </c>
      <c r="CJ56" s="316">
        <f>-Premissas!CO19-(1+VLOOKUP(CJ$4,Premissas!$B$12:$D$19,3,0))*(VLOOKUP($B56,Premissas!$F:$P,8,0))</f>
        <v>0</v>
      </c>
      <c r="CK56" s="316">
        <f>-Premissas!CP19-(1+VLOOKUP(CK$4,Premissas!$B$12:$D$19,3,0))*(VLOOKUP($B56,Premissas!$F:$P,9,0))</f>
        <v>0</v>
      </c>
      <c r="CL56" s="316">
        <f>-Premissas!CQ19-(1+VLOOKUP(CL$4,Premissas!$B$12:$D$19,3,0))*(VLOOKUP($B56,Premissas!$F:$P,9,0))</f>
        <v>0</v>
      </c>
      <c r="CM56" s="316">
        <f>-Premissas!CR19-(1+VLOOKUP(CM$4,Premissas!$B$12:$D$19,3,0))*(VLOOKUP($B56,Premissas!$F:$P,9,0))</f>
        <v>0</v>
      </c>
      <c r="CN56" s="316">
        <f>-Premissas!CS19-(1+VLOOKUP(CN$4,Premissas!$B$12:$D$19,3,0))*(VLOOKUP($B56,Premissas!$F:$P,9,0))</f>
        <v>0</v>
      </c>
      <c r="CO56" s="316">
        <f>-Premissas!CT19-(1+VLOOKUP(CO$4,Premissas!$B$12:$D$19,3,0))*(VLOOKUP($B56,Premissas!$F:$P,9,0))</f>
        <v>0</v>
      </c>
      <c r="CP56" s="316">
        <f>-Premissas!CU19-(1+VLOOKUP(CP$4,Premissas!$B$12:$D$19,3,0))*(VLOOKUP($B56,Premissas!$F:$P,9,0))</f>
        <v>0</v>
      </c>
      <c r="CQ56" s="316">
        <f>-Premissas!CV19-(1+VLOOKUP(CQ$4,Premissas!$B$12:$D$19,3,0))*(VLOOKUP($B56,Premissas!$F:$P,9,0))</f>
        <v>0</v>
      </c>
      <c r="CR56" s="316">
        <f>-Premissas!CW19-(1+VLOOKUP(CR$4,Premissas!$B$12:$D$19,3,0))*(VLOOKUP($B56,Premissas!$F:$P,9,0))</f>
        <v>0</v>
      </c>
      <c r="CS56" s="316">
        <f>-Premissas!CX19-(1+VLOOKUP(CS$4,Premissas!$B$12:$D$19,3,0))*(VLOOKUP($B56,Premissas!$F:$P,9,0))</f>
        <v>0</v>
      </c>
      <c r="CT56" s="316">
        <f>-Premissas!CY19-(1+VLOOKUP(CT$4,Premissas!$B$12:$D$19,3,0))*(VLOOKUP($B56,Premissas!$F:$P,9,0))</f>
        <v>0</v>
      </c>
      <c r="CU56" s="316">
        <f>-Premissas!CZ19-(1+VLOOKUP(CU$4,Premissas!$B$12:$D$19,3,0))*(VLOOKUP($B56,Premissas!$F:$P,9,0))</f>
        <v>0</v>
      </c>
      <c r="CV56" s="316">
        <f>-Premissas!DA19-(1+VLOOKUP(CV$4,Premissas!$B$12:$D$19,3,0))*(VLOOKUP($B56,Premissas!$F:$P,9,0))</f>
        <v>0</v>
      </c>
      <c r="CW56" s="316">
        <v>0</v>
      </c>
      <c r="CX56" s="316">
        <v>0</v>
      </c>
      <c r="CY56" s="316">
        <v>0</v>
      </c>
      <c r="CZ56" s="316">
        <v>0</v>
      </c>
      <c r="DA56" s="316">
        <v>0</v>
      </c>
      <c r="DB56" s="316">
        <v>0</v>
      </c>
      <c r="DC56" s="316">
        <v>0</v>
      </c>
      <c r="DD56" s="316">
        <v>0</v>
      </c>
      <c r="DE56" s="316">
        <v>0</v>
      </c>
      <c r="DF56" s="316">
        <v>0</v>
      </c>
      <c r="DG56" s="316">
        <v>0</v>
      </c>
      <c r="DH56" s="316">
        <v>0</v>
      </c>
      <c r="DI56" s="316">
        <v>0</v>
      </c>
      <c r="DJ56" s="316">
        <v>0</v>
      </c>
      <c r="DK56" s="316">
        <v>0</v>
      </c>
      <c r="DL56" s="316">
        <v>0</v>
      </c>
      <c r="DM56" s="316">
        <v>0</v>
      </c>
      <c r="DN56" s="316">
        <v>0</v>
      </c>
      <c r="DO56" s="316">
        <v>0</v>
      </c>
      <c r="DP56" s="316">
        <v>0</v>
      </c>
      <c r="DQ56" s="316">
        <v>0</v>
      </c>
      <c r="DR56" s="316">
        <v>0</v>
      </c>
      <c r="DS56" s="316">
        <v>0</v>
      </c>
      <c r="DT56" s="316">
        <v>0</v>
      </c>
      <c r="DU56" s="315"/>
      <c r="DV56" s="325">
        <f t="shared" si="67"/>
        <v>0</v>
      </c>
      <c r="DW56" s="325">
        <f t="shared" si="159"/>
        <v>0</v>
      </c>
      <c r="DX56" s="325">
        <f t="shared" si="159"/>
        <v>0</v>
      </c>
      <c r="DY56" s="325">
        <f t="shared" si="159"/>
        <v>0</v>
      </c>
      <c r="DZ56" s="325">
        <f t="shared" si="159"/>
        <v>0</v>
      </c>
      <c r="EA56" s="325">
        <f t="shared" si="159"/>
        <v>0</v>
      </c>
      <c r="EB56" s="325">
        <f t="shared" si="159"/>
        <v>0</v>
      </c>
      <c r="EC56" s="325">
        <f t="shared" si="159"/>
        <v>0</v>
      </c>
      <c r="ED56" s="325">
        <f t="shared" si="159"/>
        <v>0</v>
      </c>
      <c r="EE56" s="325">
        <f t="shared" si="159"/>
        <v>0</v>
      </c>
      <c r="EF56" s="316">
        <f>SUM(DV56:EE56)</f>
        <v>0</v>
      </c>
      <c r="EH56" s="318">
        <f>IFERROR(DW56/DV56-1,0)</f>
        <v>0</v>
      </c>
      <c r="EI56" s="318">
        <f>IFERROR(DX56/DW56-1,0)</f>
        <v>0</v>
      </c>
      <c r="EJ56" s="318">
        <f>IFERROR(DY56/DX56-1,0)</f>
        <v>0</v>
      </c>
      <c r="EK56" s="318">
        <f>IFERROR(DZ56/DY56-1,0)</f>
        <v>0</v>
      </c>
      <c r="EL56" s="318">
        <f>IFERROR(((#REF!/DV56)^(1/8))-1,0)</f>
        <v>0</v>
      </c>
      <c r="EN56" s="318">
        <f>DV56/DV$7</f>
        <v>0</v>
      </c>
      <c r="EO56" s="318">
        <f>DW56/DW$7</f>
        <v>0</v>
      </c>
      <c r="EP56" s="318">
        <f>DX56/DX$7</f>
        <v>0</v>
      </c>
      <c r="EQ56" s="318">
        <f>DY56/DY$7</f>
        <v>0</v>
      </c>
      <c r="ER56" s="318">
        <f>DZ56/DZ$7</f>
        <v>0</v>
      </c>
      <c r="ES56" s="318">
        <f t="shared" ref="ES56" si="169">EF56/EF$7</f>
        <v>0</v>
      </c>
    </row>
    <row r="57" spans="2:149" ht="15" x14ac:dyDescent="0.2">
      <c r="B57" s="326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93"/>
      <c r="AB57" s="293"/>
      <c r="AC57" s="293"/>
      <c r="AD57" s="293"/>
      <c r="AE57" s="293"/>
      <c r="AF57" s="293"/>
      <c r="AG57" s="293"/>
      <c r="AH57" s="293"/>
      <c r="AI57" s="293"/>
      <c r="AJ57" s="293"/>
      <c r="AK57" s="293"/>
      <c r="AL57" s="293"/>
      <c r="AM57" s="293"/>
      <c r="AN57" s="293"/>
      <c r="AO57" s="293"/>
      <c r="AP57" s="293"/>
      <c r="AQ57" s="293"/>
      <c r="AR57" s="293"/>
      <c r="AS57" s="293"/>
      <c r="AT57" s="293"/>
      <c r="AU57" s="293"/>
      <c r="AV57" s="293"/>
      <c r="AW57" s="293"/>
      <c r="AX57" s="293"/>
      <c r="AY57" s="293"/>
      <c r="AZ57" s="293"/>
      <c r="BA57" s="293"/>
      <c r="BB57" s="293"/>
      <c r="BC57" s="293"/>
      <c r="BD57" s="293"/>
      <c r="BE57" s="293"/>
      <c r="BF57" s="293"/>
      <c r="BG57" s="293"/>
      <c r="BH57" s="293"/>
      <c r="BI57" s="293"/>
      <c r="BJ57" s="293"/>
      <c r="BK57" s="293"/>
      <c r="BL57" s="293"/>
      <c r="BM57" s="293"/>
      <c r="BN57" s="293"/>
      <c r="BO57" s="293"/>
      <c r="BP57" s="293"/>
      <c r="BQ57" s="293"/>
      <c r="BR57" s="293"/>
      <c r="BS57" s="293"/>
      <c r="BT57" s="293"/>
      <c r="BU57" s="293"/>
      <c r="BV57" s="293"/>
      <c r="BW57" s="293"/>
      <c r="BX57" s="293"/>
      <c r="BY57" s="293"/>
      <c r="BZ57" s="293"/>
      <c r="CA57" s="293"/>
      <c r="CB57" s="293"/>
      <c r="CC57" s="293"/>
      <c r="CD57" s="293"/>
      <c r="CE57" s="293"/>
      <c r="CF57" s="293"/>
      <c r="CG57" s="293"/>
      <c r="CH57" s="293"/>
      <c r="CI57" s="293"/>
      <c r="CJ57" s="293"/>
      <c r="CK57" s="293"/>
      <c r="CL57" s="293"/>
      <c r="CM57" s="293"/>
      <c r="CN57" s="293"/>
      <c r="CO57" s="293"/>
      <c r="CP57" s="293"/>
      <c r="CQ57" s="293"/>
      <c r="CR57" s="293"/>
      <c r="CS57" s="293"/>
      <c r="CT57" s="293"/>
      <c r="CU57" s="293"/>
      <c r="CV57" s="293"/>
      <c r="CW57" s="293"/>
      <c r="CX57" s="293"/>
      <c r="CY57" s="293"/>
      <c r="CZ57" s="293"/>
      <c r="DA57" s="293"/>
      <c r="DB57" s="293"/>
      <c r="DC57" s="293"/>
      <c r="DD57" s="293"/>
      <c r="DE57" s="293"/>
      <c r="DF57" s="293"/>
      <c r="DG57" s="293"/>
      <c r="DH57" s="293"/>
      <c r="DI57" s="293"/>
      <c r="DJ57" s="293"/>
      <c r="DK57" s="293"/>
      <c r="DL57" s="293"/>
      <c r="DM57" s="293"/>
      <c r="DN57" s="293"/>
      <c r="DO57" s="293"/>
      <c r="DP57" s="293"/>
      <c r="DQ57" s="293"/>
      <c r="DR57" s="293"/>
      <c r="DS57" s="293"/>
      <c r="DT57" s="293"/>
      <c r="DV57" s="293"/>
      <c r="DW57" s="293"/>
      <c r="DX57" s="293"/>
      <c r="DY57" s="293"/>
      <c r="DZ57" s="293"/>
      <c r="EA57" s="293"/>
      <c r="EB57" s="293"/>
      <c r="EC57" s="293"/>
      <c r="ED57" s="293"/>
      <c r="EE57" s="293"/>
      <c r="EF57" s="293"/>
      <c r="EH57" s="295"/>
      <c r="EI57" s="295"/>
      <c r="EJ57" s="295"/>
      <c r="EK57" s="295"/>
      <c r="EL57" s="295"/>
      <c r="EN57" s="295"/>
      <c r="EO57" s="295"/>
      <c r="EP57" s="295"/>
      <c r="EQ57" s="295"/>
      <c r="ER57" s="295"/>
      <c r="ES57" s="295"/>
    </row>
    <row r="58" spans="2:149" s="317" customFormat="1" ht="15" x14ac:dyDescent="0.2">
      <c r="B58" s="329" t="str">
        <f>Premissas!F54</f>
        <v>Fundo de contingência e Programa de Excelência</v>
      </c>
      <c r="C58" s="314"/>
      <c r="D58" s="314"/>
      <c r="E58" s="316">
        <f>-(VLOOKUP($B58,Premissas!$F:$P,2,0))*E$7</f>
        <v>-1750</v>
      </c>
      <c r="F58" s="316">
        <f>-(VLOOKUP($B58,Premissas!$F:$P,2,0))*F$7</f>
        <v>-1862.5</v>
      </c>
      <c r="G58" s="316">
        <f>-(VLOOKUP($B58,Premissas!$F:$P,2,0))*G$7</f>
        <v>-1975</v>
      </c>
      <c r="H58" s="316">
        <f>-(VLOOKUP($B58,Premissas!$F:$P,2,0))*H$7</f>
        <v>-2087.5</v>
      </c>
      <c r="I58" s="316">
        <f>-(VLOOKUP($B58,Premissas!$F:$P,2,0))*I$7</f>
        <v>-2215.4845820841797</v>
      </c>
      <c r="J58" s="316">
        <f>-(VLOOKUP($B58,Premissas!$F:$P,2,0))*J$7</f>
        <v>-2366.2922188911466</v>
      </c>
      <c r="K58" s="316">
        <f>-(VLOOKUP($B58,Premissas!$F:$P,2,0))*K$7</f>
        <v>-2547.2613830595055</v>
      </c>
      <c r="L58" s="316">
        <f>-(VLOOKUP($B58,Premissas!$F:$P,2,0))*L$7</f>
        <v>-2757.185613494803</v>
      </c>
      <c r="M58" s="316">
        <f>-(VLOOKUP($B58,Premissas!$F:$P,2,0))*M$7</f>
        <v>-2996.4992361910417</v>
      </c>
      <c r="N58" s="316">
        <f>-(VLOOKUP($B58,Premissas!$F:$P,2,0))*N$7</f>
        <v>-3266.9236298377914</v>
      </c>
      <c r="O58" s="316">
        <f>-(VLOOKUP($B58,Premissas!$F:$P,2,0))*O$7</f>
        <v>-3567.0947067856832</v>
      </c>
      <c r="P58" s="316">
        <f>-(VLOOKUP($B58,Premissas!$F:$P,2,0))*P$7</f>
        <v>-3897.2828914283646</v>
      </c>
      <c r="Q58" s="316">
        <f>-(VLOOKUP($B58,Premissas!$F:$P,3,0))*Q$7</f>
        <v>-5894.9240299103767</v>
      </c>
      <c r="R58" s="316">
        <f>-(VLOOKUP($B58,Premissas!$F:$P,3,0))*R$7</f>
        <v>-6242.6831114682864</v>
      </c>
      <c r="S58" s="316">
        <f>-(VLOOKUP($B58,Premissas!$F:$P,3,0))*S$7</f>
        <v>-6613.9681011819885</v>
      </c>
      <c r="T58" s="316">
        <f>-(VLOOKUP($B58,Premissas!$F:$P,3,0))*T$7</f>
        <v>-7011.13158986706</v>
      </c>
      <c r="U58" s="316">
        <f>-(VLOOKUP($B58,Premissas!$F:$P,3,0))*U$7</f>
        <v>-7452.2460095048191</v>
      </c>
      <c r="V58" s="316">
        <f>-(VLOOKUP($B58,Premissas!$F:$P,3,0))*V$7</f>
        <v>-7947.4964676207228</v>
      </c>
      <c r="W58" s="316">
        <f>-(VLOOKUP($B58,Premissas!$F:$P,3,0))*W$7</f>
        <v>-8455.6863120325706</v>
      </c>
      <c r="X58" s="316">
        <f>-(VLOOKUP($B58,Premissas!$F:$P,3,0))*X$7</f>
        <v>-8976.4701886991825</v>
      </c>
      <c r="Y58" s="316">
        <f>-(VLOOKUP($B58,Premissas!$F:$P,3,0))*Y$7</f>
        <v>-9548.4036328629281</v>
      </c>
      <c r="Z58" s="316">
        <f>-(VLOOKUP($B58,Premissas!$F:$P,3,0))*Z$7</f>
        <v>-10174.731235479914</v>
      </c>
      <c r="AA58" s="316">
        <f>-(VLOOKUP($B58,Premissas!$F:$P,3,0))*AA$7</f>
        <v>-10855.718746025954</v>
      </c>
      <c r="AB58" s="316">
        <f>-(VLOOKUP($B58,Premissas!$F:$P,3,0))*AB$7</f>
        <v>-11604.805007626597</v>
      </c>
      <c r="AC58" s="316">
        <f>-(VLOOKUP($B58,Premissas!$F:$P,4,0))*AC$7</f>
        <v>-13958.50951152288</v>
      </c>
      <c r="AD58" s="316">
        <f>-(VLOOKUP($B58,Premissas!$F:$P,4,0))*AD$7</f>
        <v>-14644.528790224347</v>
      </c>
      <c r="AE58" s="316">
        <f>-(VLOOKUP($B58,Premissas!$F:$P,4,0))*AE$7</f>
        <v>-15370.98698693878</v>
      </c>
      <c r="AF58" s="316">
        <f>-(VLOOKUP($B58,Premissas!$F:$P,4,0))*AF$7</f>
        <v>-16141.082342974623</v>
      </c>
      <c r="AG58" s="316">
        <f>-(VLOOKUP($B58,Premissas!$F:$P,4,0))*AG$7</f>
        <v>-16973.775223330693</v>
      </c>
      <c r="AH58" s="316">
        <f>-(VLOOKUP($B58,Premissas!$F:$P,4,0))*AH$7</f>
        <v>-17888.014634415187</v>
      </c>
      <c r="AI58" s="316">
        <f>-(VLOOKUP($B58,Premissas!$F:$P,4,0))*AI$7</f>
        <v>-18773.294536498765</v>
      </c>
      <c r="AJ58" s="316">
        <f>-(VLOOKUP($B58,Premissas!$F:$P,4,0))*AJ$7</f>
        <v>-19633.45946506994</v>
      </c>
      <c r="AK58" s="316">
        <f>-(VLOOKUP($B58,Premissas!$F:$P,4,0))*AK$7</f>
        <v>-20568.530634771567</v>
      </c>
      <c r="AL58" s="316">
        <f>-(VLOOKUP($B58,Premissas!$F:$P,4,0))*AL$7</f>
        <v>-21583.415603714078</v>
      </c>
      <c r="AM58" s="316">
        <f>-(VLOOKUP($B58,Premissas!$F:$P,4,0))*AM$7</f>
        <v>-22680.159496228433</v>
      </c>
      <c r="AN58" s="316">
        <f>-(VLOOKUP($B58,Premissas!$F:$P,4,0))*AN$7</f>
        <v>-23878.26265035486</v>
      </c>
      <c r="AO58" s="316">
        <f>-(VLOOKUP($B58,Premissas!$F:$P,5,0))*AO$7</f>
        <v>-26618.121681823315</v>
      </c>
      <c r="AP58" s="316">
        <f>-(VLOOKUP($B58,Premissas!$F:$P,5,0))*AP$7</f>
        <v>-27670.987761718337</v>
      </c>
      <c r="AQ58" s="316">
        <f>-(VLOOKUP($B58,Premissas!$F:$P,5,0))*AQ$7</f>
        <v>-28782.63509968602</v>
      </c>
      <c r="AR58" s="316">
        <f>-(VLOOKUP($B58,Premissas!$F:$P,5,0))*AR$7</f>
        <v>-29957.17905403777</v>
      </c>
      <c r="AS58" s="316">
        <f>-(VLOOKUP($B58,Premissas!$F:$P,5,0))*AS$7</f>
        <v>-31214.542962625532</v>
      </c>
      <c r="AT58" s="316">
        <f>-(VLOOKUP($B58,Premissas!$F:$P,5,0))*AT$7</f>
        <v>-32583.180373917945</v>
      </c>
      <c r="AU58" s="316">
        <f>-(VLOOKUP($B58,Premissas!$F:$P,5,0))*AU$7</f>
        <v>-33877.41847618865</v>
      </c>
      <c r="AV58" s="316">
        <f>-(VLOOKUP($B58,Premissas!$F:$P,5,0))*AV$7</f>
        <v>-35105.645784928238</v>
      </c>
      <c r="AW58" s="316">
        <f>-(VLOOKUP($B58,Premissas!$F:$P,5,0))*AW$7</f>
        <v>-36434.543701410068</v>
      </c>
      <c r="AX58" s="316">
        <f>-(VLOOKUP($B58,Premissas!$F:$P,5,0))*AX$7</f>
        <v>-37870.823289407395</v>
      </c>
      <c r="AY58" s="316">
        <f>-(VLOOKUP($B58,Premissas!$F:$P,5,0))*AY$7</f>
        <v>-39418.4594243104</v>
      </c>
      <c r="AZ58" s="316">
        <f>-(VLOOKUP($B58,Premissas!$F:$P,5,0))*AZ$7</f>
        <v>-41103.526200216584</v>
      </c>
      <c r="BA58" s="316">
        <f>-(VLOOKUP($B58,Premissas!$F:$P,6,0))*BA$7</f>
        <v>-44267.043582633407</v>
      </c>
      <c r="BB58" s="316">
        <f>-(VLOOKUP($B58,Premissas!$F:$P,6,0))*BB$7</f>
        <v>-45722.385095929407</v>
      </c>
      <c r="BC58" s="316">
        <f>-(VLOOKUP($B58,Premissas!$F:$P,6,0))*BC$7</f>
        <v>-47256.631638968087</v>
      </c>
      <c r="BD58" s="316">
        <f>-(VLOOKUP($B58,Premissas!$F:$P,6,0))*BD$7</f>
        <v>-48874.904758644392</v>
      </c>
      <c r="BE58" s="316">
        <f>-(VLOOKUP($B58,Premissas!$F:$P,6,0))*BE$7</f>
        <v>-50598.184290822937</v>
      </c>
      <c r="BF58" s="316">
        <f>-(VLOOKUP($B58,Premissas!$F:$P,6,0))*BF$7</f>
        <v>-52465.351419357481</v>
      </c>
      <c r="BG58" s="316">
        <f>-(VLOOKUP($B58,Premissas!$F:$P,6,0))*BG$7</f>
        <v>-54208.266267146129</v>
      </c>
      <c r="BH58" s="316">
        <f>-(VLOOKUP($B58,Premissas!$F:$P,6,0))*BH$7</f>
        <v>-55840.302646851844</v>
      </c>
      <c r="BI58" s="316">
        <f>-(VLOOKUP($B58,Premissas!$F:$P,6,0))*BI$7</f>
        <v>-57601.276269267422</v>
      </c>
      <c r="BJ58" s="316">
        <f>-(VLOOKUP($B58,Premissas!$F:$P,6,0))*BJ$7</f>
        <v>-59499.876862613884</v>
      </c>
      <c r="BK58" s="316">
        <f>-(VLOOKUP($B58,Premissas!$F:$P,6,0))*BK$7</f>
        <v>-61542.196473240474</v>
      </c>
      <c r="BL58" s="316">
        <f>-(VLOOKUP($B58,Premissas!$F:$P,6,0))*BL$7</f>
        <v>-63761.521402928083</v>
      </c>
      <c r="BM58" s="316">
        <f>-(VLOOKUP($B58,Premissas!$F:$P,7,0))*BM$7</f>
        <v>-65523.505372056788</v>
      </c>
      <c r="BN58" s="316">
        <f>-(VLOOKUP($B58,Premissas!$F:$P,7,0))*BN$7</f>
        <v>-67214.813472064634</v>
      </c>
      <c r="BO58" s="316">
        <f>-(VLOOKUP($B58,Premissas!$F:$P,7,0))*BO$7</f>
        <v>-68985.026601815174</v>
      </c>
      <c r="BP58" s="316">
        <f>-(VLOOKUP($B58,Premissas!$F:$P,7,0))*BP$7</f>
        <v>-70839.26630820334</v>
      </c>
      <c r="BQ58" s="316">
        <f>-(VLOOKUP($B58,Premissas!$F:$P,7,0))*BQ$7</f>
        <v>-72783.027845009565</v>
      </c>
      <c r="BR58" s="316">
        <f>-(VLOOKUP($B58,Premissas!$F:$P,7,0))*BR$7</f>
        <v>-74847.853923449016</v>
      </c>
      <c r="BS58" s="316">
        <f>-(VLOOKUP($B58,Premissas!$F:$P,7,0))*BS$7</f>
        <v>-76758.26619378115</v>
      </c>
      <c r="BT58" s="316">
        <f>-(VLOOKUP($B58,Premissas!$F:$P,7,0))*BT$7</f>
        <v>-78528.844929763422</v>
      </c>
      <c r="BU58" s="316">
        <f>-(VLOOKUP($B58,Premissas!$F:$P,7,0))*BU$7</f>
        <v>-80398.971516194622</v>
      </c>
      <c r="BV58" s="316">
        <f>-(VLOOKUP($B58,Premissas!$F:$P,7,0))*BV$7</f>
        <v>-82375.614302606191</v>
      </c>
      <c r="BW58" s="316">
        <f>-(VLOOKUP($B58,Premissas!$F:$P,7,0))*BW$7</f>
        <v>-84466.229422996737</v>
      </c>
      <c r="BX58" s="316">
        <f>-(VLOOKUP($B58,Premissas!$F:$P,7,0))*BX$7</f>
        <v>-86703.83275475353</v>
      </c>
      <c r="BY58" s="316">
        <f>-(VLOOKUP($B58,Premissas!$F:$P,8,0))*BY$7</f>
        <v>-88566.642172112071</v>
      </c>
      <c r="BZ58" s="316">
        <f>-(VLOOKUP($B58,Premissas!$F:$P,8,0))*BZ$7</f>
        <v>-90371.157777273867</v>
      </c>
      <c r="CA58" s="316">
        <f>-(VLOOKUP($B58,Premissas!$F:$P,8,0))*CA$7</f>
        <v>-92231.052504022562</v>
      </c>
      <c r="CB58" s="316">
        <f>-(VLOOKUP($B58,Premissas!$F:$P,8,0))*CB$7</f>
        <v>-94149.095308437536</v>
      </c>
      <c r="CC58" s="316">
        <f>-(VLOOKUP($B58,Premissas!$F:$P,8,0))*CC$7</f>
        <v>-96128.193594402052</v>
      </c>
      <c r="CD58" s="316">
        <f>-(VLOOKUP($B58,Premissas!$F:$P,8,0))*CD$7</f>
        <v>-98197.043438244407</v>
      </c>
      <c r="CE58" s="316">
        <f>-(VLOOKUP($B58,Premissas!$F:$P,8,0))*CE$7</f>
        <v>-100128.70161504492</v>
      </c>
      <c r="CF58" s="316">
        <f>-(VLOOKUP($B58,Premissas!$F:$P,8,0))*CF$7</f>
        <v>-101936.88729150775</v>
      </c>
      <c r="CG58" s="316">
        <f>-(VLOOKUP($B58,Premissas!$F:$P,8,0))*CG$7</f>
        <v>-103822.86064318332</v>
      </c>
      <c r="CH58" s="316">
        <f>-(VLOOKUP($B58,Premissas!$F:$P,8,0))*CH$7</f>
        <v>-105792.06680733651</v>
      </c>
      <c r="CI58" s="316">
        <f>-(VLOOKUP($B58,Premissas!$F:$P,8,0))*CI$7</f>
        <v>-107850.33208084077</v>
      </c>
      <c r="CJ58" s="316">
        <f>-(VLOOKUP($B58,Premissas!$F:$P,8,0))*CJ$7</f>
        <v>-110017.50392235143</v>
      </c>
      <c r="CK58" s="316">
        <f>-(VLOOKUP($B58,Premissas!$F:$P,9,0))*CK$7</f>
        <v>-111872.71656100758</v>
      </c>
      <c r="CL58" s="316">
        <f>-(VLOOKUP($B58,Premissas!$F:$P,9,0))*CL$7</f>
        <v>-113687.43855573767</v>
      </c>
      <c r="CM58" s="316">
        <f>-(VLOOKUP($B58,Premissas!$F:$P,9,0))*CM$7</f>
        <v>-115540.62666219748</v>
      </c>
      <c r="CN58" s="316">
        <f>-(VLOOKUP($B58,Premissas!$F:$P,9,0))*CN$7</f>
        <v>-117434.20418597353</v>
      </c>
      <c r="CO58" s="316">
        <f>-(VLOOKUP($B58,Premissas!$F:$P,9,0))*CO$7</f>
        <v>-119370.19059793158</v>
      </c>
      <c r="CP58" s="316">
        <f>-(VLOOKUP($B58,Premissas!$F:$P,9,0))*CP$7</f>
        <v>-121368.5180755172</v>
      </c>
      <c r="CQ58" s="316">
        <f>-(VLOOKUP($B58,Premissas!$F:$P,9,0))*CQ$7</f>
        <v>-123271.55278135784</v>
      </c>
      <c r="CR58" s="316">
        <f>-(VLOOKUP($B58,Premissas!$F:$P,9,0))*CR$7</f>
        <v>-125088.82399262796</v>
      </c>
      <c r="CS58" s="316">
        <f>-(VLOOKUP($B58,Premissas!$F:$P,9,0))*CS$7</f>
        <v>-126960.1262054775</v>
      </c>
      <c r="CT58" s="316">
        <f>-(VLOOKUP($B58,Premissas!$F:$P,9,0))*CT$7</f>
        <v>-128889.24159001702</v>
      </c>
      <c r="CU58" s="316">
        <f>-(VLOOKUP($B58,Premissas!$F:$P,9,0))*CU$7</f>
        <v>-130880.2170682648</v>
      </c>
      <c r="CV58" s="316">
        <f>-(VLOOKUP($B58,Premissas!$F:$P,9,0))*CV$7</f>
        <v>-132946.8386039616</v>
      </c>
      <c r="CW58" s="316">
        <f>-(VLOOKUP($B58,Premissas!$F:$P,10,0))*CW$7</f>
        <v>-134764.3633017574</v>
      </c>
      <c r="CX58" s="316">
        <f>-(VLOOKUP($B58,Premissas!$F:$P,10,0))*CX$7</f>
        <v>-136373.20508200579</v>
      </c>
      <c r="CY58" s="316">
        <f>-(VLOOKUP($B58,Premissas!$F:$P,10,0))*CY$7</f>
        <v>-138002.17063392425</v>
      </c>
      <c r="CZ58" s="316">
        <f>-(VLOOKUP($B58,Premissas!$F:$P,10,0))*CZ$7</f>
        <v>-139652.26614609623</v>
      </c>
      <c r="DA58" s="316">
        <f>-(VLOOKUP($B58,Premissas!$F:$P,10,0))*DA$7</f>
        <v>-141324.54811653445</v>
      </c>
      <c r="DB58" s="316">
        <f>-(VLOOKUP($B58,Premissas!$F:$P,10,0))*DB$7</f>
        <v>-143028.43463461529</v>
      </c>
      <c r="DC58" s="316">
        <f>-(VLOOKUP($B58,Premissas!$F:$P,10,0))*DC$7</f>
        <v>-144644.76627177023</v>
      </c>
      <c r="DD58" s="316">
        <f>-(VLOOKUP($B58,Premissas!$F:$P,10,0))*DD$7</f>
        <v>-146180.03640153966</v>
      </c>
      <c r="DE58" s="316">
        <f>-(VLOOKUP($B58,Premissas!$F:$P,10,0))*DE$7</f>
        <v>-147706.83642595061</v>
      </c>
      <c r="DF58" s="316">
        <f>-(VLOOKUP($B58,Premissas!$F:$P,10,0))*DF$7</f>
        <v>-149224.99328608872</v>
      </c>
      <c r="DG58" s="316">
        <f>-(VLOOKUP($B58,Premissas!$F:$P,10,0))*DG$7</f>
        <v>-150738.32926247481</v>
      </c>
      <c r="DH58" s="316">
        <f>-(VLOOKUP($B58,Premissas!$F:$P,10,0))*DH$7</f>
        <v>-152253.71853230041</v>
      </c>
      <c r="DI58" s="316">
        <f>-(VLOOKUP($B58,Premissas!$F:$P,11,0))*DI$7</f>
        <v>-153686.50004275716</v>
      </c>
      <c r="DJ58" s="316">
        <f>-(VLOOKUP($B58,Premissas!$F:$P,11,0))*DJ$7</f>
        <v>-155134.75912436907</v>
      </c>
      <c r="DK58" s="316">
        <f>-(VLOOKUP($B58,Premissas!$F:$P,11,0))*DK$7</f>
        <v>-156553.61082078624</v>
      </c>
      <c r="DL58" s="316">
        <f>-(VLOOKUP($B58,Premissas!$F:$P,11,0))*DL$7</f>
        <v>-157940.1143934892</v>
      </c>
      <c r="DM58" s="316">
        <f>-(VLOOKUP($B58,Premissas!$F:$P,11,0))*DM$7</f>
        <v>-159291.03503010652</v>
      </c>
      <c r="DN58" s="316">
        <f>-(VLOOKUP($B58,Premissas!$F:$P,11,0))*DN$7</f>
        <v>-160602.81443702965</v>
      </c>
      <c r="DO58" s="316">
        <f>-(VLOOKUP($B58,Premissas!$F:$P,11,0))*DO$7</f>
        <v>-161936.12152028459</v>
      </c>
      <c r="DP58" s="316">
        <f>-(VLOOKUP($B58,Premissas!$F:$P,11,0))*DP$7</f>
        <v>-163289.87989605474</v>
      </c>
      <c r="DQ58" s="316">
        <f>-(VLOOKUP($B58,Premissas!$F:$P,11,0))*DQ$7</f>
        <v>-164616.43805277965</v>
      </c>
      <c r="DR58" s="316">
        <f>-(VLOOKUP($B58,Premissas!$F:$P,11,0))*DR$7</f>
        <v>-165913.89197512614</v>
      </c>
      <c r="DS58" s="316">
        <f>-(VLOOKUP($B58,Premissas!$F:$P,11,0))*DS$7</f>
        <v>-167180.20436668777</v>
      </c>
      <c r="DT58" s="316">
        <f>-(VLOOKUP($B58,Premissas!$F:$P,11,0))*DT$7</f>
        <v>-168398.91470404962</v>
      </c>
      <c r="DU58" s="315"/>
      <c r="DV58" s="316">
        <f t="shared" si="67"/>
        <v>-31289.024261772516</v>
      </c>
      <c r="DW58" s="316">
        <f t="shared" si="159"/>
        <v>-100778.26443228041</v>
      </c>
      <c r="DX58" s="316">
        <f t="shared" si="159"/>
        <v>-222094.01987604416</v>
      </c>
      <c r="DY58" s="316">
        <f t="shared" si="159"/>
        <v>-400637.06381027028</v>
      </c>
      <c r="DZ58" s="316">
        <f t="shared" si="159"/>
        <v>-641637.94070840348</v>
      </c>
      <c r="EA58" s="316">
        <f t="shared" si="159"/>
        <v>-909425.25264269428</v>
      </c>
      <c r="EB58" s="316">
        <f t="shared" si="159"/>
        <v>-1189191.5371547572</v>
      </c>
      <c r="EC58" s="316">
        <f t="shared" si="159"/>
        <v>-1467310.4948800716</v>
      </c>
      <c r="ED58" s="316">
        <f t="shared" si="159"/>
        <v>-1723893.6680950578</v>
      </c>
      <c r="EE58" s="316">
        <f t="shared" si="159"/>
        <v>-1934544.2843635206</v>
      </c>
      <c r="EF58" s="316">
        <f>SUM(DV58:EE58)</f>
        <v>-8620801.5502248723</v>
      </c>
      <c r="EH58" s="318">
        <f>IFERROR(DW58/DV58-1,0)</f>
        <v>2.2208823001044053</v>
      </c>
      <c r="EI58" s="318">
        <f>IFERROR(DX58/DW58-1,0)</f>
        <v>1.2037888936387056</v>
      </c>
      <c r="EJ58" s="318">
        <f>IFERROR(DY58/DX58-1,0)</f>
        <v>0.80390748041696547</v>
      </c>
      <c r="EK58" s="318">
        <f>IFERROR(DZ58/DY58-1,0)</f>
        <v>0.60154413724503542</v>
      </c>
      <c r="EL58" s="318">
        <f>IFERROR(((#REF!/DV58)^(1/8))-1,0)</f>
        <v>0</v>
      </c>
      <c r="EN58" s="318">
        <f>DV58/DV$7</f>
        <v>-0.05</v>
      </c>
      <c r="EO58" s="318">
        <f>DW58/DW$7</f>
        <v>-5.0000000000000017E-2</v>
      </c>
      <c r="EP58" s="318">
        <f>DX58/DX$7</f>
        <v>-0.05</v>
      </c>
      <c r="EQ58" s="318">
        <f>DY58/DY$7</f>
        <v>-0.05</v>
      </c>
      <c r="ER58" s="318">
        <f>DZ58/DZ$7</f>
        <v>-0.05</v>
      </c>
      <c r="ES58" s="318">
        <f t="shared" ref="ES58" si="170">EF58/EF$7</f>
        <v>-0.05</v>
      </c>
    </row>
    <row r="59" spans="2:149" ht="6" customHeight="1" x14ac:dyDescent="0.2">
      <c r="B59" s="326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93"/>
      <c r="AB59" s="293"/>
      <c r="AC59" s="293"/>
      <c r="AD59" s="293"/>
      <c r="AE59" s="293"/>
      <c r="AF59" s="293"/>
      <c r="AG59" s="293"/>
      <c r="AH59" s="293"/>
      <c r="AI59" s="293"/>
      <c r="AJ59" s="293"/>
      <c r="AK59" s="293"/>
      <c r="AL59" s="293"/>
      <c r="AM59" s="293"/>
      <c r="AN59" s="293"/>
      <c r="AO59" s="293"/>
      <c r="AP59" s="293"/>
      <c r="AQ59" s="293"/>
      <c r="AR59" s="293"/>
      <c r="AS59" s="293"/>
      <c r="AT59" s="293"/>
      <c r="AU59" s="293"/>
      <c r="AV59" s="293"/>
      <c r="AW59" s="293"/>
      <c r="AX59" s="293"/>
      <c r="AY59" s="293"/>
      <c r="AZ59" s="293"/>
      <c r="BA59" s="293"/>
      <c r="BB59" s="293"/>
      <c r="BC59" s="293"/>
      <c r="BD59" s="293"/>
      <c r="BE59" s="293"/>
      <c r="BF59" s="293"/>
      <c r="BG59" s="293"/>
      <c r="BH59" s="293"/>
      <c r="BI59" s="293"/>
      <c r="BJ59" s="293"/>
      <c r="BK59" s="293"/>
      <c r="BL59" s="293"/>
      <c r="BM59" s="293"/>
      <c r="BN59" s="293"/>
      <c r="BO59" s="293"/>
      <c r="BP59" s="293"/>
      <c r="BQ59" s="293"/>
      <c r="BR59" s="293"/>
      <c r="BS59" s="293"/>
      <c r="BT59" s="293"/>
      <c r="BU59" s="293"/>
      <c r="BV59" s="293"/>
      <c r="BW59" s="293"/>
      <c r="BX59" s="293"/>
      <c r="BY59" s="293"/>
      <c r="BZ59" s="293"/>
      <c r="CA59" s="293"/>
      <c r="CB59" s="293"/>
      <c r="CC59" s="293"/>
      <c r="CD59" s="293"/>
      <c r="CE59" s="293"/>
      <c r="CF59" s="293"/>
      <c r="CG59" s="293"/>
      <c r="CH59" s="293"/>
      <c r="CI59" s="293"/>
      <c r="CJ59" s="293"/>
      <c r="CK59" s="293"/>
      <c r="CL59" s="293"/>
      <c r="CM59" s="293"/>
      <c r="CN59" s="293"/>
      <c r="CO59" s="293"/>
      <c r="CP59" s="293"/>
      <c r="CQ59" s="293"/>
      <c r="CR59" s="293"/>
      <c r="CS59" s="293"/>
      <c r="CT59" s="293"/>
      <c r="CU59" s="293"/>
      <c r="CV59" s="293"/>
      <c r="CW59" s="293"/>
      <c r="CX59" s="293"/>
      <c r="CY59" s="293"/>
      <c r="CZ59" s="293"/>
      <c r="DA59" s="293"/>
      <c r="DB59" s="293"/>
      <c r="DC59" s="293"/>
      <c r="DD59" s="293"/>
      <c r="DE59" s="293"/>
      <c r="DF59" s="293"/>
      <c r="DG59" s="293"/>
      <c r="DH59" s="293"/>
      <c r="DI59" s="293"/>
      <c r="DJ59" s="293"/>
      <c r="DK59" s="293"/>
      <c r="DL59" s="293"/>
      <c r="DM59" s="293"/>
      <c r="DN59" s="293"/>
      <c r="DO59" s="293"/>
      <c r="DP59" s="293"/>
      <c r="DQ59" s="293"/>
      <c r="DR59" s="293"/>
      <c r="DS59" s="293"/>
      <c r="DT59" s="293"/>
      <c r="DV59" s="293"/>
      <c r="DW59" s="293"/>
      <c r="DX59" s="293"/>
      <c r="DY59" s="293"/>
      <c r="DZ59" s="293"/>
      <c r="EA59" s="293"/>
      <c r="EB59" s="293"/>
      <c r="EC59" s="293"/>
      <c r="ED59" s="293"/>
      <c r="EE59" s="293"/>
      <c r="EF59" s="293"/>
      <c r="EH59" s="295"/>
      <c r="EI59" s="295"/>
      <c r="EJ59" s="295"/>
      <c r="EK59" s="295"/>
      <c r="EL59" s="295"/>
      <c r="EN59" s="295"/>
      <c r="EO59" s="295"/>
      <c r="EP59" s="295"/>
      <c r="EQ59" s="295"/>
      <c r="ER59" s="295"/>
      <c r="ES59" s="295"/>
    </row>
    <row r="60" spans="2:149" s="330" customFormat="1" ht="15" x14ac:dyDescent="0.2">
      <c r="B60" s="331" t="s">
        <v>758</v>
      </c>
      <c r="C60" s="332"/>
      <c r="D60" s="325">
        <f t="shared" ref="D60:E60" si="171">D53+D56+D58</f>
        <v>-1127990.3999999999</v>
      </c>
      <c r="E60" s="325">
        <f t="shared" si="171"/>
        <v>-33635.5</v>
      </c>
      <c r="F60" s="325">
        <f t="shared" ref="F60:BM60" si="172">F53+F56+F58</f>
        <v>-20530.45</v>
      </c>
      <c r="G60" s="325">
        <f t="shared" si="172"/>
        <v>-19425.400000000001</v>
      </c>
      <c r="H60" s="325">
        <f t="shared" si="172"/>
        <v>-18320.349999999999</v>
      </c>
      <c r="I60" s="325">
        <f t="shared" si="172"/>
        <v>-16971.665585487513</v>
      </c>
      <c r="J60" s="325">
        <f>J53+J56+J58</f>
        <v>-15267.463885750389</v>
      </c>
      <c r="K60" s="325">
        <f t="shared" si="172"/>
        <v>-13222.421846065843</v>
      </c>
      <c r="L60" s="325">
        <f t="shared" si="172"/>
        <v>-10850.173080031775</v>
      </c>
      <c r="M60" s="325">
        <f t="shared" si="172"/>
        <v>-8145.8094867529226</v>
      </c>
      <c r="N60" s="325">
        <f t="shared" si="172"/>
        <v>-5169.2309026428302</v>
      </c>
      <c r="O60" s="325">
        <f t="shared" si="172"/>
        <v>-1942.0357381241847</v>
      </c>
      <c r="P60" s="325">
        <f t="shared" si="172"/>
        <v>1611.5806915696767</v>
      </c>
      <c r="Q60" s="325">
        <f t="shared" si="172"/>
        <v>15777.879972588409</v>
      </c>
      <c r="R60" s="325">
        <f t="shared" si="172"/>
        <v>19361.645537366028</v>
      </c>
      <c r="S60" s="325">
        <f t="shared" si="172"/>
        <v>23201.080380442745</v>
      </c>
      <c r="T60" s="325">
        <f t="shared" si="172"/>
        <v>18219.566109045205</v>
      </c>
      <c r="U60" s="325">
        <f t="shared" si="172"/>
        <v>26883.352883169307</v>
      </c>
      <c r="V60" s="325">
        <f t="shared" si="172"/>
        <v>32228.701870354467</v>
      </c>
      <c r="W60" s="325">
        <f t="shared" si="172"/>
        <v>37715.353503236038</v>
      </c>
      <c r="X60" s="325">
        <f t="shared" si="172"/>
        <v>43339.411201451279</v>
      </c>
      <c r="Y60" s="325">
        <f t="shared" si="172"/>
        <v>37147.237203126133</v>
      </c>
      <c r="Z60" s="325">
        <f t="shared" si="172"/>
        <v>47914.000233974519</v>
      </c>
      <c r="AA60" s="325">
        <f t="shared" si="172"/>
        <v>55272.665566681644</v>
      </c>
      <c r="AB60" s="325">
        <f t="shared" si="172"/>
        <v>63368.547556837351</v>
      </c>
      <c r="AC60" s="325">
        <f t="shared" si="172"/>
        <v>69922.674225217648</v>
      </c>
      <c r="AD60" s="325">
        <f t="shared" si="172"/>
        <v>59279.533558255032</v>
      </c>
      <c r="AE60" s="325">
        <f t="shared" si="172"/>
        <v>69755.577551993541</v>
      </c>
      <c r="AF60" s="325">
        <f t="shared" si="172"/>
        <v>76629.949032426128</v>
      </c>
      <c r="AG60" s="325">
        <f t="shared" si="172"/>
        <v>84133.234315029767</v>
      </c>
      <c r="AH60" s="325">
        <f t="shared" si="172"/>
        <v>92462.446460150502</v>
      </c>
      <c r="AI60" s="325">
        <f t="shared" si="172"/>
        <v>100528.49917354689</v>
      </c>
      <c r="AJ60" s="325">
        <f t="shared" si="172"/>
        <v>99112.273574680396</v>
      </c>
      <c r="AK60" s="325">
        <f t="shared" si="172"/>
        <v>111633.12598947797</v>
      </c>
      <c r="AL60" s="325">
        <f t="shared" si="172"/>
        <v>120881.8332415794</v>
      </c>
      <c r="AM60" s="325">
        <f t="shared" si="172"/>
        <v>130877.08312126952</v>
      </c>
      <c r="AN60" s="325">
        <f t="shared" si="172"/>
        <v>141796.64750660086</v>
      </c>
      <c r="AO60" s="325">
        <f t="shared" si="172"/>
        <v>168106.63239454295</v>
      </c>
      <c r="AP60" s="325">
        <f t="shared" si="172"/>
        <v>164894.74445907603</v>
      </c>
      <c r="AQ60" s="325">
        <f t="shared" si="172"/>
        <v>179375.11598300378</v>
      </c>
      <c r="AR60" s="325">
        <f t="shared" si="172"/>
        <v>190457.09780924965</v>
      </c>
      <c r="AS60" s="325">
        <f t="shared" si="172"/>
        <v>192985.08163618125</v>
      </c>
      <c r="AT60" s="325">
        <f t="shared" si="172"/>
        <v>210068.3339419282</v>
      </c>
      <c r="AU60" s="325">
        <f t="shared" si="172"/>
        <v>222440.70211243632</v>
      </c>
      <c r="AV60" s="325">
        <f t="shared" si="172"/>
        <v>234182.29337001545</v>
      </c>
      <c r="AW60" s="325">
        <f t="shared" si="172"/>
        <v>246886.52756028587</v>
      </c>
      <c r="AX60" s="325">
        <f t="shared" si="172"/>
        <v>260617.59302574038</v>
      </c>
      <c r="AY60" s="325">
        <f t="shared" si="172"/>
        <v>275413.519441935</v>
      </c>
      <c r="AZ60" s="325">
        <f t="shared" si="172"/>
        <v>268987.61623840441</v>
      </c>
      <c r="BA60" s="325">
        <f t="shared" si="172"/>
        <v>311389.22026099142</v>
      </c>
      <c r="BB60" s="325">
        <f t="shared" si="172"/>
        <v>325556.45294674987</v>
      </c>
      <c r="BC60" s="325">
        <f t="shared" si="172"/>
        <v>340500.06710501638</v>
      </c>
      <c r="BD60" s="325">
        <f t="shared" si="172"/>
        <v>356270.45310020552</v>
      </c>
      <c r="BE60" s="325">
        <f t="shared" si="172"/>
        <v>373135.25926357508</v>
      </c>
      <c r="BF60" s="325">
        <f t="shared" si="172"/>
        <v>381944.79981482966</v>
      </c>
      <c r="BG60" s="325">
        <f t="shared" si="172"/>
        <v>403090.23279488098</v>
      </c>
      <c r="BH60" s="325">
        <f t="shared" si="172"/>
        <v>405635.07020704058</v>
      </c>
      <c r="BI60" s="325">
        <f t="shared" si="172"/>
        <v>426958.44082551484</v>
      </c>
      <c r="BJ60" s="325">
        <f t="shared" si="172"/>
        <v>445635.84718804847</v>
      </c>
      <c r="BK60" s="325">
        <f t="shared" si="172"/>
        <v>465727.23767063476</v>
      </c>
      <c r="BL60" s="325">
        <f t="shared" si="172"/>
        <v>478002.08776383108</v>
      </c>
      <c r="BM60" s="325">
        <f t="shared" si="172"/>
        <v>510704.21991491987</v>
      </c>
      <c r="BN60" s="325">
        <f t="shared" ref="BN60:BQ60" si="173">BN53+BN56+BN58</f>
        <v>527822.74321948504</v>
      </c>
      <c r="BO60" s="325">
        <f t="shared" si="173"/>
        <v>545740.40726661053</v>
      </c>
      <c r="BP60" s="325">
        <f t="shared" si="173"/>
        <v>550619.08216779074</v>
      </c>
      <c r="BQ60" s="325">
        <f t="shared" si="173"/>
        <v>574294.42289332859</v>
      </c>
      <c r="BR60" s="325">
        <f>BR53+BR56+BR58</f>
        <v>585485.86825854704</v>
      </c>
      <c r="BS60" s="325">
        <f t="shared" ref="BS60:DT60" si="174">BS53+BS56+BS58</f>
        <v>608823.6367530491</v>
      </c>
      <c r="BT60" s="325">
        <f t="shared" si="174"/>
        <v>626745.3625419914</v>
      </c>
      <c r="BU60" s="325">
        <f t="shared" si="174"/>
        <v>645675.27527373028</v>
      </c>
      <c r="BV60" s="325">
        <f t="shared" si="174"/>
        <v>665683.94955731498</v>
      </c>
      <c r="BW60" s="325">
        <f t="shared" si="174"/>
        <v>686846.90027169208</v>
      </c>
      <c r="BX60" s="325">
        <f t="shared" si="174"/>
        <v>685898.49180489942</v>
      </c>
      <c r="BY60" s="325">
        <f t="shared" si="174"/>
        <v>719938.55707608792</v>
      </c>
      <c r="BZ60" s="325">
        <f t="shared" si="174"/>
        <v>738489.03518048942</v>
      </c>
      <c r="CA60" s="325">
        <f t="shared" si="174"/>
        <v>757609.41508693853</v>
      </c>
      <c r="CB60" s="325">
        <f t="shared" si="174"/>
        <v>777328.19113082113</v>
      </c>
      <c r="CC60" s="325">
        <f t="shared" si="174"/>
        <v>797675.28240400192</v>
      </c>
      <c r="CD60" s="325">
        <f t="shared" si="174"/>
        <v>809083.98157545738</v>
      </c>
      <c r="CE60" s="325">
        <f t="shared" si="174"/>
        <v>832942.97061263642</v>
      </c>
      <c r="CF60" s="325">
        <f t="shared" si="174"/>
        <v>837261.41593530285</v>
      </c>
      <c r="CG60" s="325">
        <f t="shared" si="174"/>
        <v>860650.34969285247</v>
      </c>
      <c r="CH60" s="325">
        <f t="shared" si="174"/>
        <v>880895.80617061525</v>
      </c>
      <c r="CI60" s="325">
        <f t="shared" si="174"/>
        <v>902057.74210836156</v>
      </c>
      <c r="CJ60" s="325">
        <f t="shared" si="174"/>
        <v>914478.39776206238</v>
      </c>
      <c r="CK60" s="325">
        <f t="shared" si="174"/>
        <v>942530.80243147002</v>
      </c>
      <c r="CL60" s="325">
        <f t="shared" si="174"/>
        <v>961359.45862795063</v>
      </c>
      <c r="CM60" s="325">
        <f t="shared" si="174"/>
        <v>980587.82903846214</v>
      </c>
      <c r="CN60" s="325">
        <f t="shared" si="174"/>
        <v>985585.89868491038</v>
      </c>
      <c r="CO60" s="325">
        <f t="shared" si="174"/>
        <v>1009674.6518733781</v>
      </c>
      <c r="CP60" s="325">
        <f t="shared" si="174"/>
        <v>1020397.2016114485</v>
      </c>
      <c r="CQ60" s="325">
        <f t="shared" si="174"/>
        <v>1044143.5941252501</v>
      </c>
      <c r="CR60" s="325">
        <f t="shared" si="174"/>
        <v>1062998.8438691979</v>
      </c>
      <c r="CS60" s="325">
        <f t="shared" si="174"/>
        <v>1082415.5383572755</v>
      </c>
      <c r="CT60" s="325">
        <f t="shared" si="174"/>
        <v>1102432.9783409052</v>
      </c>
      <c r="CU60" s="325">
        <f t="shared" si="174"/>
        <v>1123093.2156594114</v>
      </c>
      <c r="CV60" s="325">
        <f t="shared" si="174"/>
        <v>1119875.499823981</v>
      </c>
      <c r="CW60" s="325">
        <f t="shared" si="174"/>
        <v>1140512.761796036</v>
      </c>
      <c r="CX60" s="325">
        <f t="shared" si="174"/>
        <v>1159633.0540983744</v>
      </c>
      <c r="CY60" s="325">
        <f t="shared" si="174"/>
        <v>1178963.6973850795</v>
      </c>
      <c r="CZ60" s="325">
        <f t="shared" si="174"/>
        <v>1198515.2119911865</v>
      </c>
      <c r="DA60" s="325">
        <f t="shared" si="174"/>
        <v>1218298.6441922402</v>
      </c>
      <c r="DB60" s="325">
        <f t="shared" si="174"/>
        <v>1228107.0434232026</v>
      </c>
      <c r="DC60" s="325">
        <f t="shared" si="174"/>
        <v>1251788.0099524665</v>
      </c>
      <c r="DD60" s="325">
        <f t="shared" si="174"/>
        <v>1256042.6226791586</v>
      </c>
      <c r="DE60" s="325">
        <f t="shared" si="174"/>
        <v>1279696.5667235793</v>
      </c>
      <c r="DF60" s="325">
        <f t="shared" si="174"/>
        <v>1299744.8445946979</v>
      </c>
      <c r="DG60" s="325">
        <f t="shared" si="174"/>
        <v>1320206.1531605925</v>
      </c>
      <c r="DH60" s="325">
        <f t="shared" si="174"/>
        <v>1330838.5643446431</v>
      </c>
      <c r="DI60" s="325">
        <f t="shared" si="174"/>
        <v>1347415.7846830925</v>
      </c>
      <c r="DJ60" s="325">
        <f t="shared" si="174"/>
        <v>1366245.0359784418</v>
      </c>
      <c r="DK60" s="325">
        <f t="shared" si="174"/>
        <v>1385133.3529988963</v>
      </c>
      <c r="DL60" s="325">
        <f t="shared" si="174"/>
        <v>1388296.6409906202</v>
      </c>
      <c r="DM60" s="325">
        <f t="shared" si="174"/>
        <v>1411321.3959359203</v>
      </c>
      <c r="DN60" s="325">
        <f t="shared" si="174"/>
        <v>1419954.7636837789</v>
      </c>
      <c r="DO60" s="325">
        <f t="shared" si="174"/>
        <v>1443014.8111303658</v>
      </c>
      <c r="DP60" s="325">
        <f t="shared" si="174"/>
        <v>1462033.7066698426</v>
      </c>
      <c r="DQ60" s="325">
        <f t="shared" si="174"/>
        <v>1481107.2155097593</v>
      </c>
      <c r="DR60" s="325">
        <f t="shared" si="174"/>
        <v>1500239.1602846126</v>
      </c>
      <c r="DS60" s="325">
        <f t="shared" si="174"/>
        <v>1519433.6313835741</v>
      </c>
      <c r="DT60" s="325">
        <f t="shared" si="174"/>
        <v>1512463.7018311075</v>
      </c>
      <c r="DU60" s="333"/>
      <c r="DV60" s="316">
        <f t="shared" si="67"/>
        <v>-161868.91983328576</v>
      </c>
      <c r="DW60" s="316">
        <f t="shared" si="159"/>
        <v>420429.44201827317</v>
      </c>
      <c r="DX60" s="316">
        <f t="shared" si="159"/>
        <v>1157012.8777502277</v>
      </c>
      <c r="DY60" s="316">
        <f t="shared" si="159"/>
        <v>2614415.2579727992</v>
      </c>
      <c r="DZ60" s="316">
        <f t="shared" si="159"/>
        <v>4713845.168941319</v>
      </c>
      <c r="EA60" s="316">
        <f t="shared" si="159"/>
        <v>7214340.359923359</v>
      </c>
      <c r="EB60" s="316">
        <f t="shared" si="159"/>
        <v>9828411.1447356269</v>
      </c>
      <c r="EC60" s="316">
        <f t="shared" si="159"/>
        <v>12435095.512443643</v>
      </c>
      <c r="ED60" s="316">
        <f t="shared" si="159"/>
        <v>14862347.174341258</v>
      </c>
      <c r="EE60" s="316">
        <f t="shared" si="159"/>
        <v>17236659.201080013</v>
      </c>
      <c r="EF60" s="325">
        <f>SUM(DV60:EE60)</f>
        <v>70320687.219373226</v>
      </c>
      <c r="EG60" s="334"/>
      <c r="EH60" s="335">
        <f>IFERROR(DW60/DV60-1,0)</f>
        <v>-3.5973450768145456</v>
      </c>
      <c r="EI60" s="335">
        <f>IFERROR(DX60/DW60-1,0)</f>
        <v>1.7519787201295487</v>
      </c>
      <c r="EJ60" s="335">
        <f>IFERROR(DY60/DX60-1,0)</f>
        <v>1.2596250294607274</v>
      </c>
      <c r="EK60" s="335">
        <f>IFERROR(DZ60/DY60-1,0)</f>
        <v>0.80302083020904802</v>
      </c>
      <c r="EL60" s="335">
        <f>IFERROR(((#REF!/DV60)^(1/8))-1,0)</f>
        <v>0</v>
      </c>
      <c r="EM60" s="334"/>
      <c r="EN60" s="335">
        <f>DV60/DV$7</f>
        <v>-0.25866725417681008</v>
      </c>
      <c r="EO60" s="335">
        <f>DW60/DW$7</f>
        <v>0.20859132888758353</v>
      </c>
      <c r="EP60" s="335">
        <f>DX60/DX$7</f>
        <v>0.26047817010020879</v>
      </c>
      <c r="EQ60" s="335">
        <f>DY60/DY$7</f>
        <v>0.32628225071194461</v>
      </c>
      <c r="ER60" s="335">
        <f>DZ60/DZ$7</f>
        <v>0.36732905505377189</v>
      </c>
      <c r="ES60" s="335">
        <f t="shared" ref="ES60" si="175">EF60/EF$7</f>
        <v>0.40785469198939467</v>
      </c>
    </row>
    <row r="61" spans="2:149" s="330" customFormat="1" ht="15" x14ac:dyDescent="0.2">
      <c r="B61" s="331" t="s">
        <v>759</v>
      </c>
      <c r="C61" s="332"/>
      <c r="D61" s="325">
        <f>SUM($D60:D60)</f>
        <v>-1127990.3999999999</v>
      </c>
      <c r="E61" s="325">
        <f>SUM($D60:E60)</f>
        <v>-1161625.8999999999</v>
      </c>
      <c r="F61" s="325">
        <f>SUM($D60:F60)</f>
        <v>-1182156.3499999999</v>
      </c>
      <c r="G61" s="325">
        <f>SUM($D60:G60)</f>
        <v>-1201581.7499999998</v>
      </c>
      <c r="H61" s="325">
        <f>SUM($D60:H60)</f>
        <v>-1219902.0999999999</v>
      </c>
      <c r="I61" s="325">
        <f>SUM($D60:I60)</f>
        <v>-1236873.7655854875</v>
      </c>
      <c r="J61" s="325">
        <f>SUM($D60:J60)</f>
        <v>-1252141.2294712379</v>
      </c>
      <c r="K61" s="325">
        <f>SUM($D60:K60)</f>
        <v>-1265363.6513173038</v>
      </c>
      <c r="L61" s="325">
        <f>SUM($D60:L60)</f>
        <v>-1276213.8243973355</v>
      </c>
      <c r="M61" s="325">
        <f>SUM($D60:M60)</f>
        <v>-1284359.6338840884</v>
      </c>
      <c r="N61" s="325">
        <f>SUM($D60:N60)</f>
        <v>-1289528.8647867313</v>
      </c>
      <c r="O61" s="325">
        <f>SUM($D60:O60)</f>
        <v>-1291470.9005248556</v>
      </c>
      <c r="P61" s="325">
        <f>SUM($D60:P60)</f>
        <v>-1289859.3198332859</v>
      </c>
      <c r="Q61" s="325">
        <f>SUM($D60:Q60)</f>
        <v>-1274081.4398606974</v>
      </c>
      <c r="R61" s="325">
        <f>SUM($D60:R60)</f>
        <v>-1254719.7943233314</v>
      </c>
      <c r="S61" s="325">
        <f>SUM($D60:S60)</f>
        <v>-1231518.7139428887</v>
      </c>
      <c r="T61" s="325">
        <f>SUM($D60:T60)</f>
        <v>-1213299.1478338435</v>
      </c>
      <c r="U61" s="325">
        <f>SUM($D60:U60)</f>
        <v>-1186415.7949506743</v>
      </c>
      <c r="V61" s="325">
        <f>SUM($D60:V60)</f>
        <v>-1154187.0930803199</v>
      </c>
      <c r="W61" s="325">
        <f>SUM($D60:W60)</f>
        <v>-1116471.7395770838</v>
      </c>
      <c r="X61" s="325">
        <f>SUM($D60:X60)</f>
        <v>-1073132.3283756326</v>
      </c>
      <c r="Y61" s="325">
        <f>SUM($D60:Y60)</f>
        <v>-1035985.0911725066</v>
      </c>
      <c r="Z61" s="325">
        <f>SUM($D60:Z60)</f>
        <v>-988071.09093853203</v>
      </c>
      <c r="AA61" s="325">
        <f>SUM($D60:AA60)</f>
        <v>-932798.42537185038</v>
      </c>
      <c r="AB61" s="325">
        <f>SUM($D60:AB60)</f>
        <v>-869429.87781501305</v>
      </c>
      <c r="AC61" s="325">
        <f>SUM($D60:AC60)</f>
        <v>-799507.20358979539</v>
      </c>
      <c r="AD61" s="325">
        <f>SUM($D60:AD60)</f>
        <v>-740227.67003154033</v>
      </c>
      <c r="AE61" s="325">
        <f>SUM($D60:AE60)</f>
        <v>-670472.09247954679</v>
      </c>
      <c r="AF61" s="325">
        <f>SUM($D60:AF60)</f>
        <v>-593842.14344712067</v>
      </c>
      <c r="AG61" s="325">
        <f>SUM($D60:AG60)</f>
        <v>-509708.90913209092</v>
      </c>
      <c r="AH61" s="325">
        <f>SUM($D60:AH60)</f>
        <v>-417246.46267194045</v>
      </c>
      <c r="AI61" s="325">
        <f>SUM($D60:AI60)</f>
        <v>-316717.96349839354</v>
      </c>
      <c r="AJ61" s="325">
        <f>SUM($D60:AJ60)</f>
        <v>-217605.68992371316</v>
      </c>
      <c r="AK61" s="325">
        <f>SUM($D60:AK60)</f>
        <v>-105972.56393423519</v>
      </c>
      <c r="AL61" s="325">
        <f>SUM($D60:AL60)</f>
        <v>14909.269307344206</v>
      </c>
      <c r="AM61" s="325">
        <f>SUM($D60:AM60)</f>
        <v>145786.35242861373</v>
      </c>
      <c r="AN61" s="325">
        <f>SUM($D60:AN60)</f>
        <v>287582.99993521458</v>
      </c>
      <c r="AO61" s="325">
        <f>SUM($D60:AO60)</f>
        <v>455689.63232975756</v>
      </c>
      <c r="AP61" s="325">
        <f>SUM($D60:AP60)</f>
        <v>620584.37678883364</v>
      </c>
      <c r="AQ61" s="325">
        <f>SUM($D60:AQ60)</f>
        <v>799959.49277183739</v>
      </c>
      <c r="AR61" s="325">
        <f>SUM($D60:AR60)</f>
        <v>990416.59058108705</v>
      </c>
      <c r="AS61" s="325">
        <f>SUM($D60:AS60)</f>
        <v>1183401.6722172683</v>
      </c>
      <c r="AT61" s="325">
        <f>SUM($D60:AT60)</f>
        <v>1393470.0061591964</v>
      </c>
      <c r="AU61" s="325">
        <f>SUM($D60:AU60)</f>
        <v>1615910.7082716327</v>
      </c>
      <c r="AV61" s="325">
        <f>SUM($D60:AV60)</f>
        <v>1850093.0016416481</v>
      </c>
      <c r="AW61" s="325">
        <f>SUM($D60:AW60)</f>
        <v>2096979.5292019341</v>
      </c>
      <c r="AX61" s="325">
        <f>SUM($D60:AX60)</f>
        <v>2357597.1222276744</v>
      </c>
      <c r="AY61" s="325">
        <f>SUM($D60:AY60)</f>
        <v>2633010.6416696096</v>
      </c>
      <c r="AZ61" s="325">
        <f>SUM($D60:AZ60)</f>
        <v>2901998.2579080141</v>
      </c>
      <c r="BA61" s="325">
        <f>SUM($D60:BA60)</f>
        <v>3213387.4781690054</v>
      </c>
      <c r="BB61" s="325">
        <f>SUM($D60:BB60)</f>
        <v>3538943.9311157553</v>
      </c>
      <c r="BC61" s="325">
        <f>SUM($D60:BC60)</f>
        <v>3879443.9982207716</v>
      </c>
      <c r="BD61" s="325">
        <f>SUM($D60:BD60)</f>
        <v>4235714.451320977</v>
      </c>
      <c r="BE61" s="325">
        <f>SUM($D60:BE60)</f>
        <v>4608849.710584552</v>
      </c>
      <c r="BF61" s="325">
        <f>SUM($D60:BF60)</f>
        <v>4990794.5103993816</v>
      </c>
      <c r="BG61" s="325">
        <f>SUM($D60:BG60)</f>
        <v>5393884.7431942625</v>
      </c>
      <c r="BH61" s="325">
        <f>SUM($D60:BH60)</f>
        <v>5799519.8134013033</v>
      </c>
      <c r="BI61" s="325">
        <f>SUM($D60:BI60)</f>
        <v>6226478.2542268177</v>
      </c>
      <c r="BJ61" s="325">
        <f>SUM($D60:BJ60)</f>
        <v>6672114.1014148658</v>
      </c>
      <c r="BK61" s="325">
        <f>SUM($D60:BK60)</f>
        <v>7137841.3390855007</v>
      </c>
      <c r="BL61" s="325">
        <f>SUM($D60:BL60)</f>
        <v>7615843.4268493317</v>
      </c>
      <c r="BM61" s="325">
        <f>SUM($D60:BM60)</f>
        <v>8126547.6467642514</v>
      </c>
      <c r="BN61" s="325">
        <f>SUM($D60:BN60)</f>
        <v>8654370.389983736</v>
      </c>
      <c r="BO61" s="325">
        <f>SUM($D60:BO60)</f>
        <v>9200110.7972503472</v>
      </c>
      <c r="BP61" s="325">
        <f>SUM($D60:BP60)</f>
        <v>9750729.8794181384</v>
      </c>
      <c r="BQ61" s="325">
        <f>SUM($D60:BQ60)</f>
        <v>10325024.302311467</v>
      </c>
      <c r="BR61" s="325">
        <f>SUM($D60:BR60)</f>
        <v>10910510.170570014</v>
      </c>
      <c r="BS61" s="325">
        <f>SUM($D60:BS60)</f>
        <v>11519333.807323063</v>
      </c>
      <c r="BT61" s="325">
        <f>SUM($D60:BT60)</f>
        <v>12146079.169865055</v>
      </c>
      <c r="BU61" s="325">
        <f>SUM($D60:BU60)</f>
        <v>12791754.445138786</v>
      </c>
      <c r="BV61" s="325">
        <f>SUM($D60:BV60)</f>
        <v>13457438.394696102</v>
      </c>
      <c r="BW61" s="325">
        <f>SUM($D60:BW60)</f>
        <v>14144285.294967793</v>
      </c>
      <c r="BX61" s="325">
        <f>SUM($D60:BX60)</f>
        <v>14830183.786772693</v>
      </c>
      <c r="BY61" s="325">
        <f>SUM($D60:BY60)</f>
        <v>15550122.34384878</v>
      </c>
      <c r="BZ61" s="325">
        <f>SUM($D60:BZ60)</f>
        <v>16288611.379029268</v>
      </c>
      <c r="CA61" s="325">
        <f>SUM($D60:CA60)</f>
        <v>17046220.794116206</v>
      </c>
      <c r="CB61" s="325">
        <f>SUM($D60:CB60)</f>
        <v>17823548.985247027</v>
      </c>
      <c r="CC61" s="325">
        <f>SUM($D60:CC60)</f>
        <v>18621224.267651029</v>
      </c>
      <c r="CD61" s="325">
        <f>SUM($D60:CD60)</f>
        <v>19430308.249226488</v>
      </c>
      <c r="CE61" s="325">
        <f>SUM($D60:CE60)</f>
        <v>20263251.219839126</v>
      </c>
      <c r="CF61" s="325">
        <f>SUM($D60:CF60)</f>
        <v>21100512.63577443</v>
      </c>
      <c r="CG61" s="325">
        <f>SUM($D60:CG60)</f>
        <v>21961162.985467281</v>
      </c>
      <c r="CH61" s="325">
        <f>SUM($D60:CH60)</f>
        <v>22842058.791637897</v>
      </c>
      <c r="CI61" s="325">
        <f>SUM($D60:CI60)</f>
        <v>23744116.533746257</v>
      </c>
      <c r="CJ61" s="325">
        <f>SUM($D60:CJ60)</f>
        <v>24658594.931508321</v>
      </c>
      <c r="CK61" s="325">
        <f>SUM($D60:CK60)</f>
        <v>25601125.733939793</v>
      </c>
      <c r="CL61" s="325">
        <f>SUM($D60:CL60)</f>
        <v>26562485.192567743</v>
      </c>
      <c r="CM61" s="325">
        <f>SUM($D60:CM60)</f>
        <v>27543073.021606207</v>
      </c>
      <c r="CN61" s="325">
        <f>SUM($D60:CN60)</f>
        <v>28528658.920291118</v>
      </c>
      <c r="CO61" s="325">
        <f>SUM($D60:CO60)</f>
        <v>29538333.572164498</v>
      </c>
      <c r="CP61" s="325">
        <f>SUM($D60:CP60)</f>
        <v>30558730.773775946</v>
      </c>
      <c r="CQ61" s="325">
        <f>SUM($D60:CQ60)</f>
        <v>31602874.367901195</v>
      </c>
      <c r="CR61" s="325">
        <f>SUM($D60:CR60)</f>
        <v>32665873.211770393</v>
      </c>
      <c r="CS61" s="325">
        <f>SUM($D60:CS60)</f>
        <v>33748288.750127666</v>
      </c>
      <c r="CT61" s="325">
        <f>SUM($D60:CT60)</f>
        <v>34850721.728468567</v>
      </c>
      <c r="CU61" s="325">
        <f>SUM($D60:CU60)</f>
        <v>35973814.944127977</v>
      </c>
      <c r="CV61" s="325">
        <f>SUM($D60:CV60)</f>
        <v>37093690.443951957</v>
      </c>
      <c r="CW61" s="325">
        <f>SUM($D60:CW60)</f>
        <v>38234203.205747992</v>
      </c>
      <c r="CX61" s="325">
        <f>SUM($D60:CX60)</f>
        <v>39393836.259846367</v>
      </c>
      <c r="CY61" s="325">
        <f>SUM($D60:CY60)</f>
        <v>40572799.957231447</v>
      </c>
      <c r="CZ61" s="325">
        <f>SUM($D60:CZ60)</f>
        <v>41771315.169222631</v>
      </c>
      <c r="DA61" s="325">
        <f>SUM($D60:DA60)</f>
        <v>42989613.813414872</v>
      </c>
      <c r="DB61" s="325">
        <f>SUM($D60:DB60)</f>
        <v>44217720.856838077</v>
      </c>
      <c r="DC61" s="325">
        <f>SUM($D60:DC60)</f>
        <v>45469508.866790541</v>
      </c>
      <c r="DD61" s="325">
        <f>SUM($D60:DD60)</f>
        <v>46725551.4894697</v>
      </c>
      <c r="DE61" s="325">
        <f>SUM($D60:DE60)</f>
        <v>48005248.056193277</v>
      </c>
      <c r="DF61" s="325">
        <f>SUM($D60:DF60)</f>
        <v>49304992.900787972</v>
      </c>
      <c r="DG61" s="325">
        <f>SUM($D60:DG60)</f>
        <v>50625199.053948566</v>
      </c>
      <c r="DH61" s="325">
        <f>SUM($D60:DH60)</f>
        <v>51956037.618293211</v>
      </c>
      <c r="DI61" s="325">
        <f>SUM($D60:DI60)</f>
        <v>53303453.402976304</v>
      </c>
      <c r="DJ61" s="325">
        <f>SUM($D60:DJ60)</f>
        <v>54669698.438954748</v>
      </c>
      <c r="DK61" s="325">
        <f>SUM($D60:DK60)</f>
        <v>56054831.791953646</v>
      </c>
      <c r="DL61" s="325">
        <f>SUM($D60:DL60)</f>
        <v>57443128.432944268</v>
      </c>
      <c r="DM61" s="325">
        <f>SUM($D60:DM60)</f>
        <v>58854449.828880191</v>
      </c>
      <c r="DN61" s="325">
        <f>SUM($D60:DN60)</f>
        <v>60274404.592563972</v>
      </c>
      <c r="DO61" s="325">
        <f>SUM($D60:DO60)</f>
        <v>61717419.403694339</v>
      </c>
      <c r="DP61" s="325">
        <f>SUM($D60:DP60)</f>
        <v>63179453.110364184</v>
      </c>
      <c r="DQ61" s="325">
        <f>SUM($D60:DQ60)</f>
        <v>64660560.325873941</v>
      </c>
      <c r="DR61" s="325">
        <f>SUM($D60:DR60)</f>
        <v>66160799.486158557</v>
      </c>
      <c r="DS61" s="325">
        <f>SUM($D60:DS60)</f>
        <v>67680233.117542133</v>
      </c>
      <c r="DT61" s="325">
        <f>SUM($D60:DT60)</f>
        <v>69192696.819373235</v>
      </c>
      <c r="DU61" s="333"/>
      <c r="DV61" s="316"/>
      <c r="DW61" s="316"/>
      <c r="DX61" s="316"/>
      <c r="DY61" s="316"/>
      <c r="DZ61" s="316"/>
      <c r="EA61" s="316"/>
      <c r="EB61" s="316"/>
      <c r="EC61" s="316"/>
      <c r="ED61" s="316"/>
      <c r="EE61" s="316"/>
      <c r="EF61" s="325"/>
      <c r="EG61" s="334"/>
      <c r="EH61" s="335"/>
      <c r="EI61" s="335"/>
      <c r="EJ61" s="335"/>
      <c r="EK61" s="335"/>
      <c r="EL61" s="335"/>
      <c r="EM61" s="334"/>
      <c r="EN61" s="335"/>
      <c r="EO61" s="335"/>
      <c r="EP61" s="335"/>
      <c r="EQ61" s="335"/>
      <c r="ER61" s="335"/>
      <c r="ES61" s="335"/>
    </row>
    <row r="62" spans="2:149" ht="19.5" customHeight="1" x14ac:dyDescent="0.2">
      <c r="B62" s="329" t="s">
        <v>760</v>
      </c>
      <c r="C62" s="314"/>
      <c r="D62" s="316">
        <f>D$60/((1+Premissas!$D$9)^'DRE Franqueadora'!D$5)</f>
        <v>-1127990.3999999999</v>
      </c>
      <c r="E62" s="316">
        <f>E$60/((1+Premissas!$D$9)^'DRE Franqueadora'!E$5)</f>
        <v>-33319.339685011888</v>
      </c>
      <c r="F62" s="316">
        <f>F$60/((1+Premissas!$D$9)^'DRE Franqueadora'!F$5)</f>
        <v>-20146.307796868074</v>
      </c>
      <c r="G62" s="316">
        <f>G$60/((1+Premissas!$D$9)^'DRE Franqueadora'!G$5)</f>
        <v>-18882.759627286483</v>
      </c>
      <c r="H62" s="316">
        <f>H$60/((1+Premissas!$D$9)^'DRE Franqueadora'!H$5)</f>
        <v>-17641.185180613742</v>
      </c>
      <c r="I62" s="316">
        <f>I$60/((1+Premissas!$D$9)^'DRE Franqueadora'!I$5)</f>
        <v>-16188.885680915877</v>
      </c>
      <c r="J62" s="316">
        <f>J$60/((1+Premissas!$D$9)^'DRE Franqueadora'!J$5)</f>
        <v>-14426.397354412626</v>
      </c>
      <c r="K62" s="316">
        <f>K$60/((1+Premissas!$D$9)^'DRE Franqueadora'!K$5)</f>
        <v>-12376.575500224055</v>
      </c>
      <c r="L62" s="316">
        <f>L$60/((1+Premissas!$D$9)^'DRE Franqueadora'!L$5)</f>
        <v>-10060.617807522958</v>
      </c>
      <c r="M62" s="316">
        <f>M$60/((1+Premissas!$D$9)^'DRE Franqueadora'!M$5)</f>
        <v>-7482.052162512613</v>
      </c>
      <c r="N62" s="316">
        <f>N$60/((1+Premissas!$D$9)^'DRE Franqueadora'!N$5)</f>
        <v>-4703.3891508993001</v>
      </c>
      <c r="O62" s="316">
        <f>O$60/((1+Premissas!$D$9)^'DRE Franqueadora'!O$5)</f>
        <v>-1750.4136724239311</v>
      </c>
      <c r="P62" s="316">
        <f>P$60/((1+Premissas!$D$9)^'DRE Franqueadora'!P$5)</f>
        <v>1438.911331758638</v>
      </c>
      <c r="Q62" s="316">
        <f>Q$60/((1+Premissas!$D$9)^'DRE Franqueadora'!Q$5)</f>
        <v>13954.976946020535</v>
      </c>
      <c r="R62" s="316">
        <f>R$60/((1+Premissas!$D$9)^'DRE Franqueadora'!R$5)</f>
        <v>16963.725590248381</v>
      </c>
      <c r="S62" s="316">
        <f>S$60/((1+Premissas!$D$9)^'DRE Franqueadora'!S$5)</f>
        <v>20136.578540635499</v>
      </c>
      <c r="T62" s="316">
        <f>T$60/((1+Premissas!$D$9)^'DRE Franqueadora'!T$5)</f>
        <v>15664.408491498927</v>
      </c>
      <c r="U62" s="316">
        <f>U$60/((1+Premissas!$D$9)^'DRE Franqueadora'!U$5)</f>
        <v>22895.909548326905</v>
      </c>
      <c r="V62" s="316">
        <f>V$60/((1+Premissas!$D$9)^'DRE Franqueadora'!V$5)</f>
        <v>27190.411424553571</v>
      </c>
      <c r="W62" s="316">
        <f>W$60/((1+Premissas!$D$9)^'DRE Franqueadora'!W$5)</f>
        <v>31520.249520144665</v>
      </c>
      <c r="X62" s="316">
        <f>X$60/((1+Premissas!$D$9)^'DRE Franqueadora'!X$5)</f>
        <v>35880.044171115267</v>
      </c>
      <c r="Y62" s="316">
        <f>Y$60/((1+Premissas!$D$9)^'DRE Franqueadora'!Y$5)</f>
        <v>30464.564862966494</v>
      </c>
      <c r="Z62" s="316">
        <f>Z$60/((1+Premissas!$D$9)^'DRE Franqueadora'!Z$5)</f>
        <v>38925.068821554181</v>
      </c>
      <c r="AA62" s="316">
        <f>AA$60/((1+Premissas!$D$9)^'DRE Franqueadora'!AA$5)</f>
        <v>44481.135558981347</v>
      </c>
      <c r="AB62" s="316">
        <f>AB$60/((1+Premissas!$D$9)^'DRE Franqueadora'!AB$5)</f>
        <v>50517.018141611283</v>
      </c>
      <c r="AC62" s="316">
        <f>AC$60/((1+Premissas!$D$9)^'DRE Franqueadora'!AC$5)</f>
        <v>55217.975855181292</v>
      </c>
      <c r="AD62" s="316">
        <f>AD$60/((1+Premissas!$D$9)^'DRE Franqueadora'!AD$5)</f>
        <v>46373.057241084069</v>
      </c>
      <c r="AE62" s="316">
        <f>AE$60/((1+Premissas!$D$9)^'DRE Franqueadora'!AE$5)</f>
        <v>54055.313180554869</v>
      </c>
      <c r="AF62" s="316">
        <f>AF$60/((1+Premissas!$D$9)^'DRE Franqueadora'!AF$5)</f>
        <v>58824.261527729708</v>
      </c>
      <c r="AG62" s="316">
        <f>AG$60/((1+Premissas!$D$9)^'DRE Franqueadora'!AG$5)</f>
        <v>63977.023361171356</v>
      </c>
      <c r="AH62" s="316">
        <f>AH$60/((1+Premissas!$D$9)^'DRE Franqueadora'!AH$5)</f>
        <v>69649.872148944836</v>
      </c>
      <c r="AI62" s="316">
        <f>AI$60/((1+Premissas!$D$9)^'DRE Franqueadora'!AI$5)</f>
        <v>75014.054610695603</v>
      </c>
      <c r="AJ62" s="316">
        <f>AJ$60/((1+Premissas!$D$9)^'DRE Franqueadora'!AJ$5)</f>
        <v>73262.10253587077</v>
      </c>
      <c r="AK62" s="316">
        <f>AK$60/((1+Premissas!$D$9)^'DRE Franqueadora'!AK$5)</f>
        <v>81741.673319515743</v>
      </c>
      <c r="AL62" s="316">
        <f>AL$60/((1+Premissas!$D$9)^'DRE Franqueadora'!AL$5)</f>
        <v>87681.904320146074</v>
      </c>
      <c r="AM62" s="316">
        <f>AM$60/((1+Premissas!$D$9)^'DRE Franqueadora'!AM$5)</f>
        <v>94039.658020118426</v>
      </c>
      <c r="AN62" s="316">
        <f>AN$60/((1+Premissas!$D$9)^'DRE Franqueadora'!AN$5)</f>
        <v>100928.05290135887</v>
      </c>
      <c r="AO62" s="316">
        <f>AO$60/((1+Premissas!$D$9)^'DRE Franqueadora'!AO$5)</f>
        <v>118530.27126435787</v>
      </c>
      <c r="AP62" s="316">
        <f>AP$60/((1+Premissas!$D$9)^'DRE Franqueadora'!AP$5)</f>
        <v>115172.75146248007</v>
      </c>
      <c r="AQ62" s="316">
        <f>AQ$60/((1+Premissas!$D$9)^'DRE Franqueadora'!AQ$5)</f>
        <v>124109.09855754639</v>
      </c>
      <c r="AR62" s="316">
        <f>AR$60/((1+Premissas!$D$9)^'DRE Franqueadora'!AR$5)</f>
        <v>130538.0397333165</v>
      </c>
      <c r="AS62" s="316">
        <f>AS$60/((1+Premissas!$D$9)^'DRE Franqueadora'!AS$5)</f>
        <v>131027.41121520117</v>
      </c>
      <c r="AT62" s="316">
        <f>AT$60/((1+Premissas!$D$9)^'DRE Franqueadora'!AT$5)</f>
        <v>141285.47358705729</v>
      </c>
      <c r="AU62" s="316">
        <f>AU$60/((1+Premissas!$D$9)^'DRE Franqueadora'!AU$5)</f>
        <v>148200.50242577094</v>
      </c>
      <c r="AV62" s="316">
        <f>AV$60/((1+Premissas!$D$9)^'DRE Franqueadora'!AV$5)</f>
        <v>154556.74813963068</v>
      </c>
      <c r="AW62" s="316">
        <f>AW$60/((1+Premissas!$D$9)^'DRE Franqueadora'!AW$5)</f>
        <v>161409.76543817166</v>
      </c>
      <c r="AX62" s="316">
        <f>AX$60/((1+Premissas!$D$9)^'DRE Franqueadora'!AX$5)</f>
        <v>168785.30878227914</v>
      </c>
      <c r="AY62" s="316">
        <f>AY$60/((1+Premissas!$D$9)^'DRE Franqueadora'!AY$5)</f>
        <v>176691.0966378595</v>
      </c>
      <c r="AZ62" s="316">
        <f>AZ$60/((1+Premissas!$D$9)^'DRE Franqueadora'!AZ$5)</f>
        <v>170946.49298652608</v>
      </c>
      <c r="BA62" s="316">
        <f>BA$60/((1+Premissas!$D$9)^'DRE Franqueadora'!BA$5)</f>
        <v>196033.35894494367</v>
      </c>
      <c r="BB62" s="316">
        <f>BB$60/((1+Premissas!$D$9)^'DRE Franqueadora'!BB$5)</f>
        <v>203025.79211342765</v>
      </c>
      <c r="BC62" s="316">
        <f>BC$60/((1+Premissas!$D$9)^'DRE Franqueadora'!BC$5)</f>
        <v>210349.07447804871</v>
      </c>
      <c r="BD62" s="316">
        <f>BD$60/((1+Premissas!$D$9)^'DRE Franqueadora'!BD$5)</f>
        <v>218022.69709458447</v>
      </c>
      <c r="BE62" s="316">
        <f>BE$60/((1+Premissas!$D$9)^'DRE Franqueadora'!BE$5)</f>
        <v>226196.92117385089</v>
      </c>
      <c r="BF62" s="316">
        <f>BF$60/((1+Premissas!$D$9)^'DRE Franqueadora'!BF$5)</f>
        <v>229360.96093000416</v>
      </c>
      <c r="BG62" s="316">
        <f>BG$60/((1+Premissas!$D$9)^'DRE Franqueadora'!BG$5)</f>
        <v>239783.70758641316</v>
      </c>
      <c r="BH62" s="316">
        <f>BH$60/((1+Premissas!$D$9)^'DRE Franqueadora'!BH$5)</f>
        <v>239029.43789305753</v>
      </c>
      <c r="BI62" s="316">
        <f>BI$60/((1+Premissas!$D$9)^'DRE Franqueadora'!BI$5)</f>
        <v>249229.81559624782</v>
      </c>
      <c r="BJ62" s="316">
        <f>BJ$60/((1+Premissas!$D$9)^'DRE Franqueadora'!BJ$5)</f>
        <v>257687.29632490117</v>
      </c>
      <c r="BK62" s="316">
        <f>BK$60/((1+Premissas!$D$9)^'DRE Franqueadora'!BK$5)</f>
        <v>266773.70879590604</v>
      </c>
      <c r="BL62" s="316">
        <f>BL$60/((1+Premissas!$D$9)^'DRE Franqueadora'!BL$5)</f>
        <v>271231.2216867549</v>
      </c>
      <c r="BM62" s="316">
        <f>BM$60/((1+Premissas!$D$9)^'DRE Franqueadora'!BM$5)</f>
        <v>287063.40450410533</v>
      </c>
      <c r="BN62" s="316">
        <f>BN$60/((1+Premissas!$D$9)^'DRE Franqueadora'!BN$5)</f>
        <v>293896.88454856252</v>
      </c>
      <c r="BO62" s="316">
        <f>BO$60/((1+Premissas!$D$9)^'DRE Franqueadora'!BO$5)</f>
        <v>301017.32470647036</v>
      </c>
      <c r="BP62" s="316">
        <f>BP$60/((1+Premissas!$D$9)^'DRE Franqueadora'!BP$5)</f>
        <v>300853.54779868328</v>
      </c>
      <c r="BQ62" s="316">
        <f>BQ$60/((1+Premissas!$D$9)^'DRE Franqueadora'!BQ$5)</f>
        <v>310840.05416830198</v>
      </c>
      <c r="BR62" s="316">
        <f>BR$60/((1+Premissas!$D$9)^'DRE Franqueadora'!BR$5)</f>
        <v>313918.77602428658</v>
      </c>
      <c r="BS62" s="316">
        <f>BS$60/((1+Premissas!$D$9)^'DRE Franqueadora'!BS$5)</f>
        <v>323363.41178738209</v>
      </c>
      <c r="BT62" s="316">
        <f>BT$60/((1+Premissas!$D$9)^'DRE Franqueadora'!BT$5)</f>
        <v>329753.18632113351</v>
      </c>
      <c r="BU62" s="316">
        <f>BU$60/((1+Premissas!$D$9)^'DRE Franqueadora'!BU$5)</f>
        <v>336519.72551722446</v>
      </c>
      <c r="BV62" s="316">
        <f>BV$60/((1+Premissas!$D$9)^'DRE Franqueadora'!BV$5)</f>
        <v>343686.87991934258</v>
      </c>
      <c r="BW62" s="316">
        <f>BW$60/((1+Premissas!$D$9)^'DRE Franqueadora'!BW$5)</f>
        <v>351279.90649346978</v>
      </c>
      <c r="BX62" s="316">
        <f>BX$60/((1+Premissas!$D$9)^'DRE Franqueadora'!BX$5)</f>
        <v>347497.52191694692</v>
      </c>
      <c r="BY62" s="316">
        <f>BY$60/((1+Premissas!$D$9)^'DRE Franqueadora'!BY$5)</f>
        <v>361314.83668078162</v>
      </c>
      <c r="BZ62" s="316">
        <f>BZ$60/((1+Premissas!$D$9)^'DRE Franqueadora'!BZ$5)</f>
        <v>367141.02126707096</v>
      </c>
      <c r="CA62" s="316">
        <f>CA$60/((1+Premissas!$D$9)^'DRE Franqueadora'!CA$5)</f>
        <v>373106.41958242556</v>
      </c>
      <c r="CB62" s="316">
        <f>CB$60/((1+Premissas!$D$9)^'DRE Franqueadora'!CB$5)</f>
        <v>379219.16257444437</v>
      </c>
      <c r="CC62" s="316">
        <f>CC$60/((1+Premissas!$D$9)^'DRE Franqueadora'!CC$5)</f>
        <v>385487.66803954169</v>
      </c>
      <c r="CD62" s="316">
        <f>CD$60/((1+Premissas!$D$9)^'DRE Franqueadora'!CD$5)</f>
        <v>387325.82593641803</v>
      </c>
      <c r="CE62" s="316">
        <f>CE$60/((1+Premissas!$D$9)^'DRE Franqueadora'!CE$5)</f>
        <v>394999.56576398184</v>
      </c>
      <c r="CF62" s="316">
        <f>CF$60/((1+Premissas!$D$9)^'DRE Franqueadora'!CF$5)</f>
        <v>393315.37772805261</v>
      </c>
      <c r="CG62" s="316">
        <f>CG$60/((1+Premissas!$D$9)^'DRE Franqueadora'!CG$5)</f>
        <v>400502.37565259048</v>
      </c>
      <c r="CH62" s="316">
        <f>CH$60/((1+Premissas!$D$9)^'DRE Franqueadora'!CH$5)</f>
        <v>406070.45065420668</v>
      </c>
      <c r="CI62" s="316">
        <f>CI$60/((1+Premissas!$D$9)^'DRE Franqueadora'!CI$5)</f>
        <v>411916.96740541951</v>
      </c>
      <c r="CJ62" s="316">
        <f>CJ$60/((1+Premissas!$D$9)^'DRE Franqueadora'!CJ$5)</f>
        <v>413663.58567020489</v>
      </c>
      <c r="CK62" s="316">
        <f>CK$60/((1+Premissas!$D$9)^'DRE Franqueadora'!CK$5)</f>
        <v>422345.5197271842</v>
      </c>
      <c r="CL62" s="316">
        <f>CL$60/((1+Premissas!$D$9)^'DRE Franqueadora'!CL$5)</f>
        <v>426733.4050521825</v>
      </c>
      <c r="CM62" s="316">
        <f>CM$60/((1+Premissas!$D$9)^'DRE Franqueadora'!CM$5)</f>
        <v>431177.24588318984</v>
      </c>
      <c r="CN62" s="316">
        <f>CN$60/((1+Premissas!$D$9)^'DRE Franqueadora'!CN$5)</f>
        <v>429301.41004713508</v>
      </c>
      <c r="CO62" s="316">
        <f>CO$60/((1+Premissas!$D$9)^'DRE Franqueadora'!CO$5)</f>
        <v>435660.09835872357</v>
      </c>
      <c r="CP62" s="316">
        <f>CP$60/((1+Premissas!$D$9)^'DRE Franqueadora'!CP$5)</f>
        <v>436148.20443495188</v>
      </c>
      <c r="CQ62" s="316">
        <f>CQ$60/((1+Premissas!$D$9)^'DRE Franqueadora'!CQ$5)</f>
        <v>442103.09626103542</v>
      </c>
      <c r="CR62" s="316">
        <f>CR$60/((1+Premissas!$D$9)^'DRE Franqueadora'!CR$5)</f>
        <v>445856.00302224245</v>
      </c>
      <c r="CS62" s="316">
        <f>CS$60/((1+Premissas!$D$9)^'DRE Franqueadora'!CS$5)</f>
        <v>449732.57174281508</v>
      </c>
      <c r="CT62" s="316">
        <f>CT$60/((1+Premissas!$D$9)^'DRE Franqueadora'!CT$5)</f>
        <v>453744.12898280437</v>
      </c>
      <c r="CU62" s="316">
        <f>CU$60/((1+Premissas!$D$9)^'DRE Franqueadora'!CU$5)</f>
        <v>457902.61563002859</v>
      </c>
      <c r="CV62" s="316">
        <f>CV$60/((1+Premissas!$D$9)^'DRE Franqueadora'!CV$5)</f>
        <v>452298.93180391437</v>
      </c>
      <c r="CW62" s="316">
        <f>CW$60/((1+Premissas!$D$9)^'DRE Franqueadora'!CW$5)</f>
        <v>456304.19971952465</v>
      </c>
      <c r="CX62" s="316">
        <f>CX$60/((1+Premissas!$D$9)^'DRE Franqueadora'!CX$5)</f>
        <v>459592.99516770727</v>
      </c>
      <c r="CY62" s="316">
        <f>CY$60/((1+Premissas!$D$9)^'DRE Franqueadora'!CY$5)</f>
        <v>462862.23224355845</v>
      </c>
      <c r="CZ62" s="316">
        <f>CZ$60/((1+Premissas!$D$9)^'DRE Franqueadora'!CZ$5)</f>
        <v>466115.3032690087</v>
      </c>
      <c r="DA62" s="316">
        <f>DA$60/((1+Premissas!$D$9)^'DRE Franqueadora'!DA$5)</f>
        <v>469355.6715224128</v>
      </c>
      <c r="DB62" s="316">
        <f>DB$60/((1+Premissas!$D$9)^'DRE Franqueadora'!DB$5)</f>
        <v>468687.13144695852</v>
      </c>
      <c r="DC62" s="316">
        <f>DC$60/((1+Premissas!$D$9)^'DRE Franqueadora'!DC$5)</f>
        <v>473234.16716150101</v>
      </c>
      <c r="DD62" s="316">
        <f>DD$60/((1+Premissas!$D$9)^'DRE Franqueadora'!DD$5)</f>
        <v>470379.27735827782</v>
      </c>
      <c r="DE62" s="316">
        <f>DE$60/((1+Premissas!$D$9)^'DRE Franqueadora'!DE$5)</f>
        <v>474732.87390930176</v>
      </c>
      <c r="DF62" s="316">
        <f>DF$60/((1+Premissas!$D$9)^'DRE Franqueadora'!DF$5)</f>
        <v>477638.03527316987</v>
      </c>
      <c r="DG62" s="316">
        <f>DG$60/((1+Premissas!$D$9)^'DRE Franqueadora'!DG$5)</f>
        <v>480596.99436892761</v>
      </c>
      <c r="DH62" s="316">
        <f>DH$60/((1+Premissas!$D$9)^'DRE Franqueadora'!DH$5)</f>
        <v>479913.72793476592</v>
      </c>
      <c r="DI62" s="316">
        <f>DI$60/((1+Premissas!$D$9)^'DRE Franqueadora'!DI$5)</f>
        <v>481324.45171843137</v>
      </c>
      <c r="DJ62" s="316">
        <f>DJ$60/((1+Premissas!$D$9)^'DRE Franqueadora'!DJ$5)</f>
        <v>483463.16319567693</v>
      </c>
      <c r="DK62" s="316">
        <f>DK$60/((1+Premissas!$D$9)^'DRE Franqueadora'!DK$5)</f>
        <v>485539.84706629504</v>
      </c>
      <c r="DL62" s="316">
        <f>DL$60/((1+Premissas!$D$9)^'DRE Franqueadora'!DL$5)</f>
        <v>482074.3910050767</v>
      </c>
      <c r="DM62" s="316">
        <f>DM$60/((1+Premissas!$D$9)^'DRE Franqueadora'!DM$5)</f>
        <v>485463.08578509942</v>
      </c>
      <c r="DN62" s="316">
        <f>DN$60/((1+Premissas!$D$9)^'DRE Franqueadora'!DN$5)</f>
        <v>483841.6980682484</v>
      </c>
      <c r="DO62" s="316">
        <f>DO$60/((1+Premissas!$D$9)^'DRE Franqueadora'!DO$5)</f>
        <v>487077.50356579322</v>
      </c>
      <c r="DP62" s="316">
        <f>DP$60/((1+Premissas!$D$9)^'DRE Franqueadora'!DP$5)</f>
        <v>488858.49464213243</v>
      </c>
      <c r="DQ62" s="316">
        <f>DQ$60/((1+Premissas!$D$9)^'DRE Franqueadora'!DQ$5)</f>
        <v>490581.05931857636</v>
      </c>
      <c r="DR62" s="316">
        <f>DR$60/((1+Premissas!$D$9)^'DRE Franqueadora'!DR$5)</f>
        <v>492247.22283146984</v>
      </c>
      <c r="DS62" s="316">
        <f>DS$60/((1+Premissas!$D$9)^'DRE Franqueadora'!DS$5)</f>
        <v>493859.04255357082</v>
      </c>
      <c r="DT62" s="316">
        <f>DT$60/((1+Premissas!$D$9)^'DRE Franqueadora'!DT$5)</f>
        <v>486972.83330450114</v>
      </c>
      <c r="DU62" s="315"/>
      <c r="DV62" s="316">
        <f t="shared" si="67"/>
        <v>-155539.01228693291</v>
      </c>
      <c r="DW62" s="316">
        <f t="shared" si="159"/>
        <v>348594.09161765705</v>
      </c>
      <c r="DX62" s="316">
        <f t="shared" si="159"/>
        <v>860764.94902237155</v>
      </c>
      <c r="DY62" s="316">
        <f t="shared" si="159"/>
        <v>1741252.9602301975</v>
      </c>
      <c r="DZ62" s="316">
        <f t="shared" si="159"/>
        <v>2806723.9926181403</v>
      </c>
      <c r="EA62" s="316">
        <f t="shared" si="159"/>
        <v>3839690.6237059096</v>
      </c>
      <c r="EB62" s="316">
        <f t="shared" si="159"/>
        <v>4674063.2569551384</v>
      </c>
      <c r="EC62" s="316">
        <f t="shared" si="159"/>
        <v>5283003.2309462084</v>
      </c>
      <c r="ED62" s="316">
        <f t="shared" si="159"/>
        <v>5639412.6093751146</v>
      </c>
      <c r="EE62" s="316">
        <f t="shared" si="159"/>
        <v>5841302.7930548722</v>
      </c>
      <c r="EF62" s="325">
        <f>SUM(DV62:EE62)</f>
        <v>30879269.495238677</v>
      </c>
      <c r="EG62" s="317"/>
      <c r="EH62" s="318">
        <f>IFERROR(DW62/DV62-1,0)</f>
        <v>-3.2412003682689132</v>
      </c>
      <c r="EI62" s="318">
        <f>IFERROR(DX62/DW62-1,0)</f>
        <v>1.4692470977576715</v>
      </c>
      <c r="EJ62" s="318">
        <f>IFERROR(DY62/DX62-1,0)</f>
        <v>1.0229134123175614</v>
      </c>
      <c r="EK62" s="318">
        <f>IFERROR(DZ62/DY62-1,0)</f>
        <v>0.61189905012255386</v>
      </c>
      <c r="EL62" s="318">
        <f>IFERROR(((#REF!/DV62)^(1/8))-1,0)</f>
        <v>0</v>
      </c>
      <c r="EM62" s="317"/>
      <c r="EN62" s="318">
        <f>DV62/DV$7</f>
        <v>-0.24855203375095861</v>
      </c>
      <c r="EO62" s="318">
        <f>DW62/DW$7</f>
        <v>0.1729510294612687</v>
      </c>
      <c r="EP62" s="318">
        <f>DX62/DX$7</f>
        <v>0.19378390951336388</v>
      </c>
      <c r="EQ62" s="318">
        <f>DY62/DY$7</f>
        <v>0.21731051836167645</v>
      </c>
      <c r="ER62" s="318">
        <f>DZ62/DZ$7</f>
        <v>0.2187155570569411</v>
      </c>
      <c r="ES62" s="318">
        <f t="shared" ref="ES62" si="176">EF62/EF$7</f>
        <v>0.17909743841878134</v>
      </c>
    </row>
    <row r="63" spans="2:149" ht="32.25" customHeight="1" x14ac:dyDescent="0.2">
      <c r="B63" s="329" t="s">
        <v>761</v>
      </c>
      <c r="C63" s="314"/>
      <c r="D63" s="316">
        <f>SUM($D62:D62)</f>
        <v>-1127990.3999999999</v>
      </c>
      <c r="E63" s="316">
        <f>SUM($D62:E62)</f>
        <v>-1161309.7396850118</v>
      </c>
      <c r="F63" s="316">
        <f>SUM($D62:F62)</f>
        <v>-1181456.0474818798</v>
      </c>
      <c r="G63" s="316">
        <f>SUM($D62:G62)</f>
        <v>-1200338.8071091664</v>
      </c>
      <c r="H63" s="316">
        <f>SUM($D62:H62)</f>
        <v>-1217979.9922897802</v>
      </c>
      <c r="I63" s="316">
        <f>SUM($D62:I62)</f>
        <v>-1234168.877970696</v>
      </c>
      <c r="J63" s="316">
        <f>SUM($D62:J62)</f>
        <v>-1248595.2753251086</v>
      </c>
      <c r="K63" s="316">
        <f>SUM($D62:K62)</f>
        <v>-1260971.8508253326</v>
      </c>
      <c r="L63" s="316">
        <f>SUM($D62:L62)</f>
        <v>-1271032.4686328555</v>
      </c>
      <c r="M63" s="316">
        <f>SUM($D62:M62)</f>
        <v>-1278514.5207953681</v>
      </c>
      <c r="N63" s="316">
        <f>SUM($D62:N62)</f>
        <v>-1283217.9099462675</v>
      </c>
      <c r="O63" s="316">
        <f>SUM($D62:O62)</f>
        <v>-1284968.3236186914</v>
      </c>
      <c r="P63" s="316">
        <f>SUM($D62:P62)</f>
        <v>-1283529.4122869328</v>
      </c>
      <c r="Q63" s="316">
        <f>SUM($D62:Q62)</f>
        <v>-1269574.4353409123</v>
      </c>
      <c r="R63" s="316">
        <f>SUM($D62:R62)</f>
        <v>-1252610.709750664</v>
      </c>
      <c r="S63" s="316">
        <f>SUM($D62:S62)</f>
        <v>-1232474.1312100284</v>
      </c>
      <c r="T63" s="316">
        <f>SUM($D62:T62)</f>
        <v>-1216809.7227185294</v>
      </c>
      <c r="U63" s="316">
        <f>SUM($D62:U62)</f>
        <v>-1193913.8131702025</v>
      </c>
      <c r="V63" s="316">
        <f>SUM($D62:V62)</f>
        <v>-1166723.4017456491</v>
      </c>
      <c r="W63" s="316">
        <f>SUM($D62:W62)</f>
        <v>-1135203.1522255044</v>
      </c>
      <c r="X63" s="316">
        <f>SUM($D62:X62)</f>
        <v>-1099323.1080543892</v>
      </c>
      <c r="Y63" s="316">
        <f>SUM($D62:Y62)</f>
        <v>-1068858.5431914227</v>
      </c>
      <c r="Z63" s="316">
        <f>SUM($D62:Z62)</f>
        <v>-1029933.4743698685</v>
      </c>
      <c r="AA63" s="316">
        <f>SUM($D62:AA62)</f>
        <v>-985452.33881088719</v>
      </c>
      <c r="AB63" s="316">
        <f>SUM($D62:AB62)</f>
        <v>-934935.32066927594</v>
      </c>
      <c r="AC63" s="316">
        <f>SUM($D62:AC62)</f>
        <v>-879717.3448140946</v>
      </c>
      <c r="AD63" s="316">
        <f>SUM($D62:AD62)</f>
        <v>-833344.28757301054</v>
      </c>
      <c r="AE63" s="316">
        <f>SUM($D62:AE62)</f>
        <v>-779288.97439245565</v>
      </c>
      <c r="AF63" s="316">
        <f>SUM($D62:AF62)</f>
        <v>-720464.71286472597</v>
      </c>
      <c r="AG63" s="316">
        <f>SUM($D62:AG62)</f>
        <v>-656487.6895035546</v>
      </c>
      <c r="AH63" s="316">
        <f>SUM($D62:AH62)</f>
        <v>-586837.81735460972</v>
      </c>
      <c r="AI63" s="316">
        <f>SUM($D62:AI62)</f>
        <v>-511823.76274391415</v>
      </c>
      <c r="AJ63" s="316">
        <f>SUM($D62:AJ62)</f>
        <v>-438561.66020804341</v>
      </c>
      <c r="AK63" s="316">
        <f>SUM($D62:AK62)</f>
        <v>-356819.98688852764</v>
      </c>
      <c r="AL63" s="316">
        <f>SUM($D62:AL62)</f>
        <v>-269138.08256838156</v>
      </c>
      <c r="AM63" s="316">
        <f>SUM($D62:AM62)</f>
        <v>-175098.42454826314</v>
      </c>
      <c r="AN63" s="316">
        <f>SUM($D62:AN62)</f>
        <v>-74170.37164690427</v>
      </c>
      <c r="AO63" s="316">
        <f>SUM($D62:AO62)</f>
        <v>44359.899617453601</v>
      </c>
      <c r="AP63" s="316">
        <f>SUM($D62:AP62)</f>
        <v>159532.65107993368</v>
      </c>
      <c r="AQ63" s="316">
        <f>SUM($D62:AQ62)</f>
        <v>283641.74963748007</v>
      </c>
      <c r="AR63" s="316">
        <f>SUM($D62:AR62)</f>
        <v>414179.78937079658</v>
      </c>
      <c r="AS63" s="316">
        <f>SUM($D62:AS62)</f>
        <v>545207.20058599778</v>
      </c>
      <c r="AT63" s="316">
        <f>SUM($D62:AT62)</f>
        <v>686492.6741730551</v>
      </c>
      <c r="AU63" s="316">
        <f>SUM($D62:AU62)</f>
        <v>834693.17659882607</v>
      </c>
      <c r="AV63" s="316">
        <f>SUM($D62:AV62)</f>
        <v>989249.92473845673</v>
      </c>
      <c r="AW63" s="316">
        <f>SUM($D62:AW62)</f>
        <v>1150659.6901766283</v>
      </c>
      <c r="AX63" s="316">
        <f>SUM($D62:AX62)</f>
        <v>1319444.9989589076</v>
      </c>
      <c r="AY63" s="316">
        <f>SUM($D62:AY62)</f>
        <v>1496136.095596767</v>
      </c>
      <c r="AZ63" s="316">
        <f>SUM($D62:AZ62)</f>
        <v>1667082.5885832931</v>
      </c>
      <c r="BA63" s="316">
        <f>SUM($D62:BA62)</f>
        <v>1863115.9475282368</v>
      </c>
      <c r="BB63" s="316">
        <f>SUM($D62:BB62)</f>
        <v>2066141.7396416645</v>
      </c>
      <c r="BC63" s="316">
        <f>SUM($D62:BC62)</f>
        <v>2276490.8141197134</v>
      </c>
      <c r="BD63" s="316">
        <f>SUM($D62:BD62)</f>
        <v>2494513.5112142977</v>
      </c>
      <c r="BE63" s="316">
        <f>SUM($D62:BE62)</f>
        <v>2720710.4323881487</v>
      </c>
      <c r="BF63" s="316">
        <f>SUM($D62:BF62)</f>
        <v>2950071.393318153</v>
      </c>
      <c r="BG63" s="316">
        <f>SUM($D62:BG62)</f>
        <v>3189855.1009045662</v>
      </c>
      <c r="BH63" s="316">
        <f>SUM($D62:BH62)</f>
        <v>3428884.5387976239</v>
      </c>
      <c r="BI63" s="316">
        <f>SUM($D62:BI62)</f>
        <v>3678114.354393872</v>
      </c>
      <c r="BJ63" s="316">
        <f>SUM($D62:BJ62)</f>
        <v>3935801.6507187732</v>
      </c>
      <c r="BK63" s="316">
        <f>SUM($D62:BK62)</f>
        <v>4202575.3595146798</v>
      </c>
      <c r="BL63" s="316">
        <f>SUM($D62:BL62)</f>
        <v>4473806.5812014351</v>
      </c>
      <c r="BM63" s="316">
        <f>SUM($D62:BM62)</f>
        <v>4760869.9857055405</v>
      </c>
      <c r="BN63" s="316">
        <f>SUM($D62:BN62)</f>
        <v>5054766.8702541031</v>
      </c>
      <c r="BO63" s="316">
        <f>SUM($D62:BO62)</f>
        <v>5355784.1949605737</v>
      </c>
      <c r="BP63" s="316">
        <f>SUM($D62:BP62)</f>
        <v>5656637.7427592566</v>
      </c>
      <c r="BQ63" s="316">
        <f>SUM($D62:BQ62)</f>
        <v>5967477.7969275583</v>
      </c>
      <c r="BR63" s="316">
        <f>SUM($D62:BR62)</f>
        <v>6281396.5729518449</v>
      </c>
      <c r="BS63" s="316">
        <f>SUM($D62:BS62)</f>
        <v>6604759.9847392272</v>
      </c>
      <c r="BT63" s="316">
        <f>SUM($D62:BT62)</f>
        <v>6934513.171060361</v>
      </c>
      <c r="BU63" s="316">
        <f>SUM($D62:BU62)</f>
        <v>7271032.8965775855</v>
      </c>
      <c r="BV63" s="316">
        <f>SUM($D62:BV62)</f>
        <v>7614719.7764969282</v>
      </c>
      <c r="BW63" s="316">
        <f>SUM($D62:BW62)</f>
        <v>7965999.6829903983</v>
      </c>
      <c r="BX63" s="316">
        <f>SUM($D62:BX62)</f>
        <v>8313497.2049073456</v>
      </c>
      <c r="BY63" s="316">
        <f>SUM($D62:BY62)</f>
        <v>8674812.0415881276</v>
      </c>
      <c r="BZ63" s="316">
        <f>SUM($D62:BZ62)</f>
        <v>9041953.062855199</v>
      </c>
      <c r="CA63" s="316">
        <f>SUM($D62:CA62)</f>
        <v>9415059.4824376237</v>
      </c>
      <c r="CB63" s="316">
        <f>SUM($D62:CB62)</f>
        <v>9794278.6450120676</v>
      </c>
      <c r="CC63" s="316">
        <f>SUM($D62:CC62)</f>
        <v>10179766.313051609</v>
      </c>
      <c r="CD63" s="316">
        <f>SUM($D62:CD62)</f>
        <v>10567092.138988027</v>
      </c>
      <c r="CE63" s="316">
        <f>SUM($D62:CE62)</f>
        <v>10962091.704752009</v>
      </c>
      <c r="CF63" s="316">
        <f>SUM($D62:CF62)</f>
        <v>11355407.082480062</v>
      </c>
      <c r="CG63" s="316">
        <f>SUM($D62:CG62)</f>
        <v>11755909.458132653</v>
      </c>
      <c r="CH63" s="316">
        <f>SUM($D62:CH62)</f>
        <v>12161979.908786859</v>
      </c>
      <c r="CI63" s="316">
        <f>SUM($D62:CI62)</f>
        <v>12573896.876192279</v>
      </c>
      <c r="CJ63" s="316">
        <f>SUM($D62:CJ62)</f>
        <v>12987560.461862484</v>
      </c>
      <c r="CK63" s="316">
        <f>SUM($D62:CK62)</f>
        <v>13409905.981589667</v>
      </c>
      <c r="CL63" s="316">
        <f>SUM($D62:CL62)</f>
        <v>13836639.386641851</v>
      </c>
      <c r="CM63" s="316">
        <f>SUM($D62:CM62)</f>
        <v>14267816.63252504</v>
      </c>
      <c r="CN63" s="316">
        <f>SUM($D62:CN62)</f>
        <v>14697118.042572174</v>
      </c>
      <c r="CO63" s="316">
        <f>SUM($D62:CO62)</f>
        <v>15132778.140930898</v>
      </c>
      <c r="CP63" s="316">
        <f>SUM($D62:CP62)</f>
        <v>15568926.34536585</v>
      </c>
      <c r="CQ63" s="316">
        <f>SUM($D62:CQ62)</f>
        <v>16011029.441626886</v>
      </c>
      <c r="CR63" s="316">
        <f>SUM($D62:CR62)</f>
        <v>16456885.444649128</v>
      </c>
      <c r="CS63" s="316">
        <f>SUM($D62:CS62)</f>
        <v>16906618.016391944</v>
      </c>
      <c r="CT63" s="316">
        <f>SUM($D62:CT62)</f>
        <v>17360362.145374749</v>
      </c>
      <c r="CU63" s="316">
        <f>SUM($D62:CU62)</f>
        <v>17818264.761004776</v>
      </c>
      <c r="CV63" s="316">
        <f>SUM($D62:CV62)</f>
        <v>18270563.692808691</v>
      </c>
      <c r="CW63" s="316">
        <f>SUM($D62:CW62)</f>
        <v>18726867.892528217</v>
      </c>
      <c r="CX63" s="316">
        <f>SUM($D62:CX62)</f>
        <v>19186460.887695923</v>
      </c>
      <c r="CY63" s="316">
        <f>SUM($D62:CY62)</f>
        <v>19649323.119939484</v>
      </c>
      <c r="CZ63" s="316">
        <f>SUM($D62:CZ62)</f>
        <v>20115438.423208494</v>
      </c>
      <c r="DA63" s="316">
        <f>SUM($D62:DA62)</f>
        <v>20584794.094730906</v>
      </c>
      <c r="DB63" s="316">
        <f>SUM($D62:DB62)</f>
        <v>21053481.226177864</v>
      </c>
      <c r="DC63" s="316">
        <f>SUM($D62:DC62)</f>
        <v>21526715.393339366</v>
      </c>
      <c r="DD63" s="316">
        <f>SUM($D62:DD62)</f>
        <v>21997094.670697644</v>
      </c>
      <c r="DE63" s="316">
        <f>SUM($D62:DE62)</f>
        <v>22471827.544606946</v>
      </c>
      <c r="DF63" s="316">
        <f>SUM($D62:DF62)</f>
        <v>22949465.579880115</v>
      </c>
      <c r="DG63" s="316">
        <f>SUM($D62:DG62)</f>
        <v>23430062.574249044</v>
      </c>
      <c r="DH63" s="316">
        <f>SUM($D62:DH62)</f>
        <v>23909976.302183811</v>
      </c>
      <c r="DI63" s="316">
        <f>SUM($D62:DI62)</f>
        <v>24391300.753902242</v>
      </c>
      <c r="DJ63" s="316">
        <f>SUM($D62:DJ62)</f>
        <v>24874763.917097919</v>
      </c>
      <c r="DK63" s="316">
        <f>SUM($D62:DK62)</f>
        <v>25360303.764164213</v>
      </c>
      <c r="DL63" s="316">
        <f>SUM($D62:DL62)</f>
        <v>25842378.15516929</v>
      </c>
      <c r="DM63" s="316">
        <f>SUM($D62:DM62)</f>
        <v>26327841.240954388</v>
      </c>
      <c r="DN63" s="316">
        <f>SUM($D62:DN62)</f>
        <v>26811682.939022638</v>
      </c>
      <c r="DO63" s="316">
        <f>SUM($D62:DO62)</f>
        <v>27298760.44258843</v>
      </c>
      <c r="DP63" s="316">
        <f>SUM($D62:DP62)</f>
        <v>27787618.937230561</v>
      </c>
      <c r="DQ63" s="316">
        <f>SUM($D62:DQ62)</f>
        <v>28278199.996549137</v>
      </c>
      <c r="DR63" s="316">
        <f>SUM($D62:DR62)</f>
        <v>28770447.219380606</v>
      </c>
      <c r="DS63" s="316">
        <f>SUM($D62:DS62)</f>
        <v>29264306.261934176</v>
      </c>
      <c r="DT63" s="316">
        <f>SUM($D62:DT62)</f>
        <v>29751279.095238678</v>
      </c>
      <c r="DU63" s="315"/>
      <c r="DV63" s="316"/>
      <c r="DW63" s="316"/>
      <c r="DX63" s="316"/>
      <c r="DY63" s="316"/>
      <c r="DZ63" s="316"/>
      <c r="EA63" s="316"/>
      <c r="EB63" s="316"/>
      <c r="EC63" s="316"/>
      <c r="ED63" s="316"/>
      <c r="EE63" s="316"/>
      <c r="EF63" s="316"/>
      <c r="EG63" s="317"/>
      <c r="EH63" s="318"/>
      <c r="EI63" s="318"/>
      <c r="EJ63" s="318"/>
      <c r="EK63" s="318"/>
      <c r="EL63" s="318"/>
      <c r="EM63" s="317"/>
      <c r="EN63" s="318"/>
      <c r="EO63" s="318"/>
      <c r="EP63" s="318"/>
      <c r="EQ63" s="318"/>
      <c r="ER63" s="318"/>
      <c r="ES63" s="318"/>
    </row>
    <row r="64" spans="2:149" ht="19.5" x14ac:dyDescent="0.25">
      <c r="B64" s="243" t="s">
        <v>68</v>
      </c>
      <c r="C64" s="132"/>
      <c r="D64" s="611">
        <f>EF62</f>
        <v>30879269.495238677</v>
      </c>
    </row>
    <row r="66" spans="2:124" ht="15" x14ac:dyDescent="0.2">
      <c r="B66" s="331" t="s">
        <v>70</v>
      </c>
      <c r="C66" s="316"/>
      <c r="D66" s="612">
        <f>SUM(E66:DT66)</f>
        <v>36</v>
      </c>
      <c r="E66" s="316">
        <f t="shared" ref="E66:AJ66" si="177">IF(E63&gt;=0,0,1)</f>
        <v>1</v>
      </c>
      <c r="F66" s="316">
        <f t="shared" si="177"/>
        <v>1</v>
      </c>
      <c r="G66" s="316">
        <f t="shared" si="177"/>
        <v>1</v>
      </c>
      <c r="H66" s="316">
        <f t="shared" si="177"/>
        <v>1</v>
      </c>
      <c r="I66" s="316">
        <f t="shared" si="177"/>
        <v>1</v>
      </c>
      <c r="J66" s="316">
        <f t="shared" si="177"/>
        <v>1</v>
      </c>
      <c r="K66" s="316">
        <f t="shared" si="177"/>
        <v>1</v>
      </c>
      <c r="L66" s="316">
        <f t="shared" si="177"/>
        <v>1</v>
      </c>
      <c r="M66" s="316">
        <f t="shared" si="177"/>
        <v>1</v>
      </c>
      <c r="N66" s="316">
        <f t="shared" si="177"/>
        <v>1</v>
      </c>
      <c r="O66" s="316">
        <f t="shared" si="177"/>
        <v>1</v>
      </c>
      <c r="P66" s="316">
        <f t="shared" si="177"/>
        <v>1</v>
      </c>
      <c r="Q66" s="316">
        <f t="shared" si="177"/>
        <v>1</v>
      </c>
      <c r="R66" s="316">
        <f t="shared" si="177"/>
        <v>1</v>
      </c>
      <c r="S66" s="316">
        <f t="shared" si="177"/>
        <v>1</v>
      </c>
      <c r="T66" s="316">
        <f t="shared" si="177"/>
        <v>1</v>
      </c>
      <c r="U66" s="316">
        <f t="shared" si="177"/>
        <v>1</v>
      </c>
      <c r="V66" s="316">
        <f t="shared" si="177"/>
        <v>1</v>
      </c>
      <c r="W66" s="316">
        <f t="shared" si="177"/>
        <v>1</v>
      </c>
      <c r="X66" s="316">
        <f t="shared" si="177"/>
        <v>1</v>
      </c>
      <c r="Y66" s="316">
        <f t="shared" si="177"/>
        <v>1</v>
      </c>
      <c r="Z66" s="316">
        <f t="shared" si="177"/>
        <v>1</v>
      </c>
      <c r="AA66" s="316">
        <f t="shared" si="177"/>
        <v>1</v>
      </c>
      <c r="AB66" s="316">
        <f t="shared" si="177"/>
        <v>1</v>
      </c>
      <c r="AC66" s="316">
        <f t="shared" si="177"/>
        <v>1</v>
      </c>
      <c r="AD66" s="316">
        <f t="shared" si="177"/>
        <v>1</v>
      </c>
      <c r="AE66" s="316">
        <f t="shared" si="177"/>
        <v>1</v>
      </c>
      <c r="AF66" s="316">
        <f t="shared" si="177"/>
        <v>1</v>
      </c>
      <c r="AG66" s="316">
        <f t="shared" si="177"/>
        <v>1</v>
      </c>
      <c r="AH66" s="316">
        <f t="shared" si="177"/>
        <v>1</v>
      </c>
      <c r="AI66" s="316">
        <f t="shared" si="177"/>
        <v>1</v>
      </c>
      <c r="AJ66" s="316">
        <f t="shared" si="177"/>
        <v>1</v>
      </c>
      <c r="AK66" s="316">
        <f t="shared" ref="AK66:CR66" si="178">IF(AK63&gt;=0,0,1)</f>
        <v>1</v>
      </c>
      <c r="AL66" s="316">
        <f t="shared" si="178"/>
        <v>1</v>
      </c>
      <c r="AM66" s="316">
        <f t="shared" si="178"/>
        <v>1</v>
      </c>
      <c r="AN66" s="316">
        <f t="shared" si="178"/>
        <v>1</v>
      </c>
      <c r="AO66" s="316">
        <f t="shared" si="178"/>
        <v>0</v>
      </c>
      <c r="AP66" s="316">
        <f t="shared" si="178"/>
        <v>0</v>
      </c>
      <c r="AQ66" s="316">
        <f t="shared" si="178"/>
        <v>0</v>
      </c>
      <c r="AR66" s="316">
        <f t="shared" si="178"/>
        <v>0</v>
      </c>
      <c r="AS66" s="316">
        <f t="shared" si="178"/>
        <v>0</v>
      </c>
      <c r="AT66" s="316">
        <f t="shared" si="178"/>
        <v>0</v>
      </c>
      <c r="AU66" s="316">
        <f t="shared" si="178"/>
        <v>0</v>
      </c>
      <c r="AV66" s="316">
        <f t="shared" si="178"/>
        <v>0</v>
      </c>
      <c r="AW66" s="316">
        <f t="shared" si="178"/>
        <v>0</v>
      </c>
      <c r="AX66" s="316">
        <f t="shared" si="178"/>
        <v>0</v>
      </c>
      <c r="AY66" s="316">
        <f t="shared" si="178"/>
        <v>0</v>
      </c>
      <c r="AZ66" s="316">
        <f t="shared" si="178"/>
        <v>0</v>
      </c>
      <c r="BA66" s="316">
        <f t="shared" si="178"/>
        <v>0</v>
      </c>
      <c r="BB66" s="316">
        <f t="shared" si="178"/>
        <v>0</v>
      </c>
      <c r="BC66" s="316">
        <f t="shared" si="178"/>
        <v>0</v>
      </c>
      <c r="BD66" s="316">
        <f t="shared" si="178"/>
        <v>0</v>
      </c>
      <c r="BE66" s="316">
        <f t="shared" si="178"/>
        <v>0</v>
      </c>
      <c r="BF66" s="316">
        <f t="shared" si="178"/>
        <v>0</v>
      </c>
      <c r="BG66" s="316">
        <f t="shared" si="178"/>
        <v>0</v>
      </c>
      <c r="BH66" s="316">
        <f t="shared" si="178"/>
        <v>0</v>
      </c>
      <c r="BI66" s="316">
        <f t="shared" si="178"/>
        <v>0</v>
      </c>
      <c r="BJ66" s="316">
        <f t="shared" si="178"/>
        <v>0</v>
      </c>
      <c r="BK66" s="316">
        <f t="shared" si="178"/>
        <v>0</v>
      </c>
      <c r="BL66" s="316">
        <f t="shared" si="178"/>
        <v>0</v>
      </c>
      <c r="BM66" s="316">
        <f t="shared" si="178"/>
        <v>0</v>
      </c>
      <c r="BN66" s="316">
        <f t="shared" si="178"/>
        <v>0</v>
      </c>
      <c r="BO66" s="316">
        <f t="shared" si="178"/>
        <v>0</v>
      </c>
      <c r="BP66" s="316">
        <f t="shared" si="178"/>
        <v>0</v>
      </c>
      <c r="BQ66" s="316">
        <f t="shared" si="178"/>
        <v>0</v>
      </c>
      <c r="BR66" s="316">
        <f t="shared" si="178"/>
        <v>0</v>
      </c>
      <c r="BS66" s="316">
        <f t="shared" si="178"/>
        <v>0</v>
      </c>
      <c r="BT66" s="316">
        <f t="shared" si="178"/>
        <v>0</v>
      </c>
      <c r="BU66" s="316">
        <f t="shared" si="178"/>
        <v>0</v>
      </c>
      <c r="BV66" s="316">
        <f t="shared" si="178"/>
        <v>0</v>
      </c>
      <c r="BW66" s="316">
        <f t="shared" si="178"/>
        <v>0</v>
      </c>
      <c r="BX66" s="316">
        <f t="shared" si="178"/>
        <v>0</v>
      </c>
      <c r="BY66" s="316">
        <f t="shared" si="178"/>
        <v>0</v>
      </c>
      <c r="BZ66" s="316">
        <f t="shared" si="178"/>
        <v>0</v>
      </c>
      <c r="CA66" s="316">
        <f t="shared" si="178"/>
        <v>0</v>
      </c>
      <c r="CB66" s="316">
        <f t="shared" si="178"/>
        <v>0</v>
      </c>
      <c r="CC66" s="316">
        <f t="shared" si="178"/>
        <v>0</v>
      </c>
      <c r="CD66" s="316">
        <f t="shared" si="178"/>
        <v>0</v>
      </c>
      <c r="CE66" s="316">
        <f t="shared" si="178"/>
        <v>0</v>
      </c>
      <c r="CF66" s="316">
        <f t="shared" si="178"/>
        <v>0</v>
      </c>
      <c r="CG66" s="316">
        <f t="shared" si="178"/>
        <v>0</v>
      </c>
      <c r="CH66" s="316">
        <f t="shared" si="178"/>
        <v>0</v>
      </c>
      <c r="CI66" s="316">
        <f t="shared" si="178"/>
        <v>0</v>
      </c>
      <c r="CJ66" s="316">
        <f t="shared" si="178"/>
        <v>0</v>
      </c>
      <c r="CK66" s="316">
        <f t="shared" si="178"/>
        <v>0</v>
      </c>
      <c r="CL66" s="316">
        <f t="shared" si="178"/>
        <v>0</v>
      </c>
      <c r="CM66" s="316">
        <f t="shared" si="178"/>
        <v>0</v>
      </c>
      <c r="CN66" s="316">
        <f t="shared" si="178"/>
        <v>0</v>
      </c>
      <c r="CO66" s="316">
        <f t="shared" si="178"/>
        <v>0</v>
      </c>
      <c r="CP66" s="316">
        <f t="shared" si="178"/>
        <v>0</v>
      </c>
      <c r="CQ66" s="316">
        <f t="shared" si="178"/>
        <v>0</v>
      </c>
      <c r="CR66" s="316">
        <f t="shared" si="178"/>
        <v>0</v>
      </c>
      <c r="CS66" s="316">
        <f t="shared" ref="CS66:DT66" si="179">IF(CS63&gt;=0,0,1)</f>
        <v>0</v>
      </c>
      <c r="CT66" s="316">
        <f t="shared" si="179"/>
        <v>0</v>
      </c>
      <c r="CU66" s="316">
        <f t="shared" si="179"/>
        <v>0</v>
      </c>
      <c r="CV66" s="316">
        <f t="shared" si="179"/>
        <v>0</v>
      </c>
      <c r="CW66" s="316">
        <f t="shared" si="179"/>
        <v>0</v>
      </c>
      <c r="CX66" s="316">
        <f t="shared" si="179"/>
        <v>0</v>
      </c>
      <c r="CY66" s="316">
        <f t="shared" si="179"/>
        <v>0</v>
      </c>
      <c r="CZ66" s="316">
        <f t="shared" si="179"/>
        <v>0</v>
      </c>
      <c r="DA66" s="316">
        <f t="shared" si="179"/>
        <v>0</v>
      </c>
      <c r="DB66" s="316">
        <f t="shared" si="179"/>
        <v>0</v>
      </c>
      <c r="DC66" s="316">
        <f t="shared" si="179"/>
        <v>0</v>
      </c>
      <c r="DD66" s="316">
        <f t="shared" si="179"/>
        <v>0</v>
      </c>
      <c r="DE66" s="316">
        <f t="shared" si="179"/>
        <v>0</v>
      </c>
      <c r="DF66" s="316">
        <f t="shared" si="179"/>
        <v>0</v>
      </c>
      <c r="DG66" s="316">
        <f t="shared" si="179"/>
        <v>0</v>
      </c>
      <c r="DH66" s="316">
        <f t="shared" si="179"/>
        <v>0</v>
      </c>
      <c r="DI66" s="316">
        <f t="shared" si="179"/>
        <v>0</v>
      </c>
      <c r="DJ66" s="316">
        <f t="shared" si="179"/>
        <v>0</v>
      </c>
      <c r="DK66" s="316">
        <f t="shared" si="179"/>
        <v>0</v>
      </c>
      <c r="DL66" s="316">
        <f t="shared" si="179"/>
        <v>0</v>
      </c>
      <c r="DM66" s="316">
        <f t="shared" si="179"/>
        <v>0</v>
      </c>
      <c r="DN66" s="316">
        <f t="shared" si="179"/>
        <v>0</v>
      </c>
      <c r="DO66" s="316">
        <f t="shared" si="179"/>
        <v>0</v>
      </c>
      <c r="DP66" s="316">
        <f t="shared" si="179"/>
        <v>0</v>
      </c>
      <c r="DQ66" s="316">
        <f t="shared" si="179"/>
        <v>0</v>
      </c>
      <c r="DR66" s="316">
        <f t="shared" si="179"/>
        <v>0</v>
      </c>
      <c r="DS66" s="316">
        <f t="shared" si="179"/>
        <v>0</v>
      </c>
      <c r="DT66" s="316">
        <f t="shared" si="179"/>
        <v>0</v>
      </c>
    </row>
    <row r="67" spans="2:124" ht="15" x14ac:dyDescent="0.2">
      <c r="B67" s="326"/>
    </row>
    <row r="68" spans="2:124" ht="15" x14ac:dyDescent="0.2">
      <c r="B68" s="336"/>
      <c r="C68" s="337"/>
      <c r="D68" s="337"/>
      <c r="E68" s="337"/>
      <c r="BM68" s="337"/>
    </row>
    <row r="69" spans="2:124" ht="15" x14ac:dyDescent="0.2">
      <c r="B69" s="331" t="s">
        <v>71</v>
      </c>
      <c r="C69" s="338"/>
      <c r="D69" s="316">
        <f>SUM($D60:D60)-$D$56</f>
        <v>0</v>
      </c>
      <c r="E69" s="316">
        <f>SUM($D60:E60)-$D$56</f>
        <v>-33635.5</v>
      </c>
      <c r="F69" s="316">
        <f>SUM($D60:F60)-$D$56</f>
        <v>-54165.949999999953</v>
      </c>
      <c r="G69" s="316">
        <f>SUM($D60:G60)-$D$56</f>
        <v>-73591.34999999986</v>
      </c>
      <c r="H69" s="316">
        <f>SUM($D60:H60)-$D$56</f>
        <v>-91911.699999999953</v>
      </c>
      <c r="I69" s="316">
        <f>SUM($D60:I60)-$D$56</f>
        <v>-108883.36558548757</v>
      </c>
      <c r="J69" s="316">
        <f>SUM($D60:J60)-$D$56</f>
        <v>-124150.82947123796</v>
      </c>
      <c r="K69" s="316">
        <f>SUM($D60:K60)-$D$56</f>
        <v>-137373.25131730386</v>
      </c>
      <c r="L69" s="316">
        <f>SUM($D60:L60)-$D$56</f>
        <v>-148223.42439733562</v>
      </c>
      <c r="M69" s="316">
        <f>SUM($D60:M60)-$D$56</f>
        <v>-156369.23388408846</v>
      </c>
      <c r="N69" s="316">
        <f>SUM($D60:N60)-$D$56</f>
        <v>-161538.46478673141</v>
      </c>
      <c r="O69" s="316">
        <f>SUM($D60:O60)-$D$56</f>
        <v>-163480.50052485568</v>
      </c>
      <c r="P69" s="316">
        <f>SUM($D60:P60)-$D$56</f>
        <v>-161868.91983328597</v>
      </c>
      <c r="Q69" s="316">
        <f>SUM($D60:Q60)-$D$56</f>
        <v>-146091.03986069746</v>
      </c>
      <c r="R69" s="316">
        <f>SUM($D60:R60)-$D$56</f>
        <v>-126729.39432333154</v>
      </c>
      <c r="S69" s="316">
        <f>SUM($D60:S60)-$D$56</f>
        <v>-103528.31394288875</v>
      </c>
      <c r="T69" s="316">
        <f>SUM($D60:T60)-$D$56</f>
        <v>-85308.747833843576</v>
      </c>
      <c r="U69" s="316">
        <f>SUM($D60:U60)-$D$56</f>
        <v>-58425.394950674381</v>
      </c>
      <c r="V69" s="316">
        <f>SUM($D60:V60)-$D$56</f>
        <v>-26196.693080320023</v>
      </c>
      <c r="W69" s="316">
        <f>SUM($D60:W60)-$D$56</f>
        <v>11518.660422916058</v>
      </c>
      <c r="X69" s="316">
        <f>SUM($D60:X60)-$D$56</f>
        <v>54858.071624367265</v>
      </c>
      <c r="Y69" s="316">
        <f>SUM($D60:Y60)-$D$56</f>
        <v>92005.30882749334</v>
      </c>
      <c r="Z69" s="316">
        <f>SUM($D60:Z60)-$D$56</f>
        <v>139919.30906146788</v>
      </c>
      <c r="AA69" s="316">
        <f>SUM($D60:AA60)-$D$56</f>
        <v>195191.97462814953</v>
      </c>
      <c r="AB69" s="316">
        <f>SUM($D60:AB60)-$D$56</f>
        <v>258560.52218498685</v>
      </c>
      <c r="AC69" s="316">
        <f>SUM($D60:AC60)-$D$56</f>
        <v>328483.19641020452</v>
      </c>
      <c r="AD69" s="316">
        <f>SUM($D60:AD60)-$D$56</f>
        <v>387762.72996845958</v>
      </c>
      <c r="AE69" s="316">
        <f>SUM($D60:AE60)-$D$56</f>
        <v>457518.30752045312</v>
      </c>
      <c r="AF69" s="316">
        <f>SUM($D60:AF60)-$D$56</f>
        <v>534148.25655287923</v>
      </c>
      <c r="AG69" s="316">
        <f>SUM($D60:AG60)-$D$56</f>
        <v>618281.49086790904</v>
      </c>
      <c r="AH69" s="316">
        <f>SUM($D60:AH60)-$D$56</f>
        <v>710743.93732805946</v>
      </c>
      <c r="AI69" s="316">
        <f>SUM($D60:AI60)-$D$56</f>
        <v>811272.43650160637</v>
      </c>
      <c r="AJ69" s="316">
        <f>SUM($D60:AJ60)-$D$56</f>
        <v>910384.71007628669</v>
      </c>
      <c r="AK69" s="316">
        <f>SUM($D60:AK60)-$D$56</f>
        <v>1022017.8360657648</v>
      </c>
      <c r="AL69" s="316">
        <f>SUM($D60:AL60)-$D$56</f>
        <v>1142899.6693073441</v>
      </c>
      <c r="AM69" s="316">
        <f>SUM($D60:AM60)-$D$56</f>
        <v>1273776.7524286136</v>
      </c>
      <c r="AN69" s="316">
        <f>SUM($D60:AN60)-$D$56</f>
        <v>1415573.3999352145</v>
      </c>
      <c r="AO69" s="316">
        <f>SUM($D60:AO60)-$D$56</f>
        <v>1583680.0323297575</v>
      </c>
      <c r="AP69" s="316">
        <f>SUM($D60:AP60)-$D$56</f>
        <v>1748574.7767888336</v>
      </c>
      <c r="AQ69" s="316">
        <f>SUM($D60:AQ60)-$D$56</f>
        <v>1927949.8927718373</v>
      </c>
      <c r="AR69" s="316">
        <f>SUM($D60:AR60)-$D$56</f>
        <v>2118406.9905810868</v>
      </c>
      <c r="AS69" s="316">
        <f>SUM($D60:AS60)-$D$56</f>
        <v>2311392.0722172679</v>
      </c>
      <c r="AT69" s="316">
        <f>SUM($D60:AT60)-$D$56</f>
        <v>2521460.406159196</v>
      </c>
      <c r="AU69" s="316">
        <f>SUM($D60:AU60)-$D$56</f>
        <v>2743901.1082716323</v>
      </c>
      <c r="AV69" s="316">
        <f>SUM($D60:AV60)-$D$56</f>
        <v>2978083.4016416483</v>
      </c>
      <c r="AW69" s="316">
        <f>SUM($D60:AW60)-$D$56</f>
        <v>3224969.929201934</v>
      </c>
      <c r="AX69" s="316">
        <f>SUM($D60:AX60)-$D$56</f>
        <v>3485587.5222276743</v>
      </c>
      <c r="AY69" s="316">
        <f>SUM($D60:AY60)-$D$56</f>
        <v>3761001.0416696095</v>
      </c>
      <c r="AZ69" s="316">
        <f>SUM($D60:AZ60)-$D$56</f>
        <v>4029988.657908014</v>
      </c>
      <c r="BA69" s="316">
        <f>SUM($D60:BA60)-$D$56</f>
        <v>4341377.8781690057</v>
      </c>
      <c r="BB69" s="316">
        <f>SUM($D60:BB60)-$D$56</f>
        <v>4666934.3311157553</v>
      </c>
      <c r="BC69" s="316">
        <f>SUM($D60:BC60)-$D$56</f>
        <v>5007434.3982207719</v>
      </c>
      <c r="BD69" s="316">
        <f>SUM($D60:BD60)-$D$56</f>
        <v>5363704.8513209764</v>
      </c>
      <c r="BE69" s="316">
        <f>SUM($D60:BE60)-$D$56</f>
        <v>5736840.1105845515</v>
      </c>
      <c r="BF69" s="316">
        <f>SUM($D60:BF60)-$D$56</f>
        <v>6118784.9103993811</v>
      </c>
      <c r="BG69" s="316">
        <f>SUM($D60:BG60)-$D$56</f>
        <v>6521875.1431942619</v>
      </c>
      <c r="BH69" s="316">
        <f>SUM($D60:BH60)-$D$56</f>
        <v>6927510.2134013027</v>
      </c>
      <c r="BI69" s="316">
        <f>SUM($D60:BI60)-$D$56</f>
        <v>7354468.6542268172</v>
      </c>
      <c r="BJ69" s="316">
        <f>SUM($D60:BJ60)-$D$56</f>
        <v>7800104.5014148653</v>
      </c>
      <c r="BK69" s="316">
        <f>SUM($D60:BK60)-$D$56</f>
        <v>8265831.7390855011</v>
      </c>
      <c r="BL69" s="316">
        <f>SUM($D60:BL60)-$D$56</f>
        <v>8743833.8268493321</v>
      </c>
      <c r="BM69" s="316">
        <f>SUM($D60:BM60)-$D$56</f>
        <v>9254538.0467642508</v>
      </c>
      <c r="BN69" s="316">
        <f>SUM($D60:BN60)-$D$56</f>
        <v>9782360.7899837364</v>
      </c>
      <c r="BO69" s="316">
        <f>SUM($D60:BO60)-$D$56</f>
        <v>10328101.197250348</v>
      </c>
      <c r="BP69" s="316">
        <f>SUM($D60:BP60)-$D$56</f>
        <v>10878720.279418139</v>
      </c>
      <c r="BQ69" s="316">
        <f>SUM($D60:BQ60)-$D$56</f>
        <v>11453014.702311467</v>
      </c>
      <c r="BR69" s="316">
        <f>SUM($D60:BR60)-$D$56</f>
        <v>12038500.570570014</v>
      </c>
      <c r="BS69" s="316">
        <f>SUM($D60:BS60)-$D$56</f>
        <v>12647324.207323063</v>
      </c>
      <c r="BT69" s="316">
        <f>SUM($D60:BT60)-$D$56</f>
        <v>13274069.569865055</v>
      </c>
      <c r="BU69" s="316">
        <f>SUM($D60:BU60)-$D$56</f>
        <v>13919744.845138786</v>
      </c>
      <c r="BV69" s="316">
        <f>SUM($D60:BV60)-$D$56</f>
        <v>14585428.794696102</v>
      </c>
      <c r="BW69" s="316">
        <f>SUM($D60:BW60)-$D$56</f>
        <v>15272275.694967793</v>
      </c>
      <c r="BX69" s="316">
        <f>SUM($D60:BX60)-$D$56</f>
        <v>15958174.186772693</v>
      </c>
      <c r="BY69" s="316">
        <f>SUM($D60:BY60)-$D$56</f>
        <v>16678112.74384878</v>
      </c>
      <c r="BZ69" s="316">
        <f>SUM($D60:BZ60)-$D$56</f>
        <v>17416601.779029269</v>
      </c>
      <c r="CA69" s="316">
        <f>SUM($D60:CA60)-$D$56</f>
        <v>18174211.194116205</v>
      </c>
      <c r="CB69" s="316">
        <f>SUM($D60:CB60)-$D$56</f>
        <v>18951539.385247026</v>
      </c>
      <c r="CC69" s="316">
        <f>SUM($D60:CC60)-$D$56</f>
        <v>19749214.667651027</v>
      </c>
      <c r="CD69" s="316">
        <f>SUM($D60:CD60)-$D$56</f>
        <v>20558298.649226487</v>
      </c>
      <c r="CE69" s="316">
        <f>SUM($D60:CE60)-$D$56</f>
        <v>21391241.619839124</v>
      </c>
      <c r="CF69" s="316">
        <f>SUM($D60:CF60)-$D$56</f>
        <v>22228503.035774428</v>
      </c>
      <c r="CG69" s="316">
        <f>SUM($D60:CG60)-$D$56</f>
        <v>23089153.38546728</v>
      </c>
      <c r="CH69" s="316">
        <f>SUM($D60:CH60)-$D$56</f>
        <v>23970049.191637896</v>
      </c>
      <c r="CI69" s="316">
        <f>SUM($D60:CI60)-$D$56</f>
        <v>24872106.933746256</v>
      </c>
      <c r="CJ69" s="316">
        <f>SUM($D60:CJ60)-$D$56</f>
        <v>25786585.33150832</v>
      </c>
      <c r="CK69" s="316">
        <f>SUM($D60:CK60)-$D$56</f>
        <v>26729116.133939791</v>
      </c>
      <c r="CL69" s="316">
        <f>SUM($D60:CL60)-$D$56</f>
        <v>27690475.592567742</v>
      </c>
      <c r="CM69" s="316">
        <f>SUM($D60:CM60)-$D$56</f>
        <v>28671063.421606205</v>
      </c>
      <c r="CN69" s="316">
        <f>SUM($D60:CN60)-$D$56</f>
        <v>29656649.320291117</v>
      </c>
      <c r="CO69" s="316">
        <f>SUM($D60:CO60)-$D$56</f>
        <v>30666323.972164497</v>
      </c>
      <c r="CP69" s="316">
        <f>SUM($D60:CP60)-$D$56</f>
        <v>31686721.173775945</v>
      </c>
      <c r="CQ69" s="316">
        <f>SUM($D60:CQ60)-$D$56</f>
        <v>32730864.767901193</v>
      </c>
      <c r="CR69" s="316">
        <f>SUM($D60:CR60)-$D$56</f>
        <v>33793863.611770391</v>
      </c>
      <c r="CS69" s="316">
        <f>SUM($D60:CS60)-$D$56</f>
        <v>34876279.150127664</v>
      </c>
      <c r="CT69" s="316">
        <f>SUM($D60:CT60)-$D$56</f>
        <v>35978712.128468566</v>
      </c>
      <c r="CU69" s="316">
        <f>SUM($D60:CU60)-$D$56</f>
        <v>37101805.344127975</v>
      </c>
      <c r="CV69" s="316">
        <f>SUM($D60:CV60)-$D$56</f>
        <v>38221680.843951955</v>
      </c>
      <c r="CW69" s="316">
        <f>SUM($D60:CW60)-$D$56</f>
        <v>39362193.60574799</v>
      </c>
      <c r="CX69" s="316">
        <f>SUM($D60:CX60)-$D$56</f>
        <v>40521826.659846365</v>
      </c>
      <c r="CY69" s="316">
        <f>SUM($D60:CY60)-$D$56</f>
        <v>41700790.357231446</v>
      </c>
      <c r="CZ69" s="316">
        <f>SUM($D60:CZ60)-$D$56</f>
        <v>42899305.569222629</v>
      </c>
      <c r="DA69" s="316">
        <f>SUM($D60:DA60)-$D$56</f>
        <v>44117604.21341487</v>
      </c>
      <c r="DB69" s="316">
        <f>SUM($D60:DB60)-$D$56</f>
        <v>45345711.256838076</v>
      </c>
      <c r="DC69" s="316">
        <f>SUM($D60:DC60)-$D$56</f>
        <v>46597499.266790539</v>
      </c>
      <c r="DD69" s="316">
        <f>SUM($D60:DD60)-$D$56</f>
        <v>47853541.889469698</v>
      </c>
      <c r="DE69" s="316">
        <f>SUM($D60:DE60)-$D$56</f>
        <v>49133238.456193276</v>
      </c>
      <c r="DF69" s="316">
        <f>SUM($D60:DF60)-$D$56</f>
        <v>50432983.30078797</v>
      </c>
      <c r="DG69" s="316">
        <f>SUM($D60:DG60)-$D$56</f>
        <v>51753189.453948565</v>
      </c>
      <c r="DH69" s="316">
        <f>SUM($D60:DH60)-$D$56</f>
        <v>53084028.018293209</v>
      </c>
      <c r="DI69" s="316">
        <f>SUM($D60:DI60)-$D$56</f>
        <v>54431443.802976303</v>
      </c>
      <c r="DJ69" s="316">
        <f>SUM($D60:DJ60)-$D$56</f>
        <v>55797688.838954747</v>
      </c>
      <c r="DK69" s="316">
        <f>SUM($D60:DK60)-$D$56</f>
        <v>57182822.191953644</v>
      </c>
      <c r="DL69" s="316">
        <f>SUM($D60:DL60)-$D$56</f>
        <v>58571118.832944266</v>
      </c>
      <c r="DM69" s="316">
        <f>SUM($D60:DM60)-$D$56</f>
        <v>59982440.228880189</v>
      </c>
      <c r="DN69" s="316">
        <f>SUM($D60:DN60)-$D$56</f>
        <v>61402394.99256397</v>
      </c>
      <c r="DO69" s="316">
        <f>SUM($D60:DO60)-$D$56</f>
        <v>62845409.803694338</v>
      </c>
      <c r="DP69" s="316">
        <f>SUM($D60:DP60)-$D$56</f>
        <v>64307443.510364182</v>
      </c>
      <c r="DQ69" s="316">
        <f>SUM($D60:DQ60)-$D$56</f>
        <v>65788550.72587394</v>
      </c>
      <c r="DR69" s="316">
        <f>SUM($D60:DR60)-$D$56</f>
        <v>67288789.886158556</v>
      </c>
      <c r="DS69" s="316">
        <f>SUM($D60:DS60)-$D$56</f>
        <v>68808223.517542139</v>
      </c>
      <c r="DT69" s="316">
        <f>SUM($D60:DT60)-$D$56</f>
        <v>70320687.219373241</v>
      </c>
    </row>
    <row r="70" spans="2:124" ht="15" x14ac:dyDescent="0.2">
      <c r="B70" s="326"/>
      <c r="D70" s="339"/>
      <c r="E70" s="339"/>
      <c r="F70" s="296"/>
      <c r="BM70" s="339"/>
      <c r="BN70" s="296"/>
    </row>
    <row r="71" spans="2:124" ht="15" x14ac:dyDescent="0.2">
      <c r="B71" s="326"/>
    </row>
    <row r="72" spans="2:124" ht="15" x14ac:dyDescent="0.2">
      <c r="B72" s="326"/>
    </row>
    <row r="73" spans="2:124" ht="15" x14ac:dyDescent="0.2">
      <c r="B73" s="329" t="s">
        <v>762</v>
      </c>
      <c r="C73" s="314"/>
      <c r="D73" s="314"/>
      <c r="E73" s="316">
        <f t="shared" ref="E73:BL73" si="180">SUM(E74:E76)</f>
        <v>3</v>
      </c>
      <c r="F73" s="316">
        <f t="shared" si="180"/>
        <v>3</v>
      </c>
      <c r="G73" s="316">
        <f t="shared" si="180"/>
        <v>3</v>
      </c>
      <c r="H73" s="316">
        <f t="shared" si="180"/>
        <v>3</v>
      </c>
      <c r="I73" s="316">
        <f t="shared" si="180"/>
        <v>3</v>
      </c>
      <c r="J73" s="316">
        <f t="shared" si="180"/>
        <v>3</v>
      </c>
      <c r="K73" s="316">
        <f t="shared" si="180"/>
        <v>3</v>
      </c>
      <c r="L73" s="316">
        <f t="shared" si="180"/>
        <v>3</v>
      </c>
      <c r="M73" s="316">
        <f t="shared" si="180"/>
        <v>3</v>
      </c>
      <c r="N73" s="316">
        <f t="shared" si="180"/>
        <v>3</v>
      </c>
      <c r="O73" s="316">
        <f t="shared" si="180"/>
        <v>3</v>
      </c>
      <c r="P73" s="316">
        <f t="shared" si="180"/>
        <v>3</v>
      </c>
      <c r="Q73" s="316">
        <f t="shared" si="180"/>
        <v>3</v>
      </c>
      <c r="R73" s="316">
        <f t="shared" si="180"/>
        <v>3</v>
      </c>
      <c r="S73" s="316">
        <f t="shared" si="180"/>
        <v>3</v>
      </c>
      <c r="T73" s="316">
        <f t="shared" si="180"/>
        <v>4</v>
      </c>
      <c r="U73" s="316">
        <f t="shared" si="180"/>
        <v>4</v>
      </c>
      <c r="V73" s="316">
        <f t="shared" si="180"/>
        <v>4</v>
      </c>
      <c r="W73" s="316">
        <f t="shared" si="180"/>
        <v>4</v>
      </c>
      <c r="X73" s="316">
        <f t="shared" si="180"/>
        <v>4</v>
      </c>
      <c r="Y73" s="316">
        <f t="shared" si="180"/>
        <v>5</v>
      </c>
      <c r="Z73" s="316">
        <f t="shared" si="180"/>
        <v>5</v>
      </c>
      <c r="AA73" s="316">
        <f t="shared" si="180"/>
        <v>5</v>
      </c>
      <c r="AB73" s="316">
        <f t="shared" si="180"/>
        <v>5</v>
      </c>
      <c r="AC73" s="316">
        <f t="shared" si="180"/>
        <v>4</v>
      </c>
      <c r="AD73" s="316">
        <f t="shared" si="180"/>
        <v>5</v>
      </c>
      <c r="AE73" s="316">
        <f t="shared" si="180"/>
        <v>5</v>
      </c>
      <c r="AF73" s="316">
        <f t="shared" si="180"/>
        <v>5</v>
      </c>
      <c r="AG73" s="316">
        <f t="shared" si="180"/>
        <v>5</v>
      </c>
      <c r="AH73" s="316">
        <f t="shared" si="180"/>
        <v>5</v>
      </c>
      <c r="AI73" s="316">
        <f t="shared" si="180"/>
        <v>5</v>
      </c>
      <c r="AJ73" s="316">
        <f t="shared" si="180"/>
        <v>6</v>
      </c>
      <c r="AK73" s="316">
        <f t="shared" si="180"/>
        <v>6</v>
      </c>
      <c r="AL73" s="316">
        <f t="shared" si="180"/>
        <v>6</v>
      </c>
      <c r="AM73" s="316">
        <f t="shared" si="180"/>
        <v>6</v>
      </c>
      <c r="AN73" s="316">
        <f t="shared" si="180"/>
        <v>6</v>
      </c>
      <c r="AO73" s="316">
        <f t="shared" si="180"/>
        <v>6</v>
      </c>
      <c r="AP73" s="316">
        <f t="shared" si="180"/>
        <v>7</v>
      </c>
      <c r="AQ73" s="316">
        <f t="shared" si="180"/>
        <v>7</v>
      </c>
      <c r="AR73" s="316">
        <f t="shared" si="180"/>
        <v>7</v>
      </c>
      <c r="AS73" s="316">
        <f t="shared" si="180"/>
        <v>8</v>
      </c>
      <c r="AT73" s="316">
        <f t="shared" si="180"/>
        <v>8</v>
      </c>
      <c r="AU73" s="316">
        <f t="shared" si="180"/>
        <v>8</v>
      </c>
      <c r="AV73" s="316">
        <f t="shared" si="180"/>
        <v>8</v>
      </c>
      <c r="AW73" s="316">
        <f t="shared" si="180"/>
        <v>8</v>
      </c>
      <c r="AX73" s="316">
        <f t="shared" si="180"/>
        <v>8</v>
      </c>
      <c r="AY73" s="316">
        <f t="shared" si="180"/>
        <v>8</v>
      </c>
      <c r="AZ73" s="316">
        <f t="shared" si="180"/>
        <v>10</v>
      </c>
      <c r="BA73" s="316">
        <f t="shared" si="180"/>
        <v>10</v>
      </c>
      <c r="BB73" s="316">
        <f t="shared" si="180"/>
        <v>10</v>
      </c>
      <c r="BC73" s="316">
        <f t="shared" si="180"/>
        <v>10</v>
      </c>
      <c r="BD73" s="316">
        <f t="shared" si="180"/>
        <v>10</v>
      </c>
      <c r="BE73" s="316">
        <f t="shared" si="180"/>
        <v>10</v>
      </c>
      <c r="BF73" s="316">
        <f t="shared" si="180"/>
        <v>11</v>
      </c>
      <c r="BG73" s="316">
        <f t="shared" si="180"/>
        <v>11</v>
      </c>
      <c r="BH73" s="316">
        <f t="shared" si="180"/>
        <v>12</v>
      </c>
      <c r="BI73" s="316">
        <f t="shared" si="180"/>
        <v>12</v>
      </c>
      <c r="BJ73" s="316">
        <f t="shared" si="180"/>
        <v>12</v>
      </c>
      <c r="BK73" s="316">
        <f t="shared" si="180"/>
        <v>12</v>
      </c>
      <c r="BL73" s="316">
        <f t="shared" si="180"/>
        <v>13</v>
      </c>
      <c r="BM73" s="316">
        <f t="shared" ref="BM73:DT73" si="181">SUM(BM74:BM76)</f>
        <v>13</v>
      </c>
      <c r="BN73" s="316">
        <f t="shared" si="181"/>
        <v>13</v>
      </c>
      <c r="BO73" s="316">
        <f t="shared" si="181"/>
        <v>13</v>
      </c>
      <c r="BP73" s="316">
        <f t="shared" si="181"/>
        <v>14</v>
      </c>
      <c r="BQ73" s="316">
        <f t="shared" si="181"/>
        <v>14</v>
      </c>
      <c r="BR73" s="316">
        <f t="shared" si="181"/>
        <v>15</v>
      </c>
      <c r="BS73" s="316">
        <f t="shared" si="181"/>
        <v>15</v>
      </c>
      <c r="BT73" s="316">
        <f t="shared" si="181"/>
        <v>15</v>
      </c>
      <c r="BU73" s="316">
        <f t="shared" si="181"/>
        <v>15</v>
      </c>
      <c r="BV73" s="316">
        <f t="shared" si="181"/>
        <v>15</v>
      </c>
      <c r="BW73" s="316">
        <f t="shared" si="181"/>
        <v>15</v>
      </c>
      <c r="BX73" s="316">
        <f t="shared" si="181"/>
        <v>17</v>
      </c>
      <c r="BY73" s="316">
        <f t="shared" si="181"/>
        <v>17</v>
      </c>
      <c r="BZ73" s="316">
        <f t="shared" si="181"/>
        <v>17</v>
      </c>
      <c r="CA73" s="316">
        <f t="shared" si="181"/>
        <v>17</v>
      </c>
      <c r="CB73" s="316">
        <f t="shared" si="181"/>
        <v>17</v>
      </c>
      <c r="CC73" s="316">
        <f t="shared" si="181"/>
        <v>17</v>
      </c>
      <c r="CD73" s="316">
        <f t="shared" si="181"/>
        <v>18</v>
      </c>
      <c r="CE73" s="316">
        <f t="shared" si="181"/>
        <v>18</v>
      </c>
      <c r="CF73" s="316">
        <f t="shared" si="181"/>
        <v>19</v>
      </c>
      <c r="CG73" s="316">
        <f t="shared" si="181"/>
        <v>19</v>
      </c>
      <c r="CH73" s="316">
        <f t="shared" si="181"/>
        <v>19</v>
      </c>
      <c r="CI73" s="316">
        <f t="shared" si="181"/>
        <v>19</v>
      </c>
      <c r="CJ73" s="316">
        <f t="shared" si="181"/>
        <v>20</v>
      </c>
      <c r="CK73" s="316">
        <f t="shared" si="181"/>
        <v>20</v>
      </c>
      <c r="CL73" s="316">
        <f t="shared" si="181"/>
        <v>20</v>
      </c>
      <c r="CM73" s="316">
        <f t="shared" si="181"/>
        <v>20</v>
      </c>
      <c r="CN73" s="316">
        <f t="shared" si="181"/>
        <v>21</v>
      </c>
      <c r="CO73" s="316">
        <f t="shared" si="181"/>
        <v>21</v>
      </c>
      <c r="CP73" s="316">
        <f t="shared" si="181"/>
        <v>22</v>
      </c>
      <c r="CQ73" s="316">
        <f t="shared" si="181"/>
        <v>22</v>
      </c>
      <c r="CR73" s="316">
        <f t="shared" si="181"/>
        <v>22</v>
      </c>
      <c r="CS73" s="316">
        <f t="shared" si="181"/>
        <v>22</v>
      </c>
      <c r="CT73" s="316">
        <f t="shared" si="181"/>
        <v>22</v>
      </c>
      <c r="CU73" s="316">
        <f t="shared" si="181"/>
        <v>22</v>
      </c>
      <c r="CV73" s="316">
        <f t="shared" si="181"/>
        <v>24</v>
      </c>
      <c r="CW73" s="316">
        <f t="shared" si="181"/>
        <v>24</v>
      </c>
      <c r="CX73" s="316">
        <f t="shared" si="181"/>
        <v>24</v>
      </c>
      <c r="CY73" s="316">
        <f t="shared" si="181"/>
        <v>24</v>
      </c>
      <c r="CZ73" s="316">
        <f t="shared" si="181"/>
        <v>24</v>
      </c>
      <c r="DA73" s="316">
        <f t="shared" si="181"/>
        <v>24</v>
      </c>
      <c r="DB73" s="316">
        <f t="shared" si="181"/>
        <v>25</v>
      </c>
      <c r="DC73" s="316">
        <f t="shared" si="181"/>
        <v>25</v>
      </c>
      <c r="DD73" s="316">
        <f t="shared" si="181"/>
        <v>26</v>
      </c>
      <c r="DE73" s="316">
        <f t="shared" si="181"/>
        <v>26</v>
      </c>
      <c r="DF73" s="316">
        <f t="shared" si="181"/>
        <v>26</v>
      </c>
      <c r="DG73" s="316">
        <f t="shared" si="181"/>
        <v>26</v>
      </c>
      <c r="DH73" s="316">
        <f t="shared" si="181"/>
        <v>27</v>
      </c>
      <c r="DI73" s="316">
        <f t="shared" si="181"/>
        <v>27</v>
      </c>
      <c r="DJ73" s="316">
        <f t="shared" si="181"/>
        <v>27</v>
      </c>
      <c r="DK73" s="316">
        <f t="shared" si="181"/>
        <v>27</v>
      </c>
      <c r="DL73" s="316">
        <f t="shared" si="181"/>
        <v>28</v>
      </c>
      <c r="DM73" s="316">
        <f t="shared" si="181"/>
        <v>28</v>
      </c>
      <c r="DN73" s="316">
        <f t="shared" si="181"/>
        <v>29</v>
      </c>
      <c r="DO73" s="316">
        <f t="shared" si="181"/>
        <v>29</v>
      </c>
      <c r="DP73" s="316">
        <f t="shared" si="181"/>
        <v>29</v>
      </c>
      <c r="DQ73" s="316">
        <f t="shared" si="181"/>
        <v>29</v>
      </c>
      <c r="DR73" s="316">
        <f t="shared" si="181"/>
        <v>29</v>
      </c>
      <c r="DS73" s="316">
        <f t="shared" si="181"/>
        <v>29</v>
      </c>
      <c r="DT73" s="316">
        <f t="shared" si="181"/>
        <v>31</v>
      </c>
    </row>
    <row r="74" spans="2:124" x14ac:dyDescent="0.2">
      <c r="B74" s="292" t="s">
        <v>753</v>
      </c>
      <c r="D74" s="346"/>
      <c r="E74" s="347">
        <f>Premissas!S25</f>
        <v>1</v>
      </c>
      <c r="F74" s="347">
        <f>Premissas!T25</f>
        <v>1</v>
      </c>
      <c r="G74" s="347">
        <f>Premissas!U25</f>
        <v>1</v>
      </c>
      <c r="H74" s="347">
        <f>Premissas!V25</f>
        <v>1</v>
      </c>
      <c r="I74" s="347">
        <f>Premissas!W25</f>
        <v>1</v>
      </c>
      <c r="J74" s="347">
        <f>Premissas!X25</f>
        <v>1</v>
      </c>
      <c r="K74" s="347">
        <f>Premissas!Y25</f>
        <v>1</v>
      </c>
      <c r="L74" s="347">
        <f>Premissas!Z25</f>
        <v>1</v>
      </c>
      <c r="M74" s="347">
        <f>Premissas!AA25</f>
        <v>1</v>
      </c>
      <c r="N74" s="347">
        <f>Premissas!AB25</f>
        <v>1</v>
      </c>
      <c r="O74" s="347">
        <f>Premissas!AC25</f>
        <v>1</v>
      </c>
      <c r="P74" s="347">
        <f>Premissas!AD25</f>
        <v>1</v>
      </c>
      <c r="Q74" s="347">
        <f>Premissas!S26</f>
        <v>1</v>
      </c>
      <c r="R74" s="347">
        <f>Premissas!T26</f>
        <v>1</v>
      </c>
      <c r="S74" s="347">
        <f>Premissas!U26</f>
        <v>1</v>
      </c>
      <c r="T74" s="347">
        <f>Premissas!V26</f>
        <v>1</v>
      </c>
      <c r="U74" s="347">
        <f>Premissas!W26</f>
        <v>1</v>
      </c>
      <c r="V74" s="347">
        <f>Premissas!X26</f>
        <v>1</v>
      </c>
      <c r="W74" s="347">
        <f>Premissas!Y26</f>
        <v>1</v>
      </c>
      <c r="X74" s="347">
        <f>Premissas!Z26</f>
        <v>1</v>
      </c>
      <c r="Y74" s="347">
        <f>Premissas!AA26</f>
        <v>1</v>
      </c>
      <c r="Z74" s="347">
        <f>Premissas!AB26</f>
        <v>1</v>
      </c>
      <c r="AA74" s="347">
        <f>Premissas!AC26</f>
        <v>1</v>
      </c>
      <c r="AB74" s="347">
        <f>Premissas!AD26</f>
        <v>1</v>
      </c>
      <c r="AC74" s="347">
        <f>Premissas!S27</f>
        <v>1</v>
      </c>
      <c r="AD74" s="347">
        <f>Premissas!T27</f>
        <v>1</v>
      </c>
      <c r="AE74" s="347">
        <f>Premissas!U27</f>
        <v>1</v>
      </c>
      <c r="AF74" s="347">
        <f>Premissas!V27</f>
        <v>1</v>
      </c>
      <c r="AG74" s="347">
        <f>Premissas!W27</f>
        <v>1</v>
      </c>
      <c r="AH74" s="347">
        <f>Premissas!X27</f>
        <v>1</v>
      </c>
      <c r="AI74" s="347">
        <f>Premissas!Y27</f>
        <v>1</v>
      </c>
      <c r="AJ74" s="347">
        <f>Premissas!Z27</f>
        <v>1</v>
      </c>
      <c r="AK74" s="347">
        <f>Premissas!AA27</f>
        <v>1</v>
      </c>
      <c r="AL74" s="347">
        <f>Premissas!AB27</f>
        <v>1</v>
      </c>
      <c r="AM74" s="347">
        <f>Premissas!AC27</f>
        <v>1</v>
      </c>
      <c r="AN74" s="347">
        <f>Premissas!AD27</f>
        <v>1</v>
      </c>
      <c r="AO74" s="347">
        <f>Premissas!S28</f>
        <v>1</v>
      </c>
      <c r="AP74" s="347">
        <f>Premissas!T28</f>
        <v>1</v>
      </c>
      <c r="AQ74" s="347">
        <f>Premissas!U28</f>
        <v>1</v>
      </c>
      <c r="AR74" s="347">
        <f>Premissas!V28</f>
        <v>1</v>
      </c>
      <c r="AS74" s="347">
        <f>Premissas!W28</f>
        <v>1</v>
      </c>
      <c r="AT74" s="347">
        <f>Premissas!X28</f>
        <v>1</v>
      </c>
      <c r="AU74" s="347">
        <f>Premissas!Y28</f>
        <v>1</v>
      </c>
      <c r="AV74" s="347">
        <f>Premissas!Z28</f>
        <v>1</v>
      </c>
      <c r="AW74" s="347">
        <f>Premissas!AA28</f>
        <v>1</v>
      </c>
      <c r="AX74" s="347">
        <f>Premissas!AB28</f>
        <v>1</v>
      </c>
      <c r="AY74" s="347">
        <f>Premissas!AC28</f>
        <v>1</v>
      </c>
      <c r="AZ74" s="347">
        <f>Premissas!AD28</f>
        <v>1</v>
      </c>
      <c r="BA74" s="347">
        <f>Premissas!S29</f>
        <v>1</v>
      </c>
      <c r="BB74" s="347">
        <f>Premissas!T29</f>
        <v>1</v>
      </c>
      <c r="BC74" s="347">
        <f>Premissas!U29</f>
        <v>1</v>
      </c>
      <c r="BD74" s="347">
        <f>Premissas!V29</f>
        <v>1</v>
      </c>
      <c r="BE74" s="347">
        <f>Premissas!W29</f>
        <v>1</v>
      </c>
      <c r="BF74" s="347">
        <f>Premissas!X29</f>
        <v>1</v>
      </c>
      <c r="BG74" s="347">
        <f>Premissas!Y29</f>
        <v>1</v>
      </c>
      <c r="BH74" s="347">
        <f>Premissas!Z29</f>
        <v>1</v>
      </c>
      <c r="BI74" s="347">
        <f>Premissas!AA29</f>
        <v>1</v>
      </c>
      <c r="BJ74" s="347">
        <f>Premissas!AB29</f>
        <v>1</v>
      </c>
      <c r="BK74" s="347">
        <f>Premissas!AC29</f>
        <v>1</v>
      </c>
      <c r="BL74" s="347">
        <f>Premissas!AD29</f>
        <v>1</v>
      </c>
      <c r="BM74" s="347">
        <f>Premissas!S30</f>
        <v>1</v>
      </c>
      <c r="BN74" s="347">
        <f>Premissas!T30</f>
        <v>1</v>
      </c>
      <c r="BO74" s="347">
        <f>Premissas!U30</f>
        <v>1</v>
      </c>
      <c r="BP74" s="347">
        <f>Premissas!V30</f>
        <v>1</v>
      </c>
      <c r="BQ74" s="347">
        <f>Premissas!W30</f>
        <v>1</v>
      </c>
      <c r="BR74" s="347">
        <f>Premissas!X30</f>
        <v>1</v>
      </c>
      <c r="BS74" s="347">
        <f>Premissas!Y30</f>
        <v>1</v>
      </c>
      <c r="BT74" s="347">
        <f>Premissas!Z30</f>
        <v>1</v>
      </c>
      <c r="BU74" s="347">
        <f>Premissas!AA30</f>
        <v>1</v>
      </c>
      <c r="BV74" s="347">
        <f>Premissas!AB30</f>
        <v>1</v>
      </c>
      <c r="BW74" s="347">
        <f>Premissas!AC30</f>
        <v>1</v>
      </c>
      <c r="BX74" s="347">
        <f>Premissas!AD30</f>
        <v>1</v>
      </c>
      <c r="BY74" s="347">
        <f>Premissas!S31</f>
        <v>1</v>
      </c>
      <c r="BZ74" s="347">
        <f>Premissas!T31</f>
        <v>1</v>
      </c>
      <c r="CA74" s="347">
        <f>Premissas!U31</f>
        <v>1</v>
      </c>
      <c r="CB74" s="347">
        <f>Premissas!V31</f>
        <v>1</v>
      </c>
      <c r="CC74" s="347">
        <f>Premissas!W31</f>
        <v>1</v>
      </c>
      <c r="CD74" s="347">
        <f>Premissas!X31</f>
        <v>1</v>
      </c>
      <c r="CE74" s="347">
        <f>Premissas!Y31</f>
        <v>1</v>
      </c>
      <c r="CF74" s="347">
        <f>Premissas!Z31</f>
        <v>1</v>
      </c>
      <c r="CG74" s="347">
        <f>Premissas!AA31</f>
        <v>1</v>
      </c>
      <c r="CH74" s="347">
        <f>Premissas!AB31</f>
        <v>1</v>
      </c>
      <c r="CI74" s="347">
        <f>Premissas!AC31</f>
        <v>1</v>
      </c>
      <c r="CJ74" s="347">
        <f>Premissas!AD31</f>
        <v>1</v>
      </c>
      <c r="CK74" s="347">
        <f>Premissas!S32</f>
        <v>1</v>
      </c>
      <c r="CL74" s="347">
        <f>Premissas!T32</f>
        <v>1</v>
      </c>
      <c r="CM74" s="347">
        <f>Premissas!U32</f>
        <v>1</v>
      </c>
      <c r="CN74" s="347">
        <f>Premissas!V32</f>
        <v>1</v>
      </c>
      <c r="CO74" s="347">
        <f>Premissas!W32</f>
        <v>1</v>
      </c>
      <c r="CP74" s="347">
        <f>Premissas!X32</f>
        <v>1</v>
      </c>
      <c r="CQ74" s="347">
        <f>Premissas!Y32</f>
        <v>1</v>
      </c>
      <c r="CR74" s="347">
        <f>Premissas!Z32</f>
        <v>1</v>
      </c>
      <c r="CS74" s="347">
        <f>Premissas!AA32</f>
        <v>1</v>
      </c>
      <c r="CT74" s="347">
        <f>Premissas!AB32</f>
        <v>1</v>
      </c>
      <c r="CU74" s="347">
        <f>Premissas!AC32</f>
        <v>1</v>
      </c>
      <c r="CV74" s="347">
        <f>Premissas!AD32</f>
        <v>1</v>
      </c>
      <c r="CW74" s="347">
        <f>Premissas!S33</f>
        <v>1</v>
      </c>
      <c r="CX74" s="347">
        <f>Premissas!T33</f>
        <v>1</v>
      </c>
      <c r="CY74" s="347">
        <f>Premissas!U33</f>
        <v>1</v>
      </c>
      <c r="CZ74" s="347">
        <f>Premissas!V33</f>
        <v>1</v>
      </c>
      <c r="DA74" s="347">
        <f>Premissas!W33</f>
        <v>1</v>
      </c>
      <c r="DB74" s="347">
        <f>Premissas!X33</f>
        <v>1</v>
      </c>
      <c r="DC74" s="347">
        <f>Premissas!Y33</f>
        <v>1</v>
      </c>
      <c r="DD74" s="347">
        <f>Premissas!Z33</f>
        <v>1</v>
      </c>
      <c r="DE74" s="347">
        <f>Premissas!AA33</f>
        <v>1</v>
      </c>
      <c r="DF74" s="347">
        <f>Premissas!AB33</f>
        <v>1</v>
      </c>
      <c r="DG74" s="347">
        <f>Premissas!AC33</f>
        <v>1</v>
      </c>
      <c r="DH74" s="347">
        <f>Premissas!AD33</f>
        <v>1</v>
      </c>
      <c r="DI74" s="347">
        <f>Premissas!S34</f>
        <v>1</v>
      </c>
      <c r="DJ74" s="347">
        <f>Premissas!T34</f>
        <v>1</v>
      </c>
      <c r="DK74" s="347">
        <f>Premissas!U34</f>
        <v>1</v>
      </c>
      <c r="DL74" s="347">
        <f>Premissas!V34</f>
        <v>1</v>
      </c>
      <c r="DM74" s="347">
        <f>Premissas!W34</f>
        <v>1</v>
      </c>
      <c r="DN74" s="347">
        <f>Premissas!X34</f>
        <v>1</v>
      </c>
      <c r="DO74" s="347">
        <f>Premissas!Y34</f>
        <v>1</v>
      </c>
      <c r="DP74" s="347">
        <f>Premissas!Z34</f>
        <v>1</v>
      </c>
      <c r="DQ74" s="347">
        <f>Premissas!AA34</f>
        <v>1</v>
      </c>
      <c r="DR74" s="347">
        <f>Premissas!AB34</f>
        <v>1</v>
      </c>
      <c r="DS74" s="347">
        <f>Premissas!AC34</f>
        <v>1</v>
      </c>
      <c r="DT74" s="347">
        <f>Premissas!AD34</f>
        <v>1</v>
      </c>
    </row>
    <row r="75" spans="2:124" x14ac:dyDescent="0.2">
      <c r="B75" s="292" t="s">
        <v>763</v>
      </c>
      <c r="D75" s="346"/>
      <c r="E75" s="347">
        <f>Premissas!S41</f>
        <v>1</v>
      </c>
      <c r="F75" s="347">
        <f>Premissas!T41</f>
        <v>1</v>
      </c>
      <c r="G75" s="347">
        <f>Premissas!U41</f>
        <v>1</v>
      </c>
      <c r="H75" s="347">
        <f>Premissas!V41</f>
        <v>1</v>
      </c>
      <c r="I75" s="347">
        <f>Premissas!W41</f>
        <v>1</v>
      </c>
      <c r="J75" s="347">
        <f>Premissas!X41</f>
        <v>1</v>
      </c>
      <c r="K75" s="347">
        <f>Premissas!Y41</f>
        <v>1</v>
      </c>
      <c r="L75" s="347">
        <f>Premissas!Z41</f>
        <v>1</v>
      </c>
      <c r="M75" s="347">
        <f>Premissas!AA41</f>
        <v>1</v>
      </c>
      <c r="N75" s="347">
        <f>Premissas!AB41</f>
        <v>1</v>
      </c>
      <c r="O75" s="347">
        <f>Premissas!AC41</f>
        <v>1</v>
      </c>
      <c r="P75" s="347">
        <f>Premissas!AD41</f>
        <v>1</v>
      </c>
      <c r="Q75" s="347">
        <f>Premissas!S42</f>
        <v>1</v>
      </c>
      <c r="R75" s="347">
        <f>Premissas!T42</f>
        <v>1</v>
      </c>
      <c r="S75" s="347">
        <f>Premissas!U42</f>
        <v>1</v>
      </c>
      <c r="T75" s="347">
        <f>Premissas!V42</f>
        <v>1</v>
      </c>
      <c r="U75" s="347">
        <f>Premissas!W42</f>
        <v>1</v>
      </c>
      <c r="V75" s="347">
        <f>Premissas!X42</f>
        <v>1</v>
      </c>
      <c r="W75" s="347">
        <f>Premissas!Y42</f>
        <v>1</v>
      </c>
      <c r="X75" s="347">
        <f>Premissas!Z42</f>
        <v>1</v>
      </c>
      <c r="Y75" s="347">
        <f>Premissas!AA42</f>
        <v>2</v>
      </c>
      <c r="Z75" s="347">
        <f>Premissas!AB42</f>
        <v>2</v>
      </c>
      <c r="AA75" s="347">
        <f>Premissas!AC42</f>
        <v>2</v>
      </c>
      <c r="AB75" s="347">
        <f>Premissas!AD42</f>
        <v>2</v>
      </c>
      <c r="AC75" s="347">
        <f>Premissas!S43</f>
        <v>1</v>
      </c>
      <c r="AD75" s="347">
        <f>Premissas!T43</f>
        <v>2</v>
      </c>
      <c r="AE75" s="347">
        <f>Premissas!U43</f>
        <v>2</v>
      </c>
      <c r="AF75" s="347">
        <f>Premissas!V43</f>
        <v>2</v>
      </c>
      <c r="AG75" s="347">
        <f>Premissas!W43</f>
        <v>2</v>
      </c>
      <c r="AH75" s="347">
        <f>Premissas!X43</f>
        <v>2</v>
      </c>
      <c r="AI75" s="347">
        <f>Premissas!Y43</f>
        <v>2</v>
      </c>
      <c r="AJ75" s="347">
        <f>Premissas!Z43</f>
        <v>2</v>
      </c>
      <c r="AK75" s="347">
        <f>Premissas!AA43</f>
        <v>2</v>
      </c>
      <c r="AL75" s="347">
        <f>Premissas!AB43</f>
        <v>2</v>
      </c>
      <c r="AM75" s="347">
        <f>Premissas!AC43</f>
        <v>2</v>
      </c>
      <c r="AN75" s="347">
        <f>Premissas!AD43</f>
        <v>2</v>
      </c>
      <c r="AO75" s="347">
        <f>Premissas!S44</f>
        <v>2</v>
      </c>
      <c r="AP75" s="347">
        <f>Premissas!T44</f>
        <v>3</v>
      </c>
      <c r="AQ75" s="347">
        <f>Premissas!U44</f>
        <v>3</v>
      </c>
      <c r="AR75" s="347">
        <f>Premissas!V44</f>
        <v>3</v>
      </c>
      <c r="AS75" s="347">
        <f>Premissas!W44</f>
        <v>3</v>
      </c>
      <c r="AT75" s="347">
        <f>Premissas!X44</f>
        <v>3</v>
      </c>
      <c r="AU75" s="347">
        <f>Premissas!Y44</f>
        <v>3</v>
      </c>
      <c r="AV75" s="347">
        <f>Premissas!Z44</f>
        <v>3</v>
      </c>
      <c r="AW75" s="347">
        <f>Premissas!AA44</f>
        <v>3</v>
      </c>
      <c r="AX75" s="347">
        <f>Premissas!AB44</f>
        <v>3</v>
      </c>
      <c r="AY75" s="347">
        <f>Premissas!AC44</f>
        <v>3</v>
      </c>
      <c r="AZ75" s="347">
        <f>Premissas!AD44</f>
        <v>4</v>
      </c>
      <c r="BA75" s="347">
        <f>Premissas!S45</f>
        <v>4</v>
      </c>
      <c r="BB75" s="347">
        <f>Premissas!T45</f>
        <v>4</v>
      </c>
      <c r="BC75" s="347">
        <f>Premissas!U45</f>
        <v>4</v>
      </c>
      <c r="BD75" s="347">
        <f>Premissas!V45</f>
        <v>4</v>
      </c>
      <c r="BE75" s="347">
        <f>Premissas!W45</f>
        <v>4</v>
      </c>
      <c r="BF75" s="347">
        <f>Premissas!X45</f>
        <v>4</v>
      </c>
      <c r="BG75" s="347">
        <f>Premissas!Y45</f>
        <v>4</v>
      </c>
      <c r="BH75" s="347">
        <f>Premissas!Z45</f>
        <v>5</v>
      </c>
      <c r="BI75" s="347">
        <f>Premissas!AA45</f>
        <v>5</v>
      </c>
      <c r="BJ75" s="347">
        <f>Premissas!AB45</f>
        <v>5</v>
      </c>
      <c r="BK75" s="347">
        <f>Premissas!AC45</f>
        <v>5</v>
      </c>
      <c r="BL75" s="347">
        <f>Premissas!AD45</f>
        <v>5</v>
      </c>
      <c r="BM75" s="347">
        <f>Premissas!S46</f>
        <v>5</v>
      </c>
      <c r="BN75" s="347">
        <f>Premissas!T46</f>
        <v>5</v>
      </c>
      <c r="BO75" s="347">
        <f>Premissas!U46</f>
        <v>5</v>
      </c>
      <c r="BP75" s="347">
        <f>Premissas!V46</f>
        <v>6</v>
      </c>
      <c r="BQ75" s="347">
        <f>Premissas!W46</f>
        <v>6</v>
      </c>
      <c r="BR75" s="347">
        <f>Premissas!X46</f>
        <v>6</v>
      </c>
      <c r="BS75" s="347">
        <f>Premissas!Y46</f>
        <v>6</v>
      </c>
      <c r="BT75" s="347">
        <f>Premissas!Z46</f>
        <v>6</v>
      </c>
      <c r="BU75" s="347">
        <f>Premissas!AA46</f>
        <v>6</v>
      </c>
      <c r="BV75" s="347">
        <f>Premissas!AB46</f>
        <v>6</v>
      </c>
      <c r="BW75" s="347">
        <f>Premissas!AC46</f>
        <v>6</v>
      </c>
      <c r="BX75" s="347">
        <f>Premissas!AD46</f>
        <v>7</v>
      </c>
      <c r="BY75" s="347">
        <f>Premissas!S47</f>
        <v>7</v>
      </c>
      <c r="BZ75" s="347">
        <f>Premissas!T47</f>
        <v>7</v>
      </c>
      <c r="CA75" s="347">
        <f>Premissas!U47</f>
        <v>7</v>
      </c>
      <c r="CB75" s="347">
        <f>Premissas!V47</f>
        <v>7</v>
      </c>
      <c r="CC75" s="347">
        <f>Premissas!W47</f>
        <v>7</v>
      </c>
      <c r="CD75" s="347">
        <f>Premissas!X47</f>
        <v>7</v>
      </c>
      <c r="CE75" s="347">
        <f>Premissas!Y47</f>
        <v>7</v>
      </c>
      <c r="CF75" s="347">
        <f>Premissas!Z47</f>
        <v>8</v>
      </c>
      <c r="CG75" s="347">
        <f>Premissas!AA47</f>
        <v>8</v>
      </c>
      <c r="CH75" s="347">
        <f>Premissas!AB47</f>
        <v>8</v>
      </c>
      <c r="CI75" s="347">
        <f>Premissas!AC47</f>
        <v>8</v>
      </c>
      <c r="CJ75" s="347">
        <f>Premissas!AD47</f>
        <v>8</v>
      </c>
      <c r="CK75" s="347">
        <f>Premissas!S48</f>
        <v>8</v>
      </c>
      <c r="CL75" s="347">
        <f>Premissas!T48</f>
        <v>8</v>
      </c>
      <c r="CM75" s="347">
        <f>Premissas!U48</f>
        <v>8</v>
      </c>
      <c r="CN75" s="347">
        <f>Premissas!V48</f>
        <v>9</v>
      </c>
      <c r="CO75" s="347">
        <f>Premissas!W48</f>
        <v>9</v>
      </c>
      <c r="CP75" s="347">
        <f>Premissas!X48</f>
        <v>9</v>
      </c>
      <c r="CQ75" s="347">
        <f>Premissas!Y48</f>
        <v>9</v>
      </c>
      <c r="CR75" s="347">
        <f>Premissas!Z48</f>
        <v>9</v>
      </c>
      <c r="CS75" s="347">
        <f>Premissas!AA48</f>
        <v>9</v>
      </c>
      <c r="CT75" s="347">
        <f>Premissas!AB48</f>
        <v>9</v>
      </c>
      <c r="CU75" s="347">
        <f>Premissas!AC48</f>
        <v>9</v>
      </c>
      <c r="CV75" s="347">
        <f>Premissas!AD48</f>
        <v>10</v>
      </c>
      <c r="CW75" s="347">
        <f>Premissas!S49</f>
        <v>10</v>
      </c>
      <c r="CX75" s="347">
        <f>Premissas!T49</f>
        <v>10</v>
      </c>
      <c r="CY75" s="347">
        <f>Premissas!U49</f>
        <v>10</v>
      </c>
      <c r="CZ75" s="347">
        <f>Premissas!V49</f>
        <v>10</v>
      </c>
      <c r="DA75" s="347">
        <f>Premissas!W49</f>
        <v>10</v>
      </c>
      <c r="DB75" s="347">
        <f>Premissas!X49</f>
        <v>10</v>
      </c>
      <c r="DC75" s="347">
        <f>Premissas!Y49</f>
        <v>10</v>
      </c>
      <c r="DD75" s="347">
        <f>Premissas!Z49</f>
        <v>11</v>
      </c>
      <c r="DE75" s="347">
        <f>Premissas!AA49</f>
        <v>11</v>
      </c>
      <c r="DF75" s="347">
        <f>Premissas!AB49</f>
        <v>11</v>
      </c>
      <c r="DG75" s="347">
        <f>Premissas!AC49</f>
        <v>11</v>
      </c>
      <c r="DH75" s="347">
        <f>Premissas!AD49</f>
        <v>11</v>
      </c>
      <c r="DI75" s="347">
        <f>Premissas!S50</f>
        <v>11</v>
      </c>
      <c r="DJ75" s="347">
        <f>Premissas!T50</f>
        <v>11</v>
      </c>
      <c r="DK75" s="347">
        <f>Premissas!U50</f>
        <v>11</v>
      </c>
      <c r="DL75" s="347">
        <f>Premissas!V50</f>
        <v>12</v>
      </c>
      <c r="DM75" s="347">
        <f>Premissas!W50</f>
        <v>12</v>
      </c>
      <c r="DN75" s="347">
        <f>Premissas!X50</f>
        <v>12</v>
      </c>
      <c r="DO75" s="347">
        <f>Premissas!Y50</f>
        <v>12</v>
      </c>
      <c r="DP75" s="347">
        <f>Premissas!Z50</f>
        <v>12</v>
      </c>
      <c r="DQ75" s="347">
        <f>Premissas!AA50</f>
        <v>12</v>
      </c>
      <c r="DR75" s="347">
        <f>Premissas!AB50</f>
        <v>12</v>
      </c>
      <c r="DS75" s="347">
        <f>Premissas!AC50</f>
        <v>12</v>
      </c>
      <c r="DT75" s="347">
        <f>Premissas!AD50</f>
        <v>13</v>
      </c>
    </row>
    <row r="76" spans="2:124" x14ac:dyDescent="0.2">
      <c r="B76" s="292" t="s">
        <v>764</v>
      </c>
      <c r="D76" s="346"/>
      <c r="E76" s="347">
        <f>Premissas!S58</f>
        <v>1</v>
      </c>
      <c r="F76" s="347">
        <f>Premissas!T58</f>
        <v>1</v>
      </c>
      <c r="G76" s="347">
        <f>Premissas!U58</f>
        <v>1</v>
      </c>
      <c r="H76" s="347">
        <f>Premissas!V58</f>
        <v>1</v>
      </c>
      <c r="I76" s="347">
        <f>Premissas!W58</f>
        <v>1</v>
      </c>
      <c r="J76" s="347">
        <f>Premissas!X58</f>
        <v>1</v>
      </c>
      <c r="K76" s="347">
        <f>Premissas!Y58</f>
        <v>1</v>
      </c>
      <c r="L76" s="347">
        <f>Premissas!Z58</f>
        <v>1</v>
      </c>
      <c r="M76" s="347">
        <f>Premissas!AA58</f>
        <v>1</v>
      </c>
      <c r="N76" s="347">
        <f>Premissas!AB58</f>
        <v>1</v>
      </c>
      <c r="O76" s="347">
        <f>Premissas!AC58</f>
        <v>1</v>
      </c>
      <c r="P76" s="347">
        <f>Premissas!AD58</f>
        <v>1</v>
      </c>
      <c r="Q76" s="347">
        <f>Premissas!S59</f>
        <v>1</v>
      </c>
      <c r="R76" s="347">
        <f>Premissas!T59</f>
        <v>1</v>
      </c>
      <c r="S76" s="347">
        <f>Premissas!U59</f>
        <v>1</v>
      </c>
      <c r="T76" s="347">
        <f>Premissas!V59</f>
        <v>2</v>
      </c>
      <c r="U76" s="347">
        <f>Premissas!W59</f>
        <v>2</v>
      </c>
      <c r="V76" s="347">
        <f>Premissas!X59</f>
        <v>2</v>
      </c>
      <c r="W76" s="347">
        <f>Premissas!Y59</f>
        <v>2</v>
      </c>
      <c r="X76" s="347">
        <f>Premissas!Z59</f>
        <v>2</v>
      </c>
      <c r="Y76" s="347">
        <f>Premissas!AA59</f>
        <v>2</v>
      </c>
      <c r="Z76" s="347">
        <f>Premissas!AB59</f>
        <v>2</v>
      </c>
      <c r="AA76" s="347">
        <f>Premissas!AC59</f>
        <v>2</v>
      </c>
      <c r="AB76" s="347">
        <f>Premissas!AD59</f>
        <v>2</v>
      </c>
      <c r="AC76" s="347">
        <f>Premissas!S60</f>
        <v>2</v>
      </c>
      <c r="AD76" s="347">
        <f>Premissas!T60</f>
        <v>2</v>
      </c>
      <c r="AE76" s="347">
        <f>Premissas!U60</f>
        <v>2</v>
      </c>
      <c r="AF76" s="347">
        <f>Premissas!V60</f>
        <v>2</v>
      </c>
      <c r="AG76" s="347">
        <f>Premissas!W60</f>
        <v>2</v>
      </c>
      <c r="AH76" s="347">
        <f>Premissas!X60</f>
        <v>2</v>
      </c>
      <c r="AI76" s="347">
        <f>Premissas!Y60</f>
        <v>2</v>
      </c>
      <c r="AJ76" s="347">
        <f>Premissas!Z60</f>
        <v>3</v>
      </c>
      <c r="AK76" s="347">
        <f>Premissas!AA60</f>
        <v>3</v>
      </c>
      <c r="AL76" s="347">
        <f>Premissas!AB60</f>
        <v>3</v>
      </c>
      <c r="AM76" s="347">
        <f>Premissas!AC60</f>
        <v>3</v>
      </c>
      <c r="AN76" s="347">
        <f>Premissas!AD60</f>
        <v>3</v>
      </c>
      <c r="AO76" s="347">
        <f>Premissas!S61</f>
        <v>3</v>
      </c>
      <c r="AP76" s="347">
        <f>Premissas!T61</f>
        <v>3</v>
      </c>
      <c r="AQ76" s="347">
        <f>Premissas!U61</f>
        <v>3</v>
      </c>
      <c r="AR76" s="347">
        <f>Premissas!V61</f>
        <v>3</v>
      </c>
      <c r="AS76" s="347">
        <f>Premissas!W61</f>
        <v>4</v>
      </c>
      <c r="AT76" s="347">
        <f>Premissas!X61</f>
        <v>4</v>
      </c>
      <c r="AU76" s="347">
        <f>Premissas!Y61</f>
        <v>4</v>
      </c>
      <c r="AV76" s="347">
        <f>Premissas!Z61</f>
        <v>4</v>
      </c>
      <c r="AW76" s="347">
        <f>Premissas!AA61</f>
        <v>4</v>
      </c>
      <c r="AX76" s="347">
        <f>Premissas!AB61</f>
        <v>4</v>
      </c>
      <c r="AY76" s="347">
        <f>Premissas!AC61</f>
        <v>4</v>
      </c>
      <c r="AZ76" s="347">
        <f>Premissas!AD61</f>
        <v>5</v>
      </c>
      <c r="BA76" s="347">
        <f>Premissas!S62</f>
        <v>5</v>
      </c>
      <c r="BB76" s="347">
        <f>Premissas!T62</f>
        <v>5</v>
      </c>
      <c r="BC76" s="347">
        <f>Premissas!U62</f>
        <v>5</v>
      </c>
      <c r="BD76" s="347">
        <f>Premissas!V62</f>
        <v>5</v>
      </c>
      <c r="BE76" s="347">
        <f>Premissas!W62</f>
        <v>5</v>
      </c>
      <c r="BF76" s="347">
        <f>Premissas!X62</f>
        <v>6</v>
      </c>
      <c r="BG76" s="347">
        <f>Premissas!Y62</f>
        <v>6</v>
      </c>
      <c r="BH76" s="347">
        <f>Premissas!Z62</f>
        <v>6</v>
      </c>
      <c r="BI76" s="347">
        <f>Premissas!AA62</f>
        <v>6</v>
      </c>
      <c r="BJ76" s="347">
        <f>Premissas!AB62</f>
        <v>6</v>
      </c>
      <c r="BK76" s="347">
        <f>Premissas!AC62</f>
        <v>6</v>
      </c>
      <c r="BL76" s="347">
        <f>Premissas!AD62</f>
        <v>7</v>
      </c>
      <c r="BM76" s="347">
        <f>Premissas!S63</f>
        <v>7</v>
      </c>
      <c r="BN76" s="347">
        <f>Premissas!T63</f>
        <v>7</v>
      </c>
      <c r="BO76" s="347">
        <f>Premissas!U63</f>
        <v>7</v>
      </c>
      <c r="BP76" s="347">
        <f>Premissas!V63</f>
        <v>7</v>
      </c>
      <c r="BQ76" s="347">
        <f>Premissas!W63</f>
        <v>7</v>
      </c>
      <c r="BR76" s="347">
        <f>Premissas!X63</f>
        <v>8</v>
      </c>
      <c r="BS76" s="347">
        <f>Premissas!Y63</f>
        <v>8</v>
      </c>
      <c r="BT76" s="347">
        <f>Premissas!Z63</f>
        <v>8</v>
      </c>
      <c r="BU76" s="347">
        <f>Premissas!AA63</f>
        <v>8</v>
      </c>
      <c r="BV76" s="347">
        <f>Premissas!AB63</f>
        <v>8</v>
      </c>
      <c r="BW76" s="347">
        <f>Premissas!AC63</f>
        <v>8</v>
      </c>
      <c r="BX76" s="347">
        <f>Premissas!AD63</f>
        <v>9</v>
      </c>
      <c r="BY76" s="347">
        <f>Premissas!S64</f>
        <v>9</v>
      </c>
      <c r="BZ76" s="347">
        <f>Premissas!T64</f>
        <v>9</v>
      </c>
      <c r="CA76" s="347">
        <f>Premissas!U64</f>
        <v>9</v>
      </c>
      <c r="CB76" s="347">
        <f>Premissas!V64</f>
        <v>9</v>
      </c>
      <c r="CC76" s="347">
        <f>Premissas!W64</f>
        <v>9</v>
      </c>
      <c r="CD76" s="347">
        <f>Premissas!X64</f>
        <v>10</v>
      </c>
      <c r="CE76" s="347">
        <f>Premissas!Y64</f>
        <v>10</v>
      </c>
      <c r="CF76" s="347">
        <f>Premissas!Z64</f>
        <v>10</v>
      </c>
      <c r="CG76" s="347">
        <f>Premissas!AA64</f>
        <v>10</v>
      </c>
      <c r="CH76" s="347">
        <f>Premissas!AB64</f>
        <v>10</v>
      </c>
      <c r="CI76" s="347">
        <f>Premissas!AC64</f>
        <v>10</v>
      </c>
      <c r="CJ76" s="347">
        <f>Premissas!AD64</f>
        <v>11</v>
      </c>
      <c r="CK76" s="347">
        <f>Premissas!S65</f>
        <v>11</v>
      </c>
      <c r="CL76" s="347">
        <f>Premissas!T65</f>
        <v>11</v>
      </c>
      <c r="CM76" s="347">
        <f>Premissas!U65</f>
        <v>11</v>
      </c>
      <c r="CN76" s="347">
        <f>Premissas!V65</f>
        <v>11</v>
      </c>
      <c r="CO76" s="347">
        <f>Premissas!W65</f>
        <v>11</v>
      </c>
      <c r="CP76" s="347">
        <f>Premissas!X65</f>
        <v>12</v>
      </c>
      <c r="CQ76" s="347">
        <f>Premissas!Y65</f>
        <v>12</v>
      </c>
      <c r="CR76" s="347">
        <f>Premissas!Z65</f>
        <v>12</v>
      </c>
      <c r="CS76" s="347">
        <f>Premissas!AA65</f>
        <v>12</v>
      </c>
      <c r="CT76" s="347">
        <f>Premissas!AB65</f>
        <v>12</v>
      </c>
      <c r="CU76" s="347">
        <f>Premissas!AC65</f>
        <v>12</v>
      </c>
      <c r="CV76" s="347">
        <f>Premissas!AD65</f>
        <v>13</v>
      </c>
      <c r="CW76" s="347">
        <f>Premissas!S66</f>
        <v>13</v>
      </c>
      <c r="CX76" s="347">
        <f>Premissas!T66</f>
        <v>13</v>
      </c>
      <c r="CY76" s="347">
        <f>Premissas!U66</f>
        <v>13</v>
      </c>
      <c r="CZ76" s="347">
        <f>Premissas!V66</f>
        <v>13</v>
      </c>
      <c r="DA76" s="347">
        <f>Premissas!W66</f>
        <v>13</v>
      </c>
      <c r="DB76" s="347">
        <f>Premissas!X66</f>
        <v>14</v>
      </c>
      <c r="DC76" s="347">
        <f>Premissas!Y66</f>
        <v>14</v>
      </c>
      <c r="DD76" s="347">
        <f>Premissas!Z66</f>
        <v>14</v>
      </c>
      <c r="DE76" s="347">
        <f>Premissas!AA66</f>
        <v>14</v>
      </c>
      <c r="DF76" s="347">
        <f>Premissas!AB66</f>
        <v>14</v>
      </c>
      <c r="DG76" s="347">
        <f>Premissas!AC66</f>
        <v>14</v>
      </c>
      <c r="DH76" s="347">
        <f>Premissas!AD66</f>
        <v>15</v>
      </c>
      <c r="DI76" s="347">
        <f>Premissas!S67</f>
        <v>15</v>
      </c>
      <c r="DJ76" s="347">
        <f>Premissas!T67</f>
        <v>15</v>
      </c>
      <c r="DK76" s="347">
        <f>Premissas!U67</f>
        <v>15</v>
      </c>
      <c r="DL76" s="347">
        <f>Premissas!V67</f>
        <v>15</v>
      </c>
      <c r="DM76" s="347">
        <f>Premissas!W67</f>
        <v>15</v>
      </c>
      <c r="DN76" s="347">
        <f>Premissas!X67</f>
        <v>16</v>
      </c>
      <c r="DO76" s="347">
        <f>Premissas!Y67</f>
        <v>16</v>
      </c>
      <c r="DP76" s="347">
        <f>Premissas!Z67</f>
        <v>16</v>
      </c>
      <c r="DQ76" s="347">
        <f>Premissas!AA67</f>
        <v>16</v>
      </c>
      <c r="DR76" s="347">
        <f>Premissas!AB67</f>
        <v>16</v>
      </c>
      <c r="DS76" s="347">
        <f>Premissas!AC67</f>
        <v>16</v>
      </c>
      <c r="DT76" s="347">
        <f>Premissas!AD67</f>
        <v>17</v>
      </c>
    </row>
    <row r="77" spans="2:124" x14ac:dyDescent="0.2">
      <c r="B77" s="292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  <c r="AB77" s="293"/>
      <c r="AC77" s="293"/>
      <c r="AD77" s="293"/>
      <c r="AE77" s="293"/>
      <c r="AF77" s="293"/>
      <c r="AG77" s="293"/>
      <c r="AH77" s="293"/>
      <c r="AI77" s="293"/>
      <c r="AJ77" s="293"/>
      <c r="AK77" s="293"/>
      <c r="AL77" s="293"/>
      <c r="AM77" s="293"/>
      <c r="AN77" s="293"/>
      <c r="AO77" s="293"/>
      <c r="AP77" s="293"/>
      <c r="AQ77" s="293"/>
      <c r="AR77" s="293"/>
      <c r="AS77" s="293"/>
      <c r="AT77" s="293"/>
      <c r="AU77" s="293"/>
      <c r="AV77" s="293"/>
      <c r="AW77" s="293"/>
      <c r="AX77" s="293"/>
      <c r="AY77" s="293"/>
      <c r="AZ77" s="293"/>
      <c r="BA77" s="293"/>
      <c r="BB77" s="293"/>
      <c r="BC77" s="293"/>
      <c r="BD77" s="293"/>
      <c r="BE77" s="293"/>
      <c r="BF77" s="293"/>
      <c r="BG77" s="293"/>
      <c r="BH77" s="293"/>
      <c r="BI77" s="293"/>
      <c r="BJ77" s="293"/>
      <c r="BK77" s="293"/>
      <c r="BL77" s="293"/>
      <c r="BM77" s="293"/>
      <c r="BN77" s="293"/>
      <c r="BO77" s="293"/>
      <c r="BP77" s="293"/>
      <c r="BQ77" s="293"/>
      <c r="BR77" s="293"/>
      <c r="BS77" s="293"/>
      <c r="BT77" s="293"/>
      <c r="BU77" s="293"/>
      <c r="BV77" s="293"/>
      <c r="BW77" s="293"/>
      <c r="BX77" s="293"/>
      <c r="BY77" s="293"/>
      <c r="BZ77" s="293"/>
      <c r="CA77" s="293"/>
      <c r="CB77" s="293"/>
      <c r="CC77" s="293"/>
      <c r="CD77" s="293"/>
      <c r="CE77" s="293"/>
      <c r="CF77" s="293"/>
      <c r="CG77" s="293"/>
      <c r="CH77" s="293"/>
      <c r="CI77" s="293"/>
      <c r="CJ77" s="293"/>
      <c r="CK77" s="293"/>
      <c r="CL77" s="293"/>
      <c r="CM77" s="293"/>
      <c r="CN77" s="293"/>
      <c r="CO77" s="293"/>
      <c r="CP77" s="293"/>
      <c r="CQ77" s="293"/>
      <c r="CR77" s="293"/>
      <c r="CS77" s="293"/>
      <c r="CT77" s="293"/>
      <c r="CU77" s="293"/>
      <c r="CV77" s="293"/>
      <c r="CW77" s="293"/>
      <c r="CX77" s="293"/>
      <c r="CY77" s="293"/>
      <c r="CZ77" s="293"/>
      <c r="DA77" s="293"/>
      <c r="DB77" s="293"/>
      <c r="DC77" s="293"/>
      <c r="DD77" s="293"/>
      <c r="DE77" s="293"/>
      <c r="DF77" s="293"/>
      <c r="DG77" s="293"/>
      <c r="DH77" s="293"/>
      <c r="DI77" s="293"/>
      <c r="DJ77" s="293"/>
      <c r="DK77" s="293"/>
      <c r="DL77" s="293"/>
      <c r="DM77" s="293"/>
      <c r="DN77" s="293"/>
      <c r="DO77" s="293"/>
      <c r="DP77" s="293"/>
      <c r="DQ77" s="293"/>
      <c r="DR77" s="293"/>
      <c r="DS77" s="293"/>
      <c r="DT77" s="293"/>
    </row>
    <row r="79" spans="2:124" s="330" customFormat="1" hidden="1" x14ac:dyDescent="0.2">
      <c r="B79" s="330" t="s">
        <v>765</v>
      </c>
    </row>
    <row r="81" spans="2:149" hidden="1" x14ac:dyDescent="0.2">
      <c r="B81" s="270" t="s">
        <v>702</v>
      </c>
      <c r="E81" s="293">
        <f>E7*Premissas!$G$78</f>
        <v>11200</v>
      </c>
      <c r="F81" s="293">
        <f>F7*Premissas!$G$78</f>
        <v>11920</v>
      </c>
      <c r="G81" s="293">
        <f>G7*Premissas!$G$78</f>
        <v>12640</v>
      </c>
      <c r="H81" s="293">
        <f>H7*Premissas!$G$78</f>
        <v>13360</v>
      </c>
      <c r="I81" s="293">
        <f>I7*Premissas!$G$78</f>
        <v>14179.10132533875</v>
      </c>
      <c r="J81" s="293">
        <f>J7*Premissas!$G$78</f>
        <v>15144.270200903336</v>
      </c>
      <c r="K81" s="293">
        <f>K7*Premissas!$G$78</f>
        <v>16302.472851580837</v>
      </c>
      <c r="L81" s="293">
        <f>L7*Premissas!$G$78</f>
        <v>17645.987926366735</v>
      </c>
      <c r="M81" s="293">
        <f>M7*Premissas!$G$78</f>
        <v>19177.595111622668</v>
      </c>
      <c r="N81" s="293">
        <f>N7*Premissas!$G$78</f>
        <v>20908.311230961866</v>
      </c>
      <c r="O81" s="293">
        <f>O7*Premissas!$G$78</f>
        <v>22829.406123428373</v>
      </c>
      <c r="P81" s="293">
        <f>P7*Premissas!$G$78</f>
        <v>24942.610505141532</v>
      </c>
      <c r="Q81" s="293">
        <f>Q7*Premissas!$G$78</f>
        <v>37727.513791426405</v>
      </c>
      <c r="R81" s="293">
        <f>R7*Premissas!$G$78</f>
        <v>39953.171913397033</v>
      </c>
      <c r="S81" s="293">
        <f>S7*Premissas!$G$78</f>
        <v>42329.395847564723</v>
      </c>
      <c r="T81" s="293">
        <f>T7*Premissas!$G$78</f>
        <v>44871.242175149186</v>
      </c>
      <c r="U81" s="293">
        <f>U7*Premissas!$G$78</f>
        <v>47694.374460830841</v>
      </c>
      <c r="V81" s="293">
        <f>V7*Premissas!$G$78</f>
        <v>50863.97739277262</v>
      </c>
      <c r="W81" s="293">
        <f>W7*Premissas!$G$78</f>
        <v>54116.392397008458</v>
      </c>
      <c r="X81" s="293">
        <f>X7*Premissas!$G$78</f>
        <v>57449.409207674769</v>
      </c>
      <c r="Y81" s="293">
        <f>Y7*Premissas!$G$78</f>
        <v>61109.783250322733</v>
      </c>
      <c r="Z81" s="293">
        <f>Z7*Premissas!$G$78</f>
        <v>65118.279907071446</v>
      </c>
      <c r="AA81" s="293">
        <f>AA7*Premissas!$G$78</f>
        <v>69476.59997456611</v>
      </c>
      <c r="AB81" s="293">
        <f>AB7*Premissas!$G$78</f>
        <v>74270.752048810216</v>
      </c>
      <c r="AC81" s="293">
        <f>AC7*Premissas!$G$78</f>
        <v>89334.46087374643</v>
      </c>
      <c r="AD81" s="293">
        <f>AD7*Premissas!$G$78</f>
        <v>93724.984257435819</v>
      </c>
      <c r="AE81" s="293">
        <f>AE7*Premissas!$G$78</f>
        <v>98374.316716408197</v>
      </c>
      <c r="AF81" s="293">
        <f>AF7*Premissas!$G$78</f>
        <v>103302.92699503759</v>
      </c>
      <c r="AG81" s="293">
        <f>AG7*Premissas!$G$78</f>
        <v>108632.16142931645</v>
      </c>
      <c r="AH81" s="293">
        <f>AH7*Premissas!$G$78</f>
        <v>114483.2936602572</v>
      </c>
      <c r="AI81" s="293">
        <f>AI7*Premissas!$G$78</f>
        <v>120149.0850335921</v>
      </c>
      <c r="AJ81" s="293">
        <f>AJ7*Premissas!$G$78</f>
        <v>125654.14057644762</v>
      </c>
      <c r="AK81" s="293">
        <f>AK7*Premissas!$G$78</f>
        <v>131638.59606253801</v>
      </c>
      <c r="AL81" s="293">
        <f>AL7*Premissas!$G$78</f>
        <v>138133.85986377008</v>
      </c>
      <c r="AM81" s="293">
        <f>AM7*Premissas!$G$78</f>
        <v>145153.02077586198</v>
      </c>
      <c r="AN81" s="293">
        <f>AN7*Premissas!$G$78</f>
        <v>152820.8809622711</v>
      </c>
      <c r="AO81" s="293">
        <f>AO7*Premissas!$G$78</f>
        <v>170355.97876366921</v>
      </c>
      <c r="AP81" s="293">
        <f>AP7*Premissas!$G$78</f>
        <v>177094.32167499737</v>
      </c>
      <c r="AQ81" s="293">
        <f>AQ7*Premissas!$G$78</f>
        <v>184208.86463799051</v>
      </c>
      <c r="AR81" s="293">
        <f>AR7*Premissas!$G$78</f>
        <v>191725.9459458417</v>
      </c>
      <c r="AS81" s="293">
        <f>AS7*Premissas!$G$78</f>
        <v>199773.07496080338</v>
      </c>
      <c r="AT81" s="293">
        <f>AT7*Premissas!$G$78</f>
        <v>208532.35439307484</v>
      </c>
      <c r="AU81" s="293">
        <f>AU7*Premissas!$G$78</f>
        <v>216815.47824760736</v>
      </c>
      <c r="AV81" s="293">
        <f>AV7*Premissas!$G$78</f>
        <v>224676.13302354072</v>
      </c>
      <c r="AW81" s="293">
        <f>AW7*Premissas!$G$78</f>
        <v>233181.07968902442</v>
      </c>
      <c r="AX81" s="293">
        <f>AX7*Premissas!$G$78</f>
        <v>242373.26905220732</v>
      </c>
      <c r="AY81" s="293">
        <f>AY7*Premissas!$G$78</f>
        <v>252278.14031558656</v>
      </c>
      <c r="AZ81" s="293">
        <f>AZ7*Premissas!$G$78</f>
        <v>263062.56768138608</v>
      </c>
      <c r="BA81" s="293">
        <f>BA7*Premissas!$G$78</f>
        <v>283309.07892885379</v>
      </c>
      <c r="BB81" s="293">
        <f>BB7*Premissas!$G$78</f>
        <v>292623.26461394818</v>
      </c>
      <c r="BC81" s="293">
        <f>BC7*Premissas!$G$78</f>
        <v>302442.44248939573</v>
      </c>
      <c r="BD81" s="293">
        <f>BD7*Premissas!$G$78</f>
        <v>312799.39045532409</v>
      </c>
      <c r="BE81" s="293">
        <f>BE7*Premissas!$G$78</f>
        <v>323828.3794612668</v>
      </c>
      <c r="BF81" s="293">
        <f>BF7*Premissas!$G$78</f>
        <v>335778.24908388784</v>
      </c>
      <c r="BG81" s="293">
        <f>BG7*Premissas!$G$78</f>
        <v>346932.90410973522</v>
      </c>
      <c r="BH81" s="293">
        <f>BH7*Premissas!$G$78</f>
        <v>357377.93693985179</v>
      </c>
      <c r="BI81" s="293">
        <f>BI7*Premissas!$G$78</f>
        <v>368648.16812331148</v>
      </c>
      <c r="BJ81" s="293">
        <f>BJ7*Premissas!$G$78</f>
        <v>380799.21192072885</v>
      </c>
      <c r="BK81" s="293">
        <f>BK7*Premissas!$G$78</f>
        <v>393870.05742873903</v>
      </c>
      <c r="BL81" s="293">
        <f>BL7*Premissas!$G$78</f>
        <v>408073.73697873973</v>
      </c>
      <c r="BM81" s="293"/>
      <c r="BN81" s="293"/>
      <c r="BO81" s="293"/>
      <c r="BP81" s="293"/>
      <c r="BQ81" s="293"/>
      <c r="BR81" s="293"/>
      <c r="BS81" s="293"/>
      <c r="BT81" s="293"/>
      <c r="BU81" s="293"/>
      <c r="BV81" s="293"/>
      <c r="BW81" s="293"/>
      <c r="BX81" s="293"/>
      <c r="BY81" s="293"/>
      <c r="BZ81" s="293"/>
      <c r="CA81" s="293"/>
      <c r="CB81" s="293"/>
      <c r="CC81" s="293"/>
      <c r="CD81" s="293"/>
      <c r="CE81" s="293"/>
      <c r="CF81" s="293"/>
      <c r="CG81" s="293"/>
      <c r="CH81" s="293"/>
      <c r="CI81" s="293"/>
      <c r="CJ81" s="293"/>
      <c r="CK81" s="293"/>
      <c r="CL81" s="293"/>
      <c r="CM81" s="293"/>
      <c r="CN81" s="293"/>
      <c r="CO81" s="293"/>
      <c r="CP81" s="293"/>
      <c r="CQ81" s="293"/>
      <c r="CR81" s="293"/>
      <c r="CS81" s="293"/>
      <c r="CT81" s="293"/>
      <c r="CU81" s="293"/>
      <c r="CV81" s="293"/>
      <c r="CW81" s="293"/>
      <c r="CX81" s="293"/>
      <c r="CY81" s="293"/>
      <c r="CZ81" s="293"/>
      <c r="DA81" s="293"/>
      <c r="DB81" s="293"/>
      <c r="DC81" s="293"/>
      <c r="DD81" s="293"/>
      <c r="DE81" s="293"/>
      <c r="DF81" s="293"/>
      <c r="DG81" s="293"/>
      <c r="DH81" s="293"/>
      <c r="DI81" s="293"/>
      <c r="DJ81" s="293"/>
      <c r="DK81" s="293"/>
      <c r="DL81" s="293"/>
      <c r="DM81" s="293"/>
      <c r="DN81" s="293"/>
      <c r="DO81" s="293"/>
      <c r="DP81" s="293"/>
      <c r="DQ81" s="293"/>
      <c r="DR81" s="293"/>
      <c r="DS81" s="293"/>
      <c r="DT81" s="293"/>
      <c r="DV81" s="293">
        <f>SUMIF($E$4:$BL$4,DV$4,$E81:$BL81)</f>
        <v>200249.7552753441</v>
      </c>
      <c r="DW81" s="293">
        <f>SUMIF($E$4:$BL$4,DW$4,$E81:$BL81)</f>
        <v>644980.89236659463</v>
      </c>
      <c r="DX81" s="293">
        <f>SUMIF($E$4:$BL$4,DX$4,$E81:$BL81)</f>
        <v>1421401.7272066826</v>
      </c>
      <c r="DY81" s="293">
        <f>SUMIF($E$4:$BL$4,DY$4,$E81:$BL81)</f>
        <v>2564077.2083857297</v>
      </c>
      <c r="DZ81" s="293">
        <f>SUMIF($E$4:$BL$4,DZ$4,$E81:$BL81)</f>
        <v>4106482.8205337822</v>
      </c>
      <c r="EA81" s="293"/>
      <c r="EB81" s="293"/>
      <c r="EC81" s="293"/>
      <c r="ED81" s="293"/>
      <c r="EE81" s="293"/>
      <c r="EF81" s="293">
        <f>SUM(DV81:DZ81)</f>
        <v>8937192.4037681334</v>
      </c>
      <c r="EH81" s="295">
        <f>IFERROR(DW81/DV81-1,0)</f>
        <v>2.2208823001044058</v>
      </c>
      <c r="EI81" s="295">
        <f>IFERROR(DX81/DW81-1,0)</f>
        <v>1.2037888936387056</v>
      </c>
      <c r="EJ81" s="295">
        <f>IFERROR(DY81/DX81-1,0)</f>
        <v>0.80390748041696547</v>
      </c>
      <c r="EK81" s="295">
        <f>IFERROR(DZ81/DY81-1,0)</f>
        <v>0.60154413724503542</v>
      </c>
      <c r="EL81" s="295">
        <f>IFERROR(#REF!/DV81-1,0)^(1/8)</f>
        <v>0</v>
      </c>
      <c r="EN81" s="295">
        <f>DV81/DV$7</f>
        <v>0.32</v>
      </c>
      <c r="EO81" s="295">
        <f>DW81/DW$7</f>
        <v>0.32000000000000012</v>
      </c>
      <c r="EP81" s="295">
        <f>DX81/DX$7</f>
        <v>0.32</v>
      </c>
      <c r="EQ81" s="295">
        <f>DY81/DY$7</f>
        <v>0.32</v>
      </c>
      <c r="ER81" s="295">
        <f>DZ81/DZ$7</f>
        <v>0.32</v>
      </c>
      <c r="ES81" s="295">
        <f t="shared" ref="ES81" si="182">EF81/EF$7</f>
        <v>5.1835043132010206E-2</v>
      </c>
    </row>
    <row r="82" spans="2:149" hidden="1" x14ac:dyDescent="0.2">
      <c r="B82" s="597" t="s">
        <v>766</v>
      </c>
      <c r="C82" s="597"/>
      <c r="D82" s="597"/>
      <c r="E82" s="1308"/>
      <c r="F82" s="1308"/>
      <c r="G82" s="1308">
        <f>SUM(E81:G81)</f>
        <v>35760</v>
      </c>
      <c r="H82" s="1308"/>
      <c r="I82" s="1308"/>
      <c r="J82" s="1308">
        <f>SUM(H81:J81)</f>
        <v>42683.371526242088</v>
      </c>
      <c r="K82" s="1308"/>
      <c r="L82" s="1308"/>
      <c r="M82" s="1308">
        <f>SUM(K81:M81)</f>
        <v>53126.055889570242</v>
      </c>
      <c r="N82" s="1308"/>
      <c r="O82" s="1308"/>
      <c r="P82" s="1308">
        <f>SUM(N81:P81)</f>
        <v>68680.327859531768</v>
      </c>
      <c r="Q82" s="1308"/>
      <c r="R82" s="1308"/>
      <c r="S82" s="1308">
        <f>SUM(Q81:S81)</f>
        <v>120010.08155238816</v>
      </c>
      <c r="T82" s="1308"/>
      <c r="U82" s="1308"/>
      <c r="V82" s="1308">
        <f>SUM(T81:V81)</f>
        <v>143429.59402875265</v>
      </c>
      <c r="W82" s="1308"/>
      <c r="X82" s="1308"/>
      <c r="Y82" s="1308">
        <f>SUM(W81:Y81)</f>
        <v>172675.58485500596</v>
      </c>
      <c r="Z82" s="1308"/>
      <c r="AA82" s="1308"/>
      <c r="AB82" s="1308">
        <f>SUM(Z81:AB81)</f>
        <v>208865.63193044777</v>
      </c>
      <c r="AC82" s="1308"/>
      <c r="AD82" s="1308"/>
      <c r="AE82" s="1308">
        <f>SUM(AC81:AE81)</f>
        <v>281433.76184759045</v>
      </c>
      <c r="AF82" s="1308"/>
      <c r="AG82" s="1308"/>
      <c r="AH82" s="1308">
        <f>SUM(AF81:AH81)</f>
        <v>326418.38208461122</v>
      </c>
      <c r="AI82" s="1308"/>
      <c r="AJ82" s="1308"/>
      <c r="AK82" s="1308">
        <f>SUM(AI81:AK81)</f>
        <v>377441.82167257776</v>
      </c>
      <c r="AL82" s="1308"/>
      <c r="AM82" s="1308"/>
      <c r="AN82" s="1308">
        <f>SUM(AL81:AN81)</f>
        <v>436107.76160190313</v>
      </c>
      <c r="AO82" s="1308"/>
      <c r="AP82" s="1308"/>
      <c r="AQ82" s="1308">
        <f>SUM(AO81:AQ81)</f>
        <v>531659.16507665708</v>
      </c>
      <c r="AR82" s="1308"/>
      <c r="AS82" s="1308"/>
      <c r="AT82" s="1308">
        <f>SUM(AR81:AT81)</f>
        <v>600031.37529971998</v>
      </c>
      <c r="AU82" s="1308"/>
      <c r="AV82" s="1308"/>
      <c r="AW82" s="1308">
        <f>SUM(AU81:AW81)</f>
        <v>674672.69096017256</v>
      </c>
      <c r="AX82" s="1308"/>
      <c r="AY82" s="1308"/>
      <c r="AZ82" s="1308">
        <f>SUM(AX81:AZ81)</f>
        <v>757713.97704917996</v>
      </c>
      <c r="BA82" s="1308">
        <f t="shared" ref="BA82:BL82" si="183">SUM(AY81:BA81)</f>
        <v>798649.78692582645</v>
      </c>
      <c r="BB82" s="1308">
        <f t="shared" si="183"/>
        <v>838994.91122418805</v>
      </c>
      <c r="BC82" s="1308">
        <f t="shared" si="183"/>
        <v>878374.78603219765</v>
      </c>
      <c r="BD82" s="1308">
        <f t="shared" si="183"/>
        <v>907865.097558668</v>
      </c>
      <c r="BE82" s="1308">
        <f t="shared" si="183"/>
        <v>939070.21240598662</v>
      </c>
      <c r="BF82" s="1308">
        <f t="shared" si="183"/>
        <v>972406.01900047879</v>
      </c>
      <c r="BG82" s="1308">
        <f t="shared" si="183"/>
        <v>1006539.5326548899</v>
      </c>
      <c r="BH82" s="1308">
        <f t="shared" si="183"/>
        <v>1040089.0901334749</v>
      </c>
      <c r="BI82" s="1308">
        <f t="shared" si="183"/>
        <v>1072959.0091728985</v>
      </c>
      <c r="BJ82" s="1308">
        <f t="shared" si="183"/>
        <v>1106825.3169838921</v>
      </c>
      <c r="BK82" s="1308">
        <f t="shared" si="183"/>
        <v>1143317.4374727793</v>
      </c>
      <c r="BL82" s="1308">
        <f t="shared" si="183"/>
        <v>1182743.0063282077</v>
      </c>
      <c r="BM82" s="293"/>
      <c r="BN82" s="293"/>
      <c r="BO82" s="293"/>
      <c r="BP82" s="293"/>
      <c r="BQ82" s="293"/>
      <c r="BR82" s="293"/>
      <c r="BS82" s="293"/>
      <c r="BT82" s="293"/>
      <c r="BU82" s="293"/>
      <c r="BV82" s="293"/>
      <c r="BW82" s="293"/>
      <c r="BX82" s="293"/>
      <c r="BY82" s="293"/>
      <c r="BZ82" s="293"/>
      <c r="CA82" s="293"/>
      <c r="CB82" s="293"/>
      <c r="CC82" s="293"/>
      <c r="CD82" s="293"/>
      <c r="CE82" s="293"/>
      <c r="CF82" s="293"/>
      <c r="CG82" s="293"/>
      <c r="CH82" s="293"/>
      <c r="CI82" s="293"/>
      <c r="CJ82" s="293"/>
      <c r="CK82" s="293"/>
      <c r="CL82" s="293"/>
      <c r="CM82" s="293"/>
      <c r="CN82" s="293"/>
      <c r="CO82" s="293"/>
      <c r="CP82" s="293"/>
      <c r="CQ82" s="293"/>
      <c r="CR82" s="293"/>
      <c r="CS82" s="293"/>
      <c r="CT82" s="293"/>
      <c r="CU82" s="293"/>
      <c r="CV82" s="293"/>
      <c r="CW82" s="293"/>
      <c r="CX82" s="293"/>
      <c r="CY82" s="293"/>
      <c r="CZ82" s="293"/>
      <c r="DA82" s="293"/>
      <c r="DB82" s="293"/>
      <c r="DC82" s="293"/>
      <c r="DD82" s="293"/>
      <c r="DE82" s="293"/>
      <c r="DF82" s="293"/>
      <c r="DG82" s="293"/>
      <c r="DH82" s="293"/>
      <c r="DI82" s="293"/>
      <c r="DJ82" s="293"/>
      <c r="DK82" s="293"/>
      <c r="DL82" s="293"/>
      <c r="DM82" s="293"/>
      <c r="DN82" s="293"/>
      <c r="DO82" s="293"/>
      <c r="DP82" s="293"/>
      <c r="DQ82" s="293"/>
      <c r="DR82" s="293"/>
      <c r="DS82" s="293"/>
      <c r="DT82" s="293"/>
      <c r="DV82" s="597"/>
      <c r="DW82" s="597"/>
      <c r="DX82" s="597"/>
      <c r="DY82" s="597"/>
      <c r="DZ82" s="597"/>
      <c r="EH82" s="295"/>
      <c r="EI82" s="295"/>
      <c r="EJ82" s="295"/>
      <c r="EK82" s="295"/>
      <c r="EL82" s="295"/>
      <c r="EN82" s="1309"/>
      <c r="EO82" s="1309"/>
      <c r="EP82" s="1309"/>
      <c r="EQ82" s="1309"/>
      <c r="ER82" s="1309"/>
      <c r="ES82" s="1309"/>
    </row>
    <row r="83" spans="2:149" hidden="1" x14ac:dyDescent="0.2">
      <c r="B83" s="270" t="s">
        <v>443</v>
      </c>
      <c r="C83" s="296">
        <v>0</v>
      </c>
      <c r="D83" s="340"/>
      <c r="E83" s="293">
        <f>E81*$C$83</f>
        <v>0</v>
      </c>
      <c r="F83" s="293">
        <f t="shared" ref="F83:AZ83" si="184">F81*$C$83</f>
        <v>0</v>
      </c>
      <c r="G83" s="293">
        <f t="shared" si="184"/>
        <v>0</v>
      </c>
      <c r="H83" s="293">
        <f t="shared" si="184"/>
        <v>0</v>
      </c>
      <c r="I83" s="293">
        <f t="shared" si="184"/>
        <v>0</v>
      </c>
      <c r="J83" s="293">
        <f t="shared" si="184"/>
        <v>0</v>
      </c>
      <c r="K83" s="293">
        <f t="shared" si="184"/>
        <v>0</v>
      </c>
      <c r="L83" s="293">
        <f t="shared" si="184"/>
        <v>0</v>
      </c>
      <c r="M83" s="293">
        <f t="shared" si="184"/>
        <v>0</v>
      </c>
      <c r="N83" s="293">
        <f t="shared" si="184"/>
        <v>0</v>
      </c>
      <c r="O83" s="293">
        <f t="shared" si="184"/>
        <v>0</v>
      </c>
      <c r="P83" s="293">
        <f t="shared" si="184"/>
        <v>0</v>
      </c>
      <c r="Q83" s="293">
        <f t="shared" si="184"/>
        <v>0</v>
      </c>
      <c r="R83" s="293">
        <f t="shared" si="184"/>
        <v>0</v>
      </c>
      <c r="S83" s="293">
        <f t="shared" si="184"/>
        <v>0</v>
      </c>
      <c r="T83" s="293">
        <f t="shared" si="184"/>
        <v>0</v>
      </c>
      <c r="U83" s="293">
        <f t="shared" si="184"/>
        <v>0</v>
      </c>
      <c r="V83" s="293">
        <f t="shared" si="184"/>
        <v>0</v>
      </c>
      <c r="W83" s="293">
        <f t="shared" si="184"/>
        <v>0</v>
      </c>
      <c r="X83" s="293">
        <f t="shared" si="184"/>
        <v>0</v>
      </c>
      <c r="Y83" s="293">
        <f t="shared" si="184"/>
        <v>0</v>
      </c>
      <c r="Z83" s="293">
        <f t="shared" si="184"/>
        <v>0</v>
      </c>
      <c r="AA83" s="293">
        <f t="shared" si="184"/>
        <v>0</v>
      </c>
      <c r="AB83" s="293">
        <f t="shared" si="184"/>
        <v>0</v>
      </c>
      <c r="AC83" s="293">
        <f t="shared" si="184"/>
        <v>0</v>
      </c>
      <c r="AD83" s="293">
        <f t="shared" si="184"/>
        <v>0</v>
      </c>
      <c r="AE83" s="293">
        <f t="shared" si="184"/>
        <v>0</v>
      </c>
      <c r="AF83" s="293">
        <f t="shared" si="184"/>
        <v>0</v>
      </c>
      <c r="AG83" s="293">
        <f t="shared" si="184"/>
        <v>0</v>
      </c>
      <c r="AH83" s="293">
        <f t="shared" si="184"/>
        <v>0</v>
      </c>
      <c r="AI83" s="293">
        <f t="shared" si="184"/>
        <v>0</v>
      </c>
      <c r="AJ83" s="293">
        <f t="shared" si="184"/>
        <v>0</v>
      </c>
      <c r="AK83" s="293">
        <f t="shared" si="184"/>
        <v>0</v>
      </c>
      <c r="AL83" s="293">
        <f t="shared" si="184"/>
        <v>0</v>
      </c>
      <c r="AM83" s="293">
        <f t="shared" si="184"/>
        <v>0</v>
      </c>
      <c r="AN83" s="293">
        <f t="shared" si="184"/>
        <v>0</v>
      </c>
      <c r="AO83" s="293">
        <f t="shared" si="184"/>
        <v>0</v>
      </c>
      <c r="AP83" s="293">
        <f t="shared" si="184"/>
        <v>0</v>
      </c>
      <c r="AQ83" s="293">
        <f t="shared" si="184"/>
        <v>0</v>
      </c>
      <c r="AR83" s="293">
        <f t="shared" si="184"/>
        <v>0</v>
      </c>
      <c r="AS83" s="293">
        <f t="shared" si="184"/>
        <v>0</v>
      </c>
      <c r="AT83" s="293">
        <f t="shared" si="184"/>
        <v>0</v>
      </c>
      <c r="AU83" s="293">
        <f t="shared" si="184"/>
        <v>0</v>
      </c>
      <c r="AV83" s="293">
        <f t="shared" si="184"/>
        <v>0</v>
      </c>
      <c r="AW83" s="293">
        <f t="shared" si="184"/>
        <v>0</v>
      </c>
      <c r="AX83" s="293">
        <f t="shared" si="184"/>
        <v>0</v>
      </c>
      <c r="AY83" s="293">
        <f t="shared" si="184"/>
        <v>0</v>
      </c>
      <c r="AZ83" s="293">
        <f t="shared" si="184"/>
        <v>0</v>
      </c>
      <c r="BA83" s="293">
        <f>BA81*$C$83</f>
        <v>0</v>
      </c>
      <c r="BB83" s="293">
        <f t="shared" ref="BB83:BL83" si="185">BB81*$C$83</f>
        <v>0</v>
      </c>
      <c r="BC83" s="293">
        <f t="shared" si="185"/>
        <v>0</v>
      </c>
      <c r="BD83" s="293">
        <f t="shared" si="185"/>
        <v>0</v>
      </c>
      <c r="BE83" s="293">
        <f t="shared" si="185"/>
        <v>0</v>
      </c>
      <c r="BF83" s="293">
        <f t="shared" si="185"/>
        <v>0</v>
      </c>
      <c r="BG83" s="293">
        <f t="shared" si="185"/>
        <v>0</v>
      </c>
      <c r="BH83" s="293">
        <f t="shared" si="185"/>
        <v>0</v>
      </c>
      <c r="BI83" s="293">
        <f t="shared" si="185"/>
        <v>0</v>
      </c>
      <c r="BJ83" s="293">
        <f t="shared" si="185"/>
        <v>0</v>
      </c>
      <c r="BK83" s="293">
        <f t="shared" si="185"/>
        <v>0</v>
      </c>
      <c r="BL83" s="293">
        <f t="shared" si="185"/>
        <v>0</v>
      </c>
      <c r="BM83" s="293"/>
      <c r="BN83" s="293"/>
      <c r="BO83" s="293"/>
      <c r="BP83" s="293"/>
      <c r="BQ83" s="293"/>
      <c r="BR83" s="293"/>
      <c r="BS83" s="293"/>
      <c r="BT83" s="293"/>
      <c r="BU83" s="293"/>
      <c r="BV83" s="293"/>
      <c r="BW83" s="293"/>
      <c r="BX83" s="293"/>
      <c r="BY83" s="293"/>
      <c r="BZ83" s="293"/>
      <c r="CA83" s="293"/>
      <c r="CB83" s="293"/>
      <c r="CC83" s="293"/>
      <c r="CD83" s="293"/>
      <c r="CE83" s="293"/>
      <c r="CF83" s="293"/>
      <c r="CG83" s="293"/>
      <c r="CH83" s="293"/>
      <c r="CI83" s="293"/>
      <c r="CJ83" s="293"/>
      <c r="CK83" s="293"/>
      <c r="CL83" s="293"/>
      <c r="CM83" s="293"/>
      <c r="CN83" s="293"/>
      <c r="CO83" s="293"/>
      <c r="CP83" s="293"/>
      <c r="CQ83" s="293"/>
      <c r="CR83" s="293"/>
      <c r="CS83" s="293"/>
      <c r="CT83" s="293"/>
      <c r="CU83" s="293"/>
      <c r="CV83" s="293"/>
      <c r="CW83" s="293"/>
      <c r="CX83" s="293"/>
      <c r="CY83" s="293"/>
      <c r="CZ83" s="293"/>
      <c r="DA83" s="293"/>
      <c r="DB83" s="293"/>
      <c r="DC83" s="293"/>
      <c r="DD83" s="293"/>
      <c r="DE83" s="293"/>
      <c r="DF83" s="293"/>
      <c r="DG83" s="293"/>
      <c r="DH83" s="293"/>
      <c r="DI83" s="293"/>
      <c r="DJ83" s="293"/>
      <c r="DK83" s="293"/>
      <c r="DL83" s="293"/>
      <c r="DM83" s="293"/>
      <c r="DN83" s="293"/>
      <c r="DO83" s="293"/>
      <c r="DP83" s="293"/>
      <c r="DQ83" s="293"/>
      <c r="DR83" s="293"/>
      <c r="DS83" s="293"/>
      <c r="DT83" s="293"/>
      <c r="DV83" s="293">
        <f t="shared" ref="DV83:DZ87" si="186">SUMIF($E$4:$BL$4,DV$4,$E83:$BL83)</f>
        <v>0</v>
      </c>
      <c r="DW83" s="293">
        <f t="shared" si="186"/>
        <v>0</v>
      </c>
      <c r="DX83" s="293">
        <f t="shared" si="186"/>
        <v>0</v>
      </c>
      <c r="DY83" s="293">
        <f t="shared" si="186"/>
        <v>0</v>
      </c>
      <c r="DZ83" s="293">
        <f t="shared" si="186"/>
        <v>0</v>
      </c>
      <c r="EA83" s="293"/>
      <c r="EB83" s="293"/>
      <c r="EC83" s="293"/>
      <c r="ED83" s="293"/>
      <c r="EE83" s="293"/>
      <c r="EF83" s="1310">
        <f>SUM(DV83:DZ83)</f>
        <v>0</v>
      </c>
      <c r="EH83" s="1311">
        <f t="shared" ref="EH83:EK87" si="187">IFERROR(DW83/DV83-1,0)</f>
        <v>0</v>
      </c>
      <c r="EI83" s="1311">
        <f t="shared" si="187"/>
        <v>0</v>
      </c>
      <c r="EJ83" s="1311">
        <f t="shared" si="187"/>
        <v>0</v>
      </c>
      <c r="EK83" s="1311">
        <f t="shared" si="187"/>
        <v>0</v>
      </c>
      <c r="EL83" s="1311">
        <f>IFERROR(#REF!/DV83-1,0)^(1/8)</f>
        <v>0</v>
      </c>
      <c r="EN83" s="295">
        <f t="shared" ref="EN83:ER87" si="188">DV83/DV$7</f>
        <v>0</v>
      </c>
      <c r="EO83" s="295">
        <f t="shared" si="188"/>
        <v>0</v>
      </c>
      <c r="EP83" s="295">
        <f t="shared" si="188"/>
        <v>0</v>
      </c>
      <c r="EQ83" s="295">
        <f t="shared" si="188"/>
        <v>0</v>
      </c>
      <c r="ER83" s="295">
        <f t="shared" si="188"/>
        <v>0</v>
      </c>
      <c r="ES83" s="295">
        <f t="shared" ref="ES83:ES87" si="189">EF83/EF$7</f>
        <v>0</v>
      </c>
    </row>
    <row r="84" spans="2:149" hidden="1" x14ac:dyDescent="0.2">
      <c r="B84" s="270" t="s">
        <v>767</v>
      </c>
      <c r="C84" s="296">
        <v>0</v>
      </c>
      <c r="D84" s="340"/>
      <c r="E84" s="293">
        <f>IF(E82&gt;60000,(E82-60000)*$C$84,0)</f>
        <v>0</v>
      </c>
      <c r="F84" s="293">
        <f t="shared" ref="F84:AZ84" si="190">IF(F82&gt;60000,(F82-60000)*$C$84,0)</f>
        <v>0</v>
      </c>
      <c r="G84" s="293">
        <f t="shared" si="190"/>
        <v>0</v>
      </c>
      <c r="H84" s="293">
        <f t="shared" si="190"/>
        <v>0</v>
      </c>
      <c r="I84" s="293">
        <f t="shared" si="190"/>
        <v>0</v>
      </c>
      <c r="J84" s="293">
        <f t="shared" si="190"/>
        <v>0</v>
      </c>
      <c r="K84" s="293">
        <f t="shared" si="190"/>
        <v>0</v>
      </c>
      <c r="L84" s="293">
        <f t="shared" si="190"/>
        <v>0</v>
      </c>
      <c r="M84" s="293">
        <f t="shared" si="190"/>
        <v>0</v>
      </c>
      <c r="N84" s="293">
        <f t="shared" si="190"/>
        <v>0</v>
      </c>
      <c r="O84" s="293">
        <f t="shared" si="190"/>
        <v>0</v>
      </c>
      <c r="P84" s="293">
        <f t="shared" si="190"/>
        <v>0</v>
      </c>
      <c r="Q84" s="293">
        <f t="shared" si="190"/>
        <v>0</v>
      </c>
      <c r="R84" s="293">
        <f t="shared" si="190"/>
        <v>0</v>
      </c>
      <c r="S84" s="293">
        <f t="shared" si="190"/>
        <v>0</v>
      </c>
      <c r="T84" s="293">
        <f t="shared" si="190"/>
        <v>0</v>
      </c>
      <c r="U84" s="293">
        <f t="shared" si="190"/>
        <v>0</v>
      </c>
      <c r="V84" s="293">
        <f t="shared" si="190"/>
        <v>0</v>
      </c>
      <c r="W84" s="293">
        <f t="shared" si="190"/>
        <v>0</v>
      </c>
      <c r="X84" s="293">
        <f t="shared" si="190"/>
        <v>0</v>
      </c>
      <c r="Y84" s="293">
        <f t="shared" si="190"/>
        <v>0</v>
      </c>
      <c r="Z84" s="293">
        <f t="shared" si="190"/>
        <v>0</v>
      </c>
      <c r="AA84" s="293">
        <f t="shared" si="190"/>
        <v>0</v>
      </c>
      <c r="AB84" s="293">
        <f t="shared" si="190"/>
        <v>0</v>
      </c>
      <c r="AC84" s="293">
        <f t="shared" si="190"/>
        <v>0</v>
      </c>
      <c r="AD84" s="293">
        <f t="shared" si="190"/>
        <v>0</v>
      </c>
      <c r="AE84" s="293">
        <f t="shared" si="190"/>
        <v>0</v>
      </c>
      <c r="AF84" s="293">
        <f t="shared" si="190"/>
        <v>0</v>
      </c>
      <c r="AG84" s="293">
        <f t="shared" si="190"/>
        <v>0</v>
      </c>
      <c r="AH84" s="293">
        <f t="shared" si="190"/>
        <v>0</v>
      </c>
      <c r="AI84" s="293">
        <f t="shared" si="190"/>
        <v>0</v>
      </c>
      <c r="AJ84" s="293">
        <f t="shared" si="190"/>
        <v>0</v>
      </c>
      <c r="AK84" s="293">
        <f t="shared" si="190"/>
        <v>0</v>
      </c>
      <c r="AL84" s="293">
        <f t="shared" si="190"/>
        <v>0</v>
      </c>
      <c r="AM84" s="293">
        <f t="shared" si="190"/>
        <v>0</v>
      </c>
      <c r="AN84" s="293">
        <f t="shared" si="190"/>
        <v>0</v>
      </c>
      <c r="AO84" s="293">
        <f t="shared" si="190"/>
        <v>0</v>
      </c>
      <c r="AP84" s="293">
        <f t="shared" si="190"/>
        <v>0</v>
      </c>
      <c r="AQ84" s="293">
        <f t="shared" si="190"/>
        <v>0</v>
      </c>
      <c r="AR84" s="293">
        <f t="shared" si="190"/>
        <v>0</v>
      </c>
      <c r="AS84" s="293">
        <f t="shared" si="190"/>
        <v>0</v>
      </c>
      <c r="AT84" s="293">
        <f t="shared" si="190"/>
        <v>0</v>
      </c>
      <c r="AU84" s="293">
        <f t="shared" si="190"/>
        <v>0</v>
      </c>
      <c r="AV84" s="293">
        <f t="shared" si="190"/>
        <v>0</v>
      </c>
      <c r="AW84" s="293">
        <f t="shared" si="190"/>
        <v>0</v>
      </c>
      <c r="AX84" s="293">
        <f t="shared" si="190"/>
        <v>0</v>
      </c>
      <c r="AY84" s="293">
        <f t="shared" si="190"/>
        <v>0</v>
      </c>
      <c r="AZ84" s="293">
        <f t="shared" si="190"/>
        <v>0</v>
      </c>
      <c r="BA84" s="293">
        <f t="shared" ref="BA84:BL84" si="191">IF(BA82&gt;60000,(BA82-60000)*$C$84,0)</f>
        <v>0</v>
      </c>
      <c r="BB84" s="293">
        <f t="shared" si="191"/>
        <v>0</v>
      </c>
      <c r="BC84" s="293">
        <f t="shared" si="191"/>
        <v>0</v>
      </c>
      <c r="BD84" s="293">
        <f t="shared" si="191"/>
        <v>0</v>
      </c>
      <c r="BE84" s="293">
        <f t="shared" si="191"/>
        <v>0</v>
      </c>
      <c r="BF84" s="293">
        <f t="shared" si="191"/>
        <v>0</v>
      </c>
      <c r="BG84" s="293">
        <f t="shared" si="191"/>
        <v>0</v>
      </c>
      <c r="BH84" s="293">
        <f t="shared" si="191"/>
        <v>0</v>
      </c>
      <c r="BI84" s="293">
        <f t="shared" si="191"/>
        <v>0</v>
      </c>
      <c r="BJ84" s="293">
        <f t="shared" si="191"/>
        <v>0</v>
      </c>
      <c r="BK84" s="293">
        <f t="shared" si="191"/>
        <v>0</v>
      </c>
      <c r="BL84" s="293">
        <f t="shared" si="191"/>
        <v>0</v>
      </c>
      <c r="BM84" s="293"/>
      <c r="BN84" s="293"/>
      <c r="BO84" s="293"/>
      <c r="BP84" s="293"/>
      <c r="BQ84" s="293"/>
      <c r="BR84" s="293"/>
      <c r="BS84" s="293"/>
      <c r="BT84" s="293"/>
      <c r="BU84" s="293"/>
      <c r="BV84" s="293"/>
      <c r="BW84" s="293"/>
      <c r="BX84" s="293"/>
      <c r="BY84" s="293"/>
      <c r="BZ84" s="293"/>
      <c r="CA84" s="293"/>
      <c r="CB84" s="293"/>
      <c r="CC84" s="293"/>
      <c r="CD84" s="293"/>
      <c r="CE84" s="293"/>
      <c r="CF84" s="293"/>
      <c r="CG84" s="293"/>
      <c r="CH84" s="293"/>
      <c r="CI84" s="293"/>
      <c r="CJ84" s="293"/>
      <c r="CK84" s="293"/>
      <c r="CL84" s="293"/>
      <c r="CM84" s="293"/>
      <c r="CN84" s="293"/>
      <c r="CO84" s="293"/>
      <c r="CP84" s="293"/>
      <c r="CQ84" s="293"/>
      <c r="CR84" s="293"/>
      <c r="CS84" s="293"/>
      <c r="CT84" s="293"/>
      <c r="CU84" s="293"/>
      <c r="CV84" s="293"/>
      <c r="CW84" s="293"/>
      <c r="CX84" s="293"/>
      <c r="CY84" s="293"/>
      <c r="CZ84" s="293"/>
      <c r="DA84" s="293"/>
      <c r="DB84" s="293"/>
      <c r="DC84" s="293"/>
      <c r="DD84" s="293"/>
      <c r="DE84" s="293"/>
      <c r="DF84" s="293"/>
      <c r="DG84" s="293"/>
      <c r="DH84" s="293"/>
      <c r="DI84" s="293"/>
      <c r="DJ84" s="293"/>
      <c r="DK84" s="293"/>
      <c r="DL84" s="293"/>
      <c r="DM84" s="293"/>
      <c r="DN84" s="293"/>
      <c r="DO84" s="293"/>
      <c r="DP84" s="293"/>
      <c r="DQ84" s="293"/>
      <c r="DR84" s="293"/>
      <c r="DS84" s="293"/>
      <c r="DT84" s="293"/>
      <c r="DV84" s="293">
        <f t="shared" si="186"/>
        <v>0</v>
      </c>
      <c r="DW84" s="293">
        <f t="shared" si="186"/>
        <v>0</v>
      </c>
      <c r="DX84" s="293">
        <f t="shared" si="186"/>
        <v>0</v>
      </c>
      <c r="DY84" s="293">
        <f t="shared" si="186"/>
        <v>0</v>
      </c>
      <c r="DZ84" s="293">
        <f t="shared" si="186"/>
        <v>0</v>
      </c>
      <c r="EA84" s="293"/>
      <c r="EB84" s="293"/>
      <c r="EC84" s="293"/>
      <c r="ED84" s="293"/>
      <c r="EE84" s="293"/>
      <c r="EF84" s="293">
        <f>SUM(DV84:DZ84)</f>
        <v>0</v>
      </c>
      <c r="EH84" s="295">
        <f t="shared" si="187"/>
        <v>0</v>
      </c>
      <c r="EI84" s="295">
        <f t="shared" si="187"/>
        <v>0</v>
      </c>
      <c r="EJ84" s="295">
        <f t="shared" si="187"/>
        <v>0</v>
      </c>
      <c r="EK84" s="295">
        <f t="shared" si="187"/>
        <v>0</v>
      </c>
      <c r="EL84" s="295">
        <f>IFERROR(#REF!/DV84-1,0)^(1/8)</f>
        <v>0</v>
      </c>
      <c r="EN84" s="295">
        <f t="shared" si="188"/>
        <v>0</v>
      </c>
      <c r="EO84" s="295">
        <f t="shared" si="188"/>
        <v>0</v>
      </c>
      <c r="EP84" s="295">
        <f t="shared" si="188"/>
        <v>0</v>
      </c>
      <c r="EQ84" s="295">
        <f t="shared" si="188"/>
        <v>0</v>
      </c>
      <c r="ER84" s="295">
        <f t="shared" si="188"/>
        <v>0</v>
      </c>
      <c r="ES84" s="295">
        <f t="shared" si="189"/>
        <v>0</v>
      </c>
    </row>
    <row r="85" spans="2:149" hidden="1" x14ac:dyDescent="0.2">
      <c r="B85" s="270" t="s">
        <v>705</v>
      </c>
      <c r="C85" s="296">
        <v>0</v>
      </c>
      <c r="D85" s="340"/>
      <c r="E85" s="293">
        <f>E81*$C$85</f>
        <v>0</v>
      </c>
      <c r="F85" s="293">
        <f t="shared" ref="F85:AZ85" si="192">F81*$C$85</f>
        <v>0</v>
      </c>
      <c r="G85" s="293">
        <f t="shared" si="192"/>
        <v>0</v>
      </c>
      <c r="H85" s="293">
        <f t="shared" si="192"/>
        <v>0</v>
      </c>
      <c r="I85" s="293">
        <f t="shared" si="192"/>
        <v>0</v>
      </c>
      <c r="J85" s="293">
        <f t="shared" si="192"/>
        <v>0</v>
      </c>
      <c r="K85" s="293">
        <f t="shared" si="192"/>
        <v>0</v>
      </c>
      <c r="L85" s="293">
        <f t="shared" si="192"/>
        <v>0</v>
      </c>
      <c r="M85" s="293">
        <f t="shared" si="192"/>
        <v>0</v>
      </c>
      <c r="N85" s="293">
        <f t="shared" si="192"/>
        <v>0</v>
      </c>
      <c r="O85" s="293">
        <f t="shared" si="192"/>
        <v>0</v>
      </c>
      <c r="P85" s="293">
        <f t="shared" si="192"/>
        <v>0</v>
      </c>
      <c r="Q85" s="293">
        <f t="shared" si="192"/>
        <v>0</v>
      </c>
      <c r="R85" s="293">
        <f t="shared" si="192"/>
        <v>0</v>
      </c>
      <c r="S85" s="293">
        <f t="shared" si="192"/>
        <v>0</v>
      </c>
      <c r="T85" s="293">
        <f t="shared" si="192"/>
        <v>0</v>
      </c>
      <c r="U85" s="293">
        <f t="shared" si="192"/>
        <v>0</v>
      </c>
      <c r="V85" s="293">
        <f t="shared" si="192"/>
        <v>0</v>
      </c>
      <c r="W85" s="293">
        <f t="shared" si="192"/>
        <v>0</v>
      </c>
      <c r="X85" s="293">
        <f t="shared" si="192"/>
        <v>0</v>
      </c>
      <c r="Y85" s="293">
        <f t="shared" si="192"/>
        <v>0</v>
      </c>
      <c r="Z85" s="293">
        <f t="shared" si="192"/>
        <v>0</v>
      </c>
      <c r="AA85" s="293">
        <f t="shared" si="192"/>
        <v>0</v>
      </c>
      <c r="AB85" s="293">
        <f t="shared" si="192"/>
        <v>0</v>
      </c>
      <c r="AC85" s="293">
        <f t="shared" si="192"/>
        <v>0</v>
      </c>
      <c r="AD85" s="293">
        <f t="shared" si="192"/>
        <v>0</v>
      </c>
      <c r="AE85" s="293">
        <f t="shared" si="192"/>
        <v>0</v>
      </c>
      <c r="AF85" s="293">
        <f t="shared" si="192"/>
        <v>0</v>
      </c>
      <c r="AG85" s="293">
        <f t="shared" si="192"/>
        <v>0</v>
      </c>
      <c r="AH85" s="293">
        <f t="shared" si="192"/>
        <v>0</v>
      </c>
      <c r="AI85" s="293">
        <f t="shared" si="192"/>
        <v>0</v>
      </c>
      <c r="AJ85" s="293">
        <f t="shared" si="192"/>
        <v>0</v>
      </c>
      <c r="AK85" s="293">
        <f t="shared" si="192"/>
        <v>0</v>
      </c>
      <c r="AL85" s="293">
        <f t="shared" si="192"/>
        <v>0</v>
      </c>
      <c r="AM85" s="293">
        <f t="shared" si="192"/>
        <v>0</v>
      </c>
      <c r="AN85" s="293">
        <f t="shared" si="192"/>
        <v>0</v>
      </c>
      <c r="AO85" s="293">
        <f t="shared" si="192"/>
        <v>0</v>
      </c>
      <c r="AP85" s="293">
        <f t="shared" si="192"/>
        <v>0</v>
      </c>
      <c r="AQ85" s="293">
        <f t="shared" si="192"/>
        <v>0</v>
      </c>
      <c r="AR85" s="293">
        <f t="shared" si="192"/>
        <v>0</v>
      </c>
      <c r="AS85" s="293">
        <f t="shared" si="192"/>
        <v>0</v>
      </c>
      <c r="AT85" s="293">
        <f t="shared" si="192"/>
        <v>0</v>
      </c>
      <c r="AU85" s="293">
        <f t="shared" si="192"/>
        <v>0</v>
      </c>
      <c r="AV85" s="293">
        <f t="shared" si="192"/>
        <v>0</v>
      </c>
      <c r="AW85" s="293">
        <f t="shared" si="192"/>
        <v>0</v>
      </c>
      <c r="AX85" s="293">
        <f t="shared" si="192"/>
        <v>0</v>
      </c>
      <c r="AY85" s="293">
        <f t="shared" si="192"/>
        <v>0</v>
      </c>
      <c r="AZ85" s="293">
        <f t="shared" si="192"/>
        <v>0</v>
      </c>
      <c r="BA85" s="293">
        <f t="shared" ref="BA85:BL85" si="193">BA81*$C$85</f>
        <v>0</v>
      </c>
      <c r="BB85" s="293">
        <f t="shared" si="193"/>
        <v>0</v>
      </c>
      <c r="BC85" s="293">
        <f t="shared" si="193"/>
        <v>0</v>
      </c>
      <c r="BD85" s="293">
        <f t="shared" si="193"/>
        <v>0</v>
      </c>
      <c r="BE85" s="293">
        <f t="shared" si="193"/>
        <v>0</v>
      </c>
      <c r="BF85" s="293">
        <f t="shared" si="193"/>
        <v>0</v>
      </c>
      <c r="BG85" s="293">
        <f t="shared" si="193"/>
        <v>0</v>
      </c>
      <c r="BH85" s="293">
        <f t="shared" si="193"/>
        <v>0</v>
      </c>
      <c r="BI85" s="293">
        <f t="shared" si="193"/>
        <v>0</v>
      </c>
      <c r="BJ85" s="293">
        <f t="shared" si="193"/>
        <v>0</v>
      </c>
      <c r="BK85" s="293">
        <f t="shared" si="193"/>
        <v>0</v>
      </c>
      <c r="BL85" s="293">
        <f t="shared" si="193"/>
        <v>0</v>
      </c>
      <c r="BM85" s="293"/>
      <c r="BN85" s="293"/>
      <c r="BO85" s="293"/>
      <c r="BP85" s="293"/>
      <c r="BQ85" s="293"/>
      <c r="BR85" s="293"/>
      <c r="BS85" s="293"/>
      <c r="BT85" s="293"/>
      <c r="BU85" s="293"/>
      <c r="BV85" s="293"/>
      <c r="BW85" s="293"/>
      <c r="BX85" s="293"/>
      <c r="BY85" s="293"/>
      <c r="BZ85" s="293"/>
      <c r="CA85" s="293"/>
      <c r="CB85" s="293"/>
      <c r="CC85" s="293"/>
      <c r="CD85" s="293"/>
      <c r="CE85" s="293"/>
      <c r="CF85" s="293"/>
      <c r="CG85" s="293"/>
      <c r="CH85" s="293"/>
      <c r="CI85" s="293"/>
      <c r="CJ85" s="293"/>
      <c r="CK85" s="293"/>
      <c r="CL85" s="293"/>
      <c r="CM85" s="293"/>
      <c r="CN85" s="293"/>
      <c r="CO85" s="293"/>
      <c r="CP85" s="293"/>
      <c r="CQ85" s="293"/>
      <c r="CR85" s="293"/>
      <c r="CS85" s="293"/>
      <c r="CT85" s="293"/>
      <c r="CU85" s="293"/>
      <c r="CV85" s="293"/>
      <c r="CW85" s="293"/>
      <c r="CX85" s="293"/>
      <c r="CY85" s="293"/>
      <c r="CZ85" s="293"/>
      <c r="DA85" s="293"/>
      <c r="DB85" s="293"/>
      <c r="DC85" s="293"/>
      <c r="DD85" s="293"/>
      <c r="DE85" s="293"/>
      <c r="DF85" s="293"/>
      <c r="DG85" s="293"/>
      <c r="DH85" s="293"/>
      <c r="DI85" s="293"/>
      <c r="DJ85" s="293"/>
      <c r="DK85" s="293"/>
      <c r="DL85" s="293"/>
      <c r="DM85" s="293"/>
      <c r="DN85" s="293"/>
      <c r="DO85" s="293"/>
      <c r="DP85" s="293"/>
      <c r="DQ85" s="293"/>
      <c r="DR85" s="293"/>
      <c r="DS85" s="293"/>
      <c r="DT85" s="293"/>
      <c r="DV85" s="293">
        <f t="shared" si="186"/>
        <v>0</v>
      </c>
      <c r="DW85" s="293">
        <f t="shared" si="186"/>
        <v>0</v>
      </c>
      <c r="DX85" s="293">
        <f t="shared" si="186"/>
        <v>0</v>
      </c>
      <c r="DY85" s="293">
        <f t="shared" si="186"/>
        <v>0</v>
      </c>
      <c r="DZ85" s="293">
        <f t="shared" si="186"/>
        <v>0</v>
      </c>
      <c r="EA85" s="293"/>
      <c r="EB85" s="293"/>
      <c r="EC85" s="293"/>
      <c r="ED85" s="293"/>
      <c r="EE85" s="293"/>
      <c r="EF85" s="293">
        <f>SUM(DV85:DZ85)</f>
        <v>0</v>
      </c>
      <c r="EH85" s="295">
        <f t="shared" si="187"/>
        <v>0</v>
      </c>
      <c r="EI85" s="295">
        <f t="shared" si="187"/>
        <v>0</v>
      </c>
      <c r="EJ85" s="295">
        <f t="shared" si="187"/>
        <v>0</v>
      </c>
      <c r="EK85" s="295">
        <f t="shared" si="187"/>
        <v>0</v>
      </c>
      <c r="EL85" s="295">
        <f>IFERROR(#REF!/DV85-1,0)^(1/8)</f>
        <v>0</v>
      </c>
      <c r="EN85" s="295">
        <f t="shared" si="188"/>
        <v>0</v>
      </c>
      <c r="EO85" s="295">
        <f t="shared" si="188"/>
        <v>0</v>
      </c>
      <c r="EP85" s="295">
        <f t="shared" si="188"/>
        <v>0</v>
      </c>
      <c r="EQ85" s="295">
        <f t="shared" si="188"/>
        <v>0</v>
      </c>
      <c r="ER85" s="295">
        <f t="shared" si="188"/>
        <v>0</v>
      </c>
      <c r="ES85" s="295">
        <f t="shared" si="189"/>
        <v>0</v>
      </c>
    </row>
    <row r="86" spans="2:149" hidden="1" x14ac:dyDescent="0.2">
      <c r="B86" s="270" t="s">
        <v>389</v>
      </c>
      <c r="C86" s="296">
        <v>0</v>
      </c>
      <c r="D86" s="340"/>
      <c r="E86" s="293">
        <f t="shared" ref="E86:AJ86" si="194">E7*$C$86</f>
        <v>0</v>
      </c>
      <c r="F86" s="293">
        <f t="shared" si="194"/>
        <v>0</v>
      </c>
      <c r="G86" s="293">
        <f t="shared" si="194"/>
        <v>0</v>
      </c>
      <c r="H86" s="293">
        <f t="shared" si="194"/>
        <v>0</v>
      </c>
      <c r="I86" s="293">
        <f t="shared" si="194"/>
        <v>0</v>
      </c>
      <c r="J86" s="293">
        <f t="shared" si="194"/>
        <v>0</v>
      </c>
      <c r="K86" s="293">
        <f t="shared" si="194"/>
        <v>0</v>
      </c>
      <c r="L86" s="293">
        <f t="shared" si="194"/>
        <v>0</v>
      </c>
      <c r="M86" s="293">
        <f t="shared" si="194"/>
        <v>0</v>
      </c>
      <c r="N86" s="293">
        <f t="shared" si="194"/>
        <v>0</v>
      </c>
      <c r="O86" s="293">
        <f t="shared" si="194"/>
        <v>0</v>
      </c>
      <c r="P86" s="293">
        <f t="shared" si="194"/>
        <v>0</v>
      </c>
      <c r="Q86" s="293">
        <f t="shared" si="194"/>
        <v>0</v>
      </c>
      <c r="R86" s="293">
        <f t="shared" si="194"/>
        <v>0</v>
      </c>
      <c r="S86" s="293">
        <f t="shared" si="194"/>
        <v>0</v>
      </c>
      <c r="T86" s="293">
        <f t="shared" si="194"/>
        <v>0</v>
      </c>
      <c r="U86" s="293">
        <f t="shared" si="194"/>
        <v>0</v>
      </c>
      <c r="V86" s="293">
        <f t="shared" si="194"/>
        <v>0</v>
      </c>
      <c r="W86" s="293">
        <f t="shared" si="194"/>
        <v>0</v>
      </c>
      <c r="X86" s="293">
        <f t="shared" si="194"/>
        <v>0</v>
      </c>
      <c r="Y86" s="293">
        <f t="shared" si="194"/>
        <v>0</v>
      </c>
      <c r="Z86" s="293">
        <f t="shared" si="194"/>
        <v>0</v>
      </c>
      <c r="AA86" s="293">
        <f t="shared" si="194"/>
        <v>0</v>
      </c>
      <c r="AB86" s="293">
        <f t="shared" si="194"/>
        <v>0</v>
      </c>
      <c r="AC86" s="293">
        <f t="shared" si="194"/>
        <v>0</v>
      </c>
      <c r="AD86" s="293">
        <f t="shared" si="194"/>
        <v>0</v>
      </c>
      <c r="AE86" s="293">
        <f t="shared" si="194"/>
        <v>0</v>
      </c>
      <c r="AF86" s="293">
        <f t="shared" si="194"/>
        <v>0</v>
      </c>
      <c r="AG86" s="293">
        <f t="shared" si="194"/>
        <v>0</v>
      </c>
      <c r="AH86" s="293">
        <f t="shared" si="194"/>
        <v>0</v>
      </c>
      <c r="AI86" s="293">
        <f t="shared" si="194"/>
        <v>0</v>
      </c>
      <c r="AJ86" s="293">
        <f t="shared" si="194"/>
        <v>0</v>
      </c>
      <c r="AK86" s="293">
        <f t="shared" ref="AK86:BL86" si="195">AK7*$C$86</f>
        <v>0</v>
      </c>
      <c r="AL86" s="293">
        <f t="shared" si="195"/>
        <v>0</v>
      </c>
      <c r="AM86" s="293">
        <f t="shared" si="195"/>
        <v>0</v>
      </c>
      <c r="AN86" s="293">
        <f t="shared" si="195"/>
        <v>0</v>
      </c>
      <c r="AO86" s="293">
        <f t="shared" si="195"/>
        <v>0</v>
      </c>
      <c r="AP86" s="293">
        <f t="shared" si="195"/>
        <v>0</v>
      </c>
      <c r="AQ86" s="293">
        <f t="shared" si="195"/>
        <v>0</v>
      </c>
      <c r="AR86" s="293">
        <f t="shared" si="195"/>
        <v>0</v>
      </c>
      <c r="AS86" s="293">
        <f t="shared" si="195"/>
        <v>0</v>
      </c>
      <c r="AT86" s="293">
        <f t="shared" si="195"/>
        <v>0</v>
      </c>
      <c r="AU86" s="293">
        <f t="shared" si="195"/>
        <v>0</v>
      </c>
      <c r="AV86" s="293">
        <f t="shared" si="195"/>
        <v>0</v>
      </c>
      <c r="AW86" s="293">
        <f t="shared" si="195"/>
        <v>0</v>
      </c>
      <c r="AX86" s="293">
        <f t="shared" si="195"/>
        <v>0</v>
      </c>
      <c r="AY86" s="293">
        <f t="shared" si="195"/>
        <v>0</v>
      </c>
      <c r="AZ86" s="293">
        <f t="shared" si="195"/>
        <v>0</v>
      </c>
      <c r="BA86" s="293">
        <f t="shared" si="195"/>
        <v>0</v>
      </c>
      <c r="BB86" s="293">
        <f t="shared" si="195"/>
        <v>0</v>
      </c>
      <c r="BC86" s="293">
        <f t="shared" si="195"/>
        <v>0</v>
      </c>
      <c r="BD86" s="293">
        <f t="shared" si="195"/>
        <v>0</v>
      </c>
      <c r="BE86" s="293">
        <f t="shared" si="195"/>
        <v>0</v>
      </c>
      <c r="BF86" s="293">
        <f t="shared" si="195"/>
        <v>0</v>
      </c>
      <c r="BG86" s="293">
        <f t="shared" si="195"/>
        <v>0</v>
      </c>
      <c r="BH86" s="293">
        <f t="shared" si="195"/>
        <v>0</v>
      </c>
      <c r="BI86" s="293">
        <f t="shared" si="195"/>
        <v>0</v>
      </c>
      <c r="BJ86" s="293">
        <f t="shared" si="195"/>
        <v>0</v>
      </c>
      <c r="BK86" s="293">
        <f t="shared" si="195"/>
        <v>0</v>
      </c>
      <c r="BL86" s="293">
        <f t="shared" si="195"/>
        <v>0</v>
      </c>
      <c r="BM86" s="293"/>
      <c r="BN86" s="293"/>
      <c r="BO86" s="293"/>
      <c r="BP86" s="293"/>
      <c r="BQ86" s="293"/>
      <c r="BR86" s="293"/>
      <c r="BS86" s="293"/>
      <c r="BT86" s="293"/>
      <c r="BU86" s="293"/>
      <c r="BV86" s="293"/>
      <c r="BW86" s="293"/>
      <c r="BX86" s="293"/>
      <c r="BY86" s="293"/>
      <c r="BZ86" s="293"/>
      <c r="CA86" s="293"/>
      <c r="CB86" s="293"/>
      <c r="CC86" s="293"/>
      <c r="CD86" s="293"/>
      <c r="CE86" s="293"/>
      <c r="CF86" s="293"/>
      <c r="CG86" s="293"/>
      <c r="CH86" s="293"/>
      <c r="CI86" s="293"/>
      <c r="CJ86" s="293"/>
      <c r="CK86" s="293"/>
      <c r="CL86" s="293"/>
      <c r="CM86" s="293"/>
      <c r="CN86" s="293"/>
      <c r="CO86" s="293"/>
      <c r="CP86" s="293"/>
      <c r="CQ86" s="293"/>
      <c r="CR86" s="293"/>
      <c r="CS86" s="293"/>
      <c r="CT86" s="293"/>
      <c r="CU86" s="293"/>
      <c r="CV86" s="293"/>
      <c r="CW86" s="293"/>
      <c r="CX86" s="293"/>
      <c r="CY86" s="293"/>
      <c r="CZ86" s="293"/>
      <c r="DA86" s="293"/>
      <c r="DB86" s="293"/>
      <c r="DC86" s="293"/>
      <c r="DD86" s="293"/>
      <c r="DE86" s="293"/>
      <c r="DF86" s="293"/>
      <c r="DG86" s="293"/>
      <c r="DH86" s="293"/>
      <c r="DI86" s="293"/>
      <c r="DJ86" s="293"/>
      <c r="DK86" s="293"/>
      <c r="DL86" s="293"/>
      <c r="DM86" s="293"/>
      <c r="DN86" s="293"/>
      <c r="DO86" s="293"/>
      <c r="DP86" s="293"/>
      <c r="DQ86" s="293"/>
      <c r="DR86" s="293"/>
      <c r="DS86" s="293"/>
      <c r="DT86" s="293"/>
      <c r="DV86" s="293">
        <f t="shared" si="186"/>
        <v>0</v>
      </c>
      <c r="DW86" s="293">
        <f t="shared" si="186"/>
        <v>0</v>
      </c>
      <c r="DX86" s="293">
        <f t="shared" si="186"/>
        <v>0</v>
      </c>
      <c r="DY86" s="293">
        <f t="shared" si="186"/>
        <v>0</v>
      </c>
      <c r="DZ86" s="293">
        <f t="shared" si="186"/>
        <v>0</v>
      </c>
      <c r="EA86" s="293"/>
      <c r="EB86" s="293"/>
      <c r="EC86" s="293"/>
      <c r="ED86" s="293"/>
      <c r="EE86" s="293"/>
      <c r="EF86" s="293">
        <f>SUM(DV86:DZ86)</f>
        <v>0</v>
      </c>
      <c r="EH86" s="295">
        <f t="shared" si="187"/>
        <v>0</v>
      </c>
      <c r="EI86" s="295">
        <f t="shared" si="187"/>
        <v>0</v>
      </c>
      <c r="EJ86" s="295">
        <f t="shared" si="187"/>
        <v>0</v>
      </c>
      <c r="EK86" s="295">
        <f t="shared" si="187"/>
        <v>0</v>
      </c>
      <c r="EL86" s="295">
        <f>IFERROR(#REF!/DV86-1,0)^(1/8)</f>
        <v>0</v>
      </c>
      <c r="EN86" s="295">
        <f t="shared" si="188"/>
        <v>0</v>
      </c>
      <c r="EO86" s="295">
        <f t="shared" si="188"/>
        <v>0</v>
      </c>
      <c r="EP86" s="295">
        <f t="shared" si="188"/>
        <v>0</v>
      </c>
      <c r="EQ86" s="295">
        <f t="shared" si="188"/>
        <v>0</v>
      </c>
      <c r="ER86" s="295">
        <f t="shared" si="188"/>
        <v>0</v>
      </c>
      <c r="ES86" s="295">
        <f t="shared" si="189"/>
        <v>0</v>
      </c>
    </row>
    <row r="87" spans="2:149" hidden="1" x14ac:dyDescent="0.2">
      <c r="B87" s="270" t="s">
        <v>706</v>
      </c>
      <c r="C87" s="296">
        <v>0</v>
      </c>
      <c r="D87" s="296"/>
      <c r="E87" s="293">
        <f t="shared" ref="E87:AJ87" si="196">E7*$C$87</f>
        <v>0</v>
      </c>
      <c r="F87" s="293">
        <f t="shared" si="196"/>
        <v>0</v>
      </c>
      <c r="G87" s="293">
        <f t="shared" si="196"/>
        <v>0</v>
      </c>
      <c r="H87" s="293">
        <f t="shared" si="196"/>
        <v>0</v>
      </c>
      <c r="I87" s="293">
        <f t="shared" si="196"/>
        <v>0</v>
      </c>
      <c r="J87" s="293">
        <f t="shared" si="196"/>
        <v>0</v>
      </c>
      <c r="K87" s="293">
        <f t="shared" si="196"/>
        <v>0</v>
      </c>
      <c r="L87" s="293">
        <f t="shared" si="196"/>
        <v>0</v>
      </c>
      <c r="M87" s="293">
        <f t="shared" si="196"/>
        <v>0</v>
      </c>
      <c r="N87" s="293">
        <f t="shared" si="196"/>
        <v>0</v>
      </c>
      <c r="O87" s="293">
        <f t="shared" si="196"/>
        <v>0</v>
      </c>
      <c r="P87" s="293">
        <f t="shared" si="196"/>
        <v>0</v>
      </c>
      <c r="Q87" s="293">
        <f t="shared" si="196"/>
        <v>0</v>
      </c>
      <c r="R87" s="293">
        <f t="shared" si="196"/>
        <v>0</v>
      </c>
      <c r="S87" s="293">
        <f t="shared" si="196"/>
        <v>0</v>
      </c>
      <c r="T87" s="293">
        <f t="shared" si="196"/>
        <v>0</v>
      </c>
      <c r="U87" s="293">
        <f t="shared" si="196"/>
        <v>0</v>
      </c>
      <c r="V87" s="293">
        <f t="shared" si="196"/>
        <v>0</v>
      </c>
      <c r="W87" s="293">
        <f t="shared" si="196"/>
        <v>0</v>
      </c>
      <c r="X87" s="293">
        <f t="shared" si="196"/>
        <v>0</v>
      </c>
      <c r="Y87" s="293">
        <f t="shared" si="196"/>
        <v>0</v>
      </c>
      <c r="Z87" s="293">
        <f t="shared" si="196"/>
        <v>0</v>
      </c>
      <c r="AA87" s="293">
        <f t="shared" si="196"/>
        <v>0</v>
      </c>
      <c r="AB87" s="293">
        <f t="shared" si="196"/>
        <v>0</v>
      </c>
      <c r="AC87" s="293">
        <f t="shared" si="196"/>
        <v>0</v>
      </c>
      <c r="AD87" s="293">
        <f t="shared" si="196"/>
        <v>0</v>
      </c>
      <c r="AE87" s="293">
        <f t="shared" si="196"/>
        <v>0</v>
      </c>
      <c r="AF87" s="293">
        <f t="shared" si="196"/>
        <v>0</v>
      </c>
      <c r="AG87" s="293">
        <f t="shared" si="196"/>
        <v>0</v>
      </c>
      <c r="AH87" s="293">
        <f t="shared" si="196"/>
        <v>0</v>
      </c>
      <c r="AI87" s="293">
        <f t="shared" si="196"/>
        <v>0</v>
      </c>
      <c r="AJ87" s="293">
        <f t="shared" si="196"/>
        <v>0</v>
      </c>
      <c r="AK87" s="293">
        <f t="shared" ref="AK87:BL87" si="197">AK7*$C$87</f>
        <v>0</v>
      </c>
      <c r="AL87" s="293">
        <f t="shared" si="197"/>
        <v>0</v>
      </c>
      <c r="AM87" s="293">
        <f t="shared" si="197"/>
        <v>0</v>
      </c>
      <c r="AN87" s="293">
        <f t="shared" si="197"/>
        <v>0</v>
      </c>
      <c r="AO87" s="293">
        <f t="shared" si="197"/>
        <v>0</v>
      </c>
      <c r="AP87" s="293">
        <f t="shared" si="197"/>
        <v>0</v>
      </c>
      <c r="AQ87" s="293">
        <f t="shared" si="197"/>
        <v>0</v>
      </c>
      <c r="AR87" s="293">
        <f t="shared" si="197"/>
        <v>0</v>
      </c>
      <c r="AS87" s="293">
        <f t="shared" si="197"/>
        <v>0</v>
      </c>
      <c r="AT87" s="293">
        <f t="shared" si="197"/>
        <v>0</v>
      </c>
      <c r="AU87" s="293">
        <f t="shared" si="197"/>
        <v>0</v>
      </c>
      <c r="AV87" s="293">
        <f t="shared" si="197"/>
        <v>0</v>
      </c>
      <c r="AW87" s="293">
        <f t="shared" si="197"/>
        <v>0</v>
      </c>
      <c r="AX87" s="293">
        <f t="shared" si="197"/>
        <v>0</v>
      </c>
      <c r="AY87" s="293">
        <f t="shared" si="197"/>
        <v>0</v>
      </c>
      <c r="AZ87" s="293">
        <f t="shared" si="197"/>
        <v>0</v>
      </c>
      <c r="BA87" s="293">
        <f t="shared" si="197"/>
        <v>0</v>
      </c>
      <c r="BB87" s="293">
        <f t="shared" si="197"/>
        <v>0</v>
      </c>
      <c r="BC87" s="293">
        <f t="shared" si="197"/>
        <v>0</v>
      </c>
      <c r="BD87" s="293">
        <f t="shared" si="197"/>
        <v>0</v>
      </c>
      <c r="BE87" s="293">
        <f t="shared" si="197"/>
        <v>0</v>
      </c>
      <c r="BF87" s="293">
        <f t="shared" si="197"/>
        <v>0</v>
      </c>
      <c r="BG87" s="293">
        <f t="shared" si="197"/>
        <v>0</v>
      </c>
      <c r="BH87" s="293">
        <f t="shared" si="197"/>
        <v>0</v>
      </c>
      <c r="BI87" s="293">
        <f t="shared" si="197"/>
        <v>0</v>
      </c>
      <c r="BJ87" s="293">
        <f t="shared" si="197"/>
        <v>0</v>
      </c>
      <c r="BK87" s="293">
        <f t="shared" si="197"/>
        <v>0</v>
      </c>
      <c r="BL87" s="293">
        <f t="shared" si="197"/>
        <v>0</v>
      </c>
      <c r="BM87" s="293"/>
      <c r="BN87" s="293"/>
      <c r="BO87" s="293"/>
      <c r="BP87" s="293"/>
      <c r="BQ87" s="293"/>
      <c r="BR87" s="293"/>
      <c r="BS87" s="293"/>
      <c r="BT87" s="293"/>
      <c r="BU87" s="293"/>
      <c r="BV87" s="293"/>
      <c r="BW87" s="293"/>
      <c r="BX87" s="293"/>
      <c r="BY87" s="293"/>
      <c r="BZ87" s="293"/>
      <c r="CA87" s="293"/>
      <c r="CB87" s="293"/>
      <c r="CC87" s="293"/>
      <c r="CD87" s="293"/>
      <c r="CE87" s="293"/>
      <c r="CF87" s="293"/>
      <c r="CG87" s="293"/>
      <c r="CH87" s="293"/>
      <c r="CI87" s="293"/>
      <c r="CJ87" s="293"/>
      <c r="CK87" s="293"/>
      <c r="CL87" s="293"/>
      <c r="CM87" s="293"/>
      <c r="CN87" s="293"/>
      <c r="CO87" s="293"/>
      <c r="CP87" s="293"/>
      <c r="CQ87" s="293"/>
      <c r="CR87" s="293"/>
      <c r="CS87" s="293"/>
      <c r="CT87" s="293"/>
      <c r="CU87" s="293"/>
      <c r="CV87" s="293"/>
      <c r="CW87" s="293"/>
      <c r="CX87" s="293"/>
      <c r="CY87" s="293"/>
      <c r="CZ87" s="293"/>
      <c r="DA87" s="293"/>
      <c r="DB87" s="293"/>
      <c r="DC87" s="293"/>
      <c r="DD87" s="293"/>
      <c r="DE87" s="293"/>
      <c r="DF87" s="293"/>
      <c r="DG87" s="293"/>
      <c r="DH87" s="293"/>
      <c r="DI87" s="293"/>
      <c r="DJ87" s="293"/>
      <c r="DK87" s="293"/>
      <c r="DL87" s="293"/>
      <c r="DM87" s="293"/>
      <c r="DN87" s="293"/>
      <c r="DO87" s="293"/>
      <c r="DP87" s="293"/>
      <c r="DQ87" s="293"/>
      <c r="DR87" s="293"/>
      <c r="DS87" s="293"/>
      <c r="DT87" s="293"/>
      <c r="DV87" s="293">
        <f t="shared" si="186"/>
        <v>0</v>
      </c>
      <c r="DW87" s="293">
        <f t="shared" si="186"/>
        <v>0</v>
      </c>
      <c r="DX87" s="293">
        <f t="shared" si="186"/>
        <v>0</v>
      </c>
      <c r="DY87" s="293">
        <f t="shared" si="186"/>
        <v>0</v>
      </c>
      <c r="DZ87" s="293">
        <f t="shared" si="186"/>
        <v>0</v>
      </c>
      <c r="EA87" s="293"/>
      <c r="EB87" s="293"/>
      <c r="EC87" s="293"/>
      <c r="ED87" s="293"/>
      <c r="EE87" s="293"/>
      <c r="EF87" s="293">
        <f>SUM(DV87:DZ87)</f>
        <v>0</v>
      </c>
      <c r="EH87" s="295">
        <f t="shared" si="187"/>
        <v>0</v>
      </c>
      <c r="EI87" s="295">
        <f t="shared" si="187"/>
        <v>0</v>
      </c>
      <c r="EJ87" s="295">
        <f t="shared" si="187"/>
        <v>0</v>
      </c>
      <c r="EK87" s="295">
        <f t="shared" si="187"/>
        <v>0</v>
      </c>
      <c r="EL87" s="295">
        <f>IFERROR(#REF!/DV87-1,0)^(1/8)</f>
        <v>0</v>
      </c>
      <c r="EN87" s="295">
        <f t="shared" si="188"/>
        <v>0</v>
      </c>
      <c r="EO87" s="295">
        <f t="shared" si="188"/>
        <v>0</v>
      </c>
      <c r="EP87" s="295">
        <f t="shared" si="188"/>
        <v>0</v>
      </c>
      <c r="EQ87" s="295">
        <f t="shared" si="188"/>
        <v>0</v>
      </c>
      <c r="ER87" s="295">
        <f t="shared" si="188"/>
        <v>0</v>
      </c>
      <c r="ES87" s="295">
        <f t="shared" si="189"/>
        <v>0</v>
      </c>
    </row>
    <row r="88" spans="2:149" hidden="1" x14ac:dyDescent="0.2"/>
    <row r="89" spans="2:149" hidden="1" x14ac:dyDescent="0.2"/>
    <row r="90" spans="2:149" hidden="1" x14ac:dyDescent="0.2"/>
    <row r="91" spans="2:149" hidden="1" x14ac:dyDescent="0.2">
      <c r="B91" s="270" t="str">
        <f>$B$7</f>
        <v>Receita Bruta</v>
      </c>
      <c r="E91" s="341">
        <f>E$7/((1+Premissas!$D$9)^'DRE Franqueadora'!E$5)</f>
        <v>34671.013928005115</v>
      </c>
      <c r="F91" s="341">
        <f>F$7/((1+Premissas!$D$9)^'DRE Franqueadora'!F$5)</f>
        <v>36553.020778080157</v>
      </c>
      <c r="G91" s="341">
        <f>G$7/((1+Premissas!$D$9)^'DRE Franqueadora'!G$5)</f>
        <v>38396.584125825771</v>
      </c>
      <c r="H91" s="341">
        <f>H$7/((1+Premissas!$D$9)^'DRE Franqueadora'!H$5)</f>
        <v>40202.260398443468</v>
      </c>
      <c r="I91" s="341">
        <f>I$7/((1+Premissas!$D$9)^'DRE Franqueadora'!I$5)</f>
        <v>42266.006770557295</v>
      </c>
      <c r="J91" s="341">
        <f>J$7/((1+Premissas!$D$9)^'DRE Franqueadora'!J$5)</f>
        <v>44718.719574951319</v>
      </c>
      <c r="K91" s="341">
        <f>K$7/((1+Premissas!$D$9)^'DRE Franqueadora'!K$5)</f>
        <v>47686.230545762497</v>
      </c>
      <c r="L91" s="341">
        <f>L$7/((1+Premissas!$D$9)^'DRE Franqueadora'!L$5)</f>
        <v>51130.964413501672</v>
      </c>
      <c r="M91" s="341">
        <f>M$7/((1+Premissas!$D$9)^'DRE Franqueadora'!M$5)</f>
        <v>55046.619066087696</v>
      </c>
      <c r="N91" s="341">
        <f>N$7/((1+Premissas!$D$9)^'DRE Franqueadora'!N$5)</f>
        <v>59450.287467482944</v>
      </c>
      <c r="O91" s="341">
        <f>O$7/((1+Premissas!$D$9)^'DRE Franqueadora'!O$5)</f>
        <v>64302.538032793127</v>
      </c>
      <c r="P91" s="341">
        <f>P$7/((1+Premissas!$D$9)^'DRE Franqueadora'!P$5)</f>
        <v>69594.33734693499</v>
      </c>
      <c r="Q91" s="341">
        <f>Q$7/((1+Premissas!$D$9)^'DRE Franqueadora'!Q$5)</f>
        <v>104277.03731916042</v>
      </c>
      <c r="R91" s="341">
        <f>R$7/((1+Premissas!$D$9)^'DRE Franqueadora'!R$5)</f>
        <v>109390.66418239215</v>
      </c>
      <c r="S91" s="341">
        <f>S$7/((1+Premissas!$D$9)^'DRE Franqueadora'!S$5)</f>
        <v>114807.31582394305</v>
      </c>
      <c r="T91" s="341">
        <f>T$7/((1+Premissas!$D$9)^'DRE Franqueadora'!T$5)</f>
        <v>120557.45845320278</v>
      </c>
      <c r="U91" s="341">
        <f>U$7/((1+Premissas!$D$9)^'DRE Franqueadora'!U$5)</f>
        <v>126937.998624662</v>
      </c>
      <c r="V91" s="341">
        <f>V$7/((1+Premissas!$D$9)^'DRE Franqueadora'!V$5)</f>
        <v>134101.39795209625</v>
      </c>
      <c r="W91" s="341">
        <f>W$7/((1+Premissas!$D$9)^'DRE Franqueadora'!W$5)</f>
        <v>141335.19517268753</v>
      </c>
      <c r="X91" s="341">
        <f>X$7/((1+Premissas!$D$9)^'DRE Franqueadora'!X$5)</f>
        <v>148629.68274956211</v>
      </c>
      <c r="Y91" s="341">
        <f>Y$7/((1+Premissas!$D$9)^'DRE Franqueadora'!Y$5)</f>
        <v>156613.51083555567</v>
      </c>
      <c r="Z91" s="341">
        <f>Z$7/((1+Premissas!$D$9)^'DRE Franqueadora'!Z$5)</f>
        <v>165317.90777136691</v>
      </c>
      <c r="AA91" s="341">
        <f>AA$7/((1+Premissas!$D$9)^'DRE Franqueadora'!AA$5)</f>
        <v>174724.59204979331</v>
      </c>
      <c r="AB91" s="341">
        <f>AB$7/((1+Premissas!$D$9)^'DRE Franqueadora'!AB$5)</f>
        <v>185025.59004506646</v>
      </c>
      <c r="AC91" s="341">
        <f>AC$7/((1+Premissas!$D$9)^'DRE Franqueadora'!AC$5)</f>
        <v>220460.85900519334</v>
      </c>
      <c r="AD91" s="341">
        <f>AD$7/((1+Premissas!$D$9)^'DRE Franqueadora'!AD$5)</f>
        <v>229121.76634804404</v>
      </c>
      <c r="AE91" s="341">
        <f>AE$7/((1+Premissas!$D$9)^'DRE Franqueadora'!AE$5)</f>
        <v>238227.11950277971</v>
      </c>
      <c r="AF91" s="341">
        <f>AF$7/((1+Premissas!$D$9)^'DRE Franqueadora'!AF$5)</f>
        <v>247811.00889992289</v>
      </c>
      <c r="AG91" s="341">
        <f>AG$7/((1+Premissas!$D$9)^'DRE Franqueadora'!AG$5)</f>
        <v>258145.69541546932</v>
      </c>
      <c r="AH91" s="341">
        <f>AH$7/((1+Premissas!$D$9)^'DRE Franqueadora'!AH$5)</f>
        <v>269492.74651140219</v>
      </c>
      <c r="AI91" s="341">
        <f>AI$7/((1+Premissas!$D$9)^'DRE Franqueadora'!AI$5)</f>
        <v>280171.48433748074</v>
      </c>
      <c r="AJ91" s="341">
        <f>AJ$7/((1+Premissas!$D$9)^'DRE Franqueadora'!AJ$5)</f>
        <v>290254.36882547161</v>
      </c>
      <c r="AK91" s="341">
        <f>AK$7/((1+Premissas!$D$9)^'DRE Franqueadora'!AK$5)</f>
        <v>301219.9285664403</v>
      </c>
      <c r="AL91" s="341">
        <f>AL$7/((1+Premissas!$D$9)^'DRE Franqueadora'!AL$5)</f>
        <v>313111.56211285118</v>
      </c>
      <c r="AM91" s="341">
        <f>AM$7/((1+Premissas!$D$9)^'DRE Franqueadora'!AM$5)</f>
        <v>325929.39756929001</v>
      </c>
      <c r="AN91" s="341">
        <f>AN$7/((1+Premissas!$D$9)^'DRE Franqueadora'!AN$5)</f>
        <v>339921.51413246465</v>
      </c>
      <c r="AO91" s="341">
        <f>AO$7/((1+Premissas!$D$9)^'DRE Franqueadora'!AO$5)</f>
        <v>375363.32012045255</v>
      </c>
      <c r="AP91" s="341">
        <f>AP$7/((1+Premissas!$D$9)^'DRE Franqueadora'!AP$5)</f>
        <v>386542.79815360118</v>
      </c>
      <c r="AQ91" s="341">
        <f>AQ$7/((1+Premissas!$D$9)^'DRE Franqueadora'!AQ$5)</f>
        <v>398292.3580850868</v>
      </c>
      <c r="AR91" s="341">
        <f>AR$7/((1+Premissas!$D$9)^'DRE Franqueadora'!AR$5)</f>
        <v>410649.06213898433</v>
      </c>
      <c r="AS91" s="341">
        <f>AS$7/((1+Premissas!$D$9)^'DRE Franqueadora'!AS$5)</f>
        <v>423862.89364780666</v>
      </c>
      <c r="AT91" s="341">
        <f>AT$7/((1+Premissas!$D$9)^'DRE Franqueadora'!AT$5)</f>
        <v>438288.81618817605</v>
      </c>
      <c r="AU91" s="341">
        <f>AU$7/((1+Premissas!$D$9)^'DRE Franqueadora'!AU$5)</f>
        <v>451414.72683551256</v>
      </c>
      <c r="AV91" s="341">
        <f>AV$7/((1+Premissas!$D$9)^'DRE Franqueadora'!AV$5)</f>
        <v>463383.83451453201</v>
      </c>
      <c r="AW91" s="341">
        <f>AW$7/((1+Premissas!$D$9)^'DRE Franqueadora'!AW$5)</f>
        <v>476404.37984250806</v>
      </c>
      <c r="AX91" s="341">
        <f>AX$7/((1+Premissas!$D$9)^'DRE Franqueadora'!AX$5)</f>
        <v>490530.09265651787</v>
      </c>
      <c r="AY91" s="341">
        <f>AY$7/((1+Premissas!$D$9)^'DRE Franqueadora'!AY$5)</f>
        <v>505776.97402576264</v>
      </c>
      <c r="AZ91" s="341">
        <f>AZ$7/((1+Premissas!$D$9)^'DRE Franqueadora'!AZ$5)</f>
        <v>522440.67972848285</v>
      </c>
      <c r="BA91" s="341">
        <f>BA$7/((1+Premissas!$D$9)^'DRE Franqueadora'!BA$5)</f>
        <v>557361.44217147352</v>
      </c>
      <c r="BB91" s="341">
        <f>BB$7/((1+Premissas!$D$9)^'DRE Franqueadora'!BB$5)</f>
        <v>570274.27147540543</v>
      </c>
      <c r="BC91" s="341">
        <f>BC$7/((1+Premissas!$D$9)^'DRE Franqueadora'!BC$5)</f>
        <v>583870.00112638541</v>
      </c>
      <c r="BD91" s="341">
        <f>BD$7/((1+Premissas!$D$9)^'DRE Franqueadora'!BD$5)</f>
        <v>598188.17210325901</v>
      </c>
      <c r="BE91" s="341">
        <f>BE$7/((1+Premissas!$D$9)^'DRE Franqueadora'!BE$5)</f>
        <v>613458.69731847744</v>
      </c>
      <c r="BF91" s="341">
        <f>BF$7/((1+Premissas!$D$9)^'DRE Franqueadora'!BF$5)</f>
        <v>630117.41083570931</v>
      </c>
      <c r="BG91" s="341">
        <f>BG$7/((1+Premissas!$D$9)^'DRE Franqueadora'!BG$5)</f>
        <v>644930.48999191041</v>
      </c>
      <c r="BH91" s="341">
        <f>BH$7/((1+Premissas!$D$9)^'DRE Franqueadora'!BH$5)</f>
        <v>658102.67078941234</v>
      </c>
      <c r="BI91" s="341">
        <f>BI$7/((1+Premissas!$D$9)^'DRE Franqueadora'!BI$5)</f>
        <v>672475.54281588236</v>
      </c>
      <c r="BJ91" s="341">
        <f>BJ$7/((1+Premissas!$D$9)^'DRE Franqueadora'!BJ$5)</f>
        <v>688111.71709539765</v>
      </c>
      <c r="BK91" s="341">
        <f>BK$7/((1+Premissas!$D$9)^'DRE Franqueadora'!BK$5)</f>
        <v>705041.0056636408</v>
      </c>
      <c r="BL91" s="341">
        <f>BL$7/((1+Premissas!$D$9)^'DRE Franqueadora'!BL$5)</f>
        <v>723599.99210994854</v>
      </c>
      <c r="BM91" s="647"/>
      <c r="BN91" s="647"/>
      <c r="BO91" s="647"/>
      <c r="BP91" s="647"/>
      <c r="BQ91" s="647"/>
      <c r="BR91" s="647"/>
      <c r="BS91" s="647"/>
      <c r="BT91" s="647"/>
      <c r="BU91" s="647"/>
      <c r="BV91" s="647"/>
      <c r="BW91" s="647"/>
      <c r="BX91" s="647"/>
      <c r="BY91" s="647"/>
      <c r="BZ91" s="647"/>
      <c r="CA91" s="647"/>
      <c r="CB91" s="647"/>
      <c r="CC91" s="647"/>
      <c r="CD91" s="647"/>
      <c r="CE91" s="647"/>
      <c r="CF91" s="647"/>
      <c r="CG91" s="647"/>
      <c r="CH91" s="647"/>
      <c r="CI91" s="647"/>
      <c r="CJ91" s="647"/>
      <c r="CK91" s="647"/>
      <c r="CL91" s="647"/>
      <c r="CM91" s="647"/>
      <c r="CN91" s="647"/>
      <c r="CO91" s="647"/>
      <c r="CP91" s="647"/>
      <c r="CQ91" s="647"/>
      <c r="CR91" s="647"/>
      <c r="CS91" s="647"/>
      <c r="CT91" s="647"/>
      <c r="CU91" s="647"/>
      <c r="CV91" s="647"/>
      <c r="CW91" s="647"/>
      <c r="CX91" s="647"/>
      <c r="CY91" s="647"/>
      <c r="CZ91" s="647"/>
      <c r="DA91" s="647"/>
      <c r="DB91" s="647"/>
      <c r="DC91" s="647"/>
      <c r="DD91" s="647"/>
      <c r="DE91" s="647"/>
      <c r="DF91" s="647"/>
      <c r="DG91" s="647"/>
      <c r="DH91" s="647"/>
      <c r="DI91" s="647"/>
      <c r="DJ91" s="647"/>
      <c r="DK91" s="647"/>
      <c r="DL91" s="647"/>
      <c r="DM91" s="647"/>
      <c r="DN91" s="647"/>
      <c r="DO91" s="647"/>
      <c r="DP91" s="647"/>
      <c r="DQ91" s="647"/>
      <c r="DR91" s="647"/>
      <c r="DS91" s="647"/>
      <c r="DT91" s="647"/>
      <c r="DV91" s="342">
        <f t="shared" ref="DV91:DZ97" si="198">SUMIF($E$4:$BL$4,DV$4,$E91:$BL91)</f>
        <v>584018.58244842605</v>
      </c>
      <c r="DW91" s="342">
        <f t="shared" si="198"/>
        <v>1681718.3509794888</v>
      </c>
      <c r="DX91" s="342">
        <f t="shared" si="198"/>
        <v>3313867.45122681</v>
      </c>
      <c r="DY91" s="342">
        <f t="shared" si="198"/>
        <v>5342949.9359374242</v>
      </c>
      <c r="DZ91" s="342">
        <f t="shared" si="198"/>
        <v>7645531.4134969031</v>
      </c>
      <c r="EA91" s="342"/>
      <c r="EB91" s="342"/>
      <c r="EC91" s="342"/>
      <c r="ED91" s="342"/>
      <c r="EE91" s="342"/>
      <c r="EF91" s="342">
        <f t="shared" ref="EF91:EF97" si="199">SUM(DV91:DZ91)</f>
        <v>18568085.734089054</v>
      </c>
    </row>
    <row r="92" spans="2:149" hidden="1" x14ac:dyDescent="0.2">
      <c r="B92" s="270" t="s">
        <v>372</v>
      </c>
      <c r="E92" s="341">
        <f>(E$51+E$13)/((1+Premissas!$D$9)^'DRE Franqueadora'!E$5)</f>
        <v>5661.7765744432354</v>
      </c>
      <c r="F92" s="341">
        <f>(F$51+F$13)/((1+Premissas!$D$9)^'DRE Franqueadora'!F$5)</f>
        <v>5969.1082930604898</v>
      </c>
      <c r="G92" s="341">
        <f>(G$51+G$13)/((1+Premissas!$D$9)^'DRE Franqueadora'!G$5)</f>
        <v>6270.162187747349</v>
      </c>
      <c r="H92" s="341">
        <f>(H$51+H$13)/((1+Premissas!$D$9)^'DRE Franqueadora'!H$5)</f>
        <v>6565.0291230658177</v>
      </c>
      <c r="I92" s="341">
        <f>(I$51+I$13)/((1+Premissas!$D$9)^'DRE Franqueadora'!I$5)</f>
        <v>6902.0389056320055</v>
      </c>
      <c r="J92" s="341">
        <f>(J$51+J$13)/((1+Premissas!$D$9)^'DRE Franqueadora'!J$5)</f>
        <v>7302.5669065895509</v>
      </c>
      <c r="K92" s="341">
        <f>(K$51+K$13)/((1+Premissas!$D$9)^'DRE Franqueadora'!K$5)</f>
        <v>7787.1614481230154</v>
      </c>
      <c r="L92" s="341">
        <f>(L$51+L$13)/((1+Premissas!$D$9)^'DRE Franqueadora'!L$5)</f>
        <v>8349.686488724823</v>
      </c>
      <c r="M92" s="341">
        <f>(M$51+M$13)/((1+Premissas!$D$9)^'DRE Franqueadora'!M$5)</f>
        <v>8989.1128934921235</v>
      </c>
      <c r="N92" s="341">
        <f>(N$51+N$13)/((1+Premissas!$D$9)^'DRE Franqueadora'!N$5)</f>
        <v>9790.8775297913471</v>
      </c>
      <c r="O92" s="341">
        <f>(O$51+O$13)/((1+Premissas!$D$9)^'DRE Franqueadora'!O$5)</f>
        <v>10755.627118992745</v>
      </c>
      <c r="P92" s="341">
        <f>(P$51+P$13)/((1+Premissas!$D$9)^'DRE Franqueadora'!P$5)</f>
        <v>11806.05979814212</v>
      </c>
      <c r="Q92" s="341">
        <f>(Q$51+Q$13)/((1+Premissas!$D$9)^'DRE Franqueadora'!Q$5)</f>
        <v>18596.376106390955</v>
      </c>
      <c r="R92" s="341">
        <f>(R$51+R$13)/((1+Premissas!$D$9)^'DRE Franqueadora'!R$5)</f>
        <v>19611.694664098271</v>
      </c>
      <c r="S92" s="341">
        <f>(S$51+S$13)/((1+Premissas!$D$9)^'DRE Franqueadora'!S$5)</f>
        <v>20686.037671653612</v>
      </c>
      <c r="T92" s="341">
        <f>(T$51+T$13)/((1+Premissas!$D$9)^'DRE Franqueadora'!T$5)</f>
        <v>21825.356648808563</v>
      </c>
      <c r="U92" s="341">
        <f>(U$51+U$13)/((1+Premissas!$D$9)^'DRE Franqueadora'!U$5)</f>
        <v>23087.638900904349</v>
      </c>
      <c r="V92" s="341">
        <f>(V$51+V$13)/((1+Premissas!$D$9)^'DRE Franqueadora'!V$5)</f>
        <v>24502.661622681779</v>
      </c>
      <c r="W92" s="341">
        <f>(W$51+W$13)/((1+Premissas!$D$9)^'DRE Franqueadora'!W$5)</f>
        <v>25931.282557532762</v>
      </c>
      <c r="X92" s="341">
        <f>(X$51+X$13)/((1+Premissas!$D$9)^'DRE Franqueadora'!X$5)</f>
        <v>27371.607238103286</v>
      </c>
      <c r="Y92" s="341">
        <f>(Y$51+Y$13)/((1+Premissas!$D$9)^'DRE Franqueadora'!Y$5)</f>
        <v>28946.41244054295</v>
      </c>
      <c r="Z92" s="341">
        <f>(Z$51+Z$13)/((1+Premissas!$D$9)^'DRE Franqueadora'!Z$5)</f>
        <v>30661.798447919326</v>
      </c>
      <c r="AA92" s="341">
        <f>(AA$51+AA$13)/((1+Premissas!$D$9)^'DRE Franqueadora'!AA$5)</f>
        <v>32514.196256957002</v>
      </c>
      <c r="AB92" s="341">
        <f>(AB$51+AB$13)/((1+Premissas!$D$9)^'DRE Franqueadora'!AB$5)</f>
        <v>34541.109980699439</v>
      </c>
      <c r="AC92" s="341">
        <f>(AC$51+AC$13)/((1+Premissas!$D$9)^'DRE Franqueadora'!AC$5)</f>
        <v>41476.604619034733</v>
      </c>
      <c r="AD92" s="341">
        <f>(AD$51+AD$13)/((1+Premissas!$D$9)^'DRE Franqueadora'!AD$5)</f>
        <v>43182.925565341815</v>
      </c>
      <c r="AE92" s="341">
        <f>(AE$51+AE$13)/((1+Premissas!$D$9)^'DRE Franqueadora'!AE$5)</f>
        <v>44975.907234640683</v>
      </c>
      <c r="AF92" s="341">
        <f>(AF$51+AF$13)/((1+Premissas!$D$9)^'DRE Franqueadora'!AF$5)</f>
        <v>46862.208799671062</v>
      </c>
      <c r="AG92" s="341">
        <f>(AG$51+AG$13)/((1+Premissas!$D$9)^'DRE Franqueadora'!AG$5)</f>
        <v>48895.004108844601</v>
      </c>
      <c r="AH92" s="341">
        <f>(AH$51+AH$13)/((1+Premissas!$D$9)^'DRE Franqueadora'!AH$5)</f>
        <v>51125.378574603092</v>
      </c>
      <c r="AI92" s="341">
        <f>(AI$51+AI$13)/((1+Premissas!$D$9)^'DRE Franqueadora'!AI$5)</f>
        <v>53225.097087812566</v>
      </c>
      <c r="AJ92" s="341">
        <f>(AJ$51+AJ$13)/((1+Premissas!$D$9)^'DRE Franqueadora'!AJ$5)</f>
        <v>55208.312336180505</v>
      </c>
      <c r="AK92" s="341">
        <f>(AK$51+AK$13)/((1+Premissas!$D$9)^'DRE Franqueadora'!AK$5)</f>
        <v>57363.782204703406</v>
      </c>
      <c r="AL92" s="341">
        <f>(AL$51+AL$13)/((1+Premissas!$D$9)^'DRE Franqueadora'!AL$5)</f>
        <v>59699.983670078567</v>
      </c>
      <c r="AM92" s="341">
        <f>(AM$51+AM$13)/((1+Premissas!$D$9)^'DRE Franqueadora'!AM$5)</f>
        <v>62216.942978882675</v>
      </c>
      <c r="AN92" s="341">
        <f>(AN$51+AN$13)/((1+Premissas!$D$9)^'DRE Franqueadora'!AN$5)</f>
        <v>64963.111214443525</v>
      </c>
      <c r="AO92" s="341">
        <f>(AO$51+AO$13)/((1+Premissas!$D$9)^'DRE Franqueadora'!AO$5)</f>
        <v>71898.276826060508</v>
      </c>
      <c r="AP92" s="341">
        <f>(AP$51+AP$13)/((1+Premissas!$D$9)^'DRE Franqueadora'!AP$5)</f>
        <v>74094.884012941911</v>
      </c>
      <c r="AQ92" s="341">
        <f>(AQ$51+AQ$13)/((1+Premissas!$D$9)^'DRE Franqueadora'!AQ$5)</f>
        <v>76402.703601649438</v>
      </c>
      <c r="AR92" s="341">
        <f>(AR$51+AR$13)/((1+Premissas!$D$9)^'DRE Franqueadora'!AR$5)</f>
        <v>78828.975015668766</v>
      </c>
      <c r="AS92" s="341">
        <f>(AS$51+AS$13)/((1+Premissas!$D$9)^'DRE Franqueadora'!AS$5)</f>
        <v>81422.521159955417</v>
      </c>
      <c r="AT92" s="341">
        <f>(AT$51+AT$13)/((1+Premissas!$D$9)^'DRE Franqueadora'!AT$5)</f>
        <v>84252.667570234931</v>
      </c>
      <c r="AU92" s="341">
        <f>(AU$51+AU$13)/((1+Premissas!$D$9)^'DRE Franqueadora'!AU$5)</f>
        <v>86828.801683745754</v>
      </c>
      <c r="AV92" s="341">
        <f>(AV$51+AV$13)/((1+Premissas!$D$9)^'DRE Franqueadora'!AV$5)</f>
        <v>89178.893331193394</v>
      </c>
      <c r="AW92" s="341">
        <f>(AW$51+AW$13)/((1+Premissas!$D$9)^'DRE Franqueadora'!AW$5)</f>
        <v>91734.213022239695</v>
      </c>
      <c r="AX92" s="341">
        <f>(AX$51+AX$13)/((1+Premissas!$D$9)^'DRE Franqueadora'!AX$5)</f>
        <v>94505.255300673947</v>
      </c>
      <c r="AY92" s="341">
        <f>(AY$51+AY$13)/((1+Premissas!$D$9)^'DRE Franqueadora'!AY$5)</f>
        <v>97495.146271517471</v>
      </c>
      <c r="AZ92" s="341">
        <f>(AZ$51+AZ$13)/((1+Premissas!$D$9)^'DRE Franqueadora'!AZ$5)</f>
        <v>100761.62859416305</v>
      </c>
      <c r="BA92" s="341">
        <f>(BA$51+BA$13)/((1+Premissas!$D$9)^'DRE Franqueadora'!BA$5)</f>
        <v>107593.60073335317</v>
      </c>
      <c r="BB92" s="341">
        <f>(BB$51+BB$13)/((1+Premissas!$D$9)^'DRE Franqueadora'!BB$5)</f>
        <v>110127.31123123919</v>
      </c>
      <c r="BC92" s="341">
        <f>(BC$51+BC$13)/((1+Premissas!$D$9)^'DRE Franqueadora'!BC$5)</f>
        <v>112794.2809232259</v>
      </c>
      <c r="BD92" s="341">
        <f>(BD$51+BD$13)/((1+Premissas!$D$9)^'DRE Franqueadora'!BD$5)</f>
        <v>115602.23320812822</v>
      </c>
      <c r="BE92" s="341">
        <f>(BE$51+BE$13)/((1+Premissas!$D$9)^'DRE Franqueadora'!BE$5)</f>
        <v>118596.07111356544</v>
      </c>
      <c r="BF92" s="341">
        <f>(BF$51+BF$13)/((1+Premissas!$D$9)^'DRE Franqueadora'!BF$5)</f>
        <v>121860.91405825345</v>
      </c>
      <c r="BG92" s="341">
        <f>(BG$51+BG$13)/((1+Premissas!$D$9)^'DRE Franqueadora'!BG$5)</f>
        <v>124765.19749253632</v>
      </c>
      <c r="BH92" s="341">
        <f>(BH$51+BH$13)/((1+Premissas!$D$9)^'DRE Franqueadora'!BH$5)</f>
        <v>127348.90736455192</v>
      </c>
      <c r="BI92" s="341">
        <f>(BI$51+BI$13)/((1+Premissas!$D$9)^'DRE Franqueadora'!BI$5)</f>
        <v>130167.00711818991</v>
      </c>
      <c r="BJ92" s="341">
        <f>(BJ$51+BJ$13)/((1+Premissas!$D$9)^'DRE Franqueadora'!BJ$5)</f>
        <v>133231.72567449545</v>
      </c>
      <c r="BK92" s="341">
        <f>(BK$51+BK$13)/((1+Premissas!$D$9)^'DRE Franqueadora'!BK$5)</f>
        <v>136548.88630279299</v>
      </c>
      <c r="BL92" s="341">
        <f>(BL$51+BL$13)/((1+Premissas!$D$9)^'DRE Franqueadora'!BL$5)</f>
        <v>140184.22474763574</v>
      </c>
      <c r="BM92" s="647"/>
      <c r="BN92" s="647"/>
      <c r="BO92" s="647"/>
      <c r="BP92" s="647"/>
      <c r="BQ92" s="647"/>
      <c r="BR92" s="647"/>
      <c r="BS92" s="647"/>
      <c r="BT92" s="647"/>
      <c r="BU92" s="647"/>
      <c r="BV92" s="647"/>
      <c r="BW92" s="647"/>
      <c r="BX92" s="647"/>
      <c r="BY92" s="647"/>
      <c r="BZ92" s="647"/>
      <c r="CA92" s="647"/>
      <c r="CB92" s="647"/>
      <c r="CC92" s="647"/>
      <c r="CD92" s="647"/>
      <c r="CE92" s="647"/>
      <c r="CF92" s="647"/>
      <c r="CG92" s="647"/>
      <c r="CH92" s="647"/>
      <c r="CI92" s="647"/>
      <c r="CJ92" s="647"/>
      <c r="CK92" s="647"/>
      <c r="CL92" s="647"/>
      <c r="CM92" s="647"/>
      <c r="CN92" s="647"/>
      <c r="CO92" s="647"/>
      <c r="CP92" s="647"/>
      <c r="CQ92" s="647"/>
      <c r="CR92" s="647"/>
      <c r="CS92" s="647"/>
      <c r="CT92" s="647"/>
      <c r="CU92" s="647"/>
      <c r="CV92" s="647"/>
      <c r="CW92" s="647"/>
      <c r="CX92" s="647"/>
      <c r="CY92" s="647"/>
      <c r="CZ92" s="647"/>
      <c r="DA92" s="647"/>
      <c r="DB92" s="647"/>
      <c r="DC92" s="647"/>
      <c r="DD92" s="647"/>
      <c r="DE92" s="647"/>
      <c r="DF92" s="647"/>
      <c r="DG92" s="647"/>
      <c r="DH92" s="647"/>
      <c r="DI92" s="647"/>
      <c r="DJ92" s="647"/>
      <c r="DK92" s="647"/>
      <c r="DL92" s="647"/>
      <c r="DM92" s="647"/>
      <c r="DN92" s="647"/>
      <c r="DO92" s="647"/>
      <c r="DP92" s="647"/>
      <c r="DQ92" s="647"/>
      <c r="DR92" s="647"/>
      <c r="DS92" s="647"/>
      <c r="DT92" s="647"/>
      <c r="DV92" s="342">
        <f t="shared" si="198"/>
        <v>96149.207267804624</v>
      </c>
      <c r="DW92" s="342">
        <f t="shared" si="198"/>
        <v>308276.17253629229</v>
      </c>
      <c r="DX92" s="342">
        <f t="shared" si="198"/>
        <v>629195.25839423737</v>
      </c>
      <c r="DY92" s="342">
        <f t="shared" si="198"/>
        <v>1027403.9663900444</v>
      </c>
      <c r="DZ92" s="342">
        <f t="shared" si="198"/>
        <v>1478820.3599679673</v>
      </c>
      <c r="EA92" s="342"/>
      <c r="EB92" s="342"/>
      <c r="EC92" s="342"/>
      <c r="ED92" s="342"/>
      <c r="EE92" s="342"/>
      <c r="EF92" s="342">
        <f t="shared" si="199"/>
        <v>3539844.9645563457</v>
      </c>
    </row>
    <row r="93" spans="2:149" hidden="1" x14ac:dyDescent="0.2">
      <c r="B93" s="270" t="str">
        <f>$B$22</f>
        <v>Despesas totais</v>
      </c>
      <c r="E93" s="341">
        <f>E$22/((1+Premissas!$D$9)^'DRE Franqueadora'!E$5)</f>
        <v>-60595.026342173507</v>
      </c>
      <c r="F93" s="341">
        <f>F$22/((1+Premissas!$D$9)^'DRE Franqueadora'!F$5)</f>
        <v>-48902.569242983729</v>
      </c>
      <c r="G93" s="341">
        <f>G$22/((1+Premissas!$D$9)^'DRE Franqueadora'!G$5)</f>
        <v>-49089.352359073622</v>
      </c>
      <c r="H93" s="341">
        <f>H$22/((1+Premissas!$D$9)^'DRE Franqueadora'!H$5)</f>
        <v>-49268.303436069218</v>
      </c>
      <c r="I93" s="341">
        <f>I$22/((1+Premissas!$D$9)^'DRE Franqueadora'!I$5)</f>
        <v>-49439.5532073133</v>
      </c>
      <c r="J93" s="341">
        <f>J$22/((1+Premissas!$D$9)^'DRE Franqueadora'!J$5)</f>
        <v>-49606.614044026828</v>
      </c>
      <c r="K93" s="341">
        <f>K$22/((1+Premissas!$D$9)^'DRE Franqueadora'!K$5)</f>
        <v>-49891.333070575412</v>
      </c>
      <c r="L93" s="341">
        <f>L$22/((1+Premissas!$D$9)^'DRE Franqueadora'!L$5)</f>
        <v>-50285.347511624728</v>
      </c>
      <c r="M93" s="341">
        <f>M$22/((1+Premissas!$D$9)^'DRE Franqueadora'!M$5)</f>
        <v>-50787.227381803808</v>
      </c>
      <c r="N93" s="341">
        <f>N$22/((1+Premissas!$D$9)^'DRE Franqueadora'!N$5)</f>
        <v>-51390.284715216745</v>
      </c>
      <c r="O93" s="341">
        <f>O$22/((1+Premissas!$D$9)^'DRE Franqueadora'!O$5)</f>
        <v>-52082.197684584658</v>
      </c>
      <c r="P93" s="341">
        <f>P$22/((1+Premissas!$D$9)^'DRE Franqueadora'!P$5)</f>
        <v>-52869.649349687475</v>
      </c>
      <c r="Q93" s="341">
        <f>Q$22/((1+Premissas!$D$9)^'DRE Franqueadora'!Q$5)</f>
        <v>-66511.83240079091</v>
      </c>
      <c r="R93" s="341">
        <f>R$22/((1+Premissas!$D$9)^'DRE Franqueadora'!R$5)</f>
        <v>-67345.710718925897</v>
      </c>
      <c r="S93" s="341">
        <f>S$22/((1+Premissas!$D$9)^'DRE Franqueadora'!S$5)</f>
        <v>-68244.33382045677</v>
      </c>
      <c r="T93" s="341">
        <f>T$22/((1+Premissas!$D$9)^'DRE Franqueadora'!T$5)</f>
        <v>-77039.820390235152</v>
      </c>
      <c r="U93" s="341">
        <f>U$22/((1+Premissas!$D$9)^'DRE Franqueadora'!U$5)</f>
        <v>-74607.550244197642</v>
      </c>
      <c r="V93" s="341">
        <f>V$22/((1+Premissas!$D$9)^'DRE Franqueadora'!V$5)</f>
        <v>-75703.25500725607</v>
      </c>
      <c r="W93" s="341">
        <f>W$22/((1+Premissas!$D$9)^'DRE Franqueadora'!W$5)</f>
        <v>-76816.903336375719</v>
      </c>
      <c r="X93" s="341">
        <f>X$22/((1+Premissas!$D$9)^'DRE Franqueadora'!X$5)</f>
        <v>-77946.547202865433</v>
      </c>
      <c r="Y93" s="341">
        <f>Y$22/((1+Premissas!$D$9)^'DRE Franqueadora'!Y$5)</f>
        <v>-89371.857990268429</v>
      </c>
      <c r="Z93" s="341">
        <f>Z$22/((1+Premissas!$D$9)^'DRE Franqueadora'!Z$5)</f>
        <v>-87465.145113325052</v>
      </c>
      <c r="AA93" s="341">
        <f>AA$22/((1+Premissas!$D$9)^'DRE Franqueadora'!AA$5)</f>
        <v>-88993.030631365313</v>
      </c>
      <c r="AB93" s="341">
        <f>AB$22/((1+Premissas!$D$9)^'DRE Franqueadora'!AB$5)</f>
        <v>-90716.182420502402</v>
      </c>
      <c r="AC93" s="341">
        <f>AC$22/((1+Premissas!$D$9)^'DRE Franqueadora'!AC$5)</f>
        <v>-112743.23558071766</v>
      </c>
      <c r="AD93" s="341">
        <f>AD$22/((1+Premissas!$D$9)^'DRE Franqueadora'!AD$5)</f>
        <v>-128109.69522421593</v>
      </c>
      <c r="AE93" s="341">
        <f>AE$22/((1+Premissas!$D$9)^'DRE Franqueadora'!AE$5)</f>
        <v>-127284.54311244519</v>
      </c>
      <c r="AF93" s="341">
        <f>AF$22/((1+Premissas!$D$9)^'DRE Franqueadora'!AF$5)</f>
        <v>-129733.98812752598</v>
      </c>
      <c r="AG93" s="341">
        <f>AG$22/((1+Premissas!$D$9)^'DRE Franqueadora'!AG$5)</f>
        <v>-132366.38317467991</v>
      </c>
      <c r="AH93" s="341">
        <f>AH$22/((1+Premissas!$D$9)^'DRE Franqueadora'!AH$5)</f>
        <v>-135242.85846228414</v>
      </c>
      <c r="AI93" s="341">
        <f>AI$22/((1+Premissas!$D$9)^'DRE Franqueadora'!AI$5)</f>
        <v>-137923.75842209853</v>
      </c>
      <c r="AJ93" s="341">
        <f>AJ$22/((1+Premissas!$D$9)^'DRE Franqueadora'!AJ$5)</f>
        <v>-147271.23551214676</v>
      </c>
      <c r="AK93" s="341">
        <f>AK$22/((1+Premissas!$D$9)^'DRE Franqueadora'!AK$5)</f>
        <v>-147053.47661389914</v>
      </c>
      <c r="AL93" s="341">
        <f>AL$22/((1+Premissas!$D$9)^'DRE Franqueadora'!AL$5)</f>
        <v>-150074.096016984</v>
      </c>
      <c r="AM93" s="341">
        <f>AM$22/((1+Premissas!$D$9)^'DRE Franqueadora'!AM$5)</f>
        <v>-153376.32669182439</v>
      </c>
      <c r="AN93" s="341">
        <f>AN$22/((1+Premissas!$D$9)^'DRE Franqueadora'!AN$5)</f>
        <v>-157034.27431003904</v>
      </c>
      <c r="AO93" s="341">
        <f>AO$22/((1+Premissas!$D$9)^'DRE Franqueadora'!AO$5)</f>
        <v>-166166.6060240115</v>
      </c>
      <c r="AP93" s="341">
        <f>AP$22/((1+Premissas!$D$9)^'DRE Franqueadora'!AP$5)</f>
        <v>-177948.02277049914</v>
      </c>
      <c r="AQ93" s="341">
        <f>AQ$22/((1+Premissas!$D$9)^'DRE Franqueadora'!AQ$5)</f>
        <v>-177865.93802163666</v>
      </c>
      <c r="AR93" s="341">
        <f>AR$22/((1+Premissas!$D$9)^'DRE Franqueadora'!AR$5)</f>
        <v>-180749.59428304984</v>
      </c>
      <c r="AS93" s="341">
        <f>AS$22/((1+Premissas!$D$9)^'DRE Franqueadora'!AS$5)</f>
        <v>-190219.81659025975</v>
      </c>
      <c r="AT93" s="341">
        <f>AT$22/((1+Premissas!$D$9)^'DRE Franqueadora'!AT$5)</f>
        <v>-190836.23422147505</v>
      </c>
      <c r="AU93" s="341">
        <f>AU$22/((1+Premissas!$D$9)^'DRE Franqueadora'!AU$5)</f>
        <v>-193814.6863842202</v>
      </c>
      <c r="AV93" s="341">
        <f>AV$22/((1+Premissas!$D$9)^'DRE Franqueadora'!AV$5)</f>
        <v>-196479.00131798131</v>
      </c>
      <c r="AW93" s="341">
        <f>AW$22/((1+Premissas!$D$9)^'DRE Franqueadora'!AW$5)</f>
        <v>-199440.18238997133</v>
      </c>
      <c r="AX93" s="341">
        <f>AX$22/((1+Premissas!$D$9)^'DRE Franqueadora'!AX$5)</f>
        <v>-202713.02394073893</v>
      </c>
      <c r="AY93" s="341">
        <f>AY$22/((1+Premissas!$D$9)^'DRE Franqueadora'!AY$5)</f>
        <v>-206301.88241509753</v>
      </c>
      <c r="AZ93" s="341">
        <f>AZ$22/((1+Premissas!$D$9)^'DRE Franqueadora'!AZ$5)</f>
        <v>-224610.52416136951</v>
      </c>
      <c r="BA93" s="341">
        <f>BA$22/((1+Premissas!$D$9)^'DRE Franqueadora'!BA$5)</f>
        <v>-225866.41038460293</v>
      </c>
      <c r="BB93" s="341">
        <f>BB$22/((1+Premissas!$D$9)^'DRE Franqueadora'!BB$5)</f>
        <v>-228607.45455696835</v>
      </c>
      <c r="BC93" s="341">
        <f>BC$22/((1+Premissas!$D$9)^'DRE Franqueadora'!BC$5)</f>
        <v>-231533.14566879152</v>
      </c>
      <c r="BD93" s="341">
        <f>BD$22/((1+Premissas!$D$9)^'DRE Franqueadora'!BD$5)</f>
        <v>-234653.8331953834</v>
      </c>
      <c r="BE93" s="341">
        <f>BE$22/((1+Premissas!$D$9)^'DRE Franqueadora'!BE$5)</f>
        <v>-237992.77016513719</v>
      </c>
      <c r="BF93" s="341">
        <f>BF$22/((1+Premissas!$D$9)^'DRE Franqueadora'!BF$5)</f>
        <v>-247389.66530566628</v>
      </c>
      <c r="BG93" s="341">
        <f>BG$22/((1+Premissas!$D$9)^'DRE Franqueadora'!BG$5)</f>
        <v>-248135.06041336543</v>
      </c>
      <c r="BH93" s="341">
        <f>BH$22/((1+Premissas!$D$9)^'DRE Franqueadora'!BH$5)</f>
        <v>-258819.19199233226</v>
      </c>
      <c r="BI93" s="341">
        <f>BI$22/((1+Premissas!$D$9)^'DRE Franqueadora'!BI$5)</f>
        <v>-259454.94296065049</v>
      </c>
      <c r="BJ93" s="341">
        <f>BJ$22/((1+Premissas!$D$9)^'DRE Franqueadora'!BJ$5)</f>
        <v>-262787.10924123117</v>
      </c>
      <c r="BK93" s="341">
        <f>BK$22/((1+Premissas!$D$9)^'DRE Franqueadora'!BK$5)</f>
        <v>-266466.3602817597</v>
      </c>
      <c r="BL93" s="341">
        <f>BL$22/((1+Premissas!$D$9)^'DRE Franqueadora'!BL$5)</f>
        <v>-276004.54607006046</v>
      </c>
      <c r="BM93" s="647"/>
      <c r="BN93" s="647"/>
      <c r="BO93" s="647"/>
      <c r="BP93" s="647"/>
      <c r="BQ93" s="647"/>
      <c r="BR93" s="647"/>
      <c r="BS93" s="647"/>
      <c r="BT93" s="647"/>
      <c r="BU93" s="647"/>
      <c r="BV93" s="647"/>
      <c r="BW93" s="647"/>
      <c r="BX93" s="647"/>
      <c r="BY93" s="647"/>
      <c r="BZ93" s="647"/>
      <c r="CA93" s="647"/>
      <c r="CB93" s="647"/>
      <c r="CC93" s="647"/>
      <c r="CD93" s="647"/>
      <c r="CE93" s="647"/>
      <c r="CF93" s="647"/>
      <c r="CG93" s="647"/>
      <c r="CH93" s="647"/>
      <c r="CI93" s="647"/>
      <c r="CJ93" s="647"/>
      <c r="CK93" s="647"/>
      <c r="CL93" s="647"/>
      <c r="CM93" s="647"/>
      <c r="CN93" s="647"/>
      <c r="CO93" s="647"/>
      <c r="CP93" s="647"/>
      <c r="CQ93" s="647"/>
      <c r="CR93" s="647"/>
      <c r="CS93" s="647"/>
      <c r="CT93" s="647"/>
      <c r="CU93" s="647"/>
      <c r="CV93" s="647"/>
      <c r="CW93" s="647"/>
      <c r="CX93" s="647"/>
      <c r="CY93" s="647"/>
      <c r="CZ93" s="647"/>
      <c r="DA93" s="647"/>
      <c r="DB93" s="647"/>
      <c r="DC93" s="647"/>
      <c r="DD93" s="647"/>
      <c r="DE93" s="647"/>
      <c r="DF93" s="647"/>
      <c r="DG93" s="647"/>
      <c r="DH93" s="647"/>
      <c r="DI93" s="647"/>
      <c r="DJ93" s="647"/>
      <c r="DK93" s="647"/>
      <c r="DL93" s="647"/>
      <c r="DM93" s="647"/>
      <c r="DN93" s="647"/>
      <c r="DO93" s="647"/>
      <c r="DP93" s="647"/>
      <c r="DQ93" s="647"/>
      <c r="DR93" s="647"/>
      <c r="DS93" s="647"/>
      <c r="DT93" s="647"/>
      <c r="DV93" s="342">
        <f t="shared" si="198"/>
        <v>-614207.45834513311</v>
      </c>
      <c r="DW93" s="342">
        <f t="shared" si="198"/>
        <v>-940762.16927656485</v>
      </c>
      <c r="DX93" s="342">
        <f t="shared" si="198"/>
        <v>-1658213.8712488611</v>
      </c>
      <c r="DY93" s="342">
        <f t="shared" si="198"/>
        <v>-2307145.5125203105</v>
      </c>
      <c r="DZ93" s="342">
        <f t="shared" si="198"/>
        <v>-2977710.4902359499</v>
      </c>
      <c r="EA93" s="342"/>
      <c r="EB93" s="342"/>
      <c r="EC93" s="342"/>
      <c r="ED93" s="342"/>
      <c r="EE93" s="342"/>
      <c r="EF93" s="342">
        <f t="shared" si="199"/>
        <v>-8498039.5016268194</v>
      </c>
    </row>
    <row r="94" spans="2:149" hidden="1" x14ac:dyDescent="0.2">
      <c r="B94" s="270" t="str">
        <f>$B$53</f>
        <v>Lucro Operacional</v>
      </c>
      <c r="E94" s="341">
        <f>E$53/((1+Premissas!$D$9)^'DRE Franqueadora'!E$5)</f>
        <v>-31585.788988611632</v>
      </c>
      <c r="F94" s="341">
        <f>F$53/((1+Premissas!$D$9)^'DRE Franqueadora'!F$5)</f>
        <v>-18318.656757964065</v>
      </c>
      <c r="G94" s="341">
        <f>G$53/((1+Premissas!$D$9)^'DRE Franqueadora'!G$5)</f>
        <v>-16962.930420995195</v>
      </c>
      <c r="H94" s="341">
        <f>H$53/((1+Premissas!$D$9)^'DRE Franqueadora'!H$5)</f>
        <v>-15631.072160691569</v>
      </c>
      <c r="I94" s="341">
        <f>I$53/((1+Premissas!$D$9)^'DRE Franqueadora'!I$5)</f>
        <v>-14075.585342388013</v>
      </c>
      <c r="J94" s="341">
        <f>J$53/((1+Premissas!$D$9)^'DRE Franqueadora'!J$5)</f>
        <v>-12190.461375665058</v>
      </c>
      <c r="K94" s="341">
        <f>K$53/((1+Premissas!$D$9)^'DRE Franqueadora'!K$5)</f>
        <v>-9992.2639729359307</v>
      </c>
      <c r="L94" s="341">
        <f>L$53/((1+Premissas!$D$9)^'DRE Franqueadora'!L$5)</f>
        <v>-7504.0695868478751</v>
      </c>
      <c r="M94" s="341">
        <f>M$53/((1+Premissas!$D$9)^'DRE Franqueadora'!M$5)</f>
        <v>-4729.7212092082273</v>
      </c>
      <c r="N94" s="341">
        <f>N$53/((1+Premissas!$D$9)^'DRE Franqueadora'!N$5)</f>
        <v>-1730.8747775251534</v>
      </c>
      <c r="O94" s="341">
        <f>O$53/((1+Premissas!$D$9)^'DRE Franqueadora'!O$5)</f>
        <v>1464.7132292157253</v>
      </c>
      <c r="P94" s="341">
        <f>P$53/((1+Premissas!$D$9)^'DRE Franqueadora'!P$5)</f>
        <v>4918.6281991053875</v>
      </c>
      <c r="Q94" s="341">
        <f>Q$53/((1+Premissas!$D$9)^'DRE Franqueadora'!Q$5)</f>
        <v>19168.828811978557</v>
      </c>
      <c r="R94" s="341">
        <f>R$53/((1+Premissas!$D$9)^'DRE Franqueadora'!R$5)</f>
        <v>22433.258799367988</v>
      </c>
      <c r="S94" s="341">
        <f>S$53/((1+Premissas!$D$9)^'DRE Franqueadora'!S$5)</f>
        <v>25876.944331832652</v>
      </c>
      <c r="T94" s="341">
        <f>T$53/((1+Premissas!$D$9)^'DRE Franqueadora'!T$5)</f>
        <v>21692.281414159064</v>
      </c>
      <c r="U94" s="341">
        <f>U$53/((1+Premissas!$D$9)^'DRE Franqueadora'!U$5)</f>
        <v>29242.809479560005</v>
      </c>
      <c r="V94" s="341">
        <f>V$53/((1+Premissas!$D$9)^'DRE Franqueadora'!V$5)</f>
        <v>33895.481322158383</v>
      </c>
      <c r="W94" s="341">
        <f>W$53/((1+Premissas!$D$9)^'DRE Franqueadora'!W$5)</f>
        <v>38587.009278779042</v>
      </c>
      <c r="X94" s="341">
        <f>X$53/((1+Premissas!$D$9)^'DRE Franqueadora'!X$5)</f>
        <v>43311.528308593377</v>
      </c>
      <c r="Y94" s="341">
        <f>Y$53/((1+Premissas!$D$9)^'DRE Franqueadora'!Y$5)</f>
        <v>38295.240404744276</v>
      </c>
      <c r="Z94" s="341">
        <f>Z$53/((1+Premissas!$D$9)^'DRE Franqueadora'!Z$5)</f>
        <v>47190.964210122525</v>
      </c>
      <c r="AA94" s="341">
        <f>AA$53/((1+Premissas!$D$9)^'DRE Franqueadora'!AA$5)</f>
        <v>53217.365161471011</v>
      </c>
      <c r="AB94" s="341">
        <f>AB$53/((1+Premissas!$D$9)^'DRE Franqueadora'!AB$5)</f>
        <v>59768.297643864607</v>
      </c>
      <c r="AC94" s="341">
        <f>AC$53/((1+Premissas!$D$9)^'DRE Franqueadora'!AC$5)</f>
        <v>66241.018805440966</v>
      </c>
      <c r="AD94" s="341">
        <f>AD$53/((1+Premissas!$D$9)^'DRE Franqueadora'!AD$5)</f>
        <v>57829.145558486271</v>
      </c>
      <c r="AE94" s="341">
        <f>AE$53/((1+Premissas!$D$9)^'DRE Franqueadora'!AE$5)</f>
        <v>65966.669155693846</v>
      </c>
      <c r="AF94" s="341">
        <f>AF$53/((1+Premissas!$D$9)^'DRE Franqueadora'!AF$5)</f>
        <v>71214.81197272586</v>
      </c>
      <c r="AG94" s="341">
        <f>AG$53/((1+Premissas!$D$9)^'DRE Franqueadora'!AG$5)</f>
        <v>76884.308131944825</v>
      </c>
      <c r="AH94" s="341">
        <f>AH$53/((1+Premissas!$D$9)^'DRE Franqueadora'!AH$5)</f>
        <v>83124.50947451494</v>
      </c>
      <c r="AI94" s="341">
        <f>AI$53/((1+Premissas!$D$9)^'DRE Franqueadora'!AI$5)</f>
        <v>89022.628827569642</v>
      </c>
      <c r="AJ94" s="341">
        <f>AJ$53/((1+Premissas!$D$9)^'DRE Franqueadora'!AJ$5)</f>
        <v>87774.820977144351</v>
      </c>
      <c r="AK94" s="341">
        <f>AK$53/((1+Premissas!$D$9)^'DRE Franqueadora'!AK$5)</f>
        <v>96802.669747837761</v>
      </c>
      <c r="AL94" s="341">
        <f>AL$53/((1+Premissas!$D$9)^'DRE Franqueadora'!AL$5)</f>
        <v>103337.48242578864</v>
      </c>
      <c r="AM94" s="341">
        <f>AM$53/((1+Premissas!$D$9)^'DRE Franqueadora'!AM$5)</f>
        <v>110336.12789858293</v>
      </c>
      <c r="AN94" s="341">
        <f>AN$53/((1+Premissas!$D$9)^'DRE Franqueadora'!AN$5)</f>
        <v>117924.12860798209</v>
      </c>
      <c r="AO94" s="341">
        <f>AO$53/((1+Premissas!$D$9)^'DRE Franqueadora'!AO$5)</f>
        <v>137298.4372703805</v>
      </c>
      <c r="AP94" s="341">
        <f>AP$53/((1+Premissas!$D$9)^'DRE Franqueadora'!AP$5)</f>
        <v>134499.89137016013</v>
      </c>
      <c r="AQ94" s="341">
        <f>AQ$53/((1+Premissas!$D$9)^'DRE Franqueadora'!AQ$5)</f>
        <v>144023.71646180074</v>
      </c>
      <c r="AR94" s="341">
        <f>AR$53/((1+Premissas!$D$9)^'DRE Franqueadora'!AR$5)</f>
        <v>151070.49284026574</v>
      </c>
      <c r="AS94" s="341">
        <f>AS$53/((1+Premissas!$D$9)^'DRE Franqueadora'!AS$5)</f>
        <v>152220.55589759149</v>
      </c>
      <c r="AT94" s="341">
        <f>AT$53/((1+Premissas!$D$9)^'DRE Franqueadora'!AT$5)</f>
        <v>163199.91439646611</v>
      </c>
      <c r="AU94" s="341">
        <f>AU$53/((1+Premissas!$D$9)^'DRE Franqueadora'!AU$5)</f>
        <v>170771.23876754657</v>
      </c>
      <c r="AV94" s="341">
        <f>AV$53/((1+Premissas!$D$9)^'DRE Franqueadora'!AV$5)</f>
        <v>177725.9398653573</v>
      </c>
      <c r="AW94" s="341">
        <f>AW$53/((1+Premissas!$D$9)^'DRE Franqueadora'!AW$5)</f>
        <v>185229.98443029705</v>
      </c>
      <c r="AX94" s="341">
        <f>AX$53/((1+Premissas!$D$9)^'DRE Franqueadora'!AX$5)</f>
        <v>193311.81341510502</v>
      </c>
      <c r="AY94" s="341">
        <f>AY$53/((1+Premissas!$D$9)^'DRE Franqueadora'!AY$5)</f>
        <v>201979.94533914764</v>
      </c>
      <c r="AZ94" s="341">
        <f>AZ$53/((1+Premissas!$D$9)^'DRE Franqueadora'!AZ$5)</f>
        <v>197068.52697295026</v>
      </c>
      <c r="BA94" s="341">
        <f>BA$53/((1+Premissas!$D$9)^'DRE Franqueadora'!BA$5)</f>
        <v>223901.43105351736</v>
      </c>
      <c r="BB94" s="341">
        <f>BB$53/((1+Premissas!$D$9)^'DRE Franqueadora'!BB$5)</f>
        <v>231539.5056871979</v>
      </c>
      <c r="BC94" s="341">
        <f>BC$53/((1+Premissas!$D$9)^'DRE Franqueadora'!BC$5)</f>
        <v>239542.57453436797</v>
      </c>
      <c r="BD94" s="341">
        <f>BD$53/((1+Premissas!$D$9)^'DRE Franqueadora'!BD$5)</f>
        <v>247932.10569974745</v>
      </c>
      <c r="BE94" s="341">
        <f>BE$53/((1+Premissas!$D$9)^'DRE Franqueadora'!BE$5)</f>
        <v>256869.85603977478</v>
      </c>
      <c r="BF94" s="341">
        <f>BF$53/((1+Premissas!$D$9)^'DRE Franqueadora'!BF$5)</f>
        <v>260866.8314717896</v>
      </c>
      <c r="BG94" s="341">
        <f>BG$53/((1+Premissas!$D$9)^'DRE Franqueadora'!BG$5)</f>
        <v>272030.23208600865</v>
      </c>
      <c r="BH94" s="341">
        <f>BH$53/((1+Premissas!$D$9)^'DRE Franqueadora'!BH$5)</f>
        <v>271934.57143252814</v>
      </c>
      <c r="BI94" s="341">
        <f>BI$53/((1+Premissas!$D$9)^'DRE Franqueadora'!BI$5)</f>
        <v>282853.59273704194</v>
      </c>
      <c r="BJ94" s="341">
        <f>BJ$53/((1+Premissas!$D$9)^'DRE Franqueadora'!BJ$5)</f>
        <v>292092.88217967103</v>
      </c>
      <c r="BK94" s="341">
        <f>BK$53/((1+Premissas!$D$9)^'DRE Franqueadora'!BK$5)</f>
        <v>302025.75907908811</v>
      </c>
      <c r="BL94" s="341">
        <f>BL$53/((1+Premissas!$D$9)^'DRE Franqueadora'!BL$5)</f>
        <v>307411.22129225236</v>
      </c>
      <c r="BM94" s="647"/>
      <c r="BN94" s="647"/>
      <c r="BO94" s="647"/>
      <c r="BP94" s="647"/>
      <c r="BQ94" s="647"/>
      <c r="BR94" s="647"/>
      <c r="BS94" s="647"/>
      <c r="BT94" s="647"/>
      <c r="BU94" s="647"/>
      <c r="BV94" s="647"/>
      <c r="BW94" s="647"/>
      <c r="BX94" s="647"/>
      <c r="BY94" s="647"/>
      <c r="BZ94" s="647"/>
      <c r="CA94" s="647"/>
      <c r="CB94" s="647"/>
      <c r="CC94" s="647"/>
      <c r="CD94" s="647"/>
      <c r="CE94" s="647"/>
      <c r="CF94" s="647"/>
      <c r="CG94" s="647"/>
      <c r="CH94" s="647"/>
      <c r="CI94" s="647"/>
      <c r="CJ94" s="647"/>
      <c r="CK94" s="647"/>
      <c r="CL94" s="647"/>
      <c r="CM94" s="647"/>
      <c r="CN94" s="647"/>
      <c r="CO94" s="647"/>
      <c r="CP94" s="647"/>
      <c r="CQ94" s="647"/>
      <c r="CR94" s="647"/>
      <c r="CS94" s="647"/>
      <c r="CT94" s="647"/>
      <c r="CU94" s="647"/>
      <c r="CV94" s="647"/>
      <c r="CW94" s="647"/>
      <c r="CX94" s="647"/>
      <c r="CY94" s="647"/>
      <c r="CZ94" s="647"/>
      <c r="DA94" s="647"/>
      <c r="DB94" s="647"/>
      <c r="DC94" s="647"/>
      <c r="DD94" s="647"/>
      <c r="DE94" s="647"/>
      <c r="DF94" s="647"/>
      <c r="DG94" s="647"/>
      <c r="DH94" s="647"/>
      <c r="DI94" s="647"/>
      <c r="DJ94" s="647"/>
      <c r="DK94" s="647"/>
      <c r="DL94" s="647"/>
      <c r="DM94" s="647"/>
      <c r="DN94" s="647"/>
      <c r="DO94" s="647"/>
      <c r="DP94" s="647"/>
      <c r="DQ94" s="647"/>
      <c r="DR94" s="647"/>
      <c r="DS94" s="647"/>
      <c r="DT94" s="647"/>
      <c r="DV94" s="342">
        <f t="shared" si="198"/>
        <v>-126338.08316451163</v>
      </c>
      <c r="DW94" s="342">
        <f t="shared" si="198"/>
        <v>432680.00916663144</v>
      </c>
      <c r="DX94" s="342">
        <f t="shared" si="198"/>
        <v>1026458.3215837122</v>
      </c>
      <c r="DY94" s="342">
        <f t="shared" si="198"/>
        <v>2008400.4570270684</v>
      </c>
      <c r="DZ94" s="342">
        <f t="shared" si="198"/>
        <v>3189000.5632929849</v>
      </c>
      <c r="EA94" s="342"/>
      <c r="EB94" s="342"/>
      <c r="EC94" s="342"/>
      <c r="ED94" s="342"/>
      <c r="EE94" s="342"/>
      <c r="EF94" s="342">
        <f t="shared" si="199"/>
        <v>6530201.2679058854</v>
      </c>
    </row>
    <row r="95" spans="2:149" hidden="1" x14ac:dyDescent="0.2">
      <c r="B95" s="270" t="str">
        <f>$B$56</f>
        <v>Investimentos</v>
      </c>
      <c r="E95" s="341">
        <f>E$56/((1+Premissas!$D$9)^'DRE Franqueadora'!E$5)</f>
        <v>0</v>
      </c>
      <c r="F95" s="341">
        <f>F$56/((1+Premissas!$D$9)^'DRE Franqueadora'!F$5)</f>
        <v>0</v>
      </c>
      <c r="G95" s="341">
        <f>G$56/((1+Premissas!$D$9)^'DRE Franqueadora'!G$5)</f>
        <v>0</v>
      </c>
      <c r="H95" s="341">
        <f>H$56/((1+Premissas!$D$9)^'DRE Franqueadora'!H$5)</f>
        <v>0</v>
      </c>
      <c r="I95" s="341">
        <f>I$56/((1+Premissas!$D$9)^'DRE Franqueadora'!I$5)</f>
        <v>0</v>
      </c>
      <c r="J95" s="341">
        <f>J$56/((1+Premissas!$D$9)^'DRE Franqueadora'!J$5)</f>
        <v>0</v>
      </c>
      <c r="K95" s="341">
        <f>K$56/((1+Premissas!$D$9)^'DRE Franqueadora'!K$5)</f>
        <v>0</v>
      </c>
      <c r="L95" s="341">
        <f>L$56/((1+Premissas!$D$9)^'DRE Franqueadora'!L$5)</f>
        <v>0</v>
      </c>
      <c r="M95" s="341">
        <f>M$56/((1+Premissas!$D$9)^'DRE Franqueadora'!M$5)</f>
        <v>0</v>
      </c>
      <c r="N95" s="341">
        <f>N$56/((1+Premissas!$D$9)^'DRE Franqueadora'!N$5)</f>
        <v>0</v>
      </c>
      <c r="O95" s="341">
        <f>O$56/((1+Premissas!$D$9)^'DRE Franqueadora'!O$5)</f>
        <v>0</v>
      </c>
      <c r="P95" s="341">
        <f>P$56/((1+Premissas!$D$9)^'DRE Franqueadora'!P$5)</f>
        <v>0</v>
      </c>
      <c r="Q95" s="341">
        <f>Q$56/((1+Premissas!$D$9)^'DRE Franqueadora'!Q$5)</f>
        <v>0</v>
      </c>
      <c r="R95" s="341">
        <f>R$56/((1+Premissas!$D$9)^'DRE Franqueadora'!R$5)</f>
        <v>0</v>
      </c>
      <c r="S95" s="341">
        <f>S$56/((1+Premissas!$D$9)^'DRE Franqueadora'!S$5)</f>
        <v>0</v>
      </c>
      <c r="T95" s="341">
        <f>T$56/((1+Premissas!$D$9)^'DRE Franqueadora'!T$5)</f>
        <v>0</v>
      </c>
      <c r="U95" s="341">
        <f>U$56/((1+Premissas!$D$9)^'DRE Franqueadora'!U$5)</f>
        <v>0</v>
      </c>
      <c r="V95" s="341">
        <f>V$56/((1+Premissas!$D$9)^'DRE Franqueadora'!V$5)</f>
        <v>0</v>
      </c>
      <c r="W95" s="341">
        <f>W$56/((1+Premissas!$D$9)^'DRE Franqueadora'!W$5)</f>
        <v>0</v>
      </c>
      <c r="X95" s="341">
        <f>X$56/((1+Premissas!$D$9)^'DRE Franqueadora'!X$5)</f>
        <v>0</v>
      </c>
      <c r="Y95" s="341">
        <f>Y$56/((1+Premissas!$D$9)^'DRE Franqueadora'!Y$5)</f>
        <v>0</v>
      </c>
      <c r="Z95" s="341">
        <f>Z$56/((1+Premissas!$D$9)^'DRE Franqueadora'!Z$5)</f>
        <v>0</v>
      </c>
      <c r="AA95" s="341">
        <f>AA$56/((1+Premissas!$D$9)^'DRE Franqueadora'!AA$5)</f>
        <v>0</v>
      </c>
      <c r="AB95" s="341">
        <f>AB$56/((1+Premissas!$D$9)^'DRE Franqueadora'!AB$5)</f>
        <v>0</v>
      </c>
      <c r="AC95" s="341">
        <f>AC$56/((1+Premissas!$D$9)^'DRE Franqueadora'!AC$5)</f>
        <v>0</v>
      </c>
      <c r="AD95" s="341">
        <f>AD$56/((1+Premissas!$D$9)^'DRE Franqueadora'!AD$5)</f>
        <v>0</v>
      </c>
      <c r="AE95" s="341">
        <f>AE$56/((1+Premissas!$D$9)^'DRE Franqueadora'!AE$5)</f>
        <v>0</v>
      </c>
      <c r="AF95" s="341">
        <f>AF$56/((1+Premissas!$D$9)^'DRE Franqueadora'!AF$5)</f>
        <v>0</v>
      </c>
      <c r="AG95" s="341">
        <f>AG$56/((1+Premissas!$D$9)^'DRE Franqueadora'!AG$5)</f>
        <v>0</v>
      </c>
      <c r="AH95" s="341">
        <f>AH$56/((1+Premissas!$D$9)^'DRE Franqueadora'!AH$5)</f>
        <v>0</v>
      </c>
      <c r="AI95" s="341">
        <f>AI$56/((1+Premissas!$D$9)^'DRE Franqueadora'!AI$5)</f>
        <v>0</v>
      </c>
      <c r="AJ95" s="341">
        <f>AJ$56/((1+Premissas!$D$9)^'DRE Franqueadora'!AJ$5)</f>
        <v>0</v>
      </c>
      <c r="AK95" s="341">
        <f>AK$56/((1+Premissas!$D$9)^'DRE Franqueadora'!AK$5)</f>
        <v>0</v>
      </c>
      <c r="AL95" s="341">
        <f>AL$56/((1+Premissas!$D$9)^'DRE Franqueadora'!AL$5)</f>
        <v>0</v>
      </c>
      <c r="AM95" s="341">
        <f>AM$56/((1+Premissas!$D$9)^'DRE Franqueadora'!AM$5)</f>
        <v>0</v>
      </c>
      <c r="AN95" s="341">
        <f>AN$56/((1+Premissas!$D$9)^'DRE Franqueadora'!AN$5)</f>
        <v>0</v>
      </c>
      <c r="AO95" s="341">
        <f>AO$56/((1+Premissas!$D$9)^'DRE Franqueadora'!AO$5)</f>
        <v>0</v>
      </c>
      <c r="AP95" s="341">
        <f>AP$56/((1+Premissas!$D$9)^'DRE Franqueadora'!AP$5)</f>
        <v>0</v>
      </c>
      <c r="AQ95" s="341">
        <f>AQ$56/((1+Premissas!$D$9)^'DRE Franqueadora'!AQ$5)</f>
        <v>0</v>
      </c>
      <c r="AR95" s="341">
        <f>AR$56/((1+Premissas!$D$9)^'DRE Franqueadora'!AR$5)</f>
        <v>0</v>
      </c>
      <c r="AS95" s="341">
        <f>AS$56/((1+Premissas!$D$9)^'DRE Franqueadora'!AS$5)</f>
        <v>0</v>
      </c>
      <c r="AT95" s="341">
        <f>AT$56/((1+Premissas!$D$9)^'DRE Franqueadora'!AT$5)</f>
        <v>0</v>
      </c>
      <c r="AU95" s="341">
        <f>AU$56/((1+Premissas!$D$9)^'DRE Franqueadora'!AU$5)</f>
        <v>0</v>
      </c>
      <c r="AV95" s="341">
        <f>AV$56/((1+Premissas!$D$9)^'DRE Franqueadora'!AV$5)</f>
        <v>0</v>
      </c>
      <c r="AW95" s="341">
        <f>AW$56/((1+Premissas!$D$9)^'DRE Franqueadora'!AW$5)</f>
        <v>0</v>
      </c>
      <c r="AX95" s="341">
        <f>AX$56/((1+Premissas!$D$9)^'DRE Franqueadora'!AX$5)</f>
        <v>0</v>
      </c>
      <c r="AY95" s="341">
        <f>AY$56/((1+Premissas!$D$9)^'DRE Franqueadora'!AY$5)</f>
        <v>0</v>
      </c>
      <c r="AZ95" s="341">
        <f>AZ$56/((1+Premissas!$D$9)^'DRE Franqueadora'!AZ$5)</f>
        <v>0</v>
      </c>
      <c r="BA95" s="341">
        <f>BA$56/((1+Premissas!$D$9)^'DRE Franqueadora'!BA$5)</f>
        <v>0</v>
      </c>
      <c r="BB95" s="341">
        <f>BB$56/((1+Premissas!$D$9)^'DRE Franqueadora'!BB$5)</f>
        <v>0</v>
      </c>
      <c r="BC95" s="341">
        <f>BC$56/((1+Premissas!$D$9)^'DRE Franqueadora'!BC$5)</f>
        <v>0</v>
      </c>
      <c r="BD95" s="341">
        <f>BD$56/((1+Premissas!$D$9)^'DRE Franqueadora'!BD$5)</f>
        <v>0</v>
      </c>
      <c r="BE95" s="341">
        <f>BE$56/((1+Premissas!$D$9)^'DRE Franqueadora'!BE$5)</f>
        <v>0</v>
      </c>
      <c r="BF95" s="341">
        <f>BF$56/((1+Premissas!$D$9)^'DRE Franqueadora'!BF$5)</f>
        <v>0</v>
      </c>
      <c r="BG95" s="341">
        <f>BG$56/((1+Premissas!$D$9)^'DRE Franqueadora'!BG$5)</f>
        <v>0</v>
      </c>
      <c r="BH95" s="341">
        <f>BH$56/((1+Premissas!$D$9)^'DRE Franqueadora'!BH$5)</f>
        <v>0</v>
      </c>
      <c r="BI95" s="341">
        <f>BI$56/((1+Premissas!$D$9)^'DRE Franqueadora'!BI$5)</f>
        <v>0</v>
      </c>
      <c r="BJ95" s="341">
        <f>BJ$56/((1+Premissas!$D$9)^'DRE Franqueadora'!BJ$5)</f>
        <v>0</v>
      </c>
      <c r="BK95" s="341">
        <f>BK$56/((1+Premissas!$D$9)^'DRE Franqueadora'!BK$5)</f>
        <v>0</v>
      </c>
      <c r="BL95" s="341">
        <f>BL$56/((1+Premissas!$D$9)^'DRE Franqueadora'!BL$5)</f>
        <v>0</v>
      </c>
      <c r="BM95" s="647"/>
      <c r="BN95" s="647"/>
      <c r="BO95" s="647"/>
      <c r="BP95" s="647"/>
      <c r="BQ95" s="647"/>
      <c r="BR95" s="647"/>
      <c r="BS95" s="647"/>
      <c r="BT95" s="647"/>
      <c r="BU95" s="647"/>
      <c r="BV95" s="647"/>
      <c r="BW95" s="647"/>
      <c r="BX95" s="647"/>
      <c r="BY95" s="647"/>
      <c r="BZ95" s="647"/>
      <c r="CA95" s="647"/>
      <c r="CB95" s="647"/>
      <c r="CC95" s="647"/>
      <c r="CD95" s="647"/>
      <c r="CE95" s="647"/>
      <c r="CF95" s="647"/>
      <c r="CG95" s="647"/>
      <c r="CH95" s="647"/>
      <c r="CI95" s="647"/>
      <c r="CJ95" s="647"/>
      <c r="CK95" s="647"/>
      <c r="CL95" s="647"/>
      <c r="CM95" s="647"/>
      <c r="CN95" s="647"/>
      <c r="CO95" s="647"/>
      <c r="CP95" s="647"/>
      <c r="CQ95" s="647"/>
      <c r="CR95" s="647"/>
      <c r="CS95" s="647"/>
      <c r="CT95" s="647"/>
      <c r="CU95" s="647"/>
      <c r="CV95" s="647"/>
      <c r="CW95" s="647"/>
      <c r="CX95" s="647"/>
      <c r="CY95" s="647"/>
      <c r="CZ95" s="647"/>
      <c r="DA95" s="647"/>
      <c r="DB95" s="647"/>
      <c r="DC95" s="647"/>
      <c r="DD95" s="647"/>
      <c r="DE95" s="647"/>
      <c r="DF95" s="647"/>
      <c r="DG95" s="647"/>
      <c r="DH95" s="647"/>
      <c r="DI95" s="647"/>
      <c r="DJ95" s="647"/>
      <c r="DK95" s="647"/>
      <c r="DL95" s="647"/>
      <c r="DM95" s="647"/>
      <c r="DN95" s="647"/>
      <c r="DO95" s="647"/>
      <c r="DP95" s="647"/>
      <c r="DQ95" s="647"/>
      <c r="DR95" s="647"/>
      <c r="DS95" s="647"/>
      <c r="DT95" s="647"/>
      <c r="DV95" s="342">
        <f t="shared" si="198"/>
        <v>0</v>
      </c>
      <c r="DW95" s="342">
        <f t="shared" si="198"/>
        <v>0</v>
      </c>
      <c r="DX95" s="342">
        <f t="shared" si="198"/>
        <v>0</v>
      </c>
      <c r="DY95" s="342">
        <f t="shared" si="198"/>
        <v>0</v>
      </c>
      <c r="DZ95" s="342">
        <f t="shared" si="198"/>
        <v>0</v>
      </c>
      <c r="EA95" s="342"/>
      <c r="EB95" s="342"/>
      <c r="EC95" s="342"/>
      <c r="ED95" s="342"/>
      <c r="EE95" s="342"/>
      <c r="EF95" s="342">
        <f t="shared" si="199"/>
        <v>0</v>
      </c>
    </row>
    <row r="96" spans="2:149" hidden="1" x14ac:dyDescent="0.2">
      <c r="B96" s="270" t="str">
        <f>$B$58</f>
        <v>Fundo de contingência e Programa de Excelência</v>
      </c>
      <c r="E96" s="341">
        <f>E$58/((1+Premissas!$D$9)^'DRE Franqueadora'!E$5)</f>
        <v>-1733.5506964002557</v>
      </c>
      <c r="F96" s="341">
        <f>F$58/((1+Premissas!$D$9)^'DRE Franqueadora'!F$5)</f>
        <v>-1827.6510389040077</v>
      </c>
      <c r="G96" s="341">
        <f>G$58/((1+Premissas!$D$9)^'DRE Franqueadora'!G$5)</f>
        <v>-1919.8292062912888</v>
      </c>
      <c r="H96" s="341">
        <f>H$58/((1+Premissas!$D$9)^'DRE Franqueadora'!H$5)</f>
        <v>-2010.1130199221734</v>
      </c>
      <c r="I96" s="341">
        <f>I$58/((1+Premissas!$D$9)^'DRE Franqueadora'!I$5)</f>
        <v>-2113.3003385278648</v>
      </c>
      <c r="J96" s="341">
        <f>J$58/((1+Premissas!$D$9)^'DRE Franqueadora'!J$5)</f>
        <v>-2235.9359787475664</v>
      </c>
      <c r="K96" s="341">
        <f>K$58/((1+Premissas!$D$9)^'DRE Franqueadora'!K$5)</f>
        <v>-2384.311527288125</v>
      </c>
      <c r="L96" s="341">
        <f>L$58/((1+Premissas!$D$9)^'DRE Franqueadora'!L$5)</f>
        <v>-2556.5482206750839</v>
      </c>
      <c r="M96" s="341">
        <f>M$58/((1+Premissas!$D$9)^'DRE Franqueadora'!M$5)</f>
        <v>-2752.3309533043853</v>
      </c>
      <c r="N96" s="341">
        <f>N$58/((1+Premissas!$D$9)^'DRE Franqueadora'!N$5)</f>
        <v>-2972.514373374147</v>
      </c>
      <c r="O96" s="341">
        <f>O$58/((1+Premissas!$D$9)^'DRE Franqueadora'!O$5)</f>
        <v>-3215.1269016396564</v>
      </c>
      <c r="P96" s="341">
        <f>P$58/((1+Premissas!$D$9)^'DRE Franqueadora'!P$5)</f>
        <v>-3479.7168673467495</v>
      </c>
      <c r="Q96" s="341">
        <f>Q$58/((1+Premissas!$D$9)^'DRE Franqueadora'!Q$5)</f>
        <v>-5213.8518659580213</v>
      </c>
      <c r="R96" s="341">
        <f>R$58/((1+Premissas!$D$9)^'DRE Franqueadora'!R$5)</f>
        <v>-5469.5332091196078</v>
      </c>
      <c r="S96" s="341">
        <f>S$58/((1+Premissas!$D$9)^'DRE Franqueadora'!S$5)</f>
        <v>-5740.3657911971532</v>
      </c>
      <c r="T96" s="341">
        <f>T$58/((1+Premissas!$D$9)^'DRE Franqueadora'!T$5)</f>
        <v>-6027.8729226601399</v>
      </c>
      <c r="U96" s="341">
        <f>U$58/((1+Premissas!$D$9)^'DRE Franqueadora'!U$5)</f>
        <v>-6346.8999312331007</v>
      </c>
      <c r="V96" s="341">
        <f>V$58/((1+Premissas!$D$9)^'DRE Franqueadora'!V$5)</f>
        <v>-6705.0698976048125</v>
      </c>
      <c r="W96" s="341">
        <f>W$58/((1+Premissas!$D$9)^'DRE Franqueadora'!W$5)</f>
        <v>-7066.7597586343754</v>
      </c>
      <c r="X96" s="341">
        <f>X$58/((1+Premissas!$D$9)^'DRE Franqueadora'!X$5)</f>
        <v>-7431.4841374781054</v>
      </c>
      <c r="Y96" s="341">
        <f>Y$58/((1+Premissas!$D$9)^'DRE Franqueadora'!Y$5)</f>
        <v>-7830.675541777784</v>
      </c>
      <c r="Z96" s="341">
        <f>Z$58/((1+Premissas!$D$9)^'DRE Franqueadora'!Z$5)</f>
        <v>-8265.8953885683459</v>
      </c>
      <c r="AA96" s="341">
        <f>AA$58/((1+Premissas!$D$9)^'DRE Franqueadora'!AA$5)</f>
        <v>-8736.2296024896659</v>
      </c>
      <c r="AB96" s="341">
        <f>AB$58/((1+Premissas!$D$9)^'DRE Franqueadora'!AB$5)</f>
        <v>-9251.2795022533228</v>
      </c>
      <c r="AC96" s="341">
        <f>AC$58/((1+Premissas!$D$9)^'DRE Franqueadora'!AC$5)</f>
        <v>-11023.042950259669</v>
      </c>
      <c r="AD96" s="341">
        <f>AD$58/((1+Premissas!$D$9)^'DRE Franqueadora'!AD$5)</f>
        <v>-11456.088317402202</v>
      </c>
      <c r="AE96" s="341">
        <f>AE$58/((1+Premissas!$D$9)^'DRE Franqueadora'!AE$5)</f>
        <v>-11911.355975138986</v>
      </c>
      <c r="AF96" s="341">
        <f>AF$58/((1+Premissas!$D$9)^'DRE Franqueadora'!AF$5)</f>
        <v>-12390.550444996145</v>
      </c>
      <c r="AG96" s="341">
        <f>AG$58/((1+Premissas!$D$9)^'DRE Franqueadora'!AG$5)</f>
        <v>-12907.284770773465</v>
      </c>
      <c r="AH96" s="341">
        <f>AH$58/((1+Premissas!$D$9)^'DRE Franqueadora'!AH$5)</f>
        <v>-13474.637325570111</v>
      </c>
      <c r="AI96" s="341">
        <f>AI$58/((1+Premissas!$D$9)^'DRE Franqueadora'!AI$5)</f>
        <v>-14008.574216874036</v>
      </c>
      <c r="AJ96" s="341">
        <f>AJ$58/((1+Premissas!$D$9)^'DRE Franqueadora'!AJ$5)</f>
        <v>-14512.718441273581</v>
      </c>
      <c r="AK96" s="341">
        <f>AK$58/((1+Premissas!$D$9)^'DRE Franqueadora'!AK$5)</f>
        <v>-15060.996428322016</v>
      </c>
      <c r="AL96" s="341">
        <f>AL$58/((1+Premissas!$D$9)^'DRE Franqueadora'!AL$5)</f>
        <v>-15655.578105642562</v>
      </c>
      <c r="AM96" s="341">
        <f>AM$58/((1+Premissas!$D$9)^'DRE Franqueadora'!AM$5)</f>
        <v>-16296.469878464501</v>
      </c>
      <c r="AN96" s="341">
        <f>AN$58/((1+Premissas!$D$9)^'DRE Franqueadora'!AN$5)</f>
        <v>-16996.075706623233</v>
      </c>
      <c r="AO96" s="341">
        <f>AO$58/((1+Premissas!$D$9)^'DRE Franqueadora'!AO$5)</f>
        <v>-18768.166006022628</v>
      </c>
      <c r="AP96" s="341">
        <f>AP$58/((1+Premissas!$D$9)^'DRE Franqueadora'!AP$5)</f>
        <v>-19327.139907680059</v>
      </c>
      <c r="AQ96" s="341">
        <f>AQ$58/((1+Premissas!$D$9)^'DRE Franqueadora'!AQ$5)</f>
        <v>-19914.617904254341</v>
      </c>
      <c r="AR96" s="341">
        <f>AR$58/((1+Premissas!$D$9)^'DRE Franqueadora'!AR$5)</f>
        <v>-20532.453106949219</v>
      </c>
      <c r="AS96" s="341">
        <f>AS$58/((1+Premissas!$D$9)^'DRE Franqueadora'!AS$5)</f>
        <v>-21193.144682390335</v>
      </c>
      <c r="AT96" s="341">
        <f>AT$58/((1+Premissas!$D$9)^'DRE Franqueadora'!AT$5)</f>
        <v>-21914.440809408803</v>
      </c>
      <c r="AU96" s="341">
        <f>AU$58/((1+Premissas!$D$9)^'DRE Franqueadora'!AU$5)</f>
        <v>-22570.736341775628</v>
      </c>
      <c r="AV96" s="341">
        <f>AV$58/((1+Premissas!$D$9)^'DRE Franqueadora'!AV$5)</f>
        <v>-23169.1917257266</v>
      </c>
      <c r="AW96" s="341">
        <f>AW$58/((1+Premissas!$D$9)^'DRE Franqueadora'!AW$5)</f>
        <v>-23820.218992125403</v>
      </c>
      <c r="AX96" s="341">
        <f>AX$58/((1+Premissas!$D$9)^'DRE Franqueadora'!AX$5)</f>
        <v>-24526.504632825894</v>
      </c>
      <c r="AY96" s="341">
        <f>AY$58/((1+Premissas!$D$9)^'DRE Franqueadora'!AY$5)</f>
        <v>-25288.848701288134</v>
      </c>
      <c r="AZ96" s="341">
        <f>AZ$58/((1+Premissas!$D$9)^'DRE Franqueadora'!AZ$5)</f>
        <v>-26122.033986424147</v>
      </c>
      <c r="BA96" s="341">
        <f>BA$58/((1+Premissas!$D$9)^'DRE Franqueadora'!BA$5)</f>
        <v>-27868.072108573673</v>
      </c>
      <c r="BB96" s="341">
        <f>BB$58/((1+Premissas!$D$9)^'DRE Franqueadora'!BB$5)</f>
        <v>-28513.713573770277</v>
      </c>
      <c r="BC96" s="341">
        <f>BC$58/((1+Premissas!$D$9)^'DRE Franqueadora'!BC$5)</f>
        <v>-29193.50005631927</v>
      </c>
      <c r="BD96" s="341">
        <f>BD$58/((1+Premissas!$D$9)^'DRE Franqueadora'!BD$5)</f>
        <v>-29909.408605162957</v>
      </c>
      <c r="BE96" s="341">
        <f>BE$58/((1+Premissas!$D$9)^'DRE Franqueadora'!BE$5)</f>
        <v>-30672.934865923875</v>
      </c>
      <c r="BF96" s="341">
        <f>BF$58/((1+Premissas!$D$9)^'DRE Franqueadora'!BF$5)</f>
        <v>-31505.870541785465</v>
      </c>
      <c r="BG96" s="341">
        <f>BG$58/((1+Premissas!$D$9)^'DRE Franqueadora'!BG$5)</f>
        <v>-32246.524499595522</v>
      </c>
      <c r="BH96" s="341">
        <f>BH$58/((1+Premissas!$D$9)^'DRE Franqueadora'!BH$5)</f>
        <v>-32905.133539470618</v>
      </c>
      <c r="BI96" s="341">
        <f>BI$58/((1+Premissas!$D$9)^'DRE Franqueadora'!BI$5)</f>
        <v>-33623.777140794118</v>
      </c>
      <c r="BJ96" s="341">
        <f>BJ$58/((1+Premissas!$D$9)^'DRE Franqueadora'!BJ$5)</f>
        <v>-34405.585854769888</v>
      </c>
      <c r="BK96" s="341">
        <f>BK$58/((1+Premissas!$D$9)^'DRE Franqueadora'!BK$5)</f>
        <v>-35252.050283182041</v>
      </c>
      <c r="BL96" s="341">
        <f>BL$58/((1+Premissas!$D$9)^'DRE Franqueadora'!BL$5)</f>
        <v>-36179.999605497425</v>
      </c>
      <c r="BM96" s="647"/>
      <c r="BN96" s="647"/>
      <c r="BO96" s="647"/>
      <c r="BP96" s="647"/>
      <c r="BQ96" s="647"/>
      <c r="BR96" s="647"/>
      <c r="BS96" s="647"/>
      <c r="BT96" s="647"/>
      <c r="BU96" s="647"/>
      <c r="BV96" s="647"/>
      <c r="BW96" s="647"/>
      <c r="BX96" s="647"/>
      <c r="BY96" s="647"/>
      <c r="BZ96" s="647"/>
      <c r="CA96" s="647"/>
      <c r="CB96" s="647"/>
      <c r="CC96" s="647"/>
      <c r="CD96" s="647"/>
      <c r="CE96" s="647"/>
      <c r="CF96" s="647"/>
      <c r="CG96" s="647"/>
      <c r="CH96" s="647"/>
      <c r="CI96" s="647"/>
      <c r="CJ96" s="647"/>
      <c r="CK96" s="647"/>
      <c r="CL96" s="647"/>
      <c r="CM96" s="647"/>
      <c r="CN96" s="647"/>
      <c r="CO96" s="647"/>
      <c r="CP96" s="647"/>
      <c r="CQ96" s="647"/>
      <c r="CR96" s="647"/>
      <c r="CS96" s="647"/>
      <c r="CT96" s="647"/>
      <c r="CU96" s="647"/>
      <c r="CV96" s="647"/>
      <c r="CW96" s="647"/>
      <c r="CX96" s="647"/>
      <c r="CY96" s="647"/>
      <c r="CZ96" s="647"/>
      <c r="DA96" s="647"/>
      <c r="DB96" s="647"/>
      <c r="DC96" s="647"/>
      <c r="DD96" s="647"/>
      <c r="DE96" s="647"/>
      <c r="DF96" s="647"/>
      <c r="DG96" s="647"/>
      <c r="DH96" s="647"/>
      <c r="DI96" s="647"/>
      <c r="DJ96" s="647"/>
      <c r="DK96" s="647"/>
      <c r="DL96" s="647"/>
      <c r="DM96" s="647"/>
      <c r="DN96" s="647"/>
      <c r="DO96" s="647"/>
      <c r="DP96" s="647"/>
      <c r="DQ96" s="647"/>
      <c r="DR96" s="647"/>
      <c r="DS96" s="647"/>
      <c r="DT96" s="647"/>
      <c r="DV96" s="342">
        <f t="shared" si="198"/>
        <v>-29200.929122421305</v>
      </c>
      <c r="DW96" s="342">
        <f t="shared" si="198"/>
        <v>-84085.917548974438</v>
      </c>
      <c r="DX96" s="342">
        <f t="shared" si="198"/>
        <v>-165693.37256134051</v>
      </c>
      <c r="DY96" s="342">
        <f t="shared" si="198"/>
        <v>-267147.49679687119</v>
      </c>
      <c r="DZ96" s="342">
        <f t="shared" si="198"/>
        <v>-382276.57067484508</v>
      </c>
      <c r="EA96" s="342"/>
      <c r="EB96" s="342"/>
      <c r="EC96" s="342"/>
      <c r="ED96" s="342"/>
      <c r="EE96" s="342"/>
      <c r="EF96" s="342">
        <f t="shared" si="199"/>
        <v>-928404.28670445248</v>
      </c>
    </row>
    <row r="97" spans="2:136" hidden="1" x14ac:dyDescent="0.2">
      <c r="B97" s="270" t="str">
        <f>$B$60</f>
        <v>Fluxo de Caixa Livre Mensal</v>
      </c>
      <c r="C97" s="293"/>
      <c r="D97" s="293"/>
      <c r="E97" s="341">
        <f>E$60/((1+Premissas!$D$9)^'DRE Franqueadora'!E$5)</f>
        <v>-33319.339685011888</v>
      </c>
      <c r="F97" s="341">
        <f>F$60/((1+Premissas!$D$9)^'DRE Franqueadora'!F$5)</f>
        <v>-20146.307796868074</v>
      </c>
      <c r="G97" s="341">
        <f>G$60/((1+Premissas!$D$9)^'DRE Franqueadora'!G$5)</f>
        <v>-18882.759627286483</v>
      </c>
      <c r="H97" s="341">
        <f>H$60/((1+Premissas!$D$9)^'DRE Franqueadora'!H$5)</f>
        <v>-17641.185180613742</v>
      </c>
      <c r="I97" s="341">
        <f>I$60/((1+Premissas!$D$9)^'DRE Franqueadora'!I$5)</f>
        <v>-16188.885680915877</v>
      </c>
      <c r="J97" s="341">
        <f>J$60/((1+Premissas!$D$9)^'DRE Franqueadora'!J$5)</f>
        <v>-14426.397354412626</v>
      </c>
      <c r="K97" s="341">
        <f>K$60/((1+Premissas!$D$9)^'DRE Franqueadora'!K$5)</f>
        <v>-12376.575500224055</v>
      </c>
      <c r="L97" s="341">
        <f>L$60/((1+Premissas!$D$9)^'DRE Franqueadora'!L$5)</f>
        <v>-10060.617807522958</v>
      </c>
      <c r="M97" s="341">
        <f>M$60/((1+Premissas!$D$9)^'DRE Franqueadora'!M$5)</f>
        <v>-7482.052162512613</v>
      </c>
      <c r="N97" s="341">
        <f>N$60/((1+Premissas!$D$9)^'DRE Franqueadora'!N$5)</f>
        <v>-4703.3891508993001</v>
      </c>
      <c r="O97" s="341">
        <f>O$60/((1+Premissas!$D$9)^'DRE Franqueadora'!O$5)</f>
        <v>-1750.4136724239311</v>
      </c>
      <c r="P97" s="341">
        <f>P$60/((1+Premissas!$D$9)^'DRE Franqueadora'!P$5)</f>
        <v>1438.911331758638</v>
      </c>
      <c r="Q97" s="341">
        <f>Q$60/((1+Premissas!$D$9)^'DRE Franqueadora'!Q$5)</f>
        <v>13954.976946020535</v>
      </c>
      <c r="R97" s="341">
        <f>R$60/((1+Premissas!$D$9)^'DRE Franqueadora'!R$5)</f>
        <v>16963.725590248381</v>
      </c>
      <c r="S97" s="341">
        <f>S$60/((1+Premissas!$D$9)^'DRE Franqueadora'!S$5)</f>
        <v>20136.578540635499</v>
      </c>
      <c r="T97" s="341">
        <f>T$60/((1+Premissas!$D$9)^'DRE Franqueadora'!T$5)</f>
        <v>15664.408491498927</v>
      </c>
      <c r="U97" s="341">
        <f>U$60/((1+Premissas!$D$9)^'DRE Franqueadora'!U$5)</f>
        <v>22895.909548326905</v>
      </c>
      <c r="V97" s="341">
        <f>V$60/((1+Premissas!$D$9)^'DRE Franqueadora'!V$5)</f>
        <v>27190.411424553571</v>
      </c>
      <c r="W97" s="341">
        <f>W$60/((1+Premissas!$D$9)^'DRE Franqueadora'!W$5)</f>
        <v>31520.249520144665</v>
      </c>
      <c r="X97" s="341">
        <f>X$60/((1+Premissas!$D$9)^'DRE Franqueadora'!X$5)</f>
        <v>35880.044171115267</v>
      </c>
      <c r="Y97" s="341">
        <f>Y$60/((1+Premissas!$D$9)^'DRE Franqueadora'!Y$5)</f>
        <v>30464.564862966494</v>
      </c>
      <c r="Z97" s="341">
        <f>Z$60/((1+Premissas!$D$9)^'DRE Franqueadora'!Z$5)</f>
        <v>38925.068821554181</v>
      </c>
      <c r="AA97" s="341">
        <f>AA$60/((1+Premissas!$D$9)^'DRE Franqueadora'!AA$5)</f>
        <v>44481.135558981347</v>
      </c>
      <c r="AB97" s="341">
        <f>AB$60/((1+Premissas!$D$9)^'DRE Franqueadora'!AB$5)</f>
        <v>50517.018141611283</v>
      </c>
      <c r="AC97" s="341">
        <f>AC$60/((1+Premissas!$D$9)^'DRE Franqueadora'!AC$5)</f>
        <v>55217.975855181292</v>
      </c>
      <c r="AD97" s="341">
        <f>AD$60/((1+Premissas!$D$9)^'DRE Franqueadora'!AD$5)</f>
        <v>46373.057241084069</v>
      </c>
      <c r="AE97" s="341">
        <f>AE$60/((1+Premissas!$D$9)^'DRE Franqueadora'!AE$5)</f>
        <v>54055.313180554869</v>
      </c>
      <c r="AF97" s="341">
        <f>AF$60/((1+Premissas!$D$9)^'DRE Franqueadora'!AF$5)</f>
        <v>58824.261527729708</v>
      </c>
      <c r="AG97" s="341">
        <f>AG$60/((1+Premissas!$D$9)^'DRE Franqueadora'!AG$5)</f>
        <v>63977.023361171356</v>
      </c>
      <c r="AH97" s="341">
        <f>AH$60/((1+Premissas!$D$9)^'DRE Franqueadora'!AH$5)</f>
        <v>69649.872148944836</v>
      </c>
      <c r="AI97" s="341">
        <f>AI$60/((1+Premissas!$D$9)^'DRE Franqueadora'!AI$5)</f>
        <v>75014.054610695603</v>
      </c>
      <c r="AJ97" s="341">
        <f>AJ$60/((1+Premissas!$D$9)^'DRE Franqueadora'!AJ$5)</f>
        <v>73262.10253587077</v>
      </c>
      <c r="AK97" s="341">
        <f>AK$60/((1+Premissas!$D$9)^'DRE Franqueadora'!AK$5)</f>
        <v>81741.673319515743</v>
      </c>
      <c r="AL97" s="341">
        <f>AL$60/((1+Premissas!$D$9)^'DRE Franqueadora'!AL$5)</f>
        <v>87681.904320146074</v>
      </c>
      <c r="AM97" s="341">
        <f>AM$60/((1+Premissas!$D$9)^'DRE Franqueadora'!AM$5)</f>
        <v>94039.658020118426</v>
      </c>
      <c r="AN97" s="341">
        <f>AN$60/((1+Premissas!$D$9)^'DRE Franqueadora'!AN$5)</f>
        <v>100928.05290135887</v>
      </c>
      <c r="AO97" s="341">
        <f>AO$60/((1+Premissas!$D$9)^'DRE Franqueadora'!AO$5)</f>
        <v>118530.27126435787</v>
      </c>
      <c r="AP97" s="341">
        <f>AP$60/((1+Premissas!$D$9)^'DRE Franqueadora'!AP$5)</f>
        <v>115172.75146248007</v>
      </c>
      <c r="AQ97" s="341">
        <f>AQ$60/((1+Premissas!$D$9)^'DRE Franqueadora'!AQ$5)</f>
        <v>124109.09855754639</v>
      </c>
      <c r="AR97" s="341">
        <f>AR$60/((1+Premissas!$D$9)^'DRE Franqueadora'!AR$5)</f>
        <v>130538.0397333165</v>
      </c>
      <c r="AS97" s="341">
        <f>AS$60/((1+Premissas!$D$9)^'DRE Franqueadora'!AS$5)</f>
        <v>131027.41121520117</v>
      </c>
      <c r="AT97" s="341">
        <f>AT$60/((1+Premissas!$D$9)^'DRE Franqueadora'!AT$5)</f>
        <v>141285.47358705729</v>
      </c>
      <c r="AU97" s="341">
        <f>AU$60/((1+Premissas!$D$9)^'DRE Franqueadora'!AU$5)</f>
        <v>148200.50242577094</v>
      </c>
      <c r="AV97" s="341">
        <f>AV$60/((1+Premissas!$D$9)^'DRE Franqueadora'!AV$5)</f>
        <v>154556.74813963068</v>
      </c>
      <c r="AW97" s="341">
        <f>AW$60/((1+Premissas!$D$9)^'DRE Franqueadora'!AW$5)</f>
        <v>161409.76543817166</v>
      </c>
      <c r="AX97" s="341">
        <f>AX$60/((1+Premissas!$D$9)^'DRE Franqueadora'!AX$5)</f>
        <v>168785.30878227914</v>
      </c>
      <c r="AY97" s="341">
        <f>AY$60/((1+Premissas!$D$9)^'DRE Franqueadora'!AY$5)</f>
        <v>176691.0966378595</v>
      </c>
      <c r="AZ97" s="341">
        <f>AZ$60/((1+Premissas!$D$9)^'DRE Franqueadora'!AZ$5)</f>
        <v>170946.49298652608</v>
      </c>
      <c r="BA97" s="341">
        <f>BA$60/((1+Premissas!$D$9)^'DRE Franqueadora'!BA$5)</f>
        <v>196033.35894494367</v>
      </c>
      <c r="BB97" s="341">
        <f>BB$60/((1+Premissas!$D$9)^'DRE Franqueadora'!BB$5)</f>
        <v>203025.79211342765</v>
      </c>
      <c r="BC97" s="341">
        <f>BC$60/((1+Premissas!$D$9)^'DRE Franqueadora'!BC$5)</f>
        <v>210349.07447804871</v>
      </c>
      <c r="BD97" s="341">
        <f>BD$60/((1+Premissas!$D$9)^'DRE Franqueadora'!BD$5)</f>
        <v>218022.69709458447</v>
      </c>
      <c r="BE97" s="341">
        <f>BE$60/((1+Premissas!$D$9)^'DRE Franqueadora'!BE$5)</f>
        <v>226196.92117385089</v>
      </c>
      <c r="BF97" s="341">
        <f>BF$60/((1+Premissas!$D$9)^'DRE Franqueadora'!BF$5)</f>
        <v>229360.96093000416</v>
      </c>
      <c r="BG97" s="341">
        <f>BG$60/((1+Premissas!$D$9)^'DRE Franqueadora'!BG$5)</f>
        <v>239783.70758641316</v>
      </c>
      <c r="BH97" s="341">
        <f>BH$60/((1+Premissas!$D$9)^'DRE Franqueadora'!BH$5)</f>
        <v>239029.43789305753</v>
      </c>
      <c r="BI97" s="341">
        <f>BI$60/((1+Premissas!$D$9)^'DRE Franqueadora'!BI$5)</f>
        <v>249229.81559624782</v>
      </c>
      <c r="BJ97" s="341">
        <f>BJ$60/((1+Premissas!$D$9)^'DRE Franqueadora'!BJ$5)</f>
        <v>257687.29632490117</v>
      </c>
      <c r="BK97" s="341">
        <f>BK$60/((1+Premissas!$D$9)^'DRE Franqueadora'!BK$5)</f>
        <v>266773.70879590604</v>
      </c>
      <c r="BL97" s="341">
        <f>BL$60/((1+Premissas!$D$9)^'DRE Franqueadora'!BL$5)</f>
        <v>271231.2216867549</v>
      </c>
      <c r="BM97" s="647"/>
      <c r="BN97" s="647"/>
      <c r="BO97" s="647"/>
      <c r="BP97" s="647"/>
      <c r="BQ97" s="647"/>
      <c r="BR97" s="647"/>
      <c r="BS97" s="647"/>
      <c r="BT97" s="647"/>
      <c r="BU97" s="647"/>
      <c r="BV97" s="647"/>
      <c r="BW97" s="647"/>
      <c r="BX97" s="647"/>
      <c r="BY97" s="647"/>
      <c r="BZ97" s="647"/>
      <c r="CA97" s="647"/>
      <c r="CB97" s="647"/>
      <c r="CC97" s="647"/>
      <c r="CD97" s="647"/>
      <c r="CE97" s="647"/>
      <c r="CF97" s="647"/>
      <c r="CG97" s="647"/>
      <c r="CH97" s="647"/>
      <c r="CI97" s="647"/>
      <c r="CJ97" s="647"/>
      <c r="CK97" s="647"/>
      <c r="CL97" s="647"/>
      <c r="CM97" s="647"/>
      <c r="CN97" s="647"/>
      <c r="CO97" s="647"/>
      <c r="CP97" s="647"/>
      <c r="CQ97" s="647"/>
      <c r="CR97" s="647"/>
      <c r="CS97" s="647"/>
      <c r="CT97" s="647"/>
      <c r="CU97" s="647"/>
      <c r="CV97" s="647"/>
      <c r="CW97" s="647"/>
      <c r="CX97" s="647"/>
      <c r="CY97" s="647"/>
      <c r="CZ97" s="647"/>
      <c r="DA97" s="647"/>
      <c r="DB97" s="647"/>
      <c r="DC97" s="647"/>
      <c r="DD97" s="647"/>
      <c r="DE97" s="647"/>
      <c r="DF97" s="647"/>
      <c r="DG97" s="647"/>
      <c r="DH97" s="647"/>
      <c r="DI97" s="647"/>
      <c r="DJ97" s="647"/>
      <c r="DK97" s="647"/>
      <c r="DL97" s="647"/>
      <c r="DM97" s="647"/>
      <c r="DN97" s="647"/>
      <c r="DO97" s="647"/>
      <c r="DP97" s="647"/>
      <c r="DQ97" s="647"/>
      <c r="DR97" s="647"/>
      <c r="DS97" s="647"/>
      <c r="DT97" s="647"/>
      <c r="DV97" s="342">
        <f t="shared" si="198"/>
        <v>-155539.01228693291</v>
      </c>
      <c r="DW97" s="342">
        <f t="shared" si="198"/>
        <v>348594.09161765705</v>
      </c>
      <c r="DX97" s="342">
        <f t="shared" si="198"/>
        <v>860764.94902237155</v>
      </c>
      <c r="DY97" s="342">
        <f t="shared" si="198"/>
        <v>1741252.9602301975</v>
      </c>
      <c r="DZ97" s="342">
        <f t="shared" si="198"/>
        <v>2806723.9926181403</v>
      </c>
      <c r="EA97" s="342"/>
      <c r="EB97" s="342"/>
      <c r="EC97" s="342"/>
      <c r="ED97" s="342"/>
      <c r="EE97" s="342"/>
      <c r="EF97" s="342">
        <f t="shared" si="199"/>
        <v>5601796.9812014336</v>
      </c>
    </row>
    <row r="98" spans="2:136" hidden="1" x14ac:dyDescent="0.2">
      <c r="C98" s="293"/>
      <c r="D98" s="293"/>
    </row>
    <row r="99" spans="2:136" x14ac:dyDescent="0.2">
      <c r="C99" s="293"/>
      <c r="D99" s="293"/>
    </row>
    <row r="100" spans="2:136" x14ac:dyDescent="0.2">
      <c r="C100" s="293"/>
      <c r="D100" s="293"/>
    </row>
    <row r="101" spans="2:136" x14ac:dyDescent="0.2">
      <c r="C101" s="293"/>
      <c r="D101" s="293"/>
    </row>
    <row r="102" spans="2:136" x14ac:dyDescent="0.2">
      <c r="C102" s="293"/>
      <c r="D102" s="293"/>
    </row>
    <row r="103" spans="2:136" x14ac:dyDescent="0.2">
      <c r="C103" s="293"/>
      <c r="D103" s="293"/>
    </row>
    <row r="104" spans="2:136" hidden="1" x14ac:dyDescent="0.2">
      <c r="C104" s="293"/>
      <c r="D104" s="293"/>
      <c r="DU104" s="270"/>
    </row>
    <row r="105" spans="2:136" hidden="1" x14ac:dyDescent="0.2">
      <c r="DU105" s="278" t="s">
        <v>80</v>
      </c>
      <c r="DV105" s="278" t="s">
        <v>81</v>
      </c>
      <c r="DW105" s="278" t="s">
        <v>82</v>
      </c>
      <c r="DX105" s="278" t="s">
        <v>83</v>
      </c>
      <c r="DY105" s="278" t="s">
        <v>87</v>
      </c>
      <c r="DZ105" s="278" t="s">
        <v>88</v>
      </c>
      <c r="EA105" s="278"/>
      <c r="EB105" s="278"/>
      <c r="EC105" s="278"/>
      <c r="ED105" s="278"/>
      <c r="EE105" s="278"/>
    </row>
    <row r="106" spans="2:136" hidden="1" x14ac:dyDescent="0.2">
      <c r="DU106" s="1000" t="s">
        <v>108</v>
      </c>
      <c r="DV106" s="1000" t="s">
        <v>108</v>
      </c>
      <c r="DW106" s="1000" t="s">
        <v>108</v>
      </c>
      <c r="DX106" s="1000" t="s">
        <v>108</v>
      </c>
      <c r="DY106" s="1000" t="s">
        <v>108</v>
      </c>
      <c r="DZ106" s="1000" t="s">
        <v>108</v>
      </c>
      <c r="EA106" s="1000"/>
      <c r="EB106" s="1000"/>
      <c r="EC106" s="1000"/>
      <c r="ED106" s="1000"/>
      <c r="EE106" s="1000"/>
    </row>
    <row r="107" spans="2:136" hidden="1" x14ac:dyDescent="0.2">
      <c r="DU107" s="1312">
        <v>242645.81826373254</v>
      </c>
      <c r="DV107" s="1313">
        <v>395019.48797093023</v>
      </c>
      <c r="DW107" s="1313">
        <v>503465.87380856922</v>
      </c>
      <c r="DX107" s="1313">
        <v>505454.18875543145</v>
      </c>
      <c r="DY107" s="1313">
        <v>431898.07767330157</v>
      </c>
      <c r="DZ107" s="1313">
        <v>331247.51268304029</v>
      </c>
      <c r="EA107" s="648"/>
      <c r="EB107" s="648"/>
      <c r="EC107" s="648"/>
      <c r="ED107" s="648"/>
      <c r="EE107" s="648"/>
    </row>
    <row r="108" spans="2:136" hidden="1" x14ac:dyDescent="0.2">
      <c r="DU108" s="1312">
        <v>-39624.06212246752</v>
      </c>
      <c r="DV108" s="1313">
        <v>-64661.156783332466</v>
      </c>
      <c r="DW108" s="1313">
        <v>-85258.872877562826</v>
      </c>
      <c r="DX108" s="1313">
        <v>-97149.781989552066</v>
      </c>
      <c r="DY108" s="1313">
        <v>-83967.496679942138</v>
      </c>
      <c r="DZ108" s="1313">
        <v>-61980.96927576603</v>
      </c>
      <c r="EA108" s="648"/>
      <c r="EB108" s="648"/>
      <c r="EC108" s="648"/>
      <c r="ED108" s="648"/>
      <c r="EE108" s="648"/>
    </row>
    <row r="109" spans="2:136" hidden="1" x14ac:dyDescent="0.2">
      <c r="DU109" s="1312">
        <v>-106809.05165923109</v>
      </c>
      <c r="DV109" s="1313">
        <v>-141104.95844241514</v>
      </c>
      <c r="DW109" s="1313">
        <v>-219373.53689769504</v>
      </c>
      <c r="DX109" s="1313">
        <v>-191474.23129664231</v>
      </c>
      <c r="DY109" s="1313">
        <v>-159842.78829786944</v>
      </c>
      <c r="DZ109" s="1313">
        <v>-130734.60699083672</v>
      </c>
      <c r="EA109" s="648"/>
      <c r="EB109" s="648"/>
      <c r="EC109" s="648"/>
      <c r="ED109" s="648"/>
      <c r="EE109" s="648"/>
    </row>
    <row r="110" spans="2:136" hidden="1" x14ac:dyDescent="0.2">
      <c r="DU110" s="1312">
        <v>96212.704482033907</v>
      </c>
      <c r="DV110" s="1313">
        <v>189253.37274518266</v>
      </c>
      <c r="DW110" s="1313">
        <v>198833.46403331132</v>
      </c>
      <c r="DX110" s="1313">
        <v>216830.17546923706</v>
      </c>
      <c r="DY110" s="1313">
        <v>188087.79269548994</v>
      </c>
      <c r="DZ110" s="1313">
        <v>138531.93641643753</v>
      </c>
      <c r="EA110" s="648"/>
      <c r="EB110" s="648"/>
      <c r="EC110" s="648"/>
      <c r="ED110" s="648"/>
      <c r="EE110" s="648"/>
    </row>
    <row r="111" spans="2:136" hidden="1" x14ac:dyDescent="0.2">
      <c r="DU111" s="1312">
        <v>0</v>
      </c>
      <c r="DV111" s="1313">
        <v>-912.94630901894016</v>
      </c>
      <c r="DW111" s="1313">
        <v>0</v>
      </c>
      <c r="DX111" s="1313">
        <v>0</v>
      </c>
      <c r="DY111" s="1313">
        <v>0</v>
      </c>
      <c r="DZ111" s="1313">
        <v>0</v>
      </c>
      <c r="EA111" s="648"/>
      <c r="EB111" s="648"/>
      <c r="EC111" s="648"/>
      <c r="ED111" s="648"/>
      <c r="EE111" s="648"/>
    </row>
    <row r="112" spans="2:136" hidden="1" x14ac:dyDescent="0.2">
      <c r="DU112" s="1312">
        <v>-4852.9163652746502</v>
      </c>
      <c r="DV112" s="1313">
        <v>-7900.3897594186074</v>
      </c>
      <c r="DW112" s="1313">
        <v>-10069.317476171384</v>
      </c>
      <c r="DX112" s="1313">
        <v>-10109.083775108629</v>
      </c>
      <c r="DY112" s="1313">
        <v>-8637.9615534660315</v>
      </c>
      <c r="DZ112" s="1313">
        <v>-6624.9502536608043</v>
      </c>
      <c r="EA112" s="648"/>
      <c r="EB112" s="648"/>
      <c r="EC112" s="648"/>
      <c r="ED112" s="648"/>
      <c r="EE112" s="648"/>
    </row>
    <row r="113" spans="125:130" hidden="1" x14ac:dyDescent="0.2">
      <c r="DU113" s="1312">
        <v>91359.788116759257</v>
      </c>
      <c r="DV113" s="1313">
        <v>180440.03667674508</v>
      </c>
      <c r="DW113" s="1313">
        <v>188764.14655713993</v>
      </c>
      <c r="DX113" s="1313">
        <v>206721.09169412847</v>
      </c>
      <c r="DY113" s="1313">
        <v>179449.8311420239</v>
      </c>
      <c r="DZ113" s="1313">
        <v>131906.98616277671</v>
      </c>
    </row>
  </sheetData>
  <customSheetViews>
    <customSheetView guid="{0F0F502C-9F0F-46A5-8736-2DCA4758A130}" scale="80" showGridLines="0">
      <pane xSplit="3" ySplit="5" topLeftCell="D6" activePane="bottomRight" state="frozenSplit"/>
      <selection pane="bottomRight" sqref="A1:XFD1048576"/>
      <pageMargins left="0" right="0" top="0" bottom="0" header="0" footer="0"/>
      <pageSetup paperSize="9" orientation="portrait"/>
    </customSheetView>
  </customSheetViews>
  <mergeCells count="12">
    <mergeCell ref="EF4:EF5"/>
    <mergeCell ref="ES4:ES5"/>
    <mergeCell ref="EH4:EH5"/>
    <mergeCell ref="EI4:EI5"/>
    <mergeCell ref="EJ4:EJ5"/>
    <mergeCell ref="EK4:EK5"/>
    <mergeCell ref="EL4:EL5"/>
    <mergeCell ref="EN4:EN5"/>
    <mergeCell ref="EO4:EO5"/>
    <mergeCell ref="EP4:EP5"/>
    <mergeCell ref="EQ4:EQ5"/>
    <mergeCell ref="ER4:ER5"/>
  </mergeCells>
  <conditionalFormatting sqref="E15:DT15">
    <cfRule type="containsErrors" dxfId="7" priority="1">
      <formula>ISERROR(E15)</formula>
    </cfRule>
    <cfRule type="containsText" dxfId="6" priority="2" operator="containsText" text="#VALOR!">
      <formula>NOT(ISERROR(SEARCH("#VALOR!",E15)))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">
    <tabColor theme="6" tint="-0.249977111117893"/>
  </sheetPr>
  <dimension ref="B4:BL24"/>
  <sheetViews>
    <sheetView showGridLines="0" zoomScale="70" zoomScaleNormal="70" workbookViewId="0">
      <selection activeCell="I9" sqref="I9"/>
    </sheetView>
  </sheetViews>
  <sheetFormatPr defaultRowHeight="12.75" x14ac:dyDescent="0.2"/>
  <cols>
    <col min="3" max="3" width="13.83203125" customWidth="1"/>
  </cols>
  <sheetData>
    <row r="4" spans="2:64" ht="14.25" x14ac:dyDescent="0.2">
      <c r="B4" s="270"/>
      <c r="C4" s="270"/>
      <c r="D4" s="270"/>
      <c r="E4" s="274" t="s">
        <v>739</v>
      </c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5"/>
      <c r="AP4" s="275"/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5"/>
      <c r="BL4" s="275"/>
    </row>
    <row r="5" spans="2:64" ht="14.25" x14ac:dyDescent="0.2">
      <c r="B5" s="270"/>
      <c r="C5" s="270"/>
      <c r="D5" s="278"/>
      <c r="E5" s="278" t="s">
        <v>77</v>
      </c>
      <c r="F5" s="278" t="s">
        <v>77</v>
      </c>
      <c r="G5" s="278" t="s">
        <v>77</v>
      </c>
      <c r="H5" s="278" t="s">
        <v>77</v>
      </c>
      <c r="I5" s="278" t="s">
        <v>77</v>
      </c>
      <c r="J5" s="278" t="s">
        <v>77</v>
      </c>
      <c r="K5" s="278" t="s">
        <v>77</v>
      </c>
      <c r="L5" s="278" t="s">
        <v>77</v>
      </c>
      <c r="M5" s="278" t="s">
        <v>77</v>
      </c>
      <c r="N5" s="278" t="s">
        <v>77</v>
      </c>
      <c r="O5" s="278" t="s">
        <v>77</v>
      </c>
      <c r="P5" s="278" t="s">
        <v>77</v>
      </c>
      <c r="Q5" s="278" t="s">
        <v>80</v>
      </c>
      <c r="R5" s="278" t="s">
        <v>80</v>
      </c>
      <c r="S5" s="278" t="s">
        <v>80</v>
      </c>
      <c r="T5" s="278" t="s">
        <v>80</v>
      </c>
      <c r="U5" s="278" t="s">
        <v>80</v>
      </c>
      <c r="V5" s="278" t="s">
        <v>80</v>
      </c>
      <c r="W5" s="278" t="s">
        <v>80</v>
      </c>
      <c r="X5" s="278" t="s">
        <v>80</v>
      </c>
      <c r="Y5" s="278" t="s">
        <v>80</v>
      </c>
      <c r="Z5" s="278" t="s">
        <v>80</v>
      </c>
      <c r="AA5" s="278" t="s">
        <v>80</v>
      </c>
      <c r="AB5" s="278" t="s">
        <v>80</v>
      </c>
      <c r="AC5" s="278" t="s">
        <v>81</v>
      </c>
      <c r="AD5" s="278" t="s">
        <v>81</v>
      </c>
      <c r="AE5" s="278" t="s">
        <v>81</v>
      </c>
      <c r="AF5" s="278" t="s">
        <v>81</v>
      </c>
      <c r="AG5" s="278" t="s">
        <v>81</v>
      </c>
      <c r="AH5" s="278" t="s">
        <v>81</v>
      </c>
      <c r="AI5" s="278" t="s">
        <v>81</v>
      </c>
      <c r="AJ5" s="278" t="s">
        <v>81</v>
      </c>
      <c r="AK5" s="278" t="s">
        <v>81</v>
      </c>
      <c r="AL5" s="278" t="s">
        <v>81</v>
      </c>
      <c r="AM5" s="278" t="s">
        <v>81</v>
      </c>
      <c r="AN5" s="278" t="s">
        <v>81</v>
      </c>
      <c r="AO5" s="278" t="s">
        <v>82</v>
      </c>
      <c r="AP5" s="278" t="s">
        <v>82</v>
      </c>
      <c r="AQ5" s="278" t="s">
        <v>82</v>
      </c>
      <c r="AR5" s="278" t="s">
        <v>82</v>
      </c>
      <c r="AS5" s="278" t="s">
        <v>82</v>
      </c>
      <c r="AT5" s="278" t="s">
        <v>82</v>
      </c>
      <c r="AU5" s="278" t="s">
        <v>82</v>
      </c>
      <c r="AV5" s="278" t="s">
        <v>82</v>
      </c>
      <c r="AW5" s="278" t="s">
        <v>82</v>
      </c>
      <c r="AX5" s="278" t="s">
        <v>82</v>
      </c>
      <c r="AY5" s="278" t="s">
        <v>82</v>
      </c>
      <c r="AZ5" s="278" t="s">
        <v>82</v>
      </c>
      <c r="BA5" s="278" t="s">
        <v>83</v>
      </c>
      <c r="BB5" s="278" t="s">
        <v>83</v>
      </c>
      <c r="BC5" s="278" t="s">
        <v>83</v>
      </c>
      <c r="BD5" s="278" t="s">
        <v>83</v>
      </c>
      <c r="BE5" s="278" t="s">
        <v>83</v>
      </c>
      <c r="BF5" s="278" t="s">
        <v>83</v>
      </c>
      <c r="BG5" s="278" t="s">
        <v>83</v>
      </c>
      <c r="BH5" s="278" t="s">
        <v>83</v>
      </c>
      <c r="BI5" s="278" t="s">
        <v>83</v>
      </c>
      <c r="BJ5" s="278" t="s">
        <v>83</v>
      </c>
      <c r="BK5" s="278" t="s">
        <v>83</v>
      </c>
      <c r="BL5" s="278" t="s">
        <v>83</v>
      </c>
    </row>
    <row r="6" spans="2:64" ht="14.25" x14ac:dyDescent="0.2">
      <c r="B6" s="270"/>
      <c r="C6" s="279" t="s">
        <v>453</v>
      </c>
      <c r="D6" s="1000">
        <v>0</v>
      </c>
      <c r="E6" s="1000">
        <v>1</v>
      </c>
      <c r="F6" s="1000">
        <f t="shared" ref="F6:AY6" si="0">E6+1</f>
        <v>2</v>
      </c>
      <c r="G6" s="1000">
        <f t="shared" si="0"/>
        <v>3</v>
      </c>
      <c r="H6" s="1000">
        <f t="shared" si="0"/>
        <v>4</v>
      </c>
      <c r="I6" s="1000">
        <f t="shared" si="0"/>
        <v>5</v>
      </c>
      <c r="J6" s="1000">
        <f t="shared" si="0"/>
        <v>6</v>
      </c>
      <c r="K6" s="1000">
        <f t="shared" si="0"/>
        <v>7</v>
      </c>
      <c r="L6" s="1000">
        <f t="shared" si="0"/>
        <v>8</v>
      </c>
      <c r="M6" s="1000">
        <f t="shared" si="0"/>
        <v>9</v>
      </c>
      <c r="N6" s="1000">
        <f t="shared" si="0"/>
        <v>10</v>
      </c>
      <c r="O6" s="1000">
        <f t="shared" si="0"/>
        <v>11</v>
      </c>
      <c r="P6" s="1000">
        <f t="shared" si="0"/>
        <v>12</v>
      </c>
      <c r="Q6" s="1000">
        <f t="shared" si="0"/>
        <v>13</v>
      </c>
      <c r="R6" s="1000">
        <f t="shared" si="0"/>
        <v>14</v>
      </c>
      <c r="S6" s="1000">
        <f t="shared" si="0"/>
        <v>15</v>
      </c>
      <c r="T6" s="1000">
        <f t="shared" si="0"/>
        <v>16</v>
      </c>
      <c r="U6" s="1000">
        <f t="shared" si="0"/>
        <v>17</v>
      </c>
      <c r="V6" s="1000">
        <f t="shared" si="0"/>
        <v>18</v>
      </c>
      <c r="W6" s="1000">
        <f t="shared" si="0"/>
        <v>19</v>
      </c>
      <c r="X6" s="1000">
        <f t="shared" si="0"/>
        <v>20</v>
      </c>
      <c r="Y6" s="1000">
        <f t="shared" si="0"/>
        <v>21</v>
      </c>
      <c r="Z6" s="1000">
        <f t="shared" si="0"/>
        <v>22</v>
      </c>
      <c r="AA6" s="1000">
        <f t="shared" si="0"/>
        <v>23</v>
      </c>
      <c r="AB6" s="1000">
        <f t="shared" si="0"/>
        <v>24</v>
      </c>
      <c r="AC6" s="1000">
        <f t="shared" si="0"/>
        <v>25</v>
      </c>
      <c r="AD6" s="1000">
        <f t="shared" si="0"/>
        <v>26</v>
      </c>
      <c r="AE6" s="1000">
        <f t="shared" si="0"/>
        <v>27</v>
      </c>
      <c r="AF6" s="1000">
        <f t="shared" si="0"/>
        <v>28</v>
      </c>
      <c r="AG6" s="1000">
        <f t="shared" si="0"/>
        <v>29</v>
      </c>
      <c r="AH6" s="1000">
        <f t="shared" si="0"/>
        <v>30</v>
      </c>
      <c r="AI6" s="1000">
        <f t="shared" si="0"/>
        <v>31</v>
      </c>
      <c r="AJ6" s="1000">
        <f t="shared" si="0"/>
        <v>32</v>
      </c>
      <c r="AK6" s="1000">
        <f t="shared" si="0"/>
        <v>33</v>
      </c>
      <c r="AL6" s="1000">
        <f t="shared" si="0"/>
        <v>34</v>
      </c>
      <c r="AM6" s="1000">
        <f t="shared" si="0"/>
        <v>35</v>
      </c>
      <c r="AN6" s="1000">
        <f t="shared" si="0"/>
        <v>36</v>
      </c>
      <c r="AO6" s="1000">
        <f t="shared" si="0"/>
        <v>37</v>
      </c>
      <c r="AP6" s="1000">
        <f t="shared" si="0"/>
        <v>38</v>
      </c>
      <c r="AQ6" s="1000">
        <f t="shared" si="0"/>
        <v>39</v>
      </c>
      <c r="AR6" s="1000">
        <f t="shared" si="0"/>
        <v>40</v>
      </c>
      <c r="AS6" s="1000">
        <f t="shared" si="0"/>
        <v>41</v>
      </c>
      <c r="AT6" s="1000">
        <f t="shared" si="0"/>
        <v>42</v>
      </c>
      <c r="AU6" s="1000">
        <f t="shared" si="0"/>
        <v>43</v>
      </c>
      <c r="AV6" s="1000">
        <f t="shared" si="0"/>
        <v>44</v>
      </c>
      <c r="AW6" s="1000">
        <f t="shared" si="0"/>
        <v>45</v>
      </c>
      <c r="AX6" s="1000">
        <f t="shared" si="0"/>
        <v>46</v>
      </c>
      <c r="AY6" s="1000">
        <f t="shared" si="0"/>
        <v>47</v>
      </c>
      <c r="AZ6" s="1000">
        <f>AY6+1</f>
        <v>48</v>
      </c>
      <c r="BA6" s="1000">
        <f t="shared" ref="BA6:BL6" si="1">AZ6+1</f>
        <v>49</v>
      </c>
      <c r="BB6" s="1000">
        <f t="shared" si="1"/>
        <v>50</v>
      </c>
      <c r="BC6" s="1000">
        <f t="shared" si="1"/>
        <v>51</v>
      </c>
      <c r="BD6" s="1000">
        <f t="shared" si="1"/>
        <v>52</v>
      </c>
      <c r="BE6" s="1000">
        <f t="shared" si="1"/>
        <v>53</v>
      </c>
      <c r="BF6" s="1000">
        <f t="shared" si="1"/>
        <v>54</v>
      </c>
      <c r="BG6" s="1000">
        <f t="shared" si="1"/>
        <v>55</v>
      </c>
      <c r="BH6" s="1000">
        <f t="shared" si="1"/>
        <v>56</v>
      </c>
      <c r="BI6" s="1000">
        <f t="shared" si="1"/>
        <v>57</v>
      </c>
      <c r="BJ6" s="1000">
        <f t="shared" si="1"/>
        <v>58</v>
      </c>
      <c r="BK6" s="1000">
        <f t="shared" si="1"/>
        <v>59</v>
      </c>
      <c r="BL6" s="1000">
        <f t="shared" si="1"/>
        <v>60</v>
      </c>
    </row>
    <row r="7" spans="2:64" ht="14.25" x14ac:dyDescent="0.2">
      <c r="B7" s="280"/>
      <c r="C7" s="280"/>
      <c r="D7" s="280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1"/>
      <c r="AI7" s="281"/>
      <c r="AJ7" s="281"/>
      <c r="AK7" s="281"/>
      <c r="AL7" s="281"/>
      <c r="AM7" s="281"/>
      <c r="AN7" s="281"/>
      <c r="AO7" s="281"/>
      <c r="AP7" s="281"/>
      <c r="AQ7" s="281"/>
      <c r="AR7" s="281"/>
      <c r="AS7" s="281"/>
      <c r="AT7" s="281"/>
      <c r="AU7" s="281"/>
      <c r="AV7" s="281"/>
      <c r="AW7" s="281"/>
      <c r="AX7" s="281"/>
      <c r="AY7" s="281"/>
      <c r="AZ7" s="281"/>
      <c r="BA7" s="282"/>
      <c r="BB7" s="282"/>
      <c r="BC7" s="282"/>
      <c r="BD7" s="282"/>
      <c r="BE7" s="282"/>
      <c r="BF7" s="282"/>
      <c r="BG7" s="282"/>
      <c r="BH7" s="282"/>
      <c r="BI7" s="282"/>
      <c r="BJ7" s="282"/>
      <c r="BK7" s="282"/>
      <c r="BL7" s="282"/>
    </row>
    <row r="8" spans="2:64" ht="15" x14ac:dyDescent="0.2">
      <c r="B8" s="284" t="s">
        <v>748</v>
      </c>
      <c r="C8" s="285"/>
      <c r="D8" s="286"/>
      <c r="E8" s="286">
        <f t="shared" ref="E8:BL8" si="2">SUM(E9:E24)</f>
        <v>0</v>
      </c>
      <c r="F8" s="286">
        <f t="shared" si="2"/>
        <v>0</v>
      </c>
      <c r="G8" s="286">
        <f t="shared" si="2"/>
        <v>0</v>
      </c>
      <c r="H8" s="286">
        <f t="shared" si="2"/>
        <v>0</v>
      </c>
      <c r="I8" s="286">
        <f t="shared" si="2"/>
        <v>0</v>
      </c>
      <c r="J8" s="286">
        <f>SUM(J9:J24)</f>
        <v>0</v>
      </c>
      <c r="K8" s="286">
        <f t="shared" si="2"/>
        <v>0</v>
      </c>
      <c r="L8" s="286">
        <f t="shared" si="2"/>
        <v>0</v>
      </c>
      <c r="M8" s="286">
        <f t="shared" si="2"/>
        <v>0</v>
      </c>
      <c r="N8" s="286">
        <f t="shared" si="2"/>
        <v>0</v>
      </c>
      <c r="O8" s="286">
        <f t="shared" si="2"/>
        <v>0</v>
      </c>
      <c r="P8" s="286">
        <f t="shared" si="2"/>
        <v>0</v>
      </c>
      <c r="Q8" s="286">
        <f t="shared" si="2"/>
        <v>0</v>
      </c>
      <c r="R8" s="286">
        <f t="shared" si="2"/>
        <v>0</v>
      </c>
      <c r="S8" s="286">
        <f t="shared" si="2"/>
        <v>0</v>
      </c>
      <c r="T8" s="286">
        <f t="shared" si="2"/>
        <v>0</v>
      </c>
      <c r="U8" s="286">
        <f t="shared" si="2"/>
        <v>0</v>
      </c>
      <c r="V8" s="286">
        <f t="shared" si="2"/>
        <v>0</v>
      </c>
      <c r="W8" s="286">
        <f t="shared" si="2"/>
        <v>0</v>
      </c>
      <c r="X8" s="286">
        <f t="shared" si="2"/>
        <v>0</v>
      </c>
      <c r="Y8" s="286">
        <f t="shared" si="2"/>
        <v>0</v>
      </c>
      <c r="Z8" s="286">
        <f t="shared" si="2"/>
        <v>0</v>
      </c>
      <c r="AA8" s="286">
        <f t="shared" si="2"/>
        <v>0</v>
      </c>
      <c r="AB8" s="286">
        <f t="shared" si="2"/>
        <v>0</v>
      </c>
      <c r="AC8" s="286">
        <f t="shared" si="2"/>
        <v>0</v>
      </c>
      <c r="AD8" s="286">
        <f t="shared" si="2"/>
        <v>0</v>
      </c>
      <c r="AE8" s="286">
        <f t="shared" si="2"/>
        <v>0</v>
      </c>
      <c r="AF8" s="286">
        <f t="shared" si="2"/>
        <v>0</v>
      </c>
      <c r="AG8" s="286">
        <f t="shared" si="2"/>
        <v>0</v>
      </c>
      <c r="AH8" s="286">
        <f t="shared" si="2"/>
        <v>0</v>
      </c>
      <c r="AI8" s="286">
        <f t="shared" si="2"/>
        <v>0</v>
      </c>
      <c r="AJ8" s="286">
        <f t="shared" si="2"/>
        <v>0</v>
      </c>
      <c r="AK8" s="286">
        <f t="shared" si="2"/>
        <v>0</v>
      </c>
      <c r="AL8" s="286">
        <f t="shared" si="2"/>
        <v>0</v>
      </c>
      <c r="AM8" s="286">
        <f t="shared" si="2"/>
        <v>0</v>
      </c>
      <c r="AN8" s="286">
        <f t="shared" si="2"/>
        <v>0</v>
      </c>
      <c r="AO8" s="286">
        <f t="shared" si="2"/>
        <v>0</v>
      </c>
      <c r="AP8" s="286">
        <f t="shared" si="2"/>
        <v>0</v>
      </c>
      <c r="AQ8" s="286">
        <f t="shared" si="2"/>
        <v>0</v>
      </c>
      <c r="AR8" s="286">
        <f t="shared" si="2"/>
        <v>0</v>
      </c>
      <c r="AS8" s="286">
        <f t="shared" si="2"/>
        <v>0</v>
      </c>
      <c r="AT8" s="286">
        <f t="shared" si="2"/>
        <v>0</v>
      </c>
      <c r="AU8" s="286">
        <f t="shared" si="2"/>
        <v>0</v>
      </c>
      <c r="AV8" s="286">
        <f t="shared" si="2"/>
        <v>0</v>
      </c>
      <c r="AW8" s="286">
        <f t="shared" si="2"/>
        <v>0</v>
      </c>
      <c r="AX8" s="286">
        <f t="shared" si="2"/>
        <v>0</v>
      </c>
      <c r="AY8" s="286">
        <f t="shared" si="2"/>
        <v>0</v>
      </c>
      <c r="AZ8" s="286">
        <f t="shared" si="2"/>
        <v>0</v>
      </c>
      <c r="BA8" s="286">
        <f t="shared" si="2"/>
        <v>0</v>
      </c>
      <c r="BB8" s="286">
        <f t="shared" si="2"/>
        <v>0</v>
      </c>
      <c r="BC8" s="286">
        <f t="shared" si="2"/>
        <v>0</v>
      </c>
      <c r="BD8" s="286">
        <f t="shared" si="2"/>
        <v>0</v>
      </c>
      <c r="BE8" s="286">
        <f t="shared" si="2"/>
        <v>0</v>
      </c>
      <c r="BF8" s="286">
        <f t="shared" si="2"/>
        <v>0</v>
      </c>
      <c r="BG8" s="286">
        <f t="shared" si="2"/>
        <v>0</v>
      </c>
      <c r="BH8" s="286">
        <f t="shared" si="2"/>
        <v>0</v>
      </c>
      <c r="BI8" s="286">
        <f t="shared" si="2"/>
        <v>0</v>
      </c>
      <c r="BJ8" s="286">
        <f t="shared" si="2"/>
        <v>0</v>
      </c>
      <c r="BK8" s="286">
        <f t="shared" si="2"/>
        <v>0</v>
      </c>
      <c r="BL8" s="286">
        <f t="shared" si="2"/>
        <v>0</v>
      </c>
    </row>
    <row r="9" spans="2:64" ht="14.25" x14ac:dyDescent="0.2">
      <c r="B9" s="348" t="s">
        <v>768</v>
      </c>
      <c r="C9" s="270"/>
      <c r="D9" s="345"/>
      <c r="E9" s="593">
        <v>0</v>
      </c>
      <c r="F9" s="593">
        <v>0</v>
      </c>
      <c r="G9" s="593">
        <v>0</v>
      </c>
      <c r="H9" s="593">
        <v>0</v>
      </c>
      <c r="I9" s="593">
        <v>0</v>
      </c>
      <c r="J9" s="593">
        <v>0</v>
      </c>
      <c r="K9" s="593">
        <v>0</v>
      </c>
      <c r="L9" s="593">
        <v>0</v>
      </c>
      <c r="M9" s="593">
        <v>0</v>
      </c>
      <c r="N9" s="593">
        <v>0</v>
      </c>
      <c r="O9" s="593">
        <v>0</v>
      </c>
      <c r="P9" s="593">
        <v>0</v>
      </c>
      <c r="Q9" s="593">
        <v>0</v>
      </c>
      <c r="R9" s="593">
        <v>0</v>
      </c>
      <c r="S9" s="593">
        <v>0</v>
      </c>
      <c r="T9" s="593">
        <v>0</v>
      </c>
      <c r="U9" s="593">
        <v>0</v>
      </c>
      <c r="V9" s="593">
        <v>0</v>
      </c>
      <c r="W9" s="593">
        <v>0</v>
      </c>
      <c r="X9" s="593">
        <v>0</v>
      </c>
      <c r="Y9" s="593">
        <v>0</v>
      </c>
      <c r="Z9" s="593">
        <v>0</v>
      </c>
      <c r="AA9" s="593">
        <v>0</v>
      </c>
      <c r="AB9" s="593">
        <v>0</v>
      </c>
      <c r="AC9" s="593">
        <v>0</v>
      </c>
      <c r="AD9" s="593">
        <v>0</v>
      </c>
      <c r="AE9" s="593">
        <v>0</v>
      </c>
      <c r="AF9" s="593">
        <v>0</v>
      </c>
      <c r="AG9" s="593">
        <v>0</v>
      </c>
      <c r="AH9" s="593">
        <v>0</v>
      </c>
      <c r="AI9" s="593">
        <v>0</v>
      </c>
      <c r="AJ9" s="593">
        <v>0</v>
      </c>
      <c r="AK9" s="593">
        <v>0</v>
      </c>
      <c r="AL9" s="593">
        <v>0</v>
      </c>
      <c r="AM9" s="593">
        <v>0</v>
      </c>
      <c r="AN9" s="593">
        <v>0</v>
      </c>
      <c r="AO9" s="593">
        <v>0</v>
      </c>
      <c r="AP9" s="593">
        <v>0</v>
      </c>
      <c r="AQ9" s="593">
        <v>0</v>
      </c>
      <c r="AR9" s="593">
        <v>0</v>
      </c>
      <c r="AS9" s="593">
        <v>0</v>
      </c>
      <c r="AT9" s="593">
        <v>0</v>
      </c>
      <c r="AU9" s="593">
        <v>0</v>
      </c>
      <c r="AV9" s="593">
        <v>0</v>
      </c>
      <c r="AW9" s="593">
        <v>0</v>
      </c>
      <c r="AX9" s="593">
        <v>0</v>
      </c>
      <c r="AY9" s="593">
        <v>0</v>
      </c>
      <c r="AZ9" s="593">
        <v>0</v>
      </c>
      <c r="BA9" s="593">
        <v>0</v>
      </c>
      <c r="BB9" s="593">
        <v>0</v>
      </c>
      <c r="BC9" s="593">
        <v>0</v>
      </c>
      <c r="BD9" s="593">
        <v>0</v>
      </c>
      <c r="BE9" s="593">
        <v>0</v>
      </c>
      <c r="BF9" s="593">
        <v>0</v>
      </c>
      <c r="BG9" s="593">
        <v>0</v>
      </c>
      <c r="BH9" s="593">
        <v>0</v>
      </c>
      <c r="BI9" s="593">
        <v>0</v>
      </c>
      <c r="BJ9" s="593">
        <v>0</v>
      </c>
      <c r="BK9" s="593">
        <v>0</v>
      </c>
      <c r="BL9" s="593">
        <v>0</v>
      </c>
    </row>
    <row r="10" spans="2:64" ht="14.25" x14ac:dyDescent="0.2">
      <c r="B10" s="348" t="s">
        <v>769</v>
      </c>
      <c r="C10" s="270"/>
      <c r="D10" s="345"/>
      <c r="E10" s="593">
        <v>0</v>
      </c>
      <c r="F10" s="593">
        <v>0</v>
      </c>
      <c r="G10" s="593">
        <v>0</v>
      </c>
      <c r="H10" s="593">
        <v>0</v>
      </c>
      <c r="I10" s="593">
        <v>0</v>
      </c>
      <c r="J10" s="593">
        <v>0</v>
      </c>
      <c r="K10" s="593">
        <v>0</v>
      </c>
      <c r="L10" s="593">
        <v>0</v>
      </c>
      <c r="M10" s="593">
        <v>0</v>
      </c>
      <c r="N10" s="593">
        <v>0</v>
      </c>
      <c r="O10" s="593">
        <v>0</v>
      </c>
      <c r="P10" s="593">
        <v>0</v>
      </c>
      <c r="Q10" s="593">
        <v>0</v>
      </c>
      <c r="R10" s="593">
        <v>0</v>
      </c>
      <c r="S10" s="593">
        <v>0</v>
      </c>
      <c r="T10" s="593">
        <v>0</v>
      </c>
      <c r="U10" s="593">
        <v>0</v>
      </c>
      <c r="V10" s="593">
        <v>0</v>
      </c>
      <c r="W10" s="593">
        <v>0</v>
      </c>
      <c r="X10" s="593">
        <v>0</v>
      </c>
      <c r="Y10" s="593">
        <v>0</v>
      </c>
      <c r="Z10" s="593">
        <v>0</v>
      </c>
      <c r="AA10" s="593">
        <v>0</v>
      </c>
      <c r="AB10" s="593">
        <v>0</v>
      </c>
      <c r="AC10" s="593">
        <v>0</v>
      </c>
      <c r="AD10" s="593">
        <v>0</v>
      </c>
      <c r="AE10" s="593">
        <v>0</v>
      </c>
      <c r="AF10" s="593">
        <v>0</v>
      </c>
      <c r="AG10" s="593">
        <v>0</v>
      </c>
      <c r="AH10" s="593">
        <v>0</v>
      </c>
      <c r="AI10" s="593">
        <v>0</v>
      </c>
      <c r="AJ10" s="593">
        <v>0</v>
      </c>
      <c r="AK10" s="593">
        <v>0</v>
      </c>
      <c r="AL10" s="593">
        <v>0</v>
      </c>
      <c r="AM10" s="593">
        <v>0</v>
      </c>
      <c r="AN10" s="593">
        <v>0</v>
      </c>
      <c r="AO10" s="593">
        <v>0</v>
      </c>
      <c r="AP10" s="593">
        <v>0</v>
      </c>
      <c r="AQ10" s="593">
        <v>0</v>
      </c>
      <c r="AR10" s="593">
        <v>0</v>
      </c>
      <c r="AS10" s="593">
        <v>0</v>
      </c>
      <c r="AT10" s="593">
        <v>0</v>
      </c>
      <c r="AU10" s="593">
        <v>0</v>
      </c>
      <c r="AV10" s="593">
        <v>0</v>
      </c>
      <c r="AW10" s="593">
        <v>0</v>
      </c>
      <c r="AX10" s="593">
        <v>0</v>
      </c>
      <c r="AY10" s="593">
        <v>0</v>
      </c>
      <c r="AZ10" s="593">
        <v>0</v>
      </c>
      <c r="BA10" s="593">
        <v>0</v>
      </c>
      <c r="BB10" s="593">
        <v>0</v>
      </c>
      <c r="BC10" s="593">
        <v>0</v>
      </c>
      <c r="BD10" s="593">
        <v>0</v>
      </c>
      <c r="BE10" s="593">
        <v>0</v>
      </c>
      <c r="BF10" s="593">
        <v>0</v>
      </c>
      <c r="BG10" s="593">
        <v>0</v>
      </c>
      <c r="BH10" s="593">
        <v>0</v>
      </c>
      <c r="BI10" s="593">
        <v>0</v>
      </c>
      <c r="BJ10" s="593">
        <v>0</v>
      </c>
      <c r="BK10" s="593">
        <v>0</v>
      </c>
      <c r="BL10" s="593">
        <v>0</v>
      </c>
    </row>
    <row r="11" spans="2:64" ht="14.25" x14ac:dyDescent="0.2">
      <c r="B11" s="348" t="s">
        <v>770</v>
      </c>
      <c r="C11" s="270"/>
      <c r="D11" s="345"/>
      <c r="E11" s="593">
        <v>0</v>
      </c>
      <c r="F11" s="593">
        <v>0</v>
      </c>
      <c r="G11" s="593">
        <v>0</v>
      </c>
      <c r="H11" s="593">
        <v>0</v>
      </c>
      <c r="I11" s="593">
        <v>0</v>
      </c>
      <c r="J11" s="593">
        <v>0</v>
      </c>
      <c r="K11" s="593">
        <v>0</v>
      </c>
      <c r="L11" s="593">
        <v>0</v>
      </c>
      <c r="M11" s="593">
        <v>0</v>
      </c>
      <c r="N11" s="593">
        <v>0</v>
      </c>
      <c r="O11" s="593">
        <v>0</v>
      </c>
      <c r="P11" s="593">
        <v>0</v>
      </c>
      <c r="Q11" s="593">
        <v>0</v>
      </c>
      <c r="R11" s="593">
        <v>0</v>
      </c>
      <c r="S11" s="593">
        <v>0</v>
      </c>
      <c r="T11" s="593">
        <v>0</v>
      </c>
      <c r="U11" s="593">
        <v>0</v>
      </c>
      <c r="V11" s="593">
        <v>0</v>
      </c>
      <c r="W11" s="593">
        <v>0</v>
      </c>
      <c r="X11" s="593">
        <v>0</v>
      </c>
      <c r="Y11" s="593">
        <v>0</v>
      </c>
      <c r="Z11" s="593">
        <v>0</v>
      </c>
      <c r="AA11" s="593">
        <v>0</v>
      </c>
      <c r="AB11" s="593">
        <v>0</v>
      </c>
      <c r="AC11" s="593">
        <v>0</v>
      </c>
      <c r="AD11" s="593">
        <v>0</v>
      </c>
      <c r="AE11" s="593">
        <v>0</v>
      </c>
      <c r="AF11" s="593">
        <v>0</v>
      </c>
      <c r="AG11" s="593">
        <v>0</v>
      </c>
      <c r="AH11" s="593">
        <v>0</v>
      </c>
      <c r="AI11" s="593">
        <v>0</v>
      </c>
      <c r="AJ11" s="593">
        <v>0</v>
      </c>
      <c r="AK11" s="593">
        <v>0</v>
      </c>
      <c r="AL11" s="593">
        <v>0</v>
      </c>
      <c r="AM11" s="593">
        <v>0</v>
      </c>
      <c r="AN11" s="593">
        <v>0</v>
      </c>
      <c r="AO11" s="593">
        <v>0</v>
      </c>
      <c r="AP11" s="593">
        <v>0</v>
      </c>
      <c r="AQ11" s="593">
        <v>0</v>
      </c>
      <c r="AR11" s="593">
        <v>0</v>
      </c>
      <c r="AS11" s="593">
        <v>0</v>
      </c>
      <c r="AT11" s="593">
        <v>0</v>
      </c>
      <c r="AU11" s="593">
        <v>0</v>
      </c>
      <c r="AV11" s="593">
        <v>0</v>
      </c>
      <c r="AW11" s="593">
        <v>0</v>
      </c>
      <c r="AX11" s="593">
        <v>0</v>
      </c>
      <c r="AY11" s="593">
        <v>0</v>
      </c>
      <c r="AZ11" s="593">
        <v>0</v>
      </c>
      <c r="BA11" s="593">
        <v>0</v>
      </c>
      <c r="BB11" s="593">
        <v>0</v>
      </c>
      <c r="BC11" s="593">
        <v>0</v>
      </c>
      <c r="BD11" s="593">
        <v>0</v>
      </c>
      <c r="BE11" s="593">
        <v>0</v>
      </c>
      <c r="BF11" s="593">
        <v>0</v>
      </c>
      <c r="BG11" s="593">
        <v>0</v>
      </c>
      <c r="BH11" s="593">
        <v>0</v>
      </c>
      <c r="BI11" s="593">
        <v>0</v>
      </c>
      <c r="BJ11" s="593">
        <v>0</v>
      </c>
      <c r="BK11" s="593">
        <v>0</v>
      </c>
      <c r="BL11" s="593">
        <v>0</v>
      </c>
    </row>
    <row r="12" spans="2:64" ht="14.25" x14ac:dyDescent="0.2">
      <c r="B12" s="348" t="s">
        <v>771</v>
      </c>
      <c r="C12" s="270"/>
      <c r="D12" s="345"/>
      <c r="E12" s="593">
        <v>0</v>
      </c>
      <c r="F12" s="593">
        <v>0</v>
      </c>
      <c r="G12" s="593">
        <v>0</v>
      </c>
      <c r="H12" s="593">
        <v>0</v>
      </c>
      <c r="I12" s="593">
        <v>0</v>
      </c>
      <c r="J12" s="593">
        <v>0</v>
      </c>
      <c r="K12" s="593">
        <v>0</v>
      </c>
      <c r="L12" s="593">
        <v>0</v>
      </c>
      <c r="M12" s="593">
        <v>0</v>
      </c>
      <c r="N12" s="593">
        <v>0</v>
      </c>
      <c r="O12" s="593">
        <v>0</v>
      </c>
      <c r="P12" s="593">
        <v>0</v>
      </c>
      <c r="Q12" s="593">
        <v>0</v>
      </c>
      <c r="R12" s="593">
        <v>0</v>
      </c>
      <c r="S12" s="593">
        <v>0</v>
      </c>
      <c r="T12" s="593">
        <v>0</v>
      </c>
      <c r="U12" s="593">
        <v>0</v>
      </c>
      <c r="V12" s="593">
        <v>0</v>
      </c>
      <c r="W12" s="593">
        <v>0</v>
      </c>
      <c r="X12" s="593">
        <v>0</v>
      </c>
      <c r="Y12" s="593">
        <v>0</v>
      </c>
      <c r="Z12" s="593">
        <v>0</v>
      </c>
      <c r="AA12" s="593">
        <v>0</v>
      </c>
      <c r="AB12" s="593">
        <v>0</v>
      </c>
      <c r="AC12" s="593">
        <v>0</v>
      </c>
      <c r="AD12" s="593">
        <v>0</v>
      </c>
      <c r="AE12" s="593">
        <v>0</v>
      </c>
      <c r="AF12" s="593">
        <v>0</v>
      </c>
      <c r="AG12" s="593">
        <v>0</v>
      </c>
      <c r="AH12" s="593">
        <v>0</v>
      </c>
      <c r="AI12" s="593">
        <v>0</v>
      </c>
      <c r="AJ12" s="593">
        <v>0</v>
      </c>
      <c r="AK12" s="593">
        <v>0</v>
      </c>
      <c r="AL12" s="593">
        <v>0</v>
      </c>
      <c r="AM12" s="593">
        <v>0</v>
      </c>
      <c r="AN12" s="593">
        <v>0</v>
      </c>
      <c r="AO12" s="593">
        <v>0</v>
      </c>
      <c r="AP12" s="593">
        <v>0</v>
      </c>
      <c r="AQ12" s="593">
        <v>0</v>
      </c>
      <c r="AR12" s="593">
        <v>0</v>
      </c>
      <c r="AS12" s="593">
        <v>0</v>
      </c>
      <c r="AT12" s="593">
        <v>0</v>
      </c>
      <c r="AU12" s="593">
        <v>0</v>
      </c>
      <c r="AV12" s="593">
        <v>0</v>
      </c>
      <c r="AW12" s="593">
        <v>0</v>
      </c>
      <c r="AX12" s="593">
        <v>0</v>
      </c>
      <c r="AY12" s="593">
        <v>0</v>
      </c>
      <c r="AZ12" s="593">
        <v>0</v>
      </c>
      <c r="BA12" s="593">
        <v>0</v>
      </c>
      <c r="BB12" s="593">
        <v>0</v>
      </c>
      <c r="BC12" s="593">
        <v>0</v>
      </c>
      <c r="BD12" s="593">
        <v>0</v>
      </c>
      <c r="BE12" s="593">
        <v>0</v>
      </c>
      <c r="BF12" s="593">
        <v>0</v>
      </c>
      <c r="BG12" s="593">
        <v>0</v>
      </c>
      <c r="BH12" s="593">
        <v>0</v>
      </c>
      <c r="BI12" s="593">
        <v>0</v>
      </c>
      <c r="BJ12" s="593">
        <v>0</v>
      </c>
      <c r="BK12" s="593">
        <v>0</v>
      </c>
      <c r="BL12" s="593">
        <v>0</v>
      </c>
    </row>
    <row r="13" spans="2:64" ht="14.25" x14ac:dyDescent="0.2">
      <c r="B13" s="348" t="s">
        <v>772</v>
      </c>
      <c r="C13" s="270"/>
      <c r="D13" s="345"/>
      <c r="E13" s="593">
        <v>0</v>
      </c>
      <c r="F13" s="593">
        <v>0</v>
      </c>
      <c r="G13" s="593">
        <v>0</v>
      </c>
      <c r="H13" s="593">
        <v>0</v>
      </c>
      <c r="I13" s="593">
        <v>0</v>
      </c>
      <c r="J13" s="593">
        <v>0</v>
      </c>
      <c r="K13" s="593">
        <v>0</v>
      </c>
      <c r="L13" s="593">
        <v>0</v>
      </c>
      <c r="M13" s="593">
        <v>0</v>
      </c>
      <c r="N13" s="593">
        <v>0</v>
      </c>
      <c r="O13" s="593">
        <v>0</v>
      </c>
      <c r="P13" s="593">
        <v>0</v>
      </c>
      <c r="Q13" s="593">
        <v>0</v>
      </c>
      <c r="R13" s="593">
        <v>0</v>
      </c>
      <c r="S13" s="593">
        <v>0</v>
      </c>
      <c r="T13" s="593">
        <v>0</v>
      </c>
      <c r="U13" s="593">
        <v>0</v>
      </c>
      <c r="V13" s="593">
        <v>0</v>
      </c>
      <c r="W13" s="593">
        <v>0</v>
      </c>
      <c r="X13" s="593">
        <v>0</v>
      </c>
      <c r="Y13" s="593">
        <v>0</v>
      </c>
      <c r="Z13" s="593">
        <v>0</v>
      </c>
      <c r="AA13" s="593">
        <v>0</v>
      </c>
      <c r="AB13" s="593">
        <v>0</v>
      </c>
      <c r="AC13" s="593">
        <v>0</v>
      </c>
      <c r="AD13" s="593">
        <v>0</v>
      </c>
      <c r="AE13" s="593">
        <v>0</v>
      </c>
      <c r="AF13" s="593">
        <v>0</v>
      </c>
      <c r="AG13" s="593">
        <v>0</v>
      </c>
      <c r="AH13" s="593">
        <v>0</v>
      </c>
      <c r="AI13" s="593">
        <v>0</v>
      </c>
      <c r="AJ13" s="593">
        <v>0</v>
      </c>
      <c r="AK13" s="593">
        <v>0</v>
      </c>
      <c r="AL13" s="593">
        <v>0</v>
      </c>
      <c r="AM13" s="593">
        <v>0</v>
      </c>
      <c r="AN13" s="593">
        <v>0</v>
      </c>
      <c r="AO13" s="593">
        <v>0</v>
      </c>
      <c r="AP13" s="593">
        <v>0</v>
      </c>
      <c r="AQ13" s="593">
        <v>0</v>
      </c>
      <c r="AR13" s="593">
        <v>0</v>
      </c>
      <c r="AS13" s="593">
        <v>0</v>
      </c>
      <c r="AT13" s="593">
        <v>0</v>
      </c>
      <c r="AU13" s="593">
        <v>0</v>
      </c>
      <c r="AV13" s="593">
        <v>0</v>
      </c>
      <c r="AW13" s="593">
        <v>0</v>
      </c>
      <c r="AX13" s="593">
        <v>0</v>
      </c>
      <c r="AY13" s="593">
        <v>0</v>
      </c>
      <c r="AZ13" s="593">
        <v>0</v>
      </c>
      <c r="BA13" s="593">
        <v>0</v>
      </c>
      <c r="BB13" s="593">
        <v>0</v>
      </c>
      <c r="BC13" s="593">
        <v>0</v>
      </c>
      <c r="BD13" s="593">
        <v>0</v>
      </c>
      <c r="BE13" s="593">
        <v>0</v>
      </c>
      <c r="BF13" s="593">
        <v>0</v>
      </c>
      <c r="BG13" s="593">
        <v>0</v>
      </c>
      <c r="BH13" s="593">
        <v>0</v>
      </c>
      <c r="BI13" s="593">
        <v>0</v>
      </c>
      <c r="BJ13" s="593">
        <v>0</v>
      </c>
      <c r="BK13" s="593">
        <v>0</v>
      </c>
      <c r="BL13" s="593">
        <v>0</v>
      </c>
    </row>
    <row r="14" spans="2:64" ht="14.25" x14ac:dyDescent="0.2">
      <c r="B14" s="348" t="s">
        <v>773</v>
      </c>
      <c r="C14" s="270"/>
      <c r="D14" s="345"/>
      <c r="E14" s="593">
        <v>0</v>
      </c>
      <c r="F14" s="593">
        <v>0</v>
      </c>
      <c r="G14" s="593">
        <v>0</v>
      </c>
      <c r="H14" s="593">
        <v>0</v>
      </c>
      <c r="I14" s="593">
        <v>0</v>
      </c>
      <c r="J14" s="593">
        <v>0</v>
      </c>
      <c r="K14" s="593">
        <v>0</v>
      </c>
      <c r="L14" s="593">
        <v>0</v>
      </c>
      <c r="M14" s="593">
        <v>0</v>
      </c>
      <c r="N14" s="593">
        <v>0</v>
      </c>
      <c r="O14" s="593">
        <v>0</v>
      </c>
      <c r="P14" s="593">
        <v>0</v>
      </c>
      <c r="Q14" s="593">
        <v>0</v>
      </c>
      <c r="R14" s="593">
        <v>0</v>
      </c>
      <c r="S14" s="593">
        <v>0</v>
      </c>
      <c r="T14" s="593">
        <v>0</v>
      </c>
      <c r="U14" s="593">
        <v>0</v>
      </c>
      <c r="V14" s="593">
        <v>0</v>
      </c>
      <c r="W14" s="593">
        <v>0</v>
      </c>
      <c r="X14" s="593">
        <v>0</v>
      </c>
      <c r="Y14" s="593">
        <v>0</v>
      </c>
      <c r="Z14" s="593">
        <v>0</v>
      </c>
      <c r="AA14" s="593">
        <v>0</v>
      </c>
      <c r="AB14" s="593">
        <v>0</v>
      </c>
      <c r="AC14" s="593">
        <v>0</v>
      </c>
      <c r="AD14" s="593">
        <v>0</v>
      </c>
      <c r="AE14" s="593">
        <v>0</v>
      </c>
      <c r="AF14" s="593">
        <v>0</v>
      </c>
      <c r="AG14" s="593">
        <v>0</v>
      </c>
      <c r="AH14" s="593">
        <v>0</v>
      </c>
      <c r="AI14" s="593">
        <v>0</v>
      </c>
      <c r="AJ14" s="593">
        <v>0</v>
      </c>
      <c r="AK14" s="593">
        <v>0</v>
      </c>
      <c r="AL14" s="593">
        <v>0</v>
      </c>
      <c r="AM14" s="593">
        <v>0</v>
      </c>
      <c r="AN14" s="593">
        <v>0</v>
      </c>
      <c r="AO14" s="593">
        <v>0</v>
      </c>
      <c r="AP14" s="593">
        <v>0</v>
      </c>
      <c r="AQ14" s="593">
        <v>0</v>
      </c>
      <c r="AR14" s="593">
        <v>0</v>
      </c>
      <c r="AS14" s="593">
        <v>0</v>
      </c>
      <c r="AT14" s="593">
        <v>0</v>
      </c>
      <c r="AU14" s="593">
        <v>0</v>
      </c>
      <c r="AV14" s="593">
        <v>0</v>
      </c>
      <c r="AW14" s="593">
        <v>0</v>
      </c>
      <c r="AX14" s="593">
        <v>0</v>
      </c>
      <c r="AY14" s="593">
        <v>0</v>
      </c>
      <c r="AZ14" s="593">
        <v>0</v>
      </c>
      <c r="BA14" s="593">
        <v>0</v>
      </c>
      <c r="BB14" s="593">
        <v>0</v>
      </c>
      <c r="BC14" s="593">
        <v>0</v>
      </c>
      <c r="BD14" s="593">
        <v>0</v>
      </c>
      <c r="BE14" s="593">
        <v>0</v>
      </c>
      <c r="BF14" s="593">
        <v>0</v>
      </c>
      <c r="BG14" s="593">
        <v>0</v>
      </c>
      <c r="BH14" s="593">
        <v>0</v>
      </c>
      <c r="BI14" s="593">
        <v>0</v>
      </c>
      <c r="BJ14" s="593">
        <v>0</v>
      </c>
      <c r="BK14" s="593">
        <v>0</v>
      </c>
      <c r="BL14" s="593">
        <v>0</v>
      </c>
    </row>
    <row r="15" spans="2:64" ht="14.25" x14ac:dyDescent="0.2">
      <c r="B15" s="348" t="s">
        <v>774</v>
      </c>
      <c r="C15" s="270"/>
      <c r="D15" s="345"/>
      <c r="E15" s="593">
        <v>0</v>
      </c>
      <c r="F15" s="593">
        <v>0</v>
      </c>
      <c r="G15" s="593">
        <v>0</v>
      </c>
      <c r="H15" s="593">
        <v>0</v>
      </c>
      <c r="I15" s="593">
        <v>0</v>
      </c>
      <c r="J15" s="593">
        <v>0</v>
      </c>
      <c r="K15" s="593">
        <v>0</v>
      </c>
      <c r="L15" s="593">
        <v>0</v>
      </c>
      <c r="M15" s="593">
        <v>0</v>
      </c>
      <c r="N15" s="593">
        <v>0</v>
      </c>
      <c r="O15" s="593">
        <v>0</v>
      </c>
      <c r="P15" s="593">
        <v>0</v>
      </c>
      <c r="Q15" s="593">
        <v>0</v>
      </c>
      <c r="R15" s="593">
        <v>0</v>
      </c>
      <c r="S15" s="593">
        <v>0</v>
      </c>
      <c r="T15" s="593">
        <v>0</v>
      </c>
      <c r="U15" s="593">
        <v>0</v>
      </c>
      <c r="V15" s="593">
        <v>0</v>
      </c>
      <c r="W15" s="593">
        <v>0</v>
      </c>
      <c r="X15" s="593">
        <v>0</v>
      </c>
      <c r="Y15" s="593">
        <v>0</v>
      </c>
      <c r="Z15" s="593">
        <v>0</v>
      </c>
      <c r="AA15" s="593">
        <v>0</v>
      </c>
      <c r="AB15" s="593">
        <v>0</v>
      </c>
      <c r="AC15" s="593">
        <v>0</v>
      </c>
      <c r="AD15" s="593">
        <v>0</v>
      </c>
      <c r="AE15" s="593">
        <v>0</v>
      </c>
      <c r="AF15" s="593">
        <v>0</v>
      </c>
      <c r="AG15" s="593">
        <v>0</v>
      </c>
      <c r="AH15" s="593">
        <v>0</v>
      </c>
      <c r="AI15" s="593">
        <v>0</v>
      </c>
      <c r="AJ15" s="593">
        <v>0</v>
      </c>
      <c r="AK15" s="593">
        <v>0</v>
      </c>
      <c r="AL15" s="593">
        <v>0</v>
      </c>
      <c r="AM15" s="593">
        <v>0</v>
      </c>
      <c r="AN15" s="593">
        <v>0</v>
      </c>
      <c r="AO15" s="593">
        <v>0</v>
      </c>
      <c r="AP15" s="593">
        <v>0</v>
      </c>
      <c r="AQ15" s="593">
        <v>0</v>
      </c>
      <c r="AR15" s="593">
        <v>0</v>
      </c>
      <c r="AS15" s="593">
        <v>0</v>
      </c>
      <c r="AT15" s="593">
        <v>0</v>
      </c>
      <c r="AU15" s="593">
        <v>0</v>
      </c>
      <c r="AV15" s="593">
        <v>0</v>
      </c>
      <c r="AW15" s="593">
        <v>0</v>
      </c>
      <c r="AX15" s="593">
        <v>0</v>
      </c>
      <c r="AY15" s="593">
        <v>0</v>
      </c>
      <c r="AZ15" s="593">
        <v>0</v>
      </c>
      <c r="BA15" s="593">
        <v>0</v>
      </c>
      <c r="BB15" s="593">
        <v>0</v>
      </c>
      <c r="BC15" s="593">
        <v>0</v>
      </c>
      <c r="BD15" s="593">
        <v>0</v>
      </c>
      <c r="BE15" s="593">
        <v>0</v>
      </c>
      <c r="BF15" s="593">
        <v>0</v>
      </c>
      <c r="BG15" s="593">
        <v>0</v>
      </c>
      <c r="BH15" s="593">
        <v>0</v>
      </c>
      <c r="BI15" s="593">
        <v>0</v>
      </c>
      <c r="BJ15" s="593">
        <v>0</v>
      </c>
      <c r="BK15" s="593">
        <v>0</v>
      </c>
      <c r="BL15" s="593">
        <v>0</v>
      </c>
    </row>
    <row r="16" spans="2:64" ht="14.25" x14ac:dyDescent="0.2">
      <c r="B16" s="348" t="s">
        <v>775</v>
      </c>
      <c r="C16" s="270"/>
      <c r="D16" s="345"/>
      <c r="E16" s="593">
        <v>0</v>
      </c>
      <c r="F16" s="593">
        <v>0</v>
      </c>
      <c r="G16" s="593">
        <v>0</v>
      </c>
      <c r="H16" s="593">
        <v>0</v>
      </c>
      <c r="I16" s="593">
        <v>0</v>
      </c>
      <c r="J16" s="593">
        <v>0</v>
      </c>
      <c r="K16" s="593">
        <v>0</v>
      </c>
      <c r="L16" s="593">
        <v>0</v>
      </c>
      <c r="M16" s="593">
        <v>0</v>
      </c>
      <c r="N16" s="593">
        <v>0</v>
      </c>
      <c r="O16" s="593">
        <v>0</v>
      </c>
      <c r="P16" s="593">
        <v>0</v>
      </c>
      <c r="Q16" s="593">
        <v>0</v>
      </c>
      <c r="R16" s="593">
        <v>0</v>
      </c>
      <c r="S16" s="593">
        <v>0</v>
      </c>
      <c r="T16" s="593">
        <v>0</v>
      </c>
      <c r="U16" s="593">
        <v>0</v>
      </c>
      <c r="V16" s="593">
        <v>0</v>
      </c>
      <c r="W16" s="593">
        <v>0</v>
      </c>
      <c r="X16" s="593">
        <v>0</v>
      </c>
      <c r="Y16" s="593">
        <v>0</v>
      </c>
      <c r="Z16" s="593">
        <v>0</v>
      </c>
      <c r="AA16" s="593">
        <v>0</v>
      </c>
      <c r="AB16" s="593">
        <v>0</v>
      </c>
      <c r="AC16" s="593">
        <v>0</v>
      </c>
      <c r="AD16" s="593">
        <v>0</v>
      </c>
      <c r="AE16" s="593">
        <v>0</v>
      </c>
      <c r="AF16" s="593">
        <v>0</v>
      </c>
      <c r="AG16" s="593">
        <v>0</v>
      </c>
      <c r="AH16" s="593">
        <v>0</v>
      </c>
      <c r="AI16" s="593">
        <v>0</v>
      </c>
      <c r="AJ16" s="593">
        <v>0</v>
      </c>
      <c r="AK16" s="593">
        <v>0</v>
      </c>
      <c r="AL16" s="593">
        <v>0</v>
      </c>
      <c r="AM16" s="593">
        <v>0</v>
      </c>
      <c r="AN16" s="593">
        <v>0</v>
      </c>
      <c r="AO16" s="593">
        <v>0</v>
      </c>
      <c r="AP16" s="593">
        <v>0</v>
      </c>
      <c r="AQ16" s="593">
        <v>0</v>
      </c>
      <c r="AR16" s="593">
        <v>0</v>
      </c>
      <c r="AS16" s="593">
        <v>0</v>
      </c>
      <c r="AT16" s="593">
        <v>0</v>
      </c>
      <c r="AU16" s="593">
        <v>0</v>
      </c>
      <c r="AV16" s="593">
        <v>0</v>
      </c>
      <c r="AW16" s="593">
        <v>0</v>
      </c>
      <c r="AX16" s="593">
        <v>0</v>
      </c>
      <c r="AY16" s="593">
        <v>0</v>
      </c>
      <c r="AZ16" s="593">
        <v>0</v>
      </c>
      <c r="BA16" s="593">
        <v>0</v>
      </c>
      <c r="BB16" s="593">
        <v>0</v>
      </c>
      <c r="BC16" s="593">
        <v>0</v>
      </c>
      <c r="BD16" s="593">
        <v>0</v>
      </c>
      <c r="BE16" s="593">
        <v>0</v>
      </c>
      <c r="BF16" s="593">
        <v>0</v>
      </c>
      <c r="BG16" s="593">
        <v>0</v>
      </c>
      <c r="BH16" s="593">
        <v>0</v>
      </c>
      <c r="BI16" s="593">
        <v>0</v>
      </c>
      <c r="BJ16" s="593">
        <v>0</v>
      </c>
      <c r="BK16" s="593">
        <v>0</v>
      </c>
      <c r="BL16" s="593">
        <v>0</v>
      </c>
    </row>
    <row r="17" spans="2:64" ht="14.25" x14ac:dyDescent="0.2">
      <c r="B17" s="348" t="s">
        <v>776</v>
      </c>
      <c r="C17" s="270"/>
      <c r="D17" s="345"/>
      <c r="E17" s="593">
        <v>0</v>
      </c>
      <c r="F17" s="593">
        <v>0</v>
      </c>
      <c r="G17" s="593">
        <v>0</v>
      </c>
      <c r="H17" s="593">
        <v>0</v>
      </c>
      <c r="I17" s="593">
        <v>0</v>
      </c>
      <c r="J17" s="593">
        <v>0</v>
      </c>
      <c r="K17" s="593">
        <v>0</v>
      </c>
      <c r="L17" s="593">
        <v>0</v>
      </c>
      <c r="M17" s="593">
        <v>0</v>
      </c>
      <c r="N17" s="593">
        <v>0</v>
      </c>
      <c r="O17" s="593">
        <v>0</v>
      </c>
      <c r="P17" s="593">
        <v>0</v>
      </c>
      <c r="Q17" s="593">
        <v>0</v>
      </c>
      <c r="R17" s="593">
        <v>0</v>
      </c>
      <c r="S17" s="593">
        <v>0</v>
      </c>
      <c r="T17" s="593">
        <v>0</v>
      </c>
      <c r="U17" s="593">
        <v>0</v>
      </c>
      <c r="V17" s="593">
        <v>0</v>
      </c>
      <c r="W17" s="593">
        <v>0</v>
      </c>
      <c r="X17" s="593">
        <v>0</v>
      </c>
      <c r="Y17" s="593">
        <v>0</v>
      </c>
      <c r="Z17" s="593">
        <v>0</v>
      </c>
      <c r="AA17" s="593">
        <v>0</v>
      </c>
      <c r="AB17" s="593">
        <v>0</v>
      </c>
      <c r="AC17" s="593">
        <v>0</v>
      </c>
      <c r="AD17" s="593">
        <v>0</v>
      </c>
      <c r="AE17" s="593">
        <v>0</v>
      </c>
      <c r="AF17" s="593">
        <v>0</v>
      </c>
      <c r="AG17" s="593">
        <v>0</v>
      </c>
      <c r="AH17" s="593">
        <v>0</v>
      </c>
      <c r="AI17" s="593">
        <v>0</v>
      </c>
      <c r="AJ17" s="593">
        <v>0</v>
      </c>
      <c r="AK17" s="593">
        <v>0</v>
      </c>
      <c r="AL17" s="593">
        <v>0</v>
      </c>
      <c r="AM17" s="593">
        <v>0</v>
      </c>
      <c r="AN17" s="593">
        <v>0</v>
      </c>
      <c r="AO17" s="593">
        <v>0</v>
      </c>
      <c r="AP17" s="593">
        <v>0</v>
      </c>
      <c r="AQ17" s="593">
        <v>0</v>
      </c>
      <c r="AR17" s="593">
        <v>0</v>
      </c>
      <c r="AS17" s="593">
        <v>0</v>
      </c>
      <c r="AT17" s="593">
        <v>0</v>
      </c>
      <c r="AU17" s="593">
        <v>0</v>
      </c>
      <c r="AV17" s="593">
        <v>0</v>
      </c>
      <c r="AW17" s="593">
        <v>0</v>
      </c>
      <c r="AX17" s="593">
        <v>0</v>
      </c>
      <c r="AY17" s="593">
        <v>0</v>
      </c>
      <c r="AZ17" s="593">
        <v>0</v>
      </c>
      <c r="BA17" s="593">
        <v>0</v>
      </c>
      <c r="BB17" s="593">
        <v>0</v>
      </c>
      <c r="BC17" s="593">
        <v>0</v>
      </c>
      <c r="BD17" s="593">
        <v>0</v>
      </c>
      <c r="BE17" s="593">
        <v>0</v>
      </c>
      <c r="BF17" s="593">
        <v>0</v>
      </c>
      <c r="BG17" s="593">
        <v>0</v>
      </c>
      <c r="BH17" s="593">
        <v>0</v>
      </c>
      <c r="BI17" s="593">
        <v>0</v>
      </c>
      <c r="BJ17" s="593">
        <v>0</v>
      </c>
      <c r="BK17" s="593">
        <v>0</v>
      </c>
      <c r="BL17" s="593">
        <v>0</v>
      </c>
    </row>
    <row r="18" spans="2:64" ht="14.25" x14ac:dyDescent="0.2">
      <c r="B18" s="348" t="s">
        <v>777</v>
      </c>
      <c r="C18" s="270"/>
      <c r="D18" s="345"/>
      <c r="E18" s="593">
        <v>0</v>
      </c>
      <c r="F18" s="593">
        <v>0</v>
      </c>
      <c r="G18" s="593">
        <v>0</v>
      </c>
      <c r="H18" s="593">
        <v>0</v>
      </c>
      <c r="I18" s="593">
        <v>0</v>
      </c>
      <c r="J18" s="593">
        <v>0</v>
      </c>
      <c r="K18" s="593">
        <v>0</v>
      </c>
      <c r="L18" s="593">
        <v>0</v>
      </c>
      <c r="M18" s="593">
        <v>0</v>
      </c>
      <c r="N18" s="593">
        <v>0</v>
      </c>
      <c r="O18" s="593">
        <v>0</v>
      </c>
      <c r="P18" s="593">
        <v>0</v>
      </c>
      <c r="Q18" s="593">
        <v>0</v>
      </c>
      <c r="R18" s="593">
        <v>0</v>
      </c>
      <c r="S18" s="593">
        <v>0</v>
      </c>
      <c r="T18" s="593">
        <v>0</v>
      </c>
      <c r="U18" s="593">
        <v>0</v>
      </c>
      <c r="V18" s="593">
        <v>0</v>
      </c>
      <c r="W18" s="593">
        <v>0</v>
      </c>
      <c r="X18" s="593">
        <v>0</v>
      </c>
      <c r="Y18" s="593">
        <v>0</v>
      </c>
      <c r="Z18" s="593">
        <v>0</v>
      </c>
      <c r="AA18" s="593">
        <v>0</v>
      </c>
      <c r="AB18" s="593">
        <v>0</v>
      </c>
      <c r="AC18" s="593">
        <v>0</v>
      </c>
      <c r="AD18" s="593">
        <v>0</v>
      </c>
      <c r="AE18" s="593">
        <v>0</v>
      </c>
      <c r="AF18" s="593">
        <v>0</v>
      </c>
      <c r="AG18" s="593">
        <v>0</v>
      </c>
      <c r="AH18" s="593">
        <v>0</v>
      </c>
      <c r="AI18" s="593">
        <v>0</v>
      </c>
      <c r="AJ18" s="593">
        <v>0</v>
      </c>
      <c r="AK18" s="593">
        <v>0</v>
      </c>
      <c r="AL18" s="593">
        <v>0</v>
      </c>
      <c r="AM18" s="593">
        <v>0</v>
      </c>
      <c r="AN18" s="593">
        <v>0</v>
      </c>
      <c r="AO18" s="593">
        <v>0</v>
      </c>
      <c r="AP18" s="593">
        <v>0</v>
      </c>
      <c r="AQ18" s="593">
        <v>0</v>
      </c>
      <c r="AR18" s="593">
        <v>0</v>
      </c>
      <c r="AS18" s="593">
        <v>0</v>
      </c>
      <c r="AT18" s="593">
        <v>0</v>
      </c>
      <c r="AU18" s="593">
        <v>0</v>
      </c>
      <c r="AV18" s="593">
        <v>0</v>
      </c>
      <c r="AW18" s="593">
        <v>0</v>
      </c>
      <c r="AX18" s="593">
        <v>0</v>
      </c>
      <c r="AY18" s="593">
        <v>0</v>
      </c>
      <c r="AZ18" s="593">
        <v>0</v>
      </c>
      <c r="BA18" s="593">
        <v>0</v>
      </c>
      <c r="BB18" s="593">
        <v>0</v>
      </c>
      <c r="BC18" s="593">
        <v>0</v>
      </c>
      <c r="BD18" s="593">
        <v>0</v>
      </c>
      <c r="BE18" s="593">
        <v>0</v>
      </c>
      <c r="BF18" s="593">
        <v>0</v>
      </c>
      <c r="BG18" s="593">
        <v>0</v>
      </c>
      <c r="BH18" s="593">
        <v>0</v>
      </c>
      <c r="BI18" s="593">
        <v>0</v>
      </c>
      <c r="BJ18" s="593">
        <v>0</v>
      </c>
      <c r="BK18" s="593">
        <v>0</v>
      </c>
      <c r="BL18" s="593">
        <v>0</v>
      </c>
    </row>
    <row r="19" spans="2:64" ht="14.25" x14ac:dyDescent="0.2">
      <c r="B19" s="348" t="s">
        <v>778</v>
      </c>
      <c r="C19" s="270"/>
      <c r="D19" s="345"/>
      <c r="E19" s="593">
        <v>0</v>
      </c>
      <c r="F19" s="593">
        <v>0</v>
      </c>
      <c r="G19" s="593">
        <v>0</v>
      </c>
      <c r="H19" s="593">
        <v>0</v>
      </c>
      <c r="I19" s="593">
        <v>0</v>
      </c>
      <c r="J19" s="593">
        <v>0</v>
      </c>
      <c r="K19" s="593">
        <v>0</v>
      </c>
      <c r="L19" s="593">
        <v>0</v>
      </c>
      <c r="M19" s="593">
        <v>0</v>
      </c>
      <c r="N19" s="593">
        <v>0</v>
      </c>
      <c r="O19" s="593">
        <v>0</v>
      </c>
      <c r="P19" s="593">
        <v>0</v>
      </c>
      <c r="Q19" s="593">
        <v>0</v>
      </c>
      <c r="R19" s="593">
        <v>0</v>
      </c>
      <c r="S19" s="593">
        <v>0</v>
      </c>
      <c r="T19" s="593">
        <v>0</v>
      </c>
      <c r="U19" s="593">
        <v>0</v>
      </c>
      <c r="V19" s="593">
        <v>0</v>
      </c>
      <c r="W19" s="593">
        <v>0</v>
      </c>
      <c r="X19" s="593">
        <v>0</v>
      </c>
      <c r="Y19" s="593">
        <v>0</v>
      </c>
      <c r="Z19" s="593">
        <v>0</v>
      </c>
      <c r="AA19" s="593">
        <v>0</v>
      </c>
      <c r="AB19" s="593">
        <v>0</v>
      </c>
      <c r="AC19" s="593">
        <v>0</v>
      </c>
      <c r="AD19" s="593">
        <v>0</v>
      </c>
      <c r="AE19" s="593">
        <v>0</v>
      </c>
      <c r="AF19" s="593">
        <v>0</v>
      </c>
      <c r="AG19" s="593">
        <v>0</v>
      </c>
      <c r="AH19" s="593">
        <v>0</v>
      </c>
      <c r="AI19" s="593">
        <v>0</v>
      </c>
      <c r="AJ19" s="593">
        <v>0</v>
      </c>
      <c r="AK19" s="593">
        <v>0</v>
      </c>
      <c r="AL19" s="593">
        <v>0</v>
      </c>
      <c r="AM19" s="593">
        <v>0</v>
      </c>
      <c r="AN19" s="593">
        <v>0</v>
      </c>
      <c r="AO19" s="593">
        <v>0</v>
      </c>
      <c r="AP19" s="593">
        <v>0</v>
      </c>
      <c r="AQ19" s="593">
        <v>0</v>
      </c>
      <c r="AR19" s="593">
        <v>0</v>
      </c>
      <c r="AS19" s="593">
        <v>0</v>
      </c>
      <c r="AT19" s="593">
        <v>0</v>
      </c>
      <c r="AU19" s="593">
        <v>0</v>
      </c>
      <c r="AV19" s="593">
        <v>0</v>
      </c>
      <c r="AW19" s="593">
        <v>0</v>
      </c>
      <c r="AX19" s="593">
        <v>0</v>
      </c>
      <c r="AY19" s="593">
        <v>0</v>
      </c>
      <c r="AZ19" s="593">
        <v>0</v>
      </c>
      <c r="BA19" s="593">
        <v>0</v>
      </c>
      <c r="BB19" s="593">
        <v>0</v>
      </c>
      <c r="BC19" s="593">
        <v>0</v>
      </c>
      <c r="BD19" s="593">
        <v>0</v>
      </c>
      <c r="BE19" s="593">
        <v>0</v>
      </c>
      <c r="BF19" s="593">
        <v>0</v>
      </c>
      <c r="BG19" s="593">
        <v>0</v>
      </c>
      <c r="BH19" s="593">
        <v>0</v>
      </c>
      <c r="BI19" s="593">
        <v>0</v>
      </c>
      <c r="BJ19" s="593">
        <v>0</v>
      </c>
      <c r="BK19" s="593">
        <v>0</v>
      </c>
      <c r="BL19" s="593">
        <v>0</v>
      </c>
    </row>
    <row r="20" spans="2:64" ht="14.25" x14ac:dyDescent="0.2">
      <c r="B20" s="348" t="s">
        <v>779</v>
      </c>
      <c r="C20" s="270"/>
      <c r="D20" s="345"/>
      <c r="E20" s="593">
        <v>0</v>
      </c>
      <c r="F20" s="593">
        <v>0</v>
      </c>
      <c r="G20" s="593">
        <v>0</v>
      </c>
      <c r="H20" s="593">
        <v>0</v>
      </c>
      <c r="I20" s="593">
        <v>0</v>
      </c>
      <c r="J20" s="593">
        <v>0</v>
      </c>
      <c r="K20" s="593">
        <v>0</v>
      </c>
      <c r="L20" s="593">
        <v>0</v>
      </c>
      <c r="M20" s="593">
        <v>0</v>
      </c>
      <c r="N20" s="593">
        <v>0</v>
      </c>
      <c r="O20" s="593">
        <v>0</v>
      </c>
      <c r="P20" s="593">
        <v>0</v>
      </c>
      <c r="Q20" s="593">
        <v>0</v>
      </c>
      <c r="R20" s="593">
        <v>0</v>
      </c>
      <c r="S20" s="593">
        <v>0</v>
      </c>
      <c r="T20" s="593">
        <v>0</v>
      </c>
      <c r="U20" s="593">
        <v>0</v>
      </c>
      <c r="V20" s="593">
        <v>0</v>
      </c>
      <c r="W20" s="593">
        <v>0</v>
      </c>
      <c r="X20" s="593">
        <v>0</v>
      </c>
      <c r="Y20" s="593">
        <v>0</v>
      </c>
      <c r="Z20" s="593">
        <v>0</v>
      </c>
      <c r="AA20" s="593">
        <v>0</v>
      </c>
      <c r="AB20" s="593">
        <v>0</v>
      </c>
      <c r="AC20" s="593">
        <v>0</v>
      </c>
      <c r="AD20" s="593">
        <v>0</v>
      </c>
      <c r="AE20" s="593">
        <v>0</v>
      </c>
      <c r="AF20" s="593">
        <v>0</v>
      </c>
      <c r="AG20" s="593">
        <v>0</v>
      </c>
      <c r="AH20" s="593">
        <v>0</v>
      </c>
      <c r="AI20" s="593">
        <v>0</v>
      </c>
      <c r="AJ20" s="593">
        <v>0</v>
      </c>
      <c r="AK20" s="593">
        <v>0</v>
      </c>
      <c r="AL20" s="593">
        <v>0</v>
      </c>
      <c r="AM20" s="593">
        <v>0</v>
      </c>
      <c r="AN20" s="593">
        <v>0</v>
      </c>
      <c r="AO20" s="593">
        <v>0</v>
      </c>
      <c r="AP20" s="593">
        <v>0</v>
      </c>
      <c r="AQ20" s="593">
        <v>0</v>
      </c>
      <c r="AR20" s="593">
        <v>0</v>
      </c>
      <c r="AS20" s="593">
        <v>0</v>
      </c>
      <c r="AT20" s="593">
        <v>0</v>
      </c>
      <c r="AU20" s="593">
        <v>0</v>
      </c>
      <c r="AV20" s="593">
        <v>0</v>
      </c>
      <c r="AW20" s="593">
        <v>0</v>
      </c>
      <c r="AX20" s="593">
        <v>0</v>
      </c>
      <c r="AY20" s="593">
        <v>0</v>
      </c>
      <c r="AZ20" s="593">
        <v>0</v>
      </c>
      <c r="BA20" s="593">
        <v>0</v>
      </c>
      <c r="BB20" s="593">
        <v>0</v>
      </c>
      <c r="BC20" s="593">
        <v>0</v>
      </c>
      <c r="BD20" s="593">
        <v>0</v>
      </c>
      <c r="BE20" s="593">
        <v>0</v>
      </c>
      <c r="BF20" s="593">
        <v>0</v>
      </c>
      <c r="BG20" s="593">
        <v>0</v>
      </c>
      <c r="BH20" s="593">
        <v>0</v>
      </c>
      <c r="BI20" s="593">
        <v>0</v>
      </c>
      <c r="BJ20" s="593">
        <v>0</v>
      </c>
      <c r="BK20" s="593">
        <v>0</v>
      </c>
      <c r="BL20" s="593">
        <v>0</v>
      </c>
    </row>
    <row r="21" spans="2:64" ht="14.25" x14ac:dyDescent="0.2">
      <c r="B21" s="348" t="s">
        <v>780</v>
      </c>
      <c r="C21" s="270"/>
      <c r="D21" s="345"/>
      <c r="E21" s="593">
        <v>0</v>
      </c>
      <c r="F21" s="593">
        <v>0</v>
      </c>
      <c r="G21" s="593">
        <v>0</v>
      </c>
      <c r="H21" s="593">
        <v>0</v>
      </c>
      <c r="I21" s="593">
        <v>0</v>
      </c>
      <c r="J21" s="593">
        <v>0</v>
      </c>
      <c r="K21" s="593">
        <v>0</v>
      </c>
      <c r="L21" s="593">
        <v>0</v>
      </c>
      <c r="M21" s="593">
        <v>0</v>
      </c>
      <c r="N21" s="593">
        <v>0</v>
      </c>
      <c r="O21" s="593">
        <v>0</v>
      </c>
      <c r="P21" s="593">
        <v>0</v>
      </c>
      <c r="Q21" s="593">
        <v>0</v>
      </c>
      <c r="R21" s="593">
        <v>0</v>
      </c>
      <c r="S21" s="593">
        <v>0</v>
      </c>
      <c r="T21" s="593">
        <v>0</v>
      </c>
      <c r="U21" s="593">
        <v>0</v>
      </c>
      <c r="V21" s="593">
        <v>0</v>
      </c>
      <c r="W21" s="593">
        <v>0</v>
      </c>
      <c r="X21" s="593">
        <v>0</v>
      </c>
      <c r="Y21" s="593">
        <v>0</v>
      </c>
      <c r="Z21" s="593">
        <v>0</v>
      </c>
      <c r="AA21" s="593">
        <v>0</v>
      </c>
      <c r="AB21" s="593">
        <v>0</v>
      </c>
      <c r="AC21" s="593">
        <v>0</v>
      </c>
      <c r="AD21" s="593">
        <v>0</v>
      </c>
      <c r="AE21" s="593">
        <v>0</v>
      </c>
      <c r="AF21" s="593">
        <v>0</v>
      </c>
      <c r="AG21" s="593">
        <v>0</v>
      </c>
      <c r="AH21" s="593">
        <v>0</v>
      </c>
      <c r="AI21" s="593">
        <v>0</v>
      </c>
      <c r="AJ21" s="593">
        <v>0</v>
      </c>
      <c r="AK21" s="593">
        <v>0</v>
      </c>
      <c r="AL21" s="593">
        <v>0</v>
      </c>
      <c r="AM21" s="593">
        <v>0</v>
      </c>
      <c r="AN21" s="593">
        <v>0</v>
      </c>
      <c r="AO21" s="593">
        <v>0</v>
      </c>
      <c r="AP21" s="593">
        <v>0</v>
      </c>
      <c r="AQ21" s="593">
        <v>0</v>
      </c>
      <c r="AR21" s="593">
        <v>0</v>
      </c>
      <c r="AS21" s="593">
        <v>0</v>
      </c>
      <c r="AT21" s="593">
        <v>0</v>
      </c>
      <c r="AU21" s="593">
        <v>0</v>
      </c>
      <c r="AV21" s="593">
        <v>0</v>
      </c>
      <c r="AW21" s="593">
        <v>0</v>
      </c>
      <c r="AX21" s="593">
        <v>0</v>
      </c>
      <c r="AY21" s="593">
        <v>0</v>
      </c>
      <c r="AZ21" s="593">
        <v>0</v>
      </c>
      <c r="BA21" s="593">
        <v>0</v>
      </c>
      <c r="BB21" s="593">
        <v>0</v>
      </c>
      <c r="BC21" s="593">
        <v>0</v>
      </c>
      <c r="BD21" s="593">
        <v>0</v>
      </c>
      <c r="BE21" s="593">
        <v>0</v>
      </c>
      <c r="BF21" s="593">
        <v>0</v>
      </c>
      <c r="BG21" s="593">
        <v>0</v>
      </c>
      <c r="BH21" s="593">
        <v>0</v>
      </c>
      <c r="BI21" s="593">
        <v>0</v>
      </c>
      <c r="BJ21" s="593">
        <v>0</v>
      </c>
      <c r="BK21" s="593">
        <v>0</v>
      </c>
      <c r="BL21" s="593">
        <v>0</v>
      </c>
    </row>
    <row r="22" spans="2:64" ht="14.25" x14ac:dyDescent="0.2">
      <c r="B22" s="348" t="s">
        <v>781</v>
      </c>
      <c r="C22" s="270"/>
      <c r="D22" s="345"/>
      <c r="E22" s="593">
        <v>0</v>
      </c>
      <c r="F22" s="593">
        <v>0</v>
      </c>
      <c r="G22" s="593">
        <v>0</v>
      </c>
      <c r="H22" s="593">
        <v>0</v>
      </c>
      <c r="I22" s="593">
        <v>0</v>
      </c>
      <c r="J22" s="593">
        <v>0</v>
      </c>
      <c r="K22" s="593">
        <v>0</v>
      </c>
      <c r="L22" s="593">
        <v>0</v>
      </c>
      <c r="M22" s="593">
        <v>0</v>
      </c>
      <c r="N22" s="593">
        <v>0</v>
      </c>
      <c r="O22" s="593">
        <v>0</v>
      </c>
      <c r="P22" s="593">
        <v>0</v>
      </c>
      <c r="Q22" s="593">
        <v>0</v>
      </c>
      <c r="R22" s="593">
        <v>0</v>
      </c>
      <c r="S22" s="593">
        <v>0</v>
      </c>
      <c r="T22" s="593">
        <v>0</v>
      </c>
      <c r="U22" s="593">
        <v>0</v>
      </c>
      <c r="V22" s="593">
        <v>0</v>
      </c>
      <c r="W22" s="593">
        <v>0</v>
      </c>
      <c r="X22" s="593">
        <v>0</v>
      </c>
      <c r="Y22" s="593">
        <v>0</v>
      </c>
      <c r="Z22" s="593">
        <v>0</v>
      </c>
      <c r="AA22" s="593">
        <v>0</v>
      </c>
      <c r="AB22" s="593">
        <v>0</v>
      </c>
      <c r="AC22" s="593">
        <v>0</v>
      </c>
      <c r="AD22" s="593">
        <v>0</v>
      </c>
      <c r="AE22" s="593">
        <v>0</v>
      </c>
      <c r="AF22" s="593">
        <v>0</v>
      </c>
      <c r="AG22" s="593">
        <v>0</v>
      </c>
      <c r="AH22" s="593">
        <v>0</v>
      </c>
      <c r="AI22" s="593">
        <v>0</v>
      </c>
      <c r="AJ22" s="593">
        <v>0</v>
      </c>
      <c r="AK22" s="593">
        <v>0</v>
      </c>
      <c r="AL22" s="593">
        <v>0</v>
      </c>
      <c r="AM22" s="593">
        <v>0</v>
      </c>
      <c r="AN22" s="593">
        <v>0</v>
      </c>
      <c r="AO22" s="593">
        <v>0</v>
      </c>
      <c r="AP22" s="593">
        <v>0</v>
      </c>
      <c r="AQ22" s="593">
        <v>0</v>
      </c>
      <c r="AR22" s="593">
        <v>0</v>
      </c>
      <c r="AS22" s="593">
        <v>0</v>
      </c>
      <c r="AT22" s="593">
        <v>0</v>
      </c>
      <c r="AU22" s="593">
        <v>0</v>
      </c>
      <c r="AV22" s="593">
        <v>0</v>
      </c>
      <c r="AW22" s="593">
        <v>0</v>
      </c>
      <c r="AX22" s="593">
        <v>0</v>
      </c>
      <c r="AY22" s="593">
        <v>0</v>
      </c>
      <c r="AZ22" s="593">
        <v>0</v>
      </c>
      <c r="BA22" s="593">
        <v>0</v>
      </c>
      <c r="BB22" s="593">
        <v>0</v>
      </c>
      <c r="BC22" s="593">
        <v>0</v>
      </c>
      <c r="BD22" s="593">
        <v>0</v>
      </c>
      <c r="BE22" s="593">
        <v>0</v>
      </c>
      <c r="BF22" s="593">
        <v>0</v>
      </c>
      <c r="BG22" s="593">
        <v>0</v>
      </c>
      <c r="BH22" s="593">
        <v>0</v>
      </c>
      <c r="BI22" s="593">
        <v>0</v>
      </c>
      <c r="BJ22" s="593">
        <v>0</v>
      </c>
      <c r="BK22" s="593">
        <v>0</v>
      </c>
      <c r="BL22" s="593">
        <v>0</v>
      </c>
    </row>
    <row r="23" spans="2:64" ht="14.25" x14ac:dyDescent="0.2">
      <c r="B23" s="348" t="s">
        <v>782</v>
      </c>
      <c r="C23" s="270"/>
      <c r="D23" s="345"/>
      <c r="E23" s="593">
        <v>0</v>
      </c>
      <c r="F23" s="593">
        <v>0</v>
      </c>
      <c r="G23" s="593">
        <v>0</v>
      </c>
      <c r="H23" s="593">
        <v>0</v>
      </c>
      <c r="I23" s="593">
        <v>0</v>
      </c>
      <c r="J23" s="593">
        <v>0</v>
      </c>
      <c r="K23" s="593">
        <v>0</v>
      </c>
      <c r="L23" s="593">
        <v>0</v>
      </c>
      <c r="M23" s="593">
        <v>0</v>
      </c>
      <c r="N23" s="593">
        <v>0</v>
      </c>
      <c r="O23" s="593">
        <v>0</v>
      </c>
      <c r="P23" s="593">
        <v>0</v>
      </c>
      <c r="Q23" s="593">
        <v>0</v>
      </c>
      <c r="R23" s="593">
        <v>0</v>
      </c>
      <c r="S23" s="593">
        <v>0</v>
      </c>
      <c r="T23" s="593">
        <v>0</v>
      </c>
      <c r="U23" s="593">
        <v>0</v>
      </c>
      <c r="V23" s="593">
        <v>0</v>
      </c>
      <c r="W23" s="593">
        <v>0</v>
      </c>
      <c r="X23" s="593">
        <v>0</v>
      </c>
      <c r="Y23" s="593">
        <v>0</v>
      </c>
      <c r="Z23" s="593">
        <v>0</v>
      </c>
      <c r="AA23" s="593">
        <v>0</v>
      </c>
      <c r="AB23" s="593">
        <v>0</v>
      </c>
      <c r="AC23" s="593">
        <v>0</v>
      </c>
      <c r="AD23" s="593">
        <v>0</v>
      </c>
      <c r="AE23" s="593">
        <v>0</v>
      </c>
      <c r="AF23" s="593">
        <v>0</v>
      </c>
      <c r="AG23" s="593">
        <v>0</v>
      </c>
      <c r="AH23" s="593">
        <v>0</v>
      </c>
      <c r="AI23" s="593">
        <v>0</v>
      </c>
      <c r="AJ23" s="593">
        <v>0</v>
      </c>
      <c r="AK23" s="593">
        <v>0</v>
      </c>
      <c r="AL23" s="593">
        <v>0</v>
      </c>
      <c r="AM23" s="593">
        <v>0</v>
      </c>
      <c r="AN23" s="593">
        <v>0</v>
      </c>
      <c r="AO23" s="593">
        <v>0</v>
      </c>
      <c r="AP23" s="593">
        <v>0</v>
      </c>
      <c r="AQ23" s="593">
        <v>0</v>
      </c>
      <c r="AR23" s="593">
        <v>0</v>
      </c>
      <c r="AS23" s="593">
        <v>0</v>
      </c>
      <c r="AT23" s="593">
        <v>0</v>
      </c>
      <c r="AU23" s="593">
        <v>0</v>
      </c>
      <c r="AV23" s="593">
        <v>0</v>
      </c>
      <c r="AW23" s="593">
        <v>0</v>
      </c>
      <c r="AX23" s="593">
        <v>0</v>
      </c>
      <c r="AY23" s="593">
        <v>0</v>
      </c>
      <c r="AZ23" s="593">
        <v>0</v>
      </c>
      <c r="BA23" s="593">
        <v>0</v>
      </c>
      <c r="BB23" s="593">
        <v>0</v>
      </c>
      <c r="BC23" s="593">
        <v>0</v>
      </c>
      <c r="BD23" s="593">
        <v>0</v>
      </c>
      <c r="BE23" s="593">
        <v>0</v>
      </c>
      <c r="BF23" s="593">
        <v>0</v>
      </c>
      <c r="BG23" s="593">
        <v>0</v>
      </c>
      <c r="BH23" s="593">
        <v>0</v>
      </c>
      <c r="BI23" s="593">
        <v>0</v>
      </c>
      <c r="BJ23" s="593">
        <v>0</v>
      </c>
      <c r="BK23" s="593">
        <v>0</v>
      </c>
      <c r="BL23" s="593">
        <v>0</v>
      </c>
    </row>
    <row r="24" spans="2:64" ht="14.25" x14ac:dyDescent="0.2">
      <c r="B24" s="348" t="s">
        <v>783</v>
      </c>
      <c r="C24" s="597"/>
      <c r="D24" s="1314"/>
      <c r="E24" s="594">
        <v>0</v>
      </c>
      <c r="F24" s="594">
        <v>0</v>
      </c>
      <c r="G24" s="594">
        <v>0</v>
      </c>
      <c r="H24" s="594">
        <v>0</v>
      </c>
      <c r="I24" s="594">
        <v>0</v>
      </c>
      <c r="J24" s="594">
        <v>0</v>
      </c>
      <c r="K24" s="594">
        <v>0</v>
      </c>
      <c r="L24" s="594">
        <v>0</v>
      </c>
      <c r="M24" s="594">
        <v>0</v>
      </c>
      <c r="N24" s="594">
        <v>0</v>
      </c>
      <c r="O24" s="594">
        <v>0</v>
      </c>
      <c r="P24" s="594">
        <v>0</v>
      </c>
      <c r="Q24" s="594">
        <v>0</v>
      </c>
      <c r="R24" s="594">
        <v>0</v>
      </c>
      <c r="S24" s="594">
        <v>0</v>
      </c>
      <c r="T24" s="594">
        <v>0</v>
      </c>
      <c r="U24" s="594">
        <v>0</v>
      </c>
      <c r="V24" s="594">
        <v>0</v>
      </c>
      <c r="W24" s="594">
        <v>0</v>
      </c>
      <c r="X24" s="594">
        <v>0</v>
      </c>
      <c r="Y24" s="594">
        <v>0</v>
      </c>
      <c r="Z24" s="594">
        <v>0</v>
      </c>
      <c r="AA24" s="594">
        <v>0</v>
      </c>
      <c r="AB24" s="594">
        <v>0</v>
      </c>
      <c r="AC24" s="594">
        <v>0</v>
      </c>
      <c r="AD24" s="594">
        <v>0</v>
      </c>
      <c r="AE24" s="594">
        <v>0</v>
      </c>
      <c r="AF24" s="594">
        <v>0</v>
      </c>
      <c r="AG24" s="594">
        <v>0</v>
      </c>
      <c r="AH24" s="594">
        <v>0</v>
      </c>
      <c r="AI24" s="594">
        <v>0</v>
      </c>
      <c r="AJ24" s="594">
        <v>0</v>
      </c>
      <c r="AK24" s="594">
        <v>0</v>
      </c>
      <c r="AL24" s="594">
        <v>0</v>
      </c>
      <c r="AM24" s="594">
        <v>0</v>
      </c>
      <c r="AN24" s="594">
        <v>0</v>
      </c>
      <c r="AO24" s="594">
        <v>0</v>
      </c>
      <c r="AP24" s="594">
        <v>0</v>
      </c>
      <c r="AQ24" s="594">
        <v>0</v>
      </c>
      <c r="AR24" s="594">
        <v>0</v>
      </c>
      <c r="AS24" s="594">
        <v>0</v>
      </c>
      <c r="AT24" s="594">
        <v>0</v>
      </c>
      <c r="AU24" s="594">
        <v>0</v>
      </c>
      <c r="AV24" s="594">
        <v>0</v>
      </c>
      <c r="AW24" s="594">
        <v>0</v>
      </c>
      <c r="AX24" s="594">
        <v>0</v>
      </c>
      <c r="AY24" s="594">
        <v>0</v>
      </c>
      <c r="AZ24" s="594">
        <v>0</v>
      </c>
      <c r="BA24" s="594">
        <v>0</v>
      </c>
      <c r="BB24" s="594">
        <v>0</v>
      </c>
      <c r="BC24" s="594">
        <v>0</v>
      </c>
      <c r="BD24" s="594">
        <v>0</v>
      </c>
      <c r="BE24" s="594">
        <v>0</v>
      </c>
      <c r="BF24" s="594">
        <v>0</v>
      </c>
      <c r="BG24" s="594">
        <v>0</v>
      </c>
      <c r="BH24" s="594">
        <v>0</v>
      </c>
      <c r="BI24" s="594">
        <v>0</v>
      </c>
      <c r="BJ24" s="594">
        <v>0</v>
      </c>
      <c r="BK24" s="594">
        <v>0</v>
      </c>
      <c r="BL24" s="59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2">
    <tabColor theme="6" tint="-0.249977111117893"/>
  </sheetPr>
  <dimension ref="A4:DR186"/>
  <sheetViews>
    <sheetView showGridLines="0" zoomScaleNormal="100" workbookViewId="0">
      <selection activeCell="C12" sqref="C12"/>
    </sheetView>
  </sheetViews>
  <sheetFormatPr defaultColWidth="8.83203125" defaultRowHeight="14.25" x14ac:dyDescent="0.2"/>
  <cols>
    <col min="1" max="1" width="8.83203125" style="529"/>
    <col min="2" max="2" width="31.33203125" style="529" bestFit="1" customWidth="1"/>
    <col min="3" max="3" width="20.83203125" style="529" bestFit="1" customWidth="1"/>
    <col min="4" max="4" width="23.33203125" style="529" bestFit="1" customWidth="1"/>
    <col min="5" max="5" width="28.83203125" style="529" bestFit="1" customWidth="1"/>
    <col min="6" max="6" width="15.6640625" style="529" bestFit="1" customWidth="1"/>
    <col min="7" max="7" width="20.83203125" style="529" bestFit="1" customWidth="1"/>
    <col min="8" max="8" width="24.83203125" style="529" bestFit="1" customWidth="1"/>
    <col min="9" max="122" width="16.83203125" style="529" bestFit="1" customWidth="1"/>
    <col min="123" max="16384" width="8.83203125" style="529"/>
  </cols>
  <sheetData>
    <row r="4" spans="2:122" x14ac:dyDescent="0.2">
      <c r="B4" s="530" t="s">
        <v>385</v>
      </c>
    </row>
    <row r="5" spans="2:122" x14ac:dyDescent="0.2">
      <c r="C5" s="610">
        <v>1</v>
      </c>
      <c r="D5" s="610">
        <v>2</v>
      </c>
      <c r="E5" s="610">
        <v>3</v>
      </c>
      <c r="F5" s="610">
        <v>4</v>
      </c>
      <c r="G5" s="610">
        <v>5</v>
      </c>
      <c r="H5" s="610">
        <v>6</v>
      </c>
      <c r="I5" s="610">
        <v>7</v>
      </c>
      <c r="J5" s="610">
        <v>8</v>
      </c>
      <c r="K5" s="610">
        <v>9</v>
      </c>
      <c r="L5" s="610">
        <v>10</v>
      </c>
      <c r="M5" s="610">
        <v>11</v>
      </c>
      <c r="N5" s="610">
        <v>12</v>
      </c>
      <c r="O5" s="610">
        <v>13</v>
      </c>
      <c r="P5" s="610">
        <v>14</v>
      </c>
      <c r="Q5" s="610">
        <v>15</v>
      </c>
      <c r="R5" s="610">
        <v>16</v>
      </c>
      <c r="S5" s="610">
        <v>17</v>
      </c>
      <c r="T5" s="610">
        <v>18</v>
      </c>
      <c r="U5" s="610">
        <v>19</v>
      </c>
      <c r="V5" s="610">
        <v>20</v>
      </c>
      <c r="W5" s="610">
        <v>21</v>
      </c>
      <c r="X5" s="610">
        <v>22</v>
      </c>
      <c r="Y5" s="610">
        <v>23</v>
      </c>
      <c r="Z5" s="610">
        <v>24</v>
      </c>
      <c r="AA5" s="610">
        <v>25</v>
      </c>
      <c r="AB5" s="610">
        <v>26</v>
      </c>
      <c r="AC5" s="610">
        <v>27</v>
      </c>
      <c r="AD5" s="610">
        <v>28</v>
      </c>
      <c r="AE5" s="610">
        <v>29</v>
      </c>
      <c r="AF5" s="610">
        <v>30</v>
      </c>
      <c r="AG5" s="610">
        <v>31</v>
      </c>
      <c r="AH5" s="610">
        <v>32</v>
      </c>
      <c r="AI5" s="610">
        <v>33</v>
      </c>
      <c r="AJ5" s="610">
        <v>34</v>
      </c>
      <c r="AK5" s="610">
        <v>35</v>
      </c>
      <c r="AL5" s="610">
        <v>36</v>
      </c>
      <c r="AM5" s="610">
        <v>37</v>
      </c>
      <c r="AN5" s="610">
        <v>38</v>
      </c>
      <c r="AO5" s="610">
        <v>39</v>
      </c>
      <c r="AP5" s="610">
        <v>40</v>
      </c>
      <c r="AQ5" s="610">
        <v>41</v>
      </c>
      <c r="AR5" s="610">
        <v>42</v>
      </c>
      <c r="AS5" s="610">
        <v>43</v>
      </c>
      <c r="AT5" s="610">
        <v>44</v>
      </c>
      <c r="AU5" s="610">
        <v>45</v>
      </c>
      <c r="AV5" s="610">
        <v>46</v>
      </c>
      <c r="AW5" s="610">
        <v>47</v>
      </c>
      <c r="AX5" s="610">
        <v>48</v>
      </c>
      <c r="AY5" s="610">
        <v>49</v>
      </c>
      <c r="AZ5" s="610">
        <v>50</v>
      </c>
      <c r="BA5" s="610">
        <v>51</v>
      </c>
      <c r="BB5" s="610">
        <v>52</v>
      </c>
      <c r="BC5" s="610">
        <v>53</v>
      </c>
      <c r="BD5" s="610">
        <v>54</v>
      </c>
      <c r="BE5" s="610">
        <v>55</v>
      </c>
      <c r="BF5" s="610">
        <v>56</v>
      </c>
      <c r="BG5" s="610">
        <v>57</v>
      </c>
      <c r="BH5" s="610">
        <v>58</v>
      </c>
      <c r="BI5" s="610">
        <v>59</v>
      </c>
      <c r="BJ5" s="610">
        <v>60</v>
      </c>
      <c r="BK5" s="610">
        <v>61</v>
      </c>
      <c r="BL5" s="610">
        <v>62</v>
      </c>
      <c r="BM5" s="610">
        <v>63</v>
      </c>
      <c r="BN5" s="610">
        <v>64</v>
      </c>
      <c r="BO5" s="610">
        <v>65</v>
      </c>
      <c r="BP5" s="610">
        <v>66</v>
      </c>
      <c r="BQ5" s="610">
        <v>67</v>
      </c>
      <c r="BR5" s="610">
        <v>68</v>
      </c>
      <c r="BS5" s="610">
        <v>69</v>
      </c>
      <c r="BT5" s="610">
        <v>70</v>
      </c>
      <c r="BU5" s="610">
        <v>71</v>
      </c>
      <c r="BV5" s="610">
        <v>72</v>
      </c>
      <c r="BW5" s="610">
        <v>73</v>
      </c>
      <c r="BX5" s="610">
        <v>74</v>
      </c>
      <c r="BY5" s="610">
        <v>75</v>
      </c>
      <c r="BZ5" s="610">
        <v>76</v>
      </c>
      <c r="CA5" s="610">
        <v>77</v>
      </c>
      <c r="CB5" s="610">
        <v>78</v>
      </c>
      <c r="CC5" s="610">
        <v>79</v>
      </c>
      <c r="CD5" s="610">
        <v>80</v>
      </c>
      <c r="CE5" s="610">
        <v>81</v>
      </c>
      <c r="CF5" s="610">
        <v>82</v>
      </c>
      <c r="CG5" s="610">
        <v>83</v>
      </c>
      <c r="CH5" s="610">
        <v>84</v>
      </c>
      <c r="CI5" s="610">
        <v>85</v>
      </c>
      <c r="CJ5" s="610">
        <v>86</v>
      </c>
      <c r="CK5" s="610">
        <v>87</v>
      </c>
      <c r="CL5" s="610">
        <v>88</v>
      </c>
      <c r="CM5" s="610">
        <v>89</v>
      </c>
      <c r="CN5" s="610">
        <v>90</v>
      </c>
      <c r="CO5" s="610">
        <v>91</v>
      </c>
      <c r="CP5" s="610">
        <v>92</v>
      </c>
      <c r="CQ5" s="610">
        <v>93</v>
      </c>
      <c r="CR5" s="610">
        <v>94</v>
      </c>
      <c r="CS5" s="610">
        <v>95</v>
      </c>
      <c r="CT5" s="610">
        <v>96</v>
      </c>
      <c r="CU5" s="610">
        <v>97</v>
      </c>
      <c r="CV5" s="610">
        <v>98</v>
      </c>
      <c r="CW5" s="610">
        <v>99</v>
      </c>
      <c r="CX5" s="610">
        <v>100</v>
      </c>
      <c r="CY5" s="610">
        <v>101</v>
      </c>
      <c r="CZ5" s="610">
        <v>102</v>
      </c>
      <c r="DA5" s="610">
        <v>103</v>
      </c>
      <c r="DB5" s="610">
        <v>104</v>
      </c>
      <c r="DC5" s="610">
        <v>105</v>
      </c>
      <c r="DD5" s="610">
        <v>106</v>
      </c>
      <c r="DE5" s="610">
        <v>107</v>
      </c>
      <c r="DF5" s="610">
        <v>108</v>
      </c>
      <c r="DG5" s="610">
        <v>109</v>
      </c>
      <c r="DH5" s="610">
        <v>110</v>
      </c>
      <c r="DI5" s="610">
        <v>111</v>
      </c>
      <c r="DJ5" s="610">
        <v>112</v>
      </c>
      <c r="DK5" s="610">
        <v>113</v>
      </c>
      <c r="DL5" s="610">
        <v>114</v>
      </c>
      <c r="DM5" s="610">
        <v>115</v>
      </c>
      <c r="DN5" s="610">
        <v>116</v>
      </c>
      <c r="DO5" s="610">
        <v>117</v>
      </c>
      <c r="DP5" s="610">
        <v>118</v>
      </c>
      <c r="DQ5" s="610">
        <v>119</v>
      </c>
      <c r="DR5" s="610">
        <v>120</v>
      </c>
    </row>
    <row r="6" spans="2:122" x14ac:dyDescent="0.2">
      <c r="B6" s="529" t="str">
        <f>Legenda!C63</f>
        <v>Simples Nacional - Anexo 5</v>
      </c>
      <c r="C6" s="608">
        <f t="shared" ref="C6:D6" si="0">IFERROR(C118,100%)</f>
        <v>0.155</v>
      </c>
      <c r="D6" s="608">
        <f t="shared" si="0"/>
        <v>0.155</v>
      </c>
      <c r="E6" s="608">
        <f>IFERROR(E118,100%)</f>
        <v>0.155</v>
      </c>
      <c r="F6" s="608">
        <f t="shared" ref="F6:BQ6" si="1">IFERROR(F118,100%)</f>
        <v>0.155</v>
      </c>
      <c r="G6" s="608">
        <f t="shared" si="1"/>
        <v>0.15725086186296983</v>
      </c>
      <c r="H6" s="608">
        <f t="shared" si="1"/>
        <v>0.16164280841092774</v>
      </c>
      <c r="I6" s="608">
        <f t="shared" si="1"/>
        <v>0.16480144422738335</v>
      </c>
      <c r="J6" s="608">
        <f t="shared" si="1"/>
        <v>0.16718768107541279</v>
      </c>
      <c r="K6" s="608">
        <f t="shared" si="1"/>
        <v>0.17092145787799284</v>
      </c>
      <c r="L6" s="608">
        <f t="shared" si="1"/>
        <v>0.17422319659174051</v>
      </c>
      <c r="M6" s="608">
        <f t="shared" si="1"/>
        <v>0.17692885974982536</v>
      </c>
      <c r="N6" s="608">
        <f t="shared" si="1"/>
        <v>0.1791797559470473</v>
      </c>
      <c r="O6" s="608">
        <f t="shared" si="1"/>
        <v>0.18103034592912734</v>
      </c>
      <c r="P6" s="608">
        <f t="shared" si="1"/>
        <v>0.18352521278582182</v>
      </c>
      <c r="Q6" s="608">
        <f t="shared" si="1"/>
        <v>0.18576624555917282</v>
      </c>
      <c r="R6" s="608">
        <f t="shared" si="1"/>
        <v>0.18768415139979916</v>
      </c>
      <c r="S6" s="608">
        <f t="shared" si="1"/>
        <v>0.18934452805482976</v>
      </c>
      <c r="T6" s="608">
        <f t="shared" si="1"/>
        <v>0.19079609092040245</v>
      </c>
      <c r="U6" s="608">
        <f t="shared" si="1"/>
        <v>0.19206566379891932</v>
      </c>
      <c r="V6" s="608">
        <f t="shared" si="1"/>
        <v>0.19317793759855675</v>
      </c>
      <c r="W6" s="608">
        <f t="shared" si="1"/>
        <v>0.1941599686548868</v>
      </c>
      <c r="X6" s="608">
        <f t="shared" si="1"/>
        <v>0.19503288777224306</v>
      </c>
      <c r="Y6" s="608">
        <f t="shared" si="1"/>
        <v>0.19663828048717011</v>
      </c>
      <c r="Z6" s="608">
        <f t="shared" si="1"/>
        <v>0.19918978494528</v>
      </c>
      <c r="AA6" s="608">
        <f t="shared" si="1"/>
        <v>0.20147237021002096</v>
      </c>
      <c r="AB6" s="608">
        <f t="shared" si="1"/>
        <v>0.2035166996885871</v>
      </c>
      <c r="AC6" s="608">
        <f t="shared" si="1"/>
        <v>0.20535728259277339</v>
      </c>
      <c r="AD6" s="608">
        <f t="shared" si="1"/>
        <v>0.20702223995804103</v>
      </c>
      <c r="AE6" s="608">
        <f t="shared" si="1"/>
        <v>0.20853471900716092</v>
      </c>
      <c r="AF6" s="608">
        <f t="shared" si="1"/>
        <v>0.20991496528177039</v>
      </c>
      <c r="AG6" s="608">
        <f t="shared" si="1"/>
        <v>0.21117158474831563</v>
      </c>
      <c r="AH6" s="608">
        <f t="shared" si="1"/>
        <v>0.21231447529724037</v>
      </c>
      <c r="AI6" s="608">
        <f t="shared" si="1"/>
        <v>0.16029572399144706</v>
      </c>
      <c r="AJ6" s="608">
        <f t="shared" si="1"/>
        <v>0.16863369242915816</v>
      </c>
      <c r="AK6" s="608">
        <f t="shared" si="1"/>
        <v>0.17631861761967549</v>
      </c>
      <c r="AL6" s="608">
        <f t="shared" si="1"/>
        <v>0.18342986490555069</v>
      </c>
      <c r="AM6" s="608">
        <f t="shared" si="1"/>
        <v>0.18998580505595875</v>
      </c>
      <c r="AN6" s="608">
        <f t="shared" si="1"/>
        <v>1</v>
      </c>
      <c r="AO6" s="608">
        <f t="shared" si="1"/>
        <v>1</v>
      </c>
      <c r="AP6" s="608">
        <f t="shared" si="1"/>
        <v>1</v>
      </c>
      <c r="AQ6" s="608">
        <f t="shared" si="1"/>
        <v>1</v>
      </c>
      <c r="AR6" s="608">
        <f t="shared" si="1"/>
        <v>1</v>
      </c>
      <c r="AS6" s="608">
        <f t="shared" si="1"/>
        <v>1</v>
      </c>
      <c r="AT6" s="608">
        <f t="shared" si="1"/>
        <v>1</v>
      </c>
      <c r="AU6" s="608">
        <f t="shared" si="1"/>
        <v>1</v>
      </c>
      <c r="AV6" s="608">
        <f t="shared" si="1"/>
        <v>1</v>
      </c>
      <c r="AW6" s="608">
        <f t="shared" si="1"/>
        <v>1</v>
      </c>
      <c r="AX6" s="608">
        <f t="shared" si="1"/>
        <v>1</v>
      </c>
      <c r="AY6" s="608">
        <f t="shared" si="1"/>
        <v>1</v>
      </c>
      <c r="AZ6" s="608">
        <f t="shared" si="1"/>
        <v>1</v>
      </c>
      <c r="BA6" s="608">
        <f t="shared" si="1"/>
        <v>1</v>
      </c>
      <c r="BB6" s="608">
        <f t="shared" si="1"/>
        <v>1</v>
      </c>
      <c r="BC6" s="608">
        <f t="shared" si="1"/>
        <v>1</v>
      </c>
      <c r="BD6" s="608">
        <f t="shared" si="1"/>
        <v>1</v>
      </c>
      <c r="BE6" s="608">
        <f t="shared" si="1"/>
        <v>1</v>
      </c>
      <c r="BF6" s="608">
        <f t="shared" si="1"/>
        <v>1</v>
      </c>
      <c r="BG6" s="608">
        <f t="shared" si="1"/>
        <v>1</v>
      </c>
      <c r="BH6" s="608">
        <f t="shared" si="1"/>
        <v>1</v>
      </c>
      <c r="BI6" s="608">
        <f t="shared" si="1"/>
        <v>1</v>
      </c>
      <c r="BJ6" s="608">
        <f t="shared" si="1"/>
        <v>1</v>
      </c>
      <c r="BK6" s="608">
        <f t="shared" si="1"/>
        <v>1</v>
      </c>
      <c r="BL6" s="608">
        <f t="shared" si="1"/>
        <v>1</v>
      </c>
      <c r="BM6" s="608">
        <f t="shared" si="1"/>
        <v>1</v>
      </c>
      <c r="BN6" s="608">
        <f t="shared" si="1"/>
        <v>1</v>
      </c>
      <c r="BO6" s="608">
        <f t="shared" si="1"/>
        <v>1</v>
      </c>
      <c r="BP6" s="608">
        <f t="shared" si="1"/>
        <v>1</v>
      </c>
      <c r="BQ6" s="608">
        <f t="shared" si="1"/>
        <v>1</v>
      </c>
      <c r="BR6" s="608">
        <f t="shared" ref="BR6:DR6" si="2">IFERROR(BR118,100%)</f>
        <v>1</v>
      </c>
      <c r="BS6" s="608">
        <f t="shared" si="2"/>
        <v>1</v>
      </c>
      <c r="BT6" s="608">
        <f t="shared" si="2"/>
        <v>1</v>
      </c>
      <c r="BU6" s="608">
        <f t="shared" si="2"/>
        <v>1</v>
      </c>
      <c r="BV6" s="608">
        <f t="shared" si="2"/>
        <v>1</v>
      </c>
      <c r="BW6" s="608">
        <f t="shared" si="2"/>
        <v>1</v>
      </c>
      <c r="BX6" s="608">
        <f t="shared" si="2"/>
        <v>1</v>
      </c>
      <c r="BY6" s="608">
        <f t="shared" si="2"/>
        <v>1</v>
      </c>
      <c r="BZ6" s="608">
        <f t="shared" si="2"/>
        <v>1</v>
      </c>
      <c r="CA6" s="608">
        <f t="shared" si="2"/>
        <v>1</v>
      </c>
      <c r="CB6" s="608">
        <f t="shared" si="2"/>
        <v>1</v>
      </c>
      <c r="CC6" s="608">
        <f t="shared" si="2"/>
        <v>1</v>
      </c>
      <c r="CD6" s="608">
        <f t="shared" si="2"/>
        <v>1</v>
      </c>
      <c r="CE6" s="608">
        <f t="shared" si="2"/>
        <v>1</v>
      </c>
      <c r="CF6" s="608">
        <f t="shared" si="2"/>
        <v>1</v>
      </c>
      <c r="CG6" s="608">
        <f t="shared" si="2"/>
        <v>1</v>
      </c>
      <c r="CH6" s="608">
        <f t="shared" si="2"/>
        <v>1</v>
      </c>
      <c r="CI6" s="608">
        <f t="shared" si="2"/>
        <v>1</v>
      </c>
      <c r="CJ6" s="608">
        <f t="shared" si="2"/>
        <v>1</v>
      </c>
      <c r="CK6" s="608">
        <f t="shared" si="2"/>
        <v>1</v>
      </c>
      <c r="CL6" s="608">
        <f t="shared" si="2"/>
        <v>1</v>
      </c>
      <c r="CM6" s="608">
        <f t="shared" si="2"/>
        <v>1</v>
      </c>
      <c r="CN6" s="608">
        <f t="shared" si="2"/>
        <v>1</v>
      </c>
      <c r="CO6" s="608">
        <f t="shared" si="2"/>
        <v>1</v>
      </c>
      <c r="CP6" s="608">
        <f t="shared" si="2"/>
        <v>1</v>
      </c>
      <c r="CQ6" s="608">
        <f t="shared" si="2"/>
        <v>1</v>
      </c>
      <c r="CR6" s="608">
        <f t="shared" si="2"/>
        <v>1</v>
      </c>
      <c r="CS6" s="608">
        <f t="shared" si="2"/>
        <v>1</v>
      </c>
      <c r="CT6" s="608">
        <f t="shared" si="2"/>
        <v>1</v>
      </c>
      <c r="CU6" s="608">
        <f t="shared" si="2"/>
        <v>1</v>
      </c>
      <c r="CV6" s="608">
        <f t="shared" si="2"/>
        <v>1</v>
      </c>
      <c r="CW6" s="608">
        <f t="shared" si="2"/>
        <v>1</v>
      </c>
      <c r="CX6" s="608">
        <f t="shared" si="2"/>
        <v>1</v>
      </c>
      <c r="CY6" s="608">
        <f t="shared" si="2"/>
        <v>1</v>
      </c>
      <c r="CZ6" s="608">
        <f t="shared" si="2"/>
        <v>1</v>
      </c>
      <c r="DA6" s="608">
        <f t="shared" si="2"/>
        <v>1</v>
      </c>
      <c r="DB6" s="608">
        <f t="shared" si="2"/>
        <v>1</v>
      </c>
      <c r="DC6" s="608">
        <f t="shared" si="2"/>
        <v>1</v>
      </c>
      <c r="DD6" s="608">
        <f t="shared" si="2"/>
        <v>1</v>
      </c>
      <c r="DE6" s="608">
        <f t="shared" si="2"/>
        <v>1</v>
      </c>
      <c r="DF6" s="608">
        <f t="shared" si="2"/>
        <v>1</v>
      </c>
      <c r="DG6" s="608">
        <f t="shared" si="2"/>
        <v>1</v>
      </c>
      <c r="DH6" s="608">
        <f t="shared" si="2"/>
        <v>1</v>
      </c>
      <c r="DI6" s="608">
        <f t="shared" si="2"/>
        <v>1</v>
      </c>
      <c r="DJ6" s="608">
        <f t="shared" si="2"/>
        <v>1</v>
      </c>
      <c r="DK6" s="608">
        <f t="shared" si="2"/>
        <v>1</v>
      </c>
      <c r="DL6" s="608">
        <f t="shared" si="2"/>
        <v>1</v>
      </c>
      <c r="DM6" s="608">
        <f t="shared" si="2"/>
        <v>1</v>
      </c>
      <c r="DN6" s="608">
        <f t="shared" si="2"/>
        <v>1</v>
      </c>
      <c r="DO6" s="608">
        <f t="shared" si="2"/>
        <v>1</v>
      </c>
      <c r="DP6" s="608">
        <f t="shared" si="2"/>
        <v>1</v>
      </c>
      <c r="DQ6" s="608">
        <f t="shared" si="2"/>
        <v>1</v>
      </c>
      <c r="DR6" s="608">
        <f t="shared" si="2"/>
        <v>1</v>
      </c>
    </row>
    <row r="8" spans="2:122" x14ac:dyDescent="0.2">
      <c r="B8" s="529" t="str">
        <f>Legenda!C65</f>
        <v>Lucro Presumido - Serviços</v>
      </c>
      <c r="C8" s="608">
        <f>VLOOKUP($B$8,$A$172:C185,C186,0)</f>
        <v>0.1133</v>
      </c>
      <c r="D8" s="608">
        <f>VLOOKUP($B$8,$A$172:D185,D186,0)</f>
        <v>0.11330000000000001</v>
      </c>
      <c r="E8" s="608">
        <f>VLOOKUP($B$8,$A$172:E185,E186,0)</f>
        <v>0.11330000000000001</v>
      </c>
      <c r="F8" s="608">
        <f>VLOOKUP($B$8,$A$172:F185,F186,0)</f>
        <v>0.1133</v>
      </c>
      <c r="G8" s="608">
        <f>VLOOKUP($B$8,$A$172:G185,G186,0)</f>
        <v>0.11329999999999997</v>
      </c>
      <c r="H8" s="608">
        <f>VLOOKUP($B$8,$A$172:H185,H186,0)</f>
        <v>0.1133</v>
      </c>
      <c r="I8" s="608">
        <f>VLOOKUP($B$8,$A$172:I185,I186,0)</f>
        <v>0.1133</v>
      </c>
      <c r="J8" s="608">
        <f>VLOOKUP($B$8,$A$172:J185,J186,0)</f>
        <v>0.11329999999999998</v>
      </c>
      <c r="K8" s="608">
        <f>VLOOKUP($B$8,$A$172:K185,K186,0)</f>
        <v>0.11330000000000001</v>
      </c>
      <c r="L8" s="608">
        <f>VLOOKUP($B$8,$A$172:L185,L186,0)</f>
        <v>0.11469016293902005</v>
      </c>
      <c r="M8" s="608">
        <f>VLOOKUP($B$8,$A$172:M185,M186,0)</f>
        <v>0.11726598122001917</v>
      </c>
      <c r="N8" s="608">
        <f>VLOOKUP($B$8,$A$172:N185,N186,0)</f>
        <v>0.11964109794289278</v>
      </c>
      <c r="O8" s="608">
        <f>VLOOKUP($B$8,$A$172:O185,O186,0)</f>
        <v>0.1283362529707579</v>
      </c>
      <c r="P8" s="608">
        <f>VLOOKUP($B$8,$A$172:P185,P186,0)</f>
        <v>0.12928124681095982</v>
      </c>
      <c r="Q8" s="608">
        <f>VLOOKUP($B$8,$A$172:Q185,Q186,0)</f>
        <v>0.13018048347524858</v>
      </c>
      <c r="R8" s="608">
        <f>VLOOKUP($B$8,$A$172:R185,R186,0)</f>
        <v>0.13103696717595109</v>
      </c>
      <c r="S8" s="608">
        <f>VLOOKUP($B$8,$A$172:S185,S186,0)</f>
        <v>0.13188122667012644</v>
      </c>
      <c r="T8" s="608">
        <f>VLOOKUP($B$8,$A$172:T185,T186,0)</f>
        <v>0.1327174212712878</v>
      </c>
      <c r="U8" s="608">
        <f>VLOOKUP($B$8,$A$172:U185,U186,0)</f>
        <v>0.13347363886149627</v>
      </c>
      <c r="V8" s="608">
        <f>VLOOKUP($B$8,$A$172:V185,V186,0)</f>
        <v>0.13415976359327814</v>
      </c>
      <c r="W8" s="608">
        <f>VLOOKUP($B$8,$A$172:W185,W186,0)</f>
        <v>0.13482704516430075</v>
      </c>
      <c r="X8" s="608">
        <f>VLOOKUP($B$8,$A$172:X185,X186,0)</f>
        <v>0.1354717305660818</v>
      </c>
      <c r="Y8" s="608">
        <f>VLOOKUP($B$8,$A$172:Y185,Y186,0)</f>
        <v>0.13608826539821622</v>
      </c>
      <c r="Z8" s="608">
        <f>VLOOKUP($B$8,$A$172:Z185,Z186,0)</f>
        <v>0.13668287976969187</v>
      </c>
      <c r="AA8" s="608">
        <f>VLOOKUP($B$8,$A$172:AA185,AA186,0)</f>
        <v>0.13813591131865124</v>
      </c>
      <c r="AB8" s="608">
        <f>VLOOKUP($B$8,$A$172:AB185,AB186,0)</f>
        <v>0.13847151125635718</v>
      </c>
      <c r="AC8" s="608">
        <f>VLOOKUP($B$8,$A$172:AC185,AC186,0)</f>
        <v>0.13879423689676057</v>
      </c>
      <c r="AD8" s="608">
        <f>VLOOKUP($B$8,$A$172:AD185,AD186,0)</f>
        <v>0.13910462859459205</v>
      </c>
      <c r="AE8" s="608">
        <f>VLOOKUP($B$8,$A$172:AE185,AE186,0)</f>
        <v>0.13940855872165972</v>
      </c>
      <c r="AF8" s="608">
        <f>VLOOKUP($B$8,$A$172:AF185,AF186,0)</f>
        <v>0.1397096646808636</v>
      </c>
      <c r="AG8" s="608">
        <f>VLOOKUP($B$8,$A$172:AG185,AG186,0)</f>
        <v>0.1399732844463937</v>
      </c>
      <c r="AH8" s="608">
        <f>VLOOKUP($B$8,$A$172:AH185,AH186,0)</f>
        <v>0.14020665411371283</v>
      </c>
      <c r="AI8" s="608">
        <f>VLOOKUP($B$8,$A$172:AI185,AI186,0)</f>
        <v>0.14043820399834747</v>
      </c>
      <c r="AJ8" s="608">
        <f>VLOOKUP($B$8,$A$172:AJ185,AJ186,0)</f>
        <v>0.14066681302736941</v>
      </c>
      <c r="AK8" s="608">
        <f>VLOOKUP($B$8,$A$172:AK185,AK186,0)</f>
        <v>0.14089085993127037</v>
      </c>
      <c r="AL8" s="608">
        <f>VLOOKUP($B$8,$A$172:AL185,AL186,0)</f>
        <v>0.14111209062550814</v>
      </c>
      <c r="AM8" s="608">
        <f>VLOOKUP($B$8,$A$172:AM185,AM186,0)</f>
        <v>0.14154316091137689</v>
      </c>
      <c r="AN8" s="608">
        <f>VLOOKUP($B$8,$A$172:AN185,AN186,0)</f>
        <v>0.14168610660157402</v>
      </c>
      <c r="AO8" s="608">
        <f>VLOOKUP($B$8,$A$172:AO185,AO186,0)</f>
        <v>0.14182568294551007</v>
      </c>
      <c r="AP8" s="608">
        <f>VLOOKUP($B$8,$A$172:AP185,AP186,0)</f>
        <v>0.1419619019828397</v>
      </c>
      <c r="AQ8" s="608">
        <f>VLOOKUP($B$8,$A$172:AQ185,AQ186,0)</f>
        <v>0.14209636507509543</v>
      </c>
      <c r="AR8" s="608">
        <f>VLOOKUP($B$8,$A$172:AR185,AR186,0)</f>
        <v>0.14223093188410646</v>
      </c>
      <c r="AS8" s="608">
        <f>VLOOKUP($B$8,$A$172:AS185,AS186,0)</f>
        <v>0.14234818122224138</v>
      </c>
      <c r="AT8" s="608">
        <f>VLOOKUP($B$8,$A$172:AT185,AT186,0)</f>
        <v>0.1424514553353429</v>
      </c>
      <c r="AU8" s="608">
        <f>VLOOKUP($B$8,$A$172:AU185,AU186,0)</f>
        <v>0.14255535193141092</v>
      </c>
      <c r="AV8" s="608">
        <f>VLOOKUP($B$8,$A$172:AV185,AV186,0)</f>
        <v>0.14265944478323581</v>
      </c>
      <c r="AW8" s="608">
        <f>VLOOKUP($B$8,$A$172:AW185,AW186,0)</f>
        <v>0.14276311749722195</v>
      </c>
      <c r="AX8" s="608">
        <f>VLOOKUP($B$8,$A$172:AX185,AX186,0)</f>
        <v>0.14286711870624197</v>
      </c>
      <c r="AY8" s="608">
        <f>VLOOKUP($B$8,$A$172:AY185,AY186,0)</f>
        <v>0.14304098309020052</v>
      </c>
      <c r="AZ8" s="608">
        <f>VLOOKUP($B$8,$A$172:AZ185,AZ186,0)</f>
        <v>0.14311288749941212</v>
      </c>
      <c r="BA8" s="608">
        <f>VLOOKUP($B$8,$A$172:BA185,BA186,0)</f>
        <v>0.14318389488349526</v>
      </c>
      <c r="BB8" s="608">
        <f>VLOOKUP($B$8,$A$172:BB185,BB186,0)</f>
        <v>0.14325396020731246</v>
      </c>
      <c r="BC8" s="608">
        <f>VLOOKUP($B$8,$A$172:BC185,BC186,0)</f>
        <v>0.14332364449630783</v>
      </c>
      <c r="BD8" s="608">
        <f>VLOOKUP($B$8,$A$172:BD185,BD186,0)</f>
        <v>0.14339398017368271</v>
      </c>
      <c r="BE8" s="608">
        <f>VLOOKUP($B$8,$A$172:BE185,BE186,0)</f>
        <v>0.14345526289833388</v>
      </c>
      <c r="BF8" s="608">
        <f>VLOOKUP($B$8,$A$172:BF185,BF186,0)</f>
        <v>0.14350917876050159</v>
      </c>
      <c r="BG8" s="608">
        <f>VLOOKUP($B$8,$A$172:BG185,BG186,0)</f>
        <v>0.14356392735583612</v>
      </c>
      <c r="BH8" s="608">
        <f>VLOOKUP($B$8,$A$172:BH185,BH186,0)</f>
        <v>0.14361932425287366</v>
      </c>
      <c r="BI8" s="608">
        <f>VLOOKUP($B$8,$A$172:BI185,BI186,0)</f>
        <v>0.14367509861963604</v>
      </c>
      <c r="BJ8" s="608">
        <f>VLOOKUP($B$8,$A$172:BJ185,BJ186,0)</f>
        <v>0.14373165599252141</v>
      </c>
      <c r="BK8" s="608">
        <f>VLOOKUP($B$8,$A$172:BK185,BK186,0)</f>
        <v>0.14377383012504938</v>
      </c>
      <c r="BL8" s="608">
        <f>VLOOKUP($B$8,$A$172:BL185,BL186,0)</f>
        <v>0.14381223272319932</v>
      </c>
      <c r="BM8" s="608">
        <f>VLOOKUP($B$8,$A$172:BM185,BM186,0)</f>
        <v>0.14385041006830071</v>
      </c>
      <c r="BN8" s="608">
        <f>VLOOKUP($B$8,$A$172:BN185,BN186,0)</f>
        <v>0.1438883535331249</v>
      </c>
      <c r="BO8" s="608">
        <f>VLOOKUP($B$8,$A$172:BO185,BO186,0)</f>
        <v>0.14392605331269057</v>
      </c>
      <c r="BP8" s="608">
        <f>VLOOKUP($B$8,$A$172:BP185,BP186,0)</f>
        <v>0.14396395634933934</v>
      </c>
      <c r="BQ8" s="608">
        <f>VLOOKUP($B$8,$A$172:BQ185,BQ186,0)</f>
        <v>0.14399720871824354</v>
      </c>
      <c r="BR8" s="608">
        <f>VLOOKUP($B$8,$A$172:BR185,BR186,0)</f>
        <v>0.14402658256861617</v>
      </c>
      <c r="BS8" s="608">
        <f>VLOOKUP($B$8,$A$172:BS185,BS186,0)</f>
        <v>0.14405620299471297</v>
      </c>
      <c r="BT8" s="608">
        <f>VLOOKUP($B$8,$A$172:BT185,BT186,0)</f>
        <v>0.14408604850662904</v>
      </c>
      <c r="BU8" s="608">
        <f>VLOOKUP($B$8,$A$172:BU185,BU186,0)</f>
        <v>0.14411609489753341</v>
      </c>
      <c r="BV8" s="608">
        <f>VLOOKUP($B$8,$A$172:BV185,BV186,0)</f>
        <v>0.14414664844883091</v>
      </c>
      <c r="BW8" s="608">
        <f>VLOOKUP($B$8,$A$172:BW185,BW186,0)</f>
        <v>0.14417090672574365</v>
      </c>
      <c r="BX8" s="608">
        <f>VLOOKUP($B$8,$A$172:BX185,BX186,0)</f>
        <v>0.14419345226442207</v>
      </c>
      <c r="BY8" s="608">
        <f>VLOOKUP($B$8,$A$172:BY185,BY186,0)</f>
        <v>0.14421576646601056</v>
      </c>
      <c r="BZ8" s="608">
        <f>VLOOKUP($B$8,$A$172:BZ185,BZ186,0)</f>
        <v>0.14423785490266905</v>
      </c>
      <c r="CA8" s="608">
        <f>VLOOKUP($B$8,$A$172:CA185,CA186,0)</f>
        <v>0.14425972246787519</v>
      </c>
      <c r="CB8" s="608">
        <f>VLOOKUP($B$8,$A$172:CB185,CB186,0)</f>
        <v>0.14428163940075353</v>
      </c>
      <c r="CC8" s="608">
        <f>VLOOKUP($B$8,$A$172:CC185,CC186,0)</f>
        <v>0.14430128536186898</v>
      </c>
      <c r="CD8" s="608">
        <f>VLOOKUP($B$8,$A$172:CD185,CD186,0)</f>
        <v>0.14431900084790669</v>
      </c>
      <c r="CE8" s="608">
        <f>VLOOKUP($B$8,$A$172:CE185,CE186,0)</f>
        <v>0.14433682099124895</v>
      </c>
      <c r="CF8" s="608">
        <f>VLOOKUP($B$8,$A$172:CF185,CF186,0)</f>
        <v>0.14435474953824171</v>
      </c>
      <c r="CG8" s="608">
        <f>VLOOKUP($B$8,$A$172:CG185,CG186,0)</f>
        <v>0.14437278913221108</v>
      </c>
      <c r="CH8" s="608">
        <f>VLOOKUP($B$8,$A$172:CH185,CH186,0)</f>
        <v>0.14439105372840871</v>
      </c>
      <c r="CI8" s="608">
        <f>VLOOKUP($B$8,$A$172:CI185,CI186,0)</f>
        <v>0.14440612700688762</v>
      </c>
      <c r="CJ8" s="608">
        <f>VLOOKUP($B$8,$A$172:CJ185,CJ186,0)</f>
        <v>0.14442039534648352</v>
      </c>
      <c r="CK8" s="608">
        <f>VLOOKUP($B$8,$A$172:CK185,CK186,0)</f>
        <v>0.1444345035691007</v>
      </c>
      <c r="CL8" s="608">
        <f>VLOOKUP($B$8,$A$172:CL185,CL186,0)</f>
        <v>0.14444845933777831</v>
      </c>
      <c r="CM8" s="608">
        <f>VLOOKUP($B$8,$A$172:CM185,CM186,0)</f>
        <v>0.14446226991429689</v>
      </c>
      <c r="CN8" s="608">
        <f>VLOOKUP($B$8,$A$172:CN185,CN186,0)</f>
        <v>0.14447606310445532</v>
      </c>
      <c r="CO8" s="608">
        <f>VLOOKUP($B$8,$A$172:CO185,CO186,0)</f>
        <v>0.14448878283153155</v>
      </c>
      <c r="CP8" s="608">
        <f>VLOOKUP($B$8,$A$172:CP185,CP186,0)</f>
        <v>0.14450056806988693</v>
      </c>
      <c r="CQ8" s="608">
        <f>VLOOKUP($B$8,$A$172:CQ185,CQ186,0)</f>
        <v>0.1445123511295337</v>
      </c>
      <c r="CR8" s="608">
        <f>VLOOKUP($B$8,$A$172:CR185,CR186,0)</f>
        <v>0.14452414005415523</v>
      </c>
      <c r="CS8" s="608">
        <f>VLOOKUP($B$8,$A$172:CS185,CS186,0)</f>
        <v>0.14453594258750471</v>
      </c>
      <c r="CT8" s="608">
        <f>VLOOKUP($B$8,$A$172:CT185,CT186,0)</f>
        <v>0.14454781964693503</v>
      </c>
      <c r="CU8" s="608">
        <f>VLOOKUP($B$8,$A$172:CU185,CU186,0)</f>
        <v>0.14455796406742871</v>
      </c>
      <c r="CV8" s="608">
        <f>VLOOKUP($B$8,$A$172:CV185,CV186,0)</f>
        <v>0.14456671812149705</v>
      </c>
      <c r="CW8" s="608">
        <f>VLOOKUP($B$8,$A$172:CW185,CW186,0)</f>
        <v>0.14457537371665502</v>
      </c>
      <c r="CX8" s="608">
        <f>VLOOKUP($B$8,$A$172:CX185,CX186,0)</f>
        <v>0.14458393571576286</v>
      </c>
      <c r="CY8" s="608">
        <f>VLOOKUP($B$8,$A$172:CY185,CY186,0)</f>
        <v>0.14459240884663901</v>
      </c>
      <c r="CZ8" s="608">
        <f>VLOOKUP($B$8,$A$172:CZ185,CZ186,0)</f>
        <v>0.14460083832452292</v>
      </c>
      <c r="DA8" s="608">
        <f>VLOOKUP($B$8,$A$172:DA185,DA186,0)</f>
        <v>0.14460865110036467</v>
      </c>
      <c r="DB8" s="608">
        <f>VLOOKUP($B$8,$A$172:DB185,DB186,0)</f>
        <v>0.14461591205980198</v>
      </c>
      <c r="DC8" s="608">
        <f>VLOOKUP($B$8,$A$172:DC185,DC186,0)</f>
        <v>0.14462298326590906</v>
      </c>
      <c r="DD8" s="608">
        <f>VLOOKUP($B$8,$A$172:DD185,DD186,0)</f>
        <v>0.1446298709700172</v>
      </c>
      <c r="DE8" s="608">
        <f>VLOOKUP($B$8,$A$172:DE185,DE186,0)</f>
        <v>0.14463659872383308</v>
      </c>
      <c r="DF8" s="608">
        <f>VLOOKUP($B$8,$A$172:DF185,DF186,0)</f>
        <v>0.14464320159163283</v>
      </c>
      <c r="DG8" s="608">
        <f>VLOOKUP($B$8,$A$172:DG185,DG186,0)</f>
        <v>0.14464932476195255</v>
      </c>
      <c r="DH8" s="608">
        <f>VLOOKUP($B$8,$A$172:DH185,DH186,0)</f>
        <v>0.14465539913450454</v>
      </c>
      <c r="DI8" s="608">
        <f>VLOOKUP($B$8,$A$172:DI185,DI186,0)</f>
        <v>0.14466124117817714</v>
      </c>
      <c r="DJ8" s="608">
        <f>VLOOKUP($B$8,$A$172:DJ185,DJ186,0)</f>
        <v>0.14466684862877291</v>
      </c>
      <c r="DK8" s="608">
        <f>VLOOKUP($B$8,$A$172:DK185,DK186,0)</f>
        <v>0.14467221827969728</v>
      </c>
      <c r="DL8" s="608">
        <f>VLOOKUP($B$8,$A$172:DL185,DL186,0)</f>
        <v>0.14467734590548406</v>
      </c>
      <c r="DM8" s="608">
        <f>VLOOKUP($B$8,$A$172:DM185,DM186,0)</f>
        <v>0.14468247255114436</v>
      </c>
      <c r="DN8" s="608">
        <f>VLOOKUP($B$8,$A$172:DN185,DN186,0)</f>
        <v>0.14468759217617372</v>
      </c>
      <c r="DO8" s="608">
        <f>VLOOKUP($B$8,$A$172:DO185,DO186,0)</f>
        <v>0.1446925272519386</v>
      </c>
      <c r="DP8" s="608">
        <f>VLOOKUP($B$8,$A$172:DP185,DP186,0)</f>
        <v>0.14469727771550925</v>
      </c>
      <c r="DQ8" s="608">
        <f>VLOOKUP($B$8,$A$172:DQ185,DQ186,0)</f>
        <v>0.14470184305684505</v>
      </c>
      <c r="DR8" s="608">
        <f>VLOOKUP($B$8,$A$172:DR185,DR186,0)</f>
        <v>0.14470617194489796</v>
      </c>
    </row>
    <row r="10" spans="2:122" x14ac:dyDescent="0.2">
      <c r="B10" s="530" t="s">
        <v>388</v>
      </c>
      <c r="C10" s="608">
        <f>IF(C6&gt;0,MIN(C6:C8),C8)</f>
        <v>0.1133</v>
      </c>
      <c r="D10" s="608">
        <f>MIN(D6:D8)</f>
        <v>0.11330000000000001</v>
      </c>
      <c r="E10" s="608">
        <f t="shared" ref="E10:BP10" si="3">MIN(E6:E8)</f>
        <v>0.11330000000000001</v>
      </c>
      <c r="F10" s="608">
        <f t="shared" si="3"/>
        <v>0.1133</v>
      </c>
      <c r="G10" s="608">
        <f t="shared" si="3"/>
        <v>0.11329999999999997</v>
      </c>
      <c r="H10" s="608">
        <f t="shared" si="3"/>
        <v>0.1133</v>
      </c>
      <c r="I10" s="608">
        <f t="shared" si="3"/>
        <v>0.1133</v>
      </c>
      <c r="J10" s="608">
        <f t="shared" si="3"/>
        <v>0.11329999999999998</v>
      </c>
      <c r="K10" s="608">
        <f t="shared" si="3"/>
        <v>0.11330000000000001</v>
      </c>
      <c r="L10" s="608">
        <f t="shared" si="3"/>
        <v>0.11469016293902005</v>
      </c>
      <c r="M10" s="608">
        <f t="shared" si="3"/>
        <v>0.11726598122001917</v>
      </c>
      <c r="N10" s="608">
        <f t="shared" si="3"/>
        <v>0.11964109794289278</v>
      </c>
      <c r="O10" s="608">
        <f t="shared" si="3"/>
        <v>0.1283362529707579</v>
      </c>
      <c r="P10" s="608">
        <f t="shared" si="3"/>
        <v>0.12928124681095982</v>
      </c>
      <c r="Q10" s="608">
        <f t="shared" si="3"/>
        <v>0.13018048347524858</v>
      </c>
      <c r="R10" s="608">
        <f t="shared" si="3"/>
        <v>0.13103696717595109</v>
      </c>
      <c r="S10" s="608">
        <f t="shared" si="3"/>
        <v>0.13188122667012644</v>
      </c>
      <c r="T10" s="608">
        <f t="shared" si="3"/>
        <v>0.1327174212712878</v>
      </c>
      <c r="U10" s="608">
        <f t="shared" si="3"/>
        <v>0.13347363886149627</v>
      </c>
      <c r="V10" s="608">
        <f t="shared" si="3"/>
        <v>0.13415976359327814</v>
      </c>
      <c r="W10" s="608">
        <f t="shared" si="3"/>
        <v>0.13482704516430075</v>
      </c>
      <c r="X10" s="608">
        <f t="shared" si="3"/>
        <v>0.1354717305660818</v>
      </c>
      <c r="Y10" s="608">
        <f t="shared" si="3"/>
        <v>0.13608826539821622</v>
      </c>
      <c r="Z10" s="608">
        <f t="shared" si="3"/>
        <v>0.13668287976969187</v>
      </c>
      <c r="AA10" s="608">
        <f t="shared" si="3"/>
        <v>0.13813591131865124</v>
      </c>
      <c r="AB10" s="608">
        <f t="shared" si="3"/>
        <v>0.13847151125635718</v>
      </c>
      <c r="AC10" s="608">
        <f t="shared" si="3"/>
        <v>0.13879423689676057</v>
      </c>
      <c r="AD10" s="608">
        <f t="shared" si="3"/>
        <v>0.13910462859459205</v>
      </c>
      <c r="AE10" s="608">
        <f t="shared" si="3"/>
        <v>0.13940855872165972</v>
      </c>
      <c r="AF10" s="608">
        <f t="shared" si="3"/>
        <v>0.1397096646808636</v>
      </c>
      <c r="AG10" s="608">
        <f t="shared" si="3"/>
        <v>0.1399732844463937</v>
      </c>
      <c r="AH10" s="608">
        <f t="shared" si="3"/>
        <v>0.14020665411371283</v>
      </c>
      <c r="AI10" s="608">
        <f t="shared" si="3"/>
        <v>0.14043820399834747</v>
      </c>
      <c r="AJ10" s="608">
        <f t="shared" si="3"/>
        <v>0.14066681302736941</v>
      </c>
      <c r="AK10" s="608">
        <f t="shared" si="3"/>
        <v>0.14089085993127037</v>
      </c>
      <c r="AL10" s="608">
        <f t="shared" si="3"/>
        <v>0.14111209062550814</v>
      </c>
      <c r="AM10" s="608">
        <f t="shared" si="3"/>
        <v>0.14154316091137689</v>
      </c>
      <c r="AN10" s="608">
        <f t="shared" si="3"/>
        <v>0.14168610660157402</v>
      </c>
      <c r="AO10" s="608">
        <f t="shared" si="3"/>
        <v>0.14182568294551007</v>
      </c>
      <c r="AP10" s="608">
        <f t="shared" si="3"/>
        <v>0.1419619019828397</v>
      </c>
      <c r="AQ10" s="608">
        <f t="shared" si="3"/>
        <v>0.14209636507509543</v>
      </c>
      <c r="AR10" s="608">
        <f t="shared" si="3"/>
        <v>0.14223093188410646</v>
      </c>
      <c r="AS10" s="608">
        <f t="shared" si="3"/>
        <v>0.14234818122224138</v>
      </c>
      <c r="AT10" s="608">
        <f t="shared" si="3"/>
        <v>0.1424514553353429</v>
      </c>
      <c r="AU10" s="608">
        <f t="shared" si="3"/>
        <v>0.14255535193141092</v>
      </c>
      <c r="AV10" s="608">
        <f t="shared" si="3"/>
        <v>0.14265944478323581</v>
      </c>
      <c r="AW10" s="608">
        <f t="shared" si="3"/>
        <v>0.14276311749722195</v>
      </c>
      <c r="AX10" s="608">
        <f t="shared" si="3"/>
        <v>0.14286711870624197</v>
      </c>
      <c r="AY10" s="608">
        <f t="shared" si="3"/>
        <v>0.14304098309020052</v>
      </c>
      <c r="AZ10" s="608">
        <f t="shared" si="3"/>
        <v>0.14311288749941212</v>
      </c>
      <c r="BA10" s="608">
        <f t="shared" si="3"/>
        <v>0.14318389488349526</v>
      </c>
      <c r="BB10" s="608">
        <f t="shared" si="3"/>
        <v>0.14325396020731246</v>
      </c>
      <c r="BC10" s="608">
        <f t="shared" si="3"/>
        <v>0.14332364449630783</v>
      </c>
      <c r="BD10" s="608">
        <f t="shared" si="3"/>
        <v>0.14339398017368271</v>
      </c>
      <c r="BE10" s="608">
        <f t="shared" si="3"/>
        <v>0.14345526289833388</v>
      </c>
      <c r="BF10" s="608">
        <f t="shared" si="3"/>
        <v>0.14350917876050159</v>
      </c>
      <c r="BG10" s="608">
        <f t="shared" si="3"/>
        <v>0.14356392735583612</v>
      </c>
      <c r="BH10" s="608">
        <f t="shared" si="3"/>
        <v>0.14361932425287366</v>
      </c>
      <c r="BI10" s="608">
        <f t="shared" si="3"/>
        <v>0.14367509861963604</v>
      </c>
      <c r="BJ10" s="608">
        <f t="shared" si="3"/>
        <v>0.14373165599252141</v>
      </c>
      <c r="BK10" s="608">
        <f t="shared" si="3"/>
        <v>0.14377383012504938</v>
      </c>
      <c r="BL10" s="608">
        <f t="shared" si="3"/>
        <v>0.14381223272319932</v>
      </c>
      <c r="BM10" s="608">
        <f t="shared" si="3"/>
        <v>0.14385041006830071</v>
      </c>
      <c r="BN10" s="608">
        <f t="shared" si="3"/>
        <v>0.1438883535331249</v>
      </c>
      <c r="BO10" s="608">
        <f t="shared" si="3"/>
        <v>0.14392605331269057</v>
      </c>
      <c r="BP10" s="608">
        <f t="shared" si="3"/>
        <v>0.14396395634933934</v>
      </c>
      <c r="BQ10" s="608">
        <f t="shared" ref="BQ10:DR10" si="4">MIN(BQ6:BQ8)</f>
        <v>0.14399720871824354</v>
      </c>
      <c r="BR10" s="608">
        <f t="shared" si="4"/>
        <v>0.14402658256861617</v>
      </c>
      <c r="BS10" s="608">
        <f t="shared" si="4"/>
        <v>0.14405620299471297</v>
      </c>
      <c r="BT10" s="608">
        <f t="shared" si="4"/>
        <v>0.14408604850662904</v>
      </c>
      <c r="BU10" s="608">
        <f t="shared" si="4"/>
        <v>0.14411609489753341</v>
      </c>
      <c r="BV10" s="608">
        <f t="shared" si="4"/>
        <v>0.14414664844883091</v>
      </c>
      <c r="BW10" s="608">
        <f t="shared" si="4"/>
        <v>0.14417090672574365</v>
      </c>
      <c r="BX10" s="608">
        <f t="shared" si="4"/>
        <v>0.14419345226442207</v>
      </c>
      <c r="BY10" s="608">
        <f t="shared" si="4"/>
        <v>0.14421576646601056</v>
      </c>
      <c r="BZ10" s="608">
        <f t="shared" si="4"/>
        <v>0.14423785490266905</v>
      </c>
      <c r="CA10" s="608">
        <f t="shared" si="4"/>
        <v>0.14425972246787519</v>
      </c>
      <c r="CB10" s="608">
        <f t="shared" si="4"/>
        <v>0.14428163940075353</v>
      </c>
      <c r="CC10" s="608">
        <f t="shared" si="4"/>
        <v>0.14430128536186898</v>
      </c>
      <c r="CD10" s="608">
        <f t="shared" si="4"/>
        <v>0.14431900084790669</v>
      </c>
      <c r="CE10" s="608">
        <f t="shared" si="4"/>
        <v>0.14433682099124895</v>
      </c>
      <c r="CF10" s="608">
        <f t="shared" si="4"/>
        <v>0.14435474953824171</v>
      </c>
      <c r="CG10" s="608">
        <f t="shared" si="4"/>
        <v>0.14437278913221108</v>
      </c>
      <c r="CH10" s="608">
        <f t="shared" si="4"/>
        <v>0.14439105372840871</v>
      </c>
      <c r="CI10" s="608">
        <f t="shared" si="4"/>
        <v>0.14440612700688762</v>
      </c>
      <c r="CJ10" s="608">
        <f t="shared" si="4"/>
        <v>0.14442039534648352</v>
      </c>
      <c r="CK10" s="608">
        <f t="shared" si="4"/>
        <v>0.1444345035691007</v>
      </c>
      <c r="CL10" s="608">
        <f t="shared" si="4"/>
        <v>0.14444845933777831</v>
      </c>
      <c r="CM10" s="608">
        <f t="shared" si="4"/>
        <v>0.14446226991429689</v>
      </c>
      <c r="CN10" s="608">
        <f t="shared" si="4"/>
        <v>0.14447606310445532</v>
      </c>
      <c r="CO10" s="608">
        <f t="shared" si="4"/>
        <v>0.14448878283153155</v>
      </c>
      <c r="CP10" s="608">
        <f t="shared" si="4"/>
        <v>0.14450056806988693</v>
      </c>
      <c r="CQ10" s="608">
        <f t="shared" si="4"/>
        <v>0.1445123511295337</v>
      </c>
      <c r="CR10" s="608">
        <f t="shared" si="4"/>
        <v>0.14452414005415523</v>
      </c>
      <c r="CS10" s="608">
        <f t="shared" si="4"/>
        <v>0.14453594258750471</v>
      </c>
      <c r="CT10" s="608">
        <f t="shared" si="4"/>
        <v>0.14454781964693503</v>
      </c>
      <c r="CU10" s="608">
        <f t="shared" si="4"/>
        <v>0.14455796406742871</v>
      </c>
      <c r="CV10" s="608">
        <f t="shared" si="4"/>
        <v>0.14456671812149705</v>
      </c>
      <c r="CW10" s="608">
        <f t="shared" si="4"/>
        <v>0.14457537371665502</v>
      </c>
      <c r="CX10" s="608">
        <f t="shared" si="4"/>
        <v>0.14458393571576286</v>
      </c>
      <c r="CY10" s="608">
        <f t="shared" si="4"/>
        <v>0.14459240884663901</v>
      </c>
      <c r="CZ10" s="608">
        <f t="shared" si="4"/>
        <v>0.14460083832452292</v>
      </c>
      <c r="DA10" s="608">
        <f t="shared" si="4"/>
        <v>0.14460865110036467</v>
      </c>
      <c r="DB10" s="608">
        <f t="shared" si="4"/>
        <v>0.14461591205980198</v>
      </c>
      <c r="DC10" s="608">
        <f t="shared" si="4"/>
        <v>0.14462298326590906</v>
      </c>
      <c r="DD10" s="608">
        <f t="shared" si="4"/>
        <v>0.1446298709700172</v>
      </c>
      <c r="DE10" s="608">
        <f t="shared" si="4"/>
        <v>0.14463659872383308</v>
      </c>
      <c r="DF10" s="608">
        <f t="shared" si="4"/>
        <v>0.14464320159163283</v>
      </c>
      <c r="DG10" s="608">
        <f t="shared" si="4"/>
        <v>0.14464932476195255</v>
      </c>
      <c r="DH10" s="608">
        <f t="shared" si="4"/>
        <v>0.14465539913450454</v>
      </c>
      <c r="DI10" s="608">
        <f t="shared" si="4"/>
        <v>0.14466124117817714</v>
      </c>
      <c r="DJ10" s="608">
        <f t="shared" si="4"/>
        <v>0.14466684862877291</v>
      </c>
      <c r="DK10" s="608">
        <f t="shared" si="4"/>
        <v>0.14467221827969728</v>
      </c>
      <c r="DL10" s="608">
        <f t="shared" si="4"/>
        <v>0.14467734590548406</v>
      </c>
      <c r="DM10" s="608">
        <f t="shared" si="4"/>
        <v>0.14468247255114436</v>
      </c>
      <c r="DN10" s="608">
        <f t="shared" si="4"/>
        <v>0.14468759217617372</v>
      </c>
      <c r="DO10" s="608">
        <f t="shared" si="4"/>
        <v>0.1446925272519386</v>
      </c>
      <c r="DP10" s="608">
        <f t="shared" si="4"/>
        <v>0.14469727771550925</v>
      </c>
      <c r="DQ10" s="608">
        <f t="shared" si="4"/>
        <v>0.14470184305684505</v>
      </c>
      <c r="DR10" s="608">
        <f t="shared" si="4"/>
        <v>0.14470617194489796</v>
      </c>
    </row>
    <row r="12" spans="2:122" x14ac:dyDescent="0.2">
      <c r="B12" s="529" t="s">
        <v>389</v>
      </c>
      <c r="C12" s="1261">
        <v>0.05</v>
      </c>
    </row>
    <row r="18" spans="2:5" s="550" customFormat="1" x14ac:dyDescent="0.2">
      <c r="B18" s="549" t="s">
        <v>392</v>
      </c>
    </row>
    <row r="19" spans="2:5" x14ac:dyDescent="0.2">
      <c r="B19" s="542"/>
    </row>
    <row r="21" spans="2:5" ht="16.5" x14ac:dyDescent="0.2">
      <c r="B21" s="540" t="s">
        <v>393</v>
      </c>
      <c r="C21" s="541"/>
      <c r="D21" s="541"/>
      <c r="E21" s="541"/>
    </row>
    <row r="22" spans="2:5" ht="24" thickBot="1" x14ac:dyDescent="0.25">
      <c r="B22" s="532" t="s">
        <v>394</v>
      </c>
      <c r="C22" s="539" t="s">
        <v>395</v>
      </c>
      <c r="D22" s="539" t="s">
        <v>396</v>
      </c>
      <c r="E22" s="539" t="s">
        <v>397</v>
      </c>
    </row>
    <row r="23" spans="2:5" ht="15.75" thickBot="1" x14ac:dyDescent="0.25">
      <c r="B23" s="533" t="s">
        <v>398</v>
      </c>
      <c r="C23" s="533" t="s">
        <v>399</v>
      </c>
      <c r="D23" s="534">
        <v>0.04</v>
      </c>
      <c r="E23" s="533">
        <v>0</v>
      </c>
    </row>
    <row r="24" spans="2:5" ht="30.75" thickBot="1" x14ac:dyDescent="0.25">
      <c r="B24" s="535" t="s">
        <v>400</v>
      </c>
      <c r="C24" s="535" t="s">
        <v>401</v>
      </c>
      <c r="D24" s="536">
        <v>7.2999999999999995E-2</v>
      </c>
      <c r="E24" s="537">
        <v>5940</v>
      </c>
    </row>
    <row r="25" spans="2:5" ht="30.75" thickBot="1" x14ac:dyDescent="0.25">
      <c r="B25" s="533" t="s">
        <v>402</v>
      </c>
      <c r="C25" s="533" t="s">
        <v>403</v>
      </c>
      <c r="D25" s="534">
        <v>9.5000000000000001E-2</v>
      </c>
      <c r="E25" s="538">
        <v>13860</v>
      </c>
    </row>
    <row r="26" spans="2:5" ht="36" customHeight="1" thickBot="1" x14ac:dyDescent="0.25">
      <c r="B26" s="535" t="s">
        <v>404</v>
      </c>
      <c r="C26" s="535" t="s">
        <v>405</v>
      </c>
      <c r="D26" s="536">
        <v>0.107</v>
      </c>
      <c r="E26" s="537">
        <v>22500</v>
      </c>
    </row>
    <row r="27" spans="2:5" ht="30.95" customHeight="1" thickBot="1" x14ac:dyDescent="0.25">
      <c r="B27" s="533" t="s">
        <v>406</v>
      </c>
      <c r="C27" s="533" t="s">
        <v>407</v>
      </c>
      <c r="D27" s="534">
        <v>0.14299999999999999</v>
      </c>
      <c r="E27" s="538">
        <v>87300</v>
      </c>
    </row>
    <row r="28" spans="2:5" ht="45" x14ac:dyDescent="0.2">
      <c r="B28" s="535" t="s">
        <v>408</v>
      </c>
      <c r="C28" s="535" t="s">
        <v>409</v>
      </c>
      <c r="D28" s="536">
        <v>0.19</v>
      </c>
      <c r="E28" s="537">
        <v>378000</v>
      </c>
    </row>
    <row r="37" spans="2:5" ht="16.5" x14ac:dyDescent="0.2">
      <c r="B37" s="540" t="s">
        <v>410</v>
      </c>
      <c r="C37" s="541"/>
      <c r="D37" s="541"/>
      <c r="E37" s="541"/>
    </row>
    <row r="38" spans="2:5" ht="24" thickBot="1" x14ac:dyDescent="0.25">
      <c r="B38" s="532" t="s">
        <v>411</v>
      </c>
      <c r="C38" s="539" t="s">
        <v>395</v>
      </c>
      <c r="D38" s="539" t="s">
        <v>396</v>
      </c>
      <c r="E38" s="539" t="s">
        <v>397</v>
      </c>
    </row>
    <row r="39" spans="2:5" ht="15.75" thickBot="1" x14ac:dyDescent="0.25">
      <c r="B39" s="533" t="s">
        <v>412</v>
      </c>
      <c r="C39" s="533" t="s">
        <v>399</v>
      </c>
      <c r="D39" s="534">
        <v>4.4999999999999998E-2</v>
      </c>
      <c r="E39" s="533">
        <v>0</v>
      </c>
    </row>
    <row r="40" spans="2:5" ht="30.75" thickBot="1" x14ac:dyDescent="0.25">
      <c r="B40" s="535" t="s">
        <v>413</v>
      </c>
      <c r="C40" s="535" t="s">
        <v>401</v>
      </c>
      <c r="D40" s="536">
        <v>7.8E-2</v>
      </c>
      <c r="E40" s="537">
        <v>5940</v>
      </c>
    </row>
    <row r="41" spans="2:5" ht="30.75" thickBot="1" x14ac:dyDescent="0.25">
      <c r="B41" s="533" t="s">
        <v>414</v>
      </c>
      <c r="C41" s="533" t="s">
        <v>403</v>
      </c>
      <c r="D41" s="534">
        <v>0.1</v>
      </c>
      <c r="E41" s="538">
        <v>13860</v>
      </c>
    </row>
    <row r="42" spans="2:5" ht="30.75" thickBot="1" x14ac:dyDescent="0.25">
      <c r="B42" s="535" t="s">
        <v>415</v>
      </c>
      <c r="C42" s="535" t="s">
        <v>405</v>
      </c>
      <c r="D42" s="536">
        <v>0.112</v>
      </c>
      <c r="E42" s="537">
        <v>22500</v>
      </c>
    </row>
    <row r="43" spans="2:5" ht="45.75" thickBot="1" x14ac:dyDescent="0.25">
      <c r="B43" s="533" t="s">
        <v>416</v>
      </c>
      <c r="C43" s="533" t="s">
        <v>407</v>
      </c>
      <c r="D43" s="534">
        <v>0.14699999999999999</v>
      </c>
      <c r="E43" s="538">
        <v>85500</v>
      </c>
    </row>
    <row r="44" spans="2:5" ht="45" x14ac:dyDescent="0.2">
      <c r="B44" s="535" t="s">
        <v>417</v>
      </c>
      <c r="C44" s="535" t="s">
        <v>409</v>
      </c>
      <c r="D44" s="536">
        <v>0.3</v>
      </c>
      <c r="E44" s="537">
        <v>720000</v>
      </c>
    </row>
    <row r="52" spans="2:8" ht="16.5" x14ac:dyDescent="0.2">
      <c r="B52" s="540" t="s">
        <v>418</v>
      </c>
      <c r="C52" s="541"/>
      <c r="D52" s="541"/>
      <c r="E52" s="541"/>
    </row>
    <row r="53" spans="2:8" ht="24" thickBot="1" x14ac:dyDescent="0.25">
      <c r="B53" s="532" t="s">
        <v>419</v>
      </c>
      <c r="C53" s="539" t="s">
        <v>395</v>
      </c>
      <c r="D53" s="539" t="s">
        <v>396</v>
      </c>
      <c r="E53" s="539" t="s">
        <v>397</v>
      </c>
      <c r="G53" s="529" t="str">
        <f>C122</f>
        <v>Anexo V</v>
      </c>
    </row>
    <row r="54" spans="2:8" ht="30.75" thickBot="1" x14ac:dyDescent="0.25">
      <c r="B54" s="533" t="s">
        <v>412</v>
      </c>
      <c r="C54" s="533" t="s">
        <v>420</v>
      </c>
      <c r="D54" s="534">
        <v>0.06</v>
      </c>
      <c r="E54" s="533">
        <v>0</v>
      </c>
      <c r="G54" s="534">
        <f>IF($G$53="Anexo I",D23,IF($G$53="Anexo II",D39,IF($G$53="Anexo III",D54,IF($G$53="Anexo IV",D69,D85))))</f>
        <v>0.155</v>
      </c>
      <c r="H54" s="533">
        <f t="shared" ref="H54:H59" si="5">IF($G$53="Anexo I",E23,IF($G$53="Anexo II",E39,IF($G$53="Anexo III",E54,IF($G$53="Anexo IV",E69,E85))))</f>
        <v>0</v>
      </c>
    </row>
    <row r="55" spans="2:8" ht="30.75" thickBot="1" x14ac:dyDescent="0.25">
      <c r="B55" s="535" t="s">
        <v>413</v>
      </c>
      <c r="C55" s="535" t="s">
        <v>401</v>
      </c>
      <c r="D55" s="536">
        <v>0.112</v>
      </c>
      <c r="E55" s="537">
        <v>9360</v>
      </c>
      <c r="G55" s="536">
        <f t="shared" ref="G55:G59" si="6">IF($G$53="Anexo I",D24,IF($G$53="Anexo II",D40,IF($G$53="Anexo III",D55,IF($G$53="Anexo IV",D70,D86))))</f>
        <v>0.18</v>
      </c>
      <c r="H55" s="537">
        <f t="shared" si="5"/>
        <v>4500</v>
      </c>
    </row>
    <row r="56" spans="2:8" ht="30.75" thickBot="1" x14ac:dyDescent="0.25">
      <c r="B56" s="533" t="s">
        <v>414</v>
      </c>
      <c r="C56" s="533" t="s">
        <v>403</v>
      </c>
      <c r="D56" s="534">
        <v>0.13500000000000001</v>
      </c>
      <c r="E56" s="538">
        <v>17640</v>
      </c>
      <c r="G56" s="534">
        <f t="shared" si="6"/>
        <v>0.19500000000000001</v>
      </c>
      <c r="H56" s="538">
        <f t="shared" si="5"/>
        <v>9900</v>
      </c>
    </row>
    <row r="57" spans="2:8" ht="30.75" thickBot="1" x14ac:dyDescent="0.25">
      <c r="B57" s="535" t="s">
        <v>415</v>
      </c>
      <c r="C57" s="535" t="s">
        <v>405</v>
      </c>
      <c r="D57" s="536">
        <v>0.16</v>
      </c>
      <c r="E57" s="537">
        <v>35640</v>
      </c>
      <c r="G57" s="534">
        <f t="shared" si="6"/>
        <v>0.20499999999999999</v>
      </c>
      <c r="H57" s="537">
        <f t="shared" si="5"/>
        <v>17100</v>
      </c>
    </row>
    <row r="58" spans="2:8" ht="45.75" thickBot="1" x14ac:dyDescent="0.25">
      <c r="B58" s="533" t="s">
        <v>416</v>
      </c>
      <c r="C58" s="533" t="s">
        <v>407</v>
      </c>
      <c r="D58" s="534">
        <v>0.21</v>
      </c>
      <c r="E58" s="538">
        <v>125640</v>
      </c>
      <c r="G58" s="534">
        <f t="shared" si="6"/>
        <v>0.23</v>
      </c>
      <c r="H58" s="538">
        <f t="shared" si="5"/>
        <v>62100</v>
      </c>
    </row>
    <row r="59" spans="2:8" ht="45" x14ac:dyDescent="0.2">
      <c r="B59" s="535" t="s">
        <v>417</v>
      </c>
      <c r="C59" s="535" t="s">
        <v>409</v>
      </c>
      <c r="D59" s="536">
        <v>0.33</v>
      </c>
      <c r="E59" s="537">
        <v>648000</v>
      </c>
      <c r="G59" s="534">
        <f t="shared" si="6"/>
        <v>0.30499999999999999</v>
      </c>
      <c r="H59" s="537">
        <f t="shared" si="5"/>
        <v>540000</v>
      </c>
    </row>
    <row r="67" spans="2:5" ht="16.5" x14ac:dyDescent="0.2">
      <c r="B67" s="540" t="s">
        <v>421</v>
      </c>
      <c r="C67" s="541"/>
      <c r="D67" s="541"/>
      <c r="E67" s="541"/>
    </row>
    <row r="68" spans="2:5" ht="24" thickBot="1" x14ac:dyDescent="0.25">
      <c r="B68" s="532" t="s">
        <v>422</v>
      </c>
      <c r="C68" s="539" t="s">
        <v>395</v>
      </c>
      <c r="D68" s="539" t="s">
        <v>396</v>
      </c>
      <c r="E68" s="539" t="s">
        <v>397</v>
      </c>
    </row>
    <row r="69" spans="2:5" ht="15.75" thickBot="1" x14ac:dyDescent="0.25">
      <c r="B69" s="533" t="s">
        <v>412</v>
      </c>
      <c r="C69" s="533" t="s">
        <v>399</v>
      </c>
      <c r="D69" s="534">
        <v>4.4999999999999998E-2</v>
      </c>
      <c r="E69" s="533">
        <v>0</v>
      </c>
    </row>
    <row r="70" spans="2:5" ht="30.75" thickBot="1" x14ac:dyDescent="0.25">
      <c r="B70" s="535" t="s">
        <v>413</v>
      </c>
      <c r="C70" s="535" t="s">
        <v>401</v>
      </c>
      <c r="D70" s="536">
        <v>0.09</v>
      </c>
      <c r="E70" s="537">
        <v>8100</v>
      </c>
    </row>
    <row r="71" spans="2:5" ht="30.75" thickBot="1" x14ac:dyDescent="0.25">
      <c r="B71" s="533" t="s">
        <v>414</v>
      </c>
      <c r="C71" s="533" t="s">
        <v>403</v>
      </c>
      <c r="D71" s="534">
        <v>0.10199999999999999</v>
      </c>
      <c r="E71" s="538">
        <v>12420</v>
      </c>
    </row>
    <row r="72" spans="2:5" ht="30.75" thickBot="1" x14ac:dyDescent="0.25">
      <c r="B72" s="535" t="s">
        <v>415</v>
      </c>
      <c r="C72" s="535" t="s">
        <v>405</v>
      </c>
      <c r="D72" s="536">
        <v>0.14000000000000001</v>
      </c>
      <c r="E72" s="537">
        <v>39780</v>
      </c>
    </row>
    <row r="73" spans="2:5" ht="45.75" thickBot="1" x14ac:dyDescent="0.25">
      <c r="B73" s="533" t="s">
        <v>416</v>
      </c>
      <c r="C73" s="533" t="s">
        <v>407</v>
      </c>
      <c r="D73" s="534">
        <v>0.22</v>
      </c>
      <c r="E73" s="538">
        <v>183780</v>
      </c>
    </row>
    <row r="74" spans="2:5" ht="45" x14ac:dyDescent="0.2">
      <c r="B74" s="535" t="s">
        <v>417</v>
      </c>
      <c r="C74" s="535" t="s">
        <v>409</v>
      </c>
      <c r="D74" s="536">
        <v>0.33</v>
      </c>
      <c r="E74" s="537">
        <v>828000</v>
      </c>
    </row>
    <row r="83" spans="2:5" ht="16.5" x14ac:dyDescent="0.2">
      <c r="B83" s="540" t="s">
        <v>423</v>
      </c>
      <c r="C83" s="541"/>
      <c r="D83" s="541"/>
      <c r="E83" s="541"/>
    </row>
    <row r="84" spans="2:5" ht="24" thickBot="1" x14ac:dyDescent="0.25">
      <c r="B84" s="532" t="s">
        <v>424</v>
      </c>
      <c r="C84" s="539" t="s">
        <v>395</v>
      </c>
      <c r="D84" s="539" t="s">
        <v>396</v>
      </c>
      <c r="E84" s="539" t="s">
        <v>397</v>
      </c>
    </row>
    <row r="85" spans="2:5" ht="15.75" thickBot="1" x14ac:dyDescent="0.25">
      <c r="B85" s="533" t="s">
        <v>425</v>
      </c>
      <c r="C85" s="533" t="s">
        <v>399</v>
      </c>
      <c r="D85" s="534">
        <v>0.155</v>
      </c>
      <c r="E85" s="533">
        <v>0</v>
      </c>
    </row>
    <row r="86" spans="2:5" ht="30.75" thickBot="1" x14ac:dyDescent="0.25">
      <c r="B86" s="535" t="s">
        <v>426</v>
      </c>
      <c r="C86" s="535" t="s">
        <v>401</v>
      </c>
      <c r="D86" s="536">
        <v>0.18</v>
      </c>
      <c r="E86" s="537">
        <v>4500</v>
      </c>
    </row>
    <row r="87" spans="2:5" ht="30.75" thickBot="1" x14ac:dyDescent="0.25">
      <c r="B87" s="533" t="s">
        <v>427</v>
      </c>
      <c r="C87" s="533" t="s">
        <v>403</v>
      </c>
      <c r="D87" s="534">
        <v>0.19500000000000001</v>
      </c>
      <c r="E87" s="538">
        <v>9900</v>
      </c>
    </row>
    <row r="88" spans="2:5" ht="30.75" thickBot="1" x14ac:dyDescent="0.25">
      <c r="B88" s="535" t="s">
        <v>428</v>
      </c>
      <c r="C88" s="535" t="s">
        <v>405</v>
      </c>
      <c r="D88" s="536">
        <v>0.20499999999999999</v>
      </c>
      <c r="E88" s="537">
        <v>17100</v>
      </c>
    </row>
    <row r="89" spans="2:5" ht="45.75" thickBot="1" x14ac:dyDescent="0.25">
      <c r="B89" s="533" t="s">
        <v>429</v>
      </c>
      <c r="C89" s="533" t="s">
        <v>407</v>
      </c>
      <c r="D89" s="534">
        <v>0.23</v>
      </c>
      <c r="E89" s="538">
        <v>62100</v>
      </c>
    </row>
    <row r="90" spans="2:5" ht="45" x14ac:dyDescent="0.2">
      <c r="B90" s="535" t="s">
        <v>430</v>
      </c>
      <c r="C90" s="535" t="s">
        <v>409</v>
      </c>
      <c r="D90" s="536">
        <v>0.30499999999999999</v>
      </c>
      <c r="E90" s="537">
        <v>540000</v>
      </c>
    </row>
    <row r="97" spans="2:122" x14ac:dyDescent="0.2">
      <c r="B97" s="543" t="s">
        <v>431</v>
      </c>
    </row>
    <row r="108" spans="2:122" x14ac:dyDescent="0.2">
      <c r="B108" s="531" t="s">
        <v>432</v>
      </c>
    </row>
    <row r="109" spans="2:122" x14ac:dyDescent="0.2">
      <c r="C109" s="529">
        <v>1</v>
      </c>
      <c r="D109" s="529">
        <v>2</v>
      </c>
      <c r="E109" s="529">
        <v>3</v>
      </c>
      <c r="F109" s="529">
        <v>4</v>
      </c>
      <c r="G109" s="529">
        <v>5</v>
      </c>
      <c r="H109" s="529">
        <v>6</v>
      </c>
      <c r="I109" s="529">
        <v>7</v>
      </c>
      <c r="J109" s="529">
        <v>8</v>
      </c>
      <c r="K109" s="529">
        <v>9</v>
      </c>
      <c r="L109" s="529">
        <v>10</v>
      </c>
      <c r="M109" s="529">
        <v>11</v>
      </c>
      <c r="N109" s="529">
        <v>12</v>
      </c>
      <c r="O109" s="529">
        <v>13</v>
      </c>
      <c r="P109" s="529">
        <v>14</v>
      </c>
      <c r="Q109" s="529">
        <v>15</v>
      </c>
      <c r="R109" s="529">
        <v>16</v>
      </c>
      <c r="S109" s="529">
        <v>17</v>
      </c>
      <c r="T109" s="529">
        <v>18</v>
      </c>
      <c r="U109" s="529">
        <v>19</v>
      </c>
      <c r="V109" s="529">
        <v>20</v>
      </c>
      <c r="W109" s="529">
        <v>21</v>
      </c>
      <c r="X109" s="529">
        <v>22</v>
      </c>
      <c r="Y109" s="529">
        <v>23</v>
      </c>
      <c r="Z109" s="529">
        <v>24</v>
      </c>
      <c r="AA109" s="529">
        <v>25</v>
      </c>
      <c r="AB109" s="529">
        <v>26</v>
      </c>
      <c r="AC109" s="529">
        <v>27</v>
      </c>
      <c r="AD109" s="529">
        <v>28</v>
      </c>
      <c r="AE109" s="529">
        <v>29</v>
      </c>
      <c r="AF109" s="529">
        <v>30</v>
      </c>
      <c r="AG109" s="529">
        <v>31</v>
      </c>
      <c r="AH109" s="529">
        <v>32</v>
      </c>
      <c r="AI109" s="529">
        <v>33</v>
      </c>
      <c r="AJ109" s="529">
        <v>34</v>
      </c>
      <c r="AK109" s="529">
        <v>35</v>
      </c>
      <c r="AL109" s="529">
        <v>36</v>
      </c>
      <c r="AM109" s="529">
        <v>37</v>
      </c>
      <c r="AN109" s="529">
        <v>38</v>
      </c>
      <c r="AO109" s="529">
        <v>39</v>
      </c>
      <c r="AP109" s="529">
        <v>40</v>
      </c>
      <c r="AQ109" s="529">
        <v>41</v>
      </c>
      <c r="AR109" s="529">
        <v>42</v>
      </c>
      <c r="AS109" s="529">
        <v>43</v>
      </c>
      <c r="AT109" s="529">
        <v>44</v>
      </c>
      <c r="AU109" s="529">
        <v>45</v>
      </c>
      <c r="AV109" s="529">
        <v>46</v>
      </c>
      <c r="AW109" s="529">
        <v>47</v>
      </c>
      <c r="AX109" s="529">
        <v>48</v>
      </c>
      <c r="AY109" s="529">
        <v>49</v>
      </c>
      <c r="AZ109" s="529">
        <v>50</v>
      </c>
      <c r="BA109" s="529">
        <v>51</v>
      </c>
      <c r="BB109" s="529">
        <v>52</v>
      </c>
      <c r="BC109" s="529">
        <v>53</v>
      </c>
      <c r="BD109" s="529">
        <v>54</v>
      </c>
      <c r="BE109" s="529">
        <v>55</v>
      </c>
      <c r="BF109" s="529">
        <v>56</v>
      </c>
      <c r="BG109" s="529">
        <v>57</v>
      </c>
      <c r="BH109" s="529">
        <v>58</v>
      </c>
      <c r="BI109" s="529">
        <v>59</v>
      </c>
      <c r="BJ109" s="529">
        <v>60</v>
      </c>
      <c r="BK109" s="529">
        <v>61</v>
      </c>
      <c r="BL109" s="529">
        <v>62</v>
      </c>
      <c r="BM109" s="529">
        <v>63</v>
      </c>
      <c r="BN109" s="529">
        <v>64</v>
      </c>
      <c r="BO109" s="529">
        <v>65</v>
      </c>
      <c r="BP109" s="529">
        <v>66</v>
      </c>
      <c r="BQ109" s="529">
        <v>67</v>
      </c>
      <c r="BR109" s="529">
        <v>68</v>
      </c>
      <c r="BS109" s="529">
        <v>69</v>
      </c>
      <c r="BT109" s="529">
        <v>70</v>
      </c>
      <c r="BU109" s="529">
        <v>71</v>
      </c>
      <c r="BV109" s="529">
        <v>72</v>
      </c>
      <c r="BW109" s="529">
        <v>73</v>
      </c>
      <c r="BX109" s="529">
        <v>74</v>
      </c>
      <c r="BY109" s="529">
        <v>75</v>
      </c>
      <c r="BZ109" s="529">
        <v>76</v>
      </c>
      <c r="CA109" s="529">
        <v>77</v>
      </c>
      <c r="CB109" s="529">
        <v>78</v>
      </c>
      <c r="CC109" s="529">
        <v>79</v>
      </c>
      <c r="CD109" s="529">
        <v>80</v>
      </c>
      <c r="CE109" s="529">
        <v>81</v>
      </c>
      <c r="CF109" s="529">
        <v>82</v>
      </c>
      <c r="CG109" s="529">
        <v>83</v>
      </c>
      <c r="CH109" s="529">
        <v>84</v>
      </c>
      <c r="CI109" s="529">
        <v>85</v>
      </c>
      <c r="CJ109" s="529">
        <v>86</v>
      </c>
      <c r="CK109" s="529">
        <v>87</v>
      </c>
      <c r="CL109" s="529">
        <v>88</v>
      </c>
      <c r="CM109" s="529">
        <v>89</v>
      </c>
      <c r="CN109" s="529">
        <v>90</v>
      </c>
      <c r="CO109" s="529">
        <v>91</v>
      </c>
      <c r="CP109" s="529">
        <v>92</v>
      </c>
      <c r="CQ109" s="529">
        <v>93</v>
      </c>
      <c r="CR109" s="529">
        <v>94</v>
      </c>
      <c r="CS109" s="529">
        <v>95</v>
      </c>
      <c r="CT109" s="529">
        <v>96</v>
      </c>
      <c r="CU109" s="529">
        <v>97</v>
      </c>
      <c r="CV109" s="529">
        <v>98</v>
      </c>
      <c r="CW109" s="529">
        <v>99</v>
      </c>
      <c r="CX109" s="529">
        <v>100</v>
      </c>
      <c r="CY109" s="529">
        <v>101</v>
      </c>
      <c r="CZ109" s="529">
        <v>102</v>
      </c>
      <c r="DA109" s="529">
        <v>103</v>
      </c>
      <c r="DB109" s="529">
        <v>104</v>
      </c>
      <c r="DC109" s="529">
        <v>105</v>
      </c>
      <c r="DD109" s="529">
        <v>106</v>
      </c>
      <c r="DE109" s="529">
        <v>107</v>
      </c>
      <c r="DF109" s="529">
        <v>108</v>
      </c>
      <c r="DG109" s="529">
        <v>109</v>
      </c>
      <c r="DH109" s="529">
        <v>110</v>
      </c>
      <c r="DI109" s="529">
        <v>111</v>
      </c>
      <c r="DJ109" s="529">
        <v>112</v>
      </c>
      <c r="DK109" s="529">
        <v>113</v>
      </c>
      <c r="DL109" s="529">
        <v>114</v>
      </c>
      <c r="DM109" s="529">
        <v>115</v>
      </c>
      <c r="DN109" s="529">
        <v>116</v>
      </c>
      <c r="DO109" s="529">
        <v>117</v>
      </c>
      <c r="DP109" s="529">
        <v>118</v>
      </c>
      <c r="DQ109" s="529">
        <v>119</v>
      </c>
      <c r="DR109" s="529">
        <v>120</v>
      </c>
    </row>
    <row r="110" spans="2:122" s="603" customFormat="1" x14ac:dyDescent="0.2">
      <c r="B110" s="603" t="s">
        <v>433</v>
      </c>
      <c r="C110" s="604">
        <f>SUM($C111:C111)</f>
        <v>35000</v>
      </c>
      <c r="D110" s="604">
        <f>SUM($C111:D111)</f>
        <v>72250</v>
      </c>
      <c r="E110" s="604">
        <f>SUM($C111:E111)</f>
        <v>111750</v>
      </c>
      <c r="F110" s="604">
        <f>SUM($C111:F111)</f>
        <v>153500</v>
      </c>
      <c r="G110" s="604">
        <f>SUM($C111:G111)</f>
        <v>197809.6916416836</v>
      </c>
      <c r="H110" s="604">
        <f>SUM($C111:H111)</f>
        <v>245135.53601950652</v>
      </c>
      <c r="I110" s="604">
        <f>SUM($C111:I111)</f>
        <v>296080.7636806966</v>
      </c>
      <c r="J110" s="604">
        <f>SUM($C111:J111)</f>
        <v>351224.47595059266</v>
      </c>
      <c r="K110" s="604">
        <f>SUM($C111:K111)</f>
        <v>411154.46067441348</v>
      </c>
      <c r="L110" s="604">
        <f>SUM($C111:L111)</f>
        <v>476492.93327116931</v>
      </c>
      <c r="M110" s="604">
        <f>SUM($C111:M111)</f>
        <v>547834.82740688301</v>
      </c>
      <c r="N110" s="604">
        <f>SUM($C111:N111)</f>
        <v>625780.48523545032</v>
      </c>
      <c r="O110" s="604">
        <f>SUM(D111:O111)</f>
        <v>708678.96583365789</v>
      </c>
      <c r="P110" s="604">
        <f t="shared" ref="P110:CA110" si="7">SUM(E111:P111)</f>
        <v>796282.62806302356</v>
      </c>
      <c r="Q110" s="604">
        <f t="shared" si="7"/>
        <v>889061.99008666328</v>
      </c>
      <c r="R110" s="604">
        <f t="shared" si="7"/>
        <v>987534.62188400445</v>
      </c>
      <c r="S110" s="604">
        <f t="shared" si="7"/>
        <v>1092269.8504324174</v>
      </c>
      <c r="T110" s="604">
        <f t="shared" si="7"/>
        <v>1203893.9354070087</v>
      </c>
      <c r="U110" s="604">
        <f t="shared" si="7"/>
        <v>1322062.4339864699</v>
      </c>
      <c r="V110" s="604">
        <f t="shared" si="7"/>
        <v>1446448.1254905579</v>
      </c>
      <c r="W110" s="604">
        <f t="shared" si="7"/>
        <v>1577486.2134239953</v>
      </c>
      <c r="X110" s="604">
        <f t="shared" si="7"/>
        <v>1715642.3655368378</v>
      </c>
      <c r="Y110" s="604">
        <f t="shared" si="7"/>
        <v>1861414.8463216431</v>
      </c>
      <c r="Z110" s="604">
        <f t="shared" si="7"/>
        <v>2015565.2886456077</v>
      </c>
      <c r="AA110" s="604">
        <f t="shared" si="7"/>
        <v>2176836.9982778579</v>
      </c>
      <c r="AB110" s="604">
        <f t="shared" si="7"/>
        <v>2344873.9118529791</v>
      </c>
      <c r="AC110" s="604">
        <f t="shared" si="7"/>
        <v>2520014.2895681146</v>
      </c>
      <c r="AD110" s="604">
        <f t="shared" si="7"/>
        <v>2702613.304630266</v>
      </c>
      <c r="AE110" s="604">
        <f t="shared" si="7"/>
        <v>2893043.8889067839</v>
      </c>
      <c r="AF110" s="604">
        <f t="shared" si="7"/>
        <v>3091854.2522426727</v>
      </c>
      <c r="AG110" s="604">
        <f t="shared" si="7"/>
        <v>3298206.4167319969</v>
      </c>
      <c r="AH110" s="604">
        <f t="shared" si="7"/>
        <v>3511346.202259412</v>
      </c>
      <c r="AI110" s="604">
        <f t="shared" si="7"/>
        <v>3731748.7422975851</v>
      </c>
      <c r="AJ110" s="604">
        <f t="shared" si="7"/>
        <v>3959922.4296622677</v>
      </c>
      <c r="AK110" s="604">
        <f t="shared" si="7"/>
        <v>4196411.2446663175</v>
      </c>
      <c r="AL110" s="604">
        <f t="shared" si="7"/>
        <v>4441880.397520883</v>
      </c>
      <c r="AM110" s="604">
        <f t="shared" si="7"/>
        <v>4695072.640926891</v>
      </c>
      <c r="AN110" s="604">
        <f t="shared" si="7"/>
        <v>4955601.8203567713</v>
      </c>
      <c r="AO110" s="604">
        <f t="shared" si="7"/>
        <v>5223834.7826117165</v>
      </c>
      <c r="AP110" s="604">
        <f t="shared" si="7"/>
        <v>5500156.7168329787</v>
      </c>
      <c r="AQ110" s="604">
        <f t="shared" si="7"/>
        <v>5784972.0716188755</v>
      </c>
      <c r="AR110" s="604">
        <f t="shared" si="7"/>
        <v>6078875.3864089306</v>
      </c>
      <c r="AS110" s="604">
        <f t="shared" si="7"/>
        <v>6380957.8652027277</v>
      </c>
      <c r="AT110" s="604">
        <f t="shared" si="7"/>
        <v>6690401.5915998938</v>
      </c>
      <c r="AU110" s="604">
        <f t="shared" si="7"/>
        <v>7007721.8529326646</v>
      </c>
      <c r="AV110" s="604">
        <f t="shared" si="7"/>
        <v>7333470.0066465307</v>
      </c>
      <c r="AW110" s="604">
        <f t="shared" si="7"/>
        <v>7668236.005208171</v>
      </c>
      <c r="AX110" s="604">
        <f t="shared" si="7"/>
        <v>8012741.2762054056</v>
      </c>
      <c r="AY110" s="604">
        <f t="shared" si="7"/>
        <v>8365719.7142216079</v>
      </c>
      <c r="AZ110" s="604">
        <f t="shared" si="7"/>
        <v>8726747.6609058268</v>
      </c>
      <c r="BA110" s="604">
        <f t="shared" si="7"/>
        <v>9096227.5916914679</v>
      </c>
      <c r="BB110" s="604">
        <f t="shared" si="7"/>
        <v>9474582.1057836022</v>
      </c>
      <c r="BC110" s="604">
        <f t="shared" si="7"/>
        <v>9862254.932347551</v>
      </c>
      <c r="BD110" s="604">
        <f t="shared" si="7"/>
        <v>10259898.353256341</v>
      </c>
      <c r="BE110" s="604">
        <f t="shared" si="7"/>
        <v>10666515.30907549</v>
      </c>
      <c r="BF110" s="604">
        <f t="shared" si="7"/>
        <v>11081208.44631396</v>
      </c>
      <c r="BG110" s="604">
        <f t="shared" si="7"/>
        <v>11504543.097671108</v>
      </c>
      <c r="BH110" s="604">
        <f t="shared" si="7"/>
        <v>11937124.169135237</v>
      </c>
      <c r="BI110" s="604">
        <f t="shared" si="7"/>
        <v>12379598.910113839</v>
      </c>
      <c r="BJ110" s="604">
        <f t="shared" si="7"/>
        <v>12832758.81416807</v>
      </c>
      <c r="BK110" s="604">
        <f t="shared" si="7"/>
        <v>13257888.049956538</v>
      </c>
      <c r="BL110" s="604">
        <f t="shared" si="7"/>
        <v>13687736.617479239</v>
      </c>
      <c r="BM110" s="604">
        <f t="shared" si="7"/>
        <v>14122304.516736183</v>
      </c>
      <c r="BN110" s="604">
        <f t="shared" si="7"/>
        <v>14561591.747727361</v>
      </c>
      <c r="BO110" s="604">
        <f t="shared" si="7"/>
        <v>15005288.618811097</v>
      </c>
      <c r="BP110" s="604">
        <f t="shared" si="7"/>
        <v>15452938.668892929</v>
      </c>
      <c r="BQ110" s="604">
        <f t="shared" si="7"/>
        <v>15903938.667425629</v>
      </c>
      <c r="BR110" s="604">
        <f t="shared" si="7"/>
        <v>16357709.513083858</v>
      </c>
      <c r="BS110" s="604">
        <f t="shared" si="7"/>
        <v>16813663.418022402</v>
      </c>
      <c r="BT110" s="604">
        <f t="shared" si="7"/>
        <v>17271178.166822247</v>
      </c>
      <c r="BU110" s="604">
        <f t="shared" si="7"/>
        <v>17729658.825817373</v>
      </c>
      <c r="BV110" s="604">
        <f t="shared" si="7"/>
        <v>18188505.052853882</v>
      </c>
      <c r="BW110" s="604">
        <f t="shared" si="7"/>
        <v>18649367.78885499</v>
      </c>
      <c r="BX110" s="604">
        <f t="shared" si="7"/>
        <v>19112494.674959172</v>
      </c>
      <c r="BY110" s="604">
        <f t="shared" si="7"/>
        <v>19577415.193003323</v>
      </c>
      <c r="BZ110" s="604">
        <f t="shared" si="7"/>
        <v>20043611.773008004</v>
      </c>
      <c r="CA110" s="604">
        <f t="shared" si="7"/>
        <v>20510515.087995853</v>
      </c>
      <c r="CB110" s="604">
        <f t="shared" ref="CB110:CF110" si="8">SUM(BQ111:CB111)</f>
        <v>20977498.878291763</v>
      </c>
      <c r="CC110" s="604">
        <f t="shared" si="8"/>
        <v>21444907.586717036</v>
      </c>
      <c r="CD110" s="604">
        <f t="shared" si="8"/>
        <v>21913068.433951925</v>
      </c>
      <c r="CE110" s="604">
        <f t="shared" si="8"/>
        <v>22381546.216491695</v>
      </c>
      <c r="CF110" s="604">
        <f t="shared" si="8"/>
        <v>22849875.266586304</v>
      </c>
      <c r="CG110" s="604">
        <f>SUM(BV111:CG111)</f>
        <v>23317557.319743183</v>
      </c>
      <c r="CH110" s="604">
        <f t="shared" ref="CH110:DI110" si="9">SUM(BW111:CH111)</f>
        <v>23783830.743095141</v>
      </c>
      <c r="CI110" s="604">
        <f t="shared" si="9"/>
        <v>24249952.230873048</v>
      </c>
      <c r="CJ110" s="604">
        <f t="shared" si="9"/>
        <v>24716277.846442323</v>
      </c>
      <c r="CK110" s="604">
        <f t="shared" si="9"/>
        <v>25182469.329605825</v>
      </c>
      <c r="CL110" s="604">
        <f t="shared" si="9"/>
        <v>25648171.507156547</v>
      </c>
      <c r="CM110" s="604">
        <f t="shared" si="9"/>
        <v>26113011.447227135</v>
      </c>
      <c r="CN110" s="604">
        <f t="shared" si="9"/>
        <v>26576440.939972594</v>
      </c>
      <c r="CO110" s="604">
        <f t="shared" si="9"/>
        <v>27039297.963298853</v>
      </c>
      <c r="CP110" s="604">
        <f t="shared" si="9"/>
        <v>27502336.697321258</v>
      </c>
      <c r="CQ110" s="604">
        <f t="shared" si="9"/>
        <v>27965082.00856714</v>
      </c>
      <c r="CR110" s="604">
        <f t="shared" si="9"/>
        <v>28427025.504220754</v>
      </c>
      <c r="CS110" s="604">
        <f t="shared" si="9"/>
        <v>28887623.203969229</v>
      </c>
      <c r="CT110" s="604">
        <f t="shared" si="9"/>
        <v>29346209.897601437</v>
      </c>
      <c r="CU110" s="604">
        <f t="shared" si="9"/>
        <v>29804042.83241643</v>
      </c>
      <c r="CV110" s="604">
        <f t="shared" si="9"/>
        <v>30257758.162941795</v>
      </c>
      <c r="CW110" s="604">
        <f t="shared" si="9"/>
        <v>30706989.042376328</v>
      </c>
      <c r="CX110" s="604">
        <f t="shared" si="9"/>
        <v>31151350.281578779</v>
      </c>
      <c r="CY110" s="604">
        <f t="shared" si="9"/>
        <v>31590437.431950837</v>
      </c>
      <c r="CZ110" s="604">
        <f t="shared" si="9"/>
        <v>32023635.763132799</v>
      </c>
      <c r="DA110" s="604">
        <f t="shared" si="9"/>
        <v>32451100.032941047</v>
      </c>
      <c r="DB110" s="604">
        <f t="shared" si="9"/>
        <v>32872924.28111928</v>
      </c>
      <c r="DC110" s="604">
        <f t="shared" si="9"/>
        <v>33287858.485528741</v>
      </c>
      <c r="DD110" s="604">
        <f t="shared" si="9"/>
        <v>33694573.51945018</v>
      </c>
      <c r="DE110" s="604">
        <f t="shared" si="9"/>
        <v>34091735.763334379</v>
      </c>
      <c r="DF110" s="604">
        <f t="shared" si="9"/>
        <v>34477873.361901149</v>
      </c>
      <c r="DG110" s="604">
        <f t="shared" si="9"/>
        <v>34856316.096721143</v>
      </c>
      <c r="DH110" s="604">
        <f t="shared" si="9"/>
        <v>35231547.177568413</v>
      </c>
      <c r="DI110" s="604">
        <f t="shared" si="9"/>
        <v>35602575.981305651</v>
      </c>
      <c r="DJ110" s="604">
        <f>SUM(CY111:DJ111)</f>
        <v>35968332.946253516</v>
      </c>
      <c r="DK110" s="604">
        <f t="shared" ref="DK110:DR110" si="10">SUM(CZ111:DK111)</f>
        <v>36327662.684524953</v>
      </c>
      <c r="DL110" s="604">
        <f t="shared" si="10"/>
        <v>36679150.280573249</v>
      </c>
      <c r="DM110" s="604">
        <f t="shared" si="10"/>
        <v>37024977.385543533</v>
      </c>
      <c r="DN110" s="604">
        <f t="shared" si="10"/>
        <v>37367174.255433835</v>
      </c>
      <c r="DO110" s="604">
        <f t="shared" si="10"/>
        <v>37705366.287970416</v>
      </c>
      <c r="DP110" s="604">
        <f t="shared" si="10"/>
        <v>38039144.26175116</v>
      </c>
      <c r="DQ110" s="604">
        <f t="shared" si="10"/>
        <v>38367981.763835423</v>
      </c>
      <c r="DR110" s="604">
        <f t="shared" si="10"/>
        <v>38690885.68727041</v>
      </c>
    </row>
    <row r="111" spans="2:122" s="603" customFormat="1" x14ac:dyDescent="0.2">
      <c r="B111" s="603" t="s">
        <v>434</v>
      </c>
      <c r="C111" s="603">
        <f>'DRE Franqueadora'!E7</f>
        <v>35000</v>
      </c>
      <c r="D111" s="603">
        <f>'DRE Franqueadora'!F7</f>
        <v>37250</v>
      </c>
      <c r="E111" s="603">
        <f>'DRE Franqueadora'!G7</f>
        <v>39500</v>
      </c>
      <c r="F111" s="603">
        <f>'DRE Franqueadora'!H7</f>
        <v>41750</v>
      </c>
      <c r="G111" s="603">
        <f>'DRE Franqueadora'!I7</f>
        <v>44309.691641683596</v>
      </c>
      <c r="H111" s="603">
        <f>'DRE Franqueadora'!J7</f>
        <v>47325.844377822927</v>
      </c>
      <c r="I111" s="603">
        <f>'DRE Franqueadora'!K7</f>
        <v>50945.227661190111</v>
      </c>
      <c r="J111" s="603">
        <f>'DRE Franqueadora'!L7</f>
        <v>55143.712269896052</v>
      </c>
      <c r="K111" s="603">
        <f>'DRE Franqueadora'!M7</f>
        <v>59929.984723820831</v>
      </c>
      <c r="L111" s="603">
        <f>'DRE Franqueadora'!N7</f>
        <v>65338.472596755826</v>
      </c>
      <c r="M111" s="603">
        <f>'DRE Franqueadora'!O7</f>
        <v>71341.894135713665</v>
      </c>
      <c r="N111" s="603">
        <f>'DRE Franqueadora'!P7</f>
        <v>77945.657828567288</v>
      </c>
      <c r="O111" s="603">
        <f>'DRE Franqueadora'!Q7</f>
        <v>117898.48059820752</v>
      </c>
      <c r="P111" s="603">
        <f>'DRE Franqueadora'!R7</f>
        <v>124853.66222936573</v>
      </c>
      <c r="Q111" s="603">
        <f>'DRE Franqueadora'!S7</f>
        <v>132279.36202363975</v>
      </c>
      <c r="R111" s="603">
        <f>'DRE Franqueadora'!T7</f>
        <v>140222.63179734119</v>
      </c>
      <c r="S111" s="603">
        <f>'DRE Franqueadora'!U7</f>
        <v>149044.92019009637</v>
      </c>
      <c r="T111" s="603">
        <f>'DRE Franqueadora'!V7</f>
        <v>158949.92935241445</v>
      </c>
      <c r="U111" s="603">
        <f>'DRE Franqueadora'!W7</f>
        <v>169113.72624065142</v>
      </c>
      <c r="V111" s="603">
        <f>'DRE Franqueadora'!X7</f>
        <v>179529.40377398365</v>
      </c>
      <c r="W111" s="603">
        <f>'DRE Franqueadora'!Y7</f>
        <v>190968.07265725854</v>
      </c>
      <c r="X111" s="603">
        <f>'DRE Franqueadora'!Z7</f>
        <v>203494.62470959825</v>
      </c>
      <c r="Y111" s="603">
        <f>'DRE Franqueadora'!AA7</f>
        <v>217114.37492051907</v>
      </c>
      <c r="Z111" s="603">
        <f>'DRE Franqueadora'!AB7</f>
        <v>232096.10015253193</v>
      </c>
      <c r="AA111" s="603">
        <f>'DRE Franqueadora'!AC7</f>
        <v>279170.19023045758</v>
      </c>
      <c r="AB111" s="603">
        <f>'DRE Franqueadora'!AD7</f>
        <v>292890.57580448693</v>
      </c>
      <c r="AC111" s="603">
        <f>'DRE Franqueadora'!AE7</f>
        <v>307419.73973877559</v>
      </c>
      <c r="AD111" s="603">
        <f>'DRE Franqueadora'!AF7</f>
        <v>322821.64685949247</v>
      </c>
      <c r="AE111" s="603">
        <f>'DRE Franqueadora'!AG7</f>
        <v>339475.50446661387</v>
      </c>
      <c r="AF111" s="603">
        <f>'DRE Franqueadora'!AH7</f>
        <v>357760.29268830374</v>
      </c>
      <c r="AG111" s="603">
        <f>'DRE Franqueadora'!AI7</f>
        <v>375465.8907299753</v>
      </c>
      <c r="AH111" s="603">
        <f>'DRE Franqueadora'!AJ7</f>
        <v>392669.18930139882</v>
      </c>
      <c r="AI111" s="603">
        <f>'DRE Franqueadora'!AK7</f>
        <v>411370.61269543128</v>
      </c>
      <c r="AJ111" s="603">
        <f>'DRE Franqueadora'!AL7</f>
        <v>431668.31207428151</v>
      </c>
      <c r="AK111" s="603">
        <f>'DRE Franqueadora'!AM7</f>
        <v>453603.18992456864</v>
      </c>
      <c r="AL111" s="603">
        <f>'DRE Franqueadora'!AN7</f>
        <v>477565.25300709717</v>
      </c>
      <c r="AM111" s="603">
        <f>'DRE Franqueadora'!AO7</f>
        <v>532362.43363646627</v>
      </c>
      <c r="AN111" s="603">
        <f>'DRE Franqueadora'!AP7</f>
        <v>553419.75523436675</v>
      </c>
      <c r="AO111" s="603">
        <f>'DRE Franqueadora'!AQ7</f>
        <v>575652.70199372037</v>
      </c>
      <c r="AP111" s="603">
        <f>'DRE Franqueadora'!AR7</f>
        <v>599143.58108075534</v>
      </c>
      <c r="AQ111" s="603">
        <f>'DRE Franqueadora'!AS7</f>
        <v>624290.85925251059</v>
      </c>
      <c r="AR111" s="603">
        <f>'DRE Franqueadora'!AT7</f>
        <v>651663.6074783589</v>
      </c>
      <c r="AS111" s="603">
        <f>'DRE Franqueadora'!AU7</f>
        <v>677548.36952377297</v>
      </c>
      <c r="AT111" s="603">
        <f>'DRE Franqueadora'!AV7</f>
        <v>702112.91569856473</v>
      </c>
      <c r="AU111" s="603">
        <f>'DRE Franqueadora'!AW7</f>
        <v>728690.87402820133</v>
      </c>
      <c r="AV111" s="603">
        <f>'DRE Franqueadora'!AX7</f>
        <v>757416.46578814788</v>
      </c>
      <c r="AW111" s="603">
        <f>'DRE Franqueadora'!AY7</f>
        <v>788369.18848620798</v>
      </c>
      <c r="AX111" s="603">
        <f>'DRE Franqueadora'!AZ7</f>
        <v>822070.52400433156</v>
      </c>
      <c r="AY111" s="603">
        <f>'DRE Franqueadora'!BA7</f>
        <v>885340.87165266811</v>
      </c>
      <c r="AZ111" s="603">
        <f>'DRE Franqueadora'!BB7</f>
        <v>914447.70191858802</v>
      </c>
      <c r="BA111" s="603">
        <f>'DRE Franqueadora'!BC7</f>
        <v>945132.63277936168</v>
      </c>
      <c r="BB111" s="603">
        <f>'DRE Franqueadora'!BD7</f>
        <v>977498.09517288778</v>
      </c>
      <c r="BC111" s="603">
        <f>'DRE Franqueadora'!BE7</f>
        <v>1011963.6858164587</v>
      </c>
      <c r="BD111" s="603">
        <f>'DRE Franqueadora'!BF7</f>
        <v>1049307.0283871496</v>
      </c>
      <c r="BE111" s="603">
        <f>'DRE Franqueadora'!BG7</f>
        <v>1084165.3253429225</v>
      </c>
      <c r="BF111" s="603">
        <f>'DRE Franqueadora'!BH7</f>
        <v>1116806.0529370368</v>
      </c>
      <c r="BG111" s="603">
        <f>'DRE Franqueadora'!BI7</f>
        <v>1152025.5253853484</v>
      </c>
      <c r="BH111" s="603">
        <f>'DRE Franqueadora'!BJ7</f>
        <v>1189997.5372522776</v>
      </c>
      <c r="BI111" s="603">
        <f>'DRE Franqueadora'!BK7</f>
        <v>1230843.9294648094</v>
      </c>
      <c r="BJ111" s="603">
        <f>'DRE Franqueadora'!BL7</f>
        <v>1275230.4280585616</v>
      </c>
      <c r="BK111" s="603">
        <f>'DRE Franqueadora'!BM7</f>
        <v>1310470.1074411357</v>
      </c>
      <c r="BL111" s="603">
        <f>'DRE Franqueadora'!BN7</f>
        <v>1344296.2694412926</v>
      </c>
      <c r="BM111" s="603">
        <f>'DRE Franqueadora'!BO7</f>
        <v>1379700.5320363035</v>
      </c>
      <c r="BN111" s="603">
        <f>'DRE Franqueadora'!BP7</f>
        <v>1416785.3261640668</v>
      </c>
      <c r="BO111" s="603">
        <f>'DRE Franqueadora'!BQ7</f>
        <v>1455660.5569001914</v>
      </c>
      <c r="BP111" s="603">
        <f>'DRE Franqueadora'!BR7</f>
        <v>1496957.0784689803</v>
      </c>
      <c r="BQ111" s="603">
        <f>'DRE Franqueadora'!BS7</f>
        <v>1535165.3238756228</v>
      </c>
      <c r="BR111" s="603">
        <f>'DRE Franqueadora'!BT7</f>
        <v>1570576.8985952684</v>
      </c>
      <c r="BS111" s="603">
        <f>'DRE Franqueadora'!BU7</f>
        <v>1607979.4303238923</v>
      </c>
      <c r="BT111" s="603">
        <f>'DRE Franqueadora'!BV7</f>
        <v>1647512.2860521236</v>
      </c>
      <c r="BU111" s="603">
        <f>'DRE Franqueadora'!BW7</f>
        <v>1689324.5884599346</v>
      </c>
      <c r="BV111" s="603">
        <f>'DRE Franqueadora'!BX7</f>
        <v>1734076.6550950706</v>
      </c>
      <c r="BW111" s="603">
        <f>'DRE Franqueadora'!BY7</f>
        <v>1771332.8434422412</v>
      </c>
      <c r="BX111" s="603">
        <f>'DRE Franqueadora'!BZ7</f>
        <v>1807423.1555454773</v>
      </c>
      <c r="BY111" s="603">
        <f>'DRE Franqueadora'!CA7</f>
        <v>1844621.0500804512</v>
      </c>
      <c r="BZ111" s="603">
        <f>'DRE Franqueadora'!CB7</f>
        <v>1882981.9061687505</v>
      </c>
      <c r="CA111" s="603">
        <f>'DRE Franqueadora'!CC7</f>
        <v>1922563.8718880408</v>
      </c>
      <c r="CB111" s="603">
        <f>'DRE Franqueadora'!CD7</f>
        <v>1963940.868764888</v>
      </c>
      <c r="CC111" s="603">
        <f>'DRE Franqueadora'!CE7</f>
        <v>2002574.0323008983</v>
      </c>
      <c r="CD111" s="603">
        <f>'DRE Franqueadora'!CF7</f>
        <v>2038737.745830155</v>
      </c>
      <c r="CE111" s="603">
        <f>'DRE Franqueadora'!CG7</f>
        <v>2076457.2128636662</v>
      </c>
      <c r="CF111" s="603">
        <f>'DRE Franqueadora'!CH7</f>
        <v>2115841.33614673</v>
      </c>
      <c r="CG111" s="603">
        <f>'DRE Franqueadora'!CI7</f>
        <v>2157006.6416168152</v>
      </c>
      <c r="CH111" s="603">
        <f>'DRE Franqueadora'!CJ7</f>
        <v>2200350.0784470285</v>
      </c>
      <c r="CI111" s="603">
        <f>'DRE Franqueadora'!CK7</f>
        <v>2237454.3312201514</v>
      </c>
      <c r="CJ111" s="603">
        <f>'DRE Franqueadora'!CL7</f>
        <v>2273748.7711147531</v>
      </c>
      <c r="CK111" s="603">
        <f>'DRE Franqueadora'!CM7</f>
        <v>2310812.5332439495</v>
      </c>
      <c r="CL111" s="603">
        <f>'DRE Franqueadora'!CN7</f>
        <v>2348684.0837194705</v>
      </c>
      <c r="CM111" s="603">
        <f>'DRE Franqueadora'!CO7</f>
        <v>2387403.8119586315</v>
      </c>
      <c r="CN111" s="603">
        <f>'DRE Franqueadora'!CP7</f>
        <v>2427370.3615103438</v>
      </c>
      <c r="CO111" s="603">
        <f>'DRE Franqueadora'!CQ7</f>
        <v>2465431.0556271565</v>
      </c>
      <c r="CP111" s="603">
        <f>'DRE Franqueadora'!CR7</f>
        <v>2501776.479852559</v>
      </c>
      <c r="CQ111" s="603">
        <f>'DRE Franqueadora'!CS7</f>
        <v>2539202.5241095498</v>
      </c>
      <c r="CR111" s="603">
        <f>'DRE Franqueadora'!CT7</f>
        <v>2577784.8318003402</v>
      </c>
      <c r="CS111" s="603">
        <f>'DRE Franqueadora'!CU7</f>
        <v>2617604.3413652959</v>
      </c>
      <c r="CT111" s="603">
        <f>'DRE Franqueadora'!CV7</f>
        <v>2658936.7720792317</v>
      </c>
      <c r="CU111" s="603">
        <f>'DRE Franqueadora'!CW7</f>
        <v>2695287.2660351479</v>
      </c>
      <c r="CV111" s="603">
        <f>'DRE Franqueadora'!CX7</f>
        <v>2727464.1016401155</v>
      </c>
      <c r="CW111" s="603">
        <f>'DRE Franqueadora'!CY7</f>
        <v>2760043.4126784848</v>
      </c>
      <c r="CX111" s="603">
        <f>'DRE Franqueadora'!CZ7</f>
        <v>2793045.3229219243</v>
      </c>
      <c r="CY111" s="603">
        <f>'DRE Franqueadora'!DA7</f>
        <v>2826490.9623306887</v>
      </c>
      <c r="CZ111" s="603">
        <f>'DRE Franqueadora'!DB7</f>
        <v>2860568.6926923059</v>
      </c>
      <c r="DA111" s="603">
        <f>'DRE Franqueadora'!DC7</f>
        <v>2892895.3254354047</v>
      </c>
      <c r="DB111" s="603">
        <f>'DRE Franqueadora'!DD7</f>
        <v>2923600.7280307934</v>
      </c>
      <c r="DC111" s="603">
        <f>'DRE Franqueadora'!DE7</f>
        <v>2954136.7285190118</v>
      </c>
      <c r="DD111" s="603">
        <f>'DRE Franqueadora'!DF7</f>
        <v>2984499.8657217743</v>
      </c>
      <c r="DE111" s="603">
        <f>'DRE Franqueadora'!DG7</f>
        <v>3014766.5852494962</v>
      </c>
      <c r="DF111" s="603">
        <f>'DRE Franqueadora'!DH7</f>
        <v>3045074.3706460083</v>
      </c>
      <c r="DG111" s="603">
        <f>'DRE Franqueadora'!DI7</f>
        <v>3073730.0008551432</v>
      </c>
      <c r="DH111" s="603">
        <f>'DRE Franqueadora'!DJ7</f>
        <v>3102695.1824873812</v>
      </c>
      <c r="DI111" s="603">
        <f>'DRE Franqueadora'!DK7</f>
        <v>3131072.2164157247</v>
      </c>
      <c r="DJ111" s="603">
        <f>'DRE Franqueadora'!DL7</f>
        <v>3158802.287869784</v>
      </c>
      <c r="DK111" s="603">
        <f>'DRE Franqueadora'!DM7</f>
        <v>3185820.70060213</v>
      </c>
      <c r="DL111" s="603">
        <f>'DRE Franqueadora'!DN7</f>
        <v>3212056.2887405925</v>
      </c>
      <c r="DM111" s="603">
        <f>'DRE Franqueadora'!DO7</f>
        <v>3238722.4304056917</v>
      </c>
      <c r="DN111" s="603">
        <f>'DRE Franqueadora'!DP7</f>
        <v>3265797.5979210949</v>
      </c>
      <c r="DO111" s="603">
        <f>'DRE Franqueadora'!DQ7</f>
        <v>3292328.7610555929</v>
      </c>
      <c r="DP111" s="603">
        <f>'DRE Franqueadora'!DR7</f>
        <v>3318277.8395025227</v>
      </c>
      <c r="DQ111" s="603">
        <f>'DRE Franqueadora'!DS7</f>
        <v>3343604.0873337551</v>
      </c>
      <c r="DR111" s="603">
        <f>'DRE Franqueadora'!DT7</f>
        <v>3367978.2940809922</v>
      </c>
    </row>
    <row r="115" spans="2:122" s="603" customFormat="1" x14ac:dyDescent="0.2">
      <c r="B115" s="603" t="s">
        <v>435</v>
      </c>
      <c r="C115" s="603">
        <f>C125*C110-C126</f>
        <v>5425</v>
      </c>
      <c r="D115" s="603">
        <f t="shared" ref="D115:BO115" si="11">D125*D110-D126</f>
        <v>11198.75</v>
      </c>
      <c r="E115" s="603">
        <f t="shared" si="11"/>
        <v>17321.25</v>
      </c>
      <c r="F115" s="603">
        <f t="shared" si="11"/>
        <v>23792.5</v>
      </c>
      <c r="G115" s="603">
        <f t="shared" si="11"/>
        <v>31105.744495503044</v>
      </c>
      <c r="H115" s="603">
        <f t="shared" si="11"/>
        <v>39624.396483511169</v>
      </c>
      <c r="I115" s="603">
        <f t="shared" si="11"/>
        <v>48794.53746252539</v>
      </c>
      <c r="J115" s="603">
        <f t="shared" si="11"/>
        <v>58720.405671106681</v>
      </c>
      <c r="K115" s="603">
        <f t="shared" si="11"/>
        <v>70275.11983151063</v>
      </c>
      <c r="L115" s="603">
        <f t="shared" si="11"/>
        <v>83016.121987878025</v>
      </c>
      <c r="M115" s="603">
        <f t="shared" si="11"/>
        <v>96927.791344342186</v>
      </c>
      <c r="N115" s="603">
        <f t="shared" si="11"/>
        <v>112127.19462091282</v>
      </c>
      <c r="O115" s="603">
        <f t="shared" si="11"/>
        <v>128292.3983375633</v>
      </c>
      <c r="P115" s="603">
        <f t="shared" si="11"/>
        <v>146137.93875291981</v>
      </c>
      <c r="Q115" s="603">
        <f t="shared" si="11"/>
        <v>165157.70796776595</v>
      </c>
      <c r="R115" s="603">
        <f t="shared" si="11"/>
        <v>185344.59748622091</v>
      </c>
      <c r="S115" s="603">
        <f t="shared" si="11"/>
        <v>206815.31933864555</v>
      </c>
      <c r="T115" s="603">
        <f t="shared" si="11"/>
        <v>229698.25675843676</v>
      </c>
      <c r="U115" s="603">
        <f t="shared" si="11"/>
        <v>253922.79896722629</v>
      </c>
      <c r="V115" s="603">
        <f t="shared" si="11"/>
        <v>279421.86572556436</v>
      </c>
      <c r="W115" s="603">
        <f t="shared" si="11"/>
        <v>306284.67375191901</v>
      </c>
      <c r="X115" s="603">
        <f t="shared" si="11"/>
        <v>334606.68493505172</v>
      </c>
      <c r="Y115" s="603">
        <f t="shared" si="11"/>
        <v>366025.4146539779</v>
      </c>
      <c r="Z115" s="603">
        <f t="shared" si="11"/>
        <v>401480.01638848981</v>
      </c>
      <c r="AA115" s="603">
        <f t="shared" si="11"/>
        <v>438572.50960390735</v>
      </c>
      <c r="AB115" s="603">
        <f t="shared" si="11"/>
        <v>477220.99972618523</v>
      </c>
      <c r="AC115" s="603">
        <f t="shared" si="11"/>
        <v>517503.28660066635</v>
      </c>
      <c r="AD115" s="603">
        <f t="shared" si="11"/>
        <v>559501.0600649612</v>
      </c>
      <c r="AE115" s="603">
        <f t="shared" si="11"/>
        <v>603300.09444856027</v>
      </c>
      <c r="AF115" s="603">
        <f t="shared" si="11"/>
        <v>649026.47801581479</v>
      </c>
      <c r="AG115" s="603">
        <f t="shared" si="11"/>
        <v>696487.47584835929</v>
      </c>
      <c r="AH115" s="603">
        <f t="shared" si="11"/>
        <v>745509.62651966477</v>
      </c>
      <c r="AI115" s="603">
        <f t="shared" si="11"/>
        <v>598183.36640076339</v>
      </c>
      <c r="AJ115" s="603">
        <f t="shared" si="11"/>
        <v>667776.34104699153</v>
      </c>
      <c r="AK115" s="603">
        <f t="shared" si="11"/>
        <v>739905.42962322687</v>
      </c>
      <c r="AL115" s="603">
        <f t="shared" si="11"/>
        <v>814773.52124386933</v>
      </c>
      <c r="AM115" s="603">
        <f t="shared" si="11"/>
        <v>891997.15548270172</v>
      </c>
      <c r="AN115" s="603" t="e">
        <f t="shared" si="11"/>
        <v>#VALUE!</v>
      </c>
      <c r="AO115" s="603" t="e">
        <f t="shared" si="11"/>
        <v>#VALUE!</v>
      </c>
      <c r="AP115" s="603" t="e">
        <f t="shared" si="11"/>
        <v>#VALUE!</v>
      </c>
      <c r="AQ115" s="603" t="e">
        <f t="shared" si="11"/>
        <v>#VALUE!</v>
      </c>
      <c r="AR115" s="603" t="e">
        <f t="shared" si="11"/>
        <v>#VALUE!</v>
      </c>
      <c r="AS115" s="603" t="e">
        <f t="shared" si="11"/>
        <v>#VALUE!</v>
      </c>
      <c r="AT115" s="603" t="e">
        <f t="shared" si="11"/>
        <v>#VALUE!</v>
      </c>
      <c r="AU115" s="603" t="e">
        <f t="shared" si="11"/>
        <v>#VALUE!</v>
      </c>
      <c r="AV115" s="603" t="e">
        <f t="shared" si="11"/>
        <v>#VALUE!</v>
      </c>
      <c r="AW115" s="603" t="e">
        <f t="shared" si="11"/>
        <v>#VALUE!</v>
      </c>
      <c r="AX115" s="603" t="e">
        <f t="shared" si="11"/>
        <v>#VALUE!</v>
      </c>
      <c r="AY115" s="603" t="e">
        <f t="shared" si="11"/>
        <v>#VALUE!</v>
      </c>
      <c r="AZ115" s="603" t="e">
        <f t="shared" si="11"/>
        <v>#VALUE!</v>
      </c>
      <c r="BA115" s="603" t="e">
        <f t="shared" si="11"/>
        <v>#VALUE!</v>
      </c>
      <c r="BB115" s="603" t="e">
        <f t="shared" si="11"/>
        <v>#VALUE!</v>
      </c>
      <c r="BC115" s="603" t="e">
        <f t="shared" si="11"/>
        <v>#VALUE!</v>
      </c>
      <c r="BD115" s="603" t="e">
        <f t="shared" si="11"/>
        <v>#VALUE!</v>
      </c>
      <c r="BE115" s="603" t="e">
        <f t="shared" si="11"/>
        <v>#VALUE!</v>
      </c>
      <c r="BF115" s="603" t="e">
        <f t="shared" si="11"/>
        <v>#VALUE!</v>
      </c>
      <c r="BG115" s="603" t="e">
        <f t="shared" si="11"/>
        <v>#VALUE!</v>
      </c>
      <c r="BH115" s="603" t="e">
        <f t="shared" si="11"/>
        <v>#VALUE!</v>
      </c>
      <c r="BI115" s="603" t="e">
        <f t="shared" si="11"/>
        <v>#VALUE!</v>
      </c>
      <c r="BJ115" s="603" t="e">
        <f t="shared" si="11"/>
        <v>#VALUE!</v>
      </c>
      <c r="BK115" s="603" t="e">
        <f t="shared" si="11"/>
        <v>#VALUE!</v>
      </c>
      <c r="BL115" s="603" t="e">
        <f t="shared" si="11"/>
        <v>#VALUE!</v>
      </c>
      <c r="BM115" s="603" t="e">
        <f t="shared" si="11"/>
        <v>#VALUE!</v>
      </c>
      <c r="BN115" s="603" t="e">
        <f t="shared" si="11"/>
        <v>#VALUE!</v>
      </c>
      <c r="BO115" s="603" t="e">
        <f t="shared" si="11"/>
        <v>#VALUE!</v>
      </c>
      <c r="BP115" s="603" t="e">
        <f t="shared" ref="BP115:DR115" si="12">BP125*BP110-BP126</f>
        <v>#VALUE!</v>
      </c>
      <c r="BQ115" s="603" t="e">
        <f t="shared" si="12"/>
        <v>#VALUE!</v>
      </c>
      <c r="BR115" s="603" t="e">
        <f t="shared" si="12"/>
        <v>#VALUE!</v>
      </c>
      <c r="BS115" s="603" t="e">
        <f t="shared" si="12"/>
        <v>#VALUE!</v>
      </c>
      <c r="BT115" s="603" t="e">
        <f t="shared" si="12"/>
        <v>#VALUE!</v>
      </c>
      <c r="BU115" s="603" t="e">
        <f t="shared" si="12"/>
        <v>#VALUE!</v>
      </c>
      <c r="BV115" s="603" t="e">
        <f t="shared" si="12"/>
        <v>#VALUE!</v>
      </c>
      <c r="BW115" s="603" t="e">
        <f t="shared" si="12"/>
        <v>#VALUE!</v>
      </c>
      <c r="BX115" s="603" t="e">
        <f t="shared" si="12"/>
        <v>#VALUE!</v>
      </c>
      <c r="BY115" s="603" t="e">
        <f t="shared" si="12"/>
        <v>#VALUE!</v>
      </c>
      <c r="BZ115" s="603" t="e">
        <f t="shared" si="12"/>
        <v>#VALUE!</v>
      </c>
      <c r="CA115" s="603" t="e">
        <f t="shared" si="12"/>
        <v>#VALUE!</v>
      </c>
      <c r="CB115" s="603" t="e">
        <f t="shared" si="12"/>
        <v>#VALUE!</v>
      </c>
      <c r="CC115" s="603" t="e">
        <f t="shared" si="12"/>
        <v>#VALUE!</v>
      </c>
      <c r="CD115" s="603" t="e">
        <f t="shared" si="12"/>
        <v>#VALUE!</v>
      </c>
      <c r="CE115" s="603" t="e">
        <f t="shared" si="12"/>
        <v>#VALUE!</v>
      </c>
      <c r="CF115" s="603" t="e">
        <f t="shared" si="12"/>
        <v>#VALUE!</v>
      </c>
      <c r="CG115" s="603" t="e">
        <f t="shared" si="12"/>
        <v>#VALUE!</v>
      </c>
      <c r="CH115" s="603" t="e">
        <f t="shared" si="12"/>
        <v>#VALUE!</v>
      </c>
      <c r="CI115" s="603" t="e">
        <f t="shared" si="12"/>
        <v>#VALUE!</v>
      </c>
      <c r="CJ115" s="603" t="e">
        <f t="shared" si="12"/>
        <v>#VALUE!</v>
      </c>
      <c r="CK115" s="603" t="e">
        <f t="shared" si="12"/>
        <v>#VALUE!</v>
      </c>
      <c r="CL115" s="603" t="e">
        <f t="shared" si="12"/>
        <v>#VALUE!</v>
      </c>
      <c r="CM115" s="603" t="e">
        <f t="shared" si="12"/>
        <v>#VALUE!</v>
      </c>
      <c r="CN115" s="603" t="e">
        <f t="shared" si="12"/>
        <v>#VALUE!</v>
      </c>
      <c r="CO115" s="603" t="e">
        <f t="shared" si="12"/>
        <v>#VALUE!</v>
      </c>
      <c r="CP115" s="603" t="e">
        <f t="shared" si="12"/>
        <v>#VALUE!</v>
      </c>
      <c r="CQ115" s="603" t="e">
        <f t="shared" si="12"/>
        <v>#VALUE!</v>
      </c>
      <c r="CR115" s="603" t="e">
        <f t="shared" si="12"/>
        <v>#VALUE!</v>
      </c>
      <c r="CS115" s="603" t="e">
        <f t="shared" si="12"/>
        <v>#VALUE!</v>
      </c>
      <c r="CT115" s="603" t="e">
        <f t="shared" si="12"/>
        <v>#VALUE!</v>
      </c>
      <c r="CU115" s="603" t="e">
        <f t="shared" si="12"/>
        <v>#VALUE!</v>
      </c>
      <c r="CV115" s="603" t="e">
        <f t="shared" si="12"/>
        <v>#VALUE!</v>
      </c>
      <c r="CW115" s="603" t="e">
        <f t="shared" si="12"/>
        <v>#VALUE!</v>
      </c>
      <c r="CX115" s="603" t="e">
        <f t="shared" si="12"/>
        <v>#VALUE!</v>
      </c>
      <c r="CY115" s="603" t="e">
        <f t="shared" si="12"/>
        <v>#VALUE!</v>
      </c>
      <c r="CZ115" s="603" t="e">
        <f t="shared" si="12"/>
        <v>#VALUE!</v>
      </c>
      <c r="DA115" s="603" t="e">
        <f t="shared" si="12"/>
        <v>#VALUE!</v>
      </c>
      <c r="DB115" s="603" t="e">
        <f t="shared" si="12"/>
        <v>#VALUE!</v>
      </c>
      <c r="DC115" s="603" t="e">
        <f t="shared" si="12"/>
        <v>#VALUE!</v>
      </c>
      <c r="DD115" s="603" t="e">
        <f t="shared" si="12"/>
        <v>#VALUE!</v>
      </c>
      <c r="DE115" s="603" t="e">
        <f t="shared" si="12"/>
        <v>#VALUE!</v>
      </c>
      <c r="DF115" s="603" t="e">
        <f t="shared" si="12"/>
        <v>#VALUE!</v>
      </c>
      <c r="DG115" s="603" t="e">
        <f t="shared" si="12"/>
        <v>#VALUE!</v>
      </c>
      <c r="DH115" s="603" t="e">
        <f t="shared" si="12"/>
        <v>#VALUE!</v>
      </c>
      <c r="DI115" s="603" t="e">
        <f t="shared" si="12"/>
        <v>#VALUE!</v>
      </c>
      <c r="DJ115" s="603" t="e">
        <f t="shared" si="12"/>
        <v>#VALUE!</v>
      </c>
      <c r="DK115" s="603" t="e">
        <f t="shared" si="12"/>
        <v>#VALUE!</v>
      </c>
      <c r="DL115" s="603" t="e">
        <f t="shared" si="12"/>
        <v>#VALUE!</v>
      </c>
      <c r="DM115" s="603" t="e">
        <f t="shared" si="12"/>
        <v>#VALUE!</v>
      </c>
      <c r="DN115" s="603" t="e">
        <f t="shared" si="12"/>
        <v>#VALUE!</v>
      </c>
      <c r="DO115" s="603" t="e">
        <f t="shared" si="12"/>
        <v>#VALUE!</v>
      </c>
      <c r="DP115" s="603" t="e">
        <f t="shared" si="12"/>
        <v>#VALUE!</v>
      </c>
      <c r="DQ115" s="603" t="e">
        <f t="shared" si="12"/>
        <v>#VALUE!</v>
      </c>
      <c r="DR115" s="603" t="e">
        <f t="shared" si="12"/>
        <v>#VALUE!</v>
      </c>
    </row>
    <row r="118" spans="2:122" s="599" customFormat="1" x14ac:dyDescent="0.2">
      <c r="B118" s="599" t="s">
        <v>436</v>
      </c>
      <c r="C118" s="606">
        <f>IF(C110=0,0,C115/C110)</f>
        <v>0.155</v>
      </c>
      <c r="D118" s="606">
        <f t="shared" ref="D118:BO118" si="13">IF(D110=0,0,D115/D110)</f>
        <v>0.155</v>
      </c>
      <c r="E118" s="606">
        <f t="shared" si="13"/>
        <v>0.155</v>
      </c>
      <c r="F118" s="606">
        <f t="shared" si="13"/>
        <v>0.155</v>
      </c>
      <c r="G118" s="606">
        <f t="shared" si="13"/>
        <v>0.15725086186296983</v>
      </c>
      <c r="H118" s="606">
        <f t="shared" si="13"/>
        <v>0.16164280841092774</v>
      </c>
      <c r="I118" s="606">
        <f t="shared" si="13"/>
        <v>0.16480144422738335</v>
      </c>
      <c r="J118" s="606">
        <f t="shared" si="13"/>
        <v>0.16718768107541279</v>
      </c>
      <c r="K118" s="606">
        <f t="shared" si="13"/>
        <v>0.17092145787799284</v>
      </c>
      <c r="L118" s="606">
        <f t="shared" si="13"/>
        <v>0.17422319659174051</v>
      </c>
      <c r="M118" s="606">
        <f t="shared" si="13"/>
        <v>0.17692885974982536</v>
      </c>
      <c r="N118" s="606">
        <f t="shared" si="13"/>
        <v>0.1791797559470473</v>
      </c>
      <c r="O118" s="606">
        <f t="shared" si="13"/>
        <v>0.18103034592912734</v>
      </c>
      <c r="P118" s="606">
        <f t="shared" si="13"/>
        <v>0.18352521278582182</v>
      </c>
      <c r="Q118" s="606">
        <f t="shared" si="13"/>
        <v>0.18576624555917282</v>
      </c>
      <c r="R118" s="606">
        <f t="shared" si="13"/>
        <v>0.18768415139979916</v>
      </c>
      <c r="S118" s="606">
        <f t="shared" si="13"/>
        <v>0.18934452805482976</v>
      </c>
      <c r="T118" s="606">
        <f t="shared" si="13"/>
        <v>0.19079609092040245</v>
      </c>
      <c r="U118" s="606">
        <f t="shared" si="13"/>
        <v>0.19206566379891932</v>
      </c>
      <c r="V118" s="606">
        <f t="shared" si="13"/>
        <v>0.19317793759855675</v>
      </c>
      <c r="W118" s="606">
        <f t="shared" si="13"/>
        <v>0.1941599686548868</v>
      </c>
      <c r="X118" s="606">
        <f t="shared" si="13"/>
        <v>0.19503288777224306</v>
      </c>
      <c r="Y118" s="606">
        <f t="shared" si="13"/>
        <v>0.19663828048717011</v>
      </c>
      <c r="Z118" s="606">
        <f t="shared" si="13"/>
        <v>0.19918978494528</v>
      </c>
      <c r="AA118" s="606">
        <f t="shared" si="13"/>
        <v>0.20147237021002096</v>
      </c>
      <c r="AB118" s="606">
        <f t="shared" si="13"/>
        <v>0.2035166996885871</v>
      </c>
      <c r="AC118" s="606">
        <f t="shared" si="13"/>
        <v>0.20535728259277339</v>
      </c>
      <c r="AD118" s="606">
        <f t="shared" si="13"/>
        <v>0.20702223995804103</v>
      </c>
      <c r="AE118" s="606">
        <f t="shared" si="13"/>
        <v>0.20853471900716092</v>
      </c>
      <c r="AF118" s="606">
        <f t="shared" si="13"/>
        <v>0.20991496528177039</v>
      </c>
      <c r="AG118" s="606">
        <f t="shared" si="13"/>
        <v>0.21117158474831563</v>
      </c>
      <c r="AH118" s="606">
        <f t="shared" si="13"/>
        <v>0.21231447529724037</v>
      </c>
      <c r="AI118" s="606">
        <f t="shared" si="13"/>
        <v>0.16029572399144706</v>
      </c>
      <c r="AJ118" s="606">
        <f t="shared" si="13"/>
        <v>0.16863369242915816</v>
      </c>
      <c r="AK118" s="606">
        <f t="shared" si="13"/>
        <v>0.17631861761967549</v>
      </c>
      <c r="AL118" s="606">
        <f t="shared" si="13"/>
        <v>0.18342986490555069</v>
      </c>
      <c r="AM118" s="606">
        <f t="shared" si="13"/>
        <v>0.18998580505595875</v>
      </c>
      <c r="AN118" s="606" t="e">
        <f t="shared" si="13"/>
        <v>#VALUE!</v>
      </c>
      <c r="AO118" s="606" t="e">
        <f t="shared" si="13"/>
        <v>#VALUE!</v>
      </c>
      <c r="AP118" s="606" t="e">
        <f t="shared" si="13"/>
        <v>#VALUE!</v>
      </c>
      <c r="AQ118" s="606" t="e">
        <f t="shared" si="13"/>
        <v>#VALUE!</v>
      </c>
      <c r="AR118" s="606" t="e">
        <f t="shared" si="13"/>
        <v>#VALUE!</v>
      </c>
      <c r="AS118" s="606" t="e">
        <f t="shared" si="13"/>
        <v>#VALUE!</v>
      </c>
      <c r="AT118" s="606" t="e">
        <f t="shared" si="13"/>
        <v>#VALUE!</v>
      </c>
      <c r="AU118" s="606" t="e">
        <f t="shared" si="13"/>
        <v>#VALUE!</v>
      </c>
      <c r="AV118" s="606" t="e">
        <f t="shared" si="13"/>
        <v>#VALUE!</v>
      </c>
      <c r="AW118" s="606" t="e">
        <f t="shared" si="13"/>
        <v>#VALUE!</v>
      </c>
      <c r="AX118" s="606" t="e">
        <f t="shared" si="13"/>
        <v>#VALUE!</v>
      </c>
      <c r="AY118" s="606" t="e">
        <f t="shared" si="13"/>
        <v>#VALUE!</v>
      </c>
      <c r="AZ118" s="606" t="e">
        <f t="shared" si="13"/>
        <v>#VALUE!</v>
      </c>
      <c r="BA118" s="606" t="e">
        <f t="shared" si="13"/>
        <v>#VALUE!</v>
      </c>
      <c r="BB118" s="606" t="e">
        <f t="shared" si="13"/>
        <v>#VALUE!</v>
      </c>
      <c r="BC118" s="606" t="e">
        <f t="shared" si="13"/>
        <v>#VALUE!</v>
      </c>
      <c r="BD118" s="606" t="e">
        <f t="shared" si="13"/>
        <v>#VALUE!</v>
      </c>
      <c r="BE118" s="606" t="e">
        <f t="shared" si="13"/>
        <v>#VALUE!</v>
      </c>
      <c r="BF118" s="606" t="e">
        <f t="shared" si="13"/>
        <v>#VALUE!</v>
      </c>
      <c r="BG118" s="606" t="e">
        <f t="shared" si="13"/>
        <v>#VALUE!</v>
      </c>
      <c r="BH118" s="606" t="e">
        <f t="shared" si="13"/>
        <v>#VALUE!</v>
      </c>
      <c r="BI118" s="606" t="e">
        <f t="shared" si="13"/>
        <v>#VALUE!</v>
      </c>
      <c r="BJ118" s="606" t="e">
        <f t="shared" si="13"/>
        <v>#VALUE!</v>
      </c>
      <c r="BK118" s="606" t="e">
        <f t="shared" si="13"/>
        <v>#VALUE!</v>
      </c>
      <c r="BL118" s="606" t="e">
        <f t="shared" si="13"/>
        <v>#VALUE!</v>
      </c>
      <c r="BM118" s="606" t="e">
        <f t="shared" si="13"/>
        <v>#VALUE!</v>
      </c>
      <c r="BN118" s="606" t="e">
        <f t="shared" si="13"/>
        <v>#VALUE!</v>
      </c>
      <c r="BO118" s="606" t="e">
        <f t="shared" si="13"/>
        <v>#VALUE!</v>
      </c>
      <c r="BP118" s="606" t="e">
        <f t="shared" ref="BP118:DR118" si="14">IF(BP110=0,0,BP115/BP110)</f>
        <v>#VALUE!</v>
      </c>
      <c r="BQ118" s="606" t="e">
        <f t="shared" si="14"/>
        <v>#VALUE!</v>
      </c>
      <c r="BR118" s="606" t="e">
        <f t="shared" si="14"/>
        <v>#VALUE!</v>
      </c>
      <c r="BS118" s="606" t="e">
        <f t="shared" si="14"/>
        <v>#VALUE!</v>
      </c>
      <c r="BT118" s="606" t="e">
        <f t="shared" si="14"/>
        <v>#VALUE!</v>
      </c>
      <c r="BU118" s="606" t="e">
        <f t="shared" si="14"/>
        <v>#VALUE!</v>
      </c>
      <c r="BV118" s="606" t="e">
        <f t="shared" si="14"/>
        <v>#VALUE!</v>
      </c>
      <c r="BW118" s="606" t="e">
        <f t="shared" si="14"/>
        <v>#VALUE!</v>
      </c>
      <c r="BX118" s="606" t="e">
        <f t="shared" si="14"/>
        <v>#VALUE!</v>
      </c>
      <c r="BY118" s="606" t="e">
        <f t="shared" si="14"/>
        <v>#VALUE!</v>
      </c>
      <c r="BZ118" s="606" t="e">
        <f t="shared" si="14"/>
        <v>#VALUE!</v>
      </c>
      <c r="CA118" s="606" t="e">
        <f t="shared" si="14"/>
        <v>#VALUE!</v>
      </c>
      <c r="CB118" s="606" t="e">
        <f t="shared" si="14"/>
        <v>#VALUE!</v>
      </c>
      <c r="CC118" s="606" t="e">
        <f t="shared" si="14"/>
        <v>#VALUE!</v>
      </c>
      <c r="CD118" s="606" t="e">
        <f t="shared" si="14"/>
        <v>#VALUE!</v>
      </c>
      <c r="CE118" s="606" t="e">
        <f t="shared" si="14"/>
        <v>#VALUE!</v>
      </c>
      <c r="CF118" s="606" t="e">
        <f t="shared" si="14"/>
        <v>#VALUE!</v>
      </c>
      <c r="CG118" s="606" t="e">
        <f t="shared" si="14"/>
        <v>#VALUE!</v>
      </c>
      <c r="CH118" s="606" t="e">
        <f t="shared" si="14"/>
        <v>#VALUE!</v>
      </c>
      <c r="CI118" s="606" t="e">
        <f t="shared" si="14"/>
        <v>#VALUE!</v>
      </c>
      <c r="CJ118" s="606" t="e">
        <f t="shared" si="14"/>
        <v>#VALUE!</v>
      </c>
      <c r="CK118" s="606" t="e">
        <f t="shared" si="14"/>
        <v>#VALUE!</v>
      </c>
      <c r="CL118" s="606" t="e">
        <f t="shared" si="14"/>
        <v>#VALUE!</v>
      </c>
      <c r="CM118" s="606" t="e">
        <f t="shared" si="14"/>
        <v>#VALUE!</v>
      </c>
      <c r="CN118" s="606" t="e">
        <f t="shared" si="14"/>
        <v>#VALUE!</v>
      </c>
      <c r="CO118" s="606" t="e">
        <f t="shared" si="14"/>
        <v>#VALUE!</v>
      </c>
      <c r="CP118" s="606" t="e">
        <f t="shared" si="14"/>
        <v>#VALUE!</v>
      </c>
      <c r="CQ118" s="606" t="e">
        <f t="shared" si="14"/>
        <v>#VALUE!</v>
      </c>
      <c r="CR118" s="606" t="e">
        <f t="shared" si="14"/>
        <v>#VALUE!</v>
      </c>
      <c r="CS118" s="606" t="e">
        <f t="shared" si="14"/>
        <v>#VALUE!</v>
      </c>
      <c r="CT118" s="606" t="e">
        <f t="shared" si="14"/>
        <v>#VALUE!</v>
      </c>
      <c r="CU118" s="606" t="e">
        <f t="shared" si="14"/>
        <v>#VALUE!</v>
      </c>
      <c r="CV118" s="606" t="e">
        <f t="shared" si="14"/>
        <v>#VALUE!</v>
      </c>
      <c r="CW118" s="606" t="e">
        <f t="shared" si="14"/>
        <v>#VALUE!</v>
      </c>
      <c r="CX118" s="606" t="e">
        <f t="shared" si="14"/>
        <v>#VALUE!</v>
      </c>
      <c r="CY118" s="606" t="e">
        <f t="shared" si="14"/>
        <v>#VALUE!</v>
      </c>
      <c r="CZ118" s="606" t="e">
        <f t="shared" si="14"/>
        <v>#VALUE!</v>
      </c>
      <c r="DA118" s="606" t="e">
        <f t="shared" si="14"/>
        <v>#VALUE!</v>
      </c>
      <c r="DB118" s="606" t="e">
        <f t="shared" si="14"/>
        <v>#VALUE!</v>
      </c>
      <c r="DC118" s="606" t="e">
        <f t="shared" si="14"/>
        <v>#VALUE!</v>
      </c>
      <c r="DD118" s="606" t="e">
        <f t="shared" si="14"/>
        <v>#VALUE!</v>
      </c>
      <c r="DE118" s="606" t="e">
        <f t="shared" si="14"/>
        <v>#VALUE!</v>
      </c>
      <c r="DF118" s="606" t="e">
        <f t="shared" si="14"/>
        <v>#VALUE!</v>
      </c>
      <c r="DG118" s="606" t="e">
        <f t="shared" si="14"/>
        <v>#VALUE!</v>
      </c>
      <c r="DH118" s="606" t="e">
        <f t="shared" si="14"/>
        <v>#VALUE!</v>
      </c>
      <c r="DI118" s="606" t="e">
        <f t="shared" si="14"/>
        <v>#VALUE!</v>
      </c>
      <c r="DJ118" s="606" t="e">
        <f t="shared" si="14"/>
        <v>#VALUE!</v>
      </c>
      <c r="DK118" s="606" t="e">
        <f t="shared" si="14"/>
        <v>#VALUE!</v>
      </c>
      <c r="DL118" s="606" t="e">
        <f t="shared" si="14"/>
        <v>#VALUE!</v>
      </c>
      <c r="DM118" s="606" t="e">
        <f t="shared" si="14"/>
        <v>#VALUE!</v>
      </c>
      <c r="DN118" s="606" t="e">
        <f t="shared" si="14"/>
        <v>#VALUE!</v>
      </c>
      <c r="DO118" s="606" t="e">
        <f t="shared" si="14"/>
        <v>#VALUE!</v>
      </c>
      <c r="DP118" s="606" t="e">
        <f t="shared" si="14"/>
        <v>#VALUE!</v>
      </c>
      <c r="DQ118" s="606" t="e">
        <f t="shared" si="14"/>
        <v>#VALUE!</v>
      </c>
      <c r="DR118" s="606" t="e">
        <f t="shared" si="14"/>
        <v>#VALUE!</v>
      </c>
    </row>
    <row r="122" spans="2:122" x14ac:dyDescent="0.2">
      <c r="B122" s="529" t="s">
        <v>437</v>
      </c>
      <c r="C122" s="601" t="str">
        <f>VLOOKUP($B$6,Legenda!$R$54:$S$58,2,0)</f>
        <v>Anexo V</v>
      </c>
      <c r="D122" s="529" t="str">
        <f>"Faixa"&amp;" "&amp;C122</f>
        <v>Faixa Anexo V</v>
      </c>
    </row>
    <row r="125" spans="2:122" ht="15" thickBot="1" x14ac:dyDescent="0.25">
      <c r="B125" s="530" t="s">
        <v>438</v>
      </c>
      <c r="C125" s="602">
        <f>VLOOKUP($D$122,$B$134:C151,C132,0)</f>
        <v>0.155</v>
      </c>
      <c r="D125" s="602">
        <f>VLOOKUP($D$122,$B$134:D151,D132,0)</f>
        <v>0.155</v>
      </c>
      <c r="E125" s="602">
        <f>VLOOKUP($D$122,$B$134:E151,E132,0)</f>
        <v>0.155</v>
      </c>
      <c r="F125" s="602">
        <f>VLOOKUP($D$122,$B$134:F151,F132,0)</f>
        <v>0.155</v>
      </c>
      <c r="G125" s="602">
        <f>VLOOKUP($D$122,$B$134:G151,G132,0)</f>
        <v>0.18</v>
      </c>
      <c r="H125" s="602">
        <f>VLOOKUP($D$122,$B$134:H151,H132,0)</f>
        <v>0.18</v>
      </c>
      <c r="I125" s="602">
        <f>VLOOKUP($D$122,$B$134:I151,I132,0)</f>
        <v>0.18</v>
      </c>
      <c r="J125" s="602">
        <f>VLOOKUP($D$122,$B$134:J151,J132,0)</f>
        <v>0.18</v>
      </c>
      <c r="K125" s="602">
        <f>VLOOKUP($D$122,$B$134:K151,K132,0)</f>
        <v>0.19500000000000001</v>
      </c>
      <c r="L125" s="602">
        <f>VLOOKUP($D$122,$B$134:L151,L132,0)</f>
        <v>0.19500000000000001</v>
      </c>
      <c r="M125" s="602">
        <f>VLOOKUP($D$122,$B$134:M151,M132,0)</f>
        <v>0.19500000000000001</v>
      </c>
      <c r="N125" s="602">
        <f>VLOOKUP($D$122,$B$134:N151,N132,0)</f>
        <v>0.19500000000000001</v>
      </c>
      <c r="O125" s="602">
        <f>VLOOKUP($D$122,$B$134:O151,O132,0)</f>
        <v>0.19500000000000001</v>
      </c>
      <c r="P125" s="602">
        <f>VLOOKUP($D$122,$B$134:P151,P132,0)</f>
        <v>0.20499999999999999</v>
      </c>
      <c r="Q125" s="602">
        <f>VLOOKUP($D$122,$B$134:Q151,Q132,0)</f>
        <v>0.20499999999999999</v>
      </c>
      <c r="R125" s="602">
        <f>VLOOKUP($D$122,$B$134:R151,R132,0)</f>
        <v>0.20499999999999999</v>
      </c>
      <c r="S125" s="602">
        <f>VLOOKUP($D$122,$B$134:S151,S132,0)</f>
        <v>0.20499999999999999</v>
      </c>
      <c r="T125" s="602">
        <f>VLOOKUP($D$122,$B$134:T151,T132,0)</f>
        <v>0.20499999999999999</v>
      </c>
      <c r="U125" s="602">
        <f>VLOOKUP($D$122,$B$134:U151,U132,0)</f>
        <v>0.20499999999999999</v>
      </c>
      <c r="V125" s="602">
        <f>VLOOKUP($D$122,$B$134:V151,V132,0)</f>
        <v>0.20499999999999999</v>
      </c>
      <c r="W125" s="602">
        <f>VLOOKUP($D$122,$B$134:W151,W132,0)</f>
        <v>0.20499999999999999</v>
      </c>
      <c r="X125" s="602">
        <f>VLOOKUP($D$122,$B$134:X151,X132,0)</f>
        <v>0.20499999999999999</v>
      </c>
      <c r="Y125" s="602">
        <f>VLOOKUP($D$122,$B$134:Y151,Y132,0)</f>
        <v>0.23</v>
      </c>
      <c r="Z125" s="602">
        <f>VLOOKUP($D$122,$B$134:Z151,Z132,0)</f>
        <v>0.23</v>
      </c>
      <c r="AA125" s="602">
        <f>VLOOKUP($D$122,$B$134:AA151,AA132,0)</f>
        <v>0.23</v>
      </c>
      <c r="AB125" s="602">
        <f>VLOOKUP($D$122,$B$134:AB151,AB132,0)</f>
        <v>0.23</v>
      </c>
      <c r="AC125" s="602">
        <f>VLOOKUP($D$122,$B$134:AC151,AC132,0)</f>
        <v>0.23</v>
      </c>
      <c r="AD125" s="602">
        <f>VLOOKUP($D$122,$B$134:AD151,AD132,0)</f>
        <v>0.23</v>
      </c>
      <c r="AE125" s="602">
        <f>VLOOKUP($D$122,$B$134:AE151,AE132,0)</f>
        <v>0.23</v>
      </c>
      <c r="AF125" s="602">
        <f>VLOOKUP($D$122,$B$134:AF151,AF132,0)</f>
        <v>0.23</v>
      </c>
      <c r="AG125" s="602">
        <f>VLOOKUP($D$122,$B$134:AG151,AG132,0)</f>
        <v>0.23</v>
      </c>
      <c r="AH125" s="602">
        <f>VLOOKUP($D$122,$B$134:AH151,AH132,0)</f>
        <v>0.23</v>
      </c>
      <c r="AI125" s="602">
        <f>VLOOKUP($D$122,$B$134:AI151,AI132,0)</f>
        <v>0.30499999999999999</v>
      </c>
      <c r="AJ125" s="602">
        <f>VLOOKUP($D$122,$B$134:AJ151,AJ132,0)</f>
        <v>0.30499999999999999</v>
      </c>
      <c r="AK125" s="602">
        <f>VLOOKUP($D$122,$B$134:AK151,AK132,0)</f>
        <v>0.30499999999999999</v>
      </c>
      <c r="AL125" s="602">
        <f>VLOOKUP($D$122,$B$134:AL151,AL132,0)</f>
        <v>0.30499999999999999</v>
      </c>
      <c r="AM125" s="602">
        <f>VLOOKUP($D$122,$B$134:AM151,AM132,0)</f>
        <v>0.30499999999999999</v>
      </c>
      <c r="AN125" s="602" t="str">
        <f>VLOOKUP($D$122,$B$134:AN151,AN132,0)</f>
        <v>N/A</v>
      </c>
      <c r="AO125" s="602" t="str">
        <f>VLOOKUP($D$122,$B$134:AO151,AO132,0)</f>
        <v>N/A</v>
      </c>
      <c r="AP125" s="602" t="str">
        <f>VLOOKUP($D$122,$B$134:AP151,AP132,0)</f>
        <v>N/A</v>
      </c>
      <c r="AQ125" s="602" t="str">
        <f>VLOOKUP($D$122,$B$134:AQ151,AQ132,0)</f>
        <v>N/A</v>
      </c>
      <c r="AR125" s="602" t="str">
        <f>VLOOKUP($D$122,$B$134:AR151,AR132,0)</f>
        <v>N/A</v>
      </c>
      <c r="AS125" s="602" t="str">
        <f>VLOOKUP($D$122,$B$134:AS151,AS132,0)</f>
        <v>N/A</v>
      </c>
      <c r="AT125" s="602" t="str">
        <f>VLOOKUP($D$122,$B$134:AT151,AT132,0)</f>
        <v>N/A</v>
      </c>
      <c r="AU125" s="602" t="str">
        <f>VLOOKUP($D$122,$B$134:AU151,AU132,0)</f>
        <v>N/A</v>
      </c>
      <c r="AV125" s="602" t="str">
        <f>VLOOKUP($D$122,$B$134:AV151,AV132,0)</f>
        <v>N/A</v>
      </c>
      <c r="AW125" s="602" t="str">
        <f>VLOOKUP($D$122,$B$134:AW151,AW132,0)</f>
        <v>N/A</v>
      </c>
      <c r="AX125" s="602" t="str">
        <f>VLOOKUP($D$122,$B$134:AX151,AX132,0)</f>
        <v>N/A</v>
      </c>
      <c r="AY125" s="602" t="str">
        <f>VLOOKUP($D$122,$B$134:AY151,AY132,0)</f>
        <v>N/A</v>
      </c>
      <c r="AZ125" s="602" t="str">
        <f>VLOOKUP($D$122,$B$134:AZ151,AZ132,0)</f>
        <v>N/A</v>
      </c>
      <c r="BA125" s="602" t="str">
        <f>VLOOKUP($D$122,$B$134:BA151,BA132,0)</f>
        <v>N/A</v>
      </c>
      <c r="BB125" s="602" t="str">
        <f>VLOOKUP($D$122,$B$134:BB151,BB132,0)</f>
        <v>N/A</v>
      </c>
      <c r="BC125" s="602" t="str">
        <f>VLOOKUP($D$122,$B$134:BC151,BC132,0)</f>
        <v>N/A</v>
      </c>
      <c r="BD125" s="602" t="str">
        <f>VLOOKUP($D$122,$B$134:BD151,BD132,0)</f>
        <v>N/A</v>
      </c>
      <c r="BE125" s="602" t="str">
        <f>VLOOKUP($D$122,$B$134:BE151,BE132,0)</f>
        <v>N/A</v>
      </c>
      <c r="BF125" s="602" t="str">
        <f>VLOOKUP($D$122,$B$134:BF151,BF132,0)</f>
        <v>N/A</v>
      </c>
      <c r="BG125" s="602" t="str">
        <f>VLOOKUP($D$122,$B$134:BG151,BG132,0)</f>
        <v>N/A</v>
      </c>
      <c r="BH125" s="602" t="str">
        <f>VLOOKUP($D$122,$B$134:BH151,BH132,0)</f>
        <v>N/A</v>
      </c>
      <c r="BI125" s="602" t="str">
        <f>VLOOKUP($D$122,$B$134:BI151,BI132,0)</f>
        <v>N/A</v>
      </c>
      <c r="BJ125" s="602" t="str">
        <f>VLOOKUP($D$122,$B$134:BJ151,BJ132,0)</f>
        <v>N/A</v>
      </c>
      <c r="BK125" s="602" t="str">
        <f>VLOOKUP($D$122,$B$134:BK151,BK132,0)</f>
        <v>N/A</v>
      </c>
      <c r="BL125" s="602" t="str">
        <f>VLOOKUP($D$122,$B$134:BL151,BL132,0)</f>
        <v>N/A</v>
      </c>
      <c r="BM125" s="602" t="str">
        <f>VLOOKUP($D$122,$B$134:BM151,BM132,0)</f>
        <v>N/A</v>
      </c>
      <c r="BN125" s="602" t="str">
        <f>VLOOKUP($D$122,$B$134:BN151,BN132,0)</f>
        <v>N/A</v>
      </c>
      <c r="BO125" s="602" t="str">
        <f>VLOOKUP($D$122,$B$134:BO151,BO132,0)</f>
        <v>N/A</v>
      </c>
      <c r="BP125" s="602" t="str">
        <f>VLOOKUP($D$122,$B$134:BP151,BP132,0)</f>
        <v>N/A</v>
      </c>
      <c r="BQ125" s="602" t="str">
        <f>VLOOKUP($D$122,$B$134:BQ151,BQ132,0)</f>
        <v>N/A</v>
      </c>
      <c r="BR125" s="602" t="str">
        <f>VLOOKUP($D$122,$B$134:BR151,BR132,0)</f>
        <v>N/A</v>
      </c>
      <c r="BS125" s="602" t="str">
        <f>VLOOKUP($D$122,$B$134:BS151,BS132,0)</f>
        <v>N/A</v>
      </c>
      <c r="BT125" s="602" t="str">
        <f>VLOOKUP($D$122,$B$134:BT151,BT132,0)</f>
        <v>N/A</v>
      </c>
      <c r="BU125" s="602" t="str">
        <f>VLOOKUP($D$122,$B$134:BU151,BU132,0)</f>
        <v>N/A</v>
      </c>
      <c r="BV125" s="602" t="str">
        <f>VLOOKUP($D$122,$B$134:BV151,BV132,0)</f>
        <v>N/A</v>
      </c>
      <c r="BW125" s="602" t="str">
        <f>VLOOKUP($D$122,$B$134:BW151,BW132,0)</f>
        <v>N/A</v>
      </c>
      <c r="BX125" s="602" t="str">
        <f>VLOOKUP($D$122,$B$134:BX151,BX132,0)</f>
        <v>N/A</v>
      </c>
      <c r="BY125" s="602" t="str">
        <f>VLOOKUP($D$122,$B$134:BY151,BY132,0)</f>
        <v>N/A</v>
      </c>
      <c r="BZ125" s="602" t="str">
        <f>VLOOKUP($D$122,$B$134:BZ151,BZ132,0)</f>
        <v>N/A</v>
      </c>
      <c r="CA125" s="602" t="str">
        <f>VLOOKUP($D$122,$B$134:CA151,CA132,0)</f>
        <v>N/A</v>
      </c>
      <c r="CB125" s="602" t="str">
        <f>VLOOKUP($D$122,$B$134:CB151,CB132,0)</f>
        <v>N/A</v>
      </c>
      <c r="CC125" s="602" t="str">
        <f>VLOOKUP($D$122,$B$134:CC151,CC132,0)</f>
        <v>N/A</v>
      </c>
      <c r="CD125" s="602" t="str">
        <f>VLOOKUP($D$122,$B$134:CD151,CD132,0)</f>
        <v>N/A</v>
      </c>
      <c r="CE125" s="602" t="str">
        <f>VLOOKUP($D$122,$B$134:CE151,CE132,0)</f>
        <v>N/A</v>
      </c>
      <c r="CF125" s="602" t="str">
        <f>VLOOKUP($D$122,$B$134:CF151,CF132,0)</f>
        <v>N/A</v>
      </c>
      <c r="CG125" s="602" t="str">
        <f>VLOOKUP($D$122,$B$134:CG151,CG132,0)</f>
        <v>N/A</v>
      </c>
      <c r="CH125" s="602" t="str">
        <f>VLOOKUP($D$122,$B$134:CH151,CH132,0)</f>
        <v>N/A</v>
      </c>
      <c r="CI125" s="602" t="str">
        <f>VLOOKUP($D$122,$B$134:CI151,CI132,0)</f>
        <v>N/A</v>
      </c>
      <c r="CJ125" s="602" t="str">
        <f>VLOOKUP($D$122,$B$134:CJ151,CJ132,0)</f>
        <v>N/A</v>
      </c>
      <c r="CK125" s="602" t="str">
        <f>VLOOKUP($D$122,$B$134:CK151,CK132,0)</f>
        <v>N/A</v>
      </c>
      <c r="CL125" s="602" t="str">
        <f>VLOOKUP($D$122,$B$134:CL151,CL132,0)</f>
        <v>N/A</v>
      </c>
      <c r="CM125" s="602" t="str">
        <f>VLOOKUP($D$122,$B$134:CM151,CM132,0)</f>
        <v>N/A</v>
      </c>
      <c r="CN125" s="602" t="str">
        <f>VLOOKUP($D$122,$B$134:CN151,CN132,0)</f>
        <v>N/A</v>
      </c>
      <c r="CO125" s="602" t="str">
        <f>VLOOKUP($D$122,$B$134:CO151,CO132,0)</f>
        <v>N/A</v>
      </c>
      <c r="CP125" s="602" t="str">
        <f>VLOOKUP($D$122,$B$134:CP151,CP132,0)</f>
        <v>N/A</v>
      </c>
      <c r="CQ125" s="602" t="str">
        <f>VLOOKUP($D$122,$B$134:CQ151,CQ132,0)</f>
        <v>N/A</v>
      </c>
      <c r="CR125" s="602" t="str">
        <f>VLOOKUP($D$122,$B$134:CR151,CR132,0)</f>
        <v>N/A</v>
      </c>
      <c r="CS125" s="602" t="str">
        <f>VLOOKUP($D$122,$B$134:CS151,CS132,0)</f>
        <v>N/A</v>
      </c>
      <c r="CT125" s="602" t="str">
        <f>VLOOKUP($D$122,$B$134:CT151,CT132,0)</f>
        <v>N/A</v>
      </c>
      <c r="CU125" s="602" t="str">
        <f>VLOOKUP($D$122,$B$134:CU151,CU132,0)</f>
        <v>N/A</v>
      </c>
      <c r="CV125" s="602" t="str">
        <f>VLOOKUP($D$122,$B$134:CV151,CV132,0)</f>
        <v>N/A</v>
      </c>
      <c r="CW125" s="602" t="str">
        <f>VLOOKUP($D$122,$B$134:CW151,CW132,0)</f>
        <v>N/A</v>
      </c>
      <c r="CX125" s="602" t="str">
        <f>VLOOKUP($D$122,$B$134:CX151,CX132,0)</f>
        <v>N/A</v>
      </c>
      <c r="CY125" s="602" t="str">
        <f>VLOOKUP($D$122,$B$134:CY151,CY132,0)</f>
        <v>N/A</v>
      </c>
      <c r="CZ125" s="602" t="str">
        <f>VLOOKUP($D$122,$B$134:CZ151,CZ132,0)</f>
        <v>N/A</v>
      </c>
      <c r="DA125" s="602" t="str">
        <f>VLOOKUP($D$122,$B$134:DA151,DA132,0)</f>
        <v>N/A</v>
      </c>
      <c r="DB125" s="602" t="str">
        <f>VLOOKUP($D$122,$B$134:DB151,DB132,0)</f>
        <v>N/A</v>
      </c>
      <c r="DC125" s="602" t="str">
        <f>VLOOKUP($D$122,$B$134:DC151,DC132,0)</f>
        <v>N/A</v>
      </c>
      <c r="DD125" s="602" t="str">
        <f>VLOOKUP($D$122,$B$134:DD151,DD132,0)</f>
        <v>N/A</v>
      </c>
      <c r="DE125" s="602" t="str">
        <f>VLOOKUP($D$122,$B$134:DE151,DE132,0)</f>
        <v>N/A</v>
      </c>
      <c r="DF125" s="602" t="str">
        <f>VLOOKUP($D$122,$B$134:DF151,DF132,0)</f>
        <v>N/A</v>
      </c>
      <c r="DG125" s="602" t="str">
        <f>VLOOKUP($D$122,$B$134:DG151,DG132,0)</f>
        <v>N/A</v>
      </c>
      <c r="DH125" s="602" t="str">
        <f>VLOOKUP($D$122,$B$134:DH151,DH132,0)</f>
        <v>N/A</v>
      </c>
      <c r="DI125" s="602" t="str">
        <f>VLOOKUP($D$122,$B$134:DI151,DI132,0)</f>
        <v>N/A</v>
      </c>
      <c r="DJ125" s="602" t="str">
        <f>VLOOKUP($D$122,$B$134:DJ151,DJ132,0)</f>
        <v>N/A</v>
      </c>
      <c r="DK125" s="602" t="str">
        <f>VLOOKUP($D$122,$B$134:DK151,DK132,0)</f>
        <v>N/A</v>
      </c>
      <c r="DL125" s="602" t="str">
        <f>VLOOKUP($D$122,$B$134:DL151,DL132,0)</f>
        <v>N/A</v>
      </c>
      <c r="DM125" s="602" t="str">
        <f>VLOOKUP($D$122,$B$134:DM151,DM132,0)</f>
        <v>N/A</v>
      </c>
      <c r="DN125" s="602" t="str">
        <f>VLOOKUP($D$122,$B$134:DN151,DN132,0)</f>
        <v>N/A</v>
      </c>
      <c r="DO125" s="602" t="str">
        <f>VLOOKUP($D$122,$B$134:DO151,DO132,0)</f>
        <v>N/A</v>
      </c>
      <c r="DP125" s="602" t="str">
        <f>VLOOKUP($D$122,$B$134:DP151,DP132,0)</f>
        <v>N/A</v>
      </c>
      <c r="DQ125" s="602" t="str">
        <f>VLOOKUP($D$122,$B$134:DQ151,DQ132,0)</f>
        <v>N/A</v>
      </c>
      <c r="DR125" s="602" t="str">
        <f>VLOOKUP($D$122,$B$134:DR151,DR132,0)</f>
        <v>N/A</v>
      </c>
    </row>
    <row r="126" spans="2:122" ht="15" x14ac:dyDescent="0.2">
      <c r="B126" s="530" t="s">
        <v>439</v>
      </c>
      <c r="C126" s="605">
        <f>VLOOKUP(C$125,$G$54:$H$59,2,0)</f>
        <v>0</v>
      </c>
      <c r="D126" s="605">
        <f t="shared" ref="D126:BO126" si="15">VLOOKUP(D$125,$G$54:$H$59,2,0)</f>
        <v>0</v>
      </c>
      <c r="E126" s="605">
        <f t="shared" si="15"/>
        <v>0</v>
      </c>
      <c r="F126" s="605">
        <f t="shared" si="15"/>
        <v>0</v>
      </c>
      <c r="G126" s="605">
        <f t="shared" si="15"/>
        <v>4500</v>
      </c>
      <c r="H126" s="605">
        <f t="shared" si="15"/>
        <v>4500</v>
      </c>
      <c r="I126" s="605">
        <f t="shared" si="15"/>
        <v>4500</v>
      </c>
      <c r="J126" s="605">
        <f t="shared" si="15"/>
        <v>4500</v>
      </c>
      <c r="K126" s="605">
        <f t="shared" si="15"/>
        <v>9900</v>
      </c>
      <c r="L126" s="605">
        <f t="shared" si="15"/>
        <v>9900</v>
      </c>
      <c r="M126" s="605">
        <f t="shared" si="15"/>
        <v>9900</v>
      </c>
      <c r="N126" s="605">
        <f t="shared" si="15"/>
        <v>9900</v>
      </c>
      <c r="O126" s="605">
        <f t="shared" si="15"/>
        <v>9900</v>
      </c>
      <c r="P126" s="605">
        <f t="shared" si="15"/>
        <v>17100</v>
      </c>
      <c r="Q126" s="605">
        <f t="shared" si="15"/>
        <v>17100</v>
      </c>
      <c r="R126" s="605">
        <f t="shared" si="15"/>
        <v>17100</v>
      </c>
      <c r="S126" s="605">
        <f t="shared" si="15"/>
        <v>17100</v>
      </c>
      <c r="T126" s="605">
        <f t="shared" si="15"/>
        <v>17100</v>
      </c>
      <c r="U126" s="605">
        <f t="shared" si="15"/>
        <v>17100</v>
      </c>
      <c r="V126" s="605">
        <f t="shared" si="15"/>
        <v>17100</v>
      </c>
      <c r="W126" s="605">
        <f t="shared" si="15"/>
        <v>17100</v>
      </c>
      <c r="X126" s="605">
        <f t="shared" si="15"/>
        <v>17100</v>
      </c>
      <c r="Y126" s="605">
        <f t="shared" si="15"/>
        <v>62100</v>
      </c>
      <c r="Z126" s="605">
        <f t="shared" si="15"/>
        <v>62100</v>
      </c>
      <c r="AA126" s="605">
        <f t="shared" si="15"/>
        <v>62100</v>
      </c>
      <c r="AB126" s="605">
        <f t="shared" si="15"/>
        <v>62100</v>
      </c>
      <c r="AC126" s="605">
        <f t="shared" si="15"/>
        <v>62100</v>
      </c>
      <c r="AD126" s="605">
        <f t="shared" si="15"/>
        <v>62100</v>
      </c>
      <c r="AE126" s="605">
        <f t="shared" si="15"/>
        <v>62100</v>
      </c>
      <c r="AF126" s="605">
        <f t="shared" si="15"/>
        <v>62100</v>
      </c>
      <c r="AG126" s="605">
        <f t="shared" si="15"/>
        <v>62100</v>
      </c>
      <c r="AH126" s="605">
        <f t="shared" si="15"/>
        <v>62100</v>
      </c>
      <c r="AI126" s="605">
        <f t="shared" si="15"/>
        <v>540000</v>
      </c>
      <c r="AJ126" s="605">
        <f t="shared" si="15"/>
        <v>540000</v>
      </c>
      <c r="AK126" s="605">
        <f t="shared" si="15"/>
        <v>540000</v>
      </c>
      <c r="AL126" s="605">
        <f t="shared" si="15"/>
        <v>540000</v>
      </c>
      <c r="AM126" s="605">
        <f t="shared" si="15"/>
        <v>540000</v>
      </c>
      <c r="AN126" s="605" t="e">
        <f t="shared" si="15"/>
        <v>#N/A</v>
      </c>
      <c r="AO126" s="605" t="e">
        <f t="shared" si="15"/>
        <v>#N/A</v>
      </c>
      <c r="AP126" s="605" t="e">
        <f t="shared" si="15"/>
        <v>#N/A</v>
      </c>
      <c r="AQ126" s="605" t="e">
        <f t="shared" si="15"/>
        <v>#N/A</v>
      </c>
      <c r="AR126" s="605" t="e">
        <f t="shared" si="15"/>
        <v>#N/A</v>
      </c>
      <c r="AS126" s="605" t="e">
        <f t="shared" si="15"/>
        <v>#N/A</v>
      </c>
      <c r="AT126" s="605" t="e">
        <f t="shared" si="15"/>
        <v>#N/A</v>
      </c>
      <c r="AU126" s="605" t="e">
        <f t="shared" si="15"/>
        <v>#N/A</v>
      </c>
      <c r="AV126" s="605" t="e">
        <f t="shared" si="15"/>
        <v>#N/A</v>
      </c>
      <c r="AW126" s="605" t="e">
        <f t="shared" si="15"/>
        <v>#N/A</v>
      </c>
      <c r="AX126" s="605" t="e">
        <f t="shared" si="15"/>
        <v>#N/A</v>
      </c>
      <c r="AY126" s="605" t="e">
        <f t="shared" si="15"/>
        <v>#N/A</v>
      </c>
      <c r="AZ126" s="605" t="e">
        <f t="shared" si="15"/>
        <v>#N/A</v>
      </c>
      <c r="BA126" s="605" t="e">
        <f t="shared" si="15"/>
        <v>#N/A</v>
      </c>
      <c r="BB126" s="605" t="e">
        <f t="shared" si="15"/>
        <v>#N/A</v>
      </c>
      <c r="BC126" s="605" t="e">
        <f t="shared" si="15"/>
        <v>#N/A</v>
      </c>
      <c r="BD126" s="605" t="e">
        <f t="shared" si="15"/>
        <v>#N/A</v>
      </c>
      <c r="BE126" s="605" t="e">
        <f t="shared" si="15"/>
        <v>#N/A</v>
      </c>
      <c r="BF126" s="605" t="e">
        <f t="shared" si="15"/>
        <v>#N/A</v>
      </c>
      <c r="BG126" s="605" t="e">
        <f t="shared" si="15"/>
        <v>#N/A</v>
      </c>
      <c r="BH126" s="605" t="e">
        <f t="shared" si="15"/>
        <v>#N/A</v>
      </c>
      <c r="BI126" s="605" t="e">
        <f t="shared" si="15"/>
        <v>#N/A</v>
      </c>
      <c r="BJ126" s="605" t="e">
        <f t="shared" si="15"/>
        <v>#N/A</v>
      </c>
      <c r="BK126" s="605" t="e">
        <f t="shared" si="15"/>
        <v>#N/A</v>
      </c>
      <c r="BL126" s="605" t="e">
        <f t="shared" si="15"/>
        <v>#N/A</v>
      </c>
      <c r="BM126" s="605" t="e">
        <f t="shared" si="15"/>
        <v>#N/A</v>
      </c>
      <c r="BN126" s="605" t="e">
        <f t="shared" si="15"/>
        <v>#N/A</v>
      </c>
      <c r="BO126" s="605" t="e">
        <f t="shared" si="15"/>
        <v>#N/A</v>
      </c>
      <c r="BP126" s="605" t="e">
        <f t="shared" ref="BP126:DR126" si="16">VLOOKUP(BP$125,$G$54:$H$59,2,0)</f>
        <v>#N/A</v>
      </c>
      <c r="BQ126" s="605" t="e">
        <f t="shared" si="16"/>
        <v>#N/A</v>
      </c>
      <c r="BR126" s="605" t="e">
        <f t="shared" si="16"/>
        <v>#N/A</v>
      </c>
      <c r="BS126" s="605" t="e">
        <f t="shared" si="16"/>
        <v>#N/A</v>
      </c>
      <c r="BT126" s="605" t="e">
        <f t="shared" si="16"/>
        <v>#N/A</v>
      </c>
      <c r="BU126" s="605" t="e">
        <f t="shared" si="16"/>
        <v>#N/A</v>
      </c>
      <c r="BV126" s="605" t="e">
        <f t="shared" si="16"/>
        <v>#N/A</v>
      </c>
      <c r="BW126" s="605" t="e">
        <f t="shared" si="16"/>
        <v>#N/A</v>
      </c>
      <c r="BX126" s="605" t="e">
        <f t="shared" si="16"/>
        <v>#N/A</v>
      </c>
      <c r="BY126" s="605" t="e">
        <f t="shared" si="16"/>
        <v>#N/A</v>
      </c>
      <c r="BZ126" s="605" t="e">
        <f t="shared" si="16"/>
        <v>#N/A</v>
      </c>
      <c r="CA126" s="605" t="e">
        <f t="shared" si="16"/>
        <v>#N/A</v>
      </c>
      <c r="CB126" s="605" t="e">
        <f t="shared" si="16"/>
        <v>#N/A</v>
      </c>
      <c r="CC126" s="605" t="e">
        <f t="shared" si="16"/>
        <v>#N/A</v>
      </c>
      <c r="CD126" s="605" t="e">
        <f t="shared" si="16"/>
        <v>#N/A</v>
      </c>
      <c r="CE126" s="605" t="e">
        <f t="shared" si="16"/>
        <v>#N/A</v>
      </c>
      <c r="CF126" s="605" t="e">
        <f t="shared" si="16"/>
        <v>#N/A</v>
      </c>
      <c r="CG126" s="605" t="e">
        <f t="shared" si="16"/>
        <v>#N/A</v>
      </c>
      <c r="CH126" s="605" t="e">
        <f t="shared" si="16"/>
        <v>#N/A</v>
      </c>
      <c r="CI126" s="605" t="e">
        <f t="shared" si="16"/>
        <v>#N/A</v>
      </c>
      <c r="CJ126" s="605" t="e">
        <f t="shared" si="16"/>
        <v>#N/A</v>
      </c>
      <c r="CK126" s="605" t="e">
        <f t="shared" si="16"/>
        <v>#N/A</v>
      </c>
      <c r="CL126" s="605" t="e">
        <f t="shared" si="16"/>
        <v>#N/A</v>
      </c>
      <c r="CM126" s="605" t="e">
        <f t="shared" si="16"/>
        <v>#N/A</v>
      </c>
      <c r="CN126" s="605" t="e">
        <f t="shared" si="16"/>
        <v>#N/A</v>
      </c>
      <c r="CO126" s="605" t="e">
        <f t="shared" si="16"/>
        <v>#N/A</v>
      </c>
      <c r="CP126" s="605" t="e">
        <f t="shared" si="16"/>
        <v>#N/A</v>
      </c>
      <c r="CQ126" s="605" t="e">
        <f t="shared" si="16"/>
        <v>#N/A</v>
      </c>
      <c r="CR126" s="605" t="e">
        <f t="shared" si="16"/>
        <v>#N/A</v>
      </c>
      <c r="CS126" s="605" t="e">
        <f t="shared" si="16"/>
        <v>#N/A</v>
      </c>
      <c r="CT126" s="605" t="e">
        <f t="shared" si="16"/>
        <v>#N/A</v>
      </c>
      <c r="CU126" s="605" t="e">
        <f t="shared" si="16"/>
        <v>#N/A</v>
      </c>
      <c r="CV126" s="605" t="e">
        <f t="shared" si="16"/>
        <v>#N/A</v>
      </c>
      <c r="CW126" s="605" t="e">
        <f t="shared" si="16"/>
        <v>#N/A</v>
      </c>
      <c r="CX126" s="605" t="e">
        <f t="shared" si="16"/>
        <v>#N/A</v>
      </c>
      <c r="CY126" s="605" t="e">
        <f t="shared" si="16"/>
        <v>#N/A</v>
      </c>
      <c r="CZ126" s="605" t="e">
        <f t="shared" si="16"/>
        <v>#N/A</v>
      </c>
      <c r="DA126" s="605" t="e">
        <f t="shared" si="16"/>
        <v>#N/A</v>
      </c>
      <c r="DB126" s="605" t="e">
        <f t="shared" si="16"/>
        <v>#N/A</v>
      </c>
      <c r="DC126" s="605" t="e">
        <f t="shared" si="16"/>
        <v>#N/A</v>
      </c>
      <c r="DD126" s="605" t="e">
        <f t="shared" si="16"/>
        <v>#N/A</v>
      </c>
      <c r="DE126" s="605" t="e">
        <f t="shared" si="16"/>
        <v>#N/A</v>
      </c>
      <c r="DF126" s="605" t="e">
        <f t="shared" si="16"/>
        <v>#N/A</v>
      </c>
      <c r="DG126" s="605" t="e">
        <f t="shared" si="16"/>
        <v>#N/A</v>
      </c>
      <c r="DH126" s="605" t="e">
        <f t="shared" si="16"/>
        <v>#N/A</v>
      </c>
      <c r="DI126" s="605" t="e">
        <f t="shared" si="16"/>
        <v>#N/A</v>
      </c>
      <c r="DJ126" s="605" t="e">
        <f t="shared" si="16"/>
        <v>#N/A</v>
      </c>
      <c r="DK126" s="605" t="e">
        <f t="shared" si="16"/>
        <v>#N/A</v>
      </c>
      <c r="DL126" s="605" t="e">
        <f t="shared" si="16"/>
        <v>#N/A</v>
      </c>
      <c r="DM126" s="605" t="e">
        <f t="shared" si="16"/>
        <v>#N/A</v>
      </c>
      <c r="DN126" s="605" t="e">
        <f t="shared" si="16"/>
        <v>#N/A</v>
      </c>
      <c r="DO126" s="605" t="e">
        <f t="shared" si="16"/>
        <v>#N/A</v>
      </c>
      <c r="DP126" s="605" t="e">
        <f t="shared" si="16"/>
        <v>#N/A</v>
      </c>
      <c r="DQ126" s="605" t="e">
        <f t="shared" si="16"/>
        <v>#N/A</v>
      </c>
      <c r="DR126" s="605" t="e">
        <f t="shared" si="16"/>
        <v>#N/A</v>
      </c>
    </row>
    <row r="132" spans="2:122" x14ac:dyDescent="0.2">
      <c r="B132" s="530" t="s">
        <v>438</v>
      </c>
      <c r="C132" s="529">
        <v>2</v>
      </c>
      <c r="D132" s="529">
        <v>3</v>
      </c>
      <c r="E132" s="529">
        <v>4</v>
      </c>
      <c r="F132" s="529">
        <v>5</v>
      </c>
      <c r="G132" s="529">
        <v>6</v>
      </c>
      <c r="H132" s="529">
        <v>7</v>
      </c>
      <c r="I132" s="529">
        <v>8</v>
      </c>
      <c r="J132" s="529">
        <v>9</v>
      </c>
      <c r="K132" s="529">
        <v>10</v>
      </c>
      <c r="L132" s="529">
        <v>11</v>
      </c>
      <c r="M132" s="529">
        <v>12</v>
      </c>
      <c r="N132" s="529">
        <v>13</v>
      </c>
      <c r="O132" s="529">
        <v>14</v>
      </c>
      <c r="P132" s="529">
        <v>15</v>
      </c>
      <c r="Q132" s="529">
        <v>16</v>
      </c>
      <c r="R132" s="529">
        <v>17</v>
      </c>
      <c r="S132" s="529">
        <v>18</v>
      </c>
      <c r="T132" s="529">
        <v>19</v>
      </c>
      <c r="U132" s="529">
        <v>20</v>
      </c>
      <c r="V132" s="529">
        <v>21</v>
      </c>
      <c r="W132" s="529">
        <v>22</v>
      </c>
      <c r="X132" s="529">
        <v>23</v>
      </c>
      <c r="Y132" s="529">
        <v>24</v>
      </c>
      <c r="Z132" s="529">
        <v>25</v>
      </c>
      <c r="AA132" s="529">
        <v>26</v>
      </c>
      <c r="AB132" s="529">
        <v>27</v>
      </c>
      <c r="AC132" s="529">
        <v>28</v>
      </c>
      <c r="AD132" s="529">
        <v>29</v>
      </c>
      <c r="AE132" s="529">
        <v>30</v>
      </c>
      <c r="AF132" s="529">
        <v>31</v>
      </c>
      <c r="AG132" s="529">
        <v>32</v>
      </c>
      <c r="AH132" s="529">
        <v>33</v>
      </c>
      <c r="AI132" s="529">
        <v>34</v>
      </c>
      <c r="AJ132" s="529">
        <v>35</v>
      </c>
      <c r="AK132" s="529">
        <v>36</v>
      </c>
      <c r="AL132" s="529">
        <v>37</v>
      </c>
      <c r="AM132" s="529">
        <v>38</v>
      </c>
      <c r="AN132" s="529">
        <v>39</v>
      </c>
      <c r="AO132" s="529">
        <v>40</v>
      </c>
      <c r="AP132" s="529">
        <v>41</v>
      </c>
      <c r="AQ132" s="529">
        <v>42</v>
      </c>
      <c r="AR132" s="529">
        <v>43</v>
      </c>
      <c r="AS132" s="529">
        <v>44</v>
      </c>
      <c r="AT132" s="529">
        <v>45</v>
      </c>
      <c r="AU132" s="529">
        <v>46</v>
      </c>
      <c r="AV132" s="529">
        <v>47</v>
      </c>
      <c r="AW132" s="529">
        <v>48</v>
      </c>
      <c r="AX132" s="529">
        <v>49</v>
      </c>
      <c r="AY132" s="529">
        <v>50</v>
      </c>
      <c r="AZ132" s="529">
        <v>51</v>
      </c>
      <c r="BA132" s="529">
        <v>52</v>
      </c>
      <c r="BB132" s="529">
        <v>53</v>
      </c>
      <c r="BC132" s="529">
        <v>54</v>
      </c>
      <c r="BD132" s="529">
        <v>55</v>
      </c>
      <c r="BE132" s="529">
        <v>56</v>
      </c>
      <c r="BF132" s="529">
        <v>57</v>
      </c>
      <c r="BG132" s="529">
        <v>58</v>
      </c>
      <c r="BH132" s="529">
        <v>59</v>
      </c>
      <c r="BI132" s="529">
        <v>60</v>
      </c>
      <c r="BJ132" s="529">
        <v>61</v>
      </c>
      <c r="BK132" s="529">
        <v>62</v>
      </c>
      <c r="BL132" s="529">
        <v>63</v>
      </c>
      <c r="BM132" s="529">
        <v>64</v>
      </c>
      <c r="BN132" s="529">
        <v>65</v>
      </c>
      <c r="BO132" s="529">
        <v>66</v>
      </c>
      <c r="BP132" s="529">
        <v>67</v>
      </c>
      <c r="BQ132" s="529">
        <v>68</v>
      </c>
      <c r="BR132" s="529">
        <v>69</v>
      </c>
      <c r="BS132" s="529">
        <v>70</v>
      </c>
      <c r="BT132" s="529">
        <v>71</v>
      </c>
      <c r="BU132" s="529">
        <v>72</v>
      </c>
      <c r="BV132" s="529">
        <v>73</v>
      </c>
      <c r="BW132" s="529">
        <v>74</v>
      </c>
      <c r="BX132" s="529">
        <v>75</v>
      </c>
      <c r="BY132" s="529">
        <v>76</v>
      </c>
      <c r="BZ132" s="529">
        <v>77</v>
      </c>
      <c r="CA132" s="529">
        <v>78</v>
      </c>
      <c r="CB132" s="529">
        <v>79</v>
      </c>
      <c r="CC132" s="529">
        <v>80</v>
      </c>
      <c r="CD132" s="529">
        <v>81</v>
      </c>
      <c r="CE132" s="529">
        <v>82</v>
      </c>
      <c r="CF132" s="529">
        <v>83</v>
      </c>
      <c r="CG132" s="529">
        <v>84</v>
      </c>
      <c r="CH132" s="529">
        <v>85</v>
      </c>
      <c r="CI132" s="529">
        <v>86</v>
      </c>
      <c r="CJ132" s="529">
        <v>87</v>
      </c>
      <c r="CK132" s="529">
        <v>88</v>
      </c>
      <c r="CL132" s="529">
        <v>89</v>
      </c>
      <c r="CM132" s="529">
        <v>90</v>
      </c>
      <c r="CN132" s="529">
        <v>91</v>
      </c>
      <c r="CO132" s="529">
        <v>92</v>
      </c>
      <c r="CP132" s="529">
        <v>93</v>
      </c>
      <c r="CQ132" s="529">
        <v>94</v>
      </c>
      <c r="CR132" s="529">
        <v>95</v>
      </c>
      <c r="CS132" s="529">
        <v>96</v>
      </c>
      <c r="CT132" s="529">
        <v>97</v>
      </c>
      <c r="CU132" s="529">
        <v>98</v>
      </c>
      <c r="CV132" s="529">
        <v>99</v>
      </c>
      <c r="CW132" s="529">
        <v>100</v>
      </c>
      <c r="CX132" s="529">
        <v>101</v>
      </c>
      <c r="CY132" s="529">
        <v>102</v>
      </c>
      <c r="CZ132" s="529">
        <v>103</v>
      </c>
      <c r="DA132" s="529">
        <v>104</v>
      </c>
      <c r="DB132" s="529">
        <v>105</v>
      </c>
      <c r="DC132" s="529">
        <v>106</v>
      </c>
      <c r="DD132" s="529">
        <v>107</v>
      </c>
      <c r="DE132" s="529">
        <v>108</v>
      </c>
      <c r="DF132" s="529">
        <v>109</v>
      </c>
      <c r="DG132" s="529">
        <v>110</v>
      </c>
      <c r="DH132" s="529">
        <v>111</v>
      </c>
      <c r="DI132" s="529">
        <v>112</v>
      </c>
      <c r="DJ132" s="529">
        <v>113</v>
      </c>
      <c r="DK132" s="529">
        <v>114</v>
      </c>
      <c r="DL132" s="529">
        <v>115</v>
      </c>
      <c r="DM132" s="529">
        <v>116</v>
      </c>
      <c r="DN132" s="529">
        <v>117</v>
      </c>
      <c r="DO132" s="529">
        <v>118</v>
      </c>
      <c r="DP132" s="529">
        <v>119</v>
      </c>
      <c r="DQ132" s="529">
        <v>120</v>
      </c>
      <c r="DR132" s="529">
        <v>121</v>
      </c>
    </row>
    <row r="134" spans="2:122" x14ac:dyDescent="0.2">
      <c r="B134" s="529" t="s">
        <v>394</v>
      </c>
      <c r="C134" s="602">
        <f>IF(C$110&lt;180000,$D$23,(IF(C$110&lt;360000,$D$24,IF(C$110&lt;720000,$D$25,IF(C$110&lt;1800000,$D$26,IF(C$110&lt;3600000,$D$27,IF(C$110&gt;4800000,"N/A",$D$28)))))))</f>
        <v>0.04</v>
      </c>
      <c r="D134" s="602">
        <f t="shared" ref="D134:BO134" si="17">IF(D$110&lt;180000,$D$23,(IF(D$110&lt;360000,$D$24,IF(D$110&lt;720000,$D$25,IF(D$110&lt;1800000,$D$26,IF(D$110&lt;3600000,$D$27,IF(D$110&gt;4800000,"N/A",$D$28)))))))</f>
        <v>0.04</v>
      </c>
      <c r="E134" s="602">
        <f t="shared" si="17"/>
        <v>0.04</v>
      </c>
      <c r="F134" s="602">
        <f t="shared" si="17"/>
        <v>0.04</v>
      </c>
      <c r="G134" s="602">
        <f t="shared" si="17"/>
        <v>7.2999999999999995E-2</v>
      </c>
      <c r="H134" s="602">
        <f t="shared" si="17"/>
        <v>7.2999999999999995E-2</v>
      </c>
      <c r="I134" s="602">
        <f t="shared" si="17"/>
        <v>7.2999999999999995E-2</v>
      </c>
      <c r="J134" s="602">
        <f t="shared" si="17"/>
        <v>7.2999999999999995E-2</v>
      </c>
      <c r="K134" s="602">
        <f t="shared" si="17"/>
        <v>9.5000000000000001E-2</v>
      </c>
      <c r="L134" s="602">
        <f t="shared" si="17"/>
        <v>9.5000000000000001E-2</v>
      </c>
      <c r="M134" s="602">
        <f t="shared" si="17"/>
        <v>9.5000000000000001E-2</v>
      </c>
      <c r="N134" s="602">
        <f t="shared" si="17"/>
        <v>9.5000000000000001E-2</v>
      </c>
      <c r="O134" s="602">
        <f t="shared" si="17"/>
        <v>9.5000000000000001E-2</v>
      </c>
      <c r="P134" s="602">
        <f t="shared" si="17"/>
        <v>0.107</v>
      </c>
      <c r="Q134" s="602">
        <f t="shared" si="17"/>
        <v>0.107</v>
      </c>
      <c r="R134" s="602">
        <f t="shared" si="17"/>
        <v>0.107</v>
      </c>
      <c r="S134" s="602">
        <f t="shared" si="17"/>
        <v>0.107</v>
      </c>
      <c r="T134" s="602">
        <f t="shared" si="17"/>
        <v>0.107</v>
      </c>
      <c r="U134" s="602">
        <f t="shared" si="17"/>
        <v>0.107</v>
      </c>
      <c r="V134" s="602">
        <f t="shared" si="17"/>
        <v>0.107</v>
      </c>
      <c r="W134" s="602">
        <f t="shared" si="17"/>
        <v>0.107</v>
      </c>
      <c r="X134" s="602">
        <f t="shared" si="17"/>
        <v>0.107</v>
      </c>
      <c r="Y134" s="602">
        <f t="shared" si="17"/>
        <v>0.14299999999999999</v>
      </c>
      <c r="Z134" s="602">
        <f t="shared" si="17"/>
        <v>0.14299999999999999</v>
      </c>
      <c r="AA134" s="602">
        <f t="shared" si="17"/>
        <v>0.14299999999999999</v>
      </c>
      <c r="AB134" s="602">
        <f t="shared" si="17"/>
        <v>0.14299999999999999</v>
      </c>
      <c r="AC134" s="602">
        <f t="shared" si="17"/>
        <v>0.14299999999999999</v>
      </c>
      <c r="AD134" s="602">
        <f t="shared" si="17"/>
        <v>0.14299999999999999</v>
      </c>
      <c r="AE134" s="602">
        <f t="shared" si="17"/>
        <v>0.14299999999999999</v>
      </c>
      <c r="AF134" s="602">
        <f t="shared" si="17"/>
        <v>0.14299999999999999</v>
      </c>
      <c r="AG134" s="602">
        <f t="shared" si="17"/>
        <v>0.14299999999999999</v>
      </c>
      <c r="AH134" s="602">
        <f t="shared" si="17"/>
        <v>0.14299999999999999</v>
      </c>
      <c r="AI134" s="602">
        <f t="shared" si="17"/>
        <v>0.19</v>
      </c>
      <c r="AJ134" s="602">
        <f t="shared" si="17"/>
        <v>0.19</v>
      </c>
      <c r="AK134" s="602">
        <f t="shared" si="17"/>
        <v>0.19</v>
      </c>
      <c r="AL134" s="602">
        <f t="shared" si="17"/>
        <v>0.19</v>
      </c>
      <c r="AM134" s="602">
        <f t="shared" si="17"/>
        <v>0.19</v>
      </c>
      <c r="AN134" s="602" t="str">
        <f t="shared" si="17"/>
        <v>N/A</v>
      </c>
      <c r="AO134" s="602" t="str">
        <f t="shared" si="17"/>
        <v>N/A</v>
      </c>
      <c r="AP134" s="602" t="str">
        <f t="shared" si="17"/>
        <v>N/A</v>
      </c>
      <c r="AQ134" s="602" t="str">
        <f t="shared" si="17"/>
        <v>N/A</v>
      </c>
      <c r="AR134" s="602" t="str">
        <f t="shared" si="17"/>
        <v>N/A</v>
      </c>
      <c r="AS134" s="602" t="str">
        <f t="shared" si="17"/>
        <v>N/A</v>
      </c>
      <c r="AT134" s="602" t="str">
        <f t="shared" si="17"/>
        <v>N/A</v>
      </c>
      <c r="AU134" s="602" t="str">
        <f t="shared" si="17"/>
        <v>N/A</v>
      </c>
      <c r="AV134" s="602" t="str">
        <f t="shared" si="17"/>
        <v>N/A</v>
      </c>
      <c r="AW134" s="602" t="str">
        <f t="shared" si="17"/>
        <v>N/A</v>
      </c>
      <c r="AX134" s="602" t="str">
        <f t="shared" si="17"/>
        <v>N/A</v>
      </c>
      <c r="AY134" s="602" t="str">
        <f t="shared" si="17"/>
        <v>N/A</v>
      </c>
      <c r="AZ134" s="602" t="str">
        <f t="shared" si="17"/>
        <v>N/A</v>
      </c>
      <c r="BA134" s="602" t="str">
        <f t="shared" si="17"/>
        <v>N/A</v>
      </c>
      <c r="BB134" s="602" t="str">
        <f t="shared" si="17"/>
        <v>N/A</v>
      </c>
      <c r="BC134" s="602" t="str">
        <f t="shared" si="17"/>
        <v>N/A</v>
      </c>
      <c r="BD134" s="602" t="str">
        <f t="shared" si="17"/>
        <v>N/A</v>
      </c>
      <c r="BE134" s="602" t="str">
        <f t="shared" si="17"/>
        <v>N/A</v>
      </c>
      <c r="BF134" s="602" t="str">
        <f t="shared" si="17"/>
        <v>N/A</v>
      </c>
      <c r="BG134" s="602" t="str">
        <f t="shared" si="17"/>
        <v>N/A</v>
      </c>
      <c r="BH134" s="602" t="str">
        <f t="shared" si="17"/>
        <v>N/A</v>
      </c>
      <c r="BI134" s="602" t="str">
        <f t="shared" si="17"/>
        <v>N/A</v>
      </c>
      <c r="BJ134" s="602" t="str">
        <f t="shared" si="17"/>
        <v>N/A</v>
      </c>
      <c r="BK134" s="602" t="str">
        <f t="shared" si="17"/>
        <v>N/A</v>
      </c>
      <c r="BL134" s="602" t="str">
        <f t="shared" si="17"/>
        <v>N/A</v>
      </c>
      <c r="BM134" s="602" t="str">
        <f t="shared" si="17"/>
        <v>N/A</v>
      </c>
      <c r="BN134" s="602" t="str">
        <f t="shared" si="17"/>
        <v>N/A</v>
      </c>
      <c r="BO134" s="602" t="str">
        <f t="shared" si="17"/>
        <v>N/A</v>
      </c>
      <c r="BP134" s="602" t="str">
        <f t="shared" ref="BP134:DR134" si="18">IF(BP$110&lt;180000,$D$23,(IF(BP$110&lt;360000,$D$24,IF(BP$110&lt;720000,$D$25,IF(BP$110&lt;1800000,$D$26,IF(BP$110&lt;3600000,$D$27,IF(BP$110&gt;4800000,"N/A",$D$28)))))))</f>
        <v>N/A</v>
      </c>
      <c r="BQ134" s="602" t="str">
        <f t="shared" si="18"/>
        <v>N/A</v>
      </c>
      <c r="BR134" s="602" t="str">
        <f t="shared" si="18"/>
        <v>N/A</v>
      </c>
      <c r="BS134" s="602" t="str">
        <f t="shared" si="18"/>
        <v>N/A</v>
      </c>
      <c r="BT134" s="602" t="str">
        <f t="shared" si="18"/>
        <v>N/A</v>
      </c>
      <c r="BU134" s="602" t="str">
        <f t="shared" si="18"/>
        <v>N/A</v>
      </c>
      <c r="BV134" s="602" t="str">
        <f t="shared" si="18"/>
        <v>N/A</v>
      </c>
      <c r="BW134" s="602" t="str">
        <f t="shared" si="18"/>
        <v>N/A</v>
      </c>
      <c r="BX134" s="602" t="str">
        <f t="shared" si="18"/>
        <v>N/A</v>
      </c>
      <c r="BY134" s="602" t="str">
        <f t="shared" si="18"/>
        <v>N/A</v>
      </c>
      <c r="BZ134" s="602" t="str">
        <f t="shared" si="18"/>
        <v>N/A</v>
      </c>
      <c r="CA134" s="602" t="str">
        <f t="shared" si="18"/>
        <v>N/A</v>
      </c>
      <c r="CB134" s="602" t="str">
        <f t="shared" si="18"/>
        <v>N/A</v>
      </c>
      <c r="CC134" s="602" t="str">
        <f t="shared" si="18"/>
        <v>N/A</v>
      </c>
      <c r="CD134" s="602" t="str">
        <f t="shared" si="18"/>
        <v>N/A</v>
      </c>
      <c r="CE134" s="602" t="str">
        <f t="shared" si="18"/>
        <v>N/A</v>
      </c>
      <c r="CF134" s="602" t="str">
        <f t="shared" si="18"/>
        <v>N/A</v>
      </c>
      <c r="CG134" s="602" t="str">
        <f t="shared" si="18"/>
        <v>N/A</v>
      </c>
      <c r="CH134" s="602" t="str">
        <f t="shared" si="18"/>
        <v>N/A</v>
      </c>
      <c r="CI134" s="602" t="str">
        <f t="shared" si="18"/>
        <v>N/A</v>
      </c>
      <c r="CJ134" s="602" t="str">
        <f t="shared" si="18"/>
        <v>N/A</v>
      </c>
      <c r="CK134" s="602" t="str">
        <f t="shared" si="18"/>
        <v>N/A</v>
      </c>
      <c r="CL134" s="602" t="str">
        <f t="shared" si="18"/>
        <v>N/A</v>
      </c>
      <c r="CM134" s="602" t="str">
        <f t="shared" si="18"/>
        <v>N/A</v>
      </c>
      <c r="CN134" s="602" t="str">
        <f t="shared" si="18"/>
        <v>N/A</v>
      </c>
      <c r="CO134" s="602" t="str">
        <f t="shared" si="18"/>
        <v>N/A</v>
      </c>
      <c r="CP134" s="602" t="str">
        <f t="shared" si="18"/>
        <v>N/A</v>
      </c>
      <c r="CQ134" s="602" t="str">
        <f t="shared" si="18"/>
        <v>N/A</v>
      </c>
      <c r="CR134" s="602" t="str">
        <f t="shared" si="18"/>
        <v>N/A</v>
      </c>
      <c r="CS134" s="602" t="str">
        <f t="shared" si="18"/>
        <v>N/A</v>
      </c>
      <c r="CT134" s="602" t="str">
        <f t="shared" si="18"/>
        <v>N/A</v>
      </c>
      <c r="CU134" s="602" t="str">
        <f t="shared" si="18"/>
        <v>N/A</v>
      </c>
      <c r="CV134" s="602" t="str">
        <f t="shared" si="18"/>
        <v>N/A</v>
      </c>
      <c r="CW134" s="602" t="str">
        <f t="shared" si="18"/>
        <v>N/A</v>
      </c>
      <c r="CX134" s="602" t="str">
        <f t="shared" si="18"/>
        <v>N/A</v>
      </c>
      <c r="CY134" s="602" t="str">
        <f t="shared" si="18"/>
        <v>N/A</v>
      </c>
      <c r="CZ134" s="602" t="str">
        <f t="shared" si="18"/>
        <v>N/A</v>
      </c>
      <c r="DA134" s="602" t="str">
        <f t="shared" si="18"/>
        <v>N/A</v>
      </c>
      <c r="DB134" s="602" t="str">
        <f t="shared" si="18"/>
        <v>N/A</v>
      </c>
      <c r="DC134" s="602" t="str">
        <f t="shared" si="18"/>
        <v>N/A</v>
      </c>
      <c r="DD134" s="602" t="str">
        <f t="shared" si="18"/>
        <v>N/A</v>
      </c>
      <c r="DE134" s="602" t="str">
        <f t="shared" si="18"/>
        <v>N/A</v>
      </c>
      <c r="DF134" s="602" t="str">
        <f t="shared" si="18"/>
        <v>N/A</v>
      </c>
      <c r="DG134" s="602" t="str">
        <f t="shared" si="18"/>
        <v>N/A</v>
      </c>
      <c r="DH134" s="602" t="str">
        <f t="shared" si="18"/>
        <v>N/A</v>
      </c>
      <c r="DI134" s="602" t="str">
        <f t="shared" si="18"/>
        <v>N/A</v>
      </c>
      <c r="DJ134" s="602" t="str">
        <f t="shared" si="18"/>
        <v>N/A</v>
      </c>
      <c r="DK134" s="602" t="str">
        <f t="shared" si="18"/>
        <v>N/A</v>
      </c>
      <c r="DL134" s="602" t="str">
        <f t="shared" si="18"/>
        <v>N/A</v>
      </c>
      <c r="DM134" s="602" t="str">
        <f t="shared" si="18"/>
        <v>N/A</v>
      </c>
      <c r="DN134" s="602" t="str">
        <f t="shared" si="18"/>
        <v>N/A</v>
      </c>
      <c r="DO134" s="602" t="str">
        <f t="shared" si="18"/>
        <v>N/A</v>
      </c>
      <c r="DP134" s="602" t="str">
        <f t="shared" si="18"/>
        <v>N/A</v>
      </c>
      <c r="DQ134" s="602" t="str">
        <f t="shared" si="18"/>
        <v>N/A</v>
      </c>
      <c r="DR134" s="602" t="str">
        <f t="shared" si="18"/>
        <v>N/A</v>
      </c>
    </row>
    <row r="136" spans="2:122" x14ac:dyDescent="0.2">
      <c r="B136" s="529" t="s">
        <v>411</v>
      </c>
      <c r="C136" s="602">
        <f>IF(C$110&lt;180000,$D$39,(IF(C$110&lt;360000,$D$40,IF(C$110&lt;720000,$D$41,IF(C$110&lt;1800000,$D$42,IF(C$110&lt;3600000,$D$43,IF(C$110&gt;4800000,"N/A",$D$44)))))))</f>
        <v>4.4999999999999998E-2</v>
      </c>
      <c r="D136" s="602">
        <f t="shared" ref="D136:BO136" si="19">IF(D$110&lt;180000,$D$39,(IF(D$110&lt;360000,$D$40,IF(D$110&lt;720000,$D$41,IF(D$110&lt;1800000,$D$42,IF(D$110&lt;3600000,$D$43,IF(D$110&gt;4800000,"N/A",$D$44)))))))</f>
        <v>4.4999999999999998E-2</v>
      </c>
      <c r="E136" s="602">
        <f t="shared" si="19"/>
        <v>4.4999999999999998E-2</v>
      </c>
      <c r="F136" s="602">
        <f t="shared" si="19"/>
        <v>4.4999999999999998E-2</v>
      </c>
      <c r="G136" s="602">
        <f t="shared" si="19"/>
        <v>7.8E-2</v>
      </c>
      <c r="H136" s="602">
        <f t="shared" si="19"/>
        <v>7.8E-2</v>
      </c>
      <c r="I136" s="602">
        <f t="shared" si="19"/>
        <v>7.8E-2</v>
      </c>
      <c r="J136" s="602">
        <f t="shared" si="19"/>
        <v>7.8E-2</v>
      </c>
      <c r="K136" s="602">
        <f t="shared" si="19"/>
        <v>0.1</v>
      </c>
      <c r="L136" s="602">
        <f t="shared" si="19"/>
        <v>0.1</v>
      </c>
      <c r="M136" s="602">
        <f t="shared" si="19"/>
        <v>0.1</v>
      </c>
      <c r="N136" s="602">
        <f t="shared" si="19"/>
        <v>0.1</v>
      </c>
      <c r="O136" s="602">
        <f t="shared" si="19"/>
        <v>0.1</v>
      </c>
      <c r="P136" s="602">
        <f t="shared" si="19"/>
        <v>0.112</v>
      </c>
      <c r="Q136" s="602">
        <f t="shared" si="19"/>
        <v>0.112</v>
      </c>
      <c r="R136" s="602">
        <f t="shared" si="19"/>
        <v>0.112</v>
      </c>
      <c r="S136" s="602">
        <f t="shared" si="19"/>
        <v>0.112</v>
      </c>
      <c r="T136" s="602">
        <f t="shared" si="19"/>
        <v>0.112</v>
      </c>
      <c r="U136" s="602">
        <f t="shared" si="19"/>
        <v>0.112</v>
      </c>
      <c r="V136" s="602">
        <f t="shared" si="19"/>
        <v>0.112</v>
      </c>
      <c r="W136" s="602">
        <f t="shared" si="19"/>
        <v>0.112</v>
      </c>
      <c r="X136" s="602">
        <f t="shared" si="19"/>
        <v>0.112</v>
      </c>
      <c r="Y136" s="602">
        <f t="shared" si="19"/>
        <v>0.14699999999999999</v>
      </c>
      <c r="Z136" s="602">
        <f t="shared" si="19"/>
        <v>0.14699999999999999</v>
      </c>
      <c r="AA136" s="602">
        <f t="shared" si="19"/>
        <v>0.14699999999999999</v>
      </c>
      <c r="AB136" s="602">
        <f t="shared" si="19"/>
        <v>0.14699999999999999</v>
      </c>
      <c r="AC136" s="602">
        <f t="shared" si="19"/>
        <v>0.14699999999999999</v>
      </c>
      <c r="AD136" s="602">
        <f t="shared" si="19"/>
        <v>0.14699999999999999</v>
      </c>
      <c r="AE136" s="602">
        <f t="shared" si="19"/>
        <v>0.14699999999999999</v>
      </c>
      <c r="AF136" s="602">
        <f t="shared" si="19"/>
        <v>0.14699999999999999</v>
      </c>
      <c r="AG136" s="602">
        <f t="shared" si="19"/>
        <v>0.14699999999999999</v>
      </c>
      <c r="AH136" s="602">
        <f t="shared" si="19"/>
        <v>0.14699999999999999</v>
      </c>
      <c r="AI136" s="602">
        <f t="shared" si="19"/>
        <v>0.3</v>
      </c>
      <c r="AJ136" s="602">
        <f t="shared" si="19"/>
        <v>0.3</v>
      </c>
      <c r="AK136" s="602">
        <f t="shared" si="19"/>
        <v>0.3</v>
      </c>
      <c r="AL136" s="602">
        <f t="shared" si="19"/>
        <v>0.3</v>
      </c>
      <c r="AM136" s="602">
        <f t="shared" si="19"/>
        <v>0.3</v>
      </c>
      <c r="AN136" s="602" t="str">
        <f t="shared" si="19"/>
        <v>N/A</v>
      </c>
      <c r="AO136" s="602" t="str">
        <f t="shared" si="19"/>
        <v>N/A</v>
      </c>
      <c r="AP136" s="602" t="str">
        <f t="shared" si="19"/>
        <v>N/A</v>
      </c>
      <c r="AQ136" s="602" t="str">
        <f t="shared" si="19"/>
        <v>N/A</v>
      </c>
      <c r="AR136" s="602" t="str">
        <f t="shared" si="19"/>
        <v>N/A</v>
      </c>
      <c r="AS136" s="602" t="str">
        <f t="shared" si="19"/>
        <v>N/A</v>
      </c>
      <c r="AT136" s="602" t="str">
        <f t="shared" si="19"/>
        <v>N/A</v>
      </c>
      <c r="AU136" s="602" t="str">
        <f t="shared" si="19"/>
        <v>N/A</v>
      </c>
      <c r="AV136" s="602" t="str">
        <f t="shared" si="19"/>
        <v>N/A</v>
      </c>
      <c r="AW136" s="602" t="str">
        <f t="shared" si="19"/>
        <v>N/A</v>
      </c>
      <c r="AX136" s="602" t="str">
        <f t="shared" si="19"/>
        <v>N/A</v>
      </c>
      <c r="AY136" s="602" t="str">
        <f t="shared" si="19"/>
        <v>N/A</v>
      </c>
      <c r="AZ136" s="602" t="str">
        <f t="shared" si="19"/>
        <v>N/A</v>
      </c>
      <c r="BA136" s="602" t="str">
        <f t="shared" si="19"/>
        <v>N/A</v>
      </c>
      <c r="BB136" s="602" t="str">
        <f t="shared" si="19"/>
        <v>N/A</v>
      </c>
      <c r="BC136" s="602" t="str">
        <f t="shared" si="19"/>
        <v>N/A</v>
      </c>
      <c r="BD136" s="602" t="str">
        <f t="shared" si="19"/>
        <v>N/A</v>
      </c>
      <c r="BE136" s="602" t="str">
        <f t="shared" si="19"/>
        <v>N/A</v>
      </c>
      <c r="BF136" s="602" t="str">
        <f t="shared" si="19"/>
        <v>N/A</v>
      </c>
      <c r="BG136" s="602" t="str">
        <f t="shared" si="19"/>
        <v>N/A</v>
      </c>
      <c r="BH136" s="602" t="str">
        <f t="shared" si="19"/>
        <v>N/A</v>
      </c>
      <c r="BI136" s="602" t="str">
        <f t="shared" si="19"/>
        <v>N/A</v>
      </c>
      <c r="BJ136" s="602" t="str">
        <f t="shared" si="19"/>
        <v>N/A</v>
      </c>
      <c r="BK136" s="602" t="str">
        <f t="shared" si="19"/>
        <v>N/A</v>
      </c>
      <c r="BL136" s="602" t="str">
        <f t="shared" si="19"/>
        <v>N/A</v>
      </c>
      <c r="BM136" s="602" t="str">
        <f t="shared" si="19"/>
        <v>N/A</v>
      </c>
      <c r="BN136" s="602" t="str">
        <f t="shared" si="19"/>
        <v>N/A</v>
      </c>
      <c r="BO136" s="602" t="str">
        <f t="shared" si="19"/>
        <v>N/A</v>
      </c>
      <c r="BP136" s="602" t="str">
        <f t="shared" ref="BP136:DR136" si="20">IF(BP$110&lt;180000,$D$39,(IF(BP$110&lt;360000,$D$40,IF(BP$110&lt;720000,$D$41,IF(BP$110&lt;1800000,$D$42,IF(BP$110&lt;3600000,$D$43,IF(BP$110&gt;4800000,"N/A",$D$44)))))))</f>
        <v>N/A</v>
      </c>
      <c r="BQ136" s="602" t="str">
        <f t="shared" si="20"/>
        <v>N/A</v>
      </c>
      <c r="BR136" s="602" t="str">
        <f t="shared" si="20"/>
        <v>N/A</v>
      </c>
      <c r="BS136" s="602" t="str">
        <f t="shared" si="20"/>
        <v>N/A</v>
      </c>
      <c r="BT136" s="602" t="str">
        <f t="shared" si="20"/>
        <v>N/A</v>
      </c>
      <c r="BU136" s="602" t="str">
        <f t="shared" si="20"/>
        <v>N/A</v>
      </c>
      <c r="BV136" s="602" t="str">
        <f t="shared" si="20"/>
        <v>N/A</v>
      </c>
      <c r="BW136" s="602" t="str">
        <f t="shared" si="20"/>
        <v>N/A</v>
      </c>
      <c r="BX136" s="602" t="str">
        <f t="shared" si="20"/>
        <v>N/A</v>
      </c>
      <c r="BY136" s="602" t="str">
        <f t="shared" si="20"/>
        <v>N/A</v>
      </c>
      <c r="BZ136" s="602" t="str">
        <f t="shared" si="20"/>
        <v>N/A</v>
      </c>
      <c r="CA136" s="602" t="str">
        <f t="shared" si="20"/>
        <v>N/A</v>
      </c>
      <c r="CB136" s="602" t="str">
        <f t="shared" si="20"/>
        <v>N/A</v>
      </c>
      <c r="CC136" s="602" t="str">
        <f t="shared" si="20"/>
        <v>N/A</v>
      </c>
      <c r="CD136" s="602" t="str">
        <f t="shared" si="20"/>
        <v>N/A</v>
      </c>
      <c r="CE136" s="602" t="str">
        <f t="shared" si="20"/>
        <v>N/A</v>
      </c>
      <c r="CF136" s="602" t="str">
        <f t="shared" si="20"/>
        <v>N/A</v>
      </c>
      <c r="CG136" s="602" t="str">
        <f t="shared" si="20"/>
        <v>N/A</v>
      </c>
      <c r="CH136" s="602" t="str">
        <f t="shared" si="20"/>
        <v>N/A</v>
      </c>
      <c r="CI136" s="602" t="str">
        <f t="shared" si="20"/>
        <v>N/A</v>
      </c>
      <c r="CJ136" s="602" t="str">
        <f t="shared" si="20"/>
        <v>N/A</v>
      </c>
      <c r="CK136" s="602" t="str">
        <f t="shared" si="20"/>
        <v>N/A</v>
      </c>
      <c r="CL136" s="602" t="str">
        <f t="shared" si="20"/>
        <v>N/A</v>
      </c>
      <c r="CM136" s="602" t="str">
        <f t="shared" si="20"/>
        <v>N/A</v>
      </c>
      <c r="CN136" s="602" t="str">
        <f t="shared" si="20"/>
        <v>N/A</v>
      </c>
      <c r="CO136" s="602" t="str">
        <f t="shared" si="20"/>
        <v>N/A</v>
      </c>
      <c r="CP136" s="602" t="str">
        <f t="shared" si="20"/>
        <v>N/A</v>
      </c>
      <c r="CQ136" s="602" t="str">
        <f t="shared" si="20"/>
        <v>N/A</v>
      </c>
      <c r="CR136" s="602" t="str">
        <f t="shared" si="20"/>
        <v>N/A</v>
      </c>
      <c r="CS136" s="602" t="str">
        <f t="shared" si="20"/>
        <v>N/A</v>
      </c>
      <c r="CT136" s="602" t="str">
        <f t="shared" si="20"/>
        <v>N/A</v>
      </c>
      <c r="CU136" s="602" t="str">
        <f t="shared" si="20"/>
        <v>N/A</v>
      </c>
      <c r="CV136" s="602" t="str">
        <f t="shared" si="20"/>
        <v>N/A</v>
      </c>
      <c r="CW136" s="602" t="str">
        <f t="shared" si="20"/>
        <v>N/A</v>
      </c>
      <c r="CX136" s="602" t="str">
        <f t="shared" si="20"/>
        <v>N/A</v>
      </c>
      <c r="CY136" s="602" t="str">
        <f t="shared" si="20"/>
        <v>N/A</v>
      </c>
      <c r="CZ136" s="602" t="str">
        <f t="shared" si="20"/>
        <v>N/A</v>
      </c>
      <c r="DA136" s="602" t="str">
        <f t="shared" si="20"/>
        <v>N/A</v>
      </c>
      <c r="DB136" s="602" t="str">
        <f t="shared" si="20"/>
        <v>N/A</v>
      </c>
      <c r="DC136" s="602" t="str">
        <f t="shared" si="20"/>
        <v>N/A</v>
      </c>
      <c r="DD136" s="602" t="str">
        <f t="shared" si="20"/>
        <v>N/A</v>
      </c>
      <c r="DE136" s="602" t="str">
        <f t="shared" si="20"/>
        <v>N/A</v>
      </c>
      <c r="DF136" s="602" t="str">
        <f t="shared" si="20"/>
        <v>N/A</v>
      </c>
      <c r="DG136" s="602" t="str">
        <f t="shared" si="20"/>
        <v>N/A</v>
      </c>
      <c r="DH136" s="602" t="str">
        <f t="shared" si="20"/>
        <v>N/A</v>
      </c>
      <c r="DI136" s="602" t="str">
        <f t="shared" si="20"/>
        <v>N/A</v>
      </c>
      <c r="DJ136" s="602" t="str">
        <f t="shared" si="20"/>
        <v>N/A</v>
      </c>
      <c r="DK136" s="602" t="str">
        <f t="shared" si="20"/>
        <v>N/A</v>
      </c>
      <c r="DL136" s="602" t="str">
        <f t="shared" si="20"/>
        <v>N/A</v>
      </c>
      <c r="DM136" s="602" t="str">
        <f t="shared" si="20"/>
        <v>N/A</v>
      </c>
      <c r="DN136" s="602" t="str">
        <f t="shared" si="20"/>
        <v>N/A</v>
      </c>
      <c r="DO136" s="602" t="str">
        <f t="shared" si="20"/>
        <v>N/A</v>
      </c>
      <c r="DP136" s="602" t="str">
        <f t="shared" si="20"/>
        <v>N/A</v>
      </c>
      <c r="DQ136" s="602" t="str">
        <f t="shared" si="20"/>
        <v>N/A</v>
      </c>
      <c r="DR136" s="602" t="str">
        <f t="shared" si="20"/>
        <v>N/A</v>
      </c>
    </row>
    <row r="138" spans="2:122" x14ac:dyDescent="0.2">
      <c r="B138" s="529" t="s">
        <v>419</v>
      </c>
      <c r="C138" s="602">
        <f>IF(C$110&lt;180000,$D$54,(IF(C$110&lt;360000,$D$55,IF(C$110&lt;720000,$D$56,IF(C$110&lt;1800000,$D$57,IF(C$110&lt;3600000,$D$58,IF(C$110&gt;4800000,"N/A",$D$59)))))))</f>
        <v>0.06</v>
      </c>
      <c r="D138" s="602">
        <f t="shared" ref="D138:BO138" si="21">IF(D$110&lt;180000,$D$54,(IF(D$110&lt;360000,$D$55,IF(D$110&lt;720000,$D$56,IF(D$110&lt;1800000,$D$57,IF(D$110&lt;3600000,$D$58,IF(D$110&gt;4800000,"N/A",$D$59)))))))</f>
        <v>0.06</v>
      </c>
      <c r="E138" s="602">
        <f t="shared" si="21"/>
        <v>0.06</v>
      </c>
      <c r="F138" s="602">
        <f t="shared" si="21"/>
        <v>0.06</v>
      </c>
      <c r="G138" s="602">
        <f t="shared" si="21"/>
        <v>0.112</v>
      </c>
      <c r="H138" s="602">
        <f t="shared" si="21"/>
        <v>0.112</v>
      </c>
      <c r="I138" s="602">
        <f t="shared" si="21"/>
        <v>0.112</v>
      </c>
      <c r="J138" s="602">
        <f t="shared" si="21"/>
        <v>0.112</v>
      </c>
      <c r="K138" s="602">
        <f t="shared" si="21"/>
        <v>0.13500000000000001</v>
      </c>
      <c r="L138" s="602">
        <f t="shared" si="21"/>
        <v>0.13500000000000001</v>
      </c>
      <c r="M138" s="602">
        <f t="shared" si="21"/>
        <v>0.13500000000000001</v>
      </c>
      <c r="N138" s="602">
        <f t="shared" si="21"/>
        <v>0.13500000000000001</v>
      </c>
      <c r="O138" s="602">
        <f t="shared" si="21"/>
        <v>0.13500000000000001</v>
      </c>
      <c r="P138" s="602">
        <f t="shared" si="21"/>
        <v>0.16</v>
      </c>
      <c r="Q138" s="602">
        <f t="shared" si="21"/>
        <v>0.16</v>
      </c>
      <c r="R138" s="602">
        <f t="shared" si="21"/>
        <v>0.16</v>
      </c>
      <c r="S138" s="602">
        <f t="shared" si="21"/>
        <v>0.16</v>
      </c>
      <c r="T138" s="602">
        <f t="shared" si="21"/>
        <v>0.16</v>
      </c>
      <c r="U138" s="602">
        <f t="shared" si="21"/>
        <v>0.16</v>
      </c>
      <c r="V138" s="602">
        <f t="shared" si="21"/>
        <v>0.16</v>
      </c>
      <c r="W138" s="602">
        <f t="shared" si="21"/>
        <v>0.16</v>
      </c>
      <c r="X138" s="602">
        <f t="shared" si="21"/>
        <v>0.16</v>
      </c>
      <c r="Y138" s="602">
        <f t="shared" si="21"/>
        <v>0.21</v>
      </c>
      <c r="Z138" s="602">
        <f t="shared" si="21"/>
        <v>0.21</v>
      </c>
      <c r="AA138" s="602">
        <f t="shared" si="21"/>
        <v>0.21</v>
      </c>
      <c r="AB138" s="602">
        <f t="shared" si="21"/>
        <v>0.21</v>
      </c>
      <c r="AC138" s="602">
        <f t="shared" si="21"/>
        <v>0.21</v>
      </c>
      <c r="AD138" s="602">
        <f t="shared" si="21"/>
        <v>0.21</v>
      </c>
      <c r="AE138" s="602">
        <f t="shared" si="21"/>
        <v>0.21</v>
      </c>
      <c r="AF138" s="602">
        <f t="shared" si="21"/>
        <v>0.21</v>
      </c>
      <c r="AG138" s="602">
        <f t="shared" si="21"/>
        <v>0.21</v>
      </c>
      <c r="AH138" s="602">
        <f t="shared" si="21"/>
        <v>0.21</v>
      </c>
      <c r="AI138" s="602">
        <f t="shared" si="21"/>
        <v>0.33</v>
      </c>
      <c r="AJ138" s="602">
        <f t="shared" si="21"/>
        <v>0.33</v>
      </c>
      <c r="AK138" s="602">
        <f t="shared" si="21"/>
        <v>0.33</v>
      </c>
      <c r="AL138" s="602">
        <f t="shared" si="21"/>
        <v>0.33</v>
      </c>
      <c r="AM138" s="602">
        <f t="shared" si="21"/>
        <v>0.33</v>
      </c>
      <c r="AN138" s="602" t="str">
        <f t="shared" si="21"/>
        <v>N/A</v>
      </c>
      <c r="AO138" s="602" t="str">
        <f t="shared" si="21"/>
        <v>N/A</v>
      </c>
      <c r="AP138" s="602" t="str">
        <f t="shared" si="21"/>
        <v>N/A</v>
      </c>
      <c r="AQ138" s="602" t="str">
        <f t="shared" si="21"/>
        <v>N/A</v>
      </c>
      <c r="AR138" s="602" t="str">
        <f t="shared" si="21"/>
        <v>N/A</v>
      </c>
      <c r="AS138" s="602" t="str">
        <f t="shared" si="21"/>
        <v>N/A</v>
      </c>
      <c r="AT138" s="602" t="str">
        <f t="shared" si="21"/>
        <v>N/A</v>
      </c>
      <c r="AU138" s="602" t="str">
        <f t="shared" si="21"/>
        <v>N/A</v>
      </c>
      <c r="AV138" s="602" t="str">
        <f t="shared" si="21"/>
        <v>N/A</v>
      </c>
      <c r="AW138" s="602" t="str">
        <f t="shared" si="21"/>
        <v>N/A</v>
      </c>
      <c r="AX138" s="602" t="str">
        <f t="shared" si="21"/>
        <v>N/A</v>
      </c>
      <c r="AY138" s="602" t="str">
        <f t="shared" si="21"/>
        <v>N/A</v>
      </c>
      <c r="AZ138" s="602" t="str">
        <f t="shared" si="21"/>
        <v>N/A</v>
      </c>
      <c r="BA138" s="602" t="str">
        <f t="shared" si="21"/>
        <v>N/A</v>
      </c>
      <c r="BB138" s="602" t="str">
        <f t="shared" si="21"/>
        <v>N/A</v>
      </c>
      <c r="BC138" s="602" t="str">
        <f t="shared" si="21"/>
        <v>N/A</v>
      </c>
      <c r="BD138" s="602" t="str">
        <f t="shared" si="21"/>
        <v>N/A</v>
      </c>
      <c r="BE138" s="602" t="str">
        <f t="shared" si="21"/>
        <v>N/A</v>
      </c>
      <c r="BF138" s="602" t="str">
        <f t="shared" si="21"/>
        <v>N/A</v>
      </c>
      <c r="BG138" s="602" t="str">
        <f t="shared" si="21"/>
        <v>N/A</v>
      </c>
      <c r="BH138" s="602" t="str">
        <f t="shared" si="21"/>
        <v>N/A</v>
      </c>
      <c r="BI138" s="602" t="str">
        <f t="shared" si="21"/>
        <v>N/A</v>
      </c>
      <c r="BJ138" s="602" t="str">
        <f t="shared" si="21"/>
        <v>N/A</v>
      </c>
      <c r="BK138" s="602" t="str">
        <f t="shared" si="21"/>
        <v>N/A</v>
      </c>
      <c r="BL138" s="602" t="str">
        <f t="shared" si="21"/>
        <v>N/A</v>
      </c>
      <c r="BM138" s="602" t="str">
        <f t="shared" si="21"/>
        <v>N/A</v>
      </c>
      <c r="BN138" s="602" t="str">
        <f t="shared" si="21"/>
        <v>N/A</v>
      </c>
      <c r="BO138" s="602" t="str">
        <f t="shared" si="21"/>
        <v>N/A</v>
      </c>
      <c r="BP138" s="602" t="str">
        <f t="shared" ref="BP138:DR138" si="22">IF(BP$110&lt;180000,$D$54,(IF(BP$110&lt;360000,$D$55,IF(BP$110&lt;720000,$D$56,IF(BP$110&lt;1800000,$D$57,IF(BP$110&lt;3600000,$D$58,IF(BP$110&gt;4800000,"N/A",$D$59)))))))</f>
        <v>N/A</v>
      </c>
      <c r="BQ138" s="602" t="str">
        <f t="shared" si="22"/>
        <v>N/A</v>
      </c>
      <c r="BR138" s="602" t="str">
        <f t="shared" si="22"/>
        <v>N/A</v>
      </c>
      <c r="BS138" s="602" t="str">
        <f t="shared" si="22"/>
        <v>N/A</v>
      </c>
      <c r="BT138" s="602" t="str">
        <f t="shared" si="22"/>
        <v>N/A</v>
      </c>
      <c r="BU138" s="602" t="str">
        <f t="shared" si="22"/>
        <v>N/A</v>
      </c>
      <c r="BV138" s="602" t="str">
        <f t="shared" si="22"/>
        <v>N/A</v>
      </c>
      <c r="BW138" s="602" t="str">
        <f t="shared" si="22"/>
        <v>N/A</v>
      </c>
      <c r="BX138" s="602" t="str">
        <f t="shared" si="22"/>
        <v>N/A</v>
      </c>
      <c r="BY138" s="602" t="str">
        <f t="shared" si="22"/>
        <v>N/A</v>
      </c>
      <c r="BZ138" s="602" t="str">
        <f t="shared" si="22"/>
        <v>N/A</v>
      </c>
      <c r="CA138" s="602" t="str">
        <f t="shared" si="22"/>
        <v>N/A</v>
      </c>
      <c r="CB138" s="602" t="str">
        <f t="shared" si="22"/>
        <v>N/A</v>
      </c>
      <c r="CC138" s="602" t="str">
        <f t="shared" si="22"/>
        <v>N/A</v>
      </c>
      <c r="CD138" s="602" t="str">
        <f t="shared" si="22"/>
        <v>N/A</v>
      </c>
      <c r="CE138" s="602" t="str">
        <f t="shared" si="22"/>
        <v>N/A</v>
      </c>
      <c r="CF138" s="602" t="str">
        <f t="shared" si="22"/>
        <v>N/A</v>
      </c>
      <c r="CG138" s="602" t="str">
        <f t="shared" si="22"/>
        <v>N/A</v>
      </c>
      <c r="CH138" s="602" t="str">
        <f t="shared" si="22"/>
        <v>N/A</v>
      </c>
      <c r="CI138" s="602" t="str">
        <f t="shared" si="22"/>
        <v>N/A</v>
      </c>
      <c r="CJ138" s="602" t="str">
        <f t="shared" si="22"/>
        <v>N/A</v>
      </c>
      <c r="CK138" s="602" t="str">
        <f t="shared" si="22"/>
        <v>N/A</v>
      </c>
      <c r="CL138" s="602" t="str">
        <f t="shared" si="22"/>
        <v>N/A</v>
      </c>
      <c r="CM138" s="602" t="str">
        <f t="shared" si="22"/>
        <v>N/A</v>
      </c>
      <c r="CN138" s="602" t="str">
        <f t="shared" si="22"/>
        <v>N/A</v>
      </c>
      <c r="CO138" s="602" t="str">
        <f t="shared" si="22"/>
        <v>N/A</v>
      </c>
      <c r="CP138" s="602" t="str">
        <f t="shared" si="22"/>
        <v>N/A</v>
      </c>
      <c r="CQ138" s="602" t="str">
        <f t="shared" si="22"/>
        <v>N/A</v>
      </c>
      <c r="CR138" s="602" t="str">
        <f t="shared" si="22"/>
        <v>N/A</v>
      </c>
      <c r="CS138" s="602" t="str">
        <f t="shared" si="22"/>
        <v>N/A</v>
      </c>
      <c r="CT138" s="602" t="str">
        <f t="shared" si="22"/>
        <v>N/A</v>
      </c>
      <c r="CU138" s="602" t="str">
        <f t="shared" si="22"/>
        <v>N/A</v>
      </c>
      <c r="CV138" s="602" t="str">
        <f t="shared" si="22"/>
        <v>N/A</v>
      </c>
      <c r="CW138" s="602" t="str">
        <f t="shared" si="22"/>
        <v>N/A</v>
      </c>
      <c r="CX138" s="602" t="str">
        <f t="shared" si="22"/>
        <v>N/A</v>
      </c>
      <c r="CY138" s="602" t="str">
        <f t="shared" si="22"/>
        <v>N/A</v>
      </c>
      <c r="CZ138" s="602" t="str">
        <f t="shared" si="22"/>
        <v>N/A</v>
      </c>
      <c r="DA138" s="602" t="str">
        <f t="shared" si="22"/>
        <v>N/A</v>
      </c>
      <c r="DB138" s="602" t="str">
        <f t="shared" si="22"/>
        <v>N/A</v>
      </c>
      <c r="DC138" s="602" t="str">
        <f t="shared" si="22"/>
        <v>N/A</v>
      </c>
      <c r="DD138" s="602" t="str">
        <f t="shared" si="22"/>
        <v>N/A</v>
      </c>
      <c r="DE138" s="602" t="str">
        <f t="shared" si="22"/>
        <v>N/A</v>
      </c>
      <c r="DF138" s="602" t="str">
        <f t="shared" si="22"/>
        <v>N/A</v>
      </c>
      <c r="DG138" s="602" t="str">
        <f t="shared" si="22"/>
        <v>N/A</v>
      </c>
      <c r="DH138" s="602" t="str">
        <f t="shared" si="22"/>
        <v>N/A</v>
      </c>
      <c r="DI138" s="602" t="str">
        <f t="shared" si="22"/>
        <v>N/A</v>
      </c>
      <c r="DJ138" s="602" t="str">
        <f t="shared" si="22"/>
        <v>N/A</v>
      </c>
      <c r="DK138" s="602" t="str">
        <f t="shared" si="22"/>
        <v>N/A</v>
      </c>
      <c r="DL138" s="602" t="str">
        <f t="shared" si="22"/>
        <v>N/A</v>
      </c>
      <c r="DM138" s="602" t="str">
        <f t="shared" si="22"/>
        <v>N/A</v>
      </c>
      <c r="DN138" s="602" t="str">
        <f t="shared" si="22"/>
        <v>N/A</v>
      </c>
      <c r="DO138" s="602" t="str">
        <f t="shared" si="22"/>
        <v>N/A</v>
      </c>
      <c r="DP138" s="602" t="str">
        <f t="shared" si="22"/>
        <v>N/A</v>
      </c>
      <c r="DQ138" s="602" t="str">
        <f t="shared" si="22"/>
        <v>N/A</v>
      </c>
      <c r="DR138" s="602" t="str">
        <f t="shared" si="22"/>
        <v>N/A</v>
      </c>
    </row>
    <row r="140" spans="2:122" x14ac:dyDescent="0.2">
      <c r="B140" s="529" t="s">
        <v>422</v>
      </c>
      <c r="C140" s="602">
        <f>IF(C$110&lt;180000,$D$69,(IF(C$110&lt;360000,$D$70,IF(C$110&lt;720000,$D$71,IF(C$110&lt;1800000,$D$72,IF(C$110&lt;3600000,$D$73,IF(C$110&gt;4800000,"N/A",$D$74)))))))</f>
        <v>4.4999999999999998E-2</v>
      </c>
      <c r="D140" s="602">
        <f t="shared" ref="D140:BO140" si="23">IF(D$110&lt;180000,$D$69,(IF(D$110&lt;360000,$D$70,IF(D$110&lt;720000,$D$71,IF(D$110&lt;1800000,$D$72,IF(D$110&lt;3600000,$D$73,IF(D$110&gt;4800000,"N/A",$D$74)))))))</f>
        <v>4.4999999999999998E-2</v>
      </c>
      <c r="E140" s="602">
        <f t="shared" si="23"/>
        <v>4.4999999999999998E-2</v>
      </c>
      <c r="F140" s="602">
        <f t="shared" si="23"/>
        <v>4.4999999999999998E-2</v>
      </c>
      <c r="G140" s="602">
        <f t="shared" si="23"/>
        <v>0.09</v>
      </c>
      <c r="H140" s="602">
        <f t="shared" si="23"/>
        <v>0.09</v>
      </c>
      <c r="I140" s="602">
        <f t="shared" si="23"/>
        <v>0.09</v>
      </c>
      <c r="J140" s="602">
        <f t="shared" si="23"/>
        <v>0.09</v>
      </c>
      <c r="K140" s="602">
        <f t="shared" si="23"/>
        <v>0.10199999999999999</v>
      </c>
      <c r="L140" s="602">
        <f t="shared" si="23"/>
        <v>0.10199999999999999</v>
      </c>
      <c r="M140" s="602">
        <f t="shared" si="23"/>
        <v>0.10199999999999999</v>
      </c>
      <c r="N140" s="602">
        <f t="shared" si="23"/>
        <v>0.10199999999999999</v>
      </c>
      <c r="O140" s="602">
        <f t="shared" si="23"/>
        <v>0.10199999999999999</v>
      </c>
      <c r="P140" s="602">
        <f t="shared" si="23"/>
        <v>0.14000000000000001</v>
      </c>
      <c r="Q140" s="602">
        <f t="shared" si="23"/>
        <v>0.14000000000000001</v>
      </c>
      <c r="R140" s="602">
        <f t="shared" si="23"/>
        <v>0.14000000000000001</v>
      </c>
      <c r="S140" s="602">
        <f t="shared" si="23"/>
        <v>0.14000000000000001</v>
      </c>
      <c r="T140" s="602">
        <f t="shared" si="23"/>
        <v>0.14000000000000001</v>
      </c>
      <c r="U140" s="602">
        <f t="shared" si="23"/>
        <v>0.14000000000000001</v>
      </c>
      <c r="V140" s="602">
        <f t="shared" si="23"/>
        <v>0.14000000000000001</v>
      </c>
      <c r="W140" s="602">
        <f t="shared" si="23"/>
        <v>0.14000000000000001</v>
      </c>
      <c r="X140" s="602">
        <f t="shared" si="23"/>
        <v>0.14000000000000001</v>
      </c>
      <c r="Y140" s="602">
        <f t="shared" si="23"/>
        <v>0.22</v>
      </c>
      <c r="Z140" s="602">
        <f t="shared" si="23"/>
        <v>0.22</v>
      </c>
      <c r="AA140" s="602">
        <f t="shared" si="23"/>
        <v>0.22</v>
      </c>
      <c r="AB140" s="602">
        <f t="shared" si="23"/>
        <v>0.22</v>
      </c>
      <c r="AC140" s="602">
        <f t="shared" si="23"/>
        <v>0.22</v>
      </c>
      <c r="AD140" s="602">
        <f t="shared" si="23"/>
        <v>0.22</v>
      </c>
      <c r="AE140" s="602">
        <f t="shared" si="23"/>
        <v>0.22</v>
      </c>
      <c r="AF140" s="602">
        <f t="shared" si="23"/>
        <v>0.22</v>
      </c>
      <c r="AG140" s="602">
        <f t="shared" si="23"/>
        <v>0.22</v>
      </c>
      <c r="AH140" s="602">
        <f t="shared" si="23"/>
        <v>0.22</v>
      </c>
      <c r="AI140" s="602">
        <f t="shared" si="23"/>
        <v>0.33</v>
      </c>
      <c r="AJ140" s="602">
        <f t="shared" si="23"/>
        <v>0.33</v>
      </c>
      <c r="AK140" s="602">
        <f t="shared" si="23"/>
        <v>0.33</v>
      </c>
      <c r="AL140" s="602">
        <f t="shared" si="23"/>
        <v>0.33</v>
      </c>
      <c r="AM140" s="602">
        <f t="shared" si="23"/>
        <v>0.33</v>
      </c>
      <c r="AN140" s="602" t="str">
        <f t="shared" si="23"/>
        <v>N/A</v>
      </c>
      <c r="AO140" s="602" t="str">
        <f t="shared" si="23"/>
        <v>N/A</v>
      </c>
      <c r="AP140" s="602" t="str">
        <f t="shared" si="23"/>
        <v>N/A</v>
      </c>
      <c r="AQ140" s="602" t="str">
        <f t="shared" si="23"/>
        <v>N/A</v>
      </c>
      <c r="AR140" s="602" t="str">
        <f t="shared" si="23"/>
        <v>N/A</v>
      </c>
      <c r="AS140" s="602" t="str">
        <f t="shared" si="23"/>
        <v>N/A</v>
      </c>
      <c r="AT140" s="602" t="str">
        <f t="shared" si="23"/>
        <v>N/A</v>
      </c>
      <c r="AU140" s="602" t="str">
        <f t="shared" si="23"/>
        <v>N/A</v>
      </c>
      <c r="AV140" s="602" t="str">
        <f t="shared" si="23"/>
        <v>N/A</v>
      </c>
      <c r="AW140" s="602" t="str">
        <f t="shared" si="23"/>
        <v>N/A</v>
      </c>
      <c r="AX140" s="602" t="str">
        <f t="shared" si="23"/>
        <v>N/A</v>
      </c>
      <c r="AY140" s="602" t="str">
        <f t="shared" si="23"/>
        <v>N/A</v>
      </c>
      <c r="AZ140" s="602" t="str">
        <f t="shared" si="23"/>
        <v>N/A</v>
      </c>
      <c r="BA140" s="602" t="str">
        <f t="shared" si="23"/>
        <v>N/A</v>
      </c>
      <c r="BB140" s="602" t="str">
        <f t="shared" si="23"/>
        <v>N/A</v>
      </c>
      <c r="BC140" s="602" t="str">
        <f t="shared" si="23"/>
        <v>N/A</v>
      </c>
      <c r="BD140" s="602" t="str">
        <f t="shared" si="23"/>
        <v>N/A</v>
      </c>
      <c r="BE140" s="602" t="str">
        <f t="shared" si="23"/>
        <v>N/A</v>
      </c>
      <c r="BF140" s="602" t="str">
        <f t="shared" si="23"/>
        <v>N/A</v>
      </c>
      <c r="BG140" s="602" t="str">
        <f t="shared" si="23"/>
        <v>N/A</v>
      </c>
      <c r="BH140" s="602" t="str">
        <f t="shared" si="23"/>
        <v>N/A</v>
      </c>
      <c r="BI140" s="602" t="str">
        <f t="shared" si="23"/>
        <v>N/A</v>
      </c>
      <c r="BJ140" s="602" t="str">
        <f t="shared" si="23"/>
        <v>N/A</v>
      </c>
      <c r="BK140" s="602" t="str">
        <f t="shared" si="23"/>
        <v>N/A</v>
      </c>
      <c r="BL140" s="602" t="str">
        <f t="shared" si="23"/>
        <v>N/A</v>
      </c>
      <c r="BM140" s="602" t="str">
        <f t="shared" si="23"/>
        <v>N/A</v>
      </c>
      <c r="BN140" s="602" t="str">
        <f t="shared" si="23"/>
        <v>N/A</v>
      </c>
      <c r="BO140" s="602" t="str">
        <f t="shared" si="23"/>
        <v>N/A</v>
      </c>
      <c r="BP140" s="602" t="str">
        <f t="shared" ref="BP140:DR140" si="24">IF(BP$110&lt;180000,$D$69,(IF(BP$110&lt;360000,$D$70,IF(BP$110&lt;720000,$D$71,IF(BP$110&lt;1800000,$D$72,IF(BP$110&lt;3600000,$D$73,IF(BP$110&gt;4800000,"N/A",$D$74)))))))</f>
        <v>N/A</v>
      </c>
      <c r="BQ140" s="602" t="str">
        <f t="shared" si="24"/>
        <v>N/A</v>
      </c>
      <c r="BR140" s="602" t="str">
        <f t="shared" si="24"/>
        <v>N/A</v>
      </c>
      <c r="BS140" s="602" t="str">
        <f t="shared" si="24"/>
        <v>N/A</v>
      </c>
      <c r="BT140" s="602" t="str">
        <f t="shared" si="24"/>
        <v>N/A</v>
      </c>
      <c r="BU140" s="602" t="str">
        <f t="shared" si="24"/>
        <v>N/A</v>
      </c>
      <c r="BV140" s="602" t="str">
        <f t="shared" si="24"/>
        <v>N/A</v>
      </c>
      <c r="BW140" s="602" t="str">
        <f t="shared" si="24"/>
        <v>N/A</v>
      </c>
      <c r="BX140" s="602" t="str">
        <f t="shared" si="24"/>
        <v>N/A</v>
      </c>
      <c r="BY140" s="602" t="str">
        <f t="shared" si="24"/>
        <v>N/A</v>
      </c>
      <c r="BZ140" s="602" t="str">
        <f t="shared" si="24"/>
        <v>N/A</v>
      </c>
      <c r="CA140" s="602" t="str">
        <f t="shared" si="24"/>
        <v>N/A</v>
      </c>
      <c r="CB140" s="602" t="str">
        <f t="shared" si="24"/>
        <v>N/A</v>
      </c>
      <c r="CC140" s="602" t="str">
        <f t="shared" si="24"/>
        <v>N/A</v>
      </c>
      <c r="CD140" s="602" t="str">
        <f t="shared" si="24"/>
        <v>N/A</v>
      </c>
      <c r="CE140" s="602" t="str">
        <f t="shared" si="24"/>
        <v>N/A</v>
      </c>
      <c r="CF140" s="602" t="str">
        <f t="shared" si="24"/>
        <v>N/A</v>
      </c>
      <c r="CG140" s="602" t="str">
        <f t="shared" si="24"/>
        <v>N/A</v>
      </c>
      <c r="CH140" s="602" t="str">
        <f t="shared" si="24"/>
        <v>N/A</v>
      </c>
      <c r="CI140" s="602" t="str">
        <f t="shared" si="24"/>
        <v>N/A</v>
      </c>
      <c r="CJ140" s="602" t="str">
        <f t="shared" si="24"/>
        <v>N/A</v>
      </c>
      <c r="CK140" s="602" t="str">
        <f t="shared" si="24"/>
        <v>N/A</v>
      </c>
      <c r="CL140" s="602" t="str">
        <f t="shared" si="24"/>
        <v>N/A</v>
      </c>
      <c r="CM140" s="602" t="str">
        <f t="shared" si="24"/>
        <v>N/A</v>
      </c>
      <c r="CN140" s="602" t="str">
        <f t="shared" si="24"/>
        <v>N/A</v>
      </c>
      <c r="CO140" s="602" t="str">
        <f t="shared" si="24"/>
        <v>N/A</v>
      </c>
      <c r="CP140" s="602" t="str">
        <f t="shared" si="24"/>
        <v>N/A</v>
      </c>
      <c r="CQ140" s="602" t="str">
        <f t="shared" si="24"/>
        <v>N/A</v>
      </c>
      <c r="CR140" s="602" t="str">
        <f t="shared" si="24"/>
        <v>N/A</v>
      </c>
      <c r="CS140" s="602" t="str">
        <f t="shared" si="24"/>
        <v>N/A</v>
      </c>
      <c r="CT140" s="602" t="str">
        <f t="shared" si="24"/>
        <v>N/A</v>
      </c>
      <c r="CU140" s="602" t="str">
        <f t="shared" si="24"/>
        <v>N/A</v>
      </c>
      <c r="CV140" s="602" t="str">
        <f t="shared" si="24"/>
        <v>N/A</v>
      </c>
      <c r="CW140" s="602" t="str">
        <f t="shared" si="24"/>
        <v>N/A</v>
      </c>
      <c r="CX140" s="602" t="str">
        <f t="shared" si="24"/>
        <v>N/A</v>
      </c>
      <c r="CY140" s="602" t="str">
        <f t="shared" si="24"/>
        <v>N/A</v>
      </c>
      <c r="CZ140" s="602" t="str">
        <f t="shared" si="24"/>
        <v>N/A</v>
      </c>
      <c r="DA140" s="602" t="str">
        <f t="shared" si="24"/>
        <v>N/A</v>
      </c>
      <c r="DB140" s="602" t="str">
        <f t="shared" si="24"/>
        <v>N/A</v>
      </c>
      <c r="DC140" s="602" t="str">
        <f t="shared" si="24"/>
        <v>N/A</v>
      </c>
      <c r="DD140" s="602" t="str">
        <f t="shared" si="24"/>
        <v>N/A</v>
      </c>
      <c r="DE140" s="602" t="str">
        <f t="shared" si="24"/>
        <v>N/A</v>
      </c>
      <c r="DF140" s="602" t="str">
        <f t="shared" si="24"/>
        <v>N/A</v>
      </c>
      <c r="DG140" s="602" t="str">
        <f t="shared" si="24"/>
        <v>N/A</v>
      </c>
      <c r="DH140" s="602" t="str">
        <f t="shared" si="24"/>
        <v>N/A</v>
      </c>
      <c r="DI140" s="602" t="str">
        <f t="shared" si="24"/>
        <v>N/A</v>
      </c>
      <c r="DJ140" s="602" t="str">
        <f t="shared" si="24"/>
        <v>N/A</v>
      </c>
      <c r="DK140" s="602" t="str">
        <f t="shared" si="24"/>
        <v>N/A</v>
      </c>
      <c r="DL140" s="602" t="str">
        <f t="shared" si="24"/>
        <v>N/A</v>
      </c>
      <c r="DM140" s="602" t="str">
        <f t="shared" si="24"/>
        <v>N/A</v>
      </c>
      <c r="DN140" s="602" t="str">
        <f t="shared" si="24"/>
        <v>N/A</v>
      </c>
      <c r="DO140" s="602" t="str">
        <f t="shared" si="24"/>
        <v>N/A</v>
      </c>
      <c r="DP140" s="602" t="str">
        <f t="shared" si="24"/>
        <v>N/A</v>
      </c>
      <c r="DQ140" s="602" t="str">
        <f t="shared" si="24"/>
        <v>N/A</v>
      </c>
      <c r="DR140" s="602" t="str">
        <f t="shared" si="24"/>
        <v>N/A</v>
      </c>
    </row>
    <row r="142" spans="2:122" x14ac:dyDescent="0.2">
      <c r="B142" s="529" t="s">
        <v>424</v>
      </c>
      <c r="C142" s="602">
        <f>IF(C$110&lt;180000,$D$85,(IF(C$110&lt;360000,$D$86,IF(C$110&lt;720000,$D$87,IF(C$110&lt;1800000,$D$88,IF(C$110&lt;3600000,$D$89,IF(C$110&gt;4800000,"N/A",$D$90)))))))</f>
        <v>0.155</v>
      </c>
      <c r="D142" s="602">
        <f t="shared" ref="D142:BO142" si="25">IF(D$110&lt;180000,$D$85,(IF(D$110&lt;360000,$D$86,IF(D$110&lt;720000,$D$87,IF(D$110&lt;1800000,$D$88,IF(D$110&lt;3600000,$D$89,IF(D$110&gt;4800000,"N/A",$D$90)))))))</f>
        <v>0.155</v>
      </c>
      <c r="E142" s="602">
        <f t="shared" si="25"/>
        <v>0.155</v>
      </c>
      <c r="F142" s="602">
        <f t="shared" si="25"/>
        <v>0.155</v>
      </c>
      <c r="G142" s="602">
        <f t="shared" si="25"/>
        <v>0.18</v>
      </c>
      <c r="H142" s="602">
        <f t="shared" si="25"/>
        <v>0.18</v>
      </c>
      <c r="I142" s="602">
        <f t="shared" si="25"/>
        <v>0.18</v>
      </c>
      <c r="J142" s="602">
        <f t="shared" si="25"/>
        <v>0.18</v>
      </c>
      <c r="K142" s="602">
        <f t="shared" si="25"/>
        <v>0.19500000000000001</v>
      </c>
      <c r="L142" s="602">
        <f t="shared" si="25"/>
        <v>0.19500000000000001</v>
      </c>
      <c r="M142" s="602">
        <f t="shared" si="25"/>
        <v>0.19500000000000001</v>
      </c>
      <c r="N142" s="602">
        <f t="shared" si="25"/>
        <v>0.19500000000000001</v>
      </c>
      <c r="O142" s="602">
        <f t="shared" si="25"/>
        <v>0.19500000000000001</v>
      </c>
      <c r="P142" s="602">
        <f t="shared" si="25"/>
        <v>0.20499999999999999</v>
      </c>
      <c r="Q142" s="602">
        <f t="shared" si="25"/>
        <v>0.20499999999999999</v>
      </c>
      <c r="R142" s="602">
        <f t="shared" si="25"/>
        <v>0.20499999999999999</v>
      </c>
      <c r="S142" s="602">
        <f t="shared" si="25"/>
        <v>0.20499999999999999</v>
      </c>
      <c r="T142" s="602">
        <f t="shared" si="25"/>
        <v>0.20499999999999999</v>
      </c>
      <c r="U142" s="602">
        <f t="shared" si="25"/>
        <v>0.20499999999999999</v>
      </c>
      <c r="V142" s="602">
        <f t="shared" si="25"/>
        <v>0.20499999999999999</v>
      </c>
      <c r="W142" s="602">
        <f t="shared" si="25"/>
        <v>0.20499999999999999</v>
      </c>
      <c r="X142" s="602">
        <f t="shared" si="25"/>
        <v>0.20499999999999999</v>
      </c>
      <c r="Y142" s="602">
        <f t="shared" si="25"/>
        <v>0.23</v>
      </c>
      <c r="Z142" s="602">
        <f t="shared" si="25"/>
        <v>0.23</v>
      </c>
      <c r="AA142" s="602">
        <f t="shared" si="25"/>
        <v>0.23</v>
      </c>
      <c r="AB142" s="602">
        <f t="shared" si="25"/>
        <v>0.23</v>
      </c>
      <c r="AC142" s="602">
        <f t="shared" si="25"/>
        <v>0.23</v>
      </c>
      <c r="AD142" s="602">
        <f t="shared" si="25"/>
        <v>0.23</v>
      </c>
      <c r="AE142" s="602">
        <f t="shared" si="25"/>
        <v>0.23</v>
      </c>
      <c r="AF142" s="602">
        <f t="shared" si="25"/>
        <v>0.23</v>
      </c>
      <c r="AG142" s="602">
        <f t="shared" si="25"/>
        <v>0.23</v>
      </c>
      <c r="AH142" s="602">
        <f t="shared" si="25"/>
        <v>0.23</v>
      </c>
      <c r="AI142" s="602">
        <f t="shared" si="25"/>
        <v>0.30499999999999999</v>
      </c>
      <c r="AJ142" s="602">
        <f t="shared" si="25"/>
        <v>0.30499999999999999</v>
      </c>
      <c r="AK142" s="602">
        <f t="shared" si="25"/>
        <v>0.30499999999999999</v>
      </c>
      <c r="AL142" s="602">
        <f t="shared" si="25"/>
        <v>0.30499999999999999</v>
      </c>
      <c r="AM142" s="602">
        <f t="shared" si="25"/>
        <v>0.30499999999999999</v>
      </c>
      <c r="AN142" s="602" t="str">
        <f t="shared" si="25"/>
        <v>N/A</v>
      </c>
      <c r="AO142" s="602" t="str">
        <f t="shared" si="25"/>
        <v>N/A</v>
      </c>
      <c r="AP142" s="602" t="str">
        <f t="shared" si="25"/>
        <v>N/A</v>
      </c>
      <c r="AQ142" s="602" t="str">
        <f t="shared" si="25"/>
        <v>N/A</v>
      </c>
      <c r="AR142" s="602" t="str">
        <f t="shared" si="25"/>
        <v>N/A</v>
      </c>
      <c r="AS142" s="602" t="str">
        <f t="shared" si="25"/>
        <v>N/A</v>
      </c>
      <c r="AT142" s="602" t="str">
        <f t="shared" si="25"/>
        <v>N/A</v>
      </c>
      <c r="AU142" s="602" t="str">
        <f t="shared" si="25"/>
        <v>N/A</v>
      </c>
      <c r="AV142" s="602" t="str">
        <f t="shared" si="25"/>
        <v>N/A</v>
      </c>
      <c r="AW142" s="602" t="str">
        <f t="shared" si="25"/>
        <v>N/A</v>
      </c>
      <c r="AX142" s="602" t="str">
        <f t="shared" si="25"/>
        <v>N/A</v>
      </c>
      <c r="AY142" s="602" t="str">
        <f t="shared" si="25"/>
        <v>N/A</v>
      </c>
      <c r="AZ142" s="602" t="str">
        <f t="shared" si="25"/>
        <v>N/A</v>
      </c>
      <c r="BA142" s="602" t="str">
        <f t="shared" si="25"/>
        <v>N/A</v>
      </c>
      <c r="BB142" s="602" t="str">
        <f t="shared" si="25"/>
        <v>N/A</v>
      </c>
      <c r="BC142" s="602" t="str">
        <f t="shared" si="25"/>
        <v>N/A</v>
      </c>
      <c r="BD142" s="602" t="str">
        <f t="shared" si="25"/>
        <v>N/A</v>
      </c>
      <c r="BE142" s="602" t="str">
        <f t="shared" si="25"/>
        <v>N/A</v>
      </c>
      <c r="BF142" s="602" t="str">
        <f t="shared" si="25"/>
        <v>N/A</v>
      </c>
      <c r="BG142" s="602" t="str">
        <f t="shared" si="25"/>
        <v>N/A</v>
      </c>
      <c r="BH142" s="602" t="str">
        <f t="shared" si="25"/>
        <v>N/A</v>
      </c>
      <c r="BI142" s="602" t="str">
        <f t="shared" si="25"/>
        <v>N/A</v>
      </c>
      <c r="BJ142" s="602" t="str">
        <f t="shared" si="25"/>
        <v>N/A</v>
      </c>
      <c r="BK142" s="602" t="str">
        <f t="shared" si="25"/>
        <v>N/A</v>
      </c>
      <c r="BL142" s="602" t="str">
        <f t="shared" si="25"/>
        <v>N/A</v>
      </c>
      <c r="BM142" s="602" t="str">
        <f t="shared" si="25"/>
        <v>N/A</v>
      </c>
      <c r="BN142" s="602" t="str">
        <f t="shared" si="25"/>
        <v>N/A</v>
      </c>
      <c r="BO142" s="602" t="str">
        <f t="shared" si="25"/>
        <v>N/A</v>
      </c>
      <c r="BP142" s="602" t="str">
        <f t="shared" ref="BP142:DR142" si="26">IF(BP$110&lt;180000,$D$85,(IF(BP$110&lt;360000,$D$86,IF(BP$110&lt;720000,$D$87,IF(BP$110&lt;1800000,$D$88,IF(BP$110&lt;3600000,$D$89,IF(BP$110&gt;4800000,"N/A",$D$90)))))))</f>
        <v>N/A</v>
      </c>
      <c r="BQ142" s="602" t="str">
        <f t="shared" si="26"/>
        <v>N/A</v>
      </c>
      <c r="BR142" s="602" t="str">
        <f t="shared" si="26"/>
        <v>N/A</v>
      </c>
      <c r="BS142" s="602" t="str">
        <f t="shared" si="26"/>
        <v>N/A</v>
      </c>
      <c r="BT142" s="602" t="str">
        <f t="shared" si="26"/>
        <v>N/A</v>
      </c>
      <c r="BU142" s="602" t="str">
        <f t="shared" si="26"/>
        <v>N/A</v>
      </c>
      <c r="BV142" s="602" t="str">
        <f t="shared" si="26"/>
        <v>N/A</v>
      </c>
      <c r="BW142" s="602" t="str">
        <f t="shared" si="26"/>
        <v>N/A</v>
      </c>
      <c r="BX142" s="602" t="str">
        <f t="shared" si="26"/>
        <v>N/A</v>
      </c>
      <c r="BY142" s="602" t="str">
        <f t="shared" si="26"/>
        <v>N/A</v>
      </c>
      <c r="BZ142" s="602" t="str">
        <f t="shared" si="26"/>
        <v>N/A</v>
      </c>
      <c r="CA142" s="602" t="str">
        <f t="shared" si="26"/>
        <v>N/A</v>
      </c>
      <c r="CB142" s="602" t="str">
        <f t="shared" si="26"/>
        <v>N/A</v>
      </c>
      <c r="CC142" s="602" t="str">
        <f t="shared" si="26"/>
        <v>N/A</v>
      </c>
      <c r="CD142" s="602" t="str">
        <f t="shared" si="26"/>
        <v>N/A</v>
      </c>
      <c r="CE142" s="602" t="str">
        <f t="shared" si="26"/>
        <v>N/A</v>
      </c>
      <c r="CF142" s="602" t="str">
        <f t="shared" si="26"/>
        <v>N/A</v>
      </c>
      <c r="CG142" s="602" t="str">
        <f t="shared" si="26"/>
        <v>N/A</v>
      </c>
      <c r="CH142" s="602" t="str">
        <f t="shared" si="26"/>
        <v>N/A</v>
      </c>
      <c r="CI142" s="602" t="str">
        <f t="shared" si="26"/>
        <v>N/A</v>
      </c>
      <c r="CJ142" s="602" t="str">
        <f t="shared" si="26"/>
        <v>N/A</v>
      </c>
      <c r="CK142" s="602" t="str">
        <f t="shared" si="26"/>
        <v>N/A</v>
      </c>
      <c r="CL142" s="602" t="str">
        <f t="shared" si="26"/>
        <v>N/A</v>
      </c>
      <c r="CM142" s="602" t="str">
        <f t="shared" si="26"/>
        <v>N/A</v>
      </c>
      <c r="CN142" s="602" t="str">
        <f t="shared" si="26"/>
        <v>N/A</v>
      </c>
      <c r="CO142" s="602" t="str">
        <f t="shared" si="26"/>
        <v>N/A</v>
      </c>
      <c r="CP142" s="602" t="str">
        <f t="shared" si="26"/>
        <v>N/A</v>
      </c>
      <c r="CQ142" s="602" t="str">
        <f t="shared" si="26"/>
        <v>N/A</v>
      </c>
      <c r="CR142" s="602" t="str">
        <f t="shared" si="26"/>
        <v>N/A</v>
      </c>
      <c r="CS142" s="602" t="str">
        <f t="shared" si="26"/>
        <v>N/A</v>
      </c>
      <c r="CT142" s="602" t="str">
        <f t="shared" si="26"/>
        <v>N/A</v>
      </c>
      <c r="CU142" s="602" t="str">
        <f t="shared" si="26"/>
        <v>N/A</v>
      </c>
      <c r="CV142" s="602" t="str">
        <f t="shared" si="26"/>
        <v>N/A</v>
      </c>
      <c r="CW142" s="602" t="str">
        <f t="shared" si="26"/>
        <v>N/A</v>
      </c>
      <c r="CX142" s="602" t="str">
        <f t="shared" si="26"/>
        <v>N/A</v>
      </c>
      <c r="CY142" s="602" t="str">
        <f t="shared" si="26"/>
        <v>N/A</v>
      </c>
      <c r="CZ142" s="602" t="str">
        <f t="shared" si="26"/>
        <v>N/A</v>
      </c>
      <c r="DA142" s="602" t="str">
        <f t="shared" si="26"/>
        <v>N/A</v>
      </c>
      <c r="DB142" s="602" t="str">
        <f t="shared" si="26"/>
        <v>N/A</v>
      </c>
      <c r="DC142" s="602" t="str">
        <f t="shared" si="26"/>
        <v>N/A</v>
      </c>
      <c r="DD142" s="602" t="str">
        <f t="shared" si="26"/>
        <v>N/A</v>
      </c>
      <c r="DE142" s="602" t="str">
        <f t="shared" si="26"/>
        <v>N/A</v>
      </c>
      <c r="DF142" s="602" t="str">
        <f t="shared" si="26"/>
        <v>N/A</v>
      </c>
      <c r="DG142" s="602" t="str">
        <f t="shared" si="26"/>
        <v>N/A</v>
      </c>
      <c r="DH142" s="602" t="str">
        <f t="shared" si="26"/>
        <v>N/A</v>
      </c>
      <c r="DI142" s="602" t="str">
        <f t="shared" si="26"/>
        <v>N/A</v>
      </c>
      <c r="DJ142" s="602" t="str">
        <f t="shared" si="26"/>
        <v>N/A</v>
      </c>
      <c r="DK142" s="602" t="str">
        <f t="shared" si="26"/>
        <v>N/A</v>
      </c>
      <c r="DL142" s="602" t="str">
        <f t="shared" si="26"/>
        <v>N/A</v>
      </c>
      <c r="DM142" s="602" t="str">
        <f t="shared" si="26"/>
        <v>N/A</v>
      </c>
      <c r="DN142" s="602" t="str">
        <f t="shared" si="26"/>
        <v>N/A</v>
      </c>
      <c r="DO142" s="602" t="str">
        <f t="shared" si="26"/>
        <v>N/A</v>
      </c>
      <c r="DP142" s="602" t="str">
        <f t="shared" si="26"/>
        <v>N/A</v>
      </c>
      <c r="DQ142" s="602" t="str">
        <f t="shared" si="26"/>
        <v>N/A</v>
      </c>
      <c r="DR142" s="602" t="str">
        <f t="shared" si="26"/>
        <v>N/A</v>
      </c>
    </row>
    <row r="146" spans="2:122" x14ac:dyDescent="0.2">
      <c r="B146" s="530" t="s">
        <v>439</v>
      </c>
    </row>
    <row r="147" spans="2:122" ht="15" thickBot="1" x14ac:dyDescent="0.25"/>
    <row r="148" spans="2:122" ht="15" x14ac:dyDescent="0.2">
      <c r="B148" s="529" t="s">
        <v>394</v>
      </c>
      <c r="C148" s="600">
        <f>VLOOKUP(C134,$D$23:$E$28,2,0)</f>
        <v>0</v>
      </c>
      <c r="D148" s="600">
        <f t="shared" ref="D148:BO148" si="27">VLOOKUP(D134,$D$23:$E$28,2,0)</f>
        <v>0</v>
      </c>
      <c r="E148" s="600">
        <f t="shared" si="27"/>
        <v>0</v>
      </c>
      <c r="F148" s="600">
        <f t="shared" si="27"/>
        <v>0</v>
      </c>
      <c r="G148" s="600">
        <f t="shared" si="27"/>
        <v>5940</v>
      </c>
      <c r="H148" s="600">
        <f t="shared" si="27"/>
        <v>5940</v>
      </c>
      <c r="I148" s="600">
        <f t="shared" si="27"/>
        <v>5940</v>
      </c>
      <c r="J148" s="600">
        <f t="shared" si="27"/>
        <v>5940</v>
      </c>
      <c r="K148" s="600">
        <f t="shared" si="27"/>
        <v>13860</v>
      </c>
      <c r="L148" s="600">
        <f t="shared" si="27"/>
        <v>13860</v>
      </c>
      <c r="M148" s="600">
        <f t="shared" si="27"/>
        <v>13860</v>
      </c>
      <c r="N148" s="600">
        <f t="shared" si="27"/>
        <v>13860</v>
      </c>
      <c r="O148" s="600">
        <f t="shared" si="27"/>
        <v>13860</v>
      </c>
      <c r="P148" s="600">
        <f t="shared" si="27"/>
        <v>22500</v>
      </c>
      <c r="Q148" s="600">
        <f t="shared" si="27"/>
        <v>22500</v>
      </c>
      <c r="R148" s="600">
        <f t="shared" si="27"/>
        <v>22500</v>
      </c>
      <c r="S148" s="600">
        <f t="shared" si="27"/>
        <v>22500</v>
      </c>
      <c r="T148" s="600">
        <f t="shared" si="27"/>
        <v>22500</v>
      </c>
      <c r="U148" s="600">
        <f t="shared" si="27"/>
        <v>22500</v>
      </c>
      <c r="V148" s="600">
        <f t="shared" si="27"/>
        <v>22500</v>
      </c>
      <c r="W148" s="600">
        <f t="shared" si="27"/>
        <v>22500</v>
      </c>
      <c r="X148" s="600">
        <f t="shared" si="27"/>
        <v>22500</v>
      </c>
      <c r="Y148" s="600">
        <f t="shared" si="27"/>
        <v>87300</v>
      </c>
      <c r="Z148" s="600">
        <f t="shared" si="27"/>
        <v>87300</v>
      </c>
      <c r="AA148" s="600">
        <f t="shared" si="27"/>
        <v>87300</v>
      </c>
      <c r="AB148" s="600">
        <f t="shared" si="27"/>
        <v>87300</v>
      </c>
      <c r="AC148" s="600">
        <f t="shared" si="27"/>
        <v>87300</v>
      </c>
      <c r="AD148" s="600">
        <f t="shared" si="27"/>
        <v>87300</v>
      </c>
      <c r="AE148" s="600">
        <f t="shared" si="27"/>
        <v>87300</v>
      </c>
      <c r="AF148" s="600">
        <f t="shared" si="27"/>
        <v>87300</v>
      </c>
      <c r="AG148" s="600">
        <f t="shared" si="27"/>
        <v>87300</v>
      </c>
      <c r="AH148" s="600">
        <f t="shared" si="27"/>
        <v>87300</v>
      </c>
      <c r="AI148" s="600">
        <f t="shared" si="27"/>
        <v>378000</v>
      </c>
      <c r="AJ148" s="600">
        <f t="shared" si="27"/>
        <v>378000</v>
      </c>
      <c r="AK148" s="600">
        <f t="shared" si="27"/>
        <v>378000</v>
      </c>
      <c r="AL148" s="600">
        <f t="shared" si="27"/>
        <v>378000</v>
      </c>
      <c r="AM148" s="600">
        <f t="shared" si="27"/>
        <v>378000</v>
      </c>
      <c r="AN148" s="600" t="e">
        <f t="shared" si="27"/>
        <v>#N/A</v>
      </c>
      <c r="AO148" s="600" t="e">
        <f t="shared" si="27"/>
        <v>#N/A</v>
      </c>
      <c r="AP148" s="600" t="e">
        <f t="shared" si="27"/>
        <v>#N/A</v>
      </c>
      <c r="AQ148" s="600" t="e">
        <f t="shared" si="27"/>
        <v>#N/A</v>
      </c>
      <c r="AR148" s="600" t="e">
        <f t="shared" si="27"/>
        <v>#N/A</v>
      </c>
      <c r="AS148" s="600" t="e">
        <f t="shared" si="27"/>
        <v>#N/A</v>
      </c>
      <c r="AT148" s="600" t="e">
        <f t="shared" si="27"/>
        <v>#N/A</v>
      </c>
      <c r="AU148" s="600" t="e">
        <f t="shared" si="27"/>
        <v>#N/A</v>
      </c>
      <c r="AV148" s="600" t="e">
        <f t="shared" si="27"/>
        <v>#N/A</v>
      </c>
      <c r="AW148" s="600" t="e">
        <f t="shared" si="27"/>
        <v>#N/A</v>
      </c>
      <c r="AX148" s="600" t="e">
        <f t="shared" si="27"/>
        <v>#N/A</v>
      </c>
      <c r="AY148" s="600" t="e">
        <f t="shared" si="27"/>
        <v>#N/A</v>
      </c>
      <c r="AZ148" s="600" t="e">
        <f t="shared" si="27"/>
        <v>#N/A</v>
      </c>
      <c r="BA148" s="600" t="e">
        <f t="shared" si="27"/>
        <v>#N/A</v>
      </c>
      <c r="BB148" s="600" t="e">
        <f t="shared" si="27"/>
        <v>#N/A</v>
      </c>
      <c r="BC148" s="600" t="e">
        <f t="shared" si="27"/>
        <v>#N/A</v>
      </c>
      <c r="BD148" s="600" t="e">
        <f t="shared" si="27"/>
        <v>#N/A</v>
      </c>
      <c r="BE148" s="600" t="e">
        <f t="shared" si="27"/>
        <v>#N/A</v>
      </c>
      <c r="BF148" s="600" t="e">
        <f t="shared" si="27"/>
        <v>#N/A</v>
      </c>
      <c r="BG148" s="600" t="e">
        <f t="shared" si="27"/>
        <v>#N/A</v>
      </c>
      <c r="BH148" s="600" t="e">
        <f t="shared" si="27"/>
        <v>#N/A</v>
      </c>
      <c r="BI148" s="600" t="e">
        <f t="shared" si="27"/>
        <v>#N/A</v>
      </c>
      <c r="BJ148" s="600" t="e">
        <f t="shared" si="27"/>
        <v>#N/A</v>
      </c>
      <c r="BK148" s="600" t="e">
        <f t="shared" si="27"/>
        <v>#N/A</v>
      </c>
      <c r="BL148" s="600" t="e">
        <f t="shared" si="27"/>
        <v>#N/A</v>
      </c>
      <c r="BM148" s="600" t="e">
        <f t="shared" si="27"/>
        <v>#N/A</v>
      </c>
      <c r="BN148" s="600" t="e">
        <f t="shared" si="27"/>
        <v>#N/A</v>
      </c>
      <c r="BO148" s="600" t="e">
        <f t="shared" si="27"/>
        <v>#N/A</v>
      </c>
      <c r="BP148" s="600" t="e">
        <f t="shared" ref="BP148:DR148" si="28">VLOOKUP(BP134,$D$23:$E$28,2,0)</f>
        <v>#N/A</v>
      </c>
      <c r="BQ148" s="600" t="e">
        <f t="shared" si="28"/>
        <v>#N/A</v>
      </c>
      <c r="BR148" s="600" t="e">
        <f t="shared" si="28"/>
        <v>#N/A</v>
      </c>
      <c r="BS148" s="600" t="e">
        <f t="shared" si="28"/>
        <v>#N/A</v>
      </c>
      <c r="BT148" s="600" t="e">
        <f t="shared" si="28"/>
        <v>#N/A</v>
      </c>
      <c r="BU148" s="600" t="e">
        <f t="shared" si="28"/>
        <v>#N/A</v>
      </c>
      <c r="BV148" s="600" t="e">
        <f t="shared" si="28"/>
        <v>#N/A</v>
      </c>
      <c r="BW148" s="600" t="e">
        <f t="shared" si="28"/>
        <v>#N/A</v>
      </c>
      <c r="BX148" s="600" t="e">
        <f t="shared" si="28"/>
        <v>#N/A</v>
      </c>
      <c r="BY148" s="600" t="e">
        <f t="shared" si="28"/>
        <v>#N/A</v>
      </c>
      <c r="BZ148" s="600" t="e">
        <f t="shared" si="28"/>
        <v>#N/A</v>
      </c>
      <c r="CA148" s="600" t="e">
        <f t="shared" si="28"/>
        <v>#N/A</v>
      </c>
      <c r="CB148" s="600" t="e">
        <f t="shared" si="28"/>
        <v>#N/A</v>
      </c>
      <c r="CC148" s="600" t="e">
        <f t="shared" si="28"/>
        <v>#N/A</v>
      </c>
      <c r="CD148" s="600" t="e">
        <f t="shared" si="28"/>
        <v>#N/A</v>
      </c>
      <c r="CE148" s="600" t="e">
        <f t="shared" si="28"/>
        <v>#N/A</v>
      </c>
      <c r="CF148" s="600" t="e">
        <f t="shared" si="28"/>
        <v>#N/A</v>
      </c>
      <c r="CG148" s="600" t="e">
        <f t="shared" si="28"/>
        <v>#N/A</v>
      </c>
      <c r="CH148" s="600" t="e">
        <f t="shared" si="28"/>
        <v>#N/A</v>
      </c>
      <c r="CI148" s="600" t="e">
        <f t="shared" si="28"/>
        <v>#N/A</v>
      </c>
      <c r="CJ148" s="600" t="e">
        <f t="shared" si="28"/>
        <v>#N/A</v>
      </c>
      <c r="CK148" s="600" t="e">
        <f t="shared" si="28"/>
        <v>#N/A</v>
      </c>
      <c r="CL148" s="600" t="e">
        <f t="shared" si="28"/>
        <v>#N/A</v>
      </c>
      <c r="CM148" s="600" t="e">
        <f t="shared" si="28"/>
        <v>#N/A</v>
      </c>
      <c r="CN148" s="600" t="e">
        <f t="shared" si="28"/>
        <v>#N/A</v>
      </c>
      <c r="CO148" s="600" t="e">
        <f t="shared" si="28"/>
        <v>#N/A</v>
      </c>
      <c r="CP148" s="600" t="e">
        <f t="shared" si="28"/>
        <v>#N/A</v>
      </c>
      <c r="CQ148" s="600" t="e">
        <f t="shared" si="28"/>
        <v>#N/A</v>
      </c>
      <c r="CR148" s="600" t="e">
        <f t="shared" si="28"/>
        <v>#N/A</v>
      </c>
      <c r="CS148" s="600" t="e">
        <f t="shared" si="28"/>
        <v>#N/A</v>
      </c>
      <c r="CT148" s="600" t="e">
        <f t="shared" si="28"/>
        <v>#N/A</v>
      </c>
      <c r="CU148" s="600" t="e">
        <f t="shared" si="28"/>
        <v>#N/A</v>
      </c>
      <c r="CV148" s="600" t="e">
        <f t="shared" si="28"/>
        <v>#N/A</v>
      </c>
      <c r="CW148" s="600" t="e">
        <f t="shared" si="28"/>
        <v>#N/A</v>
      </c>
      <c r="CX148" s="600" t="e">
        <f t="shared" si="28"/>
        <v>#N/A</v>
      </c>
      <c r="CY148" s="600" t="e">
        <f t="shared" si="28"/>
        <v>#N/A</v>
      </c>
      <c r="CZ148" s="600" t="e">
        <f t="shared" si="28"/>
        <v>#N/A</v>
      </c>
      <c r="DA148" s="600" t="e">
        <f t="shared" si="28"/>
        <v>#N/A</v>
      </c>
      <c r="DB148" s="600" t="e">
        <f t="shared" si="28"/>
        <v>#N/A</v>
      </c>
      <c r="DC148" s="600" t="e">
        <f t="shared" si="28"/>
        <v>#N/A</v>
      </c>
      <c r="DD148" s="600" t="e">
        <f t="shared" si="28"/>
        <v>#N/A</v>
      </c>
      <c r="DE148" s="600" t="e">
        <f t="shared" si="28"/>
        <v>#N/A</v>
      </c>
      <c r="DF148" s="600" t="e">
        <f t="shared" si="28"/>
        <v>#N/A</v>
      </c>
      <c r="DG148" s="600" t="e">
        <f t="shared" si="28"/>
        <v>#N/A</v>
      </c>
      <c r="DH148" s="600" t="e">
        <f t="shared" si="28"/>
        <v>#N/A</v>
      </c>
      <c r="DI148" s="600" t="e">
        <f t="shared" si="28"/>
        <v>#N/A</v>
      </c>
      <c r="DJ148" s="600" t="e">
        <f t="shared" si="28"/>
        <v>#N/A</v>
      </c>
      <c r="DK148" s="600" t="e">
        <f t="shared" si="28"/>
        <v>#N/A</v>
      </c>
      <c r="DL148" s="600" t="e">
        <f t="shared" si="28"/>
        <v>#N/A</v>
      </c>
      <c r="DM148" s="600" t="e">
        <f t="shared" si="28"/>
        <v>#N/A</v>
      </c>
      <c r="DN148" s="600" t="e">
        <f t="shared" si="28"/>
        <v>#N/A</v>
      </c>
      <c r="DO148" s="600" t="e">
        <f t="shared" si="28"/>
        <v>#N/A</v>
      </c>
      <c r="DP148" s="600" t="e">
        <f t="shared" si="28"/>
        <v>#N/A</v>
      </c>
      <c r="DQ148" s="600" t="e">
        <f t="shared" si="28"/>
        <v>#N/A</v>
      </c>
      <c r="DR148" s="600" t="e">
        <f t="shared" si="28"/>
        <v>#N/A</v>
      </c>
    </row>
    <row r="149" spans="2:122" ht="15" thickBot="1" x14ac:dyDescent="0.25"/>
    <row r="150" spans="2:122" ht="15" x14ac:dyDescent="0.2">
      <c r="B150" s="529" t="s">
        <v>411</v>
      </c>
      <c r="C150" s="600">
        <f>VLOOKUP(C136,$D$39:$E$44,2,0)</f>
        <v>0</v>
      </c>
      <c r="D150" s="600">
        <f t="shared" ref="D150:BO150" si="29">VLOOKUP(D136,$D$39:$E$44,2,0)</f>
        <v>0</v>
      </c>
      <c r="E150" s="600">
        <f t="shared" si="29"/>
        <v>0</v>
      </c>
      <c r="F150" s="600">
        <f t="shared" si="29"/>
        <v>0</v>
      </c>
      <c r="G150" s="600">
        <f t="shared" si="29"/>
        <v>5940</v>
      </c>
      <c r="H150" s="600">
        <f t="shared" si="29"/>
        <v>5940</v>
      </c>
      <c r="I150" s="600">
        <f t="shared" si="29"/>
        <v>5940</v>
      </c>
      <c r="J150" s="600">
        <f t="shared" si="29"/>
        <v>5940</v>
      </c>
      <c r="K150" s="600">
        <f t="shared" si="29"/>
        <v>13860</v>
      </c>
      <c r="L150" s="600">
        <f t="shared" si="29"/>
        <v>13860</v>
      </c>
      <c r="M150" s="600">
        <f t="shared" si="29"/>
        <v>13860</v>
      </c>
      <c r="N150" s="600">
        <f t="shared" si="29"/>
        <v>13860</v>
      </c>
      <c r="O150" s="600">
        <f t="shared" si="29"/>
        <v>13860</v>
      </c>
      <c r="P150" s="600">
        <f t="shared" si="29"/>
        <v>22500</v>
      </c>
      <c r="Q150" s="600">
        <f t="shared" si="29"/>
        <v>22500</v>
      </c>
      <c r="R150" s="600">
        <f t="shared" si="29"/>
        <v>22500</v>
      </c>
      <c r="S150" s="600">
        <f t="shared" si="29"/>
        <v>22500</v>
      </c>
      <c r="T150" s="600">
        <f t="shared" si="29"/>
        <v>22500</v>
      </c>
      <c r="U150" s="600">
        <f t="shared" si="29"/>
        <v>22500</v>
      </c>
      <c r="V150" s="600">
        <f t="shared" si="29"/>
        <v>22500</v>
      </c>
      <c r="W150" s="600">
        <f t="shared" si="29"/>
        <v>22500</v>
      </c>
      <c r="X150" s="600">
        <f t="shared" si="29"/>
        <v>22500</v>
      </c>
      <c r="Y150" s="600">
        <f t="shared" si="29"/>
        <v>85500</v>
      </c>
      <c r="Z150" s="600">
        <f t="shared" si="29"/>
        <v>85500</v>
      </c>
      <c r="AA150" s="600">
        <f t="shared" si="29"/>
        <v>85500</v>
      </c>
      <c r="AB150" s="600">
        <f t="shared" si="29"/>
        <v>85500</v>
      </c>
      <c r="AC150" s="600">
        <f t="shared" si="29"/>
        <v>85500</v>
      </c>
      <c r="AD150" s="600">
        <f t="shared" si="29"/>
        <v>85500</v>
      </c>
      <c r="AE150" s="600">
        <f t="shared" si="29"/>
        <v>85500</v>
      </c>
      <c r="AF150" s="600">
        <f t="shared" si="29"/>
        <v>85500</v>
      </c>
      <c r="AG150" s="600">
        <f t="shared" si="29"/>
        <v>85500</v>
      </c>
      <c r="AH150" s="600">
        <f t="shared" si="29"/>
        <v>85500</v>
      </c>
      <c r="AI150" s="600">
        <f t="shared" si="29"/>
        <v>720000</v>
      </c>
      <c r="AJ150" s="600">
        <f t="shared" si="29"/>
        <v>720000</v>
      </c>
      <c r="AK150" s="600">
        <f t="shared" si="29"/>
        <v>720000</v>
      </c>
      <c r="AL150" s="600">
        <f t="shared" si="29"/>
        <v>720000</v>
      </c>
      <c r="AM150" s="600">
        <f t="shared" si="29"/>
        <v>720000</v>
      </c>
      <c r="AN150" s="600" t="e">
        <f t="shared" si="29"/>
        <v>#N/A</v>
      </c>
      <c r="AO150" s="600" t="e">
        <f t="shared" si="29"/>
        <v>#N/A</v>
      </c>
      <c r="AP150" s="600" t="e">
        <f t="shared" si="29"/>
        <v>#N/A</v>
      </c>
      <c r="AQ150" s="600" t="e">
        <f t="shared" si="29"/>
        <v>#N/A</v>
      </c>
      <c r="AR150" s="600" t="e">
        <f t="shared" si="29"/>
        <v>#N/A</v>
      </c>
      <c r="AS150" s="600" t="e">
        <f t="shared" si="29"/>
        <v>#N/A</v>
      </c>
      <c r="AT150" s="600" t="e">
        <f t="shared" si="29"/>
        <v>#N/A</v>
      </c>
      <c r="AU150" s="600" t="e">
        <f t="shared" si="29"/>
        <v>#N/A</v>
      </c>
      <c r="AV150" s="600" t="e">
        <f t="shared" si="29"/>
        <v>#N/A</v>
      </c>
      <c r="AW150" s="600" t="e">
        <f t="shared" si="29"/>
        <v>#N/A</v>
      </c>
      <c r="AX150" s="600" t="e">
        <f t="shared" si="29"/>
        <v>#N/A</v>
      </c>
      <c r="AY150" s="600" t="e">
        <f t="shared" si="29"/>
        <v>#N/A</v>
      </c>
      <c r="AZ150" s="600" t="e">
        <f t="shared" si="29"/>
        <v>#N/A</v>
      </c>
      <c r="BA150" s="600" t="e">
        <f t="shared" si="29"/>
        <v>#N/A</v>
      </c>
      <c r="BB150" s="600" t="e">
        <f t="shared" si="29"/>
        <v>#N/A</v>
      </c>
      <c r="BC150" s="600" t="e">
        <f t="shared" si="29"/>
        <v>#N/A</v>
      </c>
      <c r="BD150" s="600" t="e">
        <f t="shared" si="29"/>
        <v>#N/A</v>
      </c>
      <c r="BE150" s="600" t="e">
        <f t="shared" si="29"/>
        <v>#N/A</v>
      </c>
      <c r="BF150" s="600" t="e">
        <f t="shared" si="29"/>
        <v>#N/A</v>
      </c>
      <c r="BG150" s="600" t="e">
        <f t="shared" si="29"/>
        <v>#N/A</v>
      </c>
      <c r="BH150" s="600" t="e">
        <f t="shared" si="29"/>
        <v>#N/A</v>
      </c>
      <c r="BI150" s="600" t="e">
        <f t="shared" si="29"/>
        <v>#N/A</v>
      </c>
      <c r="BJ150" s="600" t="e">
        <f t="shared" si="29"/>
        <v>#N/A</v>
      </c>
      <c r="BK150" s="600" t="e">
        <f t="shared" si="29"/>
        <v>#N/A</v>
      </c>
      <c r="BL150" s="600" t="e">
        <f t="shared" si="29"/>
        <v>#N/A</v>
      </c>
      <c r="BM150" s="600" t="e">
        <f t="shared" si="29"/>
        <v>#N/A</v>
      </c>
      <c r="BN150" s="600" t="e">
        <f t="shared" si="29"/>
        <v>#N/A</v>
      </c>
      <c r="BO150" s="600" t="e">
        <f t="shared" si="29"/>
        <v>#N/A</v>
      </c>
      <c r="BP150" s="600" t="e">
        <f t="shared" ref="BP150:DR150" si="30">VLOOKUP(BP136,$D$39:$E$44,2,0)</f>
        <v>#N/A</v>
      </c>
      <c r="BQ150" s="600" t="e">
        <f t="shared" si="30"/>
        <v>#N/A</v>
      </c>
      <c r="BR150" s="600" t="e">
        <f t="shared" si="30"/>
        <v>#N/A</v>
      </c>
      <c r="BS150" s="600" t="e">
        <f t="shared" si="30"/>
        <v>#N/A</v>
      </c>
      <c r="BT150" s="600" t="e">
        <f t="shared" si="30"/>
        <v>#N/A</v>
      </c>
      <c r="BU150" s="600" t="e">
        <f t="shared" si="30"/>
        <v>#N/A</v>
      </c>
      <c r="BV150" s="600" t="e">
        <f t="shared" si="30"/>
        <v>#N/A</v>
      </c>
      <c r="BW150" s="600" t="e">
        <f t="shared" si="30"/>
        <v>#N/A</v>
      </c>
      <c r="BX150" s="600" t="e">
        <f t="shared" si="30"/>
        <v>#N/A</v>
      </c>
      <c r="BY150" s="600" t="e">
        <f t="shared" si="30"/>
        <v>#N/A</v>
      </c>
      <c r="BZ150" s="600" t="e">
        <f t="shared" si="30"/>
        <v>#N/A</v>
      </c>
      <c r="CA150" s="600" t="e">
        <f t="shared" si="30"/>
        <v>#N/A</v>
      </c>
      <c r="CB150" s="600" t="e">
        <f t="shared" si="30"/>
        <v>#N/A</v>
      </c>
      <c r="CC150" s="600" t="e">
        <f t="shared" si="30"/>
        <v>#N/A</v>
      </c>
      <c r="CD150" s="600" t="e">
        <f t="shared" si="30"/>
        <v>#N/A</v>
      </c>
      <c r="CE150" s="600" t="e">
        <f t="shared" si="30"/>
        <v>#N/A</v>
      </c>
      <c r="CF150" s="600" t="e">
        <f t="shared" si="30"/>
        <v>#N/A</v>
      </c>
      <c r="CG150" s="600" t="e">
        <f t="shared" si="30"/>
        <v>#N/A</v>
      </c>
      <c r="CH150" s="600" t="e">
        <f t="shared" si="30"/>
        <v>#N/A</v>
      </c>
      <c r="CI150" s="600" t="e">
        <f t="shared" si="30"/>
        <v>#N/A</v>
      </c>
      <c r="CJ150" s="600" t="e">
        <f t="shared" si="30"/>
        <v>#N/A</v>
      </c>
      <c r="CK150" s="600" t="e">
        <f t="shared" si="30"/>
        <v>#N/A</v>
      </c>
      <c r="CL150" s="600" t="e">
        <f t="shared" si="30"/>
        <v>#N/A</v>
      </c>
      <c r="CM150" s="600" t="e">
        <f t="shared" si="30"/>
        <v>#N/A</v>
      </c>
      <c r="CN150" s="600" t="e">
        <f t="shared" si="30"/>
        <v>#N/A</v>
      </c>
      <c r="CO150" s="600" t="e">
        <f t="shared" si="30"/>
        <v>#N/A</v>
      </c>
      <c r="CP150" s="600" t="e">
        <f t="shared" si="30"/>
        <v>#N/A</v>
      </c>
      <c r="CQ150" s="600" t="e">
        <f t="shared" si="30"/>
        <v>#N/A</v>
      </c>
      <c r="CR150" s="600" t="e">
        <f t="shared" si="30"/>
        <v>#N/A</v>
      </c>
      <c r="CS150" s="600" t="e">
        <f t="shared" si="30"/>
        <v>#N/A</v>
      </c>
      <c r="CT150" s="600" t="e">
        <f t="shared" si="30"/>
        <v>#N/A</v>
      </c>
      <c r="CU150" s="600" t="e">
        <f t="shared" si="30"/>
        <v>#N/A</v>
      </c>
      <c r="CV150" s="600" t="e">
        <f t="shared" si="30"/>
        <v>#N/A</v>
      </c>
      <c r="CW150" s="600" t="e">
        <f t="shared" si="30"/>
        <v>#N/A</v>
      </c>
      <c r="CX150" s="600" t="e">
        <f t="shared" si="30"/>
        <v>#N/A</v>
      </c>
      <c r="CY150" s="600" t="e">
        <f t="shared" si="30"/>
        <v>#N/A</v>
      </c>
      <c r="CZ150" s="600" t="e">
        <f t="shared" si="30"/>
        <v>#N/A</v>
      </c>
      <c r="DA150" s="600" t="e">
        <f t="shared" si="30"/>
        <v>#N/A</v>
      </c>
      <c r="DB150" s="600" t="e">
        <f t="shared" si="30"/>
        <v>#N/A</v>
      </c>
      <c r="DC150" s="600" t="e">
        <f t="shared" si="30"/>
        <v>#N/A</v>
      </c>
      <c r="DD150" s="600" t="e">
        <f t="shared" si="30"/>
        <v>#N/A</v>
      </c>
      <c r="DE150" s="600" t="e">
        <f t="shared" si="30"/>
        <v>#N/A</v>
      </c>
      <c r="DF150" s="600" t="e">
        <f t="shared" si="30"/>
        <v>#N/A</v>
      </c>
      <c r="DG150" s="600" t="e">
        <f t="shared" si="30"/>
        <v>#N/A</v>
      </c>
      <c r="DH150" s="600" t="e">
        <f t="shared" si="30"/>
        <v>#N/A</v>
      </c>
      <c r="DI150" s="600" t="e">
        <f t="shared" si="30"/>
        <v>#N/A</v>
      </c>
      <c r="DJ150" s="600" t="e">
        <f t="shared" si="30"/>
        <v>#N/A</v>
      </c>
      <c r="DK150" s="600" t="e">
        <f t="shared" si="30"/>
        <v>#N/A</v>
      </c>
      <c r="DL150" s="600" t="e">
        <f t="shared" si="30"/>
        <v>#N/A</v>
      </c>
      <c r="DM150" s="600" t="e">
        <f t="shared" si="30"/>
        <v>#N/A</v>
      </c>
      <c r="DN150" s="600" t="e">
        <f t="shared" si="30"/>
        <v>#N/A</v>
      </c>
      <c r="DO150" s="600" t="e">
        <f t="shared" si="30"/>
        <v>#N/A</v>
      </c>
      <c r="DP150" s="600" t="e">
        <f t="shared" si="30"/>
        <v>#N/A</v>
      </c>
      <c r="DQ150" s="600" t="e">
        <f t="shared" si="30"/>
        <v>#N/A</v>
      </c>
      <c r="DR150" s="600" t="e">
        <f t="shared" si="30"/>
        <v>#N/A</v>
      </c>
    </row>
    <row r="151" spans="2:122" ht="15" thickBot="1" x14ac:dyDescent="0.25"/>
    <row r="152" spans="2:122" ht="15" x14ac:dyDescent="0.2">
      <c r="B152" s="529" t="s">
        <v>419</v>
      </c>
      <c r="C152" s="600">
        <f>VLOOKUP(C138,$D$54:$E$59,2,0)</f>
        <v>0</v>
      </c>
      <c r="D152" s="600">
        <f t="shared" ref="D152:BO152" si="31">VLOOKUP(D138,$D$54:$E$59,2,0)</f>
        <v>0</v>
      </c>
      <c r="E152" s="600">
        <f t="shared" si="31"/>
        <v>0</v>
      </c>
      <c r="F152" s="600">
        <f t="shared" si="31"/>
        <v>0</v>
      </c>
      <c r="G152" s="600">
        <f t="shared" si="31"/>
        <v>9360</v>
      </c>
      <c r="H152" s="600">
        <f t="shared" si="31"/>
        <v>9360</v>
      </c>
      <c r="I152" s="600">
        <f t="shared" si="31"/>
        <v>9360</v>
      </c>
      <c r="J152" s="600">
        <f t="shared" si="31"/>
        <v>9360</v>
      </c>
      <c r="K152" s="600">
        <f t="shared" si="31"/>
        <v>17640</v>
      </c>
      <c r="L152" s="600">
        <f t="shared" si="31"/>
        <v>17640</v>
      </c>
      <c r="M152" s="600">
        <f t="shared" si="31"/>
        <v>17640</v>
      </c>
      <c r="N152" s="600">
        <f t="shared" si="31"/>
        <v>17640</v>
      </c>
      <c r="O152" s="600">
        <f t="shared" si="31"/>
        <v>17640</v>
      </c>
      <c r="P152" s="600">
        <f t="shared" si="31"/>
        <v>35640</v>
      </c>
      <c r="Q152" s="600">
        <f t="shared" si="31"/>
        <v>35640</v>
      </c>
      <c r="R152" s="600">
        <f t="shared" si="31"/>
        <v>35640</v>
      </c>
      <c r="S152" s="600">
        <f t="shared" si="31"/>
        <v>35640</v>
      </c>
      <c r="T152" s="600">
        <f t="shared" si="31"/>
        <v>35640</v>
      </c>
      <c r="U152" s="600">
        <f t="shared" si="31"/>
        <v>35640</v>
      </c>
      <c r="V152" s="600">
        <f t="shared" si="31"/>
        <v>35640</v>
      </c>
      <c r="W152" s="600">
        <f t="shared" si="31"/>
        <v>35640</v>
      </c>
      <c r="X152" s="600">
        <f t="shared" si="31"/>
        <v>35640</v>
      </c>
      <c r="Y152" s="600">
        <f t="shared" si="31"/>
        <v>125640</v>
      </c>
      <c r="Z152" s="600">
        <f t="shared" si="31"/>
        <v>125640</v>
      </c>
      <c r="AA152" s="600">
        <f t="shared" si="31"/>
        <v>125640</v>
      </c>
      <c r="AB152" s="600">
        <f t="shared" si="31"/>
        <v>125640</v>
      </c>
      <c r="AC152" s="600">
        <f t="shared" si="31"/>
        <v>125640</v>
      </c>
      <c r="AD152" s="600">
        <f t="shared" si="31"/>
        <v>125640</v>
      </c>
      <c r="AE152" s="600">
        <f t="shared" si="31"/>
        <v>125640</v>
      </c>
      <c r="AF152" s="600">
        <f t="shared" si="31"/>
        <v>125640</v>
      </c>
      <c r="AG152" s="600">
        <f t="shared" si="31"/>
        <v>125640</v>
      </c>
      <c r="AH152" s="600">
        <f t="shared" si="31"/>
        <v>125640</v>
      </c>
      <c r="AI152" s="600">
        <f t="shared" si="31"/>
        <v>648000</v>
      </c>
      <c r="AJ152" s="600">
        <f t="shared" si="31"/>
        <v>648000</v>
      </c>
      <c r="AK152" s="600">
        <f t="shared" si="31"/>
        <v>648000</v>
      </c>
      <c r="AL152" s="600">
        <f t="shared" si="31"/>
        <v>648000</v>
      </c>
      <c r="AM152" s="600">
        <f t="shared" si="31"/>
        <v>648000</v>
      </c>
      <c r="AN152" s="600" t="e">
        <f t="shared" si="31"/>
        <v>#N/A</v>
      </c>
      <c r="AO152" s="600" t="e">
        <f t="shared" si="31"/>
        <v>#N/A</v>
      </c>
      <c r="AP152" s="600" t="e">
        <f t="shared" si="31"/>
        <v>#N/A</v>
      </c>
      <c r="AQ152" s="600" t="e">
        <f t="shared" si="31"/>
        <v>#N/A</v>
      </c>
      <c r="AR152" s="600" t="e">
        <f t="shared" si="31"/>
        <v>#N/A</v>
      </c>
      <c r="AS152" s="600" t="e">
        <f t="shared" si="31"/>
        <v>#N/A</v>
      </c>
      <c r="AT152" s="600" t="e">
        <f t="shared" si="31"/>
        <v>#N/A</v>
      </c>
      <c r="AU152" s="600" t="e">
        <f t="shared" si="31"/>
        <v>#N/A</v>
      </c>
      <c r="AV152" s="600" t="e">
        <f t="shared" si="31"/>
        <v>#N/A</v>
      </c>
      <c r="AW152" s="600" t="e">
        <f t="shared" si="31"/>
        <v>#N/A</v>
      </c>
      <c r="AX152" s="600" t="e">
        <f t="shared" si="31"/>
        <v>#N/A</v>
      </c>
      <c r="AY152" s="600" t="e">
        <f t="shared" si="31"/>
        <v>#N/A</v>
      </c>
      <c r="AZ152" s="600" t="e">
        <f t="shared" si="31"/>
        <v>#N/A</v>
      </c>
      <c r="BA152" s="600" t="e">
        <f t="shared" si="31"/>
        <v>#N/A</v>
      </c>
      <c r="BB152" s="600" t="e">
        <f t="shared" si="31"/>
        <v>#N/A</v>
      </c>
      <c r="BC152" s="600" t="e">
        <f t="shared" si="31"/>
        <v>#N/A</v>
      </c>
      <c r="BD152" s="600" t="e">
        <f t="shared" si="31"/>
        <v>#N/A</v>
      </c>
      <c r="BE152" s="600" t="e">
        <f t="shared" si="31"/>
        <v>#N/A</v>
      </c>
      <c r="BF152" s="600" t="e">
        <f t="shared" si="31"/>
        <v>#N/A</v>
      </c>
      <c r="BG152" s="600" t="e">
        <f t="shared" si="31"/>
        <v>#N/A</v>
      </c>
      <c r="BH152" s="600" t="e">
        <f t="shared" si="31"/>
        <v>#N/A</v>
      </c>
      <c r="BI152" s="600" t="e">
        <f t="shared" si="31"/>
        <v>#N/A</v>
      </c>
      <c r="BJ152" s="600" t="e">
        <f t="shared" si="31"/>
        <v>#N/A</v>
      </c>
      <c r="BK152" s="600" t="e">
        <f t="shared" si="31"/>
        <v>#N/A</v>
      </c>
      <c r="BL152" s="600" t="e">
        <f t="shared" si="31"/>
        <v>#N/A</v>
      </c>
      <c r="BM152" s="600" t="e">
        <f t="shared" si="31"/>
        <v>#N/A</v>
      </c>
      <c r="BN152" s="600" t="e">
        <f t="shared" si="31"/>
        <v>#N/A</v>
      </c>
      <c r="BO152" s="600" t="e">
        <f t="shared" si="31"/>
        <v>#N/A</v>
      </c>
      <c r="BP152" s="600" t="e">
        <f t="shared" ref="BP152:DR152" si="32">VLOOKUP(BP138,$D$54:$E$59,2,0)</f>
        <v>#N/A</v>
      </c>
      <c r="BQ152" s="600" t="e">
        <f t="shared" si="32"/>
        <v>#N/A</v>
      </c>
      <c r="BR152" s="600" t="e">
        <f t="shared" si="32"/>
        <v>#N/A</v>
      </c>
      <c r="BS152" s="600" t="e">
        <f t="shared" si="32"/>
        <v>#N/A</v>
      </c>
      <c r="BT152" s="600" t="e">
        <f t="shared" si="32"/>
        <v>#N/A</v>
      </c>
      <c r="BU152" s="600" t="e">
        <f t="shared" si="32"/>
        <v>#N/A</v>
      </c>
      <c r="BV152" s="600" t="e">
        <f t="shared" si="32"/>
        <v>#N/A</v>
      </c>
      <c r="BW152" s="600" t="e">
        <f t="shared" si="32"/>
        <v>#N/A</v>
      </c>
      <c r="BX152" s="600" t="e">
        <f t="shared" si="32"/>
        <v>#N/A</v>
      </c>
      <c r="BY152" s="600" t="e">
        <f t="shared" si="32"/>
        <v>#N/A</v>
      </c>
      <c r="BZ152" s="600" t="e">
        <f t="shared" si="32"/>
        <v>#N/A</v>
      </c>
      <c r="CA152" s="600" t="e">
        <f t="shared" si="32"/>
        <v>#N/A</v>
      </c>
      <c r="CB152" s="600" t="e">
        <f t="shared" si="32"/>
        <v>#N/A</v>
      </c>
      <c r="CC152" s="600" t="e">
        <f t="shared" si="32"/>
        <v>#N/A</v>
      </c>
      <c r="CD152" s="600" t="e">
        <f t="shared" si="32"/>
        <v>#N/A</v>
      </c>
      <c r="CE152" s="600" t="e">
        <f t="shared" si="32"/>
        <v>#N/A</v>
      </c>
      <c r="CF152" s="600" t="e">
        <f t="shared" si="32"/>
        <v>#N/A</v>
      </c>
      <c r="CG152" s="600" t="e">
        <f t="shared" si="32"/>
        <v>#N/A</v>
      </c>
      <c r="CH152" s="600" t="e">
        <f t="shared" si="32"/>
        <v>#N/A</v>
      </c>
      <c r="CI152" s="600" t="e">
        <f t="shared" si="32"/>
        <v>#N/A</v>
      </c>
      <c r="CJ152" s="600" t="e">
        <f t="shared" si="32"/>
        <v>#N/A</v>
      </c>
      <c r="CK152" s="600" t="e">
        <f t="shared" si="32"/>
        <v>#N/A</v>
      </c>
      <c r="CL152" s="600" t="e">
        <f t="shared" si="32"/>
        <v>#N/A</v>
      </c>
      <c r="CM152" s="600" t="e">
        <f t="shared" si="32"/>
        <v>#N/A</v>
      </c>
      <c r="CN152" s="600" t="e">
        <f t="shared" si="32"/>
        <v>#N/A</v>
      </c>
      <c r="CO152" s="600" t="e">
        <f t="shared" si="32"/>
        <v>#N/A</v>
      </c>
      <c r="CP152" s="600" t="e">
        <f t="shared" si="32"/>
        <v>#N/A</v>
      </c>
      <c r="CQ152" s="600" t="e">
        <f t="shared" si="32"/>
        <v>#N/A</v>
      </c>
      <c r="CR152" s="600" t="e">
        <f t="shared" si="32"/>
        <v>#N/A</v>
      </c>
      <c r="CS152" s="600" t="e">
        <f t="shared" si="32"/>
        <v>#N/A</v>
      </c>
      <c r="CT152" s="600" t="e">
        <f t="shared" si="32"/>
        <v>#N/A</v>
      </c>
      <c r="CU152" s="600" t="e">
        <f t="shared" si="32"/>
        <v>#N/A</v>
      </c>
      <c r="CV152" s="600" t="e">
        <f t="shared" si="32"/>
        <v>#N/A</v>
      </c>
      <c r="CW152" s="600" t="e">
        <f t="shared" si="32"/>
        <v>#N/A</v>
      </c>
      <c r="CX152" s="600" t="e">
        <f t="shared" si="32"/>
        <v>#N/A</v>
      </c>
      <c r="CY152" s="600" t="e">
        <f t="shared" si="32"/>
        <v>#N/A</v>
      </c>
      <c r="CZ152" s="600" t="e">
        <f t="shared" si="32"/>
        <v>#N/A</v>
      </c>
      <c r="DA152" s="600" t="e">
        <f t="shared" si="32"/>
        <v>#N/A</v>
      </c>
      <c r="DB152" s="600" t="e">
        <f t="shared" si="32"/>
        <v>#N/A</v>
      </c>
      <c r="DC152" s="600" t="e">
        <f t="shared" si="32"/>
        <v>#N/A</v>
      </c>
      <c r="DD152" s="600" t="e">
        <f t="shared" si="32"/>
        <v>#N/A</v>
      </c>
      <c r="DE152" s="600" t="e">
        <f t="shared" si="32"/>
        <v>#N/A</v>
      </c>
      <c r="DF152" s="600" t="e">
        <f t="shared" si="32"/>
        <v>#N/A</v>
      </c>
      <c r="DG152" s="600" t="e">
        <f t="shared" si="32"/>
        <v>#N/A</v>
      </c>
      <c r="DH152" s="600" t="e">
        <f t="shared" si="32"/>
        <v>#N/A</v>
      </c>
      <c r="DI152" s="600" t="e">
        <f t="shared" si="32"/>
        <v>#N/A</v>
      </c>
      <c r="DJ152" s="600" t="e">
        <f t="shared" si="32"/>
        <v>#N/A</v>
      </c>
      <c r="DK152" s="600" t="e">
        <f t="shared" si="32"/>
        <v>#N/A</v>
      </c>
      <c r="DL152" s="600" t="e">
        <f t="shared" si="32"/>
        <v>#N/A</v>
      </c>
      <c r="DM152" s="600" t="e">
        <f t="shared" si="32"/>
        <v>#N/A</v>
      </c>
      <c r="DN152" s="600" t="e">
        <f t="shared" si="32"/>
        <v>#N/A</v>
      </c>
      <c r="DO152" s="600" t="e">
        <f t="shared" si="32"/>
        <v>#N/A</v>
      </c>
      <c r="DP152" s="600" t="e">
        <f t="shared" si="32"/>
        <v>#N/A</v>
      </c>
      <c r="DQ152" s="600" t="e">
        <f t="shared" si="32"/>
        <v>#N/A</v>
      </c>
      <c r="DR152" s="600" t="e">
        <f t="shared" si="32"/>
        <v>#N/A</v>
      </c>
    </row>
    <row r="153" spans="2:122" ht="15" thickBot="1" x14ac:dyDescent="0.25"/>
    <row r="154" spans="2:122" ht="15" x14ac:dyDescent="0.2">
      <c r="B154" s="529" t="s">
        <v>422</v>
      </c>
      <c r="C154" s="600">
        <f>VLOOKUP(C140,$D$69:$E$74,2,0)</f>
        <v>0</v>
      </c>
      <c r="D154" s="600">
        <f t="shared" ref="D154:BO154" si="33">VLOOKUP(D140,$D$69:$E$74,2,0)</f>
        <v>0</v>
      </c>
      <c r="E154" s="600">
        <f t="shared" si="33"/>
        <v>0</v>
      </c>
      <c r="F154" s="600">
        <f t="shared" si="33"/>
        <v>0</v>
      </c>
      <c r="G154" s="600">
        <f t="shared" si="33"/>
        <v>8100</v>
      </c>
      <c r="H154" s="600">
        <f t="shared" si="33"/>
        <v>8100</v>
      </c>
      <c r="I154" s="600">
        <f t="shared" si="33"/>
        <v>8100</v>
      </c>
      <c r="J154" s="600">
        <f t="shared" si="33"/>
        <v>8100</v>
      </c>
      <c r="K154" s="600">
        <f t="shared" si="33"/>
        <v>12420</v>
      </c>
      <c r="L154" s="600">
        <f t="shared" si="33"/>
        <v>12420</v>
      </c>
      <c r="M154" s="600">
        <f t="shared" si="33"/>
        <v>12420</v>
      </c>
      <c r="N154" s="600">
        <f t="shared" si="33"/>
        <v>12420</v>
      </c>
      <c r="O154" s="600">
        <f t="shared" si="33"/>
        <v>12420</v>
      </c>
      <c r="P154" s="600">
        <f t="shared" si="33"/>
        <v>39780</v>
      </c>
      <c r="Q154" s="600">
        <f t="shared" si="33"/>
        <v>39780</v>
      </c>
      <c r="R154" s="600">
        <f t="shared" si="33"/>
        <v>39780</v>
      </c>
      <c r="S154" s="600">
        <f t="shared" si="33"/>
        <v>39780</v>
      </c>
      <c r="T154" s="600">
        <f t="shared" si="33"/>
        <v>39780</v>
      </c>
      <c r="U154" s="600">
        <f t="shared" si="33"/>
        <v>39780</v>
      </c>
      <c r="V154" s="600">
        <f t="shared" si="33"/>
        <v>39780</v>
      </c>
      <c r="W154" s="600">
        <f t="shared" si="33"/>
        <v>39780</v>
      </c>
      <c r="X154" s="600">
        <f t="shared" si="33"/>
        <v>39780</v>
      </c>
      <c r="Y154" s="600">
        <f t="shared" si="33"/>
        <v>183780</v>
      </c>
      <c r="Z154" s="600">
        <f t="shared" si="33"/>
        <v>183780</v>
      </c>
      <c r="AA154" s="600">
        <f t="shared" si="33"/>
        <v>183780</v>
      </c>
      <c r="AB154" s="600">
        <f t="shared" si="33"/>
        <v>183780</v>
      </c>
      <c r="AC154" s="600">
        <f t="shared" si="33"/>
        <v>183780</v>
      </c>
      <c r="AD154" s="600">
        <f t="shared" si="33"/>
        <v>183780</v>
      </c>
      <c r="AE154" s="600">
        <f t="shared" si="33"/>
        <v>183780</v>
      </c>
      <c r="AF154" s="600">
        <f t="shared" si="33"/>
        <v>183780</v>
      </c>
      <c r="AG154" s="600">
        <f t="shared" si="33"/>
        <v>183780</v>
      </c>
      <c r="AH154" s="600">
        <f t="shared" si="33"/>
        <v>183780</v>
      </c>
      <c r="AI154" s="600">
        <f t="shared" si="33"/>
        <v>828000</v>
      </c>
      <c r="AJ154" s="600">
        <f t="shared" si="33"/>
        <v>828000</v>
      </c>
      <c r="AK154" s="600">
        <f t="shared" si="33"/>
        <v>828000</v>
      </c>
      <c r="AL154" s="600">
        <f t="shared" si="33"/>
        <v>828000</v>
      </c>
      <c r="AM154" s="600">
        <f t="shared" si="33"/>
        <v>828000</v>
      </c>
      <c r="AN154" s="600" t="e">
        <f t="shared" si="33"/>
        <v>#N/A</v>
      </c>
      <c r="AO154" s="600" t="e">
        <f t="shared" si="33"/>
        <v>#N/A</v>
      </c>
      <c r="AP154" s="600" t="e">
        <f t="shared" si="33"/>
        <v>#N/A</v>
      </c>
      <c r="AQ154" s="600" t="e">
        <f t="shared" si="33"/>
        <v>#N/A</v>
      </c>
      <c r="AR154" s="600" t="e">
        <f t="shared" si="33"/>
        <v>#N/A</v>
      </c>
      <c r="AS154" s="600" t="e">
        <f t="shared" si="33"/>
        <v>#N/A</v>
      </c>
      <c r="AT154" s="600" t="e">
        <f t="shared" si="33"/>
        <v>#N/A</v>
      </c>
      <c r="AU154" s="600" t="e">
        <f t="shared" si="33"/>
        <v>#N/A</v>
      </c>
      <c r="AV154" s="600" t="e">
        <f t="shared" si="33"/>
        <v>#N/A</v>
      </c>
      <c r="AW154" s="600" t="e">
        <f t="shared" si="33"/>
        <v>#N/A</v>
      </c>
      <c r="AX154" s="600" t="e">
        <f t="shared" si="33"/>
        <v>#N/A</v>
      </c>
      <c r="AY154" s="600" t="e">
        <f t="shared" si="33"/>
        <v>#N/A</v>
      </c>
      <c r="AZ154" s="600" t="e">
        <f t="shared" si="33"/>
        <v>#N/A</v>
      </c>
      <c r="BA154" s="600" t="e">
        <f t="shared" si="33"/>
        <v>#N/A</v>
      </c>
      <c r="BB154" s="600" t="e">
        <f t="shared" si="33"/>
        <v>#N/A</v>
      </c>
      <c r="BC154" s="600" t="e">
        <f t="shared" si="33"/>
        <v>#N/A</v>
      </c>
      <c r="BD154" s="600" t="e">
        <f t="shared" si="33"/>
        <v>#N/A</v>
      </c>
      <c r="BE154" s="600" t="e">
        <f t="shared" si="33"/>
        <v>#N/A</v>
      </c>
      <c r="BF154" s="600" t="e">
        <f t="shared" si="33"/>
        <v>#N/A</v>
      </c>
      <c r="BG154" s="600" t="e">
        <f t="shared" si="33"/>
        <v>#N/A</v>
      </c>
      <c r="BH154" s="600" t="e">
        <f t="shared" si="33"/>
        <v>#N/A</v>
      </c>
      <c r="BI154" s="600" t="e">
        <f t="shared" si="33"/>
        <v>#N/A</v>
      </c>
      <c r="BJ154" s="600" t="e">
        <f t="shared" si="33"/>
        <v>#N/A</v>
      </c>
      <c r="BK154" s="600" t="e">
        <f t="shared" si="33"/>
        <v>#N/A</v>
      </c>
      <c r="BL154" s="600" t="e">
        <f t="shared" si="33"/>
        <v>#N/A</v>
      </c>
      <c r="BM154" s="600" t="e">
        <f t="shared" si="33"/>
        <v>#N/A</v>
      </c>
      <c r="BN154" s="600" t="e">
        <f t="shared" si="33"/>
        <v>#N/A</v>
      </c>
      <c r="BO154" s="600" t="e">
        <f t="shared" si="33"/>
        <v>#N/A</v>
      </c>
      <c r="BP154" s="600" t="e">
        <f t="shared" ref="BP154:DR154" si="34">VLOOKUP(BP140,$D$69:$E$74,2,0)</f>
        <v>#N/A</v>
      </c>
      <c r="BQ154" s="600" t="e">
        <f t="shared" si="34"/>
        <v>#N/A</v>
      </c>
      <c r="BR154" s="600" t="e">
        <f t="shared" si="34"/>
        <v>#N/A</v>
      </c>
      <c r="BS154" s="600" t="e">
        <f t="shared" si="34"/>
        <v>#N/A</v>
      </c>
      <c r="BT154" s="600" t="e">
        <f t="shared" si="34"/>
        <v>#N/A</v>
      </c>
      <c r="BU154" s="600" t="e">
        <f t="shared" si="34"/>
        <v>#N/A</v>
      </c>
      <c r="BV154" s="600" t="e">
        <f t="shared" si="34"/>
        <v>#N/A</v>
      </c>
      <c r="BW154" s="600" t="e">
        <f t="shared" si="34"/>
        <v>#N/A</v>
      </c>
      <c r="BX154" s="600" t="e">
        <f t="shared" si="34"/>
        <v>#N/A</v>
      </c>
      <c r="BY154" s="600" t="e">
        <f t="shared" si="34"/>
        <v>#N/A</v>
      </c>
      <c r="BZ154" s="600" t="e">
        <f t="shared" si="34"/>
        <v>#N/A</v>
      </c>
      <c r="CA154" s="600" t="e">
        <f t="shared" si="34"/>
        <v>#N/A</v>
      </c>
      <c r="CB154" s="600" t="e">
        <f t="shared" si="34"/>
        <v>#N/A</v>
      </c>
      <c r="CC154" s="600" t="e">
        <f t="shared" si="34"/>
        <v>#N/A</v>
      </c>
      <c r="CD154" s="600" t="e">
        <f t="shared" si="34"/>
        <v>#N/A</v>
      </c>
      <c r="CE154" s="600" t="e">
        <f t="shared" si="34"/>
        <v>#N/A</v>
      </c>
      <c r="CF154" s="600" t="e">
        <f t="shared" si="34"/>
        <v>#N/A</v>
      </c>
      <c r="CG154" s="600" t="e">
        <f t="shared" si="34"/>
        <v>#N/A</v>
      </c>
      <c r="CH154" s="600" t="e">
        <f t="shared" si="34"/>
        <v>#N/A</v>
      </c>
      <c r="CI154" s="600" t="e">
        <f t="shared" si="34"/>
        <v>#N/A</v>
      </c>
      <c r="CJ154" s="600" t="e">
        <f t="shared" si="34"/>
        <v>#N/A</v>
      </c>
      <c r="CK154" s="600" t="e">
        <f t="shared" si="34"/>
        <v>#N/A</v>
      </c>
      <c r="CL154" s="600" t="e">
        <f t="shared" si="34"/>
        <v>#N/A</v>
      </c>
      <c r="CM154" s="600" t="e">
        <f t="shared" si="34"/>
        <v>#N/A</v>
      </c>
      <c r="CN154" s="600" t="e">
        <f t="shared" si="34"/>
        <v>#N/A</v>
      </c>
      <c r="CO154" s="600" t="e">
        <f t="shared" si="34"/>
        <v>#N/A</v>
      </c>
      <c r="CP154" s="600" t="e">
        <f t="shared" si="34"/>
        <v>#N/A</v>
      </c>
      <c r="CQ154" s="600" t="e">
        <f t="shared" si="34"/>
        <v>#N/A</v>
      </c>
      <c r="CR154" s="600" t="e">
        <f t="shared" si="34"/>
        <v>#N/A</v>
      </c>
      <c r="CS154" s="600" t="e">
        <f t="shared" si="34"/>
        <v>#N/A</v>
      </c>
      <c r="CT154" s="600" t="e">
        <f t="shared" si="34"/>
        <v>#N/A</v>
      </c>
      <c r="CU154" s="600" t="e">
        <f t="shared" si="34"/>
        <v>#N/A</v>
      </c>
      <c r="CV154" s="600" t="e">
        <f t="shared" si="34"/>
        <v>#N/A</v>
      </c>
      <c r="CW154" s="600" t="e">
        <f t="shared" si="34"/>
        <v>#N/A</v>
      </c>
      <c r="CX154" s="600" t="e">
        <f t="shared" si="34"/>
        <v>#N/A</v>
      </c>
      <c r="CY154" s="600" t="e">
        <f t="shared" si="34"/>
        <v>#N/A</v>
      </c>
      <c r="CZ154" s="600" t="e">
        <f t="shared" si="34"/>
        <v>#N/A</v>
      </c>
      <c r="DA154" s="600" t="e">
        <f t="shared" si="34"/>
        <v>#N/A</v>
      </c>
      <c r="DB154" s="600" t="e">
        <f t="shared" si="34"/>
        <v>#N/A</v>
      </c>
      <c r="DC154" s="600" t="e">
        <f t="shared" si="34"/>
        <v>#N/A</v>
      </c>
      <c r="DD154" s="600" t="e">
        <f t="shared" si="34"/>
        <v>#N/A</v>
      </c>
      <c r="DE154" s="600" t="e">
        <f t="shared" si="34"/>
        <v>#N/A</v>
      </c>
      <c r="DF154" s="600" t="e">
        <f t="shared" si="34"/>
        <v>#N/A</v>
      </c>
      <c r="DG154" s="600" t="e">
        <f t="shared" si="34"/>
        <v>#N/A</v>
      </c>
      <c r="DH154" s="600" t="e">
        <f t="shared" si="34"/>
        <v>#N/A</v>
      </c>
      <c r="DI154" s="600" t="e">
        <f t="shared" si="34"/>
        <v>#N/A</v>
      </c>
      <c r="DJ154" s="600" t="e">
        <f t="shared" si="34"/>
        <v>#N/A</v>
      </c>
      <c r="DK154" s="600" t="e">
        <f t="shared" si="34"/>
        <v>#N/A</v>
      </c>
      <c r="DL154" s="600" t="e">
        <f t="shared" si="34"/>
        <v>#N/A</v>
      </c>
      <c r="DM154" s="600" t="e">
        <f t="shared" si="34"/>
        <v>#N/A</v>
      </c>
      <c r="DN154" s="600" t="e">
        <f t="shared" si="34"/>
        <v>#N/A</v>
      </c>
      <c r="DO154" s="600" t="e">
        <f t="shared" si="34"/>
        <v>#N/A</v>
      </c>
      <c r="DP154" s="600" t="e">
        <f t="shared" si="34"/>
        <v>#N/A</v>
      </c>
      <c r="DQ154" s="600" t="e">
        <f t="shared" si="34"/>
        <v>#N/A</v>
      </c>
      <c r="DR154" s="600" t="e">
        <f t="shared" si="34"/>
        <v>#N/A</v>
      </c>
    </row>
    <row r="155" spans="2:122" ht="15" thickBot="1" x14ac:dyDescent="0.25"/>
    <row r="156" spans="2:122" ht="15" x14ac:dyDescent="0.2">
      <c r="B156" s="529" t="s">
        <v>424</v>
      </c>
      <c r="C156" s="600">
        <f>VLOOKUP(C142,$D$85:$E$90,2,0)</f>
        <v>0</v>
      </c>
      <c r="D156" s="600">
        <f t="shared" ref="D156:BO156" si="35">VLOOKUP(D142,$D$85:$E$90,2,0)</f>
        <v>0</v>
      </c>
      <c r="E156" s="600">
        <f t="shared" si="35"/>
        <v>0</v>
      </c>
      <c r="F156" s="600">
        <f t="shared" si="35"/>
        <v>0</v>
      </c>
      <c r="G156" s="600">
        <f t="shared" si="35"/>
        <v>4500</v>
      </c>
      <c r="H156" s="600">
        <f t="shared" si="35"/>
        <v>4500</v>
      </c>
      <c r="I156" s="600">
        <f t="shared" si="35"/>
        <v>4500</v>
      </c>
      <c r="J156" s="600">
        <f t="shared" si="35"/>
        <v>4500</v>
      </c>
      <c r="K156" s="600">
        <f t="shared" si="35"/>
        <v>9900</v>
      </c>
      <c r="L156" s="600">
        <f t="shared" si="35"/>
        <v>9900</v>
      </c>
      <c r="M156" s="600">
        <f t="shared" si="35"/>
        <v>9900</v>
      </c>
      <c r="N156" s="600">
        <f t="shared" si="35"/>
        <v>9900</v>
      </c>
      <c r="O156" s="600">
        <f t="shared" si="35"/>
        <v>9900</v>
      </c>
      <c r="P156" s="600">
        <f t="shared" si="35"/>
        <v>17100</v>
      </c>
      <c r="Q156" s="600">
        <f t="shared" si="35"/>
        <v>17100</v>
      </c>
      <c r="R156" s="600">
        <f t="shared" si="35"/>
        <v>17100</v>
      </c>
      <c r="S156" s="600">
        <f t="shared" si="35"/>
        <v>17100</v>
      </c>
      <c r="T156" s="600">
        <f t="shared" si="35"/>
        <v>17100</v>
      </c>
      <c r="U156" s="600">
        <f t="shared" si="35"/>
        <v>17100</v>
      </c>
      <c r="V156" s="600">
        <f t="shared" si="35"/>
        <v>17100</v>
      </c>
      <c r="W156" s="600">
        <f t="shared" si="35"/>
        <v>17100</v>
      </c>
      <c r="X156" s="600">
        <f t="shared" si="35"/>
        <v>17100</v>
      </c>
      <c r="Y156" s="600">
        <f t="shared" si="35"/>
        <v>62100</v>
      </c>
      <c r="Z156" s="600">
        <f t="shared" si="35"/>
        <v>62100</v>
      </c>
      <c r="AA156" s="600">
        <f t="shared" si="35"/>
        <v>62100</v>
      </c>
      <c r="AB156" s="600">
        <f t="shared" si="35"/>
        <v>62100</v>
      </c>
      <c r="AC156" s="600">
        <f t="shared" si="35"/>
        <v>62100</v>
      </c>
      <c r="AD156" s="600">
        <f t="shared" si="35"/>
        <v>62100</v>
      </c>
      <c r="AE156" s="600">
        <f t="shared" si="35"/>
        <v>62100</v>
      </c>
      <c r="AF156" s="600">
        <f t="shared" si="35"/>
        <v>62100</v>
      </c>
      <c r="AG156" s="600">
        <f t="shared" si="35"/>
        <v>62100</v>
      </c>
      <c r="AH156" s="600">
        <f t="shared" si="35"/>
        <v>62100</v>
      </c>
      <c r="AI156" s="600">
        <f t="shared" si="35"/>
        <v>540000</v>
      </c>
      <c r="AJ156" s="600">
        <f t="shared" si="35"/>
        <v>540000</v>
      </c>
      <c r="AK156" s="600">
        <f t="shared" si="35"/>
        <v>540000</v>
      </c>
      <c r="AL156" s="600">
        <f t="shared" si="35"/>
        <v>540000</v>
      </c>
      <c r="AM156" s="600">
        <f t="shared" si="35"/>
        <v>540000</v>
      </c>
      <c r="AN156" s="600" t="e">
        <f t="shared" si="35"/>
        <v>#N/A</v>
      </c>
      <c r="AO156" s="600" t="e">
        <f t="shared" si="35"/>
        <v>#N/A</v>
      </c>
      <c r="AP156" s="600" t="e">
        <f t="shared" si="35"/>
        <v>#N/A</v>
      </c>
      <c r="AQ156" s="600" t="e">
        <f t="shared" si="35"/>
        <v>#N/A</v>
      </c>
      <c r="AR156" s="600" t="e">
        <f t="shared" si="35"/>
        <v>#N/A</v>
      </c>
      <c r="AS156" s="600" t="e">
        <f t="shared" si="35"/>
        <v>#N/A</v>
      </c>
      <c r="AT156" s="600" t="e">
        <f t="shared" si="35"/>
        <v>#N/A</v>
      </c>
      <c r="AU156" s="600" t="e">
        <f t="shared" si="35"/>
        <v>#N/A</v>
      </c>
      <c r="AV156" s="600" t="e">
        <f t="shared" si="35"/>
        <v>#N/A</v>
      </c>
      <c r="AW156" s="600" t="e">
        <f t="shared" si="35"/>
        <v>#N/A</v>
      </c>
      <c r="AX156" s="600" t="e">
        <f t="shared" si="35"/>
        <v>#N/A</v>
      </c>
      <c r="AY156" s="600" t="e">
        <f t="shared" si="35"/>
        <v>#N/A</v>
      </c>
      <c r="AZ156" s="600" t="e">
        <f t="shared" si="35"/>
        <v>#N/A</v>
      </c>
      <c r="BA156" s="600" t="e">
        <f t="shared" si="35"/>
        <v>#N/A</v>
      </c>
      <c r="BB156" s="600" t="e">
        <f t="shared" si="35"/>
        <v>#N/A</v>
      </c>
      <c r="BC156" s="600" t="e">
        <f t="shared" si="35"/>
        <v>#N/A</v>
      </c>
      <c r="BD156" s="600" t="e">
        <f t="shared" si="35"/>
        <v>#N/A</v>
      </c>
      <c r="BE156" s="600" t="e">
        <f t="shared" si="35"/>
        <v>#N/A</v>
      </c>
      <c r="BF156" s="600" t="e">
        <f t="shared" si="35"/>
        <v>#N/A</v>
      </c>
      <c r="BG156" s="600" t="e">
        <f t="shared" si="35"/>
        <v>#N/A</v>
      </c>
      <c r="BH156" s="600" t="e">
        <f t="shared" si="35"/>
        <v>#N/A</v>
      </c>
      <c r="BI156" s="600" t="e">
        <f t="shared" si="35"/>
        <v>#N/A</v>
      </c>
      <c r="BJ156" s="600" t="e">
        <f t="shared" si="35"/>
        <v>#N/A</v>
      </c>
      <c r="BK156" s="600" t="e">
        <f t="shared" si="35"/>
        <v>#N/A</v>
      </c>
      <c r="BL156" s="600" t="e">
        <f t="shared" si="35"/>
        <v>#N/A</v>
      </c>
      <c r="BM156" s="600" t="e">
        <f t="shared" si="35"/>
        <v>#N/A</v>
      </c>
      <c r="BN156" s="600" t="e">
        <f t="shared" si="35"/>
        <v>#N/A</v>
      </c>
      <c r="BO156" s="600" t="e">
        <f t="shared" si="35"/>
        <v>#N/A</v>
      </c>
      <c r="BP156" s="600" t="e">
        <f t="shared" ref="BP156:DR156" si="36">VLOOKUP(BP142,$D$85:$E$90,2,0)</f>
        <v>#N/A</v>
      </c>
      <c r="BQ156" s="600" t="e">
        <f t="shared" si="36"/>
        <v>#N/A</v>
      </c>
      <c r="BR156" s="600" t="e">
        <f t="shared" si="36"/>
        <v>#N/A</v>
      </c>
      <c r="BS156" s="600" t="e">
        <f t="shared" si="36"/>
        <v>#N/A</v>
      </c>
      <c r="BT156" s="600" t="e">
        <f t="shared" si="36"/>
        <v>#N/A</v>
      </c>
      <c r="BU156" s="600" t="e">
        <f t="shared" si="36"/>
        <v>#N/A</v>
      </c>
      <c r="BV156" s="600" t="e">
        <f t="shared" si="36"/>
        <v>#N/A</v>
      </c>
      <c r="BW156" s="600" t="e">
        <f t="shared" si="36"/>
        <v>#N/A</v>
      </c>
      <c r="BX156" s="600" t="e">
        <f t="shared" si="36"/>
        <v>#N/A</v>
      </c>
      <c r="BY156" s="600" t="e">
        <f t="shared" si="36"/>
        <v>#N/A</v>
      </c>
      <c r="BZ156" s="600" t="e">
        <f t="shared" si="36"/>
        <v>#N/A</v>
      </c>
      <c r="CA156" s="600" t="e">
        <f t="shared" si="36"/>
        <v>#N/A</v>
      </c>
      <c r="CB156" s="600" t="e">
        <f t="shared" si="36"/>
        <v>#N/A</v>
      </c>
      <c r="CC156" s="600" t="e">
        <f t="shared" si="36"/>
        <v>#N/A</v>
      </c>
      <c r="CD156" s="600" t="e">
        <f t="shared" si="36"/>
        <v>#N/A</v>
      </c>
      <c r="CE156" s="600" t="e">
        <f t="shared" si="36"/>
        <v>#N/A</v>
      </c>
      <c r="CF156" s="600" t="e">
        <f t="shared" si="36"/>
        <v>#N/A</v>
      </c>
      <c r="CG156" s="600" t="e">
        <f t="shared" si="36"/>
        <v>#N/A</v>
      </c>
      <c r="CH156" s="600" t="e">
        <f t="shared" si="36"/>
        <v>#N/A</v>
      </c>
      <c r="CI156" s="600" t="e">
        <f t="shared" si="36"/>
        <v>#N/A</v>
      </c>
      <c r="CJ156" s="600" t="e">
        <f t="shared" si="36"/>
        <v>#N/A</v>
      </c>
      <c r="CK156" s="600" t="e">
        <f t="shared" si="36"/>
        <v>#N/A</v>
      </c>
      <c r="CL156" s="600" t="e">
        <f t="shared" si="36"/>
        <v>#N/A</v>
      </c>
      <c r="CM156" s="600" t="e">
        <f t="shared" si="36"/>
        <v>#N/A</v>
      </c>
      <c r="CN156" s="600" t="e">
        <f t="shared" si="36"/>
        <v>#N/A</v>
      </c>
      <c r="CO156" s="600" t="e">
        <f t="shared" si="36"/>
        <v>#N/A</v>
      </c>
      <c r="CP156" s="600" t="e">
        <f t="shared" si="36"/>
        <v>#N/A</v>
      </c>
      <c r="CQ156" s="600" t="e">
        <f t="shared" si="36"/>
        <v>#N/A</v>
      </c>
      <c r="CR156" s="600" t="e">
        <f t="shared" si="36"/>
        <v>#N/A</v>
      </c>
      <c r="CS156" s="600" t="e">
        <f t="shared" si="36"/>
        <v>#N/A</v>
      </c>
      <c r="CT156" s="600" t="e">
        <f t="shared" si="36"/>
        <v>#N/A</v>
      </c>
      <c r="CU156" s="600" t="e">
        <f t="shared" si="36"/>
        <v>#N/A</v>
      </c>
      <c r="CV156" s="600" t="e">
        <f t="shared" si="36"/>
        <v>#N/A</v>
      </c>
      <c r="CW156" s="600" t="e">
        <f t="shared" si="36"/>
        <v>#N/A</v>
      </c>
      <c r="CX156" s="600" t="e">
        <f t="shared" si="36"/>
        <v>#N/A</v>
      </c>
      <c r="CY156" s="600" t="e">
        <f t="shared" si="36"/>
        <v>#N/A</v>
      </c>
      <c r="CZ156" s="600" t="e">
        <f t="shared" si="36"/>
        <v>#N/A</v>
      </c>
      <c r="DA156" s="600" t="e">
        <f t="shared" si="36"/>
        <v>#N/A</v>
      </c>
      <c r="DB156" s="600" t="e">
        <f t="shared" si="36"/>
        <v>#N/A</v>
      </c>
      <c r="DC156" s="600" t="e">
        <f t="shared" si="36"/>
        <v>#N/A</v>
      </c>
      <c r="DD156" s="600" t="e">
        <f t="shared" si="36"/>
        <v>#N/A</v>
      </c>
      <c r="DE156" s="600" t="e">
        <f t="shared" si="36"/>
        <v>#N/A</v>
      </c>
      <c r="DF156" s="600" t="e">
        <f t="shared" si="36"/>
        <v>#N/A</v>
      </c>
      <c r="DG156" s="600" t="e">
        <f t="shared" si="36"/>
        <v>#N/A</v>
      </c>
      <c r="DH156" s="600" t="e">
        <f t="shared" si="36"/>
        <v>#N/A</v>
      </c>
      <c r="DI156" s="600" t="e">
        <f t="shared" si="36"/>
        <v>#N/A</v>
      </c>
      <c r="DJ156" s="600" t="e">
        <f t="shared" si="36"/>
        <v>#N/A</v>
      </c>
      <c r="DK156" s="600" t="e">
        <f t="shared" si="36"/>
        <v>#N/A</v>
      </c>
      <c r="DL156" s="600" t="e">
        <f t="shared" si="36"/>
        <v>#N/A</v>
      </c>
      <c r="DM156" s="600" t="e">
        <f t="shared" si="36"/>
        <v>#N/A</v>
      </c>
      <c r="DN156" s="600" t="e">
        <f t="shared" si="36"/>
        <v>#N/A</v>
      </c>
      <c r="DO156" s="600" t="e">
        <f t="shared" si="36"/>
        <v>#N/A</v>
      </c>
      <c r="DP156" s="600" t="e">
        <f t="shared" si="36"/>
        <v>#N/A</v>
      </c>
      <c r="DQ156" s="600" t="e">
        <f t="shared" si="36"/>
        <v>#N/A</v>
      </c>
      <c r="DR156" s="600" t="e">
        <f t="shared" si="36"/>
        <v>#N/A</v>
      </c>
    </row>
    <row r="162" spans="1:122" x14ac:dyDescent="0.2">
      <c r="B162" t="s">
        <v>440</v>
      </c>
      <c r="C162" s="70"/>
    </row>
    <row r="163" spans="1:122" x14ac:dyDescent="0.2">
      <c r="B163" t="s">
        <v>441</v>
      </c>
      <c r="C163" s="70">
        <f>C111</f>
        <v>35000</v>
      </c>
      <c r="D163" s="70">
        <f t="shared" ref="D163:BO163" si="37">D111</f>
        <v>37250</v>
      </c>
      <c r="E163" s="70">
        <f t="shared" si="37"/>
        <v>39500</v>
      </c>
      <c r="F163" s="70">
        <f t="shared" si="37"/>
        <v>41750</v>
      </c>
      <c r="G163" s="70">
        <f t="shared" si="37"/>
        <v>44309.691641683596</v>
      </c>
      <c r="H163" s="70">
        <f t="shared" si="37"/>
        <v>47325.844377822927</v>
      </c>
      <c r="I163" s="70">
        <f t="shared" si="37"/>
        <v>50945.227661190111</v>
      </c>
      <c r="J163" s="70">
        <f t="shared" si="37"/>
        <v>55143.712269896052</v>
      </c>
      <c r="K163" s="70">
        <f t="shared" si="37"/>
        <v>59929.984723820831</v>
      </c>
      <c r="L163" s="70">
        <f t="shared" si="37"/>
        <v>65338.472596755826</v>
      </c>
      <c r="M163" s="70">
        <f t="shared" si="37"/>
        <v>71341.894135713665</v>
      </c>
      <c r="N163" s="70">
        <f t="shared" si="37"/>
        <v>77945.657828567288</v>
      </c>
      <c r="O163" s="70">
        <f t="shared" si="37"/>
        <v>117898.48059820752</v>
      </c>
      <c r="P163" s="70">
        <f t="shared" si="37"/>
        <v>124853.66222936573</v>
      </c>
      <c r="Q163" s="70">
        <f t="shared" si="37"/>
        <v>132279.36202363975</v>
      </c>
      <c r="R163" s="70">
        <f t="shared" si="37"/>
        <v>140222.63179734119</v>
      </c>
      <c r="S163" s="70">
        <f t="shared" si="37"/>
        <v>149044.92019009637</v>
      </c>
      <c r="T163" s="70">
        <f t="shared" si="37"/>
        <v>158949.92935241445</v>
      </c>
      <c r="U163" s="70">
        <f t="shared" si="37"/>
        <v>169113.72624065142</v>
      </c>
      <c r="V163" s="70">
        <f t="shared" si="37"/>
        <v>179529.40377398365</v>
      </c>
      <c r="W163" s="70">
        <f t="shared" si="37"/>
        <v>190968.07265725854</v>
      </c>
      <c r="X163" s="70">
        <f t="shared" si="37"/>
        <v>203494.62470959825</v>
      </c>
      <c r="Y163" s="70">
        <f t="shared" si="37"/>
        <v>217114.37492051907</v>
      </c>
      <c r="Z163" s="70">
        <f t="shared" si="37"/>
        <v>232096.10015253193</v>
      </c>
      <c r="AA163" s="70">
        <f t="shared" si="37"/>
        <v>279170.19023045758</v>
      </c>
      <c r="AB163" s="70">
        <f t="shared" si="37"/>
        <v>292890.57580448693</v>
      </c>
      <c r="AC163" s="70">
        <f t="shared" si="37"/>
        <v>307419.73973877559</v>
      </c>
      <c r="AD163" s="70">
        <f t="shared" si="37"/>
        <v>322821.64685949247</v>
      </c>
      <c r="AE163" s="70">
        <f t="shared" si="37"/>
        <v>339475.50446661387</v>
      </c>
      <c r="AF163" s="70">
        <f t="shared" si="37"/>
        <v>357760.29268830374</v>
      </c>
      <c r="AG163" s="70">
        <f t="shared" si="37"/>
        <v>375465.8907299753</v>
      </c>
      <c r="AH163" s="70">
        <f t="shared" si="37"/>
        <v>392669.18930139882</v>
      </c>
      <c r="AI163" s="70">
        <f t="shared" si="37"/>
        <v>411370.61269543128</v>
      </c>
      <c r="AJ163" s="70">
        <f t="shared" si="37"/>
        <v>431668.31207428151</v>
      </c>
      <c r="AK163" s="70">
        <f t="shared" si="37"/>
        <v>453603.18992456864</v>
      </c>
      <c r="AL163" s="70">
        <f t="shared" si="37"/>
        <v>477565.25300709717</v>
      </c>
      <c r="AM163" s="70">
        <f t="shared" si="37"/>
        <v>532362.43363646627</v>
      </c>
      <c r="AN163" s="70">
        <f t="shared" si="37"/>
        <v>553419.75523436675</v>
      </c>
      <c r="AO163" s="70">
        <f t="shared" si="37"/>
        <v>575652.70199372037</v>
      </c>
      <c r="AP163" s="70">
        <f t="shared" si="37"/>
        <v>599143.58108075534</v>
      </c>
      <c r="AQ163" s="70">
        <f t="shared" si="37"/>
        <v>624290.85925251059</v>
      </c>
      <c r="AR163" s="70">
        <f t="shared" si="37"/>
        <v>651663.6074783589</v>
      </c>
      <c r="AS163" s="70">
        <f t="shared" si="37"/>
        <v>677548.36952377297</v>
      </c>
      <c r="AT163" s="70">
        <f t="shared" si="37"/>
        <v>702112.91569856473</v>
      </c>
      <c r="AU163" s="70">
        <f t="shared" si="37"/>
        <v>728690.87402820133</v>
      </c>
      <c r="AV163" s="70">
        <f t="shared" si="37"/>
        <v>757416.46578814788</v>
      </c>
      <c r="AW163" s="70">
        <f t="shared" si="37"/>
        <v>788369.18848620798</v>
      </c>
      <c r="AX163" s="70">
        <f t="shared" si="37"/>
        <v>822070.52400433156</v>
      </c>
      <c r="AY163" s="70">
        <f t="shared" si="37"/>
        <v>885340.87165266811</v>
      </c>
      <c r="AZ163" s="70">
        <f t="shared" si="37"/>
        <v>914447.70191858802</v>
      </c>
      <c r="BA163" s="70">
        <f t="shared" si="37"/>
        <v>945132.63277936168</v>
      </c>
      <c r="BB163" s="70">
        <f t="shared" si="37"/>
        <v>977498.09517288778</v>
      </c>
      <c r="BC163" s="70">
        <f t="shared" si="37"/>
        <v>1011963.6858164587</v>
      </c>
      <c r="BD163" s="70">
        <f t="shared" si="37"/>
        <v>1049307.0283871496</v>
      </c>
      <c r="BE163" s="70">
        <f t="shared" si="37"/>
        <v>1084165.3253429225</v>
      </c>
      <c r="BF163" s="70">
        <f t="shared" si="37"/>
        <v>1116806.0529370368</v>
      </c>
      <c r="BG163" s="70">
        <f t="shared" si="37"/>
        <v>1152025.5253853484</v>
      </c>
      <c r="BH163" s="70">
        <f t="shared" si="37"/>
        <v>1189997.5372522776</v>
      </c>
      <c r="BI163" s="70">
        <f t="shared" si="37"/>
        <v>1230843.9294648094</v>
      </c>
      <c r="BJ163" s="70">
        <f t="shared" si="37"/>
        <v>1275230.4280585616</v>
      </c>
      <c r="BK163" s="70">
        <f t="shared" si="37"/>
        <v>1310470.1074411357</v>
      </c>
      <c r="BL163" s="70">
        <f t="shared" si="37"/>
        <v>1344296.2694412926</v>
      </c>
      <c r="BM163" s="70">
        <f t="shared" si="37"/>
        <v>1379700.5320363035</v>
      </c>
      <c r="BN163" s="70">
        <f t="shared" si="37"/>
        <v>1416785.3261640668</v>
      </c>
      <c r="BO163" s="70">
        <f t="shared" si="37"/>
        <v>1455660.5569001914</v>
      </c>
      <c r="BP163" s="70">
        <f t="shared" ref="BP163:DR163" si="38">BP111</f>
        <v>1496957.0784689803</v>
      </c>
      <c r="BQ163" s="70">
        <f t="shared" si="38"/>
        <v>1535165.3238756228</v>
      </c>
      <c r="BR163" s="70">
        <f t="shared" si="38"/>
        <v>1570576.8985952684</v>
      </c>
      <c r="BS163" s="70">
        <f t="shared" si="38"/>
        <v>1607979.4303238923</v>
      </c>
      <c r="BT163" s="70">
        <f t="shared" si="38"/>
        <v>1647512.2860521236</v>
      </c>
      <c r="BU163" s="70">
        <f t="shared" si="38"/>
        <v>1689324.5884599346</v>
      </c>
      <c r="BV163" s="70">
        <f t="shared" si="38"/>
        <v>1734076.6550950706</v>
      </c>
      <c r="BW163" s="70">
        <f t="shared" si="38"/>
        <v>1771332.8434422412</v>
      </c>
      <c r="BX163" s="70">
        <f t="shared" si="38"/>
        <v>1807423.1555454773</v>
      </c>
      <c r="BY163" s="70">
        <f t="shared" si="38"/>
        <v>1844621.0500804512</v>
      </c>
      <c r="BZ163" s="70">
        <f t="shared" si="38"/>
        <v>1882981.9061687505</v>
      </c>
      <c r="CA163" s="70">
        <f t="shared" si="38"/>
        <v>1922563.8718880408</v>
      </c>
      <c r="CB163" s="70">
        <f t="shared" si="38"/>
        <v>1963940.868764888</v>
      </c>
      <c r="CC163" s="70">
        <f t="shared" si="38"/>
        <v>2002574.0323008983</v>
      </c>
      <c r="CD163" s="70">
        <f t="shared" si="38"/>
        <v>2038737.745830155</v>
      </c>
      <c r="CE163" s="70">
        <f t="shared" si="38"/>
        <v>2076457.2128636662</v>
      </c>
      <c r="CF163" s="70">
        <f t="shared" si="38"/>
        <v>2115841.33614673</v>
      </c>
      <c r="CG163" s="70">
        <f t="shared" si="38"/>
        <v>2157006.6416168152</v>
      </c>
      <c r="CH163" s="70">
        <f t="shared" si="38"/>
        <v>2200350.0784470285</v>
      </c>
      <c r="CI163" s="70">
        <f t="shared" si="38"/>
        <v>2237454.3312201514</v>
      </c>
      <c r="CJ163" s="70">
        <f t="shared" si="38"/>
        <v>2273748.7711147531</v>
      </c>
      <c r="CK163" s="70">
        <f t="shared" si="38"/>
        <v>2310812.5332439495</v>
      </c>
      <c r="CL163" s="70">
        <f t="shared" si="38"/>
        <v>2348684.0837194705</v>
      </c>
      <c r="CM163" s="70">
        <f t="shared" si="38"/>
        <v>2387403.8119586315</v>
      </c>
      <c r="CN163" s="70">
        <f t="shared" si="38"/>
        <v>2427370.3615103438</v>
      </c>
      <c r="CO163" s="70">
        <f t="shared" si="38"/>
        <v>2465431.0556271565</v>
      </c>
      <c r="CP163" s="70">
        <f t="shared" si="38"/>
        <v>2501776.479852559</v>
      </c>
      <c r="CQ163" s="70">
        <f t="shared" si="38"/>
        <v>2539202.5241095498</v>
      </c>
      <c r="CR163" s="70">
        <f t="shared" si="38"/>
        <v>2577784.8318003402</v>
      </c>
      <c r="CS163" s="70">
        <f t="shared" si="38"/>
        <v>2617604.3413652959</v>
      </c>
      <c r="CT163" s="70">
        <f t="shared" si="38"/>
        <v>2658936.7720792317</v>
      </c>
      <c r="CU163" s="70">
        <f t="shared" si="38"/>
        <v>2695287.2660351479</v>
      </c>
      <c r="CV163" s="70">
        <f t="shared" si="38"/>
        <v>2727464.1016401155</v>
      </c>
      <c r="CW163" s="70">
        <f t="shared" si="38"/>
        <v>2760043.4126784848</v>
      </c>
      <c r="CX163" s="70">
        <f t="shared" si="38"/>
        <v>2793045.3229219243</v>
      </c>
      <c r="CY163" s="70">
        <f t="shared" si="38"/>
        <v>2826490.9623306887</v>
      </c>
      <c r="CZ163" s="70">
        <f t="shared" si="38"/>
        <v>2860568.6926923059</v>
      </c>
      <c r="DA163" s="70">
        <f t="shared" si="38"/>
        <v>2892895.3254354047</v>
      </c>
      <c r="DB163" s="70">
        <f t="shared" si="38"/>
        <v>2923600.7280307934</v>
      </c>
      <c r="DC163" s="70">
        <f t="shared" si="38"/>
        <v>2954136.7285190118</v>
      </c>
      <c r="DD163" s="70">
        <f t="shared" si="38"/>
        <v>2984499.8657217743</v>
      </c>
      <c r="DE163" s="70">
        <f t="shared" si="38"/>
        <v>3014766.5852494962</v>
      </c>
      <c r="DF163" s="70">
        <f t="shared" si="38"/>
        <v>3045074.3706460083</v>
      </c>
      <c r="DG163" s="70">
        <f t="shared" si="38"/>
        <v>3073730.0008551432</v>
      </c>
      <c r="DH163" s="70">
        <f t="shared" si="38"/>
        <v>3102695.1824873812</v>
      </c>
      <c r="DI163" s="70">
        <f t="shared" si="38"/>
        <v>3131072.2164157247</v>
      </c>
      <c r="DJ163" s="70">
        <f t="shared" si="38"/>
        <v>3158802.287869784</v>
      </c>
      <c r="DK163" s="70">
        <f t="shared" si="38"/>
        <v>3185820.70060213</v>
      </c>
      <c r="DL163" s="70">
        <f t="shared" si="38"/>
        <v>3212056.2887405925</v>
      </c>
      <c r="DM163" s="70">
        <f t="shared" si="38"/>
        <v>3238722.4304056917</v>
      </c>
      <c r="DN163" s="70">
        <f t="shared" si="38"/>
        <v>3265797.5979210949</v>
      </c>
      <c r="DO163" s="70">
        <f t="shared" si="38"/>
        <v>3292328.7610555929</v>
      </c>
      <c r="DP163" s="70">
        <f t="shared" si="38"/>
        <v>3318277.8395025227</v>
      </c>
      <c r="DQ163" s="70">
        <f t="shared" si="38"/>
        <v>3343604.0873337551</v>
      </c>
      <c r="DR163" s="70">
        <f t="shared" si="38"/>
        <v>3367978.2940809922</v>
      </c>
    </row>
    <row r="164" spans="1:122" x14ac:dyDescent="0.2">
      <c r="B164" t="s">
        <v>442</v>
      </c>
      <c r="C164" s="70">
        <f>C163*32%</f>
        <v>11200</v>
      </c>
      <c r="D164" s="70">
        <f t="shared" ref="D164:BO164" si="39">D163*32%</f>
        <v>11920</v>
      </c>
      <c r="E164" s="70">
        <f t="shared" si="39"/>
        <v>12640</v>
      </c>
      <c r="F164" s="70">
        <f t="shared" si="39"/>
        <v>13360</v>
      </c>
      <c r="G164" s="70">
        <f t="shared" si="39"/>
        <v>14179.10132533875</v>
      </c>
      <c r="H164" s="70">
        <f t="shared" si="39"/>
        <v>15144.270200903336</v>
      </c>
      <c r="I164" s="70">
        <f t="shared" si="39"/>
        <v>16302.472851580837</v>
      </c>
      <c r="J164" s="70">
        <f t="shared" si="39"/>
        <v>17645.987926366735</v>
      </c>
      <c r="K164" s="70">
        <f t="shared" si="39"/>
        <v>19177.595111622668</v>
      </c>
      <c r="L164" s="70">
        <f t="shared" si="39"/>
        <v>20908.311230961866</v>
      </c>
      <c r="M164" s="70">
        <f t="shared" si="39"/>
        <v>22829.406123428373</v>
      </c>
      <c r="N164" s="70">
        <f t="shared" si="39"/>
        <v>24942.610505141532</v>
      </c>
      <c r="O164" s="70">
        <f t="shared" si="39"/>
        <v>37727.513791426405</v>
      </c>
      <c r="P164" s="70">
        <f t="shared" si="39"/>
        <v>39953.171913397033</v>
      </c>
      <c r="Q164" s="70">
        <f t="shared" si="39"/>
        <v>42329.395847564723</v>
      </c>
      <c r="R164" s="70">
        <f t="shared" si="39"/>
        <v>44871.242175149186</v>
      </c>
      <c r="S164" s="70">
        <f t="shared" si="39"/>
        <v>47694.374460830841</v>
      </c>
      <c r="T164" s="70">
        <f t="shared" si="39"/>
        <v>50863.97739277262</v>
      </c>
      <c r="U164" s="70">
        <f t="shared" si="39"/>
        <v>54116.392397008458</v>
      </c>
      <c r="V164" s="70">
        <f t="shared" si="39"/>
        <v>57449.409207674769</v>
      </c>
      <c r="W164" s="70">
        <f t="shared" si="39"/>
        <v>61109.783250322733</v>
      </c>
      <c r="X164" s="70">
        <f t="shared" si="39"/>
        <v>65118.279907071446</v>
      </c>
      <c r="Y164" s="70">
        <f t="shared" si="39"/>
        <v>69476.59997456611</v>
      </c>
      <c r="Z164" s="70">
        <f t="shared" si="39"/>
        <v>74270.752048810216</v>
      </c>
      <c r="AA164" s="70">
        <f t="shared" si="39"/>
        <v>89334.46087374643</v>
      </c>
      <c r="AB164" s="70">
        <f t="shared" si="39"/>
        <v>93724.984257435819</v>
      </c>
      <c r="AC164" s="70">
        <f t="shared" si="39"/>
        <v>98374.316716408197</v>
      </c>
      <c r="AD164" s="70">
        <f t="shared" si="39"/>
        <v>103302.92699503759</v>
      </c>
      <c r="AE164" s="70">
        <f t="shared" si="39"/>
        <v>108632.16142931645</v>
      </c>
      <c r="AF164" s="70">
        <f t="shared" si="39"/>
        <v>114483.2936602572</v>
      </c>
      <c r="AG164" s="70">
        <f t="shared" si="39"/>
        <v>120149.0850335921</v>
      </c>
      <c r="AH164" s="70">
        <f t="shared" si="39"/>
        <v>125654.14057644762</v>
      </c>
      <c r="AI164" s="70">
        <f t="shared" si="39"/>
        <v>131638.59606253801</v>
      </c>
      <c r="AJ164" s="70">
        <f t="shared" si="39"/>
        <v>138133.85986377008</v>
      </c>
      <c r="AK164" s="70">
        <f t="shared" si="39"/>
        <v>145153.02077586198</v>
      </c>
      <c r="AL164" s="70">
        <f t="shared" si="39"/>
        <v>152820.8809622711</v>
      </c>
      <c r="AM164" s="70">
        <f t="shared" si="39"/>
        <v>170355.97876366921</v>
      </c>
      <c r="AN164" s="70">
        <f t="shared" si="39"/>
        <v>177094.32167499737</v>
      </c>
      <c r="AO164" s="70">
        <f t="shared" si="39"/>
        <v>184208.86463799051</v>
      </c>
      <c r="AP164" s="70">
        <f t="shared" si="39"/>
        <v>191725.9459458417</v>
      </c>
      <c r="AQ164" s="70">
        <f t="shared" si="39"/>
        <v>199773.07496080338</v>
      </c>
      <c r="AR164" s="70">
        <f t="shared" si="39"/>
        <v>208532.35439307484</v>
      </c>
      <c r="AS164" s="70">
        <f t="shared" si="39"/>
        <v>216815.47824760736</v>
      </c>
      <c r="AT164" s="70">
        <f t="shared" si="39"/>
        <v>224676.13302354072</v>
      </c>
      <c r="AU164" s="70">
        <f t="shared" si="39"/>
        <v>233181.07968902442</v>
      </c>
      <c r="AV164" s="70">
        <f t="shared" si="39"/>
        <v>242373.26905220732</v>
      </c>
      <c r="AW164" s="70">
        <f t="shared" si="39"/>
        <v>252278.14031558656</v>
      </c>
      <c r="AX164" s="70">
        <f t="shared" si="39"/>
        <v>263062.56768138608</v>
      </c>
      <c r="AY164" s="70">
        <f t="shared" si="39"/>
        <v>283309.07892885379</v>
      </c>
      <c r="AZ164" s="70">
        <f t="shared" si="39"/>
        <v>292623.26461394818</v>
      </c>
      <c r="BA164" s="70">
        <f t="shared" si="39"/>
        <v>302442.44248939573</v>
      </c>
      <c r="BB164" s="70">
        <f t="shared" si="39"/>
        <v>312799.39045532409</v>
      </c>
      <c r="BC164" s="70">
        <f t="shared" si="39"/>
        <v>323828.3794612668</v>
      </c>
      <c r="BD164" s="70">
        <f t="shared" si="39"/>
        <v>335778.24908388784</v>
      </c>
      <c r="BE164" s="70">
        <f t="shared" si="39"/>
        <v>346932.90410973522</v>
      </c>
      <c r="BF164" s="70">
        <f t="shared" si="39"/>
        <v>357377.93693985179</v>
      </c>
      <c r="BG164" s="70">
        <f t="shared" si="39"/>
        <v>368648.16812331148</v>
      </c>
      <c r="BH164" s="70">
        <f t="shared" si="39"/>
        <v>380799.21192072885</v>
      </c>
      <c r="BI164" s="70">
        <f t="shared" si="39"/>
        <v>393870.05742873903</v>
      </c>
      <c r="BJ164" s="70">
        <f t="shared" si="39"/>
        <v>408073.73697873973</v>
      </c>
      <c r="BK164" s="70">
        <f t="shared" si="39"/>
        <v>419350.43438116345</v>
      </c>
      <c r="BL164" s="70">
        <f t="shared" si="39"/>
        <v>430174.80622121366</v>
      </c>
      <c r="BM164" s="70">
        <f t="shared" si="39"/>
        <v>441504.17025161715</v>
      </c>
      <c r="BN164" s="70">
        <f t="shared" si="39"/>
        <v>453371.30437250138</v>
      </c>
      <c r="BO164" s="70">
        <f t="shared" si="39"/>
        <v>465811.37820806121</v>
      </c>
      <c r="BP164" s="70">
        <f t="shared" ref="BP164:DR164" si="40">BP163*32%</f>
        <v>479026.26511007367</v>
      </c>
      <c r="BQ164" s="70">
        <f t="shared" si="40"/>
        <v>491252.90364019934</v>
      </c>
      <c r="BR164" s="70">
        <f t="shared" si="40"/>
        <v>502584.60755048587</v>
      </c>
      <c r="BS164" s="70">
        <f t="shared" si="40"/>
        <v>514553.41770364554</v>
      </c>
      <c r="BT164" s="70">
        <f t="shared" si="40"/>
        <v>527203.93153667962</v>
      </c>
      <c r="BU164" s="70">
        <f t="shared" si="40"/>
        <v>540583.86830717907</v>
      </c>
      <c r="BV164" s="70">
        <f t="shared" si="40"/>
        <v>554904.52963042259</v>
      </c>
      <c r="BW164" s="70">
        <f t="shared" si="40"/>
        <v>566826.50990151719</v>
      </c>
      <c r="BX164" s="70">
        <f t="shared" si="40"/>
        <v>578375.4097745528</v>
      </c>
      <c r="BY164" s="70">
        <f t="shared" si="40"/>
        <v>590278.73602574435</v>
      </c>
      <c r="BZ164" s="70">
        <f t="shared" si="40"/>
        <v>602554.20997400011</v>
      </c>
      <c r="CA164" s="70">
        <f t="shared" si="40"/>
        <v>615220.43900417304</v>
      </c>
      <c r="CB164" s="70">
        <f t="shared" si="40"/>
        <v>628461.07800476416</v>
      </c>
      <c r="CC164" s="70">
        <f t="shared" si="40"/>
        <v>640823.69033628749</v>
      </c>
      <c r="CD164" s="70">
        <f t="shared" si="40"/>
        <v>652396.07866564963</v>
      </c>
      <c r="CE164" s="70">
        <f t="shared" si="40"/>
        <v>664466.30811637326</v>
      </c>
      <c r="CF164" s="70">
        <f t="shared" si="40"/>
        <v>677069.22756695363</v>
      </c>
      <c r="CG164" s="70">
        <f t="shared" si="40"/>
        <v>690242.12531738088</v>
      </c>
      <c r="CH164" s="70">
        <f t="shared" si="40"/>
        <v>704112.02510304912</v>
      </c>
      <c r="CI164" s="70">
        <f t="shared" si="40"/>
        <v>715985.38599044841</v>
      </c>
      <c r="CJ164" s="70">
        <f t="shared" si="40"/>
        <v>727599.60675672104</v>
      </c>
      <c r="CK164" s="70">
        <f t="shared" si="40"/>
        <v>739460.01063806389</v>
      </c>
      <c r="CL164" s="70">
        <f t="shared" si="40"/>
        <v>751578.90679023054</v>
      </c>
      <c r="CM164" s="70">
        <f t="shared" si="40"/>
        <v>763969.2198267621</v>
      </c>
      <c r="CN164" s="70">
        <f t="shared" si="40"/>
        <v>776758.51568330999</v>
      </c>
      <c r="CO164" s="70">
        <f t="shared" si="40"/>
        <v>788937.93780069007</v>
      </c>
      <c r="CP164" s="70">
        <f t="shared" si="40"/>
        <v>800568.47355281888</v>
      </c>
      <c r="CQ164" s="70">
        <f t="shared" si="40"/>
        <v>812544.807715056</v>
      </c>
      <c r="CR164" s="70">
        <f t="shared" si="40"/>
        <v>824891.14617610886</v>
      </c>
      <c r="CS164" s="70">
        <f t="shared" si="40"/>
        <v>837633.38923689467</v>
      </c>
      <c r="CT164" s="70">
        <f t="shared" si="40"/>
        <v>850859.76706535416</v>
      </c>
      <c r="CU164" s="70">
        <f t="shared" si="40"/>
        <v>862491.92513124738</v>
      </c>
      <c r="CV164" s="70">
        <f t="shared" si="40"/>
        <v>872788.51252483693</v>
      </c>
      <c r="CW164" s="70">
        <f t="shared" si="40"/>
        <v>883213.89205711521</v>
      </c>
      <c r="CX164" s="70">
        <f t="shared" si="40"/>
        <v>893774.50333501585</v>
      </c>
      <c r="CY164" s="70">
        <f t="shared" si="40"/>
        <v>904477.10794582043</v>
      </c>
      <c r="CZ164" s="70">
        <f t="shared" si="40"/>
        <v>915381.98166153789</v>
      </c>
      <c r="DA164" s="70">
        <f t="shared" si="40"/>
        <v>925726.50413932954</v>
      </c>
      <c r="DB164" s="70">
        <f t="shared" si="40"/>
        <v>935552.23296985391</v>
      </c>
      <c r="DC164" s="70">
        <f t="shared" si="40"/>
        <v>945323.75312608376</v>
      </c>
      <c r="DD164" s="70">
        <f t="shared" si="40"/>
        <v>955039.95703096781</v>
      </c>
      <c r="DE164" s="70">
        <f t="shared" si="40"/>
        <v>964725.30727983883</v>
      </c>
      <c r="DF164" s="70">
        <f t="shared" si="40"/>
        <v>974423.79860672262</v>
      </c>
      <c r="DG164" s="70">
        <f t="shared" si="40"/>
        <v>983593.60027364583</v>
      </c>
      <c r="DH164" s="70">
        <f t="shared" si="40"/>
        <v>992862.45839596202</v>
      </c>
      <c r="DI164" s="70">
        <f t="shared" si="40"/>
        <v>1001943.1092530319</v>
      </c>
      <c r="DJ164" s="70">
        <f t="shared" si="40"/>
        <v>1010816.7321183309</v>
      </c>
      <c r="DK164" s="70">
        <f t="shared" si="40"/>
        <v>1019462.6241926816</v>
      </c>
      <c r="DL164" s="70">
        <f t="shared" si="40"/>
        <v>1027858.0123969896</v>
      </c>
      <c r="DM164" s="70">
        <f t="shared" si="40"/>
        <v>1036391.1777298214</v>
      </c>
      <c r="DN164" s="70">
        <f t="shared" si="40"/>
        <v>1045055.2313347504</v>
      </c>
      <c r="DO164" s="70">
        <f t="shared" si="40"/>
        <v>1053545.2035377896</v>
      </c>
      <c r="DP164" s="70">
        <f t="shared" si="40"/>
        <v>1061848.9086408073</v>
      </c>
      <c r="DQ164" s="70">
        <f t="shared" si="40"/>
        <v>1069953.3079468017</v>
      </c>
      <c r="DR164" s="70">
        <f t="shared" si="40"/>
        <v>1077753.0541059175</v>
      </c>
    </row>
    <row r="165" spans="1:122" x14ac:dyDescent="0.2">
      <c r="B165" t="s">
        <v>443</v>
      </c>
      <c r="C165" s="613">
        <f>C164*15%</f>
        <v>1680</v>
      </c>
      <c r="D165" s="613">
        <f t="shared" ref="D165:BO165" si="41">D164*15%</f>
        <v>1788</v>
      </c>
      <c r="E165" s="613">
        <f t="shared" si="41"/>
        <v>1896</v>
      </c>
      <c r="F165" s="613">
        <f t="shared" si="41"/>
        <v>2004</v>
      </c>
      <c r="G165" s="613">
        <f t="shared" si="41"/>
        <v>2126.8651988008123</v>
      </c>
      <c r="H165" s="613">
        <f t="shared" si="41"/>
        <v>2271.6405301355003</v>
      </c>
      <c r="I165" s="613">
        <f t="shared" si="41"/>
        <v>2445.3709277371254</v>
      </c>
      <c r="J165" s="613">
        <f t="shared" si="41"/>
        <v>2646.89818895501</v>
      </c>
      <c r="K165" s="613">
        <f t="shared" si="41"/>
        <v>2876.6392667434002</v>
      </c>
      <c r="L165" s="613">
        <f t="shared" si="41"/>
        <v>3136.2466846442799</v>
      </c>
      <c r="M165" s="613">
        <f t="shared" si="41"/>
        <v>3424.4109185142556</v>
      </c>
      <c r="N165" s="613">
        <f t="shared" si="41"/>
        <v>3741.3915757712298</v>
      </c>
      <c r="O165" s="613">
        <f t="shared" si="41"/>
        <v>5659.1270687139604</v>
      </c>
      <c r="P165" s="613">
        <f t="shared" si="41"/>
        <v>5992.9757870095546</v>
      </c>
      <c r="Q165" s="613">
        <f t="shared" si="41"/>
        <v>6349.4093771347079</v>
      </c>
      <c r="R165" s="613">
        <f t="shared" si="41"/>
        <v>6730.6863262723773</v>
      </c>
      <c r="S165" s="613">
        <f t="shared" si="41"/>
        <v>7154.1561691246261</v>
      </c>
      <c r="T165" s="613">
        <f t="shared" si="41"/>
        <v>7629.5966089158928</v>
      </c>
      <c r="U165" s="613">
        <f t="shared" si="41"/>
        <v>8117.4588595512687</v>
      </c>
      <c r="V165" s="613">
        <f t="shared" si="41"/>
        <v>8617.4113811512143</v>
      </c>
      <c r="W165" s="613">
        <f t="shared" si="41"/>
        <v>9166.4674875484088</v>
      </c>
      <c r="X165" s="613">
        <f t="shared" si="41"/>
        <v>9767.741986060717</v>
      </c>
      <c r="Y165" s="613">
        <f t="shared" si="41"/>
        <v>10421.489996184917</v>
      </c>
      <c r="Z165" s="613">
        <f t="shared" si="41"/>
        <v>11140.612807321531</v>
      </c>
      <c r="AA165" s="613">
        <f t="shared" si="41"/>
        <v>13400.169131061964</v>
      </c>
      <c r="AB165" s="613">
        <f t="shared" si="41"/>
        <v>14058.747638615372</v>
      </c>
      <c r="AC165" s="613">
        <f t="shared" si="41"/>
        <v>14756.147507461228</v>
      </c>
      <c r="AD165" s="613">
        <f t="shared" si="41"/>
        <v>15495.439049255638</v>
      </c>
      <c r="AE165" s="613">
        <f t="shared" si="41"/>
        <v>16294.824214397466</v>
      </c>
      <c r="AF165" s="613">
        <f t="shared" si="41"/>
        <v>17172.494049038578</v>
      </c>
      <c r="AG165" s="613">
        <f t="shared" si="41"/>
        <v>18022.362755038816</v>
      </c>
      <c r="AH165" s="613">
        <f t="shared" si="41"/>
        <v>18848.121086467141</v>
      </c>
      <c r="AI165" s="613">
        <f t="shared" si="41"/>
        <v>19745.789409380701</v>
      </c>
      <c r="AJ165" s="613">
        <f t="shared" si="41"/>
        <v>20720.078979565511</v>
      </c>
      <c r="AK165" s="613">
        <f t="shared" si="41"/>
        <v>21772.953116379296</v>
      </c>
      <c r="AL165" s="613">
        <f t="shared" si="41"/>
        <v>22923.132144340663</v>
      </c>
      <c r="AM165" s="613">
        <f t="shared" si="41"/>
        <v>25553.396814550379</v>
      </c>
      <c r="AN165" s="613">
        <f t="shared" si="41"/>
        <v>26564.148251249604</v>
      </c>
      <c r="AO165" s="613">
        <f t="shared" si="41"/>
        <v>27631.329695698576</v>
      </c>
      <c r="AP165" s="613">
        <f t="shared" si="41"/>
        <v>28758.891891876254</v>
      </c>
      <c r="AQ165" s="613">
        <f t="shared" si="41"/>
        <v>29965.961244120506</v>
      </c>
      <c r="AR165" s="613">
        <f t="shared" si="41"/>
        <v>31279.853158961225</v>
      </c>
      <c r="AS165" s="613">
        <f t="shared" si="41"/>
        <v>32522.321737141101</v>
      </c>
      <c r="AT165" s="613">
        <f t="shared" si="41"/>
        <v>33701.419953531105</v>
      </c>
      <c r="AU165" s="613">
        <f t="shared" si="41"/>
        <v>34977.161953353665</v>
      </c>
      <c r="AV165" s="613">
        <f t="shared" si="41"/>
        <v>36355.990357831099</v>
      </c>
      <c r="AW165" s="613">
        <f t="shared" si="41"/>
        <v>37841.721047337982</v>
      </c>
      <c r="AX165" s="613">
        <f t="shared" si="41"/>
        <v>39459.385152207913</v>
      </c>
      <c r="AY165" s="613">
        <f t="shared" si="41"/>
        <v>42496.36183932807</v>
      </c>
      <c r="AZ165" s="613">
        <f t="shared" si="41"/>
        <v>43893.489692092226</v>
      </c>
      <c r="BA165" s="613">
        <f t="shared" si="41"/>
        <v>45366.366373409357</v>
      </c>
      <c r="BB165" s="613">
        <f t="shared" si="41"/>
        <v>46919.908568298611</v>
      </c>
      <c r="BC165" s="613">
        <f t="shared" si="41"/>
        <v>48574.256919190018</v>
      </c>
      <c r="BD165" s="613">
        <f t="shared" si="41"/>
        <v>50366.737362583175</v>
      </c>
      <c r="BE165" s="613">
        <f t="shared" si="41"/>
        <v>52039.93561646028</v>
      </c>
      <c r="BF165" s="613">
        <f t="shared" si="41"/>
        <v>53606.690540977768</v>
      </c>
      <c r="BG165" s="613">
        <f t="shared" si="41"/>
        <v>55297.225218496722</v>
      </c>
      <c r="BH165" s="613">
        <f t="shared" si="41"/>
        <v>57119.881788109327</v>
      </c>
      <c r="BI165" s="613">
        <f t="shared" si="41"/>
        <v>59080.508614310849</v>
      </c>
      <c r="BJ165" s="613">
        <f t="shared" si="41"/>
        <v>61211.060546810957</v>
      </c>
      <c r="BK165" s="613">
        <f t="shared" si="41"/>
        <v>62902.565157174511</v>
      </c>
      <c r="BL165" s="613">
        <f t="shared" si="41"/>
        <v>64526.220933182049</v>
      </c>
      <c r="BM165" s="613">
        <f t="shared" si="41"/>
        <v>66225.62553774257</v>
      </c>
      <c r="BN165" s="613">
        <f t="shared" si="41"/>
        <v>68005.695655875199</v>
      </c>
      <c r="BO165" s="613">
        <f t="shared" si="41"/>
        <v>69871.706731209182</v>
      </c>
      <c r="BP165" s="613">
        <f t="shared" ref="BP165:DR165" si="42">BP164*15%</f>
        <v>71853.939766511045</v>
      </c>
      <c r="BQ165" s="613">
        <f t="shared" si="42"/>
        <v>73687.935546029898</v>
      </c>
      <c r="BR165" s="613">
        <f t="shared" si="42"/>
        <v>75387.691132572872</v>
      </c>
      <c r="BS165" s="613">
        <f t="shared" si="42"/>
        <v>77183.012655546831</v>
      </c>
      <c r="BT165" s="613">
        <f t="shared" si="42"/>
        <v>79080.589730501946</v>
      </c>
      <c r="BU165" s="613">
        <f t="shared" si="42"/>
        <v>81087.580246076861</v>
      </c>
      <c r="BV165" s="613">
        <f t="shared" si="42"/>
        <v>83235.679444563386</v>
      </c>
      <c r="BW165" s="613">
        <f t="shared" si="42"/>
        <v>85023.976485227569</v>
      </c>
      <c r="BX165" s="613">
        <f t="shared" si="42"/>
        <v>86756.311466182917</v>
      </c>
      <c r="BY165" s="613">
        <f t="shared" si="42"/>
        <v>88541.810403861644</v>
      </c>
      <c r="BZ165" s="613">
        <f t="shared" si="42"/>
        <v>90383.131496100017</v>
      </c>
      <c r="CA165" s="613">
        <f t="shared" si="42"/>
        <v>92283.06585062595</v>
      </c>
      <c r="CB165" s="613">
        <f t="shared" si="42"/>
        <v>94269.161700714627</v>
      </c>
      <c r="CC165" s="613">
        <f t="shared" si="42"/>
        <v>96123.553550443117</v>
      </c>
      <c r="CD165" s="613">
        <f t="shared" si="42"/>
        <v>97859.411799847439</v>
      </c>
      <c r="CE165" s="613">
        <f t="shared" si="42"/>
        <v>99669.946217455989</v>
      </c>
      <c r="CF165" s="613">
        <f t="shared" si="42"/>
        <v>101560.38413504304</v>
      </c>
      <c r="CG165" s="613">
        <f t="shared" si="42"/>
        <v>103536.31879760713</v>
      </c>
      <c r="CH165" s="613">
        <f t="shared" si="42"/>
        <v>105616.80376545737</v>
      </c>
      <c r="CI165" s="613">
        <f t="shared" si="42"/>
        <v>107397.80789856726</v>
      </c>
      <c r="CJ165" s="613">
        <f t="shared" si="42"/>
        <v>109139.94101350816</v>
      </c>
      <c r="CK165" s="613">
        <f t="shared" si="42"/>
        <v>110919.00159570957</v>
      </c>
      <c r="CL165" s="613">
        <f t="shared" si="42"/>
        <v>112736.83601853458</v>
      </c>
      <c r="CM165" s="613">
        <f t="shared" si="42"/>
        <v>114595.38297401431</v>
      </c>
      <c r="CN165" s="613">
        <f t="shared" si="42"/>
        <v>116513.7773524965</v>
      </c>
      <c r="CO165" s="613">
        <f t="shared" si="42"/>
        <v>118340.6906701035</v>
      </c>
      <c r="CP165" s="613">
        <f t="shared" si="42"/>
        <v>120085.27103292283</v>
      </c>
      <c r="CQ165" s="613">
        <f t="shared" si="42"/>
        <v>121881.72115725839</v>
      </c>
      <c r="CR165" s="613">
        <f t="shared" si="42"/>
        <v>123733.67192641633</v>
      </c>
      <c r="CS165" s="613">
        <f t="shared" si="42"/>
        <v>125645.00838553419</v>
      </c>
      <c r="CT165" s="613">
        <f t="shared" si="42"/>
        <v>127628.96505980311</v>
      </c>
      <c r="CU165" s="613">
        <f t="shared" si="42"/>
        <v>129373.7887696871</v>
      </c>
      <c r="CV165" s="613">
        <f t="shared" si="42"/>
        <v>130918.27687872553</v>
      </c>
      <c r="CW165" s="613">
        <f t="shared" si="42"/>
        <v>132482.08380856729</v>
      </c>
      <c r="CX165" s="613">
        <f t="shared" si="42"/>
        <v>134066.17550025237</v>
      </c>
      <c r="CY165" s="613">
        <f t="shared" si="42"/>
        <v>135671.56619187305</v>
      </c>
      <c r="CZ165" s="613">
        <f t="shared" si="42"/>
        <v>137307.29724923067</v>
      </c>
      <c r="DA165" s="613">
        <f t="shared" si="42"/>
        <v>138858.97562089944</v>
      </c>
      <c r="DB165" s="613">
        <f t="shared" si="42"/>
        <v>140332.83494547807</v>
      </c>
      <c r="DC165" s="613">
        <f t="shared" si="42"/>
        <v>141798.56296891256</v>
      </c>
      <c r="DD165" s="613">
        <f t="shared" si="42"/>
        <v>143255.99355464516</v>
      </c>
      <c r="DE165" s="613">
        <f t="shared" si="42"/>
        <v>144708.79609197582</v>
      </c>
      <c r="DF165" s="613">
        <f t="shared" si="42"/>
        <v>146163.5697910084</v>
      </c>
      <c r="DG165" s="613">
        <f t="shared" si="42"/>
        <v>147539.04004104686</v>
      </c>
      <c r="DH165" s="613">
        <f t="shared" si="42"/>
        <v>148929.3687593943</v>
      </c>
      <c r="DI165" s="613">
        <f t="shared" si="42"/>
        <v>150291.46638795477</v>
      </c>
      <c r="DJ165" s="613">
        <f t="shared" si="42"/>
        <v>151622.50981774964</v>
      </c>
      <c r="DK165" s="613">
        <f t="shared" si="42"/>
        <v>152919.39362890224</v>
      </c>
      <c r="DL165" s="613">
        <f t="shared" si="42"/>
        <v>154178.70185954843</v>
      </c>
      <c r="DM165" s="613">
        <f t="shared" si="42"/>
        <v>155458.67665947322</v>
      </c>
      <c r="DN165" s="613">
        <f t="shared" si="42"/>
        <v>156758.28470021256</v>
      </c>
      <c r="DO165" s="613">
        <f t="shared" si="42"/>
        <v>158031.78053066845</v>
      </c>
      <c r="DP165" s="613">
        <f t="shared" si="42"/>
        <v>159277.3362961211</v>
      </c>
      <c r="DQ165" s="613">
        <f t="shared" si="42"/>
        <v>160492.99619202025</v>
      </c>
      <c r="DR165" s="613">
        <f t="shared" si="42"/>
        <v>161662.95811588762</v>
      </c>
    </row>
    <row r="166" spans="1:122" x14ac:dyDescent="0.2">
      <c r="B166" t="s">
        <v>444</v>
      </c>
      <c r="C166" s="613">
        <f>IF(C164&gt;20000,(C164-20000)*10%,0)</f>
        <v>0</v>
      </c>
      <c r="D166" s="613">
        <f t="shared" ref="D166:BO166" si="43">IF(D164&gt;20000,(D164-20000)*10%,0)</f>
        <v>0</v>
      </c>
      <c r="E166" s="613">
        <f t="shared" si="43"/>
        <v>0</v>
      </c>
      <c r="F166" s="613">
        <f t="shared" si="43"/>
        <v>0</v>
      </c>
      <c r="G166" s="613">
        <f t="shared" si="43"/>
        <v>0</v>
      </c>
      <c r="H166" s="613">
        <f t="shared" si="43"/>
        <v>0</v>
      </c>
      <c r="I166" s="613">
        <f t="shared" si="43"/>
        <v>0</v>
      </c>
      <c r="J166" s="613">
        <f t="shared" si="43"/>
        <v>0</v>
      </c>
      <c r="K166" s="613">
        <f t="shared" si="43"/>
        <v>0</v>
      </c>
      <c r="L166" s="613">
        <f t="shared" si="43"/>
        <v>90.831123096186644</v>
      </c>
      <c r="M166" s="613">
        <f t="shared" si="43"/>
        <v>282.94061234283726</v>
      </c>
      <c r="N166" s="613">
        <f t="shared" si="43"/>
        <v>494.26105051415328</v>
      </c>
      <c r="O166" s="613">
        <f t="shared" si="43"/>
        <v>1772.7513791426406</v>
      </c>
      <c r="P166" s="613">
        <f t="shared" si="43"/>
        <v>1995.3171913397034</v>
      </c>
      <c r="Q166" s="613">
        <f t="shared" si="43"/>
        <v>2232.9395847564724</v>
      </c>
      <c r="R166" s="613">
        <f t="shared" si="43"/>
        <v>2487.1242175149187</v>
      </c>
      <c r="S166" s="613">
        <f t="shared" si="43"/>
        <v>2769.4374460830841</v>
      </c>
      <c r="T166" s="613">
        <f t="shared" si="43"/>
        <v>3086.3977392772622</v>
      </c>
      <c r="U166" s="613">
        <f t="shared" si="43"/>
        <v>3411.6392397008458</v>
      </c>
      <c r="V166" s="613">
        <f t="shared" si="43"/>
        <v>3744.9409207674771</v>
      </c>
      <c r="W166" s="613">
        <f t="shared" si="43"/>
        <v>4110.9783250322735</v>
      </c>
      <c r="X166" s="613">
        <f t="shared" si="43"/>
        <v>4511.8279907071446</v>
      </c>
      <c r="Y166" s="613">
        <f t="shared" si="43"/>
        <v>4947.6599974566116</v>
      </c>
      <c r="Z166" s="613">
        <f t="shared" si="43"/>
        <v>5427.0752048810218</v>
      </c>
      <c r="AA166" s="613">
        <f t="shared" si="43"/>
        <v>6933.446087374643</v>
      </c>
      <c r="AB166" s="613">
        <f t="shared" si="43"/>
        <v>7372.4984257435826</v>
      </c>
      <c r="AC166" s="613">
        <f t="shared" si="43"/>
        <v>7837.4316716408202</v>
      </c>
      <c r="AD166" s="613">
        <f t="shared" si="43"/>
        <v>8330.2926995037596</v>
      </c>
      <c r="AE166" s="613">
        <f t="shared" si="43"/>
        <v>8863.2161429316457</v>
      </c>
      <c r="AF166" s="613">
        <f t="shared" si="43"/>
        <v>9448.3293660257204</v>
      </c>
      <c r="AG166" s="613">
        <f t="shared" si="43"/>
        <v>10014.908503359211</v>
      </c>
      <c r="AH166" s="613">
        <f t="shared" si="43"/>
        <v>10565.414057644763</v>
      </c>
      <c r="AI166" s="613">
        <f t="shared" si="43"/>
        <v>11163.859606253802</v>
      </c>
      <c r="AJ166" s="613">
        <f t="shared" si="43"/>
        <v>11813.385986377009</v>
      </c>
      <c r="AK166" s="613">
        <f t="shared" si="43"/>
        <v>12515.302077586199</v>
      </c>
      <c r="AL166" s="613">
        <f t="shared" si="43"/>
        <v>13282.088096227111</v>
      </c>
      <c r="AM166" s="613">
        <f t="shared" si="43"/>
        <v>15035.597876366921</v>
      </c>
      <c r="AN166" s="613">
        <f t="shared" si="43"/>
        <v>15709.432167499737</v>
      </c>
      <c r="AO166" s="613">
        <f t="shared" si="43"/>
        <v>16420.886463799052</v>
      </c>
      <c r="AP166" s="613">
        <f t="shared" si="43"/>
        <v>17172.59459458417</v>
      </c>
      <c r="AQ166" s="613">
        <f t="shared" si="43"/>
        <v>17977.307496080339</v>
      </c>
      <c r="AR166" s="613">
        <f t="shared" si="43"/>
        <v>18853.235439307486</v>
      </c>
      <c r="AS166" s="613">
        <f t="shared" si="43"/>
        <v>19681.547824760739</v>
      </c>
      <c r="AT166" s="613">
        <f t="shared" si="43"/>
        <v>20467.613302354075</v>
      </c>
      <c r="AU166" s="613">
        <f t="shared" si="43"/>
        <v>21318.107968902445</v>
      </c>
      <c r="AV166" s="613">
        <f t="shared" si="43"/>
        <v>22237.326905220732</v>
      </c>
      <c r="AW166" s="613">
        <f t="shared" si="43"/>
        <v>23227.814031558657</v>
      </c>
      <c r="AX166" s="613">
        <f t="shared" si="43"/>
        <v>24306.25676813861</v>
      </c>
      <c r="AY166" s="613">
        <f t="shared" si="43"/>
        <v>26330.907892885381</v>
      </c>
      <c r="AZ166" s="613">
        <f t="shared" si="43"/>
        <v>27262.326461394819</v>
      </c>
      <c r="BA166" s="613">
        <f t="shared" si="43"/>
        <v>28244.244248939576</v>
      </c>
      <c r="BB166" s="613">
        <f t="shared" si="43"/>
        <v>29279.93904553241</v>
      </c>
      <c r="BC166" s="613">
        <f t="shared" si="43"/>
        <v>30382.837946126681</v>
      </c>
      <c r="BD166" s="613">
        <f t="shared" si="43"/>
        <v>31577.824908388786</v>
      </c>
      <c r="BE166" s="613">
        <f t="shared" si="43"/>
        <v>32693.290410973525</v>
      </c>
      <c r="BF166" s="613">
        <f t="shared" si="43"/>
        <v>33737.793693985179</v>
      </c>
      <c r="BG166" s="613">
        <f t="shared" si="43"/>
        <v>34864.816812331148</v>
      </c>
      <c r="BH166" s="613">
        <f t="shared" si="43"/>
        <v>36079.921192072885</v>
      </c>
      <c r="BI166" s="613">
        <f t="shared" si="43"/>
        <v>37387.005742873902</v>
      </c>
      <c r="BJ166" s="613">
        <f t="shared" si="43"/>
        <v>38807.373697873976</v>
      </c>
      <c r="BK166" s="613">
        <f t="shared" si="43"/>
        <v>39935.04343811635</v>
      </c>
      <c r="BL166" s="613">
        <f t="shared" si="43"/>
        <v>41017.480622121366</v>
      </c>
      <c r="BM166" s="613">
        <f t="shared" si="43"/>
        <v>42150.417025161718</v>
      </c>
      <c r="BN166" s="613">
        <f t="shared" si="43"/>
        <v>43337.13043725014</v>
      </c>
      <c r="BO166" s="613">
        <f t="shared" si="43"/>
        <v>44581.137820806121</v>
      </c>
      <c r="BP166" s="613">
        <f t="shared" ref="BP166:DR166" si="44">IF(BP164&gt;20000,(BP164-20000)*10%,0)</f>
        <v>45902.626511007373</v>
      </c>
      <c r="BQ166" s="613">
        <f t="shared" si="44"/>
        <v>47125.290364019937</v>
      </c>
      <c r="BR166" s="613">
        <f t="shared" si="44"/>
        <v>48258.460755048589</v>
      </c>
      <c r="BS166" s="613">
        <f t="shared" si="44"/>
        <v>49455.341770364554</v>
      </c>
      <c r="BT166" s="613">
        <f t="shared" si="44"/>
        <v>50720.393153667967</v>
      </c>
      <c r="BU166" s="613">
        <f t="shared" si="44"/>
        <v>52058.386830717907</v>
      </c>
      <c r="BV166" s="613">
        <f t="shared" si="44"/>
        <v>53490.452963042262</v>
      </c>
      <c r="BW166" s="613">
        <f t="shared" si="44"/>
        <v>54682.65099015172</v>
      </c>
      <c r="BX166" s="613">
        <f t="shared" si="44"/>
        <v>55837.540977455283</v>
      </c>
      <c r="BY166" s="613">
        <f t="shared" si="44"/>
        <v>57027.873602574437</v>
      </c>
      <c r="BZ166" s="613">
        <f t="shared" si="44"/>
        <v>58255.420997400011</v>
      </c>
      <c r="CA166" s="613">
        <f t="shared" si="44"/>
        <v>59522.043900417309</v>
      </c>
      <c r="CB166" s="613">
        <f t="shared" si="44"/>
        <v>60846.10780047642</v>
      </c>
      <c r="CC166" s="613">
        <f t="shared" si="44"/>
        <v>62082.369033628755</v>
      </c>
      <c r="CD166" s="613">
        <f t="shared" si="44"/>
        <v>63239.607866564969</v>
      </c>
      <c r="CE166" s="613">
        <f t="shared" si="44"/>
        <v>64446.630811637326</v>
      </c>
      <c r="CF166" s="613">
        <f t="shared" si="44"/>
        <v>65706.922756695363</v>
      </c>
      <c r="CG166" s="613">
        <f t="shared" si="44"/>
        <v>67024.212531738085</v>
      </c>
      <c r="CH166" s="613">
        <f t="shared" si="44"/>
        <v>68411.202510304909</v>
      </c>
      <c r="CI166" s="613">
        <f t="shared" si="44"/>
        <v>69598.538599044841</v>
      </c>
      <c r="CJ166" s="613">
        <f t="shared" si="44"/>
        <v>70759.960675672104</v>
      </c>
      <c r="CK166" s="613">
        <f t="shared" si="44"/>
        <v>71946.001063806398</v>
      </c>
      <c r="CL166" s="613">
        <f t="shared" si="44"/>
        <v>73157.890679023054</v>
      </c>
      <c r="CM166" s="613">
        <f t="shared" si="44"/>
        <v>74396.921982676213</v>
      </c>
      <c r="CN166" s="613">
        <f t="shared" si="44"/>
        <v>75675.851568330996</v>
      </c>
      <c r="CO166" s="613">
        <f t="shared" si="44"/>
        <v>76893.793780069012</v>
      </c>
      <c r="CP166" s="613">
        <f t="shared" si="44"/>
        <v>78056.84735528189</v>
      </c>
      <c r="CQ166" s="613">
        <f t="shared" si="44"/>
        <v>79254.480771505609</v>
      </c>
      <c r="CR166" s="613">
        <f t="shared" si="44"/>
        <v>80489.114617610889</v>
      </c>
      <c r="CS166" s="613">
        <f t="shared" si="44"/>
        <v>81763.338923689473</v>
      </c>
      <c r="CT166" s="613">
        <f t="shared" si="44"/>
        <v>83085.976706535424</v>
      </c>
      <c r="CU166" s="613">
        <f t="shared" si="44"/>
        <v>84249.192513124741</v>
      </c>
      <c r="CV166" s="613">
        <f t="shared" si="44"/>
        <v>85278.851252483699</v>
      </c>
      <c r="CW166" s="613">
        <f t="shared" si="44"/>
        <v>86321.38920571153</v>
      </c>
      <c r="CX166" s="613">
        <f t="shared" si="44"/>
        <v>87377.450333501591</v>
      </c>
      <c r="CY166" s="613">
        <f t="shared" si="44"/>
        <v>88447.710794582046</v>
      </c>
      <c r="CZ166" s="613">
        <f t="shared" si="44"/>
        <v>89538.198166153801</v>
      </c>
      <c r="DA166" s="613">
        <f t="shared" si="44"/>
        <v>90572.650413932963</v>
      </c>
      <c r="DB166" s="613">
        <f t="shared" si="44"/>
        <v>91555.223296985394</v>
      </c>
      <c r="DC166" s="613">
        <f t="shared" si="44"/>
        <v>92532.375312608376</v>
      </c>
      <c r="DD166" s="613">
        <f t="shared" si="44"/>
        <v>93503.995703096793</v>
      </c>
      <c r="DE166" s="613">
        <f t="shared" si="44"/>
        <v>94472.530727983889</v>
      </c>
      <c r="DF166" s="613">
        <f t="shared" si="44"/>
        <v>95442.37986067227</v>
      </c>
      <c r="DG166" s="613">
        <f t="shared" si="44"/>
        <v>96359.360027364586</v>
      </c>
      <c r="DH166" s="613">
        <f t="shared" si="44"/>
        <v>97286.245839596202</v>
      </c>
      <c r="DI166" s="613">
        <f t="shared" si="44"/>
        <v>98194.310925303202</v>
      </c>
      <c r="DJ166" s="613">
        <f t="shared" si="44"/>
        <v>99081.673211833098</v>
      </c>
      <c r="DK166" s="613">
        <f t="shared" si="44"/>
        <v>99946.262419268169</v>
      </c>
      <c r="DL166" s="613">
        <f t="shared" si="44"/>
        <v>100785.80123969897</v>
      </c>
      <c r="DM166" s="613">
        <f t="shared" si="44"/>
        <v>101639.11777298215</v>
      </c>
      <c r="DN166" s="613">
        <f t="shared" si="44"/>
        <v>102505.52313347504</v>
      </c>
      <c r="DO166" s="613">
        <f t="shared" si="44"/>
        <v>103354.52035377896</v>
      </c>
      <c r="DP166" s="613">
        <f t="shared" si="44"/>
        <v>104184.89086408073</v>
      </c>
      <c r="DQ166" s="613">
        <f t="shared" si="44"/>
        <v>104995.33079468017</v>
      </c>
      <c r="DR166" s="613">
        <f t="shared" si="44"/>
        <v>105775.30541059175</v>
      </c>
    </row>
    <row r="167" spans="1:122" x14ac:dyDescent="0.2">
      <c r="B167" t="s">
        <v>445</v>
      </c>
      <c r="C167" s="613">
        <f>C164*9%</f>
        <v>1008</v>
      </c>
      <c r="D167" s="613">
        <f t="shared" ref="D167:BO167" si="45">D164*9%</f>
        <v>1072.8</v>
      </c>
      <c r="E167" s="613">
        <f t="shared" si="45"/>
        <v>1137.5999999999999</v>
      </c>
      <c r="F167" s="613">
        <f t="shared" si="45"/>
        <v>1202.3999999999999</v>
      </c>
      <c r="G167" s="613">
        <f t="shared" si="45"/>
        <v>1276.1191192804874</v>
      </c>
      <c r="H167" s="613">
        <f t="shared" si="45"/>
        <v>1362.9843180813002</v>
      </c>
      <c r="I167" s="613">
        <f t="shared" si="45"/>
        <v>1467.2225566422753</v>
      </c>
      <c r="J167" s="613">
        <f t="shared" si="45"/>
        <v>1588.1389133730061</v>
      </c>
      <c r="K167" s="613">
        <f t="shared" si="45"/>
        <v>1725.9835600460401</v>
      </c>
      <c r="L167" s="613">
        <f t="shared" si="45"/>
        <v>1881.7480107865679</v>
      </c>
      <c r="M167" s="613">
        <f t="shared" si="45"/>
        <v>2054.6465511085535</v>
      </c>
      <c r="N167" s="613">
        <f t="shared" si="45"/>
        <v>2244.8349454627378</v>
      </c>
      <c r="O167" s="613">
        <f t="shared" si="45"/>
        <v>3395.4762412283762</v>
      </c>
      <c r="P167" s="613">
        <f t="shared" si="45"/>
        <v>3595.7854722057327</v>
      </c>
      <c r="Q167" s="613">
        <f t="shared" si="45"/>
        <v>3809.6456262808251</v>
      </c>
      <c r="R167" s="613">
        <f t="shared" si="45"/>
        <v>4038.4117957634267</v>
      </c>
      <c r="S167" s="613">
        <f t="shared" si="45"/>
        <v>4292.4937014747757</v>
      </c>
      <c r="T167" s="613">
        <f t="shared" si="45"/>
        <v>4577.7579653495359</v>
      </c>
      <c r="U167" s="613">
        <f t="shared" si="45"/>
        <v>4870.4753157307614</v>
      </c>
      <c r="V167" s="613">
        <f t="shared" si="45"/>
        <v>5170.4468286907295</v>
      </c>
      <c r="W167" s="613">
        <f t="shared" si="45"/>
        <v>5499.880492529046</v>
      </c>
      <c r="X167" s="613">
        <f t="shared" si="45"/>
        <v>5860.6451916364304</v>
      </c>
      <c r="Y167" s="613">
        <f t="shared" si="45"/>
        <v>6252.8939977109494</v>
      </c>
      <c r="Z167" s="613">
        <f t="shared" si="45"/>
        <v>6684.3676843929188</v>
      </c>
      <c r="AA167" s="613">
        <f t="shared" si="45"/>
        <v>8040.1014786371779</v>
      </c>
      <c r="AB167" s="613">
        <f t="shared" si="45"/>
        <v>8435.2485831692229</v>
      </c>
      <c r="AC167" s="613">
        <f t="shared" si="45"/>
        <v>8853.6885044767369</v>
      </c>
      <c r="AD167" s="613">
        <f t="shared" si="45"/>
        <v>9297.2634295533826</v>
      </c>
      <c r="AE167" s="613">
        <f t="shared" si="45"/>
        <v>9776.8945286384806</v>
      </c>
      <c r="AF167" s="613">
        <f t="shared" si="45"/>
        <v>10303.496429423149</v>
      </c>
      <c r="AG167" s="613">
        <f t="shared" si="45"/>
        <v>10813.417653023289</v>
      </c>
      <c r="AH167" s="613">
        <f t="shared" si="45"/>
        <v>11308.872651880285</v>
      </c>
      <c r="AI167" s="613">
        <f t="shared" si="45"/>
        <v>11847.473645628421</v>
      </c>
      <c r="AJ167" s="613">
        <f t="shared" si="45"/>
        <v>12432.047387739307</v>
      </c>
      <c r="AK167" s="613">
        <f t="shared" si="45"/>
        <v>13063.771869827578</v>
      </c>
      <c r="AL167" s="613">
        <f t="shared" si="45"/>
        <v>13753.879286604399</v>
      </c>
      <c r="AM167" s="613">
        <f t="shared" si="45"/>
        <v>15332.038088730227</v>
      </c>
      <c r="AN167" s="613">
        <f t="shared" si="45"/>
        <v>15938.488950749763</v>
      </c>
      <c r="AO167" s="613">
        <f t="shared" si="45"/>
        <v>16578.797817419145</v>
      </c>
      <c r="AP167" s="613">
        <f t="shared" si="45"/>
        <v>17255.335135125752</v>
      </c>
      <c r="AQ167" s="613">
        <f t="shared" si="45"/>
        <v>17979.576746472303</v>
      </c>
      <c r="AR167" s="613">
        <f t="shared" si="45"/>
        <v>18767.911895376736</v>
      </c>
      <c r="AS167" s="613">
        <f t="shared" si="45"/>
        <v>19513.393042284661</v>
      </c>
      <c r="AT167" s="613">
        <f t="shared" si="45"/>
        <v>20220.851972118664</v>
      </c>
      <c r="AU167" s="613">
        <f t="shared" si="45"/>
        <v>20986.297172012197</v>
      </c>
      <c r="AV167" s="613">
        <f t="shared" si="45"/>
        <v>21813.59421469866</v>
      </c>
      <c r="AW167" s="613">
        <f t="shared" si="45"/>
        <v>22705.032628402791</v>
      </c>
      <c r="AX167" s="613">
        <f t="shared" si="45"/>
        <v>23675.631091324747</v>
      </c>
      <c r="AY167" s="613">
        <f t="shared" si="45"/>
        <v>25497.817103596841</v>
      </c>
      <c r="AZ167" s="613">
        <f t="shared" si="45"/>
        <v>26336.093815255335</v>
      </c>
      <c r="BA167" s="613">
        <f t="shared" si="45"/>
        <v>27219.819824045615</v>
      </c>
      <c r="BB167" s="613">
        <f t="shared" si="45"/>
        <v>28151.945140979165</v>
      </c>
      <c r="BC167" s="613">
        <f t="shared" si="45"/>
        <v>29144.55415151401</v>
      </c>
      <c r="BD167" s="613">
        <f t="shared" si="45"/>
        <v>30220.042417549907</v>
      </c>
      <c r="BE167" s="613">
        <f t="shared" si="45"/>
        <v>31223.961369876168</v>
      </c>
      <c r="BF167" s="613">
        <f t="shared" si="45"/>
        <v>32164.01432458666</v>
      </c>
      <c r="BG167" s="613">
        <f t="shared" si="45"/>
        <v>33178.335131098029</v>
      </c>
      <c r="BH167" s="613">
        <f t="shared" si="45"/>
        <v>34271.929072865598</v>
      </c>
      <c r="BI167" s="613">
        <f t="shared" si="45"/>
        <v>35448.305168586514</v>
      </c>
      <c r="BJ167" s="613">
        <f t="shared" si="45"/>
        <v>36726.636328086577</v>
      </c>
      <c r="BK167" s="613">
        <f t="shared" si="45"/>
        <v>37741.53909430471</v>
      </c>
      <c r="BL167" s="613">
        <f t="shared" si="45"/>
        <v>38715.732559909229</v>
      </c>
      <c r="BM167" s="613">
        <f t="shared" si="45"/>
        <v>39735.375322645545</v>
      </c>
      <c r="BN167" s="613">
        <f t="shared" si="45"/>
        <v>40803.417393525124</v>
      </c>
      <c r="BO167" s="613">
        <f t="shared" si="45"/>
        <v>41923.024038725511</v>
      </c>
      <c r="BP167" s="613">
        <f t="shared" ref="BP167:DR167" si="46">BP164*9%</f>
        <v>43112.363859906625</v>
      </c>
      <c r="BQ167" s="613">
        <f t="shared" si="46"/>
        <v>44212.76132761794</v>
      </c>
      <c r="BR167" s="613">
        <f t="shared" si="46"/>
        <v>45232.614679543723</v>
      </c>
      <c r="BS167" s="613">
        <f t="shared" si="46"/>
        <v>46309.8075933281</v>
      </c>
      <c r="BT167" s="613">
        <f t="shared" si="46"/>
        <v>47448.353838301162</v>
      </c>
      <c r="BU167" s="613">
        <f t="shared" si="46"/>
        <v>48652.548147646114</v>
      </c>
      <c r="BV167" s="613">
        <f t="shared" si="46"/>
        <v>49941.407666738029</v>
      </c>
      <c r="BW167" s="613">
        <f t="shared" si="46"/>
        <v>51014.385891136546</v>
      </c>
      <c r="BX167" s="613">
        <f t="shared" si="46"/>
        <v>52053.786879709747</v>
      </c>
      <c r="BY167" s="613">
        <f t="shared" si="46"/>
        <v>53125.086242316989</v>
      </c>
      <c r="BZ167" s="613">
        <f t="shared" si="46"/>
        <v>54229.878897660012</v>
      </c>
      <c r="CA167" s="613">
        <f t="shared" si="46"/>
        <v>55369.839510375568</v>
      </c>
      <c r="CB167" s="613">
        <f t="shared" si="46"/>
        <v>56561.497020428775</v>
      </c>
      <c r="CC167" s="613">
        <f t="shared" si="46"/>
        <v>57674.132130265869</v>
      </c>
      <c r="CD167" s="613">
        <f t="shared" si="46"/>
        <v>58715.647079908464</v>
      </c>
      <c r="CE167" s="613">
        <f t="shared" si="46"/>
        <v>59801.967730473589</v>
      </c>
      <c r="CF167" s="613">
        <f t="shared" si="46"/>
        <v>60936.230481025821</v>
      </c>
      <c r="CG167" s="613">
        <f t="shared" si="46"/>
        <v>62121.791278564277</v>
      </c>
      <c r="CH167" s="613">
        <f t="shared" si="46"/>
        <v>63370.082259274415</v>
      </c>
      <c r="CI167" s="613">
        <f t="shared" si="46"/>
        <v>64438.684739140357</v>
      </c>
      <c r="CJ167" s="613">
        <f t="shared" si="46"/>
        <v>65483.964608104892</v>
      </c>
      <c r="CK167" s="613">
        <f t="shared" si="46"/>
        <v>66551.400957425751</v>
      </c>
      <c r="CL167" s="613">
        <f t="shared" si="46"/>
        <v>67642.101611120743</v>
      </c>
      <c r="CM167" s="613">
        <f t="shared" si="46"/>
        <v>68757.229784408584</v>
      </c>
      <c r="CN167" s="613">
        <f t="shared" si="46"/>
        <v>69908.266411497898</v>
      </c>
      <c r="CO167" s="613">
        <f t="shared" si="46"/>
        <v>71004.414402062102</v>
      </c>
      <c r="CP167" s="613">
        <f t="shared" si="46"/>
        <v>72051.162619753697</v>
      </c>
      <c r="CQ167" s="613">
        <f t="shared" si="46"/>
        <v>73129.032694355032</v>
      </c>
      <c r="CR167" s="613">
        <f t="shared" si="46"/>
        <v>74240.203155849798</v>
      </c>
      <c r="CS167" s="613">
        <f t="shared" si="46"/>
        <v>75387.005031320514</v>
      </c>
      <c r="CT167" s="613">
        <f t="shared" si="46"/>
        <v>76577.379035881866</v>
      </c>
      <c r="CU167" s="613">
        <f t="shared" si="46"/>
        <v>77624.273261812268</v>
      </c>
      <c r="CV167" s="613">
        <f t="shared" si="46"/>
        <v>78550.966127235326</v>
      </c>
      <c r="CW167" s="613">
        <f t="shared" si="46"/>
        <v>79489.25028514037</v>
      </c>
      <c r="CX167" s="613">
        <f t="shared" si="46"/>
        <v>80439.705300151429</v>
      </c>
      <c r="CY167" s="613">
        <f t="shared" si="46"/>
        <v>81402.939715123837</v>
      </c>
      <c r="CZ167" s="613">
        <f t="shared" si="46"/>
        <v>82384.378349538412</v>
      </c>
      <c r="DA167" s="613">
        <f t="shared" si="46"/>
        <v>83315.385372539662</v>
      </c>
      <c r="DB167" s="613">
        <f t="shared" si="46"/>
        <v>84199.700967286844</v>
      </c>
      <c r="DC167" s="613">
        <f t="shared" si="46"/>
        <v>85079.137781347541</v>
      </c>
      <c r="DD167" s="613">
        <f t="shared" si="46"/>
        <v>85953.596132787105</v>
      </c>
      <c r="DE167" s="613">
        <f t="shared" si="46"/>
        <v>86825.277655185491</v>
      </c>
      <c r="DF167" s="613">
        <f t="shared" si="46"/>
        <v>87698.141874605033</v>
      </c>
      <c r="DG167" s="613">
        <f t="shared" si="46"/>
        <v>88523.424024628126</v>
      </c>
      <c r="DH167" s="613">
        <f t="shared" si="46"/>
        <v>89357.621255636579</v>
      </c>
      <c r="DI167" s="613">
        <f t="shared" si="46"/>
        <v>90174.879832772873</v>
      </c>
      <c r="DJ167" s="613">
        <f t="shared" si="46"/>
        <v>90973.505890649772</v>
      </c>
      <c r="DK167" s="613">
        <f t="shared" si="46"/>
        <v>91751.636177341337</v>
      </c>
      <c r="DL167" s="613">
        <f t="shared" si="46"/>
        <v>92507.221115729059</v>
      </c>
      <c r="DM167" s="613">
        <f t="shared" si="46"/>
        <v>93275.205995683922</v>
      </c>
      <c r="DN167" s="613">
        <f t="shared" si="46"/>
        <v>94054.970820127535</v>
      </c>
      <c r="DO167" s="613">
        <f t="shared" si="46"/>
        <v>94819.06831840107</v>
      </c>
      <c r="DP167" s="613">
        <f t="shared" si="46"/>
        <v>95566.401777672654</v>
      </c>
      <c r="DQ167" s="613">
        <f t="shared" si="46"/>
        <v>96295.797715212146</v>
      </c>
      <c r="DR167" s="613">
        <f t="shared" si="46"/>
        <v>96997.774869532572</v>
      </c>
    </row>
    <row r="168" spans="1:122" x14ac:dyDescent="0.2">
      <c r="B168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T168" s="70"/>
      <c r="CU168" s="70"/>
      <c r="CV168" s="70"/>
      <c r="CW168" s="70"/>
      <c r="CX168" s="70"/>
      <c r="CY168" s="70"/>
      <c r="CZ168" s="70"/>
      <c r="DA168" s="70"/>
      <c r="DB168" s="70"/>
      <c r="DC168" s="70"/>
      <c r="DD168" s="70"/>
      <c r="DE168" s="70"/>
      <c r="DF168" s="70"/>
      <c r="DG168" s="70"/>
      <c r="DH168" s="70"/>
      <c r="DI168" s="70"/>
      <c r="DJ168" s="70"/>
      <c r="DK168" s="70"/>
      <c r="DL168" s="70"/>
      <c r="DM168" s="70"/>
      <c r="DN168" s="70"/>
      <c r="DO168" s="70"/>
      <c r="DP168" s="70"/>
      <c r="DQ168" s="70"/>
      <c r="DR168" s="70"/>
    </row>
    <row r="169" spans="1:122" x14ac:dyDescent="0.2">
      <c r="B169" t="s">
        <v>446</v>
      </c>
      <c r="C169" s="70">
        <f>C163*0.65%</f>
        <v>227.50000000000003</v>
      </c>
      <c r="D169" s="70">
        <f t="shared" ref="D169:BO169" si="47">D163*0.65%</f>
        <v>242.12500000000003</v>
      </c>
      <c r="E169" s="70">
        <f t="shared" si="47"/>
        <v>256.75</v>
      </c>
      <c r="F169" s="70">
        <f t="shared" si="47"/>
        <v>271.375</v>
      </c>
      <c r="G169" s="70">
        <f t="shared" si="47"/>
        <v>288.01299567094338</v>
      </c>
      <c r="H169" s="70">
        <f t="shared" si="47"/>
        <v>307.61798845584906</v>
      </c>
      <c r="I169" s="70">
        <f t="shared" si="47"/>
        <v>331.14397979773577</v>
      </c>
      <c r="J169" s="70">
        <f t="shared" si="47"/>
        <v>358.43412975432437</v>
      </c>
      <c r="K169" s="70">
        <f t="shared" si="47"/>
        <v>389.54490070483541</v>
      </c>
      <c r="L169" s="70">
        <f t="shared" si="47"/>
        <v>424.70007187891292</v>
      </c>
      <c r="M169" s="70">
        <f t="shared" si="47"/>
        <v>463.72231188213885</v>
      </c>
      <c r="N169" s="70">
        <f t="shared" si="47"/>
        <v>506.64677588568742</v>
      </c>
      <c r="O169" s="70">
        <f t="shared" si="47"/>
        <v>766.3401238883489</v>
      </c>
      <c r="P169" s="70">
        <f t="shared" si="47"/>
        <v>811.54880449087727</v>
      </c>
      <c r="Q169" s="70">
        <f t="shared" si="47"/>
        <v>859.81585315365851</v>
      </c>
      <c r="R169" s="70">
        <f t="shared" si="47"/>
        <v>911.44710668271784</v>
      </c>
      <c r="S169" s="70">
        <f t="shared" si="47"/>
        <v>968.79198123562651</v>
      </c>
      <c r="T169" s="70">
        <f t="shared" si="47"/>
        <v>1033.174540790694</v>
      </c>
      <c r="U169" s="70">
        <f t="shared" si="47"/>
        <v>1099.2392205642343</v>
      </c>
      <c r="V169" s="70">
        <f t="shared" si="47"/>
        <v>1166.9411245308938</v>
      </c>
      <c r="W169" s="70">
        <f t="shared" si="47"/>
        <v>1241.2924722721807</v>
      </c>
      <c r="X169" s="70">
        <f t="shared" si="47"/>
        <v>1322.7150606123887</v>
      </c>
      <c r="Y169" s="70">
        <f t="shared" si="47"/>
        <v>1411.2434369833741</v>
      </c>
      <c r="Z169" s="70">
        <f t="shared" si="47"/>
        <v>1508.6246509914577</v>
      </c>
      <c r="AA169" s="70">
        <f t="shared" si="47"/>
        <v>1814.6062364979744</v>
      </c>
      <c r="AB169" s="70">
        <f t="shared" si="47"/>
        <v>1903.7887427291653</v>
      </c>
      <c r="AC169" s="70">
        <f t="shared" si="47"/>
        <v>1998.2283083020416</v>
      </c>
      <c r="AD169" s="70">
        <f t="shared" si="47"/>
        <v>2098.3407045867011</v>
      </c>
      <c r="AE169" s="70">
        <f t="shared" si="47"/>
        <v>2206.5907790329902</v>
      </c>
      <c r="AF169" s="70">
        <f t="shared" si="47"/>
        <v>2325.4419024739746</v>
      </c>
      <c r="AG169" s="70">
        <f t="shared" si="47"/>
        <v>2440.5282897448396</v>
      </c>
      <c r="AH169" s="70">
        <f t="shared" si="47"/>
        <v>2552.3497304590924</v>
      </c>
      <c r="AI169" s="70">
        <f t="shared" si="47"/>
        <v>2673.9089825203037</v>
      </c>
      <c r="AJ169" s="70">
        <f t="shared" si="47"/>
        <v>2805.8440284828303</v>
      </c>
      <c r="AK169" s="70">
        <f t="shared" si="47"/>
        <v>2948.4207345096966</v>
      </c>
      <c r="AL169" s="70">
        <f t="shared" si="47"/>
        <v>3104.1741445461321</v>
      </c>
      <c r="AM169" s="70">
        <f t="shared" si="47"/>
        <v>3460.355818637031</v>
      </c>
      <c r="AN169" s="70">
        <f t="shared" si="47"/>
        <v>3597.2284090233843</v>
      </c>
      <c r="AO169" s="70">
        <f t="shared" si="47"/>
        <v>3741.7425629591826</v>
      </c>
      <c r="AP169" s="70">
        <f t="shared" si="47"/>
        <v>3894.4332770249102</v>
      </c>
      <c r="AQ169" s="70">
        <f t="shared" si="47"/>
        <v>4057.8905851413192</v>
      </c>
      <c r="AR169" s="70">
        <f t="shared" si="47"/>
        <v>4235.8134486093331</v>
      </c>
      <c r="AS169" s="70">
        <f t="shared" si="47"/>
        <v>4404.0644019045249</v>
      </c>
      <c r="AT169" s="70">
        <f t="shared" si="47"/>
        <v>4563.7339520406713</v>
      </c>
      <c r="AU169" s="70">
        <f t="shared" si="47"/>
        <v>4736.4906811833089</v>
      </c>
      <c r="AV169" s="70">
        <f t="shared" si="47"/>
        <v>4923.2070276229615</v>
      </c>
      <c r="AW169" s="70">
        <f t="shared" si="47"/>
        <v>5124.3997251603523</v>
      </c>
      <c r="AX169" s="70">
        <f t="shared" si="47"/>
        <v>5343.4584060281559</v>
      </c>
      <c r="AY169" s="70">
        <f t="shared" si="47"/>
        <v>5754.7156657423429</v>
      </c>
      <c r="AZ169" s="70">
        <f t="shared" si="47"/>
        <v>5943.9100624708226</v>
      </c>
      <c r="BA169" s="70">
        <f t="shared" si="47"/>
        <v>6143.3621130658512</v>
      </c>
      <c r="BB169" s="70">
        <f t="shared" si="47"/>
        <v>6353.7376186237716</v>
      </c>
      <c r="BC169" s="70">
        <f t="shared" si="47"/>
        <v>6577.763957806982</v>
      </c>
      <c r="BD169" s="70">
        <f t="shared" si="47"/>
        <v>6820.4956845164725</v>
      </c>
      <c r="BE169" s="70">
        <f t="shared" si="47"/>
        <v>7047.0746147289965</v>
      </c>
      <c r="BF169" s="70">
        <f t="shared" si="47"/>
        <v>7259.2393440907399</v>
      </c>
      <c r="BG169" s="70">
        <f t="shared" si="47"/>
        <v>7488.1659150047653</v>
      </c>
      <c r="BH169" s="70">
        <f t="shared" si="47"/>
        <v>7734.9839921398052</v>
      </c>
      <c r="BI169" s="70">
        <f t="shared" si="47"/>
        <v>8000.4855415212614</v>
      </c>
      <c r="BJ169" s="70">
        <f t="shared" si="47"/>
        <v>8288.9977823806512</v>
      </c>
      <c r="BK169" s="70">
        <f t="shared" si="47"/>
        <v>8518.0556983673832</v>
      </c>
      <c r="BL169" s="70">
        <f t="shared" si="47"/>
        <v>8737.9257513684024</v>
      </c>
      <c r="BM169" s="70">
        <f t="shared" si="47"/>
        <v>8968.0534582359742</v>
      </c>
      <c r="BN169" s="70">
        <f t="shared" si="47"/>
        <v>9209.104620066435</v>
      </c>
      <c r="BO169" s="70">
        <f t="shared" si="47"/>
        <v>9461.7936198512452</v>
      </c>
      <c r="BP169" s="70">
        <f t="shared" ref="BP169:DR169" si="48">BP163*0.65%</f>
        <v>9730.2210100483735</v>
      </c>
      <c r="BQ169" s="70">
        <f t="shared" si="48"/>
        <v>9978.5746051915485</v>
      </c>
      <c r="BR169" s="70">
        <f t="shared" si="48"/>
        <v>10208.749840869245</v>
      </c>
      <c r="BS169" s="70">
        <f t="shared" si="48"/>
        <v>10451.8662971053</v>
      </c>
      <c r="BT169" s="70">
        <f t="shared" si="48"/>
        <v>10708.829859338804</v>
      </c>
      <c r="BU169" s="70">
        <f t="shared" si="48"/>
        <v>10980.609824989575</v>
      </c>
      <c r="BV169" s="70">
        <f t="shared" si="48"/>
        <v>11271.498258117959</v>
      </c>
      <c r="BW169" s="70">
        <f t="shared" si="48"/>
        <v>11513.663482374568</v>
      </c>
      <c r="BX169" s="70">
        <f t="shared" si="48"/>
        <v>11748.250511045604</v>
      </c>
      <c r="BY169" s="70">
        <f t="shared" si="48"/>
        <v>11990.036825522933</v>
      </c>
      <c r="BZ169" s="70">
        <f t="shared" si="48"/>
        <v>12239.38239009688</v>
      </c>
      <c r="CA169" s="70">
        <f t="shared" si="48"/>
        <v>12496.665167272266</v>
      </c>
      <c r="CB169" s="70">
        <f t="shared" si="48"/>
        <v>12765.615646971773</v>
      </c>
      <c r="CC169" s="70">
        <f t="shared" si="48"/>
        <v>13016.73120995584</v>
      </c>
      <c r="CD169" s="70">
        <f t="shared" si="48"/>
        <v>13251.795347896008</v>
      </c>
      <c r="CE169" s="70">
        <f t="shared" si="48"/>
        <v>13496.971883613831</v>
      </c>
      <c r="CF169" s="70">
        <f t="shared" si="48"/>
        <v>13752.968684953747</v>
      </c>
      <c r="CG169" s="70">
        <f t="shared" si="48"/>
        <v>14020.5431705093</v>
      </c>
      <c r="CH169" s="70">
        <f t="shared" si="48"/>
        <v>14302.275509905687</v>
      </c>
      <c r="CI169" s="70">
        <f t="shared" si="48"/>
        <v>14543.453152930986</v>
      </c>
      <c r="CJ169" s="70">
        <f t="shared" si="48"/>
        <v>14779.367012245897</v>
      </c>
      <c r="CK169" s="70">
        <f t="shared" si="48"/>
        <v>15020.281466085673</v>
      </c>
      <c r="CL169" s="70">
        <f t="shared" si="48"/>
        <v>15266.446544176561</v>
      </c>
      <c r="CM169" s="70">
        <f t="shared" si="48"/>
        <v>15518.124777731105</v>
      </c>
      <c r="CN169" s="70">
        <f t="shared" si="48"/>
        <v>15777.907349817237</v>
      </c>
      <c r="CO169" s="70">
        <f t="shared" si="48"/>
        <v>16025.30186157652</v>
      </c>
      <c r="CP169" s="70">
        <f t="shared" si="48"/>
        <v>16261.547119041636</v>
      </c>
      <c r="CQ169" s="70">
        <f t="shared" si="48"/>
        <v>16504.816406712074</v>
      </c>
      <c r="CR169" s="70">
        <f t="shared" si="48"/>
        <v>16755.601406702212</v>
      </c>
      <c r="CS169" s="70">
        <f t="shared" si="48"/>
        <v>17014.428218874426</v>
      </c>
      <c r="CT169" s="70">
        <f t="shared" si="48"/>
        <v>17283.089018515009</v>
      </c>
      <c r="CU169" s="70">
        <f t="shared" si="48"/>
        <v>17519.367229228465</v>
      </c>
      <c r="CV169" s="70">
        <f t="shared" si="48"/>
        <v>17728.516660660753</v>
      </c>
      <c r="CW169" s="70">
        <f t="shared" si="48"/>
        <v>17940.282182410152</v>
      </c>
      <c r="CX169" s="70">
        <f t="shared" si="48"/>
        <v>18154.79459899251</v>
      </c>
      <c r="CY169" s="70">
        <f t="shared" si="48"/>
        <v>18372.191255149479</v>
      </c>
      <c r="CZ169" s="70">
        <f t="shared" si="48"/>
        <v>18593.696502499988</v>
      </c>
      <c r="DA169" s="70">
        <f t="shared" si="48"/>
        <v>18803.819615330132</v>
      </c>
      <c r="DB169" s="70">
        <f t="shared" si="48"/>
        <v>19003.404732200157</v>
      </c>
      <c r="DC169" s="70">
        <f t="shared" si="48"/>
        <v>19201.888735373577</v>
      </c>
      <c r="DD169" s="70">
        <f t="shared" si="48"/>
        <v>19399.249127191535</v>
      </c>
      <c r="DE169" s="70">
        <f t="shared" si="48"/>
        <v>19595.982804121726</v>
      </c>
      <c r="DF169" s="70">
        <f t="shared" si="48"/>
        <v>19792.983409199056</v>
      </c>
      <c r="DG169" s="70">
        <f t="shared" si="48"/>
        <v>19979.245005558434</v>
      </c>
      <c r="DH169" s="70">
        <f t="shared" si="48"/>
        <v>20167.518686167979</v>
      </c>
      <c r="DI169" s="70">
        <f t="shared" si="48"/>
        <v>20351.969406702214</v>
      </c>
      <c r="DJ169" s="70">
        <f t="shared" si="48"/>
        <v>20532.214871153599</v>
      </c>
      <c r="DK169" s="70">
        <f t="shared" si="48"/>
        <v>20707.834553913846</v>
      </c>
      <c r="DL169" s="70">
        <f t="shared" si="48"/>
        <v>20878.365876813852</v>
      </c>
      <c r="DM169" s="70">
        <f t="shared" si="48"/>
        <v>21051.695797636999</v>
      </c>
      <c r="DN169" s="70">
        <f t="shared" si="48"/>
        <v>21227.684386487119</v>
      </c>
      <c r="DO169" s="70">
        <f t="shared" si="48"/>
        <v>21400.136946861356</v>
      </c>
      <c r="DP169" s="70">
        <f t="shared" si="48"/>
        <v>21568.805956766399</v>
      </c>
      <c r="DQ169" s="70">
        <f t="shared" si="48"/>
        <v>21733.426567669409</v>
      </c>
      <c r="DR169" s="70">
        <f t="shared" si="48"/>
        <v>21891.858911526451</v>
      </c>
    </row>
    <row r="170" spans="1:122" x14ac:dyDescent="0.2">
      <c r="B170" t="s">
        <v>447</v>
      </c>
      <c r="C170" s="70">
        <f>C163*3%</f>
        <v>1050</v>
      </c>
      <c r="D170" s="70">
        <f t="shared" ref="D170:BO170" si="49">D163*3%</f>
        <v>1117.5</v>
      </c>
      <c r="E170" s="70">
        <f t="shared" si="49"/>
        <v>1185</v>
      </c>
      <c r="F170" s="70">
        <f t="shared" si="49"/>
        <v>1252.5</v>
      </c>
      <c r="G170" s="70">
        <f t="shared" si="49"/>
        <v>1329.2907492505078</v>
      </c>
      <c r="H170" s="70">
        <f t="shared" si="49"/>
        <v>1419.7753313346877</v>
      </c>
      <c r="I170" s="70">
        <f t="shared" si="49"/>
        <v>1528.3568298357034</v>
      </c>
      <c r="J170" s="70">
        <f t="shared" si="49"/>
        <v>1654.3113680968816</v>
      </c>
      <c r="K170" s="70">
        <f t="shared" si="49"/>
        <v>1797.8995417146248</v>
      </c>
      <c r="L170" s="70">
        <f t="shared" si="49"/>
        <v>1960.1541779026747</v>
      </c>
      <c r="M170" s="70">
        <f t="shared" si="49"/>
        <v>2140.2568240714099</v>
      </c>
      <c r="N170" s="70">
        <f t="shared" si="49"/>
        <v>2338.3697348570186</v>
      </c>
      <c r="O170" s="70">
        <f t="shared" si="49"/>
        <v>3536.9544179462255</v>
      </c>
      <c r="P170" s="70">
        <f t="shared" si="49"/>
        <v>3745.6098668809718</v>
      </c>
      <c r="Q170" s="70">
        <f t="shared" si="49"/>
        <v>3968.3808607091923</v>
      </c>
      <c r="R170" s="70">
        <f t="shared" si="49"/>
        <v>4206.6789539202355</v>
      </c>
      <c r="S170" s="70">
        <f t="shared" si="49"/>
        <v>4471.3476057028911</v>
      </c>
      <c r="T170" s="70">
        <f t="shared" si="49"/>
        <v>4768.4978805724331</v>
      </c>
      <c r="U170" s="70">
        <f t="shared" si="49"/>
        <v>5073.411787219542</v>
      </c>
      <c r="V170" s="70">
        <f t="shared" si="49"/>
        <v>5385.8821132195089</v>
      </c>
      <c r="W170" s="70">
        <f t="shared" si="49"/>
        <v>5729.042179717756</v>
      </c>
      <c r="X170" s="70">
        <f t="shared" si="49"/>
        <v>6104.8387412879474</v>
      </c>
      <c r="Y170" s="70">
        <f t="shared" si="49"/>
        <v>6513.4312476155719</v>
      </c>
      <c r="Z170" s="70">
        <f t="shared" si="49"/>
        <v>6962.8830045759578</v>
      </c>
      <c r="AA170" s="70">
        <f t="shared" si="49"/>
        <v>8375.1057069137278</v>
      </c>
      <c r="AB170" s="70">
        <f t="shared" si="49"/>
        <v>8786.7172741346076</v>
      </c>
      <c r="AC170" s="70">
        <f t="shared" si="49"/>
        <v>9222.5921921632671</v>
      </c>
      <c r="AD170" s="70">
        <f t="shared" si="49"/>
        <v>9684.649405784774</v>
      </c>
      <c r="AE170" s="70">
        <f t="shared" si="49"/>
        <v>10184.265133998415</v>
      </c>
      <c r="AF170" s="70">
        <f t="shared" si="49"/>
        <v>10732.808780649111</v>
      </c>
      <c r="AG170" s="70">
        <f t="shared" si="49"/>
        <v>11263.976721899258</v>
      </c>
      <c r="AH170" s="70">
        <f t="shared" si="49"/>
        <v>11780.075679041964</v>
      </c>
      <c r="AI170" s="70">
        <f t="shared" si="49"/>
        <v>12341.118380862938</v>
      </c>
      <c r="AJ170" s="70">
        <f t="shared" si="49"/>
        <v>12950.049362228445</v>
      </c>
      <c r="AK170" s="70">
        <f t="shared" si="49"/>
        <v>13608.095697737059</v>
      </c>
      <c r="AL170" s="70">
        <f t="shared" si="49"/>
        <v>14326.957590212915</v>
      </c>
      <c r="AM170" s="70">
        <f t="shared" si="49"/>
        <v>15970.873009093988</v>
      </c>
      <c r="AN170" s="70">
        <f t="shared" si="49"/>
        <v>16602.592657031</v>
      </c>
      <c r="AO170" s="70">
        <f t="shared" si="49"/>
        <v>17269.581059811611</v>
      </c>
      <c r="AP170" s="70">
        <f t="shared" si="49"/>
        <v>17974.307432422658</v>
      </c>
      <c r="AQ170" s="70">
        <f t="shared" si="49"/>
        <v>18728.725777575317</v>
      </c>
      <c r="AR170" s="70">
        <f t="shared" si="49"/>
        <v>19549.908224350766</v>
      </c>
      <c r="AS170" s="70">
        <f t="shared" si="49"/>
        <v>20326.45108571319</v>
      </c>
      <c r="AT170" s="70">
        <f t="shared" si="49"/>
        <v>21063.387470956943</v>
      </c>
      <c r="AU170" s="70">
        <f t="shared" si="49"/>
        <v>21860.726220846038</v>
      </c>
      <c r="AV170" s="70">
        <f t="shared" si="49"/>
        <v>22722.493973644436</v>
      </c>
      <c r="AW170" s="70">
        <f t="shared" si="49"/>
        <v>23651.075654586239</v>
      </c>
      <c r="AX170" s="70">
        <f t="shared" si="49"/>
        <v>24662.115720129947</v>
      </c>
      <c r="AY170" s="70">
        <f t="shared" si="49"/>
        <v>26560.226149580041</v>
      </c>
      <c r="AZ170" s="70">
        <f t="shared" si="49"/>
        <v>27433.431057557638</v>
      </c>
      <c r="BA170" s="70">
        <f t="shared" si="49"/>
        <v>28353.97898338085</v>
      </c>
      <c r="BB170" s="70">
        <f t="shared" si="49"/>
        <v>29324.942855186633</v>
      </c>
      <c r="BC170" s="70">
        <f t="shared" si="49"/>
        <v>30358.910574493759</v>
      </c>
      <c r="BD170" s="70">
        <f t="shared" si="49"/>
        <v>31479.210851614487</v>
      </c>
      <c r="BE170" s="70">
        <f t="shared" si="49"/>
        <v>32524.959760287675</v>
      </c>
      <c r="BF170" s="70">
        <f t="shared" si="49"/>
        <v>33504.181588111103</v>
      </c>
      <c r="BG170" s="70">
        <f t="shared" si="49"/>
        <v>34560.765761560448</v>
      </c>
      <c r="BH170" s="70">
        <f t="shared" si="49"/>
        <v>35699.926117568328</v>
      </c>
      <c r="BI170" s="70">
        <f t="shared" si="49"/>
        <v>36925.317883944277</v>
      </c>
      <c r="BJ170" s="70">
        <f t="shared" si="49"/>
        <v>38256.91284175685</v>
      </c>
      <c r="BK170" s="70">
        <f t="shared" si="49"/>
        <v>39314.103223234066</v>
      </c>
      <c r="BL170" s="70">
        <f t="shared" si="49"/>
        <v>40328.88808323878</v>
      </c>
      <c r="BM170" s="70">
        <f t="shared" si="49"/>
        <v>41391.015961089106</v>
      </c>
      <c r="BN170" s="70">
        <f t="shared" si="49"/>
        <v>42503.559784921999</v>
      </c>
      <c r="BO170" s="70">
        <f t="shared" si="49"/>
        <v>43669.816707005739</v>
      </c>
      <c r="BP170" s="70">
        <f t="shared" ref="BP170:DR170" si="50">BP163*3%</f>
        <v>44908.712354069408</v>
      </c>
      <c r="BQ170" s="70">
        <f t="shared" si="50"/>
        <v>46054.959716268684</v>
      </c>
      <c r="BR170" s="70">
        <f t="shared" si="50"/>
        <v>47117.306957858047</v>
      </c>
      <c r="BS170" s="70">
        <f t="shared" si="50"/>
        <v>48239.382909716769</v>
      </c>
      <c r="BT170" s="70">
        <f t="shared" si="50"/>
        <v>49425.368581563707</v>
      </c>
      <c r="BU170" s="70">
        <f t="shared" si="50"/>
        <v>50679.737653798038</v>
      </c>
      <c r="BV170" s="70">
        <f t="shared" si="50"/>
        <v>52022.299652852118</v>
      </c>
      <c r="BW170" s="70">
        <f t="shared" si="50"/>
        <v>53139.985303267233</v>
      </c>
      <c r="BX170" s="70">
        <f t="shared" si="50"/>
        <v>54222.694666364318</v>
      </c>
      <c r="BY170" s="70">
        <f t="shared" si="50"/>
        <v>55338.631502413533</v>
      </c>
      <c r="BZ170" s="70">
        <f t="shared" si="50"/>
        <v>56489.457185062514</v>
      </c>
      <c r="CA170" s="70">
        <f t="shared" si="50"/>
        <v>57676.916156641222</v>
      </c>
      <c r="CB170" s="70">
        <f t="shared" si="50"/>
        <v>58918.22606294664</v>
      </c>
      <c r="CC170" s="70">
        <f t="shared" si="50"/>
        <v>60077.220969026945</v>
      </c>
      <c r="CD170" s="70">
        <f t="shared" si="50"/>
        <v>61162.13237490465</v>
      </c>
      <c r="CE170" s="70">
        <f t="shared" si="50"/>
        <v>62293.716385909982</v>
      </c>
      <c r="CF170" s="70">
        <f t="shared" si="50"/>
        <v>63475.240084401899</v>
      </c>
      <c r="CG170" s="70">
        <f t="shared" si="50"/>
        <v>64710.199248504454</v>
      </c>
      <c r="CH170" s="70">
        <f t="shared" si="50"/>
        <v>66010.502353410848</v>
      </c>
      <c r="CI170" s="70">
        <f t="shared" si="50"/>
        <v>67123.629936604542</v>
      </c>
      <c r="CJ170" s="70">
        <f t="shared" si="50"/>
        <v>68212.463133442594</v>
      </c>
      <c r="CK170" s="70">
        <f t="shared" si="50"/>
        <v>69324.375997318479</v>
      </c>
      <c r="CL170" s="70">
        <f t="shared" si="50"/>
        <v>70460.522511584117</v>
      </c>
      <c r="CM170" s="70">
        <f t="shared" si="50"/>
        <v>71622.114358758947</v>
      </c>
      <c r="CN170" s="70">
        <f t="shared" si="50"/>
        <v>72821.110845310308</v>
      </c>
      <c r="CO170" s="70">
        <f t="shared" si="50"/>
        <v>73962.931668814694</v>
      </c>
      <c r="CP170" s="70">
        <f t="shared" si="50"/>
        <v>75053.29439557677</v>
      </c>
      <c r="CQ170" s="70">
        <f t="shared" si="50"/>
        <v>76176.075723286485</v>
      </c>
      <c r="CR170" s="70">
        <f t="shared" si="50"/>
        <v>77333.544954010198</v>
      </c>
      <c r="CS170" s="70">
        <f t="shared" si="50"/>
        <v>78528.130240958868</v>
      </c>
      <c r="CT170" s="70">
        <f t="shared" si="50"/>
        <v>79768.103162376952</v>
      </c>
      <c r="CU170" s="70">
        <f t="shared" si="50"/>
        <v>80858.617981054442</v>
      </c>
      <c r="CV170" s="70">
        <f t="shared" si="50"/>
        <v>81823.923049203455</v>
      </c>
      <c r="CW170" s="70">
        <f t="shared" si="50"/>
        <v>82801.302380354537</v>
      </c>
      <c r="CX170" s="70">
        <f t="shared" si="50"/>
        <v>83791.359687657721</v>
      </c>
      <c r="CY170" s="70">
        <f t="shared" si="50"/>
        <v>84794.728869920655</v>
      </c>
      <c r="CZ170" s="70">
        <f t="shared" si="50"/>
        <v>85817.06078076917</v>
      </c>
      <c r="DA170" s="70">
        <f t="shared" si="50"/>
        <v>86786.859763062137</v>
      </c>
      <c r="DB170" s="70">
        <f t="shared" si="50"/>
        <v>87708.0218409238</v>
      </c>
      <c r="DC170" s="70">
        <f t="shared" si="50"/>
        <v>88624.101855570349</v>
      </c>
      <c r="DD170" s="70">
        <f t="shared" si="50"/>
        <v>89534.995971653232</v>
      </c>
      <c r="DE170" s="70">
        <f t="shared" si="50"/>
        <v>90442.99755748488</v>
      </c>
      <c r="DF170" s="70">
        <f t="shared" si="50"/>
        <v>91352.231119380245</v>
      </c>
      <c r="DG170" s="70">
        <f t="shared" si="50"/>
        <v>92211.900025654293</v>
      </c>
      <c r="DH170" s="70">
        <f t="shared" si="50"/>
        <v>93080.855474621436</v>
      </c>
      <c r="DI170" s="70">
        <f t="shared" si="50"/>
        <v>93932.166492471733</v>
      </c>
      <c r="DJ170" s="70">
        <f t="shared" si="50"/>
        <v>94764.068636093521</v>
      </c>
      <c r="DK170" s="70">
        <f t="shared" si="50"/>
        <v>95574.621018063903</v>
      </c>
      <c r="DL170" s="70">
        <f t="shared" si="50"/>
        <v>96361.68866221777</v>
      </c>
      <c r="DM170" s="70">
        <f t="shared" si="50"/>
        <v>97161.672912170747</v>
      </c>
      <c r="DN170" s="70">
        <f t="shared" si="50"/>
        <v>97973.927937632849</v>
      </c>
      <c r="DO170" s="70">
        <f t="shared" si="50"/>
        <v>98769.862831667779</v>
      </c>
      <c r="DP170" s="70">
        <f t="shared" si="50"/>
        <v>99548.335185075674</v>
      </c>
      <c r="DQ170" s="70">
        <f t="shared" si="50"/>
        <v>100308.12262001265</v>
      </c>
      <c r="DR170" s="70">
        <f t="shared" si="50"/>
        <v>101039.34882242976</v>
      </c>
    </row>
    <row r="171" spans="1:122" x14ac:dyDescent="0.2">
      <c r="B171" t="s">
        <v>108</v>
      </c>
      <c r="C171" s="70">
        <f>SUM(C165:C170)</f>
        <v>3965.5</v>
      </c>
      <c r="D171" s="70">
        <f t="shared" ref="D171:BO171" si="51">SUM(D165:D170)</f>
        <v>4220.4250000000002</v>
      </c>
      <c r="E171" s="70">
        <f t="shared" si="51"/>
        <v>4475.3500000000004</v>
      </c>
      <c r="F171" s="70">
        <f t="shared" si="51"/>
        <v>4730.2749999999996</v>
      </c>
      <c r="G171" s="70">
        <f t="shared" si="51"/>
        <v>5020.2880630027503</v>
      </c>
      <c r="H171" s="70">
        <f t="shared" si="51"/>
        <v>5362.0181680073374</v>
      </c>
      <c r="I171" s="70">
        <f t="shared" si="51"/>
        <v>5772.0942940128398</v>
      </c>
      <c r="J171" s="70">
        <f t="shared" si="51"/>
        <v>6247.7826001792218</v>
      </c>
      <c r="K171" s="70">
        <f t="shared" si="51"/>
        <v>6790.0672692089011</v>
      </c>
      <c r="L171" s="70">
        <f t="shared" si="51"/>
        <v>7493.6800683086221</v>
      </c>
      <c r="M171" s="70">
        <f t="shared" si="51"/>
        <v>8365.977217919195</v>
      </c>
      <c r="N171" s="70">
        <f t="shared" si="51"/>
        <v>9325.5040824908265</v>
      </c>
      <c r="O171" s="70">
        <f t="shared" si="51"/>
        <v>15130.649230919553</v>
      </c>
      <c r="P171" s="70">
        <f t="shared" si="51"/>
        <v>16141.237121926841</v>
      </c>
      <c r="Q171" s="70">
        <f t="shared" si="51"/>
        <v>17220.191302034858</v>
      </c>
      <c r="R171" s="70">
        <f t="shared" si="51"/>
        <v>18374.348400153674</v>
      </c>
      <c r="S171" s="70">
        <f t="shared" si="51"/>
        <v>19656.226903621005</v>
      </c>
      <c r="T171" s="70">
        <f t="shared" si="51"/>
        <v>21095.424734905821</v>
      </c>
      <c r="U171" s="70">
        <f t="shared" si="51"/>
        <v>22572.224422766652</v>
      </c>
      <c r="V171" s="70">
        <f t="shared" si="51"/>
        <v>24085.622368359822</v>
      </c>
      <c r="W171" s="70">
        <f t="shared" si="51"/>
        <v>25747.660957099662</v>
      </c>
      <c r="X171" s="70">
        <f t="shared" si="51"/>
        <v>27567.768970304627</v>
      </c>
      <c r="Y171" s="70">
        <f t="shared" si="51"/>
        <v>29546.718675951422</v>
      </c>
      <c r="Z171" s="70">
        <f t="shared" si="51"/>
        <v>31723.563352162888</v>
      </c>
      <c r="AA171" s="70">
        <f t="shared" si="51"/>
        <v>38563.428640485487</v>
      </c>
      <c r="AB171" s="70">
        <f t="shared" si="51"/>
        <v>40557.000664391948</v>
      </c>
      <c r="AC171" s="70">
        <f t="shared" si="51"/>
        <v>42668.0881840441</v>
      </c>
      <c r="AD171" s="70">
        <f t="shared" si="51"/>
        <v>44905.985288684249</v>
      </c>
      <c r="AE171" s="70">
        <f t="shared" si="51"/>
        <v>47325.790798998998</v>
      </c>
      <c r="AF171" s="70">
        <f t="shared" si="51"/>
        <v>49982.570527610529</v>
      </c>
      <c r="AG171" s="70">
        <f t="shared" si="51"/>
        <v>52555.19392306541</v>
      </c>
      <c r="AH171" s="70">
        <f t="shared" si="51"/>
        <v>55054.833205493247</v>
      </c>
      <c r="AI171" s="70">
        <f t="shared" si="51"/>
        <v>57772.150024646166</v>
      </c>
      <c r="AJ171" s="70">
        <f t="shared" si="51"/>
        <v>60721.405744393109</v>
      </c>
      <c r="AK171" s="70">
        <f t="shared" si="51"/>
        <v>63908.543496039827</v>
      </c>
      <c r="AL171" s="70">
        <f t="shared" si="51"/>
        <v>67390.231261931214</v>
      </c>
      <c r="AM171" s="70">
        <f t="shared" si="51"/>
        <v>75352.261607378547</v>
      </c>
      <c r="AN171" s="70">
        <f t="shared" si="51"/>
        <v>78411.890435553491</v>
      </c>
      <c r="AO171" s="70">
        <f t="shared" si="51"/>
        <v>81642.337599687569</v>
      </c>
      <c r="AP171" s="70">
        <f t="shared" si="51"/>
        <v>85055.562331033754</v>
      </c>
      <c r="AQ171" s="70">
        <f t="shared" si="51"/>
        <v>88709.461849389772</v>
      </c>
      <c r="AR171" s="70">
        <f t="shared" si="51"/>
        <v>92686.722166605556</v>
      </c>
      <c r="AS171" s="70">
        <f t="shared" si="51"/>
        <v>96447.778091804212</v>
      </c>
      <c r="AT171" s="70">
        <f t="shared" si="51"/>
        <v>100017.00665100146</v>
      </c>
      <c r="AU171" s="70">
        <f t="shared" si="51"/>
        <v>103878.78399629766</v>
      </c>
      <c r="AV171" s="70">
        <f t="shared" si="51"/>
        <v>108052.61247901789</v>
      </c>
      <c r="AW171" s="70">
        <f t="shared" si="51"/>
        <v>112550.04308704603</v>
      </c>
      <c r="AX171" s="70">
        <f t="shared" si="51"/>
        <v>117446.84713782938</v>
      </c>
      <c r="AY171" s="70">
        <f t="shared" si="51"/>
        <v>126640.02865113268</v>
      </c>
      <c r="AZ171" s="70">
        <f t="shared" si="51"/>
        <v>130869.25108877083</v>
      </c>
      <c r="BA171" s="70">
        <f t="shared" si="51"/>
        <v>135327.77154284125</v>
      </c>
      <c r="BB171" s="70">
        <f t="shared" si="51"/>
        <v>140030.4732286206</v>
      </c>
      <c r="BC171" s="70">
        <f t="shared" si="51"/>
        <v>145038.32354913146</v>
      </c>
      <c r="BD171" s="70">
        <f t="shared" si="51"/>
        <v>150464.31122465283</v>
      </c>
      <c r="BE171" s="70">
        <f t="shared" si="51"/>
        <v>155529.22177232662</v>
      </c>
      <c r="BF171" s="70">
        <f t="shared" si="51"/>
        <v>160271.91949175144</v>
      </c>
      <c r="BG171" s="70">
        <f t="shared" si="51"/>
        <v>165389.3088384911</v>
      </c>
      <c r="BH171" s="70">
        <f t="shared" si="51"/>
        <v>170906.64216275595</v>
      </c>
      <c r="BI171" s="70">
        <f t="shared" si="51"/>
        <v>176841.62295123682</v>
      </c>
      <c r="BJ171" s="70">
        <f t="shared" si="51"/>
        <v>183290.98119690901</v>
      </c>
      <c r="BK171" s="70">
        <f t="shared" si="51"/>
        <v>188411.30661119704</v>
      </c>
      <c r="BL171" s="70">
        <f t="shared" si="51"/>
        <v>193326.24794981984</v>
      </c>
      <c r="BM171" s="70">
        <f t="shared" si="51"/>
        <v>198470.48730487493</v>
      </c>
      <c r="BN171" s="70">
        <f t="shared" si="51"/>
        <v>203858.9078916389</v>
      </c>
      <c r="BO171" s="70">
        <f t="shared" si="51"/>
        <v>209507.47891759779</v>
      </c>
      <c r="BP171" s="70">
        <f t="shared" ref="BP171:DR171" si="52">SUM(BP165:BP170)</f>
        <v>215507.86350154283</v>
      </c>
      <c r="BQ171" s="70">
        <f t="shared" si="52"/>
        <v>221059.52155912801</v>
      </c>
      <c r="BR171" s="70">
        <f t="shared" si="52"/>
        <v>226204.82336589252</v>
      </c>
      <c r="BS171" s="70">
        <f t="shared" si="52"/>
        <v>231639.41122606155</v>
      </c>
      <c r="BT171" s="70">
        <f t="shared" si="52"/>
        <v>237383.53516337357</v>
      </c>
      <c r="BU171" s="70">
        <f t="shared" si="52"/>
        <v>243458.86270322851</v>
      </c>
      <c r="BV171" s="70">
        <f t="shared" si="52"/>
        <v>249961.33798531376</v>
      </c>
      <c r="BW171" s="70">
        <f t="shared" si="52"/>
        <v>255374.66215215763</v>
      </c>
      <c r="BX171" s="70">
        <f t="shared" si="52"/>
        <v>260618.58450075786</v>
      </c>
      <c r="BY171" s="70">
        <f t="shared" si="52"/>
        <v>266023.43857668951</v>
      </c>
      <c r="BZ171" s="70">
        <f t="shared" si="52"/>
        <v>271597.27096631943</v>
      </c>
      <c r="CA171" s="70">
        <f t="shared" si="52"/>
        <v>277348.53058533231</v>
      </c>
      <c r="CB171" s="70">
        <f t="shared" si="52"/>
        <v>283360.60823153821</v>
      </c>
      <c r="CC171" s="70">
        <f t="shared" si="52"/>
        <v>288974.00689332053</v>
      </c>
      <c r="CD171" s="70">
        <f t="shared" si="52"/>
        <v>294228.59446912154</v>
      </c>
      <c r="CE171" s="70">
        <f t="shared" si="52"/>
        <v>299709.23302909068</v>
      </c>
      <c r="CF171" s="70">
        <f t="shared" si="52"/>
        <v>305431.74614211987</v>
      </c>
      <c r="CG171" s="70">
        <f t="shared" si="52"/>
        <v>311413.06502692326</v>
      </c>
      <c r="CH171" s="70">
        <f t="shared" si="52"/>
        <v>317710.86639835325</v>
      </c>
      <c r="CI171" s="70">
        <f t="shared" si="52"/>
        <v>323102.11432628799</v>
      </c>
      <c r="CJ171" s="70">
        <f t="shared" si="52"/>
        <v>328375.69644297368</v>
      </c>
      <c r="CK171" s="70">
        <f t="shared" si="52"/>
        <v>333761.06108034588</v>
      </c>
      <c r="CL171" s="70">
        <f t="shared" si="52"/>
        <v>339263.79736443906</v>
      </c>
      <c r="CM171" s="70">
        <f t="shared" si="52"/>
        <v>344889.77387758915</v>
      </c>
      <c r="CN171" s="70">
        <f t="shared" si="52"/>
        <v>350696.91352745297</v>
      </c>
      <c r="CO171" s="70">
        <f t="shared" si="52"/>
        <v>356227.13238262577</v>
      </c>
      <c r="CP171" s="70">
        <f t="shared" si="52"/>
        <v>361508.12252257677</v>
      </c>
      <c r="CQ171" s="70">
        <f t="shared" si="52"/>
        <v>366946.12675311754</v>
      </c>
      <c r="CR171" s="70">
        <f t="shared" si="52"/>
        <v>372552.13606058934</v>
      </c>
      <c r="CS171" s="70">
        <f t="shared" si="52"/>
        <v>378337.91080037749</v>
      </c>
      <c r="CT171" s="70">
        <f t="shared" si="52"/>
        <v>384343.51298311236</v>
      </c>
      <c r="CU171" s="70">
        <f t="shared" si="52"/>
        <v>389625.23975490709</v>
      </c>
      <c r="CV171" s="70">
        <f t="shared" si="52"/>
        <v>394300.53396830877</v>
      </c>
      <c r="CW171" s="70">
        <f t="shared" si="52"/>
        <v>399034.30786218384</v>
      </c>
      <c r="CX171" s="70">
        <f t="shared" si="52"/>
        <v>403829.48542055563</v>
      </c>
      <c r="CY171" s="70">
        <f t="shared" si="52"/>
        <v>408689.13682664908</v>
      </c>
      <c r="CZ171" s="70">
        <f t="shared" si="52"/>
        <v>413640.63104819204</v>
      </c>
      <c r="DA171" s="70">
        <f t="shared" si="52"/>
        <v>418337.69078576437</v>
      </c>
      <c r="DB171" s="70">
        <f t="shared" si="52"/>
        <v>422799.18578287424</v>
      </c>
      <c r="DC171" s="70">
        <f t="shared" si="52"/>
        <v>427236.06665381236</v>
      </c>
      <c r="DD171" s="70">
        <f t="shared" si="52"/>
        <v>431647.83048937388</v>
      </c>
      <c r="DE171" s="70">
        <f t="shared" si="52"/>
        <v>436045.58483675186</v>
      </c>
      <c r="DF171" s="70">
        <f t="shared" si="52"/>
        <v>440449.30605486501</v>
      </c>
      <c r="DG171" s="70">
        <f t="shared" si="52"/>
        <v>444612.96912425227</v>
      </c>
      <c r="DH171" s="70">
        <f t="shared" si="52"/>
        <v>448821.61001541652</v>
      </c>
      <c r="DI171" s="70">
        <f t="shared" si="52"/>
        <v>452944.79304520483</v>
      </c>
      <c r="DJ171" s="70">
        <f t="shared" si="52"/>
        <v>456973.97242747957</v>
      </c>
      <c r="DK171" s="70">
        <f t="shared" si="52"/>
        <v>460899.74779748952</v>
      </c>
      <c r="DL171" s="70">
        <f t="shared" si="52"/>
        <v>464711.77875400806</v>
      </c>
      <c r="DM171" s="70">
        <f t="shared" si="52"/>
        <v>468586.36913794704</v>
      </c>
      <c r="DN171" s="70">
        <f t="shared" si="52"/>
        <v>472520.39097793511</v>
      </c>
      <c r="DO171" s="70">
        <f t="shared" si="52"/>
        <v>476375.36898137757</v>
      </c>
      <c r="DP171" s="70">
        <f t="shared" si="52"/>
        <v>480145.77007971657</v>
      </c>
      <c r="DQ171" s="70">
        <f t="shared" si="52"/>
        <v>483825.67388959468</v>
      </c>
      <c r="DR171" s="70">
        <f t="shared" si="52"/>
        <v>487367.24612996815</v>
      </c>
    </row>
    <row r="172" spans="1:122" x14ac:dyDescent="0.2">
      <c r="A172" s="529" t="s">
        <v>61</v>
      </c>
      <c r="B172" t="s">
        <v>448</v>
      </c>
      <c r="C172" s="607">
        <f>IF(C163=0,0,C171/C163)</f>
        <v>0.1133</v>
      </c>
      <c r="D172" s="607">
        <f t="shared" ref="D172:BO172" si="53">IF(D163=0,0,D171/D163)</f>
        <v>0.11330000000000001</v>
      </c>
      <c r="E172" s="607">
        <f t="shared" si="53"/>
        <v>0.11330000000000001</v>
      </c>
      <c r="F172" s="607">
        <f t="shared" si="53"/>
        <v>0.1133</v>
      </c>
      <c r="G172" s="607">
        <f t="shared" si="53"/>
        <v>0.11329999999999997</v>
      </c>
      <c r="H172" s="607">
        <f t="shared" si="53"/>
        <v>0.1133</v>
      </c>
      <c r="I172" s="607">
        <f t="shared" si="53"/>
        <v>0.1133</v>
      </c>
      <c r="J172" s="607">
        <f t="shared" si="53"/>
        <v>0.11329999999999998</v>
      </c>
      <c r="K172" s="607">
        <f t="shared" si="53"/>
        <v>0.11330000000000001</v>
      </c>
      <c r="L172" s="607">
        <f t="shared" si="53"/>
        <v>0.11469016293902005</v>
      </c>
      <c r="M172" s="607">
        <f t="shared" si="53"/>
        <v>0.11726598122001917</v>
      </c>
      <c r="N172" s="607">
        <f t="shared" si="53"/>
        <v>0.11964109794289278</v>
      </c>
      <c r="O172" s="607">
        <f t="shared" si="53"/>
        <v>0.1283362529707579</v>
      </c>
      <c r="P172" s="607">
        <f t="shared" si="53"/>
        <v>0.12928124681095982</v>
      </c>
      <c r="Q172" s="607">
        <f t="shared" si="53"/>
        <v>0.13018048347524858</v>
      </c>
      <c r="R172" s="607">
        <f t="shared" si="53"/>
        <v>0.13103696717595109</v>
      </c>
      <c r="S172" s="607">
        <f t="shared" si="53"/>
        <v>0.13188122667012644</v>
      </c>
      <c r="T172" s="607">
        <f t="shared" si="53"/>
        <v>0.1327174212712878</v>
      </c>
      <c r="U172" s="607">
        <f t="shared" si="53"/>
        <v>0.13347363886149627</v>
      </c>
      <c r="V172" s="607">
        <f t="shared" si="53"/>
        <v>0.13415976359327814</v>
      </c>
      <c r="W172" s="607">
        <f t="shared" si="53"/>
        <v>0.13482704516430075</v>
      </c>
      <c r="X172" s="607">
        <f t="shared" si="53"/>
        <v>0.1354717305660818</v>
      </c>
      <c r="Y172" s="607">
        <f t="shared" si="53"/>
        <v>0.13608826539821622</v>
      </c>
      <c r="Z172" s="607">
        <f t="shared" si="53"/>
        <v>0.13668287976969187</v>
      </c>
      <c r="AA172" s="607">
        <f t="shared" si="53"/>
        <v>0.13813591131865124</v>
      </c>
      <c r="AB172" s="607">
        <f t="shared" si="53"/>
        <v>0.13847151125635718</v>
      </c>
      <c r="AC172" s="607">
        <f t="shared" si="53"/>
        <v>0.13879423689676057</v>
      </c>
      <c r="AD172" s="607">
        <f t="shared" si="53"/>
        <v>0.13910462859459205</v>
      </c>
      <c r="AE172" s="607">
        <f t="shared" si="53"/>
        <v>0.13940855872165972</v>
      </c>
      <c r="AF172" s="607">
        <f t="shared" si="53"/>
        <v>0.1397096646808636</v>
      </c>
      <c r="AG172" s="607">
        <f t="shared" si="53"/>
        <v>0.1399732844463937</v>
      </c>
      <c r="AH172" s="607">
        <f t="shared" si="53"/>
        <v>0.14020665411371283</v>
      </c>
      <c r="AI172" s="607">
        <f t="shared" si="53"/>
        <v>0.14043820399834747</v>
      </c>
      <c r="AJ172" s="607">
        <f t="shared" si="53"/>
        <v>0.14066681302736941</v>
      </c>
      <c r="AK172" s="607">
        <f t="shared" si="53"/>
        <v>0.14089085993127037</v>
      </c>
      <c r="AL172" s="607">
        <f t="shared" si="53"/>
        <v>0.14111209062550814</v>
      </c>
      <c r="AM172" s="607">
        <f t="shared" si="53"/>
        <v>0.14154316091137689</v>
      </c>
      <c r="AN172" s="607">
        <f t="shared" si="53"/>
        <v>0.14168610660157402</v>
      </c>
      <c r="AO172" s="607">
        <f t="shared" si="53"/>
        <v>0.14182568294551007</v>
      </c>
      <c r="AP172" s="607">
        <f t="shared" si="53"/>
        <v>0.1419619019828397</v>
      </c>
      <c r="AQ172" s="607">
        <f t="shared" si="53"/>
        <v>0.14209636507509543</v>
      </c>
      <c r="AR172" s="607">
        <f t="shared" si="53"/>
        <v>0.14223093188410646</v>
      </c>
      <c r="AS172" s="607">
        <f t="shared" si="53"/>
        <v>0.14234818122224138</v>
      </c>
      <c r="AT172" s="607">
        <f t="shared" si="53"/>
        <v>0.1424514553353429</v>
      </c>
      <c r="AU172" s="607">
        <f t="shared" si="53"/>
        <v>0.14255535193141092</v>
      </c>
      <c r="AV172" s="607">
        <f t="shared" si="53"/>
        <v>0.14265944478323581</v>
      </c>
      <c r="AW172" s="607">
        <f t="shared" si="53"/>
        <v>0.14276311749722195</v>
      </c>
      <c r="AX172" s="607">
        <f t="shared" si="53"/>
        <v>0.14286711870624197</v>
      </c>
      <c r="AY172" s="607">
        <f t="shared" si="53"/>
        <v>0.14304098309020052</v>
      </c>
      <c r="AZ172" s="607">
        <f t="shared" si="53"/>
        <v>0.14311288749941212</v>
      </c>
      <c r="BA172" s="607">
        <f t="shared" si="53"/>
        <v>0.14318389488349526</v>
      </c>
      <c r="BB172" s="607">
        <f t="shared" si="53"/>
        <v>0.14325396020731246</v>
      </c>
      <c r="BC172" s="607">
        <f t="shared" si="53"/>
        <v>0.14332364449630783</v>
      </c>
      <c r="BD172" s="607">
        <f t="shared" si="53"/>
        <v>0.14339398017368271</v>
      </c>
      <c r="BE172" s="607">
        <f t="shared" si="53"/>
        <v>0.14345526289833388</v>
      </c>
      <c r="BF172" s="607">
        <f t="shared" si="53"/>
        <v>0.14350917876050159</v>
      </c>
      <c r="BG172" s="607">
        <f t="shared" si="53"/>
        <v>0.14356392735583612</v>
      </c>
      <c r="BH172" s="607">
        <f t="shared" si="53"/>
        <v>0.14361932425287366</v>
      </c>
      <c r="BI172" s="607">
        <f t="shared" si="53"/>
        <v>0.14367509861963604</v>
      </c>
      <c r="BJ172" s="607">
        <f t="shared" si="53"/>
        <v>0.14373165599252141</v>
      </c>
      <c r="BK172" s="607">
        <f t="shared" si="53"/>
        <v>0.14377383012504938</v>
      </c>
      <c r="BL172" s="607">
        <f t="shared" si="53"/>
        <v>0.14381223272319932</v>
      </c>
      <c r="BM172" s="607">
        <f t="shared" si="53"/>
        <v>0.14385041006830071</v>
      </c>
      <c r="BN172" s="607">
        <f t="shared" si="53"/>
        <v>0.1438883535331249</v>
      </c>
      <c r="BO172" s="607">
        <f t="shared" si="53"/>
        <v>0.14392605331269057</v>
      </c>
      <c r="BP172" s="607">
        <f t="shared" ref="BP172:DR172" si="54">IF(BP163=0,0,BP171/BP163)</f>
        <v>0.14396395634933934</v>
      </c>
      <c r="BQ172" s="607">
        <f t="shared" si="54"/>
        <v>0.14399720871824354</v>
      </c>
      <c r="BR172" s="607">
        <f t="shared" si="54"/>
        <v>0.14402658256861617</v>
      </c>
      <c r="BS172" s="607">
        <f t="shared" si="54"/>
        <v>0.14405620299471297</v>
      </c>
      <c r="BT172" s="607">
        <f t="shared" si="54"/>
        <v>0.14408604850662904</v>
      </c>
      <c r="BU172" s="607">
        <f t="shared" si="54"/>
        <v>0.14411609489753341</v>
      </c>
      <c r="BV172" s="607">
        <f t="shared" si="54"/>
        <v>0.14414664844883091</v>
      </c>
      <c r="BW172" s="607">
        <f t="shared" si="54"/>
        <v>0.14417090672574365</v>
      </c>
      <c r="BX172" s="607">
        <f t="shared" si="54"/>
        <v>0.14419345226442207</v>
      </c>
      <c r="BY172" s="607">
        <f t="shared" si="54"/>
        <v>0.14421576646601056</v>
      </c>
      <c r="BZ172" s="607">
        <f t="shared" si="54"/>
        <v>0.14423785490266905</v>
      </c>
      <c r="CA172" s="607">
        <f t="shared" si="54"/>
        <v>0.14425972246787519</v>
      </c>
      <c r="CB172" s="607">
        <f t="shared" si="54"/>
        <v>0.14428163940075353</v>
      </c>
      <c r="CC172" s="607">
        <f t="shared" si="54"/>
        <v>0.14430128536186898</v>
      </c>
      <c r="CD172" s="607">
        <f t="shared" si="54"/>
        <v>0.14431900084790669</v>
      </c>
      <c r="CE172" s="607">
        <f t="shared" si="54"/>
        <v>0.14433682099124895</v>
      </c>
      <c r="CF172" s="607">
        <f t="shared" si="54"/>
        <v>0.14435474953824171</v>
      </c>
      <c r="CG172" s="607">
        <f t="shared" si="54"/>
        <v>0.14437278913221108</v>
      </c>
      <c r="CH172" s="607">
        <f t="shared" si="54"/>
        <v>0.14439105372840871</v>
      </c>
      <c r="CI172" s="607">
        <f t="shared" si="54"/>
        <v>0.14440612700688762</v>
      </c>
      <c r="CJ172" s="607">
        <f t="shared" si="54"/>
        <v>0.14442039534648352</v>
      </c>
      <c r="CK172" s="607">
        <f t="shared" si="54"/>
        <v>0.1444345035691007</v>
      </c>
      <c r="CL172" s="607">
        <f t="shared" si="54"/>
        <v>0.14444845933777831</v>
      </c>
      <c r="CM172" s="607">
        <f t="shared" si="54"/>
        <v>0.14446226991429689</v>
      </c>
      <c r="CN172" s="607">
        <f t="shared" si="54"/>
        <v>0.14447606310445532</v>
      </c>
      <c r="CO172" s="607">
        <f t="shared" si="54"/>
        <v>0.14448878283153155</v>
      </c>
      <c r="CP172" s="607">
        <f t="shared" si="54"/>
        <v>0.14450056806988693</v>
      </c>
      <c r="CQ172" s="607">
        <f t="shared" si="54"/>
        <v>0.1445123511295337</v>
      </c>
      <c r="CR172" s="607">
        <f t="shared" si="54"/>
        <v>0.14452414005415523</v>
      </c>
      <c r="CS172" s="607">
        <f t="shared" si="54"/>
        <v>0.14453594258750471</v>
      </c>
      <c r="CT172" s="607">
        <f t="shared" si="54"/>
        <v>0.14454781964693503</v>
      </c>
      <c r="CU172" s="607">
        <f t="shared" si="54"/>
        <v>0.14455796406742871</v>
      </c>
      <c r="CV172" s="607">
        <f t="shared" si="54"/>
        <v>0.14456671812149705</v>
      </c>
      <c r="CW172" s="607">
        <f t="shared" si="54"/>
        <v>0.14457537371665502</v>
      </c>
      <c r="CX172" s="607">
        <f t="shared" si="54"/>
        <v>0.14458393571576286</v>
      </c>
      <c r="CY172" s="607">
        <f t="shared" si="54"/>
        <v>0.14459240884663901</v>
      </c>
      <c r="CZ172" s="607">
        <f t="shared" si="54"/>
        <v>0.14460083832452292</v>
      </c>
      <c r="DA172" s="607">
        <f t="shared" si="54"/>
        <v>0.14460865110036467</v>
      </c>
      <c r="DB172" s="607">
        <f t="shared" si="54"/>
        <v>0.14461591205980198</v>
      </c>
      <c r="DC172" s="607">
        <f t="shared" si="54"/>
        <v>0.14462298326590906</v>
      </c>
      <c r="DD172" s="607">
        <f t="shared" si="54"/>
        <v>0.1446298709700172</v>
      </c>
      <c r="DE172" s="607">
        <f t="shared" si="54"/>
        <v>0.14463659872383308</v>
      </c>
      <c r="DF172" s="607">
        <f t="shared" si="54"/>
        <v>0.14464320159163283</v>
      </c>
      <c r="DG172" s="607">
        <f t="shared" si="54"/>
        <v>0.14464932476195255</v>
      </c>
      <c r="DH172" s="607">
        <f t="shared" si="54"/>
        <v>0.14465539913450454</v>
      </c>
      <c r="DI172" s="607">
        <f t="shared" si="54"/>
        <v>0.14466124117817714</v>
      </c>
      <c r="DJ172" s="607">
        <f t="shared" si="54"/>
        <v>0.14466684862877291</v>
      </c>
      <c r="DK172" s="607">
        <f t="shared" si="54"/>
        <v>0.14467221827969728</v>
      </c>
      <c r="DL172" s="607">
        <f t="shared" si="54"/>
        <v>0.14467734590548406</v>
      </c>
      <c r="DM172" s="607">
        <f t="shared" si="54"/>
        <v>0.14468247255114436</v>
      </c>
      <c r="DN172" s="607">
        <f t="shared" si="54"/>
        <v>0.14468759217617372</v>
      </c>
      <c r="DO172" s="607">
        <f t="shared" si="54"/>
        <v>0.1446925272519386</v>
      </c>
      <c r="DP172" s="607">
        <f t="shared" si="54"/>
        <v>0.14469727771550925</v>
      </c>
      <c r="DQ172" s="607">
        <f t="shared" si="54"/>
        <v>0.14470184305684505</v>
      </c>
      <c r="DR172" s="607">
        <f t="shared" si="54"/>
        <v>0.14470617194489796</v>
      </c>
    </row>
    <row r="173" spans="1:122" x14ac:dyDescent="0.2">
      <c r="B173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  <c r="BO173" s="70"/>
      <c r="BP173" s="70"/>
      <c r="BQ173" s="70"/>
      <c r="BR173" s="70"/>
      <c r="BS173" s="70"/>
      <c r="BT173" s="70"/>
      <c r="BU173" s="70"/>
      <c r="BV173" s="70"/>
      <c r="BW173" s="70"/>
      <c r="BX173" s="70"/>
      <c r="BY173" s="70"/>
      <c r="BZ173" s="70"/>
      <c r="CA173" s="70"/>
      <c r="CB173" s="70"/>
      <c r="CC173" s="70"/>
      <c r="CD173" s="70"/>
      <c r="CE173" s="70"/>
      <c r="CF173" s="70"/>
      <c r="CG173" s="70"/>
      <c r="CH173" s="70"/>
      <c r="CI173" s="70"/>
      <c r="CJ173" s="70"/>
      <c r="CK173" s="70"/>
      <c r="CL173" s="70"/>
      <c r="CM173" s="70"/>
      <c r="CN173" s="70"/>
      <c r="CO173" s="70"/>
      <c r="CP173" s="70"/>
      <c r="CQ173" s="70"/>
      <c r="CR173" s="70"/>
      <c r="CS173" s="70"/>
      <c r="CT173" s="70"/>
      <c r="CU173" s="70"/>
      <c r="CV173" s="70"/>
      <c r="CW173" s="70"/>
      <c r="CX173" s="70"/>
      <c r="CY173" s="70"/>
      <c r="CZ173" s="70"/>
      <c r="DA173" s="70"/>
      <c r="DB173" s="70"/>
      <c r="DC173" s="70"/>
      <c r="DD173" s="70"/>
      <c r="DE173" s="70"/>
      <c r="DF173" s="70"/>
      <c r="DG173" s="70"/>
      <c r="DH173" s="70"/>
      <c r="DI173" s="70"/>
      <c r="DJ173" s="70"/>
      <c r="DK173" s="70"/>
      <c r="DL173" s="70"/>
      <c r="DM173" s="70"/>
      <c r="DN173" s="70"/>
      <c r="DO173" s="70"/>
      <c r="DP173" s="70"/>
      <c r="DQ173" s="70"/>
      <c r="DR173" s="70"/>
    </row>
    <row r="174" spans="1:122" x14ac:dyDescent="0.2">
      <c r="B174" t="s">
        <v>449</v>
      </c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  <c r="BO174" s="70"/>
      <c r="BP174" s="70"/>
      <c r="BQ174" s="70"/>
      <c r="BR174" s="70"/>
      <c r="BS174" s="70"/>
      <c r="BT174" s="70"/>
      <c r="BU174" s="70"/>
      <c r="BV174" s="70"/>
      <c r="BW174" s="70"/>
      <c r="BX174" s="70"/>
      <c r="BY174" s="70"/>
      <c r="BZ174" s="70"/>
      <c r="CA174" s="70"/>
      <c r="CB174" s="70"/>
      <c r="CC174" s="70"/>
      <c r="CD174" s="70"/>
      <c r="CE174" s="70"/>
      <c r="CF174" s="70"/>
      <c r="CG174" s="70"/>
      <c r="CH174" s="70"/>
      <c r="CI174" s="70"/>
      <c r="CJ174" s="70"/>
      <c r="CK174" s="70"/>
      <c r="CL174" s="70"/>
      <c r="CM174" s="70"/>
      <c r="CN174" s="70"/>
      <c r="CO174" s="70"/>
      <c r="CP174" s="70"/>
      <c r="CQ174" s="70"/>
      <c r="CR174" s="70"/>
      <c r="CS174" s="70"/>
      <c r="CT174" s="70"/>
      <c r="CU174" s="70"/>
      <c r="CV174" s="70"/>
      <c r="CW174" s="70"/>
      <c r="CX174" s="70"/>
      <c r="CY174" s="70"/>
      <c r="CZ174" s="70"/>
      <c r="DA174" s="70"/>
      <c r="DB174" s="70"/>
      <c r="DC174" s="70"/>
      <c r="DD174" s="70"/>
      <c r="DE174" s="70"/>
      <c r="DF174" s="70"/>
      <c r="DG174" s="70"/>
      <c r="DH174" s="70"/>
      <c r="DI174" s="70"/>
      <c r="DJ174" s="70"/>
      <c r="DK174" s="70"/>
      <c r="DL174" s="70"/>
      <c r="DM174" s="70"/>
      <c r="DN174" s="70"/>
      <c r="DO174" s="70"/>
      <c r="DP174" s="70"/>
      <c r="DQ174" s="70"/>
      <c r="DR174" s="70"/>
    </row>
    <row r="175" spans="1:122" x14ac:dyDescent="0.2">
      <c r="B175" t="s">
        <v>441</v>
      </c>
      <c r="C175" s="70">
        <f>C163</f>
        <v>35000</v>
      </c>
      <c r="D175" s="70">
        <f t="shared" ref="D175:BO175" si="55">D163</f>
        <v>37250</v>
      </c>
      <c r="E175" s="70">
        <f t="shared" si="55"/>
        <v>39500</v>
      </c>
      <c r="F175" s="70">
        <f t="shared" si="55"/>
        <v>41750</v>
      </c>
      <c r="G175" s="70">
        <f t="shared" si="55"/>
        <v>44309.691641683596</v>
      </c>
      <c r="H175" s="70">
        <f t="shared" si="55"/>
        <v>47325.844377822927</v>
      </c>
      <c r="I175" s="70">
        <f t="shared" si="55"/>
        <v>50945.227661190111</v>
      </c>
      <c r="J175" s="70">
        <f t="shared" si="55"/>
        <v>55143.712269896052</v>
      </c>
      <c r="K175" s="70">
        <f t="shared" si="55"/>
        <v>59929.984723820831</v>
      </c>
      <c r="L175" s="70">
        <f t="shared" si="55"/>
        <v>65338.472596755826</v>
      </c>
      <c r="M175" s="70">
        <f t="shared" si="55"/>
        <v>71341.894135713665</v>
      </c>
      <c r="N175" s="70">
        <f t="shared" si="55"/>
        <v>77945.657828567288</v>
      </c>
      <c r="O175" s="70">
        <f t="shared" si="55"/>
        <v>117898.48059820752</v>
      </c>
      <c r="P175" s="70">
        <f t="shared" si="55"/>
        <v>124853.66222936573</v>
      </c>
      <c r="Q175" s="70">
        <f t="shared" si="55"/>
        <v>132279.36202363975</v>
      </c>
      <c r="R175" s="70">
        <f t="shared" si="55"/>
        <v>140222.63179734119</v>
      </c>
      <c r="S175" s="70">
        <f t="shared" si="55"/>
        <v>149044.92019009637</v>
      </c>
      <c r="T175" s="70">
        <f t="shared" si="55"/>
        <v>158949.92935241445</v>
      </c>
      <c r="U175" s="70">
        <f t="shared" si="55"/>
        <v>169113.72624065142</v>
      </c>
      <c r="V175" s="70">
        <f t="shared" si="55"/>
        <v>179529.40377398365</v>
      </c>
      <c r="W175" s="70">
        <f t="shared" si="55"/>
        <v>190968.07265725854</v>
      </c>
      <c r="X175" s="70">
        <f t="shared" si="55"/>
        <v>203494.62470959825</v>
      </c>
      <c r="Y175" s="70">
        <f t="shared" si="55"/>
        <v>217114.37492051907</v>
      </c>
      <c r="Z175" s="70">
        <f t="shared" si="55"/>
        <v>232096.10015253193</v>
      </c>
      <c r="AA175" s="70">
        <f t="shared" si="55"/>
        <v>279170.19023045758</v>
      </c>
      <c r="AB175" s="70">
        <f t="shared" si="55"/>
        <v>292890.57580448693</v>
      </c>
      <c r="AC175" s="70">
        <f t="shared" si="55"/>
        <v>307419.73973877559</v>
      </c>
      <c r="AD175" s="70">
        <f t="shared" si="55"/>
        <v>322821.64685949247</v>
      </c>
      <c r="AE175" s="70">
        <f t="shared" si="55"/>
        <v>339475.50446661387</v>
      </c>
      <c r="AF175" s="70">
        <f t="shared" si="55"/>
        <v>357760.29268830374</v>
      </c>
      <c r="AG175" s="70">
        <f t="shared" si="55"/>
        <v>375465.8907299753</v>
      </c>
      <c r="AH175" s="70">
        <f t="shared" si="55"/>
        <v>392669.18930139882</v>
      </c>
      <c r="AI175" s="70">
        <f t="shared" si="55"/>
        <v>411370.61269543128</v>
      </c>
      <c r="AJ175" s="70">
        <f t="shared" si="55"/>
        <v>431668.31207428151</v>
      </c>
      <c r="AK175" s="70">
        <f t="shared" si="55"/>
        <v>453603.18992456864</v>
      </c>
      <c r="AL175" s="70">
        <f t="shared" si="55"/>
        <v>477565.25300709717</v>
      </c>
      <c r="AM175" s="70">
        <f t="shared" si="55"/>
        <v>532362.43363646627</v>
      </c>
      <c r="AN175" s="70">
        <f t="shared" si="55"/>
        <v>553419.75523436675</v>
      </c>
      <c r="AO175" s="70">
        <f t="shared" si="55"/>
        <v>575652.70199372037</v>
      </c>
      <c r="AP175" s="70">
        <f t="shared" si="55"/>
        <v>599143.58108075534</v>
      </c>
      <c r="AQ175" s="70">
        <f t="shared" si="55"/>
        <v>624290.85925251059</v>
      </c>
      <c r="AR175" s="70">
        <f t="shared" si="55"/>
        <v>651663.6074783589</v>
      </c>
      <c r="AS175" s="70">
        <f t="shared" si="55"/>
        <v>677548.36952377297</v>
      </c>
      <c r="AT175" s="70">
        <f t="shared" si="55"/>
        <v>702112.91569856473</v>
      </c>
      <c r="AU175" s="70">
        <f t="shared" si="55"/>
        <v>728690.87402820133</v>
      </c>
      <c r="AV175" s="70">
        <f t="shared" si="55"/>
        <v>757416.46578814788</v>
      </c>
      <c r="AW175" s="70">
        <f t="shared" si="55"/>
        <v>788369.18848620798</v>
      </c>
      <c r="AX175" s="70">
        <f t="shared" si="55"/>
        <v>822070.52400433156</v>
      </c>
      <c r="AY175" s="70">
        <f t="shared" si="55"/>
        <v>885340.87165266811</v>
      </c>
      <c r="AZ175" s="70">
        <f t="shared" si="55"/>
        <v>914447.70191858802</v>
      </c>
      <c r="BA175" s="70">
        <f t="shared" si="55"/>
        <v>945132.63277936168</v>
      </c>
      <c r="BB175" s="70">
        <f t="shared" si="55"/>
        <v>977498.09517288778</v>
      </c>
      <c r="BC175" s="70">
        <f t="shared" si="55"/>
        <v>1011963.6858164587</v>
      </c>
      <c r="BD175" s="70">
        <f t="shared" si="55"/>
        <v>1049307.0283871496</v>
      </c>
      <c r="BE175" s="70">
        <f t="shared" si="55"/>
        <v>1084165.3253429225</v>
      </c>
      <c r="BF175" s="70">
        <f t="shared" si="55"/>
        <v>1116806.0529370368</v>
      </c>
      <c r="BG175" s="70">
        <f t="shared" si="55"/>
        <v>1152025.5253853484</v>
      </c>
      <c r="BH175" s="70">
        <f t="shared" si="55"/>
        <v>1189997.5372522776</v>
      </c>
      <c r="BI175" s="70">
        <f t="shared" si="55"/>
        <v>1230843.9294648094</v>
      </c>
      <c r="BJ175" s="70">
        <f t="shared" si="55"/>
        <v>1275230.4280585616</v>
      </c>
      <c r="BK175" s="70">
        <f t="shared" si="55"/>
        <v>1310470.1074411357</v>
      </c>
      <c r="BL175" s="70">
        <f t="shared" si="55"/>
        <v>1344296.2694412926</v>
      </c>
      <c r="BM175" s="70">
        <f t="shared" si="55"/>
        <v>1379700.5320363035</v>
      </c>
      <c r="BN175" s="70">
        <f t="shared" si="55"/>
        <v>1416785.3261640668</v>
      </c>
      <c r="BO175" s="70">
        <f t="shared" si="55"/>
        <v>1455660.5569001914</v>
      </c>
      <c r="BP175" s="70">
        <f t="shared" ref="BP175:DR175" si="56">BP163</f>
        <v>1496957.0784689803</v>
      </c>
      <c r="BQ175" s="70">
        <f t="shared" si="56"/>
        <v>1535165.3238756228</v>
      </c>
      <c r="BR175" s="70">
        <f t="shared" si="56"/>
        <v>1570576.8985952684</v>
      </c>
      <c r="BS175" s="70">
        <f t="shared" si="56"/>
        <v>1607979.4303238923</v>
      </c>
      <c r="BT175" s="70">
        <f t="shared" si="56"/>
        <v>1647512.2860521236</v>
      </c>
      <c r="BU175" s="70">
        <f t="shared" si="56"/>
        <v>1689324.5884599346</v>
      </c>
      <c r="BV175" s="70">
        <f t="shared" si="56"/>
        <v>1734076.6550950706</v>
      </c>
      <c r="BW175" s="70">
        <f t="shared" si="56"/>
        <v>1771332.8434422412</v>
      </c>
      <c r="BX175" s="70">
        <f t="shared" si="56"/>
        <v>1807423.1555454773</v>
      </c>
      <c r="BY175" s="70">
        <f t="shared" si="56"/>
        <v>1844621.0500804512</v>
      </c>
      <c r="BZ175" s="70">
        <f t="shared" si="56"/>
        <v>1882981.9061687505</v>
      </c>
      <c r="CA175" s="70">
        <f t="shared" si="56"/>
        <v>1922563.8718880408</v>
      </c>
      <c r="CB175" s="70">
        <f t="shared" si="56"/>
        <v>1963940.868764888</v>
      </c>
      <c r="CC175" s="70">
        <f t="shared" si="56"/>
        <v>2002574.0323008983</v>
      </c>
      <c r="CD175" s="70">
        <f t="shared" si="56"/>
        <v>2038737.745830155</v>
      </c>
      <c r="CE175" s="70">
        <f t="shared" si="56"/>
        <v>2076457.2128636662</v>
      </c>
      <c r="CF175" s="70">
        <f t="shared" si="56"/>
        <v>2115841.33614673</v>
      </c>
      <c r="CG175" s="70">
        <f t="shared" si="56"/>
        <v>2157006.6416168152</v>
      </c>
      <c r="CH175" s="70">
        <f t="shared" si="56"/>
        <v>2200350.0784470285</v>
      </c>
      <c r="CI175" s="70">
        <f t="shared" si="56"/>
        <v>2237454.3312201514</v>
      </c>
      <c r="CJ175" s="70">
        <f t="shared" si="56"/>
        <v>2273748.7711147531</v>
      </c>
      <c r="CK175" s="70">
        <f t="shared" si="56"/>
        <v>2310812.5332439495</v>
      </c>
      <c r="CL175" s="70">
        <f t="shared" si="56"/>
        <v>2348684.0837194705</v>
      </c>
      <c r="CM175" s="70">
        <f t="shared" si="56"/>
        <v>2387403.8119586315</v>
      </c>
      <c r="CN175" s="70">
        <f t="shared" si="56"/>
        <v>2427370.3615103438</v>
      </c>
      <c r="CO175" s="70">
        <f t="shared" si="56"/>
        <v>2465431.0556271565</v>
      </c>
      <c r="CP175" s="70">
        <f t="shared" si="56"/>
        <v>2501776.479852559</v>
      </c>
      <c r="CQ175" s="70">
        <f t="shared" si="56"/>
        <v>2539202.5241095498</v>
      </c>
      <c r="CR175" s="70">
        <f t="shared" si="56"/>
        <v>2577784.8318003402</v>
      </c>
      <c r="CS175" s="70">
        <f t="shared" si="56"/>
        <v>2617604.3413652959</v>
      </c>
      <c r="CT175" s="70">
        <f t="shared" si="56"/>
        <v>2658936.7720792317</v>
      </c>
      <c r="CU175" s="70">
        <f t="shared" si="56"/>
        <v>2695287.2660351479</v>
      </c>
      <c r="CV175" s="70">
        <f t="shared" si="56"/>
        <v>2727464.1016401155</v>
      </c>
      <c r="CW175" s="70">
        <f t="shared" si="56"/>
        <v>2760043.4126784848</v>
      </c>
      <c r="CX175" s="70">
        <f t="shared" si="56"/>
        <v>2793045.3229219243</v>
      </c>
      <c r="CY175" s="70">
        <f t="shared" si="56"/>
        <v>2826490.9623306887</v>
      </c>
      <c r="CZ175" s="70">
        <f t="shared" si="56"/>
        <v>2860568.6926923059</v>
      </c>
      <c r="DA175" s="70">
        <f t="shared" si="56"/>
        <v>2892895.3254354047</v>
      </c>
      <c r="DB175" s="70">
        <f t="shared" si="56"/>
        <v>2923600.7280307934</v>
      </c>
      <c r="DC175" s="70">
        <f t="shared" si="56"/>
        <v>2954136.7285190118</v>
      </c>
      <c r="DD175" s="70">
        <f t="shared" si="56"/>
        <v>2984499.8657217743</v>
      </c>
      <c r="DE175" s="70">
        <f t="shared" si="56"/>
        <v>3014766.5852494962</v>
      </c>
      <c r="DF175" s="70">
        <f t="shared" si="56"/>
        <v>3045074.3706460083</v>
      </c>
      <c r="DG175" s="70">
        <f t="shared" si="56"/>
        <v>3073730.0008551432</v>
      </c>
      <c r="DH175" s="70">
        <f t="shared" si="56"/>
        <v>3102695.1824873812</v>
      </c>
      <c r="DI175" s="70">
        <f t="shared" si="56"/>
        <v>3131072.2164157247</v>
      </c>
      <c r="DJ175" s="70">
        <f t="shared" si="56"/>
        <v>3158802.287869784</v>
      </c>
      <c r="DK175" s="70">
        <f t="shared" si="56"/>
        <v>3185820.70060213</v>
      </c>
      <c r="DL175" s="70">
        <f t="shared" si="56"/>
        <v>3212056.2887405925</v>
      </c>
      <c r="DM175" s="70">
        <f t="shared" si="56"/>
        <v>3238722.4304056917</v>
      </c>
      <c r="DN175" s="70">
        <f t="shared" si="56"/>
        <v>3265797.5979210949</v>
      </c>
      <c r="DO175" s="70">
        <f t="shared" si="56"/>
        <v>3292328.7610555929</v>
      </c>
      <c r="DP175" s="70">
        <f t="shared" si="56"/>
        <v>3318277.8395025227</v>
      </c>
      <c r="DQ175" s="70">
        <f t="shared" si="56"/>
        <v>3343604.0873337551</v>
      </c>
      <c r="DR175" s="70">
        <f t="shared" si="56"/>
        <v>3367978.2940809922</v>
      </c>
    </row>
    <row r="176" spans="1:122" x14ac:dyDescent="0.2">
      <c r="B176" t="s">
        <v>442</v>
      </c>
      <c r="C176" s="70">
        <f>C175*8%</f>
        <v>2800</v>
      </c>
      <c r="D176" s="70">
        <f t="shared" ref="D176:BO176" si="57">D175*8%</f>
        <v>2980</v>
      </c>
      <c r="E176" s="70">
        <f t="shared" si="57"/>
        <v>3160</v>
      </c>
      <c r="F176" s="70">
        <f t="shared" si="57"/>
        <v>3340</v>
      </c>
      <c r="G176" s="70">
        <f t="shared" si="57"/>
        <v>3544.7753313346875</v>
      </c>
      <c r="H176" s="70">
        <f t="shared" si="57"/>
        <v>3786.0675502258341</v>
      </c>
      <c r="I176" s="70">
        <f t="shared" si="57"/>
        <v>4075.6182128952091</v>
      </c>
      <c r="J176" s="70">
        <f t="shared" si="57"/>
        <v>4411.4969815916838</v>
      </c>
      <c r="K176" s="70">
        <f t="shared" si="57"/>
        <v>4794.398777905667</v>
      </c>
      <c r="L176" s="70">
        <f t="shared" si="57"/>
        <v>5227.0778077404666</v>
      </c>
      <c r="M176" s="70">
        <f t="shared" si="57"/>
        <v>5707.3515308570932</v>
      </c>
      <c r="N176" s="70">
        <f t="shared" si="57"/>
        <v>6235.6526262853831</v>
      </c>
      <c r="O176" s="70">
        <f t="shared" si="57"/>
        <v>9431.8784478566013</v>
      </c>
      <c r="P176" s="70">
        <f t="shared" si="57"/>
        <v>9988.2929783492582</v>
      </c>
      <c r="Q176" s="70">
        <f t="shared" si="57"/>
        <v>10582.348961891181</v>
      </c>
      <c r="R176" s="70">
        <f t="shared" si="57"/>
        <v>11217.810543787296</v>
      </c>
      <c r="S176" s="70">
        <f t="shared" si="57"/>
        <v>11923.59361520771</v>
      </c>
      <c r="T176" s="70">
        <f t="shared" si="57"/>
        <v>12715.994348193155</v>
      </c>
      <c r="U176" s="70">
        <f t="shared" si="57"/>
        <v>13529.098099252114</v>
      </c>
      <c r="V176" s="70">
        <f t="shared" si="57"/>
        <v>14362.352301918692</v>
      </c>
      <c r="W176" s="70">
        <f t="shared" si="57"/>
        <v>15277.445812580683</v>
      </c>
      <c r="X176" s="70">
        <f t="shared" si="57"/>
        <v>16279.569976767862</v>
      </c>
      <c r="Y176" s="70">
        <f t="shared" si="57"/>
        <v>17369.149993641528</v>
      </c>
      <c r="Z176" s="70">
        <f t="shared" si="57"/>
        <v>18567.688012202554</v>
      </c>
      <c r="AA176" s="70">
        <f t="shared" si="57"/>
        <v>22333.615218436607</v>
      </c>
      <c r="AB176" s="70">
        <f t="shared" si="57"/>
        <v>23431.246064358955</v>
      </c>
      <c r="AC176" s="70">
        <f t="shared" si="57"/>
        <v>24593.579179102049</v>
      </c>
      <c r="AD176" s="70">
        <f t="shared" si="57"/>
        <v>25825.731748759397</v>
      </c>
      <c r="AE176" s="70">
        <f t="shared" si="57"/>
        <v>27158.040357329111</v>
      </c>
      <c r="AF176" s="70">
        <f t="shared" si="57"/>
        <v>28620.8234150643</v>
      </c>
      <c r="AG176" s="70">
        <f t="shared" si="57"/>
        <v>30037.271258398025</v>
      </c>
      <c r="AH176" s="70">
        <f t="shared" si="57"/>
        <v>31413.535144111906</v>
      </c>
      <c r="AI176" s="70">
        <f t="shared" si="57"/>
        <v>32909.649015634503</v>
      </c>
      <c r="AJ176" s="70">
        <f t="shared" si="57"/>
        <v>34533.464965942519</v>
      </c>
      <c r="AK176" s="70">
        <f t="shared" si="57"/>
        <v>36288.255193965495</v>
      </c>
      <c r="AL176" s="70">
        <f t="shared" si="57"/>
        <v>38205.220240567774</v>
      </c>
      <c r="AM176" s="70">
        <f t="shared" si="57"/>
        <v>42588.994690917301</v>
      </c>
      <c r="AN176" s="70">
        <f t="shared" si="57"/>
        <v>44273.580418749341</v>
      </c>
      <c r="AO176" s="70">
        <f t="shared" si="57"/>
        <v>46052.216159497628</v>
      </c>
      <c r="AP176" s="70">
        <f t="shared" si="57"/>
        <v>47931.486486460424</v>
      </c>
      <c r="AQ176" s="70">
        <f t="shared" si="57"/>
        <v>49943.268740200845</v>
      </c>
      <c r="AR176" s="70">
        <f t="shared" si="57"/>
        <v>52133.08859826871</v>
      </c>
      <c r="AS176" s="70">
        <f t="shared" si="57"/>
        <v>54203.86956190184</v>
      </c>
      <c r="AT176" s="70">
        <f t="shared" si="57"/>
        <v>56169.033255885181</v>
      </c>
      <c r="AU176" s="70">
        <f t="shared" si="57"/>
        <v>58295.269922256106</v>
      </c>
      <c r="AV176" s="70">
        <f t="shared" si="57"/>
        <v>60593.317263051831</v>
      </c>
      <c r="AW176" s="70">
        <f t="shared" si="57"/>
        <v>63069.535078896639</v>
      </c>
      <c r="AX176" s="70">
        <f t="shared" si="57"/>
        <v>65765.641920346519</v>
      </c>
      <c r="AY176" s="70">
        <f t="shared" si="57"/>
        <v>70827.269732213448</v>
      </c>
      <c r="AZ176" s="70">
        <f t="shared" si="57"/>
        <v>73155.816153487045</v>
      </c>
      <c r="BA176" s="70">
        <f t="shared" si="57"/>
        <v>75610.610622348933</v>
      </c>
      <c r="BB176" s="70">
        <f t="shared" si="57"/>
        <v>78199.847613831022</v>
      </c>
      <c r="BC176" s="70">
        <f t="shared" si="57"/>
        <v>80957.0948653167</v>
      </c>
      <c r="BD176" s="70">
        <f t="shared" si="57"/>
        <v>83944.562270971961</v>
      </c>
      <c r="BE176" s="70">
        <f t="shared" si="57"/>
        <v>86733.226027433804</v>
      </c>
      <c r="BF176" s="70">
        <f t="shared" si="57"/>
        <v>89344.484234962947</v>
      </c>
      <c r="BG176" s="70">
        <f t="shared" si="57"/>
        <v>92162.04203082787</v>
      </c>
      <c r="BH176" s="70">
        <f t="shared" si="57"/>
        <v>95199.802980182212</v>
      </c>
      <c r="BI176" s="70">
        <f t="shared" si="57"/>
        <v>98467.514357184758</v>
      </c>
      <c r="BJ176" s="70">
        <f t="shared" si="57"/>
        <v>102018.43424468493</v>
      </c>
      <c r="BK176" s="70">
        <f t="shared" si="57"/>
        <v>104837.60859529086</v>
      </c>
      <c r="BL176" s="70">
        <f t="shared" si="57"/>
        <v>107543.70155530341</v>
      </c>
      <c r="BM176" s="70">
        <f t="shared" si="57"/>
        <v>110376.04256290429</v>
      </c>
      <c r="BN176" s="70">
        <f t="shared" si="57"/>
        <v>113342.82609312535</v>
      </c>
      <c r="BO176" s="70">
        <f t="shared" si="57"/>
        <v>116452.8445520153</v>
      </c>
      <c r="BP176" s="70">
        <f t="shared" ref="BP176:DR176" si="58">BP175*8%</f>
        <v>119756.56627751842</v>
      </c>
      <c r="BQ176" s="70">
        <f t="shared" si="58"/>
        <v>122813.22591004983</v>
      </c>
      <c r="BR176" s="70">
        <f t="shared" si="58"/>
        <v>125646.15188762147</v>
      </c>
      <c r="BS176" s="70">
        <f t="shared" si="58"/>
        <v>128638.35442591138</v>
      </c>
      <c r="BT176" s="70">
        <f t="shared" si="58"/>
        <v>131800.98288416991</v>
      </c>
      <c r="BU176" s="70">
        <f t="shared" si="58"/>
        <v>135145.96707679477</v>
      </c>
      <c r="BV176" s="70">
        <f t="shared" si="58"/>
        <v>138726.13240760565</v>
      </c>
      <c r="BW176" s="70">
        <f t="shared" si="58"/>
        <v>141706.6274753793</v>
      </c>
      <c r="BX176" s="70">
        <f t="shared" si="58"/>
        <v>144593.8524436382</v>
      </c>
      <c r="BY176" s="70">
        <f t="shared" si="58"/>
        <v>147569.68400643609</v>
      </c>
      <c r="BZ176" s="70">
        <f t="shared" si="58"/>
        <v>150638.55249350003</v>
      </c>
      <c r="CA176" s="70">
        <f t="shared" si="58"/>
        <v>153805.10975104326</v>
      </c>
      <c r="CB176" s="70">
        <f t="shared" si="58"/>
        <v>157115.26950119104</v>
      </c>
      <c r="CC176" s="70">
        <f t="shared" si="58"/>
        <v>160205.92258407187</v>
      </c>
      <c r="CD176" s="70">
        <f t="shared" si="58"/>
        <v>163099.01966641241</v>
      </c>
      <c r="CE176" s="70">
        <f t="shared" si="58"/>
        <v>166116.57702909331</v>
      </c>
      <c r="CF176" s="70">
        <f t="shared" si="58"/>
        <v>169267.30689173841</v>
      </c>
      <c r="CG176" s="70">
        <f t="shared" si="58"/>
        <v>172560.53132934522</v>
      </c>
      <c r="CH176" s="70">
        <f t="shared" si="58"/>
        <v>176028.00627576228</v>
      </c>
      <c r="CI176" s="70">
        <f t="shared" si="58"/>
        <v>178996.3464976121</v>
      </c>
      <c r="CJ176" s="70">
        <f t="shared" si="58"/>
        <v>181899.90168918026</v>
      </c>
      <c r="CK176" s="70">
        <f t="shared" si="58"/>
        <v>184865.00265951597</v>
      </c>
      <c r="CL176" s="70">
        <f t="shared" si="58"/>
        <v>187894.72669755763</v>
      </c>
      <c r="CM176" s="70">
        <f t="shared" si="58"/>
        <v>190992.30495669052</v>
      </c>
      <c r="CN176" s="70">
        <f t="shared" si="58"/>
        <v>194189.6289208275</v>
      </c>
      <c r="CO176" s="70">
        <f t="shared" si="58"/>
        <v>197234.48445017252</v>
      </c>
      <c r="CP176" s="70">
        <f t="shared" si="58"/>
        <v>200142.11838820472</v>
      </c>
      <c r="CQ176" s="70">
        <f t="shared" si="58"/>
        <v>203136.201928764</v>
      </c>
      <c r="CR176" s="70">
        <f t="shared" si="58"/>
        <v>206222.78654402721</v>
      </c>
      <c r="CS176" s="70">
        <f t="shared" si="58"/>
        <v>209408.34730922367</v>
      </c>
      <c r="CT176" s="70">
        <f t="shared" si="58"/>
        <v>212714.94176633854</v>
      </c>
      <c r="CU176" s="70">
        <f t="shared" si="58"/>
        <v>215622.98128281184</v>
      </c>
      <c r="CV176" s="70">
        <f t="shared" si="58"/>
        <v>218197.12813120923</v>
      </c>
      <c r="CW176" s="70">
        <f t="shared" si="58"/>
        <v>220803.4730142788</v>
      </c>
      <c r="CX176" s="70">
        <f t="shared" si="58"/>
        <v>223443.62583375396</v>
      </c>
      <c r="CY176" s="70">
        <f t="shared" si="58"/>
        <v>226119.27698645511</v>
      </c>
      <c r="CZ176" s="70">
        <f t="shared" si="58"/>
        <v>228845.49541538447</v>
      </c>
      <c r="DA176" s="70">
        <f t="shared" si="58"/>
        <v>231431.62603483238</v>
      </c>
      <c r="DB176" s="70">
        <f t="shared" si="58"/>
        <v>233888.05824246348</v>
      </c>
      <c r="DC176" s="70">
        <f t="shared" si="58"/>
        <v>236330.93828152094</v>
      </c>
      <c r="DD176" s="70">
        <f t="shared" si="58"/>
        <v>238759.98925774195</v>
      </c>
      <c r="DE176" s="70">
        <f t="shared" si="58"/>
        <v>241181.32681995971</v>
      </c>
      <c r="DF176" s="70">
        <f t="shared" si="58"/>
        <v>243605.94965168065</v>
      </c>
      <c r="DG176" s="70">
        <f t="shared" si="58"/>
        <v>245898.40006841146</v>
      </c>
      <c r="DH176" s="70">
        <f t="shared" si="58"/>
        <v>248215.61459899051</v>
      </c>
      <c r="DI176" s="70">
        <f t="shared" si="58"/>
        <v>250485.77731325798</v>
      </c>
      <c r="DJ176" s="70">
        <f t="shared" si="58"/>
        <v>252704.18302958272</v>
      </c>
      <c r="DK176" s="70">
        <f t="shared" si="58"/>
        <v>254865.65604817041</v>
      </c>
      <c r="DL176" s="70">
        <f t="shared" si="58"/>
        <v>256964.50309924741</v>
      </c>
      <c r="DM176" s="70">
        <f t="shared" si="58"/>
        <v>259097.79443245535</v>
      </c>
      <c r="DN176" s="70">
        <f t="shared" si="58"/>
        <v>261263.80783368761</v>
      </c>
      <c r="DO176" s="70">
        <f t="shared" si="58"/>
        <v>263386.30088444741</v>
      </c>
      <c r="DP176" s="70">
        <f t="shared" si="58"/>
        <v>265462.22716020182</v>
      </c>
      <c r="DQ176" s="70">
        <f t="shared" si="58"/>
        <v>267488.32698670041</v>
      </c>
      <c r="DR176" s="70">
        <f t="shared" si="58"/>
        <v>269438.26352647936</v>
      </c>
    </row>
    <row r="177" spans="1:122" x14ac:dyDescent="0.2">
      <c r="B177" t="s">
        <v>443</v>
      </c>
      <c r="C177" s="613">
        <f>C176*15%</f>
        <v>420</v>
      </c>
      <c r="D177" s="613">
        <f t="shared" ref="D177:BO177" si="59">D176*15%</f>
        <v>447</v>
      </c>
      <c r="E177" s="613">
        <f t="shared" si="59"/>
        <v>474</v>
      </c>
      <c r="F177" s="613">
        <f t="shared" si="59"/>
        <v>501</v>
      </c>
      <c r="G177" s="613">
        <f t="shared" si="59"/>
        <v>531.71629970020308</v>
      </c>
      <c r="H177" s="613">
        <f t="shared" si="59"/>
        <v>567.91013253387507</v>
      </c>
      <c r="I177" s="613">
        <f t="shared" si="59"/>
        <v>611.34273193428135</v>
      </c>
      <c r="J177" s="613">
        <f t="shared" si="59"/>
        <v>661.72454723875251</v>
      </c>
      <c r="K177" s="613">
        <f t="shared" si="59"/>
        <v>719.15981668585005</v>
      </c>
      <c r="L177" s="613">
        <f t="shared" si="59"/>
        <v>784.06167116106997</v>
      </c>
      <c r="M177" s="613">
        <f t="shared" si="59"/>
        <v>856.10272962856391</v>
      </c>
      <c r="N177" s="613">
        <f t="shared" si="59"/>
        <v>935.34789394280745</v>
      </c>
      <c r="O177" s="613">
        <f t="shared" si="59"/>
        <v>1414.7817671784901</v>
      </c>
      <c r="P177" s="613">
        <f t="shared" si="59"/>
        <v>1498.2439467523886</v>
      </c>
      <c r="Q177" s="613">
        <f t="shared" si="59"/>
        <v>1587.352344283677</v>
      </c>
      <c r="R177" s="613">
        <f t="shared" si="59"/>
        <v>1682.6715815680943</v>
      </c>
      <c r="S177" s="613">
        <f t="shared" si="59"/>
        <v>1788.5390422811565</v>
      </c>
      <c r="T177" s="613">
        <f t="shared" si="59"/>
        <v>1907.3991522289732</v>
      </c>
      <c r="U177" s="613">
        <f t="shared" si="59"/>
        <v>2029.3647148878172</v>
      </c>
      <c r="V177" s="613">
        <f t="shared" si="59"/>
        <v>2154.3528452878036</v>
      </c>
      <c r="W177" s="613">
        <f t="shared" si="59"/>
        <v>2291.6168718871022</v>
      </c>
      <c r="X177" s="613">
        <f t="shared" si="59"/>
        <v>2441.9354965151792</v>
      </c>
      <c r="Y177" s="613">
        <f t="shared" si="59"/>
        <v>2605.3724990462292</v>
      </c>
      <c r="Z177" s="613">
        <f t="shared" si="59"/>
        <v>2785.1532018303828</v>
      </c>
      <c r="AA177" s="613">
        <f t="shared" si="59"/>
        <v>3350.0422827654911</v>
      </c>
      <c r="AB177" s="613">
        <f t="shared" si="59"/>
        <v>3514.686909653843</v>
      </c>
      <c r="AC177" s="613">
        <f t="shared" si="59"/>
        <v>3689.036876865307</v>
      </c>
      <c r="AD177" s="613">
        <f t="shared" si="59"/>
        <v>3873.8597623139094</v>
      </c>
      <c r="AE177" s="613">
        <f t="shared" si="59"/>
        <v>4073.7060535993664</v>
      </c>
      <c r="AF177" s="613">
        <f t="shared" si="59"/>
        <v>4293.1235122596445</v>
      </c>
      <c r="AG177" s="613">
        <f t="shared" si="59"/>
        <v>4505.5906887597039</v>
      </c>
      <c r="AH177" s="613">
        <f t="shared" si="59"/>
        <v>4712.0302716167853</v>
      </c>
      <c r="AI177" s="613">
        <f t="shared" si="59"/>
        <v>4936.4473523451752</v>
      </c>
      <c r="AJ177" s="613">
        <f t="shared" si="59"/>
        <v>5180.0197448913777</v>
      </c>
      <c r="AK177" s="613">
        <f t="shared" si="59"/>
        <v>5443.2382790948241</v>
      </c>
      <c r="AL177" s="613">
        <f t="shared" si="59"/>
        <v>5730.7830360851658</v>
      </c>
      <c r="AM177" s="613">
        <f t="shared" si="59"/>
        <v>6388.3492036375947</v>
      </c>
      <c r="AN177" s="613">
        <f t="shared" si="59"/>
        <v>6641.037062812401</v>
      </c>
      <c r="AO177" s="613">
        <f t="shared" si="59"/>
        <v>6907.832423924644</v>
      </c>
      <c r="AP177" s="613">
        <f t="shared" si="59"/>
        <v>7189.7229729690634</v>
      </c>
      <c r="AQ177" s="613">
        <f t="shared" si="59"/>
        <v>7491.4903110301266</v>
      </c>
      <c r="AR177" s="613">
        <f t="shared" si="59"/>
        <v>7819.9632897403062</v>
      </c>
      <c r="AS177" s="613">
        <f t="shared" si="59"/>
        <v>8130.5804342852753</v>
      </c>
      <c r="AT177" s="613">
        <f t="shared" si="59"/>
        <v>8425.3549883827764</v>
      </c>
      <c r="AU177" s="613">
        <f t="shared" si="59"/>
        <v>8744.2904883384163</v>
      </c>
      <c r="AV177" s="613">
        <f t="shared" si="59"/>
        <v>9088.9975894577747</v>
      </c>
      <c r="AW177" s="613">
        <f t="shared" si="59"/>
        <v>9460.4302618344955</v>
      </c>
      <c r="AX177" s="613">
        <f t="shared" si="59"/>
        <v>9864.8462880519783</v>
      </c>
      <c r="AY177" s="613">
        <f t="shared" si="59"/>
        <v>10624.090459832018</v>
      </c>
      <c r="AZ177" s="613">
        <f t="shared" si="59"/>
        <v>10973.372423023056</v>
      </c>
      <c r="BA177" s="613">
        <f t="shared" si="59"/>
        <v>11341.591593352339</v>
      </c>
      <c r="BB177" s="613">
        <f t="shared" si="59"/>
        <v>11729.977142074653</v>
      </c>
      <c r="BC177" s="613">
        <f t="shared" si="59"/>
        <v>12143.564229797505</v>
      </c>
      <c r="BD177" s="613">
        <f t="shared" si="59"/>
        <v>12591.684340645794</v>
      </c>
      <c r="BE177" s="613">
        <f t="shared" si="59"/>
        <v>13009.98390411507</v>
      </c>
      <c r="BF177" s="613">
        <f t="shared" si="59"/>
        <v>13401.672635244442</v>
      </c>
      <c r="BG177" s="613">
        <f t="shared" si="59"/>
        <v>13824.30630462418</v>
      </c>
      <c r="BH177" s="613">
        <f t="shared" si="59"/>
        <v>14279.970447027332</v>
      </c>
      <c r="BI177" s="613">
        <f t="shared" si="59"/>
        <v>14770.127153577712</v>
      </c>
      <c r="BJ177" s="613">
        <f t="shared" si="59"/>
        <v>15302.765136702739</v>
      </c>
      <c r="BK177" s="613">
        <f t="shared" si="59"/>
        <v>15725.641289293628</v>
      </c>
      <c r="BL177" s="613">
        <f t="shared" si="59"/>
        <v>16131.555233295512</v>
      </c>
      <c r="BM177" s="613">
        <f t="shared" si="59"/>
        <v>16556.406384435642</v>
      </c>
      <c r="BN177" s="613">
        <f t="shared" si="59"/>
        <v>17001.4239139688</v>
      </c>
      <c r="BO177" s="613">
        <f t="shared" si="59"/>
        <v>17467.926682802296</v>
      </c>
      <c r="BP177" s="613">
        <f t="shared" ref="BP177:DR177" si="60">BP176*15%</f>
        <v>17963.484941627761</v>
      </c>
      <c r="BQ177" s="613">
        <f t="shared" si="60"/>
        <v>18421.983886507474</v>
      </c>
      <c r="BR177" s="613">
        <f t="shared" si="60"/>
        <v>18846.922783143218</v>
      </c>
      <c r="BS177" s="613">
        <f t="shared" si="60"/>
        <v>19295.753163886708</v>
      </c>
      <c r="BT177" s="613">
        <f t="shared" si="60"/>
        <v>19770.147432625487</v>
      </c>
      <c r="BU177" s="613">
        <f t="shared" si="60"/>
        <v>20271.895061519215</v>
      </c>
      <c r="BV177" s="613">
        <f t="shared" si="60"/>
        <v>20808.919861140846</v>
      </c>
      <c r="BW177" s="613">
        <f t="shared" si="60"/>
        <v>21255.994121306892</v>
      </c>
      <c r="BX177" s="613">
        <f t="shared" si="60"/>
        <v>21689.077866545729</v>
      </c>
      <c r="BY177" s="613">
        <f t="shared" si="60"/>
        <v>22135.452600965411</v>
      </c>
      <c r="BZ177" s="613">
        <f t="shared" si="60"/>
        <v>22595.782874025004</v>
      </c>
      <c r="CA177" s="613">
        <f t="shared" si="60"/>
        <v>23070.766462656487</v>
      </c>
      <c r="CB177" s="613">
        <f t="shared" si="60"/>
        <v>23567.290425178657</v>
      </c>
      <c r="CC177" s="613">
        <f t="shared" si="60"/>
        <v>24030.888387610779</v>
      </c>
      <c r="CD177" s="613">
        <f t="shared" si="60"/>
        <v>24464.85294996186</v>
      </c>
      <c r="CE177" s="613">
        <f t="shared" si="60"/>
        <v>24917.486554363997</v>
      </c>
      <c r="CF177" s="613">
        <f t="shared" si="60"/>
        <v>25390.096033760761</v>
      </c>
      <c r="CG177" s="613">
        <f t="shared" si="60"/>
        <v>25884.079699401784</v>
      </c>
      <c r="CH177" s="613">
        <f t="shared" si="60"/>
        <v>26404.200941364343</v>
      </c>
      <c r="CI177" s="613">
        <f t="shared" si="60"/>
        <v>26849.451974641815</v>
      </c>
      <c r="CJ177" s="613">
        <f t="shared" si="60"/>
        <v>27284.985253377039</v>
      </c>
      <c r="CK177" s="613">
        <f t="shared" si="60"/>
        <v>27729.750398927394</v>
      </c>
      <c r="CL177" s="613">
        <f t="shared" si="60"/>
        <v>28184.209004633645</v>
      </c>
      <c r="CM177" s="613">
        <f t="shared" si="60"/>
        <v>28648.845743503578</v>
      </c>
      <c r="CN177" s="613">
        <f t="shared" si="60"/>
        <v>29128.444338124125</v>
      </c>
      <c r="CO177" s="613">
        <f t="shared" si="60"/>
        <v>29585.172667525876</v>
      </c>
      <c r="CP177" s="613">
        <f t="shared" si="60"/>
        <v>30021.317758230707</v>
      </c>
      <c r="CQ177" s="613">
        <f t="shared" si="60"/>
        <v>30470.430289314598</v>
      </c>
      <c r="CR177" s="613">
        <f t="shared" si="60"/>
        <v>30933.417981604081</v>
      </c>
      <c r="CS177" s="613">
        <f t="shared" si="60"/>
        <v>31411.252096383549</v>
      </c>
      <c r="CT177" s="613">
        <f t="shared" si="60"/>
        <v>31907.241264950779</v>
      </c>
      <c r="CU177" s="613">
        <f t="shared" si="60"/>
        <v>32343.447192421776</v>
      </c>
      <c r="CV177" s="613">
        <f t="shared" si="60"/>
        <v>32729.569219681383</v>
      </c>
      <c r="CW177" s="613">
        <f t="shared" si="60"/>
        <v>33120.520952141822</v>
      </c>
      <c r="CX177" s="613">
        <f t="shared" si="60"/>
        <v>33516.543875063093</v>
      </c>
      <c r="CY177" s="613">
        <f t="shared" si="60"/>
        <v>33917.891547968262</v>
      </c>
      <c r="CZ177" s="613">
        <f t="shared" si="60"/>
        <v>34326.824312307668</v>
      </c>
      <c r="DA177" s="613">
        <f t="shared" si="60"/>
        <v>34714.743905224859</v>
      </c>
      <c r="DB177" s="613">
        <f t="shared" si="60"/>
        <v>35083.208736369517</v>
      </c>
      <c r="DC177" s="613">
        <f t="shared" si="60"/>
        <v>35449.640742228141</v>
      </c>
      <c r="DD177" s="613">
        <f t="shared" si="60"/>
        <v>35813.99838866129</v>
      </c>
      <c r="DE177" s="613">
        <f t="shared" si="60"/>
        <v>36177.199022993955</v>
      </c>
      <c r="DF177" s="613">
        <f t="shared" si="60"/>
        <v>36540.8924477521</v>
      </c>
      <c r="DG177" s="613">
        <f t="shared" si="60"/>
        <v>36884.760010261714</v>
      </c>
      <c r="DH177" s="613">
        <f t="shared" si="60"/>
        <v>37232.342189848576</v>
      </c>
      <c r="DI177" s="613">
        <f t="shared" si="60"/>
        <v>37572.866596988693</v>
      </c>
      <c r="DJ177" s="613">
        <f t="shared" si="60"/>
        <v>37905.62745443741</v>
      </c>
      <c r="DK177" s="613">
        <f t="shared" si="60"/>
        <v>38229.84840722556</v>
      </c>
      <c r="DL177" s="613">
        <f t="shared" si="60"/>
        <v>38544.675464887107</v>
      </c>
      <c r="DM177" s="613">
        <f t="shared" si="60"/>
        <v>38864.669164868305</v>
      </c>
      <c r="DN177" s="613">
        <f t="shared" si="60"/>
        <v>39189.571175053141</v>
      </c>
      <c r="DO177" s="613">
        <f t="shared" si="60"/>
        <v>39507.945132667111</v>
      </c>
      <c r="DP177" s="613">
        <f t="shared" si="60"/>
        <v>39819.334074030274</v>
      </c>
      <c r="DQ177" s="613">
        <f t="shared" si="60"/>
        <v>40123.249048005062</v>
      </c>
      <c r="DR177" s="613">
        <f t="shared" si="60"/>
        <v>40415.739528971906</v>
      </c>
    </row>
    <row r="178" spans="1:122" x14ac:dyDescent="0.2">
      <c r="B178" t="s">
        <v>444</v>
      </c>
      <c r="C178" s="613">
        <f>IF(C176&gt;20000,(C176-20000)*10%,0)</f>
        <v>0</v>
      </c>
      <c r="D178" s="613">
        <f t="shared" ref="D178:BO178" si="61">IF(D176&gt;20000,(D176-20000)*10%,0)</f>
        <v>0</v>
      </c>
      <c r="E178" s="613">
        <f t="shared" si="61"/>
        <v>0</v>
      </c>
      <c r="F178" s="613">
        <f t="shared" si="61"/>
        <v>0</v>
      </c>
      <c r="G178" s="613">
        <f t="shared" si="61"/>
        <v>0</v>
      </c>
      <c r="H178" s="613">
        <f t="shared" si="61"/>
        <v>0</v>
      </c>
      <c r="I178" s="613">
        <f t="shared" si="61"/>
        <v>0</v>
      </c>
      <c r="J178" s="613">
        <f t="shared" si="61"/>
        <v>0</v>
      </c>
      <c r="K178" s="613">
        <f t="shared" si="61"/>
        <v>0</v>
      </c>
      <c r="L178" s="613">
        <f t="shared" si="61"/>
        <v>0</v>
      </c>
      <c r="M178" s="613">
        <f t="shared" si="61"/>
        <v>0</v>
      </c>
      <c r="N178" s="613">
        <f t="shared" si="61"/>
        <v>0</v>
      </c>
      <c r="O178" s="613">
        <f t="shared" si="61"/>
        <v>0</v>
      </c>
      <c r="P178" s="613">
        <f t="shared" si="61"/>
        <v>0</v>
      </c>
      <c r="Q178" s="613">
        <f t="shared" si="61"/>
        <v>0</v>
      </c>
      <c r="R178" s="613">
        <f t="shared" si="61"/>
        <v>0</v>
      </c>
      <c r="S178" s="613">
        <f t="shared" si="61"/>
        <v>0</v>
      </c>
      <c r="T178" s="613">
        <f t="shared" si="61"/>
        <v>0</v>
      </c>
      <c r="U178" s="613">
        <f t="shared" si="61"/>
        <v>0</v>
      </c>
      <c r="V178" s="613">
        <f t="shared" si="61"/>
        <v>0</v>
      </c>
      <c r="W178" s="613">
        <f t="shared" si="61"/>
        <v>0</v>
      </c>
      <c r="X178" s="613">
        <f t="shared" si="61"/>
        <v>0</v>
      </c>
      <c r="Y178" s="613">
        <f t="shared" si="61"/>
        <v>0</v>
      </c>
      <c r="Z178" s="613">
        <f t="shared" si="61"/>
        <v>0</v>
      </c>
      <c r="AA178" s="613">
        <f t="shared" si="61"/>
        <v>233.36152184366074</v>
      </c>
      <c r="AB178" s="613">
        <f t="shared" si="61"/>
        <v>343.12460643589549</v>
      </c>
      <c r="AC178" s="613">
        <f t="shared" si="61"/>
        <v>459.35791791020495</v>
      </c>
      <c r="AD178" s="613">
        <f t="shared" si="61"/>
        <v>582.5731748759398</v>
      </c>
      <c r="AE178" s="613">
        <f t="shared" si="61"/>
        <v>715.80403573291119</v>
      </c>
      <c r="AF178" s="613">
        <f t="shared" si="61"/>
        <v>862.08234150643011</v>
      </c>
      <c r="AG178" s="613">
        <f t="shared" si="61"/>
        <v>1003.7271258398025</v>
      </c>
      <c r="AH178" s="613">
        <f t="shared" si="61"/>
        <v>1141.3535144111906</v>
      </c>
      <c r="AI178" s="613">
        <f t="shared" si="61"/>
        <v>1290.9649015634504</v>
      </c>
      <c r="AJ178" s="613">
        <f t="shared" si="61"/>
        <v>1453.3464965942521</v>
      </c>
      <c r="AK178" s="613">
        <f t="shared" si="61"/>
        <v>1628.8255193965497</v>
      </c>
      <c r="AL178" s="613">
        <f t="shared" si="61"/>
        <v>1820.5220240567776</v>
      </c>
      <c r="AM178" s="613">
        <f t="shared" si="61"/>
        <v>2258.8994690917302</v>
      </c>
      <c r="AN178" s="613">
        <f t="shared" si="61"/>
        <v>2427.3580418749343</v>
      </c>
      <c r="AO178" s="613">
        <f t="shared" si="61"/>
        <v>2605.221615949763</v>
      </c>
      <c r="AP178" s="613">
        <f t="shared" si="61"/>
        <v>2793.1486486460426</v>
      </c>
      <c r="AQ178" s="613">
        <f t="shared" si="61"/>
        <v>2994.3268740200847</v>
      </c>
      <c r="AR178" s="613">
        <f t="shared" si="61"/>
        <v>3213.3088598268714</v>
      </c>
      <c r="AS178" s="613">
        <f t="shared" si="61"/>
        <v>3420.3869561901843</v>
      </c>
      <c r="AT178" s="613">
        <f t="shared" si="61"/>
        <v>3616.9033255885183</v>
      </c>
      <c r="AU178" s="613">
        <f t="shared" si="61"/>
        <v>3829.5269922256107</v>
      </c>
      <c r="AV178" s="613">
        <f t="shared" si="61"/>
        <v>4059.3317263051831</v>
      </c>
      <c r="AW178" s="613">
        <f t="shared" si="61"/>
        <v>4306.9535078896643</v>
      </c>
      <c r="AX178" s="613">
        <f t="shared" si="61"/>
        <v>4576.5641920346525</v>
      </c>
      <c r="AY178" s="613">
        <f t="shared" si="61"/>
        <v>5082.7269732213454</v>
      </c>
      <c r="AZ178" s="613">
        <f t="shared" si="61"/>
        <v>5315.5816153487049</v>
      </c>
      <c r="BA178" s="613">
        <f t="shared" si="61"/>
        <v>5561.0610622348941</v>
      </c>
      <c r="BB178" s="613">
        <f t="shared" si="61"/>
        <v>5819.9847613831025</v>
      </c>
      <c r="BC178" s="613">
        <f t="shared" si="61"/>
        <v>6095.7094865316703</v>
      </c>
      <c r="BD178" s="613">
        <f t="shared" si="61"/>
        <v>6394.4562270971965</v>
      </c>
      <c r="BE178" s="613">
        <f t="shared" si="61"/>
        <v>6673.3226027433811</v>
      </c>
      <c r="BF178" s="613">
        <f t="shared" si="61"/>
        <v>6934.4484234962947</v>
      </c>
      <c r="BG178" s="613">
        <f t="shared" si="61"/>
        <v>7216.204203082787</v>
      </c>
      <c r="BH178" s="613">
        <f t="shared" si="61"/>
        <v>7519.9802980182212</v>
      </c>
      <c r="BI178" s="613">
        <f t="shared" si="61"/>
        <v>7846.7514357184764</v>
      </c>
      <c r="BJ178" s="613">
        <f t="shared" si="61"/>
        <v>8201.843424468494</v>
      </c>
      <c r="BK178" s="613">
        <f t="shared" si="61"/>
        <v>8483.7608595290858</v>
      </c>
      <c r="BL178" s="613">
        <f t="shared" si="61"/>
        <v>8754.3701555303414</v>
      </c>
      <c r="BM178" s="613">
        <f t="shared" si="61"/>
        <v>9037.6042562904295</v>
      </c>
      <c r="BN178" s="613">
        <f t="shared" si="61"/>
        <v>9334.282609312535</v>
      </c>
      <c r="BO178" s="613">
        <f t="shared" si="61"/>
        <v>9645.2844552015304</v>
      </c>
      <c r="BP178" s="613">
        <f t="shared" ref="BP178:DR178" si="62">IF(BP176&gt;20000,(BP176-20000)*10%,0)</f>
        <v>9975.6566277518432</v>
      </c>
      <c r="BQ178" s="613">
        <f t="shared" si="62"/>
        <v>10281.322591004984</v>
      </c>
      <c r="BR178" s="613">
        <f t="shared" si="62"/>
        <v>10564.615188762147</v>
      </c>
      <c r="BS178" s="613">
        <f t="shared" si="62"/>
        <v>10863.835442591138</v>
      </c>
      <c r="BT178" s="613">
        <f t="shared" si="62"/>
        <v>11180.098288416992</v>
      </c>
      <c r="BU178" s="613">
        <f t="shared" si="62"/>
        <v>11514.596707679477</v>
      </c>
      <c r="BV178" s="613">
        <f t="shared" si="62"/>
        <v>11872.613240760566</v>
      </c>
      <c r="BW178" s="613">
        <f t="shared" si="62"/>
        <v>12170.66274753793</v>
      </c>
      <c r="BX178" s="613">
        <f t="shared" si="62"/>
        <v>12459.385244363821</v>
      </c>
      <c r="BY178" s="613">
        <f t="shared" si="62"/>
        <v>12756.968400643609</v>
      </c>
      <c r="BZ178" s="613">
        <f t="shared" si="62"/>
        <v>13063.855249350003</v>
      </c>
      <c r="CA178" s="613">
        <f t="shared" si="62"/>
        <v>13380.510975104327</v>
      </c>
      <c r="CB178" s="613">
        <f t="shared" si="62"/>
        <v>13711.526950119105</v>
      </c>
      <c r="CC178" s="613">
        <f t="shared" si="62"/>
        <v>14020.592258407189</v>
      </c>
      <c r="CD178" s="613">
        <f t="shared" si="62"/>
        <v>14309.901966641242</v>
      </c>
      <c r="CE178" s="613">
        <f t="shared" si="62"/>
        <v>14611.657702909331</v>
      </c>
      <c r="CF178" s="613">
        <f t="shared" si="62"/>
        <v>14926.730689173841</v>
      </c>
      <c r="CG178" s="613">
        <f t="shared" si="62"/>
        <v>15256.053132934523</v>
      </c>
      <c r="CH178" s="613">
        <f t="shared" si="62"/>
        <v>15602.800627576229</v>
      </c>
      <c r="CI178" s="613">
        <f t="shared" si="62"/>
        <v>15899.63464976121</v>
      </c>
      <c r="CJ178" s="613">
        <f t="shared" si="62"/>
        <v>16189.990168918026</v>
      </c>
      <c r="CK178" s="613">
        <f t="shared" si="62"/>
        <v>16486.500265951599</v>
      </c>
      <c r="CL178" s="613">
        <f t="shared" si="62"/>
        <v>16789.472669755763</v>
      </c>
      <c r="CM178" s="613">
        <f t="shared" si="62"/>
        <v>17099.230495669053</v>
      </c>
      <c r="CN178" s="613">
        <f t="shared" si="62"/>
        <v>17418.962892082749</v>
      </c>
      <c r="CO178" s="613">
        <f t="shared" si="62"/>
        <v>17723.448445017253</v>
      </c>
      <c r="CP178" s="613">
        <f t="shared" si="62"/>
        <v>18014.211838820473</v>
      </c>
      <c r="CQ178" s="613">
        <f t="shared" si="62"/>
        <v>18313.620192876402</v>
      </c>
      <c r="CR178" s="613">
        <f t="shared" si="62"/>
        <v>18622.278654402722</v>
      </c>
      <c r="CS178" s="613">
        <f t="shared" si="62"/>
        <v>18940.834730922368</v>
      </c>
      <c r="CT178" s="613">
        <f t="shared" si="62"/>
        <v>19271.494176633856</v>
      </c>
      <c r="CU178" s="613">
        <f t="shared" si="62"/>
        <v>19562.298128281185</v>
      </c>
      <c r="CV178" s="613">
        <f t="shared" si="62"/>
        <v>19819.712813120925</v>
      </c>
      <c r="CW178" s="613">
        <f t="shared" si="62"/>
        <v>20080.347301427882</v>
      </c>
      <c r="CX178" s="613">
        <f t="shared" si="62"/>
        <v>20344.362583375398</v>
      </c>
      <c r="CY178" s="613">
        <f t="shared" si="62"/>
        <v>20611.927698645512</v>
      </c>
      <c r="CZ178" s="613">
        <f t="shared" si="62"/>
        <v>20884.54954153845</v>
      </c>
      <c r="DA178" s="613">
        <f t="shared" si="62"/>
        <v>21143.162603483241</v>
      </c>
      <c r="DB178" s="613">
        <f t="shared" si="62"/>
        <v>21388.805824246348</v>
      </c>
      <c r="DC178" s="613">
        <f t="shared" si="62"/>
        <v>21633.093828152094</v>
      </c>
      <c r="DD178" s="613">
        <f t="shared" si="62"/>
        <v>21875.998925774198</v>
      </c>
      <c r="DE178" s="613">
        <f t="shared" si="62"/>
        <v>22118.132681995972</v>
      </c>
      <c r="DF178" s="613">
        <f t="shared" si="62"/>
        <v>22360.594965168068</v>
      </c>
      <c r="DG178" s="613">
        <f t="shared" si="62"/>
        <v>22589.840006841147</v>
      </c>
      <c r="DH178" s="613">
        <f t="shared" si="62"/>
        <v>22821.561459899051</v>
      </c>
      <c r="DI178" s="613">
        <f t="shared" si="62"/>
        <v>23048.5777313258</v>
      </c>
      <c r="DJ178" s="613">
        <f t="shared" si="62"/>
        <v>23270.418302958275</v>
      </c>
      <c r="DK178" s="613">
        <f t="shared" si="62"/>
        <v>23486.565604817042</v>
      </c>
      <c r="DL178" s="613">
        <f t="shared" si="62"/>
        <v>23696.450309924741</v>
      </c>
      <c r="DM178" s="613">
        <f t="shared" si="62"/>
        <v>23909.779443245538</v>
      </c>
      <c r="DN178" s="613">
        <f t="shared" si="62"/>
        <v>24126.380783368761</v>
      </c>
      <c r="DO178" s="613">
        <f t="shared" si="62"/>
        <v>24338.630088444741</v>
      </c>
      <c r="DP178" s="613">
        <f t="shared" si="62"/>
        <v>24546.222716020184</v>
      </c>
      <c r="DQ178" s="613">
        <f t="shared" si="62"/>
        <v>24748.832698670041</v>
      </c>
      <c r="DR178" s="613">
        <f t="shared" si="62"/>
        <v>24943.826352647939</v>
      </c>
    </row>
    <row r="179" spans="1:122" x14ac:dyDescent="0.2">
      <c r="B179" t="s">
        <v>445</v>
      </c>
      <c r="C179" s="613">
        <f>C176*9%</f>
        <v>252</v>
      </c>
      <c r="D179" s="613">
        <f t="shared" ref="D179:BO179" si="63">D176*9%</f>
        <v>268.2</v>
      </c>
      <c r="E179" s="613">
        <f t="shared" si="63"/>
        <v>284.39999999999998</v>
      </c>
      <c r="F179" s="613">
        <f t="shared" si="63"/>
        <v>300.59999999999997</v>
      </c>
      <c r="G179" s="613">
        <f t="shared" si="63"/>
        <v>319.02977982012186</v>
      </c>
      <c r="H179" s="613">
        <f t="shared" si="63"/>
        <v>340.74607952032505</v>
      </c>
      <c r="I179" s="613">
        <f t="shared" si="63"/>
        <v>366.80563916056883</v>
      </c>
      <c r="J179" s="613">
        <f t="shared" si="63"/>
        <v>397.03472834325152</v>
      </c>
      <c r="K179" s="613">
        <f t="shared" si="63"/>
        <v>431.49589001151003</v>
      </c>
      <c r="L179" s="613">
        <f t="shared" si="63"/>
        <v>470.43700269664197</v>
      </c>
      <c r="M179" s="613">
        <f t="shared" si="63"/>
        <v>513.66163777713837</v>
      </c>
      <c r="N179" s="613">
        <f t="shared" si="63"/>
        <v>561.20873636568444</v>
      </c>
      <c r="O179" s="613">
        <f t="shared" si="63"/>
        <v>848.86906030709406</v>
      </c>
      <c r="P179" s="613">
        <f t="shared" si="63"/>
        <v>898.94636805143318</v>
      </c>
      <c r="Q179" s="613">
        <f t="shared" si="63"/>
        <v>952.41140657020628</v>
      </c>
      <c r="R179" s="613">
        <f t="shared" si="63"/>
        <v>1009.6029489408567</v>
      </c>
      <c r="S179" s="613">
        <f t="shared" si="63"/>
        <v>1073.1234253686939</v>
      </c>
      <c r="T179" s="613">
        <f t="shared" si="63"/>
        <v>1144.439491337384</v>
      </c>
      <c r="U179" s="613">
        <f t="shared" si="63"/>
        <v>1217.6188289326903</v>
      </c>
      <c r="V179" s="613">
        <f t="shared" si="63"/>
        <v>1292.6117071726824</v>
      </c>
      <c r="W179" s="613">
        <f t="shared" si="63"/>
        <v>1374.9701231322615</v>
      </c>
      <c r="X179" s="613">
        <f t="shared" si="63"/>
        <v>1465.1612979091076</v>
      </c>
      <c r="Y179" s="613">
        <f t="shared" si="63"/>
        <v>1563.2234994277374</v>
      </c>
      <c r="Z179" s="613">
        <f t="shared" si="63"/>
        <v>1671.0919210982297</v>
      </c>
      <c r="AA179" s="613">
        <f t="shared" si="63"/>
        <v>2010.0253696592945</v>
      </c>
      <c r="AB179" s="613">
        <f t="shared" si="63"/>
        <v>2108.8121457923057</v>
      </c>
      <c r="AC179" s="613">
        <f t="shared" si="63"/>
        <v>2213.4221261191842</v>
      </c>
      <c r="AD179" s="613">
        <f t="shared" si="63"/>
        <v>2324.3158573883456</v>
      </c>
      <c r="AE179" s="613">
        <f t="shared" si="63"/>
        <v>2444.2236321596201</v>
      </c>
      <c r="AF179" s="613">
        <f t="shared" si="63"/>
        <v>2575.8741073557871</v>
      </c>
      <c r="AG179" s="613">
        <f t="shared" si="63"/>
        <v>2703.3544132558222</v>
      </c>
      <c r="AH179" s="613">
        <f t="shared" si="63"/>
        <v>2827.2181629700713</v>
      </c>
      <c r="AI179" s="613">
        <f t="shared" si="63"/>
        <v>2961.8684114071052</v>
      </c>
      <c r="AJ179" s="613">
        <f t="shared" si="63"/>
        <v>3108.0118469348267</v>
      </c>
      <c r="AK179" s="613">
        <f t="shared" si="63"/>
        <v>3265.9429674568946</v>
      </c>
      <c r="AL179" s="613">
        <f t="shared" si="63"/>
        <v>3438.4698216510997</v>
      </c>
      <c r="AM179" s="613">
        <f t="shared" si="63"/>
        <v>3833.0095221825568</v>
      </c>
      <c r="AN179" s="613">
        <f t="shared" si="63"/>
        <v>3984.6222376874407</v>
      </c>
      <c r="AO179" s="613">
        <f t="shared" si="63"/>
        <v>4144.6994543547862</v>
      </c>
      <c r="AP179" s="613">
        <f t="shared" si="63"/>
        <v>4313.8337837814379</v>
      </c>
      <c r="AQ179" s="613">
        <f t="shared" si="63"/>
        <v>4494.8941866180758</v>
      </c>
      <c r="AR179" s="613">
        <f t="shared" si="63"/>
        <v>4691.9779738441839</v>
      </c>
      <c r="AS179" s="613">
        <f t="shared" si="63"/>
        <v>4878.3482605711652</v>
      </c>
      <c r="AT179" s="613">
        <f t="shared" si="63"/>
        <v>5055.212993029666</v>
      </c>
      <c r="AU179" s="613">
        <f t="shared" si="63"/>
        <v>5246.5742930030492</v>
      </c>
      <c r="AV179" s="613">
        <f t="shared" si="63"/>
        <v>5453.398553674665</v>
      </c>
      <c r="AW179" s="613">
        <f t="shared" si="63"/>
        <v>5676.2581571006976</v>
      </c>
      <c r="AX179" s="613">
        <f t="shared" si="63"/>
        <v>5918.9077728311868</v>
      </c>
      <c r="AY179" s="613">
        <f t="shared" si="63"/>
        <v>6374.4542758992102</v>
      </c>
      <c r="AZ179" s="613">
        <f t="shared" si="63"/>
        <v>6584.0234538138338</v>
      </c>
      <c r="BA179" s="613">
        <f t="shared" si="63"/>
        <v>6804.9549560114037</v>
      </c>
      <c r="BB179" s="613">
        <f t="shared" si="63"/>
        <v>7037.9862852447914</v>
      </c>
      <c r="BC179" s="613">
        <f t="shared" si="63"/>
        <v>7286.1385378785026</v>
      </c>
      <c r="BD179" s="613">
        <f t="shared" si="63"/>
        <v>7555.0106043874766</v>
      </c>
      <c r="BE179" s="613">
        <f t="shared" si="63"/>
        <v>7805.9903424690419</v>
      </c>
      <c r="BF179" s="613">
        <f t="shared" si="63"/>
        <v>8041.0035811466651</v>
      </c>
      <c r="BG179" s="613">
        <f t="shared" si="63"/>
        <v>8294.5837827745072</v>
      </c>
      <c r="BH179" s="613">
        <f t="shared" si="63"/>
        <v>8567.9822682163995</v>
      </c>
      <c r="BI179" s="613">
        <f t="shared" si="63"/>
        <v>8862.0762921466285</v>
      </c>
      <c r="BJ179" s="613">
        <f t="shared" si="63"/>
        <v>9181.6590820216443</v>
      </c>
      <c r="BK179" s="613">
        <f t="shared" si="63"/>
        <v>9435.3847735761774</v>
      </c>
      <c r="BL179" s="613">
        <f t="shared" si="63"/>
        <v>9678.9331399773073</v>
      </c>
      <c r="BM179" s="613">
        <f t="shared" si="63"/>
        <v>9933.8438306613862</v>
      </c>
      <c r="BN179" s="613">
        <f t="shared" si="63"/>
        <v>10200.854348381281</v>
      </c>
      <c r="BO179" s="613">
        <f t="shared" si="63"/>
        <v>10480.756009681378</v>
      </c>
      <c r="BP179" s="613">
        <f t="shared" ref="BP179:DR179" si="64">BP176*9%</f>
        <v>10778.090964976656</v>
      </c>
      <c r="BQ179" s="613">
        <f t="shared" si="64"/>
        <v>11053.190331904485</v>
      </c>
      <c r="BR179" s="613">
        <f t="shared" si="64"/>
        <v>11308.153669885931</v>
      </c>
      <c r="BS179" s="613">
        <f t="shared" si="64"/>
        <v>11577.451898332025</v>
      </c>
      <c r="BT179" s="613">
        <f t="shared" si="64"/>
        <v>11862.08845957529</v>
      </c>
      <c r="BU179" s="613">
        <f t="shared" si="64"/>
        <v>12163.137036911528</v>
      </c>
      <c r="BV179" s="613">
        <f t="shared" si="64"/>
        <v>12485.351916684507</v>
      </c>
      <c r="BW179" s="613">
        <f t="shared" si="64"/>
        <v>12753.596472784136</v>
      </c>
      <c r="BX179" s="613">
        <f t="shared" si="64"/>
        <v>13013.446719927437</v>
      </c>
      <c r="BY179" s="613">
        <f t="shared" si="64"/>
        <v>13281.271560579247</v>
      </c>
      <c r="BZ179" s="613">
        <f t="shared" si="64"/>
        <v>13557.469724415003</v>
      </c>
      <c r="CA179" s="613">
        <f t="shared" si="64"/>
        <v>13842.459877593892</v>
      </c>
      <c r="CB179" s="613">
        <f t="shared" si="64"/>
        <v>14140.374255107194</v>
      </c>
      <c r="CC179" s="613">
        <f t="shared" si="64"/>
        <v>14418.533032566467</v>
      </c>
      <c r="CD179" s="613">
        <f t="shared" si="64"/>
        <v>14678.911769977116</v>
      </c>
      <c r="CE179" s="613">
        <f t="shared" si="64"/>
        <v>14950.491932618397</v>
      </c>
      <c r="CF179" s="613">
        <f t="shared" si="64"/>
        <v>15234.057620256455</v>
      </c>
      <c r="CG179" s="613">
        <f t="shared" si="64"/>
        <v>15530.447819641069</v>
      </c>
      <c r="CH179" s="613">
        <f t="shared" si="64"/>
        <v>15842.520564818604</v>
      </c>
      <c r="CI179" s="613">
        <f t="shared" si="64"/>
        <v>16109.671184785089</v>
      </c>
      <c r="CJ179" s="613">
        <f t="shared" si="64"/>
        <v>16370.991152026223</v>
      </c>
      <c r="CK179" s="613">
        <f t="shared" si="64"/>
        <v>16637.850239356438</v>
      </c>
      <c r="CL179" s="613">
        <f t="shared" si="64"/>
        <v>16910.525402780186</v>
      </c>
      <c r="CM179" s="613">
        <f t="shared" si="64"/>
        <v>17189.307446102146</v>
      </c>
      <c r="CN179" s="613">
        <f t="shared" si="64"/>
        <v>17477.066602874474</v>
      </c>
      <c r="CO179" s="613">
        <f t="shared" si="64"/>
        <v>17751.103600515526</v>
      </c>
      <c r="CP179" s="613">
        <f t="shared" si="64"/>
        <v>18012.790654938424</v>
      </c>
      <c r="CQ179" s="613">
        <f t="shared" si="64"/>
        <v>18282.258173588758</v>
      </c>
      <c r="CR179" s="613">
        <f t="shared" si="64"/>
        <v>18560.05078896245</v>
      </c>
      <c r="CS179" s="613">
        <f t="shared" si="64"/>
        <v>18846.751257830128</v>
      </c>
      <c r="CT179" s="613">
        <f t="shared" si="64"/>
        <v>19144.344758970467</v>
      </c>
      <c r="CU179" s="613">
        <f t="shared" si="64"/>
        <v>19406.068315453067</v>
      </c>
      <c r="CV179" s="613">
        <f t="shared" si="64"/>
        <v>19637.741531808831</v>
      </c>
      <c r="CW179" s="613">
        <f t="shared" si="64"/>
        <v>19872.312571285092</v>
      </c>
      <c r="CX179" s="613">
        <f t="shared" si="64"/>
        <v>20109.926325037857</v>
      </c>
      <c r="CY179" s="613">
        <f t="shared" si="64"/>
        <v>20350.734928780959</v>
      </c>
      <c r="CZ179" s="613">
        <f t="shared" si="64"/>
        <v>20596.094587384603</v>
      </c>
      <c r="DA179" s="613">
        <f t="shared" si="64"/>
        <v>20828.846343134916</v>
      </c>
      <c r="DB179" s="613">
        <f t="shared" si="64"/>
        <v>21049.925241821711</v>
      </c>
      <c r="DC179" s="613">
        <f t="shared" si="64"/>
        <v>21269.784445336885</v>
      </c>
      <c r="DD179" s="613">
        <f t="shared" si="64"/>
        <v>21488.399033196776</v>
      </c>
      <c r="DE179" s="613">
        <f t="shared" si="64"/>
        <v>21706.319413796373</v>
      </c>
      <c r="DF179" s="613">
        <f t="shared" si="64"/>
        <v>21924.535468651258</v>
      </c>
      <c r="DG179" s="613">
        <f t="shared" si="64"/>
        <v>22130.856006157032</v>
      </c>
      <c r="DH179" s="613">
        <f t="shared" si="64"/>
        <v>22339.405313909145</v>
      </c>
      <c r="DI179" s="613">
        <f t="shared" si="64"/>
        <v>22543.719958193218</v>
      </c>
      <c r="DJ179" s="613">
        <f t="shared" si="64"/>
        <v>22743.376472662443</v>
      </c>
      <c r="DK179" s="613">
        <f t="shared" si="64"/>
        <v>22937.909044335334</v>
      </c>
      <c r="DL179" s="613">
        <f t="shared" si="64"/>
        <v>23126.805278932265</v>
      </c>
      <c r="DM179" s="613">
        <f t="shared" si="64"/>
        <v>23318.801498920981</v>
      </c>
      <c r="DN179" s="613">
        <f t="shared" si="64"/>
        <v>23513.742705031884</v>
      </c>
      <c r="DO179" s="613">
        <f t="shared" si="64"/>
        <v>23704.767079600268</v>
      </c>
      <c r="DP179" s="613">
        <f t="shared" si="64"/>
        <v>23891.600444418164</v>
      </c>
      <c r="DQ179" s="613">
        <f t="shared" si="64"/>
        <v>24073.949428803036</v>
      </c>
      <c r="DR179" s="613">
        <f t="shared" si="64"/>
        <v>24249.443717383143</v>
      </c>
    </row>
    <row r="180" spans="1:122" x14ac:dyDescent="0.2">
      <c r="B18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  <c r="BO180" s="70"/>
      <c r="BP180" s="70"/>
      <c r="BQ180" s="70"/>
      <c r="BR180" s="70"/>
      <c r="BS180" s="70"/>
      <c r="BT180" s="70"/>
      <c r="BU180" s="70"/>
      <c r="BV180" s="70"/>
      <c r="BW180" s="70"/>
      <c r="BX180" s="70"/>
      <c r="BY180" s="70"/>
      <c r="BZ180" s="70"/>
      <c r="CA180" s="70"/>
      <c r="CB180" s="70"/>
      <c r="CC180" s="70"/>
      <c r="CD180" s="70"/>
      <c r="CE180" s="70"/>
      <c r="CF180" s="70"/>
      <c r="CG180" s="70"/>
      <c r="CH180" s="70"/>
      <c r="CI180" s="70"/>
      <c r="CJ180" s="70"/>
      <c r="CK180" s="70"/>
      <c r="CL180" s="70"/>
      <c r="CM180" s="70"/>
      <c r="CN180" s="70"/>
      <c r="CO180" s="70"/>
      <c r="CP180" s="70"/>
      <c r="CQ180" s="70"/>
      <c r="CR180" s="70"/>
      <c r="CS180" s="70"/>
      <c r="CT180" s="70"/>
      <c r="CU180" s="70"/>
      <c r="CV180" s="70"/>
      <c r="CW180" s="70"/>
      <c r="CX180" s="70"/>
      <c r="CY180" s="70"/>
      <c r="CZ180" s="70"/>
      <c r="DA180" s="70"/>
      <c r="DB180" s="70"/>
      <c r="DC180" s="70"/>
      <c r="DD180" s="70"/>
      <c r="DE180" s="70"/>
      <c r="DF180" s="70"/>
      <c r="DG180" s="70"/>
      <c r="DH180" s="70"/>
      <c r="DI180" s="70"/>
      <c r="DJ180" s="70"/>
      <c r="DK180" s="70"/>
      <c r="DL180" s="70"/>
      <c r="DM180" s="70"/>
      <c r="DN180" s="70"/>
      <c r="DO180" s="70"/>
      <c r="DP180" s="70"/>
      <c r="DQ180" s="70"/>
      <c r="DR180" s="70"/>
    </row>
    <row r="181" spans="1:122" x14ac:dyDescent="0.2">
      <c r="B181" t="s">
        <v>446</v>
      </c>
      <c r="C181" s="70">
        <f>C175*0.65%</f>
        <v>227.50000000000003</v>
      </c>
      <c r="D181" s="70">
        <f t="shared" ref="D181:BO181" si="65">D175*0.65%</f>
        <v>242.12500000000003</v>
      </c>
      <c r="E181" s="70">
        <f t="shared" si="65"/>
        <v>256.75</v>
      </c>
      <c r="F181" s="70">
        <f t="shared" si="65"/>
        <v>271.375</v>
      </c>
      <c r="G181" s="70">
        <f t="shared" si="65"/>
        <v>288.01299567094338</v>
      </c>
      <c r="H181" s="70">
        <f t="shared" si="65"/>
        <v>307.61798845584906</v>
      </c>
      <c r="I181" s="70">
        <f t="shared" si="65"/>
        <v>331.14397979773577</v>
      </c>
      <c r="J181" s="70">
        <f t="shared" si="65"/>
        <v>358.43412975432437</v>
      </c>
      <c r="K181" s="70">
        <f t="shared" si="65"/>
        <v>389.54490070483541</v>
      </c>
      <c r="L181" s="70">
        <f t="shared" si="65"/>
        <v>424.70007187891292</v>
      </c>
      <c r="M181" s="70">
        <f t="shared" si="65"/>
        <v>463.72231188213885</v>
      </c>
      <c r="N181" s="70">
        <f t="shared" si="65"/>
        <v>506.64677588568742</v>
      </c>
      <c r="O181" s="70">
        <f t="shared" si="65"/>
        <v>766.3401238883489</v>
      </c>
      <c r="P181" s="70">
        <f t="shared" si="65"/>
        <v>811.54880449087727</v>
      </c>
      <c r="Q181" s="70">
        <f t="shared" si="65"/>
        <v>859.81585315365851</v>
      </c>
      <c r="R181" s="70">
        <f t="shared" si="65"/>
        <v>911.44710668271784</v>
      </c>
      <c r="S181" s="70">
        <f t="shared" si="65"/>
        <v>968.79198123562651</v>
      </c>
      <c r="T181" s="70">
        <f t="shared" si="65"/>
        <v>1033.174540790694</v>
      </c>
      <c r="U181" s="70">
        <f t="shared" si="65"/>
        <v>1099.2392205642343</v>
      </c>
      <c r="V181" s="70">
        <f t="shared" si="65"/>
        <v>1166.9411245308938</v>
      </c>
      <c r="W181" s="70">
        <f t="shared" si="65"/>
        <v>1241.2924722721807</v>
      </c>
      <c r="X181" s="70">
        <f t="shared" si="65"/>
        <v>1322.7150606123887</v>
      </c>
      <c r="Y181" s="70">
        <f t="shared" si="65"/>
        <v>1411.2434369833741</v>
      </c>
      <c r="Z181" s="70">
        <f t="shared" si="65"/>
        <v>1508.6246509914577</v>
      </c>
      <c r="AA181" s="70">
        <f t="shared" si="65"/>
        <v>1814.6062364979744</v>
      </c>
      <c r="AB181" s="70">
        <f t="shared" si="65"/>
        <v>1903.7887427291653</v>
      </c>
      <c r="AC181" s="70">
        <f t="shared" si="65"/>
        <v>1998.2283083020416</v>
      </c>
      <c r="AD181" s="70">
        <f t="shared" si="65"/>
        <v>2098.3407045867011</v>
      </c>
      <c r="AE181" s="70">
        <f t="shared" si="65"/>
        <v>2206.5907790329902</v>
      </c>
      <c r="AF181" s="70">
        <f t="shared" si="65"/>
        <v>2325.4419024739746</v>
      </c>
      <c r="AG181" s="70">
        <f t="shared" si="65"/>
        <v>2440.5282897448396</v>
      </c>
      <c r="AH181" s="70">
        <f t="shared" si="65"/>
        <v>2552.3497304590924</v>
      </c>
      <c r="AI181" s="70">
        <f t="shared" si="65"/>
        <v>2673.9089825203037</v>
      </c>
      <c r="AJ181" s="70">
        <f t="shared" si="65"/>
        <v>2805.8440284828303</v>
      </c>
      <c r="AK181" s="70">
        <f t="shared" si="65"/>
        <v>2948.4207345096966</v>
      </c>
      <c r="AL181" s="70">
        <f t="shared" si="65"/>
        <v>3104.1741445461321</v>
      </c>
      <c r="AM181" s="70">
        <f t="shared" si="65"/>
        <v>3460.355818637031</v>
      </c>
      <c r="AN181" s="70">
        <f t="shared" si="65"/>
        <v>3597.2284090233843</v>
      </c>
      <c r="AO181" s="70">
        <f t="shared" si="65"/>
        <v>3741.7425629591826</v>
      </c>
      <c r="AP181" s="70">
        <f t="shared" si="65"/>
        <v>3894.4332770249102</v>
      </c>
      <c r="AQ181" s="70">
        <f t="shared" si="65"/>
        <v>4057.8905851413192</v>
      </c>
      <c r="AR181" s="70">
        <f t="shared" si="65"/>
        <v>4235.8134486093331</v>
      </c>
      <c r="AS181" s="70">
        <f t="shared" si="65"/>
        <v>4404.0644019045249</v>
      </c>
      <c r="AT181" s="70">
        <f t="shared" si="65"/>
        <v>4563.7339520406713</v>
      </c>
      <c r="AU181" s="70">
        <f t="shared" si="65"/>
        <v>4736.4906811833089</v>
      </c>
      <c r="AV181" s="70">
        <f t="shared" si="65"/>
        <v>4923.2070276229615</v>
      </c>
      <c r="AW181" s="70">
        <f t="shared" si="65"/>
        <v>5124.3997251603523</v>
      </c>
      <c r="AX181" s="70">
        <f t="shared" si="65"/>
        <v>5343.4584060281559</v>
      </c>
      <c r="AY181" s="70">
        <f t="shared" si="65"/>
        <v>5754.7156657423429</v>
      </c>
      <c r="AZ181" s="70">
        <f t="shared" si="65"/>
        <v>5943.9100624708226</v>
      </c>
      <c r="BA181" s="70">
        <f t="shared" si="65"/>
        <v>6143.3621130658512</v>
      </c>
      <c r="BB181" s="70">
        <f t="shared" si="65"/>
        <v>6353.7376186237716</v>
      </c>
      <c r="BC181" s="70">
        <f t="shared" si="65"/>
        <v>6577.763957806982</v>
      </c>
      <c r="BD181" s="70">
        <f t="shared" si="65"/>
        <v>6820.4956845164725</v>
      </c>
      <c r="BE181" s="70">
        <f t="shared" si="65"/>
        <v>7047.0746147289965</v>
      </c>
      <c r="BF181" s="70">
        <f t="shared" si="65"/>
        <v>7259.2393440907399</v>
      </c>
      <c r="BG181" s="70">
        <f t="shared" si="65"/>
        <v>7488.1659150047653</v>
      </c>
      <c r="BH181" s="70">
        <f t="shared" si="65"/>
        <v>7734.9839921398052</v>
      </c>
      <c r="BI181" s="70">
        <f t="shared" si="65"/>
        <v>8000.4855415212614</v>
      </c>
      <c r="BJ181" s="70">
        <f t="shared" si="65"/>
        <v>8288.9977823806512</v>
      </c>
      <c r="BK181" s="70">
        <f t="shared" si="65"/>
        <v>8518.0556983673832</v>
      </c>
      <c r="BL181" s="70">
        <f t="shared" si="65"/>
        <v>8737.9257513684024</v>
      </c>
      <c r="BM181" s="70">
        <f t="shared" si="65"/>
        <v>8968.0534582359742</v>
      </c>
      <c r="BN181" s="70">
        <f t="shared" si="65"/>
        <v>9209.104620066435</v>
      </c>
      <c r="BO181" s="70">
        <f t="shared" si="65"/>
        <v>9461.7936198512452</v>
      </c>
      <c r="BP181" s="70">
        <f t="shared" ref="BP181:DR181" si="66">BP175*0.65%</f>
        <v>9730.2210100483735</v>
      </c>
      <c r="BQ181" s="70">
        <f t="shared" si="66"/>
        <v>9978.5746051915485</v>
      </c>
      <c r="BR181" s="70">
        <f t="shared" si="66"/>
        <v>10208.749840869245</v>
      </c>
      <c r="BS181" s="70">
        <f t="shared" si="66"/>
        <v>10451.8662971053</v>
      </c>
      <c r="BT181" s="70">
        <f t="shared" si="66"/>
        <v>10708.829859338804</v>
      </c>
      <c r="BU181" s="70">
        <f t="shared" si="66"/>
        <v>10980.609824989575</v>
      </c>
      <c r="BV181" s="70">
        <f t="shared" si="66"/>
        <v>11271.498258117959</v>
      </c>
      <c r="BW181" s="70">
        <f t="shared" si="66"/>
        <v>11513.663482374568</v>
      </c>
      <c r="BX181" s="70">
        <f t="shared" si="66"/>
        <v>11748.250511045604</v>
      </c>
      <c r="BY181" s="70">
        <f t="shared" si="66"/>
        <v>11990.036825522933</v>
      </c>
      <c r="BZ181" s="70">
        <f t="shared" si="66"/>
        <v>12239.38239009688</v>
      </c>
      <c r="CA181" s="70">
        <f t="shared" si="66"/>
        <v>12496.665167272266</v>
      </c>
      <c r="CB181" s="70">
        <f t="shared" si="66"/>
        <v>12765.615646971773</v>
      </c>
      <c r="CC181" s="70">
        <f t="shared" si="66"/>
        <v>13016.73120995584</v>
      </c>
      <c r="CD181" s="70">
        <f t="shared" si="66"/>
        <v>13251.795347896008</v>
      </c>
      <c r="CE181" s="70">
        <f t="shared" si="66"/>
        <v>13496.971883613831</v>
      </c>
      <c r="CF181" s="70">
        <f t="shared" si="66"/>
        <v>13752.968684953747</v>
      </c>
      <c r="CG181" s="70">
        <f t="shared" si="66"/>
        <v>14020.5431705093</v>
      </c>
      <c r="CH181" s="70">
        <f t="shared" si="66"/>
        <v>14302.275509905687</v>
      </c>
      <c r="CI181" s="70">
        <f t="shared" si="66"/>
        <v>14543.453152930986</v>
      </c>
      <c r="CJ181" s="70">
        <f t="shared" si="66"/>
        <v>14779.367012245897</v>
      </c>
      <c r="CK181" s="70">
        <f t="shared" si="66"/>
        <v>15020.281466085673</v>
      </c>
      <c r="CL181" s="70">
        <f t="shared" si="66"/>
        <v>15266.446544176561</v>
      </c>
      <c r="CM181" s="70">
        <f t="shared" si="66"/>
        <v>15518.124777731105</v>
      </c>
      <c r="CN181" s="70">
        <f t="shared" si="66"/>
        <v>15777.907349817237</v>
      </c>
      <c r="CO181" s="70">
        <f t="shared" si="66"/>
        <v>16025.30186157652</v>
      </c>
      <c r="CP181" s="70">
        <f t="shared" si="66"/>
        <v>16261.547119041636</v>
      </c>
      <c r="CQ181" s="70">
        <f t="shared" si="66"/>
        <v>16504.816406712074</v>
      </c>
      <c r="CR181" s="70">
        <f t="shared" si="66"/>
        <v>16755.601406702212</v>
      </c>
      <c r="CS181" s="70">
        <f t="shared" si="66"/>
        <v>17014.428218874426</v>
      </c>
      <c r="CT181" s="70">
        <f t="shared" si="66"/>
        <v>17283.089018515009</v>
      </c>
      <c r="CU181" s="70">
        <f t="shared" si="66"/>
        <v>17519.367229228465</v>
      </c>
      <c r="CV181" s="70">
        <f t="shared" si="66"/>
        <v>17728.516660660753</v>
      </c>
      <c r="CW181" s="70">
        <f t="shared" si="66"/>
        <v>17940.282182410152</v>
      </c>
      <c r="CX181" s="70">
        <f t="shared" si="66"/>
        <v>18154.79459899251</v>
      </c>
      <c r="CY181" s="70">
        <f t="shared" si="66"/>
        <v>18372.191255149479</v>
      </c>
      <c r="CZ181" s="70">
        <f t="shared" si="66"/>
        <v>18593.696502499988</v>
      </c>
      <c r="DA181" s="70">
        <f t="shared" si="66"/>
        <v>18803.819615330132</v>
      </c>
      <c r="DB181" s="70">
        <f t="shared" si="66"/>
        <v>19003.404732200157</v>
      </c>
      <c r="DC181" s="70">
        <f t="shared" si="66"/>
        <v>19201.888735373577</v>
      </c>
      <c r="DD181" s="70">
        <f t="shared" si="66"/>
        <v>19399.249127191535</v>
      </c>
      <c r="DE181" s="70">
        <f t="shared" si="66"/>
        <v>19595.982804121726</v>
      </c>
      <c r="DF181" s="70">
        <f t="shared" si="66"/>
        <v>19792.983409199056</v>
      </c>
      <c r="DG181" s="70">
        <f t="shared" si="66"/>
        <v>19979.245005558434</v>
      </c>
      <c r="DH181" s="70">
        <f t="shared" si="66"/>
        <v>20167.518686167979</v>
      </c>
      <c r="DI181" s="70">
        <f t="shared" si="66"/>
        <v>20351.969406702214</v>
      </c>
      <c r="DJ181" s="70">
        <f t="shared" si="66"/>
        <v>20532.214871153599</v>
      </c>
      <c r="DK181" s="70">
        <f t="shared" si="66"/>
        <v>20707.834553913846</v>
      </c>
      <c r="DL181" s="70">
        <f t="shared" si="66"/>
        <v>20878.365876813852</v>
      </c>
      <c r="DM181" s="70">
        <f t="shared" si="66"/>
        <v>21051.695797636999</v>
      </c>
      <c r="DN181" s="70">
        <f t="shared" si="66"/>
        <v>21227.684386487119</v>
      </c>
      <c r="DO181" s="70">
        <f t="shared" si="66"/>
        <v>21400.136946861356</v>
      </c>
      <c r="DP181" s="70">
        <f t="shared" si="66"/>
        <v>21568.805956766399</v>
      </c>
      <c r="DQ181" s="70">
        <f t="shared" si="66"/>
        <v>21733.426567669409</v>
      </c>
      <c r="DR181" s="70">
        <f t="shared" si="66"/>
        <v>21891.858911526451</v>
      </c>
    </row>
    <row r="182" spans="1:122" x14ac:dyDescent="0.2">
      <c r="B182" t="s">
        <v>447</v>
      </c>
      <c r="C182" s="70">
        <f>C175*3%</f>
        <v>1050</v>
      </c>
      <c r="D182" s="70">
        <f t="shared" ref="D182:BO182" si="67">D175*3%</f>
        <v>1117.5</v>
      </c>
      <c r="E182" s="70">
        <f t="shared" si="67"/>
        <v>1185</v>
      </c>
      <c r="F182" s="70">
        <f t="shared" si="67"/>
        <v>1252.5</v>
      </c>
      <c r="G182" s="70">
        <f t="shared" si="67"/>
        <v>1329.2907492505078</v>
      </c>
      <c r="H182" s="70">
        <f t="shared" si="67"/>
        <v>1419.7753313346877</v>
      </c>
      <c r="I182" s="70">
        <f t="shared" si="67"/>
        <v>1528.3568298357034</v>
      </c>
      <c r="J182" s="70">
        <f t="shared" si="67"/>
        <v>1654.3113680968816</v>
      </c>
      <c r="K182" s="70">
        <f t="shared" si="67"/>
        <v>1797.8995417146248</v>
      </c>
      <c r="L182" s="70">
        <f t="shared" si="67"/>
        <v>1960.1541779026747</v>
      </c>
      <c r="M182" s="70">
        <f t="shared" si="67"/>
        <v>2140.2568240714099</v>
      </c>
      <c r="N182" s="70">
        <f t="shared" si="67"/>
        <v>2338.3697348570186</v>
      </c>
      <c r="O182" s="70">
        <f t="shared" si="67"/>
        <v>3536.9544179462255</v>
      </c>
      <c r="P182" s="70">
        <f t="shared" si="67"/>
        <v>3745.6098668809718</v>
      </c>
      <c r="Q182" s="70">
        <f t="shared" si="67"/>
        <v>3968.3808607091923</v>
      </c>
      <c r="R182" s="70">
        <f t="shared" si="67"/>
        <v>4206.6789539202355</v>
      </c>
      <c r="S182" s="70">
        <f t="shared" si="67"/>
        <v>4471.3476057028911</v>
      </c>
      <c r="T182" s="70">
        <f t="shared" si="67"/>
        <v>4768.4978805724331</v>
      </c>
      <c r="U182" s="70">
        <f t="shared" si="67"/>
        <v>5073.411787219542</v>
      </c>
      <c r="V182" s="70">
        <f t="shared" si="67"/>
        <v>5385.8821132195089</v>
      </c>
      <c r="W182" s="70">
        <f t="shared" si="67"/>
        <v>5729.042179717756</v>
      </c>
      <c r="X182" s="70">
        <f t="shared" si="67"/>
        <v>6104.8387412879474</v>
      </c>
      <c r="Y182" s="70">
        <f t="shared" si="67"/>
        <v>6513.4312476155719</v>
      </c>
      <c r="Z182" s="70">
        <f t="shared" si="67"/>
        <v>6962.8830045759578</v>
      </c>
      <c r="AA182" s="70">
        <f t="shared" si="67"/>
        <v>8375.1057069137278</v>
      </c>
      <c r="AB182" s="70">
        <f t="shared" si="67"/>
        <v>8786.7172741346076</v>
      </c>
      <c r="AC182" s="70">
        <f t="shared" si="67"/>
        <v>9222.5921921632671</v>
      </c>
      <c r="AD182" s="70">
        <f t="shared" si="67"/>
        <v>9684.649405784774</v>
      </c>
      <c r="AE182" s="70">
        <f t="shared" si="67"/>
        <v>10184.265133998415</v>
      </c>
      <c r="AF182" s="70">
        <f t="shared" si="67"/>
        <v>10732.808780649111</v>
      </c>
      <c r="AG182" s="70">
        <f t="shared" si="67"/>
        <v>11263.976721899258</v>
      </c>
      <c r="AH182" s="70">
        <f t="shared" si="67"/>
        <v>11780.075679041964</v>
      </c>
      <c r="AI182" s="70">
        <f t="shared" si="67"/>
        <v>12341.118380862938</v>
      </c>
      <c r="AJ182" s="70">
        <f t="shared" si="67"/>
        <v>12950.049362228445</v>
      </c>
      <c r="AK182" s="70">
        <f t="shared" si="67"/>
        <v>13608.095697737059</v>
      </c>
      <c r="AL182" s="70">
        <f t="shared" si="67"/>
        <v>14326.957590212915</v>
      </c>
      <c r="AM182" s="70">
        <f t="shared" si="67"/>
        <v>15970.873009093988</v>
      </c>
      <c r="AN182" s="70">
        <f t="shared" si="67"/>
        <v>16602.592657031</v>
      </c>
      <c r="AO182" s="70">
        <f t="shared" si="67"/>
        <v>17269.581059811611</v>
      </c>
      <c r="AP182" s="70">
        <f t="shared" si="67"/>
        <v>17974.307432422658</v>
      </c>
      <c r="AQ182" s="70">
        <f t="shared" si="67"/>
        <v>18728.725777575317</v>
      </c>
      <c r="AR182" s="70">
        <f t="shared" si="67"/>
        <v>19549.908224350766</v>
      </c>
      <c r="AS182" s="70">
        <f t="shared" si="67"/>
        <v>20326.45108571319</v>
      </c>
      <c r="AT182" s="70">
        <f t="shared" si="67"/>
        <v>21063.387470956943</v>
      </c>
      <c r="AU182" s="70">
        <f t="shared" si="67"/>
        <v>21860.726220846038</v>
      </c>
      <c r="AV182" s="70">
        <f t="shared" si="67"/>
        <v>22722.493973644436</v>
      </c>
      <c r="AW182" s="70">
        <f t="shared" si="67"/>
        <v>23651.075654586239</v>
      </c>
      <c r="AX182" s="70">
        <f t="shared" si="67"/>
        <v>24662.115720129947</v>
      </c>
      <c r="AY182" s="70">
        <f t="shared" si="67"/>
        <v>26560.226149580041</v>
      </c>
      <c r="AZ182" s="70">
        <f t="shared" si="67"/>
        <v>27433.431057557638</v>
      </c>
      <c r="BA182" s="70">
        <f t="shared" si="67"/>
        <v>28353.97898338085</v>
      </c>
      <c r="BB182" s="70">
        <f t="shared" si="67"/>
        <v>29324.942855186633</v>
      </c>
      <c r="BC182" s="70">
        <f t="shared" si="67"/>
        <v>30358.910574493759</v>
      </c>
      <c r="BD182" s="70">
        <f t="shared" si="67"/>
        <v>31479.210851614487</v>
      </c>
      <c r="BE182" s="70">
        <f t="shared" si="67"/>
        <v>32524.959760287675</v>
      </c>
      <c r="BF182" s="70">
        <f t="shared" si="67"/>
        <v>33504.181588111103</v>
      </c>
      <c r="BG182" s="70">
        <f t="shared" si="67"/>
        <v>34560.765761560448</v>
      </c>
      <c r="BH182" s="70">
        <f t="shared" si="67"/>
        <v>35699.926117568328</v>
      </c>
      <c r="BI182" s="70">
        <f t="shared" si="67"/>
        <v>36925.317883944277</v>
      </c>
      <c r="BJ182" s="70">
        <f t="shared" si="67"/>
        <v>38256.91284175685</v>
      </c>
      <c r="BK182" s="70">
        <f t="shared" si="67"/>
        <v>39314.103223234066</v>
      </c>
      <c r="BL182" s="70">
        <f t="shared" si="67"/>
        <v>40328.88808323878</v>
      </c>
      <c r="BM182" s="70">
        <f t="shared" si="67"/>
        <v>41391.015961089106</v>
      </c>
      <c r="BN182" s="70">
        <f t="shared" si="67"/>
        <v>42503.559784921999</v>
      </c>
      <c r="BO182" s="70">
        <f t="shared" si="67"/>
        <v>43669.816707005739</v>
      </c>
      <c r="BP182" s="70">
        <f t="shared" ref="BP182:DR182" si="68">BP175*3%</f>
        <v>44908.712354069408</v>
      </c>
      <c r="BQ182" s="70">
        <f t="shared" si="68"/>
        <v>46054.959716268684</v>
      </c>
      <c r="BR182" s="70">
        <f t="shared" si="68"/>
        <v>47117.306957858047</v>
      </c>
      <c r="BS182" s="70">
        <f t="shared" si="68"/>
        <v>48239.382909716769</v>
      </c>
      <c r="BT182" s="70">
        <f t="shared" si="68"/>
        <v>49425.368581563707</v>
      </c>
      <c r="BU182" s="70">
        <f t="shared" si="68"/>
        <v>50679.737653798038</v>
      </c>
      <c r="BV182" s="70">
        <f t="shared" si="68"/>
        <v>52022.299652852118</v>
      </c>
      <c r="BW182" s="70">
        <f t="shared" si="68"/>
        <v>53139.985303267233</v>
      </c>
      <c r="BX182" s="70">
        <f t="shared" si="68"/>
        <v>54222.694666364318</v>
      </c>
      <c r="BY182" s="70">
        <f t="shared" si="68"/>
        <v>55338.631502413533</v>
      </c>
      <c r="BZ182" s="70">
        <f t="shared" si="68"/>
        <v>56489.457185062514</v>
      </c>
      <c r="CA182" s="70">
        <f t="shared" si="68"/>
        <v>57676.916156641222</v>
      </c>
      <c r="CB182" s="70">
        <f t="shared" si="68"/>
        <v>58918.22606294664</v>
      </c>
      <c r="CC182" s="70">
        <f t="shared" si="68"/>
        <v>60077.220969026945</v>
      </c>
      <c r="CD182" s="70">
        <f t="shared" si="68"/>
        <v>61162.13237490465</v>
      </c>
      <c r="CE182" s="70">
        <f t="shared" si="68"/>
        <v>62293.716385909982</v>
      </c>
      <c r="CF182" s="70">
        <f t="shared" si="68"/>
        <v>63475.240084401899</v>
      </c>
      <c r="CG182" s="70">
        <f t="shared" si="68"/>
        <v>64710.199248504454</v>
      </c>
      <c r="CH182" s="70">
        <f t="shared" si="68"/>
        <v>66010.502353410848</v>
      </c>
      <c r="CI182" s="70">
        <f t="shared" si="68"/>
        <v>67123.629936604542</v>
      </c>
      <c r="CJ182" s="70">
        <f t="shared" si="68"/>
        <v>68212.463133442594</v>
      </c>
      <c r="CK182" s="70">
        <f t="shared" si="68"/>
        <v>69324.375997318479</v>
      </c>
      <c r="CL182" s="70">
        <f t="shared" si="68"/>
        <v>70460.522511584117</v>
      </c>
      <c r="CM182" s="70">
        <f t="shared" si="68"/>
        <v>71622.114358758947</v>
      </c>
      <c r="CN182" s="70">
        <f t="shared" si="68"/>
        <v>72821.110845310308</v>
      </c>
      <c r="CO182" s="70">
        <f t="shared" si="68"/>
        <v>73962.931668814694</v>
      </c>
      <c r="CP182" s="70">
        <f t="shared" si="68"/>
        <v>75053.29439557677</v>
      </c>
      <c r="CQ182" s="70">
        <f t="shared" si="68"/>
        <v>76176.075723286485</v>
      </c>
      <c r="CR182" s="70">
        <f t="shared" si="68"/>
        <v>77333.544954010198</v>
      </c>
      <c r="CS182" s="70">
        <f t="shared" si="68"/>
        <v>78528.130240958868</v>
      </c>
      <c r="CT182" s="70">
        <f t="shared" si="68"/>
        <v>79768.103162376952</v>
      </c>
      <c r="CU182" s="70">
        <f t="shared" si="68"/>
        <v>80858.617981054442</v>
      </c>
      <c r="CV182" s="70">
        <f t="shared" si="68"/>
        <v>81823.923049203455</v>
      </c>
      <c r="CW182" s="70">
        <f t="shared" si="68"/>
        <v>82801.302380354537</v>
      </c>
      <c r="CX182" s="70">
        <f t="shared" si="68"/>
        <v>83791.359687657721</v>
      </c>
      <c r="CY182" s="70">
        <f t="shared" si="68"/>
        <v>84794.728869920655</v>
      </c>
      <c r="CZ182" s="70">
        <f t="shared" si="68"/>
        <v>85817.06078076917</v>
      </c>
      <c r="DA182" s="70">
        <f t="shared" si="68"/>
        <v>86786.859763062137</v>
      </c>
      <c r="DB182" s="70">
        <f t="shared" si="68"/>
        <v>87708.0218409238</v>
      </c>
      <c r="DC182" s="70">
        <f t="shared" si="68"/>
        <v>88624.101855570349</v>
      </c>
      <c r="DD182" s="70">
        <f t="shared" si="68"/>
        <v>89534.995971653232</v>
      </c>
      <c r="DE182" s="70">
        <f t="shared" si="68"/>
        <v>90442.99755748488</v>
      </c>
      <c r="DF182" s="70">
        <f t="shared" si="68"/>
        <v>91352.231119380245</v>
      </c>
      <c r="DG182" s="70">
        <f t="shared" si="68"/>
        <v>92211.900025654293</v>
      </c>
      <c r="DH182" s="70">
        <f t="shared" si="68"/>
        <v>93080.855474621436</v>
      </c>
      <c r="DI182" s="70">
        <f t="shared" si="68"/>
        <v>93932.166492471733</v>
      </c>
      <c r="DJ182" s="70">
        <f t="shared" si="68"/>
        <v>94764.068636093521</v>
      </c>
      <c r="DK182" s="70">
        <f t="shared" si="68"/>
        <v>95574.621018063903</v>
      </c>
      <c r="DL182" s="70">
        <f t="shared" si="68"/>
        <v>96361.68866221777</v>
      </c>
      <c r="DM182" s="70">
        <f t="shared" si="68"/>
        <v>97161.672912170747</v>
      </c>
      <c r="DN182" s="70">
        <f t="shared" si="68"/>
        <v>97973.927937632849</v>
      </c>
      <c r="DO182" s="70">
        <f t="shared" si="68"/>
        <v>98769.862831667779</v>
      </c>
      <c r="DP182" s="70">
        <f t="shared" si="68"/>
        <v>99548.335185075674</v>
      </c>
      <c r="DQ182" s="70">
        <f t="shared" si="68"/>
        <v>100308.12262001265</v>
      </c>
      <c r="DR182" s="70">
        <f t="shared" si="68"/>
        <v>101039.34882242976</v>
      </c>
    </row>
    <row r="183" spans="1:122" x14ac:dyDescent="0.2">
      <c r="B183" t="s">
        <v>108</v>
      </c>
      <c r="C183" s="70">
        <f>SUM(C177:C182)</f>
        <v>1949.5</v>
      </c>
      <c r="D183" s="70">
        <f t="shared" ref="D183:BO183" si="69">SUM(D177:D182)</f>
        <v>2074.8249999999998</v>
      </c>
      <c r="E183" s="70">
        <f t="shared" si="69"/>
        <v>2200.15</v>
      </c>
      <c r="F183" s="70">
        <f t="shared" si="69"/>
        <v>2325.4749999999999</v>
      </c>
      <c r="G183" s="70">
        <f t="shared" si="69"/>
        <v>2468.0498244417759</v>
      </c>
      <c r="H183" s="70">
        <f t="shared" si="69"/>
        <v>2636.0495318447365</v>
      </c>
      <c r="I183" s="70">
        <f t="shared" si="69"/>
        <v>2837.6491807282891</v>
      </c>
      <c r="J183" s="70">
        <f t="shared" si="69"/>
        <v>3071.5047734332102</v>
      </c>
      <c r="K183" s="70">
        <f t="shared" si="69"/>
        <v>3338.1001491168204</v>
      </c>
      <c r="L183" s="70">
        <f t="shared" si="69"/>
        <v>3639.3529236392997</v>
      </c>
      <c r="M183" s="70">
        <f t="shared" si="69"/>
        <v>3973.743503359251</v>
      </c>
      <c r="N183" s="70">
        <f t="shared" si="69"/>
        <v>4341.573141051198</v>
      </c>
      <c r="O183" s="70">
        <f t="shared" si="69"/>
        <v>6566.9453693201585</v>
      </c>
      <c r="P183" s="70">
        <f t="shared" si="69"/>
        <v>6954.3489861756707</v>
      </c>
      <c r="Q183" s="70">
        <f t="shared" si="69"/>
        <v>7367.9604647167344</v>
      </c>
      <c r="R183" s="70">
        <f t="shared" si="69"/>
        <v>7810.4005911119039</v>
      </c>
      <c r="S183" s="70">
        <f t="shared" si="69"/>
        <v>8301.8020545883683</v>
      </c>
      <c r="T183" s="70">
        <f t="shared" si="69"/>
        <v>8853.5110649294838</v>
      </c>
      <c r="U183" s="70">
        <f t="shared" si="69"/>
        <v>9419.6345516042838</v>
      </c>
      <c r="V183" s="70">
        <f t="shared" si="69"/>
        <v>9999.7877902108885</v>
      </c>
      <c r="W183" s="70">
        <f t="shared" si="69"/>
        <v>10636.921647009302</v>
      </c>
      <c r="X183" s="70">
        <f t="shared" si="69"/>
        <v>11334.650596324624</v>
      </c>
      <c r="Y183" s="70">
        <f t="shared" si="69"/>
        <v>12093.270683072913</v>
      </c>
      <c r="Z183" s="70">
        <f t="shared" si="69"/>
        <v>12927.752778496029</v>
      </c>
      <c r="AA183" s="70">
        <f t="shared" si="69"/>
        <v>15783.141117680148</v>
      </c>
      <c r="AB183" s="70">
        <f t="shared" si="69"/>
        <v>16657.129678745816</v>
      </c>
      <c r="AC183" s="70">
        <f t="shared" si="69"/>
        <v>17582.637421360007</v>
      </c>
      <c r="AD183" s="70">
        <f t="shared" si="69"/>
        <v>18563.738904949671</v>
      </c>
      <c r="AE183" s="70">
        <f t="shared" si="69"/>
        <v>19624.589634523305</v>
      </c>
      <c r="AF183" s="70">
        <f t="shared" si="69"/>
        <v>20789.330644244947</v>
      </c>
      <c r="AG183" s="70">
        <f t="shared" si="69"/>
        <v>21917.177239499426</v>
      </c>
      <c r="AH183" s="70">
        <f t="shared" si="69"/>
        <v>23013.027358499105</v>
      </c>
      <c r="AI183" s="70">
        <f t="shared" si="69"/>
        <v>24204.308028698972</v>
      </c>
      <c r="AJ183" s="70">
        <f t="shared" si="69"/>
        <v>25497.271479131734</v>
      </c>
      <c r="AK183" s="70">
        <f t="shared" si="69"/>
        <v>26894.523198195024</v>
      </c>
      <c r="AL183" s="70">
        <f t="shared" si="69"/>
        <v>28420.906616552093</v>
      </c>
      <c r="AM183" s="70">
        <f t="shared" si="69"/>
        <v>31911.487022642905</v>
      </c>
      <c r="AN183" s="70">
        <f t="shared" si="69"/>
        <v>33252.838408429161</v>
      </c>
      <c r="AO183" s="70">
        <f t="shared" si="69"/>
        <v>34669.077116999986</v>
      </c>
      <c r="AP183" s="70">
        <f t="shared" si="69"/>
        <v>36165.446114844111</v>
      </c>
      <c r="AQ183" s="70">
        <f t="shared" si="69"/>
        <v>37767.327734384919</v>
      </c>
      <c r="AR183" s="70">
        <f t="shared" si="69"/>
        <v>39510.971796371465</v>
      </c>
      <c r="AS183" s="70">
        <f t="shared" si="69"/>
        <v>41159.83113866434</v>
      </c>
      <c r="AT183" s="70">
        <f t="shared" si="69"/>
        <v>42724.592729998578</v>
      </c>
      <c r="AU183" s="70">
        <f t="shared" si="69"/>
        <v>44417.608675596421</v>
      </c>
      <c r="AV183" s="70">
        <f t="shared" si="69"/>
        <v>46247.428870705015</v>
      </c>
      <c r="AW183" s="70">
        <f t="shared" si="69"/>
        <v>48219.117306571447</v>
      </c>
      <c r="AX183" s="70">
        <f t="shared" si="69"/>
        <v>50365.892379075915</v>
      </c>
      <c r="AY183" s="70">
        <f t="shared" si="69"/>
        <v>54396.213524274957</v>
      </c>
      <c r="AZ183" s="70">
        <f t="shared" si="69"/>
        <v>56250.318612214054</v>
      </c>
      <c r="BA183" s="70">
        <f t="shared" si="69"/>
        <v>58204.94870804534</v>
      </c>
      <c r="BB183" s="70">
        <f t="shared" si="69"/>
        <v>60266.628662512951</v>
      </c>
      <c r="BC183" s="70">
        <f t="shared" si="69"/>
        <v>62462.086786508415</v>
      </c>
      <c r="BD183" s="70">
        <f t="shared" si="69"/>
        <v>64840.857708261428</v>
      </c>
      <c r="BE183" s="70">
        <f t="shared" si="69"/>
        <v>67061.331224344161</v>
      </c>
      <c r="BF183" s="70">
        <f t="shared" si="69"/>
        <v>69140.545572089235</v>
      </c>
      <c r="BG183" s="70">
        <f t="shared" si="69"/>
        <v>71384.025967046677</v>
      </c>
      <c r="BH183" s="70">
        <f t="shared" si="69"/>
        <v>73802.84312297008</v>
      </c>
      <c r="BI183" s="70">
        <f t="shared" si="69"/>
        <v>76404.758306908363</v>
      </c>
      <c r="BJ183" s="70">
        <f t="shared" si="69"/>
        <v>79232.178267330368</v>
      </c>
      <c r="BK183" s="70">
        <f t="shared" si="69"/>
        <v>81476.945844000351</v>
      </c>
      <c r="BL183" s="70">
        <f t="shared" si="69"/>
        <v>83631.67236341034</v>
      </c>
      <c r="BM183" s="70">
        <f t="shared" si="69"/>
        <v>85886.92389071254</v>
      </c>
      <c r="BN183" s="70">
        <f t="shared" si="69"/>
        <v>88249.22527665105</v>
      </c>
      <c r="BO183" s="70">
        <f t="shared" si="69"/>
        <v>90725.577474542195</v>
      </c>
      <c r="BP183" s="70">
        <f t="shared" ref="BP183:DR183" si="70">SUM(BP177:BP182)</f>
        <v>93356.16589847405</v>
      </c>
      <c r="BQ183" s="70">
        <f t="shared" si="70"/>
        <v>95790.031130877178</v>
      </c>
      <c r="BR183" s="70">
        <f t="shared" si="70"/>
        <v>98045.748440518597</v>
      </c>
      <c r="BS183" s="70">
        <f t="shared" si="70"/>
        <v>100428.28971163194</v>
      </c>
      <c r="BT183" s="70">
        <f t="shared" si="70"/>
        <v>102946.53262152028</v>
      </c>
      <c r="BU183" s="70">
        <f t="shared" si="70"/>
        <v>105609.97628489783</v>
      </c>
      <c r="BV183" s="70">
        <f t="shared" si="70"/>
        <v>108460.682929556</v>
      </c>
      <c r="BW183" s="70">
        <f t="shared" si="70"/>
        <v>110833.90212727076</v>
      </c>
      <c r="BX183" s="70">
        <f t="shared" si="70"/>
        <v>113132.8550082469</v>
      </c>
      <c r="BY183" s="70">
        <f t="shared" si="70"/>
        <v>115502.36089012474</v>
      </c>
      <c r="BZ183" s="70">
        <f t="shared" si="70"/>
        <v>117945.94742294939</v>
      </c>
      <c r="CA183" s="70">
        <f t="shared" si="70"/>
        <v>120467.3186392682</v>
      </c>
      <c r="CB183" s="70">
        <f t="shared" si="70"/>
        <v>123103.03334032337</v>
      </c>
      <c r="CC183" s="70">
        <f t="shared" si="70"/>
        <v>125563.96585756722</v>
      </c>
      <c r="CD183" s="70">
        <f t="shared" si="70"/>
        <v>127867.59440938086</v>
      </c>
      <c r="CE183" s="70">
        <f t="shared" si="70"/>
        <v>130270.32445941554</v>
      </c>
      <c r="CF183" s="70">
        <f t="shared" si="70"/>
        <v>132779.09311254672</v>
      </c>
      <c r="CG183" s="70">
        <f t="shared" si="70"/>
        <v>135401.32307099111</v>
      </c>
      <c r="CH183" s="70">
        <f t="shared" si="70"/>
        <v>138162.29999707569</v>
      </c>
      <c r="CI183" s="70">
        <f t="shared" si="70"/>
        <v>140525.84089872363</v>
      </c>
      <c r="CJ183" s="70">
        <f t="shared" si="70"/>
        <v>142837.79672000976</v>
      </c>
      <c r="CK183" s="70">
        <f t="shared" si="70"/>
        <v>145198.75836763956</v>
      </c>
      <c r="CL183" s="70">
        <f t="shared" si="70"/>
        <v>147611.17613293027</v>
      </c>
      <c r="CM183" s="70">
        <f t="shared" si="70"/>
        <v>150077.62282176485</v>
      </c>
      <c r="CN183" s="70">
        <f t="shared" si="70"/>
        <v>152623.49202820892</v>
      </c>
      <c r="CO183" s="70">
        <f t="shared" si="70"/>
        <v>155047.95824344986</v>
      </c>
      <c r="CP183" s="70">
        <f t="shared" si="70"/>
        <v>157363.16176660801</v>
      </c>
      <c r="CQ183" s="70">
        <f t="shared" si="70"/>
        <v>159747.20078577832</v>
      </c>
      <c r="CR183" s="70">
        <f t="shared" si="70"/>
        <v>162204.89378568166</v>
      </c>
      <c r="CS183" s="70">
        <f t="shared" si="70"/>
        <v>164741.39654496935</v>
      </c>
      <c r="CT183" s="70">
        <f t="shared" si="70"/>
        <v>167374.27238144705</v>
      </c>
      <c r="CU183" s="70">
        <f t="shared" si="70"/>
        <v>169689.79884643893</v>
      </c>
      <c r="CV183" s="70">
        <f t="shared" si="70"/>
        <v>171739.46327447536</v>
      </c>
      <c r="CW183" s="70">
        <f t="shared" si="70"/>
        <v>173814.7653876195</v>
      </c>
      <c r="CX183" s="70">
        <f t="shared" si="70"/>
        <v>175916.98707012658</v>
      </c>
      <c r="CY183" s="70">
        <f t="shared" si="70"/>
        <v>178047.47430046485</v>
      </c>
      <c r="CZ183" s="70">
        <f t="shared" si="70"/>
        <v>180218.22572449991</v>
      </c>
      <c r="DA183" s="70">
        <f t="shared" si="70"/>
        <v>182277.43223023531</v>
      </c>
      <c r="DB183" s="70">
        <f t="shared" si="70"/>
        <v>184233.36637556151</v>
      </c>
      <c r="DC183" s="70">
        <f t="shared" si="70"/>
        <v>186178.50960666104</v>
      </c>
      <c r="DD183" s="70">
        <f t="shared" si="70"/>
        <v>188112.64144647704</v>
      </c>
      <c r="DE183" s="70">
        <f t="shared" si="70"/>
        <v>190040.63148039291</v>
      </c>
      <c r="DF183" s="70">
        <f t="shared" si="70"/>
        <v>191971.23741015073</v>
      </c>
      <c r="DG183" s="70">
        <f t="shared" si="70"/>
        <v>193796.60105447262</v>
      </c>
      <c r="DH183" s="70">
        <f t="shared" si="70"/>
        <v>195641.68312444619</v>
      </c>
      <c r="DI183" s="70">
        <f t="shared" si="70"/>
        <v>197449.30018568167</v>
      </c>
      <c r="DJ183" s="70">
        <f t="shared" si="70"/>
        <v>199215.70573730522</v>
      </c>
      <c r="DK183" s="70">
        <f t="shared" si="70"/>
        <v>200936.77862835571</v>
      </c>
      <c r="DL183" s="70">
        <f t="shared" si="70"/>
        <v>202607.98559277575</v>
      </c>
      <c r="DM183" s="70">
        <f t="shared" si="70"/>
        <v>204306.61881684256</v>
      </c>
      <c r="DN183" s="70">
        <f t="shared" si="70"/>
        <v>206031.30698757374</v>
      </c>
      <c r="DO183" s="70">
        <f t="shared" si="70"/>
        <v>207721.34207924124</v>
      </c>
      <c r="DP183" s="70">
        <f t="shared" si="70"/>
        <v>209374.29837631067</v>
      </c>
      <c r="DQ183" s="70">
        <f t="shared" si="70"/>
        <v>210987.5803631602</v>
      </c>
      <c r="DR183" s="70">
        <f t="shared" si="70"/>
        <v>212540.21733295918</v>
      </c>
    </row>
    <row r="184" spans="1:122" x14ac:dyDescent="0.2">
      <c r="A184" s="529" t="s">
        <v>64</v>
      </c>
      <c r="B184" t="s">
        <v>448</v>
      </c>
      <c r="C184" s="607">
        <f>IF(C175=0,0,C183/C175)</f>
        <v>5.57E-2</v>
      </c>
      <c r="D184" s="607">
        <f t="shared" ref="D184:BO184" si="71">IF(D175=0,0,D183/D175)</f>
        <v>5.5699999999999993E-2</v>
      </c>
      <c r="E184" s="607">
        <f t="shared" si="71"/>
        <v>5.57E-2</v>
      </c>
      <c r="F184" s="607">
        <f t="shared" si="71"/>
        <v>5.57E-2</v>
      </c>
      <c r="G184" s="607">
        <f t="shared" si="71"/>
        <v>5.5699999999999993E-2</v>
      </c>
      <c r="H184" s="607">
        <f t="shared" si="71"/>
        <v>5.5699999999999993E-2</v>
      </c>
      <c r="I184" s="607">
        <f t="shared" si="71"/>
        <v>5.57E-2</v>
      </c>
      <c r="J184" s="607">
        <f t="shared" si="71"/>
        <v>5.57E-2</v>
      </c>
      <c r="K184" s="607">
        <f t="shared" si="71"/>
        <v>5.57E-2</v>
      </c>
      <c r="L184" s="607">
        <f t="shared" si="71"/>
        <v>5.57E-2</v>
      </c>
      <c r="M184" s="607">
        <f t="shared" si="71"/>
        <v>5.57E-2</v>
      </c>
      <c r="N184" s="607">
        <f t="shared" si="71"/>
        <v>5.57E-2</v>
      </c>
      <c r="O184" s="607">
        <f t="shared" si="71"/>
        <v>5.57E-2</v>
      </c>
      <c r="P184" s="607">
        <f t="shared" si="71"/>
        <v>5.57E-2</v>
      </c>
      <c r="Q184" s="607">
        <f t="shared" si="71"/>
        <v>5.57E-2</v>
      </c>
      <c r="R184" s="607">
        <f t="shared" si="71"/>
        <v>5.5699999999999993E-2</v>
      </c>
      <c r="S184" s="607">
        <f t="shared" si="71"/>
        <v>5.5700000000000006E-2</v>
      </c>
      <c r="T184" s="607">
        <f t="shared" si="71"/>
        <v>5.5699999999999993E-2</v>
      </c>
      <c r="U184" s="607">
        <f t="shared" si="71"/>
        <v>5.57E-2</v>
      </c>
      <c r="V184" s="607">
        <f t="shared" si="71"/>
        <v>5.5699999999999993E-2</v>
      </c>
      <c r="W184" s="607">
        <f t="shared" si="71"/>
        <v>5.5700000000000006E-2</v>
      </c>
      <c r="X184" s="607">
        <f t="shared" si="71"/>
        <v>5.5700000000000006E-2</v>
      </c>
      <c r="Y184" s="607">
        <f t="shared" si="71"/>
        <v>5.5700000000000006E-2</v>
      </c>
      <c r="Z184" s="607">
        <f t="shared" si="71"/>
        <v>5.5700000000000006E-2</v>
      </c>
      <c r="AA184" s="607">
        <f t="shared" si="71"/>
        <v>5.6535911318651245E-2</v>
      </c>
      <c r="AB184" s="607">
        <f t="shared" si="71"/>
        <v>5.6871511256357185E-2</v>
      </c>
      <c r="AC184" s="607">
        <f t="shared" si="71"/>
        <v>5.7194236896760557E-2</v>
      </c>
      <c r="AD184" s="607">
        <f t="shared" si="71"/>
        <v>5.7504628594592058E-2</v>
      </c>
      <c r="AE184" s="607">
        <f t="shared" si="71"/>
        <v>5.7808558721659721E-2</v>
      </c>
      <c r="AF184" s="607">
        <f t="shared" si="71"/>
        <v>5.8109664680863593E-2</v>
      </c>
      <c r="AG184" s="607">
        <f t="shared" si="71"/>
        <v>5.8373284446393704E-2</v>
      </c>
      <c r="AH184" s="607">
        <f t="shared" si="71"/>
        <v>5.8606654113712825E-2</v>
      </c>
      <c r="AI184" s="607">
        <f t="shared" si="71"/>
        <v>5.8838203998347466E-2</v>
      </c>
      <c r="AJ184" s="607">
        <f t="shared" si="71"/>
        <v>5.9066813027369408E-2</v>
      </c>
      <c r="AK184" s="607">
        <f t="shared" si="71"/>
        <v>5.9290859931270354E-2</v>
      </c>
      <c r="AL184" s="607">
        <f t="shared" si="71"/>
        <v>5.9512090625508142E-2</v>
      </c>
      <c r="AM184" s="607">
        <f t="shared" si="71"/>
        <v>5.99431609113769E-2</v>
      </c>
      <c r="AN184" s="607">
        <f t="shared" si="71"/>
        <v>6.008610660157402E-2</v>
      </c>
      <c r="AO184" s="607">
        <f t="shared" si="71"/>
        <v>6.0225682945510055E-2</v>
      </c>
      <c r="AP184" s="607">
        <f t="shared" si="71"/>
        <v>6.036190198283968E-2</v>
      </c>
      <c r="AQ184" s="607">
        <f t="shared" si="71"/>
        <v>6.0496365075095461E-2</v>
      </c>
      <c r="AR184" s="607">
        <f t="shared" si="71"/>
        <v>6.0630931884106454E-2</v>
      </c>
      <c r="AS184" s="607">
        <f t="shared" si="71"/>
        <v>6.0748181222241397E-2</v>
      </c>
      <c r="AT184" s="607">
        <f t="shared" si="71"/>
        <v>6.0851455335342891E-2</v>
      </c>
      <c r="AU184" s="607">
        <f t="shared" si="71"/>
        <v>6.0955351931410905E-2</v>
      </c>
      <c r="AV184" s="607">
        <f t="shared" si="71"/>
        <v>6.1059444783235786E-2</v>
      </c>
      <c r="AW184" s="607">
        <f t="shared" si="71"/>
        <v>6.116311749722194E-2</v>
      </c>
      <c r="AX184" s="607">
        <f t="shared" si="71"/>
        <v>6.1267118706241963E-2</v>
      </c>
      <c r="AY184" s="607">
        <f t="shared" si="71"/>
        <v>6.1440983090200504E-2</v>
      </c>
      <c r="AZ184" s="607">
        <f t="shared" si="71"/>
        <v>6.1512887499412118E-2</v>
      </c>
      <c r="BA184" s="607">
        <f t="shared" si="71"/>
        <v>6.1583894883495263E-2</v>
      </c>
      <c r="BB184" s="607">
        <f t="shared" si="71"/>
        <v>6.165396020731246E-2</v>
      </c>
      <c r="BC184" s="607">
        <f t="shared" si="71"/>
        <v>6.1723644496307802E-2</v>
      </c>
      <c r="BD184" s="607">
        <f t="shared" si="71"/>
        <v>6.1793980173682699E-2</v>
      </c>
      <c r="BE184" s="607">
        <f t="shared" si="71"/>
        <v>6.1855262898333888E-2</v>
      </c>
      <c r="BF184" s="607">
        <f t="shared" si="71"/>
        <v>6.1909178760501608E-2</v>
      </c>
      <c r="BG184" s="607">
        <f t="shared" si="71"/>
        <v>6.1963927355836126E-2</v>
      </c>
      <c r="BH184" s="607">
        <f t="shared" si="71"/>
        <v>6.2019324252873639E-2</v>
      </c>
      <c r="BI184" s="607">
        <f t="shared" si="71"/>
        <v>6.2075098619636018E-2</v>
      </c>
      <c r="BJ184" s="607">
        <f t="shared" si="71"/>
        <v>6.2131655992521406E-2</v>
      </c>
      <c r="BK184" s="607">
        <f t="shared" si="71"/>
        <v>6.2173830125049359E-2</v>
      </c>
      <c r="BL184" s="607">
        <f t="shared" si="71"/>
        <v>6.2212232723199312E-2</v>
      </c>
      <c r="BM184" s="607">
        <f t="shared" si="71"/>
        <v>6.2250410068300698E-2</v>
      </c>
      <c r="BN184" s="607">
        <f t="shared" si="71"/>
        <v>6.2288353533124889E-2</v>
      </c>
      <c r="BO184" s="607">
        <f t="shared" si="71"/>
        <v>6.2326053312690588E-2</v>
      </c>
      <c r="BP184" s="607">
        <f t="shared" ref="BP184:DR184" si="72">IF(BP175=0,0,BP183/BP175)</f>
        <v>6.2363956349339354E-2</v>
      </c>
      <c r="BQ184" s="607">
        <f t="shared" si="72"/>
        <v>6.2397208718243537E-2</v>
      </c>
      <c r="BR184" s="607">
        <f t="shared" si="72"/>
        <v>6.2426582568616149E-2</v>
      </c>
      <c r="BS184" s="607">
        <f t="shared" si="72"/>
        <v>6.2456202994712967E-2</v>
      </c>
      <c r="BT184" s="607">
        <f t="shared" si="72"/>
        <v>6.2486048506629033E-2</v>
      </c>
      <c r="BU184" s="607">
        <f t="shared" si="72"/>
        <v>6.2516094897533403E-2</v>
      </c>
      <c r="BV184" s="607">
        <f t="shared" si="72"/>
        <v>6.2546648448830913E-2</v>
      </c>
      <c r="BW184" s="607">
        <f t="shared" si="72"/>
        <v>6.2570906725743655E-2</v>
      </c>
      <c r="BX184" s="607">
        <f t="shared" si="72"/>
        <v>6.2593452264422048E-2</v>
      </c>
      <c r="BY184" s="607">
        <f t="shared" si="72"/>
        <v>6.2615766466010581E-2</v>
      </c>
      <c r="BZ184" s="607">
        <f t="shared" si="72"/>
        <v>6.2637854902669057E-2</v>
      </c>
      <c r="CA184" s="607">
        <f t="shared" si="72"/>
        <v>6.2659722467875198E-2</v>
      </c>
      <c r="CB184" s="607">
        <f t="shared" si="72"/>
        <v>6.2681639400753553E-2</v>
      </c>
      <c r="CC184" s="607">
        <f t="shared" si="72"/>
        <v>6.2701285361868961E-2</v>
      </c>
      <c r="CD184" s="607">
        <f t="shared" si="72"/>
        <v>6.2719000847906686E-2</v>
      </c>
      <c r="CE184" s="607">
        <f t="shared" si="72"/>
        <v>6.2736820991248943E-2</v>
      </c>
      <c r="CF184" s="607">
        <f t="shared" si="72"/>
        <v>6.27547495382417E-2</v>
      </c>
      <c r="CG184" s="607">
        <f t="shared" si="72"/>
        <v>6.2772789132211071E-2</v>
      </c>
      <c r="CH184" s="607">
        <f t="shared" si="72"/>
        <v>6.2791053728408708E-2</v>
      </c>
      <c r="CI184" s="607">
        <f t="shared" si="72"/>
        <v>6.2806127006887619E-2</v>
      </c>
      <c r="CJ184" s="607">
        <f t="shared" si="72"/>
        <v>6.2820395346483482E-2</v>
      </c>
      <c r="CK184" s="607">
        <f t="shared" si="72"/>
        <v>6.2834503569100697E-2</v>
      </c>
      <c r="CL184" s="607">
        <f t="shared" si="72"/>
        <v>6.2848459337778315E-2</v>
      </c>
      <c r="CM184" s="607">
        <f t="shared" si="72"/>
        <v>6.2862269914296914E-2</v>
      </c>
      <c r="CN184" s="607">
        <f t="shared" si="72"/>
        <v>6.2876063104455329E-2</v>
      </c>
      <c r="CO184" s="607">
        <f t="shared" si="72"/>
        <v>6.288878283153157E-2</v>
      </c>
      <c r="CP184" s="607">
        <f t="shared" si="72"/>
        <v>6.2900568069886933E-2</v>
      </c>
      <c r="CQ184" s="607">
        <f t="shared" si="72"/>
        <v>6.2912351129533722E-2</v>
      </c>
      <c r="CR184" s="607">
        <f t="shared" si="72"/>
        <v>6.2924140054155253E-2</v>
      </c>
      <c r="CS184" s="607">
        <f t="shared" si="72"/>
        <v>6.2935942587504706E-2</v>
      </c>
      <c r="CT184" s="607">
        <f t="shared" si="72"/>
        <v>6.2947819646935022E-2</v>
      </c>
      <c r="CU184" s="607">
        <f t="shared" si="72"/>
        <v>6.2957964067428679E-2</v>
      </c>
      <c r="CV184" s="607">
        <f t="shared" si="72"/>
        <v>6.2966718121497067E-2</v>
      </c>
      <c r="CW184" s="607">
        <f t="shared" si="72"/>
        <v>6.2975373716655028E-2</v>
      </c>
      <c r="CX184" s="607">
        <f t="shared" si="72"/>
        <v>6.2983935715762857E-2</v>
      </c>
      <c r="CY184" s="607">
        <f t="shared" si="72"/>
        <v>6.2992408846638995E-2</v>
      </c>
      <c r="CZ184" s="607">
        <f t="shared" si="72"/>
        <v>6.300083832452294E-2</v>
      </c>
      <c r="DA184" s="607">
        <f t="shared" si="72"/>
        <v>6.300865110036466E-2</v>
      </c>
      <c r="DB184" s="607">
        <f t="shared" si="72"/>
        <v>6.3015912059801976E-2</v>
      </c>
      <c r="DC184" s="607">
        <f t="shared" si="72"/>
        <v>6.3022983265909063E-2</v>
      </c>
      <c r="DD184" s="607">
        <f t="shared" si="72"/>
        <v>6.3029870970017179E-2</v>
      </c>
      <c r="DE184" s="607">
        <f t="shared" si="72"/>
        <v>6.3036598723833048E-2</v>
      </c>
      <c r="DF184" s="607">
        <f t="shared" si="72"/>
        <v>6.3043201591632819E-2</v>
      </c>
      <c r="DG184" s="607">
        <f t="shared" si="72"/>
        <v>6.3049324761952547E-2</v>
      </c>
      <c r="DH184" s="607">
        <f t="shared" si="72"/>
        <v>6.3055399134504531E-2</v>
      </c>
      <c r="DI184" s="607">
        <f t="shared" si="72"/>
        <v>6.3061241178177144E-2</v>
      </c>
      <c r="DJ184" s="607">
        <f t="shared" si="72"/>
        <v>6.3066848628772917E-2</v>
      </c>
      <c r="DK184" s="607">
        <f t="shared" si="72"/>
        <v>6.3072218279697292E-2</v>
      </c>
      <c r="DL184" s="607">
        <f t="shared" si="72"/>
        <v>6.3077345905484056E-2</v>
      </c>
      <c r="DM184" s="607">
        <f t="shared" si="72"/>
        <v>6.3082472551144353E-2</v>
      </c>
      <c r="DN184" s="607">
        <f t="shared" si="72"/>
        <v>6.3087592176173699E-2</v>
      </c>
      <c r="DO184" s="607">
        <f t="shared" si="72"/>
        <v>6.3092527251938604E-2</v>
      </c>
      <c r="DP184" s="607">
        <f t="shared" si="72"/>
        <v>6.3097277715509242E-2</v>
      </c>
      <c r="DQ184" s="607">
        <f t="shared" si="72"/>
        <v>6.3101843056845033E-2</v>
      </c>
      <c r="DR184" s="607">
        <f t="shared" si="72"/>
        <v>6.3106171944897954E-2</v>
      </c>
    </row>
    <row r="185" spans="1:122" x14ac:dyDescent="0.2">
      <c r="A185" s="529" t="s">
        <v>65</v>
      </c>
      <c r="B185" t="s">
        <v>448</v>
      </c>
      <c r="C185" s="607">
        <f>C184</f>
        <v>5.57E-2</v>
      </c>
      <c r="D185" s="607">
        <f t="shared" ref="D185:BO185" si="73">D184</f>
        <v>5.5699999999999993E-2</v>
      </c>
      <c r="E185" s="607">
        <f t="shared" si="73"/>
        <v>5.57E-2</v>
      </c>
      <c r="F185" s="607">
        <f t="shared" si="73"/>
        <v>5.57E-2</v>
      </c>
      <c r="G185" s="607">
        <f t="shared" si="73"/>
        <v>5.5699999999999993E-2</v>
      </c>
      <c r="H185" s="607">
        <f t="shared" si="73"/>
        <v>5.5699999999999993E-2</v>
      </c>
      <c r="I185" s="607">
        <f t="shared" si="73"/>
        <v>5.57E-2</v>
      </c>
      <c r="J185" s="607">
        <f t="shared" si="73"/>
        <v>5.57E-2</v>
      </c>
      <c r="K185" s="607">
        <f t="shared" si="73"/>
        <v>5.57E-2</v>
      </c>
      <c r="L185" s="607">
        <f t="shared" si="73"/>
        <v>5.57E-2</v>
      </c>
      <c r="M185" s="607">
        <f t="shared" si="73"/>
        <v>5.57E-2</v>
      </c>
      <c r="N185" s="607">
        <f t="shared" si="73"/>
        <v>5.57E-2</v>
      </c>
      <c r="O185" s="607">
        <f t="shared" si="73"/>
        <v>5.57E-2</v>
      </c>
      <c r="P185" s="607">
        <f t="shared" si="73"/>
        <v>5.57E-2</v>
      </c>
      <c r="Q185" s="607">
        <f t="shared" si="73"/>
        <v>5.57E-2</v>
      </c>
      <c r="R185" s="607">
        <f t="shared" si="73"/>
        <v>5.5699999999999993E-2</v>
      </c>
      <c r="S185" s="607">
        <f t="shared" si="73"/>
        <v>5.5700000000000006E-2</v>
      </c>
      <c r="T185" s="607">
        <f t="shared" si="73"/>
        <v>5.5699999999999993E-2</v>
      </c>
      <c r="U185" s="607">
        <f t="shared" si="73"/>
        <v>5.57E-2</v>
      </c>
      <c r="V185" s="607">
        <f t="shared" si="73"/>
        <v>5.5699999999999993E-2</v>
      </c>
      <c r="W185" s="607">
        <f t="shared" si="73"/>
        <v>5.5700000000000006E-2</v>
      </c>
      <c r="X185" s="607">
        <f t="shared" si="73"/>
        <v>5.5700000000000006E-2</v>
      </c>
      <c r="Y185" s="607">
        <f t="shared" si="73"/>
        <v>5.5700000000000006E-2</v>
      </c>
      <c r="Z185" s="607">
        <f t="shared" si="73"/>
        <v>5.5700000000000006E-2</v>
      </c>
      <c r="AA185" s="607">
        <f t="shared" si="73"/>
        <v>5.6535911318651245E-2</v>
      </c>
      <c r="AB185" s="607">
        <f t="shared" si="73"/>
        <v>5.6871511256357185E-2</v>
      </c>
      <c r="AC185" s="607">
        <f t="shared" si="73"/>
        <v>5.7194236896760557E-2</v>
      </c>
      <c r="AD185" s="607">
        <f t="shared" si="73"/>
        <v>5.7504628594592058E-2</v>
      </c>
      <c r="AE185" s="607">
        <f t="shared" si="73"/>
        <v>5.7808558721659721E-2</v>
      </c>
      <c r="AF185" s="607">
        <f t="shared" si="73"/>
        <v>5.8109664680863593E-2</v>
      </c>
      <c r="AG185" s="607">
        <f t="shared" si="73"/>
        <v>5.8373284446393704E-2</v>
      </c>
      <c r="AH185" s="607">
        <f t="shared" si="73"/>
        <v>5.8606654113712825E-2</v>
      </c>
      <c r="AI185" s="607">
        <f t="shared" si="73"/>
        <v>5.8838203998347466E-2</v>
      </c>
      <c r="AJ185" s="607">
        <f t="shared" si="73"/>
        <v>5.9066813027369408E-2</v>
      </c>
      <c r="AK185" s="607">
        <f t="shared" si="73"/>
        <v>5.9290859931270354E-2</v>
      </c>
      <c r="AL185" s="607">
        <f t="shared" si="73"/>
        <v>5.9512090625508142E-2</v>
      </c>
      <c r="AM185" s="607">
        <f t="shared" si="73"/>
        <v>5.99431609113769E-2</v>
      </c>
      <c r="AN185" s="607">
        <f t="shared" si="73"/>
        <v>6.008610660157402E-2</v>
      </c>
      <c r="AO185" s="607">
        <f t="shared" si="73"/>
        <v>6.0225682945510055E-2</v>
      </c>
      <c r="AP185" s="607">
        <f t="shared" si="73"/>
        <v>6.036190198283968E-2</v>
      </c>
      <c r="AQ185" s="607">
        <f t="shared" si="73"/>
        <v>6.0496365075095461E-2</v>
      </c>
      <c r="AR185" s="607">
        <f t="shared" si="73"/>
        <v>6.0630931884106454E-2</v>
      </c>
      <c r="AS185" s="607">
        <f t="shared" si="73"/>
        <v>6.0748181222241397E-2</v>
      </c>
      <c r="AT185" s="607">
        <f t="shared" si="73"/>
        <v>6.0851455335342891E-2</v>
      </c>
      <c r="AU185" s="607">
        <f t="shared" si="73"/>
        <v>6.0955351931410905E-2</v>
      </c>
      <c r="AV185" s="607">
        <f t="shared" si="73"/>
        <v>6.1059444783235786E-2</v>
      </c>
      <c r="AW185" s="607">
        <f t="shared" si="73"/>
        <v>6.116311749722194E-2</v>
      </c>
      <c r="AX185" s="607">
        <f t="shared" si="73"/>
        <v>6.1267118706241963E-2</v>
      </c>
      <c r="AY185" s="607">
        <f t="shared" si="73"/>
        <v>6.1440983090200504E-2</v>
      </c>
      <c r="AZ185" s="607">
        <f t="shared" si="73"/>
        <v>6.1512887499412118E-2</v>
      </c>
      <c r="BA185" s="607">
        <f t="shared" si="73"/>
        <v>6.1583894883495263E-2</v>
      </c>
      <c r="BB185" s="607">
        <f t="shared" si="73"/>
        <v>6.165396020731246E-2</v>
      </c>
      <c r="BC185" s="607">
        <f t="shared" si="73"/>
        <v>6.1723644496307802E-2</v>
      </c>
      <c r="BD185" s="607">
        <f t="shared" si="73"/>
        <v>6.1793980173682699E-2</v>
      </c>
      <c r="BE185" s="607">
        <f t="shared" si="73"/>
        <v>6.1855262898333888E-2</v>
      </c>
      <c r="BF185" s="607">
        <f t="shared" si="73"/>
        <v>6.1909178760501608E-2</v>
      </c>
      <c r="BG185" s="607">
        <f t="shared" si="73"/>
        <v>6.1963927355836126E-2</v>
      </c>
      <c r="BH185" s="607">
        <f t="shared" si="73"/>
        <v>6.2019324252873639E-2</v>
      </c>
      <c r="BI185" s="607">
        <f t="shared" si="73"/>
        <v>6.2075098619636018E-2</v>
      </c>
      <c r="BJ185" s="607">
        <f t="shared" si="73"/>
        <v>6.2131655992521406E-2</v>
      </c>
      <c r="BK185" s="607">
        <f t="shared" si="73"/>
        <v>6.2173830125049359E-2</v>
      </c>
      <c r="BL185" s="607">
        <f t="shared" si="73"/>
        <v>6.2212232723199312E-2</v>
      </c>
      <c r="BM185" s="607">
        <f t="shared" si="73"/>
        <v>6.2250410068300698E-2</v>
      </c>
      <c r="BN185" s="607">
        <f t="shared" si="73"/>
        <v>6.2288353533124889E-2</v>
      </c>
      <c r="BO185" s="607">
        <f t="shared" si="73"/>
        <v>6.2326053312690588E-2</v>
      </c>
      <c r="BP185" s="607">
        <f t="shared" ref="BP185:DR185" si="74">BP184</f>
        <v>6.2363956349339354E-2</v>
      </c>
      <c r="BQ185" s="607">
        <f t="shared" si="74"/>
        <v>6.2397208718243537E-2</v>
      </c>
      <c r="BR185" s="607">
        <f t="shared" si="74"/>
        <v>6.2426582568616149E-2</v>
      </c>
      <c r="BS185" s="607">
        <f t="shared" si="74"/>
        <v>6.2456202994712967E-2</v>
      </c>
      <c r="BT185" s="607">
        <f t="shared" si="74"/>
        <v>6.2486048506629033E-2</v>
      </c>
      <c r="BU185" s="607">
        <f t="shared" si="74"/>
        <v>6.2516094897533403E-2</v>
      </c>
      <c r="BV185" s="607">
        <f t="shared" si="74"/>
        <v>6.2546648448830913E-2</v>
      </c>
      <c r="BW185" s="607">
        <f t="shared" si="74"/>
        <v>6.2570906725743655E-2</v>
      </c>
      <c r="BX185" s="607">
        <f t="shared" si="74"/>
        <v>6.2593452264422048E-2</v>
      </c>
      <c r="BY185" s="607">
        <f t="shared" si="74"/>
        <v>6.2615766466010581E-2</v>
      </c>
      <c r="BZ185" s="607">
        <f t="shared" si="74"/>
        <v>6.2637854902669057E-2</v>
      </c>
      <c r="CA185" s="607">
        <f t="shared" si="74"/>
        <v>6.2659722467875198E-2</v>
      </c>
      <c r="CB185" s="607">
        <f t="shared" si="74"/>
        <v>6.2681639400753553E-2</v>
      </c>
      <c r="CC185" s="607">
        <f t="shared" si="74"/>
        <v>6.2701285361868961E-2</v>
      </c>
      <c r="CD185" s="607">
        <f t="shared" si="74"/>
        <v>6.2719000847906686E-2</v>
      </c>
      <c r="CE185" s="607">
        <f t="shared" si="74"/>
        <v>6.2736820991248943E-2</v>
      </c>
      <c r="CF185" s="607">
        <f t="shared" si="74"/>
        <v>6.27547495382417E-2</v>
      </c>
      <c r="CG185" s="607">
        <f t="shared" si="74"/>
        <v>6.2772789132211071E-2</v>
      </c>
      <c r="CH185" s="607">
        <f t="shared" si="74"/>
        <v>6.2791053728408708E-2</v>
      </c>
      <c r="CI185" s="607">
        <f t="shared" si="74"/>
        <v>6.2806127006887619E-2</v>
      </c>
      <c r="CJ185" s="607">
        <f t="shared" si="74"/>
        <v>6.2820395346483482E-2</v>
      </c>
      <c r="CK185" s="607">
        <f t="shared" si="74"/>
        <v>6.2834503569100697E-2</v>
      </c>
      <c r="CL185" s="607">
        <f t="shared" si="74"/>
        <v>6.2848459337778315E-2</v>
      </c>
      <c r="CM185" s="607">
        <f t="shared" si="74"/>
        <v>6.2862269914296914E-2</v>
      </c>
      <c r="CN185" s="607">
        <f t="shared" si="74"/>
        <v>6.2876063104455329E-2</v>
      </c>
      <c r="CO185" s="607">
        <f t="shared" si="74"/>
        <v>6.288878283153157E-2</v>
      </c>
      <c r="CP185" s="607">
        <f t="shared" si="74"/>
        <v>6.2900568069886933E-2</v>
      </c>
      <c r="CQ185" s="607">
        <f t="shared" si="74"/>
        <v>6.2912351129533722E-2</v>
      </c>
      <c r="CR185" s="607">
        <f t="shared" si="74"/>
        <v>6.2924140054155253E-2</v>
      </c>
      <c r="CS185" s="607">
        <f t="shared" si="74"/>
        <v>6.2935942587504706E-2</v>
      </c>
      <c r="CT185" s="607">
        <f t="shared" si="74"/>
        <v>6.2947819646935022E-2</v>
      </c>
      <c r="CU185" s="607">
        <f t="shared" si="74"/>
        <v>6.2957964067428679E-2</v>
      </c>
      <c r="CV185" s="607">
        <f t="shared" si="74"/>
        <v>6.2966718121497067E-2</v>
      </c>
      <c r="CW185" s="607">
        <f t="shared" si="74"/>
        <v>6.2975373716655028E-2</v>
      </c>
      <c r="CX185" s="607">
        <f t="shared" si="74"/>
        <v>6.2983935715762857E-2</v>
      </c>
      <c r="CY185" s="607">
        <f t="shared" si="74"/>
        <v>6.2992408846638995E-2</v>
      </c>
      <c r="CZ185" s="607">
        <f t="shared" si="74"/>
        <v>6.300083832452294E-2</v>
      </c>
      <c r="DA185" s="607">
        <f t="shared" si="74"/>
        <v>6.300865110036466E-2</v>
      </c>
      <c r="DB185" s="607">
        <f t="shared" si="74"/>
        <v>6.3015912059801976E-2</v>
      </c>
      <c r="DC185" s="607">
        <f t="shared" si="74"/>
        <v>6.3022983265909063E-2</v>
      </c>
      <c r="DD185" s="607">
        <f t="shared" si="74"/>
        <v>6.3029870970017179E-2</v>
      </c>
      <c r="DE185" s="607">
        <f t="shared" si="74"/>
        <v>6.3036598723833048E-2</v>
      </c>
      <c r="DF185" s="607">
        <f t="shared" si="74"/>
        <v>6.3043201591632819E-2</v>
      </c>
      <c r="DG185" s="607">
        <f t="shared" si="74"/>
        <v>6.3049324761952547E-2</v>
      </c>
      <c r="DH185" s="607">
        <f t="shared" si="74"/>
        <v>6.3055399134504531E-2</v>
      </c>
      <c r="DI185" s="607">
        <f t="shared" si="74"/>
        <v>6.3061241178177144E-2</v>
      </c>
      <c r="DJ185" s="607">
        <f t="shared" si="74"/>
        <v>6.3066848628772917E-2</v>
      </c>
      <c r="DK185" s="607">
        <f t="shared" si="74"/>
        <v>6.3072218279697292E-2</v>
      </c>
      <c r="DL185" s="607">
        <f t="shared" si="74"/>
        <v>6.3077345905484056E-2</v>
      </c>
      <c r="DM185" s="607">
        <f t="shared" si="74"/>
        <v>6.3082472551144353E-2</v>
      </c>
      <c r="DN185" s="607">
        <f t="shared" si="74"/>
        <v>6.3087592176173699E-2</v>
      </c>
      <c r="DO185" s="607">
        <f t="shared" si="74"/>
        <v>6.3092527251938604E-2</v>
      </c>
      <c r="DP185" s="607">
        <f t="shared" si="74"/>
        <v>6.3097277715509242E-2</v>
      </c>
      <c r="DQ185" s="607">
        <f t="shared" si="74"/>
        <v>6.3101843056845033E-2</v>
      </c>
      <c r="DR185" s="607">
        <f t="shared" si="74"/>
        <v>6.3106171944897954E-2</v>
      </c>
    </row>
    <row r="186" spans="1:122" x14ac:dyDescent="0.2">
      <c r="C186" s="529">
        <v>3</v>
      </c>
      <c r="D186" s="529">
        <v>4</v>
      </c>
      <c r="E186" s="529">
        <v>5</v>
      </c>
      <c r="F186" s="529">
        <v>6</v>
      </c>
      <c r="G186" s="529">
        <v>7</v>
      </c>
      <c r="H186" s="529">
        <v>8</v>
      </c>
      <c r="I186" s="529">
        <v>9</v>
      </c>
      <c r="J186" s="529">
        <v>10</v>
      </c>
      <c r="K186" s="529">
        <v>11</v>
      </c>
      <c r="L186" s="529">
        <v>12</v>
      </c>
      <c r="M186" s="529">
        <v>13</v>
      </c>
      <c r="N186" s="529">
        <v>14</v>
      </c>
      <c r="O186" s="529">
        <v>15</v>
      </c>
      <c r="P186" s="529">
        <v>16</v>
      </c>
      <c r="Q186" s="529">
        <v>17</v>
      </c>
      <c r="R186" s="529">
        <v>18</v>
      </c>
      <c r="S186" s="529">
        <v>19</v>
      </c>
      <c r="T186" s="529">
        <v>20</v>
      </c>
      <c r="U186" s="529">
        <v>21</v>
      </c>
      <c r="V186" s="529">
        <v>22</v>
      </c>
      <c r="W186" s="529">
        <v>23</v>
      </c>
      <c r="X186" s="529">
        <v>24</v>
      </c>
      <c r="Y186" s="529">
        <v>25</v>
      </c>
      <c r="Z186" s="529">
        <v>26</v>
      </c>
      <c r="AA186" s="529">
        <v>27</v>
      </c>
      <c r="AB186" s="529">
        <v>28</v>
      </c>
      <c r="AC186" s="529">
        <v>29</v>
      </c>
      <c r="AD186" s="529">
        <v>30</v>
      </c>
      <c r="AE186" s="529">
        <v>31</v>
      </c>
      <c r="AF186" s="529">
        <v>32</v>
      </c>
      <c r="AG186" s="529">
        <v>33</v>
      </c>
      <c r="AH186" s="529">
        <v>34</v>
      </c>
      <c r="AI186" s="529">
        <v>35</v>
      </c>
      <c r="AJ186" s="529">
        <v>36</v>
      </c>
      <c r="AK186" s="529">
        <v>37</v>
      </c>
      <c r="AL186" s="529">
        <v>38</v>
      </c>
      <c r="AM186" s="529">
        <v>39</v>
      </c>
      <c r="AN186" s="529">
        <v>40</v>
      </c>
      <c r="AO186" s="529">
        <v>41</v>
      </c>
      <c r="AP186" s="529">
        <v>42</v>
      </c>
      <c r="AQ186" s="529">
        <v>43</v>
      </c>
      <c r="AR186" s="529">
        <v>44</v>
      </c>
      <c r="AS186" s="529">
        <v>45</v>
      </c>
      <c r="AT186" s="529">
        <v>46</v>
      </c>
      <c r="AU186" s="529">
        <v>47</v>
      </c>
      <c r="AV186" s="529">
        <v>48</v>
      </c>
      <c r="AW186" s="529">
        <v>49</v>
      </c>
      <c r="AX186" s="529">
        <v>50</v>
      </c>
      <c r="AY186" s="529">
        <v>51</v>
      </c>
      <c r="AZ186" s="529">
        <v>52</v>
      </c>
      <c r="BA186" s="529">
        <v>53</v>
      </c>
      <c r="BB186" s="529">
        <v>54</v>
      </c>
      <c r="BC186" s="529">
        <v>55</v>
      </c>
      <c r="BD186" s="529">
        <v>56</v>
      </c>
      <c r="BE186" s="529">
        <v>57</v>
      </c>
      <c r="BF186" s="529">
        <v>58</v>
      </c>
      <c r="BG186" s="529">
        <v>59</v>
      </c>
      <c r="BH186" s="529">
        <v>60</v>
      </c>
      <c r="BI186" s="529">
        <v>61</v>
      </c>
      <c r="BJ186" s="529">
        <v>62</v>
      </c>
      <c r="BK186" s="529">
        <v>63</v>
      </c>
      <c r="BL186" s="529">
        <v>64</v>
      </c>
      <c r="BM186" s="529">
        <v>65</v>
      </c>
      <c r="BN186" s="529">
        <v>66</v>
      </c>
      <c r="BO186" s="529">
        <v>67</v>
      </c>
      <c r="BP186" s="529">
        <v>68</v>
      </c>
      <c r="BQ186" s="529">
        <v>69</v>
      </c>
      <c r="BR186" s="529">
        <v>70</v>
      </c>
      <c r="BS186" s="529">
        <v>71</v>
      </c>
      <c r="BT186" s="529">
        <v>72</v>
      </c>
      <c r="BU186" s="529">
        <v>73</v>
      </c>
      <c r="BV186" s="529">
        <v>74</v>
      </c>
      <c r="BW186" s="529">
        <v>75</v>
      </c>
      <c r="BX186" s="529">
        <v>76</v>
      </c>
      <c r="BY186" s="529">
        <v>77</v>
      </c>
      <c r="BZ186" s="529">
        <v>78</v>
      </c>
      <c r="CA186" s="529">
        <v>79</v>
      </c>
      <c r="CB186" s="529">
        <v>80</v>
      </c>
      <c r="CC186" s="529">
        <v>81</v>
      </c>
      <c r="CD186" s="529">
        <v>82</v>
      </c>
      <c r="CE186" s="529">
        <v>83</v>
      </c>
      <c r="CF186" s="529">
        <v>84</v>
      </c>
      <c r="CG186" s="529">
        <v>85</v>
      </c>
      <c r="CH186" s="529">
        <v>86</v>
      </c>
      <c r="CI186" s="529">
        <v>87</v>
      </c>
      <c r="CJ186" s="529">
        <v>88</v>
      </c>
      <c r="CK186" s="529">
        <v>89</v>
      </c>
      <c r="CL186" s="529">
        <v>90</v>
      </c>
      <c r="CM186" s="529">
        <v>91</v>
      </c>
      <c r="CN186" s="529">
        <v>92</v>
      </c>
      <c r="CO186" s="529">
        <v>93</v>
      </c>
      <c r="CP186" s="529">
        <v>94</v>
      </c>
      <c r="CQ186" s="529">
        <v>95</v>
      </c>
      <c r="CR186" s="529">
        <v>96</v>
      </c>
      <c r="CS186" s="529">
        <v>97</v>
      </c>
      <c r="CT186" s="529">
        <v>98</v>
      </c>
      <c r="CU186" s="529">
        <v>99</v>
      </c>
      <c r="CV186" s="529">
        <v>100</v>
      </c>
      <c r="CW186" s="529">
        <v>101</v>
      </c>
      <c r="CX186" s="529">
        <v>102</v>
      </c>
      <c r="CY186" s="529">
        <v>103</v>
      </c>
      <c r="CZ186" s="529">
        <v>104</v>
      </c>
      <c r="DA186" s="529">
        <v>105</v>
      </c>
      <c r="DB186" s="529">
        <v>106</v>
      </c>
      <c r="DC186" s="529">
        <v>107</v>
      </c>
      <c r="DD186" s="529">
        <v>108</v>
      </c>
      <c r="DE186" s="529">
        <v>109</v>
      </c>
      <c r="DF186" s="529">
        <v>110</v>
      </c>
      <c r="DG186" s="529">
        <v>111</v>
      </c>
      <c r="DH186" s="529">
        <v>112</v>
      </c>
      <c r="DI186" s="529">
        <v>113</v>
      </c>
      <c r="DJ186" s="529">
        <v>114</v>
      </c>
      <c r="DK186" s="529">
        <v>115</v>
      </c>
      <c r="DL186" s="529">
        <v>116</v>
      </c>
      <c r="DM186" s="529">
        <v>117</v>
      </c>
      <c r="DN186" s="529">
        <v>118</v>
      </c>
      <c r="DO186" s="529">
        <v>119</v>
      </c>
      <c r="DP186" s="529">
        <v>120</v>
      </c>
      <c r="DQ186" s="529">
        <v>121</v>
      </c>
      <c r="DR186" s="529">
        <v>122</v>
      </c>
    </row>
  </sheetData>
  <hyperlinks>
    <hyperlink ref="B9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>
    <tabColor theme="6" tint="-0.249977111117893"/>
  </sheetPr>
  <dimension ref="A1:WL249"/>
  <sheetViews>
    <sheetView showGridLines="0" zoomScaleNormal="100" zoomScalePageLayoutView="70" workbookViewId="0">
      <selection activeCell="G19" sqref="G19"/>
    </sheetView>
  </sheetViews>
  <sheetFormatPr defaultColWidth="8.83203125" defaultRowHeight="14.25" x14ac:dyDescent="0.2"/>
  <cols>
    <col min="1" max="1" width="4" style="25" bestFit="1" customWidth="1"/>
    <col min="2" max="2" width="29.1640625" style="25" bestFit="1" customWidth="1"/>
    <col min="3" max="3" width="20.33203125" style="35" customWidth="1"/>
    <col min="4" max="4" width="13.33203125" style="30" customWidth="1"/>
    <col min="5" max="5" width="14.83203125" style="30" customWidth="1"/>
    <col min="6" max="6" width="9.33203125" style="25" bestFit="1" customWidth="1"/>
    <col min="7" max="54" width="13.1640625" style="25" customWidth="1"/>
    <col min="55" max="82" width="13" style="25" customWidth="1"/>
    <col min="83" max="83" width="15.1640625" style="25" customWidth="1"/>
    <col min="84" max="84" width="14.1640625" style="25" customWidth="1"/>
    <col min="85" max="85" width="15.1640625" style="25" customWidth="1"/>
    <col min="86" max="86" width="14.6640625" style="25" customWidth="1"/>
    <col min="87" max="88" width="15.1640625" style="25" customWidth="1"/>
    <col min="89" max="91" width="14.6640625" style="25" customWidth="1"/>
    <col min="92" max="92" width="13.6640625" style="25" customWidth="1"/>
    <col min="93" max="93" width="14.1640625" style="25" customWidth="1"/>
    <col min="94" max="94" width="14.6640625" style="25" customWidth="1"/>
    <col min="95" max="98" width="14.1640625" style="25" customWidth="1"/>
    <col min="99" max="99" width="14.6640625" style="25" customWidth="1"/>
    <col min="100" max="100" width="14.1640625" style="25" customWidth="1"/>
    <col min="101" max="101" width="15.1640625" style="25" customWidth="1"/>
    <col min="102" max="126" width="14.6640625" style="25" customWidth="1"/>
    <col min="127" max="138" width="10.33203125" style="25" customWidth="1"/>
    <col min="139" max="153" width="10.33203125" style="25" bestFit="1" customWidth="1"/>
    <col min="154" max="156" width="11.33203125" style="25" bestFit="1" customWidth="1"/>
    <col min="157" max="157" width="10.83203125" style="25" bestFit="1" customWidth="1"/>
    <col min="158" max="158" width="11.33203125" style="25" bestFit="1" customWidth="1"/>
    <col min="159" max="159" width="11" style="25" bestFit="1" customWidth="1"/>
    <col min="160" max="161" width="11.33203125" style="25" bestFit="1" customWidth="1"/>
    <col min="162" max="175" width="11" style="25" bestFit="1" customWidth="1"/>
    <col min="176" max="210" width="11" style="25" customWidth="1"/>
    <col min="211" max="222" width="11.83203125" style="25" bestFit="1" customWidth="1"/>
    <col min="223" max="247" width="13.6640625" style="25" bestFit="1" customWidth="1"/>
    <col min="248" max="248" width="8.83203125" style="25"/>
    <col min="249" max="296" width="11" style="25" bestFit="1" customWidth="1"/>
    <col min="297" max="343" width="11" style="25" customWidth="1"/>
    <col min="344" max="344" width="13.33203125" style="25" bestFit="1" customWidth="1"/>
    <col min="345" max="368" width="13.33203125" style="25" customWidth="1"/>
    <col min="369" max="369" width="15.1640625" style="25" customWidth="1"/>
    <col min="370" max="372" width="9.33203125" style="25" bestFit="1" customWidth="1"/>
    <col min="373" max="373" width="11.33203125" style="25" bestFit="1" customWidth="1"/>
    <col min="374" max="374" width="9.33203125" style="25" bestFit="1" customWidth="1"/>
    <col min="375" max="375" width="11.33203125" style="25" bestFit="1" customWidth="1"/>
    <col min="376" max="376" width="9.33203125" style="25" bestFit="1" customWidth="1"/>
    <col min="377" max="377" width="11.33203125" style="25" bestFit="1" customWidth="1"/>
    <col min="378" max="380" width="9.33203125" style="25" bestFit="1" customWidth="1"/>
    <col min="381" max="381" width="11.33203125" style="25" bestFit="1" customWidth="1"/>
    <col min="382" max="382" width="9.33203125" style="25" bestFit="1" customWidth="1"/>
    <col min="383" max="383" width="11.33203125" style="25" bestFit="1" customWidth="1"/>
    <col min="384" max="385" width="9.33203125" style="25" bestFit="1" customWidth="1"/>
    <col min="386" max="386" width="11.33203125" style="25" bestFit="1" customWidth="1"/>
    <col min="387" max="387" width="9.33203125" style="25" bestFit="1" customWidth="1"/>
    <col min="388" max="388" width="11.33203125" style="25" bestFit="1" customWidth="1"/>
    <col min="389" max="389" width="9.33203125" style="25" bestFit="1" customWidth="1"/>
    <col min="390" max="390" width="11.33203125" style="25" bestFit="1" customWidth="1"/>
    <col min="391" max="393" width="9.33203125" style="25" bestFit="1" customWidth="1"/>
    <col min="394" max="394" width="11.33203125" style="25" bestFit="1" customWidth="1"/>
    <col min="395" max="395" width="9.33203125" style="25" bestFit="1" customWidth="1"/>
    <col min="396" max="396" width="11.33203125" style="25" bestFit="1" customWidth="1"/>
    <col min="397" max="397" width="9.33203125" style="25" bestFit="1" customWidth="1"/>
    <col min="398" max="398" width="11.33203125" style="25" bestFit="1" customWidth="1"/>
    <col min="399" max="400" width="9.33203125" style="25" bestFit="1" customWidth="1"/>
    <col min="401" max="401" width="11.33203125" style="25" bestFit="1" customWidth="1"/>
    <col min="402" max="403" width="9.33203125" style="25" bestFit="1" customWidth="1"/>
    <col min="404" max="404" width="11.33203125" style="25" bestFit="1" customWidth="1"/>
    <col min="405" max="405" width="9.33203125" style="25" bestFit="1" customWidth="1"/>
    <col min="406" max="406" width="11.33203125" style="25" bestFit="1" customWidth="1"/>
    <col min="407" max="408" width="9.33203125" style="25" bestFit="1" customWidth="1"/>
    <col min="409" max="409" width="11.33203125" style="25" bestFit="1" customWidth="1"/>
    <col min="410" max="411" width="9.33203125" style="25" bestFit="1" customWidth="1"/>
    <col min="412" max="412" width="11.33203125" style="25" bestFit="1" customWidth="1"/>
    <col min="413" max="413" width="9.33203125" style="25" bestFit="1" customWidth="1"/>
    <col min="414" max="414" width="11.33203125" style="25" bestFit="1" customWidth="1"/>
    <col min="415" max="416" width="10.1640625" style="25" bestFit="1" customWidth="1"/>
    <col min="417" max="417" width="11.33203125" style="25" bestFit="1" customWidth="1"/>
    <col min="418" max="465" width="12.83203125" style="25" bestFit="1" customWidth="1"/>
    <col min="466" max="489" width="12.83203125" style="25" customWidth="1"/>
    <col min="490" max="549" width="8.83203125" style="25"/>
    <col min="550" max="550" width="13.83203125" style="25" customWidth="1"/>
    <col min="551" max="16384" width="8.83203125" style="25"/>
  </cols>
  <sheetData>
    <row r="1" spans="2:610" x14ac:dyDescent="0.2">
      <c r="B1" s="1769" t="s">
        <v>784</v>
      </c>
      <c r="C1" s="1769"/>
      <c r="D1" s="1769"/>
      <c r="E1" s="1769"/>
      <c r="F1" s="1769"/>
      <c r="G1" s="1769"/>
      <c r="H1" s="1769"/>
      <c r="I1" s="1769"/>
      <c r="J1" s="1769"/>
      <c r="K1" s="1769"/>
      <c r="L1" s="1769"/>
      <c r="M1" s="1769"/>
      <c r="N1" s="1769"/>
    </row>
    <row r="2" spans="2:610" ht="19.5" customHeight="1" x14ac:dyDescent="0.2">
      <c r="B2" s="1769"/>
      <c r="C2" s="1769"/>
      <c r="D2" s="1769"/>
      <c r="E2" s="1769"/>
      <c r="F2" s="1769"/>
      <c r="G2" s="1769"/>
      <c r="H2" s="1769"/>
      <c r="I2" s="1769"/>
      <c r="J2" s="1769"/>
      <c r="K2" s="1769"/>
      <c r="L2" s="1769"/>
      <c r="M2" s="1769"/>
      <c r="N2" s="1769"/>
    </row>
    <row r="3" spans="2:610" ht="29.25" customHeight="1" x14ac:dyDescent="0.2">
      <c r="G3" s="26" t="s">
        <v>77</v>
      </c>
      <c r="H3" s="26" t="s">
        <v>77</v>
      </c>
      <c r="I3" s="26" t="s">
        <v>77</v>
      </c>
      <c r="J3" s="26" t="s">
        <v>77</v>
      </c>
      <c r="K3" s="26" t="s">
        <v>77</v>
      </c>
      <c r="L3" s="26" t="s">
        <v>77</v>
      </c>
      <c r="M3" s="26" t="s">
        <v>77</v>
      </c>
      <c r="N3" s="26" t="s">
        <v>77</v>
      </c>
      <c r="O3" s="26" t="s">
        <v>77</v>
      </c>
      <c r="P3" s="26" t="s">
        <v>77</v>
      </c>
      <c r="Q3" s="26" t="s">
        <v>77</v>
      </c>
      <c r="R3" s="26" t="s">
        <v>77</v>
      </c>
      <c r="S3" s="26" t="s">
        <v>80</v>
      </c>
      <c r="T3" s="26" t="s">
        <v>80</v>
      </c>
      <c r="U3" s="26" t="s">
        <v>80</v>
      </c>
      <c r="V3" s="26" t="s">
        <v>80</v>
      </c>
      <c r="W3" s="26" t="s">
        <v>80</v>
      </c>
      <c r="X3" s="26" t="s">
        <v>80</v>
      </c>
      <c r="Y3" s="26" t="s">
        <v>80</v>
      </c>
      <c r="Z3" s="26" t="s">
        <v>80</v>
      </c>
      <c r="AA3" s="26" t="s">
        <v>80</v>
      </c>
      <c r="AB3" s="26" t="s">
        <v>80</v>
      </c>
      <c r="AC3" s="26" t="s">
        <v>80</v>
      </c>
      <c r="AD3" s="26" t="s">
        <v>80</v>
      </c>
      <c r="AE3" s="26" t="s">
        <v>81</v>
      </c>
      <c r="AF3" s="26" t="s">
        <v>81</v>
      </c>
      <c r="AG3" s="26" t="s">
        <v>81</v>
      </c>
      <c r="AH3" s="26" t="s">
        <v>81</v>
      </c>
      <c r="AI3" s="26" t="s">
        <v>81</v>
      </c>
      <c r="AJ3" s="26" t="s">
        <v>81</v>
      </c>
      <c r="AK3" s="26" t="s">
        <v>81</v>
      </c>
      <c r="AL3" s="26" t="s">
        <v>81</v>
      </c>
      <c r="AM3" s="26" t="s">
        <v>81</v>
      </c>
      <c r="AN3" s="26" t="s">
        <v>81</v>
      </c>
      <c r="AO3" s="26" t="s">
        <v>81</v>
      </c>
      <c r="AP3" s="26" t="s">
        <v>81</v>
      </c>
      <c r="AQ3" s="26" t="s">
        <v>82</v>
      </c>
      <c r="AR3" s="26" t="s">
        <v>82</v>
      </c>
      <c r="AS3" s="26" t="s">
        <v>82</v>
      </c>
      <c r="AT3" s="26" t="s">
        <v>82</v>
      </c>
      <c r="AU3" s="26" t="s">
        <v>82</v>
      </c>
      <c r="AV3" s="26" t="s">
        <v>82</v>
      </c>
      <c r="AW3" s="26" t="s">
        <v>82</v>
      </c>
      <c r="AX3" s="26" t="s">
        <v>82</v>
      </c>
      <c r="AY3" s="26" t="s">
        <v>82</v>
      </c>
      <c r="AZ3" s="26" t="s">
        <v>82</v>
      </c>
      <c r="BA3" s="26" t="s">
        <v>82</v>
      </c>
      <c r="BB3" s="26" t="s">
        <v>82</v>
      </c>
      <c r="BC3" s="26" t="s">
        <v>83</v>
      </c>
      <c r="BD3" s="26" t="s">
        <v>83</v>
      </c>
      <c r="BE3" s="26" t="s">
        <v>83</v>
      </c>
      <c r="BF3" s="26" t="s">
        <v>83</v>
      </c>
      <c r="BG3" s="26" t="s">
        <v>83</v>
      </c>
      <c r="BH3" s="26" t="s">
        <v>83</v>
      </c>
      <c r="BI3" s="26" t="s">
        <v>83</v>
      </c>
      <c r="BJ3" s="26" t="s">
        <v>83</v>
      </c>
      <c r="BK3" s="26" t="s">
        <v>83</v>
      </c>
      <c r="BL3" s="26" t="s">
        <v>83</v>
      </c>
      <c r="BM3" s="26" t="s">
        <v>83</v>
      </c>
      <c r="BN3" s="26" t="s">
        <v>83</v>
      </c>
      <c r="BO3" s="26" t="s">
        <v>87</v>
      </c>
      <c r="BP3" s="26" t="s">
        <v>87</v>
      </c>
      <c r="BQ3" s="26" t="s">
        <v>87</v>
      </c>
      <c r="BR3" s="26" t="s">
        <v>87</v>
      </c>
      <c r="BS3" s="26" t="s">
        <v>87</v>
      </c>
      <c r="BT3" s="26" t="s">
        <v>87</v>
      </c>
      <c r="BU3" s="26" t="s">
        <v>87</v>
      </c>
      <c r="BV3" s="26" t="s">
        <v>87</v>
      </c>
      <c r="BW3" s="26" t="s">
        <v>87</v>
      </c>
      <c r="BX3" s="26" t="s">
        <v>87</v>
      </c>
      <c r="BY3" s="26" t="s">
        <v>87</v>
      </c>
      <c r="BZ3" s="26" t="s">
        <v>87</v>
      </c>
      <c r="CA3" s="26" t="s">
        <v>88</v>
      </c>
      <c r="CB3" s="26" t="s">
        <v>88</v>
      </c>
      <c r="CC3" s="26" t="s">
        <v>88</v>
      </c>
      <c r="CD3" s="26" t="s">
        <v>88</v>
      </c>
      <c r="CE3" s="26" t="s">
        <v>88</v>
      </c>
      <c r="CF3" s="26" t="s">
        <v>88</v>
      </c>
      <c r="CG3" s="26" t="s">
        <v>88</v>
      </c>
      <c r="CH3" s="26" t="s">
        <v>88</v>
      </c>
      <c r="CI3" s="26" t="s">
        <v>88</v>
      </c>
      <c r="CJ3" s="26" t="s">
        <v>88</v>
      </c>
      <c r="CK3" s="26" t="s">
        <v>88</v>
      </c>
      <c r="CL3" s="26" t="s">
        <v>88</v>
      </c>
      <c r="CM3" s="26" t="s">
        <v>89</v>
      </c>
      <c r="CN3" s="26" t="s">
        <v>89</v>
      </c>
      <c r="CO3" s="26" t="s">
        <v>89</v>
      </c>
      <c r="CP3" s="26" t="s">
        <v>89</v>
      </c>
      <c r="CQ3" s="26" t="s">
        <v>89</v>
      </c>
      <c r="CR3" s="26" t="s">
        <v>89</v>
      </c>
      <c r="CS3" s="26" t="s">
        <v>89</v>
      </c>
      <c r="CT3" s="26" t="s">
        <v>89</v>
      </c>
      <c r="CU3" s="26" t="s">
        <v>89</v>
      </c>
      <c r="CV3" s="26" t="s">
        <v>89</v>
      </c>
      <c r="CW3" s="26" t="s">
        <v>89</v>
      </c>
      <c r="CX3" s="26" t="s">
        <v>89</v>
      </c>
      <c r="CY3" s="26" t="s">
        <v>90</v>
      </c>
      <c r="CZ3" s="26" t="s">
        <v>90</v>
      </c>
      <c r="DA3" s="26" t="s">
        <v>90</v>
      </c>
      <c r="DB3" s="26" t="s">
        <v>90</v>
      </c>
      <c r="DC3" s="26" t="s">
        <v>90</v>
      </c>
      <c r="DD3" s="26" t="s">
        <v>90</v>
      </c>
      <c r="DE3" s="26" t="s">
        <v>90</v>
      </c>
      <c r="DF3" s="26" t="s">
        <v>90</v>
      </c>
      <c r="DG3" s="26" t="s">
        <v>90</v>
      </c>
      <c r="DH3" s="26" t="s">
        <v>90</v>
      </c>
      <c r="DI3" s="26" t="s">
        <v>90</v>
      </c>
      <c r="DJ3" s="26" t="s">
        <v>90</v>
      </c>
      <c r="DK3" s="26" t="s">
        <v>91</v>
      </c>
      <c r="DL3" s="26" t="s">
        <v>91</v>
      </c>
      <c r="DM3" s="26" t="s">
        <v>91</v>
      </c>
      <c r="DN3" s="26" t="s">
        <v>91</v>
      </c>
      <c r="DO3" s="26" t="s">
        <v>91</v>
      </c>
      <c r="DP3" s="26" t="s">
        <v>91</v>
      </c>
      <c r="DQ3" s="26" t="s">
        <v>91</v>
      </c>
      <c r="DR3" s="26" t="s">
        <v>91</v>
      </c>
      <c r="DS3" s="26" t="s">
        <v>91</v>
      </c>
      <c r="DT3" s="26" t="s">
        <v>91</v>
      </c>
      <c r="DU3" s="26" t="s">
        <v>91</v>
      </c>
      <c r="DV3" s="26" t="s">
        <v>91</v>
      </c>
    </row>
    <row r="4" spans="2:610" x14ac:dyDescent="0.2">
      <c r="F4" s="27" t="s">
        <v>453</v>
      </c>
      <c r="G4" s="1315">
        <v>1</v>
      </c>
      <c r="H4" s="1316">
        <f t="shared" ref="H4:BB4" si="0">G4+1</f>
        <v>2</v>
      </c>
      <c r="I4" s="1316">
        <f t="shared" si="0"/>
        <v>3</v>
      </c>
      <c r="J4" s="1316">
        <f t="shared" si="0"/>
        <v>4</v>
      </c>
      <c r="K4" s="1316">
        <f t="shared" si="0"/>
        <v>5</v>
      </c>
      <c r="L4" s="1316">
        <f t="shared" si="0"/>
        <v>6</v>
      </c>
      <c r="M4" s="1316">
        <f t="shared" si="0"/>
        <v>7</v>
      </c>
      <c r="N4" s="1316">
        <f t="shared" si="0"/>
        <v>8</v>
      </c>
      <c r="O4" s="1316">
        <f t="shared" si="0"/>
        <v>9</v>
      </c>
      <c r="P4" s="1316">
        <f t="shared" si="0"/>
        <v>10</v>
      </c>
      <c r="Q4" s="1316">
        <f t="shared" si="0"/>
        <v>11</v>
      </c>
      <c r="R4" s="1316">
        <f t="shared" si="0"/>
        <v>12</v>
      </c>
      <c r="S4" s="1316">
        <f t="shared" si="0"/>
        <v>13</v>
      </c>
      <c r="T4" s="1316">
        <f t="shared" si="0"/>
        <v>14</v>
      </c>
      <c r="U4" s="1316">
        <f t="shared" si="0"/>
        <v>15</v>
      </c>
      <c r="V4" s="1316">
        <f t="shared" si="0"/>
        <v>16</v>
      </c>
      <c r="W4" s="1316">
        <f t="shared" si="0"/>
        <v>17</v>
      </c>
      <c r="X4" s="1316">
        <f t="shared" si="0"/>
        <v>18</v>
      </c>
      <c r="Y4" s="1316">
        <f t="shared" si="0"/>
        <v>19</v>
      </c>
      <c r="Z4" s="1316">
        <f t="shared" si="0"/>
        <v>20</v>
      </c>
      <c r="AA4" s="1316">
        <f t="shared" si="0"/>
        <v>21</v>
      </c>
      <c r="AB4" s="1316">
        <f t="shared" si="0"/>
        <v>22</v>
      </c>
      <c r="AC4" s="1316">
        <f t="shared" si="0"/>
        <v>23</v>
      </c>
      <c r="AD4" s="1316">
        <f t="shared" si="0"/>
        <v>24</v>
      </c>
      <c r="AE4" s="1316">
        <f t="shared" si="0"/>
        <v>25</v>
      </c>
      <c r="AF4" s="1316">
        <f t="shared" si="0"/>
        <v>26</v>
      </c>
      <c r="AG4" s="1316">
        <f t="shared" si="0"/>
        <v>27</v>
      </c>
      <c r="AH4" s="1316">
        <f t="shared" si="0"/>
        <v>28</v>
      </c>
      <c r="AI4" s="1316">
        <f t="shared" si="0"/>
        <v>29</v>
      </c>
      <c r="AJ4" s="1316">
        <f t="shared" si="0"/>
        <v>30</v>
      </c>
      <c r="AK4" s="1316">
        <f t="shared" si="0"/>
        <v>31</v>
      </c>
      <c r="AL4" s="1316">
        <f t="shared" si="0"/>
        <v>32</v>
      </c>
      <c r="AM4" s="1316">
        <f t="shared" si="0"/>
        <v>33</v>
      </c>
      <c r="AN4" s="1316">
        <f t="shared" si="0"/>
        <v>34</v>
      </c>
      <c r="AO4" s="1316">
        <f t="shared" si="0"/>
        <v>35</v>
      </c>
      <c r="AP4" s="1316">
        <f t="shared" si="0"/>
        <v>36</v>
      </c>
      <c r="AQ4" s="1316">
        <f t="shared" si="0"/>
        <v>37</v>
      </c>
      <c r="AR4" s="1316">
        <f t="shared" si="0"/>
        <v>38</v>
      </c>
      <c r="AS4" s="1316">
        <f t="shared" si="0"/>
        <v>39</v>
      </c>
      <c r="AT4" s="1316">
        <f t="shared" si="0"/>
        <v>40</v>
      </c>
      <c r="AU4" s="1316">
        <f t="shared" si="0"/>
        <v>41</v>
      </c>
      <c r="AV4" s="1316">
        <f t="shared" si="0"/>
        <v>42</v>
      </c>
      <c r="AW4" s="1316">
        <f t="shared" si="0"/>
        <v>43</v>
      </c>
      <c r="AX4" s="1316">
        <f t="shared" si="0"/>
        <v>44</v>
      </c>
      <c r="AY4" s="1316">
        <f t="shared" si="0"/>
        <v>45</v>
      </c>
      <c r="AZ4" s="1316">
        <f t="shared" si="0"/>
        <v>46</v>
      </c>
      <c r="BA4" s="1316">
        <f t="shared" si="0"/>
        <v>47</v>
      </c>
      <c r="BB4" s="1317">
        <f t="shared" si="0"/>
        <v>48</v>
      </c>
      <c r="BC4" s="1317">
        <f t="shared" ref="BC4" si="1">BB4+1</f>
        <v>49</v>
      </c>
      <c r="BD4" s="1317">
        <f t="shared" ref="BD4" si="2">BC4+1</f>
        <v>50</v>
      </c>
      <c r="BE4" s="1317">
        <f t="shared" ref="BE4" si="3">BD4+1</f>
        <v>51</v>
      </c>
      <c r="BF4" s="1317">
        <f t="shared" ref="BF4" si="4">BE4+1</f>
        <v>52</v>
      </c>
      <c r="BG4" s="1317">
        <f t="shared" ref="BG4" si="5">BF4+1</f>
        <v>53</v>
      </c>
      <c r="BH4" s="1317">
        <f t="shared" ref="BH4" si="6">BG4+1</f>
        <v>54</v>
      </c>
      <c r="BI4" s="1317">
        <f t="shared" ref="BI4" si="7">BH4+1</f>
        <v>55</v>
      </c>
      <c r="BJ4" s="1317">
        <f t="shared" ref="BJ4" si="8">BI4+1</f>
        <v>56</v>
      </c>
      <c r="BK4" s="1317">
        <f t="shared" ref="BK4" si="9">BJ4+1</f>
        <v>57</v>
      </c>
      <c r="BL4" s="1317">
        <f t="shared" ref="BL4" si="10">BK4+1</f>
        <v>58</v>
      </c>
      <c r="BM4" s="1317">
        <f t="shared" ref="BM4" si="11">BL4+1</f>
        <v>59</v>
      </c>
      <c r="BN4" s="1317">
        <f t="shared" ref="BN4" si="12">BM4+1</f>
        <v>60</v>
      </c>
      <c r="BO4" s="1317">
        <f t="shared" ref="BO4" si="13">BN4+1</f>
        <v>61</v>
      </c>
      <c r="BP4" s="1317">
        <f t="shared" ref="BP4" si="14">BO4+1</f>
        <v>62</v>
      </c>
      <c r="BQ4" s="1317">
        <f t="shared" ref="BQ4" si="15">BP4+1</f>
        <v>63</v>
      </c>
      <c r="BR4" s="1317">
        <f t="shared" ref="BR4" si="16">BQ4+1</f>
        <v>64</v>
      </c>
      <c r="BS4" s="1317">
        <f t="shared" ref="BS4" si="17">BR4+1</f>
        <v>65</v>
      </c>
      <c r="BT4" s="1317">
        <f t="shared" ref="BT4" si="18">BS4+1</f>
        <v>66</v>
      </c>
      <c r="BU4" s="1317">
        <f t="shared" ref="BU4" si="19">BT4+1</f>
        <v>67</v>
      </c>
      <c r="BV4" s="1317">
        <f t="shared" ref="BV4" si="20">BU4+1</f>
        <v>68</v>
      </c>
      <c r="BW4" s="1317">
        <f t="shared" ref="BW4" si="21">BV4+1</f>
        <v>69</v>
      </c>
      <c r="BX4" s="1317">
        <f t="shared" ref="BX4" si="22">BW4+1</f>
        <v>70</v>
      </c>
      <c r="BY4" s="1317">
        <f t="shared" ref="BY4" si="23">BX4+1</f>
        <v>71</v>
      </c>
      <c r="BZ4" s="1317">
        <f t="shared" ref="BZ4" si="24">BY4+1</f>
        <v>72</v>
      </c>
      <c r="CA4" s="1317">
        <f t="shared" ref="CA4" si="25">BZ4+1</f>
        <v>73</v>
      </c>
      <c r="CB4" s="1317">
        <f t="shared" ref="CB4" si="26">CA4+1</f>
        <v>74</v>
      </c>
      <c r="CC4" s="1317">
        <f t="shared" ref="CC4" si="27">CB4+1</f>
        <v>75</v>
      </c>
      <c r="CD4" s="1317">
        <f t="shared" ref="CD4" si="28">CC4+1</f>
        <v>76</v>
      </c>
      <c r="CE4" s="1317">
        <f t="shared" ref="CE4" si="29">CD4+1</f>
        <v>77</v>
      </c>
      <c r="CF4" s="1317">
        <f t="shared" ref="CF4" si="30">CE4+1</f>
        <v>78</v>
      </c>
      <c r="CG4" s="1317">
        <f t="shared" ref="CG4" si="31">CF4+1</f>
        <v>79</v>
      </c>
      <c r="CH4" s="1317">
        <f t="shared" ref="CH4" si="32">CG4+1</f>
        <v>80</v>
      </c>
      <c r="CI4" s="1317">
        <f t="shared" ref="CI4" si="33">CH4+1</f>
        <v>81</v>
      </c>
      <c r="CJ4" s="1317">
        <f t="shared" ref="CJ4" si="34">CI4+1</f>
        <v>82</v>
      </c>
      <c r="CK4" s="1317">
        <f t="shared" ref="CK4" si="35">CJ4+1</f>
        <v>83</v>
      </c>
      <c r="CL4" s="1317">
        <f t="shared" ref="CL4" si="36">CK4+1</f>
        <v>84</v>
      </c>
      <c r="CM4" s="1317">
        <f t="shared" ref="CM4" si="37">CL4+1</f>
        <v>85</v>
      </c>
      <c r="CN4" s="1317">
        <f t="shared" ref="CN4" si="38">CM4+1</f>
        <v>86</v>
      </c>
      <c r="CO4" s="1317">
        <f t="shared" ref="CO4" si="39">CN4+1</f>
        <v>87</v>
      </c>
      <c r="CP4" s="1317">
        <f t="shared" ref="CP4" si="40">CO4+1</f>
        <v>88</v>
      </c>
      <c r="CQ4" s="1317">
        <f t="shared" ref="CQ4" si="41">CP4+1</f>
        <v>89</v>
      </c>
      <c r="CR4" s="1317">
        <f t="shared" ref="CR4" si="42">CQ4+1</f>
        <v>90</v>
      </c>
      <c r="CS4" s="1317">
        <f t="shared" ref="CS4" si="43">CR4+1</f>
        <v>91</v>
      </c>
      <c r="CT4" s="1317">
        <f t="shared" ref="CT4" si="44">CS4+1</f>
        <v>92</v>
      </c>
      <c r="CU4" s="1317">
        <f t="shared" ref="CU4" si="45">CT4+1</f>
        <v>93</v>
      </c>
      <c r="CV4" s="1317">
        <f t="shared" ref="CV4" si="46">CU4+1</f>
        <v>94</v>
      </c>
      <c r="CW4" s="1317">
        <f t="shared" ref="CW4" si="47">CV4+1</f>
        <v>95</v>
      </c>
      <c r="CX4" s="1318">
        <f t="shared" ref="CX4" si="48">CW4+1</f>
        <v>96</v>
      </c>
      <c r="CY4" s="1318">
        <f t="shared" ref="CY4" si="49">CX4+1</f>
        <v>97</v>
      </c>
      <c r="CZ4" s="1318">
        <f t="shared" ref="CZ4" si="50">CY4+1</f>
        <v>98</v>
      </c>
      <c r="DA4" s="1318">
        <f t="shared" ref="DA4" si="51">CZ4+1</f>
        <v>99</v>
      </c>
      <c r="DB4" s="1318">
        <f t="shared" ref="DB4" si="52">DA4+1</f>
        <v>100</v>
      </c>
      <c r="DC4" s="1318">
        <f t="shared" ref="DC4" si="53">DB4+1</f>
        <v>101</v>
      </c>
      <c r="DD4" s="1318">
        <f t="shared" ref="DD4" si="54">DC4+1</f>
        <v>102</v>
      </c>
      <c r="DE4" s="1318">
        <f t="shared" ref="DE4" si="55">DD4+1</f>
        <v>103</v>
      </c>
      <c r="DF4" s="1318">
        <f t="shared" ref="DF4" si="56">DE4+1</f>
        <v>104</v>
      </c>
      <c r="DG4" s="1318">
        <f t="shared" ref="DG4" si="57">DF4+1</f>
        <v>105</v>
      </c>
      <c r="DH4" s="1318">
        <f t="shared" ref="DH4" si="58">DG4+1</f>
        <v>106</v>
      </c>
      <c r="DI4" s="1318">
        <f t="shared" ref="DI4" si="59">DH4+1</f>
        <v>107</v>
      </c>
      <c r="DJ4" s="1318">
        <f t="shared" ref="DJ4" si="60">DI4+1</f>
        <v>108</v>
      </c>
      <c r="DK4" s="1318">
        <f t="shared" ref="DK4" si="61">DJ4+1</f>
        <v>109</v>
      </c>
      <c r="DL4" s="1318">
        <f t="shared" ref="DL4" si="62">DK4+1</f>
        <v>110</v>
      </c>
      <c r="DM4" s="1318">
        <f t="shared" ref="DM4" si="63">DL4+1</f>
        <v>111</v>
      </c>
      <c r="DN4" s="1318">
        <f t="shared" ref="DN4" si="64">DM4+1</f>
        <v>112</v>
      </c>
      <c r="DO4" s="1318">
        <f t="shared" ref="DO4" si="65">DN4+1</f>
        <v>113</v>
      </c>
      <c r="DP4" s="1318">
        <f t="shared" ref="DP4" si="66">DO4+1</f>
        <v>114</v>
      </c>
      <c r="DQ4" s="1318">
        <f t="shared" ref="DQ4" si="67">DP4+1</f>
        <v>115</v>
      </c>
      <c r="DR4" s="1318">
        <f t="shared" ref="DR4" si="68">DQ4+1</f>
        <v>116</v>
      </c>
      <c r="DS4" s="1318">
        <f t="shared" ref="DS4" si="69">DR4+1</f>
        <v>117</v>
      </c>
      <c r="DT4" s="1318">
        <f t="shared" ref="DT4" si="70">DS4+1</f>
        <v>118</v>
      </c>
      <c r="DU4" s="1318">
        <f t="shared" ref="DU4" si="71">DT4+1</f>
        <v>119</v>
      </c>
      <c r="DV4" s="1318">
        <f t="shared" ref="DV4" si="72">DU4+1</f>
        <v>120</v>
      </c>
    </row>
    <row r="5" spans="2:610" ht="14.25" customHeight="1" x14ac:dyDescent="0.2">
      <c r="C5" s="1319" t="s">
        <v>785</v>
      </c>
      <c r="D5" s="796"/>
      <c r="E5" s="796"/>
      <c r="F5" s="1320"/>
      <c r="G5" s="1321">
        <f>Receitas_2!F98</f>
        <v>0</v>
      </c>
      <c r="H5" s="1321">
        <f>Receitas_2!G98</f>
        <v>0</v>
      </c>
      <c r="I5" s="1321" t="e">
        <f>Receitas_2!H98</f>
        <v>#VALUE!</v>
      </c>
      <c r="J5" s="1321" t="e">
        <f>Receitas_2!I98</f>
        <v>#VALUE!</v>
      </c>
      <c r="K5" s="1321" t="e">
        <f>Receitas_2!J98</f>
        <v>#VALUE!</v>
      </c>
      <c r="L5" s="1321" t="e">
        <f>Receitas_2!K98</f>
        <v>#VALUE!</v>
      </c>
      <c r="M5" s="1321" t="e">
        <f>Receitas_2!L98</f>
        <v>#VALUE!</v>
      </c>
      <c r="N5" s="1321" t="e">
        <f>Receitas_2!M98</f>
        <v>#VALUE!</v>
      </c>
      <c r="O5" s="1321" t="e">
        <f>Receitas_2!N98</f>
        <v>#VALUE!</v>
      </c>
      <c r="P5" s="1321" t="e">
        <f>Receitas_2!O98</f>
        <v>#VALUE!</v>
      </c>
      <c r="Q5" s="1321" t="e">
        <f>Receitas_2!P98</f>
        <v>#VALUE!</v>
      </c>
      <c r="R5" s="1321" t="e">
        <f>Receitas_2!Q98</f>
        <v>#VALUE!</v>
      </c>
      <c r="S5" s="1321" t="e">
        <f>Receitas_2!R98</f>
        <v>#VALUE!</v>
      </c>
      <c r="T5" s="1321" t="e">
        <f>Receitas_2!S98</f>
        <v>#VALUE!</v>
      </c>
      <c r="U5" s="1321" t="e">
        <f>Receitas_2!T98</f>
        <v>#VALUE!</v>
      </c>
      <c r="V5" s="1321" t="e">
        <f>Receitas_2!U98</f>
        <v>#VALUE!</v>
      </c>
      <c r="W5" s="1321" t="e">
        <f>Receitas_2!V98</f>
        <v>#VALUE!</v>
      </c>
      <c r="X5" s="1321" t="e">
        <f>Receitas_2!W98</f>
        <v>#VALUE!</v>
      </c>
      <c r="Y5" s="1321" t="e">
        <f>Receitas_2!X98</f>
        <v>#VALUE!</v>
      </c>
      <c r="Z5" s="1321" t="e">
        <f>Receitas_2!Y98</f>
        <v>#VALUE!</v>
      </c>
      <c r="AA5" s="1321" t="e">
        <f>Receitas_2!Z98</f>
        <v>#VALUE!</v>
      </c>
      <c r="AB5" s="1321" t="e">
        <f>Receitas_2!AA98</f>
        <v>#VALUE!</v>
      </c>
      <c r="AC5" s="1321" t="e">
        <f>Receitas_2!AB98</f>
        <v>#VALUE!</v>
      </c>
      <c r="AD5" s="1321" t="e">
        <f>Receitas_2!AC98</f>
        <v>#VALUE!</v>
      </c>
      <c r="AE5" s="1321" t="e">
        <f>Receitas_2!AD98</f>
        <v>#VALUE!</v>
      </c>
      <c r="AF5" s="1321" t="e">
        <f>Receitas_2!AE98</f>
        <v>#VALUE!</v>
      </c>
      <c r="AG5" s="1321" t="e">
        <f>Receitas_2!AF98</f>
        <v>#VALUE!</v>
      </c>
      <c r="AH5" s="1321" t="e">
        <f>Receitas_2!AG98</f>
        <v>#VALUE!</v>
      </c>
      <c r="AI5" s="1321" t="e">
        <f>Receitas_2!AH98</f>
        <v>#VALUE!</v>
      </c>
      <c r="AJ5" s="1321" t="e">
        <f>Receitas_2!AI98</f>
        <v>#VALUE!</v>
      </c>
      <c r="AK5" s="1321" t="e">
        <f>Receitas_2!AJ98</f>
        <v>#VALUE!</v>
      </c>
      <c r="AL5" s="1321" t="e">
        <f>Receitas_2!AK98</f>
        <v>#VALUE!</v>
      </c>
      <c r="AM5" s="1321" t="e">
        <f>Receitas_2!AL98</f>
        <v>#VALUE!</v>
      </c>
      <c r="AN5" s="1321" t="e">
        <f>Receitas_2!AM98</f>
        <v>#VALUE!</v>
      </c>
      <c r="AO5" s="1321" t="e">
        <f>Receitas_2!AN98</f>
        <v>#VALUE!</v>
      </c>
      <c r="AP5" s="1321" t="e">
        <f>Receitas_2!AO98</f>
        <v>#VALUE!</v>
      </c>
      <c r="AQ5" s="1321" t="e">
        <f>Receitas_2!AP98</f>
        <v>#VALUE!</v>
      </c>
      <c r="AR5" s="1321" t="e">
        <f>Receitas_2!AQ98</f>
        <v>#VALUE!</v>
      </c>
      <c r="AS5" s="1321" t="e">
        <f>Receitas_2!AR98</f>
        <v>#VALUE!</v>
      </c>
      <c r="AT5" s="1321" t="e">
        <f>Receitas_2!AS98</f>
        <v>#VALUE!</v>
      </c>
      <c r="AU5" s="1321" t="e">
        <f>Receitas_2!AT98</f>
        <v>#VALUE!</v>
      </c>
      <c r="AV5" s="1321" t="e">
        <f>Receitas_2!AU98</f>
        <v>#VALUE!</v>
      </c>
      <c r="AW5" s="1321" t="e">
        <f>Receitas_2!AV98</f>
        <v>#VALUE!</v>
      </c>
      <c r="AX5" s="1321" t="e">
        <f>Receitas_2!AW98</f>
        <v>#VALUE!</v>
      </c>
      <c r="AY5" s="1321" t="e">
        <f>Receitas_2!AX98</f>
        <v>#VALUE!</v>
      </c>
      <c r="AZ5" s="1321" t="e">
        <f>Receitas_2!AY98</f>
        <v>#VALUE!</v>
      </c>
      <c r="BA5" s="1321" t="e">
        <f>Receitas_2!AZ98</f>
        <v>#VALUE!</v>
      </c>
      <c r="BB5" s="1321" t="e">
        <f>Receitas_2!BA98</f>
        <v>#VALUE!</v>
      </c>
      <c r="BC5" s="1321" t="e">
        <f>Receitas_2!BB98</f>
        <v>#VALUE!</v>
      </c>
      <c r="BD5" s="1321" t="e">
        <f>Receitas_2!BC98</f>
        <v>#VALUE!</v>
      </c>
      <c r="BE5" s="1321" t="e">
        <f>Receitas_2!BD98</f>
        <v>#VALUE!</v>
      </c>
      <c r="BF5" s="1321" t="e">
        <f>Receitas_2!BE98</f>
        <v>#VALUE!</v>
      </c>
      <c r="BG5" s="1321" t="e">
        <f>Receitas_2!BF98</f>
        <v>#VALUE!</v>
      </c>
      <c r="BH5" s="1321" t="e">
        <f>Receitas_2!BG98</f>
        <v>#VALUE!</v>
      </c>
      <c r="BI5" s="1321" t="e">
        <f>Receitas_2!BH98</f>
        <v>#VALUE!</v>
      </c>
      <c r="BJ5" s="1321" t="e">
        <f>Receitas_2!BI98</f>
        <v>#VALUE!</v>
      </c>
      <c r="BK5" s="1321" t="e">
        <f>Receitas_2!BJ98</f>
        <v>#VALUE!</v>
      </c>
      <c r="BL5" s="1321" t="e">
        <f>Receitas_2!BK98</f>
        <v>#VALUE!</v>
      </c>
      <c r="BM5" s="1321" t="e">
        <f>Receitas_2!BL98</f>
        <v>#VALUE!</v>
      </c>
      <c r="BN5" s="1321" t="e">
        <f>Receitas_2!BM98</f>
        <v>#VALUE!</v>
      </c>
      <c r="BO5" s="1321" t="e">
        <f>AVERAGE(G5:BN5)</f>
        <v>#VALUE!</v>
      </c>
      <c r="BP5" s="1321" t="e">
        <f>$BO$5</f>
        <v>#VALUE!</v>
      </c>
      <c r="BQ5" s="1321" t="e">
        <f t="shared" ref="BQ5:DV5" si="73">$BO$5</f>
        <v>#VALUE!</v>
      </c>
      <c r="BR5" s="1321" t="e">
        <f t="shared" si="73"/>
        <v>#VALUE!</v>
      </c>
      <c r="BS5" s="1321" t="e">
        <f t="shared" si="73"/>
        <v>#VALUE!</v>
      </c>
      <c r="BT5" s="1321" t="e">
        <f t="shared" si="73"/>
        <v>#VALUE!</v>
      </c>
      <c r="BU5" s="1321" t="e">
        <f t="shared" si="73"/>
        <v>#VALUE!</v>
      </c>
      <c r="BV5" s="1321" t="e">
        <f t="shared" si="73"/>
        <v>#VALUE!</v>
      </c>
      <c r="BW5" s="1321" t="e">
        <f t="shared" si="73"/>
        <v>#VALUE!</v>
      </c>
      <c r="BX5" s="1321" t="e">
        <f t="shared" si="73"/>
        <v>#VALUE!</v>
      </c>
      <c r="BY5" s="1321" t="e">
        <f t="shared" si="73"/>
        <v>#VALUE!</v>
      </c>
      <c r="BZ5" s="1321" t="e">
        <f t="shared" si="73"/>
        <v>#VALUE!</v>
      </c>
      <c r="CA5" s="1321" t="e">
        <f t="shared" si="73"/>
        <v>#VALUE!</v>
      </c>
      <c r="CB5" s="1321" t="e">
        <f t="shared" si="73"/>
        <v>#VALUE!</v>
      </c>
      <c r="CC5" s="1321" t="e">
        <f t="shared" si="73"/>
        <v>#VALUE!</v>
      </c>
      <c r="CD5" s="1321" t="e">
        <f t="shared" si="73"/>
        <v>#VALUE!</v>
      </c>
      <c r="CE5" s="1321" t="e">
        <f t="shared" si="73"/>
        <v>#VALUE!</v>
      </c>
      <c r="CF5" s="1321" t="e">
        <f t="shared" si="73"/>
        <v>#VALUE!</v>
      </c>
      <c r="CG5" s="1321" t="e">
        <f t="shared" si="73"/>
        <v>#VALUE!</v>
      </c>
      <c r="CH5" s="1321" t="e">
        <f t="shared" si="73"/>
        <v>#VALUE!</v>
      </c>
      <c r="CI5" s="1321" t="e">
        <f t="shared" si="73"/>
        <v>#VALUE!</v>
      </c>
      <c r="CJ5" s="1321" t="e">
        <f t="shared" si="73"/>
        <v>#VALUE!</v>
      </c>
      <c r="CK5" s="1321" t="e">
        <f t="shared" si="73"/>
        <v>#VALUE!</v>
      </c>
      <c r="CL5" s="1321" t="e">
        <f t="shared" si="73"/>
        <v>#VALUE!</v>
      </c>
      <c r="CM5" s="1321" t="e">
        <f t="shared" si="73"/>
        <v>#VALUE!</v>
      </c>
      <c r="CN5" s="1321" t="e">
        <f t="shared" si="73"/>
        <v>#VALUE!</v>
      </c>
      <c r="CO5" s="1321" t="e">
        <f t="shared" si="73"/>
        <v>#VALUE!</v>
      </c>
      <c r="CP5" s="1321" t="e">
        <f t="shared" si="73"/>
        <v>#VALUE!</v>
      </c>
      <c r="CQ5" s="1321" t="e">
        <f t="shared" si="73"/>
        <v>#VALUE!</v>
      </c>
      <c r="CR5" s="1321" t="e">
        <f t="shared" si="73"/>
        <v>#VALUE!</v>
      </c>
      <c r="CS5" s="1321" t="e">
        <f t="shared" si="73"/>
        <v>#VALUE!</v>
      </c>
      <c r="CT5" s="1321" t="e">
        <f t="shared" si="73"/>
        <v>#VALUE!</v>
      </c>
      <c r="CU5" s="1321" t="e">
        <f t="shared" si="73"/>
        <v>#VALUE!</v>
      </c>
      <c r="CV5" s="1321" t="e">
        <f t="shared" si="73"/>
        <v>#VALUE!</v>
      </c>
      <c r="CW5" s="1321" t="e">
        <f t="shared" si="73"/>
        <v>#VALUE!</v>
      </c>
      <c r="CX5" s="1321" t="e">
        <f t="shared" si="73"/>
        <v>#VALUE!</v>
      </c>
      <c r="CY5" s="1321" t="e">
        <f t="shared" si="73"/>
        <v>#VALUE!</v>
      </c>
      <c r="CZ5" s="1321" t="e">
        <f t="shared" si="73"/>
        <v>#VALUE!</v>
      </c>
      <c r="DA5" s="1321" t="e">
        <f t="shared" si="73"/>
        <v>#VALUE!</v>
      </c>
      <c r="DB5" s="1321" t="e">
        <f t="shared" si="73"/>
        <v>#VALUE!</v>
      </c>
      <c r="DC5" s="1321" t="e">
        <f t="shared" si="73"/>
        <v>#VALUE!</v>
      </c>
      <c r="DD5" s="1321" t="e">
        <f t="shared" si="73"/>
        <v>#VALUE!</v>
      </c>
      <c r="DE5" s="1321" t="e">
        <f t="shared" si="73"/>
        <v>#VALUE!</v>
      </c>
      <c r="DF5" s="1321" t="e">
        <f t="shared" si="73"/>
        <v>#VALUE!</v>
      </c>
      <c r="DG5" s="1321" t="e">
        <f t="shared" si="73"/>
        <v>#VALUE!</v>
      </c>
      <c r="DH5" s="1321" t="e">
        <f t="shared" si="73"/>
        <v>#VALUE!</v>
      </c>
      <c r="DI5" s="1321" t="e">
        <f t="shared" si="73"/>
        <v>#VALUE!</v>
      </c>
      <c r="DJ5" s="1321" t="e">
        <f t="shared" si="73"/>
        <v>#VALUE!</v>
      </c>
      <c r="DK5" s="1321" t="e">
        <f t="shared" si="73"/>
        <v>#VALUE!</v>
      </c>
      <c r="DL5" s="1321" t="e">
        <f t="shared" si="73"/>
        <v>#VALUE!</v>
      </c>
      <c r="DM5" s="1321" t="e">
        <f t="shared" si="73"/>
        <v>#VALUE!</v>
      </c>
      <c r="DN5" s="1321" t="e">
        <f t="shared" si="73"/>
        <v>#VALUE!</v>
      </c>
      <c r="DO5" s="1321" t="e">
        <f t="shared" si="73"/>
        <v>#VALUE!</v>
      </c>
      <c r="DP5" s="1321" t="e">
        <f t="shared" si="73"/>
        <v>#VALUE!</v>
      </c>
      <c r="DQ5" s="1321" t="e">
        <f t="shared" si="73"/>
        <v>#VALUE!</v>
      </c>
      <c r="DR5" s="1321" t="e">
        <f t="shared" si="73"/>
        <v>#VALUE!</v>
      </c>
      <c r="DS5" s="1321" t="e">
        <f t="shared" si="73"/>
        <v>#VALUE!</v>
      </c>
      <c r="DT5" s="1321" t="e">
        <f t="shared" si="73"/>
        <v>#VALUE!</v>
      </c>
      <c r="DU5" s="1321" t="e">
        <f t="shared" si="73"/>
        <v>#VALUE!</v>
      </c>
      <c r="DV5" s="1321" t="e">
        <f t="shared" si="73"/>
        <v>#VALUE!</v>
      </c>
    </row>
    <row r="6" spans="2:610" ht="14.25" customHeight="1" x14ac:dyDescent="0.2">
      <c r="C6" s="267" t="s">
        <v>646</v>
      </c>
      <c r="F6" s="1322"/>
      <c r="G6" s="268">
        <f>'Distribuição de Modelos'!G9</f>
        <v>0</v>
      </c>
      <c r="H6" s="268">
        <f>'Distribuição de Modelos'!H9</f>
        <v>1500</v>
      </c>
      <c r="I6" s="268">
        <f>'Distribuição de Modelos'!I9</f>
        <v>1500</v>
      </c>
      <c r="J6" s="268">
        <f>'Distribuição de Modelos'!J9</f>
        <v>1500</v>
      </c>
      <c r="K6" s="268">
        <f>'Distribuição de Modelos'!K9</f>
        <v>1809.6916416835954</v>
      </c>
      <c r="L6" s="268">
        <f>'Distribuição de Modelos'!L9</f>
        <v>2262.1145521044955</v>
      </c>
      <c r="M6" s="268">
        <f>'Distribuição de Modelos'!M9</f>
        <v>2714.537462525393</v>
      </c>
      <c r="N6" s="268">
        <f>'Distribuição de Modelos'!N9</f>
        <v>3148.863456529456</v>
      </c>
      <c r="O6" s="268">
        <f>'Distribuição de Modelos'!O9</f>
        <v>3589.7043404435808</v>
      </c>
      <c r="P6" s="268">
        <f>'Distribuição de Modelos'!P9</f>
        <v>4056.3659047012438</v>
      </c>
      <c r="Q6" s="268">
        <f>'Distribuição de Modelos'!Q9</f>
        <v>4502.5661542183807</v>
      </c>
      <c r="R6" s="268">
        <f>'Distribuição de Modelos'!R9</f>
        <v>4952.82276964022</v>
      </c>
      <c r="S6" s="268">
        <f>'Distribuição de Modelos'!S9</f>
        <v>3714.6170772301666</v>
      </c>
      <c r="T6" s="268">
        <f>'Distribuição de Modelos'!T9</f>
        <v>3528.8862233686564</v>
      </c>
      <c r="U6" s="268">
        <f>'Distribuição de Modelos'!U9</f>
        <v>3881.7748457055231</v>
      </c>
      <c r="V6" s="268">
        <f>'Distribuição de Modelos'!V9</f>
        <v>4269.9523302760772</v>
      </c>
      <c r="W6" s="268">
        <f>'Distribuição de Modelos'!W9</f>
        <v>4696.9475633036836</v>
      </c>
      <c r="X6" s="268">
        <f>'Distribuição de Modelos'!X9</f>
        <v>5166.642319634052</v>
      </c>
      <c r="Y6" s="268">
        <f>'Distribuição de Modelos'!Y9</f>
        <v>4908.3102036523469</v>
      </c>
      <c r="Z6" s="268">
        <f>'Distribuição de Modelos'!Z9</f>
        <v>4662.8946934697306</v>
      </c>
      <c r="AA6" s="268">
        <f>'Distribuição de Modelos'!AA9</f>
        <v>4989.2973220126114</v>
      </c>
      <c r="AB6" s="268">
        <f>'Distribuição de Modelos'!AB9</f>
        <v>5338.5481345534945</v>
      </c>
      <c r="AC6" s="268">
        <f>'Distribuição de Modelos'!AC9</f>
        <v>5712.2465039722392</v>
      </c>
      <c r="AD6" s="268">
        <f>'Distribuição de Modelos'!AD9</f>
        <v>6283.4711543694621</v>
      </c>
      <c r="AE6" s="268">
        <f>'Distribuição de Modelos'!AE9</f>
        <v>5340.950481214044</v>
      </c>
      <c r="AF6" s="268">
        <f>'Distribuição de Modelos'!AF9</f>
        <v>5073.9029571533429</v>
      </c>
      <c r="AG6" s="268">
        <f>'Distribuição de Modelos'!AG9</f>
        <v>5327.5981050110095</v>
      </c>
      <c r="AH6" s="268">
        <f>'Distribuição de Modelos'!AH9</f>
        <v>5593.9780102615605</v>
      </c>
      <c r="AI6" s="268">
        <f>'Distribuição de Modelos'!AI9</f>
        <v>5873.6769107746359</v>
      </c>
      <c r="AJ6" s="268">
        <f>'Distribuição de Modelos'!AJ9</f>
        <v>6284.8342945288614</v>
      </c>
      <c r="AK6" s="268">
        <f>'Distribuição de Modelos'!AK9</f>
        <v>5656.3508650759759</v>
      </c>
      <c r="AL6" s="268">
        <f>'Distribuição de Modelos'!AL9</f>
        <v>5090.7157785683803</v>
      </c>
      <c r="AM6" s="268">
        <f>'Distribuição de Modelos'!AM9</f>
        <v>5447.065883068165</v>
      </c>
      <c r="AN6" s="268">
        <f>'Distribuição de Modelos'!AN9</f>
        <v>5828.3604948829352</v>
      </c>
      <c r="AO6" s="268">
        <f>'Distribuição de Modelos'!AO9</f>
        <v>6236.3457295247426</v>
      </c>
      <c r="AP6" s="268">
        <f>'Distribuição de Modelos'!AP9</f>
        <v>6735.2533878867225</v>
      </c>
      <c r="AQ6" s="268">
        <f>'Distribuição de Modelos'!AQ9</f>
        <v>5792.3179135825812</v>
      </c>
      <c r="AR6" s="268">
        <f>'Distribuição de Modelos'!AR9</f>
        <v>5502.7020179034516</v>
      </c>
      <c r="AS6" s="268">
        <f>'Distribuição de Modelos'!AS9</f>
        <v>5777.8371187986259</v>
      </c>
      <c r="AT6" s="268">
        <f>'Distribuição de Modelos'!AT9</f>
        <v>6066.7289747385548</v>
      </c>
      <c r="AU6" s="268">
        <f>'Distribuição de Modelos'!AU9</f>
        <v>6370.065423475482</v>
      </c>
      <c r="AV6" s="268">
        <f>'Distribuição de Modelos'!AV9</f>
        <v>6815.9700031187649</v>
      </c>
      <c r="AW6" s="268">
        <f>'Distribuição de Modelos'!AW9</f>
        <v>6134.3730028068912</v>
      </c>
      <c r="AX6" s="268">
        <f>'Distribuição de Modelos'!AX9</f>
        <v>5520.9357025262016</v>
      </c>
      <c r="AY6" s="268">
        <f>'Distribuição de Modelos'!AY9</f>
        <v>5907.4012017030363</v>
      </c>
      <c r="AZ6" s="268">
        <f>'Distribuição de Modelos'!AZ9</f>
        <v>6320.9192858222477</v>
      </c>
      <c r="BA6" s="268">
        <f>'Distribuição de Modelos'!BA9</f>
        <v>6763.3836358298058</v>
      </c>
      <c r="BB6" s="268">
        <f>'Distribuição de Modelos'!BB9</f>
        <v>7304.4543266961891</v>
      </c>
      <c r="BC6" s="268">
        <f>'Distribuição de Modelos'!BC9</f>
        <v>6354.8752642256832</v>
      </c>
      <c r="BD6" s="268">
        <f>'Distribuição de Modelos'!BD9</f>
        <v>6037.1315010144008</v>
      </c>
      <c r="BE6" s="268">
        <f>'Distribuição de Modelos'!BE9</f>
        <v>6338.9880760651195</v>
      </c>
      <c r="BF6" s="268">
        <f>'Distribuição de Modelos'!BF9</f>
        <v>6655.9374798683766</v>
      </c>
      <c r="BG6" s="268">
        <f>'Distribuição de Modelos'!BG9</f>
        <v>6988.734353861797</v>
      </c>
      <c r="BH6" s="268">
        <f>'Distribuição de Modelos'!BH9</f>
        <v>7477.9457586321205</v>
      </c>
      <c r="BI6" s="268">
        <f>'Distribuição de Modelos'!BI9</f>
        <v>6730.1511827689083</v>
      </c>
      <c r="BJ6" s="268">
        <f>'Distribuição de Modelos'!BJ9</f>
        <v>6057.1360644920187</v>
      </c>
      <c r="BK6" s="268">
        <f>'Distribuição de Modelos'!BK9</f>
        <v>6481.1355890064597</v>
      </c>
      <c r="BL6" s="268">
        <f>'Distribuição de Modelos'!BL9</f>
        <v>6934.8150802369128</v>
      </c>
      <c r="BM6" s="268">
        <f>'Distribuição de Modelos'!BM9</f>
        <v>7420.252135853495</v>
      </c>
      <c r="BN6" s="268">
        <f>'Distribuição de Modelos'!BN9</f>
        <v>8013.8723067217743</v>
      </c>
      <c r="BO6" s="268">
        <f>AVERAGE(G6:BN6)</f>
        <v>5215.7891825182287</v>
      </c>
      <c r="BP6" s="268">
        <f>$BO$6</f>
        <v>5215.7891825182287</v>
      </c>
      <c r="BQ6" s="268">
        <f t="shared" ref="BQ6:DV6" si="74">$BO$6</f>
        <v>5215.7891825182287</v>
      </c>
      <c r="BR6" s="268">
        <f t="shared" si="74"/>
        <v>5215.7891825182287</v>
      </c>
      <c r="BS6" s="268">
        <f t="shared" si="74"/>
        <v>5215.7891825182287</v>
      </c>
      <c r="BT6" s="268">
        <f t="shared" si="74"/>
        <v>5215.7891825182287</v>
      </c>
      <c r="BU6" s="268">
        <f t="shared" si="74"/>
        <v>5215.7891825182287</v>
      </c>
      <c r="BV6" s="268">
        <f t="shared" si="74"/>
        <v>5215.7891825182287</v>
      </c>
      <c r="BW6" s="268">
        <f t="shared" si="74"/>
        <v>5215.7891825182287</v>
      </c>
      <c r="BX6" s="268">
        <f t="shared" si="74"/>
        <v>5215.7891825182287</v>
      </c>
      <c r="BY6" s="268">
        <f t="shared" si="74"/>
        <v>5215.7891825182287</v>
      </c>
      <c r="BZ6" s="268">
        <f t="shared" si="74"/>
        <v>5215.7891825182287</v>
      </c>
      <c r="CA6" s="268">
        <f t="shared" si="74"/>
        <v>5215.7891825182287</v>
      </c>
      <c r="CB6" s="268">
        <f t="shared" si="74"/>
        <v>5215.7891825182287</v>
      </c>
      <c r="CC6" s="268">
        <f t="shared" si="74"/>
        <v>5215.7891825182287</v>
      </c>
      <c r="CD6" s="268">
        <f t="shared" si="74"/>
        <v>5215.7891825182287</v>
      </c>
      <c r="CE6" s="268">
        <f t="shared" si="74"/>
        <v>5215.7891825182287</v>
      </c>
      <c r="CF6" s="268">
        <f t="shared" si="74"/>
        <v>5215.7891825182287</v>
      </c>
      <c r="CG6" s="268">
        <f t="shared" si="74"/>
        <v>5215.7891825182287</v>
      </c>
      <c r="CH6" s="268">
        <f t="shared" si="74"/>
        <v>5215.7891825182287</v>
      </c>
      <c r="CI6" s="268">
        <f t="shared" si="74"/>
        <v>5215.7891825182287</v>
      </c>
      <c r="CJ6" s="268">
        <f t="shared" si="74"/>
        <v>5215.7891825182287</v>
      </c>
      <c r="CK6" s="268">
        <f t="shared" si="74"/>
        <v>5215.7891825182287</v>
      </c>
      <c r="CL6" s="268">
        <f t="shared" si="74"/>
        <v>5215.7891825182287</v>
      </c>
      <c r="CM6" s="268">
        <f t="shared" si="74"/>
        <v>5215.7891825182287</v>
      </c>
      <c r="CN6" s="268">
        <f t="shared" si="74"/>
        <v>5215.7891825182287</v>
      </c>
      <c r="CO6" s="268">
        <f t="shared" si="74"/>
        <v>5215.7891825182287</v>
      </c>
      <c r="CP6" s="268">
        <f t="shared" si="74"/>
        <v>5215.7891825182287</v>
      </c>
      <c r="CQ6" s="268">
        <f t="shared" si="74"/>
        <v>5215.7891825182287</v>
      </c>
      <c r="CR6" s="268">
        <f t="shared" si="74"/>
        <v>5215.7891825182287</v>
      </c>
      <c r="CS6" s="268">
        <f t="shared" si="74"/>
        <v>5215.7891825182287</v>
      </c>
      <c r="CT6" s="268">
        <f t="shared" si="74"/>
        <v>5215.7891825182287</v>
      </c>
      <c r="CU6" s="268">
        <f t="shared" si="74"/>
        <v>5215.7891825182287</v>
      </c>
      <c r="CV6" s="268">
        <f t="shared" si="74"/>
        <v>5215.7891825182287</v>
      </c>
      <c r="CW6" s="268">
        <f t="shared" si="74"/>
        <v>5215.7891825182287</v>
      </c>
      <c r="CX6" s="268">
        <f t="shared" si="74"/>
        <v>5215.7891825182287</v>
      </c>
      <c r="CY6" s="268">
        <f t="shared" si="74"/>
        <v>5215.7891825182287</v>
      </c>
      <c r="CZ6" s="268">
        <f t="shared" si="74"/>
        <v>5215.7891825182287</v>
      </c>
      <c r="DA6" s="268">
        <f t="shared" si="74"/>
        <v>5215.7891825182287</v>
      </c>
      <c r="DB6" s="268">
        <f t="shared" si="74"/>
        <v>5215.7891825182287</v>
      </c>
      <c r="DC6" s="268">
        <f t="shared" si="74"/>
        <v>5215.7891825182287</v>
      </c>
      <c r="DD6" s="268">
        <f t="shared" si="74"/>
        <v>5215.7891825182287</v>
      </c>
      <c r="DE6" s="268">
        <f t="shared" si="74"/>
        <v>5215.7891825182287</v>
      </c>
      <c r="DF6" s="268">
        <f t="shared" si="74"/>
        <v>5215.7891825182287</v>
      </c>
      <c r="DG6" s="268">
        <f t="shared" si="74"/>
        <v>5215.7891825182287</v>
      </c>
      <c r="DH6" s="268">
        <f t="shared" si="74"/>
        <v>5215.7891825182287</v>
      </c>
      <c r="DI6" s="268">
        <f t="shared" si="74"/>
        <v>5215.7891825182287</v>
      </c>
      <c r="DJ6" s="268">
        <f t="shared" si="74"/>
        <v>5215.7891825182287</v>
      </c>
      <c r="DK6" s="268">
        <f t="shared" si="74"/>
        <v>5215.7891825182287</v>
      </c>
      <c r="DL6" s="268">
        <f t="shared" si="74"/>
        <v>5215.7891825182287</v>
      </c>
      <c r="DM6" s="268">
        <f t="shared" si="74"/>
        <v>5215.7891825182287</v>
      </c>
      <c r="DN6" s="268">
        <f t="shared" si="74"/>
        <v>5215.7891825182287</v>
      </c>
      <c r="DO6" s="268">
        <f t="shared" si="74"/>
        <v>5215.7891825182287</v>
      </c>
      <c r="DP6" s="268">
        <f t="shared" si="74"/>
        <v>5215.7891825182287</v>
      </c>
      <c r="DQ6" s="268">
        <f t="shared" si="74"/>
        <v>5215.7891825182287</v>
      </c>
      <c r="DR6" s="268">
        <f t="shared" si="74"/>
        <v>5215.7891825182287</v>
      </c>
      <c r="DS6" s="268">
        <f t="shared" si="74"/>
        <v>5215.7891825182287</v>
      </c>
      <c r="DT6" s="268">
        <f t="shared" si="74"/>
        <v>5215.7891825182287</v>
      </c>
      <c r="DU6" s="268">
        <f t="shared" si="74"/>
        <v>5215.7891825182287</v>
      </c>
      <c r="DV6" s="268">
        <f t="shared" si="74"/>
        <v>5215.7891825182287</v>
      </c>
    </row>
    <row r="7" spans="2:610" ht="14.25" customHeight="1" x14ac:dyDescent="0.2">
      <c r="C7" s="267" t="s">
        <v>749</v>
      </c>
      <c r="F7" s="1323"/>
      <c r="G7" s="268">
        <f>'Distribuição de Modelos'!G18</f>
        <v>0</v>
      </c>
      <c r="H7" s="268">
        <f>'Distribuição de Modelos'!H18</f>
        <v>750</v>
      </c>
      <c r="I7" s="268">
        <f>'Distribuição de Modelos'!I18</f>
        <v>750</v>
      </c>
      <c r="J7" s="268">
        <f>'Distribuição de Modelos'!J18</f>
        <v>750</v>
      </c>
      <c r="K7" s="268">
        <f>'Distribuição de Modelos'!K18</f>
        <v>750</v>
      </c>
      <c r="L7" s="268">
        <f>'Distribuição de Modelos'!L18</f>
        <v>754.03818403483183</v>
      </c>
      <c r="M7" s="268">
        <f>'Distribuição de Modelos'!M18</f>
        <v>904.84582084179772</v>
      </c>
      <c r="N7" s="268">
        <f>'Distribuição de Modelos'!N18</f>
        <v>1049.6211521764853</v>
      </c>
      <c r="O7" s="268">
        <f>'Distribuição de Modelos'!O18</f>
        <v>1196.5681134811937</v>
      </c>
      <c r="P7" s="268">
        <f>'Distribuição de Modelos'!P18</f>
        <v>1352.121968233748</v>
      </c>
      <c r="Q7" s="268">
        <f>'Distribuição de Modelos'!Q18</f>
        <v>1500.8553847394605</v>
      </c>
      <c r="R7" s="268">
        <f>'Distribuição de Modelos'!R18</f>
        <v>1650.9409232134067</v>
      </c>
      <c r="S7" s="268">
        <f>'Distribuição de Modelos'!S18</f>
        <v>1238.2056924100557</v>
      </c>
      <c r="T7" s="268">
        <f>'Distribuição de Modelos'!T18</f>
        <v>1176.2954077895522</v>
      </c>
      <c r="U7" s="268">
        <f>'Distribuição de Modelos'!U18</f>
        <v>1293.9249485685079</v>
      </c>
      <c r="V7" s="268">
        <f>'Distribuição de Modelos'!V18</f>
        <v>1423.3174434253592</v>
      </c>
      <c r="W7" s="268">
        <f>'Distribuição de Modelos'!W18</f>
        <v>1565.6491877678945</v>
      </c>
      <c r="X7" s="268">
        <f>'Distribuição de Modelos'!X18</f>
        <v>1722.214106544684</v>
      </c>
      <c r="Y7" s="268">
        <f>'Distribuição de Modelos'!Y18</f>
        <v>1636.1034012174491</v>
      </c>
      <c r="Z7" s="268">
        <f>'Distribuição de Modelos'!Z18</f>
        <v>1554.298231156577</v>
      </c>
      <c r="AA7" s="268">
        <f>'Distribuição de Modelos'!AA18</f>
        <v>1663.0991073375374</v>
      </c>
      <c r="AB7" s="268">
        <f>'Distribuição de Modelos'!AB18</f>
        <v>1779.5160448511649</v>
      </c>
      <c r="AC7" s="268">
        <f>'Distribuição de Modelos'!AC18</f>
        <v>1904.0821679907465</v>
      </c>
      <c r="AD7" s="268">
        <f>'Distribuição de Modelos'!AD18</f>
        <v>2094.4903847898208</v>
      </c>
      <c r="AE7" s="268">
        <f>'Distribuição de Modelos'!AE18</f>
        <v>1780.3168270713481</v>
      </c>
      <c r="AF7" s="268">
        <f>'Distribuição de Modelos'!AF18</f>
        <v>1691.300985717781</v>
      </c>
      <c r="AG7" s="268">
        <f>'Distribuição de Modelos'!AG18</f>
        <v>1775.86603500367</v>
      </c>
      <c r="AH7" s="268">
        <f>'Distribuição de Modelos'!AH18</f>
        <v>1864.6593367538537</v>
      </c>
      <c r="AI7" s="268">
        <f>'Distribuição de Modelos'!AI18</f>
        <v>1957.8923035915454</v>
      </c>
      <c r="AJ7" s="268">
        <f>'Distribuição de Modelos'!AJ18</f>
        <v>2094.9447648429541</v>
      </c>
      <c r="AK7" s="268">
        <f>'Distribuição de Modelos'!AK18</f>
        <v>1885.4502883586588</v>
      </c>
      <c r="AL7" s="268">
        <f>'Distribuição de Modelos'!AL18</f>
        <v>1696.9052595227934</v>
      </c>
      <c r="AM7" s="268">
        <f>'Distribuição de Modelos'!AM18</f>
        <v>1815.6886276893886</v>
      </c>
      <c r="AN7" s="268">
        <f>'Distribuição de Modelos'!AN18</f>
        <v>1942.7868316276451</v>
      </c>
      <c r="AO7" s="268">
        <f>'Distribuição de Modelos'!AO18</f>
        <v>2078.7819098415812</v>
      </c>
      <c r="AP7" s="268">
        <f>'Distribuição de Modelos'!AP18</f>
        <v>2245.0844626289077</v>
      </c>
      <c r="AQ7" s="268">
        <f>'Distribuição de Modelos'!AQ18</f>
        <v>1930.7726378608606</v>
      </c>
      <c r="AR7" s="268">
        <f>'Distribuição de Modelos'!AR18</f>
        <v>1834.2340059678172</v>
      </c>
      <c r="AS7" s="268">
        <f>'Distribuição de Modelos'!AS18</f>
        <v>1925.9457062662088</v>
      </c>
      <c r="AT7" s="268">
        <f>'Distribuição de Modelos'!AT18</f>
        <v>2022.2429915795185</v>
      </c>
      <c r="AU7" s="268">
        <f>'Distribuição de Modelos'!AU18</f>
        <v>2123.3551411584945</v>
      </c>
      <c r="AV7" s="268">
        <f>'Distribuição de Modelos'!AV18</f>
        <v>2271.9900010395886</v>
      </c>
      <c r="AW7" s="268">
        <f>'Distribuição de Modelos'!AW18</f>
        <v>2044.7910009356306</v>
      </c>
      <c r="AX7" s="268">
        <f>'Distribuição de Modelos'!AX18</f>
        <v>1840.3119008420672</v>
      </c>
      <c r="AY7" s="268">
        <f>'Distribuição de Modelos'!AY18</f>
        <v>1969.1337339010122</v>
      </c>
      <c r="AZ7" s="268">
        <f>'Distribuição de Modelos'!AZ18</f>
        <v>2106.9730952740829</v>
      </c>
      <c r="BA7" s="268">
        <f>'Distribuição de Modelos'!BA18</f>
        <v>2254.4612119432686</v>
      </c>
      <c r="BB7" s="268">
        <f>'Distribuição de Modelos'!BB18</f>
        <v>2434.8181088987299</v>
      </c>
      <c r="BC7" s="268">
        <f>'Distribuição de Modelos'!BC18</f>
        <v>2118.2917547418947</v>
      </c>
      <c r="BD7" s="268">
        <f>'Distribuição de Modelos'!BD18</f>
        <v>2012.3771670048004</v>
      </c>
      <c r="BE7" s="268">
        <f>'Distribuição de Modelos'!BE18</f>
        <v>2112.9960253550403</v>
      </c>
      <c r="BF7" s="268">
        <f>'Distribuição de Modelos'!BF18</f>
        <v>2218.6458266227924</v>
      </c>
      <c r="BG7" s="268">
        <f>'Distribuição de Modelos'!BG18</f>
        <v>2329.5781179539326</v>
      </c>
      <c r="BH7" s="268">
        <f>'Distribuição de Modelos'!BH18</f>
        <v>2492.648586210707</v>
      </c>
      <c r="BI7" s="268">
        <f>'Distribuição de Modelos'!BI18</f>
        <v>2243.3837275896362</v>
      </c>
      <c r="BJ7" s="268">
        <f>'Distribuição de Modelos'!BJ18</f>
        <v>2019.045354830673</v>
      </c>
      <c r="BK7" s="268">
        <f>'Distribuição de Modelos'!BK18</f>
        <v>2160.3785296688202</v>
      </c>
      <c r="BL7" s="268">
        <f>'Distribuição de Modelos'!BL18</f>
        <v>2311.6050267456376</v>
      </c>
      <c r="BM7" s="268">
        <f>'Distribuição de Modelos'!BM18</f>
        <v>2473.4173786178321</v>
      </c>
      <c r="BN7" s="268">
        <f>'Distribuição de Modelos'!BN18</f>
        <v>2671.2907689072581</v>
      </c>
      <c r="BO7" s="268">
        <f>AVERAGE(G7:BN7)</f>
        <v>1753.5425517189447</v>
      </c>
      <c r="BP7" s="268">
        <f>$BO$7</f>
        <v>1753.5425517189447</v>
      </c>
      <c r="BQ7" s="268">
        <f t="shared" ref="BQ7:DV7" si="75">$BO$7</f>
        <v>1753.5425517189447</v>
      </c>
      <c r="BR7" s="268">
        <f t="shared" si="75"/>
        <v>1753.5425517189447</v>
      </c>
      <c r="BS7" s="268">
        <f t="shared" si="75"/>
        <v>1753.5425517189447</v>
      </c>
      <c r="BT7" s="268">
        <f t="shared" si="75"/>
        <v>1753.5425517189447</v>
      </c>
      <c r="BU7" s="268">
        <f t="shared" si="75"/>
        <v>1753.5425517189447</v>
      </c>
      <c r="BV7" s="268">
        <f t="shared" si="75"/>
        <v>1753.5425517189447</v>
      </c>
      <c r="BW7" s="268">
        <f t="shared" si="75"/>
        <v>1753.5425517189447</v>
      </c>
      <c r="BX7" s="268">
        <f t="shared" si="75"/>
        <v>1753.5425517189447</v>
      </c>
      <c r="BY7" s="268">
        <f t="shared" si="75"/>
        <v>1753.5425517189447</v>
      </c>
      <c r="BZ7" s="268">
        <f t="shared" si="75"/>
        <v>1753.5425517189447</v>
      </c>
      <c r="CA7" s="268">
        <f t="shared" si="75"/>
        <v>1753.5425517189447</v>
      </c>
      <c r="CB7" s="268">
        <f t="shared" si="75"/>
        <v>1753.5425517189447</v>
      </c>
      <c r="CC7" s="268">
        <f t="shared" si="75"/>
        <v>1753.5425517189447</v>
      </c>
      <c r="CD7" s="268">
        <f t="shared" si="75"/>
        <v>1753.5425517189447</v>
      </c>
      <c r="CE7" s="268">
        <f t="shared" si="75"/>
        <v>1753.5425517189447</v>
      </c>
      <c r="CF7" s="268">
        <f t="shared" si="75"/>
        <v>1753.5425517189447</v>
      </c>
      <c r="CG7" s="268">
        <f t="shared" si="75"/>
        <v>1753.5425517189447</v>
      </c>
      <c r="CH7" s="268">
        <f t="shared" si="75"/>
        <v>1753.5425517189447</v>
      </c>
      <c r="CI7" s="268">
        <f t="shared" si="75"/>
        <v>1753.5425517189447</v>
      </c>
      <c r="CJ7" s="268">
        <f t="shared" si="75"/>
        <v>1753.5425517189447</v>
      </c>
      <c r="CK7" s="268">
        <f t="shared" si="75"/>
        <v>1753.5425517189447</v>
      </c>
      <c r="CL7" s="268">
        <f t="shared" si="75"/>
        <v>1753.5425517189447</v>
      </c>
      <c r="CM7" s="268">
        <f t="shared" si="75"/>
        <v>1753.5425517189447</v>
      </c>
      <c r="CN7" s="268">
        <f t="shared" si="75"/>
        <v>1753.5425517189447</v>
      </c>
      <c r="CO7" s="268">
        <f t="shared" si="75"/>
        <v>1753.5425517189447</v>
      </c>
      <c r="CP7" s="268">
        <f t="shared" si="75"/>
        <v>1753.5425517189447</v>
      </c>
      <c r="CQ7" s="268">
        <f t="shared" si="75"/>
        <v>1753.5425517189447</v>
      </c>
      <c r="CR7" s="268">
        <f t="shared" si="75"/>
        <v>1753.5425517189447</v>
      </c>
      <c r="CS7" s="268">
        <f t="shared" si="75"/>
        <v>1753.5425517189447</v>
      </c>
      <c r="CT7" s="268">
        <f t="shared" si="75"/>
        <v>1753.5425517189447</v>
      </c>
      <c r="CU7" s="268">
        <f t="shared" si="75"/>
        <v>1753.5425517189447</v>
      </c>
      <c r="CV7" s="268">
        <f t="shared" si="75"/>
        <v>1753.5425517189447</v>
      </c>
      <c r="CW7" s="268">
        <f t="shared" si="75"/>
        <v>1753.5425517189447</v>
      </c>
      <c r="CX7" s="268">
        <f t="shared" si="75"/>
        <v>1753.5425517189447</v>
      </c>
      <c r="CY7" s="268">
        <f t="shared" si="75"/>
        <v>1753.5425517189447</v>
      </c>
      <c r="CZ7" s="268">
        <f t="shared" si="75"/>
        <v>1753.5425517189447</v>
      </c>
      <c r="DA7" s="268">
        <f t="shared" si="75"/>
        <v>1753.5425517189447</v>
      </c>
      <c r="DB7" s="268">
        <f t="shared" si="75"/>
        <v>1753.5425517189447</v>
      </c>
      <c r="DC7" s="268">
        <f t="shared" si="75"/>
        <v>1753.5425517189447</v>
      </c>
      <c r="DD7" s="268">
        <f t="shared" si="75"/>
        <v>1753.5425517189447</v>
      </c>
      <c r="DE7" s="268">
        <f t="shared" si="75"/>
        <v>1753.5425517189447</v>
      </c>
      <c r="DF7" s="268">
        <f t="shared" si="75"/>
        <v>1753.5425517189447</v>
      </c>
      <c r="DG7" s="268">
        <f t="shared" si="75"/>
        <v>1753.5425517189447</v>
      </c>
      <c r="DH7" s="268">
        <f t="shared" si="75"/>
        <v>1753.5425517189447</v>
      </c>
      <c r="DI7" s="268">
        <f t="shared" si="75"/>
        <v>1753.5425517189447</v>
      </c>
      <c r="DJ7" s="268">
        <f t="shared" si="75"/>
        <v>1753.5425517189447</v>
      </c>
      <c r="DK7" s="268">
        <f t="shared" si="75"/>
        <v>1753.5425517189447</v>
      </c>
      <c r="DL7" s="268">
        <f t="shared" si="75"/>
        <v>1753.5425517189447</v>
      </c>
      <c r="DM7" s="268">
        <f t="shared" si="75"/>
        <v>1753.5425517189447</v>
      </c>
      <c r="DN7" s="268">
        <f t="shared" si="75"/>
        <v>1753.5425517189447</v>
      </c>
      <c r="DO7" s="268">
        <f t="shared" si="75"/>
        <v>1753.5425517189447</v>
      </c>
      <c r="DP7" s="268">
        <f t="shared" si="75"/>
        <v>1753.5425517189447</v>
      </c>
      <c r="DQ7" s="268">
        <f t="shared" si="75"/>
        <v>1753.5425517189447</v>
      </c>
      <c r="DR7" s="268">
        <f t="shared" si="75"/>
        <v>1753.5425517189447</v>
      </c>
      <c r="DS7" s="268">
        <f t="shared" si="75"/>
        <v>1753.5425517189447</v>
      </c>
      <c r="DT7" s="268">
        <f t="shared" si="75"/>
        <v>1753.5425517189447</v>
      </c>
      <c r="DU7" s="268">
        <f t="shared" si="75"/>
        <v>1753.5425517189447</v>
      </c>
      <c r="DV7" s="268">
        <f t="shared" si="75"/>
        <v>1753.5425517189447</v>
      </c>
    </row>
    <row r="8" spans="2:610" ht="15" x14ac:dyDescent="0.25">
      <c r="C8" s="267" t="s">
        <v>650</v>
      </c>
      <c r="F8" s="1324"/>
      <c r="G8" s="268">
        <f>Premissas!G25</f>
        <v>35000</v>
      </c>
      <c r="H8" s="568"/>
      <c r="I8" s="568"/>
      <c r="J8" s="568"/>
      <c r="K8" s="568"/>
      <c r="L8" s="568"/>
      <c r="M8" s="568"/>
      <c r="N8" s="568"/>
      <c r="O8" s="568"/>
      <c r="P8" s="568"/>
      <c r="Q8" s="568"/>
      <c r="R8" s="568"/>
      <c r="S8" s="568"/>
      <c r="T8" s="568"/>
      <c r="U8" s="568"/>
      <c r="V8" s="568"/>
      <c r="W8" s="568"/>
      <c r="X8" s="568"/>
      <c r="Y8" s="568"/>
      <c r="Z8" s="568"/>
      <c r="AA8" s="568"/>
      <c r="AB8" s="568"/>
      <c r="AC8" s="568"/>
      <c r="AD8" s="568"/>
      <c r="AE8" s="568"/>
      <c r="AF8" s="568"/>
      <c r="AG8" s="568"/>
      <c r="AH8" s="568"/>
      <c r="AI8" s="568"/>
      <c r="AJ8" s="568"/>
      <c r="AK8" s="568"/>
      <c r="AL8" s="568"/>
      <c r="AM8" s="568"/>
      <c r="AN8" s="568"/>
      <c r="AO8" s="568"/>
      <c r="AP8" s="568"/>
      <c r="AQ8" s="568"/>
      <c r="AR8" s="568"/>
      <c r="AS8" s="568"/>
      <c r="AT8" s="568"/>
      <c r="AU8" s="568"/>
      <c r="AV8" s="568"/>
      <c r="AW8" s="568"/>
      <c r="AX8" s="568"/>
      <c r="AY8" s="568"/>
      <c r="AZ8" s="568"/>
      <c r="BA8" s="568"/>
      <c r="BB8" s="568"/>
      <c r="BC8" s="569"/>
      <c r="BD8" s="569"/>
      <c r="BE8" s="569"/>
      <c r="BF8" s="569"/>
      <c r="BG8" s="569"/>
      <c r="BH8" s="569"/>
      <c r="BI8" s="569"/>
      <c r="BJ8" s="569"/>
      <c r="BK8" s="569"/>
      <c r="BL8" s="569"/>
      <c r="BM8" s="569"/>
      <c r="BN8" s="569"/>
      <c r="BO8" s="569"/>
      <c r="BP8" s="569"/>
      <c r="BQ8" s="569"/>
      <c r="BR8" s="569"/>
      <c r="BS8" s="569"/>
      <c r="BT8" s="569"/>
      <c r="BU8" s="569"/>
      <c r="BV8" s="569"/>
      <c r="BW8" s="569"/>
      <c r="BX8" s="569"/>
      <c r="BY8" s="569"/>
      <c r="BZ8" s="569"/>
      <c r="CA8" s="569"/>
      <c r="CB8" s="569"/>
      <c r="CC8" s="569"/>
      <c r="CD8" s="569"/>
      <c r="CE8" s="569"/>
      <c r="CF8" s="569"/>
      <c r="CG8" s="569"/>
      <c r="CH8" s="569"/>
      <c r="CI8" s="569"/>
      <c r="CJ8" s="569"/>
      <c r="CK8" s="569"/>
      <c r="CL8" s="569"/>
      <c r="CM8" s="569"/>
      <c r="CN8" s="569"/>
      <c r="CO8" s="569"/>
      <c r="CP8" s="569"/>
      <c r="CQ8" s="569"/>
      <c r="CR8" s="569"/>
      <c r="CS8" s="569"/>
      <c r="CT8" s="569"/>
      <c r="CU8" s="569"/>
      <c r="CV8" s="569"/>
      <c r="CW8" s="569"/>
      <c r="CX8" s="1325"/>
      <c r="CY8" s="1325"/>
      <c r="CZ8" s="1325"/>
      <c r="DA8" s="1325"/>
      <c r="DB8" s="1325"/>
      <c r="DC8" s="1325"/>
      <c r="DD8" s="1325"/>
      <c r="DE8" s="1325"/>
      <c r="DF8" s="1325"/>
      <c r="DG8" s="1325"/>
      <c r="DH8" s="1325"/>
      <c r="DI8" s="1325"/>
      <c r="DJ8" s="1325"/>
      <c r="DK8" s="1325"/>
      <c r="DL8" s="1325"/>
      <c r="DM8" s="1325"/>
      <c r="DN8" s="1325"/>
      <c r="DO8" s="1325"/>
      <c r="DP8" s="1325"/>
      <c r="DQ8" s="1325"/>
      <c r="DR8" s="1325"/>
      <c r="DS8" s="1325"/>
      <c r="DT8" s="1325"/>
      <c r="DU8" s="1325"/>
      <c r="DV8" s="1325"/>
    </row>
    <row r="9" spans="2:610" x14ac:dyDescent="0.2">
      <c r="C9" s="1326" t="s">
        <v>786</v>
      </c>
      <c r="D9" s="565"/>
      <c r="E9" s="565"/>
      <c r="F9" s="566"/>
      <c r="G9" s="1327">
        <f>Premissas!$G$72</f>
        <v>2900</v>
      </c>
      <c r="H9" s="567"/>
      <c r="I9" s="567"/>
      <c r="J9" s="567"/>
      <c r="K9" s="567"/>
      <c r="L9" s="567"/>
      <c r="M9" s="567"/>
      <c r="N9" s="567"/>
      <c r="O9" s="567"/>
      <c r="P9" s="567"/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  <c r="AB9" s="567"/>
      <c r="AC9" s="567"/>
      <c r="AD9" s="567"/>
      <c r="AE9" s="567"/>
      <c r="AF9" s="567"/>
      <c r="AG9" s="567"/>
      <c r="AH9" s="567"/>
      <c r="AI9" s="567"/>
      <c r="AJ9" s="567"/>
      <c r="AK9" s="567"/>
      <c r="AL9" s="567"/>
      <c r="AM9" s="567"/>
      <c r="AN9" s="567"/>
      <c r="AO9" s="567"/>
      <c r="AP9" s="567"/>
      <c r="AQ9" s="567"/>
      <c r="AR9" s="567"/>
      <c r="AS9" s="567"/>
      <c r="AT9" s="567"/>
      <c r="AU9" s="567"/>
      <c r="AV9" s="567"/>
      <c r="AW9" s="567"/>
      <c r="AX9" s="567"/>
      <c r="AY9" s="567"/>
      <c r="AZ9" s="567"/>
      <c r="BA9" s="567"/>
      <c r="BB9" s="567"/>
      <c r="BC9" s="567"/>
      <c r="BD9" s="567"/>
      <c r="BE9" s="567"/>
      <c r="BF9" s="567"/>
      <c r="BG9" s="567"/>
      <c r="BH9" s="567"/>
      <c r="BI9" s="567"/>
      <c r="BJ9" s="567"/>
      <c r="BK9" s="567"/>
      <c r="BL9" s="567"/>
      <c r="BM9" s="567"/>
      <c r="BN9" s="567"/>
      <c r="BO9" s="567"/>
      <c r="BP9" s="567"/>
      <c r="BQ9" s="567"/>
      <c r="BR9" s="567"/>
      <c r="BS9" s="567"/>
      <c r="BT9" s="567"/>
      <c r="BU9" s="567"/>
      <c r="BV9" s="567"/>
      <c r="BW9" s="567"/>
      <c r="BX9" s="567"/>
      <c r="BY9" s="567"/>
      <c r="BZ9" s="567"/>
      <c r="CA9" s="567"/>
      <c r="CB9" s="567"/>
      <c r="CC9" s="567"/>
      <c r="CD9" s="567"/>
      <c r="CE9" s="567"/>
      <c r="CF9" s="567"/>
      <c r="CG9" s="567"/>
      <c r="CH9" s="567"/>
      <c r="CI9" s="567"/>
      <c r="CJ9" s="567"/>
      <c r="CK9" s="567"/>
      <c r="CL9" s="567"/>
      <c r="CM9" s="567"/>
      <c r="CN9" s="567"/>
      <c r="CO9" s="567"/>
      <c r="CP9" s="567"/>
      <c r="CQ9" s="567"/>
      <c r="CR9" s="567"/>
      <c r="CS9" s="567"/>
      <c r="CT9" s="567"/>
      <c r="CU9" s="567"/>
      <c r="CV9" s="567"/>
      <c r="CW9" s="567"/>
      <c r="CX9" s="567"/>
      <c r="CY9" s="567"/>
      <c r="CZ9" s="567"/>
      <c r="DA9" s="567"/>
      <c r="DB9" s="567"/>
      <c r="DC9" s="567"/>
      <c r="DD9" s="567"/>
      <c r="DE9" s="567"/>
      <c r="DF9" s="567"/>
      <c r="DG9" s="567"/>
      <c r="DH9" s="567"/>
      <c r="DI9" s="567"/>
      <c r="DJ9" s="567"/>
      <c r="DK9" s="567"/>
      <c r="DL9" s="567"/>
      <c r="DM9" s="567"/>
      <c r="DN9" s="567"/>
      <c r="DO9" s="567"/>
      <c r="DP9" s="567"/>
      <c r="DQ9" s="567"/>
      <c r="DR9" s="567"/>
      <c r="DS9" s="567"/>
      <c r="DT9" s="567"/>
      <c r="DU9" s="567"/>
      <c r="DV9" s="567"/>
    </row>
    <row r="10" spans="2:610" ht="14.25" customHeight="1" x14ac:dyDescent="0.2">
      <c r="C10" s="25"/>
      <c r="D10" s="25"/>
      <c r="E10" s="25"/>
    </row>
    <row r="11" spans="2:610" x14ac:dyDescent="0.2">
      <c r="B11" s="31"/>
      <c r="C11" s="36"/>
      <c r="F11" s="30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</row>
    <row r="12" spans="2:610" x14ac:dyDescent="0.2">
      <c r="B12" s="31"/>
      <c r="C12" s="36"/>
      <c r="F12" s="30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</row>
    <row r="13" spans="2:610" x14ac:dyDescent="0.2">
      <c r="B13" s="31"/>
      <c r="C13" s="36"/>
      <c r="F13" s="30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</row>
    <row r="14" spans="2:610" s="28" customFormat="1" x14ac:dyDescent="0.2">
      <c r="C14" s="37"/>
      <c r="G14" s="33">
        <v>2</v>
      </c>
      <c r="H14" s="33">
        <f t="shared" ref="H14:BB14" si="76">G14</f>
        <v>2</v>
      </c>
      <c r="I14" s="33">
        <f t="shared" si="76"/>
        <v>2</v>
      </c>
      <c r="J14" s="33">
        <f t="shared" si="76"/>
        <v>2</v>
      </c>
      <c r="K14" s="33">
        <f t="shared" si="76"/>
        <v>2</v>
      </c>
      <c r="L14" s="33">
        <f t="shared" si="76"/>
        <v>2</v>
      </c>
      <c r="M14" s="33">
        <f t="shared" si="76"/>
        <v>2</v>
      </c>
      <c r="N14" s="33">
        <f t="shared" si="76"/>
        <v>2</v>
      </c>
      <c r="O14" s="33">
        <f t="shared" si="76"/>
        <v>2</v>
      </c>
      <c r="P14" s="33">
        <f t="shared" si="76"/>
        <v>2</v>
      </c>
      <c r="Q14" s="33">
        <f t="shared" si="76"/>
        <v>2</v>
      </c>
      <c r="R14" s="33">
        <f t="shared" si="76"/>
        <v>2</v>
      </c>
      <c r="S14" s="33">
        <f t="shared" si="76"/>
        <v>2</v>
      </c>
      <c r="T14" s="33">
        <f t="shared" si="76"/>
        <v>2</v>
      </c>
      <c r="U14" s="33">
        <f t="shared" si="76"/>
        <v>2</v>
      </c>
      <c r="V14" s="33">
        <f t="shared" si="76"/>
        <v>2</v>
      </c>
      <c r="W14" s="33">
        <f t="shared" si="76"/>
        <v>2</v>
      </c>
      <c r="X14" s="33">
        <f t="shared" si="76"/>
        <v>2</v>
      </c>
      <c r="Y14" s="33">
        <f t="shared" si="76"/>
        <v>2</v>
      </c>
      <c r="Z14" s="33">
        <f t="shared" si="76"/>
        <v>2</v>
      </c>
      <c r="AA14" s="33">
        <f t="shared" si="76"/>
        <v>2</v>
      </c>
      <c r="AB14" s="33">
        <f t="shared" si="76"/>
        <v>2</v>
      </c>
      <c r="AC14" s="33">
        <f t="shared" si="76"/>
        <v>2</v>
      </c>
      <c r="AD14" s="33">
        <f t="shared" si="76"/>
        <v>2</v>
      </c>
      <c r="AE14" s="33">
        <f t="shared" si="76"/>
        <v>2</v>
      </c>
      <c r="AF14" s="33">
        <f t="shared" si="76"/>
        <v>2</v>
      </c>
      <c r="AG14" s="33">
        <f t="shared" si="76"/>
        <v>2</v>
      </c>
      <c r="AH14" s="33">
        <f t="shared" si="76"/>
        <v>2</v>
      </c>
      <c r="AI14" s="33">
        <f t="shared" si="76"/>
        <v>2</v>
      </c>
      <c r="AJ14" s="33">
        <f t="shared" si="76"/>
        <v>2</v>
      </c>
      <c r="AK14" s="33">
        <f t="shared" si="76"/>
        <v>2</v>
      </c>
      <c r="AL14" s="33">
        <f t="shared" si="76"/>
        <v>2</v>
      </c>
      <c r="AM14" s="33">
        <f t="shared" si="76"/>
        <v>2</v>
      </c>
      <c r="AN14" s="33">
        <f t="shared" si="76"/>
        <v>2</v>
      </c>
      <c r="AO14" s="33">
        <f t="shared" si="76"/>
        <v>2</v>
      </c>
      <c r="AP14" s="33">
        <f t="shared" si="76"/>
        <v>2</v>
      </c>
      <c r="AQ14" s="33">
        <f t="shared" si="76"/>
        <v>2</v>
      </c>
      <c r="AR14" s="33">
        <f t="shared" si="76"/>
        <v>2</v>
      </c>
      <c r="AS14" s="33">
        <f t="shared" si="76"/>
        <v>2</v>
      </c>
      <c r="AT14" s="33">
        <f t="shared" si="76"/>
        <v>2</v>
      </c>
      <c r="AU14" s="33">
        <f t="shared" si="76"/>
        <v>2</v>
      </c>
      <c r="AV14" s="33">
        <f t="shared" si="76"/>
        <v>2</v>
      </c>
      <c r="AW14" s="33">
        <f t="shared" si="76"/>
        <v>2</v>
      </c>
      <c r="AX14" s="33">
        <f t="shared" si="76"/>
        <v>2</v>
      </c>
      <c r="AY14" s="33">
        <f t="shared" si="76"/>
        <v>2</v>
      </c>
      <c r="AZ14" s="33">
        <f t="shared" si="76"/>
        <v>2</v>
      </c>
      <c r="BA14" s="33">
        <f t="shared" si="76"/>
        <v>2</v>
      </c>
      <c r="BB14" s="33">
        <f t="shared" si="76"/>
        <v>2</v>
      </c>
      <c r="BC14" s="33">
        <f t="shared" ref="BC14" si="77">BB14</f>
        <v>2</v>
      </c>
      <c r="BD14" s="33">
        <f t="shared" ref="BD14" si="78">BC14</f>
        <v>2</v>
      </c>
      <c r="BE14" s="33">
        <f t="shared" ref="BE14" si="79">BD14</f>
        <v>2</v>
      </c>
      <c r="BF14" s="33">
        <f t="shared" ref="BF14" si="80">BE14</f>
        <v>2</v>
      </c>
      <c r="BG14" s="33">
        <f t="shared" ref="BG14" si="81">BF14</f>
        <v>2</v>
      </c>
      <c r="BH14" s="33">
        <f t="shared" ref="BH14" si="82">BG14</f>
        <v>2</v>
      </c>
      <c r="BI14" s="33">
        <f t="shared" ref="BI14" si="83">BH14</f>
        <v>2</v>
      </c>
      <c r="BJ14" s="33">
        <f t="shared" ref="BJ14" si="84">BI14</f>
        <v>2</v>
      </c>
      <c r="BK14" s="33">
        <f t="shared" ref="BK14" si="85">BJ14</f>
        <v>2</v>
      </c>
      <c r="BL14" s="33">
        <f t="shared" ref="BL14" si="86">BK14</f>
        <v>2</v>
      </c>
      <c r="BM14" s="33">
        <f t="shared" ref="BM14" si="87">BL14</f>
        <v>2</v>
      </c>
      <c r="BN14" s="33">
        <f t="shared" ref="BN14" si="88">BM14</f>
        <v>2</v>
      </c>
      <c r="BO14" s="33">
        <f t="shared" ref="BO14" si="89">BN14</f>
        <v>2</v>
      </c>
      <c r="BP14" s="33">
        <f t="shared" ref="BP14" si="90">BO14</f>
        <v>2</v>
      </c>
      <c r="BQ14" s="33">
        <f t="shared" ref="BQ14" si="91">BP14</f>
        <v>2</v>
      </c>
      <c r="BR14" s="33">
        <f t="shared" ref="BR14" si="92">BQ14</f>
        <v>2</v>
      </c>
      <c r="BS14" s="33">
        <f t="shared" ref="BS14" si="93">BR14</f>
        <v>2</v>
      </c>
      <c r="BT14" s="33">
        <f t="shared" ref="BT14" si="94">BS14</f>
        <v>2</v>
      </c>
      <c r="BU14" s="33">
        <f t="shared" ref="BU14" si="95">BT14</f>
        <v>2</v>
      </c>
      <c r="BV14" s="33">
        <f t="shared" ref="BV14" si="96">BU14</f>
        <v>2</v>
      </c>
      <c r="BW14" s="33">
        <f t="shared" ref="BW14" si="97">BV14</f>
        <v>2</v>
      </c>
      <c r="BX14" s="33">
        <f t="shared" ref="BX14" si="98">BW14</f>
        <v>2</v>
      </c>
      <c r="BY14" s="33">
        <f t="shared" ref="BY14" si="99">BX14</f>
        <v>2</v>
      </c>
      <c r="BZ14" s="33">
        <f t="shared" ref="BZ14" si="100">BY14</f>
        <v>2</v>
      </c>
      <c r="CA14" s="33">
        <f t="shared" ref="CA14" si="101">BZ14</f>
        <v>2</v>
      </c>
      <c r="CB14" s="33">
        <f t="shared" ref="CB14" si="102">CA14</f>
        <v>2</v>
      </c>
      <c r="CC14" s="33">
        <f t="shared" ref="CC14" si="103">CB14</f>
        <v>2</v>
      </c>
      <c r="CD14" s="33">
        <f t="shared" ref="CD14" si="104">CC14</f>
        <v>2</v>
      </c>
      <c r="CE14" s="33">
        <f t="shared" ref="CE14" si="105">CD14</f>
        <v>2</v>
      </c>
      <c r="CF14" s="33">
        <f t="shared" ref="CF14" si="106">CE14</f>
        <v>2</v>
      </c>
      <c r="CG14" s="33">
        <f t="shared" ref="CG14" si="107">CF14</f>
        <v>2</v>
      </c>
      <c r="CH14" s="33">
        <f t="shared" ref="CH14" si="108">CG14</f>
        <v>2</v>
      </c>
      <c r="CI14" s="33">
        <f t="shared" ref="CI14" si="109">CH14</f>
        <v>2</v>
      </c>
      <c r="CJ14" s="33">
        <f t="shared" ref="CJ14" si="110">CI14</f>
        <v>2</v>
      </c>
      <c r="CK14" s="33">
        <f t="shared" ref="CK14" si="111">CJ14</f>
        <v>2</v>
      </c>
      <c r="CL14" s="33">
        <f t="shared" ref="CL14" si="112">CK14</f>
        <v>2</v>
      </c>
      <c r="CM14" s="33">
        <f t="shared" ref="CM14" si="113">CL14</f>
        <v>2</v>
      </c>
      <c r="CN14" s="33">
        <f t="shared" ref="CN14" si="114">CM14</f>
        <v>2</v>
      </c>
      <c r="CO14" s="33">
        <f t="shared" ref="CO14" si="115">CN14</f>
        <v>2</v>
      </c>
      <c r="CP14" s="33">
        <f t="shared" ref="CP14" si="116">CO14</f>
        <v>2</v>
      </c>
      <c r="CQ14" s="33">
        <f t="shared" ref="CQ14" si="117">CP14</f>
        <v>2</v>
      </c>
      <c r="CR14" s="33">
        <f t="shared" ref="CR14" si="118">CQ14</f>
        <v>2</v>
      </c>
      <c r="CS14" s="33">
        <f t="shared" ref="CS14" si="119">CR14</f>
        <v>2</v>
      </c>
      <c r="CT14" s="33">
        <f t="shared" ref="CT14" si="120">CS14</f>
        <v>2</v>
      </c>
      <c r="CU14" s="33">
        <f t="shared" ref="CU14" si="121">CT14</f>
        <v>2</v>
      </c>
      <c r="CV14" s="33">
        <f t="shared" ref="CV14" si="122">CU14</f>
        <v>2</v>
      </c>
      <c r="CW14" s="33">
        <f t="shared" ref="CW14" si="123">CV14</f>
        <v>2</v>
      </c>
      <c r="CX14" s="33">
        <f t="shared" ref="CX14" si="124">CW14</f>
        <v>2</v>
      </c>
      <c r="CY14" s="33">
        <f t="shared" ref="CY14" si="125">CX14</f>
        <v>2</v>
      </c>
      <c r="CZ14" s="33">
        <f t="shared" ref="CZ14" si="126">CY14</f>
        <v>2</v>
      </c>
      <c r="DA14" s="33">
        <f t="shared" ref="DA14" si="127">CZ14</f>
        <v>2</v>
      </c>
      <c r="DB14" s="33">
        <f t="shared" ref="DB14" si="128">DA14</f>
        <v>2</v>
      </c>
      <c r="DC14" s="33">
        <f t="shared" ref="DC14" si="129">DB14</f>
        <v>2</v>
      </c>
      <c r="DD14" s="33">
        <f t="shared" ref="DD14" si="130">DC14</f>
        <v>2</v>
      </c>
      <c r="DE14" s="33">
        <f t="shared" ref="DE14" si="131">DD14</f>
        <v>2</v>
      </c>
      <c r="DF14" s="33">
        <f t="shared" ref="DF14" si="132">DE14</f>
        <v>2</v>
      </c>
      <c r="DG14" s="33">
        <f t="shared" ref="DG14" si="133">DF14</f>
        <v>2</v>
      </c>
      <c r="DH14" s="33">
        <f t="shared" ref="DH14" si="134">DG14</f>
        <v>2</v>
      </c>
      <c r="DI14" s="33">
        <f t="shared" ref="DI14" si="135">DH14</f>
        <v>2</v>
      </c>
      <c r="DJ14" s="33">
        <f t="shared" ref="DJ14" si="136">DI14</f>
        <v>2</v>
      </c>
      <c r="DK14" s="33">
        <f t="shared" ref="DK14" si="137">DJ14</f>
        <v>2</v>
      </c>
      <c r="DL14" s="33">
        <f t="shared" ref="DL14" si="138">DK14</f>
        <v>2</v>
      </c>
      <c r="DM14" s="33">
        <f t="shared" ref="DM14" si="139">DL14</f>
        <v>2</v>
      </c>
      <c r="DN14" s="33">
        <f t="shared" ref="DN14" si="140">DM14</f>
        <v>2</v>
      </c>
      <c r="DO14" s="33">
        <f t="shared" ref="DO14" si="141">DN14</f>
        <v>2</v>
      </c>
      <c r="DP14" s="33">
        <f t="shared" ref="DP14" si="142">DO14</f>
        <v>2</v>
      </c>
      <c r="DQ14" s="33">
        <f t="shared" ref="DQ14" si="143">DP14</f>
        <v>2</v>
      </c>
      <c r="DR14" s="33">
        <f t="shared" ref="DR14" si="144">DQ14</f>
        <v>2</v>
      </c>
      <c r="DS14" s="33">
        <f t="shared" ref="DS14" si="145">DR14</f>
        <v>2</v>
      </c>
      <c r="DT14" s="33">
        <f t="shared" ref="DT14" si="146">DS14</f>
        <v>2</v>
      </c>
      <c r="DU14" s="33">
        <f t="shared" ref="DU14" si="147">DT14</f>
        <v>2</v>
      </c>
      <c r="DV14" s="33">
        <f t="shared" ref="DV14" si="148">DU14</f>
        <v>2</v>
      </c>
      <c r="DX14" s="28">
        <v>3</v>
      </c>
      <c r="DY14" s="28">
        <f t="shared" ref="DY14:FS14" si="149">DX14</f>
        <v>3</v>
      </c>
      <c r="DZ14" s="28">
        <f t="shared" si="149"/>
        <v>3</v>
      </c>
      <c r="EA14" s="28">
        <f t="shared" si="149"/>
        <v>3</v>
      </c>
      <c r="EB14" s="28">
        <f t="shared" si="149"/>
        <v>3</v>
      </c>
      <c r="EC14" s="28">
        <f t="shared" si="149"/>
        <v>3</v>
      </c>
      <c r="ED14" s="28">
        <f t="shared" si="149"/>
        <v>3</v>
      </c>
      <c r="EE14" s="28">
        <f t="shared" si="149"/>
        <v>3</v>
      </c>
      <c r="EF14" s="28">
        <f t="shared" si="149"/>
        <v>3</v>
      </c>
      <c r="EG14" s="28">
        <f t="shared" si="149"/>
        <v>3</v>
      </c>
      <c r="EH14" s="28">
        <f t="shared" si="149"/>
        <v>3</v>
      </c>
      <c r="EI14" s="28">
        <f t="shared" si="149"/>
        <v>3</v>
      </c>
      <c r="EJ14" s="28">
        <f t="shared" si="149"/>
        <v>3</v>
      </c>
      <c r="EK14" s="28">
        <f t="shared" si="149"/>
        <v>3</v>
      </c>
      <c r="EL14" s="28">
        <f t="shared" si="149"/>
        <v>3</v>
      </c>
      <c r="EM14" s="28">
        <f t="shared" si="149"/>
        <v>3</v>
      </c>
      <c r="EN14" s="28">
        <f t="shared" si="149"/>
        <v>3</v>
      </c>
      <c r="EO14" s="28">
        <f t="shared" si="149"/>
        <v>3</v>
      </c>
      <c r="EP14" s="28">
        <f t="shared" si="149"/>
        <v>3</v>
      </c>
      <c r="EQ14" s="28">
        <f t="shared" si="149"/>
        <v>3</v>
      </c>
      <c r="ER14" s="28">
        <f t="shared" si="149"/>
        <v>3</v>
      </c>
      <c r="ES14" s="28">
        <f t="shared" si="149"/>
        <v>3</v>
      </c>
      <c r="ET14" s="28">
        <f t="shared" si="149"/>
        <v>3</v>
      </c>
      <c r="EU14" s="28">
        <f t="shared" si="149"/>
        <v>3</v>
      </c>
      <c r="EV14" s="28">
        <f t="shared" si="149"/>
        <v>3</v>
      </c>
      <c r="EW14" s="28">
        <f t="shared" si="149"/>
        <v>3</v>
      </c>
      <c r="EX14" s="28">
        <f t="shared" si="149"/>
        <v>3</v>
      </c>
      <c r="EY14" s="28">
        <f t="shared" si="149"/>
        <v>3</v>
      </c>
      <c r="EZ14" s="28">
        <f t="shared" si="149"/>
        <v>3</v>
      </c>
      <c r="FA14" s="28">
        <f t="shared" si="149"/>
        <v>3</v>
      </c>
      <c r="FB14" s="28">
        <f t="shared" si="149"/>
        <v>3</v>
      </c>
      <c r="FC14" s="28">
        <f t="shared" si="149"/>
        <v>3</v>
      </c>
      <c r="FD14" s="28">
        <f t="shared" si="149"/>
        <v>3</v>
      </c>
      <c r="FE14" s="28">
        <f t="shared" si="149"/>
        <v>3</v>
      </c>
      <c r="FF14" s="28">
        <f t="shared" si="149"/>
        <v>3</v>
      </c>
      <c r="FG14" s="28">
        <f t="shared" si="149"/>
        <v>3</v>
      </c>
      <c r="FH14" s="28">
        <f t="shared" si="149"/>
        <v>3</v>
      </c>
      <c r="FI14" s="28">
        <f t="shared" si="149"/>
        <v>3</v>
      </c>
      <c r="FJ14" s="28">
        <f t="shared" si="149"/>
        <v>3</v>
      </c>
      <c r="FK14" s="28">
        <f t="shared" si="149"/>
        <v>3</v>
      </c>
      <c r="FL14" s="28">
        <f t="shared" si="149"/>
        <v>3</v>
      </c>
      <c r="FM14" s="28">
        <f t="shared" si="149"/>
        <v>3</v>
      </c>
      <c r="FN14" s="28">
        <f t="shared" si="149"/>
        <v>3</v>
      </c>
      <c r="FO14" s="28">
        <f t="shared" si="149"/>
        <v>3</v>
      </c>
      <c r="FP14" s="28">
        <f t="shared" si="149"/>
        <v>3</v>
      </c>
      <c r="FQ14" s="28">
        <f t="shared" si="149"/>
        <v>3</v>
      </c>
      <c r="FR14" s="28">
        <f t="shared" si="149"/>
        <v>3</v>
      </c>
      <c r="FS14" s="28">
        <f t="shared" si="149"/>
        <v>3</v>
      </c>
      <c r="FT14" s="28">
        <f t="shared" ref="FT14" si="150">FS14</f>
        <v>3</v>
      </c>
      <c r="FU14" s="28">
        <f t="shared" ref="FU14" si="151">FT14</f>
        <v>3</v>
      </c>
      <c r="FV14" s="28">
        <f t="shared" ref="FV14" si="152">FU14</f>
        <v>3</v>
      </c>
      <c r="FW14" s="28">
        <f t="shared" ref="FW14" si="153">FV14</f>
        <v>3</v>
      </c>
      <c r="FX14" s="28">
        <f t="shared" ref="FX14" si="154">FW14</f>
        <v>3</v>
      </c>
      <c r="FY14" s="28">
        <f t="shared" ref="FY14" si="155">FX14</f>
        <v>3</v>
      </c>
      <c r="FZ14" s="28">
        <f t="shared" ref="FZ14" si="156">FY14</f>
        <v>3</v>
      </c>
      <c r="GA14" s="28">
        <f t="shared" ref="GA14" si="157">FZ14</f>
        <v>3</v>
      </c>
      <c r="GB14" s="28">
        <f t="shared" ref="GB14" si="158">GA14</f>
        <v>3</v>
      </c>
      <c r="GC14" s="28">
        <f t="shared" ref="GC14" si="159">GB14</f>
        <v>3</v>
      </c>
      <c r="GD14" s="28">
        <f t="shared" ref="GD14" si="160">GC14</f>
        <v>3</v>
      </c>
      <c r="GE14" s="28">
        <f t="shared" ref="GE14" si="161">GD14</f>
        <v>3</v>
      </c>
      <c r="GF14" s="28">
        <f t="shared" ref="GF14" si="162">GE14</f>
        <v>3</v>
      </c>
      <c r="GG14" s="28">
        <f t="shared" ref="GG14" si="163">GF14</f>
        <v>3</v>
      </c>
      <c r="GH14" s="28">
        <f t="shared" ref="GH14" si="164">GG14</f>
        <v>3</v>
      </c>
      <c r="GI14" s="28">
        <f t="shared" ref="GI14" si="165">GH14</f>
        <v>3</v>
      </c>
      <c r="GJ14" s="28">
        <f t="shared" ref="GJ14" si="166">GI14</f>
        <v>3</v>
      </c>
      <c r="GK14" s="28">
        <f t="shared" ref="GK14" si="167">GJ14</f>
        <v>3</v>
      </c>
      <c r="GL14" s="28">
        <f t="shared" ref="GL14" si="168">GK14</f>
        <v>3</v>
      </c>
      <c r="GM14" s="28">
        <f t="shared" ref="GM14" si="169">GL14</f>
        <v>3</v>
      </c>
      <c r="GN14" s="28">
        <f t="shared" ref="GN14" si="170">GM14</f>
        <v>3</v>
      </c>
      <c r="GO14" s="28">
        <f t="shared" ref="GO14" si="171">GN14</f>
        <v>3</v>
      </c>
      <c r="GP14" s="28">
        <f t="shared" ref="GP14" si="172">GO14</f>
        <v>3</v>
      </c>
      <c r="GQ14" s="28">
        <f t="shared" ref="GQ14" si="173">GP14</f>
        <v>3</v>
      </c>
      <c r="GR14" s="28">
        <f t="shared" ref="GR14" si="174">GQ14</f>
        <v>3</v>
      </c>
      <c r="GS14" s="28">
        <f t="shared" ref="GS14" si="175">GR14</f>
        <v>3</v>
      </c>
      <c r="GT14" s="28">
        <f t="shared" ref="GT14" si="176">GS14</f>
        <v>3</v>
      </c>
      <c r="GU14" s="28">
        <f t="shared" ref="GU14" si="177">GT14</f>
        <v>3</v>
      </c>
      <c r="GV14" s="28">
        <f t="shared" ref="GV14" si="178">GU14</f>
        <v>3</v>
      </c>
      <c r="GW14" s="28">
        <f t="shared" ref="GW14" si="179">GV14</f>
        <v>3</v>
      </c>
      <c r="GX14" s="28">
        <f t="shared" ref="GX14" si="180">GW14</f>
        <v>3</v>
      </c>
      <c r="GY14" s="28">
        <f t="shared" ref="GY14" si="181">GX14</f>
        <v>3</v>
      </c>
      <c r="GZ14" s="28">
        <f t="shared" ref="GZ14" si="182">GY14</f>
        <v>3</v>
      </c>
      <c r="HA14" s="28">
        <f t="shared" ref="HA14" si="183">GZ14</f>
        <v>3</v>
      </c>
      <c r="HB14" s="28">
        <f t="shared" ref="HB14" si="184">HA14</f>
        <v>3</v>
      </c>
      <c r="HC14" s="28">
        <f t="shared" ref="HC14" si="185">HB14</f>
        <v>3</v>
      </c>
      <c r="HD14" s="28">
        <f t="shared" ref="HD14" si="186">HC14</f>
        <v>3</v>
      </c>
      <c r="HE14" s="28">
        <f t="shared" ref="HE14" si="187">HD14</f>
        <v>3</v>
      </c>
      <c r="HF14" s="28">
        <f t="shared" ref="HF14" si="188">HE14</f>
        <v>3</v>
      </c>
      <c r="HG14" s="28">
        <f t="shared" ref="HG14" si="189">HF14</f>
        <v>3</v>
      </c>
      <c r="HH14" s="28">
        <f t="shared" ref="HH14" si="190">HG14</f>
        <v>3</v>
      </c>
      <c r="HI14" s="28">
        <f t="shared" ref="HI14" si="191">HH14</f>
        <v>3</v>
      </c>
      <c r="HJ14" s="28">
        <f t="shared" ref="HJ14" si="192">HI14</f>
        <v>3</v>
      </c>
      <c r="HK14" s="28">
        <f t="shared" ref="HK14" si="193">HJ14</f>
        <v>3</v>
      </c>
      <c r="HL14" s="28">
        <f t="shared" ref="HL14" si="194">HK14</f>
        <v>3</v>
      </c>
      <c r="HM14" s="28">
        <f t="shared" ref="HM14" si="195">HL14</f>
        <v>3</v>
      </c>
      <c r="HN14" s="28">
        <f t="shared" ref="HN14" si="196">HM14</f>
        <v>3</v>
      </c>
      <c r="HO14" s="28">
        <f t="shared" ref="HO14" si="197">HN14</f>
        <v>3</v>
      </c>
      <c r="HP14" s="28">
        <f t="shared" ref="HP14" si="198">HO14</f>
        <v>3</v>
      </c>
      <c r="HQ14" s="28">
        <f t="shared" ref="HQ14" si="199">HP14</f>
        <v>3</v>
      </c>
      <c r="HR14" s="28">
        <f t="shared" ref="HR14" si="200">HQ14</f>
        <v>3</v>
      </c>
      <c r="HS14" s="28">
        <f t="shared" ref="HS14" si="201">HR14</f>
        <v>3</v>
      </c>
      <c r="HT14" s="28">
        <f t="shared" ref="HT14" si="202">HS14</f>
        <v>3</v>
      </c>
      <c r="HU14" s="28">
        <f t="shared" ref="HU14" si="203">HT14</f>
        <v>3</v>
      </c>
      <c r="HV14" s="28">
        <f t="shared" ref="HV14" si="204">HU14</f>
        <v>3</v>
      </c>
      <c r="HW14" s="28">
        <f t="shared" ref="HW14" si="205">HV14</f>
        <v>3</v>
      </c>
      <c r="HX14" s="28">
        <f t="shared" ref="HX14" si="206">HW14</f>
        <v>3</v>
      </c>
      <c r="HY14" s="28">
        <f t="shared" ref="HY14" si="207">HX14</f>
        <v>3</v>
      </c>
      <c r="HZ14" s="28">
        <f t="shared" ref="HZ14" si="208">HY14</f>
        <v>3</v>
      </c>
      <c r="IA14" s="28">
        <f t="shared" ref="IA14" si="209">HZ14</f>
        <v>3</v>
      </c>
      <c r="IB14" s="28">
        <f t="shared" ref="IB14" si="210">IA14</f>
        <v>3</v>
      </c>
      <c r="IC14" s="28">
        <f t="shared" ref="IC14" si="211">IB14</f>
        <v>3</v>
      </c>
      <c r="ID14" s="28">
        <f t="shared" ref="ID14" si="212">IC14</f>
        <v>3</v>
      </c>
      <c r="IE14" s="28">
        <f t="shared" ref="IE14" si="213">ID14</f>
        <v>3</v>
      </c>
      <c r="IF14" s="28">
        <f t="shared" ref="IF14" si="214">IE14</f>
        <v>3</v>
      </c>
      <c r="IG14" s="28">
        <f t="shared" ref="IG14" si="215">IF14</f>
        <v>3</v>
      </c>
      <c r="IH14" s="28">
        <f t="shared" ref="IH14" si="216">IG14</f>
        <v>3</v>
      </c>
      <c r="II14" s="28">
        <f t="shared" ref="II14" si="217">IH14</f>
        <v>3</v>
      </c>
      <c r="IJ14" s="28">
        <f t="shared" ref="IJ14" si="218">II14</f>
        <v>3</v>
      </c>
      <c r="IK14" s="28">
        <f t="shared" ref="IK14" si="219">IJ14</f>
        <v>3</v>
      </c>
      <c r="IL14" s="28">
        <f t="shared" ref="IL14:IM14" si="220">IK14</f>
        <v>3</v>
      </c>
      <c r="IM14" s="28">
        <f t="shared" si="220"/>
        <v>3</v>
      </c>
      <c r="IO14" s="28">
        <v>4</v>
      </c>
      <c r="IP14" s="28">
        <f t="shared" ref="IP14:KJ14" si="221">IO14</f>
        <v>4</v>
      </c>
      <c r="IQ14" s="28">
        <f t="shared" si="221"/>
        <v>4</v>
      </c>
      <c r="IR14" s="28">
        <f t="shared" si="221"/>
        <v>4</v>
      </c>
      <c r="IS14" s="28">
        <f t="shared" si="221"/>
        <v>4</v>
      </c>
      <c r="IT14" s="28">
        <f t="shared" si="221"/>
        <v>4</v>
      </c>
      <c r="IU14" s="28">
        <f t="shared" si="221"/>
        <v>4</v>
      </c>
      <c r="IV14" s="28">
        <f t="shared" si="221"/>
        <v>4</v>
      </c>
      <c r="IW14" s="28">
        <f t="shared" si="221"/>
        <v>4</v>
      </c>
      <c r="IX14" s="28">
        <f t="shared" si="221"/>
        <v>4</v>
      </c>
      <c r="IY14" s="28">
        <f t="shared" si="221"/>
        <v>4</v>
      </c>
      <c r="IZ14" s="28">
        <f t="shared" si="221"/>
        <v>4</v>
      </c>
      <c r="JA14" s="28">
        <f t="shared" si="221"/>
        <v>4</v>
      </c>
      <c r="JB14" s="28">
        <f t="shared" si="221"/>
        <v>4</v>
      </c>
      <c r="JC14" s="28">
        <f t="shared" si="221"/>
        <v>4</v>
      </c>
      <c r="JD14" s="28">
        <f t="shared" si="221"/>
        <v>4</v>
      </c>
      <c r="JE14" s="28">
        <f t="shared" si="221"/>
        <v>4</v>
      </c>
      <c r="JF14" s="28">
        <f t="shared" si="221"/>
        <v>4</v>
      </c>
      <c r="JG14" s="28">
        <f t="shared" si="221"/>
        <v>4</v>
      </c>
      <c r="JH14" s="28">
        <f t="shared" si="221"/>
        <v>4</v>
      </c>
      <c r="JI14" s="28">
        <f t="shared" si="221"/>
        <v>4</v>
      </c>
      <c r="JJ14" s="28">
        <f t="shared" si="221"/>
        <v>4</v>
      </c>
      <c r="JK14" s="28">
        <f t="shared" si="221"/>
        <v>4</v>
      </c>
      <c r="JL14" s="28">
        <f t="shared" si="221"/>
        <v>4</v>
      </c>
      <c r="JM14" s="28">
        <f t="shared" si="221"/>
        <v>4</v>
      </c>
      <c r="JN14" s="28">
        <f t="shared" si="221"/>
        <v>4</v>
      </c>
      <c r="JO14" s="28">
        <f t="shared" si="221"/>
        <v>4</v>
      </c>
      <c r="JP14" s="28">
        <f t="shared" si="221"/>
        <v>4</v>
      </c>
      <c r="JQ14" s="28">
        <f t="shared" si="221"/>
        <v>4</v>
      </c>
      <c r="JR14" s="28">
        <f t="shared" si="221"/>
        <v>4</v>
      </c>
      <c r="JS14" s="28">
        <f t="shared" si="221"/>
        <v>4</v>
      </c>
      <c r="JT14" s="28">
        <f t="shared" si="221"/>
        <v>4</v>
      </c>
      <c r="JU14" s="28">
        <f t="shared" si="221"/>
        <v>4</v>
      </c>
      <c r="JV14" s="28">
        <f t="shared" si="221"/>
        <v>4</v>
      </c>
      <c r="JW14" s="28">
        <f t="shared" si="221"/>
        <v>4</v>
      </c>
      <c r="JX14" s="28">
        <f t="shared" si="221"/>
        <v>4</v>
      </c>
      <c r="JY14" s="28">
        <f t="shared" si="221"/>
        <v>4</v>
      </c>
      <c r="JZ14" s="28">
        <f t="shared" si="221"/>
        <v>4</v>
      </c>
      <c r="KA14" s="28">
        <f t="shared" si="221"/>
        <v>4</v>
      </c>
      <c r="KB14" s="28">
        <f t="shared" si="221"/>
        <v>4</v>
      </c>
      <c r="KC14" s="28">
        <f t="shared" si="221"/>
        <v>4</v>
      </c>
      <c r="KD14" s="28">
        <f t="shared" si="221"/>
        <v>4</v>
      </c>
      <c r="KE14" s="28">
        <f t="shared" si="221"/>
        <v>4</v>
      </c>
      <c r="KF14" s="28">
        <f t="shared" si="221"/>
        <v>4</v>
      </c>
      <c r="KG14" s="28">
        <f t="shared" si="221"/>
        <v>4</v>
      </c>
      <c r="KH14" s="28">
        <f t="shared" si="221"/>
        <v>4</v>
      </c>
      <c r="KI14" s="28">
        <f t="shared" si="221"/>
        <v>4</v>
      </c>
      <c r="KJ14" s="28">
        <f t="shared" si="221"/>
        <v>4</v>
      </c>
      <c r="KK14" s="28">
        <f t="shared" ref="KK14" si="222">KJ14</f>
        <v>4</v>
      </c>
      <c r="KL14" s="28">
        <f t="shared" ref="KL14" si="223">KK14</f>
        <v>4</v>
      </c>
      <c r="KM14" s="28">
        <f t="shared" ref="KM14" si="224">KL14</f>
        <v>4</v>
      </c>
      <c r="KN14" s="28">
        <f t="shared" ref="KN14" si="225">KM14</f>
        <v>4</v>
      </c>
      <c r="KO14" s="28">
        <f t="shared" ref="KO14" si="226">KN14</f>
        <v>4</v>
      </c>
      <c r="KP14" s="28">
        <f t="shared" ref="KP14" si="227">KO14</f>
        <v>4</v>
      </c>
      <c r="KQ14" s="28">
        <f t="shared" ref="KQ14" si="228">KP14</f>
        <v>4</v>
      </c>
      <c r="KR14" s="28">
        <f t="shared" ref="KR14" si="229">KQ14</f>
        <v>4</v>
      </c>
      <c r="KS14" s="28">
        <f t="shared" ref="KS14" si="230">KR14</f>
        <v>4</v>
      </c>
      <c r="KT14" s="28">
        <f t="shared" ref="KT14" si="231">KS14</f>
        <v>4</v>
      </c>
      <c r="KU14" s="28">
        <f t="shared" ref="KU14" si="232">KT14</f>
        <v>4</v>
      </c>
      <c r="KV14" s="28">
        <f t="shared" ref="KV14" si="233">KU14</f>
        <v>4</v>
      </c>
      <c r="KW14" s="28">
        <f t="shared" ref="KW14" si="234">KV14</f>
        <v>4</v>
      </c>
      <c r="KX14" s="28">
        <f t="shared" ref="KX14" si="235">KW14</f>
        <v>4</v>
      </c>
      <c r="KY14" s="28">
        <f t="shared" ref="KY14" si="236">KX14</f>
        <v>4</v>
      </c>
      <c r="KZ14" s="28">
        <f t="shared" ref="KZ14" si="237">KY14</f>
        <v>4</v>
      </c>
      <c r="LA14" s="28">
        <f t="shared" ref="LA14" si="238">KZ14</f>
        <v>4</v>
      </c>
      <c r="LB14" s="28">
        <f t="shared" ref="LB14" si="239">LA14</f>
        <v>4</v>
      </c>
      <c r="LC14" s="28">
        <f t="shared" ref="LC14" si="240">LB14</f>
        <v>4</v>
      </c>
      <c r="LD14" s="28">
        <f t="shared" ref="LD14" si="241">LC14</f>
        <v>4</v>
      </c>
      <c r="LE14" s="28">
        <f t="shared" ref="LE14" si="242">LD14</f>
        <v>4</v>
      </c>
      <c r="LF14" s="28">
        <f t="shared" ref="LF14" si="243">LE14</f>
        <v>4</v>
      </c>
      <c r="LG14" s="28">
        <f t="shared" ref="LG14" si="244">LF14</f>
        <v>4</v>
      </c>
      <c r="LH14" s="28">
        <f t="shared" ref="LH14" si="245">LG14</f>
        <v>4</v>
      </c>
      <c r="LI14" s="28">
        <f t="shared" ref="LI14" si="246">LH14</f>
        <v>4</v>
      </c>
      <c r="LJ14" s="28">
        <f t="shared" ref="LJ14" si="247">LI14</f>
        <v>4</v>
      </c>
      <c r="LK14" s="28">
        <f t="shared" ref="LK14" si="248">LJ14</f>
        <v>4</v>
      </c>
      <c r="LL14" s="28">
        <f t="shared" ref="LL14" si="249">LK14</f>
        <v>4</v>
      </c>
      <c r="LM14" s="28">
        <f t="shared" ref="LM14" si="250">LL14</f>
        <v>4</v>
      </c>
      <c r="LN14" s="28">
        <f t="shared" ref="LN14" si="251">LM14</f>
        <v>4</v>
      </c>
      <c r="LO14" s="28">
        <f t="shared" ref="LO14" si="252">LN14</f>
        <v>4</v>
      </c>
      <c r="LP14" s="28">
        <f t="shared" ref="LP14" si="253">LO14</f>
        <v>4</v>
      </c>
      <c r="LQ14" s="28">
        <f t="shared" ref="LQ14" si="254">LP14</f>
        <v>4</v>
      </c>
      <c r="LR14" s="28">
        <f t="shared" ref="LR14" si="255">LQ14</f>
        <v>4</v>
      </c>
      <c r="LS14" s="28">
        <f t="shared" ref="LS14" si="256">LR14</f>
        <v>4</v>
      </c>
      <c r="LT14" s="28">
        <f t="shared" ref="LT14" si="257">LS14</f>
        <v>4</v>
      </c>
      <c r="LU14" s="28">
        <f t="shared" ref="LU14" si="258">LT14</f>
        <v>4</v>
      </c>
      <c r="LV14" s="28">
        <f t="shared" ref="LV14" si="259">LU14</f>
        <v>4</v>
      </c>
      <c r="LW14" s="28">
        <f t="shared" ref="LW14" si="260">LV14</f>
        <v>4</v>
      </c>
      <c r="LX14" s="28">
        <f t="shared" ref="LX14" si="261">LW14</f>
        <v>4</v>
      </c>
      <c r="LY14" s="28">
        <f t="shared" ref="LY14" si="262">LX14</f>
        <v>4</v>
      </c>
      <c r="LZ14" s="28">
        <f t="shared" ref="LZ14" si="263">LY14</f>
        <v>4</v>
      </c>
      <c r="MA14" s="28">
        <f t="shared" ref="MA14" si="264">LZ14</f>
        <v>4</v>
      </c>
      <c r="MB14" s="28">
        <f t="shared" ref="MB14" si="265">MA14</f>
        <v>4</v>
      </c>
      <c r="MC14" s="28">
        <f t="shared" ref="MC14" si="266">MB14</f>
        <v>4</v>
      </c>
      <c r="MD14" s="28">
        <f t="shared" ref="MD14" si="267">MC14</f>
        <v>4</v>
      </c>
      <c r="ME14" s="28">
        <f t="shared" ref="ME14" si="268">MD14</f>
        <v>4</v>
      </c>
      <c r="MF14" s="28">
        <f t="shared" ref="MF14" si="269">ME14</f>
        <v>4</v>
      </c>
      <c r="MG14" s="28">
        <f t="shared" ref="MG14" si="270">MF14</f>
        <v>4</v>
      </c>
      <c r="MH14" s="28">
        <f t="shared" ref="MH14" si="271">MG14</f>
        <v>4</v>
      </c>
      <c r="MI14" s="28">
        <f t="shared" ref="MI14" si="272">MH14</f>
        <v>4</v>
      </c>
      <c r="MJ14" s="28">
        <f t="shared" ref="MJ14" si="273">MI14</f>
        <v>4</v>
      </c>
      <c r="MK14" s="28">
        <f t="shared" ref="MK14" si="274">MJ14</f>
        <v>4</v>
      </c>
      <c r="ML14" s="28">
        <f t="shared" ref="ML14" si="275">MK14</f>
        <v>4</v>
      </c>
      <c r="MM14" s="28">
        <f t="shared" ref="MM14" si="276">ML14</f>
        <v>4</v>
      </c>
      <c r="MN14" s="28">
        <f t="shared" ref="MN14" si="277">MM14</f>
        <v>4</v>
      </c>
      <c r="MO14" s="28">
        <f t="shared" ref="MO14" si="278">MN14</f>
        <v>4</v>
      </c>
      <c r="MP14" s="28">
        <f t="shared" ref="MP14" si="279">MO14</f>
        <v>4</v>
      </c>
      <c r="MQ14" s="28">
        <f t="shared" ref="MQ14" si="280">MP14</f>
        <v>4</v>
      </c>
      <c r="MR14" s="28">
        <f t="shared" ref="MR14" si="281">MQ14</f>
        <v>4</v>
      </c>
      <c r="MS14" s="28">
        <f t="shared" ref="MS14" si="282">MR14</f>
        <v>4</v>
      </c>
      <c r="MT14" s="28">
        <f t="shared" ref="MT14" si="283">MS14</f>
        <v>4</v>
      </c>
      <c r="MU14" s="28">
        <f t="shared" ref="MU14" si="284">MT14</f>
        <v>4</v>
      </c>
      <c r="MV14" s="28">
        <f t="shared" ref="MV14" si="285">MU14</f>
        <v>4</v>
      </c>
      <c r="MW14" s="28">
        <f t="shared" ref="MW14" si="286">MV14</f>
        <v>4</v>
      </c>
      <c r="MX14" s="28">
        <f t="shared" ref="MX14" si="287">MW14</f>
        <v>4</v>
      </c>
      <c r="MY14" s="28">
        <f t="shared" ref="MY14" si="288">MX14</f>
        <v>4</v>
      </c>
      <c r="MZ14" s="28">
        <f t="shared" ref="MZ14" si="289">MY14</f>
        <v>4</v>
      </c>
      <c r="NA14" s="28">
        <f t="shared" ref="NA14" si="290">MZ14</f>
        <v>4</v>
      </c>
      <c r="NB14" s="28">
        <f t="shared" ref="NB14" si="291">NA14</f>
        <v>4</v>
      </c>
      <c r="NC14" s="28">
        <f t="shared" ref="NC14" si="292">NB14</f>
        <v>4</v>
      </c>
      <c r="ND14" s="28">
        <f t="shared" ref="ND14" si="293">NC14</f>
        <v>4</v>
      </c>
      <c r="NF14" s="28">
        <v>5</v>
      </c>
      <c r="NG14" s="28">
        <f t="shared" ref="NG14:PA14" si="294">NF14</f>
        <v>5</v>
      </c>
      <c r="NH14" s="28">
        <f t="shared" si="294"/>
        <v>5</v>
      </c>
      <c r="NI14" s="28">
        <f t="shared" si="294"/>
        <v>5</v>
      </c>
      <c r="NJ14" s="28">
        <f t="shared" si="294"/>
        <v>5</v>
      </c>
      <c r="NK14" s="28">
        <f t="shared" si="294"/>
        <v>5</v>
      </c>
      <c r="NL14" s="28">
        <f t="shared" si="294"/>
        <v>5</v>
      </c>
      <c r="NM14" s="28">
        <f t="shared" si="294"/>
        <v>5</v>
      </c>
      <c r="NN14" s="28">
        <f t="shared" si="294"/>
        <v>5</v>
      </c>
      <c r="NO14" s="28">
        <f t="shared" si="294"/>
        <v>5</v>
      </c>
      <c r="NP14" s="28">
        <f t="shared" si="294"/>
        <v>5</v>
      </c>
      <c r="NQ14" s="28">
        <f t="shared" si="294"/>
        <v>5</v>
      </c>
      <c r="NR14" s="28">
        <f t="shared" si="294"/>
        <v>5</v>
      </c>
      <c r="NS14" s="28">
        <f t="shared" si="294"/>
        <v>5</v>
      </c>
      <c r="NT14" s="28">
        <f t="shared" si="294"/>
        <v>5</v>
      </c>
      <c r="NU14" s="28">
        <f t="shared" si="294"/>
        <v>5</v>
      </c>
      <c r="NV14" s="28">
        <f t="shared" si="294"/>
        <v>5</v>
      </c>
      <c r="NW14" s="28">
        <f t="shared" si="294"/>
        <v>5</v>
      </c>
      <c r="NX14" s="28">
        <f t="shared" si="294"/>
        <v>5</v>
      </c>
      <c r="NY14" s="28">
        <f t="shared" si="294"/>
        <v>5</v>
      </c>
      <c r="NZ14" s="28">
        <f t="shared" si="294"/>
        <v>5</v>
      </c>
      <c r="OA14" s="28">
        <f t="shared" si="294"/>
        <v>5</v>
      </c>
      <c r="OB14" s="28">
        <f t="shared" si="294"/>
        <v>5</v>
      </c>
      <c r="OC14" s="28">
        <f t="shared" si="294"/>
        <v>5</v>
      </c>
      <c r="OD14" s="28">
        <f t="shared" si="294"/>
        <v>5</v>
      </c>
      <c r="OE14" s="28">
        <f t="shared" si="294"/>
        <v>5</v>
      </c>
      <c r="OF14" s="28">
        <f t="shared" si="294"/>
        <v>5</v>
      </c>
      <c r="OG14" s="28">
        <f t="shared" si="294"/>
        <v>5</v>
      </c>
      <c r="OH14" s="28">
        <f t="shared" si="294"/>
        <v>5</v>
      </c>
      <c r="OI14" s="28">
        <f t="shared" si="294"/>
        <v>5</v>
      </c>
      <c r="OJ14" s="28">
        <f t="shared" si="294"/>
        <v>5</v>
      </c>
      <c r="OK14" s="28">
        <f t="shared" si="294"/>
        <v>5</v>
      </c>
      <c r="OL14" s="28">
        <f t="shared" si="294"/>
        <v>5</v>
      </c>
      <c r="OM14" s="28">
        <f t="shared" si="294"/>
        <v>5</v>
      </c>
      <c r="ON14" s="28">
        <f t="shared" si="294"/>
        <v>5</v>
      </c>
      <c r="OO14" s="28">
        <f t="shared" si="294"/>
        <v>5</v>
      </c>
      <c r="OP14" s="28">
        <f t="shared" si="294"/>
        <v>5</v>
      </c>
      <c r="OQ14" s="28">
        <f t="shared" si="294"/>
        <v>5</v>
      </c>
      <c r="OR14" s="28">
        <f t="shared" si="294"/>
        <v>5</v>
      </c>
      <c r="OS14" s="28">
        <f t="shared" si="294"/>
        <v>5</v>
      </c>
      <c r="OT14" s="28">
        <f t="shared" si="294"/>
        <v>5</v>
      </c>
      <c r="OU14" s="28">
        <f t="shared" si="294"/>
        <v>5</v>
      </c>
      <c r="OV14" s="28">
        <f t="shared" si="294"/>
        <v>5</v>
      </c>
      <c r="OW14" s="28">
        <f t="shared" si="294"/>
        <v>5</v>
      </c>
      <c r="OX14" s="28">
        <f t="shared" si="294"/>
        <v>5</v>
      </c>
      <c r="OY14" s="28">
        <f t="shared" si="294"/>
        <v>5</v>
      </c>
      <c r="OZ14" s="28">
        <f t="shared" si="294"/>
        <v>5</v>
      </c>
      <c r="PA14" s="28">
        <f t="shared" si="294"/>
        <v>5</v>
      </c>
      <c r="PB14" s="28">
        <f t="shared" ref="PB14" si="295">PA14</f>
        <v>5</v>
      </c>
      <c r="PC14" s="28">
        <f t="shared" ref="PC14" si="296">PB14</f>
        <v>5</v>
      </c>
      <c r="PD14" s="28">
        <f t="shared" ref="PD14" si="297">PC14</f>
        <v>5</v>
      </c>
      <c r="PE14" s="28">
        <f t="shared" ref="PE14" si="298">PD14</f>
        <v>5</v>
      </c>
      <c r="PF14" s="28">
        <f t="shared" ref="PF14" si="299">PE14</f>
        <v>5</v>
      </c>
      <c r="PG14" s="28">
        <f t="shared" ref="PG14" si="300">PF14</f>
        <v>5</v>
      </c>
      <c r="PH14" s="28">
        <f t="shared" ref="PH14" si="301">PG14</f>
        <v>5</v>
      </c>
      <c r="PI14" s="28">
        <f t="shared" ref="PI14" si="302">PH14</f>
        <v>5</v>
      </c>
      <c r="PJ14" s="28">
        <f t="shared" ref="PJ14" si="303">PI14</f>
        <v>5</v>
      </c>
      <c r="PK14" s="28">
        <f t="shared" ref="PK14" si="304">PJ14</f>
        <v>5</v>
      </c>
      <c r="PL14" s="28">
        <f t="shared" ref="PL14" si="305">PK14</f>
        <v>5</v>
      </c>
      <c r="PM14" s="28">
        <f t="shared" ref="PM14" si="306">PL14</f>
        <v>5</v>
      </c>
      <c r="PN14" s="28">
        <f t="shared" ref="PN14" si="307">PM14</f>
        <v>5</v>
      </c>
      <c r="PO14" s="28">
        <f t="shared" ref="PO14" si="308">PN14</f>
        <v>5</v>
      </c>
      <c r="PP14" s="28">
        <f t="shared" ref="PP14" si="309">PO14</f>
        <v>5</v>
      </c>
      <c r="PQ14" s="28">
        <f t="shared" ref="PQ14" si="310">PP14</f>
        <v>5</v>
      </c>
      <c r="PR14" s="28">
        <f t="shared" ref="PR14" si="311">PQ14</f>
        <v>5</v>
      </c>
      <c r="PS14" s="28">
        <f t="shared" ref="PS14" si="312">PR14</f>
        <v>5</v>
      </c>
      <c r="PT14" s="28">
        <f t="shared" ref="PT14" si="313">PS14</f>
        <v>5</v>
      </c>
      <c r="PU14" s="28">
        <f t="shared" ref="PU14" si="314">PT14</f>
        <v>5</v>
      </c>
      <c r="PV14" s="28">
        <f t="shared" ref="PV14" si="315">PU14</f>
        <v>5</v>
      </c>
      <c r="PW14" s="28">
        <f t="shared" ref="PW14" si="316">PV14</f>
        <v>5</v>
      </c>
      <c r="PX14" s="28">
        <f t="shared" ref="PX14" si="317">PW14</f>
        <v>5</v>
      </c>
      <c r="PY14" s="28">
        <f t="shared" ref="PY14" si="318">PX14</f>
        <v>5</v>
      </c>
      <c r="PZ14" s="28">
        <f t="shared" ref="PZ14" si="319">PY14</f>
        <v>5</v>
      </c>
      <c r="QA14" s="28">
        <f t="shared" ref="QA14" si="320">PZ14</f>
        <v>5</v>
      </c>
      <c r="QB14" s="28">
        <f t="shared" ref="QB14" si="321">QA14</f>
        <v>5</v>
      </c>
      <c r="QC14" s="28">
        <f t="shared" ref="QC14" si="322">QB14</f>
        <v>5</v>
      </c>
      <c r="QD14" s="28">
        <f t="shared" ref="QD14" si="323">QC14</f>
        <v>5</v>
      </c>
      <c r="QE14" s="28">
        <f t="shared" ref="QE14" si="324">QD14</f>
        <v>5</v>
      </c>
      <c r="QF14" s="28">
        <f t="shared" ref="QF14" si="325">QE14</f>
        <v>5</v>
      </c>
      <c r="QG14" s="28">
        <f t="shared" ref="QG14" si="326">QF14</f>
        <v>5</v>
      </c>
      <c r="QH14" s="28">
        <f t="shared" ref="QH14" si="327">QG14</f>
        <v>5</v>
      </c>
      <c r="QI14" s="28">
        <f t="shared" ref="QI14" si="328">QH14</f>
        <v>5</v>
      </c>
      <c r="QJ14" s="28">
        <f t="shared" ref="QJ14" si="329">QI14</f>
        <v>5</v>
      </c>
      <c r="QK14" s="28">
        <f t="shared" ref="QK14" si="330">QJ14</f>
        <v>5</v>
      </c>
      <c r="QL14" s="28">
        <f t="shared" ref="QL14" si="331">QK14</f>
        <v>5</v>
      </c>
      <c r="QM14" s="28">
        <f t="shared" ref="QM14" si="332">QL14</f>
        <v>5</v>
      </c>
      <c r="QN14" s="28">
        <f t="shared" ref="QN14" si="333">QM14</f>
        <v>5</v>
      </c>
      <c r="QO14" s="28">
        <f t="shared" ref="QO14" si="334">QN14</f>
        <v>5</v>
      </c>
      <c r="QP14" s="28">
        <f t="shared" ref="QP14" si="335">QO14</f>
        <v>5</v>
      </c>
      <c r="QQ14" s="28">
        <f t="shared" ref="QQ14" si="336">QP14</f>
        <v>5</v>
      </c>
      <c r="QR14" s="28">
        <f t="shared" ref="QR14" si="337">QQ14</f>
        <v>5</v>
      </c>
      <c r="QS14" s="28">
        <f t="shared" ref="QS14" si="338">QR14</f>
        <v>5</v>
      </c>
      <c r="QT14" s="28">
        <f t="shared" ref="QT14" si="339">QS14</f>
        <v>5</v>
      </c>
      <c r="QU14" s="28">
        <f t="shared" ref="QU14" si="340">QT14</f>
        <v>5</v>
      </c>
      <c r="QV14" s="28">
        <f t="shared" ref="QV14" si="341">QU14</f>
        <v>5</v>
      </c>
      <c r="QW14" s="28">
        <f t="shared" ref="QW14" si="342">QV14</f>
        <v>5</v>
      </c>
      <c r="QX14" s="28">
        <f t="shared" ref="QX14" si="343">QW14</f>
        <v>5</v>
      </c>
      <c r="QY14" s="28">
        <f t="shared" ref="QY14" si="344">QX14</f>
        <v>5</v>
      </c>
      <c r="QZ14" s="28">
        <f t="shared" ref="QZ14" si="345">QY14</f>
        <v>5</v>
      </c>
      <c r="RA14" s="28">
        <f t="shared" ref="RA14" si="346">QZ14</f>
        <v>5</v>
      </c>
      <c r="RB14" s="28">
        <f t="shared" ref="RB14" si="347">RA14</f>
        <v>5</v>
      </c>
      <c r="RC14" s="28">
        <f t="shared" ref="RC14" si="348">RB14</f>
        <v>5</v>
      </c>
      <c r="RD14" s="28">
        <f t="shared" ref="RD14" si="349">RC14</f>
        <v>5</v>
      </c>
      <c r="RE14" s="28">
        <f t="shared" ref="RE14" si="350">RD14</f>
        <v>5</v>
      </c>
      <c r="RF14" s="28">
        <f t="shared" ref="RF14" si="351">RE14</f>
        <v>5</v>
      </c>
      <c r="RG14" s="28">
        <f t="shared" ref="RG14" si="352">RF14</f>
        <v>5</v>
      </c>
      <c r="RH14" s="28">
        <f t="shared" ref="RH14" si="353">RG14</f>
        <v>5</v>
      </c>
      <c r="RI14" s="28">
        <f t="shared" ref="RI14" si="354">RH14</f>
        <v>5</v>
      </c>
      <c r="RJ14" s="28">
        <f t="shared" ref="RJ14" si="355">RI14</f>
        <v>5</v>
      </c>
      <c r="RK14" s="28">
        <f t="shared" ref="RK14" si="356">RJ14</f>
        <v>5</v>
      </c>
      <c r="RL14" s="28">
        <f t="shared" ref="RL14" si="357">RK14</f>
        <v>5</v>
      </c>
      <c r="RM14" s="28">
        <f t="shared" ref="RM14" si="358">RL14</f>
        <v>5</v>
      </c>
      <c r="RN14" s="28">
        <f t="shared" ref="RN14" si="359">RM14</f>
        <v>5</v>
      </c>
      <c r="RO14" s="28">
        <f t="shared" ref="RO14" si="360">RN14</f>
        <v>5</v>
      </c>
      <c r="RP14" s="28">
        <f t="shared" ref="RP14" si="361">RO14</f>
        <v>5</v>
      </c>
      <c r="RQ14" s="28">
        <f t="shared" ref="RQ14" si="362">RP14</f>
        <v>5</v>
      </c>
      <c r="RR14" s="28">
        <f t="shared" ref="RR14" si="363">RQ14</f>
        <v>5</v>
      </c>
      <c r="RS14" s="28">
        <f t="shared" ref="RS14" si="364">RR14</f>
        <v>5</v>
      </c>
      <c r="RT14" s="28">
        <f t="shared" ref="RT14:RU14" si="365">RS14</f>
        <v>5</v>
      </c>
      <c r="RU14" s="28">
        <f t="shared" si="365"/>
        <v>5</v>
      </c>
      <c r="RW14" s="33">
        <v>6</v>
      </c>
      <c r="RX14" s="33">
        <f t="shared" ref="RX14" si="366">RW14</f>
        <v>6</v>
      </c>
      <c r="RY14" s="33">
        <f t="shared" ref="RY14" si="367">RX14</f>
        <v>6</v>
      </c>
      <c r="RZ14" s="33">
        <f t="shared" ref="RZ14" si="368">RY14</f>
        <v>6</v>
      </c>
      <c r="SA14" s="33">
        <f t="shared" ref="SA14" si="369">RZ14</f>
        <v>6</v>
      </c>
      <c r="SB14" s="33">
        <f t="shared" ref="SB14" si="370">SA14</f>
        <v>6</v>
      </c>
      <c r="SC14" s="33">
        <f t="shared" ref="SC14" si="371">SB14</f>
        <v>6</v>
      </c>
      <c r="SD14" s="33">
        <f t="shared" ref="SD14" si="372">SC14</f>
        <v>6</v>
      </c>
      <c r="SE14" s="33">
        <f t="shared" ref="SE14" si="373">SD14</f>
        <v>6</v>
      </c>
      <c r="SF14" s="33">
        <f t="shared" ref="SF14" si="374">SE14</f>
        <v>6</v>
      </c>
      <c r="SG14" s="33">
        <f t="shared" ref="SG14" si="375">SF14</f>
        <v>6</v>
      </c>
      <c r="SH14" s="33">
        <f t="shared" ref="SH14" si="376">SG14</f>
        <v>6</v>
      </c>
      <c r="SI14" s="33">
        <f t="shared" ref="SI14" si="377">SH14</f>
        <v>6</v>
      </c>
      <c r="SJ14" s="33">
        <f t="shared" ref="SJ14" si="378">SI14</f>
        <v>6</v>
      </c>
      <c r="SK14" s="33">
        <f t="shared" ref="SK14" si="379">SJ14</f>
        <v>6</v>
      </c>
      <c r="SL14" s="33">
        <f t="shared" ref="SL14" si="380">SK14</f>
        <v>6</v>
      </c>
      <c r="SM14" s="33">
        <f t="shared" ref="SM14" si="381">SL14</f>
        <v>6</v>
      </c>
      <c r="SN14" s="33">
        <f t="shared" ref="SN14" si="382">SM14</f>
        <v>6</v>
      </c>
      <c r="SO14" s="33">
        <f t="shared" ref="SO14" si="383">SN14</f>
        <v>6</v>
      </c>
      <c r="SP14" s="33">
        <f t="shared" ref="SP14" si="384">SO14</f>
        <v>6</v>
      </c>
      <c r="SQ14" s="33">
        <f t="shared" ref="SQ14" si="385">SP14</f>
        <v>6</v>
      </c>
      <c r="SR14" s="33">
        <f t="shared" ref="SR14" si="386">SQ14</f>
        <v>6</v>
      </c>
      <c r="SS14" s="33">
        <f t="shared" ref="SS14" si="387">SR14</f>
        <v>6</v>
      </c>
      <c r="ST14" s="33">
        <f t="shared" ref="ST14" si="388">SS14</f>
        <v>6</v>
      </c>
      <c r="SU14" s="33">
        <f t="shared" ref="SU14" si="389">ST14</f>
        <v>6</v>
      </c>
      <c r="SV14" s="33">
        <f t="shared" ref="SV14" si="390">SU14</f>
        <v>6</v>
      </c>
      <c r="SW14" s="33">
        <f t="shared" ref="SW14" si="391">SV14</f>
        <v>6</v>
      </c>
      <c r="SX14" s="33">
        <f t="shared" ref="SX14" si="392">SW14</f>
        <v>6</v>
      </c>
      <c r="SY14" s="33">
        <f t="shared" ref="SY14" si="393">SX14</f>
        <v>6</v>
      </c>
      <c r="SZ14" s="33">
        <f t="shared" ref="SZ14" si="394">SY14</f>
        <v>6</v>
      </c>
      <c r="TA14" s="33">
        <f t="shared" ref="TA14" si="395">SZ14</f>
        <v>6</v>
      </c>
      <c r="TB14" s="33">
        <f t="shared" ref="TB14" si="396">TA14</f>
        <v>6</v>
      </c>
      <c r="TC14" s="33">
        <f t="shared" ref="TC14" si="397">TB14</f>
        <v>6</v>
      </c>
      <c r="TD14" s="33">
        <f t="shared" ref="TD14" si="398">TC14</f>
        <v>6</v>
      </c>
      <c r="TE14" s="33">
        <f t="shared" ref="TE14" si="399">TD14</f>
        <v>6</v>
      </c>
      <c r="TF14" s="33">
        <f t="shared" ref="TF14" si="400">TE14</f>
        <v>6</v>
      </c>
      <c r="TG14" s="33">
        <f t="shared" ref="TG14" si="401">TF14</f>
        <v>6</v>
      </c>
      <c r="TH14" s="33">
        <f t="shared" ref="TH14" si="402">TG14</f>
        <v>6</v>
      </c>
      <c r="TI14" s="33">
        <f t="shared" ref="TI14" si="403">TH14</f>
        <v>6</v>
      </c>
      <c r="TJ14" s="33">
        <f t="shared" ref="TJ14" si="404">TI14</f>
        <v>6</v>
      </c>
      <c r="TK14" s="33">
        <f t="shared" ref="TK14" si="405">TJ14</f>
        <v>6</v>
      </c>
      <c r="TL14" s="33">
        <f t="shared" ref="TL14" si="406">TK14</f>
        <v>6</v>
      </c>
      <c r="TM14" s="33">
        <f t="shared" ref="TM14" si="407">TL14</f>
        <v>6</v>
      </c>
      <c r="TN14" s="33">
        <f t="shared" ref="TN14" si="408">TM14</f>
        <v>6</v>
      </c>
      <c r="TO14" s="33">
        <f t="shared" ref="TO14" si="409">TN14</f>
        <v>6</v>
      </c>
      <c r="TP14" s="33">
        <f t="shared" ref="TP14" si="410">TO14</f>
        <v>6</v>
      </c>
      <c r="TQ14" s="33">
        <f t="shared" ref="TQ14" si="411">TP14</f>
        <v>6</v>
      </c>
      <c r="TR14" s="33">
        <f t="shared" ref="TR14" si="412">TQ14</f>
        <v>6</v>
      </c>
      <c r="TS14" s="33">
        <f t="shared" ref="TS14" si="413">TR14</f>
        <v>6</v>
      </c>
      <c r="TT14" s="33">
        <f t="shared" ref="TT14" si="414">TS14</f>
        <v>6</v>
      </c>
      <c r="TU14" s="33">
        <f t="shared" ref="TU14" si="415">TT14</f>
        <v>6</v>
      </c>
      <c r="TV14" s="33">
        <f t="shared" ref="TV14" si="416">TU14</f>
        <v>6</v>
      </c>
      <c r="TW14" s="33">
        <f t="shared" ref="TW14" si="417">TV14</f>
        <v>6</v>
      </c>
      <c r="TX14" s="33">
        <f t="shared" ref="TX14" si="418">TW14</f>
        <v>6</v>
      </c>
      <c r="TY14" s="33">
        <f t="shared" ref="TY14" si="419">TX14</f>
        <v>6</v>
      </c>
      <c r="TZ14" s="33">
        <f t="shared" ref="TZ14" si="420">TY14</f>
        <v>6</v>
      </c>
      <c r="UA14" s="33">
        <f t="shared" ref="UA14" si="421">TZ14</f>
        <v>6</v>
      </c>
      <c r="UB14" s="33">
        <f t="shared" ref="UB14" si="422">UA14</f>
        <v>6</v>
      </c>
      <c r="UC14" s="33">
        <f t="shared" ref="UC14" si="423">UB14</f>
        <v>6</v>
      </c>
      <c r="UD14" s="33">
        <f t="shared" ref="UD14" si="424">UC14</f>
        <v>6</v>
      </c>
      <c r="UE14" s="33">
        <f t="shared" ref="UE14" si="425">UD14</f>
        <v>6</v>
      </c>
      <c r="UF14" s="33">
        <f t="shared" ref="UF14" si="426">UE14</f>
        <v>6</v>
      </c>
      <c r="UG14" s="33">
        <f t="shared" ref="UG14" si="427">UF14</f>
        <v>6</v>
      </c>
      <c r="UH14" s="33">
        <f t="shared" ref="UH14" si="428">UG14</f>
        <v>6</v>
      </c>
      <c r="UI14" s="33">
        <f t="shared" ref="UI14" si="429">UH14</f>
        <v>6</v>
      </c>
      <c r="UJ14" s="33">
        <f t="shared" ref="UJ14" si="430">UI14</f>
        <v>6</v>
      </c>
      <c r="UK14" s="33">
        <f t="shared" ref="UK14" si="431">UJ14</f>
        <v>6</v>
      </c>
      <c r="UL14" s="33">
        <f t="shared" ref="UL14" si="432">UK14</f>
        <v>6</v>
      </c>
      <c r="UM14" s="33">
        <f t="shared" ref="UM14" si="433">UL14</f>
        <v>6</v>
      </c>
      <c r="UN14" s="33">
        <f t="shared" ref="UN14" si="434">UM14</f>
        <v>6</v>
      </c>
      <c r="UO14" s="33">
        <f t="shared" ref="UO14" si="435">UN14</f>
        <v>6</v>
      </c>
      <c r="UP14" s="33">
        <f t="shared" ref="UP14" si="436">UO14</f>
        <v>6</v>
      </c>
      <c r="UQ14" s="33">
        <f t="shared" ref="UQ14" si="437">UP14</f>
        <v>6</v>
      </c>
      <c r="UR14" s="33">
        <f t="shared" ref="UR14" si="438">UQ14</f>
        <v>6</v>
      </c>
      <c r="US14" s="33">
        <f t="shared" ref="US14" si="439">UR14</f>
        <v>6</v>
      </c>
      <c r="UT14" s="33">
        <f t="shared" ref="UT14" si="440">US14</f>
        <v>6</v>
      </c>
      <c r="UU14" s="33">
        <f t="shared" ref="UU14" si="441">UT14</f>
        <v>6</v>
      </c>
      <c r="UV14" s="33">
        <f t="shared" ref="UV14" si="442">UU14</f>
        <v>6</v>
      </c>
      <c r="UW14" s="33">
        <f t="shared" ref="UW14" si="443">UV14</f>
        <v>6</v>
      </c>
      <c r="UX14" s="33">
        <f t="shared" ref="UX14" si="444">UW14</f>
        <v>6</v>
      </c>
      <c r="UY14" s="33">
        <f t="shared" ref="UY14" si="445">UX14</f>
        <v>6</v>
      </c>
      <c r="UZ14" s="33">
        <f t="shared" ref="UZ14" si="446">UY14</f>
        <v>6</v>
      </c>
      <c r="VA14" s="33">
        <f t="shared" ref="VA14" si="447">UZ14</f>
        <v>6</v>
      </c>
      <c r="VB14" s="33">
        <f t="shared" ref="VB14" si="448">VA14</f>
        <v>6</v>
      </c>
      <c r="VC14" s="33">
        <f t="shared" ref="VC14" si="449">VB14</f>
        <v>6</v>
      </c>
      <c r="VD14" s="33">
        <f t="shared" ref="VD14" si="450">VC14</f>
        <v>6</v>
      </c>
      <c r="VE14" s="33">
        <f t="shared" ref="VE14" si="451">VD14</f>
        <v>6</v>
      </c>
      <c r="VF14" s="33">
        <f t="shared" ref="VF14" si="452">VE14</f>
        <v>6</v>
      </c>
      <c r="VG14" s="33">
        <f t="shared" ref="VG14" si="453">VF14</f>
        <v>6</v>
      </c>
      <c r="VH14" s="33">
        <f t="shared" ref="VH14" si="454">VG14</f>
        <v>6</v>
      </c>
      <c r="VI14" s="33">
        <f t="shared" ref="VI14" si="455">VH14</f>
        <v>6</v>
      </c>
      <c r="VJ14" s="33">
        <f t="shared" ref="VJ14" si="456">VI14</f>
        <v>6</v>
      </c>
      <c r="VK14" s="33">
        <f t="shared" ref="VK14" si="457">VJ14</f>
        <v>6</v>
      </c>
      <c r="VL14" s="33">
        <f t="shared" ref="VL14" si="458">VK14</f>
        <v>6</v>
      </c>
      <c r="VM14" s="33">
        <f t="shared" ref="VM14" si="459">VL14</f>
        <v>6</v>
      </c>
      <c r="VN14" s="33">
        <f t="shared" ref="VN14" si="460">VM14</f>
        <v>6</v>
      </c>
      <c r="VO14" s="33">
        <f t="shared" ref="VO14" si="461">VN14</f>
        <v>6</v>
      </c>
      <c r="VP14" s="33">
        <f t="shared" ref="VP14" si="462">VO14</f>
        <v>6</v>
      </c>
      <c r="VQ14" s="33">
        <f t="shared" ref="VQ14" si="463">VP14</f>
        <v>6</v>
      </c>
      <c r="VR14" s="33">
        <f t="shared" ref="VR14" si="464">VQ14</f>
        <v>6</v>
      </c>
      <c r="VS14" s="33">
        <f t="shared" ref="VS14" si="465">VR14</f>
        <v>6</v>
      </c>
      <c r="VT14" s="33">
        <f t="shared" ref="VT14" si="466">VS14</f>
        <v>6</v>
      </c>
      <c r="VU14" s="33">
        <f t="shared" ref="VU14" si="467">VT14</f>
        <v>6</v>
      </c>
      <c r="VV14" s="33">
        <f t="shared" ref="VV14" si="468">VU14</f>
        <v>6</v>
      </c>
      <c r="VW14" s="33">
        <f t="shared" ref="VW14" si="469">VV14</f>
        <v>6</v>
      </c>
      <c r="VX14" s="33">
        <f t="shared" ref="VX14" si="470">VW14</f>
        <v>6</v>
      </c>
      <c r="VY14" s="33">
        <f t="shared" ref="VY14" si="471">VX14</f>
        <v>6</v>
      </c>
      <c r="VZ14" s="33">
        <f t="shared" ref="VZ14" si="472">VY14</f>
        <v>6</v>
      </c>
      <c r="WA14" s="33">
        <f t="shared" ref="WA14" si="473">VZ14</f>
        <v>6</v>
      </c>
      <c r="WB14" s="33">
        <f t="shared" ref="WB14" si="474">WA14</f>
        <v>6</v>
      </c>
      <c r="WC14" s="33">
        <f t="shared" ref="WC14" si="475">WB14</f>
        <v>6</v>
      </c>
      <c r="WD14" s="33">
        <f t="shared" ref="WD14" si="476">WC14</f>
        <v>6</v>
      </c>
      <c r="WE14" s="33">
        <f t="shared" ref="WE14" si="477">WD14</f>
        <v>6</v>
      </c>
      <c r="WF14" s="33">
        <f t="shared" ref="WF14" si="478">WE14</f>
        <v>6</v>
      </c>
      <c r="WG14" s="33">
        <f t="shared" ref="WG14" si="479">WF14</f>
        <v>6</v>
      </c>
      <c r="WH14" s="33">
        <f t="shared" ref="WH14" si="480">WG14</f>
        <v>6</v>
      </c>
      <c r="WI14" s="33">
        <f t="shared" ref="WI14" si="481">WH14</f>
        <v>6</v>
      </c>
      <c r="WJ14" s="33">
        <f t="shared" ref="WJ14" si="482">WI14</f>
        <v>6</v>
      </c>
      <c r="WK14" s="33">
        <f t="shared" ref="WK14" si="483">WJ14</f>
        <v>6</v>
      </c>
      <c r="WL14" s="33">
        <f t="shared" ref="WL14" si="484">WK14</f>
        <v>6</v>
      </c>
    </row>
    <row r="15" spans="2:610" x14ac:dyDescent="0.2">
      <c r="G15" s="65" t="s">
        <v>787</v>
      </c>
      <c r="H15" s="65" t="s">
        <v>787</v>
      </c>
      <c r="I15" s="65" t="s">
        <v>787</v>
      </c>
      <c r="J15" s="65" t="s">
        <v>787</v>
      </c>
      <c r="K15" s="65" t="s">
        <v>787</v>
      </c>
      <c r="L15" s="65" t="s">
        <v>787</v>
      </c>
      <c r="M15" s="65" t="s">
        <v>787</v>
      </c>
      <c r="N15" s="65" t="s">
        <v>787</v>
      </c>
      <c r="O15" s="65" t="s">
        <v>787</v>
      </c>
      <c r="P15" s="65" t="s">
        <v>787</v>
      </c>
      <c r="Q15" s="65" t="s">
        <v>787</v>
      </c>
      <c r="R15" s="65" t="s">
        <v>787</v>
      </c>
      <c r="S15" s="65" t="s">
        <v>787</v>
      </c>
      <c r="T15" s="65" t="s">
        <v>787</v>
      </c>
      <c r="U15" s="65" t="s">
        <v>787</v>
      </c>
      <c r="V15" s="65" t="s">
        <v>787</v>
      </c>
      <c r="W15" s="65" t="s">
        <v>787</v>
      </c>
      <c r="X15" s="65" t="s">
        <v>787</v>
      </c>
      <c r="Y15" s="65" t="s">
        <v>787</v>
      </c>
      <c r="Z15" s="65" t="s">
        <v>787</v>
      </c>
      <c r="AA15" s="65" t="s">
        <v>787</v>
      </c>
      <c r="AB15" s="65" t="s">
        <v>787</v>
      </c>
      <c r="AC15" s="65" t="s">
        <v>787</v>
      </c>
      <c r="AD15" s="65" t="s">
        <v>787</v>
      </c>
      <c r="AE15" s="65" t="s">
        <v>787</v>
      </c>
      <c r="AF15" s="65" t="s">
        <v>787</v>
      </c>
      <c r="AG15" s="65" t="s">
        <v>787</v>
      </c>
      <c r="AH15" s="65" t="s">
        <v>787</v>
      </c>
      <c r="AI15" s="65" t="s">
        <v>787</v>
      </c>
      <c r="AJ15" s="65" t="s">
        <v>787</v>
      </c>
      <c r="AK15" s="65" t="s">
        <v>787</v>
      </c>
      <c r="AL15" s="65" t="s">
        <v>787</v>
      </c>
      <c r="AM15" s="65" t="s">
        <v>787</v>
      </c>
      <c r="AN15" s="65" t="s">
        <v>787</v>
      </c>
      <c r="AO15" s="65" t="s">
        <v>787</v>
      </c>
      <c r="AP15" s="65" t="s">
        <v>787</v>
      </c>
      <c r="AQ15" s="65" t="s">
        <v>787</v>
      </c>
      <c r="AR15" s="65" t="s">
        <v>787</v>
      </c>
      <c r="AS15" s="65" t="s">
        <v>787</v>
      </c>
      <c r="AT15" s="65" t="s">
        <v>787</v>
      </c>
      <c r="AU15" s="65" t="s">
        <v>787</v>
      </c>
      <c r="AV15" s="65" t="s">
        <v>787</v>
      </c>
      <c r="AW15" s="65" t="s">
        <v>787</v>
      </c>
      <c r="AX15" s="65" t="s">
        <v>787</v>
      </c>
      <c r="AY15" s="65" t="s">
        <v>787</v>
      </c>
      <c r="AZ15" s="65" t="s">
        <v>787</v>
      </c>
      <c r="BA15" s="65" t="s">
        <v>787</v>
      </c>
      <c r="BB15" s="65" t="s">
        <v>787</v>
      </c>
      <c r="BC15" s="65" t="s">
        <v>787</v>
      </c>
      <c r="BD15" s="65" t="s">
        <v>787</v>
      </c>
      <c r="BE15" s="65" t="s">
        <v>787</v>
      </c>
      <c r="BF15" s="65" t="s">
        <v>787</v>
      </c>
      <c r="BG15" s="65" t="s">
        <v>787</v>
      </c>
      <c r="BH15" s="65" t="s">
        <v>787</v>
      </c>
      <c r="BI15" s="65" t="s">
        <v>787</v>
      </c>
      <c r="BJ15" s="65" t="s">
        <v>787</v>
      </c>
      <c r="BK15" s="65" t="s">
        <v>787</v>
      </c>
      <c r="BL15" s="65" t="s">
        <v>787</v>
      </c>
      <c r="BM15" s="65" t="s">
        <v>787</v>
      </c>
      <c r="BN15" s="65" t="s">
        <v>787</v>
      </c>
      <c r="BO15" s="65" t="s">
        <v>787</v>
      </c>
      <c r="BP15" s="65" t="s">
        <v>787</v>
      </c>
      <c r="BQ15" s="65" t="s">
        <v>787</v>
      </c>
      <c r="BR15" s="65" t="s">
        <v>787</v>
      </c>
      <c r="BS15" s="65" t="s">
        <v>787</v>
      </c>
      <c r="BT15" s="65" t="s">
        <v>787</v>
      </c>
      <c r="BU15" s="65" t="s">
        <v>787</v>
      </c>
      <c r="BV15" s="65" t="s">
        <v>787</v>
      </c>
      <c r="BW15" s="65" t="s">
        <v>787</v>
      </c>
      <c r="BX15" s="65" t="s">
        <v>787</v>
      </c>
      <c r="BY15" s="65" t="s">
        <v>787</v>
      </c>
      <c r="BZ15" s="65" t="s">
        <v>787</v>
      </c>
      <c r="CA15" s="65" t="s">
        <v>787</v>
      </c>
      <c r="CB15" s="65" t="s">
        <v>787</v>
      </c>
      <c r="CC15" s="65" t="s">
        <v>787</v>
      </c>
      <c r="CD15" s="65" t="s">
        <v>787</v>
      </c>
      <c r="CE15" s="65" t="s">
        <v>787</v>
      </c>
      <c r="CF15" s="65" t="s">
        <v>787</v>
      </c>
      <c r="CG15" s="65" t="s">
        <v>787</v>
      </c>
      <c r="CH15" s="65" t="s">
        <v>787</v>
      </c>
      <c r="CI15" s="65" t="s">
        <v>787</v>
      </c>
      <c r="CJ15" s="65" t="s">
        <v>787</v>
      </c>
      <c r="CK15" s="65" t="s">
        <v>787</v>
      </c>
      <c r="CL15" s="65" t="s">
        <v>787</v>
      </c>
      <c r="CM15" s="65" t="s">
        <v>787</v>
      </c>
      <c r="CN15" s="65" t="s">
        <v>787</v>
      </c>
      <c r="CO15" s="65" t="s">
        <v>787</v>
      </c>
      <c r="CP15" s="65" t="s">
        <v>787</v>
      </c>
      <c r="CQ15" s="65" t="s">
        <v>787</v>
      </c>
      <c r="CR15" s="65" t="s">
        <v>787</v>
      </c>
      <c r="CS15" s="65" t="s">
        <v>787</v>
      </c>
      <c r="CT15" s="65" t="s">
        <v>787</v>
      </c>
      <c r="CU15" s="65" t="s">
        <v>787</v>
      </c>
      <c r="CV15" s="65" t="s">
        <v>787</v>
      </c>
      <c r="CW15" s="65" t="s">
        <v>787</v>
      </c>
      <c r="CX15" s="65" t="s">
        <v>787</v>
      </c>
      <c r="CY15" s="65" t="s">
        <v>787</v>
      </c>
      <c r="CZ15" s="65" t="s">
        <v>787</v>
      </c>
      <c r="DA15" s="65" t="s">
        <v>787</v>
      </c>
      <c r="DB15" s="65" t="s">
        <v>787</v>
      </c>
      <c r="DC15" s="65" t="s">
        <v>787</v>
      </c>
      <c r="DD15" s="65" t="s">
        <v>787</v>
      </c>
      <c r="DE15" s="65" t="s">
        <v>787</v>
      </c>
      <c r="DF15" s="65" t="s">
        <v>787</v>
      </c>
      <c r="DG15" s="65" t="s">
        <v>787</v>
      </c>
      <c r="DH15" s="65" t="s">
        <v>787</v>
      </c>
      <c r="DI15" s="65" t="s">
        <v>787</v>
      </c>
      <c r="DJ15" s="65" t="s">
        <v>787</v>
      </c>
      <c r="DK15" s="65" t="s">
        <v>787</v>
      </c>
      <c r="DL15" s="65" t="s">
        <v>787</v>
      </c>
      <c r="DM15" s="65" t="s">
        <v>787</v>
      </c>
      <c r="DN15" s="65" t="s">
        <v>787</v>
      </c>
      <c r="DO15" s="65" t="s">
        <v>787</v>
      </c>
      <c r="DP15" s="65" t="s">
        <v>787</v>
      </c>
      <c r="DQ15" s="65" t="s">
        <v>787</v>
      </c>
      <c r="DR15" s="65" t="s">
        <v>787</v>
      </c>
      <c r="DS15" s="65" t="s">
        <v>787</v>
      </c>
      <c r="DT15" s="65" t="s">
        <v>787</v>
      </c>
      <c r="DU15" s="65" t="s">
        <v>787</v>
      </c>
      <c r="DV15" s="65" t="s">
        <v>787</v>
      </c>
      <c r="DW15" s="1328"/>
      <c r="DX15" s="65" t="s">
        <v>646</v>
      </c>
      <c r="DY15" s="65" t="s">
        <v>646</v>
      </c>
      <c r="DZ15" s="65" t="s">
        <v>646</v>
      </c>
      <c r="EA15" s="65" t="s">
        <v>646</v>
      </c>
      <c r="EB15" s="65" t="s">
        <v>646</v>
      </c>
      <c r="EC15" s="65" t="s">
        <v>646</v>
      </c>
      <c r="ED15" s="65" t="s">
        <v>646</v>
      </c>
      <c r="EE15" s="65" t="s">
        <v>646</v>
      </c>
      <c r="EF15" s="65" t="s">
        <v>646</v>
      </c>
      <c r="EG15" s="65" t="s">
        <v>646</v>
      </c>
      <c r="EH15" s="65" t="s">
        <v>646</v>
      </c>
      <c r="EI15" s="65" t="s">
        <v>646</v>
      </c>
      <c r="EJ15" s="65" t="s">
        <v>646</v>
      </c>
      <c r="EK15" s="65" t="s">
        <v>646</v>
      </c>
      <c r="EL15" s="65" t="s">
        <v>646</v>
      </c>
      <c r="EM15" s="65" t="s">
        <v>646</v>
      </c>
      <c r="EN15" s="65" t="s">
        <v>646</v>
      </c>
      <c r="EO15" s="65" t="s">
        <v>646</v>
      </c>
      <c r="EP15" s="65" t="s">
        <v>646</v>
      </c>
      <c r="EQ15" s="65" t="s">
        <v>646</v>
      </c>
      <c r="ER15" s="65" t="s">
        <v>646</v>
      </c>
      <c r="ES15" s="65" t="s">
        <v>646</v>
      </c>
      <c r="ET15" s="65" t="s">
        <v>646</v>
      </c>
      <c r="EU15" s="65" t="s">
        <v>646</v>
      </c>
      <c r="EV15" s="65" t="s">
        <v>646</v>
      </c>
      <c r="EW15" s="65" t="s">
        <v>646</v>
      </c>
      <c r="EX15" s="65" t="s">
        <v>646</v>
      </c>
      <c r="EY15" s="65" t="s">
        <v>646</v>
      </c>
      <c r="EZ15" s="65" t="s">
        <v>646</v>
      </c>
      <c r="FA15" s="65" t="s">
        <v>646</v>
      </c>
      <c r="FB15" s="65" t="s">
        <v>646</v>
      </c>
      <c r="FC15" s="65" t="s">
        <v>646</v>
      </c>
      <c r="FD15" s="65" t="s">
        <v>646</v>
      </c>
      <c r="FE15" s="65" t="s">
        <v>646</v>
      </c>
      <c r="FF15" s="65" t="s">
        <v>646</v>
      </c>
      <c r="FG15" s="65" t="s">
        <v>646</v>
      </c>
      <c r="FH15" s="65" t="s">
        <v>646</v>
      </c>
      <c r="FI15" s="65" t="s">
        <v>646</v>
      </c>
      <c r="FJ15" s="65" t="s">
        <v>646</v>
      </c>
      <c r="FK15" s="65" t="s">
        <v>646</v>
      </c>
      <c r="FL15" s="65" t="s">
        <v>646</v>
      </c>
      <c r="FM15" s="65" t="s">
        <v>646</v>
      </c>
      <c r="FN15" s="65" t="s">
        <v>646</v>
      </c>
      <c r="FO15" s="65" t="s">
        <v>646</v>
      </c>
      <c r="FP15" s="65" t="s">
        <v>646</v>
      </c>
      <c r="FQ15" s="65" t="s">
        <v>646</v>
      </c>
      <c r="FR15" s="65" t="s">
        <v>646</v>
      </c>
      <c r="FS15" s="65" t="s">
        <v>646</v>
      </c>
      <c r="FT15" s="65" t="s">
        <v>646</v>
      </c>
      <c r="FU15" s="65" t="s">
        <v>646</v>
      </c>
      <c r="FV15" s="65" t="s">
        <v>646</v>
      </c>
      <c r="FW15" s="65" t="s">
        <v>646</v>
      </c>
      <c r="FX15" s="65" t="s">
        <v>646</v>
      </c>
      <c r="FY15" s="65" t="s">
        <v>646</v>
      </c>
      <c r="FZ15" s="65" t="s">
        <v>646</v>
      </c>
      <c r="GA15" s="65" t="s">
        <v>646</v>
      </c>
      <c r="GB15" s="65" t="s">
        <v>646</v>
      </c>
      <c r="GC15" s="65" t="s">
        <v>646</v>
      </c>
      <c r="GD15" s="65" t="s">
        <v>646</v>
      </c>
      <c r="GE15" s="65" t="s">
        <v>646</v>
      </c>
      <c r="GF15" s="65" t="s">
        <v>646</v>
      </c>
      <c r="GG15" s="65" t="s">
        <v>646</v>
      </c>
      <c r="GH15" s="65" t="s">
        <v>646</v>
      </c>
      <c r="GI15" s="65" t="s">
        <v>646</v>
      </c>
      <c r="GJ15" s="65" t="s">
        <v>646</v>
      </c>
      <c r="GK15" s="65" t="s">
        <v>646</v>
      </c>
      <c r="GL15" s="65" t="s">
        <v>646</v>
      </c>
      <c r="GM15" s="65" t="s">
        <v>646</v>
      </c>
      <c r="GN15" s="65" t="s">
        <v>646</v>
      </c>
      <c r="GO15" s="65" t="s">
        <v>646</v>
      </c>
      <c r="GP15" s="65" t="s">
        <v>646</v>
      </c>
      <c r="GQ15" s="65" t="s">
        <v>646</v>
      </c>
      <c r="GR15" s="65" t="s">
        <v>646</v>
      </c>
      <c r="GS15" s="65" t="s">
        <v>646</v>
      </c>
      <c r="GT15" s="65" t="s">
        <v>646</v>
      </c>
      <c r="GU15" s="65" t="s">
        <v>646</v>
      </c>
      <c r="GV15" s="65" t="s">
        <v>646</v>
      </c>
      <c r="GW15" s="65" t="s">
        <v>646</v>
      </c>
      <c r="GX15" s="65" t="s">
        <v>646</v>
      </c>
      <c r="GY15" s="65" t="s">
        <v>646</v>
      </c>
      <c r="GZ15" s="65" t="s">
        <v>646</v>
      </c>
      <c r="HA15" s="65" t="s">
        <v>646</v>
      </c>
      <c r="HB15" s="65" t="s">
        <v>646</v>
      </c>
      <c r="HC15" s="65" t="s">
        <v>646</v>
      </c>
      <c r="HD15" s="65" t="s">
        <v>646</v>
      </c>
      <c r="HE15" s="65" t="s">
        <v>646</v>
      </c>
      <c r="HF15" s="65" t="s">
        <v>646</v>
      </c>
      <c r="HG15" s="65" t="s">
        <v>646</v>
      </c>
      <c r="HH15" s="65" t="s">
        <v>646</v>
      </c>
      <c r="HI15" s="65" t="s">
        <v>646</v>
      </c>
      <c r="HJ15" s="65" t="s">
        <v>646</v>
      </c>
      <c r="HK15" s="65" t="s">
        <v>646</v>
      </c>
      <c r="HL15" s="65" t="s">
        <v>646</v>
      </c>
      <c r="HM15" s="65" t="s">
        <v>646</v>
      </c>
      <c r="HN15" s="65" t="s">
        <v>646</v>
      </c>
      <c r="HO15" s="65" t="s">
        <v>646</v>
      </c>
      <c r="HP15" s="65" t="s">
        <v>646</v>
      </c>
      <c r="HQ15" s="65" t="s">
        <v>646</v>
      </c>
      <c r="HR15" s="65" t="s">
        <v>646</v>
      </c>
      <c r="HS15" s="65" t="s">
        <v>646</v>
      </c>
      <c r="HT15" s="65" t="s">
        <v>646</v>
      </c>
      <c r="HU15" s="65" t="s">
        <v>646</v>
      </c>
      <c r="HV15" s="65" t="s">
        <v>646</v>
      </c>
      <c r="HW15" s="65" t="s">
        <v>646</v>
      </c>
      <c r="HX15" s="65" t="s">
        <v>646</v>
      </c>
      <c r="HY15" s="65" t="s">
        <v>646</v>
      </c>
      <c r="HZ15" s="65" t="s">
        <v>646</v>
      </c>
      <c r="IA15" s="65" t="s">
        <v>646</v>
      </c>
      <c r="IB15" s="65" t="s">
        <v>646</v>
      </c>
      <c r="IC15" s="65" t="s">
        <v>646</v>
      </c>
      <c r="ID15" s="65" t="s">
        <v>646</v>
      </c>
      <c r="IE15" s="65" t="s">
        <v>646</v>
      </c>
      <c r="IF15" s="65" t="s">
        <v>646</v>
      </c>
      <c r="IG15" s="65" t="s">
        <v>646</v>
      </c>
      <c r="IH15" s="65" t="s">
        <v>646</v>
      </c>
      <c r="II15" s="65" t="s">
        <v>646</v>
      </c>
      <c r="IJ15" s="65" t="s">
        <v>646</v>
      </c>
      <c r="IK15" s="65" t="s">
        <v>646</v>
      </c>
      <c r="IL15" s="65" t="s">
        <v>646</v>
      </c>
      <c r="IM15" s="65" t="s">
        <v>646</v>
      </c>
      <c r="IN15" s="1328"/>
      <c r="IO15" s="66" t="s">
        <v>788</v>
      </c>
      <c r="IP15" s="66" t="s">
        <v>788</v>
      </c>
      <c r="IQ15" s="66" t="s">
        <v>788</v>
      </c>
      <c r="IR15" s="66" t="s">
        <v>788</v>
      </c>
      <c r="IS15" s="66" t="s">
        <v>788</v>
      </c>
      <c r="IT15" s="66" t="s">
        <v>788</v>
      </c>
      <c r="IU15" s="66" t="s">
        <v>788</v>
      </c>
      <c r="IV15" s="66" t="s">
        <v>788</v>
      </c>
      <c r="IW15" s="66" t="s">
        <v>788</v>
      </c>
      <c r="IX15" s="66" t="s">
        <v>788</v>
      </c>
      <c r="IY15" s="66" t="s">
        <v>788</v>
      </c>
      <c r="IZ15" s="66" t="s">
        <v>788</v>
      </c>
      <c r="JA15" s="66" t="s">
        <v>788</v>
      </c>
      <c r="JB15" s="66" t="s">
        <v>788</v>
      </c>
      <c r="JC15" s="66" t="s">
        <v>788</v>
      </c>
      <c r="JD15" s="66" t="s">
        <v>788</v>
      </c>
      <c r="JE15" s="66" t="s">
        <v>788</v>
      </c>
      <c r="JF15" s="66" t="s">
        <v>788</v>
      </c>
      <c r="JG15" s="66" t="s">
        <v>788</v>
      </c>
      <c r="JH15" s="66" t="s">
        <v>788</v>
      </c>
      <c r="JI15" s="66" t="s">
        <v>788</v>
      </c>
      <c r="JJ15" s="66" t="s">
        <v>788</v>
      </c>
      <c r="JK15" s="66" t="s">
        <v>788</v>
      </c>
      <c r="JL15" s="66" t="s">
        <v>788</v>
      </c>
      <c r="JM15" s="66" t="s">
        <v>788</v>
      </c>
      <c r="JN15" s="66" t="s">
        <v>788</v>
      </c>
      <c r="JO15" s="66" t="s">
        <v>788</v>
      </c>
      <c r="JP15" s="66" t="s">
        <v>788</v>
      </c>
      <c r="JQ15" s="66" t="s">
        <v>788</v>
      </c>
      <c r="JR15" s="66" t="s">
        <v>788</v>
      </c>
      <c r="JS15" s="66" t="s">
        <v>788</v>
      </c>
      <c r="JT15" s="66" t="s">
        <v>788</v>
      </c>
      <c r="JU15" s="66" t="s">
        <v>788</v>
      </c>
      <c r="JV15" s="66" t="s">
        <v>788</v>
      </c>
      <c r="JW15" s="66" t="s">
        <v>788</v>
      </c>
      <c r="JX15" s="66" t="s">
        <v>788</v>
      </c>
      <c r="JY15" s="66" t="s">
        <v>788</v>
      </c>
      <c r="JZ15" s="66" t="s">
        <v>788</v>
      </c>
      <c r="KA15" s="66" t="s">
        <v>788</v>
      </c>
      <c r="KB15" s="66" t="s">
        <v>788</v>
      </c>
      <c r="KC15" s="66" t="s">
        <v>788</v>
      </c>
      <c r="KD15" s="66" t="s">
        <v>788</v>
      </c>
      <c r="KE15" s="66" t="s">
        <v>788</v>
      </c>
      <c r="KF15" s="66" t="s">
        <v>788</v>
      </c>
      <c r="KG15" s="66" t="s">
        <v>788</v>
      </c>
      <c r="KH15" s="66" t="s">
        <v>788</v>
      </c>
      <c r="KI15" s="66" t="s">
        <v>788</v>
      </c>
      <c r="KJ15" s="66" t="s">
        <v>788</v>
      </c>
      <c r="KK15" s="66" t="s">
        <v>788</v>
      </c>
      <c r="KL15" s="66" t="s">
        <v>788</v>
      </c>
      <c r="KM15" s="66" t="s">
        <v>788</v>
      </c>
      <c r="KN15" s="66" t="s">
        <v>788</v>
      </c>
      <c r="KO15" s="66" t="s">
        <v>788</v>
      </c>
      <c r="KP15" s="66" t="s">
        <v>788</v>
      </c>
      <c r="KQ15" s="66" t="s">
        <v>788</v>
      </c>
      <c r="KR15" s="66" t="s">
        <v>788</v>
      </c>
      <c r="KS15" s="66" t="s">
        <v>788</v>
      </c>
      <c r="KT15" s="66" t="s">
        <v>788</v>
      </c>
      <c r="KU15" s="66" t="s">
        <v>788</v>
      </c>
      <c r="KV15" s="66" t="s">
        <v>788</v>
      </c>
      <c r="KW15" s="66" t="s">
        <v>788</v>
      </c>
      <c r="KX15" s="66" t="s">
        <v>788</v>
      </c>
      <c r="KY15" s="66" t="s">
        <v>788</v>
      </c>
      <c r="KZ15" s="66" t="s">
        <v>788</v>
      </c>
      <c r="LA15" s="66" t="s">
        <v>788</v>
      </c>
      <c r="LB15" s="66" t="s">
        <v>788</v>
      </c>
      <c r="LC15" s="66" t="s">
        <v>788</v>
      </c>
      <c r="LD15" s="66" t="s">
        <v>788</v>
      </c>
      <c r="LE15" s="66" t="s">
        <v>788</v>
      </c>
      <c r="LF15" s="66" t="s">
        <v>788</v>
      </c>
      <c r="LG15" s="66" t="s">
        <v>788</v>
      </c>
      <c r="LH15" s="66" t="s">
        <v>788</v>
      </c>
      <c r="LI15" s="66" t="s">
        <v>788</v>
      </c>
      <c r="LJ15" s="66" t="s">
        <v>788</v>
      </c>
      <c r="LK15" s="66" t="s">
        <v>788</v>
      </c>
      <c r="LL15" s="66" t="s">
        <v>788</v>
      </c>
      <c r="LM15" s="66" t="s">
        <v>788</v>
      </c>
      <c r="LN15" s="66" t="s">
        <v>788</v>
      </c>
      <c r="LO15" s="66" t="s">
        <v>788</v>
      </c>
      <c r="LP15" s="66" t="s">
        <v>788</v>
      </c>
      <c r="LQ15" s="66" t="s">
        <v>788</v>
      </c>
      <c r="LR15" s="66" t="s">
        <v>788</v>
      </c>
      <c r="LS15" s="66" t="s">
        <v>788</v>
      </c>
      <c r="LT15" s="66" t="s">
        <v>788</v>
      </c>
      <c r="LU15" s="66" t="s">
        <v>788</v>
      </c>
      <c r="LV15" s="66" t="s">
        <v>788</v>
      </c>
      <c r="LW15" s="66" t="s">
        <v>788</v>
      </c>
      <c r="LX15" s="66" t="s">
        <v>788</v>
      </c>
      <c r="LY15" s="66" t="s">
        <v>788</v>
      </c>
      <c r="LZ15" s="66" t="s">
        <v>788</v>
      </c>
      <c r="MA15" s="66" t="s">
        <v>788</v>
      </c>
      <c r="MB15" s="66" t="s">
        <v>788</v>
      </c>
      <c r="MC15" s="66" t="s">
        <v>788</v>
      </c>
      <c r="MD15" s="66" t="s">
        <v>788</v>
      </c>
      <c r="ME15" s="66" t="s">
        <v>788</v>
      </c>
      <c r="MF15" s="66" t="s">
        <v>788</v>
      </c>
      <c r="MG15" s="66" t="s">
        <v>788</v>
      </c>
      <c r="MH15" s="66" t="s">
        <v>788</v>
      </c>
      <c r="MI15" s="66" t="s">
        <v>788</v>
      </c>
      <c r="MJ15" s="66" t="s">
        <v>788</v>
      </c>
      <c r="MK15" s="66" t="s">
        <v>788</v>
      </c>
      <c r="ML15" s="66" t="s">
        <v>788</v>
      </c>
      <c r="MM15" s="66" t="s">
        <v>788</v>
      </c>
      <c r="MN15" s="66" t="s">
        <v>788</v>
      </c>
      <c r="MO15" s="66" t="s">
        <v>788</v>
      </c>
      <c r="MP15" s="66" t="s">
        <v>788</v>
      </c>
      <c r="MQ15" s="66" t="s">
        <v>788</v>
      </c>
      <c r="MR15" s="66" t="s">
        <v>788</v>
      </c>
      <c r="MS15" s="66" t="s">
        <v>788</v>
      </c>
      <c r="MT15" s="66" t="s">
        <v>788</v>
      </c>
      <c r="MU15" s="66" t="s">
        <v>788</v>
      </c>
      <c r="MV15" s="66" t="s">
        <v>788</v>
      </c>
      <c r="MW15" s="66" t="s">
        <v>788</v>
      </c>
      <c r="MX15" s="66" t="s">
        <v>788</v>
      </c>
      <c r="MY15" s="66" t="s">
        <v>788</v>
      </c>
      <c r="MZ15" s="66" t="s">
        <v>788</v>
      </c>
      <c r="NA15" s="66" t="s">
        <v>788</v>
      </c>
      <c r="NB15" s="66" t="s">
        <v>788</v>
      </c>
      <c r="NC15" s="66" t="s">
        <v>788</v>
      </c>
      <c r="ND15" s="66" t="s">
        <v>788</v>
      </c>
      <c r="NE15" s="1328"/>
      <c r="NF15" s="65" t="s">
        <v>789</v>
      </c>
      <c r="NG15" s="65" t="s">
        <v>789</v>
      </c>
      <c r="NH15" s="65" t="s">
        <v>789</v>
      </c>
      <c r="NI15" s="65" t="s">
        <v>789</v>
      </c>
      <c r="NJ15" s="65" t="s">
        <v>789</v>
      </c>
      <c r="NK15" s="65" t="s">
        <v>789</v>
      </c>
      <c r="NL15" s="65" t="s">
        <v>789</v>
      </c>
      <c r="NM15" s="65" t="s">
        <v>789</v>
      </c>
      <c r="NN15" s="65" t="s">
        <v>789</v>
      </c>
      <c r="NO15" s="65" t="s">
        <v>789</v>
      </c>
      <c r="NP15" s="65" t="s">
        <v>789</v>
      </c>
      <c r="NQ15" s="65" t="s">
        <v>789</v>
      </c>
      <c r="NR15" s="65" t="s">
        <v>789</v>
      </c>
      <c r="NS15" s="65" t="s">
        <v>789</v>
      </c>
      <c r="NT15" s="65" t="s">
        <v>789</v>
      </c>
      <c r="NU15" s="65" t="s">
        <v>789</v>
      </c>
      <c r="NV15" s="65" t="s">
        <v>789</v>
      </c>
      <c r="NW15" s="65" t="s">
        <v>789</v>
      </c>
      <c r="NX15" s="65" t="s">
        <v>789</v>
      </c>
      <c r="NY15" s="65" t="s">
        <v>789</v>
      </c>
      <c r="NZ15" s="65" t="s">
        <v>789</v>
      </c>
      <c r="OA15" s="65" t="s">
        <v>789</v>
      </c>
      <c r="OB15" s="65" t="s">
        <v>789</v>
      </c>
      <c r="OC15" s="65" t="s">
        <v>789</v>
      </c>
      <c r="OD15" s="65" t="s">
        <v>789</v>
      </c>
      <c r="OE15" s="65" t="s">
        <v>789</v>
      </c>
      <c r="OF15" s="65" t="s">
        <v>789</v>
      </c>
      <c r="OG15" s="65" t="s">
        <v>789</v>
      </c>
      <c r="OH15" s="65" t="s">
        <v>789</v>
      </c>
      <c r="OI15" s="65" t="s">
        <v>789</v>
      </c>
      <c r="OJ15" s="65" t="s">
        <v>789</v>
      </c>
      <c r="OK15" s="65" t="s">
        <v>789</v>
      </c>
      <c r="OL15" s="65" t="s">
        <v>789</v>
      </c>
      <c r="OM15" s="65" t="s">
        <v>789</v>
      </c>
      <c r="ON15" s="65" t="s">
        <v>789</v>
      </c>
      <c r="OO15" s="65" t="s">
        <v>789</v>
      </c>
      <c r="OP15" s="65" t="s">
        <v>789</v>
      </c>
      <c r="OQ15" s="65" t="s">
        <v>789</v>
      </c>
      <c r="OR15" s="65" t="s">
        <v>789</v>
      </c>
      <c r="OS15" s="65" t="s">
        <v>789</v>
      </c>
      <c r="OT15" s="65" t="s">
        <v>789</v>
      </c>
      <c r="OU15" s="65" t="s">
        <v>789</v>
      </c>
      <c r="OV15" s="65" t="s">
        <v>789</v>
      </c>
      <c r="OW15" s="65" t="s">
        <v>789</v>
      </c>
      <c r="OX15" s="65" t="s">
        <v>789</v>
      </c>
      <c r="OY15" s="65" t="s">
        <v>789</v>
      </c>
      <c r="OZ15" s="65" t="s">
        <v>789</v>
      </c>
      <c r="PA15" s="65" t="s">
        <v>789</v>
      </c>
      <c r="PB15" s="65" t="s">
        <v>789</v>
      </c>
      <c r="PC15" s="65" t="s">
        <v>789</v>
      </c>
      <c r="PD15" s="65" t="s">
        <v>789</v>
      </c>
      <c r="PE15" s="65" t="s">
        <v>789</v>
      </c>
      <c r="PF15" s="65" t="s">
        <v>789</v>
      </c>
      <c r="PG15" s="65" t="s">
        <v>789</v>
      </c>
      <c r="PH15" s="65" t="s">
        <v>789</v>
      </c>
      <c r="PI15" s="65" t="s">
        <v>789</v>
      </c>
      <c r="PJ15" s="65" t="s">
        <v>789</v>
      </c>
      <c r="PK15" s="65" t="s">
        <v>789</v>
      </c>
      <c r="PL15" s="65" t="s">
        <v>789</v>
      </c>
      <c r="PM15" s="65" t="s">
        <v>789</v>
      </c>
      <c r="PN15" s="65" t="s">
        <v>789</v>
      </c>
      <c r="PO15" s="65" t="s">
        <v>789</v>
      </c>
      <c r="PP15" s="65" t="s">
        <v>789</v>
      </c>
      <c r="PQ15" s="65" t="s">
        <v>789</v>
      </c>
      <c r="PR15" s="65" t="s">
        <v>789</v>
      </c>
      <c r="PS15" s="65" t="s">
        <v>789</v>
      </c>
      <c r="PT15" s="65" t="s">
        <v>789</v>
      </c>
      <c r="PU15" s="65" t="s">
        <v>789</v>
      </c>
      <c r="PV15" s="65" t="s">
        <v>789</v>
      </c>
      <c r="PW15" s="65" t="s">
        <v>789</v>
      </c>
      <c r="PX15" s="65" t="s">
        <v>789</v>
      </c>
      <c r="PY15" s="65" t="s">
        <v>789</v>
      </c>
      <c r="PZ15" s="65" t="s">
        <v>789</v>
      </c>
      <c r="QA15" s="65" t="s">
        <v>789</v>
      </c>
      <c r="QB15" s="65" t="s">
        <v>789</v>
      </c>
      <c r="QC15" s="65" t="s">
        <v>789</v>
      </c>
      <c r="QD15" s="65" t="s">
        <v>789</v>
      </c>
      <c r="QE15" s="65" t="s">
        <v>789</v>
      </c>
      <c r="QF15" s="65" t="s">
        <v>789</v>
      </c>
      <c r="QG15" s="65" t="s">
        <v>789</v>
      </c>
      <c r="QH15" s="65" t="s">
        <v>789</v>
      </c>
      <c r="QI15" s="65" t="s">
        <v>789</v>
      </c>
      <c r="QJ15" s="65" t="s">
        <v>789</v>
      </c>
      <c r="QK15" s="65" t="s">
        <v>789</v>
      </c>
      <c r="QL15" s="65" t="s">
        <v>789</v>
      </c>
      <c r="QM15" s="65" t="s">
        <v>789</v>
      </c>
      <c r="QN15" s="65" t="s">
        <v>789</v>
      </c>
      <c r="QO15" s="65" t="s">
        <v>789</v>
      </c>
      <c r="QP15" s="65" t="s">
        <v>789</v>
      </c>
      <c r="QQ15" s="65" t="s">
        <v>789</v>
      </c>
      <c r="QR15" s="65" t="s">
        <v>789</v>
      </c>
      <c r="QS15" s="65" t="s">
        <v>789</v>
      </c>
      <c r="QT15" s="65" t="s">
        <v>789</v>
      </c>
      <c r="QU15" s="65" t="s">
        <v>789</v>
      </c>
      <c r="QV15" s="65" t="s">
        <v>789</v>
      </c>
      <c r="QW15" s="65" t="s">
        <v>789</v>
      </c>
      <c r="QX15" s="65" t="s">
        <v>789</v>
      </c>
      <c r="QY15" s="65" t="s">
        <v>789</v>
      </c>
      <c r="QZ15" s="65" t="s">
        <v>789</v>
      </c>
      <c r="RA15" s="65" t="s">
        <v>789</v>
      </c>
      <c r="RB15" s="65" t="s">
        <v>789</v>
      </c>
      <c r="RC15" s="65" t="s">
        <v>789</v>
      </c>
      <c r="RD15" s="65" t="s">
        <v>789</v>
      </c>
      <c r="RE15" s="65" t="s">
        <v>789</v>
      </c>
      <c r="RF15" s="65" t="s">
        <v>789</v>
      </c>
      <c r="RG15" s="65" t="s">
        <v>789</v>
      </c>
      <c r="RH15" s="65" t="s">
        <v>789</v>
      </c>
      <c r="RI15" s="65" t="s">
        <v>789</v>
      </c>
      <c r="RJ15" s="65" t="s">
        <v>789</v>
      </c>
      <c r="RK15" s="65" t="s">
        <v>789</v>
      </c>
      <c r="RL15" s="65" t="s">
        <v>789</v>
      </c>
      <c r="RM15" s="65" t="s">
        <v>789</v>
      </c>
      <c r="RN15" s="65" t="s">
        <v>789</v>
      </c>
      <c r="RO15" s="65" t="s">
        <v>789</v>
      </c>
      <c r="RP15" s="65" t="s">
        <v>789</v>
      </c>
      <c r="RQ15" s="65" t="s">
        <v>789</v>
      </c>
      <c r="RR15" s="65" t="s">
        <v>789</v>
      </c>
      <c r="RS15" s="65" t="s">
        <v>789</v>
      </c>
      <c r="RT15" s="65" t="s">
        <v>789</v>
      </c>
      <c r="RU15" s="65" t="s">
        <v>789</v>
      </c>
      <c r="RV15" s="1328"/>
      <c r="RW15" s="65" t="s">
        <v>790</v>
      </c>
      <c r="RX15" s="65" t="s">
        <v>790</v>
      </c>
      <c r="RY15" s="65" t="s">
        <v>790</v>
      </c>
      <c r="RZ15" s="65" t="s">
        <v>790</v>
      </c>
      <c r="SA15" s="65" t="s">
        <v>790</v>
      </c>
      <c r="SB15" s="65" t="s">
        <v>790</v>
      </c>
      <c r="SC15" s="65" t="s">
        <v>790</v>
      </c>
      <c r="SD15" s="65" t="s">
        <v>790</v>
      </c>
      <c r="SE15" s="65" t="s">
        <v>790</v>
      </c>
      <c r="SF15" s="65" t="s">
        <v>790</v>
      </c>
      <c r="SG15" s="65" t="s">
        <v>790</v>
      </c>
      <c r="SH15" s="65" t="s">
        <v>790</v>
      </c>
      <c r="SI15" s="65" t="s">
        <v>790</v>
      </c>
      <c r="SJ15" s="65" t="s">
        <v>790</v>
      </c>
      <c r="SK15" s="65" t="s">
        <v>790</v>
      </c>
      <c r="SL15" s="65" t="s">
        <v>790</v>
      </c>
      <c r="SM15" s="65" t="s">
        <v>790</v>
      </c>
      <c r="SN15" s="65" t="s">
        <v>790</v>
      </c>
      <c r="SO15" s="65" t="s">
        <v>790</v>
      </c>
      <c r="SP15" s="65" t="s">
        <v>790</v>
      </c>
      <c r="SQ15" s="65" t="s">
        <v>790</v>
      </c>
      <c r="SR15" s="65" t="s">
        <v>790</v>
      </c>
      <c r="SS15" s="65" t="s">
        <v>790</v>
      </c>
      <c r="ST15" s="65" t="s">
        <v>790</v>
      </c>
      <c r="SU15" s="65" t="s">
        <v>790</v>
      </c>
      <c r="SV15" s="65" t="s">
        <v>790</v>
      </c>
      <c r="SW15" s="65" t="s">
        <v>790</v>
      </c>
      <c r="SX15" s="65" t="s">
        <v>790</v>
      </c>
      <c r="SY15" s="65" t="s">
        <v>790</v>
      </c>
      <c r="SZ15" s="65" t="s">
        <v>790</v>
      </c>
      <c r="TA15" s="65" t="s">
        <v>790</v>
      </c>
      <c r="TB15" s="65" t="s">
        <v>790</v>
      </c>
      <c r="TC15" s="65" t="s">
        <v>790</v>
      </c>
      <c r="TD15" s="65" t="s">
        <v>790</v>
      </c>
      <c r="TE15" s="65" t="s">
        <v>790</v>
      </c>
      <c r="TF15" s="65" t="s">
        <v>790</v>
      </c>
      <c r="TG15" s="65" t="s">
        <v>790</v>
      </c>
      <c r="TH15" s="65" t="s">
        <v>790</v>
      </c>
      <c r="TI15" s="65" t="s">
        <v>790</v>
      </c>
      <c r="TJ15" s="65" t="s">
        <v>790</v>
      </c>
      <c r="TK15" s="65" t="s">
        <v>790</v>
      </c>
      <c r="TL15" s="65" t="s">
        <v>790</v>
      </c>
      <c r="TM15" s="65" t="s">
        <v>790</v>
      </c>
      <c r="TN15" s="65" t="s">
        <v>790</v>
      </c>
      <c r="TO15" s="65" t="s">
        <v>790</v>
      </c>
      <c r="TP15" s="65" t="s">
        <v>790</v>
      </c>
      <c r="TQ15" s="65" t="s">
        <v>790</v>
      </c>
      <c r="TR15" s="65" t="s">
        <v>790</v>
      </c>
      <c r="TS15" s="65" t="s">
        <v>790</v>
      </c>
      <c r="TT15" s="65" t="s">
        <v>790</v>
      </c>
      <c r="TU15" s="65" t="s">
        <v>790</v>
      </c>
      <c r="TV15" s="65" t="s">
        <v>790</v>
      </c>
      <c r="TW15" s="65" t="s">
        <v>790</v>
      </c>
      <c r="TX15" s="65" t="s">
        <v>790</v>
      </c>
      <c r="TY15" s="65" t="s">
        <v>790</v>
      </c>
      <c r="TZ15" s="65" t="s">
        <v>790</v>
      </c>
      <c r="UA15" s="65" t="s">
        <v>790</v>
      </c>
      <c r="UB15" s="65" t="s">
        <v>790</v>
      </c>
      <c r="UC15" s="65" t="s">
        <v>790</v>
      </c>
      <c r="UD15" s="65" t="s">
        <v>790</v>
      </c>
      <c r="UE15" s="65" t="s">
        <v>790</v>
      </c>
      <c r="UF15" s="65" t="s">
        <v>790</v>
      </c>
      <c r="UG15" s="65" t="s">
        <v>790</v>
      </c>
      <c r="UH15" s="65" t="s">
        <v>790</v>
      </c>
      <c r="UI15" s="65" t="s">
        <v>790</v>
      </c>
      <c r="UJ15" s="65" t="s">
        <v>790</v>
      </c>
      <c r="UK15" s="65" t="s">
        <v>790</v>
      </c>
      <c r="UL15" s="65" t="s">
        <v>790</v>
      </c>
      <c r="UM15" s="65" t="s">
        <v>790</v>
      </c>
      <c r="UN15" s="65" t="s">
        <v>790</v>
      </c>
      <c r="UO15" s="65" t="s">
        <v>790</v>
      </c>
      <c r="UP15" s="65" t="s">
        <v>790</v>
      </c>
      <c r="UQ15" s="65" t="s">
        <v>790</v>
      </c>
      <c r="UR15" s="65" t="s">
        <v>790</v>
      </c>
      <c r="US15" s="65" t="s">
        <v>790</v>
      </c>
      <c r="UT15" s="65" t="s">
        <v>790</v>
      </c>
      <c r="UU15" s="65" t="s">
        <v>790</v>
      </c>
      <c r="UV15" s="65" t="s">
        <v>790</v>
      </c>
      <c r="UW15" s="65" t="s">
        <v>790</v>
      </c>
      <c r="UX15" s="65" t="s">
        <v>790</v>
      </c>
      <c r="UY15" s="65" t="s">
        <v>790</v>
      </c>
      <c r="UZ15" s="65" t="s">
        <v>790</v>
      </c>
      <c r="VA15" s="65" t="s">
        <v>790</v>
      </c>
      <c r="VB15" s="65" t="s">
        <v>790</v>
      </c>
      <c r="VC15" s="65" t="s">
        <v>790</v>
      </c>
      <c r="VD15" s="65" t="s">
        <v>790</v>
      </c>
      <c r="VE15" s="65" t="s">
        <v>790</v>
      </c>
      <c r="VF15" s="65" t="s">
        <v>790</v>
      </c>
      <c r="VG15" s="65" t="s">
        <v>790</v>
      </c>
      <c r="VH15" s="65" t="s">
        <v>790</v>
      </c>
      <c r="VI15" s="65" t="s">
        <v>790</v>
      </c>
      <c r="VJ15" s="65" t="s">
        <v>790</v>
      </c>
      <c r="VK15" s="65" t="s">
        <v>790</v>
      </c>
      <c r="VL15" s="65" t="s">
        <v>790</v>
      </c>
      <c r="VM15" s="65" t="s">
        <v>790</v>
      </c>
      <c r="VN15" s="65" t="s">
        <v>790</v>
      </c>
      <c r="VO15" s="65" t="s">
        <v>790</v>
      </c>
      <c r="VP15" s="65" t="s">
        <v>790</v>
      </c>
      <c r="VQ15" s="65" t="s">
        <v>790</v>
      </c>
      <c r="VR15" s="65" t="s">
        <v>790</v>
      </c>
      <c r="VS15" s="65" t="s">
        <v>790</v>
      </c>
      <c r="VT15" s="65" t="s">
        <v>790</v>
      </c>
      <c r="VU15" s="65" t="s">
        <v>790</v>
      </c>
      <c r="VV15" s="65" t="s">
        <v>790</v>
      </c>
      <c r="VW15" s="65" t="s">
        <v>790</v>
      </c>
      <c r="VX15" s="65" t="s">
        <v>790</v>
      </c>
      <c r="VY15" s="65" t="s">
        <v>790</v>
      </c>
      <c r="VZ15" s="65" t="s">
        <v>790</v>
      </c>
      <c r="WA15" s="65" t="s">
        <v>790</v>
      </c>
      <c r="WB15" s="65" t="s">
        <v>790</v>
      </c>
      <c r="WC15" s="65" t="s">
        <v>790</v>
      </c>
      <c r="WD15" s="65" t="s">
        <v>790</v>
      </c>
      <c r="WE15" s="65" t="s">
        <v>790</v>
      </c>
      <c r="WF15" s="65" t="s">
        <v>790</v>
      </c>
      <c r="WG15" s="65" t="s">
        <v>790</v>
      </c>
      <c r="WH15" s="65" t="s">
        <v>790</v>
      </c>
      <c r="WI15" s="65" t="s">
        <v>790</v>
      </c>
      <c r="WJ15" s="65" t="s">
        <v>790</v>
      </c>
      <c r="WK15" s="65" t="s">
        <v>790</v>
      </c>
      <c r="WL15" s="65" t="s">
        <v>790</v>
      </c>
    </row>
    <row r="16" spans="2:610" x14ac:dyDescent="0.2">
      <c r="G16" s="65" t="s">
        <v>791</v>
      </c>
      <c r="H16" s="65" t="s">
        <v>5</v>
      </c>
      <c r="I16" s="65" t="s">
        <v>5</v>
      </c>
      <c r="J16" s="65" t="s">
        <v>5</v>
      </c>
      <c r="K16" s="65" t="s">
        <v>5</v>
      </c>
      <c r="L16" s="65" t="s">
        <v>5</v>
      </c>
      <c r="M16" s="65" t="s">
        <v>5</v>
      </c>
      <c r="N16" s="65" t="s">
        <v>5</v>
      </c>
      <c r="O16" s="65" t="s">
        <v>5</v>
      </c>
      <c r="P16" s="65" t="s">
        <v>5</v>
      </c>
      <c r="Q16" s="65" t="s">
        <v>5</v>
      </c>
      <c r="R16" s="65" t="s">
        <v>5</v>
      </c>
      <c r="S16" s="65" t="s">
        <v>5</v>
      </c>
      <c r="T16" s="65" t="s">
        <v>5</v>
      </c>
      <c r="U16" s="65" t="s">
        <v>5</v>
      </c>
      <c r="V16" s="65" t="s">
        <v>5</v>
      </c>
      <c r="W16" s="65" t="s">
        <v>5</v>
      </c>
      <c r="X16" s="65" t="s">
        <v>5</v>
      </c>
      <c r="Y16" s="65" t="s">
        <v>5</v>
      </c>
      <c r="Z16" s="65" t="s">
        <v>5</v>
      </c>
      <c r="AA16" s="65" t="s">
        <v>5</v>
      </c>
      <c r="AB16" s="65" t="s">
        <v>5</v>
      </c>
      <c r="AC16" s="65" t="s">
        <v>5</v>
      </c>
      <c r="AD16" s="65" t="s">
        <v>5</v>
      </c>
      <c r="AE16" s="65" t="s">
        <v>5</v>
      </c>
      <c r="AF16" s="65" t="s">
        <v>5</v>
      </c>
      <c r="AG16" s="65" t="s">
        <v>5</v>
      </c>
      <c r="AH16" s="65" t="s">
        <v>5</v>
      </c>
      <c r="AI16" s="65" t="s">
        <v>5</v>
      </c>
      <c r="AJ16" s="65" t="s">
        <v>5</v>
      </c>
      <c r="AK16" s="65" t="s">
        <v>5</v>
      </c>
      <c r="AL16" s="65" t="s">
        <v>5</v>
      </c>
      <c r="AM16" s="65" t="s">
        <v>5</v>
      </c>
      <c r="AN16" s="65" t="s">
        <v>5</v>
      </c>
      <c r="AO16" s="65" t="s">
        <v>5</v>
      </c>
      <c r="AP16" s="65" t="s">
        <v>5</v>
      </c>
      <c r="AQ16" s="65" t="s">
        <v>5</v>
      </c>
      <c r="AR16" s="65" t="s">
        <v>5</v>
      </c>
      <c r="AS16" s="65" t="s">
        <v>5</v>
      </c>
      <c r="AT16" s="65" t="s">
        <v>5</v>
      </c>
      <c r="AU16" s="65" t="s">
        <v>5</v>
      </c>
      <c r="AV16" s="65" t="s">
        <v>5</v>
      </c>
      <c r="AW16" s="65" t="s">
        <v>5</v>
      </c>
      <c r="AX16" s="65" t="s">
        <v>5</v>
      </c>
      <c r="AY16" s="65" t="s">
        <v>5</v>
      </c>
      <c r="AZ16" s="65" t="s">
        <v>5</v>
      </c>
      <c r="BA16" s="65" t="s">
        <v>5</v>
      </c>
      <c r="BB16" s="65" t="s">
        <v>5</v>
      </c>
      <c r="BC16" s="65" t="s">
        <v>5</v>
      </c>
      <c r="BD16" s="65" t="s">
        <v>5</v>
      </c>
      <c r="BE16" s="65" t="s">
        <v>5</v>
      </c>
      <c r="BF16" s="65" t="s">
        <v>5</v>
      </c>
      <c r="BG16" s="65" t="s">
        <v>5</v>
      </c>
      <c r="BH16" s="65" t="s">
        <v>5</v>
      </c>
      <c r="BI16" s="65" t="s">
        <v>5</v>
      </c>
      <c r="BJ16" s="65" t="s">
        <v>5</v>
      </c>
      <c r="BK16" s="65" t="s">
        <v>5</v>
      </c>
      <c r="BL16" s="65" t="s">
        <v>5</v>
      </c>
      <c r="BM16" s="65" t="s">
        <v>5</v>
      </c>
      <c r="BN16" s="65" t="s">
        <v>5</v>
      </c>
      <c r="BO16" s="65" t="s">
        <v>5</v>
      </c>
      <c r="BP16" s="65" t="s">
        <v>5</v>
      </c>
      <c r="BQ16" s="65" t="s">
        <v>5</v>
      </c>
      <c r="BR16" s="65" t="s">
        <v>5</v>
      </c>
      <c r="BS16" s="65" t="s">
        <v>5</v>
      </c>
      <c r="BT16" s="65" t="s">
        <v>5</v>
      </c>
      <c r="BU16" s="65" t="s">
        <v>5</v>
      </c>
      <c r="BV16" s="65" t="s">
        <v>5</v>
      </c>
      <c r="BW16" s="65" t="s">
        <v>5</v>
      </c>
      <c r="BX16" s="65" t="s">
        <v>5</v>
      </c>
      <c r="BY16" s="65" t="s">
        <v>5</v>
      </c>
      <c r="BZ16" s="65" t="s">
        <v>5</v>
      </c>
      <c r="CA16" s="65" t="s">
        <v>5</v>
      </c>
      <c r="CB16" s="65" t="s">
        <v>5</v>
      </c>
      <c r="CC16" s="65" t="s">
        <v>5</v>
      </c>
      <c r="CD16" s="65" t="s">
        <v>5</v>
      </c>
      <c r="CE16" s="65" t="s">
        <v>5</v>
      </c>
      <c r="CF16" s="65" t="s">
        <v>5</v>
      </c>
      <c r="CG16" s="65" t="s">
        <v>5</v>
      </c>
      <c r="CH16" s="65" t="s">
        <v>5</v>
      </c>
      <c r="CI16" s="65" t="s">
        <v>5</v>
      </c>
      <c r="CJ16" s="65" t="s">
        <v>5</v>
      </c>
      <c r="CK16" s="65" t="s">
        <v>5</v>
      </c>
      <c r="CL16" s="65" t="s">
        <v>5</v>
      </c>
      <c r="CM16" s="65" t="s">
        <v>5</v>
      </c>
      <c r="CN16" s="65" t="s">
        <v>5</v>
      </c>
      <c r="CO16" s="65" t="s">
        <v>5</v>
      </c>
      <c r="CP16" s="65" t="s">
        <v>5</v>
      </c>
      <c r="CQ16" s="65" t="s">
        <v>5</v>
      </c>
      <c r="CR16" s="65" t="s">
        <v>5</v>
      </c>
      <c r="CS16" s="65" t="s">
        <v>5</v>
      </c>
      <c r="CT16" s="65" t="s">
        <v>5</v>
      </c>
      <c r="CU16" s="65" t="s">
        <v>5</v>
      </c>
      <c r="CV16" s="65" t="s">
        <v>5</v>
      </c>
      <c r="CW16" s="65" t="s">
        <v>5</v>
      </c>
      <c r="CX16" s="65" t="s">
        <v>5</v>
      </c>
      <c r="CY16" s="65" t="s">
        <v>5</v>
      </c>
      <c r="CZ16" s="65" t="s">
        <v>5</v>
      </c>
      <c r="DA16" s="65" t="s">
        <v>5</v>
      </c>
      <c r="DB16" s="65" t="s">
        <v>5</v>
      </c>
      <c r="DC16" s="65" t="s">
        <v>5</v>
      </c>
      <c r="DD16" s="65" t="s">
        <v>5</v>
      </c>
      <c r="DE16" s="65" t="s">
        <v>5</v>
      </c>
      <c r="DF16" s="65" t="s">
        <v>5</v>
      </c>
      <c r="DG16" s="65" t="s">
        <v>5</v>
      </c>
      <c r="DH16" s="65" t="s">
        <v>5</v>
      </c>
      <c r="DI16" s="65" t="s">
        <v>5</v>
      </c>
      <c r="DJ16" s="65" t="s">
        <v>5</v>
      </c>
      <c r="DK16" s="65" t="s">
        <v>5</v>
      </c>
      <c r="DL16" s="65" t="s">
        <v>5</v>
      </c>
      <c r="DM16" s="65" t="s">
        <v>5</v>
      </c>
      <c r="DN16" s="65" t="s">
        <v>5</v>
      </c>
      <c r="DO16" s="65" t="s">
        <v>5</v>
      </c>
      <c r="DP16" s="65" t="s">
        <v>5</v>
      </c>
      <c r="DQ16" s="65" t="s">
        <v>5</v>
      </c>
      <c r="DR16" s="65" t="s">
        <v>5</v>
      </c>
      <c r="DS16" s="65" t="s">
        <v>5</v>
      </c>
      <c r="DT16" s="65" t="s">
        <v>5</v>
      </c>
      <c r="DU16" s="65" t="s">
        <v>5</v>
      </c>
      <c r="DV16" s="65" t="s">
        <v>5</v>
      </c>
      <c r="DW16" s="1328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65"/>
      <c r="FM16" s="65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1328"/>
      <c r="IO16" s="65"/>
      <c r="IP16" s="65"/>
      <c r="IQ16" s="65"/>
      <c r="IR16" s="65"/>
      <c r="IS16" s="65"/>
      <c r="IT16" s="65"/>
      <c r="IU16" s="65"/>
      <c r="IV16" s="65"/>
      <c r="IW16" s="65"/>
      <c r="IX16" s="65"/>
      <c r="IY16" s="65"/>
      <c r="IZ16" s="65"/>
      <c r="JA16" s="65"/>
      <c r="JB16" s="65"/>
      <c r="JC16" s="65"/>
      <c r="JD16" s="65"/>
      <c r="JE16" s="65"/>
      <c r="JF16" s="65"/>
      <c r="JG16" s="65"/>
      <c r="JH16" s="65"/>
      <c r="JI16" s="65"/>
      <c r="JJ16" s="65"/>
      <c r="JK16" s="65"/>
      <c r="JL16" s="65"/>
      <c r="JM16" s="65"/>
      <c r="JN16" s="65"/>
      <c r="JO16" s="65"/>
      <c r="JP16" s="65"/>
      <c r="JQ16" s="65"/>
      <c r="JR16" s="65"/>
      <c r="JS16" s="65"/>
      <c r="JT16" s="65"/>
      <c r="JU16" s="65"/>
      <c r="JV16" s="65"/>
      <c r="JW16" s="65"/>
      <c r="JX16" s="65"/>
      <c r="JY16" s="65"/>
      <c r="JZ16" s="65"/>
      <c r="KA16" s="65"/>
      <c r="KB16" s="65"/>
      <c r="KC16" s="65"/>
      <c r="KD16" s="65"/>
      <c r="KE16" s="65"/>
      <c r="KF16" s="65"/>
      <c r="KG16" s="65"/>
      <c r="KH16" s="65"/>
      <c r="KI16" s="65"/>
      <c r="KJ16" s="65"/>
      <c r="KK16" s="65"/>
      <c r="KL16" s="65"/>
      <c r="KM16" s="65"/>
      <c r="KN16" s="65"/>
      <c r="KO16" s="65"/>
      <c r="KP16" s="65"/>
      <c r="KQ16" s="65"/>
      <c r="KR16" s="65"/>
      <c r="KS16" s="65"/>
      <c r="KT16" s="65"/>
      <c r="KU16" s="65"/>
      <c r="KV16" s="65"/>
      <c r="KW16" s="65"/>
      <c r="KX16" s="65"/>
      <c r="KY16" s="65"/>
      <c r="KZ16" s="65"/>
      <c r="LA16" s="65"/>
      <c r="LB16" s="65"/>
      <c r="LC16" s="65"/>
      <c r="LD16" s="65"/>
      <c r="LE16" s="65"/>
      <c r="LF16" s="65"/>
      <c r="LG16" s="65"/>
      <c r="LH16" s="65"/>
      <c r="LI16" s="65"/>
      <c r="LJ16" s="65"/>
      <c r="LK16" s="65"/>
      <c r="LL16" s="65"/>
      <c r="LM16" s="65"/>
      <c r="LN16" s="65"/>
      <c r="LO16" s="65"/>
      <c r="LP16" s="65"/>
      <c r="LQ16" s="65"/>
      <c r="LR16" s="65"/>
      <c r="LS16" s="65"/>
      <c r="LT16" s="65"/>
      <c r="LU16" s="65"/>
      <c r="LV16" s="65"/>
      <c r="LW16" s="65"/>
      <c r="LX16" s="65"/>
      <c r="LY16" s="65"/>
      <c r="LZ16" s="65"/>
      <c r="MA16" s="65"/>
      <c r="MB16" s="65"/>
      <c r="MC16" s="65"/>
      <c r="MD16" s="65"/>
      <c r="ME16" s="65"/>
      <c r="MF16" s="65"/>
      <c r="MG16" s="65"/>
      <c r="MH16" s="65"/>
      <c r="MI16" s="65"/>
      <c r="MJ16" s="65"/>
      <c r="MK16" s="65"/>
      <c r="ML16" s="65"/>
      <c r="MM16" s="65"/>
      <c r="MN16" s="65"/>
      <c r="MO16" s="65"/>
      <c r="MP16" s="65"/>
      <c r="MQ16" s="65"/>
      <c r="MR16" s="65"/>
      <c r="MS16" s="65"/>
      <c r="MT16" s="65"/>
      <c r="MU16" s="65"/>
      <c r="MV16" s="65"/>
      <c r="MW16" s="65"/>
      <c r="MX16" s="65"/>
      <c r="MY16" s="65"/>
      <c r="MZ16" s="65"/>
      <c r="NA16" s="65"/>
      <c r="NB16" s="65"/>
      <c r="NC16" s="65"/>
      <c r="ND16" s="65"/>
      <c r="NE16" s="1328"/>
      <c r="NF16" s="65" t="s">
        <v>792</v>
      </c>
      <c r="NG16" s="65" t="s">
        <v>792</v>
      </c>
      <c r="NH16" s="65" t="s">
        <v>792</v>
      </c>
      <c r="NI16" s="65" t="s">
        <v>792</v>
      </c>
      <c r="NJ16" s="65" t="s">
        <v>792</v>
      </c>
      <c r="NK16" s="65" t="s">
        <v>792</v>
      </c>
      <c r="NL16" s="65" t="s">
        <v>792</v>
      </c>
      <c r="NM16" s="65" t="s">
        <v>792</v>
      </c>
      <c r="NN16" s="65" t="s">
        <v>792</v>
      </c>
      <c r="NO16" s="65" t="s">
        <v>792</v>
      </c>
      <c r="NP16" s="65" t="s">
        <v>792</v>
      </c>
      <c r="NQ16" s="65" t="s">
        <v>792</v>
      </c>
      <c r="NR16" s="65" t="s">
        <v>792</v>
      </c>
      <c r="NS16" s="65" t="s">
        <v>792</v>
      </c>
      <c r="NT16" s="65" t="s">
        <v>792</v>
      </c>
      <c r="NU16" s="65" t="s">
        <v>792</v>
      </c>
      <c r="NV16" s="65" t="s">
        <v>792</v>
      </c>
      <c r="NW16" s="65" t="s">
        <v>792</v>
      </c>
      <c r="NX16" s="65" t="s">
        <v>792</v>
      </c>
      <c r="NY16" s="65" t="s">
        <v>792</v>
      </c>
      <c r="NZ16" s="65" t="s">
        <v>792</v>
      </c>
      <c r="OA16" s="65" t="s">
        <v>792</v>
      </c>
      <c r="OB16" s="65" t="s">
        <v>792</v>
      </c>
      <c r="OC16" s="65" t="s">
        <v>792</v>
      </c>
      <c r="OD16" s="65" t="s">
        <v>792</v>
      </c>
      <c r="OE16" s="65" t="s">
        <v>792</v>
      </c>
      <c r="OF16" s="65" t="s">
        <v>792</v>
      </c>
      <c r="OG16" s="65" t="s">
        <v>792</v>
      </c>
      <c r="OH16" s="65" t="s">
        <v>792</v>
      </c>
      <c r="OI16" s="65" t="s">
        <v>792</v>
      </c>
      <c r="OJ16" s="65" t="s">
        <v>792</v>
      </c>
      <c r="OK16" s="65" t="s">
        <v>792</v>
      </c>
      <c r="OL16" s="65" t="s">
        <v>792</v>
      </c>
      <c r="OM16" s="65" t="s">
        <v>792</v>
      </c>
      <c r="ON16" s="65" t="s">
        <v>792</v>
      </c>
      <c r="OO16" s="65" t="s">
        <v>792</v>
      </c>
      <c r="OP16" s="65" t="s">
        <v>792</v>
      </c>
      <c r="OQ16" s="65" t="s">
        <v>792</v>
      </c>
      <c r="OR16" s="65" t="s">
        <v>792</v>
      </c>
      <c r="OS16" s="65" t="s">
        <v>792</v>
      </c>
      <c r="OT16" s="65" t="s">
        <v>792</v>
      </c>
      <c r="OU16" s="65" t="s">
        <v>792</v>
      </c>
      <c r="OV16" s="65" t="s">
        <v>792</v>
      </c>
      <c r="OW16" s="65" t="s">
        <v>792</v>
      </c>
      <c r="OX16" s="65" t="s">
        <v>792</v>
      </c>
      <c r="OY16" s="65" t="s">
        <v>792</v>
      </c>
      <c r="OZ16" s="65" t="s">
        <v>792</v>
      </c>
      <c r="PA16" s="65" t="s">
        <v>792</v>
      </c>
      <c r="PB16" s="65" t="s">
        <v>792</v>
      </c>
      <c r="PC16" s="65" t="s">
        <v>792</v>
      </c>
      <c r="PD16" s="65" t="s">
        <v>792</v>
      </c>
      <c r="PE16" s="65" t="s">
        <v>792</v>
      </c>
      <c r="PF16" s="65" t="s">
        <v>792</v>
      </c>
      <c r="PG16" s="65" t="s">
        <v>792</v>
      </c>
      <c r="PH16" s="65" t="s">
        <v>792</v>
      </c>
      <c r="PI16" s="65" t="s">
        <v>792</v>
      </c>
      <c r="PJ16" s="65" t="s">
        <v>792</v>
      </c>
      <c r="PK16" s="65" t="s">
        <v>792</v>
      </c>
      <c r="PL16" s="65" t="s">
        <v>792</v>
      </c>
      <c r="PM16" s="65" t="s">
        <v>792</v>
      </c>
      <c r="PN16" s="65" t="s">
        <v>792</v>
      </c>
      <c r="PO16" s="65" t="s">
        <v>792</v>
      </c>
      <c r="PP16" s="65" t="s">
        <v>792</v>
      </c>
      <c r="PQ16" s="65" t="s">
        <v>792</v>
      </c>
      <c r="PR16" s="65" t="s">
        <v>792</v>
      </c>
      <c r="PS16" s="65" t="s">
        <v>792</v>
      </c>
      <c r="PT16" s="65" t="s">
        <v>792</v>
      </c>
      <c r="PU16" s="65" t="s">
        <v>792</v>
      </c>
      <c r="PV16" s="65" t="s">
        <v>792</v>
      </c>
      <c r="PW16" s="65" t="s">
        <v>792</v>
      </c>
      <c r="PX16" s="65" t="s">
        <v>792</v>
      </c>
      <c r="PY16" s="65" t="s">
        <v>792</v>
      </c>
      <c r="PZ16" s="65" t="s">
        <v>792</v>
      </c>
      <c r="QA16" s="65" t="s">
        <v>792</v>
      </c>
      <c r="QB16" s="65" t="s">
        <v>792</v>
      </c>
      <c r="QC16" s="65" t="s">
        <v>792</v>
      </c>
      <c r="QD16" s="65" t="s">
        <v>792</v>
      </c>
      <c r="QE16" s="65" t="s">
        <v>792</v>
      </c>
      <c r="QF16" s="65" t="s">
        <v>792</v>
      </c>
      <c r="QG16" s="65" t="s">
        <v>792</v>
      </c>
      <c r="QH16" s="65" t="s">
        <v>792</v>
      </c>
      <c r="QI16" s="65" t="s">
        <v>792</v>
      </c>
      <c r="QJ16" s="65" t="s">
        <v>792</v>
      </c>
      <c r="QK16" s="65" t="s">
        <v>792</v>
      </c>
      <c r="QL16" s="65" t="s">
        <v>792</v>
      </c>
      <c r="QM16" s="65" t="s">
        <v>792</v>
      </c>
      <c r="QN16" s="65" t="s">
        <v>792</v>
      </c>
      <c r="QO16" s="65" t="s">
        <v>792</v>
      </c>
      <c r="QP16" s="65" t="s">
        <v>792</v>
      </c>
      <c r="QQ16" s="65" t="s">
        <v>792</v>
      </c>
      <c r="QR16" s="65" t="s">
        <v>792</v>
      </c>
      <c r="QS16" s="65" t="s">
        <v>792</v>
      </c>
      <c r="QT16" s="65" t="s">
        <v>792</v>
      </c>
      <c r="QU16" s="65" t="s">
        <v>792</v>
      </c>
      <c r="QV16" s="65" t="s">
        <v>792</v>
      </c>
      <c r="QW16" s="65" t="s">
        <v>792</v>
      </c>
      <c r="QX16" s="65" t="s">
        <v>792</v>
      </c>
      <c r="QY16" s="65" t="s">
        <v>792</v>
      </c>
      <c r="QZ16" s="65" t="s">
        <v>792</v>
      </c>
      <c r="RA16" s="65" t="s">
        <v>792</v>
      </c>
      <c r="RB16" s="65" t="s">
        <v>792</v>
      </c>
      <c r="RC16" s="65" t="s">
        <v>792</v>
      </c>
      <c r="RD16" s="65" t="s">
        <v>792</v>
      </c>
      <c r="RE16" s="65" t="s">
        <v>792</v>
      </c>
      <c r="RF16" s="65" t="s">
        <v>792</v>
      </c>
      <c r="RG16" s="65" t="s">
        <v>792</v>
      </c>
      <c r="RH16" s="65" t="s">
        <v>792</v>
      </c>
      <c r="RI16" s="65" t="s">
        <v>792</v>
      </c>
      <c r="RJ16" s="65" t="s">
        <v>792</v>
      </c>
      <c r="RK16" s="65" t="s">
        <v>792</v>
      </c>
      <c r="RL16" s="65" t="s">
        <v>792</v>
      </c>
      <c r="RM16" s="65" t="s">
        <v>792</v>
      </c>
      <c r="RN16" s="65" t="s">
        <v>792</v>
      </c>
      <c r="RO16" s="65" t="s">
        <v>792</v>
      </c>
      <c r="RP16" s="65" t="s">
        <v>792</v>
      </c>
      <c r="RQ16" s="65" t="s">
        <v>792</v>
      </c>
      <c r="RR16" s="65" t="s">
        <v>792</v>
      </c>
      <c r="RS16" s="65" t="s">
        <v>792</v>
      </c>
      <c r="RT16" s="65" t="s">
        <v>792</v>
      </c>
      <c r="RU16" s="65" t="s">
        <v>792</v>
      </c>
      <c r="RV16" s="1328"/>
      <c r="RW16" s="65" t="s">
        <v>793</v>
      </c>
      <c r="RX16" s="65" t="s">
        <v>793</v>
      </c>
      <c r="RY16" s="65" t="s">
        <v>793</v>
      </c>
      <c r="RZ16" s="65" t="s">
        <v>793</v>
      </c>
      <c r="SA16" s="65" t="s">
        <v>793</v>
      </c>
      <c r="SB16" s="65" t="s">
        <v>793</v>
      </c>
      <c r="SC16" s="65" t="s">
        <v>793</v>
      </c>
      <c r="SD16" s="65" t="s">
        <v>793</v>
      </c>
      <c r="SE16" s="65" t="s">
        <v>793</v>
      </c>
      <c r="SF16" s="65" t="s">
        <v>793</v>
      </c>
      <c r="SG16" s="65" t="s">
        <v>793</v>
      </c>
      <c r="SH16" s="65" t="s">
        <v>793</v>
      </c>
      <c r="SI16" s="65" t="s">
        <v>793</v>
      </c>
      <c r="SJ16" s="65" t="s">
        <v>793</v>
      </c>
      <c r="SK16" s="65" t="s">
        <v>793</v>
      </c>
      <c r="SL16" s="65" t="s">
        <v>793</v>
      </c>
      <c r="SM16" s="65" t="s">
        <v>793</v>
      </c>
      <c r="SN16" s="65" t="s">
        <v>793</v>
      </c>
      <c r="SO16" s="65" t="s">
        <v>793</v>
      </c>
      <c r="SP16" s="65" t="s">
        <v>793</v>
      </c>
      <c r="SQ16" s="65" t="s">
        <v>793</v>
      </c>
      <c r="SR16" s="65" t="s">
        <v>793</v>
      </c>
      <c r="SS16" s="65" t="s">
        <v>793</v>
      </c>
      <c r="ST16" s="65" t="s">
        <v>793</v>
      </c>
      <c r="SU16" s="65" t="s">
        <v>793</v>
      </c>
      <c r="SV16" s="65" t="s">
        <v>793</v>
      </c>
      <c r="SW16" s="65" t="s">
        <v>793</v>
      </c>
      <c r="SX16" s="65" t="s">
        <v>793</v>
      </c>
      <c r="SY16" s="65" t="s">
        <v>793</v>
      </c>
      <c r="SZ16" s="65" t="s">
        <v>793</v>
      </c>
      <c r="TA16" s="65" t="s">
        <v>793</v>
      </c>
      <c r="TB16" s="65" t="s">
        <v>793</v>
      </c>
      <c r="TC16" s="65" t="s">
        <v>793</v>
      </c>
      <c r="TD16" s="65" t="s">
        <v>793</v>
      </c>
      <c r="TE16" s="65" t="s">
        <v>793</v>
      </c>
      <c r="TF16" s="65" t="s">
        <v>793</v>
      </c>
      <c r="TG16" s="65" t="s">
        <v>793</v>
      </c>
      <c r="TH16" s="65" t="s">
        <v>793</v>
      </c>
      <c r="TI16" s="65" t="s">
        <v>793</v>
      </c>
      <c r="TJ16" s="65" t="s">
        <v>793</v>
      </c>
      <c r="TK16" s="65" t="s">
        <v>793</v>
      </c>
      <c r="TL16" s="65" t="s">
        <v>793</v>
      </c>
      <c r="TM16" s="65" t="s">
        <v>793</v>
      </c>
      <c r="TN16" s="65" t="s">
        <v>793</v>
      </c>
      <c r="TO16" s="65" t="s">
        <v>793</v>
      </c>
      <c r="TP16" s="65" t="s">
        <v>793</v>
      </c>
      <c r="TQ16" s="65" t="s">
        <v>793</v>
      </c>
      <c r="TR16" s="65" t="s">
        <v>793</v>
      </c>
      <c r="TS16" s="65" t="s">
        <v>793</v>
      </c>
      <c r="TT16" s="65" t="s">
        <v>793</v>
      </c>
      <c r="TU16" s="65" t="s">
        <v>793</v>
      </c>
      <c r="TV16" s="65" t="s">
        <v>793</v>
      </c>
      <c r="TW16" s="65" t="s">
        <v>793</v>
      </c>
      <c r="TX16" s="65" t="s">
        <v>793</v>
      </c>
      <c r="TY16" s="65" t="s">
        <v>793</v>
      </c>
      <c r="TZ16" s="65" t="s">
        <v>793</v>
      </c>
      <c r="UA16" s="65" t="s">
        <v>793</v>
      </c>
      <c r="UB16" s="65" t="s">
        <v>793</v>
      </c>
      <c r="UC16" s="65" t="s">
        <v>793</v>
      </c>
      <c r="UD16" s="65" t="s">
        <v>793</v>
      </c>
      <c r="UE16" s="65" t="s">
        <v>793</v>
      </c>
      <c r="UF16" s="65" t="s">
        <v>793</v>
      </c>
      <c r="UG16" s="65" t="s">
        <v>793</v>
      </c>
      <c r="UH16" s="65" t="s">
        <v>793</v>
      </c>
      <c r="UI16" s="65" t="s">
        <v>793</v>
      </c>
      <c r="UJ16" s="65" t="s">
        <v>793</v>
      </c>
      <c r="UK16" s="65" t="s">
        <v>793</v>
      </c>
      <c r="UL16" s="65" t="s">
        <v>793</v>
      </c>
      <c r="UM16" s="65" t="s">
        <v>793</v>
      </c>
      <c r="UN16" s="65" t="s">
        <v>793</v>
      </c>
      <c r="UO16" s="65" t="s">
        <v>793</v>
      </c>
      <c r="UP16" s="65" t="s">
        <v>793</v>
      </c>
      <c r="UQ16" s="65" t="s">
        <v>793</v>
      </c>
      <c r="UR16" s="65" t="s">
        <v>793</v>
      </c>
      <c r="US16" s="65" t="s">
        <v>793</v>
      </c>
      <c r="UT16" s="65" t="s">
        <v>793</v>
      </c>
      <c r="UU16" s="65" t="s">
        <v>793</v>
      </c>
      <c r="UV16" s="65" t="s">
        <v>793</v>
      </c>
      <c r="UW16" s="65" t="s">
        <v>793</v>
      </c>
      <c r="UX16" s="65" t="s">
        <v>793</v>
      </c>
      <c r="UY16" s="65" t="s">
        <v>793</v>
      </c>
      <c r="UZ16" s="65" t="s">
        <v>793</v>
      </c>
      <c r="VA16" s="65" t="s">
        <v>793</v>
      </c>
      <c r="VB16" s="65" t="s">
        <v>793</v>
      </c>
      <c r="VC16" s="65" t="s">
        <v>793</v>
      </c>
      <c r="VD16" s="65" t="s">
        <v>793</v>
      </c>
      <c r="VE16" s="65" t="s">
        <v>793</v>
      </c>
      <c r="VF16" s="65" t="s">
        <v>793</v>
      </c>
      <c r="VG16" s="65" t="s">
        <v>793</v>
      </c>
      <c r="VH16" s="65" t="s">
        <v>793</v>
      </c>
      <c r="VI16" s="65" t="s">
        <v>793</v>
      </c>
      <c r="VJ16" s="65" t="s">
        <v>793</v>
      </c>
      <c r="VK16" s="65" t="s">
        <v>793</v>
      </c>
      <c r="VL16" s="65" t="s">
        <v>793</v>
      </c>
      <c r="VM16" s="65" t="s">
        <v>793</v>
      </c>
      <c r="VN16" s="65" t="s">
        <v>793</v>
      </c>
      <c r="VO16" s="65" t="s">
        <v>793</v>
      </c>
      <c r="VP16" s="65" t="s">
        <v>793</v>
      </c>
      <c r="VQ16" s="65" t="s">
        <v>793</v>
      </c>
      <c r="VR16" s="65" t="s">
        <v>793</v>
      </c>
      <c r="VS16" s="65" t="s">
        <v>793</v>
      </c>
      <c r="VT16" s="65" t="s">
        <v>793</v>
      </c>
      <c r="VU16" s="65" t="s">
        <v>793</v>
      </c>
      <c r="VV16" s="65" t="s">
        <v>793</v>
      </c>
      <c r="VW16" s="65" t="s">
        <v>793</v>
      </c>
      <c r="VX16" s="65" t="s">
        <v>793</v>
      </c>
      <c r="VY16" s="65" t="s">
        <v>793</v>
      </c>
      <c r="VZ16" s="65" t="s">
        <v>793</v>
      </c>
      <c r="WA16" s="65" t="s">
        <v>793</v>
      </c>
      <c r="WB16" s="65" t="s">
        <v>793</v>
      </c>
      <c r="WC16" s="65" t="s">
        <v>793</v>
      </c>
      <c r="WD16" s="65" t="s">
        <v>793</v>
      </c>
      <c r="WE16" s="65" t="s">
        <v>793</v>
      </c>
      <c r="WF16" s="65" t="s">
        <v>793</v>
      </c>
      <c r="WG16" s="65" t="s">
        <v>793</v>
      </c>
      <c r="WH16" s="65" t="s">
        <v>793</v>
      </c>
      <c r="WI16" s="65" t="s">
        <v>793</v>
      </c>
      <c r="WJ16" s="65" t="s">
        <v>793</v>
      </c>
      <c r="WK16" s="65" t="s">
        <v>793</v>
      </c>
      <c r="WL16" s="65" t="s">
        <v>793</v>
      </c>
    </row>
    <row r="17" spans="1:610" ht="15" x14ac:dyDescent="0.2">
      <c r="C17" s="64" t="s">
        <v>791</v>
      </c>
      <c r="D17" s="26"/>
      <c r="E17" s="26"/>
      <c r="F17" s="27" t="s">
        <v>453</v>
      </c>
      <c r="G17" s="67">
        <v>1</v>
      </c>
      <c r="H17" s="67">
        <f t="shared" ref="H17:BB17" si="485">G17+1</f>
        <v>2</v>
      </c>
      <c r="I17" s="67">
        <f t="shared" si="485"/>
        <v>3</v>
      </c>
      <c r="J17" s="67">
        <f t="shared" si="485"/>
        <v>4</v>
      </c>
      <c r="K17" s="67">
        <f t="shared" si="485"/>
        <v>5</v>
      </c>
      <c r="L17" s="67">
        <f t="shared" si="485"/>
        <v>6</v>
      </c>
      <c r="M17" s="67">
        <f t="shared" si="485"/>
        <v>7</v>
      </c>
      <c r="N17" s="67">
        <f t="shared" si="485"/>
        <v>8</v>
      </c>
      <c r="O17" s="67">
        <f t="shared" si="485"/>
        <v>9</v>
      </c>
      <c r="P17" s="67">
        <f t="shared" si="485"/>
        <v>10</v>
      </c>
      <c r="Q17" s="67">
        <f t="shared" si="485"/>
        <v>11</v>
      </c>
      <c r="R17" s="67">
        <f t="shared" si="485"/>
        <v>12</v>
      </c>
      <c r="S17" s="67">
        <f t="shared" si="485"/>
        <v>13</v>
      </c>
      <c r="T17" s="67">
        <f t="shared" si="485"/>
        <v>14</v>
      </c>
      <c r="U17" s="67">
        <f t="shared" si="485"/>
        <v>15</v>
      </c>
      <c r="V17" s="67">
        <f t="shared" si="485"/>
        <v>16</v>
      </c>
      <c r="W17" s="67">
        <f t="shared" si="485"/>
        <v>17</v>
      </c>
      <c r="X17" s="67">
        <f t="shared" si="485"/>
        <v>18</v>
      </c>
      <c r="Y17" s="67">
        <f t="shared" si="485"/>
        <v>19</v>
      </c>
      <c r="Z17" s="67">
        <f t="shared" si="485"/>
        <v>20</v>
      </c>
      <c r="AA17" s="67">
        <f t="shared" si="485"/>
        <v>21</v>
      </c>
      <c r="AB17" s="67">
        <f t="shared" si="485"/>
        <v>22</v>
      </c>
      <c r="AC17" s="67">
        <f t="shared" si="485"/>
        <v>23</v>
      </c>
      <c r="AD17" s="67">
        <f t="shared" si="485"/>
        <v>24</v>
      </c>
      <c r="AE17" s="67">
        <f t="shared" si="485"/>
        <v>25</v>
      </c>
      <c r="AF17" s="67">
        <f t="shared" si="485"/>
        <v>26</v>
      </c>
      <c r="AG17" s="67">
        <f t="shared" si="485"/>
        <v>27</v>
      </c>
      <c r="AH17" s="67">
        <f t="shared" si="485"/>
        <v>28</v>
      </c>
      <c r="AI17" s="67">
        <f t="shared" si="485"/>
        <v>29</v>
      </c>
      <c r="AJ17" s="67">
        <f t="shared" si="485"/>
        <v>30</v>
      </c>
      <c r="AK17" s="67">
        <f t="shared" si="485"/>
        <v>31</v>
      </c>
      <c r="AL17" s="67">
        <f t="shared" si="485"/>
        <v>32</v>
      </c>
      <c r="AM17" s="67">
        <f t="shared" si="485"/>
        <v>33</v>
      </c>
      <c r="AN17" s="67">
        <f t="shared" si="485"/>
        <v>34</v>
      </c>
      <c r="AO17" s="67">
        <f t="shared" si="485"/>
        <v>35</v>
      </c>
      <c r="AP17" s="67">
        <f t="shared" si="485"/>
        <v>36</v>
      </c>
      <c r="AQ17" s="67">
        <f t="shared" si="485"/>
        <v>37</v>
      </c>
      <c r="AR17" s="67">
        <f t="shared" si="485"/>
        <v>38</v>
      </c>
      <c r="AS17" s="67">
        <f t="shared" si="485"/>
        <v>39</v>
      </c>
      <c r="AT17" s="67">
        <f t="shared" si="485"/>
        <v>40</v>
      </c>
      <c r="AU17" s="67">
        <f t="shared" si="485"/>
        <v>41</v>
      </c>
      <c r="AV17" s="67">
        <f t="shared" si="485"/>
        <v>42</v>
      </c>
      <c r="AW17" s="67">
        <f t="shared" si="485"/>
        <v>43</v>
      </c>
      <c r="AX17" s="67">
        <f t="shared" si="485"/>
        <v>44</v>
      </c>
      <c r="AY17" s="67">
        <f t="shared" si="485"/>
        <v>45</v>
      </c>
      <c r="AZ17" s="67">
        <f t="shared" si="485"/>
        <v>46</v>
      </c>
      <c r="BA17" s="67">
        <f t="shared" si="485"/>
        <v>47</v>
      </c>
      <c r="BB17" s="67">
        <f t="shared" si="485"/>
        <v>48</v>
      </c>
      <c r="BC17" s="67">
        <f t="shared" ref="BC17" si="486">BB17+1</f>
        <v>49</v>
      </c>
      <c r="BD17" s="67">
        <f t="shared" ref="BD17" si="487">BC17+1</f>
        <v>50</v>
      </c>
      <c r="BE17" s="67">
        <f t="shared" ref="BE17" si="488">BD17+1</f>
        <v>51</v>
      </c>
      <c r="BF17" s="67">
        <f t="shared" ref="BF17" si="489">BE17+1</f>
        <v>52</v>
      </c>
      <c r="BG17" s="67">
        <f t="shared" ref="BG17" si="490">BF17+1</f>
        <v>53</v>
      </c>
      <c r="BH17" s="67">
        <f t="shared" ref="BH17" si="491">BG17+1</f>
        <v>54</v>
      </c>
      <c r="BI17" s="67">
        <f t="shared" ref="BI17" si="492">BH17+1</f>
        <v>55</v>
      </c>
      <c r="BJ17" s="67">
        <f t="shared" ref="BJ17" si="493">BI17+1</f>
        <v>56</v>
      </c>
      <c r="BK17" s="67">
        <f t="shared" ref="BK17" si="494">BJ17+1</f>
        <v>57</v>
      </c>
      <c r="BL17" s="67">
        <f t="shared" ref="BL17" si="495">BK17+1</f>
        <v>58</v>
      </c>
      <c r="BM17" s="67">
        <f t="shared" ref="BM17" si="496">BL17+1</f>
        <v>59</v>
      </c>
      <c r="BN17" s="67">
        <f t="shared" ref="BN17" si="497">BM17+1</f>
        <v>60</v>
      </c>
      <c r="BO17" s="67">
        <f t="shared" ref="BO17" si="498">BN17+1</f>
        <v>61</v>
      </c>
      <c r="BP17" s="67">
        <f t="shared" ref="BP17" si="499">BO17+1</f>
        <v>62</v>
      </c>
      <c r="BQ17" s="67">
        <f t="shared" ref="BQ17" si="500">BP17+1</f>
        <v>63</v>
      </c>
      <c r="BR17" s="67">
        <f t="shared" ref="BR17" si="501">BQ17+1</f>
        <v>64</v>
      </c>
      <c r="BS17" s="67">
        <f t="shared" ref="BS17" si="502">BR17+1</f>
        <v>65</v>
      </c>
      <c r="BT17" s="67">
        <f t="shared" ref="BT17" si="503">BS17+1</f>
        <v>66</v>
      </c>
      <c r="BU17" s="67">
        <f t="shared" ref="BU17" si="504">BT17+1</f>
        <v>67</v>
      </c>
      <c r="BV17" s="67">
        <f t="shared" ref="BV17" si="505">BU17+1</f>
        <v>68</v>
      </c>
      <c r="BW17" s="67">
        <f t="shared" ref="BW17" si="506">BV17+1</f>
        <v>69</v>
      </c>
      <c r="BX17" s="67">
        <f t="shared" ref="BX17" si="507">BW17+1</f>
        <v>70</v>
      </c>
      <c r="BY17" s="67">
        <f t="shared" ref="BY17" si="508">BX17+1</f>
        <v>71</v>
      </c>
      <c r="BZ17" s="67">
        <f t="shared" ref="BZ17" si="509">BY17+1</f>
        <v>72</v>
      </c>
      <c r="CA17" s="67">
        <f t="shared" ref="CA17" si="510">BZ17+1</f>
        <v>73</v>
      </c>
      <c r="CB17" s="67">
        <f t="shared" ref="CB17" si="511">CA17+1</f>
        <v>74</v>
      </c>
      <c r="CC17" s="67">
        <f t="shared" ref="CC17" si="512">CB17+1</f>
        <v>75</v>
      </c>
      <c r="CD17" s="67">
        <f t="shared" ref="CD17" si="513">CC17+1</f>
        <v>76</v>
      </c>
      <c r="CE17" s="67">
        <f t="shared" ref="CE17" si="514">CD17+1</f>
        <v>77</v>
      </c>
      <c r="CF17" s="67">
        <f t="shared" ref="CF17" si="515">CE17+1</f>
        <v>78</v>
      </c>
      <c r="CG17" s="67">
        <f t="shared" ref="CG17" si="516">CF17+1</f>
        <v>79</v>
      </c>
      <c r="CH17" s="67">
        <f t="shared" ref="CH17" si="517">CG17+1</f>
        <v>80</v>
      </c>
      <c r="CI17" s="67">
        <f t="shared" ref="CI17" si="518">CH17+1</f>
        <v>81</v>
      </c>
      <c r="CJ17" s="67">
        <f t="shared" ref="CJ17" si="519">CI17+1</f>
        <v>82</v>
      </c>
      <c r="CK17" s="67">
        <f t="shared" ref="CK17" si="520">CJ17+1</f>
        <v>83</v>
      </c>
      <c r="CL17" s="67">
        <f t="shared" ref="CL17" si="521">CK17+1</f>
        <v>84</v>
      </c>
      <c r="CM17" s="67">
        <f t="shared" ref="CM17" si="522">CL17+1</f>
        <v>85</v>
      </c>
      <c r="CN17" s="67">
        <f t="shared" ref="CN17" si="523">CM17+1</f>
        <v>86</v>
      </c>
      <c r="CO17" s="67">
        <f t="shared" ref="CO17" si="524">CN17+1</f>
        <v>87</v>
      </c>
      <c r="CP17" s="67">
        <f t="shared" ref="CP17" si="525">CO17+1</f>
        <v>88</v>
      </c>
      <c r="CQ17" s="67">
        <f t="shared" ref="CQ17" si="526">CP17+1</f>
        <v>89</v>
      </c>
      <c r="CR17" s="67">
        <f t="shared" ref="CR17" si="527">CQ17+1</f>
        <v>90</v>
      </c>
      <c r="CS17" s="67">
        <f t="shared" ref="CS17" si="528">CR17+1</f>
        <v>91</v>
      </c>
      <c r="CT17" s="67">
        <f t="shared" ref="CT17" si="529">CS17+1</f>
        <v>92</v>
      </c>
      <c r="CU17" s="67">
        <f t="shared" ref="CU17" si="530">CT17+1</f>
        <v>93</v>
      </c>
      <c r="CV17" s="67">
        <f t="shared" ref="CV17" si="531">CU17+1</f>
        <v>94</v>
      </c>
      <c r="CW17" s="67">
        <f t="shared" ref="CW17" si="532">CV17+1</f>
        <v>95</v>
      </c>
      <c r="CX17" s="67">
        <f t="shared" ref="CX17" si="533">CW17+1</f>
        <v>96</v>
      </c>
      <c r="CY17" s="67">
        <f t="shared" ref="CY17" si="534">CX17+1</f>
        <v>97</v>
      </c>
      <c r="CZ17" s="67">
        <f t="shared" ref="CZ17" si="535">CY17+1</f>
        <v>98</v>
      </c>
      <c r="DA17" s="67">
        <f t="shared" ref="DA17" si="536">CZ17+1</f>
        <v>99</v>
      </c>
      <c r="DB17" s="67">
        <f t="shared" ref="DB17" si="537">DA17+1</f>
        <v>100</v>
      </c>
      <c r="DC17" s="67">
        <f t="shared" ref="DC17" si="538">DB17+1</f>
        <v>101</v>
      </c>
      <c r="DD17" s="67">
        <f t="shared" ref="DD17" si="539">DC17+1</f>
        <v>102</v>
      </c>
      <c r="DE17" s="67">
        <f t="shared" ref="DE17" si="540">DD17+1</f>
        <v>103</v>
      </c>
      <c r="DF17" s="67">
        <f t="shared" ref="DF17" si="541">DE17+1</f>
        <v>104</v>
      </c>
      <c r="DG17" s="67">
        <f t="shared" ref="DG17" si="542">DF17+1</f>
        <v>105</v>
      </c>
      <c r="DH17" s="67">
        <f t="shared" ref="DH17" si="543">DG17+1</f>
        <v>106</v>
      </c>
      <c r="DI17" s="67">
        <f t="shared" ref="DI17" si="544">DH17+1</f>
        <v>107</v>
      </c>
      <c r="DJ17" s="67">
        <f t="shared" ref="DJ17" si="545">DI17+1</f>
        <v>108</v>
      </c>
      <c r="DK17" s="67">
        <f t="shared" ref="DK17" si="546">DJ17+1</f>
        <v>109</v>
      </c>
      <c r="DL17" s="67">
        <f t="shared" ref="DL17" si="547">DK17+1</f>
        <v>110</v>
      </c>
      <c r="DM17" s="67">
        <f t="shared" ref="DM17" si="548">DL17+1</f>
        <v>111</v>
      </c>
      <c r="DN17" s="67">
        <f t="shared" ref="DN17" si="549">DM17+1</f>
        <v>112</v>
      </c>
      <c r="DO17" s="67">
        <f t="shared" ref="DO17" si="550">DN17+1</f>
        <v>113</v>
      </c>
      <c r="DP17" s="67">
        <f t="shared" ref="DP17" si="551">DO17+1</f>
        <v>114</v>
      </c>
      <c r="DQ17" s="67">
        <f t="shared" ref="DQ17" si="552">DP17+1</f>
        <v>115</v>
      </c>
      <c r="DR17" s="67">
        <f t="shared" ref="DR17" si="553">DQ17+1</f>
        <v>116</v>
      </c>
      <c r="DS17" s="67">
        <f t="shared" ref="DS17" si="554">DR17+1</f>
        <v>117</v>
      </c>
      <c r="DT17" s="67">
        <f t="shared" ref="DT17" si="555">DS17+1</f>
        <v>118</v>
      </c>
      <c r="DU17" s="67">
        <f t="shared" ref="DU17" si="556">DT17+1</f>
        <v>119</v>
      </c>
      <c r="DV17" s="67">
        <f t="shared" ref="DV17" si="557">DU17+1</f>
        <v>120</v>
      </c>
      <c r="DW17" s="1328"/>
      <c r="DX17" s="67">
        <v>1</v>
      </c>
      <c r="DY17" s="67">
        <f t="shared" ref="DY17:FS17" si="558">DX17+1</f>
        <v>2</v>
      </c>
      <c r="DZ17" s="67">
        <f t="shared" si="558"/>
        <v>3</v>
      </c>
      <c r="EA17" s="67">
        <f t="shared" si="558"/>
        <v>4</v>
      </c>
      <c r="EB17" s="67">
        <f t="shared" si="558"/>
        <v>5</v>
      </c>
      <c r="EC17" s="67">
        <f t="shared" si="558"/>
        <v>6</v>
      </c>
      <c r="ED17" s="67">
        <f t="shared" si="558"/>
        <v>7</v>
      </c>
      <c r="EE17" s="67">
        <f t="shared" si="558"/>
        <v>8</v>
      </c>
      <c r="EF17" s="67">
        <f t="shared" si="558"/>
        <v>9</v>
      </c>
      <c r="EG17" s="67">
        <f t="shared" si="558"/>
        <v>10</v>
      </c>
      <c r="EH17" s="67">
        <f t="shared" si="558"/>
        <v>11</v>
      </c>
      <c r="EI17" s="67">
        <f t="shared" si="558"/>
        <v>12</v>
      </c>
      <c r="EJ17" s="67">
        <f t="shared" si="558"/>
        <v>13</v>
      </c>
      <c r="EK17" s="67">
        <f t="shared" si="558"/>
        <v>14</v>
      </c>
      <c r="EL17" s="67">
        <f t="shared" si="558"/>
        <v>15</v>
      </c>
      <c r="EM17" s="67">
        <f t="shared" si="558"/>
        <v>16</v>
      </c>
      <c r="EN17" s="67">
        <f t="shared" si="558"/>
        <v>17</v>
      </c>
      <c r="EO17" s="67">
        <f t="shared" si="558"/>
        <v>18</v>
      </c>
      <c r="EP17" s="67">
        <f t="shared" si="558"/>
        <v>19</v>
      </c>
      <c r="EQ17" s="67">
        <f t="shared" si="558"/>
        <v>20</v>
      </c>
      <c r="ER17" s="67">
        <f t="shared" si="558"/>
        <v>21</v>
      </c>
      <c r="ES17" s="67">
        <f t="shared" si="558"/>
        <v>22</v>
      </c>
      <c r="ET17" s="67">
        <f t="shared" si="558"/>
        <v>23</v>
      </c>
      <c r="EU17" s="67">
        <f t="shared" si="558"/>
        <v>24</v>
      </c>
      <c r="EV17" s="67">
        <f t="shared" si="558"/>
        <v>25</v>
      </c>
      <c r="EW17" s="67">
        <f t="shared" si="558"/>
        <v>26</v>
      </c>
      <c r="EX17" s="67">
        <f t="shared" si="558"/>
        <v>27</v>
      </c>
      <c r="EY17" s="67">
        <f t="shared" si="558"/>
        <v>28</v>
      </c>
      <c r="EZ17" s="67">
        <f t="shared" si="558"/>
        <v>29</v>
      </c>
      <c r="FA17" s="67">
        <f t="shared" si="558"/>
        <v>30</v>
      </c>
      <c r="FB17" s="67">
        <f t="shared" si="558"/>
        <v>31</v>
      </c>
      <c r="FC17" s="67">
        <f t="shared" si="558"/>
        <v>32</v>
      </c>
      <c r="FD17" s="67">
        <f t="shared" si="558"/>
        <v>33</v>
      </c>
      <c r="FE17" s="67">
        <f t="shared" si="558"/>
        <v>34</v>
      </c>
      <c r="FF17" s="67">
        <f t="shared" si="558"/>
        <v>35</v>
      </c>
      <c r="FG17" s="67">
        <f t="shared" si="558"/>
        <v>36</v>
      </c>
      <c r="FH17" s="67">
        <f t="shared" si="558"/>
        <v>37</v>
      </c>
      <c r="FI17" s="67">
        <f t="shared" si="558"/>
        <v>38</v>
      </c>
      <c r="FJ17" s="67">
        <f t="shared" si="558"/>
        <v>39</v>
      </c>
      <c r="FK17" s="67">
        <f t="shared" si="558"/>
        <v>40</v>
      </c>
      <c r="FL17" s="67">
        <f t="shared" si="558"/>
        <v>41</v>
      </c>
      <c r="FM17" s="67">
        <f t="shared" si="558"/>
        <v>42</v>
      </c>
      <c r="FN17" s="67">
        <f t="shared" si="558"/>
        <v>43</v>
      </c>
      <c r="FO17" s="67">
        <f t="shared" si="558"/>
        <v>44</v>
      </c>
      <c r="FP17" s="67">
        <f t="shared" si="558"/>
        <v>45</v>
      </c>
      <c r="FQ17" s="67">
        <f t="shared" si="558"/>
        <v>46</v>
      </c>
      <c r="FR17" s="67">
        <f t="shared" si="558"/>
        <v>47</v>
      </c>
      <c r="FS17" s="67">
        <f t="shared" si="558"/>
        <v>48</v>
      </c>
      <c r="FT17" s="67">
        <f t="shared" ref="FT17" si="559">FS17+1</f>
        <v>49</v>
      </c>
      <c r="FU17" s="67">
        <f t="shared" ref="FU17" si="560">FT17+1</f>
        <v>50</v>
      </c>
      <c r="FV17" s="67">
        <f t="shared" ref="FV17" si="561">FU17+1</f>
        <v>51</v>
      </c>
      <c r="FW17" s="67">
        <f t="shared" ref="FW17" si="562">FV17+1</f>
        <v>52</v>
      </c>
      <c r="FX17" s="67">
        <f t="shared" ref="FX17" si="563">FW17+1</f>
        <v>53</v>
      </c>
      <c r="FY17" s="67">
        <f t="shared" ref="FY17" si="564">FX17+1</f>
        <v>54</v>
      </c>
      <c r="FZ17" s="67">
        <f t="shared" ref="FZ17" si="565">FY17+1</f>
        <v>55</v>
      </c>
      <c r="GA17" s="67">
        <f t="shared" ref="GA17" si="566">FZ17+1</f>
        <v>56</v>
      </c>
      <c r="GB17" s="67">
        <f t="shared" ref="GB17" si="567">GA17+1</f>
        <v>57</v>
      </c>
      <c r="GC17" s="67">
        <f t="shared" ref="GC17" si="568">GB17+1</f>
        <v>58</v>
      </c>
      <c r="GD17" s="67">
        <f t="shared" ref="GD17" si="569">GC17+1</f>
        <v>59</v>
      </c>
      <c r="GE17" s="67">
        <f t="shared" ref="GE17" si="570">GD17+1</f>
        <v>60</v>
      </c>
      <c r="GF17" s="67">
        <f t="shared" ref="GF17" si="571">GE17+1</f>
        <v>61</v>
      </c>
      <c r="GG17" s="67">
        <f t="shared" ref="GG17" si="572">GF17+1</f>
        <v>62</v>
      </c>
      <c r="GH17" s="67">
        <f t="shared" ref="GH17" si="573">GG17+1</f>
        <v>63</v>
      </c>
      <c r="GI17" s="67">
        <f t="shared" ref="GI17" si="574">GH17+1</f>
        <v>64</v>
      </c>
      <c r="GJ17" s="67">
        <f t="shared" ref="GJ17" si="575">GI17+1</f>
        <v>65</v>
      </c>
      <c r="GK17" s="67">
        <f t="shared" ref="GK17" si="576">GJ17+1</f>
        <v>66</v>
      </c>
      <c r="GL17" s="67">
        <f t="shared" ref="GL17" si="577">GK17+1</f>
        <v>67</v>
      </c>
      <c r="GM17" s="67">
        <f t="shared" ref="GM17" si="578">GL17+1</f>
        <v>68</v>
      </c>
      <c r="GN17" s="67">
        <f t="shared" ref="GN17" si="579">GM17+1</f>
        <v>69</v>
      </c>
      <c r="GO17" s="67">
        <f t="shared" ref="GO17" si="580">GN17+1</f>
        <v>70</v>
      </c>
      <c r="GP17" s="67">
        <f t="shared" ref="GP17" si="581">GO17+1</f>
        <v>71</v>
      </c>
      <c r="GQ17" s="67">
        <f t="shared" ref="GQ17" si="582">GP17+1</f>
        <v>72</v>
      </c>
      <c r="GR17" s="67">
        <f t="shared" ref="GR17" si="583">GQ17+1</f>
        <v>73</v>
      </c>
      <c r="GS17" s="67">
        <f t="shared" ref="GS17" si="584">GR17+1</f>
        <v>74</v>
      </c>
      <c r="GT17" s="67">
        <f t="shared" ref="GT17" si="585">GS17+1</f>
        <v>75</v>
      </c>
      <c r="GU17" s="67">
        <f t="shared" ref="GU17" si="586">GT17+1</f>
        <v>76</v>
      </c>
      <c r="GV17" s="67">
        <f t="shared" ref="GV17" si="587">GU17+1</f>
        <v>77</v>
      </c>
      <c r="GW17" s="67">
        <f t="shared" ref="GW17" si="588">GV17+1</f>
        <v>78</v>
      </c>
      <c r="GX17" s="67">
        <f t="shared" ref="GX17" si="589">GW17+1</f>
        <v>79</v>
      </c>
      <c r="GY17" s="67">
        <f t="shared" ref="GY17" si="590">GX17+1</f>
        <v>80</v>
      </c>
      <c r="GZ17" s="67">
        <f t="shared" ref="GZ17" si="591">GY17+1</f>
        <v>81</v>
      </c>
      <c r="HA17" s="67">
        <f t="shared" ref="HA17" si="592">GZ17+1</f>
        <v>82</v>
      </c>
      <c r="HB17" s="67">
        <f t="shared" ref="HB17" si="593">HA17+1</f>
        <v>83</v>
      </c>
      <c r="HC17" s="67">
        <f t="shared" ref="HC17" si="594">HB17+1</f>
        <v>84</v>
      </c>
      <c r="HD17" s="67">
        <f t="shared" ref="HD17" si="595">HC17+1</f>
        <v>85</v>
      </c>
      <c r="HE17" s="67">
        <f t="shared" ref="HE17" si="596">HD17+1</f>
        <v>86</v>
      </c>
      <c r="HF17" s="67">
        <f t="shared" ref="HF17" si="597">HE17+1</f>
        <v>87</v>
      </c>
      <c r="HG17" s="67">
        <f t="shared" ref="HG17" si="598">HF17+1</f>
        <v>88</v>
      </c>
      <c r="HH17" s="67">
        <f t="shared" ref="HH17" si="599">HG17+1</f>
        <v>89</v>
      </c>
      <c r="HI17" s="67">
        <f t="shared" ref="HI17" si="600">HH17+1</f>
        <v>90</v>
      </c>
      <c r="HJ17" s="67">
        <f t="shared" ref="HJ17" si="601">HI17+1</f>
        <v>91</v>
      </c>
      <c r="HK17" s="67">
        <f t="shared" ref="HK17" si="602">HJ17+1</f>
        <v>92</v>
      </c>
      <c r="HL17" s="67">
        <f t="shared" ref="HL17" si="603">HK17+1</f>
        <v>93</v>
      </c>
      <c r="HM17" s="67">
        <f t="shared" ref="HM17" si="604">HL17+1</f>
        <v>94</v>
      </c>
      <c r="HN17" s="67">
        <f t="shared" ref="HN17" si="605">HM17+1</f>
        <v>95</v>
      </c>
      <c r="HO17" s="67">
        <f t="shared" ref="HO17" si="606">HN17+1</f>
        <v>96</v>
      </c>
      <c r="HP17" s="67">
        <f t="shared" ref="HP17" si="607">HO17+1</f>
        <v>97</v>
      </c>
      <c r="HQ17" s="67">
        <f t="shared" ref="HQ17" si="608">HP17+1</f>
        <v>98</v>
      </c>
      <c r="HR17" s="67">
        <f t="shared" ref="HR17" si="609">HQ17+1</f>
        <v>99</v>
      </c>
      <c r="HS17" s="67">
        <f t="shared" ref="HS17" si="610">HR17+1</f>
        <v>100</v>
      </c>
      <c r="HT17" s="67">
        <f t="shared" ref="HT17" si="611">HS17+1</f>
        <v>101</v>
      </c>
      <c r="HU17" s="67">
        <f t="shared" ref="HU17" si="612">HT17+1</f>
        <v>102</v>
      </c>
      <c r="HV17" s="67">
        <f t="shared" ref="HV17" si="613">HU17+1</f>
        <v>103</v>
      </c>
      <c r="HW17" s="67">
        <f t="shared" ref="HW17" si="614">HV17+1</f>
        <v>104</v>
      </c>
      <c r="HX17" s="67">
        <f t="shared" ref="HX17" si="615">HW17+1</f>
        <v>105</v>
      </c>
      <c r="HY17" s="67">
        <f t="shared" ref="HY17" si="616">HX17+1</f>
        <v>106</v>
      </c>
      <c r="HZ17" s="67">
        <f t="shared" ref="HZ17" si="617">HY17+1</f>
        <v>107</v>
      </c>
      <c r="IA17" s="67">
        <f t="shared" ref="IA17" si="618">HZ17+1</f>
        <v>108</v>
      </c>
      <c r="IB17" s="67">
        <f t="shared" ref="IB17" si="619">IA17+1</f>
        <v>109</v>
      </c>
      <c r="IC17" s="67">
        <f t="shared" ref="IC17" si="620">IB17+1</f>
        <v>110</v>
      </c>
      <c r="ID17" s="67">
        <f t="shared" ref="ID17" si="621">IC17+1</f>
        <v>111</v>
      </c>
      <c r="IE17" s="67">
        <f t="shared" ref="IE17" si="622">ID17+1</f>
        <v>112</v>
      </c>
      <c r="IF17" s="67">
        <f t="shared" ref="IF17" si="623">IE17+1</f>
        <v>113</v>
      </c>
      <c r="IG17" s="67">
        <f t="shared" ref="IG17" si="624">IF17+1</f>
        <v>114</v>
      </c>
      <c r="IH17" s="67">
        <f t="shared" ref="IH17" si="625">IG17+1</f>
        <v>115</v>
      </c>
      <c r="II17" s="67">
        <f t="shared" ref="II17" si="626">IH17+1</f>
        <v>116</v>
      </c>
      <c r="IJ17" s="67">
        <f t="shared" ref="IJ17" si="627">II17+1</f>
        <v>117</v>
      </c>
      <c r="IK17" s="67">
        <f t="shared" ref="IK17" si="628">IJ17+1</f>
        <v>118</v>
      </c>
      <c r="IL17" s="67">
        <f t="shared" ref="IL17" si="629">IK17+1</f>
        <v>119</v>
      </c>
      <c r="IM17" s="67">
        <f t="shared" ref="IM17" si="630">IL17+1</f>
        <v>120</v>
      </c>
      <c r="IN17" s="1328"/>
      <c r="IO17" s="67">
        <v>1</v>
      </c>
      <c r="IP17" s="67">
        <f t="shared" ref="IP17:KJ17" si="631">IO17+1</f>
        <v>2</v>
      </c>
      <c r="IQ17" s="67">
        <f t="shared" si="631"/>
        <v>3</v>
      </c>
      <c r="IR17" s="67">
        <f t="shared" si="631"/>
        <v>4</v>
      </c>
      <c r="IS17" s="67">
        <f t="shared" si="631"/>
        <v>5</v>
      </c>
      <c r="IT17" s="67">
        <f t="shared" si="631"/>
        <v>6</v>
      </c>
      <c r="IU17" s="67">
        <f t="shared" si="631"/>
        <v>7</v>
      </c>
      <c r="IV17" s="67">
        <f t="shared" si="631"/>
        <v>8</v>
      </c>
      <c r="IW17" s="67">
        <f t="shared" si="631"/>
        <v>9</v>
      </c>
      <c r="IX17" s="67">
        <f t="shared" si="631"/>
        <v>10</v>
      </c>
      <c r="IY17" s="67">
        <f t="shared" si="631"/>
        <v>11</v>
      </c>
      <c r="IZ17" s="67">
        <f t="shared" si="631"/>
        <v>12</v>
      </c>
      <c r="JA17" s="67">
        <f t="shared" si="631"/>
        <v>13</v>
      </c>
      <c r="JB17" s="67">
        <f t="shared" si="631"/>
        <v>14</v>
      </c>
      <c r="JC17" s="67">
        <f t="shared" si="631"/>
        <v>15</v>
      </c>
      <c r="JD17" s="67">
        <f t="shared" si="631"/>
        <v>16</v>
      </c>
      <c r="JE17" s="67">
        <f t="shared" si="631"/>
        <v>17</v>
      </c>
      <c r="JF17" s="67">
        <f t="shared" si="631"/>
        <v>18</v>
      </c>
      <c r="JG17" s="67">
        <f t="shared" si="631"/>
        <v>19</v>
      </c>
      <c r="JH17" s="67">
        <f t="shared" si="631"/>
        <v>20</v>
      </c>
      <c r="JI17" s="67">
        <f t="shared" si="631"/>
        <v>21</v>
      </c>
      <c r="JJ17" s="67">
        <f t="shared" si="631"/>
        <v>22</v>
      </c>
      <c r="JK17" s="67">
        <f t="shared" si="631"/>
        <v>23</v>
      </c>
      <c r="JL17" s="67">
        <f t="shared" si="631"/>
        <v>24</v>
      </c>
      <c r="JM17" s="67">
        <f t="shared" si="631"/>
        <v>25</v>
      </c>
      <c r="JN17" s="67">
        <f t="shared" si="631"/>
        <v>26</v>
      </c>
      <c r="JO17" s="67">
        <f t="shared" si="631"/>
        <v>27</v>
      </c>
      <c r="JP17" s="67">
        <f t="shared" si="631"/>
        <v>28</v>
      </c>
      <c r="JQ17" s="67">
        <f t="shared" si="631"/>
        <v>29</v>
      </c>
      <c r="JR17" s="67">
        <f t="shared" si="631"/>
        <v>30</v>
      </c>
      <c r="JS17" s="67">
        <f t="shared" si="631"/>
        <v>31</v>
      </c>
      <c r="JT17" s="67">
        <f t="shared" si="631"/>
        <v>32</v>
      </c>
      <c r="JU17" s="67">
        <f t="shared" si="631"/>
        <v>33</v>
      </c>
      <c r="JV17" s="67">
        <f t="shared" si="631"/>
        <v>34</v>
      </c>
      <c r="JW17" s="67">
        <f t="shared" si="631"/>
        <v>35</v>
      </c>
      <c r="JX17" s="67">
        <f t="shared" si="631"/>
        <v>36</v>
      </c>
      <c r="JY17" s="67">
        <f t="shared" si="631"/>
        <v>37</v>
      </c>
      <c r="JZ17" s="67">
        <f t="shared" si="631"/>
        <v>38</v>
      </c>
      <c r="KA17" s="67">
        <f t="shared" si="631"/>
        <v>39</v>
      </c>
      <c r="KB17" s="67">
        <f t="shared" si="631"/>
        <v>40</v>
      </c>
      <c r="KC17" s="67">
        <f t="shared" si="631"/>
        <v>41</v>
      </c>
      <c r="KD17" s="67">
        <f t="shared" si="631"/>
        <v>42</v>
      </c>
      <c r="KE17" s="67">
        <f t="shared" si="631"/>
        <v>43</v>
      </c>
      <c r="KF17" s="67">
        <f t="shared" si="631"/>
        <v>44</v>
      </c>
      <c r="KG17" s="67">
        <f t="shared" si="631"/>
        <v>45</v>
      </c>
      <c r="KH17" s="67">
        <f t="shared" si="631"/>
        <v>46</v>
      </c>
      <c r="KI17" s="67">
        <f t="shared" si="631"/>
        <v>47</v>
      </c>
      <c r="KJ17" s="67">
        <f t="shared" si="631"/>
        <v>48</v>
      </c>
      <c r="KK17" s="67">
        <f t="shared" ref="KK17" si="632">KJ17+1</f>
        <v>49</v>
      </c>
      <c r="KL17" s="67">
        <f t="shared" ref="KL17" si="633">KK17+1</f>
        <v>50</v>
      </c>
      <c r="KM17" s="67">
        <f t="shared" ref="KM17" si="634">KL17+1</f>
        <v>51</v>
      </c>
      <c r="KN17" s="67">
        <f t="shared" ref="KN17" si="635">KM17+1</f>
        <v>52</v>
      </c>
      <c r="KO17" s="67">
        <f t="shared" ref="KO17" si="636">KN17+1</f>
        <v>53</v>
      </c>
      <c r="KP17" s="67">
        <f t="shared" ref="KP17" si="637">KO17+1</f>
        <v>54</v>
      </c>
      <c r="KQ17" s="67">
        <f t="shared" ref="KQ17" si="638">KP17+1</f>
        <v>55</v>
      </c>
      <c r="KR17" s="67">
        <f t="shared" ref="KR17" si="639">KQ17+1</f>
        <v>56</v>
      </c>
      <c r="KS17" s="67">
        <f t="shared" ref="KS17" si="640">KR17+1</f>
        <v>57</v>
      </c>
      <c r="KT17" s="67">
        <f t="shared" ref="KT17" si="641">KS17+1</f>
        <v>58</v>
      </c>
      <c r="KU17" s="67">
        <f t="shared" ref="KU17" si="642">KT17+1</f>
        <v>59</v>
      </c>
      <c r="KV17" s="67">
        <f t="shared" ref="KV17" si="643">KU17+1</f>
        <v>60</v>
      </c>
      <c r="KW17" s="67">
        <f t="shared" ref="KW17" si="644">KV17+1</f>
        <v>61</v>
      </c>
      <c r="KX17" s="67">
        <f t="shared" ref="KX17" si="645">KW17+1</f>
        <v>62</v>
      </c>
      <c r="KY17" s="67">
        <f t="shared" ref="KY17" si="646">KX17+1</f>
        <v>63</v>
      </c>
      <c r="KZ17" s="67">
        <f t="shared" ref="KZ17" si="647">KY17+1</f>
        <v>64</v>
      </c>
      <c r="LA17" s="67">
        <f t="shared" ref="LA17" si="648">KZ17+1</f>
        <v>65</v>
      </c>
      <c r="LB17" s="67">
        <f t="shared" ref="LB17" si="649">LA17+1</f>
        <v>66</v>
      </c>
      <c r="LC17" s="67">
        <f t="shared" ref="LC17" si="650">LB17+1</f>
        <v>67</v>
      </c>
      <c r="LD17" s="67">
        <f t="shared" ref="LD17" si="651">LC17+1</f>
        <v>68</v>
      </c>
      <c r="LE17" s="67">
        <f t="shared" ref="LE17" si="652">LD17+1</f>
        <v>69</v>
      </c>
      <c r="LF17" s="67">
        <f t="shared" ref="LF17" si="653">LE17+1</f>
        <v>70</v>
      </c>
      <c r="LG17" s="67">
        <f t="shared" ref="LG17" si="654">LF17+1</f>
        <v>71</v>
      </c>
      <c r="LH17" s="67">
        <f t="shared" ref="LH17" si="655">LG17+1</f>
        <v>72</v>
      </c>
      <c r="LI17" s="67">
        <f t="shared" ref="LI17" si="656">LH17+1</f>
        <v>73</v>
      </c>
      <c r="LJ17" s="67">
        <f t="shared" ref="LJ17" si="657">LI17+1</f>
        <v>74</v>
      </c>
      <c r="LK17" s="67">
        <f t="shared" ref="LK17" si="658">LJ17+1</f>
        <v>75</v>
      </c>
      <c r="LL17" s="67">
        <f t="shared" ref="LL17" si="659">LK17+1</f>
        <v>76</v>
      </c>
      <c r="LM17" s="67">
        <f t="shared" ref="LM17" si="660">LL17+1</f>
        <v>77</v>
      </c>
      <c r="LN17" s="67">
        <f t="shared" ref="LN17" si="661">LM17+1</f>
        <v>78</v>
      </c>
      <c r="LO17" s="67">
        <f t="shared" ref="LO17" si="662">LN17+1</f>
        <v>79</v>
      </c>
      <c r="LP17" s="67">
        <f t="shared" ref="LP17" si="663">LO17+1</f>
        <v>80</v>
      </c>
      <c r="LQ17" s="67">
        <f t="shared" ref="LQ17" si="664">LP17+1</f>
        <v>81</v>
      </c>
      <c r="LR17" s="67">
        <f t="shared" ref="LR17" si="665">LQ17+1</f>
        <v>82</v>
      </c>
      <c r="LS17" s="67">
        <f t="shared" ref="LS17" si="666">LR17+1</f>
        <v>83</v>
      </c>
      <c r="LT17" s="67">
        <f t="shared" ref="LT17" si="667">LS17+1</f>
        <v>84</v>
      </c>
      <c r="LU17" s="67">
        <f t="shared" ref="LU17" si="668">LT17+1</f>
        <v>85</v>
      </c>
      <c r="LV17" s="67">
        <f t="shared" ref="LV17" si="669">LU17+1</f>
        <v>86</v>
      </c>
      <c r="LW17" s="67">
        <f t="shared" ref="LW17" si="670">LV17+1</f>
        <v>87</v>
      </c>
      <c r="LX17" s="67">
        <f t="shared" ref="LX17" si="671">LW17+1</f>
        <v>88</v>
      </c>
      <c r="LY17" s="67">
        <f t="shared" ref="LY17" si="672">LX17+1</f>
        <v>89</v>
      </c>
      <c r="LZ17" s="67">
        <f t="shared" ref="LZ17" si="673">LY17+1</f>
        <v>90</v>
      </c>
      <c r="MA17" s="67">
        <f t="shared" ref="MA17" si="674">LZ17+1</f>
        <v>91</v>
      </c>
      <c r="MB17" s="67">
        <f t="shared" ref="MB17" si="675">MA17+1</f>
        <v>92</v>
      </c>
      <c r="MC17" s="67">
        <f t="shared" ref="MC17" si="676">MB17+1</f>
        <v>93</v>
      </c>
      <c r="MD17" s="67">
        <f t="shared" ref="MD17" si="677">MC17+1</f>
        <v>94</v>
      </c>
      <c r="ME17" s="67">
        <f t="shared" ref="ME17" si="678">MD17+1</f>
        <v>95</v>
      </c>
      <c r="MF17" s="67">
        <f t="shared" ref="MF17" si="679">ME17+1</f>
        <v>96</v>
      </c>
      <c r="MG17" s="67">
        <f t="shared" ref="MG17" si="680">MF17+1</f>
        <v>97</v>
      </c>
      <c r="MH17" s="67">
        <f t="shared" ref="MH17" si="681">MG17+1</f>
        <v>98</v>
      </c>
      <c r="MI17" s="67">
        <f t="shared" ref="MI17" si="682">MH17+1</f>
        <v>99</v>
      </c>
      <c r="MJ17" s="67">
        <f t="shared" ref="MJ17" si="683">MI17+1</f>
        <v>100</v>
      </c>
      <c r="MK17" s="67">
        <f t="shared" ref="MK17" si="684">MJ17+1</f>
        <v>101</v>
      </c>
      <c r="ML17" s="67">
        <f t="shared" ref="ML17" si="685">MK17+1</f>
        <v>102</v>
      </c>
      <c r="MM17" s="67">
        <f t="shared" ref="MM17" si="686">ML17+1</f>
        <v>103</v>
      </c>
      <c r="MN17" s="67">
        <f t="shared" ref="MN17" si="687">MM17+1</f>
        <v>104</v>
      </c>
      <c r="MO17" s="67">
        <f t="shared" ref="MO17" si="688">MN17+1</f>
        <v>105</v>
      </c>
      <c r="MP17" s="67">
        <f t="shared" ref="MP17" si="689">MO17+1</f>
        <v>106</v>
      </c>
      <c r="MQ17" s="67">
        <f t="shared" ref="MQ17" si="690">MP17+1</f>
        <v>107</v>
      </c>
      <c r="MR17" s="67">
        <f t="shared" ref="MR17" si="691">MQ17+1</f>
        <v>108</v>
      </c>
      <c r="MS17" s="67">
        <f t="shared" ref="MS17" si="692">MR17+1</f>
        <v>109</v>
      </c>
      <c r="MT17" s="67">
        <f t="shared" ref="MT17" si="693">MS17+1</f>
        <v>110</v>
      </c>
      <c r="MU17" s="67">
        <f t="shared" ref="MU17" si="694">MT17+1</f>
        <v>111</v>
      </c>
      <c r="MV17" s="67">
        <f t="shared" ref="MV17" si="695">MU17+1</f>
        <v>112</v>
      </c>
      <c r="MW17" s="67">
        <f t="shared" ref="MW17" si="696">MV17+1</f>
        <v>113</v>
      </c>
      <c r="MX17" s="67">
        <f t="shared" ref="MX17" si="697">MW17+1</f>
        <v>114</v>
      </c>
      <c r="MY17" s="67">
        <f t="shared" ref="MY17" si="698">MX17+1</f>
        <v>115</v>
      </c>
      <c r="MZ17" s="67">
        <f t="shared" ref="MZ17" si="699">MY17+1</f>
        <v>116</v>
      </c>
      <c r="NA17" s="67">
        <f t="shared" ref="NA17" si="700">MZ17+1</f>
        <v>117</v>
      </c>
      <c r="NB17" s="67">
        <f t="shared" ref="NB17" si="701">NA17+1</f>
        <v>118</v>
      </c>
      <c r="NC17" s="67">
        <f t="shared" ref="NC17" si="702">NB17+1</f>
        <v>119</v>
      </c>
      <c r="ND17" s="67">
        <f t="shared" ref="ND17" si="703">NC17+1</f>
        <v>120</v>
      </c>
      <c r="NE17" s="1328"/>
      <c r="NF17" s="67">
        <v>1</v>
      </c>
      <c r="NG17" s="67">
        <f t="shared" ref="NG17:PA17" si="704">NF17+1</f>
        <v>2</v>
      </c>
      <c r="NH17" s="67">
        <f t="shared" si="704"/>
        <v>3</v>
      </c>
      <c r="NI17" s="67">
        <f t="shared" si="704"/>
        <v>4</v>
      </c>
      <c r="NJ17" s="67">
        <f t="shared" si="704"/>
        <v>5</v>
      </c>
      <c r="NK17" s="67">
        <f t="shared" si="704"/>
        <v>6</v>
      </c>
      <c r="NL17" s="67">
        <f t="shared" si="704"/>
        <v>7</v>
      </c>
      <c r="NM17" s="67">
        <f t="shared" si="704"/>
        <v>8</v>
      </c>
      <c r="NN17" s="67">
        <f t="shared" si="704"/>
        <v>9</v>
      </c>
      <c r="NO17" s="67">
        <f t="shared" si="704"/>
        <v>10</v>
      </c>
      <c r="NP17" s="67">
        <f t="shared" si="704"/>
        <v>11</v>
      </c>
      <c r="NQ17" s="67">
        <f t="shared" si="704"/>
        <v>12</v>
      </c>
      <c r="NR17" s="67">
        <f t="shared" si="704"/>
        <v>13</v>
      </c>
      <c r="NS17" s="67">
        <f t="shared" si="704"/>
        <v>14</v>
      </c>
      <c r="NT17" s="67">
        <f t="shared" si="704"/>
        <v>15</v>
      </c>
      <c r="NU17" s="67">
        <f t="shared" si="704"/>
        <v>16</v>
      </c>
      <c r="NV17" s="67">
        <f t="shared" si="704"/>
        <v>17</v>
      </c>
      <c r="NW17" s="67">
        <f t="shared" si="704"/>
        <v>18</v>
      </c>
      <c r="NX17" s="67">
        <f t="shared" si="704"/>
        <v>19</v>
      </c>
      <c r="NY17" s="67">
        <f t="shared" si="704"/>
        <v>20</v>
      </c>
      <c r="NZ17" s="67">
        <f t="shared" si="704"/>
        <v>21</v>
      </c>
      <c r="OA17" s="67">
        <f t="shared" si="704"/>
        <v>22</v>
      </c>
      <c r="OB17" s="67">
        <f t="shared" si="704"/>
        <v>23</v>
      </c>
      <c r="OC17" s="67">
        <f t="shared" si="704"/>
        <v>24</v>
      </c>
      <c r="OD17" s="67">
        <f t="shared" si="704"/>
        <v>25</v>
      </c>
      <c r="OE17" s="67">
        <f t="shared" si="704"/>
        <v>26</v>
      </c>
      <c r="OF17" s="67">
        <f t="shared" si="704"/>
        <v>27</v>
      </c>
      <c r="OG17" s="67">
        <f t="shared" si="704"/>
        <v>28</v>
      </c>
      <c r="OH17" s="67">
        <f t="shared" si="704"/>
        <v>29</v>
      </c>
      <c r="OI17" s="67">
        <f t="shared" si="704"/>
        <v>30</v>
      </c>
      <c r="OJ17" s="67">
        <f t="shared" si="704"/>
        <v>31</v>
      </c>
      <c r="OK17" s="67">
        <f t="shared" si="704"/>
        <v>32</v>
      </c>
      <c r="OL17" s="67">
        <f t="shared" si="704"/>
        <v>33</v>
      </c>
      <c r="OM17" s="67">
        <f t="shared" si="704"/>
        <v>34</v>
      </c>
      <c r="ON17" s="67">
        <f t="shared" si="704"/>
        <v>35</v>
      </c>
      <c r="OO17" s="67">
        <f t="shared" si="704"/>
        <v>36</v>
      </c>
      <c r="OP17" s="67">
        <f t="shared" si="704"/>
        <v>37</v>
      </c>
      <c r="OQ17" s="67">
        <f t="shared" si="704"/>
        <v>38</v>
      </c>
      <c r="OR17" s="67">
        <f t="shared" si="704"/>
        <v>39</v>
      </c>
      <c r="OS17" s="67">
        <f t="shared" si="704"/>
        <v>40</v>
      </c>
      <c r="OT17" s="67">
        <f t="shared" si="704"/>
        <v>41</v>
      </c>
      <c r="OU17" s="67">
        <f t="shared" si="704"/>
        <v>42</v>
      </c>
      <c r="OV17" s="67">
        <f t="shared" si="704"/>
        <v>43</v>
      </c>
      <c r="OW17" s="67">
        <f t="shared" si="704"/>
        <v>44</v>
      </c>
      <c r="OX17" s="67">
        <f t="shared" si="704"/>
        <v>45</v>
      </c>
      <c r="OY17" s="67">
        <f t="shared" si="704"/>
        <v>46</v>
      </c>
      <c r="OZ17" s="67">
        <f t="shared" si="704"/>
        <v>47</v>
      </c>
      <c r="PA17" s="67">
        <f t="shared" si="704"/>
        <v>48</v>
      </c>
      <c r="PB17" s="67">
        <f t="shared" ref="PB17" si="705">PA17+1</f>
        <v>49</v>
      </c>
      <c r="PC17" s="67">
        <f t="shared" ref="PC17" si="706">PB17+1</f>
        <v>50</v>
      </c>
      <c r="PD17" s="67">
        <f t="shared" ref="PD17" si="707">PC17+1</f>
        <v>51</v>
      </c>
      <c r="PE17" s="67">
        <f t="shared" ref="PE17" si="708">PD17+1</f>
        <v>52</v>
      </c>
      <c r="PF17" s="67">
        <f t="shared" ref="PF17" si="709">PE17+1</f>
        <v>53</v>
      </c>
      <c r="PG17" s="67">
        <f t="shared" ref="PG17" si="710">PF17+1</f>
        <v>54</v>
      </c>
      <c r="PH17" s="67">
        <f t="shared" ref="PH17" si="711">PG17+1</f>
        <v>55</v>
      </c>
      <c r="PI17" s="67">
        <f t="shared" ref="PI17" si="712">PH17+1</f>
        <v>56</v>
      </c>
      <c r="PJ17" s="67">
        <f t="shared" ref="PJ17" si="713">PI17+1</f>
        <v>57</v>
      </c>
      <c r="PK17" s="67">
        <f t="shared" ref="PK17" si="714">PJ17+1</f>
        <v>58</v>
      </c>
      <c r="PL17" s="67">
        <f t="shared" ref="PL17" si="715">PK17+1</f>
        <v>59</v>
      </c>
      <c r="PM17" s="67">
        <f t="shared" ref="PM17" si="716">PL17+1</f>
        <v>60</v>
      </c>
      <c r="PN17" s="67">
        <f t="shared" ref="PN17" si="717">PM17+1</f>
        <v>61</v>
      </c>
      <c r="PO17" s="67">
        <f t="shared" ref="PO17" si="718">PN17+1</f>
        <v>62</v>
      </c>
      <c r="PP17" s="67">
        <f t="shared" ref="PP17" si="719">PO17+1</f>
        <v>63</v>
      </c>
      <c r="PQ17" s="67">
        <f t="shared" ref="PQ17" si="720">PP17+1</f>
        <v>64</v>
      </c>
      <c r="PR17" s="67">
        <f t="shared" ref="PR17" si="721">PQ17+1</f>
        <v>65</v>
      </c>
      <c r="PS17" s="67">
        <f t="shared" ref="PS17" si="722">PR17+1</f>
        <v>66</v>
      </c>
      <c r="PT17" s="67">
        <f t="shared" ref="PT17" si="723">PS17+1</f>
        <v>67</v>
      </c>
      <c r="PU17" s="67">
        <f t="shared" ref="PU17" si="724">PT17+1</f>
        <v>68</v>
      </c>
      <c r="PV17" s="67">
        <f t="shared" ref="PV17" si="725">PU17+1</f>
        <v>69</v>
      </c>
      <c r="PW17" s="67">
        <f t="shared" ref="PW17" si="726">PV17+1</f>
        <v>70</v>
      </c>
      <c r="PX17" s="67">
        <f t="shared" ref="PX17" si="727">PW17+1</f>
        <v>71</v>
      </c>
      <c r="PY17" s="67">
        <f t="shared" ref="PY17" si="728">PX17+1</f>
        <v>72</v>
      </c>
      <c r="PZ17" s="67">
        <f t="shared" ref="PZ17" si="729">PY17+1</f>
        <v>73</v>
      </c>
      <c r="QA17" s="67">
        <f t="shared" ref="QA17" si="730">PZ17+1</f>
        <v>74</v>
      </c>
      <c r="QB17" s="67">
        <f t="shared" ref="QB17" si="731">QA17+1</f>
        <v>75</v>
      </c>
      <c r="QC17" s="67">
        <f t="shared" ref="QC17" si="732">QB17+1</f>
        <v>76</v>
      </c>
      <c r="QD17" s="67">
        <f t="shared" ref="QD17" si="733">QC17+1</f>
        <v>77</v>
      </c>
      <c r="QE17" s="67">
        <f t="shared" ref="QE17" si="734">QD17+1</f>
        <v>78</v>
      </c>
      <c r="QF17" s="67">
        <f t="shared" ref="QF17" si="735">QE17+1</f>
        <v>79</v>
      </c>
      <c r="QG17" s="67">
        <f t="shared" ref="QG17" si="736">QF17+1</f>
        <v>80</v>
      </c>
      <c r="QH17" s="67">
        <f t="shared" ref="QH17" si="737">QG17+1</f>
        <v>81</v>
      </c>
      <c r="QI17" s="67">
        <f t="shared" ref="QI17" si="738">QH17+1</f>
        <v>82</v>
      </c>
      <c r="QJ17" s="67">
        <f t="shared" ref="QJ17" si="739">QI17+1</f>
        <v>83</v>
      </c>
      <c r="QK17" s="67">
        <f t="shared" ref="QK17" si="740">QJ17+1</f>
        <v>84</v>
      </c>
      <c r="QL17" s="67">
        <f t="shared" ref="QL17" si="741">QK17+1</f>
        <v>85</v>
      </c>
      <c r="QM17" s="67">
        <f t="shared" ref="QM17" si="742">QL17+1</f>
        <v>86</v>
      </c>
      <c r="QN17" s="67">
        <f t="shared" ref="QN17" si="743">QM17+1</f>
        <v>87</v>
      </c>
      <c r="QO17" s="67">
        <f t="shared" ref="QO17" si="744">QN17+1</f>
        <v>88</v>
      </c>
      <c r="QP17" s="67">
        <f t="shared" ref="QP17" si="745">QO17+1</f>
        <v>89</v>
      </c>
      <c r="QQ17" s="67">
        <f t="shared" ref="QQ17" si="746">QP17+1</f>
        <v>90</v>
      </c>
      <c r="QR17" s="67">
        <f t="shared" ref="QR17" si="747">QQ17+1</f>
        <v>91</v>
      </c>
      <c r="QS17" s="67">
        <f t="shared" ref="QS17" si="748">QR17+1</f>
        <v>92</v>
      </c>
      <c r="QT17" s="67">
        <f t="shared" ref="QT17" si="749">QS17+1</f>
        <v>93</v>
      </c>
      <c r="QU17" s="67">
        <f t="shared" ref="QU17" si="750">QT17+1</f>
        <v>94</v>
      </c>
      <c r="QV17" s="67">
        <f t="shared" ref="QV17" si="751">QU17+1</f>
        <v>95</v>
      </c>
      <c r="QW17" s="67">
        <f t="shared" ref="QW17" si="752">QV17+1</f>
        <v>96</v>
      </c>
      <c r="QX17" s="67">
        <f t="shared" ref="QX17" si="753">QW17+1</f>
        <v>97</v>
      </c>
      <c r="QY17" s="67">
        <f t="shared" ref="QY17" si="754">QX17+1</f>
        <v>98</v>
      </c>
      <c r="QZ17" s="67">
        <f t="shared" ref="QZ17" si="755">QY17+1</f>
        <v>99</v>
      </c>
      <c r="RA17" s="67">
        <f t="shared" ref="RA17" si="756">QZ17+1</f>
        <v>100</v>
      </c>
      <c r="RB17" s="67">
        <f t="shared" ref="RB17" si="757">RA17+1</f>
        <v>101</v>
      </c>
      <c r="RC17" s="67">
        <f t="shared" ref="RC17" si="758">RB17+1</f>
        <v>102</v>
      </c>
      <c r="RD17" s="67">
        <f t="shared" ref="RD17" si="759">RC17+1</f>
        <v>103</v>
      </c>
      <c r="RE17" s="67">
        <f t="shared" ref="RE17" si="760">RD17+1</f>
        <v>104</v>
      </c>
      <c r="RF17" s="67">
        <f t="shared" ref="RF17" si="761">RE17+1</f>
        <v>105</v>
      </c>
      <c r="RG17" s="67">
        <f t="shared" ref="RG17" si="762">RF17+1</f>
        <v>106</v>
      </c>
      <c r="RH17" s="67">
        <f t="shared" ref="RH17" si="763">RG17+1</f>
        <v>107</v>
      </c>
      <c r="RI17" s="67">
        <f t="shared" ref="RI17" si="764">RH17+1</f>
        <v>108</v>
      </c>
      <c r="RJ17" s="67">
        <f t="shared" ref="RJ17" si="765">RI17+1</f>
        <v>109</v>
      </c>
      <c r="RK17" s="67">
        <f t="shared" ref="RK17" si="766">RJ17+1</f>
        <v>110</v>
      </c>
      <c r="RL17" s="67">
        <f t="shared" ref="RL17" si="767">RK17+1</f>
        <v>111</v>
      </c>
      <c r="RM17" s="67">
        <f t="shared" ref="RM17" si="768">RL17+1</f>
        <v>112</v>
      </c>
      <c r="RN17" s="67">
        <f t="shared" ref="RN17" si="769">RM17+1</f>
        <v>113</v>
      </c>
      <c r="RO17" s="67">
        <f t="shared" ref="RO17" si="770">RN17+1</f>
        <v>114</v>
      </c>
      <c r="RP17" s="67">
        <f t="shared" ref="RP17" si="771">RO17+1</f>
        <v>115</v>
      </c>
      <c r="RQ17" s="67">
        <f t="shared" ref="RQ17" si="772">RP17+1</f>
        <v>116</v>
      </c>
      <c r="RR17" s="67">
        <f t="shared" ref="RR17" si="773">RQ17+1</f>
        <v>117</v>
      </c>
      <c r="RS17" s="67">
        <f t="shared" ref="RS17" si="774">RR17+1</f>
        <v>118</v>
      </c>
      <c r="RT17" s="67">
        <f t="shared" ref="RT17:RU17" si="775">RS17+1</f>
        <v>119</v>
      </c>
      <c r="RU17" s="67">
        <f t="shared" si="775"/>
        <v>120</v>
      </c>
      <c r="RV17" s="1328"/>
      <c r="RW17" s="67">
        <v>1</v>
      </c>
      <c r="RX17" s="67">
        <f t="shared" ref="RX17" si="776">RW17+1</f>
        <v>2</v>
      </c>
      <c r="RY17" s="67">
        <f t="shared" ref="RY17" si="777">RX17+1</f>
        <v>3</v>
      </c>
      <c r="RZ17" s="67">
        <f t="shared" ref="RZ17" si="778">RY17+1</f>
        <v>4</v>
      </c>
      <c r="SA17" s="67">
        <f t="shared" ref="SA17" si="779">RZ17+1</f>
        <v>5</v>
      </c>
      <c r="SB17" s="67">
        <f t="shared" ref="SB17" si="780">SA17+1</f>
        <v>6</v>
      </c>
      <c r="SC17" s="67">
        <f t="shared" ref="SC17" si="781">SB17+1</f>
        <v>7</v>
      </c>
      <c r="SD17" s="67">
        <f t="shared" ref="SD17" si="782">SC17+1</f>
        <v>8</v>
      </c>
      <c r="SE17" s="67">
        <f t="shared" ref="SE17" si="783">SD17+1</f>
        <v>9</v>
      </c>
      <c r="SF17" s="67">
        <f t="shared" ref="SF17" si="784">SE17+1</f>
        <v>10</v>
      </c>
      <c r="SG17" s="67">
        <f t="shared" ref="SG17" si="785">SF17+1</f>
        <v>11</v>
      </c>
      <c r="SH17" s="67">
        <f t="shared" ref="SH17" si="786">SG17+1</f>
        <v>12</v>
      </c>
      <c r="SI17" s="67">
        <f t="shared" ref="SI17" si="787">SH17+1</f>
        <v>13</v>
      </c>
      <c r="SJ17" s="67">
        <f t="shared" ref="SJ17" si="788">SI17+1</f>
        <v>14</v>
      </c>
      <c r="SK17" s="67">
        <f t="shared" ref="SK17" si="789">SJ17+1</f>
        <v>15</v>
      </c>
      <c r="SL17" s="67">
        <f t="shared" ref="SL17" si="790">SK17+1</f>
        <v>16</v>
      </c>
      <c r="SM17" s="67">
        <f t="shared" ref="SM17" si="791">SL17+1</f>
        <v>17</v>
      </c>
      <c r="SN17" s="67">
        <f t="shared" ref="SN17" si="792">SM17+1</f>
        <v>18</v>
      </c>
      <c r="SO17" s="67">
        <f t="shared" ref="SO17" si="793">SN17+1</f>
        <v>19</v>
      </c>
      <c r="SP17" s="67">
        <f t="shared" ref="SP17" si="794">SO17+1</f>
        <v>20</v>
      </c>
      <c r="SQ17" s="67">
        <f t="shared" ref="SQ17" si="795">SP17+1</f>
        <v>21</v>
      </c>
      <c r="SR17" s="67">
        <f t="shared" ref="SR17" si="796">SQ17+1</f>
        <v>22</v>
      </c>
      <c r="SS17" s="67">
        <f t="shared" ref="SS17" si="797">SR17+1</f>
        <v>23</v>
      </c>
      <c r="ST17" s="67">
        <f t="shared" ref="ST17" si="798">SS17+1</f>
        <v>24</v>
      </c>
      <c r="SU17" s="67">
        <f t="shared" ref="SU17" si="799">ST17+1</f>
        <v>25</v>
      </c>
      <c r="SV17" s="67">
        <f t="shared" ref="SV17" si="800">SU17+1</f>
        <v>26</v>
      </c>
      <c r="SW17" s="67">
        <f t="shared" ref="SW17" si="801">SV17+1</f>
        <v>27</v>
      </c>
      <c r="SX17" s="67">
        <f t="shared" ref="SX17" si="802">SW17+1</f>
        <v>28</v>
      </c>
      <c r="SY17" s="67">
        <f t="shared" ref="SY17" si="803">SX17+1</f>
        <v>29</v>
      </c>
      <c r="SZ17" s="67">
        <f t="shared" ref="SZ17" si="804">SY17+1</f>
        <v>30</v>
      </c>
      <c r="TA17" s="67">
        <f t="shared" ref="TA17" si="805">SZ17+1</f>
        <v>31</v>
      </c>
      <c r="TB17" s="67">
        <f t="shared" ref="TB17" si="806">TA17+1</f>
        <v>32</v>
      </c>
      <c r="TC17" s="67">
        <f t="shared" ref="TC17" si="807">TB17+1</f>
        <v>33</v>
      </c>
      <c r="TD17" s="67">
        <f t="shared" ref="TD17" si="808">TC17+1</f>
        <v>34</v>
      </c>
      <c r="TE17" s="67">
        <f t="shared" ref="TE17" si="809">TD17+1</f>
        <v>35</v>
      </c>
      <c r="TF17" s="67">
        <f t="shared" ref="TF17" si="810">TE17+1</f>
        <v>36</v>
      </c>
      <c r="TG17" s="67">
        <f t="shared" ref="TG17" si="811">TF17+1</f>
        <v>37</v>
      </c>
      <c r="TH17" s="67">
        <f t="shared" ref="TH17" si="812">TG17+1</f>
        <v>38</v>
      </c>
      <c r="TI17" s="67">
        <f t="shared" ref="TI17" si="813">TH17+1</f>
        <v>39</v>
      </c>
      <c r="TJ17" s="67">
        <f t="shared" ref="TJ17" si="814">TI17+1</f>
        <v>40</v>
      </c>
      <c r="TK17" s="67">
        <f t="shared" ref="TK17" si="815">TJ17+1</f>
        <v>41</v>
      </c>
      <c r="TL17" s="67">
        <f t="shared" ref="TL17" si="816">TK17+1</f>
        <v>42</v>
      </c>
      <c r="TM17" s="67">
        <f t="shared" ref="TM17" si="817">TL17+1</f>
        <v>43</v>
      </c>
      <c r="TN17" s="67">
        <f t="shared" ref="TN17" si="818">TM17+1</f>
        <v>44</v>
      </c>
      <c r="TO17" s="67">
        <f t="shared" ref="TO17" si="819">TN17+1</f>
        <v>45</v>
      </c>
      <c r="TP17" s="67">
        <f t="shared" ref="TP17" si="820">TO17+1</f>
        <v>46</v>
      </c>
      <c r="TQ17" s="67">
        <f t="shared" ref="TQ17" si="821">TP17+1</f>
        <v>47</v>
      </c>
      <c r="TR17" s="67">
        <f t="shared" ref="TR17" si="822">TQ17+1</f>
        <v>48</v>
      </c>
      <c r="TS17" s="67">
        <f t="shared" ref="TS17" si="823">TR17+1</f>
        <v>49</v>
      </c>
      <c r="TT17" s="67">
        <f t="shared" ref="TT17" si="824">TS17+1</f>
        <v>50</v>
      </c>
      <c r="TU17" s="67">
        <f t="shared" ref="TU17" si="825">TT17+1</f>
        <v>51</v>
      </c>
      <c r="TV17" s="67">
        <f t="shared" ref="TV17" si="826">TU17+1</f>
        <v>52</v>
      </c>
      <c r="TW17" s="67">
        <f t="shared" ref="TW17" si="827">TV17+1</f>
        <v>53</v>
      </c>
      <c r="TX17" s="67">
        <f t="shared" ref="TX17" si="828">TW17+1</f>
        <v>54</v>
      </c>
      <c r="TY17" s="67">
        <f t="shared" ref="TY17" si="829">TX17+1</f>
        <v>55</v>
      </c>
      <c r="TZ17" s="67">
        <f t="shared" ref="TZ17" si="830">TY17+1</f>
        <v>56</v>
      </c>
      <c r="UA17" s="67">
        <f t="shared" ref="UA17" si="831">TZ17+1</f>
        <v>57</v>
      </c>
      <c r="UB17" s="67">
        <f t="shared" ref="UB17" si="832">UA17+1</f>
        <v>58</v>
      </c>
      <c r="UC17" s="67">
        <f t="shared" ref="UC17" si="833">UB17+1</f>
        <v>59</v>
      </c>
      <c r="UD17" s="67">
        <f t="shared" ref="UD17" si="834">UC17+1</f>
        <v>60</v>
      </c>
      <c r="UE17" s="67">
        <f t="shared" ref="UE17" si="835">UD17+1</f>
        <v>61</v>
      </c>
      <c r="UF17" s="67">
        <f t="shared" ref="UF17" si="836">UE17+1</f>
        <v>62</v>
      </c>
      <c r="UG17" s="67">
        <f t="shared" ref="UG17" si="837">UF17+1</f>
        <v>63</v>
      </c>
      <c r="UH17" s="67">
        <f t="shared" ref="UH17" si="838">UG17+1</f>
        <v>64</v>
      </c>
      <c r="UI17" s="67">
        <f t="shared" ref="UI17" si="839">UH17+1</f>
        <v>65</v>
      </c>
      <c r="UJ17" s="67">
        <f t="shared" ref="UJ17" si="840">UI17+1</f>
        <v>66</v>
      </c>
      <c r="UK17" s="67">
        <f t="shared" ref="UK17" si="841">UJ17+1</f>
        <v>67</v>
      </c>
      <c r="UL17" s="67">
        <f t="shared" ref="UL17" si="842">UK17+1</f>
        <v>68</v>
      </c>
      <c r="UM17" s="67">
        <f t="shared" ref="UM17" si="843">UL17+1</f>
        <v>69</v>
      </c>
      <c r="UN17" s="67">
        <f t="shared" ref="UN17" si="844">UM17+1</f>
        <v>70</v>
      </c>
      <c r="UO17" s="67">
        <f t="shared" ref="UO17" si="845">UN17+1</f>
        <v>71</v>
      </c>
      <c r="UP17" s="67">
        <f t="shared" ref="UP17" si="846">UO17+1</f>
        <v>72</v>
      </c>
      <c r="UQ17" s="67">
        <f t="shared" ref="UQ17" si="847">UP17+1</f>
        <v>73</v>
      </c>
      <c r="UR17" s="67">
        <f t="shared" ref="UR17" si="848">UQ17+1</f>
        <v>74</v>
      </c>
      <c r="US17" s="67">
        <f t="shared" ref="US17" si="849">UR17+1</f>
        <v>75</v>
      </c>
      <c r="UT17" s="67">
        <f t="shared" ref="UT17" si="850">US17+1</f>
        <v>76</v>
      </c>
      <c r="UU17" s="67">
        <f t="shared" ref="UU17" si="851">UT17+1</f>
        <v>77</v>
      </c>
      <c r="UV17" s="67">
        <f t="shared" ref="UV17" si="852">UU17+1</f>
        <v>78</v>
      </c>
      <c r="UW17" s="67">
        <f t="shared" ref="UW17" si="853">UV17+1</f>
        <v>79</v>
      </c>
      <c r="UX17" s="67">
        <f t="shared" ref="UX17" si="854">UW17+1</f>
        <v>80</v>
      </c>
      <c r="UY17" s="67">
        <f t="shared" ref="UY17" si="855">UX17+1</f>
        <v>81</v>
      </c>
      <c r="UZ17" s="67">
        <f t="shared" ref="UZ17" si="856">UY17+1</f>
        <v>82</v>
      </c>
      <c r="VA17" s="67">
        <f t="shared" ref="VA17" si="857">UZ17+1</f>
        <v>83</v>
      </c>
      <c r="VB17" s="67">
        <f t="shared" ref="VB17" si="858">VA17+1</f>
        <v>84</v>
      </c>
      <c r="VC17" s="67">
        <f t="shared" ref="VC17" si="859">VB17+1</f>
        <v>85</v>
      </c>
      <c r="VD17" s="67">
        <f t="shared" ref="VD17" si="860">VC17+1</f>
        <v>86</v>
      </c>
      <c r="VE17" s="67">
        <f t="shared" ref="VE17" si="861">VD17+1</f>
        <v>87</v>
      </c>
      <c r="VF17" s="67">
        <f t="shared" ref="VF17" si="862">VE17+1</f>
        <v>88</v>
      </c>
      <c r="VG17" s="67">
        <f t="shared" ref="VG17" si="863">VF17+1</f>
        <v>89</v>
      </c>
      <c r="VH17" s="67">
        <f t="shared" ref="VH17" si="864">VG17+1</f>
        <v>90</v>
      </c>
      <c r="VI17" s="67">
        <f t="shared" ref="VI17" si="865">VH17+1</f>
        <v>91</v>
      </c>
      <c r="VJ17" s="67">
        <f t="shared" ref="VJ17" si="866">VI17+1</f>
        <v>92</v>
      </c>
      <c r="VK17" s="67">
        <f t="shared" ref="VK17" si="867">VJ17+1</f>
        <v>93</v>
      </c>
      <c r="VL17" s="67">
        <f t="shared" ref="VL17" si="868">VK17+1</f>
        <v>94</v>
      </c>
      <c r="VM17" s="67">
        <f t="shared" ref="VM17" si="869">VL17+1</f>
        <v>95</v>
      </c>
      <c r="VN17" s="67">
        <f t="shared" ref="VN17" si="870">VM17+1</f>
        <v>96</v>
      </c>
      <c r="VO17" s="67">
        <f t="shared" ref="VO17" si="871">VN17+1</f>
        <v>97</v>
      </c>
      <c r="VP17" s="67">
        <f t="shared" ref="VP17" si="872">VO17+1</f>
        <v>98</v>
      </c>
      <c r="VQ17" s="67">
        <f t="shared" ref="VQ17" si="873">VP17+1</f>
        <v>99</v>
      </c>
      <c r="VR17" s="67">
        <f t="shared" ref="VR17" si="874">VQ17+1</f>
        <v>100</v>
      </c>
      <c r="VS17" s="67">
        <f t="shared" ref="VS17" si="875">VR17+1</f>
        <v>101</v>
      </c>
      <c r="VT17" s="67">
        <f t="shared" ref="VT17" si="876">VS17+1</f>
        <v>102</v>
      </c>
      <c r="VU17" s="67">
        <f t="shared" ref="VU17" si="877">VT17+1</f>
        <v>103</v>
      </c>
      <c r="VV17" s="67">
        <f t="shared" ref="VV17" si="878">VU17+1</f>
        <v>104</v>
      </c>
      <c r="VW17" s="67">
        <f t="shared" ref="VW17" si="879">VV17+1</f>
        <v>105</v>
      </c>
      <c r="VX17" s="67">
        <f t="shared" ref="VX17" si="880">VW17+1</f>
        <v>106</v>
      </c>
      <c r="VY17" s="67">
        <f t="shared" ref="VY17" si="881">VX17+1</f>
        <v>107</v>
      </c>
      <c r="VZ17" s="67">
        <f t="shared" ref="VZ17" si="882">VY17+1</f>
        <v>108</v>
      </c>
      <c r="WA17" s="67">
        <f t="shared" ref="WA17" si="883">VZ17+1</f>
        <v>109</v>
      </c>
      <c r="WB17" s="67">
        <f t="shared" ref="WB17" si="884">WA17+1</f>
        <v>110</v>
      </c>
      <c r="WC17" s="67">
        <f t="shared" ref="WC17" si="885">WB17+1</f>
        <v>111</v>
      </c>
      <c r="WD17" s="67">
        <f t="shared" ref="WD17" si="886">WC17+1</f>
        <v>112</v>
      </c>
      <c r="WE17" s="67">
        <f t="shared" ref="WE17" si="887">WD17+1</f>
        <v>113</v>
      </c>
      <c r="WF17" s="67">
        <f t="shared" ref="WF17" si="888">WE17+1</f>
        <v>114</v>
      </c>
      <c r="WG17" s="67">
        <f t="shared" ref="WG17" si="889">WF17+1</f>
        <v>115</v>
      </c>
      <c r="WH17" s="67">
        <f t="shared" ref="WH17" si="890">WG17+1</f>
        <v>116</v>
      </c>
      <c r="WI17" s="67">
        <f t="shared" ref="WI17" si="891">WH17+1</f>
        <v>117</v>
      </c>
      <c r="WJ17" s="67">
        <f t="shared" ref="WJ17" si="892">WI17+1</f>
        <v>118</v>
      </c>
      <c r="WK17" s="67">
        <f t="shared" ref="WK17" si="893">WJ17+1</f>
        <v>119</v>
      </c>
      <c r="WL17" s="67">
        <f t="shared" ref="WL17" si="894">WK17+1</f>
        <v>120</v>
      </c>
    </row>
    <row r="18" spans="1:610" ht="15" x14ac:dyDescent="0.25">
      <c r="C18" s="1329" t="s">
        <v>794</v>
      </c>
      <c r="D18" s="63" t="s">
        <v>795</v>
      </c>
      <c r="E18" s="63" t="s">
        <v>796</v>
      </c>
      <c r="F18" s="29"/>
      <c r="G18" s="68">
        <f>SUM(G19:G114)</f>
        <v>0</v>
      </c>
      <c r="H18" s="68">
        <f t="shared" ref="H18:BS18" si="895">SUM(H19:H114)</f>
        <v>0</v>
      </c>
      <c r="I18" s="68" t="e">
        <f t="shared" si="895"/>
        <v>#VALUE!</v>
      </c>
      <c r="J18" s="68" t="e">
        <f t="shared" si="895"/>
        <v>#VALUE!</v>
      </c>
      <c r="K18" s="68" t="e">
        <f t="shared" si="895"/>
        <v>#VALUE!</v>
      </c>
      <c r="L18" s="68" t="e">
        <f t="shared" si="895"/>
        <v>#VALUE!</v>
      </c>
      <c r="M18" s="68" t="e">
        <f t="shared" si="895"/>
        <v>#VALUE!</v>
      </c>
      <c r="N18" s="68" t="e">
        <f t="shared" si="895"/>
        <v>#VALUE!</v>
      </c>
      <c r="O18" s="68" t="e">
        <f t="shared" si="895"/>
        <v>#VALUE!</v>
      </c>
      <c r="P18" s="68" t="e">
        <f t="shared" si="895"/>
        <v>#VALUE!</v>
      </c>
      <c r="Q18" s="68" t="e">
        <f t="shared" si="895"/>
        <v>#VALUE!</v>
      </c>
      <c r="R18" s="68" t="e">
        <f t="shared" si="895"/>
        <v>#VALUE!</v>
      </c>
      <c r="S18" s="68" t="e">
        <f t="shared" si="895"/>
        <v>#VALUE!</v>
      </c>
      <c r="T18" s="68" t="e">
        <f t="shared" si="895"/>
        <v>#VALUE!</v>
      </c>
      <c r="U18" s="68" t="e">
        <f t="shared" si="895"/>
        <v>#VALUE!</v>
      </c>
      <c r="V18" s="68" t="e">
        <f t="shared" si="895"/>
        <v>#VALUE!</v>
      </c>
      <c r="W18" s="68" t="e">
        <f t="shared" si="895"/>
        <v>#VALUE!</v>
      </c>
      <c r="X18" s="68" t="e">
        <f t="shared" si="895"/>
        <v>#VALUE!</v>
      </c>
      <c r="Y18" s="68" t="e">
        <f t="shared" si="895"/>
        <v>#VALUE!</v>
      </c>
      <c r="Z18" s="68" t="e">
        <f t="shared" si="895"/>
        <v>#VALUE!</v>
      </c>
      <c r="AA18" s="68" t="e">
        <f t="shared" si="895"/>
        <v>#VALUE!</v>
      </c>
      <c r="AB18" s="68" t="e">
        <f t="shared" si="895"/>
        <v>#VALUE!</v>
      </c>
      <c r="AC18" s="68" t="e">
        <f t="shared" si="895"/>
        <v>#VALUE!</v>
      </c>
      <c r="AD18" s="68" t="e">
        <f t="shared" si="895"/>
        <v>#VALUE!</v>
      </c>
      <c r="AE18" s="68" t="e">
        <f t="shared" si="895"/>
        <v>#VALUE!</v>
      </c>
      <c r="AF18" s="68" t="e">
        <f t="shared" si="895"/>
        <v>#VALUE!</v>
      </c>
      <c r="AG18" s="68" t="e">
        <f t="shared" si="895"/>
        <v>#VALUE!</v>
      </c>
      <c r="AH18" s="68" t="e">
        <f t="shared" si="895"/>
        <v>#VALUE!</v>
      </c>
      <c r="AI18" s="68" t="e">
        <f t="shared" si="895"/>
        <v>#VALUE!</v>
      </c>
      <c r="AJ18" s="68" t="e">
        <f t="shared" si="895"/>
        <v>#VALUE!</v>
      </c>
      <c r="AK18" s="68" t="e">
        <f t="shared" si="895"/>
        <v>#VALUE!</v>
      </c>
      <c r="AL18" s="68" t="e">
        <f t="shared" si="895"/>
        <v>#VALUE!</v>
      </c>
      <c r="AM18" s="68" t="e">
        <f t="shared" si="895"/>
        <v>#VALUE!</v>
      </c>
      <c r="AN18" s="68" t="e">
        <f t="shared" si="895"/>
        <v>#VALUE!</v>
      </c>
      <c r="AO18" s="68" t="e">
        <f t="shared" si="895"/>
        <v>#VALUE!</v>
      </c>
      <c r="AP18" s="68" t="e">
        <f t="shared" si="895"/>
        <v>#VALUE!</v>
      </c>
      <c r="AQ18" s="68" t="e">
        <f t="shared" si="895"/>
        <v>#VALUE!</v>
      </c>
      <c r="AR18" s="68" t="e">
        <f t="shared" si="895"/>
        <v>#VALUE!</v>
      </c>
      <c r="AS18" s="68" t="e">
        <f t="shared" si="895"/>
        <v>#VALUE!</v>
      </c>
      <c r="AT18" s="68" t="e">
        <f t="shared" si="895"/>
        <v>#VALUE!</v>
      </c>
      <c r="AU18" s="68" t="e">
        <f t="shared" si="895"/>
        <v>#VALUE!</v>
      </c>
      <c r="AV18" s="68" t="e">
        <f t="shared" si="895"/>
        <v>#VALUE!</v>
      </c>
      <c r="AW18" s="68" t="e">
        <f t="shared" si="895"/>
        <v>#VALUE!</v>
      </c>
      <c r="AX18" s="68" t="e">
        <f t="shared" si="895"/>
        <v>#VALUE!</v>
      </c>
      <c r="AY18" s="68" t="e">
        <f t="shared" si="895"/>
        <v>#VALUE!</v>
      </c>
      <c r="AZ18" s="68" t="e">
        <f t="shared" si="895"/>
        <v>#VALUE!</v>
      </c>
      <c r="BA18" s="68" t="e">
        <f t="shared" si="895"/>
        <v>#VALUE!</v>
      </c>
      <c r="BB18" s="68" t="e">
        <f t="shared" si="895"/>
        <v>#VALUE!</v>
      </c>
      <c r="BC18" s="68" t="e">
        <f t="shared" si="895"/>
        <v>#VALUE!</v>
      </c>
      <c r="BD18" s="68" t="e">
        <f t="shared" si="895"/>
        <v>#VALUE!</v>
      </c>
      <c r="BE18" s="68" t="e">
        <f t="shared" si="895"/>
        <v>#VALUE!</v>
      </c>
      <c r="BF18" s="68" t="e">
        <f t="shared" si="895"/>
        <v>#VALUE!</v>
      </c>
      <c r="BG18" s="68" t="e">
        <f t="shared" si="895"/>
        <v>#VALUE!</v>
      </c>
      <c r="BH18" s="68" t="e">
        <f t="shared" si="895"/>
        <v>#VALUE!</v>
      </c>
      <c r="BI18" s="68" t="e">
        <f t="shared" si="895"/>
        <v>#VALUE!</v>
      </c>
      <c r="BJ18" s="68" t="e">
        <f t="shared" si="895"/>
        <v>#VALUE!</v>
      </c>
      <c r="BK18" s="68" t="e">
        <f t="shared" si="895"/>
        <v>#VALUE!</v>
      </c>
      <c r="BL18" s="68" t="e">
        <f t="shared" si="895"/>
        <v>#VALUE!</v>
      </c>
      <c r="BM18" s="68" t="e">
        <f t="shared" si="895"/>
        <v>#VALUE!</v>
      </c>
      <c r="BN18" s="68" t="e">
        <f t="shared" si="895"/>
        <v>#VALUE!</v>
      </c>
      <c r="BO18" s="68" t="e">
        <f t="shared" si="895"/>
        <v>#VALUE!</v>
      </c>
      <c r="BP18" s="68" t="e">
        <f t="shared" si="895"/>
        <v>#VALUE!</v>
      </c>
      <c r="BQ18" s="68" t="e">
        <f t="shared" si="895"/>
        <v>#VALUE!</v>
      </c>
      <c r="BR18" s="68" t="e">
        <f t="shared" si="895"/>
        <v>#VALUE!</v>
      </c>
      <c r="BS18" s="68" t="e">
        <f t="shared" si="895"/>
        <v>#VALUE!</v>
      </c>
      <c r="BT18" s="68" t="e">
        <f t="shared" ref="BT18:CD18" si="896">SUM(BT19:BT114)</f>
        <v>#VALUE!</v>
      </c>
      <c r="BU18" s="68" t="e">
        <f t="shared" si="896"/>
        <v>#VALUE!</v>
      </c>
      <c r="BV18" s="68" t="e">
        <f t="shared" si="896"/>
        <v>#VALUE!</v>
      </c>
      <c r="BW18" s="68" t="e">
        <f t="shared" si="896"/>
        <v>#VALUE!</v>
      </c>
      <c r="BX18" s="68" t="e">
        <f t="shared" si="896"/>
        <v>#VALUE!</v>
      </c>
      <c r="BY18" s="68" t="e">
        <f t="shared" si="896"/>
        <v>#VALUE!</v>
      </c>
      <c r="BZ18" s="68" t="e">
        <f t="shared" si="896"/>
        <v>#VALUE!</v>
      </c>
      <c r="CA18" s="68" t="e">
        <f t="shared" si="896"/>
        <v>#VALUE!</v>
      </c>
      <c r="CB18" s="68" t="e">
        <f t="shared" si="896"/>
        <v>#VALUE!</v>
      </c>
      <c r="CC18" s="68" t="e">
        <f t="shared" si="896"/>
        <v>#VALUE!</v>
      </c>
      <c r="CD18" s="68" t="e">
        <f t="shared" si="896"/>
        <v>#VALUE!</v>
      </c>
      <c r="CE18" s="68" t="e">
        <f t="shared" ref="CE18:DU18" si="897">SUM(CE19:CE139)</f>
        <v>#VALUE!</v>
      </c>
      <c r="CF18" s="68" t="e">
        <f t="shared" si="897"/>
        <v>#VALUE!</v>
      </c>
      <c r="CG18" s="68" t="e">
        <f t="shared" si="897"/>
        <v>#VALUE!</v>
      </c>
      <c r="CH18" s="68" t="e">
        <f t="shared" si="897"/>
        <v>#VALUE!</v>
      </c>
      <c r="CI18" s="68" t="e">
        <f t="shared" si="897"/>
        <v>#VALUE!</v>
      </c>
      <c r="CJ18" s="68" t="e">
        <f t="shared" si="897"/>
        <v>#VALUE!</v>
      </c>
      <c r="CK18" s="68" t="e">
        <f t="shared" si="897"/>
        <v>#VALUE!</v>
      </c>
      <c r="CL18" s="68" t="e">
        <f t="shared" si="897"/>
        <v>#VALUE!</v>
      </c>
      <c r="CM18" s="68" t="e">
        <f t="shared" si="897"/>
        <v>#VALUE!</v>
      </c>
      <c r="CN18" s="68" t="e">
        <f t="shared" si="897"/>
        <v>#VALUE!</v>
      </c>
      <c r="CO18" s="68" t="e">
        <f t="shared" si="897"/>
        <v>#VALUE!</v>
      </c>
      <c r="CP18" s="68" t="e">
        <f t="shared" si="897"/>
        <v>#VALUE!</v>
      </c>
      <c r="CQ18" s="68" t="e">
        <f t="shared" si="897"/>
        <v>#VALUE!</v>
      </c>
      <c r="CR18" s="68" t="e">
        <f t="shared" si="897"/>
        <v>#VALUE!</v>
      </c>
      <c r="CS18" s="68" t="e">
        <f t="shared" si="897"/>
        <v>#VALUE!</v>
      </c>
      <c r="CT18" s="68" t="e">
        <f t="shared" si="897"/>
        <v>#VALUE!</v>
      </c>
      <c r="CU18" s="68" t="e">
        <f t="shared" si="897"/>
        <v>#VALUE!</v>
      </c>
      <c r="CV18" s="68" t="e">
        <f t="shared" si="897"/>
        <v>#VALUE!</v>
      </c>
      <c r="CW18" s="68" t="e">
        <f t="shared" si="897"/>
        <v>#VALUE!</v>
      </c>
      <c r="CX18" s="68" t="e">
        <f t="shared" si="897"/>
        <v>#VALUE!</v>
      </c>
      <c r="CY18" s="68" t="e">
        <f t="shared" si="897"/>
        <v>#VALUE!</v>
      </c>
      <c r="CZ18" s="68" t="e">
        <f t="shared" si="897"/>
        <v>#VALUE!</v>
      </c>
      <c r="DA18" s="68" t="e">
        <f t="shared" si="897"/>
        <v>#VALUE!</v>
      </c>
      <c r="DB18" s="68" t="e">
        <f t="shared" si="897"/>
        <v>#VALUE!</v>
      </c>
      <c r="DC18" s="68" t="e">
        <f t="shared" si="897"/>
        <v>#VALUE!</v>
      </c>
      <c r="DD18" s="68" t="e">
        <f t="shared" si="897"/>
        <v>#VALUE!</v>
      </c>
      <c r="DE18" s="68" t="e">
        <f t="shared" si="897"/>
        <v>#VALUE!</v>
      </c>
      <c r="DF18" s="68" t="e">
        <f t="shared" si="897"/>
        <v>#VALUE!</v>
      </c>
      <c r="DG18" s="68" t="e">
        <f t="shared" si="897"/>
        <v>#VALUE!</v>
      </c>
      <c r="DH18" s="68" t="e">
        <f t="shared" si="897"/>
        <v>#VALUE!</v>
      </c>
      <c r="DI18" s="68" t="e">
        <f t="shared" si="897"/>
        <v>#VALUE!</v>
      </c>
      <c r="DJ18" s="68" t="e">
        <f t="shared" si="897"/>
        <v>#VALUE!</v>
      </c>
      <c r="DK18" s="68" t="e">
        <f t="shared" si="897"/>
        <v>#VALUE!</v>
      </c>
      <c r="DL18" s="68" t="e">
        <f t="shared" si="897"/>
        <v>#VALUE!</v>
      </c>
      <c r="DM18" s="68" t="e">
        <f t="shared" si="897"/>
        <v>#VALUE!</v>
      </c>
      <c r="DN18" s="68" t="e">
        <f t="shared" si="897"/>
        <v>#VALUE!</v>
      </c>
      <c r="DO18" s="68" t="e">
        <f t="shared" si="897"/>
        <v>#VALUE!</v>
      </c>
      <c r="DP18" s="68" t="e">
        <f t="shared" si="897"/>
        <v>#VALUE!</v>
      </c>
      <c r="DQ18" s="68" t="e">
        <f t="shared" si="897"/>
        <v>#VALUE!</v>
      </c>
      <c r="DR18" s="68" t="e">
        <f t="shared" si="897"/>
        <v>#VALUE!</v>
      </c>
      <c r="DS18" s="68" t="e">
        <f t="shared" si="897"/>
        <v>#VALUE!</v>
      </c>
      <c r="DT18" s="68" t="e">
        <f t="shared" si="897"/>
        <v>#VALUE!</v>
      </c>
      <c r="DU18" s="68" t="e">
        <f t="shared" si="897"/>
        <v>#VALUE!</v>
      </c>
      <c r="DV18" s="68" t="e">
        <f>SUM(DV19:DV139)</f>
        <v>#VALUE!</v>
      </c>
      <c r="DW18" s="1328"/>
      <c r="DX18" s="68">
        <f>SUM(DX19:DX114)</f>
        <v>0</v>
      </c>
      <c r="DY18" s="68">
        <f t="shared" ref="DY18" si="898">SUM(DY19:DY66)</f>
        <v>1500</v>
      </c>
      <c r="DZ18" s="68">
        <f>SUM(DZ19:DZ138)-HLOOKUP(Premissas!$G$94,Histograma!$DX$17:$GE$19,3,TRUE)*$E$30</f>
        <v>3000</v>
      </c>
      <c r="EA18" s="68">
        <f>SUM(EA19:EA138)-HLOOKUP(Premissas!$G$94,Histograma!$DX$17:$GE$19,3,TRUE)*$E$30</f>
        <v>4500</v>
      </c>
      <c r="EB18" s="68">
        <f>SUM(EB19:EB138)-HLOOKUP(Premissas!$G$94,Histograma!$DX$17:$GE$19,3,TRUE)*$E$30</f>
        <v>6309.6916416835957</v>
      </c>
      <c r="EC18" s="68">
        <f>SUM(EC19:EC138)-HLOOKUP(Premissas!$G$94,Histograma!$DX$17:$GE$19,3,TRUE)*$E$30</f>
        <v>8571.8061937880921</v>
      </c>
      <c r="ED18" s="68">
        <f>SUM(ED19:ED138)-HLOOKUP(Premissas!$G$94,Histograma!$DX$17:$GE$19,3,TRUE)*$E$30</f>
        <v>11286.343656313484</v>
      </c>
      <c r="EE18" s="68">
        <f>SUM(EE19:EE138)-HLOOKUP(Premissas!$G$94,Histograma!$DX$17:$GE$19,3,TRUE)*$E$30</f>
        <v>14435.20711284294</v>
      </c>
      <c r="EF18" s="68">
        <f>SUM(EF19:EF138)-HLOOKUP(Premissas!$G$94,Histograma!$DX$17:$GE$19,3,TRUE)*$E$30</f>
        <v>18024.911453286521</v>
      </c>
      <c r="EG18" s="68">
        <f>SUM(EG19:EG138)-HLOOKUP(Premissas!$G$94,Histograma!$DX$17:$GE$19,3,TRUE)*$E$30</f>
        <v>22081.277357987765</v>
      </c>
      <c r="EH18" s="68">
        <f>SUM(EH19:EH138)-HLOOKUP(Premissas!$G$94,Histograma!$DX$17:$GE$19,3,TRUE)*$E$30</f>
        <v>26583.843512206146</v>
      </c>
      <c r="EI18" s="68">
        <f>SUM(EI19:EI138)-HLOOKUP(Premissas!$G$94,Histograma!$DX$17:$GE$19,3,TRUE)*$E$30</f>
        <v>31536.66628184637</v>
      </c>
      <c r="EJ18" s="68">
        <f>SUM(EJ19:EJ138)-HLOOKUP(Premissas!$G$94,Histograma!$DX$17:$GE$19,3,TRUE)*$E$42</f>
        <v>35251.283359076537</v>
      </c>
      <c r="EK18" s="68">
        <f>SUM(EK19:EK138)-HLOOKUP(Premissas!$G$94,Histograma!$DX$17:$GE$19,3,TRUE)*$E$42</f>
        <v>40280.169582445189</v>
      </c>
      <c r="EL18" s="68">
        <f>SUM(EL19:EL138)-HLOOKUP(Premissas!$G$94,Histograma!$DX$17:$GE$19,3,TRUE)*$E$42</f>
        <v>45661.944428150709</v>
      </c>
      <c r="EM18" s="68">
        <f>SUM(EM19:EM138)-HLOOKUP(Premissas!$G$94,Histograma!$DX$17:$GE$19,3,TRUE)*$E$42</f>
        <v>51431.896758426788</v>
      </c>
      <c r="EN18" s="68">
        <f>SUM(EN19:EN138)-HLOOKUP(Premissas!$G$94,Histograma!$DX$17:$GE$19,3,TRUE)*$E$42</f>
        <v>57938.53596341407</v>
      </c>
      <c r="EO18" s="68">
        <f>SUM(EO19:EO138)-HLOOKUP(Premissas!$G$94,Histograma!$DX$17:$GE$19,3,TRUE)*$E$42</f>
        <v>65367.292835152613</v>
      </c>
      <c r="EP18" s="68">
        <f>SUM(EP19:EP138)-HLOOKUP(Premissas!$G$94,Histograma!$DX$17:$GE$19,3,TRUE)*$E$42</f>
        <v>72990.140501330359</v>
      </c>
      <c r="EQ18" s="68">
        <f>SUM(EQ19:EQ138)-HLOOKUP(Premissas!$G$94,Histograma!$DX$17:$GE$19,3,TRUE)*$E$42</f>
        <v>80801.898651329539</v>
      </c>
      <c r="ER18" s="68">
        <f>SUM(ER19:ER138)-HLOOKUP(Premissas!$G$94,Histograma!$DX$17:$GE$19,3,TRUE)*$E$42</f>
        <v>89380.900313785722</v>
      </c>
      <c r="ES18" s="68">
        <f>SUM(ES19:ES138)-HLOOKUP(Premissas!$G$94,Histograma!$DX$17:$GE$19,3,TRUE)*$E$42</f>
        <v>98775.814353040463</v>
      </c>
      <c r="ET18" s="68">
        <f>SUM(ET19:ET138)-HLOOKUP(Premissas!$G$94,Histograma!$DX$17:$GE$19,3,TRUE)*$E$42</f>
        <v>108990.62701123109</v>
      </c>
      <c r="EU18" s="68">
        <f>SUM(EU19:EU138)-HLOOKUP(Premissas!$G$94,Histograma!$DX$17:$GE$19,3,TRUE)*$E$42</f>
        <v>120226.92093524076</v>
      </c>
      <c r="EV18" s="68">
        <f>SUM(EV19:EV138)-HLOOKUP(Premissas!$G$94,Histograma!$DX$17:$GE$19,3,TRUE)*$E$54</f>
        <v>129282.48849368498</v>
      </c>
      <c r="EW18" s="68">
        <f>SUM(EW19:EW138)-HLOOKUP(Premissas!$G$94,Histograma!$DX$17:$GE$19,3,TRUE)*$E$54</f>
        <v>139385.277674207</v>
      </c>
      <c r="EX18" s="68">
        <f>SUM(EX19:EX138)-HLOOKUP(Premissas!$G$94,Histograma!$DX$17:$GE$19,3,TRUE)*$E$54</f>
        <v>150094.6506249235</v>
      </c>
      <c r="EY18" s="68">
        <f>SUM(EY19:EY138)-HLOOKUP(Premissas!$G$94,Histograma!$DX$17:$GE$19,3,TRUE)*$E$54</f>
        <v>161458.58096546115</v>
      </c>
      <c r="EZ18" s="68">
        <f>SUM(EZ19:EZ138)-HLOOKUP(Premissas!$G$94,Histograma!$DX$17:$GE$19,3,TRUE)*$E$54</f>
        <v>173838.89708122308</v>
      </c>
      <c r="FA18" s="68">
        <f>SUM(FA19:FA138)-HLOOKUP(Premissas!$G$94,Histograma!$DX$17:$GE$19,3,TRUE)*$E$54</f>
        <v>187552.48824749049</v>
      </c>
      <c r="FB18" s="68">
        <f>SUM(FB19:FB138)-HLOOKUP(Premissas!$G$94,Histograma!$DX$17:$GE$19,3,TRUE)*$E$54</f>
        <v>200831.68677874419</v>
      </c>
      <c r="FC18" s="68">
        <f>SUM(FC19:FC138)-HLOOKUP(Premissas!$G$94,Histograma!$DX$17:$GE$19,3,TRUE)*$E$54</f>
        <v>213734.16070731179</v>
      </c>
      <c r="FD18" s="68">
        <f>SUM(FD19:FD138)-HLOOKUP(Premissas!$G$94,Histograma!$DX$17:$GE$19,3,TRUE)*$E$54</f>
        <v>227760.22825283615</v>
      </c>
      <c r="FE18" s="68">
        <f>SUM(FE19:FE138)-HLOOKUP(Premissas!$G$94,Histograma!$DX$17:$GE$19,3,TRUE)*$E$54</f>
        <v>242983.50278697381</v>
      </c>
      <c r="FF18" s="68">
        <f>SUM(FF19:FF138)-HLOOKUP(Premissas!$G$94,Histograma!$DX$17:$GE$19,3,TRUE)*$E$54</f>
        <v>259434.66117468916</v>
      </c>
      <c r="FG18" s="68">
        <f>SUM(FG19:FG138)-HLOOKUP(Premissas!$G$94,Histograma!$DX$17:$GE$19,3,TRUE)*$E$54</f>
        <v>277406.20848658559</v>
      </c>
      <c r="FH18" s="68">
        <f>SUM(FH19:FH138)-HLOOKUP(Premissas!$G$94,Histograma!$DX$17:$GE$19,3,TRUE)*$E$66</f>
        <v>292254.09395861236</v>
      </c>
      <c r="FI18" s="68">
        <f>SUM(FI19:FI138)-HLOOKUP(Premissas!$G$94,Histograma!$DX$17:$GE$19,3,TRUE)*$E$66</f>
        <v>307859.58515703777</v>
      </c>
      <c r="FJ18" s="68">
        <f>SUM(FJ19:FJ138)-HLOOKUP(Premissas!$G$94,Histograma!$DX$17:$GE$19,3,TRUE)*$E$66</f>
        <v>324346.79522655299</v>
      </c>
      <c r="FK18" s="68">
        <f>SUM(FK19:FK138)-HLOOKUP(Premissas!$G$94,Histograma!$DX$17:$GE$19,3,TRUE)*$E$66</f>
        <v>341777.45454182918</v>
      </c>
      <c r="FL18" s="68">
        <f>SUM(FL19:FL138)-HLOOKUP(Premissas!$G$94,Histograma!$DX$17:$GE$19,3,TRUE)*$E$66</f>
        <v>360527.83608106658</v>
      </c>
      <c r="FM18" s="68">
        <f>SUM(FM19:FM138)-HLOOKUP(Premissas!$G$94,Histograma!$DX$17:$GE$19,3,TRUE)*$E$66</f>
        <v>381057.39725045278</v>
      </c>
      <c r="FN18" s="68">
        <f>SUM(FN19:FN138)-HLOOKUP(Premissas!$G$94,Histograma!$DX$17:$GE$19,3,TRUE)*$E$66</f>
        <v>400470.9687845133</v>
      </c>
      <c r="FO18" s="68">
        <f>SUM(FO19:FO138)-HLOOKUP(Premissas!$G$94,Histograma!$DX$17:$GE$19,3,TRUE)*$E$66</f>
        <v>418894.37841560709</v>
      </c>
      <c r="FP18" s="68">
        <f>SUM(FP19:FP138)-HLOOKUP(Premissas!$G$94,Histograma!$DX$17:$GE$19,3,TRUE)*$E$66</f>
        <v>438827.84716283454</v>
      </c>
      <c r="FQ18" s="68">
        <f>SUM(FQ19:FQ138)-HLOOKUP(Premissas!$G$94,Histograma!$DX$17:$GE$19,3,TRUE)*$E$66</f>
        <v>460372.04098279442</v>
      </c>
      <c r="FR18" s="68">
        <f>SUM(FR19:FR138)-HLOOKUP(Premissas!$G$94,Histograma!$DX$17:$GE$19,3,TRUE)*$E$66</f>
        <v>483586.58300633967</v>
      </c>
      <c r="FS18" s="68">
        <f>SUM(FS19:FS138)-HLOOKUP(Premissas!$G$94,Histograma!$DX$17:$GE$19,3,TRUE)*$E$66</f>
        <v>508862.58464493224</v>
      </c>
      <c r="FT18" s="68">
        <f>SUM(FT19:FT138)-HLOOKUP(Premissas!$G$94,Histograma!$DX$17:$GE$19,3,TRUE)*$E$78</f>
        <v>530065.34538118471</v>
      </c>
      <c r="FU18" s="68">
        <f>SUM(FU19:FU138)-HLOOKUP(Premissas!$G$94,Histograma!$DX$17:$GE$19,3,TRUE)*$E$78</f>
        <v>551707.96808062459</v>
      </c>
      <c r="FV18" s="68">
        <f>SUM(FV19:FV138)-HLOOKUP(Premissas!$G$94,Histograma!$DX$17:$GE$19,3,TRUE)*$E$78</f>
        <v>574534.16622620495</v>
      </c>
      <c r="FW18" s="68">
        <f>SUM(FW19:FW138)-HLOOKUP(Premissas!$G$94,Histograma!$DX$17:$GE$19,3,TRUE)*$E$78</f>
        <v>598620.76302134944</v>
      </c>
      <c r="FX18" s="68">
        <f>SUM(FX19:FX138)-HLOOKUP(Premissas!$G$94,Histograma!$DX$17:$GE$19,3,TRUE)*$E$78</f>
        <v>624359.87891444843</v>
      </c>
      <c r="FY18" s="68">
        <f>SUM(FY19:FY138)-HLOOKUP(Premissas!$G$94,Histograma!$DX$17:$GE$19,3,TRUE)*$E$78</f>
        <v>652367.38584246661</v>
      </c>
      <c r="FZ18" s="68">
        <f>SUM(FZ19:FZ138)-HLOOKUP(Premissas!$G$94,Histograma!$DX$17:$GE$19,3,TRUE)*$E$78</f>
        <v>678511.10855929623</v>
      </c>
      <c r="GA18" s="68">
        <f>SUM(GA19:GA138)-HLOOKUP(Premissas!$G$94,Histograma!$DX$17:$GE$19,3,TRUE)*$E$78</f>
        <v>702991.65425488201</v>
      </c>
      <c r="GB18" s="68">
        <f>SUM(GB19:GB138)-HLOOKUP(Premissas!$G$94,Histograma!$DX$17:$GE$19,3,TRUE)*$E$78</f>
        <v>729406.25859111571</v>
      </c>
      <c r="GC18" s="68">
        <f>SUM(GC19:GC138)-HLOOKUP(Premissas!$G$94,Histograma!$DX$17:$GE$19,3,TRUE)*$E$78</f>
        <v>757885.26749131258</v>
      </c>
      <c r="GD18" s="68">
        <f>SUM(GD19:GD138)-HLOOKUP(Premissas!$G$94,Histograma!$DX$17:$GE$19,3,TRUE)*$E$78</f>
        <v>788520.06165071146</v>
      </c>
      <c r="GE18" s="68">
        <f>SUM(GE19:GE138)-HLOOKUP(Premissas!$G$94,Histograma!$DX$17:$GE$19,3,TRUE)*$E$78</f>
        <v>821809.93559602567</v>
      </c>
      <c r="GF18" s="68">
        <f>SUM(GF19:GF138)-HLOOKUP(Premissas!$G$94,Histograma!$DX$17:$GE$19,3,TRUE)*$E$90</f>
        <v>848228.48551479646</v>
      </c>
      <c r="GG18" s="68">
        <f>SUM(GG19:GG138)-HLOOKUP(Premissas!$G$94,Histograma!$DX$17:$GE$19,3,TRUE)*$E$90</f>
        <v>873586.89739675436</v>
      </c>
      <c r="GH18" s="68">
        <f>SUM(GH19:GH138)-HLOOKUP(Premissas!$G$94,Histograma!$DX$17:$GE$19,3,TRUE)*$E$90</f>
        <v>900128.88472485321</v>
      </c>
      <c r="GI18" s="68">
        <f>SUM(GI19:GI138)-HLOOKUP(Premissas!$G$94,Histograma!$DX$17:$GE$19,3,TRUE)*$E$90</f>
        <v>927931.27070251596</v>
      </c>
      <c r="GJ18" s="68">
        <f>SUM(GJ19:GJ138)-HLOOKUP(Premissas!$G$94,Histograma!$DX$17:$GE$19,3,TRUE)*$E$90</f>
        <v>957076.48413644964</v>
      </c>
      <c r="GK18" s="68">
        <f>SUM(GK19:GK138)-HLOOKUP(Premissas!$G$94,Histograma!$DX$17:$GE$19,3,TRUE)*$E$90</f>
        <v>988037.66569488158</v>
      </c>
      <c r="GL18" s="68">
        <f>SUM(GL19:GL138)-HLOOKUP(Premissas!$G$94,Histograma!$DX$17:$GE$19,3,TRUE)*$E$90</f>
        <v>1016682.6401317039</v>
      </c>
      <c r="GM18" s="68">
        <f>SUM(GM19:GM138)-HLOOKUP(Premissas!$G$94,Histograma!$DX$17:$GE$19,3,TRUE)*$E$90</f>
        <v>1043230.1115532784</v>
      </c>
      <c r="GN18" s="68">
        <f>SUM(GN19:GN138)-HLOOKUP(Premissas!$G$94,Histograma!$DX$17:$GE$19,3,TRUE)*$E$90</f>
        <v>1071270.8007315868</v>
      </c>
      <c r="GO18" s="68">
        <f>SUM(GO19:GO138)-HLOOKUP(Premissas!$G$94,Histograma!$DX$17:$GE$19,3,TRUE)*$E$90</f>
        <v>1100909.2329096005</v>
      </c>
      <c r="GP18" s="68">
        <f>SUM(GP19:GP138)-HLOOKUP(Premissas!$G$94,Histograma!$DX$17:$GE$19,3,TRUE)*$E$90</f>
        <v>1132257.2500972992</v>
      </c>
      <c r="GQ18" s="68">
        <f>SUM(GQ19:GQ138)-HLOOKUP(Premissas!$G$94,Histograma!$DX$17:$GE$19,3,TRUE)*$E$90</f>
        <v>1165810.0904554916</v>
      </c>
      <c r="GR18" s="68">
        <f>SUM(GR19:GR138)-HLOOKUP(Premissas!$G$94,Histograma!$DX$17:$GE$19,3,TRUE)*$E$102</f>
        <v>1193729.8124795503</v>
      </c>
      <c r="GS18" s="68">
        <f>SUM(GS19:GS138)-HLOOKUP(Premissas!$G$94,Histograma!$DX$17:$GE$19,3,TRUE)*$E$102</f>
        <v>1220775.1273206579</v>
      </c>
      <c r="GT18" s="68">
        <f>SUM(GT19:GT138)-HLOOKUP(Premissas!$G$94,Histograma!$DX$17:$GE$19,3,TRUE)*$E$102</f>
        <v>1248651.1289855691</v>
      </c>
      <c r="GU18" s="68">
        <f>SUM(GU19:GU138)-HLOOKUP(Premissas!$G$94,Histograma!$DX$17:$GE$19,3,TRUE)*$E$102</f>
        <v>1277399.3518154742</v>
      </c>
      <c r="GV18" s="68">
        <f>SUM(GV19:GV138)-HLOOKUP(Premissas!$G$94,Histograma!$DX$17:$GE$19,3,TRUE)*$E$102</f>
        <v>1307063.4068686226</v>
      </c>
      <c r="GW18" s="68">
        <f>SUM(GW19:GW138)-HLOOKUP(Premissas!$G$94,Histograma!$DX$17:$GE$19,3,TRUE)*$E$102</f>
        <v>1338073.7352899387</v>
      </c>
      <c r="GX18" s="68">
        <f>SUM(GX19:GX138)-HLOOKUP(Premissas!$G$94,Histograma!$DX$17:$GE$19,3,TRUE)*$E$102</f>
        <v>1367026.1887056271</v>
      </c>
      <c r="GY18" s="68">
        <f>SUM(GY19:GY138)-HLOOKUP(Premissas!$G$94,Histograma!$DX$17:$GE$19,3,TRUE)*$E$102</f>
        <v>1394126.5546162503</v>
      </c>
      <c r="GZ18" s="68">
        <f>SUM(GZ19:GZ138)-HLOOKUP(Premissas!$G$94,Histograma!$DX$17:$GE$19,3,TRUE)*$E$102</f>
        <v>1422393.7356550645</v>
      </c>
      <c r="HA18" s="68">
        <f>SUM(HA19:HA138)-HLOOKUP(Premissas!$G$94,Histograma!$DX$17:$GE$19,3,TRUE)*$E$102</f>
        <v>1451909.4088810429</v>
      </c>
      <c r="HB18" s="68">
        <f>SUM(HB19:HB138)-HLOOKUP(Premissas!$G$94,Histograma!$DX$17:$GE$19,3,TRUE)*$E$102</f>
        <v>1482760.9687472875</v>
      </c>
      <c r="HC18" s="68">
        <f>SUM(HC19:HC138)-HLOOKUP(Premissas!$G$94,Histograma!$DX$17:$GE$19,3,TRUE)*$E$102</f>
        <v>1515246.1271336284</v>
      </c>
      <c r="HD18" s="68">
        <f>SUM(HD19:HD138)-HLOOKUP(Premissas!$G$94,Histograma!$DX$17:$GE$19,3,TRUE)*$E$114</f>
        <v>1543040.6878589913</v>
      </c>
      <c r="HE18" s="68">
        <f>SUM(HE19:HE138)-HLOOKUP(Premissas!$G$94,Histograma!$DX$17:$GE$19,3,TRUE)*$E$114</f>
        <v>1570227.8889254639</v>
      </c>
      <c r="HF18" s="68">
        <f>SUM(HF19:HF138)-HLOOKUP(Premissas!$G$94,Histograma!$DX$17:$GE$19,3,TRUE)*$E$114</f>
        <v>1597992.0816678824</v>
      </c>
      <c r="HG18" s="68">
        <f>SUM(HG19:HG138)-HLOOKUP(Premissas!$G$94,Histograma!$DX$17:$GE$19,3,TRUE)*$E$114</f>
        <v>1626362.115670044</v>
      </c>
      <c r="HH18" s="68">
        <f>SUM(HH19:HH138)-HLOOKUP(Premissas!$G$94,Histograma!$DX$17:$GE$19,3,TRUE)*$E$114</f>
        <v>1655368.2829949358</v>
      </c>
      <c r="HI18" s="68">
        <f>SUM(HI19:HI138)-HLOOKUP(Premissas!$G$94,Histograma!$DX$17:$GE$19,3,TRUE)*$E$114</f>
        <v>1685309.5663042413</v>
      </c>
      <c r="HJ18" s="68">
        <f>SUM(HJ19:HJ138)-HLOOKUP(Premissas!$G$94,Histograma!$DX$17:$GE$19,3,TRUE)*$E$114</f>
        <v>1713821.4580373717</v>
      </c>
      <c r="HK18" s="68">
        <f>SUM(HK19:HK138)-HLOOKUP(Premissas!$G$94,Histograma!$DX$17:$GE$19,3,TRUE)*$E$114</f>
        <v>1741046.8973519448</v>
      </c>
      <c r="HL18" s="68">
        <f>SUM(HL19:HL138)-HLOOKUP(Premissas!$G$94,Histograma!$DX$17:$GE$19,3,TRUE)*$E$114</f>
        <v>1769082.8016902087</v>
      </c>
      <c r="HM18" s="68">
        <f>SUM(HM19:HM138)-HLOOKUP(Premissas!$G$94,Histograma!$DX$17:$GE$19,3,TRUE)*$E$114</f>
        <v>1797985.9036038225</v>
      </c>
      <c r="HN18" s="68">
        <f>SUM(HN19:HN138)-HLOOKUP(Premissas!$G$94,Histograma!$DX$17:$GE$19,3,TRUE)*$E$114</f>
        <v>1827816.9069230603</v>
      </c>
      <c r="HO18" s="68">
        <f>SUM(HO19:HO138)-HLOOKUP(Premissas!$G$94,Histograma!$DX$17:$GE$19,3,TRUE)*$E$114</f>
        <v>1858782.6011040332</v>
      </c>
      <c r="HP18" s="68">
        <f>SUM(HP19:HP138)-HLOOKUP(Premissas!$G$94,Histograma!$DX$17:$GE$19,3,TRUE)*$E$126</f>
        <v>1886000.6330983317</v>
      </c>
      <c r="HQ18" s="68">
        <f>SUM(HQ19:HQ138)-HLOOKUP(Premissas!$G$94,Histograma!$DX$17:$GE$19,3,TRUE)*$E$126</f>
        <v>1912900.9213294191</v>
      </c>
      <c r="HR18" s="68">
        <f>SUM(HR19:HR138)-HLOOKUP(Premissas!$G$94,Histograma!$DX$17:$GE$19,3,TRUE)*$E$126</f>
        <v>1940103.0661355574</v>
      </c>
      <c r="HS18" s="68">
        <f>SUM(HS19:HS138)-HLOOKUP(Premissas!$G$94,Histograma!$DX$17:$GE$19,3,TRUE)*$E$126</f>
        <v>1967622.1603454985</v>
      </c>
      <c r="HT18" s="68">
        <f>SUM(HT19:HT138)-HLOOKUP(Premissas!$G$94,Histograma!$DX$17:$GE$19,3,TRUE)*$E$126</f>
        <v>1995474.0514294333</v>
      </c>
      <c r="HU18" s="68">
        <f>SUM(HU19:HU138)-HLOOKUP(Premissas!$G$94,Histograma!$DX$17:$GE$19,3,TRUE)*$E$126</f>
        <v>2023815.1539181382</v>
      </c>
      <c r="HV18" s="68">
        <f>SUM(HV19:HV138)-HLOOKUP(Premissas!$G$94,Histograma!$DX$17:$GE$19,3,TRUE)*$E$126</f>
        <v>2051408.4618309806</v>
      </c>
      <c r="HW18" s="68">
        <f>SUM(HW19:HW138)-HLOOKUP(Premissas!$G$94,Histograma!$DX$17:$GE$19,3,TRUE)*$E$126</f>
        <v>2078328.7546255453</v>
      </c>
      <c r="HX18" s="68">
        <f>SUM(HX19:HX138)-HLOOKUP(Premissas!$G$94,Histograma!$DX$17:$GE$19,3,TRUE)*$E$126</f>
        <v>2105673.0469446247</v>
      </c>
      <c r="HY18" s="68">
        <f>SUM(HY19:HY138)-HLOOKUP(Premissas!$G$94,Histograma!$DX$17:$GE$19,3,TRUE)*$E$126</f>
        <v>2133471.0187549349</v>
      </c>
      <c r="HZ18" s="68">
        <f>SUM(HZ19:HZ138)-HLOOKUP(Premissas!$G$94,Histograma!$DX$17:$GE$19,3,TRUE)*$E$126</f>
        <v>2161754.4276208603</v>
      </c>
      <c r="IA18" s="68">
        <f>SUM(IA19:IA138)-HLOOKUP(Premissas!$G$94,Histograma!$DX$17:$GE$19,3,TRUE)*$E$126</f>
        <v>2190631.456657656</v>
      </c>
      <c r="IB18" s="68">
        <f>SUM(IB19:IB138)-HLOOKUP(Premissas!$G$94,Histograma!$DX$17:$GE$19,3,TRUE)*$E$138</f>
        <v>2216710.4025702467</v>
      </c>
      <c r="IC18" s="68">
        <f>SUM(IC19:IC138)-HLOOKUP(Premissas!$G$94,Histograma!$DX$17:$GE$19,3,TRUE)*$E$138</f>
        <v>2242789.3484828379</v>
      </c>
      <c r="ID18" s="68">
        <f>SUM(ID19:ID138)-HLOOKUP(Premissas!$G$94,Histograma!$DX$17:$GE$19,3,TRUE)*$E$138</f>
        <v>2268868.2943954291</v>
      </c>
      <c r="IE18" s="68">
        <f>SUM(IE19:IE138)-HLOOKUP(Premissas!$G$94,Histograma!$DX$17:$GE$19,3,TRUE)*$E$138</f>
        <v>2294947.2403080203</v>
      </c>
      <c r="IF18" s="68">
        <f>SUM(IF19:IF138)-HLOOKUP(Premissas!$G$94,Histograma!$DX$17:$GE$19,3,TRUE)*$E$138</f>
        <v>2321026.1862206114</v>
      </c>
      <c r="IG18" s="68">
        <f>SUM(IG19:IG138)-HLOOKUP(Premissas!$G$94,Histograma!$DX$17:$GE$19,3,TRUE)*$E$138</f>
        <v>2347105.1321332026</v>
      </c>
      <c r="IH18" s="68">
        <f>SUM(IH19:IH138)-HLOOKUP(Premissas!$G$94,Histograma!$DX$17:$GE$19,3,TRUE)*$E$138</f>
        <v>2373184.0780457943</v>
      </c>
      <c r="II18" s="68">
        <f>SUM(II19:II138)-HLOOKUP(Premissas!$G$94,Histograma!$DX$17:$GE$19,3,TRUE)*$E$138</f>
        <v>2399263.0239583855</v>
      </c>
      <c r="IJ18" s="68">
        <f>SUM(IJ19:IJ138)-HLOOKUP(Premissas!$G$94,Histograma!$DX$17:$GE$19,3,TRUE)*$E$138</f>
        <v>2425341.9698709766</v>
      </c>
      <c r="IK18" s="68">
        <f>SUM(IK19:IK138)-HLOOKUP(Premissas!$G$94,Histograma!$DX$17:$GE$19,3,TRUE)*$E$138</f>
        <v>2451420.9157835678</v>
      </c>
      <c r="IL18" s="68">
        <f>SUM(IL19:IL138)-HLOOKUP(Premissas!$G$94,Histograma!$DX$17:$GE$19,3,TRUE)*$E$138</f>
        <v>2477499.861696159</v>
      </c>
      <c r="IM18" s="68">
        <f>SUM(IM19:IM138)-HLOOKUP(Premissas!$G$94,Histograma!$DX$17:$GE$19,3,TRUE)*$E$138</f>
        <v>2503578.8076087502</v>
      </c>
      <c r="IN18" s="1328"/>
      <c r="IO18" s="68">
        <f t="shared" ref="IO18" si="899">SUM(IO19:IO114)</f>
        <v>0</v>
      </c>
      <c r="IP18" s="68">
        <f t="shared" ref="IP18" si="900">SUM(IP19:IP114)</f>
        <v>750</v>
      </c>
      <c r="IQ18" s="68">
        <f>SUM(IQ19:IQ114)-HLOOKUP(Premissas!$G$94,Histograma!$IO$17:$KV$19,3,TRUE)*$E$30</f>
        <v>1500</v>
      </c>
      <c r="IR18" s="68">
        <f>SUM(IR19:IR114)-HLOOKUP(Premissas!$G$94,Histograma!$IO$17:$KV$19,3,TRUE)*$E$30</f>
        <v>2250</v>
      </c>
      <c r="IS18" s="68">
        <f>SUM(IS19:IS114)-HLOOKUP(Premissas!$G$94,Histograma!$IO$17:$KV$19,3,TRUE)*$E$30</f>
        <v>3000</v>
      </c>
      <c r="IT18" s="68">
        <f>SUM(IT19:IT114)-HLOOKUP(Premissas!$G$94,Histograma!$IO$17:$KV$19,3,TRUE)*$E$30</f>
        <v>3754.0381840348318</v>
      </c>
      <c r="IU18" s="68">
        <f>SUM(IU19:IU114)-HLOOKUP(Premissas!$G$94,Histograma!$IO$17:$KV$19,3,TRUE)*$E$30</f>
        <v>4658.8840048766297</v>
      </c>
      <c r="IV18" s="68">
        <f>SUM(IV19:IV114)-HLOOKUP(Premissas!$G$94,Histograma!$IO$17:$KV$19,3,TRUE)*$E$30</f>
        <v>5708.505157053115</v>
      </c>
      <c r="IW18" s="68">
        <f>SUM(IW19:IW114)-HLOOKUP(Premissas!$G$94,Histograma!$IO$17:$KV$19,3,TRUE)*$E$30</f>
        <v>6905.0732705343089</v>
      </c>
      <c r="IX18" s="68">
        <f>SUM(IX19:IX114)-HLOOKUP(Premissas!$G$94,Histograma!$IO$17:$KV$19,3,TRUE)*$E$30</f>
        <v>8257.1952387680576</v>
      </c>
      <c r="IY18" s="68">
        <f>SUM(IY19:IY114)-HLOOKUP(Premissas!$G$94,Histograma!$IO$17:$KV$19,3,TRUE)*$E$30</f>
        <v>9758.0506235075172</v>
      </c>
      <c r="IZ18" s="68">
        <f>SUM(IZ19:IZ114)-HLOOKUP(Premissas!$G$94,Histograma!$IO$17:$KV$19,3,TRUE)*$E$30</f>
        <v>11408.991546720925</v>
      </c>
      <c r="JA18" s="68">
        <f>SUM(JA19:JA114)-HLOOKUP(Premissas!$G$94,Histograma!$IO$17:$KV$19,3,TRUE)*$E$42</f>
        <v>12647.197239130979</v>
      </c>
      <c r="JB18" s="68">
        <f>SUM(JB19:JB114)-HLOOKUP(Premissas!$G$94,Histograma!$IO$17:$KV$19,3,TRUE)*$E$42</f>
        <v>14573.492646920531</v>
      </c>
      <c r="JC18" s="68">
        <f>SUM(JC19:JC114)-HLOOKUP(Premissas!$G$94,Histograma!$IO$17:$KV$19,3,TRUE)*$E$42</f>
        <v>16617.417595489038</v>
      </c>
      <c r="JD18" s="68">
        <f>SUM(JD19:JD114)-HLOOKUP(Premissas!$G$94,Histograma!$IO$17:$KV$19,3,TRUE)*$E$42</f>
        <v>18790.735038914398</v>
      </c>
      <c r="JE18" s="68">
        <f>SUM(JE19:JE114)-HLOOKUP(Premissas!$G$94,Histograma!$IO$17:$KV$19,3,TRUE)*$E$42</f>
        <v>21106.384226682294</v>
      </c>
      <c r="JF18" s="68">
        <f>SUM(JF19:JF114)-HLOOKUP(Premissas!$G$94,Histograma!$IO$17:$KV$19,3,TRUE)*$E$42</f>
        <v>23582.63651726181</v>
      </c>
      <c r="JG18" s="68">
        <f>SUM(JG19:JG114)-HLOOKUP(Premissas!$G$94,Histograma!$IO$17:$KV$19,3,TRUE)*$E$42</f>
        <v>26123.585739321054</v>
      </c>
      <c r="JH18" s="68">
        <f>SUM(JH19:JH114)-HLOOKUP(Premissas!$G$94,Histograma!$IO$17:$KV$19,3,TRUE)*$E$42</f>
        <v>28727.505122654125</v>
      </c>
      <c r="JI18" s="68">
        <f>SUM(JI19:JI114)-HLOOKUP(Premissas!$G$94,Histograma!$IO$17:$KV$19,3,TRUE)*$E$42</f>
        <v>31587.172343472848</v>
      </c>
      <c r="JJ18" s="68">
        <f>SUM(JJ19:JJ114)-HLOOKUP(Premissas!$G$94,Histograma!$IO$17:$KV$19,3,TRUE)*$E$42</f>
        <v>34718.810356557769</v>
      </c>
      <c r="JK18" s="68">
        <f>SUM(JK19:JK114)-HLOOKUP(Premissas!$G$94,Histograma!$IO$17:$KV$19,3,TRUE)*$E$42</f>
        <v>38123.747909287973</v>
      </c>
      <c r="JL18" s="68">
        <f>SUM(JL19:JL114)-HLOOKUP(Premissas!$G$94,Histograma!$IO$17:$KV$19,3,TRUE)*$E$42</f>
        <v>41869.179217291196</v>
      </c>
      <c r="JM18" s="68">
        <f>SUM(JM19:JM114)-HLOOKUP(Premissas!$G$94,Histograma!$IO$17:$KV$19,3,TRUE)*$E$54</f>
        <v>44887.701736772608</v>
      </c>
      <c r="JN18" s="68">
        <f>SUM(JN19:JN114)-HLOOKUP(Premissas!$G$94,Histograma!$IO$17:$KV$19,3,TRUE)*$E$54</f>
        <v>48505.298130279931</v>
      </c>
      <c r="JO18" s="68">
        <f>SUM(JO19:JO114)-HLOOKUP(Premissas!$G$94,Histograma!$IO$17:$KV$19,3,TRUE)*$E$54</f>
        <v>52325.089113852111</v>
      </c>
      <c r="JP18" s="68">
        <f>SUM(JP19:JP114)-HLOOKUP(Premissas!$G$94,Histograma!$IO$17:$KV$19,3,TRUE)*$E$54</f>
        <v>56363.065894031322</v>
      </c>
      <c r="JQ18" s="68">
        <f>SUM(JQ19:JQ114)-HLOOKUP(Premissas!$G$94,Histograma!$IO$17:$KV$19,3,TRUE)*$E$54</f>
        <v>60636.607385390758</v>
      </c>
      <c r="JR18" s="68">
        <f>SUM(JR19:JR114)-HLOOKUP(Premissas!$G$94,Histograma!$IO$17:$KV$19,3,TRUE)*$E$54</f>
        <v>65207.804440813226</v>
      </c>
      <c r="JS18" s="68">
        <f>SUM(JS19:JS114)-HLOOKUP(Premissas!$G$94,Histograma!$IO$17:$KV$19,3,TRUE)*$E$54</f>
        <v>69634.203951231117</v>
      </c>
      <c r="JT18" s="68">
        <f>SUM(JT19:JT114)-HLOOKUP(Premissas!$G$94,Histograma!$IO$17:$KV$19,3,TRUE)*$E$54</f>
        <v>73935.02859408698</v>
      </c>
      <c r="JU18" s="68">
        <f>SUM(JU19:JU114)-HLOOKUP(Premissas!$G$94,Histograma!$IO$17:$KV$19,3,TRUE)*$E$54</f>
        <v>78610.38444259511</v>
      </c>
      <c r="JV18" s="68">
        <f>SUM(JV19:JV114)-HLOOKUP(Premissas!$G$94,Histograma!$IO$17:$KV$19,3,TRUE)*$E$54</f>
        <v>83684.809287307668</v>
      </c>
      <c r="JW18" s="68">
        <f>SUM(JW19:JW114)-HLOOKUP(Premissas!$G$94,Histograma!$IO$17:$KV$19,3,TRUE)*$E$54</f>
        <v>89168.52874987945</v>
      </c>
      <c r="JX18" s="68">
        <f>SUM(JX19:JX114)-HLOOKUP(Premissas!$G$94,Histograma!$IO$17:$KV$19,3,TRUE)*$E$54</f>
        <v>95159.044520511583</v>
      </c>
      <c r="JY18" s="68">
        <f>SUM(JY19:JY114)-HLOOKUP(Premissas!$G$94,Histograma!$IO$17:$KV$19,3,TRUE)*$E$66</f>
        <v>100108.33967785386</v>
      </c>
      <c r="JZ18" s="68">
        <f>SUM(JZ19:JZ114)-HLOOKUP(Premissas!$G$94,Histograma!$IO$17:$KV$19,3,TRUE)*$E$66</f>
        <v>105560.17007732901</v>
      </c>
      <c r="KA18" s="68">
        <f>SUM(KA19:KA114)-HLOOKUP(Premissas!$G$94,Histograma!$IO$17:$KV$19,3,TRUE)*$E$66</f>
        <v>111305.90676716738</v>
      </c>
      <c r="KB18" s="68">
        <f>SUM(KB19:KB114)-HLOOKUP(Premissas!$G$94,Histograma!$IO$17:$KV$19,3,TRUE)*$E$66</f>
        <v>117366.12653892612</v>
      </c>
      <c r="KC18" s="68">
        <f>SUM(KC19:KC114)-HLOOKUP(Premissas!$G$94,Histograma!$IO$17:$KV$19,3,TRUE)*$E$66</f>
        <v>123763.02317144405</v>
      </c>
      <c r="KD18" s="68">
        <f>SUM(KD19:KD114)-HLOOKUP(Premissas!$G$94,Histograma!$IO$17:$KV$19,3,TRUE)*$E$66</f>
        <v>130606.21022790611</v>
      </c>
      <c r="KE18" s="68">
        <f>SUM(KE19:KE114)-HLOOKUP(Premissas!$G$94,Histograma!$IO$17:$KV$19,3,TRUE)*$E$66</f>
        <v>137077.40073925967</v>
      </c>
      <c r="KF18" s="68">
        <f>SUM(KF19:KF114)-HLOOKUP(Premissas!$G$94,Histograma!$IO$17:$KV$19,3,TRUE)*$E$66</f>
        <v>143218.53728295758</v>
      </c>
      <c r="KG18" s="68">
        <f>SUM(KG19:KG114)-HLOOKUP(Premissas!$G$94,Histograma!$IO$17:$KV$19,3,TRUE)*$E$66</f>
        <v>149863.0268653667</v>
      </c>
      <c r="KH18" s="68">
        <f>SUM(KH19:KH114)-HLOOKUP(Premissas!$G$94,Histograma!$IO$17:$KV$19,3,TRUE)*$E$66</f>
        <v>157044.42480535337</v>
      </c>
      <c r="KI18" s="68">
        <f>SUM(KI19:KI114)-HLOOKUP(Premissas!$G$94,Histograma!$IO$17:$KV$19,3,TRUE)*$E$66</f>
        <v>164782.60547986842</v>
      </c>
      <c r="KJ18" s="68">
        <f>SUM(KJ19:KJ114)-HLOOKUP(Premissas!$G$94,Histograma!$IO$17:$KV$19,3,TRUE)*$E$66</f>
        <v>173207.93935939929</v>
      </c>
      <c r="KK18" s="68">
        <f>SUM(KK19:KK114)-HLOOKUP(Premissas!$G$94,Histograma!$IO$17:$KV$19,3,TRUE)*$E$78</f>
        <v>180275.52627148345</v>
      </c>
      <c r="KL18" s="68">
        <f>SUM(KL19:KL114)-HLOOKUP(Premissas!$G$94,Histograma!$IO$17:$KV$19,3,TRUE)*$E$78</f>
        <v>187739.7338379634</v>
      </c>
      <c r="KM18" s="68">
        <f>SUM(KM19:KM114)-HLOOKUP(Premissas!$G$94,Histograma!$IO$17:$KV$19,3,TRUE)*$E$78</f>
        <v>195598.46655315679</v>
      </c>
      <c r="KN18" s="68">
        <f>SUM(KN19:KN114)-HLOOKUP(Premissas!$G$94,Histograma!$IO$17:$KV$19,3,TRUE)*$E$78</f>
        <v>203877.33215153834</v>
      </c>
      <c r="KO18" s="68">
        <f>SUM(KO19:KO114)-HLOOKUP(Premissas!$G$94,Histograma!$IO$17:$KV$19,3,TRUE)*$E$78</f>
        <v>212603.8069020102</v>
      </c>
      <c r="KP18" s="68">
        <f>SUM(KP19:KP114)-HLOOKUP(Premissas!$G$94,Histograma!$IO$17:$KV$19,3,TRUE)*$E$78</f>
        <v>221939.64254468292</v>
      </c>
      <c r="KQ18" s="68">
        <f>SUM(KQ19:KQ114)-HLOOKUP(Premissas!$G$94,Histograma!$IO$17:$KV$19,3,TRUE)*$E$78</f>
        <v>230654.21678362612</v>
      </c>
      <c r="KR18" s="68">
        <f>SUM(KR19:KR114)-HLOOKUP(Premissas!$G$94,Histograma!$IO$17:$KV$19,3,TRUE)*$E$78</f>
        <v>238814.39868215474</v>
      </c>
      <c r="KS18" s="68">
        <f>SUM(KS19:KS114)-HLOOKUP(Premissas!$G$94,Histograma!$IO$17:$KV$19,3,TRUE)*$E$78</f>
        <v>247619.26679423271</v>
      </c>
      <c r="KT18" s="68">
        <f>SUM(KT19:KT114)-HLOOKUP(Premissas!$G$94,Histograma!$IO$17:$KV$19,3,TRUE)*$E$78</f>
        <v>257112.26976096502</v>
      </c>
      <c r="KU18" s="68">
        <f>SUM(KU19:KU114)-HLOOKUP(Premissas!$G$94,Histograma!$IO$17:$KV$19,3,TRUE)*$E$78</f>
        <v>267323.8678140979</v>
      </c>
      <c r="KV18" s="68">
        <f>SUM(KV19:KV114)-HLOOKUP(Premissas!$G$94,Histograma!$IO$17:$KV$19,3,TRUE)*$E$78</f>
        <v>278420.49246253603</v>
      </c>
      <c r="KW18" s="68">
        <f>SUM(KW19:KW114)-HLOOKUP(Premissas!$G$94,Histograma!$IO$17:$KV$19,3,TRUE)*$E$90</f>
        <v>287241.62192633917</v>
      </c>
      <c r="KX18" s="68">
        <f>SUM(KX19:KX114)-HLOOKUP(Premissas!$G$94,Histograma!$IO$17:$KV$19,3,TRUE)*$E$90</f>
        <v>295709.37204453803</v>
      </c>
      <c r="KY18" s="68">
        <f>SUM(KY19:KY114)-HLOOKUP(Premissas!$G$94,Histograma!$IO$17:$KV$19,3,TRUE)*$E$90</f>
        <v>304571.64731145045</v>
      </c>
      <c r="KZ18" s="68">
        <f>SUM(KZ19:KZ114)-HLOOKUP(Premissas!$G$94,Histograma!$IO$17:$KV$19,3,TRUE)*$E$90</f>
        <v>313854.05546155095</v>
      </c>
      <c r="LA18" s="68">
        <f>SUM(LA19:LA114)-HLOOKUP(Premissas!$G$94,Histograma!$IO$17:$KV$19,3,TRUE)*$E$90</f>
        <v>323584.07276374171</v>
      </c>
      <c r="LB18" s="68">
        <f>SUM(LB19:LB114)-HLOOKUP(Premissas!$G$94,Histograma!$IO$17:$KV$19,3,TRUE)*$E$90</f>
        <v>333919.41277409869</v>
      </c>
      <c r="LC18" s="68">
        <f>SUM(LC19:LC114)-HLOOKUP(Premissas!$G$94,Histograma!$IO$17:$KV$19,3,TRUE)*$E$90</f>
        <v>343482.6837439189</v>
      </c>
      <c r="LD18" s="68">
        <f>SUM(LD19:LD114)-HLOOKUP(Premissas!$G$94,Histograma!$IO$17:$KV$19,3,TRUE)*$E$90</f>
        <v>352346.78704198997</v>
      </c>
      <c r="LE18" s="68">
        <f>SUM(LE19:LE114)-HLOOKUP(Premissas!$G$94,Histograma!$IO$17:$KV$19,3,TRUE)*$E$90</f>
        <v>361708.62959230563</v>
      </c>
      <c r="LF18" s="68">
        <f>SUM(LF19:LF114)-HLOOKUP(Premissas!$G$94,Histograma!$IO$17:$KV$19,3,TRUE)*$E$90</f>
        <v>371603.05314252316</v>
      </c>
      <c r="LG18" s="68">
        <f>SUM(LG19:LG114)-HLOOKUP(Premissas!$G$94,Histograma!$IO$17:$KV$19,3,TRUE)*$E$90</f>
        <v>382067.33836263546</v>
      </c>
      <c r="LH18" s="68">
        <f>SUM(LH19:LH114)-HLOOKUP(Premissas!$G$94,Histograma!$IO$17:$KV$19,3,TRUE)*$E$90</f>
        <v>393266.56463957916</v>
      </c>
      <c r="LI18" s="68">
        <f>SUM(LI19:LI114)-HLOOKUP(Premissas!$G$94,Histograma!$IO$17:$KV$19,3,TRUE)*$E$102</f>
        <v>402603.03096269106</v>
      </c>
      <c r="LJ18" s="68">
        <f>SUM(LJ19:LJ114)-HLOOKUP(Premissas!$G$94,Histograma!$IO$17:$KV$19,3,TRUE)*$E$102</f>
        <v>411648.02822481934</v>
      </c>
      <c r="LK18" s="68">
        <f>SUM(LK19:LK114)-HLOOKUP(Premissas!$G$94,Histograma!$IO$17:$KV$19,3,TRUE)*$E$102</f>
        <v>420969.92109488219</v>
      </c>
      <c r="LL18" s="68">
        <f>SUM(LL19:LL114)-HLOOKUP(Premissas!$G$94,Histograma!$IO$17:$KV$19,3,TRUE)*$E$102</f>
        <v>430582.55435327627</v>
      </c>
      <c r="LM18" s="68">
        <f>SUM(LM19:LM114)-HLOOKUP(Premissas!$G$94,Histograma!$IO$17:$KV$19,3,TRUE)*$E$102</f>
        <v>440500.46501941816</v>
      </c>
      <c r="LN18" s="68">
        <f>SUM(LN19:LN114)-HLOOKUP(Premissas!$G$94,Histograma!$IO$17:$KV$19,3,TRUE)*$E$102</f>
        <v>450867.13347494928</v>
      </c>
      <c r="LO18" s="68">
        <f>SUM(LO19:LO114)-HLOOKUP(Premissas!$G$94,Histograma!$IO$17:$KV$19,3,TRUE)*$E$102</f>
        <v>460547.84359527112</v>
      </c>
      <c r="LP18" s="68">
        <f>SUM(LP19:LP114)-HLOOKUP(Premissas!$G$94,Histograma!$IO$17:$KV$19,3,TRUE)*$E$102</f>
        <v>469611.19121390453</v>
      </c>
      <c r="LQ18" s="68">
        <f>SUM(LQ19:LQ114)-HLOOKUP(Premissas!$G$94,Histograma!$IO$17:$KV$19,3,TRUE)*$E$102</f>
        <v>479063.47720860178</v>
      </c>
      <c r="LR18" s="68">
        <f>SUM(LR19:LR114)-HLOOKUP(Premissas!$G$94,Histograma!$IO$17:$KV$19,3,TRUE)*$E$102</f>
        <v>488931.92726568691</v>
      </c>
      <c r="LS18" s="68">
        <f>SUM(LS19:LS114)-HLOOKUP(Premissas!$G$94,Histograma!$IO$17:$KV$19,3,TRUE)*$E$102</f>
        <v>499245.6728695276</v>
      </c>
      <c r="LT18" s="68">
        <f>SUM(LT19:LT114)-HLOOKUP(Premissas!$G$94,Histograma!$IO$17:$KV$19,3,TRUE)*$E$102</f>
        <v>510103.95131340029</v>
      </c>
      <c r="LU18" s="68">
        <f>SUM(LU19:LU114)-HLOOKUP(Premissas!$G$94,Histograma!$IO$17:$KV$19,3,TRUE)*$E$114</f>
        <v>519413.64336115995</v>
      </c>
      <c r="LV18" s="68">
        <f>SUM(LV19:LV114)-HLOOKUP(Premissas!$G$94,Histograma!$IO$17:$KV$19,3,TRUE)*$E$114</f>
        <v>528520.88218928932</v>
      </c>
      <c r="LW18" s="68">
        <f>SUM(LW19:LW114)-HLOOKUP(Premissas!$G$94,Histograma!$IO$17:$KV$19,3,TRUE)*$E$114</f>
        <v>537820.45157606737</v>
      </c>
      <c r="LX18" s="68">
        <f>SUM(LX19:LX114)-HLOOKUP(Premissas!$G$94,Histograma!$IO$17:$KV$19,3,TRUE)*$E$114</f>
        <v>547321.96804942645</v>
      </c>
      <c r="LY18" s="68">
        <f>SUM(LY19:LY114)-HLOOKUP(Premissas!$G$94,Histograma!$IO$17:$KV$19,3,TRUE)*$E$114</f>
        <v>557035.52896369575</v>
      </c>
      <c r="LZ18" s="68">
        <f>SUM(LZ19:LZ114)-HLOOKUP(Premissas!$G$94,Histograma!$IO$17:$KV$19,3,TRUE)*$E$114</f>
        <v>567060.79520610278</v>
      </c>
      <c r="MA18" s="68">
        <f>SUM(MA19:MA114)-HLOOKUP(Premissas!$G$94,Histograma!$IO$17:$KV$19,3,TRUE)*$E$114</f>
        <v>576609.59758978488</v>
      </c>
      <c r="MB18" s="68">
        <f>SUM(MB19:MB114)-HLOOKUP(Premissas!$G$94,Histograma!$IO$17:$KV$19,3,TRUE)*$E$114</f>
        <v>585729.58250061446</v>
      </c>
      <c r="MC18" s="68">
        <f>SUM(MC19:MC114)-HLOOKUP(Premissas!$G$94,Histograma!$IO$17:$KV$19,3,TRUE)*$E$114</f>
        <v>595119.72241934109</v>
      </c>
      <c r="MD18" s="68">
        <f>SUM(MD19:MD114)-HLOOKUP(Premissas!$G$94,Histograma!$IO$17:$KV$19,3,TRUE)*$E$114</f>
        <v>604798.92819651763</v>
      </c>
      <c r="ME18" s="68">
        <f>SUM(ME19:ME114)-HLOOKUP(Premissas!$G$94,Histograma!$IO$17:$KV$19,3,TRUE)*$E$114</f>
        <v>614787.43444223551</v>
      </c>
      <c r="MF18" s="68">
        <f>SUM(MF19:MF114)-HLOOKUP(Premissas!$G$94,Histograma!$IO$17:$KV$19,3,TRUE)*$E$114</f>
        <v>625154.17097519839</v>
      </c>
      <c r="MG18" s="68">
        <f>SUM(MG19:MG114)-HLOOKUP(Premissas!$G$94,Histograma!$IO$17:$KV$19,3,TRUE)*$E$126</f>
        <v>634286.63293681596</v>
      </c>
      <c r="MH18" s="68">
        <f>SUM(MH19:MH114)-HLOOKUP(Premissas!$G$94,Histograma!$IO$17:$KV$19,3,TRUE)*$E$126</f>
        <v>639563.1803106966</v>
      </c>
      <c r="MI18" s="68">
        <f>SUM(MI19:MI114)-HLOOKUP(Premissas!$G$94,Histograma!$IO$17:$KV$19,3,TRUE)*$E$126</f>
        <v>644940.34654292732</v>
      </c>
      <c r="MJ18" s="68">
        <f>SUM(MJ19:MJ114)-HLOOKUP(Premissas!$G$94,Histograma!$IO$17:$KV$19,3,TRUE)*$E$126</f>
        <v>650423.16257642582</v>
      </c>
      <c r="MK18" s="68">
        <f>SUM(MK19:MK114)-HLOOKUP(Premissas!$G$94,Histograma!$IO$17:$KV$19,3,TRUE)*$E$126</f>
        <v>656016.91090125544</v>
      </c>
      <c r="ML18" s="68">
        <f>SUM(ML19:ML114)-HLOOKUP(Premissas!$G$94,Histograma!$IO$17:$KV$19,3,TRUE)*$E$126</f>
        <v>661753.53877416777</v>
      </c>
      <c r="MM18" s="68">
        <f>SUM(MM19:MM114)-HLOOKUP(Premissas!$G$94,Histograma!$IO$17:$KV$19,3,TRUE)*$E$126</f>
        <v>666486.86360442417</v>
      </c>
      <c r="MN18" s="68">
        <f>SUM(MN19:MN114)-HLOOKUP(Premissas!$G$94,Histograma!$IO$17:$KV$19,3,TRUE)*$E$126</f>
        <v>670271.97340524825</v>
      </c>
      <c r="MO18" s="68">
        <f>SUM(MO19:MO114)-HLOOKUP(Premissas!$G$94,Histograma!$IO$17:$KV$19,3,TRUE)*$E$126</f>
        <v>673463.68157438689</v>
      </c>
      <c r="MP18" s="68">
        <f>SUM(MP19:MP114)-HLOOKUP(Premissas!$G$94,Histograma!$IO$17:$KV$19,3,TRUE)*$E$126</f>
        <v>676028.84696683963</v>
      </c>
      <c r="MQ18" s="68">
        <f>SUM(MQ19:MQ114)-HLOOKUP(Premissas!$G$94,Histograma!$IO$17:$KV$19,3,TRUE)*$E$126</f>
        <v>678012.15762863588</v>
      </c>
      <c r="MR18" s="68">
        <f>SUM(MR19:MR114)-HLOOKUP(Premissas!$G$94,Histograma!$IO$17:$KV$19,3,TRUE)*$E$126</f>
        <v>679442.91398835205</v>
      </c>
      <c r="MS18" s="68">
        <f>SUM(MS19:MS114)-HLOOKUP(Premissas!$G$94,Histograma!$IO$17:$KV$19,3,TRUE)*$E$138</f>
        <v>682019.59828489635</v>
      </c>
      <c r="MT18" s="68">
        <f>SUM(MT19:MT114)-HLOOKUP(Premissas!$G$94,Histograma!$IO$17:$KV$19,3,TRUE)*$E$138</f>
        <v>684905.83400454337</v>
      </c>
      <c r="MU18" s="68">
        <f>SUM(MU19:MU114)-HLOOKUP(Premissas!$G$94,Histograma!$IO$17:$KV$19,3,TRUE)*$E$138</f>
        <v>687203.92202029552</v>
      </c>
      <c r="MV18" s="68">
        <f>SUM(MV19:MV114)-HLOOKUP(Premissas!$G$94,Histograma!$IO$17:$KV$19,3,TRUE)*$E$138</f>
        <v>688855.04756176355</v>
      </c>
      <c r="MW18" s="68">
        <f>SUM(MW19:MW114)-HLOOKUP(Premissas!$G$94,Histograma!$IO$17:$KV$19,3,TRUE)*$E$138</f>
        <v>689794.5143815187</v>
      </c>
      <c r="MX18" s="68">
        <f>SUM(MX19:MX114)-HLOOKUP(Premissas!$G$94,Histograma!$IO$17:$KV$19,3,TRUE)*$E$138</f>
        <v>689951.15660738992</v>
      </c>
      <c r="MY18" s="68">
        <f>SUM(MY19:MY114)-HLOOKUP(Premissas!$G$94,Histograma!$IO$17:$KV$19,3,TRUE)*$E$138</f>
        <v>690538.35235989746</v>
      </c>
      <c r="MZ18" s="68">
        <f>SUM(MZ19:MZ114)-HLOOKUP(Premissas!$G$94,Histograma!$IO$17:$KV$19,3,TRUE)*$E$138</f>
        <v>691534.57396270928</v>
      </c>
      <c r="NA18" s="68">
        <f>SUM(NA19:NA114)-HLOOKUP(Premissas!$G$94,Histograma!$IO$17:$KV$19,3,TRUE)*$E$138</f>
        <v>691986.79118461628</v>
      </c>
      <c r="NB18" s="68">
        <f>SUM(NB19:NB114)-HLOOKUP(Premissas!$G$94,Histograma!$IO$17:$KV$19,3,TRUE)*$E$138</f>
        <v>691856.92371895513</v>
      </c>
      <c r="NC18" s="68">
        <f>SUM(NC19:NC114)-HLOOKUP(Premissas!$G$94,Histograma!$IO$17:$KV$19,3,TRUE)*$E$138</f>
        <v>691104.2256375961</v>
      </c>
      <c r="ND18" s="68">
        <f>SUM(ND19:ND114)-HLOOKUP(Premissas!$G$94,Histograma!$IO$17:$KV$19,3,TRUE)*$E$138</f>
        <v>689399.48647224181</v>
      </c>
      <c r="NE18" s="1328"/>
      <c r="NF18" s="68">
        <f>SUM(NF19:NF114)</f>
        <v>35000</v>
      </c>
      <c r="NG18" s="68">
        <f t="shared" ref="NG18:OZ18" si="901">SUM(NG19:NG114)</f>
        <v>35000</v>
      </c>
      <c r="NH18" s="68">
        <f t="shared" si="901"/>
        <v>35000</v>
      </c>
      <c r="NI18" s="68">
        <f t="shared" si="901"/>
        <v>35000</v>
      </c>
      <c r="NJ18" s="68">
        <f t="shared" si="901"/>
        <v>35000</v>
      </c>
      <c r="NK18" s="68">
        <f t="shared" si="901"/>
        <v>35000</v>
      </c>
      <c r="NL18" s="68">
        <f t="shared" si="901"/>
        <v>35000</v>
      </c>
      <c r="NM18" s="68">
        <f t="shared" si="901"/>
        <v>35000</v>
      </c>
      <c r="NN18" s="68">
        <f t="shared" si="901"/>
        <v>35000</v>
      </c>
      <c r="NO18" s="68">
        <f t="shared" si="901"/>
        <v>35000</v>
      </c>
      <c r="NP18" s="68">
        <f t="shared" si="901"/>
        <v>35000</v>
      </c>
      <c r="NQ18" s="68">
        <f t="shared" si="901"/>
        <v>35000</v>
      </c>
      <c r="NR18" s="68">
        <f t="shared" si="901"/>
        <v>70000</v>
      </c>
      <c r="NS18" s="68">
        <f t="shared" si="901"/>
        <v>70000</v>
      </c>
      <c r="NT18" s="68">
        <f t="shared" si="901"/>
        <v>70000</v>
      </c>
      <c r="NU18" s="68">
        <f t="shared" si="901"/>
        <v>70000</v>
      </c>
      <c r="NV18" s="68">
        <f t="shared" si="901"/>
        <v>70000</v>
      </c>
      <c r="NW18" s="68">
        <f t="shared" si="901"/>
        <v>70000</v>
      </c>
      <c r="NX18" s="68">
        <f t="shared" si="901"/>
        <v>70000</v>
      </c>
      <c r="NY18" s="68">
        <f t="shared" si="901"/>
        <v>70000</v>
      </c>
      <c r="NZ18" s="68">
        <f t="shared" si="901"/>
        <v>70000</v>
      </c>
      <c r="OA18" s="68">
        <f t="shared" si="901"/>
        <v>70000</v>
      </c>
      <c r="OB18" s="68">
        <f t="shared" si="901"/>
        <v>70000</v>
      </c>
      <c r="OC18" s="68">
        <f t="shared" si="901"/>
        <v>70000</v>
      </c>
      <c r="OD18" s="68">
        <f t="shared" si="901"/>
        <v>105000</v>
      </c>
      <c r="OE18" s="68">
        <f t="shared" si="901"/>
        <v>105000</v>
      </c>
      <c r="OF18" s="68">
        <f t="shared" si="901"/>
        <v>105000</v>
      </c>
      <c r="OG18" s="68">
        <f t="shared" si="901"/>
        <v>105000</v>
      </c>
      <c r="OH18" s="68">
        <f t="shared" si="901"/>
        <v>105000</v>
      </c>
      <c r="OI18" s="68">
        <f t="shared" si="901"/>
        <v>105000</v>
      </c>
      <c r="OJ18" s="68">
        <f t="shared" si="901"/>
        <v>105000</v>
      </c>
      <c r="OK18" s="68">
        <f t="shared" si="901"/>
        <v>105000</v>
      </c>
      <c r="OL18" s="68">
        <f t="shared" si="901"/>
        <v>105000</v>
      </c>
      <c r="OM18" s="68">
        <f t="shared" si="901"/>
        <v>105000</v>
      </c>
      <c r="ON18" s="68">
        <f t="shared" si="901"/>
        <v>105000</v>
      </c>
      <c r="OO18" s="68">
        <f t="shared" si="901"/>
        <v>105000</v>
      </c>
      <c r="OP18" s="68">
        <f t="shared" si="901"/>
        <v>140000</v>
      </c>
      <c r="OQ18" s="68">
        <f t="shared" si="901"/>
        <v>140000</v>
      </c>
      <c r="OR18" s="68">
        <f t="shared" si="901"/>
        <v>140000</v>
      </c>
      <c r="OS18" s="68">
        <f t="shared" si="901"/>
        <v>140000</v>
      </c>
      <c r="OT18" s="68">
        <f t="shared" si="901"/>
        <v>140000</v>
      </c>
      <c r="OU18" s="68">
        <f t="shared" si="901"/>
        <v>140000</v>
      </c>
      <c r="OV18" s="68">
        <f t="shared" si="901"/>
        <v>140000</v>
      </c>
      <c r="OW18" s="68">
        <f t="shared" si="901"/>
        <v>140000</v>
      </c>
      <c r="OX18" s="68">
        <f t="shared" si="901"/>
        <v>140000</v>
      </c>
      <c r="OY18" s="68">
        <f t="shared" si="901"/>
        <v>140000</v>
      </c>
      <c r="OZ18" s="68">
        <f t="shared" si="901"/>
        <v>140000</v>
      </c>
      <c r="PA18" s="68">
        <f>SUM(PA19:PA114)</f>
        <v>140000</v>
      </c>
      <c r="PB18" s="68">
        <f t="shared" ref="PB18:QG18" si="902">SUM(PB19:PB114)</f>
        <v>175000</v>
      </c>
      <c r="PC18" s="68">
        <f t="shared" si="902"/>
        <v>175000</v>
      </c>
      <c r="PD18" s="68">
        <f t="shared" si="902"/>
        <v>175000</v>
      </c>
      <c r="PE18" s="68">
        <f t="shared" si="902"/>
        <v>175000</v>
      </c>
      <c r="PF18" s="68">
        <f t="shared" si="902"/>
        <v>175000</v>
      </c>
      <c r="PG18" s="68">
        <f t="shared" si="902"/>
        <v>175000</v>
      </c>
      <c r="PH18" s="68">
        <f t="shared" si="902"/>
        <v>175000</v>
      </c>
      <c r="PI18" s="68">
        <f t="shared" si="902"/>
        <v>175000</v>
      </c>
      <c r="PJ18" s="68">
        <f t="shared" si="902"/>
        <v>175000</v>
      </c>
      <c r="PK18" s="68">
        <f t="shared" si="902"/>
        <v>175000</v>
      </c>
      <c r="PL18" s="68">
        <f t="shared" si="902"/>
        <v>175000</v>
      </c>
      <c r="PM18" s="68">
        <f t="shared" si="902"/>
        <v>175000</v>
      </c>
      <c r="PN18" s="68">
        <f t="shared" si="902"/>
        <v>175000</v>
      </c>
      <c r="PO18" s="68">
        <f t="shared" si="902"/>
        <v>175000</v>
      </c>
      <c r="PP18" s="68">
        <f t="shared" si="902"/>
        <v>175000</v>
      </c>
      <c r="PQ18" s="68">
        <f t="shared" si="902"/>
        <v>175000</v>
      </c>
      <c r="PR18" s="68">
        <f t="shared" si="902"/>
        <v>175000</v>
      </c>
      <c r="PS18" s="68">
        <f t="shared" si="902"/>
        <v>175000</v>
      </c>
      <c r="PT18" s="68">
        <f t="shared" si="902"/>
        <v>175000</v>
      </c>
      <c r="PU18" s="68">
        <f t="shared" si="902"/>
        <v>175000</v>
      </c>
      <c r="PV18" s="68">
        <f t="shared" si="902"/>
        <v>175000</v>
      </c>
      <c r="PW18" s="68">
        <f t="shared" si="902"/>
        <v>175000</v>
      </c>
      <c r="PX18" s="68">
        <f t="shared" si="902"/>
        <v>175000</v>
      </c>
      <c r="PY18" s="68">
        <f t="shared" si="902"/>
        <v>175000</v>
      </c>
      <c r="PZ18" s="68">
        <f t="shared" si="902"/>
        <v>175000</v>
      </c>
      <c r="QA18" s="68">
        <f t="shared" si="902"/>
        <v>175000</v>
      </c>
      <c r="QB18" s="68">
        <f t="shared" si="902"/>
        <v>175000</v>
      </c>
      <c r="QC18" s="68">
        <f t="shared" si="902"/>
        <v>175000</v>
      </c>
      <c r="QD18" s="68">
        <f t="shared" si="902"/>
        <v>175000</v>
      </c>
      <c r="QE18" s="68">
        <f t="shared" si="902"/>
        <v>175000</v>
      </c>
      <c r="QF18" s="68">
        <f t="shared" si="902"/>
        <v>175000</v>
      </c>
      <c r="QG18" s="68">
        <f t="shared" si="902"/>
        <v>175000</v>
      </c>
      <c r="QH18" s="68">
        <f t="shared" ref="QH18:RT18" si="903">SUM(QH19:QH138)</f>
        <v>175000</v>
      </c>
      <c r="QI18" s="68">
        <f t="shared" si="903"/>
        <v>175000</v>
      </c>
      <c r="QJ18" s="68">
        <f t="shared" si="903"/>
        <v>175000</v>
      </c>
      <c r="QK18" s="68">
        <f t="shared" si="903"/>
        <v>175000</v>
      </c>
      <c r="QL18" s="68">
        <f t="shared" si="903"/>
        <v>175000</v>
      </c>
      <c r="QM18" s="68">
        <f t="shared" si="903"/>
        <v>175000</v>
      </c>
      <c r="QN18" s="68">
        <f t="shared" si="903"/>
        <v>175000</v>
      </c>
      <c r="QO18" s="68">
        <f t="shared" si="903"/>
        <v>175000</v>
      </c>
      <c r="QP18" s="68">
        <f t="shared" si="903"/>
        <v>175000</v>
      </c>
      <c r="QQ18" s="68">
        <f t="shared" si="903"/>
        <v>175000</v>
      </c>
      <c r="QR18" s="68">
        <f t="shared" si="903"/>
        <v>175000</v>
      </c>
      <c r="QS18" s="68">
        <f t="shared" si="903"/>
        <v>175000</v>
      </c>
      <c r="QT18" s="68">
        <f t="shared" si="903"/>
        <v>175000</v>
      </c>
      <c r="QU18" s="68">
        <f t="shared" si="903"/>
        <v>175000</v>
      </c>
      <c r="QV18" s="68">
        <f t="shared" si="903"/>
        <v>175000</v>
      </c>
      <c r="QW18" s="68">
        <f t="shared" si="903"/>
        <v>175000</v>
      </c>
      <c r="QX18" s="68">
        <f t="shared" si="903"/>
        <v>175000</v>
      </c>
      <c r="QY18" s="68">
        <f t="shared" si="903"/>
        <v>175000</v>
      </c>
      <c r="QZ18" s="68">
        <f t="shared" si="903"/>
        <v>175000</v>
      </c>
      <c r="RA18" s="68">
        <f t="shared" si="903"/>
        <v>175000</v>
      </c>
      <c r="RB18" s="68">
        <f t="shared" si="903"/>
        <v>175000</v>
      </c>
      <c r="RC18" s="68">
        <f t="shared" si="903"/>
        <v>175000</v>
      </c>
      <c r="RD18" s="68">
        <f t="shared" si="903"/>
        <v>175000</v>
      </c>
      <c r="RE18" s="68">
        <f t="shared" si="903"/>
        <v>175000</v>
      </c>
      <c r="RF18" s="68">
        <f t="shared" si="903"/>
        <v>175000</v>
      </c>
      <c r="RG18" s="68">
        <f t="shared" si="903"/>
        <v>175000</v>
      </c>
      <c r="RH18" s="68">
        <f t="shared" si="903"/>
        <v>175000</v>
      </c>
      <c r="RI18" s="68">
        <f t="shared" si="903"/>
        <v>175000</v>
      </c>
      <c r="RJ18" s="68">
        <f t="shared" si="903"/>
        <v>175000</v>
      </c>
      <c r="RK18" s="68">
        <f t="shared" si="903"/>
        <v>175000</v>
      </c>
      <c r="RL18" s="68">
        <f t="shared" si="903"/>
        <v>175000</v>
      </c>
      <c r="RM18" s="68">
        <f t="shared" si="903"/>
        <v>175000</v>
      </c>
      <c r="RN18" s="68">
        <f t="shared" si="903"/>
        <v>175000</v>
      </c>
      <c r="RO18" s="68">
        <f t="shared" si="903"/>
        <v>175000</v>
      </c>
      <c r="RP18" s="68">
        <f t="shared" si="903"/>
        <v>175000</v>
      </c>
      <c r="RQ18" s="68">
        <f t="shared" si="903"/>
        <v>175000</v>
      </c>
      <c r="RR18" s="68">
        <f t="shared" si="903"/>
        <v>175000</v>
      </c>
      <c r="RS18" s="68">
        <f t="shared" si="903"/>
        <v>175000</v>
      </c>
      <c r="RT18" s="68">
        <f t="shared" si="903"/>
        <v>175000</v>
      </c>
      <c r="RU18" s="68">
        <f>SUM(RU19:RU138)</f>
        <v>175000</v>
      </c>
      <c r="RV18" s="1328"/>
      <c r="RW18" s="68">
        <f>SUM(RW19:RW114)</f>
        <v>2900</v>
      </c>
      <c r="RX18" s="68">
        <f t="shared" ref="RX18:UI18" si="904">SUM(RX19:RX114)</f>
        <v>2900</v>
      </c>
      <c r="RY18" s="68">
        <f t="shared" si="904"/>
        <v>2900</v>
      </c>
      <c r="RZ18" s="68">
        <f t="shared" si="904"/>
        <v>2900</v>
      </c>
      <c r="SA18" s="68">
        <f t="shared" si="904"/>
        <v>2900</v>
      </c>
      <c r="SB18" s="68">
        <f t="shared" si="904"/>
        <v>2900</v>
      </c>
      <c r="SC18" s="68">
        <f t="shared" si="904"/>
        <v>2900</v>
      </c>
      <c r="SD18" s="68">
        <f t="shared" si="904"/>
        <v>2900</v>
      </c>
      <c r="SE18" s="68">
        <f t="shared" si="904"/>
        <v>2900</v>
      </c>
      <c r="SF18" s="68">
        <f t="shared" si="904"/>
        <v>2900</v>
      </c>
      <c r="SG18" s="68">
        <f t="shared" si="904"/>
        <v>2900</v>
      </c>
      <c r="SH18" s="68">
        <f t="shared" si="904"/>
        <v>2900</v>
      </c>
      <c r="SI18" s="68">
        <f t="shared" si="904"/>
        <v>5800</v>
      </c>
      <c r="SJ18" s="68">
        <f t="shared" si="904"/>
        <v>5800</v>
      </c>
      <c r="SK18" s="68">
        <f t="shared" si="904"/>
        <v>5800</v>
      </c>
      <c r="SL18" s="68">
        <f t="shared" si="904"/>
        <v>5800</v>
      </c>
      <c r="SM18" s="68">
        <f t="shared" si="904"/>
        <v>5800</v>
      </c>
      <c r="SN18" s="68">
        <f t="shared" si="904"/>
        <v>5800</v>
      </c>
      <c r="SO18" s="68">
        <f t="shared" si="904"/>
        <v>5800</v>
      </c>
      <c r="SP18" s="68">
        <f t="shared" si="904"/>
        <v>5800</v>
      </c>
      <c r="SQ18" s="68">
        <f t="shared" si="904"/>
        <v>5800</v>
      </c>
      <c r="SR18" s="68">
        <f t="shared" si="904"/>
        <v>5800</v>
      </c>
      <c r="SS18" s="68">
        <f t="shared" si="904"/>
        <v>5800</v>
      </c>
      <c r="ST18" s="68">
        <f t="shared" si="904"/>
        <v>5800</v>
      </c>
      <c r="SU18" s="68">
        <f t="shared" si="904"/>
        <v>8700</v>
      </c>
      <c r="SV18" s="68">
        <f t="shared" si="904"/>
        <v>8700</v>
      </c>
      <c r="SW18" s="68">
        <f t="shared" si="904"/>
        <v>8700</v>
      </c>
      <c r="SX18" s="68">
        <f t="shared" si="904"/>
        <v>8700</v>
      </c>
      <c r="SY18" s="68">
        <f t="shared" si="904"/>
        <v>8700</v>
      </c>
      <c r="SZ18" s="68">
        <f t="shared" si="904"/>
        <v>8700</v>
      </c>
      <c r="TA18" s="68">
        <f t="shared" si="904"/>
        <v>8700</v>
      </c>
      <c r="TB18" s="68">
        <f t="shared" si="904"/>
        <v>8700</v>
      </c>
      <c r="TC18" s="68">
        <f t="shared" si="904"/>
        <v>8700</v>
      </c>
      <c r="TD18" s="68">
        <f t="shared" si="904"/>
        <v>8700</v>
      </c>
      <c r="TE18" s="68">
        <f t="shared" si="904"/>
        <v>8700</v>
      </c>
      <c r="TF18" s="68">
        <f t="shared" si="904"/>
        <v>8700</v>
      </c>
      <c r="TG18" s="68">
        <f t="shared" si="904"/>
        <v>11600</v>
      </c>
      <c r="TH18" s="68">
        <f t="shared" si="904"/>
        <v>11600</v>
      </c>
      <c r="TI18" s="68">
        <f t="shared" si="904"/>
        <v>11600</v>
      </c>
      <c r="TJ18" s="68">
        <f t="shared" si="904"/>
        <v>11600</v>
      </c>
      <c r="TK18" s="68">
        <f t="shared" si="904"/>
        <v>11600</v>
      </c>
      <c r="TL18" s="68">
        <f t="shared" si="904"/>
        <v>11600</v>
      </c>
      <c r="TM18" s="68">
        <f t="shared" si="904"/>
        <v>11600</v>
      </c>
      <c r="TN18" s="68">
        <f t="shared" si="904"/>
        <v>11600</v>
      </c>
      <c r="TO18" s="68">
        <f t="shared" si="904"/>
        <v>11600</v>
      </c>
      <c r="TP18" s="68">
        <f t="shared" si="904"/>
        <v>11600</v>
      </c>
      <c r="TQ18" s="68">
        <f t="shared" si="904"/>
        <v>11600</v>
      </c>
      <c r="TR18" s="68">
        <f t="shared" si="904"/>
        <v>11600</v>
      </c>
      <c r="TS18" s="68">
        <f t="shared" si="904"/>
        <v>14500</v>
      </c>
      <c r="TT18" s="68">
        <f t="shared" si="904"/>
        <v>14500</v>
      </c>
      <c r="TU18" s="68">
        <f t="shared" si="904"/>
        <v>14500</v>
      </c>
      <c r="TV18" s="68">
        <f t="shared" si="904"/>
        <v>14500</v>
      </c>
      <c r="TW18" s="68">
        <f t="shared" si="904"/>
        <v>14500</v>
      </c>
      <c r="TX18" s="68">
        <f t="shared" si="904"/>
        <v>14500</v>
      </c>
      <c r="TY18" s="68">
        <f t="shared" si="904"/>
        <v>14500</v>
      </c>
      <c r="TZ18" s="68">
        <f t="shared" si="904"/>
        <v>14500</v>
      </c>
      <c r="UA18" s="68">
        <f t="shared" si="904"/>
        <v>14500</v>
      </c>
      <c r="UB18" s="68">
        <f t="shared" si="904"/>
        <v>14500</v>
      </c>
      <c r="UC18" s="68">
        <f t="shared" si="904"/>
        <v>14500</v>
      </c>
      <c r="UD18" s="68">
        <f t="shared" si="904"/>
        <v>14500</v>
      </c>
      <c r="UE18" s="68">
        <f t="shared" si="904"/>
        <v>14500</v>
      </c>
      <c r="UF18" s="68">
        <f t="shared" si="904"/>
        <v>14500</v>
      </c>
      <c r="UG18" s="68">
        <f t="shared" si="904"/>
        <v>14500</v>
      </c>
      <c r="UH18" s="68">
        <f t="shared" si="904"/>
        <v>14500</v>
      </c>
      <c r="UI18" s="68">
        <f t="shared" si="904"/>
        <v>14500</v>
      </c>
      <c r="UJ18" s="68">
        <f t="shared" ref="UJ18:UT18" si="905">SUM(UJ19:UJ114)</f>
        <v>14500</v>
      </c>
      <c r="UK18" s="68">
        <f t="shared" si="905"/>
        <v>14500</v>
      </c>
      <c r="UL18" s="68">
        <f t="shared" si="905"/>
        <v>14500</v>
      </c>
      <c r="UM18" s="68">
        <f t="shared" si="905"/>
        <v>14500</v>
      </c>
      <c r="UN18" s="68">
        <f t="shared" si="905"/>
        <v>14500</v>
      </c>
      <c r="UO18" s="68">
        <f t="shared" si="905"/>
        <v>14500</v>
      </c>
      <c r="UP18" s="68">
        <f t="shared" si="905"/>
        <v>14500</v>
      </c>
      <c r="UQ18" s="68">
        <f t="shared" si="905"/>
        <v>14500</v>
      </c>
      <c r="UR18" s="68">
        <f t="shared" si="905"/>
        <v>14500</v>
      </c>
      <c r="US18" s="68">
        <f t="shared" si="905"/>
        <v>14500</v>
      </c>
      <c r="UT18" s="68">
        <f t="shared" si="905"/>
        <v>14500</v>
      </c>
      <c r="UU18" s="68">
        <f t="shared" ref="UU18:WK18" si="906">SUM(UU19:UU139)</f>
        <v>14500</v>
      </c>
      <c r="UV18" s="68">
        <f t="shared" si="906"/>
        <v>14500</v>
      </c>
      <c r="UW18" s="68">
        <f t="shared" si="906"/>
        <v>14500</v>
      </c>
      <c r="UX18" s="68">
        <f t="shared" si="906"/>
        <v>14500</v>
      </c>
      <c r="UY18" s="68">
        <f t="shared" si="906"/>
        <v>14500</v>
      </c>
      <c r="UZ18" s="68">
        <f t="shared" si="906"/>
        <v>14500</v>
      </c>
      <c r="VA18" s="68">
        <f t="shared" si="906"/>
        <v>14500</v>
      </c>
      <c r="VB18" s="68">
        <f t="shared" si="906"/>
        <v>14500</v>
      </c>
      <c r="VC18" s="68">
        <f t="shared" si="906"/>
        <v>14500</v>
      </c>
      <c r="VD18" s="68">
        <f t="shared" si="906"/>
        <v>14500</v>
      </c>
      <c r="VE18" s="68">
        <f t="shared" si="906"/>
        <v>14500</v>
      </c>
      <c r="VF18" s="68">
        <f t="shared" si="906"/>
        <v>14500</v>
      </c>
      <c r="VG18" s="68">
        <f t="shared" si="906"/>
        <v>14500</v>
      </c>
      <c r="VH18" s="68">
        <f t="shared" si="906"/>
        <v>14500</v>
      </c>
      <c r="VI18" s="68">
        <f t="shared" si="906"/>
        <v>14500</v>
      </c>
      <c r="VJ18" s="68">
        <f t="shared" si="906"/>
        <v>14500</v>
      </c>
      <c r="VK18" s="68">
        <f t="shared" si="906"/>
        <v>14500</v>
      </c>
      <c r="VL18" s="68">
        <f t="shared" si="906"/>
        <v>14500</v>
      </c>
      <c r="VM18" s="68">
        <f t="shared" si="906"/>
        <v>14500</v>
      </c>
      <c r="VN18" s="68">
        <f t="shared" si="906"/>
        <v>14500</v>
      </c>
      <c r="VO18" s="68">
        <f t="shared" si="906"/>
        <v>14500</v>
      </c>
      <c r="VP18" s="68">
        <f t="shared" si="906"/>
        <v>14500</v>
      </c>
      <c r="VQ18" s="68">
        <f t="shared" si="906"/>
        <v>14500</v>
      </c>
      <c r="VR18" s="68">
        <f t="shared" si="906"/>
        <v>14500</v>
      </c>
      <c r="VS18" s="68">
        <f t="shared" si="906"/>
        <v>14500</v>
      </c>
      <c r="VT18" s="68">
        <f t="shared" si="906"/>
        <v>14500</v>
      </c>
      <c r="VU18" s="68">
        <f t="shared" si="906"/>
        <v>14500</v>
      </c>
      <c r="VV18" s="68">
        <f t="shared" si="906"/>
        <v>14500</v>
      </c>
      <c r="VW18" s="68">
        <f t="shared" si="906"/>
        <v>14500</v>
      </c>
      <c r="VX18" s="68">
        <f t="shared" si="906"/>
        <v>14500</v>
      </c>
      <c r="VY18" s="68">
        <f t="shared" si="906"/>
        <v>14500</v>
      </c>
      <c r="VZ18" s="68">
        <f t="shared" si="906"/>
        <v>14500</v>
      </c>
      <c r="WA18" s="68">
        <f t="shared" si="906"/>
        <v>14500</v>
      </c>
      <c r="WB18" s="68">
        <f t="shared" si="906"/>
        <v>14500</v>
      </c>
      <c r="WC18" s="68">
        <f t="shared" si="906"/>
        <v>14500</v>
      </c>
      <c r="WD18" s="68">
        <f t="shared" si="906"/>
        <v>14500</v>
      </c>
      <c r="WE18" s="68">
        <f t="shared" si="906"/>
        <v>14500</v>
      </c>
      <c r="WF18" s="68">
        <f t="shared" si="906"/>
        <v>14500</v>
      </c>
      <c r="WG18" s="68">
        <f t="shared" si="906"/>
        <v>14500</v>
      </c>
      <c r="WH18" s="68">
        <f t="shared" si="906"/>
        <v>14500</v>
      </c>
      <c r="WI18" s="68">
        <f t="shared" si="906"/>
        <v>14500</v>
      </c>
      <c r="WJ18" s="68">
        <f t="shared" si="906"/>
        <v>14500</v>
      </c>
      <c r="WK18" s="68">
        <f t="shared" si="906"/>
        <v>14500</v>
      </c>
      <c r="WL18" s="68">
        <f>SUM(WL19:WL139)</f>
        <v>14500</v>
      </c>
    </row>
    <row r="19" spans="1:610" ht="15" x14ac:dyDescent="0.2">
      <c r="A19" s="25">
        <v>1</v>
      </c>
      <c r="B19" s="25" t="s">
        <v>77</v>
      </c>
      <c r="C19" s="62">
        <v>1</v>
      </c>
      <c r="D19" s="30">
        <f>VLOOKUP(B19,Premissas!$R$8:$AD$18,(Histograma!A19+1),0)</f>
        <v>1</v>
      </c>
      <c r="G19" s="34">
        <f>IF(F19&lt;&gt;"",HLOOKUP(COUNT($F19:F19)+1,$G$4:$EH$8,G$14,0)*$D19,IF($C19=G$17,$G$5*$D19,""))</f>
        <v>0</v>
      </c>
      <c r="H19" s="34">
        <f>IF(G19&lt;&gt;"",HLOOKUP(COUNT($F19:G19)+1,$G$4:$EH$8,H$14,0)*$D19,IF($C19=H$17,$G$5*$D19,""))</f>
        <v>0</v>
      </c>
      <c r="I19" s="34" t="e">
        <f>IF(H19&lt;&gt;"",HLOOKUP(COUNT($F19:H19)+1,$G$4:$EH$8,I$14,0)*$D19,IF($C19=I$17,$G$5*$D19,""))</f>
        <v>#VALUE!</v>
      </c>
      <c r="J19" s="34" t="e">
        <f>IF(I19&lt;&gt;"",HLOOKUP(COUNT($F19:I19)+1,$G$4:$EH$8,J$14,0)*$D19,IF($C19=J$17,$G$5*$D19,""))</f>
        <v>#VALUE!</v>
      </c>
      <c r="K19" s="34" t="e">
        <f>IF(J19&lt;&gt;"",HLOOKUP(COUNT($F19:J19)+1,$G$4:$EH$8,K$14,0)*$D19,IF($C19=K$17,$G$5*$D19,""))</f>
        <v>#VALUE!</v>
      </c>
      <c r="L19" s="34" t="e">
        <f>IF(K19&lt;&gt;"",HLOOKUP(COUNT($F19:K19)+1,$G$4:$EH$8,L$14,0)*$D19,IF($C19=L$17,$G$5*$D19,""))</f>
        <v>#VALUE!</v>
      </c>
      <c r="M19" s="34" t="e">
        <f>IF(L19&lt;&gt;"",HLOOKUP(COUNT($F19:L19)+1,$G$4:$EH$8,M$14,0)*$D19,IF($C19=M$17,$G$5*$D19,""))</f>
        <v>#VALUE!</v>
      </c>
      <c r="N19" s="34" t="e">
        <f>IF(M19&lt;&gt;"",HLOOKUP(COUNT($F19:M19)+1,$G$4:$EH$8,N$14,0)*$D19,IF($C19=N$17,$G$5*$D19,""))</f>
        <v>#VALUE!</v>
      </c>
      <c r="O19" s="34" t="e">
        <f>IF(N19&lt;&gt;"",HLOOKUP(COUNT($F19:N19)+1,$G$4:$EH$8,O$14,0)*$D19,IF($C19=O$17,$G$5*$D19,""))</f>
        <v>#VALUE!</v>
      </c>
      <c r="P19" s="34" t="e">
        <f>IF(O19&lt;&gt;"",HLOOKUP(COUNT($F19:O19)+1,$G$4:$EH$8,P$14,0)*$D19,IF($C19=P$17,$G$5*$D19,""))</f>
        <v>#VALUE!</v>
      </c>
      <c r="Q19" s="34" t="e">
        <f>IF(P19&lt;&gt;"",HLOOKUP(COUNT($F19:P19)+1,$G$4:$EH$8,Q$14,0)*$D19,IF($C19=Q$17,$G$5*$D19,""))</f>
        <v>#VALUE!</v>
      </c>
      <c r="R19" s="34" t="e">
        <f>IF(Q19&lt;&gt;"",HLOOKUP(COUNT($F19:Q19)+1,$G$4:$EH$8,R$14,0)*$D19,IF($C19=R$17,$G$5*$D19,""))</f>
        <v>#VALUE!</v>
      </c>
      <c r="S19" s="34" t="e">
        <f>IF(R19&lt;&gt;"",HLOOKUP(COUNT($F19:R19)+1,$G$4:$EH$8,S$14,0)*$D19,IF($C19=S$17,$G$5*$D19,""))</f>
        <v>#VALUE!</v>
      </c>
      <c r="T19" s="34" t="e">
        <f>IF(S19&lt;&gt;"",HLOOKUP(COUNT($F19:S19)+1,$G$4:$EH$8,T$14,0)*$D19,IF($C19=T$17,$G$5*$D19,""))</f>
        <v>#VALUE!</v>
      </c>
      <c r="U19" s="34" t="e">
        <f>IF(T19&lt;&gt;"",HLOOKUP(COUNT($F19:T19)+1,$G$4:$EH$8,U$14,0)*$D19,IF($C19=U$17,$G$5*$D19,""))</f>
        <v>#VALUE!</v>
      </c>
      <c r="V19" s="34" t="e">
        <f>IF(U19&lt;&gt;"",HLOOKUP(COUNT($F19:U19)+1,$G$4:$EH$8,V$14,0)*$D19,IF($C19=V$17,$G$5*$D19,""))</f>
        <v>#VALUE!</v>
      </c>
      <c r="W19" s="34" t="e">
        <f>IF(V19&lt;&gt;"",HLOOKUP(COUNT($F19:V19)+1,$G$4:$EH$8,W$14,0)*$D19,IF($C19=W$17,$G$5*$D19,""))</f>
        <v>#VALUE!</v>
      </c>
      <c r="X19" s="34" t="e">
        <f>IF(W19&lt;&gt;"",HLOOKUP(COUNT($F19:W19)+1,$G$4:$EH$8,X$14,0)*$D19,IF($C19=X$17,$G$5*$D19,""))</f>
        <v>#VALUE!</v>
      </c>
      <c r="Y19" s="34" t="e">
        <f>IF(X19&lt;&gt;"",HLOOKUP(COUNT($F19:X19)+1,$G$4:$EH$8,Y$14,0)*$D19,IF($C19=Y$17,$G$5*$D19,""))</f>
        <v>#VALUE!</v>
      </c>
      <c r="Z19" s="34" t="e">
        <f>IF(Y19&lt;&gt;"",HLOOKUP(COUNT($F19:Y19)+1,$G$4:$EH$8,Z$14,0)*$D19,IF($C19=Z$17,$G$5*$D19,""))</f>
        <v>#VALUE!</v>
      </c>
      <c r="AA19" s="34" t="e">
        <f>IF(Z19&lt;&gt;"",HLOOKUP(COUNT($F19:Z19)+1,$G$4:$EH$8,AA$14,0)*$D19,IF($C19=AA$17,$G$5*$D19,""))</f>
        <v>#VALUE!</v>
      </c>
      <c r="AB19" s="34" t="e">
        <f>IF(AA19&lt;&gt;"",HLOOKUP(COUNT($F19:AA19)+1,$G$4:$EH$8,AB$14,0)*$D19,IF($C19=AB$17,$G$5*$D19,""))</f>
        <v>#VALUE!</v>
      </c>
      <c r="AC19" s="34" t="e">
        <f>IF(AB19&lt;&gt;"",HLOOKUP(COUNT($F19:AB19)+1,$G$4:$EH$8,AC$14,0)*$D19,IF($C19=AC$17,$G$5*$D19,""))</f>
        <v>#VALUE!</v>
      </c>
      <c r="AD19" s="34" t="e">
        <f>IF(AC19&lt;&gt;"",HLOOKUP(COUNT($F19:AC19)+1,$G$4:$EH$8,AD$14,0)*$D19,IF($C19=AD$17,$G$5*$D19,""))</f>
        <v>#VALUE!</v>
      </c>
      <c r="AE19" s="34" t="e">
        <f>IF(AD19&lt;&gt;"",HLOOKUP(COUNT($F19:AD19)+1,$G$4:$EH$8,AE$14,0)*$D19,IF($C19=AE$17,$G$5*$D19,""))</f>
        <v>#VALUE!</v>
      </c>
      <c r="AF19" s="34" t="e">
        <f>IF(AE19&lt;&gt;"",HLOOKUP(COUNT($F19:AE19)+1,$G$4:$EH$8,AF$14,0)*$D19,IF($C19=AF$17,$G$5*$D19,""))</f>
        <v>#VALUE!</v>
      </c>
      <c r="AG19" s="34" t="e">
        <f>IF(AF19&lt;&gt;"",HLOOKUP(COUNT($F19:AF19)+1,$G$4:$EH$8,AG$14,0)*$D19,IF($C19=AG$17,$G$5*$D19,""))</f>
        <v>#VALUE!</v>
      </c>
      <c r="AH19" s="34" t="e">
        <f>IF(AG19&lt;&gt;"",HLOOKUP(COUNT($F19:AG19)+1,$G$4:$EH$8,AH$14,0)*$D19,IF($C19=AH$17,$G$5*$D19,""))</f>
        <v>#VALUE!</v>
      </c>
      <c r="AI19" s="34" t="e">
        <f>IF(AH19&lt;&gt;"",HLOOKUP(COUNT($F19:AH19)+1,$G$4:$EH$8,AI$14,0)*$D19,IF($C19=AI$17,$G$5*$D19,""))</f>
        <v>#VALUE!</v>
      </c>
      <c r="AJ19" s="34" t="e">
        <f>IF(AI19&lt;&gt;"",HLOOKUP(COUNT($F19:AI19)+1,$G$4:$EH$8,AJ$14,0)*$D19,IF($C19=AJ$17,$G$5*$D19,""))</f>
        <v>#VALUE!</v>
      </c>
      <c r="AK19" s="34" t="e">
        <f>IF(AJ19&lt;&gt;"",HLOOKUP(COUNT($F19:AJ19)+1,$G$4:$EH$8,AK$14,0)*$D19,IF($C19=AK$17,$G$5*$D19,""))</f>
        <v>#VALUE!</v>
      </c>
      <c r="AL19" s="34" t="e">
        <f>IF(AK19&lt;&gt;"",HLOOKUP(COUNT($F19:AK19)+1,$G$4:$EH$8,AL$14,0)*$D19,IF($C19=AL$17,$G$5*$D19,""))</f>
        <v>#VALUE!</v>
      </c>
      <c r="AM19" s="34" t="e">
        <f>IF(AL19&lt;&gt;"",HLOOKUP(COUNT($F19:AL19)+1,$G$4:$EH$8,AM$14,0)*$D19,IF($C19=AM$17,$G$5*$D19,""))</f>
        <v>#VALUE!</v>
      </c>
      <c r="AN19" s="34" t="e">
        <f>IF(AM19&lt;&gt;"",HLOOKUP(COUNT($F19:AM19)+1,$G$4:$EH$8,AN$14,0)*$D19,IF($C19=AN$17,$G$5*$D19,""))</f>
        <v>#VALUE!</v>
      </c>
      <c r="AO19" s="34" t="e">
        <f>IF(AN19&lt;&gt;"",HLOOKUP(COUNT($F19:AN19)+1,$G$4:$EH$8,AO$14,0)*$D19,IF($C19=AO$17,$G$5*$D19,""))</f>
        <v>#VALUE!</v>
      </c>
      <c r="AP19" s="34" t="e">
        <f>IF(AO19&lt;&gt;"",HLOOKUP(COUNT($F19:AO19)+1,$G$4:$EH$8,AP$14,0)*$D19,IF($C19=AP$17,$G$5*$D19,""))</f>
        <v>#VALUE!</v>
      </c>
      <c r="AQ19" s="34" t="e">
        <f>IF(AP19&lt;&gt;"",HLOOKUP(COUNT($F19:AP19)+1,$G$4:$EH$8,AQ$14,0)*$D19,IF($C19=AQ$17,$G$5*$D19,""))</f>
        <v>#VALUE!</v>
      </c>
      <c r="AR19" s="34" t="e">
        <f>IF(AQ19&lt;&gt;"",HLOOKUP(COUNT($F19:AQ19)+1,$G$4:$EH$8,AR$14,0)*$D19,IF($C19=AR$17,$G$5*$D19,""))</f>
        <v>#VALUE!</v>
      </c>
      <c r="AS19" s="34" t="e">
        <f>IF(AR19&lt;&gt;"",HLOOKUP(COUNT($F19:AR19)+1,$G$4:$EH$8,AS$14,0)*$D19,IF($C19=AS$17,$G$5*$D19,""))</f>
        <v>#VALUE!</v>
      </c>
      <c r="AT19" s="34" t="e">
        <f>IF(AS19&lt;&gt;"",HLOOKUP(COUNT($F19:AS19)+1,$G$4:$EH$8,AT$14,0)*$D19,IF($C19=AT$17,$G$5*$D19,""))</f>
        <v>#VALUE!</v>
      </c>
      <c r="AU19" s="34" t="e">
        <f>IF(AT19&lt;&gt;"",HLOOKUP(COUNT($F19:AT19)+1,$G$4:$EH$8,AU$14,0)*$D19,IF($C19=AU$17,$G$5*$D19,""))</f>
        <v>#VALUE!</v>
      </c>
      <c r="AV19" s="34" t="e">
        <f>IF(AU19&lt;&gt;"",HLOOKUP(COUNT($F19:AU19)+1,$G$4:$EH$8,AV$14,0)*$D19,IF($C19=AV$17,$G$5*$D19,""))</f>
        <v>#VALUE!</v>
      </c>
      <c r="AW19" s="34" t="e">
        <f>IF(AV19&lt;&gt;"",HLOOKUP(COUNT($F19:AV19)+1,$G$4:$EH$8,AW$14,0)*$D19,IF($C19=AW$17,$G$5*$D19,""))</f>
        <v>#VALUE!</v>
      </c>
      <c r="AX19" s="34" t="e">
        <f>IF(AW19&lt;&gt;"",HLOOKUP(COUNT($F19:AW19)+1,$G$4:$EH$8,AX$14,0)*$D19,IF($C19=AX$17,$G$5*$D19,""))</f>
        <v>#VALUE!</v>
      </c>
      <c r="AY19" s="34" t="e">
        <f>IF(AX19&lt;&gt;"",HLOOKUP(COUNT($F19:AX19)+1,$G$4:$EH$8,AY$14,0)*$D19,IF($C19=AY$17,$G$5*$D19,""))</f>
        <v>#VALUE!</v>
      </c>
      <c r="AZ19" s="34" t="e">
        <f>IF(AY19&lt;&gt;"",HLOOKUP(COUNT($F19:AY19)+1,$G$4:$EH$8,AZ$14,0)*$D19,IF($C19=AZ$17,$G$5*$D19,""))</f>
        <v>#VALUE!</v>
      </c>
      <c r="BA19" s="34" t="e">
        <f>IF(AZ19&lt;&gt;"",HLOOKUP(COUNT($F19:AZ19)+1,$G$4:$EH$8,BA$14,0)*$D19,IF($C19=BA$17,$G$5*$D19,""))</f>
        <v>#VALUE!</v>
      </c>
      <c r="BB19" s="34" t="e">
        <f>IF(BA19&lt;&gt;"",HLOOKUP(COUNT($F19:BA19)+1,$G$4:$EH$8,BB$14,0)*$D19,IF($C19=BB$17,$G$5*$D19,""))</f>
        <v>#VALUE!</v>
      </c>
      <c r="BC19" s="34" t="e">
        <f>IF(BB19&lt;&gt;"",HLOOKUP(COUNT($F19:BB19)+1,$G$4:$EH$8,BC$14,0)*$D19,IF($C19=BC$17,$G$5*$D19,""))</f>
        <v>#VALUE!</v>
      </c>
      <c r="BD19" s="34" t="e">
        <f>IF(BC19&lt;&gt;"",HLOOKUP(COUNT($F19:BC19)+1,$G$4:$EH$8,BD$14,0)*$D19,IF($C19=BD$17,$G$5*$D19,""))</f>
        <v>#VALUE!</v>
      </c>
      <c r="BE19" s="34" t="e">
        <f>IF(BD19&lt;&gt;"",HLOOKUP(COUNT($F19:BD19)+1,$G$4:$EH$8,BE$14,0)*$D19,IF($C19=BE$17,$G$5*$D19,""))</f>
        <v>#VALUE!</v>
      </c>
      <c r="BF19" s="34" t="e">
        <f>IF(BE19&lt;&gt;"",HLOOKUP(COUNT($F19:BE19)+1,$G$4:$EH$8,BF$14,0)*$D19,IF($C19=BF$17,$G$5*$D19,""))</f>
        <v>#VALUE!</v>
      </c>
      <c r="BG19" s="34" t="e">
        <f>IF(BF19&lt;&gt;"",HLOOKUP(COUNT($F19:BF19)+1,$G$4:$EH$8,BG$14,0)*$D19,IF($C19=BG$17,$G$5*$D19,""))</f>
        <v>#VALUE!</v>
      </c>
      <c r="BH19" s="34" t="e">
        <f>IF(BG19&lt;&gt;"",HLOOKUP(COUNT($F19:BG19)+1,$G$4:$EH$8,BH$14,0)*$D19,IF($C19=BH$17,$G$5*$D19,""))</f>
        <v>#VALUE!</v>
      </c>
      <c r="BI19" s="34" t="e">
        <f>IF(BH19&lt;&gt;"",HLOOKUP(COUNT($F19:BH19)+1,$G$4:$EH$8,BI$14,0)*$D19,IF($C19=BI$17,$G$5*$D19,""))</f>
        <v>#VALUE!</v>
      </c>
      <c r="BJ19" s="34" t="e">
        <f>IF(BI19&lt;&gt;"",HLOOKUP(COUNT($F19:BI19)+1,$G$4:$EH$8,BJ$14,0)*$D19,IF($C19=BJ$17,$G$5*$D19,""))</f>
        <v>#VALUE!</v>
      </c>
      <c r="BK19" s="34" t="e">
        <f>IF(BJ19&lt;&gt;"",HLOOKUP(COUNT($F19:BJ19)+1,$G$4:$EH$8,BK$14,0)*$D19,IF($C19=BK$17,$G$5*$D19,""))</f>
        <v>#VALUE!</v>
      </c>
      <c r="BL19" s="34" t="e">
        <f>IF(BK19&lt;&gt;"",HLOOKUP(COUNT($F19:BK19)+1,$G$4:$EH$8,BL$14,0)*$D19,IF($C19=BL$17,$G$5*$D19,""))</f>
        <v>#VALUE!</v>
      </c>
      <c r="BM19" s="34" t="e">
        <f>IF(BL19&lt;&gt;"",HLOOKUP(COUNT($F19:BL19)+1,$G$4:$EH$8,BM$14,0)*$D19,IF($C19=BM$17,$G$5*$D19,""))</f>
        <v>#VALUE!</v>
      </c>
      <c r="BN19" s="34" t="e">
        <f>IF(BM19&lt;&gt;"",HLOOKUP(COUNT($F19:BM19)+1,$G$4:$EH$8,BN$14,0)*$D19,IF($C19=BN$17,$G$5*$D19,""))</f>
        <v>#VALUE!</v>
      </c>
      <c r="BO19" s="34" t="e">
        <f>IF(BN19&lt;&gt;"",HLOOKUP(COUNT($F19:BN19)+1,$G$4:$EH$8,BO$14,0)*$D19,IF($C19=BO$17,$G$5*$D19,""))</f>
        <v>#VALUE!</v>
      </c>
      <c r="BP19" s="34" t="e">
        <f>IF(BO19&lt;&gt;"",HLOOKUP(COUNT($F19:BO19)+1,$G$4:$EH$8,BP$14,0)*$D19,IF($C19=BP$17,$G$5*$D19,""))</f>
        <v>#VALUE!</v>
      </c>
      <c r="BQ19" s="34" t="e">
        <f>IF(BP19&lt;&gt;"",HLOOKUP(COUNT($F19:BP19)+1,$G$4:$EH$8,BQ$14,0)*$D19,IF($C19=BQ$17,$G$5*$D19,""))</f>
        <v>#VALUE!</v>
      </c>
      <c r="BR19" s="34" t="e">
        <f>IF(BQ19&lt;&gt;"",HLOOKUP(COUNT($F19:BQ19)+1,$G$4:$EH$8,BR$14,0)*$D19,IF($C19=BR$17,$G$5*$D19,""))</f>
        <v>#VALUE!</v>
      </c>
      <c r="BS19" s="34" t="e">
        <f>IF(BR19&lt;&gt;"",HLOOKUP(COUNT($F19:BR19)+1,$G$4:$EH$8,BS$14,0)*$D19,IF($C19=BS$17,$G$5*$D19,""))</f>
        <v>#VALUE!</v>
      </c>
      <c r="BT19" s="34" t="e">
        <f>IF(BS19&lt;&gt;"",HLOOKUP(COUNT($F19:BS19)+1,$G$4:$EH$8,BT$14,0)*$D19,IF($C19=BT$17,$G$5*$D19,""))</f>
        <v>#VALUE!</v>
      </c>
      <c r="BU19" s="34" t="e">
        <f>IF(BT19&lt;&gt;"",HLOOKUP(COUNT($F19:BT19)+1,$G$4:$EH$8,BU$14,0)*$D19,IF($C19=BU$17,$G$5*$D19,""))</f>
        <v>#VALUE!</v>
      </c>
      <c r="BV19" s="34" t="e">
        <f>IF(BU19&lt;&gt;"",HLOOKUP(COUNT($F19:BU19)+1,$G$4:$EH$8,BV$14,0)*$D19,IF($C19=BV$17,$G$5*$D19,""))</f>
        <v>#VALUE!</v>
      </c>
      <c r="BW19" s="34" t="e">
        <f>IF(BV19&lt;&gt;"",HLOOKUP(COUNT($F19:BV19)+1,$G$4:$EH$8,BW$14,0)*$D19,IF($C19=BW$17,$G$5*$D19,""))</f>
        <v>#VALUE!</v>
      </c>
      <c r="BX19" s="34" t="e">
        <f>IF(BW19&lt;&gt;"",HLOOKUP(COUNT($F19:BW19)+1,$G$4:$EH$8,BX$14,0)*$D19,IF($C19=BX$17,$G$5*$D19,""))</f>
        <v>#VALUE!</v>
      </c>
      <c r="BY19" s="34" t="e">
        <f>IF(BX19&lt;&gt;"",HLOOKUP(COUNT($F19:BX19)+1,$G$4:$EH$8,BY$14,0)*$D19,IF($C19=BY$17,$G$5*$D19,""))</f>
        <v>#VALUE!</v>
      </c>
      <c r="BZ19" s="34" t="e">
        <f>IF(BY19&lt;&gt;"",HLOOKUP(COUNT($F19:BY19)+1,$G$4:$EH$8,BZ$14,0)*$D19,IF($C19=BZ$17,$G$5*$D19,""))</f>
        <v>#VALUE!</v>
      </c>
      <c r="CA19" s="34" t="e">
        <f>IF(BZ19&lt;&gt;"",HLOOKUP(COUNT($F19:BZ19)+1,$G$4:$EH$8,CA$14,0)*$D19,IF($C19=CA$17,$G$5*$D19,""))</f>
        <v>#VALUE!</v>
      </c>
      <c r="CB19" s="34" t="e">
        <f>IF(CA19&lt;&gt;"",HLOOKUP(COUNT($F19:CA19)+1,$G$4:$EH$8,CB$14,0)*$D19,IF($C19=CB$17,$G$5*$D19,""))</f>
        <v>#VALUE!</v>
      </c>
      <c r="CC19" s="34" t="e">
        <f>IF(CB19&lt;&gt;"",HLOOKUP(COUNT($F19:CB19)+1,$G$4:$EH$8,CC$14,0)*$D19,IF($C19=CC$17,$G$5*$D19,""))</f>
        <v>#VALUE!</v>
      </c>
      <c r="CD19" s="34" t="e">
        <f>IF(CC19&lt;&gt;"",HLOOKUP(COUNT($F19:CC19)+1,$G$4:$EH$8,CD$14,0)*$D19,IF($C19=CD$17,$G$5*$D19,""))</f>
        <v>#VALUE!</v>
      </c>
      <c r="CE19" s="34" t="e">
        <f>IF(CD19&lt;&gt;"",HLOOKUP(COUNT($F19:CD19)+1,$G$4:$EH$8,CE$14,0)*$D19,IF($C19=CE$17,$G$5*$D19,""))</f>
        <v>#VALUE!</v>
      </c>
      <c r="CF19" s="34" t="e">
        <f>IF(CE19&lt;&gt;"",HLOOKUP(COUNT($F19:CE19)+1,$G$4:$EH$8,CF$14,0)*$D19,IF($C19=CF$17,$G$5*$D19,""))</f>
        <v>#VALUE!</v>
      </c>
      <c r="CG19" s="34" t="e">
        <f>IF(CF19&lt;&gt;"",HLOOKUP(COUNT($F19:CF19)+1,$G$4:$EH$8,CG$14,0)*$D19,IF($C19=CG$17,$G$5*$D19,""))</f>
        <v>#VALUE!</v>
      </c>
      <c r="CH19" s="34" t="e">
        <f>IF(CG19&lt;&gt;"",HLOOKUP(COUNT($F19:CG19)+1,$G$4:$EH$8,CH$14,0)*$D19,IF($C19=CH$17,$G$5*$D19,""))</f>
        <v>#VALUE!</v>
      </c>
      <c r="CI19" s="34" t="e">
        <f>IF(CH19&lt;&gt;"",HLOOKUP(COUNT($F19:CH19)+1,$G$4:$EH$8,CI$14,0)*$D19,IF($C19=CI$17,$G$5*$D19,""))</f>
        <v>#VALUE!</v>
      </c>
      <c r="CJ19" s="34" t="e">
        <f>IF(CI19&lt;&gt;"",HLOOKUP(COUNT($F19:CI19)+1,$G$4:$EH$8,CJ$14,0)*$D19,IF($C19=CJ$17,$G$5*$D19,""))</f>
        <v>#VALUE!</v>
      </c>
      <c r="CK19" s="34" t="e">
        <f>IF(CJ19&lt;&gt;"",HLOOKUP(COUNT($F19:CJ19)+1,$G$4:$EH$8,CK$14,0)*$D19,IF($C19=CK$17,$G$5*$D19,""))</f>
        <v>#VALUE!</v>
      </c>
      <c r="CL19" s="34" t="e">
        <f>IF(CK19&lt;&gt;"",HLOOKUP(COUNT($F19:CK19)+1,$G$4:$EH$8,CL$14,0)*$D19,IF($C19=CL$17,$G$5*$D19,""))</f>
        <v>#VALUE!</v>
      </c>
      <c r="CM19" s="34" t="e">
        <f>IF(CL19&lt;&gt;"",HLOOKUP(COUNT($F19:CL19)+1,$G$4:$EH$8,CM$14,0)*$D19,IF($C19=CM$17,$G$5*$D19,""))</f>
        <v>#VALUE!</v>
      </c>
      <c r="CN19" s="34" t="e">
        <f>IF(CM19&lt;&gt;"",HLOOKUP(COUNT($F19:CM19)+1,$G$4:$EH$8,CN$14,0)*$D19,IF($C19=CN$17,$G$5*$D19,""))</f>
        <v>#VALUE!</v>
      </c>
      <c r="CO19" s="34" t="e">
        <f>IF(CN19&lt;&gt;"",HLOOKUP(COUNT($F19:CN19)+1,$G$4:$EH$8,CO$14,0)*$D19,IF($C19=CO$17,$G$5*$D19,""))</f>
        <v>#VALUE!</v>
      </c>
      <c r="CP19" s="34" t="e">
        <f>IF(CO19&lt;&gt;"",HLOOKUP(COUNT($F19:CO19)+1,$G$4:$EH$8,CP$14,0)*$D19,IF($C19=CP$17,$G$5*$D19,""))</f>
        <v>#VALUE!</v>
      </c>
      <c r="CQ19" s="34" t="e">
        <f>IF(CP19&lt;&gt;"",HLOOKUP(COUNT($F19:CP19)+1,$G$4:$EH$8,CQ$14,0)*$D19,IF($C19=CQ$17,$G$5*$D19,""))</f>
        <v>#VALUE!</v>
      </c>
      <c r="CR19" s="34" t="e">
        <f>IF(CQ19&lt;&gt;"",HLOOKUP(COUNT($F19:CQ19)+1,$G$4:$EH$8,CR$14,0)*$D19,IF($C19=CR$17,$G$5*$D19,""))</f>
        <v>#VALUE!</v>
      </c>
      <c r="CS19" s="34" t="e">
        <f>IF(CR19&lt;&gt;"",HLOOKUP(COUNT($F19:CR19)+1,$G$4:$EH$8,CS$14,0)*$D19,IF($C19=CS$17,$G$5*$D19,""))</f>
        <v>#VALUE!</v>
      </c>
      <c r="CT19" s="34" t="e">
        <f>IF(CS19&lt;&gt;"",HLOOKUP(COUNT($F19:CS19)+1,$G$4:$EH$8,CT$14,0)*$D19,IF($C19=CT$17,$G$5*$D19,""))</f>
        <v>#VALUE!</v>
      </c>
      <c r="CU19" s="34" t="e">
        <f>IF(CT19&lt;&gt;"",HLOOKUP(COUNT($F19:CT19)+1,$G$4:$EH$8,CU$14,0)*$D19,IF($C19=CU$17,$G$5*$D19,""))</f>
        <v>#VALUE!</v>
      </c>
      <c r="CV19" s="34" t="e">
        <f>IF(CU19&lt;&gt;"",HLOOKUP(COUNT($F19:CU19)+1,$G$4:$EH$8,CV$14,0)*$D19,IF($C19=CV$17,$G$5*$D19,""))</f>
        <v>#VALUE!</v>
      </c>
      <c r="CW19" s="34" t="e">
        <f>IF(CV19&lt;&gt;"",HLOOKUP(COUNT($F19:CV19)+1,$G$4:$EH$8,CW$14,0)*$D19,IF($C19=CW$17,$G$5*$D19,""))</f>
        <v>#VALUE!</v>
      </c>
      <c r="CX19" s="34" t="e">
        <f>IF(CW19&lt;&gt;"",HLOOKUP(COUNT($F19:CW19)+1,$G$4:$EH$8,CX$14,0)*$D19,IF($C19=CX$17,$G$5*$D19,""))</f>
        <v>#VALUE!</v>
      </c>
      <c r="CY19" s="34" t="e">
        <f>IF(CX19&lt;&gt;"",HLOOKUP(COUNT($F19:CX19)+1,$G$4:$EH$8,CY$14,0)*$D19,IF($C19=CY$17,$G$5*$D19,""))</f>
        <v>#VALUE!</v>
      </c>
      <c r="CZ19" s="34" t="e">
        <f>IF(CY19&lt;&gt;"",HLOOKUP(COUNT($F19:CY19)+1,$G$4:$EH$8,CZ$14,0)*$D19,IF($C19=CZ$17,$G$5*$D19,""))</f>
        <v>#VALUE!</v>
      </c>
      <c r="DA19" s="34" t="e">
        <f>IF(CZ19&lt;&gt;"",HLOOKUP(COUNT($F19:CZ19)+1,$G$4:$EH$8,DA$14,0)*$D19,IF($C19=DA$17,$G$5*$D19,""))</f>
        <v>#VALUE!</v>
      </c>
      <c r="DB19" s="34" t="e">
        <f>IF(DA19&lt;&gt;"",HLOOKUP(COUNT($F19:DA19)+1,$G$4:$EH$8,DB$14,0)*$D19,IF($C19=DB$17,$G$5*$D19,""))</f>
        <v>#VALUE!</v>
      </c>
      <c r="DC19" s="34" t="e">
        <f>IF(DB19&lt;&gt;"",HLOOKUP(COUNT($F19:DB19)+1,$G$4:$EH$8,DC$14,0)*$D19,IF($C19=DC$17,$G$5*$D19,""))</f>
        <v>#VALUE!</v>
      </c>
      <c r="DD19" s="34" t="e">
        <f>IF(DC19&lt;&gt;"",HLOOKUP(COUNT($F19:DC19)+1,$G$4:$EH$8,DD$14,0)*$D19,IF($C19=DD$17,$G$5*$D19,""))</f>
        <v>#VALUE!</v>
      </c>
      <c r="DE19" s="34" t="e">
        <f>IF(DD19&lt;&gt;"",HLOOKUP(COUNT($F19:DD19)+1,$G$4:$EH$8,DE$14,0)*$D19,IF($C19=DE$17,$G$5*$D19,""))</f>
        <v>#VALUE!</v>
      </c>
      <c r="DF19" s="34" t="e">
        <f>IF(DE19&lt;&gt;"",HLOOKUP(COUNT($F19:DE19)+1,$G$4:$EH$8,DF$14,0)*$D19,IF($C19=DF$17,$G$5*$D19,""))</f>
        <v>#VALUE!</v>
      </c>
      <c r="DG19" s="34" t="e">
        <f>IF(DF19&lt;&gt;"",HLOOKUP(COUNT($F19:DF19)+1,$G$4:$EH$8,DG$14,0)*$D19,IF($C19=DG$17,$G$5*$D19,""))</f>
        <v>#VALUE!</v>
      </c>
      <c r="DH19" s="34" t="e">
        <f>IF(DG19&lt;&gt;"",HLOOKUP(COUNT($F19:DG19)+1,$G$4:$EH$8,DH$14,0)*$D19,IF($C19=DH$17,$G$5*$D19,""))</f>
        <v>#VALUE!</v>
      </c>
      <c r="DI19" s="34" t="e">
        <f>IF(DH19&lt;&gt;"",HLOOKUP(COUNT($F19:DH19)+1,$G$4:$EH$8,DI$14,0)*$D19,IF($C19=DI$17,$G$5*$D19,""))</f>
        <v>#VALUE!</v>
      </c>
      <c r="DJ19" s="34" t="e">
        <f>IF(DI19&lt;&gt;"",HLOOKUP(COUNT($F19:DI19)+1,$G$4:$EH$8,DJ$14,0)*$D19,IF($C19=DJ$17,$G$5*$D19,""))</f>
        <v>#VALUE!</v>
      </c>
      <c r="DK19" s="34" t="e">
        <f>IF(DJ19&lt;&gt;"",HLOOKUP(COUNT($F19:DJ19)+1,$G$4:$EH$8,DK$14,0)*$D19,IF($C19=DK$17,$G$5*$D19,""))</f>
        <v>#VALUE!</v>
      </c>
      <c r="DL19" s="34" t="e">
        <f>IF(DK19&lt;&gt;"",HLOOKUP(COUNT($F19:DK19)+1,$G$4:$EH$8,DL$14,0)*$D19,IF($C19=DL$17,$G$5*$D19,""))</f>
        <v>#VALUE!</v>
      </c>
      <c r="DM19" s="34" t="e">
        <f>IF(DL19&lt;&gt;"",HLOOKUP(COUNT($F19:DL19)+1,$G$4:$EH$8,DM$14,0)*$D19,IF($C19=DM$17,$G$5*$D19,""))</f>
        <v>#VALUE!</v>
      </c>
      <c r="DN19" s="34" t="e">
        <f>IF(DM19&lt;&gt;"",HLOOKUP(COUNT($F19:DM19)+1,$G$4:$EH$8,DN$14,0)*$D19,IF($C19=DN$17,$G$5*$D19,""))</f>
        <v>#VALUE!</v>
      </c>
      <c r="DO19" s="34" t="e">
        <f>IF(DN19&lt;&gt;"",HLOOKUP(COUNT($F19:DN19)+1,$G$4:$EH$8,DO$14,0)*$D19,IF($C19=DO$17,$G$5*$D19,""))</f>
        <v>#VALUE!</v>
      </c>
      <c r="DP19" s="34" t="e">
        <f>IF(DO19&lt;&gt;"",HLOOKUP(COUNT($F19:DO19)+1,$G$4:$EH$8,DP$14,0)*$D19,IF($C19=DP$17,$G$5*$D19,""))</f>
        <v>#VALUE!</v>
      </c>
      <c r="DQ19" s="34" t="e">
        <f>IF(DP19&lt;&gt;"",HLOOKUP(COUNT($F19:DP19)+1,$G$4:$EH$8,DQ$14,0)*$D19,IF($C19=DQ$17,$G$5*$D19,""))</f>
        <v>#VALUE!</v>
      </c>
      <c r="DR19" s="34" t="e">
        <f>IF(DQ19&lt;&gt;"",HLOOKUP(COUNT($F19:DQ19)+1,$G$4:$EH$8,DR$14,0)*$D19,IF($C19=DR$17,$G$5*$D19,""))</f>
        <v>#VALUE!</v>
      </c>
      <c r="DS19" s="34" t="e">
        <f>IF(DR19&lt;&gt;"",HLOOKUP(COUNT($F19:DR19)+1,$G$4:$EH$8,DS$14,0)*$D19,IF($C19=DS$17,$G$5*$D19,""))</f>
        <v>#VALUE!</v>
      </c>
      <c r="DT19" s="34" t="e">
        <f>IF(DS19&lt;&gt;"",HLOOKUP(COUNT($F19:DS19)+1,$G$4:$EH$8,DT$14,0)*$D19,IF($C19=DT$17,$G$5*$D19,""))</f>
        <v>#VALUE!</v>
      </c>
      <c r="DU19" s="34" t="e">
        <f>IF(DT19&lt;&gt;"",HLOOKUP(COUNT($F19:DT19)+1,$G$4:$EH$8,DU$14,0)*$D19,IF($C19=DU$17,$G$5*$D19,""))</f>
        <v>#VALUE!</v>
      </c>
      <c r="DV19" s="34" t="e">
        <f>IF(DU19&lt;&gt;"",HLOOKUP(COUNT($F19:DU19)+1,$G$4:$EH$8,DV$14,0)*$D19,IF($C19=DV$17,$G$5*$D19,""))</f>
        <v>#VALUE!</v>
      </c>
      <c r="DX19" s="34">
        <f>IF(DW19&lt;&gt;"",HLOOKUP(COUNT($DW19:DW19)+1,$G$4:$CX$8,DX$14,0)*$D19,IF($C19=DX$17,$G$6*$D19,""))</f>
        <v>0</v>
      </c>
      <c r="DY19" s="34">
        <f>IF(DX19&lt;&gt;"",HLOOKUP(COUNT($DW19:DX19)+1,$G$4:$CX$8,DY$14,0)*$D19,IF($C19=DY$17,$G$6*$D19,""))</f>
        <v>1500</v>
      </c>
      <c r="DZ19" s="34">
        <f>IF(DY19&lt;&gt;"",HLOOKUP(COUNT($DW19:DY19)+1,$G$4:$CX$8,DZ$14,0)*$D19,IF($C19=DZ$17,$G$6*$D19,""))</f>
        <v>1500</v>
      </c>
      <c r="EA19" s="34">
        <f>IF(DZ19&lt;&gt;"",HLOOKUP(COUNT($DW19:DZ19)+1,$G$4:$CX$8,EA$14,0)*$D19,IF($C19=EA$17,$G$6*$D19,""))</f>
        <v>1500</v>
      </c>
      <c r="EB19" s="34">
        <f>IF(EA19&lt;&gt;"",HLOOKUP(COUNT($DW19:EA19)+1,$G$4:$CX$8,EB$14,0)*$D19,IF($C19=EB$17,$G$6*$D19,""))</f>
        <v>1809.6916416835954</v>
      </c>
      <c r="EC19" s="34">
        <f>IF(EB19&lt;&gt;"",HLOOKUP(COUNT($DW19:EB19)+1,$G$4:$CX$8,EC$14,0)*$D19,IF($C19=EC$17,$G$6*$D19,""))</f>
        <v>2262.1145521044955</v>
      </c>
      <c r="ED19" s="34">
        <f>IF(EC19&lt;&gt;"",HLOOKUP(COUNT($DW19:EC19)+1,$G$4:$CX$8,ED$14,0)*$D19,IF($C19=ED$17,$G$6*$D19,""))</f>
        <v>2714.537462525393</v>
      </c>
      <c r="EE19" s="34">
        <f>IF(ED19&lt;&gt;"",HLOOKUP(COUNT($DW19:ED19)+1,$G$4:$CX$8,EE$14,0)*$D19,IF($C19=EE$17,$G$6*$D19,""))</f>
        <v>3148.863456529456</v>
      </c>
      <c r="EF19" s="34">
        <f>IF(EE19&lt;&gt;"",HLOOKUP(COUNT($DW19:EE19)+1,$G$4:$CX$8,EF$14,0)*$D19,IF($C19=EF$17,$G$6*$D19,""))</f>
        <v>3589.7043404435808</v>
      </c>
      <c r="EG19" s="34">
        <f>IF(EF19&lt;&gt;"",HLOOKUP(COUNT($DW19:EF19)+1,$G$4:$CX$8,EG$14,0)*$D19,IF($C19=EG$17,$G$6*$D19,""))</f>
        <v>4056.3659047012438</v>
      </c>
      <c r="EH19" s="34">
        <f>IF(EG19&lt;&gt;"",HLOOKUP(COUNT($DW19:EG19)+1,$G$4:$CX$8,EH$14,0)*$D19,IF($C19=EH$17,$G$6*$D19,""))</f>
        <v>4502.5661542183807</v>
      </c>
      <c r="EI19" s="34">
        <f>IF(EH19&lt;&gt;"",HLOOKUP(COUNT($DW19:EH19)+1,$G$4:$CX$8,EI$14,0)*$D19,IF($C19=EI$17,$G$6*$D19,""))</f>
        <v>4952.82276964022</v>
      </c>
      <c r="EJ19" s="34">
        <f>IF(EI19&lt;&gt;"",HLOOKUP(COUNT($DW19:EI19)+1,$G$4:$CX$8,EJ$14,0)*$D19,IF($C19=EJ$17,$G$6*$D19,""))</f>
        <v>3714.6170772301666</v>
      </c>
      <c r="EK19" s="34">
        <f>IF(EJ19&lt;&gt;"",HLOOKUP(COUNT($DW19:EJ19)+1,$G$4:$CX$8,EK$14,0)*$D19,IF($C19=EK$17,$G$6*$D19,""))</f>
        <v>3528.8862233686564</v>
      </c>
      <c r="EL19" s="34">
        <f>IF(EK19&lt;&gt;"",HLOOKUP(COUNT($DW19:EK19)+1,$G$4:$CX$8,EL$14,0)*$D19,IF($C19=EL$17,$G$6*$D19,""))</f>
        <v>3881.7748457055231</v>
      </c>
      <c r="EM19" s="34">
        <f>IF(EL19&lt;&gt;"",HLOOKUP(COUNT($DW19:EL19)+1,$G$4:$CX$8,EM$14,0)*$D19,IF($C19=EM$17,$G$6*$D19,""))</f>
        <v>4269.9523302760772</v>
      </c>
      <c r="EN19" s="34">
        <f>IF(EM19&lt;&gt;"",HLOOKUP(COUNT($DW19:EM19)+1,$G$4:$CX$8,EN$14,0)*$D19,IF($C19=EN$17,$G$6*$D19,""))</f>
        <v>4696.9475633036836</v>
      </c>
      <c r="EO19" s="34">
        <f>IF(EN19&lt;&gt;"",HLOOKUP(COUNT($DW19:EN19)+1,$G$4:$CX$8,EO$14,0)*$D19,IF($C19=EO$17,$G$6*$D19,""))</f>
        <v>5166.642319634052</v>
      </c>
      <c r="EP19" s="34">
        <f>IF(EO19&lt;&gt;"",HLOOKUP(COUNT($DW19:EO19)+1,$G$4:$CX$8,EP$14,0)*$D19,IF($C19=EP$17,$G$6*$D19,""))</f>
        <v>4908.3102036523469</v>
      </c>
      <c r="EQ19" s="34">
        <f>IF(EP19&lt;&gt;"",HLOOKUP(COUNT($DW19:EP19)+1,$G$4:$CX$8,EQ$14,0)*$D19,IF($C19=EQ$17,$G$6*$D19,""))</f>
        <v>4662.8946934697306</v>
      </c>
      <c r="ER19" s="34">
        <f>IF(EQ19&lt;&gt;"",HLOOKUP(COUNT($DW19:EQ19)+1,$G$4:$CX$8,ER$14,0)*$D19,IF($C19=ER$17,$G$6*$D19,""))</f>
        <v>4989.2973220126114</v>
      </c>
      <c r="ES19" s="34">
        <f>IF(ER19&lt;&gt;"",HLOOKUP(COUNT($DW19:ER19)+1,$G$4:$CX$8,ES$14,0)*$D19,IF($C19=ES$17,$G$6*$D19,""))</f>
        <v>5338.5481345534945</v>
      </c>
      <c r="ET19" s="34">
        <f>IF(ES19&lt;&gt;"",HLOOKUP(COUNT($DW19:ES19)+1,$G$4:$CX$8,ET$14,0)*$D19,IF($C19=ET$17,$G$6*$D19,""))</f>
        <v>5712.2465039722392</v>
      </c>
      <c r="EU19" s="34">
        <f>IF(ET19&lt;&gt;"",HLOOKUP(COUNT($DW19:ET19)+1,$G$4:$CX$8,EU$14,0)*$D19,IF($C19=EU$17,$G$6*$D19,""))</f>
        <v>6283.4711543694621</v>
      </c>
      <c r="EV19" s="34">
        <f>IF(EU19&lt;&gt;"",HLOOKUP(COUNT($DW19:EU19)+1,$G$4:$CX$8,EV$14,0)*$D19,IF($C19=EV$17,$G$6*$D19,""))</f>
        <v>5340.950481214044</v>
      </c>
      <c r="EW19" s="34">
        <f>IF(EV19&lt;&gt;"",HLOOKUP(COUNT($DW19:EV19)+1,$G$4:$CX$8,EW$14,0)*$D19,IF($C19=EW$17,$G$6*$D19,""))</f>
        <v>5073.9029571533429</v>
      </c>
      <c r="EX19" s="34">
        <f>IF(EW19&lt;&gt;"",HLOOKUP(COUNT($DW19:EW19)+1,$G$4:$CX$8,EX$14,0)*$D19,IF($C19=EX$17,$G$6*$D19,""))</f>
        <v>5327.5981050110095</v>
      </c>
      <c r="EY19" s="34">
        <f>IF(EX19&lt;&gt;"",HLOOKUP(COUNT($DW19:EX19)+1,$G$4:$CX$8,EY$14,0)*$D19,IF($C19=EY$17,$G$6*$D19,""))</f>
        <v>5593.9780102615605</v>
      </c>
      <c r="EZ19" s="34">
        <f>IF(EY19&lt;&gt;"",HLOOKUP(COUNT($DW19:EY19)+1,$G$4:$CX$8,EZ$14,0)*$D19,IF($C19=EZ$17,$G$6*$D19,""))</f>
        <v>5873.6769107746359</v>
      </c>
      <c r="FA19" s="34">
        <f>IF(EZ19&lt;&gt;"",HLOOKUP(COUNT($DW19:EZ19)+1,$G$4:$CX$8,FA$14,0)*$D19,IF($C19=FA$17,$G$6*$D19,""))</f>
        <v>6284.8342945288614</v>
      </c>
      <c r="FB19" s="34">
        <f>IF(FA19&lt;&gt;"",HLOOKUP(COUNT($DW19:FA19)+1,$G$4:$CX$8,FB$14,0)*$D19,IF($C19=FB$17,$G$6*$D19,""))</f>
        <v>5656.3508650759759</v>
      </c>
      <c r="FC19" s="34">
        <f>IF(FB19&lt;&gt;"",HLOOKUP(COUNT($DW19:FB19)+1,$G$4:$CX$8,FC$14,0)*$D19,IF($C19=FC$17,$G$6*$D19,""))</f>
        <v>5090.7157785683803</v>
      </c>
      <c r="FD19" s="34">
        <f>IF(FC19&lt;&gt;"",HLOOKUP(COUNT($DW19:FC19)+1,$G$4:$CX$8,FD$14,0)*$D19,IF($C19=FD$17,$G$6*$D19,""))</f>
        <v>5447.065883068165</v>
      </c>
      <c r="FE19" s="34">
        <f>IF(FD19&lt;&gt;"",HLOOKUP(COUNT($DW19:FD19)+1,$G$4:$CX$8,FE$14,0)*$D19,IF($C19=FE$17,$G$6*$D19,""))</f>
        <v>5828.3604948829352</v>
      </c>
      <c r="FF19" s="34">
        <f>IF(FE19&lt;&gt;"",HLOOKUP(COUNT($DW19:FE19)+1,$G$4:$CX$8,FF$14,0)*$D19,IF($C19=FF$17,$G$6*$D19,""))</f>
        <v>6236.3457295247426</v>
      </c>
      <c r="FG19" s="34">
        <f>IF(FF19&lt;&gt;"",HLOOKUP(COUNT($DW19:FF19)+1,$G$4:$CX$8,FG$14,0)*$D19,IF($C19=FG$17,$G$6*$D19,""))</f>
        <v>6735.2533878867225</v>
      </c>
      <c r="FH19" s="34">
        <f>IF(FG19&lt;&gt;"",HLOOKUP(COUNT($DW19:FG19)+1,$G$4:$CX$8,FH$14,0)*$D19,IF($C19=FH$17,$G$6*$D19,""))</f>
        <v>5792.3179135825812</v>
      </c>
      <c r="FI19" s="34">
        <f>IF(FH19&lt;&gt;"",HLOOKUP(COUNT($DW19:FH19)+1,$G$4:$CX$8,FI$14,0)*$D19,IF($C19=FI$17,$G$6*$D19,""))</f>
        <v>5502.7020179034516</v>
      </c>
      <c r="FJ19" s="34">
        <f>IF(FI19&lt;&gt;"",HLOOKUP(COUNT($DW19:FI19)+1,$G$4:$CX$8,FJ$14,0)*$D19,IF($C19=FJ$17,$G$6*$D19,""))</f>
        <v>5777.8371187986259</v>
      </c>
      <c r="FK19" s="34">
        <f>IF(FJ19&lt;&gt;"",HLOOKUP(COUNT($DW19:FJ19)+1,$G$4:$CX$8,FK$14,0)*$D19,IF($C19=FK$17,$G$6*$D19,""))</f>
        <v>6066.7289747385548</v>
      </c>
      <c r="FL19" s="34">
        <f>IF(FK19&lt;&gt;"",HLOOKUP(COUNT($DW19:FK19)+1,$G$4:$CX$8,FL$14,0)*$D19,IF($C19=FL$17,$G$6*$D19,""))</f>
        <v>6370.065423475482</v>
      </c>
      <c r="FM19" s="34">
        <f>IF(FL19&lt;&gt;"",HLOOKUP(COUNT($DW19:FL19)+1,$G$4:$CX$8,FM$14,0)*$D19,IF($C19=FM$17,$G$6*$D19,""))</f>
        <v>6815.9700031187649</v>
      </c>
      <c r="FN19" s="34">
        <f>IF(FM19&lt;&gt;"",HLOOKUP(COUNT($DW19:FM19)+1,$G$4:$CX$8,FN$14,0)*$D19,IF($C19=FN$17,$G$6*$D19,""))</f>
        <v>6134.3730028068912</v>
      </c>
      <c r="FO19" s="34">
        <f>IF(FN19&lt;&gt;"",HLOOKUP(COUNT($DW19:FN19)+1,$G$4:$CX$8,FO$14,0)*$D19,IF($C19=FO$17,$G$6*$D19,""))</f>
        <v>5520.9357025262016</v>
      </c>
      <c r="FP19" s="34">
        <f>IF(FO19&lt;&gt;"",HLOOKUP(COUNT($DW19:FO19)+1,$G$4:$CX$8,FP$14,0)*$D19,IF($C19=FP$17,$G$6*$D19,""))</f>
        <v>5907.4012017030363</v>
      </c>
      <c r="FQ19" s="34">
        <f>IF(FP19&lt;&gt;"",HLOOKUP(COUNT($DW19:FP19)+1,$G$4:$CX$8,FQ$14,0)*$D19,IF($C19=FQ$17,$G$6*$D19,""))</f>
        <v>6320.9192858222477</v>
      </c>
      <c r="FR19" s="34">
        <f>IF(FQ19&lt;&gt;"",HLOOKUP(COUNT($DW19:FQ19)+1,$G$4:$CX$8,FR$14,0)*$D19,IF($C19=FR$17,$G$6*$D19,""))</f>
        <v>6763.3836358298058</v>
      </c>
      <c r="FS19" s="34">
        <f>IF(FR19&lt;&gt;"",HLOOKUP(COUNT($DW19:FR19)+1,$G$4:$CX$8,FS$14,0)*$D19,IF($C19=FS$17,$G$6*$D19,""))</f>
        <v>7304.4543266961891</v>
      </c>
      <c r="FT19" s="34">
        <f>IF(FS19&lt;&gt;"",HLOOKUP(COUNT($DW19:FS19)+1,$G$4:$CX$8,FT$14,0)*$D19,IF($C19=FT$17,$G$6*$D19,""))</f>
        <v>6354.8752642256832</v>
      </c>
      <c r="FU19" s="34">
        <f>IF(FT19&lt;&gt;"",HLOOKUP(COUNT($DW19:FT19)+1,$G$4:$CX$8,FU$14,0)*$D19,IF($C19=FU$17,$G$6*$D19,""))</f>
        <v>6037.1315010144008</v>
      </c>
      <c r="FV19" s="34">
        <f>IF(FU19&lt;&gt;"",HLOOKUP(COUNT($DW19:FU19)+1,$G$4:$CX$8,FV$14,0)*$D19,IF($C19=FV$17,$G$6*$D19,""))</f>
        <v>6338.9880760651195</v>
      </c>
      <c r="FW19" s="34">
        <f>IF(FV19&lt;&gt;"",HLOOKUP(COUNT($DW19:FV19)+1,$G$4:$CX$8,FW$14,0)*$D19,IF($C19=FW$17,$G$6*$D19,""))</f>
        <v>6655.9374798683766</v>
      </c>
      <c r="FX19" s="34">
        <f>IF(FW19&lt;&gt;"",HLOOKUP(COUNT($DW19:FW19)+1,$G$4:$CX$8,FX$14,0)*$D19,IF($C19=FX$17,$G$6*$D19,""))</f>
        <v>6988.734353861797</v>
      </c>
      <c r="FY19" s="34">
        <f>IF(FX19&lt;&gt;"",HLOOKUP(COUNT($DW19:FX19)+1,$G$4:$CX$8,FY$14,0)*$D19,IF($C19=FY$17,$G$6*$D19,""))</f>
        <v>7477.9457586321205</v>
      </c>
      <c r="FZ19" s="34">
        <f>IF(FY19&lt;&gt;"",HLOOKUP(COUNT($DW19:FY19)+1,$G$4:$CX$8,FZ$14,0)*$D19,IF($C19=FZ$17,$G$6*$D19,""))</f>
        <v>6730.1511827689083</v>
      </c>
      <c r="GA19" s="34">
        <f>IF(FZ19&lt;&gt;"",HLOOKUP(COUNT($DW19:FZ19)+1,$G$4:$CX$8,GA$14,0)*$D19,IF($C19=GA$17,$G$6*$D19,""))</f>
        <v>6057.1360644920187</v>
      </c>
      <c r="GB19" s="34">
        <f>IF(GA19&lt;&gt;"",HLOOKUP(COUNT($DW19:GA19)+1,$G$4:$CX$8,GB$14,0)*$D19,IF($C19=GB$17,$G$6*$D19,""))</f>
        <v>6481.1355890064597</v>
      </c>
      <c r="GC19" s="34">
        <f>IF(GB19&lt;&gt;"",HLOOKUP(COUNT($DW19:GB19)+1,$G$4:$CX$8,GC$14,0)*$D19,IF($C19=GC$17,$G$6*$D19,""))</f>
        <v>6934.8150802369128</v>
      </c>
      <c r="GD19" s="34">
        <f>IF(GC19&lt;&gt;"",HLOOKUP(COUNT($DW19:GC19)+1,$G$4:$CX$8,GD$14,0)*$D19,IF($C19=GD$17,$G$6*$D19,""))</f>
        <v>7420.252135853495</v>
      </c>
      <c r="GE19" s="34">
        <f>IF(GD19&lt;&gt;"",HLOOKUP(COUNT($DW19:GD19)+1,$G$4:$CX$8,GE$14,0)*$D19,IF($C19=GE$17,$G$6*$D19,""))</f>
        <v>8013.8723067217743</v>
      </c>
      <c r="GF19" s="34">
        <f>IF(GE19&lt;&gt;"",HLOOKUP(COUNT($DW19:GE19)+1,$G$4:$CX$8,GF$14,0)*$D19,IF($C19=GF$17,$G$6*$D19,""))</f>
        <v>5215.7891825182287</v>
      </c>
      <c r="GG19" s="34">
        <f>IF(GF19&lt;&gt;"",HLOOKUP(COUNT($DW19:GF19)+1,$G$4:$CX$8,GG$14,0)*$D19,IF($C19=GG$17,$G$6*$D19,""))</f>
        <v>5215.7891825182287</v>
      </c>
      <c r="GH19" s="34">
        <f>IF(GG19&lt;&gt;"",HLOOKUP(COUNT($DW19:GG19)+1,$G$4:$CX$8,GH$14,0)*$D19,IF($C19=GH$17,$G$6*$D19,""))</f>
        <v>5215.7891825182287</v>
      </c>
      <c r="GI19" s="34">
        <f>IF(GH19&lt;&gt;"",HLOOKUP(COUNT($DW19:GH19)+1,$G$4:$CX$8,GI$14,0)*$D19,IF($C19=GI$17,$G$6*$D19,""))</f>
        <v>5215.7891825182287</v>
      </c>
      <c r="GJ19" s="34">
        <f>IF(GI19&lt;&gt;"",HLOOKUP(COUNT($DW19:GI19)+1,$G$4:$CX$8,GJ$14,0)*$D19,IF($C19=GJ$17,$G$6*$D19,""))</f>
        <v>5215.7891825182287</v>
      </c>
      <c r="GK19" s="34">
        <f>IF(GJ19&lt;&gt;"",HLOOKUP(COUNT($DW19:GJ19)+1,$G$4:$CX$8,GK$14,0)*$D19,IF($C19=GK$17,$G$6*$D19,""))</f>
        <v>5215.7891825182287</v>
      </c>
      <c r="GL19" s="34">
        <f>IF(GK19&lt;&gt;"",HLOOKUP(COUNT($DW19:GK19)+1,$G$4:$CX$8,GL$14,0)*$D19,IF($C19=GL$17,$G$6*$D19,""))</f>
        <v>5215.7891825182287</v>
      </c>
      <c r="GM19" s="34">
        <f>IF(GL19&lt;&gt;"",HLOOKUP(COUNT($DW19:GL19)+1,$G$4:$CX$8,GM$14,0)*$D19,IF($C19=GM$17,$G$6*$D19,""))</f>
        <v>5215.7891825182287</v>
      </c>
      <c r="GN19" s="34">
        <f>IF(GM19&lt;&gt;"",HLOOKUP(COUNT($DW19:GM19)+1,$G$4:$CX$8,GN$14,0)*$D19,IF($C19=GN$17,$G$6*$D19,""))</f>
        <v>5215.7891825182287</v>
      </c>
      <c r="GO19" s="34">
        <f>IF(GN19&lt;&gt;"",HLOOKUP(COUNT($DW19:GN19)+1,$G$4:$CX$8,GO$14,0)*$D19,IF($C19=GO$17,$G$6*$D19,""))</f>
        <v>5215.7891825182287</v>
      </c>
      <c r="GP19" s="34">
        <f>IF(GO19&lt;&gt;"",HLOOKUP(COUNT($DW19:GO19)+1,$G$4:$CX$8,GP$14,0)*$D19,IF($C19=GP$17,$G$6*$D19,""))</f>
        <v>5215.7891825182287</v>
      </c>
      <c r="GQ19" s="34">
        <f>IF(GP19&lt;&gt;"",HLOOKUP(COUNT($DW19:GP19)+1,$G$4:$CX$8,GQ$14,0)*$D19,IF($C19=GQ$17,$G$6*$D19,""))</f>
        <v>5215.7891825182287</v>
      </c>
      <c r="GR19" s="34">
        <f>IF(GQ19&lt;&gt;"",HLOOKUP(COUNT($DW19:GQ19)+1,$G$4:$CX$8,GR$14,0)*$D19,IF($C19=GR$17,$G$6*$D19,""))</f>
        <v>5215.7891825182287</v>
      </c>
      <c r="GS19" s="34">
        <f>IF(GR19&lt;&gt;"",HLOOKUP(COUNT($DW19:GR19)+1,$G$4:$CX$8,GS$14,0)*$D19,IF($C19=GS$17,$G$6*$D19,""))</f>
        <v>5215.7891825182287</v>
      </c>
      <c r="GT19" s="34">
        <f>IF(GS19&lt;&gt;"",HLOOKUP(COUNT($DW19:GS19)+1,$G$4:$CX$8,GT$14,0)*$D19,IF($C19=GT$17,$G$6*$D19,""))</f>
        <v>5215.7891825182287</v>
      </c>
      <c r="GU19" s="34">
        <f>IF(GT19&lt;&gt;"",HLOOKUP(COUNT($DW19:GT19)+1,$G$4:$CX$8,GU$14,0)*$D19,IF($C19=GU$17,$G$6*$D19,""))</f>
        <v>5215.7891825182287</v>
      </c>
      <c r="GV19" s="34">
        <f>IF(GU19&lt;&gt;"",HLOOKUP(COUNT($DW19:GU19)+1,$G$4:$CX$8,GV$14,0)*$D19,IF($C19=GV$17,$G$6*$D19,""))</f>
        <v>5215.7891825182287</v>
      </c>
      <c r="GW19" s="34">
        <f>IF(GV19&lt;&gt;"",HLOOKUP(COUNT($DW19:GV19)+1,$G$4:$CX$8,GW$14,0)*$D19,IF($C19=GW$17,$G$6*$D19,""))</f>
        <v>5215.7891825182287</v>
      </c>
      <c r="GX19" s="34">
        <f>IF(GW19&lt;&gt;"",HLOOKUP(COUNT($DW19:GW19)+1,$G$4:$CX$8,GX$14,0)*$D19,IF($C19=GX$17,$G$6*$D19,""))</f>
        <v>5215.7891825182287</v>
      </c>
      <c r="GY19" s="34">
        <f>IF(GX19&lt;&gt;"",HLOOKUP(COUNT($DW19:GX19)+1,$G$4:$CX$8,GY$14,0)*$D19,IF($C19=GY$17,$G$6*$D19,""))</f>
        <v>5215.7891825182287</v>
      </c>
      <c r="GZ19" s="34">
        <f>IF(GY19&lt;&gt;"",HLOOKUP(COUNT($DW19:GY19)+1,$G$4:$CX$8,GZ$14,0)*$D19,IF($C19=GZ$17,$G$6*$D19,""))</f>
        <v>5215.7891825182287</v>
      </c>
      <c r="HA19" s="34">
        <f>IF(GZ19&lt;&gt;"",HLOOKUP(COUNT($DW19:GZ19)+1,$G$4:$CX$8,HA$14,0)*$D19,IF($C19=HA$17,$G$6*$D19,""))</f>
        <v>5215.7891825182287</v>
      </c>
      <c r="HB19" s="34">
        <f>IF(HA19&lt;&gt;"",HLOOKUP(COUNT($DW19:HA19)+1,$G$4:$CX$8,HB$14,0)*$D19,IF($C19=HB$17,$G$6*$D19,""))</f>
        <v>5215.7891825182287</v>
      </c>
      <c r="HC19" s="34">
        <f>IF(HB19&lt;&gt;"",HLOOKUP(COUNT($DW19:HB19)+1,$G$4:$CX$8,HC$14,0)*$D19,IF($C19=HC$17,$G$6*$D19,""))</f>
        <v>5215.7891825182287</v>
      </c>
      <c r="HD19" s="34">
        <f>IF(HC19&lt;&gt;"",HLOOKUP(COUNT($DW19:HC19)+1,$G$4:$CX$8,HD$14,0)*$D19,IF($C19=HD$17,$G$6*$D19,""))</f>
        <v>5215.7891825182287</v>
      </c>
      <c r="HE19" s="34">
        <f>IF(HD19&lt;&gt;"",HLOOKUP(COUNT($DW19:HD19)+1,$G$4:$CX$8,HE$14,0)*$D19,IF($C19=HE$17,$G$6*$D19,""))</f>
        <v>5215.7891825182287</v>
      </c>
      <c r="HF19" s="34">
        <f>IF(HE19&lt;&gt;"",HLOOKUP(COUNT($DW19:HE19)+1,$G$4:$CX$8,HF$14,0)*$D19,IF($C19=HF$17,$G$6*$D19,""))</f>
        <v>5215.7891825182287</v>
      </c>
      <c r="HG19" s="34">
        <f>IF(HF19&lt;&gt;"",HLOOKUP(COUNT($DW19:HF19)+1,$G$4:$CX$8,HG$14,0)*$D19,IF($C19=HG$17,$G$6*$D19,""))</f>
        <v>5215.7891825182287</v>
      </c>
      <c r="HH19" s="34">
        <f>IF(HG19&lt;&gt;"",HLOOKUP(COUNT($DW19:HG19)+1,$G$4:$CX$8,HH$14,0)*$D19,IF($C19=HH$17,$G$6*$D19,""))</f>
        <v>5215.7891825182287</v>
      </c>
      <c r="HI19" s="34">
        <f>IF(HH19&lt;&gt;"",HLOOKUP(COUNT($DW19:HH19)+1,$G$4:$CX$8,HI$14,0)*$D19,IF($C19=HI$17,$G$6*$D19,""))</f>
        <v>5215.7891825182287</v>
      </c>
      <c r="HJ19" s="34">
        <f>IF(HI19&lt;&gt;"",HLOOKUP(COUNT($DW19:HI19)+1,$G$4:$CX$8,HJ$14,0)*$D19,IF($C19=HJ$17,$G$6*$D19,""))</f>
        <v>5215.7891825182287</v>
      </c>
      <c r="HK19" s="34">
        <f>IF(HJ19&lt;&gt;"",HLOOKUP(COUNT($DW19:HJ19)+1,$G$4:$CX$8,HK$14,0)*$D19,IF($C19=HK$17,$G$6*$D19,""))</f>
        <v>5215.7891825182287</v>
      </c>
      <c r="HL19" s="34">
        <f>IF(HK19&lt;&gt;"",HLOOKUP(COUNT($DW19:HK19)+1,$G$4:$CX$8,HL$14,0)*$D19,IF($C19=HL$17,$G$6*$D19,""))</f>
        <v>5215.7891825182287</v>
      </c>
      <c r="HM19" s="34">
        <f>IF(HL19&lt;&gt;"",HLOOKUP(COUNT($DW19:HL19)+1,$G$4:$CX$8,HM$14,0)*$D19,IF($C19=HM$17,$G$6*$D19,""))</f>
        <v>5215.7891825182287</v>
      </c>
      <c r="HN19" s="34">
        <f>IF(HM19&lt;&gt;"",HLOOKUP(COUNT($DW19:HM19)+1,$G$4:$CX$8,HN$14,0)*$D19,IF($C19=HN$17,$G$6*$D19,""))</f>
        <v>5215.7891825182287</v>
      </c>
      <c r="HO19" s="34">
        <f>IF(HN19&lt;&gt;"",HLOOKUP(COUNT($DW19:HN19)+1,$G$4:$CX$8,HO$14,0)*$D19,IF($C19=HO$17,$G$6*$D19,""))</f>
        <v>5215.7891825182287</v>
      </c>
      <c r="HP19" s="34">
        <f>IF(HO19&lt;&gt;"",HLOOKUP(COUNT($DW19:HO19)+1,$G$4:$DV$8,HP$14,0)*$D19,IF($C19=HP$17,$G$6*$D19,""))</f>
        <v>5215.7891825182287</v>
      </c>
      <c r="HQ19" s="34">
        <f>IF(HP19&lt;&gt;"",HLOOKUP(COUNT($DW19:HP19)+1,$G$4:$DV$8,HQ$14,0)*$D19,IF($C19=HQ$17,$G$6*$D19,""))</f>
        <v>5215.7891825182287</v>
      </c>
      <c r="HR19" s="34">
        <f>IF(HQ19&lt;&gt;"",HLOOKUP(COUNT($DW19:HQ19)+1,$G$4:$DV$8,HR$14,0)*$D19,IF($C19=HR$17,$G$6*$D19,""))</f>
        <v>5215.7891825182287</v>
      </c>
      <c r="HS19" s="34">
        <f>IF(HR19&lt;&gt;"",HLOOKUP(COUNT($DW19:HR19)+1,$G$4:$DV$8,HS$14,0)*$D19,IF($C19=HS$17,$G$6*$D19,""))</f>
        <v>5215.7891825182287</v>
      </c>
      <c r="HT19" s="34">
        <f>IF(HS19&lt;&gt;"",HLOOKUP(COUNT($DW19:HS19)+1,$G$4:$DV$8,HT$14,0)*$D19,IF($C19=HT$17,$G$6*$D19,""))</f>
        <v>5215.7891825182287</v>
      </c>
      <c r="HU19" s="34">
        <f>IF(HT19&lt;&gt;"",HLOOKUP(COUNT($DW19:HT19)+1,$G$4:$DV$8,HU$14,0)*$D19,IF($C19=HU$17,$G$6*$D19,""))</f>
        <v>5215.7891825182287</v>
      </c>
      <c r="HV19" s="34">
        <f>IF(HU19&lt;&gt;"",HLOOKUP(COUNT($DW19:HU19)+1,$G$4:$DV$8,HV$14,0)*$D19,IF($C19=HV$17,$G$6*$D19,""))</f>
        <v>5215.7891825182287</v>
      </c>
      <c r="HW19" s="34">
        <f>IF(HV19&lt;&gt;"",HLOOKUP(COUNT($DW19:HV19)+1,$G$4:$DV$8,HW$14,0)*$D19,IF($C19=HW$17,$G$6*$D19,""))</f>
        <v>5215.7891825182287</v>
      </c>
      <c r="HX19" s="34">
        <f>IF(HW19&lt;&gt;"",HLOOKUP(COUNT($DW19:HW19)+1,$G$4:$DV$8,HX$14,0)*$D19,IF($C19=HX$17,$G$6*$D19,""))</f>
        <v>5215.7891825182287</v>
      </c>
      <c r="HY19" s="34">
        <f>IF(HX19&lt;&gt;"",HLOOKUP(COUNT($DW19:HX19)+1,$G$4:$DV$8,HY$14,0)*$D19,IF($C19=HY$17,$G$6*$D19,""))</f>
        <v>5215.7891825182287</v>
      </c>
      <c r="HZ19" s="34">
        <f>IF(HY19&lt;&gt;"",HLOOKUP(COUNT($DW19:HY19)+1,$G$4:$DV$8,HZ$14,0)*$D19,IF($C19=HZ$17,$G$6*$D19,""))</f>
        <v>5215.7891825182287</v>
      </c>
      <c r="IA19" s="34">
        <f>IF(HZ19&lt;&gt;"",HLOOKUP(COUNT($DW19:HZ19)+1,$G$4:$DV$8,IA$14,0)*$D19,IF($C19=IA$17,$G$6*$D19,""))</f>
        <v>5215.7891825182287</v>
      </c>
      <c r="IB19" s="34">
        <f>IF(IA19&lt;&gt;"",HLOOKUP(COUNT($DW19:IA19)+1,$G$4:$DV$8,IB$14,0)*$D19,IF($C19=IB$17,$G$6*$D19,""))</f>
        <v>5215.7891825182287</v>
      </c>
      <c r="IC19" s="34">
        <f>IF(IB19&lt;&gt;"",HLOOKUP(COUNT($DW19:IB19)+1,$G$4:$DV$8,IC$14,0)*$D19,IF($C19=IC$17,$G$6*$D19,""))</f>
        <v>5215.7891825182287</v>
      </c>
      <c r="ID19" s="34">
        <f>IF(IC19&lt;&gt;"",HLOOKUP(COUNT($DW19:IC19)+1,$G$4:$DV$8,ID$14,0)*$D19,IF($C19=ID$17,$G$6*$D19,""))</f>
        <v>5215.7891825182287</v>
      </c>
      <c r="IE19" s="34">
        <f>IF(ID19&lt;&gt;"",HLOOKUP(COUNT($DW19:ID19)+1,$G$4:$DV$8,IE$14,0)*$D19,IF($C19=IE$17,$G$6*$D19,""))</f>
        <v>5215.7891825182287</v>
      </c>
      <c r="IF19" s="34">
        <f>IF(IE19&lt;&gt;"",HLOOKUP(COUNT($DW19:IE19)+1,$G$4:$DV$8,IF$14,0)*$D19,IF($C19=IF$17,$G$6*$D19,""))</f>
        <v>5215.7891825182287</v>
      </c>
      <c r="IG19" s="34">
        <f>IF(IF19&lt;&gt;"",HLOOKUP(COUNT($DW19:IF19)+1,$G$4:$DV$8,IG$14,0)*$D19,IF($C19=IG$17,$G$6*$D19,""))</f>
        <v>5215.7891825182287</v>
      </c>
      <c r="IH19" s="34">
        <f>IF(IG19&lt;&gt;"",HLOOKUP(COUNT($DW19:IG19)+1,$G$4:$DV$8,IH$14,0)*$D19,IF($C19=IH$17,$G$6*$D19,""))</f>
        <v>5215.7891825182287</v>
      </c>
      <c r="II19" s="34">
        <f>IF(IH19&lt;&gt;"",HLOOKUP(COUNT($DW19:IH19)+1,$G$4:$DV$8,II$14,0)*$D19,IF($C19=II$17,$G$6*$D19,""))</f>
        <v>5215.7891825182287</v>
      </c>
      <c r="IJ19" s="34">
        <f>IF(II19&lt;&gt;"",HLOOKUP(COUNT($DW19:II19)+1,$G$4:$DV$8,IJ$14,0)*$D19,IF($C19=IJ$17,$G$6*$D19,""))</f>
        <v>5215.7891825182287</v>
      </c>
      <c r="IK19" s="34">
        <f>IF(IJ19&lt;&gt;"",HLOOKUP(COUNT($DW19:IJ19)+1,$G$4:$DV$8,IK$14,0)*$D19,IF($C19=IK$17,$G$6*$D19,""))</f>
        <v>5215.7891825182287</v>
      </c>
      <c r="IL19" s="34">
        <f>IF(IK19&lt;&gt;"",HLOOKUP(COUNT($DW19:IK19)+1,$G$4:$DV$8,IL$14,0)*$D19,IF($C19=IL$17,$G$6*$D19,""))</f>
        <v>5215.7891825182287</v>
      </c>
      <c r="IM19" s="34">
        <f>IF(IL19&lt;&gt;"",HLOOKUP(COUNT($DW19:IL19)+1,$G$4:$DV$8,IM$14,0)*$D19,IF($C19=IM$17,$G$6*$D19,""))</f>
        <v>5215.7891825182287</v>
      </c>
      <c r="IO19" s="34">
        <f>IF(IN19&lt;&gt;"",HLOOKUP(COUNT($IN19:IN19)+1,$G$4:$EH$8,IO$14,0)*$D19,IF($C19=IO$17,$G$7*$D19,""))</f>
        <v>0</v>
      </c>
      <c r="IP19" s="34">
        <f>IF(IO19&lt;&gt;"",HLOOKUP(COUNT($IN19:IO19)+1,$G$4:$EH$8,IP$14,0)*$D19,IF($C19=IP$17,$G$7*$D19,""))</f>
        <v>750</v>
      </c>
      <c r="IQ19" s="34">
        <f>IF(IP19&lt;&gt;"",HLOOKUP(COUNT($IN19:IP19)+1,$G$4:$EH$8,IQ$14,0)*$D19,IF($C19=IQ$17,$G$7*$D19,""))</f>
        <v>750</v>
      </c>
      <c r="IR19" s="34">
        <f>IF(IQ19&lt;&gt;"",HLOOKUP(COUNT($IN19:IQ19)+1,$G$4:$EH$8,IR$14,0)*$D19,IF($C19=IR$17,$G$7*$D19,""))</f>
        <v>750</v>
      </c>
      <c r="IS19" s="34">
        <f>IF(IR19&lt;&gt;"",HLOOKUP(COUNT($IN19:IR19)+1,$G$4:$EH$8,IS$14,0)*$D19,IF($C19=IS$17,$G$7*$D19,""))</f>
        <v>750</v>
      </c>
      <c r="IT19" s="34">
        <f>IF(IS19&lt;&gt;"",HLOOKUP(COUNT($IN19:IS19)+1,$G$4:$EH$8,IT$14,0)*$D19,IF($C19=IT$17,$G$7*$D19,""))</f>
        <v>754.03818403483183</v>
      </c>
      <c r="IU19" s="34">
        <f>IF(IT19&lt;&gt;"",HLOOKUP(COUNT($IN19:IT19)+1,$G$4:$EH$8,IU$14,0)*$D19,IF($C19=IU$17,$G$7*$D19,""))</f>
        <v>904.84582084179772</v>
      </c>
      <c r="IV19" s="34">
        <f>IF(IU19&lt;&gt;"",HLOOKUP(COUNT($IN19:IU19)+1,$G$4:$EH$8,IV$14,0)*$D19,IF($C19=IV$17,$G$7*$D19,""))</f>
        <v>1049.6211521764853</v>
      </c>
      <c r="IW19" s="34">
        <f>IF(IV19&lt;&gt;"",HLOOKUP(COUNT($IN19:IV19)+1,$G$4:$EH$8,IW$14,0)*$D19,IF($C19=IW$17,$G$7*$D19,""))</f>
        <v>1196.5681134811937</v>
      </c>
      <c r="IX19" s="34">
        <f>IF(IW19&lt;&gt;"",HLOOKUP(COUNT($IN19:IW19)+1,$G$4:$EH$8,IX$14,0)*$D19,IF($C19=IX$17,$G$7*$D19,""))</f>
        <v>1352.121968233748</v>
      </c>
      <c r="IY19" s="34">
        <f>IF(IX19&lt;&gt;"",HLOOKUP(COUNT($IN19:IX19)+1,$G$4:$EH$8,IY$14,0)*$D19,IF($C19=IY$17,$G$7*$D19,""))</f>
        <v>1500.8553847394605</v>
      </c>
      <c r="IZ19" s="34">
        <f>IF(IY19&lt;&gt;"",HLOOKUP(COUNT($IN19:IY19)+1,$G$4:$EH$8,IZ$14,0)*$D19,IF($C19=IZ$17,$G$7*$D19,""))</f>
        <v>1650.9409232134067</v>
      </c>
      <c r="JA19" s="34">
        <f>IF(IZ19&lt;&gt;"",HLOOKUP(COUNT($IN19:IZ19)+1,$G$4:$EH$8,JA$14,0)*$D19,IF($C19=JA$17,$G$7*$D19,""))</f>
        <v>1238.2056924100557</v>
      </c>
      <c r="JB19" s="34">
        <f>IF(JA19&lt;&gt;"",HLOOKUP(COUNT($IN19:JA19)+1,$G$4:$EH$8,JB$14,0)*$D19,IF($C19=JB$17,$G$7*$D19,""))</f>
        <v>1176.2954077895522</v>
      </c>
      <c r="JC19" s="34">
        <f>IF(JB19&lt;&gt;"",HLOOKUP(COUNT($IN19:JB19)+1,$G$4:$EH$8,JC$14,0)*$D19,IF($C19=JC$17,$G$7*$D19,""))</f>
        <v>1293.9249485685079</v>
      </c>
      <c r="JD19" s="34">
        <f>IF(JC19&lt;&gt;"",HLOOKUP(COUNT($IN19:JC19)+1,$G$4:$EH$8,JD$14,0)*$D19,IF($C19=JD$17,$G$7*$D19,""))</f>
        <v>1423.3174434253592</v>
      </c>
      <c r="JE19" s="34">
        <f>IF(JD19&lt;&gt;"",HLOOKUP(COUNT($IN19:JD19)+1,$G$4:$EH$8,JE$14,0)*$D19,IF($C19=JE$17,$G$7*$D19,""))</f>
        <v>1565.6491877678945</v>
      </c>
      <c r="JF19" s="34">
        <f>IF(JE19&lt;&gt;"",HLOOKUP(COUNT($IN19:JE19)+1,$G$4:$EH$8,JF$14,0)*$D19,IF($C19=JF$17,$G$7*$D19,""))</f>
        <v>1722.214106544684</v>
      </c>
      <c r="JG19" s="34">
        <f>IF(JF19&lt;&gt;"",HLOOKUP(COUNT($IN19:JF19)+1,$G$4:$EH$8,JG$14,0)*$D19,IF($C19=JG$17,$G$7*$D19,""))</f>
        <v>1636.1034012174491</v>
      </c>
      <c r="JH19" s="34">
        <f>IF(JG19&lt;&gt;"",HLOOKUP(COUNT($IN19:JG19)+1,$G$4:$EH$8,JH$14,0)*$D19,IF($C19=JH$17,$G$7*$D19,""))</f>
        <v>1554.298231156577</v>
      </c>
      <c r="JI19" s="34">
        <f>IF(JH19&lt;&gt;"",HLOOKUP(COUNT($IN19:JH19)+1,$G$4:$EH$8,JI$14,0)*$D19,IF($C19=JI$17,$G$7*$D19,""))</f>
        <v>1663.0991073375374</v>
      </c>
      <c r="JJ19" s="34">
        <f>IF(JI19&lt;&gt;"",HLOOKUP(COUNT($IN19:JI19)+1,$G$4:$EH$8,JJ$14,0)*$D19,IF($C19=JJ$17,$G$7*$D19,""))</f>
        <v>1779.5160448511649</v>
      </c>
      <c r="JK19" s="34">
        <f>IF(JJ19&lt;&gt;"",HLOOKUP(COUNT($IN19:JJ19)+1,$G$4:$EH$8,JK$14,0)*$D19,IF($C19=JK$17,$G$7*$D19,""))</f>
        <v>1904.0821679907465</v>
      </c>
      <c r="JL19" s="34">
        <f>IF(JK19&lt;&gt;"",HLOOKUP(COUNT($IN19:JK19)+1,$G$4:$EH$8,JL$14,0)*$D19,IF($C19=JL$17,$G$7*$D19,""))</f>
        <v>2094.4903847898208</v>
      </c>
      <c r="JM19" s="34">
        <f>IF(JL19&lt;&gt;"",HLOOKUP(COUNT($IN19:JL19)+1,$G$4:$EH$8,JM$14,0)*$D19,IF($C19=JM$17,$G$7*$D19,""))</f>
        <v>1780.3168270713481</v>
      </c>
      <c r="JN19" s="34">
        <f>IF(JM19&lt;&gt;"",HLOOKUP(COUNT($IN19:JM19)+1,$G$4:$EH$8,JN$14,0)*$D19,IF($C19=JN$17,$G$7*$D19,""))</f>
        <v>1691.300985717781</v>
      </c>
      <c r="JO19" s="34">
        <f>IF(JN19&lt;&gt;"",HLOOKUP(COUNT($IN19:JN19)+1,$G$4:$EH$8,JO$14,0)*$D19,IF($C19=JO$17,$G$7*$D19,""))</f>
        <v>1775.86603500367</v>
      </c>
      <c r="JP19" s="34">
        <f>IF(JO19&lt;&gt;"",HLOOKUP(COUNT($IN19:JO19)+1,$G$4:$EH$8,JP$14,0)*$D19,IF($C19=JP$17,$G$7*$D19,""))</f>
        <v>1864.6593367538537</v>
      </c>
      <c r="JQ19" s="34">
        <f>IF(JP19&lt;&gt;"",HLOOKUP(COUNT($IN19:JP19)+1,$G$4:$EH$8,JQ$14,0)*$D19,IF($C19=JQ$17,$G$7*$D19,""))</f>
        <v>1957.8923035915454</v>
      </c>
      <c r="JR19" s="34">
        <f>IF(JQ19&lt;&gt;"",HLOOKUP(COUNT($IN19:JQ19)+1,$G$4:$EH$8,JR$14,0)*$D19,IF($C19=JR$17,$G$7*$D19,""))</f>
        <v>2094.9447648429541</v>
      </c>
      <c r="JS19" s="34">
        <f>IF(JR19&lt;&gt;"",HLOOKUP(COUNT($IN19:JR19)+1,$G$4:$EH$8,JS$14,0)*$D19,IF($C19=JS$17,$G$7*$D19,""))</f>
        <v>1885.4502883586588</v>
      </c>
      <c r="JT19" s="34">
        <f>IF(JS19&lt;&gt;"",HLOOKUP(COUNT($IN19:JS19)+1,$G$4:$EH$8,JT$14,0)*$D19,IF($C19=JT$17,$G$7*$D19,""))</f>
        <v>1696.9052595227934</v>
      </c>
      <c r="JU19" s="34">
        <f>IF(JT19&lt;&gt;"",HLOOKUP(COUNT($IN19:JT19)+1,$G$4:$EH$8,JU$14,0)*$D19,IF($C19=JU$17,$G$7*$D19,""))</f>
        <v>1815.6886276893886</v>
      </c>
      <c r="JV19" s="34">
        <f>IF(JU19&lt;&gt;"",HLOOKUP(COUNT($IN19:JU19)+1,$G$4:$EH$8,JV$14,0)*$D19,IF($C19=JV$17,$G$7*$D19,""))</f>
        <v>1942.7868316276451</v>
      </c>
      <c r="JW19" s="34">
        <f>IF(JV19&lt;&gt;"",HLOOKUP(COUNT($IN19:JV19)+1,$G$4:$EH$8,JW$14,0)*$D19,IF($C19=JW$17,$G$7*$D19,""))</f>
        <v>2078.7819098415812</v>
      </c>
      <c r="JX19" s="34">
        <f>IF(JW19&lt;&gt;"",HLOOKUP(COUNT($IN19:JW19)+1,$G$4:$EH$8,JX$14,0)*$D19,IF($C19=JX$17,$G$7*$D19,""))</f>
        <v>2245.0844626289077</v>
      </c>
      <c r="JY19" s="34">
        <f>IF(JX19&lt;&gt;"",HLOOKUP(COUNT($IN19:JX19)+1,$G$4:$EH$8,JY$14,0)*$D19,IF($C19=JY$17,$G$7*$D19,""))</f>
        <v>1930.7726378608606</v>
      </c>
      <c r="JZ19" s="34">
        <f>IF(JY19&lt;&gt;"",HLOOKUP(COUNT($IN19:JY19)+1,$G$4:$EH$8,JZ$14,0)*$D19,IF($C19=JZ$17,$G$7*$D19,""))</f>
        <v>1834.2340059678172</v>
      </c>
      <c r="KA19" s="34">
        <f>IF(JZ19&lt;&gt;"",HLOOKUP(COUNT($IN19:JZ19)+1,$G$4:$EH$8,KA$14,0)*$D19,IF($C19=KA$17,$G$7*$D19,""))</f>
        <v>1925.9457062662088</v>
      </c>
      <c r="KB19" s="34">
        <f>IF(KA19&lt;&gt;"",HLOOKUP(COUNT($IN19:KA19)+1,$G$4:$EH$8,KB$14,0)*$D19,IF($C19=KB$17,$G$7*$D19,""))</f>
        <v>2022.2429915795185</v>
      </c>
      <c r="KC19" s="34">
        <f>IF(KB19&lt;&gt;"",HLOOKUP(COUNT($IN19:KB19)+1,$G$4:$EH$8,KC$14,0)*$D19,IF($C19=KC$17,$G$7*$D19,""))</f>
        <v>2123.3551411584945</v>
      </c>
      <c r="KD19" s="34">
        <f>IF(KC19&lt;&gt;"",HLOOKUP(COUNT($IN19:KC19)+1,$G$4:$EH$8,KD$14,0)*$D19,IF($C19=KD$17,$G$7*$D19,""))</f>
        <v>2271.9900010395886</v>
      </c>
      <c r="KE19" s="34">
        <f>IF(KD19&lt;&gt;"",HLOOKUP(COUNT($IN19:KD19)+1,$G$4:$EH$8,KE$14,0)*$D19,IF($C19=KE$17,$G$7*$D19,""))</f>
        <v>2044.7910009356306</v>
      </c>
      <c r="KF19" s="34">
        <f>IF(KE19&lt;&gt;"",HLOOKUP(COUNT($IN19:KE19)+1,$G$4:$EH$8,KF$14,0)*$D19,IF($C19=KF$17,$G$7*$D19,""))</f>
        <v>1840.3119008420672</v>
      </c>
      <c r="KG19" s="34">
        <f>IF(KF19&lt;&gt;"",HLOOKUP(COUNT($IN19:KF19)+1,$G$4:$EH$8,KG$14,0)*$D19,IF($C19=KG$17,$G$7*$D19,""))</f>
        <v>1969.1337339010122</v>
      </c>
      <c r="KH19" s="34">
        <f>IF(KG19&lt;&gt;"",HLOOKUP(COUNT($IN19:KG19)+1,$G$4:$EH$8,KH$14,0)*$D19,IF($C19=KH$17,$G$7*$D19,""))</f>
        <v>2106.9730952740829</v>
      </c>
      <c r="KI19" s="34">
        <f>IF(KH19&lt;&gt;"",HLOOKUP(COUNT($IN19:KH19)+1,$G$4:$EH$8,KI$14,0)*$D19,IF($C19=KI$17,$G$7*$D19,""))</f>
        <v>2254.4612119432686</v>
      </c>
      <c r="KJ19" s="34">
        <f>IF(KI19&lt;&gt;"",HLOOKUP(COUNT($IN19:KI19)+1,$G$4:$EH$8,KJ$14,0)*$D19,IF($C19=KJ$17,$G$7*$D19,""))</f>
        <v>2434.8181088987299</v>
      </c>
      <c r="KK19" s="34">
        <f>IF(KJ19&lt;&gt;"",HLOOKUP(COUNT($IN19:KJ19)+1,$G$4:$EH$8,KK$14,0)*$D19,IF($C19=KK$17,$G$7*$D19,""))</f>
        <v>2118.2917547418947</v>
      </c>
      <c r="KL19" s="34">
        <f>IF(KK19&lt;&gt;"",HLOOKUP(COUNT($IN19:KK19)+1,$G$4:$EH$8,KL$14,0)*$D19,IF($C19=KL$17,$G$7*$D19,""))</f>
        <v>2012.3771670048004</v>
      </c>
      <c r="KM19" s="34">
        <f>IF(KL19&lt;&gt;"",HLOOKUP(COUNT($IN19:KL19)+1,$G$4:$EH$8,KM$14,0)*$D19,IF($C19=KM$17,$G$7*$D19,""))</f>
        <v>2112.9960253550403</v>
      </c>
      <c r="KN19" s="34">
        <f>IF(KM19&lt;&gt;"",HLOOKUP(COUNT($IN19:KM19)+1,$G$4:$EH$8,KN$14,0)*$D19,IF($C19=KN$17,$G$7*$D19,""))</f>
        <v>2218.6458266227924</v>
      </c>
      <c r="KO19" s="34">
        <f>IF(KN19&lt;&gt;"",HLOOKUP(COUNT($IN19:KN19)+1,$G$4:$EH$8,KO$14,0)*$D19,IF($C19=KO$17,$G$7*$D19,""))</f>
        <v>2329.5781179539326</v>
      </c>
      <c r="KP19" s="34">
        <f>IF(KO19&lt;&gt;"",HLOOKUP(COUNT($IN19:KO19)+1,$G$4:$EH$8,KP$14,0)*$D19,IF($C19=KP$17,$G$7*$D19,""))</f>
        <v>2492.648586210707</v>
      </c>
      <c r="KQ19" s="34">
        <f>IF(KP19&lt;&gt;"",HLOOKUP(COUNT($IN19:KP19)+1,$G$4:$EH$8,KQ$14,0)*$D19,IF($C19=KQ$17,$G$7*$D19,""))</f>
        <v>2243.3837275896362</v>
      </c>
      <c r="KR19" s="34">
        <f>IF(KQ19&lt;&gt;"",HLOOKUP(COUNT($IN19:KQ19)+1,$G$4:$EH$8,KR$14,0)*$D19,IF($C19=KR$17,$G$7*$D19,""))</f>
        <v>2019.045354830673</v>
      </c>
      <c r="KS19" s="34">
        <f>IF(KR19&lt;&gt;"",HLOOKUP(COUNT($IN19:KR19)+1,$G$4:$EH$8,KS$14,0)*$D19,IF($C19=KS$17,$G$7*$D19,""))</f>
        <v>2160.3785296688202</v>
      </c>
      <c r="KT19" s="34">
        <f>IF(KS19&lt;&gt;"",HLOOKUP(COUNT($IN19:KS19)+1,$G$4:$EH$8,KT$14,0)*$D19,IF($C19=KT$17,$G$7*$D19,""))</f>
        <v>2311.6050267456376</v>
      </c>
      <c r="KU19" s="34">
        <f>IF(KT19&lt;&gt;"",HLOOKUP(COUNT($IN19:KT19)+1,$G$4:$EH$8,KU$14,0)*$D19,IF($C19=KU$17,$G$7*$D19,""))</f>
        <v>2473.4173786178321</v>
      </c>
      <c r="KV19" s="34">
        <f>IF(KU19&lt;&gt;"",HLOOKUP(COUNT($IN19:KU19)+1,$G$4:$EH$8,KV$14,0)*$D19,IF($C19=KV$17,$G$7*$D19,""))</f>
        <v>2671.2907689072581</v>
      </c>
      <c r="KW19" s="34">
        <f>IF(KV19&lt;&gt;"",HLOOKUP(COUNT($IN19:KV19)+1,$G$4:$EH$8,KW$14,0)*$D19,IF($C19=KW$17,$G$7*$D19,""))</f>
        <v>1753.5425517189447</v>
      </c>
      <c r="KX19" s="34">
        <f>IF(KW19&lt;&gt;"",HLOOKUP(COUNT($IN19:KW19)+1,$G$4:$EH$8,KX$14,0)*$D19,IF($C19=KX$17,$G$7*$D19,""))</f>
        <v>1753.5425517189447</v>
      </c>
      <c r="KY19" s="34">
        <f>IF(KX19&lt;&gt;"",HLOOKUP(COUNT($IN19:KX19)+1,$G$4:$EH$8,KY$14,0)*$D19,IF($C19=KY$17,$G$7*$D19,""))</f>
        <v>1753.5425517189447</v>
      </c>
      <c r="KZ19" s="34">
        <f>IF(KY19&lt;&gt;"",HLOOKUP(COUNT($IN19:KY19)+1,$G$4:$EH$8,KZ$14,0)*$D19,IF($C19=KZ$17,$G$7*$D19,""))</f>
        <v>1753.5425517189447</v>
      </c>
      <c r="LA19" s="34">
        <f>IF(KZ19&lt;&gt;"",HLOOKUP(COUNT($IN19:KZ19)+1,$G$4:$EH$8,LA$14,0)*$D19,IF($C19=LA$17,$G$7*$D19,""))</f>
        <v>1753.5425517189447</v>
      </c>
      <c r="LB19" s="34">
        <f>IF(LA19&lt;&gt;"",HLOOKUP(COUNT($IN19:LA19)+1,$G$4:$EH$8,LB$14,0)*$D19,IF($C19=LB$17,$G$7*$D19,""))</f>
        <v>1753.5425517189447</v>
      </c>
      <c r="LC19" s="34">
        <f>IF(LB19&lt;&gt;"",HLOOKUP(COUNT($IN19:LB19)+1,$G$4:$EH$8,LC$14,0)*$D19,IF($C19=LC$17,$G$7*$D19,""))</f>
        <v>1753.5425517189447</v>
      </c>
      <c r="LD19" s="34">
        <f>IF(LC19&lt;&gt;"",HLOOKUP(COUNT($IN19:LC19)+1,$G$4:$EH$8,LD$14,0)*$D19,IF($C19=LD$17,$G$7*$D19,""))</f>
        <v>1753.5425517189447</v>
      </c>
      <c r="LE19" s="34">
        <f>IF(LD19&lt;&gt;"",HLOOKUP(COUNT($IN19:LD19)+1,$G$4:$EH$8,LE$14,0)*$D19,IF($C19=LE$17,$G$7*$D19,""))</f>
        <v>1753.5425517189447</v>
      </c>
      <c r="LF19" s="34">
        <f>IF(LE19&lt;&gt;"",HLOOKUP(COUNT($IN19:LE19)+1,$G$4:$EH$8,LF$14,0)*$D19,IF($C19=LF$17,$G$7*$D19,""))</f>
        <v>1753.5425517189447</v>
      </c>
      <c r="LG19" s="34">
        <f>IF(LF19&lt;&gt;"",HLOOKUP(COUNT($IN19:LF19)+1,$G$4:$EH$8,LG$14,0)*$D19,IF($C19=LG$17,$G$7*$D19,""))</f>
        <v>1753.5425517189447</v>
      </c>
      <c r="LH19" s="34">
        <f>IF(LG19&lt;&gt;"",HLOOKUP(COUNT($IN19:LG19)+1,$G$4:$EH$8,LH$14,0)*$D19,IF($C19=LH$17,$G$7*$D19,""))</f>
        <v>1753.5425517189447</v>
      </c>
      <c r="LI19" s="34">
        <f>IF(LH19&lt;&gt;"",HLOOKUP(COUNT($IN19:LH19)+1,$G$4:$EH$8,LI$14,0)*$D19,IF($C19=LI$17,$G$7*$D19,""))</f>
        <v>1753.5425517189447</v>
      </c>
      <c r="LJ19" s="34">
        <f>IF(LI19&lt;&gt;"",HLOOKUP(COUNT($IN19:LI19)+1,$G$4:$EH$8,LJ$14,0)*$D19,IF($C19=LJ$17,$G$7*$D19,""))</f>
        <v>1753.5425517189447</v>
      </c>
      <c r="LK19" s="34">
        <f>IF(LJ19&lt;&gt;"",HLOOKUP(COUNT($IN19:LJ19)+1,$G$4:$EH$8,LK$14,0)*$D19,IF($C19=LK$17,$G$7*$D19,""))</f>
        <v>1753.5425517189447</v>
      </c>
      <c r="LL19" s="34">
        <f>IF(LK19&lt;&gt;"",HLOOKUP(COUNT($IN19:LK19)+1,$G$4:$EH$8,LL$14,0)*$D19,IF($C19=LL$17,$G$7*$D19,""))</f>
        <v>1753.5425517189447</v>
      </c>
      <c r="LM19" s="34">
        <f>IF(LL19&lt;&gt;"",HLOOKUP(COUNT($IN19:LL19)+1,$G$4:$EH$8,LM$14,0)*$D19,IF($C19=LM$17,$G$7*$D19,""))</f>
        <v>1753.5425517189447</v>
      </c>
      <c r="LN19" s="34">
        <f>IF(LM19&lt;&gt;"",HLOOKUP(COUNT($IN19:LM19)+1,$G$4:$EH$8,LN$14,0)*$D19,IF($C19=LN$17,$G$7*$D19,""))</f>
        <v>1753.5425517189447</v>
      </c>
      <c r="LO19" s="34">
        <f>IF(LN19&lt;&gt;"",HLOOKUP(COUNT($IN19:LN19)+1,$G$4:$EH$8,LO$14,0)*$D19,IF($C19=LO$17,$G$7*$D19,""))</f>
        <v>1753.5425517189447</v>
      </c>
      <c r="LP19" s="34">
        <f>IF(LO19&lt;&gt;"",HLOOKUP(COUNT($IN19:LO19)+1,$G$4:$EH$8,LP$14,0)*$D19,IF($C19=LP$17,$G$7*$D19,""))</f>
        <v>1753.5425517189447</v>
      </c>
      <c r="LQ19" s="34">
        <f>IF(LP19&lt;&gt;"",HLOOKUP(COUNT($IN19:LP19)+1,$G$4:$EH$8,LQ$14,0)*$D19,IF($C19=LQ$17,$G$7*$D19,""))</f>
        <v>1753.5425517189447</v>
      </c>
      <c r="LR19" s="34">
        <f>IF(LQ19&lt;&gt;"",HLOOKUP(COUNT($IN19:LQ19)+1,$G$4:$EH$8,LR$14,0)*$D19,IF($C19=LR$17,$G$7*$D19,""))</f>
        <v>1753.5425517189447</v>
      </c>
      <c r="LS19" s="34">
        <f>IF(LR19&lt;&gt;"",HLOOKUP(COUNT($IN19:LR19)+1,$G$4:$EH$8,LS$14,0)*$D19,IF($C19=LS$17,$G$7*$D19,""))</f>
        <v>1753.5425517189447</v>
      </c>
      <c r="LT19" s="34">
        <f>IF(LS19&lt;&gt;"",HLOOKUP(COUNT($IN19:LS19)+1,$G$4:$EH$8,LT$14,0)*$D19,IF($C19=LT$17,$G$7*$D19,""))</f>
        <v>1753.5425517189447</v>
      </c>
      <c r="LU19" s="34">
        <f>IF(LT19&lt;&gt;"",HLOOKUP(COUNT($IN19:LT19)+1,$G$4:$EH$8,LU$14,0)*$D19,IF($C19=LU$17,$G$7*$D19,""))</f>
        <v>1753.5425517189447</v>
      </c>
      <c r="LV19" s="34">
        <f>IF(LU19&lt;&gt;"",HLOOKUP(COUNT($IN19:LU19)+1,$G$4:$EH$8,LV$14,0)*$D19,IF($C19=LV$17,$G$7*$D19,""))</f>
        <v>1753.5425517189447</v>
      </c>
      <c r="LW19" s="34">
        <f>IF(LV19&lt;&gt;"",HLOOKUP(COUNT($IN19:LV19)+1,$G$4:$EH$8,LW$14,0)*$D19,IF($C19=LW$17,$G$7*$D19,""))</f>
        <v>1753.5425517189447</v>
      </c>
      <c r="LX19" s="34">
        <f>IF(LW19&lt;&gt;"",HLOOKUP(COUNT($IN19:LW19)+1,$G$4:$EH$8,LX$14,0)*$D19,IF($C19=LX$17,$G$7*$D19,""))</f>
        <v>1753.5425517189447</v>
      </c>
      <c r="LY19" s="34">
        <f>IF(LX19&lt;&gt;"",HLOOKUP(COUNT($IN19:LX19)+1,$G$4:$EH$8,LY$14,0)*$D19,IF($C19=LY$17,$G$7*$D19,""))</f>
        <v>1753.5425517189447</v>
      </c>
      <c r="LZ19" s="34">
        <f>IF(LY19&lt;&gt;"",HLOOKUP(COUNT($IN19:LY19)+1,$G$4:$EH$8,LZ$14,0)*$D19,IF($C19=LZ$17,$G$7*$D19,""))</f>
        <v>1753.5425517189447</v>
      </c>
      <c r="MA19" s="34">
        <f>IF(LZ19&lt;&gt;"",HLOOKUP(COUNT($IN19:LZ19)+1,$G$4:$EH$8,MA$14,0)*$D19,IF($C19=MA$17,$G$7*$D19,""))</f>
        <v>1753.5425517189447</v>
      </c>
      <c r="MB19" s="34">
        <f>IF(MA19&lt;&gt;"",HLOOKUP(COUNT($IN19:MA19)+1,$G$4:$EH$8,MB$14,0)*$D19,IF($C19=MB$17,$G$7*$D19,""))</f>
        <v>1753.5425517189447</v>
      </c>
      <c r="MC19" s="34">
        <f>IF(MB19&lt;&gt;"",HLOOKUP(COUNT($IN19:MB19)+1,$G$4:$EH$8,MC$14,0)*$D19,IF($C19=MC$17,$G$7*$D19,""))</f>
        <v>1753.5425517189447</v>
      </c>
      <c r="MD19" s="34">
        <f>IF(MC19&lt;&gt;"",HLOOKUP(COUNT($IN19:MC19)+1,$G$4:$EH$8,MD$14,0)*$D19,IF($C19=MD$17,$G$7*$D19,""))</f>
        <v>1753.5425517189447</v>
      </c>
      <c r="ME19" s="34">
        <f>IF(MD19&lt;&gt;"",HLOOKUP(COUNT($IN19:MD19)+1,$G$4:$EH$8,ME$14,0)*$D19,IF($C19=ME$17,$G$7*$D19,""))</f>
        <v>1753.5425517189447</v>
      </c>
      <c r="MF19" s="34">
        <f>IF(ME19&lt;&gt;"",HLOOKUP(COUNT($IN19:ME19)+1,$G$4:$EH$8,MF$14,0)*$D19,IF($C19=MF$17,$G$7*$D19,""))</f>
        <v>1753.5425517189447</v>
      </c>
      <c r="MG19" s="34">
        <f>IF(MF19&lt;&gt;"",HLOOKUP(COUNT($IN19:MF19)+1,$G$4:$EH$8,MG$14,0)*$D19,IF($C19=MG$17,$G$7*$D19,""))</f>
        <v>1753.5425517189447</v>
      </c>
      <c r="MH19" s="34">
        <f>IF(MG19&lt;&gt;"",HLOOKUP(COUNT($IN19:MG19)+1,$G$4:$EH$8,MH$14,0)*$D19,IF($C19=MH$17,$G$7*$D19,""))</f>
        <v>1753.5425517189447</v>
      </c>
      <c r="MI19" s="34">
        <f>IF(MH19&lt;&gt;"",HLOOKUP(COUNT($IN19:MH19)+1,$G$4:$EH$8,MI$14,0)*$D19,IF($C19=MI$17,$G$7*$D19,""))</f>
        <v>1753.5425517189447</v>
      </c>
      <c r="MJ19" s="34">
        <f>IF(MI19&lt;&gt;"",HLOOKUP(COUNT($IN19:MI19)+1,$G$4:$EH$8,MJ$14,0)*$D19,IF($C19=MJ$17,$G$7*$D19,""))</f>
        <v>1753.5425517189447</v>
      </c>
      <c r="MK19" s="34">
        <f>IF(MJ19&lt;&gt;"",HLOOKUP(COUNT($IN19:MJ19)+1,$G$4:$EH$8,MK$14,0)*$D19,IF($C19=MK$17,$G$7*$D19,""))</f>
        <v>1753.5425517189447</v>
      </c>
      <c r="ML19" s="34">
        <f>IF(MK19&lt;&gt;"",HLOOKUP(COUNT($IN19:MK19)+1,$G$4:$EH$8,ML$14,0)*$D19,IF($C19=ML$17,$G$7*$D19,""))</f>
        <v>1753.5425517189447</v>
      </c>
      <c r="MM19" s="34">
        <f>IF(ML19&lt;&gt;"",HLOOKUP(COUNT($IN19:ML19)+1,$G$4:$EH$8,MM$14,0)*$D19,IF($C19=MM$17,$G$7*$D19,""))</f>
        <v>1753.5425517189447</v>
      </c>
      <c r="MN19" s="34">
        <f>IF(MM19&lt;&gt;"",HLOOKUP(COUNT($IN19:MM19)+1,$G$4:$EH$8,MN$14,0)*$D19,IF($C19=MN$17,$G$7*$D19,""))</f>
        <v>1753.5425517189447</v>
      </c>
      <c r="MO19" s="34">
        <f>IF(MN19&lt;&gt;"",HLOOKUP(COUNT($IN19:MN19)+1,$G$4:$EH$8,MO$14,0)*$D19,IF($C19=MO$17,$G$7*$D19,""))</f>
        <v>1753.5425517189447</v>
      </c>
      <c r="MP19" s="34">
        <f>IF(MO19&lt;&gt;"",HLOOKUP(COUNT($IN19:MO19)+1,$G$4:$EH$8,MP$14,0)*$D19,IF($C19=MP$17,$G$7*$D19,""))</f>
        <v>1753.5425517189447</v>
      </c>
      <c r="MQ19" s="34">
        <f>IF(MP19&lt;&gt;"",HLOOKUP(COUNT($IN19:MP19)+1,$G$4:$EH$8,MQ$14,0)*$D19,IF($C19=MQ$17,$G$7*$D19,""))</f>
        <v>1753.5425517189447</v>
      </c>
      <c r="MR19" s="34">
        <f>IF(MQ19&lt;&gt;"",HLOOKUP(COUNT($IN19:MQ19)+1,$G$4:$EH$8,MR$14,0)*$D19,IF($C19=MR$17,$G$7*$D19,""))</f>
        <v>1753.5425517189447</v>
      </c>
      <c r="MS19" s="34">
        <f>IF(MR19&lt;&gt;"",HLOOKUP(COUNT($IN19:MR19)+1,$G$4:$EH$8,MS$14,0)*$D19,IF($C19=MS$17,$G$7*$D19,""))</f>
        <v>1753.5425517189447</v>
      </c>
      <c r="MT19" s="34">
        <f>IF(MS19&lt;&gt;"",HLOOKUP(COUNT($IN19:MS19)+1,$G$4:$EH$8,MT$14,0)*$D19,IF($C19=MT$17,$G$7*$D19,""))</f>
        <v>1753.5425517189447</v>
      </c>
      <c r="MU19" s="34">
        <f>IF(MT19&lt;&gt;"",HLOOKUP(COUNT($IN19:MT19)+1,$G$4:$EH$8,MU$14,0)*$D19,IF($C19=MU$17,$G$7*$D19,""))</f>
        <v>1753.5425517189447</v>
      </c>
      <c r="MV19" s="34">
        <f>IF(MU19&lt;&gt;"",HLOOKUP(COUNT($IN19:MU19)+1,$G$4:$EH$8,MV$14,0)*$D19,IF($C19=MV$17,$G$7*$D19,""))</f>
        <v>1753.5425517189447</v>
      </c>
      <c r="MW19" s="34">
        <f>IF(MV19&lt;&gt;"",HLOOKUP(COUNT($IN19:MV19)+1,$G$4:$EH$8,MW$14,0)*$D19,IF($C19=MW$17,$G$7*$D19,""))</f>
        <v>1753.5425517189447</v>
      </c>
      <c r="MX19" s="34">
        <f>IF(MW19&lt;&gt;"",HLOOKUP(COUNT($IN19:MW19)+1,$G$4:$EH$8,MX$14,0)*$D19,IF($C19=MX$17,$G$7*$D19,""))</f>
        <v>1753.5425517189447</v>
      </c>
      <c r="MY19" s="34">
        <f>IF(MX19&lt;&gt;"",HLOOKUP(COUNT($IN19:MX19)+1,$G$4:$EH$8,MY$14,0)*$D19,IF($C19=MY$17,$G$7*$D19,""))</f>
        <v>1753.5425517189447</v>
      </c>
      <c r="MZ19" s="34">
        <f>IF(MY19&lt;&gt;"",HLOOKUP(COUNT($IN19:MY19)+1,$G$4:$EH$8,MZ$14,0)*$D19,IF($C19=MZ$17,$G$7*$D19,""))</f>
        <v>1753.5425517189447</v>
      </c>
      <c r="NA19" s="34">
        <f>IF(MZ19&lt;&gt;"",HLOOKUP(COUNT($IN19:MZ19)+1,$G$4:$EH$8,NA$14,0)*$D19,IF($C19=NA$17,$G$7*$D19,""))</f>
        <v>1753.5425517189447</v>
      </c>
      <c r="NB19" s="34">
        <f>IF(NA19&lt;&gt;"",HLOOKUP(COUNT($IN19:NA19)+1,$G$4:$EH$8,NB$14,0)*$D19,IF($C19=NB$17,$G$7*$D19,""))</f>
        <v>1753.5425517189447</v>
      </c>
      <c r="NC19" s="34">
        <f>IF(NB19&lt;&gt;"",HLOOKUP(COUNT($IN19:NB19)+1,$G$4:$EH$8,NC$14,0)*$D19,IF($C19=NC$17,$G$7*$D19,""))</f>
        <v>1753.5425517189447</v>
      </c>
      <c r="ND19" s="34">
        <f>IF(NC19&lt;&gt;"",HLOOKUP(COUNT($IN19:NC19)+1,$G$4:$EH$8,ND$14,0)*$D19,IF($C19=ND$17,$G$7*$D19,""))</f>
        <v>1753.5425517189447</v>
      </c>
      <c r="NF19" s="34">
        <f>IF(NE19&lt;&gt;"",HLOOKUP(COUNT($NE19:NE19)+1,$G$4:$EH$8,NF$14,0)*$D19,IF($C19=NF$17,$G$8*$D19,""))</f>
        <v>35000</v>
      </c>
      <c r="NG19" s="34">
        <f>IF(NF19&lt;&gt;"",HLOOKUP(COUNT($NE19:NF19)+1,$G$4:$EH$8,NG$14,0)*$D19,IF($C19=NG$17,$G$8*$D19,""))</f>
        <v>0</v>
      </c>
      <c r="NH19" s="34">
        <f>IF(NG19&lt;&gt;"",HLOOKUP(COUNT($NE19:NG19)+1,$G$4:$EH$8,NH$14,0)*$D19,IF($C19=NH$17,$G$8*$D19,""))</f>
        <v>0</v>
      </c>
      <c r="NI19" s="34">
        <f>IF(NH19&lt;&gt;"",HLOOKUP(COUNT($NE19:NH19)+1,$G$4:$EH$8,NI$14,0)*$D19,IF($C19=NI$17,$G$8*$D19,""))</f>
        <v>0</v>
      </c>
      <c r="NJ19" s="34">
        <f>IF(NI19&lt;&gt;"",HLOOKUP(COUNT($NE19:NI19)+1,$G$4:$EH$8,NJ$14,0)*$D19,IF($C19=NJ$17,$G$8*$D19,""))</f>
        <v>0</v>
      </c>
      <c r="NK19" s="34">
        <f>IF(NJ19&lt;&gt;"",HLOOKUP(COUNT($NE19:NJ19)+1,$G$4:$EH$8,NK$14,0)*$D19,IF($C19=NK$17,$G$8*$D19,""))</f>
        <v>0</v>
      </c>
      <c r="NL19" s="34">
        <f>IF(NK19&lt;&gt;"",HLOOKUP(COUNT($NE19:NK19)+1,$G$4:$EH$8,NL$14,0)*$D19,IF($C19=NL$17,$G$8*$D19,""))</f>
        <v>0</v>
      </c>
      <c r="NM19" s="34">
        <f>IF(NL19&lt;&gt;"",HLOOKUP(COUNT($NE19:NL19)+1,$G$4:$EH$8,NM$14,0)*$D19,IF($C19=NM$17,$G$8*$D19,""))</f>
        <v>0</v>
      </c>
      <c r="NN19" s="34">
        <f>IF(NM19&lt;&gt;"",HLOOKUP(COUNT($NE19:NM19)+1,$G$4:$EH$8,NN$14,0)*$D19,IF($C19=NN$17,$G$8*$D19,""))</f>
        <v>0</v>
      </c>
      <c r="NO19" s="34">
        <f>IF(NN19&lt;&gt;"",HLOOKUP(COUNT($NE19:NN19)+1,$G$4:$EH$8,NO$14,0)*$D19,IF($C19=NO$17,$G$8*$D19,""))</f>
        <v>0</v>
      </c>
      <c r="NP19" s="34">
        <f>IF(NO19&lt;&gt;"",HLOOKUP(COUNT($NE19:NO19)+1,$G$4:$EH$8,NP$14,0)*$D19,IF($C19=NP$17,$G$8*$D19,""))</f>
        <v>0</v>
      </c>
      <c r="NQ19" s="34">
        <f>IF(NP19&lt;&gt;"",HLOOKUP(COUNT($NE19:NP19)+1,$G$4:$EH$8,NQ$14,0)*$D19,IF($C19=NQ$17,$G$8*$D19,""))</f>
        <v>0</v>
      </c>
      <c r="NR19" s="34">
        <f>IF(NQ19&lt;&gt;"",HLOOKUP(COUNT($NE19:NQ19)+1,$G$4:$EH$8,NR$14,0)*$D19,IF($C19=NR$17,$G$8*$D19,""))</f>
        <v>0</v>
      </c>
      <c r="NS19" s="34">
        <f>IF(NR19&lt;&gt;"",HLOOKUP(COUNT($NE19:NR19)+1,$G$4:$EH$8,NS$14,0)*$D19,IF($C19=NS$17,$G$8*$D19,""))</f>
        <v>0</v>
      </c>
      <c r="NT19" s="34">
        <f>IF(NS19&lt;&gt;"",HLOOKUP(COUNT($NE19:NS19)+1,$G$4:$EH$8,NT$14,0)*$D19,IF($C19=NT$17,$G$8*$D19,""))</f>
        <v>0</v>
      </c>
      <c r="NU19" s="34">
        <f>IF(NT19&lt;&gt;"",HLOOKUP(COUNT($NE19:NT19)+1,$G$4:$EH$8,NU$14,0)*$D19,IF($C19=NU$17,$G$8*$D19,""))</f>
        <v>0</v>
      </c>
      <c r="NV19" s="34">
        <f>IF(NU19&lt;&gt;"",HLOOKUP(COUNT($NE19:NU19)+1,$G$4:$EH$8,NV$14,0)*$D19,IF($C19=NV$17,$G$8*$D19,""))</f>
        <v>0</v>
      </c>
      <c r="NW19" s="34">
        <f>IF(NV19&lt;&gt;"",HLOOKUP(COUNT($NE19:NV19)+1,$G$4:$EH$8,NW$14,0)*$D19,IF($C19=NW$17,$G$8*$D19,""))</f>
        <v>0</v>
      </c>
      <c r="NX19" s="34">
        <f>IF(NW19&lt;&gt;"",HLOOKUP(COUNT($NE19:NW19)+1,$G$4:$EH$8,NX$14,0)*$D19,IF($C19=NX$17,$G$8*$D19,""))</f>
        <v>0</v>
      </c>
      <c r="NY19" s="34">
        <f>IF(NX19&lt;&gt;"",HLOOKUP(COUNT($NE19:NX19)+1,$G$4:$EH$8,NY$14,0)*$D19,IF($C19=NY$17,$G$8*$D19,""))</f>
        <v>0</v>
      </c>
      <c r="NZ19" s="34">
        <f>IF(NY19&lt;&gt;"",HLOOKUP(COUNT($NE19:NY19)+1,$G$4:$EH$8,NZ$14,0)*$D19,IF($C19=NZ$17,$G$8*$D19,""))</f>
        <v>0</v>
      </c>
      <c r="OA19" s="34">
        <f>IF(NZ19&lt;&gt;"",HLOOKUP(COUNT($NE19:NZ19)+1,$G$4:$EH$8,OA$14,0)*$D19,IF($C19=OA$17,$G$8*$D19,""))</f>
        <v>0</v>
      </c>
      <c r="OB19" s="34">
        <f>IF(OA19&lt;&gt;"",HLOOKUP(COUNT($NE19:OA19)+1,$G$4:$EH$8,OB$14,0)*$D19,IF($C19=OB$17,$G$8*$D19,""))</f>
        <v>0</v>
      </c>
      <c r="OC19" s="34">
        <f>IF(OB19&lt;&gt;"",HLOOKUP(COUNT($NE19:OB19)+1,$G$4:$EH$8,OC$14,0)*$D19,IF($C19=OC$17,$G$8*$D19,""))</f>
        <v>0</v>
      </c>
      <c r="OD19" s="34">
        <f>IF(OC19&lt;&gt;"",HLOOKUP(COUNT($NE19:OC19)+1,$G$4:$EH$8,OD$14,0)*$D19,IF($C19=OD$17,$G$8*$D19,""))</f>
        <v>0</v>
      </c>
      <c r="OE19" s="34">
        <f>IF(OD19&lt;&gt;"",HLOOKUP(COUNT($NE19:OD19)+1,$G$4:$EH$8,OE$14,0)*$D19,IF($C19=OE$17,$G$8*$D19,""))</f>
        <v>0</v>
      </c>
      <c r="OF19" s="34">
        <f>IF(OE19&lt;&gt;"",HLOOKUP(COUNT($NE19:OE19)+1,$G$4:$EH$8,OF$14,0)*$D19,IF($C19=OF$17,$G$8*$D19,""))</f>
        <v>0</v>
      </c>
      <c r="OG19" s="34">
        <f>IF(OF19&lt;&gt;"",HLOOKUP(COUNT($NE19:OF19)+1,$G$4:$EH$8,OG$14,0)*$D19,IF($C19=OG$17,$G$8*$D19,""))</f>
        <v>0</v>
      </c>
      <c r="OH19" s="34">
        <f>IF(OG19&lt;&gt;"",HLOOKUP(COUNT($NE19:OG19)+1,$G$4:$EH$8,OH$14,0)*$D19,IF($C19=OH$17,$G$8*$D19,""))</f>
        <v>0</v>
      </c>
      <c r="OI19" s="34">
        <f>IF(OH19&lt;&gt;"",HLOOKUP(COUNT($NE19:OH19)+1,$G$4:$EH$8,OI$14,0)*$D19,IF($C19=OI$17,$G$8*$D19,""))</f>
        <v>0</v>
      </c>
      <c r="OJ19" s="34">
        <f>IF(OI19&lt;&gt;"",HLOOKUP(COUNT($NE19:OI19)+1,$G$4:$EH$8,OJ$14,0)*$D19,IF($C19=OJ$17,$G$8*$D19,""))</f>
        <v>0</v>
      </c>
      <c r="OK19" s="34">
        <f>IF(OJ19&lt;&gt;"",HLOOKUP(COUNT($NE19:OJ19)+1,$G$4:$EH$8,OK$14,0)*$D19,IF($C19=OK$17,$G$8*$D19,""))</f>
        <v>0</v>
      </c>
      <c r="OL19" s="34">
        <f>IF(OK19&lt;&gt;"",HLOOKUP(COUNT($NE19:OK19)+1,$G$4:$EH$8,OL$14,0)*$D19,IF($C19=OL$17,$G$8*$D19,""))</f>
        <v>0</v>
      </c>
      <c r="OM19" s="34">
        <f>IF(OL19&lt;&gt;"",HLOOKUP(COUNT($NE19:OL19)+1,$G$4:$EH$8,OM$14,0)*$D19,IF($C19=OM$17,$G$8*$D19,""))</f>
        <v>0</v>
      </c>
      <c r="ON19" s="34">
        <f>IF(OM19&lt;&gt;"",HLOOKUP(COUNT($NE19:OM19)+1,$G$4:$EH$8,ON$14,0)*$D19,IF($C19=ON$17,$G$8*$D19,""))</f>
        <v>0</v>
      </c>
      <c r="OO19" s="34">
        <f>IF(ON19&lt;&gt;"",HLOOKUP(COUNT($NE19:ON19)+1,$G$4:$EH$8,OO$14,0)*$D19,IF($C19=OO$17,$G$8*$D19,""))</f>
        <v>0</v>
      </c>
      <c r="OP19" s="34">
        <f>IF(OO19&lt;&gt;"",HLOOKUP(COUNT($NE19:OO19)+1,$G$4:$EH$8,OP$14,0)*$D19,IF($C19=OP$17,$G$8*$D19,""))</f>
        <v>0</v>
      </c>
      <c r="OQ19" s="34">
        <f>IF(OP19&lt;&gt;"",HLOOKUP(COUNT($NE19:OP19)+1,$G$4:$EH$8,OQ$14,0)*$D19,IF($C19=OQ$17,$G$8*$D19,""))</f>
        <v>0</v>
      </c>
      <c r="OR19" s="34">
        <f>IF(OQ19&lt;&gt;"",HLOOKUP(COUNT($NE19:OQ19)+1,$G$4:$EH$8,OR$14,0)*$D19,IF($C19=OR$17,$G$8*$D19,""))</f>
        <v>0</v>
      </c>
      <c r="OS19" s="34">
        <f>IF(OR19&lt;&gt;"",HLOOKUP(COUNT($NE19:OR19)+1,$G$4:$EH$8,OS$14,0)*$D19,IF($C19=OS$17,$G$8*$D19,""))</f>
        <v>0</v>
      </c>
      <c r="OT19" s="34">
        <f>IF(OS19&lt;&gt;"",HLOOKUP(COUNT($NE19:OS19)+1,$G$4:$EH$8,OT$14,0)*$D19,IF($C19=OT$17,$G$8*$D19,""))</f>
        <v>0</v>
      </c>
      <c r="OU19" s="34">
        <f>IF(OT19&lt;&gt;"",HLOOKUP(COUNT($NE19:OT19)+1,$G$4:$EH$8,OU$14,0)*$D19,IF($C19=OU$17,$G$8*$D19,""))</f>
        <v>0</v>
      </c>
      <c r="OV19" s="34">
        <f>IF(OU19&lt;&gt;"",HLOOKUP(COUNT($NE19:OU19)+1,$G$4:$EH$8,OV$14,0)*$D19,IF($C19=OV$17,$G$8*$D19,""))</f>
        <v>0</v>
      </c>
      <c r="OW19" s="34">
        <f>IF(OV19&lt;&gt;"",HLOOKUP(COUNT($NE19:OV19)+1,$G$4:$EH$8,OW$14,0)*$D19,IF($C19=OW$17,$G$8*$D19,""))</f>
        <v>0</v>
      </c>
      <c r="OX19" s="34">
        <f>IF(OW19&lt;&gt;"",HLOOKUP(COUNT($NE19:OW19)+1,$G$4:$EH$8,OX$14,0)*$D19,IF($C19=OX$17,$G$8*$D19,""))</f>
        <v>0</v>
      </c>
      <c r="OY19" s="34">
        <f>IF(OX19&lt;&gt;"",HLOOKUP(COUNT($NE19:OX19)+1,$G$4:$EH$8,OY$14,0)*$D19,IF($C19=OY$17,$G$8*$D19,""))</f>
        <v>0</v>
      </c>
      <c r="OZ19" s="34">
        <f>IF(OY19&lt;&gt;"",HLOOKUP(COUNT($NE19:OY19)+1,$G$4:$EH$8,OZ$14,0)*$D19,IF($C19=OZ$17,$G$8*$D19,""))</f>
        <v>0</v>
      </c>
      <c r="PA19" s="34">
        <f>IF(OZ19&lt;&gt;"",HLOOKUP(COUNT($NE19:OZ19)+1,$G$4:$EH$8,PA$14,0)*$D19,IF($C19=PA$17,$G$8*$D19,""))</f>
        <v>0</v>
      </c>
      <c r="PB19" s="34">
        <f>IF(PA19&lt;&gt;"",HLOOKUP(COUNT($NE19:PA19)+1,$G$4:$EH$8,PB$14,0)*$D19,IF($C19=PB$17,$G$8*$D19,""))</f>
        <v>0</v>
      </c>
      <c r="PC19" s="34">
        <f>IF(PB19&lt;&gt;"",HLOOKUP(COUNT($NE19:PB19)+1,$G$4:$EH$8,PC$14,0)*$D19,IF($C19=PC$17,$G$8*$D19,""))</f>
        <v>0</v>
      </c>
      <c r="PD19" s="34">
        <f>IF(PC19&lt;&gt;"",HLOOKUP(COUNT($NE19:PC19)+1,$G$4:$EH$8,PD$14,0)*$D19,IF($C19=PD$17,$G$8*$D19,""))</f>
        <v>0</v>
      </c>
      <c r="PE19" s="34">
        <f>IF(PD19&lt;&gt;"",HLOOKUP(COUNT($NE19:PD19)+1,$G$4:$EH$8,PE$14,0)*$D19,IF($C19=PE$17,$G$8*$D19,""))</f>
        <v>0</v>
      </c>
      <c r="PF19" s="34">
        <f>IF(PE19&lt;&gt;"",HLOOKUP(COUNT($NE19:PE19)+1,$G$4:$EH$8,PF$14,0)*$D19,IF($C19=PF$17,$G$8*$D19,""))</f>
        <v>0</v>
      </c>
      <c r="PG19" s="34">
        <f>IF(PF19&lt;&gt;"",HLOOKUP(COUNT($NE19:PF19)+1,$G$4:$EH$8,PG$14,0)*$D19,IF($C19=PG$17,$G$8*$D19,""))</f>
        <v>0</v>
      </c>
      <c r="PH19" s="34">
        <f>IF(PG19&lt;&gt;"",HLOOKUP(COUNT($NE19:PG19)+1,$G$4:$EH$8,PH$14,0)*$D19,IF($C19=PH$17,$G$8*$D19,""))</f>
        <v>0</v>
      </c>
      <c r="PI19" s="34">
        <f>IF(PH19&lt;&gt;"",HLOOKUP(COUNT($NE19:PH19)+1,$G$4:$EH$8,PI$14,0)*$D19,IF($C19=PI$17,$G$8*$D19,""))</f>
        <v>0</v>
      </c>
      <c r="PJ19" s="34">
        <f>IF(PI19&lt;&gt;"",HLOOKUP(COUNT($NE19:PI19)+1,$G$4:$EH$8,PJ$14,0)*$D19,IF($C19=PJ$17,$G$8*$D19,""))</f>
        <v>0</v>
      </c>
      <c r="PK19" s="34">
        <f>IF(PJ19&lt;&gt;"",HLOOKUP(COUNT($NE19:PJ19)+1,$G$4:$EH$8,PK$14,0)*$D19,IF($C19=PK$17,$G$8*$D19,""))</f>
        <v>0</v>
      </c>
      <c r="PL19" s="34">
        <f>IF(PK19&lt;&gt;"",HLOOKUP(COUNT($NE19:PK19)+1,$G$4:$EH$8,PL$14,0)*$D19,IF($C19=PL$17,$G$8*$D19,""))</f>
        <v>0</v>
      </c>
      <c r="PM19" s="34">
        <f>IF(PL19&lt;&gt;"",HLOOKUP(COUNT($NE19:PL19)+1,$G$4:$EH$8,PM$14,0)*$D19,IF($C19=PM$17,$G$8*$D19,""))</f>
        <v>0</v>
      </c>
      <c r="PN19" s="34">
        <f>IF(PM19&lt;&gt;"",HLOOKUP(COUNT($NE19:PM19)+1,$G$4:$EH$8,PN$14,0)*$D19,IF($C19=PN$17,$G$8*$D19,""))</f>
        <v>0</v>
      </c>
      <c r="PO19" s="34">
        <f>IF(PN19&lt;&gt;"",HLOOKUP(COUNT($NE19:PN19)+1,$G$4:$EH$8,PO$14,0)*$D19,IF($C19=PO$17,$G$8*$D19,""))</f>
        <v>0</v>
      </c>
      <c r="PP19" s="34">
        <f>IF(PO19&lt;&gt;"",HLOOKUP(COUNT($NE19:PO19)+1,$G$4:$EH$8,PP$14,0)*$D19,IF($C19=PP$17,$G$8*$D19,""))</f>
        <v>0</v>
      </c>
      <c r="PQ19" s="34">
        <f>IF(PP19&lt;&gt;"",HLOOKUP(COUNT($NE19:PP19)+1,$G$4:$EH$8,PQ$14,0)*$D19,IF($C19=PQ$17,$G$8*$D19,""))</f>
        <v>0</v>
      </c>
      <c r="PR19" s="34">
        <f>IF(PQ19&lt;&gt;"",HLOOKUP(COUNT($NE19:PQ19)+1,$G$4:$EH$8,PR$14,0)*$D19,IF($C19=PR$17,$G$8*$D19,""))</f>
        <v>0</v>
      </c>
      <c r="PS19" s="34">
        <f>IF(PR19&lt;&gt;"",HLOOKUP(COUNT($NE19:PR19)+1,$G$4:$EH$8,PS$14,0)*$D19,IF($C19=PS$17,$G$8*$D19,""))</f>
        <v>0</v>
      </c>
      <c r="PT19" s="34">
        <f>IF(PS19&lt;&gt;"",HLOOKUP(COUNT($NE19:PS19)+1,$G$4:$EH$8,PT$14,0)*$D19,IF($C19=PT$17,$G$8*$D19,""))</f>
        <v>0</v>
      </c>
      <c r="PU19" s="34">
        <f>IF(PT19&lt;&gt;"",HLOOKUP(COUNT($NE19:PT19)+1,$G$4:$EH$8,PU$14,0)*$D19,IF($C19=PU$17,$G$8*$D19,""))</f>
        <v>0</v>
      </c>
      <c r="PV19" s="34">
        <f>IF(PU19&lt;&gt;"",HLOOKUP(COUNT($NE19:PU19)+1,$G$4:$EH$8,PV$14,0)*$D19,IF($C19=PV$17,$G$8*$D19,""))</f>
        <v>0</v>
      </c>
      <c r="PW19" s="34">
        <f>IF(PV19&lt;&gt;"",HLOOKUP(COUNT($NE19:PV19)+1,$G$4:$EH$8,PW$14,0)*$D19,IF($C19=PW$17,$G$8*$D19,""))</f>
        <v>0</v>
      </c>
      <c r="PX19" s="34">
        <f>IF(PW19&lt;&gt;"",HLOOKUP(COUNT($NE19:PW19)+1,$G$4:$EH$8,PX$14,0)*$D19,IF($C19=PX$17,$G$8*$D19,""))</f>
        <v>0</v>
      </c>
      <c r="PY19" s="34">
        <f>IF(PX19&lt;&gt;"",HLOOKUP(COUNT($NE19:PX19)+1,$G$4:$EH$8,PY$14,0)*$D19,IF($C19=PY$17,$G$8*$D19,""))</f>
        <v>0</v>
      </c>
      <c r="PZ19" s="34">
        <f>IF(PY19&lt;&gt;"",HLOOKUP(COUNT($NE19:PY19)+1,$G$4:$EH$8,PZ$14,0)*$D19,IF($C19=PZ$17,$G$8*$D19,""))</f>
        <v>0</v>
      </c>
      <c r="QA19" s="34">
        <f>IF(PZ19&lt;&gt;"",HLOOKUP(COUNT($NE19:PZ19)+1,$G$4:$EH$8,QA$14,0)*$D19,IF($C19=QA$17,$G$8*$D19,""))</f>
        <v>0</v>
      </c>
      <c r="QB19" s="34">
        <f>IF(QA19&lt;&gt;"",HLOOKUP(COUNT($NE19:QA19)+1,$G$4:$EH$8,QB$14,0)*$D19,IF($C19=QB$17,$G$8*$D19,""))</f>
        <v>0</v>
      </c>
      <c r="QC19" s="34">
        <f>IF(QB19&lt;&gt;"",HLOOKUP(COUNT($NE19:QB19)+1,$G$4:$EH$8,QC$14,0)*$D19,IF($C19=QC$17,$G$8*$D19,""))</f>
        <v>0</v>
      </c>
      <c r="QD19" s="34">
        <f>IF(QC19&lt;&gt;"",HLOOKUP(COUNT($NE19:QC19)+1,$G$4:$EH$8,QD$14,0)*$D19,IF($C19=QD$17,$G$8*$D19,""))</f>
        <v>0</v>
      </c>
      <c r="QE19" s="34">
        <f>IF(QD19&lt;&gt;"",HLOOKUP(COUNT($NE19:QD19)+1,$G$4:$EH$8,QE$14,0)*$D19,IF($C19=QE$17,$G$8*$D19,""))</f>
        <v>0</v>
      </c>
      <c r="QF19" s="34">
        <f>IF(QE19&lt;&gt;"",HLOOKUP(COUNT($NE19:QE19)+1,$G$4:$EH$8,QF$14,0)*$D19,IF($C19=QF$17,$G$8*$D19,""))</f>
        <v>0</v>
      </c>
      <c r="QG19" s="34">
        <f>IF(QF19&lt;&gt;"",HLOOKUP(COUNT($NE19:QF19)+1,$G$4:$EH$8,QG$14,0)*$D19,IF($C19=QG$17,$G$8*$D19,""))</f>
        <v>0</v>
      </c>
      <c r="QH19" s="34">
        <f>IF(QG19&lt;&gt;"",HLOOKUP(COUNT($NE19:QG19)+1,$G$4:$EH$8,QH$14,0)*$D19,IF($C19=QH$17,$G$8*$D19,""))</f>
        <v>0</v>
      </c>
      <c r="QI19" s="34">
        <f>IF(QH19&lt;&gt;"",HLOOKUP(COUNT($NE19:QH19)+1,$G$4:$EH$8,QI$14,0)*$D19,IF($C19=QI$17,$G$8*$D19,""))</f>
        <v>0</v>
      </c>
      <c r="QJ19" s="34">
        <f>IF(QI19&lt;&gt;"",HLOOKUP(COUNT($NE19:QI19)+1,$G$4:$EH$8,QJ$14,0)*$D19,IF($C19=QJ$17,$G$8*$D19,""))</f>
        <v>0</v>
      </c>
      <c r="QK19" s="34">
        <f>IF(QJ19&lt;&gt;"",HLOOKUP(COUNT($NE19:QJ19)+1,$G$4:$EH$8,QK$14,0)*$D19,IF($C19=QK$17,$G$8*$D19,""))</f>
        <v>0</v>
      </c>
      <c r="QL19" s="34">
        <f>IF(QK19&lt;&gt;"",HLOOKUP(COUNT($NE19:QK19)+1,$G$4:$EH$8,QL$14,0)*$D19,IF($C19=QL$17,$G$8*$D19,""))</f>
        <v>0</v>
      </c>
      <c r="QM19" s="34">
        <f>IF(QL19&lt;&gt;"",HLOOKUP(COUNT($NE19:QL19)+1,$G$4:$EH$8,QM$14,0)*$D19,IF($C19=QM$17,$G$8*$D19,""))</f>
        <v>0</v>
      </c>
      <c r="QN19" s="34">
        <f>IF(QM19&lt;&gt;"",HLOOKUP(COUNT($NE19:QM19)+1,$G$4:$EH$8,QN$14,0)*$D19,IF($C19=QN$17,$G$8*$D19,""))</f>
        <v>0</v>
      </c>
      <c r="QO19" s="34">
        <f>IF(QN19&lt;&gt;"",HLOOKUP(COUNT($NE19:QN19)+1,$G$4:$EH$8,QO$14,0)*$D19,IF($C19=QO$17,$G$8*$D19,""))</f>
        <v>0</v>
      </c>
      <c r="QP19" s="34">
        <f>IF(QO19&lt;&gt;"",HLOOKUP(COUNT($NE19:QO19)+1,$G$4:$EH$8,QP$14,0)*$D19,IF($C19=QP$17,$G$8*$D19,""))</f>
        <v>0</v>
      </c>
      <c r="QQ19" s="34">
        <f>IF(QP19&lt;&gt;"",HLOOKUP(COUNT($NE19:QP19)+1,$G$4:$EH$8,QQ$14,0)*$D19,IF($C19=QQ$17,$G$8*$D19,""))</f>
        <v>0</v>
      </c>
      <c r="QR19" s="34">
        <f>IF(QQ19&lt;&gt;"",HLOOKUP(COUNT($NE19:QQ19)+1,$G$4:$EH$8,QR$14,0)*$D19,IF($C19=QR$17,$G$8*$D19,""))</f>
        <v>0</v>
      </c>
      <c r="QS19" s="34">
        <f>IF(QR19&lt;&gt;"",HLOOKUP(COUNT($NE19:QR19)+1,$G$4:$EH$8,QS$14,0)*$D19,IF($C19=QS$17,$G$8*$D19,""))</f>
        <v>0</v>
      </c>
      <c r="QT19" s="34">
        <f>IF(QS19&lt;&gt;"",HLOOKUP(COUNT($NE19:QS19)+1,$G$4:$EH$8,QT$14,0)*$D19,IF($C19=QT$17,$G$8*$D19,""))</f>
        <v>0</v>
      </c>
      <c r="QU19" s="34">
        <f>IF(QT19&lt;&gt;"",HLOOKUP(COUNT($NE19:QT19)+1,$G$4:$EH$8,QU$14,0)*$D19,IF($C19=QU$17,$G$8*$D19,""))</f>
        <v>0</v>
      </c>
      <c r="QV19" s="34">
        <f>IF(QU19&lt;&gt;"",HLOOKUP(COUNT($NE19:QU19)+1,$G$4:$EH$8,QV$14,0)*$D19,IF($C19=QV$17,$G$8*$D19,""))</f>
        <v>0</v>
      </c>
      <c r="QW19" s="34">
        <f>IF(QV19&lt;&gt;"",HLOOKUP(COUNT($NE19:QV19)+1,$G$4:$EH$8,QW$14,0)*$D19,IF($C19=QW$17,$G$8*$D19,""))</f>
        <v>0</v>
      </c>
      <c r="QX19" s="34">
        <f>IF(QW19&lt;&gt;"",HLOOKUP(COUNT($NE19:QW19)+1,$G$4:$EH$8,QX$14,0)*$D19,IF($C19=QX$17,$G$8*$D19,""))</f>
        <v>0</v>
      </c>
      <c r="QY19" s="34">
        <f>IF(QX19&lt;&gt;"",HLOOKUP(COUNT($NE19:QX19)+1,$G$4:$EH$8,QY$14,0)*$D19,IF($C19=QY$17,$G$8*$D19,""))</f>
        <v>0</v>
      </c>
      <c r="QZ19" s="34">
        <f>IF(QY19&lt;&gt;"",HLOOKUP(COUNT($NE19:QY19)+1,$G$4:$EH$8,QZ$14,0)*$D19,IF($C19=QZ$17,$G$8*$D19,""))</f>
        <v>0</v>
      </c>
      <c r="RA19" s="34">
        <f>IF(QZ19&lt;&gt;"",HLOOKUP(COUNT($NE19:QZ19)+1,$G$4:$EH$8,RA$14,0)*$D19,IF($C19=RA$17,$G$8*$D19,""))</f>
        <v>0</v>
      </c>
      <c r="RB19" s="34">
        <f>IF(RA19&lt;&gt;"",HLOOKUP(COUNT($NE19:RA19)+1,$G$4:$EH$8,RB$14,0)*$D19,IF($C19=RB$17,$G$8*$D19,""))</f>
        <v>0</v>
      </c>
      <c r="RC19" s="34">
        <f>IF(RB19&lt;&gt;"",HLOOKUP(COUNT($NE19:RB19)+1,$G$4:$EH$8,RC$14,0)*$D19,IF($C19=RC$17,$G$8*$D19,""))</f>
        <v>0</v>
      </c>
      <c r="RD19" s="34">
        <f>IF(RC19&lt;&gt;"",HLOOKUP(COUNT($NE19:RC19)+1,$G$4:$EH$8,RD$14,0)*$D19,IF($C19=RD$17,$G$8*$D19,""))</f>
        <v>0</v>
      </c>
      <c r="RE19" s="34">
        <f>IF(RD19&lt;&gt;"",HLOOKUP(COUNT($NE19:RD19)+1,$G$4:$EH$8,RE$14,0)*$D19,IF($C19=RE$17,$G$8*$D19,""))</f>
        <v>0</v>
      </c>
      <c r="RF19" s="34">
        <f>IF(RE19&lt;&gt;"",HLOOKUP(COUNT($NE19:RE19)+1,$G$4:$EH$8,RF$14,0)*$D19,IF($C19=RF$17,$G$8*$D19,""))</f>
        <v>0</v>
      </c>
      <c r="RG19" s="34">
        <f>IF(RF19&lt;&gt;"",HLOOKUP(COUNT($NE19:RF19)+1,$G$4:$EH$8,RG$14,0)*$D19,IF($C19=RG$17,$G$8*$D19,""))</f>
        <v>0</v>
      </c>
      <c r="RH19" s="34">
        <f>IF(RG19&lt;&gt;"",HLOOKUP(COUNT($NE19:RG19)+1,$G$4:$EH$8,RH$14,0)*$D19,IF($C19=RH$17,$G$8*$D19,""))</f>
        <v>0</v>
      </c>
      <c r="RI19" s="34">
        <f>IF(RH19&lt;&gt;"",HLOOKUP(COUNT($NE19:RH19)+1,$G$4:$EH$8,RI$14,0)*$D19,IF($C19=RI$17,$G$8*$D19,""))</f>
        <v>0</v>
      </c>
      <c r="RJ19" s="34">
        <f>IF(RI19&lt;&gt;"",HLOOKUP(COUNT($NE19:RI19)+1,$G$4:$EH$8,RJ$14,0)*$D19,IF($C19=RJ$17,$G$8*$D19,""))</f>
        <v>0</v>
      </c>
      <c r="RK19" s="34">
        <f>IF(RJ19&lt;&gt;"",HLOOKUP(COUNT($NE19:RJ19)+1,$G$4:$EH$8,RK$14,0)*$D19,IF($C19=RK$17,$G$8*$D19,""))</f>
        <v>0</v>
      </c>
      <c r="RL19" s="34">
        <f>IF(RK19&lt;&gt;"",HLOOKUP(COUNT($NE19:RK19)+1,$G$4:$EH$8,RL$14,0)*$D19,IF($C19=RL$17,$G$8*$D19,""))</f>
        <v>0</v>
      </c>
      <c r="RM19" s="34">
        <f>IF(RL19&lt;&gt;"",HLOOKUP(COUNT($NE19:RL19)+1,$G$4:$EH$8,RM$14,0)*$D19,IF($C19=RM$17,$G$8*$D19,""))</f>
        <v>0</v>
      </c>
      <c r="RN19" s="34">
        <f>IF(RM19&lt;&gt;"",HLOOKUP(COUNT($NE19:RM19)+1,$G$4:$EH$8,RN$14,0)*$D19,IF($C19=RN$17,$G$8*$D19,""))</f>
        <v>0</v>
      </c>
      <c r="RO19" s="34">
        <f>IF(RN19&lt;&gt;"",HLOOKUP(COUNT($NE19:RN19)+1,$G$4:$EH$8,RO$14,0)*$D19,IF($C19=RO$17,$G$8*$D19,""))</f>
        <v>0</v>
      </c>
      <c r="RP19" s="34">
        <f>IF(RO19&lt;&gt;"",HLOOKUP(COUNT($NE19:RO19)+1,$G$4:$EH$8,RP$14,0)*$D19,IF($C19=RP$17,$G$8*$D19,""))</f>
        <v>0</v>
      </c>
      <c r="RQ19" s="34">
        <f>IF(RP19&lt;&gt;"",HLOOKUP(COUNT($NE19:RP19)+1,$G$4:$EH$8,RQ$14,0)*$D19,IF($C19=RQ$17,$G$8*$D19,""))</f>
        <v>0</v>
      </c>
      <c r="RR19" s="34">
        <f>IF(RQ19&lt;&gt;"",HLOOKUP(COUNT($NE19:RQ19)+1,$G$4:$EH$8,RR$14,0)*$D19,IF($C19=RR$17,$G$8*$D19,""))</f>
        <v>0</v>
      </c>
      <c r="RS19" s="34">
        <f>IF(RR19&lt;&gt;"",HLOOKUP(COUNT($NE19:RR19)+1,$G$4:$EH$8,RS$14,0)*$D19,IF($C19=RS$17,$G$8*$D19,""))</f>
        <v>0</v>
      </c>
      <c r="RT19" s="34">
        <f>IF(RS19&lt;&gt;"",HLOOKUP(COUNT($NE19:RS19)+1,$G$4:$EH$8,RT$14,0)*$D19,IF($C19=RT$17,$G$8*$D19,""))</f>
        <v>0</v>
      </c>
      <c r="RU19" s="34">
        <f>IF(RT19&lt;&gt;"",HLOOKUP(COUNT($NE19:RT19)+1,$G$4:$EH$8,RU$14,0)*$D19,IF($C19=RU$17,$G$8*$D19,""))</f>
        <v>0</v>
      </c>
      <c r="RW19" s="34">
        <f>IF(RV19&lt;&gt;"",HLOOKUP(COUNT($RV19:RV19)+1,$G$4:$EH$9,RW$14,0)*$D19,IF($C19=RW$17,$G$9*$D19,""))</f>
        <v>2900</v>
      </c>
      <c r="RX19" s="34">
        <f>IF(RW19&lt;&gt;"",HLOOKUP(COUNT($RV19:RW19)+1,$G$4:$EH$9,RX$14,0)*$D19,IF($C19=RX$17,$G$9*$D19,""))</f>
        <v>0</v>
      </c>
      <c r="RY19" s="34">
        <f>IF(RX19&lt;&gt;"",HLOOKUP(COUNT($RV19:RX19)+1,$G$4:$EH$9,RY$14,0)*$D19,IF($C19=RY$17,$G$9*$D19,""))</f>
        <v>0</v>
      </c>
      <c r="RZ19" s="34">
        <f>IF(RY19&lt;&gt;"",HLOOKUP(COUNT($RV19:RY19)+1,$G$4:$EH$9,RZ$14,0)*$D19,IF($C19=RZ$17,$G$9*$D19,""))</f>
        <v>0</v>
      </c>
      <c r="SA19" s="34">
        <f>IF(RZ19&lt;&gt;"",HLOOKUP(COUNT($RV19:RZ19)+1,$G$4:$EH$9,SA$14,0)*$D19,IF($C19=SA$17,$G$9*$D19,""))</f>
        <v>0</v>
      </c>
      <c r="SB19" s="34">
        <f>IF(SA19&lt;&gt;"",HLOOKUP(COUNT($RV19:SA19)+1,$G$4:$EH$9,SB$14,0)*$D19,IF($C19=SB$17,$G$9*$D19,""))</f>
        <v>0</v>
      </c>
      <c r="SC19" s="34">
        <f>IF(SB19&lt;&gt;"",HLOOKUP(COUNT($RV19:SB19)+1,$G$4:$EH$9,SC$14,0)*$D19,IF($C19=SC$17,$G$9*$D19,""))</f>
        <v>0</v>
      </c>
      <c r="SD19" s="34">
        <f>IF(SC19&lt;&gt;"",HLOOKUP(COUNT($RV19:SC19)+1,$G$4:$EH$9,SD$14,0)*$D19,IF($C19=SD$17,$G$9*$D19,""))</f>
        <v>0</v>
      </c>
      <c r="SE19" s="34">
        <f>IF(SD19&lt;&gt;"",HLOOKUP(COUNT($RV19:SD19)+1,$G$4:$EH$9,SE$14,0)*$D19,IF($C19=SE$17,$G$9*$D19,""))</f>
        <v>0</v>
      </c>
      <c r="SF19" s="34">
        <f>IF(SE19&lt;&gt;"",HLOOKUP(COUNT($RV19:SE19)+1,$G$4:$EH$9,SF$14,0)*$D19,IF($C19=SF$17,$G$9*$D19,""))</f>
        <v>0</v>
      </c>
      <c r="SG19" s="34">
        <f>IF(SF19&lt;&gt;"",HLOOKUP(COUNT($RV19:SF19)+1,$G$4:$EH$9,SG$14,0)*$D19,IF($C19=SG$17,$G$9*$D19,""))</f>
        <v>0</v>
      </c>
      <c r="SH19" s="34">
        <f>IF(SG19&lt;&gt;"",HLOOKUP(COUNT($RV19:SG19)+1,$G$4:$EH$9,SH$14,0)*$D19,IF($C19=SH$17,$G$9*$D19,""))</f>
        <v>0</v>
      </c>
      <c r="SI19" s="34">
        <f>IF(SH19&lt;&gt;"",HLOOKUP(COUNT($RV19:SH19)+1,$G$4:$EH$9,SI$14,0)*$D19,IF($C19=SI$17,$G$9*$D19,""))</f>
        <v>0</v>
      </c>
      <c r="SJ19" s="34">
        <f>IF(SI19&lt;&gt;"",HLOOKUP(COUNT($RV19:SI19)+1,$G$4:$EH$9,SJ$14,0)*$D19,IF($C19=SJ$17,$G$9*$D19,""))</f>
        <v>0</v>
      </c>
      <c r="SK19" s="34">
        <f>IF(SJ19&lt;&gt;"",HLOOKUP(COUNT($RV19:SJ19)+1,$G$4:$EH$9,SK$14,0)*$D19,IF($C19=SK$17,$G$9*$D19,""))</f>
        <v>0</v>
      </c>
      <c r="SL19" s="34">
        <f>IF(SK19&lt;&gt;"",HLOOKUP(COUNT($RV19:SK19)+1,$G$4:$EH$9,SL$14,0)*$D19,IF($C19=SL$17,$G$9*$D19,""))</f>
        <v>0</v>
      </c>
      <c r="SM19" s="34">
        <f>IF(SL19&lt;&gt;"",HLOOKUP(COUNT($RV19:SL19)+1,$G$4:$EH$9,SM$14,0)*$D19,IF($C19=SM$17,$G$9*$D19,""))</f>
        <v>0</v>
      </c>
      <c r="SN19" s="34">
        <f>IF(SM19&lt;&gt;"",HLOOKUP(COUNT($RV19:SM19)+1,$G$4:$EH$9,SN$14,0)*$D19,IF($C19=SN$17,$G$9*$D19,""))</f>
        <v>0</v>
      </c>
      <c r="SO19" s="34">
        <f>IF(SN19&lt;&gt;"",HLOOKUP(COUNT($RV19:SN19)+1,$G$4:$EH$9,SO$14,0)*$D19,IF($C19=SO$17,$G$9*$D19,""))</f>
        <v>0</v>
      </c>
      <c r="SP19" s="34">
        <f>IF(SO19&lt;&gt;"",HLOOKUP(COUNT($RV19:SO19)+1,$G$4:$EH$9,SP$14,0)*$D19,IF($C19=SP$17,$G$9*$D19,""))</f>
        <v>0</v>
      </c>
      <c r="SQ19" s="34">
        <f>IF(SP19&lt;&gt;"",HLOOKUP(COUNT($RV19:SP19)+1,$G$4:$EH$9,SQ$14,0)*$D19,IF($C19=SQ$17,$G$9*$D19,""))</f>
        <v>0</v>
      </c>
      <c r="SR19" s="34">
        <f>IF(SQ19&lt;&gt;"",HLOOKUP(COUNT($RV19:SQ19)+1,$G$4:$EH$9,SR$14,0)*$D19,IF($C19=SR$17,$G$9*$D19,""))</f>
        <v>0</v>
      </c>
      <c r="SS19" s="34">
        <f>IF(SR19&lt;&gt;"",HLOOKUP(COUNT($RV19:SR19)+1,$G$4:$EH$9,SS$14,0)*$D19,IF($C19=SS$17,$G$9*$D19,""))</f>
        <v>0</v>
      </c>
      <c r="ST19" s="34">
        <f>IF(SS19&lt;&gt;"",HLOOKUP(COUNT($RV19:SS19)+1,$G$4:$EH$9,ST$14,0)*$D19,IF($C19=ST$17,$G$9*$D19,""))</f>
        <v>0</v>
      </c>
      <c r="SU19" s="34">
        <f>IF(ST19&lt;&gt;"",HLOOKUP(COUNT($RV19:ST19)+1,$G$4:$EH$9,SU$14,0)*$D19,IF($C19=SU$17,$G$9*$D19,""))</f>
        <v>0</v>
      </c>
      <c r="SV19" s="34">
        <f>IF(SU19&lt;&gt;"",HLOOKUP(COUNT($RV19:SU19)+1,$G$4:$EH$9,SV$14,0)*$D19,IF($C19=SV$17,$G$9*$D19,""))</f>
        <v>0</v>
      </c>
      <c r="SW19" s="34">
        <f>IF(SV19&lt;&gt;"",HLOOKUP(COUNT($RV19:SV19)+1,$G$4:$EH$9,SW$14,0)*$D19,IF($C19=SW$17,$G$9*$D19,""))</f>
        <v>0</v>
      </c>
      <c r="SX19" s="34">
        <f>IF(SW19&lt;&gt;"",HLOOKUP(COUNT($RV19:SW19)+1,$G$4:$EH$9,SX$14,0)*$D19,IF($C19=SX$17,$G$9*$D19,""))</f>
        <v>0</v>
      </c>
      <c r="SY19" s="34">
        <f>IF(SX19&lt;&gt;"",HLOOKUP(COUNT($RV19:SX19)+1,$G$4:$EH$9,SY$14,0)*$D19,IF($C19=SY$17,$G$9*$D19,""))</f>
        <v>0</v>
      </c>
      <c r="SZ19" s="34">
        <f>IF(SY19&lt;&gt;"",HLOOKUP(COUNT($RV19:SY19)+1,$G$4:$EH$9,SZ$14,0)*$D19,IF($C19=SZ$17,$G$9*$D19,""))</f>
        <v>0</v>
      </c>
      <c r="TA19" s="34">
        <f>IF(SZ19&lt;&gt;"",HLOOKUP(COUNT($RV19:SZ19)+1,$G$4:$EH$9,TA$14,0)*$D19,IF($C19=TA$17,$G$9*$D19,""))</f>
        <v>0</v>
      </c>
      <c r="TB19" s="34">
        <f>IF(TA19&lt;&gt;"",HLOOKUP(COUNT($RV19:TA19)+1,$G$4:$EH$9,TB$14,0)*$D19,IF($C19=TB$17,$G$9*$D19,""))</f>
        <v>0</v>
      </c>
      <c r="TC19" s="34">
        <f>IF(TB19&lt;&gt;"",HLOOKUP(COUNT($RV19:TB19)+1,$G$4:$EH$9,TC$14,0)*$D19,IF($C19=TC$17,$G$9*$D19,""))</f>
        <v>0</v>
      </c>
      <c r="TD19" s="34">
        <f>IF(TC19&lt;&gt;"",HLOOKUP(COUNT($RV19:TC19)+1,$G$4:$EH$9,TD$14,0)*$D19,IF($C19=TD$17,$G$9*$D19,""))</f>
        <v>0</v>
      </c>
      <c r="TE19" s="34">
        <f>IF(TD19&lt;&gt;"",HLOOKUP(COUNT($RV19:TD19)+1,$G$4:$EH$9,TE$14,0)*$D19,IF($C19=TE$17,$G$9*$D19,""))</f>
        <v>0</v>
      </c>
      <c r="TF19" s="34">
        <f>IF(TE19&lt;&gt;"",HLOOKUP(COUNT($RV19:TE19)+1,$G$4:$EH$9,TF$14,0)*$D19,IF($C19=TF$17,$G$9*$D19,""))</f>
        <v>0</v>
      </c>
      <c r="TG19" s="34">
        <f>IF(TF19&lt;&gt;"",HLOOKUP(COUNT($RV19:TF19)+1,$G$4:$EH$9,TG$14,0)*$D19,IF($C19=TG$17,$G$9*$D19,""))</f>
        <v>0</v>
      </c>
      <c r="TH19" s="34">
        <f>IF(TG19&lt;&gt;"",HLOOKUP(COUNT($RV19:TG19)+1,$G$4:$EH$9,TH$14,0)*$D19,IF($C19=TH$17,$G$9*$D19,""))</f>
        <v>0</v>
      </c>
      <c r="TI19" s="34">
        <f>IF(TH19&lt;&gt;"",HLOOKUP(COUNT($RV19:TH19)+1,$G$4:$EH$9,TI$14,0)*$D19,IF($C19=TI$17,$G$9*$D19,""))</f>
        <v>0</v>
      </c>
      <c r="TJ19" s="34">
        <f>IF(TI19&lt;&gt;"",HLOOKUP(COUNT($RV19:TI19)+1,$G$4:$EH$9,TJ$14,0)*$D19,IF($C19=TJ$17,$G$9*$D19,""))</f>
        <v>0</v>
      </c>
      <c r="TK19" s="34">
        <f>IF(TJ19&lt;&gt;"",HLOOKUP(COUNT($RV19:TJ19)+1,$G$4:$EH$9,TK$14,0)*$D19,IF($C19=TK$17,$G$9*$D19,""))</f>
        <v>0</v>
      </c>
      <c r="TL19" s="34">
        <f>IF(TK19&lt;&gt;"",HLOOKUP(COUNT($RV19:TK19)+1,$G$4:$EH$9,TL$14,0)*$D19,IF($C19=TL$17,$G$9*$D19,""))</f>
        <v>0</v>
      </c>
      <c r="TM19" s="34">
        <f>IF(TL19&lt;&gt;"",HLOOKUP(COUNT($RV19:TL19)+1,$G$4:$EH$9,TM$14,0)*$D19,IF($C19=TM$17,$G$9*$D19,""))</f>
        <v>0</v>
      </c>
      <c r="TN19" s="34">
        <f>IF(TM19&lt;&gt;"",HLOOKUP(COUNT($RV19:TM19)+1,$G$4:$EH$9,TN$14,0)*$D19,IF($C19=TN$17,$G$9*$D19,""))</f>
        <v>0</v>
      </c>
      <c r="TO19" s="34">
        <f>IF(TN19&lt;&gt;"",HLOOKUP(COUNT($RV19:TN19)+1,$G$4:$EH$9,TO$14,0)*$D19,IF($C19=TO$17,$G$9*$D19,""))</f>
        <v>0</v>
      </c>
      <c r="TP19" s="34">
        <f>IF(TO19&lt;&gt;"",HLOOKUP(COUNT($RV19:TO19)+1,$G$4:$EH$9,TP$14,0)*$D19,IF($C19=TP$17,$G$9*$D19,""))</f>
        <v>0</v>
      </c>
      <c r="TQ19" s="34">
        <f>IF(TP19&lt;&gt;"",HLOOKUP(COUNT($RV19:TP19)+1,$G$4:$EH$9,TQ$14,0)*$D19,IF($C19=TQ$17,$G$9*$D19,""))</f>
        <v>0</v>
      </c>
      <c r="TR19" s="34">
        <f>IF(TQ19&lt;&gt;"",HLOOKUP(COUNT($RV19:TQ19)+1,$G$4:$EH$9,TR$14,0)*$D19,IF($C19=TR$17,$G$9*$D19,""))</f>
        <v>0</v>
      </c>
      <c r="TS19" s="34">
        <f>IF(TR19&lt;&gt;"",HLOOKUP(COUNT($RV19:TR19)+1,$G$4:$EH$9,TS$14,0)*$D19,IF($C19=TS$17,$G$9*$D19,""))</f>
        <v>0</v>
      </c>
      <c r="TT19" s="34">
        <f>IF(TS19&lt;&gt;"",HLOOKUP(COUNT($RV19:TS19)+1,$G$4:$EH$9,TT$14,0)*$D19,IF($C19=TT$17,$G$9*$D19,""))</f>
        <v>0</v>
      </c>
      <c r="TU19" s="34">
        <f>IF(TT19&lt;&gt;"",HLOOKUP(COUNT($RV19:TT19)+1,$G$4:$EH$9,TU$14,0)*$D19,IF($C19=TU$17,$G$9*$D19,""))</f>
        <v>0</v>
      </c>
      <c r="TV19" s="34">
        <f>IF(TU19&lt;&gt;"",HLOOKUP(COUNT($RV19:TU19)+1,$G$4:$EH$9,TV$14,0)*$D19,IF($C19=TV$17,$G$9*$D19,""))</f>
        <v>0</v>
      </c>
      <c r="TW19" s="34">
        <f>IF(TV19&lt;&gt;"",HLOOKUP(COUNT($RV19:TV19)+1,$G$4:$EH$9,TW$14,0)*$D19,IF($C19=TW$17,$G$9*$D19,""))</f>
        <v>0</v>
      </c>
      <c r="TX19" s="34">
        <f>IF(TW19&lt;&gt;"",HLOOKUP(COUNT($RV19:TW19)+1,$G$4:$EH$9,TX$14,0)*$D19,IF($C19=TX$17,$G$9*$D19,""))</f>
        <v>0</v>
      </c>
      <c r="TY19" s="34">
        <f>IF(TX19&lt;&gt;"",HLOOKUP(COUNT($RV19:TX19)+1,$G$4:$EH$9,TY$14,0)*$D19,IF($C19=TY$17,$G$9*$D19,""))</f>
        <v>0</v>
      </c>
      <c r="TZ19" s="34">
        <f>IF(TY19&lt;&gt;"",HLOOKUP(COUNT($RV19:TY19)+1,$G$4:$EH$9,TZ$14,0)*$D19,IF($C19=TZ$17,$G$9*$D19,""))</f>
        <v>0</v>
      </c>
      <c r="UA19" s="34">
        <f>IF(TZ19&lt;&gt;"",HLOOKUP(COUNT($RV19:TZ19)+1,$G$4:$EH$9,UA$14,0)*$D19,IF($C19=UA$17,$G$9*$D19,""))</f>
        <v>0</v>
      </c>
      <c r="UB19" s="34">
        <f>IF(UA19&lt;&gt;"",HLOOKUP(COUNT($RV19:UA19)+1,$G$4:$EH$9,UB$14,0)*$D19,IF($C19=UB$17,$G$9*$D19,""))</f>
        <v>0</v>
      </c>
      <c r="UC19" s="34">
        <f>IF(UB19&lt;&gt;"",HLOOKUP(COUNT($RV19:UB19)+1,$G$4:$EH$9,UC$14,0)*$D19,IF($C19=UC$17,$G$9*$D19,""))</f>
        <v>0</v>
      </c>
      <c r="UD19" s="34">
        <f>IF(UC19&lt;&gt;"",HLOOKUP(COUNT($RV19:UC19)+1,$G$4:$EH$9,UD$14,0)*$D19,IF($C19=UD$17,$G$9*$D19,""))</f>
        <v>0</v>
      </c>
      <c r="UE19" s="34">
        <f>IF(UD19&lt;&gt;"",HLOOKUP(COUNT($RV19:UD19)+1,$G$4:$EH$9,UE$14,0)*$D19,IF($C19=UE$17,$G$9*$D19,""))</f>
        <v>0</v>
      </c>
      <c r="UF19" s="34">
        <f>IF(UE19&lt;&gt;"",HLOOKUP(COUNT($RV19:UE19)+1,$G$4:$EH$9,UF$14,0)*$D19,IF($C19=UF$17,$G$9*$D19,""))</f>
        <v>0</v>
      </c>
      <c r="UG19" s="34">
        <f>IF(UF19&lt;&gt;"",HLOOKUP(COUNT($RV19:UF19)+1,$G$4:$EH$9,UG$14,0)*$D19,IF($C19=UG$17,$G$9*$D19,""))</f>
        <v>0</v>
      </c>
      <c r="UH19" s="34">
        <f>IF(UG19&lt;&gt;"",HLOOKUP(COUNT($RV19:UG19)+1,$G$4:$EH$9,UH$14,0)*$D19,IF($C19=UH$17,$G$9*$D19,""))</f>
        <v>0</v>
      </c>
      <c r="UI19" s="34">
        <f>IF(UH19&lt;&gt;"",HLOOKUP(COUNT($RV19:UH19)+1,$G$4:$EH$9,UI$14,0)*$D19,IF($C19=UI$17,$G$9*$D19,""))</f>
        <v>0</v>
      </c>
      <c r="UJ19" s="34">
        <f>IF(UI19&lt;&gt;"",HLOOKUP(COUNT($RV19:UI19)+1,$G$4:$EH$9,UJ$14,0)*$D19,IF($C19=UJ$17,$G$9*$D19,""))</f>
        <v>0</v>
      </c>
      <c r="UK19" s="34">
        <f>IF(UJ19&lt;&gt;"",HLOOKUP(COUNT($RV19:UJ19)+1,$G$4:$EH$9,UK$14,0)*$D19,IF($C19=UK$17,$G$9*$D19,""))</f>
        <v>0</v>
      </c>
      <c r="UL19" s="34">
        <f>IF(UK19&lt;&gt;"",HLOOKUP(COUNT($RV19:UK19)+1,$G$4:$EH$9,UL$14,0)*$D19,IF($C19=UL$17,$G$9*$D19,""))</f>
        <v>0</v>
      </c>
      <c r="UM19" s="34">
        <f>IF(UL19&lt;&gt;"",HLOOKUP(COUNT($RV19:UL19)+1,$G$4:$EH$9,UM$14,0)*$D19,IF($C19=UM$17,$G$9*$D19,""))</f>
        <v>0</v>
      </c>
      <c r="UN19" s="34">
        <f>IF(UM19&lt;&gt;"",HLOOKUP(COUNT($RV19:UM19)+1,$G$4:$EH$9,UN$14,0)*$D19,IF($C19=UN$17,$G$9*$D19,""))</f>
        <v>0</v>
      </c>
      <c r="UO19" s="34">
        <f>IF(UN19&lt;&gt;"",HLOOKUP(COUNT($RV19:UN19)+1,$G$4:$EH$9,UO$14,0)*$D19,IF($C19=UO$17,$G$9*$D19,""))</f>
        <v>0</v>
      </c>
      <c r="UP19" s="34">
        <f>IF(UO19&lt;&gt;"",HLOOKUP(COUNT($RV19:UO19)+1,$G$4:$EH$9,UP$14,0)*$D19,IF($C19=UP$17,$G$9*$D19,""))</f>
        <v>0</v>
      </c>
      <c r="UQ19" s="34">
        <f>IF(UP19&lt;&gt;"",HLOOKUP(COUNT($RV19:UP19)+1,$G$4:$EH$9,UQ$14,0)*$D19,IF($C19=UQ$17,$G$9*$D19,""))</f>
        <v>0</v>
      </c>
      <c r="UR19" s="34">
        <f>IF(UQ19&lt;&gt;"",HLOOKUP(COUNT($RV19:UQ19)+1,$G$4:$EH$9,UR$14,0)*$D19,IF($C19=UR$17,$G$9*$D19,""))</f>
        <v>0</v>
      </c>
      <c r="US19" s="34">
        <f>IF(UR19&lt;&gt;"",HLOOKUP(COUNT($RV19:UR19)+1,$G$4:$EH$9,US$14,0)*$D19,IF($C19=US$17,$G$9*$D19,""))</f>
        <v>0</v>
      </c>
      <c r="UT19" s="34">
        <f>IF(US19&lt;&gt;"",HLOOKUP(COUNT($RV19:US19)+1,$G$4:$EH$9,UT$14,0)*$D19,IF($C19=UT$17,$G$9*$D19,""))</f>
        <v>0</v>
      </c>
      <c r="UU19" s="34">
        <f>IF(UT19&lt;&gt;"",HLOOKUP(COUNT($RV19:UT19)+1,$G$4:$EH$9,UU$14,0)*$D19,IF($C19=UU$17,$G$9*$D19,""))</f>
        <v>0</v>
      </c>
      <c r="UV19" s="34">
        <f>IF(UU19&lt;&gt;"",HLOOKUP(COUNT($RV19:UU19)+1,$G$4:$EH$9,UV$14,0)*$D19,IF($C19=UV$17,$G$9*$D19,""))</f>
        <v>0</v>
      </c>
      <c r="UW19" s="34">
        <f>IF(UV19&lt;&gt;"",HLOOKUP(COUNT($RV19:UV19)+1,$G$4:$EH$9,UW$14,0)*$D19,IF($C19=UW$17,$G$9*$D19,""))</f>
        <v>0</v>
      </c>
      <c r="UX19" s="34">
        <f>IF(UW19&lt;&gt;"",HLOOKUP(COUNT($RV19:UW19)+1,$G$4:$EH$9,UX$14,0)*$D19,IF($C19=UX$17,$G$9*$D19,""))</f>
        <v>0</v>
      </c>
      <c r="UY19" s="34">
        <f>IF(UX19&lt;&gt;"",HLOOKUP(COUNT($RV19:UX19)+1,$G$4:$EH$9,UY$14,0)*$D19,IF($C19=UY$17,$G$9*$D19,""))</f>
        <v>0</v>
      </c>
      <c r="UZ19" s="34">
        <f>IF(UY19&lt;&gt;"",HLOOKUP(COUNT($RV19:UY19)+1,$G$4:$EH$9,UZ$14,0)*$D19,IF($C19=UZ$17,$G$9*$D19,""))</f>
        <v>0</v>
      </c>
      <c r="VA19" s="34">
        <f>IF(UZ19&lt;&gt;"",HLOOKUP(COUNT($RV19:UZ19)+1,$G$4:$EH$9,VA$14,0)*$D19,IF($C19=VA$17,$G$9*$D19,""))</f>
        <v>0</v>
      </c>
      <c r="VB19" s="34">
        <f>IF(VA19&lt;&gt;"",HLOOKUP(COUNT($RV19:VA19)+1,$G$4:$EH$9,VB$14,0)*$D19,IF($C19=VB$17,$G$9*$D19,""))</f>
        <v>0</v>
      </c>
      <c r="VC19" s="34">
        <f>IF(VB19&lt;&gt;"",HLOOKUP(COUNT($RV19:VB19)+1,$G$4:$EH$9,VC$14,0)*$D19,IF($C19=VC$17,$G$9*$D19,""))</f>
        <v>0</v>
      </c>
      <c r="VD19" s="34">
        <f>IF(VC19&lt;&gt;"",HLOOKUP(COUNT($RV19:VC19)+1,$G$4:$EH$9,VD$14,0)*$D19,IF($C19=VD$17,$G$9*$D19,""))</f>
        <v>0</v>
      </c>
      <c r="VE19" s="34">
        <f>IF(VD19&lt;&gt;"",HLOOKUP(COUNT($RV19:VD19)+1,$G$4:$EH$9,VE$14,0)*$D19,IF($C19=VE$17,$G$9*$D19,""))</f>
        <v>0</v>
      </c>
      <c r="VF19" s="34">
        <f>IF(VE19&lt;&gt;"",HLOOKUP(COUNT($RV19:VE19)+1,$G$4:$EH$9,VF$14,0)*$D19,IF($C19=VF$17,$G$9*$D19,""))</f>
        <v>0</v>
      </c>
      <c r="VG19" s="34">
        <f>IF(VF19&lt;&gt;"",HLOOKUP(COUNT($RV19:VF19)+1,$G$4:$EH$9,VG$14,0)*$D19,IF($C19=VG$17,$G$9*$D19,""))</f>
        <v>0</v>
      </c>
      <c r="VH19" s="34">
        <f>IF(VG19&lt;&gt;"",HLOOKUP(COUNT($RV19:VG19)+1,$G$4:$EH$9,VH$14,0)*$D19,IF($C19=VH$17,$G$9*$D19,""))</f>
        <v>0</v>
      </c>
      <c r="VI19" s="34">
        <f>IF(VH19&lt;&gt;"",HLOOKUP(COUNT($RV19:VH19)+1,$G$4:$EH$9,VI$14,0)*$D19,IF($C19=VI$17,$G$9*$D19,""))</f>
        <v>0</v>
      </c>
      <c r="VJ19" s="34">
        <f>IF(VI19&lt;&gt;"",HLOOKUP(COUNT($RV19:VI19)+1,$G$4:$EH$9,VJ$14,0)*$D19,IF($C19=VJ$17,$G$9*$D19,""))</f>
        <v>0</v>
      </c>
      <c r="VK19" s="34">
        <f>IF(VJ19&lt;&gt;"",HLOOKUP(COUNT($RV19:VJ19)+1,$G$4:$EH$9,VK$14,0)*$D19,IF($C19=VK$17,$G$9*$D19,""))</f>
        <v>0</v>
      </c>
      <c r="VL19" s="34">
        <f>IF(VK19&lt;&gt;"",HLOOKUP(COUNT($RV19:VK19)+1,$G$4:$EH$9,VL$14,0)*$D19,IF($C19=VL$17,$G$9*$D19,""))</f>
        <v>0</v>
      </c>
      <c r="VM19" s="34">
        <f>IF(VL19&lt;&gt;"",HLOOKUP(COUNT($RV19:VL19)+1,$G$4:$EH$9,VM$14,0)*$D19,IF($C19=VM$17,$G$9*$D19,""))</f>
        <v>0</v>
      </c>
      <c r="VN19" s="34">
        <f>IF(VM19&lt;&gt;"",HLOOKUP(COUNT($RV19:VM19)+1,$G$4:$EH$9,VN$14,0)*$D19,IF($C19=VN$17,$G$9*$D19,""))</f>
        <v>0</v>
      </c>
      <c r="VO19" s="34">
        <f>IF(VN19&lt;&gt;"",HLOOKUP(COUNT($RV19:VN19)+1,$G$4:$EH$9,VO$14,0)*$D19,IF($C19=VO$17,$G$9*$D19,""))</f>
        <v>0</v>
      </c>
      <c r="VP19" s="34">
        <f>IF(VO19&lt;&gt;"",HLOOKUP(COUNT($RV19:VO19)+1,$G$4:$EH$9,VP$14,0)*$D19,IF($C19=VP$17,$G$9*$D19,""))</f>
        <v>0</v>
      </c>
      <c r="VQ19" s="34">
        <f>IF(VP19&lt;&gt;"",HLOOKUP(COUNT($RV19:VP19)+1,$G$4:$EH$9,VQ$14,0)*$D19,IF($C19=VQ$17,$G$9*$D19,""))</f>
        <v>0</v>
      </c>
      <c r="VR19" s="34">
        <f>IF(VQ19&lt;&gt;"",HLOOKUP(COUNT($RV19:VQ19)+1,$G$4:$EH$9,VR$14,0)*$D19,IF($C19=VR$17,$G$9*$D19,""))</f>
        <v>0</v>
      </c>
      <c r="VS19" s="34">
        <f>IF(VR19&lt;&gt;"",HLOOKUP(COUNT($RV19:VR19)+1,$G$4:$EH$9,VS$14,0)*$D19,IF($C19=VS$17,$G$9*$D19,""))</f>
        <v>0</v>
      </c>
      <c r="VT19" s="34">
        <f>IF(VS19&lt;&gt;"",HLOOKUP(COUNT($RV19:VS19)+1,$G$4:$EH$9,VT$14,0)*$D19,IF($C19=VT$17,$G$9*$D19,""))</f>
        <v>0</v>
      </c>
      <c r="VU19" s="34">
        <f>IF(VT19&lt;&gt;"",HLOOKUP(COUNT($RV19:VT19)+1,$G$4:$EH$9,VU$14,0)*$D19,IF($C19=VU$17,$G$9*$D19,""))</f>
        <v>0</v>
      </c>
      <c r="VV19" s="34">
        <f>IF(VU19&lt;&gt;"",HLOOKUP(COUNT($RV19:VU19)+1,$G$4:$EH$9,VV$14,0)*$D19,IF($C19=VV$17,$G$9*$D19,""))</f>
        <v>0</v>
      </c>
      <c r="VW19" s="34">
        <f>IF(VV19&lt;&gt;"",HLOOKUP(COUNT($RV19:VV19)+1,$G$4:$EH$9,VW$14,0)*$D19,IF($C19=VW$17,$G$9*$D19,""))</f>
        <v>0</v>
      </c>
      <c r="VX19" s="34">
        <f>IF(VW19&lt;&gt;"",HLOOKUP(COUNT($RV19:VW19)+1,$G$4:$EH$9,VX$14,0)*$D19,IF($C19=VX$17,$G$9*$D19,""))</f>
        <v>0</v>
      </c>
      <c r="VY19" s="34">
        <f>IF(VX19&lt;&gt;"",HLOOKUP(COUNT($RV19:VX19)+1,$G$4:$EH$9,VY$14,0)*$D19,IF($C19=VY$17,$G$9*$D19,""))</f>
        <v>0</v>
      </c>
      <c r="VZ19" s="34">
        <f>IF(VY19&lt;&gt;"",HLOOKUP(COUNT($RV19:VY19)+1,$G$4:$EH$9,VZ$14,0)*$D19,IF($C19=VZ$17,$G$9*$D19,""))</f>
        <v>0</v>
      </c>
      <c r="WA19" s="34">
        <f>IF(VZ19&lt;&gt;"",HLOOKUP(COUNT($RV19:VZ19)+1,$G$4:$EH$9,WA$14,0)*$D19,IF($C19=WA$17,$G$9*$D19,""))</f>
        <v>0</v>
      </c>
      <c r="WB19" s="34">
        <f>IF(WA19&lt;&gt;"",HLOOKUP(COUNT($RV19:WA19)+1,$G$4:$EH$9,WB$14,0)*$D19,IF($C19=WB$17,$G$9*$D19,""))</f>
        <v>0</v>
      </c>
      <c r="WC19" s="34">
        <f>IF(WB19&lt;&gt;"",HLOOKUP(COUNT($RV19:WB19)+1,$G$4:$EH$9,WC$14,0)*$D19,IF($C19=WC$17,$G$9*$D19,""))</f>
        <v>0</v>
      </c>
      <c r="WD19" s="34">
        <f>IF(WC19&lt;&gt;"",HLOOKUP(COUNT($RV19:WC19)+1,$G$4:$EH$9,WD$14,0)*$D19,IF($C19=WD$17,$G$9*$D19,""))</f>
        <v>0</v>
      </c>
      <c r="WE19" s="34">
        <f>IF(WD19&lt;&gt;"",HLOOKUP(COUNT($RV19:WD19)+1,$G$4:$EH$9,WE$14,0)*$D19,IF($C19=WE$17,$G$9*$D19,""))</f>
        <v>0</v>
      </c>
      <c r="WF19" s="34">
        <f>IF(WE19&lt;&gt;"",HLOOKUP(COUNT($RV19:WE19)+1,$G$4:$EH$9,WF$14,0)*$D19,IF($C19=WF$17,$G$9*$D19,""))</f>
        <v>0</v>
      </c>
      <c r="WG19" s="34">
        <f>IF(WF19&lt;&gt;"",HLOOKUP(COUNT($RV19:WF19)+1,$G$4:$EH$9,WG$14,0)*$D19,IF($C19=WG$17,$G$9*$D19,""))</f>
        <v>0</v>
      </c>
      <c r="WH19" s="34">
        <f>IF(WG19&lt;&gt;"",HLOOKUP(COUNT($RV19:WG19)+1,$G$4:$EH$9,WH$14,0)*$D19,IF($C19=WH$17,$G$9*$D19,""))</f>
        <v>0</v>
      </c>
      <c r="WI19" s="34">
        <f>IF(WH19&lt;&gt;"",HLOOKUP(COUNT($RV19:WH19)+1,$G$4:$EH$9,WI$14,0)*$D19,IF($C19=WI$17,$G$9*$D19,""))</f>
        <v>0</v>
      </c>
      <c r="WJ19" s="34">
        <f>IF(WI19&lt;&gt;"",HLOOKUP(COUNT($RV19:WI19)+1,$G$4:$EH$9,WJ$14,0)*$D19,IF($C19=WJ$17,$G$9*$D19,""))</f>
        <v>0</v>
      </c>
      <c r="WK19" s="34">
        <f>IF(WJ19&lt;&gt;"",HLOOKUP(COUNT($RV19:WJ19)+1,$G$4:$EH$9,WK$14,0)*$D19,IF($C19=WK$17,$G$9*$D19,""))</f>
        <v>0</v>
      </c>
      <c r="WL19" s="34">
        <f>IF(WK19&lt;&gt;"",HLOOKUP(COUNT($RV19:WK19)+1,$G$4:$EH$9,WL$14,0)*$D19,IF($C19=WL$17,$G$9*$D19,""))</f>
        <v>0</v>
      </c>
    </row>
    <row r="20" spans="1:610" ht="15" x14ac:dyDescent="0.2">
      <c r="A20" s="25">
        <f t="shared" ref="A20:A30" si="907">A19+1</f>
        <v>2</v>
      </c>
      <c r="B20" s="25" t="s">
        <v>77</v>
      </c>
      <c r="C20" s="62">
        <f>C19+1</f>
        <v>2</v>
      </c>
      <c r="D20" s="30">
        <f>VLOOKUP(B20,Premissas!$R$8:$AD$18,(Histograma!A20+1),0)</f>
        <v>1</v>
      </c>
      <c r="G20" s="34" t="str">
        <f>IF(F20&lt;&gt;"",HLOOKUP(COUNT($F20:F20)+1,$G$4:$EH$8,G$14,0)*$D20,IF($C20=G$17,$G$5*$D20,""))</f>
        <v/>
      </c>
      <c r="H20" s="34">
        <f>IF(G20&lt;&gt;"",HLOOKUP(COUNT($F20:G20)+1,$G$4:$EH$8,H$14,0)*$D20,IF($C20=H$17,$G$5*$D20,""))</f>
        <v>0</v>
      </c>
      <c r="I20" s="34">
        <f>IF(H20&lt;&gt;"",HLOOKUP(COUNT($F20:H20)+1,$G$4:$EH$8,I$14,0)*$D20,IF($C20=I$17,$G$5*$D20,""))</f>
        <v>0</v>
      </c>
      <c r="J20" s="34" t="e">
        <f>IF(I20&lt;&gt;"",HLOOKUP(COUNT($F20:I20)+1,$G$4:$EH$8,J$14,0)*$D20,IF($C20=J$17,$G$5*$D20,""))</f>
        <v>#VALUE!</v>
      </c>
      <c r="K20" s="34" t="e">
        <f>IF(J20&lt;&gt;"",HLOOKUP(COUNT($F20:J20)+1,$G$4:$EH$8,K$14,0)*$D20,IF($C20=K$17,$G$5*$D20,""))</f>
        <v>#VALUE!</v>
      </c>
      <c r="L20" s="34" t="e">
        <f>IF(K20&lt;&gt;"",HLOOKUP(COUNT($F20:K20)+1,$G$4:$EH$8,L$14,0)*$D20,IF($C20=L$17,$G$5*$D20,""))</f>
        <v>#VALUE!</v>
      </c>
      <c r="M20" s="34" t="e">
        <f>IF(L20&lt;&gt;"",HLOOKUP(COUNT($F20:L20)+1,$G$4:$EH$8,M$14,0)*$D20,IF($C20=M$17,$G$5*$D20,""))</f>
        <v>#VALUE!</v>
      </c>
      <c r="N20" s="34" t="e">
        <f>IF(M20&lt;&gt;"",HLOOKUP(COUNT($F20:M20)+1,$G$4:$EH$8,N$14,0)*$D20,IF($C20=N$17,$G$5*$D20,""))</f>
        <v>#VALUE!</v>
      </c>
      <c r="O20" s="34" t="e">
        <f>IF(N20&lt;&gt;"",HLOOKUP(COUNT($F20:N20)+1,$G$4:$EH$8,O$14,0)*$D20,IF($C20=O$17,$G$5*$D20,""))</f>
        <v>#VALUE!</v>
      </c>
      <c r="P20" s="34" t="e">
        <f>IF(O20&lt;&gt;"",HLOOKUP(COUNT($F20:O20)+1,$G$4:$EH$8,P$14,0)*$D20,IF($C20=P$17,$G$5*$D20,""))</f>
        <v>#VALUE!</v>
      </c>
      <c r="Q20" s="34" t="e">
        <f>IF(P20&lt;&gt;"",HLOOKUP(COUNT($F20:P20)+1,$G$4:$EH$8,Q$14,0)*$D20,IF($C20=Q$17,$G$5*$D20,""))</f>
        <v>#VALUE!</v>
      </c>
      <c r="R20" s="34" t="e">
        <f>IF(Q20&lt;&gt;"",HLOOKUP(COUNT($F20:Q20)+1,$G$4:$EH$8,R$14,0)*$D20,IF($C20=R$17,$G$5*$D20,""))</f>
        <v>#VALUE!</v>
      </c>
      <c r="S20" s="34" t="e">
        <f>IF(R20&lt;&gt;"",HLOOKUP(COUNT($F20:R20)+1,$G$4:$EH$8,S$14,0)*$D20,IF($C20=S$17,$G$5*$D20,""))</f>
        <v>#VALUE!</v>
      </c>
      <c r="T20" s="34" t="e">
        <f>IF(S20&lt;&gt;"",HLOOKUP(COUNT($F20:S20)+1,$G$4:$EH$8,T$14,0)*$D20,IF($C20=T$17,$G$5*$D20,""))</f>
        <v>#VALUE!</v>
      </c>
      <c r="U20" s="34" t="e">
        <f>IF(T20&lt;&gt;"",HLOOKUP(COUNT($F20:T20)+1,$G$4:$EH$8,U$14,0)*$D20,IF($C20=U$17,$G$5*$D20,""))</f>
        <v>#VALUE!</v>
      </c>
      <c r="V20" s="34" t="e">
        <f>IF(U20&lt;&gt;"",HLOOKUP(COUNT($F20:U20)+1,$G$4:$EH$8,V$14,0)*$D20,IF($C20=V$17,$G$5*$D20,""))</f>
        <v>#VALUE!</v>
      </c>
      <c r="W20" s="34" t="e">
        <f>IF(V20&lt;&gt;"",HLOOKUP(COUNT($F20:V20)+1,$G$4:$EH$8,W$14,0)*$D20,IF($C20=W$17,$G$5*$D20,""))</f>
        <v>#VALUE!</v>
      </c>
      <c r="X20" s="34" t="e">
        <f>IF(W20&lt;&gt;"",HLOOKUP(COUNT($F20:W20)+1,$G$4:$EH$8,X$14,0)*$D20,IF($C20=X$17,$G$5*$D20,""))</f>
        <v>#VALUE!</v>
      </c>
      <c r="Y20" s="34" t="e">
        <f>IF(X20&lt;&gt;"",HLOOKUP(COUNT($F20:X20)+1,$G$4:$EH$8,Y$14,0)*$D20,IF($C20=Y$17,$G$5*$D20,""))</f>
        <v>#VALUE!</v>
      </c>
      <c r="Z20" s="34" t="e">
        <f>IF(Y20&lt;&gt;"",HLOOKUP(COUNT($F20:Y20)+1,$G$4:$EH$8,Z$14,0)*$D20,IF($C20=Z$17,$G$5*$D20,""))</f>
        <v>#VALUE!</v>
      </c>
      <c r="AA20" s="34" t="e">
        <f>IF(Z20&lt;&gt;"",HLOOKUP(COUNT($F20:Z20)+1,$G$4:$EH$8,AA$14,0)*$D20,IF($C20=AA$17,$G$5*$D20,""))</f>
        <v>#VALUE!</v>
      </c>
      <c r="AB20" s="34" t="e">
        <f>IF(AA20&lt;&gt;"",HLOOKUP(COUNT($F20:AA20)+1,$G$4:$EH$8,AB$14,0)*$D20,IF($C20=AB$17,$G$5*$D20,""))</f>
        <v>#VALUE!</v>
      </c>
      <c r="AC20" s="34" t="e">
        <f>IF(AB20&lt;&gt;"",HLOOKUP(COUNT($F20:AB20)+1,$G$4:$EH$8,AC$14,0)*$D20,IF($C20=AC$17,$G$5*$D20,""))</f>
        <v>#VALUE!</v>
      </c>
      <c r="AD20" s="34" t="e">
        <f>IF(AC20&lt;&gt;"",HLOOKUP(COUNT($F20:AC20)+1,$G$4:$EH$8,AD$14,0)*$D20,IF($C20=AD$17,$G$5*$D20,""))</f>
        <v>#VALUE!</v>
      </c>
      <c r="AE20" s="34" t="e">
        <f>IF(AD20&lt;&gt;"",HLOOKUP(COUNT($F20:AD20)+1,$G$4:$EH$8,AE$14,0)*$D20,IF($C20=AE$17,$G$5*$D20,""))</f>
        <v>#VALUE!</v>
      </c>
      <c r="AF20" s="34" t="e">
        <f>IF(AE20&lt;&gt;"",HLOOKUP(COUNT($F20:AE20)+1,$G$4:$EH$8,AF$14,0)*$D20,IF($C20=AF$17,$G$5*$D20,""))</f>
        <v>#VALUE!</v>
      </c>
      <c r="AG20" s="34" t="e">
        <f>IF(AF20&lt;&gt;"",HLOOKUP(COUNT($F20:AF20)+1,$G$4:$EH$8,AG$14,0)*$D20,IF($C20=AG$17,$G$5*$D20,""))</f>
        <v>#VALUE!</v>
      </c>
      <c r="AH20" s="34" t="e">
        <f>IF(AG20&lt;&gt;"",HLOOKUP(COUNT($F20:AG20)+1,$G$4:$EH$8,AH$14,0)*$D20,IF($C20=AH$17,$G$5*$D20,""))</f>
        <v>#VALUE!</v>
      </c>
      <c r="AI20" s="34" t="e">
        <f>IF(AH20&lt;&gt;"",HLOOKUP(COUNT($F20:AH20)+1,$G$4:$EH$8,AI$14,0)*$D20,IF($C20=AI$17,$G$5*$D20,""))</f>
        <v>#VALUE!</v>
      </c>
      <c r="AJ20" s="34" t="e">
        <f>IF(AI20&lt;&gt;"",HLOOKUP(COUNT($F20:AI20)+1,$G$4:$EH$8,AJ$14,0)*$D20,IF($C20=AJ$17,$G$5*$D20,""))</f>
        <v>#VALUE!</v>
      </c>
      <c r="AK20" s="34" t="e">
        <f>IF(AJ20&lt;&gt;"",HLOOKUP(COUNT($F20:AJ20)+1,$G$4:$EH$8,AK$14,0)*$D20,IF($C20=AK$17,$G$5*$D20,""))</f>
        <v>#VALUE!</v>
      </c>
      <c r="AL20" s="34" t="e">
        <f>IF(AK20&lt;&gt;"",HLOOKUP(COUNT($F20:AK20)+1,$G$4:$EH$8,AL$14,0)*$D20,IF($C20=AL$17,$G$5*$D20,""))</f>
        <v>#VALUE!</v>
      </c>
      <c r="AM20" s="34" t="e">
        <f>IF(AL20&lt;&gt;"",HLOOKUP(COUNT($F20:AL20)+1,$G$4:$EH$8,AM$14,0)*$D20,IF($C20=AM$17,$G$5*$D20,""))</f>
        <v>#VALUE!</v>
      </c>
      <c r="AN20" s="34" t="e">
        <f>IF(AM20&lt;&gt;"",HLOOKUP(COUNT($F20:AM20)+1,$G$4:$EH$8,AN$14,0)*$D20,IF($C20=AN$17,$G$5*$D20,""))</f>
        <v>#VALUE!</v>
      </c>
      <c r="AO20" s="34" t="e">
        <f>IF(AN20&lt;&gt;"",HLOOKUP(COUNT($F20:AN20)+1,$G$4:$EH$8,AO$14,0)*$D20,IF($C20=AO$17,$G$5*$D20,""))</f>
        <v>#VALUE!</v>
      </c>
      <c r="AP20" s="34" t="e">
        <f>IF(AO20&lt;&gt;"",HLOOKUP(COUNT($F20:AO20)+1,$G$4:$EH$8,AP$14,0)*$D20,IF($C20=AP$17,$G$5*$D20,""))</f>
        <v>#VALUE!</v>
      </c>
      <c r="AQ20" s="34" t="e">
        <f>IF(AP20&lt;&gt;"",HLOOKUP(COUNT($F20:AP20)+1,$G$4:$EH$8,AQ$14,0)*$D20,IF($C20=AQ$17,$G$5*$D20,""))</f>
        <v>#VALUE!</v>
      </c>
      <c r="AR20" s="34" t="e">
        <f>IF(AQ20&lt;&gt;"",HLOOKUP(COUNT($F20:AQ20)+1,$G$4:$EH$8,AR$14,0)*$D20,IF($C20=AR$17,$G$5*$D20,""))</f>
        <v>#VALUE!</v>
      </c>
      <c r="AS20" s="34" t="e">
        <f>IF(AR20&lt;&gt;"",HLOOKUP(COUNT($F20:AR20)+1,$G$4:$EH$8,AS$14,0)*$D20,IF($C20=AS$17,$G$5*$D20,""))</f>
        <v>#VALUE!</v>
      </c>
      <c r="AT20" s="34" t="e">
        <f>IF(AS20&lt;&gt;"",HLOOKUP(COUNT($F20:AS20)+1,$G$4:$EH$8,AT$14,0)*$D20,IF($C20=AT$17,$G$5*$D20,""))</f>
        <v>#VALUE!</v>
      </c>
      <c r="AU20" s="34" t="e">
        <f>IF(AT20&lt;&gt;"",HLOOKUP(COUNT($F20:AT20)+1,$G$4:$EH$8,AU$14,0)*$D20,IF($C20=AU$17,$G$5*$D20,""))</f>
        <v>#VALUE!</v>
      </c>
      <c r="AV20" s="34" t="e">
        <f>IF(AU20&lt;&gt;"",HLOOKUP(COUNT($F20:AU20)+1,$G$4:$EH$8,AV$14,0)*$D20,IF($C20=AV$17,$G$5*$D20,""))</f>
        <v>#VALUE!</v>
      </c>
      <c r="AW20" s="34" t="e">
        <f>IF(AV20&lt;&gt;"",HLOOKUP(COUNT($F20:AV20)+1,$G$4:$EH$8,AW$14,0)*$D20,IF($C20=AW$17,$G$5*$D20,""))</f>
        <v>#VALUE!</v>
      </c>
      <c r="AX20" s="34" t="e">
        <f>IF(AW20&lt;&gt;"",HLOOKUP(COUNT($F20:AW20)+1,$G$4:$EH$8,AX$14,0)*$D20,IF($C20=AX$17,$G$5*$D20,""))</f>
        <v>#VALUE!</v>
      </c>
      <c r="AY20" s="34" t="e">
        <f>IF(AX20&lt;&gt;"",HLOOKUP(COUNT($F20:AX20)+1,$G$4:$EH$8,AY$14,0)*$D20,IF($C20=AY$17,$G$5*$D20,""))</f>
        <v>#VALUE!</v>
      </c>
      <c r="AZ20" s="34" t="e">
        <f>IF(AY20&lt;&gt;"",HLOOKUP(COUNT($F20:AY20)+1,$G$4:$EH$8,AZ$14,0)*$D20,IF($C20=AZ$17,$G$5*$D20,""))</f>
        <v>#VALUE!</v>
      </c>
      <c r="BA20" s="34" t="e">
        <f>IF(AZ20&lt;&gt;"",HLOOKUP(COUNT($F20:AZ20)+1,$G$4:$EH$8,BA$14,0)*$D20,IF($C20=BA$17,$G$5*$D20,""))</f>
        <v>#VALUE!</v>
      </c>
      <c r="BB20" s="34" t="e">
        <f>IF(BA20&lt;&gt;"",HLOOKUP(COUNT($F20:BA20)+1,$G$4:$EH$8,BB$14,0)*$D20,IF($C20=BB$17,$G$5*$D20,""))</f>
        <v>#VALUE!</v>
      </c>
      <c r="BC20" s="34" t="e">
        <f>IF(BB20&lt;&gt;"",HLOOKUP(COUNT($F20:BB20)+1,$G$4:$EH$8,BC$14,0)*$D20,IF($C20=BC$17,$G$5*$D20,""))</f>
        <v>#VALUE!</v>
      </c>
      <c r="BD20" s="34" t="e">
        <f>IF(BC20&lt;&gt;"",HLOOKUP(COUNT($F20:BC20)+1,$G$4:$EH$8,BD$14,0)*$D20,IF($C20=BD$17,$G$5*$D20,""))</f>
        <v>#VALUE!</v>
      </c>
      <c r="BE20" s="34" t="e">
        <f>IF(BD20&lt;&gt;"",HLOOKUP(COUNT($F20:BD20)+1,$G$4:$EH$8,BE$14,0)*$D20,IF($C20=BE$17,$G$5*$D20,""))</f>
        <v>#VALUE!</v>
      </c>
      <c r="BF20" s="34" t="e">
        <f>IF(BE20&lt;&gt;"",HLOOKUP(COUNT($F20:BE20)+1,$G$4:$EH$8,BF$14,0)*$D20,IF($C20=BF$17,$G$5*$D20,""))</f>
        <v>#VALUE!</v>
      </c>
      <c r="BG20" s="34" t="e">
        <f>IF(BF20&lt;&gt;"",HLOOKUP(COUNT($F20:BF20)+1,$G$4:$EH$8,BG$14,0)*$D20,IF($C20=BG$17,$G$5*$D20,""))</f>
        <v>#VALUE!</v>
      </c>
      <c r="BH20" s="34" t="e">
        <f>IF(BG20&lt;&gt;"",HLOOKUP(COUNT($F20:BG20)+1,$G$4:$EH$8,BH$14,0)*$D20,IF($C20=BH$17,$G$5*$D20,""))</f>
        <v>#VALUE!</v>
      </c>
      <c r="BI20" s="34" t="e">
        <f>IF(BH20&lt;&gt;"",HLOOKUP(COUNT($F20:BH20)+1,$G$4:$EH$8,BI$14,0)*$D20,IF($C20=BI$17,$G$5*$D20,""))</f>
        <v>#VALUE!</v>
      </c>
      <c r="BJ20" s="34" t="e">
        <f>IF(BI20&lt;&gt;"",HLOOKUP(COUNT($F20:BI20)+1,$G$4:$EH$8,BJ$14,0)*$D20,IF($C20=BJ$17,$G$5*$D20,""))</f>
        <v>#VALUE!</v>
      </c>
      <c r="BK20" s="34" t="e">
        <f>IF(BJ20&lt;&gt;"",HLOOKUP(COUNT($F20:BJ20)+1,$G$4:$EH$8,BK$14,0)*$D20,IF($C20=BK$17,$G$5*$D20,""))</f>
        <v>#VALUE!</v>
      </c>
      <c r="BL20" s="34" t="e">
        <f>IF(BK20&lt;&gt;"",HLOOKUP(COUNT($F20:BK20)+1,$G$4:$EH$8,BL$14,0)*$D20,IF($C20=BL$17,$G$5*$D20,""))</f>
        <v>#VALUE!</v>
      </c>
      <c r="BM20" s="34" t="e">
        <f>IF(BL20&lt;&gt;"",HLOOKUP(COUNT($F20:BL20)+1,$G$4:$EH$8,BM$14,0)*$D20,IF($C20=BM$17,$G$5*$D20,""))</f>
        <v>#VALUE!</v>
      </c>
      <c r="BN20" s="34" t="e">
        <f>IF(BM20&lt;&gt;"",HLOOKUP(COUNT($F20:BM20)+1,$G$4:$EH$8,BN$14,0)*$D20,IF($C20=BN$17,$G$5*$D20,""))</f>
        <v>#VALUE!</v>
      </c>
      <c r="BO20" s="34" t="e">
        <f>IF(BN20&lt;&gt;"",HLOOKUP(COUNT($F20:BN20)+1,$G$4:$EH$8,BO$14,0)*$D20,IF($C20=BO$17,$G$5*$D20,""))</f>
        <v>#VALUE!</v>
      </c>
      <c r="BP20" s="34" t="e">
        <f>IF(BO20&lt;&gt;"",HLOOKUP(COUNT($F20:BO20)+1,$G$4:$EH$8,BP$14,0)*$D20,IF($C20=BP$17,$G$5*$D20,""))</f>
        <v>#VALUE!</v>
      </c>
      <c r="BQ20" s="34" t="e">
        <f>IF(BP20&lt;&gt;"",HLOOKUP(COUNT($F20:BP20)+1,$G$4:$EH$8,BQ$14,0)*$D20,IF($C20=BQ$17,$G$5*$D20,""))</f>
        <v>#VALUE!</v>
      </c>
      <c r="BR20" s="34" t="e">
        <f>IF(BQ20&lt;&gt;"",HLOOKUP(COUNT($F20:BQ20)+1,$G$4:$EH$8,BR$14,0)*$D20,IF($C20=BR$17,$G$5*$D20,""))</f>
        <v>#VALUE!</v>
      </c>
      <c r="BS20" s="34" t="e">
        <f>IF(BR20&lt;&gt;"",HLOOKUP(COUNT($F20:BR20)+1,$G$4:$EH$8,BS$14,0)*$D20,IF($C20=BS$17,$G$5*$D20,""))</f>
        <v>#VALUE!</v>
      </c>
      <c r="BT20" s="34" t="e">
        <f>IF(BS20&lt;&gt;"",HLOOKUP(COUNT($F20:BS20)+1,$G$4:$EH$8,BT$14,0)*$D20,IF($C20=BT$17,$G$5*$D20,""))</f>
        <v>#VALUE!</v>
      </c>
      <c r="BU20" s="34" t="e">
        <f>IF(BT20&lt;&gt;"",HLOOKUP(COUNT($F20:BT20)+1,$G$4:$EH$8,BU$14,0)*$D20,IF($C20=BU$17,$G$5*$D20,""))</f>
        <v>#VALUE!</v>
      </c>
      <c r="BV20" s="34" t="e">
        <f>IF(BU20&lt;&gt;"",HLOOKUP(COUNT($F20:BU20)+1,$G$4:$EH$8,BV$14,0)*$D20,IF($C20=BV$17,$G$5*$D20,""))</f>
        <v>#VALUE!</v>
      </c>
      <c r="BW20" s="34" t="e">
        <f>IF(BV20&lt;&gt;"",HLOOKUP(COUNT($F20:BV20)+1,$G$4:$EH$8,BW$14,0)*$D20,IF($C20=BW$17,$G$5*$D20,""))</f>
        <v>#VALUE!</v>
      </c>
      <c r="BX20" s="34" t="e">
        <f>IF(BW20&lt;&gt;"",HLOOKUP(COUNT($F20:BW20)+1,$G$4:$EH$8,BX$14,0)*$D20,IF($C20=BX$17,$G$5*$D20,""))</f>
        <v>#VALUE!</v>
      </c>
      <c r="BY20" s="34" t="e">
        <f>IF(BX20&lt;&gt;"",HLOOKUP(COUNT($F20:BX20)+1,$G$4:$EH$8,BY$14,0)*$D20,IF($C20=BY$17,$G$5*$D20,""))</f>
        <v>#VALUE!</v>
      </c>
      <c r="BZ20" s="34" t="e">
        <f>IF(BY20&lt;&gt;"",HLOOKUP(COUNT($F20:BY20)+1,$G$4:$EH$8,BZ$14,0)*$D20,IF($C20=BZ$17,$G$5*$D20,""))</f>
        <v>#VALUE!</v>
      </c>
      <c r="CA20" s="34" t="e">
        <f>IF(BZ20&lt;&gt;"",HLOOKUP(COUNT($F20:BZ20)+1,$G$4:$EH$8,CA$14,0)*$D20,IF($C20=CA$17,$G$5*$D20,""))</f>
        <v>#VALUE!</v>
      </c>
      <c r="CB20" s="34" t="e">
        <f>IF(CA20&lt;&gt;"",HLOOKUP(COUNT($F20:CA20)+1,$G$4:$EH$8,CB$14,0)*$D20,IF($C20=CB$17,$G$5*$D20,""))</f>
        <v>#VALUE!</v>
      </c>
      <c r="CC20" s="34" t="e">
        <f>IF(CB20&lt;&gt;"",HLOOKUP(COUNT($F20:CB20)+1,$G$4:$EH$8,CC$14,0)*$D20,IF($C20=CC$17,$G$5*$D20,""))</f>
        <v>#VALUE!</v>
      </c>
      <c r="CD20" s="34" t="e">
        <f>IF(CC20&lt;&gt;"",HLOOKUP(COUNT($F20:CC20)+1,$G$4:$EH$8,CD$14,0)*$D20,IF($C20=CD$17,$G$5*$D20,""))</f>
        <v>#VALUE!</v>
      </c>
      <c r="CE20" s="34" t="e">
        <f>IF(CD20&lt;&gt;"",HLOOKUP(COUNT($F20:CD20)+1,$G$4:$EH$8,CE$14,0)*$D20,IF($C20=CE$17,$G$5*$D20,""))</f>
        <v>#VALUE!</v>
      </c>
      <c r="CF20" s="34" t="e">
        <f>IF(CE20&lt;&gt;"",HLOOKUP(COUNT($F20:CE20)+1,$G$4:$EH$8,CF$14,0)*$D20,IF($C20=CF$17,$G$5*$D20,""))</f>
        <v>#VALUE!</v>
      </c>
      <c r="CG20" s="34" t="e">
        <f>IF(CF20&lt;&gt;"",HLOOKUP(COUNT($F20:CF20)+1,$G$4:$EH$8,CG$14,0)*$D20,IF($C20=CG$17,$G$5*$D20,""))</f>
        <v>#VALUE!</v>
      </c>
      <c r="CH20" s="34" t="e">
        <f>IF(CG20&lt;&gt;"",HLOOKUP(COUNT($F20:CG20)+1,$G$4:$EH$8,CH$14,0)*$D20,IF($C20=CH$17,$G$5*$D20,""))</f>
        <v>#VALUE!</v>
      </c>
      <c r="CI20" s="34" t="e">
        <f>IF(CH20&lt;&gt;"",HLOOKUP(COUNT($F20:CH20)+1,$G$4:$EH$8,CI$14,0)*$D20,IF($C20=CI$17,$G$5*$D20,""))</f>
        <v>#VALUE!</v>
      </c>
      <c r="CJ20" s="34" t="e">
        <f>IF(CI20&lt;&gt;"",HLOOKUP(COUNT($F20:CI20)+1,$G$4:$EH$8,CJ$14,0)*$D20,IF($C20=CJ$17,$G$5*$D20,""))</f>
        <v>#VALUE!</v>
      </c>
      <c r="CK20" s="34" t="e">
        <f>IF(CJ20&lt;&gt;"",HLOOKUP(COUNT($F20:CJ20)+1,$G$4:$EH$8,CK$14,0)*$D20,IF($C20=CK$17,$G$5*$D20,""))</f>
        <v>#VALUE!</v>
      </c>
      <c r="CL20" s="34" t="e">
        <f>IF(CK20&lt;&gt;"",HLOOKUP(COUNT($F20:CK20)+1,$G$4:$EH$8,CL$14,0)*$D20,IF($C20=CL$17,$G$5*$D20,""))</f>
        <v>#VALUE!</v>
      </c>
      <c r="CM20" s="34" t="e">
        <f>IF(CL20&lt;&gt;"",HLOOKUP(COUNT($F20:CL20)+1,$G$4:$EH$8,CM$14,0)*$D20,IF($C20=CM$17,$G$5*$D20,""))</f>
        <v>#VALUE!</v>
      </c>
      <c r="CN20" s="34" t="e">
        <f>IF(CM20&lt;&gt;"",HLOOKUP(COUNT($F20:CM20)+1,$G$4:$EH$8,CN$14,0)*$D20,IF($C20=CN$17,$G$5*$D20,""))</f>
        <v>#VALUE!</v>
      </c>
      <c r="CO20" s="34" t="e">
        <f>IF(CN20&lt;&gt;"",HLOOKUP(COUNT($F20:CN20)+1,$G$4:$EH$8,CO$14,0)*$D20,IF($C20=CO$17,$G$5*$D20,""))</f>
        <v>#VALUE!</v>
      </c>
      <c r="CP20" s="34" t="e">
        <f>IF(CO20&lt;&gt;"",HLOOKUP(COUNT($F20:CO20)+1,$G$4:$EH$8,CP$14,0)*$D20,IF($C20=CP$17,$G$5*$D20,""))</f>
        <v>#VALUE!</v>
      </c>
      <c r="CQ20" s="34" t="e">
        <f>IF(CP20&lt;&gt;"",HLOOKUP(COUNT($F20:CP20)+1,$G$4:$EH$8,CQ$14,0)*$D20,IF($C20=CQ$17,$G$5*$D20,""))</f>
        <v>#VALUE!</v>
      </c>
      <c r="CR20" s="34" t="e">
        <f>IF(CQ20&lt;&gt;"",HLOOKUP(COUNT($F20:CQ20)+1,$G$4:$EH$8,CR$14,0)*$D20,IF($C20=CR$17,$G$5*$D20,""))</f>
        <v>#VALUE!</v>
      </c>
      <c r="CS20" s="34" t="e">
        <f>IF(CR20&lt;&gt;"",HLOOKUP(COUNT($F20:CR20)+1,$G$4:$EH$8,CS$14,0)*$D20,IF($C20=CS$17,$G$5*$D20,""))</f>
        <v>#VALUE!</v>
      </c>
      <c r="CT20" s="34" t="e">
        <f>IF(CS20&lt;&gt;"",HLOOKUP(COUNT($F20:CS20)+1,$G$4:$EH$8,CT$14,0)*$D20,IF($C20=CT$17,$G$5*$D20,""))</f>
        <v>#VALUE!</v>
      </c>
      <c r="CU20" s="34" t="e">
        <f>IF(CT20&lt;&gt;"",HLOOKUP(COUNT($F20:CT20)+1,$G$4:$EH$8,CU$14,0)*$D20,IF($C20=CU$17,$G$5*$D20,""))</f>
        <v>#VALUE!</v>
      </c>
      <c r="CV20" s="34" t="e">
        <f>IF(CU20&lt;&gt;"",HLOOKUP(COUNT($F20:CU20)+1,$G$4:$EH$8,CV$14,0)*$D20,IF($C20=CV$17,$G$5*$D20,""))</f>
        <v>#VALUE!</v>
      </c>
      <c r="CW20" s="34" t="e">
        <f>IF(CV20&lt;&gt;"",HLOOKUP(COUNT($F20:CV20)+1,$G$4:$EH$8,CW$14,0)*$D20,IF($C20=CW$17,$G$5*$D20,""))</f>
        <v>#VALUE!</v>
      </c>
      <c r="CX20" s="34" t="e">
        <f>IF(CW20&lt;&gt;"",HLOOKUP(COUNT($F20:CW20)+1,$G$4:$EH$8,CX$14,0)*$D20,IF($C20=CX$17,$G$5*$D20,""))</f>
        <v>#VALUE!</v>
      </c>
      <c r="CY20" s="34" t="e">
        <f>IF(CX20&lt;&gt;"",HLOOKUP(COUNT($F20:CX20)+1,$G$4:$EH$8,CY$14,0)*$D20,IF($C20=CY$17,$G$5*$D20,""))</f>
        <v>#VALUE!</v>
      </c>
      <c r="CZ20" s="34" t="e">
        <f>IF(CY20&lt;&gt;"",HLOOKUP(COUNT($F20:CY20)+1,$G$4:$EH$8,CZ$14,0)*$D20,IF($C20=CZ$17,$G$5*$D20,""))</f>
        <v>#VALUE!</v>
      </c>
      <c r="DA20" s="34" t="e">
        <f>IF(CZ20&lt;&gt;"",HLOOKUP(COUNT($F20:CZ20)+1,$G$4:$EH$8,DA$14,0)*$D20,IF($C20=DA$17,$G$5*$D20,""))</f>
        <v>#VALUE!</v>
      </c>
      <c r="DB20" s="34" t="e">
        <f>IF(DA20&lt;&gt;"",HLOOKUP(COUNT($F20:DA20)+1,$G$4:$EH$8,DB$14,0)*$D20,IF($C20=DB$17,$G$5*$D20,""))</f>
        <v>#VALUE!</v>
      </c>
      <c r="DC20" s="34" t="e">
        <f>IF(DB20&lt;&gt;"",HLOOKUP(COUNT($F20:DB20)+1,$G$4:$EH$8,DC$14,0)*$D20,IF($C20=DC$17,$G$5*$D20,""))</f>
        <v>#VALUE!</v>
      </c>
      <c r="DD20" s="34" t="e">
        <f>IF(DC20&lt;&gt;"",HLOOKUP(COUNT($F20:DC20)+1,$G$4:$EH$8,DD$14,0)*$D20,IF($C20=DD$17,$G$5*$D20,""))</f>
        <v>#VALUE!</v>
      </c>
      <c r="DE20" s="34" t="e">
        <f>IF(DD20&lt;&gt;"",HLOOKUP(COUNT($F20:DD20)+1,$G$4:$EH$8,DE$14,0)*$D20,IF($C20=DE$17,$G$5*$D20,""))</f>
        <v>#VALUE!</v>
      </c>
      <c r="DF20" s="34" t="e">
        <f>IF(DE20&lt;&gt;"",HLOOKUP(COUNT($F20:DE20)+1,$G$4:$EH$8,DF$14,0)*$D20,IF($C20=DF$17,$G$5*$D20,""))</f>
        <v>#VALUE!</v>
      </c>
      <c r="DG20" s="34" t="e">
        <f>IF(DF20&lt;&gt;"",HLOOKUP(COUNT($F20:DF20)+1,$G$4:$EH$8,DG$14,0)*$D20,IF($C20=DG$17,$G$5*$D20,""))</f>
        <v>#VALUE!</v>
      </c>
      <c r="DH20" s="34" t="e">
        <f>IF(DG20&lt;&gt;"",HLOOKUP(COUNT($F20:DG20)+1,$G$4:$EH$8,DH$14,0)*$D20,IF($C20=DH$17,$G$5*$D20,""))</f>
        <v>#VALUE!</v>
      </c>
      <c r="DI20" s="34" t="e">
        <f>IF(DH20&lt;&gt;"",HLOOKUP(COUNT($F20:DH20)+1,$G$4:$EH$8,DI$14,0)*$D20,IF($C20=DI$17,$G$5*$D20,""))</f>
        <v>#VALUE!</v>
      </c>
      <c r="DJ20" s="34" t="e">
        <f>IF(DI20&lt;&gt;"",HLOOKUP(COUNT($F20:DI20)+1,$G$4:$EH$8,DJ$14,0)*$D20,IF($C20=DJ$17,$G$5*$D20,""))</f>
        <v>#VALUE!</v>
      </c>
      <c r="DK20" s="34" t="e">
        <f>IF(DJ20&lt;&gt;"",HLOOKUP(COUNT($F20:DJ20)+1,$G$4:$EH$8,DK$14,0)*$D20,IF($C20=DK$17,$G$5*$D20,""))</f>
        <v>#VALUE!</v>
      </c>
      <c r="DL20" s="34" t="e">
        <f>IF(DK20&lt;&gt;"",HLOOKUP(COUNT($F20:DK20)+1,$G$4:$EH$8,DL$14,0)*$D20,IF($C20=DL$17,$G$5*$D20,""))</f>
        <v>#VALUE!</v>
      </c>
      <c r="DM20" s="34" t="e">
        <f>IF(DL20&lt;&gt;"",HLOOKUP(COUNT($F20:DL20)+1,$G$4:$EH$8,DM$14,0)*$D20,IF($C20=DM$17,$G$5*$D20,""))</f>
        <v>#VALUE!</v>
      </c>
      <c r="DN20" s="34" t="e">
        <f>IF(DM20&lt;&gt;"",HLOOKUP(COUNT($F20:DM20)+1,$G$4:$EH$8,DN$14,0)*$D20,IF($C20=DN$17,$G$5*$D20,""))</f>
        <v>#VALUE!</v>
      </c>
      <c r="DO20" s="34" t="e">
        <f>IF(DN20&lt;&gt;"",HLOOKUP(COUNT($F20:DN20)+1,$G$4:$EH$8,DO$14,0)*$D20,IF($C20=DO$17,$G$5*$D20,""))</f>
        <v>#VALUE!</v>
      </c>
      <c r="DP20" s="34" t="e">
        <f>IF(DO20&lt;&gt;"",HLOOKUP(COUNT($F20:DO20)+1,$G$4:$EH$8,DP$14,0)*$D20,IF($C20=DP$17,$G$5*$D20,""))</f>
        <v>#VALUE!</v>
      </c>
      <c r="DQ20" s="34" t="e">
        <f>IF(DP20&lt;&gt;"",HLOOKUP(COUNT($F20:DP20)+1,$G$4:$EH$8,DQ$14,0)*$D20,IF($C20=DQ$17,$G$5*$D20,""))</f>
        <v>#VALUE!</v>
      </c>
      <c r="DR20" s="34" t="e">
        <f>IF(DQ20&lt;&gt;"",HLOOKUP(COUNT($F20:DQ20)+1,$G$4:$EH$8,DR$14,0)*$D20,IF($C20=DR$17,$G$5*$D20,""))</f>
        <v>#VALUE!</v>
      </c>
      <c r="DS20" s="34" t="e">
        <f>IF(DR20&lt;&gt;"",HLOOKUP(COUNT($F20:DR20)+1,$G$4:$EH$8,DS$14,0)*$D20,IF($C20=DS$17,$G$5*$D20,""))</f>
        <v>#VALUE!</v>
      </c>
      <c r="DT20" s="34" t="e">
        <f>IF(DS20&lt;&gt;"",HLOOKUP(COUNT($F20:DS20)+1,$G$4:$EH$8,DT$14,0)*$D20,IF($C20=DT$17,$G$5*$D20,""))</f>
        <v>#VALUE!</v>
      </c>
      <c r="DU20" s="34" t="e">
        <f>IF(DT20&lt;&gt;"",HLOOKUP(COUNT($F20:DT20)+1,$G$4:$EH$8,DU$14,0)*$D20,IF($C20=DU$17,$G$5*$D20,""))</f>
        <v>#VALUE!</v>
      </c>
      <c r="DV20" s="34" t="e">
        <f>IF(DU20&lt;&gt;"",HLOOKUP(COUNT($F20:DU20)+1,$G$4:$EH$8,DV$14,0)*$D20,IF($C20=DV$17,$G$5*$D20,""))</f>
        <v>#VALUE!</v>
      </c>
      <c r="DX20" s="34" t="str">
        <f>IF(DW20&lt;&gt;"",HLOOKUP(COUNT($DW20:DW20)+1,$G$4:$CX$8,DX$14,0)*$D20,IF($C20=DX$17,$G$6*$D20,""))</f>
        <v/>
      </c>
      <c r="DY20" s="34">
        <f>IF(DX20&lt;&gt;"",HLOOKUP(COUNT($DW20:DX20)+1,$G$4:$CX$8,DY$14,0)*$D20,IF($C20=DY$17,$G$6*$D20,""))</f>
        <v>0</v>
      </c>
      <c r="DZ20" s="34">
        <f>IF(DY20&lt;&gt;"",HLOOKUP(COUNT($DW20:DY20)+1,$G$4:$CX$8,DZ$14,0)*$D20,IF($C20=DZ$17,$G$6*$D20,""))</f>
        <v>1500</v>
      </c>
      <c r="EA20" s="34">
        <f>IF(DZ20&lt;&gt;"",HLOOKUP(COUNT($DW20:DZ20)+1,$G$4:$CX$8,EA$14,0)*$D20,IF($C20=EA$17,$G$6*$D20,""))</f>
        <v>1500</v>
      </c>
      <c r="EB20" s="34">
        <f>IF(EA20&lt;&gt;"",HLOOKUP(COUNT($DW20:EA20)+1,$G$4:$CX$8,EB$14,0)*$D20,IF($C20=EB$17,$G$6*$D20,""))</f>
        <v>1500</v>
      </c>
      <c r="EC20" s="34">
        <f>IF(EB20&lt;&gt;"",HLOOKUP(COUNT($DW20:EB20)+1,$G$4:$CX$8,EC$14,0)*$D20,IF($C20=EC$17,$G$6*$D20,""))</f>
        <v>1809.6916416835954</v>
      </c>
      <c r="ED20" s="34">
        <f>IF(EC20&lt;&gt;"",HLOOKUP(COUNT($DW20:EC20)+1,$G$4:$CX$8,ED$14,0)*$D20,IF($C20=ED$17,$G$6*$D20,""))</f>
        <v>2262.1145521044955</v>
      </c>
      <c r="EE20" s="34">
        <f>IF(ED20&lt;&gt;"",HLOOKUP(COUNT($DW20:ED20)+1,$G$4:$CX$8,EE$14,0)*$D20,IF($C20=EE$17,$G$6*$D20,""))</f>
        <v>2714.537462525393</v>
      </c>
      <c r="EF20" s="34">
        <f>IF(EE20&lt;&gt;"",HLOOKUP(COUNT($DW20:EE20)+1,$G$4:$CX$8,EF$14,0)*$D20,IF($C20=EF$17,$G$6*$D20,""))</f>
        <v>3148.863456529456</v>
      </c>
      <c r="EG20" s="34">
        <f>IF(EF20&lt;&gt;"",HLOOKUP(COUNT($DW20:EF20)+1,$G$4:$CX$8,EG$14,0)*$D20,IF($C20=EG$17,$G$6*$D20,""))</f>
        <v>3589.7043404435808</v>
      </c>
      <c r="EH20" s="34">
        <f>IF(EG20&lt;&gt;"",HLOOKUP(COUNT($DW20:EG20)+1,$G$4:$CX$8,EH$14,0)*$D20,IF($C20=EH$17,$G$6*$D20,""))</f>
        <v>4056.3659047012438</v>
      </c>
      <c r="EI20" s="34">
        <f>IF(EH20&lt;&gt;"",HLOOKUP(COUNT($DW20:EH20)+1,$G$4:$CX$8,EI$14,0)*$D20,IF($C20=EI$17,$G$6*$D20,""))</f>
        <v>4502.5661542183807</v>
      </c>
      <c r="EJ20" s="34">
        <f>IF(EI20&lt;&gt;"",HLOOKUP(COUNT($DW20:EI20)+1,$G$4:$CX$8,EJ$14,0)*$D20,IF($C20=EJ$17,$G$6*$D20,""))</f>
        <v>4952.82276964022</v>
      </c>
      <c r="EK20" s="34">
        <f>IF(EJ20&lt;&gt;"",HLOOKUP(COUNT($DW20:EJ20)+1,$G$4:$CX$8,EK$14,0)*$D20,IF($C20=EK$17,$G$6*$D20,""))</f>
        <v>3714.6170772301666</v>
      </c>
      <c r="EL20" s="34">
        <f>IF(EK20&lt;&gt;"",HLOOKUP(COUNT($DW20:EK20)+1,$G$4:$CX$8,EL$14,0)*$D20,IF($C20=EL$17,$G$6*$D20,""))</f>
        <v>3528.8862233686564</v>
      </c>
      <c r="EM20" s="34">
        <f>IF(EL20&lt;&gt;"",HLOOKUP(COUNT($DW20:EL20)+1,$G$4:$CX$8,EM$14,0)*$D20,IF($C20=EM$17,$G$6*$D20,""))</f>
        <v>3881.7748457055231</v>
      </c>
      <c r="EN20" s="34">
        <f>IF(EM20&lt;&gt;"",HLOOKUP(COUNT($DW20:EM20)+1,$G$4:$CX$8,EN$14,0)*$D20,IF($C20=EN$17,$G$6*$D20,""))</f>
        <v>4269.9523302760772</v>
      </c>
      <c r="EO20" s="34">
        <f>IF(EN20&lt;&gt;"",HLOOKUP(COUNT($DW20:EN20)+1,$G$4:$CX$8,EO$14,0)*$D20,IF($C20=EO$17,$G$6*$D20,""))</f>
        <v>4696.9475633036836</v>
      </c>
      <c r="EP20" s="34">
        <f>IF(EO20&lt;&gt;"",HLOOKUP(COUNT($DW20:EO20)+1,$G$4:$CX$8,EP$14,0)*$D20,IF($C20=EP$17,$G$6*$D20,""))</f>
        <v>5166.642319634052</v>
      </c>
      <c r="EQ20" s="34">
        <f>IF(EP20&lt;&gt;"",HLOOKUP(COUNT($DW20:EP20)+1,$G$4:$CX$8,EQ$14,0)*$D20,IF($C20=EQ$17,$G$6*$D20,""))</f>
        <v>4908.3102036523469</v>
      </c>
      <c r="ER20" s="34">
        <f>IF(EQ20&lt;&gt;"",HLOOKUP(COUNT($DW20:EQ20)+1,$G$4:$CX$8,ER$14,0)*$D20,IF($C20=ER$17,$G$6*$D20,""))</f>
        <v>4662.8946934697306</v>
      </c>
      <c r="ES20" s="34">
        <f>IF(ER20&lt;&gt;"",HLOOKUP(COUNT($DW20:ER20)+1,$G$4:$CX$8,ES$14,0)*$D20,IF($C20=ES$17,$G$6*$D20,""))</f>
        <v>4989.2973220126114</v>
      </c>
      <c r="ET20" s="34">
        <f>IF(ES20&lt;&gt;"",HLOOKUP(COUNT($DW20:ES20)+1,$G$4:$CX$8,ET$14,0)*$D20,IF($C20=ET$17,$G$6*$D20,""))</f>
        <v>5338.5481345534945</v>
      </c>
      <c r="EU20" s="34">
        <f>IF(ET20&lt;&gt;"",HLOOKUP(COUNT($DW20:ET20)+1,$G$4:$CX$8,EU$14,0)*$D20,IF($C20=EU$17,$G$6*$D20,""))</f>
        <v>5712.2465039722392</v>
      </c>
      <c r="EV20" s="34">
        <f>IF(EU20&lt;&gt;"",HLOOKUP(COUNT($DW20:EU20)+1,$G$4:$CX$8,EV$14,0)*$D20,IF($C20=EV$17,$G$6*$D20,""))</f>
        <v>6283.4711543694621</v>
      </c>
      <c r="EW20" s="34">
        <f>IF(EV20&lt;&gt;"",HLOOKUP(COUNT($DW20:EV20)+1,$G$4:$CX$8,EW$14,0)*$D20,IF($C20=EW$17,$G$6*$D20,""))</f>
        <v>5340.950481214044</v>
      </c>
      <c r="EX20" s="34">
        <f>IF(EW20&lt;&gt;"",HLOOKUP(COUNT($DW20:EW20)+1,$G$4:$CX$8,EX$14,0)*$D20,IF($C20=EX$17,$G$6*$D20,""))</f>
        <v>5073.9029571533429</v>
      </c>
      <c r="EY20" s="34">
        <f>IF(EX20&lt;&gt;"",HLOOKUP(COUNT($DW20:EX20)+1,$G$4:$CX$8,EY$14,0)*$D20,IF($C20=EY$17,$G$6*$D20,""))</f>
        <v>5327.5981050110095</v>
      </c>
      <c r="EZ20" s="34">
        <f>IF(EY20&lt;&gt;"",HLOOKUP(COUNT($DW20:EY20)+1,$G$4:$CX$8,EZ$14,0)*$D20,IF($C20=EZ$17,$G$6*$D20,""))</f>
        <v>5593.9780102615605</v>
      </c>
      <c r="FA20" s="34">
        <f>IF(EZ20&lt;&gt;"",HLOOKUP(COUNT($DW20:EZ20)+1,$G$4:$CX$8,FA$14,0)*$D20,IF($C20=FA$17,$G$6*$D20,""))</f>
        <v>5873.6769107746359</v>
      </c>
      <c r="FB20" s="34">
        <f>IF(FA20&lt;&gt;"",HLOOKUP(COUNT($DW20:FA20)+1,$G$4:$CX$8,FB$14,0)*$D20,IF($C20=FB$17,$G$6*$D20,""))</f>
        <v>6284.8342945288614</v>
      </c>
      <c r="FC20" s="34">
        <f>IF(FB20&lt;&gt;"",HLOOKUP(COUNT($DW20:FB20)+1,$G$4:$CX$8,FC$14,0)*$D20,IF($C20=FC$17,$G$6*$D20,""))</f>
        <v>5656.3508650759759</v>
      </c>
      <c r="FD20" s="34">
        <f>IF(FC20&lt;&gt;"",HLOOKUP(COUNT($DW20:FC20)+1,$G$4:$CX$8,FD$14,0)*$D20,IF($C20=FD$17,$G$6*$D20,""))</f>
        <v>5090.7157785683803</v>
      </c>
      <c r="FE20" s="34">
        <f>IF(FD20&lt;&gt;"",HLOOKUP(COUNT($DW20:FD20)+1,$G$4:$CX$8,FE$14,0)*$D20,IF($C20=FE$17,$G$6*$D20,""))</f>
        <v>5447.065883068165</v>
      </c>
      <c r="FF20" s="34">
        <f>IF(FE20&lt;&gt;"",HLOOKUP(COUNT($DW20:FE20)+1,$G$4:$CX$8,FF$14,0)*$D20,IF($C20=FF$17,$G$6*$D20,""))</f>
        <v>5828.3604948829352</v>
      </c>
      <c r="FG20" s="34">
        <f>IF(FF20&lt;&gt;"",HLOOKUP(COUNT($DW20:FF20)+1,$G$4:$CX$8,FG$14,0)*$D20,IF($C20=FG$17,$G$6*$D20,""))</f>
        <v>6236.3457295247426</v>
      </c>
      <c r="FH20" s="34">
        <f>IF(FG20&lt;&gt;"",HLOOKUP(COUNT($DW20:FG20)+1,$G$4:$CX$8,FH$14,0)*$D20,IF($C20=FH$17,$G$6*$D20,""))</f>
        <v>6735.2533878867225</v>
      </c>
      <c r="FI20" s="34">
        <f>IF(FH20&lt;&gt;"",HLOOKUP(COUNT($DW20:FH20)+1,$G$4:$CX$8,FI$14,0)*$D20,IF($C20=FI$17,$G$6*$D20,""))</f>
        <v>5792.3179135825812</v>
      </c>
      <c r="FJ20" s="34">
        <f>IF(FI20&lt;&gt;"",HLOOKUP(COUNT($DW20:FI20)+1,$G$4:$CX$8,FJ$14,0)*$D20,IF($C20=FJ$17,$G$6*$D20,""))</f>
        <v>5502.7020179034516</v>
      </c>
      <c r="FK20" s="34">
        <f>IF(FJ20&lt;&gt;"",HLOOKUP(COUNT($DW20:FJ20)+1,$G$4:$CX$8,FK$14,0)*$D20,IF($C20=FK$17,$G$6*$D20,""))</f>
        <v>5777.8371187986259</v>
      </c>
      <c r="FL20" s="34">
        <f>IF(FK20&lt;&gt;"",HLOOKUP(COUNT($DW20:FK20)+1,$G$4:$CX$8,FL$14,0)*$D20,IF($C20=FL$17,$G$6*$D20,""))</f>
        <v>6066.7289747385548</v>
      </c>
      <c r="FM20" s="34">
        <f>IF(FL20&lt;&gt;"",HLOOKUP(COUNT($DW20:FL20)+1,$G$4:$CX$8,FM$14,0)*$D20,IF($C20=FM$17,$G$6*$D20,""))</f>
        <v>6370.065423475482</v>
      </c>
      <c r="FN20" s="34">
        <f>IF(FM20&lt;&gt;"",HLOOKUP(COUNT($DW20:FM20)+1,$G$4:$CX$8,FN$14,0)*$D20,IF($C20=FN$17,$G$6*$D20,""))</f>
        <v>6815.9700031187649</v>
      </c>
      <c r="FO20" s="34">
        <f>IF(FN20&lt;&gt;"",HLOOKUP(COUNT($DW20:FN20)+1,$G$4:$CX$8,FO$14,0)*$D20,IF($C20=FO$17,$G$6*$D20,""))</f>
        <v>6134.3730028068912</v>
      </c>
      <c r="FP20" s="34">
        <f>IF(FO20&lt;&gt;"",HLOOKUP(COUNT($DW20:FO20)+1,$G$4:$CX$8,FP$14,0)*$D20,IF($C20=FP$17,$G$6*$D20,""))</f>
        <v>5520.9357025262016</v>
      </c>
      <c r="FQ20" s="34">
        <f>IF(FP20&lt;&gt;"",HLOOKUP(COUNT($DW20:FP20)+1,$G$4:$CX$8,FQ$14,0)*$D20,IF($C20=FQ$17,$G$6*$D20,""))</f>
        <v>5907.4012017030363</v>
      </c>
      <c r="FR20" s="34">
        <f>IF(FQ20&lt;&gt;"",HLOOKUP(COUNT($DW20:FQ20)+1,$G$4:$CX$8,FR$14,0)*$D20,IF($C20=FR$17,$G$6*$D20,""))</f>
        <v>6320.9192858222477</v>
      </c>
      <c r="FS20" s="34">
        <f>IF(FR20&lt;&gt;"",HLOOKUP(COUNT($DW20:FR20)+1,$G$4:$CX$8,FS$14,0)*$D20,IF($C20=FS$17,$G$6*$D20,""))</f>
        <v>6763.3836358298058</v>
      </c>
      <c r="FT20" s="34">
        <f>IF(FS20&lt;&gt;"",HLOOKUP(COUNT($DW20:FS20)+1,$G$4:$CX$8,FT$14,0)*$D20,IF($C20=FT$17,$G$6*$D20,""))</f>
        <v>7304.4543266961891</v>
      </c>
      <c r="FU20" s="34">
        <f>IF(FT20&lt;&gt;"",HLOOKUP(COUNT($DW20:FT20)+1,$G$4:$CX$8,FU$14,0)*$D20,IF($C20=FU$17,$G$6*$D20,""))</f>
        <v>6354.8752642256832</v>
      </c>
      <c r="FV20" s="34">
        <f>IF(FU20&lt;&gt;"",HLOOKUP(COUNT($DW20:FU20)+1,$G$4:$CX$8,FV$14,0)*$D20,IF($C20=FV$17,$G$6*$D20,""))</f>
        <v>6037.1315010144008</v>
      </c>
      <c r="FW20" s="34">
        <f>IF(FV20&lt;&gt;"",HLOOKUP(COUNT($DW20:FV20)+1,$G$4:$CX$8,FW$14,0)*$D20,IF($C20=FW$17,$G$6*$D20,""))</f>
        <v>6338.9880760651195</v>
      </c>
      <c r="FX20" s="34">
        <f>IF(FW20&lt;&gt;"",HLOOKUP(COUNT($DW20:FW20)+1,$G$4:$CX$8,FX$14,0)*$D20,IF($C20=FX$17,$G$6*$D20,""))</f>
        <v>6655.9374798683766</v>
      </c>
      <c r="FY20" s="34">
        <f>IF(FX20&lt;&gt;"",HLOOKUP(COUNT($DW20:FX20)+1,$G$4:$CX$8,FY$14,0)*$D20,IF($C20=FY$17,$G$6*$D20,""))</f>
        <v>6988.734353861797</v>
      </c>
      <c r="FZ20" s="34">
        <f>IF(FY20&lt;&gt;"",HLOOKUP(COUNT($DW20:FY20)+1,$G$4:$CX$8,FZ$14,0)*$D20,IF($C20=FZ$17,$G$6*$D20,""))</f>
        <v>7477.9457586321205</v>
      </c>
      <c r="GA20" s="34">
        <f>IF(FZ20&lt;&gt;"",HLOOKUP(COUNT($DW20:FZ20)+1,$G$4:$CX$8,GA$14,0)*$D20,IF($C20=GA$17,$G$6*$D20,""))</f>
        <v>6730.1511827689083</v>
      </c>
      <c r="GB20" s="34">
        <f>IF(GA20&lt;&gt;"",HLOOKUP(COUNT($DW20:GA20)+1,$G$4:$CX$8,GB$14,0)*$D20,IF($C20=GB$17,$G$6*$D20,""))</f>
        <v>6057.1360644920187</v>
      </c>
      <c r="GC20" s="34">
        <f>IF(GB20&lt;&gt;"",HLOOKUP(COUNT($DW20:GB20)+1,$G$4:$CX$8,GC$14,0)*$D20,IF($C20=GC$17,$G$6*$D20,""))</f>
        <v>6481.1355890064597</v>
      </c>
      <c r="GD20" s="34">
        <f>IF(GC20&lt;&gt;"",HLOOKUP(COUNT($DW20:GC20)+1,$G$4:$CX$8,GD$14,0)*$D20,IF($C20=GD$17,$G$6*$D20,""))</f>
        <v>6934.8150802369128</v>
      </c>
      <c r="GE20" s="34">
        <f>IF(GD20&lt;&gt;"",HLOOKUP(COUNT($DW20:GD20)+1,$G$4:$CX$8,GE$14,0)*$D20,IF($C20=GE$17,$G$6*$D20,""))</f>
        <v>7420.252135853495</v>
      </c>
      <c r="GF20" s="34">
        <f>IF(GE20&lt;&gt;"",HLOOKUP(COUNT($DW20:GE20)+1,$G$4:$CX$8,GF$14,0)*$D20,IF($C20=GF$17,$G$6*$D20,""))</f>
        <v>8013.8723067217743</v>
      </c>
      <c r="GG20" s="34">
        <f>IF(GF20&lt;&gt;"",HLOOKUP(COUNT($DW20:GF20)+1,$G$4:$CX$8,GG$14,0)*$D20,IF($C20=GG$17,$G$6*$D20,""))</f>
        <v>5215.7891825182287</v>
      </c>
      <c r="GH20" s="34">
        <f>IF(GG20&lt;&gt;"",HLOOKUP(COUNT($DW20:GG20)+1,$G$4:$CX$8,GH$14,0)*$D20,IF($C20=GH$17,$G$6*$D20,""))</f>
        <v>5215.7891825182287</v>
      </c>
      <c r="GI20" s="34">
        <f>IF(GH20&lt;&gt;"",HLOOKUP(COUNT($DW20:GH20)+1,$G$4:$CX$8,GI$14,0)*$D20,IF($C20=GI$17,$G$6*$D20,""))</f>
        <v>5215.7891825182287</v>
      </c>
      <c r="GJ20" s="34">
        <f>IF(GI20&lt;&gt;"",HLOOKUP(COUNT($DW20:GI20)+1,$G$4:$CX$8,GJ$14,0)*$D20,IF($C20=GJ$17,$G$6*$D20,""))</f>
        <v>5215.7891825182287</v>
      </c>
      <c r="GK20" s="34">
        <f>IF(GJ20&lt;&gt;"",HLOOKUP(COUNT($DW20:GJ20)+1,$G$4:$CX$8,GK$14,0)*$D20,IF($C20=GK$17,$G$6*$D20,""))</f>
        <v>5215.7891825182287</v>
      </c>
      <c r="GL20" s="34">
        <f>IF(GK20&lt;&gt;"",HLOOKUP(COUNT($DW20:GK20)+1,$G$4:$CX$8,GL$14,0)*$D20,IF($C20=GL$17,$G$6*$D20,""))</f>
        <v>5215.7891825182287</v>
      </c>
      <c r="GM20" s="34">
        <f>IF(GL20&lt;&gt;"",HLOOKUP(COUNT($DW20:GL20)+1,$G$4:$CX$8,GM$14,0)*$D20,IF($C20=GM$17,$G$6*$D20,""))</f>
        <v>5215.7891825182287</v>
      </c>
      <c r="GN20" s="34">
        <f>IF(GM20&lt;&gt;"",HLOOKUP(COUNT($DW20:GM20)+1,$G$4:$CX$8,GN$14,0)*$D20,IF($C20=GN$17,$G$6*$D20,""))</f>
        <v>5215.7891825182287</v>
      </c>
      <c r="GO20" s="34">
        <f>IF(GN20&lt;&gt;"",HLOOKUP(COUNT($DW20:GN20)+1,$G$4:$CX$8,GO$14,0)*$D20,IF($C20=GO$17,$G$6*$D20,""))</f>
        <v>5215.7891825182287</v>
      </c>
      <c r="GP20" s="34">
        <f>IF(GO20&lt;&gt;"",HLOOKUP(COUNT($DW20:GO20)+1,$G$4:$CX$8,GP$14,0)*$D20,IF($C20=GP$17,$G$6*$D20,""))</f>
        <v>5215.7891825182287</v>
      </c>
      <c r="GQ20" s="34">
        <f>IF(GP20&lt;&gt;"",HLOOKUP(COUNT($DW20:GP20)+1,$G$4:$CX$8,GQ$14,0)*$D20,IF($C20=GQ$17,$G$6*$D20,""))</f>
        <v>5215.7891825182287</v>
      </c>
      <c r="GR20" s="34">
        <f>IF(GQ20&lt;&gt;"",HLOOKUP(COUNT($DW20:GQ20)+1,$G$4:$CX$8,GR$14,0)*$D20,IF($C20=GR$17,$G$6*$D20,""))</f>
        <v>5215.7891825182287</v>
      </c>
      <c r="GS20" s="34">
        <f>IF(GR20&lt;&gt;"",HLOOKUP(COUNT($DW20:GR20)+1,$G$4:$CX$8,GS$14,0)*$D20,IF($C20=GS$17,$G$6*$D20,""))</f>
        <v>5215.7891825182287</v>
      </c>
      <c r="GT20" s="34">
        <f>IF(GS20&lt;&gt;"",HLOOKUP(COUNT($DW20:GS20)+1,$G$4:$CX$8,GT$14,0)*$D20,IF($C20=GT$17,$G$6*$D20,""))</f>
        <v>5215.7891825182287</v>
      </c>
      <c r="GU20" s="34">
        <f>IF(GT20&lt;&gt;"",HLOOKUP(COUNT($DW20:GT20)+1,$G$4:$CX$8,GU$14,0)*$D20,IF($C20=GU$17,$G$6*$D20,""))</f>
        <v>5215.7891825182287</v>
      </c>
      <c r="GV20" s="34">
        <f>IF(GU20&lt;&gt;"",HLOOKUP(COUNT($DW20:GU20)+1,$G$4:$CX$8,GV$14,0)*$D20,IF($C20=GV$17,$G$6*$D20,""))</f>
        <v>5215.7891825182287</v>
      </c>
      <c r="GW20" s="34">
        <f>IF(GV20&lt;&gt;"",HLOOKUP(COUNT($DW20:GV20)+1,$G$4:$CX$8,GW$14,0)*$D20,IF($C20=GW$17,$G$6*$D20,""))</f>
        <v>5215.7891825182287</v>
      </c>
      <c r="GX20" s="34">
        <f>IF(GW20&lt;&gt;"",HLOOKUP(COUNT($DW20:GW20)+1,$G$4:$CX$8,GX$14,0)*$D20,IF($C20=GX$17,$G$6*$D20,""))</f>
        <v>5215.7891825182287</v>
      </c>
      <c r="GY20" s="34">
        <f>IF(GX20&lt;&gt;"",HLOOKUP(COUNT($DW20:GX20)+1,$G$4:$CX$8,GY$14,0)*$D20,IF($C20=GY$17,$G$6*$D20,""))</f>
        <v>5215.7891825182287</v>
      </c>
      <c r="GZ20" s="34">
        <f>IF(GY20&lt;&gt;"",HLOOKUP(COUNT($DW20:GY20)+1,$G$4:$CX$8,GZ$14,0)*$D20,IF($C20=GZ$17,$G$6*$D20,""))</f>
        <v>5215.7891825182287</v>
      </c>
      <c r="HA20" s="34">
        <f>IF(GZ20&lt;&gt;"",HLOOKUP(COUNT($DW20:GZ20)+1,$G$4:$CX$8,HA$14,0)*$D20,IF($C20=HA$17,$G$6*$D20,""))</f>
        <v>5215.7891825182287</v>
      </c>
      <c r="HB20" s="34">
        <f>IF(HA20&lt;&gt;"",HLOOKUP(COUNT($DW20:HA20)+1,$G$4:$CX$8,HB$14,0)*$D20,IF($C20=HB$17,$G$6*$D20,""))</f>
        <v>5215.7891825182287</v>
      </c>
      <c r="HC20" s="34">
        <f>IF(HB20&lt;&gt;"",HLOOKUP(COUNT($DW20:HB20)+1,$G$4:$CX$8,HC$14,0)*$D20,IF($C20=HC$17,$G$6*$D20,""))</f>
        <v>5215.7891825182287</v>
      </c>
      <c r="HD20" s="34">
        <f>IF(HC20&lt;&gt;"",HLOOKUP(COUNT($DW20:HC20)+1,$G$4:$CX$8,HD$14,0)*$D20,IF($C20=HD$17,$G$6*$D20,""))</f>
        <v>5215.7891825182287</v>
      </c>
      <c r="HE20" s="34">
        <f>IF(HD20&lt;&gt;"",HLOOKUP(COUNT($DW20:HD20)+1,$G$4:$CX$8,HE$14,0)*$D20,IF($C20=HE$17,$G$6*$D20,""))</f>
        <v>5215.7891825182287</v>
      </c>
      <c r="HF20" s="34">
        <f>IF(HE20&lt;&gt;"",HLOOKUP(COUNT($DW20:HE20)+1,$G$4:$CX$8,HF$14,0)*$D20,IF($C20=HF$17,$G$6*$D20,""))</f>
        <v>5215.7891825182287</v>
      </c>
      <c r="HG20" s="34">
        <f>IF(HF20&lt;&gt;"",HLOOKUP(COUNT($DW20:HF20)+1,$G$4:$CX$8,HG$14,0)*$D20,IF($C20=HG$17,$G$6*$D20,""))</f>
        <v>5215.7891825182287</v>
      </c>
      <c r="HH20" s="34">
        <f>IF(HG20&lt;&gt;"",HLOOKUP(COUNT($DW20:HG20)+1,$G$4:$CX$8,HH$14,0)*$D20,IF($C20=HH$17,$G$6*$D20,""))</f>
        <v>5215.7891825182287</v>
      </c>
      <c r="HI20" s="34">
        <f>IF(HH20&lt;&gt;"",HLOOKUP(COUNT($DW20:HH20)+1,$G$4:$CX$8,HI$14,0)*$D20,IF($C20=HI$17,$G$6*$D20,""))</f>
        <v>5215.7891825182287</v>
      </c>
      <c r="HJ20" s="34">
        <f>IF(HI20&lt;&gt;"",HLOOKUP(COUNT($DW20:HI20)+1,$G$4:$CX$8,HJ$14,0)*$D20,IF($C20=HJ$17,$G$6*$D20,""))</f>
        <v>5215.7891825182287</v>
      </c>
      <c r="HK20" s="34">
        <f>IF(HJ20&lt;&gt;"",HLOOKUP(COUNT($DW20:HJ20)+1,$G$4:$CX$8,HK$14,0)*$D20,IF($C20=HK$17,$G$6*$D20,""))</f>
        <v>5215.7891825182287</v>
      </c>
      <c r="HL20" s="34">
        <f>IF(HK20&lt;&gt;"",HLOOKUP(COUNT($DW20:HK20)+1,$G$4:$CX$8,HL$14,0)*$D20,IF($C20=HL$17,$G$6*$D20,""))</f>
        <v>5215.7891825182287</v>
      </c>
      <c r="HM20" s="34">
        <f>IF(HL20&lt;&gt;"",HLOOKUP(COUNT($DW20:HL20)+1,$G$4:$CX$8,HM$14,0)*$D20,IF($C20=HM$17,$G$6*$D20,""))</f>
        <v>5215.7891825182287</v>
      </c>
      <c r="HN20" s="34">
        <f>IF(HM20&lt;&gt;"",HLOOKUP(COUNT($DW20:HM20)+1,$G$4:$CX$8,HN$14,0)*$D20,IF($C20=HN$17,$G$6*$D20,""))</f>
        <v>5215.7891825182287</v>
      </c>
      <c r="HO20" s="34">
        <f>IF(HN20&lt;&gt;"",HLOOKUP(COUNT($DW20:HN20)+1,$G$4:$CX$8,HO$14,0)*$D20,IF($C20=HO$17,$G$6*$D20,""))</f>
        <v>5215.7891825182287</v>
      </c>
      <c r="HP20" s="34">
        <f>IF(HO20&lt;&gt;"",HLOOKUP(COUNT($DW20:HO20)+1,$G$4:$DV$8,HP$14,0)*$D20,IF($C20=HP$17,$G$6*$D20,""))</f>
        <v>5215.7891825182287</v>
      </c>
      <c r="HQ20" s="34">
        <f>IF(HP20&lt;&gt;"",HLOOKUP(COUNT($DW20:HP20)+1,$G$4:$DV$8,HQ$14,0)*$D20,IF($C20=HQ$17,$G$6*$D20,""))</f>
        <v>5215.7891825182287</v>
      </c>
      <c r="HR20" s="34">
        <f>IF(HQ20&lt;&gt;"",HLOOKUP(COUNT($DW20:HQ20)+1,$G$4:$DV$8,HR$14,0)*$D20,IF($C20=HR$17,$G$6*$D20,""))</f>
        <v>5215.7891825182287</v>
      </c>
      <c r="HS20" s="34">
        <f>IF(HR20&lt;&gt;"",HLOOKUP(COUNT($DW20:HR20)+1,$G$4:$DV$8,HS$14,0)*$D20,IF($C20=HS$17,$G$6*$D20,""))</f>
        <v>5215.7891825182287</v>
      </c>
      <c r="HT20" s="34">
        <f>IF(HS20&lt;&gt;"",HLOOKUP(COUNT($DW20:HS20)+1,$G$4:$DV$8,HT$14,0)*$D20,IF($C20=HT$17,$G$6*$D20,""))</f>
        <v>5215.7891825182287</v>
      </c>
      <c r="HU20" s="34">
        <f>IF(HT20&lt;&gt;"",HLOOKUP(COUNT($DW20:HT20)+1,$G$4:$DV$8,HU$14,0)*$D20,IF($C20=HU$17,$G$6*$D20,""))</f>
        <v>5215.7891825182287</v>
      </c>
      <c r="HV20" s="34">
        <f>IF(HU20&lt;&gt;"",HLOOKUP(COUNT($DW20:HU20)+1,$G$4:$DV$8,HV$14,0)*$D20,IF($C20=HV$17,$G$6*$D20,""))</f>
        <v>5215.7891825182287</v>
      </c>
      <c r="HW20" s="34">
        <f>IF(HV20&lt;&gt;"",HLOOKUP(COUNT($DW20:HV20)+1,$G$4:$DV$8,HW$14,0)*$D20,IF($C20=HW$17,$G$6*$D20,""))</f>
        <v>5215.7891825182287</v>
      </c>
      <c r="HX20" s="34">
        <f>IF(HW20&lt;&gt;"",HLOOKUP(COUNT($DW20:HW20)+1,$G$4:$DV$8,HX$14,0)*$D20,IF($C20=HX$17,$G$6*$D20,""))</f>
        <v>5215.7891825182287</v>
      </c>
      <c r="HY20" s="34">
        <f>IF(HX20&lt;&gt;"",HLOOKUP(COUNT($DW20:HX20)+1,$G$4:$DV$8,HY$14,0)*$D20,IF($C20=HY$17,$G$6*$D20,""))</f>
        <v>5215.7891825182287</v>
      </c>
      <c r="HZ20" s="34">
        <f>IF(HY20&lt;&gt;"",HLOOKUP(COUNT($DW20:HY20)+1,$G$4:$DV$8,HZ$14,0)*$D20,IF($C20=HZ$17,$G$6*$D20,""))</f>
        <v>5215.7891825182287</v>
      </c>
      <c r="IA20" s="34">
        <f>IF(HZ20&lt;&gt;"",HLOOKUP(COUNT($DW20:HZ20)+1,$G$4:$DV$8,IA$14,0)*$D20,IF($C20=IA$17,$G$6*$D20,""))</f>
        <v>5215.7891825182287</v>
      </c>
      <c r="IB20" s="34">
        <f>IF(IA20&lt;&gt;"",HLOOKUP(COUNT($DW20:IA20)+1,$G$4:$DV$8,IB$14,0)*$D20,IF($C20=IB$17,$G$6*$D20,""))</f>
        <v>5215.7891825182287</v>
      </c>
      <c r="IC20" s="34">
        <f>IF(IB20&lt;&gt;"",HLOOKUP(COUNT($DW20:IB20)+1,$G$4:$DV$8,IC$14,0)*$D20,IF($C20=IC$17,$G$6*$D20,""))</f>
        <v>5215.7891825182287</v>
      </c>
      <c r="ID20" s="34">
        <f>IF(IC20&lt;&gt;"",HLOOKUP(COUNT($DW20:IC20)+1,$G$4:$DV$8,ID$14,0)*$D20,IF($C20=ID$17,$G$6*$D20,""))</f>
        <v>5215.7891825182287</v>
      </c>
      <c r="IE20" s="34">
        <f>IF(ID20&lt;&gt;"",HLOOKUP(COUNT($DW20:ID20)+1,$G$4:$DV$8,IE$14,0)*$D20,IF($C20=IE$17,$G$6*$D20,""))</f>
        <v>5215.7891825182287</v>
      </c>
      <c r="IF20" s="34">
        <f>IF(IE20&lt;&gt;"",HLOOKUP(COUNT($DW20:IE20)+1,$G$4:$DV$8,IF$14,0)*$D20,IF($C20=IF$17,$G$6*$D20,""))</f>
        <v>5215.7891825182287</v>
      </c>
      <c r="IG20" s="34">
        <f>IF(IF20&lt;&gt;"",HLOOKUP(COUNT($DW20:IF20)+1,$G$4:$DV$8,IG$14,0)*$D20,IF($C20=IG$17,$G$6*$D20,""))</f>
        <v>5215.7891825182287</v>
      </c>
      <c r="IH20" s="34">
        <f>IF(IG20&lt;&gt;"",HLOOKUP(COUNT($DW20:IG20)+1,$G$4:$DV$8,IH$14,0)*$D20,IF($C20=IH$17,$G$6*$D20,""))</f>
        <v>5215.7891825182287</v>
      </c>
      <c r="II20" s="34">
        <f>IF(IH20&lt;&gt;"",HLOOKUP(COUNT($DW20:IH20)+1,$G$4:$DV$8,II$14,0)*$D20,IF($C20=II$17,$G$6*$D20,""))</f>
        <v>5215.7891825182287</v>
      </c>
      <c r="IJ20" s="34">
        <f>IF(II20&lt;&gt;"",HLOOKUP(COUNT($DW20:II20)+1,$G$4:$DV$8,IJ$14,0)*$D20,IF($C20=IJ$17,$G$6*$D20,""))</f>
        <v>5215.7891825182287</v>
      </c>
      <c r="IK20" s="34">
        <f>IF(IJ20&lt;&gt;"",HLOOKUP(COUNT($DW20:IJ20)+1,$G$4:$DV$8,IK$14,0)*$D20,IF($C20=IK$17,$G$6*$D20,""))</f>
        <v>5215.7891825182287</v>
      </c>
      <c r="IL20" s="34">
        <f>IF(IK20&lt;&gt;"",HLOOKUP(COUNT($DW20:IK20)+1,$G$4:$DV$8,IL$14,0)*$D20,IF($C20=IL$17,$G$6*$D20,""))</f>
        <v>5215.7891825182287</v>
      </c>
      <c r="IM20" s="34">
        <f>IF(IL20&lt;&gt;"",HLOOKUP(COUNT($DW20:IL20)+1,$G$4:$DV$8,IM$14,0)*$D20,IF($C20=IM$17,$G$6*$D20,""))</f>
        <v>5215.7891825182287</v>
      </c>
      <c r="IO20" s="34" t="str">
        <f>IF(IN20&lt;&gt;"",HLOOKUP(COUNT($IN20:IN20)+1,$G$4:$EH$8,IO$14,0)*$D20,IF($C20=IO$17,$G$7*$D20,""))</f>
        <v/>
      </c>
      <c r="IP20" s="34">
        <f>IF(IO20&lt;&gt;"",HLOOKUP(COUNT($IN20:IO20)+1,$G$4:$EH$8,IP$14,0)*$D20,IF($C20=IP$17,$G$7*$D20,""))</f>
        <v>0</v>
      </c>
      <c r="IQ20" s="34">
        <f>IF(IP20&lt;&gt;"",HLOOKUP(COUNT($IN20:IP20)+1,$G$4:$EH$8,IQ$14,0)*$D20,IF($C20=IQ$17,$G$7*$D20,""))</f>
        <v>750</v>
      </c>
      <c r="IR20" s="34">
        <f>IF(IQ20&lt;&gt;"",HLOOKUP(COUNT($IN20:IQ20)+1,$G$4:$EH$8,IR$14,0)*$D20,IF($C20=IR$17,$G$7*$D20,""))</f>
        <v>750</v>
      </c>
      <c r="IS20" s="34">
        <f>IF(IR20&lt;&gt;"",HLOOKUP(COUNT($IN20:IR20)+1,$G$4:$EH$8,IS$14,0)*$D20,IF($C20=IS$17,$G$7*$D20,""))</f>
        <v>750</v>
      </c>
      <c r="IT20" s="34">
        <f>IF(IS20&lt;&gt;"",HLOOKUP(COUNT($IN20:IS20)+1,$G$4:$EH$8,IT$14,0)*$D20,IF($C20=IT$17,$G$7*$D20,""))</f>
        <v>750</v>
      </c>
      <c r="IU20" s="34">
        <f>IF(IT20&lt;&gt;"",HLOOKUP(COUNT($IN20:IT20)+1,$G$4:$EH$8,IU$14,0)*$D20,IF($C20=IU$17,$G$7*$D20,""))</f>
        <v>754.03818403483183</v>
      </c>
      <c r="IV20" s="34">
        <f>IF(IU20&lt;&gt;"",HLOOKUP(COUNT($IN20:IU20)+1,$G$4:$EH$8,IV$14,0)*$D20,IF($C20=IV$17,$G$7*$D20,""))</f>
        <v>904.84582084179772</v>
      </c>
      <c r="IW20" s="34">
        <f>IF(IV20&lt;&gt;"",HLOOKUP(COUNT($IN20:IV20)+1,$G$4:$EH$8,IW$14,0)*$D20,IF($C20=IW$17,$G$7*$D20,""))</f>
        <v>1049.6211521764853</v>
      </c>
      <c r="IX20" s="34">
        <f>IF(IW20&lt;&gt;"",HLOOKUP(COUNT($IN20:IW20)+1,$G$4:$EH$8,IX$14,0)*$D20,IF($C20=IX$17,$G$7*$D20,""))</f>
        <v>1196.5681134811937</v>
      </c>
      <c r="IY20" s="34">
        <f>IF(IX20&lt;&gt;"",HLOOKUP(COUNT($IN20:IX20)+1,$G$4:$EH$8,IY$14,0)*$D20,IF($C20=IY$17,$G$7*$D20,""))</f>
        <v>1352.121968233748</v>
      </c>
      <c r="IZ20" s="34">
        <f>IF(IY20&lt;&gt;"",HLOOKUP(COUNT($IN20:IY20)+1,$G$4:$EH$8,IZ$14,0)*$D20,IF($C20=IZ$17,$G$7*$D20,""))</f>
        <v>1500.8553847394605</v>
      </c>
      <c r="JA20" s="34">
        <f>IF(IZ20&lt;&gt;"",HLOOKUP(COUNT($IN20:IZ20)+1,$G$4:$EH$8,JA$14,0)*$D20,IF($C20=JA$17,$G$7*$D20,""))</f>
        <v>1650.9409232134067</v>
      </c>
      <c r="JB20" s="34">
        <f>IF(JA20&lt;&gt;"",HLOOKUP(COUNT($IN20:JA20)+1,$G$4:$EH$8,JB$14,0)*$D20,IF($C20=JB$17,$G$7*$D20,""))</f>
        <v>1238.2056924100557</v>
      </c>
      <c r="JC20" s="34">
        <f>IF(JB20&lt;&gt;"",HLOOKUP(COUNT($IN20:JB20)+1,$G$4:$EH$8,JC$14,0)*$D20,IF($C20=JC$17,$G$7*$D20,""))</f>
        <v>1176.2954077895522</v>
      </c>
      <c r="JD20" s="34">
        <f>IF(JC20&lt;&gt;"",HLOOKUP(COUNT($IN20:JC20)+1,$G$4:$EH$8,JD$14,0)*$D20,IF($C20=JD$17,$G$7*$D20,""))</f>
        <v>1293.9249485685079</v>
      </c>
      <c r="JE20" s="34">
        <f>IF(JD20&lt;&gt;"",HLOOKUP(COUNT($IN20:JD20)+1,$G$4:$EH$8,JE$14,0)*$D20,IF($C20=JE$17,$G$7*$D20,""))</f>
        <v>1423.3174434253592</v>
      </c>
      <c r="JF20" s="34">
        <f>IF(JE20&lt;&gt;"",HLOOKUP(COUNT($IN20:JE20)+1,$G$4:$EH$8,JF$14,0)*$D20,IF($C20=JF$17,$G$7*$D20,""))</f>
        <v>1565.6491877678945</v>
      </c>
      <c r="JG20" s="34">
        <f>IF(JF20&lt;&gt;"",HLOOKUP(COUNT($IN20:JF20)+1,$G$4:$EH$8,JG$14,0)*$D20,IF($C20=JG$17,$G$7*$D20,""))</f>
        <v>1722.214106544684</v>
      </c>
      <c r="JH20" s="34">
        <f>IF(JG20&lt;&gt;"",HLOOKUP(COUNT($IN20:JG20)+1,$G$4:$EH$8,JH$14,0)*$D20,IF($C20=JH$17,$G$7*$D20,""))</f>
        <v>1636.1034012174491</v>
      </c>
      <c r="JI20" s="34">
        <f>IF(JH20&lt;&gt;"",HLOOKUP(COUNT($IN20:JH20)+1,$G$4:$EH$8,JI$14,0)*$D20,IF($C20=JI$17,$G$7*$D20,""))</f>
        <v>1554.298231156577</v>
      </c>
      <c r="JJ20" s="34">
        <f>IF(JI20&lt;&gt;"",HLOOKUP(COUNT($IN20:JI20)+1,$G$4:$EH$8,JJ$14,0)*$D20,IF($C20=JJ$17,$G$7*$D20,""))</f>
        <v>1663.0991073375374</v>
      </c>
      <c r="JK20" s="34">
        <f>IF(JJ20&lt;&gt;"",HLOOKUP(COUNT($IN20:JJ20)+1,$G$4:$EH$8,JK$14,0)*$D20,IF($C20=JK$17,$G$7*$D20,""))</f>
        <v>1779.5160448511649</v>
      </c>
      <c r="JL20" s="34">
        <f>IF(JK20&lt;&gt;"",HLOOKUP(COUNT($IN20:JK20)+1,$G$4:$EH$8,JL$14,0)*$D20,IF($C20=JL$17,$G$7*$D20,""))</f>
        <v>1904.0821679907465</v>
      </c>
      <c r="JM20" s="34">
        <f>IF(JL20&lt;&gt;"",HLOOKUP(COUNT($IN20:JL20)+1,$G$4:$EH$8,JM$14,0)*$D20,IF($C20=JM$17,$G$7*$D20,""))</f>
        <v>2094.4903847898208</v>
      </c>
      <c r="JN20" s="34">
        <f>IF(JM20&lt;&gt;"",HLOOKUP(COUNT($IN20:JM20)+1,$G$4:$EH$8,JN$14,0)*$D20,IF($C20=JN$17,$G$7*$D20,""))</f>
        <v>1780.3168270713481</v>
      </c>
      <c r="JO20" s="34">
        <f>IF(JN20&lt;&gt;"",HLOOKUP(COUNT($IN20:JN20)+1,$G$4:$EH$8,JO$14,0)*$D20,IF($C20=JO$17,$G$7*$D20,""))</f>
        <v>1691.300985717781</v>
      </c>
      <c r="JP20" s="34">
        <f>IF(JO20&lt;&gt;"",HLOOKUP(COUNT($IN20:JO20)+1,$G$4:$EH$8,JP$14,0)*$D20,IF($C20=JP$17,$G$7*$D20,""))</f>
        <v>1775.86603500367</v>
      </c>
      <c r="JQ20" s="34">
        <f>IF(JP20&lt;&gt;"",HLOOKUP(COUNT($IN20:JP20)+1,$G$4:$EH$8,JQ$14,0)*$D20,IF($C20=JQ$17,$G$7*$D20,""))</f>
        <v>1864.6593367538537</v>
      </c>
      <c r="JR20" s="34">
        <f>IF(JQ20&lt;&gt;"",HLOOKUP(COUNT($IN20:JQ20)+1,$G$4:$EH$8,JR$14,0)*$D20,IF($C20=JR$17,$G$7*$D20,""))</f>
        <v>1957.8923035915454</v>
      </c>
      <c r="JS20" s="34">
        <f>IF(JR20&lt;&gt;"",HLOOKUP(COUNT($IN20:JR20)+1,$G$4:$EH$8,JS$14,0)*$D20,IF($C20=JS$17,$G$7*$D20,""))</f>
        <v>2094.9447648429541</v>
      </c>
      <c r="JT20" s="34">
        <f>IF(JS20&lt;&gt;"",HLOOKUP(COUNT($IN20:JS20)+1,$G$4:$EH$8,JT$14,0)*$D20,IF($C20=JT$17,$G$7*$D20,""))</f>
        <v>1885.4502883586588</v>
      </c>
      <c r="JU20" s="34">
        <f>IF(JT20&lt;&gt;"",HLOOKUP(COUNT($IN20:JT20)+1,$G$4:$EH$8,JU$14,0)*$D20,IF($C20=JU$17,$G$7*$D20,""))</f>
        <v>1696.9052595227934</v>
      </c>
      <c r="JV20" s="34">
        <f>IF(JU20&lt;&gt;"",HLOOKUP(COUNT($IN20:JU20)+1,$G$4:$EH$8,JV$14,0)*$D20,IF($C20=JV$17,$G$7*$D20,""))</f>
        <v>1815.6886276893886</v>
      </c>
      <c r="JW20" s="34">
        <f>IF(JV20&lt;&gt;"",HLOOKUP(COUNT($IN20:JV20)+1,$G$4:$EH$8,JW$14,0)*$D20,IF($C20=JW$17,$G$7*$D20,""))</f>
        <v>1942.7868316276451</v>
      </c>
      <c r="JX20" s="34">
        <f>IF(JW20&lt;&gt;"",HLOOKUP(COUNT($IN20:JW20)+1,$G$4:$EH$8,JX$14,0)*$D20,IF($C20=JX$17,$G$7*$D20,""))</f>
        <v>2078.7819098415812</v>
      </c>
      <c r="JY20" s="34">
        <f>IF(JX20&lt;&gt;"",HLOOKUP(COUNT($IN20:JX20)+1,$G$4:$EH$8,JY$14,0)*$D20,IF($C20=JY$17,$G$7*$D20,""))</f>
        <v>2245.0844626289077</v>
      </c>
      <c r="JZ20" s="34">
        <f>IF(JY20&lt;&gt;"",HLOOKUP(COUNT($IN20:JY20)+1,$G$4:$EH$8,JZ$14,0)*$D20,IF($C20=JZ$17,$G$7*$D20,""))</f>
        <v>1930.7726378608606</v>
      </c>
      <c r="KA20" s="34">
        <f>IF(JZ20&lt;&gt;"",HLOOKUP(COUNT($IN20:JZ20)+1,$G$4:$EH$8,KA$14,0)*$D20,IF($C20=KA$17,$G$7*$D20,""))</f>
        <v>1834.2340059678172</v>
      </c>
      <c r="KB20" s="34">
        <f>IF(KA20&lt;&gt;"",HLOOKUP(COUNT($IN20:KA20)+1,$G$4:$EH$8,KB$14,0)*$D20,IF($C20=KB$17,$G$7*$D20,""))</f>
        <v>1925.9457062662088</v>
      </c>
      <c r="KC20" s="34">
        <f>IF(KB20&lt;&gt;"",HLOOKUP(COUNT($IN20:KB20)+1,$G$4:$EH$8,KC$14,0)*$D20,IF($C20=KC$17,$G$7*$D20,""))</f>
        <v>2022.2429915795185</v>
      </c>
      <c r="KD20" s="34">
        <f>IF(KC20&lt;&gt;"",HLOOKUP(COUNT($IN20:KC20)+1,$G$4:$EH$8,KD$14,0)*$D20,IF($C20=KD$17,$G$7*$D20,""))</f>
        <v>2123.3551411584945</v>
      </c>
      <c r="KE20" s="34">
        <f>IF(KD20&lt;&gt;"",HLOOKUP(COUNT($IN20:KD20)+1,$G$4:$EH$8,KE$14,0)*$D20,IF($C20=KE$17,$G$7*$D20,""))</f>
        <v>2271.9900010395886</v>
      </c>
      <c r="KF20" s="34">
        <f>IF(KE20&lt;&gt;"",HLOOKUP(COUNT($IN20:KE20)+1,$G$4:$EH$8,KF$14,0)*$D20,IF($C20=KF$17,$G$7*$D20,""))</f>
        <v>2044.7910009356306</v>
      </c>
      <c r="KG20" s="34">
        <f>IF(KF20&lt;&gt;"",HLOOKUP(COUNT($IN20:KF20)+1,$G$4:$EH$8,KG$14,0)*$D20,IF($C20=KG$17,$G$7*$D20,""))</f>
        <v>1840.3119008420672</v>
      </c>
      <c r="KH20" s="34">
        <f>IF(KG20&lt;&gt;"",HLOOKUP(COUNT($IN20:KG20)+1,$G$4:$EH$8,KH$14,0)*$D20,IF($C20=KH$17,$G$7*$D20,""))</f>
        <v>1969.1337339010122</v>
      </c>
      <c r="KI20" s="34">
        <f>IF(KH20&lt;&gt;"",HLOOKUP(COUNT($IN20:KH20)+1,$G$4:$EH$8,KI$14,0)*$D20,IF($C20=KI$17,$G$7*$D20,""))</f>
        <v>2106.9730952740829</v>
      </c>
      <c r="KJ20" s="34">
        <f>IF(KI20&lt;&gt;"",HLOOKUP(COUNT($IN20:KI20)+1,$G$4:$EH$8,KJ$14,0)*$D20,IF($C20=KJ$17,$G$7*$D20,""))</f>
        <v>2254.4612119432686</v>
      </c>
      <c r="KK20" s="34">
        <f>IF(KJ20&lt;&gt;"",HLOOKUP(COUNT($IN20:KJ20)+1,$G$4:$EH$8,KK$14,0)*$D20,IF($C20=KK$17,$G$7*$D20,""))</f>
        <v>2434.8181088987299</v>
      </c>
      <c r="KL20" s="34">
        <f>IF(KK20&lt;&gt;"",HLOOKUP(COUNT($IN20:KK20)+1,$G$4:$EH$8,KL$14,0)*$D20,IF($C20=KL$17,$G$7*$D20,""))</f>
        <v>2118.2917547418947</v>
      </c>
      <c r="KM20" s="34">
        <f>IF(KL20&lt;&gt;"",HLOOKUP(COUNT($IN20:KL20)+1,$G$4:$EH$8,KM$14,0)*$D20,IF($C20=KM$17,$G$7*$D20,""))</f>
        <v>2012.3771670048004</v>
      </c>
      <c r="KN20" s="34">
        <f>IF(KM20&lt;&gt;"",HLOOKUP(COUNT($IN20:KM20)+1,$G$4:$EH$8,KN$14,0)*$D20,IF($C20=KN$17,$G$7*$D20,""))</f>
        <v>2112.9960253550403</v>
      </c>
      <c r="KO20" s="34">
        <f>IF(KN20&lt;&gt;"",HLOOKUP(COUNT($IN20:KN20)+1,$G$4:$EH$8,KO$14,0)*$D20,IF($C20=KO$17,$G$7*$D20,""))</f>
        <v>2218.6458266227924</v>
      </c>
      <c r="KP20" s="34">
        <f>IF(KO20&lt;&gt;"",HLOOKUP(COUNT($IN20:KO20)+1,$G$4:$EH$8,KP$14,0)*$D20,IF($C20=KP$17,$G$7*$D20,""))</f>
        <v>2329.5781179539326</v>
      </c>
      <c r="KQ20" s="34">
        <f>IF(KP20&lt;&gt;"",HLOOKUP(COUNT($IN20:KP20)+1,$G$4:$EH$8,KQ$14,0)*$D20,IF($C20=KQ$17,$G$7*$D20,""))</f>
        <v>2492.648586210707</v>
      </c>
      <c r="KR20" s="34">
        <f>IF(KQ20&lt;&gt;"",HLOOKUP(COUNT($IN20:KQ20)+1,$G$4:$EH$8,KR$14,0)*$D20,IF($C20=KR$17,$G$7*$D20,""))</f>
        <v>2243.3837275896362</v>
      </c>
      <c r="KS20" s="34">
        <f>IF(KR20&lt;&gt;"",HLOOKUP(COUNT($IN20:KR20)+1,$G$4:$EH$8,KS$14,0)*$D20,IF($C20=KS$17,$G$7*$D20,""))</f>
        <v>2019.045354830673</v>
      </c>
      <c r="KT20" s="34">
        <f>IF(KS20&lt;&gt;"",HLOOKUP(COUNT($IN20:KS20)+1,$G$4:$EH$8,KT$14,0)*$D20,IF($C20=KT$17,$G$7*$D20,""))</f>
        <v>2160.3785296688202</v>
      </c>
      <c r="KU20" s="34">
        <f>IF(KT20&lt;&gt;"",HLOOKUP(COUNT($IN20:KT20)+1,$G$4:$EH$8,KU$14,0)*$D20,IF($C20=KU$17,$G$7*$D20,""))</f>
        <v>2311.6050267456376</v>
      </c>
      <c r="KV20" s="34">
        <f>IF(KU20&lt;&gt;"",HLOOKUP(COUNT($IN20:KU20)+1,$G$4:$EH$8,KV$14,0)*$D20,IF($C20=KV$17,$G$7*$D20,""))</f>
        <v>2473.4173786178321</v>
      </c>
      <c r="KW20" s="34">
        <f>IF(KV20&lt;&gt;"",HLOOKUP(COUNT($IN20:KV20)+1,$G$4:$EH$8,KW$14,0)*$D20,IF($C20=KW$17,$G$7*$D20,""))</f>
        <v>2671.2907689072581</v>
      </c>
      <c r="KX20" s="34">
        <f>IF(KW20&lt;&gt;"",HLOOKUP(COUNT($IN20:KW20)+1,$G$4:$EH$8,KX$14,0)*$D20,IF($C20=KX$17,$G$7*$D20,""))</f>
        <v>1753.5425517189447</v>
      </c>
      <c r="KY20" s="34">
        <f>IF(KX20&lt;&gt;"",HLOOKUP(COUNT($IN20:KX20)+1,$G$4:$EH$8,KY$14,0)*$D20,IF($C20=KY$17,$G$7*$D20,""))</f>
        <v>1753.5425517189447</v>
      </c>
      <c r="KZ20" s="34">
        <f>IF(KY20&lt;&gt;"",HLOOKUP(COUNT($IN20:KY20)+1,$G$4:$EH$8,KZ$14,0)*$D20,IF($C20=KZ$17,$G$7*$D20,""))</f>
        <v>1753.5425517189447</v>
      </c>
      <c r="LA20" s="34">
        <f>IF(KZ20&lt;&gt;"",HLOOKUP(COUNT($IN20:KZ20)+1,$G$4:$EH$8,LA$14,0)*$D20,IF($C20=LA$17,$G$7*$D20,""))</f>
        <v>1753.5425517189447</v>
      </c>
      <c r="LB20" s="34">
        <f>IF(LA20&lt;&gt;"",HLOOKUP(COUNT($IN20:LA20)+1,$G$4:$EH$8,LB$14,0)*$D20,IF($C20=LB$17,$G$7*$D20,""))</f>
        <v>1753.5425517189447</v>
      </c>
      <c r="LC20" s="34">
        <f>IF(LB20&lt;&gt;"",HLOOKUP(COUNT($IN20:LB20)+1,$G$4:$EH$8,LC$14,0)*$D20,IF($C20=LC$17,$G$7*$D20,""))</f>
        <v>1753.5425517189447</v>
      </c>
      <c r="LD20" s="34">
        <f>IF(LC20&lt;&gt;"",HLOOKUP(COUNT($IN20:LC20)+1,$G$4:$EH$8,LD$14,0)*$D20,IF($C20=LD$17,$G$7*$D20,""))</f>
        <v>1753.5425517189447</v>
      </c>
      <c r="LE20" s="34">
        <f>IF(LD20&lt;&gt;"",HLOOKUP(COUNT($IN20:LD20)+1,$G$4:$EH$8,LE$14,0)*$D20,IF($C20=LE$17,$G$7*$D20,""))</f>
        <v>1753.5425517189447</v>
      </c>
      <c r="LF20" s="34">
        <f>IF(LE20&lt;&gt;"",HLOOKUP(COUNT($IN20:LE20)+1,$G$4:$EH$8,LF$14,0)*$D20,IF($C20=LF$17,$G$7*$D20,""))</f>
        <v>1753.5425517189447</v>
      </c>
      <c r="LG20" s="34">
        <f>IF(LF20&lt;&gt;"",HLOOKUP(COUNT($IN20:LF20)+1,$G$4:$EH$8,LG$14,0)*$D20,IF($C20=LG$17,$G$7*$D20,""))</f>
        <v>1753.5425517189447</v>
      </c>
      <c r="LH20" s="34">
        <f>IF(LG20&lt;&gt;"",HLOOKUP(COUNT($IN20:LG20)+1,$G$4:$EH$8,LH$14,0)*$D20,IF($C20=LH$17,$G$7*$D20,""))</f>
        <v>1753.5425517189447</v>
      </c>
      <c r="LI20" s="34">
        <f>IF(LH20&lt;&gt;"",HLOOKUP(COUNT($IN20:LH20)+1,$G$4:$EH$8,LI$14,0)*$D20,IF($C20=LI$17,$G$7*$D20,""))</f>
        <v>1753.5425517189447</v>
      </c>
      <c r="LJ20" s="34">
        <f>IF(LI20&lt;&gt;"",HLOOKUP(COUNT($IN20:LI20)+1,$G$4:$EH$8,LJ$14,0)*$D20,IF($C20=LJ$17,$G$7*$D20,""))</f>
        <v>1753.5425517189447</v>
      </c>
      <c r="LK20" s="34">
        <f>IF(LJ20&lt;&gt;"",HLOOKUP(COUNT($IN20:LJ20)+1,$G$4:$EH$8,LK$14,0)*$D20,IF($C20=LK$17,$G$7*$D20,""))</f>
        <v>1753.5425517189447</v>
      </c>
      <c r="LL20" s="34">
        <f>IF(LK20&lt;&gt;"",HLOOKUP(COUNT($IN20:LK20)+1,$G$4:$EH$8,LL$14,0)*$D20,IF($C20=LL$17,$G$7*$D20,""))</f>
        <v>1753.5425517189447</v>
      </c>
      <c r="LM20" s="34">
        <f>IF(LL20&lt;&gt;"",HLOOKUP(COUNT($IN20:LL20)+1,$G$4:$EH$8,LM$14,0)*$D20,IF($C20=LM$17,$G$7*$D20,""))</f>
        <v>1753.5425517189447</v>
      </c>
      <c r="LN20" s="34">
        <f>IF(LM20&lt;&gt;"",HLOOKUP(COUNT($IN20:LM20)+1,$G$4:$EH$8,LN$14,0)*$D20,IF($C20=LN$17,$G$7*$D20,""))</f>
        <v>1753.5425517189447</v>
      </c>
      <c r="LO20" s="34">
        <f>IF(LN20&lt;&gt;"",HLOOKUP(COUNT($IN20:LN20)+1,$G$4:$EH$8,LO$14,0)*$D20,IF($C20=LO$17,$G$7*$D20,""))</f>
        <v>1753.5425517189447</v>
      </c>
      <c r="LP20" s="34">
        <f>IF(LO20&lt;&gt;"",HLOOKUP(COUNT($IN20:LO20)+1,$G$4:$EH$8,LP$14,0)*$D20,IF($C20=LP$17,$G$7*$D20,""))</f>
        <v>1753.5425517189447</v>
      </c>
      <c r="LQ20" s="34">
        <f>IF(LP20&lt;&gt;"",HLOOKUP(COUNT($IN20:LP20)+1,$G$4:$EH$8,LQ$14,0)*$D20,IF($C20=LQ$17,$G$7*$D20,""))</f>
        <v>1753.5425517189447</v>
      </c>
      <c r="LR20" s="34">
        <f>IF(LQ20&lt;&gt;"",HLOOKUP(COUNT($IN20:LQ20)+1,$G$4:$EH$8,LR$14,0)*$D20,IF($C20=LR$17,$G$7*$D20,""))</f>
        <v>1753.5425517189447</v>
      </c>
      <c r="LS20" s="34">
        <f>IF(LR20&lt;&gt;"",HLOOKUP(COUNT($IN20:LR20)+1,$G$4:$EH$8,LS$14,0)*$D20,IF($C20=LS$17,$G$7*$D20,""))</f>
        <v>1753.5425517189447</v>
      </c>
      <c r="LT20" s="34">
        <f>IF(LS20&lt;&gt;"",HLOOKUP(COUNT($IN20:LS20)+1,$G$4:$EH$8,LT$14,0)*$D20,IF($C20=LT$17,$G$7*$D20,""))</f>
        <v>1753.5425517189447</v>
      </c>
      <c r="LU20" s="34">
        <f>IF(LT20&lt;&gt;"",HLOOKUP(COUNT($IN20:LT20)+1,$G$4:$EH$8,LU$14,0)*$D20,IF($C20=LU$17,$G$7*$D20,""))</f>
        <v>1753.5425517189447</v>
      </c>
      <c r="LV20" s="34">
        <f>IF(LU20&lt;&gt;"",HLOOKUP(COUNT($IN20:LU20)+1,$G$4:$EH$8,LV$14,0)*$D20,IF($C20=LV$17,$G$7*$D20,""))</f>
        <v>1753.5425517189447</v>
      </c>
      <c r="LW20" s="34">
        <f>IF(LV20&lt;&gt;"",HLOOKUP(COUNT($IN20:LV20)+1,$G$4:$EH$8,LW$14,0)*$D20,IF($C20=LW$17,$G$7*$D20,""))</f>
        <v>1753.5425517189447</v>
      </c>
      <c r="LX20" s="34">
        <f>IF(LW20&lt;&gt;"",HLOOKUP(COUNT($IN20:LW20)+1,$G$4:$EH$8,LX$14,0)*$D20,IF($C20=LX$17,$G$7*$D20,""))</f>
        <v>1753.5425517189447</v>
      </c>
      <c r="LY20" s="34">
        <f>IF(LX20&lt;&gt;"",HLOOKUP(COUNT($IN20:LX20)+1,$G$4:$EH$8,LY$14,0)*$D20,IF($C20=LY$17,$G$7*$D20,""))</f>
        <v>1753.5425517189447</v>
      </c>
      <c r="LZ20" s="34">
        <f>IF(LY20&lt;&gt;"",HLOOKUP(COUNT($IN20:LY20)+1,$G$4:$EH$8,LZ$14,0)*$D20,IF($C20=LZ$17,$G$7*$D20,""))</f>
        <v>1753.5425517189447</v>
      </c>
      <c r="MA20" s="34">
        <f>IF(LZ20&lt;&gt;"",HLOOKUP(COUNT($IN20:LZ20)+1,$G$4:$EH$8,MA$14,0)*$D20,IF($C20=MA$17,$G$7*$D20,""))</f>
        <v>1753.5425517189447</v>
      </c>
      <c r="MB20" s="34">
        <f>IF(MA20&lt;&gt;"",HLOOKUP(COUNT($IN20:MA20)+1,$G$4:$EH$8,MB$14,0)*$D20,IF($C20=MB$17,$G$7*$D20,""))</f>
        <v>1753.5425517189447</v>
      </c>
      <c r="MC20" s="34">
        <f>IF(MB20&lt;&gt;"",HLOOKUP(COUNT($IN20:MB20)+1,$G$4:$EH$8,MC$14,0)*$D20,IF($C20=MC$17,$G$7*$D20,""))</f>
        <v>1753.5425517189447</v>
      </c>
      <c r="MD20" s="34">
        <f>IF(MC20&lt;&gt;"",HLOOKUP(COUNT($IN20:MC20)+1,$G$4:$EH$8,MD$14,0)*$D20,IF($C20=MD$17,$G$7*$D20,""))</f>
        <v>1753.5425517189447</v>
      </c>
      <c r="ME20" s="34">
        <f>IF(MD20&lt;&gt;"",HLOOKUP(COUNT($IN20:MD20)+1,$G$4:$EH$8,ME$14,0)*$D20,IF($C20=ME$17,$G$7*$D20,""))</f>
        <v>1753.5425517189447</v>
      </c>
      <c r="MF20" s="34">
        <f>IF(ME20&lt;&gt;"",HLOOKUP(COUNT($IN20:ME20)+1,$G$4:$EH$8,MF$14,0)*$D20,IF($C20=MF$17,$G$7*$D20,""))</f>
        <v>1753.5425517189447</v>
      </c>
      <c r="MG20" s="34">
        <f>IF(MF20&lt;&gt;"",HLOOKUP(COUNT($IN20:MF20)+1,$G$4:$EH$8,MG$14,0)*$D20,IF($C20=MG$17,$G$7*$D20,""))</f>
        <v>1753.5425517189447</v>
      </c>
      <c r="MH20" s="34">
        <f>IF(MG20&lt;&gt;"",HLOOKUP(COUNT($IN20:MG20)+1,$G$4:$EH$8,MH$14,0)*$D20,IF($C20=MH$17,$G$7*$D20,""))</f>
        <v>1753.5425517189447</v>
      </c>
      <c r="MI20" s="34">
        <f>IF(MH20&lt;&gt;"",HLOOKUP(COUNT($IN20:MH20)+1,$G$4:$EH$8,MI$14,0)*$D20,IF($C20=MI$17,$G$7*$D20,""))</f>
        <v>1753.5425517189447</v>
      </c>
      <c r="MJ20" s="34">
        <f>IF(MI20&lt;&gt;"",HLOOKUP(COUNT($IN20:MI20)+1,$G$4:$EH$8,MJ$14,0)*$D20,IF($C20=MJ$17,$G$7*$D20,""))</f>
        <v>1753.5425517189447</v>
      </c>
      <c r="MK20" s="34">
        <f>IF(MJ20&lt;&gt;"",HLOOKUP(COUNT($IN20:MJ20)+1,$G$4:$EH$8,MK$14,0)*$D20,IF($C20=MK$17,$G$7*$D20,""))</f>
        <v>1753.5425517189447</v>
      </c>
      <c r="ML20" s="34">
        <f>IF(MK20&lt;&gt;"",HLOOKUP(COUNT($IN20:MK20)+1,$G$4:$EH$8,ML$14,0)*$D20,IF($C20=ML$17,$G$7*$D20,""))</f>
        <v>1753.5425517189447</v>
      </c>
      <c r="MM20" s="34">
        <f>IF(ML20&lt;&gt;"",HLOOKUP(COUNT($IN20:ML20)+1,$G$4:$EH$8,MM$14,0)*$D20,IF($C20=MM$17,$G$7*$D20,""))</f>
        <v>1753.5425517189447</v>
      </c>
      <c r="MN20" s="34">
        <f>IF(MM20&lt;&gt;"",HLOOKUP(COUNT($IN20:MM20)+1,$G$4:$EH$8,MN$14,0)*$D20,IF($C20=MN$17,$G$7*$D20,""))</f>
        <v>1753.5425517189447</v>
      </c>
      <c r="MO20" s="34">
        <f>IF(MN20&lt;&gt;"",HLOOKUP(COUNT($IN20:MN20)+1,$G$4:$EH$8,MO$14,0)*$D20,IF($C20=MO$17,$G$7*$D20,""))</f>
        <v>1753.5425517189447</v>
      </c>
      <c r="MP20" s="34">
        <f>IF(MO20&lt;&gt;"",HLOOKUP(COUNT($IN20:MO20)+1,$G$4:$EH$8,MP$14,0)*$D20,IF($C20=MP$17,$G$7*$D20,""))</f>
        <v>1753.5425517189447</v>
      </c>
      <c r="MQ20" s="34">
        <f>IF(MP20&lt;&gt;"",HLOOKUP(COUNT($IN20:MP20)+1,$G$4:$EH$8,MQ$14,0)*$D20,IF($C20=MQ$17,$G$7*$D20,""))</f>
        <v>1753.5425517189447</v>
      </c>
      <c r="MR20" s="34">
        <f>IF(MQ20&lt;&gt;"",HLOOKUP(COUNT($IN20:MQ20)+1,$G$4:$EH$8,MR$14,0)*$D20,IF($C20=MR$17,$G$7*$D20,""))</f>
        <v>1753.5425517189447</v>
      </c>
      <c r="MS20" s="34">
        <f>IF(MR20&lt;&gt;"",HLOOKUP(COUNT($IN20:MR20)+1,$G$4:$EH$8,MS$14,0)*$D20,IF($C20=MS$17,$G$7*$D20,""))</f>
        <v>1753.5425517189447</v>
      </c>
      <c r="MT20" s="34">
        <f>IF(MS20&lt;&gt;"",HLOOKUP(COUNT($IN20:MS20)+1,$G$4:$EH$8,MT$14,0)*$D20,IF($C20=MT$17,$G$7*$D20,""))</f>
        <v>1753.5425517189447</v>
      </c>
      <c r="MU20" s="34">
        <f>IF(MT20&lt;&gt;"",HLOOKUP(COUNT($IN20:MT20)+1,$G$4:$EH$8,MU$14,0)*$D20,IF($C20=MU$17,$G$7*$D20,""))</f>
        <v>1753.5425517189447</v>
      </c>
      <c r="MV20" s="34">
        <f>IF(MU20&lt;&gt;"",HLOOKUP(COUNT($IN20:MU20)+1,$G$4:$EH$8,MV$14,0)*$D20,IF($C20=MV$17,$G$7*$D20,""))</f>
        <v>1753.5425517189447</v>
      </c>
      <c r="MW20" s="34">
        <f>IF(MV20&lt;&gt;"",HLOOKUP(COUNT($IN20:MV20)+1,$G$4:$EH$8,MW$14,0)*$D20,IF($C20=MW$17,$G$7*$D20,""))</f>
        <v>1753.5425517189447</v>
      </c>
      <c r="MX20" s="34">
        <f>IF(MW20&lt;&gt;"",HLOOKUP(COUNT($IN20:MW20)+1,$G$4:$EH$8,MX$14,0)*$D20,IF($C20=MX$17,$G$7*$D20,""))</f>
        <v>1753.5425517189447</v>
      </c>
      <c r="MY20" s="34">
        <f>IF(MX20&lt;&gt;"",HLOOKUP(COUNT($IN20:MX20)+1,$G$4:$EH$8,MY$14,0)*$D20,IF($C20=MY$17,$G$7*$D20,""))</f>
        <v>1753.5425517189447</v>
      </c>
      <c r="MZ20" s="34">
        <f>IF(MY20&lt;&gt;"",HLOOKUP(COUNT($IN20:MY20)+1,$G$4:$EH$8,MZ$14,0)*$D20,IF($C20=MZ$17,$G$7*$D20,""))</f>
        <v>1753.5425517189447</v>
      </c>
      <c r="NA20" s="34">
        <f>IF(MZ20&lt;&gt;"",HLOOKUP(COUNT($IN20:MZ20)+1,$G$4:$EH$8,NA$14,0)*$D20,IF($C20=NA$17,$G$7*$D20,""))</f>
        <v>1753.5425517189447</v>
      </c>
      <c r="NB20" s="34">
        <f>IF(NA20&lt;&gt;"",HLOOKUP(COUNT($IN20:NA20)+1,$G$4:$EH$8,NB$14,0)*$D20,IF($C20=NB$17,$G$7*$D20,""))</f>
        <v>1753.5425517189447</v>
      </c>
      <c r="NC20" s="34">
        <f>IF(NB20&lt;&gt;"",HLOOKUP(COUNT($IN20:NB20)+1,$G$4:$EH$8,NC$14,0)*$D20,IF($C20=NC$17,$G$7*$D20,""))</f>
        <v>1753.5425517189447</v>
      </c>
      <c r="ND20" s="34">
        <f>IF(NC20&lt;&gt;"",HLOOKUP(COUNT($IN20:NC20)+1,$G$4:$EH$8,ND$14,0)*$D20,IF($C20=ND$17,$G$7*$D20,""))</f>
        <v>1753.5425517189447</v>
      </c>
      <c r="NF20" s="34" t="str">
        <f>IF(NE20&lt;&gt;"",HLOOKUP(COUNT($NE20:NE20)+1,$G$4:$EH$8,NF$14,0)*$D20,IF($C20=NF$17,$G$8*$D20,""))</f>
        <v/>
      </c>
      <c r="NG20" s="34">
        <f>IF(NF20&lt;&gt;"",HLOOKUP(COUNT($NE20:NF20)+1,$G$4:$EH$8,NG$14,0)*$D20,IF($C20=NG$17,$G$8*$D20,""))</f>
        <v>35000</v>
      </c>
      <c r="NH20" s="34">
        <f>IF(NG20&lt;&gt;"",HLOOKUP(COUNT($NE20:NG20)+1,$G$4:$EH$8,NH$14,0)*$D20,IF($C20=NH$17,$G$8*$D20,""))</f>
        <v>0</v>
      </c>
      <c r="NI20" s="34">
        <f>IF(NH20&lt;&gt;"",HLOOKUP(COUNT($NE20:NH20)+1,$G$4:$EH$8,NI$14,0)*$D20,IF($C20=NI$17,$G$8*$D20,""))</f>
        <v>0</v>
      </c>
      <c r="NJ20" s="34">
        <f>IF(NI20&lt;&gt;"",HLOOKUP(COUNT($NE20:NI20)+1,$G$4:$EH$8,NJ$14,0)*$D20,IF($C20=NJ$17,$G$8*$D20,""))</f>
        <v>0</v>
      </c>
      <c r="NK20" s="34">
        <f>IF(NJ20&lt;&gt;"",HLOOKUP(COUNT($NE20:NJ20)+1,$G$4:$EH$8,NK$14,0)*$D20,IF($C20=NK$17,$G$8*$D20,""))</f>
        <v>0</v>
      </c>
      <c r="NL20" s="34">
        <f>IF(NK20&lt;&gt;"",HLOOKUP(COUNT($NE20:NK20)+1,$G$4:$EH$8,NL$14,0)*$D20,IF($C20=NL$17,$G$8*$D20,""))</f>
        <v>0</v>
      </c>
      <c r="NM20" s="34">
        <f>IF(NL20&lt;&gt;"",HLOOKUP(COUNT($NE20:NL20)+1,$G$4:$EH$8,NM$14,0)*$D20,IF($C20=NM$17,$G$8*$D20,""))</f>
        <v>0</v>
      </c>
      <c r="NN20" s="34">
        <f>IF(NM20&lt;&gt;"",HLOOKUP(COUNT($NE20:NM20)+1,$G$4:$EH$8,NN$14,0)*$D20,IF($C20=NN$17,$G$8*$D20,""))</f>
        <v>0</v>
      </c>
      <c r="NO20" s="34">
        <f>IF(NN20&lt;&gt;"",HLOOKUP(COUNT($NE20:NN20)+1,$G$4:$EH$8,NO$14,0)*$D20,IF($C20=NO$17,$G$8*$D20,""))</f>
        <v>0</v>
      </c>
      <c r="NP20" s="34">
        <f>IF(NO20&lt;&gt;"",HLOOKUP(COUNT($NE20:NO20)+1,$G$4:$EH$8,NP$14,0)*$D20,IF($C20=NP$17,$G$8*$D20,""))</f>
        <v>0</v>
      </c>
      <c r="NQ20" s="34">
        <f>IF(NP20&lt;&gt;"",HLOOKUP(COUNT($NE20:NP20)+1,$G$4:$EH$8,NQ$14,0)*$D20,IF($C20=NQ$17,$G$8*$D20,""))</f>
        <v>0</v>
      </c>
      <c r="NR20" s="34">
        <f>IF(NQ20&lt;&gt;"",HLOOKUP(COUNT($NE20:NQ20)+1,$G$4:$EH$8,NR$14,0)*$D20,IF($C20=NR$17,$G$8*$D20,""))</f>
        <v>0</v>
      </c>
      <c r="NS20" s="34">
        <f>IF(NR20&lt;&gt;"",HLOOKUP(COUNT($NE20:NR20)+1,$G$4:$EH$8,NS$14,0)*$D20,IF($C20=NS$17,$G$8*$D20,""))</f>
        <v>0</v>
      </c>
      <c r="NT20" s="34">
        <f>IF(NS20&lt;&gt;"",HLOOKUP(COUNT($NE20:NS20)+1,$G$4:$EH$8,NT$14,0)*$D20,IF($C20=NT$17,$G$8*$D20,""))</f>
        <v>0</v>
      </c>
      <c r="NU20" s="34">
        <f>IF(NT20&lt;&gt;"",HLOOKUP(COUNT($NE20:NT20)+1,$G$4:$EH$8,NU$14,0)*$D20,IF($C20=NU$17,$G$8*$D20,""))</f>
        <v>0</v>
      </c>
      <c r="NV20" s="34">
        <f>IF(NU20&lt;&gt;"",HLOOKUP(COUNT($NE20:NU20)+1,$G$4:$EH$8,NV$14,0)*$D20,IF($C20=NV$17,$G$8*$D20,""))</f>
        <v>0</v>
      </c>
      <c r="NW20" s="34">
        <f>IF(NV20&lt;&gt;"",HLOOKUP(COUNT($NE20:NV20)+1,$G$4:$EH$8,NW$14,0)*$D20,IF($C20=NW$17,$G$8*$D20,""))</f>
        <v>0</v>
      </c>
      <c r="NX20" s="34">
        <f>IF(NW20&lt;&gt;"",HLOOKUP(COUNT($NE20:NW20)+1,$G$4:$EH$8,NX$14,0)*$D20,IF($C20=NX$17,$G$8*$D20,""))</f>
        <v>0</v>
      </c>
      <c r="NY20" s="34">
        <f>IF(NX20&lt;&gt;"",HLOOKUP(COUNT($NE20:NX20)+1,$G$4:$EH$8,NY$14,0)*$D20,IF($C20=NY$17,$G$8*$D20,""))</f>
        <v>0</v>
      </c>
      <c r="NZ20" s="34">
        <f>IF(NY20&lt;&gt;"",HLOOKUP(COUNT($NE20:NY20)+1,$G$4:$EH$8,NZ$14,0)*$D20,IF($C20=NZ$17,$G$8*$D20,""))</f>
        <v>0</v>
      </c>
      <c r="OA20" s="34">
        <f>IF(NZ20&lt;&gt;"",HLOOKUP(COUNT($NE20:NZ20)+1,$G$4:$EH$8,OA$14,0)*$D20,IF($C20=OA$17,$G$8*$D20,""))</f>
        <v>0</v>
      </c>
      <c r="OB20" s="34">
        <f>IF(OA20&lt;&gt;"",HLOOKUP(COUNT($NE20:OA20)+1,$G$4:$EH$8,OB$14,0)*$D20,IF($C20=OB$17,$G$8*$D20,""))</f>
        <v>0</v>
      </c>
      <c r="OC20" s="34">
        <f>IF(OB20&lt;&gt;"",HLOOKUP(COUNT($NE20:OB20)+1,$G$4:$EH$8,OC$14,0)*$D20,IF($C20=OC$17,$G$8*$D20,""))</f>
        <v>0</v>
      </c>
      <c r="OD20" s="34">
        <f>IF(OC20&lt;&gt;"",HLOOKUP(COUNT($NE20:OC20)+1,$G$4:$EH$8,OD$14,0)*$D20,IF($C20=OD$17,$G$8*$D20,""))</f>
        <v>0</v>
      </c>
      <c r="OE20" s="34">
        <f>IF(OD20&lt;&gt;"",HLOOKUP(COUNT($NE20:OD20)+1,$G$4:$EH$8,OE$14,0)*$D20,IF($C20=OE$17,$G$8*$D20,""))</f>
        <v>0</v>
      </c>
      <c r="OF20" s="34">
        <f>IF(OE20&lt;&gt;"",HLOOKUP(COUNT($NE20:OE20)+1,$G$4:$EH$8,OF$14,0)*$D20,IF($C20=OF$17,$G$8*$D20,""))</f>
        <v>0</v>
      </c>
      <c r="OG20" s="34">
        <f>IF(OF20&lt;&gt;"",HLOOKUP(COUNT($NE20:OF20)+1,$G$4:$EH$8,OG$14,0)*$D20,IF($C20=OG$17,$G$8*$D20,""))</f>
        <v>0</v>
      </c>
      <c r="OH20" s="34">
        <f>IF(OG20&lt;&gt;"",HLOOKUP(COUNT($NE20:OG20)+1,$G$4:$EH$8,OH$14,0)*$D20,IF($C20=OH$17,$G$8*$D20,""))</f>
        <v>0</v>
      </c>
      <c r="OI20" s="34">
        <f>IF(OH20&lt;&gt;"",HLOOKUP(COUNT($NE20:OH20)+1,$G$4:$EH$8,OI$14,0)*$D20,IF($C20=OI$17,$G$8*$D20,""))</f>
        <v>0</v>
      </c>
      <c r="OJ20" s="34">
        <f>IF(OI20&lt;&gt;"",HLOOKUP(COUNT($NE20:OI20)+1,$G$4:$EH$8,OJ$14,0)*$D20,IF($C20=OJ$17,$G$8*$D20,""))</f>
        <v>0</v>
      </c>
      <c r="OK20" s="34">
        <f>IF(OJ20&lt;&gt;"",HLOOKUP(COUNT($NE20:OJ20)+1,$G$4:$EH$8,OK$14,0)*$D20,IF($C20=OK$17,$G$8*$D20,""))</f>
        <v>0</v>
      </c>
      <c r="OL20" s="34">
        <f>IF(OK20&lt;&gt;"",HLOOKUP(COUNT($NE20:OK20)+1,$G$4:$EH$8,OL$14,0)*$D20,IF($C20=OL$17,$G$8*$D20,""))</f>
        <v>0</v>
      </c>
      <c r="OM20" s="34">
        <f>IF(OL20&lt;&gt;"",HLOOKUP(COUNT($NE20:OL20)+1,$G$4:$EH$8,OM$14,0)*$D20,IF($C20=OM$17,$G$8*$D20,""))</f>
        <v>0</v>
      </c>
      <c r="ON20" s="34">
        <f>IF(OM20&lt;&gt;"",HLOOKUP(COUNT($NE20:OM20)+1,$G$4:$EH$8,ON$14,0)*$D20,IF($C20=ON$17,$G$8*$D20,""))</f>
        <v>0</v>
      </c>
      <c r="OO20" s="34">
        <f>IF(ON20&lt;&gt;"",HLOOKUP(COUNT($NE20:ON20)+1,$G$4:$EH$8,OO$14,0)*$D20,IF($C20=OO$17,$G$8*$D20,""))</f>
        <v>0</v>
      </c>
      <c r="OP20" s="34">
        <f>IF(OO20&lt;&gt;"",HLOOKUP(COUNT($NE20:OO20)+1,$G$4:$EH$8,OP$14,0)*$D20,IF($C20=OP$17,$G$8*$D20,""))</f>
        <v>0</v>
      </c>
      <c r="OQ20" s="34">
        <f>IF(OP20&lt;&gt;"",HLOOKUP(COUNT($NE20:OP20)+1,$G$4:$EH$8,OQ$14,0)*$D20,IF($C20=OQ$17,$G$8*$D20,""))</f>
        <v>0</v>
      </c>
      <c r="OR20" s="34">
        <f>IF(OQ20&lt;&gt;"",HLOOKUP(COUNT($NE20:OQ20)+1,$G$4:$EH$8,OR$14,0)*$D20,IF($C20=OR$17,$G$8*$D20,""))</f>
        <v>0</v>
      </c>
      <c r="OS20" s="34">
        <f>IF(OR20&lt;&gt;"",HLOOKUP(COUNT($NE20:OR20)+1,$G$4:$EH$8,OS$14,0)*$D20,IF($C20=OS$17,$G$8*$D20,""))</f>
        <v>0</v>
      </c>
      <c r="OT20" s="34">
        <f>IF(OS20&lt;&gt;"",HLOOKUP(COUNT($NE20:OS20)+1,$G$4:$EH$8,OT$14,0)*$D20,IF($C20=OT$17,$G$8*$D20,""))</f>
        <v>0</v>
      </c>
      <c r="OU20" s="34">
        <f>IF(OT20&lt;&gt;"",HLOOKUP(COUNT($NE20:OT20)+1,$G$4:$EH$8,OU$14,0)*$D20,IF($C20=OU$17,$G$8*$D20,""))</f>
        <v>0</v>
      </c>
      <c r="OV20" s="34">
        <f>IF(OU20&lt;&gt;"",HLOOKUP(COUNT($NE20:OU20)+1,$G$4:$EH$8,OV$14,0)*$D20,IF($C20=OV$17,$G$8*$D20,""))</f>
        <v>0</v>
      </c>
      <c r="OW20" s="34">
        <f>IF(OV20&lt;&gt;"",HLOOKUP(COUNT($NE20:OV20)+1,$G$4:$EH$8,OW$14,0)*$D20,IF($C20=OW$17,$G$8*$D20,""))</f>
        <v>0</v>
      </c>
      <c r="OX20" s="34">
        <f>IF(OW20&lt;&gt;"",HLOOKUP(COUNT($NE20:OW20)+1,$G$4:$EH$8,OX$14,0)*$D20,IF($C20=OX$17,$G$8*$D20,""))</f>
        <v>0</v>
      </c>
      <c r="OY20" s="34">
        <f>IF(OX20&lt;&gt;"",HLOOKUP(COUNT($NE20:OX20)+1,$G$4:$EH$8,OY$14,0)*$D20,IF($C20=OY$17,$G$8*$D20,""))</f>
        <v>0</v>
      </c>
      <c r="OZ20" s="34">
        <f>IF(OY20&lt;&gt;"",HLOOKUP(COUNT($NE20:OY20)+1,$G$4:$EH$8,OZ$14,0)*$D20,IF($C20=OZ$17,$G$8*$D20,""))</f>
        <v>0</v>
      </c>
      <c r="PA20" s="34">
        <f>IF(OZ20&lt;&gt;"",HLOOKUP(COUNT($NE20:OZ20)+1,$G$4:$EH$8,PA$14,0)*$D20,IF($C20=PA$17,$G$8*$D20,""))</f>
        <v>0</v>
      </c>
      <c r="PB20" s="34">
        <f>IF(PA20&lt;&gt;"",HLOOKUP(COUNT($NE20:PA20)+1,$G$4:$EH$8,PB$14,0)*$D20,IF($C20=PB$17,$G$8*$D20,""))</f>
        <v>0</v>
      </c>
      <c r="PC20" s="34">
        <f>IF(PB20&lt;&gt;"",HLOOKUP(COUNT($NE20:PB20)+1,$G$4:$EH$8,PC$14,0)*$D20,IF($C20=PC$17,$G$8*$D20,""))</f>
        <v>0</v>
      </c>
      <c r="PD20" s="34">
        <f>IF(PC20&lt;&gt;"",HLOOKUP(COUNT($NE20:PC20)+1,$G$4:$EH$8,PD$14,0)*$D20,IF($C20=PD$17,$G$8*$D20,""))</f>
        <v>0</v>
      </c>
      <c r="PE20" s="34">
        <f>IF(PD20&lt;&gt;"",HLOOKUP(COUNT($NE20:PD20)+1,$G$4:$EH$8,PE$14,0)*$D20,IF($C20=PE$17,$G$8*$D20,""))</f>
        <v>0</v>
      </c>
      <c r="PF20" s="34">
        <f>IF(PE20&lt;&gt;"",HLOOKUP(COUNT($NE20:PE20)+1,$G$4:$EH$8,PF$14,0)*$D20,IF($C20=PF$17,$G$8*$D20,""))</f>
        <v>0</v>
      </c>
      <c r="PG20" s="34">
        <f>IF(PF20&lt;&gt;"",HLOOKUP(COUNT($NE20:PF20)+1,$G$4:$EH$8,PG$14,0)*$D20,IF($C20=PG$17,$G$8*$D20,""))</f>
        <v>0</v>
      </c>
      <c r="PH20" s="34">
        <f>IF(PG20&lt;&gt;"",HLOOKUP(COUNT($NE20:PG20)+1,$G$4:$EH$8,PH$14,0)*$D20,IF($C20=PH$17,$G$8*$D20,""))</f>
        <v>0</v>
      </c>
      <c r="PI20" s="34">
        <f>IF(PH20&lt;&gt;"",HLOOKUP(COUNT($NE20:PH20)+1,$G$4:$EH$8,PI$14,0)*$D20,IF($C20=PI$17,$G$8*$D20,""))</f>
        <v>0</v>
      </c>
      <c r="PJ20" s="34">
        <f>IF(PI20&lt;&gt;"",HLOOKUP(COUNT($NE20:PI20)+1,$G$4:$EH$8,PJ$14,0)*$D20,IF($C20=PJ$17,$G$8*$D20,""))</f>
        <v>0</v>
      </c>
      <c r="PK20" s="34">
        <f>IF(PJ20&lt;&gt;"",HLOOKUP(COUNT($NE20:PJ20)+1,$G$4:$EH$8,PK$14,0)*$D20,IF($C20=PK$17,$G$8*$D20,""))</f>
        <v>0</v>
      </c>
      <c r="PL20" s="34">
        <f>IF(PK20&lt;&gt;"",HLOOKUP(COUNT($NE20:PK20)+1,$G$4:$EH$8,PL$14,0)*$D20,IF($C20=PL$17,$G$8*$D20,""))</f>
        <v>0</v>
      </c>
      <c r="PM20" s="34">
        <f>IF(PL20&lt;&gt;"",HLOOKUP(COUNT($NE20:PL20)+1,$G$4:$EH$8,PM$14,0)*$D20,IF($C20=PM$17,$G$8*$D20,""))</f>
        <v>0</v>
      </c>
      <c r="PN20" s="34">
        <f>IF(PM20&lt;&gt;"",HLOOKUP(COUNT($NE20:PM20)+1,$G$4:$EH$8,PN$14,0)*$D20,IF($C20=PN$17,$G$8*$D20,""))</f>
        <v>0</v>
      </c>
      <c r="PO20" s="34">
        <f>IF(PN20&lt;&gt;"",HLOOKUP(COUNT($NE20:PN20)+1,$G$4:$EH$8,PO$14,0)*$D20,IF($C20=PO$17,$G$8*$D20,""))</f>
        <v>0</v>
      </c>
      <c r="PP20" s="34">
        <f>IF(PO20&lt;&gt;"",HLOOKUP(COUNT($NE20:PO20)+1,$G$4:$EH$8,PP$14,0)*$D20,IF($C20=PP$17,$G$8*$D20,""))</f>
        <v>0</v>
      </c>
      <c r="PQ20" s="34">
        <f>IF(PP20&lt;&gt;"",HLOOKUP(COUNT($NE20:PP20)+1,$G$4:$EH$8,PQ$14,0)*$D20,IF($C20=PQ$17,$G$8*$D20,""))</f>
        <v>0</v>
      </c>
      <c r="PR20" s="34">
        <f>IF(PQ20&lt;&gt;"",HLOOKUP(COUNT($NE20:PQ20)+1,$G$4:$EH$8,PR$14,0)*$D20,IF($C20=PR$17,$G$8*$D20,""))</f>
        <v>0</v>
      </c>
      <c r="PS20" s="34">
        <f>IF(PR20&lt;&gt;"",HLOOKUP(COUNT($NE20:PR20)+1,$G$4:$EH$8,PS$14,0)*$D20,IF($C20=PS$17,$G$8*$D20,""))</f>
        <v>0</v>
      </c>
      <c r="PT20" s="34">
        <f>IF(PS20&lt;&gt;"",HLOOKUP(COUNT($NE20:PS20)+1,$G$4:$EH$8,PT$14,0)*$D20,IF($C20=PT$17,$G$8*$D20,""))</f>
        <v>0</v>
      </c>
      <c r="PU20" s="34">
        <f>IF(PT20&lt;&gt;"",HLOOKUP(COUNT($NE20:PT20)+1,$G$4:$EH$8,PU$14,0)*$D20,IF($C20=PU$17,$G$8*$D20,""))</f>
        <v>0</v>
      </c>
      <c r="PV20" s="34">
        <f>IF(PU20&lt;&gt;"",HLOOKUP(COUNT($NE20:PU20)+1,$G$4:$EH$8,PV$14,0)*$D20,IF($C20=PV$17,$G$8*$D20,""))</f>
        <v>0</v>
      </c>
      <c r="PW20" s="34">
        <f>IF(PV20&lt;&gt;"",HLOOKUP(COUNT($NE20:PV20)+1,$G$4:$EH$8,PW$14,0)*$D20,IF($C20=PW$17,$G$8*$D20,""))</f>
        <v>0</v>
      </c>
      <c r="PX20" s="34">
        <f>IF(PW20&lt;&gt;"",HLOOKUP(COUNT($NE20:PW20)+1,$G$4:$EH$8,PX$14,0)*$D20,IF($C20=PX$17,$G$8*$D20,""))</f>
        <v>0</v>
      </c>
      <c r="PY20" s="34">
        <f>IF(PX20&lt;&gt;"",HLOOKUP(COUNT($NE20:PX20)+1,$G$4:$EH$8,PY$14,0)*$D20,IF($C20=PY$17,$G$8*$D20,""))</f>
        <v>0</v>
      </c>
      <c r="PZ20" s="34">
        <f>IF(PY20&lt;&gt;"",HLOOKUP(COUNT($NE20:PY20)+1,$G$4:$EH$8,PZ$14,0)*$D20,IF($C20=PZ$17,$G$8*$D20,""))</f>
        <v>0</v>
      </c>
      <c r="QA20" s="34">
        <f>IF(PZ20&lt;&gt;"",HLOOKUP(COUNT($NE20:PZ20)+1,$G$4:$EH$8,QA$14,0)*$D20,IF($C20=QA$17,$G$8*$D20,""))</f>
        <v>0</v>
      </c>
      <c r="QB20" s="34">
        <f>IF(QA20&lt;&gt;"",HLOOKUP(COUNT($NE20:QA20)+1,$G$4:$EH$8,QB$14,0)*$D20,IF($C20=QB$17,$G$8*$D20,""))</f>
        <v>0</v>
      </c>
      <c r="QC20" s="34">
        <f>IF(QB20&lt;&gt;"",HLOOKUP(COUNT($NE20:QB20)+1,$G$4:$EH$8,QC$14,0)*$D20,IF($C20=QC$17,$G$8*$D20,""))</f>
        <v>0</v>
      </c>
      <c r="QD20" s="34">
        <f>IF(QC20&lt;&gt;"",HLOOKUP(COUNT($NE20:QC20)+1,$G$4:$EH$8,QD$14,0)*$D20,IF($C20=QD$17,$G$8*$D20,""))</f>
        <v>0</v>
      </c>
      <c r="QE20" s="34">
        <f>IF(QD20&lt;&gt;"",HLOOKUP(COUNT($NE20:QD20)+1,$G$4:$EH$8,QE$14,0)*$D20,IF($C20=QE$17,$G$8*$D20,""))</f>
        <v>0</v>
      </c>
      <c r="QF20" s="34">
        <f>IF(QE20&lt;&gt;"",HLOOKUP(COUNT($NE20:QE20)+1,$G$4:$EH$8,QF$14,0)*$D20,IF($C20=QF$17,$G$8*$D20,""))</f>
        <v>0</v>
      </c>
      <c r="QG20" s="34">
        <f>IF(QF20&lt;&gt;"",HLOOKUP(COUNT($NE20:QF20)+1,$G$4:$EH$8,QG$14,0)*$D20,IF($C20=QG$17,$G$8*$D20,""))</f>
        <v>0</v>
      </c>
      <c r="QH20" s="34">
        <f>IF(QG20&lt;&gt;"",HLOOKUP(COUNT($NE20:QG20)+1,$G$4:$EH$8,QH$14,0)*$D20,IF($C20=QH$17,$G$8*$D20,""))</f>
        <v>0</v>
      </c>
      <c r="QI20" s="34">
        <f>IF(QH20&lt;&gt;"",HLOOKUP(COUNT($NE20:QH20)+1,$G$4:$EH$8,QI$14,0)*$D20,IF($C20=QI$17,$G$8*$D20,""))</f>
        <v>0</v>
      </c>
      <c r="QJ20" s="34">
        <f>IF(QI20&lt;&gt;"",HLOOKUP(COUNT($NE20:QI20)+1,$G$4:$EH$8,QJ$14,0)*$D20,IF($C20=QJ$17,$G$8*$D20,""))</f>
        <v>0</v>
      </c>
      <c r="QK20" s="34">
        <f>IF(QJ20&lt;&gt;"",HLOOKUP(COUNT($NE20:QJ20)+1,$G$4:$EH$8,QK$14,0)*$D20,IF($C20=QK$17,$G$8*$D20,""))</f>
        <v>0</v>
      </c>
      <c r="QL20" s="34">
        <f>IF(QK20&lt;&gt;"",HLOOKUP(COUNT($NE20:QK20)+1,$G$4:$EH$8,QL$14,0)*$D20,IF($C20=QL$17,$G$8*$D20,""))</f>
        <v>0</v>
      </c>
      <c r="QM20" s="34">
        <f>IF(QL20&lt;&gt;"",HLOOKUP(COUNT($NE20:QL20)+1,$G$4:$EH$8,QM$14,0)*$D20,IF($C20=QM$17,$G$8*$D20,""))</f>
        <v>0</v>
      </c>
      <c r="QN20" s="34">
        <f>IF(QM20&lt;&gt;"",HLOOKUP(COUNT($NE20:QM20)+1,$G$4:$EH$8,QN$14,0)*$D20,IF($C20=QN$17,$G$8*$D20,""))</f>
        <v>0</v>
      </c>
      <c r="QO20" s="34">
        <f>IF(QN20&lt;&gt;"",HLOOKUP(COUNT($NE20:QN20)+1,$G$4:$EH$8,QO$14,0)*$D20,IF($C20=QO$17,$G$8*$D20,""))</f>
        <v>0</v>
      </c>
      <c r="QP20" s="34">
        <f>IF(QO20&lt;&gt;"",HLOOKUP(COUNT($NE20:QO20)+1,$G$4:$EH$8,QP$14,0)*$D20,IF($C20=QP$17,$G$8*$D20,""))</f>
        <v>0</v>
      </c>
      <c r="QQ20" s="34">
        <f>IF(QP20&lt;&gt;"",HLOOKUP(COUNT($NE20:QP20)+1,$G$4:$EH$8,QQ$14,0)*$D20,IF($C20=QQ$17,$G$8*$D20,""))</f>
        <v>0</v>
      </c>
      <c r="QR20" s="34">
        <f>IF(QQ20&lt;&gt;"",HLOOKUP(COUNT($NE20:QQ20)+1,$G$4:$EH$8,QR$14,0)*$D20,IF($C20=QR$17,$G$8*$D20,""))</f>
        <v>0</v>
      </c>
      <c r="QS20" s="34">
        <f>IF(QR20&lt;&gt;"",HLOOKUP(COUNT($NE20:QR20)+1,$G$4:$EH$8,QS$14,0)*$D20,IF($C20=QS$17,$G$8*$D20,""))</f>
        <v>0</v>
      </c>
      <c r="QT20" s="34">
        <f>IF(QS20&lt;&gt;"",HLOOKUP(COUNT($NE20:QS20)+1,$G$4:$EH$8,QT$14,0)*$D20,IF($C20=QT$17,$G$8*$D20,""))</f>
        <v>0</v>
      </c>
      <c r="QU20" s="34">
        <f>IF(QT20&lt;&gt;"",HLOOKUP(COUNT($NE20:QT20)+1,$G$4:$EH$8,QU$14,0)*$D20,IF($C20=QU$17,$G$8*$D20,""))</f>
        <v>0</v>
      </c>
      <c r="QV20" s="34">
        <f>IF(QU20&lt;&gt;"",HLOOKUP(COUNT($NE20:QU20)+1,$G$4:$EH$8,QV$14,0)*$D20,IF($C20=QV$17,$G$8*$D20,""))</f>
        <v>0</v>
      </c>
      <c r="QW20" s="34">
        <f>IF(QV20&lt;&gt;"",HLOOKUP(COUNT($NE20:QV20)+1,$G$4:$EH$8,QW$14,0)*$D20,IF($C20=QW$17,$G$8*$D20,""))</f>
        <v>0</v>
      </c>
      <c r="QX20" s="34">
        <f>IF(QW20&lt;&gt;"",HLOOKUP(COUNT($NE20:QW20)+1,$G$4:$EH$8,QX$14,0)*$D20,IF($C20=QX$17,$G$8*$D20,""))</f>
        <v>0</v>
      </c>
      <c r="QY20" s="34">
        <f>IF(QX20&lt;&gt;"",HLOOKUP(COUNT($NE20:QX20)+1,$G$4:$EH$8,QY$14,0)*$D20,IF($C20=QY$17,$G$8*$D20,""))</f>
        <v>0</v>
      </c>
      <c r="QZ20" s="34">
        <f>IF(QY20&lt;&gt;"",HLOOKUP(COUNT($NE20:QY20)+1,$G$4:$EH$8,QZ$14,0)*$D20,IF($C20=QZ$17,$G$8*$D20,""))</f>
        <v>0</v>
      </c>
      <c r="RA20" s="34">
        <f>IF(QZ20&lt;&gt;"",HLOOKUP(COUNT($NE20:QZ20)+1,$G$4:$EH$8,RA$14,0)*$D20,IF($C20=RA$17,$G$8*$D20,""))</f>
        <v>0</v>
      </c>
      <c r="RB20" s="34">
        <f>IF(RA20&lt;&gt;"",HLOOKUP(COUNT($NE20:RA20)+1,$G$4:$EH$8,RB$14,0)*$D20,IF($C20=RB$17,$G$8*$D20,""))</f>
        <v>0</v>
      </c>
      <c r="RC20" s="34">
        <f>IF(RB20&lt;&gt;"",HLOOKUP(COUNT($NE20:RB20)+1,$G$4:$EH$8,RC$14,0)*$D20,IF($C20=RC$17,$G$8*$D20,""))</f>
        <v>0</v>
      </c>
      <c r="RD20" s="34">
        <f>IF(RC20&lt;&gt;"",HLOOKUP(COUNT($NE20:RC20)+1,$G$4:$EH$8,RD$14,0)*$D20,IF($C20=RD$17,$G$8*$D20,""))</f>
        <v>0</v>
      </c>
      <c r="RE20" s="34">
        <f>IF(RD20&lt;&gt;"",HLOOKUP(COUNT($NE20:RD20)+1,$G$4:$EH$8,RE$14,0)*$D20,IF($C20=RE$17,$G$8*$D20,""))</f>
        <v>0</v>
      </c>
      <c r="RF20" s="34">
        <f>IF(RE20&lt;&gt;"",HLOOKUP(COUNT($NE20:RE20)+1,$G$4:$EH$8,RF$14,0)*$D20,IF($C20=RF$17,$G$8*$D20,""))</f>
        <v>0</v>
      </c>
      <c r="RG20" s="34">
        <f>IF(RF20&lt;&gt;"",HLOOKUP(COUNT($NE20:RF20)+1,$G$4:$EH$8,RG$14,0)*$D20,IF($C20=RG$17,$G$8*$D20,""))</f>
        <v>0</v>
      </c>
      <c r="RH20" s="34">
        <f>IF(RG20&lt;&gt;"",HLOOKUP(COUNT($NE20:RG20)+1,$G$4:$EH$8,RH$14,0)*$D20,IF($C20=RH$17,$G$8*$D20,""))</f>
        <v>0</v>
      </c>
      <c r="RI20" s="34">
        <f>IF(RH20&lt;&gt;"",HLOOKUP(COUNT($NE20:RH20)+1,$G$4:$EH$8,RI$14,0)*$D20,IF($C20=RI$17,$G$8*$D20,""))</f>
        <v>0</v>
      </c>
      <c r="RJ20" s="34">
        <f>IF(RI20&lt;&gt;"",HLOOKUP(COUNT($NE20:RI20)+1,$G$4:$EH$8,RJ$14,0)*$D20,IF($C20=RJ$17,$G$8*$D20,""))</f>
        <v>0</v>
      </c>
      <c r="RK20" s="34">
        <f>IF(RJ20&lt;&gt;"",HLOOKUP(COUNT($NE20:RJ20)+1,$G$4:$EH$8,RK$14,0)*$D20,IF($C20=RK$17,$G$8*$D20,""))</f>
        <v>0</v>
      </c>
      <c r="RL20" s="34">
        <f>IF(RK20&lt;&gt;"",HLOOKUP(COUNT($NE20:RK20)+1,$G$4:$EH$8,RL$14,0)*$D20,IF($C20=RL$17,$G$8*$D20,""))</f>
        <v>0</v>
      </c>
      <c r="RM20" s="34">
        <f>IF(RL20&lt;&gt;"",HLOOKUP(COUNT($NE20:RL20)+1,$G$4:$EH$8,RM$14,0)*$D20,IF($C20=RM$17,$G$8*$D20,""))</f>
        <v>0</v>
      </c>
      <c r="RN20" s="34">
        <f>IF(RM20&lt;&gt;"",HLOOKUP(COUNT($NE20:RM20)+1,$G$4:$EH$8,RN$14,0)*$D20,IF($C20=RN$17,$G$8*$D20,""))</f>
        <v>0</v>
      </c>
      <c r="RO20" s="34">
        <f>IF(RN20&lt;&gt;"",HLOOKUP(COUNT($NE20:RN20)+1,$G$4:$EH$8,RO$14,0)*$D20,IF($C20=RO$17,$G$8*$D20,""))</f>
        <v>0</v>
      </c>
      <c r="RP20" s="34">
        <f>IF(RO20&lt;&gt;"",HLOOKUP(COUNT($NE20:RO20)+1,$G$4:$EH$8,RP$14,0)*$D20,IF($C20=RP$17,$G$8*$D20,""))</f>
        <v>0</v>
      </c>
      <c r="RQ20" s="34">
        <f>IF(RP20&lt;&gt;"",HLOOKUP(COUNT($NE20:RP20)+1,$G$4:$EH$8,RQ$14,0)*$D20,IF($C20=RQ$17,$G$8*$D20,""))</f>
        <v>0</v>
      </c>
      <c r="RR20" s="34">
        <f>IF(RQ20&lt;&gt;"",HLOOKUP(COUNT($NE20:RQ20)+1,$G$4:$EH$8,RR$14,0)*$D20,IF($C20=RR$17,$G$8*$D20,""))</f>
        <v>0</v>
      </c>
      <c r="RS20" s="34">
        <f>IF(RR20&lt;&gt;"",HLOOKUP(COUNT($NE20:RR20)+1,$G$4:$EH$8,RS$14,0)*$D20,IF($C20=RS$17,$G$8*$D20,""))</f>
        <v>0</v>
      </c>
      <c r="RT20" s="34">
        <f>IF(RS20&lt;&gt;"",HLOOKUP(COUNT($NE20:RS20)+1,$G$4:$EH$8,RT$14,0)*$D20,IF($C20=RT$17,$G$8*$D20,""))</f>
        <v>0</v>
      </c>
      <c r="RU20" s="34">
        <f>IF(RT20&lt;&gt;"",HLOOKUP(COUNT($NE20:RT20)+1,$G$4:$EH$8,RU$14,0)*$D20,IF($C20=RU$17,$G$8*$D20,""))</f>
        <v>0</v>
      </c>
      <c r="RW20" s="34" t="str">
        <f>IF(RV20&lt;&gt;"",HLOOKUP(COUNT($RV20:RV20)+1,$G$4:$EH$9,RW$14,0)*$D20,IF($C20=RW$17,$G$9*$D20,""))</f>
        <v/>
      </c>
      <c r="RX20" s="34">
        <f>IF(RW20&lt;&gt;"",HLOOKUP(COUNT($RV20:RW20)+1,$G$4:$EH$9,RX$14,0)*$D20,IF($C20=RX$17,$G$9*$D20,""))</f>
        <v>2900</v>
      </c>
      <c r="RY20" s="34">
        <f>IF(RX20&lt;&gt;"",HLOOKUP(COUNT($RV20:RX20)+1,$G$4:$EH$9,RY$14,0)*$D20,IF($C20=RY$17,$G$9*$D20,""))</f>
        <v>0</v>
      </c>
      <c r="RZ20" s="34">
        <f>IF(RY20&lt;&gt;"",HLOOKUP(COUNT($RV20:RY20)+1,$G$4:$EH$9,RZ$14,0)*$D20,IF($C20=RZ$17,$G$9*$D20,""))</f>
        <v>0</v>
      </c>
      <c r="SA20" s="34">
        <f>IF(RZ20&lt;&gt;"",HLOOKUP(COUNT($RV20:RZ20)+1,$G$4:$EH$9,SA$14,0)*$D20,IF($C20=SA$17,$G$9*$D20,""))</f>
        <v>0</v>
      </c>
      <c r="SB20" s="34">
        <f>IF(SA20&lt;&gt;"",HLOOKUP(COUNT($RV20:SA20)+1,$G$4:$EH$9,SB$14,0)*$D20,IF($C20=SB$17,$G$9*$D20,""))</f>
        <v>0</v>
      </c>
      <c r="SC20" s="34">
        <f>IF(SB20&lt;&gt;"",HLOOKUP(COUNT($RV20:SB20)+1,$G$4:$EH$9,SC$14,0)*$D20,IF($C20=SC$17,$G$9*$D20,""))</f>
        <v>0</v>
      </c>
      <c r="SD20" s="34">
        <f>IF(SC20&lt;&gt;"",HLOOKUP(COUNT($RV20:SC20)+1,$G$4:$EH$9,SD$14,0)*$D20,IF($C20=SD$17,$G$9*$D20,""))</f>
        <v>0</v>
      </c>
      <c r="SE20" s="34">
        <f>IF(SD20&lt;&gt;"",HLOOKUP(COUNT($RV20:SD20)+1,$G$4:$EH$9,SE$14,0)*$D20,IF($C20=SE$17,$G$9*$D20,""))</f>
        <v>0</v>
      </c>
      <c r="SF20" s="34">
        <f>IF(SE20&lt;&gt;"",HLOOKUP(COUNT($RV20:SE20)+1,$G$4:$EH$9,SF$14,0)*$D20,IF($C20=SF$17,$G$9*$D20,""))</f>
        <v>0</v>
      </c>
      <c r="SG20" s="34">
        <f>IF(SF20&lt;&gt;"",HLOOKUP(COUNT($RV20:SF20)+1,$G$4:$EH$9,SG$14,0)*$D20,IF($C20=SG$17,$G$9*$D20,""))</f>
        <v>0</v>
      </c>
      <c r="SH20" s="34">
        <f>IF(SG20&lt;&gt;"",HLOOKUP(COUNT($RV20:SG20)+1,$G$4:$EH$9,SH$14,0)*$D20,IF($C20=SH$17,$G$9*$D20,""))</f>
        <v>0</v>
      </c>
      <c r="SI20" s="34">
        <f>IF(SH20&lt;&gt;"",HLOOKUP(COUNT($RV20:SH20)+1,$G$4:$EH$9,SI$14,0)*$D20,IF($C20=SI$17,$G$9*$D20,""))</f>
        <v>0</v>
      </c>
      <c r="SJ20" s="34">
        <f>IF(SI20&lt;&gt;"",HLOOKUP(COUNT($RV20:SI20)+1,$G$4:$EH$9,SJ$14,0)*$D20,IF($C20=SJ$17,$G$9*$D20,""))</f>
        <v>0</v>
      </c>
      <c r="SK20" s="34">
        <f>IF(SJ20&lt;&gt;"",HLOOKUP(COUNT($RV20:SJ20)+1,$G$4:$EH$9,SK$14,0)*$D20,IF($C20=SK$17,$G$9*$D20,""))</f>
        <v>0</v>
      </c>
      <c r="SL20" s="34">
        <f>IF(SK20&lt;&gt;"",HLOOKUP(COUNT($RV20:SK20)+1,$G$4:$EH$9,SL$14,0)*$D20,IF($C20=SL$17,$G$9*$D20,""))</f>
        <v>0</v>
      </c>
      <c r="SM20" s="34">
        <f>IF(SL20&lt;&gt;"",HLOOKUP(COUNT($RV20:SL20)+1,$G$4:$EH$9,SM$14,0)*$D20,IF($C20=SM$17,$G$9*$D20,""))</f>
        <v>0</v>
      </c>
      <c r="SN20" s="34">
        <f>IF(SM20&lt;&gt;"",HLOOKUP(COUNT($RV20:SM20)+1,$G$4:$EH$9,SN$14,0)*$D20,IF($C20=SN$17,$G$9*$D20,""))</f>
        <v>0</v>
      </c>
      <c r="SO20" s="34">
        <f>IF(SN20&lt;&gt;"",HLOOKUP(COUNT($RV20:SN20)+1,$G$4:$EH$9,SO$14,0)*$D20,IF($C20=SO$17,$G$9*$D20,""))</f>
        <v>0</v>
      </c>
      <c r="SP20" s="34">
        <f>IF(SO20&lt;&gt;"",HLOOKUP(COUNT($RV20:SO20)+1,$G$4:$EH$9,SP$14,0)*$D20,IF($C20=SP$17,$G$9*$D20,""))</f>
        <v>0</v>
      </c>
      <c r="SQ20" s="34">
        <f>IF(SP20&lt;&gt;"",HLOOKUP(COUNT($RV20:SP20)+1,$G$4:$EH$9,SQ$14,0)*$D20,IF($C20=SQ$17,$G$9*$D20,""))</f>
        <v>0</v>
      </c>
      <c r="SR20" s="34">
        <f>IF(SQ20&lt;&gt;"",HLOOKUP(COUNT($RV20:SQ20)+1,$G$4:$EH$9,SR$14,0)*$D20,IF($C20=SR$17,$G$9*$D20,""))</f>
        <v>0</v>
      </c>
      <c r="SS20" s="34">
        <f>IF(SR20&lt;&gt;"",HLOOKUP(COUNT($RV20:SR20)+1,$G$4:$EH$9,SS$14,0)*$D20,IF($C20=SS$17,$G$9*$D20,""))</f>
        <v>0</v>
      </c>
      <c r="ST20" s="34">
        <f>IF(SS20&lt;&gt;"",HLOOKUP(COUNT($RV20:SS20)+1,$G$4:$EH$9,ST$14,0)*$D20,IF($C20=ST$17,$G$9*$D20,""))</f>
        <v>0</v>
      </c>
      <c r="SU20" s="34">
        <f>IF(ST20&lt;&gt;"",HLOOKUP(COUNT($RV20:ST20)+1,$G$4:$EH$9,SU$14,0)*$D20,IF($C20=SU$17,$G$9*$D20,""))</f>
        <v>0</v>
      </c>
      <c r="SV20" s="34">
        <f>IF(SU20&lt;&gt;"",HLOOKUP(COUNT($RV20:SU20)+1,$G$4:$EH$9,SV$14,0)*$D20,IF($C20=SV$17,$G$9*$D20,""))</f>
        <v>0</v>
      </c>
      <c r="SW20" s="34">
        <f>IF(SV20&lt;&gt;"",HLOOKUP(COUNT($RV20:SV20)+1,$G$4:$EH$9,SW$14,0)*$D20,IF($C20=SW$17,$G$9*$D20,""))</f>
        <v>0</v>
      </c>
      <c r="SX20" s="34">
        <f>IF(SW20&lt;&gt;"",HLOOKUP(COUNT($RV20:SW20)+1,$G$4:$EH$9,SX$14,0)*$D20,IF($C20=SX$17,$G$9*$D20,""))</f>
        <v>0</v>
      </c>
      <c r="SY20" s="34">
        <f>IF(SX20&lt;&gt;"",HLOOKUP(COUNT($RV20:SX20)+1,$G$4:$EH$9,SY$14,0)*$D20,IF($C20=SY$17,$G$9*$D20,""))</f>
        <v>0</v>
      </c>
      <c r="SZ20" s="34">
        <f>IF(SY20&lt;&gt;"",HLOOKUP(COUNT($RV20:SY20)+1,$G$4:$EH$9,SZ$14,0)*$D20,IF($C20=SZ$17,$G$9*$D20,""))</f>
        <v>0</v>
      </c>
      <c r="TA20" s="34">
        <f>IF(SZ20&lt;&gt;"",HLOOKUP(COUNT($RV20:SZ20)+1,$G$4:$EH$9,TA$14,0)*$D20,IF($C20=TA$17,$G$9*$D20,""))</f>
        <v>0</v>
      </c>
      <c r="TB20" s="34">
        <f>IF(TA20&lt;&gt;"",HLOOKUP(COUNT($RV20:TA20)+1,$G$4:$EH$9,TB$14,0)*$D20,IF($C20=TB$17,$G$9*$D20,""))</f>
        <v>0</v>
      </c>
      <c r="TC20" s="34">
        <f>IF(TB20&lt;&gt;"",HLOOKUP(COUNT($RV20:TB20)+1,$G$4:$EH$9,TC$14,0)*$D20,IF($C20=TC$17,$G$9*$D20,""))</f>
        <v>0</v>
      </c>
      <c r="TD20" s="34">
        <f>IF(TC20&lt;&gt;"",HLOOKUP(COUNT($RV20:TC20)+1,$G$4:$EH$9,TD$14,0)*$D20,IF($C20=TD$17,$G$9*$D20,""))</f>
        <v>0</v>
      </c>
      <c r="TE20" s="34">
        <f>IF(TD20&lt;&gt;"",HLOOKUP(COUNT($RV20:TD20)+1,$G$4:$EH$9,TE$14,0)*$D20,IF($C20=TE$17,$G$9*$D20,""))</f>
        <v>0</v>
      </c>
      <c r="TF20" s="34">
        <f>IF(TE20&lt;&gt;"",HLOOKUP(COUNT($RV20:TE20)+1,$G$4:$EH$9,TF$14,0)*$D20,IF($C20=TF$17,$G$9*$D20,""))</f>
        <v>0</v>
      </c>
      <c r="TG20" s="34">
        <f>IF(TF20&lt;&gt;"",HLOOKUP(COUNT($RV20:TF20)+1,$G$4:$EH$9,TG$14,0)*$D20,IF($C20=TG$17,$G$9*$D20,""))</f>
        <v>0</v>
      </c>
      <c r="TH20" s="34">
        <f>IF(TG20&lt;&gt;"",HLOOKUP(COUNT($RV20:TG20)+1,$G$4:$EH$9,TH$14,0)*$D20,IF($C20=TH$17,$G$9*$D20,""))</f>
        <v>0</v>
      </c>
      <c r="TI20" s="34">
        <f>IF(TH20&lt;&gt;"",HLOOKUP(COUNT($RV20:TH20)+1,$G$4:$EH$9,TI$14,0)*$D20,IF($C20=TI$17,$G$9*$D20,""))</f>
        <v>0</v>
      </c>
      <c r="TJ20" s="34">
        <f>IF(TI20&lt;&gt;"",HLOOKUP(COUNT($RV20:TI20)+1,$G$4:$EH$9,TJ$14,0)*$D20,IF($C20=TJ$17,$G$9*$D20,""))</f>
        <v>0</v>
      </c>
      <c r="TK20" s="34">
        <f>IF(TJ20&lt;&gt;"",HLOOKUP(COUNT($RV20:TJ20)+1,$G$4:$EH$9,TK$14,0)*$D20,IF($C20=TK$17,$G$9*$D20,""))</f>
        <v>0</v>
      </c>
      <c r="TL20" s="34">
        <f>IF(TK20&lt;&gt;"",HLOOKUP(COUNT($RV20:TK20)+1,$G$4:$EH$9,TL$14,0)*$D20,IF($C20=TL$17,$G$9*$D20,""))</f>
        <v>0</v>
      </c>
      <c r="TM20" s="34">
        <f>IF(TL20&lt;&gt;"",HLOOKUP(COUNT($RV20:TL20)+1,$G$4:$EH$9,TM$14,0)*$D20,IF($C20=TM$17,$G$9*$D20,""))</f>
        <v>0</v>
      </c>
      <c r="TN20" s="34">
        <f>IF(TM20&lt;&gt;"",HLOOKUP(COUNT($RV20:TM20)+1,$G$4:$EH$9,TN$14,0)*$D20,IF($C20=TN$17,$G$9*$D20,""))</f>
        <v>0</v>
      </c>
      <c r="TO20" s="34">
        <f>IF(TN20&lt;&gt;"",HLOOKUP(COUNT($RV20:TN20)+1,$G$4:$EH$9,TO$14,0)*$D20,IF($C20=TO$17,$G$9*$D20,""))</f>
        <v>0</v>
      </c>
      <c r="TP20" s="34">
        <f>IF(TO20&lt;&gt;"",HLOOKUP(COUNT($RV20:TO20)+1,$G$4:$EH$9,TP$14,0)*$D20,IF($C20=TP$17,$G$9*$D20,""))</f>
        <v>0</v>
      </c>
      <c r="TQ20" s="34">
        <f>IF(TP20&lt;&gt;"",HLOOKUP(COUNT($RV20:TP20)+1,$G$4:$EH$9,TQ$14,0)*$D20,IF($C20=TQ$17,$G$9*$D20,""))</f>
        <v>0</v>
      </c>
      <c r="TR20" s="34">
        <f>IF(TQ20&lt;&gt;"",HLOOKUP(COUNT($RV20:TQ20)+1,$G$4:$EH$9,TR$14,0)*$D20,IF($C20=TR$17,$G$9*$D20,""))</f>
        <v>0</v>
      </c>
      <c r="TS20" s="34">
        <f>IF(TR20&lt;&gt;"",HLOOKUP(COUNT($RV20:TR20)+1,$G$4:$EH$9,TS$14,0)*$D20,IF($C20=TS$17,$G$9*$D20,""))</f>
        <v>0</v>
      </c>
      <c r="TT20" s="34">
        <f>IF(TS20&lt;&gt;"",HLOOKUP(COUNT($RV20:TS20)+1,$G$4:$EH$9,TT$14,0)*$D20,IF($C20=TT$17,$G$9*$D20,""))</f>
        <v>0</v>
      </c>
      <c r="TU20" s="34">
        <f>IF(TT20&lt;&gt;"",HLOOKUP(COUNT($RV20:TT20)+1,$G$4:$EH$9,TU$14,0)*$D20,IF($C20=TU$17,$G$9*$D20,""))</f>
        <v>0</v>
      </c>
      <c r="TV20" s="34">
        <f>IF(TU20&lt;&gt;"",HLOOKUP(COUNT($RV20:TU20)+1,$G$4:$EH$9,TV$14,0)*$D20,IF($C20=TV$17,$G$9*$D20,""))</f>
        <v>0</v>
      </c>
      <c r="TW20" s="34">
        <f>IF(TV20&lt;&gt;"",HLOOKUP(COUNT($RV20:TV20)+1,$G$4:$EH$9,TW$14,0)*$D20,IF($C20=TW$17,$G$9*$D20,""))</f>
        <v>0</v>
      </c>
      <c r="TX20" s="34">
        <f>IF(TW20&lt;&gt;"",HLOOKUP(COUNT($RV20:TW20)+1,$G$4:$EH$9,TX$14,0)*$D20,IF($C20=TX$17,$G$9*$D20,""))</f>
        <v>0</v>
      </c>
      <c r="TY20" s="34">
        <f>IF(TX20&lt;&gt;"",HLOOKUP(COUNT($RV20:TX20)+1,$G$4:$EH$9,TY$14,0)*$D20,IF($C20=TY$17,$G$9*$D20,""))</f>
        <v>0</v>
      </c>
      <c r="TZ20" s="34">
        <f>IF(TY20&lt;&gt;"",HLOOKUP(COUNT($RV20:TY20)+1,$G$4:$EH$9,TZ$14,0)*$D20,IF($C20=TZ$17,$G$9*$D20,""))</f>
        <v>0</v>
      </c>
      <c r="UA20" s="34">
        <f>IF(TZ20&lt;&gt;"",HLOOKUP(COUNT($RV20:TZ20)+1,$G$4:$EH$9,UA$14,0)*$D20,IF($C20=UA$17,$G$9*$D20,""))</f>
        <v>0</v>
      </c>
      <c r="UB20" s="34">
        <f>IF(UA20&lt;&gt;"",HLOOKUP(COUNT($RV20:UA20)+1,$G$4:$EH$9,UB$14,0)*$D20,IF($C20=UB$17,$G$9*$D20,""))</f>
        <v>0</v>
      </c>
      <c r="UC20" s="34">
        <f>IF(UB20&lt;&gt;"",HLOOKUP(COUNT($RV20:UB20)+1,$G$4:$EH$9,UC$14,0)*$D20,IF($C20=UC$17,$G$9*$D20,""))</f>
        <v>0</v>
      </c>
      <c r="UD20" s="34">
        <f>IF(UC20&lt;&gt;"",HLOOKUP(COUNT($RV20:UC20)+1,$G$4:$EH$9,UD$14,0)*$D20,IF($C20=UD$17,$G$9*$D20,""))</f>
        <v>0</v>
      </c>
      <c r="UE20" s="34">
        <f>IF(UD20&lt;&gt;"",HLOOKUP(COUNT($RV20:UD20)+1,$G$4:$EH$9,UE$14,0)*$D20,IF($C20=UE$17,$G$9*$D20,""))</f>
        <v>0</v>
      </c>
      <c r="UF20" s="34">
        <f>IF(UE20&lt;&gt;"",HLOOKUP(COUNT($RV20:UE20)+1,$G$4:$EH$9,UF$14,0)*$D20,IF($C20=UF$17,$G$9*$D20,""))</f>
        <v>0</v>
      </c>
      <c r="UG20" s="34">
        <f>IF(UF20&lt;&gt;"",HLOOKUP(COUNT($RV20:UF20)+1,$G$4:$EH$9,UG$14,0)*$D20,IF($C20=UG$17,$G$9*$D20,""))</f>
        <v>0</v>
      </c>
      <c r="UH20" s="34">
        <f>IF(UG20&lt;&gt;"",HLOOKUP(COUNT($RV20:UG20)+1,$G$4:$EH$9,UH$14,0)*$D20,IF($C20=UH$17,$G$9*$D20,""))</f>
        <v>0</v>
      </c>
      <c r="UI20" s="34">
        <f>IF(UH20&lt;&gt;"",HLOOKUP(COUNT($RV20:UH20)+1,$G$4:$EH$9,UI$14,0)*$D20,IF($C20=UI$17,$G$9*$D20,""))</f>
        <v>0</v>
      </c>
      <c r="UJ20" s="34">
        <f>IF(UI20&lt;&gt;"",HLOOKUP(COUNT($RV20:UI20)+1,$G$4:$EH$9,UJ$14,0)*$D20,IF($C20=UJ$17,$G$9*$D20,""))</f>
        <v>0</v>
      </c>
      <c r="UK20" s="34">
        <f>IF(UJ20&lt;&gt;"",HLOOKUP(COUNT($RV20:UJ20)+1,$G$4:$EH$9,UK$14,0)*$D20,IF($C20=UK$17,$G$9*$D20,""))</f>
        <v>0</v>
      </c>
      <c r="UL20" s="34">
        <f>IF(UK20&lt;&gt;"",HLOOKUP(COUNT($RV20:UK20)+1,$G$4:$EH$9,UL$14,0)*$D20,IF($C20=UL$17,$G$9*$D20,""))</f>
        <v>0</v>
      </c>
      <c r="UM20" s="34">
        <f>IF(UL20&lt;&gt;"",HLOOKUP(COUNT($RV20:UL20)+1,$G$4:$EH$9,UM$14,0)*$D20,IF($C20=UM$17,$G$9*$D20,""))</f>
        <v>0</v>
      </c>
      <c r="UN20" s="34">
        <f>IF(UM20&lt;&gt;"",HLOOKUP(COUNT($RV20:UM20)+1,$G$4:$EH$9,UN$14,0)*$D20,IF($C20=UN$17,$G$9*$D20,""))</f>
        <v>0</v>
      </c>
      <c r="UO20" s="34">
        <f>IF(UN20&lt;&gt;"",HLOOKUP(COUNT($RV20:UN20)+1,$G$4:$EH$9,UO$14,0)*$D20,IF($C20=UO$17,$G$9*$D20,""))</f>
        <v>0</v>
      </c>
      <c r="UP20" s="34">
        <f>IF(UO20&lt;&gt;"",HLOOKUP(COUNT($RV20:UO20)+1,$G$4:$EH$9,UP$14,0)*$D20,IF($C20=UP$17,$G$9*$D20,""))</f>
        <v>0</v>
      </c>
      <c r="UQ20" s="34">
        <f>IF(UP20&lt;&gt;"",HLOOKUP(COUNT($RV20:UP20)+1,$G$4:$EH$9,UQ$14,0)*$D20,IF($C20=UQ$17,$G$9*$D20,""))</f>
        <v>0</v>
      </c>
      <c r="UR20" s="34">
        <f>IF(UQ20&lt;&gt;"",HLOOKUP(COUNT($RV20:UQ20)+1,$G$4:$EH$9,UR$14,0)*$D20,IF($C20=UR$17,$G$9*$D20,""))</f>
        <v>0</v>
      </c>
      <c r="US20" s="34">
        <f>IF(UR20&lt;&gt;"",HLOOKUP(COUNT($RV20:UR20)+1,$G$4:$EH$9,US$14,0)*$D20,IF($C20=US$17,$G$9*$D20,""))</f>
        <v>0</v>
      </c>
      <c r="UT20" s="34">
        <f>IF(US20&lt;&gt;"",HLOOKUP(COUNT($RV20:US20)+1,$G$4:$EH$9,UT$14,0)*$D20,IF($C20=UT$17,$G$9*$D20,""))</f>
        <v>0</v>
      </c>
      <c r="UU20" s="34">
        <f>IF(UT20&lt;&gt;"",HLOOKUP(COUNT($RV20:UT20)+1,$G$4:$EH$9,UU$14,0)*$D20,IF($C20=UU$17,$G$9*$D20,""))</f>
        <v>0</v>
      </c>
      <c r="UV20" s="34">
        <f>IF(UU20&lt;&gt;"",HLOOKUP(COUNT($RV20:UU20)+1,$G$4:$EH$9,UV$14,0)*$D20,IF($C20=UV$17,$G$9*$D20,""))</f>
        <v>0</v>
      </c>
      <c r="UW20" s="34">
        <f>IF(UV20&lt;&gt;"",HLOOKUP(COUNT($RV20:UV20)+1,$G$4:$EH$9,UW$14,0)*$D20,IF($C20=UW$17,$G$9*$D20,""))</f>
        <v>0</v>
      </c>
      <c r="UX20" s="34">
        <f>IF(UW20&lt;&gt;"",HLOOKUP(COUNT($RV20:UW20)+1,$G$4:$EH$9,UX$14,0)*$D20,IF($C20=UX$17,$G$9*$D20,""))</f>
        <v>0</v>
      </c>
      <c r="UY20" s="34">
        <f>IF(UX20&lt;&gt;"",HLOOKUP(COUNT($RV20:UX20)+1,$G$4:$EH$9,UY$14,0)*$D20,IF($C20=UY$17,$G$9*$D20,""))</f>
        <v>0</v>
      </c>
      <c r="UZ20" s="34">
        <f>IF(UY20&lt;&gt;"",HLOOKUP(COUNT($RV20:UY20)+1,$G$4:$EH$9,UZ$14,0)*$D20,IF($C20=UZ$17,$G$9*$D20,""))</f>
        <v>0</v>
      </c>
      <c r="VA20" s="34">
        <f>IF(UZ20&lt;&gt;"",HLOOKUP(COUNT($RV20:UZ20)+1,$G$4:$EH$9,VA$14,0)*$D20,IF($C20=VA$17,$G$9*$D20,""))</f>
        <v>0</v>
      </c>
      <c r="VB20" s="34">
        <f>IF(VA20&lt;&gt;"",HLOOKUP(COUNT($RV20:VA20)+1,$G$4:$EH$9,VB$14,0)*$D20,IF($C20=VB$17,$G$9*$D20,""))</f>
        <v>0</v>
      </c>
      <c r="VC20" s="34">
        <f>IF(VB20&lt;&gt;"",HLOOKUP(COUNT($RV20:VB20)+1,$G$4:$EH$9,VC$14,0)*$D20,IF($C20=VC$17,$G$9*$D20,""))</f>
        <v>0</v>
      </c>
      <c r="VD20" s="34">
        <f>IF(VC20&lt;&gt;"",HLOOKUP(COUNT($RV20:VC20)+1,$G$4:$EH$9,VD$14,0)*$D20,IF($C20=VD$17,$G$9*$D20,""))</f>
        <v>0</v>
      </c>
      <c r="VE20" s="34">
        <f>IF(VD20&lt;&gt;"",HLOOKUP(COUNT($RV20:VD20)+1,$G$4:$EH$9,VE$14,0)*$D20,IF($C20=VE$17,$G$9*$D20,""))</f>
        <v>0</v>
      </c>
      <c r="VF20" s="34">
        <f>IF(VE20&lt;&gt;"",HLOOKUP(COUNT($RV20:VE20)+1,$G$4:$EH$9,VF$14,0)*$D20,IF($C20=VF$17,$G$9*$D20,""))</f>
        <v>0</v>
      </c>
      <c r="VG20" s="34">
        <f>IF(VF20&lt;&gt;"",HLOOKUP(COUNT($RV20:VF20)+1,$G$4:$EH$9,VG$14,0)*$D20,IF($C20=VG$17,$G$9*$D20,""))</f>
        <v>0</v>
      </c>
      <c r="VH20" s="34">
        <f>IF(VG20&lt;&gt;"",HLOOKUP(COUNT($RV20:VG20)+1,$G$4:$EH$9,VH$14,0)*$D20,IF($C20=VH$17,$G$9*$D20,""))</f>
        <v>0</v>
      </c>
      <c r="VI20" s="34">
        <f>IF(VH20&lt;&gt;"",HLOOKUP(COUNT($RV20:VH20)+1,$G$4:$EH$9,VI$14,0)*$D20,IF($C20=VI$17,$G$9*$D20,""))</f>
        <v>0</v>
      </c>
      <c r="VJ20" s="34">
        <f>IF(VI20&lt;&gt;"",HLOOKUP(COUNT($RV20:VI20)+1,$G$4:$EH$9,VJ$14,0)*$D20,IF($C20=VJ$17,$G$9*$D20,""))</f>
        <v>0</v>
      </c>
      <c r="VK20" s="34">
        <f>IF(VJ20&lt;&gt;"",HLOOKUP(COUNT($RV20:VJ20)+1,$G$4:$EH$9,VK$14,0)*$D20,IF($C20=VK$17,$G$9*$D20,""))</f>
        <v>0</v>
      </c>
      <c r="VL20" s="34">
        <f>IF(VK20&lt;&gt;"",HLOOKUP(COUNT($RV20:VK20)+1,$G$4:$EH$9,VL$14,0)*$D20,IF($C20=VL$17,$G$9*$D20,""))</f>
        <v>0</v>
      </c>
      <c r="VM20" s="34">
        <f>IF(VL20&lt;&gt;"",HLOOKUP(COUNT($RV20:VL20)+1,$G$4:$EH$9,VM$14,0)*$D20,IF($C20=VM$17,$G$9*$D20,""))</f>
        <v>0</v>
      </c>
      <c r="VN20" s="34">
        <f>IF(VM20&lt;&gt;"",HLOOKUP(COUNT($RV20:VM20)+1,$G$4:$EH$9,VN$14,0)*$D20,IF($C20=VN$17,$G$9*$D20,""))</f>
        <v>0</v>
      </c>
      <c r="VO20" s="34">
        <f>IF(VN20&lt;&gt;"",HLOOKUP(COUNT($RV20:VN20)+1,$G$4:$EH$9,VO$14,0)*$D20,IF($C20=VO$17,$G$9*$D20,""))</f>
        <v>0</v>
      </c>
      <c r="VP20" s="34">
        <f>IF(VO20&lt;&gt;"",HLOOKUP(COUNT($RV20:VO20)+1,$G$4:$EH$9,VP$14,0)*$D20,IF($C20=VP$17,$G$9*$D20,""))</f>
        <v>0</v>
      </c>
      <c r="VQ20" s="34">
        <f>IF(VP20&lt;&gt;"",HLOOKUP(COUNT($RV20:VP20)+1,$G$4:$EH$9,VQ$14,0)*$D20,IF($C20=VQ$17,$G$9*$D20,""))</f>
        <v>0</v>
      </c>
      <c r="VR20" s="34">
        <f>IF(VQ20&lt;&gt;"",HLOOKUP(COUNT($RV20:VQ20)+1,$G$4:$EH$9,VR$14,0)*$D20,IF($C20=VR$17,$G$9*$D20,""))</f>
        <v>0</v>
      </c>
      <c r="VS20" s="34">
        <f>IF(VR20&lt;&gt;"",HLOOKUP(COUNT($RV20:VR20)+1,$G$4:$EH$9,VS$14,0)*$D20,IF($C20=VS$17,$G$9*$D20,""))</f>
        <v>0</v>
      </c>
      <c r="VT20" s="34">
        <f>IF(VS20&lt;&gt;"",HLOOKUP(COUNT($RV20:VS20)+1,$G$4:$EH$9,VT$14,0)*$D20,IF($C20=VT$17,$G$9*$D20,""))</f>
        <v>0</v>
      </c>
      <c r="VU20" s="34">
        <f>IF(VT20&lt;&gt;"",HLOOKUP(COUNT($RV20:VT20)+1,$G$4:$EH$9,VU$14,0)*$D20,IF($C20=VU$17,$G$9*$D20,""))</f>
        <v>0</v>
      </c>
      <c r="VV20" s="34">
        <f>IF(VU20&lt;&gt;"",HLOOKUP(COUNT($RV20:VU20)+1,$G$4:$EH$9,VV$14,0)*$D20,IF($C20=VV$17,$G$9*$D20,""))</f>
        <v>0</v>
      </c>
      <c r="VW20" s="34">
        <f>IF(VV20&lt;&gt;"",HLOOKUP(COUNT($RV20:VV20)+1,$G$4:$EH$9,VW$14,0)*$D20,IF($C20=VW$17,$G$9*$D20,""))</f>
        <v>0</v>
      </c>
      <c r="VX20" s="34">
        <f>IF(VW20&lt;&gt;"",HLOOKUP(COUNT($RV20:VW20)+1,$G$4:$EH$9,VX$14,0)*$D20,IF($C20=VX$17,$G$9*$D20,""))</f>
        <v>0</v>
      </c>
      <c r="VY20" s="34">
        <f>IF(VX20&lt;&gt;"",HLOOKUP(COUNT($RV20:VX20)+1,$G$4:$EH$9,VY$14,0)*$D20,IF($C20=VY$17,$G$9*$D20,""))</f>
        <v>0</v>
      </c>
      <c r="VZ20" s="34">
        <f>IF(VY20&lt;&gt;"",HLOOKUP(COUNT($RV20:VY20)+1,$G$4:$EH$9,VZ$14,0)*$D20,IF($C20=VZ$17,$G$9*$D20,""))</f>
        <v>0</v>
      </c>
      <c r="WA20" s="34">
        <f>IF(VZ20&lt;&gt;"",HLOOKUP(COUNT($RV20:VZ20)+1,$G$4:$EH$9,WA$14,0)*$D20,IF($C20=WA$17,$G$9*$D20,""))</f>
        <v>0</v>
      </c>
      <c r="WB20" s="34">
        <f>IF(WA20&lt;&gt;"",HLOOKUP(COUNT($RV20:WA20)+1,$G$4:$EH$9,WB$14,0)*$D20,IF($C20=WB$17,$G$9*$D20,""))</f>
        <v>0</v>
      </c>
      <c r="WC20" s="34">
        <f>IF(WB20&lt;&gt;"",HLOOKUP(COUNT($RV20:WB20)+1,$G$4:$EH$9,WC$14,0)*$D20,IF($C20=WC$17,$G$9*$D20,""))</f>
        <v>0</v>
      </c>
      <c r="WD20" s="34">
        <f>IF(WC20&lt;&gt;"",HLOOKUP(COUNT($RV20:WC20)+1,$G$4:$EH$9,WD$14,0)*$D20,IF($C20=WD$17,$G$9*$D20,""))</f>
        <v>0</v>
      </c>
      <c r="WE20" s="34">
        <f>IF(WD20&lt;&gt;"",HLOOKUP(COUNT($RV20:WD20)+1,$G$4:$EH$9,WE$14,0)*$D20,IF($C20=WE$17,$G$9*$D20,""))</f>
        <v>0</v>
      </c>
      <c r="WF20" s="34">
        <f>IF(WE20&lt;&gt;"",HLOOKUP(COUNT($RV20:WE20)+1,$G$4:$EH$9,WF$14,0)*$D20,IF($C20=WF$17,$G$9*$D20,""))</f>
        <v>0</v>
      </c>
      <c r="WG20" s="34">
        <f>IF(WF20&lt;&gt;"",HLOOKUP(COUNT($RV20:WF20)+1,$G$4:$EH$9,WG$14,0)*$D20,IF($C20=WG$17,$G$9*$D20,""))</f>
        <v>0</v>
      </c>
      <c r="WH20" s="34">
        <f>IF(WG20&lt;&gt;"",HLOOKUP(COUNT($RV20:WG20)+1,$G$4:$EH$9,WH$14,0)*$D20,IF($C20=WH$17,$G$9*$D20,""))</f>
        <v>0</v>
      </c>
      <c r="WI20" s="34">
        <f>IF(WH20&lt;&gt;"",HLOOKUP(COUNT($RV20:WH20)+1,$G$4:$EH$9,WI$14,0)*$D20,IF($C20=WI$17,$G$9*$D20,""))</f>
        <v>0</v>
      </c>
      <c r="WJ20" s="34">
        <f>IF(WI20&lt;&gt;"",HLOOKUP(COUNT($RV20:WI20)+1,$G$4:$EH$9,WJ$14,0)*$D20,IF($C20=WJ$17,$G$9*$D20,""))</f>
        <v>0</v>
      </c>
      <c r="WK20" s="34">
        <f>IF(WJ20&lt;&gt;"",HLOOKUP(COUNT($RV20:WJ20)+1,$G$4:$EH$9,WK$14,0)*$D20,IF($C20=WK$17,$G$9*$D20,""))</f>
        <v>0</v>
      </c>
      <c r="WL20" s="34">
        <f>IF(WK20&lt;&gt;"",HLOOKUP(COUNT($RV20:WK20)+1,$G$4:$EH$9,WL$14,0)*$D20,IF($C20=WL$17,$G$9*$D20,""))</f>
        <v>0</v>
      </c>
    </row>
    <row r="21" spans="1:610" ht="15" x14ac:dyDescent="0.2">
      <c r="A21" s="25">
        <f t="shared" si="907"/>
        <v>3</v>
      </c>
      <c r="B21" s="25" t="s">
        <v>77</v>
      </c>
      <c r="C21" s="62">
        <f>C20+1</f>
        <v>3</v>
      </c>
      <c r="D21" s="30">
        <f>VLOOKUP(B21,Premissas!$R$8:$AD$18,(Histograma!A21+1),0)</f>
        <v>1</v>
      </c>
      <c r="G21" s="34" t="str">
        <f>IF(F21&lt;&gt;"",HLOOKUP(COUNT($F21:F21)+1,$G$4:$EH$8,G$14,0)*$D21,IF($C21=G$17,$G$5*$D21,""))</f>
        <v/>
      </c>
      <c r="H21" s="34" t="str">
        <f>IF(G21&lt;&gt;"",HLOOKUP(COUNT($F21:G21)+1,$G$4:$EH$8,H$14,0)*$D21,IF($C21=H$17,$G$5*$D21,""))</f>
        <v/>
      </c>
      <c r="I21" s="34">
        <f>IF(H21&lt;&gt;"",HLOOKUP(COUNT($F21:H21)+1,$G$4:$EH$8,I$14,0)*$D21,IF($C21=I$17,$G$5*$D21,""))</f>
        <v>0</v>
      </c>
      <c r="J21" s="34">
        <f>IF(I21&lt;&gt;"",HLOOKUP(COUNT($F21:I21)+1,$G$4:$EH$8,J$14,0)*$D21,IF($C21=J$17,$G$5*$D21,""))</f>
        <v>0</v>
      </c>
      <c r="K21" s="34" t="e">
        <f>IF(J21&lt;&gt;"",HLOOKUP(COUNT($F21:J21)+1,$G$4:$EH$8,K$14,0)*$D21,IF($C21=K$17,$G$5*$D21,""))</f>
        <v>#VALUE!</v>
      </c>
      <c r="L21" s="34" t="e">
        <f>IF(K21&lt;&gt;"",HLOOKUP(COUNT($F21:K21)+1,$G$4:$EH$8,L$14,0)*$D21,IF($C21=L$17,$G$5*$D21,""))</f>
        <v>#VALUE!</v>
      </c>
      <c r="M21" s="34" t="e">
        <f>IF(L21&lt;&gt;"",HLOOKUP(COUNT($F21:L21)+1,$G$4:$EH$8,M$14,0)*$D21,IF($C21=M$17,$G$5*$D21,""))</f>
        <v>#VALUE!</v>
      </c>
      <c r="N21" s="34" t="e">
        <f>IF(M21&lt;&gt;"",HLOOKUP(COUNT($F21:M21)+1,$G$4:$EH$8,N$14,0)*$D21,IF($C21=N$17,$G$5*$D21,""))</f>
        <v>#VALUE!</v>
      </c>
      <c r="O21" s="34" t="e">
        <f>IF(N21&lt;&gt;"",HLOOKUP(COUNT($F21:N21)+1,$G$4:$EH$8,O$14,0)*$D21,IF($C21=O$17,$G$5*$D21,""))</f>
        <v>#VALUE!</v>
      </c>
      <c r="P21" s="34" t="e">
        <f>IF(O21&lt;&gt;"",HLOOKUP(COUNT($F21:O21)+1,$G$4:$EH$8,P$14,0)*$D21,IF($C21=P$17,$G$5*$D21,""))</f>
        <v>#VALUE!</v>
      </c>
      <c r="Q21" s="34" t="e">
        <f>IF(P21&lt;&gt;"",HLOOKUP(COUNT($F21:P21)+1,$G$4:$EH$8,Q$14,0)*$D21,IF($C21=Q$17,$G$5*$D21,""))</f>
        <v>#VALUE!</v>
      </c>
      <c r="R21" s="34" t="e">
        <f>IF(Q21&lt;&gt;"",HLOOKUP(COUNT($F21:Q21)+1,$G$4:$EH$8,R$14,0)*$D21,IF($C21=R$17,$G$5*$D21,""))</f>
        <v>#VALUE!</v>
      </c>
      <c r="S21" s="34" t="e">
        <f>IF(R21&lt;&gt;"",HLOOKUP(COUNT($F21:R21)+1,$G$4:$EH$8,S$14,0)*$D21,IF($C21=S$17,$G$5*$D21,""))</f>
        <v>#VALUE!</v>
      </c>
      <c r="T21" s="34" t="e">
        <f>IF(S21&lt;&gt;"",HLOOKUP(COUNT($F21:S21)+1,$G$4:$EH$8,T$14,0)*$D21,IF($C21=T$17,$G$5*$D21,""))</f>
        <v>#VALUE!</v>
      </c>
      <c r="U21" s="34" t="e">
        <f>IF(T21&lt;&gt;"",HLOOKUP(COUNT($F21:T21)+1,$G$4:$EH$8,U$14,0)*$D21,IF($C21=U$17,$G$5*$D21,""))</f>
        <v>#VALUE!</v>
      </c>
      <c r="V21" s="34" t="e">
        <f>IF(U21&lt;&gt;"",HLOOKUP(COUNT($F21:U21)+1,$G$4:$EH$8,V$14,0)*$D21,IF($C21=V$17,$G$5*$D21,""))</f>
        <v>#VALUE!</v>
      </c>
      <c r="W21" s="34" t="e">
        <f>IF(V21&lt;&gt;"",HLOOKUP(COUNT($F21:V21)+1,$G$4:$EH$8,W$14,0)*$D21,IF($C21=W$17,$G$5*$D21,""))</f>
        <v>#VALUE!</v>
      </c>
      <c r="X21" s="34" t="e">
        <f>IF(W21&lt;&gt;"",HLOOKUP(COUNT($F21:W21)+1,$G$4:$EH$8,X$14,0)*$D21,IF($C21=X$17,$G$5*$D21,""))</f>
        <v>#VALUE!</v>
      </c>
      <c r="Y21" s="34" t="e">
        <f>IF(X21&lt;&gt;"",HLOOKUP(COUNT($F21:X21)+1,$G$4:$EH$8,Y$14,0)*$D21,IF($C21=Y$17,$G$5*$D21,""))</f>
        <v>#VALUE!</v>
      </c>
      <c r="Z21" s="34" t="e">
        <f>IF(Y21&lt;&gt;"",HLOOKUP(COUNT($F21:Y21)+1,$G$4:$EH$8,Z$14,0)*$D21,IF($C21=Z$17,$G$5*$D21,""))</f>
        <v>#VALUE!</v>
      </c>
      <c r="AA21" s="34" t="e">
        <f>IF(Z21&lt;&gt;"",HLOOKUP(COUNT($F21:Z21)+1,$G$4:$EH$8,AA$14,0)*$D21,IF($C21=AA$17,$G$5*$D21,""))</f>
        <v>#VALUE!</v>
      </c>
      <c r="AB21" s="34" t="e">
        <f>IF(AA21&lt;&gt;"",HLOOKUP(COUNT($F21:AA21)+1,$G$4:$EH$8,AB$14,0)*$D21,IF($C21=AB$17,$G$5*$D21,""))</f>
        <v>#VALUE!</v>
      </c>
      <c r="AC21" s="34" t="e">
        <f>IF(AB21&lt;&gt;"",HLOOKUP(COUNT($F21:AB21)+1,$G$4:$EH$8,AC$14,0)*$D21,IF($C21=AC$17,$G$5*$D21,""))</f>
        <v>#VALUE!</v>
      </c>
      <c r="AD21" s="34" t="e">
        <f>IF(AC21&lt;&gt;"",HLOOKUP(COUNT($F21:AC21)+1,$G$4:$EH$8,AD$14,0)*$D21,IF($C21=AD$17,$G$5*$D21,""))</f>
        <v>#VALUE!</v>
      </c>
      <c r="AE21" s="34" t="e">
        <f>IF(AD21&lt;&gt;"",HLOOKUP(COUNT($F21:AD21)+1,$G$4:$EH$8,AE$14,0)*$D21,IF($C21=AE$17,$G$5*$D21,""))</f>
        <v>#VALUE!</v>
      </c>
      <c r="AF21" s="34" t="e">
        <f>IF(AE21&lt;&gt;"",HLOOKUP(COUNT($F21:AE21)+1,$G$4:$EH$8,AF$14,0)*$D21,IF($C21=AF$17,$G$5*$D21,""))</f>
        <v>#VALUE!</v>
      </c>
      <c r="AG21" s="34" t="e">
        <f>IF(AF21&lt;&gt;"",HLOOKUP(COUNT($F21:AF21)+1,$G$4:$EH$8,AG$14,0)*$D21,IF($C21=AG$17,$G$5*$D21,""))</f>
        <v>#VALUE!</v>
      </c>
      <c r="AH21" s="34" t="e">
        <f>IF(AG21&lt;&gt;"",HLOOKUP(COUNT($F21:AG21)+1,$G$4:$EH$8,AH$14,0)*$D21,IF($C21=AH$17,$G$5*$D21,""))</f>
        <v>#VALUE!</v>
      </c>
      <c r="AI21" s="34" t="e">
        <f>IF(AH21&lt;&gt;"",HLOOKUP(COUNT($F21:AH21)+1,$G$4:$EH$8,AI$14,0)*$D21,IF($C21=AI$17,$G$5*$D21,""))</f>
        <v>#VALUE!</v>
      </c>
      <c r="AJ21" s="34" t="e">
        <f>IF(AI21&lt;&gt;"",HLOOKUP(COUNT($F21:AI21)+1,$G$4:$EH$8,AJ$14,0)*$D21,IF($C21=AJ$17,$G$5*$D21,""))</f>
        <v>#VALUE!</v>
      </c>
      <c r="AK21" s="34" t="e">
        <f>IF(AJ21&lt;&gt;"",HLOOKUP(COUNT($F21:AJ21)+1,$G$4:$EH$8,AK$14,0)*$D21,IF($C21=AK$17,$G$5*$D21,""))</f>
        <v>#VALUE!</v>
      </c>
      <c r="AL21" s="34" t="e">
        <f>IF(AK21&lt;&gt;"",HLOOKUP(COUNT($F21:AK21)+1,$G$4:$EH$8,AL$14,0)*$D21,IF($C21=AL$17,$G$5*$D21,""))</f>
        <v>#VALUE!</v>
      </c>
      <c r="AM21" s="34" t="e">
        <f>IF(AL21&lt;&gt;"",HLOOKUP(COUNT($F21:AL21)+1,$G$4:$EH$8,AM$14,0)*$D21,IF($C21=AM$17,$G$5*$D21,""))</f>
        <v>#VALUE!</v>
      </c>
      <c r="AN21" s="34" t="e">
        <f>IF(AM21&lt;&gt;"",HLOOKUP(COUNT($F21:AM21)+1,$G$4:$EH$8,AN$14,0)*$D21,IF($C21=AN$17,$G$5*$D21,""))</f>
        <v>#VALUE!</v>
      </c>
      <c r="AO21" s="34" t="e">
        <f>IF(AN21&lt;&gt;"",HLOOKUP(COUNT($F21:AN21)+1,$G$4:$EH$8,AO$14,0)*$D21,IF($C21=AO$17,$G$5*$D21,""))</f>
        <v>#VALUE!</v>
      </c>
      <c r="AP21" s="34" t="e">
        <f>IF(AO21&lt;&gt;"",HLOOKUP(COUNT($F21:AO21)+1,$G$4:$EH$8,AP$14,0)*$D21,IF($C21=AP$17,$G$5*$D21,""))</f>
        <v>#VALUE!</v>
      </c>
      <c r="AQ21" s="34" t="e">
        <f>IF(AP21&lt;&gt;"",HLOOKUP(COUNT($F21:AP21)+1,$G$4:$EH$8,AQ$14,0)*$D21,IF($C21=AQ$17,$G$5*$D21,""))</f>
        <v>#VALUE!</v>
      </c>
      <c r="AR21" s="34" t="e">
        <f>IF(AQ21&lt;&gt;"",HLOOKUP(COUNT($F21:AQ21)+1,$G$4:$EH$8,AR$14,0)*$D21,IF($C21=AR$17,$G$5*$D21,""))</f>
        <v>#VALUE!</v>
      </c>
      <c r="AS21" s="34" t="e">
        <f>IF(AR21&lt;&gt;"",HLOOKUP(COUNT($F21:AR21)+1,$G$4:$EH$8,AS$14,0)*$D21,IF($C21=AS$17,$G$5*$D21,""))</f>
        <v>#VALUE!</v>
      </c>
      <c r="AT21" s="34" t="e">
        <f>IF(AS21&lt;&gt;"",HLOOKUP(COUNT($F21:AS21)+1,$G$4:$EH$8,AT$14,0)*$D21,IF($C21=AT$17,$G$5*$D21,""))</f>
        <v>#VALUE!</v>
      </c>
      <c r="AU21" s="34" t="e">
        <f>IF(AT21&lt;&gt;"",HLOOKUP(COUNT($F21:AT21)+1,$G$4:$EH$8,AU$14,0)*$D21,IF($C21=AU$17,$G$5*$D21,""))</f>
        <v>#VALUE!</v>
      </c>
      <c r="AV21" s="34" t="e">
        <f>IF(AU21&lt;&gt;"",HLOOKUP(COUNT($F21:AU21)+1,$G$4:$EH$8,AV$14,0)*$D21,IF($C21=AV$17,$G$5*$D21,""))</f>
        <v>#VALUE!</v>
      </c>
      <c r="AW21" s="34" t="e">
        <f>IF(AV21&lt;&gt;"",HLOOKUP(COUNT($F21:AV21)+1,$G$4:$EH$8,AW$14,0)*$D21,IF($C21=AW$17,$G$5*$D21,""))</f>
        <v>#VALUE!</v>
      </c>
      <c r="AX21" s="34" t="e">
        <f>IF(AW21&lt;&gt;"",HLOOKUP(COUNT($F21:AW21)+1,$G$4:$EH$8,AX$14,0)*$D21,IF($C21=AX$17,$G$5*$D21,""))</f>
        <v>#VALUE!</v>
      </c>
      <c r="AY21" s="34" t="e">
        <f>IF(AX21&lt;&gt;"",HLOOKUP(COUNT($F21:AX21)+1,$G$4:$EH$8,AY$14,0)*$D21,IF($C21=AY$17,$G$5*$D21,""))</f>
        <v>#VALUE!</v>
      </c>
      <c r="AZ21" s="34" t="e">
        <f>IF(AY21&lt;&gt;"",HLOOKUP(COUNT($F21:AY21)+1,$G$4:$EH$8,AZ$14,0)*$D21,IF($C21=AZ$17,$G$5*$D21,""))</f>
        <v>#VALUE!</v>
      </c>
      <c r="BA21" s="34" t="e">
        <f>IF(AZ21&lt;&gt;"",HLOOKUP(COUNT($F21:AZ21)+1,$G$4:$EH$8,BA$14,0)*$D21,IF($C21=BA$17,$G$5*$D21,""))</f>
        <v>#VALUE!</v>
      </c>
      <c r="BB21" s="34" t="e">
        <f>IF(BA21&lt;&gt;"",HLOOKUP(COUNT($F21:BA21)+1,$G$4:$EH$8,BB$14,0)*$D21,IF($C21=BB$17,$G$5*$D21,""))</f>
        <v>#VALUE!</v>
      </c>
      <c r="BC21" s="34" t="e">
        <f>IF(BB21&lt;&gt;"",HLOOKUP(COUNT($F21:BB21)+1,$G$4:$EH$8,BC$14,0)*$D21,IF($C21=BC$17,$G$5*$D21,""))</f>
        <v>#VALUE!</v>
      </c>
      <c r="BD21" s="34" t="e">
        <f>IF(BC21&lt;&gt;"",HLOOKUP(COUNT($F21:BC21)+1,$G$4:$EH$8,BD$14,0)*$D21,IF($C21=BD$17,$G$5*$D21,""))</f>
        <v>#VALUE!</v>
      </c>
      <c r="BE21" s="34" t="e">
        <f>IF(BD21&lt;&gt;"",HLOOKUP(COUNT($F21:BD21)+1,$G$4:$EH$8,BE$14,0)*$D21,IF($C21=BE$17,$G$5*$D21,""))</f>
        <v>#VALUE!</v>
      </c>
      <c r="BF21" s="34" t="e">
        <f>IF(BE21&lt;&gt;"",HLOOKUP(COUNT($F21:BE21)+1,$G$4:$EH$8,BF$14,0)*$D21,IF($C21=BF$17,$G$5*$D21,""))</f>
        <v>#VALUE!</v>
      </c>
      <c r="BG21" s="34" t="e">
        <f>IF(BF21&lt;&gt;"",HLOOKUP(COUNT($F21:BF21)+1,$G$4:$EH$8,BG$14,0)*$D21,IF($C21=BG$17,$G$5*$D21,""))</f>
        <v>#VALUE!</v>
      </c>
      <c r="BH21" s="34" t="e">
        <f>IF(BG21&lt;&gt;"",HLOOKUP(COUNT($F21:BG21)+1,$G$4:$EH$8,BH$14,0)*$D21,IF($C21=BH$17,$G$5*$D21,""))</f>
        <v>#VALUE!</v>
      </c>
      <c r="BI21" s="34" t="e">
        <f>IF(BH21&lt;&gt;"",HLOOKUP(COUNT($F21:BH21)+1,$G$4:$EH$8,BI$14,0)*$D21,IF($C21=BI$17,$G$5*$D21,""))</f>
        <v>#VALUE!</v>
      </c>
      <c r="BJ21" s="34" t="e">
        <f>IF(BI21&lt;&gt;"",HLOOKUP(COUNT($F21:BI21)+1,$G$4:$EH$8,BJ$14,0)*$D21,IF($C21=BJ$17,$G$5*$D21,""))</f>
        <v>#VALUE!</v>
      </c>
      <c r="BK21" s="34" t="e">
        <f>IF(BJ21&lt;&gt;"",HLOOKUP(COUNT($F21:BJ21)+1,$G$4:$EH$8,BK$14,0)*$D21,IF($C21=BK$17,$G$5*$D21,""))</f>
        <v>#VALUE!</v>
      </c>
      <c r="BL21" s="34" t="e">
        <f>IF(BK21&lt;&gt;"",HLOOKUP(COUNT($F21:BK21)+1,$G$4:$EH$8,BL$14,0)*$D21,IF($C21=BL$17,$G$5*$D21,""))</f>
        <v>#VALUE!</v>
      </c>
      <c r="BM21" s="34" t="e">
        <f>IF(BL21&lt;&gt;"",HLOOKUP(COUNT($F21:BL21)+1,$G$4:$EH$8,BM$14,0)*$D21,IF($C21=BM$17,$G$5*$D21,""))</f>
        <v>#VALUE!</v>
      </c>
      <c r="BN21" s="34" t="e">
        <f>IF(BM21&lt;&gt;"",HLOOKUP(COUNT($F21:BM21)+1,$G$4:$EH$8,BN$14,0)*$D21,IF($C21=BN$17,$G$5*$D21,""))</f>
        <v>#VALUE!</v>
      </c>
      <c r="BO21" s="34" t="e">
        <f>IF(BN21&lt;&gt;"",HLOOKUP(COUNT($F21:BN21)+1,$G$4:$EH$8,BO$14,0)*$D21,IF($C21=BO$17,$G$5*$D21,""))</f>
        <v>#VALUE!</v>
      </c>
      <c r="BP21" s="34" t="e">
        <f>IF(BO21&lt;&gt;"",HLOOKUP(COUNT($F21:BO21)+1,$G$4:$EH$8,BP$14,0)*$D21,IF($C21=BP$17,$G$5*$D21,""))</f>
        <v>#VALUE!</v>
      </c>
      <c r="BQ21" s="34" t="e">
        <f>IF(BP21&lt;&gt;"",HLOOKUP(COUNT($F21:BP21)+1,$G$4:$EH$8,BQ$14,0)*$D21,IF($C21=BQ$17,$G$5*$D21,""))</f>
        <v>#VALUE!</v>
      </c>
      <c r="BR21" s="34" t="e">
        <f>IF(BQ21&lt;&gt;"",HLOOKUP(COUNT($F21:BQ21)+1,$G$4:$EH$8,BR$14,0)*$D21,IF($C21=BR$17,$G$5*$D21,""))</f>
        <v>#VALUE!</v>
      </c>
      <c r="BS21" s="34" t="e">
        <f>IF(BR21&lt;&gt;"",HLOOKUP(COUNT($F21:BR21)+1,$G$4:$EH$8,BS$14,0)*$D21,IF($C21=BS$17,$G$5*$D21,""))</f>
        <v>#VALUE!</v>
      </c>
      <c r="BT21" s="34" t="e">
        <f>IF(BS21&lt;&gt;"",HLOOKUP(COUNT($F21:BS21)+1,$G$4:$EH$8,BT$14,0)*$D21,IF($C21=BT$17,$G$5*$D21,""))</f>
        <v>#VALUE!</v>
      </c>
      <c r="BU21" s="34" t="e">
        <f>IF(BT21&lt;&gt;"",HLOOKUP(COUNT($F21:BT21)+1,$G$4:$EH$8,BU$14,0)*$D21,IF($C21=BU$17,$G$5*$D21,""))</f>
        <v>#VALUE!</v>
      </c>
      <c r="BV21" s="34" t="e">
        <f>IF(BU21&lt;&gt;"",HLOOKUP(COUNT($F21:BU21)+1,$G$4:$EH$8,BV$14,0)*$D21,IF($C21=BV$17,$G$5*$D21,""))</f>
        <v>#VALUE!</v>
      </c>
      <c r="BW21" s="34" t="e">
        <f>IF(BV21&lt;&gt;"",HLOOKUP(COUNT($F21:BV21)+1,$G$4:$EH$8,BW$14,0)*$D21,IF($C21=BW$17,$G$5*$D21,""))</f>
        <v>#VALUE!</v>
      </c>
      <c r="BX21" s="34" t="e">
        <f>IF(BW21&lt;&gt;"",HLOOKUP(COUNT($F21:BW21)+1,$G$4:$EH$8,BX$14,0)*$D21,IF($C21=BX$17,$G$5*$D21,""))</f>
        <v>#VALUE!</v>
      </c>
      <c r="BY21" s="34" t="e">
        <f>IF(BX21&lt;&gt;"",HLOOKUP(COUNT($F21:BX21)+1,$G$4:$EH$8,BY$14,0)*$D21,IF($C21=BY$17,$G$5*$D21,""))</f>
        <v>#VALUE!</v>
      </c>
      <c r="BZ21" s="34" t="e">
        <f>IF(BY21&lt;&gt;"",HLOOKUP(COUNT($F21:BY21)+1,$G$4:$EH$8,BZ$14,0)*$D21,IF($C21=BZ$17,$G$5*$D21,""))</f>
        <v>#VALUE!</v>
      </c>
      <c r="CA21" s="34" t="e">
        <f>IF(BZ21&lt;&gt;"",HLOOKUP(COUNT($F21:BZ21)+1,$G$4:$EH$8,CA$14,0)*$D21,IF($C21=CA$17,$G$5*$D21,""))</f>
        <v>#VALUE!</v>
      </c>
      <c r="CB21" s="34" t="e">
        <f>IF(CA21&lt;&gt;"",HLOOKUP(COUNT($F21:CA21)+1,$G$4:$EH$8,CB$14,0)*$D21,IF($C21=CB$17,$G$5*$D21,""))</f>
        <v>#VALUE!</v>
      </c>
      <c r="CC21" s="34" t="e">
        <f>IF(CB21&lt;&gt;"",HLOOKUP(COUNT($F21:CB21)+1,$G$4:$EH$8,CC$14,0)*$D21,IF($C21=CC$17,$G$5*$D21,""))</f>
        <v>#VALUE!</v>
      </c>
      <c r="CD21" s="34" t="e">
        <f>IF(CC21&lt;&gt;"",HLOOKUP(COUNT($F21:CC21)+1,$G$4:$EH$8,CD$14,0)*$D21,IF($C21=CD$17,$G$5*$D21,""))</f>
        <v>#VALUE!</v>
      </c>
      <c r="CE21" s="34" t="e">
        <f>IF(CD21&lt;&gt;"",HLOOKUP(COUNT($F21:CD21)+1,$G$4:$EH$8,CE$14,0)*$D21,IF($C21=CE$17,$G$5*$D21,""))</f>
        <v>#VALUE!</v>
      </c>
      <c r="CF21" s="34" t="e">
        <f>IF(CE21&lt;&gt;"",HLOOKUP(COUNT($F21:CE21)+1,$G$4:$EH$8,CF$14,0)*$D21,IF($C21=CF$17,$G$5*$D21,""))</f>
        <v>#VALUE!</v>
      </c>
      <c r="CG21" s="34" t="e">
        <f>IF(CF21&lt;&gt;"",HLOOKUP(COUNT($F21:CF21)+1,$G$4:$EH$8,CG$14,0)*$D21,IF($C21=CG$17,$G$5*$D21,""))</f>
        <v>#VALUE!</v>
      </c>
      <c r="CH21" s="34" t="e">
        <f>IF(CG21&lt;&gt;"",HLOOKUP(COUNT($F21:CG21)+1,$G$4:$EH$8,CH$14,0)*$D21,IF($C21=CH$17,$G$5*$D21,""))</f>
        <v>#VALUE!</v>
      </c>
      <c r="CI21" s="34" t="e">
        <f>IF(CH21&lt;&gt;"",HLOOKUP(COUNT($F21:CH21)+1,$G$4:$EH$8,CI$14,0)*$D21,IF($C21=CI$17,$G$5*$D21,""))</f>
        <v>#VALUE!</v>
      </c>
      <c r="CJ21" s="34" t="e">
        <f>IF(CI21&lt;&gt;"",HLOOKUP(COUNT($F21:CI21)+1,$G$4:$EH$8,CJ$14,0)*$D21,IF($C21=CJ$17,$G$5*$D21,""))</f>
        <v>#VALUE!</v>
      </c>
      <c r="CK21" s="34" t="e">
        <f>IF(CJ21&lt;&gt;"",HLOOKUP(COUNT($F21:CJ21)+1,$G$4:$EH$8,CK$14,0)*$D21,IF($C21=CK$17,$G$5*$D21,""))</f>
        <v>#VALUE!</v>
      </c>
      <c r="CL21" s="34" t="e">
        <f>IF(CK21&lt;&gt;"",HLOOKUP(COUNT($F21:CK21)+1,$G$4:$EH$8,CL$14,0)*$D21,IF($C21=CL$17,$G$5*$D21,""))</f>
        <v>#VALUE!</v>
      </c>
      <c r="CM21" s="34" t="e">
        <f>IF(CL21&lt;&gt;"",HLOOKUP(COUNT($F21:CL21)+1,$G$4:$EH$8,CM$14,0)*$D21,IF($C21=CM$17,$G$5*$D21,""))</f>
        <v>#VALUE!</v>
      </c>
      <c r="CN21" s="34" t="e">
        <f>IF(CM21&lt;&gt;"",HLOOKUP(COUNT($F21:CM21)+1,$G$4:$EH$8,CN$14,0)*$D21,IF($C21=CN$17,$G$5*$D21,""))</f>
        <v>#VALUE!</v>
      </c>
      <c r="CO21" s="34" t="e">
        <f>IF(CN21&lt;&gt;"",HLOOKUP(COUNT($F21:CN21)+1,$G$4:$EH$8,CO$14,0)*$D21,IF($C21=CO$17,$G$5*$D21,""))</f>
        <v>#VALUE!</v>
      </c>
      <c r="CP21" s="34" t="e">
        <f>IF(CO21&lt;&gt;"",HLOOKUP(COUNT($F21:CO21)+1,$G$4:$EH$8,CP$14,0)*$D21,IF($C21=CP$17,$G$5*$D21,""))</f>
        <v>#VALUE!</v>
      </c>
      <c r="CQ21" s="34" t="e">
        <f>IF(CP21&lt;&gt;"",HLOOKUP(COUNT($F21:CP21)+1,$G$4:$EH$8,CQ$14,0)*$D21,IF($C21=CQ$17,$G$5*$D21,""))</f>
        <v>#VALUE!</v>
      </c>
      <c r="CR21" s="34" t="e">
        <f>IF(CQ21&lt;&gt;"",HLOOKUP(COUNT($F21:CQ21)+1,$G$4:$EH$8,CR$14,0)*$D21,IF($C21=CR$17,$G$5*$D21,""))</f>
        <v>#VALUE!</v>
      </c>
      <c r="CS21" s="34" t="e">
        <f>IF(CR21&lt;&gt;"",HLOOKUP(COUNT($F21:CR21)+1,$G$4:$EH$8,CS$14,0)*$D21,IF($C21=CS$17,$G$5*$D21,""))</f>
        <v>#VALUE!</v>
      </c>
      <c r="CT21" s="34" t="e">
        <f>IF(CS21&lt;&gt;"",HLOOKUP(COUNT($F21:CS21)+1,$G$4:$EH$8,CT$14,0)*$D21,IF($C21=CT$17,$G$5*$D21,""))</f>
        <v>#VALUE!</v>
      </c>
      <c r="CU21" s="34" t="e">
        <f>IF(CT21&lt;&gt;"",HLOOKUP(COUNT($F21:CT21)+1,$G$4:$EH$8,CU$14,0)*$D21,IF($C21=CU$17,$G$5*$D21,""))</f>
        <v>#VALUE!</v>
      </c>
      <c r="CV21" s="34" t="e">
        <f>IF(CU21&lt;&gt;"",HLOOKUP(COUNT($F21:CU21)+1,$G$4:$EH$8,CV$14,0)*$D21,IF($C21=CV$17,$G$5*$D21,""))</f>
        <v>#VALUE!</v>
      </c>
      <c r="CW21" s="34" t="e">
        <f>IF(CV21&lt;&gt;"",HLOOKUP(COUNT($F21:CV21)+1,$G$4:$EH$8,CW$14,0)*$D21,IF($C21=CW$17,$G$5*$D21,""))</f>
        <v>#VALUE!</v>
      </c>
      <c r="CX21" s="34" t="e">
        <f>IF(CW21&lt;&gt;"",HLOOKUP(COUNT($F21:CW21)+1,$G$4:$EH$8,CX$14,0)*$D21,IF($C21=CX$17,$G$5*$D21,""))</f>
        <v>#VALUE!</v>
      </c>
      <c r="CY21" s="34" t="e">
        <f>IF(CX21&lt;&gt;"",HLOOKUP(COUNT($F21:CX21)+1,$G$4:$EH$8,CY$14,0)*$D21,IF($C21=CY$17,$G$5*$D21,""))</f>
        <v>#VALUE!</v>
      </c>
      <c r="CZ21" s="34" t="e">
        <f>IF(CY21&lt;&gt;"",HLOOKUP(COUNT($F21:CY21)+1,$G$4:$EH$8,CZ$14,0)*$D21,IF($C21=CZ$17,$G$5*$D21,""))</f>
        <v>#VALUE!</v>
      </c>
      <c r="DA21" s="34" t="e">
        <f>IF(CZ21&lt;&gt;"",HLOOKUP(COUNT($F21:CZ21)+1,$G$4:$EH$8,DA$14,0)*$D21,IF($C21=DA$17,$G$5*$D21,""))</f>
        <v>#VALUE!</v>
      </c>
      <c r="DB21" s="34" t="e">
        <f>IF(DA21&lt;&gt;"",HLOOKUP(COUNT($F21:DA21)+1,$G$4:$EH$8,DB$14,0)*$D21,IF($C21=DB$17,$G$5*$D21,""))</f>
        <v>#VALUE!</v>
      </c>
      <c r="DC21" s="34" t="e">
        <f>IF(DB21&lt;&gt;"",HLOOKUP(COUNT($F21:DB21)+1,$G$4:$EH$8,DC$14,0)*$D21,IF($C21=DC$17,$G$5*$D21,""))</f>
        <v>#VALUE!</v>
      </c>
      <c r="DD21" s="34" t="e">
        <f>IF(DC21&lt;&gt;"",HLOOKUP(COUNT($F21:DC21)+1,$G$4:$EH$8,DD$14,0)*$D21,IF($C21=DD$17,$G$5*$D21,""))</f>
        <v>#VALUE!</v>
      </c>
      <c r="DE21" s="34" t="e">
        <f>IF(DD21&lt;&gt;"",HLOOKUP(COUNT($F21:DD21)+1,$G$4:$EH$8,DE$14,0)*$D21,IF($C21=DE$17,$G$5*$D21,""))</f>
        <v>#VALUE!</v>
      </c>
      <c r="DF21" s="34" t="e">
        <f>IF(DE21&lt;&gt;"",HLOOKUP(COUNT($F21:DE21)+1,$G$4:$EH$8,DF$14,0)*$D21,IF($C21=DF$17,$G$5*$D21,""))</f>
        <v>#VALUE!</v>
      </c>
      <c r="DG21" s="34" t="e">
        <f>IF(DF21&lt;&gt;"",HLOOKUP(COUNT($F21:DF21)+1,$G$4:$EH$8,DG$14,0)*$D21,IF($C21=DG$17,$G$5*$D21,""))</f>
        <v>#VALUE!</v>
      </c>
      <c r="DH21" s="34" t="e">
        <f>IF(DG21&lt;&gt;"",HLOOKUP(COUNT($F21:DG21)+1,$G$4:$EH$8,DH$14,0)*$D21,IF($C21=DH$17,$G$5*$D21,""))</f>
        <v>#VALUE!</v>
      </c>
      <c r="DI21" s="34" t="e">
        <f>IF(DH21&lt;&gt;"",HLOOKUP(COUNT($F21:DH21)+1,$G$4:$EH$8,DI$14,0)*$D21,IF($C21=DI$17,$G$5*$D21,""))</f>
        <v>#VALUE!</v>
      </c>
      <c r="DJ21" s="34" t="e">
        <f>IF(DI21&lt;&gt;"",HLOOKUP(COUNT($F21:DI21)+1,$G$4:$EH$8,DJ$14,0)*$D21,IF($C21=DJ$17,$G$5*$D21,""))</f>
        <v>#VALUE!</v>
      </c>
      <c r="DK21" s="34" t="e">
        <f>IF(DJ21&lt;&gt;"",HLOOKUP(COUNT($F21:DJ21)+1,$G$4:$EH$8,DK$14,0)*$D21,IF($C21=DK$17,$G$5*$D21,""))</f>
        <v>#VALUE!</v>
      </c>
      <c r="DL21" s="34" t="e">
        <f>IF(DK21&lt;&gt;"",HLOOKUP(COUNT($F21:DK21)+1,$G$4:$EH$8,DL$14,0)*$D21,IF($C21=DL$17,$G$5*$D21,""))</f>
        <v>#VALUE!</v>
      </c>
      <c r="DM21" s="34" t="e">
        <f>IF(DL21&lt;&gt;"",HLOOKUP(COUNT($F21:DL21)+1,$G$4:$EH$8,DM$14,0)*$D21,IF($C21=DM$17,$G$5*$D21,""))</f>
        <v>#VALUE!</v>
      </c>
      <c r="DN21" s="34" t="e">
        <f>IF(DM21&lt;&gt;"",HLOOKUP(COUNT($F21:DM21)+1,$G$4:$EH$8,DN$14,0)*$D21,IF($C21=DN$17,$G$5*$D21,""))</f>
        <v>#VALUE!</v>
      </c>
      <c r="DO21" s="34" t="e">
        <f>IF(DN21&lt;&gt;"",HLOOKUP(COUNT($F21:DN21)+1,$G$4:$EH$8,DO$14,0)*$D21,IF($C21=DO$17,$G$5*$D21,""))</f>
        <v>#VALUE!</v>
      </c>
      <c r="DP21" s="34" t="e">
        <f>IF(DO21&lt;&gt;"",HLOOKUP(COUNT($F21:DO21)+1,$G$4:$EH$8,DP$14,0)*$D21,IF($C21=DP$17,$G$5*$D21,""))</f>
        <v>#VALUE!</v>
      </c>
      <c r="DQ21" s="34" t="e">
        <f>IF(DP21&lt;&gt;"",HLOOKUP(COUNT($F21:DP21)+1,$G$4:$EH$8,DQ$14,0)*$D21,IF($C21=DQ$17,$G$5*$D21,""))</f>
        <v>#VALUE!</v>
      </c>
      <c r="DR21" s="34" t="e">
        <f>IF(DQ21&lt;&gt;"",HLOOKUP(COUNT($F21:DQ21)+1,$G$4:$EH$8,DR$14,0)*$D21,IF($C21=DR$17,$G$5*$D21,""))</f>
        <v>#VALUE!</v>
      </c>
      <c r="DS21" s="34" t="e">
        <f>IF(DR21&lt;&gt;"",HLOOKUP(COUNT($F21:DR21)+1,$G$4:$EH$8,DS$14,0)*$D21,IF($C21=DS$17,$G$5*$D21,""))</f>
        <v>#VALUE!</v>
      </c>
      <c r="DT21" s="34" t="e">
        <f>IF(DS21&lt;&gt;"",HLOOKUP(COUNT($F21:DS21)+1,$G$4:$EH$8,DT$14,0)*$D21,IF($C21=DT$17,$G$5*$D21,""))</f>
        <v>#VALUE!</v>
      </c>
      <c r="DU21" s="34" t="e">
        <f>IF(DT21&lt;&gt;"",HLOOKUP(COUNT($F21:DT21)+1,$G$4:$EH$8,DU$14,0)*$D21,IF($C21=DU$17,$G$5*$D21,""))</f>
        <v>#VALUE!</v>
      </c>
      <c r="DV21" s="34" t="e">
        <f>IF(DU21&lt;&gt;"",HLOOKUP(COUNT($F21:DU21)+1,$G$4:$EH$8,DV$14,0)*$D21,IF($C21=DV$17,$G$5*$D21,""))</f>
        <v>#VALUE!</v>
      </c>
      <c r="DX21" s="34" t="str">
        <f>IF(DW21&lt;&gt;"",HLOOKUP(COUNT($DW21:DW21)+1,$G$4:$CX$8,DX$14,0)*$D21,IF($C21=DX$17,$G$6*$D21,""))</f>
        <v/>
      </c>
      <c r="DY21" s="34" t="str">
        <f>IF(DX21&lt;&gt;"",HLOOKUP(COUNT($DW21:DX21)+1,$G$4:$CX$8,DY$14,0)*$D21,IF($C21=DY$17,$G$6*$D21,""))</f>
        <v/>
      </c>
      <c r="DZ21" s="34">
        <f>IF(DY21&lt;&gt;"",HLOOKUP(COUNT($DW21:DY21)+1,$G$4:$CX$8,DZ$14,0)*$D21,IF($C21=DZ$17,$G$6*$D21,""))</f>
        <v>0</v>
      </c>
      <c r="EA21" s="34">
        <f>IF(DZ21&lt;&gt;"",HLOOKUP(COUNT($DW21:DZ21)+1,$G$4:$CX$8,EA$14,0)*$D21,IF($C21=EA$17,$G$6*$D21,""))</f>
        <v>1500</v>
      </c>
      <c r="EB21" s="34">
        <f>IF(EA21&lt;&gt;"",HLOOKUP(COUNT($DW21:EA21)+1,$G$4:$CX$8,EB$14,0)*$D21,IF($C21=EB$17,$G$6*$D21,""))</f>
        <v>1500</v>
      </c>
      <c r="EC21" s="34">
        <f>IF(EB21&lt;&gt;"",HLOOKUP(COUNT($DW21:EB21)+1,$G$4:$CX$8,EC$14,0)*$D21,IF($C21=EC$17,$G$6*$D21,""))</f>
        <v>1500</v>
      </c>
      <c r="ED21" s="34">
        <f>IF(EC21&lt;&gt;"",HLOOKUP(COUNT($DW21:EC21)+1,$G$4:$CX$8,ED$14,0)*$D21,IF($C21=ED$17,$G$6*$D21,""))</f>
        <v>1809.6916416835954</v>
      </c>
      <c r="EE21" s="34">
        <f>IF(ED21&lt;&gt;"",HLOOKUP(COUNT($DW21:ED21)+1,$G$4:$CX$8,EE$14,0)*$D21,IF($C21=EE$17,$G$6*$D21,""))</f>
        <v>2262.1145521044955</v>
      </c>
      <c r="EF21" s="34">
        <f>IF(EE21&lt;&gt;"",HLOOKUP(COUNT($DW21:EE21)+1,$G$4:$CX$8,EF$14,0)*$D21,IF($C21=EF$17,$G$6*$D21,""))</f>
        <v>2714.537462525393</v>
      </c>
      <c r="EG21" s="34">
        <f>IF(EF21&lt;&gt;"",HLOOKUP(COUNT($DW21:EF21)+1,$G$4:$CX$8,EG$14,0)*$D21,IF($C21=EG$17,$G$6*$D21,""))</f>
        <v>3148.863456529456</v>
      </c>
      <c r="EH21" s="34">
        <f>IF(EG21&lt;&gt;"",HLOOKUP(COUNT($DW21:EG21)+1,$G$4:$CX$8,EH$14,0)*$D21,IF($C21=EH$17,$G$6*$D21,""))</f>
        <v>3589.7043404435808</v>
      </c>
      <c r="EI21" s="34">
        <f>IF(EH21&lt;&gt;"",HLOOKUP(COUNT($DW21:EH21)+1,$G$4:$CX$8,EI$14,0)*$D21,IF($C21=EI$17,$G$6*$D21,""))</f>
        <v>4056.3659047012438</v>
      </c>
      <c r="EJ21" s="34">
        <f>IF(EI21&lt;&gt;"",HLOOKUP(COUNT($DW21:EI21)+1,$G$4:$CX$8,EJ$14,0)*$D21,IF($C21=EJ$17,$G$6*$D21,""))</f>
        <v>4502.5661542183807</v>
      </c>
      <c r="EK21" s="34">
        <f>IF(EJ21&lt;&gt;"",HLOOKUP(COUNT($DW21:EJ21)+1,$G$4:$CX$8,EK$14,0)*$D21,IF($C21=EK$17,$G$6*$D21,""))</f>
        <v>4952.82276964022</v>
      </c>
      <c r="EL21" s="34">
        <f>IF(EK21&lt;&gt;"",HLOOKUP(COUNT($DW21:EK21)+1,$G$4:$CX$8,EL$14,0)*$D21,IF($C21=EL$17,$G$6*$D21,""))</f>
        <v>3714.6170772301666</v>
      </c>
      <c r="EM21" s="34">
        <f>IF(EL21&lt;&gt;"",HLOOKUP(COUNT($DW21:EL21)+1,$G$4:$CX$8,EM$14,0)*$D21,IF($C21=EM$17,$G$6*$D21,""))</f>
        <v>3528.8862233686564</v>
      </c>
      <c r="EN21" s="34">
        <f>IF(EM21&lt;&gt;"",HLOOKUP(COUNT($DW21:EM21)+1,$G$4:$CX$8,EN$14,0)*$D21,IF($C21=EN$17,$G$6*$D21,""))</f>
        <v>3881.7748457055231</v>
      </c>
      <c r="EO21" s="34">
        <f>IF(EN21&lt;&gt;"",HLOOKUP(COUNT($DW21:EN21)+1,$G$4:$CX$8,EO$14,0)*$D21,IF($C21=EO$17,$G$6*$D21,""))</f>
        <v>4269.9523302760772</v>
      </c>
      <c r="EP21" s="34">
        <f>IF(EO21&lt;&gt;"",HLOOKUP(COUNT($DW21:EO21)+1,$G$4:$CX$8,EP$14,0)*$D21,IF($C21=EP$17,$G$6*$D21,""))</f>
        <v>4696.9475633036836</v>
      </c>
      <c r="EQ21" s="34">
        <f>IF(EP21&lt;&gt;"",HLOOKUP(COUNT($DW21:EP21)+1,$G$4:$CX$8,EQ$14,0)*$D21,IF($C21=EQ$17,$G$6*$D21,""))</f>
        <v>5166.642319634052</v>
      </c>
      <c r="ER21" s="34">
        <f>IF(EQ21&lt;&gt;"",HLOOKUP(COUNT($DW21:EQ21)+1,$G$4:$CX$8,ER$14,0)*$D21,IF($C21=ER$17,$G$6*$D21,""))</f>
        <v>4908.3102036523469</v>
      </c>
      <c r="ES21" s="34">
        <f>IF(ER21&lt;&gt;"",HLOOKUP(COUNT($DW21:ER21)+1,$G$4:$CX$8,ES$14,0)*$D21,IF($C21=ES$17,$G$6*$D21,""))</f>
        <v>4662.8946934697306</v>
      </c>
      <c r="ET21" s="34">
        <f>IF(ES21&lt;&gt;"",HLOOKUP(COUNT($DW21:ES21)+1,$G$4:$CX$8,ET$14,0)*$D21,IF($C21=ET$17,$G$6*$D21,""))</f>
        <v>4989.2973220126114</v>
      </c>
      <c r="EU21" s="34">
        <f>IF(ET21&lt;&gt;"",HLOOKUP(COUNT($DW21:ET21)+1,$G$4:$CX$8,EU$14,0)*$D21,IF($C21=EU$17,$G$6*$D21,""))</f>
        <v>5338.5481345534945</v>
      </c>
      <c r="EV21" s="34">
        <f>IF(EU21&lt;&gt;"",HLOOKUP(COUNT($DW21:EU21)+1,$G$4:$CX$8,EV$14,0)*$D21,IF($C21=EV$17,$G$6*$D21,""))</f>
        <v>5712.2465039722392</v>
      </c>
      <c r="EW21" s="34">
        <f>IF(EV21&lt;&gt;"",HLOOKUP(COUNT($DW21:EV21)+1,$G$4:$CX$8,EW$14,0)*$D21,IF($C21=EW$17,$G$6*$D21,""))</f>
        <v>6283.4711543694621</v>
      </c>
      <c r="EX21" s="34">
        <f>IF(EW21&lt;&gt;"",HLOOKUP(COUNT($DW21:EW21)+1,$G$4:$CX$8,EX$14,0)*$D21,IF($C21=EX$17,$G$6*$D21,""))</f>
        <v>5340.950481214044</v>
      </c>
      <c r="EY21" s="34">
        <f>IF(EX21&lt;&gt;"",HLOOKUP(COUNT($DW21:EX21)+1,$G$4:$CX$8,EY$14,0)*$D21,IF($C21=EY$17,$G$6*$D21,""))</f>
        <v>5073.9029571533429</v>
      </c>
      <c r="EZ21" s="34">
        <f>IF(EY21&lt;&gt;"",HLOOKUP(COUNT($DW21:EY21)+1,$G$4:$CX$8,EZ$14,0)*$D21,IF($C21=EZ$17,$G$6*$D21,""))</f>
        <v>5327.5981050110095</v>
      </c>
      <c r="FA21" s="34">
        <f>IF(EZ21&lt;&gt;"",HLOOKUP(COUNT($DW21:EZ21)+1,$G$4:$CX$8,FA$14,0)*$D21,IF($C21=FA$17,$G$6*$D21,""))</f>
        <v>5593.9780102615605</v>
      </c>
      <c r="FB21" s="34">
        <f>IF(FA21&lt;&gt;"",HLOOKUP(COUNT($DW21:FA21)+1,$G$4:$CX$8,FB$14,0)*$D21,IF($C21=FB$17,$G$6*$D21,""))</f>
        <v>5873.6769107746359</v>
      </c>
      <c r="FC21" s="34">
        <f>IF(FB21&lt;&gt;"",HLOOKUP(COUNT($DW21:FB21)+1,$G$4:$CX$8,FC$14,0)*$D21,IF($C21=FC$17,$G$6*$D21,""))</f>
        <v>6284.8342945288614</v>
      </c>
      <c r="FD21" s="34">
        <f>IF(FC21&lt;&gt;"",HLOOKUP(COUNT($DW21:FC21)+1,$G$4:$CX$8,FD$14,0)*$D21,IF($C21=FD$17,$G$6*$D21,""))</f>
        <v>5656.3508650759759</v>
      </c>
      <c r="FE21" s="34">
        <f>IF(FD21&lt;&gt;"",HLOOKUP(COUNT($DW21:FD21)+1,$G$4:$CX$8,FE$14,0)*$D21,IF($C21=FE$17,$G$6*$D21,""))</f>
        <v>5090.7157785683803</v>
      </c>
      <c r="FF21" s="34">
        <f>IF(FE21&lt;&gt;"",HLOOKUP(COUNT($DW21:FE21)+1,$G$4:$CX$8,FF$14,0)*$D21,IF($C21=FF$17,$G$6*$D21,""))</f>
        <v>5447.065883068165</v>
      </c>
      <c r="FG21" s="34">
        <f>IF(FF21&lt;&gt;"",HLOOKUP(COUNT($DW21:FF21)+1,$G$4:$CX$8,FG$14,0)*$D21,IF($C21=FG$17,$G$6*$D21,""))</f>
        <v>5828.3604948829352</v>
      </c>
      <c r="FH21" s="34">
        <f>IF(FG21&lt;&gt;"",HLOOKUP(COUNT($DW21:FG21)+1,$G$4:$CX$8,FH$14,0)*$D21,IF($C21=FH$17,$G$6*$D21,""))</f>
        <v>6236.3457295247426</v>
      </c>
      <c r="FI21" s="34">
        <f>IF(FH21&lt;&gt;"",HLOOKUP(COUNT($DW21:FH21)+1,$G$4:$CX$8,FI$14,0)*$D21,IF($C21=FI$17,$G$6*$D21,""))</f>
        <v>6735.2533878867225</v>
      </c>
      <c r="FJ21" s="34">
        <f>IF(FI21&lt;&gt;"",HLOOKUP(COUNT($DW21:FI21)+1,$G$4:$CX$8,FJ$14,0)*$D21,IF($C21=FJ$17,$G$6*$D21,""))</f>
        <v>5792.3179135825812</v>
      </c>
      <c r="FK21" s="34">
        <f>IF(FJ21&lt;&gt;"",HLOOKUP(COUNT($DW21:FJ21)+1,$G$4:$CX$8,FK$14,0)*$D21,IF($C21=FK$17,$G$6*$D21,""))</f>
        <v>5502.7020179034516</v>
      </c>
      <c r="FL21" s="34">
        <f>IF(FK21&lt;&gt;"",HLOOKUP(COUNT($DW21:FK21)+1,$G$4:$CX$8,FL$14,0)*$D21,IF($C21=FL$17,$G$6*$D21,""))</f>
        <v>5777.8371187986259</v>
      </c>
      <c r="FM21" s="34">
        <f>IF(FL21&lt;&gt;"",HLOOKUP(COUNT($DW21:FL21)+1,$G$4:$CX$8,FM$14,0)*$D21,IF($C21=FM$17,$G$6*$D21,""))</f>
        <v>6066.7289747385548</v>
      </c>
      <c r="FN21" s="34">
        <f>IF(FM21&lt;&gt;"",HLOOKUP(COUNT($DW21:FM21)+1,$G$4:$CX$8,FN$14,0)*$D21,IF($C21=FN$17,$G$6*$D21,""))</f>
        <v>6370.065423475482</v>
      </c>
      <c r="FO21" s="34">
        <f>IF(FN21&lt;&gt;"",HLOOKUP(COUNT($DW21:FN21)+1,$G$4:$CX$8,FO$14,0)*$D21,IF($C21=FO$17,$G$6*$D21,""))</f>
        <v>6815.9700031187649</v>
      </c>
      <c r="FP21" s="34">
        <f>IF(FO21&lt;&gt;"",HLOOKUP(COUNT($DW21:FO21)+1,$G$4:$CX$8,FP$14,0)*$D21,IF($C21=FP$17,$G$6*$D21,""))</f>
        <v>6134.3730028068912</v>
      </c>
      <c r="FQ21" s="34">
        <f>IF(FP21&lt;&gt;"",HLOOKUP(COUNT($DW21:FP21)+1,$G$4:$CX$8,FQ$14,0)*$D21,IF($C21=FQ$17,$G$6*$D21,""))</f>
        <v>5520.9357025262016</v>
      </c>
      <c r="FR21" s="34">
        <f>IF(FQ21&lt;&gt;"",HLOOKUP(COUNT($DW21:FQ21)+1,$G$4:$CX$8,FR$14,0)*$D21,IF($C21=FR$17,$G$6*$D21,""))</f>
        <v>5907.4012017030363</v>
      </c>
      <c r="FS21" s="34">
        <f>IF(FR21&lt;&gt;"",HLOOKUP(COUNT($DW21:FR21)+1,$G$4:$CX$8,FS$14,0)*$D21,IF($C21=FS$17,$G$6*$D21,""))</f>
        <v>6320.9192858222477</v>
      </c>
      <c r="FT21" s="34">
        <f>IF(FS21&lt;&gt;"",HLOOKUP(COUNT($DW21:FS21)+1,$G$4:$CX$8,FT$14,0)*$D21,IF($C21=FT$17,$G$6*$D21,""))</f>
        <v>6763.3836358298058</v>
      </c>
      <c r="FU21" s="34">
        <f>IF(FT21&lt;&gt;"",HLOOKUP(COUNT($DW21:FT21)+1,$G$4:$CX$8,FU$14,0)*$D21,IF($C21=FU$17,$G$6*$D21,""))</f>
        <v>7304.4543266961891</v>
      </c>
      <c r="FV21" s="34">
        <f>IF(FU21&lt;&gt;"",HLOOKUP(COUNT($DW21:FU21)+1,$G$4:$CX$8,FV$14,0)*$D21,IF($C21=FV$17,$G$6*$D21,""))</f>
        <v>6354.8752642256832</v>
      </c>
      <c r="FW21" s="34">
        <f>IF(FV21&lt;&gt;"",HLOOKUP(COUNT($DW21:FV21)+1,$G$4:$CX$8,FW$14,0)*$D21,IF($C21=FW$17,$G$6*$D21,""))</f>
        <v>6037.1315010144008</v>
      </c>
      <c r="FX21" s="34">
        <f>IF(FW21&lt;&gt;"",HLOOKUP(COUNT($DW21:FW21)+1,$G$4:$CX$8,FX$14,0)*$D21,IF($C21=FX$17,$G$6*$D21,""))</f>
        <v>6338.9880760651195</v>
      </c>
      <c r="FY21" s="34">
        <f>IF(FX21&lt;&gt;"",HLOOKUP(COUNT($DW21:FX21)+1,$G$4:$CX$8,FY$14,0)*$D21,IF($C21=FY$17,$G$6*$D21,""))</f>
        <v>6655.9374798683766</v>
      </c>
      <c r="FZ21" s="34">
        <f>IF(FY21&lt;&gt;"",HLOOKUP(COUNT($DW21:FY21)+1,$G$4:$CX$8,FZ$14,0)*$D21,IF($C21=FZ$17,$G$6*$D21,""))</f>
        <v>6988.734353861797</v>
      </c>
      <c r="GA21" s="34">
        <f>IF(FZ21&lt;&gt;"",HLOOKUP(COUNT($DW21:FZ21)+1,$G$4:$CX$8,GA$14,0)*$D21,IF($C21=GA$17,$G$6*$D21,""))</f>
        <v>7477.9457586321205</v>
      </c>
      <c r="GB21" s="34">
        <f>IF(GA21&lt;&gt;"",HLOOKUP(COUNT($DW21:GA21)+1,$G$4:$CX$8,GB$14,0)*$D21,IF($C21=GB$17,$G$6*$D21,""))</f>
        <v>6730.1511827689083</v>
      </c>
      <c r="GC21" s="34">
        <f>IF(GB21&lt;&gt;"",HLOOKUP(COUNT($DW21:GB21)+1,$G$4:$CX$8,GC$14,0)*$D21,IF($C21=GC$17,$G$6*$D21,""))</f>
        <v>6057.1360644920187</v>
      </c>
      <c r="GD21" s="34">
        <f>IF(GC21&lt;&gt;"",HLOOKUP(COUNT($DW21:GC21)+1,$G$4:$CX$8,GD$14,0)*$D21,IF($C21=GD$17,$G$6*$D21,""))</f>
        <v>6481.1355890064597</v>
      </c>
      <c r="GE21" s="34">
        <f>IF(GD21&lt;&gt;"",HLOOKUP(COUNT($DW21:GD21)+1,$G$4:$CX$8,GE$14,0)*$D21,IF($C21=GE$17,$G$6*$D21,""))</f>
        <v>6934.8150802369128</v>
      </c>
      <c r="GF21" s="34">
        <f>IF(GE21&lt;&gt;"",HLOOKUP(COUNT($DW21:GE21)+1,$G$4:$CX$8,GF$14,0)*$D21,IF($C21=GF$17,$G$6*$D21,""))</f>
        <v>7420.252135853495</v>
      </c>
      <c r="GG21" s="34">
        <f>IF(GF21&lt;&gt;"",HLOOKUP(COUNT($DW21:GF21)+1,$G$4:$CX$8,GG$14,0)*$D21,IF($C21=GG$17,$G$6*$D21,""))</f>
        <v>8013.8723067217743</v>
      </c>
      <c r="GH21" s="34">
        <f>IF(GG21&lt;&gt;"",HLOOKUP(COUNT($DW21:GG21)+1,$G$4:$CX$8,GH$14,0)*$D21,IF($C21=GH$17,$G$6*$D21,""))</f>
        <v>5215.7891825182287</v>
      </c>
      <c r="GI21" s="34">
        <f>IF(GH21&lt;&gt;"",HLOOKUP(COUNT($DW21:GH21)+1,$G$4:$CX$8,GI$14,0)*$D21,IF($C21=GI$17,$G$6*$D21,""))</f>
        <v>5215.7891825182287</v>
      </c>
      <c r="GJ21" s="34">
        <f>IF(GI21&lt;&gt;"",HLOOKUP(COUNT($DW21:GI21)+1,$G$4:$CX$8,GJ$14,0)*$D21,IF($C21=GJ$17,$G$6*$D21,""))</f>
        <v>5215.7891825182287</v>
      </c>
      <c r="GK21" s="34">
        <f>IF(GJ21&lt;&gt;"",HLOOKUP(COUNT($DW21:GJ21)+1,$G$4:$CX$8,GK$14,0)*$D21,IF($C21=GK$17,$G$6*$D21,""))</f>
        <v>5215.7891825182287</v>
      </c>
      <c r="GL21" s="34">
        <f>IF(GK21&lt;&gt;"",HLOOKUP(COUNT($DW21:GK21)+1,$G$4:$CX$8,GL$14,0)*$D21,IF($C21=GL$17,$G$6*$D21,""))</f>
        <v>5215.7891825182287</v>
      </c>
      <c r="GM21" s="34">
        <f>IF(GL21&lt;&gt;"",HLOOKUP(COUNT($DW21:GL21)+1,$G$4:$CX$8,GM$14,0)*$D21,IF($C21=GM$17,$G$6*$D21,""))</f>
        <v>5215.7891825182287</v>
      </c>
      <c r="GN21" s="34">
        <f>IF(GM21&lt;&gt;"",HLOOKUP(COUNT($DW21:GM21)+1,$G$4:$CX$8,GN$14,0)*$D21,IF($C21=GN$17,$G$6*$D21,""))</f>
        <v>5215.7891825182287</v>
      </c>
      <c r="GO21" s="34">
        <f>IF(GN21&lt;&gt;"",HLOOKUP(COUNT($DW21:GN21)+1,$G$4:$CX$8,GO$14,0)*$D21,IF($C21=GO$17,$G$6*$D21,""))</f>
        <v>5215.7891825182287</v>
      </c>
      <c r="GP21" s="34">
        <f>IF(GO21&lt;&gt;"",HLOOKUP(COUNT($DW21:GO21)+1,$G$4:$CX$8,GP$14,0)*$D21,IF($C21=GP$17,$G$6*$D21,""))</f>
        <v>5215.7891825182287</v>
      </c>
      <c r="GQ21" s="34">
        <f>IF(GP21&lt;&gt;"",HLOOKUP(COUNT($DW21:GP21)+1,$G$4:$CX$8,GQ$14,0)*$D21,IF($C21=GQ$17,$G$6*$D21,""))</f>
        <v>5215.7891825182287</v>
      </c>
      <c r="GR21" s="34">
        <f>IF(GQ21&lt;&gt;"",HLOOKUP(COUNT($DW21:GQ21)+1,$G$4:$CX$8,GR$14,0)*$D21,IF($C21=GR$17,$G$6*$D21,""))</f>
        <v>5215.7891825182287</v>
      </c>
      <c r="GS21" s="34">
        <f>IF(GR21&lt;&gt;"",HLOOKUP(COUNT($DW21:GR21)+1,$G$4:$CX$8,GS$14,0)*$D21,IF($C21=GS$17,$G$6*$D21,""))</f>
        <v>5215.7891825182287</v>
      </c>
      <c r="GT21" s="34">
        <f>IF(GS21&lt;&gt;"",HLOOKUP(COUNT($DW21:GS21)+1,$G$4:$CX$8,GT$14,0)*$D21,IF($C21=GT$17,$G$6*$D21,""))</f>
        <v>5215.7891825182287</v>
      </c>
      <c r="GU21" s="34">
        <f>IF(GT21&lt;&gt;"",HLOOKUP(COUNT($DW21:GT21)+1,$G$4:$CX$8,GU$14,0)*$D21,IF($C21=GU$17,$G$6*$D21,""))</f>
        <v>5215.7891825182287</v>
      </c>
      <c r="GV21" s="34">
        <f>IF(GU21&lt;&gt;"",HLOOKUP(COUNT($DW21:GU21)+1,$G$4:$CX$8,GV$14,0)*$D21,IF($C21=GV$17,$G$6*$D21,""))</f>
        <v>5215.7891825182287</v>
      </c>
      <c r="GW21" s="34">
        <f>IF(GV21&lt;&gt;"",HLOOKUP(COUNT($DW21:GV21)+1,$G$4:$CX$8,GW$14,0)*$D21,IF($C21=GW$17,$G$6*$D21,""))</f>
        <v>5215.7891825182287</v>
      </c>
      <c r="GX21" s="34">
        <f>IF(GW21&lt;&gt;"",HLOOKUP(COUNT($DW21:GW21)+1,$G$4:$CX$8,GX$14,0)*$D21,IF($C21=GX$17,$G$6*$D21,""))</f>
        <v>5215.7891825182287</v>
      </c>
      <c r="GY21" s="34">
        <f>IF(GX21&lt;&gt;"",HLOOKUP(COUNT($DW21:GX21)+1,$G$4:$CX$8,GY$14,0)*$D21,IF($C21=GY$17,$G$6*$D21,""))</f>
        <v>5215.7891825182287</v>
      </c>
      <c r="GZ21" s="34">
        <f>IF(GY21&lt;&gt;"",HLOOKUP(COUNT($DW21:GY21)+1,$G$4:$CX$8,GZ$14,0)*$D21,IF($C21=GZ$17,$G$6*$D21,""))</f>
        <v>5215.7891825182287</v>
      </c>
      <c r="HA21" s="34">
        <f>IF(GZ21&lt;&gt;"",HLOOKUP(COUNT($DW21:GZ21)+1,$G$4:$CX$8,HA$14,0)*$D21,IF($C21=HA$17,$G$6*$D21,""))</f>
        <v>5215.7891825182287</v>
      </c>
      <c r="HB21" s="34">
        <f>IF(HA21&lt;&gt;"",HLOOKUP(COUNT($DW21:HA21)+1,$G$4:$CX$8,HB$14,0)*$D21,IF($C21=HB$17,$G$6*$D21,""))</f>
        <v>5215.7891825182287</v>
      </c>
      <c r="HC21" s="34">
        <f>IF(HB21&lt;&gt;"",HLOOKUP(COUNT($DW21:HB21)+1,$G$4:$CX$8,HC$14,0)*$D21,IF($C21=HC$17,$G$6*$D21,""))</f>
        <v>5215.7891825182287</v>
      </c>
      <c r="HD21" s="34">
        <f>IF(HC21&lt;&gt;"",HLOOKUP(COUNT($DW21:HC21)+1,$G$4:$CX$8,HD$14,0)*$D21,IF($C21=HD$17,$G$6*$D21,""))</f>
        <v>5215.7891825182287</v>
      </c>
      <c r="HE21" s="34">
        <f>IF(HD21&lt;&gt;"",HLOOKUP(COUNT($DW21:HD21)+1,$G$4:$CX$8,HE$14,0)*$D21,IF($C21=HE$17,$G$6*$D21,""))</f>
        <v>5215.7891825182287</v>
      </c>
      <c r="HF21" s="34">
        <f>IF(HE21&lt;&gt;"",HLOOKUP(COUNT($DW21:HE21)+1,$G$4:$CX$8,HF$14,0)*$D21,IF($C21=HF$17,$G$6*$D21,""))</f>
        <v>5215.7891825182287</v>
      </c>
      <c r="HG21" s="34">
        <f>IF(HF21&lt;&gt;"",HLOOKUP(COUNT($DW21:HF21)+1,$G$4:$CX$8,HG$14,0)*$D21,IF($C21=HG$17,$G$6*$D21,""))</f>
        <v>5215.7891825182287</v>
      </c>
      <c r="HH21" s="34">
        <f>IF(HG21&lt;&gt;"",HLOOKUP(COUNT($DW21:HG21)+1,$G$4:$CX$8,HH$14,0)*$D21,IF($C21=HH$17,$G$6*$D21,""))</f>
        <v>5215.7891825182287</v>
      </c>
      <c r="HI21" s="34">
        <f>IF(HH21&lt;&gt;"",HLOOKUP(COUNT($DW21:HH21)+1,$G$4:$CX$8,HI$14,0)*$D21,IF($C21=HI$17,$G$6*$D21,""))</f>
        <v>5215.7891825182287</v>
      </c>
      <c r="HJ21" s="34">
        <f>IF(HI21&lt;&gt;"",HLOOKUP(COUNT($DW21:HI21)+1,$G$4:$CX$8,HJ$14,0)*$D21,IF($C21=HJ$17,$G$6*$D21,""))</f>
        <v>5215.7891825182287</v>
      </c>
      <c r="HK21" s="34">
        <f>IF(HJ21&lt;&gt;"",HLOOKUP(COUNT($DW21:HJ21)+1,$G$4:$CX$8,HK$14,0)*$D21,IF($C21=HK$17,$G$6*$D21,""))</f>
        <v>5215.7891825182287</v>
      </c>
      <c r="HL21" s="34">
        <f>IF(HK21&lt;&gt;"",HLOOKUP(COUNT($DW21:HK21)+1,$G$4:$CX$8,HL$14,0)*$D21,IF($C21=HL$17,$G$6*$D21,""))</f>
        <v>5215.7891825182287</v>
      </c>
      <c r="HM21" s="34">
        <f>IF(HL21&lt;&gt;"",HLOOKUP(COUNT($DW21:HL21)+1,$G$4:$CX$8,HM$14,0)*$D21,IF($C21=HM$17,$G$6*$D21,""))</f>
        <v>5215.7891825182287</v>
      </c>
      <c r="HN21" s="34">
        <f>IF(HM21&lt;&gt;"",HLOOKUP(COUNT($DW21:HM21)+1,$G$4:$CX$8,HN$14,0)*$D21,IF($C21=HN$17,$G$6*$D21,""))</f>
        <v>5215.7891825182287</v>
      </c>
      <c r="HO21" s="34">
        <f>IF(HN21&lt;&gt;"",HLOOKUP(COUNT($DW21:HN21)+1,$G$4:$CX$8,HO$14,0)*$D21,IF($C21=HO$17,$G$6*$D21,""))</f>
        <v>5215.7891825182287</v>
      </c>
      <c r="HP21" s="34">
        <f>IF(HO21&lt;&gt;"",HLOOKUP(COUNT($DW21:HO21)+1,$G$4:$DV$8,HP$14,0)*$D21,IF($C21=HP$17,$G$6*$D21,""))</f>
        <v>5215.7891825182287</v>
      </c>
      <c r="HQ21" s="34">
        <f>IF(HP21&lt;&gt;"",HLOOKUP(COUNT($DW21:HP21)+1,$G$4:$DV$8,HQ$14,0)*$D21,IF($C21=HQ$17,$G$6*$D21,""))</f>
        <v>5215.7891825182287</v>
      </c>
      <c r="HR21" s="34">
        <f>IF(HQ21&lt;&gt;"",HLOOKUP(COUNT($DW21:HQ21)+1,$G$4:$DV$8,HR$14,0)*$D21,IF($C21=HR$17,$G$6*$D21,""))</f>
        <v>5215.7891825182287</v>
      </c>
      <c r="HS21" s="34">
        <f>IF(HR21&lt;&gt;"",HLOOKUP(COUNT($DW21:HR21)+1,$G$4:$DV$8,HS$14,0)*$D21,IF($C21=HS$17,$G$6*$D21,""))</f>
        <v>5215.7891825182287</v>
      </c>
      <c r="HT21" s="34">
        <f>IF(HS21&lt;&gt;"",HLOOKUP(COUNT($DW21:HS21)+1,$G$4:$DV$8,HT$14,0)*$D21,IF($C21=HT$17,$G$6*$D21,""))</f>
        <v>5215.7891825182287</v>
      </c>
      <c r="HU21" s="34">
        <f>IF(HT21&lt;&gt;"",HLOOKUP(COUNT($DW21:HT21)+1,$G$4:$DV$8,HU$14,0)*$D21,IF($C21=HU$17,$G$6*$D21,""))</f>
        <v>5215.7891825182287</v>
      </c>
      <c r="HV21" s="34">
        <f>IF(HU21&lt;&gt;"",HLOOKUP(COUNT($DW21:HU21)+1,$G$4:$DV$8,HV$14,0)*$D21,IF($C21=HV$17,$G$6*$D21,""))</f>
        <v>5215.7891825182287</v>
      </c>
      <c r="HW21" s="34">
        <f>IF(HV21&lt;&gt;"",HLOOKUP(COUNT($DW21:HV21)+1,$G$4:$DV$8,HW$14,0)*$D21,IF($C21=HW$17,$G$6*$D21,""))</f>
        <v>5215.7891825182287</v>
      </c>
      <c r="HX21" s="34">
        <f>IF(HW21&lt;&gt;"",HLOOKUP(COUNT($DW21:HW21)+1,$G$4:$DV$8,HX$14,0)*$D21,IF($C21=HX$17,$G$6*$D21,""))</f>
        <v>5215.7891825182287</v>
      </c>
      <c r="HY21" s="34">
        <f>IF(HX21&lt;&gt;"",HLOOKUP(COUNT($DW21:HX21)+1,$G$4:$DV$8,HY$14,0)*$D21,IF($C21=HY$17,$G$6*$D21,""))</f>
        <v>5215.7891825182287</v>
      </c>
      <c r="HZ21" s="34">
        <f>IF(HY21&lt;&gt;"",HLOOKUP(COUNT($DW21:HY21)+1,$G$4:$DV$8,HZ$14,0)*$D21,IF($C21=HZ$17,$G$6*$D21,""))</f>
        <v>5215.7891825182287</v>
      </c>
      <c r="IA21" s="34">
        <f>IF(HZ21&lt;&gt;"",HLOOKUP(COUNT($DW21:HZ21)+1,$G$4:$DV$8,IA$14,0)*$D21,IF($C21=IA$17,$G$6*$D21,""))</f>
        <v>5215.7891825182287</v>
      </c>
      <c r="IB21" s="34">
        <f>IF(IA21&lt;&gt;"",HLOOKUP(COUNT($DW21:IA21)+1,$G$4:$DV$8,IB$14,0)*$D21,IF($C21=IB$17,$G$6*$D21,""))</f>
        <v>5215.7891825182287</v>
      </c>
      <c r="IC21" s="34">
        <f>IF(IB21&lt;&gt;"",HLOOKUP(COUNT($DW21:IB21)+1,$G$4:$DV$8,IC$14,0)*$D21,IF($C21=IC$17,$G$6*$D21,""))</f>
        <v>5215.7891825182287</v>
      </c>
      <c r="ID21" s="34">
        <f>IF(IC21&lt;&gt;"",HLOOKUP(COUNT($DW21:IC21)+1,$G$4:$DV$8,ID$14,0)*$D21,IF($C21=ID$17,$G$6*$D21,""))</f>
        <v>5215.7891825182287</v>
      </c>
      <c r="IE21" s="34">
        <f>IF(ID21&lt;&gt;"",HLOOKUP(COUNT($DW21:ID21)+1,$G$4:$DV$8,IE$14,0)*$D21,IF($C21=IE$17,$G$6*$D21,""))</f>
        <v>5215.7891825182287</v>
      </c>
      <c r="IF21" s="34">
        <f>IF(IE21&lt;&gt;"",HLOOKUP(COUNT($DW21:IE21)+1,$G$4:$DV$8,IF$14,0)*$D21,IF($C21=IF$17,$G$6*$D21,""))</f>
        <v>5215.7891825182287</v>
      </c>
      <c r="IG21" s="34">
        <f>IF(IF21&lt;&gt;"",HLOOKUP(COUNT($DW21:IF21)+1,$G$4:$DV$8,IG$14,0)*$D21,IF($C21=IG$17,$G$6*$D21,""))</f>
        <v>5215.7891825182287</v>
      </c>
      <c r="IH21" s="34">
        <f>IF(IG21&lt;&gt;"",HLOOKUP(COUNT($DW21:IG21)+1,$G$4:$DV$8,IH$14,0)*$D21,IF($C21=IH$17,$G$6*$D21,""))</f>
        <v>5215.7891825182287</v>
      </c>
      <c r="II21" s="34">
        <f>IF(IH21&lt;&gt;"",HLOOKUP(COUNT($DW21:IH21)+1,$G$4:$DV$8,II$14,0)*$D21,IF($C21=II$17,$G$6*$D21,""))</f>
        <v>5215.7891825182287</v>
      </c>
      <c r="IJ21" s="34">
        <f>IF(II21&lt;&gt;"",HLOOKUP(COUNT($DW21:II21)+1,$G$4:$DV$8,IJ$14,0)*$D21,IF($C21=IJ$17,$G$6*$D21,""))</f>
        <v>5215.7891825182287</v>
      </c>
      <c r="IK21" s="34">
        <f>IF(IJ21&lt;&gt;"",HLOOKUP(COUNT($DW21:IJ21)+1,$G$4:$DV$8,IK$14,0)*$D21,IF($C21=IK$17,$G$6*$D21,""))</f>
        <v>5215.7891825182287</v>
      </c>
      <c r="IL21" s="34">
        <f>IF(IK21&lt;&gt;"",HLOOKUP(COUNT($DW21:IK21)+1,$G$4:$DV$8,IL$14,0)*$D21,IF($C21=IL$17,$G$6*$D21,""))</f>
        <v>5215.7891825182287</v>
      </c>
      <c r="IM21" s="34">
        <f>IF(IL21&lt;&gt;"",HLOOKUP(COUNT($DW21:IL21)+1,$G$4:$DV$8,IM$14,0)*$D21,IF($C21=IM$17,$G$6*$D21,""))</f>
        <v>5215.7891825182287</v>
      </c>
      <c r="IO21" s="34" t="str">
        <f>IF(IN21&lt;&gt;"",HLOOKUP(COUNT($IN21:IN21)+1,$G$4:$EH$8,IO$14,0)*$D21,IF($C21=IO$17,$G$7*$D21,""))</f>
        <v/>
      </c>
      <c r="IP21" s="34" t="str">
        <f>IF(IO21&lt;&gt;"",HLOOKUP(COUNT($IN21:IO21)+1,$G$4:$EH$8,IP$14,0)*$D21,IF($C21=IP$17,$G$7*$D21,""))</f>
        <v/>
      </c>
      <c r="IQ21" s="34">
        <f>IF(IP21&lt;&gt;"",HLOOKUP(COUNT($IN21:IP21)+1,$G$4:$EH$8,IQ$14,0)*$D21,IF($C21=IQ$17,$G$7*$D21,""))</f>
        <v>0</v>
      </c>
      <c r="IR21" s="34">
        <f>IF(IQ21&lt;&gt;"",HLOOKUP(COUNT($IN21:IQ21)+1,$G$4:$EH$8,IR$14,0)*$D21,IF($C21=IR$17,$G$7*$D21,""))</f>
        <v>750</v>
      </c>
      <c r="IS21" s="34">
        <f>IF(IR21&lt;&gt;"",HLOOKUP(COUNT($IN21:IR21)+1,$G$4:$EH$8,IS$14,0)*$D21,IF($C21=IS$17,$G$7*$D21,""))</f>
        <v>750</v>
      </c>
      <c r="IT21" s="34">
        <f>IF(IS21&lt;&gt;"",HLOOKUP(COUNT($IN21:IS21)+1,$G$4:$EH$8,IT$14,0)*$D21,IF($C21=IT$17,$G$7*$D21,""))</f>
        <v>750</v>
      </c>
      <c r="IU21" s="34">
        <f>IF(IT21&lt;&gt;"",HLOOKUP(COUNT($IN21:IT21)+1,$G$4:$EH$8,IU$14,0)*$D21,IF($C21=IU$17,$G$7*$D21,""))</f>
        <v>750</v>
      </c>
      <c r="IV21" s="34">
        <f>IF(IU21&lt;&gt;"",HLOOKUP(COUNT($IN21:IU21)+1,$G$4:$EH$8,IV$14,0)*$D21,IF($C21=IV$17,$G$7*$D21,""))</f>
        <v>754.03818403483183</v>
      </c>
      <c r="IW21" s="34">
        <f>IF(IV21&lt;&gt;"",HLOOKUP(COUNT($IN21:IV21)+1,$G$4:$EH$8,IW$14,0)*$D21,IF($C21=IW$17,$G$7*$D21,""))</f>
        <v>904.84582084179772</v>
      </c>
      <c r="IX21" s="34">
        <f>IF(IW21&lt;&gt;"",HLOOKUP(COUNT($IN21:IW21)+1,$G$4:$EH$8,IX$14,0)*$D21,IF($C21=IX$17,$G$7*$D21,""))</f>
        <v>1049.6211521764853</v>
      </c>
      <c r="IY21" s="34">
        <f>IF(IX21&lt;&gt;"",HLOOKUP(COUNT($IN21:IX21)+1,$G$4:$EH$8,IY$14,0)*$D21,IF($C21=IY$17,$G$7*$D21,""))</f>
        <v>1196.5681134811937</v>
      </c>
      <c r="IZ21" s="34">
        <f>IF(IY21&lt;&gt;"",HLOOKUP(COUNT($IN21:IY21)+1,$G$4:$EH$8,IZ$14,0)*$D21,IF($C21=IZ$17,$G$7*$D21,""))</f>
        <v>1352.121968233748</v>
      </c>
      <c r="JA21" s="34">
        <f>IF(IZ21&lt;&gt;"",HLOOKUP(COUNT($IN21:IZ21)+1,$G$4:$EH$8,JA$14,0)*$D21,IF($C21=JA$17,$G$7*$D21,""))</f>
        <v>1500.8553847394605</v>
      </c>
      <c r="JB21" s="34">
        <f>IF(JA21&lt;&gt;"",HLOOKUP(COUNT($IN21:JA21)+1,$G$4:$EH$8,JB$14,0)*$D21,IF($C21=JB$17,$G$7*$D21,""))</f>
        <v>1650.9409232134067</v>
      </c>
      <c r="JC21" s="34">
        <f>IF(JB21&lt;&gt;"",HLOOKUP(COUNT($IN21:JB21)+1,$G$4:$EH$8,JC$14,0)*$D21,IF($C21=JC$17,$G$7*$D21,""))</f>
        <v>1238.2056924100557</v>
      </c>
      <c r="JD21" s="34">
        <f>IF(JC21&lt;&gt;"",HLOOKUP(COUNT($IN21:JC21)+1,$G$4:$EH$8,JD$14,0)*$D21,IF($C21=JD$17,$G$7*$D21,""))</f>
        <v>1176.2954077895522</v>
      </c>
      <c r="JE21" s="34">
        <f>IF(JD21&lt;&gt;"",HLOOKUP(COUNT($IN21:JD21)+1,$G$4:$EH$8,JE$14,0)*$D21,IF($C21=JE$17,$G$7*$D21,""))</f>
        <v>1293.9249485685079</v>
      </c>
      <c r="JF21" s="34">
        <f>IF(JE21&lt;&gt;"",HLOOKUP(COUNT($IN21:JE21)+1,$G$4:$EH$8,JF$14,0)*$D21,IF($C21=JF$17,$G$7*$D21,""))</f>
        <v>1423.3174434253592</v>
      </c>
      <c r="JG21" s="34">
        <f>IF(JF21&lt;&gt;"",HLOOKUP(COUNT($IN21:JF21)+1,$G$4:$EH$8,JG$14,0)*$D21,IF($C21=JG$17,$G$7*$D21,""))</f>
        <v>1565.6491877678945</v>
      </c>
      <c r="JH21" s="34">
        <f>IF(JG21&lt;&gt;"",HLOOKUP(COUNT($IN21:JG21)+1,$G$4:$EH$8,JH$14,0)*$D21,IF($C21=JH$17,$G$7*$D21,""))</f>
        <v>1722.214106544684</v>
      </c>
      <c r="JI21" s="34">
        <f>IF(JH21&lt;&gt;"",HLOOKUP(COUNT($IN21:JH21)+1,$G$4:$EH$8,JI$14,0)*$D21,IF($C21=JI$17,$G$7*$D21,""))</f>
        <v>1636.1034012174491</v>
      </c>
      <c r="JJ21" s="34">
        <f>IF(JI21&lt;&gt;"",HLOOKUP(COUNT($IN21:JI21)+1,$G$4:$EH$8,JJ$14,0)*$D21,IF($C21=JJ$17,$G$7*$D21,""))</f>
        <v>1554.298231156577</v>
      </c>
      <c r="JK21" s="34">
        <f>IF(JJ21&lt;&gt;"",HLOOKUP(COUNT($IN21:JJ21)+1,$G$4:$EH$8,JK$14,0)*$D21,IF($C21=JK$17,$G$7*$D21,""))</f>
        <v>1663.0991073375374</v>
      </c>
      <c r="JL21" s="34">
        <f>IF(JK21&lt;&gt;"",HLOOKUP(COUNT($IN21:JK21)+1,$G$4:$EH$8,JL$14,0)*$D21,IF($C21=JL$17,$G$7*$D21,""))</f>
        <v>1779.5160448511649</v>
      </c>
      <c r="JM21" s="34">
        <f>IF(JL21&lt;&gt;"",HLOOKUP(COUNT($IN21:JL21)+1,$G$4:$EH$8,JM$14,0)*$D21,IF($C21=JM$17,$G$7*$D21,""))</f>
        <v>1904.0821679907465</v>
      </c>
      <c r="JN21" s="34">
        <f>IF(JM21&lt;&gt;"",HLOOKUP(COUNT($IN21:JM21)+1,$G$4:$EH$8,JN$14,0)*$D21,IF($C21=JN$17,$G$7*$D21,""))</f>
        <v>2094.4903847898208</v>
      </c>
      <c r="JO21" s="34">
        <f>IF(JN21&lt;&gt;"",HLOOKUP(COUNT($IN21:JN21)+1,$G$4:$EH$8,JO$14,0)*$D21,IF($C21=JO$17,$G$7*$D21,""))</f>
        <v>1780.3168270713481</v>
      </c>
      <c r="JP21" s="34">
        <f>IF(JO21&lt;&gt;"",HLOOKUP(COUNT($IN21:JO21)+1,$G$4:$EH$8,JP$14,0)*$D21,IF($C21=JP$17,$G$7*$D21,""))</f>
        <v>1691.300985717781</v>
      </c>
      <c r="JQ21" s="34">
        <f>IF(JP21&lt;&gt;"",HLOOKUP(COUNT($IN21:JP21)+1,$G$4:$EH$8,JQ$14,0)*$D21,IF($C21=JQ$17,$G$7*$D21,""))</f>
        <v>1775.86603500367</v>
      </c>
      <c r="JR21" s="34">
        <f>IF(JQ21&lt;&gt;"",HLOOKUP(COUNT($IN21:JQ21)+1,$G$4:$EH$8,JR$14,0)*$D21,IF($C21=JR$17,$G$7*$D21,""))</f>
        <v>1864.6593367538537</v>
      </c>
      <c r="JS21" s="34">
        <f>IF(JR21&lt;&gt;"",HLOOKUP(COUNT($IN21:JR21)+1,$G$4:$EH$8,JS$14,0)*$D21,IF($C21=JS$17,$G$7*$D21,""))</f>
        <v>1957.8923035915454</v>
      </c>
      <c r="JT21" s="34">
        <f>IF(JS21&lt;&gt;"",HLOOKUP(COUNT($IN21:JS21)+1,$G$4:$EH$8,JT$14,0)*$D21,IF($C21=JT$17,$G$7*$D21,""))</f>
        <v>2094.9447648429541</v>
      </c>
      <c r="JU21" s="34">
        <f>IF(JT21&lt;&gt;"",HLOOKUP(COUNT($IN21:JT21)+1,$G$4:$EH$8,JU$14,0)*$D21,IF($C21=JU$17,$G$7*$D21,""))</f>
        <v>1885.4502883586588</v>
      </c>
      <c r="JV21" s="34">
        <f>IF(JU21&lt;&gt;"",HLOOKUP(COUNT($IN21:JU21)+1,$G$4:$EH$8,JV$14,0)*$D21,IF($C21=JV$17,$G$7*$D21,""))</f>
        <v>1696.9052595227934</v>
      </c>
      <c r="JW21" s="34">
        <f>IF(JV21&lt;&gt;"",HLOOKUP(COUNT($IN21:JV21)+1,$G$4:$EH$8,JW$14,0)*$D21,IF($C21=JW$17,$G$7*$D21,""))</f>
        <v>1815.6886276893886</v>
      </c>
      <c r="JX21" s="34">
        <f>IF(JW21&lt;&gt;"",HLOOKUP(COUNT($IN21:JW21)+1,$G$4:$EH$8,JX$14,0)*$D21,IF($C21=JX$17,$G$7*$D21,""))</f>
        <v>1942.7868316276451</v>
      </c>
      <c r="JY21" s="34">
        <f>IF(JX21&lt;&gt;"",HLOOKUP(COUNT($IN21:JX21)+1,$G$4:$EH$8,JY$14,0)*$D21,IF($C21=JY$17,$G$7*$D21,""))</f>
        <v>2078.7819098415812</v>
      </c>
      <c r="JZ21" s="34">
        <f>IF(JY21&lt;&gt;"",HLOOKUP(COUNT($IN21:JY21)+1,$G$4:$EH$8,JZ$14,0)*$D21,IF($C21=JZ$17,$G$7*$D21,""))</f>
        <v>2245.0844626289077</v>
      </c>
      <c r="KA21" s="34">
        <f>IF(JZ21&lt;&gt;"",HLOOKUP(COUNT($IN21:JZ21)+1,$G$4:$EH$8,KA$14,0)*$D21,IF($C21=KA$17,$G$7*$D21,""))</f>
        <v>1930.7726378608606</v>
      </c>
      <c r="KB21" s="34">
        <f>IF(KA21&lt;&gt;"",HLOOKUP(COUNT($IN21:KA21)+1,$G$4:$EH$8,KB$14,0)*$D21,IF($C21=KB$17,$G$7*$D21,""))</f>
        <v>1834.2340059678172</v>
      </c>
      <c r="KC21" s="34">
        <f>IF(KB21&lt;&gt;"",HLOOKUP(COUNT($IN21:KB21)+1,$G$4:$EH$8,KC$14,0)*$D21,IF($C21=KC$17,$G$7*$D21,""))</f>
        <v>1925.9457062662088</v>
      </c>
      <c r="KD21" s="34">
        <f>IF(KC21&lt;&gt;"",HLOOKUP(COUNT($IN21:KC21)+1,$G$4:$EH$8,KD$14,0)*$D21,IF($C21=KD$17,$G$7*$D21,""))</f>
        <v>2022.2429915795185</v>
      </c>
      <c r="KE21" s="34">
        <f>IF(KD21&lt;&gt;"",HLOOKUP(COUNT($IN21:KD21)+1,$G$4:$EH$8,KE$14,0)*$D21,IF($C21=KE$17,$G$7*$D21,""))</f>
        <v>2123.3551411584945</v>
      </c>
      <c r="KF21" s="34">
        <f>IF(KE21&lt;&gt;"",HLOOKUP(COUNT($IN21:KE21)+1,$G$4:$EH$8,KF$14,0)*$D21,IF($C21=KF$17,$G$7*$D21,""))</f>
        <v>2271.9900010395886</v>
      </c>
      <c r="KG21" s="34">
        <f>IF(KF21&lt;&gt;"",HLOOKUP(COUNT($IN21:KF21)+1,$G$4:$EH$8,KG$14,0)*$D21,IF($C21=KG$17,$G$7*$D21,""))</f>
        <v>2044.7910009356306</v>
      </c>
      <c r="KH21" s="34">
        <f>IF(KG21&lt;&gt;"",HLOOKUP(COUNT($IN21:KG21)+1,$G$4:$EH$8,KH$14,0)*$D21,IF($C21=KH$17,$G$7*$D21,""))</f>
        <v>1840.3119008420672</v>
      </c>
      <c r="KI21" s="34">
        <f>IF(KH21&lt;&gt;"",HLOOKUP(COUNT($IN21:KH21)+1,$G$4:$EH$8,KI$14,0)*$D21,IF($C21=KI$17,$G$7*$D21,""))</f>
        <v>1969.1337339010122</v>
      </c>
      <c r="KJ21" s="34">
        <f>IF(KI21&lt;&gt;"",HLOOKUP(COUNT($IN21:KI21)+1,$G$4:$EH$8,KJ$14,0)*$D21,IF($C21=KJ$17,$G$7*$D21,""))</f>
        <v>2106.9730952740829</v>
      </c>
      <c r="KK21" s="34">
        <f>IF(KJ21&lt;&gt;"",HLOOKUP(COUNT($IN21:KJ21)+1,$G$4:$EH$8,KK$14,0)*$D21,IF($C21=KK$17,$G$7*$D21,""))</f>
        <v>2254.4612119432686</v>
      </c>
      <c r="KL21" s="34">
        <f>IF(KK21&lt;&gt;"",HLOOKUP(COUNT($IN21:KK21)+1,$G$4:$EH$8,KL$14,0)*$D21,IF($C21=KL$17,$G$7*$D21,""))</f>
        <v>2434.8181088987299</v>
      </c>
      <c r="KM21" s="34">
        <f>IF(KL21&lt;&gt;"",HLOOKUP(COUNT($IN21:KL21)+1,$G$4:$EH$8,KM$14,0)*$D21,IF($C21=KM$17,$G$7*$D21,""))</f>
        <v>2118.2917547418947</v>
      </c>
      <c r="KN21" s="34">
        <f>IF(KM21&lt;&gt;"",HLOOKUP(COUNT($IN21:KM21)+1,$G$4:$EH$8,KN$14,0)*$D21,IF($C21=KN$17,$G$7*$D21,""))</f>
        <v>2012.3771670048004</v>
      </c>
      <c r="KO21" s="34">
        <f>IF(KN21&lt;&gt;"",HLOOKUP(COUNT($IN21:KN21)+1,$G$4:$EH$8,KO$14,0)*$D21,IF($C21=KO$17,$G$7*$D21,""))</f>
        <v>2112.9960253550403</v>
      </c>
      <c r="KP21" s="34">
        <f>IF(KO21&lt;&gt;"",HLOOKUP(COUNT($IN21:KO21)+1,$G$4:$EH$8,KP$14,0)*$D21,IF($C21=KP$17,$G$7*$D21,""))</f>
        <v>2218.6458266227924</v>
      </c>
      <c r="KQ21" s="34">
        <f>IF(KP21&lt;&gt;"",HLOOKUP(COUNT($IN21:KP21)+1,$G$4:$EH$8,KQ$14,0)*$D21,IF($C21=KQ$17,$G$7*$D21,""))</f>
        <v>2329.5781179539326</v>
      </c>
      <c r="KR21" s="34">
        <f>IF(KQ21&lt;&gt;"",HLOOKUP(COUNT($IN21:KQ21)+1,$G$4:$EH$8,KR$14,0)*$D21,IF($C21=KR$17,$G$7*$D21,""))</f>
        <v>2492.648586210707</v>
      </c>
      <c r="KS21" s="34">
        <f>IF(KR21&lt;&gt;"",HLOOKUP(COUNT($IN21:KR21)+1,$G$4:$EH$8,KS$14,0)*$D21,IF($C21=KS$17,$G$7*$D21,""))</f>
        <v>2243.3837275896362</v>
      </c>
      <c r="KT21" s="34">
        <f>IF(KS21&lt;&gt;"",HLOOKUP(COUNT($IN21:KS21)+1,$G$4:$EH$8,KT$14,0)*$D21,IF($C21=KT$17,$G$7*$D21,""))</f>
        <v>2019.045354830673</v>
      </c>
      <c r="KU21" s="34">
        <f>IF(KT21&lt;&gt;"",HLOOKUP(COUNT($IN21:KT21)+1,$G$4:$EH$8,KU$14,0)*$D21,IF($C21=KU$17,$G$7*$D21,""))</f>
        <v>2160.3785296688202</v>
      </c>
      <c r="KV21" s="34">
        <f>IF(KU21&lt;&gt;"",HLOOKUP(COUNT($IN21:KU21)+1,$G$4:$EH$8,KV$14,0)*$D21,IF($C21=KV$17,$G$7*$D21,""))</f>
        <v>2311.6050267456376</v>
      </c>
      <c r="KW21" s="34">
        <f>IF(KV21&lt;&gt;"",HLOOKUP(COUNT($IN21:KV21)+1,$G$4:$EH$8,KW$14,0)*$D21,IF($C21=KW$17,$G$7*$D21,""))</f>
        <v>2473.4173786178321</v>
      </c>
      <c r="KX21" s="34">
        <f>IF(KW21&lt;&gt;"",HLOOKUP(COUNT($IN21:KW21)+1,$G$4:$EH$8,KX$14,0)*$D21,IF($C21=KX$17,$G$7*$D21,""))</f>
        <v>2671.2907689072581</v>
      </c>
      <c r="KY21" s="34">
        <f>IF(KX21&lt;&gt;"",HLOOKUP(COUNT($IN21:KX21)+1,$G$4:$EH$8,KY$14,0)*$D21,IF($C21=KY$17,$G$7*$D21,""))</f>
        <v>1753.5425517189447</v>
      </c>
      <c r="KZ21" s="34">
        <f>IF(KY21&lt;&gt;"",HLOOKUP(COUNT($IN21:KY21)+1,$G$4:$EH$8,KZ$14,0)*$D21,IF($C21=KZ$17,$G$7*$D21,""))</f>
        <v>1753.5425517189447</v>
      </c>
      <c r="LA21" s="34">
        <f>IF(KZ21&lt;&gt;"",HLOOKUP(COUNT($IN21:KZ21)+1,$G$4:$EH$8,LA$14,0)*$D21,IF($C21=LA$17,$G$7*$D21,""))</f>
        <v>1753.5425517189447</v>
      </c>
      <c r="LB21" s="34">
        <f>IF(LA21&lt;&gt;"",HLOOKUP(COUNT($IN21:LA21)+1,$G$4:$EH$8,LB$14,0)*$D21,IF($C21=LB$17,$G$7*$D21,""))</f>
        <v>1753.5425517189447</v>
      </c>
      <c r="LC21" s="34">
        <f>IF(LB21&lt;&gt;"",HLOOKUP(COUNT($IN21:LB21)+1,$G$4:$EH$8,LC$14,0)*$D21,IF($C21=LC$17,$G$7*$D21,""))</f>
        <v>1753.5425517189447</v>
      </c>
      <c r="LD21" s="34">
        <f>IF(LC21&lt;&gt;"",HLOOKUP(COUNT($IN21:LC21)+1,$G$4:$EH$8,LD$14,0)*$D21,IF($C21=LD$17,$G$7*$D21,""))</f>
        <v>1753.5425517189447</v>
      </c>
      <c r="LE21" s="34">
        <f>IF(LD21&lt;&gt;"",HLOOKUP(COUNT($IN21:LD21)+1,$G$4:$EH$8,LE$14,0)*$D21,IF($C21=LE$17,$G$7*$D21,""))</f>
        <v>1753.5425517189447</v>
      </c>
      <c r="LF21" s="34">
        <f>IF(LE21&lt;&gt;"",HLOOKUP(COUNT($IN21:LE21)+1,$G$4:$EH$8,LF$14,0)*$D21,IF($C21=LF$17,$G$7*$D21,""))</f>
        <v>1753.5425517189447</v>
      </c>
      <c r="LG21" s="34">
        <f>IF(LF21&lt;&gt;"",HLOOKUP(COUNT($IN21:LF21)+1,$G$4:$EH$8,LG$14,0)*$D21,IF($C21=LG$17,$G$7*$D21,""))</f>
        <v>1753.5425517189447</v>
      </c>
      <c r="LH21" s="34">
        <f>IF(LG21&lt;&gt;"",HLOOKUP(COUNT($IN21:LG21)+1,$G$4:$EH$8,LH$14,0)*$D21,IF($C21=LH$17,$G$7*$D21,""))</f>
        <v>1753.5425517189447</v>
      </c>
      <c r="LI21" s="34">
        <f>IF(LH21&lt;&gt;"",HLOOKUP(COUNT($IN21:LH21)+1,$G$4:$EH$8,LI$14,0)*$D21,IF($C21=LI$17,$G$7*$D21,""))</f>
        <v>1753.5425517189447</v>
      </c>
      <c r="LJ21" s="34">
        <f>IF(LI21&lt;&gt;"",HLOOKUP(COUNT($IN21:LI21)+1,$G$4:$EH$8,LJ$14,0)*$D21,IF($C21=LJ$17,$G$7*$D21,""))</f>
        <v>1753.5425517189447</v>
      </c>
      <c r="LK21" s="34">
        <f>IF(LJ21&lt;&gt;"",HLOOKUP(COUNT($IN21:LJ21)+1,$G$4:$EH$8,LK$14,0)*$D21,IF($C21=LK$17,$G$7*$D21,""))</f>
        <v>1753.5425517189447</v>
      </c>
      <c r="LL21" s="34">
        <f>IF(LK21&lt;&gt;"",HLOOKUP(COUNT($IN21:LK21)+1,$G$4:$EH$8,LL$14,0)*$D21,IF($C21=LL$17,$G$7*$D21,""))</f>
        <v>1753.5425517189447</v>
      </c>
      <c r="LM21" s="34">
        <f>IF(LL21&lt;&gt;"",HLOOKUP(COUNT($IN21:LL21)+1,$G$4:$EH$8,LM$14,0)*$D21,IF($C21=LM$17,$G$7*$D21,""))</f>
        <v>1753.5425517189447</v>
      </c>
      <c r="LN21" s="34">
        <f>IF(LM21&lt;&gt;"",HLOOKUP(COUNT($IN21:LM21)+1,$G$4:$EH$8,LN$14,0)*$D21,IF($C21=LN$17,$G$7*$D21,""))</f>
        <v>1753.5425517189447</v>
      </c>
      <c r="LO21" s="34">
        <f>IF(LN21&lt;&gt;"",HLOOKUP(COUNT($IN21:LN21)+1,$G$4:$EH$8,LO$14,0)*$D21,IF($C21=LO$17,$G$7*$D21,""))</f>
        <v>1753.5425517189447</v>
      </c>
      <c r="LP21" s="34">
        <f>IF(LO21&lt;&gt;"",HLOOKUP(COUNT($IN21:LO21)+1,$G$4:$EH$8,LP$14,0)*$D21,IF($C21=LP$17,$G$7*$D21,""))</f>
        <v>1753.5425517189447</v>
      </c>
      <c r="LQ21" s="34">
        <f>IF(LP21&lt;&gt;"",HLOOKUP(COUNT($IN21:LP21)+1,$G$4:$EH$8,LQ$14,0)*$D21,IF($C21=LQ$17,$G$7*$D21,""))</f>
        <v>1753.5425517189447</v>
      </c>
      <c r="LR21" s="34">
        <f>IF(LQ21&lt;&gt;"",HLOOKUP(COUNT($IN21:LQ21)+1,$G$4:$EH$8,LR$14,0)*$D21,IF($C21=LR$17,$G$7*$D21,""))</f>
        <v>1753.5425517189447</v>
      </c>
      <c r="LS21" s="34">
        <f>IF(LR21&lt;&gt;"",HLOOKUP(COUNT($IN21:LR21)+1,$G$4:$EH$8,LS$14,0)*$D21,IF($C21=LS$17,$G$7*$D21,""))</f>
        <v>1753.5425517189447</v>
      </c>
      <c r="LT21" s="34">
        <f>IF(LS21&lt;&gt;"",HLOOKUP(COUNT($IN21:LS21)+1,$G$4:$EH$8,LT$14,0)*$D21,IF($C21=LT$17,$G$7*$D21,""))</f>
        <v>1753.5425517189447</v>
      </c>
      <c r="LU21" s="34">
        <f>IF(LT21&lt;&gt;"",HLOOKUP(COUNT($IN21:LT21)+1,$G$4:$EH$8,LU$14,0)*$D21,IF($C21=LU$17,$G$7*$D21,""))</f>
        <v>1753.5425517189447</v>
      </c>
      <c r="LV21" s="34">
        <f>IF(LU21&lt;&gt;"",HLOOKUP(COUNT($IN21:LU21)+1,$G$4:$EH$8,LV$14,0)*$D21,IF($C21=LV$17,$G$7*$D21,""))</f>
        <v>1753.5425517189447</v>
      </c>
      <c r="LW21" s="34">
        <f>IF(LV21&lt;&gt;"",HLOOKUP(COUNT($IN21:LV21)+1,$G$4:$EH$8,LW$14,0)*$D21,IF($C21=LW$17,$G$7*$D21,""))</f>
        <v>1753.5425517189447</v>
      </c>
      <c r="LX21" s="34">
        <f>IF(LW21&lt;&gt;"",HLOOKUP(COUNT($IN21:LW21)+1,$G$4:$EH$8,LX$14,0)*$D21,IF($C21=LX$17,$G$7*$D21,""))</f>
        <v>1753.5425517189447</v>
      </c>
      <c r="LY21" s="34">
        <f>IF(LX21&lt;&gt;"",HLOOKUP(COUNT($IN21:LX21)+1,$G$4:$EH$8,LY$14,0)*$D21,IF($C21=LY$17,$G$7*$D21,""))</f>
        <v>1753.5425517189447</v>
      </c>
      <c r="LZ21" s="34">
        <f>IF(LY21&lt;&gt;"",HLOOKUP(COUNT($IN21:LY21)+1,$G$4:$EH$8,LZ$14,0)*$D21,IF($C21=LZ$17,$G$7*$D21,""))</f>
        <v>1753.5425517189447</v>
      </c>
      <c r="MA21" s="34">
        <f>IF(LZ21&lt;&gt;"",HLOOKUP(COUNT($IN21:LZ21)+1,$G$4:$EH$8,MA$14,0)*$D21,IF($C21=MA$17,$G$7*$D21,""))</f>
        <v>1753.5425517189447</v>
      </c>
      <c r="MB21" s="34">
        <f>IF(MA21&lt;&gt;"",HLOOKUP(COUNT($IN21:MA21)+1,$G$4:$EH$8,MB$14,0)*$D21,IF($C21=MB$17,$G$7*$D21,""))</f>
        <v>1753.5425517189447</v>
      </c>
      <c r="MC21" s="34">
        <f>IF(MB21&lt;&gt;"",HLOOKUP(COUNT($IN21:MB21)+1,$G$4:$EH$8,MC$14,0)*$D21,IF($C21=MC$17,$G$7*$D21,""))</f>
        <v>1753.5425517189447</v>
      </c>
      <c r="MD21" s="34">
        <f>IF(MC21&lt;&gt;"",HLOOKUP(COUNT($IN21:MC21)+1,$G$4:$EH$8,MD$14,0)*$D21,IF($C21=MD$17,$G$7*$D21,""))</f>
        <v>1753.5425517189447</v>
      </c>
      <c r="ME21" s="34">
        <f>IF(MD21&lt;&gt;"",HLOOKUP(COUNT($IN21:MD21)+1,$G$4:$EH$8,ME$14,0)*$D21,IF($C21=ME$17,$G$7*$D21,""))</f>
        <v>1753.5425517189447</v>
      </c>
      <c r="MF21" s="34">
        <f>IF(ME21&lt;&gt;"",HLOOKUP(COUNT($IN21:ME21)+1,$G$4:$EH$8,MF$14,0)*$D21,IF($C21=MF$17,$G$7*$D21,""))</f>
        <v>1753.5425517189447</v>
      </c>
      <c r="MG21" s="34">
        <f>IF(MF21&lt;&gt;"",HLOOKUP(COUNT($IN21:MF21)+1,$G$4:$EH$8,MG$14,0)*$D21,IF($C21=MG$17,$G$7*$D21,""))</f>
        <v>1753.5425517189447</v>
      </c>
      <c r="MH21" s="34">
        <f>IF(MG21&lt;&gt;"",HLOOKUP(COUNT($IN21:MG21)+1,$G$4:$EH$8,MH$14,0)*$D21,IF($C21=MH$17,$G$7*$D21,""))</f>
        <v>1753.5425517189447</v>
      </c>
      <c r="MI21" s="34">
        <f>IF(MH21&lt;&gt;"",HLOOKUP(COUNT($IN21:MH21)+1,$G$4:$EH$8,MI$14,0)*$D21,IF($C21=MI$17,$G$7*$D21,""))</f>
        <v>1753.5425517189447</v>
      </c>
      <c r="MJ21" s="34">
        <f>IF(MI21&lt;&gt;"",HLOOKUP(COUNT($IN21:MI21)+1,$G$4:$EH$8,MJ$14,0)*$D21,IF($C21=MJ$17,$G$7*$D21,""))</f>
        <v>1753.5425517189447</v>
      </c>
      <c r="MK21" s="34">
        <f>IF(MJ21&lt;&gt;"",HLOOKUP(COUNT($IN21:MJ21)+1,$G$4:$EH$8,MK$14,0)*$D21,IF($C21=MK$17,$G$7*$D21,""))</f>
        <v>1753.5425517189447</v>
      </c>
      <c r="ML21" s="34">
        <f>IF(MK21&lt;&gt;"",HLOOKUP(COUNT($IN21:MK21)+1,$G$4:$EH$8,ML$14,0)*$D21,IF($C21=ML$17,$G$7*$D21,""))</f>
        <v>1753.5425517189447</v>
      </c>
      <c r="MM21" s="34">
        <f>IF(ML21&lt;&gt;"",HLOOKUP(COUNT($IN21:ML21)+1,$G$4:$EH$8,MM$14,0)*$D21,IF($C21=MM$17,$G$7*$D21,""))</f>
        <v>1753.5425517189447</v>
      </c>
      <c r="MN21" s="34">
        <f>IF(MM21&lt;&gt;"",HLOOKUP(COUNT($IN21:MM21)+1,$G$4:$EH$8,MN$14,0)*$D21,IF($C21=MN$17,$G$7*$D21,""))</f>
        <v>1753.5425517189447</v>
      </c>
      <c r="MO21" s="34">
        <f>IF(MN21&lt;&gt;"",HLOOKUP(COUNT($IN21:MN21)+1,$G$4:$EH$8,MO$14,0)*$D21,IF($C21=MO$17,$G$7*$D21,""))</f>
        <v>1753.5425517189447</v>
      </c>
      <c r="MP21" s="34">
        <f>IF(MO21&lt;&gt;"",HLOOKUP(COUNT($IN21:MO21)+1,$G$4:$EH$8,MP$14,0)*$D21,IF($C21=MP$17,$G$7*$D21,""))</f>
        <v>1753.5425517189447</v>
      </c>
      <c r="MQ21" s="34">
        <f>IF(MP21&lt;&gt;"",HLOOKUP(COUNT($IN21:MP21)+1,$G$4:$EH$8,MQ$14,0)*$D21,IF($C21=MQ$17,$G$7*$D21,""))</f>
        <v>1753.5425517189447</v>
      </c>
      <c r="MR21" s="34">
        <f>IF(MQ21&lt;&gt;"",HLOOKUP(COUNT($IN21:MQ21)+1,$G$4:$EH$8,MR$14,0)*$D21,IF($C21=MR$17,$G$7*$D21,""))</f>
        <v>1753.5425517189447</v>
      </c>
      <c r="MS21" s="34">
        <f>IF(MR21&lt;&gt;"",HLOOKUP(COUNT($IN21:MR21)+1,$G$4:$EH$8,MS$14,0)*$D21,IF($C21=MS$17,$G$7*$D21,""))</f>
        <v>1753.5425517189447</v>
      </c>
      <c r="MT21" s="34">
        <f>IF(MS21&lt;&gt;"",HLOOKUP(COUNT($IN21:MS21)+1,$G$4:$EH$8,MT$14,0)*$D21,IF($C21=MT$17,$G$7*$D21,""))</f>
        <v>1753.5425517189447</v>
      </c>
      <c r="MU21" s="34">
        <f>IF(MT21&lt;&gt;"",HLOOKUP(COUNT($IN21:MT21)+1,$G$4:$EH$8,MU$14,0)*$D21,IF($C21=MU$17,$G$7*$D21,""))</f>
        <v>1753.5425517189447</v>
      </c>
      <c r="MV21" s="34">
        <f>IF(MU21&lt;&gt;"",HLOOKUP(COUNT($IN21:MU21)+1,$G$4:$EH$8,MV$14,0)*$D21,IF($C21=MV$17,$G$7*$D21,""))</f>
        <v>1753.5425517189447</v>
      </c>
      <c r="MW21" s="34">
        <f>IF(MV21&lt;&gt;"",HLOOKUP(COUNT($IN21:MV21)+1,$G$4:$EH$8,MW$14,0)*$D21,IF($C21=MW$17,$G$7*$D21,""))</f>
        <v>1753.5425517189447</v>
      </c>
      <c r="MX21" s="34">
        <f>IF(MW21&lt;&gt;"",HLOOKUP(COUNT($IN21:MW21)+1,$G$4:$EH$8,MX$14,0)*$D21,IF($C21=MX$17,$G$7*$D21,""))</f>
        <v>1753.5425517189447</v>
      </c>
      <c r="MY21" s="34">
        <f>IF(MX21&lt;&gt;"",HLOOKUP(COUNT($IN21:MX21)+1,$G$4:$EH$8,MY$14,0)*$D21,IF($C21=MY$17,$G$7*$D21,""))</f>
        <v>1753.5425517189447</v>
      </c>
      <c r="MZ21" s="34">
        <f>IF(MY21&lt;&gt;"",HLOOKUP(COUNT($IN21:MY21)+1,$G$4:$EH$8,MZ$14,0)*$D21,IF($C21=MZ$17,$G$7*$D21,""))</f>
        <v>1753.5425517189447</v>
      </c>
      <c r="NA21" s="34">
        <f>IF(MZ21&lt;&gt;"",HLOOKUP(COUNT($IN21:MZ21)+1,$G$4:$EH$8,NA$14,0)*$D21,IF($C21=NA$17,$G$7*$D21,""))</f>
        <v>1753.5425517189447</v>
      </c>
      <c r="NB21" s="34">
        <f>IF(NA21&lt;&gt;"",HLOOKUP(COUNT($IN21:NA21)+1,$G$4:$EH$8,NB$14,0)*$D21,IF($C21=NB$17,$G$7*$D21,""))</f>
        <v>1753.5425517189447</v>
      </c>
      <c r="NC21" s="34">
        <f>IF(NB21&lt;&gt;"",HLOOKUP(COUNT($IN21:NB21)+1,$G$4:$EH$8,NC$14,0)*$D21,IF($C21=NC$17,$G$7*$D21,""))</f>
        <v>1753.5425517189447</v>
      </c>
      <c r="ND21" s="34">
        <f>IF(NC21&lt;&gt;"",HLOOKUP(COUNT($IN21:NC21)+1,$G$4:$EH$8,ND$14,0)*$D21,IF($C21=ND$17,$G$7*$D21,""))</f>
        <v>1753.5425517189447</v>
      </c>
      <c r="NF21" s="34" t="str">
        <f>IF(NE21&lt;&gt;"",HLOOKUP(COUNT($NE21:NE21)+1,$G$4:$EH$8,NF$14,0)*$D21,IF($C21=NF$17,$G$8*$D21,""))</f>
        <v/>
      </c>
      <c r="NG21" s="34" t="str">
        <f>IF(NF21&lt;&gt;"",HLOOKUP(COUNT($NE21:NF21)+1,$G$4:$EH$8,NG$14,0)*$D21,IF($C21=NG$17,$G$8*$D21,""))</f>
        <v/>
      </c>
      <c r="NH21" s="34">
        <f>IF(NG21&lt;&gt;"",HLOOKUP(COUNT($NE21:NG21)+1,$G$4:$EH$8,NH$14,0)*$D21,IF($C21=NH$17,$G$8*$D21,""))</f>
        <v>35000</v>
      </c>
      <c r="NI21" s="34">
        <f>IF(NH21&lt;&gt;"",HLOOKUP(COUNT($NE21:NH21)+1,$G$4:$EH$8,NI$14,0)*$D21,IF($C21=NI$17,$G$8*$D21,""))</f>
        <v>0</v>
      </c>
      <c r="NJ21" s="34">
        <f>IF(NI21&lt;&gt;"",HLOOKUP(COUNT($NE21:NI21)+1,$G$4:$EH$8,NJ$14,0)*$D21,IF($C21=NJ$17,$G$8*$D21,""))</f>
        <v>0</v>
      </c>
      <c r="NK21" s="34">
        <f>IF(NJ21&lt;&gt;"",HLOOKUP(COUNT($NE21:NJ21)+1,$G$4:$EH$8,NK$14,0)*$D21,IF($C21=NK$17,$G$8*$D21,""))</f>
        <v>0</v>
      </c>
      <c r="NL21" s="34">
        <f>IF(NK21&lt;&gt;"",HLOOKUP(COUNT($NE21:NK21)+1,$G$4:$EH$8,NL$14,0)*$D21,IF($C21=NL$17,$G$8*$D21,""))</f>
        <v>0</v>
      </c>
      <c r="NM21" s="34">
        <f>IF(NL21&lt;&gt;"",HLOOKUP(COUNT($NE21:NL21)+1,$G$4:$EH$8,NM$14,0)*$D21,IF($C21=NM$17,$G$8*$D21,""))</f>
        <v>0</v>
      </c>
      <c r="NN21" s="34">
        <f>IF(NM21&lt;&gt;"",HLOOKUP(COUNT($NE21:NM21)+1,$G$4:$EH$8,NN$14,0)*$D21,IF($C21=NN$17,$G$8*$D21,""))</f>
        <v>0</v>
      </c>
      <c r="NO21" s="34">
        <f>IF(NN21&lt;&gt;"",HLOOKUP(COUNT($NE21:NN21)+1,$G$4:$EH$8,NO$14,0)*$D21,IF($C21=NO$17,$G$8*$D21,""))</f>
        <v>0</v>
      </c>
      <c r="NP21" s="34">
        <f>IF(NO21&lt;&gt;"",HLOOKUP(COUNT($NE21:NO21)+1,$G$4:$EH$8,NP$14,0)*$D21,IF($C21=NP$17,$G$8*$D21,""))</f>
        <v>0</v>
      </c>
      <c r="NQ21" s="34">
        <f>IF(NP21&lt;&gt;"",HLOOKUP(COUNT($NE21:NP21)+1,$G$4:$EH$8,NQ$14,0)*$D21,IF($C21=NQ$17,$G$8*$D21,""))</f>
        <v>0</v>
      </c>
      <c r="NR21" s="34">
        <f>IF(NQ21&lt;&gt;"",HLOOKUP(COUNT($NE21:NQ21)+1,$G$4:$EH$8,NR$14,0)*$D21,IF($C21=NR$17,$G$8*$D21,""))</f>
        <v>0</v>
      </c>
      <c r="NS21" s="34">
        <f>IF(NR21&lt;&gt;"",HLOOKUP(COUNT($NE21:NR21)+1,$G$4:$EH$8,NS$14,0)*$D21,IF($C21=NS$17,$G$8*$D21,""))</f>
        <v>0</v>
      </c>
      <c r="NT21" s="34">
        <f>IF(NS21&lt;&gt;"",HLOOKUP(COUNT($NE21:NS21)+1,$G$4:$EH$8,NT$14,0)*$D21,IF($C21=NT$17,$G$8*$D21,""))</f>
        <v>0</v>
      </c>
      <c r="NU21" s="34">
        <f>IF(NT21&lt;&gt;"",HLOOKUP(COUNT($NE21:NT21)+1,$G$4:$EH$8,NU$14,0)*$D21,IF($C21=NU$17,$G$8*$D21,""))</f>
        <v>0</v>
      </c>
      <c r="NV21" s="34">
        <f>IF(NU21&lt;&gt;"",HLOOKUP(COUNT($NE21:NU21)+1,$G$4:$EH$8,NV$14,0)*$D21,IF($C21=NV$17,$G$8*$D21,""))</f>
        <v>0</v>
      </c>
      <c r="NW21" s="34">
        <f>IF(NV21&lt;&gt;"",HLOOKUP(COUNT($NE21:NV21)+1,$G$4:$EH$8,NW$14,0)*$D21,IF($C21=NW$17,$G$8*$D21,""))</f>
        <v>0</v>
      </c>
      <c r="NX21" s="34">
        <f>IF(NW21&lt;&gt;"",HLOOKUP(COUNT($NE21:NW21)+1,$G$4:$EH$8,NX$14,0)*$D21,IF($C21=NX$17,$G$8*$D21,""))</f>
        <v>0</v>
      </c>
      <c r="NY21" s="34">
        <f>IF(NX21&lt;&gt;"",HLOOKUP(COUNT($NE21:NX21)+1,$G$4:$EH$8,NY$14,0)*$D21,IF($C21=NY$17,$G$8*$D21,""))</f>
        <v>0</v>
      </c>
      <c r="NZ21" s="34">
        <f>IF(NY21&lt;&gt;"",HLOOKUP(COUNT($NE21:NY21)+1,$G$4:$EH$8,NZ$14,0)*$D21,IF($C21=NZ$17,$G$8*$D21,""))</f>
        <v>0</v>
      </c>
      <c r="OA21" s="34">
        <f>IF(NZ21&lt;&gt;"",HLOOKUP(COUNT($NE21:NZ21)+1,$G$4:$EH$8,OA$14,0)*$D21,IF($C21=OA$17,$G$8*$D21,""))</f>
        <v>0</v>
      </c>
      <c r="OB21" s="34">
        <f>IF(OA21&lt;&gt;"",HLOOKUP(COUNT($NE21:OA21)+1,$G$4:$EH$8,OB$14,0)*$D21,IF($C21=OB$17,$G$8*$D21,""))</f>
        <v>0</v>
      </c>
      <c r="OC21" s="34">
        <f>IF(OB21&lt;&gt;"",HLOOKUP(COUNT($NE21:OB21)+1,$G$4:$EH$8,OC$14,0)*$D21,IF($C21=OC$17,$G$8*$D21,""))</f>
        <v>0</v>
      </c>
      <c r="OD21" s="34">
        <f>IF(OC21&lt;&gt;"",HLOOKUP(COUNT($NE21:OC21)+1,$G$4:$EH$8,OD$14,0)*$D21,IF($C21=OD$17,$G$8*$D21,""))</f>
        <v>0</v>
      </c>
      <c r="OE21" s="34">
        <f>IF(OD21&lt;&gt;"",HLOOKUP(COUNT($NE21:OD21)+1,$G$4:$EH$8,OE$14,0)*$D21,IF($C21=OE$17,$G$8*$D21,""))</f>
        <v>0</v>
      </c>
      <c r="OF21" s="34">
        <f>IF(OE21&lt;&gt;"",HLOOKUP(COUNT($NE21:OE21)+1,$G$4:$EH$8,OF$14,0)*$D21,IF($C21=OF$17,$G$8*$D21,""))</f>
        <v>0</v>
      </c>
      <c r="OG21" s="34">
        <f>IF(OF21&lt;&gt;"",HLOOKUP(COUNT($NE21:OF21)+1,$G$4:$EH$8,OG$14,0)*$D21,IF($C21=OG$17,$G$8*$D21,""))</f>
        <v>0</v>
      </c>
      <c r="OH21" s="34">
        <f>IF(OG21&lt;&gt;"",HLOOKUP(COUNT($NE21:OG21)+1,$G$4:$EH$8,OH$14,0)*$D21,IF($C21=OH$17,$G$8*$D21,""))</f>
        <v>0</v>
      </c>
      <c r="OI21" s="34">
        <f>IF(OH21&lt;&gt;"",HLOOKUP(COUNT($NE21:OH21)+1,$G$4:$EH$8,OI$14,0)*$D21,IF($C21=OI$17,$G$8*$D21,""))</f>
        <v>0</v>
      </c>
      <c r="OJ21" s="34">
        <f>IF(OI21&lt;&gt;"",HLOOKUP(COUNT($NE21:OI21)+1,$G$4:$EH$8,OJ$14,0)*$D21,IF($C21=OJ$17,$G$8*$D21,""))</f>
        <v>0</v>
      </c>
      <c r="OK21" s="34">
        <f>IF(OJ21&lt;&gt;"",HLOOKUP(COUNT($NE21:OJ21)+1,$G$4:$EH$8,OK$14,0)*$D21,IF($C21=OK$17,$G$8*$D21,""))</f>
        <v>0</v>
      </c>
      <c r="OL21" s="34">
        <f>IF(OK21&lt;&gt;"",HLOOKUP(COUNT($NE21:OK21)+1,$G$4:$EH$8,OL$14,0)*$D21,IF($C21=OL$17,$G$8*$D21,""))</f>
        <v>0</v>
      </c>
      <c r="OM21" s="34">
        <f>IF(OL21&lt;&gt;"",HLOOKUP(COUNT($NE21:OL21)+1,$G$4:$EH$8,OM$14,0)*$D21,IF($C21=OM$17,$G$8*$D21,""))</f>
        <v>0</v>
      </c>
      <c r="ON21" s="34">
        <f>IF(OM21&lt;&gt;"",HLOOKUP(COUNT($NE21:OM21)+1,$G$4:$EH$8,ON$14,0)*$D21,IF($C21=ON$17,$G$8*$D21,""))</f>
        <v>0</v>
      </c>
      <c r="OO21" s="34">
        <f>IF(ON21&lt;&gt;"",HLOOKUP(COUNT($NE21:ON21)+1,$G$4:$EH$8,OO$14,0)*$D21,IF($C21=OO$17,$G$8*$D21,""))</f>
        <v>0</v>
      </c>
      <c r="OP21" s="34">
        <f>IF(OO21&lt;&gt;"",HLOOKUP(COUNT($NE21:OO21)+1,$G$4:$EH$8,OP$14,0)*$D21,IF($C21=OP$17,$G$8*$D21,""))</f>
        <v>0</v>
      </c>
      <c r="OQ21" s="34">
        <f>IF(OP21&lt;&gt;"",HLOOKUP(COUNT($NE21:OP21)+1,$G$4:$EH$8,OQ$14,0)*$D21,IF($C21=OQ$17,$G$8*$D21,""))</f>
        <v>0</v>
      </c>
      <c r="OR21" s="34">
        <f>IF(OQ21&lt;&gt;"",HLOOKUP(COUNT($NE21:OQ21)+1,$G$4:$EH$8,OR$14,0)*$D21,IF($C21=OR$17,$G$8*$D21,""))</f>
        <v>0</v>
      </c>
      <c r="OS21" s="34">
        <f>IF(OR21&lt;&gt;"",HLOOKUP(COUNT($NE21:OR21)+1,$G$4:$EH$8,OS$14,0)*$D21,IF($C21=OS$17,$G$8*$D21,""))</f>
        <v>0</v>
      </c>
      <c r="OT21" s="34">
        <f>IF(OS21&lt;&gt;"",HLOOKUP(COUNT($NE21:OS21)+1,$G$4:$EH$8,OT$14,0)*$D21,IF($C21=OT$17,$G$8*$D21,""))</f>
        <v>0</v>
      </c>
      <c r="OU21" s="34">
        <f>IF(OT21&lt;&gt;"",HLOOKUP(COUNT($NE21:OT21)+1,$G$4:$EH$8,OU$14,0)*$D21,IF($C21=OU$17,$G$8*$D21,""))</f>
        <v>0</v>
      </c>
      <c r="OV21" s="34">
        <f>IF(OU21&lt;&gt;"",HLOOKUP(COUNT($NE21:OU21)+1,$G$4:$EH$8,OV$14,0)*$D21,IF($C21=OV$17,$G$8*$D21,""))</f>
        <v>0</v>
      </c>
      <c r="OW21" s="34">
        <f>IF(OV21&lt;&gt;"",HLOOKUP(COUNT($NE21:OV21)+1,$G$4:$EH$8,OW$14,0)*$D21,IF($C21=OW$17,$G$8*$D21,""))</f>
        <v>0</v>
      </c>
      <c r="OX21" s="34">
        <f>IF(OW21&lt;&gt;"",HLOOKUP(COUNT($NE21:OW21)+1,$G$4:$EH$8,OX$14,0)*$D21,IF($C21=OX$17,$G$8*$D21,""))</f>
        <v>0</v>
      </c>
      <c r="OY21" s="34">
        <f>IF(OX21&lt;&gt;"",HLOOKUP(COUNT($NE21:OX21)+1,$G$4:$EH$8,OY$14,0)*$D21,IF($C21=OY$17,$G$8*$D21,""))</f>
        <v>0</v>
      </c>
      <c r="OZ21" s="34">
        <f>IF(OY21&lt;&gt;"",HLOOKUP(COUNT($NE21:OY21)+1,$G$4:$EH$8,OZ$14,0)*$D21,IF($C21=OZ$17,$G$8*$D21,""))</f>
        <v>0</v>
      </c>
      <c r="PA21" s="34">
        <f>IF(OZ21&lt;&gt;"",HLOOKUP(COUNT($NE21:OZ21)+1,$G$4:$EH$8,PA$14,0)*$D21,IF($C21=PA$17,$G$8*$D21,""))</f>
        <v>0</v>
      </c>
      <c r="PB21" s="34">
        <f>IF(PA21&lt;&gt;"",HLOOKUP(COUNT($NE21:PA21)+1,$G$4:$EH$8,PB$14,0)*$D21,IF($C21=PB$17,$G$8*$D21,""))</f>
        <v>0</v>
      </c>
      <c r="PC21" s="34">
        <f>IF(PB21&lt;&gt;"",HLOOKUP(COUNT($NE21:PB21)+1,$G$4:$EH$8,PC$14,0)*$D21,IF($C21=PC$17,$G$8*$D21,""))</f>
        <v>0</v>
      </c>
      <c r="PD21" s="34">
        <f>IF(PC21&lt;&gt;"",HLOOKUP(COUNT($NE21:PC21)+1,$G$4:$EH$8,PD$14,0)*$D21,IF($C21=PD$17,$G$8*$D21,""))</f>
        <v>0</v>
      </c>
      <c r="PE21" s="34">
        <f>IF(PD21&lt;&gt;"",HLOOKUP(COUNT($NE21:PD21)+1,$G$4:$EH$8,PE$14,0)*$D21,IF($C21=PE$17,$G$8*$D21,""))</f>
        <v>0</v>
      </c>
      <c r="PF21" s="34">
        <f>IF(PE21&lt;&gt;"",HLOOKUP(COUNT($NE21:PE21)+1,$G$4:$EH$8,PF$14,0)*$D21,IF($C21=PF$17,$G$8*$D21,""))</f>
        <v>0</v>
      </c>
      <c r="PG21" s="34">
        <f>IF(PF21&lt;&gt;"",HLOOKUP(COUNT($NE21:PF21)+1,$G$4:$EH$8,PG$14,0)*$D21,IF($C21=PG$17,$G$8*$D21,""))</f>
        <v>0</v>
      </c>
      <c r="PH21" s="34">
        <f>IF(PG21&lt;&gt;"",HLOOKUP(COUNT($NE21:PG21)+1,$G$4:$EH$8,PH$14,0)*$D21,IF($C21=PH$17,$G$8*$D21,""))</f>
        <v>0</v>
      </c>
      <c r="PI21" s="34">
        <f>IF(PH21&lt;&gt;"",HLOOKUP(COUNT($NE21:PH21)+1,$G$4:$EH$8,PI$14,0)*$D21,IF($C21=PI$17,$G$8*$D21,""))</f>
        <v>0</v>
      </c>
      <c r="PJ21" s="34">
        <f>IF(PI21&lt;&gt;"",HLOOKUP(COUNT($NE21:PI21)+1,$G$4:$EH$8,PJ$14,0)*$D21,IF($C21=PJ$17,$G$8*$D21,""))</f>
        <v>0</v>
      </c>
      <c r="PK21" s="34">
        <f>IF(PJ21&lt;&gt;"",HLOOKUP(COUNT($NE21:PJ21)+1,$G$4:$EH$8,PK$14,0)*$D21,IF($C21=PK$17,$G$8*$D21,""))</f>
        <v>0</v>
      </c>
      <c r="PL21" s="34">
        <f>IF(PK21&lt;&gt;"",HLOOKUP(COUNT($NE21:PK21)+1,$G$4:$EH$8,PL$14,0)*$D21,IF($C21=PL$17,$G$8*$D21,""))</f>
        <v>0</v>
      </c>
      <c r="PM21" s="34">
        <f>IF(PL21&lt;&gt;"",HLOOKUP(COUNT($NE21:PL21)+1,$G$4:$EH$8,PM$14,0)*$D21,IF($C21=PM$17,$G$8*$D21,""))</f>
        <v>0</v>
      </c>
      <c r="PN21" s="34">
        <f>IF(PM21&lt;&gt;"",HLOOKUP(COUNT($NE21:PM21)+1,$G$4:$EH$8,PN$14,0)*$D21,IF($C21=PN$17,$G$8*$D21,""))</f>
        <v>0</v>
      </c>
      <c r="PO21" s="34">
        <f>IF(PN21&lt;&gt;"",HLOOKUP(COUNT($NE21:PN21)+1,$G$4:$EH$8,PO$14,0)*$D21,IF($C21=PO$17,$G$8*$D21,""))</f>
        <v>0</v>
      </c>
      <c r="PP21" s="34">
        <f>IF(PO21&lt;&gt;"",HLOOKUP(COUNT($NE21:PO21)+1,$G$4:$EH$8,PP$14,0)*$D21,IF($C21=PP$17,$G$8*$D21,""))</f>
        <v>0</v>
      </c>
      <c r="PQ21" s="34">
        <f>IF(PP21&lt;&gt;"",HLOOKUP(COUNT($NE21:PP21)+1,$G$4:$EH$8,PQ$14,0)*$D21,IF($C21=PQ$17,$G$8*$D21,""))</f>
        <v>0</v>
      </c>
      <c r="PR21" s="34">
        <f>IF(PQ21&lt;&gt;"",HLOOKUP(COUNT($NE21:PQ21)+1,$G$4:$EH$8,PR$14,0)*$D21,IF($C21=PR$17,$G$8*$D21,""))</f>
        <v>0</v>
      </c>
      <c r="PS21" s="34">
        <f>IF(PR21&lt;&gt;"",HLOOKUP(COUNT($NE21:PR21)+1,$G$4:$EH$8,PS$14,0)*$D21,IF($C21=PS$17,$G$8*$D21,""))</f>
        <v>0</v>
      </c>
      <c r="PT21" s="34">
        <f>IF(PS21&lt;&gt;"",HLOOKUP(COUNT($NE21:PS21)+1,$G$4:$EH$8,PT$14,0)*$D21,IF($C21=PT$17,$G$8*$D21,""))</f>
        <v>0</v>
      </c>
      <c r="PU21" s="34">
        <f>IF(PT21&lt;&gt;"",HLOOKUP(COUNT($NE21:PT21)+1,$G$4:$EH$8,PU$14,0)*$D21,IF($C21=PU$17,$G$8*$D21,""))</f>
        <v>0</v>
      </c>
      <c r="PV21" s="34">
        <f>IF(PU21&lt;&gt;"",HLOOKUP(COUNT($NE21:PU21)+1,$G$4:$EH$8,PV$14,0)*$D21,IF($C21=PV$17,$G$8*$D21,""))</f>
        <v>0</v>
      </c>
      <c r="PW21" s="34">
        <f>IF(PV21&lt;&gt;"",HLOOKUP(COUNT($NE21:PV21)+1,$G$4:$EH$8,PW$14,0)*$D21,IF($C21=PW$17,$G$8*$D21,""))</f>
        <v>0</v>
      </c>
      <c r="PX21" s="34">
        <f>IF(PW21&lt;&gt;"",HLOOKUP(COUNT($NE21:PW21)+1,$G$4:$EH$8,PX$14,0)*$D21,IF($C21=PX$17,$G$8*$D21,""))</f>
        <v>0</v>
      </c>
      <c r="PY21" s="34">
        <f>IF(PX21&lt;&gt;"",HLOOKUP(COUNT($NE21:PX21)+1,$G$4:$EH$8,PY$14,0)*$D21,IF($C21=PY$17,$G$8*$D21,""))</f>
        <v>0</v>
      </c>
      <c r="PZ21" s="34">
        <f>IF(PY21&lt;&gt;"",HLOOKUP(COUNT($NE21:PY21)+1,$G$4:$EH$8,PZ$14,0)*$D21,IF($C21=PZ$17,$G$8*$D21,""))</f>
        <v>0</v>
      </c>
      <c r="QA21" s="34">
        <f>IF(PZ21&lt;&gt;"",HLOOKUP(COUNT($NE21:PZ21)+1,$G$4:$EH$8,QA$14,0)*$D21,IF($C21=QA$17,$G$8*$D21,""))</f>
        <v>0</v>
      </c>
      <c r="QB21" s="34">
        <f>IF(QA21&lt;&gt;"",HLOOKUP(COUNT($NE21:QA21)+1,$G$4:$EH$8,QB$14,0)*$D21,IF($C21=QB$17,$G$8*$D21,""))</f>
        <v>0</v>
      </c>
      <c r="QC21" s="34">
        <f>IF(QB21&lt;&gt;"",HLOOKUP(COUNT($NE21:QB21)+1,$G$4:$EH$8,QC$14,0)*$D21,IF($C21=QC$17,$G$8*$D21,""))</f>
        <v>0</v>
      </c>
      <c r="QD21" s="34">
        <f>IF(QC21&lt;&gt;"",HLOOKUP(COUNT($NE21:QC21)+1,$G$4:$EH$8,QD$14,0)*$D21,IF($C21=QD$17,$G$8*$D21,""))</f>
        <v>0</v>
      </c>
      <c r="QE21" s="34">
        <f>IF(QD21&lt;&gt;"",HLOOKUP(COUNT($NE21:QD21)+1,$G$4:$EH$8,QE$14,0)*$D21,IF($C21=QE$17,$G$8*$D21,""))</f>
        <v>0</v>
      </c>
      <c r="QF21" s="34">
        <f>IF(QE21&lt;&gt;"",HLOOKUP(COUNT($NE21:QE21)+1,$G$4:$EH$8,QF$14,0)*$D21,IF($C21=QF$17,$G$8*$D21,""))</f>
        <v>0</v>
      </c>
      <c r="QG21" s="34">
        <f>IF(QF21&lt;&gt;"",HLOOKUP(COUNT($NE21:QF21)+1,$G$4:$EH$8,QG$14,0)*$D21,IF($C21=QG$17,$G$8*$D21,""))</f>
        <v>0</v>
      </c>
      <c r="QH21" s="34">
        <f>IF(QG21&lt;&gt;"",HLOOKUP(COUNT($NE21:QG21)+1,$G$4:$EH$8,QH$14,0)*$D21,IF($C21=QH$17,$G$8*$D21,""))</f>
        <v>0</v>
      </c>
      <c r="QI21" s="34">
        <f>IF(QH21&lt;&gt;"",HLOOKUP(COUNT($NE21:QH21)+1,$G$4:$EH$8,QI$14,0)*$D21,IF($C21=QI$17,$G$8*$D21,""))</f>
        <v>0</v>
      </c>
      <c r="QJ21" s="34">
        <f>IF(QI21&lt;&gt;"",HLOOKUP(COUNT($NE21:QI21)+1,$G$4:$EH$8,QJ$14,0)*$D21,IF($C21=QJ$17,$G$8*$D21,""))</f>
        <v>0</v>
      </c>
      <c r="QK21" s="34">
        <f>IF(QJ21&lt;&gt;"",HLOOKUP(COUNT($NE21:QJ21)+1,$G$4:$EH$8,QK$14,0)*$D21,IF($C21=QK$17,$G$8*$D21,""))</f>
        <v>0</v>
      </c>
      <c r="QL21" s="34">
        <f>IF(QK21&lt;&gt;"",HLOOKUP(COUNT($NE21:QK21)+1,$G$4:$EH$8,QL$14,0)*$D21,IF($C21=QL$17,$G$8*$D21,""))</f>
        <v>0</v>
      </c>
      <c r="QM21" s="34">
        <f>IF(QL21&lt;&gt;"",HLOOKUP(COUNT($NE21:QL21)+1,$G$4:$EH$8,QM$14,0)*$D21,IF($C21=QM$17,$G$8*$D21,""))</f>
        <v>0</v>
      </c>
      <c r="QN21" s="34">
        <f>IF(QM21&lt;&gt;"",HLOOKUP(COUNT($NE21:QM21)+1,$G$4:$EH$8,QN$14,0)*$D21,IF($C21=QN$17,$G$8*$D21,""))</f>
        <v>0</v>
      </c>
      <c r="QO21" s="34">
        <f>IF(QN21&lt;&gt;"",HLOOKUP(COUNT($NE21:QN21)+1,$G$4:$EH$8,QO$14,0)*$D21,IF($C21=QO$17,$G$8*$D21,""))</f>
        <v>0</v>
      </c>
      <c r="QP21" s="34">
        <f>IF(QO21&lt;&gt;"",HLOOKUP(COUNT($NE21:QO21)+1,$G$4:$EH$8,QP$14,0)*$D21,IF($C21=QP$17,$G$8*$D21,""))</f>
        <v>0</v>
      </c>
      <c r="QQ21" s="34">
        <f>IF(QP21&lt;&gt;"",HLOOKUP(COUNT($NE21:QP21)+1,$G$4:$EH$8,QQ$14,0)*$D21,IF($C21=QQ$17,$G$8*$D21,""))</f>
        <v>0</v>
      </c>
      <c r="QR21" s="34">
        <f>IF(QQ21&lt;&gt;"",HLOOKUP(COUNT($NE21:QQ21)+1,$G$4:$EH$8,QR$14,0)*$D21,IF($C21=QR$17,$G$8*$D21,""))</f>
        <v>0</v>
      </c>
      <c r="QS21" s="34">
        <f>IF(QR21&lt;&gt;"",HLOOKUP(COUNT($NE21:QR21)+1,$G$4:$EH$8,QS$14,0)*$D21,IF($C21=QS$17,$G$8*$D21,""))</f>
        <v>0</v>
      </c>
      <c r="QT21" s="34">
        <f>IF(QS21&lt;&gt;"",HLOOKUP(COUNT($NE21:QS21)+1,$G$4:$EH$8,QT$14,0)*$D21,IF($C21=QT$17,$G$8*$D21,""))</f>
        <v>0</v>
      </c>
      <c r="QU21" s="34">
        <f>IF(QT21&lt;&gt;"",HLOOKUP(COUNT($NE21:QT21)+1,$G$4:$EH$8,QU$14,0)*$D21,IF($C21=QU$17,$G$8*$D21,""))</f>
        <v>0</v>
      </c>
      <c r="QV21" s="34">
        <f>IF(QU21&lt;&gt;"",HLOOKUP(COUNT($NE21:QU21)+1,$G$4:$EH$8,QV$14,0)*$D21,IF($C21=QV$17,$G$8*$D21,""))</f>
        <v>0</v>
      </c>
      <c r="QW21" s="34">
        <f>IF(QV21&lt;&gt;"",HLOOKUP(COUNT($NE21:QV21)+1,$G$4:$EH$8,QW$14,0)*$D21,IF($C21=QW$17,$G$8*$D21,""))</f>
        <v>0</v>
      </c>
      <c r="QX21" s="34">
        <f>IF(QW21&lt;&gt;"",HLOOKUP(COUNT($NE21:QW21)+1,$G$4:$EH$8,QX$14,0)*$D21,IF($C21=QX$17,$G$8*$D21,""))</f>
        <v>0</v>
      </c>
      <c r="QY21" s="34">
        <f>IF(QX21&lt;&gt;"",HLOOKUP(COUNT($NE21:QX21)+1,$G$4:$EH$8,QY$14,0)*$D21,IF($C21=QY$17,$G$8*$D21,""))</f>
        <v>0</v>
      </c>
      <c r="QZ21" s="34">
        <f>IF(QY21&lt;&gt;"",HLOOKUP(COUNT($NE21:QY21)+1,$G$4:$EH$8,QZ$14,0)*$D21,IF($C21=QZ$17,$G$8*$D21,""))</f>
        <v>0</v>
      </c>
      <c r="RA21" s="34">
        <f>IF(QZ21&lt;&gt;"",HLOOKUP(COUNT($NE21:QZ21)+1,$G$4:$EH$8,RA$14,0)*$D21,IF($C21=RA$17,$G$8*$D21,""))</f>
        <v>0</v>
      </c>
      <c r="RB21" s="34">
        <f>IF(RA21&lt;&gt;"",HLOOKUP(COUNT($NE21:RA21)+1,$G$4:$EH$8,RB$14,0)*$D21,IF($C21=RB$17,$G$8*$D21,""))</f>
        <v>0</v>
      </c>
      <c r="RC21" s="34">
        <f>IF(RB21&lt;&gt;"",HLOOKUP(COUNT($NE21:RB21)+1,$G$4:$EH$8,RC$14,0)*$D21,IF($C21=RC$17,$G$8*$D21,""))</f>
        <v>0</v>
      </c>
      <c r="RD21" s="34">
        <f>IF(RC21&lt;&gt;"",HLOOKUP(COUNT($NE21:RC21)+1,$G$4:$EH$8,RD$14,0)*$D21,IF($C21=RD$17,$G$8*$D21,""))</f>
        <v>0</v>
      </c>
      <c r="RE21" s="34">
        <f>IF(RD21&lt;&gt;"",HLOOKUP(COUNT($NE21:RD21)+1,$G$4:$EH$8,RE$14,0)*$D21,IF($C21=RE$17,$G$8*$D21,""))</f>
        <v>0</v>
      </c>
      <c r="RF21" s="34">
        <f>IF(RE21&lt;&gt;"",HLOOKUP(COUNT($NE21:RE21)+1,$G$4:$EH$8,RF$14,0)*$D21,IF($C21=RF$17,$G$8*$D21,""))</f>
        <v>0</v>
      </c>
      <c r="RG21" s="34">
        <f>IF(RF21&lt;&gt;"",HLOOKUP(COUNT($NE21:RF21)+1,$G$4:$EH$8,RG$14,0)*$D21,IF($C21=RG$17,$G$8*$D21,""))</f>
        <v>0</v>
      </c>
      <c r="RH21" s="34">
        <f>IF(RG21&lt;&gt;"",HLOOKUP(COUNT($NE21:RG21)+1,$G$4:$EH$8,RH$14,0)*$D21,IF($C21=RH$17,$G$8*$D21,""))</f>
        <v>0</v>
      </c>
      <c r="RI21" s="34">
        <f>IF(RH21&lt;&gt;"",HLOOKUP(COUNT($NE21:RH21)+1,$G$4:$EH$8,RI$14,0)*$D21,IF($C21=RI$17,$G$8*$D21,""))</f>
        <v>0</v>
      </c>
      <c r="RJ21" s="34">
        <f>IF(RI21&lt;&gt;"",HLOOKUP(COUNT($NE21:RI21)+1,$G$4:$EH$8,RJ$14,0)*$D21,IF($C21=RJ$17,$G$8*$D21,""))</f>
        <v>0</v>
      </c>
      <c r="RK21" s="34">
        <f>IF(RJ21&lt;&gt;"",HLOOKUP(COUNT($NE21:RJ21)+1,$G$4:$EH$8,RK$14,0)*$D21,IF($C21=RK$17,$G$8*$D21,""))</f>
        <v>0</v>
      </c>
      <c r="RL21" s="34">
        <f>IF(RK21&lt;&gt;"",HLOOKUP(COUNT($NE21:RK21)+1,$G$4:$EH$8,RL$14,0)*$D21,IF($C21=RL$17,$G$8*$D21,""))</f>
        <v>0</v>
      </c>
      <c r="RM21" s="34">
        <f>IF(RL21&lt;&gt;"",HLOOKUP(COUNT($NE21:RL21)+1,$G$4:$EH$8,RM$14,0)*$D21,IF($C21=RM$17,$G$8*$D21,""))</f>
        <v>0</v>
      </c>
      <c r="RN21" s="34">
        <f>IF(RM21&lt;&gt;"",HLOOKUP(COUNT($NE21:RM21)+1,$G$4:$EH$8,RN$14,0)*$D21,IF($C21=RN$17,$G$8*$D21,""))</f>
        <v>0</v>
      </c>
      <c r="RO21" s="34">
        <f>IF(RN21&lt;&gt;"",HLOOKUP(COUNT($NE21:RN21)+1,$G$4:$EH$8,RO$14,0)*$D21,IF($C21=RO$17,$G$8*$D21,""))</f>
        <v>0</v>
      </c>
      <c r="RP21" s="34">
        <f>IF(RO21&lt;&gt;"",HLOOKUP(COUNT($NE21:RO21)+1,$G$4:$EH$8,RP$14,0)*$D21,IF($C21=RP$17,$G$8*$D21,""))</f>
        <v>0</v>
      </c>
      <c r="RQ21" s="34">
        <f>IF(RP21&lt;&gt;"",HLOOKUP(COUNT($NE21:RP21)+1,$G$4:$EH$8,RQ$14,0)*$D21,IF($C21=RQ$17,$G$8*$D21,""))</f>
        <v>0</v>
      </c>
      <c r="RR21" s="34">
        <f>IF(RQ21&lt;&gt;"",HLOOKUP(COUNT($NE21:RQ21)+1,$G$4:$EH$8,RR$14,0)*$D21,IF($C21=RR$17,$G$8*$D21,""))</f>
        <v>0</v>
      </c>
      <c r="RS21" s="34">
        <f>IF(RR21&lt;&gt;"",HLOOKUP(COUNT($NE21:RR21)+1,$G$4:$EH$8,RS$14,0)*$D21,IF($C21=RS$17,$G$8*$D21,""))</f>
        <v>0</v>
      </c>
      <c r="RT21" s="34">
        <f>IF(RS21&lt;&gt;"",HLOOKUP(COUNT($NE21:RS21)+1,$G$4:$EH$8,RT$14,0)*$D21,IF($C21=RT$17,$G$8*$D21,""))</f>
        <v>0</v>
      </c>
      <c r="RU21" s="34">
        <f>IF(RT21&lt;&gt;"",HLOOKUP(COUNT($NE21:RT21)+1,$G$4:$EH$8,RU$14,0)*$D21,IF($C21=RU$17,$G$8*$D21,""))</f>
        <v>0</v>
      </c>
      <c r="RW21" s="34" t="str">
        <f>IF(RV21&lt;&gt;"",HLOOKUP(COUNT($RV21:RV21)+1,$G$4:$EH$9,RW$14,0)*$D21,IF($C21=RW$17,$G$9*$D21,""))</f>
        <v/>
      </c>
      <c r="RX21" s="34" t="str">
        <f>IF(RW21&lt;&gt;"",HLOOKUP(COUNT($RV21:RW21)+1,$G$4:$EH$9,RX$14,0)*$D21,IF($C21=RX$17,$G$9*$D21,""))</f>
        <v/>
      </c>
      <c r="RY21" s="34">
        <f>IF(RX21&lt;&gt;"",HLOOKUP(COUNT($RV21:RX21)+1,$G$4:$EH$9,RY$14,0)*$D21,IF($C21=RY$17,$G$9*$D21,""))</f>
        <v>2900</v>
      </c>
      <c r="RZ21" s="34">
        <f>IF(RY21&lt;&gt;"",HLOOKUP(COUNT($RV21:RY21)+1,$G$4:$EH$9,RZ$14,0)*$D21,IF($C21=RZ$17,$G$9*$D21,""))</f>
        <v>0</v>
      </c>
      <c r="SA21" s="34">
        <f>IF(RZ21&lt;&gt;"",HLOOKUP(COUNT($RV21:RZ21)+1,$G$4:$EH$9,SA$14,0)*$D21,IF($C21=SA$17,$G$9*$D21,""))</f>
        <v>0</v>
      </c>
      <c r="SB21" s="34">
        <f>IF(SA21&lt;&gt;"",HLOOKUP(COUNT($RV21:SA21)+1,$G$4:$EH$9,SB$14,0)*$D21,IF($C21=SB$17,$G$9*$D21,""))</f>
        <v>0</v>
      </c>
      <c r="SC21" s="34">
        <f>IF(SB21&lt;&gt;"",HLOOKUP(COUNT($RV21:SB21)+1,$G$4:$EH$9,SC$14,0)*$D21,IF($C21=SC$17,$G$9*$D21,""))</f>
        <v>0</v>
      </c>
      <c r="SD21" s="34">
        <f>IF(SC21&lt;&gt;"",HLOOKUP(COUNT($RV21:SC21)+1,$G$4:$EH$9,SD$14,0)*$D21,IF($C21=SD$17,$G$9*$D21,""))</f>
        <v>0</v>
      </c>
      <c r="SE21" s="34">
        <f>IF(SD21&lt;&gt;"",HLOOKUP(COUNT($RV21:SD21)+1,$G$4:$EH$9,SE$14,0)*$D21,IF($C21=SE$17,$G$9*$D21,""))</f>
        <v>0</v>
      </c>
      <c r="SF21" s="34">
        <f>IF(SE21&lt;&gt;"",HLOOKUP(COUNT($RV21:SE21)+1,$G$4:$EH$9,SF$14,0)*$D21,IF($C21=SF$17,$G$9*$D21,""))</f>
        <v>0</v>
      </c>
      <c r="SG21" s="34">
        <f>IF(SF21&lt;&gt;"",HLOOKUP(COUNT($RV21:SF21)+1,$G$4:$EH$9,SG$14,0)*$D21,IF($C21=SG$17,$G$9*$D21,""))</f>
        <v>0</v>
      </c>
      <c r="SH21" s="34">
        <f>IF(SG21&lt;&gt;"",HLOOKUP(COUNT($RV21:SG21)+1,$G$4:$EH$9,SH$14,0)*$D21,IF($C21=SH$17,$G$9*$D21,""))</f>
        <v>0</v>
      </c>
      <c r="SI21" s="34">
        <f>IF(SH21&lt;&gt;"",HLOOKUP(COUNT($RV21:SH21)+1,$G$4:$EH$9,SI$14,0)*$D21,IF($C21=SI$17,$G$9*$D21,""))</f>
        <v>0</v>
      </c>
      <c r="SJ21" s="34">
        <f>IF(SI21&lt;&gt;"",HLOOKUP(COUNT($RV21:SI21)+1,$G$4:$EH$9,SJ$14,0)*$D21,IF($C21=SJ$17,$G$9*$D21,""))</f>
        <v>0</v>
      </c>
      <c r="SK21" s="34">
        <f>IF(SJ21&lt;&gt;"",HLOOKUP(COUNT($RV21:SJ21)+1,$G$4:$EH$9,SK$14,0)*$D21,IF($C21=SK$17,$G$9*$D21,""))</f>
        <v>0</v>
      </c>
      <c r="SL21" s="34">
        <f>IF(SK21&lt;&gt;"",HLOOKUP(COUNT($RV21:SK21)+1,$G$4:$EH$9,SL$14,0)*$D21,IF($C21=SL$17,$G$9*$D21,""))</f>
        <v>0</v>
      </c>
      <c r="SM21" s="34">
        <f>IF(SL21&lt;&gt;"",HLOOKUP(COUNT($RV21:SL21)+1,$G$4:$EH$9,SM$14,0)*$D21,IF($C21=SM$17,$G$9*$D21,""))</f>
        <v>0</v>
      </c>
      <c r="SN21" s="34">
        <f>IF(SM21&lt;&gt;"",HLOOKUP(COUNT($RV21:SM21)+1,$G$4:$EH$9,SN$14,0)*$D21,IF($C21=SN$17,$G$9*$D21,""))</f>
        <v>0</v>
      </c>
      <c r="SO21" s="34">
        <f>IF(SN21&lt;&gt;"",HLOOKUP(COUNT($RV21:SN21)+1,$G$4:$EH$9,SO$14,0)*$D21,IF($C21=SO$17,$G$9*$D21,""))</f>
        <v>0</v>
      </c>
      <c r="SP21" s="34">
        <f>IF(SO21&lt;&gt;"",HLOOKUP(COUNT($RV21:SO21)+1,$G$4:$EH$9,SP$14,0)*$D21,IF($C21=SP$17,$G$9*$D21,""))</f>
        <v>0</v>
      </c>
      <c r="SQ21" s="34">
        <f>IF(SP21&lt;&gt;"",HLOOKUP(COUNT($RV21:SP21)+1,$G$4:$EH$9,SQ$14,0)*$D21,IF($C21=SQ$17,$G$9*$D21,""))</f>
        <v>0</v>
      </c>
      <c r="SR21" s="34">
        <f>IF(SQ21&lt;&gt;"",HLOOKUP(COUNT($RV21:SQ21)+1,$G$4:$EH$9,SR$14,0)*$D21,IF($C21=SR$17,$G$9*$D21,""))</f>
        <v>0</v>
      </c>
      <c r="SS21" s="34">
        <f>IF(SR21&lt;&gt;"",HLOOKUP(COUNT($RV21:SR21)+1,$G$4:$EH$9,SS$14,0)*$D21,IF($C21=SS$17,$G$9*$D21,""))</f>
        <v>0</v>
      </c>
      <c r="ST21" s="34">
        <f>IF(SS21&lt;&gt;"",HLOOKUP(COUNT($RV21:SS21)+1,$G$4:$EH$9,ST$14,0)*$D21,IF($C21=ST$17,$G$9*$D21,""))</f>
        <v>0</v>
      </c>
      <c r="SU21" s="34">
        <f>IF(ST21&lt;&gt;"",HLOOKUP(COUNT($RV21:ST21)+1,$G$4:$EH$9,SU$14,0)*$D21,IF($C21=SU$17,$G$9*$D21,""))</f>
        <v>0</v>
      </c>
      <c r="SV21" s="34">
        <f>IF(SU21&lt;&gt;"",HLOOKUP(COUNT($RV21:SU21)+1,$G$4:$EH$9,SV$14,0)*$D21,IF($C21=SV$17,$G$9*$D21,""))</f>
        <v>0</v>
      </c>
      <c r="SW21" s="34">
        <f>IF(SV21&lt;&gt;"",HLOOKUP(COUNT($RV21:SV21)+1,$G$4:$EH$9,SW$14,0)*$D21,IF($C21=SW$17,$G$9*$D21,""))</f>
        <v>0</v>
      </c>
      <c r="SX21" s="34">
        <f>IF(SW21&lt;&gt;"",HLOOKUP(COUNT($RV21:SW21)+1,$G$4:$EH$9,SX$14,0)*$D21,IF($C21=SX$17,$G$9*$D21,""))</f>
        <v>0</v>
      </c>
      <c r="SY21" s="34">
        <f>IF(SX21&lt;&gt;"",HLOOKUP(COUNT($RV21:SX21)+1,$G$4:$EH$9,SY$14,0)*$D21,IF($C21=SY$17,$G$9*$D21,""))</f>
        <v>0</v>
      </c>
      <c r="SZ21" s="34">
        <f>IF(SY21&lt;&gt;"",HLOOKUP(COUNT($RV21:SY21)+1,$G$4:$EH$9,SZ$14,0)*$D21,IF($C21=SZ$17,$G$9*$D21,""))</f>
        <v>0</v>
      </c>
      <c r="TA21" s="34">
        <f>IF(SZ21&lt;&gt;"",HLOOKUP(COUNT($RV21:SZ21)+1,$G$4:$EH$9,TA$14,0)*$D21,IF($C21=TA$17,$G$9*$D21,""))</f>
        <v>0</v>
      </c>
      <c r="TB21" s="34">
        <f>IF(TA21&lt;&gt;"",HLOOKUP(COUNT($RV21:TA21)+1,$G$4:$EH$9,TB$14,0)*$D21,IF($C21=TB$17,$G$9*$D21,""))</f>
        <v>0</v>
      </c>
      <c r="TC21" s="34">
        <f>IF(TB21&lt;&gt;"",HLOOKUP(COUNT($RV21:TB21)+1,$G$4:$EH$9,TC$14,0)*$D21,IF($C21=TC$17,$G$9*$D21,""))</f>
        <v>0</v>
      </c>
      <c r="TD21" s="34">
        <f>IF(TC21&lt;&gt;"",HLOOKUP(COUNT($RV21:TC21)+1,$G$4:$EH$9,TD$14,0)*$D21,IF($C21=TD$17,$G$9*$D21,""))</f>
        <v>0</v>
      </c>
      <c r="TE21" s="34">
        <f>IF(TD21&lt;&gt;"",HLOOKUP(COUNT($RV21:TD21)+1,$G$4:$EH$9,TE$14,0)*$D21,IF($C21=TE$17,$G$9*$D21,""))</f>
        <v>0</v>
      </c>
      <c r="TF21" s="34">
        <f>IF(TE21&lt;&gt;"",HLOOKUP(COUNT($RV21:TE21)+1,$G$4:$EH$9,TF$14,0)*$D21,IF($C21=TF$17,$G$9*$D21,""))</f>
        <v>0</v>
      </c>
      <c r="TG21" s="34">
        <f>IF(TF21&lt;&gt;"",HLOOKUP(COUNT($RV21:TF21)+1,$G$4:$EH$9,TG$14,0)*$D21,IF($C21=TG$17,$G$9*$D21,""))</f>
        <v>0</v>
      </c>
      <c r="TH21" s="34">
        <f>IF(TG21&lt;&gt;"",HLOOKUP(COUNT($RV21:TG21)+1,$G$4:$EH$9,TH$14,0)*$D21,IF($C21=TH$17,$G$9*$D21,""))</f>
        <v>0</v>
      </c>
      <c r="TI21" s="34">
        <f>IF(TH21&lt;&gt;"",HLOOKUP(COUNT($RV21:TH21)+1,$G$4:$EH$9,TI$14,0)*$D21,IF($C21=TI$17,$G$9*$D21,""))</f>
        <v>0</v>
      </c>
      <c r="TJ21" s="34">
        <f>IF(TI21&lt;&gt;"",HLOOKUP(COUNT($RV21:TI21)+1,$G$4:$EH$9,TJ$14,0)*$D21,IF($C21=TJ$17,$G$9*$D21,""))</f>
        <v>0</v>
      </c>
      <c r="TK21" s="34">
        <f>IF(TJ21&lt;&gt;"",HLOOKUP(COUNT($RV21:TJ21)+1,$G$4:$EH$9,TK$14,0)*$D21,IF($C21=TK$17,$G$9*$D21,""))</f>
        <v>0</v>
      </c>
      <c r="TL21" s="34">
        <f>IF(TK21&lt;&gt;"",HLOOKUP(COUNT($RV21:TK21)+1,$G$4:$EH$9,TL$14,0)*$D21,IF($C21=TL$17,$G$9*$D21,""))</f>
        <v>0</v>
      </c>
      <c r="TM21" s="34">
        <f>IF(TL21&lt;&gt;"",HLOOKUP(COUNT($RV21:TL21)+1,$G$4:$EH$9,TM$14,0)*$D21,IF($C21=TM$17,$G$9*$D21,""))</f>
        <v>0</v>
      </c>
      <c r="TN21" s="34">
        <f>IF(TM21&lt;&gt;"",HLOOKUP(COUNT($RV21:TM21)+1,$G$4:$EH$9,TN$14,0)*$D21,IF($C21=TN$17,$G$9*$D21,""))</f>
        <v>0</v>
      </c>
      <c r="TO21" s="34">
        <f>IF(TN21&lt;&gt;"",HLOOKUP(COUNT($RV21:TN21)+1,$G$4:$EH$9,TO$14,0)*$D21,IF($C21=TO$17,$G$9*$D21,""))</f>
        <v>0</v>
      </c>
      <c r="TP21" s="34">
        <f>IF(TO21&lt;&gt;"",HLOOKUP(COUNT($RV21:TO21)+1,$G$4:$EH$9,TP$14,0)*$D21,IF($C21=TP$17,$G$9*$D21,""))</f>
        <v>0</v>
      </c>
      <c r="TQ21" s="34">
        <f>IF(TP21&lt;&gt;"",HLOOKUP(COUNT($RV21:TP21)+1,$G$4:$EH$9,TQ$14,0)*$D21,IF($C21=TQ$17,$G$9*$D21,""))</f>
        <v>0</v>
      </c>
      <c r="TR21" s="34">
        <f>IF(TQ21&lt;&gt;"",HLOOKUP(COUNT($RV21:TQ21)+1,$G$4:$EH$9,TR$14,0)*$D21,IF($C21=TR$17,$G$9*$D21,""))</f>
        <v>0</v>
      </c>
      <c r="TS21" s="34">
        <f>IF(TR21&lt;&gt;"",HLOOKUP(COUNT($RV21:TR21)+1,$G$4:$EH$9,TS$14,0)*$D21,IF($C21=TS$17,$G$9*$D21,""))</f>
        <v>0</v>
      </c>
      <c r="TT21" s="34">
        <f>IF(TS21&lt;&gt;"",HLOOKUP(COUNT($RV21:TS21)+1,$G$4:$EH$9,TT$14,0)*$D21,IF($C21=TT$17,$G$9*$D21,""))</f>
        <v>0</v>
      </c>
      <c r="TU21" s="34">
        <f>IF(TT21&lt;&gt;"",HLOOKUP(COUNT($RV21:TT21)+1,$G$4:$EH$9,TU$14,0)*$D21,IF($C21=TU$17,$G$9*$D21,""))</f>
        <v>0</v>
      </c>
      <c r="TV21" s="34">
        <f>IF(TU21&lt;&gt;"",HLOOKUP(COUNT($RV21:TU21)+1,$G$4:$EH$9,TV$14,0)*$D21,IF($C21=TV$17,$G$9*$D21,""))</f>
        <v>0</v>
      </c>
      <c r="TW21" s="34">
        <f>IF(TV21&lt;&gt;"",HLOOKUP(COUNT($RV21:TV21)+1,$G$4:$EH$9,TW$14,0)*$D21,IF($C21=TW$17,$G$9*$D21,""))</f>
        <v>0</v>
      </c>
      <c r="TX21" s="34">
        <f>IF(TW21&lt;&gt;"",HLOOKUP(COUNT($RV21:TW21)+1,$G$4:$EH$9,TX$14,0)*$D21,IF($C21=TX$17,$G$9*$D21,""))</f>
        <v>0</v>
      </c>
      <c r="TY21" s="34">
        <f>IF(TX21&lt;&gt;"",HLOOKUP(COUNT($RV21:TX21)+1,$G$4:$EH$9,TY$14,0)*$D21,IF($C21=TY$17,$G$9*$D21,""))</f>
        <v>0</v>
      </c>
      <c r="TZ21" s="34">
        <f>IF(TY21&lt;&gt;"",HLOOKUP(COUNT($RV21:TY21)+1,$G$4:$EH$9,TZ$14,0)*$D21,IF($C21=TZ$17,$G$9*$D21,""))</f>
        <v>0</v>
      </c>
      <c r="UA21" s="34">
        <f>IF(TZ21&lt;&gt;"",HLOOKUP(COUNT($RV21:TZ21)+1,$G$4:$EH$9,UA$14,0)*$D21,IF($C21=UA$17,$G$9*$D21,""))</f>
        <v>0</v>
      </c>
      <c r="UB21" s="34">
        <f>IF(UA21&lt;&gt;"",HLOOKUP(COUNT($RV21:UA21)+1,$G$4:$EH$9,UB$14,0)*$D21,IF($C21=UB$17,$G$9*$D21,""))</f>
        <v>0</v>
      </c>
      <c r="UC21" s="34">
        <f>IF(UB21&lt;&gt;"",HLOOKUP(COUNT($RV21:UB21)+1,$G$4:$EH$9,UC$14,0)*$D21,IF($C21=UC$17,$G$9*$D21,""))</f>
        <v>0</v>
      </c>
      <c r="UD21" s="34">
        <f>IF(UC21&lt;&gt;"",HLOOKUP(COUNT($RV21:UC21)+1,$G$4:$EH$9,UD$14,0)*$D21,IF($C21=UD$17,$G$9*$D21,""))</f>
        <v>0</v>
      </c>
      <c r="UE21" s="34">
        <f>IF(UD21&lt;&gt;"",HLOOKUP(COUNT($RV21:UD21)+1,$G$4:$EH$9,UE$14,0)*$D21,IF($C21=UE$17,$G$9*$D21,""))</f>
        <v>0</v>
      </c>
      <c r="UF21" s="34">
        <f>IF(UE21&lt;&gt;"",HLOOKUP(COUNT($RV21:UE21)+1,$G$4:$EH$9,UF$14,0)*$D21,IF($C21=UF$17,$G$9*$D21,""))</f>
        <v>0</v>
      </c>
      <c r="UG21" s="34">
        <f>IF(UF21&lt;&gt;"",HLOOKUP(COUNT($RV21:UF21)+1,$G$4:$EH$9,UG$14,0)*$D21,IF($C21=UG$17,$G$9*$D21,""))</f>
        <v>0</v>
      </c>
      <c r="UH21" s="34">
        <f>IF(UG21&lt;&gt;"",HLOOKUP(COUNT($RV21:UG21)+1,$G$4:$EH$9,UH$14,0)*$D21,IF($C21=UH$17,$G$9*$D21,""))</f>
        <v>0</v>
      </c>
      <c r="UI21" s="34">
        <f>IF(UH21&lt;&gt;"",HLOOKUP(COUNT($RV21:UH21)+1,$G$4:$EH$9,UI$14,0)*$D21,IF($C21=UI$17,$G$9*$D21,""))</f>
        <v>0</v>
      </c>
      <c r="UJ21" s="34">
        <f>IF(UI21&lt;&gt;"",HLOOKUP(COUNT($RV21:UI21)+1,$G$4:$EH$9,UJ$14,0)*$D21,IF($C21=UJ$17,$G$9*$D21,""))</f>
        <v>0</v>
      </c>
      <c r="UK21" s="34">
        <f>IF(UJ21&lt;&gt;"",HLOOKUP(COUNT($RV21:UJ21)+1,$G$4:$EH$9,UK$14,0)*$D21,IF($C21=UK$17,$G$9*$D21,""))</f>
        <v>0</v>
      </c>
      <c r="UL21" s="34">
        <f>IF(UK21&lt;&gt;"",HLOOKUP(COUNT($RV21:UK21)+1,$G$4:$EH$9,UL$14,0)*$D21,IF($C21=UL$17,$G$9*$D21,""))</f>
        <v>0</v>
      </c>
      <c r="UM21" s="34">
        <f>IF(UL21&lt;&gt;"",HLOOKUP(COUNT($RV21:UL21)+1,$G$4:$EH$9,UM$14,0)*$D21,IF($C21=UM$17,$G$9*$D21,""))</f>
        <v>0</v>
      </c>
      <c r="UN21" s="34">
        <f>IF(UM21&lt;&gt;"",HLOOKUP(COUNT($RV21:UM21)+1,$G$4:$EH$9,UN$14,0)*$D21,IF($C21=UN$17,$G$9*$D21,""))</f>
        <v>0</v>
      </c>
      <c r="UO21" s="34">
        <f>IF(UN21&lt;&gt;"",HLOOKUP(COUNT($RV21:UN21)+1,$G$4:$EH$9,UO$14,0)*$D21,IF($C21=UO$17,$G$9*$D21,""))</f>
        <v>0</v>
      </c>
      <c r="UP21" s="34">
        <f>IF(UO21&lt;&gt;"",HLOOKUP(COUNT($RV21:UO21)+1,$G$4:$EH$9,UP$14,0)*$D21,IF($C21=UP$17,$G$9*$D21,""))</f>
        <v>0</v>
      </c>
      <c r="UQ21" s="34">
        <f>IF(UP21&lt;&gt;"",HLOOKUP(COUNT($RV21:UP21)+1,$G$4:$EH$9,UQ$14,0)*$D21,IF($C21=UQ$17,$G$9*$D21,""))</f>
        <v>0</v>
      </c>
      <c r="UR21" s="34">
        <f>IF(UQ21&lt;&gt;"",HLOOKUP(COUNT($RV21:UQ21)+1,$G$4:$EH$9,UR$14,0)*$D21,IF($C21=UR$17,$G$9*$D21,""))</f>
        <v>0</v>
      </c>
      <c r="US21" s="34">
        <f>IF(UR21&lt;&gt;"",HLOOKUP(COUNT($RV21:UR21)+1,$G$4:$EH$9,US$14,0)*$D21,IF($C21=US$17,$G$9*$D21,""))</f>
        <v>0</v>
      </c>
      <c r="UT21" s="34">
        <f>IF(US21&lt;&gt;"",HLOOKUP(COUNT($RV21:US21)+1,$G$4:$EH$9,UT$14,0)*$D21,IF($C21=UT$17,$G$9*$D21,""))</f>
        <v>0</v>
      </c>
      <c r="UU21" s="34">
        <f>IF(UT21&lt;&gt;"",HLOOKUP(COUNT($RV21:UT21)+1,$G$4:$EH$9,UU$14,0)*$D21,IF($C21=UU$17,$G$9*$D21,""))</f>
        <v>0</v>
      </c>
      <c r="UV21" s="34">
        <f>IF(UU21&lt;&gt;"",HLOOKUP(COUNT($RV21:UU21)+1,$G$4:$EH$9,UV$14,0)*$D21,IF($C21=UV$17,$G$9*$D21,""))</f>
        <v>0</v>
      </c>
      <c r="UW21" s="34">
        <f>IF(UV21&lt;&gt;"",HLOOKUP(COUNT($RV21:UV21)+1,$G$4:$EH$9,UW$14,0)*$D21,IF($C21=UW$17,$G$9*$D21,""))</f>
        <v>0</v>
      </c>
      <c r="UX21" s="34">
        <f>IF(UW21&lt;&gt;"",HLOOKUP(COUNT($RV21:UW21)+1,$G$4:$EH$9,UX$14,0)*$D21,IF($C21=UX$17,$G$9*$D21,""))</f>
        <v>0</v>
      </c>
      <c r="UY21" s="34">
        <f>IF(UX21&lt;&gt;"",HLOOKUP(COUNT($RV21:UX21)+1,$G$4:$EH$9,UY$14,0)*$D21,IF($C21=UY$17,$G$9*$D21,""))</f>
        <v>0</v>
      </c>
      <c r="UZ21" s="34">
        <f>IF(UY21&lt;&gt;"",HLOOKUP(COUNT($RV21:UY21)+1,$G$4:$EH$9,UZ$14,0)*$D21,IF($C21=UZ$17,$G$9*$D21,""))</f>
        <v>0</v>
      </c>
      <c r="VA21" s="34">
        <f>IF(UZ21&lt;&gt;"",HLOOKUP(COUNT($RV21:UZ21)+1,$G$4:$EH$9,VA$14,0)*$D21,IF($C21=VA$17,$G$9*$D21,""))</f>
        <v>0</v>
      </c>
      <c r="VB21" s="34">
        <f>IF(VA21&lt;&gt;"",HLOOKUP(COUNT($RV21:VA21)+1,$G$4:$EH$9,VB$14,0)*$D21,IF($C21=VB$17,$G$9*$D21,""))</f>
        <v>0</v>
      </c>
      <c r="VC21" s="34">
        <f>IF(VB21&lt;&gt;"",HLOOKUP(COUNT($RV21:VB21)+1,$G$4:$EH$9,VC$14,0)*$D21,IF($C21=VC$17,$G$9*$D21,""))</f>
        <v>0</v>
      </c>
      <c r="VD21" s="34">
        <f>IF(VC21&lt;&gt;"",HLOOKUP(COUNT($RV21:VC21)+1,$G$4:$EH$9,VD$14,0)*$D21,IF($C21=VD$17,$G$9*$D21,""))</f>
        <v>0</v>
      </c>
      <c r="VE21" s="34">
        <f>IF(VD21&lt;&gt;"",HLOOKUP(COUNT($RV21:VD21)+1,$G$4:$EH$9,VE$14,0)*$D21,IF($C21=VE$17,$G$9*$D21,""))</f>
        <v>0</v>
      </c>
      <c r="VF21" s="34">
        <f>IF(VE21&lt;&gt;"",HLOOKUP(COUNT($RV21:VE21)+1,$G$4:$EH$9,VF$14,0)*$D21,IF($C21=VF$17,$G$9*$D21,""))</f>
        <v>0</v>
      </c>
      <c r="VG21" s="34">
        <f>IF(VF21&lt;&gt;"",HLOOKUP(COUNT($RV21:VF21)+1,$G$4:$EH$9,VG$14,0)*$D21,IF($C21=VG$17,$G$9*$D21,""))</f>
        <v>0</v>
      </c>
      <c r="VH21" s="34">
        <f>IF(VG21&lt;&gt;"",HLOOKUP(COUNT($RV21:VG21)+1,$G$4:$EH$9,VH$14,0)*$D21,IF($C21=VH$17,$G$9*$D21,""))</f>
        <v>0</v>
      </c>
      <c r="VI21" s="34">
        <f>IF(VH21&lt;&gt;"",HLOOKUP(COUNT($RV21:VH21)+1,$G$4:$EH$9,VI$14,0)*$D21,IF($C21=VI$17,$G$9*$D21,""))</f>
        <v>0</v>
      </c>
      <c r="VJ21" s="34">
        <f>IF(VI21&lt;&gt;"",HLOOKUP(COUNT($RV21:VI21)+1,$G$4:$EH$9,VJ$14,0)*$D21,IF($C21=VJ$17,$G$9*$D21,""))</f>
        <v>0</v>
      </c>
      <c r="VK21" s="34">
        <f>IF(VJ21&lt;&gt;"",HLOOKUP(COUNT($RV21:VJ21)+1,$G$4:$EH$9,VK$14,0)*$D21,IF($C21=VK$17,$G$9*$D21,""))</f>
        <v>0</v>
      </c>
      <c r="VL21" s="34">
        <f>IF(VK21&lt;&gt;"",HLOOKUP(COUNT($RV21:VK21)+1,$G$4:$EH$9,VL$14,0)*$D21,IF($C21=VL$17,$G$9*$D21,""))</f>
        <v>0</v>
      </c>
      <c r="VM21" s="34">
        <f>IF(VL21&lt;&gt;"",HLOOKUP(COUNT($RV21:VL21)+1,$G$4:$EH$9,VM$14,0)*$D21,IF($C21=VM$17,$G$9*$D21,""))</f>
        <v>0</v>
      </c>
      <c r="VN21" s="34">
        <f>IF(VM21&lt;&gt;"",HLOOKUP(COUNT($RV21:VM21)+1,$G$4:$EH$9,VN$14,0)*$D21,IF($C21=VN$17,$G$9*$D21,""))</f>
        <v>0</v>
      </c>
      <c r="VO21" s="34">
        <f>IF(VN21&lt;&gt;"",HLOOKUP(COUNT($RV21:VN21)+1,$G$4:$EH$9,VO$14,0)*$D21,IF($C21=VO$17,$G$9*$D21,""))</f>
        <v>0</v>
      </c>
      <c r="VP21" s="34">
        <f>IF(VO21&lt;&gt;"",HLOOKUP(COUNT($RV21:VO21)+1,$G$4:$EH$9,VP$14,0)*$D21,IF($C21=VP$17,$G$9*$D21,""))</f>
        <v>0</v>
      </c>
      <c r="VQ21" s="34">
        <f>IF(VP21&lt;&gt;"",HLOOKUP(COUNT($RV21:VP21)+1,$G$4:$EH$9,VQ$14,0)*$D21,IF($C21=VQ$17,$G$9*$D21,""))</f>
        <v>0</v>
      </c>
      <c r="VR21" s="34">
        <f>IF(VQ21&lt;&gt;"",HLOOKUP(COUNT($RV21:VQ21)+1,$G$4:$EH$9,VR$14,0)*$D21,IF($C21=VR$17,$G$9*$D21,""))</f>
        <v>0</v>
      </c>
      <c r="VS21" s="34">
        <f>IF(VR21&lt;&gt;"",HLOOKUP(COUNT($RV21:VR21)+1,$G$4:$EH$9,VS$14,0)*$D21,IF($C21=VS$17,$G$9*$D21,""))</f>
        <v>0</v>
      </c>
      <c r="VT21" s="34">
        <f>IF(VS21&lt;&gt;"",HLOOKUP(COUNT($RV21:VS21)+1,$G$4:$EH$9,VT$14,0)*$D21,IF($C21=VT$17,$G$9*$D21,""))</f>
        <v>0</v>
      </c>
      <c r="VU21" s="34">
        <f>IF(VT21&lt;&gt;"",HLOOKUP(COUNT($RV21:VT21)+1,$G$4:$EH$9,VU$14,0)*$D21,IF($C21=VU$17,$G$9*$D21,""))</f>
        <v>0</v>
      </c>
      <c r="VV21" s="34">
        <f>IF(VU21&lt;&gt;"",HLOOKUP(COUNT($RV21:VU21)+1,$G$4:$EH$9,VV$14,0)*$D21,IF($C21=VV$17,$G$9*$D21,""))</f>
        <v>0</v>
      </c>
      <c r="VW21" s="34">
        <f>IF(VV21&lt;&gt;"",HLOOKUP(COUNT($RV21:VV21)+1,$G$4:$EH$9,VW$14,0)*$D21,IF($C21=VW$17,$G$9*$D21,""))</f>
        <v>0</v>
      </c>
      <c r="VX21" s="34">
        <f>IF(VW21&lt;&gt;"",HLOOKUP(COUNT($RV21:VW21)+1,$G$4:$EH$9,VX$14,0)*$D21,IF($C21=VX$17,$G$9*$D21,""))</f>
        <v>0</v>
      </c>
      <c r="VY21" s="34">
        <f>IF(VX21&lt;&gt;"",HLOOKUP(COUNT($RV21:VX21)+1,$G$4:$EH$9,VY$14,0)*$D21,IF($C21=VY$17,$G$9*$D21,""))</f>
        <v>0</v>
      </c>
      <c r="VZ21" s="34">
        <f>IF(VY21&lt;&gt;"",HLOOKUP(COUNT($RV21:VY21)+1,$G$4:$EH$9,VZ$14,0)*$D21,IF($C21=VZ$17,$G$9*$D21,""))</f>
        <v>0</v>
      </c>
      <c r="WA21" s="34">
        <f>IF(VZ21&lt;&gt;"",HLOOKUP(COUNT($RV21:VZ21)+1,$G$4:$EH$9,WA$14,0)*$D21,IF($C21=WA$17,$G$9*$D21,""))</f>
        <v>0</v>
      </c>
      <c r="WB21" s="34">
        <f>IF(WA21&lt;&gt;"",HLOOKUP(COUNT($RV21:WA21)+1,$G$4:$EH$9,WB$14,0)*$D21,IF($C21=WB$17,$G$9*$D21,""))</f>
        <v>0</v>
      </c>
      <c r="WC21" s="34">
        <f>IF(WB21&lt;&gt;"",HLOOKUP(COUNT($RV21:WB21)+1,$G$4:$EH$9,WC$14,0)*$D21,IF($C21=WC$17,$G$9*$D21,""))</f>
        <v>0</v>
      </c>
      <c r="WD21" s="34">
        <f>IF(WC21&lt;&gt;"",HLOOKUP(COUNT($RV21:WC21)+1,$G$4:$EH$9,WD$14,0)*$D21,IF($C21=WD$17,$G$9*$D21,""))</f>
        <v>0</v>
      </c>
      <c r="WE21" s="34">
        <f>IF(WD21&lt;&gt;"",HLOOKUP(COUNT($RV21:WD21)+1,$G$4:$EH$9,WE$14,0)*$D21,IF($C21=WE$17,$G$9*$D21,""))</f>
        <v>0</v>
      </c>
      <c r="WF21" s="34">
        <f>IF(WE21&lt;&gt;"",HLOOKUP(COUNT($RV21:WE21)+1,$G$4:$EH$9,WF$14,0)*$D21,IF($C21=WF$17,$G$9*$D21,""))</f>
        <v>0</v>
      </c>
      <c r="WG21" s="34">
        <f>IF(WF21&lt;&gt;"",HLOOKUP(COUNT($RV21:WF21)+1,$G$4:$EH$9,WG$14,0)*$D21,IF($C21=WG$17,$G$9*$D21,""))</f>
        <v>0</v>
      </c>
      <c r="WH21" s="34">
        <f>IF(WG21&lt;&gt;"",HLOOKUP(COUNT($RV21:WG21)+1,$G$4:$EH$9,WH$14,0)*$D21,IF($C21=WH$17,$G$9*$D21,""))</f>
        <v>0</v>
      </c>
      <c r="WI21" s="34">
        <f>IF(WH21&lt;&gt;"",HLOOKUP(COUNT($RV21:WH21)+1,$G$4:$EH$9,WI$14,0)*$D21,IF($C21=WI$17,$G$9*$D21,""))</f>
        <v>0</v>
      </c>
      <c r="WJ21" s="34">
        <f>IF(WI21&lt;&gt;"",HLOOKUP(COUNT($RV21:WI21)+1,$G$4:$EH$9,WJ$14,0)*$D21,IF($C21=WJ$17,$G$9*$D21,""))</f>
        <v>0</v>
      </c>
      <c r="WK21" s="34">
        <f>IF(WJ21&lt;&gt;"",HLOOKUP(COUNT($RV21:WJ21)+1,$G$4:$EH$9,WK$14,0)*$D21,IF($C21=WK$17,$G$9*$D21,""))</f>
        <v>0</v>
      </c>
      <c r="WL21" s="34">
        <f>IF(WK21&lt;&gt;"",HLOOKUP(COUNT($RV21:WK21)+1,$G$4:$EH$9,WL$14,0)*$D21,IF($C21=WL$17,$G$9*$D21,""))</f>
        <v>0</v>
      </c>
    </row>
    <row r="22" spans="1:610" ht="15" x14ac:dyDescent="0.2">
      <c r="A22" s="25">
        <f t="shared" si="907"/>
        <v>4</v>
      </c>
      <c r="B22" s="25" t="s">
        <v>77</v>
      </c>
      <c r="C22" s="62">
        <f t="shared" ref="C22:C84" si="908">C21+1</f>
        <v>4</v>
      </c>
      <c r="D22" s="30">
        <f>VLOOKUP(B22,Premissas!$R$8:$AD$18,(Histograma!A22+1),0)</f>
        <v>1</v>
      </c>
      <c r="G22" s="34" t="str">
        <f>IF(F22&lt;&gt;"",HLOOKUP(COUNT($F22:F22)+1,$G$4:$EH$8,G$14,0)*$D22,IF($C22=G$17,$G$5*$D22,""))</f>
        <v/>
      </c>
      <c r="H22" s="34" t="str">
        <f>IF(G22&lt;&gt;"",HLOOKUP(COUNT($F22:G22)+1,$G$4:$EH$8,H$14,0)*$D22,IF($C22=H$17,$G$5*$D22,""))</f>
        <v/>
      </c>
      <c r="I22" s="34" t="str">
        <f>IF(H22&lt;&gt;"",HLOOKUP(COUNT($F22:H22)+1,$G$4:$EH$8,I$14,0)*$D22,IF($C22=I$17,$G$5*$D22,""))</f>
        <v/>
      </c>
      <c r="J22" s="34">
        <f>IF(I22&lt;&gt;"",HLOOKUP(COUNT($F22:I22)+1,$G$4:$EH$8,J$14,0)*$D22,IF($C22=J$17,$G$5*$D22,""))</f>
        <v>0</v>
      </c>
      <c r="K22" s="34">
        <f>IF(J22&lt;&gt;"",HLOOKUP(COUNT($F22:J22)+1,$G$4:$EH$8,K$14,0)*$D22,IF($C22=K$17,$G$5*$D22,""))</f>
        <v>0</v>
      </c>
      <c r="L22" s="34" t="e">
        <f>IF(K22&lt;&gt;"",HLOOKUP(COUNT($F22:K22)+1,$G$4:$EH$8,L$14,0)*$D22,IF($C22=L$17,$G$5*$D22,""))</f>
        <v>#VALUE!</v>
      </c>
      <c r="M22" s="34" t="e">
        <f>IF(L22&lt;&gt;"",HLOOKUP(COUNT($F22:L22)+1,$G$4:$EH$8,M$14,0)*$D22,IF($C22=M$17,$G$5*$D22,""))</f>
        <v>#VALUE!</v>
      </c>
      <c r="N22" s="34" t="e">
        <f>IF(M22&lt;&gt;"",HLOOKUP(COUNT($F22:M22)+1,$G$4:$EH$8,N$14,0)*$D22,IF($C22=N$17,$G$5*$D22,""))</f>
        <v>#VALUE!</v>
      </c>
      <c r="O22" s="34" t="e">
        <f>IF(N22&lt;&gt;"",HLOOKUP(COUNT($F22:N22)+1,$G$4:$EH$8,O$14,0)*$D22,IF($C22=O$17,$G$5*$D22,""))</f>
        <v>#VALUE!</v>
      </c>
      <c r="P22" s="34" t="e">
        <f>IF(O22&lt;&gt;"",HLOOKUP(COUNT($F22:O22)+1,$G$4:$EH$8,P$14,0)*$D22,IF($C22=P$17,$G$5*$D22,""))</f>
        <v>#VALUE!</v>
      </c>
      <c r="Q22" s="34" t="e">
        <f>IF(P22&lt;&gt;"",HLOOKUP(COUNT($F22:P22)+1,$G$4:$EH$8,Q$14,0)*$D22,IF($C22=Q$17,$G$5*$D22,""))</f>
        <v>#VALUE!</v>
      </c>
      <c r="R22" s="34" t="e">
        <f>IF(Q22&lt;&gt;"",HLOOKUP(COUNT($F22:Q22)+1,$G$4:$EH$8,R$14,0)*$D22,IF($C22=R$17,$G$5*$D22,""))</f>
        <v>#VALUE!</v>
      </c>
      <c r="S22" s="34" t="e">
        <f>IF(R22&lt;&gt;"",HLOOKUP(COUNT($F22:R22)+1,$G$4:$EH$8,S$14,0)*$D22,IF($C22=S$17,$G$5*$D22,""))</f>
        <v>#VALUE!</v>
      </c>
      <c r="T22" s="34" t="e">
        <f>IF(S22&lt;&gt;"",HLOOKUP(COUNT($F22:S22)+1,$G$4:$EH$8,T$14,0)*$D22,IF($C22=T$17,$G$5*$D22,""))</f>
        <v>#VALUE!</v>
      </c>
      <c r="U22" s="34" t="e">
        <f>IF(T22&lt;&gt;"",HLOOKUP(COUNT($F22:T22)+1,$G$4:$EH$8,U$14,0)*$D22,IF($C22=U$17,$G$5*$D22,""))</f>
        <v>#VALUE!</v>
      </c>
      <c r="V22" s="34" t="e">
        <f>IF(U22&lt;&gt;"",HLOOKUP(COUNT($F22:U22)+1,$G$4:$EH$8,V$14,0)*$D22,IF($C22=V$17,$G$5*$D22,""))</f>
        <v>#VALUE!</v>
      </c>
      <c r="W22" s="34" t="e">
        <f>IF(V22&lt;&gt;"",HLOOKUP(COUNT($F22:V22)+1,$G$4:$EH$8,W$14,0)*$D22,IF($C22=W$17,$G$5*$D22,""))</f>
        <v>#VALUE!</v>
      </c>
      <c r="X22" s="34" t="e">
        <f>IF(W22&lt;&gt;"",HLOOKUP(COUNT($F22:W22)+1,$G$4:$EH$8,X$14,0)*$D22,IF($C22=X$17,$G$5*$D22,""))</f>
        <v>#VALUE!</v>
      </c>
      <c r="Y22" s="34" t="e">
        <f>IF(X22&lt;&gt;"",HLOOKUP(COUNT($F22:X22)+1,$G$4:$EH$8,Y$14,0)*$D22,IF($C22=Y$17,$G$5*$D22,""))</f>
        <v>#VALUE!</v>
      </c>
      <c r="Z22" s="34" t="e">
        <f>IF(Y22&lt;&gt;"",HLOOKUP(COUNT($F22:Y22)+1,$G$4:$EH$8,Z$14,0)*$D22,IF($C22=Z$17,$G$5*$D22,""))</f>
        <v>#VALUE!</v>
      </c>
      <c r="AA22" s="34" t="e">
        <f>IF(Z22&lt;&gt;"",HLOOKUP(COUNT($F22:Z22)+1,$G$4:$EH$8,AA$14,0)*$D22,IF($C22=AA$17,$G$5*$D22,""))</f>
        <v>#VALUE!</v>
      </c>
      <c r="AB22" s="34" t="e">
        <f>IF(AA22&lt;&gt;"",HLOOKUP(COUNT($F22:AA22)+1,$G$4:$EH$8,AB$14,0)*$D22,IF($C22=AB$17,$G$5*$D22,""))</f>
        <v>#VALUE!</v>
      </c>
      <c r="AC22" s="34" t="e">
        <f>IF(AB22&lt;&gt;"",HLOOKUP(COUNT($F22:AB22)+1,$G$4:$EH$8,AC$14,0)*$D22,IF($C22=AC$17,$G$5*$D22,""))</f>
        <v>#VALUE!</v>
      </c>
      <c r="AD22" s="34" t="e">
        <f>IF(AC22&lt;&gt;"",HLOOKUP(COUNT($F22:AC22)+1,$G$4:$EH$8,AD$14,0)*$D22,IF($C22=AD$17,$G$5*$D22,""))</f>
        <v>#VALUE!</v>
      </c>
      <c r="AE22" s="34" t="e">
        <f>IF(AD22&lt;&gt;"",HLOOKUP(COUNT($F22:AD22)+1,$G$4:$EH$8,AE$14,0)*$D22,IF($C22=AE$17,$G$5*$D22,""))</f>
        <v>#VALUE!</v>
      </c>
      <c r="AF22" s="34" t="e">
        <f>IF(AE22&lt;&gt;"",HLOOKUP(COUNT($F22:AE22)+1,$G$4:$EH$8,AF$14,0)*$D22,IF($C22=AF$17,$G$5*$D22,""))</f>
        <v>#VALUE!</v>
      </c>
      <c r="AG22" s="34" t="e">
        <f>IF(AF22&lt;&gt;"",HLOOKUP(COUNT($F22:AF22)+1,$G$4:$EH$8,AG$14,0)*$D22,IF($C22=AG$17,$G$5*$D22,""))</f>
        <v>#VALUE!</v>
      </c>
      <c r="AH22" s="34" t="e">
        <f>IF(AG22&lt;&gt;"",HLOOKUP(COUNT($F22:AG22)+1,$G$4:$EH$8,AH$14,0)*$D22,IF($C22=AH$17,$G$5*$D22,""))</f>
        <v>#VALUE!</v>
      </c>
      <c r="AI22" s="34" t="e">
        <f>IF(AH22&lt;&gt;"",HLOOKUP(COUNT($F22:AH22)+1,$G$4:$EH$8,AI$14,0)*$D22,IF($C22=AI$17,$G$5*$D22,""))</f>
        <v>#VALUE!</v>
      </c>
      <c r="AJ22" s="34" t="e">
        <f>IF(AI22&lt;&gt;"",HLOOKUP(COUNT($F22:AI22)+1,$G$4:$EH$8,AJ$14,0)*$D22,IF($C22=AJ$17,$G$5*$D22,""))</f>
        <v>#VALUE!</v>
      </c>
      <c r="AK22" s="34" t="e">
        <f>IF(AJ22&lt;&gt;"",HLOOKUP(COUNT($F22:AJ22)+1,$G$4:$EH$8,AK$14,0)*$D22,IF($C22=AK$17,$G$5*$D22,""))</f>
        <v>#VALUE!</v>
      </c>
      <c r="AL22" s="34" t="e">
        <f>IF(AK22&lt;&gt;"",HLOOKUP(COUNT($F22:AK22)+1,$G$4:$EH$8,AL$14,0)*$D22,IF($C22=AL$17,$G$5*$D22,""))</f>
        <v>#VALUE!</v>
      </c>
      <c r="AM22" s="34" t="e">
        <f>IF(AL22&lt;&gt;"",HLOOKUP(COUNT($F22:AL22)+1,$G$4:$EH$8,AM$14,0)*$D22,IF($C22=AM$17,$G$5*$D22,""))</f>
        <v>#VALUE!</v>
      </c>
      <c r="AN22" s="34" t="e">
        <f>IF(AM22&lt;&gt;"",HLOOKUP(COUNT($F22:AM22)+1,$G$4:$EH$8,AN$14,0)*$D22,IF($C22=AN$17,$G$5*$D22,""))</f>
        <v>#VALUE!</v>
      </c>
      <c r="AO22" s="34" t="e">
        <f>IF(AN22&lt;&gt;"",HLOOKUP(COUNT($F22:AN22)+1,$G$4:$EH$8,AO$14,0)*$D22,IF($C22=AO$17,$G$5*$D22,""))</f>
        <v>#VALUE!</v>
      </c>
      <c r="AP22" s="34" t="e">
        <f>IF(AO22&lt;&gt;"",HLOOKUP(COUNT($F22:AO22)+1,$G$4:$EH$8,AP$14,0)*$D22,IF($C22=AP$17,$G$5*$D22,""))</f>
        <v>#VALUE!</v>
      </c>
      <c r="AQ22" s="34" t="e">
        <f>IF(AP22&lt;&gt;"",HLOOKUP(COUNT($F22:AP22)+1,$G$4:$EH$8,AQ$14,0)*$D22,IF($C22=AQ$17,$G$5*$D22,""))</f>
        <v>#VALUE!</v>
      </c>
      <c r="AR22" s="34" t="e">
        <f>IF(AQ22&lt;&gt;"",HLOOKUP(COUNT($F22:AQ22)+1,$G$4:$EH$8,AR$14,0)*$D22,IF($C22=AR$17,$G$5*$D22,""))</f>
        <v>#VALUE!</v>
      </c>
      <c r="AS22" s="34" t="e">
        <f>IF(AR22&lt;&gt;"",HLOOKUP(COUNT($F22:AR22)+1,$G$4:$EH$8,AS$14,0)*$D22,IF($C22=AS$17,$G$5*$D22,""))</f>
        <v>#VALUE!</v>
      </c>
      <c r="AT22" s="34" t="e">
        <f>IF(AS22&lt;&gt;"",HLOOKUP(COUNT($F22:AS22)+1,$G$4:$EH$8,AT$14,0)*$D22,IF($C22=AT$17,$G$5*$D22,""))</f>
        <v>#VALUE!</v>
      </c>
      <c r="AU22" s="34" t="e">
        <f>IF(AT22&lt;&gt;"",HLOOKUP(COUNT($F22:AT22)+1,$G$4:$EH$8,AU$14,0)*$D22,IF($C22=AU$17,$G$5*$D22,""))</f>
        <v>#VALUE!</v>
      </c>
      <c r="AV22" s="34" t="e">
        <f>IF(AU22&lt;&gt;"",HLOOKUP(COUNT($F22:AU22)+1,$G$4:$EH$8,AV$14,0)*$D22,IF($C22=AV$17,$G$5*$D22,""))</f>
        <v>#VALUE!</v>
      </c>
      <c r="AW22" s="34" t="e">
        <f>IF(AV22&lt;&gt;"",HLOOKUP(COUNT($F22:AV22)+1,$G$4:$EH$8,AW$14,0)*$D22,IF($C22=AW$17,$G$5*$D22,""))</f>
        <v>#VALUE!</v>
      </c>
      <c r="AX22" s="34" t="e">
        <f>IF(AW22&lt;&gt;"",HLOOKUP(COUNT($F22:AW22)+1,$G$4:$EH$8,AX$14,0)*$D22,IF($C22=AX$17,$G$5*$D22,""))</f>
        <v>#VALUE!</v>
      </c>
      <c r="AY22" s="34" t="e">
        <f>IF(AX22&lt;&gt;"",HLOOKUP(COUNT($F22:AX22)+1,$G$4:$EH$8,AY$14,0)*$D22,IF($C22=AY$17,$G$5*$D22,""))</f>
        <v>#VALUE!</v>
      </c>
      <c r="AZ22" s="34" t="e">
        <f>IF(AY22&lt;&gt;"",HLOOKUP(COUNT($F22:AY22)+1,$G$4:$EH$8,AZ$14,0)*$D22,IF($C22=AZ$17,$G$5*$D22,""))</f>
        <v>#VALUE!</v>
      </c>
      <c r="BA22" s="34" t="e">
        <f>IF(AZ22&lt;&gt;"",HLOOKUP(COUNT($F22:AZ22)+1,$G$4:$EH$8,BA$14,0)*$D22,IF($C22=BA$17,$G$5*$D22,""))</f>
        <v>#VALUE!</v>
      </c>
      <c r="BB22" s="34" t="e">
        <f>IF(BA22&lt;&gt;"",HLOOKUP(COUNT($F22:BA22)+1,$G$4:$EH$8,BB$14,0)*$D22,IF($C22=BB$17,$G$5*$D22,""))</f>
        <v>#VALUE!</v>
      </c>
      <c r="BC22" s="34" t="e">
        <f>IF(BB22&lt;&gt;"",HLOOKUP(COUNT($F22:BB22)+1,$G$4:$EH$8,BC$14,0)*$D22,IF($C22=BC$17,$G$5*$D22,""))</f>
        <v>#VALUE!</v>
      </c>
      <c r="BD22" s="34" t="e">
        <f>IF(BC22&lt;&gt;"",HLOOKUP(COUNT($F22:BC22)+1,$G$4:$EH$8,BD$14,0)*$D22,IF($C22=BD$17,$G$5*$D22,""))</f>
        <v>#VALUE!</v>
      </c>
      <c r="BE22" s="34" t="e">
        <f>IF(BD22&lt;&gt;"",HLOOKUP(COUNT($F22:BD22)+1,$G$4:$EH$8,BE$14,0)*$D22,IF($C22=BE$17,$G$5*$D22,""))</f>
        <v>#VALUE!</v>
      </c>
      <c r="BF22" s="34" t="e">
        <f>IF(BE22&lt;&gt;"",HLOOKUP(COUNT($F22:BE22)+1,$G$4:$EH$8,BF$14,0)*$D22,IF($C22=BF$17,$G$5*$D22,""))</f>
        <v>#VALUE!</v>
      </c>
      <c r="BG22" s="34" t="e">
        <f>IF(BF22&lt;&gt;"",HLOOKUP(COUNT($F22:BF22)+1,$G$4:$EH$8,BG$14,0)*$D22,IF($C22=BG$17,$G$5*$D22,""))</f>
        <v>#VALUE!</v>
      </c>
      <c r="BH22" s="34" t="e">
        <f>IF(BG22&lt;&gt;"",HLOOKUP(COUNT($F22:BG22)+1,$G$4:$EH$8,BH$14,0)*$D22,IF($C22=BH$17,$G$5*$D22,""))</f>
        <v>#VALUE!</v>
      </c>
      <c r="BI22" s="34" t="e">
        <f>IF(BH22&lt;&gt;"",HLOOKUP(COUNT($F22:BH22)+1,$G$4:$EH$8,BI$14,0)*$D22,IF($C22=BI$17,$G$5*$D22,""))</f>
        <v>#VALUE!</v>
      </c>
      <c r="BJ22" s="34" t="e">
        <f>IF(BI22&lt;&gt;"",HLOOKUP(COUNT($F22:BI22)+1,$G$4:$EH$8,BJ$14,0)*$D22,IF($C22=BJ$17,$G$5*$D22,""))</f>
        <v>#VALUE!</v>
      </c>
      <c r="BK22" s="34" t="e">
        <f>IF(BJ22&lt;&gt;"",HLOOKUP(COUNT($F22:BJ22)+1,$G$4:$EH$8,BK$14,0)*$D22,IF($C22=BK$17,$G$5*$D22,""))</f>
        <v>#VALUE!</v>
      </c>
      <c r="BL22" s="34" t="e">
        <f>IF(BK22&lt;&gt;"",HLOOKUP(COUNT($F22:BK22)+1,$G$4:$EH$8,BL$14,0)*$D22,IF($C22=BL$17,$G$5*$D22,""))</f>
        <v>#VALUE!</v>
      </c>
      <c r="BM22" s="34" t="e">
        <f>IF(BL22&lt;&gt;"",HLOOKUP(COUNT($F22:BL22)+1,$G$4:$EH$8,BM$14,0)*$D22,IF($C22=BM$17,$G$5*$D22,""))</f>
        <v>#VALUE!</v>
      </c>
      <c r="BN22" s="34" t="e">
        <f>IF(BM22&lt;&gt;"",HLOOKUP(COUNT($F22:BM22)+1,$G$4:$EH$8,BN$14,0)*$D22,IF($C22=BN$17,$G$5*$D22,""))</f>
        <v>#VALUE!</v>
      </c>
      <c r="BO22" s="34" t="e">
        <f>IF(BN22&lt;&gt;"",HLOOKUP(COUNT($F22:BN22)+1,$G$4:$EH$8,BO$14,0)*$D22,IF($C22=BO$17,$G$5*$D22,""))</f>
        <v>#VALUE!</v>
      </c>
      <c r="BP22" s="34" t="e">
        <f>IF(BO22&lt;&gt;"",HLOOKUP(COUNT($F22:BO22)+1,$G$4:$EH$8,BP$14,0)*$D22,IF($C22=BP$17,$G$5*$D22,""))</f>
        <v>#VALUE!</v>
      </c>
      <c r="BQ22" s="34" t="e">
        <f>IF(BP22&lt;&gt;"",HLOOKUP(COUNT($F22:BP22)+1,$G$4:$EH$8,BQ$14,0)*$D22,IF($C22=BQ$17,$G$5*$D22,""))</f>
        <v>#VALUE!</v>
      </c>
      <c r="BR22" s="34" t="e">
        <f>IF(BQ22&lt;&gt;"",HLOOKUP(COUNT($F22:BQ22)+1,$G$4:$EH$8,BR$14,0)*$D22,IF($C22=BR$17,$G$5*$D22,""))</f>
        <v>#VALUE!</v>
      </c>
      <c r="BS22" s="34" t="e">
        <f>IF(BR22&lt;&gt;"",HLOOKUP(COUNT($F22:BR22)+1,$G$4:$EH$8,BS$14,0)*$D22,IF($C22=BS$17,$G$5*$D22,""))</f>
        <v>#VALUE!</v>
      </c>
      <c r="BT22" s="34" t="e">
        <f>IF(BS22&lt;&gt;"",HLOOKUP(COUNT($F22:BS22)+1,$G$4:$EH$8,BT$14,0)*$D22,IF($C22=BT$17,$G$5*$D22,""))</f>
        <v>#VALUE!</v>
      </c>
      <c r="BU22" s="34" t="e">
        <f>IF(BT22&lt;&gt;"",HLOOKUP(COUNT($F22:BT22)+1,$G$4:$EH$8,BU$14,0)*$D22,IF($C22=BU$17,$G$5*$D22,""))</f>
        <v>#VALUE!</v>
      </c>
      <c r="BV22" s="34" t="e">
        <f>IF(BU22&lt;&gt;"",HLOOKUP(COUNT($F22:BU22)+1,$G$4:$EH$8,BV$14,0)*$D22,IF($C22=BV$17,$G$5*$D22,""))</f>
        <v>#VALUE!</v>
      </c>
      <c r="BW22" s="34" t="e">
        <f>IF(BV22&lt;&gt;"",HLOOKUP(COUNT($F22:BV22)+1,$G$4:$EH$8,BW$14,0)*$D22,IF($C22=BW$17,$G$5*$D22,""))</f>
        <v>#VALUE!</v>
      </c>
      <c r="BX22" s="34" t="e">
        <f>IF(BW22&lt;&gt;"",HLOOKUP(COUNT($F22:BW22)+1,$G$4:$EH$8,BX$14,0)*$D22,IF($C22=BX$17,$G$5*$D22,""))</f>
        <v>#VALUE!</v>
      </c>
      <c r="BY22" s="34" t="e">
        <f>IF(BX22&lt;&gt;"",HLOOKUP(COUNT($F22:BX22)+1,$G$4:$EH$8,BY$14,0)*$D22,IF($C22=BY$17,$G$5*$D22,""))</f>
        <v>#VALUE!</v>
      </c>
      <c r="BZ22" s="34" t="e">
        <f>IF(BY22&lt;&gt;"",HLOOKUP(COUNT($F22:BY22)+1,$G$4:$EH$8,BZ$14,0)*$D22,IF($C22=BZ$17,$G$5*$D22,""))</f>
        <v>#VALUE!</v>
      </c>
      <c r="CA22" s="34" t="e">
        <f>IF(BZ22&lt;&gt;"",HLOOKUP(COUNT($F22:BZ22)+1,$G$4:$EH$8,CA$14,0)*$D22,IF($C22=CA$17,$G$5*$D22,""))</f>
        <v>#VALUE!</v>
      </c>
      <c r="CB22" s="34" t="e">
        <f>IF(CA22&lt;&gt;"",HLOOKUP(COUNT($F22:CA22)+1,$G$4:$EH$8,CB$14,0)*$D22,IF($C22=CB$17,$G$5*$D22,""))</f>
        <v>#VALUE!</v>
      </c>
      <c r="CC22" s="34" t="e">
        <f>IF(CB22&lt;&gt;"",HLOOKUP(COUNT($F22:CB22)+1,$G$4:$EH$8,CC$14,0)*$D22,IF($C22=CC$17,$G$5*$D22,""))</f>
        <v>#VALUE!</v>
      </c>
      <c r="CD22" s="34" t="e">
        <f>IF(CC22&lt;&gt;"",HLOOKUP(COUNT($F22:CC22)+1,$G$4:$EH$8,CD$14,0)*$D22,IF($C22=CD$17,$G$5*$D22,""))</f>
        <v>#VALUE!</v>
      </c>
      <c r="CE22" s="34" t="e">
        <f>IF(CD22&lt;&gt;"",HLOOKUP(COUNT($F22:CD22)+1,$G$4:$EH$8,CE$14,0)*$D22,IF($C22=CE$17,$G$5*$D22,""))</f>
        <v>#VALUE!</v>
      </c>
      <c r="CF22" s="34" t="e">
        <f>IF(CE22&lt;&gt;"",HLOOKUP(COUNT($F22:CE22)+1,$G$4:$EH$8,CF$14,0)*$D22,IF($C22=CF$17,$G$5*$D22,""))</f>
        <v>#VALUE!</v>
      </c>
      <c r="CG22" s="34" t="e">
        <f>IF(CF22&lt;&gt;"",HLOOKUP(COUNT($F22:CF22)+1,$G$4:$EH$8,CG$14,0)*$D22,IF($C22=CG$17,$G$5*$D22,""))</f>
        <v>#VALUE!</v>
      </c>
      <c r="CH22" s="34" t="e">
        <f>IF(CG22&lt;&gt;"",HLOOKUP(COUNT($F22:CG22)+1,$G$4:$EH$8,CH$14,0)*$D22,IF($C22=CH$17,$G$5*$D22,""))</f>
        <v>#VALUE!</v>
      </c>
      <c r="CI22" s="34" t="e">
        <f>IF(CH22&lt;&gt;"",HLOOKUP(COUNT($F22:CH22)+1,$G$4:$EH$8,CI$14,0)*$D22,IF($C22=CI$17,$G$5*$D22,""))</f>
        <v>#VALUE!</v>
      </c>
      <c r="CJ22" s="34" t="e">
        <f>IF(CI22&lt;&gt;"",HLOOKUP(COUNT($F22:CI22)+1,$G$4:$EH$8,CJ$14,0)*$D22,IF($C22=CJ$17,$G$5*$D22,""))</f>
        <v>#VALUE!</v>
      </c>
      <c r="CK22" s="34" t="e">
        <f>IF(CJ22&lt;&gt;"",HLOOKUP(COUNT($F22:CJ22)+1,$G$4:$EH$8,CK$14,0)*$D22,IF($C22=CK$17,$G$5*$D22,""))</f>
        <v>#VALUE!</v>
      </c>
      <c r="CL22" s="34" t="e">
        <f>IF(CK22&lt;&gt;"",HLOOKUP(COUNT($F22:CK22)+1,$G$4:$EH$8,CL$14,0)*$D22,IF($C22=CL$17,$G$5*$D22,""))</f>
        <v>#VALUE!</v>
      </c>
      <c r="CM22" s="34" t="e">
        <f>IF(CL22&lt;&gt;"",HLOOKUP(COUNT($F22:CL22)+1,$G$4:$EH$8,CM$14,0)*$D22,IF($C22=CM$17,$G$5*$D22,""))</f>
        <v>#VALUE!</v>
      </c>
      <c r="CN22" s="34" t="e">
        <f>IF(CM22&lt;&gt;"",HLOOKUP(COUNT($F22:CM22)+1,$G$4:$EH$8,CN$14,0)*$D22,IF($C22=CN$17,$G$5*$D22,""))</f>
        <v>#VALUE!</v>
      </c>
      <c r="CO22" s="34" t="e">
        <f>IF(CN22&lt;&gt;"",HLOOKUP(COUNT($F22:CN22)+1,$G$4:$EH$8,CO$14,0)*$D22,IF($C22=CO$17,$G$5*$D22,""))</f>
        <v>#VALUE!</v>
      </c>
      <c r="CP22" s="34" t="e">
        <f>IF(CO22&lt;&gt;"",HLOOKUP(COUNT($F22:CO22)+1,$G$4:$EH$8,CP$14,0)*$D22,IF($C22=CP$17,$G$5*$D22,""))</f>
        <v>#VALUE!</v>
      </c>
      <c r="CQ22" s="34" t="e">
        <f>IF(CP22&lt;&gt;"",HLOOKUP(COUNT($F22:CP22)+1,$G$4:$EH$8,CQ$14,0)*$D22,IF($C22=CQ$17,$G$5*$D22,""))</f>
        <v>#VALUE!</v>
      </c>
      <c r="CR22" s="34" t="e">
        <f>IF(CQ22&lt;&gt;"",HLOOKUP(COUNT($F22:CQ22)+1,$G$4:$EH$8,CR$14,0)*$D22,IF($C22=CR$17,$G$5*$D22,""))</f>
        <v>#VALUE!</v>
      </c>
      <c r="CS22" s="34" t="e">
        <f>IF(CR22&lt;&gt;"",HLOOKUP(COUNT($F22:CR22)+1,$G$4:$EH$8,CS$14,0)*$D22,IF($C22=CS$17,$G$5*$D22,""))</f>
        <v>#VALUE!</v>
      </c>
      <c r="CT22" s="34" t="e">
        <f>IF(CS22&lt;&gt;"",HLOOKUP(COUNT($F22:CS22)+1,$G$4:$EH$8,CT$14,0)*$D22,IF($C22=CT$17,$G$5*$D22,""))</f>
        <v>#VALUE!</v>
      </c>
      <c r="CU22" s="34" t="e">
        <f>IF(CT22&lt;&gt;"",HLOOKUP(COUNT($F22:CT22)+1,$G$4:$EH$8,CU$14,0)*$D22,IF($C22=CU$17,$G$5*$D22,""))</f>
        <v>#VALUE!</v>
      </c>
      <c r="CV22" s="34" t="e">
        <f>IF(CU22&lt;&gt;"",HLOOKUP(COUNT($F22:CU22)+1,$G$4:$EH$8,CV$14,0)*$D22,IF($C22=CV$17,$G$5*$D22,""))</f>
        <v>#VALUE!</v>
      </c>
      <c r="CW22" s="34" t="e">
        <f>IF(CV22&lt;&gt;"",HLOOKUP(COUNT($F22:CV22)+1,$G$4:$EH$8,CW$14,0)*$D22,IF($C22=CW$17,$G$5*$D22,""))</f>
        <v>#VALUE!</v>
      </c>
      <c r="CX22" s="34" t="e">
        <f>IF(CW22&lt;&gt;"",HLOOKUP(COUNT($F22:CW22)+1,$G$4:$EH$8,CX$14,0)*$D22,IF($C22=CX$17,$G$5*$D22,""))</f>
        <v>#VALUE!</v>
      </c>
      <c r="CY22" s="34" t="e">
        <f>IF(CX22&lt;&gt;"",HLOOKUP(COUNT($F22:CX22)+1,$G$4:$EH$8,CY$14,0)*$D22,IF($C22=CY$17,$G$5*$D22,""))</f>
        <v>#VALUE!</v>
      </c>
      <c r="CZ22" s="34" t="e">
        <f>IF(CY22&lt;&gt;"",HLOOKUP(COUNT($F22:CY22)+1,$G$4:$EH$8,CZ$14,0)*$D22,IF($C22=CZ$17,$G$5*$D22,""))</f>
        <v>#VALUE!</v>
      </c>
      <c r="DA22" s="34" t="e">
        <f>IF(CZ22&lt;&gt;"",HLOOKUP(COUNT($F22:CZ22)+1,$G$4:$EH$8,DA$14,0)*$D22,IF($C22=DA$17,$G$5*$D22,""))</f>
        <v>#VALUE!</v>
      </c>
      <c r="DB22" s="34" t="e">
        <f>IF(DA22&lt;&gt;"",HLOOKUP(COUNT($F22:DA22)+1,$G$4:$EH$8,DB$14,0)*$D22,IF($C22=DB$17,$G$5*$D22,""))</f>
        <v>#VALUE!</v>
      </c>
      <c r="DC22" s="34" t="e">
        <f>IF(DB22&lt;&gt;"",HLOOKUP(COUNT($F22:DB22)+1,$G$4:$EH$8,DC$14,0)*$D22,IF($C22=DC$17,$G$5*$D22,""))</f>
        <v>#VALUE!</v>
      </c>
      <c r="DD22" s="34" t="e">
        <f>IF(DC22&lt;&gt;"",HLOOKUP(COUNT($F22:DC22)+1,$G$4:$EH$8,DD$14,0)*$D22,IF($C22=DD$17,$G$5*$D22,""))</f>
        <v>#VALUE!</v>
      </c>
      <c r="DE22" s="34" t="e">
        <f>IF(DD22&lt;&gt;"",HLOOKUP(COUNT($F22:DD22)+1,$G$4:$EH$8,DE$14,0)*$D22,IF($C22=DE$17,$G$5*$D22,""))</f>
        <v>#VALUE!</v>
      </c>
      <c r="DF22" s="34" t="e">
        <f>IF(DE22&lt;&gt;"",HLOOKUP(COUNT($F22:DE22)+1,$G$4:$EH$8,DF$14,0)*$D22,IF($C22=DF$17,$G$5*$D22,""))</f>
        <v>#VALUE!</v>
      </c>
      <c r="DG22" s="34" t="e">
        <f>IF(DF22&lt;&gt;"",HLOOKUP(COUNT($F22:DF22)+1,$G$4:$EH$8,DG$14,0)*$D22,IF($C22=DG$17,$G$5*$D22,""))</f>
        <v>#VALUE!</v>
      </c>
      <c r="DH22" s="34" t="e">
        <f>IF(DG22&lt;&gt;"",HLOOKUP(COUNT($F22:DG22)+1,$G$4:$EH$8,DH$14,0)*$D22,IF($C22=DH$17,$G$5*$D22,""))</f>
        <v>#VALUE!</v>
      </c>
      <c r="DI22" s="34" t="e">
        <f>IF(DH22&lt;&gt;"",HLOOKUP(COUNT($F22:DH22)+1,$G$4:$EH$8,DI$14,0)*$D22,IF($C22=DI$17,$G$5*$D22,""))</f>
        <v>#VALUE!</v>
      </c>
      <c r="DJ22" s="34" t="e">
        <f>IF(DI22&lt;&gt;"",HLOOKUP(COUNT($F22:DI22)+1,$G$4:$EH$8,DJ$14,0)*$D22,IF($C22=DJ$17,$G$5*$D22,""))</f>
        <v>#VALUE!</v>
      </c>
      <c r="DK22" s="34" t="e">
        <f>IF(DJ22&lt;&gt;"",HLOOKUP(COUNT($F22:DJ22)+1,$G$4:$EH$8,DK$14,0)*$D22,IF($C22=DK$17,$G$5*$D22,""))</f>
        <v>#VALUE!</v>
      </c>
      <c r="DL22" s="34" t="e">
        <f>IF(DK22&lt;&gt;"",HLOOKUP(COUNT($F22:DK22)+1,$G$4:$EH$8,DL$14,0)*$D22,IF($C22=DL$17,$G$5*$D22,""))</f>
        <v>#VALUE!</v>
      </c>
      <c r="DM22" s="34" t="e">
        <f>IF(DL22&lt;&gt;"",HLOOKUP(COUNT($F22:DL22)+1,$G$4:$EH$8,DM$14,0)*$D22,IF($C22=DM$17,$G$5*$D22,""))</f>
        <v>#VALUE!</v>
      </c>
      <c r="DN22" s="34" t="e">
        <f>IF(DM22&lt;&gt;"",HLOOKUP(COUNT($F22:DM22)+1,$G$4:$EH$8,DN$14,0)*$D22,IF($C22=DN$17,$G$5*$D22,""))</f>
        <v>#VALUE!</v>
      </c>
      <c r="DO22" s="34" t="e">
        <f>IF(DN22&lt;&gt;"",HLOOKUP(COUNT($F22:DN22)+1,$G$4:$EH$8,DO$14,0)*$D22,IF($C22=DO$17,$G$5*$D22,""))</f>
        <v>#VALUE!</v>
      </c>
      <c r="DP22" s="34" t="e">
        <f>IF(DO22&lt;&gt;"",HLOOKUP(COUNT($F22:DO22)+1,$G$4:$EH$8,DP$14,0)*$D22,IF($C22=DP$17,$G$5*$D22,""))</f>
        <v>#VALUE!</v>
      </c>
      <c r="DQ22" s="34" t="e">
        <f>IF(DP22&lt;&gt;"",HLOOKUP(COUNT($F22:DP22)+1,$G$4:$EH$8,DQ$14,0)*$D22,IF($C22=DQ$17,$G$5*$D22,""))</f>
        <v>#VALUE!</v>
      </c>
      <c r="DR22" s="34" t="e">
        <f>IF(DQ22&lt;&gt;"",HLOOKUP(COUNT($F22:DQ22)+1,$G$4:$EH$8,DR$14,0)*$D22,IF($C22=DR$17,$G$5*$D22,""))</f>
        <v>#VALUE!</v>
      </c>
      <c r="DS22" s="34" t="e">
        <f>IF(DR22&lt;&gt;"",HLOOKUP(COUNT($F22:DR22)+1,$G$4:$EH$8,DS$14,0)*$D22,IF($C22=DS$17,$G$5*$D22,""))</f>
        <v>#VALUE!</v>
      </c>
      <c r="DT22" s="34" t="e">
        <f>IF(DS22&lt;&gt;"",HLOOKUP(COUNT($F22:DS22)+1,$G$4:$EH$8,DT$14,0)*$D22,IF($C22=DT$17,$G$5*$D22,""))</f>
        <v>#VALUE!</v>
      </c>
      <c r="DU22" s="34" t="e">
        <f>IF(DT22&lt;&gt;"",HLOOKUP(COUNT($F22:DT22)+1,$G$4:$EH$8,DU$14,0)*$D22,IF($C22=DU$17,$G$5*$D22,""))</f>
        <v>#VALUE!</v>
      </c>
      <c r="DV22" s="34" t="e">
        <f>IF(DU22&lt;&gt;"",HLOOKUP(COUNT($F22:DU22)+1,$G$4:$EH$8,DV$14,0)*$D22,IF($C22=DV$17,$G$5*$D22,""))</f>
        <v>#VALUE!</v>
      </c>
      <c r="DX22" s="34" t="str">
        <f>IF(DW22&lt;&gt;"",HLOOKUP(COUNT($DW22:DW22)+1,$G$4:$CX$8,DX$14,0)*$D22,IF($C22=DX$17,$G$6*$D22,""))</f>
        <v/>
      </c>
      <c r="DY22" s="34" t="str">
        <f>IF(DX22&lt;&gt;"",HLOOKUP(COUNT($DW22:DX22)+1,$G$4:$CX$8,DY$14,0)*$D22,IF($C22=DY$17,$G$6*$D22,""))</f>
        <v/>
      </c>
      <c r="DZ22" s="34" t="str">
        <f>IF(DY22&lt;&gt;"",HLOOKUP(COUNT($DW22:DY22)+1,$G$4:$CX$8,DZ$14,0)*$D22,IF($C22=DZ$17,$G$6*$D22,""))</f>
        <v/>
      </c>
      <c r="EA22" s="34">
        <f>IF(DZ22&lt;&gt;"",HLOOKUP(COUNT($DW22:DZ22)+1,$G$4:$CX$8,EA$14,0)*$D22,IF($C22=EA$17,$G$6*$D22,""))</f>
        <v>0</v>
      </c>
      <c r="EB22" s="34">
        <f>IF(EA22&lt;&gt;"",HLOOKUP(COUNT($DW22:EA22)+1,$G$4:$CX$8,EB$14,0)*$D22,IF($C22=EB$17,$G$6*$D22,""))</f>
        <v>1500</v>
      </c>
      <c r="EC22" s="34">
        <f>IF(EB22&lt;&gt;"",HLOOKUP(COUNT($DW22:EB22)+1,$G$4:$CX$8,EC$14,0)*$D22,IF($C22=EC$17,$G$6*$D22,""))</f>
        <v>1500</v>
      </c>
      <c r="ED22" s="34">
        <f>IF(EC22&lt;&gt;"",HLOOKUP(COUNT($DW22:EC22)+1,$G$4:$CX$8,ED$14,0)*$D22,IF($C22=ED$17,$G$6*$D22,""))</f>
        <v>1500</v>
      </c>
      <c r="EE22" s="34">
        <f>IF(ED22&lt;&gt;"",HLOOKUP(COUNT($DW22:ED22)+1,$G$4:$CX$8,EE$14,0)*$D22,IF($C22=EE$17,$G$6*$D22,""))</f>
        <v>1809.6916416835954</v>
      </c>
      <c r="EF22" s="34">
        <f>IF(EE22&lt;&gt;"",HLOOKUP(COUNT($DW22:EE22)+1,$G$4:$CX$8,EF$14,0)*$D22,IF($C22=EF$17,$G$6*$D22,""))</f>
        <v>2262.1145521044955</v>
      </c>
      <c r="EG22" s="34">
        <f>IF(EF22&lt;&gt;"",HLOOKUP(COUNT($DW22:EF22)+1,$G$4:$CX$8,EG$14,0)*$D22,IF($C22=EG$17,$G$6*$D22,""))</f>
        <v>2714.537462525393</v>
      </c>
      <c r="EH22" s="34">
        <f>IF(EG22&lt;&gt;"",HLOOKUP(COUNT($DW22:EG22)+1,$G$4:$CX$8,EH$14,0)*$D22,IF($C22=EH$17,$G$6*$D22,""))</f>
        <v>3148.863456529456</v>
      </c>
      <c r="EI22" s="34">
        <f>IF(EH22&lt;&gt;"",HLOOKUP(COUNT($DW22:EH22)+1,$G$4:$CX$8,EI$14,0)*$D22,IF($C22=EI$17,$G$6*$D22,""))</f>
        <v>3589.7043404435808</v>
      </c>
      <c r="EJ22" s="34">
        <f>IF(EI22&lt;&gt;"",HLOOKUP(COUNT($DW22:EI22)+1,$G$4:$CX$8,EJ$14,0)*$D22,IF($C22=EJ$17,$G$6*$D22,""))</f>
        <v>4056.3659047012438</v>
      </c>
      <c r="EK22" s="34">
        <f>IF(EJ22&lt;&gt;"",HLOOKUP(COUNT($DW22:EJ22)+1,$G$4:$CX$8,EK$14,0)*$D22,IF($C22=EK$17,$G$6*$D22,""))</f>
        <v>4502.5661542183807</v>
      </c>
      <c r="EL22" s="34">
        <f>IF(EK22&lt;&gt;"",HLOOKUP(COUNT($DW22:EK22)+1,$G$4:$CX$8,EL$14,0)*$D22,IF($C22=EL$17,$G$6*$D22,""))</f>
        <v>4952.82276964022</v>
      </c>
      <c r="EM22" s="34">
        <f>IF(EL22&lt;&gt;"",HLOOKUP(COUNT($DW22:EL22)+1,$G$4:$CX$8,EM$14,0)*$D22,IF($C22=EM$17,$G$6*$D22,""))</f>
        <v>3714.6170772301666</v>
      </c>
      <c r="EN22" s="34">
        <f>IF(EM22&lt;&gt;"",HLOOKUP(COUNT($DW22:EM22)+1,$G$4:$CX$8,EN$14,0)*$D22,IF($C22=EN$17,$G$6*$D22,""))</f>
        <v>3528.8862233686564</v>
      </c>
      <c r="EO22" s="34">
        <f>IF(EN22&lt;&gt;"",HLOOKUP(COUNT($DW22:EN22)+1,$G$4:$CX$8,EO$14,0)*$D22,IF($C22=EO$17,$G$6*$D22,""))</f>
        <v>3881.7748457055231</v>
      </c>
      <c r="EP22" s="34">
        <f>IF(EO22&lt;&gt;"",HLOOKUP(COUNT($DW22:EO22)+1,$G$4:$CX$8,EP$14,0)*$D22,IF($C22=EP$17,$G$6*$D22,""))</f>
        <v>4269.9523302760772</v>
      </c>
      <c r="EQ22" s="34">
        <f>IF(EP22&lt;&gt;"",HLOOKUP(COUNT($DW22:EP22)+1,$G$4:$CX$8,EQ$14,0)*$D22,IF($C22=EQ$17,$G$6*$D22,""))</f>
        <v>4696.9475633036836</v>
      </c>
      <c r="ER22" s="34">
        <f>IF(EQ22&lt;&gt;"",HLOOKUP(COUNT($DW22:EQ22)+1,$G$4:$CX$8,ER$14,0)*$D22,IF($C22=ER$17,$G$6*$D22,""))</f>
        <v>5166.642319634052</v>
      </c>
      <c r="ES22" s="34">
        <f>IF(ER22&lt;&gt;"",HLOOKUP(COUNT($DW22:ER22)+1,$G$4:$CX$8,ES$14,0)*$D22,IF($C22=ES$17,$G$6*$D22,""))</f>
        <v>4908.3102036523469</v>
      </c>
      <c r="ET22" s="34">
        <f>IF(ES22&lt;&gt;"",HLOOKUP(COUNT($DW22:ES22)+1,$G$4:$CX$8,ET$14,0)*$D22,IF($C22=ET$17,$G$6*$D22,""))</f>
        <v>4662.8946934697306</v>
      </c>
      <c r="EU22" s="34">
        <f>IF(ET22&lt;&gt;"",HLOOKUP(COUNT($DW22:ET22)+1,$G$4:$CX$8,EU$14,0)*$D22,IF($C22=EU$17,$G$6*$D22,""))</f>
        <v>4989.2973220126114</v>
      </c>
      <c r="EV22" s="34">
        <f>IF(EU22&lt;&gt;"",HLOOKUP(COUNT($DW22:EU22)+1,$G$4:$CX$8,EV$14,0)*$D22,IF($C22=EV$17,$G$6*$D22,""))</f>
        <v>5338.5481345534945</v>
      </c>
      <c r="EW22" s="34">
        <f>IF(EV22&lt;&gt;"",HLOOKUP(COUNT($DW22:EV22)+1,$G$4:$CX$8,EW$14,0)*$D22,IF($C22=EW$17,$G$6*$D22,""))</f>
        <v>5712.2465039722392</v>
      </c>
      <c r="EX22" s="34">
        <f>IF(EW22&lt;&gt;"",HLOOKUP(COUNT($DW22:EW22)+1,$G$4:$CX$8,EX$14,0)*$D22,IF($C22=EX$17,$G$6*$D22,""))</f>
        <v>6283.4711543694621</v>
      </c>
      <c r="EY22" s="34">
        <f>IF(EX22&lt;&gt;"",HLOOKUP(COUNT($DW22:EX22)+1,$G$4:$CX$8,EY$14,0)*$D22,IF($C22=EY$17,$G$6*$D22,""))</f>
        <v>5340.950481214044</v>
      </c>
      <c r="EZ22" s="34">
        <f>IF(EY22&lt;&gt;"",HLOOKUP(COUNT($DW22:EY22)+1,$G$4:$CX$8,EZ$14,0)*$D22,IF($C22=EZ$17,$G$6*$D22,""))</f>
        <v>5073.9029571533429</v>
      </c>
      <c r="FA22" s="34">
        <f>IF(EZ22&lt;&gt;"",HLOOKUP(COUNT($DW22:EZ22)+1,$G$4:$CX$8,FA$14,0)*$D22,IF($C22=FA$17,$G$6*$D22,""))</f>
        <v>5327.5981050110095</v>
      </c>
      <c r="FB22" s="34">
        <f>IF(FA22&lt;&gt;"",HLOOKUP(COUNT($DW22:FA22)+1,$G$4:$CX$8,FB$14,0)*$D22,IF($C22=FB$17,$G$6*$D22,""))</f>
        <v>5593.9780102615605</v>
      </c>
      <c r="FC22" s="34">
        <f>IF(FB22&lt;&gt;"",HLOOKUP(COUNT($DW22:FB22)+1,$G$4:$CX$8,FC$14,0)*$D22,IF($C22=FC$17,$G$6*$D22,""))</f>
        <v>5873.6769107746359</v>
      </c>
      <c r="FD22" s="34">
        <f>IF(FC22&lt;&gt;"",HLOOKUP(COUNT($DW22:FC22)+1,$G$4:$CX$8,FD$14,0)*$D22,IF($C22=FD$17,$G$6*$D22,""))</f>
        <v>6284.8342945288614</v>
      </c>
      <c r="FE22" s="34">
        <f>IF(FD22&lt;&gt;"",HLOOKUP(COUNT($DW22:FD22)+1,$G$4:$CX$8,FE$14,0)*$D22,IF($C22=FE$17,$G$6*$D22,""))</f>
        <v>5656.3508650759759</v>
      </c>
      <c r="FF22" s="34">
        <f>IF(FE22&lt;&gt;"",HLOOKUP(COUNT($DW22:FE22)+1,$G$4:$CX$8,FF$14,0)*$D22,IF($C22=FF$17,$G$6*$D22,""))</f>
        <v>5090.7157785683803</v>
      </c>
      <c r="FG22" s="34">
        <f>IF(FF22&lt;&gt;"",HLOOKUP(COUNT($DW22:FF22)+1,$G$4:$CX$8,FG$14,0)*$D22,IF($C22=FG$17,$G$6*$D22,""))</f>
        <v>5447.065883068165</v>
      </c>
      <c r="FH22" s="34">
        <f>IF(FG22&lt;&gt;"",HLOOKUP(COUNT($DW22:FG22)+1,$G$4:$CX$8,FH$14,0)*$D22,IF($C22=FH$17,$G$6*$D22,""))</f>
        <v>5828.3604948829352</v>
      </c>
      <c r="FI22" s="34">
        <f>IF(FH22&lt;&gt;"",HLOOKUP(COUNT($DW22:FH22)+1,$G$4:$CX$8,FI$14,0)*$D22,IF($C22=FI$17,$G$6*$D22,""))</f>
        <v>6236.3457295247426</v>
      </c>
      <c r="FJ22" s="34">
        <f>IF(FI22&lt;&gt;"",HLOOKUP(COUNT($DW22:FI22)+1,$G$4:$CX$8,FJ$14,0)*$D22,IF($C22=FJ$17,$G$6*$D22,""))</f>
        <v>6735.2533878867225</v>
      </c>
      <c r="FK22" s="34">
        <f>IF(FJ22&lt;&gt;"",HLOOKUP(COUNT($DW22:FJ22)+1,$G$4:$CX$8,FK$14,0)*$D22,IF($C22=FK$17,$G$6*$D22,""))</f>
        <v>5792.3179135825812</v>
      </c>
      <c r="FL22" s="34">
        <f>IF(FK22&lt;&gt;"",HLOOKUP(COUNT($DW22:FK22)+1,$G$4:$CX$8,FL$14,0)*$D22,IF($C22=FL$17,$G$6*$D22,""))</f>
        <v>5502.7020179034516</v>
      </c>
      <c r="FM22" s="34">
        <f>IF(FL22&lt;&gt;"",HLOOKUP(COUNT($DW22:FL22)+1,$G$4:$CX$8,FM$14,0)*$D22,IF($C22=FM$17,$G$6*$D22,""))</f>
        <v>5777.8371187986259</v>
      </c>
      <c r="FN22" s="34">
        <f>IF(FM22&lt;&gt;"",HLOOKUP(COUNT($DW22:FM22)+1,$G$4:$CX$8,FN$14,0)*$D22,IF($C22=FN$17,$G$6*$D22,""))</f>
        <v>6066.7289747385548</v>
      </c>
      <c r="FO22" s="34">
        <f>IF(FN22&lt;&gt;"",HLOOKUP(COUNT($DW22:FN22)+1,$G$4:$CX$8,FO$14,0)*$D22,IF($C22=FO$17,$G$6*$D22,""))</f>
        <v>6370.065423475482</v>
      </c>
      <c r="FP22" s="34">
        <f>IF(FO22&lt;&gt;"",HLOOKUP(COUNT($DW22:FO22)+1,$G$4:$CX$8,FP$14,0)*$D22,IF($C22=FP$17,$G$6*$D22,""))</f>
        <v>6815.9700031187649</v>
      </c>
      <c r="FQ22" s="34">
        <f>IF(FP22&lt;&gt;"",HLOOKUP(COUNT($DW22:FP22)+1,$G$4:$CX$8,FQ$14,0)*$D22,IF($C22=FQ$17,$G$6*$D22,""))</f>
        <v>6134.3730028068912</v>
      </c>
      <c r="FR22" s="34">
        <f>IF(FQ22&lt;&gt;"",HLOOKUP(COUNT($DW22:FQ22)+1,$G$4:$CX$8,FR$14,0)*$D22,IF($C22=FR$17,$G$6*$D22,""))</f>
        <v>5520.9357025262016</v>
      </c>
      <c r="FS22" s="34">
        <f>IF(FR22&lt;&gt;"",HLOOKUP(COUNT($DW22:FR22)+1,$G$4:$CX$8,FS$14,0)*$D22,IF($C22=FS$17,$G$6*$D22,""))</f>
        <v>5907.4012017030363</v>
      </c>
      <c r="FT22" s="34">
        <f>IF(FS22&lt;&gt;"",HLOOKUP(COUNT($DW22:FS22)+1,$G$4:$CX$8,FT$14,0)*$D22,IF($C22=FT$17,$G$6*$D22,""))</f>
        <v>6320.9192858222477</v>
      </c>
      <c r="FU22" s="34">
        <f>IF(FT22&lt;&gt;"",HLOOKUP(COUNT($DW22:FT22)+1,$G$4:$CX$8,FU$14,0)*$D22,IF($C22=FU$17,$G$6*$D22,""))</f>
        <v>6763.3836358298058</v>
      </c>
      <c r="FV22" s="34">
        <f>IF(FU22&lt;&gt;"",HLOOKUP(COUNT($DW22:FU22)+1,$G$4:$CX$8,FV$14,0)*$D22,IF($C22=FV$17,$G$6*$D22,""))</f>
        <v>7304.4543266961891</v>
      </c>
      <c r="FW22" s="34">
        <f>IF(FV22&lt;&gt;"",HLOOKUP(COUNT($DW22:FV22)+1,$G$4:$CX$8,FW$14,0)*$D22,IF($C22=FW$17,$G$6*$D22,""))</f>
        <v>6354.8752642256832</v>
      </c>
      <c r="FX22" s="34">
        <f>IF(FW22&lt;&gt;"",HLOOKUP(COUNT($DW22:FW22)+1,$G$4:$CX$8,FX$14,0)*$D22,IF($C22=FX$17,$G$6*$D22,""))</f>
        <v>6037.1315010144008</v>
      </c>
      <c r="FY22" s="34">
        <f>IF(FX22&lt;&gt;"",HLOOKUP(COUNT($DW22:FX22)+1,$G$4:$CX$8,FY$14,0)*$D22,IF($C22=FY$17,$G$6*$D22,""))</f>
        <v>6338.9880760651195</v>
      </c>
      <c r="FZ22" s="34">
        <f>IF(FY22&lt;&gt;"",HLOOKUP(COUNT($DW22:FY22)+1,$G$4:$CX$8,FZ$14,0)*$D22,IF($C22=FZ$17,$G$6*$D22,""))</f>
        <v>6655.9374798683766</v>
      </c>
      <c r="GA22" s="34">
        <f>IF(FZ22&lt;&gt;"",HLOOKUP(COUNT($DW22:FZ22)+1,$G$4:$CX$8,GA$14,0)*$D22,IF($C22=GA$17,$G$6*$D22,""))</f>
        <v>6988.734353861797</v>
      </c>
      <c r="GB22" s="34">
        <f>IF(GA22&lt;&gt;"",HLOOKUP(COUNT($DW22:GA22)+1,$G$4:$CX$8,GB$14,0)*$D22,IF($C22=GB$17,$G$6*$D22,""))</f>
        <v>7477.9457586321205</v>
      </c>
      <c r="GC22" s="34">
        <f>IF(GB22&lt;&gt;"",HLOOKUP(COUNT($DW22:GB22)+1,$G$4:$CX$8,GC$14,0)*$D22,IF($C22=GC$17,$G$6*$D22,""))</f>
        <v>6730.1511827689083</v>
      </c>
      <c r="GD22" s="34">
        <f>IF(GC22&lt;&gt;"",HLOOKUP(COUNT($DW22:GC22)+1,$G$4:$CX$8,GD$14,0)*$D22,IF($C22=GD$17,$G$6*$D22,""))</f>
        <v>6057.1360644920187</v>
      </c>
      <c r="GE22" s="34">
        <f>IF(GD22&lt;&gt;"",HLOOKUP(COUNT($DW22:GD22)+1,$G$4:$CX$8,GE$14,0)*$D22,IF($C22=GE$17,$G$6*$D22,""))</f>
        <v>6481.1355890064597</v>
      </c>
      <c r="GF22" s="34">
        <f>IF(GE22&lt;&gt;"",HLOOKUP(COUNT($DW22:GE22)+1,$G$4:$CX$8,GF$14,0)*$D22,IF($C22=GF$17,$G$6*$D22,""))</f>
        <v>6934.8150802369128</v>
      </c>
      <c r="GG22" s="34">
        <f>IF(GF22&lt;&gt;"",HLOOKUP(COUNT($DW22:GF22)+1,$G$4:$CX$8,GG$14,0)*$D22,IF($C22=GG$17,$G$6*$D22,""))</f>
        <v>7420.252135853495</v>
      </c>
      <c r="GH22" s="34">
        <f>IF(GG22&lt;&gt;"",HLOOKUP(COUNT($DW22:GG22)+1,$G$4:$CX$8,GH$14,0)*$D22,IF($C22=GH$17,$G$6*$D22,""))</f>
        <v>8013.8723067217743</v>
      </c>
      <c r="GI22" s="34">
        <f>IF(GH22&lt;&gt;"",HLOOKUP(COUNT($DW22:GH22)+1,$G$4:$CX$8,GI$14,0)*$D22,IF($C22=GI$17,$G$6*$D22,""))</f>
        <v>5215.7891825182287</v>
      </c>
      <c r="GJ22" s="34">
        <f>IF(GI22&lt;&gt;"",HLOOKUP(COUNT($DW22:GI22)+1,$G$4:$CX$8,GJ$14,0)*$D22,IF($C22=GJ$17,$G$6*$D22,""))</f>
        <v>5215.7891825182287</v>
      </c>
      <c r="GK22" s="34">
        <f>IF(GJ22&lt;&gt;"",HLOOKUP(COUNT($DW22:GJ22)+1,$G$4:$CX$8,GK$14,0)*$D22,IF($C22=GK$17,$G$6*$D22,""))</f>
        <v>5215.7891825182287</v>
      </c>
      <c r="GL22" s="34">
        <f>IF(GK22&lt;&gt;"",HLOOKUP(COUNT($DW22:GK22)+1,$G$4:$CX$8,GL$14,0)*$D22,IF($C22=GL$17,$G$6*$D22,""))</f>
        <v>5215.7891825182287</v>
      </c>
      <c r="GM22" s="34">
        <f>IF(GL22&lt;&gt;"",HLOOKUP(COUNT($DW22:GL22)+1,$G$4:$CX$8,GM$14,0)*$D22,IF($C22=GM$17,$G$6*$D22,""))</f>
        <v>5215.7891825182287</v>
      </c>
      <c r="GN22" s="34">
        <f>IF(GM22&lt;&gt;"",HLOOKUP(COUNT($DW22:GM22)+1,$G$4:$CX$8,GN$14,0)*$D22,IF($C22=GN$17,$G$6*$D22,""))</f>
        <v>5215.7891825182287</v>
      </c>
      <c r="GO22" s="34">
        <f>IF(GN22&lt;&gt;"",HLOOKUP(COUNT($DW22:GN22)+1,$G$4:$CX$8,GO$14,0)*$D22,IF($C22=GO$17,$G$6*$D22,""))</f>
        <v>5215.7891825182287</v>
      </c>
      <c r="GP22" s="34">
        <f>IF(GO22&lt;&gt;"",HLOOKUP(COUNT($DW22:GO22)+1,$G$4:$CX$8,GP$14,0)*$D22,IF($C22=GP$17,$G$6*$D22,""))</f>
        <v>5215.7891825182287</v>
      </c>
      <c r="GQ22" s="34">
        <f>IF(GP22&lt;&gt;"",HLOOKUP(COUNT($DW22:GP22)+1,$G$4:$CX$8,GQ$14,0)*$D22,IF($C22=GQ$17,$G$6*$D22,""))</f>
        <v>5215.7891825182287</v>
      </c>
      <c r="GR22" s="34">
        <f>IF(GQ22&lt;&gt;"",HLOOKUP(COUNT($DW22:GQ22)+1,$G$4:$CX$8,GR$14,0)*$D22,IF($C22=GR$17,$G$6*$D22,""))</f>
        <v>5215.7891825182287</v>
      </c>
      <c r="GS22" s="34">
        <f>IF(GR22&lt;&gt;"",HLOOKUP(COUNT($DW22:GR22)+1,$G$4:$CX$8,GS$14,0)*$D22,IF($C22=GS$17,$G$6*$D22,""))</f>
        <v>5215.7891825182287</v>
      </c>
      <c r="GT22" s="34">
        <f>IF(GS22&lt;&gt;"",HLOOKUP(COUNT($DW22:GS22)+1,$G$4:$CX$8,GT$14,0)*$D22,IF($C22=GT$17,$G$6*$D22,""))</f>
        <v>5215.7891825182287</v>
      </c>
      <c r="GU22" s="34">
        <f>IF(GT22&lt;&gt;"",HLOOKUP(COUNT($DW22:GT22)+1,$G$4:$CX$8,GU$14,0)*$D22,IF($C22=GU$17,$G$6*$D22,""))</f>
        <v>5215.7891825182287</v>
      </c>
      <c r="GV22" s="34">
        <f>IF(GU22&lt;&gt;"",HLOOKUP(COUNT($DW22:GU22)+1,$G$4:$CX$8,GV$14,0)*$D22,IF($C22=GV$17,$G$6*$D22,""))</f>
        <v>5215.7891825182287</v>
      </c>
      <c r="GW22" s="34">
        <f>IF(GV22&lt;&gt;"",HLOOKUP(COUNT($DW22:GV22)+1,$G$4:$CX$8,GW$14,0)*$D22,IF($C22=GW$17,$G$6*$D22,""))</f>
        <v>5215.7891825182287</v>
      </c>
      <c r="GX22" s="34">
        <f>IF(GW22&lt;&gt;"",HLOOKUP(COUNT($DW22:GW22)+1,$G$4:$CX$8,GX$14,0)*$D22,IF($C22=GX$17,$G$6*$D22,""))</f>
        <v>5215.7891825182287</v>
      </c>
      <c r="GY22" s="34">
        <f>IF(GX22&lt;&gt;"",HLOOKUP(COUNT($DW22:GX22)+1,$G$4:$CX$8,GY$14,0)*$D22,IF($C22=GY$17,$G$6*$D22,""))</f>
        <v>5215.7891825182287</v>
      </c>
      <c r="GZ22" s="34">
        <f>IF(GY22&lt;&gt;"",HLOOKUP(COUNT($DW22:GY22)+1,$G$4:$CX$8,GZ$14,0)*$D22,IF($C22=GZ$17,$G$6*$D22,""))</f>
        <v>5215.7891825182287</v>
      </c>
      <c r="HA22" s="34">
        <f>IF(GZ22&lt;&gt;"",HLOOKUP(COUNT($DW22:GZ22)+1,$G$4:$CX$8,HA$14,0)*$D22,IF($C22=HA$17,$G$6*$D22,""))</f>
        <v>5215.7891825182287</v>
      </c>
      <c r="HB22" s="34">
        <f>IF(HA22&lt;&gt;"",HLOOKUP(COUNT($DW22:HA22)+1,$G$4:$CX$8,HB$14,0)*$D22,IF($C22=HB$17,$G$6*$D22,""))</f>
        <v>5215.7891825182287</v>
      </c>
      <c r="HC22" s="34">
        <f>IF(HB22&lt;&gt;"",HLOOKUP(COUNT($DW22:HB22)+1,$G$4:$CX$8,HC$14,0)*$D22,IF($C22=HC$17,$G$6*$D22,""))</f>
        <v>5215.7891825182287</v>
      </c>
      <c r="HD22" s="34">
        <f>IF(HC22&lt;&gt;"",HLOOKUP(COUNT($DW22:HC22)+1,$G$4:$CX$8,HD$14,0)*$D22,IF($C22=HD$17,$G$6*$D22,""))</f>
        <v>5215.7891825182287</v>
      </c>
      <c r="HE22" s="34">
        <f>IF(HD22&lt;&gt;"",HLOOKUP(COUNT($DW22:HD22)+1,$G$4:$CX$8,HE$14,0)*$D22,IF($C22=HE$17,$G$6*$D22,""))</f>
        <v>5215.7891825182287</v>
      </c>
      <c r="HF22" s="34">
        <f>IF(HE22&lt;&gt;"",HLOOKUP(COUNT($DW22:HE22)+1,$G$4:$CX$8,HF$14,0)*$D22,IF($C22=HF$17,$G$6*$D22,""))</f>
        <v>5215.7891825182287</v>
      </c>
      <c r="HG22" s="34">
        <f>IF(HF22&lt;&gt;"",HLOOKUP(COUNT($DW22:HF22)+1,$G$4:$CX$8,HG$14,0)*$D22,IF($C22=HG$17,$G$6*$D22,""))</f>
        <v>5215.7891825182287</v>
      </c>
      <c r="HH22" s="34">
        <f>IF(HG22&lt;&gt;"",HLOOKUP(COUNT($DW22:HG22)+1,$G$4:$CX$8,HH$14,0)*$D22,IF($C22=HH$17,$G$6*$D22,""))</f>
        <v>5215.7891825182287</v>
      </c>
      <c r="HI22" s="34">
        <f>IF(HH22&lt;&gt;"",HLOOKUP(COUNT($DW22:HH22)+1,$G$4:$CX$8,HI$14,0)*$D22,IF($C22=HI$17,$G$6*$D22,""))</f>
        <v>5215.7891825182287</v>
      </c>
      <c r="HJ22" s="34">
        <f>IF(HI22&lt;&gt;"",HLOOKUP(COUNT($DW22:HI22)+1,$G$4:$CX$8,HJ$14,0)*$D22,IF($C22=HJ$17,$G$6*$D22,""))</f>
        <v>5215.7891825182287</v>
      </c>
      <c r="HK22" s="34">
        <f>IF(HJ22&lt;&gt;"",HLOOKUP(COUNT($DW22:HJ22)+1,$G$4:$CX$8,HK$14,0)*$D22,IF($C22=HK$17,$G$6*$D22,""))</f>
        <v>5215.7891825182287</v>
      </c>
      <c r="HL22" s="34">
        <f>IF(HK22&lt;&gt;"",HLOOKUP(COUNT($DW22:HK22)+1,$G$4:$CX$8,HL$14,0)*$D22,IF($C22=HL$17,$G$6*$D22,""))</f>
        <v>5215.7891825182287</v>
      </c>
      <c r="HM22" s="34">
        <f>IF(HL22&lt;&gt;"",HLOOKUP(COUNT($DW22:HL22)+1,$G$4:$CX$8,HM$14,0)*$D22,IF($C22=HM$17,$G$6*$D22,""))</f>
        <v>5215.7891825182287</v>
      </c>
      <c r="HN22" s="34">
        <f>IF(HM22&lt;&gt;"",HLOOKUP(COUNT($DW22:HM22)+1,$G$4:$CX$8,HN$14,0)*$D22,IF($C22=HN$17,$G$6*$D22,""))</f>
        <v>5215.7891825182287</v>
      </c>
      <c r="HO22" s="34">
        <f>IF(HN22&lt;&gt;"",HLOOKUP(COUNT($DW22:HN22)+1,$G$4:$CX$8,HO$14,0)*$D22,IF($C22=HO$17,$G$6*$D22,""))</f>
        <v>5215.7891825182287</v>
      </c>
      <c r="HP22" s="34">
        <f>IF(HO22&lt;&gt;"",HLOOKUP(COUNT($DW22:HO22)+1,$G$4:$DV$8,HP$14,0)*$D22,IF($C22=HP$17,$G$6*$D22,""))</f>
        <v>5215.7891825182287</v>
      </c>
      <c r="HQ22" s="34">
        <f>IF(HP22&lt;&gt;"",HLOOKUP(COUNT($DW22:HP22)+1,$G$4:$DV$8,HQ$14,0)*$D22,IF($C22=HQ$17,$G$6*$D22,""))</f>
        <v>5215.7891825182287</v>
      </c>
      <c r="HR22" s="34">
        <f>IF(HQ22&lt;&gt;"",HLOOKUP(COUNT($DW22:HQ22)+1,$G$4:$DV$8,HR$14,0)*$D22,IF($C22=HR$17,$G$6*$D22,""))</f>
        <v>5215.7891825182287</v>
      </c>
      <c r="HS22" s="34">
        <f>IF(HR22&lt;&gt;"",HLOOKUP(COUNT($DW22:HR22)+1,$G$4:$DV$8,HS$14,0)*$D22,IF($C22=HS$17,$G$6*$D22,""))</f>
        <v>5215.7891825182287</v>
      </c>
      <c r="HT22" s="34">
        <f>IF(HS22&lt;&gt;"",HLOOKUP(COUNT($DW22:HS22)+1,$G$4:$DV$8,HT$14,0)*$D22,IF($C22=HT$17,$G$6*$D22,""))</f>
        <v>5215.7891825182287</v>
      </c>
      <c r="HU22" s="34">
        <f>IF(HT22&lt;&gt;"",HLOOKUP(COUNT($DW22:HT22)+1,$G$4:$DV$8,HU$14,0)*$D22,IF($C22=HU$17,$G$6*$D22,""))</f>
        <v>5215.7891825182287</v>
      </c>
      <c r="HV22" s="34">
        <f>IF(HU22&lt;&gt;"",HLOOKUP(COUNT($DW22:HU22)+1,$G$4:$DV$8,HV$14,0)*$D22,IF($C22=HV$17,$G$6*$D22,""))</f>
        <v>5215.7891825182287</v>
      </c>
      <c r="HW22" s="34">
        <f>IF(HV22&lt;&gt;"",HLOOKUP(COUNT($DW22:HV22)+1,$G$4:$DV$8,HW$14,0)*$D22,IF($C22=HW$17,$G$6*$D22,""))</f>
        <v>5215.7891825182287</v>
      </c>
      <c r="HX22" s="34">
        <f>IF(HW22&lt;&gt;"",HLOOKUP(COUNT($DW22:HW22)+1,$G$4:$DV$8,HX$14,0)*$D22,IF($C22=HX$17,$G$6*$D22,""))</f>
        <v>5215.7891825182287</v>
      </c>
      <c r="HY22" s="34">
        <f>IF(HX22&lt;&gt;"",HLOOKUP(COUNT($DW22:HX22)+1,$G$4:$DV$8,HY$14,0)*$D22,IF($C22=HY$17,$G$6*$D22,""))</f>
        <v>5215.7891825182287</v>
      </c>
      <c r="HZ22" s="34">
        <f>IF(HY22&lt;&gt;"",HLOOKUP(COUNT($DW22:HY22)+1,$G$4:$DV$8,HZ$14,0)*$D22,IF($C22=HZ$17,$G$6*$D22,""))</f>
        <v>5215.7891825182287</v>
      </c>
      <c r="IA22" s="34">
        <f>IF(HZ22&lt;&gt;"",HLOOKUP(COUNT($DW22:HZ22)+1,$G$4:$DV$8,IA$14,0)*$D22,IF($C22=IA$17,$G$6*$D22,""))</f>
        <v>5215.7891825182287</v>
      </c>
      <c r="IB22" s="34">
        <f>IF(IA22&lt;&gt;"",HLOOKUP(COUNT($DW22:IA22)+1,$G$4:$DV$8,IB$14,0)*$D22,IF($C22=IB$17,$G$6*$D22,""))</f>
        <v>5215.7891825182287</v>
      </c>
      <c r="IC22" s="34">
        <f>IF(IB22&lt;&gt;"",HLOOKUP(COUNT($DW22:IB22)+1,$G$4:$DV$8,IC$14,0)*$D22,IF($C22=IC$17,$G$6*$D22,""))</f>
        <v>5215.7891825182287</v>
      </c>
      <c r="ID22" s="34">
        <f>IF(IC22&lt;&gt;"",HLOOKUP(COUNT($DW22:IC22)+1,$G$4:$DV$8,ID$14,0)*$D22,IF($C22=ID$17,$G$6*$D22,""))</f>
        <v>5215.7891825182287</v>
      </c>
      <c r="IE22" s="34">
        <f>IF(ID22&lt;&gt;"",HLOOKUP(COUNT($DW22:ID22)+1,$G$4:$DV$8,IE$14,0)*$D22,IF($C22=IE$17,$G$6*$D22,""))</f>
        <v>5215.7891825182287</v>
      </c>
      <c r="IF22" s="34">
        <f>IF(IE22&lt;&gt;"",HLOOKUP(COUNT($DW22:IE22)+1,$G$4:$DV$8,IF$14,0)*$D22,IF($C22=IF$17,$G$6*$D22,""))</f>
        <v>5215.7891825182287</v>
      </c>
      <c r="IG22" s="34">
        <f>IF(IF22&lt;&gt;"",HLOOKUP(COUNT($DW22:IF22)+1,$G$4:$DV$8,IG$14,0)*$D22,IF($C22=IG$17,$G$6*$D22,""))</f>
        <v>5215.7891825182287</v>
      </c>
      <c r="IH22" s="34">
        <f>IF(IG22&lt;&gt;"",HLOOKUP(COUNT($DW22:IG22)+1,$G$4:$DV$8,IH$14,0)*$D22,IF($C22=IH$17,$G$6*$D22,""))</f>
        <v>5215.7891825182287</v>
      </c>
      <c r="II22" s="34">
        <f>IF(IH22&lt;&gt;"",HLOOKUP(COUNT($DW22:IH22)+1,$G$4:$DV$8,II$14,0)*$D22,IF($C22=II$17,$G$6*$D22,""))</f>
        <v>5215.7891825182287</v>
      </c>
      <c r="IJ22" s="34">
        <f>IF(II22&lt;&gt;"",HLOOKUP(COUNT($DW22:II22)+1,$G$4:$DV$8,IJ$14,0)*$D22,IF($C22=IJ$17,$G$6*$D22,""))</f>
        <v>5215.7891825182287</v>
      </c>
      <c r="IK22" s="34">
        <f>IF(IJ22&lt;&gt;"",HLOOKUP(COUNT($DW22:IJ22)+1,$G$4:$DV$8,IK$14,0)*$D22,IF($C22=IK$17,$G$6*$D22,""))</f>
        <v>5215.7891825182287</v>
      </c>
      <c r="IL22" s="34">
        <f>IF(IK22&lt;&gt;"",HLOOKUP(COUNT($DW22:IK22)+1,$G$4:$DV$8,IL$14,0)*$D22,IF($C22=IL$17,$G$6*$D22,""))</f>
        <v>5215.7891825182287</v>
      </c>
      <c r="IM22" s="34">
        <f>IF(IL22&lt;&gt;"",HLOOKUP(COUNT($DW22:IL22)+1,$G$4:$DV$8,IM$14,0)*$D22,IF($C22=IM$17,$G$6*$D22,""))</f>
        <v>5215.7891825182287</v>
      </c>
      <c r="IO22" s="34" t="str">
        <f>IF(IN22&lt;&gt;"",HLOOKUP(COUNT($IN22:IN22)+1,$G$4:$EH$8,IO$14,0)*$D22,IF($C22=IO$17,$G$7*$D22,""))</f>
        <v/>
      </c>
      <c r="IP22" s="34" t="str">
        <f>IF(IO22&lt;&gt;"",HLOOKUP(COUNT($IN22:IO22)+1,$G$4:$EH$8,IP$14,0)*$D22,IF($C22=IP$17,$G$7*$D22,""))</f>
        <v/>
      </c>
      <c r="IQ22" s="34" t="str">
        <f>IF(IP22&lt;&gt;"",HLOOKUP(COUNT($IN22:IP22)+1,$G$4:$EH$8,IQ$14,0)*$D22,IF($C22=IQ$17,$G$7*$D22,""))</f>
        <v/>
      </c>
      <c r="IR22" s="34">
        <f>IF(IQ22&lt;&gt;"",HLOOKUP(COUNT($IN22:IQ22)+1,$G$4:$EH$8,IR$14,0)*$D22,IF($C22=IR$17,$G$7*$D22,""))</f>
        <v>0</v>
      </c>
      <c r="IS22" s="34">
        <f>IF(IR22&lt;&gt;"",HLOOKUP(COUNT($IN22:IR22)+1,$G$4:$EH$8,IS$14,0)*$D22,IF($C22=IS$17,$G$7*$D22,""))</f>
        <v>750</v>
      </c>
      <c r="IT22" s="34">
        <f>IF(IS22&lt;&gt;"",HLOOKUP(COUNT($IN22:IS22)+1,$G$4:$EH$8,IT$14,0)*$D22,IF($C22=IT$17,$G$7*$D22,""))</f>
        <v>750</v>
      </c>
      <c r="IU22" s="34">
        <f>IF(IT22&lt;&gt;"",HLOOKUP(COUNT($IN22:IT22)+1,$G$4:$EH$8,IU$14,0)*$D22,IF($C22=IU$17,$G$7*$D22,""))</f>
        <v>750</v>
      </c>
      <c r="IV22" s="34">
        <f>IF(IU22&lt;&gt;"",HLOOKUP(COUNT($IN22:IU22)+1,$G$4:$EH$8,IV$14,0)*$D22,IF($C22=IV$17,$G$7*$D22,""))</f>
        <v>750</v>
      </c>
      <c r="IW22" s="34">
        <f>IF(IV22&lt;&gt;"",HLOOKUP(COUNT($IN22:IV22)+1,$G$4:$EH$8,IW$14,0)*$D22,IF($C22=IW$17,$G$7*$D22,""))</f>
        <v>754.03818403483183</v>
      </c>
      <c r="IX22" s="34">
        <f>IF(IW22&lt;&gt;"",HLOOKUP(COUNT($IN22:IW22)+1,$G$4:$EH$8,IX$14,0)*$D22,IF($C22=IX$17,$G$7*$D22,""))</f>
        <v>904.84582084179772</v>
      </c>
      <c r="IY22" s="34">
        <f>IF(IX22&lt;&gt;"",HLOOKUP(COUNT($IN22:IX22)+1,$G$4:$EH$8,IY$14,0)*$D22,IF($C22=IY$17,$G$7*$D22,""))</f>
        <v>1049.6211521764853</v>
      </c>
      <c r="IZ22" s="34">
        <f>IF(IY22&lt;&gt;"",HLOOKUP(COUNT($IN22:IY22)+1,$G$4:$EH$8,IZ$14,0)*$D22,IF($C22=IZ$17,$G$7*$D22,""))</f>
        <v>1196.5681134811937</v>
      </c>
      <c r="JA22" s="34">
        <f>IF(IZ22&lt;&gt;"",HLOOKUP(COUNT($IN22:IZ22)+1,$G$4:$EH$8,JA$14,0)*$D22,IF($C22=JA$17,$G$7*$D22,""))</f>
        <v>1352.121968233748</v>
      </c>
      <c r="JB22" s="34">
        <f>IF(JA22&lt;&gt;"",HLOOKUP(COUNT($IN22:JA22)+1,$G$4:$EH$8,JB$14,0)*$D22,IF($C22=JB$17,$G$7*$D22,""))</f>
        <v>1500.8553847394605</v>
      </c>
      <c r="JC22" s="34">
        <f>IF(JB22&lt;&gt;"",HLOOKUP(COUNT($IN22:JB22)+1,$G$4:$EH$8,JC$14,0)*$D22,IF($C22=JC$17,$G$7*$D22,""))</f>
        <v>1650.9409232134067</v>
      </c>
      <c r="JD22" s="34">
        <f>IF(JC22&lt;&gt;"",HLOOKUP(COUNT($IN22:JC22)+1,$G$4:$EH$8,JD$14,0)*$D22,IF($C22=JD$17,$G$7*$D22,""))</f>
        <v>1238.2056924100557</v>
      </c>
      <c r="JE22" s="34">
        <f>IF(JD22&lt;&gt;"",HLOOKUP(COUNT($IN22:JD22)+1,$G$4:$EH$8,JE$14,0)*$D22,IF($C22=JE$17,$G$7*$D22,""))</f>
        <v>1176.2954077895522</v>
      </c>
      <c r="JF22" s="34">
        <f>IF(JE22&lt;&gt;"",HLOOKUP(COUNT($IN22:JE22)+1,$G$4:$EH$8,JF$14,0)*$D22,IF($C22=JF$17,$G$7*$D22,""))</f>
        <v>1293.9249485685079</v>
      </c>
      <c r="JG22" s="34">
        <f>IF(JF22&lt;&gt;"",HLOOKUP(COUNT($IN22:JF22)+1,$G$4:$EH$8,JG$14,0)*$D22,IF($C22=JG$17,$G$7*$D22,""))</f>
        <v>1423.3174434253592</v>
      </c>
      <c r="JH22" s="34">
        <f>IF(JG22&lt;&gt;"",HLOOKUP(COUNT($IN22:JG22)+1,$G$4:$EH$8,JH$14,0)*$D22,IF($C22=JH$17,$G$7*$D22,""))</f>
        <v>1565.6491877678945</v>
      </c>
      <c r="JI22" s="34">
        <f>IF(JH22&lt;&gt;"",HLOOKUP(COUNT($IN22:JH22)+1,$G$4:$EH$8,JI$14,0)*$D22,IF($C22=JI$17,$G$7*$D22,""))</f>
        <v>1722.214106544684</v>
      </c>
      <c r="JJ22" s="34">
        <f>IF(JI22&lt;&gt;"",HLOOKUP(COUNT($IN22:JI22)+1,$G$4:$EH$8,JJ$14,0)*$D22,IF($C22=JJ$17,$G$7*$D22,""))</f>
        <v>1636.1034012174491</v>
      </c>
      <c r="JK22" s="34">
        <f>IF(JJ22&lt;&gt;"",HLOOKUP(COUNT($IN22:JJ22)+1,$G$4:$EH$8,JK$14,0)*$D22,IF($C22=JK$17,$G$7*$D22,""))</f>
        <v>1554.298231156577</v>
      </c>
      <c r="JL22" s="34">
        <f>IF(JK22&lt;&gt;"",HLOOKUP(COUNT($IN22:JK22)+1,$G$4:$EH$8,JL$14,0)*$D22,IF($C22=JL$17,$G$7*$D22,""))</f>
        <v>1663.0991073375374</v>
      </c>
      <c r="JM22" s="34">
        <f>IF(JL22&lt;&gt;"",HLOOKUP(COUNT($IN22:JL22)+1,$G$4:$EH$8,JM$14,0)*$D22,IF($C22=JM$17,$G$7*$D22,""))</f>
        <v>1779.5160448511649</v>
      </c>
      <c r="JN22" s="34">
        <f>IF(JM22&lt;&gt;"",HLOOKUP(COUNT($IN22:JM22)+1,$G$4:$EH$8,JN$14,0)*$D22,IF($C22=JN$17,$G$7*$D22,""))</f>
        <v>1904.0821679907465</v>
      </c>
      <c r="JO22" s="34">
        <f>IF(JN22&lt;&gt;"",HLOOKUP(COUNT($IN22:JN22)+1,$G$4:$EH$8,JO$14,0)*$D22,IF($C22=JO$17,$G$7*$D22,""))</f>
        <v>2094.4903847898208</v>
      </c>
      <c r="JP22" s="34">
        <f>IF(JO22&lt;&gt;"",HLOOKUP(COUNT($IN22:JO22)+1,$G$4:$EH$8,JP$14,0)*$D22,IF($C22=JP$17,$G$7*$D22,""))</f>
        <v>1780.3168270713481</v>
      </c>
      <c r="JQ22" s="34">
        <f>IF(JP22&lt;&gt;"",HLOOKUP(COUNT($IN22:JP22)+1,$G$4:$EH$8,JQ$14,0)*$D22,IF($C22=JQ$17,$G$7*$D22,""))</f>
        <v>1691.300985717781</v>
      </c>
      <c r="JR22" s="34">
        <f>IF(JQ22&lt;&gt;"",HLOOKUP(COUNT($IN22:JQ22)+1,$G$4:$EH$8,JR$14,0)*$D22,IF($C22=JR$17,$G$7*$D22,""))</f>
        <v>1775.86603500367</v>
      </c>
      <c r="JS22" s="34">
        <f>IF(JR22&lt;&gt;"",HLOOKUP(COUNT($IN22:JR22)+1,$G$4:$EH$8,JS$14,0)*$D22,IF($C22=JS$17,$G$7*$D22,""))</f>
        <v>1864.6593367538537</v>
      </c>
      <c r="JT22" s="34">
        <f>IF(JS22&lt;&gt;"",HLOOKUP(COUNT($IN22:JS22)+1,$G$4:$EH$8,JT$14,0)*$D22,IF($C22=JT$17,$G$7*$D22,""))</f>
        <v>1957.8923035915454</v>
      </c>
      <c r="JU22" s="34">
        <f>IF(JT22&lt;&gt;"",HLOOKUP(COUNT($IN22:JT22)+1,$G$4:$EH$8,JU$14,0)*$D22,IF($C22=JU$17,$G$7*$D22,""))</f>
        <v>2094.9447648429541</v>
      </c>
      <c r="JV22" s="34">
        <f>IF(JU22&lt;&gt;"",HLOOKUP(COUNT($IN22:JU22)+1,$G$4:$EH$8,JV$14,0)*$D22,IF($C22=JV$17,$G$7*$D22,""))</f>
        <v>1885.4502883586588</v>
      </c>
      <c r="JW22" s="34">
        <f>IF(JV22&lt;&gt;"",HLOOKUP(COUNT($IN22:JV22)+1,$G$4:$EH$8,JW$14,0)*$D22,IF($C22=JW$17,$G$7*$D22,""))</f>
        <v>1696.9052595227934</v>
      </c>
      <c r="JX22" s="34">
        <f>IF(JW22&lt;&gt;"",HLOOKUP(COUNT($IN22:JW22)+1,$G$4:$EH$8,JX$14,0)*$D22,IF($C22=JX$17,$G$7*$D22,""))</f>
        <v>1815.6886276893886</v>
      </c>
      <c r="JY22" s="34">
        <f>IF(JX22&lt;&gt;"",HLOOKUP(COUNT($IN22:JX22)+1,$G$4:$EH$8,JY$14,0)*$D22,IF($C22=JY$17,$G$7*$D22,""))</f>
        <v>1942.7868316276451</v>
      </c>
      <c r="JZ22" s="34">
        <f>IF(JY22&lt;&gt;"",HLOOKUP(COUNT($IN22:JY22)+1,$G$4:$EH$8,JZ$14,0)*$D22,IF($C22=JZ$17,$G$7*$D22,""))</f>
        <v>2078.7819098415812</v>
      </c>
      <c r="KA22" s="34">
        <f>IF(JZ22&lt;&gt;"",HLOOKUP(COUNT($IN22:JZ22)+1,$G$4:$EH$8,KA$14,0)*$D22,IF($C22=KA$17,$G$7*$D22,""))</f>
        <v>2245.0844626289077</v>
      </c>
      <c r="KB22" s="34">
        <f>IF(KA22&lt;&gt;"",HLOOKUP(COUNT($IN22:KA22)+1,$G$4:$EH$8,KB$14,0)*$D22,IF($C22=KB$17,$G$7*$D22,""))</f>
        <v>1930.7726378608606</v>
      </c>
      <c r="KC22" s="34">
        <f>IF(KB22&lt;&gt;"",HLOOKUP(COUNT($IN22:KB22)+1,$G$4:$EH$8,KC$14,0)*$D22,IF($C22=KC$17,$G$7*$D22,""))</f>
        <v>1834.2340059678172</v>
      </c>
      <c r="KD22" s="34">
        <f>IF(KC22&lt;&gt;"",HLOOKUP(COUNT($IN22:KC22)+1,$G$4:$EH$8,KD$14,0)*$D22,IF($C22=KD$17,$G$7*$D22,""))</f>
        <v>1925.9457062662088</v>
      </c>
      <c r="KE22" s="34">
        <f>IF(KD22&lt;&gt;"",HLOOKUP(COUNT($IN22:KD22)+1,$G$4:$EH$8,KE$14,0)*$D22,IF($C22=KE$17,$G$7*$D22,""))</f>
        <v>2022.2429915795185</v>
      </c>
      <c r="KF22" s="34">
        <f>IF(KE22&lt;&gt;"",HLOOKUP(COUNT($IN22:KE22)+1,$G$4:$EH$8,KF$14,0)*$D22,IF($C22=KF$17,$G$7*$D22,""))</f>
        <v>2123.3551411584945</v>
      </c>
      <c r="KG22" s="34">
        <f>IF(KF22&lt;&gt;"",HLOOKUP(COUNT($IN22:KF22)+1,$G$4:$EH$8,KG$14,0)*$D22,IF($C22=KG$17,$G$7*$D22,""))</f>
        <v>2271.9900010395886</v>
      </c>
      <c r="KH22" s="34">
        <f>IF(KG22&lt;&gt;"",HLOOKUP(COUNT($IN22:KG22)+1,$G$4:$EH$8,KH$14,0)*$D22,IF($C22=KH$17,$G$7*$D22,""))</f>
        <v>2044.7910009356306</v>
      </c>
      <c r="KI22" s="34">
        <f>IF(KH22&lt;&gt;"",HLOOKUP(COUNT($IN22:KH22)+1,$G$4:$EH$8,KI$14,0)*$D22,IF($C22=KI$17,$G$7*$D22,""))</f>
        <v>1840.3119008420672</v>
      </c>
      <c r="KJ22" s="34">
        <f>IF(KI22&lt;&gt;"",HLOOKUP(COUNT($IN22:KI22)+1,$G$4:$EH$8,KJ$14,0)*$D22,IF($C22=KJ$17,$G$7*$D22,""))</f>
        <v>1969.1337339010122</v>
      </c>
      <c r="KK22" s="34">
        <f>IF(KJ22&lt;&gt;"",HLOOKUP(COUNT($IN22:KJ22)+1,$G$4:$EH$8,KK$14,0)*$D22,IF($C22=KK$17,$G$7*$D22,""))</f>
        <v>2106.9730952740829</v>
      </c>
      <c r="KL22" s="34">
        <f>IF(KK22&lt;&gt;"",HLOOKUP(COUNT($IN22:KK22)+1,$G$4:$EH$8,KL$14,0)*$D22,IF($C22=KL$17,$G$7*$D22,""))</f>
        <v>2254.4612119432686</v>
      </c>
      <c r="KM22" s="34">
        <f>IF(KL22&lt;&gt;"",HLOOKUP(COUNT($IN22:KL22)+1,$G$4:$EH$8,KM$14,0)*$D22,IF($C22=KM$17,$G$7*$D22,""))</f>
        <v>2434.8181088987299</v>
      </c>
      <c r="KN22" s="34">
        <f>IF(KM22&lt;&gt;"",HLOOKUP(COUNT($IN22:KM22)+1,$G$4:$EH$8,KN$14,0)*$D22,IF($C22=KN$17,$G$7*$D22,""))</f>
        <v>2118.2917547418947</v>
      </c>
      <c r="KO22" s="34">
        <f>IF(KN22&lt;&gt;"",HLOOKUP(COUNT($IN22:KN22)+1,$G$4:$EH$8,KO$14,0)*$D22,IF($C22=KO$17,$G$7*$D22,""))</f>
        <v>2012.3771670048004</v>
      </c>
      <c r="KP22" s="34">
        <f>IF(KO22&lt;&gt;"",HLOOKUP(COUNT($IN22:KO22)+1,$G$4:$EH$8,KP$14,0)*$D22,IF($C22=KP$17,$G$7*$D22,""))</f>
        <v>2112.9960253550403</v>
      </c>
      <c r="KQ22" s="34">
        <f>IF(KP22&lt;&gt;"",HLOOKUP(COUNT($IN22:KP22)+1,$G$4:$EH$8,KQ$14,0)*$D22,IF($C22=KQ$17,$G$7*$D22,""))</f>
        <v>2218.6458266227924</v>
      </c>
      <c r="KR22" s="34">
        <f>IF(KQ22&lt;&gt;"",HLOOKUP(COUNT($IN22:KQ22)+1,$G$4:$EH$8,KR$14,0)*$D22,IF($C22=KR$17,$G$7*$D22,""))</f>
        <v>2329.5781179539326</v>
      </c>
      <c r="KS22" s="34">
        <f>IF(KR22&lt;&gt;"",HLOOKUP(COUNT($IN22:KR22)+1,$G$4:$EH$8,KS$14,0)*$D22,IF($C22=KS$17,$G$7*$D22,""))</f>
        <v>2492.648586210707</v>
      </c>
      <c r="KT22" s="34">
        <f>IF(KS22&lt;&gt;"",HLOOKUP(COUNT($IN22:KS22)+1,$G$4:$EH$8,KT$14,0)*$D22,IF($C22=KT$17,$G$7*$D22,""))</f>
        <v>2243.3837275896362</v>
      </c>
      <c r="KU22" s="34">
        <f>IF(KT22&lt;&gt;"",HLOOKUP(COUNT($IN22:KT22)+1,$G$4:$EH$8,KU$14,0)*$D22,IF($C22=KU$17,$G$7*$D22,""))</f>
        <v>2019.045354830673</v>
      </c>
      <c r="KV22" s="34">
        <f>IF(KU22&lt;&gt;"",HLOOKUP(COUNT($IN22:KU22)+1,$G$4:$EH$8,KV$14,0)*$D22,IF($C22=KV$17,$G$7*$D22,""))</f>
        <v>2160.3785296688202</v>
      </c>
      <c r="KW22" s="34">
        <f>IF(KV22&lt;&gt;"",HLOOKUP(COUNT($IN22:KV22)+1,$G$4:$EH$8,KW$14,0)*$D22,IF($C22=KW$17,$G$7*$D22,""))</f>
        <v>2311.6050267456376</v>
      </c>
      <c r="KX22" s="34">
        <f>IF(KW22&lt;&gt;"",HLOOKUP(COUNT($IN22:KW22)+1,$G$4:$EH$8,KX$14,0)*$D22,IF($C22=KX$17,$G$7*$D22,""))</f>
        <v>2473.4173786178321</v>
      </c>
      <c r="KY22" s="34">
        <f>IF(KX22&lt;&gt;"",HLOOKUP(COUNT($IN22:KX22)+1,$G$4:$EH$8,KY$14,0)*$D22,IF($C22=KY$17,$G$7*$D22,""))</f>
        <v>2671.2907689072581</v>
      </c>
      <c r="KZ22" s="34">
        <f>IF(KY22&lt;&gt;"",HLOOKUP(COUNT($IN22:KY22)+1,$G$4:$EH$8,KZ$14,0)*$D22,IF($C22=KZ$17,$G$7*$D22,""))</f>
        <v>1753.5425517189447</v>
      </c>
      <c r="LA22" s="34">
        <f>IF(KZ22&lt;&gt;"",HLOOKUP(COUNT($IN22:KZ22)+1,$G$4:$EH$8,LA$14,0)*$D22,IF($C22=LA$17,$G$7*$D22,""))</f>
        <v>1753.5425517189447</v>
      </c>
      <c r="LB22" s="34">
        <f>IF(LA22&lt;&gt;"",HLOOKUP(COUNT($IN22:LA22)+1,$G$4:$EH$8,LB$14,0)*$D22,IF($C22=LB$17,$G$7*$D22,""))</f>
        <v>1753.5425517189447</v>
      </c>
      <c r="LC22" s="34">
        <f>IF(LB22&lt;&gt;"",HLOOKUP(COUNT($IN22:LB22)+1,$G$4:$EH$8,LC$14,0)*$D22,IF($C22=LC$17,$G$7*$D22,""))</f>
        <v>1753.5425517189447</v>
      </c>
      <c r="LD22" s="34">
        <f>IF(LC22&lt;&gt;"",HLOOKUP(COUNT($IN22:LC22)+1,$G$4:$EH$8,LD$14,0)*$D22,IF($C22=LD$17,$G$7*$D22,""))</f>
        <v>1753.5425517189447</v>
      </c>
      <c r="LE22" s="34">
        <f>IF(LD22&lt;&gt;"",HLOOKUP(COUNT($IN22:LD22)+1,$G$4:$EH$8,LE$14,0)*$D22,IF($C22=LE$17,$G$7*$D22,""))</f>
        <v>1753.5425517189447</v>
      </c>
      <c r="LF22" s="34">
        <f>IF(LE22&lt;&gt;"",HLOOKUP(COUNT($IN22:LE22)+1,$G$4:$EH$8,LF$14,0)*$D22,IF($C22=LF$17,$G$7*$D22,""))</f>
        <v>1753.5425517189447</v>
      </c>
      <c r="LG22" s="34">
        <f>IF(LF22&lt;&gt;"",HLOOKUP(COUNT($IN22:LF22)+1,$G$4:$EH$8,LG$14,0)*$D22,IF($C22=LG$17,$G$7*$D22,""))</f>
        <v>1753.5425517189447</v>
      </c>
      <c r="LH22" s="34">
        <f>IF(LG22&lt;&gt;"",HLOOKUP(COUNT($IN22:LG22)+1,$G$4:$EH$8,LH$14,0)*$D22,IF($C22=LH$17,$G$7*$D22,""))</f>
        <v>1753.5425517189447</v>
      </c>
      <c r="LI22" s="34">
        <f>IF(LH22&lt;&gt;"",HLOOKUP(COUNT($IN22:LH22)+1,$G$4:$EH$8,LI$14,0)*$D22,IF($C22=LI$17,$G$7*$D22,""))</f>
        <v>1753.5425517189447</v>
      </c>
      <c r="LJ22" s="34">
        <f>IF(LI22&lt;&gt;"",HLOOKUP(COUNT($IN22:LI22)+1,$G$4:$EH$8,LJ$14,0)*$D22,IF($C22=LJ$17,$G$7*$D22,""))</f>
        <v>1753.5425517189447</v>
      </c>
      <c r="LK22" s="34">
        <f>IF(LJ22&lt;&gt;"",HLOOKUP(COUNT($IN22:LJ22)+1,$G$4:$EH$8,LK$14,0)*$D22,IF($C22=LK$17,$G$7*$D22,""))</f>
        <v>1753.5425517189447</v>
      </c>
      <c r="LL22" s="34">
        <f>IF(LK22&lt;&gt;"",HLOOKUP(COUNT($IN22:LK22)+1,$G$4:$EH$8,LL$14,0)*$D22,IF($C22=LL$17,$G$7*$D22,""))</f>
        <v>1753.5425517189447</v>
      </c>
      <c r="LM22" s="34">
        <f>IF(LL22&lt;&gt;"",HLOOKUP(COUNT($IN22:LL22)+1,$G$4:$EH$8,LM$14,0)*$D22,IF($C22=LM$17,$G$7*$D22,""))</f>
        <v>1753.5425517189447</v>
      </c>
      <c r="LN22" s="34">
        <f>IF(LM22&lt;&gt;"",HLOOKUP(COUNT($IN22:LM22)+1,$G$4:$EH$8,LN$14,0)*$D22,IF($C22=LN$17,$G$7*$D22,""))</f>
        <v>1753.5425517189447</v>
      </c>
      <c r="LO22" s="34">
        <f>IF(LN22&lt;&gt;"",HLOOKUP(COUNT($IN22:LN22)+1,$G$4:$EH$8,LO$14,0)*$D22,IF($C22=LO$17,$G$7*$D22,""))</f>
        <v>1753.5425517189447</v>
      </c>
      <c r="LP22" s="34">
        <f>IF(LO22&lt;&gt;"",HLOOKUP(COUNT($IN22:LO22)+1,$G$4:$EH$8,LP$14,0)*$D22,IF($C22=LP$17,$G$7*$D22,""))</f>
        <v>1753.5425517189447</v>
      </c>
      <c r="LQ22" s="34">
        <f>IF(LP22&lt;&gt;"",HLOOKUP(COUNT($IN22:LP22)+1,$G$4:$EH$8,LQ$14,0)*$D22,IF($C22=LQ$17,$G$7*$D22,""))</f>
        <v>1753.5425517189447</v>
      </c>
      <c r="LR22" s="34">
        <f>IF(LQ22&lt;&gt;"",HLOOKUP(COUNT($IN22:LQ22)+1,$G$4:$EH$8,LR$14,0)*$D22,IF($C22=LR$17,$G$7*$D22,""))</f>
        <v>1753.5425517189447</v>
      </c>
      <c r="LS22" s="34">
        <f>IF(LR22&lt;&gt;"",HLOOKUP(COUNT($IN22:LR22)+1,$G$4:$EH$8,LS$14,0)*$D22,IF($C22=LS$17,$G$7*$D22,""))</f>
        <v>1753.5425517189447</v>
      </c>
      <c r="LT22" s="34">
        <f>IF(LS22&lt;&gt;"",HLOOKUP(COUNT($IN22:LS22)+1,$G$4:$EH$8,LT$14,0)*$D22,IF($C22=LT$17,$G$7*$D22,""))</f>
        <v>1753.5425517189447</v>
      </c>
      <c r="LU22" s="34">
        <f>IF(LT22&lt;&gt;"",HLOOKUP(COUNT($IN22:LT22)+1,$G$4:$EH$8,LU$14,0)*$D22,IF($C22=LU$17,$G$7*$D22,""))</f>
        <v>1753.5425517189447</v>
      </c>
      <c r="LV22" s="34">
        <f>IF(LU22&lt;&gt;"",HLOOKUP(COUNT($IN22:LU22)+1,$G$4:$EH$8,LV$14,0)*$D22,IF($C22=LV$17,$G$7*$D22,""))</f>
        <v>1753.5425517189447</v>
      </c>
      <c r="LW22" s="34">
        <f>IF(LV22&lt;&gt;"",HLOOKUP(COUNT($IN22:LV22)+1,$G$4:$EH$8,LW$14,0)*$D22,IF($C22=LW$17,$G$7*$D22,""))</f>
        <v>1753.5425517189447</v>
      </c>
      <c r="LX22" s="34">
        <f>IF(LW22&lt;&gt;"",HLOOKUP(COUNT($IN22:LW22)+1,$G$4:$EH$8,LX$14,0)*$D22,IF($C22=LX$17,$G$7*$D22,""))</f>
        <v>1753.5425517189447</v>
      </c>
      <c r="LY22" s="34">
        <f>IF(LX22&lt;&gt;"",HLOOKUP(COUNT($IN22:LX22)+1,$G$4:$EH$8,LY$14,0)*$D22,IF($C22=LY$17,$G$7*$D22,""))</f>
        <v>1753.5425517189447</v>
      </c>
      <c r="LZ22" s="34">
        <f>IF(LY22&lt;&gt;"",HLOOKUP(COUNT($IN22:LY22)+1,$G$4:$EH$8,LZ$14,0)*$D22,IF($C22=LZ$17,$G$7*$D22,""))</f>
        <v>1753.5425517189447</v>
      </c>
      <c r="MA22" s="34">
        <f>IF(LZ22&lt;&gt;"",HLOOKUP(COUNT($IN22:LZ22)+1,$G$4:$EH$8,MA$14,0)*$D22,IF($C22=MA$17,$G$7*$D22,""))</f>
        <v>1753.5425517189447</v>
      </c>
      <c r="MB22" s="34">
        <f>IF(MA22&lt;&gt;"",HLOOKUP(COUNT($IN22:MA22)+1,$G$4:$EH$8,MB$14,0)*$D22,IF($C22=MB$17,$G$7*$D22,""))</f>
        <v>1753.5425517189447</v>
      </c>
      <c r="MC22" s="34">
        <f>IF(MB22&lt;&gt;"",HLOOKUP(COUNT($IN22:MB22)+1,$G$4:$EH$8,MC$14,0)*$D22,IF($C22=MC$17,$G$7*$D22,""))</f>
        <v>1753.5425517189447</v>
      </c>
      <c r="MD22" s="34">
        <f>IF(MC22&lt;&gt;"",HLOOKUP(COUNT($IN22:MC22)+1,$G$4:$EH$8,MD$14,0)*$D22,IF($C22=MD$17,$G$7*$D22,""))</f>
        <v>1753.5425517189447</v>
      </c>
      <c r="ME22" s="34">
        <f>IF(MD22&lt;&gt;"",HLOOKUP(COUNT($IN22:MD22)+1,$G$4:$EH$8,ME$14,0)*$D22,IF($C22=ME$17,$G$7*$D22,""))</f>
        <v>1753.5425517189447</v>
      </c>
      <c r="MF22" s="34">
        <f>IF(ME22&lt;&gt;"",HLOOKUP(COUNT($IN22:ME22)+1,$G$4:$EH$8,MF$14,0)*$D22,IF($C22=MF$17,$G$7*$D22,""))</f>
        <v>1753.5425517189447</v>
      </c>
      <c r="MG22" s="34">
        <f>IF(MF22&lt;&gt;"",HLOOKUP(COUNT($IN22:MF22)+1,$G$4:$EH$8,MG$14,0)*$D22,IF($C22=MG$17,$G$7*$D22,""))</f>
        <v>1753.5425517189447</v>
      </c>
      <c r="MH22" s="34">
        <f>IF(MG22&lt;&gt;"",HLOOKUP(COUNT($IN22:MG22)+1,$G$4:$EH$8,MH$14,0)*$D22,IF($C22=MH$17,$G$7*$D22,""))</f>
        <v>1753.5425517189447</v>
      </c>
      <c r="MI22" s="34">
        <f>IF(MH22&lt;&gt;"",HLOOKUP(COUNT($IN22:MH22)+1,$G$4:$EH$8,MI$14,0)*$D22,IF($C22=MI$17,$G$7*$D22,""))</f>
        <v>1753.5425517189447</v>
      </c>
      <c r="MJ22" s="34">
        <f>IF(MI22&lt;&gt;"",HLOOKUP(COUNT($IN22:MI22)+1,$G$4:$EH$8,MJ$14,0)*$D22,IF($C22=MJ$17,$G$7*$D22,""))</f>
        <v>1753.5425517189447</v>
      </c>
      <c r="MK22" s="34">
        <f>IF(MJ22&lt;&gt;"",HLOOKUP(COUNT($IN22:MJ22)+1,$G$4:$EH$8,MK$14,0)*$D22,IF($C22=MK$17,$G$7*$D22,""))</f>
        <v>1753.5425517189447</v>
      </c>
      <c r="ML22" s="34">
        <f>IF(MK22&lt;&gt;"",HLOOKUP(COUNT($IN22:MK22)+1,$G$4:$EH$8,ML$14,0)*$D22,IF($C22=ML$17,$G$7*$D22,""))</f>
        <v>1753.5425517189447</v>
      </c>
      <c r="MM22" s="34">
        <f>IF(ML22&lt;&gt;"",HLOOKUP(COUNT($IN22:ML22)+1,$G$4:$EH$8,MM$14,0)*$D22,IF($C22=MM$17,$G$7*$D22,""))</f>
        <v>1753.5425517189447</v>
      </c>
      <c r="MN22" s="34">
        <f>IF(MM22&lt;&gt;"",HLOOKUP(COUNT($IN22:MM22)+1,$G$4:$EH$8,MN$14,0)*$D22,IF($C22=MN$17,$G$7*$D22,""))</f>
        <v>1753.5425517189447</v>
      </c>
      <c r="MO22" s="34">
        <f>IF(MN22&lt;&gt;"",HLOOKUP(COUNT($IN22:MN22)+1,$G$4:$EH$8,MO$14,0)*$D22,IF($C22=MO$17,$G$7*$D22,""))</f>
        <v>1753.5425517189447</v>
      </c>
      <c r="MP22" s="34">
        <f>IF(MO22&lt;&gt;"",HLOOKUP(COUNT($IN22:MO22)+1,$G$4:$EH$8,MP$14,0)*$D22,IF($C22=MP$17,$G$7*$D22,""))</f>
        <v>1753.5425517189447</v>
      </c>
      <c r="MQ22" s="34">
        <f>IF(MP22&lt;&gt;"",HLOOKUP(COUNT($IN22:MP22)+1,$G$4:$EH$8,MQ$14,0)*$D22,IF($C22=MQ$17,$G$7*$D22,""))</f>
        <v>1753.5425517189447</v>
      </c>
      <c r="MR22" s="34">
        <f>IF(MQ22&lt;&gt;"",HLOOKUP(COUNT($IN22:MQ22)+1,$G$4:$EH$8,MR$14,0)*$D22,IF($C22=MR$17,$G$7*$D22,""))</f>
        <v>1753.5425517189447</v>
      </c>
      <c r="MS22" s="34">
        <f>IF(MR22&lt;&gt;"",HLOOKUP(COUNT($IN22:MR22)+1,$G$4:$EH$8,MS$14,0)*$D22,IF($C22=MS$17,$G$7*$D22,""))</f>
        <v>1753.5425517189447</v>
      </c>
      <c r="MT22" s="34">
        <f>IF(MS22&lt;&gt;"",HLOOKUP(COUNT($IN22:MS22)+1,$G$4:$EH$8,MT$14,0)*$D22,IF($C22=MT$17,$G$7*$D22,""))</f>
        <v>1753.5425517189447</v>
      </c>
      <c r="MU22" s="34">
        <f>IF(MT22&lt;&gt;"",HLOOKUP(COUNT($IN22:MT22)+1,$G$4:$EH$8,MU$14,0)*$D22,IF($C22=MU$17,$G$7*$D22,""))</f>
        <v>1753.5425517189447</v>
      </c>
      <c r="MV22" s="34">
        <f>IF(MU22&lt;&gt;"",HLOOKUP(COUNT($IN22:MU22)+1,$G$4:$EH$8,MV$14,0)*$D22,IF($C22=MV$17,$G$7*$D22,""))</f>
        <v>1753.5425517189447</v>
      </c>
      <c r="MW22" s="34">
        <f>IF(MV22&lt;&gt;"",HLOOKUP(COUNT($IN22:MV22)+1,$G$4:$EH$8,MW$14,0)*$D22,IF($C22=MW$17,$G$7*$D22,""))</f>
        <v>1753.5425517189447</v>
      </c>
      <c r="MX22" s="34">
        <f>IF(MW22&lt;&gt;"",HLOOKUP(COUNT($IN22:MW22)+1,$G$4:$EH$8,MX$14,0)*$D22,IF($C22=MX$17,$G$7*$D22,""))</f>
        <v>1753.5425517189447</v>
      </c>
      <c r="MY22" s="34">
        <f>IF(MX22&lt;&gt;"",HLOOKUP(COUNT($IN22:MX22)+1,$G$4:$EH$8,MY$14,0)*$D22,IF($C22=MY$17,$G$7*$D22,""))</f>
        <v>1753.5425517189447</v>
      </c>
      <c r="MZ22" s="34">
        <f>IF(MY22&lt;&gt;"",HLOOKUP(COUNT($IN22:MY22)+1,$G$4:$EH$8,MZ$14,0)*$D22,IF($C22=MZ$17,$G$7*$D22,""))</f>
        <v>1753.5425517189447</v>
      </c>
      <c r="NA22" s="34">
        <f>IF(MZ22&lt;&gt;"",HLOOKUP(COUNT($IN22:MZ22)+1,$G$4:$EH$8,NA$14,0)*$D22,IF($C22=NA$17,$G$7*$D22,""))</f>
        <v>1753.5425517189447</v>
      </c>
      <c r="NB22" s="34">
        <f>IF(NA22&lt;&gt;"",HLOOKUP(COUNT($IN22:NA22)+1,$G$4:$EH$8,NB$14,0)*$D22,IF($C22=NB$17,$G$7*$D22,""))</f>
        <v>1753.5425517189447</v>
      </c>
      <c r="NC22" s="34">
        <f>IF(NB22&lt;&gt;"",HLOOKUP(COUNT($IN22:NB22)+1,$G$4:$EH$8,NC$14,0)*$D22,IF($C22=NC$17,$G$7*$D22,""))</f>
        <v>1753.5425517189447</v>
      </c>
      <c r="ND22" s="34">
        <f>IF(NC22&lt;&gt;"",HLOOKUP(COUNT($IN22:NC22)+1,$G$4:$EH$8,ND$14,0)*$D22,IF($C22=ND$17,$G$7*$D22,""))</f>
        <v>1753.5425517189447</v>
      </c>
      <c r="NF22" s="34" t="str">
        <f>IF(NE22&lt;&gt;"",HLOOKUP(COUNT($NE22:NE22)+1,$G$4:$EH$8,NF$14,0)*$D22,IF($C22=NF$17,$G$8*$D22,""))</f>
        <v/>
      </c>
      <c r="NG22" s="34" t="str">
        <f>IF(NF22&lt;&gt;"",HLOOKUP(COUNT($NE22:NF22)+1,$G$4:$EH$8,NG$14,0)*$D22,IF($C22=NG$17,$G$8*$D22,""))</f>
        <v/>
      </c>
      <c r="NH22" s="34" t="str">
        <f>IF(NG22&lt;&gt;"",HLOOKUP(COUNT($NE22:NG22)+1,$G$4:$EH$8,NH$14,0)*$D22,IF($C22=NH$17,$G$8*$D22,""))</f>
        <v/>
      </c>
      <c r="NI22" s="34">
        <f>IF(NH22&lt;&gt;"",HLOOKUP(COUNT($NE22:NH22)+1,$G$4:$EH$8,NI$14,0)*$D22,IF($C22=NI$17,$G$8*$D22,""))</f>
        <v>35000</v>
      </c>
      <c r="NJ22" s="34">
        <f>IF(NI22&lt;&gt;"",HLOOKUP(COUNT($NE22:NI22)+1,$G$4:$EH$8,NJ$14,0)*$D22,IF($C22=NJ$17,$G$8*$D22,""))</f>
        <v>0</v>
      </c>
      <c r="NK22" s="34">
        <f>IF(NJ22&lt;&gt;"",HLOOKUP(COUNT($NE22:NJ22)+1,$G$4:$EH$8,NK$14,0)*$D22,IF($C22=NK$17,$G$8*$D22,""))</f>
        <v>0</v>
      </c>
      <c r="NL22" s="34">
        <f>IF(NK22&lt;&gt;"",HLOOKUP(COUNT($NE22:NK22)+1,$G$4:$EH$8,NL$14,0)*$D22,IF($C22=NL$17,$G$8*$D22,""))</f>
        <v>0</v>
      </c>
      <c r="NM22" s="34">
        <f>IF(NL22&lt;&gt;"",HLOOKUP(COUNT($NE22:NL22)+1,$G$4:$EH$8,NM$14,0)*$D22,IF($C22=NM$17,$G$8*$D22,""))</f>
        <v>0</v>
      </c>
      <c r="NN22" s="34">
        <f>IF(NM22&lt;&gt;"",HLOOKUP(COUNT($NE22:NM22)+1,$G$4:$EH$8,NN$14,0)*$D22,IF($C22=NN$17,$G$8*$D22,""))</f>
        <v>0</v>
      </c>
      <c r="NO22" s="34">
        <f>IF(NN22&lt;&gt;"",HLOOKUP(COUNT($NE22:NN22)+1,$G$4:$EH$8,NO$14,0)*$D22,IF($C22=NO$17,$G$8*$D22,""))</f>
        <v>0</v>
      </c>
      <c r="NP22" s="34">
        <f>IF(NO22&lt;&gt;"",HLOOKUP(COUNT($NE22:NO22)+1,$G$4:$EH$8,NP$14,0)*$D22,IF($C22=NP$17,$G$8*$D22,""))</f>
        <v>0</v>
      </c>
      <c r="NQ22" s="34">
        <f>IF(NP22&lt;&gt;"",HLOOKUP(COUNT($NE22:NP22)+1,$G$4:$EH$8,NQ$14,0)*$D22,IF($C22=NQ$17,$G$8*$D22,""))</f>
        <v>0</v>
      </c>
      <c r="NR22" s="34">
        <f>IF(NQ22&lt;&gt;"",HLOOKUP(COUNT($NE22:NQ22)+1,$G$4:$EH$8,NR$14,0)*$D22,IF($C22=NR$17,$G$8*$D22,""))</f>
        <v>0</v>
      </c>
      <c r="NS22" s="34">
        <f>IF(NR22&lt;&gt;"",HLOOKUP(COUNT($NE22:NR22)+1,$G$4:$EH$8,NS$14,0)*$D22,IF($C22=NS$17,$G$8*$D22,""))</f>
        <v>0</v>
      </c>
      <c r="NT22" s="34">
        <f>IF(NS22&lt;&gt;"",HLOOKUP(COUNT($NE22:NS22)+1,$G$4:$EH$8,NT$14,0)*$D22,IF($C22=NT$17,$G$8*$D22,""))</f>
        <v>0</v>
      </c>
      <c r="NU22" s="34">
        <f>IF(NT22&lt;&gt;"",HLOOKUP(COUNT($NE22:NT22)+1,$G$4:$EH$8,NU$14,0)*$D22,IF($C22=NU$17,$G$8*$D22,""))</f>
        <v>0</v>
      </c>
      <c r="NV22" s="34">
        <f>IF(NU22&lt;&gt;"",HLOOKUP(COUNT($NE22:NU22)+1,$G$4:$EH$8,NV$14,0)*$D22,IF($C22=NV$17,$G$8*$D22,""))</f>
        <v>0</v>
      </c>
      <c r="NW22" s="34">
        <f>IF(NV22&lt;&gt;"",HLOOKUP(COUNT($NE22:NV22)+1,$G$4:$EH$8,NW$14,0)*$D22,IF($C22=NW$17,$G$8*$D22,""))</f>
        <v>0</v>
      </c>
      <c r="NX22" s="34">
        <f>IF(NW22&lt;&gt;"",HLOOKUP(COUNT($NE22:NW22)+1,$G$4:$EH$8,NX$14,0)*$D22,IF($C22=NX$17,$G$8*$D22,""))</f>
        <v>0</v>
      </c>
      <c r="NY22" s="34">
        <f>IF(NX22&lt;&gt;"",HLOOKUP(COUNT($NE22:NX22)+1,$G$4:$EH$8,NY$14,0)*$D22,IF($C22=NY$17,$G$8*$D22,""))</f>
        <v>0</v>
      </c>
      <c r="NZ22" s="34">
        <f>IF(NY22&lt;&gt;"",HLOOKUP(COUNT($NE22:NY22)+1,$G$4:$EH$8,NZ$14,0)*$D22,IF($C22=NZ$17,$G$8*$D22,""))</f>
        <v>0</v>
      </c>
      <c r="OA22" s="34">
        <f>IF(NZ22&lt;&gt;"",HLOOKUP(COUNT($NE22:NZ22)+1,$G$4:$EH$8,OA$14,0)*$D22,IF($C22=OA$17,$G$8*$D22,""))</f>
        <v>0</v>
      </c>
      <c r="OB22" s="34">
        <f>IF(OA22&lt;&gt;"",HLOOKUP(COUNT($NE22:OA22)+1,$G$4:$EH$8,OB$14,0)*$D22,IF($C22=OB$17,$G$8*$D22,""))</f>
        <v>0</v>
      </c>
      <c r="OC22" s="34">
        <f>IF(OB22&lt;&gt;"",HLOOKUP(COUNT($NE22:OB22)+1,$G$4:$EH$8,OC$14,0)*$D22,IF($C22=OC$17,$G$8*$D22,""))</f>
        <v>0</v>
      </c>
      <c r="OD22" s="34">
        <f>IF(OC22&lt;&gt;"",HLOOKUP(COUNT($NE22:OC22)+1,$G$4:$EH$8,OD$14,0)*$D22,IF($C22=OD$17,$G$8*$D22,""))</f>
        <v>0</v>
      </c>
      <c r="OE22" s="34">
        <f>IF(OD22&lt;&gt;"",HLOOKUP(COUNT($NE22:OD22)+1,$G$4:$EH$8,OE$14,0)*$D22,IF($C22=OE$17,$G$8*$D22,""))</f>
        <v>0</v>
      </c>
      <c r="OF22" s="34">
        <f>IF(OE22&lt;&gt;"",HLOOKUP(COUNT($NE22:OE22)+1,$G$4:$EH$8,OF$14,0)*$D22,IF($C22=OF$17,$G$8*$D22,""))</f>
        <v>0</v>
      </c>
      <c r="OG22" s="34">
        <f>IF(OF22&lt;&gt;"",HLOOKUP(COUNT($NE22:OF22)+1,$G$4:$EH$8,OG$14,0)*$D22,IF($C22=OG$17,$G$8*$D22,""))</f>
        <v>0</v>
      </c>
      <c r="OH22" s="34">
        <f>IF(OG22&lt;&gt;"",HLOOKUP(COUNT($NE22:OG22)+1,$G$4:$EH$8,OH$14,0)*$D22,IF($C22=OH$17,$G$8*$D22,""))</f>
        <v>0</v>
      </c>
      <c r="OI22" s="34">
        <f>IF(OH22&lt;&gt;"",HLOOKUP(COUNT($NE22:OH22)+1,$G$4:$EH$8,OI$14,0)*$D22,IF($C22=OI$17,$G$8*$D22,""))</f>
        <v>0</v>
      </c>
      <c r="OJ22" s="34">
        <f>IF(OI22&lt;&gt;"",HLOOKUP(COUNT($NE22:OI22)+1,$G$4:$EH$8,OJ$14,0)*$D22,IF($C22=OJ$17,$G$8*$D22,""))</f>
        <v>0</v>
      </c>
      <c r="OK22" s="34">
        <f>IF(OJ22&lt;&gt;"",HLOOKUP(COUNT($NE22:OJ22)+1,$G$4:$EH$8,OK$14,0)*$D22,IF($C22=OK$17,$G$8*$D22,""))</f>
        <v>0</v>
      </c>
      <c r="OL22" s="34">
        <f>IF(OK22&lt;&gt;"",HLOOKUP(COUNT($NE22:OK22)+1,$G$4:$EH$8,OL$14,0)*$D22,IF($C22=OL$17,$G$8*$D22,""))</f>
        <v>0</v>
      </c>
      <c r="OM22" s="34">
        <f>IF(OL22&lt;&gt;"",HLOOKUP(COUNT($NE22:OL22)+1,$G$4:$EH$8,OM$14,0)*$D22,IF($C22=OM$17,$G$8*$D22,""))</f>
        <v>0</v>
      </c>
      <c r="ON22" s="34">
        <f>IF(OM22&lt;&gt;"",HLOOKUP(COUNT($NE22:OM22)+1,$G$4:$EH$8,ON$14,0)*$D22,IF($C22=ON$17,$G$8*$D22,""))</f>
        <v>0</v>
      </c>
      <c r="OO22" s="34">
        <f>IF(ON22&lt;&gt;"",HLOOKUP(COUNT($NE22:ON22)+1,$G$4:$EH$8,OO$14,0)*$D22,IF($C22=OO$17,$G$8*$D22,""))</f>
        <v>0</v>
      </c>
      <c r="OP22" s="34">
        <f>IF(OO22&lt;&gt;"",HLOOKUP(COUNT($NE22:OO22)+1,$G$4:$EH$8,OP$14,0)*$D22,IF($C22=OP$17,$G$8*$D22,""))</f>
        <v>0</v>
      </c>
      <c r="OQ22" s="34">
        <f>IF(OP22&lt;&gt;"",HLOOKUP(COUNT($NE22:OP22)+1,$G$4:$EH$8,OQ$14,0)*$D22,IF($C22=OQ$17,$G$8*$D22,""))</f>
        <v>0</v>
      </c>
      <c r="OR22" s="34">
        <f>IF(OQ22&lt;&gt;"",HLOOKUP(COUNT($NE22:OQ22)+1,$G$4:$EH$8,OR$14,0)*$D22,IF($C22=OR$17,$G$8*$D22,""))</f>
        <v>0</v>
      </c>
      <c r="OS22" s="34">
        <f>IF(OR22&lt;&gt;"",HLOOKUP(COUNT($NE22:OR22)+1,$G$4:$EH$8,OS$14,0)*$D22,IF($C22=OS$17,$G$8*$D22,""))</f>
        <v>0</v>
      </c>
      <c r="OT22" s="34">
        <f>IF(OS22&lt;&gt;"",HLOOKUP(COUNT($NE22:OS22)+1,$G$4:$EH$8,OT$14,0)*$D22,IF($C22=OT$17,$G$8*$D22,""))</f>
        <v>0</v>
      </c>
      <c r="OU22" s="34">
        <f>IF(OT22&lt;&gt;"",HLOOKUP(COUNT($NE22:OT22)+1,$G$4:$EH$8,OU$14,0)*$D22,IF($C22=OU$17,$G$8*$D22,""))</f>
        <v>0</v>
      </c>
      <c r="OV22" s="34">
        <f>IF(OU22&lt;&gt;"",HLOOKUP(COUNT($NE22:OU22)+1,$G$4:$EH$8,OV$14,0)*$D22,IF($C22=OV$17,$G$8*$D22,""))</f>
        <v>0</v>
      </c>
      <c r="OW22" s="34">
        <f>IF(OV22&lt;&gt;"",HLOOKUP(COUNT($NE22:OV22)+1,$G$4:$EH$8,OW$14,0)*$D22,IF($C22=OW$17,$G$8*$D22,""))</f>
        <v>0</v>
      </c>
      <c r="OX22" s="34">
        <f>IF(OW22&lt;&gt;"",HLOOKUP(COUNT($NE22:OW22)+1,$G$4:$EH$8,OX$14,0)*$D22,IF($C22=OX$17,$G$8*$D22,""))</f>
        <v>0</v>
      </c>
      <c r="OY22" s="34">
        <f>IF(OX22&lt;&gt;"",HLOOKUP(COUNT($NE22:OX22)+1,$G$4:$EH$8,OY$14,0)*$D22,IF($C22=OY$17,$G$8*$D22,""))</f>
        <v>0</v>
      </c>
      <c r="OZ22" s="34">
        <f>IF(OY22&lt;&gt;"",HLOOKUP(COUNT($NE22:OY22)+1,$G$4:$EH$8,OZ$14,0)*$D22,IF($C22=OZ$17,$G$8*$D22,""))</f>
        <v>0</v>
      </c>
      <c r="PA22" s="34">
        <f>IF(OZ22&lt;&gt;"",HLOOKUP(COUNT($NE22:OZ22)+1,$G$4:$EH$8,PA$14,0)*$D22,IF($C22=PA$17,$G$8*$D22,""))</f>
        <v>0</v>
      </c>
      <c r="PB22" s="34">
        <f>IF(PA22&lt;&gt;"",HLOOKUP(COUNT($NE22:PA22)+1,$G$4:$EH$8,PB$14,0)*$D22,IF($C22=PB$17,$G$8*$D22,""))</f>
        <v>0</v>
      </c>
      <c r="PC22" s="34">
        <f>IF(PB22&lt;&gt;"",HLOOKUP(COUNT($NE22:PB22)+1,$G$4:$EH$8,PC$14,0)*$D22,IF($C22=PC$17,$G$8*$D22,""))</f>
        <v>0</v>
      </c>
      <c r="PD22" s="34">
        <f>IF(PC22&lt;&gt;"",HLOOKUP(COUNT($NE22:PC22)+1,$G$4:$EH$8,PD$14,0)*$D22,IF($C22=PD$17,$G$8*$D22,""))</f>
        <v>0</v>
      </c>
      <c r="PE22" s="34">
        <f>IF(PD22&lt;&gt;"",HLOOKUP(COUNT($NE22:PD22)+1,$G$4:$EH$8,PE$14,0)*$D22,IF($C22=PE$17,$G$8*$D22,""))</f>
        <v>0</v>
      </c>
      <c r="PF22" s="34">
        <f>IF(PE22&lt;&gt;"",HLOOKUP(COUNT($NE22:PE22)+1,$G$4:$EH$8,PF$14,0)*$D22,IF($C22=PF$17,$G$8*$D22,""))</f>
        <v>0</v>
      </c>
      <c r="PG22" s="34">
        <f>IF(PF22&lt;&gt;"",HLOOKUP(COUNT($NE22:PF22)+1,$G$4:$EH$8,PG$14,0)*$D22,IF($C22=PG$17,$G$8*$D22,""))</f>
        <v>0</v>
      </c>
      <c r="PH22" s="34">
        <f>IF(PG22&lt;&gt;"",HLOOKUP(COUNT($NE22:PG22)+1,$G$4:$EH$8,PH$14,0)*$D22,IF($C22=PH$17,$G$8*$D22,""))</f>
        <v>0</v>
      </c>
      <c r="PI22" s="34">
        <f>IF(PH22&lt;&gt;"",HLOOKUP(COUNT($NE22:PH22)+1,$G$4:$EH$8,PI$14,0)*$D22,IF($C22=PI$17,$G$8*$D22,""))</f>
        <v>0</v>
      </c>
      <c r="PJ22" s="34">
        <f>IF(PI22&lt;&gt;"",HLOOKUP(COUNT($NE22:PI22)+1,$G$4:$EH$8,PJ$14,0)*$D22,IF($C22=PJ$17,$G$8*$D22,""))</f>
        <v>0</v>
      </c>
      <c r="PK22" s="34">
        <f>IF(PJ22&lt;&gt;"",HLOOKUP(COUNT($NE22:PJ22)+1,$G$4:$EH$8,PK$14,0)*$D22,IF($C22=PK$17,$G$8*$D22,""))</f>
        <v>0</v>
      </c>
      <c r="PL22" s="34">
        <f>IF(PK22&lt;&gt;"",HLOOKUP(COUNT($NE22:PK22)+1,$G$4:$EH$8,PL$14,0)*$D22,IF($C22=PL$17,$G$8*$D22,""))</f>
        <v>0</v>
      </c>
      <c r="PM22" s="34">
        <f>IF(PL22&lt;&gt;"",HLOOKUP(COUNT($NE22:PL22)+1,$G$4:$EH$8,PM$14,0)*$D22,IF($C22=PM$17,$G$8*$D22,""))</f>
        <v>0</v>
      </c>
      <c r="PN22" s="34">
        <f>IF(PM22&lt;&gt;"",HLOOKUP(COUNT($NE22:PM22)+1,$G$4:$EH$8,PN$14,0)*$D22,IF($C22=PN$17,$G$8*$D22,""))</f>
        <v>0</v>
      </c>
      <c r="PO22" s="34">
        <f>IF(PN22&lt;&gt;"",HLOOKUP(COUNT($NE22:PN22)+1,$G$4:$EH$8,PO$14,0)*$D22,IF($C22=PO$17,$G$8*$D22,""))</f>
        <v>0</v>
      </c>
      <c r="PP22" s="34">
        <f>IF(PO22&lt;&gt;"",HLOOKUP(COUNT($NE22:PO22)+1,$G$4:$EH$8,PP$14,0)*$D22,IF($C22=PP$17,$G$8*$D22,""))</f>
        <v>0</v>
      </c>
      <c r="PQ22" s="34">
        <f>IF(PP22&lt;&gt;"",HLOOKUP(COUNT($NE22:PP22)+1,$G$4:$EH$8,PQ$14,0)*$D22,IF($C22=PQ$17,$G$8*$D22,""))</f>
        <v>0</v>
      </c>
      <c r="PR22" s="34">
        <f>IF(PQ22&lt;&gt;"",HLOOKUP(COUNT($NE22:PQ22)+1,$G$4:$EH$8,PR$14,0)*$D22,IF($C22=PR$17,$G$8*$D22,""))</f>
        <v>0</v>
      </c>
      <c r="PS22" s="34">
        <f>IF(PR22&lt;&gt;"",HLOOKUP(COUNT($NE22:PR22)+1,$G$4:$EH$8,PS$14,0)*$D22,IF($C22=PS$17,$G$8*$D22,""))</f>
        <v>0</v>
      </c>
      <c r="PT22" s="34">
        <f>IF(PS22&lt;&gt;"",HLOOKUP(COUNT($NE22:PS22)+1,$G$4:$EH$8,PT$14,0)*$D22,IF($C22=PT$17,$G$8*$D22,""))</f>
        <v>0</v>
      </c>
      <c r="PU22" s="34">
        <f>IF(PT22&lt;&gt;"",HLOOKUP(COUNT($NE22:PT22)+1,$G$4:$EH$8,PU$14,0)*$D22,IF($C22=PU$17,$G$8*$D22,""))</f>
        <v>0</v>
      </c>
      <c r="PV22" s="34">
        <f>IF(PU22&lt;&gt;"",HLOOKUP(COUNT($NE22:PU22)+1,$G$4:$EH$8,PV$14,0)*$D22,IF($C22=PV$17,$G$8*$D22,""))</f>
        <v>0</v>
      </c>
      <c r="PW22" s="34">
        <f>IF(PV22&lt;&gt;"",HLOOKUP(COUNT($NE22:PV22)+1,$G$4:$EH$8,PW$14,0)*$D22,IF($C22=PW$17,$G$8*$D22,""))</f>
        <v>0</v>
      </c>
      <c r="PX22" s="34">
        <f>IF(PW22&lt;&gt;"",HLOOKUP(COUNT($NE22:PW22)+1,$G$4:$EH$8,PX$14,0)*$D22,IF($C22=PX$17,$G$8*$D22,""))</f>
        <v>0</v>
      </c>
      <c r="PY22" s="34">
        <f>IF(PX22&lt;&gt;"",HLOOKUP(COUNT($NE22:PX22)+1,$G$4:$EH$8,PY$14,0)*$D22,IF($C22=PY$17,$G$8*$D22,""))</f>
        <v>0</v>
      </c>
      <c r="PZ22" s="34">
        <f>IF(PY22&lt;&gt;"",HLOOKUP(COUNT($NE22:PY22)+1,$G$4:$EH$8,PZ$14,0)*$D22,IF($C22=PZ$17,$G$8*$D22,""))</f>
        <v>0</v>
      </c>
      <c r="QA22" s="34">
        <f>IF(PZ22&lt;&gt;"",HLOOKUP(COUNT($NE22:PZ22)+1,$G$4:$EH$8,QA$14,0)*$D22,IF($C22=QA$17,$G$8*$D22,""))</f>
        <v>0</v>
      </c>
      <c r="QB22" s="34">
        <f>IF(QA22&lt;&gt;"",HLOOKUP(COUNT($NE22:QA22)+1,$G$4:$EH$8,QB$14,0)*$D22,IF($C22=QB$17,$G$8*$D22,""))</f>
        <v>0</v>
      </c>
      <c r="QC22" s="34">
        <f>IF(QB22&lt;&gt;"",HLOOKUP(COUNT($NE22:QB22)+1,$G$4:$EH$8,QC$14,0)*$D22,IF($C22=QC$17,$G$8*$D22,""))</f>
        <v>0</v>
      </c>
      <c r="QD22" s="34">
        <f>IF(QC22&lt;&gt;"",HLOOKUP(COUNT($NE22:QC22)+1,$G$4:$EH$8,QD$14,0)*$D22,IF($C22=QD$17,$G$8*$D22,""))</f>
        <v>0</v>
      </c>
      <c r="QE22" s="34">
        <f>IF(QD22&lt;&gt;"",HLOOKUP(COUNT($NE22:QD22)+1,$G$4:$EH$8,QE$14,0)*$D22,IF($C22=QE$17,$G$8*$D22,""))</f>
        <v>0</v>
      </c>
      <c r="QF22" s="34">
        <f>IF(QE22&lt;&gt;"",HLOOKUP(COUNT($NE22:QE22)+1,$G$4:$EH$8,QF$14,0)*$D22,IF($C22=QF$17,$G$8*$D22,""))</f>
        <v>0</v>
      </c>
      <c r="QG22" s="34">
        <f>IF(QF22&lt;&gt;"",HLOOKUP(COUNT($NE22:QF22)+1,$G$4:$EH$8,QG$14,0)*$D22,IF($C22=QG$17,$G$8*$D22,""))</f>
        <v>0</v>
      </c>
      <c r="QH22" s="34">
        <f>IF(QG22&lt;&gt;"",HLOOKUP(COUNT($NE22:QG22)+1,$G$4:$EH$8,QH$14,0)*$D22,IF($C22=QH$17,$G$8*$D22,""))</f>
        <v>0</v>
      </c>
      <c r="QI22" s="34">
        <f>IF(QH22&lt;&gt;"",HLOOKUP(COUNT($NE22:QH22)+1,$G$4:$EH$8,QI$14,0)*$D22,IF($C22=QI$17,$G$8*$D22,""))</f>
        <v>0</v>
      </c>
      <c r="QJ22" s="34">
        <f>IF(QI22&lt;&gt;"",HLOOKUP(COUNT($NE22:QI22)+1,$G$4:$EH$8,QJ$14,0)*$D22,IF($C22=QJ$17,$G$8*$D22,""))</f>
        <v>0</v>
      </c>
      <c r="QK22" s="34">
        <f>IF(QJ22&lt;&gt;"",HLOOKUP(COUNT($NE22:QJ22)+1,$G$4:$EH$8,QK$14,0)*$D22,IF($C22=QK$17,$G$8*$D22,""))</f>
        <v>0</v>
      </c>
      <c r="QL22" s="34">
        <f>IF(QK22&lt;&gt;"",HLOOKUP(COUNT($NE22:QK22)+1,$G$4:$EH$8,QL$14,0)*$D22,IF($C22=QL$17,$G$8*$D22,""))</f>
        <v>0</v>
      </c>
      <c r="QM22" s="34">
        <f>IF(QL22&lt;&gt;"",HLOOKUP(COUNT($NE22:QL22)+1,$G$4:$EH$8,QM$14,0)*$D22,IF($C22=QM$17,$G$8*$D22,""))</f>
        <v>0</v>
      </c>
      <c r="QN22" s="34">
        <f>IF(QM22&lt;&gt;"",HLOOKUP(COUNT($NE22:QM22)+1,$G$4:$EH$8,QN$14,0)*$D22,IF($C22=QN$17,$G$8*$D22,""))</f>
        <v>0</v>
      </c>
      <c r="QO22" s="34">
        <f>IF(QN22&lt;&gt;"",HLOOKUP(COUNT($NE22:QN22)+1,$G$4:$EH$8,QO$14,0)*$D22,IF($C22=QO$17,$G$8*$D22,""))</f>
        <v>0</v>
      </c>
      <c r="QP22" s="34">
        <f>IF(QO22&lt;&gt;"",HLOOKUP(COUNT($NE22:QO22)+1,$G$4:$EH$8,QP$14,0)*$D22,IF($C22=QP$17,$G$8*$D22,""))</f>
        <v>0</v>
      </c>
      <c r="QQ22" s="34">
        <f>IF(QP22&lt;&gt;"",HLOOKUP(COUNT($NE22:QP22)+1,$G$4:$EH$8,QQ$14,0)*$D22,IF($C22=QQ$17,$G$8*$D22,""))</f>
        <v>0</v>
      </c>
      <c r="QR22" s="34">
        <f>IF(QQ22&lt;&gt;"",HLOOKUP(COUNT($NE22:QQ22)+1,$G$4:$EH$8,QR$14,0)*$D22,IF($C22=QR$17,$G$8*$D22,""))</f>
        <v>0</v>
      </c>
      <c r="QS22" s="34">
        <f>IF(QR22&lt;&gt;"",HLOOKUP(COUNT($NE22:QR22)+1,$G$4:$EH$8,QS$14,0)*$D22,IF($C22=QS$17,$G$8*$D22,""))</f>
        <v>0</v>
      </c>
      <c r="QT22" s="34">
        <f>IF(QS22&lt;&gt;"",HLOOKUP(COUNT($NE22:QS22)+1,$G$4:$EH$8,QT$14,0)*$D22,IF($C22=QT$17,$G$8*$D22,""))</f>
        <v>0</v>
      </c>
      <c r="QU22" s="34">
        <f>IF(QT22&lt;&gt;"",HLOOKUP(COUNT($NE22:QT22)+1,$G$4:$EH$8,QU$14,0)*$D22,IF($C22=QU$17,$G$8*$D22,""))</f>
        <v>0</v>
      </c>
      <c r="QV22" s="34">
        <f>IF(QU22&lt;&gt;"",HLOOKUP(COUNT($NE22:QU22)+1,$G$4:$EH$8,QV$14,0)*$D22,IF($C22=QV$17,$G$8*$D22,""))</f>
        <v>0</v>
      </c>
      <c r="QW22" s="34">
        <f>IF(QV22&lt;&gt;"",HLOOKUP(COUNT($NE22:QV22)+1,$G$4:$EH$8,QW$14,0)*$D22,IF($C22=QW$17,$G$8*$D22,""))</f>
        <v>0</v>
      </c>
      <c r="QX22" s="34">
        <f>IF(QW22&lt;&gt;"",HLOOKUP(COUNT($NE22:QW22)+1,$G$4:$EH$8,QX$14,0)*$D22,IF($C22=QX$17,$G$8*$D22,""))</f>
        <v>0</v>
      </c>
      <c r="QY22" s="34">
        <f>IF(QX22&lt;&gt;"",HLOOKUP(COUNT($NE22:QX22)+1,$G$4:$EH$8,QY$14,0)*$D22,IF($C22=QY$17,$G$8*$D22,""))</f>
        <v>0</v>
      </c>
      <c r="QZ22" s="34">
        <f>IF(QY22&lt;&gt;"",HLOOKUP(COUNT($NE22:QY22)+1,$G$4:$EH$8,QZ$14,0)*$D22,IF($C22=QZ$17,$G$8*$D22,""))</f>
        <v>0</v>
      </c>
      <c r="RA22" s="34">
        <f>IF(QZ22&lt;&gt;"",HLOOKUP(COUNT($NE22:QZ22)+1,$G$4:$EH$8,RA$14,0)*$D22,IF($C22=RA$17,$G$8*$D22,""))</f>
        <v>0</v>
      </c>
      <c r="RB22" s="34">
        <f>IF(RA22&lt;&gt;"",HLOOKUP(COUNT($NE22:RA22)+1,$G$4:$EH$8,RB$14,0)*$D22,IF($C22=RB$17,$G$8*$D22,""))</f>
        <v>0</v>
      </c>
      <c r="RC22" s="34">
        <f>IF(RB22&lt;&gt;"",HLOOKUP(COUNT($NE22:RB22)+1,$G$4:$EH$8,RC$14,0)*$D22,IF($C22=RC$17,$G$8*$D22,""))</f>
        <v>0</v>
      </c>
      <c r="RD22" s="34">
        <f>IF(RC22&lt;&gt;"",HLOOKUP(COUNT($NE22:RC22)+1,$G$4:$EH$8,RD$14,0)*$D22,IF($C22=RD$17,$G$8*$D22,""))</f>
        <v>0</v>
      </c>
      <c r="RE22" s="34">
        <f>IF(RD22&lt;&gt;"",HLOOKUP(COUNT($NE22:RD22)+1,$G$4:$EH$8,RE$14,0)*$D22,IF($C22=RE$17,$G$8*$D22,""))</f>
        <v>0</v>
      </c>
      <c r="RF22" s="34">
        <f>IF(RE22&lt;&gt;"",HLOOKUP(COUNT($NE22:RE22)+1,$G$4:$EH$8,RF$14,0)*$D22,IF($C22=RF$17,$G$8*$D22,""))</f>
        <v>0</v>
      </c>
      <c r="RG22" s="34">
        <f>IF(RF22&lt;&gt;"",HLOOKUP(COUNT($NE22:RF22)+1,$G$4:$EH$8,RG$14,0)*$D22,IF($C22=RG$17,$G$8*$D22,""))</f>
        <v>0</v>
      </c>
      <c r="RH22" s="34">
        <f>IF(RG22&lt;&gt;"",HLOOKUP(COUNT($NE22:RG22)+1,$G$4:$EH$8,RH$14,0)*$D22,IF($C22=RH$17,$G$8*$D22,""))</f>
        <v>0</v>
      </c>
      <c r="RI22" s="34">
        <f>IF(RH22&lt;&gt;"",HLOOKUP(COUNT($NE22:RH22)+1,$G$4:$EH$8,RI$14,0)*$D22,IF($C22=RI$17,$G$8*$D22,""))</f>
        <v>0</v>
      </c>
      <c r="RJ22" s="34">
        <f>IF(RI22&lt;&gt;"",HLOOKUP(COUNT($NE22:RI22)+1,$G$4:$EH$8,RJ$14,0)*$D22,IF($C22=RJ$17,$G$8*$D22,""))</f>
        <v>0</v>
      </c>
      <c r="RK22" s="34">
        <f>IF(RJ22&lt;&gt;"",HLOOKUP(COUNT($NE22:RJ22)+1,$G$4:$EH$8,RK$14,0)*$D22,IF($C22=RK$17,$G$8*$D22,""))</f>
        <v>0</v>
      </c>
      <c r="RL22" s="34">
        <f>IF(RK22&lt;&gt;"",HLOOKUP(COUNT($NE22:RK22)+1,$G$4:$EH$8,RL$14,0)*$D22,IF($C22=RL$17,$G$8*$D22,""))</f>
        <v>0</v>
      </c>
      <c r="RM22" s="34">
        <f>IF(RL22&lt;&gt;"",HLOOKUP(COUNT($NE22:RL22)+1,$G$4:$EH$8,RM$14,0)*$D22,IF($C22=RM$17,$G$8*$D22,""))</f>
        <v>0</v>
      </c>
      <c r="RN22" s="34">
        <f>IF(RM22&lt;&gt;"",HLOOKUP(COUNT($NE22:RM22)+1,$G$4:$EH$8,RN$14,0)*$D22,IF($C22=RN$17,$G$8*$D22,""))</f>
        <v>0</v>
      </c>
      <c r="RO22" s="34">
        <f>IF(RN22&lt;&gt;"",HLOOKUP(COUNT($NE22:RN22)+1,$G$4:$EH$8,RO$14,0)*$D22,IF($C22=RO$17,$G$8*$D22,""))</f>
        <v>0</v>
      </c>
      <c r="RP22" s="34">
        <f>IF(RO22&lt;&gt;"",HLOOKUP(COUNT($NE22:RO22)+1,$G$4:$EH$8,RP$14,0)*$D22,IF($C22=RP$17,$G$8*$D22,""))</f>
        <v>0</v>
      </c>
      <c r="RQ22" s="34">
        <f>IF(RP22&lt;&gt;"",HLOOKUP(COUNT($NE22:RP22)+1,$G$4:$EH$8,RQ$14,0)*$D22,IF($C22=RQ$17,$G$8*$D22,""))</f>
        <v>0</v>
      </c>
      <c r="RR22" s="34">
        <f>IF(RQ22&lt;&gt;"",HLOOKUP(COUNT($NE22:RQ22)+1,$G$4:$EH$8,RR$14,0)*$D22,IF($C22=RR$17,$G$8*$D22,""))</f>
        <v>0</v>
      </c>
      <c r="RS22" s="34">
        <f>IF(RR22&lt;&gt;"",HLOOKUP(COUNT($NE22:RR22)+1,$G$4:$EH$8,RS$14,0)*$D22,IF($C22=RS$17,$G$8*$D22,""))</f>
        <v>0</v>
      </c>
      <c r="RT22" s="34">
        <f>IF(RS22&lt;&gt;"",HLOOKUP(COUNT($NE22:RS22)+1,$G$4:$EH$8,RT$14,0)*$D22,IF($C22=RT$17,$G$8*$D22,""))</f>
        <v>0</v>
      </c>
      <c r="RU22" s="34">
        <f>IF(RT22&lt;&gt;"",HLOOKUP(COUNT($NE22:RT22)+1,$G$4:$EH$8,RU$14,0)*$D22,IF($C22=RU$17,$G$8*$D22,""))</f>
        <v>0</v>
      </c>
      <c r="RW22" s="34" t="str">
        <f>IF(RV22&lt;&gt;"",HLOOKUP(COUNT($RV22:RV22)+1,$G$4:$EH$9,RW$14,0)*$D22,IF($C22=RW$17,$G$9*$D22,""))</f>
        <v/>
      </c>
      <c r="RX22" s="34" t="str">
        <f>IF(RW22&lt;&gt;"",HLOOKUP(COUNT($RV22:RW22)+1,$G$4:$EH$9,RX$14,0)*$D22,IF($C22=RX$17,$G$9*$D22,""))</f>
        <v/>
      </c>
      <c r="RY22" s="34" t="str">
        <f>IF(RX22&lt;&gt;"",HLOOKUP(COUNT($RV22:RX22)+1,$G$4:$EH$9,RY$14,0)*$D22,IF($C22=RY$17,$G$9*$D22,""))</f>
        <v/>
      </c>
      <c r="RZ22" s="34">
        <f>IF(RY22&lt;&gt;"",HLOOKUP(COUNT($RV22:RY22)+1,$G$4:$EH$9,RZ$14,0)*$D22,IF($C22=RZ$17,$G$9*$D22,""))</f>
        <v>2900</v>
      </c>
      <c r="SA22" s="34">
        <f>IF(RZ22&lt;&gt;"",HLOOKUP(COUNT($RV22:RZ22)+1,$G$4:$EH$9,SA$14,0)*$D22,IF($C22=SA$17,$G$9*$D22,""))</f>
        <v>0</v>
      </c>
      <c r="SB22" s="34">
        <f>IF(SA22&lt;&gt;"",HLOOKUP(COUNT($RV22:SA22)+1,$G$4:$EH$9,SB$14,0)*$D22,IF($C22=SB$17,$G$9*$D22,""))</f>
        <v>0</v>
      </c>
      <c r="SC22" s="34">
        <f>IF(SB22&lt;&gt;"",HLOOKUP(COUNT($RV22:SB22)+1,$G$4:$EH$9,SC$14,0)*$D22,IF($C22=SC$17,$G$9*$D22,""))</f>
        <v>0</v>
      </c>
      <c r="SD22" s="34">
        <f>IF(SC22&lt;&gt;"",HLOOKUP(COUNT($RV22:SC22)+1,$G$4:$EH$9,SD$14,0)*$D22,IF($C22=SD$17,$G$9*$D22,""))</f>
        <v>0</v>
      </c>
      <c r="SE22" s="34">
        <f>IF(SD22&lt;&gt;"",HLOOKUP(COUNT($RV22:SD22)+1,$G$4:$EH$9,SE$14,0)*$D22,IF($C22=SE$17,$G$9*$D22,""))</f>
        <v>0</v>
      </c>
      <c r="SF22" s="34">
        <f>IF(SE22&lt;&gt;"",HLOOKUP(COUNT($RV22:SE22)+1,$G$4:$EH$9,SF$14,0)*$D22,IF($C22=SF$17,$G$9*$D22,""))</f>
        <v>0</v>
      </c>
      <c r="SG22" s="34">
        <f>IF(SF22&lt;&gt;"",HLOOKUP(COUNT($RV22:SF22)+1,$G$4:$EH$9,SG$14,0)*$D22,IF($C22=SG$17,$G$9*$D22,""))</f>
        <v>0</v>
      </c>
      <c r="SH22" s="34">
        <f>IF(SG22&lt;&gt;"",HLOOKUP(COUNT($RV22:SG22)+1,$G$4:$EH$9,SH$14,0)*$D22,IF($C22=SH$17,$G$9*$D22,""))</f>
        <v>0</v>
      </c>
      <c r="SI22" s="34">
        <f>IF(SH22&lt;&gt;"",HLOOKUP(COUNT($RV22:SH22)+1,$G$4:$EH$9,SI$14,0)*$D22,IF($C22=SI$17,$G$9*$D22,""))</f>
        <v>0</v>
      </c>
      <c r="SJ22" s="34">
        <f>IF(SI22&lt;&gt;"",HLOOKUP(COUNT($RV22:SI22)+1,$G$4:$EH$9,SJ$14,0)*$D22,IF($C22=SJ$17,$G$9*$D22,""))</f>
        <v>0</v>
      </c>
      <c r="SK22" s="34">
        <f>IF(SJ22&lt;&gt;"",HLOOKUP(COUNT($RV22:SJ22)+1,$G$4:$EH$9,SK$14,0)*$D22,IF($C22=SK$17,$G$9*$D22,""))</f>
        <v>0</v>
      </c>
      <c r="SL22" s="34">
        <f>IF(SK22&lt;&gt;"",HLOOKUP(COUNT($RV22:SK22)+1,$G$4:$EH$9,SL$14,0)*$D22,IF($C22=SL$17,$G$9*$D22,""))</f>
        <v>0</v>
      </c>
      <c r="SM22" s="34">
        <f>IF(SL22&lt;&gt;"",HLOOKUP(COUNT($RV22:SL22)+1,$G$4:$EH$9,SM$14,0)*$D22,IF($C22=SM$17,$G$9*$D22,""))</f>
        <v>0</v>
      </c>
      <c r="SN22" s="34">
        <f>IF(SM22&lt;&gt;"",HLOOKUP(COUNT($RV22:SM22)+1,$G$4:$EH$9,SN$14,0)*$D22,IF($C22=SN$17,$G$9*$D22,""))</f>
        <v>0</v>
      </c>
      <c r="SO22" s="34">
        <f>IF(SN22&lt;&gt;"",HLOOKUP(COUNT($RV22:SN22)+1,$G$4:$EH$9,SO$14,0)*$D22,IF($C22=SO$17,$G$9*$D22,""))</f>
        <v>0</v>
      </c>
      <c r="SP22" s="34">
        <f>IF(SO22&lt;&gt;"",HLOOKUP(COUNT($RV22:SO22)+1,$G$4:$EH$9,SP$14,0)*$D22,IF($C22=SP$17,$G$9*$D22,""))</f>
        <v>0</v>
      </c>
      <c r="SQ22" s="34">
        <f>IF(SP22&lt;&gt;"",HLOOKUP(COUNT($RV22:SP22)+1,$G$4:$EH$9,SQ$14,0)*$D22,IF($C22=SQ$17,$G$9*$D22,""))</f>
        <v>0</v>
      </c>
      <c r="SR22" s="34">
        <f>IF(SQ22&lt;&gt;"",HLOOKUP(COUNT($RV22:SQ22)+1,$G$4:$EH$9,SR$14,0)*$D22,IF($C22=SR$17,$G$9*$D22,""))</f>
        <v>0</v>
      </c>
      <c r="SS22" s="34">
        <f>IF(SR22&lt;&gt;"",HLOOKUP(COUNT($RV22:SR22)+1,$G$4:$EH$9,SS$14,0)*$D22,IF($C22=SS$17,$G$9*$D22,""))</f>
        <v>0</v>
      </c>
      <c r="ST22" s="34">
        <f>IF(SS22&lt;&gt;"",HLOOKUP(COUNT($RV22:SS22)+1,$G$4:$EH$9,ST$14,0)*$D22,IF($C22=ST$17,$G$9*$D22,""))</f>
        <v>0</v>
      </c>
      <c r="SU22" s="34">
        <f>IF(ST22&lt;&gt;"",HLOOKUP(COUNT($RV22:ST22)+1,$G$4:$EH$9,SU$14,0)*$D22,IF($C22=SU$17,$G$9*$D22,""))</f>
        <v>0</v>
      </c>
      <c r="SV22" s="34">
        <f>IF(SU22&lt;&gt;"",HLOOKUP(COUNT($RV22:SU22)+1,$G$4:$EH$9,SV$14,0)*$D22,IF($C22=SV$17,$G$9*$D22,""))</f>
        <v>0</v>
      </c>
      <c r="SW22" s="34">
        <f>IF(SV22&lt;&gt;"",HLOOKUP(COUNT($RV22:SV22)+1,$G$4:$EH$9,SW$14,0)*$D22,IF($C22=SW$17,$G$9*$D22,""))</f>
        <v>0</v>
      </c>
      <c r="SX22" s="34">
        <f>IF(SW22&lt;&gt;"",HLOOKUP(COUNT($RV22:SW22)+1,$G$4:$EH$9,SX$14,0)*$D22,IF($C22=SX$17,$G$9*$D22,""))</f>
        <v>0</v>
      </c>
      <c r="SY22" s="34">
        <f>IF(SX22&lt;&gt;"",HLOOKUP(COUNT($RV22:SX22)+1,$G$4:$EH$9,SY$14,0)*$D22,IF($C22=SY$17,$G$9*$D22,""))</f>
        <v>0</v>
      </c>
      <c r="SZ22" s="34">
        <f>IF(SY22&lt;&gt;"",HLOOKUP(COUNT($RV22:SY22)+1,$G$4:$EH$9,SZ$14,0)*$D22,IF($C22=SZ$17,$G$9*$D22,""))</f>
        <v>0</v>
      </c>
      <c r="TA22" s="34">
        <f>IF(SZ22&lt;&gt;"",HLOOKUP(COUNT($RV22:SZ22)+1,$G$4:$EH$9,TA$14,0)*$D22,IF($C22=TA$17,$G$9*$D22,""))</f>
        <v>0</v>
      </c>
      <c r="TB22" s="34">
        <f>IF(TA22&lt;&gt;"",HLOOKUP(COUNT($RV22:TA22)+1,$G$4:$EH$9,TB$14,0)*$D22,IF($C22=TB$17,$G$9*$D22,""))</f>
        <v>0</v>
      </c>
      <c r="TC22" s="34">
        <f>IF(TB22&lt;&gt;"",HLOOKUP(COUNT($RV22:TB22)+1,$G$4:$EH$9,TC$14,0)*$D22,IF($C22=TC$17,$G$9*$D22,""))</f>
        <v>0</v>
      </c>
      <c r="TD22" s="34">
        <f>IF(TC22&lt;&gt;"",HLOOKUP(COUNT($RV22:TC22)+1,$G$4:$EH$9,TD$14,0)*$D22,IF($C22=TD$17,$G$9*$D22,""))</f>
        <v>0</v>
      </c>
      <c r="TE22" s="34">
        <f>IF(TD22&lt;&gt;"",HLOOKUP(COUNT($RV22:TD22)+1,$G$4:$EH$9,TE$14,0)*$D22,IF($C22=TE$17,$G$9*$D22,""))</f>
        <v>0</v>
      </c>
      <c r="TF22" s="34">
        <f>IF(TE22&lt;&gt;"",HLOOKUP(COUNT($RV22:TE22)+1,$G$4:$EH$9,TF$14,0)*$D22,IF($C22=TF$17,$G$9*$D22,""))</f>
        <v>0</v>
      </c>
      <c r="TG22" s="34">
        <f>IF(TF22&lt;&gt;"",HLOOKUP(COUNT($RV22:TF22)+1,$G$4:$EH$9,TG$14,0)*$D22,IF($C22=TG$17,$G$9*$D22,""))</f>
        <v>0</v>
      </c>
      <c r="TH22" s="34">
        <f>IF(TG22&lt;&gt;"",HLOOKUP(COUNT($RV22:TG22)+1,$G$4:$EH$9,TH$14,0)*$D22,IF($C22=TH$17,$G$9*$D22,""))</f>
        <v>0</v>
      </c>
      <c r="TI22" s="34">
        <f>IF(TH22&lt;&gt;"",HLOOKUP(COUNT($RV22:TH22)+1,$G$4:$EH$9,TI$14,0)*$D22,IF($C22=TI$17,$G$9*$D22,""))</f>
        <v>0</v>
      </c>
      <c r="TJ22" s="34">
        <f>IF(TI22&lt;&gt;"",HLOOKUP(COUNT($RV22:TI22)+1,$G$4:$EH$9,TJ$14,0)*$D22,IF($C22=TJ$17,$G$9*$D22,""))</f>
        <v>0</v>
      </c>
      <c r="TK22" s="34">
        <f>IF(TJ22&lt;&gt;"",HLOOKUP(COUNT($RV22:TJ22)+1,$G$4:$EH$9,TK$14,0)*$D22,IF($C22=TK$17,$G$9*$D22,""))</f>
        <v>0</v>
      </c>
      <c r="TL22" s="34">
        <f>IF(TK22&lt;&gt;"",HLOOKUP(COUNT($RV22:TK22)+1,$G$4:$EH$9,TL$14,0)*$D22,IF($C22=TL$17,$G$9*$D22,""))</f>
        <v>0</v>
      </c>
      <c r="TM22" s="34">
        <f>IF(TL22&lt;&gt;"",HLOOKUP(COUNT($RV22:TL22)+1,$G$4:$EH$9,TM$14,0)*$D22,IF($C22=TM$17,$G$9*$D22,""))</f>
        <v>0</v>
      </c>
      <c r="TN22" s="34">
        <f>IF(TM22&lt;&gt;"",HLOOKUP(COUNT($RV22:TM22)+1,$G$4:$EH$9,TN$14,0)*$D22,IF($C22=TN$17,$G$9*$D22,""))</f>
        <v>0</v>
      </c>
      <c r="TO22" s="34">
        <f>IF(TN22&lt;&gt;"",HLOOKUP(COUNT($RV22:TN22)+1,$G$4:$EH$9,TO$14,0)*$D22,IF($C22=TO$17,$G$9*$D22,""))</f>
        <v>0</v>
      </c>
      <c r="TP22" s="34">
        <f>IF(TO22&lt;&gt;"",HLOOKUP(COUNT($RV22:TO22)+1,$G$4:$EH$9,TP$14,0)*$D22,IF($C22=TP$17,$G$9*$D22,""))</f>
        <v>0</v>
      </c>
      <c r="TQ22" s="34">
        <f>IF(TP22&lt;&gt;"",HLOOKUP(COUNT($RV22:TP22)+1,$G$4:$EH$9,TQ$14,0)*$D22,IF($C22=TQ$17,$G$9*$D22,""))</f>
        <v>0</v>
      </c>
      <c r="TR22" s="34">
        <f>IF(TQ22&lt;&gt;"",HLOOKUP(COUNT($RV22:TQ22)+1,$G$4:$EH$9,TR$14,0)*$D22,IF($C22=TR$17,$G$9*$D22,""))</f>
        <v>0</v>
      </c>
      <c r="TS22" s="34">
        <f>IF(TR22&lt;&gt;"",HLOOKUP(COUNT($RV22:TR22)+1,$G$4:$EH$9,TS$14,0)*$D22,IF($C22=TS$17,$G$9*$D22,""))</f>
        <v>0</v>
      </c>
      <c r="TT22" s="34">
        <f>IF(TS22&lt;&gt;"",HLOOKUP(COUNT($RV22:TS22)+1,$G$4:$EH$9,TT$14,0)*$D22,IF($C22=TT$17,$G$9*$D22,""))</f>
        <v>0</v>
      </c>
      <c r="TU22" s="34">
        <f>IF(TT22&lt;&gt;"",HLOOKUP(COUNT($RV22:TT22)+1,$G$4:$EH$9,TU$14,0)*$D22,IF($C22=TU$17,$G$9*$D22,""))</f>
        <v>0</v>
      </c>
      <c r="TV22" s="34">
        <f>IF(TU22&lt;&gt;"",HLOOKUP(COUNT($RV22:TU22)+1,$G$4:$EH$9,TV$14,0)*$D22,IF($C22=TV$17,$G$9*$D22,""))</f>
        <v>0</v>
      </c>
      <c r="TW22" s="34">
        <f>IF(TV22&lt;&gt;"",HLOOKUP(COUNT($RV22:TV22)+1,$G$4:$EH$9,TW$14,0)*$D22,IF($C22=TW$17,$G$9*$D22,""))</f>
        <v>0</v>
      </c>
      <c r="TX22" s="34">
        <f>IF(TW22&lt;&gt;"",HLOOKUP(COUNT($RV22:TW22)+1,$G$4:$EH$9,TX$14,0)*$D22,IF($C22=TX$17,$G$9*$D22,""))</f>
        <v>0</v>
      </c>
      <c r="TY22" s="34">
        <f>IF(TX22&lt;&gt;"",HLOOKUP(COUNT($RV22:TX22)+1,$G$4:$EH$9,TY$14,0)*$D22,IF($C22=TY$17,$G$9*$D22,""))</f>
        <v>0</v>
      </c>
      <c r="TZ22" s="34">
        <f>IF(TY22&lt;&gt;"",HLOOKUP(COUNT($RV22:TY22)+1,$G$4:$EH$9,TZ$14,0)*$D22,IF($C22=TZ$17,$G$9*$D22,""))</f>
        <v>0</v>
      </c>
      <c r="UA22" s="34">
        <f>IF(TZ22&lt;&gt;"",HLOOKUP(COUNT($RV22:TZ22)+1,$G$4:$EH$9,UA$14,0)*$D22,IF($C22=UA$17,$G$9*$D22,""))</f>
        <v>0</v>
      </c>
      <c r="UB22" s="34">
        <f>IF(UA22&lt;&gt;"",HLOOKUP(COUNT($RV22:UA22)+1,$G$4:$EH$9,UB$14,0)*$D22,IF($C22=UB$17,$G$9*$D22,""))</f>
        <v>0</v>
      </c>
      <c r="UC22" s="34">
        <f>IF(UB22&lt;&gt;"",HLOOKUP(COUNT($RV22:UB22)+1,$G$4:$EH$9,UC$14,0)*$D22,IF($C22=UC$17,$G$9*$D22,""))</f>
        <v>0</v>
      </c>
      <c r="UD22" s="34">
        <f>IF(UC22&lt;&gt;"",HLOOKUP(COUNT($RV22:UC22)+1,$G$4:$EH$9,UD$14,0)*$D22,IF($C22=UD$17,$G$9*$D22,""))</f>
        <v>0</v>
      </c>
      <c r="UE22" s="34">
        <f>IF(UD22&lt;&gt;"",HLOOKUP(COUNT($RV22:UD22)+1,$G$4:$EH$9,UE$14,0)*$D22,IF($C22=UE$17,$G$9*$D22,""))</f>
        <v>0</v>
      </c>
      <c r="UF22" s="34">
        <f>IF(UE22&lt;&gt;"",HLOOKUP(COUNT($RV22:UE22)+1,$G$4:$EH$9,UF$14,0)*$D22,IF($C22=UF$17,$G$9*$D22,""))</f>
        <v>0</v>
      </c>
      <c r="UG22" s="34">
        <f>IF(UF22&lt;&gt;"",HLOOKUP(COUNT($RV22:UF22)+1,$G$4:$EH$9,UG$14,0)*$D22,IF($C22=UG$17,$G$9*$D22,""))</f>
        <v>0</v>
      </c>
      <c r="UH22" s="34">
        <f>IF(UG22&lt;&gt;"",HLOOKUP(COUNT($RV22:UG22)+1,$G$4:$EH$9,UH$14,0)*$D22,IF($C22=UH$17,$G$9*$D22,""))</f>
        <v>0</v>
      </c>
      <c r="UI22" s="34">
        <f>IF(UH22&lt;&gt;"",HLOOKUP(COUNT($RV22:UH22)+1,$G$4:$EH$9,UI$14,0)*$D22,IF($C22=UI$17,$G$9*$D22,""))</f>
        <v>0</v>
      </c>
      <c r="UJ22" s="34">
        <f>IF(UI22&lt;&gt;"",HLOOKUP(COUNT($RV22:UI22)+1,$G$4:$EH$9,UJ$14,0)*$D22,IF($C22=UJ$17,$G$9*$D22,""))</f>
        <v>0</v>
      </c>
      <c r="UK22" s="34">
        <f>IF(UJ22&lt;&gt;"",HLOOKUP(COUNT($RV22:UJ22)+1,$G$4:$EH$9,UK$14,0)*$D22,IF($C22=UK$17,$G$9*$D22,""))</f>
        <v>0</v>
      </c>
      <c r="UL22" s="34">
        <f>IF(UK22&lt;&gt;"",HLOOKUP(COUNT($RV22:UK22)+1,$G$4:$EH$9,UL$14,0)*$D22,IF($C22=UL$17,$G$9*$D22,""))</f>
        <v>0</v>
      </c>
      <c r="UM22" s="34">
        <f>IF(UL22&lt;&gt;"",HLOOKUP(COUNT($RV22:UL22)+1,$G$4:$EH$9,UM$14,0)*$D22,IF($C22=UM$17,$G$9*$D22,""))</f>
        <v>0</v>
      </c>
      <c r="UN22" s="34">
        <f>IF(UM22&lt;&gt;"",HLOOKUP(COUNT($RV22:UM22)+1,$G$4:$EH$9,UN$14,0)*$D22,IF($C22=UN$17,$G$9*$D22,""))</f>
        <v>0</v>
      </c>
      <c r="UO22" s="34">
        <f>IF(UN22&lt;&gt;"",HLOOKUP(COUNT($RV22:UN22)+1,$G$4:$EH$9,UO$14,0)*$D22,IF($C22=UO$17,$G$9*$D22,""))</f>
        <v>0</v>
      </c>
      <c r="UP22" s="34">
        <f>IF(UO22&lt;&gt;"",HLOOKUP(COUNT($RV22:UO22)+1,$G$4:$EH$9,UP$14,0)*$D22,IF($C22=UP$17,$G$9*$D22,""))</f>
        <v>0</v>
      </c>
      <c r="UQ22" s="34">
        <f>IF(UP22&lt;&gt;"",HLOOKUP(COUNT($RV22:UP22)+1,$G$4:$EH$9,UQ$14,0)*$D22,IF($C22=UQ$17,$G$9*$D22,""))</f>
        <v>0</v>
      </c>
      <c r="UR22" s="34">
        <f>IF(UQ22&lt;&gt;"",HLOOKUP(COUNT($RV22:UQ22)+1,$G$4:$EH$9,UR$14,0)*$D22,IF($C22=UR$17,$G$9*$D22,""))</f>
        <v>0</v>
      </c>
      <c r="US22" s="34">
        <f>IF(UR22&lt;&gt;"",HLOOKUP(COUNT($RV22:UR22)+1,$G$4:$EH$9,US$14,0)*$D22,IF($C22=US$17,$G$9*$D22,""))</f>
        <v>0</v>
      </c>
      <c r="UT22" s="34">
        <f>IF(US22&lt;&gt;"",HLOOKUP(COUNT($RV22:US22)+1,$G$4:$EH$9,UT$14,0)*$D22,IF($C22=UT$17,$G$9*$D22,""))</f>
        <v>0</v>
      </c>
      <c r="UU22" s="34">
        <f>IF(UT22&lt;&gt;"",HLOOKUP(COUNT($RV22:UT22)+1,$G$4:$EH$9,UU$14,0)*$D22,IF($C22=UU$17,$G$9*$D22,""))</f>
        <v>0</v>
      </c>
      <c r="UV22" s="34">
        <f>IF(UU22&lt;&gt;"",HLOOKUP(COUNT($RV22:UU22)+1,$G$4:$EH$9,UV$14,0)*$D22,IF($C22=UV$17,$G$9*$D22,""))</f>
        <v>0</v>
      </c>
      <c r="UW22" s="34">
        <f>IF(UV22&lt;&gt;"",HLOOKUP(COUNT($RV22:UV22)+1,$G$4:$EH$9,UW$14,0)*$D22,IF($C22=UW$17,$G$9*$D22,""))</f>
        <v>0</v>
      </c>
      <c r="UX22" s="34">
        <f>IF(UW22&lt;&gt;"",HLOOKUP(COUNT($RV22:UW22)+1,$G$4:$EH$9,UX$14,0)*$D22,IF($C22=UX$17,$G$9*$D22,""))</f>
        <v>0</v>
      </c>
      <c r="UY22" s="34">
        <f>IF(UX22&lt;&gt;"",HLOOKUP(COUNT($RV22:UX22)+1,$G$4:$EH$9,UY$14,0)*$D22,IF($C22=UY$17,$G$9*$D22,""))</f>
        <v>0</v>
      </c>
      <c r="UZ22" s="34">
        <f>IF(UY22&lt;&gt;"",HLOOKUP(COUNT($RV22:UY22)+1,$G$4:$EH$9,UZ$14,0)*$D22,IF($C22=UZ$17,$G$9*$D22,""))</f>
        <v>0</v>
      </c>
      <c r="VA22" s="34">
        <f>IF(UZ22&lt;&gt;"",HLOOKUP(COUNT($RV22:UZ22)+1,$G$4:$EH$9,VA$14,0)*$D22,IF($C22=VA$17,$G$9*$D22,""))</f>
        <v>0</v>
      </c>
      <c r="VB22" s="34">
        <f>IF(VA22&lt;&gt;"",HLOOKUP(COUNT($RV22:VA22)+1,$G$4:$EH$9,VB$14,0)*$D22,IF($C22=VB$17,$G$9*$D22,""))</f>
        <v>0</v>
      </c>
      <c r="VC22" s="34">
        <f>IF(VB22&lt;&gt;"",HLOOKUP(COUNT($RV22:VB22)+1,$G$4:$EH$9,VC$14,0)*$D22,IF($C22=VC$17,$G$9*$D22,""))</f>
        <v>0</v>
      </c>
      <c r="VD22" s="34">
        <f>IF(VC22&lt;&gt;"",HLOOKUP(COUNT($RV22:VC22)+1,$G$4:$EH$9,VD$14,0)*$D22,IF($C22=VD$17,$G$9*$D22,""))</f>
        <v>0</v>
      </c>
      <c r="VE22" s="34">
        <f>IF(VD22&lt;&gt;"",HLOOKUP(COUNT($RV22:VD22)+1,$G$4:$EH$9,VE$14,0)*$D22,IF($C22=VE$17,$G$9*$D22,""))</f>
        <v>0</v>
      </c>
      <c r="VF22" s="34">
        <f>IF(VE22&lt;&gt;"",HLOOKUP(COUNT($RV22:VE22)+1,$G$4:$EH$9,VF$14,0)*$D22,IF($C22=VF$17,$G$9*$D22,""))</f>
        <v>0</v>
      </c>
      <c r="VG22" s="34">
        <f>IF(VF22&lt;&gt;"",HLOOKUP(COUNT($RV22:VF22)+1,$G$4:$EH$9,VG$14,0)*$D22,IF($C22=VG$17,$G$9*$D22,""))</f>
        <v>0</v>
      </c>
      <c r="VH22" s="34">
        <f>IF(VG22&lt;&gt;"",HLOOKUP(COUNT($RV22:VG22)+1,$G$4:$EH$9,VH$14,0)*$D22,IF($C22=VH$17,$G$9*$D22,""))</f>
        <v>0</v>
      </c>
      <c r="VI22" s="34">
        <f>IF(VH22&lt;&gt;"",HLOOKUP(COUNT($RV22:VH22)+1,$G$4:$EH$9,VI$14,0)*$D22,IF($C22=VI$17,$G$9*$D22,""))</f>
        <v>0</v>
      </c>
      <c r="VJ22" s="34">
        <f>IF(VI22&lt;&gt;"",HLOOKUP(COUNT($RV22:VI22)+1,$G$4:$EH$9,VJ$14,0)*$D22,IF($C22=VJ$17,$G$9*$D22,""))</f>
        <v>0</v>
      </c>
      <c r="VK22" s="34">
        <f>IF(VJ22&lt;&gt;"",HLOOKUP(COUNT($RV22:VJ22)+1,$G$4:$EH$9,VK$14,0)*$D22,IF($C22=VK$17,$G$9*$D22,""))</f>
        <v>0</v>
      </c>
      <c r="VL22" s="34">
        <f>IF(VK22&lt;&gt;"",HLOOKUP(COUNT($RV22:VK22)+1,$G$4:$EH$9,VL$14,0)*$D22,IF($C22=VL$17,$G$9*$D22,""))</f>
        <v>0</v>
      </c>
      <c r="VM22" s="34">
        <f>IF(VL22&lt;&gt;"",HLOOKUP(COUNT($RV22:VL22)+1,$G$4:$EH$9,VM$14,0)*$D22,IF($C22=VM$17,$G$9*$D22,""))</f>
        <v>0</v>
      </c>
      <c r="VN22" s="34">
        <f>IF(VM22&lt;&gt;"",HLOOKUP(COUNT($RV22:VM22)+1,$G$4:$EH$9,VN$14,0)*$D22,IF($C22=VN$17,$G$9*$D22,""))</f>
        <v>0</v>
      </c>
      <c r="VO22" s="34">
        <f>IF(VN22&lt;&gt;"",HLOOKUP(COUNT($RV22:VN22)+1,$G$4:$EH$9,VO$14,0)*$D22,IF($C22=VO$17,$G$9*$D22,""))</f>
        <v>0</v>
      </c>
      <c r="VP22" s="34">
        <f>IF(VO22&lt;&gt;"",HLOOKUP(COUNT($RV22:VO22)+1,$G$4:$EH$9,VP$14,0)*$D22,IF($C22=VP$17,$G$9*$D22,""))</f>
        <v>0</v>
      </c>
      <c r="VQ22" s="34">
        <f>IF(VP22&lt;&gt;"",HLOOKUP(COUNT($RV22:VP22)+1,$G$4:$EH$9,VQ$14,0)*$D22,IF($C22=VQ$17,$G$9*$D22,""))</f>
        <v>0</v>
      </c>
      <c r="VR22" s="34">
        <f>IF(VQ22&lt;&gt;"",HLOOKUP(COUNT($RV22:VQ22)+1,$G$4:$EH$9,VR$14,0)*$D22,IF($C22=VR$17,$G$9*$D22,""))</f>
        <v>0</v>
      </c>
      <c r="VS22" s="34">
        <f>IF(VR22&lt;&gt;"",HLOOKUP(COUNT($RV22:VR22)+1,$G$4:$EH$9,VS$14,0)*$D22,IF($C22=VS$17,$G$9*$D22,""))</f>
        <v>0</v>
      </c>
      <c r="VT22" s="34">
        <f>IF(VS22&lt;&gt;"",HLOOKUP(COUNT($RV22:VS22)+1,$G$4:$EH$9,VT$14,0)*$D22,IF($C22=VT$17,$G$9*$D22,""))</f>
        <v>0</v>
      </c>
      <c r="VU22" s="34">
        <f>IF(VT22&lt;&gt;"",HLOOKUP(COUNT($RV22:VT22)+1,$G$4:$EH$9,VU$14,0)*$D22,IF($C22=VU$17,$G$9*$D22,""))</f>
        <v>0</v>
      </c>
      <c r="VV22" s="34">
        <f>IF(VU22&lt;&gt;"",HLOOKUP(COUNT($RV22:VU22)+1,$G$4:$EH$9,VV$14,0)*$D22,IF($C22=VV$17,$G$9*$D22,""))</f>
        <v>0</v>
      </c>
      <c r="VW22" s="34">
        <f>IF(VV22&lt;&gt;"",HLOOKUP(COUNT($RV22:VV22)+1,$G$4:$EH$9,VW$14,0)*$D22,IF($C22=VW$17,$G$9*$D22,""))</f>
        <v>0</v>
      </c>
      <c r="VX22" s="34">
        <f>IF(VW22&lt;&gt;"",HLOOKUP(COUNT($RV22:VW22)+1,$G$4:$EH$9,VX$14,0)*$D22,IF($C22=VX$17,$G$9*$D22,""))</f>
        <v>0</v>
      </c>
      <c r="VY22" s="34">
        <f>IF(VX22&lt;&gt;"",HLOOKUP(COUNT($RV22:VX22)+1,$G$4:$EH$9,VY$14,0)*$D22,IF($C22=VY$17,$G$9*$D22,""))</f>
        <v>0</v>
      </c>
      <c r="VZ22" s="34">
        <f>IF(VY22&lt;&gt;"",HLOOKUP(COUNT($RV22:VY22)+1,$G$4:$EH$9,VZ$14,0)*$D22,IF($C22=VZ$17,$G$9*$D22,""))</f>
        <v>0</v>
      </c>
      <c r="WA22" s="34">
        <f>IF(VZ22&lt;&gt;"",HLOOKUP(COUNT($RV22:VZ22)+1,$G$4:$EH$9,WA$14,0)*$D22,IF($C22=WA$17,$G$9*$D22,""))</f>
        <v>0</v>
      </c>
      <c r="WB22" s="34">
        <f>IF(WA22&lt;&gt;"",HLOOKUP(COUNT($RV22:WA22)+1,$G$4:$EH$9,WB$14,0)*$D22,IF($C22=WB$17,$G$9*$D22,""))</f>
        <v>0</v>
      </c>
      <c r="WC22" s="34">
        <f>IF(WB22&lt;&gt;"",HLOOKUP(COUNT($RV22:WB22)+1,$G$4:$EH$9,WC$14,0)*$D22,IF($C22=WC$17,$G$9*$D22,""))</f>
        <v>0</v>
      </c>
      <c r="WD22" s="34">
        <f>IF(WC22&lt;&gt;"",HLOOKUP(COUNT($RV22:WC22)+1,$G$4:$EH$9,WD$14,0)*$D22,IF($C22=WD$17,$G$9*$D22,""))</f>
        <v>0</v>
      </c>
      <c r="WE22" s="34">
        <f>IF(WD22&lt;&gt;"",HLOOKUP(COUNT($RV22:WD22)+1,$G$4:$EH$9,WE$14,0)*$D22,IF($C22=WE$17,$G$9*$D22,""))</f>
        <v>0</v>
      </c>
      <c r="WF22" s="34">
        <f>IF(WE22&lt;&gt;"",HLOOKUP(COUNT($RV22:WE22)+1,$G$4:$EH$9,WF$14,0)*$D22,IF($C22=WF$17,$G$9*$D22,""))</f>
        <v>0</v>
      </c>
      <c r="WG22" s="34">
        <f>IF(WF22&lt;&gt;"",HLOOKUP(COUNT($RV22:WF22)+1,$G$4:$EH$9,WG$14,0)*$D22,IF($C22=WG$17,$G$9*$D22,""))</f>
        <v>0</v>
      </c>
      <c r="WH22" s="34">
        <f>IF(WG22&lt;&gt;"",HLOOKUP(COUNT($RV22:WG22)+1,$G$4:$EH$9,WH$14,0)*$D22,IF($C22=WH$17,$G$9*$D22,""))</f>
        <v>0</v>
      </c>
      <c r="WI22" s="34">
        <f>IF(WH22&lt;&gt;"",HLOOKUP(COUNT($RV22:WH22)+1,$G$4:$EH$9,WI$14,0)*$D22,IF($C22=WI$17,$G$9*$D22,""))</f>
        <v>0</v>
      </c>
      <c r="WJ22" s="34">
        <f>IF(WI22&lt;&gt;"",HLOOKUP(COUNT($RV22:WI22)+1,$G$4:$EH$9,WJ$14,0)*$D22,IF($C22=WJ$17,$G$9*$D22,""))</f>
        <v>0</v>
      </c>
      <c r="WK22" s="34">
        <f>IF(WJ22&lt;&gt;"",HLOOKUP(COUNT($RV22:WJ22)+1,$G$4:$EH$9,WK$14,0)*$D22,IF($C22=WK$17,$G$9*$D22,""))</f>
        <v>0</v>
      </c>
      <c r="WL22" s="34">
        <f>IF(WK22&lt;&gt;"",HLOOKUP(COUNT($RV22:WK22)+1,$G$4:$EH$9,WL$14,0)*$D22,IF($C22=WL$17,$G$9*$D22,""))</f>
        <v>0</v>
      </c>
    </row>
    <row r="23" spans="1:610" ht="15" x14ac:dyDescent="0.2">
      <c r="A23" s="25">
        <f t="shared" si="907"/>
        <v>5</v>
      </c>
      <c r="B23" s="25" t="s">
        <v>77</v>
      </c>
      <c r="C23" s="62">
        <f t="shared" si="908"/>
        <v>5</v>
      </c>
      <c r="D23" s="30">
        <f>VLOOKUP(B23,Premissas!$R$8:$AD$18,(Histograma!A23+1),0)</f>
        <v>1</v>
      </c>
      <c r="G23" s="34" t="str">
        <f>IF(F23&lt;&gt;"",HLOOKUP(COUNT($F23:F23)+1,$G$4:$EH$8,G$14,0)*$D23,IF($C23=G$17,$G$5*$D23,""))</f>
        <v/>
      </c>
      <c r="H23" s="34" t="str">
        <f>IF(G23&lt;&gt;"",HLOOKUP(COUNT($F23:G23)+1,$G$4:$EH$8,H$14,0)*$D23,IF($C23=H$17,$G$5*$D23,""))</f>
        <v/>
      </c>
      <c r="I23" s="34" t="str">
        <f>IF(H23&lt;&gt;"",HLOOKUP(COUNT($F23:H23)+1,$G$4:$EH$8,I$14,0)*$D23,IF($C23=I$17,$G$5*$D23,""))</f>
        <v/>
      </c>
      <c r="J23" s="34" t="str">
        <f>IF(I23&lt;&gt;"",HLOOKUP(COUNT($F23:I23)+1,$G$4:$EH$8,J$14,0)*$D23,IF($C23=J$17,$G$5*$D23,""))</f>
        <v/>
      </c>
      <c r="K23" s="34">
        <f>IF(J23&lt;&gt;"",HLOOKUP(COUNT($F23:J23)+1,$G$4:$EH$8,K$14,0)*$D23,IF($C23=K$17,$G$5*$D23,""))</f>
        <v>0</v>
      </c>
      <c r="L23" s="34">
        <f>IF(K23&lt;&gt;"",HLOOKUP(COUNT($F23:K23)+1,$G$4:$EH$8,L$14,0)*$D23,IF($C23=L$17,$G$5*$D23,""))</f>
        <v>0</v>
      </c>
      <c r="M23" s="34" t="e">
        <f>IF(L23&lt;&gt;"",HLOOKUP(COUNT($F23:L23)+1,$G$4:$EH$8,M$14,0)*$D23,IF($C23=M$17,$G$5*$D23,""))</f>
        <v>#VALUE!</v>
      </c>
      <c r="N23" s="34" t="e">
        <f>IF(M23&lt;&gt;"",HLOOKUP(COUNT($F23:M23)+1,$G$4:$EH$8,N$14,0)*$D23,IF($C23=N$17,$G$5*$D23,""))</f>
        <v>#VALUE!</v>
      </c>
      <c r="O23" s="34" t="e">
        <f>IF(N23&lt;&gt;"",HLOOKUP(COUNT($F23:N23)+1,$G$4:$EH$8,O$14,0)*$D23,IF($C23=O$17,$G$5*$D23,""))</f>
        <v>#VALUE!</v>
      </c>
      <c r="P23" s="34" t="e">
        <f>IF(O23&lt;&gt;"",HLOOKUP(COUNT($F23:O23)+1,$G$4:$EH$8,P$14,0)*$D23,IF($C23=P$17,$G$5*$D23,""))</f>
        <v>#VALUE!</v>
      </c>
      <c r="Q23" s="34" t="e">
        <f>IF(P23&lt;&gt;"",HLOOKUP(COUNT($F23:P23)+1,$G$4:$EH$8,Q$14,0)*$D23,IF($C23=Q$17,$G$5*$D23,""))</f>
        <v>#VALUE!</v>
      </c>
      <c r="R23" s="34" t="e">
        <f>IF(Q23&lt;&gt;"",HLOOKUP(COUNT($F23:Q23)+1,$G$4:$EH$8,R$14,0)*$D23,IF($C23=R$17,$G$5*$D23,""))</f>
        <v>#VALUE!</v>
      </c>
      <c r="S23" s="34" t="e">
        <f>IF(R23&lt;&gt;"",HLOOKUP(COUNT($F23:R23)+1,$G$4:$EH$8,S$14,0)*$D23,IF($C23=S$17,$G$5*$D23,""))</f>
        <v>#VALUE!</v>
      </c>
      <c r="T23" s="34" t="e">
        <f>IF(S23&lt;&gt;"",HLOOKUP(COUNT($F23:S23)+1,$G$4:$EH$8,T$14,0)*$D23,IF($C23=T$17,$G$5*$D23,""))</f>
        <v>#VALUE!</v>
      </c>
      <c r="U23" s="34" t="e">
        <f>IF(T23&lt;&gt;"",HLOOKUP(COUNT($F23:T23)+1,$G$4:$EH$8,U$14,0)*$D23,IF($C23=U$17,$G$5*$D23,""))</f>
        <v>#VALUE!</v>
      </c>
      <c r="V23" s="34" t="e">
        <f>IF(U23&lt;&gt;"",HLOOKUP(COUNT($F23:U23)+1,$G$4:$EH$8,V$14,0)*$D23,IF($C23=V$17,$G$5*$D23,""))</f>
        <v>#VALUE!</v>
      </c>
      <c r="W23" s="34" t="e">
        <f>IF(V23&lt;&gt;"",HLOOKUP(COUNT($F23:V23)+1,$G$4:$EH$8,W$14,0)*$D23,IF($C23=W$17,$G$5*$D23,""))</f>
        <v>#VALUE!</v>
      </c>
      <c r="X23" s="34" t="e">
        <f>IF(W23&lt;&gt;"",HLOOKUP(COUNT($F23:W23)+1,$G$4:$EH$8,X$14,0)*$D23,IF($C23=X$17,$G$5*$D23,""))</f>
        <v>#VALUE!</v>
      </c>
      <c r="Y23" s="34" t="e">
        <f>IF(X23&lt;&gt;"",HLOOKUP(COUNT($F23:X23)+1,$G$4:$EH$8,Y$14,0)*$D23,IF($C23=Y$17,$G$5*$D23,""))</f>
        <v>#VALUE!</v>
      </c>
      <c r="Z23" s="34" t="e">
        <f>IF(Y23&lt;&gt;"",HLOOKUP(COUNT($F23:Y23)+1,$G$4:$EH$8,Z$14,0)*$D23,IF($C23=Z$17,$G$5*$D23,""))</f>
        <v>#VALUE!</v>
      </c>
      <c r="AA23" s="34" t="e">
        <f>IF(Z23&lt;&gt;"",HLOOKUP(COUNT($F23:Z23)+1,$G$4:$EH$8,AA$14,0)*$D23,IF($C23=AA$17,$G$5*$D23,""))</f>
        <v>#VALUE!</v>
      </c>
      <c r="AB23" s="34" t="e">
        <f>IF(AA23&lt;&gt;"",HLOOKUP(COUNT($F23:AA23)+1,$G$4:$EH$8,AB$14,0)*$D23,IF($C23=AB$17,$G$5*$D23,""))</f>
        <v>#VALUE!</v>
      </c>
      <c r="AC23" s="34" t="e">
        <f>IF(AB23&lt;&gt;"",HLOOKUP(COUNT($F23:AB23)+1,$G$4:$EH$8,AC$14,0)*$D23,IF($C23=AC$17,$G$5*$D23,""))</f>
        <v>#VALUE!</v>
      </c>
      <c r="AD23" s="34" t="e">
        <f>IF(AC23&lt;&gt;"",HLOOKUP(COUNT($F23:AC23)+1,$G$4:$EH$8,AD$14,0)*$D23,IF($C23=AD$17,$G$5*$D23,""))</f>
        <v>#VALUE!</v>
      </c>
      <c r="AE23" s="34" t="e">
        <f>IF(AD23&lt;&gt;"",HLOOKUP(COUNT($F23:AD23)+1,$G$4:$EH$8,AE$14,0)*$D23,IF($C23=AE$17,$G$5*$D23,""))</f>
        <v>#VALUE!</v>
      </c>
      <c r="AF23" s="34" t="e">
        <f>IF(AE23&lt;&gt;"",HLOOKUP(COUNT($F23:AE23)+1,$G$4:$EH$8,AF$14,0)*$D23,IF($C23=AF$17,$G$5*$D23,""))</f>
        <v>#VALUE!</v>
      </c>
      <c r="AG23" s="34" t="e">
        <f>IF(AF23&lt;&gt;"",HLOOKUP(COUNT($F23:AF23)+1,$G$4:$EH$8,AG$14,0)*$D23,IF($C23=AG$17,$G$5*$D23,""))</f>
        <v>#VALUE!</v>
      </c>
      <c r="AH23" s="34" t="e">
        <f>IF(AG23&lt;&gt;"",HLOOKUP(COUNT($F23:AG23)+1,$G$4:$EH$8,AH$14,0)*$D23,IF($C23=AH$17,$G$5*$D23,""))</f>
        <v>#VALUE!</v>
      </c>
      <c r="AI23" s="34" t="e">
        <f>IF(AH23&lt;&gt;"",HLOOKUP(COUNT($F23:AH23)+1,$G$4:$EH$8,AI$14,0)*$D23,IF($C23=AI$17,$G$5*$D23,""))</f>
        <v>#VALUE!</v>
      </c>
      <c r="AJ23" s="34" t="e">
        <f>IF(AI23&lt;&gt;"",HLOOKUP(COUNT($F23:AI23)+1,$G$4:$EH$8,AJ$14,0)*$D23,IF($C23=AJ$17,$G$5*$D23,""))</f>
        <v>#VALUE!</v>
      </c>
      <c r="AK23" s="34" t="e">
        <f>IF(AJ23&lt;&gt;"",HLOOKUP(COUNT($F23:AJ23)+1,$G$4:$EH$8,AK$14,0)*$D23,IF($C23=AK$17,$G$5*$D23,""))</f>
        <v>#VALUE!</v>
      </c>
      <c r="AL23" s="34" t="e">
        <f>IF(AK23&lt;&gt;"",HLOOKUP(COUNT($F23:AK23)+1,$G$4:$EH$8,AL$14,0)*$D23,IF($C23=AL$17,$G$5*$D23,""))</f>
        <v>#VALUE!</v>
      </c>
      <c r="AM23" s="34" t="e">
        <f>IF(AL23&lt;&gt;"",HLOOKUP(COUNT($F23:AL23)+1,$G$4:$EH$8,AM$14,0)*$D23,IF($C23=AM$17,$G$5*$D23,""))</f>
        <v>#VALUE!</v>
      </c>
      <c r="AN23" s="34" t="e">
        <f>IF(AM23&lt;&gt;"",HLOOKUP(COUNT($F23:AM23)+1,$G$4:$EH$8,AN$14,0)*$D23,IF($C23=AN$17,$G$5*$D23,""))</f>
        <v>#VALUE!</v>
      </c>
      <c r="AO23" s="34" t="e">
        <f>IF(AN23&lt;&gt;"",HLOOKUP(COUNT($F23:AN23)+1,$G$4:$EH$8,AO$14,0)*$D23,IF($C23=AO$17,$G$5*$D23,""))</f>
        <v>#VALUE!</v>
      </c>
      <c r="AP23" s="34" t="e">
        <f>IF(AO23&lt;&gt;"",HLOOKUP(COUNT($F23:AO23)+1,$G$4:$EH$8,AP$14,0)*$D23,IF($C23=AP$17,$G$5*$D23,""))</f>
        <v>#VALUE!</v>
      </c>
      <c r="AQ23" s="34" t="e">
        <f>IF(AP23&lt;&gt;"",HLOOKUP(COUNT($F23:AP23)+1,$G$4:$EH$8,AQ$14,0)*$D23,IF($C23=AQ$17,$G$5*$D23,""))</f>
        <v>#VALUE!</v>
      </c>
      <c r="AR23" s="34" t="e">
        <f>IF(AQ23&lt;&gt;"",HLOOKUP(COUNT($F23:AQ23)+1,$G$4:$EH$8,AR$14,0)*$D23,IF($C23=AR$17,$G$5*$D23,""))</f>
        <v>#VALUE!</v>
      </c>
      <c r="AS23" s="34" t="e">
        <f>IF(AR23&lt;&gt;"",HLOOKUP(COUNT($F23:AR23)+1,$G$4:$EH$8,AS$14,0)*$D23,IF($C23=AS$17,$G$5*$D23,""))</f>
        <v>#VALUE!</v>
      </c>
      <c r="AT23" s="34" t="e">
        <f>IF(AS23&lt;&gt;"",HLOOKUP(COUNT($F23:AS23)+1,$G$4:$EH$8,AT$14,0)*$D23,IF($C23=AT$17,$G$5*$D23,""))</f>
        <v>#VALUE!</v>
      </c>
      <c r="AU23" s="34" t="e">
        <f>IF(AT23&lt;&gt;"",HLOOKUP(COUNT($F23:AT23)+1,$G$4:$EH$8,AU$14,0)*$D23,IF($C23=AU$17,$G$5*$D23,""))</f>
        <v>#VALUE!</v>
      </c>
      <c r="AV23" s="34" t="e">
        <f>IF(AU23&lt;&gt;"",HLOOKUP(COUNT($F23:AU23)+1,$G$4:$EH$8,AV$14,0)*$D23,IF($C23=AV$17,$G$5*$D23,""))</f>
        <v>#VALUE!</v>
      </c>
      <c r="AW23" s="34" t="e">
        <f>IF(AV23&lt;&gt;"",HLOOKUP(COUNT($F23:AV23)+1,$G$4:$EH$8,AW$14,0)*$D23,IF($C23=AW$17,$G$5*$D23,""))</f>
        <v>#VALUE!</v>
      </c>
      <c r="AX23" s="34" t="e">
        <f>IF(AW23&lt;&gt;"",HLOOKUP(COUNT($F23:AW23)+1,$G$4:$EH$8,AX$14,0)*$D23,IF($C23=AX$17,$G$5*$D23,""))</f>
        <v>#VALUE!</v>
      </c>
      <c r="AY23" s="34" t="e">
        <f>IF(AX23&lt;&gt;"",HLOOKUP(COUNT($F23:AX23)+1,$G$4:$EH$8,AY$14,0)*$D23,IF($C23=AY$17,$G$5*$D23,""))</f>
        <v>#VALUE!</v>
      </c>
      <c r="AZ23" s="34" t="e">
        <f>IF(AY23&lt;&gt;"",HLOOKUP(COUNT($F23:AY23)+1,$G$4:$EH$8,AZ$14,0)*$D23,IF($C23=AZ$17,$G$5*$D23,""))</f>
        <v>#VALUE!</v>
      </c>
      <c r="BA23" s="34" t="e">
        <f>IF(AZ23&lt;&gt;"",HLOOKUP(COUNT($F23:AZ23)+1,$G$4:$EH$8,BA$14,0)*$D23,IF($C23=BA$17,$G$5*$D23,""))</f>
        <v>#VALUE!</v>
      </c>
      <c r="BB23" s="34" t="e">
        <f>IF(BA23&lt;&gt;"",HLOOKUP(COUNT($F23:BA23)+1,$G$4:$EH$8,BB$14,0)*$D23,IF($C23=BB$17,$G$5*$D23,""))</f>
        <v>#VALUE!</v>
      </c>
      <c r="BC23" s="34" t="e">
        <f>IF(BB23&lt;&gt;"",HLOOKUP(COUNT($F23:BB23)+1,$G$4:$EH$8,BC$14,0)*$D23,IF($C23=BC$17,$G$5*$D23,""))</f>
        <v>#VALUE!</v>
      </c>
      <c r="BD23" s="34" t="e">
        <f>IF(BC23&lt;&gt;"",HLOOKUP(COUNT($F23:BC23)+1,$G$4:$EH$8,BD$14,0)*$D23,IF($C23=BD$17,$G$5*$D23,""))</f>
        <v>#VALUE!</v>
      </c>
      <c r="BE23" s="34" t="e">
        <f>IF(BD23&lt;&gt;"",HLOOKUP(COUNT($F23:BD23)+1,$G$4:$EH$8,BE$14,0)*$D23,IF($C23=BE$17,$G$5*$D23,""))</f>
        <v>#VALUE!</v>
      </c>
      <c r="BF23" s="34" t="e">
        <f>IF(BE23&lt;&gt;"",HLOOKUP(COUNT($F23:BE23)+1,$G$4:$EH$8,BF$14,0)*$D23,IF($C23=BF$17,$G$5*$D23,""))</f>
        <v>#VALUE!</v>
      </c>
      <c r="BG23" s="34" t="e">
        <f>IF(BF23&lt;&gt;"",HLOOKUP(COUNT($F23:BF23)+1,$G$4:$EH$8,BG$14,0)*$D23,IF($C23=BG$17,$G$5*$D23,""))</f>
        <v>#VALUE!</v>
      </c>
      <c r="BH23" s="34" t="e">
        <f>IF(BG23&lt;&gt;"",HLOOKUP(COUNT($F23:BG23)+1,$G$4:$EH$8,BH$14,0)*$D23,IF($C23=BH$17,$G$5*$D23,""))</f>
        <v>#VALUE!</v>
      </c>
      <c r="BI23" s="34" t="e">
        <f>IF(BH23&lt;&gt;"",HLOOKUP(COUNT($F23:BH23)+1,$G$4:$EH$8,BI$14,0)*$D23,IF($C23=BI$17,$G$5*$D23,""))</f>
        <v>#VALUE!</v>
      </c>
      <c r="BJ23" s="34" t="e">
        <f>IF(BI23&lt;&gt;"",HLOOKUP(COUNT($F23:BI23)+1,$G$4:$EH$8,BJ$14,0)*$D23,IF($C23=BJ$17,$G$5*$D23,""))</f>
        <v>#VALUE!</v>
      </c>
      <c r="BK23" s="34" t="e">
        <f>IF(BJ23&lt;&gt;"",HLOOKUP(COUNT($F23:BJ23)+1,$G$4:$EH$8,BK$14,0)*$D23,IF($C23=BK$17,$G$5*$D23,""))</f>
        <v>#VALUE!</v>
      </c>
      <c r="BL23" s="34" t="e">
        <f>IF(BK23&lt;&gt;"",HLOOKUP(COUNT($F23:BK23)+1,$G$4:$EH$8,BL$14,0)*$D23,IF($C23=BL$17,$G$5*$D23,""))</f>
        <v>#VALUE!</v>
      </c>
      <c r="BM23" s="34" t="e">
        <f>IF(BL23&lt;&gt;"",HLOOKUP(COUNT($F23:BL23)+1,$G$4:$EH$8,BM$14,0)*$D23,IF($C23=BM$17,$G$5*$D23,""))</f>
        <v>#VALUE!</v>
      </c>
      <c r="BN23" s="34" t="e">
        <f>IF(BM23&lt;&gt;"",HLOOKUP(COUNT($F23:BM23)+1,$G$4:$EH$8,BN$14,0)*$D23,IF($C23=BN$17,$G$5*$D23,""))</f>
        <v>#VALUE!</v>
      </c>
      <c r="BO23" s="34" t="e">
        <f>IF(BN23&lt;&gt;"",HLOOKUP(COUNT($F23:BN23)+1,$G$4:$EH$8,BO$14,0)*$D23,IF($C23=BO$17,$G$5*$D23,""))</f>
        <v>#VALUE!</v>
      </c>
      <c r="BP23" s="34" t="e">
        <f>IF(BO23&lt;&gt;"",HLOOKUP(COUNT($F23:BO23)+1,$G$4:$EH$8,BP$14,0)*$D23,IF($C23=BP$17,$G$5*$D23,""))</f>
        <v>#VALUE!</v>
      </c>
      <c r="BQ23" s="34" t="e">
        <f>IF(BP23&lt;&gt;"",HLOOKUP(COUNT($F23:BP23)+1,$G$4:$EH$8,BQ$14,0)*$D23,IF($C23=BQ$17,$G$5*$D23,""))</f>
        <v>#VALUE!</v>
      </c>
      <c r="BR23" s="34" t="e">
        <f>IF(BQ23&lt;&gt;"",HLOOKUP(COUNT($F23:BQ23)+1,$G$4:$EH$8,BR$14,0)*$D23,IF($C23=BR$17,$G$5*$D23,""))</f>
        <v>#VALUE!</v>
      </c>
      <c r="BS23" s="34" t="e">
        <f>IF(BR23&lt;&gt;"",HLOOKUP(COUNT($F23:BR23)+1,$G$4:$EH$8,BS$14,0)*$D23,IF($C23=BS$17,$G$5*$D23,""))</f>
        <v>#VALUE!</v>
      </c>
      <c r="BT23" s="34" t="e">
        <f>IF(BS23&lt;&gt;"",HLOOKUP(COUNT($F23:BS23)+1,$G$4:$EH$8,BT$14,0)*$D23,IF($C23=BT$17,$G$5*$D23,""))</f>
        <v>#VALUE!</v>
      </c>
      <c r="BU23" s="34" t="e">
        <f>IF(BT23&lt;&gt;"",HLOOKUP(COUNT($F23:BT23)+1,$G$4:$EH$8,BU$14,0)*$D23,IF($C23=BU$17,$G$5*$D23,""))</f>
        <v>#VALUE!</v>
      </c>
      <c r="BV23" s="34" t="e">
        <f>IF(BU23&lt;&gt;"",HLOOKUP(COUNT($F23:BU23)+1,$G$4:$EH$8,BV$14,0)*$D23,IF($C23=BV$17,$G$5*$D23,""))</f>
        <v>#VALUE!</v>
      </c>
      <c r="BW23" s="34" t="e">
        <f>IF(BV23&lt;&gt;"",HLOOKUP(COUNT($F23:BV23)+1,$G$4:$EH$8,BW$14,0)*$D23,IF($C23=BW$17,$G$5*$D23,""))</f>
        <v>#VALUE!</v>
      </c>
      <c r="BX23" s="34" t="e">
        <f>IF(BW23&lt;&gt;"",HLOOKUP(COUNT($F23:BW23)+1,$G$4:$EH$8,BX$14,0)*$D23,IF($C23=BX$17,$G$5*$D23,""))</f>
        <v>#VALUE!</v>
      </c>
      <c r="BY23" s="34" t="e">
        <f>IF(BX23&lt;&gt;"",HLOOKUP(COUNT($F23:BX23)+1,$G$4:$EH$8,BY$14,0)*$D23,IF($C23=BY$17,$G$5*$D23,""))</f>
        <v>#VALUE!</v>
      </c>
      <c r="BZ23" s="34" t="e">
        <f>IF(BY23&lt;&gt;"",HLOOKUP(COUNT($F23:BY23)+1,$G$4:$EH$8,BZ$14,0)*$D23,IF($C23=BZ$17,$G$5*$D23,""))</f>
        <v>#VALUE!</v>
      </c>
      <c r="CA23" s="34" t="e">
        <f>IF(BZ23&lt;&gt;"",HLOOKUP(COUNT($F23:BZ23)+1,$G$4:$EH$8,CA$14,0)*$D23,IF($C23=CA$17,$G$5*$D23,""))</f>
        <v>#VALUE!</v>
      </c>
      <c r="CB23" s="34" t="e">
        <f>IF(CA23&lt;&gt;"",HLOOKUP(COUNT($F23:CA23)+1,$G$4:$EH$8,CB$14,0)*$D23,IF($C23=CB$17,$G$5*$D23,""))</f>
        <v>#VALUE!</v>
      </c>
      <c r="CC23" s="34" t="e">
        <f>IF(CB23&lt;&gt;"",HLOOKUP(COUNT($F23:CB23)+1,$G$4:$EH$8,CC$14,0)*$D23,IF($C23=CC$17,$G$5*$D23,""))</f>
        <v>#VALUE!</v>
      </c>
      <c r="CD23" s="34" t="e">
        <f>IF(CC23&lt;&gt;"",HLOOKUP(COUNT($F23:CC23)+1,$G$4:$EH$8,CD$14,0)*$D23,IF($C23=CD$17,$G$5*$D23,""))</f>
        <v>#VALUE!</v>
      </c>
      <c r="CE23" s="34" t="e">
        <f>IF(CD23&lt;&gt;"",HLOOKUP(COUNT($F23:CD23)+1,$G$4:$EH$8,CE$14,0)*$D23,IF($C23=CE$17,$G$5*$D23,""))</f>
        <v>#VALUE!</v>
      </c>
      <c r="CF23" s="34" t="e">
        <f>IF(CE23&lt;&gt;"",HLOOKUP(COUNT($F23:CE23)+1,$G$4:$EH$8,CF$14,0)*$D23,IF($C23=CF$17,$G$5*$D23,""))</f>
        <v>#VALUE!</v>
      </c>
      <c r="CG23" s="34" t="e">
        <f>IF(CF23&lt;&gt;"",HLOOKUP(COUNT($F23:CF23)+1,$G$4:$EH$8,CG$14,0)*$D23,IF($C23=CG$17,$G$5*$D23,""))</f>
        <v>#VALUE!</v>
      </c>
      <c r="CH23" s="34" t="e">
        <f>IF(CG23&lt;&gt;"",HLOOKUP(COUNT($F23:CG23)+1,$G$4:$EH$8,CH$14,0)*$D23,IF($C23=CH$17,$G$5*$D23,""))</f>
        <v>#VALUE!</v>
      </c>
      <c r="CI23" s="34" t="e">
        <f>IF(CH23&lt;&gt;"",HLOOKUP(COUNT($F23:CH23)+1,$G$4:$EH$8,CI$14,0)*$D23,IF($C23=CI$17,$G$5*$D23,""))</f>
        <v>#VALUE!</v>
      </c>
      <c r="CJ23" s="34" t="e">
        <f>IF(CI23&lt;&gt;"",HLOOKUP(COUNT($F23:CI23)+1,$G$4:$EH$8,CJ$14,0)*$D23,IF($C23=CJ$17,$G$5*$D23,""))</f>
        <v>#VALUE!</v>
      </c>
      <c r="CK23" s="34" t="e">
        <f>IF(CJ23&lt;&gt;"",HLOOKUP(COUNT($F23:CJ23)+1,$G$4:$EH$8,CK$14,0)*$D23,IF($C23=CK$17,$G$5*$D23,""))</f>
        <v>#VALUE!</v>
      </c>
      <c r="CL23" s="34" t="e">
        <f>IF(CK23&lt;&gt;"",HLOOKUP(COUNT($F23:CK23)+1,$G$4:$EH$8,CL$14,0)*$D23,IF($C23=CL$17,$G$5*$D23,""))</f>
        <v>#VALUE!</v>
      </c>
      <c r="CM23" s="34" t="e">
        <f>IF(CL23&lt;&gt;"",HLOOKUP(COUNT($F23:CL23)+1,$G$4:$EH$8,CM$14,0)*$D23,IF($C23=CM$17,$G$5*$D23,""))</f>
        <v>#VALUE!</v>
      </c>
      <c r="CN23" s="34" t="e">
        <f>IF(CM23&lt;&gt;"",HLOOKUP(COUNT($F23:CM23)+1,$G$4:$EH$8,CN$14,0)*$D23,IF($C23=CN$17,$G$5*$D23,""))</f>
        <v>#VALUE!</v>
      </c>
      <c r="CO23" s="34" t="e">
        <f>IF(CN23&lt;&gt;"",HLOOKUP(COUNT($F23:CN23)+1,$G$4:$EH$8,CO$14,0)*$D23,IF($C23=CO$17,$G$5*$D23,""))</f>
        <v>#VALUE!</v>
      </c>
      <c r="CP23" s="34" t="e">
        <f>IF(CO23&lt;&gt;"",HLOOKUP(COUNT($F23:CO23)+1,$G$4:$EH$8,CP$14,0)*$D23,IF($C23=CP$17,$G$5*$D23,""))</f>
        <v>#VALUE!</v>
      </c>
      <c r="CQ23" s="34" t="e">
        <f>IF(CP23&lt;&gt;"",HLOOKUP(COUNT($F23:CP23)+1,$G$4:$EH$8,CQ$14,0)*$D23,IF($C23=CQ$17,$G$5*$D23,""))</f>
        <v>#VALUE!</v>
      </c>
      <c r="CR23" s="34" t="e">
        <f>IF(CQ23&lt;&gt;"",HLOOKUP(COUNT($F23:CQ23)+1,$G$4:$EH$8,CR$14,0)*$D23,IF($C23=CR$17,$G$5*$D23,""))</f>
        <v>#VALUE!</v>
      </c>
      <c r="CS23" s="34" t="e">
        <f>IF(CR23&lt;&gt;"",HLOOKUP(COUNT($F23:CR23)+1,$G$4:$EH$8,CS$14,0)*$D23,IF($C23=CS$17,$G$5*$D23,""))</f>
        <v>#VALUE!</v>
      </c>
      <c r="CT23" s="34" t="e">
        <f>IF(CS23&lt;&gt;"",HLOOKUP(COUNT($F23:CS23)+1,$G$4:$EH$8,CT$14,0)*$D23,IF($C23=CT$17,$G$5*$D23,""))</f>
        <v>#VALUE!</v>
      </c>
      <c r="CU23" s="34" t="e">
        <f>IF(CT23&lt;&gt;"",HLOOKUP(COUNT($F23:CT23)+1,$G$4:$EH$8,CU$14,0)*$D23,IF($C23=CU$17,$G$5*$D23,""))</f>
        <v>#VALUE!</v>
      </c>
      <c r="CV23" s="34" t="e">
        <f>IF(CU23&lt;&gt;"",HLOOKUP(COUNT($F23:CU23)+1,$G$4:$EH$8,CV$14,0)*$D23,IF($C23=CV$17,$G$5*$D23,""))</f>
        <v>#VALUE!</v>
      </c>
      <c r="CW23" s="34" t="e">
        <f>IF(CV23&lt;&gt;"",HLOOKUP(COUNT($F23:CV23)+1,$G$4:$EH$8,CW$14,0)*$D23,IF($C23=CW$17,$G$5*$D23,""))</f>
        <v>#VALUE!</v>
      </c>
      <c r="CX23" s="34" t="e">
        <f>IF(CW23&lt;&gt;"",HLOOKUP(COUNT($F23:CW23)+1,$G$4:$EH$8,CX$14,0)*$D23,IF($C23=CX$17,$G$5*$D23,""))</f>
        <v>#VALUE!</v>
      </c>
      <c r="CY23" s="34" t="e">
        <f>IF(CX23&lt;&gt;"",HLOOKUP(COUNT($F23:CX23)+1,$G$4:$EH$8,CY$14,0)*$D23,IF($C23=CY$17,$G$5*$D23,""))</f>
        <v>#VALUE!</v>
      </c>
      <c r="CZ23" s="34" t="e">
        <f>IF(CY23&lt;&gt;"",HLOOKUP(COUNT($F23:CY23)+1,$G$4:$EH$8,CZ$14,0)*$D23,IF($C23=CZ$17,$G$5*$D23,""))</f>
        <v>#VALUE!</v>
      </c>
      <c r="DA23" s="34" t="e">
        <f>IF(CZ23&lt;&gt;"",HLOOKUP(COUNT($F23:CZ23)+1,$G$4:$EH$8,DA$14,0)*$D23,IF($C23=DA$17,$G$5*$D23,""))</f>
        <v>#VALUE!</v>
      </c>
      <c r="DB23" s="34" t="e">
        <f>IF(DA23&lt;&gt;"",HLOOKUP(COUNT($F23:DA23)+1,$G$4:$EH$8,DB$14,0)*$D23,IF($C23=DB$17,$G$5*$D23,""))</f>
        <v>#VALUE!</v>
      </c>
      <c r="DC23" s="34" t="e">
        <f>IF(DB23&lt;&gt;"",HLOOKUP(COUNT($F23:DB23)+1,$G$4:$EH$8,DC$14,0)*$D23,IF($C23=DC$17,$G$5*$D23,""))</f>
        <v>#VALUE!</v>
      </c>
      <c r="DD23" s="34" t="e">
        <f>IF(DC23&lt;&gt;"",HLOOKUP(COUNT($F23:DC23)+1,$G$4:$EH$8,DD$14,0)*$D23,IF($C23=DD$17,$G$5*$D23,""))</f>
        <v>#VALUE!</v>
      </c>
      <c r="DE23" s="34" t="e">
        <f>IF(DD23&lt;&gt;"",HLOOKUP(COUNT($F23:DD23)+1,$G$4:$EH$8,DE$14,0)*$D23,IF($C23=DE$17,$G$5*$D23,""))</f>
        <v>#VALUE!</v>
      </c>
      <c r="DF23" s="34" t="e">
        <f>IF(DE23&lt;&gt;"",HLOOKUP(COUNT($F23:DE23)+1,$G$4:$EH$8,DF$14,0)*$D23,IF($C23=DF$17,$G$5*$D23,""))</f>
        <v>#VALUE!</v>
      </c>
      <c r="DG23" s="34" t="e">
        <f>IF(DF23&lt;&gt;"",HLOOKUP(COUNT($F23:DF23)+1,$G$4:$EH$8,DG$14,0)*$D23,IF($C23=DG$17,$G$5*$D23,""))</f>
        <v>#VALUE!</v>
      </c>
      <c r="DH23" s="34" t="e">
        <f>IF(DG23&lt;&gt;"",HLOOKUP(COUNT($F23:DG23)+1,$G$4:$EH$8,DH$14,0)*$D23,IF($C23=DH$17,$G$5*$D23,""))</f>
        <v>#VALUE!</v>
      </c>
      <c r="DI23" s="34" t="e">
        <f>IF(DH23&lt;&gt;"",HLOOKUP(COUNT($F23:DH23)+1,$G$4:$EH$8,DI$14,0)*$D23,IF($C23=DI$17,$G$5*$D23,""))</f>
        <v>#VALUE!</v>
      </c>
      <c r="DJ23" s="34" t="e">
        <f>IF(DI23&lt;&gt;"",HLOOKUP(COUNT($F23:DI23)+1,$G$4:$EH$8,DJ$14,0)*$D23,IF($C23=DJ$17,$G$5*$D23,""))</f>
        <v>#VALUE!</v>
      </c>
      <c r="DK23" s="34" t="e">
        <f>IF(DJ23&lt;&gt;"",HLOOKUP(COUNT($F23:DJ23)+1,$G$4:$EH$8,DK$14,0)*$D23,IF($C23=DK$17,$G$5*$D23,""))</f>
        <v>#VALUE!</v>
      </c>
      <c r="DL23" s="34" t="e">
        <f>IF(DK23&lt;&gt;"",HLOOKUP(COUNT($F23:DK23)+1,$G$4:$EH$8,DL$14,0)*$D23,IF($C23=DL$17,$G$5*$D23,""))</f>
        <v>#VALUE!</v>
      </c>
      <c r="DM23" s="34" t="e">
        <f>IF(DL23&lt;&gt;"",HLOOKUP(COUNT($F23:DL23)+1,$G$4:$EH$8,DM$14,0)*$D23,IF($C23=DM$17,$G$5*$D23,""))</f>
        <v>#VALUE!</v>
      </c>
      <c r="DN23" s="34" t="e">
        <f>IF(DM23&lt;&gt;"",HLOOKUP(COUNT($F23:DM23)+1,$G$4:$EH$8,DN$14,0)*$D23,IF($C23=DN$17,$G$5*$D23,""))</f>
        <v>#VALUE!</v>
      </c>
      <c r="DO23" s="34" t="e">
        <f>IF(DN23&lt;&gt;"",HLOOKUP(COUNT($F23:DN23)+1,$G$4:$EH$8,DO$14,0)*$D23,IF($C23=DO$17,$G$5*$D23,""))</f>
        <v>#VALUE!</v>
      </c>
      <c r="DP23" s="34" t="e">
        <f>IF(DO23&lt;&gt;"",HLOOKUP(COUNT($F23:DO23)+1,$G$4:$EH$8,DP$14,0)*$D23,IF($C23=DP$17,$G$5*$D23,""))</f>
        <v>#VALUE!</v>
      </c>
      <c r="DQ23" s="34" t="e">
        <f>IF(DP23&lt;&gt;"",HLOOKUP(COUNT($F23:DP23)+1,$G$4:$EH$8,DQ$14,0)*$D23,IF($C23=DQ$17,$G$5*$D23,""))</f>
        <v>#VALUE!</v>
      </c>
      <c r="DR23" s="34" t="e">
        <f>IF(DQ23&lt;&gt;"",HLOOKUP(COUNT($F23:DQ23)+1,$G$4:$EH$8,DR$14,0)*$D23,IF($C23=DR$17,$G$5*$D23,""))</f>
        <v>#VALUE!</v>
      </c>
      <c r="DS23" s="34" t="e">
        <f>IF(DR23&lt;&gt;"",HLOOKUP(COUNT($F23:DR23)+1,$G$4:$EH$8,DS$14,0)*$D23,IF($C23=DS$17,$G$5*$D23,""))</f>
        <v>#VALUE!</v>
      </c>
      <c r="DT23" s="34" t="e">
        <f>IF(DS23&lt;&gt;"",HLOOKUP(COUNT($F23:DS23)+1,$G$4:$EH$8,DT$14,0)*$D23,IF($C23=DT$17,$G$5*$D23,""))</f>
        <v>#VALUE!</v>
      </c>
      <c r="DU23" s="34" t="e">
        <f>IF(DT23&lt;&gt;"",HLOOKUP(COUNT($F23:DT23)+1,$G$4:$EH$8,DU$14,0)*$D23,IF($C23=DU$17,$G$5*$D23,""))</f>
        <v>#VALUE!</v>
      </c>
      <c r="DV23" s="34" t="e">
        <f>IF(DU23&lt;&gt;"",HLOOKUP(COUNT($F23:DU23)+1,$G$4:$EH$8,DV$14,0)*$D23,IF($C23=DV$17,$G$5*$D23,""))</f>
        <v>#VALUE!</v>
      </c>
      <c r="DX23" s="34" t="str">
        <f>IF(DW23&lt;&gt;"",HLOOKUP(COUNT($DW23:DW23)+1,$G$4:$CX$8,DX$14,0)*$D23,IF($C23=DX$17,$G$6*$D23,""))</f>
        <v/>
      </c>
      <c r="DY23" s="34" t="str">
        <f>IF(DX23&lt;&gt;"",HLOOKUP(COUNT($DW23:DX23)+1,$G$4:$CX$8,DY$14,0)*$D23,IF($C23=DY$17,$G$6*$D23,""))</f>
        <v/>
      </c>
      <c r="DZ23" s="34" t="str">
        <f>IF(DY23&lt;&gt;"",HLOOKUP(COUNT($DW23:DY23)+1,$G$4:$CX$8,DZ$14,0)*$D23,IF($C23=DZ$17,$G$6*$D23,""))</f>
        <v/>
      </c>
      <c r="EA23" s="34" t="str">
        <f>IF(DZ23&lt;&gt;"",HLOOKUP(COUNT($DW23:DZ23)+1,$G$4:$CX$8,EA$14,0)*$D23,IF($C23=EA$17,$G$6*$D23,""))</f>
        <v/>
      </c>
      <c r="EB23" s="34">
        <f>IF(EA23&lt;&gt;"",HLOOKUP(COUNT($DW23:EA23)+1,$G$4:$CX$8,EB$14,0)*$D23,IF($C23=EB$17,$G$6*$D23,""))</f>
        <v>0</v>
      </c>
      <c r="EC23" s="34">
        <f>IF(EB23&lt;&gt;"",HLOOKUP(COUNT($DW23:EB23)+1,$G$4:$CX$8,EC$14,0)*$D23,IF($C23=EC$17,$G$6*$D23,""))</f>
        <v>1500</v>
      </c>
      <c r="ED23" s="34">
        <f>IF(EC23&lt;&gt;"",HLOOKUP(COUNT($DW23:EC23)+1,$G$4:$CX$8,ED$14,0)*$D23,IF($C23=ED$17,$G$6*$D23,""))</f>
        <v>1500</v>
      </c>
      <c r="EE23" s="34">
        <f>IF(ED23&lt;&gt;"",HLOOKUP(COUNT($DW23:ED23)+1,$G$4:$CX$8,EE$14,0)*$D23,IF($C23=EE$17,$G$6*$D23,""))</f>
        <v>1500</v>
      </c>
      <c r="EF23" s="34">
        <f>IF(EE23&lt;&gt;"",HLOOKUP(COUNT($DW23:EE23)+1,$G$4:$CX$8,EF$14,0)*$D23,IF($C23=EF$17,$G$6*$D23,""))</f>
        <v>1809.6916416835954</v>
      </c>
      <c r="EG23" s="34">
        <f>IF(EF23&lt;&gt;"",HLOOKUP(COUNT($DW23:EF23)+1,$G$4:$CX$8,EG$14,0)*$D23,IF($C23=EG$17,$G$6*$D23,""))</f>
        <v>2262.1145521044955</v>
      </c>
      <c r="EH23" s="34">
        <f>IF(EG23&lt;&gt;"",HLOOKUP(COUNT($DW23:EG23)+1,$G$4:$CX$8,EH$14,0)*$D23,IF($C23=EH$17,$G$6*$D23,""))</f>
        <v>2714.537462525393</v>
      </c>
      <c r="EI23" s="34">
        <f>IF(EH23&lt;&gt;"",HLOOKUP(COUNT($DW23:EH23)+1,$G$4:$CX$8,EI$14,0)*$D23,IF($C23=EI$17,$G$6*$D23,""))</f>
        <v>3148.863456529456</v>
      </c>
      <c r="EJ23" s="34">
        <f>IF(EI23&lt;&gt;"",HLOOKUP(COUNT($DW23:EI23)+1,$G$4:$CX$8,EJ$14,0)*$D23,IF($C23=EJ$17,$G$6*$D23,""))</f>
        <v>3589.7043404435808</v>
      </c>
      <c r="EK23" s="34">
        <f>IF(EJ23&lt;&gt;"",HLOOKUP(COUNT($DW23:EJ23)+1,$G$4:$CX$8,EK$14,0)*$D23,IF($C23=EK$17,$G$6*$D23,""))</f>
        <v>4056.3659047012438</v>
      </c>
      <c r="EL23" s="34">
        <f>IF(EK23&lt;&gt;"",HLOOKUP(COUNT($DW23:EK23)+1,$G$4:$CX$8,EL$14,0)*$D23,IF($C23=EL$17,$G$6*$D23,""))</f>
        <v>4502.5661542183807</v>
      </c>
      <c r="EM23" s="34">
        <f>IF(EL23&lt;&gt;"",HLOOKUP(COUNT($DW23:EL23)+1,$G$4:$CX$8,EM$14,0)*$D23,IF($C23=EM$17,$G$6*$D23,""))</f>
        <v>4952.82276964022</v>
      </c>
      <c r="EN23" s="34">
        <f>IF(EM23&lt;&gt;"",HLOOKUP(COUNT($DW23:EM23)+1,$G$4:$CX$8,EN$14,0)*$D23,IF($C23=EN$17,$G$6*$D23,""))</f>
        <v>3714.6170772301666</v>
      </c>
      <c r="EO23" s="34">
        <f>IF(EN23&lt;&gt;"",HLOOKUP(COUNT($DW23:EN23)+1,$G$4:$CX$8,EO$14,0)*$D23,IF($C23=EO$17,$G$6*$D23,""))</f>
        <v>3528.8862233686564</v>
      </c>
      <c r="EP23" s="34">
        <f>IF(EO23&lt;&gt;"",HLOOKUP(COUNT($DW23:EO23)+1,$G$4:$CX$8,EP$14,0)*$D23,IF($C23=EP$17,$G$6*$D23,""))</f>
        <v>3881.7748457055231</v>
      </c>
      <c r="EQ23" s="34">
        <f>IF(EP23&lt;&gt;"",HLOOKUP(COUNT($DW23:EP23)+1,$G$4:$CX$8,EQ$14,0)*$D23,IF($C23=EQ$17,$G$6*$D23,""))</f>
        <v>4269.9523302760772</v>
      </c>
      <c r="ER23" s="34">
        <f>IF(EQ23&lt;&gt;"",HLOOKUP(COUNT($DW23:EQ23)+1,$G$4:$CX$8,ER$14,0)*$D23,IF($C23=ER$17,$G$6*$D23,""))</f>
        <v>4696.9475633036836</v>
      </c>
      <c r="ES23" s="34">
        <f>IF(ER23&lt;&gt;"",HLOOKUP(COUNT($DW23:ER23)+1,$G$4:$CX$8,ES$14,0)*$D23,IF($C23=ES$17,$G$6*$D23,""))</f>
        <v>5166.642319634052</v>
      </c>
      <c r="ET23" s="34">
        <f>IF(ES23&lt;&gt;"",HLOOKUP(COUNT($DW23:ES23)+1,$G$4:$CX$8,ET$14,0)*$D23,IF($C23=ET$17,$G$6*$D23,""))</f>
        <v>4908.3102036523469</v>
      </c>
      <c r="EU23" s="34">
        <f>IF(ET23&lt;&gt;"",HLOOKUP(COUNT($DW23:ET23)+1,$G$4:$CX$8,EU$14,0)*$D23,IF($C23=EU$17,$G$6*$D23,""))</f>
        <v>4662.8946934697306</v>
      </c>
      <c r="EV23" s="34">
        <f>IF(EU23&lt;&gt;"",HLOOKUP(COUNT($DW23:EU23)+1,$G$4:$CX$8,EV$14,0)*$D23,IF($C23=EV$17,$G$6*$D23,""))</f>
        <v>4989.2973220126114</v>
      </c>
      <c r="EW23" s="34">
        <f>IF(EV23&lt;&gt;"",HLOOKUP(COUNT($DW23:EV23)+1,$G$4:$CX$8,EW$14,0)*$D23,IF($C23=EW$17,$G$6*$D23,""))</f>
        <v>5338.5481345534945</v>
      </c>
      <c r="EX23" s="34">
        <f>IF(EW23&lt;&gt;"",HLOOKUP(COUNT($DW23:EW23)+1,$G$4:$CX$8,EX$14,0)*$D23,IF($C23=EX$17,$G$6*$D23,""))</f>
        <v>5712.2465039722392</v>
      </c>
      <c r="EY23" s="34">
        <f>IF(EX23&lt;&gt;"",HLOOKUP(COUNT($DW23:EX23)+1,$G$4:$CX$8,EY$14,0)*$D23,IF($C23=EY$17,$G$6*$D23,""))</f>
        <v>6283.4711543694621</v>
      </c>
      <c r="EZ23" s="34">
        <f>IF(EY23&lt;&gt;"",HLOOKUP(COUNT($DW23:EY23)+1,$G$4:$CX$8,EZ$14,0)*$D23,IF($C23=EZ$17,$G$6*$D23,""))</f>
        <v>5340.950481214044</v>
      </c>
      <c r="FA23" s="34">
        <f>IF(EZ23&lt;&gt;"",HLOOKUP(COUNT($DW23:EZ23)+1,$G$4:$CX$8,FA$14,0)*$D23,IF($C23=FA$17,$G$6*$D23,""))</f>
        <v>5073.9029571533429</v>
      </c>
      <c r="FB23" s="34">
        <f>IF(FA23&lt;&gt;"",HLOOKUP(COUNT($DW23:FA23)+1,$G$4:$CX$8,FB$14,0)*$D23,IF($C23=FB$17,$G$6*$D23,""))</f>
        <v>5327.5981050110095</v>
      </c>
      <c r="FC23" s="34">
        <f>IF(FB23&lt;&gt;"",HLOOKUP(COUNT($DW23:FB23)+1,$G$4:$CX$8,FC$14,0)*$D23,IF($C23=FC$17,$G$6*$D23,""))</f>
        <v>5593.9780102615605</v>
      </c>
      <c r="FD23" s="34">
        <f>IF(FC23&lt;&gt;"",HLOOKUP(COUNT($DW23:FC23)+1,$G$4:$CX$8,FD$14,0)*$D23,IF($C23=FD$17,$G$6*$D23,""))</f>
        <v>5873.6769107746359</v>
      </c>
      <c r="FE23" s="34">
        <f>IF(FD23&lt;&gt;"",HLOOKUP(COUNT($DW23:FD23)+1,$G$4:$CX$8,FE$14,0)*$D23,IF($C23=FE$17,$G$6*$D23,""))</f>
        <v>6284.8342945288614</v>
      </c>
      <c r="FF23" s="34">
        <f>IF(FE23&lt;&gt;"",HLOOKUP(COUNT($DW23:FE23)+1,$G$4:$CX$8,FF$14,0)*$D23,IF($C23=FF$17,$G$6*$D23,""))</f>
        <v>5656.3508650759759</v>
      </c>
      <c r="FG23" s="34">
        <f>IF(FF23&lt;&gt;"",HLOOKUP(COUNT($DW23:FF23)+1,$G$4:$CX$8,FG$14,0)*$D23,IF($C23=FG$17,$G$6*$D23,""))</f>
        <v>5090.7157785683803</v>
      </c>
      <c r="FH23" s="34">
        <f>IF(FG23&lt;&gt;"",HLOOKUP(COUNT($DW23:FG23)+1,$G$4:$CX$8,FH$14,0)*$D23,IF($C23=FH$17,$G$6*$D23,""))</f>
        <v>5447.065883068165</v>
      </c>
      <c r="FI23" s="34">
        <f>IF(FH23&lt;&gt;"",HLOOKUP(COUNT($DW23:FH23)+1,$G$4:$CX$8,FI$14,0)*$D23,IF($C23=FI$17,$G$6*$D23,""))</f>
        <v>5828.3604948829352</v>
      </c>
      <c r="FJ23" s="34">
        <f>IF(FI23&lt;&gt;"",HLOOKUP(COUNT($DW23:FI23)+1,$G$4:$CX$8,FJ$14,0)*$D23,IF($C23=FJ$17,$G$6*$D23,""))</f>
        <v>6236.3457295247426</v>
      </c>
      <c r="FK23" s="34">
        <f>IF(FJ23&lt;&gt;"",HLOOKUP(COUNT($DW23:FJ23)+1,$G$4:$CX$8,FK$14,0)*$D23,IF($C23=FK$17,$G$6*$D23,""))</f>
        <v>6735.2533878867225</v>
      </c>
      <c r="FL23" s="34">
        <f>IF(FK23&lt;&gt;"",HLOOKUP(COUNT($DW23:FK23)+1,$G$4:$CX$8,FL$14,0)*$D23,IF($C23=FL$17,$G$6*$D23,""))</f>
        <v>5792.3179135825812</v>
      </c>
      <c r="FM23" s="34">
        <f>IF(FL23&lt;&gt;"",HLOOKUP(COUNT($DW23:FL23)+1,$G$4:$CX$8,FM$14,0)*$D23,IF($C23=FM$17,$G$6*$D23,""))</f>
        <v>5502.7020179034516</v>
      </c>
      <c r="FN23" s="34">
        <f>IF(FM23&lt;&gt;"",HLOOKUP(COUNT($DW23:FM23)+1,$G$4:$CX$8,FN$14,0)*$D23,IF($C23=FN$17,$G$6*$D23,""))</f>
        <v>5777.8371187986259</v>
      </c>
      <c r="FO23" s="34">
        <f>IF(FN23&lt;&gt;"",HLOOKUP(COUNT($DW23:FN23)+1,$G$4:$CX$8,FO$14,0)*$D23,IF($C23=FO$17,$G$6*$D23,""))</f>
        <v>6066.7289747385548</v>
      </c>
      <c r="FP23" s="34">
        <f>IF(FO23&lt;&gt;"",HLOOKUP(COUNT($DW23:FO23)+1,$G$4:$CX$8,FP$14,0)*$D23,IF($C23=FP$17,$G$6*$D23,""))</f>
        <v>6370.065423475482</v>
      </c>
      <c r="FQ23" s="34">
        <f>IF(FP23&lt;&gt;"",HLOOKUP(COUNT($DW23:FP23)+1,$G$4:$CX$8,FQ$14,0)*$D23,IF($C23=FQ$17,$G$6*$D23,""))</f>
        <v>6815.9700031187649</v>
      </c>
      <c r="FR23" s="34">
        <f>IF(FQ23&lt;&gt;"",HLOOKUP(COUNT($DW23:FQ23)+1,$G$4:$CX$8,FR$14,0)*$D23,IF($C23=FR$17,$G$6*$D23,""))</f>
        <v>6134.3730028068912</v>
      </c>
      <c r="FS23" s="34">
        <f>IF(FR23&lt;&gt;"",HLOOKUP(COUNT($DW23:FR23)+1,$G$4:$CX$8,FS$14,0)*$D23,IF($C23=FS$17,$G$6*$D23,""))</f>
        <v>5520.9357025262016</v>
      </c>
      <c r="FT23" s="34">
        <f>IF(FS23&lt;&gt;"",HLOOKUP(COUNT($DW23:FS23)+1,$G$4:$CX$8,FT$14,0)*$D23,IF($C23=FT$17,$G$6*$D23,""))</f>
        <v>5907.4012017030363</v>
      </c>
      <c r="FU23" s="34">
        <f>IF(FT23&lt;&gt;"",HLOOKUP(COUNT($DW23:FT23)+1,$G$4:$CX$8,FU$14,0)*$D23,IF($C23=FU$17,$G$6*$D23,""))</f>
        <v>6320.9192858222477</v>
      </c>
      <c r="FV23" s="34">
        <f>IF(FU23&lt;&gt;"",HLOOKUP(COUNT($DW23:FU23)+1,$G$4:$CX$8,FV$14,0)*$D23,IF($C23=FV$17,$G$6*$D23,""))</f>
        <v>6763.3836358298058</v>
      </c>
      <c r="FW23" s="34">
        <f>IF(FV23&lt;&gt;"",HLOOKUP(COUNT($DW23:FV23)+1,$G$4:$CX$8,FW$14,0)*$D23,IF($C23=FW$17,$G$6*$D23,""))</f>
        <v>7304.4543266961891</v>
      </c>
      <c r="FX23" s="34">
        <f>IF(FW23&lt;&gt;"",HLOOKUP(COUNT($DW23:FW23)+1,$G$4:$CX$8,FX$14,0)*$D23,IF($C23=FX$17,$G$6*$D23,""))</f>
        <v>6354.8752642256832</v>
      </c>
      <c r="FY23" s="34">
        <f>IF(FX23&lt;&gt;"",HLOOKUP(COUNT($DW23:FX23)+1,$G$4:$CX$8,FY$14,0)*$D23,IF($C23=FY$17,$G$6*$D23,""))</f>
        <v>6037.1315010144008</v>
      </c>
      <c r="FZ23" s="34">
        <f>IF(FY23&lt;&gt;"",HLOOKUP(COUNT($DW23:FY23)+1,$G$4:$CX$8,FZ$14,0)*$D23,IF($C23=FZ$17,$G$6*$D23,""))</f>
        <v>6338.9880760651195</v>
      </c>
      <c r="GA23" s="34">
        <f>IF(FZ23&lt;&gt;"",HLOOKUP(COUNT($DW23:FZ23)+1,$G$4:$CX$8,GA$14,0)*$D23,IF($C23=GA$17,$G$6*$D23,""))</f>
        <v>6655.9374798683766</v>
      </c>
      <c r="GB23" s="34">
        <f>IF(GA23&lt;&gt;"",HLOOKUP(COUNT($DW23:GA23)+1,$G$4:$CX$8,GB$14,0)*$D23,IF($C23=GB$17,$G$6*$D23,""))</f>
        <v>6988.734353861797</v>
      </c>
      <c r="GC23" s="34">
        <f>IF(GB23&lt;&gt;"",HLOOKUP(COUNT($DW23:GB23)+1,$G$4:$CX$8,GC$14,0)*$D23,IF($C23=GC$17,$G$6*$D23,""))</f>
        <v>7477.9457586321205</v>
      </c>
      <c r="GD23" s="34">
        <f>IF(GC23&lt;&gt;"",HLOOKUP(COUNT($DW23:GC23)+1,$G$4:$CX$8,GD$14,0)*$D23,IF($C23=GD$17,$G$6*$D23,""))</f>
        <v>6730.1511827689083</v>
      </c>
      <c r="GE23" s="34">
        <f>IF(GD23&lt;&gt;"",HLOOKUP(COUNT($DW23:GD23)+1,$G$4:$CX$8,GE$14,0)*$D23,IF($C23=GE$17,$G$6*$D23,""))</f>
        <v>6057.1360644920187</v>
      </c>
      <c r="GF23" s="34">
        <f>IF(GE23&lt;&gt;"",HLOOKUP(COUNT($DW23:GE23)+1,$G$4:$CX$8,GF$14,0)*$D23,IF($C23=GF$17,$G$6*$D23,""))</f>
        <v>6481.1355890064597</v>
      </c>
      <c r="GG23" s="34">
        <f>IF(GF23&lt;&gt;"",HLOOKUP(COUNT($DW23:GF23)+1,$G$4:$CX$8,GG$14,0)*$D23,IF($C23=GG$17,$G$6*$D23,""))</f>
        <v>6934.8150802369128</v>
      </c>
      <c r="GH23" s="34">
        <f>IF(GG23&lt;&gt;"",HLOOKUP(COUNT($DW23:GG23)+1,$G$4:$CX$8,GH$14,0)*$D23,IF($C23=GH$17,$G$6*$D23,""))</f>
        <v>7420.252135853495</v>
      </c>
      <c r="GI23" s="34">
        <f>IF(GH23&lt;&gt;"",HLOOKUP(COUNT($DW23:GH23)+1,$G$4:$CX$8,GI$14,0)*$D23,IF($C23=GI$17,$G$6*$D23,""))</f>
        <v>8013.8723067217743</v>
      </c>
      <c r="GJ23" s="34">
        <f>IF(GI23&lt;&gt;"",HLOOKUP(COUNT($DW23:GI23)+1,$G$4:$CX$8,GJ$14,0)*$D23,IF($C23=GJ$17,$G$6*$D23,""))</f>
        <v>5215.7891825182287</v>
      </c>
      <c r="GK23" s="34">
        <f>IF(GJ23&lt;&gt;"",HLOOKUP(COUNT($DW23:GJ23)+1,$G$4:$CX$8,GK$14,0)*$D23,IF($C23=GK$17,$G$6*$D23,""))</f>
        <v>5215.7891825182287</v>
      </c>
      <c r="GL23" s="34">
        <f>IF(GK23&lt;&gt;"",HLOOKUP(COUNT($DW23:GK23)+1,$G$4:$CX$8,GL$14,0)*$D23,IF($C23=GL$17,$G$6*$D23,""))</f>
        <v>5215.7891825182287</v>
      </c>
      <c r="GM23" s="34">
        <f>IF(GL23&lt;&gt;"",HLOOKUP(COUNT($DW23:GL23)+1,$G$4:$CX$8,GM$14,0)*$D23,IF($C23=GM$17,$G$6*$D23,""))</f>
        <v>5215.7891825182287</v>
      </c>
      <c r="GN23" s="34">
        <f>IF(GM23&lt;&gt;"",HLOOKUP(COUNT($DW23:GM23)+1,$G$4:$CX$8,GN$14,0)*$D23,IF($C23=GN$17,$G$6*$D23,""))</f>
        <v>5215.7891825182287</v>
      </c>
      <c r="GO23" s="34">
        <f>IF(GN23&lt;&gt;"",HLOOKUP(COUNT($DW23:GN23)+1,$G$4:$CX$8,GO$14,0)*$D23,IF($C23=GO$17,$G$6*$D23,""))</f>
        <v>5215.7891825182287</v>
      </c>
      <c r="GP23" s="34">
        <f>IF(GO23&lt;&gt;"",HLOOKUP(COUNT($DW23:GO23)+1,$G$4:$CX$8,GP$14,0)*$D23,IF($C23=GP$17,$G$6*$D23,""))</f>
        <v>5215.7891825182287</v>
      </c>
      <c r="GQ23" s="34">
        <f>IF(GP23&lt;&gt;"",HLOOKUP(COUNT($DW23:GP23)+1,$G$4:$CX$8,GQ$14,0)*$D23,IF($C23=GQ$17,$G$6*$D23,""))</f>
        <v>5215.7891825182287</v>
      </c>
      <c r="GR23" s="34">
        <f>IF(GQ23&lt;&gt;"",HLOOKUP(COUNT($DW23:GQ23)+1,$G$4:$CX$8,GR$14,0)*$D23,IF($C23=GR$17,$G$6*$D23,""))</f>
        <v>5215.7891825182287</v>
      </c>
      <c r="GS23" s="34">
        <f>IF(GR23&lt;&gt;"",HLOOKUP(COUNT($DW23:GR23)+1,$G$4:$CX$8,GS$14,0)*$D23,IF($C23=GS$17,$G$6*$D23,""))</f>
        <v>5215.7891825182287</v>
      </c>
      <c r="GT23" s="34">
        <f>IF(GS23&lt;&gt;"",HLOOKUP(COUNT($DW23:GS23)+1,$G$4:$CX$8,GT$14,0)*$D23,IF($C23=GT$17,$G$6*$D23,""))</f>
        <v>5215.7891825182287</v>
      </c>
      <c r="GU23" s="34">
        <f>IF(GT23&lt;&gt;"",HLOOKUP(COUNT($DW23:GT23)+1,$G$4:$CX$8,GU$14,0)*$D23,IF($C23=GU$17,$G$6*$D23,""))</f>
        <v>5215.7891825182287</v>
      </c>
      <c r="GV23" s="34">
        <f>IF(GU23&lt;&gt;"",HLOOKUP(COUNT($DW23:GU23)+1,$G$4:$CX$8,GV$14,0)*$D23,IF($C23=GV$17,$G$6*$D23,""))</f>
        <v>5215.7891825182287</v>
      </c>
      <c r="GW23" s="34">
        <f>IF(GV23&lt;&gt;"",HLOOKUP(COUNT($DW23:GV23)+1,$G$4:$CX$8,GW$14,0)*$D23,IF($C23=GW$17,$G$6*$D23,""))</f>
        <v>5215.7891825182287</v>
      </c>
      <c r="GX23" s="34">
        <f>IF(GW23&lt;&gt;"",HLOOKUP(COUNT($DW23:GW23)+1,$G$4:$CX$8,GX$14,0)*$D23,IF($C23=GX$17,$G$6*$D23,""))</f>
        <v>5215.7891825182287</v>
      </c>
      <c r="GY23" s="34">
        <f>IF(GX23&lt;&gt;"",HLOOKUP(COUNT($DW23:GX23)+1,$G$4:$CX$8,GY$14,0)*$D23,IF($C23=GY$17,$G$6*$D23,""))</f>
        <v>5215.7891825182287</v>
      </c>
      <c r="GZ23" s="34">
        <f>IF(GY23&lt;&gt;"",HLOOKUP(COUNT($DW23:GY23)+1,$G$4:$CX$8,GZ$14,0)*$D23,IF($C23=GZ$17,$G$6*$D23,""))</f>
        <v>5215.7891825182287</v>
      </c>
      <c r="HA23" s="34">
        <f>IF(GZ23&lt;&gt;"",HLOOKUP(COUNT($DW23:GZ23)+1,$G$4:$CX$8,HA$14,0)*$D23,IF($C23=HA$17,$G$6*$D23,""))</f>
        <v>5215.7891825182287</v>
      </c>
      <c r="HB23" s="34">
        <f>IF(HA23&lt;&gt;"",HLOOKUP(COUNT($DW23:HA23)+1,$G$4:$CX$8,HB$14,0)*$D23,IF($C23=HB$17,$G$6*$D23,""))</f>
        <v>5215.7891825182287</v>
      </c>
      <c r="HC23" s="34">
        <f>IF(HB23&lt;&gt;"",HLOOKUP(COUNT($DW23:HB23)+1,$G$4:$CX$8,HC$14,0)*$D23,IF($C23=HC$17,$G$6*$D23,""))</f>
        <v>5215.7891825182287</v>
      </c>
      <c r="HD23" s="34">
        <f>IF(HC23&lt;&gt;"",HLOOKUP(COUNT($DW23:HC23)+1,$G$4:$CX$8,HD$14,0)*$D23,IF($C23=HD$17,$G$6*$D23,""))</f>
        <v>5215.7891825182287</v>
      </c>
      <c r="HE23" s="34">
        <f>IF(HD23&lt;&gt;"",HLOOKUP(COUNT($DW23:HD23)+1,$G$4:$CX$8,HE$14,0)*$D23,IF($C23=HE$17,$G$6*$D23,""))</f>
        <v>5215.7891825182287</v>
      </c>
      <c r="HF23" s="34">
        <f>IF(HE23&lt;&gt;"",HLOOKUP(COUNT($DW23:HE23)+1,$G$4:$CX$8,HF$14,0)*$D23,IF($C23=HF$17,$G$6*$D23,""))</f>
        <v>5215.7891825182287</v>
      </c>
      <c r="HG23" s="34">
        <f>IF(HF23&lt;&gt;"",HLOOKUP(COUNT($DW23:HF23)+1,$G$4:$CX$8,HG$14,0)*$D23,IF($C23=HG$17,$G$6*$D23,""))</f>
        <v>5215.7891825182287</v>
      </c>
      <c r="HH23" s="34">
        <f>IF(HG23&lt;&gt;"",HLOOKUP(COUNT($DW23:HG23)+1,$G$4:$CX$8,HH$14,0)*$D23,IF($C23=HH$17,$G$6*$D23,""))</f>
        <v>5215.7891825182287</v>
      </c>
      <c r="HI23" s="34">
        <f>IF(HH23&lt;&gt;"",HLOOKUP(COUNT($DW23:HH23)+1,$G$4:$CX$8,HI$14,0)*$D23,IF($C23=HI$17,$G$6*$D23,""))</f>
        <v>5215.7891825182287</v>
      </c>
      <c r="HJ23" s="34">
        <f>IF(HI23&lt;&gt;"",HLOOKUP(COUNT($DW23:HI23)+1,$G$4:$CX$8,HJ$14,0)*$D23,IF($C23=HJ$17,$G$6*$D23,""))</f>
        <v>5215.7891825182287</v>
      </c>
      <c r="HK23" s="34">
        <f>IF(HJ23&lt;&gt;"",HLOOKUP(COUNT($DW23:HJ23)+1,$G$4:$CX$8,HK$14,0)*$D23,IF($C23=HK$17,$G$6*$D23,""))</f>
        <v>5215.7891825182287</v>
      </c>
      <c r="HL23" s="34">
        <f>IF(HK23&lt;&gt;"",HLOOKUP(COUNT($DW23:HK23)+1,$G$4:$CX$8,HL$14,0)*$D23,IF($C23=HL$17,$G$6*$D23,""))</f>
        <v>5215.7891825182287</v>
      </c>
      <c r="HM23" s="34">
        <f>IF(HL23&lt;&gt;"",HLOOKUP(COUNT($DW23:HL23)+1,$G$4:$CX$8,HM$14,0)*$D23,IF($C23=HM$17,$G$6*$D23,""))</f>
        <v>5215.7891825182287</v>
      </c>
      <c r="HN23" s="34">
        <f>IF(HM23&lt;&gt;"",HLOOKUP(COUNT($DW23:HM23)+1,$G$4:$CX$8,HN$14,0)*$D23,IF($C23=HN$17,$G$6*$D23,""))</f>
        <v>5215.7891825182287</v>
      </c>
      <c r="HO23" s="34">
        <f>IF(HN23&lt;&gt;"",HLOOKUP(COUNT($DW23:HN23)+1,$G$4:$CX$8,HO$14,0)*$D23,IF($C23=HO$17,$G$6*$D23,""))</f>
        <v>5215.7891825182287</v>
      </c>
      <c r="HP23" s="34">
        <f>IF(HO23&lt;&gt;"",HLOOKUP(COUNT($DW23:HO23)+1,$G$4:$DV$8,HP$14,0)*$D23,IF($C23=HP$17,$G$6*$D23,""))</f>
        <v>5215.7891825182287</v>
      </c>
      <c r="HQ23" s="34">
        <f>IF(HP23&lt;&gt;"",HLOOKUP(COUNT($DW23:HP23)+1,$G$4:$DV$8,HQ$14,0)*$D23,IF($C23=HQ$17,$G$6*$D23,""))</f>
        <v>5215.7891825182287</v>
      </c>
      <c r="HR23" s="34">
        <f>IF(HQ23&lt;&gt;"",HLOOKUP(COUNT($DW23:HQ23)+1,$G$4:$DV$8,HR$14,0)*$D23,IF($C23=HR$17,$G$6*$D23,""))</f>
        <v>5215.7891825182287</v>
      </c>
      <c r="HS23" s="34">
        <f>IF(HR23&lt;&gt;"",HLOOKUP(COUNT($DW23:HR23)+1,$G$4:$DV$8,HS$14,0)*$D23,IF($C23=HS$17,$G$6*$D23,""))</f>
        <v>5215.7891825182287</v>
      </c>
      <c r="HT23" s="34">
        <f>IF(HS23&lt;&gt;"",HLOOKUP(COUNT($DW23:HS23)+1,$G$4:$DV$8,HT$14,0)*$D23,IF($C23=HT$17,$G$6*$D23,""))</f>
        <v>5215.7891825182287</v>
      </c>
      <c r="HU23" s="34">
        <f>IF(HT23&lt;&gt;"",HLOOKUP(COUNT($DW23:HT23)+1,$G$4:$DV$8,HU$14,0)*$D23,IF($C23=HU$17,$G$6*$D23,""))</f>
        <v>5215.7891825182287</v>
      </c>
      <c r="HV23" s="34">
        <f>IF(HU23&lt;&gt;"",HLOOKUP(COUNT($DW23:HU23)+1,$G$4:$DV$8,HV$14,0)*$D23,IF($C23=HV$17,$G$6*$D23,""))</f>
        <v>5215.7891825182287</v>
      </c>
      <c r="HW23" s="34">
        <f>IF(HV23&lt;&gt;"",HLOOKUP(COUNT($DW23:HV23)+1,$G$4:$DV$8,HW$14,0)*$D23,IF($C23=HW$17,$G$6*$D23,""))</f>
        <v>5215.7891825182287</v>
      </c>
      <c r="HX23" s="34">
        <f>IF(HW23&lt;&gt;"",HLOOKUP(COUNT($DW23:HW23)+1,$G$4:$DV$8,HX$14,0)*$D23,IF($C23=HX$17,$G$6*$D23,""))</f>
        <v>5215.7891825182287</v>
      </c>
      <c r="HY23" s="34">
        <f>IF(HX23&lt;&gt;"",HLOOKUP(COUNT($DW23:HX23)+1,$G$4:$DV$8,HY$14,0)*$D23,IF($C23=HY$17,$G$6*$D23,""))</f>
        <v>5215.7891825182287</v>
      </c>
      <c r="HZ23" s="34">
        <f>IF(HY23&lt;&gt;"",HLOOKUP(COUNT($DW23:HY23)+1,$G$4:$DV$8,HZ$14,0)*$D23,IF($C23=HZ$17,$G$6*$D23,""))</f>
        <v>5215.7891825182287</v>
      </c>
      <c r="IA23" s="34">
        <f>IF(HZ23&lt;&gt;"",HLOOKUP(COUNT($DW23:HZ23)+1,$G$4:$DV$8,IA$14,0)*$D23,IF($C23=IA$17,$G$6*$D23,""))</f>
        <v>5215.7891825182287</v>
      </c>
      <c r="IB23" s="34">
        <f>IF(IA23&lt;&gt;"",HLOOKUP(COUNT($DW23:IA23)+1,$G$4:$DV$8,IB$14,0)*$D23,IF($C23=IB$17,$G$6*$D23,""))</f>
        <v>5215.7891825182287</v>
      </c>
      <c r="IC23" s="34">
        <f>IF(IB23&lt;&gt;"",HLOOKUP(COUNT($DW23:IB23)+1,$G$4:$DV$8,IC$14,0)*$D23,IF($C23=IC$17,$G$6*$D23,""))</f>
        <v>5215.7891825182287</v>
      </c>
      <c r="ID23" s="34">
        <f>IF(IC23&lt;&gt;"",HLOOKUP(COUNT($DW23:IC23)+1,$G$4:$DV$8,ID$14,0)*$D23,IF($C23=ID$17,$G$6*$D23,""))</f>
        <v>5215.7891825182287</v>
      </c>
      <c r="IE23" s="34">
        <f>IF(ID23&lt;&gt;"",HLOOKUP(COUNT($DW23:ID23)+1,$G$4:$DV$8,IE$14,0)*$D23,IF($C23=IE$17,$G$6*$D23,""))</f>
        <v>5215.7891825182287</v>
      </c>
      <c r="IF23" s="34">
        <f>IF(IE23&lt;&gt;"",HLOOKUP(COUNT($DW23:IE23)+1,$G$4:$DV$8,IF$14,0)*$D23,IF($C23=IF$17,$G$6*$D23,""))</f>
        <v>5215.7891825182287</v>
      </c>
      <c r="IG23" s="34">
        <f>IF(IF23&lt;&gt;"",HLOOKUP(COUNT($DW23:IF23)+1,$G$4:$DV$8,IG$14,0)*$D23,IF($C23=IG$17,$G$6*$D23,""))</f>
        <v>5215.7891825182287</v>
      </c>
      <c r="IH23" s="34">
        <f>IF(IG23&lt;&gt;"",HLOOKUP(COUNT($DW23:IG23)+1,$G$4:$DV$8,IH$14,0)*$D23,IF($C23=IH$17,$G$6*$D23,""))</f>
        <v>5215.7891825182287</v>
      </c>
      <c r="II23" s="34">
        <f>IF(IH23&lt;&gt;"",HLOOKUP(COUNT($DW23:IH23)+1,$G$4:$DV$8,II$14,0)*$D23,IF($C23=II$17,$G$6*$D23,""))</f>
        <v>5215.7891825182287</v>
      </c>
      <c r="IJ23" s="34">
        <f>IF(II23&lt;&gt;"",HLOOKUP(COUNT($DW23:II23)+1,$G$4:$DV$8,IJ$14,0)*$D23,IF($C23=IJ$17,$G$6*$D23,""))</f>
        <v>5215.7891825182287</v>
      </c>
      <c r="IK23" s="34">
        <f>IF(IJ23&lt;&gt;"",HLOOKUP(COUNT($DW23:IJ23)+1,$G$4:$DV$8,IK$14,0)*$D23,IF($C23=IK$17,$G$6*$D23,""))</f>
        <v>5215.7891825182287</v>
      </c>
      <c r="IL23" s="34">
        <f>IF(IK23&lt;&gt;"",HLOOKUP(COUNT($DW23:IK23)+1,$G$4:$DV$8,IL$14,0)*$D23,IF($C23=IL$17,$G$6*$D23,""))</f>
        <v>5215.7891825182287</v>
      </c>
      <c r="IM23" s="34">
        <f>IF(IL23&lt;&gt;"",HLOOKUP(COUNT($DW23:IL23)+1,$G$4:$DV$8,IM$14,0)*$D23,IF($C23=IM$17,$G$6*$D23,""))</f>
        <v>5215.7891825182287</v>
      </c>
      <c r="IO23" s="34" t="str">
        <f>IF(IN23&lt;&gt;"",HLOOKUP(COUNT($IN23:IN23)+1,$G$4:$EH$8,IO$14,0)*$D23,IF($C23=IO$17,$G$7*$D23,""))</f>
        <v/>
      </c>
      <c r="IP23" s="34" t="str">
        <f>IF(IO23&lt;&gt;"",HLOOKUP(COUNT($IN23:IO23)+1,$G$4:$EH$8,IP$14,0)*$D23,IF($C23=IP$17,$G$7*$D23,""))</f>
        <v/>
      </c>
      <c r="IQ23" s="34" t="str">
        <f>IF(IP23&lt;&gt;"",HLOOKUP(COUNT($IN23:IP23)+1,$G$4:$EH$8,IQ$14,0)*$D23,IF($C23=IQ$17,$G$7*$D23,""))</f>
        <v/>
      </c>
      <c r="IR23" s="34" t="str">
        <f>IF(IQ23&lt;&gt;"",HLOOKUP(COUNT($IN23:IQ23)+1,$G$4:$EH$8,IR$14,0)*$D23,IF($C23=IR$17,$G$7*$D23,""))</f>
        <v/>
      </c>
      <c r="IS23" s="34">
        <f>IF(IR23&lt;&gt;"",HLOOKUP(COUNT($IN23:IR23)+1,$G$4:$EH$8,IS$14,0)*$D23,IF($C23=IS$17,$G$7*$D23,""))</f>
        <v>0</v>
      </c>
      <c r="IT23" s="34">
        <f>IF(IS23&lt;&gt;"",HLOOKUP(COUNT($IN23:IS23)+1,$G$4:$EH$8,IT$14,0)*$D23,IF($C23=IT$17,$G$7*$D23,""))</f>
        <v>750</v>
      </c>
      <c r="IU23" s="34">
        <f>IF(IT23&lt;&gt;"",HLOOKUP(COUNT($IN23:IT23)+1,$G$4:$EH$8,IU$14,0)*$D23,IF($C23=IU$17,$G$7*$D23,""))</f>
        <v>750</v>
      </c>
      <c r="IV23" s="34">
        <f>IF(IU23&lt;&gt;"",HLOOKUP(COUNT($IN23:IU23)+1,$G$4:$EH$8,IV$14,0)*$D23,IF($C23=IV$17,$G$7*$D23,""))</f>
        <v>750</v>
      </c>
      <c r="IW23" s="34">
        <f>IF(IV23&lt;&gt;"",HLOOKUP(COUNT($IN23:IV23)+1,$G$4:$EH$8,IW$14,0)*$D23,IF($C23=IW$17,$G$7*$D23,""))</f>
        <v>750</v>
      </c>
      <c r="IX23" s="34">
        <f>IF(IW23&lt;&gt;"",HLOOKUP(COUNT($IN23:IW23)+1,$G$4:$EH$8,IX$14,0)*$D23,IF($C23=IX$17,$G$7*$D23,""))</f>
        <v>754.03818403483183</v>
      </c>
      <c r="IY23" s="34">
        <f>IF(IX23&lt;&gt;"",HLOOKUP(COUNT($IN23:IX23)+1,$G$4:$EH$8,IY$14,0)*$D23,IF($C23=IY$17,$G$7*$D23,""))</f>
        <v>904.84582084179772</v>
      </c>
      <c r="IZ23" s="34">
        <f>IF(IY23&lt;&gt;"",HLOOKUP(COUNT($IN23:IY23)+1,$G$4:$EH$8,IZ$14,0)*$D23,IF($C23=IZ$17,$G$7*$D23,""))</f>
        <v>1049.6211521764853</v>
      </c>
      <c r="JA23" s="34">
        <f>IF(IZ23&lt;&gt;"",HLOOKUP(COUNT($IN23:IZ23)+1,$G$4:$EH$8,JA$14,0)*$D23,IF($C23=JA$17,$G$7*$D23,""))</f>
        <v>1196.5681134811937</v>
      </c>
      <c r="JB23" s="34">
        <f>IF(JA23&lt;&gt;"",HLOOKUP(COUNT($IN23:JA23)+1,$G$4:$EH$8,JB$14,0)*$D23,IF($C23=JB$17,$G$7*$D23,""))</f>
        <v>1352.121968233748</v>
      </c>
      <c r="JC23" s="34">
        <f>IF(JB23&lt;&gt;"",HLOOKUP(COUNT($IN23:JB23)+1,$G$4:$EH$8,JC$14,0)*$D23,IF($C23=JC$17,$G$7*$D23,""))</f>
        <v>1500.8553847394605</v>
      </c>
      <c r="JD23" s="34">
        <f>IF(JC23&lt;&gt;"",HLOOKUP(COUNT($IN23:JC23)+1,$G$4:$EH$8,JD$14,0)*$D23,IF($C23=JD$17,$G$7*$D23,""))</f>
        <v>1650.9409232134067</v>
      </c>
      <c r="JE23" s="34">
        <f>IF(JD23&lt;&gt;"",HLOOKUP(COUNT($IN23:JD23)+1,$G$4:$EH$8,JE$14,0)*$D23,IF($C23=JE$17,$G$7*$D23,""))</f>
        <v>1238.2056924100557</v>
      </c>
      <c r="JF23" s="34">
        <f>IF(JE23&lt;&gt;"",HLOOKUP(COUNT($IN23:JE23)+1,$G$4:$EH$8,JF$14,0)*$D23,IF($C23=JF$17,$G$7*$D23,""))</f>
        <v>1176.2954077895522</v>
      </c>
      <c r="JG23" s="34">
        <f>IF(JF23&lt;&gt;"",HLOOKUP(COUNT($IN23:JF23)+1,$G$4:$EH$8,JG$14,0)*$D23,IF($C23=JG$17,$G$7*$D23,""))</f>
        <v>1293.9249485685079</v>
      </c>
      <c r="JH23" s="34">
        <f>IF(JG23&lt;&gt;"",HLOOKUP(COUNT($IN23:JG23)+1,$G$4:$EH$8,JH$14,0)*$D23,IF($C23=JH$17,$G$7*$D23,""))</f>
        <v>1423.3174434253592</v>
      </c>
      <c r="JI23" s="34">
        <f>IF(JH23&lt;&gt;"",HLOOKUP(COUNT($IN23:JH23)+1,$G$4:$EH$8,JI$14,0)*$D23,IF($C23=JI$17,$G$7*$D23,""))</f>
        <v>1565.6491877678945</v>
      </c>
      <c r="JJ23" s="34">
        <f>IF(JI23&lt;&gt;"",HLOOKUP(COUNT($IN23:JI23)+1,$G$4:$EH$8,JJ$14,0)*$D23,IF($C23=JJ$17,$G$7*$D23,""))</f>
        <v>1722.214106544684</v>
      </c>
      <c r="JK23" s="34">
        <f>IF(JJ23&lt;&gt;"",HLOOKUP(COUNT($IN23:JJ23)+1,$G$4:$EH$8,JK$14,0)*$D23,IF($C23=JK$17,$G$7*$D23,""))</f>
        <v>1636.1034012174491</v>
      </c>
      <c r="JL23" s="34">
        <f>IF(JK23&lt;&gt;"",HLOOKUP(COUNT($IN23:JK23)+1,$G$4:$EH$8,JL$14,0)*$D23,IF($C23=JL$17,$G$7*$D23,""))</f>
        <v>1554.298231156577</v>
      </c>
      <c r="JM23" s="34">
        <f>IF(JL23&lt;&gt;"",HLOOKUP(COUNT($IN23:JL23)+1,$G$4:$EH$8,JM$14,0)*$D23,IF($C23=JM$17,$G$7*$D23,""))</f>
        <v>1663.0991073375374</v>
      </c>
      <c r="JN23" s="34">
        <f>IF(JM23&lt;&gt;"",HLOOKUP(COUNT($IN23:JM23)+1,$G$4:$EH$8,JN$14,0)*$D23,IF($C23=JN$17,$G$7*$D23,""))</f>
        <v>1779.5160448511649</v>
      </c>
      <c r="JO23" s="34">
        <f>IF(JN23&lt;&gt;"",HLOOKUP(COUNT($IN23:JN23)+1,$G$4:$EH$8,JO$14,0)*$D23,IF($C23=JO$17,$G$7*$D23,""))</f>
        <v>1904.0821679907465</v>
      </c>
      <c r="JP23" s="34">
        <f>IF(JO23&lt;&gt;"",HLOOKUP(COUNT($IN23:JO23)+1,$G$4:$EH$8,JP$14,0)*$D23,IF($C23=JP$17,$G$7*$D23,""))</f>
        <v>2094.4903847898208</v>
      </c>
      <c r="JQ23" s="34">
        <f>IF(JP23&lt;&gt;"",HLOOKUP(COUNT($IN23:JP23)+1,$G$4:$EH$8,JQ$14,0)*$D23,IF($C23=JQ$17,$G$7*$D23,""))</f>
        <v>1780.3168270713481</v>
      </c>
      <c r="JR23" s="34">
        <f>IF(JQ23&lt;&gt;"",HLOOKUP(COUNT($IN23:JQ23)+1,$G$4:$EH$8,JR$14,0)*$D23,IF($C23=JR$17,$G$7*$D23,""))</f>
        <v>1691.300985717781</v>
      </c>
      <c r="JS23" s="34">
        <f>IF(JR23&lt;&gt;"",HLOOKUP(COUNT($IN23:JR23)+1,$G$4:$EH$8,JS$14,0)*$D23,IF($C23=JS$17,$G$7*$D23,""))</f>
        <v>1775.86603500367</v>
      </c>
      <c r="JT23" s="34">
        <f>IF(JS23&lt;&gt;"",HLOOKUP(COUNT($IN23:JS23)+1,$G$4:$EH$8,JT$14,0)*$D23,IF($C23=JT$17,$G$7*$D23,""))</f>
        <v>1864.6593367538537</v>
      </c>
      <c r="JU23" s="34">
        <f>IF(JT23&lt;&gt;"",HLOOKUP(COUNT($IN23:JT23)+1,$G$4:$EH$8,JU$14,0)*$D23,IF($C23=JU$17,$G$7*$D23,""))</f>
        <v>1957.8923035915454</v>
      </c>
      <c r="JV23" s="34">
        <f>IF(JU23&lt;&gt;"",HLOOKUP(COUNT($IN23:JU23)+1,$G$4:$EH$8,JV$14,0)*$D23,IF($C23=JV$17,$G$7*$D23,""))</f>
        <v>2094.9447648429541</v>
      </c>
      <c r="JW23" s="34">
        <f>IF(JV23&lt;&gt;"",HLOOKUP(COUNT($IN23:JV23)+1,$G$4:$EH$8,JW$14,0)*$D23,IF($C23=JW$17,$G$7*$D23,""))</f>
        <v>1885.4502883586588</v>
      </c>
      <c r="JX23" s="34">
        <f>IF(JW23&lt;&gt;"",HLOOKUP(COUNT($IN23:JW23)+1,$G$4:$EH$8,JX$14,0)*$D23,IF($C23=JX$17,$G$7*$D23,""))</f>
        <v>1696.9052595227934</v>
      </c>
      <c r="JY23" s="34">
        <f>IF(JX23&lt;&gt;"",HLOOKUP(COUNT($IN23:JX23)+1,$G$4:$EH$8,JY$14,0)*$D23,IF($C23=JY$17,$G$7*$D23,""))</f>
        <v>1815.6886276893886</v>
      </c>
      <c r="JZ23" s="34">
        <f>IF(JY23&lt;&gt;"",HLOOKUP(COUNT($IN23:JY23)+1,$G$4:$EH$8,JZ$14,0)*$D23,IF($C23=JZ$17,$G$7*$D23,""))</f>
        <v>1942.7868316276451</v>
      </c>
      <c r="KA23" s="34">
        <f>IF(JZ23&lt;&gt;"",HLOOKUP(COUNT($IN23:JZ23)+1,$G$4:$EH$8,KA$14,0)*$D23,IF($C23=KA$17,$G$7*$D23,""))</f>
        <v>2078.7819098415812</v>
      </c>
      <c r="KB23" s="34">
        <f>IF(KA23&lt;&gt;"",HLOOKUP(COUNT($IN23:KA23)+1,$G$4:$EH$8,KB$14,0)*$D23,IF($C23=KB$17,$G$7*$D23,""))</f>
        <v>2245.0844626289077</v>
      </c>
      <c r="KC23" s="34">
        <f>IF(KB23&lt;&gt;"",HLOOKUP(COUNT($IN23:KB23)+1,$G$4:$EH$8,KC$14,0)*$D23,IF($C23=KC$17,$G$7*$D23,""))</f>
        <v>1930.7726378608606</v>
      </c>
      <c r="KD23" s="34">
        <f>IF(KC23&lt;&gt;"",HLOOKUP(COUNT($IN23:KC23)+1,$G$4:$EH$8,KD$14,0)*$D23,IF($C23=KD$17,$G$7*$D23,""))</f>
        <v>1834.2340059678172</v>
      </c>
      <c r="KE23" s="34">
        <f>IF(KD23&lt;&gt;"",HLOOKUP(COUNT($IN23:KD23)+1,$G$4:$EH$8,KE$14,0)*$D23,IF($C23=KE$17,$G$7*$D23,""))</f>
        <v>1925.9457062662088</v>
      </c>
      <c r="KF23" s="34">
        <f>IF(KE23&lt;&gt;"",HLOOKUP(COUNT($IN23:KE23)+1,$G$4:$EH$8,KF$14,0)*$D23,IF($C23=KF$17,$G$7*$D23,""))</f>
        <v>2022.2429915795185</v>
      </c>
      <c r="KG23" s="34">
        <f>IF(KF23&lt;&gt;"",HLOOKUP(COUNT($IN23:KF23)+1,$G$4:$EH$8,KG$14,0)*$D23,IF($C23=KG$17,$G$7*$D23,""))</f>
        <v>2123.3551411584945</v>
      </c>
      <c r="KH23" s="34">
        <f>IF(KG23&lt;&gt;"",HLOOKUP(COUNT($IN23:KG23)+1,$G$4:$EH$8,KH$14,0)*$D23,IF($C23=KH$17,$G$7*$D23,""))</f>
        <v>2271.9900010395886</v>
      </c>
      <c r="KI23" s="34">
        <f>IF(KH23&lt;&gt;"",HLOOKUP(COUNT($IN23:KH23)+1,$G$4:$EH$8,KI$14,0)*$D23,IF($C23=KI$17,$G$7*$D23,""))</f>
        <v>2044.7910009356306</v>
      </c>
      <c r="KJ23" s="34">
        <f>IF(KI23&lt;&gt;"",HLOOKUP(COUNT($IN23:KI23)+1,$G$4:$EH$8,KJ$14,0)*$D23,IF($C23=KJ$17,$G$7*$D23,""))</f>
        <v>1840.3119008420672</v>
      </c>
      <c r="KK23" s="34">
        <f>IF(KJ23&lt;&gt;"",HLOOKUP(COUNT($IN23:KJ23)+1,$G$4:$EH$8,KK$14,0)*$D23,IF($C23=KK$17,$G$7*$D23,""))</f>
        <v>1969.1337339010122</v>
      </c>
      <c r="KL23" s="34">
        <f>IF(KK23&lt;&gt;"",HLOOKUP(COUNT($IN23:KK23)+1,$G$4:$EH$8,KL$14,0)*$D23,IF($C23=KL$17,$G$7*$D23,""))</f>
        <v>2106.9730952740829</v>
      </c>
      <c r="KM23" s="34">
        <f>IF(KL23&lt;&gt;"",HLOOKUP(COUNT($IN23:KL23)+1,$G$4:$EH$8,KM$14,0)*$D23,IF($C23=KM$17,$G$7*$D23,""))</f>
        <v>2254.4612119432686</v>
      </c>
      <c r="KN23" s="34">
        <f>IF(KM23&lt;&gt;"",HLOOKUP(COUNT($IN23:KM23)+1,$G$4:$EH$8,KN$14,0)*$D23,IF($C23=KN$17,$G$7*$D23,""))</f>
        <v>2434.8181088987299</v>
      </c>
      <c r="KO23" s="34">
        <f>IF(KN23&lt;&gt;"",HLOOKUP(COUNT($IN23:KN23)+1,$G$4:$EH$8,KO$14,0)*$D23,IF($C23=KO$17,$G$7*$D23,""))</f>
        <v>2118.2917547418947</v>
      </c>
      <c r="KP23" s="34">
        <f>IF(KO23&lt;&gt;"",HLOOKUP(COUNT($IN23:KO23)+1,$G$4:$EH$8,KP$14,0)*$D23,IF($C23=KP$17,$G$7*$D23,""))</f>
        <v>2012.3771670048004</v>
      </c>
      <c r="KQ23" s="34">
        <f>IF(KP23&lt;&gt;"",HLOOKUP(COUNT($IN23:KP23)+1,$G$4:$EH$8,KQ$14,0)*$D23,IF($C23=KQ$17,$G$7*$D23,""))</f>
        <v>2112.9960253550403</v>
      </c>
      <c r="KR23" s="34">
        <f>IF(KQ23&lt;&gt;"",HLOOKUP(COUNT($IN23:KQ23)+1,$G$4:$EH$8,KR$14,0)*$D23,IF($C23=KR$17,$G$7*$D23,""))</f>
        <v>2218.6458266227924</v>
      </c>
      <c r="KS23" s="34">
        <f>IF(KR23&lt;&gt;"",HLOOKUP(COUNT($IN23:KR23)+1,$G$4:$EH$8,KS$14,0)*$D23,IF($C23=KS$17,$G$7*$D23,""))</f>
        <v>2329.5781179539326</v>
      </c>
      <c r="KT23" s="34">
        <f>IF(KS23&lt;&gt;"",HLOOKUP(COUNT($IN23:KS23)+1,$G$4:$EH$8,KT$14,0)*$D23,IF($C23=KT$17,$G$7*$D23,""))</f>
        <v>2492.648586210707</v>
      </c>
      <c r="KU23" s="34">
        <f>IF(KT23&lt;&gt;"",HLOOKUP(COUNT($IN23:KT23)+1,$G$4:$EH$8,KU$14,0)*$D23,IF($C23=KU$17,$G$7*$D23,""))</f>
        <v>2243.3837275896362</v>
      </c>
      <c r="KV23" s="34">
        <f>IF(KU23&lt;&gt;"",HLOOKUP(COUNT($IN23:KU23)+1,$G$4:$EH$8,KV$14,0)*$D23,IF($C23=KV$17,$G$7*$D23,""))</f>
        <v>2019.045354830673</v>
      </c>
      <c r="KW23" s="34">
        <f>IF(KV23&lt;&gt;"",HLOOKUP(COUNT($IN23:KV23)+1,$G$4:$EH$8,KW$14,0)*$D23,IF($C23=KW$17,$G$7*$D23,""))</f>
        <v>2160.3785296688202</v>
      </c>
      <c r="KX23" s="34">
        <f>IF(KW23&lt;&gt;"",HLOOKUP(COUNT($IN23:KW23)+1,$G$4:$EH$8,KX$14,0)*$D23,IF($C23=KX$17,$G$7*$D23,""))</f>
        <v>2311.6050267456376</v>
      </c>
      <c r="KY23" s="34">
        <f>IF(KX23&lt;&gt;"",HLOOKUP(COUNT($IN23:KX23)+1,$G$4:$EH$8,KY$14,0)*$D23,IF($C23=KY$17,$G$7*$D23,""))</f>
        <v>2473.4173786178321</v>
      </c>
      <c r="KZ23" s="34">
        <f>IF(KY23&lt;&gt;"",HLOOKUP(COUNT($IN23:KY23)+1,$G$4:$EH$8,KZ$14,0)*$D23,IF($C23=KZ$17,$G$7*$D23,""))</f>
        <v>2671.2907689072581</v>
      </c>
      <c r="LA23" s="34">
        <f>IF(KZ23&lt;&gt;"",HLOOKUP(COUNT($IN23:KZ23)+1,$G$4:$EH$8,LA$14,0)*$D23,IF($C23=LA$17,$G$7*$D23,""))</f>
        <v>1753.5425517189447</v>
      </c>
      <c r="LB23" s="34">
        <f>IF(LA23&lt;&gt;"",HLOOKUP(COUNT($IN23:LA23)+1,$G$4:$EH$8,LB$14,0)*$D23,IF($C23=LB$17,$G$7*$D23,""))</f>
        <v>1753.5425517189447</v>
      </c>
      <c r="LC23" s="34">
        <f>IF(LB23&lt;&gt;"",HLOOKUP(COUNT($IN23:LB23)+1,$G$4:$EH$8,LC$14,0)*$D23,IF($C23=LC$17,$G$7*$D23,""))</f>
        <v>1753.5425517189447</v>
      </c>
      <c r="LD23" s="34">
        <f>IF(LC23&lt;&gt;"",HLOOKUP(COUNT($IN23:LC23)+1,$G$4:$EH$8,LD$14,0)*$D23,IF($C23=LD$17,$G$7*$D23,""))</f>
        <v>1753.5425517189447</v>
      </c>
      <c r="LE23" s="34">
        <f>IF(LD23&lt;&gt;"",HLOOKUP(COUNT($IN23:LD23)+1,$G$4:$EH$8,LE$14,0)*$D23,IF($C23=LE$17,$G$7*$D23,""))</f>
        <v>1753.5425517189447</v>
      </c>
      <c r="LF23" s="34">
        <f>IF(LE23&lt;&gt;"",HLOOKUP(COUNT($IN23:LE23)+1,$G$4:$EH$8,LF$14,0)*$D23,IF($C23=LF$17,$G$7*$D23,""))</f>
        <v>1753.5425517189447</v>
      </c>
      <c r="LG23" s="34">
        <f>IF(LF23&lt;&gt;"",HLOOKUP(COUNT($IN23:LF23)+1,$G$4:$EH$8,LG$14,0)*$D23,IF($C23=LG$17,$G$7*$D23,""))</f>
        <v>1753.5425517189447</v>
      </c>
      <c r="LH23" s="34">
        <f>IF(LG23&lt;&gt;"",HLOOKUP(COUNT($IN23:LG23)+1,$G$4:$EH$8,LH$14,0)*$D23,IF($C23=LH$17,$G$7*$D23,""))</f>
        <v>1753.5425517189447</v>
      </c>
      <c r="LI23" s="34">
        <f>IF(LH23&lt;&gt;"",HLOOKUP(COUNT($IN23:LH23)+1,$G$4:$EH$8,LI$14,0)*$D23,IF($C23=LI$17,$G$7*$D23,""))</f>
        <v>1753.5425517189447</v>
      </c>
      <c r="LJ23" s="34">
        <f>IF(LI23&lt;&gt;"",HLOOKUP(COUNT($IN23:LI23)+1,$G$4:$EH$8,LJ$14,0)*$D23,IF($C23=LJ$17,$G$7*$D23,""))</f>
        <v>1753.5425517189447</v>
      </c>
      <c r="LK23" s="34">
        <f>IF(LJ23&lt;&gt;"",HLOOKUP(COUNT($IN23:LJ23)+1,$G$4:$EH$8,LK$14,0)*$D23,IF($C23=LK$17,$G$7*$D23,""))</f>
        <v>1753.5425517189447</v>
      </c>
      <c r="LL23" s="34">
        <f>IF(LK23&lt;&gt;"",HLOOKUP(COUNT($IN23:LK23)+1,$G$4:$EH$8,LL$14,0)*$D23,IF($C23=LL$17,$G$7*$D23,""))</f>
        <v>1753.5425517189447</v>
      </c>
      <c r="LM23" s="34">
        <f>IF(LL23&lt;&gt;"",HLOOKUP(COUNT($IN23:LL23)+1,$G$4:$EH$8,LM$14,0)*$D23,IF($C23=LM$17,$G$7*$D23,""))</f>
        <v>1753.5425517189447</v>
      </c>
      <c r="LN23" s="34">
        <f>IF(LM23&lt;&gt;"",HLOOKUP(COUNT($IN23:LM23)+1,$G$4:$EH$8,LN$14,0)*$D23,IF($C23=LN$17,$G$7*$D23,""))</f>
        <v>1753.5425517189447</v>
      </c>
      <c r="LO23" s="34">
        <f>IF(LN23&lt;&gt;"",HLOOKUP(COUNT($IN23:LN23)+1,$G$4:$EH$8,LO$14,0)*$D23,IF($C23=LO$17,$G$7*$D23,""))</f>
        <v>1753.5425517189447</v>
      </c>
      <c r="LP23" s="34">
        <f>IF(LO23&lt;&gt;"",HLOOKUP(COUNT($IN23:LO23)+1,$G$4:$EH$8,LP$14,0)*$D23,IF($C23=LP$17,$G$7*$D23,""))</f>
        <v>1753.5425517189447</v>
      </c>
      <c r="LQ23" s="34">
        <f>IF(LP23&lt;&gt;"",HLOOKUP(COUNT($IN23:LP23)+1,$G$4:$EH$8,LQ$14,0)*$D23,IF($C23=LQ$17,$G$7*$D23,""))</f>
        <v>1753.5425517189447</v>
      </c>
      <c r="LR23" s="34">
        <f>IF(LQ23&lt;&gt;"",HLOOKUP(COUNT($IN23:LQ23)+1,$G$4:$EH$8,LR$14,0)*$D23,IF($C23=LR$17,$G$7*$D23,""))</f>
        <v>1753.5425517189447</v>
      </c>
      <c r="LS23" s="34">
        <f>IF(LR23&lt;&gt;"",HLOOKUP(COUNT($IN23:LR23)+1,$G$4:$EH$8,LS$14,0)*$D23,IF($C23=LS$17,$G$7*$D23,""))</f>
        <v>1753.5425517189447</v>
      </c>
      <c r="LT23" s="34">
        <f>IF(LS23&lt;&gt;"",HLOOKUP(COUNT($IN23:LS23)+1,$G$4:$EH$8,LT$14,0)*$D23,IF($C23=LT$17,$G$7*$D23,""))</f>
        <v>1753.5425517189447</v>
      </c>
      <c r="LU23" s="34">
        <f>IF(LT23&lt;&gt;"",HLOOKUP(COUNT($IN23:LT23)+1,$G$4:$EH$8,LU$14,0)*$D23,IF($C23=LU$17,$G$7*$D23,""))</f>
        <v>1753.5425517189447</v>
      </c>
      <c r="LV23" s="34">
        <f>IF(LU23&lt;&gt;"",HLOOKUP(COUNT($IN23:LU23)+1,$G$4:$EH$8,LV$14,0)*$D23,IF($C23=LV$17,$G$7*$D23,""))</f>
        <v>1753.5425517189447</v>
      </c>
      <c r="LW23" s="34">
        <f>IF(LV23&lt;&gt;"",HLOOKUP(COUNT($IN23:LV23)+1,$G$4:$EH$8,LW$14,0)*$D23,IF($C23=LW$17,$G$7*$D23,""))</f>
        <v>1753.5425517189447</v>
      </c>
      <c r="LX23" s="34">
        <f>IF(LW23&lt;&gt;"",HLOOKUP(COUNT($IN23:LW23)+1,$G$4:$EH$8,LX$14,0)*$D23,IF($C23=LX$17,$G$7*$D23,""))</f>
        <v>1753.5425517189447</v>
      </c>
      <c r="LY23" s="34">
        <f>IF(LX23&lt;&gt;"",HLOOKUP(COUNT($IN23:LX23)+1,$G$4:$EH$8,LY$14,0)*$D23,IF($C23=LY$17,$G$7*$D23,""))</f>
        <v>1753.5425517189447</v>
      </c>
      <c r="LZ23" s="34">
        <f>IF(LY23&lt;&gt;"",HLOOKUP(COUNT($IN23:LY23)+1,$G$4:$EH$8,LZ$14,0)*$D23,IF($C23=LZ$17,$G$7*$D23,""))</f>
        <v>1753.5425517189447</v>
      </c>
      <c r="MA23" s="34">
        <f>IF(LZ23&lt;&gt;"",HLOOKUP(COUNT($IN23:LZ23)+1,$G$4:$EH$8,MA$14,0)*$D23,IF($C23=MA$17,$G$7*$D23,""))</f>
        <v>1753.5425517189447</v>
      </c>
      <c r="MB23" s="34">
        <f>IF(MA23&lt;&gt;"",HLOOKUP(COUNT($IN23:MA23)+1,$G$4:$EH$8,MB$14,0)*$D23,IF($C23=MB$17,$G$7*$D23,""))</f>
        <v>1753.5425517189447</v>
      </c>
      <c r="MC23" s="34">
        <f>IF(MB23&lt;&gt;"",HLOOKUP(COUNT($IN23:MB23)+1,$G$4:$EH$8,MC$14,0)*$D23,IF($C23=MC$17,$G$7*$D23,""))</f>
        <v>1753.5425517189447</v>
      </c>
      <c r="MD23" s="34">
        <f>IF(MC23&lt;&gt;"",HLOOKUP(COUNT($IN23:MC23)+1,$G$4:$EH$8,MD$14,0)*$D23,IF($C23=MD$17,$G$7*$D23,""))</f>
        <v>1753.5425517189447</v>
      </c>
      <c r="ME23" s="34">
        <f>IF(MD23&lt;&gt;"",HLOOKUP(COUNT($IN23:MD23)+1,$G$4:$EH$8,ME$14,0)*$D23,IF($C23=ME$17,$G$7*$D23,""))</f>
        <v>1753.5425517189447</v>
      </c>
      <c r="MF23" s="34">
        <f>IF(ME23&lt;&gt;"",HLOOKUP(COUNT($IN23:ME23)+1,$G$4:$EH$8,MF$14,0)*$D23,IF($C23=MF$17,$G$7*$D23,""))</f>
        <v>1753.5425517189447</v>
      </c>
      <c r="MG23" s="34">
        <f>IF(MF23&lt;&gt;"",HLOOKUP(COUNT($IN23:MF23)+1,$G$4:$EH$8,MG$14,0)*$D23,IF($C23=MG$17,$G$7*$D23,""))</f>
        <v>1753.5425517189447</v>
      </c>
      <c r="MH23" s="34">
        <f>IF(MG23&lt;&gt;"",HLOOKUP(COUNT($IN23:MG23)+1,$G$4:$EH$8,MH$14,0)*$D23,IF($C23=MH$17,$G$7*$D23,""))</f>
        <v>1753.5425517189447</v>
      </c>
      <c r="MI23" s="34">
        <f>IF(MH23&lt;&gt;"",HLOOKUP(COUNT($IN23:MH23)+1,$G$4:$EH$8,MI$14,0)*$D23,IF($C23=MI$17,$G$7*$D23,""))</f>
        <v>1753.5425517189447</v>
      </c>
      <c r="MJ23" s="34">
        <f>IF(MI23&lt;&gt;"",HLOOKUP(COUNT($IN23:MI23)+1,$G$4:$EH$8,MJ$14,0)*$D23,IF($C23=MJ$17,$G$7*$D23,""))</f>
        <v>1753.5425517189447</v>
      </c>
      <c r="MK23" s="34">
        <f>IF(MJ23&lt;&gt;"",HLOOKUP(COUNT($IN23:MJ23)+1,$G$4:$EH$8,MK$14,0)*$D23,IF($C23=MK$17,$G$7*$D23,""))</f>
        <v>1753.5425517189447</v>
      </c>
      <c r="ML23" s="34">
        <f>IF(MK23&lt;&gt;"",HLOOKUP(COUNT($IN23:MK23)+1,$G$4:$EH$8,ML$14,0)*$D23,IF($C23=ML$17,$G$7*$D23,""))</f>
        <v>1753.5425517189447</v>
      </c>
      <c r="MM23" s="34">
        <f>IF(ML23&lt;&gt;"",HLOOKUP(COUNT($IN23:ML23)+1,$G$4:$EH$8,MM$14,0)*$D23,IF($C23=MM$17,$G$7*$D23,""))</f>
        <v>1753.5425517189447</v>
      </c>
      <c r="MN23" s="34">
        <f>IF(MM23&lt;&gt;"",HLOOKUP(COUNT($IN23:MM23)+1,$G$4:$EH$8,MN$14,0)*$D23,IF($C23=MN$17,$G$7*$D23,""))</f>
        <v>1753.5425517189447</v>
      </c>
      <c r="MO23" s="34">
        <f>IF(MN23&lt;&gt;"",HLOOKUP(COUNT($IN23:MN23)+1,$G$4:$EH$8,MO$14,0)*$D23,IF($C23=MO$17,$G$7*$D23,""))</f>
        <v>1753.5425517189447</v>
      </c>
      <c r="MP23" s="34">
        <f>IF(MO23&lt;&gt;"",HLOOKUP(COUNT($IN23:MO23)+1,$G$4:$EH$8,MP$14,0)*$D23,IF($C23=MP$17,$G$7*$D23,""))</f>
        <v>1753.5425517189447</v>
      </c>
      <c r="MQ23" s="34">
        <f>IF(MP23&lt;&gt;"",HLOOKUP(COUNT($IN23:MP23)+1,$G$4:$EH$8,MQ$14,0)*$D23,IF($C23=MQ$17,$G$7*$D23,""))</f>
        <v>1753.5425517189447</v>
      </c>
      <c r="MR23" s="34">
        <f>IF(MQ23&lt;&gt;"",HLOOKUP(COUNT($IN23:MQ23)+1,$G$4:$EH$8,MR$14,0)*$D23,IF($C23=MR$17,$G$7*$D23,""))</f>
        <v>1753.5425517189447</v>
      </c>
      <c r="MS23" s="34">
        <f>IF(MR23&lt;&gt;"",HLOOKUP(COUNT($IN23:MR23)+1,$G$4:$EH$8,MS$14,0)*$D23,IF($C23=MS$17,$G$7*$D23,""))</f>
        <v>1753.5425517189447</v>
      </c>
      <c r="MT23" s="34">
        <f>IF(MS23&lt;&gt;"",HLOOKUP(COUNT($IN23:MS23)+1,$G$4:$EH$8,MT$14,0)*$D23,IF($C23=MT$17,$G$7*$D23,""))</f>
        <v>1753.5425517189447</v>
      </c>
      <c r="MU23" s="34">
        <f>IF(MT23&lt;&gt;"",HLOOKUP(COUNT($IN23:MT23)+1,$G$4:$EH$8,MU$14,0)*$D23,IF($C23=MU$17,$G$7*$D23,""))</f>
        <v>1753.5425517189447</v>
      </c>
      <c r="MV23" s="34">
        <f>IF(MU23&lt;&gt;"",HLOOKUP(COUNT($IN23:MU23)+1,$G$4:$EH$8,MV$14,0)*$D23,IF($C23=MV$17,$G$7*$D23,""))</f>
        <v>1753.5425517189447</v>
      </c>
      <c r="MW23" s="34">
        <f>IF(MV23&lt;&gt;"",HLOOKUP(COUNT($IN23:MV23)+1,$G$4:$EH$8,MW$14,0)*$D23,IF($C23=MW$17,$G$7*$D23,""))</f>
        <v>1753.5425517189447</v>
      </c>
      <c r="MX23" s="34">
        <f>IF(MW23&lt;&gt;"",HLOOKUP(COUNT($IN23:MW23)+1,$G$4:$EH$8,MX$14,0)*$D23,IF($C23=MX$17,$G$7*$D23,""))</f>
        <v>1753.5425517189447</v>
      </c>
      <c r="MY23" s="34">
        <f>IF(MX23&lt;&gt;"",HLOOKUP(COUNT($IN23:MX23)+1,$G$4:$EH$8,MY$14,0)*$D23,IF($C23=MY$17,$G$7*$D23,""))</f>
        <v>1753.5425517189447</v>
      </c>
      <c r="MZ23" s="34">
        <f>IF(MY23&lt;&gt;"",HLOOKUP(COUNT($IN23:MY23)+1,$G$4:$EH$8,MZ$14,0)*$D23,IF($C23=MZ$17,$G$7*$D23,""))</f>
        <v>1753.5425517189447</v>
      </c>
      <c r="NA23" s="34">
        <f>IF(MZ23&lt;&gt;"",HLOOKUP(COUNT($IN23:MZ23)+1,$G$4:$EH$8,NA$14,0)*$D23,IF($C23=NA$17,$G$7*$D23,""))</f>
        <v>1753.5425517189447</v>
      </c>
      <c r="NB23" s="34">
        <f>IF(NA23&lt;&gt;"",HLOOKUP(COUNT($IN23:NA23)+1,$G$4:$EH$8,NB$14,0)*$D23,IF($C23=NB$17,$G$7*$D23,""))</f>
        <v>1753.5425517189447</v>
      </c>
      <c r="NC23" s="34">
        <f>IF(NB23&lt;&gt;"",HLOOKUP(COUNT($IN23:NB23)+1,$G$4:$EH$8,NC$14,0)*$D23,IF($C23=NC$17,$G$7*$D23,""))</f>
        <v>1753.5425517189447</v>
      </c>
      <c r="ND23" s="34">
        <f>IF(NC23&lt;&gt;"",HLOOKUP(COUNT($IN23:NC23)+1,$G$4:$EH$8,ND$14,0)*$D23,IF($C23=ND$17,$G$7*$D23,""))</f>
        <v>1753.5425517189447</v>
      </c>
      <c r="NF23" s="34" t="str">
        <f>IF(NE23&lt;&gt;"",HLOOKUP(COUNT($NE23:NE23)+1,$G$4:$EH$8,NF$14,0)*$D23,IF($C23=NF$17,$G$8*$D23,""))</f>
        <v/>
      </c>
      <c r="NG23" s="34" t="str">
        <f>IF(NF23&lt;&gt;"",HLOOKUP(COUNT($NE23:NF23)+1,$G$4:$EH$8,NG$14,0)*$D23,IF($C23=NG$17,$G$8*$D23,""))</f>
        <v/>
      </c>
      <c r="NH23" s="34" t="str">
        <f>IF(NG23&lt;&gt;"",HLOOKUP(COUNT($NE23:NG23)+1,$G$4:$EH$8,NH$14,0)*$D23,IF($C23=NH$17,$G$8*$D23,""))</f>
        <v/>
      </c>
      <c r="NI23" s="34" t="str">
        <f>IF(NH23&lt;&gt;"",HLOOKUP(COUNT($NE23:NH23)+1,$G$4:$EH$8,NI$14,0)*$D23,IF($C23=NI$17,$G$8*$D23,""))</f>
        <v/>
      </c>
      <c r="NJ23" s="34">
        <f>IF(NI23&lt;&gt;"",HLOOKUP(COUNT($NE23:NI23)+1,$G$4:$EH$8,NJ$14,0)*$D23,IF($C23=NJ$17,$G$8*$D23,""))</f>
        <v>35000</v>
      </c>
      <c r="NK23" s="34">
        <f>IF(NJ23&lt;&gt;"",HLOOKUP(COUNT($NE23:NJ23)+1,$G$4:$EH$8,NK$14,0)*$D23,IF($C23=NK$17,$G$8*$D23,""))</f>
        <v>0</v>
      </c>
      <c r="NL23" s="34">
        <f>IF(NK23&lt;&gt;"",HLOOKUP(COUNT($NE23:NK23)+1,$G$4:$EH$8,NL$14,0)*$D23,IF($C23=NL$17,$G$8*$D23,""))</f>
        <v>0</v>
      </c>
      <c r="NM23" s="34">
        <f>IF(NL23&lt;&gt;"",HLOOKUP(COUNT($NE23:NL23)+1,$G$4:$EH$8,NM$14,0)*$D23,IF($C23=NM$17,$G$8*$D23,""))</f>
        <v>0</v>
      </c>
      <c r="NN23" s="34">
        <f>IF(NM23&lt;&gt;"",HLOOKUP(COUNT($NE23:NM23)+1,$G$4:$EH$8,NN$14,0)*$D23,IF($C23=NN$17,$G$8*$D23,""))</f>
        <v>0</v>
      </c>
      <c r="NO23" s="34">
        <f>IF(NN23&lt;&gt;"",HLOOKUP(COUNT($NE23:NN23)+1,$G$4:$EH$8,NO$14,0)*$D23,IF($C23=NO$17,$G$8*$D23,""))</f>
        <v>0</v>
      </c>
      <c r="NP23" s="34">
        <f>IF(NO23&lt;&gt;"",HLOOKUP(COUNT($NE23:NO23)+1,$G$4:$EH$8,NP$14,0)*$D23,IF($C23=NP$17,$G$8*$D23,""))</f>
        <v>0</v>
      </c>
      <c r="NQ23" s="34">
        <f>IF(NP23&lt;&gt;"",HLOOKUP(COUNT($NE23:NP23)+1,$G$4:$EH$8,NQ$14,0)*$D23,IF($C23=NQ$17,$G$8*$D23,""))</f>
        <v>0</v>
      </c>
      <c r="NR23" s="34">
        <f>IF(NQ23&lt;&gt;"",HLOOKUP(COUNT($NE23:NQ23)+1,$G$4:$EH$8,NR$14,0)*$D23,IF($C23=NR$17,$G$8*$D23,""))</f>
        <v>0</v>
      </c>
      <c r="NS23" s="34">
        <f>IF(NR23&lt;&gt;"",HLOOKUP(COUNT($NE23:NR23)+1,$G$4:$EH$8,NS$14,0)*$D23,IF($C23=NS$17,$G$8*$D23,""))</f>
        <v>0</v>
      </c>
      <c r="NT23" s="34">
        <f>IF(NS23&lt;&gt;"",HLOOKUP(COUNT($NE23:NS23)+1,$G$4:$EH$8,NT$14,0)*$D23,IF($C23=NT$17,$G$8*$D23,""))</f>
        <v>0</v>
      </c>
      <c r="NU23" s="34">
        <f>IF(NT23&lt;&gt;"",HLOOKUP(COUNT($NE23:NT23)+1,$G$4:$EH$8,NU$14,0)*$D23,IF($C23=NU$17,$G$8*$D23,""))</f>
        <v>0</v>
      </c>
      <c r="NV23" s="34">
        <f>IF(NU23&lt;&gt;"",HLOOKUP(COUNT($NE23:NU23)+1,$G$4:$EH$8,NV$14,0)*$D23,IF($C23=NV$17,$G$8*$D23,""))</f>
        <v>0</v>
      </c>
      <c r="NW23" s="34">
        <f>IF(NV23&lt;&gt;"",HLOOKUP(COUNT($NE23:NV23)+1,$G$4:$EH$8,NW$14,0)*$D23,IF($C23=NW$17,$G$8*$D23,""))</f>
        <v>0</v>
      </c>
      <c r="NX23" s="34">
        <f>IF(NW23&lt;&gt;"",HLOOKUP(COUNT($NE23:NW23)+1,$G$4:$EH$8,NX$14,0)*$D23,IF($C23=NX$17,$G$8*$D23,""))</f>
        <v>0</v>
      </c>
      <c r="NY23" s="34">
        <f>IF(NX23&lt;&gt;"",HLOOKUP(COUNT($NE23:NX23)+1,$G$4:$EH$8,NY$14,0)*$D23,IF($C23=NY$17,$G$8*$D23,""))</f>
        <v>0</v>
      </c>
      <c r="NZ23" s="34">
        <f>IF(NY23&lt;&gt;"",HLOOKUP(COUNT($NE23:NY23)+1,$G$4:$EH$8,NZ$14,0)*$D23,IF($C23=NZ$17,$G$8*$D23,""))</f>
        <v>0</v>
      </c>
      <c r="OA23" s="34">
        <f>IF(NZ23&lt;&gt;"",HLOOKUP(COUNT($NE23:NZ23)+1,$G$4:$EH$8,OA$14,0)*$D23,IF($C23=OA$17,$G$8*$D23,""))</f>
        <v>0</v>
      </c>
      <c r="OB23" s="34">
        <f>IF(OA23&lt;&gt;"",HLOOKUP(COUNT($NE23:OA23)+1,$G$4:$EH$8,OB$14,0)*$D23,IF($C23=OB$17,$G$8*$D23,""))</f>
        <v>0</v>
      </c>
      <c r="OC23" s="34">
        <f>IF(OB23&lt;&gt;"",HLOOKUP(COUNT($NE23:OB23)+1,$G$4:$EH$8,OC$14,0)*$D23,IF($C23=OC$17,$G$8*$D23,""))</f>
        <v>0</v>
      </c>
      <c r="OD23" s="34">
        <f>IF(OC23&lt;&gt;"",HLOOKUP(COUNT($NE23:OC23)+1,$G$4:$EH$8,OD$14,0)*$D23,IF($C23=OD$17,$G$8*$D23,""))</f>
        <v>0</v>
      </c>
      <c r="OE23" s="34">
        <f>IF(OD23&lt;&gt;"",HLOOKUP(COUNT($NE23:OD23)+1,$G$4:$EH$8,OE$14,0)*$D23,IF($C23=OE$17,$G$8*$D23,""))</f>
        <v>0</v>
      </c>
      <c r="OF23" s="34">
        <f>IF(OE23&lt;&gt;"",HLOOKUP(COUNT($NE23:OE23)+1,$G$4:$EH$8,OF$14,0)*$D23,IF($C23=OF$17,$G$8*$D23,""))</f>
        <v>0</v>
      </c>
      <c r="OG23" s="34">
        <f>IF(OF23&lt;&gt;"",HLOOKUP(COUNT($NE23:OF23)+1,$G$4:$EH$8,OG$14,0)*$D23,IF($C23=OG$17,$G$8*$D23,""))</f>
        <v>0</v>
      </c>
      <c r="OH23" s="34">
        <f>IF(OG23&lt;&gt;"",HLOOKUP(COUNT($NE23:OG23)+1,$G$4:$EH$8,OH$14,0)*$D23,IF($C23=OH$17,$G$8*$D23,""))</f>
        <v>0</v>
      </c>
      <c r="OI23" s="34">
        <f>IF(OH23&lt;&gt;"",HLOOKUP(COUNT($NE23:OH23)+1,$G$4:$EH$8,OI$14,0)*$D23,IF($C23=OI$17,$G$8*$D23,""))</f>
        <v>0</v>
      </c>
      <c r="OJ23" s="34">
        <f>IF(OI23&lt;&gt;"",HLOOKUP(COUNT($NE23:OI23)+1,$G$4:$EH$8,OJ$14,0)*$D23,IF($C23=OJ$17,$G$8*$D23,""))</f>
        <v>0</v>
      </c>
      <c r="OK23" s="34">
        <f>IF(OJ23&lt;&gt;"",HLOOKUP(COUNT($NE23:OJ23)+1,$G$4:$EH$8,OK$14,0)*$D23,IF($C23=OK$17,$G$8*$D23,""))</f>
        <v>0</v>
      </c>
      <c r="OL23" s="34">
        <f>IF(OK23&lt;&gt;"",HLOOKUP(COUNT($NE23:OK23)+1,$G$4:$EH$8,OL$14,0)*$D23,IF($C23=OL$17,$G$8*$D23,""))</f>
        <v>0</v>
      </c>
      <c r="OM23" s="34">
        <f>IF(OL23&lt;&gt;"",HLOOKUP(COUNT($NE23:OL23)+1,$G$4:$EH$8,OM$14,0)*$D23,IF($C23=OM$17,$G$8*$D23,""))</f>
        <v>0</v>
      </c>
      <c r="ON23" s="34">
        <f>IF(OM23&lt;&gt;"",HLOOKUP(COUNT($NE23:OM23)+1,$G$4:$EH$8,ON$14,0)*$D23,IF($C23=ON$17,$G$8*$D23,""))</f>
        <v>0</v>
      </c>
      <c r="OO23" s="34">
        <f>IF(ON23&lt;&gt;"",HLOOKUP(COUNT($NE23:ON23)+1,$G$4:$EH$8,OO$14,0)*$D23,IF($C23=OO$17,$G$8*$D23,""))</f>
        <v>0</v>
      </c>
      <c r="OP23" s="34">
        <f>IF(OO23&lt;&gt;"",HLOOKUP(COUNT($NE23:OO23)+1,$G$4:$EH$8,OP$14,0)*$D23,IF($C23=OP$17,$G$8*$D23,""))</f>
        <v>0</v>
      </c>
      <c r="OQ23" s="34">
        <f>IF(OP23&lt;&gt;"",HLOOKUP(COUNT($NE23:OP23)+1,$G$4:$EH$8,OQ$14,0)*$D23,IF($C23=OQ$17,$G$8*$D23,""))</f>
        <v>0</v>
      </c>
      <c r="OR23" s="34">
        <f>IF(OQ23&lt;&gt;"",HLOOKUP(COUNT($NE23:OQ23)+1,$G$4:$EH$8,OR$14,0)*$D23,IF($C23=OR$17,$G$8*$D23,""))</f>
        <v>0</v>
      </c>
      <c r="OS23" s="34">
        <f>IF(OR23&lt;&gt;"",HLOOKUP(COUNT($NE23:OR23)+1,$G$4:$EH$8,OS$14,0)*$D23,IF($C23=OS$17,$G$8*$D23,""))</f>
        <v>0</v>
      </c>
      <c r="OT23" s="34">
        <f>IF(OS23&lt;&gt;"",HLOOKUP(COUNT($NE23:OS23)+1,$G$4:$EH$8,OT$14,0)*$D23,IF($C23=OT$17,$G$8*$D23,""))</f>
        <v>0</v>
      </c>
      <c r="OU23" s="34">
        <f>IF(OT23&lt;&gt;"",HLOOKUP(COUNT($NE23:OT23)+1,$G$4:$EH$8,OU$14,0)*$D23,IF($C23=OU$17,$G$8*$D23,""))</f>
        <v>0</v>
      </c>
      <c r="OV23" s="34">
        <f>IF(OU23&lt;&gt;"",HLOOKUP(COUNT($NE23:OU23)+1,$G$4:$EH$8,OV$14,0)*$D23,IF($C23=OV$17,$G$8*$D23,""))</f>
        <v>0</v>
      </c>
      <c r="OW23" s="34">
        <f>IF(OV23&lt;&gt;"",HLOOKUP(COUNT($NE23:OV23)+1,$G$4:$EH$8,OW$14,0)*$D23,IF($C23=OW$17,$G$8*$D23,""))</f>
        <v>0</v>
      </c>
      <c r="OX23" s="34">
        <f>IF(OW23&lt;&gt;"",HLOOKUP(COUNT($NE23:OW23)+1,$G$4:$EH$8,OX$14,0)*$D23,IF($C23=OX$17,$G$8*$D23,""))</f>
        <v>0</v>
      </c>
      <c r="OY23" s="34">
        <f>IF(OX23&lt;&gt;"",HLOOKUP(COUNT($NE23:OX23)+1,$G$4:$EH$8,OY$14,0)*$D23,IF($C23=OY$17,$G$8*$D23,""))</f>
        <v>0</v>
      </c>
      <c r="OZ23" s="34">
        <f>IF(OY23&lt;&gt;"",HLOOKUP(COUNT($NE23:OY23)+1,$G$4:$EH$8,OZ$14,0)*$D23,IF($C23=OZ$17,$G$8*$D23,""))</f>
        <v>0</v>
      </c>
      <c r="PA23" s="34">
        <f>IF(OZ23&lt;&gt;"",HLOOKUP(COUNT($NE23:OZ23)+1,$G$4:$EH$8,PA$14,0)*$D23,IF($C23=PA$17,$G$8*$D23,""))</f>
        <v>0</v>
      </c>
      <c r="PB23" s="34">
        <f>IF(PA23&lt;&gt;"",HLOOKUP(COUNT($NE23:PA23)+1,$G$4:$EH$8,PB$14,0)*$D23,IF($C23=PB$17,$G$8*$D23,""))</f>
        <v>0</v>
      </c>
      <c r="PC23" s="34">
        <f>IF(PB23&lt;&gt;"",HLOOKUP(COUNT($NE23:PB23)+1,$G$4:$EH$8,PC$14,0)*$D23,IF($C23=PC$17,$G$8*$D23,""))</f>
        <v>0</v>
      </c>
      <c r="PD23" s="34">
        <f>IF(PC23&lt;&gt;"",HLOOKUP(COUNT($NE23:PC23)+1,$G$4:$EH$8,PD$14,0)*$D23,IF($C23=PD$17,$G$8*$D23,""))</f>
        <v>0</v>
      </c>
      <c r="PE23" s="34">
        <f>IF(PD23&lt;&gt;"",HLOOKUP(COUNT($NE23:PD23)+1,$G$4:$EH$8,PE$14,0)*$D23,IF($C23=PE$17,$G$8*$D23,""))</f>
        <v>0</v>
      </c>
      <c r="PF23" s="34">
        <f>IF(PE23&lt;&gt;"",HLOOKUP(COUNT($NE23:PE23)+1,$G$4:$EH$8,PF$14,0)*$D23,IF($C23=PF$17,$G$8*$D23,""))</f>
        <v>0</v>
      </c>
      <c r="PG23" s="34">
        <f>IF(PF23&lt;&gt;"",HLOOKUP(COUNT($NE23:PF23)+1,$G$4:$EH$8,PG$14,0)*$D23,IF($C23=PG$17,$G$8*$D23,""))</f>
        <v>0</v>
      </c>
      <c r="PH23" s="34">
        <f>IF(PG23&lt;&gt;"",HLOOKUP(COUNT($NE23:PG23)+1,$G$4:$EH$8,PH$14,0)*$D23,IF($C23=PH$17,$G$8*$D23,""))</f>
        <v>0</v>
      </c>
      <c r="PI23" s="34">
        <f>IF(PH23&lt;&gt;"",HLOOKUP(COUNT($NE23:PH23)+1,$G$4:$EH$8,PI$14,0)*$D23,IF($C23=PI$17,$G$8*$D23,""))</f>
        <v>0</v>
      </c>
      <c r="PJ23" s="34">
        <f>IF(PI23&lt;&gt;"",HLOOKUP(COUNT($NE23:PI23)+1,$G$4:$EH$8,PJ$14,0)*$D23,IF($C23=PJ$17,$G$8*$D23,""))</f>
        <v>0</v>
      </c>
      <c r="PK23" s="34">
        <f>IF(PJ23&lt;&gt;"",HLOOKUP(COUNT($NE23:PJ23)+1,$G$4:$EH$8,PK$14,0)*$D23,IF($C23=PK$17,$G$8*$D23,""))</f>
        <v>0</v>
      </c>
      <c r="PL23" s="34">
        <f>IF(PK23&lt;&gt;"",HLOOKUP(COUNT($NE23:PK23)+1,$G$4:$EH$8,PL$14,0)*$D23,IF($C23=PL$17,$G$8*$D23,""))</f>
        <v>0</v>
      </c>
      <c r="PM23" s="34">
        <f>IF(PL23&lt;&gt;"",HLOOKUP(COUNT($NE23:PL23)+1,$G$4:$EH$8,PM$14,0)*$D23,IF($C23=PM$17,$G$8*$D23,""))</f>
        <v>0</v>
      </c>
      <c r="PN23" s="34">
        <f>IF(PM23&lt;&gt;"",HLOOKUP(COUNT($NE23:PM23)+1,$G$4:$EH$8,PN$14,0)*$D23,IF($C23=PN$17,$G$8*$D23,""))</f>
        <v>0</v>
      </c>
      <c r="PO23" s="34">
        <f>IF(PN23&lt;&gt;"",HLOOKUP(COUNT($NE23:PN23)+1,$G$4:$EH$8,PO$14,0)*$D23,IF($C23=PO$17,$G$8*$D23,""))</f>
        <v>0</v>
      </c>
      <c r="PP23" s="34">
        <f>IF(PO23&lt;&gt;"",HLOOKUP(COUNT($NE23:PO23)+1,$G$4:$EH$8,PP$14,0)*$D23,IF($C23=PP$17,$G$8*$D23,""))</f>
        <v>0</v>
      </c>
      <c r="PQ23" s="34">
        <f>IF(PP23&lt;&gt;"",HLOOKUP(COUNT($NE23:PP23)+1,$G$4:$EH$8,PQ$14,0)*$D23,IF($C23=PQ$17,$G$8*$D23,""))</f>
        <v>0</v>
      </c>
      <c r="PR23" s="34">
        <f>IF(PQ23&lt;&gt;"",HLOOKUP(COUNT($NE23:PQ23)+1,$G$4:$EH$8,PR$14,0)*$D23,IF($C23=PR$17,$G$8*$D23,""))</f>
        <v>0</v>
      </c>
      <c r="PS23" s="34">
        <f>IF(PR23&lt;&gt;"",HLOOKUP(COUNT($NE23:PR23)+1,$G$4:$EH$8,PS$14,0)*$D23,IF($C23=PS$17,$G$8*$D23,""))</f>
        <v>0</v>
      </c>
      <c r="PT23" s="34">
        <f>IF(PS23&lt;&gt;"",HLOOKUP(COUNT($NE23:PS23)+1,$G$4:$EH$8,PT$14,0)*$D23,IF($C23=PT$17,$G$8*$D23,""))</f>
        <v>0</v>
      </c>
      <c r="PU23" s="34">
        <f>IF(PT23&lt;&gt;"",HLOOKUP(COUNT($NE23:PT23)+1,$G$4:$EH$8,PU$14,0)*$D23,IF($C23=PU$17,$G$8*$D23,""))</f>
        <v>0</v>
      </c>
      <c r="PV23" s="34">
        <f>IF(PU23&lt;&gt;"",HLOOKUP(COUNT($NE23:PU23)+1,$G$4:$EH$8,PV$14,0)*$D23,IF($C23=PV$17,$G$8*$D23,""))</f>
        <v>0</v>
      </c>
      <c r="PW23" s="34">
        <f>IF(PV23&lt;&gt;"",HLOOKUP(COUNT($NE23:PV23)+1,$G$4:$EH$8,PW$14,0)*$D23,IF($C23=PW$17,$G$8*$D23,""))</f>
        <v>0</v>
      </c>
      <c r="PX23" s="34">
        <f>IF(PW23&lt;&gt;"",HLOOKUP(COUNT($NE23:PW23)+1,$G$4:$EH$8,PX$14,0)*$D23,IF($C23=PX$17,$G$8*$D23,""))</f>
        <v>0</v>
      </c>
      <c r="PY23" s="34">
        <f>IF(PX23&lt;&gt;"",HLOOKUP(COUNT($NE23:PX23)+1,$G$4:$EH$8,PY$14,0)*$D23,IF($C23=PY$17,$G$8*$D23,""))</f>
        <v>0</v>
      </c>
      <c r="PZ23" s="34">
        <f>IF(PY23&lt;&gt;"",HLOOKUP(COUNT($NE23:PY23)+1,$G$4:$EH$8,PZ$14,0)*$D23,IF($C23=PZ$17,$G$8*$D23,""))</f>
        <v>0</v>
      </c>
      <c r="QA23" s="34">
        <f>IF(PZ23&lt;&gt;"",HLOOKUP(COUNT($NE23:PZ23)+1,$G$4:$EH$8,QA$14,0)*$D23,IF($C23=QA$17,$G$8*$D23,""))</f>
        <v>0</v>
      </c>
      <c r="QB23" s="34">
        <f>IF(QA23&lt;&gt;"",HLOOKUP(COUNT($NE23:QA23)+1,$G$4:$EH$8,QB$14,0)*$D23,IF($C23=QB$17,$G$8*$D23,""))</f>
        <v>0</v>
      </c>
      <c r="QC23" s="34">
        <f>IF(QB23&lt;&gt;"",HLOOKUP(COUNT($NE23:QB23)+1,$G$4:$EH$8,QC$14,0)*$D23,IF($C23=QC$17,$G$8*$D23,""))</f>
        <v>0</v>
      </c>
      <c r="QD23" s="34">
        <f>IF(QC23&lt;&gt;"",HLOOKUP(COUNT($NE23:QC23)+1,$G$4:$EH$8,QD$14,0)*$D23,IF($C23=QD$17,$G$8*$D23,""))</f>
        <v>0</v>
      </c>
      <c r="QE23" s="34">
        <f>IF(QD23&lt;&gt;"",HLOOKUP(COUNT($NE23:QD23)+1,$G$4:$EH$8,QE$14,0)*$D23,IF($C23=QE$17,$G$8*$D23,""))</f>
        <v>0</v>
      </c>
      <c r="QF23" s="34">
        <f>IF(QE23&lt;&gt;"",HLOOKUP(COUNT($NE23:QE23)+1,$G$4:$EH$8,QF$14,0)*$D23,IF($C23=QF$17,$G$8*$D23,""))</f>
        <v>0</v>
      </c>
      <c r="QG23" s="34">
        <f>IF(QF23&lt;&gt;"",HLOOKUP(COUNT($NE23:QF23)+1,$G$4:$EH$8,QG$14,0)*$D23,IF($C23=QG$17,$G$8*$D23,""))</f>
        <v>0</v>
      </c>
      <c r="QH23" s="34">
        <f>IF(QG23&lt;&gt;"",HLOOKUP(COUNT($NE23:QG23)+1,$G$4:$EH$8,QH$14,0)*$D23,IF($C23=QH$17,$G$8*$D23,""))</f>
        <v>0</v>
      </c>
      <c r="QI23" s="34">
        <f>IF(QH23&lt;&gt;"",HLOOKUP(COUNT($NE23:QH23)+1,$G$4:$EH$8,QI$14,0)*$D23,IF($C23=QI$17,$G$8*$D23,""))</f>
        <v>0</v>
      </c>
      <c r="QJ23" s="34">
        <f>IF(QI23&lt;&gt;"",HLOOKUP(COUNT($NE23:QI23)+1,$G$4:$EH$8,QJ$14,0)*$D23,IF($C23=QJ$17,$G$8*$D23,""))</f>
        <v>0</v>
      </c>
      <c r="QK23" s="34">
        <f>IF(QJ23&lt;&gt;"",HLOOKUP(COUNT($NE23:QJ23)+1,$G$4:$EH$8,QK$14,0)*$D23,IF($C23=QK$17,$G$8*$D23,""))</f>
        <v>0</v>
      </c>
      <c r="QL23" s="34">
        <f>IF(QK23&lt;&gt;"",HLOOKUP(COUNT($NE23:QK23)+1,$G$4:$EH$8,QL$14,0)*$D23,IF($C23=QL$17,$G$8*$D23,""))</f>
        <v>0</v>
      </c>
      <c r="QM23" s="34">
        <f>IF(QL23&lt;&gt;"",HLOOKUP(COUNT($NE23:QL23)+1,$G$4:$EH$8,QM$14,0)*$D23,IF($C23=QM$17,$G$8*$D23,""))</f>
        <v>0</v>
      </c>
      <c r="QN23" s="34">
        <f>IF(QM23&lt;&gt;"",HLOOKUP(COUNT($NE23:QM23)+1,$G$4:$EH$8,QN$14,0)*$D23,IF($C23=QN$17,$G$8*$D23,""))</f>
        <v>0</v>
      </c>
      <c r="QO23" s="34">
        <f>IF(QN23&lt;&gt;"",HLOOKUP(COUNT($NE23:QN23)+1,$G$4:$EH$8,QO$14,0)*$D23,IF($C23=QO$17,$G$8*$D23,""))</f>
        <v>0</v>
      </c>
      <c r="QP23" s="34">
        <f>IF(QO23&lt;&gt;"",HLOOKUP(COUNT($NE23:QO23)+1,$G$4:$EH$8,QP$14,0)*$D23,IF($C23=QP$17,$G$8*$D23,""))</f>
        <v>0</v>
      </c>
      <c r="QQ23" s="34">
        <f>IF(QP23&lt;&gt;"",HLOOKUP(COUNT($NE23:QP23)+1,$G$4:$EH$8,QQ$14,0)*$D23,IF($C23=QQ$17,$G$8*$D23,""))</f>
        <v>0</v>
      </c>
      <c r="QR23" s="34">
        <f>IF(QQ23&lt;&gt;"",HLOOKUP(COUNT($NE23:QQ23)+1,$G$4:$EH$8,QR$14,0)*$D23,IF($C23=QR$17,$G$8*$D23,""))</f>
        <v>0</v>
      </c>
      <c r="QS23" s="34">
        <f>IF(QR23&lt;&gt;"",HLOOKUP(COUNT($NE23:QR23)+1,$G$4:$EH$8,QS$14,0)*$D23,IF($C23=QS$17,$G$8*$D23,""))</f>
        <v>0</v>
      </c>
      <c r="QT23" s="34">
        <f>IF(QS23&lt;&gt;"",HLOOKUP(COUNT($NE23:QS23)+1,$G$4:$EH$8,QT$14,0)*$D23,IF($C23=QT$17,$G$8*$D23,""))</f>
        <v>0</v>
      </c>
      <c r="QU23" s="34">
        <f>IF(QT23&lt;&gt;"",HLOOKUP(COUNT($NE23:QT23)+1,$G$4:$EH$8,QU$14,0)*$D23,IF($C23=QU$17,$G$8*$D23,""))</f>
        <v>0</v>
      </c>
      <c r="QV23" s="34">
        <f>IF(QU23&lt;&gt;"",HLOOKUP(COUNT($NE23:QU23)+1,$G$4:$EH$8,QV$14,0)*$D23,IF($C23=QV$17,$G$8*$D23,""))</f>
        <v>0</v>
      </c>
      <c r="QW23" s="34">
        <f>IF(QV23&lt;&gt;"",HLOOKUP(COUNT($NE23:QV23)+1,$G$4:$EH$8,QW$14,0)*$D23,IF($C23=QW$17,$G$8*$D23,""))</f>
        <v>0</v>
      </c>
      <c r="QX23" s="34">
        <f>IF(QW23&lt;&gt;"",HLOOKUP(COUNT($NE23:QW23)+1,$G$4:$EH$8,QX$14,0)*$D23,IF($C23=QX$17,$G$8*$D23,""))</f>
        <v>0</v>
      </c>
      <c r="QY23" s="34">
        <f>IF(QX23&lt;&gt;"",HLOOKUP(COUNT($NE23:QX23)+1,$G$4:$EH$8,QY$14,0)*$D23,IF($C23=QY$17,$G$8*$D23,""))</f>
        <v>0</v>
      </c>
      <c r="QZ23" s="34">
        <f>IF(QY23&lt;&gt;"",HLOOKUP(COUNT($NE23:QY23)+1,$G$4:$EH$8,QZ$14,0)*$D23,IF($C23=QZ$17,$G$8*$D23,""))</f>
        <v>0</v>
      </c>
      <c r="RA23" s="34">
        <f>IF(QZ23&lt;&gt;"",HLOOKUP(COUNT($NE23:QZ23)+1,$G$4:$EH$8,RA$14,0)*$D23,IF($C23=RA$17,$G$8*$D23,""))</f>
        <v>0</v>
      </c>
      <c r="RB23" s="34">
        <f>IF(RA23&lt;&gt;"",HLOOKUP(COUNT($NE23:RA23)+1,$G$4:$EH$8,RB$14,0)*$D23,IF($C23=RB$17,$G$8*$D23,""))</f>
        <v>0</v>
      </c>
      <c r="RC23" s="34">
        <f>IF(RB23&lt;&gt;"",HLOOKUP(COUNT($NE23:RB23)+1,$G$4:$EH$8,RC$14,0)*$D23,IF($C23=RC$17,$G$8*$D23,""))</f>
        <v>0</v>
      </c>
      <c r="RD23" s="34">
        <f>IF(RC23&lt;&gt;"",HLOOKUP(COUNT($NE23:RC23)+1,$G$4:$EH$8,RD$14,0)*$D23,IF($C23=RD$17,$G$8*$D23,""))</f>
        <v>0</v>
      </c>
      <c r="RE23" s="34">
        <f>IF(RD23&lt;&gt;"",HLOOKUP(COUNT($NE23:RD23)+1,$G$4:$EH$8,RE$14,0)*$D23,IF($C23=RE$17,$G$8*$D23,""))</f>
        <v>0</v>
      </c>
      <c r="RF23" s="34">
        <f>IF(RE23&lt;&gt;"",HLOOKUP(COUNT($NE23:RE23)+1,$G$4:$EH$8,RF$14,0)*$D23,IF($C23=RF$17,$G$8*$D23,""))</f>
        <v>0</v>
      </c>
      <c r="RG23" s="34">
        <f>IF(RF23&lt;&gt;"",HLOOKUP(COUNT($NE23:RF23)+1,$G$4:$EH$8,RG$14,0)*$D23,IF($C23=RG$17,$G$8*$D23,""))</f>
        <v>0</v>
      </c>
      <c r="RH23" s="34">
        <f>IF(RG23&lt;&gt;"",HLOOKUP(COUNT($NE23:RG23)+1,$G$4:$EH$8,RH$14,0)*$D23,IF($C23=RH$17,$G$8*$D23,""))</f>
        <v>0</v>
      </c>
      <c r="RI23" s="34">
        <f>IF(RH23&lt;&gt;"",HLOOKUP(COUNT($NE23:RH23)+1,$G$4:$EH$8,RI$14,0)*$D23,IF($C23=RI$17,$G$8*$D23,""))</f>
        <v>0</v>
      </c>
      <c r="RJ23" s="34">
        <f>IF(RI23&lt;&gt;"",HLOOKUP(COUNT($NE23:RI23)+1,$G$4:$EH$8,RJ$14,0)*$D23,IF($C23=RJ$17,$G$8*$D23,""))</f>
        <v>0</v>
      </c>
      <c r="RK23" s="34">
        <f>IF(RJ23&lt;&gt;"",HLOOKUP(COUNT($NE23:RJ23)+1,$G$4:$EH$8,RK$14,0)*$D23,IF($C23=RK$17,$G$8*$D23,""))</f>
        <v>0</v>
      </c>
      <c r="RL23" s="34">
        <f>IF(RK23&lt;&gt;"",HLOOKUP(COUNT($NE23:RK23)+1,$G$4:$EH$8,RL$14,0)*$D23,IF($C23=RL$17,$G$8*$D23,""))</f>
        <v>0</v>
      </c>
      <c r="RM23" s="34">
        <f>IF(RL23&lt;&gt;"",HLOOKUP(COUNT($NE23:RL23)+1,$G$4:$EH$8,RM$14,0)*$D23,IF($C23=RM$17,$G$8*$D23,""))</f>
        <v>0</v>
      </c>
      <c r="RN23" s="34">
        <f>IF(RM23&lt;&gt;"",HLOOKUP(COUNT($NE23:RM23)+1,$G$4:$EH$8,RN$14,0)*$D23,IF($C23=RN$17,$G$8*$D23,""))</f>
        <v>0</v>
      </c>
      <c r="RO23" s="34">
        <f>IF(RN23&lt;&gt;"",HLOOKUP(COUNT($NE23:RN23)+1,$G$4:$EH$8,RO$14,0)*$D23,IF($C23=RO$17,$G$8*$D23,""))</f>
        <v>0</v>
      </c>
      <c r="RP23" s="34">
        <f>IF(RO23&lt;&gt;"",HLOOKUP(COUNT($NE23:RO23)+1,$G$4:$EH$8,RP$14,0)*$D23,IF($C23=RP$17,$G$8*$D23,""))</f>
        <v>0</v>
      </c>
      <c r="RQ23" s="34">
        <f>IF(RP23&lt;&gt;"",HLOOKUP(COUNT($NE23:RP23)+1,$G$4:$EH$8,RQ$14,0)*$D23,IF($C23=RQ$17,$G$8*$D23,""))</f>
        <v>0</v>
      </c>
      <c r="RR23" s="34">
        <f>IF(RQ23&lt;&gt;"",HLOOKUP(COUNT($NE23:RQ23)+1,$G$4:$EH$8,RR$14,0)*$D23,IF($C23=RR$17,$G$8*$D23,""))</f>
        <v>0</v>
      </c>
      <c r="RS23" s="34">
        <f>IF(RR23&lt;&gt;"",HLOOKUP(COUNT($NE23:RR23)+1,$G$4:$EH$8,RS$14,0)*$D23,IF($C23=RS$17,$G$8*$D23,""))</f>
        <v>0</v>
      </c>
      <c r="RT23" s="34">
        <f>IF(RS23&lt;&gt;"",HLOOKUP(COUNT($NE23:RS23)+1,$G$4:$EH$8,RT$14,0)*$D23,IF($C23=RT$17,$G$8*$D23,""))</f>
        <v>0</v>
      </c>
      <c r="RU23" s="34">
        <f>IF(RT23&lt;&gt;"",HLOOKUP(COUNT($NE23:RT23)+1,$G$4:$EH$8,RU$14,0)*$D23,IF($C23=RU$17,$G$8*$D23,""))</f>
        <v>0</v>
      </c>
      <c r="RW23" s="34" t="str">
        <f>IF(RV23&lt;&gt;"",HLOOKUP(COUNT($RV23:RV23)+1,$G$4:$EH$9,RW$14,0)*$D23,IF($C23=RW$17,$G$9*$D23,""))</f>
        <v/>
      </c>
      <c r="RX23" s="34" t="str">
        <f>IF(RW23&lt;&gt;"",HLOOKUP(COUNT($RV23:RW23)+1,$G$4:$EH$9,RX$14,0)*$D23,IF($C23=RX$17,$G$9*$D23,""))</f>
        <v/>
      </c>
      <c r="RY23" s="34" t="str">
        <f>IF(RX23&lt;&gt;"",HLOOKUP(COUNT($RV23:RX23)+1,$G$4:$EH$9,RY$14,0)*$D23,IF($C23=RY$17,$G$9*$D23,""))</f>
        <v/>
      </c>
      <c r="RZ23" s="34" t="str">
        <f>IF(RY23&lt;&gt;"",HLOOKUP(COUNT($RV23:RY23)+1,$G$4:$EH$9,RZ$14,0)*$D23,IF($C23=RZ$17,$G$9*$D23,""))</f>
        <v/>
      </c>
      <c r="SA23" s="34">
        <f>IF(RZ23&lt;&gt;"",HLOOKUP(COUNT($RV23:RZ23)+1,$G$4:$EH$9,SA$14,0)*$D23,IF($C23=SA$17,$G$9*$D23,""))</f>
        <v>2900</v>
      </c>
      <c r="SB23" s="34">
        <f>IF(SA23&lt;&gt;"",HLOOKUP(COUNT($RV23:SA23)+1,$G$4:$EH$9,SB$14,0)*$D23,IF($C23=SB$17,$G$9*$D23,""))</f>
        <v>0</v>
      </c>
      <c r="SC23" s="34">
        <f>IF(SB23&lt;&gt;"",HLOOKUP(COUNT($RV23:SB23)+1,$G$4:$EH$9,SC$14,0)*$D23,IF($C23=SC$17,$G$9*$D23,""))</f>
        <v>0</v>
      </c>
      <c r="SD23" s="34">
        <f>IF(SC23&lt;&gt;"",HLOOKUP(COUNT($RV23:SC23)+1,$G$4:$EH$9,SD$14,0)*$D23,IF($C23=SD$17,$G$9*$D23,""))</f>
        <v>0</v>
      </c>
      <c r="SE23" s="34">
        <f>IF(SD23&lt;&gt;"",HLOOKUP(COUNT($RV23:SD23)+1,$G$4:$EH$9,SE$14,0)*$D23,IF($C23=SE$17,$G$9*$D23,""))</f>
        <v>0</v>
      </c>
      <c r="SF23" s="34">
        <f>IF(SE23&lt;&gt;"",HLOOKUP(COUNT($RV23:SE23)+1,$G$4:$EH$9,SF$14,0)*$D23,IF($C23=SF$17,$G$9*$D23,""))</f>
        <v>0</v>
      </c>
      <c r="SG23" s="34">
        <f>IF(SF23&lt;&gt;"",HLOOKUP(COUNT($RV23:SF23)+1,$G$4:$EH$9,SG$14,0)*$D23,IF($C23=SG$17,$G$9*$D23,""))</f>
        <v>0</v>
      </c>
      <c r="SH23" s="34">
        <f>IF(SG23&lt;&gt;"",HLOOKUP(COUNT($RV23:SG23)+1,$G$4:$EH$9,SH$14,0)*$D23,IF($C23=SH$17,$G$9*$D23,""))</f>
        <v>0</v>
      </c>
      <c r="SI23" s="34">
        <f>IF(SH23&lt;&gt;"",HLOOKUP(COUNT($RV23:SH23)+1,$G$4:$EH$9,SI$14,0)*$D23,IF($C23=SI$17,$G$9*$D23,""))</f>
        <v>0</v>
      </c>
      <c r="SJ23" s="34">
        <f>IF(SI23&lt;&gt;"",HLOOKUP(COUNT($RV23:SI23)+1,$G$4:$EH$9,SJ$14,0)*$D23,IF($C23=SJ$17,$G$9*$D23,""))</f>
        <v>0</v>
      </c>
      <c r="SK23" s="34">
        <f>IF(SJ23&lt;&gt;"",HLOOKUP(COUNT($RV23:SJ23)+1,$G$4:$EH$9,SK$14,0)*$D23,IF($C23=SK$17,$G$9*$D23,""))</f>
        <v>0</v>
      </c>
      <c r="SL23" s="34">
        <f>IF(SK23&lt;&gt;"",HLOOKUP(COUNT($RV23:SK23)+1,$G$4:$EH$9,SL$14,0)*$D23,IF($C23=SL$17,$G$9*$D23,""))</f>
        <v>0</v>
      </c>
      <c r="SM23" s="34">
        <f>IF(SL23&lt;&gt;"",HLOOKUP(COUNT($RV23:SL23)+1,$G$4:$EH$9,SM$14,0)*$D23,IF($C23=SM$17,$G$9*$D23,""))</f>
        <v>0</v>
      </c>
      <c r="SN23" s="34">
        <f>IF(SM23&lt;&gt;"",HLOOKUP(COUNT($RV23:SM23)+1,$G$4:$EH$9,SN$14,0)*$D23,IF($C23=SN$17,$G$9*$D23,""))</f>
        <v>0</v>
      </c>
      <c r="SO23" s="34">
        <f>IF(SN23&lt;&gt;"",HLOOKUP(COUNT($RV23:SN23)+1,$G$4:$EH$9,SO$14,0)*$D23,IF($C23=SO$17,$G$9*$D23,""))</f>
        <v>0</v>
      </c>
      <c r="SP23" s="34">
        <f>IF(SO23&lt;&gt;"",HLOOKUP(COUNT($RV23:SO23)+1,$G$4:$EH$9,SP$14,0)*$D23,IF($C23=SP$17,$G$9*$D23,""))</f>
        <v>0</v>
      </c>
      <c r="SQ23" s="34">
        <f>IF(SP23&lt;&gt;"",HLOOKUP(COUNT($RV23:SP23)+1,$G$4:$EH$9,SQ$14,0)*$D23,IF($C23=SQ$17,$G$9*$D23,""))</f>
        <v>0</v>
      </c>
      <c r="SR23" s="34">
        <f>IF(SQ23&lt;&gt;"",HLOOKUP(COUNT($RV23:SQ23)+1,$G$4:$EH$9,SR$14,0)*$D23,IF($C23=SR$17,$G$9*$D23,""))</f>
        <v>0</v>
      </c>
      <c r="SS23" s="34">
        <f>IF(SR23&lt;&gt;"",HLOOKUP(COUNT($RV23:SR23)+1,$G$4:$EH$9,SS$14,0)*$D23,IF($C23=SS$17,$G$9*$D23,""))</f>
        <v>0</v>
      </c>
      <c r="ST23" s="34">
        <f>IF(SS23&lt;&gt;"",HLOOKUP(COUNT($RV23:SS23)+1,$G$4:$EH$9,ST$14,0)*$D23,IF($C23=ST$17,$G$9*$D23,""))</f>
        <v>0</v>
      </c>
      <c r="SU23" s="34">
        <f>IF(ST23&lt;&gt;"",HLOOKUP(COUNT($RV23:ST23)+1,$G$4:$EH$9,SU$14,0)*$D23,IF($C23=SU$17,$G$9*$D23,""))</f>
        <v>0</v>
      </c>
      <c r="SV23" s="34">
        <f>IF(SU23&lt;&gt;"",HLOOKUP(COUNT($RV23:SU23)+1,$G$4:$EH$9,SV$14,0)*$D23,IF($C23=SV$17,$G$9*$D23,""))</f>
        <v>0</v>
      </c>
      <c r="SW23" s="34">
        <f>IF(SV23&lt;&gt;"",HLOOKUP(COUNT($RV23:SV23)+1,$G$4:$EH$9,SW$14,0)*$D23,IF($C23=SW$17,$G$9*$D23,""))</f>
        <v>0</v>
      </c>
      <c r="SX23" s="34">
        <f>IF(SW23&lt;&gt;"",HLOOKUP(COUNT($RV23:SW23)+1,$G$4:$EH$9,SX$14,0)*$D23,IF($C23=SX$17,$G$9*$D23,""))</f>
        <v>0</v>
      </c>
      <c r="SY23" s="34">
        <f>IF(SX23&lt;&gt;"",HLOOKUP(COUNT($RV23:SX23)+1,$G$4:$EH$9,SY$14,0)*$D23,IF($C23=SY$17,$G$9*$D23,""))</f>
        <v>0</v>
      </c>
      <c r="SZ23" s="34">
        <f>IF(SY23&lt;&gt;"",HLOOKUP(COUNT($RV23:SY23)+1,$G$4:$EH$9,SZ$14,0)*$D23,IF($C23=SZ$17,$G$9*$D23,""))</f>
        <v>0</v>
      </c>
      <c r="TA23" s="34">
        <f>IF(SZ23&lt;&gt;"",HLOOKUP(COUNT($RV23:SZ23)+1,$G$4:$EH$9,TA$14,0)*$D23,IF($C23=TA$17,$G$9*$D23,""))</f>
        <v>0</v>
      </c>
      <c r="TB23" s="34">
        <f>IF(TA23&lt;&gt;"",HLOOKUP(COUNT($RV23:TA23)+1,$G$4:$EH$9,TB$14,0)*$D23,IF($C23=TB$17,$G$9*$D23,""))</f>
        <v>0</v>
      </c>
      <c r="TC23" s="34">
        <f>IF(TB23&lt;&gt;"",HLOOKUP(COUNT($RV23:TB23)+1,$G$4:$EH$9,TC$14,0)*$D23,IF($C23=TC$17,$G$9*$D23,""))</f>
        <v>0</v>
      </c>
      <c r="TD23" s="34">
        <f>IF(TC23&lt;&gt;"",HLOOKUP(COUNT($RV23:TC23)+1,$G$4:$EH$9,TD$14,0)*$D23,IF($C23=TD$17,$G$9*$D23,""))</f>
        <v>0</v>
      </c>
      <c r="TE23" s="34">
        <f>IF(TD23&lt;&gt;"",HLOOKUP(COUNT($RV23:TD23)+1,$G$4:$EH$9,TE$14,0)*$D23,IF($C23=TE$17,$G$9*$D23,""))</f>
        <v>0</v>
      </c>
      <c r="TF23" s="34">
        <f>IF(TE23&lt;&gt;"",HLOOKUP(COUNT($RV23:TE23)+1,$G$4:$EH$9,TF$14,0)*$D23,IF($C23=TF$17,$G$9*$D23,""))</f>
        <v>0</v>
      </c>
      <c r="TG23" s="34">
        <f>IF(TF23&lt;&gt;"",HLOOKUP(COUNT($RV23:TF23)+1,$G$4:$EH$9,TG$14,0)*$D23,IF($C23=TG$17,$G$9*$D23,""))</f>
        <v>0</v>
      </c>
      <c r="TH23" s="34">
        <f>IF(TG23&lt;&gt;"",HLOOKUP(COUNT($RV23:TG23)+1,$G$4:$EH$9,TH$14,0)*$D23,IF($C23=TH$17,$G$9*$D23,""))</f>
        <v>0</v>
      </c>
      <c r="TI23" s="34">
        <f>IF(TH23&lt;&gt;"",HLOOKUP(COUNT($RV23:TH23)+1,$G$4:$EH$9,TI$14,0)*$D23,IF($C23=TI$17,$G$9*$D23,""))</f>
        <v>0</v>
      </c>
      <c r="TJ23" s="34">
        <f>IF(TI23&lt;&gt;"",HLOOKUP(COUNT($RV23:TI23)+1,$G$4:$EH$9,TJ$14,0)*$D23,IF($C23=TJ$17,$G$9*$D23,""))</f>
        <v>0</v>
      </c>
      <c r="TK23" s="34">
        <f>IF(TJ23&lt;&gt;"",HLOOKUP(COUNT($RV23:TJ23)+1,$G$4:$EH$9,TK$14,0)*$D23,IF($C23=TK$17,$G$9*$D23,""))</f>
        <v>0</v>
      </c>
      <c r="TL23" s="34">
        <f>IF(TK23&lt;&gt;"",HLOOKUP(COUNT($RV23:TK23)+1,$G$4:$EH$9,TL$14,0)*$D23,IF($C23=TL$17,$G$9*$D23,""))</f>
        <v>0</v>
      </c>
      <c r="TM23" s="34">
        <f>IF(TL23&lt;&gt;"",HLOOKUP(COUNT($RV23:TL23)+1,$G$4:$EH$9,TM$14,0)*$D23,IF($C23=TM$17,$G$9*$D23,""))</f>
        <v>0</v>
      </c>
      <c r="TN23" s="34">
        <f>IF(TM23&lt;&gt;"",HLOOKUP(COUNT($RV23:TM23)+1,$G$4:$EH$9,TN$14,0)*$D23,IF($C23=TN$17,$G$9*$D23,""))</f>
        <v>0</v>
      </c>
      <c r="TO23" s="34">
        <f>IF(TN23&lt;&gt;"",HLOOKUP(COUNT($RV23:TN23)+1,$G$4:$EH$9,TO$14,0)*$D23,IF($C23=TO$17,$G$9*$D23,""))</f>
        <v>0</v>
      </c>
      <c r="TP23" s="34">
        <f>IF(TO23&lt;&gt;"",HLOOKUP(COUNT($RV23:TO23)+1,$G$4:$EH$9,TP$14,0)*$D23,IF($C23=TP$17,$G$9*$D23,""))</f>
        <v>0</v>
      </c>
      <c r="TQ23" s="34">
        <f>IF(TP23&lt;&gt;"",HLOOKUP(COUNT($RV23:TP23)+1,$G$4:$EH$9,TQ$14,0)*$D23,IF($C23=TQ$17,$G$9*$D23,""))</f>
        <v>0</v>
      </c>
      <c r="TR23" s="34">
        <f>IF(TQ23&lt;&gt;"",HLOOKUP(COUNT($RV23:TQ23)+1,$G$4:$EH$9,TR$14,0)*$D23,IF($C23=TR$17,$G$9*$D23,""))</f>
        <v>0</v>
      </c>
      <c r="TS23" s="34">
        <f>IF(TR23&lt;&gt;"",HLOOKUP(COUNT($RV23:TR23)+1,$G$4:$EH$9,TS$14,0)*$D23,IF($C23=TS$17,$G$9*$D23,""))</f>
        <v>0</v>
      </c>
      <c r="TT23" s="34">
        <f>IF(TS23&lt;&gt;"",HLOOKUP(COUNT($RV23:TS23)+1,$G$4:$EH$9,TT$14,0)*$D23,IF($C23=TT$17,$G$9*$D23,""))</f>
        <v>0</v>
      </c>
      <c r="TU23" s="34">
        <f>IF(TT23&lt;&gt;"",HLOOKUP(COUNT($RV23:TT23)+1,$G$4:$EH$9,TU$14,0)*$D23,IF($C23=TU$17,$G$9*$D23,""))</f>
        <v>0</v>
      </c>
      <c r="TV23" s="34">
        <f>IF(TU23&lt;&gt;"",HLOOKUP(COUNT($RV23:TU23)+1,$G$4:$EH$9,TV$14,0)*$D23,IF($C23=TV$17,$G$9*$D23,""))</f>
        <v>0</v>
      </c>
      <c r="TW23" s="34">
        <f>IF(TV23&lt;&gt;"",HLOOKUP(COUNT($RV23:TV23)+1,$G$4:$EH$9,TW$14,0)*$D23,IF($C23=TW$17,$G$9*$D23,""))</f>
        <v>0</v>
      </c>
      <c r="TX23" s="34">
        <f>IF(TW23&lt;&gt;"",HLOOKUP(COUNT($RV23:TW23)+1,$G$4:$EH$9,TX$14,0)*$D23,IF($C23=TX$17,$G$9*$D23,""))</f>
        <v>0</v>
      </c>
      <c r="TY23" s="34">
        <f>IF(TX23&lt;&gt;"",HLOOKUP(COUNT($RV23:TX23)+1,$G$4:$EH$9,TY$14,0)*$D23,IF($C23=TY$17,$G$9*$D23,""))</f>
        <v>0</v>
      </c>
      <c r="TZ23" s="34">
        <f>IF(TY23&lt;&gt;"",HLOOKUP(COUNT($RV23:TY23)+1,$G$4:$EH$9,TZ$14,0)*$D23,IF($C23=TZ$17,$G$9*$D23,""))</f>
        <v>0</v>
      </c>
      <c r="UA23" s="34">
        <f>IF(TZ23&lt;&gt;"",HLOOKUP(COUNT($RV23:TZ23)+1,$G$4:$EH$9,UA$14,0)*$D23,IF($C23=UA$17,$G$9*$D23,""))</f>
        <v>0</v>
      </c>
      <c r="UB23" s="34">
        <f>IF(UA23&lt;&gt;"",HLOOKUP(COUNT($RV23:UA23)+1,$G$4:$EH$9,UB$14,0)*$D23,IF($C23=UB$17,$G$9*$D23,""))</f>
        <v>0</v>
      </c>
      <c r="UC23" s="34">
        <f>IF(UB23&lt;&gt;"",HLOOKUP(COUNT($RV23:UB23)+1,$G$4:$EH$9,UC$14,0)*$D23,IF($C23=UC$17,$G$9*$D23,""))</f>
        <v>0</v>
      </c>
      <c r="UD23" s="34">
        <f>IF(UC23&lt;&gt;"",HLOOKUP(COUNT($RV23:UC23)+1,$G$4:$EH$9,UD$14,0)*$D23,IF($C23=UD$17,$G$9*$D23,""))</f>
        <v>0</v>
      </c>
      <c r="UE23" s="34">
        <f>IF(UD23&lt;&gt;"",HLOOKUP(COUNT($RV23:UD23)+1,$G$4:$EH$9,UE$14,0)*$D23,IF($C23=UE$17,$G$9*$D23,""))</f>
        <v>0</v>
      </c>
      <c r="UF23" s="34">
        <f>IF(UE23&lt;&gt;"",HLOOKUP(COUNT($RV23:UE23)+1,$G$4:$EH$9,UF$14,0)*$D23,IF($C23=UF$17,$G$9*$D23,""))</f>
        <v>0</v>
      </c>
      <c r="UG23" s="34">
        <f>IF(UF23&lt;&gt;"",HLOOKUP(COUNT($RV23:UF23)+1,$G$4:$EH$9,UG$14,0)*$D23,IF($C23=UG$17,$G$9*$D23,""))</f>
        <v>0</v>
      </c>
      <c r="UH23" s="34">
        <f>IF(UG23&lt;&gt;"",HLOOKUP(COUNT($RV23:UG23)+1,$G$4:$EH$9,UH$14,0)*$D23,IF($C23=UH$17,$G$9*$D23,""))</f>
        <v>0</v>
      </c>
      <c r="UI23" s="34">
        <f>IF(UH23&lt;&gt;"",HLOOKUP(COUNT($RV23:UH23)+1,$G$4:$EH$9,UI$14,0)*$D23,IF($C23=UI$17,$G$9*$D23,""))</f>
        <v>0</v>
      </c>
      <c r="UJ23" s="34">
        <f>IF(UI23&lt;&gt;"",HLOOKUP(COUNT($RV23:UI23)+1,$G$4:$EH$9,UJ$14,0)*$D23,IF($C23=UJ$17,$G$9*$D23,""))</f>
        <v>0</v>
      </c>
      <c r="UK23" s="34">
        <f>IF(UJ23&lt;&gt;"",HLOOKUP(COUNT($RV23:UJ23)+1,$G$4:$EH$9,UK$14,0)*$D23,IF($C23=UK$17,$G$9*$D23,""))</f>
        <v>0</v>
      </c>
      <c r="UL23" s="34">
        <f>IF(UK23&lt;&gt;"",HLOOKUP(COUNT($RV23:UK23)+1,$G$4:$EH$9,UL$14,0)*$D23,IF($C23=UL$17,$G$9*$D23,""))</f>
        <v>0</v>
      </c>
      <c r="UM23" s="34">
        <f>IF(UL23&lt;&gt;"",HLOOKUP(COUNT($RV23:UL23)+1,$G$4:$EH$9,UM$14,0)*$D23,IF($C23=UM$17,$G$9*$D23,""))</f>
        <v>0</v>
      </c>
      <c r="UN23" s="34">
        <f>IF(UM23&lt;&gt;"",HLOOKUP(COUNT($RV23:UM23)+1,$G$4:$EH$9,UN$14,0)*$D23,IF($C23=UN$17,$G$9*$D23,""))</f>
        <v>0</v>
      </c>
      <c r="UO23" s="34">
        <f>IF(UN23&lt;&gt;"",HLOOKUP(COUNT($RV23:UN23)+1,$G$4:$EH$9,UO$14,0)*$D23,IF($C23=UO$17,$G$9*$D23,""))</f>
        <v>0</v>
      </c>
      <c r="UP23" s="34">
        <f>IF(UO23&lt;&gt;"",HLOOKUP(COUNT($RV23:UO23)+1,$G$4:$EH$9,UP$14,0)*$D23,IF($C23=UP$17,$G$9*$D23,""))</f>
        <v>0</v>
      </c>
      <c r="UQ23" s="34">
        <f>IF(UP23&lt;&gt;"",HLOOKUP(COUNT($RV23:UP23)+1,$G$4:$EH$9,UQ$14,0)*$D23,IF($C23=UQ$17,$G$9*$D23,""))</f>
        <v>0</v>
      </c>
      <c r="UR23" s="34">
        <f>IF(UQ23&lt;&gt;"",HLOOKUP(COUNT($RV23:UQ23)+1,$G$4:$EH$9,UR$14,0)*$D23,IF($C23=UR$17,$G$9*$D23,""))</f>
        <v>0</v>
      </c>
      <c r="US23" s="34">
        <f>IF(UR23&lt;&gt;"",HLOOKUP(COUNT($RV23:UR23)+1,$G$4:$EH$9,US$14,0)*$D23,IF($C23=US$17,$G$9*$D23,""))</f>
        <v>0</v>
      </c>
      <c r="UT23" s="34">
        <f>IF(US23&lt;&gt;"",HLOOKUP(COUNT($RV23:US23)+1,$G$4:$EH$9,UT$14,0)*$D23,IF($C23=UT$17,$G$9*$D23,""))</f>
        <v>0</v>
      </c>
      <c r="UU23" s="34">
        <f>IF(UT23&lt;&gt;"",HLOOKUP(COUNT($RV23:UT23)+1,$G$4:$EH$9,UU$14,0)*$D23,IF($C23=UU$17,$G$9*$D23,""))</f>
        <v>0</v>
      </c>
      <c r="UV23" s="34">
        <f>IF(UU23&lt;&gt;"",HLOOKUP(COUNT($RV23:UU23)+1,$G$4:$EH$9,UV$14,0)*$D23,IF($C23=UV$17,$G$9*$D23,""))</f>
        <v>0</v>
      </c>
      <c r="UW23" s="34">
        <f>IF(UV23&lt;&gt;"",HLOOKUP(COUNT($RV23:UV23)+1,$G$4:$EH$9,UW$14,0)*$D23,IF($C23=UW$17,$G$9*$D23,""))</f>
        <v>0</v>
      </c>
      <c r="UX23" s="34">
        <f>IF(UW23&lt;&gt;"",HLOOKUP(COUNT($RV23:UW23)+1,$G$4:$EH$9,UX$14,0)*$D23,IF($C23=UX$17,$G$9*$D23,""))</f>
        <v>0</v>
      </c>
      <c r="UY23" s="34">
        <f>IF(UX23&lt;&gt;"",HLOOKUP(COUNT($RV23:UX23)+1,$G$4:$EH$9,UY$14,0)*$D23,IF($C23=UY$17,$G$9*$D23,""))</f>
        <v>0</v>
      </c>
      <c r="UZ23" s="34">
        <f>IF(UY23&lt;&gt;"",HLOOKUP(COUNT($RV23:UY23)+1,$G$4:$EH$9,UZ$14,0)*$D23,IF($C23=UZ$17,$G$9*$D23,""))</f>
        <v>0</v>
      </c>
      <c r="VA23" s="34">
        <f>IF(UZ23&lt;&gt;"",HLOOKUP(COUNT($RV23:UZ23)+1,$G$4:$EH$9,VA$14,0)*$D23,IF($C23=VA$17,$G$9*$D23,""))</f>
        <v>0</v>
      </c>
      <c r="VB23" s="34">
        <f>IF(VA23&lt;&gt;"",HLOOKUP(COUNT($RV23:VA23)+1,$G$4:$EH$9,VB$14,0)*$D23,IF($C23=VB$17,$G$9*$D23,""))</f>
        <v>0</v>
      </c>
      <c r="VC23" s="34">
        <f>IF(VB23&lt;&gt;"",HLOOKUP(COUNT($RV23:VB23)+1,$G$4:$EH$9,VC$14,0)*$D23,IF($C23=VC$17,$G$9*$D23,""))</f>
        <v>0</v>
      </c>
      <c r="VD23" s="34">
        <f>IF(VC23&lt;&gt;"",HLOOKUP(COUNT($RV23:VC23)+1,$G$4:$EH$9,VD$14,0)*$D23,IF($C23=VD$17,$G$9*$D23,""))</f>
        <v>0</v>
      </c>
      <c r="VE23" s="34">
        <f>IF(VD23&lt;&gt;"",HLOOKUP(COUNT($RV23:VD23)+1,$G$4:$EH$9,VE$14,0)*$D23,IF($C23=VE$17,$G$9*$D23,""))</f>
        <v>0</v>
      </c>
      <c r="VF23" s="34">
        <f>IF(VE23&lt;&gt;"",HLOOKUP(COUNT($RV23:VE23)+1,$G$4:$EH$9,VF$14,0)*$D23,IF($C23=VF$17,$G$9*$D23,""))</f>
        <v>0</v>
      </c>
      <c r="VG23" s="34">
        <f>IF(VF23&lt;&gt;"",HLOOKUP(COUNT($RV23:VF23)+1,$G$4:$EH$9,VG$14,0)*$D23,IF($C23=VG$17,$G$9*$D23,""))</f>
        <v>0</v>
      </c>
      <c r="VH23" s="34">
        <f>IF(VG23&lt;&gt;"",HLOOKUP(COUNT($RV23:VG23)+1,$G$4:$EH$9,VH$14,0)*$D23,IF($C23=VH$17,$G$9*$D23,""))</f>
        <v>0</v>
      </c>
      <c r="VI23" s="34">
        <f>IF(VH23&lt;&gt;"",HLOOKUP(COUNT($RV23:VH23)+1,$G$4:$EH$9,VI$14,0)*$D23,IF($C23=VI$17,$G$9*$D23,""))</f>
        <v>0</v>
      </c>
      <c r="VJ23" s="34">
        <f>IF(VI23&lt;&gt;"",HLOOKUP(COUNT($RV23:VI23)+1,$G$4:$EH$9,VJ$14,0)*$D23,IF($C23=VJ$17,$G$9*$D23,""))</f>
        <v>0</v>
      </c>
      <c r="VK23" s="34">
        <f>IF(VJ23&lt;&gt;"",HLOOKUP(COUNT($RV23:VJ23)+1,$G$4:$EH$9,VK$14,0)*$D23,IF($C23=VK$17,$G$9*$D23,""))</f>
        <v>0</v>
      </c>
      <c r="VL23" s="34">
        <f>IF(VK23&lt;&gt;"",HLOOKUP(COUNT($RV23:VK23)+1,$G$4:$EH$9,VL$14,0)*$D23,IF($C23=VL$17,$G$9*$D23,""))</f>
        <v>0</v>
      </c>
      <c r="VM23" s="34">
        <f>IF(VL23&lt;&gt;"",HLOOKUP(COUNT($RV23:VL23)+1,$G$4:$EH$9,VM$14,0)*$D23,IF($C23=VM$17,$G$9*$D23,""))</f>
        <v>0</v>
      </c>
      <c r="VN23" s="34">
        <f>IF(VM23&lt;&gt;"",HLOOKUP(COUNT($RV23:VM23)+1,$G$4:$EH$9,VN$14,0)*$D23,IF($C23=VN$17,$G$9*$D23,""))</f>
        <v>0</v>
      </c>
      <c r="VO23" s="34">
        <f>IF(VN23&lt;&gt;"",HLOOKUP(COUNT($RV23:VN23)+1,$G$4:$EH$9,VO$14,0)*$D23,IF($C23=VO$17,$G$9*$D23,""))</f>
        <v>0</v>
      </c>
      <c r="VP23" s="34">
        <f>IF(VO23&lt;&gt;"",HLOOKUP(COUNT($RV23:VO23)+1,$G$4:$EH$9,VP$14,0)*$D23,IF($C23=VP$17,$G$9*$D23,""))</f>
        <v>0</v>
      </c>
      <c r="VQ23" s="34">
        <f>IF(VP23&lt;&gt;"",HLOOKUP(COUNT($RV23:VP23)+1,$G$4:$EH$9,VQ$14,0)*$D23,IF($C23=VQ$17,$G$9*$D23,""))</f>
        <v>0</v>
      </c>
      <c r="VR23" s="34">
        <f>IF(VQ23&lt;&gt;"",HLOOKUP(COUNT($RV23:VQ23)+1,$G$4:$EH$9,VR$14,0)*$D23,IF($C23=VR$17,$G$9*$D23,""))</f>
        <v>0</v>
      </c>
      <c r="VS23" s="34">
        <f>IF(VR23&lt;&gt;"",HLOOKUP(COUNT($RV23:VR23)+1,$G$4:$EH$9,VS$14,0)*$D23,IF($C23=VS$17,$G$9*$D23,""))</f>
        <v>0</v>
      </c>
      <c r="VT23" s="34">
        <f>IF(VS23&lt;&gt;"",HLOOKUP(COUNT($RV23:VS23)+1,$G$4:$EH$9,VT$14,0)*$D23,IF($C23=VT$17,$G$9*$D23,""))</f>
        <v>0</v>
      </c>
      <c r="VU23" s="34">
        <f>IF(VT23&lt;&gt;"",HLOOKUP(COUNT($RV23:VT23)+1,$G$4:$EH$9,VU$14,0)*$D23,IF($C23=VU$17,$G$9*$D23,""))</f>
        <v>0</v>
      </c>
      <c r="VV23" s="34">
        <f>IF(VU23&lt;&gt;"",HLOOKUP(COUNT($RV23:VU23)+1,$G$4:$EH$9,VV$14,0)*$D23,IF($C23=VV$17,$G$9*$D23,""))</f>
        <v>0</v>
      </c>
      <c r="VW23" s="34">
        <f>IF(VV23&lt;&gt;"",HLOOKUP(COUNT($RV23:VV23)+1,$G$4:$EH$9,VW$14,0)*$D23,IF($C23=VW$17,$G$9*$D23,""))</f>
        <v>0</v>
      </c>
      <c r="VX23" s="34">
        <f>IF(VW23&lt;&gt;"",HLOOKUP(COUNT($RV23:VW23)+1,$G$4:$EH$9,VX$14,0)*$D23,IF($C23=VX$17,$G$9*$D23,""))</f>
        <v>0</v>
      </c>
      <c r="VY23" s="34">
        <f>IF(VX23&lt;&gt;"",HLOOKUP(COUNT($RV23:VX23)+1,$G$4:$EH$9,VY$14,0)*$D23,IF($C23=VY$17,$G$9*$D23,""))</f>
        <v>0</v>
      </c>
      <c r="VZ23" s="34">
        <f>IF(VY23&lt;&gt;"",HLOOKUP(COUNT($RV23:VY23)+1,$G$4:$EH$9,VZ$14,0)*$D23,IF($C23=VZ$17,$G$9*$D23,""))</f>
        <v>0</v>
      </c>
      <c r="WA23" s="34">
        <f>IF(VZ23&lt;&gt;"",HLOOKUP(COUNT($RV23:VZ23)+1,$G$4:$EH$9,WA$14,0)*$D23,IF($C23=WA$17,$G$9*$D23,""))</f>
        <v>0</v>
      </c>
      <c r="WB23" s="34">
        <f>IF(WA23&lt;&gt;"",HLOOKUP(COUNT($RV23:WA23)+1,$G$4:$EH$9,WB$14,0)*$D23,IF($C23=WB$17,$G$9*$D23,""))</f>
        <v>0</v>
      </c>
      <c r="WC23" s="34">
        <f>IF(WB23&lt;&gt;"",HLOOKUP(COUNT($RV23:WB23)+1,$G$4:$EH$9,WC$14,0)*$D23,IF($C23=WC$17,$G$9*$D23,""))</f>
        <v>0</v>
      </c>
      <c r="WD23" s="34">
        <f>IF(WC23&lt;&gt;"",HLOOKUP(COUNT($RV23:WC23)+1,$G$4:$EH$9,WD$14,0)*$D23,IF($C23=WD$17,$G$9*$D23,""))</f>
        <v>0</v>
      </c>
      <c r="WE23" s="34">
        <f>IF(WD23&lt;&gt;"",HLOOKUP(COUNT($RV23:WD23)+1,$G$4:$EH$9,WE$14,0)*$D23,IF($C23=WE$17,$G$9*$D23,""))</f>
        <v>0</v>
      </c>
      <c r="WF23" s="34">
        <f>IF(WE23&lt;&gt;"",HLOOKUP(COUNT($RV23:WE23)+1,$G$4:$EH$9,WF$14,0)*$D23,IF($C23=WF$17,$G$9*$D23,""))</f>
        <v>0</v>
      </c>
      <c r="WG23" s="34">
        <f>IF(WF23&lt;&gt;"",HLOOKUP(COUNT($RV23:WF23)+1,$G$4:$EH$9,WG$14,0)*$D23,IF($C23=WG$17,$G$9*$D23,""))</f>
        <v>0</v>
      </c>
      <c r="WH23" s="34">
        <f>IF(WG23&lt;&gt;"",HLOOKUP(COUNT($RV23:WG23)+1,$G$4:$EH$9,WH$14,0)*$D23,IF($C23=WH$17,$G$9*$D23,""))</f>
        <v>0</v>
      </c>
      <c r="WI23" s="34">
        <f>IF(WH23&lt;&gt;"",HLOOKUP(COUNT($RV23:WH23)+1,$G$4:$EH$9,WI$14,0)*$D23,IF($C23=WI$17,$G$9*$D23,""))</f>
        <v>0</v>
      </c>
      <c r="WJ23" s="34">
        <f>IF(WI23&lt;&gt;"",HLOOKUP(COUNT($RV23:WI23)+1,$G$4:$EH$9,WJ$14,0)*$D23,IF($C23=WJ$17,$G$9*$D23,""))</f>
        <v>0</v>
      </c>
      <c r="WK23" s="34">
        <f>IF(WJ23&lt;&gt;"",HLOOKUP(COUNT($RV23:WJ23)+1,$G$4:$EH$9,WK$14,0)*$D23,IF($C23=WK$17,$G$9*$D23,""))</f>
        <v>0</v>
      </c>
      <c r="WL23" s="34">
        <f>IF(WK23&lt;&gt;"",HLOOKUP(COUNT($RV23:WK23)+1,$G$4:$EH$9,WL$14,0)*$D23,IF($C23=WL$17,$G$9*$D23,""))</f>
        <v>0</v>
      </c>
    </row>
    <row r="24" spans="1:610" ht="15" x14ac:dyDescent="0.2">
      <c r="A24" s="25">
        <f t="shared" si="907"/>
        <v>6</v>
      </c>
      <c r="B24" s="25" t="s">
        <v>77</v>
      </c>
      <c r="C24" s="62">
        <f t="shared" si="908"/>
        <v>6</v>
      </c>
      <c r="D24" s="30">
        <f>VLOOKUP(B24,Premissas!$R$8:$AD$18,(Histograma!A24+1),0)</f>
        <v>1</v>
      </c>
      <c r="G24" s="34" t="str">
        <f>IF(F24&lt;&gt;"",HLOOKUP(COUNT($F24:F24)+1,$G$4:$EH$8,G$14,0)*$D24,IF($C24=G$17,$G$5*$D24,""))</f>
        <v/>
      </c>
      <c r="H24" s="34" t="str">
        <f>IF(G24&lt;&gt;"",HLOOKUP(COUNT($F24:G24)+1,$G$4:$EH$8,H$14,0)*$D24,IF($C24=H$17,$G$5*$D24,""))</f>
        <v/>
      </c>
      <c r="I24" s="34" t="str">
        <f>IF(H24&lt;&gt;"",HLOOKUP(COUNT($F24:H24)+1,$G$4:$EH$8,I$14,0)*$D24,IF($C24=I$17,$G$5*$D24,""))</f>
        <v/>
      </c>
      <c r="J24" s="34" t="str">
        <f>IF(I24&lt;&gt;"",HLOOKUP(COUNT($F24:I24)+1,$G$4:$EH$8,J$14,0)*$D24,IF($C24=J$17,$G$5*$D24,""))</f>
        <v/>
      </c>
      <c r="K24" s="34" t="str">
        <f>IF(J24&lt;&gt;"",HLOOKUP(COUNT($F24:J24)+1,$G$4:$EH$8,K$14,0)*$D24,IF($C24=K$17,$G$5*$D24,""))</f>
        <v/>
      </c>
      <c r="L24" s="34">
        <f>IF(K24&lt;&gt;"",HLOOKUP(COUNT($F24:K24)+1,$G$4:$EH$8,L$14,0)*$D24,IF($C24=L$17,$G$5*$D24,""))</f>
        <v>0</v>
      </c>
      <c r="M24" s="34">
        <f>IF(L24&lt;&gt;"",HLOOKUP(COUNT($F24:L24)+1,$G$4:$EH$8,M$14,0)*$D24,IF($C24=M$17,$G$5*$D24,""))</f>
        <v>0</v>
      </c>
      <c r="N24" s="34" t="e">
        <f>IF(M24&lt;&gt;"",HLOOKUP(COUNT($F24:M24)+1,$G$4:$EH$8,N$14,0)*$D24,IF($C24=N$17,$G$5*$D24,""))</f>
        <v>#VALUE!</v>
      </c>
      <c r="O24" s="34" t="e">
        <f>IF(N24&lt;&gt;"",HLOOKUP(COUNT($F24:N24)+1,$G$4:$EH$8,O$14,0)*$D24,IF($C24=O$17,$G$5*$D24,""))</f>
        <v>#VALUE!</v>
      </c>
      <c r="P24" s="34" t="e">
        <f>IF(O24&lt;&gt;"",HLOOKUP(COUNT($F24:O24)+1,$G$4:$EH$8,P$14,0)*$D24,IF($C24=P$17,$G$5*$D24,""))</f>
        <v>#VALUE!</v>
      </c>
      <c r="Q24" s="34" t="e">
        <f>IF(P24&lt;&gt;"",HLOOKUP(COUNT($F24:P24)+1,$G$4:$EH$8,Q$14,0)*$D24,IF($C24=Q$17,$G$5*$D24,""))</f>
        <v>#VALUE!</v>
      </c>
      <c r="R24" s="34" t="e">
        <f>IF(Q24&lt;&gt;"",HLOOKUP(COUNT($F24:Q24)+1,$G$4:$EH$8,R$14,0)*$D24,IF($C24=R$17,$G$5*$D24,""))</f>
        <v>#VALUE!</v>
      </c>
      <c r="S24" s="34" t="e">
        <f>IF(R24&lt;&gt;"",HLOOKUP(COUNT($F24:R24)+1,$G$4:$EH$8,S$14,0)*$D24,IF($C24=S$17,$G$5*$D24,""))</f>
        <v>#VALUE!</v>
      </c>
      <c r="T24" s="34" t="e">
        <f>IF(S24&lt;&gt;"",HLOOKUP(COUNT($F24:S24)+1,$G$4:$EH$8,T$14,0)*$D24,IF($C24=T$17,$G$5*$D24,""))</f>
        <v>#VALUE!</v>
      </c>
      <c r="U24" s="34" t="e">
        <f>IF(T24&lt;&gt;"",HLOOKUP(COUNT($F24:T24)+1,$G$4:$EH$8,U$14,0)*$D24,IF($C24=U$17,$G$5*$D24,""))</f>
        <v>#VALUE!</v>
      </c>
      <c r="V24" s="34" t="e">
        <f>IF(U24&lt;&gt;"",HLOOKUP(COUNT($F24:U24)+1,$G$4:$EH$8,V$14,0)*$D24,IF($C24=V$17,$G$5*$D24,""))</f>
        <v>#VALUE!</v>
      </c>
      <c r="W24" s="34" t="e">
        <f>IF(V24&lt;&gt;"",HLOOKUP(COUNT($F24:V24)+1,$G$4:$EH$8,W$14,0)*$D24,IF($C24=W$17,$G$5*$D24,""))</f>
        <v>#VALUE!</v>
      </c>
      <c r="X24" s="34" t="e">
        <f>IF(W24&lt;&gt;"",HLOOKUP(COUNT($F24:W24)+1,$G$4:$EH$8,X$14,0)*$D24,IF($C24=X$17,$G$5*$D24,""))</f>
        <v>#VALUE!</v>
      </c>
      <c r="Y24" s="34" t="e">
        <f>IF(X24&lt;&gt;"",HLOOKUP(COUNT($F24:X24)+1,$G$4:$EH$8,Y$14,0)*$D24,IF($C24=Y$17,$G$5*$D24,""))</f>
        <v>#VALUE!</v>
      </c>
      <c r="Z24" s="34" t="e">
        <f>IF(Y24&lt;&gt;"",HLOOKUP(COUNT($F24:Y24)+1,$G$4:$EH$8,Z$14,0)*$D24,IF($C24=Z$17,$G$5*$D24,""))</f>
        <v>#VALUE!</v>
      </c>
      <c r="AA24" s="34" t="e">
        <f>IF(Z24&lt;&gt;"",HLOOKUP(COUNT($F24:Z24)+1,$G$4:$EH$8,AA$14,0)*$D24,IF($C24=AA$17,$G$5*$D24,""))</f>
        <v>#VALUE!</v>
      </c>
      <c r="AB24" s="34" t="e">
        <f>IF(AA24&lt;&gt;"",HLOOKUP(COUNT($F24:AA24)+1,$G$4:$EH$8,AB$14,0)*$D24,IF($C24=AB$17,$G$5*$D24,""))</f>
        <v>#VALUE!</v>
      </c>
      <c r="AC24" s="34" t="e">
        <f>IF(AB24&lt;&gt;"",HLOOKUP(COUNT($F24:AB24)+1,$G$4:$EH$8,AC$14,0)*$D24,IF($C24=AC$17,$G$5*$D24,""))</f>
        <v>#VALUE!</v>
      </c>
      <c r="AD24" s="34" t="e">
        <f>IF(AC24&lt;&gt;"",HLOOKUP(COUNT($F24:AC24)+1,$G$4:$EH$8,AD$14,0)*$D24,IF($C24=AD$17,$G$5*$D24,""))</f>
        <v>#VALUE!</v>
      </c>
      <c r="AE24" s="34" t="e">
        <f>IF(AD24&lt;&gt;"",HLOOKUP(COUNT($F24:AD24)+1,$G$4:$EH$8,AE$14,0)*$D24,IF($C24=AE$17,$G$5*$D24,""))</f>
        <v>#VALUE!</v>
      </c>
      <c r="AF24" s="34" t="e">
        <f>IF(AE24&lt;&gt;"",HLOOKUP(COUNT($F24:AE24)+1,$G$4:$EH$8,AF$14,0)*$D24,IF($C24=AF$17,$G$5*$D24,""))</f>
        <v>#VALUE!</v>
      </c>
      <c r="AG24" s="34" t="e">
        <f>IF(AF24&lt;&gt;"",HLOOKUP(COUNT($F24:AF24)+1,$G$4:$EH$8,AG$14,0)*$D24,IF($C24=AG$17,$G$5*$D24,""))</f>
        <v>#VALUE!</v>
      </c>
      <c r="AH24" s="34" t="e">
        <f>IF(AG24&lt;&gt;"",HLOOKUP(COUNT($F24:AG24)+1,$G$4:$EH$8,AH$14,0)*$D24,IF($C24=AH$17,$G$5*$D24,""))</f>
        <v>#VALUE!</v>
      </c>
      <c r="AI24" s="34" t="e">
        <f>IF(AH24&lt;&gt;"",HLOOKUP(COUNT($F24:AH24)+1,$G$4:$EH$8,AI$14,0)*$D24,IF($C24=AI$17,$G$5*$D24,""))</f>
        <v>#VALUE!</v>
      </c>
      <c r="AJ24" s="34" t="e">
        <f>IF(AI24&lt;&gt;"",HLOOKUP(COUNT($F24:AI24)+1,$G$4:$EH$8,AJ$14,0)*$D24,IF($C24=AJ$17,$G$5*$D24,""))</f>
        <v>#VALUE!</v>
      </c>
      <c r="AK24" s="34" t="e">
        <f>IF(AJ24&lt;&gt;"",HLOOKUP(COUNT($F24:AJ24)+1,$G$4:$EH$8,AK$14,0)*$D24,IF($C24=AK$17,$G$5*$D24,""))</f>
        <v>#VALUE!</v>
      </c>
      <c r="AL24" s="34" t="e">
        <f>IF(AK24&lt;&gt;"",HLOOKUP(COUNT($F24:AK24)+1,$G$4:$EH$8,AL$14,0)*$D24,IF($C24=AL$17,$G$5*$D24,""))</f>
        <v>#VALUE!</v>
      </c>
      <c r="AM24" s="34" t="e">
        <f>IF(AL24&lt;&gt;"",HLOOKUP(COUNT($F24:AL24)+1,$G$4:$EH$8,AM$14,0)*$D24,IF($C24=AM$17,$G$5*$D24,""))</f>
        <v>#VALUE!</v>
      </c>
      <c r="AN24" s="34" t="e">
        <f>IF(AM24&lt;&gt;"",HLOOKUP(COUNT($F24:AM24)+1,$G$4:$EH$8,AN$14,0)*$D24,IF($C24=AN$17,$G$5*$D24,""))</f>
        <v>#VALUE!</v>
      </c>
      <c r="AO24" s="34" t="e">
        <f>IF(AN24&lt;&gt;"",HLOOKUP(COUNT($F24:AN24)+1,$G$4:$EH$8,AO$14,0)*$D24,IF($C24=AO$17,$G$5*$D24,""))</f>
        <v>#VALUE!</v>
      </c>
      <c r="AP24" s="34" t="e">
        <f>IF(AO24&lt;&gt;"",HLOOKUP(COUNT($F24:AO24)+1,$G$4:$EH$8,AP$14,0)*$D24,IF($C24=AP$17,$G$5*$D24,""))</f>
        <v>#VALUE!</v>
      </c>
      <c r="AQ24" s="34" t="e">
        <f>IF(AP24&lt;&gt;"",HLOOKUP(COUNT($F24:AP24)+1,$G$4:$EH$8,AQ$14,0)*$D24,IF($C24=AQ$17,$G$5*$D24,""))</f>
        <v>#VALUE!</v>
      </c>
      <c r="AR24" s="34" t="e">
        <f>IF(AQ24&lt;&gt;"",HLOOKUP(COUNT($F24:AQ24)+1,$G$4:$EH$8,AR$14,0)*$D24,IF($C24=AR$17,$G$5*$D24,""))</f>
        <v>#VALUE!</v>
      </c>
      <c r="AS24" s="34" t="e">
        <f>IF(AR24&lt;&gt;"",HLOOKUP(COUNT($F24:AR24)+1,$G$4:$EH$8,AS$14,0)*$D24,IF($C24=AS$17,$G$5*$D24,""))</f>
        <v>#VALUE!</v>
      </c>
      <c r="AT24" s="34" t="e">
        <f>IF(AS24&lt;&gt;"",HLOOKUP(COUNT($F24:AS24)+1,$G$4:$EH$8,AT$14,0)*$D24,IF($C24=AT$17,$G$5*$D24,""))</f>
        <v>#VALUE!</v>
      </c>
      <c r="AU24" s="34" t="e">
        <f>IF(AT24&lt;&gt;"",HLOOKUP(COUNT($F24:AT24)+1,$G$4:$EH$8,AU$14,0)*$D24,IF($C24=AU$17,$G$5*$D24,""))</f>
        <v>#VALUE!</v>
      </c>
      <c r="AV24" s="34" t="e">
        <f>IF(AU24&lt;&gt;"",HLOOKUP(COUNT($F24:AU24)+1,$G$4:$EH$8,AV$14,0)*$D24,IF($C24=AV$17,$G$5*$D24,""))</f>
        <v>#VALUE!</v>
      </c>
      <c r="AW24" s="34" t="e">
        <f>IF(AV24&lt;&gt;"",HLOOKUP(COUNT($F24:AV24)+1,$G$4:$EH$8,AW$14,0)*$D24,IF($C24=AW$17,$G$5*$D24,""))</f>
        <v>#VALUE!</v>
      </c>
      <c r="AX24" s="34" t="e">
        <f>IF(AW24&lt;&gt;"",HLOOKUP(COUNT($F24:AW24)+1,$G$4:$EH$8,AX$14,0)*$D24,IF($C24=AX$17,$G$5*$D24,""))</f>
        <v>#VALUE!</v>
      </c>
      <c r="AY24" s="34" t="e">
        <f>IF(AX24&lt;&gt;"",HLOOKUP(COUNT($F24:AX24)+1,$G$4:$EH$8,AY$14,0)*$D24,IF($C24=AY$17,$G$5*$D24,""))</f>
        <v>#VALUE!</v>
      </c>
      <c r="AZ24" s="34" t="e">
        <f>IF(AY24&lt;&gt;"",HLOOKUP(COUNT($F24:AY24)+1,$G$4:$EH$8,AZ$14,0)*$D24,IF($C24=AZ$17,$G$5*$D24,""))</f>
        <v>#VALUE!</v>
      </c>
      <c r="BA24" s="34" t="e">
        <f>IF(AZ24&lt;&gt;"",HLOOKUP(COUNT($F24:AZ24)+1,$G$4:$EH$8,BA$14,0)*$D24,IF($C24=BA$17,$G$5*$D24,""))</f>
        <v>#VALUE!</v>
      </c>
      <c r="BB24" s="34" t="e">
        <f>IF(BA24&lt;&gt;"",HLOOKUP(COUNT($F24:BA24)+1,$G$4:$EH$8,BB$14,0)*$D24,IF($C24=BB$17,$G$5*$D24,""))</f>
        <v>#VALUE!</v>
      </c>
      <c r="BC24" s="34" t="e">
        <f>IF(BB24&lt;&gt;"",HLOOKUP(COUNT($F24:BB24)+1,$G$4:$EH$8,BC$14,0)*$D24,IF($C24=BC$17,$G$5*$D24,""))</f>
        <v>#VALUE!</v>
      </c>
      <c r="BD24" s="34" t="e">
        <f>IF(BC24&lt;&gt;"",HLOOKUP(COUNT($F24:BC24)+1,$G$4:$EH$8,BD$14,0)*$D24,IF($C24=BD$17,$G$5*$D24,""))</f>
        <v>#VALUE!</v>
      </c>
      <c r="BE24" s="34" t="e">
        <f>IF(BD24&lt;&gt;"",HLOOKUP(COUNT($F24:BD24)+1,$G$4:$EH$8,BE$14,0)*$D24,IF($C24=BE$17,$G$5*$D24,""))</f>
        <v>#VALUE!</v>
      </c>
      <c r="BF24" s="34" t="e">
        <f>IF(BE24&lt;&gt;"",HLOOKUP(COUNT($F24:BE24)+1,$G$4:$EH$8,BF$14,0)*$D24,IF($C24=BF$17,$G$5*$D24,""))</f>
        <v>#VALUE!</v>
      </c>
      <c r="BG24" s="34" t="e">
        <f>IF(BF24&lt;&gt;"",HLOOKUP(COUNT($F24:BF24)+1,$G$4:$EH$8,BG$14,0)*$D24,IF($C24=BG$17,$G$5*$D24,""))</f>
        <v>#VALUE!</v>
      </c>
      <c r="BH24" s="34" t="e">
        <f>IF(BG24&lt;&gt;"",HLOOKUP(COUNT($F24:BG24)+1,$G$4:$EH$8,BH$14,0)*$D24,IF($C24=BH$17,$G$5*$D24,""))</f>
        <v>#VALUE!</v>
      </c>
      <c r="BI24" s="34" t="e">
        <f>IF(BH24&lt;&gt;"",HLOOKUP(COUNT($F24:BH24)+1,$G$4:$EH$8,BI$14,0)*$D24,IF($C24=BI$17,$G$5*$D24,""))</f>
        <v>#VALUE!</v>
      </c>
      <c r="BJ24" s="34" t="e">
        <f>IF(BI24&lt;&gt;"",HLOOKUP(COUNT($F24:BI24)+1,$G$4:$EH$8,BJ$14,0)*$D24,IF($C24=BJ$17,$G$5*$D24,""))</f>
        <v>#VALUE!</v>
      </c>
      <c r="BK24" s="34" t="e">
        <f>IF(BJ24&lt;&gt;"",HLOOKUP(COUNT($F24:BJ24)+1,$G$4:$EH$8,BK$14,0)*$D24,IF($C24=BK$17,$G$5*$D24,""))</f>
        <v>#VALUE!</v>
      </c>
      <c r="BL24" s="34" t="e">
        <f>IF(BK24&lt;&gt;"",HLOOKUP(COUNT($F24:BK24)+1,$G$4:$EH$8,BL$14,0)*$D24,IF($C24=BL$17,$G$5*$D24,""))</f>
        <v>#VALUE!</v>
      </c>
      <c r="BM24" s="34" t="e">
        <f>IF(BL24&lt;&gt;"",HLOOKUP(COUNT($F24:BL24)+1,$G$4:$EH$8,BM$14,0)*$D24,IF($C24=BM$17,$G$5*$D24,""))</f>
        <v>#VALUE!</v>
      </c>
      <c r="BN24" s="34" t="e">
        <f>IF(BM24&lt;&gt;"",HLOOKUP(COUNT($F24:BM24)+1,$G$4:$EH$8,BN$14,0)*$D24,IF($C24=BN$17,$G$5*$D24,""))</f>
        <v>#VALUE!</v>
      </c>
      <c r="BO24" s="34" t="e">
        <f>IF(BN24&lt;&gt;"",HLOOKUP(COUNT($F24:BN24)+1,$G$4:$EH$8,BO$14,0)*$D24,IF($C24=BO$17,$G$5*$D24,""))</f>
        <v>#VALUE!</v>
      </c>
      <c r="BP24" s="34" t="e">
        <f>IF(BO24&lt;&gt;"",HLOOKUP(COUNT($F24:BO24)+1,$G$4:$EH$8,BP$14,0)*$D24,IF($C24=BP$17,$G$5*$D24,""))</f>
        <v>#VALUE!</v>
      </c>
      <c r="BQ24" s="34" t="e">
        <f>IF(BP24&lt;&gt;"",HLOOKUP(COUNT($F24:BP24)+1,$G$4:$EH$8,BQ$14,0)*$D24,IF($C24=BQ$17,$G$5*$D24,""))</f>
        <v>#VALUE!</v>
      </c>
      <c r="BR24" s="34" t="e">
        <f>IF(BQ24&lt;&gt;"",HLOOKUP(COUNT($F24:BQ24)+1,$G$4:$EH$8,BR$14,0)*$D24,IF($C24=BR$17,$G$5*$D24,""))</f>
        <v>#VALUE!</v>
      </c>
      <c r="BS24" s="34" t="e">
        <f>IF(BR24&lt;&gt;"",HLOOKUP(COUNT($F24:BR24)+1,$G$4:$EH$8,BS$14,0)*$D24,IF($C24=BS$17,$G$5*$D24,""))</f>
        <v>#VALUE!</v>
      </c>
      <c r="BT24" s="34" t="e">
        <f>IF(BS24&lt;&gt;"",HLOOKUP(COUNT($F24:BS24)+1,$G$4:$EH$8,BT$14,0)*$D24,IF($C24=BT$17,$G$5*$D24,""))</f>
        <v>#VALUE!</v>
      </c>
      <c r="BU24" s="34" t="e">
        <f>IF(BT24&lt;&gt;"",HLOOKUP(COUNT($F24:BT24)+1,$G$4:$EH$8,BU$14,0)*$D24,IF($C24=BU$17,$G$5*$D24,""))</f>
        <v>#VALUE!</v>
      </c>
      <c r="BV24" s="34" t="e">
        <f>IF(BU24&lt;&gt;"",HLOOKUP(COUNT($F24:BU24)+1,$G$4:$EH$8,BV$14,0)*$D24,IF($C24=BV$17,$G$5*$D24,""))</f>
        <v>#VALUE!</v>
      </c>
      <c r="BW24" s="34" t="e">
        <f>IF(BV24&lt;&gt;"",HLOOKUP(COUNT($F24:BV24)+1,$G$4:$EH$8,BW$14,0)*$D24,IF($C24=BW$17,$G$5*$D24,""))</f>
        <v>#VALUE!</v>
      </c>
      <c r="BX24" s="34" t="e">
        <f>IF(BW24&lt;&gt;"",HLOOKUP(COUNT($F24:BW24)+1,$G$4:$EH$8,BX$14,0)*$D24,IF($C24=BX$17,$G$5*$D24,""))</f>
        <v>#VALUE!</v>
      </c>
      <c r="BY24" s="34" t="e">
        <f>IF(BX24&lt;&gt;"",HLOOKUP(COUNT($F24:BX24)+1,$G$4:$EH$8,BY$14,0)*$D24,IF($C24=BY$17,$G$5*$D24,""))</f>
        <v>#VALUE!</v>
      </c>
      <c r="BZ24" s="34" t="e">
        <f>IF(BY24&lt;&gt;"",HLOOKUP(COUNT($F24:BY24)+1,$G$4:$EH$8,BZ$14,0)*$D24,IF($C24=BZ$17,$G$5*$D24,""))</f>
        <v>#VALUE!</v>
      </c>
      <c r="CA24" s="34" t="e">
        <f>IF(BZ24&lt;&gt;"",HLOOKUP(COUNT($F24:BZ24)+1,$G$4:$EH$8,CA$14,0)*$D24,IF($C24=CA$17,$G$5*$D24,""))</f>
        <v>#VALUE!</v>
      </c>
      <c r="CB24" s="34" t="e">
        <f>IF(CA24&lt;&gt;"",HLOOKUP(COUNT($F24:CA24)+1,$G$4:$EH$8,CB$14,0)*$D24,IF($C24=CB$17,$G$5*$D24,""))</f>
        <v>#VALUE!</v>
      </c>
      <c r="CC24" s="34" t="e">
        <f>IF(CB24&lt;&gt;"",HLOOKUP(COUNT($F24:CB24)+1,$G$4:$EH$8,CC$14,0)*$D24,IF($C24=CC$17,$G$5*$D24,""))</f>
        <v>#VALUE!</v>
      </c>
      <c r="CD24" s="34" t="e">
        <f>IF(CC24&lt;&gt;"",HLOOKUP(COUNT($F24:CC24)+1,$G$4:$EH$8,CD$14,0)*$D24,IF($C24=CD$17,$G$5*$D24,""))</f>
        <v>#VALUE!</v>
      </c>
      <c r="CE24" s="34" t="e">
        <f>IF(CD24&lt;&gt;"",HLOOKUP(COUNT($F24:CD24)+1,$G$4:$EH$8,CE$14,0)*$D24,IF($C24=CE$17,$G$5*$D24,""))</f>
        <v>#VALUE!</v>
      </c>
      <c r="CF24" s="34" t="e">
        <f>IF(CE24&lt;&gt;"",HLOOKUP(COUNT($F24:CE24)+1,$G$4:$EH$8,CF$14,0)*$D24,IF($C24=CF$17,$G$5*$D24,""))</f>
        <v>#VALUE!</v>
      </c>
      <c r="CG24" s="34" t="e">
        <f>IF(CF24&lt;&gt;"",HLOOKUP(COUNT($F24:CF24)+1,$G$4:$EH$8,CG$14,0)*$D24,IF($C24=CG$17,$G$5*$D24,""))</f>
        <v>#VALUE!</v>
      </c>
      <c r="CH24" s="34" t="e">
        <f>IF(CG24&lt;&gt;"",HLOOKUP(COUNT($F24:CG24)+1,$G$4:$EH$8,CH$14,0)*$D24,IF($C24=CH$17,$G$5*$D24,""))</f>
        <v>#VALUE!</v>
      </c>
      <c r="CI24" s="34" t="e">
        <f>IF(CH24&lt;&gt;"",HLOOKUP(COUNT($F24:CH24)+1,$G$4:$EH$8,CI$14,0)*$D24,IF($C24=CI$17,$G$5*$D24,""))</f>
        <v>#VALUE!</v>
      </c>
      <c r="CJ24" s="34" t="e">
        <f>IF(CI24&lt;&gt;"",HLOOKUP(COUNT($F24:CI24)+1,$G$4:$EH$8,CJ$14,0)*$D24,IF($C24=CJ$17,$G$5*$D24,""))</f>
        <v>#VALUE!</v>
      </c>
      <c r="CK24" s="34" t="e">
        <f>IF(CJ24&lt;&gt;"",HLOOKUP(COUNT($F24:CJ24)+1,$G$4:$EH$8,CK$14,0)*$D24,IF($C24=CK$17,$G$5*$D24,""))</f>
        <v>#VALUE!</v>
      </c>
      <c r="CL24" s="34" t="e">
        <f>IF(CK24&lt;&gt;"",HLOOKUP(COUNT($F24:CK24)+1,$G$4:$EH$8,CL$14,0)*$D24,IF($C24=CL$17,$G$5*$D24,""))</f>
        <v>#VALUE!</v>
      </c>
      <c r="CM24" s="34" t="e">
        <f>IF(CL24&lt;&gt;"",HLOOKUP(COUNT($F24:CL24)+1,$G$4:$EH$8,CM$14,0)*$D24,IF($C24=CM$17,$G$5*$D24,""))</f>
        <v>#VALUE!</v>
      </c>
      <c r="CN24" s="34" t="e">
        <f>IF(CM24&lt;&gt;"",HLOOKUP(COUNT($F24:CM24)+1,$G$4:$EH$8,CN$14,0)*$D24,IF($C24=CN$17,$G$5*$D24,""))</f>
        <v>#VALUE!</v>
      </c>
      <c r="CO24" s="34" t="e">
        <f>IF(CN24&lt;&gt;"",HLOOKUP(COUNT($F24:CN24)+1,$G$4:$EH$8,CO$14,0)*$D24,IF($C24=CO$17,$G$5*$D24,""))</f>
        <v>#VALUE!</v>
      </c>
      <c r="CP24" s="34" t="e">
        <f>IF(CO24&lt;&gt;"",HLOOKUP(COUNT($F24:CO24)+1,$G$4:$EH$8,CP$14,0)*$D24,IF($C24=CP$17,$G$5*$D24,""))</f>
        <v>#VALUE!</v>
      </c>
      <c r="CQ24" s="34" t="e">
        <f>IF(CP24&lt;&gt;"",HLOOKUP(COUNT($F24:CP24)+1,$G$4:$EH$8,CQ$14,0)*$D24,IF($C24=CQ$17,$G$5*$D24,""))</f>
        <v>#VALUE!</v>
      </c>
      <c r="CR24" s="34" t="e">
        <f>IF(CQ24&lt;&gt;"",HLOOKUP(COUNT($F24:CQ24)+1,$G$4:$EH$8,CR$14,0)*$D24,IF($C24=CR$17,$G$5*$D24,""))</f>
        <v>#VALUE!</v>
      </c>
      <c r="CS24" s="34" t="e">
        <f>IF(CR24&lt;&gt;"",HLOOKUP(COUNT($F24:CR24)+1,$G$4:$EH$8,CS$14,0)*$D24,IF($C24=CS$17,$G$5*$D24,""))</f>
        <v>#VALUE!</v>
      </c>
      <c r="CT24" s="34" t="e">
        <f>IF(CS24&lt;&gt;"",HLOOKUP(COUNT($F24:CS24)+1,$G$4:$EH$8,CT$14,0)*$D24,IF($C24=CT$17,$G$5*$D24,""))</f>
        <v>#VALUE!</v>
      </c>
      <c r="CU24" s="34" t="e">
        <f>IF(CT24&lt;&gt;"",HLOOKUP(COUNT($F24:CT24)+1,$G$4:$EH$8,CU$14,0)*$D24,IF($C24=CU$17,$G$5*$D24,""))</f>
        <v>#VALUE!</v>
      </c>
      <c r="CV24" s="34" t="e">
        <f>IF(CU24&lt;&gt;"",HLOOKUP(COUNT($F24:CU24)+1,$G$4:$EH$8,CV$14,0)*$D24,IF($C24=CV$17,$G$5*$D24,""))</f>
        <v>#VALUE!</v>
      </c>
      <c r="CW24" s="34" t="e">
        <f>IF(CV24&lt;&gt;"",HLOOKUP(COUNT($F24:CV24)+1,$G$4:$EH$8,CW$14,0)*$D24,IF($C24=CW$17,$G$5*$D24,""))</f>
        <v>#VALUE!</v>
      </c>
      <c r="CX24" s="34" t="e">
        <f>IF(CW24&lt;&gt;"",HLOOKUP(COUNT($F24:CW24)+1,$G$4:$EH$8,CX$14,0)*$D24,IF($C24=CX$17,$G$5*$D24,""))</f>
        <v>#VALUE!</v>
      </c>
      <c r="CY24" s="34" t="e">
        <f>IF(CX24&lt;&gt;"",HLOOKUP(COUNT($F24:CX24)+1,$G$4:$EH$8,CY$14,0)*$D24,IF($C24=CY$17,$G$5*$D24,""))</f>
        <v>#VALUE!</v>
      </c>
      <c r="CZ24" s="34" t="e">
        <f>IF(CY24&lt;&gt;"",HLOOKUP(COUNT($F24:CY24)+1,$G$4:$EH$8,CZ$14,0)*$D24,IF($C24=CZ$17,$G$5*$D24,""))</f>
        <v>#VALUE!</v>
      </c>
      <c r="DA24" s="34" t="e">
        <f>IF(CZ24&lt;&gt;"",HLOOKUP(COUNT($F24:CZ24)+1,$G$4:$EH$8,DA$14,0)*$D24,IF($C24=DA$17,$G$5*$D24,""))</f>
        <v>#VALUE!</v>
      </c>
      <c r="DB24" s="34" t="e">
        <f>IF(DA24&lt;&gt;"",HLOOKUP(COUNT($F24:DA24)+1,$G$4:$EH$8,DB$14,0)*$D24,IF($C24=DB$17,$G$5*$D24,""))</f>
        <v>#VALUE!</v>
      </c>
      <c r="DC24" s="34" t="e">
        <f>IF(DB24&lt;&gt;"",HLOOKUP(COUNT($F24:DB24)+1,$G$4:$EH$8,DC$14,0)*$D24,IF($C24=DC$17,$G$5*$D24,""))</f>
        <v>#VALUE!</v>
      </c>
      <c r="DD24" s="34" t="e">
        <f>IF(DC24&lt;&gt;"",HLOOKUP(COUNT($F24:DC24)+1,$G$4:$EH$8,DD$14,0)*$D24,IF($C24=DD$17,$G$5*$D24,""))</f>
        <v>#VALUE!</v>
      </c>
      <c r="DE24" s="34" t="e">
        <f>IF(DD24&lt;&gt;"",HLOOKUP(COUNT($F24:DD24)+1,$G$4:$EH$8,DE$14,0)*$D24,IF($C24=DE$17,$G$5*$D24,""))</f>
        <v>#VALUE!</v>
      </c>
      <c r="DF24" s="34" t="e">
        <f>IF(DE24&lt;&gt;"",HLOOKUP(COUNT($F24:DE24)+1,$G$4:$EH$8,DF$14,0)*$D24,IF($C24=DF$17,$G$5*$D24,""))</f>
        <v>#VALUE!</v>
      </c>
      <c r="DG24" s="34" t="e">
        <f>IF(DF24&lt;&gt;"",HLOOKUP(COUNT($F24:DF24)+1,$G$4:$EH$8,DG$14,0)*$D24,IF($C24=DG$17,$G$5*$D24,""))</f>
        <v>#VALUE!</v>
      </c>
      <c r="DH24" s="34" t="e">
        <f>IF(DG24&lt;&gt;"",HLOOKUP(COUNT($F24:DG24)+1,$G$4:$EH$8,DH$14,0)*$D24,IF($C24=DH$17,$G$5*$D24,""))</f>
        <v>#VALUE!</v>
      </c>
      <c r="DI24" s="34" t="e">
        <f>IF(DH24&lt;&gt;"",HLOOKUP(COUNT($F24:DH24)+1,$G$4:$EH$8,DI$14,0)*$D24,IF($C24=DI$17,$G$5*$D24,""))</f>
        <v>#VALUE!</v>
      </c>
      <c r="DJ24" s="34" t="e">
        <f>IF(DI24&lt;&gt;"",HLOOKUP(COUNT($F24:DI24)+1,$G$4:$EH$8,DJ$14,0)*$D24,IF($C24=DJ$17,$G$5*$D24,""))</f>
        <v>#VALUE!</v>
      </c>
      <c r="DK24" s="34" t="e">
        <f>IF(DJ24&lt;&gt;"",HLOOKUP(COUNT($F24:DJ24)+1,$G$4:$EH$8,DK$14,0)*$D24,IF($C24=DK$17,$G$5*$D24,""))</f>
        <v>#VALUE!</v>
      </c>
      <c r="DL24" s="34" t="e">
        <f>IF(DK24&lt;&gt;"",HLOOKUP(COUNT($F24:DK24)+1,$G$4:$EH$8,DL$14,0)*$D24,IF($C24=DL$17,$G$5*$D24,""))</f>
        <v>#VALUE!</v>
      </c>
      <c r="DM24" s="34" t="e">
        <f>IF(DL24&lt;&gt;"",HLOOKUP(COUNT($F24:DL24)+1,$G$4:$EH$8,DM$14,0)*$D24,IF($C24=DM$17,$G$5*$D24,""))</f>
        <v>#VALUE!</v>
      </c>
      <c r="DN24" s="34" t="e">
        <f>IF(DM24&lt;&gt;"",HLOOKUP(COUNT($F24:DM24)+1,$G$4:$EH$8,DN$14,0)*$D24,IF($C24=DN$17,$G$5*$D24,""))</f>
        <v>#VALUE!</v>
      </c>
      <c r="DO24" s="34" t="e">
        <f>IF(DN24&lt;&gt;"",HLOOKUP(COUNT($F24:DN24)+1,$G$4:$EH$8,DO$14,0)*$D24,IF($C24=DO$17,$G$5*$D24,""))</f>
        <v>#VALUE!</v>
      </c>
      <c r="DP24" s="34" t="e">
        <f>IF(DO24&lt;&gt;"",HLOOKUP(COUNT($F24:DO24)+1,$G$4:$EH$8,DP$14,0)*$D24,IF($C24=DP$17,$G$5*$D24,""))</f>
        <v>#VALUE!</v>
      </c>
      <c r="DQ24" s="34" t="e">
        <f>IF(DP24&lt;&gt;"",HLOOKUP(COUNT($F24:DP24)+1,$G$4:$EH$8,DQ$14,0)*$D24,IF($C24=DQ$17,$G$5*$D24,""))</f>
        <v>#VALUE!</v>
      </c>
      <c r="DR24" s="34" t="e">
        <f>IF(DQ24&lt;&gt;"",HLOOKUP(COUNT($F24:DQ24)+1,$G$4:$EH$8,DR$14,0)*$D24,IF($C24=DR$17,$G$5*$D24,""))</f>
        <v>#VALUE!</v>
      </c>
      <c r="DS24" s="34" t="e">
        <f>IF(DR24&lt;&gt;"",HLOOKUP(COUNT($F24:DR24)+1,$G$4:$EH$8,DS$14,0)*$D24,IF($C24=DS$17,$G$5*$D24,""))</f>
        <v>#VALUE!</v>
      </c>
      <c r="DT24" s="34" t="e">
        <f>IF(DS24&lt;&gt;"",HLOOKUP(COUNT($F24:DS24)+1,$G$4:$EH$8,DT$14,0)*$D24,IF($C24=DT$17,$G$5*$D24,""))</f>
        <v>#VALUE!</v>
      </c>
      <c r="DU24" s="34" t="e">
        <f>IF(DT24&lt;&gt;"",HLOOKUP(COUNT($F24:DT24)+1,$G$4:$EH$8,DU$14,0)*$D24,IF($C24=DU$17,$G$5*$D24,""))</f>
        <v>#VALUE!</v>
      </c>
      <c r="DV24" s="34" t="e">
        <f>IF(DU24&lt;&gt;"",HLOOKUP(COUNT($F24:DU24)+1,$G$4:$EH$8,DV$14,0)*$D24,IF($C24=DV$17,$G$5*$D24,""))</f>
        <v>#VALUE!</v>
      </c>
      <c r="DX24" s="34" t="str">
        <f>IF(DW24&lt;&gt;"",HLOOKUP(COUNT($DW24:DW24)+1,$G$4:$CX$8,DX$14,0)*$D24,IF($C24=DX$17,$G$6*$D24,""))</f>
        <v/>
      </c>
      <c r="DY24" s="34" t="str">
        <f>IF(DX24&lt;&gt;"",HLOOKUP(COUNT($DW24:DX24)+1,$G$4:$CX$8,DY$14,0)*$D24,IF($C24=DY$17,$G$6*$D24,""))</f>
        <v/>
      </c>
      <c r="DZ24" s="34" t="str">
        <f>IF(DY24&lt;&gt;"",HLOOKUP(COUNT($DW24:DY24)+1,$G$4:$CX$8,DZ$14,0)*$D24,IF($C24=DZ$17,$G$6*$D24,""))</f>
        <v/>
      </c>
      <c r="EA24" s="34" t="str">
        <f>IF(DZ24&lt;&gt;"",HLOOKUP(COUNT($DW24:DZ24)+1,$G$4:$CX$8,EA$14,0)*$D24,IF($C24=EA$17,$G$6*$D24,""))</f>
        <v/>
      </c>
      <c r="EB24" s="34" t="str">
        <f>IF(EA24&lt;&gt;"",HLOOKUP(COUNT($DW24:EA24)+1,$G$4:$CX$8,EB$14,0)*$D24,IF($C24=EB$17,$G$6*$D24,""))</f>
        <v/>
      </c>
      <c r="EC24" s="34">
        <f>IF(EB24&lt;&gt;"",HLOOKUP(COUNT($DW24:EB24)+1,$G$4:$CX$8,EC$14,0)*$D24,IF($C24=EC$17,$G$6*$D24,""))</f>
        <v>0</v>
      </c>
      <c r="ED24" s="34">
        <f>IF(EC24&lt;&gt;"",HLOOKUP(COUNT($DW24:EC24)+1,$G$4:$CX$8,ED$14,0)*$D24,IF($C24=ED$17,$G$6*$D24,""))</f>
        <v>1500</v>
      </c>
      <c r="EE24" s="34">
        <f>IF(ED24&lt;&gt;"",HLOOKUP(COUNT($DW24:ED24)+1,$G$4:$CX$8,EE$14,0)*$D24,IF($C24=EE$17,$G$6*$D24,""))</f>
        <v>1500</v>
      </c>
      <c r="EF24" s="34">
        <f>IF(EE24&lt;&gt;"",HLOOKUP(COUNT($DW24:EE24)+1,$G$4:$CX$8,EF$14,0)*$D24,IF($C24=EF$17,$G$6*$D24,""))</f>
        <v>1500</v>
      </c>
      <c r="EG24" s="34">
        <f>IF(EF24&lt;&gt;"",HLOOKUP(COUNT($DW24:EF24)+1,$G$4:$CX$8,EG$14,0)*$D24,IF($C24=EG$17,$G$6*$D24,""))</f>
        <v>1809.6916416835954</v>
      </c>
      <c r="EH24" s="34">
        <f>IF(EG24&lt;&gt;"",HLOOKUP(COUNT($DW24:EG24)+1,$G$4:$CX$8,EH$14,0)*$D24,IF($C24=EH$17,$G$6*$D24,""))</f>
        <v>2262.1145521044955</v>
      </c>
      <c r="EI24" s="34">
        <f>IF(EH24&lt;&gt;"",HLOOKUP(COUNT($DW24:EH24)+1,$G$4:$CX$8,EI$14,0)*$D24,IF($C24=EI$17,$G$6*$D24,""))</f>
        <v>2714.537462525393</v>
      </c>
      <c r="EJ24" s="34">
        <f>IF(EI24&lt;&gt;"",HLOOKUP(COUNT($DW24:EI24)+1,$G$4:$CX$8,EJ$14,0)*$D24,IF($C24=EJ$17,$G$6*$D24,""))</f>
        <v>3148.863456529456</v>
      </c>
      <c r="EK24" s="34">
        <f>IF(EJ24&lt;&gt;"",HLOOKUP(COUNT($DW24:EJ24)+1,$G$4:$CX$8,EK$14,0)*$D24,IF($C24=EK$17,$G$6*$D24,""))</f>
        <v>3589.7043404435808</v>
      </c>
      <c r="EL24" s="34">
        <f>IF(EK24&lt;&gt;"",HLOOKUP(COUNT($DW24:EK24)+1,$G$4:$CX$8,EL$14,0)*$D24,IF($C24=EL$17,$G$6*$D24,""))</f>
        <v>4056.3659047012438</v>
      </c>
      <c r="EM24" s="34">
        <f>IF(EL24&lt;&gt;"",HLOOKUP(COUNT($DW24:EL24)+1,$G$4:$CX$8,EM$14,0)*$D24,IF($C24=EM$17,$G$6*$D24,""))</f>
        <v>4502.5661542183807</v>
      </c>
      <c r="EN24" s="34">
        <f>IF(EM24&lt;&gt;"",HLOOKUP(COUNT($DW24:EM24)+1,$G$4:$CX$8,EN$14,0)*$D24,IF($C24=EN$17,$G$6*$D24,""))</f>
        <v>4952.82276964022</v>
      </c>
      <c r="EO24" s="34">
        <f>IF(EN24&lt;&gt;"",HLOOKUP(COUNT($DW24:EN24)+1,$G$4:$CX$8,EO$14,0)*$D24,IF($C24=EO$17,$G$6*$D24,""))</f>
        <v>3714.6170772301666</v>
      </c>
      <c r="EP24" s="34">
        <f>IF(EO24&lt;&gt;"",HLOOKUP(COUNT($DW24:EO24)+1,$G$4:$CX$8,EP$14,0)*$D24,IF($C24=EP$17,$G$6*$D24,""))</f>
        <v>3528.8862233686564</v>
      </c>
      <c r="EQ24" s="34">
        <f>IF(EP24&lt;&gt;"",HLOOKUP(COUNT($DW24:EP24)+1,$G$4:$CX$8,EQ$14,0)*$D24,IF($C24=EQ$17,$G$6*$D24,""))</f>
        <v>3881.7748457055231</v>
      </c>
      <c r="ER24" s="34">
        <f>IF(EQ24&lt;&gt;"",HLOOKUP(COUNT($DW24:EQ24)+1,$G$4:$CX$8,ER$14,0)*$D24,IF($C24=ER$17,$G$6*$D24,""))</f>
        <v>4269.9523302760772</v>
      </c>
      <c r="ES24" s="34">
        <f>IF(ER24&lt;&gt;"",HLOOKUP(COUNT($DW24:ER24)+1,$G$4:$CX$8,ES$14,0)*$D24,IF($C24=ES$17,$G$6*$D24,""))</f>
        <v>4696.9475633036836</v>
      </c>
      <c r="ET24" s="34">
        <f>IF(ES24&lt;&gt;"",HLOOKUP(COUNT($DW24:ES24)+1,$G$4:$CX$8,ET$14,0)*$D24,IF($C24=ET$17,$G$6*$D24,""))</f>
        <v>5166.642319634052</v>
      </c>
      <c r="EU24" s="34">
        <f>IF(ET24&lt;&gt;"",HLOOKUP(COUNT($DW24:ET24)+1,$G$4:$CX$8,EU$14,0)*$D24,IF($C24=EU$17,$G$6*$D24,""))</f>
        <v>4908.3102036523469</v>
      </c>
      <c r="EV24" s="34">
        <f>IF(EU24&lt;&gt;"",HLOOKUP(COUNT($DW24:EU24)+1,$G$4:$CX$8,EV$14,0)*$D24,IF($C24=EV$17,$G$6*$D24,""))</f>
        <v>4662.8946934697306</v>
      </c>
      <c r="EW24" s="34">
        <f>IF(EV24&lt;&gt;"",HLOOKUP(COUNT($DW24:EV24)+1,$G$4:$CX$8,EW$14,0)*$D24,IF($C24=EW$17,$G$6*$D24,""))</f>
        <v>4989.2973220126114</v>
      </c>
      <c r="EX24" s="34">
        <f>IF(EW24&lt;&gt;"",HLOOKUP(COUNT($DW24:EW24)+1,$G$4:$CX$8,EX$14,0)*$D24,IF($C24=EX$17,$G$6*$D24,""))</f>
        <v>5338.5481345534945</v>
      </c>
      <c r="EY24" s="34">
        <f>IF(EX24&lt;&gt;"",HLOOKUP(COUNT($DW24:EX24)+1,$G$4:$CX$8,EY$14,0)*$D24,IF($C24=EY$17,$G$6*$D24,""))</f>
        <v>5712.2465039722392</v>
      </c>
      <c r="EZ24" s="34">
        <f>IF(EY24&lt;&gt;"",HLOOKUP(COUNT($DW24:EY24)+1,$G$4:$CX$8,EZ$14,0)*$D24,IF($C24=EZ$17,$G$6*$D24,""))</f>
        <v>6283.4711543694621</v>
      </c>
      <c r="FA24" s="34">
        <f>IF(EZ24&lt;&gt;"",HLOOKUP(COUNT($DW24:EZ24)+1,$G$4:$CX$8,FA$14,0)*$D24,IF($C24=FA$17,$G$6*$D24,""))</f>
        <v>5340.950481214044</v>
      </c>
      <c r="FB24" s="34">
        <f>IF(FA24&lt;&gt;"",HLOOKUP(COUNT($DW24:FA24)+1,$G$4:$CX$8,FB$14,0)*$D24,IF($C24=FB$17,$G$6*$D24,""))</f>
        <v>5073.9029571533429</v>
      </c>
      <c r="FC24" s="34">
        <f>IF(FB24&lt;&gt;"",HLOOKUP(COUNT($DW24:FB24)+1,$G$4:$CX$8,FC$14,0)*$D24,IF($C24=FC$17,$G$6*$D24,""))</f>
        <v>5327.5981050110095</v>
      </c>
      <c r="FD24" s="34">
        <f>IF(FC24&lt;&gt;"",HLOOKUP(COUNT($DW24:FC24)+1,$G$4:$CX$8,FD$14,0)*$D24,IF($C24=FD$17,$G$6*$D24,""))</f>
        <v>5593.9780102615605</v>
      </c>
      <c r="FE24" s="34">
        <f>IF(FD24&lt;&gt;"",HLOOKUP(COUNT($DW24:FD24)+1,$G$4:$CX$8,FE$14,0)*$D24,IF($C24=FE$17,$G$6*$D24,""))</f>
        <v>5873.6769107746359</v>
      </c>
      <c r="FF24" s="34">
        <f>IF(FE24&lt;&gt;"",HLOOKUP(COUNT($DW24:FE24)+1,$G$4:$CX$8,FF$14,0)*$D24,IF($C24=FF$17,$G$6*$D24,""))</f>
        <v>6284.8342945288614</v>
      </c>
      <c r="FG24" s="34">
        <f>IF(FF24&lt;&gt;"",HLOOKUP(COUNT($DW24:FF24)+1,$G$4:$CX$8,FG$14,0)*$D24,IF($C24=FG$17,$G$6*$D24,""))</f>
        <v>5656.3508650759759</v>
      </c>
      <c r="FH24" s="34">
        <f>IF(FG24&lt;&gt;"",HLOOKUP(COUNT($DW24:FG24)+1,$G$4:$CX$8,FH$14,0)*$D24,IF($C24=FH$17,$G$6*$D24,""))</f>
        <v>5090.7157785683803</v>
      </c>
      <c r="FI24" s="34">
        <f>IF(FH24&lt;&gt;"",HLOOKUP(COUNT($DW24:FH24)+1,$G$4:$CX$8,FI$14,0)*$D24,IF($C24=FI$17,$G$6*$D24,""))</f>
        <v>5447.065883068165</v>
      </c>
      <c r="FJ24" s="34">
        <f>IF(FI24&lt;&gt;"",HLOOKUP(COUNT($DW24:FI24)+1,$G$4:$CX$8,FJ$14,0)*$D24,IF($C24=FJ$17,$G$6*$D24,""))</f>
        <v>5828.3604948829352</v>
      </c>
      <c r="FK24" s="34">
        <f>IF(FJ24&lt;&gt;"",HLOOKUP(COUNT($DW24:FJ24)+1,$G$4:$CX$8,FK$14,0)*$D24,IF($C24=FK$17,$G$6*$D24,""))</f>
        <v>6236.3457295247426</v>
      </c>
      <c r="FL24" s="34">
        <f>IF(FK24&lt;&gt;"",HLOOKUP(COUNT($DW24:FK24)+1,$G$4:$CX$8,FL$14,0)*$D24,IF($C24=FL$17,$G$6*$D24,""))</f>
        <v>6735.2533878867225</v>
      </c>
      <c r="FM24" s="34">
        <f>IF(FL24&lt;&gt;"",HLOOKUP(COUNT($DW24:FL24)+1,$G$4:$CX$8,FM$14,0)*$D24,IF($C24=FM$17,$G$6*$D24,""))</f>
        <v>5792.3179135825812</v>
      </c>
      <c r="FN24" s="34">
        <f>IF(FM24&lt;&gt;"",HLOOKUP(COUNT($DW24:FM24)+1,$G$4:$CX$8,FN$14,0)*$D24,IF($C24=FN$17,$G$6*$D24,""))</f>
        <v>5502.7020179034516</v>
      </c>
      <c r="FO24" s="34">
        <f>IF(FN24&lt;&gt;"",HLOOKUP(COUNT($DW24:FN24)+1,$G$4:$CX$8,FO$14,0)*$D24,IF($C24=FO$17,$G$6*$D24,""))</f>
        <v>5777.8371187986259</v>
      </c>
      <c r="FP24" s="34">
        <f>IF(FO24&lt;&gt;"",HLOOKUP(COUNT($DW24:FO24)+1,$G$4:$CX$8,FP$14,0)*$D24,IF($C24=FP$17,$G$6*$D24,""))</f>
        <v>6066.7289747385548</v>
      </c>
      <c r="FQ24" s="34">
        <f>IF(FP24&lt;&gt;"",HLOOKUP(COUNT($DW24:FP24)+1,$G$4:$CX$8,FQ$14,0)*$D24,IF($C24=FQ$17,$G$6*$D24,""))</f>
        <v>6370.065423475482</v>
      </c>
      <c r="FR24" s="34">
        <f>IF(FQ24&lt;&gt;"",HLOOKUP(COUNT($DW24:FQ24)+1,$G$4:$CX$8,FR$14,0)*$D24,IF($C24=FR$17,$G$6*$D24,""))</f>
        <v>6815.9700031187649</v>
      </c>
      <c r="FS24" s="34">
        <f>IF(FR24&lt;&gt;"",HLOOKUP(COUNT($DW24:FR24)+1,$G$4:$CX$8,FS$14,0)*$D24,IF($C24=FS$17,$G$6*$D24,""))</f>
        <v>6134.3730028068912</v>
      </c>
      <c r="FT24" s="34">
        <f>IF(FS24&lt;&gt;"",HLOOKUP(COUNT($DW24:FS24)+1,$G$4:$CX$8,FT$14,0)*$D24,IF($C24=FT$17,$G$6*$D24,""))</f>
        <v>5520.9357025262016</v>
      </c>
      <c r="FU24" s="34">
        <f>IF(FT24&lt;&gt;"",HLOOKUP(COUNT($DW24:FT24)+1,$G$4:$CX$8,FU$14,0)*$D24,IF($C24=FU$17,$G$6*$D24,""))</f>
        <v>5907.4012017030363</v>
      </c>
      <c r="FV24" s="34">
        <f>IF(FU24&lt;&gt;"",HLOOKUP(COUNT($DW24:FU24)+1,$G$4:$CX$8,FV$14,0)*$D24,IF($C24=FV$17,$G$6*$D24,""))</f>
        <v>6320.9192858222477</v>
      </c>
      <c r="FW24" s="34">
        <f>IF(FV24&lt;&gt;"",HLOOKUP(COUNT($DW24:FV24)+1,$G$4:$CX$8,FW$14,0)*$D24,IF($C24=FW$17,$G$6*$D24,""))</f>
        <v>6763.3836358298058</v>
      </c>
      <c r="FX24" s="34">
        <f>IF(FW24&lt;&gt;"",HLOOKUP(COUNT($DW24:FW24)+1,$G$4:$CX$8,FX$14,0)*$D24,IF($C24=FX$17,$G$6*$D24,""))</f>
        <v>7304.4543266961891</v>
      </c>
      <c r="FY24" s="34">
        <f>IF(FX24&lt;&gt;"",HLOOKUP(COUNT($DW24:FX24)+1,$G$4:$CX$8,FY$14,0)*$D24,IF($C24=FY$17,$G$6*$D24,""))</f>
        <v>6354.8752642256832</v>
      </c>
      <c r="FZ24" s="34">
        <f>IF(FY24&lt;&gt;"",HLOOKUP(COUNT($DW24:FY24)+1,$G$4:$CX$8,FZ$14,0)*$D24,IF($C24=FZ$17,$G$6*$D24,""))</f>
        <v>6037.1315010144008</v>
      </c>
      <c r="GA24" s="34">
        <f>IF(FZ24&lt;&gt;"",HLOOKUP(COUNT($DW24:FZ24)+1,$G$4:$CX$8,GA$14,0)*$D24,IF($C24=GA$17,$G$6*$D24,""))</f>
        <v>6338.9880760651195</v>
      </c>
      <c r="GB24" s="34">
        <f>IF(GA24&lt;&gt;"",HLOOKUP(COUNT($DW24:GA24)+1,$G$4:$CX$8,GB$14,0)*$D24,IF($C24=GB$17,$G$6*$D24,""))</f>
        <v>6655.9374798683766</v>
      </c>
      <c r="GC24" s="34">
        <f>IF(GB24&lt;&gt;"",HLOOKUP(COUNT($DW24:GB24)+1,$G$4:$CX$8,GC$14,0)*$D24,IF($C24=GC$17,$G$6*$D24,""))</f>
        <v>6988.734353861797</v>
      </c>
      <c r="GD24" s="34">
        <f>IF(GC24&lt;&gt;"",HLOOKUP(COUNT($DW24:GC24)+1,$G$4:$CX$8,GD$14,0)*$D24,IF($C24=GD$17,$G$6*$D24,""))</f>
        <v>7477.9457586321205</v>
      </c>
      <c r="GE24" s="34">
        <f>IF(GD24&lt;&gt;"",HLOOKUP(COUNT($DW24:GD24)+1,$G$4:$CX$8,GE$14,0)*$D24,IF($C24=GE$17,$G$6*$D24,""))</f>
        <v>6730.1511827689083</v>
      </c>
      <c r="GF24" s="34">
        <f>IF(GE24&lt;&gt;"",HLOOKUP(COUNT($DW24:GE24)+1,$G$4:$CX$8,GF$14,0)*$D24,IF($C24=GF$17,$G$6*$D24,""))</f>
        <v>6057.1360644920187</v>
      </c>
      <c r="GG24" s="34">
        <f>IF(GF24&lt;&gt;"",HLOOKUP(COUNT($DW24:GF24)+1,$G$4:$CX$8,GG$14,0)*$D24,IF($C24=GG$17,$G$6*$D24,""))</f>
        <v>6481.1355890064597</v>
      </c>
      <c r="GH24" s="34">
        <f>IF(GG24&lt;&gt;"",HLOOKUP(COUNT($DW24:GG24)+1,$G$4:$CX$8,GH$14,0)*$D24,IF($C24=GH$17,$G$6*$D24,""))</f>
        <v>6934.8150802369128</v>
      </c>
      <c r="GI24" s="34">
        <f>IF(GH24&lt;&gt;"",HLOOKUP(COUNT($DW24:GH24)+1,$G$4:$CX$8,GI$14,0)*$D24,IF($C24=GI$17,$G$6*$D24,""))</f>
        <v>7420.252135853495</v>
      </c>
      <c r="GJ24" s="34">
        <f>IF(GI24&lt;&gt;"",HLOOKUP(COUNT($DW24:GI24)+1,$G$4:$CX$8,GJ$14,0)*$D24,IF($C24=GJ$17,$G$6*$D24,""))</f>
        <v>8013.8723067217743</v>
      </c>
      <c r="GK24" s="34">
        <f>IF(GJ24&lt;&gt;"",HLOOKUP(COUNT($DW24:GJ24)+1,$G$4:$CX$8,GK$14,0)*$D24,IF($C24=GK$17,$G$6*$D24,""))</f>
        <v>5215.7891825182287</v>
      </c>
      <c r="GL24" s="34">
        <f>IF(GK24&lt;&gt;"",HLOOKUP(COUNT($DW24:GK24)+1,$G$4:$CX$8,GL$14,0)*$D24,IF($C24=GL$17,$G$6*$D24,""))</f>
        <v>5215.7891825182287</v>
      </c>
      <c r="GM24" s="34">
        <f>IF(GL24&lt;&gt;"",HLOOKUP(COUNT($DW24:GL24)+1,$G$4:$CX$8,GM$14,0)*$D24,IF($C24=GM$17,$G$6*$D24,""))</f>
        <v>5215.7891825182287</v>
      </c>
      <c r="GN24" s="34">
        <f>IF(GM24&lt;&gt;"",HLOOKUP(COUNT($DW24:GM24)+1,$G$4:$CX$8,GN$14,0)*$D24,IF($C24=GN$17,$G$6*$D24,""))</f>
        <v>5215.7891825182287</v>
      </c>
      <c r="GO24" s="34">
        <f>IF(GN24&lt;&gt;"",HLOOKUP(COUNT($DW24:GN24)+1,$G$4:$CX$8,GO$14,0)*$D24,IF($C24=GO$17,$G$6*$D24,""))</f>
        <v>5215.7891825182287</v>
      </c>
      <c r="GP24" s="34">
        <f>IF(GO24&lt;&gt;"",HLOOKUP(COUNT($DW24:GO24)+1,$G$4:$CX$8,GP$14,0)*$D24,IF($C24=GP$17,$G$6*$D24,""))</f>
        <v>5215.7891825182287</v>
      </c>
      <c r="GQ24" s="34">
        <f>IF(GP24&lt;&gt;"",HLOOKUP(COUNT($DW24:GP24)+1,$G$4:$CX$8,GQ$14,0)*$D24,IF($C24=GQ$17,$G$6*$D24,""))</f>
        <v>5215.7891825182287</v>
      </c>
      <c r="GR24" s="34">
        <f>IF(GQ24&lt;&gt;"",HLOOKUP(COUNT($DW24:GQ24)+1,$G$4:$CX$8,GR$14,0)*$D24,IF($C24=GR$17,$G$6*$D24,""))</f>
        <v>5215.7891825182287</v>
      </c>
      <c r="GS24" s="34">
        <f>IF(GR24&lt;&gt;"",HLOOKUP(COUNT($DW24:GR24)+1,$G$4:$CX$8,GS$14,0)*$D24,IF($C24=GS$17,$G$6*$D24,""))</f>
        <v>5215.7891825182287</v>
      </c>
      <c r="GT24" s="34">
        <f>IF(GS24&lt;&gt;"",HLOOKUP(COUNT($DW24:GS24)+1,$G$4:$CX$8,GT$14,0)*$D24,IF($C24=GT$17,$G$6*$D24,""))</f>
        <v>5215.7891825182287</v>
      </c>
      <c r="GU24" s="34">
        <f>IF(GT24&lt;&gt;"",HLOOKUP(COUNT($DW24:GT24)+1,$G$4:$CX$8,GU$14,0)*$D24,IF($C24=GU$17,$G$6*$D24,""))</f>
        <v>5215.7891825182287</v>
      </c>
      <c r="GV24" s="34">
        <f>IF(GU24&lt;&gt;"",HLOOKUP(COUNT($DW24:GU24)+1,$G$4:$CX$8,GV$14,0)*$D24,IF($C24=GV$17,$G$6*$D24,""))</f>
        <v>5215.7891825182287</v>
      </c>
      <c r="GW24" s="34">
        <f>IF(GV24&lt;&gt;"",HLOOKUP(COUNT($DW24:GV24)+1,$G$4:$CX$8,GW$14,0)*$D24,IF($C24=GW$17,$G$6*$D24,""))</f>
        <v>5215.7891825182287</v>
      </c>
      <c r="GX24" s="34">
        <f>IF(GW24&lt;&gt;"",HLOOKUP(COUNT($DW24:GW24)+1,$G$4:$CX$8,GX$14,0)*$D24,IF($C24=GX$17,$G$6*$D24,""))</f>
        <v>5215.7891825182287</v>
      </c>
      <c r="GY24" s="34">
        <f>IF(GX24&lt;&gt;"",HLOOKUP(COUNT($DW24:GX24)+1,$G$4:$CX$8,GY$14,0)*$D24,IF($C24=GY$17,$G$6*$D24,""))</f>
        <v>5215.7891825182287</v>
      </c>
      <c r="GZ24" s="34">
        <f>IF(GY24&lt;&gt;"",HLOOKUP(COUNT($DW24:GY24)+1,$G$4:$CX$8,GZ$14,0)*$D24,IF($C24=GZ$17,$G$6*$D24,""))</f>
        <v>5215.7891825182287</v>
      </c>
      <c r="HA24" s="34">
        <f>IF(GZ24&lt;&gt;"",HLOOKUP(COUNT($DW24:GZ24)+1,$G$4:$CX$8,HA$14,0)*$D24,IF($C24=HA$17,$G$6*$D24,""))</f>
        <v>5215.7891825182287</v>
      </c>
      <c r="HB24" s="34">
        <f>IF(HA24&lt;&gt;"",HLOOKUP(COUNT($DW24:HA24)+1,$G$4:$CX$8,HB$14,0)*$D24,IF($C24=HB$17,$G$6*$D24,""))</f>
        <v>5215.7891825182287</v>
      </c>
      <c r="HC24" s="34">
        <f>IF(HB24&lt;&gt;"",HLOOKUP(COUNT($DW24:HB24)+1,$G$4:$CX$8,HC$14,0)*$D24,IF($C24=HC$17,$G$6*$D24,""))</f>
        <v>5215.7891825182287</v>
      </c>
      <c r="HD24" s="34">
        <f>IF(HC24&lt;&gt;"",HLOOKUP(COUNT($DW24:HC24)+1,$G$4:$CX$8,HD$14,0)*$D24,IF($C24=HD$17,$G$6*$D24,""))</f>
        <v>5215.7891825182287</v>
      </c>
      <c r="HE24" s="34">
        <f>IF(HD24&lt;&gt;"",HLOOKUP(COUNT($DW24:HD24)+1,$G$4:$CX$8,HE$14,0)*$D24,IF($C24=HE$17,$G$6*$D24,""))</f>
        <v>5215.7891825182287</v>
      </c>
      <c r="HF24" s="34">
        <f>IF(HE24&lt;&gt;"",HLOOKUP(COUNT($DW24:HE24)+1,$G$4:$CX$8,HF$14,0)*$D24,IF($C24=HF$17,$G$6*$D24,""))</f>
        <v>5215.7891825182287</v>
      </c>
      <c r="HG24" s="34">
        <f>IF(HF24&lt;&gt;"",HLOOKUP(COUNT($DW24:HF24)+1,$G$4:$CX$8,HG$14,0)*$D24,IF($C24=HG$17,$G$6*$D24,""))</f>
        <v>5215.7891825182287</v>
      </c>
      <c r="HH24" s="34">
        <f>IF(HG24&lt;&gt;"",HLOOKUP(COUNT($DW24:HG24)+1,$G$4:$CX$8,HH$14,0)*$D24,IF($C24=HH$17,$G$6*$D24,""))</f>
        <v>5215.7891825182287</v>
      </c>
      <c r="HI24" s="34">
        <f>IF(HH24&lt;&gt;"",HLOOKUP(COUNT($DW24:HH24)+1,$G$4:$CX$8,HI$14,0)*$D24,IF($C24=HI$17,$G$6*$D24,""))</f>
        <v>5215.7891825182287</v>
      </c>
      <c r="HJ24" s="34">
        <f>IF(HI24&lt;&gt;"",HLOOKUP(COUNT($DW24:HI24)+1,$G$4:$CX$8,HJ$14,0)*$D24,IF($C24=HJ$17,$G$6*$D24,""))</f>
        <v>5215.7891825182287</v>
      </c>
      <c r="HK24" s="34">
        <f>IF(HJ24&lt;&gt;"",HLOOKUP(COUNT($DW24:HJ24)+1,$G$4:$CX$8,HK$14,0)*$D24,IF($C24=HK$17,$G$6*$D24,""))</f>
        <v>5215.7891825182287</v>
      </c>
      <c r="HL24" s="34">
        <f>IF(HK24&lt;&gt;"",HLOOKUP(COUNT($DW24:HK24)+1,$G$4:$CX$8,HL$14,0)*$D24,IF($C24=HL$17,$G$6*$D24,""))</f>
        <v>5215.7891825182287</v>
      </c>
      <c r="HM24" s="34">
        <f>IF(HL24&lt;&gt;"",HLOOKUP(COUNT($DW24:HL24)+1,$G$4:$CX$8,HM$14,0)*$D24,IF($C24=HM$17,$G$6*$D24,""))</f>
        <v>5215.7891825182287</v>
      </c>
      <c r="HN24" s="34">
        <f>IF(HM24&lt;&gt;"",HLOOKUP(COUNT($DW24:HM24)+1,$G$4:$CX$8,HN$14,0)*$D24,IF($C24=HN$17,$G$6*$D24,""))</f>
        <v>5215.7891825182287</v>
      </c>
      <c r="HO24" s="34">
        <f>IF(HN24&lt;&gt;"",HLOOKUP(COUNT($DW24:HN24)+1,$G$4:$CX$8,HO$14,0)*$D24,IF($C24=HO$17,$G$6*$D24,""))</f>
        <v>5215.7891825182287</v>
      </c>
      <c r="HP24" s="34">
        <f>IF(HO24&lt;&gt;"",HLOOKUP(COUNT($DW24:HO24)+1,$G$4:$DV$8,HP$14,0)*$D24,IF($C24=HP$17,$G$6*$D24,""))</f>
        <v>5215.7891825182287</v>
      </c>
      <c r="HQ24" s="34">
        <f>IF(HP24&lt;&gt;"",HLOOKUP(COUNT($DW24:HP24)+1,$G$4:$DV$8,HQ$14,0)*$D24,IF($C24=HQ$17,$G$6*$D24,""))</f>
        <v>5215.7891825182287</v>
      </c>
      <c r="HR24" s="34">
        <f>IF(HQ24&lt;&gt;"",HLOOKUP(COUNT($DW24:HQ24)+1,$G$4:$DV$8,HR$14,0)*$D24,IF($C24=HR$17,$G$6*$D24,""))</f>
        <v>5215.7891825182287</v>
      </c>
      <c r="HS24" s="34">
        <f>IF(HR24&lt;&gt;"",HLOOKUP(COUNT($DW24:HR24)+1,$G$4:$DV$8,HS$14,0)*$D24,IF($C24=HS$17,$G$6*$D24,""))</f>
        <v>5215.7891825182287</v>
      </c>
      <c r="HT24" s="34">
        <f>IF(HS24&lt;&gt;"",HLOOKUP(COUNT($DW24:HS24)+1,$G$4:$DV$8,HT$14,0)*$D24,IF($C24=HT$17,$G$6*$D24,""))</f>
        <v>5215.7891825182287</v>
      </c>
      <c r="HU24" s="34">
        <f>IF(HT24&lt;&gt;"",HLOOKUP(COUNT($DW24:HT24)+1,$G$4:$DV$8,HU$14,0)*$D24,IF($C24=HU$17,$G$6*$D24,""))</f>
        <v>5215.7891825182287</v>
      </c>
      <c r="HV24" s="34">
        <f>IF(HU24&lt;&gt;"",HLOOKUP(COUNT($DW24:HU24)+1,$G$4:$DV$8,HV$14,0)*$D24,IF($C24=HV$17,$G$6*$D24,""))</f>
        <v>5215.7891825182287</v>
      </c>
      <c r="HW24" s="34">
        <f>IF(HV24&lt;&gt;"",HLOOKUP(COUNT($DW24:HV24)+1,$G$4:$DV$8,HW$14,0)*$D24,IF($C24=HW$17,$G$6*$D24,""))</f>
        <v>5215.7891825182287</v>
      </c>
      <c r="HX24" s="34">
        <f>IF(HW24&lt;&gt;"",HLOOKUP(COUNT($DW24:HW24)+1,$G$4:$DV$8,HX$14,0)*$D24,IF($C24=HX$17,$G$6*$D24,""))</f>
        <v>5215.7891825182287</v>
      </c>
      <c r="HY24" s="34">
        <f>IF(HX24&lt;&gt;"",HLOOKUP(COUNT($DW24:HX24)+1,$G$4:$DV$8,HY$14,0)*$D24,IF($C24=HY$17,$G$6*$D24,""))</f>
        <v>5215.7891825182287</v>
      </c>
      <c r="HZ24" s="34">
        <f>IF(HY24&lt;&gt;"",HLOOKUP(COUNT($DW24:HY24)+1,$G$4:$DV$8,HZ$14,0)*$D24,IF($C24=HZ$17,$G$6*$D24,""))</f>
        <v>5215.7891825182287</v>
      </c>
      <c r="IA24" s="34">
        <f>IF(HZ24&lt;&gt;"",HLOOKUP(COUNT($DW24:HZ24)+1,$G$4:$DV$8,IA$14,0)*$D24,IF($C24=IA$17,$G$6*$D24,""))</f>
        <v>5215.7891825182287</v>
      </c>
      <c r="IB24" s="34">
        <f>IF(IA24&lt;&gt;"",HLOOKUP(COUNT($DW24:IA24)+1,$G$4:$DV$8,IB$14,0)*$D24,IF($C24=IB$17,$G$6*$D24,""))</f>
        <v>5215.7891825182287</v>
      </c>
      <c r="IC24" s="34">
        <f>IF(IB24&lt;&gt;"",HLOOKUP(COUNT($DW24:IB24)+1,$G$4:$DV$8,IC$14,0)*$D24,IF($C24=IC$17,$G$6*$D24,""))</f>
        <v>5215.7891825182287</v>
      </c>
      <c r="ID24" s="34">
        <f>IF(IC24&lt;&gt;"",HLOOKUP(COUNT($DW24:IC24)+1,$G$4:$DV$8,ID$14,0)*$D24,IF($C24=ID$17,$G$6*$D24,""))</f>
        <v>5215.7891825182287</v>
      </c>
      <c r="IE24" s="34">
        <f>IF(ID24&lt;&gt;"",HLOOKUP(COUNT($DW24:ID24)+1,$G$4:$DV$8,IE$14,0)*$D24,IF($C24=IE$17,$G$6*$D24,""))</f>
        <v>5215.7891825182287</v>
      </c>
      <c r="IF24" s="34">
        <f>IF(IE24&lt;&gt;"",HLOOKUP(COUNT($DW24:IE24)+1,$G$4:$DV$8,IF$14,0)*$D24,IF($C24=IF$17,$G$6*$D24,""))</f>
        <v>5215.7891825182287</v>
      </c>
      <c r="IG24" s="34">
        <f>IF(IF24&lt;&gt;"",HLOOKUP(COUNT($DW24:IF24)+1,$G$4:$DV$8,IG$14,0)*$D24,IF($C24=IG$17,$G$6*$D24,""))</f>
        <v>5215.7891825182287</v>
      </c>
      <c r="IH24" s="34">
        <f>IF(IG24&lt;&gt;"",HLOOKUP(COUNT($DW24:IG24)+1,$G$4:$DV$8,IH$14,0)*$D24,IF($C24=IH$17,$G$6*$D24,""))</f>
        <v>5215.7891825182287</v>
      </c>
      <c r="II24" s="34">
        <f>IF(IH24&lt;&gt;"",HLOOKUP(COUNT($DW24:IH24)+1,$G$4:$DV$8,II$14,0)*$D24,IF($C24=II$17,$G$6*$D24,""))</f>
        <v>5215.7891825182287</v>
      </c>
      <c r="IJ24" s="34">
        <f>IF(II24&lt;&gt;"",HLOOKUP(COUNT($DW24:II24)+1,$G$4:$DV$8,IJ$14,0)*$D24,IF($C24=IJ$17,$G$6*$D24,""))</f>
        <v>5215.7891825182287</v>
      </c>
      <c r="IK24" s="34">
        <f>IF(IJ24&lt;&gt;"",HLOOKUP(COUNT($DW24:IJ24)+1,$G$4:$DV$8,IK$14,0)*$D24,IF($C24=IK$17,$G$6*$D24,""))</f>
        <v>5215.7891825182287</v>
      </c>
      <c r="IL24" s="34">
        <f>IF(IK24&lt;&gt;"",HLOOKUP(COUNT($DW24:IK24)+1,$G$4:$DV$8,IL$14,0)*$D24,IF($C24=IL$17,$G$6*$D24,""))</f>
        <v>5215.7891825182287</v>
      </c>
      <c r="IM24" s="34">
        <f>IF(IL24&lt;&gt;"",HLOOKUP(COUNT($DW24:IL24)+1,$G$4:$DV$8,IM$14,0)*$D24,IF($C24=IM$17,$G$6*$D24,""))</f>
        <v>5215.7891825182287</v>
      </c>
      <c r="IO24" s="34" t="str">
        <f>IF(IN24&lt;&gt;"",HLOOKUP(COUNT($IN24:IN24)+1,$G$4:$EH$8,IO$14,0)*$D24,IF($C24=IO$17,$G$7*$D24,""))</f>
        <v/>
      </c>
      <c r="IP24" s="34" t="str">
        <f>IF(IO24&lt;&gt;"",HLOOKUP(COUNT($IN24:IO24)+1,$G$4:$EH$8,IP$14,0)*$D24,IF($C24=IP$17,$G$7*$D24,""))</f>
        <v/>
      </c>
      <c r="IQ24" s="34" t="str">
        <f>IF(IP24&lt;&gt;"",HLOOKUP(COUNT($IN24:IP24)+1,$G$4:$EH$8,IQ$14,0)*$D24,IF($C24=IQ$17,$G$7*$D24,""))</f>
        <v/>
      </c>
      <c r="IR24" s="34" t="str">
        <f>IF(IQ24&lt;&gt;"",HLOOKUP(COUNT($IN24:IQ24)+1,$G$4:$EH$8,IR$14,0)*$D24,IF($C24=IR$17,$G$7*$D24,""))</f>
        <v/>
      </c>
      <c r="IS24" s="34" t="str">
        <f>IF(IR24&lt;&gt;"",HLOOKUP(COUNT($IN24:IR24)+1,$G$4:$EH$8,IS$14,0)*$D24,IF($C24=IS$17,$G$7*$D24,""))</f>
        <v/>
      </c>
      <c r="IT24" s="34">
        <f>IF(IS24&lt;&gt;"",HLOOKUP(COUNT($IN24:IS24)+1,$G$4:$EH$8,IT$14,0)*$D24,IF($C24=IT$17,$G$7*$D24,""))</f>
        <v>0</v>
      </c>
      <c r="IU24" s="34">
        <f>IF(IT24&lt;&gt;"",HLOOKUP(COUNT($IN24:IT24)+1,$G$4:$EH$8,IU$14,0)*$D24,IF($C24=IU$17,$G$7*$D24,""))</f>
        <v>750</v>
      </c>
      <c r="IV24" s="34">
        <f>IF(IU24&lt;&gt;"",HLOOKUP(COUNT($IN24:IU24)+1,$G$4:$EH$8,IV$14,0)*$D24,IF($C24=IV$17,$G$7*$D24,""))</f>
        <v>750</v>
      </c>
      <c r="IW24" s="34">
        <f>IF(IV24&lt;&gt;"",HLOOKUP(COUNT($IN24:IV24)+1,$G$4:$EH$8,IW$14,0)*$D24,IF($C24=IW$17,$G$7*$D24,""))</f>
        <v>750</v>
      </c>
      <c r="IX24" s="34">
        <f>IF(IW24&lt;&gt;"",HLOOKUP(COUNT($IN24:IW24)+1,$G$4:$EH$8,IX$14,0)*$D24,IF($C24=IX$17,$G$7*$D24,""))</f>
        <v>750</v>
      </c>
      <c r="IY24" s="34">
        <f>IF(IX24&lt;&gt;"",HLOOKUP(COUNT($IN24:IX24)+1,$G$4:$EH$8,IY$14,0)*$D24,IF($C24=IY$17,$G$7*$D24,""))</f>
        <v>754.03818403483183</v>
      </c>
      <c r="IZ24" s="34">
        <f>IF(IY24&lt;&gt;"",HLOOKUP(COUNT($IN24:IY24)+1,$G$4:$EH$8,IZ$14,0)*$D24,IF($C24=IZ$17,$G$7*$D24,""))</f>
        <v>904.84582084179772</v>
      </c>
      <c r="JA24" s="34">
        <f>IF(IZ24&lt;&gt;"",HLOOKUP(COUNT($IN24:IZ24)+1,$G$4:$EH$8,JA$14,0)*$D24,IF($C24=JA$17,$G$7*$D24,""))</f>
        <v>1049.6211521764853</v>
      </c>
      <c r="JB24" s="34">
        <f>IF(JA24&lt;&gt;"",HLOOKUP(COUNT($IN24:JA24)+1,$G$4:$EH$8,JB$14,0)*$D24,IF($C24=JB$17,$G$7*$D24,""))</f>
        <v>1196.5681134811937</v>
      </c>
      <c r="JC24" s="34">
        <f>IF(JB24&lt;&gt;"",HLOOKUP(COUNT($IN24:JB24)+1,$G$4:$EH$8,JC$14,0)*$D24,IF($C24=JC$17,$G$7*$D24,""))</f>
        <v>1352.121968233748</v>
      </c>
      <c r="JD24" s="34">
        <f>IF(JC24&lt;&gt;"",HLOOKUP(COUNT($IN24:JC24)+1,$G$4:$EH$8,JD$14,0)*$D24,IF($C24=JD$17,$G$7*$D24,""))</f>
        <v>1500.8553847394605</v>
      </c>
      <c r="JE24" s="34">
        <f>IF(JD24&lt;&gt;"",HLOOKUP(COUNT($IN24:JD24)+1,$G$4:$EH$8,JE$14,0)*$D24,IF($C24=JE$17,$G$7*$D24,""))</f>
        <v>1650.9409232134067</v>
      </c>
      <c r="JF24" s="34">
        <f>IF(JE24&lt;&gt;"",HLOOKUP(COUNT($IN24:JE24)+1,$G$4:$EH$8,JF$14,0)*$D24,IF($C24=JF$17,$G$7*$D24,""))</f>
        <v>1238.2056924100557</v>
      </c>
      <c r="JG24" s="34">
        <f>IF(JF24&lt;&gt;"",HLOOKUP(COUNT($IN24:JF24)+1,$G$4:$EH$8,JG$14,0)*$D24,IF($C24=JG$17,$G$7*$D24,""))</f>
        <v>1176.2954077895522</v>
      </c>
      <c r="JH24" s="34">
        <f>IF(JG24&lt;&gt;"",HLOOKUP(COUNT($IN24:JG24)+1,$G$4:$EH$8,JH$14,0)*$D24,IF($C24=JH$17,$G$7*$D24,""))</f>
        <v>1293.9249485685079</v>
      </c>
      <c r="JI24" s="34">
        <f>IF(JH24&lt;&gt;"",HLOOKUP(COUNT($IN24:JH24)+1,$G$4:$EH$8,JI$14,0)*$D24,IF($C24=JI$17,$G$7*$D24,""))</f>
        <v>1423.3174434253592</v>
      </c>
      <c r="JJ24" s="34">
        <f>IF(JI24&lt;&gt;"",HLOOKUP(COUNT($IN24:JI24)+1,$G$4:$EH$8,JJ$14,0)*$D24,IF($C24=JJ$17,$G$7*$D24,""))</f>
        <v>1565.6491877678945</v>
      </c>
      <c r="JK24" s="34">
        <f>IF(JJ24&lt;&gt;"",HLOOKUP(COUNT($IN24:JJ24)+1,$G$4:$EH$8,JK$14,0)*$D24,IF($C24=JK$17,$G$7*$D24,""))</f>
        <v>1722.214106544684</v>
      </c>
      <c r="JL24" s="34">
        <f>IF(JK24&lt;&gt;"",HLOOKUP(COUNT($IN24:JK24)+1,$G$4:$EH$8,JL$14,0)*$D24,IF($C24=JL$17,$G$7*$D24,""))</f>
        <v>1636.1034012174491</v>
      </c>
      <c r="JM24" s="34">
        <f>IF(JL24&lt;&gt;"",HLOOKUP(COUNT($IN24:JL24)+1,$G$4:$EH$8,JM$14,0)*$D24,IF($C24=JM$17,$G$7*$D24,""))</f>
        <v>1554.298231156577</v>
      </c>
      <c r="JN24" s="34">
        <f>IF(JM24&lt;&gt;"",HLOOKUP(COUNT($IN24:JM24)+1,$G$4:$EH$8,JN$14,0)*$D24,IF($C24=JN$17,$G$7*$D24,""))</f>
        <v>1663.0991073375374</v>
      </c>
      <c r="JO24" s="34">
        <f>IF(JN24&lt;&gt;"",HLOOKUP(COUNT($IN24:JN24)+1,$G$4:$EH$8,JO$14,0)*$D24,IF($C24=JO$17,$G$7*$D24,""))</f>
        <v>1779.5160448511649</v>
      </c>
      <c r="JP24" s="34">
        <f>IF(JO24&lt;&gt;"",HLOOKUP(COUNT($IN24:JO24)+1,$G$4:$EH$8,JP$14,0)*$D24,IF($C24=JP$17,$G$7*$D24,""))</f>
        <v>1904.0821679907465</v>
      </c>
      <c r="JQ24" s="34">
        <f>IF(JP24&lt;&gt;"",HLOOKUP(COUNT($IN24:JP24)+1,$G$4:$EH$8,JQ$14,0)*$D24,IF($C24=JQ$17,$G$7*$D24,""))</f>
        <v>2094.4903847898208</v>
      </c>
      <c r="JR24" s="34">
        <f>IF(JQ24&lt;&gt;"",HLOOKUP(COUNT($IN24:JQ24)+1,$G$4:$EH$8,JR$14,0)*$D24,IF($C24=JR$17,$G$7*$D24,""))</f>
        <v>1780.3168270713481</v>
      </c>
      <c r="JS24" s="34">
        <f>IF(JR24&lt;&gt;"",HLOOKUP(COUNT($IN24:JR24)+1,$G$4:$EH$8,JS$14,0)*$D24,IF($C24=JS$17,$G$7*$D24,""))</f>
        <v>1691.300985717781</v>
      </c>
      <c r="JT24" s="34">
        <f>IF(JS24&lt;&gt;"",HLOOKUP(COUNT($IN24:JS24)+1,$G$4:$EH$8,JT$14,0)*$D24,IF($C24=JT$17,$G$7*$D24,""))</f>
        <v>1775.86603500367</v>
      </c>
      <c r="JU24" s="34">
        <f>IF(JT24&lt;&gt;"",HLOOKUP(COUNT($IN24:JT24)+1,$G$4:$EH$8,JU$14,0)*$D24,IF($C24=JU$17,$G$7*$D24,""))</f>
        <v>1864.6593367538537</v>
      </c>
      <c r="JV24" s="34">
        <f>IF(JU24&lt;&gt;"",HLOOKUP(COUNT($IN24:JU24)+1,$G$4:$EH$8,JV$14,0)*$D24,IF($C24=JV$17,$G$7*$D24,""))</f>
        <v>1957.8923035915454</v>
      </c>
      <c r="JW24" s="34">
        <f>IF(JV24&lt;&gt;"",HLOOKUP(COUNT($IN24:JV24)+1,$G$4:$EH$8,JW$14,0)*$D24,IF($C24=JW$17,$G$7*$D24,""))</f>
        <v>2094.9447648429541</v>
      </c>
      <c r="JX24" s="34">
        <f>IF(JW24&lt;&gt;"",HLOOKUP(COUNT($IN24:JW24)+1,$G$4:$EH$8,JX$14,0)*$D24,IF($C24=JX$17,$G$7*$D24,""))</f>
        <v>1885.4502883586588</v>
      </c>
      <c r="JY24" s="34">
        <f>IF(JX24&lt;&gt;"",HLOOKUP(COUNT($IN24:JX24)+1,$G$4:$EH$8,JY$14,0)*$D24,IF($C24=JY$17,$G$7*$D24,""))</f>
        <v>1696.9052595227934</v>
      </c>
      <c r="JZ24" s="34">
        <f>IF(JY24&lt;&gt;"",HLOOKUP(COUNT($IN24:JY24)+1,$G$4:$EH$8,JZ$14,0)*$D24,IF($C24=JZ$17,$G$7*$D24,""))</f>
        <v>1815.6886276893886</v>
      </c>
      <c r="KA24" s="34">
        <f>IF(JZ24&lt;&gt;"",HLOOKUP(COUNT($IN24:JZ24)+1,$G$4:$EH$8,KA$14,0)*$D24,IF($C24=KA$17,$G$7*$D24,""))</f>
        <v>1942.7868316276451</v>
      </c>
      <c r="KB24" s="34">
        <f>IF(KA24&lt;&gt;"",HLOOKUP(COUNT($IN24:KA24)+1,$G$4:$EH$8,KB$14,0)*$D24,IF($C24=KB$17,$G$7*$D24,""))</f>
        <v>2078.7819098415812</v>
      </c>
      <c r="KC24" s="34">
        <f>IF(KB24&lt;&gt;"",HLOOKUP(COUNT($IN24:KB24)+1,$G$4:$EH$8,KC$14,0)*$D24,IF($C24=KC$17,$G$7*$D24,""))</f>
        <v>2245.0844626289077</v>
      </c>
      <c r="KD24" s="34">
        <f>IF(KC24&lt;&gt;"",HLOOKUP(COUNT($IN24:KC24)+1,$G$4:$EH$8,KD$14,0)*$D24,IF($C24=KD$17,$G$7*$D24,""))</f>
        <v>1930.7726378608606</v>
      </c>
      <c r="KE24" s="34">
        <f>IF(KD24&lt;&gt;"",HLOOKUP(COUNT($IN24:KD24)+1,$G$4:$EH$8,KE$14,0)*$D24,IF($C24=KE$17,$G$7*$D24,""))</f>
        <v>1834.2340059678172</v>
      </c>
      <c r="KF24" s="34">
        <f>IF(KE24&lt;&gt;"",HLOOKUP(COUNT($IN24:KE24)+1,$G$4:$EH$8,KF$14,0)*$D24,IF($C24=KF$17,$G$7*$D24,""))</f>
        <v>1925.9457062662088</v>
      </c>
      <c r="KG24" s="34">
        <f>IF(KF24&lt;&gt;"",HLOOKUP(COUNT($IN24:KF24)+1,$G$4:$EH$8,KG$14,0)*$D24,IF($C24=KG$17,$G$7*$D24,""))</f>
        <v>2022.2429915795185</v>
      </c>
      <c r="KH24" s="34">
        <f>IF(KG24&lt;&gt;"",HLOOKUP(COUNT($IN24:KG24)+1,$G$4:$EH$8,KH$14,0)*$D24,IF($C24=KH$17,$G$7*$D24,""))</f>
        <v>2123.3551411584945</v>
      </c>
      <c r="KI24" s="34">
        <f>IF(KH24&lt;&gt;"",HLOOKUP(COUNT($IN24:KH24)+1,$G$4:$EH$8,KI$14,0)*$D24,IF($C24=KI$17,$G$7*$D24,""))</f>
        <v>2271.9900010395886</v>
      </c>
      <c r="KJ24" s="34">
        <f>IF(KI24&lt;&gt;"",HLOOKUP(COUNT($IN24:KI24)+1,$G$4:$EH$8,KJ$14,0)*$D24,IF($C24=KJ$17,$G$7*$D24,""))</f>
        <v>2044.7910009356306</v>
      </c>
      <c r="KK24" s="34">
        <f>IF(KJ24&lt;&gt;"",HLOOKUP(COUNT($IN24:KJ24)+1,$G$4:$EH$8,KK$14,0)*$D24,IF($C24=KK$17,$G$7*$D24,""))</f>
        <v>1840.3119008420672</v>
      </c>
      <c r="KL24" s="34">
        <f>IF(KK24&lt;&gt;"",HLOOKUP(COUNT($IN24:KK24)+1,$G$4:$EH$8,KL$14,0)*$D24,IF($C24=KL$17,$G$7*$D24,""))</f>
        <v>1969.1337339010122</v>
      </c>
      <c r="KM24" s="34">
        <f>IF(KL24&lt;&gt;"",HLOOKUP(COUNT($IN24:KL24)+1,$G$4:$EH$8,KM$14,0)*$D24,IF($C24=KM$17,$G$7*$D24,""))</f>
        <v>2106.9730952740829</v>
      </c>
      <c r="KN24" s="34">
        <f>IF(KM24&lt;&gt;"",HLOOKUP(COUNT($IN24:KM24)+1,$G$4:$EH$8,KN$14,0)*$D24,IF($C24=KN$17,$G$7*$D24,""))</f>
        <v>2254.4612119432686</v>
      </c>
      <c r="KO24" s="34">
        <f>IF(KN24&lt;&gt;"",HLOOKUP(COUNT($IN24:KN24)+1,$G$4:$EH$8,KO$14,0)*$D24,IF($C24=KO$17,$G$7*$D24,""))</f>
        <v>2434.8181088987299</v>
      </c>
      <c r="KP24" s="34">
        <f>IF(KO24&lt;&gt;"",HLOOKUP(COUNT($IN24:KO24)+1,$G$4:$EH$8,KP$14,0)*$D24,IF($C24=KP$17,$G$7*$D24,""))</f>
        <v>2118.2917547418947</v>
      </c>
      <c r="KQ24" s="34">
        <f>IF(KP24&lt;&gt;"",HLOOKUP(COUNT($IN24:KP24)+1,$G$4:$EH$8,KQ$14,0)*$D24,IF($C24=KQ$17,$G$7*$D24,""))</f>
        <v>2012.3771670048004</v>
      </c>
      <c r="KR24" s="34">
        <f>IF(KQ24&lt;&gt;"",HLOOKUP(COUNT($IN24:KQ24)+1,$G$4:$EH$8,KR$14,0)*$D24,IF($C24=KR$17,$G$7*$D24,""))</f>
        <v>2112.9960253550403</v>
      </c>
      <c r="KS24" s="34">
        <f>IF(KR24&lt;&gt;"",HLOOKUP(COUNT($IN24:KR24)+1,$G$4:$EH$8,KS$14,0)*$D24,IF($C24=KS$17,$G$7*$D24,""))</f>
        <v>2218.6458266227924</v>
      </c>
      <c r="KT24" s="34">
        <f>IF(KS24&lt;&gt;"",HLOOKUP(COUNT($IN24:KS24)+1,$G$4:$EH$8,KT$14,0)*$D24,IF($C24=KT$17,$G$7*$D24,""))</f>
        <v>2329.5781179539326</v>
      </c>
      <c r="KU24" s="34">
        <f>IF(KT24&lt;&gt;"",HLOOKUP(COUNT($IN24:KT24)+1,$G$4:$EH$8,KU$14,0)*$D24,IF($C24=KU$17,$G$7*$D24,""))</f>
        <v>2492.648586210707</v>
      </c>
      <c r="KV24" s="34">
        <f>IF(KU24&lt;&gt;"",HLOOKUP(COUNT($IN24:KU24)+1,$G$4:$EH$8,KV$14,0)*$D24,IF($C24=KV$17,$G$7*$D24,""))</f>
        <v>2243.3837275896362</v>
      </c>
      <c r="KW24" s="34">
        <f>IF(KV24&lt;&gt;"",HLOOKUP(COUNT($IN24:KV24)+1,$G$4:$EH$8,KW$14,0)*$D24,IF($C24=KW$17,$G$7*$D24,""))</f>
        <v>2019.045354830673</v>
      </c>
      <c r="KX24" s="34">
        <f>IF(KW24&lt;&gt;"",HLOOKUP(COUNT($IN24:KW24)+1,$G$4:$EH$8,KX$14,0)*$D24,IF($C24=KX$17,$G$7*$D24,""))</f>
        <v>2160.3785296688202</v>
      </c>
      <c r="KY24" s="34">
        <f>IF(KX24&lt;&gt;"",HLOOKUP(COUNT($IN24:KX24)+1,$G$4:$EH$8,KY$14,0)*$D24,IF($C24=KY$17,$G$7*$D24,""))</f>
        <v>2311.6050267456376</v>
      </c>
      <c r="KZ24" s="34">
        <f>IF(KY24&lt;&gt;"",HLOOKUP(COUNT($IN24:KY24)+1,$G$4:$EH$8,KZ$14,0)*$D24,IF($C24=KZ$17,$G$7*$D24,""))</f>
        <v>2473.4173786178321</v>
      </c>
      <c r="LA24" s="34">
        <f>IF(KZ24&lt;&gt;"",HLOOKUP(COUNT($IN24:KZ24)+1,$G$4:$EH$8,LA$14,0)*$D24,IF($C24=LA$17,$G$7*$D24,""))</f>
        <v>2671.2907689072581</v>
      </c>
      <c r="LB24" s="34">
        <f>IF(LA24&lt;&gt;"",HLOOKUP(COUNT($IN24:LA24)+1,$G$4:$EH$8,LB$14,0)*$D24,IF($C24=LB$17,$G$7*$D24,""))</f>
        <v>1753.5425517189447</v>
      </c>
      <c r="LC24" s="34">
        <f>IF(LB24&lt;&gt;"",HLOOKUP(COUNT($IN24:LB24)+1,$G$4:$EH$8,LC$14,0)*$D24,IF($C24=LC$17,$G$7*$D24,""))</f>
        <v>1753.5425517189447</v>
      </c>
      <c r="LD24" s="34">
        <f>IF(LC24&lt;&gt;"",HLOOKUP(COUNT($IN24:LC24)+1,$G$4:$EH$8,LD$14,0)*$D24,IF($C24=LD$17,$G$7*$D24,""))</f>
        <v>1753.5425517189447</v>
      </c>
      <c r="LE24" s="34">
        <f>IF(LD24&lt;&gt;"",HLOOKUP(COUNT($IN24:LD24)+1,$G$4:$EH$8,LE$14,0)*$D24,IF($C24=LE$17,$G$7*$D24,""))</f>
        <v>1753.5425517189447</v>
      </c>
      <c r="LF24" s="34">
        <f>IF(LE24&lt;&gt;"",HLOOKUP(COUNT($IN24:LE24)+1,$G$4:$EH$8,LF$14,0)*$D24,IF($C24=LF$17,$G$7*$D24,""))</f>
        <v>1753.5425517189447</v>
      </c>
      <c r="LG24" s="34">
        <f>IF(LF24&lt;&gt;"",HLOOKUP(COUNT($IN24:LF24)+1,$G$4:$EH$8,LG$14,0)*$D24,IF($C24=LG$17,$G$7*$D24,""))</f>
        <v>1753.5425517189447</v>
      </c>
      <c r="LH24" s="34">
        <f>IF(LG24&lt;&gt;"",HLOOKUP(COUNT($IN24:LG24)+1,$G$4:$EH$8,LH$14,0)*$D24,IF($C24=LH$17,$G$7*$D24,""))</f>
        <v>1753.5425517189447</v>
      </c>
      <c r="LI24" s="34">
        <f>IF(LH24&lt;&gt;"",HLOOKUP(COUNT($IN24:LH24)+1,$G$4:$EH$8,LI$14,0)*$D24,IF($C24=LI$17,$G$7*$D24,""))</f>
        <v>1753.5425517189447</v>
      </c>
      <c r="LJ24" s="34">
        <f>IF(LI24&lt;&gt;"",HLOOKUP(COUNT($IN24:LI24)+1,$G$4:$EH$8,LJ$14,0)*$D24,IF($C24=LJ$17,$G$7*$D24,""))</f>
        <v>1753.5425517189447</v>
      </c>
      <c r="LK24" s="34">
        <f>IF(LJ24&lt;&gt;"",HLOOKUP(COUNT($IN24:LJ24)+1,$G$4:$EH$8,LK$14,0)*$D24,IF($C24=LK$17,$G$7*$D24,""))</f>
        <v>1753.5425517189447</v>
      </c>
      <c r="LL24" s="34">
        <f>IF(LK24&lt;&gt;"",HLOOKUP(COUNT($IN24:LK24)+1,$G$4:$EH$8,LL$14,0)*$D24,IF($C24=LL$17,$G$7*$D24,""))</f>
        <v>1753.5425517189447</v>
      </c>
      <c r="LM24" s="34">
        <f>IF(LL24&lt;&gt;"",HLOOKUP(COUNT($IN24:LL24)+1,$G$4:$EH$8,LM$14,0)*$D24,IF($C24=LM$17,$G$7*$D24,""))</f>
        <v>1753.5425517189447</v>
      </c>
      <c r="LN24" s="34">
        <f>IF(LM24&lt;&gt;"",HLOOKUP(COUNT($IN24:LM24)+1,$G$4:$EH$8,LN$14,0)*$D24,IF($C24=LN$17,$G$7*$D24,""))</f>
        <v>1753.5425517189447</v>
      </c>
      <c r="LO24" s="34">
        <f>IF(LN24&lt;&gt;"",HLOOKUP(COUNT($IN24:LN24)+1,$G$4:$EH$8,LO$14,0)*$D24,IF($C24=LO$17,$G$7*$D24,""))</f>
        <v>1753.5425517189447</v>
      </c>
      <c r="LP24" s="34">
        <f>IF(LO24&lt;&gt;"",HLOOKUP(COUNT($IN24:LO24)+1,$G$4:$EH$8,LP$14,0)*$D24,IF($C24=LP$17,$G$7*$D24,""))</f>
        <v>1753.5425517189447</v>
      </c>
      <c r="LQ24" s="34">
        <f>IF(LP24&lt;&gt;"",HLOOKUP(COUNT($IN24:LP24)+1,$G$4:$EH$8,LQ$14,0)*$D24,IF($C24=LQ$17,$G$7*$D24,""))</f>
        <v>1753.5425517189447</v>
      </c>
      <c r="LR24" s="34">
        <f>IF(LQ24&lt;&gt;"",HLOOKUP(COUNT($IN24:LQ24)+1,$G$4:$EH$8,LR$14,0)*$D24,IF($C24=LR$17,$G$7*$D24,""))</f>
        <v>1753.5425517189447</v>
      </c>
      <c r="LS24" s="34">
        <f>IF(LR24&lt;&gt;"",HLOOKUP(COUNT($IN24:LR24)+1,$G$4:$EH$8,LS$14,0)*$D24,IF($C24=LS$17,$G$7*$D24,""))</f>
        <v>1753.5425517189447</v>
      </c>
      <c r="LT24" s="34">
        <f>IF(LS24&lt;&gt;"",HLOOKUP(COUNT($IN24:LS24)+1,$G$4:$EH$8,LT$14,0)*$D24,IF($C24=LT$17,$G$7*$D24,""))</f>
        <v>1753.5425517189447</v>
      </c>
      <c r="LU24" s="34">
        <f>IF(LT24&lt;&gt;"",HLOOKUP(COUNT($IN24:LT24)+1,$G$4:$EH$8,LU$14,0)*$D24,IF($C24=LU$17,$G$7*$D24,""))</f>
        <v>1753.5425517189447</v>
      </c>
      <c r="LV24" s="34">
        <f>IF(LU24&lt;&gt;"",HLOOKUP(COUNT($IN24:LU24)+1,$G$4:$EH$8,LV$14,0)*$D24,IF($C24=LV$17,$G$7*$D24,""))</f>
        <v>1753.5425517189447</v>
      </c>
      <c r="LW24" s="34">
        <f>IF(LV24&lt;&gt;"",HLOOKUP(COUNT($IN24:LV24)+1,$G$4:$EH$8,LW$14,0)*$D24,IF($C24=LW$17,$G$7*$D24,""))</f>
        <v>1753.5425517189447</v>
      </c>
      <c r="LX24" s="34">
        <f>IF(LW24&lt;&gt;"",HLOOKUP(COUNT($IN24:LW24)+1,$G$4:$EH$8,LX$14,0)*$D24,IF($C24=LX$17,$G$7*$D24,""))</f>
        <v>1753.5425517189447</v>
      </c>
      <c r="LY24" s="34">
        <f>IF(LX24&lt;&gt;"",HLOOKUP(COUNT($IN24:LX24)+1,$G$4:$EH$8,LY$14,0)*$D24,IF($C24=LY$17,$G$7*$D24,""))</f>
        <v>1753.5425517189447</v>
      </c>
      <c r="LZ24" s="34">
        <f>IF(LY24&lt;&gt;"",HLOOKUP(COUNT($IN24:LY24)+1,$G$4:$EH$8,LZ$14,0)*$D24,IF($C24=LZ$17,$G$7*$D24,""))</f>
        <v>1753.5425517189447</v>
      </c>
      <c r="MA24" s="34">
        <f>IF(LZ24&lt;&gt;"",HLOOKUP(COUNT($IN24:LZ24)+1,$G$4:$EH$8,MA$14,0)*$D24,IF($C24=MA$17,$G$7*$D24,""))</f>
        <v>1753.5425517189447</v>
      </c>
      <c r="MB24" s="34">
        <f>IF(MA24&lt;&gt;"",HLOOKUP(COUNT($IN24:MA24)+1,$G$4:$EH$8,MB$14,0)*$D24,IF($C24=MB$17,$G$7*$D24,""))</f>
        <v>1753.5425517189447</v>
      </c>
      <c r="MC24" s="34">
        <f>IF(MB24&lt;&gt;"",HLOOKUP(COUNT($IN24:MB24)+1,$G$4:$EH$8,MC$14,0)*$D24,IF($C24=MC$17,$G$7*$D24,""))</f>
        <v>1753.5425517189447</v>
      </c>
      <c r="MD24" s="34">
        <f>IF(MC24&lt;&gt;"",HLOOKUP(COUNT($IN24:MC24)+1,$G$4:$EH$8,MD$14,0)*$D24,IF($C24=MD$17,$G$7*$D24,""))</f>
        <v>1753.5425517189447</v>
      </c>
      <c r="ME24" s="34">
        <f>IF(MD24&lt;&gt;"",HLOOKUP(COUNT($IN24:MD24)+1,$G$4:$EH$8,ME$14,0)*$D24,IF($C24=ME$17,$G$7*$D24,""))</f>
        <v>1753.5425517189447</v>
      </c>
      <c r="MF24" s="34">
        <f>IF(ME24&lt;&gt;"",HLOOKUP(COUNT($IN24:ME24)+1,$G$4:$EH$8,MF$14,0)*$D24,IF($C24=MF$17,$G$7*$D24,""))</f>
        <v>1753.5425517189447</v>
      </c>
      <c r="MG24" s="34">
        <f>IF(MF24&lt;&gt;"",HLOOKUP(COUNT($IN24:MF24)+1,$G$4:$EH$8,MG$14,0)*$D24,IF($C24=MG$17,$G$7*$D24,""))</f>
        <v>1753.5425517189447</v>
      </c>
      <c r="MH24" s="34">
        <f>IF(MG24&lt;&gt;"",HLOOKUP(COUNT($IN24:MG24)+1,$G$4:$EH$8,MH$14,0)*$D24,IF($C24=MH$17,$G$7*$D24,""))</f>
        <v>1753.5425517189447</v>
      </c>
      <c r="MI24" s="34">
        <f>IF(MH24&lt;&gt;"",HLOOKUP(COUNT($IN24:MH24)+1,$G$4:$EH$8,MI$14,0)*$D24,IF($C24=MI$17,$G$7*$D24,""))</f>
        <v>1753.5425517189447</v>
      </c>
      <c r="MJ24" s="34">
        <f>IF(MI24&lt;&gt;"",HLOOKUP(COUNT($IN24:MI24)+1,$G$4:$EH$8,MJ$14,0)*$D24,IF($C24=MJ$17,$G$7*$D24,""))</f>
        <v>1753.5425517189447</v>
      </c>
      <c r="MK24" s="34">
        <f>IF(MJ24&lt;&gt;"",HLOOKUP(COUNT($IN24:MJ24)+1,$G$4:$EH$8,MK$14,0)*$D24,IF($C24=MK$17,$G$7*$D24,""))</f>
        <v>1753.5425517189447</v>
      </c>
      <c r="ML24" s="34">
        <f>IF(MK24&lt;&gt;"",HLOOKUP(COUNT($IN24:MK24)+1,$G$4:$EH$8,ML$14,0)*$D24,IF($C24=ML$17,$G$7*$D24,""))</f>
        <v>1753.5425517189447</v>
      </c>
      <c r="MM24" s="34">
        <f>IF(ML24&lt;&gt;"",HLOOKUP(COUNT($IN24:ML24)+1,$G$4:$EH$8,MM$14,0)*$D24,IF($C24=MM$17,$G$7*$D24,""))</f>
        <v>1753.5425517189447</v>
      </c>
      <c r="MN24" s="34">
        <f>IF(MM24&lt;&gt;"",HLOOKUP(COUNT($IN24:MM24)+1,$G$4:$EH$8,MN$14,0)*$D24,IF($C24=MN$17,$G$7*$D24,""))</f>
        <v>1753.5425517189447</v>
      </c>
      <c r="MO24" s="34">
        <f>IF(MN24&lt;&gt;"",HLOOKUP(COUNT($IN24:MN24)+1,$G$4:$EH$8,MO$14,0)*$D24,IF($C24=MO$17,$G$7*$D24,""))</f>
        <v>1753.5425517189447</v>
      </c>
      <c r="MP24" s="34">
        <f>IF(MO24&lt;&gt;"",HLOOKUP(COUNT($IN24:MO24)+1,$G$4:$EH$8,MP$14,0)*$D24,IF($C24=MP$17,$G$7*$D24,""))</f>
        <v>1753.5425517189447</v>
      </c>
      <c r="MQ24" s="34">
        <f>IF(MP24&lt;&gt;"",HLOOKUP(COUNT($IN24:MP24)+1,$G$4:$EH$8,MQ$14,0)*$D24,IF($C24=MQ$17,$G$7*$D24,""))</f>
        <v>1753.5425517189447</v>
      </c>
      <c r="MR24" s="34">
        <f>IF(MQ24&lt;&gt;"",HLOOKUP(COUNT($IN24:MQ24)+1,$G$4:$EH$8,MR$14,0)*$D24,IF($C24=MR$17,$G$7*$D24,""))</f>
        <v>1753.5425517189447</v>
      </c>
      <c r="MS24" s="34">
        <f>IF(MR24&lt;&gt;"",HLOOKUP(COUNT($IN24:MR24)+1,$G$4:$EH$8,MS$14,0)*$D24,IF($C24=MS$17,$G$7*$D24,""))</f>
        <v>1753.5425517189447</v>
      </c>
      <c r="MT24" s="34">
        <f>IF(MS24&lt;&gt;"",HLOOKUP(COUNT($IN24:MS24)+1,$G$4:$EH$8,MT$14,0)*$D24,IF($C24=MT$17,$G$7*$D24,""))</f>
        <v>1753.5425517189447</v>
      </c>
      <c r="MU24" s="34">
        <f>IF(MT24&lt;&gt;"",HLOOKUP(COUNT($IN24:MT24)+1,$G$4:$EH$8,MU$14,0)*$D24,IF($C24=MU$17,$G$7*$D24,""))</f>
        <v>1753.5425517189447</v>
      </c>
      <c r="MV24" s="34">
        <f>IF(MU24&lt;&gt;"",HLOOKUP(COUNT($IN24:MU24)+1,$G$4:$EH$8,MV$14,0)*$D24,IF($C24=MV$17,$G$7*$D24,""))</f>
        <v>1753.5425517189447</v>
      </c>
      <c r="MW24" s="34">
        <f>IF(MV24&lt;&gt;"",HLOOKUP(COUNT($IN24:MV24)+1,$G$4:$EH$8,MW$14,0)*$D24,IF($C24=MW$17,$G$7*$D24,""))</f>
        <v>1753.5425517189447</v>
      </c>
      <c r="MX24" s="34">
        <f>IF(MW24&lt;&gt;"",HLOOKUP(COUNT($IN24:MW24)+1,$G$4:$EH$8,MX$14,0)*$D24,IF($C24=MX$17,$G$7*$D24,""))</f>
        <v>1753.5425517189447</v>
      </c>
      <c r="MY24" s="34">
        <f>IF(MX24&lt;&gt;"",HLOOKUP(COUNT($IN24:MX24)+1,$G$4:$EH$8,MY$14,0)*$D24,IF($C24=MY$17,$G$7*$D24,""))</f>
        <v>1753.5425517189447</v>
      </c>
      <c r="MZ24" s="34">
        <f>IF(MY24&lt;&gt;"",HLOOKUP(COUNT($IN24:MY24)+1,$G$4:$EH$8,MZ$14,0)*$D24,IF($C24=MZ$17,$G$7*$D24,""))</f>
        <v>1753.5425517189447</v>
      </c>
      <c r="NA24" s="34">
        <f>IF(MZ24&lt;&gt;"",HLOOKUP(COUNT($IN24:MZ24)+1,$G$4:$EH$8,NA$14,0)*$D24,IF($C24=NA$17,$G$7*$D24,""))</f>
        <v>1753.5425517189447</v>
      </c>
      <c r="NB24" s="34">
        <f>IF(NA24&lt;&gt;"",HLOOKUP(COUNT($IN24:NA24)+1,$G$4:$EH$8,NB$14,0)*$D24,IF($C24=NB$17,$G$7*$D24,""))</f>
        <v>1753.5425517189447</v>
      </c>
      <c r="NC24" s="34">
        <f>IF(NB24&lt;&gt;"",HLOOKUP(COUNT($IN24:NB24)+1,$G$4:$EH$8,NC$14,0)*$D24,IF($C24=NC$17,$G$7*$D24,""))</f>
        <v>1753.5425517189447</v>
      </c>
      <c r="ND24" s="34">
        <f>IF(NC24&lt;&gt;"",HLOOKUP(COUNT($IN24:NC24)+1,$G$4:$EH$8,ND$14,0)*$D24,IF($C24=ND$17,$G$7*$D24,""))</f>
        <v>1753.5425517189447</v>
      </c>
      <c r="NF24" s="34" t="str">
        <f>IF(NE24&lt;&gt;"",HLOOKUP(COUNT($NE24:NE24)+1,$G$4:$EH$8,NF$14,0)*$D24,IF($C24=NF$17,$G$8*$D24,""))</f>
        <v/>
      </c>
      <c r="NG24" s="34" t="str">
        <f>IF(NF24&lt;&gt;"",HLOOKUP(COUNT($NE24:NF24)+1,$G$4:$EH$8,NG$14,0)*$D24,IF($C24=NG$17,$G$8*$D24,""))</f>
        <v/>
      </c>
      <c r="NH24" s="34" t="str">
        <f>IF(NG24&lt;&gt;"",HLOOKUP(COUNT($NE24:NG24)+1,$G$4:$EH$8,NH$14,0)*$D24,IF($C24=NH$17,$G$8*$D24,""))</f>
        <v/>
      </c>
      <c r="NI24" s="34" t="str">
        <f>IF(NH24&lt;&gt;"",HLOOKUP(COUNT($NE24:NH24)+1,$G$4:$EH$8,NI$14,0)*$D24,IF($C24=NI$17,$G$8*$D24,""))</f>
        <v/>
      </c>
      <c r="NJ24" s="34" t="str">
        <f>IF(NI24&lt;&gt;"",HLOOKUP(COUNT($NE24:NI24)+1,$G$4:$EH$8,NJ$14,0)*$D24,IF($C24=NJ$17,$G$8*$D24,""))</f>
        <v/>
      </c>
      <c r="NK24" s="34">
        <f>IF(NJ24&lt;&gt;"",HLOOKUP(COUNT($NE24:NJ24)+1,$G$4:$EH$8,NK$14,0)*$D24,IF($C24=NK$17,$G$8*$D24,""))</f>
        <v>35000</v>
      </c>
      <c r="NL24" s="34">
        <f>IF(NK24&lt;&gt;"",HLOOKUP(COUNT($NE24:NK24)+1,$G$4:$EH$8,NL$14,0)*$D24,IF($C24=NL$17,$G$8*$D24,""))</f>
        <v>0</v>
      </c>
      <c r="NM24" s="34">
        <f>IF(NL24&lt;&gt;"",HLOOKUP(COUNT($NE24:NL24)+1,$G$4:$EH$8,NM$14,0)*$D24,IF($C24=NM$17,$G$8*$D24,""))</f>
        <v>0</v>
      </c>
      <c r="NN24" s="34">
        <f>IF(NM24&lt;&gt;"",HLOOKUP(COUNT($NE24:NM24)+1,$G$4:$EH$8,NN$14,0)*$D24,IF($C24=NN$17,$G$8*$D24,""))</f>
        <v>0</v>
      </c>
      <c r="NO24" s="34">
        <f>IF(NN24&lt;&gt;"",HLOOKUP(COUNT($NE24:NN24)+1,$G$4:$EH$8,NO$14,0)*$D24,IF($C24=NO$17,$G$8*$D24,""))</f>
        <v>0</v>
      </c>
      <c r="NP24" s="34">
        <f>IF(NO24&lt;&gt;"",HLOOKUP(COUNT($NE24:NO24)+1,$G$4:$EH$8,NP$14,0)*$D24,IF($C24=NP$17,$G$8*$D24,""))</f>
        <v>0</v>
      </c>
      <c r="NQ24" s="34">
        <f>IF(NP24&lt;&gt;"",HLOOKUP(COUNT($NE24:NP24)+1,$G$4:$EH$8,NQ$14,0)*$D24,IF($C24=NQ$17,$G$8*$D24,""))</f>
        <v>0</v>
      </c>
      <c r="NR24" s="34">
        <f>IF(NQ24&lt;&gt;"",HLOOKUP(COUNT($NE24:NQ24)+1,$G$4:$EH$8,NR$14,0)*$D24,IF($C24=NR$17,$G$8*$D24,""))</f>
        <v>0</v>
      </c>
      <c r="NS24" s="34">
        <f>IF(NR24&lt;&gt;"",HLOOKUP(COUNT($NE24:NR24)+1,$G$4:$EH$8,NS$14,0)*$D24,IF($C24=NS$17,$G$8*$D24,""))</f>
        <v>0</v>
      </c>
      <c r="NT24" s="34">
        <f>IF(NS24&lt;&gt;"",HLOOKUP(COUNT($NE24:NS24)+1,$G$4:$EH$8,NT$14,0)*$D24,IF($C24=NT$17,$G$8*$D24,""))</f>
        <v>0</v>
      </c>
      <c r="NU24" s="34">
        <f>IF(NT24&lt;&gt;"",HLOOKUP(COUNT($NE24:NT24)+1,$G$4:$EH$8,NU$14,0)*$D24,IF($C24=NU$17,$G$8*$D24,""))</f>
        <v>0</v>
      </c>
      <c r="NV24" s="34">
        <f>IF(NU24&lt;&gt;"",HLOOKUP(COUNT($NE24:NU24)+1,$G$4:$EH$8,NV$14,0)*$D24,IF($C24=NV$17,$G$8*$D24,""))</f>
        <v>0</v>
      </c>
      <c r="NW24" s="34">
        <f>IF(NV24&lt;&gt;"",HLOOKUP(COUNT($NE24:NV24)+1,$G$4:$EH$8,NW$14,0)*$D24,IF($C24=NW$17,$G$8*$D24,""))</f>
        <v>0</v>
      </c>
      <c r="NX24" s="34">
        <f>IF(NW24&lt;&gt;"",HLOOKUP(COUNT($NE24:NW24)+1,$G$4:$EH$8,NX$14,0)*$D24,IF($C24=NX$17,$G$8*$D24,""))</f>
        <v>0</v>
      </c>
      <c r="NY24" s="34">
        <f>IF(NX24&lt;&gt;"",HLOOKUP(COUNT($NE24:NX24)+1,$G$4:$EH$8,NY$14,0)*$D24,IF($C24=NY$17,$G$8*$D24,""))</f>
        <v>0</v>
      </c>
      <c r="NZ24" s="34">
        <f>IF(NY24&lt;&gt;"",HLOOKUP(COUNT($NE24:NY24)+1,$G$4:$EH$8,NZ$14,0)*$D24,IF($C24=NZ$17,$G$8*$D24,""))</f>
        <v>0</v>
      </c>
      <c r="OA24" s="34">
        <f>IF(NZ24&lt;&gt;"",HLOOKUP(COUNT($NE24:NZ24)+1,$G$4:$EH$8,OA$14,0)*$D24,IF($C24=OA$17,$G$8*$D24,""))</f>
        <v>0</v>
      </c>
      <c r="OB24" s="34">
        <f>IF(OA24&lt;&gt;"",HLOOKUP(COUNT($NE24:OA24)+1,$G$4:$EH$8,OB$14,0)*$D24,IF($C24=OB$17,$G$8*$D24,""))</f>
        <v>0</v>
      </c>
      <c r="OC24" s="34">
        <f>IF(OB24&lt;&gt;"",HLOOKUP(COUNT($NE24:OB24)+1,$G$4:$EH$8,OC$14,0)*$D24,IF($C24=OC$17,$G$8*$D24,""))</f>
        <v>0</v>
      </c>
      <c r="OD24" s="34">
        <f>IF(OC24&lt;&gt;"",HLOOKUP(COUNT($NE24:OC24)+1,$G$4:$EH$8,OD$14,0)*$D24,IF($C24=OD$17,$G$8*$D24,""))</f>
        <v>0</v>
      </c>
      <c r="OE24" s="34">
        <f>IF(OD24&lt;&gt;"",HLOOKUP(COUNT($NE24:OD24)+1,$G$4:$EH$8,OE$14,0)*$D24,IF($C24=OE$17,$G$8*$D24,""))</f>
        <v>0</v>
      </c>
      <c r="OF24" s="34">
        <f>IF(OE24&lt;&gt;"",HLOOKUP(COUNT($NE24:OE24)+1,$G$4:$EH$8,OF$14,0)*$D24,IF($C24=OF$17,$G$8*$D24,""))</f>
        <v>0</v>
      </c>
      <c r="OG24" s="34">
        <f>IF(OF24&lt;&gt;"",HLOOKUP(COUNT($NE24:OF24)+1,$G$4:$EH$8,OG$14,0)*$D24,IF($C24=OG$17,$G$8*$D24,""))</f>
        <v>0</v>
      </c>
      <c r="OH24" s="34">
        <f>IF(OG24&lt;&gt;"",HLOOKUP(COUNT($NE24:OG24)+1,$G$4:$EH$8,OH$14,0)*$D24,IF($C24=OH$17,$G$8*$D24,""))</f>
        <v>0</v>
      </c>
      <c r="OI24" s="34">
        <f>IF(OH24&lt;&gt;"",HLOOKUP(COUNT($NE24:OH24)+1,$G$4:$EH$8,OI$14,0)*$D24,IF($C24=OI$17,$G$8*$D24,""))</f>
        <v>0</v>
      </c>
      <c r="OJ24" s="34">
        <f>IF(OI24&lt;&gt;"",HLOOKUP(COUNT($NE24:OI24)+1,$G$4:$EH$8,OJ$14,0)*$D24,IF($C24=OJ$17,$G$8*$D24,""))</f>
        <v>0</v>
      </c>
      <c r="OK24" s="34">
        <f>IF(OJ24&lt;&gt;"",HLOOKUP(COUNT($NE24:OJ24)+1,$G$4:$EH$8,OK$14,0)*$D24,IF($C24=OK$17,$G$8*$D24,""))</f>
        <v>0</v>
      </c>
      <c r="OL24" s="34">
        <f>IF(OK24&lt;&gt;"",HLOOKUP(COUNT($NE24:OK24)+1,$G$4:$EH$8,OL$14,0)*$D24,IF($C24=OL$17,$G$8*$D24,""))</f>
        <v>0</v>
      </c>
      <c r="OM24" s="34">
        <f>IF(OL24&lt;&gt;"",HLOOKUP(COUNT($NE24:OL24)+1,$G$4:$EH$8,OM$14,0)*$D24,IF($C24=OM$17,$G$8*$D24,""))</f>
        <v>0</v>
      </c>
      <c r="ON24" s="34">
        <f>IF(OM24&lt;&gt;"",HLOOKUP(COUNT($NE24:OM24)+1,$G$4:$EH$8,ON$14,0)*$D24,IF($C24=ON$17,$G$8*$D24,""))</f>
        <v>0</v>
      </c>
      <c r="OO24" s="34">
        <f>IF(ON24&lt;&gt;"",HLOOKUP(COUNT($NE24:ON24)+1,$G$4:$EH$8,OO$14,0)*$D24,IF($C24=OO$17,$G$8*$D24,""))</f>
        <v>0</v>
      </c>
      <c r="OP24" s="34">
        <f>IF(OO24&lt;&gt;"",HLOOKUP(COUNT($NE24:OO24)+1,$G$4:$EH$8,OP$14,0)*$D24,IF($C24=OP$17,$G$8*$D24,""))</f>
        <v>0</v>
      </c>
      <c r="OQ24" s="34">
        <f>IF(OP24&lt;&gt;"",HLOOKUP(COUNT($NE24:OP24)+1,$G$4:$EH$8,OQ$14,0)*$D24,IF($C24=OQ$17,$G$8*$D24,""))</f>
        <v>0</v>
      </c>
      <c r="OR24" s="34">
        <f>IF(OQ24&lt;&gt;"",HLOOKUP(COUNT($NE24:OQ24)+1,$G$4:$EH$8,OR$14,0)*$D24,IF($C24=OR$17,$G$8*$D24,""))</f>
        <v>0</v>
      </c>
      <c r="OS24" s="34">
        <f>IF(OR24&lt;&gt;"",HLOOKUP(COUNT($NE24:OR24)+1,$G$4:$EH$8,OS$14,0)*$D24,IF($C24=OS$17,$G$8*$D24,""))</f>
        <v>0</v>
      </c>
      <c r="OT24" s="34">
        <f>IF(OS24&lt;&gt;"",HLOOKUP(COUNT($NE24:OS24)+1,$G$4:$EH$8,OT$14,0)*$D24,IF($C24=OT$17,$G$8*$D24,""))</f>
        <v>0</v>
      </c>
      <c r="OU24" s="34">
        <f>IF(OT24&lt;&gt;"",HLOOKUP(COUNT($NE24:OT24)+1,$G$4:$EH$8,OU$14,0)*$D24,IF($C24=OU$17,$G$8*$D24,""))</f>
        <v>0</v>
      </c>
      <c r="OV24" s="34">
        <f>IF(OU24&lt;&gt;"",HLOOKUP(COUNT($NE24:OU24)+1,$G$4:$EH$8,OV$14,0)*$D24,IF($C24=OV$17,$G$8*$D24,""))</f>
        <v>0</v>
      </c>
      <c r="OW24" s="34">
        <f>IF(OV24&lt;&gt;"",HLOOKUP(COUNT($NE24:OV24)+1,$G$4:$EH$8,OW$14,0)*$D24,IF($C24=OW$17,$G$8*$D24,""))</f>
        <v>0</v>
      </c>
      <c r="OX24" s="34">
        <f>IF(OW24&lt;&gt;"",HLOOKUP(COUNT($NE24:OW24)+1,$G$4:$EH$8,OX$14,0)*$D24,IF($C24=OX$17,$G$8*$D24,""))</f>
        <v>0</v>
      </c>
      <c r="OY24" s="34">
        <f>IF(OX24&lt;&gt;"",HLOOKUP(COUNT($NE24:OX24)+1,$G$4:$EH$8,OY$14,0)*$D24,IF($C24=OY$17,$G$8*$D24,""))</f>
        <v>0</v>
      </c>
      <c r="OZ24" s="34">
        <f>IF(OY24&lt;&gt;"",HLOOKUP(COUNT($NE24:OY24)+1,$G$4:$EH$8,OZ$14,0)*$D24,IF($C24=OZ$17,$G$8*$D24,""))</f>
        <v>0</v>
      </c>
      <c r="PA24" s="34">
        <f>IF(OZ24&lt;&gt;"",HLOOKUP(COUNT($NE24:OZ24)+1,$G$4:$EH$8,PA$14,0)*$D24,IF($C24=PA$17,$G$8*$D24,""))</f>
        <v>0</v>
      </c>
      <c r="PB24" s="34">
        <f>IF(PA24&lt;&gt;"",HLOOKUP(COUNT($NE24:PA24)+1,$G$4:$EH$8,PB$14,0)*$D24,IF($C24=PB$17,$G$8*$D24,""))</f>
        <v>0</v>
      </c>
      <c r="PC24" s="34">
        <f>IF(PB24&lt;&gt;"",HLOOKUP(COUNT($NE24:PB24)+1,$G$4:$EH$8,PC$14,0)*$D24,IF($C24=PC$17,$G$8*$D24,""))</f>
        <v>0</v>
      </c>
      <c r="PD24" s="34">
        <f>IF(PC24&lt;&gt;"",HLOOKUP(COUNT($NE24:PC24)+1,$G$4:$EH$8,PD$14,0)*$D24,IF($C24=PD$17,$G$8*$D24,""))</f>
        <v>0</v>
      </c>
      <c r="PE24" s="34">
        <f>IF(PD24&lt;&gt;"",HLOOKUP(COUNT($NE24:PD24)+1,$G$4:$EH$8,PE$14,0)*$D24,IF($C24=PE$17,$G$8*$D24,""))</f>
        <v>0</v>
      </c>
      <c r="PF24" s="34">
        <f>IF(PE24&lt;&gt;"",HLOOKUP(COUNT($NE24:PE24)+1,$G$4:$EH$8,PF$14,0)*$D24,IF($C24=PF$17,$G$8*$D24,""))</f>
        <v>0</v>
      </c>
      <c r="PG24" s="34">
        <f>IF(PF24&lt;&gt;"",HLOOKUP(COUNT($NE24:PF24)+1,$G$4:$EH$8,PG$14,0)*$D24,IF($C24=PG$17,$G$8*$D24,""))</f>
        <v>0</v>
      </c>
      <c r="PH24" s="34">
        <f>IF(PG24&lt;&gt;"",HLOOKUP(COUNT($NE24:PG24)+1,$G$4:$EH$8,PH$14,0)*$D24,IF($C24=PH$17,$G$8*$D24,""))</f>
        <v>0</v>
      </c>
      <c r="PI24" s="34">
        <f>IF(PH24&lt;&gt;"",HLOOKUP(COUNT($NE24:PH24)+1,$G$4:$EH$8,PI$14,0)*$D24,IF($C24=PI$17,$G$8*$D24,""))</f>
        <v>0</v>
      </c>
      <c r="PJ24" s="34">
        <f>IF(PI24&lt;&gt;"",HLOOKUP(COUNT($NE24:PI24)+1,$G$4:$EH$8,PJ$14,0)*$D24,IF($C24=PJ$17,$G$8*$D24,""))</f>
        <v>0</v>
      </c>
      <c r="PK24" s="34">
        <f>IF(PJ24&lt;&gt;"",HLOOKUP(COUNT($NE24:PJ24)+1,$G$4:$EH$8,PK$14,0)*$D24,IF($C24=PK$17,$G$8*$D24,""))</f>
        <v>0</v>
      </c>
      <c r="PL24" s="34">
        <f>IF(PK24&lt;&gt;"",HLOOKUP(COUNT($NE24:PK24)+1,$G$4:$EH$8,PL$14,0)*$D24,IF($C24=PL$17,$G$8*$D24,""))</f>
        <v>0</v>
      </c>
      <c r="PM24" s="34">
        <f>IF(PL24&lt;&gt;"",HLOOKUP(COUNT($NE24:PL24)+1,$G$4:$EH$8,PM$14,0)*$D24,IF($C24=PM$17,$G$8*$D24,""))</f>
        <v>0</v>
      </c>
      <c r="PN24" s="34">
        <f>IF(PM24&lt;&gt;"",HLOOKUP(COUNT($NE24:PM24)+1,$G$4:$EH$8,PN$14,0)*$D24,IF($C24=PN$17,$G$8*$D24,""))</f>
        <v>0</v>
      </c>
      <c r="PO24" s="34">
        <f>IF(PN24&lt;&gt;"",HLOOKUP(COUNT($NE24:PN24)+1,$G$4:$EH$8,PO$14,0)*$D24,IF($C24=PO$17,$G$8*$D24,""))</f>
        <v>0</v>
      </c>
      <c r="PP24" s="34">
        <f>IF(PO24&lt;&gt;"",HLOOKUP(COUNT($NE24:PO24)+1,$G$4:$EH$8,PP$14,0)*$D24,IF($C24=PP$17,$G$8*$D24,""))</f>
        <v>0</v>
      </c>
      <c r="PQ24" s="34">
        <f>IF(PP24&lt;&gt;"",HLOOKUP(COUNT($NE24:PP24)+1,$G$4:$EH$8,PQ$14,0)*$D24,IF($C24=PQ$17,$G$8*$D24,""))</f>
        <v>0</v>
      </c>
      <c r="PR24" s="34">
        <f>IF(PQ24&lt;&gt;"",HLOOKUP(COUNT($NE24:PQ24)+1,$G$4:$EH$8,PR$14,0)*$D24,IF($C24=PR$17,$G$8*$D24,""))</f>
        <v>0</v>
      </c>
      <c r="PS24" s="34">
        <f>IF(PR24&lt;&gt;"",HLOOKUP(COUNT($NE24:PR24)+1,$G$4:$EH$8,PS$14,0)*$D24,IF($C24=PS$17,$G$8*$D24,""))</f>
        <v>0</v>
      </c>
      <c r="PT24" s="34">
        <f>IF(PS24&lt;&gt;"",HLOOKUP(COUNT($NE24:PS24)+1,$G$4:$EH$8,PT$14,0)*$D24,IF($C24=PT$17,$G$8*$D24,""))</f>
        <v>0</v>
      </c>
      <c r="PU24" s="34">
        <f>IF(PT24&lt;&gt;"",HLOOKUP(COUNT($NE24:PT24)+1,$G$4:$EH$8,PU$14,0)*$D24,IF($C24=PU$17,$G$8*$D24,""))</f>
        <v>0</v>
      </c>
      <c r="PV24" s="34">
        <f>IF(PU24&lt;&gt;"",HLOOKUP(COUNT($NE24:PU24)+1,$G$4:$EH$8,PV$14,0)*$D24,IF($C24=PV$17,$G$8*$D24,""))</f>
        <v>0</v>
      </c>
      <c r="PW24" s="34">
        <f>IF(PV24&lt;&gt;"",HLOOKUP(COUNT($NE24:PV24)+1,$G$4:$EH$8,PW$14,0)*$D24,IF($C24=PW$17,$G$8*$D24,""))</f>
        <v>0</v>
      </c>
      <c r="PX24" s="34">
        <f>IF(PW24&lt;&gt;"",HLOOKUP(COUNT($NE24:PW24)+1,$G$4:$EH$8,PX$14,0)*$D24,IF($C24=PX$17,$G$8*$D24,""))</f>
        <v>0</v>
      </c>
      <c r="PY24" s="34">
        <f>IF(PX24&lt;&gt;"",HLOOKUP(COUNT($NE24:PX24)+1,$G$4:$EH$8,PY$14,0)*$D24,IF($C24=PY$17,$G$8*$D24,""))</f>
        <v>0</v>
      </c>
      <c r="PZ24" s="34">
        <f>IF(PY24&lt;&gt;"",HLOOKUP(COUNT($NE24:PY24)+1,$G$4:$EH$8,PZ$14,0)*$D24,IF($C24=PZ$17,$G$8*$D24,""))</f>
        <v>0</v>
      </c>
      <c r="QA24" s="34">
        <f>IF(PZ24&lt;&gt;"",HLOOKUP(COUNT($NE24:PZ24)+1,$G$4:$EH$8,QA$14,0)*$D24,IF($C24=QA$17,$G$8*$D24,""))</f>
        <v>0</v>
      </c>
      <c r="QB24" s="34">
        <f>IF(QA24&lt;&gt;"",HLOOKUP(COUNT($NE24:QA24)+1,$G$4:$EH$8,QB$14,0)*$D24,IF($C24=QB$17,$G$8*$D24,""))</f>
        <v>0</v>
      </c>
      <c r="QC24" s="34">
        <f>IF(QB24&lt;&gt;"",HLOOKUP(COUNT($NE24:QB24)+1,$G$4:$EH$8,QC$14,0)*$D24,IF($C24=QC$17,$G$8*$D24,""))</f>
        <v>0</v>
      </c>
      <c r="QD24" s="34">
        <f>IF(QC24&lt;&gt;"",HLOOKUP(COUNT($NE24:QC24)+1,$G$4:$EH$8,QD$14,0)*$D24,IF($C24=QD$17,$G$8*$D24,""))</f>
        <v>0</v>
      </c>
      <c r="QE24" s="34">
        <f>IF(QD24&lt;&gt;"",HLOOKUP(COUNT($NE24:QD24)+1,$G$4:$EH$8,QE$14,0)*$D24,IF($C24=QE$17,$G$8*$D24,""))</f>
        <v>0</v>
      </c>
      <c r="QF24" s="34">
        <f>IF(QE24&lt;&gt;"",HLOOKUP(COUNT($NE24:QE24)+1,$G$4:$EH$8,QF$14,0)*$D24,IF($C24=QF$17,$G$8*$D24,""))</f>
        <v>0</v>
      </c>
      <c r="QG24" s="34">
        <f>IF(QF24&lt;&gt;"",HLOOKUP(COUNT($NE24:QF24)+1,$G$4:$EH$8,QG$14,0)*$D24,IF($C24=QG$17,$G$8*$D24,""))</f>
        <v>0</v>
      </c>
      <c r="QH24" s="34">
        <f>IF(QG24&lt;&gt;"",HLOOKUP(COUNT($NE24:QG24)+1,$G$4:$EH$8,QH$14,0)*$D24,IF($C24=QH$17,$G$8*$D24,""))</f>
        <v>0</v>
      </c>
      <c r="QI24" s="34">
        <f>IF(QH24&lt;&gt;"",HLOOKUP(COUNT($NE24:QH24)+1,$G$4:$EH$8,QI$14,0)*$D24,IF($C24=QI$17,$G$8*$D24,""))</f>
        <v>0</v>
      </c>
      <c r="QJ24" s="34">
        <f>IF(QI24&lt;&gt;"",HLOOKUP(COUNT($NE24:QI24)+1,$G$4:$EH$8,QJ$14,0)*$D24,IF($C24=QJ$17,$G$8*$D24,""))</f>
        <v>0</v>
      </c>
      <c r="QK24" s="34">
        <f>IF(QJ24&lt;&gt;"",HLOOKUP(COUNT($NE24:QJ24)+1,$G$4:$EH$8,QK$14,0)*$D24,IF($C24=QK$17,$G$8*$D24,""))</f>
        <v>0</v>
      </c>
      <c r="QL24" s="34">
        <f>IF(QK24&lt;&gt;"",HLOOKUP(COUNT($NE24:QK24)+1,$G$4:$EH$8,QL$14,0)*$D24,IF($C24=QL$17,$G$8*$D24,""))</f>
        <v>0</v>
      </c>
      <c r="QM24" s="34">
        <f>IF(QL24&lt;&gt;"",HLOOKUP(COUNT($NE24:QL24)+1,$G$4:$EH$8,QM$14,0)*$D24,IF($C24=QM$17,$G$8*$D24,""))</f>
        <v>0</v>
      </c>
      <c r="QN24" s="34">
        <f>IF(QM24&lt;&gt;"",HLOOKUP(COUNT($NE24:QM24)+1,$G$4:$EH$8,QN$14,0)*$D24,IF($C24=QN$17,$G$8*$D24,""))</f>
        <v>0</v>
      </c>
      <c r="QO24" s="34">
        <f>IF(QN24&lt;&gt;"",HLOOKUP(COUNT($NE24:QN24)+1,$G$4:$EH$8,QO$14,0)*$D24,IF($C24=QO$17,$G$8*$D24,""))</f>
        <v>0</v>
      </c>
      <c r="QP24" s="34">
        <f>IF(QO24&lt;&gt;"",HLOOKUP(COUNT($NE24:QO24)+1,$G$4:$EH$8,QP$14,0)*$D24,IF($C24=QP$17,$G$8*$D24,""))</f>
        <v>0</v>
      </c>
      <c r="QQ24" s="34">
        <f>IF(QP24&lt;&gt;"",HLOOKUP(COUNT($NE24:QP24)+1,$G$4:$EH$8,QQ$14,0)*$D24,IF($C24=QQ$17,$G$8*$D24,""))</f>
        <v>0</v>
      </c>
      <c r="QR24" s="34">
        <f>IF(QQ24&lt;&gt;"",HLOOKUP(COUNT($NE24:QQ24)+1,$G$4:$EH$8,QR$14,0)*$D24,IF($C24=QR$17,$G$8*$D24,""))</f>
        <v>0</v>
      </c>
      <c r="QS24" s="34">
        <f>IF(QR24&lt;&gt;"",HLOOKUP(COUNT($NE24:QR24)+1,$G$4:$EH$8,QS$14,0)*$D24,IF($C24=QS$17,$G$8*$D24,""))</f>
        <v>0</v>
      </c>
      <c r="QT24" s="34">
        <f>IF(QS24&lt;&gt;"",HLOOKUP(COUNT($NE24:QS24)+1,$G$4:$EH$8,QT$14,0)*$D24,IF($C24=QT$17,$G$8*$D24,""))</f>
        <v>0</v>
      </c>
      <c r="QU24" s="34">
        <f>IF(QT24&lt;&gt;"",HLOOKUP(COUNT($NE24:QT24)+1,$G$4:$EH$8,QU$14,0)*$D24,IF($C24=QU$17,$G$8*$D24,""))</f>
        <v>0</v>
      </c>
      <c r="QV24" s="34">
        <f>IF(QU24&lt;&gt;"",HLOOKUP(COUNT($NE24:QU24)+1,$G$4:$EH$8,QV$14,0)*$D24,IF($C24=QV$17,$G$8*$D24,""))</f>
        <v>0</v>
      </c>
      <c r="QW24" s="34">
        <f>IF(QV24&lt;&gt;"",HLOOKUP(COUNT($NE24:QV24)+1,$G$4:$EH$8,QW$14,0)*$D24,IF($C24=QW$17,$G$8*$D24,""))</f>
        <v>0</v>
      </c>
      <c r="QX24" s="34">
        <f>IF(QW24&lt;&gt;"",HLOOKUP(COUNT($NE24:QW24)+1,$G$4:$EH$8,QX$14,0)*$D24,IF($C24=QX$17,$G$8*$D24,""))</f>
        <v>0</v>
      </c>
      <c r="QY24" s="34">
        <f>IF(QX24&lt;&gt;"",HLOOKUP(COUNT($NE24:QX24)+1,$G$4:$EH$8,QY$14,0)*$D24,IF($C24=QY$17,$G$8*$D24,""))</f>
        <v>0</v>
      </c>
      <c r="QZ24" s="34">
        <f>IF(QY24&lt;&gt;"",HLOOKUP(COUNT($NE24:QY24)+1,$G$4:$EH$8,QZ$14,0)*$D24,IF($C24=QZ$17,$G$8*$D24,""))</f>
        <v>0</v>
      </c>
      <c r="RA24" s="34">
        <f>IF(QZ24&lt;&gt;"",HLOOKUP(COUNT($NE24:QZ24)+1,$G$4:$EH$8,RA$14,0)*$D24,IF($C24=RA$17,$G$8*$D24,""))</f>
        <v>0</v>
      </c>
      <c r="RB24" s="34">
        <f>IF(RA24&lt;&gt;"",HLOOKUP(COUNT($NE24:RA24)+1,$G$4:$EH$8,RB$14,0)*$D24,IF($C24=RB$17,$G$8*$D24,""))</f>
        <v>0</v>
      </c>
      <c r="RC24" s="34">
        <f>IF(RB24&lt;&gt;"",HLOOKUP(COUNT($NE24:RB24)+1,$G$4:$EH$8,RC$14,0)*$D24,IF($C24=RC$17,$G$8*$D24,""))</f>
        <v>0</v>
      </c>
      <c r="RD24" s="34">
        <f>IF(RC24&lt;&gt;"",HLOOKUP(COUNT($NE24:RC24)+1,$G$4:$EH$8,RD$14,0)*$D24,IF($C24=RD$17,$G$8*$D24,""))</f>
        <v>0</v>
      </c>
      <c r="RE24" s="34">
        <f>IF(RD24&lt;&gt;"",HLOOKUP(COUNT($NE24:RD24)+1,$G$4:$EH$8,RE$14,0)*$D24,IF($C24=RE$17,$G$8*$D24,""))</f>
        <v>0</v>
      </c>
      <c r="RF24" s="34">
        <f>IF(RE24&lt;&gt;"",HLOOKUP(COUNT($NE24:RE24)+1,$G$4:$EH$8,RF$14,0)*$D24,IF($C24=RF$17,$G$8*$D24,""))</f>
        <v>0</v>
      </c>
      <c r="RG24" s="34">
        <f>IF(RF24&lt;&gt;"",HLOOKUP(COUNT($NE24:RF24)+1,$G$4:$EH$8,RG$14,0)*$D24,IF($C24=RG$17,$G$8*$D24,""))</f>
        <v>0</v>
      </c>
      <c r="RH24" s="34">
        <f>IF(RG24&lt;&gt;"",HLOOKUP(COUNT($NE24:RG24)+1,$G$4:$EH$8,RH$14,0)*$D24,IF($C24=RH$17,$G$8*$D24,""))</f>
        <v>0</v>
      </c>
      <c r="RI24" s="34">
        <f>IF(RH24&lt;&gt;"",HLOOKUP(COUNT($NE24:RH24)+1,$G$4:$EH$8,RI$14,0)*$D24,IF($C24=RI$17,$G$8*$D24,""))</f>
        <v>0</v>
      </c>
      <c r="RJ24" s="34">
        <f>IF(RI24&lt;&gt;"",HLOOKUP(COUNT($NE24:RI24)+1,$G$4:$EH$8,RJ$14,0)*$D24,IF($C24=RJ$17,$G$8*$D24,""))</f>
        <v>0</v>
      </c>
      <c r="RK24" s="34">
        <f>IF(RJ24&lt;&gt;"",HLOOKUP(COUNT($NE24:RJ24)+1,$G$4:$EH$8,RK$14,0)*$D24,IF($C24=RK$17,$G$8*$D24,""))</f>
        <v>0</v>
      </c>
      <c r="RL24" s="34">
        <f>IF(RK24&lt;&gt;"",HLOOKUP(COUNT($NE24:RK24)+1,$G$4:$EH$8,RL$14,0)*$D24,IF($C24=RL$17,$G$8*$D24,""))</f>
        <v>0</v>
      </c>
      <c r="RM24" s="34">
        <f>IF(RL24&lt;&gt;"",HLOOKUP(COUNT($NE24:RL24)+1,$G$4:$EH$8,RM$14,0)*$D24,IF($C24=RM$17,$G$8*$D24,""))</f>
        <v>0</v>
      </c>
      <c r="RN24" s="34">
        <f>IF(RM24&lt;&gt;"",HLOOKUP(COUNT($NE24:RM24)+1,$G$4:$EH$8,RN$14,0)*$D24,IF($C24=RN$17,$G$8*$D24,""))</f>
        <v>0</v>
      </c>
      <c r="RO24" s="34">
        <f>IF(RN24&lt;&gt;"",HLOOKUP(COUNT($NE24:RN24)+1,$G$4:$EH$8,RO$14,0)*$D24,IF($C24=RO$17,$G$8*$D24,""))</f>
        <v>0</v>
      </c>
      <c r="RP24" s="34">
        <f>IF(RO24&lt;&gt;"",HLOOKUP(COUNT($NE24:RO24)+1,$G$4:$EH$8,RP$14,0)*$D24,IF($C24=RP$17,$G$8*$D24,""))</f>
        <v>0</v>
      </c>
      <c r="RQ24" s="34">
        <f>IF(RP24&lt;&gt;"",HLOOKUP(COUNT($NE24:RP24)+1,$G$4:$EH$8,RQ$14,0)*$D24,IF($C24=RQ$17,$G$8*$D24,""))</f>
        <v>0</v>
      </c>
      <c r="RR24" s="34">
        <f>IF(RQ24&lt;&gt;"",HLOOKUP(COUNT($NE24:RQ24)+1,$G$4:$EH$8,RR$14,0)*$D24,IF($C24=RR$17,$G$8*$D24,""))</f>
        <v>0</v>
      </c>
      <c r="RS24" s="34">
        <f>IF(RR24&lt;&gt;"",HLOOKUP(COUNT($NE24:RR24)+1,$G$4:$EH$8,RS$14,0)*$D24,IF($C24=RS$17,$G$8*$D24,""))</f>
        <v>0</v>
      </c>
      <c r="RT24" s="34">
        <f>IF(RS24&lt;&gt;"",HLOOKUP(COUNT($NE24:RS24)+1,$G$4:$EH$8,RT$14,0)*$D24,IF($C24=RT$17,$G$8*$D24,""))</f>
        <v>0</v>
      </c>
      <c r="RU24" s="34">
        <f>IF(RT24&lt;&gt;"",HLOOKUP(COUNT($NE24:RT24)+1,$G$4:$EH$8,RU$14,0)*$D24,IF($C24=RU$17,$G$8*$D24,""))</f>
        <v>0</v>
      </c>
      <c r="RW24" s="34" t="str">
        <f>IF(RV24&lt;&gt;"",HLOOKUP(COUNT($RV24:RV24)+1,$G$4:$EH$9,RW$14,0)*$D24,IF($C24=RW$17,$G$9*$D24,""))</f>
        <v/>
      </c>
      <c r="RX24" s="34" t="str">
        <f>IF(RW24&lt;&gt;"",HLOOKUP(COUNT($RV24:RW24)+1,$G$4:$EH$9,RX$14,0)*$D24,IF($C24=RX$17,$G$9*$D24,""))</f>
        <v/>
      </c>
      <c r="RY24" s="34" t="str">
        <f>IF(RX24&lt;&gt;"",HLOOKUP(COUNT($RV24:RX24)+1,$G$4:$EH$9,RY$14,0)*$D24,IF($C24=RY$17,$G$9*$D24,""))</f>
        <v/>
      </c>
      <c r="RZ24" s="34" t="str">
        <f>IF(RY24&lt;&gt;"",HLOOKUP(COUNT($RV24:RY24)+1,$G$4:$EH$9,RZ$14,0)*$D24,IF($C24=RZ$17,$G$9*$D24,""))</f>
        <v/>
      </c>
      <c r="SA24" s="34" t="str">
        <f>IF(RZ24&lt;&gt;"",HLOOKUP(COUNT($RV24:RZ24)+1,$G$4:$EH$9,SA$14,0)*$D24,IF($C24=SA$17,$G$9*$D24,""))</f>
        <v/>
      </c>
      <c r="SB24" s="34">
        <f>IF(SA24&lt;&gt;"",HLOOKUP(COUNT($RV24:SA24)+1,$G$4:$EH$9,SB$14,0)*$D24,IF($C24=SB$17,$G$9*$D24,""))</f>
        <v>2900</v>
      </c>
      <c r="SC24" s="34">
        <f>IF(SB24&lt;&gt;"",HLOOKUP(COUNT($RV24:SB24)+1,$G$4:$EH$9,SC$14,0)*$D24,IF($C24=SC$17,$G$9*$D24,""))</f>
        <v>0</v>
      </c>
      <c r="SD24" s="34">
        <f>IF(SC24&lt;&gt;"",HLOOKUP(COUNT($RV24:SC24)+1,$G$4:$EH$9,SD$14,0)*$D24,IF($C24=SD$17,$G$9*$D24,""))</f>
        <v>0</v>
      </c>
      <c r="SE24" s="34">
        <f>IF(SD24&lt;&gt;"",HLOOKUP(COUNT($RV24:SD24)+1,$G$4:$EH$9,SE$14,0)*$D24,IF($C24=SE$17,$G$9*$D24,""))</f>
        <v>0</v>
      </c>
      <c r="SF24" s="34">
        <f>IF(SE24&lt;&gt;"",HLOOKUP(COUNT($RV24:SE24)+1,$G$4:$EH$9,SF$14,0)*$D24,IF($C24=SF$17,$G$9*$D24,""))</f>
        <v>0</v>
      </c>
      <c r="SG24" s="34">
        <f>IF(SF24&lt;&gt;"",HLOOKUP(COUNT($RV24:SF24)+1,$G$4:$EH$9,SG$14,0)*$D24,IF($C24=SG$17,$G$9*$D24,""))</f>
        <v>0</v>
      </c>
      <c r="SH24" s="34">
        <f>IF(SG24&lt;&gt;"",HLOOKUP(COUNT($RV24:SG24)+1,$G$4:$EH$9,SH$14,0)*$D24,IF($C24=SH$17,$G$9*$D24,""))</f>
        <v>0</v>
      </c>
      <c r="SI24" s="34">
        <f>IF(SH24&lt;&gt;"",HLOOKUP(COUNT($RV24:SH24)+1,$G$4:$EH$9,SI$14,0)*$D24,IF($C24=SI$17,$G$9*$D24,""))</f>
        <v>0</v>
      </c>
      <c r="SJ24" s="34">
        <f>IF(SI24&lt;&gt;"",HLOOKUP(COUNT($RV24:SI24)+1,$G$4:$EH$9,SJ$14,0)*$D24,IF($C24=SJ$17,$G$9*$D24,""))</f>
        <v>0</v>
      </c>
      <c r="SK24" s="34">
        <f>IF(SJ24&lt;&gt;"",HLOOKUP(COUNT($RV24:SJ24)+1,$G$4:$EH$9,SK$14,0)*$D24,IF($C24=SK$17,$G$9*$D24,""))</f>
        <v>0</v>
      </c>
      <c r="SL24" s="34">
        <f>IF(SK24&lt;&gt;"",HLOOKUP(COUNT($RV24:SK24)+1,$G$4:$EH$9,SL$14,0)*$D24,IF($C24=SL$17,$G$9*$D24,""))</f>
        <v>0</v>
      </c>
      <c r="SM24" s="34">
        <f>IF(SL24&lt;&gt;"",HLOOKUP(COUNT($RV24:SL24)+1,$G$4:$EH$9,SM$14,0)*$D24,IF($C24=SM$17,$G$9*$D24,""))</f>
        <v>0</v>
      </c>
      <c r="SN24" s="34">
        <f>IF(SM24&lt;&gt;"",HLOOKUP(COUNT($RV24:SM24)+1,$G$4:$EH$9,SN$14,0)*$D24,IF($C24=SN$17,$G$9*$D24,""))</f>
        <v>0</v>
      </c>
      <c r="SO24" s="34">
        <f>IF(SN24&lt;&gt;"",HLOOKUP(COUNT($RV24:SN24)+1,$G$4:$EH$9,SO$14,0)*$D24,IF($C24=SO$17,$G$9*$D24,""))</f>
        <v>0</v>
      </c>
      <c r="SP24" s="34">
        <f>IF(SO24&lt;&gt;"",HLOOKUP(COUNT($RV24:SO24)+1,$G$4:$EH$9,SP$14,0)*$D24,IF($C24=SP$17,$G$9*$D24,""))</f>
        <v>0</v>
      </c>
      <c r="SQ24" s="34">
        <f>IF(SP24&lt;&gt;"",HLOOKUP(COUNT($RV24:SP24)+1,$G$4:$EH$9,SQ$14,0)*$D24,IF($C24=SQ$17,$G$9*$D24,""))</f>
        <v>0</v>
      </c>
      <c r="SR24" s="34">
        <f>IF(SQ24&lt;&gt;"",HLOOKUP(COUNT($RV24:SQ24)+1,$G$4:$EH$9,SR$14,0)*$D24,IF($C24=SR$17,$G$9*$D24,""))</f>
        <v>0</v>
      </c>
      <c r="SS24" s="34">
        <f>IF(SR24&lt;&gt;"",HLOOKUP(COUNT($RV24:SR24)+1,$G$4:$EH$9,SS$14,0)*$D24,IF($C24=SS$17,$G$9*$D24,""))</f>
        <v>0</v>
      </c>
      <c r="ST24" s="34">
        <f>IF(SS24&lt;&gt;"",HLOOKUP(COUNT($RV24:SS24)+1,$G$4:$EH$9,ST$14,0)*$D24,IF($C24=ST$17,$G$9*$D24,""))</f>
        <v>0</v>
      </c>
      <c r="SU24" s="34">
        <f>IF(ST24&lt;&gt;"",HLOOKUP(COUNT($RV24:ST24)+1,$G$4:$EH$9,SU$14,0)*$D24,IF($C24=SU$17,$G$9*$D24,""))</f>
        <v>0</v>
      </c>
      <c r="SV24" s="34">
        <f>IF(SU24&lt;&gt;"",HLOOKUP(COUNT($RV24:SU24)+1,$G$4:$EH$9,SV$14,0)*$D24,IF($C24=SV$17,$G$9*$D24,""))</f>
        <v>0</v>
      </c>
      <c r="SW24" s="34">
        <f>IF(SV24&lt;&gt;"",HLOOKUP(COUNT($RV24:SV24)+1,$G$4:$EH$9,SW$14,0)*$D24,IF($C24=SW$17,$G$9*$D24,""))</f>
        <v>0</v>
      </c>
      <c r="SX24" s="34">
        <f>IF(SW24&lt;&gt;"",HLOOKUP(COUNT($RV24:SW24)+1,$G$4:$EH$9,SX$14,0)*$D24,IF($C24=SX$17,$G$9*$D24,""))</f>
        <v>0</v>
      </c>
      <c r="SY24" s="34">
        <f>IF(SX24&lt;&gt;"",HLOOKUP(COUNT($RV24:SX24)+1,$G$4:$EH$9,SY$14,0)*$D24,IF($C24=SY$17,$G$9*$D24,""))</f>
        <v>0</v>
      </c>
      <c r="SZ24" s="34">
        <f>IF(SY24&lt;&gt;"",HLOOKUP(COUNT($RV24:SY24)+1,$G$4:$EH$9,SZ$14,0)*$D24,IF($C24=SZ$17,$G$9*$D24,""))</f>
        <v>0</v>
      </c>
      <c r="TA24" s="34">
        <f>IF(SZ24&lt;&gt;"",HLOOKUP(COUNT($RV24:SZ24)+1,$G$4:$EH$9,TA$14,0)*$D24,IF($C24=TA$17,$G$9*$D24,""))</f>
        <v>0</v>
      </c>
      <c r="TB24" s="34">
        <f>IF(TA24&lt;&gt;"",HLOOKUP(COUNT($RV24:TA24)+1,$G$4:$EH$9,TB$14,0)*$D24,IF($C24=TB$17,$G$9*$D24,""))</f>
        <v>0</v>
      </c>
      <c r="TC24" s="34">
        <f>IF(TB24&lt;&gt;"",HLOOKUP(COUNT($RV24:TB24)+1,$G$4:$EH$9,TC$14,0)*$D24,IF($C24=TC$17,$G$9*$D24,""))</f>
        <v>0</v>
      </c>
      <c r="TD24" s="34">
        <f>IF(TC24&lt;&gt;"",HLOOKUP(COUNT($RV24:TC24)+1,$G$4:$EH$9,TD$14,0)*$D24,IF($C24=TD$17,$G$9*$D24,""))</f>
        <v>0</v>
      </c>
      <c r="TE24" s="34">
        <f>IF(TD24&lt;&gt;"",HLOOKUP(COUNT($RV24:TD24)+1,$G$4:$EH$9,TE$14,0)*$D24,IF($C24=TE$17,$G$9*$D24,""))</f>
        <v>0</v>
      </c>
      <c r="TF24" s="34">
        <f>IF(TE24&lt;&gt;"",HLOOKUP(COUNT($RV24:TE24)+1,$G$4:$EH$9,TF$14,0)*$D24,IF($C24=TF$17,$G$9*$D24,""))</f>
        <v>0</v>
      </c>
      <c r="TG24" s="34">
        <f>IF(TF24&lt;&gt;"",HLOOKUP(COUNT($RV24:TF24)+1,$G$4:$EH$9,TG$14,0)*$D24,IF($C24=TG$17,$G$9*$D24,""))</f>
        <v>0</v>
      </c>
      <c r="TH24" s="34">
        <f>IF(TG24&lt;&gt;"",HLOOKUP(COUNT($RV24:TG24)+1,$G$4:$EH$9,TH$14,0)*$D24,IF($C24=TH$17,$G$9*$D24,""))</f>
        <v>0</v>
      </c>
      <c r="TI24" s="34">
        <f>IF(TH24&lt;&gt;"",HLOOKUP(COUNT($RV24:TH24)+1,$G$4:$EH$9,TI$14,0)*$D24,IF($C24=TI$17,$G$9*$D24,""))</f>
        <v>0</v>
      </c>
      <c r="TJ24" s="34">
        <f>IF(TI24&lt;&gt;"",HLOOKUP(COUNT($RV24:TI24)+1,$G$4:$EH$9,TJ$14,0)*$D24,IF($C24=TJ$17,$G$9*$D24,""))</f>
        <v>0</v>
      </c>
      <c r="TK24" s="34">
        <f>IF(TJ24&lt;&gt;"",HLOOKUP(COUNT($RV24:TJ24)+1,$G$4:$EH$9,TK$14,0)*$D24,IF($C24=TK$17,$G$9*$D24,""))</f>
        <v>0</v>
      </c>
      <c r="TL24" s="34">
        <f>IF(TK24&lt;&gt;"",HLOOKUP(COUNT($RV24:TK24)+1,$G$4:$EH$9,TL$14,0)*$D24,IF($C24=TL$17,$G$9*$D24,""))</f>
        <v>0</v>
      </c>
      <c r="TM24" s="34">
        <f>IF(TL24&lt;&gt;"",HLOOKUP(COUNT($RV24:TL24)+1,$G$4:$EH$9,TM$14,0)*$D24,IF($C24=TM$17,$G$9*$D24,""))</f>
        <v>0</v>
      </c>
      <c r="TN24" s="34">
        <f>IF(TM24&lt;&gt;"",HLOOKUP(COUNT($RV24:TM24)+1,$G$4:$EH$9,TN$14,0)*$D24,IF($C24=TN$17,$G$9*$D24,""))</f>
        <v>0</v>
      </c>
      <c r="TO24" s="34">
        <f>IF(TN24&lt;&gt;"",HLOOKUP(COUNT($RV24:TN24)+1,$G$4:$EH$9,TO$14,0)*$D24,IF($C24=TO$17,$G$9*$D24,""))</f>
        <v>0</v>
      </c>
      <c r="TP24" s="34">
        <f>IF(TO24&lt;&gt;"",HLOOKUP(COUNT($RV24:TO24)+1,$G$4:$EH$9,TP$14,0)*$D24,IF($C24=TP$17,$G$9*$D24,""))</f>
        <v>0</v>
      </c>
      <c r="TQ24" s="34">
        <f>IF(TP24&lt;&gt;"",HLOOKUP(COUNT($RV24:TP24)+1,$G$4:$EH$9,TQ$14,0)*$D24,IF($C24=TQ$17,$G$9*$D24,""))</f>
        <v>0</v>
      </c>
      <c r="TR24" s="34">
        <f>IF(TQ24&lt;&gt;"",HLOOKUP(COUNT($RV24:TQ24)+1,$G$4:$EH$9,TR$14,0)*$D24,IF($C24=TR$17,$G$9*$D24,""))</f>
        <v>0</v>
      </c>
      <c r="TS24" s="34">
        <f>IF(TR24&lt;&gt;"",HLOOKUP(COUNT($RV24:TR24)+1,$G$4:$EH$9,TS$14,0)*$D24,IF($C24=TS$17,$G$9*$D24,""))</f>
        <v>0</v>
      </c>
      <c r="TT24" s="34">
        <f>IF(TS24&lt;&gt;"",HLOOKUP(COUNT($RV24:TS24)+1,$G$4:$EH$9,TT$14,0)*$D24,IF($C24=TT$17,$G$9*$D24,""))</f>
        <v>0</v>
      </c>
      <c r="TU24" s="34">
        <f>IF(TT24&lt;&gt;"",HLOOKUP(COUNT($RV24:TT24)+1,$G$4:$EH$9,TU$14,0)*$D24,IF($C24=TU$17,$G$9*$D24,""))</f>
        <v>0</v>
      </c>
      <c r="TV24" s="34">
        <f>IF(TU24&lt;&gt;"",HLOOKUP(COUNT($RV24:TU24)+1,$G$4:$EH$9,TV$14,0)*$D24,IF($C24=TV$17,$G$9*$D24,""))</f>
        <v>0</v>
      </c>
      <c r="TW24" s="34">
        <f>IF(TV24&lt;&gt;"",HLOOKUP(COUNT($RV24:TV24)+1,$G$4:$EH$9,TW$14,0)*$D24,IF($C24=TW$17,$G$9*$D24,""))</f>
        <v>0</v>
      </c>
      <c r="TX24" s="34">
        <f>IF(TW24&lt;&gt;"",HLOOKUP(COUNT($RV24:TW24)+1,$G$4:$EH$9,TX$14,0)*$D24,IF($C24=TX$17,$G$9*$D24,""))</f>
        <v>0</v>
      </c>
      <c r="TY24" s="34">
        <f>IF(TX24&lt;&gt;"",HLOOKUP(COUNT($RV24:TX24)+1,$G$4:$EH$9,TY$14,0)*$D24,IF($C24=TY$17,$G$9*$D24,""))</f>
        <v>0</v>
      </c>
      <c r="TZ24" s="34">
        <f>IF(TY24&lt;&gt;"",HLOOKUP(COUNT($RV24:TY24)+1,$G$4:$EH$9,TZ$14,0)*$D24,IF($C24=TZ$17,$G$9*$D24,""))</f>
        <v>0</v>
      </c>
      <c r="UA24" s="34">
        <f>IF(TZ24&lt;&gt;"",HLOOKUP(COUNT($RV24:TZ24)+1,$G$4:$EH$9,UA$14,0)*$D24,IF($C24=UA$17,$G$9*$D24,""))</f>
        <v>0</v>
      </c>
      <c r="UB24" s="34">
        <f>IF(UA24&lt;&gt;"",HLOOKUP(COUNT($RV24:UA24)+1,$G$4:$EH$9,UB$14,0)*$D24,IF($C24=UB$17,$G$9*$D24,""))</f>
        <v>0</v>
      </c>
      <c r="UC24" s="34">
        <f>IF(UB24&lt;&gt;"",HLOOKUP(COUNT($RV24:UB24)+1,$G$4:$EH$9,UC$14,0)*$D24,IF($C24=UC$17,$G$9*$D24,""))</f>
        <v>0</v>
      </c>
      <c r="UD24" s="34">
        <f>IF(UC24&lt;&gt;"",HLOOKUP(COUNT($RV24:UC24)+1,$G$4:$EH$9,UD$14,0)*$D24,IF($C24=UD$17,$G$9*$D24,""))</f>
        <v>0</v>
      </c>
      <c r="UE24" s="34">
        <f>IF(UD24&lt;&gt;"",HLOOKUP(COUNT($RV24:UD24)+1,$G$4:$EH$9,UE$14,0)*$D24,IF($C24=UE$17,$G$9*$D24,""))</f>
        <v>0</v>
      </c>
      <c r="UF24" s="34">
        <f>IF(UE24&lt;&gt;"",HLOOKUP(COUNT($RV24:UE24)+1,$G$4:$EH$9,UF$14,0)*$D24,IF($C24=UF$17,$G$9*$D24,""))</f>
        <v>0</v>
      </c>
      <c r="UG24" s="34">
        <f>IF(UF24&lt;&gt;"",HLOOKUP(COUNT($RV24:UF24)+1,$G$4:$EH$9,UG$14,0)*$D24,IF($C24=UG$17,$G$9*$D24,""))</f>
        <v>0</v>
      </c>
      <c r="UH24" s="34">
        <f>IF(UG24&lt;&gt;"",HLOOKUP(COUNT($RV24:UG24)+1,$G$4:$EH$9,UH$14,0)*$D24,IF($C24=UH$17,$G$9*$D24,""))</f>
        <v>0</v>
      </c>
      <c r="UI24" s="34">
        <f>IF(UH24&lt;&gt;"",HLOOKUP(COUNT($RV24:UH24)+1,$G$4:$EH$9,UI$14,0)*$D24,IF($C24=UI$17,$G$9*$D24,""))</f>
        <v>0</v>
      </c>
      <c r="UJ24" s="34">
        <f>IF(UI24&lt;&gt;"",HLOOKUP(COUNT($RV24:UI24)+1,$G$4:$EH$9,UJ$14,0)*$D24,IF($C24=UJ$17,$G$9*$D24,""))</f>
        <v>0</v>
      </c>
      <c r="UK24" s="34">
        <f>IF(UJ24&lt;&gt;"",HLOOKUP(COUNT($RV24:UJ24)+1,$G$4:$EH$9,UK$14,0)*$D24,IF($C24=UK$17,$G$9*$D24,""))</f>
        <v>0</v>
      </c>
      <c r="UL24" s="34">
        <f>IF(UK24&lt;&gt;"",HLOOKUP(COUNT($RV24:UK24)+1,$G$4:$EH$9,UL$14,0)*$D24,IF($C24=UL$17,$G$9*$D24,""))</f>
        <v>0</v>
      </c>
      <c r="UM24" s="34">
        <f>IF(UL24&lt;&gt;"",HLOOKUP(COUNT($RV24:UL24)+1,$G$4:$EH$9,UM$14,0)*$D24,IF($C24=UM$17,$G$9*$D24,""))</f>
        <v>0</v>
      </c>
      <c r="UN24" s="34">
        <f>IF(UM24&lt;&gt;"",HLOOKUP(COUNT($RV24:UM24)+1,$G$4:$EH$9,UN$14,0)*$D24,IF($C24=UN$17,$G$9*$D24,""))</f>
        <v>0</v>
      </c>
      <c r="UO24" s="34">
        <f>IF(UN24&lt;&gt;"",HLOOKUP(COUNT($RV24:UN24)+1,$G$4:$EH$9,UO$14,0)*$D24,IF($C24=UO$17,$G$9*$D24,""))</f>
        <v>0</v>
      </c>
      <c r="UP24" s="34">
        <f>IF(UO24&lt;&gt;"",HLOOKUP(COUNT($RV24:UO24)+1,$G$4:$EH$9,UP$14,0)*$D24,IF($C24=UP$17,$G$9*$D24,""))</f>
        <v>0</v>
      </c>
      <c r="UQ24" s="34">
        <f>IF(UP24&lt;&gt;"",HLOOKUP(COUNT($RV24:UP24)+1,$G$4:$EH$9,UQ$14,0)*$D24,IF($C24=UQ$17,$G$9*$D24,""))</f>
        <v>0</v>
      </c>
      <c r="UR24" s="34">
        <f>IF(UQ24&lt;&gt;"",HLOOKUP(COUNT($RV24:UQ24)+1,$G$4:$EH$9,UR$14,0)*$D24,IF($C24=UR$17,$G$9*$D24,""))</f>
        <v>0</v>
      </c>
      <c r="US24" s="34">
        <f>IF(UR24&lt;&gt;"",HLOOKUP(COUNT($RV24:UR24)+1,$G$4:$EH$9,US$14,0)*$D24,IF($C24=US$17,$G$9*$D24,""))</f>
        <v>0</v>
      </c>
      <c r="UT24" s="34">
        <f>IF(US24&lt;&gt;"",HLOOKUP(COUNT($RV24:US24)+1,$G$4:$EH$9,UT$14,0)*$D24,IF($C24=UT$17,$G$9*$D24,""))</f>
        <v>0</v>
      </c>
      <c r="UU24" s="34">
        <f>IF(UT24&lt;&gt;"",HLOOKUP(COUNT($RV24:UT24)+1,$G$4:$EH$9,UU$14,0)*$D24,IF($C24=UU$17,$G$9*$D24,""))</f>
        <v>0</v>
      </c>
      <c r="UV24" s="34">
        <f>IF(UU24&lt;&gt;"",HLOOKUP(COUNT($RV24:UU24)+1,$G$4:$EH$9,UV$14,0)*$D24,IF($C24=UV$17,$G$9*$D24,""))</f>
        <v>0</v>
      </c>
      <c r="UW24" s="34">
        <f>IF(UV24&lt;&gt;"",HLOOKUP(COUNT($RV24:UV24)+1,$G$4:$EH$9,UW$14,0)*$D24,IF($C24=UW$17,$G$9*$D24,""))</f>
        <v>0</v>
      </c>
      <c r="UX24" s="34">
        <f>IF(UW24&lt;&gt;"",HLOOKUP(COUNT($RV24:UW24)+1,$G$4:$EH$9,UX$14,0)*$D24,IF($C24=UX$17,$G$9*$D24,""))</f>
        <v>0</v>
      </c>
      <c r="UY24" s="34">
        <f>IF(UX24&lt;&gt;"",HLOOKUP(COUNT($RV24:UX24)+1,$G$4:$EH$9,UY$14,0)*$D24,IF($C24=UY$17,$G$9*$D24,""))</f>
        <v>0</v>
      </c>
      <c r="UZ24" s="34">
        <f>IF(UY24&lt;&gt;"",HLOOKUP(COUNT($RV24:UY24)+1,$G$4:$EH$9,UZ$14,0)*$D24,IF($C24=UZ$17,$G$9*$D24,""))</f>
        <v>0</v>
      </c>
      <c r="VA24" s="34">
        <f>IF(UZ24&lt;&gt;"",HLOOKUP(COUNT($RV24:UZ24)+1,$G$4:$EH$9,VA$14,0)*$D24,IF($C24=VA$17,$G$9*$D24,""))</f>
        <v>0</v>
      </c>
      <c r="VB24" s="34">
        <f>IF(VA24&lt;&gt;"",HLOOKUP(COUNT($RV24:VA24)+1,$G$4:$EH$9,VB$14,0)*$D24,IF($C24=VB$17,$G$9*$D24,""))</f>
        <v>0</v>
      </c>
      <c r="VC24" s="34">
        <f>IF(VB24&lt;&gt;"",HLOOKUP(COUNT($RV24:VB24)+1,$G$4:$EH$9,VC$14,0)*$D24,IF($C24=VC$17,$G$9*$D24,""))</f>
        <v>0</v>
      </c>
      <c r="VD24" s="34">
        <f>IF(VC24&lt;&gt;"",HLOOKUP(COUNT($RV24:VC24)+1,$G$4:$EH$9,VD$14,0)*$D24,IF($C24=VD$17,$G$9*$D24,""))</f>
        <v>0</v>
      </c>
      <c r="VE24" s="34">
        <f>IF(VD24&lt;&gt;"",HLOOKUP(COUNT($RV24:VD24)+1,$G$4:$EH$9,VE$14,0)*$D24,IF($C24=VE$17,$G$9*$D24,""))</f>
        <v>0</v>
      </c>
      <c r="VF24" s="34">
        <f>IF(VE24&lt;&gt;"",HLOOKUP(COUNT($RV24:VE24)+1,$G$4:$EH$9,VF$14,0)*$D24,IF($C24=VF$17,$G$9*$D24,""))</f>
        <v>0</v>
      </c>
      <c r="VG24" s="34">
        <f>IF(VF24&lt;&gt;"",HLOOKUP(COUNT($RV24:VF24)+1,$G$4:$EH$9,VG$14,0)*$D24,IF($C24=VG$17,$G$9*$D24,""))</f>
        <v>0</v>
      </c>
      <c r="VH24" s="34">
        <f>IF(VG24&lt;&gt;"",HLOOKUP(COUNT($RV24:VG24)+1,$G$4:$EH$9,VH$14,0)*$D24,IF($C24=VH$17,$G$9*$D24,""))</f>
        <v>0</v>
      </c>
      <c r="VI24" s="34">
        <f>IF(VH24&lt;&gt;"",HLOOKUP(COUNT($RV24:VH24)+1,$G$4:$EH$9,VI$14,0)*$D24,IF($C24=VI$17,$G$9*$D24,""))</f>
        <v>0</v>
      </c>
      <c r="VJ24" s="34">
        <f>IF(VI24&lt;&gt;"",HLOOKUP(COUNT($RV24:VI24)+1,$G$4:$EH$9,VJ$14,0)*$D24,IF($C24=VJ$17,$G$9*$D24,""))</f>
        <v>0</v>
      </c>
      <c r="VK24" s="34">
        <f>IF(VJ24&lt;&gt;"",HLOOKUP(COUNT($RV24:VJ24)+1,$G$4:$EH$9,VK$14,0)*$D24,IF($C24=VK$17,$G$9*$D24,""))</f>
        <v>0</v>
      </c>
      <c r="VL24" s="34">
        <f>IF(VK24&lt;&gt;"",HLOOKUP(COUNT($RV24:VK24)+1,$G$4:$EH$9,VL$14,0)*$D24,IF($C24=VL$17,$G$9*$D24,""))</f>
        <v>0</v>
      </c>
      <c r="VM24" s="34">
        <f>IF(VL24&lt;&gt;"",HLOOKUP(COUNT($RV24:VL24)+1,$G$4:$EH$9,VM$14,0)*$D24,IF($C24=VM$17,$G$9*$D24,""))</f>
        <v>0</v>
      </c>
      <c r="VN24" s="34">
        <f>IF(VM24&lt;&gt;"",HLOOKUP(COUNT($RV24:VM24)+1,$G$4:$EH$9,VN$14,0)*$D24,IF($C24=VN$17,$G$9*$D24,""))</f>
        <v>0</v>
      </c>
      <c r="VO24" s="34">
        <f>IF(VN24&lt;&gt;"",HLOOKUP(COUNT($RV24:VN24)+1,$G$4:$EH$9,VO$14,0)*$D24,IF($C24=VO$17,$G$9*$D24,""))</f>
        <v>0</v>
      </c>
      <c r="VP24" s="34">
        <f>IF(VO24&lt;&gt;"",HLOOKUP(COUNT($RV24:VO24)+1,$G$4:$EH$9,VP$14,0)*$D24,IF($C24=VP$17,$G$9*$D24,""))</f>
        <v>0</v>
      </c>
      <c r="VQ24" s="34">
        <f>IF(VP24&lt;&gt;"",HLOOKUP(COUNT($RV24:VP24)+1,$G$4:$EH$9,VQ$14,0)*$D24,IF($C24=VQ$17,$G$9*$D24,""))</f>
        <v>0</v>
      </c>
      <c r="VR24" s="34">
        <f>IF(VQ24&lt;&gt;"",HLOOKUP(COUNT($RV24:VQ24)+1,$G$4:$EH$9,VR$14,0)*$D24,IF($C24=VR$17,$G$9*$D24,""))</f>
        <v>0</v>
      </c>
      <c r="VS24" s="34">
        <f>IF(VR24&lt;&gt;"",HLOOKUP(COUNT($RV24:VR24)+1,$G$4:$EH$9,VS$14,0)*$D24,IF($C24=VS$17,$G$9*$D24,""))</f>
        <v>0</v>
      </c>
      <c r="VT24" s="34">
        <f>IF(VS24&lt;&gt;"",HLOOKUP(COUNT($RV24:VS24)+1,$G$4:$EH$9,VT$14,0)*$D24,IF($C24=VT$17,$G$9*$D24,""))</f>
        <v>0</v>
      </c>
      <c r="VU24" s="34">
        <f>IF(VT24&lt;&gt;"",HLOOKUP(COUNT($RV24:VT24)+1,$G$4:$EH$9,VU$14,0)*$D24,IF($C24=VU$17,$G$9*$D24,""))</f>
        <v>0</v>
      </c>
      <c r="VV24" s="34">
        <f>IF(VU24&lt;&gt;"",HLOOKUP(COUNT($RV24:VU24)+1,$G$4:$EH$9,VV$14,0)*$D24,IF($C24=VV$17,$G$9*$D24,""))</f>
        <v>0</v>
      </c>
      <c r="VW24" s="34">
        <f>IF(VV24&lt;&gt;"",HLOOKUP(COUNT($RV24:VV24)+1,$G$4:$EH$9,VW$14,0)*$D24,IF($C24=VW$17,$G$9*$D24,""))</f>
        <v>0</v>
      </c>
      <c r="VX24" s="34">
        <f>IF(VW24&lt;&gt;"",HLOOKUP(COUNT($RV24:VW24)+1,$G$4:$EH$9,VX$14,0)*$D24,IF($C24=VX$17,$G$9*$D24,""))</f>
        <v>0</v>
      </c>
      <c r="VY24" s="34">
        <f>IF(VX24&lt;&gt;"",HLOOKUP(COUNT($RV24:VX24)+1,$G$4:$EH$9,VY$14,0)*$D24,IF($C24=VY$17,$G$9*$D24,""))</f>
        <v>0</v>
      </c>
      <c r="VZ24" s="34">
        <f>IF(VY24&lt;&gt;"",HLOOKUP(COUNT($RV24:VY24)+1,$G$4:$EH$9,VZ$14,0)*$D24,IF($C24=VZ$17,$G$9*$D24,""))</f>
        <v>0</v>
      </c>
      <c r="WA24" s="34">
        <f>IF(VZ24&lt;&gt;"",HLOOKUP(COUNT($RV24:VZ24)+1,$G$4:$EH$9,WA$14,0)*$D24,IF($C24=WA$17,$G$9*$D24,""))</f>
        <v>0</v>
      </c>
      <c r="WB24" s="34">
        <f>IF(WA24&lt;&gt;"",HLOOKUP(COUNT($RV24:WA24)+1,$G$4:$EH$9,WB$14,0)*$D24,IF($C24=WB$17,$G$9*$D24,""))</f>
        <v>0</v>
      </c>
      <c r="WC24" s="34">
        <f>IF(WB24&lt;&gt;"",HLOOKUP(COUNT($RV24:WB24)+1,$G$4:$EH$9,WC$14,0)*$D24,IF($C24=WC$17,$G$9*$D24,""))</f>
        <v>0</v>
      </c>
      <c r="WD24" s="34">
        <f>IF(WC24&lt;&gt;"",HLOOKUP(COUNT($RV24:WC24)+1,$G$4:$EH$9,WD$14,0)*$D24,IF($C24=WD$17,$G$9*$D24,""))</f>
        <v>0</v>
      </c>
      <c r="WE24" s="34">
        <f>IF(WD24&lt;&gt;"",HLOOKUP(COUNT($RV24:WD24)+1,$G$4:$EH$9,WE$14,0)*$D24,IF($C24=WE$17,$G$9*$D24,""))</f>
        <v>0</v>
      </c>
      <c r="WF24" s="34">
        <f>IF(WE24&lt;&gt;"",HLOOKUP(COUNT($RV24:WE24)+1,$G$4:$EH$9,WF$14,0)*$D24,IF($C24=WF$17,$G$9*$D24,""))</f>
        <v>0</v>
      </c>
      <c r="WG24" s="34">
        <f>IF(WF24&lt;&gt;"",HLOOKUP(COUNT($RV24:WF24)+1,$G$4:$EH$9,WG$14,0)*$D24,IF($C24=WG$17,$G$9*$D24,""))</f>
        <v>0</v>
      </c>
      <c r="WH24" s="34">
        <f>IF(WG24&lt;&gt;"",HLOOKUP(COUNT($RV24:WG24)+1,$G$4:$EH$9,WH$14,0)*$D24,IF($C24=WH$17,$G$9*$D24,""))</f>
        <v>0</v>
      </c>
      <c r="WI24" s="34">
        <f>IF(WH24&lt;&gt;"",HLOOKUP(COUNT($RV24:WH24)+1,$G$4:$EH$9,WI$14,0)*$D24,IF($C24=WI$17,$G$9*$D24,""))</f>
        <v>0</v>
      </c>
      <c r="WJ24" s="34">
        <f>IF(WI24&lt;&gt;"",HLOOKUP(COUNT($RV24:WI24)+1,$G$4:$EH$9,WJ$14,0)*$D24,IF($C24=WJ$17,$G$9*$D24,""))</f>
        <v>0</v>
      </c>
      <c r="WK24" s="34">
        <f>IF(WJ24&lt;&gt;"",HLOOKUP(COUNT($RV24:WJ24)+1,$G$4:$EH$9,WK$14,0)*$D24,IF($C24=WK$17,$G$9*$D24,""))</f>
        <v>0</v>
      </c>
      <c r="WL24" s="34">
        <f>IF(WK24&lt;&gt;"",HLOOKUP(COUNT($RV24:WK24)+1,$G$4:$EH$9,WL$14,0)*$D24,IF($C24=WL$17,$G$9*$D24,""))</f>
        <v>0</v>
      </c>
    </row>
    <row r="25" spans="1:610" ht="15" x14ac:dyDescent="0.2">
      <c r="A25" s="25">
        <f t="shared" si="907"/>
        <v>7</v>
      </c>
      <c r="B25" s="25" t="s">
        <v>77</v>
      </c>
      <c r="C25" s="62">
        <f t="shared" si="908"/>
        <v>7</v>
      </c>
      <c r="D25" s="30">
        <f>VLOOKUP(B25,Premissas!$R$8:$AD$18,(Histograma!A25+1),0)</f>
        <v>1</v>
      </c>
      <c r="G25" s="34" t="str">
        <f>IF(F25&lt;&gt;"",HLOOKUP(COUNT($F25:F25)+1,$G$4:$EH$8,G$14,0)*$D25,IF($C25=G$17,$G$5*$D25,""))</f>
        <v/>
      </c>
      <c r="H25" s="34" t="str">
        <f>IF(G25&lt;&gt;"",HLOOKUP(COUNT($F25:G25)+1,$G$4:$EH$8,H$14,0)*$D25,IF($C25=H$17,$G$5*$D25,""))</f>
        <v/>
      </c>
      <c r="I25" s="34" t="str">
        <f>IF(H25&lt;&gt;"",HLOOKUP(COUNT($F25:H25)+1,$G$4:$EH$8,I$14,0)*$D25,IF($C25=I$17,$G$5*$D25,""))</f>
        <v/>
      </c>
      <c r="J25" s="34" t="str">
        <f>IF(I25&lt;&gt;"",HLOOKUP(COUNT($F25:I25)+1,$G$4:$EH$8,J$14,0)*$D25,IF($C25=J$17,$G$5*$D25,""))</f>
        <v/>
      </c>
      <c r="K25" s="34" t="str">
        <f>IF(J25&lt;&gt;"",HLOOKUP(COUNT($F25:J25)+1,$G$4:$EH$8,K$14,0)*$D25,IF($C25=K$17,$G$5*$D25,""))</f>
        <v/>
      </c>
      <c r="L25" s="34" t="str">
        <f>IF(K25&lt;&gt;"",HLOOKUP(COUNT($F25:K25)+1,$G$4:$EH$8,L$14,0)*$D25,IF($C25=L$17,$G$5*$D25,""))</f>
        <v/>
      </c>
      <c r="M25" s="34">
        <f>IF(L25&lt;&gt;"",HLOOKUP(COUNT($F25:L25)+1,$G$4:$EH$8,M$14,0)*$D25,IF($C25=M$17,$G$5*$D25,""))</f>
        <v>0</v>
      </c>
      <c r="N25" s="34">
        <f>IF(M25&lt;&gt;"",HLOOKUP(COUNT($F25:M25)+1,$G$4:$EH$8,N$14,0)*$D25,IF($C25=N$17,$G$5*$D25,""))</f>
        <v>0</v>
      </c>
      <c r="O25" s="34" t="e">
        <f>IF(N25&lt;&gt;"",HLOOKUP(COUNT($F25:N25)+1,$G$4:$EH$8,O$14,0)*$D25,IF($C25=O$17,$G$5*$D25,""))</f>
        <v>#VALUE!</v>
      </c>
      <c r="P25" s="34" t="e">
        <f>IF(O25&lt;&gt;"",HLOOKUP(COUNT($F25:O25)+1,$G$4:$EH$8,P$14,0)*$D25,IF($C25=P$17,$G$5*$D25,""))</f>
        <v>#VALUE!</v>
      </c>
      <c r="Q25" s="34" t="e">
        <f>IF(P25&lt;&gt;"",HLOOKUP(COUNT($F25:P25)+1,$G$4:$EH$8,Q$14,0)*$D25,IF($C25=Q$17,$G$5*$D25,""))</f>
        <v>#VALUE!</v>
      </c>
      <c r="R25" s="34" t="e">
        <f>IF(Q25&lt;&gt;"",HLOOKUP(COUNT($F25:Q25)+1,$G$4:$EH$8,R$14,0)*$D25,IF($C25=R$17,$G$5*$D25,""))</f>
        <v>#VALUE!</v>
      </c>
      <c r="S25" s="34" t="e">
        <f>IF(R25&lt;&gt;"",HLOOKUP(COUNT($F25:R25)+1,$G$4:$EH$8,S$14,0)*$D25,IF($C25=S$17,$G$5*$D25,""))</f>
        <v>#VALUE!</v>
      </c>
      <c r="T25" s="34" t="e">
        <f>IF(S25&lt;&gt;"",HLOOKUP(COUNT($F25:S25)+1,$G$4:$EH$8,T$14,0)*$D25,IF($C25=T$17,$G$5*$D25,""))</f>
        <v>#VALUE!</v>
      </c>
      <c r="U25" s="34" t="e">
        <f>IF(T25&lt;&gt;"",HLOOKUP(COUNT($F25:T25)+1,$G$4:$EH$8,U$14,0)*$D25,IF($C25=U$17,$G$5*$D25,""))</f>
        <v>#VALUE!</v>
      </c>
      <c r="V25" s="34" t="e">
        <f>IF(U25&lt;&gt;"",HLOOKUP(COUNT($F25:U25)+1,$G$4:$EH$8,V$14,0)*$D25,IF($C25=V$17,$G$5*$D25,""))</f>
        <v>#VALUE!</v>
      </c>
      <c r="W25" s="34" t="e">
        <f>IF(V25&lt;&gt;"",HLOOKUP(COUNT($F25:V25)+1,$G$4:$EH$8,W$14,0)*$D25,IF($C25=W$17,$G$5*$D25,""))</f>
        <v>#VALUE!</v>
      </c>
      <c r="X25" s="34" t="e">
        <f>IF(W25&lt;&gt;"",HLOOKUP(COUNT($F25:W25)+1,$G$4:$EH$8,X$14,0)*$D25,IF($C25=X$17,$G$5*$D25,""))</f>
        <v>#VALUE!</v>
      </c>
      <c r="Y25" s="34" t="e">
        <f>IF(X25&lt;&gt;"",HLOOKUP(COUNT($F25:X25)+1,$G$4:$EH$8,Y$14,0)*$D25,IF($C25=Y$17,$G$5*$D25,""))</f>
        <v>#VALUE!</v>
      </c>
      <c r="Z25" s="34" t="e">
        <f>IF(Y25&lt;&gt;"",HLOOKUP(COUNT($F25:Y25)+1,$G$4:$EH$8,Z$14,0)*$D25,IF($C25=Z$17,$G$5*$D25,""))</f>
        <v>#VALUE!</v>
      </c>
      <c r="AA25" s="34" t="e">
        <f>IF(Z25&lt;&gt;"",HLOOKUP(COUNT($F25:Z25)+1,$G$4:$EH$8,AA$14,0)*$D25,IF($C25=AA$17,$G$5*$D25,""))</f>
        <v>#VALUE!</v>
      </c>
      <c r="AB25" s="34" t="e">
        <f>IF(AA25&lt;&gt;"",HLOOKUP(COUNT($F25:AA25)+1,$G$4:$EH$8,AB$14,0)*$D25,IF($C25=AB$17,$G$5*$D25,""))</f>
        <v>#VALUE!</v>
      </c>
      <c r="AC25" s="34" t="e">
        <f>IF(AB25&lt;&gt;"",HLOOKUP(COUNT($F25:AB25)+1,$G$4:$EH$8,AC$14,0)*$D25,IF($C25=AC$17,$G$5*$D25,""))</f>
        <v>#VALUE!</v>
      </c>
      <c r="AD25" s="34" t="e">
        <f>IF(AC25&lt;&gt;"",HLOOKUP(COUNT($F25:AC25)+1,$G$4:$EH$8,AD$14,0)*$D25,IF($C25=AD$17,$G$5*$D25,""))</f>
        <v>#VALUE!</v>
      </c>
      <c r="AE25" s="34" t="e">
        <f>IF(AD25&lt;&gt;"",HLOOKUP(COUNT($F25:AD25)+1,$G$4:$EH$8,AE$14,0)*$D25,IF($C25=AE$17,$G$5*$D25,""))</f>
        <v>#VALUE!</v>
      </c>
      <c r="AF25" s="34" t="e">
        <f>IF(AE25&lt;&gt;"",HLOOKUP(COUNT($F25:AE25)+1,$G$4:$EH$8,AF$14,0)*$D25,IF($C25=AF$17,$G$5*$D25,""))</f>
        <v>#VALUE!</v>
      </c>
      <c r="AG25" s="34" t="e">
        <f>IF(AF25&lt;&gt;"",HLOOKUP(COUNT($F25:AF25)+1,$G$4:$EH$8,AG$14,0)*$D25,IF($C25=AG$17,$G$5*$D25,""))</f>
        <v>#VALUE!</v>
      </c>
      <c r="AH25" s="34" t="e">
        <f>IF(AG25&lt;&gt;"",HLOOKUP(COUNT($F25:AG25)+1,$G$4:$EH$8,AH$14,0)*$D25,IF($C25=AH$17,$G$5*$D25,""))</f>
        <v>#VALUE!</v>
      </c>
      <c r="AI25" s="34" t="e">
        <f>IF(AH25&lt;&gt;"",HLOOKUP(COUNT($F25:AH25)+1,$G$4:$EH$8,AI$14,0)*$D25,IF($C25=AI$17,$G$5*$D25,""))</f>
        <v>#VALUE!</v>
      </c>
      <c r="AJ25" s="34" t="e">
        <f>IF(AI25&lt;&gt;"",HLOOKUP(COUNT($F25:AI25)+1,$G$4:$EH$8,AJ$14,0)*$D25,IF($C25=AJ$17,$G$5*$D25,""))</f>
        <v>#VALUE!</v>
      </c>
      <c r="AK25" s="34" t="e">
        <f>IF(AJ25&lt;&gt;"",HLOOKUP(COUNT($F25:AJ25)+1,$G$4:$EH$8,AK$14,0)*$D25,IF($C25=AK$17,$G$5*$D25,""))</f>
        <v>#VALUE!</v>
      </c>
      <c r="AL25" s="34" t="e">
        <f>IF(AK25&lt;&gt;"",HLOOKUP(COUNT($F25:AK25)+1,$G$4:$EH$8,AL$14,0)*$D25,IF($C25=AL$17,$G$5*$D25,""))</f>
        <v>#VALUE!</v>
      </c>
      <c r="AM25" s="34" t="e">
        <f>IF(AL25&lt;&gt;"",HLOOKUP(COUNT($F25:AL25)+1,$G$4:$EH$8,AM$14,0)*$D25,IF($C25=AM$17,$G$5*$D25,""))</f>
        <v>#VALUE!</v>
      </c>
      <c r="AN25" s="34" t="e">
        <f>IF(AM25&lt;&gt;"",HLOOKUP(COUNT($F25:AM25)+1,$G$4:$EH$8,AN$14,0)*$D25,IF($C25=AN$17,$G$5*$D25,""))</f>
        <v>#VALUE!</v>
      </c>
      <c r="AO25" s="34" t="e">
        <f>IF(AN25&lt;&gt;"",HLOOKUP(COUNT($F25:AN25)+1,$G$4:$EH$8,AO$14,0)*$D25,IF($C25=AO$17,$G$5*$D25,""))</f>
        <v>#VALUE!</v>
      </c>
      <c r="AP25" s="34" t="e">
        <f>IF(AO25&lt;&gt;"",HLOOKUP(COUNT($F25:AO25)+1,$G$4:$EH$8,AP$14,0)*$D25,IF($C25=AP$17,$G$5*$D25,""))</f>
        <v>#VALUE!</v>
      </c>
      <c r="AQ25" s="34" t="e">
        <f>IF(AP25&lt;&gt;"",HLOOKUP(COUNT($F25:AP25)+1,$G$4:$EH$8,AQ$14,0)*$D25,IF($C25=AQ$17,$G$5*$D25,""))</f>
        <v>#VALUE!</v>
      </c>
      <c r="AR25" s="34" t="e">
        <f>IF(AQ25&lt;&gt;"",HLOOKUP(COUNT($F25:AQ25)+1,$G$4:$EH$8,AR$14,0)*$D25,IF($C25=AR$17,$G$5*$D25,""))</f>
        <v>#VALUE!</v>
      </c>
      <c r="AS25" s="34" t="e">
        <f>IF(AR25&lt;&gt;"",HLOOKUP(COUNT($F25:AR25)+1,$G$4:$EH$8,AS$14,0)*$D25,IF($C25=AS$17,$G$5*$D25,""))</f>
        <v>#VALUE!</v>
      </c>
      <c r="AT25" s="34" t="e">
        <f>IF(AS25&lt;&gt;"",HLOOKUP(COUNT($F25:AS25)+1,$G$4:$EH$8,AT$14,0)*$D25,IF($C25=AT$17,$G$5*$D25,""))</f>
        <v>#VALUE!</v>
      </c>
      <c r="AU25" s="34" t="e">
        <f>IF(AT25&lt;&gt;"",HLOOKUP(COUNT($F25:AT25)+1,$G$4:$EH$8,AU$14,0)*$D25,IF($C25=AU$17,$G$5*$D25,""))</f>
        <v>#VALUE!</v>
      </c>
      <c r="AV25" s="34" t="e">
        <f>IF(AU25&lt;&gt;"",HLOOKUP(COUNT($F25:AU25)+1,$G$4:$EH$8,AV$14,0)*$D25,IF($C25=AV$17,$G$5*$D25,""))</f>
        <v>#VALUE!</v>
      </c>
      <c r="AW25" s="34" t="e">
        <f>IF(AV25&lt;&gt;"",HLOOKUP(COUNT($F25:AV25)+1,$G$4:$EH$8,AW$14,0)*$D25,IF($C25=AW$17,$G$5*$D25,""))</f>
        <v>#VALUE!</v>
      </c>
      <c r="AX25" s="34" t="e">
        <f>IF(AW25&lt;&gt;"",HLOOKUP(COUNT($F25:AW25)+1,$G$4:$EH$8,AX$14,0)*$D25,IF($C25=AX$17,$G$5*$D25,""))</f>
        <v>#VALUE!</v>
      </c>
      <c r="AY25" s="34" t="e">
        <f>IF(AX25&lt;&gt;"",HLOOKUP(COUNT($F25:AX25)+1,$G$4:$EH$8,AY$14,0)*$D25,IF($C25=AY$17,$G$5*$D25,""))</f>
        <v>#VALUE!</v>
      </c>
      <c r="AZ25" s="34" t="e">
        <f>IF(AY25&lt;&gt;"",HLOOKUP(COUNT($F25:AY25)+1,$G$4:$EH$8,AZ$14,0)*$D25,IF($C25=AZ$17,$G$5*$D25,""))</f>
        <v>#VALUE!</v>
      </c>
      <c r="BA25" s="34" t="e">
        <f>IF(AZ25&lt;&gt;"",HLOOKUP(COUNT($F25:AZ25)+1,$G$4:$EH$8,BA$14,0)*$D25,IF($C25=BA$17,$G$5*$D25,""))</f>
        <v>#VALUE!</v>
      </c>
      <c r="BB25" s="34" t="e">
        <f>IF(BA25&lt;&gt;"",HLOOKUP(COUNT($F25:BA25)+1,$G$4:$EH$8,BB$14,0)*$D25,IF($C25=BB$17,$G$5*$D25,""))</f>
        <v>#VALUE!</v>
      </c>
      <c r="BC25" s="34" t="e">
        <f>IF(BB25&lt;&gt;"",HLOOKUP(COUNT($F25:BB25)+1,$G$4:$EH$8,BC$14,0)*$D25,IF($C25=BC$17,$G$5*$D25,""))</f>
        <v>#VALUE!</v>
      </c>
      <c r="BD25" s="34" t="e">
        <f>IF(BC25&lt;&gt;"",HLOOKUP(COUNT($F25:BC25)+1,$G$4:$EH$8,BD$14,0)*$D25,IF($C25=BD$17,$G$5*$D25,""))</f>
        <v>#VALUE!</v>
      </c>
      <c r="BE25" s="34" t="e">
        <f>IF(BD25&lt;&gt;"",HLOOKUP(COUNT($F25:BD25)+1,$G$4:$EH$8,BE$14,0)*$D25,IF($C25=BE$17,$G$5*$D25,""))</f>
        <v>#VALUE!</v>
      </c>
      <c r="BF25" s="34" t="e">
        <f>IF(BE25&lt;&gt;"",HLOOKUP(COUNT($F25:BE25)+1,$G$4:$EH$8,BF$14,0)*$D25,IF($C25=BF$17,$G$5*$D25,""))</f>
        <v>#VALUE!</v>
      </c>
      <c r="BG25" s="34" t="e">
        <f>IF(BF25&lt;&gt;"",HLOOKUP(COUNT($F25:BF25)+1,$G$4:$EH$8,BG$14,0)*$D25,IF($C25=BG$17,$G$5*$D25,""))</f>
        <v>#VALUE!</v>
      </c>
      <c r="BH25" s="34" t="e">
        <f>IF(BG25&lt;&gt;"",HLOOKUP(COUNT($F25:BG25)+1,$G$4:$EH$8,BH$14,0)*$D25,IF($C25=BH$17,$G$5*$D25,""))</f>
        <v>#VALUE!</v>
      </c>
      <c r="BI25" s="34" t="e">
        <f>IF(BH25&lt;&gt;"",HLOOKUP(COUNT($F25:BH25)+1,$G$4:$EH$8,BI$14,0)*$D25,IF($C25=BI$17,$G$5*$D25,""))</f>
        <v>#VALUE!</v>
      </c>
      <c r="BJ25" s="34" t="e">
        <f>IF(BI25&lt;&gt;"",HLOOKUP(COUNT($F25:BI25)+1,$G$4:$EH$8,BJ$14,0)*$D25,IF($C25=BJ$17,$G$5*$D25,""))</f>
        <v>#VALUE!</v>
      </c>
      <c r="BK25" s="34" t="e">
        <f>IF(BJ25&lt;&gt;"",HLOOKUP(COUNT($F25:BJ25)+1,$G$4:$EH$8,BK$14,0)*$D25,IF($C25=BK$17,$G$5*$D25,""))</f>
        <v>#VALUE!</v>
      </c>
      <c r="BL25" s="34" t="e">
        <f>IF(BK25&lt;&gt;"",HLOOKUP(COUNT($F25:BK25)+1,$G$4:$EH$8,BL$14,0)*$D25,IF($C25=BL$17,$G$5*$D25,""))</f>
        <v>#VALUE!</v>
      </c>
      <c r="BM25" s="34" t="e">
        <f>IF(BL25&lt;&gt;"",HLOOKUP(COUNT($F25:BL25)+1,$G$4:$EH$8,BM$14,0)*$D25,IF($C25=BM$17,$G$5*$D25,""))</f>
        <v>#VALUE!</v>
      </c>
      <c r="BN25" s="34" t="e">
        <f>IF(BM25&lt;&gt;"",HLOOKUP(COUNT($F25:BM25)+1,$G$4:$EH$8,BN$14,0)*$D25,IF($C25=BN$17,$G$5*$D25,""))</f>
        <v>#VALUE!</v>
      </c>
      <c r="BO25" s="34" t="e">
        <f>IF(BN25&lt;&gt;"",HLOOKUP(COUNT($F25:BN25)+1,$G$4:$EH$8,BO$14,0)*$D25,IF($C25=BO$17,$G$5*$D25,""))</f>
        <v>#VALUE!</v>
      </c>
      <c r="BP25" s="34" t="e">
        <f>IF(BO25&lt;&gt;"",HLOOKUP(COUNT($F25:BO25)+1,$G$4:$EH$8,BP$14,0)*$D25,IF($C25=BP$17,$G$5*$D25,""))</f>
        <v>#VALUE!</v>
      </c>
      <c r="BQ25" s="34" t="e">
        <f>IF(BP25&lt;&gt;"",HLOOKUP(COUNT($F25:BP25)+1,$G$4:$EH$8,BQ$14,0)*$D25,IF($C25=BQ$17,$G$5*$D25,""))</f>
        <v>#VALUE!</v>
      </c>
      <c r="BR25" s="34" t="e">
        <f>IF(BQ25&lt;&gt;"",HLOOKUP(COUNT($F25:BQ25)+1,$G$4:$EH$8,BR$14,0)*$D25,IF($C25=BR$17,$G$5*$D25,""))</f>
        <v>#VALUE!</v>
      </c>
      <c r="BS25" s="34" t="e">
        <f>IF(BR25&lt;&gt;"",HLOOKUP(COUNT($F25:BR25)+1,$G$4:$EH$8,BS$14,0)*$D25,IF($C25=BS$17,$G$5*$D25,""))</f>
        <v>#VALUE!</v>
      </c>
      <c r="BT25" s="34" t="e">
        <f>IF(BS25&lt;&gt;"",HLOOKUP(COUNT($F25:BS25)+1,$G$4:$EH$8,BT$14,0)*$D25,IF($C25=BT$17,$G$5*$D25,""))</f>
        <v>#VALUE!</v>
      </c>
      <c r="BU25" s="34" t="e">
        <f>IF(BT25&lt;&gt;"",HLOOKUP(COUNT($F25:BT25)+1,$G$4:$EH$8,BU$14,0)*$D25,IF($C25=BU$17,$G$5*$D25,""))</f>
        <v>#VALUE!</v>
      </c>
      <c r="BV25" s="34" t="e">
        <f>IF(BU25&lt;&gt;"",HLOOKUP(COUNT($F25:BU25)+1,$G$4:$EH$8,BV$14,0)*$D25,IF($C25=BV$17,$G$5*$D25,""))</f>
        <v>#VALUE!</v>
      </c>
      <c r="BW25" s="34" t="e">
        <f>IF(BV25&lt;&gt;"",HLOOKUP(COUNT($F25:BV25)+1,$G$4:$EH$8,BW$14,0)*$D25,IF($C25=BW$17,$G$5*$D25,""))</f>
        <v>#VALUE!</v>
      </c>
      <c r="BX25" s="34" t="e">
        <f>IF(BW25&lt;&gt;"",HLOOKUP(COUNT($F25:BW25)+1,$G$4:$EH$8,BX$14,0)*$D25,IF($C25=BX$17,$G$5*$D25,""))</f>
        <v>#VALUE!</v>
      </c>
      <c r="BY25" s="34" t="e">
        <f>IF(BX25&lt;&gt;"",HLOOKUP(COUNT($F25:BX25)+1,$G$4:$EH$8,BY$14,0)*$D25,IF($C25=BY$17,$G$5*$D25,""))</f>
        <v>#VALUE!</v>
      </c>
      <c r="BZ25" s="34" t="e">
        <f>IF(BY25&lt;&gt;"",HLOOKUP(COUNT($F25:BY25)+1,$G$4:$EH$8,BZ$14,0)*$D25,IF($C25=BZ$17,$G$5*$D25,""))</f>
        <v>#VALUE!</v>
      </c>
      <c r="CA25" s="34" t="e">
        <f>IF(BZ25&lt;&gt;"",HLOOKUP(COUNT($F25:BZ25)+1,$G$4:$EH$8,CA$14,0)*$D25,IF($C25=CA$17,$G$5*$D25,""))</f>
        <v>#VALUE!</v>
      </c>
      <c r="CB25" s="34" t="e">
        <f>IF(CA25&lt;&gt;"",HLOOKUP(COUNT($F25:CA25)+1,$G$4:$EH$8,CB$14,0)*$D25,IF($C25=CB$17,$G$5*$D25,""))</f>
        <v>#VALUE!</v>
      </c>
      <c r="CC25" s="34" t="e">
        <f>IF(CB25&lt;&gt;"",HLOOKUP(COUNT($F25:CB25)+1,$G$4:$EH$8,CC$14,0)*$D25,IF($C25=CC$17,$G$5*$D25,""))</f>
        <v>#VALUE!</v>
      </c>
      <c r="CD25" s="34" t="e">
        <f>IF(CC25&lt;&gt;"",HLOOKUP(COUNT($F25:CC25)+1,$G$4:$EH$8,CD$14,0)*$D25,IF($C25=CD$17,$G$5*$D25,""))</f>
        <v>#VALUE!</v>
      </c>
      <c r="CE25" s="34" t="e">
        <f>IF(CD25&lt;&gt;"",HLOOKUP(COUNT($F25:CD25)+1,$G$4:$EH$8,CE$14,0)*$D25,IF($C25=CE$17,$G$5*$D25,""))</f>
        <v>#VALUE!</v>
      </c>
      <c r="CF25" s="34" t="e">
        <f>IF(CE25&lt;&gt;"",HLOOKUP(COUNT($F25:CE25)+1,$G$4:$EH$8,CF$14,0)*$D25,IF($C25=CF$17,$G$5*$D25,""))</f>
        <v>#VALUE!</v>
      </c>
      <c r="CG25" s="34" t="e">
        <f>IF(CF25&lt;&gt;"",HLOOKUP(COUNT($F25:CF25)+1,$G$4:$EH$8,CG$14,0)*$D25,IF($C25=CG$17,$G$5*$D25,""))</f>
        <v>#VALUE!</v>
      </c>
      <c r="CH25" s="34" t="e">
        <f>IF(CG25&lt;&gt;"",HLOOKUP(COUNT($F25:CG25)+1,$G$4:$EH$8,CH$14,0)*$D25,IF($C25=CH$17,$G$5*$D25,""))</f>
        <v>#VALUE!</v>
      </c>
      <c r="CI25" s="34" t="e">
        <f>IF(CH25&lt;&gt;"",HLOOKUP(COUNT($F25:CH25)+1,$G$4:$EH$8,CI$14,0)*$D25,IF($C25=CI$17,$G$5*$D25,""))</f>
        <v>#VALUE!</v>
      </c>
      <c r="CJ25" s="34" t="e">
        <f>IF(CI25&lt;&gt;"",HLOOKUP(COUNT($F25:CI25)+1,$G$4:$EH$8,CJ$14,0)*$D25,IF($C25=CJ$17,$G$5*$D25,""))</f>
        <v>#VALUE!</v>
      </c>
      <c r="CK25" s="34" t="e">
        <f>IF(CJ25&lt;&gt;"",HLOOKUP(COUNT($F25:CJ25)+1,$G$4:$EH$8,CK$14,0)*$D25,IF($C25=CK$17,$G$5*$D25,""))</f>
        <v>#VALUE!</v>
      </c>
      <c r="CL25" s="34" t="e">
        <f>IF(CK25&lt;&gt;"",HLOOKUP(COUNT($F25:CK25)+1,$G$4:$EH$8,CL$14,0)*$D25,IF($C25=CL$17,$G$5*$D25,""))</f>
        <v>#VALUE!</v>
      </c>
      <c r="CM25" s="34" t="e">
        <f>IF(CL25&lt;&gt;"",HLOOKUP(COUNT($F25:CL25)+1,$G$4:$EH$8,CM$14,0)*$D25,IF($C25=CM$17,$G$5*$D25,""))</f>
        <v>#VALUE!</v>
      </c>
      <c r="CN25" s="34" t="e">
        <f>IF(CM25&lt;&gt;"",HLOOKUP(COUNT($F25:CM25)+1,$G$4:$EH$8,CN$14,0)*$D25,IF($C25=CN$17,$G$5*$D25,""))</f>
        <v>#VALUE!</v>
      </c>
      <c r="CO25" s="34" t="e">
        <f>IF(CN25&lt;&gt;"",HLOOKUP(COUNT($F25:CN25)+1,$G$4:$EH$8,CO$14,0)*$D25,IF($C25=CO$17,$G$5*$D25,""))</f>
        <v>#VALUE!</v>
      </c>
      <c r="CP25" s="34" t="e">
        <f>IF(CO25&lt;&gt;"",HLOOKUP(COUNT($F25:CO25)+1,$G$4:$EH$8,CP$14,0)*$D25,IF($C25=CP$17,$G$5*$D25,""))</f>
        <v>#VALUE!</v>
      </c>
      <c r="CQ25" s="34" t="e">
        <f>IF(CP25&lt;&gt;"",HLOOKUP(COUNT($F25:CP25)+1,$G$4:$EH$8,CQ$14,0)*$D25,IF($C25=CQ$17,$G$5*$D25,""))</f>
        <v>#VALUE!</v>
      </c>
      <c r="CR25" s="34" t="e">
        <f>IF(CQ25&lt;&gt;"",HLOOKUP(COUNT($F25:CQ25)+1,$G$4:$EH$8,CR$14,0)*$D25,IF($C25=CR$17,$G$5*$D25,""))</f>
        <v>#VALUE!</v>
      </c>
      <c r="CS25" s="34" t="e">
        <f>IF(CR25&lt;&gt;"",HLOOKUP(COUNT($F25:CR25)+1,$G$4:$EH$8,CS$14,0)*$D25,IF($C25=CS$17,$G$5*$D25,""))</f>
        <v>#VALUE!</v>
      </c>
      <c r="CT25" s="34" t="e">
        <f>IF(CS25&lt;&gt;"",HLOOKUP(COUNT($F25:CS25)+1,$G$4:$EH$8,CT$14,0)*$D25,IF($C25=CT$17,$G$5*$D25,""))</f>
        <v>#VALUE!</v>
      </c>
      <c r="CU25" s="34" t="e">
        <f>IF(CT25&lt;&gt;"",HLOOKUP(COUNT($F25:CT25)+1,$G$4:$EH$8,CU$14,0)*$D25,IF($C25=CU$17,$G$5*$D25,""))</f>
        <v>#VALUE!</v>
      </c>
      <c r="CV25" s="34" t="e">
        <f>IF(CU25&lt;&gt;"",HLOOKUP(COUNT($F25:CU25)+1,$G$4:$EH$8,CV$14,0)*$D25,IF($C25=CV$17,$G$5*$D25,""))</f>
        <v>#VALUE!</v>
      </c>
      <c r="CW25" s="34" t="e">
        <f>IF(CV25&lt;&gt;"",HLOOKUP(COUNT($F25:CV25)+1,$G$4:$EH$8,CW$14,0)*$D25,IF($C25=CW$17,$G$5*$D25,""))</f>
        <v>#VALUE!</v>
      </c>
      <c r="CX25" s="34" t="e">
        <f>IF(CW25&lt;&gt;"",HLOOKUP(COUNT($F25:CW25)+1,$G$4:$EH$8,CX$14,0)*$D25,IF($C25=CX$17,$G$5*$D25,""))</f>
        <v>#VALUE!</v>
      </c>
      <c r="CY25" s="34" t="e">
        <f>IF(CX25&lt;&gt;"",HLOOKUP(COUNT($F25:CX25)+1,$G$4:$EH$8,CY$14,0)*$D25,IF($C25=CY$17,$G$5*$D25,""))</f>
        <v>#VALUE!</v>
      </c>
      <c r="CZ25" s="34" t="e">
        <f>IF(CY25&lt;&gt;"",HLOOKUP(COUNT($F25:CY25)+1,$G$4:$EH$8,CZ$14,0)*$D25,IF($C25=CZ$17,$G$5*$D25,""))</f>
        <v>#VALUE!</v>
      </c>
      <c r="DA25" s="34" t="e">
        <f>IF(CZ25&lt;&gt;"",HLOOKUP(COUNT($F25:CZ25)+1,$G$4:$EH$8,DA$14,0)*$D25,IF($C25=DA$17,$G$5*$D25,""))</f>
        <v>#VALUE!</v>
      </c>
      <c r="DB25" s="34" t="e">
        <f>IF(DA25&lt;&gt;"",HLOOKUP(COUNT($F25:DA25)+1,$G$4:$EH$8,DB$14,0)*$D25,IF($C25=DB$17,$G$5*$D25,""))</f>
        <v>#VALUE!</v>
      </c>
      <c r="DC25" s="34" t="e">
        <f>IF(DB25&lt;&gt;"",HLOOKUP(COUNT($F25:DB25)+1,$G$4:$EH$8,DC$14,0)*$D25,IF($C25=DC$17,$G$5*$D25,""))</f>
        <v>#VALUE!</v>
      </c>
      <c r="DD25" s="34" t="e">
        <f>IF(DC25&lt;&gt;"",HLOOKUP(COUNT($F25:DC25)+1,$G$4:$EH$8,DD$14,0)*$D25,IF($C25=DD$17,$G$5*$D25,""))</f>
        <v>#VALUE!</v>
      </c>
      <c r="DE25" s="34" t="e">
        <f>IF(DD25&lt;&gt;"",HLOOKUP(COUNT($F25:DD25)+1,$G$4:$EH$8,DE$14,0)*$D25,IF($C25=DE$17,$G$5*$D25,""))</f>
        <v>#VALUE!</v>
      </c>
      <c r="DF25" s="34" t="e">
        <f>IF(DE25&lt;&gt;"",HLOOKUP(COUNT($F25:DE25)+1,$G$4:$EH$8,DF$14,0)*$D25,IF($C25=DF$17,$G$5*$D25,""))</f>
        <v>#VALUE!</v>
      </c>
      <c r="DG25" s="34" t="e">
        <f>IF(DF25&lt;&gt;"",HLOOKUP(COUNT($F25:DF25)+1,$G$4:$EH$8,DG$14,0)*$D25,IF($C25=DG$17,$G$5*$D25,""))</f>
        <v>#VALUE!</v>
      </c>
      <c r="DH25" s="34" t="e">
        <f>IF(DG25&lt;&gt;"",HLOOKUP(COUNT($F25:DG25)+1,$G$4:$EH$8,DH$14,0)*$D25,IF($C25=DH$17,$G$5*$D25,""))</f>
        <v>#VALUE!</v>
      </c>
      <c r="DI25" s="34" t="e">
        <f>IF(DH25&lt;&gt;"",HLOOKUP(COUNT($F25:DH25)+1,$G$4:$EH$8,DI$14,0)*$D25,IF($C25=DI$17,$G$5*$D25,""))</f>
        <v>#VALUE!</v>
      </c>
      <c r="DJ25" s="34" t="e">
        <f>IF(DI25&lt;&gt;"",HLOOKUP(COUNT($F25:DI25)+1,$G$4:$EH$8,DJ$14,0)*$D25,IF($C25=DJ$17,$G$5*$D25,""))</f>
        <v>#VALUE!</v>
      </c>
      <c r="DK25" s="34" t="e">
        <f>IF(DJ25&lt;&gt;"",HLOOKUP(COUNT($F25:DJ25)+1,$G$4:$EH$8,DK$14,0)*$D25,IF($C25=DK$17,$G$5*$D25,""))</f>
        <v>#VALUE!</v>
      </c>
      <c r="DL25" s="34" t="e">
        <f>IF(DK25&lt;&gt;"",HLOOKUP(COUNT($F25:DK25)+1,$G$4:$EH$8,DL$14,0)*$D25,IF($C25=DL$17,$G$5*$D25,""))</f>
        <v>#VALUE!</v>
      </c>
      <c r="DM25" s="34" t="e">
        <f>IF(DL25&lt;&gt;"",HLOOKUP(COUNT($F25:DL25)+1,$G$4:$EH$8,DM$14,0)*$D25,IF($C25=DM$17,$G$5*$D25,""))</f>
        <v>#VALUE!</v>
      </c>
      <c r="DN25" s="34" t="e">
        <f>IF(DM25&lt;&gt;"",HLOOKUP(COUNT($F25:DM25)+1,$G$4:$EH$8,DN$14,0)*$D25,IF($C25=DN$17,$G$5*$D25,""))</f>
        <v>#VALUE!</v>
      </c>
      <c r="DO25" s="34" t="e">
        <f>IF(DN25&lt;&gt;"",HLOOKUP(COUNT($F25:DN25)+1,$G$4:$EH$8,DO$14,0)*$D25,IF($C25=DO$17,$G$5*$D25,""))</f>
        <v>#VALUE!</v>
      </c>
      <c r="DP25" s="34" t="e">
        <f>IF(DO25&lt;&gt;"",HLOOKUP(COUNT($F25:DO25)+1,$G$4:$EH$8,DP$14,0)*$D25,IF($C25=DP$17,$G$5*$D25,""))</f>
        <v>#VALUE!</v>
      </c>
      <c r="DQ25" s="34" t="e">
        <f>IF(DP25&lt;&gt;"",HLOOKUP(COUNT($F25:DP25)+1,$G$4:$EH$8,DQ$14,0)*$D25,IF($C25=DQ$17,$G$5*$D25,""))</f>
        <v>#VALUE!</v>
      </c>
      <c r="DR25" s="34" t="e">
        <f>IF(DQ25&lt;&gt;"",HLOOKUP(COUNT($F25:DQ25)+1,$G$4:$EH$8,DR$14,0)*$D25,IF($C25=DR$17,$G$5*$D25,""))</f>
        <v>#VALUE!</v>
      </c>
      <c r="DS25" s="34" t="e">
        <f>IF(DR25&lt;&gt;"",HLOOKUP(COUNT($F25:DR25)+1,$G$4:$EH$8,DS$14,0)*$D25,IF($C25=DS$17,$G$5*$D25,""))</f>
        <v>#VALUE!</v>
      </c>
      <c r="DT25" s="34" t="e">
        <f>IF(DS25&lt;&gt;"",HLOOKUP(COUNT($F25:DS25)+1,$G$4:$EH$8,DT$14,0)*$D25,IF($C25=DT$17,$G$5*$D25,""))</f>
        <v>#VALUE!</v>
      </c>
      <c r="DU25" s="34" t="e">
        <f>IF(DT25&lt;&gt;"",HLOOKUP(COUNT($F25:DT25)+1,$G$4:$EH$8,DU$14,0)*$D25,IF($C25=DU$17,$G$5*$D25,""))</f>
        <v>#VALUE!</v>
      </c>
      <c r="DV25" s="34" t="e">
        <f>IF(DU25&lt;&gt;"",HLOOKUP(COUNT($F25:DU25)+1,$G$4:$EH$8,DV$14,0)*$D25,IF($C25=DV$17,$G$5*$D25,""))</f>
        <v>#VALUE!</v>
      </c>
      <c r="DX25" s="34" t="str">
        <f>IF(DW25&lt;&gt;"",HLOOKUP(COUNT($DW25:DW25)+1,$G$4:$CX$8,DX$14,0)*$D25,IF($C25=DX$17,$G$6*$D25,""))</f>
        <v/>
      </c>
      <c r="DY25" s="34" t="str">
        <f>IF(DX25&lt;&gt;"",HLOOKUP(COUNT($DW25:DX25)+1,$G$4:$CX$8,DY$14,0)*$D25,IF($C25=DY$17,$G$6*$D25,""))</f>
        <v/>
      </c>
      <c r="DZ25" s="34" t="str">
        <f>IF(DY25&lt;&gt;"",HLOOKUP(COUNT($DW25:DY25)+1,$G$4:$CX$8,DZ$14,0)*$D25,IF($C25=DZ$17,$G$6*$D25,""))</f>
        <v/>
      </c>
      <c r="EA25" s="34" t="str">
        <f>IF(DZ25&lt;&gt;"",HLOOKUP(COUNT($DW25:DZ25)+1,$G$4:$CX$8,EA$14,0)*$D25,IF($C25=EA$17,$G$6*$D25,""))</f>
        <v/>
      </c>
      <c r="EB25" s="34" t="str">
        <f>IF(EA25&lt;&gt;"",HLOOKUP(COUNT($DW25:EA25)+1,$G$4:$CX$8,EB$14,0)*$D25,IF($C25=EB$17,$G$6*$D25,""))</f>
        <v/>
      </c>
      <c r="EC25" s="34" t="str">
        <f>IF(EB25&lt;&gt;"",HLOOKUP(COUNT($DW25:EB25)+1,$G$4:$CX$8,EC$14,0)*$D25,IF($C25=EC$17,$G$6*$D25,""))</f>
        <v/>
      </c>
      <c r="ED25" s="34">
        <f>IF(EC25&lt;&gt;"",HLOOKUP(COUNT($DW25:EC25)+1,$G$4:$CX$8,ED$14,0)*$D25,IF($C25=ED$17,$G$6*$D25,""))</f>
        <v>0</v>
      </c>
      <c r="EE25" s="34">
        <f>IF(ED25&lt;&gt;"",HLOOKUP(COUNT($DW25:ED25)+1,$G$4:$CX$8,EE$14,0)*$D25,IF($C25=EE$17,$G$6*$D25,""))</f>
        <v>1500</v>
      </c>
      <c r="EF25" s="34">
        <f>IF(EE25&lt;&gt;"",HLOOKUP(COUNT($DW25:EE25)+1,$G$4:$CX$8,EF$14,0)*$D25,IF($C25=EF$17,$G$6*$D25,""))</f>
        <v>1500</v>
      </c>
      <c r="EG25" s="34">
        <f>IF(EF25&lt;&gt;"",HLOOKUP(COUNT($DW25:EF25)+1,$G$4:$CX$8,EG$14,0)*$D25,IF($C25=EG$17,$G$6*$D25,""))</f>
        <v>1500</v>
      </c>
      <c r="EH25" s="34">
        <f>IF(EG25&lt;&gt;"",HLOOKUP(COUNT($DW25:EG25)+1,$G$4:$CX$8,EH$14,0)*$D25,IF($C25=EH$17,$G$6*$D25,""))</f>
        <v>1809.6916416835954</v>
      </c>
      <c r="EI25" s="34">
        <f>IF(EH25&lt;&gt;"",HLOOKUP(COUNT($DW25:EH25)+1,$G$4:$CX$8,EI$14,0)*$D25,IF($C25=EI$17,$G$6*$D25,""))</f>
        <v>2262.1145521044955</v>
      </c>
      <c r="EJ25" s="34">
        <f>IF(EI25&lt;&gt;"",HLOOKUP(COUNT($DW25:EI25)+1,$G$4:$CX$8,EJ$14,0)*$D25,IF($C25=EJ$17,$G$6*$D25,""))</f>
        <v>2714.537462525393</v>
      </c>
      <c r="EK25" s="34">
        <f>IF(EJ25&lt;&gt;"",HLOOKUP(COUNT($DW25:EJ25)+1,$G$4:$CX$8,EK$14,0)*$D25,IF($C25=EK$17,$G$6*$D25,""))</f>
        <v>3148.863456529456</v>
      </c>
      <c r="EL25" s="34">
        <f>IF(EK25&lt;&gt;"",HLOOKUP(COUNT($DW25:EK25)+1,$G$4:$CX$8,EL$14,0)*$D25,IF($C25=EL$17,$G$6*$D25,""))</f>
        <v>3589.7043404435808</v>
      </c>
      <c r="EM25" s="34">
        <f>IF(EL25&lt;&gt;"",HLOOKUP(COUNT($DW25:EL25)+1,$G$4:$CX$8,EM$14,0)*$D25,IF($C25=EM$17,$G$6*$D25,""))</f>
        <v>4056.3659047012438</v>
      </c>
      <c r="EN25" s="34">
        <f>IF(EM25&lt;&gt;"",HLOOKUP(COUNT($DW25:EM25)+1,$G$4:$CX$8,EN$14,0)*$D25,IF($C25=EN$17,$G$6*$D25,""))</f>
        <v>4502.5661542183807</v>
      </c>
      <c r="EO25" s="34">
        <f>IF(EN25&lt;&gt;"",HLOOKUP(COUNT($DW25:EN25)+1,$G$4:$CX$8,EO$14,0)*$D25,IF($C25=EO$17,$G$6*$D25,""))</f>
        <v>4952.82276964022</v>
      </c>
      <c r="EP25" s="34">
        <f>IF(EO25&lt;&gt;"",HLOOKUP(COUNT($DW25:EO25)+1,$G$4:$CX$8,EP$14,0)*$D25,IF($C25=EP$17,$G$6*$D25,""))</f>
        <v>3714.6170772301666</v>
      </c>
      <c r="EQ25" s="34">
        <f>IF(EP25&lt;&gt;"",HLOOKUP(COUNT($DW25:EP25)+1,$G$4:$CX$8,EQ$14,0)*$D25,IF($C25=EQ$17,$G$6*$D25,""))</f>
        <v>3528.8862233686564</v>
      </c>
      <c r="ER25" s="34">
        <f>IF(EQ25&lt;&gt;"",HLOOKUP(COUNT($DW25:EQ25)+1,$G$4:$CX$8,ER$14,0)*$D25,IF($C25=ER$17,$G$6*$D25,""))</f>
        <v>3881.7748457055231</v>
      </c>
      <c r="ES25" s="34">
        <f>IF(ER25&lt;&gt;"",HLOOKUP(COUNT($DW25:ER25)+1,$G$4:$CX$8,ES$14,0)*$D25,IF($C25=ES$17,$G$6*$D25,""))</f>
        <v>4269.9523302760772</v>
      </c>
      <c r="ET25" s="34">
        <f>IF(ES25&lt;&gt;"",HLOOKUP(COUNT($DW25:ES25)+1,$G$4:$CX$8,ET$14,0)*$D25,IF($C25=ET$17,$G$6*$D25,""))</f>
        <v>4696.9475633036836</v>
      </c>
      <c r="EU25" s="34">
        <f>IF(ET25&lt;&gt;"",HLOOKUP(COUNT($DW25:ET25)+1,$G$4:$CX$8,EU$14,0)*$D25,IF($C25=EU$17,$G$6*$D25,""))</f>
        <v>5166.642319634052</v>
      </c>
      <c r="EV25" s="34">
        <f>IF(EU25&lt;&gt;"",HLOOKUP(COUNT($DW25:EU25)+1,$G$4:$CX$8,EV$14,0)*$D25,IF($C25=EV$17,$G$6*$D25,""))</f>
        <v>4908.3102036523469</v>
      </c>
      <c r="EW25" s="34">
        <f>IF(EV25&lt;&gt;"",HLOOKUP(COUNT($DW25:EV25)+1,$G$4:$CX$8,EW$14,0)*$D25,IF($C25=EW$17,$G$6*$D25,""))</f>
        <v>4662.8946934697306</v>
      </c>
      <c r="EX25" s="34">
        <f>IF(EW25&lt;&gt;"",HLOOKUP(COUNT($DW25:EW25)+1,$G$4:$CX$8,EX$14,0)*$D25,IF($C25=EX$17,$G$6*$D25,""))</f>
        <v>4989.2973220126114</v>
      </c>
      <c r="EY25" s="34">
        <f>IF(EX25&lt;&gt;"",HLOOKUP(COUNT($DW25:EX25)+1,$G$4:$CX$8,EY$14,0)*$D25,IF($C25=EY$17,$G$6*$D25,""))</f>
        <v>5338.5481345534945</v>
      </c>
      <c r="EZ25" s="34">
        <f>IF(EY25&lt;&gt;"",HLOOKUP(COUNT($DW25:EY25)+1,$G$4:$CX$8,EZ$14,0)*$D25,IF($C25=EZ$17,$G$6*$D25,""))</f>
        <v>5712.2465039722392</v>
      </c>
      <c r="FA25" s="34">
        <f>IF(EZ25&lt;&gt;"",HLOOKUP(COUNT($DW25:EZ25)+1,$G$4:$CX$8,FA$14,0)*$D25,IF($C25=FA$17,$G$6*$D25,""))</f>
        <v>6283.4711543694621</v>
      </c>
      <c r="FB25" s="34">
        <f>IF(FA25&lt;&gt;"",HLOOKUP(COUNT($DW25:FA25)+1,$G$4:$CX$8,FB$14,0)*$D25,IF($C25=FB$17,$G$6*$D25,""))</f>
        <v>5340.950481214044</v>
      </c>
      <c r="FC25" s="34">
        <f>IF(FB25&lt;&gt;"",HLOOKUP(COUNT($DW25:FB25)+1,$G$4:$CX$8,FC$14,0)*$D25,IF($C25=FC$17,$G$6*$D25,""))</f>
        <v>5073.9029571533429</v>
      </c>
      <c r="FD25" s="34">
        <f>IF(FC25&lt;&gt;"",HLOOKUP(COUNT($DW25:FC25)+1,$G$4:$CX$8,FD$14,0)*$D25,IF($C25=FD$17,$G$6*$D25,""))</f>
        <v>5327.5981050110095</v>
      </c>
      <c r="FE25" s="34">
        <f>IF(FD25&lt;&gt;"",HLOOKUP(COUNT($DW25:FD25)+1,$G$4:$CX$8,FE$14,0)*$D25,IF($C25=FE$17,$G$6*$D25,""))</f>
        <v>5593.9780102615605</v>
      </c>
      <c r="FF25" s="34">
        <f>IF(FE25&lt;&gt;"",HLOOKUP(COUNT($DW25:FE25)+1,$G$4:$CX$8,FF$14,0)*$D25,IF($C25=FF$17,$G$6*$D25,""))</f>
        <v>5873.6769107746359</v>
      </c>
      <c r="FG25" s="34">
        <f>IF(FF25&lt;&gt;"",HLOOKUP(COUNT($DW25:FF25)+1,$G$4:$CX$8,FG$14,0)*$D25,IF($C25=FG$17,$G$6*$D25,""))</f>
        <v>6284.8342945288614</v>
      </c>
      <c r="FH25" s="34">
        <f>IF(FG25&lt;&gt;"",HLOOKUP(COUNT($DW25:FG25)+1,$G$4:$CX$8,FH$14,0)*$D25,IF($C25=FH$17,$G$6*$D25,""))</f>
        <v>5656.3508650759759</v>
      </c>
      <c r="FI25" s="34">
        <f>IF(FH25&lt;&gt;"",HLOOKUP(COUNT($DW25:FH25)+1,$G$4:$CX$8,FI$14,0)*$D25,IF($C25=FI$17,$G$6*$D25,""))</f>
        <v>5090.7157785683803</v>
      </c>
      <c r="FJ25" s="34">
        <f>IF(FI25&lt;&gt;"",HLOOKUP(COUNT($DW25:FI25)+1,$G$4:$CX$8,FJ$14,0)*$D25,IF($C25=FJ$17,$G$6*$D25,""))</f>
        <v>5447.065883068165</v>
      </c>
      <c r="FK25" s="34">
        <f>IF(FJ25&lt;&gt;"",HLOOKUP(COUNT($DW25:FJ25)+1,$G$4:$CX$8,FK$14,0)*$D25,IF($C25=FK$17,$G$6*$D25,""))</f>
        <v>5828.3604948829352</v>
      </c>
      <c r="FL25" s="34">
        <f>IF(FK25&lt;&gt;"",HLOOKUP(COUNT($DW25:FK25)+1,$G$4:$CX$8,FL$14,0)*$D25,IF($C25=FL$17,$G$6*$D25,""))</f>
        <v>6236.3457295247426</v>
      </c>
      <c r="FM25" s="34">
        <f>IF(FL25&lt;&gt;"",HLOOKUP(COUNT($DW25:FL25)+1,$G$4:$CX$8,FM$14,0)*$D25,IF($C25=FM$17,$G$6*$D25,""))</f>
        <v>6735.2533878867225</v>
      </c>
      <c r="FN25" s="34">
        <f>IF(FM25&lt;&gt;"",HLOOKUP(COUNT($DW25:FM25)+1,$G$4:$CX$8,FN$14,0)*$D25,IF($C25=FN$17,$G$6*$D25,""))</f>
        <v>5792.3179135825812</v>
      </c>
      <c r="FO25" s="34">
        <f>IF(FN25&lt;&gt;"",HLOOKUP(COUNT($DW25:FN25)+1,$G$4:$CX$8,FO$14,0)*$D25,IF($C25=FO$17,$G$6*$D25,""))</f>
        <v>5502.7020179034516</v>
      </c>
      <c r="FP25" s="34">
        <f>IF(FO25&lt;&gt;"",HLOOKUP(COUNT($DW25:FO25)+1,$G$4:$CX$8,FP$14,0)*$D25,IF($C25=FP$17,$G$6*$D25,""))</f>
        <v>5777.8371187986259</v>
      </c>
      <c r="FQ25" s="34">
        <f>IF(FP25&lt;&gt;"",HLOOKUP(COUNT($DW25:FP25)+1,$G$4:$CX$8,FQ$14,0)*$D25,IF($C25=FQ$17,$G$6*$D25,""))</f>
        <v>6066.7289747385548</v>
      </c>
      <c r="FR25" s="34">
        <f>IF(FQ25&lt;&gt;"",HLOOKUP(COUNT($DW25:FQ25)+1,$G$4:$CX$8,FR$14,0)*$D25,IF($C25=FR$17,$G$6*$D25,""))</f>
        <v>6370.065423475482</v>
      </c>
      <c r="FS25" s="34">
        <f>IF(FR25&lt;&gt;"",HLOOKUP(COUNT($DW25:FR25)+1,$G$4:$CX$8,FS$14,0)*$D25,IF($C25=FS$17,$G$6*$D25,""))</f>
        <v>6815.9700031187649</v>
      </c>
      <c r="FT25" s="34">
        <f>IF(FS25&lt;&gt;"",HLOOKUP(COUNT($DW25:FS25)+1,$G$4:$CX$8,FT$14,0)*$D25,IF($C25=FT$17,$G$6*$D25,""))</f>
        <v>6134.3730028068912</v>
      </c>
      <c r="FU25" s="34">
        <f>IF(FT25&lt;&gt;"",HLOOKUP(COUNT($DW25:FT25)+1,$G$4:$CX$8,FU$14,0)*$D25,IF($C25=FU$17,$G$6*$D25,""))</f>
        <v>5520.9357025262016</v>
      </c>
      <c r="FV25" s="34">
        <f>IF(FU25&lt;&gt;"",HLOOKUP(COUNT($DW25:FU25)+1,$G$4:$CX$8,FV$14,0)*$D25,IF($C25=FV$17,$G$6*$D25,""))</f>
        <v>5907.4012017030363</v>
      </c>
      <c r="FW25" s="34">
        <f>IF(FV25&lt;&gt;"",HLOOKUP(COUNT($DW25:FV25)+1,$G$4:$CX$8,FW$14,0)*$D25,IF($C25=FW$17,$G$6*$D25,""))</f>
        <v>6320.9192858222477</v>
      </c>
      <c r="FX25" s="34">
        <f>IF(FW25&lt;&gt;"",HLOOKUP(COUNT($DW25:FW25)+1,$G$4:$CX$8,FX$14,0)*$D25,IF($C25=FX$17,$G$6*$D25,""))</f>
        <v>6763.3836358298058</v>
      </c>
      <c r="FY25" s="34">
        <f>IF(FX25&lt;&gt;"",HLOOKUP(COUNT($DW25:FX25)+1,$G$4:$CX$8,FY$14,0)*$D25,IF($C25=FY$17,$G$6*$D25,""))</f>
        <v>7304.4543266961891</v>
      </c>
      <c r="FZ25" s="34">
        <f>IF(FY25&lt;&gt;"",HLOOKUP(COUNT($DW25:FY25)+1,$G$4:$CX$8,FZ$14,0)*$D25,IF($C25=FZ$17,$G$6*$D25,""))</f>
        <v>6354.8752642256832</v>
      </c>
      <c r="GA25" s="34">
        <f>IF(FZ25&lt;&gt;"",HLOOKUP(COUNT($DW25:FZ25)+1,$G$4:$CX$8,GA$14,0)*$D25,IF($C25=GA$17,$G$6*$D25,""))</f>
        <v>6037.1315010144008</v>
      </c>
      <c r="GB25" s="34">
        <f>IF(GA25&lt;&gt;"",HLOOKUP(COUNT($DW25:GA25)+1,$G$4:$CX$8,GB$14,0)*$D25,IF($C25=GB$17,$G$6*$D25,""))</f>
        <v>6338.9880760651195</v>
      </c>
      <c r="GC25" s="34">
        <f>IF(GB25&lt;&gt;"",HLOOKUP(COUNT($DW25:GB25)+1,$G$4:$CX$8,GC$14,0)*$D25,IF($C25=GC$17,$G$6*$D25,""))</f>
        <v>6655.9374798683766</v>
      </c>
      <c r="GD25" s="34">
        <f>IF(GC25&lt;&gt;"",HLOOKUP(COUNT($DW25:GC25)+1,$G$4:$CX$8,GD$14,0)*$D25,IF($C25=GD$17,$G$6*$D25,""))</f>
        <v>6988.734353861797</v>
      </c>
      <c r="GE25" s="34">
        <f>IF(GD25&lt;&gt;"",HLOOKUP(COUNT($DW25:GD25)+1,$G$4:$CX$8,GE$14,0)*$D25,IF($C25=GE$17,$G$6*$D25,""))</f>
        <v>7477.9457586321205</v>
      </c>
      <c r="GF25" s="34">
        <f>IF(GE25&lt;&gt;"",HLOOKUP(COUNT($DW25:GE25)+1,$G$4:$CX$8,GF$14,0)*$D25,IF($C25=GF$17,$G$6*$D25,""))</f>
        <v>6730.1511827689083</v>
      </c>
      <c r="GG25" s="34">
        <f>IF(GF25&lt;&gt;"",HLOOKUP(COUNT($DW25:GF25)+1,$G$4:$CX$8,GG$14,0)*$D25,IF($C25=GG$17,$G$6*$D25,""))</f>
        <v>6057.1360644920187</v>
      </c>
      <c r="GH25" s="34">
        <f>IF(GG25&lt;&gt;"",HLOOKUP(COUNT($DW25:GG25)+1,$G$4:$CX$8,GH$14,0)*$D25,IF($C25=GH$17,$G$6*$D25,""))</f>
        <v>6481.1355890064597</v>
      </c>
      <c r="GI25" s="34">
        <f>IF(GH25&lt;&gt;"",HLOOKUP(COUNT($DW25:GH25)+1,$G$4:$CX$8,GI$14,0)*$D25,IF($C25=GI$17,$G$6*$D25,""))</f>
        <v>6934.8150802369128</v>
      </c>
      <c r="GJ25" s="34">
        <f>IF(GI25&lt;&gt;"",HLOOKUP(COUNT($DW25:GI25)+1,$G$4:$CX$8,GJ$14,0)*$D25,IF($C25=GJ$17,$G$6*$D25,""))</f>
        <v>7420.252135853495</v>
      </c>
      <c r="GK25" s="34">
        <f>IF(GJ25&lt;&gt;"",HLOOKUP(COUNT($DW25:GJ25)+1,$G$4:$CX$8,GK$14,0)*$D25,IF($C25=GK$17,$G$6*$D25,""))</f>
        <v>8013.8723067217743</v>
      </c>
      <c r="GL25" s="34">
        <f>IF(GK25&lt;&gt;"",HLOOKUP(COUNT($DW25:GK25)+1,$G$4:$CX$8,GL$14,0)*$D25,IF($C25=GL$17,$G$6*$D25,""))</f>
        <v>5215.7891825182287</v>
      </c>
      <c r="GM25" s="34">
        <f>IF(GL25&lt;&gt;"",HLOOKUP(COUNT($DW25:GL25)+1,$G$4:$CX$8,GM$14,0)*$D25,IF($C25=GM$17,$G$6*$D25,""))</f>
        <v>5215.7891825182287</v>
      </c>
      <c r="GN25" s="34">
        <f>IF(GM25&lt;&gt;"",HLOOKUP(COUNT($DW25:GM25)+1,$G$4:$CX$8,GN$14,0)*$D25,IF($C25=GN$17,$G$6*$D25,""))</f>
        <v>5215.7891825182287</v>
      </c>
      <c r="GO25" s="34">
        <f>IF(GN25&lt;&gt;"",HLOOKUP(COUNT($DW25:GN25)+1,$G$4:$CX$8,GO$14,0)*$D25,IF($C25=GO$17,$G$6*$D25,""))</f>
        <v>5215.7891825182287</v>
      </c>
      <c r="GP25" s="34">
        <f>IF(GO25&lt;&gt;"",HLOOKUP(COUNT($DW25:GO25)+1,$G$4:$CX$8,GP$14,0)*$D25,IF($C25=GP$17,$G$6*$D25,""))</f>
        <v>5215.7891825182287</v>
      </c>
      <c r="GQ25" s="34">
        <f>IF(GP25&lt;&gt;"",HLOOKUP(COUNT($DW25:GP25)+1,$G$4:$CX$8,GQ$14,0)*$D25,IF($C25=GQ$17,$G$6*$D25,""))</f>
        <v>5215.7891825182287</v>
      </c>
      <c r="GR25" s="34">
        <f>IF(GQ25&lt;&gt;"",HLOOKUP(COUNT($DW25:GQ25)+1,$G$4:$CX$8,GR$14,0)*$D25,IF($C25=GR$17,$G$6*$D25,""))</f>
        <v>5215.7891825182287</v>
      </c>
      <c r="GS25" s="34">
        <f>IF(GR25&lt;&gt;"",HLOOKUP(COUNT($DW25:GR25)+1,$G$4:$CX$8,GS$14,0)*$D25,IF($C25=GS$17,$G$6*$D25,""))</f>
        <v>5215.7891825182287</v>
      </c>
      <c r="GT25" s="34">
        <f>IF(GS25&lt;&gt;"",HLOOKUP(COUNT($DW25:GS25)+1,$G$4:$CX$8,GT$14,0)*$D25,IF($C25=GT$17,$G$6*$D25,""))</f>
        <v>5215.7891825182287</v>
      </c>
      <c r="GU25" s="34">
        <f>IF(GT25&lt;&gt;"",HLOOKUP(COUNT($DW25:GT25)+1,$G$4:$CX$8,GU$14,0)*$D25,IF($C25=GU$17,$G$6*$D25,""))</f>
        <v>5215.7891825182287</v>
      </c>
      <c r="GV25" s="34">
        <f>IF(GU25&lt;&gt;"",HLOOKUP(COUNT($DW25:GU25)+1,$G$4:$CX$8,GV$14,0)*$D25,IF($C25=GV$17,$G$6*$D25,""))</f>
        <v>5215.7891825182287</v>
      </c>
      <c r="GW25" s="34">
        <f>IF(GV25&lt;&gt;"",HLOOKUP(COUNT($DW25:GV25)+1,$G$4:$CX$8,GW$14,0)*$D25,IF($C25=GW$17,$G$6*$D25,""))</f>
        <v>5215.7891825182287</v>
      </c>
      <c r="GX25" s="34">
        <f>IF(GW25&lt;&gt;"",HLOOKUP(COUNT($DW25:GW25)+1,$G$4:$CX$8,GX$14,0)*$D25,IF($C25=GX$17,$G$6*$D25,""))</f>
        <v>5215.7891825182287</v>
      </c>
      <c r="GY25" s="34">
        <f>IF(GX25&lt;&gt;"",HLOOKUP(COUNT($DW25:GX25)+1,$G$4:$CX$8,GY$14,0)*$D25,IF($C25=GY$17,$G$6*$D25,""))</f>
        <v>5215.7891825182287</v>
      </c>
      <c r="GZ25" s="34">
        <f>IF(GY25&lt;&gt;"",HLOOKUP(COUNT($DW25:GY25)+1,$G$4:$CX$8,GZ$14,0)*$D25,IF($C25=GZ$17,$G$6*$D25,""))</f>
        <v>5215.7891825182287</v>
      </c>
      <c r="HA25" s="34">
        <f>IF(GZ25&lt;&gt;"",HLOOKUP(COUNT($DW25:GZ25)+1,$G$4:$CX$8,HA$14,0)*$D25,IF($C25=HA$17,$G$6*$D25,""))</f>
        <v>5215.7891825182287</v>
      </c>
      <c r="HB25" s="34">
        <f>IF(HA25&lt;&gt;"",HLOOKUP(COUNT($DW25:HA25)+1,$G$4:$CX$8,HB$14,0)*$D25,IF($C25=HB$17,$G$6*$D25,""))</f>
        <v>5215.7891825182287</v>
      </c>
      <c r="HC25" s="34">
        <f>IF(HB25&lt;&gt;"",HLOOKUP(COUNT($DW25:HB25)+1,$G$4:$CX$8,HC$14,0)*$D25,IF($C25=HC$17,$G$6*$D25,""))</f>
        <v>5215.7891825182287</v>
      </c>
      <c r="HD25" s="34">
        <f>IF(HC25&lt;&gt;"",HLOOKUP(COUNT($DW25:HC25)+1,$G$4:$CX$8,HD$14,0)*$D25,IF($C25=HD$17,$G$6*$D25,""))</f>
        <v>5215.7891825182287</v>
      </c>
      <c r="HE25" s="34">
        <f>IF(HD25&lt;&gt;"",HLOOKUP(COUNT($DW25:HD25)+1,$G$4:$CX$8,HE$14,0)*$D25,IF($C25=HE$17,$G$6*$D25,""))</f>
        <v>5215.7891825182287</v>
      </c>
      <c r="HF25" s="34">
        <f>IF(HE25&lt;&gt;"",HLOOKUP(COUNT($DW25:HE25)+1,$G$4:$CX$8,HF$14,0)*$D25,IF($C25=HF$17,$G$6*$D25,""))</f>
        <v>5215.7891825182287</v>
      </c>
      <c r="HG25" s="34">
        <f>IF(HF25&lt;&gt;"",HLOOKUP(COUNT($DW25:HF25)+1,$G$4:$CX$8,HG$14,0)*$D25,IF($C25=HG$17,$G$6*$D25,""))</f>
        <v>5215.7891825182287</v>
      </c>
      <c r="HH25" s="34">
        <f>IF(HG25&lt;&gt;"",HLOOKUP(COUNT($DW25:HG25)+1,$G$4:$CX$8,HH$14,0)*$D25,IF($C25=HH$17,$G$6*$D25,""))</f>
        <v>5215.7891825182287</v>
      </c>
      <c r="HI25" s="34">
        <f>IF(HH25&lt;&gt;"",HLOOKUP(COUNT($DW25:HH25)+1,$G$4:$CX$8,HI$14,0)*$D25,IF($C25=HI$17,$G$6*$D25,""))</f>
        <v>5215.7891825182287</v>
      </c>
      <c r="HJ25" s="34">
        <f>IF(HI25&lt;&gt;"",HLOOKUP(COUNT($DW25:HI25)+1,$G$4:$CX$8,HJ$14,0)*$D25,IF($C25=HJ$17,$G$6*$D25,""))</f>
        <v>5215.7891825182287</v>
      </c>
      <c r="HK25" s="34">
        <f>IF(HJ25&lt;&gt;"",HLOOKUP(COUNT($DW25:HJ25)+1,$G$4:$CX$8,HK$14,0)*$D25,IF($C25=HK$17,$G$6*$D25,""))</f>
        <v>5215.7891825182287</v>
      </c>
      <c r="HL25" s="34">
        <f>IF(HK25&lt;&gt;"",HLOOKUP(COUNT($DW25:HK25)+1,$G$4:$CX$8,HL$14,0)*$D25,IF($C25=HL$17,$G$6*$D25,""))</f>
        <v>5215.7891825182287</v>
      </c>
      <c r="HM25" s="34">
        <f>IF(HL25&lt;&gt;"",HLOOKUP(COUNT($DW25:HL25)+1,$G$4:$CX$8,HM$14,0)*$D25,IF($C25=HM$17,$G$6*$D25,""))</f>
        <v>5215.7891825182287</v>
      </c>
      <c r="HN25" s="34">
        <f>IF(HM25&lt;&gt;"",HLOOKUP(COUNT($DW25:HM25)+1,$G$4:$CX$8,HN$14,0)*$D25,IF($C25=HN$17,$G$6*$D25,""))</f>
        <v>5215.7891825182287</v>
      </c>
      <c r="HO25" s="34">
        <f>IF(HN25&lt;&gt;"",HLOOKUP(COUNT($DW25:HN25)+1,$G$4:$CX$8,HO$14,0)*$D25,IF($C25=HO$17,$G$6*$D25,""))</f>
        <v>5215.7891825182287</v>
      </c>
      <c r="HP25" s="34">
        <f>IF(HO25&lt;&gt;"",HLOOKUP(COUNT($DW25:HO25)+1,$G$4:$DV$8,HP$14,0)*$D25,IF($C25=HP$17,$G$6*$D25,""))</f>
        <v>5215.7891825182287</v>
      </c>
      <c r="HQ25" s="34">
        <f>IF(HP25&lt;&gt;"",HLOOKUP(COUNT($DW25:HP25)+1,$G$4:$DV$8,HQ$14,0)*$D25,IF($C25=HQ$17,$G$6*$D25,""))</f>
        <v>5215.7891825182287</v>
      </c>
      <c r="HR25" s="34">
        <f>IF(HQ25&lt;&gt;"",HLOOKUP(COUNT($DW25:HQ25)+1,$G$4:$DV$8,HR$14,0)*$D25,IF($C25=HR$17,$G$6*$D25,""))</f>
        <v>5215.7891825182287</v>
      </c>
      <c r="HS25" s="34">
        <f>IF(HR25&lt;&gt;"",HLOOKUP(COUNT($DW25:HR25)+1,$G$4:$DV$8,HS$14,0)*$D25,IF($C25=HS$17,$G$6*$D25,""))</f>
        <v>5215.7891825182287</v>
      </c>
      <c r="HT25" s="34">
        <f>IF(HS25&lt;&gt;"",HLOOKUP(COUNT($DW25:HS25)+1,$G$4:$DV$8,HT$14,0)*$D25,IF($C25=HT$17,$G$6*$D25,""))</f>
        <v>5215.7891825182287</v>
      </c>
      <c r="HU25" s="34">
        <f>IF(HT25&lt;&gt;"",HLOOKUP(COUNT($DW25:HT25)+1,$G$4:$DV$8,HU$14,0)*$D25,IF($C25=HU$17,$G$6*$D25,""))</f>
        <v>5215.7891825182287</v>
      </c>
      <c r="HV25" s="34">
        <f>IF(HU25&lt;&gt;"",HLOOKUP(COUNT($DW25:HU25)+1,$G$4:$DV$8,HV$14,0)*$D25,IF($C25=HV$17,$G$6*$D25,""))</f>
        <v>5215.7891825182287</v>
      </c>
      <c r="HW25" s="34">
        <f>IF(HV25&lt;&gt;"",HLOOKUP(COUNT($DW25:HV25)+1,$G$4:$DV$8,HW$14,0)*$D25,IF($C25=HW$17,$G$6*$D25,""))</f>
        <v>5215.7891825182287</v>
      </c>
      <c r="HX25" s="34">
        <f>IF(HW25&lt;&gt;"",HLOOKUP(COUNT($DW25:HW25)+1,$G$4:$DV$8,HX$14,0)*$D25,IF($C25=HX$17,$G$6*$D25,""))</f>
        <v>5215.7891825182287</v>
      </c>
      <c r="HY25" s="34">
        <f>IF(HX25&lt;&gt;"",HLOOKUP(COUNT($DW25:HX25)+1,$G$4:$DV$8,HY$14,0)*$D25,IF($C25=HY$17,$G$6*$D25,""))</f>
        <v>5215.7891825182287</v>
      </c>
      <c r="HZ25" s="34">
        <f>IF(HY25&lt;&gt;"",HLOOKUP(COUNT($DW25:HY25)+1,$G$4:$DV$8,HZ$14,0)*$D25,IF($C25=HZ$17,$G$6*$D25,""))</f>
        <v>5215.7891825182287</v>
      </c>
      <c r="IA25" s="34">
        <f>IF(HZ25&lt;&gt;"",HLOOKUP(COUNT($DW25:HZ25)+1,$G$4:$DV$8,IA$14,0)*$D25,IF($C25=IA$17,$G$6*$D25,""))</f>
        <v>5215.7891825182287</v>
      </c>
      <c r="IB25" s="34">
        <f>IF(IA25&lt;&gt;"",HLOOKUP(COUNT($DW25:IA25)+1,$G$4:$DV$8,IB$14,0)*$D25,IF($C25=IB$17,$G$6*$D25,""))</f>
        <v>5215.7891825182287</v>
      </c>
      <c r="IC25" s="34">
        <f>IF(IB25&lt;&gt;"",HLOOKUP(COUNT($DW25:IB25)+1,$G$4:$DV$8,IC$14,0)*$D25,IF($C25=IC$17,$G$6*$D25,""))</f>
        <v>5215.7891825182287</v>
      </c>
      <c r="ID25" s="34">
        <f>IF(IC25&lt;&gt;"",HLOOKUP(COUNT($DW25:IC25)+1,$G$4:$DV$8,ID$14,0)*$D25,IF($C25=ID$17,$G$6*$D25,""))</f>
        <v>5215.7891825182287</v>
      </c>
      <c r="IE25" s="34">
        <f>IF(ID25&lt;&gt;"",HLOOKUP(COUNT($DW25:ID25)+1,$G$4:$DV$8,IE$14,0)*$D25,IF($C25=IE$17,$G$6*$D25,""))</f>
        <v>5215.7891825182287</v>
      </c>
      <c r="IF25" s="34">
        <f>IF(IE25&lt;&gt;"",HLOOKUP(COUNT($DW25:IE25)+1,$G$4:$DV$8,IF$14,0)*$D25,IF($C25=IF$17,$G$6*$D25,""))</f>
        <v>5215.7891825182287</v>
      </c>
      <c r="IG25" s="34">
        <f>IF(IF25&lt;&gt;"",HLOOKUP(COUNT($DW25:IF25)+1,$G$4:$DV$8,IG$14,0)*$D25,IF($C25=IG$17,$G$6*$D25,""))</f>
        <v>5215.7891825182287</v>
      </c>
      <c r="IH25" s="34">
        <f>IF(IG25&lt;&gt;"",HLOOKUP(COUNT($DW25:IG25)+1,$G$4:$DV$8,IH$14,0)*$D25,IF($C25=IH$17,$G$6*$D25,""))</f>
        <v>5215.7891825182287</v>
      </c>
      <c r="II25" s="34">
        <f>IF(IH25&lt;&gt;"",HLOOKUP(COUNT($DW25:IH25)+1,$G$4:$DV$8,II$14,0)*$D25,IF($C25=II$17,$G$6*$D25,""))</f>
        <v>5215.7891825182287</v>
      </c>
      <c r="IJ25" s="34">
        <f>IF(II25&lt;&gt;"",HLOOKUP(COUNT($DW25:II25)+1,$G$4:$DV$8,IJ$14,0)*$D25,IF($C25=IJ$17,$G$6*$D25,""))</f>
        <v>5215.7891825182287</v>
      </c>
      <c r="IK25" s="34">
        <f>IF(IJ25&lt;&gt;"",HLOOKUP(COUNT($DW25:IJ25)+1,$G$4:$DV$8,IK$14,0)*$D25,IF($C25=IK$17,$G$6*$D25,""))</f>
        <v>5215.7891825182287</v>
      </c>
      <c r="IL25" s="34">
        <f>IF(IK25&lt;&gt;"",HLOOKUP(COUNT($DW25:IK25)+1,$G$4:$DV$8,IL$14,0)*$D25,IF($C25=IL$17,$G$6*$D25,""))</f>
        <v>5215.7891825182287</v>
      </c>
      <c r="IM25" s="34">
        <f>IF(IL25&lt;&gt;"",HLOOKUP(COUNT($DW25:IL25)+1,$G$4:$DV$8,IM$14,0)*$D25,IF($C25=IM$17,$G$6*$D25,""))</f>
        <v>5215.7891825182287</v>
      </c>
      <c r="IO25" s="34" t="str">
        <f>IF(IN25&lt;&gt;"",HLOOKUP(COUNT($IN25:IN25)+1,$G$4:$EH$8,IO$14,0)*$D25,IF($C25=IO$17,$G$7*$D25,""))</f>
        <v/>
      </c>
      <c r="IP25" s="34" t="str">
        <f>IF(IO25&lt;&gt;"",HLOOKUP(COUNT($IN25:IO25)+1,$G$4:$EH$8,IP$14,0)*$D25,IF($C25=IP$17,$G$7*$D25,""))</f>
        <v/>
      </c>
      <c r="IQ25" s="34" t="str">
        <f>IF(IP25&lt;&gt;"",HLOOKUP(COUNT($IN25:IP25)+1,$G$4:$EH$8,IQ$14,0)*$D25,IF($C25=IQ$17,$G$7*$D25,""))</f>
        <v/>
      </c>
      <c r="IR25" s="34" t="str">
        <f>IF(IQ25&lt;&gt;"",HLOOKUP(COUNT($IN25:IQ25)+1,$G$4:$EH$8,IR$14,0)*$D25,IF($C25=IR$17,$G$7*$D25,""))</f>
        <v/>
      </c>
      <c r="IS25" s="34" t="str">
        <f>IF(IR25&lt;&gt;"",HLOOKUP(COUNT($IN25:IR25)+1,$G$4:$EH$8,IS$14,0)*$D25,IF($C25=IS$17,$G$7*$D25,""))</f>
        <v/>
      </c>
      <c r="IT25" s="34" t="str">
        <f>IF(IS25&lt;&gt;"",HLOOKUP(COUNT($IN25:IS25)+1,$G$4:$EH$8,IT$14,0)*$D25,IF($C25=IT$17,$G$7*$D25,""))</f>
        <v/>
      </c>
      <c r="IU25" s="34">
        <f>IF(IT25&lt;&gt;"",HLOOKUP(COUNT($IN25:IT25)+1,$G$4:$EH$8,IU$14,0)*$D25,IF($C25=IU$17,$G$7*$D25,""))</f>
        <v>0</v>
      </c>
      <c r="IV25" s="34">
        <f>IF(IU25&lt;&gt;"",HLOOKUP(COUNT($IN25:IU25)+1,$G$4:$EH$8,IV$14,0)*$D25,IF($C25=IV$17,$G$7*$D25,""))</f>
        <v>750</v>
      </c>
      <c r="IW25" s="34">
        <f>IF(IV25&lt;&gt;"",HLOOKUP(COUNT($IN25:IV25)+1,$G$4:$EH$8,IW$14,0)*$D25,IF($C25=IW$17,$G$7*$D25,""))</f>
        <v>750</v>
      </c>
      <c r="IX25" s="34">
        <f>IF(IW25&lt;&gt;"",HLOOKUP(COUNT($IN25:IW25)+1,$G$4:$EH$8,IX$14,0)*$D25,IF($C25=IX$17,$G$7*$D25,""))</f>
        <v>750</v>
      </c>
      <c r="IY25" s="34">
        <f>IF(IX25&lt;&gt;"",HLOOKUP(COUNT($IN25:IX25)+1,$G$4:$EH$8,IY$14,0)*$D25,IF($C25=IY$17,$G$7*$D25,""))</f>
        <v>750</v>
      </c>
      <c r="IZ25" s="34">
        <f>IF(IY25&lt;&gt;"",HLOOKUP(COUNT($IN25:IY25)+1,$G$4:$EH$8,IZ$14,0)*$D25,IF($C25=IZ$17,$G$7*$D25,""))</f>
        <v>754.03818403483183</v>
      </c>
      <c r="JA25" s="34">
        <f>IF(IZ25&lt;&gt;"",HLOOKUP(COUNT($IN25:IZ25)+1,$G$4:$EH$8,JA$14,0)*$D25,IF($C25=JA$17,$G$7*$D25,""))</f>
        <v>904.84582084179772</v>
      </c>
      <c r="JB25" s="34">
        <f>IF(JA25&lt;&gt;"",HLOOKUP(COUNT($IN25:JA25)+1,$G$4:$EH$8,JB$14,0)*$D25,IF($C25=JB$17,$G$7*$D25,""))</f>
        <v>1049.6211521764853</v>
      </c>
      <c r="JC25" s="34">
        <f>IF(JB25&lt;&gt;"",HLOOKUP(COUNT($IN25:JB25)+1,$G$4:$EH$8,JC$14,0)*$D25,IF($C25=JC$17,$G$7*$D25,""))</f>
        <v>1196.5681134811937</v>
      </c>
      <c r="JD25" s="34">
        <f>IF(JC25&lt;&gt;"",HLOOKUP(COUNT($IN25:JC25)+1,$G$4:$EH$8,JD$14,0)*$D25,IF($C25=JD$17,$G$7*$D25,""))</f>
        <v>1352.121968233748</v>
      </c>
      <c r="JE25" s="34">
        <f>IF(JD25&lt;&gt;"",HLOOKUP(COUNT($IN25:JD25)+1,$G$4:$EH$8,JE$14,0)*$D25,IF($C25=JE$17,$G$7*$D25,""))</f>
        <v>1500.8553847394605</v>
      </c>
      <c r="JF25" s="34">
        <f>IF(JE25&lt;&gt;"",HLOOKUP(COUNT($IN25:JE25)+1,$G$4:$EH$8,JF$14,0)*$D25,IF($C25=JF$17,$G$7*$D25,""))</f>
        <v>1650.9409232134067</v>
      </c>
      <c r="JG25" s="34">
        <f>IF(JF25&lt;&gt;"",HLOOKUP(COUNT($IN25:JF25)+1,$G$4:$EH$8,JG$14,0)*$D25,IF($C25=JG$17,$G$7*$D25,""))</f>
        <v>1238.2056924100557</v>
      </c>
      <c r="JH25" s="34">
        <f>IF(JG25&lt;&gt;"",HLOOKUP(COUNT($IN25:JG25)+1,$G$4:$EH$8,JH$14,0)*$D25,IF($C25=JH$17,$G$7*$D25,""))</f>
        <v>1176.2954077895522</v>
      </c>
      <c r="JI25" s="34">
        <f>IF(JH25&lt;&gt;"",HLOOKUP(COUNT($IN25:JH25)+1,$G$4:$EH$8,JI$14,0)*$D25,IF($C25=JI$17,$G$7*$D25,""))</f>
        <v>1293.9249485685079</v>
      </c>
      <c r="JJ25" s="34">
        <f>IF(JI25&lt;&gt;"",HLOOKUP(COUNT($IN25:JI25)+1,$G$4:$EH$8,JJ$14,0)*$D25,IF($C25=JJ$17,$G$7*$D25,""))</f>
        <v>1423.3174434253592</v>
      </c>
      <c r="JK25" s="34">
        <f>IF(JJ25&lt;&gt;"",HLOOKUP(COUNT($IN25:JJ25)+1,$G$4:$EH$8,JK$14,0)*$D25,IF($C25=JK$17,$G$7*$D25,""))</f>
        <v>1565.6491877678945</v>
      </c>
      <c r="JL25" s="34">
        <f>IF(JK25&lt;&gt;"",HLOOKUP(COUNT($IN25:JK25)+1,$G$4:$EH$8,JL$14,0)*$D25,IF($C25=JL$17,$G$7*$D25,""))</f>
        <v>1722.214106544684</v>
      </c>
      <c r="JM25" s="34">
        <f>IF(JL25&lt;&gt;"",HLOOKUP(COUNT($IN25:JL25)+1,$G$4:$EH$8,JM$14,0)*$D25,IF($C25=JM$17,$G$7*$D25,""))</f>
        <v>1636.1034012174491</v>
      </c>
      <c r="JN25" s="34">
        <f>IF(JM25&lt;&gt;"",HLOOKUP(COUNT($IN25:JM25)+1,$G$4:$EH$8,JN$14,0)*$D25,IF($C25=JN$17,$G$7*$D25,""))</f>
        <v>1554.298231156577</v>
      </c>
      <c r="JO25" s="34">
        <f>IF(JN25&lt;&gt;"",HLOOKUP(COUNT($IN25:JN25)+1,$G$4:$EH$8,JO$14,0)*$D25,IF($C25=JO$17,$G$7*$D25,""))</f>
        <v>1663.0991073375374</v>
      </c>
      <c r="JP25" s="34">
        <f>IF(JO25&lt;&gt;"",HLOOKUP(COUNT($IN25:JO25)+1,$G$4:$EH$8,JP$14,0)*$D25,IF($C25=JP$17,$G$7*$D25,""))</f>
        <v>1779.5160448511649</v>
      </c>
      <c r="JQ25" s="34">
        <f>IF(JP25&lt;&gt;"",HLOOKUP(COUNT($IN25:JP25)+1,$G$4:$EH$8,JQ$14,0)*$D25,IF($C25=JQ$17,$G$7*$D25,""))</f>
        <v>1904.0821679907465</v>
      </c>
      <c r="JR25" s="34">
        <f>IF(JQ25&lt;&gt;"",HLOOKUP(COUNT($IN25:JQ25)+1,$G$4:$EH$8,JR$14,0)*$D25,IF($C25=JR$17,$G$7*$D25,""))</f>
        <v>2094.4903847898208</v>
      </c>
      <c r="JS25" s="34">
        <f>IF(JR25&lt;&gt;"",HLOOKUP(COUNT($IN25:JR25)+1,$G$4:$EH$8,JS$14,0)*$D25,IF($C25=JS$17,$G$7*$D25,""))</f>
        <v>1780.3168270713481</v>
      </c>
      <c r="JT25" s="34">
        <f>IF(JS25&lt;&gt;"",HLOOKUP(COUNT($IN25:JS25)+1,$G$4:$EH$8,JT$14,0)*$D25,IF($C25=JT$17,$G$7*$D25,""))</f>
        <v>1691.300985717781</v>
      </c>
      <c r="JU25" s="34">
        <f>IF(JT25&lt;&gt;"",HLOOKUP(COUNT($IN25:JT25)+1,$G$4:$EH$8,JU$14,0)*$D25,IF($C25=JU$17,$G$7*$D25,""))</f>
        <v>1775.86603500367</v>
      </c>
      <c r="JV25" s="34">
        <f>IF(JU25&lt;&gt;"",HLOOKUP(COUNT($IN25:JU25)+1,$G$4:$EH$8,JV$14,0)*$D25,IF($C25=JV$17,$G$7*$D25,""))</f>
        <v>1864.6593367538537</v>
      </c>
      <c r="JW25" s="34">
        <f>IF(JV25&lt;&gt;"",HLOOKUP(COUNT($IN25:JV25)+1,$G$4:$EH$8,JW$14,0)*$D25,IF($C25=JW$17,$G$7*$D25,""))</f>
        <v>1957.8923035915454</v>
      </c>
      <c r="JX25" s="34">
        <f>IF(JW25&lt;&gt;"",HLOOKUP(COUNT($IN25:JW25)+1,$G$4:$EH$8,JX$14,0)*$D25,IF($C25=JX$17,$G$7*$D25,""))</f>
        <v>2094.9447648429541</v>
      </c>
      <c r="JY25" s="34">
        <f>IF(JX25&lt;&gt;"",HLOOKUP(COUNT($IN25:JX25)+1,$G$4:$EH$8,JY$14,0)*$D25,IF($C25=JY$17,$G$7*$D25,""))</f>
        <v>1885.4502883586588</v>
      </c>
      <c r="JZ25" s="34">
        <f>IF(JY25&lt;&gt;"",HLOOKUP(COUNT($IN25:JY25)+1,$G$4:$EH$8,JZ$14,0)*$D25,IF($C25=JZ$17,$G$7*$D25,""))</f>
        <v>1696.9052595227934</v>
      </c>
      <c r="KA25" s="34">
        <f>IF(JZ25&lt;&gt;"",HLOOKUP(COUNT($IN25:JZ25)+1,$G$4:$EH$8,KA$14,0)*$D25,IF($C25=KA$17,$G$7*$D25,""))</f>
        <v>1815.6886276893886</v>
      </c>
      <c r="KB25" s="34">
        <f>IF(KA25&lt;&gt;"",HLOOKUP(COUNT($IN25:KA25)+1,$G$4:$EH$8,KB$14,0)*$D25,IF($C25=KB$17,$G$7*$D25,""))</f>
        <v>1942.7868316276451</v>
      </c>
      <c r="KC25" s="34">
        <f>IF(KB25&lt;&gt;"",HLOOKUP(COUNT($IN25:KB25)+1,$G$4:$EH$8,KC$14,0)*$D25,IF($C25=KC$17,$G$7*$D25,""))</f>
        <v>2078.7819098415812</v>
      </c>
      <c r="KD25" s="34">
        <f>IF(KC25&lt;&gt;"",HLOOKUP(COUNT($IN25:KC25)+1,$G$4:$EH$8,KD$14,0)*$D25,IF($C25=KD$17,$G$7*$D25,""))</f>
        <v>2245.0844626289077</v>
      </c>
      <c r="KE25" s="34">
        <f>IF(KD25&lt;&gt;"",HLOOKUP(COUNT($IN25:KD25)+1,$G$4:$EH$8,KE$14,0)*$D25,IF($C25=KE$17,$G$7*$D25,""))</f>
        <v>1930.7726378608606</v>
      </c>
      <c r="KF25" s="34">
        <f>IF(KE25&lt;&gt;"",HLOOKUP(COUNT($IN25:KE25)+1,$G$4:$EH$8,KF$14,0)*$D25,IF($C25=KF$17,$G$7*$D25,""))</f>
        <v>1834.2340059678172</v>
      </c>
      <c r="KG25" s="34">
        <f>IF(KF25&lt;&gt;"",HLOOKUP(COUNT($IN25:KF25)+1,$G$4:$EH$8,KG$14,0)*$D25,IF($C25=KG$17,$G$7*$D25,""))</f>
        <v>1925.9457062662088</v>
      </c>
      <c r="KH25" s="34">
        <f>IF(KG25&lt;&gt;"",HLOOKUP(COUNT($IN25:KG25)+1,$G$4:$EH$8,KH$14,0)*$D25,IF($C25=KH$17,$G$7*$D25,""))</f>
        <v>2022.2429915795185</v>
      </c>
      <c r="KI25" s="34">
        <f>IF(KH25&lt;&gt;"",HLOOKUP(COUNT($IN25:KH25)+1,$G$4:$EH$8,KI$14,0)*$D25,IF($C25=KI$17,$G$7*$D25,""))</f>
        <v>2123.3551411584945</v>
      </c>
      <c r="KJ25" s="34">
        <f>IF(KI25&lt;&gt;"",HLOOKUP(COUNT($IN25:KI25)+1,$G$4:$EH$8,KJ$14,0)*$D25,IF($C25=KJ$17,$G$7*$D25,""))</f>
        <v>2271.9900010395886</v>
      </c>
      <c r="KK25" s="34">
        <f>IF(KJ25&lt;&gt;"",HLOOKUP(COUNT($IN25:KJ25)+1,$G$4:$EH$8,KK$14,0)*$D25,IF($C25=KK$17,$G$7*$D25,""))</f>
        <v>2044.7910009356306</v>
      </c>
      <c r="KL25" s="34">
        <f>IF(KK25&lt;&gt;"",HLOOKUP(COUNT($IN25:KK25)+1,$G$4:$EH$8,KL$14,0)*$D25,IF($C25=KL$17,$G$7*$D25,""))</f>
        <v>1840.3119008420672</v>
      </c>
      <c r="KM25" s="34">
        <f>IF(KL25&lt;&gt;"",HLOOKUP(COUNT($IN25:KL25)+1,$G$4:$EH$8,KM$14,0)*$D25,IF($C25=KM$17,$G$7*$D25,""))</f>
        <v>1969.1337339010122</v>
      </c>
      <c r="KN25" s="34">
        <f>IF(KM25&lt;&gt;"",HLOOKUP(COUNT($IN25:KM25)+1,$G$4:$EH$8,KN$14,0)*$D25,IF($C25=KN$17,$G$7*$D25,""))</f>
        <v>2106.9730952740829</v>
      </c>
      <c r="KO25" s="34">
        <f>IF(KN25&lt;&gt;"",HLOOKUP(COUNT($IN25:KN25)+1,$G$4:$EH$8,KO$14,0)*$D25,IF($C25=KO$17,$G$7*$D25,""))</f>
        <v>2254.4612119432686</v>
      </c>
      <c r="KP25" s="34">
        <f>IF(KO25&lt;&gt;"",HLOOKUP(COUNT($IN25:KO25)+1,$G$4:$EH$8,KP$14,0)*$D25,IF($C25=KP$17,$G$7*$D25,""))</f>
        <v>2434.8181088987299</v>
      </c>
      <c r="KQ25" s="34">
        <f>IF(KP25&lt;&gt;"",HLOOKUP(COUNT($IN25:KP25)+1,$G$4:$EH$8,KQ$14,0)*$D25,IF($C25=KQ$17,$G$7*$D25,""))</f>
        <v>2118.2917547418947</v>
      </c>
      <c r="KR25" s="34">
        <f>IF(KQ25&lt;&gt;"",HLOOKUP(COUNT($IN25:KQ25)+1,$G$4:$EH$8,KR$14,0)*$D25,IF($C25=KR$17,$G$7*$D25,""))</f>
        <v>2012.3771670048004</v>
      </c>
      <c r="KS25" s="34">
        <f>IF(KR25&lt;&gt;"",HLOOKUP(COUNT($IN25:KR25)+1,$G$4:$EH$8,KS$14,0)*$D25,IF($C25=KS$17,$G$7*$D25,""))</f>
        <v>2112.9960253550403</v>
      </c>
      <c r="KT25" s="34">
        <f>IF(KS25&lt;&gt;"",HLOOKUP(COUNT($IN25:KS25)+1,$G$4:$EH$8,KT$14,0)*$D25,IF($C25=KT$17,$G$7*$D25,""))</f>
        <v>2218.6458266227924</v>
      </c>
      <c r="KU25" s="34">
        <f>IF(KT25&lt;&gt;"",HLOOKUP(COUNT($IN25:KT25)+1,$G$4:$EH$8,KU$14,0)*$D25,IF($C25=KU$17,$G$7*$D25,""))</f>
        <v>2329.5781179539326</v>
      </c>
      <c r="KV25" s="34">
        <f>IF(KU25&lt;&gt;"",HLOOKUP(COUNT($IN25:KU25)+1,$G$4:$EH$8,KV$14,0)*$D25,IF($C25=KV$17,$G$7*$D25,""))</f>
        <v>2492.648586210707</v>
      </c>
      <c r="KW25" s="34">
        <f>IF(KV25&lt;&gt;"",HLOOKUP(COUNT($IN25:KV25)+1,$G$4:$EH$8,KW$14,0)*$D25,IF($C25=KW$17,$G$7*$D25,""))</f>
        <v>2243.3837275896362</v>
      </c>
      <c r="KX25" s="34">
        <f>IF(KW25&lt;&gt;"",HLOOKUP(COUNT($IN25:KW25)+1,$G$4:$EH$8,KX$14,0)*$D25,IF($C25=KX$17,$G$7*$D25,""))</f>
        <v>2019.045354830673</v>
      </c>
      <c r="KY25" s="34">
        <f>IF(KX25&lt;&gt;"",HLOOKUP(COUNT($IN25:KX25)+1,$G$4:$EH$8,KY$14,0)*$D25,IF($C25=KY$17,$G$7*$D25,""))</f>
        <v>2160.3785296688202</v>
      </c>
      <c r="KZ25" s="34">
        <f>IF(KY25&lt;&gt;"",HLOOKUP(COUNT($IN25:KY25)+1,$G$4:$EH$8,KZ$14,0)*$D25,IF($C25=KZ$17,$G$7*$D25,""))</f>
        <v>2311.6050267456376</v>
      </c>
      <c r="LA25" s="34">
        <f>IF(KZ25&lt;&gt;"",HLOOKUP(COUNT($IN25:KZ25)+1,$G$4:$EH$8,LA$14,0)*$D25,IF($C25=LA$17,$G$7*$D25,""))</f>
        <v>2473.4173786178321</v>
      </c>
      <c r="LB25" s="34">
        <f>IF(LA25&lt;&gt;"",HLOOKUP(COUNT($IN25:LA25)+1,$G$4:$EH$8,LB$14,0)*$D25,IF($C25=LB$17,$G$7*$D25,""))</f>
        <v>2671.2907689072581</v>
      </c>
      <c r="LC25" s="34">
        <f>IF(LB25&lt;&gt;"",HLOOKUP(COUNT($IN25:LB25)+1,$G$4:$EH$8,LC$14,0)*$D25,IF($C25=LC$17,$G$7*$D25,""))</f>
        <v>1753.5425517189447</v>
      </c>
      <c r="LD25" s="34">
        <f>IF(LC25&lt;&gt;"",HLOOKUP(COUNT($IN25:LC25)+1,$G$4:$EH$8,LD$14,0)*$D25,IF($C25=LD$17,$G$7*$D25,""))</f>
        <v>1753.5425517189447</v>
      </c>
      <c r="LE25" s="34">
        <f>IF(LD25&lt;&gt;"",HLOOKUP(COUNT($IN25:LD25)+1,$G$4:$EH$8,LE$14,0)*$D25,IF($C25=LE$17,$G$7*$D25,""))</f>
        <v>1753.5425517189447</v>
      </c>
      <c r="LF25" s="34">
        <f>IF(LE25&lt;&gt;"",HLOOKUP(COUNT($IN25:LE25)+1,$G$4:$EH$8,LF$14,0)*$D25,IF($C25=LF$17,$G$7*$D25,""))</f>
        <v>1753.5425517189447</v>
      </c>
      <c r="LG25" s="34">
        <f>IF(LF25&lt;&gt;"",HLOOKUP(COUNT($IN25:LF25)+1,$G$4:$EH$8,LG$14,0)*$D25,IF($C25=LG$17,$G$7*$D25,""))</f>
        <v>1753.5425517189447</v>
      </c>
      <c r="LH25" s="34">
        <f>IF(LG25&lt;&gt;"",HLOOKUP(COUNT($IN25:LG25)+1,$G$4:$EH$8,LH$14,0)*$D25,IF($C25=LH$17,$G$7*$D25,""))</f>
        <v>1753.5425517189447</v>
      </c>
      <c r="LI25" s="34">
        <f>IF(LH25&lt;&gt;"",HLOOKUP(COUNT($IN25:LH25)+1,$G$4:$EH$8,LI$14,0)*$D25,IF($C25=LI$17,$G$7*$D25,""))</f>
        <v>1753.5425517189447</v>
      </c>
      <c r="LJ25" s="34">
        <f>IF(LI25&lt;&gt;"",HLOOKUP(COUNT($IN25:LI25)+1,$G$4:$EH$8,LJ$14,0)*$D25,IF($C25=LJ$17,$G$7*$D25,""))</f>
        <v>1753.5425517189447</v>
      </c>
      <c r="LK25" s="34">
        <f>IF(LJ25&lt;&gt;"",HLOOKUP(COUNT($IN25:LJ25)+1,$G$4:$EH$8,LK$14,0)*$D25,IF($C25=LK$17,$G$7*$D25,""))</f>
        <v>1753.5425517189447</v>
      </c>
      <c r="LL25" s="34">
        <f>IF(LK25&lt;&gt;"",HLOOKUP(COUNT($IN25:LK25)+1,$G$4:$EH$8,LL$14,0)*$D25,IF($C25=LL$17,$G$7*$D25,""))</f>
        <v>1753.5425517189447</v>
      </c>
      <c r="LM25" s="34">
        <f>IF(LL25&lt;&gt;"",HLOOKUP(COUNT($IN25:LL25)+1,$G$4:$EH$8,LM$14,0)*$D25,IF($C25=LM$17,$G$7*$D25,""))</f>
        <v>1753.5425517189447</v>
      </c>
      <c r="LN25" s="34">
        <f>IF(LM25&lt;&gt;"",HLOOKUP(COUNT($IN25:LM25)+1,$G$4:$EH$8,LN$14,0)*$D25,IF($C25=LN$17,$G$7*$D25,""))</f>
        <v>1753.5425517189447</v>
      </c>
      <c r="LO25" s="34">
        <f>IF(LN25&lt;&gt;"",HLOOKUP(COUNT($IN25:LN25)+1,$G$4:$EH$8,LO$14,0)*$D25,IF($C25=LO$17,$G$7*$D25,""))</f>
        <v>1753.5425517189447</v>
      </c>
      <c r="LP25" s="34">
        <f>IF(LO25&lt;&gt;"",HLOOKUP(COUNT($IN25:LO25)+1,$G$4:$EH$8,LP$14,0)*$D25,IF($C25=LP$17,$G$7*$D25,""))</f>
        <v>1753.5425517189447</v>
      </c>
      <c r="LQ25" s="34">
        <f>IF(LP25&lt;&gt;"",HLOOKUP(COUNT($IN25:LP25)+1,$G$4:$EH$8,LQ$14,0)*$D25,IF($C25=LQ$17,$G$7*$D25,""))</f>
        <v>1753.5425517189447</v>
      </c>
      <c r="LR25" s="34">
        <f>IF(LQ25&lt;&gt;"",HLOOKUP(COUNT($IN25:LQ25)+1,$G$4:$EH$8,LR$14,0)*$D25,IF($C25=LR$17,$G$7*$D25,""))</f>
        <v>1753.5425517189447</v>
      </c>
      <c r="LS25" s="34">
        <f>IF(LR25&lt;&gt;"",HLOOKUP(COUNT($IN25:LR25)+1,$G$4:$EH$8,LS$14,0)*$D25,IF($C25=LS$17,$G$7*$D25,""))</f>
        <v>1753.5425517189447</v>
      </c>
      <c r="LT25" s="34">
        <f>IF(LS25&lt;&gt;"",HLOOKUP(COUNT($IN25:LS25)+1,$G$4:$EH$8,LT$14,0)*$D25,IF($C25=LT$17,$G$7*$D25,""))</f>
        <v>1753.5425517189447</v>
      </c>
      <c r="LU25" s="34">
        <f>IF(LT25&lt;&gt;"",HLOOKUP(COUNT($IN25:LT25)+1,$G$4:$EH$8,LU$14,0)*$D25,IF($C25=LU$17,$G$7*$D25,""))</f>
        <v>1753.5425517189447</v>
      </c>
      <c r="LV25" s="34">
        <f>IF(LU25&lt;&gt;"",HLOOKUP(COUNT($IN25:LU25)+1,$G$4:$EH$8,LV$14,0)*$D25,IF($C25=LV$17,$G$7*$D25,""))</f>
        <v>1753.5425517189447</v>
      </c>
      <c r="LW25" s="34">
        <f>IF(LV25&lt;&gt;"",HLOOKUP(COUNT($IN25:LV25)+1,$G$4:$EH$8,LW$14,0)*$D25,IF($C25=LW$17,$G$7*$D25,""))</f>
        <v>1753.5425517189447</v>
      </c>
      <c r="LX25" s="34">
        <f>IF(LW25&lt;&gt;"",HLOOKUP(COUNT($IN25:LW25)+1,$G$4:$EH$8,LX$14,0)*$D25,IF($C25=LX$17,$G$7*$D25,""))</f>
        <v>1753.5425517189447</v>
      </c>
      <c r="LY25" s="34">
        <f>IF(LX25&lt;&gt;"",HLOOKUP(COUNT($IN25:LX25)+1,$G$4:$EH$8,LY$14,0)*$D25,IF($C25=LY$17,$G$7*$D25,""))</f>
        <v>1753.5425517189447</v>
      </c>
      <c r="LZ25" s="34">
        <f>IF(LY25&lt;&gt;"",HLOOKUP(COUNT($IN25:LY25)+1,$G$4:$EH$8,LZ$14,0)*$D25,IF($C25=LZ$17,$G$7*$D25,""))</f>
        <v>1753.5425517189447</v>
      </c>
      <c r="MA25" s="34">
        <f>IF(LZ25&lt;&gt;"",HLOOKUP(COUNT($IN25:LZ25)+1,$G$4:$EH$8,MA$14,0)*$D25,IF($C25=MA$17,$G$7*$D25,""))</f>
        <v>1753.5425517189447</v>
      </c>
      <c r="MB25" s="34">
        <f>IF(MA25&lt;&gt;"",HLOOKUP(COUNT($IN25:MA25)+1,$G$4:$EH$8,MB$14,0)*$D25,IF($C25=MB$17,$G$7*$D25,""))</f>
        <v>1753.5425517189447</v>
      </c>
      <c r="MC25" s="34">
        <f>IF(MB25&lt;&gt;"",HLOOKUP(COUNT($IN25:MB25)+1,$G$4:$EH$8,MC$14,0)*$D25,IF($C25=MC$17,$G$7*$D25,""))</f>
        <v>1753.5425517189447</v>
      </c>
      <c r="MD25" s="34">
        <f>IF(MC25&lt;&gt;"",HLOOKUP(COUNT($IN25:MC25)+1,$G$4:$EH$8,MD$14,0)*$D25,IF($C25=MD$17,$G$7*$D25,""))</f>
        <v>1753.5425517189447</v>
      </c>
      <c r="ME25" s="34">
        <f>IF(MD25&lt;&gt;"",HLOOKUP(COUNT($IN25:MD25)+1,$G$4:$EH$8,ME$14,0)*$D25,IF($C25=ME$17,$G$7*$D25,""))</f>
        <v>1753.5425517189447</v>
      </c>
      <c r="MF25" s="34">
        <f>IF(ME25&lt;&gt;"",HLOOKUP(COUNT($IN25:ME25)+1,$G$4:$EH$8,MF$14,0)*$D25,IF($C25=MF$17,$G$7*$D25,""))</f>
        <v>1753.5425517189447</v>
      </c>
      <c r="MG25" s="34">
        <f>IF(MF25&lt;&gt;"",HLOOKUP(COUNT($IN25:MF25)+1,$G$4:$EH$8,MG$14,0)*$D25,IF($C25=MG$17,$G$7*$D25,""))</f>
        <v>1753.5425517189447</v>
      </c>
      <c r="MH25" s="34">
        <f>IF(MG25&lt;&gt;"",HLOOKUP(COUNT($IN25:MG25)+1,$G$4:$EH$8,MH$14,0)*$D25,IF($C25=MH$17,$G$7*$D25,""))</f>
        <v>1753.5425517189447</v>
      </c>
      <c r="MI25" s="34">
        <f>IF(MH25&lt;&gt;"",HLOOKUP(COUNT($IN25:MH25)+1,$G$4:$EH$8,MI$14,0)*$D25,IF($C25=MI$17,$G$7*$D25,""))</f>
        <v>1753.5425517189447</v>
      </c>
      <c r="MJ25" s="34">
        <f>IF(MI25&lt;&gt;"",HLOOKUP(COUNT($IN25:MI25)+1,$G$4:$EH$8,MJ$14,0)*$D25,IF($C25=MJ$17,$G$7*$D25,""))</f>
        <v>1753.5425517189447</v>
      </c>
      <c r="MK25" s="34">
        <f>IF(MJ25&lt;&gt;"",HLOOKUP(COUNT($IN25:MJ25)+1,$G$4:$EH$8,MK$14,0)*$D25,IF($C25=MK$17,$G$7*$D25,""))</f>
        <v>1753.5425517189447</v>
      </c>
      <c r="ML25" s="34">
        <f>IF(MK25&lt;&gt;"",HLOOKUP(COUNT($IN25:MK25)+1,$G$4:$EH$8,ML$14,0)*$D25,IF($C25=ML$17,$G$7*$D25,""))</f>
        <v>1753.5425517189447</v>
      </c>
      <c r="MM25" s="34">
        <f>IF(ML25&lt;&gt;"",HLOOKUP(COUNT($IN25:ML25)+1,$G$4:$EH$8,MM$14,0)*$D25,IF($C25=MM$17,$G$7*$D25,""))</f>
        <v>1753.5425517189447</v>
      </c>
      <c r="MN25" s="34">
        <f>IF(MM25&lt;&gt;"",HLOOKUP(COUNT($IN25:MM25)+1,$G$4:$EH$8,MN$14,0)*$D25,IF($C25=MN$17,$G$7*$D25,""))</f>
        <v>1753.5425517189447</v>
      </c>
      <c r="MO25" s="34">
        <f>IF(MN25&lt;&gt;"",HLOOKUP(COUNT($IN25:MN25)+1,$G$4:$EH$8,MO$14,0)*$D25,IF($C25=MO$17,$G$7*$D25,""))</f>
        <v>1753.5425517189447</v>
      </c>
      <c r="MP25" s="34">
        <f>IF(MO25&lt;&gt;"",HLOOKUP(COUNT($IN25:MO25)+1,$G$4:$EH$8,MP$14,0)*$D25,IF($C25=MP$17,$G$7*$D25,""))</f>
        <v>1753.5425517189447</v>
      </c>
      <c r="MQ25" s="34">
        <f>IF(MP25&lt;&gt;"",HLOOKUP(COUNT($IN25:MP25)+1,$G$4:$EH$8,MQ$14,0)*$D25,IF($C25=MQ$17,$G$7*$D25,""))</f>
        <v>1753.5425517189447</v>
      </c>
      <c r="MR25" s="34">
        <f>IF(MQ25&lt;&gt;"",HLOOKUP(COUNT($IN25:MQ25)+1,$G$4:$EH$8,MR$14,0)*$D25,IF($C25=MR$17,$G$7*$D25,""))</f>
        <v>1753.5425517189447</v>
      </c>
      <c r="MS25" s="34">
        <f>IF(MR25&lt;&gt;"",HLOOKUP(COUNT($IN25:MR25)+1,$G$4:$EH$8,MS$14,0)*$D25,IF($C25=MS$17,$G$7*$D25,""))</f>
        <v>1753.5425517189447</v>
      </c>
      <c r="MT25" s="34">
        <f>IF(MS25&lt;&gt;"",HLOOKUP(COUNT($IN25:MS25)+1,$G$4:$EH$8,MT$14,0)*$D25,IF($C25=MT$17,$G$7*$D25,""))</f>
        <v>1753.5425517189447</v>
      </c>
      <c r="MU25" s="34">
        <f>IF(MT25&lt;&gt;"",HLOOKUP(COUNT($IN25:MT25)+1,$G$4:$EH$8,MU$14,0)*$D25,IF($C25=MU$17,$G$7*$D25,""))</f>
        <v>1753.5425517189447</v>
      </c>
      <c r="MV25" s="34">
        <f>IF(MU25&lt;&gt;"",HLOOKUP(COUNT($IN25:MU25)+1,$G$4:$EH$8,MV$14,0)*$D25,IF($C25=MV$17,$G$7*$D25,""))</f>
        <v>1753.5425517189447</v>
      </c>
      <c r="MW25" s="34">
        <f>IF(MV25&lt;&gt;"",HLOOKUP(COUNT($IN25:MV25)+1,$G$4:$EH$8,MW$14,0)*$D25,IF($C25=MW$17,$G$7*$D25,""))</f>
        <v>1753.5425517189447</v>
      </c>
      <c r="MX25" s="34">
        <f>IF(MW25&lt;&gt;"",HLOOKUP(COUNT($IN25:MW25)+1,$G$4:$EH$8,MX$14,0)*$D25,IF($C25=MX$17,$G$7*$D25,""))</f>
        <v>1753.5425517189447</v>
      </c>
      <c r="MY25" s="34">
        <f>IF(MX25&lt;&gt;"",HLOOKUP(COUNT($IN25:MX25)+1,$G$4:$EH$8,MY$14,0)*$D25,IF($C25=MY$17,$G$7*$D25,""))</f>
        <v>1753.5425517189447</v>
      </c>
      <c r="MZ25" s="34">
        <f>IF(MY25&lt;&gt;"",HLOOKUP(COUNT($IN25:MY25)+1,$G$4:$EH$8,MZ$14,0)*$D25,IF($C25=MZ$17,$G$7*$D25,""))</f>
        <v>1753.5425517189447</v>
      </c>
      <c r="NA25" s="34">
        <f>IF(MZ25&lt;&gt;"",HLOOKUP(COUNT($IN25:MZ25)+1,$G$4:$EH$8,NA$14,0)*$D25,IF($C25=NA$17,$G$7*$D25,""))</f>
        <v>1753.5425517189447</v>
      </c>
      <c r="NB25" s="34">
        <f>IF(NA25&lt;&gt;"",HLOOKUP(COUNT($IN25:NA25)+1,$G$4:$EH$8,NB$14,0)*$D25,IF($C25=NB$17,$G$7*$D25,""))</f>
        <v>1753.5425517189447</v>
      </c>
      <c r="NC25" s="34">
        <f>IF(NB25&lt;&gt;"",HLOOKUP(COUNT($IN25:NB25)+1,$G$4:$EH$8,NC$14,0)*$D25,IF($C25=NC$17,$G$7*$D25,""))</f>
        <v>1753.5425517189447</v>
      </c>
      <c r="ND25" s="34">
        <f>IF(NC25&lt;&gt;"",HLOOKUP(COUNT($IN25:NC25)+1,$G$4:$EH$8,ND$14,0)*$D25,IF($C25=ND$17,$G$7*$D25,""))</f>
        <v>1753.5425517189447</v>
      </c>
      <c r="NF25" s="34" t="str">
        <f>IF(NE25&lt;&gt;"",HLOOKUP(COUNT($NE25:NE25)+1,$G$4:$EH$8,NF$14,0)*$D25,IF($C25=NF$17,$G$8*$D25,""))</f>
        <v/>
      </c>
      <c r="NG25" s="34" t="str">
        <f>IF(NF25&lt;&gt;"",HLOOKUP(COUNT($NE25:NF25)+1,$G$4:$EH$8,NG$14,0)*$D25,IF($C25=NG$17,$G$8*$D25,""))</f>
        <v/>
      </c>
      <c r="NH25" s="34" t="str">
        <f>IF(NG25&lt;&gt;"",HLOOKUP(COUNT($NE25:NG25)+1,$G$4:$EH$8,NH$14,0)*$D25,IF($C25=NH$17,$G$8*$D25,""))</f>
        <v/>
      </c>
      <c r="NI25" s="34" t="str">
        <f>IF(NH25&lt;&gt;"",HLOOKUP(COUNT($NE25:NH25)+1,$G$4:$EH$8,NI$14,0)*$D25,IF($C25=NI$17,$G$8*$D25,""))</f>
        <v/>
      </c>
      <c r="NJ25" s="34" t="str">
        <f>IF(NI25&lt;&gt;"",HLOOKUP(COUNT($NE25:NI25)+1,$G$4:$EH$8,NJ$14,0)*$D25,IF($C25=NJ$17,$G$8*$D25,""))</f>
        <v/>
      </c>
      <c r="NK25" s="34" t="str">
        <f>IF(NJ25&lt;&gt;"",HLOOKUP(COUNT($NE25:NJ25)+1,$G$4:$EH$8,NK$14,0)*$D25,IF($C25=NK$17,$G$8*$D25,""))</f>
        <v/>
      </c>
      <c r="NL25" s="34">
        <f>IF(NK25&lt;&gt;"",HLOOKUP(COUNT($NE25:NK25)+1,$G$4:$EH$8,NL$14,0)*$D25,IF($C25=NL$17,$G$8*$D25,""))</f>
        <v>35000</v>
      </c>
      <c r="NM25" s="34">
        <f>IF(NL25&lt;&gt;"",HLOOKUP(COUNT($NE25:NL25)+1,$G$4:$EH$8,NM$14,0)*$D25,IF($C25=NM$17,$G$8*$D25,""))</f>
        <v>0</v>
      </c>
      <c r="NN25" s="34">
        <f>IF(NM25&lt;&gt;"",HLOOKUP(COUNT($NE25:NM25)+1,$G$4:$EH$8,NN$14,0)*$D25,IF($C25=NN$17,$G$8*$D25,""))</f>
        <v>0</v>
      </c>
      <c r="NO25" s="34">
        <f>IF(NN25&lt;&gt;"",HLOOKUP(COUNT($NE25:NN25)+1,$G$4:$EH$8,NO$14,0)*$D25,IF($C25=NO$17,$G$8*$D25,""))</f>
        <v>0</v>
      </c>
      <c r="NP25" s="34">
        <f>IF(NO25&lt;&gt;"",HLOOKUP(COUNT($NE25:NO25)+1,$G$4:$EH$8,NP$14,0)*$D25,IF($C25=NP$17,$G$8*$D25,""))</f>
        <v>0</v>
      </c>
      <c r="NQ25" s="34">
        <f>IF(NP25&lt;&gt;"",HLOOKUP(COUNT($NE25:NP25)+1,$G$4:$EH$8,NQ$14,0)*$D25,IF($C25=NQ$17,$G$8*$D25,""))</f>
        <v>0</v>
      </c>
      <c r="NR25" s="34">
        <f>IF(NQ25&lt;&gt;"",HLOOKUP(COUNT($NE25:NQ25)+1,$G$4:$EH$8,NR$14,0)*$D25,IF($C25=NR$17,$G$8*$D25,""))</f>
        <v>0</v>
      </c>
      <c r="NS25" s="34">
        <f>IF(NR25&lt;&gt;"",HLOOKUP(COUNT($NE25:NR25)+1,$G$4:$EH$8,NS$14,0)*$D25,IF($C25=NS$17,$G$8*$D25,""))</f>
        <v>0</v>
      </c>
      <c r="NT25" s="34">
        <f>IF(NS25&lt;&gt;"",HLOOKUP(COUNT($NE25:NS25)+1,$G$4:$EH$8,NT$14,0)*$D25,IF($C25=NT$17,$G$8*$D25,""))</f>
        <v>0</v>
      </c>
      <c r="NU25" s="34">
        <f>IF(NT25&lt;&gt;"",HLOOKUP(COUNT($NE25:NT25)+1,$G$4:$EH$8,NU$14,0)*$D25,IF($C25=NU$17,$G$8*$D25,""))</f>
        <v>0</v>
      </c>
      <c r="NV25" s="34">
        <f>IF(NU25&lt;&gt;"",HLOOKUP(COUNT($NE25:NU25)+1,$G$4:$EH$8,NV$14,0)*$D25,IF($C25=NV$17,$G$8*$D25,""))</f>
        <v>0</v>
      </c>
      <c r="NW25" s="34">
        <f>IF(NV25&lt;&gt;"",HLOOKUP(COUNT($NE25:NV25)+1,$G$4:$EH$8,NW$14,0)*$D25,IF($C25=NW$17,$G$8*$D25,""))</f>
        <v>0</v>
      </c>
      <c r="NX25" s="34">
        <f>IF(NW25&lt;&gt;"",HLOOKUP(COUNT($NE25:NW25)+1,$G$4:$EH$8,NX$14,0)*$D25,IF($C25=NX$17,$G$8*$D25,""))</f>
        <v>0</v>
      </c>
      <c r="NY25" s="34">
        <f>IF(NX25&lt;&gt;"",HLOOKUP(COUNT($NE25:NX25)+1,$G$4:$EH$8,NY$14,0)*$D25,IF($C25=NY$17,$G$8*$D25,""))</f>
        <v>0</v>
      </c>
      <c r="NZ25" s="34">
        <f>IF(NY25&lt;&gt;"",HLOOKUP(COUNT($NE25:NY25)+1,$G$4:$EH$8,NZ$14,0)*$D25,IF($C25=NZ$17,$G$8*$D25,""))</f>
        <v>0</v>
      </c>
      <c r="OA25" s="34">
        <f>IF(NZ25&lt;&gt;"",HLOOKUP(COUNT($NE25:NZ25)+1,$G$4:$EH$8,OA$14,0)*$D25,IF($C25=OA$17,$G$8*$D25,""))</f>
        <v>0</v>
      </c>
      <c r="OB25" s="34">
        <f>IF(OA25&lt;&gt;"",HLOOKUP(COUNT($NE25:OA25)+1,$G$4:$EH$8,OB$14,0)*$D25,IF($C25=OB$17,$G$8*$D25,""))</f>
        <v>0</v>
      </c>
      <c r="OC25" s="34">
        <f>IF(OB25&lt;&gt;"",HLOOKUP(COUNT($NE25:OB25)+1,$G$4:$EH$8,OC$14,0)*$D25,IF($C25=OC$17,$G$8*$D25,""))</f>
        <v>0</v>
      </c>
      <c r="OD25" s="34">
        <f>IF(OC25&lt;&gt;"",HLOOKUP(COUNT($NE25:OC25)+1,$G$4:$EH$8,OD$14,0)*$D25,IF($C25=OD$17,$G$8*$D25,""))</f>
        <v>0</v>
      </c>
      <c r="OE25" s="34">
        <f>IF(OD25&lt;&gt;"",HLOOKUP(COUNT($NE25:OD25)+1,$G$4:$EH$8,OE$14,0)*$D25,IF($C25=OE$17,$G$8*$D25,""))</f>
        <v>0</v>
      </c>
      <c r="OF25" s="34">
        <f>IF(OE25&lt;&gt;"",HLOOKUP(COUNT($NE25:OE25)+1,$G$4:$EH$8,OF$14,0)*$D25,IF($C25=OF$17,$G$8*$D25,""))</f>
        <v>0</v>
      </c>
      <c r="OG25" s="34">
        <f>IF(OF25&lt;&gt;"",HLOOKUP(COUNT($NE25:OF25)+1,$G$4:$EH$8,OG$14,0)*$D25,IF($C25=OG$17,$G$8*$D25,""))</f>
        <v>0</v>
      </c>
      <c r="OH25" s="34">
        <f>IF(OG25&lt;&gt;"",HLOOKUP(COUNT($NE25:OG25)+1,$G$4:$EH$8,OH$14,0)*$D25,IF($C25=OH$17,$G$8*$D25,""))</f>
        <v>0</v>
      </c>
      <c r="OI25" s="34">
        <f>IF(OH25&lt;&gt;"",HLOOKUP(COUNT($NE25:OH25)+1,$G$4:$EH$8,OI$14,0)*$D25,IF($C25=OI$17,$G$8*$D25,""))</f>
        <v>0</v>
      </c>
      <c r="OJ25" s="34">
        <f>IF(OI25&lt;&gt;"",HLOOKUP(COUNT($NE25:OI25)+1,$G$4:$EH$8,OJ$14,0)*$D25,IF($C25=OJ$17,$G$8*$D25,""))</f>
        <v>0</v>
      </c>
      <c r="OK25" s="34">
        <f>IF(OJ25&lt;&gt;"",HLOOKUP(COUNT($NE25:OJ25)+1,$G$4:$EH$8,OK$14,0)*$D25,IF($C25=OK$17,$G$8*$D25,""))</f>
        <v>0</v>
      </c>
      <c r="OL25" s="34">
        <f>IF(OK25&lt;&gt;"",HLOOKUP(COUNT($NE25:OK25)+1,$G$4:$EH$8,OL$14,0)*$D25,IF($C25=OL$17,$G$8*$D25,""))</f>
        <v>0</v>
      </c>
      <c r="OM25" s="34">
        <f>IF(OL25&lt;&gt;"",HLOOKUP(COUNT($NE25:OL25)+1,$G$4:$EH$8,OM$14,0)*$D25,IF($C25=OM$17,$G$8*$D25,""))</f>
        <v>0</v>
      </c>
      <c r="ON25" s="34">
        <f>IF(OM25&lt;&gt;"",HLOOKUP(COUNT($NE25:OM25)+1,$G$4:$EH$8,ON$14,0)*$D25,IF($C25=ON$17,$G$8*$D25,""))</f>
        <v>0</v>
      </c>
      <c r="OO25" s="34">
        <f>IF(ON25&lt;&gt;"",HLOOKUP(COUNT($NE25:ON25)+1,$G$4:$EH$8,OO$14,0)*$D25,IF($C25=OO$17,$G$8*$D25,""))</f>
        <v>0</v>
      </c>
      <c r="OP25" s="34">
        <f>IF(OO25&lt;&gt;"",HLOOKUP(COUNT($NE25:OO25)+1,$G$4:$EH$8,OP$14,0)*$D25,IF($C25=OP$17,$G$8*$D25,""))</f>
        <v>0</v>
      </c>
      <c r="OQ25" s="34">
        <f>IF(OP25&lt;&gt;"",HLOOKUP(COUNT($NE25:OP25)+1,$G$4:$EH$8,OQ$14,0)*$D25,IF($C25=OQ$17,$G$8*$D25,""))</f>
        <v>0</v>
      </c>
      <c r="OR25" s="34">
        <f>IF(OQ25&lt;&gt;"",HLOOKUP(COUNT($NE25:OQ25)+1,$G$4:$EH$8,OR$14,0)*$D25,IF($C25=OR$17,$G$8*$D25,""))</f>
        <v>0</v>
      </c>
      <c r="OS25" s="34">
        <f>IF(OR25&lt;&gt;"",HLOOKUP(COUNT($NE25:OR25)+1,$G$4:$EH$8,OS$14,0)*$D25,IF($C25=OS$17,$G$8*$D25,""))</f>
        <v>0</v>
      </c>
      <c r="OT25" s="34">
        <f>IF(OS25&lt;&gt;"",HLOOKUP(COUNT($NE25:OS25)+1,$G$4:$EH$8,OT$14,0)*$D25,IF($C25=OT$17,$G$8*$D25,""))</f>
        <v>0</v>
      </c>
      <c r="OU25" s="34">
        <f>IF(OT25&lt;&gt;"",HLOOKUP(COUNT($NE25:OT25)+1,$G$4:$EH$8,OU$14,0)*$D25,IF($C25=OU$17,$G$8*$D25,""))</f>
        <v>0</v>
      </c>
      <c r="OV25" s="34">
        <f>IF(OU25&lt;&gt;"",HLOOKUP(COUNT($NE25:OU25)+1,$G$4:$EH$8,OV$14,0)*$D25,IF($C25=OV$17,$G$8*$D25,""))</f>
        <v>0</v>
      </c>
      <c r="OW25" s="34">
        <f>IF(OV25&lt;&gt;"",HLOOKUP(COUNT($NE25:OV25)+1,$G$4:$EH$8,OW$14,0)*$D25,IF($C25=OW$17,$G$8*$D25,""))</f>
        <v>0</v>
      </c>
      <c r="OX25" s="34">
        <f>IF(OW25&lt;&gt;"",HLOOKUP(COUNT($NE25:OW25)+1,$G$4:$EH$8,OX$14,0)*$D25,IF($C25=OX$17,$G$8*$D25,""))</f>
        <v>0</v>
      </c>
      <c r="OY25" s="34">
        <f>IF(OX25&lt;&gt;"",HLOOKUP(COUNT($NE25:OX25)+1,$G$4:$EH$8,OY$14,0)*$D25,IF($C25=OY$17,$G$8*$D25,""))</f>
        <v>0</v>
      </c>
      <c r="OZ25" s="34">
        <f>IF(OY25&lt;&gt;"",HLOOKUP(COUNT($NE25:OY25)+1,$G$4:$EH$8,OZ$14,0)*$D25,IF($C25=OZ$17,$G$8*$D25,""))</f>
        <v>0</v>
      </c>
      <c r="PA25" s="34">
        <f>IF(OZ25&lt;&gt;"",HLOOKUP(COUNT($NE25:OZ25)+1,$G$4:$EH$8,PA$14,0)*$D25,IF($C25=PA$17,$G$8*$D25,""))</f>
        <v>0</v>
      </c>
      <c r="PB25" s="34">
        <f>IF(PA25&lt;&gt;"",HLOOKUP(COUNT($NE25:PA25)+1,$G$4:$EH$8,PB$14,0)*$D25,IF($C25=PB$17,$G$8*$D25,""))</f>
        <v>0</v>
      </c>
      <c r="PC25" s="34">
        <f>IF(PB25&lt;&gt;"",HLOOKUP(COUNT($NE25:PB25)+1,$G$4:$EH$8,PC$14,0)*$D25,IF($C25=PC$17,$G$8*$D25,""))</f>
        <v>0</v>
      </c>
      <c r="PD25" s="34">
        <f>IF(PC25&lt;&gt;"",HLOOKUP(COUNT($NE25:PC25)+1,$G$4:$EH$8,PD$14,0)*$D25,IF($C25=PD$17,$G$8*$D25,""))</f>
        <v>0</v>
      </c>
      <c r="PE25" s="34">
        <f>IF(PD25&lt;&gt;"",HLOOKUP(COUNT($NE25:PD25)+1,$G$4:$EH$8,PE$14,0)*$D25,IF($C25=PE$17,$G$8*$D25,""))</f>
        <v>0</v>
      </c>
      <c r="PF25" s="34">
        <f>IF(PE25&lt;&gt;"",HLOOKUP(COUNT($NE25:PE25)+1,$G$4:$EH$8,PF$14,0)*$D25,IF($C25=PF$17,$G$8*$D25,""))</f>
        <v>0</v>
      </c>
      <c r="PG25" s="34">
        <f>IF(PF25&lt;&gt;"",HLOOKUP(COUNT($NE25:PF25)+1,$G$4:$EH$8,PG$14,0)*$D25,IF($C25=PG$17,$G$8*$D25,""))</f>
        <v>0</v>
      </c>
      <c r="PH25" s="34">
        <f>IF(PG25&lt;&gt;"",HLOOKUP(COUNT($NE25:PG25)+1,$G$4:$EH$8,PH$14,0)*$D25,IF($C25=PH$17,$G$8*$D25,""))</f>
        <v>0</v>
      </c>
      <c r="PI25" s="34">
        <f>IF(PH25&lt;&gt;"",HLOOKUP(COUNT($NE25:PH25)+1,$G$4:$EH$8,PI$14,0)*$D25,IF($C25=PI$17,$G$8*$D25,""))</f>
        <v>0</v>
      </c>
      <c r="PJ25" s="34">
        <f>IF(PI25&lt;&gt;"",HLOOKUP(COUNT($NE25:PI25)+1,$G$4:$EH$8,PJ$14,0)*$D25,IF($C25=PJ$17,$G$8*$D25,""))</f>
        <v>0</v>
      </c>
      <c r="PK25" s="34">
        <f>IF(PJ25&lt;&gt;"",HLOOKUP(COUNT($NE25:PJ25)+1,$G$4:$EH$8,PK$14,0)*$D25,IF($C25=PK$17,$G$8*$D25,""))</f>
        <v>0</v>
      </c>
      <c r="PL25" s="34">
        <f>IF(PK25&lt;&gt;"",HLOOKUP(COUNT($NE25:PK25)+1,$G$4:$EH$8,PL$14,0)*$D25,IF($C25=PL$17,$G$8*$D25,""))</f>
        <v>0</v>
      </c>
      <c r="PM25" s="34">
        <f>IF(PL25&lt;&gt;"",HLOOKUP(COUNT($NE25:PL25)+1,$G$4:$EH$8,PM$14,0)*$D25,IF($C25=PM$17,$G$8*$D25,""))</f>
        <v>0</v>
      </c>
      <c r="PN25" s="34">
        <f>IF(PM25&lt;&gt;"",HLOOKUP(COUNT($NE25:PM25)+1,$G$4:$EH$8,PN$14,0)*$D25,IF($C25=PN$17,$G$8*$D25,""))</f>
        <v>0</v>
      </c>
      <c r="PO25" s="34">
        <f>IF(PN25&lt;&gt;"",HLOOKUP(COUNT($NE25:PN25)+1,$G$4:$EH$8,PO$14,0)*$D25,IF($C25=PO$17,$G$8*$D25,""))</f>
        <v>0</v>
      </c>
      <c r="PP25" s="34">
        <f>IF(PO25&lt;&gt;"",HLOOKUP(COUNT($NE25:PO25)+1,$G$4:$EH$8,PP$14,0)*$D25,IF($C25=PP$17,$G$8*$D25,""))</f>
        <v>0</v>
      </c>
      <c r="PQ25" s="34">
        <f>IF(PP25&lt;&gt;"",HLOOKUP(COUNT($NE25:PP25)+1,$G$4:$EH$8,PQ$14,0)*$D25,IF($C25=PQ$17,$G$8*$D25,""))</f>
        <v>0</v>
      </c>
      <c r="PR25" s="34">
        <f>IF(PQ25&lt;&gt;"",HLOOKUP(COUNT($NE25:PQ25)+1,$G$4:$EH$8,PR$14,0)*$D25,IF($C25=PR$17,$G$8*$D25,""))</f>
        <v>0</v>
      </c>
      <c r="PS25" s="34">
        <f>IF(PR25&lt;&gt;"",HLOOKUP(COUNT($NE25:PR25)+1,$G$4:$EH$8,PS$14,0)*$D25,IF($C25=PS$17,$G$8*$D25,""))</f>
        <v>0</v>
      </c>
      <c r="PT25" s="34">
        <f>IF(PS25&lt;&gt;"",HLOOKUP(COUNT($NE25:PS25)+1,$G$4:$EH$8,PT$14,0)*$D25,IF($C25=PT$17,$G$8*$D25,""))</f>
        <v>0</v>
      </c>
      <c r="PU25" s="34">
        <f>IF(PT25&lt;&gt;"",HLOOKUP(COUNT($NE25:PT25)+1,$G$4:$EH$8,PU$14,0)*$D25,IF($C25=PU$17,$G$8*$D25,""))</f>
        <v>0</v>
      </c>
      <c r="PV25" s="34">
        <f>IF(PU25&lt;&gt;"",HLOOKUP(COUNT($NE25:PU25)+1,$G$4:$EH$8,PV$14,0)*$D25,IF($C25=PV$17,$G$8*$D25,""))</f>
        <v>0</v>
      </c>
      <c r="PW25" s="34">
        <f>IF(PV25&lt;&gt;"",HLOOKUP(COUNT($NE25:PV25)+1,$G$4:$EH$8,PW$14,0)*$D25,IF($C25=PW$17,$G$8*$D25,""))</f>
        <v>0</v>
      </c>
      <c r="PX25" s="34">
        <f>IF(PW25&lt;&gt;"",HLOOKUP(COUNT($NE25:PW25)+1,$G$4:$EH$8,PX$14,0)*$D25,IF($C25=PX$17,$G$8*$D25,""))</f>
        <v>0</v>
      </c>
      <c r="PY25" s="34">
        <f>IF(PX25&lt;&gt;"",HLOOKUP(COUNT($NE25:PX25)+1,$G$4:$EH$8,PY$14,0)*$D25,IF($C25=PY$17,$G$8*$D25,""))</f>
        <v>0</v>
      </c>
      <c r="PZ25" s="34">
        <f>IF(PY25&lt;&gt;"",HLOOKUP(COUNT($NE25:PY25)+1,$G$4:$EH$8,PZ$14,0)*$D25,IF($C25=PZ$17,$G$8*$D25,""))</f>
        <v>0</v>
      </c>
      <c r="QA25" s="34">
        <f>IF(PZ25&lt;&gt;"",HLOOKUP(COUNT($NE25:PZ25)+1,$G$4:$EH$8,QA$14,0)*$D25,IF($C25=QA$17,$G$8*$D25,""))</f>
        <v>0</v>
      </c>
      <c r="QB25" s="34">
        <f>IF(QA25&lt;&gt;"",HLOOKUP(COUNT($NE25:QA25)+1,$G$4:$EH$8,QB$14,0)*$D25,IF($C25=QB$17,$G$8*$D25,""))</f>
        <v>0</v>
      </c>
      <c r="QC25" s="34">
        <f>IF(QB25&lt;&gt;"",HLOOKUP(COUNT($NE25:QB25)+1,$G$4:$EH$8,QC$14,0)*$D25,IF($C25=QC$17,$G$8*$D25,""))</f>
        <v>0</v>
      </c>
      <c r="QD25" s="34">
        <f>IF(QC25&lt;&gt;"",HLOOKUP(COUNT($NE25:QC25)+1,$G$4:$EH$8,QD$14,0)*$D25,IF($C25=QD$17,$G$8*$D25,""))</f>
        <v>0</v>
      </c>
      <c r="QE25" s="34">
        <f>IF(QD25&lt;&gt;"",HLOOKUP(COUNT($NE25:QD25)+1,$G$4:$EH$8,QE$14,0)*$D25,IF($C25=QE$17,$G$8*$D25,""))</f>
        <v>0</v>
      </c>
      <c r="QF25" s="34">
        <f>IF(QE25&lt;&gt;"",HLOOKUP(COUNT($NE25:QE25)+1,$G$4:$EH$8,QF$14,0)*$D25,IF($C25=QF$17,$G$8*$D25,""))</f>
        <v>0</v>
      </c>
      <c r="QG25" s="34">
        <f>IF(QF25&lt;&gt;"",HLOOKUP(COUNT($NE25:QF25)+1,$G$4:$EH$8,QG$14,0)*$D25,IF($C25=QG$17,$G$8*$D25,""))</f>
        <v>0</v>
      </c>
      <c r="QH25" s="34">
        <f>IF(QG25&lt;&gt;"",HLOOKUP(COUNT($NE25:QG25)+1,$G$4:$EH$8,QH$14,0)*$D25,IF($C25=QH$17,$G$8*$D25,""))</f>
        <v>0</v>
      </c>
      <c r="QI25" s="34">
        <f>IF(QH25&lt;&gt;"",HLOOKUP(COUNT($NE25:QH25)+1,$G$4:$EH$8,QI$14,0)*$D25,IF($C25=QI$17,$G$8*$D25,""))</f>
        <v>0</v>
      </c>
      <c r="QJ25" s="34">
        <f>IF(QI25&lt;&gt;"",HLOOKUP(COUNT($NE25:QI25)+1,$G$4:$EH$8,QJ$14,0)*$D25,IF($C25=QJ$17,$G$8*$D25,""))</f>
        <v>0</v>
      </c>
      <c r="QK25" s="34">
        <f>IF(QJ25&lt;&gt;"",HLOOKUP(COUNT($NE25:QJ25)+1,$G$4:$EH$8,QK$14,0)*$D25,IF($C25=QK$17,$G$8*$D25,""))</f>
        <v>0</v>
      </c>
      <c r="QL25" s="34">
        <f>IF(QK25&lt;&gt;"",HLOOKUP(COUNT($NE25:QK25)+1,$G$4:$EH$8,QL$14,0)*$D25,IF($C25=QL$17,$G$8*$D25,""))</f>
        <v>0</v>
      </c>
      <c r="QM25" s="34">
        <f>IF(QL25&lt;&gt;"",HLOOKUP(COUNT($NE25:QL25)+1,$G$4:$EH$8,QM$14,0)*$D25,IF($C25=QM$17,$G$8*$D25,""))</f>
        <v>0</v>
      </c>
      <c r="QN25" s="34">
        <f>IF(QM25&lt;&gt;"",HLOOKUP(COUNT($NE25:QM25)+1,$G$4:$EH$8,QN$14,0)*$D25,IF($C25=QN$17,$G$8*$D25,""))</f>
        <v>0</v>
      </c>
      <c r="QO25" s="34">
        <f>IF(QN25&lt;&gt;"",HLOOKUP(COUNT($NE25:QN25)+1,$G$4:$EH$8,QO$14,0)*$D25,IF($C25=QO$17,$G$8*$D25,""))</f>
        <v>0</v>
      </c>
      <c r="QP25" s="34">
        <f>IF(QO25&lt;&gt;"",HLOOKUP(COUNT($NE25:QO25)+1,$G$4:$EH$8,QP$14,0)*$D25,IF($C25=QP$17,$G$8*$D25,""))</f>
        <v>0</v>
      </c>
      <c r="QQ25" s="34">
        <f>IF(QP25&lt;&gt;"",HLOOKUP(COUNT($NE25:QP25)+1,$G$4:$EH$8,QQ$14,0)*$D25,IF($C25=QQ$17,$G$8*$D25,""))</f>
        <v>0</v>
      </c>
      <c r="QR25" s="34">
        <f>IF(QQ25&lt;&gt;"",HLOOKUP(COUNT($NE25:QQ25)+1,$G$4:$EH$8,QR$14,0)*$D25,IF($C25=QR$17,$G$8*$D25,""))</f>
        <v>0</v>
      </c>
      <c r="QS25" s="34">
        <f>IF(QR25&lt;&gt;"",HLOOKUP(COUNT($NE25:QR25)+1,$G$4:$EH$8,QS$14,0)*$D25,IF($C25=QS$17,$G$8*$D25,""))</f>
        <v>0</v>
      </c>
      <c r="QT25" s="34">
        <f>IF(QS25&lt;&gt;"",HLOOKUP(COUNT($NE25:QS25)+1,$G$4:$EH$8,QT$14,0)*$D25,IF($C25=QT$17,$G$8*$D25,""))</f>
        <v>0</v>
      </c>
      <c r="QU25" s="34">
        <f>IF(QT25&lt;&gt;"",HLOOKUP(COUNT($NE25:QT25)+1,$G$4:$EH$8,QU$14,0)*$D25,IF($C25=QU$17,$G$8*$D25,""))</f>
        <v>0</v>
      </c>
      <c r="QV25" s="34">
        <f>IF(QU25&lt;&gt;"",HLOOKUP(COUNT($NE25:QU25)+1,$G$4:$EH$8,QV$14,0)*$D25,IF($C25=QV$17,$G$8*$D25,""))</f>
        <v>0</v>
      </c>
      <c r="QW25" s="34">
        <f>IF(QV25&lt;&gt;"",HLOOKUP(COUNT($NE25:QV25)+1,$G$4:$EH$8,QW$14,0)*$D25,IF($C25=QW$17,$G$8*$D25,""))</f>
        <v>0</v>
      </c>
      <c r="QX25" s="34">
        <f>IF(QW25&lt;&gt;"",HLOOKUP(COUNT($NE25:QW25)+1,$G$4:$EH$8,QX$14,0)*$D25,IF($C25=QX$17,$G$8*$D25,""))</f>
        <v>0</v>
      </c>
      <c r="QY25" s="34">
        <f>IF(QX25&lt;&gt;"",HLOOKUP(COUNT($NE25:QX25)+1,$G$4:$EH$8,QY$14,0)*$D25,IF($C25=QY$17,$G$8*$D25,""))</f>
        <v>0</v>
      </c>
      <c r="QZ25" s="34">
        <f>IF(QY25&lt;&gt;"",HLOOKUP(COUNT($NE25:QY25)+1,$G$4:$EH$8,QZ$14,0)*$D25,IF($C25=QZ$17,$G$8*$D25,""))</f>
        <v>0</v>
      </c>
      <c r="RA25" s="34">
        <f>IF(QZ25&lt;&gt;"",HLOOKUP(COUNT($NE25:QZ25)+1,$G$4:$EH$8,RA$14,0)*$D25,IF($C25=RA$17,$G$8*$D25,""))</f>
        <v>0</v>
      </c>
      <c r="RB25" s="34">
        <f>IF(RA25&lt;&gt;"",HLOOKUP(COUNT($NE25:RA25)+1,$G$4:$EH$8,RB$14,0)*$D25,IF($C25=RB$17,$G$8*$D25,""))</f>
        <v>0</v>
      </c>
      <c r="RC25" s="34">
        <f>IF(RB25&lt;&gt;"",HLOOKUP(COUNT($NE25:RB25)+1,$G$4:$EH$8,RC$14,0)*$D25,IF($C25=RC$17,$G$8*$D25,""))</f>
        <v>0</v>
      </c>
      <c r="RD25" s="34">
        <f>IF(RC25&lt;&gt;"",HLOOKUP(COUNT($NE25:RC25)+1,$G$4:$EH$8,RD$14,0)*$D25,IF($C25=RD$17,$G$8*$D25,""))</f>
        <v>0</v>
      </c>
      <c r="RE25" s="34">
        <f>IF(RD25&lt;&gt;"",HLOOKUP(COUNT($NE25:RD25)+1,$G$4:$EH$8,RE$14,0)*$D25,IF($C25=RE$17,$G$8*$D25,""))</f>
        <v>0</v>
      </c>
      <c r="RF25" s="34">
        <f>IF(RE25&lt;&gt;"",HLOOKUP(COUNT($NE25:RE25)+1,$G$4:$EH$8,RF$14,0)*$D25,IF($C25=RF$17,$G$8*$D25,""))</f>
        <v>0</v>
      </c>
      <c r="RG25" s="34">
        <f>IF(RF25&lt;&gt;"",HLOOKUP(COUNT($NE25:RF25)+1,$G$4:$EH$8,RG$14,0)*$D25,IF($C25=RG$17,$G$8*$D25,""))</f>
        <v>0</v>
      </c>
      <c r="RH25" s="34">
        <f>IF(RG25&lt;&gt;"",HLOOKUP(COUNT($NE25:RG25)+1,$G$4:$EH$8,RH$14,0)*$D25,IF($C25=RH$17,$G$8*$D25,""))</f>
        <v>0</v>
      </c>
      <c r="RI25" s="34">
        <f>IF(RH25&lt;&gt;"",HLOOKUP(COUNT($NE25:RH25)+1,$G$4:$EH$8,RI$14,0)*$D25,IF($C25=RI$17,$G$8*$D25,""))</f>
        <v>0</v>
      </c>
      <c r="RJ25" s="34">
        <f>IF(RI25&lt;&gt;"",HLOOKUP(COUNT($NE25:RI25)+1,$G$4:$EH$8,RJ$14,0)*$D25,IF($C25=RJ$17,$G$8*$D25,""))</f>
        <v>0</v>
      </c>
      <c r="RK25" s="34">
        <f>IF(RJ25&lt;&gt;"",HLOOKUP(COUNT($NE25:RJ25)+1,$G$4:$EH$8,RK$14,0)*$D25,IF($C25=RK$17,$G$8*$D25,""))</f>
        <v>0</v>
      </c>
      <c r="RL25" s="34">
        <f>IF(RK25&lt;&gt;"",HLOOKUP(COUNT($NE25:RK25)+1,$G$4:$EH$8,RL$14,0)*$D25,IF($C25=RL$17,$G$8*$D25,""))</f>
        <v>0</v>
      </c>
      <c r="RM25" s="34">
        <f>IF(RL25&lt;&gt;"",HLOOKUP(COUNT($NE25:RL25)+1,$G$4:$EH$8,RM$14,0)*$D25,IF($C25=RM$17,$G$8*$D25,""))</f>
        <v>0</v>
      </c>
      <c r="RN25" s="34">
        <f>IF(RM25&lt;&gt;"",HLOOKUP(COUNT($NE25:RM25)+1,$G$4:$EH$8,RN$14,0)*$D25,IF($C25=RN$17,$G$8*$D25,""))</f>
        <v>0</v>
      </c>
      <c r="RO25" s="34">
        <f>IF(RN25&lt;&gt;"",HLOOKUP(COUNT($NE25:RN25)+1,$G$4:$EH$8,RO$14,0)*$D25,IF($C25=RO$17,$G$8*$D25,""))</f>
        <v>0</v>
      </c>
      <c r="RP25" s="34">
        <f>IF(RO25&lt;&gt;"",HLOOKUP(COUNT($NE25:RO25)+1,$G$4:$EH$8,RP$14,0)*$D25,IF($C25=RP$17,$G$8*$D25,""))</f>
        <v>0</v>
      </c>
      <c r="RQ25" s="34">
        <f>IF(RP25&lt;&gt;"",HLOOKUP(COUNT($NE25:RP25)+1,$G$4:$EH$8,RQ$14,0)*$D25,IF($C25=RQ$17,$G$8*$D25,""))</f>
        <v>0</v>
      </c>
      <c r="RR25" s="34">
        <f>IF(RQ25&lt;&gt;"",HLOOKUP(COUNT($NE25:RQ25)+1,$G$4:$EH$8,RR$14,0)*$D25,IF($C25=RR$17,$G$8*$D25,""))</f>
        <v>0</v>
      </c>
      <c r="RS25" s="34">
        <f>IF(RR25&lt;&gt;"",HLOOKUP(COUNT($NE25:RR25)+1,$G$4:$EH$8,RS$14,0)*$D25,IF($C25=RS$17,$G$8*$D25,""))</f>
        <v>0</v>
      </c>
      <c r="RT25" s="34">
        <f>IF(RS25&lt;&gt;"",HLOOKUP(COUNT($NE25:RS25)+1,$G$4:$EH$8,RT$14,0)*$D25,IF($C25=RT$17,$G$8*$D25,""))</f>
        <v>0</v>
      </c>
      <c r="RU25" s="34">
        <f>IF(RT25&lt;&gt;"",HLOOKUP(COUNT($NE25:RT25)+1,$G$4:$EH$8,RU$14,0)*$D25,IF($C25=RU$17,$G$8*$D25,""))</f>
        <v>0</v>
      </c>
      <c r="RW25" s="34" t="str">
        <f>IF(RV25&lt;&gt;"",HLOOKUP(COUNT($RV25:RV25)+1,$G$4:$EH$9,RW$14,0)*$D25,IF($C25=RW$17,$G$9*$D25,""))</f>
        <v/>
      </c>
      <c r="RX25" s="34" t="str">
        <f>IF(RW25&lt;&gt;"",HLOOKUP(COUNT($RV25:RW25)+1,$G$4:$EH$9,RX$14,0)*$D25,IF($C25=RX$17,$G$9*$D25,""))</f>
        <v/>
      </c>
      <c r="RY25" s="34" t="str">
        <f>IF(RX25&lt;&gt;"",HLOOKUP(COUNT($RV25:RX25)+1,$G$4:$EH$9,RY$14,0)*$D25,IF($C25=RY$17,$G$9*$D25,""))</f>
        <v/>
      </c>
      <c r="RZ25" s="34" t="str">
        <f>IF(RY25&lt;&gt;"",HLOOKUP(COUNT($RV25:RY25)+1,$G$4:$EH$9,RZ$14,0)*$D25,IF($C25=RZ$17,$G$9*$D25,""))</f>
        <v/>
      </c>
      <c r="SA25" s="34" t="str">
        <f>IF(RZ25&lt;&gt;"",HLOOKUP(COUNT($RV25:RZ25)+1,$G$4:$EH$9,SA$14,0)*$D25,IF($C25=SA$17,$G$9*$D25,""))</f>
        <v/>
      </c>
      <c r="SB25" s="34" t="str">
        <f>IF(SA25&lt;&gt;"",HLOOKUP(COUNT($RV25:SA25)+1,$G$4:$EH$9,SB$14,0)*$D25,IF($C25=SB$17,$G$9*$D25,""))</f>
        <v/>
      </c>
      <c r="SC25" s="34">
        <f>IF(SB25&lt;&gt;"",HLOOKUP(COUNT($RV25:SB25)+1,$G$4:$EH$9,SC$14,0)*$D25,IF($C25=SC$17,$G$9*$D25,""))</f>
        <v>2900</v>
      </c>
      <c r="SD25" s="34">
        <f>IF(SC25&lt;&gt;"",HLOOKUP(COUNT($RV25:SC25)+1,$G$4:$EH$9,SD$14,0)*$D25,IF($C25=SD$17,$G$9*$D25,""))</f>
        <v>0</v>
      </c>
      <c r="SE25" s="34">
        <f>IF(SD25&lt;&gt;"",HLOOKUP(COUNT($RV25:SD25)+1,$G$4:$EH$9,SE$14,0)*$D25,IF($C25=SE$17,$G$9*$D25,""))</f>
        <v>0</v>
      </c>
      <c r="SF25" s="34">
        <f>IF(SE25&lt;&gt;"",HLOOKUP(COUNT($RV25:SE25)+1,$G$4:$EH$9,SF$14,0)*$D25,IF($C25=SF$17,$G$9*$D25,""))</f>
        <v>0</v>
      </c>
      <c r="SG25" s="34">
        <f>IF(SF25&lt;&gt;"",HLOOKUP(COUNT($RV25:SF25)+1,$G$4:$EH$9,SG$14,0)*$D25,IF($C25=SG$17,$G$9*$D25,""))</f>
        <v>0</v>
      </c>
      <c r="SH25" s="34">
        <f>IF(SG25&lt;&gt;"",HLOOKUP(COUNT($RV25:SG25)+1,$G$4:$EH$9,SH$14,0)*$D25,IF($C25=SH$17,$G$9*$D25,""))</f>
        <v>0</v>
      </c>
      <c r="SI25" s="34">
        <f>IF(SH25&lt;&gt;"",HLOOKUP(COUNT($RV25:SH25)+1,$G$4:$EH$9,SI$14,0)*$D25,IF($C25=SI$17,$G$9*$D25,""))</f>
        <v>0</v>
      </c>
      <c r="SJ25" s="34">
        <f>IF(SI25&lt;&gt;"",HLOOKUP(COUNT($RV25:SI25)+1,$G$4:$EH$9,SJ$14,0)*$D25,IF($C25=SJ$17,$G$9*$D25,""))</f>
        <v>0</v>
      </c>
      <c r="SK25" s="34">
        <f>IF(SJ25&lt;&gt;"",HLOOKUP(COUNT($RV25:SJ25)+1,$G$4:$EH$9,SK$14,0)*$D25,IF($C25=SK$17,$G$9*$D25,""))</f>
        <v>0</v>
      </c>
      <c r="SL25" s="34">
        <f>IF(SK25&lt;&gt;"",HLOOKUP(COUNT($RV25:SK25)+1,$G$4:$EH$9,SL$14,0)*$D25,IF($C25=SL$17,$G$9*$D25,""))</f>
        <v>0</v>
      </c>
      <c r="SM25" s="34">
        <f>IF(SL25&lt;&gt;"",HLOOKUP(COUNT($RV25:SL25)+1,$G$4:$EH$9,SM$14,0)*$D25,IF($C25=SM$17,$G$9*$D25,""))</f>
        <v>0</v>
      </c>
      <c r="SN25" s="34">
        <f>IF(SM25&lt;&gt;"",HLOOKUP(COUNT($RV25:SM25)+1,$G$4:$EH$9,SN$14,0)*$D25,IF($C25=SN$17,$G$9*$D25,""))</f>
        <v>0</v>
      </c>
      <c r="SO25" s="34">
        <f>IF(SN25&lt;&gt;"",HLOOKUP(COUNT($RV25:SN25)+1,$G$4:$EH$9,SO$14,0)*$D25,IF($C25=SO$17,$G$9*$D25,""))</f>
        <v>0</v>
      </c>
      <c r="SP25" s="34">
        <f>IF(SO25&lt;&gt;"",HLOOKUP(COUNT($RV25:SO25)+1,$G$4:$EH$9,SP$14,0)*$D25,IF($C25=SP$17,$G$9*$D25,""))</f>
        <v>0</v>
      </c>
      <c r="SQ25" s="34">
        <f>IF(SP25&lt;&gt;"",HLOOKUP(COUNT($RV25:SP25)+1,$G$4:$EH$9,SQ$14,0)*$D25,IF($C25=SQ$17,$G$9*$D25,""))</f>
        <v>0</v>
      </c>
      <c r="SR25" s="34">
        <f>IF(SQ25&lt;&gt;"",HLOOKUP(COUNT($RV25:SQ25)+1,$G$4:$EH$9,SR$14,0)*$D25,IF($C25=SR$17,$G$9*$D25,""))</f>
        <v>0</v>
      </c>
      <c r="SS25" s="34">
        <f>IF(SR25&lt;&gt;"",HLOOKUP(COUNT($RV25:SR25)+1,$G$4:$EH$9,SS$14,0)*$D25,IF($C25=SS$17,$G$9*$D25,""))</f>
        <v>0</v>
      </c>
      <c r="ST25" s="34">
        <f>IF(SS25&lt;&gt;"",HLOOKUP(COUNT($RV25:SS25)+1,$G$4:$EH$9,ST$14,0)*$D25,IF($C25=ST$17,$G$9*$D25,""))</f>
        <v>0</v>
      </c>
      <c r="SU25" s="34">
        <f>IF(ST25&lt;&gt;"",HLOOKUP(COUNT($RV25:ST25)+1,$G$4:$EH$9,SU$14,0)*$D25,IF($C25=SU$17,$G$9*$D25,""))</f>
        <v>0</v>
      </c>
      <c r="SV25" s="34">
        <f>IF(SU25&lt;&gt;"",HLOOKUP(COUNT($RV25:SU25)+1,$G$4:$EH$9,SV$14,0)*$D25,IF($C25=SV$17,$G$9*$D25,""))</f>
        <v>0</v>
      </c>
      <c r="SW25" s="34">
        <f>IF(SV25&lt;&gt;"",HLOOKUP(COUNT($RV25:SV25)+1,$G$4:$EH$9,SW$14,0)*$D25,IF($C25=SW$17,$G$9*$D25,""))</f>
        <v>0</v>
      </c>
      <c r="SX25" s="34">
        <f>IF(SW25&lt;&gt;"",HLOOKUP(COUNT($RV25:SW25)+1,$G$4:$EH$9,SX$14,0)*$D25,IF($C25=SX$17,$G$9*$D25,""))</f>
        <v>0</v>
      </c>
      <c r="SY25" s="34">
        <f>IF(SX25&lt;&gt;"",HLOOKUP(COUNT($RV25:SX25)+1,$G$4:$EH$9,SY$14,0)*$D25,IF($C25=SY$17,$G$9*$D25,""))</f>
        <v>0</v>
      </c>
      <c r="SZ25" s="34">
        <f>IF(SY25&lt;&gt;"",HLOOKUP(COUNT($RV25:SY25)+1,$G$4:$EH$9,SZ$14,0)*$D25,IF($C25=SZ$17,$G$9*$D25,""))</f>
        <v>0</v>
      </c>
      <c r="TA25" s="34">
        <f>IF(SZ25&lt;&gt;"",HLOOKUP(COUNT($RV25:SZ25)+1,$G$4:$EH$9,TA$14,0)*$D25,IF($C25=TA$17,$G$9*$D25,""))</f>
        <v>0</v>
      </c>
      <c r="TB25" s="34">
        <f>IF(TA25&lt;&gt;"",HLOOKUP(COUNT($RV25:TA25)+1,$G$4:$EH$9,TB$14,0)*$D25,IF($C25=TB$17,$G$9*$D25,""))</f>
        <v>0</v>
      </c>
      <c r="TC25" s="34">
        <f>IF(TB25&lt;&gt;"",HLOOKUP(COUNT($RV25:TB25)+1,$G$4:$EH$9,TC$14,0)*$D25,IF($C25=TC$17,$G$9*$D25,""))</f>
        <v>0</v>
      </c>
      <c r="TD25" s="34">
        <f>IF(TC25&lt;&gt;"",HLOOKUP(COUNT($RV25:TC25)+1,$G$4:$EH$9,TD$14,0)*$D25,IF($C25=TD$17,$G$9*$D25,""))</f>
        <v>0</v>
      </c>
      <c r="TE25" s="34">
        <f>IF(TD25&lt;&gt;"",HLOOKUP(COUNT($RV25:TD25)+1,$G$4:$EH$9,TE$14,0)*$D25,IF($C25=TE$17,$G$9*$D25,""))</f>
        <v>0</v>
      </c>
      <c r="TF25" s="34">
        <f>IF(TE25&lt;&gt;"",HLOOKUP(COUNT($RV25:TE25)+1,$G$4:$EH$9,TF$14,0)*$D25,IF($C25=TF$17,$G$9*$D25,""))</f>
        <v>0</v>
      </c>
      <c r="TG25" s="34">
        <f>IF(TF25&lt;&gt;"",HLOOKUP(COUNT($RV25:TF25)+1,$G$4:$EH$9,TG$14,0)*$D25,IF($C25=TG$17,$G$9*$D25,""))</f>
        <v>0</v>
      </c>
      <c r="TH25" s="34">
        <f>IF(TG25&lt;&gt;"",HLOOKUP(COUNT($RV25:TG25)+1,$G$4:$EH$9,TH$14,0)*$D25,IF($C25=TH$17,$G$9*$D25,""))</f>
        <v>0</v>
      </c>
      <c r="TI25" s="34">
        <f>IF(TH25&lt;&gt;"",HLOOKUP(COUNT($RV25:TH25)+1,$G$4:$EH$9,TI$14,0)*$D25,IF($C25=TI$17,$G$9*$D25,""))</f>
        <v>0</v>
      </c>
      <c r="TJ25" s="34">
        <f>IF(TI25&lt;&gt;"",HLOOKUP(COUNT($RV25:TI25)+1,$G$4:$EH$9,TJ$14,0)*$D25,IF($C25=TJ$17,$G$9*$D25,""))</f>
        <v>0</v>
      </c>
      <c r="TK25" s="34">
        <f>IF(TJ25&lt;&gt;"",HLOOKUP(COUNT($RV25:TJ25)+1,$G$4:$EH$9,TK$14,0)*$D25,IF($C25=TK$17,$G$9*$D25,""))</f>
        <v>0</v>
      </c>
      <c r="TL25" s="34">
        <f>IF(TK25&lt;&gt;"",HLOOKUP(COUNT($RV25:TK25)+1,$G$4:$EH$9,TL$14,0)*$D25,IF($C25=TL$17,$G$9*$D25,""))</f>
        <v>0</v>
      </c>
      <c r="TM25" s="34">
        <f>IF(TL25&lt;&gt;"",HLOOKUP(COUNT($RV25:TL25)+1,$G$4:$EH$9,TM$14,0)*$D25,IF($C25=TM$17,$G$9*$D25,""))</f>
        <v>0</v>
      </c>
      <c r="TN25" s="34">
        <f>IF(TM25&lt;&gt;"",HLOOKUP(COUNT($RV25:TM25)+1,$G$4:$EH$9,TN$14,0)*$D25,IF($C25=TN$17,$G$9*$D25,""))</f>
        <v>0</v>
      </c>
      <c r="TO25" s="34">
        <f>IF(TN25&lt;&gt;"",HLOOKUP(COUNT($RV25:TN25)+1,$G$4:$EH$9,TO$14,0)*$D25,IF($C25=TO$17,$G$9*$D25,""))</f>
        <v>0</v>
      </c>
      <c r="TP25" s="34">
        <f>IF(TO25&lt;&gt;"",HLOOKUP(COUNT($RV25:TO25)+1,$G$4:$EH$9,TP$14,0)*$D25,IF($C25=TP$17,$G$9*$D25,""))</f>
        <v>0</v>
      </c>
      <c r="TQ25" s="34">
        <f>IF(TP25&lt;&gt;"",HLOOKUP(COUNT($RV25:TP25)+1,$G$4:$EH$9,TQ$14,0)*$D25,IF($C25=TQ$17,$G$9*$D25,""))</f>
        <v>0</v>
      </c>
      <c r="TR25" s="34">
        <f>IF(TQ25&lt;&gt;"",HLOOKUP(COUNT($RV25:TQ25)+1,$G$4:$EH$9,TR$14,0)*$D25,IF($C25=TR$17,$G$9*$D25,""))</f>
        <v>0</v>
      </c>
      <c r="TS25" s="34">
        <f>IF(TR25&lt;&gt;"",HLOOKUP(COUNT($RV25:TR25)+1,$G$4:$EH$9,TS$14,0)*$D25,IF($C25=TS$17,$G$9*$D25,""))</f>
        <v>0</v>
      </c>
      <c r="TT25" s="34">
        <f>IF(TS25&lt;&gt;"",HLOOKUP(COUNT($RV25:TS25)+1,$G$4:$EH$9,TT$14,0)*$D25,IF($C25=TT$17,$G$9*$D25,""))</f>
        <v>0</v>
      </c>
      <c r="TU25" s="34">
        <f>IF(TT25&lt;&gt;"",HLOOKUP(COUNT($RV25:TT25)+1,$G$4:$EH$9,TU$14,0)*$D25,IF($C25=TU$17,$G$9*$D25,""))</f>
        <v>0</v>
      </c>
      <c r="TV25" s="34">
        <f>IF(TU25&lt;&gt;"",HLOOKUP(COUNT($RV25:TU25)+1,$G$4:$EH$9,TV$14,0)*$D25,IF($C25=TV$17,$G$9*$D25,""))</f>
        <v>0</v>
      </c>
      <c r="TW25" s="34">
        <f>IF(TV25&lt;&gt;"",HLOOKUP(COUNT($RV25:TV25)+1,$G$4:$EH$9,TW$14,0)*$D25,IF($C25=TW$17,$G$9*$D25,""))</f>
        <v>0</v>
      </c>
      <c r="TX25" s="34">
        <f>IF(TW25&lt;&gt;"",HLOOKUP(COUNT($RV25:TW25)+1,$G$4:$EH$9,TX$14,0)*$D25,IF($C25=TX$17,$G$9*$D25,""))</f>
        <v>0</v>
      </c>
      <c r="TY25" s="34">
        <f>IF(TX25&lt;&gt;"",HLOOKUP(COUNT($RV25:TX25)+1,$G$4:$EH$9,TY$14,0)*$D25,IF($C25=TY$17,$G$9*$D25,""))</f>
        <v>0</v>
      </c>
      <c r="TZ25" s="34">
        <f>IF(TY25&lt;&gt;"",HLOOKUP(COUNT($RV25:TY25)+1,$G$4:$EH$9,TZ$14,0)*$D25,IF($C25=TZ$17,$G$9*$D25,""))</f>
        <v>0</v>
      </c>
      <c r="UA25" s="34">
        <f>IF(TZ25&lt;&gt;"",HLOOKUP(COUNT($RV25:TZ25)+1,$G$4:$EH$9,UA$14,0)*$D25,IF($C25=UA$17,$G$9*$D25,""))</f>
        <v>0</v>
      </c>
      <c r="UB25" s="34">
        <f>IF(UA25&lt;&gt;"",HLOOKUP(COUNT($RV25:UA25)+1,$G$4:$EH$9,UB$14,0)*$D25,IF($C25=UB$17,$G$9*$D25,""))</f>
        <v>0</v>
      </c>
      <c r="UC25" s="34">
        <f>IF(UB25&lt;&gt;"",HLOOKUP(COUNT($RV25:UB25)+1,$G$4:$EH$9,UC$14,0)*$D25,IF($C25=UC$17,$G$9*$D25,""))</f>
        <v>0</v>
      </c>
      <c r="UD25" s="34">
        <f>IF(UC25&lt;&gt;"",HLOOKUP(COUNT($RV25:UC25)+1,$G$4:$EH$9,UD$14,0)*$D25,IF($C25=UD$17,$G$9*$D25,""))</f>
        <v>0</v>
      </c>
      <c r="UE25" s="34">
        <f>IF(UD25&lt;&gt;"",HLOOKUP(COUNT($RV25:UD25)+1,$G$4:$EH$9,UE$14,0)*$D25,IF($C25=UE$17,$G$9*$D25,""))</f>
        <v>0</v>
      </c>
      <c r="UF25" s="34">
        <f>IF(UE25&lt;&gt;"",HLOOKUP(COUNT($RV25:UE25)+1,$G$4:$EH$9,UF$14,0)*$D25,IF($C25=UF$17,$G$9*$D25,""))</f>
        <v>0</v>
      </c>
      <c r="UG25" s="34">
        <f>IF(UF25&lt;&gt;"",HLOOKUP(COUNT($RV25:UF25)+1,$G$4:$EH$9,UG$14,0)*$D25,IF($C25=UG$17,$G$9*$D25,""))</f>
        <v>0</v>
      </c>
      <c r="UH25" s="34">
        <f>IF(UG25&lt;&gt;"",HLOOKUP(COUNT($RV25:UG25)+1,$G$4:$EH$9,UH$14,0)*$D25,IF($C25=UH$17,$G$9*$D25,""))</f>
        <v>0</v>
      </c>
      <c r="UI25" s="34">
        <f>IF(UH25&lt;&gt;"",HLOOKUP(COUNT($RV25:UH25)+1,$G$4:$EH$9,UI$14,0)*$D25,IF($C25=UI$17,$G$9*$D25,""))</f>
        <v>0</v>
      </c>
      <c r="UJ25" s="34">
        <f>IF(UI25&lt;&gt;"",HLOOKUP(COUNT($RV25:UI25)+1,$G$4:$EH$9,UJ$14,0)*$D25,IF($C25=UJ$17,$G$9*$D25,""))</f>
        <v>0</v>
      </c>
      <c r="UK25" s="34">
        <f>IF(UJ25&lt;&gt;"",HLOOKUP(COUNT($RV25:UJ25)+1,$G$4:$EH$9,UK$14,0)*$D25,IF($C25=UK$17,$G$9*$D25,""))</f>
        <v>0</v>
      </c>
      <c r="UL25" s="34">
        <f>IF(UK25&lt;&gt;"",HLOOKUP(COUNT($RV25:UK25)+1,$G$4:$EH$9,UL$14,0)*$D25,IF($C25=UL$17,$G$9*$D25,""))</f>
        <v>0</v>
      </c>
      <c r="UM25" s="34">
        <f>IF(UL25&lt;&gt;"",HLOOKUP(COUNT($RV25:UL25)+1,$G$4:$EH$9,UM$14,0)*$D25,IF($C25=UM$17,$G$9*$D25,""))</f>
        <v>0</v>
      </c>
      <c r="UN25" s="34">
        <f>IF(UM25&lt;&gt;"",HLOOKUP(COUNT($RV25:UM25)+1,$G$4:$EH$9,UN$14,0)*$D25,IF($C25=UN$17,$G$9*$D25,""))</f>
        <v>0</v>
      </c>
      <c r="UO25" s="34">
        <f>IF(UN25&lt;&gt;"",HLOOKUP(COUNT($RV25:UN25)+1,$G$4:$EH$9,UO$14,0)*$D25,IF($C25=UO$17,$G$9*$D25,""))</f>
        <v>0</v>
      </c>
      <c r="UP25" s="34">
        <f>IF(UO25&lt;&gt;"",HLOOKUP(COUNT($RV25:UO25)+1,$G$4:$EH$9,UP$14,0)*$D25,IF($C25=UP$17,$G$9*$D25,""))</f>
        <v>0</v>
      </c>
      <c r="UQ25" s="34">
        <f>IF(UP25&lt;&gt;"",HLOOKUP(COUNT($RV25:UP25)+1,$G$4:$EH$9,UQ$14,0)*$D25,IF($C25=UQ$17,$G$9*$D25,""))</f>
        <v>0</v>
      </c>
      <c r="UR25" s="34">
        <f>IF(UQ25&lt;&gt;"",HLOOKUP(COUNT($RV25:UQ25)+1,$G$4:$EH$9,UR$14,0)*$D25,IF($C25=UR$17,$G$9*$D25,""))</f>
        <v>0</v>
      </c>
      <c r="US25" s="34">
        <f>IF(UR25&lt;&gt;"",HLOOKUP(COUNT($RV25:UR25)+1,$G$4:$EH$9,US$14,0)*$D25,IF($C25=US$17,$G$9*$D25,""))</f>
        <v>0</v>
      </c>
      <c r="UT25" s="34">
        <f>IF(US25&lt;&gt;"",HLOOKUP(COUNT($RV25:US25)+1,$G$4:$EH$9,UT$14,0)*$D25,IF($C25=UT$17,$G$9*$D25,""))</f>
        <v>0</v>
      </c>
      <c r="UU25" s="34">
        <f>IF(UT25&lt;&gt;"",HLOOKUP(COUNT($RV25:UT25)+1,$G$4:$EH$9,UU$14,0)*$D25,IF($C25=UU$17,$G$9*$D25,""))</f>
        <v>0</v>
      </c>
      <c r="UV25" s="34">
        <f>IF(UU25&lt;&gt;"",HLOOKUP(COUNT($RV25:UU25)+1,$G$4:$EH$9,UV$14,0)*$D25,IF($C25=UV$17,$G$9*$D25,""))</f>
        <v>0</v>
      </c>
      <c r="UW25" s="34">
        <f>IF(UV25&lt;&gt;"",HLOOKUP(COUNT($RV25:UV25)+1,$G$4:$EH$9,UW$14,0)*$D25,IF($C25=UW$17,$G$9*$D25,""))</f>
        <v>0</v>
      </c>
      <c r="UX25" s="34">
        <f>IF(UW25&lt;&gt;"",HLOOKUP(COUNT($RV25:UW25)+1,$G$4:$EH$9,UX$14,0)*$D25,IF($C25=UX$17,$G$9*$D25,""))</f>
        <v>0</v>
      </c>
      <c r="UY25" s="34">
        <f>IF(UX25&lt;&gt;"",HLOOKUP(COUNT($RV25:UX25)+1,$G$4:$EH$9,UY$14,0)*$D25,IF($C25=UY$17,$G$9*$D25,""))</f>
        <v>0</v>
      </c>
      <c r="UZ25" s="34">
        <f>IF(UY25&lt;&gt;"",HLOOKUP(COUNT($RV25:UY25)+1,$G$4:$EH$9,UZ$14,0)*$D25,IF($C25=UZ$17,$G$9*$D25,""))</f>
        <v>0</v>
      </c>
      <c r="VA25" s="34">
        <f>IF(UZ25&lt;&gt;"",HLOOKUP(COUNT($RV25:UZ25)+1,$G$4:$EH$9,VA$14,0)*$D25,IF($C25=VA$17,$G$9*$D25,""))</f>
        <v>0</v>
      </c>
      <c r="VB25" s="34">
        <f>IF(VA25&lt;&gt;"",HLOOKUP(COUNT($RV25:VA25)+1,$G$4:$EH$9,VB$14,0)*$D25,IF($C25=VB$17,$G$9*$D25,""))</f>
        <v>0</v>
      </c>
      <c r="VC25" s="34">
        <f>IF(VB25&lt;&gt;"",HLOOKUP(COUNT($RV25:VB25)+1,$G$4:$EH$9,VC$14,0)*$D25,IF($C25=VC$17,$G$9*$D25,""))</f>
        <v>0</v>
      </c>
      <c r="VD25" s="34">
        <f>IF(VC25&lt;&gt;"",HLOOKUP(COUNT($RV25:VC25)+1,$G$4:$EH$9,VD$14,0)*$D25,IF($C25=VD$17,$G$9*$D25,""))</f>
        <v>0</v>
      </c>
      <c r="VE25" s="34">
        <f>IF(VD25&lt;&gt;"",HLOOKUP(COUNT($RV25:VD25)+1,$G$4:$EH$9,VE$14,0)*$D25,IF($C25=VE$17,$G$9*$D25,""))</f>
        <v>0</v>
      </c>
      <c r="VF25" s="34">
        <f>IF(VE25&lt;&gt;"",HLOOKUP(COUNT($RV25:VE25)+1,$G$4:$EH$9,VF$14,0)*$D25,IF($C25=VF$17,$G$9*$D25,""))</f>
        <v>0</v>
      </c>
      <c r="VG25" s="34">
        <f>IF(VF25&lt;&gt;"",HLOOKUP(COUNT($RV25:VF25)+1,$G$4:$EH$9,VG$14,0)*$D25,IF($C25=VG$17,$G$9*$D25,""))</f>
        <v>0</v>
      </c>
      <c r="VH25" s="34">
        <f>IF(VG25&lt;&gt;"",HLOOKUP(COUNT($RV25:VG25)+1,$G$4:$EH$9,VH$14,0)*$D25,IF($C25=VH$17,$G$9*$D25,""))</f>
        <v>0</v>
      </c>
      <c r="VI25" s="34">
        <f>IF(VH25&lt;&gt;"",HLOOKUP(COUNT($RV25:VH25)+1,$G$4:$EH$9,VI$14,0)*$D25,IF($C25=VI$17,$G$9*$D25,""))</f>
        <v>0</v>
      </c>
      <c r="VJ25" s="34">
        <f>IF(VI25&lt;&gt;"",HLOOKUP(COUNT($RV25:VI25)+1,$G$4:$EH$9,VJ$14,0)*$D25,IF($C25=VJ$17,$G$9*$D25,""))</f>
        <v>0</v>
      </c>
      <c r="VK25" s="34">
        <f>IF(VJ25&lt;&gt;"",HLOOKUP(COUNT($RV25:VJ25)+1,$G$4:$EH$9,VK$14,0)*$D25,IF($C25=VK$17,$G$9*$D25,""))</f>
        <v>0</v>
      </c>
      <c r="VL25" s="34">
        <f>IF(VK25&lt;&gt;"",HLOOKUP(COUNT($RV25:VK25)+1,$G$4:$EH$9,VL$14,0)*$D25,IF($C25=VL$17,$G$9*$D25,""))</f>
        <v>0</v>
      </c>
      <c r="VM25" s="34">
        <f>IF(VL25&lt;&gt;"",HLOOKUP(COUNT($RV25:VL25)+1,$G$4:$EH$9,VM$14,0)*$D25,IF($C25=VM$17,$G$9*$D25,""))</f>
        <v>0</v>
      </c>
      <c r="VN25" s="34">
        <f>IF(VM25&lt;&gt;"",HLOOKUP(COUNT($RV25:VM25)+1,$G$4:$EH$9,VN$14,0)*$D25,IF($C25=VN$17,$G$9*$D25,""))</f>
        <v>0</v>
      </c>
      <c r="VO25" s="34">
        <f>IF(VN25&lt;&gt;"",HLOOKUP(COUNT($RV25:VN25)+1,$G$4:$EH$9,VO$14,0)*$D25,IF($C25=VO$17,$G$9*$D25,""))</f>
        <v>0</v>
      </c>
      <c r="VP25" s="34">
        <f>IF(VO25&lt;&gt;"",HLOOKUP(COUNT($RV25:VO25)+1,$G$4:$EH$9,VP$14,0)*$D25,IF($C25=VP$17,$G$9*$D25,""))</f>
        <v>0</v>
      </c>
      <c r="VQ25" s="34">
        <f>IF(VP25&lt;&gt;"",HLOOKUP(COUNT($RV25:VP25)+1,$G$4:$EH$9,VQ$14,0)*$D25,IF($C25=VQ$17,$G$9*$D25,""))</f>
        <v>0</v>
      </c>
      <c r="VR25" s="34">
        <f>IF(VQ25&lt;&gt;"",HLOOKUP(COUNT($RV25:VQ25)+1,$G$4:$EH$9,VR$14,0)*$D25,IF($C25=VR$17,$G$9*$D25,""))</f>
        <v>0</v>
      </c>
      <c r="VS25" s="34">
        <f>IF(VR25&lt;&gt;"",HLOOKUP(COUNT($RV25:VR25)+1,$G$4:$EH$9,VS$14,0)*$D25,IF($C25=VS$17,$G$9*$D25,""))</f>
        <v>0</v>
      </c>
      <c r="VT25" s="34">
        <f>IF(VS25&lt;&gt;"",HLOOKUP(COUNT($RV25:VS25)+1,$G$4:$EH$9,VT$14,0)*$D25,IF($C25=VT$17,$G$9*$D25,""))</f>
        <v>0</v>
      </c>
      <c r="VU25" s="34">
        <f>IF(VT25&lt;&gt;"",HLOOKUP(COUNT($RV25:VT25)+1,$G$4:$EH$9,VU$14,0)*$D25,IF($C25=VU$17,$G$9*$D25,""))</f>
        <v>0</v>
      </c>
      <c r="VV25" s="34">
        <f>IF(VU25&lt;&gt;"",HLOOKUP(COUNT($RV25:VU25)+1,$G$4:$EH$9,VV$14,0)*$D25,IF($C25=VV$17,$G$9*$D25,""))</f>
        <v>0</v>
      </c>
      <c r="VW25" s="34">
        <f>IF(VV25&lt;&gt;"",HLOOKUP(COUNT($RV25:VV25)+1,$G$4:$EH$9,VW$14,0)*$D25,IF($C25=VW$17,$G$9*$D25,""))</f>
        <v>0</v>
      </c>
      <c r="VX25" s="34">
        <f>IF(VW25&lt;&gt;"",HLOOKUP(COUNT($RV25:VW25)+1,$G$4:$EH$9,VX$14,0)*$D25,IF($C25=VX$17,$G$9*$D25,""))</f>
        <v>0</v>
      </c>
      <c r="VY25" s="34">
        <f>IF(VX25&lt;&gt;"",HLOOKUP(COUNT($RV25:VX25)+1,$G$4:$EH$9,VY$14,0)*$D25,IF($C25=VY$17,$G$9*$D25,""))</f>
        <v>0</v>
      </c>
      <c r="VZ25" s="34">
        <f>IF(VY25&lt;&gt;"",HLOOKUP(COUNT($RV25:VY25)+1,$G$4:$EH$9,VZ$14,0)*$D25,IF($C25=VZ$17,$G$9*$D25,""))</f>
        <v>0</v>
      </c>
      <c r="WA25" s="34">
        <f>IF(VZ25&lt;&gt;"",HLOOKUP(COUNT($RV25:VZ25)+1,$G$4:$EH$9,WA$14,0)*$D25,IF($C25=WA$17,$G$9*$D25,""))</f>
        <v>0</v>
      </c>
      <c r="WB25" s="34">
        <f>IF(WA25&lt;&gt;"",HLOOKUP(COUNT($RV25:WA25)+1,$G$4:$EH$9,WB$14,0)*$D25,IF($C25=WB$17,$G$9*$D25,""))</f>
        <v>0</v>
      </c>
      <c r="WC25" s="34">
        <f>IF(WB25&lt;&gt;"",HLOOKUP(COUNT($RV25:WB25)+1,$G$4:$EH$9,WC$14,0)*$D25,IF($C25=WC$17,$G$9*$D25,""))</f>
        <v>0</v>
      </c>
      <c r="WD25" s="34">
        <f>IF(WC25&lt;&gt;"",HLOOKUP(COUNT($RV25:WC25)+1,$G$4:$EH$9,WD$14,0)*$D25,IF($C25=WD$17,$G$9*$D25,""))</f>
        <v>0</v>
      </c>
      <c r="WE25" s="34">
        <f>IF(WD25&lt;&gt;"",HLOOKUP(COUNT($RV25:WD25)+1,$G$4:$EH$9,WE$14,0)*$D25,IF($C25=WE$17,$G$9*$D25,""))</f>
        <v>0</v>
      </c>
      <c r="WF25" s="34">
        <f>IF(WE25&lt;&gt;"",HLOOKUP(COUNT($RV25:WE25)+1,$G$4:$EH$9,WF$14,0)*$D25,IF($C25=WF$17,$G$9*$D25,""))</f>
        <v>0</v>
      </c>
      <c r="WG25" s="34">
        <f>IF(WF25&lt;&gt;"",HLOOKUP(COUNT($RV25:WF25)+1,$G$4:$EH$9,WG$14,0)*$D25,IF($C25=WG$17,$G$9*$D25,""))</f>
        <v>0</v>
      </c>
      <c r="WH25" s="34">
        <f>IF(WG25&lt;&gt;"",HLOOKUP(COUNT($RV25:WG25)+1,$G$4:$EH$9,WH$14,0)*$D25,IF($C25=WH$17,$G$9*$D25,""))</f>
        <v>0</v>
      </c>
      <c r="WI25" s="34">
        <f>IF(WH25&lt;&gt;"",HLOOKUP(COUNT($RV25:WH25)+1,$G$4:$EH$9,WI$14,0)*$D25,IF($C25=WI$17,$G$9*$D25,""))</f>
        <v>0</v>
      </c>
      <c r="WJ25" s="34">
        <f>IF(WI25&lt;&gt;"",HLOOKUP(COUNT($RV25:WI25)+1,$G$4:$EH$9,WJ$14,0)*$D25,IF($C25=WJ$17,$G$9*$D25,""))</f>
        <v>0</v>
      </c>
      <c r="WK25" s="34">
        <f>IF(WJ25&lt;&gt;"",HLOOKUP(COUNT($RV25:WJ25)+1,$G$4:$EH$9,WK$14,0)*$D25,IF($C25=WK$17,$G$9*$D25,""))</f>
        <v>0</v>
      </c>
      <c r="WL25" s="34">
        <f>IF(WK25&lt;&gt;"",HLOOKUP(COUNT($RV25:WK25)+1,$G$4:$EH$9,WL$14,0)*$D25,IF($C25=WL$17,$G$9*$D25,""))</f>
        <v>0</v>
      </c>
    </row>
    <row r="26" spans="1:610" ht="15" x14ac:dyDescent="0.2">
      <c r="A26" s="25">
        <f t="shared" si="907"/>
        <v>8</v>
      </c>
      <c r="B26" s="25" t="s">
        <v>77</v>
      </c>
      <c r="C26" s="62">
        <f t="shared" si="908"/>
        <v>8</v>
      </c>
      <c r="D26" s="30">
        <f>VLOOKUP(B26,Premissas!$R$8:$AD$18,(Histograma!A26+1),0)</f>
        <v>1</v>
      </c>
      <c r="G26" s="34" t="str">
        <f>IF(F26&lt;&gt;"",HLOOKUP(COUNT($F26:F26)+1,$G$4:$EH$8,G$14,0)*$D26,IF($C26=G$17,$G$5*$D26,""))</f>
        <v/>
      </c>
      <c r="H26" s="34" t="str">
        <f>IF(G26&lt;&gt;"",HLOOKUP(COUNT($F26:G26)+1,$G$4:$EH$8,H$14,0)*$D26,IF($C26=H$17,$G$5*$D26,""))</f>
        <v/>
      </c>
      <c r="I26" s="34" t="str">
        <f>IF(H26&lt;&gt;"",HLOOKUP(COUNT($F26:H26)+1,$G$4:$EH$8,I$14,0)*$D26,IF($C26=I$17,$G$5*$D26,""))</f>
        <v/>
      </c>
      <c r="J26" s="34" t="str">
        <f>IF(I26&lt;&gt;"",HLOOKUP(COUNT($F26:I26)+1,$G$4:$EH$8,J$14,0)*$D26,IF($C26=J$17,$G$5*$D26,""))</f>
        <v/>
      </c>
      <c r="K26" s="34" t="str">
        <f>IF(J26&lt;&gt;"",HLOOKUP(COUNT($F26:J26)+1,$G$4:$EH$8,K$14,0)*$D26,IF($C26=K$17,$G$5*$D26,""))</f>
        <v/>
      </c>
      <c r="L26" s="34" t="str">
        <f>IF(K26&lt;&gt;"",HLOOKUP(COUNT($F26:K26)+1,$G$4:$EH$8,L$14,0)*$D26,IF($C26=L$17,$G$5*$D26,""))</f>
        <v/>
      </c>
      <c r="M26" s="34" t="str">
        <f>IF(L26&lt;&gt;"",HLOOKUP(COUNT($F26:L26)+1,$G$4:$EH$8,M$14,0)*$D26,IF($C26=M$17,$G$5*$D26,""))</f>
        <v/>
      </c>
      <c r="N26" s="34">
        <f>IF(M26&lt;&gt;"",HLOOKUP(COUNT($F26:M26)+1,$G$4:$EH$8,N$14,0)*$D26,IF($C26=N$17,$G$5*$D26,""))</f>
        <v>0</v>
      </c>
      <c r="O26" s="34">
        <f>IF(N26&lt;&gt;"",HLOOKUP(COUNT($F26:N26)+1,$G$4:$EH$8,O$14,0)*$D26,IF($C26=O$17,$G$5*$D26,""))</f>
        <v>0</v>
      </c>
      <c r="P26" s="34" t="e">
        <f>IF(O26&lt;&gt;"",HLOOKUP(COUNT($F26:O26)+1,$G$4:$EH$8,P$14,0)*$D26,IF($C26=P$17,$G$5*$D26,""))</f>
        <v>#VALUE!</v>
      </c>
      <c r="Q26" s="34" t="e">
        <f>IF(P26&lt;&gt;"",HLOOKUP(COUNT($F26:P26)+1,$G$4:$EH$8,Q$14,0)*$D26,IF($C26=Q$17,$G$5*$D26,""))</f>
        <v>#VALUE!</v>
      </c>
      <c r="R26" s="34" t="e">
        <f>IF(Q26&lt;&gt;"",HLOOKUP(COUNT($F26:Q26)+1,$G$4:$EH$8,R$14,0)*$D26,IF($C26=R$17,$G$5*$D26,""))</f>
        <v>#VALUE!</v>
      </c>
      <c r="S26" s="34" t="e">
        <f>IF(R26&lt;&gt;"",HLOOKUP(COUNT($F26:R26)+1,$G$4:$EH$8,S$14,0)*$D26,IF($C26=S$17,$G$5*$D26,""))</f>
        <v>#VALUE!</v>
      </c>
      <c r="T26" s="34" t="e">
        <f>IF(S26&lt;&gt;"",HLOOKUP(COUNT($F26:S26)+1,$G$4:$EH$8,T$14,0)*$D26,IF($C26=T$17,$G$5*$D26,""))</f>
        <v>#VALUE!</v>
      </c>
      <c r="U26" s="34" t="e">
        <f>IF(T26&lt;&gt;"",HLOOKUP(COUNT($F26:T26)+1,$G$4:$EH$8,U$14,0)*$D26,IF($C26=U$17,$G$5*$D26,""))</f>
        <v>#VALUE!</v>
      </c>
      <c r="V26" s="34" t="e">
        <f>IF(U26&lt;&gt;"",HLOOKUP(COUNT($F26:U26)+1,$G$4:$EH$8,V$14,0)*$D26,IF($C26=V$17,$G$5*$D26,""))</f>
        <v>#VALUE!</v>
      </c>
      <c r="W26" s="34" t="e">
        <f>IF(V26&lt;&gt;"",HLOOKUP(COUNT($F26:V26)+1,$G$4:$EH$8,W$14,0)*$D26,IF($C26=W$17,$G$5*$D26,""))</f>
        <v>#VALUE!</v>
      </c>
      <c r="X26" s="34" t="e">
        <f>IF(W26&lt;&gt;"",HLOOKUP(COUNT($F26:W26)+1,$G$4:$EH$8,X$14,0)*$D26,IF($C26=X$17,$G$5*$D26,""))</f>
        <v>#VALUE!</v>
      </c>
      <c r="Y26" s="34" t="e">
        <f>IF(X26&lt;&gt;"",HLOOKUP(COUNT($F26:X26)+1,$G$4:$EH$8,Y$14,0)*$D26,IF($C26=Y$17,$G$5*$D26,""))</f>
        <v>#VALUE!</v>
      </c>
      <c r="Z26" s="34" t="e">
        <f>IF(Y26&lt;&gt;"",HLOOKUP(COUNT($F26:Y26)+1,$G$4:$EH$8,Z$14,0)*$D26,IF($C26=Z$17,$G$5*$D26,""))</f>
        <v>#VALUE!</v>
      </c>
      <c r="AA26" s="34" t="e">
        <f>IF(Z26&lt;&gt;"",HLOOKUP(COUNT($F26:Z26)+1,$G$4:$EH$8,AA$14,0)*$D26,IF($C26=AA$17,$G$5*$D26,""))</f>
        <v>#VALUE!</v>
      </c>
      <c r="AB26" s="34" t="e">
        <f>IF(AA26&lt;&gt;"",HLOOKUP(COUNT($F26:AA26)+1,$G$4:$EH$8,AB$14,0)*$D26,IF($C26=AB$17,$G$5*$D26,""))</f>
        <v>#VALUE!</v>
      </c>
      <c r="AC26" s="34" t="e">
        <f>IF(AB26&lt;&gt;"",HLOOKUP(COUNT($F26:AB26)+1,$G$4:$EH$8,AC$14,0)*$D26,IF($C26=AC$17,$G$5*$D26,""))</f>
        <v>#VALUE!</v>
      </c>
      <c r="AD26" s="34" t="e">
        <f>IF(AC26&lt;&gt;"",HLOOKUP(COUNT($F26:AC26)+1,$G$4:$EH$8,AD$14,0)*$D26,IF($C26=AD$17,$G$5*$D26,""))</f>
        <v>#VALUE!</v>
      </c>
      <c r="AE26" s="34" t="e">
        <f>IF(AD26&lt;&gt;"",HLOOKUP(COUNT($F26:AD26)+1,$G$4:$EH$8,AE$14,0)*$D26,IF($C26=AE$17,$G$5*$D26,""))</f>
        <v>#VALUE!</v>
      </c>
      <c r="AF26" s="34" t="e">
        <f>IF(AE26&lt;&gt;"",HLOOKUP(COUNT($F26:AE26)+1,$G$4:$EH$8,AF$14,0)*$D26,IF($C26=AF$17,$G$5*$D26,""))</f>
        <v>#VALUE!</v>
      </c>
      <c r="AG26" s="34" t="e">
        <f>IF(AF26&lt;&gt;"",HLOOKUP(COUNT($F26:AF26)+1,$G$4:$EH$8,AG$14,0)*$D26,IF($C26=AG$17,$G$5*$D26,""))</f>
        <v>#VALUE!</v>
      </c>
      <c r="AH26" s="34" t="e">
        <f>IF(AG26&lt;&gt;"",HLOOKUP(COUNT($F26:AG26)+1,$G$4:$EH$8,AH$14,0)*$D26,IF($C26=AH$17,$G$5*$D26,""))</f>
        <v>#VALUE!</v>
      </c>
      <c r="AI26" s="34" t="e">
        <f>IF(AH26&lt;&gt;"",HLOOKUP(COUNT($F26:AH26)+1,$G$4:$EH$8,AI$14,0)*$D26,IF($C26=AI$17,$G$5*$D26,""))</f>
        <v>#VALUE!</v>
      </c>
      <c r="AJ26" s="34" t="e">
        <f>IF(AI26&lt;&gt;"",HLOOKUP(COUNT($F26:AI26)+1,$G$4:$EH$8,AJ$14,0)*$D26,IF($C26=AJ$17,$G$5*$D26,""))</f>
        <v>#VALUE!</v>
      </c>
      <c r="AK26" s="34" t="e">
        <f>IF(AJ26&lt;&gt;"",HLOOKUP(COUNT($F26:AJ26)+1,$G$4:$EH$8,AK$14,0)*$D26,IF($C26=AK$17,$G$5*$D26,""))</f>
        <v>#VALUE!</v>
      </c>
      <c r="AL26" s="34" t="e">
        <f>IF(AK26&lt;&gt;"",HLOOKUP(COUNT($F26:AK26)+1,$G$4:$EH$8,AL$14,0)*$D26,IF($C26=AL$17,$G$5*$D26,""))</f>
        <v>#VALUE!</v>
      </c>
      <c r="AM26" s="34" t="e">
        <f>IF(AL26&lt;&gt;"",HLOOKUP(COUNT($F26:AL26)+1,$G$4:$EH$8,AM$14,0)*$D26,IF($C26=AM$17,$G$5*$D26,""))</f>
        <v>#VALUE!</v>
      </c>
      <c r="AN26" s="34" t="e">
        <f>IF(AM26&lt;&gt;"",HLOOKUP(COUNT($F26:AM26)+1,$G$4:$EH$8,AN$14,0)*$D26,IF($C26=AN$17,$G$5*$D26,""))</f>
        <v>#VALUE!</v>
      </c>
      <c r="AO26" s="34" t="e">
        <f>IF(AN26&lt;&gt;"",HLOOKUP(COUNT($F26:AN26)+1,$G$4:$EH$8,AO$14,0)*$D26,IF($C26=AO$17,$G$5*$D26,""))</f>
        <v>#VALUE!</v>
      </c>
      <c r="AP26" s="34" t="e">
        <f>IF(AO26&lt;&gt;"",HLOOKUP(COUNT($F26:AO26)+1,$G$4:$EH$8,AP$14,0)*$D26,IF($C26=AP$17,$G$5*$D26,""))</f>
        <v>#VALUE!</v>
      </c>
      <c r="AQ26" s="34" t="e">
        <f>IF(AP26&lt;&gt;"",HLOOKUP(COUNT($F26:AP26)+1,$G$4:$EH$8,AQ$14,0)*$D26,IF($C26=AQ$17,$G$5*$D26,""))</f>
        <v>#VALUE!</v>
      </c>
      <c r="AR26" s="34" t="e">
        <f>IF(AQ26&lt;&gt;"",HLOOKUP(COUNT($F26:AQ26)+1,$G$4:$EH$8,AR$14,0)*$D26,IF($C26=AR$17,$G$5*$D26,""))</f>
        <v>#VALUE!</v>
      </c>
      <c r="AS26" s="34" t="e">
        <f>IF(AR26&lt;&gt;"",HLOOKUP(COUNT($F26:AR26)+1,$G$4:$EH$8,AS$14,0)*$D26,IF($C26=AS$17,$G$5*$D26,""))</f>
        <v>#VALUE!</v>
      </c>
      <c r="AT26" s="34" t="e">
        <f>IF(AS26&lt;&gt;"",HLOOKUP(COUNT($F26:AS26)+1,$G$4:$EH$8,AT$14,0)*$D26,IF($C26=AT$17,$G$5*$D26,""))</f>
        <v>#VALUE!</v>
      </c>
      <c r="AU26" s="34" t="e">
        <f>IF(AT26&lt;&gt;"",HLOOKUP(COUNT($F26:AT26)+1,$G$4:$EH$8,AU$14,0)*$D26,IF($C26=AU$17,$G$5*$D26,""))</f>
        <v>#VALUE!</v>
      </c>
      <c r="AV26" s="34" t="e">
        <f>IF(AU26&lt;&gt;"",HLOOKUP(COUNT($F26:AU26)+1,$G$4:$EH$8,AV$14,0)*$D26,IF($C26=AV$17,$G$5*$D26,""))</f>
        <v>#VALUE!</v>
      </c>
      <c r="AW26" s="34" t="e">
        <f>IF(AV26&lt;&gt;"",HLOOKUP(COUNT($F26:AV26)+1,$G$4:$EH$8,AW$14,0)*$D26,IF($C26=AW$17,$G$5*$D26,""))</f>
        <v>#VALUE!</v>
      </c>
      <c r="AX26" s="34" t="e">
        <f>IF(AW26&lt;&gt;"",HLOOKUP(COUNT($F26:AW26)+1,$G$4:$EH$8,AX$14,0)*$D26,IF($C26=AX$17,$G$5*$D26,""))</f>
        <v>#VALUE!</v>
      </c>
      <c r="AY26" s="34" t="e">
        <f>IF(AX26&lt;&gt;"",HLOOKUP(COUNT($F26:AX26)+1,$G$4:$EH$8,AY$14,0)*$D26,IF($C26=AY$17,$G$5*$D26,""))</f>
        <v>#VALUE!</v>
      </c>
      <c r="AZ26" s="34" t="e">
        <f>IF(AY26&lt;&gt;"",HLOOKUP(COUNT($F26:AY26)+1,$G$4:$EH$8,AZ$14,0)*$D26,IF($C26=AZ$17,$G$5*$D26,""))</f>
        <v>#VALUE!</v>
      </c>
      <c r="BA26" s="34" t="e">
        <f>IF(AZ26&lt;&gt;"",HLOOKUP(COUNT($F26:AZ26)+1,$G$4:$EH$8,BA$14,0)*$D26,IF($C26=BA$17,$G$5*$D26,""))</f>
        <v>#VALUE!</v>
      </c>
      <c r="BB26" s="34" t="e">
        <f>IF(BA26&lt;&gt;"",HLOOKUP(COUNT($F26:BA26)+1,$G$4:$EH$8,BB$14,0)*$D26,IF($C26=BB$17,$G$5*$D26,""))</f>
        <v>#VALUE!</v>
      </c>
      <c r="BC26" s="34" t="e">
        <f>IF(BB26&lt;&gt;"",HLOOKUP(COUNT($F26:BB26)+1,$G$4:$EH$8,BC$14,0)*$D26,IF($C26=BC$17,$G$5*$D26,""))</f>
        <v>#VALUE!</v>
      </c>
      <c r="BD26" s="34" t="e">
        <f>IF(BC26&lt;&gt;"",HLOOKUP(COUNT($F26:BC26)+1,$G$4:$EH$8,BD$14,0)*$D26,IF($C26=BD$17,$G$5*$D26,""))</f>
        <v>#VALUE!</v>
      </c>
      <c r="BE26" s="34" t="e">
        <f>IF(BD26&lt;&gt;"",HLOOKUP(COUNT($F26:BD26)+1,$G$4:$EH$8,BE$14,0)*$D26,IF($C26=BE$17,$G$5*$D26,""))</f>
        <v>#VALUE!</v>
      </c>
      <c r="BF26" s="34" t="e">
        <f>IF(BE26&lt;&gt;"",HLOOKUP(COUNT($F26:BE26)+1,$G$4:$EH$8,BF$14,0)*$D26,IF($C26=BF$17,$G$5*$D26,""))</f>
        <v>#VALUE!</v>
      </c>
      <c r="BG26" s="34" t="e">
        <f>IF(BF26&lt;&gt;"",HLOOKUP(COUNT($F26:BF26)+1,$G$4:$EH$8,BG$14,0)*$D26,IF($C26=BG$17,$G$5*$D26,""))</f>
        <v>#VALUE!</v>
      </c>
      <c r="BH26" s="34" t="e">
        <f>IF(BG26&lt;&gt;"",HLOOKUP(COUNT($F26:BG26)+1,$G$4:$EH$8,BH$14,0)*$D26,IF($C26=BH$17,$G$5*$D26,""))</f>
        <v>#VALUE!</v>
      </c>
      <c r="BI26" s="34" t="e">
        <f>IF(BH26&lt;&gt;"",HLOOKUP(COUNT($F26:BH26)+1,$G$4:$EH$8,BI$14,0)*$D26,IF($C26=BI$17,$G$5*$D26,""))</f>
        <v>#VALUE!</v>
      </c>
      <c r="BJ26" s="34" t="e">
        <f>IF(BI26&lt;&gt;"",HLOOKUP(COUNT($F26:BI26)+1,$G$4:$EH$8,BJ$14,0)*$D26,IF($C26=BJ$17,$G$5*$D26,""))</f>
        <v>#VALUE!</v>
      </c>
      <c r="BK26" s="34" t="e">
        <f>IF(BJ26&lt;&gt;"",HLOOKUP(COUNT($F26:BJ26)+1,$G$4:$EH$8,BK$14,0)*$D26,IF($C26=BK$17,$G$5*$D26,""))</f>
        <v>#VALUE!</v>
      </c>
      <c r="BL26" s="34" t="e">
        <f>IF(BK26&lt;&gt;"",HLOOKUP(COUNT($F26:BK26)+1,$G$4:$EH$8,BL$14,0)*$D26,IF($C26=BL$17,$G$5*$D26,""))</f>
        <v>#VALUE!</v>
      </c>
      <c r="BM26" s="34" t="e">
        <f>IF(BL26&lt;&gt;"",HLOOKUP(COUNT($F26:BL26)+1,$G$4:$EH$8,BM$14,0)*$D26,IF($C26=BM$17,$G$5*$D26,""))</f>
        <v>#VALUE!</v>
      </c>
      <c r="BN26" s="34" t="e">
        <f>IF(BM26&lt;&gt;"",HLOOKUP(COUNT($F26:BM26)+1,$G$4:$EH$8,BN$14,0)*$D26,IF($C26=BN$17,$G$5*$D26,""))</f>
        <v>#VALUE!</v>
      </c>
      <c r="BO26" s="34" t="e">
        <f>IF(BN26&lt;&gt;"",HLOOKUP(COUNT($F26:BN26)+1,$G$4:$EH$8,BO$14,0)*$D26,IF($C26=BO$17,$G$5*$D26,""))</f>
        <v>#VALUE!</v>
      </c>
      <c r="BP26" s="34" t="e">
        <f>IF(BO26&lt;&gt;"",HLOOKUP(COUNT($F26:BO26)+1,$G$4:$EH$8,BP$14,0)*$D26,IF($C26=BP$17,$G$5*$D26,""))</f>
        <v>#VALUE!</v>
      </c>
      <c r="BQ26" s="34" t="e">
        <f>IF(BP26&lt;&gt;"",HLOOKUP(COUNT($F26:BP26)+1,$G$4:$EH$8,BQ$14,0)*$D26,IF($C26=BQ$17,$G$5*$D26,""))</f>
        <v>#VALUE!</v>
      </c>
      <c r="BR26" s="34" t="e">
        <f>IF(BQ26&lt;&gt;"",HLOOKUP(COUNT($F26:BQ26)+1,$G$4:$EH$8,BR$14,0)*$D26,IF($C26=BR$17,$G$5*$D26,""))</f>
        <v>#VALUE!</v>
      </c>
      <c r="BS26" s="34" t="e">
        <f>IF(BR26&lt;&gt;"",HLOOKUP(COUNT($F26:BR26)+1,$G$4:$EH$8,BS$14,0)*$D26,IF($C26=BS$17,$G$5*$D26,""))</f>
        <v>#VALUE!</v>
      </c>
      <c r="BT26" s="34" t="e">
        <f>IF(BS26&lt;&gt;"",HLOOKUP(COUNT($F26:BS26)+1,$G$4:$EH$8,BT$14,0)*$D26,IF($C26=BT$17,$G$5*$D26,""))</f>
        <v>#VALUE!</v>
      </c>
      <c r="BU26" s="34" t="e">
        <f>IF(BT26&lt;&gt;"",HLOOKUP(COUNT($F26:BT26)+1,$G$4:$EH$8,BU$14,0)*$D26,IF($C26=BU$17,$G$5*$D26,""))</f>
        <v>#VALUE!</v>
      </c>
      <c r="BV26" s="34" t="e">
        <f>IF(BU26&lt;&gt;"",HLOOKUP(COUNT($F26:BU26)+1,$G$4:$EH$8,BV$14,0)*$D26,IF($C26=BV$17,$G$5*$D26,""))</f>
        <v>#VALUE!</v>
      </c>
      <c r="BW26" s="34" t="e">
        <f>IF(BV26&lt;&gt;"",HLOOKUP(COUNT($F26:BV26)+1,$G$4:$EH$8,BW$14,0)*$D26,IF($C26=BW$17,$G$5*$D26,""))</f>
        <v>#VALUE!</v>
      </c>
      <c r="BX26" s="34" t="e">
        <f>IF(BW26&lt;&gt;"",HLOOKUP(COUNT($F26:BW26)+1,$G$4:$EH$8,BX$14,0)*$D26,IF($C26=BX$17,$G$5*$D26,""))</f>
        <v>#VALUE!</v>
      </c>
      <c r="BY26" s="34" t="e">
        <f>IF(BX26&lt;&gt;"",HLOOKUP(COUNT($F26:BX26)+1,$G$4:$EH$8,BY$14,0)*$D26,IF($C26=BY$17,$G$5*$D26,""))</f>
        <v>#VALUE!</v>
      </c>
      <c r="BZ26" s="34" t="e">
        <f>IF(BY26&lt;&gt;"",HLOOKUP(COUNT($F26:BY26)+1,$G$4:$EH$8,BZ$14,0)*$D26,IF($C26=BZ$17,$G$5*$D26,""))</f>
        <v>#VALUE!</v>
      </c>
      <c r="CA26" s="34" t="e">
        <f>IF(BZ26&lt;&gt;"",HLOOKUP(COUNT($F26:BZ26)+1,$G$4:$EH$8,CA$14,0)*$D26,IF($C26=CA$17,$G$5*$D26,""))</f>
        <v>#VALUE!</v>
      </c>
      <c r="CB26" s="34" t="e">
        <f>IF(CA26&lt;&gt;"",HLOOKUP(COUNT($F26:CA26)+1,$G$4:$EH$8,CB$14,0)*$D26,IF($C26=CB$17,$G$5*$D26,""))</f>
        <v>#VALUE!</v>
      </c>
      <c r="CC26" s="34" t="e">
        <f>IF(CB26&lt;&gt;"",HLOOKUP(COUNT($F26:CB26)+1,$G$4:$EH$8,CC$14,0)*$D26,IF($C26=CC$17,$G$5*$D26,""))</f>
        <v>#VALUE!</v>
      </c>
      <c r="CD26" s="34" t="e">
        <f>IF(CC26&lt;&gt;"",HLOOKUP(COUNT($F26:CC26)+1,$G$4:$EH$8,CD$14,0)*$D26,IF($C26=CD$17,$G$5*$D26,""))</f>
        <v>#VALUE!</v>
      </c>
      <c r="CE26" s="34" t="e">
        <f>IF(CD26&lt;&gt;"",HLOOKUP(COUNT($F26:CD26)+1,$G$4:$EH$8,CE$14,0)*$D26,IF($C26=CE$17,$G$5*$D26,""))</f>
        <v>#VALUE!</v>
      </c>
      <c r="CF26" s="34" t="e">
        <f>IF(CE26&lt;&gt;"",HLOOKUP(COUNT($F26:CE26)+1,$G$4:$EH$8,CF$14,0)*$D26,IF($C26=CF$17,$G$5*$D26,""))</f>
        <v>#VALUE!</v>
      </c>
      <c r="CG26" s="34" t="e">
        <f>IF(CF26&lt;&gt;"",HLOOKUP(COUNT($F26:CF26)+1,$G$4:$EH$8,CG$14,0)*$D26,IF($C26=CG$17,$G$5*$D26,""))</f>
        <v>#VALUE!</v>
      </c>
      <c r="CH26" s="34" t="e">
        <f>IF(CG26&lt;&gt;"",HLOOKUP(COUNT($F26:CG26)+1,$G$4:$EH$8,CH$14,0)*$D26,IF($C26=CH$17,$G$5*$D26,""))</f>
        <v>#VALUE!</v>
      </c>
      <c r="CI26" s="34" t="e">
        <f>IF(CH26&lt;&gt;"",HLOOKUP(COUNT($F26:CH26)+1,$G$4:$EH$8,CI$14,0)*$D26,IF($C26=CI$17,$G$5*$D26,""))</f>
        <v>#VALUE!</v>
      </c>
      <c r="CJ26" s="34" t="e">
        <f>IF(CI26&lt;&gt;"",HLOOKUP(COUNT($F26:CI26)+1,$G$4:$EH$8,CJ$14,0)*$D26,IF($C26=CJ$17,$G$5*$D26,""))</f>
        <v>#VALUE!</v>
      </c>
      <c r="CK26" s="34" t="e">
        <f>IF(CJ26&lt;&gt;"",HLOOKUP(COUNT($F26:CJ26)+1,$G$4:$EH$8,CK$14,0)*$D26,IF($C26=CK$17,$G$5*$D26,""))</f>
        <v>#VALUE!</v>
      </c>
      <c r="CL26" s="34" t="e">
        <f>IF(CK26&lt;&gt;"",HLOOKUP(COUNT($F26:CK26)+1,$G$4:$EH$8,CL$14,0)*$D26,IF($C26=CL$17,$G$5*$D26,""))</f>
        <v>#VALUE!</v>
      </c>
      <c r="CM26" s="34" t="e">
        <f>IF(CL26&lt;&gt;"",HLOOKUP(COUNT($F26:CL26)+1,$G$4:$EH$8,CM$14,0)*$D26,IF($C26=CM$17,$G$5*$D26,""))</f>
        <v>#VALUE!</v>
      </c>
      <c r="CN26" s="34" t="e">
        <f>IF(CM26&lt;&gt;"",HLOOKUP(COUNT($F26:CM26)+1,$G$4:$EH$8,CN$14,0)*$D26,IF($C26=CN$17,$G$5*$D26,""))</f>
        <v>#VALUE!</v>
      </c>
      <c r="CO26" s="34" t="e">
        <f>IF(CN26&lt;&gt;"",HLOOKUP(COUNT($F26:CN26)+1,$G$4:$EH$8,CO$14,0)*$D26,IF($C26=CO$17,$G$5*$D26,""))</f>
        <v>#VALUE!</v>
      </c>
      <c r="CP26" s="34" t="e">
        <f>IF(CO26&lt;&gt;"",HLOOKUP(COUNT($F26:CO26)+1,$G$4:$EH$8,CP$14,0)*$D26,IF($C26=CP$17,$G$5*$D26,""))</f>
        <v>#VALUE!</v>
      </c>
      <c r="CQ26" s="34" t="e">
        <f>IF(CP26&lt;&gt;"",HLOOKUP(COUNT($F26:CP26)+1,$G$4:$EH$8,CQ$14,0)*$D26,IF($C26=CQ$17,$G$5*$D26,""))</f>
        <v>#VALUE!</v>
      </c>
      <c r="CR26" s="34" t="e">
        <f>IF(CQ26&lt;&gt;"",HLOOKUP(COUNT($F26:CQ26)+1,$G$4:$EH$8,CR$14,0)*$D26,IF($C26=CR$17,$G$5*$D26,""))</f>
        <v>#VALUE!</v>
      </c>
      <c r="CS26" s="34" t="e">
        <f>IF(CR26&lt;&gt;"",HLOOKUP(COUNT($F26:CR26)+1,$G$4:$EH$8,CS$14,0)*$D26,IF($C26=CS$17,$G$5*$D26,""))</f>
        <v>#VALUE!</v>
      </c>
      <c r="CT26" s="34" t="e">
        <f>IF(CS26&lt;&gt;"",HLOOKUP(COUNT($F26:CS26)+1,$G$4:$EH$8,CT$14,0)*$D26,IF($C26=CT$17,$G$5*$D26,""))</f>
        <v>#VALUE!</v>
      </c>
      <c r="CU26" s="34" t="e">
        <f>IF(CT26&lt;&gt;"",HLOOKUP(COUNT($F26:CT26)+1,$G$4:$EH$8,CU$14,0)*$D26,IF($C26=CU$17,$G$5*$D26,""))</f>
        <v>#VALUE!</v>
      </c>
      <c r="CV26" s="34" t="e">
        <f>IF(CU26&lt;&gt;"",HLOOKUP(COUNT($F26:CU26)+1,$G$4:$EH$8,CV$14,0)*$D26,IF($C26=CV$17,$G$5*$D26,""))</f>
        <v>#VALUE!</v>
      </c>
      <c r="CW26" s="34" t="e">
        <f>IF(CV26&lt;&gt;"",HLOOKUP(COUNT($F26:CV26)+1,$G$4:$EH$8,CW$14,0)*$D26,IF($C26=CW$17,$G$5*$D26,""))</f>
        <v>#VALUE!</v>
      </c>
      <c r="CX26" s="34" t="e">
        <f>IF(CW26&lt;&gt;"",HLOOKUP(COUNT($F26:CW26)+1,$G$4:$EH$8,CX$14,0)*$D26,IF($C26=CX$17,$G$5*$D26,""))</f>
        <v>#VALUE!</v>
      </c>
      <c r="CY26" s="34" t="e">
        <f>IF(CX26&lt;&gt;"",HLOOKUP(COUNT($F26:CX26)+1,$G$4:$EH$8,CY$14,0)*$D26,IF($C26=CY$17,$G$5*$D26,""))</f>
        <v>#VALUE!</v>
      </c>
      <c r="CZ26" s="34" t="e">
        <f>IF(CY26&lt;&gt;"",HLOOKUP(COUNT($F26:CY26)+1,$G$4:$EH$8,CZ$14,0)*$D26,IF($C26=CZ$17,$G$5*$D26,""))</f>
        <v>#VALUE!</v>
      </c>
      <c r="DA26" s="34" t="e">
        <f>IF(CZ26&lt;&gt;"",HLOOKUP(COUNT($F26:CZ26)+1,$G$4:$EH$8,DA$14,0)*$D26,IF($C26=DA$17,$G$5*$D26,""))</f>
        <v>#VALUE!</v>
      </c>
      <c r="DB26" s="34" t="e">
        <f>IF(DA26&lt;&gt;"",HLOOKUP(COUNT($F26:DA26)+1,$G$4:$EH$8,DB$14,0)*$D26,IF($C26=DB$17,$G$5*$D26,""))</f>
        <v>#VALUE!</v>
      </c>
      <c r="DC26" s="34" t="e">
        <f>IF(DB26&lt;&gt;"",HLOOKUP(COUNT($F26:DB26)+1,$G$4:$EH$8,DC$14,0)*$D26,IF($C26=DC$17,$G$5*$D26,""))</f>
        <v>#VALUE!</v>
      </c>
      <c r="DD26" s="34" t="e">
        <f>IF(DC26&lt;&gt;"",HLOOKUP(COUNT($F26:DC26)+1,$G$4:$EH$8,DD$14,0)*$D26,IF($C26=DD$17,$G$5*$D26,""))</f>
        <v>#VALUE!</v>
      </c>
      <c r="DE26" s="34" t="e">
        <f>IF(DD26&lt;&gt;"",HLOOKUP(COUNT($F26:DD26)+1,$G$4:$EH$8,DE$14,0)*$D26,IF($C26=DE$17,$G$5*$D26,""))</f>
        <v>#VALUE!</v>
      </c>
      <c r="DF26" s="34" t="e">
        <f>IF(DE26&lt;&gt;"",HLOOKUP(COUNT($F26:DE26)+1,$G$4:$EH$8,DF$14,0)*$D26,IF($C26=DF$17,$G$5*$D26,""))</f>
        <v>#VALUE!</v>
      </c>
      <c r="DG26" s="34" t="e">
        <f>IF(DF26&lt;&gt;"",HLOOKUP(COUNT($F26:DF26)+1,$G$4:$EH$8,DG$14,0)*$D26,IF($C26=DG$17,$G$5*$D26,""))</f>
        <v>#VALUE!</v>
      </c>
      <c r="DH26" s="34" t="e">
        <f>IF(DG26&lt;&gt;"",HLOOKUP(COUNT($F26:DG26)+1,$G$4:$EH$8,DH$14,0)*$D26,IF($C26=DH$17,$G$5*$D26,""))</f>
        <v>#VALUE!</v>
      </c>
      <c r="DI26" s="34" t="e">
        <f>IF(DH26&lt;&gt;"",HLOOKUP(COUNT($F26:DH26)+1,$G$4:$EH$8,DI$14,0)*$D26,IF($C26=DI$17,$G$5*$D26,""))</f>
        <v>#VALUE!</v>
      </c>
      <c r="DJ26" s="34" t="e">
        <f>IF(DI26&lt;&gt;"",HLOOKUP(COUNT($F26:DI26)+1,$G$4:$EH$8,DJ$14,0)*$D26,IF($C26=DJ$17,$G$5*$D26,""))</f>
        <v>#VALUE!</v>
      </c>
      <c r="DK26" s="34" t="e">
        <f>IF(DJ26&lt;&gt;"",HLOOKUP(COUNT($F26:DJ26)+1,$G$4:$EH$8,DK$14,0)*$D26,IF($C26=DK$17,$G$5*$D26,""))</f>
        <v>#VALUE!</v>
      </c>
      <c r="DL26" s="34" t="e">
        <f>IF(DK26&lt;&gt;"",HLOOKUP(COUNT($F26:DK26)+1,$G$4:$EH$8,DL$14,0)*$D26,IF($C26=DL$17,$G$5*$D26,""))</f>
        <v>#VALUE!</v>
      </c>
      <c r="DM26" s="34" t="e">
        <f>IF(DL26&lt;&gt;"",HLOOKUP(COUNT($F26:DL26)+1,$G$4:$EH$8,DM$14,0)*$D26,IF($C26=DM$17,$G$5*$D26,""))</f>
        <v>#VALUE!</v>
      </c>
      <c r="DN26" s="34" t="e">
        <f>IF(DM26&lt;&gt;"",HLOOKUP(COUNT($F26:DM26)+1,$G$4:$EH$8,DN$14,0)*$D26,IF($C26=DN$17,$G$5*$D26,""))</f>
        <v>#VALUE!</v>
      </c>
      <c r="DO26" s="34" t="e">
        <f>IF(DN26&lt;&gt;"",HLOOKUP(COUNT($F26:DN26)+1,$G$4:$EH$8,DO$14,0)*$D26,IF($C26=DO$17,$G$5*$D26,""))</f>
        <v>#VALUE!</v>
      </c>
      <c r="DP26" s="34" t="e">
        <f>IF(DO26&lt;&gt;"",HLOOKUP(COUNT($F26:DO26)+1,$G$4:$EH$8,DP$14,0)*$D26,IF($C26=DP$17,$G$5*$D26,""))</f>
        <v>#VALUE!</v>
      </c>
      <c r="DQ26" s="34" t="e">
        <f>IF(DP26&lt;&gt;"",HLOOKUP(COUNT($F26:DP26)+1,$G$4:$EH$8,DQ$14,0)*$D26,IF($C26=DQ$17,$G$5*$D26,""))</f>
        <v>#VALUE!</v>
      </c>
      <c r="DR26" s="34" t="e">
        <f>IF(DQ26&lt;&gt;"",HLOOKUP(COUNT($F26:DQ26)+1,$G$4:$EH$8,DR$14,0)*$D26,IF($C26=DR$17,$G$5*$D26,""))</f>
        <v>#VALUE!</v>
      </c>
      <c r="DS26" s="34" t="e">
        <f>IF(DR26&lt;&gt;"",HLOOKUP(COUNT($F26:DR26)+1,$G$4:$EH$8,DS$14,0)*$D26,IF($C26=DS$17,$G$5*$D26,""))</f>
        <v>#VALUE!</v>
      </c>
      <c r="DT26" s="34" t="e">
        <f>IF(DS26&lt;&gt;"",HLOOKUP(COUNT($F26:DS26)+1,$G$4:$EH$8,DT$14,0)*$D26,IF($C26=DT$17,$G$5*$D26,""))</f>
        <v>#VALUE!</v>
      </c>
      <c r="DU26" s="34" t="e">
        <f>IF(DT26&lt;&gt;"",HLOOKUP(COUNT($F26:DT26)+1,$G$4:$EH$8,DU$14,0)*$D26,IF($C26=DU$17,$G$5*$D26,""))</f>
        <v>#VALUE!</v>
      </c>
      <c r="DV26" s="34" t="e">
        <f>IF(DU26&lt;&gt;"",HLOOKUP(COUNT($F26:DU26)+1,$G$4:$EH$8,DV$14,0)*$D26,IF($C26=DV$17,$G$5*$D26,""))</f>
        <v>#VALUE!</v>
      </c>
      <c r="DX26" s="34" t="str">
        <f>IF(DW26&lt;&gt;"",HLOOKUP(COUNT($DW26:DW26)+1,$G$4:$CX$8,DX$14,0)*$D26,IF($C26=DX$17,$G$6*$D26,""))</f>
        <v/>
      </c>
      <c r="DY26" s="34" t="str">
        <f>IF(DX26&lt;&gt;"",HLOOKUP(COUNT($DW26:DX26)+1,$G$4:$CX$8,DY$14,0)*$D26,IF($C26=DY$17,$G$6*$D26,""))</f>
        <v/>
      </c>
      <c r="DZ26" s="34" t="str">
        <f>IF(DY26&lt;&gt;"",HLOOKUP(COUNT($DW26:DY26)+1,$G$4:$CX$8,DZ$14,0)*$D26,IF($C26=DZ$17,$G$6*$D26,""))</f>
        <v/>
      </c>
      <c r="EA26" s="34" t="str">
        <f>IF(DZ26&lt;&gt;"",HLOOKUP(COUNT($DW26:DZ26)+1,$G$4:$CX$8,EA$14,0)*$D26,IF($C26=EA$17,$G$6*$D26,""))</f>
        <v/>
      </c>
      <c r="EB26" s="34" t="str">
        <f>IF(EA26&lt;&gt;"",HLOOKUP(COUNT($DW26:EA26)+1,$G$4:$CX$8,EB$14,0)*$D26,IF($C26=EB$17,$G$6*$D26,""))</f>
        <v/>
      </c>
      <c r="EC26" s="34" t="str">
        <f>IF(EB26&lt;&gt;"",HLOOKUP(COUNT($DW26:EB26)+1,$G$4:$CX$8,EC$14,0)*$D26,IF($C26=EC$17,$G$6*$D26,""))</f>
        <v/>
      </c>
      <c r="ED26" s="34" t="str">
        <f>IF(EC26&lt;&gt;"",HLOOKUP(COUNT($DW26:EC26)+1,$G$4:$CX$8,ED$14,0)*$D26,IF($C26=ED$17,$G$6*$D26,""))</f>
        <v/>
      </c>
      <c r="EE26" s="34">
        <f>IF(ED26&lt;&gt;"",HLOOKUP(COUNT($DW26:ED26)+1,$G$4:$CX$8,EE$14,0)*$D26,IF($C26=EE$17,$G$6*$D26,""))</f>
        <v>0</v>
      </c>
      <c r="EF26" s="34">
        <f>IF(EE26&lt;&gt;"",HLOOKUP(COUNT($DW26:EE26)+1,$G$4:$CX$8,EF$14,0)*$D26,IF($C26=EF$17,$G$6*$D26,""))</f>
        <v>1500</v>
      </c>
      <c r="EG26" s="34">
        <f>IF(EF26&lt;&gt;"",HLOOKUP(COUNT($DW26:EF26)+1,$G$4:$CX$8,EG$14,0)*$D26,IF($C26=EG$17,$G$6*$D26,""))</f>
        <v>1500</v>
      </c>
      <c r="EH26" s="34">
        <f>IF(EG26&lt;&gt;"",HLOOKUP(COUNT($DW26:EG26)+1,$G$4:$CX$8,EH$14,0)*$D26,IF($C26=EH$17,$G$6*$D26,""))</f>
        <v>1500</v>
      </c>
      <c r="EI26" s="34">
        <f>IF(EH26&lt;&gt;"",HLOOKUP(COUNT($DW26:EH26)+1,$G$4:$CX$8,EI$14,0)*$D26,IF($C26=EI$17,$G$6*$D26,""))</f>
        <v>1809.6916416835954</v>
      </c>
      <c r="EJ26" s="34">
        <f>IF(EI26&lt;&gt;"",HLOOKUP(COUNT($DW26:EI26)+1,$G$4:$CX$8,EJ$14,0)*$D26,IF($C26=EJ$17,$G$6*$D26,""))</f>
        <v>2262.1145521044955</v>
      </c>
      <c r="EK26" s="34">
        <f>IF(EJ26&lt;&gt;"",HLOOKUP(COUNT($DW26:EJ26)+1,$G$4:$CX$8,EK$14,0)*$D26,IF($C26=EK$17,$G$6*$D26,""))</f>
        <v>2714.537462525393</v>
      </c>
      <c r="EL26" s="34">
        <f>IF(EK26&lt;&gt;"",HLOOKUP(COUNT($DW26:EK26)+1,$G$4:$CX$8,EL$14,0)*$D26,IF($C26=EL$17,$G$6*$D26,""))</f>
        <v>3148.863456529456</v>
      </c>
      <c r="EM26" s="34">
        <f>IF(EL26&lt;&gt;"",HLOOKUP(COUNT($DW26:EL26)+1,$G$4:$CX$8,EM$14,0)*$D26,IF($C26=EM$17,$G$6*$D26,""))</f>
        <v>3589.7043404435808</v>
      </c>
      <c r="EN26" s="34">
        <f>IF(EM26&lt;&gt;"",HLOOKUP(COUNT($DW26:EM26)+1,$G$4:$CX$8,EN$14,0)*$D26,IF($C26=EN$17,$G$6*$D26,""))</f>
        <v>4056.3659047012438</v>
      </c>
      <c r="EO26" s="34">
        <f>IF(EN26&lt;&gt;"",HLOOKUP(COUNT($DW26:EN26)+1,$G$4:$CX$8,EO$14,0)*$D26,IF($C26=EO$17,$G$6*$D26,""))</f>
        <v>4502.5661542183807</v>
      </c>
      <c r="EP26" s="34">
        <f>IF(EO26&lt;&gt;"",HLOOKUP(COUNT($DW26:EO26)+1,$G$4:$CX$8,EP$14,0)*$D26,IF($C26=EP$17,$G$6*$D26,""))</f>
        <v>4952.82276964022</v>
      </c>
      <c r="EQ26" s="34">
        <f>IF(EP26&lt;&gt;"",HLOOKUP(COUNT($DW26:EP26)+1,$G$4:$CX$8,EQ$14,0)*$D26,IF($C26=EQ$17,$G$6*$D26,""))</f>
        <v>3714.6170772301666</v>
      </c>
      <c r="ER26" s="34">
        <f>IF(EQ26&lt;&gt;"",HLOOKUP(COUNT($DW26:EQ26)+1,$G$4:$CX$8,ER$14,0)*$D26,IF($C26=ER$17,$G$6*$D26,""))</f>
        <v>3528.8862233686564</v>
      </c>
      <c r="ES26" s="34">
        <f>IF(ER26&lt;&gt;"",HLOOKUP(COUNT($DW26:ER26)+1,$G$4:$CX$8,ES$14,0)*$D26,IF($C26=ES$17,$G$6*$D26,""))</f>
        <v>3881.7748457055231</v>
      </c>
      <c r="ET26" s="34">
        <f>IF(ES26&lt;&gt;"",HLOOKUP(COUNT($DW26:ES26)+1,$G$4:$CX$8,ET$14,0)*$D26,IF($C26=ET$17,$G$6*$D26,""))</f>
        <v>4269.9523302760772</v>
      </c>
      <c r="EU26" s="34">
        <f>IF(ET26&lt;&gt;"",HLOOKUP(COUNT($DW26:ET26)+1,$G$4:$CX$8,EU$14,0)*$D26,IF($C26=EU$17,$G$6*$D26,""))</f>
        <v>4696.9475633036836</v>
      </c>
      <c r="EV26" s="34">
        <f>IF(EU26&lt;&gt;"",HLOOKUP(COUNT($DW26:EU26)+1,$G$4:$CX$8,EV$14,0)*$D26,IF($C26=EV$17,$G$6*$D26,""))</f>
        <v>5166.642319634052</v>
      </c>
      <c r="EW26" s="34">
        <f>IF(EV26&lt;&gt;"",HLOOKUP(COUNT($DW26:EV26)+1,$G$4:$CX$8,EW$14,0)*$D26,IF($C26=EW$17,$G$6*$D26,""))</f>
        <v>4908.3102036523469</v>
      </c>
      <c r="EX26" s="34">
        <f>IF(EW26&lt;&gt;"",HLOOKUP(COUNT($DW26:EW26)+1,$G$4:$CX$8,EX$14,0)*$D26,IF($C26=EX$17,$G$6*$D26,""))</f>
        <v>4662.8946934697306</v>
      </c>
      <c r="EY26" s="34">
        <f>IF(EX26&lt;&gt;"",HLOOKUP(COUNT($DW26:EX26)+1,$G$4:$CX$8,EY$14,0)*$D26,IF($C26=EY$17,$G$6*$D26,""))</f>
        <v>4989.2973220126114</v>
      </c>
      <c r="EZ26" s="34">
        <f>IF(EY26&lt;&gt;"",HLOOKUP(COUNT($DW26:EY26)+1,$G$4:$CX$8,EZ$14,0)*$D26,IF($C26=EZ$17,$G$6*$D26,""))</f>
        <v>5338.5481345534945</v>
      </c>
      <c r="FA26" s="34">
        <f>IF(EZ26&lt;&gt;"",HLOOKUP(COUNT($DW26:EZ26)+1,$G$4:$CX$8,FA$14,0)*$D26,IF($C26=FA$17,$G$6*$D26,""))</f>
        <v>5712.2465039722392</v>
      </c>
      <c r="FB26" s="34">
        <f>IF(FA26&lt;&gt;"",HLOOKUP(COUNT($DW26:FA26)+1,$G$4:$CX$8,FB$14,0)*$D26,IF($C26=FB$17,$G$6*$D26,""))</f>
        <v>6283.4711543694621</v>
      </c>
      <c r="FC26" s="34">
        <f>IF(FB26&lt;&gt;"",HLOOKUP(COUNT($DW26:FB26)+1,$G$4:$CX$8,FC$14,0)*$D26,IF($C26=FC$17,$G$6*$D26,""))</f>
        <v>5340.950481214044</v>
      </c>
      <c r="FD26" s="34">
        <f>IF(FC26&lt;&gt;"",HLOOKUP(COUNT($DW26:FC26)+1,$G$4:$CX$8,FD$14,0)*$D26,IF($C26=FD$17,$G$6*$D26,""))</f>
        <v>5073.9029571533429</v>
      </c>
      <c r="FE26" s="34">
        <f>IF(FD26&lt;&gt;"",HLOOKUP(COUNT($DW26:FD26)+1,$G$4:$CX$8,FE$14,0)*$D26,IF($C26=FE$17,$G$6*$D26,""))</f>
        <v>5327.5981050110095</v>
      </c>
      <c r="FF26" s="34">
        <f>IF(FE26&lt;&gt;"",HLOOKUP(COUNT($DW26:FE26)+1,$G$4:$CX$8,FF$14,0)*$D26,IF($C26=FF$17,$G$6*$D26,""))</f>
        <v>5593.9780102615605</v>
      </c>
      <c r="FG26" s="34">
        <f>IF(FF26&lt;&gt;"",HLOOKUP(COUNT($DW26:FF26)+1,$G$4:$CX$8,FG$14,0)*$D26,IF($C26=FG$17,$G$6*$D26,""))</f>
        <v>5873.6769107746359</v>
      </c>
      <c r="FH26" s="34">
        <f>IF(FG26&lt;&gt;"",HLOOKUP(COUNT($DW26:FG26)+1,$G$4:$CX$8,FH$14,0)*$D26,IF($C26=FH$17,$G$6*$D26,""))</f>
        <v>6284.8342945288614</v>
      </c>
      <c r="FI26" s="34">
        <f>IF(FH26&lt;&gt;"",HLOOKUP(COUNT($DW26:FH26)+1,$G$4:$CX$8,FI$14,0)*$D26,IF($C26=FI$17,$G$6*$D26,""))</f>
        <v>5656.3508650759759</v>
      </c>
      <c r="FJ26" s="34">
        <f>IF(FI26&lt;&gt;"",HLOOKUP(COUNT($DW26:FI26)+1,$G$4:$CX$8,FJ$14,0)*$D26,IF($C26=FJ$17,$G$6*$D26,""))</f>
        <v>5090.7157785683803</v>
      </c>
      <c r="FK26" s="34">
        <f>IF(FJ26&lt;&gt;"",HLOOKUP(COUNT($DW26:FJ26)+1,$G$4:$CX$8,FK$14,0)*$D26,IF($C26=FK$17,$G$6*$D26,""))</f>
        <v>5447.065883068165</v>
      </c>
      <c r="FL26" s="34">
        <f>IF(FK26&lt;&gt;"",HLOOKUP(COUNT($DW26:FK26)+1,$G$4:$CX$8,FL$14,0)*$D26,IF($C26=FL$17,$G$6*$D26,""))</f>
        <v>5828.3604948829352</v>
      </c>
      <c r="FM26" s="34">
        <f>IF(FL26&lt;&gt;"",HLOOKUP(COUNT($DW26:FL26)+1,$G$4:$CX$8,FM$14,0)*$D26,IF($C26=FM$17,$G$6*$D26,""))</f>
        <v>6236.3457295247426</v>
      </c>
      <c r="FN26" s="34">
        <f>IF(FM26&lt;&gt;"",HLOOKUP(COUNT($DW26:FM26)+1,$G$4:$CX$8,FN$14,0)*$D26,IF($C26=FN$17,$G$6*$D26,""))</f>
        <v>6735.2533878867225</v>
      </c>
      <c r="FO26" s="34">
        <f>IF(FN26&lt;&gt;"",HLOOKUP(COUNT($DW26:FN26)+1,$G$4:$CX$8,FO$14,0)*$D26,IF($C26=FO$17,$G$6*$D26,""))</f>
        <v>5792.3179135825812</v>
      </c>
      <c r="FP26" s="34">
        <f>IF(FO26&lt;&gt;"",HLOOKUP(COUNT($DW26:FO26)+1,$G$4:$CX$8,FP$14,0)*$D26,IF($C26=FP$17,$G$6*$D26,""))</f>
        <v>5502.7020179034516</v>
      </c>
      <c r="FQ26" s="34">
        <f>IF(FP26&lt;&gt;"",HLOOKUP(COUNT($DW26:FP26)+1,$G$4:$CX$8,FQ$14,0)*$D26,IF($C26=FQ$17,$G$6*$D26,""))</f>
        <v>5777.8371187986259</v>
      </c>
      <c r="FR26" s="34">
        <f>IF(FQ26&lt;&gt;"",HLOOKUP(COUNT($DW26:FQ26)+1,$G$4:$CX$8,FR$14,0)*$D26,IF($C26=FR$17,$G$6*$D26,""))</f>
        <v>6066.7289747385548</v>
      </c>
      <c r="FS26" s="34">
        <f>IF(FR26&lt;&gt;"",HLOOKUP(COUNT($DW26:FR26)+1,$G$4:$CX$8,FS$14,0)*$D26,IF($C26=FS$17,$G$6*$D26,""))</f>
        <v>6370.065423475482</v>
      </c>
      <c r="FT26" s="34">
        <f>IF(FS26&lt;&gt;"",HLOOKUP(COUNT($DW26:FS26)+1,$G$4:$CX$8,FT$14,0)*$D26,IF($C26=FT$17,$G$6*$D26,""))</f>
        <v>6815.9700031187649</v>
      </c>
      <c r="FU26" s="34">
        <f>IF(FT26&lt;&gt;"",HLOOKUP(COUNT($DW26:FT26)+1,$G$4:$CX$8,FU$14,0)*$D26,IF($C26=FU$17,$G$6*$D26,""))</f>
        <v>6134.3730028068912</v>
      </c>
      <c r="FV26" s="34">
        <f>IF(FU26&lt;&gt;"",HLOOKUP(COUNT($DW26:FU26)+1,$G$4:$CX$8,FV$14,0)*$D26,IF($C26=FV$17,$G$6*$D26,""))</f>
        <v>5520.9357025262016</v>
      </c>
      <c r="FW26" s="34">
        <f>IF(FV26&lt;&gt;"",HLOOKUP(COUNT($DW26:FV26)+1,$G$4:$CX$8,FW$14,0)*$D26,IF($C26=FW$17,$G$6*$D26,""))</f>
        <v>5907.4012017030363</v>
      </c>
      <c r="FX26" s="34">
        <f>IF(FW26&lt;&gt;"",HLOOKUP(COUNT($DW26:FW26)+1,$G$4:$CX$8,FX$14,0)*$D26,IF($C26=FX$17,$G$6*$D26,""))</f>
        <v>6320.9192858222477</v>
      </c>
      <c r="FY26" s="34">
        <f>IF(FX26&lt;&gt;"",HLOOKUP(COUNT($DW26:FX26)+1,$G$4:$CX$8,FY$14,0)*$D26,IF($C26=FY$17,$G$6*$D26,""))</f>
        <v>6763.3836358298058</v>
      </c>
      <c r="FZ26" s="34">
        <f>IF(FY26&lt;&gt;"",HLOOKUP(COUNT($DW26:FY26)+1,$G$4:$CX$8,FZ$14,0)*$D26,IF($C26=FZ$17,$G$6*$D26,""))</f>
        <v>7304.4543266961891</v>
      </c>
      <c r="GA26" s="34">
        <f>IF(FZ26&lt;&gt;"",HLOOKUP(COUNT($DW26:FZ26)+1,$G$4:$CX$8,GA$14,0)*$D26,IF($C26=GA$17,$G$6*$D26,""))</f>
        <v>6354.8752642256832</v>
      </c>
      <c r="GB26" s="34">
        <f>IF(GA26&lt;&gt;"",HLOOKUP(COUNT($DW26:GA26)+1,$G$4:$CX$8,GB$14,0)*$D26,IF($C26=GB$17,$G$6*$D26,""))</f>
        <v>6037.1315010144008</v>
      </c>
      <c r="GC26" s="34">
        <f>IF(GB26&lt;&gt;"",HLOOKUP(COUNT($DW26:GB26)+1,$G$4:$CX$8,GC$14,0)*$D26,IF($C26=GC$17,$G$6*$D26,""))</f>
        <v>6338.9880760651195</v>
      </c>
      <c r="GD26" s="34">
        <f>IF(GC26&lt;&gt;"",HLOOKUP(COUNT($DW26:GC26)+1,$G$4:$CX$8,GD$14,0)*$D26,IF($C26=GD$17,$G$6*$D26,""))</f>
        <v>6655.9374798683766</v>
      </c>
      <c r="GE26" s="34">
        <f>IF(GD26&lt;&gt;"",HLOOKUP(COUNT($DW26:GD26)+1,$G$4:$CX$8,GE$14,0)*$D26,IF($C26=GE$17,$G$6*$D26,""))</f>
        <v>6988.734353861797</v>
      </c>
      <c r="GF26" s="34">
        <f>IF(GE26&lt;&gt;"",HLOOKUP(COUNT($DW26:GE26)+1,$G$4:$CX$8,GF$14,0)*$D26,IF($C26=GF$17,$G$6*$D26,""))</f>
        <v>7477.9457586321205</v>
      </c>
      <c r="GG26" s="34">
        <f>IF(GF26&lt;&gt;"",HLOOKUP(COUNT($DW26:GF26)+1,$G$4:$CX$8,GG$14,0)*$D26,IF($C26=GG$17,$G$6*$D26,""))</f>
        <v>6730.1511827689083</v>
      </c>
      <c r="GH26" s="34">
        <f>IF(GG26&lt;&gt;"",HLOOKUP(COUNT($DW26:GG26)+1,$G$4:$CX$8,GH$14,0)*$D26,IF($C26=GH$17,$G$6*$D26,""))</f>
        <v>6057.1360644920187</v>
      </c>
      <c r="GI26" s="34">
        <f>IF(GH26&lt;&gt;"",HLOOKUP(COUNT($DW26:GH26)+1,$G$4:$CX$8,GI$14,0)*$D26,IF($C26=GI$17,$G$6*$D26,""))</f>
        <v>6481.1355890064597</v>
      </c>
      <c r="GJ26" s="34">
        <f>IF(GI26&lt;&gt;"",HLOOKUP(COUNT($DW26:GI26)+1,$G$4:$CX$8,GJ$14,0)*$D26,IF($C26=GJ$17,$G$6*$D26,""))</f>
        <v>6934.8150802369128</v>
      </c>
      <c r="GK26" s="34">
        <f>IF(GJ26&lt;&gt;"",HLOOKUP(COUNT($DW26:GJ26)+1,$G$4:$CX$8,GK$14,0)*$D26,IF($C26=GK$17,$G$6*$D26,""))</f>
        <v>7420.252135853495</v>
      </c>
      <c r="GL26" s="34">
        <f>IF(GK26&lt;&gt;"",HLOOKUP(COUNT($DW26:GK26)+1,$G$4:$CX$8,GL$14,0)*$D26,IF($C26=GL$17,$G$6*$D26,""))</f>
        <v>8013.8723067217743</v>
      </c>
      <c r="GM26" s="34">
        <f>IF(GL26&lt;&gt;"",HLOOKUP(COUNT($DW26:GL26)+1,$G$4:$CX$8,GM$14,0)*$D26,IF($C26=GM$17,$G$6*$D26,""))</f>
        <v>5215.7891825182287</v>
      </c>
      <c r="GN26" s="34">
        <f>IF(GM26&lt;&gt;"",HLOOKUP(COUNT($DW26:GM26)+1,$G$4:$CX$8,GN$14,0)*$D26,IF($C26=GN$17,$G$6*$D26,""))</f>
        <v>5215.7891825182287</v>
      </c>
      <c r="GO26" s="34">
        <f>IF(GN26&lt;&gt;"",HLOOKUP(COUNT($DW26:GN26)+1,$G$4:$CX$8,GO$14,0)*$D26,IF($C26=GO$17,$G$6*$D26,""))</f>
        <v>5215.7891825182287</v>
      </c>
      <c r="GP26" s="34">
        <f>IF(GO26&lt;&gt;"",HLOOKUP(COUNT($DW26:GO26)+1,$G$4:$CX$8,GP$14,0)*$D26,IF($C26=GP$17,$G$6*$D26,""))</f>
        <v>5215.7891825182287</v>
      </c>
      <c r="GQ26" s="34">
        <f>IF(GP26&lt;&gt;"",HLOOKUP(COUNT($DW26:GP26)+1,$G$4:$CX$8,GQ$14,0)*$D26,IF($C26=GQ$17,$G$6*$D26,""))</f>
        <v>5215.7891825182287</v>
      </c>
      <c r="GR26" s="34">
        <f>IF(GQ26&lt;&gt;"",HLOOKUP(COUNT($DW26:GQ26)+1,$G$4:$CX$8,GR$14,0)*$D26,IF($C26=GR$17,$G$6*$D26,""))</f>
        <v>5215.7891825182287</v>
      </c>
      <c r="GS26" s="34">
        <f>IF(GR26&lt;&gt;"",HLOOKUP(COUNT($DW26:GR26)+1,$G$4:$CX$8,GS$14,0)*$D26,IF($C26=GS$17,$G$6*$D26,""))</f>
        <v>5215.7891825182287</v>
      </c>
      <c r="GT26" s="34">
        <f>IF(GS26&lt;&gt;"",HLOOKUP(COUNT($DW26:GS26)+1,$G$4:$CX$8,GT$14,0)*$D26,IF($C26=GT$17,$G$6*$D26,""))</f>
        <v>5215.7891825182287</v>
      </c>
      <c r="GU26" s="34">
        <f>IF(GT26&lt;&gt;"",HLOOKUP(COUNT($DW26:GT26)+1,$G$4:$CX$8,GU$14,0)*$D26,IF($C26=GU$17,$G$6*$D26,""))</f>
        <v>5215.7891825182287</v>
      </c>
      <c r="GV26" s="34">
        <f>IF(GU26&lt;&gt;"",HLOOKUP(COUNT($DW26:GU26)+1,$G$4:$CX$8,GV$14,0)*$D26,IF($C26=GV$17,$G$6*$D26,""))</f>
        <v>5215.7891825182287</v>
      </c>
      <c r="GW26" s="34">
        <f>IF(GV26&lt;&gt;"",HLOOKUP(COUNT($DW26:GV26)+1,$G$4:$CX$8,GW$14,0)*$D26,IF($C26=GW$17,$G$6*$D26,""))</f>
        <v>5215.7891825182287</v>
      </c>
      <c r="GX26" s="34">
        <f>IF(GW26&lt;&gt;"",HLOOKUP(COUNT($DW26:GW26)+1,$G$4:$CX$8,GX$14,0)*$D26,IF($C26=GX$17,$G$6*$D26,""))</f>
        <v>5215.7891825182287</v>
      </c>
      <c r="GY26" s="34">
        <f>IF(GX26&lt;&gt;"",HLOOKUP(COUNT($DW26:GX26)+1,$G$4:$CX$8,GY$14,0)*$D26,IF($C26=GY$17,$G$6*$D26,""))</f>
        <v>5215.7891825182287</v>
      </c>
      <c r="GZ26" s="34">
        <f>IF(GY26&lt;&gt;"",HLOOKUP(COUNT($DW26:GY26)+1,$G$4:$CX$8,GZ$14,0)*$D26,IF($C26=GZ$17,$G$6*$D26,""))</f>
        <v>5215.7891825182287</v>
      </c>
      <c r="HA26" s="34">
        <f>IF(GZ26&lt;&gt;"",HLOOKUP(COUNT($DW26:GZ26)+1,$G$4:$CX$8,HA$14,0)*$D26,IF($C26=HA$17,$G$6*$D26,""))</f>
        <v>5215.7891825182287</v>
      </c>
      <c r="HB26" s="34">
        <f>IF(HA26&lt;&gt;"",HLOOKUP(COUNT($DW26:HA26)+1,$G$4:$CX$8,HB$14,0)*$D26,IF($C26=HB$17,$G$6*$D26,""))</f>
        <v>5215.7891825182287</v>
      </c>
      <c r="HC26" s="34">
        <f>IF(HB26&lt;&gt;"",HLOOKUP(COUNT($DW26:HB26)+1,$G$4:$CX$8,HC$14,0)*$D26,IF($C26=HC$17,$G$6*$D26,""))</f>
        <v>5215.7891825182287</v>
      </c>
      <c r="HD26" s="34">
        <f>IF(HC26&lt;&gt;"",HLOOKUP(COUNT($DW26:HC26)+1,$G$4:$CX$8,HD$14,0)*$D26,IF($C26=HD$17,$G$6*$D26,""))</f>
        <v>5215.7891825182287</v>
      </c>
      <c r="HE26" s="34">
        <f>IF(HD26&lt;&gt;"",HLOOKUP(COUNT($DW26:HD26)+1,$G$4:$CX$8,HE$14,0)*$D26,IF($C26=HE$17,$G$6*$D26,""))</f>
        <v>5215.7891825182287</v>
      </c>
      <c r="HF26" s="34">
        <f>IF(HE26&lt;&gt;"",HLOOKUP(COUNT($DW26:HE26)+1,$G$4:$CX$8,HF$14,0)*$D26,IF($C26=HF$17,$G$6*$D26,""))</f>
        <v>5215.7891825182287</v>
      </c>
      <c r="HG26" s="34">
        <f>IF(HF26&lt;&gt;"",HLOOKUP(COUNT($DW26:HF26)+1,$G$4:$CX$8,HG$14,0)*$D26,IF($C26=HG$17,$G$6*$D26,""))</f>
        <v>5215.7891825182287</v>
      </c>
      <c r="HH26" s="34">
        <f>IF(HG26&lt;&gt;"",HLOOKUP(COUNT($DW26:HG26)+1,$G$4:$CX$8,HH$14,0)*$D26,IF($C26=HH$17,$G$6*$D26,""))</f>
        <v>5215.7891825182287</v>
      </c>
      <c r="HI26" s="34">
        <f>IF(HH26&lt;&gt;"",HLOOKUP(COUNT($DW26:HH26)+1,$G$4:$CX$8,HI$14,0)*$D26,IF($C26=HI$17,$G$6*$D26,""))</f>
        <v>5215.7891825182287</v>
      </c>
      <c r="HJ26" s="34">
        <f>IF(HI26&lt;&gt;"",HLOOKUP(COUNT($DW26:HI26)+1,$G$4:$CX$8,HJ$14,0)*$D26,IF($C26=HJ$17,$G$6*$D26,""))</f>
        <v>5215.7891825182287</v>
      </c>
      <c r="HK26" s="34">
        <f>IF(HJ26&lt;&gt;"",HLOOKUP(COUNT($DW26:HJ26)+1,$G$4:$CX$8,HK$14,0)*$D26,IF($C26=HK$17,$G$6*$D26,""))</f>
        <v>5215.7891825182287</v>
      </c>
      <c r="HL26" s="34">
        <f>IF(HK26&lt;&gt;"",HLOOKUP(COUNT($DW26:HK26)+1,$G$4:$CX$8,HL$14,0)*$D26,IF($C26=HL$17,$G$6*$D26,""))</f>
        <v>5215.7891825182287</v>
      </c>
      <c r="HM26" s="34">
        <f>IF(HL26&lt;&gt;"",HLOOKUP(COUNT($DW26:HL26)+1,$G$4:$CX$8,HM$14,0)*$D26,IF($C26=HM$17,$G$6*$D26,""))</f>
        <v>5215.7891825182287</v>
      </c>
      <c r="HN26" s="34">
        <f>IF(HM26&lt;&gt;"",HLOOKUP(COUNT($DW26:HM26)+1,$G$4:$CX$8,HN$14,0)*$D26,IF($C26=HN$17,$G$6*$D26,""))</f>
        <v>5215.7891825182287</v>
      </c>
      <c r="HO26" s="34">
        <f>IF(HN26&lt;&gt;"",HLOOKUP(COUNT($DW26:HN26)+1,$G$4:$CX$8,HO$14,0)*$D26,IF($C26=HO$17,$G$6*$D26,""))</f>
        <v>5215.7891825182287</v>
      </c>
      <c r="HP26" s="34">
        <f>IF(HO26&lt;&gt;"",HLOOKUP(COUNT($DW26:HO26)+1,$G$4:$DV$8,HP$14,0)*$D26,IF($C26=HP$17,$G$6*$D26,""))</f>
        <v>5215.7891825182287</v>
      </c>
      <c r="HQ26" s="34">
        <f>IF(HP26&lt;&gt;"",HLOOKUP(COUNT($DW26:HP26)+1,$G$4:$DV$8,HQ$14,0)*$D26,IF($C26=HQ$17,$G$6*$D26,""))</f>
        <v>5215.7891825182287</v>
      </c>
      <c r="HR26" s="34">
        <f>IF(HQ26&lt;&gt;"",HLOOKUP(COUNT($DW26:HQ26)+1,$G$4:$DV$8,HR$14,0)*$D26,IF($C26=HR$17,$G$6*$D26,""))</f>
        <v>5215.7891825182287</v>
      </c>
      <c r="HS26" s="34">
        <f>IF(HR26&lt;&gt;"",HLOOKUP(COUNT($DW26:HR26)+1,$G$4:$DV$8,HS$14,0)*$D26,IF($C26=HS$17,$G$6*$D26,""))</f>
        <v>5215.7891825182287</v>
      </c>
      <c r="HT26" s="34">
        <f>IF(HS26&lt;&gt;"",HLOOKUP(COUNT($DW26:HS26)+1,$G$4:$DV$8,HT$14,0)*$D26,IF($C26=HT$17,$G$6*$D26,""))</f>
        <v>5215.7891825182287</v>
      </c>
      <c r="HU26" s="34">
        <f>IF(HT26&lt;&gt;"",HLOOKUP(COUNT($DW26:HT26)+1,$G$4:$DV$8,HU$14,0)*$D26,IF($C26=HU$17,$G$6*$D26,""))</f>
        <v>5215.7891825182287</v>
      </c>
      <c r="HV26" s="34">
        <f>IF(HU26&lt;&gt;"",HLOOKUP(COUNT($DW26:HU26)+1,$G$4:$DV$8,HV$14,0)*$D26,IF($C26=HV$17,$G$6*$D26,""))</f>
        <v>5215.7891825182287</v>
      </c>
      <c r="HW26" s="34">
        <f>IF(HV26&lt;&gt;"",HLOOKUP(COUNT($DW26:HV26)+1,$G$4:$DV$8,HW$14,0)*$D26,IF($C26=HW$17,$G$6*$D26,""))</f>
        <v>5215.7891825182287</v>
      </c>
      <c r="HX26" s="34">
        <f>IF(HW26&lt;&gt;"",HLOOKUP(COUNT($DW26:HW26)+1,$G$4:$DV$8,HX$14,0)*$D26,IF($C26=HX$17,$G$6*$D26,""))</f>
        <v>5215.7891825182287</v>
      </c>
      <c r="HY26" s="34">
        <f>IF(HX26&lt;&gt;"",HLOOKUP(COUNT($DW26:HX26)+1,$G$4:$DV$8,HY$14,0)*$D26,IF($C26=HY$17,$G$6*$D26,""))</f>
        <v>5215.7891825182287</v>
      </c>
      <c r="HZ26" s="34">
        <f>IF(HY26&lt;&gt;"",HLOOKUP(COUNT($DW26:HY26)+1,$G$4:$DV$8,HZ$14,0)*$D26,IF($C26=HZ$17,$G$6*$D26,""))</f>
        <v>5215.7891825182287</v>
      </c>
      <c r="IA26" s="34">
        <f>IF(HZ26&lt;&gt;"",HLOOKUP(COUNT($DW26:HZ26)+1,$G$4:$DV$8,IA$14,0)*$D26,IF($C26=IA$17,$G$6*$D26,""))</f>
        <v>5215.7891825182287</v>
      </c>
      <c r="IB26" s="34">
        <f>IF(IA26&lt;&gt;"",HLOOKUP(COUNT($DW26:IA26)+1,$G$4:$DV$8,IB$14,0)*$D26,IF($C26=IB$17,$G$6*$D26,""))</f>
        <v>5215.7891825182287</v>
      </c>
      <c r="IC26" s="34">
        <f>IF(IB26&lt;&gt;"",HLOOKUP(COUNT($DW26:IB26)+1,$G$4:$DV$8,IC$14,0)*$D26,IF($C26=IC$17,$G$6*$D26,""))</f>
        <v>5215.7891825182287</v>
      </c>
      <c r="ID26" s="34">
        <f>IF(IC26&lt;&gt;"",HLOOKUP(COUNT($DW26:IC26)+1,$G$4:$DV$8,ID$14,0)*$D26,IF($C26=ID$17,$G$6*$D26,""))</f>
        <v>5215.7891825182287</v>
      </c>
      <c r="IE26" s="34">
        <f>IF(ID26&lt;&gt;"",HLOOKUP(COUNT($DW26:ID26)+1,$G$4:$DV$8,IE$14,0)*$D26,IF($C26=IE$17,$G$6*$D26,""))</f>
        <v>5215.7891825182287</v>
      </c>
      <c r="IF26" s="34">
        <f>IF(IE26&lt;&gt;"",HLOOKUP(COUNT($DW26:IE26)+1,$G$4:$DV$8,IF$14,0)*$D26,IF($C26=IF$17,$G$6*$D26,""))</f>
        <v>5215.7891825182287</v>
      </c>
      <c r="IG26" s="34">
        <f>IF(IF26&lt;&gt;"",HLOOKUP(COUNT($DW26:IF26)+1,$G$4:$DV$8,IG$14,0)*$D26,IF($C26=IG$17,$G$6*$D26,""))</f>
        <v>5215.7891825182287</v>
      </c>
      <c r="IH26" s="34">
        <f>IF(IG26&lt;&gt;"",HLOOKUP(COUNT($DW26:IG26)+1,$G$4:$DV$8,IH$14,0)*$D26,IF($C26=IH$17,$G$6*$D26,""))</f>
        <v>5215.7891825182287</v>
      </c>
      <c r="II26" s="34">
        <f>IF(IH26&lt;&gt;"",HLOOKUP(COUNT($DW26:IH26)+1,$G$4:$DV$8,II$14,0)*$D26,IF($C26=II$17,$G$6*$D26,""))</f>
        <v>5215.7891825182287</v>
      </c>
      <c r="IJ26" s="34">
        <f>IF(II26&lt;&gt;"",HLOOKUP(COUNT($DW26:II26)+1,$G$4:$DV$8,IJ$14,0)*$D26,IF($C26=IJ$17,$G$6*$D26,""))</f>
        <v>5215.7891825182287</v>
      </c>
      <c r="IK26" s="34">
        <f>IF(IJ26&lt;&gt;"",HLOOKUP(COUNT($DW26:IJ26)+1,$G$4:$DV$8,IK$14,0)*$D26,IF($C26=IK$17,$G$6*$D26,""))</f>
        <v>5215.7891825182287</v>
      </c>
      <c r="IL26" s="34">
        <f>IF(IK26&lt;&gt;"",HLOOKUP(COUNT($DW26:IK26)+1,$G$4:$DV$8,IL$14,0)*$D26,IF($C26=IL$17,$G$6*$D26,""))</f>
        <v>5215.7891825182287</v>
      </c>
      <c r="IM26" s="34">
        <f>IF(IL26&lt;&gt;"",HLOOKUP(COUNT($DW26:IL26)+1,$G$4:$DV$8,IM$14,0)*$D26,IF($C26=IM$17,$G$6*$D26,""))</f>
        <v>5215.7891825182287</v>
      </c>
      <c r="IO26" s="34" t="str">
        <f>IF(IN26&lt;&gt;"",HLOOKUP(COUNT($IN26:IN26)+1,$G$4:$EH$8,IO$14,0)*$D26,IF($C26=IO$17,$G$7*$D26,""))</f>
        <v/>
      </c>
      <c r="IP26" s="34" t="str">
        <f>IF(IO26&lt;&gt;"",HLOOKUP(COUNT($IN26:IO26)+1,$G$4:$EH$8,IP$14,0)*$D26,IF($C26=IP$17,$G$7*$D26,""))</f>
        <v/>
      </c>
      <c r="IQ26" s="34" t="str">
        <f>IF(IP26&lt;&gt;"",HLOOKUP(COUNT($IN26:IP26)+1,$G$4:$EH$8,IQ$14,0)*$D26,IF($C26=IQ$17,$G$7*$D26,""))</f>
        <v/>
      </c>
      <c r="IR26" s="34" t="str">
        <f>IF(IQ26&lt;&gt;"",HLOOKUP(COUNT($IN26:IQ26)+1,$G$4:$EH$8,IR$14,0)*$D26,IF($C26=IR$17,$G$7*$D26,""))</f>
        <v/>
      </c>
      <c r="IS26" s="34" t="str">
        <f>IF(IR26&lt;&gt;"",HLOOKUP(COUNT($IN26:IR26)+1,$G$4:$EH$8,IS$14,0)*$D26,IF($C26=IS$17,$G$7*$D26,""))</f>
        <v/>
      </c>
      <c r="IT26" s="34" t="str">
        <f>IF(IS26&lt;&gt;"",HLOOKUP(COUNT($IN26:IS26)+1,$G$4:$EH$8,IT$14,0)*$D26,IF($C26=IT$17,$G$7*$D26,""))</f>
        <v/>
      </c>
      <c r="IU26" s="34" t="str">
        <f>IF(IT26&lt;&gt;"",HLOOKUP(COUNT($IN26:IT26)+1,$G$4:$EH$8,IU$14,0)*$D26,IF($C26=IU$17,$G$7*$D26,""))</f>
        <v/>
      </c>
      <c r="IV26" s="34">
        <f>IF(IU26&lt;&gt;"",HLOOKUP(COUNT($IN26:IU26)+1,$G$4:$EH$8,IV$14,0)*$D26,IF($C26=IV$17,$G$7*$D26,""))</f>
        <v>0</v>
      </c>
      <c r="IW26" s="34">
        <f>IF(IV26&lt;&gt;"",HLOOKUP(COUNT($IN26:IV26)+1,$G$4:$EH$8,IW$14,0)*$D26,IF($C26=IW$17,$G$7*$D26,""))</f>
        <v>750</v>
      </c>
      <c r="IX26" s="34">
        <f>IF(IW26&lt;&gt;"",HLOOKUP(COUNT($IN26:IW26)+1,$G$4:$EH$8,IX$14,0)*$D26,IF($C26=IX$17,$G$7*$D26,""))</f>
        <v>750</v>
      </c>
      <c r="IY26" s="34">
        <f>IF(IX26&lt;&gt;"",HLOOKUP(COUNT($IN26:IX26)+1,$G$4:$EH$8,IY$14,0)*$D26,IF($C26=IY$17,$G$7*$D26,""))</f>
        <v>750</v>
      </c>
      <c r="IZ26" s="34">
        <f>IF(IY26&lt;&gt;"",HLOOKUP(COUNT($IN26:IY26)+1,$G$4:$EH$8,IZ$14,0)*$D26,IF($C26=IZ$17,$G$7*$D26,""))</f>
        <v>750</v>
      </c>
      <c r="JA26" s="34">
        <f>IF(IZ26&lt;&gt;"",HLOOKUP(COUNT($IN26:IZ26)+1,$G$4:$EH$8,JA$14,0)*$D26,IF($C26=JA$17,$G$7*$D26,""))</f>
        <v>754.03818403483183</v>
      </c>
      <c r="JB26" s="34">
        <f>IF(JA26&lt;&gt;"",HLOOKUP(COUNT($IN26:JA26)+1,$G$4:$EH$8,JB$14,0)*$D26,IF($C26=JB$17,$G$7*$D26,""))</f>
        <v>904.84582084179772</v>
      </c>
      <c r="JC26" s="34">
        <f>IF(JB26&lt;&gt;"",HLOOKUP(COUNT($IN26:JB26)+1,$G$4:$EH$8,JC$14,0)*$D26,IF($C26=JC$17,$G$7*$D26,""))</f>
        <v>1049.6211521764853</v>
      </c>
      <c r="JD26" s="34">
        <f>IF(JC26&lt;&gt;"",HLOOKUP(COUNT($IN26:JC26)+1,$G$4:$EH$8,JD$14,0)*$D26,IF($C26=JD$17,$G$7*$D26,""))</f>
        <v>1196.5681134811937</v>
      </c>
      <c r="JE26" s="34">
        <f>IF(JD26&lt;&gt;"",HLOOKUP(COUNT($IN26:JD26)+1,$G$4:$EH$8,JE$14,0)*$D26,IF($C26=JE$17,$G$7*$D26,""))</f>
        <v>1352.121968233748</v>
      </c>
      <c r="JF26" s="34">
        <f>IF(JE26&lt;&gt;"",HLOOKUP(COUNT($IN26:JE26)+1,$G$4:$EH$8,JF$14,0)*$D26,IF($C26=JF$17,$G$7*$D26,""))</f>
        <v>1500.8553847394605</v>
      </c>
      <c r="JG26" s="34">
        <f>IF(JF26&lt;&gt;"",HLOOKUP(COUNT($IN26:JF26)+1,$G$4:$EH$8,JG$14,0)*$D26,IF($C26=JG$17,$G$7*$D26,""))</f>
        <v>1650.9409232134067</v>
      </c>
      <c r="JH26" s="34">
        <f>IF(JG26&lt;&gt;"",HLOOKUP(COUNT($IN26:JG26)+1,$G$4:$EH$8,JH$14,0)*$D26,IF($C26=JH$17,$G$7*$D26,""))</f>
        <v>1238.2056924100557</v>
      </c>
      <c r="JI26" s="34">
        <f>IF(JH26&lt;&gt;"",HLOOKUP(COUNT($IN26:JH26)+1,$G$4:$EH$8,JI$14,0)*$D26,IF($C26=JI$17,$G$7*$D26,""))</f>
        <v>1176.2954077895522</v>
      </c>
      <c r="JJ26" s="34">
        <f>IF(JI26&lt;&gt;"",HLOOKUP(COUNT($IN26:JI26)+1,$G$4:$EH$8,JJ$14,0)*$D26,IF($C26=JJ$17,$G$7*$D26,""))</f>
        <v>1293.9249485685079</v>
      </c>
      <c r="JK26" s="34">
        <f>IF(JJ26&lt;&gt;"",HLOOKUP(COUNT($IN26:JJ26)+1,$G$4:$EH$8,JK$14,0)*$D26,IF($C26=JK$17,$G$7*$D26,""))</f>
        <v>1423.3174434253592</v>
      </c>
      <c r="JL26" s="34">
        <f>IF(JK26&lt;&gt;"",HLOOKUP(COUNT($IN26:JK26)+1,$G$4:$EH$8,JL$14,0)*$D26,IF($C26=JL$17,$G$7*$D26,""))</f>
        <v>1565.6491877678945</v>
      </c>
      <c r="JM26" s="34">
        <f>IF(JL26&lt;&gt;"",HLOOKUP(COUNT($IN26:JL26)+1,$G$4:$EH$8,JM$14,0)*$D26,IF($C26=JM$17,$G$7*$D26,""))</f>
        <v>1722.214106544684</v>
      </c>
      <c r="JN26" s="34">
        <f>IF(JM26&lt;&gt;"",HLOOKUP(COUNT($IN26:JM26)+1,$G$4:$EH$8,JN$14,0)*$D26,IF($C26=JN$17,$G$7*$D26,""))</f>
        <v>1636.1034012174491</v>
      </c>
      <c r="JO26" s="34">
        <f>IF(JN26&lt;&gt;"",HLOOKUP(COUNT($IN26:JN26)+1,$G$4:$EH$8,JO$14,0)*$D26,IF($C26=JO$17,$G$7*$D26,""))</f>
        <v>1554.298231156577</v>
      </c>
      <c r="JP26" s="34">
        <f>IF(JO26&lt;&gt;"",HLOOKUP(COUNT($IN26:JO26)+1,$G$4:$EH$8,JP$14,0)*$D26,IF($C26=JP$17,$G$7*$D26,""))</f>
        <v>1663.0991073375374</v>
      </c>
      <c r="JQ26" s="34">
        <f>IF(JP26&lt;&gt;"",HLOOKUP(COUNT($IN26:JP26)+1,$G$4:$EH$8,JQ$14,0)*$D26,IF($C26=JQ$17,$G$7*$D26,""))</f>
        <v>1779.5160448511649</v>
      </c>
      <c r="JR26" s="34">
        <f>IF(JQ26&lt;&gt;"",HLOOKUP(COUNT($IN26:JQ26)+1,$G$4:$EH$8,JR$14,0)*$D26,IF($C26=JR$17,$G$7*$D26,""))</f>
        <v>1904.0821679907465</v>
      </c>
      <c r="JS26" s="34">
        <f>IF(JR26&lt;&gt;"",HLOOKUP(COUNT($IN26:JR26)+1,$G$4:$EH$8,JS$14,0)*$D26,IF($C26=JS$17,$G$7*$D26,""))</f>
        <v>2094.4903847898208</v>
      </c>
      <c r="JT26" s="34">
        <f>IF(JS26&lt;&gt;"",HLOOKUP(COUNT($IN26:JS26)+1,$G$4:$EH$8,JT$14,0)*$D26,IF($C26=JT$17,$G$7*$D26,""))</f>
        <v>1780.3168270713481</v>
      </c>
      <c r="JU26" s="34">
        <f>IF(JT26&lt;&gt;"",HLOOKUP(COUNT($IN26:JT26)+1,$G$4:$EH$8,JU$14,0)*$D26,IF($C26=JU$17,$G$7*$D26,""))</f>
        <v>1691.300985717781</v>
      </c>
      <c r="JV26" s="34">
        <f>IF(JU26&lt;&gt;"",HLOOKUP(COUNT($IN26:JU26)+1,$G$4:$EH$8,JV$14,0)*$D26,IF($C26=JV$17,$G$7*$D26,""))</f>
        <v>1775.86603500367</v>
      </c>
      <c r="JW26" s="34">
        <f>IF(JV26&lt;&gt;"",HLOOKUP(COUNT($IN26:JV26)+1,$G$4:$EH$8,JW$14,0)*$D26,IF($C26=JW$17,$G$7*$D26,""))</f>
        <v>1864.6593367538537</v>
      </c>
      <c r="JX26" s="34">
        <f>IF(JW26&lt;&gt;"",HLOOKUP(COUNT($IN26:JW26)+1,$G$4:$EH$8,JX$14,0)*$D26,IF($C26=JX$17,$G$7*$D26,""))</f>
        <v>1957.8923035915454</v>
      </c>
      <c r="JY26" s="34">
        <f>IF(JX26&lt;&gt;"",HLOOKUP(COUNT($IN26:JX26)+1,$G$4:$EH$8,JY$14,0)*$D26,IF($C26=JY$17,$G$7*$D26,""))</f>
        <v>2094.9447648429541</v>
      </c>
      <c r="JZ26" s="34">
        <f>IF(JY26&lt;&gt;"",HLOOKUP(COUNT($IN26:JY26)+1,$G$4:$EH$8,JZ$14,0)*$D26,IF($C26=JZ$17,$G$7*$D26,""))</f>
        <v>1885.4502883586588</v>
      </c>
      <c r="KA26" s="34">
        <f>IF(JZ26&lt;&gt;"",HLOOKUP(COUNT($IN26:JZ26)+1,$G$4:$EH$8,KA$14,0)*$D26,IF($C26=KA$17,$G$7*$D26,""))</f>
        <v>1696.9052595227934</v>
      </c>
      <c r="KB26" s="34">
        <f>IF(KA26&lt;&gt;"",HLOOKUP(COUNT($IN26:KA26)+1,$G$4:$EH$8,KB$14,0)*$D26,IF($C26=KB$17,$G$7*$D26,""))</f>
        <v>1815.6886276893886</v>
      </c>
      <c r="KC26" s="34">
        <f>IF(KB26&lt;&gt;"",HLOOKUP(COUNT($IN26:KB26)+1,$G$4:$EH$8,KC$14,0)*$D26,IF($C26=KC$17,$G$7*$D26,""))</f>
        <v>1942.7868316276451</v>
      </c>
      <c r="KD26" s="34">
        <f>IF(KC26&lt;&gt;"",HLOOKUP(COUNT($IN26:KC26)+1,$G$4:$EH$8,KD$14,0)*$D26,IF($C26=KD$17,$G$7*$D26,""))</f>
        <v>2078.7819098415812</v>
      </c>
      <c r="KE26" s="34">
        <f>IF(KD26&lt;&gt;"",HLOOKUP(COUNT($IN26:KD26)+1,$G$4:$EH$8,KE$14,0)*$D26,IF($C26=KE$17,$G$7*$D26,""))</f>
        <v>2245.0844626289077</v>
      </c>
      <c r="KF26" s="34">
        <f>IF(KE26&lt;&gt;"",HLOOKUP(COUNT($IN26:KE26)+1,$G$4:$EH$8,KF$14,0)*$D26,IF($C26=KF$17,$G$7*$D26,""))</f>
        <v>1930.7726378608606</v>
      </c>
      <c r="KG26" s="34">
        <f>IF(KF26&lt;&gt;"",HLOOKUP(COUNT($IN26:KF26)+1,$G$4:$EH$8,KG$14,0)*$D26,IF($C26=KG$17,$G$7*$D26,""))</f>
        <v>1834.2340059678172</v>
      </c>
      <c r="KH26" s="34">
        <f>IF(KG26&lt;&gt;"",HLOOKUP(COUNT($IN26:KG26)+1,$G$4:$EH$8,KH$14,0)*$D26,IF($C26=KH$17,$G$7*$D26,""))</f>
        <v>1925.9457062662088</v>
      </c>
      <c r="KI26" s="34">
        <f>IF(KH26&lt;&gt;"",HLOOKUP(COUNT($IN26:KH26)+1,$G$4:$EH$8,KI$14,0)*$D26,IF($C26=KI$17,$G$7*$D26,""))</f>
        <v>2022.2429915795185</v>
      </c>
      <c r="KJ26" s="34">
        <f>IF(KI26&lt;&gt;"",HLOOKUP(COUNT($IN26:KI26)+1,$G$4:$EH$8,KJ$14,0)*$D26,IF($C26=KJ$17,$G$7*$D26,""))</f>
        <v>2123.3551411584945</v>
      </c>
      <c r="KK26" s="34">
        <f>IF(KJ26&lt;&gt;"",HLOOKUP(COUNT($IN26:KJ26)+1,$G$4:$EH$8,KK$14,0)*$D26,IF($C26=KK$17,$G$7*$D26,""))</f>
        <v>2271.9900010395886</v>
      </c>
      <c r="KL26" s="34">
        <f>IF(KK26&lt;&gt;"",HLOOKUP(COUNT($IN26:KK26)+1,$G$4:$EH$8,KL$14,0)*$D26,IF($C26=KL$17,$G$7*$D26,""))</f>
        <v>2044.7910009356306</v>
      </c>
      <c r="KM26" s="34">
        <f>IF(KL26&lt;&gt;"",HLOOKUP(COUNT($IN26:KL26)+1,$G$4:$EH$8,KM$14,0)*$D26,IF($C26=KM$17,$G$7*$D26,""))</f>
        <v>1840.3119008420672</v>
      </c>
      <c r="KN26" s="34">
        <f>IF(KM26&lt;&gt;"",HLOOKUP(COUNT($IN26:KM26)+1,$G$4:$EH$8,KN$14,0)*$D26,IF($C26=KN$17,$G$7*$D26,""))</f>
        <v>1969.1337339010122</v>
      </c>
      <c r="KO26" s="34">
        <f>IF(KN26&lt;&gt;"",HLOOKUP(COUNT($IN26:KN26)+1,$G$4:$EH$8,KO$14,0)*$D26,IF($C26=KO$17,$G$7*$D26,""))</f>
        <v>2106.9730952740829</v>
      </c>
      <c r="KP26" s="34">
        <f>IF(KO26&lt;&gt;"",HLOOKUP(COUNT($IN26:KO26)+1,$G$4:$EH$8,KP$14,0)*$D26,IF($C26=KP$17,$G$7*$D26,""))</f>
        <v>2254.4612119432686</v>
      </c>
      <c r="KQ26" s="34">
        <f>IF(KP26&lt;&gt;"",HLOOKUP(COUNT($IN26:KP26)+1,$G$4:$EH$8,KQ$14,0)*$D26,IF($C26=KQ$17,$G$7*$D26,""))</f>
        <v>2434.8181088987299</v>
      </c>
      <c r="KR26" s="34">
        <f>IF(KQ26&lt;&gt;"",HLOOKUP(COUNT($IN26:KQ26)+1,$G$4:$EH$8,KR$14,0)*$D26,IF($C26=KR$17,$G$7*$D26,""))</f>
        <v>2118.2917547418947</v>
      </c>
      <c r="KS26" s="34">
        <f>IF(KR26&lt;&gt;"",HLOOKUP(COUNT($IN26:KR26)+1,$G$4:$EH$8,KS$14,0)*$D26,IF($C26=KS$17,$G$7*$D26,""))</f>
        <v>2012.3771670048004</v>
      </c>
      <c r="KT26" s="34">
        <f>IF(KS26&lt;&gt;"",HLOOKUP(COUNT($IN26:KS26)+1,$G$4:$EH$8,KT$14,0)*$D26,IF($C26=KT$17,$G$7*$D26,""))</f>
        <v>2112.9960253550403</v>
      </c>
      <c r="KU26" s="34">
        <f>IF(KT26&lt;&gt;"",HLOOKUP(COUNT($IN26:KT26)+1,$G$4:$EH$8,KU$14,0)*$D26,IF($C26=KU$17,$G$7*$D26,""))</f>
        <v>2218.6458266227924</v>
      </c>
      <c r="KV26" s="34">
        <f>IF(KU26&lt;&gt;"",HLOOKUP(COUNT($IN26:KU26)+1,$G$4:$EH$8,KV$14,0)*$D26,IF($C26=KV$17,$G$7*$D26,""))</f>
        <v>2329.5781179539326</v>
      </c>
      <c r="KW26" s="34">
        <f>IF(KV26&lt;&gt;"",HLOOKUP(COUNT($IN26:KV26)+1,$G$4:$EH$8,KW$14,0)*$D26,IF($C26=KW$17,$G$7*$D26,""))</f>
        <v>2492.648586210707</v>
      </c>
      <c r="KX26" s="34">
        <f>IF(KW26&lt;&gt;"",HLOOKUP(COUNT($IN26:KW26)+1,$G$4:$EH$8,KX$14,0)*$D26,IF($C26=KX$17,$G$7*$D26,""))</f>
        <v>2243.3837275896362</v>
      </c>
      <c r="KY26" s="34">
        <f>IF(KX26&lt;&gt;"",HLOOKUP(COUNT($IN26:KX26)+1,$G$4:$EH$8,KY$14,0)*$D26,IF($C26=KY$17,$G$7*$D26,""))</f>
        <v>2019.045354830673</v>
      </c>
      <c r="KZ26" s="34">
        <f>IF(KY26&lt;&gt;"",HLOOKUP(COUNT($IN26:KY26)+1,$G$4:$EH$8,KZ$14,0)*$D26,IF($C26=KZ$17,$G$7*$D26,""))</f>
        <v>2160.3785296688202</v>
      </c>
      <c r="LA26" s="34">
        <f>IF(KZ26&lt;&gt;"",HLOOKUP(COUNT($IN26:KZ26)+1,$G$4:$EH$8,LA$14,0)*$D26,IF($C26=LA$17,$G$7*$D26,""))</f>
        <v>2311.6050267456376</v>
      </c>
      <c r="LB26" s="34">
        <f>IF(LA26&lt;&gt;"",HLOOKUP(COUNT($IN26:LA26)+1,$G$4:$EH$8,LB$14,0)*$D26,IF($C26=LB$17,$G$7*$D26,""))</f>
        <v>2473.4173786178321</v>
      </c>
      <c r="LC26" s="34">
        <f>IF(LB26&lt;&gt;"",HLOOKUP(COUNT($IN26:LB26)+1,$G$4:$EH$8,LC$14,0)*$D26,IF($C26=LC$17,$G$7*$D26,""))</f>
        <v>2671.2907689072581</v>
      </c>
      <c r="LD26" s="34">
        <f>IF(LC26&lt;&gt;"",HLOOKUP(COUNT($IN26:LC26)+1,$G$4:$EH$8,LD$14,0)*$D26,IF($C26=LD$17,$G$7*$D26,""))</f>
        <v>1753.5425517189447</v>
      </c>
      <c r="LE26" s="34">
        <f>IF(LD26&lt;&gt;"",HLOOKUP(COUNT($IN26:LD26)+1,$G$4:$EH$8,LE$14,0)*$D26,IF($C26=LE$17,$G$7*$D26,""))</f>
        <v>1753.5425517189447</v>
      </c>
      <c r="LF26" s="34">
        <f>IF(LE26&lt;&gt;"",HLOOKUP(COUNT($IN26:LE26)+1,$G$4:$EH$8,LF$14,0)*$D26,IF($C26=LF$17,$G$7*$D26,""))</f>
        <v>1753.5425517189447</v>
      </c>
      <c r="LG26" s="34">
        <f>IF(LF26&lt;&gt;"",HLOOKUP(COUNT($IN26:LF26)+1,$G$4:$EH$8,LG$14,0)*$D26,IF($C26=LG$17,$G$7*$D26,""))</f>
        <v>1753.5425517189447</v>
      </c>
      <c r="LH26" s="34">
        <f>IF(LG26&lt;&gt;"",HLOOKUP(COUNT($IN26:LG26)+1,$G$4:$EH$8,LH$14,0)*$D26,IF($C26=LH$17,$G$7*$D26,""))</f>
        <v>1753.5425517189447</v>
      </c>
      <c r="LI26" s="34">
        <f>IF(LH26&lt;&gt;"",HLOOKUP(COUNT($IN26:LH26)+1,$G$4:$EH$8,LI$14,0)*$D26,IF($C26=LI$17,$G$7*$D26,""))</f>
        <v>1753.5425517189447</v>
      </c>
      <c r="LJ26" s="34">
        <f>IF(LI26&lt;&gt;"",HLOOKUP(COUNT($IN26:LI26)+1,$G$4:$EH$8,LJ$14,0)*$D26,IF($C26=LJ$17,$G$7*$D26,""))</f>
        <v>1753.5425517189447</v>
      </c>
      <c r="LK26" s="34">
        <f>IF(LJ26&lt;&gt;"",HLOOKUP(COUNT($IN26:LJ26)+1,$G$4:$EH$8,LK$14,0)*$D26,IF($C26=LK$17,$G$7*$D26,""))</f>
        <v>1753.5425517189447</v>
      </c>
      <c r="LL26" s="34">
        <f>IF(LK26&lt;&gt;"",HLOOKUP(COUNT($IN26:LK26)+1,$G$4:$EH$8,LL$14,0)*$D26,IF($C26=LL$17,$G$7*$D26,""))</f>
        <v>1753.5425517189447</v>
      </c>
      <c r="LM26" s="34">
        <f>IF(LL26&lt;&gt;"",HLOOKUP(COUNT($IN26:LL26)+1,$G$4:$EH$8,LM$14,0)*$D26,IF($C26=LM$17,$G$7*$D26,""))</f>
        <v>1753.5425517189447</v>
      </c>
      <c r="LN26" s="34">
        <f>IF(LM26&lt;&gt;"",HLOOKUP(COUNT($IN26:LM26)+1,$G$4:$EH$8,LN$14,0)*$D26,IF($C26=LN$17,$G$7*$D26,""))</f>
        <v>1753.5425517189447</v>
      </c>
      <c r="LO26" s="34">
        <f>IF(LN26&lt;&gt;"",HLOOKUP(COUNT($IN26:LN26)+1,$G$4:$EH$8,LO$14,0)*$D26,IF($C26=LO$17,$G$7*$D26,""))</f>
        <v>1753.5425517189447</v>
      </c>
      <c r="LP26" s="34">
        <f>IF(LO26&lt;&gt;"",HLOOKUP(COUNT($IN26:LO26)+1,$G$4:$EH$8,LP$14,0)*$D26,IF($C26=LP$17,$G$7*$D26,""))</f>
        <v>1753.5425517189447</v>
      </c>
      <c r="LQ26" s="34">
        <f>IF(LP26&lt;&gt;"",HLOOKUP(COUNT($IN26:LP26)+1,$G$4:$EH$8,LQ$14,0)*$D26,IF($C26=LQ$17,$G$7*$D26,""))</f>
        <v>1753.5425517189447</v>
      </c>
      <c r="LR26" s="34">
        <f>IF(LQ26&lt;&gt;"",HLOOKUP(COUNT($IN26:LQ26)+1,$G$4:$EH$8,LR$14,0)*$D26,IF($C26=LR$17,$G$7*$D26,""))</f>
        <v>1753.5425517189447</v>
      </c>
      <c r="LS26" s="34">
        <f>IF(LR26&lt;&gt;"",HLOOKUP(COUNT($IN26:LR26)+1,$G$4:$EH$8,LS$14,0)*$D26,IF($C26=LS$17,$G$7*$D26,""))</f>
        <v>1753.5425517189447</v>
      </c>
      <c r="LT26" s="34">
        <f>IF(LS26&lt;&gt;"",HLOOKUP(COUNT($IN26:LS26)+1,$G$4:$EH$8,LT$14,0)*$D26,IF($C26=LT$17,$G$7*$D26,""))</f>
        <v>1753.5425517189447</v>
      </c>
      <c r="LU26" s="34">
        <f>IF(LT26&lt;&gt;"",HLOOKUP(COUNT($IN26:LT26)+1,$G$4:$EH$8,LU$14,0)*$D26,IF($C26=LU$17,$G$7*$D26,""))</f>
        <v>1753.5425517189447</v>
      </c>
      <c r="LV26" s="34">
        <f>IF(LU26&lt;&gt;"",HLOOKUP(COUNT($IN26:LU26)+1,$G$4:$EH$8,LV$14,0)*$D26,IF($C26=LV$17,$G$7*$D26,""))</f>
        <v>1753.5425517189447</v>
      </c>
      <c r="LW26" s="34">
        <f>IF(LV26&lt;&gt;"",HLOOKUP(COUNT($IN26:LV26)+1,$G$4:$EH$8,LW$14,0)*$D26,IF($C26=LW$17,$G$7*$D26,""))</f>
        <v>1753.5425517189447</v>
      </c>
      <c r="LX26" s="34">
        <f>IF(LW26&lt;&gt;"",HLOOKUP(COUNT($IN26:LW26)+1,$G$4:$EH$8,LX$14,0)*$D26,IF($C26=LX$17,$G$7*$D26,""))</f>
        <v>1753.5425517189447</v>
      </c>
      <c r="LY26" s="34">
        <f>IF(LX26&lt;&gt;"",HLOOKUP(COUNT($IN26:LX26)+1,$G$4:$EH$8,LY$14,0)*$D26,IF($C26=LY$17,$G$7*$D26,""))</f>
        <v>1753.5425517189447</v>
      </c>
      <c r="LZ26" s="34">
        <f>IF(LY26&lt;&gt;"",HLOOKUP(COUNT($IN26:LY26)+1,$G$4:$EH$8,LZ$14,0)*$D26,IF($C26=LZ$17,$G$7*$D26,""))</f>
        <v>1753.5425517189447</v>
      </c>
      <c r="MA26" s="34">
        <f>IF(LZ26&lt;&gt;"",HLOOKUP(COUNT($IN26:LZ26)+1,$G$4:$EH$8,MA$14,0)*$D26,IF($C26=MA$17,$G$7*$D26,""))</f>
        <v>1753.5425517189447</v>
      </c>
      <c r="MB26" s="34">
        <f>IF(MA26&lt;&gt;"",HLOOKUP(COUNT($IN26:MA26)+1,$G$4:$EH$8,MB$14,0)*$D26,IF($C26=MB$17,$G$7*$D26,""))</f>
        <v>1753.5425517189447</v>
      </c>
      <c r="MC26" s="34">
        <f>IF(MB26&lt;&gt;"",HLOOKUP(COUNT($IN26:MB26)+1,$G$4:$EH$8,MC$14,0)*$D26,IF($C26=MC$17,$G$7*$D26,""))</f>
        <v>1753.5425517189447</v>
      </c>
      <c r="MD26" s="34">
        <f>IF(MC26&lt;&gt;"",HLOOKUP(COUNT($IN26:MC26)+1,$G$4:$EH$8,MD$14,0)*$D26,IF($C26=MD$17,$G$7*$D26,""))</f>
        <v>1753.5425517189447</v>
      </c>
      <c r="ME26" s="34">
        <f>IF(MD26&lt;&gt;"",HLOOKUP(COUNT($IN26:MD26)+1,$G$4:$EH$8,ME$14,0)*$D26,IF($C26=ME$17,$G$7*$D26,""))</f>
        <v>1753.5425517189447</v>
      </c>
      <c r="MF26" s="34">
        <f>IF(ME26&lt;&gt;"",HLOOKUP(COUNT($IN26:ME26)+1,$G$4:$EH$8,MF$14,0)*$D26,IF($C26=MF$17,$G$7*$D26,""))</f>
        <v>1753.5425517189447</v>
      </c>
      <c r="MG26" s="34">
        <f>IF(MF26&lt;&gt;"",HLOOKUP(COUNT($IN26:MF26)+1,$G$4:$EH$8,MG$14,0)*$D26,IF($C26=MG$17,$G$7*$D26,""))</f>
        <v>1753.5425517189447</v>
      </c>
      <c r="MH26" s="34">
        <f>IF(MG26&lt;&gt;"",HLOOKUP(COUNT($IN26:MG26)+1,$G$4:$EH$8,MH$14,0)*$D26,IF($C26=MH$17,$G$7*$D26,""))</f>
        <v>1753.5425517189447</v>
      </c>
      <c r="MI26" s="34">
        <f>IF(MH26&lt;&gt;"",HLOOKUP(COUNT($IN26:MH26)+1,$G$4:$EH$8,MI$14,0)*$D26,IF($C26=MI$17,$G$7*$D26,""))</f>
        <v>1753.5425517189447</v>
      </c>
      <c r="MJ26" s="34">
        <f>IF(MI26&lt;&gt;"",HLOOKUP(COUNT($IN26:MI26)+1,$G$4:$EH$8,MJ$14,0)*$D26,IF($C26=MJ$17,$G$7*$D26,""))</f>
        <v>1753.5425517189447</v>
      </c>
      <c r="MK26" s="34">
        <f>IF(MJ26&lt;&gt;"",HLOOKUP(COUNT($IN26:MJ26)+1,$G$4:$EH$8,MK$14,0)*$D26,IF($C26=MK$17,$G$7*$D26,""))</f>
        <v>1753.5425517189447</v>
      </c>
      <c r="ML26" s="34">
        <f>IF(MK26&lt;&gt;"",HLOOKUP(COUNT($IN26:MK26)+1,$G$4:$EH$8,ML$14,0)*$D26,IF($C26=ML$17,$G$7*$D26,""))</f>
        <v>1753.5425517189447</v>
      </c>
      <c r="MM26" s="34">
        <f>IF(ML26&lt;&gt;"",HLOOKUP(COUNT($IN26:ML26)+1,$G$4:$EH$8,MM$14,0)*$D26,IF($C26=MM$17,$G$7*$D26,""))</f>
        <v>1753.5425517189447</v>
      </c>
      <c r="MN26" s="34">
        <f>IF(MM26&lt;&gt;"",HLOOKUP(COUNT($IN26:MM26)+1,$G$4:$EH$8,MN$14,0)*$D26,IF($C26=MN$17,$G$7*$D26,""))</f>
        <v>1753.5425517189447</v>
      </c>
      <c r="MO26" s="34">
        <f>IF(MN26&lt;&gt;"",HLOOKUP(COUNT($IN26:MN26)+1,$G$4:$EH$8,MO$14,0)*$D26,IF($C26=MO$17,$G$7*$D26,""))</f>
        <v>1753.5425517189447</v>
      </c>
      <c r="MP26" s="34">
        <f>IF(MO26&lt;&gt;"",HLOOKUP(COUNT($IN26:MO26)+1,$G$4:$EH$8,MP$14,0)*$D26,IF($C26=MP$17,$G$7*$D26,""))</f>
        <v>1753.5425517189447</v>
      </c>
      <c r="MQ26" s="34">
        <f>IF(MP26&lt;&gt;"",HLOOKUP(COUNT($IN26:MP26)+1,$G$4:$EH$8,MQ$14,0)*$D26,IF($C26=MQ$17,$G$7*$D26,""))</f>
        <v>1753.5425517189447</v>
      </c>
      <c r="MR26" s="34">
        <f>IF(MQ26&lt;&gt;"",HLOOKUP(COUNT($IN26:MQ26)+1,$G$4:$EH$8,MR$14,0)*$D26,IF($C26=MR$17,$G$7*$D26,""))</f>
        <v>1753.5425517189447</v>
      </c>
      <c r="MS26" s="34">
        <f>IF(MR26&lt;&gt;"",HLOOKUP(COUNT($IN26:MR26)+1,$G$4:$EH$8,MS$14,0)*$D26,IF($C26=MS$17,$G$7*$D26,""))</f>
        <v>1753.5425517189447</v>
      </c>
      <c r="MT26" s="34">
        <f>IF(MS26&lt;&gt;"",HLOOKUP(COUNT($IN26:MS26)+1,$G$4:$EH$8,MT$14,0)*$D26,IF($C26=MT$17,$G$7*$D26,""))</f>
        <v>1753.5425517189447</v>
      </c>
      <c r="MU26" s="34">
        <f>IF(MT26&lt;&gt;"",HLOOKUP(COUNT($IN26:MT26)+1,$G$4:$EH$8,MU$14,0)*$D26,IF($C26=MU$17,$G$7*$D26,""))</f>
        <v>1753.5425517189447</v>
      </c>
      <c r="MV26" s="34">
        <f>IF(MU26&lt;&gt;"",HLOOKUP(COUNT($IN26:MU26)+1,$G$4:$EH$8,MV$14,0)*$D26,IF($C26=MV$17,$G$7*$D26,""))</f>
        <v>1753.5425517189447</v>
      </c>
      <c r="MW26" s="34">
        <f>IF(MV26&lt;&gt;"",HLOOKUP(COUNT($IN26:MV26)+1,$G$4:$EH$8,MW$14,0)*$D26,IF($C26=MW$17,$G$7*$D26,""))</f>
        <v>1753.5425517189447</v>
      </c>
      <c r="MX26" s="34">
        <f>IF(MW26&lt;&gt;"",HLOOKUP(COUNT($IN26:MW26)+1,$G$4:$EH$8,MX$14,0)*$D26,IF($C26=MX$17,$G$7*$D26,""))</f>
        <v>1753.5425517189447</v>
      </c>
      <c r="MY26" s="34">
        <f>IF(MX26&lt;&gt;"",HLOOKUP(COUNT($IN26:MX26)+1,$G$4:$EH$8,MY$14,0)*$D26,IF($C26=MY$17,$G$7*$D26,""))</f>
        <v>1753.5425517189447</v>
      </c>
      <c r="MZ26" s="34">
        <f>IF(MY26&lt;&gt;"",HLOOKUP(COUNT($IN26:MY26)+1,$G$4:$EH$8,MZ$14,0)*$D26,IF($C26=MZ$17,$G$7*$D26,""))</f>
        <v>1753.5425517189447</v>
      </c>
      <c r="NA26" s="34">
        <f>IF(MZ26&lt;&gt;"",HLOOKUP(COUNT($IN26:MZ26)+1,$G$4:$EH$8,NA$14,0)*$D26,IF($C26=NA$17,$G$7*$D26,""))</f>
        <v>1753.5425517189447</v>
      </c>
      <c r="NB26" s="34">
        <f>IF(NA26&lt;&gt;"",HLOOKUP(COUNT($IN26:NA26)+1,$G$4:$EH$8,NB$14,0)*$D26,IF($C26=NB$17,$G$7*$D26,""))</f>
        <v>1753.5425517189447</v>
      </c>
      <c r="NC26" s="34">
        <f>IF(NB26&lt;&gt;"",HLOOKUP(COUNT($IN26:NB26)+1,$G$4:$EH$8,NC$14,0)*$D26,IF($C26=NC$17,$G$7*$D26,""))</f>
        <v>1753.5425517189447</v>
      </c>
      <c r="ND26" s="34">
        <f>IF(NC26&lt;&gt;"",HLOOKUP(COUNT($IN26:NC26)+1,$G$4:$EH$8,ND$14,0)*$D26,IF($C26=ND$17,$G$7*$D26,""))</f>
        <v>1753.5425517189447</v>
      </c>
      <c r="NF26" s="34" t="str">
        <f>IF(NE26&lt;&gt;"",HLOOKUP(COUNT($NE26:NE26)+1,$G$4:$EH$8,NF$14,0)*$D26,IF($C26=NF$17,$G$8*$D26,""))</f>
        <v/>
      </c>
      <c r="NG26" s="34" t="str">
        <f>IF(NF26&lt;&gt;"",HLOOKUP(COUNT($NE26:NF26)+1,$G$4:$EH$8,NG$14,0)*$D26,IF($C26=NG$17,$G$8*$D26,""))</f>
        <v/>
      </c>
      <c r="NH26" s="34" t="str">
        <f>IF(NG26&lt;&gt;"",HLOOKUP(COUNT($NE26:NG26)+1,$G$4:$EH$8,NH$14,0)*$D26,IF($C26=NH$17,$G$8*$D26,""))</f>
        <v/>
      </c>
      <c r="NI26" s="34" t="str">
        <f>IF(NH26&lt;&gt;"",HLOOKUP(COUNT($NE26:NH26)+1,$G$4:$EH$8,NI$14,0)*$D26,IF($C26=NI$17,$G$8*$D26,""))</f>
        <v/>
      </c>
      <c r="NJ26" s="34" t="str">
        <f>IF(NI26&lt;&gt;"",HLOOKUP(COUNT($NE26:NI26)+1,$G$4:$EH$8,NJ$14,0)*$D26,IF($C26=NJ$17,$G$8*$D26,""))</f>
        <v/>
      </c>
      <c r="NK26" s="34" t="str">
        <f>IF(NJ26&lt;&gt;"",HLOOKUP(COUNT($NE26:NJ26)+1,$G$4:$EH$8,NK$14,0)*$D26,IF($C26=NK$17,$G$8*$D26,""))</f>
        <v/>
      </c>
      <c r="NL26" s="34" t="str">
        <f>IF(NK26&lt;&gt;"",HLOOKUP(COUNT($NE26:NK26)+1,$G$4:$EH$8,NL$14,0)*$D26,IF($C26=NL$17,$G$8*$D26,""))</f>
        <v/>
      </c>
      <c r="NM26" s="34">
        <f>IF(NL26&lt;&gt;"",HLOOKUP(COUNT($NE26:NL26)+1,$G$4:$EH$8,NM$14,0)*$D26,IF($C26=NM$17,$G$8*$D26,""))</f>
        <v>35000</v>
      </c>
      <c r="NN26" s="34">
        <f>IF(NM26&lt;&gt;"",HLOOKUP(COUNT($NE26:NM26)+1,$G$4:$EH$8,NN$14,0)*$D26,IF($C26=NN$17,$G$8*$D26,""))</f>
        <v>0</v>
      </c>
      <c r="NO26" s="34">
        <f>IF(NN26&lt;&gt;"",HLOOKUP(COUNT($NE26:NN26)+1,$G$4:$EH$8,NO$14,0)*$D26,IF($C26=NO$17,$G$8*$D26,""))</f>
        <v>0</v>
      </c>
      <c r="NP26" s="34">
        <f>IF(NO26&lt;&gt;"",HLOOKUP(COUNT($NE26:NO26)+1,$G$4:$EH$8,NP$14,0)*$D26,IF($C26=NP$17,$G$8*$D26,""))</f>
        <v>0</v>
      </c>
      <c r="NQ26" s="34">
        <f>IF(NP26&lt;&gt;"",HLOOKUP(COUNT($NE26:NP26)+1,$G$4:$EH$8,NQ$14,0)*$D26,IF($C26=NQ$17,$G$8*$D26,""))</f>
        <v>0</v>
      </c>
      <c r="NR26" s="34">
        <f>IF(NQ26&lt;&gt;"",HLOOKUP(COUNT($NE26:NQ26)+1,$G$4:$EH$8,NR$14,0)*$D26,IF($C26=NR$17,$G$8*$D26,""))</f>
        <v>0</v>
      </c>
      <c r="NS26" s="34">
        <f>IF(NR26&lt;&gt;"",HLOOKUP(COUNT($NE26:NR26)+1,$G$4:$EH$8,NS$14,0)*$D26,IF($C26=NS$17,$G$8*$D26,""))</f>
        <v>0</v>
      </c>
      <c r="NT26" s="34">
        <f>IF(NS26&lt;&gt;"",HLOOKUP(COUNT($NE26:NS26)+1,$G$4:$EH$8,NT$14,0)*$D26,IF($C26=NT$17,$G$8*$D26,""))</f>
        <v>0</v>
      </c>
      <c r="NU26" s="34">
        <f>IF(NT26&lt;&gt;"",HLOOKUP(COUNT($NE26:NT26)+1,$G$4:$EH$8,NU$14,0)*$D26,IF($C26=NU$17,$G$8*$D26,""))</f>
        <v>0</v>
      </c>
      <c r="NV26" s="34">
        <f>IF(NU26&lt;&gt;"",HLOOKUP(COUNT($NE26:NU26)+1,$G$4:$EH$8,NV$14,0)*$D26,IF($C26=NV$17,$G$8*$D26,""))</f>
        <v>0</v>
      </c>
      <c r="NW26" s="34">
        <f>IF(NV26&lt;&gt;"",HLOOKUP(COUNT($NE26:NV26)+1,$G$4:$EH$8,NW$14,0)*$D26,IF($C26=NW$17,$G$8*$D26,""))</f>
        <v>0</v>
      </c>
      <c r="NX26" s="34">
        <f>IF(NW26&lt;&gt;"",HLOOKUP(COUNT($NE26:NW26)+1,$G$4:$EH$8,NX$14,0)*$D26,IF($C26=NX$17,$G$8*$D26,""))</f>
        <v>0</v>
      </c>
      <c r="NY26" s="34">
        <f>IF(NX26&lt;&gt;"",HLOOKUP(COUNT($NE26:NX26)+1,$G$4:$EH$8,NY$14,0)*$D26,IF($C26=NY$17,$G$8*$D26,""))</f>
        <v>0</v>
      </c>
      <c r="NZ26" s="34">
        <f>IF(NY26&lt;&gt;"",HLOOKUP(COUNT($NE26:NY26)+1,$G$4:$EH$8,NZ$14,0)*$D26,IF($C26=NZ$17,$G$8*$D26,""))</f>
        <v>0</v>
      </c>
      <c r="OA26" s="34">
        <f>IF(NZ26&lt;&gt;"",HLOOKUP(COUNT($NE26:NZ26)+1,$G$4:$EH$8,OA$14,0)*$D26,IF($C26=OA$17,$G$8*$D26,""))</f>
        <v>0</v>
      </c>
      <c r="OB26" s="34">
        <f>IF(OA26&lt;&gt;"",HLOOKUP(COUNT($NE26:OA26)+1,$G$4:$EH$8,OB$14,0)*$D26,IF($C26=OB$17,$G$8*$D26,""))</f>
        <v>0</v>
      </c>
      <c r="OC26" s="34">
        <f>IF(OB26&lt;&gt;"",HLOOKUP(COUNT($NE26:OB26)+1,$G$4:$EH$8,OC$14,0)*$D26,IF($C26=OC$17,$G$8*$D26,""))</f>
        <v>0</v>
      </c>
      <c r="OD26" s="34">
        <f>IF(OC26&lt;&gt;"",HLOOKUP(COUNT($NE26:OC26)+1,$G$4:$EH$8,OD$14,0)*$D26,IF($C26=OD$17,$G$8*$D26,""))</f>
        <v>0</v>
      </c>
      <c r="OE26" s="34">
        <f>IF(OD26&lt;&gt;"",HLOOKUP(COUNT($NE26:OD26)+1,$G$4:$EH$8,OE$14,0)*$D26,IF($C26=OE$17,$G$8*$D26,""))</f>
        <v>0</v>
      </c>
      <c r="OF26" s="34">
        <f>IF(OE26&lt;&gt;"",HLOOKUP(COUNT($NE26:OE26)+1,$G$4:$EH$8,OF$14,0)*$D26,IF($C26=OF$17,$G$8*$D26,""))</f>
        <v>0</v>
      </c>
      <c r="OG26" s="34">
        <f>IF(OF26&lt;&gt;"",HLOOKUP(COUNT($NE26:OF26)+1,$G$4:$EH$8,OG$14,0)*$D26,IF($C26=OG$17,$G$8*$D26,""))</f>
        <v>0</v>
      </c>
      <c r="OH26" s="34">
        <f>IF(OG26&lt;&gt;"",HLOOKUP(COUNT($NE26:OG26)+1,$G$4:$EH$8,OH$14,0)*$D26,IF($C26=OH$17,$G$8*$D26,""))</f>
        <v>0</v>
      </c>
      <c r="OI26" s="34">
        <f>IF(OH26&lt;&gt;"",HLOOKUP(COUNT($NE26:OH26)+1,$G$4:$EH$8,OI$14,0)*$D26,IF($C26=OI$17,$G$8*$D26,""))</f>
        <v>0</v>
      </c>
      <c r="OJ26" s="34">
        <f>IF(OI26&lt;&gt;"",HLOOKUP(COUNT($NE26:OI26)+1,$G$4:$EH$8,OJ$14,0)*$D26,IF($C26=OJ$17,$G$8*$D26,""))</f>
        <v>0</v>
      </c>
      <c r="OK26" s="34">
        <f>IF(OJ26&lt;&gt;"",HLOOKUP(COUNT($NE26:OJ26)+1,$G$4:$EH$8,OK$14,0)*$D26,IF($C26=OK$17,$G$8*$D26,""))</f>
        <v>0</v>
      </c>
      <c r="OL26" s="34">
        <f>IF(OK26&lt;&gt;"",HLOOKUP(COUNT($NE26:OK26)+1,$G$4:$EH$8,OL$14,0)*$D26,IF($C26=OL$17,$G$8*$D26,""))</f>
        <v>0</v>
      </c>
      <c r="OM26" s="34">
        <f>IF(OL26&lt;&gt;"",HLOOKUP(COUNT($NE26:OL26)+1,$G$4:$EH$8,OM$14,0)*$D26,IF($C26=OM$17,$G$8*$D26,""))</f>
        <v>0</v>
      </c>
      <c r="ON26" s="34">
        <f>IF(OM26&lt;&gt;"",HLOOKUP(COUNT($NE26:OM26)+1,$G$4:$EH$8,ON$14,0)*$D26,IF($C26=ON$17,$G$8*$D26,""))</f>
        <v>0</v>
      </c>
      <c r="OO26" s="34">
        <f>IF(ON26&lt;&gt;"",HLOOKUP(COUNT($NE26:ON26)+1,$G$4:$EH$8,OO$14,0)*$D26,IF($C26=OO$17,$G$8*$D26,""))</f>
        <v>0</v>
      </c>
      <c r="OP26" s="34">
        <f>IF(OO26&lt;&gt;"",HLOOKUP(COUNT($NE26:OO26)+1,$G$4:$EH$8,OP$14,0)*$D26,IF($C26=OP$17,$G$8*$D26,""))</f>
        <v>0</v>
      </c>
      <c r="OQ26" s="34">
        <f>IF(OP26&lt;&gt;"",HLOOKUP(COUNT($NE26:OP26)+1,$G$4:$EH$8,OQ$14,0)*$D26,IF($C26=OQ$17,$G$8*$D26,""))</f>
        <v>0</v>
      </c>
      <c r="OR26" s="34">
        <f>IF(OQ26&lt;&gt;"",HLOOKUP(COUNT($NE26:OQ26)+1,$G$4:$EH$8,OR$14,0)*$D26,IF($C26=OR$17,$G$8*$D26,""))</f>
        <v>0</v>
      </c>
      <c r="OS26" s="34">
        <f>IF(OR26&lt;&gt;"",HLOOKUP(COUNT($NE26:OR26)+1,$G$4:$EH$8,OS$14,0)*$D26,IF($C26=OS$17,$G$8*$D26,""))</f>
        <v>0</v>
      </c>
      <c r="OT26" s="34">
        <f>IF(OS26&lt;&gt;"",HLOOKUP(COUNT($NE26:OS26)+1,$G$4:$EH$8,OT$14,0)*$D26,IF($C26=OT$17,$G$8*$D26,""))</f>
        <v>0</v>
      </c>
      <c r="OU26" s="34">
        <f>IF(OT26&lt;&gt;"",HLOOKUP(COUNT($NE26:OT26)+1,$G$4:$EH$8,OU$14,0)*$D26,IF($C26=OU$17,$G$8*$D26,""))</f>
        <v>0</v>
      </c>
      <c r="OV26" s="34">
        <f>IF(OU26&lt;&gt;"",HLOOKUP(COUNT($NE26:OU26)+1,$G$4:$EH$8,OV$14,0)*$D26,IF($C26=OV$17,$G$8*$D26,""))</f>
        <v>0</v>
      </c>
      <c r="OW26" s="34">
        <f>IF(OV26&lt;&gt;"",HLOOKUP(COUNT($NE26:OV26)+1,$G$4:$EH$8,OW$14,0)*$D26,IF($C26=OW$17,$G$8*$D26,""))</f>
        <v>0</v>
      </c>
      <c r="OX26" s="34">
        <f>IF(OW26&lt;&gt;"",HLOOKUP(COUNT($NE26:OW26)+1,$G$4:$EH$8,OX$14,0)*$D26,IF($C26=OX$17,$G$8*$D26,""))</f>
        <v>0</v>
      </c>
      <c r="OY26" s="34">
        <f>IF(OX26&lt;&gt;"",HLOOKUP(COUNT($NE26:OX26)+1,$G$4:$EH$8,OY$14,0)*$D26,IF($C26=OY$17,$G$8*$D26,""))</f>
        <v>0</v>
      </c>
      <c r="OZ26" s="34">
        <f>IF(OY26&lt;&gt;"",HLOOKUP(COUNT($NE26:OY26)+1,$G$4:$EH$8,OZ$14,0)*$D26,IF($C26=OZ$17,$G$8*$D26,""))</f>
        <v>0</v>
      </c>
      <c r="PA26" s="34">
        <f>IF(OZ26&lt;&gt;"",HLOOKUP(COUNT($NE26:OZ26)+1,$G$4:$EH$8,PA$14,0)*$D26,IF($C26=PA$17,$G$8*$D26,""))</f>
        <v>0</v>
      </c>
      <c r="PB26" s="34">
        <f>IF(PA26&lt;&gt;"",HLOOKUP(COUNT($NE26:PA26)+1,$G$4:$EH$8,PB$14,0)*$D26,IF($C26=PB$17,$G$8*$D26,""))</f>
        <v>0</v>
      </c>
      <c r="PC26" s="34">
        <f>IF(PB26&lt;&gt;"",HLOOKUP(COUNT($NE26:PB26)+1,$G$4:$EH$8,PC$14,0)*$D26,IF($C26=PC$17,$G$8*$D26,""))</f>
        <v>0</v>
      </c>
      <c r="PD26" s="34">
        <f>IF(PC26&lt;&gt;"",HLOOKUP(COUNT($NE26:PC26)+1,$G$4:$EH$8,PD$14,0)*$D26,IF($C26=PD$17,$G$8*$D26,""))</f>
        <v>0</v>
      </c>
      <c r="PE26" s="34">
        <f>IF(PD26&lt;&gt;"",HLOOKUP(COUNT($NE26:PD26)+1,$G$4:$EH$8,PE$14,0)*$D26,IF($C26=PE$17,$G$8*$D26,""))</f>
        <v>0</v>
      </c>
      <c r="PF26" s="34">
        <f>IF(PE26&lt;&gt;"",HLOOKUP(COUNT($NE26:PE26)+1,$G$4:$EH$8,PF$14,0)*$D26,IF($C26=PF$17,$G$8*$D26,""))</f>
        <v>0</v>
      </c>
      <c r="PG26" s="34">
        <f>IF(PF26&lt;&gt;"",HLOOKUP(COUNT($NE26:PF26)+1,$G$4:$EH$8,PG$14,0)*$D26,IF($C26=PG$17,$G$8*$D26,""))</f>
        <v>0</v>
      </c>
      <c r="PH26" s="34">
        <f>IF(PG26&lt;&gt;"",HLOOKUP(COUNT($NE26:PG26)+1,$G$4:$EH$8,PH$14,0)*$D26,IF($C26=PH$17,$G$8*$D26,""))</f>
        <v>0</v>
      </c>
      <c r="PI26" s="34">
        <f>IF(PH26&lt;&gt;"",HLOOKUP(COUNT($NE26:PH26)+1,$G$4:$EH$8,PI$14,0)*$D26,IF($C26=PI$17,$G$8*$D26,""))</f>
        <v>0</v>
      </c>
      <c r="PJ26" s="34">
        <f>IF(PI26&lt;&gt;"",HLOOKUP(COUNT($NE26:PI26)+1,$G$4:$EH$8,PJ$14,0)*$D26,IF($C26=PJ$17,$G$8*$D26,""))</f>
        <v>0</v>
      </c>
      <c r="PK26" s="34">
        <f>IF(PJ26&lt;&gt;"",HLOOKUP(COUNT($NE26:PJ26)+1,$G$4:$EH$8,PK$14,0)*$D26,IF($C26=PK$17,$G$8*$D26,""))</f>
        <v>0</v>
      </c>
      <c r="PL26" s="34">
        <f>IF(PK26&lt;&gt;"",HLOOKUP(COUNT($NE26:PK26)+1,$G$4:$EH$8,PL$14,0)*$D26,IF($C26=PL$17,$G$8*$D26,""))</f>
        <v>0</v>
      </c>
      <c r="PM26" s="34">
        <f>IF(PL26&lt;&gt;"",HLOOKUP(COUNT($NE26:PL26)+1,$G$4:$EH$8,PM$14,0)*$D26,IF($C26=PM$17,$G$8*$D26,""))</f>
        <v>0</v>
      </c>
      <c r="PN26" s="34">
        <f>IF(PM26&lt;&gt;"",HLOOKUP(COUNT($NE26:PM26)+1,$G$4:$EH$8,PN$14,0)*$D26,IF($C26=PN$17,$G$8*$D26,""))</f>
        <v>0</v>
      </c>
      <c r="PO26" s="34">
        <f>IF(PN26&lt;&gt;"",HLOOKUP(COUNT($NE26:PN26)+1,$G$4:$EH$8,PO$14,0)*$D26,IF($C26=PO$17,$G$8*$D26,""))</f>
        <v>0</v>
      </c>
      <c r="PP26" s="34">
        <f>IF(PO26&lt;&gt;"",HLOOKUP(COUNT($NE26:PO26)+1,$G$4:$EH$8,PP$14,0)*$D26,IF($C26=PP$17,$G$8*$D26,""))</f>
        <v>0</v>
      </c>
      <c r="PQ26" s="34">
        <f>IF(PP26&lt;&gt;"",HLOOKUP(COUNT($NE26:PP26)+1,$G$4:$EH$8,PQ$14,0)*$D26,IF($C26=PQ$17,$G$8*$D26,""))</f>
        <v>0</v>
      </c>
      <c r="PR26" s="34">
        <f>IF(PQ26&lt;&gt;"",HLOOKUP(COUNT($NE26:PQ26)+1,$G$4:$EH$8,PR$14,0)*$D26,IF($C26=PR$17,$G$8*$D26,""))</f>
        <v>0</v>
      </c>
      <c r="PS26" s="34">
        <f>IF(PR26&lt;&gt;"",HLOOKUP(COUNT($NE26:PR26)+1,$G$4:$EH$8,PS$14,0)*$D26,IF($C26=PS$17,$G$8*$D26,""))</f>
        <v>0</v>
      </c>
      <c r="PT26" s="34">
        <f>IF(PS26&lt;&gt;"",HLOOKUP(COUNT($NE26:PS26)+1,$G$4:$EH$8,PT$14,0)*$D26,IF($C26=PT$17,$G$8*$D26,""))</f>
        <v>0</v>
      </c>
      <c r="PU26" s="34">
        <f>IF(PT26&lt;&gt;"",HLOOKUP(COUNT($NE26:PT26)+1,$G$4:$EH$8,PU$14,0)*$D26,IF($C26=PU$17,$G$8*$D26,""))</f>
        <v>0</v>
      </c>
      <c r="PV26" s="34">
        <f>IF(PU26&lt;&gt;"",HLOOKUP(COUNT($NE26:PU26)+1,$G$4:$EH$8,PV$14,0)*$D26,IF($C26=PV$17,$G$8*$D26,""))</f>
        <v>0</v>
      </c>
      <c r="PW26" s="34">
        <f>IF(PV26&lt;&gt;"",HLOOKUP(COUNT($NE26:PV26)+1,$G$4:$EH$8,PW$14,0)*$D26,IF($C26=PW$17,$G$8*$D26,""))</f>
        <v>0</v>
      </c>
      <c r="PX26" s="34">
        <f>IF(PW26&lt;&gt;"",HLOOKUP(COUNT($NE26:PW26)+1,$G$4:$EH$8,PX$14,0)*$D26,IF($C26=PX$17,$G$8*$D26,""))</f>
        <v>0</v>
      </c>
      <c r="PY26" s="34">
        <f>IF(PX26&lt;&gt;"",HLOOKUP(COUNT($NE26:PX26)+1,$G$4:$EH$8,PY$14,0)*$D26,IF($C26=PY$17,$G$8*$D26,""))</f>
        <v>0</v>
      </c>
      <c r="PZ26" s="34">
        <f>IF(PY26&lt;&gt;"",HLOOKUP(COUNT($NE26:PY26)+1,$G$4:$EH$8,PZ$14,0)*$D26,IF($C26=PZ$17,$G$8*$D26,""))</f>
        <v>0</v>
      </c>
      <c r="QA26" s="34">
        <f>IF(PZ26&lt;&gt;"",HLOOKUP(COUNT($NE26:PZ26)+1,$G$4:$EH$8,QA$14,0)*$D26,IF($C26=QA$17,$G$8*$D26,""))</f>
        <v>0</v>
      </c>
      <c r="QB26" s="34">
        <f>IF(QA26&lt;&gt;"",HLOOKUP(COUNT($NE26:QA26)+1,$G$4:$EH$8,QB$14,0)*$D26,IF($C26=QB$17,$G$8*$D26,""))</f>
        <v>0</v>
      </c>
      <c r="QC26" s="34">
        <f>IF(QB26&lt;&gt;"",HLOOKUP(COUNT($NE26:QB26)+1,$G$4:$EH$8,QC$14,0)*$D26,IF($C26=QC$17,$G$8*$D26,""))</f>
        <v>0</v>
      </c>
      <c r="QD26" s="34">
        <f>IF(QC26&lt;&gt;"",HLOOKUP(COUNT($NE26:QC26)+1,$G$4:$EH$8,QD$14,0)*$D26,IF($C26=QD$17,$G$8*$D26,""))</f>
        <v>0</v>
      </c>
      <c r="QE26" s="34">
        <f>IF(QD26&lt;&gt;"",HLOOKUP(COUNT($NE26:QD26)+1,$G$4:$EH$8,QE$14,0)*$D26,IF($C26=QE$17,$G$8*$D26,""))</f>
        <v>0</v>
      </c>
      <c r="QF26" s="34">
        <f>IF(QE26&lt;&gt;"",HLOOKUP(COUNT($NE26:QE26)+1,$G$4:$EH$8,QF$14,0)*$D26,IF($C26=QF$17,$G$8*$D26,""))</f>
        <v>0</v>
      </c>
      <c r="QG26" s="34">
        <f>IF(QF26&lt;&gt;"",HLOOKUP(COUNT($NE26:QF26)+1,$G$4:$EH$8,QG$14,0)*$D26,IF($C26=QG$17,$G$8*$D26,""))</f>
        <v>0</v>
      </c>
      <c r="QH26" s="34">
        <f>IF(QG26&lt;&gt;"",HLOOKUP(COUNT($NE26:QG26)+1,$G$4:$EH$8,QH$14,0)*$D26,IF($C26=QH$17,$G$8*$D26,""))</f>
        <v>0</v>
      </c>
      <c r="QI26" s="34">
        <f>IF(QH26&lt;&gt;"",HLOOKUP(COUNT($NE26:QH26)+1,$G$4:$EH$8,QI$14,0)*$D26,IF($C26=QI$17,$G$8*$D26,""))</f>
        <v>0</v>
      </c>
      <c r="QJ26" s="34">
        <f>IF(QI26&lt;&gt;"",HLOOKUP(COUNT($NE26:QI26)+1,$G$4:$EH$8,QJ$14,0)*$D26,IF($C26=QJ$17,$G$8*$D26,""))</f>
        <v>0</v>
      </c>
      <c r="QK26" s="34">
        <f>IF(QJ26&lt;&gt;"",HLOOKUP(COUNT($NE26:QJ26)+1,$G$4:$EH$8,QK$14,0)*$D26,IF($C26=QK$17,$G$8*$D26,""))</f>
        <v>0</v>
      </c>
      <c r="QL26" s="34">
        <f>IF(QK26&lt;&gt;"",HLOOKUP(COUNT($NE26:QK26)+1,$G$4:$EH$8,QL$14,0)*$D26,IF($C26=QL$17,$G$8*$D26,""))</f>
        <v>0</v>
      </c>
      <c r="QM26" s="34">
        <f>IF(QL26&lt;&gt;"",HLOOKUP(COUNT($NE26:QL26)+1,$G$4:$EH$8,QM$14,0)*$D26,IF($C26=QM$17,$G$8*$D26,""))</f>
        <v>0</v>
      </c>
      <c r="QN26" s="34">
        <f>IF(QM26&lt;&gt;"",HLOOKUP(COUNT($NE26:QM26)+1,$G$4:$EH$8,QN$14,0)*$D26,IF($C26=QN$17,$G$8*$D26,""))</f>
        <v>0</v>
      </c>
      <c r="QO26" s="34">
        <f>IF(QN26&lt;&gt;"",HLOOKUP(COUNT($NE26:QN26)+1,$G$4:$EH$8,QO$14,0)*$D26,IF($C26=QO$17,$G$8*$D26,""))</f>
        <v>0</v>
      </c>
      <c r="QP26" s="34">
        <f>IF(QO26&lt;&gt;"",HLOOKUP(COUNT($NE26:QO26)+1,$G$4:$EH$8,QP$14,0)*$D26,IF($C26=QP$17,$G$8*$D26,""))</f>
        <v>0</v>
      </c>
      <c r="QQ26" s="34">
        <f>IF(QP26&lt;&gt;"",HLOOKUP(COUNT($NE26:QP26)+1,$G$4:$EH$8,QQ$14,0)*$D26,IF($C26=QQ$17,$G$8*$D26,""))</f>
        <v>0</v>
      </c>
      <c r="QR26" s="34">
        <f>IF(QQ26&lt;&gt;"",HLOOKUP(COUNT($NE26:QQ26)+1,$G$4:$EH$8,QR$14,0)*$D26,IF($C26=QR$17,$G$8*$D26,""))</f>
        <v>0</v>
      </c>
      <c r="QS26" s="34">
        <f>IF(QR26&lt;&gt;"",HLOOKUP(COUNT($NE26:QR26)+1,$G$4:$EH$8,QS$14,0)*$D26,IF($C26=QS$17,$G$8*$D26,""))</f>
        <v>0</v>
      </c>
      <c r="QT26" s="34">
        <f>IF(QS26&lt;&gt;"",HLOOKUP(COUNT($NE26:QS26)+1,$G$4:$EH$8,QT$14,0)*$D26,IF($C26=QT$17,$G$8*$D26,""))</f>
        <v>0</v>
      </c>
      <c r="QU26" s="34">
        <f>IF(QT26&lt;&gt;"",HLOOKUP(COUNT($NE26:QT26)+1,$G$4:$EH$8,QU$14,0)*$D26,IF($C26=QU$17,$G$8*$D26,""))</f>
        <v>0</v>
      </c>
      <c r="QV26" s="34">
        <f>IF(QU26&lt;&gt;"",HLOOKUP(COUNT($NE26:QU26)+1,$G$4:$EH$8,QV$14,0)*$D26,IF($C26=QV$17,$G$8*$D26,""))</f>
        <v>0</v>
      </c>
      <c r="QW26" s="34">
        <f>IF(QV26&lt;&gt;"",HLOOKUP(COUNT($NE26:QV26)+1,$G$4:$EH$8,QW$14,0)*$D26,IF($C26=QW$17,$G$8*$D26,""))</f>
        <v>0</v>
      </c>
      <c r="QX26" s="34">
        <f>IF(QW26&lt;&gt;"",HLOOKUP(COUNT($NE26:QW26)+1,$G$4:$EH$8,QX$14,0)*$D26,IF($C26=QX$17,$G$8*$D26,""))</f>
        <v>0</v>
      </c>
      <c r="QY26" s="34">
        <f>IF(QX26&lt;&gt;"",HLOOKUP(COUNT($NE26:QX26)+1,$G$4:$EH$8,QY$14,0)*$D26,IF($C26=QY$17,$G$8*$D26,""))</f>
        <v>0</v>
      </c>
      <c r="QZ26" s="34">
        <f>IF(QY26&lt;&gt;"",HLOOKUP(COUNT($NE26:QY26)+1,$G$4:$EH$8,QZ$14,0)*$D26,IF($C26=QZ$17,$G$8*$D26,""))</f>
        <v>0</v>
      </c>
      <c r="RA26" s="34">
        <f>IF(QZ26&lt;&gt;"",HLOOKUP(COUNT($NE26:QZ26)+1,$G$4:$EH$8,RA$14,0)*$D26,IF($C26=RA$17,$G$8*$D26,""))</f>
        <v>0</v>
      </c>
      <c r="RB26" s="34">
        <f>IF(RA26&lt;&gt;"",HLOOKUP(COUNT($NE26:RA26)+1,$G$4:$EH$8,RB$14,0)*$D26,IF($C26=RB$17,$G$8*$D26,""))</f>
        <v>0</v>
      </c>
      <c r="RC26" s="34">
        <f>IF(RB26&lt;&gt;"",HLOOKUP(COUNT($NE26:RB26)+1,$G$4:$EH$8,RC$14,0)*$D26,IF($C26=RC$17,$G$8*$D26,""))</f>
        <v>0</v>
      </c>
      <c r="RD26" s="34">
        <f>IF(RC26&lt;&gt;"",HLOOKUP(COUNT($NE26:RC26)+1,$G$4:$EH$8,RD$14,0)*$D26,IF($C26=RD$17,$G$8*$D26,""))</f>
        <v>0</v>
      </c>
      <c r="RE26" s="34">
        <f>IF(RD26&lt;&gt;"",HLOOKUP(COUNT($NE26:RD26)+1,$G$4:$EH$8,RE$14,0)*$D26,IF($C26=RE$17,$G$8*$D26,""))</f>
        <v>0</v>
      </c>
      <c r="RF26" s="34">
        <f>IF(RE26&lt;&gt;"",HLOOKUP(COUNT($NE26:RE26)+1,$G$4:$EH$8,RF$14,0)*$D26,IF($C26=RF$17,$G$8*$D26,""))</f>
        <v>0</v>
      </c>
      <c r="RG26" s="34">
        <f>IF(RF26&lt;&gt;"",HLOOKUP(COUNT($NE26:RF26)+1,$G$4:$EH$8,RG$14,0)*$D26,IF($C26=RG$17,$G$8*$D26,""))</f>
        <v>0</v>
      </c>
      <c r="RH26" s="34">
        <f>IF(RG26&lt;&gt;"",HLOOKUP(COUNT($NE26:RG26)+1,$G$4:$EH$8,RH$14,0)*$D26,IF($C26=RH$17,$G$8*$D26,""))</f>
        <v>0</v>
      </c>
      <c r="RI26" s="34">
        <f>IF(RH26&lt;&gt;"",HLOOKUP(COUNT($NE26:RH26)+1,$G$4:$EH$8,RI$14,0)*$D26,IF($C26=RI$17,$G$8*$D26,""))</f>
        <v>0</v>
      </c>
      <c r="RJ26" s="34">
        <f>IF(RI26&lt;&gt;"",HLOOKUP(COUNT($NE26:RI26)+1,$G$4:$EH$8,RJ$14,0)*$D26,IF($C26=RJ$17,$G$8*$D26,""))</f>
        <v>0</v>
      </c>
      <c r="RK26" s="34">
        <f>IF(RJ26&lt;&gt;"",HLOOKUP(COUNT($NE26:RJ26)+1,$G$4:$EH$8,RK$14,0)*$D26,IF($C26=RK$17,$G$8*$D26,""))</f>
        <v>0</v>
      </c>
      <c r="RL26" s="34">
        <f>IF(RK26&lt;&gt;"",HLOOKUP(COUNT($NE26:RK26)+1,$G$4:$EH$8,RL$14,0)*$D26,IF($C26=RL$17,$G$8*$D26,""))</f>
        <v>0</v>
      </c>
      <c r="RM26" s="34">
        <f>IF(RL26&lt;&gt;"",HLOOKUP(COUNT($NE26:RL26)+1,$G$4:$EH$8,RM$14,0)*$D26,IF($C26=RM$17,$G$8*$D26,""))</f>
        <v>0</v>
      </c>
      <c r="RN26" s="34">
        <f>IF(RM26&lt;&gt;"",HLOOKUP(COUNT($NE26:RM26)+1,$G$4:$EH$8,RN$14,0)*$D26,IF($C26=RN$17,$G$8*$D26,""))</f>
        <v>0</v>
      </c>
      <c r="RO26" s="34">
        <f>IF(RN26&lt;&gt;"",HLOOKUP(COUNT($NE26:RN26)+1,$G$4:$EH$8,RO$14,0)*$D26,IF($C26=RO$17,$G$8*$D26,""))</f>
        <v>0</v>
      </c>
      <c r="RP26" s="34">
        <f>IF(RO26&lt;&gt;"",HLOOKUP(COUNT($NE26:RO26)+1,$G$4:$EH$8,RP$14,0)*$D26,IF($C26=RP$17,$G$8*$D26,""))</f>
        <v>0</v>
      </c>
      <c r="RQ26" s="34">
        <f>IF(RP26&lt;&gt;"",HLOOKUP(COUNT($NE26:RP26)+1,$G$4:$EH$8,RQ$14,0)*$D26,IF($C26=RQ$17,$G$8*$D26,""))</f>
        <v>0</v>
      </c>
      <c r="RR26" s="34">
        <f>IF(RQ26&lt;&gt;"",HLOOKUP(COUNT($NE26:RQ26)+1,$G$4:$EH$8,RR$14,0)*$D26,IF($C26=RR$17,$G$8*$D26,""))</f>
        <v>0</v>
      </c>
      <c r="RS26" s="34">
        <f>IF(RR26&lt;&gt;"",HLOOKUP(COUNT($NE26:RR26)+1,$G$4:$EH$8,RS$14,0)*$D26,IF($C26=RS$17,$G$8*$D26,""))</f>
        <v>0</v>
      </c>
      <c r="RT26" s="34">
        <f>IF(RS26&lt;&gt;"",HLOOKUP(COUNT($NE26:RS26)+1,$G$4:$EH$8,RT$14,0)*$D26,IF($C26=RT$17,$G$8*$D26,""))</f>
        <v>0</v>
      </c>
      <c r="RU26" s="34">
        <f>IF(RT26&lt;&gt;"",HLOOKUP(COUNT($NE26:RT26)+1,$G$4:$EH$8,RU$14,0)*$D26,IF($C26=RU$17,$G$8*$D26,""))</f>
        <v>0</v>
      </c>
      <c r="RW26" s="34" t="str">
        <f>IF(RV26&lt;&gt;"",HLOOKUP(COUNT($RV26:RV26)+1,$G$4:$EH$9,RW$14,0)*$D26,IF($C26=RW$17,$G$9*$D26,""))</f>
        <v/>
      </c>
      <c r="RX26" s="34" t="str">
        <f>IF(RW26&lt;&gt;"",HLOOKUP(COUNT($RV26:RW26)+1,$G$4:$EH$9,RX$14,0)*$D26,IF($C26=RX$17,$G$9*$D26,""))</f>
        <v/>
      </c>
      <c r="RY26" s="34" t="str">
        <f>IF(RX26&lt;&gt;"",HLOOKUP(COUNT($RV26:RX26)+1,$G$4:$EH$9,RY$14,0)*$D26,IF($C26=RY$17,$G$9*$D26,""))</f>
        <v/>
      </c>
      <c r="RZ26" s="34" t="str">
        <f>IF(RY26&lt;&gt;"",HLOOKUP(COUNT($RV26:RY26)+1,$G$4:$EH$9,RZ$14,0)*$D26,IF($C26=RZ$17,$G$9*$D26,""))</f>
        <v/>
      </c>
      <c r="SA26" s="34" t="str">
        <f>IF(RZ26&lt;&gt;"",HLOOKUP(COUNT($RV26:RZ26)+1,$G$4:$EH$9,SA$14,0)*$D26,IF($C26=SA$17,$G$9*$D26,""))</f>
        <v/>
      </c>
      <c r="SB26" s="34" t="str">
        <f>IF(SA26&lt;&gt;"",HLOOKUP(COUNT($RV26:SA26)+1,$G$4:$EH$9,SB$14,0)*$D26,IF($C26=SB$17,$G$9*$D26,""))</f>
        <v/>
      </c>
      <c r="SC26" s="34" t="str">
        <f>IF(SB26&lt;&gt;"",HLOOKUP(COUNT($RV26:SB26)+1,$G$4:$EH$9,SC$14,0)*$D26,IF($C26=SC$17,$G$9*$D26,""))</f>
        <v/>
      </c>
      <c r="SD26" s="34">
        <f>IF(SC26&lt;&gt;"",HLOOKUP(COUNT($RV26:SC26)+1,$G$4:$EH$9,SD$14,0)*$D26,IF($C26=SD$17,$G$9*$D26,""))</f>
        <v>2900</v>
      </c>
      <c r="SE26" s="34">
        <f>IF(SD26&lt;&gt;"",HLOOKUP(COUNT($RV26:SD26)+1,$G$4:$EH$9,SE$14,0)*$D26,IF($C26=SE$17,$G$9*$D26,""))</f>
        <v>0</v>
      </c>
      <c r="SF26" s="34">
        <f>IF(SE26&lt;&gt;"",HLOOKUP(COUNT($RV26:SE26)+1,$G$4:$EH$9,SF$14,0)*$D26,IF($C26=SF$17,$G$9*$D26,""))</f>
        <v>0</v>
      </c>
      <c r="SG26" s="34">
        <f>IF(SF26&lt;&gt;"",HLOOKUP(COUNT($RV26:SF26)+1,$G$4:$EH$9,SG$14,0)*$D26,IF($C26=SG$17,$G$9*$D26,""))</f>
        <v>0</v>
      </c>
      <c r="SH26" s="34">
        <f>IF(SG26&lt;&gt;"",HLOOKUP(COUNT($RV26:SG26)+1,$G$4:$EH$9,SH$14,0)*$D26,IF($C26=SH$17,$G$9*$D26,""))</f>
        <v>0</v>
      </c>
      <c r="SI26" s="34">
        <f>IF(SH26&lt;&gt;"",HLOOKUP(COUNT($RV26:SH26)+1,$G$4:$EH$9,SI$14,0)*$D26,IF($C26=SI$17,$G$9*$D26,""))</f>
        <v>0</v>
      </c>
      <c r="SJ26" s="34">
        <f>IF(SI26&lt;&gt;"",HLOOKUP(COUNT($RV26:SI26)+1,$G$4:$EH$9,SJ$14,0)*$D26,IF($C26=SJ$17,$G$9*$D26,""))</f>
        <v>0</v>
      </c>
      <c r="SK26" s="34">
        <f>IF(SJ26&lt;&gt;"",HLOOKUP(COUNT($RV26:SJ26)+1,$G$4:$EH$9,SK$14,0)*$D26,IF($C26=SK$17,$G$9*$D26,""))</f>
        <v>0</v>
      </c>
      <c r="SL26" s="34">
        <f>IF(SK26&lt;&gt;"",HLOOKUP(COUNT($RV26:SK26)+1,$G$4:$EH$9,SL$14,0)*$D26,IF($C26=SL$17,$G$9*$D26,""))</f>
        <v>0</v>
      </c>
      <c r="SM26" s="34">
        <f>IF(SL26&lt;&gt;"",HLOOKUP(COUNT($RV26:SL26)+1,$G$4:$EH$9,SM$14,0)*$D26,IF($C26=SM$17,$G$9*$D26,""))</f>
        <v>0</v>
      </c>
      <c r="SN26" s="34">
        <f>IF(SM26&lt;&gt;"",HLOOKUP(COUNT($RV26:SM26)+1,$G$4:$EH$9,SN$14,0)*$D26,IF($C26=SN$17,$G$9*$D26,""))</f>
        <v>0</v>
      </c>
      <c r="SO26" s="34">
        <f>IF(SN26&lt;&gt;"",HLOOKUP(COUNT($RV26:SN26)+1,$G$4:$EH$9,SO$14,0)*$D26,IF($C26=SO$17,$G$9*$D26,""))</f>
        <v>0</v>
      </c>
      <c r="SP26" s="34">
        <f>IF(SO26&lt;&gt;"",HLOOKUP(COUNT($RV26:SO26)+1,$G$4:$EH$9,SP$14,0)*$D26,IF($C26=SP$17,$G$9*$D26,""))</f>
        <v>0</v>
      </c>
      <c r="SQ26" s="34">
        <f>IF(SP26&lt;&gt;"",HLOOKUP(COUNT($RV26:SP26)+1,$G$4:$EH$9,SQ$14,0)*$D26,IF($C26=SQ$17,$G$9*$D26,""))</f>
        <v>0</v>
      </c>
      <c r="SR26" s="34">
        <f>IF(SQ26&lt;&gt;"",HLOOKUP(COUNT($RV26:SQ26)+1,$G$4:$EH$9,SR$14,0)*$D26,IF($C26=SR$17,$G$9*$D26,""))</f>
        <v>0</v>
      </c>
      <c r="SS26" s="34">
        <f>IF(SR26&lt;&gt;"",HLOOKUP(COUNT($RV26:SR26)+1,$G$4:$EH$9,SS$14,0)*$D26,IF($C26=SS$17,$G$9*$D26,""))</f>
        <v>0</v>
      </c>
      <c r="ST26" s="34">
        <f>IF(SS26&lt;&gt;"",HLOOKUP(COUNT($RV26:SS26)+1,$G$4:$EH$9,ST$14,0)*$D26,IF($C26=ST$17,$G$9*$D26,""))</f>
        <v>0</v>
      </c>
      <c r="SU26" s="34">
        <f>IF(ST26&lt;&gt;"",HLOOKUP(COUNT($RV26:ST26)+1,$G$4:$EH$9,SU$14,0)*$D26,IF($C26=SU$17,$G$9*$D26,""))</f>
        <v>0</v>
      </c>
      <c r="SV26" s="34">
        <f>IF(SU26&lt;&gt;"",HLOOKUP(COUNT($RV26:SU26)+1,$G$4:$EH$9,SV$14,0)*$D26,IF($C26=SV$17,$G$9*$D26,""))</f>
        <v>0</v>
      </c>
      <c r="SW26" s="34">
        <f>IF(SV26&lt;&gt;"",HLOOKUP(COUNT($RV26:SV26)+1,$G$4:$EH$9,SW$14,0)*$D26,IF($C26=SW$17,$G$9*$D26,""))</f>
        <v>0</v>
      </c>
      <c r="SX26" s="34">
        <f>IF(SW26&lt;&gt;"",HLOOKUP(COUNT($RV26:SW26)+1,$G$4:$EH$9,SX$14,0)*$D26,IF($C26=SX$17,$G$9*$D26,""))</f>
        <v>0</v>
      </c>
      <c r="SY26" s="34">
        <f>IF(SX26&lt;&gt;"",HLOOKUP(COUNT($RV26:SX26)+1,$G$4:$EH$9,SY$14,0)*$D26,IF($C26=SY$17,$G$9*$D26,""))</f>
        <v>0</v>
      </c>
      <c r="SZ26" s="34">
        <f>IF(SY26&lt;&gt;"",HLOOKUP(COUNT($RV26:SY26)+1,$G$4:$EH$9,SZ$14,0)*$D26,IF($C26=SZ$17,$G$9*$D26,""))</f>
        <v>0</v>
      </c>
      <c r="TA26" s="34">
        <f>IF(SZ26&lt;&gt;"",HLOOKUP(COUNT($RV26:SZ26)+1,$G$4:$EH$9,TA$14,0)*$D26,IF($C26=TA$17,$G$9*$D26,""))</f>
        <v>0</v>
      </c>
      <c r="TB26" s="34">
        <f>IF(TA26&lt;&gt;"",HLOOKUP(COUNT($RV26:TA26)+1,$G$4:$EH$9,TB$14,0)*$D26,IF($C26=TB$17,$G$9*$D26,""))</f>
        <v>0</v>
      </c>
      <c r="TC26" s="34">
        <f>IF(TB26&lt;&gt;"",HLOOKUP(COUNT($RV26:TB26)+1,$G$4:$EH$9,TC$14,0)*$D26,IF($C26=TC$17,$G$9*$D26,""))</f>
        <v>0</v>
      </c>
      <c r="TD26" s="34">
        <f>IF(TC26&lt;&gt;"",HLOOKUP(COUNT($RV26:TC26)+1,$G$4:$EH$9,TD$14,0)*$D26,IF($C26=TD$17,$G$9*$D26,""))</f>
        <v>0</v>
      </c>
      <c r="TE26" s="34">
        <f>IF(TD26&lt;&gt;"",HLOOKUP(COUNT($RV26:TD26)+1,$G$4:$EH$9,TE$14,0)*$D26,IF($C26=TE$17,$G$9*$D26,""))</f>
        <v>0</v>
      </c>
      <c r="TF26" s="34">
        <f>IF(TE26&lt;&gt;"",HLOOKUP(COUNT($RV26:TE26)+1,$G$4:$EH$9,TF$14,0)*$D26,IF($C26=TF$17,$G$9*$D26,""))</f>
        <v>0</v>
      </c>
      <c r="TG26" s="34">
        <f>IF(TF26&lt;&gt;"",HLOOKUP(COUNT($RV26:TF26)+1,$G$4:$EH$9,TG$14,0)*$D26,IF($C26=TG$17,$G$9*$D26,""))</f>
        <v>0</v>
      </c>
      <c r="TH26" s="34">
        <f>IF(TG26&lt;&gt;"",HLOOKUP(COUNT($RV26:TG26)+1,$G$4:$EH$9,TH$14,0)*$D26,IF($C26=TH$17,$G$9*$D26,""))</f>
        <v>0</v>
      </c>
      <c r="TI26" s="34">
        <f>IF(TH26&lt;&gt;"",HLOOKUP(COUNT($RV26:TH26)+1,$G$4:$EH$9,TI$14,0)*$D26,IF($C26=TI$17,$G$9*$D26,""))</f>
        <v>0</v>
      </c>
      <c r="TJ26" s="34">
        <f>IF(TI26&lt;&gt;"",HLOOKUP(COUNT($RV26:TI26)+1,$G$4:$EH$9,TJ$14,0)*$D26,IF($C26=TJ$17,$G$9*$D26,""))</f>
        <v>0</v>
      </c>
      <c r="TK26" s="34">
        <f>IF(TJ26&lt;&gt;"",HLOOKUP(COUNT($RV26:TJ26)+1,$G$4:$EH$9,TK$14,0)*$D26,IF($C26=TK$17,$G$9*$D26,""))</f>
        <v>0</v>
      </c>
      <c r="TL26" s="34">
        <f>IF(TK26&lt;&gt;"",HLOOKUP(COUNT($RV26:TK26)+1,$G$4:$EH$9,TL$14,0)*$D26,IF($C26=TL$17,$G$9*$D26,""))</f>
        <v>0</v>
      </c>
      <c r="TM26" s="34">
        <f>IF(TL26&lt;&gt;"",HLOOKUP(COUNT($RV26:TL26)+1,$G$4:$EH$9,TM$14,0)*$D26,IF($C26=TM$17,$G$9*$D26,""))</f>
        <v>0</v>
      </c>
      <c r="TN26" s="34">
        <f>IF(TM26&lt;&gt;"",HLOOKUP(COUNT($RV26:TM26)+1,$G$4:$EH$9,TN$14,0)*$D26,IF($C26=TN$17,$G$9*$D26,""))</f>
        <v>0</v>
      </c>
      <c r="TO26" s="34">
        <f>IF(TN26&lt;&gt;"",HLOOKUP(COUNT($RV26:TN26)+1,$G$4:$EH$9,TO$14,0)*$D26,IF($C26=TO$17,$G$9*$D26,""))</f>
        <v>0</v>
      </c>
      <c r="TP26" s="34">
        <f>IF(TO26&lt;&gt;"",HLOOKUP(COUNT($RV26:TO26)+1,$G$4:$EH$9,TP$14,0)*$D26,IF($C26=TP$17,$G$9*$D26,""))</f>
        <v>0</v>
      </c>
      <c r="TQ26" s="34">
        <f>IF(TP26&lt;&gt;"",HLOOKUP(COUNT($RV26:TP26)+1,$G$4:$EH$9,TQ$14,0)*$D26,IF($C26=TQ$17,$G$9*$D26,""))</f>
        <v>0</v>
      </c>
      <c r="TR26" s="34">
        <f>IF(TQ26&lt;&gt;"",HLOOKUP(COUNT($RV26:TQ26)+1,$G$4:$EH$9,TR$14,0)*$D26,IF($C26=TR$17,$G$9*$D26,""))</f>
        <v>0</v>
      </c>
      <c r="TS26" s="34">
        <f>IF(TR26&lt;&gt;"",HLOOKUP(COUNT($RV26:TR26)+1,$G$4:$EH$9,TS$14,0)*$D26,IF($C26=TS$17,$G$9*$D26,""))</f>
        <v>0</v>
      </c>
      <c r="TT26" s="34">
        <f>IF(TS26&lt;&gt;"",HLOOKUP(COUNT($RV26:TS26)+1,$G$4:$EH$9,TT$14,0)*$D26,IF($C26=TT$17,$G$9*$D26,""))</f>
        <v>0</v>
      </c>
      <c r="TU26" s="34">
        <f>IF(TT26&lt;&gt;"",HLOOKUP(COUNT($RV26:TT26)+1,$G$4:$EH$9,TU$14,0)*$D26,IF($C26=TU$17,$G$9*$D26,""))</f>
        <v>0</v>
      </c>
      <c r="TV26" s="34">
        <f>IF(TU26&lt;&gt;"",HLOOKUP(COUNT($RV26:TU26)+1,$G$4:$EH$9,TV$14,0)*$D26,IF($C26=TV$17,$G$9*$D26,""))</f>
        <v>0</v>
      </c>
      <c r="TW26" s="34">
        <f>IF(TV26&lt;&gt;"",HLOOKUP(COUNT($RV26:TV26)+1,$G$4:$EH$9,TW$14,0)*$D26,IF($C26=TW$17,$G$9*$D26,""))</f>
        <v>0</v>
      </c>
      <c r="TX26" s="34">
        <f>IF(TW26&lt;&gt;"",HLOOKUP(COUNT($RV26:TW26)+1,$G$4:$EH$9,TX$14,0)*$D26,IF($C26=TX$17,$G$9*$D26,""))</f>
        <v>0</v>
      </c>
      <c r="TY26" s="34">
        <f>IF(TX26&lt;&gt;"",HLOOKUP(COUNT($RV26:TX26)+1,$G$4:$EH$9,TY$14,0)*$D26,IF($C26=TY$17,$G$9*$D26,""))</f>
        <v>0</v>
      </c>
      <c r="TZ26" s="34">
        <f>IF(TY26&lt;&gt;"",HLOOKUP(COUNT($RV26:TY26)+1,$G$4:$EH$9,TZ$14,0)*$D26,IF($C26=TZ$17,$G$9*$D26,""))</f>
        <v>0</v>
      </c>
      <c r="UA26" s="34">
        <f>IF(TZ26&lt;&gt;"",HLOOKUP(COUNT($RV26:TZ26)+1,$G$4:$EH$9,UA$14,0)*$D26,IF($C26=UA$17,$G$9*$D26,""))</f>
        <v>0</v>
      </c>
      <c r="UB26" s="34">
        <f>IF(UA26&lt;&gt;"",HLOOKUP(COUNT($RV26:UA26)+1,$G$4:$EH$9,UB$14,0)*$D26,IF($C26=UB$17,$G$9*$D26,""))</f>
        <v>0</v>
      </c>
      <c r="UC26" s="34">
        <f>IF(UB26&lt;&gt;"",HLOOKUP(COUNT($RV26:UB26)+1,$G$4:$EH$9,UC$14,0)*$D26,IF($C26=UC$17,$G$9*$D26,""))</f>
        <v>0</v>
      </c>
      <c r="UD26" s="34">
        <f>IF(UC26&lt;&gt;"",HLOOKUP(COUNT($RV26:UC26)+1,$G$4:$EH$9,UD$14,0)*$D26,IF($C26=UD$17,$G$9*$D26,""))</f>
        <v>0</v>
      </c>
      <c r="UE26" s="34">
        <f>IF(UD26&lt;&gt;"",HLOOKUP(COUNT($RV26:UD26)+1,$G$4:$EH$9,UE$14,0)*$D26,IF($C26=UE$17,$G$9*$D26,""))</f>
        <v>0</v>
      </c>
      <c r="UF26" s="34">
        <f>IF(UE26&lt;&gt;"",HLOOKUP(COUNT($RV26:UE26)+1,$G$4:$EH$9,UF$14,0)*$D26,IF($C26=UF$17,$G$9*$D26,""))</f>
        <v>0</v>
      </c>
      <c r="UG26" s="34">
        <f>IF(UF26&lt;&gt;"",HLOOKUP(COUNT($RV26:UF26)+1,$G$4:$EH$9,UG$14,0)*$D26,IF($C26=UG$17,$G$9*$D26,""))</f>
        <v>0</v>
      </c>
      <c r="UH26" s="34">
        <f>IF(UG26&lt;&gt;"",HLOOKUP(COUNT($RV26:UG26)+1,$G$4:$EH$9,UH$14,0)*$D26,IF($C26=UH$17,$G$9*$D26,""))</f>
        <v>0</v>
      </c>
      <c r="UI26" s="34">
        <f>IF(UH26&lt;&gt;"",HLOOKUP(COUNT($RV26:UH26)+1,$G$4:$EH$9,UI$14,0)*$D26,IF($C26=UI$17,$G$9*$D26,""))</f>
        <v>0</v>
      </c>
      <c r="UJ26" s="34">
        <f>IF(UI26&lt;&gt;"",HLOOKUP(COUNT($RV26:UI26)+1,$G$4:$EH$9,UJ$14,0)*$D26,IF($C26=UJ$17,$G$9*$D26,""))</f>
        <v>0</v>
      </c>
      <c r="UK26" s="34">
        <f>IF(UJ26&lt;&gt;"",HLOOKUP(COUNT($RV26:UJ26)+1,$G$4:$EH$9,UK$14,0)*$D26,IF($C26=UK$17,$G$9*$D26,""))</f>
        <v>0</v>
      </c>
      <c r="UL26" s="34">
        <f>IF(UK26&lt;&gt;"",HLOOKUP(COUNT($RV26:UK26)+1,$G$4:$EH$9,UL$14,0)*$D26,IF($C26=UL$17,$G$9*$D26,""))</f>
        <v>0</v>
      </c>
      <c r="UM26" s="34">
        <f>IF(UL26&lt;&gt;"",HLOOKUP(COUNT($RV26:UL26)+1,$G$4:$EH$9,UM$14,0)*$D26,IF($C26=UM$17,$G$9*$D26,""))</f>
        <v>0</v>
      </c>
      <c r="UN26" s="34">
        <f>IF(UM26&lt;&gt;"",HLOOKUP(COUNT($RV26:UM26)+1,$G$4:$EH$9,UN$14,0)*$D26,IF($C26=UN$17,$G$9*$D26,""))</f>
        <v>0</v>
      </c>
      <c r="UO26" s="34">
        <f>IF(UN26&lt;&gt;"",HLOOKUP(COUNT($RV26:UN26)+1,$G$4:$EH$9,UO$14,0)*$D26,IF($C26=UO$17,$G$9*$D26,""))</f>
        <v>0</v>
      </c>
      <c r="UP26" s="34">
        <f>IF(UO26&lt;&gt;"",HLOOKUP(COUNT($RV26:UO26)+1,$G$4:$EH$9,UP$14,0)*$D26,IF($C26=UP$17,$G$9*$D26,""))</f>
        <v>0</v>
      </c>
      <c r="UQ26" s="34">
        <f>IF(UP26&lt;&gt;"",HLOOKUP(COUNT($RV26:UP26)+1,$G$4:$EH$9,UQ$14,0)*$D26,IF($C26=UQ$17,$G$9*$D26,""))</f>
        <v>0</v>
      </c>
      <c r="UR26" s="34">
        <f>IF(UQ26&lt;&gt;"",HLOOKUP(COUNT($RV26:UQ26)+1,$G$4:$EH$9,UR$14,0)*$D26,IF($C26=UR$17,$G$9*$D26,""))</f>
        <v>0</v>
      </c>
      <c r="US26" s="34">
        <f>IF(UR26&lt;&gt;"",HLOOKUP(COUNT($RV26:UR26)+1,$G$4:$EH$9,US$14,0)*$D26,IF($C26=US$17,$G$9*$D26,""))</f>
        <v>0</v>
      </c>
      <c r="UT26" s="34">
        <f>IF(US26&lt;&gt;"",HLOOKUP(COUNT($RV26:US26)+1,$G$4:$EH$9,UT$14,0)*$D26,IF($C26=UT$17,$G$9*$D26,""))</f>
        <v>0</v>
      </c>
      <c r="UU26" s="34">
        <f>IF(UT26&lt;&gt;"",HLOOKUP(COUNT($RV26:UT26)+1,$G$4:$EH$9,UU$14,0)*$D26,IF($C26=UU$17,$G$9*$D26,""))</f>
        <v>0</v>
      </c>
      <c r="UV26" s="34">
        <f>IF(UU26&lt;&gt;"",HLOOKUP(COUNT($RV26:UU26)+1,$G$4:$EH$9,UV$14,0)*$D26,IF($C26=UV$17,$G$9*$D26,""))</f>
        <v>0</v>
      </c>
      <c r="UW26" s="34">
        <f>IF(UV26&lt;&gt;"",HLOOKUP(COUNT($RV26:UV26)+1,$G$4:$EH$9,UW$14,0)*$D26,IF($C26=UW$17,$G$9*$D26,""))</f>
        <v>0</v>
      </c>
      <c r="UX26" s="34">
        <f>IF(UW26&lt;&gt;"",HLOOKUP(COUNT($RV26:UW26)+1,$G$4:$EH$9,UX$14,0)*$D26,IF($C26=UX$17,$G$9*$D26,""))</f>
        <v>0</v>
      </c>
      <c r="UY26" s="34">
        <f>IF(UX26&lt;&gt;"",HLOOKUP(COUNT($RV26:UX26)+1,$G$4:$EH$9,UY$14,0)*$D26,IF($C26=UY$17,$G$9*$D26,""))</f>
        <v>0</v>
      </c>
      <c r="UZ26" s="34">
        <f>IF(UY26&lt;&gt;"",HLOOKUP(COUNT($RV26:UY26)+1,$G$4:$EH$9,UZ$14,0)*$D26,IF($C26=UZ$17,$G$9*$D26,""))</f>
        <v>0</v>
      </c>
      <c r="VA26" s="34">
        <f>IF(UZ26&lt;&gt;"",HLOOKUP(COUNT($RV26:UZ26)+1,$G$4:$EH$9,VA$14,0)*$D26,IF($C26=VA$17,$G$9*$D26,""))</f>
        <v>0</v>
      </c>
      <c r="VB26" s="34">
        <f>IF(VA26&lt;&gt;"",HLOOKUP(COUNT($RV26:VA26)+1,$G$4:$EH$9,VB$14,0)*$D26,IF($C26=VB$17,$G$9*$D26,""))</f>
        <v>0</v>
      </c>
      <c r="VC26" s="34">
        <f>IF(VB26&lt;&gt;"",HLOOKUP(COUNT($RV26:VB26)+1,$G$4:$EH$9,VC$14,0)*$D26,IF($C26=VC$17,$G$9*$D26,""))</f>
        <v>0</v>
      </c>
      <c r="VD26" s="34">
        <f>IF(VC26&lt;&gt;"",HLOOKUP(COUNT($RV26:VC26)+1,$G$4:$EH$9,VD$14,0)*$D26,IF($C26=VD$17,$G$9*$D26,""))</f>
        <v>0</v>
      </c>
      <c r="VE26" s="34">
        <f>IF(VD26&lt;&gt;"",HLOOKUP(COUNT($RV26:VD26)+1,$G$4:$EH$9,VE$14,0)*$D26,IF($C26=VE$17,$G$9*$D26,""))</f>
        <v>0</v>
      </c>
      <c r="VF26" s="34">
        <f>IF(VE26&lt;&gt;"",HLOOKUP(COUNT($RV26:VE26)+1,$G$4:$EH$9,VF$14,0)*$D26,IF($C26=VF$17,$G$9*$D26,""))</f>
        <v>0</v>
      </c>
      <c r="VG26" s="34">
        <f>IF(VF26&lt;&gt;"",HLOOKUP(COUNT($RV26:VF26)+1,$G$4:$EH$9,VG$14,0)*$D26,IF($C26=VG$17,$G$9*$D26,""))</f>
        <v>0</v>
      </c>
      <c r="VH26" s="34">
        <f>IF(VG26&lt;&gt;"",HLOOKUP(COUNT($RV26:VG26)+1,$G$4:$EH$9,VH$14,0)*$D26,IF($C26=VH$17,$G$9*$D26,""))</f>
        <v>0</v>
      </c>
      <c r="VI26" s="34">
        <f>IF(VH26&lt;&gt;"",HLOOKUP(COUNT($RV26:VH26)+1,$G$4:$EH$9,VI$14,0)*$D26,IF($C26=VI$17,$G$9*$D26,""))</f>
        <v>0</v>
      </c>
      <c r="VJ26" s="34">
        <f>IF(VI26&lt;&gt;"",HLOOKUP(COUNT($RV26:VI26)+1,$G$4:$EH$9,VJ$14,0)*$D26,IF($C26=VJ$17,$G$9*$D26,""))</f>
        <v>0</v>
      </c>
      <c r="VK26" s="34">
        <f>IF(VJ26&lt;&gt;"",HLOOKUP(COUNT($RV26:VJ26)+1,$G$4:$EH$9,VK$14,0)*$D26,IF($C26=VK$17,$G$9*$D26,""))</f>
        <v>0</v>
      </c>
      <c r="VL26" s="34">
        <f>IF(VK26&lt;&gt;"",HLOOKUP(COUNT($RV26:VK26)+1,$G$4:$EH$9,VL$14,0)*$D26,IF($C26=VL$17,$G$9*$D26,""))</f>
        <v>0</v>
      </c>
      <c r="VM26" s="34">
        <f>IF(VL26&lt;&gt;"",HLOOKUP(COUNT($RV26:VL26)+1,$G$4:$EH$9,VM$14,0)*$D26,IF($C26=VM$17,$G$9*$D26,""))</f>
        <v>0</v>
      </c>
      <c r="VN26" s="34">
        <f>IF(VM26&lt;&gt;"",HLOOKUP(COUNT($RV26:VM26)+1,$G$4:$EH$9,VN$14,0)*$D26,IF($C26=VN$17,$G$9*$D26,""))</f>
        <v>0</v>
      </c>
      <c r="VO26" s="34">
        <f>IF(VN26&lt;&gt;"",HLOOKUP(COUNT($RV26:VN26)+1,$G$4:$EH$9,VO$14,0)*$D26,IF($C26=VO$17,$G$9*$D26,""))</f>
        <v>0</v>
      </c>
      <c r="VP26" s="34">
        <f>IF(VO26&lt;&gt;"",HLOOKUP(COUNT($RV26:VO26)+1,$G$4:$EH$9,VP$14,0)*$D26,IF($C26=VP$17,$G$9*$D26,""))</f>
        <v>0</v>
      </c>
      <c r="VQ26" s="34">
        <f>IF(VP26&lt;&gt;"",HLOOKUP(COUNT($RV26:VP26)+1,$G$4:$EH$9,VQ$14,0)*$D26,IF($C26=VQ$17,$G$9*$D26,""))</f>
        <v>0</v>
      </c>
      <c r="VR26" s="34">
        <f>IF(VQ26&lt;&gt;"",HLOOKUP(COUNT($RV26:VQ26)+1,$G$4:$EH$9,VR$14,0)*$D26,IF($C26=VR$17,$G$9*$D26,""))</f>
        <v>0</v>
      </c>
      <c r="VS26" s="34">
        <f>IF(VR26&lt;&gt;"",HLOOKUP(COUNT($RV26:VR26)+1,$G$4:$EH$9,VS$14,0)*$D26,IF($C26=VS$17,$G$9*$D26,""))</f>
        <v>0</v>
      </c>
      <c r="VT26" s="34">
        <f>IF(VS26&lt;&gt;"",HLOOKUP(COUNT($RV26:VS26)+1,$G$4:$EH$9,VT$14,0)*$D26,IF($C26=VT$17,$G$9*$D26,""))</f>
        <v>0</v>
      </c>
      <c r="VU26" s="34">
        <f>IF(VT26&lt;&gt;"",HLOOKUP(COUNT($RV26:VT26)+1,$G$4:$EH$9,VU$14,0)*$D26,IF($C26=VU$17,$G$9*$D26,""))</f>
        <v>0</v>
      </c>
      <c r="VV26" s="34">
        <f>IF(VU26&lt;&gt;"",HLOOKUP(COUNT($RV26:VU26)+1,$G$4:$EH$9,VV$14,0)*$D26,IF($C26=VV$17,$G$9*$D26,""))</f>
        <v>0</v>
      </c>
      <c r="VW26" s="34">
        <f>IF(VV26&lt;&gt;"",HLOOKUP(COUNT($RV26:VV26)+1,$G$4:$EH$9,VW$14,0)*$D26,IF($C26=VW$17,$G$9*$D26,""))</f>
        <v>0</v>
      </c>
      <c r="VX26" s="34">
        <f>IF(VW26&lt;&gt;"",HLOOKUP(COUNT($RV26:VW26)+1,$G$4:$EH$9,VX$14,0)*$D26,IF($C26=VX$17,$G$9*$D26,""))</f>
        <v>0</v>
      </c>
      <c r="VY26" s="34">
        <f>IF(VX26&lt;&gt;"",HLOOKUP(COUNT($RV26:VX26)+1,$G$4:$EH$9,VY$14,0)*$D26,IF($C26=VY$17,$G$9*$D26,""))</f>
        <v>0</v>
      </c>
      <c r="VZ26" s="34">
        <f>IF(VY26&lt;&gt;"",HLOOKUP(COUNT($RV26:VY26)+1,$G$4:$EH$9,VZ$14,0)*$D26,IF($C26=VZ$17,$G$9*$D26,""))</f>
        <v>0</v>
      </c>
      <c r="WA26" s="34">
        <f>IF(VZ26&lt;&gt;"",HLOOKUP(COUNT($RV26:VZ26)+1,$G$4:$EH$9,WA$14,0)*$D26,IF($C26=WA$17,$G$9*$D26,""))</f>
        <v>0</v>
      </c>
      <c r="WB26" s="34">
        <f>IF(WA26&lt;&gt;"",HLOOKUP(COUNT($RV26:WA26)+1,$G$4:$EH$9,WB$14,0)*$D26,IF($C26=WB$17,$G$9*$D26,""))</f>
        <v>0</v>
      </c>
      <c r="WC26" s="34">
        <f>IF(WB26&lt;&gt;"",HLOOKUP(COUNT($RV26:WB26)+1,$G$4:$EH$9,WC$14,0)*$D26,IF($C26=WC$17,$G$9*$D26,""))</f>
        <v>0</v>
      </c>
      <c r="WD26" s="34">
        <f>IF(WC26&lt;&gt;"",HLOOKUP(COUNT($RV26:WC26)+1,$G$4:$EH$9,WD$14,0)*$D26,IF($C26=WD$17,$G$9*$D26,""))</f>
        <v>0</v>
      </c>
      <c r="WE26" s="34">
        <f>IF(WD26&lt;&gt;"",HLOOKUP(COUNT($RV26:WD26)+1,$G$4:$EH$9,WE$14,0)*$D26,IF($C26=WE$17,$G$9*$D26,""))</f>
        <v>0</v>
      </c>
      <c r="WF26" s="34">
        <f>IF(WE26&lt;&gt;"",HLOOKUP(COUNT($RV26:WE26)+1,$G$4:$EH$9,WF$14,0)*$D26,IF($C26=WF$17,$G$9*$D26,""))</f>
        <v>0</v>
      </c>
      <c r="WG26" s="34">
        <f>IF(WF26&lt;&gt;"",HLOOKUP(COUNT($RV26:WF26)+1,$G$4:$EH$9,WG$14,0)*$D26,IF($C26=WG$17,$G$9*$D26,""))</f>
        <v>0</v>
      </c>
      <c r="WH26" s="34">
        <f>IF(WG26&lt;&gt;"",HLOOKUP(COUNT($RV26:WG26)+1,$G$4:$EH$9,WH$14,0)*$D26,IF($C26=WH$17,$G$9*$D26,""))</f>
        <v>0</v>
      </c>
      <c r="WI26" s="34">
        <f>IF(WH26&lt;&gt;"",HLOOKUP(COUNT($RV26:WH26)+1,$G$4:$EH$9,WI$14,0)*$D26,IF($C26=WI$17,$G$9*$D26,""))</f>
        <v>0</v>
      </c>
      <c r="WJ26" s="34">
        <f>IF(WI26&lt;&gt;"",HLOOKUP(COUNT($RV26:WI26)+1,$G$4:$EH$9,WJ$14,0)*$D26,IF($C26=WJ$17,$G$9*$D26,""))</f>
        <v>0</v>
      </c>
      <c r="WK26" s="34">
        <f>IF(WJ26&lt;&gt;"",HLOOKUP(COUNT($RV26:WJ26)+1,$G$4:$EH$9,WK$14,0)*$D26,IF($C26=WK$17,$G$9*$D26,""))</f>
        <v>0</v>
      </c>
      <c r="WL26" s="34">
        <f>IF(WK26&lt;&gt;"",HLOOKUP(COUNT($RV26:WK26)+1,$G$4:$EH$9,WL$14,0)*$D26,IF($C26=WL$17,$G$9*$D26,""))</f>
        <v>0</v>
      </c>
    </row>
    <row r="27" spans="1:610" ht="15" x14ac:dyDescent="0.2">
      <c r="A27" s="25">
        <f t="shared" si="907"/>
        <v>9</v>
      </c>
      <c r="B27" s="25" t="s">
        <v>77</v>
      </c>
      <c r="C27" s="62">
        <f t="shared" si="908"/>
        <v>9</v>
      </c>
      <c r="D27" s="30">
        <f>VLOOKUP(B27,Premissas!$R$8:$AD$18,(Histograma!A27+1),0)</f>
        <v>1</v>
      </c>
      <c r="G27" s="34" t="str">
        <f>IF(F27&lt;&gt;"",HLOOKUP(COUNT($F27:F27)+1,$G$4:$EH$8,G$14,0)*$D27,IF($C27=G$17,$G$5*$D27,""))</f>
        <v/>
      </c>
      <c r="H27" s="34" t="str">
        <f>IF(G27&lt;&gt;"",HLOOKUP(COUNT($F27:G27)+1,$G$4:$EH$8,H$14,0)*$D27,IF($C27=H$17,$G$5*$D27,""))</f>
        <v/>
      </c>
      <c r="I27" s="34" t="str">
        <f>IF(H27&lt;&gt;"",HLOOKUP(COUNT($F27:H27)+1,$G$4:$EH$8,I$14,0)*$D27,IF($C27=I$17,$G$5*$D27,""))</f>
        <v/>
      </c>
      <c r="J27" s="34" t="str">
        <f>IF(I27&lt;&gt;"",HLOOKUP(COUNT($F27:I27)+1,$G$4:$EH$8,J$14,0)*$D27,IF($C27=J$17,$G$5*$D27,""))</f>
        <v/>
      </c>
      <c r="K27" s="34" t="str">
        <f>IF(J27&lt;&gt;"",HLOOKUP(COUNT($F27:J27)+1,$G$4:$EH$8,K$14,0)*$D27,IF($C27=K$17,$G$5*$D27,""))</f>
        <v/>
      </c>
      <c r="L27" s="34" t="str">
        <f>IF(K27&lt;&gt;"",HLOOKUP(COUNT($F27:K27)+1,$G$4:$EH$8,L$14,0)*$D27,IF($C27=L$17,$G$5*$D27,""))</f>
        <v/>
      </c>
      <c r="M27" s="34" t="str">
        <f>IF(L27&lt;&gt;"",HLOOKUP(COUNT($F27:L27)+1,$G$4:$EH$8,M$14,0)*$D27,IF($C27=M$17,$G$5*$D27,""))</f>
        <v/>
      </c>
      <c r="N27" s="34" t="str">
        <f>IF(M27&lt;&gt;"",HLOOKUP(COUNT($F27:M27)+1,$G$4:$EH$8,N$14,0)*$D27,IF($C27=N$17,$G$5*$D27,""))</f>
        <v/>
      </c>
      <c r="O27" s="34">
        <f>IF(N27&lt;&gt;"",HLOOKUP(COUNT($F27:N27)+1,$G$4:$EH$8,O$14,0)*$D27,IF($C27=O$17,$G$5*$D27,""))</f>
        <v>0</v>
      </c>
      <c r="P27" s="34">
        <f>IF(O27&lt;&gt;"",HLOOKUP(COUNT($F27:O27)+1,$G$4:$EH$8,P$14,0)*$D27,IF($C27=P$17,$G$5*$D27,""))</f>
        <v>0</v>
      </c>
      <c r="Q27" s="34" t="e">
        <f>IF(P27&lt;&gt;"",HLOOKUP(COUNT($F27:P27)+1,$G$4:$EH$8,Q$14,0)*$D27,IF($C27=Q$17,$G$5*$D27,""))</f>
        <v>#VALUE!</v>
      </c>
      <c r="R27" s="34" t="e">
        <f>IF(Q27&lt;&gt;"",HLOOKUP(COUNT($F27:Q27)+1,$G$4:$EH$8,R$14,0)*$D27,IF($C27=R$17,$G$5*$D27,""))</f>
        <v>#VALUE!</v>
      </c>
      <c r="S27" s="34" t="e">
        <f>IF(R27&lt;&gt;"",HLOOKUP(COUNT($F27:R27)+1,$G$4:$EH$8,S$14,0)*$D27,IF($C27=S$17,$G$5*$D27,""))</f>
        <v>#VALUE!</v>
      </c>
      <c r="T27" s="34" t="e">
        <f>IF(S27&lt;&gt;"",HLOOKUP(COUNT($F27:S27)+1,$G$4:$EH$8,T$14,0)*$D27,IF($C27=T$17,$G$5*$D27,""))</f>
        <v>#VALUE!</v>
      </c>
      <c r="U27" s="34" t="e">
        <f>IF(T27&lt;&gt;"",HLOOKUP(COUNT($F27:T27)+1,$G$4:$EH$8,U$14,0)*$D27,IF($C27=U$17,$G$5*$D27,""))</f>
        <v>#VALUE!</v>
      </c>
      <c r="V27" s="34" t="e">
        <f>IF(U27&lt;&gt;"",HLOOKUP(COUNT($F27:U27)+1,$G$4:$EH$8,V$14,0)*$D27,IF($C27=V$17,$G$5*$D27,""))</f>
        <v>#VALUE!</v>
      </c>
      <c r="W27" s="34" t="e">
        <f>IF(V27&lt;&gt;"",HLOOKUP(COUNT($F27:V27)+1,$G$4:$EH$8,W$14,0)*$D27,IF($C27=W$17,$G$5*$D27,""))</f>
        <v>#VALUE!</v>
      </c>
      <c r="X27" s="34" t="e">
        <f>IF(W27&lt;&gt;"",HLOOKUP(COUNT($F27:W27)+1,$G$4:$EH$8,X$14,0)*$D27,IF($C27=X$17,$G$5*$D27,""))</f>
        <v>#VALUE!</v>
      </c>
      <c r="Y27" s="34" t="e">
        <f>IF(X27&lt;&gt;"",HLOOKUP(COUNT($F27:X27)+1,$G$4:$EH$8,Y$14,0)*$D27,IF($C27=Y$17,$G$5*$D27,""))</f>
        <v>#VALUE!</v>
      </c>
      <c r="Z27" s="34" t="e">
        <f>IF(Y27&lt;&gt;"",HLOOKUP(COUNT($F27:Y27)+1,$G$4:$EH$8,Z$14,0)*$D27,IF($C27=Z$17,$G$5*$D27,""))</f>
        <v>#VALUE!</v>
      </c>
      <c r="AA27" s="34" t="e">
        <f>IF(Z27&lt;&gt;"",HLOOKUP(COUNT($F27:Z27)+1,$G$4:$EH$8,AA$14,0)*$D27,IF($C27=AA$17,$G$5*$D27,""))</f>
        <v>#VALUE!</v>
      </c>
      <c r="AB27" s="34" t="e">
        <f>IF(AA27&lt;&gt;"",HLOOKUP(COUNT($F27:AA27)+1,$G$4:$EH$8,AB$14,0)*$D27,IF($C27=AB$17,$G$5*$D27,""))</f>
        <v>#VALUE!</v>
      </c>
      <c r="AC27" s="34" t="e">
        <f>IF(AB27&lt;&gt;"",HLOOKUP(COUNT($F27:AB27)+1,$G$4:$EH$8,AC$14,0)*$D27,IF($C27=AC$17,$G$5*$D27,""))</f>
        <v>#VALUE!</v>
      </c>
      <c r="AD27" s="34" t="e">
        <f>IF(AC27&lt;&gt;"",HLOOKUP(COUNT($F27:AC27)+1,$G$4:$EH$8,AD$14,0)*$D27,IF($C27=AD$17,$G$5*$D27,""))</f>
        <v>#VALUE!</v>
      </c>
      <c r="AE27" s="34" t="e">
        <f>IF(AD27&lt;&gt;"",HLOOKUP(COUNT($F27:AD27)+1,$G$4:$EH$8,AE$14,0)*$D27,IF($C27=AE$17,$G$5*$D27,""))</f>
        <v>#VALUE!</v>
      </c>
      <c r="AF27" s="34" t="e">
        <f>IF(AE27&lt;&gt;"",HLOOKUP(COUNT($F27:AE27)+1,$G$4:$EH$8,AF$14,0)*$D27,IF($C27=AF$17,$G$5*$D27,""))</f>
        <v>#VALUE!</v>
      </c>
      <c r="AG27" s="34" t="e">
        <f>IF(AF27&lt;&gt;"",HLOOKUP(COUNT($F27:AF27)+1,$G$4:$EH$8,AG$14,0)*$D27,IF($C27=AG$17,$G$5*$D27,""))</f>
        <v>#VALUE!</v>
      </c>
      <c r="AH27" s="34" t="e">
        <f>IF(AG27&lt;&gt;"",HLOOKUP(COUNT($F27:AG27)+1,$G$4:$EH$8,AH$14,0)*$D27,IF($C27=AH$17,$G$5*$D27,""))</f>
        <v>#VALUE!</v>
      </c>
      <c r="AI27" s="34" t="e">
        <f>IF(AH27&lt;&gt;"",HLOOKUP(COUNT($F27:AH27)+1,$G$4:$EH$8,AI$14,0)*$D27,IF($C27=AI$17,$G$5*$D27,""))</f>
        <v>#VALUE!</v>
      </c>
      <c r="AJ27" s="34" t="e">
        <f>IF(AI27&lt;&gt;"",HLOOKUP(COUNT($F27:AI27)+1,$G$4:$EH$8,AJ$14,0)*$D27,IF($C27=AJ$17,$G$5*$D27,""))</f>
        <v>#VALUE!</v>
      </c>
      <c r="AK27" s="34" t="e">
        <f>IF(AJ27&lt;&gt;"",HLOOKUP(COUNT($F27:AJ27)+1,$G$4:$EH$8,AK$14,0)*$D27,IF($C27=AK$17,$G$5*$D27,""))</f>
        <v>#VALUE!</v>
      </c>
      <c r="AL27" s="34" t="e">
        <f>IF(AK27&lt;&gt;"",HLOOKUP(COUNT($F27:AK27)+1,$G$4:$EH$8,AL$14,0)*$D27,IF($C27=AL$17,$G$5*$D27,""))</f>
        <v>#VALUE!</v>
      </c>
      <c r="AM27" s="34" t="e">
        <f>IF(AL27&lt;&gt;"",HLOOKUP(COUNT($F27:AL27)+1,$G$4:$EH$8,AM$14,0)*$D27,IF($C27=AM$17,$G$5*$D27,""))</f>
        <v>#VALUE!</v>
      </c>
      <c r="AN27" s="34" t="e">
        <f>IF(AM27&lt;&gt;"",HLOOKUP(COUNT($F27:AM27)+1,$G$4:$EH$8,AN$14,0)*$D27,IF($C27=AN$17,$G$5*$D27,""))</f>
        <v>#VALUE!</v>
      </c>
      <c r="AO27" s="34" t="e">
        <f>IF(AN27&lt;&gt;"",HLOOKUP(COUNT($F27:AN27)+1,$G$4:$EH$8,AO$14,0)*$D27,IF($C27=AO$17,$G$5*$D27,""))</f>
        <v>#VALUE!</v>
      </c>
      <c r="AP27" s="34" t="e">
        <f>IF(AO27&lt;&gt;"",HLOOKUP(COUNT($F27:AO27)+1,$G$4:$EH$8,AP$14,0)*$D27,IF($C27=AP$17,$G$5*$D27,""))</f>
        <v>#VALUE!</v>
      </c>
      <c r="AQ27" s="34" t="e">
        <f>IF(AP27&lt;&gt;"",HLOOKUP(COUNT($F27:AP27)+1,$G$4:$EH$8,AQ$14,0)*$D27,IF($C27=AQ$17,$G$5*$D27,""))</f>
        <v>#VALUE!</v>
      </c>
      <c r="AR27" s="34" t="e">
        <f>IF(AQ27&lt;&gt;"",HLOOKUP(COUNT($F27:AQ27)+1,$G$4:$EH$8,AR$14,0)*$D27,IF($C27=AR$17,$G$5*$D27,""))</f>
        <v>#VALUE!</v>
      </c>
      <c r="AS27" s="34" t="e">
        <f>IF(AR27&lt;&gt;"",HLOOKUP(COUNT($F27:AR27)+1,$G$4:$EH$8,AS$14,0)*$D27,IF($C27=AS$17,$G$5*$D27,""))</f>
        <v>#VALUE!</v>
      </c>
      <c r="AT27" s="34" t="e">
        <f>IF(AS27&lt;&gt;"",HLOOKUP(COUNT($F27:AS27)+1,$G$4:$EH$8,AT$14,0)*$D27,IF($C27=AT$17,$G$5*$D27,""))</f>
        <v>#VALUE!</v>
      </c>
      <c r="AU27" s="34" t="e">
        <f>IF(AT27&lt;&gt;"",HLOOKUP(COUNT($F27:AT27)+1,$G$4:$EH$8,AU$14,0)*$D27,IF($C27=AU$17,$G$5*$D27,""))</f>
        <v>#VALUE!</v>
      </c>
      <c r="AV27" s="34" t="e">
        <f>IF(AU27&lt;&gt;"",HLOOKUP(COUNT($F27:AU27)+1,$G$4:$EH$8,AV$14,0)*$D27,IF($C27=AV$17,$G$5*$D27,""))</f>
        <v>#VALUE!</v>
      </c>
      <c r="AW27" s="34" t="e">
        <f>IF(AV27&lt;&gt;"",HLOOKUP(COUNT($F27:AV27)+1,$G$4:$EH$8,AW$14,0)*$D27,IF($C27=AW$17,$G$5*$D27,""))</f>
        <v>#VALUE!</v>
      </c>
      <c r="AX27" s="34" t="e">
        <f>IF(AW27&lt;&gt;"",HLOOKUP(COUNT($F27:AW27)+1,$G$4:$EH$8,AX$14,0)*$D27,IF($C27=AX$17,$G$5*$D27,""))</f>
        <v>#VALUE!</v>
      </c>
      <c r="AY27" s="34" t="e">
        <f>IF(AX27&lt;&gt;"",HLOOKUP(COUNT($F27:AX27)+1,$G$4:$EH$8,AY$14,0)*$D27,IF($C27=AY$17,$G$5*$D27,""))</f>
        <v>#VALUE!</v>
      </c>
      <c r="AZ27" s="34" t="e">
        <f>IF(AY27&lt;&gt;"",HLOOKUP(COUNT($F27:AY27)+1,$G$4:$EH$8,AZ$14,0)*$D27,IF($C27=AZ$17,$G$5*$D27,""))</f>
        <v>#VALUE!</v>
      </c>
      <c r="BA27" s="34" t="e">
        <f>IF(AZ27&lt;&gt;"",HLOOKUP(COUNT($F27:AZ27)+1,$G$4:$EH$8,BA$14,0)*$D27,IF($C27=BA$17,$G$5*$D27,""))</f>
        <v>#VALUE!</v>
      </c>
      <c r="BB27" s="34" t="e">
        <f>IF(BA27&lt;&gt;"",HLOOKUP(COUNT($F27:BA27)+1,$G$4:$EH$8,BB$14,0)*$D27,IF($C27=BB$17,$G$5*$D27,""))</f>
        <v>#VALUE!</v>
      </c>
      <c r="BC27" s="34" t="e">
        <f>IF(BB27&lt;&gt;"",HLOOKUP(COUNT($F27:BB27)+1,$G$4:$EH$8,BC$14,0)*$D27,IF($C27=BC$17,$G$5*$D27,""))</f>
        <v>#VALUE!</v>
      </c>
      <c r="BD27" s="34" t="e">
        <f>IF(BC27&lt;&gt;"",HLOOKUP(COUNT($F27:BC27)+1,$G$4:$EH$8,BD$14,0)*$D27,IF($C27=BD$17,$G$5*$D27,""))</f>
        <v>#VALUE!</v>
      </c>
      <c r="BE27" s="34" t="e">
        <f>IF(BD27&lt;&gt;"",HLOOKUP(COUNT($F27:BD27)+1,$G$4:$EH$8,BE$14,0)*$D27,IF($C27=BE$17,$G$5*$D27,""))</f>
        <v>#VALUE!</v>
      </c>
      <c r="BF27" s="34" t="e">
        <f>IF(BE27&lt;&gt;"",HLOOKUP(COUNT($F27:BE27)+1,$G$4:$EH$8,BF$14,0)*$D27,IF($C27=BF$17,$G$5*$D27,""))</f>
        <v>#VALUE!</v>
      </c>
      <c r="BG27" s="34" t="e">
        <f>IF(BF27&lt;&gt;"",HLOOKUP(COUNT($F27:BF27)+1,$G$4:$EH$8,BG$14,0)*$D27,IF($C27=BG$17,$G$5*$D27,""))</f>
        <v>#VALUE!</v>
      </c>
      <c r="BH27" s="34" t="e">
        <f>IF(BG27&lt;&gt;"",HLOOKUP(COUNT($F27:BG27)+1,$G$4:$EH$8,BH$14,0)*$D27,IF($C27=BH$17,$G$5*$D27,""))</f>
        <v>#VALUE!</v>
      </c>
      <c r="BI27" s="34" t="e">
        <f>IF(BH27&lt;&gt;"",HLOOKUP(COUNT($F27:BH27)+1,$G$4:$EH$8,BI$14,0)*$D27,IF($C27=BI$17,$G$5*$D27,""))</f>
        <v>#VALUE!</v>
      </c>
      <c r="BJ27" s="34" t="e">
        <f>IF(BI27&lt;&gt;"",HLOOKUP(COUNT($F27:BI27)+1,$G$4:$EH$8,BJ$14,0)*$D27,IF($C27=BJ$17,$G$5*$D27,""))</f>
        <v>#VALUE!</v>
      </c>
      <c r="BK27" s="34" t="e">
        <f>IF(BJ27&lt;&gt;"",HLOOKUP(COUNT($F27:BJ27)+1,$G$4:$EH$8,BK$14,0)*$D27,IF($C27=BK$17,$G$5*$D27,""))</f>
        <v>#VALUE!</v>
      </c>
      <c r="BL27" s="34" t="e">
        <f>IF(BK27&lt;&gt;"",HLOOKUP(COUNT($F27:BK27)+1,$G$4:$EH$8,BL$14,0)*$D27,IF($C27=BL$17,$G$5*$D27,""))</f>
        <v>#VALUE!</v>
      </c>
      <c r="BM27" s="34" t="e">
        <f>IF(BL27&lt;&gt;"",HLOOKUP(COUNT($F27:BL27)+1,$G$4:$EH$8,BM$14,0)*$D27,IF($C27=BM$17,$G$5*$D27,""))</f>
        <v>#VALUE!</v>
      </c>
      <c r="BN27" s="34" t="e">
        <f>IF(BM27&lt;&gt;"",HLOOKUP(COUNT($F27:BM27)+1,$G$4:$EH$8,BN$14,0)*$D27,IF($C27=BN$17,$G$5*$D27,""))</f>
        <v>#VALUE!</v>
      </c>
      <c r="BO27" s="34" t="e">
        <f>IF(BN27&lt;&gt;"",HLOOKUP(COUNT($F27:BN27)+1,$G$4:$EH$8,BO$14,0)*$D27,IF($C27=BO$17,$G$5*$D27,""))</f>
        <v>#VALUE!</v>
      </c>
      <c r="BP27" s="34" t="e">
        <f>IF(BO27&lt;&gt;"",HLOOKUP(COUNT($F27:BO27)+1,$G$4:$EH$8,BP$14,0)*$D27,IF($C27=BP$17,$G$5*$D27,""))</f>
        <v>#VALUE!</v>
      </c>
      <c r="BQ27" s="34" t="e">
        <f>IF(BP27&lt;&gt;"",HLOOKUP(COUNT($F27:BP27)+1,$G$4:$EH$8,BQ$14,0)*$D27,IF($C27=BQ$17,$G$5*$D27,""))</f>
        <v>#VALUE!</v>
      </c>
      <c r="BR27" s="34" t="e">
        <f>IF(BQ27&lt;&gt;"",HLOOKUP(COUNT($F27:BQ27)+1,$G$4:$EH$8,BR$14,0)*$D27,IF($C27=BR$17,$G$5*$D27,""))</f>
        <v>#VALUE!</v>
      </c>
      <c r="BS27" s="34" t="e">
        <f>IF(BR27&lt;&gt;"",HLOOKUP(COUNT($F27:BR27)+1,$G$4:$EH$8,BS$14,0)*$D27,IF($C27=BS$17,$G$5*$D27,""))</f>
        <v>#VALUE!</v>
      </c>
      <c r="BT27" s="34" t="e">
        <f>IF(BS27&lt;&gt;"",HLOOKUP(COUNT($F27:BS27)+1,$G$4:$EH$8,BT$14,0)*$D27,IF($C27=BT$17,$G$5*$D27,""))</f>
        <v>#VALUE!</v>
      </c>
      <c r="BU27" s="34" t="e">
        <f>IF(BT27&lt;&gt;"",HLOOKUP(COUNT($F27:BT27)+1,$G$4:$EH$8,BU$14,0)*$D27,IF($C27=BU$17,$G$5*$D27,""))</f>
        <v>#VALUE!</v>
      </c>
      <c r="BV27" s="34" t="e">
        <f>IF(BU27&lt;&gt;"",HLOOKUP(COUNT($F27:BU27)+1,$G$4:$EH$8,BV$14,0)*$D27,IF($C27=BV$17,$G$5*$D27,""))</f>
        <v>#VALUE!</v>
      </c>
      <c r="BW27" s="34" t="e">
        <f>IF(BV27&lt;&gt;"",HLOOKUP(COUNT($F27:BV27)+1,$G$4:$EH$8,BW$14,0)*$D27,IF($C27=BW$17,$G$5*$D27,""))</f>
        <v>#VALUE!</v>
      </c>
      <c r="BX27" s="34" t="e">
        <f>IF(BW27&lt;&gt;"",HLOOKUP(COUNT($F27:BW27)+1,$G$4:$EH$8,BX$14,0)*$D27,IF($C27=BX$17,$G$5*$D27,""))</f>
        <v>#VALUE!</v>
      </c>
      <c r="BY27" s="34" t="e">
        <f>IF(BX27&lt;&gt;"",HLOOKUP(COUNT($F27:BX27)+1,$G$4:$EH$8,BY$14,0)*$D27,IF($C27=BY$17,$G$5*$D27,""))</f>
        <v>#VALUE!</v>
      </c>
      <c r="BZ27" s="34" t="e">
        <f>IF(BY27&lt;&gt;"",HLOOKUP(COUNT($F27:BY27)+1,$G$4:$EH$8,BZ$14,0)*$D27,IF($C27=BZ$17,$G$5*$D27,""))</f>
        <v>#VALUE!</v>
      </c>
      <c r="CA27" s="34" t="e">
        <f>IF(BZ27&lt;&gt;"",HLOOKUP(COUNT($F27:BZ27)+1,$G$4:$EH$8,CA$14,0)*$D27,IF($C27=CA$17,$G$5*$D27,""))</f>
        <v>#VALUE!</v>
      </c>
      <c r="CB27" s="34" t="e">
        <f>IF(CA27&lt;&gt;"",HLOOKUP(COUNT($F27:CA27)+1,$G$4:$EH$8,CB$14,0)*$D27,IF($C27=CB$17,$G$5*$D27,""))</f>
        <v>#VALUE!</v>
      </c>
      <c r="CC27" s="34" t="e">
        <f>IF(CB27&lt;&gt;"",HLOOKUP(COUNT($F27:CB27)+1,$G$4:$EH$8,CC$14,0)*$D27,IF($C27=CC$17,$G$5*$D27,""))</f>
        <v>#VALUE!</v>
      </c>
      <c r="CD27" s="34" t="e">
        <f>IF(CC27&lt;&gt;"",HLOOKUP(COUNT($F27:CC27)+1,$G$4:$EH$8,CD$14,0)*$D27,IF($C27=CD$17,$G$5*$D27,""))</f>
        <v>#VALUE!</v>
      </c>
      <c r="CE27" s="34" t="e">
        <f>IF(CD27&lt;&gt;"",HLOOKUP(COUNT($F27:CD27)+1,$G$4:$EH$8,CE$14,0)*$D27,IF($C27=CE$17,$G$5*$D27,""))</f>
        <v>#VALUE!</v>
      </c>
      <c r="CF27" s="34" t="e">
        <f>IF(CE27&lt;&gt;"",HLOOKUP(COUNT($F27:CE27)+1,$G$4:$EH$8,CF$14,0)*$D27,IF($C27=CF$17,$G$5*$D27,""))</f>
        <v>#VALUE!</v>
      </c>
      <c r="CG27" s="34" t="e">
        <f>IF(CF27&lt;&gt;"",HLOOKUP(COUNT($F27:CF27)+1,$G$4:$EH$8,CG$14,0)*$D27,IF($C27=CG$17,$G$5*$D27,""))</f>
        <v>#VALUE!</v>
      </c>
      <c r="CH27" s="34" t="e">
        <f>IF(CG27&lt;&gt;"",HLOOKUP(COUNT($F27:CG27)+1,$G$4:$EH$8,CH$14,0)*$D27,IF($C27=CH$17,$G$5*$D27,""))</f>
        <v>#VALUE!</v>
      </c>
      <c r="CI27" s="34" t="e">
        <f>IF(CH27&lt;&gt;"",HLOOKUP(COUNT($F27:CH27)+1,$G$4:$EH$8,CI$14,0)*$D27,IF($C27=CI$17,$G$5*$D27,""))</f>
        <v>#VALUE!</v>
      </c>
      <c r="CJ27" s="34" t="e">
        <f>IF(CI27&lt;&gt;"",HLOOKUP(COUNT($F27:CI27)+1,$G$4:$EH$8,CJ$14,0)*$D27,IF($C27=CJ$17,$G$5*$D27,""))</f>
        <v>#VALUE!</v>
      </c>
      <c r="CK27" s="34" t="e">
        <f>IF(CJ27&lt;&gt;"",HLOOKUP(COUNT($F27:CJ27)+1,$G$4:$EH$8,CK$14,0)*$D27,IF($C27=CK$17,$G$5*$D27,""))</f>
        <v>#VALUE!</v>
      </c>
      <c r="CL27" s="34" t="e">
        <f>IF(CK27&lt;&gt;"",HLOOKUP(COUNT($F27:CK27)+1,$G$4:$EH$8,CL$14,0)*$D27,IF($C27=CL$17,$G$5*$D27,""))</f>
        <v>#VALUE!</v>
      </c>
      <c r="CM27" s="34" t="e">
        <f>IF(CL27&lt;&gt;"",HLOOKUP(COUNT($F27:CL27)+1,$G$4:$EH$8,CM$14,0)*$D27,IF($C27=CM$17,$G$5*$D27,""))</f>
        <v>#VALUE!</v>
      </c>
      <c r="CN27" s="34" t="e">
        <f>IF(CM27&lt;&gt;"",HLOOKUP(COUNT($F27:CM27)+1,$G$4:$EH$8,CN$14,0)*$D27,IF($C27=CN$17,$G$5*$D27,""))</f>
        <v>#VALUE!</v>
      </c>
      <c r="CO27" s="34" t="e">
        <f>IF(CN27&lt;&gt;"",HLOOKUP(COUNT($F27:CN27)+1,$G$4:$EH$8,CO$14,0)*$D27,IF($C27=CO$17,$G$5*$D27,""))</f>
        <v>#VALUE!</v>
      </c>
      <c r="CP27" s="34" t="e">
        <f>IF(CO27&lt;&gt;"",HLOOKUP(COUNT($F27:CO27)+1,$G$4:$EH$8,CP$14,0)*$D27,IF($C27=CP$17,$G$5*$D27,""))</f>
        <v>#VALUE!</v>
      </c>
      <c r="CQ27" s="34" t="e">
        <f>IF(CP27&lt;&gt;"",HLOOKUP(COUNT($F27:CP27)+1,$G$4:$EH$8,CQ$14,0)*$D27,IF($C27=CQ$17,$G$5*$D27,""))</f>
        <v>#VALUE!</v>
      </c>
      <c r="CR27" s="34" t="e">
        <f>IF(CQ27&lt;&gt;"",HLOOKUP(COUNT($F27:CQ27)+1,$G$4:$EH$8,CR$14,0)*$D27,IF($C27=CR$17,$G$5*$D27,""))</f>
        <v>#VALUE!</v>
      </c>
      <c r="CS27" s="34" t="e">
        <f>IF(CR27&lt;&gt;"",HLOOKUP(COUNT($F27:CR27)+1,$G$4:$EH$8,CS$14,0)*$D27,IF($C27=CS$17,$G$5*$D27,""))</f>
        <v>#VALUE!</v>
      </c>
      <c r="CT27" s="34" t="e">
        <f>IF(CS27&lt;&gt;"",HLOOKUP(COUNT($F27:CS27)+1,$G$4:$EH$8,CT$14,0)*$D27,IF($C27=CT$17,$G$5*$D27,""))</f>
        <v>#VALUE!</v>
      </c>
      <c r="CU27" s="34" t="e">
        <f>IF(CT27&lt;&gt;"",HLOOKUP(COUNT($F27:CT27)+1,$G$4:$EH$8,CU$14,0)*$D27,IF($C27=CU$17,$G$5*$D27,""))</f>
        <v>#VALUE!</v>
      </c>
      <c r="CV27" s="34" t="e">
        <f>IF(CU27&lt;&gt;"",HLOOKUP(COUNT($F27:CU27)+1,$G$4:$EH$8,CV$14,0)*$D27,IF($C27=CV$17,$G$5*$D27,""))</f>
        <v>#VALUE!</v>
      </c>
      <c r="CW27" s="34" t="e">
        <f>IF(CV27&lt;&gt;"",HLOOKUP(COUNT($F27:CV27)+1,$G$4:$EH$8,CW$14,0)*$D27,IF($C27=CW$17,$G$5*$D27,""))</f>
        <v>#VALUE!</v>
      </c>
      <c r="CX27" s="34" t="e">
        <f>IF(CW27&lt;&gt;"",HLOOKUP(COUNT($F27:CW27)+1,$G$4:$EH$8,CX$14,0)*$D27,IF($C27=CX$17,$G$5*$D27,""))</f>
        <v>#VALUE!</v>
      </c>
      <c r="CY27" s="34" t="e">
        <f>IF(CX27&lt;&gt;"",HLOOKUP(COUNT($F27:CX27)+1,$G$4:$EH$8,CY$14,0)*$D27,IF($C27=CY$17,$G$5*$D27,""))</f>
        <v>#VALUE!</v>
      </c>
      <c r="CZ27" s="34" t="e">
        <f>IF(CY27&lt;&gt;"",HLOOKUP(COUNT($F27:CY27)+1,$G$4:$EH$8,CZ$14,0)*$D27,IF($C27=CZ$17,$G$5*$D27,""))</f>
        <v>#VALUE!</v>
      </c>
      <c r="DA27" s="34" t="e">
        <f>IF(CZ27&lt;&gt;"",HLOOKUP(COUNT($F27:CZ27)+1,$G$4:$EH$8,DA$14,0)*$D27,IF($C27=DA$17,$G$5*$D27,""))</f>
        <v>#VALUE!</v>
      </c>
      <c r="DB27" s="34" t="e">
        <f>IF(DA27&lt;&gt;"",HLOOKUP(COUNT($F27:DA27)+1,$G$4:$EH$8,DB$14,0)*$D27,IF($C27=DB$17,$G$5*$D27,""))</f>
        <v>#VALUE!</v>
      </c>
      <c r="DC27" s="34" t="e">
        <f>IF(DB27&lt;&gt;"",HLOOKUP(COUNT($F27:DB27)+1,$G$4:$EH$8,DC$14,0)*$D27,IF($C27=DC$17,$G$5*$D27,""))</f>
        <v>#VALUE!</v>
      </c>
      <c r="DD27" s="34" t="e">
        <f>IF(DC27&lt;&gt;"",HLOOKUP(COUNT($F27:DC27)+1,$G$4:$EH$8,DD$14,0)*$D27,IF($C27=DD$17,$G$5*$D27,""))</f>
        <v>#VALUE!</v>
      </c>
      <c r="DE27" s="34" t="e">
        <f>IF(DD27&lt;&gt;"",HLOOKUP(COUNT($F27:DD27)+1,$G$4:$EH$8,DE$14,0)*$D27,IF($C27=DE$17,$G$5*$D27,""))</f>
        <v>#VALUE!</v>
      </c>
      <c r="DF27" s="34" t="e">
        <f>IF(DE27&lt;&gt;"",HLOOKUP(COUNT($F27:DE27)+1,$G$4:$EH$8,DF$14,0)*$D27,IF($C27=DF$17,$G$5*$D27,""))</f>
        <v>#VALUE!</v>
      </c>
      <c r="DG27" s="34" t="e">
        <f>IF(DF27&lt;&gt;"",HLOOKUP(COUNT($F27:DF27)+1,$G$4:$EH$8,DG$14,0)*$D27,IF($C27=DG$17,$G$5*$D27,""))</f>
        <v>#VALUE!</v>
      </c>
      <c r="DH27" s="34" t="e">
        <f>IF(DG27&lt;&gt;"",HLOOKUP(COUNT($F27:DG27)+1,$G$4:$EH$8,DH$14,0)*$D27,IF($C27=DH$17,$G$5*$D27,""))</f>
        <v>#VALUE!</v>
      </c>
      <c r="DI27" s="34" t="e">
        <f>IF(DH27&lt;&gt;"",HLOOKUP(COUNT($F27:DH27)+1,$G$4:$EH$8,DI$14,0)*$D27,IF($C27=DI$17,$G$5*$D27,""))</f>
        <v>#VALUE!</v>
      </c>
      <c r="DJ27" s="34" t="e">
        <f>IF(DI27&lt;&gt;"",HLOOKUP(COUNT($F27:DI27)+1,$G$4:$EH$8,DJ$14,0)*$D27,IF($C27=DJ$17,$G$5*$D27,""))</f>
        <v>#VALUE!</v>
      </c>
      <c r="DK27" s="34" t="e">
        <f>IF(DJ27&lt;&gt;"",HLOOKUP(COUNT($F27:DJ27)+1,$G$4:$EH$8,DK$14,0)*$D27,IF($C27=DK$17,$G$5*$D27,""))</f>
        <v>#VALUE!</v>
      </c>
      <c r="DL27" s="34" t="e">
        <f>IF(DK27&lt;&gt;"",HLOOKUP(COUNT($F27:DK27)+1,$G$4:$EH$8,DL$14,0)*$D27,IF($C27=DL$17,$G$5*$D27,""))</f>
        <v>#VALUE!</v>
      </c>
      <c r="DM27" s="34" t="e">
        <f>IF(DL27&lt;&gt;"",HLOOKUP(COUNT($F27:DL27)+1,$G$4:$EH$8,DM$14,0)*$D27,IF($C27=DM$17,$G$5*$D27,""))</f>
        <v>#VALUE!</v>
      </c>
      <c r="DN27" s="34" t="e">
        <f>IF(DM27&lt;&gt;"",HLOOKUP(COUNT($F27:DM27)+1,$G$4:$EH$8,DN$14,0)*$D27,IF($C27=DN$17,$G$5*$D27,""))</f>
        <v>#VALUE!</v>
      </c>
      <c r="DO27" s="34" t="e">
        <f>IF(DN27&lt;&gt;"",HLOOKUP(COUNT($F27:DN27)+1,$G$4:$EH$8,DO$14,0)*$D27,IF($C27=DO$17,$G$5*$D27,""))</f>
        <v>#VALUE!</v>
      </c>
      <c r="DP27" s="34" t="e">
        <f>IF(DO27&lt;&gt;"",HLOOKUP(COUNT($F27:DO27)+1,$G$4:$EH$8,DP$14,0)*$D27,IF($C27=DP$17,$G$5*$D27,""))</f>
        <v>#VALUE!</v>
      </c>
      <c r="DQ27" s="34" t="e">
        <f>IF(DP27&lt;&gt;"",HLOOKUP(COUNT($F27:DP27)+1,$G$4:$EH$8,DQ$14,0)*$D27,IF($C27=DQ$17,$G$5*$D27,""))</f>
        <v>#VALUE!</v>
      </c>
      <c r="DR27" s="34" t="e">
        <f>IF(DQ27&lt;&gt;"",HLOOKUP(COUNT($F27:DQ27)+1,$G$4:$EH$8,DR$14,0)*$D27,IF($C27=DR$17,$G$5*$D27,""))</f>
        <v>#VALUE!</v>
      </c>
      <c r="DS27" s="34" t="e">
        <f>IF(DR27&lt;&gt;"",HLOOKUP(COUNT($F27:DR27)+1,$G$4:$EH$8,DS$14,0)*$D27,IF($C27=DS$17,$G$5*$D27,""))</f>
        <v>#VALUE!</v>
      </c>
      <c r="DT27" s="34" t="e">
        <f>IF(DS27&lt;&gt;"",HLOOKUP(COUNT($F27:DS27)+1,$G$4:$EH$8,DT$14,0)*$D27,IF($C27=DT$17,$G$5*$D27,""))</f>
        <v>#VALUE!</v>
      </c>
      <c r="DU27" s="34" t="e">
        <f>IF(DT27&lt;&gt;"",HLOOKUP(COUNT($F27:DT27)+1,$G$4:$EH$8,DU$14,0)*$D27,IF($C27=DU$17,$G$5*$D27,""))</f>
        <v>#VALUE!</v>
      </c>
      <c r="DV27" s="34" t="e">
        <f>IF(DU27&lt;&gt;"",HLOOKUP(COUNT($F27:DU27)+1,$G$4:$EH$8,DV$14,0)*$D27,IF($C27=DV$17,$G$5*$D27,""))</f>
        <v>#VALUE!</v>
      </c>
      <c r="DX27" s="34" t="str">
        <f>IF(DW27&lt;&gt;"",HLOOKUP(COUNT($DW27:DW27)+1,$G$4:$CX$8,DX$14,0)*$D27,IF($C27=DX$17,$G$6*$D27,""))</f>
        <v/>
      </c>
      <c r="DY27" s="34" t="str">
        <f>IF(DX27&lt;&gt;"",HLOOKUP(COUNT($DW27:DX27)+1,$G$4:$CX$8,DY$14,0)*$D27,IF($C27=DY$17,$G$6*$D27,""))</f>
        <v/>
      </c>
      <c r="DZ27" s="34" t="str">
        <f>IF(DY27&lt;&gt;"",HLOOKUP(COUNT($DW27:DY27)+1,$G$4:$CX$8,DZ$14,0)*$D27,IF($C27=DZ$17,$G$6*$D27,""))</f>
        <v/>
      </c>
      <c r="EA27" s="34" t="str">
        <f>IF(DZ27&lt;&gt;"",HLOOKUP(COUNT($DW27:DZ27)+1,$G$4:$CX$8,EA$14,0)*$D27,IF($C27=EA$17,$G$6*$D27,""))</f>
        <v/>
      </c>
      <c r="EB27" s="34" t="str">
        <f>IF(EA27&lt;&gt;"",HLOOKUP(COUNT($DW27:EA27)+1,$G$4:$CX$8,EB$14,0)*$D27,IF($C27=EB$17,$G$6*$D27,""))</f>
        <v/>
      </c>
      <c r="EC27" s="34" t="str">
        <f>IF(EB27&lt;&gt;"",HLOOKUP(COUNT($DW27:EB27)+1,$G$4:$CX$8,EC$14,0)*$D27,IF($C27=EC$17,$G$6*$D27,""))</f>
        <v/>
      </c>
      <c r="ED27" s="34" t="str">
        <f>IF(EC27&lt;&gt;"",HLOOKUP(COUNT($DW27:EC27)+1,$G$4:$CX$8,ED$14,0)*$D27,IF($C27=ED$17,$G$6*$D27,""))</f>
        <v/>
      </c>
      <c r="EE27" s="34" t="str">
        <f>IF(ED27&lt;&gt;"",HLOOKUP(COUNT($DW27:ED27)+1,$G$4:$CX$8,EE$14,0)*$D27,IF($C27=EE$17,$G$6*$D27,""))</f>
        <v/>
      </c>
      <c r="EF27" s="34">
        <f>IF(EE27&lt;&gt;"",HLOOKUP(COUNT($DW27:EE27)+1,$G$4:$CX$8,EF$14,0)*$D27,IF($C27=EF$17,$G$6*$D27,""))</f>
        <v>0</v>
      </c>
      <c r="EG27" s="34">
        <f>IF(EF27&lt;&gt;"",HLOOKUP(COUNT($DW27:EF27)+1,$G$4:$CX$8,EG$14,0)*$D27,IF($C27=EG$17,$G$6*$D27,""))</f>
        <v>1500</v>
      </c>
      <c r="EH27" s="34">
        <f>IF(EG27&lt;&gt;"",HLOOKUP(COUNT($DW27:EG27)+1,$G$4:$CX$8,EH$14,0)*$D27,IF($C27=EH$17,$G$6*$D27,""))</f>
        <v>1500</v>
      </c>
      <c r="EI27" s="34">
        <f>IF(EH27&lt;&gt;"",HLOOKUP(COUNT($DW27:EH27)+1,$G$4:$CX$8,EI$14,0)*$D27,IF($C27=EI$17,$G$6*$D27,""))</f>
        <v>1500</v>
      </c>
      <c r="EJ27" s="34">
        <f>IF(EI27&lt;&gt;"",HLOOKUP(COUNT($DW27:EI27)+1,$G$4:$CX$8,EJ$14,0)*$D27,IF($C27=EJ$17,$G$6*$D27,""))</f>
        <v>1809.6916416835954</v>
      </c>
      <c r="EK27" s="34">
        <f>IF(EJ27&lt;&gt;"",HLOOKUP(COUNT($DW27:EJ27)+1,$G$4:$CX$8,EK$14,0)*$D27,IF($C27=EK$17,$G$6*$D27,""))</f>
        <v>2262.1145521044955</v>
      </c>
      <c r="EL27" s="34">
        <f>IF(EK27&lt;&gt;"",HLOOKUP(COUNT($DW27:EK27)+1,$G$4:$CX$8,EL$14,0)*$D27,IF($C27=EL$17,$G$6*$D27,""))</f>
        <v>2714.537462525393</v>
      </c>
      <c r="EM27" s="34">
        <f>IF(EL27&lt;&gt;"",HLOOKUP(COUNT($DW27:EL27)+1,$G$4:$CX$8,EM$14,0)*$D27,IF($C27=EM$17,$G$6*$D27,""))</f>
        <v>3148.863456529456</v>
      </c>
      <c r="EN27" s="34">
        <f>IF(EM27&lt;&gt;"",HLOOKUP(COUNT($DW27:EM27)+1,$G$4:$CX$8,EN$14,0)*$D27,IF($C27=EN$17,$G$6*$D27,""))</f>
        <v>3589.7043404435808</v>
      </c>
      <c r="EO27" s="34">
        <f>IF(EN27&lt;&gt;"",HLOOKUP(COUNT($DW27:EN27)+1,$G$4:$CX$8,EO$14,0)*$D27,IF($C27=EO$17,$G$6*$D27,""))</f>
        <v>4056.3659047012438</v>
      </c>
      <c r="EP27" s="34">
        <f>IF(EO27&lt;&gt;"",HLOOKUP(COUNT($DW27:EO27)+1,$G$4:$CX$8,EP$14,0)*$D27,IF($C27=EP$17,$G$6*$D27,""))</f>
        <v>4502.5661542183807</v>
      </c>
      <c r="EQ27" s="34">
        <f>IF(EP27&lt;&gt;"",HLOOKUP(COUNT($DW27:EP27)+1,$G$4:$CX$8,EQ$14,0)*$D27,IF($C27=EQ$17,$G$6*$D27,""))</f>
        <v>4952.82276964022</v>
      </c>
      <c r="ER27" s="34">
        <f>IF(EQ27&lt;&gt;"",HLOOKUP(COUNT($DW27:EQ27)+1,$G$4:$CX$8,ER$14,0)*$D27,IF($C27=ER$17,$G$6*$D27,""))</f>
        <v>3714.6170772301666</v>
      </c>
      <c r="ES27" s="34">
        <f>IF(ER27&lt;&gt;"",HLOOKUP(COUNT($DW27:ER27)+1,$G$4:$CX$8,ES$14,0)*$D27,IF($C27=ES$17,$G$6*$D27,""))</f>
        <v>3528.8862233686564</v>
      </c>
      <c r="ET27" s="34">
        <f>IF(ES27&lt;&gt;"",HLOOKUP(COUNT($DW27:ES27)+1,$G$4:$CX$8,ET$14,0)*$D27,IF($C27=ET$17,$G$6*$D27,""))</f>
        <v>3881.7748457055231</v>
      </c>
      <c r="EU27" s="34">
        <f>IF(ET27&lt;&gt;"",HLOOKUP(COUNT($DW27:ET27)+1,$G$4:$CX$8,EU$14,0)*$D27,IF($C27=EU$17,$G$6*$D27,""))</f>
        <v>4269.9523302760772</v>
      </c>
      <c r="EV27" s="34">
        <f>IF(EU27&lt;&gt;"",HLOOKUP(COUNT($DW27:EU27)+1,$G$4:$CX$8,EV$14,0)*$D27,IF($C27=EV$17,$G$6*$D27,""))</f>
        <v>4696.9475633036836</v>
      </c>
      <c r="EW27" s="34">
        <f>IF(EV27&lt;&gt;"",HLOOKUP(COUNT($DW27:EV27)+1,$G$4:$CX$8,EW$14,0)*$D27,IF($C27=EW$17,$G$6*$D27,""))</f>
        <v>5166.642319634052</v>
      </c>
      <c r="EX27" s="34">
        <f>IF(EW27&lt;&gt;"",HLOOKUP(COUNT($DW27:EW27)+1,$G$4:$CX$8,EX$14,0)*$D27,IF($C27=EX$17,$G$6*$D27,""))</f>
        <v>4908.3102036523469</v>
      </c>
      <c r="EY27" s="34">
        <f>IF(EX27&lt;&gt;"",HLOOKUP(COUNT($DW27:EX27)+1,$G$4:$CX$8,EY$14,0)*$D27,IF($C27=EY$17,$G$6*$D27,""))</f>
        <v>4662.8946934697306</v>
      </c>
      <c r="EZ27" s="34">
        <f>IF(EY27&lt;&gt;"",HLOOKUP(COUNT($DW27:EY27)+1,$G$4:$CX$8,EZ$14,0)*$D27,IF($C27=EZ$17,$G$6*$D27,""))</f>
        <v>4989.2973220126114</v>
      </c>
      <c r="FA27" s="34">
        <f>IF(EZ27&lt;&gt;"",HLOOKUP(COUNT($DW27:EZ27)+1,$G$4:$CX$8,FA$14,0)*$D27,IF($C27=FA$17,$G$6*$D27,""))</f>
        <v>5338.5481345534945</v>
      </c>
      <c r="FB27" s="34">
        <f>IF(FA27&lt;&gt;"",HLOOKUP(COUNT($DW27:FA27)+1,$G$4:$CX$8,FB$14,0)*$D27,IF($C27=FB$17,$G$6*$D27,""))</f>
        <v>5712.2465039722392</v>
      </c>
      <c r="FC27" s="34">
        <f>IF(FB27&lt;&gt;"",HLOOKUP(COUNT($DW27:FB27)+1,$G$4:$CX$8,FC$14,0)*$D27,IF($C27=FC$17,$G$6*$D27,""))</f>
        <v>6283.4711543694621</v>
      </c>
      <c r="FD27" s="34">
        <f>IF(FC27&lt;&gt;"",HLOOKUP(COUNT($DW27:FC27)+1,$G$4:$CX$8,FD$14,0)*$D27,IF($C27=FD$17,$G$6*$D27,""))</f>
        <v>5340.950481214044</v>
      </c>
      <c r="FE27" s="34">
        <f>IF(FD27&lt;&gt;"",HLOOKUP(COUNT($DW27:FD27)+1,$G$4:$CX$8,FE$14,0)*$D27,IF($C27=FE$17,$G$6*$D27,""))</f>
        <v>5073.9029571533429</v>
      </c>
      <c r="FF27" s="34">
        <f>IF(FE27&lt;&gt;"",HLOOKUP(COUNT($DW27:FE27)+1,$G$4:$CX$8,FF$14,0)*$D27,IF($C27=FF$17,$G$6*$D27,""))</f>
        <v>5327.5981050110095</v>
      </c>
      <c r="FG27" s="34">
        <f>IF(FF27&lt;&gt;"",HLOOKUP(COUNT($DW27:FF27)+1,$G$4:$CX$8,FG$14,0)*$D27,IF($C27=FG$17,$G$6*$D27,""))</f>
        <v>5593.9780102615605</v>
      </c>
      <c r="FH27" s="34">
        <f>IF(FG27&lt;&gt;"",HLOOKUP(COUNT($DW27:FG27)+1,$G$4:$CX$8,FH$14,0)*$D27,IF($C27=FH$17,$G$6*$D27,""))</f>
        <v>5873.6769107746359</v>
      </c>
      <c r="FI27" s="34">
        <f>IF(FH27&lt;&gt;"",HLOOKUP(COUNT($DW27:FH27)+1,$G$4:$CX$8,FI$14,0)*$D27,IF($C27=FI$17,$G$6*$D27,""))</f>
        <v>6284.8342945288614</v>
      </c>
      <c r="FJ27" s="34">
        <f>IF(FI27&lt;&gt;"",HLOOKUP(COUNT($DW27:FI27)+1,$G$4:$CX$8,FJ$14,0)*$D27,IF($C27=FJ$17,$G$6*$D27,""))</f>
        <v>5656.3508650759759</v>
      </c>
      <c r="FK27" s="34">
        <f>IF(FJ27&lt;&gt;"",HLOOKUP(COUNT($DW27:FJ27)+1,$G$4:$CX$8,FK$14,0)*$D27,IF($C27=FK$17,$G$6*$D27,""))</f>
        <v>5090.7157785683803</v>
      </c>
      <c r="FL27" s="34">
        <f>IF(FK27&lt;&gt;"",HLOOKUP(COUNT($DW27:FK27)+1,$G$4:$CX$8,FL$14,0)*$D27,IF($C27=FL$17,$G$6*$D27,""))</f>
        <v>5447.065883068165</v>
      </c>
      <c r="FM27" s="34">
        <f>IF(FL27&lt;&gt;"",HLOOKUP(COUNT($DW27:FL27)+1,$G$4:$CX$8,FM$14,0)*$D27,IF($C27=FM$17,$G$6*$D27,""))</f>
        <v>5828.3604948829352</v>
      </c>
      <c r="FN27" s="34">
        <f>IF(FM27&lt;&gt;"",HLOOKUP(COUNT($DW27:FM27)+1,$G$4:$CX$8,FN$14,0)*$D27,IF($C27=FN$17,$G$6*$D27,""))</f>
        <v>6236.3457295247426</v>
      </c>
      <c r="FO27" s="34">
        <f>IF(FN27&lt;&gt;"",HLOOKUP(COUNT($DW27:FN27)+1,$G$4:$CX$8,FO$14,0)*$D27,IF($C27=FO$17,$G$6*$D27,""))</f>
        <v>6735.2533878867225</v>
      </c>
      <c r="FP27" s="34">
        <f>IF(FO27&lt;&gt;"",HLOOKUP(COUNT($DW27:FO27)+1,$G$4:$CX$8,FP$14,0)*$D27,IF($C27=FP$17,$G$6*$D27,""))</f>
        <v>5792.3179135825812</v>
      </c>
      <c r="FQ27" s="34">
        <f>IF(FP27&lt;&gt;"",HLOOKUP(COUNT($DW27:FP27)+1,$G$4:$CX$8,FQ$14,0)*$D27,IF($C27=FQ$17,$G$6*$D27,""))</f>
        <v>5502.7020179034516</v>
      </c>
      <c r="FR27" s="34">
        <f>IF(FQ27&lt;&gt;"",HLOOKUP(COUNT($DW27:FQ27)+1,$G$4:$CX$8,FR$14,0)*$D27,IF($C27=FR$17,$G$6*$D27,""))</f>
        <v>5777.8371187986259</v>
      </c>
      <c r="FS27" s="34">
        <f>IF(FR27&lt;&gt;"",HLOOKUP(COUNT($DW27:FR27)+1,$G$4:$CX$8,FS$14,0)*$D27,IF($C27=FS$17,$G$6*$D27,""))</f>
        <v>6066.7289747385548</v>
      </c>
      <c r="FT27" s="34">
        <f>IF(FS27&lt;&gt;"",HLOOKUP(COUNT($DW27:FS27)+1,$G$4:$CX$8,FT$14,0)*$D27,IF($C27=FT$17,$G$6*$D27,""))</f>
        <v>6370.065423475482</v>
      </c>
      <c r="FU27" s="34">
        <f>IF(FT27&lt;&gt;"",HLOOKUP(COUNT($DW27:FT27)+1,$G$4:$CX$8,FU$14,0)*$D27,IF($C27=FU$17,$G$6*$D27,""))</f>
        <v>6815.9700031187649</v>
      </c>
      <c r="FV27" s="34">
        <f>IF(FU27&lt;&gt;"",HLOOKUP(COUNT($DW27:FU27)+1,$G$4:$CX$8,FV$14,0)*$D27,IF($C27=FV$17,$G$6*$D27,""))</f>
        <v>6134.3730028068912</v>
      </c>
      <c r="FW27" s="34">
        <f>IF(FV27&lt;&gt;"",HLOOKUP(COUNT($DW27:FV27)+1,$G$4:$CX$8,FW$14,0)*$D27,IF($C27=FW$17,$G$6*$D27,""))</f>
        <v>5520.9357025262016</v>
      </c>
      <c r="FX27" s="34">
        <f>IF(FW27&lt;&gt;"",HLOOKUP(COUNT($DW27:FW27)+1,$G$4:$CX$8,FX$14,0)*$D27,IF($C27=FX$17,$G$6*$D27,""))</f>
        <v>5907.4012017030363</v>
      </c>
      <c r="FY27" s="34">
        <f>IF(FX27&lt;&gt;"",HLOOKUP(COUNT($DW27:FX27)+1,$G$4:$CX$8,FY$14,0)*$D27,IF($C27=FY$17,$G$6*$D27,""))</f>
        <v>6320.9192858222477</v>
      </c>
      <c r="FZ27" s="34">
        <f>IF(FY27&lt;&gt;"",HLOOKUP(COUNT($DW27:FY27)+1,$G$4:$CX$8,FZ$14,0)*$D27,IF($C27=FZ$17,$G$6*$D27,""))</f>
        <v>6763.3836358298058</v>
      </c>
      <c r="GA27" s="34">
        <f>IF(FZ27&lt;&gt;"",HLOOKUP(COUNT($DW27:FZ27)+1,$G$4:$CX$8,GA$14,0)*$D27,IF($C27=GA$17,$G$6*$D27,""))</f>
        <v>7304.4543266961891</v>
      </c>
      <c r="GB27" s="34">
        <f>IF(GA27&lt;&gt;"",HLOOKUP(COUNT($DW27:GA27)+1,$G$4:$CX$8,GB$14,0)*$D27,IF($C27=GB$17,$G$6*$D27,""))</f>
        <v>6354.8752642256832</v>
      </c>
      <c r="GC27" s="34">
        <f>IF(GB27&lt;&gt;"",HLOOKUP(COUNT($DW27:GB27)+1,$G$4:$CX$8,GC$14,0)*$D27,IF($C27=GC$17,$G$6*$D27,""))</f>
        <v>6037.1315010144008</v>
      </c>
      <c r="GD27" s="34">
        <f>IF(GC27&lt;&gt;"",HLOOKUP(COUNT($DW27:GC27)+1,$G$4:$CX$8,GD$14,0)*$D27,IF($C27=GD$17,$G$6*$D27,""))</f>
        <v>6338.9880760651195</v>
      </c>
      <c r="GE27" s="34">
        <f>IF(GD27&lt;&gt;"",HLOOKUP(COUNT($DW27:GD27)+1,$G$4:$CX$8,GE$14,0)*$D27,IF($C27=GE$17,$G$6*$D27,""))</f>
        <v>6655.9374798683766</v>
      </c>
      <c r="GF27" s="34">
        <f>IF(GE27&lt;&gt;"",HLOOKUP(COUNT($DW27:GE27)+1,$G$4:$CX$8,GF$14,0)*$D27,IF($C27=GF$17,$G$6*$D27,""))</f>
        <v>6988.734353861797</v>
      </c>
      <c r="GG27" s="34">
        <f>IF(GF27&lt;&gt;"",HLOOKUP(COUNT($DW27:GF27)+1,$G$4:$CX$8,GG$14,0)*$D27,IF($C27=GG$17,$G$6*$D27,""))</f>
        <v>7477.9457586321205</v>
      </c>
      <c r="GH27" s="34">
        <f>IF(GG27&lt;&gt;"",HLOOKUP(COUNT($DW27:GG27)+1,$G$4:$CX$8,GH$14,0)*$D27,IF($C27=GH$17,$G$6*$D27,""))</f>
        <v>6730.1511827689083</v>
      </c>
      <c r="GI27" s="34">
        <f>IF(GH27&lt;&gt;"",HLOOKUP(COUNT($DW27:GH27)+1,$G$4:$CX$8,GI$14,0)*$D27,IF($C27=GI$17,$G$6*$D27,""))</f>
        <v>6057.1360644920187</v>
      </c>
      <c r="GJ27" s="34">
        <f>IF(GI27&lt;&gt;"",HLOOKUP(COUNT($DW27:GI27)+1,$G$4:$CX$8,GJ$14,0)*$D27,IF($C27=GJ$17,$G$6*$D27,""))</f>
        <v>6481.1355890064597</v>
      </c>
      <c r="GK27" s="34">
        <f>IF(GJ27&lt;&gt;"",HLOOKUP(COUNT($DW27:GJ27)+1,$G$4:$CX$8,GK$14,0)*$D27,IF($C27=GK$17,$G$6*$D27,""))</f>
        <v>6934.8150802369128</v>
      </c>
      <c r="GL27" s="34">
        <f>IF(GK27&lt;&gt;"",HLOOKUP(COUNT($DW27:GK27)+1,$G$4:$CX$8,GL$14,0)*$D27,IF($C27=GL$17,$G$6*$D27,""))</f>
        <v>7420.252135853495</v>
      </c>
      <c r="GM27" s="34">
        <f>IF(GL27&lt;&gt;"",HLOOKUP(COUNT($DW27:GL27)+1,$G$4:$CX$8,GM$14,0)*$D27,IF($C27=GM$17,$G$6*$D27,""))</f>
        <v>8013.8723067217743</v>
      </c>
      <c r="GN27" s="34">
        <f>IF(GM27&lt;&gt;"",HLOOKUP(COUNT($DW27:GM27)+1,$G$4:$CX$8,GN$14,0)*$D27,IF($C27=GN$17,$G$6*$D27,""))</f>
        <v>5215.7891825182287</v>
      </c>
      <c r="GO27" s="34">
        <f>IF(GN27&lt;&gt;"",HLOOKUP(COUNT($DW27:GN27)+1,$G$4:$CX$8,GO$14,0)*$D27,IF($C27=GO$17,$G$6*$D27,""))</f>
        <v>5215.7891825182287</v>
      </c>
      <c r="GP27" s="34">
        <f>IF(GO27&lt;&gt;"",HLOOKUP(COUNT($DW27:GO27)+1,$G$4:$CX$8,GP$14,0)*$D27,IF($C27=GP$17,$G$6*$D27,""))</f>
        <v>5215.7891825182287</v>
      </c>
      <c r="GQ27" s="34">
        <f>IF(GP27&lt;&gt;"",HLOOKUP(COUNT($DW27:GP27)+1,$G$4:$CX$8,GQ$14,0)*$D27,IF($C27=GQ$17,$G$6*$D27,""))</f>
        <v>5215.7891825182287</v>
      </c>
      <c r="GR27" s="34">
        <f>IF(GQ27&lt;&gt;"",HLOOKUP(COUNT($DW27:GQ27)+1,$G$4:$CX$8,GR$14,0)*$D27,IF($C27=GR$17,$G$6*$D27,""))</f>
        <v>5215.7891825182287</v>
      </c>
      <c r="GS27" s="34">
        <f>IF(GR27&lt;&gt;"",HLOOKUP(COUNT($DW27:GR27)+1,$G$4:$CX$8,GS$14,0)*$D27,IF($C27=GS$17,$G$6*$D27,""))</f>
        <v>5215.7891825182287</v>
      </c>
      <c r="GT27" s="34">
        <f>IF(GS27&lt;&gt;"",HLOOKUP(COUNT($DW27:GS27)+1,$G$4:$CX$8,GT$14,0)*$D27,IF($C27=GT$17,$G$6*$D27,""))</f>
        <v>5215.7891825182287</v>
      </c>
      <c r="GU27" s="34">
        <f>IF(GT27&lt;&gt;"",HLOOKUP(COUNT($DW27:GT27)+1,$G$4:$CX$8,GU$14,0)*$D27,IF($C27=GU$17,$G$6*$D27,""))</f>
        <v>5215.7891825182287</v>
      </c>
      <c r="GV27" s="34">
        <f>IF(GU27&lt;&gt;"",HLOOKUP(COUNT($DW27:GU27)+1,$G$4:$CX$8,GV$14,0)*$D27,IF($C27=GV$17,$G$6*$D27,""))</f>
        <v>5215.7891825182287</v>
      </c>
      <c r="GW27" s="34">
        <f>IF(GV27&lt;&gt;"",HLOOKUP(COUNT($DW27:GV27)+1,$G$4:$CX$8,GW$14,0)*$D27,IF($C27=GW$17,$G$6*$D27,""))</f>
        <v>5215.7891825182287</v>
      </c>
      <c r="GX27" s="34">
        <f>IF(GW27&lt;&gt;"",HLOOKUP(COUNT($DW27:GW27)+1,$G$4:$CX$8,GX$14,0)*$D27,IF($C27=GX$17,$G$6*$D27,""))</f>
        <v>5215.7891825182287</v>
      </c>
      <c r="GY27" s="34">
        <f>IF(GX27&lt;&gt;"",HLOOKUP(COUNT($DW27:GX27)+1,$G$4:$CX$8,GY$14,0)*$D27,IF($C27=GY$17,$G$6*$D27,""))</f>
        <v>5215.7891825182287</v>
      </c>
      <c r="GZ27" s="34">
        <f>IF(GY27&lt;&gt;"",HLOOKUP(COUNT($DW27:GY27)+1,$G$4:$CX$8,GZ$14,0)*$D27,IF($C27=GZ$17,$G$6*$D27,""))</f>
        <v>5215.7891825182287</v>
      </c>
      <c r="HA27" s="34">
        <f>IF(GZ27&lt;&gt;"",HLOOKUP(COUNT($DW27:GZ27)+1,$G$4:$CX$8,HA$14,0)*$D27,IF($C27=HA$17,$G$6*$D27,""))</f>
        <v>5215.7891825182287</v>
      </c>
      <c r="HB27" s="34">
        <f>IF(HA27&lt;&gt;"",HLOOKUP(COUNT($DW27:HA27)+1,$G$4:$CX$8,HB$14,0)*$D27,IF($C27=HB$17,$G$6*$D27,""))</f>
        <v>5215.7891825182287</v>
      </c>
      <c r="HC27" s="34">
        <f>IF(HB27&lt;&gt;"",HLOOKUP(COUNT($DW27:HB27)+1,$G$4:$CX$8,HC$14,0)*$D27,IF($C27=HC$17,$G$6*$D27,""))</f>
        <v>5215.7891825182287</v>
      </c>
      <c r="HD27" s="34">
        <f>IF(HC27&lt;&gt;"",HLOOKUP(COUNT($DW27:HC27)+1,$G$4:$CX$8,HD$14,0)*$D27,IF($C27=HD$17,$G$6*$D27,""))</f>
        <v>5215.7891825182287</v>
      </c>
      <c r="HE27" s="34">
        <f>IF(HD27&lt;&gt;"",HLOOKUP(COUNT($DW27:HD27)+1,$G$4:$CX$8,HE$14,0)*$D27,IF($C27=HE$17,$G$6*$D27,""))</f>
        <v>5215.7891825182287</v>
      </c>
      <c r="HF27" s="34">
        <f>IF(HE27&lt;&gt;"",HLOOKUP(COUNT($DW27:HE27)+1,$G$4:$CX$8,HF$14,0)*$D27,IF($C27=HF$17,$G$6*$D27,""))</f>
        <v>5215.7891825182287</v>
      </c>
      <c r="HG27" s="34">
        <f>IF(HF27&lt;&gt;"",HLOOKUP(COUNT($DW27:HF27)+1,$G$4:$CX$8,HG$14,0)*$D27,IF($C27=HG$17,$G$6*$D27,""))</f>
        <v>5215.7891825182287</v>
      </c>
      <c r="HH27" s="34">
        <f>IF(HG27&lt;&gt;"",HLOOKUP(COUNT($DW27:HG27)+1,$G$4:$CX$8,HH$14,0)*$D27,IF($C27=HH$17,$G$6*$D27,""))</f>
        <v>5215.7891825182287</v>
      </c>
      <c r="HI27" s="34">
        <f>IF(HH27&lt;&gt;"",HLOOKUP(COUNT($DW27:HH27)+1,$G$4:$CX$8,HI$14,0)*$D27,IF($C27=HI$17,$G$6*$D27,""))</f>
        <v>5215.7891825182287</v>
      </c>
      <c r="HJ27" s="34">
        <f>IF(HI27&lt;&gt;"",HLOOKUP(COUNT($DW27:HI27)+1,$G$4:$CX$8,HJ$14,0)*$D27,IF($C27=HJ$17,$G$6*$D27,""))</f>
        <v>5215.7891825182287</v>
      </c>
      <c r="HK27" s="34">
        <f>IF(HJ27&lt;&gt;"",HLOOKUP(COUNT($DW27:HJ27)+1,$G$4:$CX$8,HK$14,0)*$D27,IF($C27=HK$17,$G$6*$D27,""))</f>
        <v>5215.7891825182287</v>
      </c>
      <c r="HL27" s="34">
        <f>IF(HK27&lt;&gt;"",HLOOKUP(COUNT($DW27:HK27)+1,$G$4:$CX$8,HL$14,0)*$D27,IF($C27=HL$17,$G$6*$D27,""))</f>
        <v>5215.7891825182287</v>
      </c>
      <c r="HM27" s="34">
        <f>IF(HL27&lt;&gt;"",HLOOKUP(COUNT($DW27:HL27)+1,$G$4:$CX$8,HM$14,0)*$D27,IF($C27=HM$17,$G$6*$D27,""))</f>
        <v>5215.7891825182287</v>
      </c>
      <c r="HN27" s="34">
        <f>IF(HM27&lt;&gt;"",HLOOKUP(COUNT($DW27:HM27)+1,$G$4:$CX$8,HN$14,0)*$D27,IF($C27=HN$17,$G$6*$D27,""))</f>
        <v>5215.7891825182287</v>
      </c>
      <c r="HO27" s="34">
        <f>IF(HN27&lt;&gt;"",HLOOKUP(COUNT($DW27:HN27)+1,$G$4:$CX$8,HO$14,0)*$D27,IF($C27=HO$17,$G$6*$D27,""))</f>
        <v>5215.7891825182287</v>
      </c>
      <c r="HP27" s="34">
        <f>IF(HO27&lt;&gt;"",HLOOKUP(COUNT($DW27:HO27)+1,$G$4:$DV$8,HP$14,0)*$D27,IF($C27=HP$17,$G$6*$D27,""))</f>
        <v>5215.7891825182287</v>
      </c>
      <c r="HQ27" s="34">
        <f>IF(HP27&lt;&gt;"",HLOOKUP(COUNT($DW27:HP27)+1,$G$4:$DV$8,HQ$14,0)*$D27,IF($C27=HQ$17,$G$6*$D27,""))</f>
        <v>5215.7891825182287</v>
      </c>
      <c r="HR27" s="34">
        <f>IF(HQ27&lt;&gt;"",HLOOKUP(COUNT($DW27:HQ27)+1,$G$4:$DV$8,HR$14,0)*$D27,IF($C27=HR$17,$G$6*$D27,""))</f>
        <v>5215.7891825182287</v>
      </c>
      <c r="HS27" s="34">
        <f>IF(HR27&lt;&gt;"",HLOOKUP(COUNT($DW27:HR27)+1,$G$4:$DV$8,HS$14,0)*$D27,IF($C27=HS$17,$G$6*$D27,""))</f>
        <v>5215.7891825182287</v>
      </c>
      <c r="HT27" s="34">
        <f>IF(HS27&lt;&gt;"",HLOOKUP(COUNT($DW27:HS27)+1,$G$4:$DV$8,HT$14,0)*$D27,IF($C27=HT$17,$G$6*$D27,""))</f>
        <v>5215.7891825182287</v>
      </c>
      <c r="HU27" s="34">
        <f>IF(HT27&lt;&gt;"",HLOOKUP(COUNT($DW27:HT27)+1,$G$4:$DV$8,HU$14,0)*$D27,IF($C27=HU$17,$G$6*$D27,""))</f>
        <v>5215.7891825182287</v>
      </c>
      <c r="HV27" s="34">
        <f>IF(HU27&lt;&gt;"",HLOOKUP(COUNT($DW27:HU27)+1,$G$4:$DV$8,HV$14,0)*$D27,IF($C27=HV$17,$G$6*$D27,""))</f>
        <v>5215.7891825182287</v>
      </c>
      <c r="HW27" s="34">
        <f>IF(HV27&lt;&gt;"",HLOOKUP(COUNT($DW27:HV27)+1,$G$4:$DV$8,HW$14,0)*$D27,IF($C27=HW$17,$G$6*$D27,""))</f>
        <v>5215.7891825182287</v>
      </c>
      <c r="HX27" s="34">
        <f>IF(HW27&lt;&gt;"",HLOOKUP(COUNT($DW27:HW27)+1,$G$4:$DV$8,HX$14,0)*$D27,IF($C27=HX$17,$G$6*$D27,""))</f>
        <v>5215.7891825182287</v>
      </c>
      <c r="HY27" s="34">
        <f>IF(HX27&lt;&gt;"",HLOOKUP(COUNT($DW27:HX27)+1,$G$4:$DV$8,HY$14,0)*$D27,IF($C27=HY$17,$G$6*$D27,""))</f>
        <v>5215.7891825182287</v>
      </c>
      <c r="HZ27" s="34">
        <f>IF(HY27&lt;&gt;"",HLOOKUP(COUNT($DW27:HY27)+1,$G$4:$DV$8,HZ$14,0)*$D27,IF($C27=HZ$17,$G$6*$D27,""))</f>
        <v>5215.7891825182287</v>
      </c>
      <c r="IA27" s="34">
        <f>IF(HZ27&lt;&gt;"",HLOOKUP(COUNT($DW27:HZ27)+1,$G$4:$DV$8,IA$14,0)*$D27,IF($C27=IA$17,$G$6*$D27,""))</f>
        <v>5215.7891825182287</v>
      </c>
      <c r="IB27" s="34">
        <f>IF(IA27&lt;&gt;"",HLOOKUP(COUNT($DW27:IA27)+1,$G$4:$DV$8,IB$14,0)*$D27,IF($C27=IB$17,$G$6*$D27,""))</f>
        <v>5215.7891825182287</v>
      </c>
      <c r="IC27" s="34">
        <f>IF(IB27&lt;&gt;"",HLOOKUP(COUNT($DW27:IB27)+1,$G$4:$DV$8,IC$14,0)*$D27,IF($C27=IC$17,$G$6*$D27,""))</f>
        <v>5215.7891825182287</v>
      </c>
      <c r="ID27" s="34">
        <f>IF(IC27&lt;&gt;"",HLOOKUP(COUNT($DW27:IC27)+1,$G$4:$DV$8,ID$14,0)*$D27,IF($C27=ID$17,$G$6*$D27,""))</f>
        <v>5215.7891825182287</v>
      </c>
      <c r="IE27" s="34">
        <f>IF(ID27&lt;&gt;"",HLOOKUP(COUNT($DW27:ID27)+1,$G$4:$DV$8,IE$14,0)*$D27,IF($C27=IE$17,$G$6*$D27,""))</f>
        <v>5215.7891825182287</v>
      </c>
      <c r="IF27" s="34">
        <f>IF(IE27&lt;&gt;"",HLOOKUP(COUNT($DW27:IE27)+1,$G$4:$DV$8,IF$14,0)*$D27,IF($C27=IF$17,$G$6*$D27,""))</f>
        <v>5215.7891825182287</v>
      </c>
      <c r="IG27" s="34">
        <f>IF(IF27&lt;&gt;"",HLOOKUP(COUNT($DW27:IF27)+1,$G$4:$DV$8,IG$14,0)*$D27,IF($C27=IG$17,$G$6*$D27,""))</f>
        <v>5215.7891825182287</v>
      </c>
      <c r="IH27" s="34">
        <f>IF(IG27&lt;&gt;"",HLOOKUP(COUNT($DW27:IG27)+1,$G$4:$DV$8,IH$14,0)*$D27,IF($C27=IH$17,$G$6*$D27,""))</f>
        <v>5215.7891825182287</v>
      </c>
      <c r="II27" s="34">
        <f>IF(IH27&lt;&gt;"",HLOOKUP(COUNT($DW27:IH27)+1,$G$4:$DV$8,II$14,0)*$D27,IF($C27=II$17,$G$6*$D27,""))</f>
        <v>5215.7891825182287</v>
      </c>
      <c r="IJ27" s="34">
        <f>IF(II27&lt;&gt;"",HLOOKUP(COUNT($DW27:II27)+1,$G$4:$DV$8,IJ$14,0)*$D27,IF($C27=IJ$17,$G$6*$D27,""))</f>
        <v>5215.7891825182287</v>
      </c>
      <c r="IK27" s="34">
        <f>IF(IJ27&lt;&gt;"",HLOOKUP(COUNT($DW27:IJ27)+1,$G$4:$DV$8,IK$14,0)*$D27,IF($C27=IK$17,$G$6*$D27,""))</f>
        <v>5215.7891825182287</v>
      </c>
      <c r="IL27" s="34">
        <f>IF(IK27&lt;&gt;"",HLOOKUP(COUNT($DW27:IK27)+1,$G$4:$DV$8,IL$14,0)*$D27,IF($C27=IL$17,$G$6*$D27,""))</f>
        <v>5215.7891825182287</v>
      </c>
      <c r="IM27" s="34">
        <f>IF(IL27&lt;&gt;"",HLOOKUP(COUNT($DW27:IL27)+1,$G$4:$DV$8,IM$14,0)*$D27,IF($C27=IM$17,$G$6*$D27,""))</f>
        <v>5215.7891825182287</v>
      </c>
      <c r="IO27" s="34" t="str">
        <f>IF(IN27&lt;&gt;"",HLOOKUP(COUNT($IN27:IN27)+1,$G$4:$EH$8,IO$14,0)*$D27,IF($C27=IO$17,$G$7*$D27,""))</f>
        <v/>
      </c>
      <c r="IP27" s="34" t="str">
        <f>IF(IO27&lt;&gt;"",HLOOKUP(COUNT($IN27:IO27)+1,$G$4:$EH$8,IP$14,0)*$D27,IF($C27=IP$17,$G$7*$D27,""))</f>
        <v/>
      </c>
      <c r="IQ27" s="34" t="str">
        <f>IF(IP27&lt;&gt;"",HLOOKUP(COUNT($IN27:IP27)+1,$G$4:$EH$8,IQ$14,0)*$D27,IF($C27=IQ$17,$G$7*$D27,""))</f>
        <v/>
      </c>
      <c r="IR27" s="34" t="str">
        <f>IF(IQ27&lt;&gt;"",HLOOKUP(COUNT($IN27:IQ27)+1,$G$4:$EH$8,IR$14,0)*$D27,IF($C27=IR$17,$G$7*$D27,""))</f>
        <v/>
      </c>
      <c r="IS27" s="34" t="str">
        <f>IF(IR27&lt;&gt;"",HLOOKUP(COUNT($IN27:IR27)+1,$G$4:$EH$8,IS$14,0)*$D27,IF($C27=IS$17,$G$7*$D27,""))</f>
        <v/>
      </c>
      <c r="IT27" s="34" t="str">
        <f>IF(IS27&lt;&gt;"",HLOOKUP(COUNT($IN27:IS27)+1,$G$4:$EH$8,IT$14,0)*$D27,IF($C27=IT$17,$G$7*$D27,""))</f>
        <v/>
      </c>
      <c r="IU27" s="34" t="str">
        <f>IF(IT27&lt;&gt;"",HLOOKUP(COUNT($IN27:IT27)+1,$G$4:$EH$8,IU$14,0)*$D27,IF($C27=IU$17,$G$7*$D27,""))</f>
        <v/>
      </c>
      <c r="IV27" s="34" t="str">
        <f>IF(IU27&lt;&gt;"",HLOOKUP(COUNT($IN27:IU27)+1,$G$4:$EH$8,IV$14,0)*$D27,IF($C27=IV$17,$G$7*$D27,""))</f>
        <v/>
      </c>
      <c r="IW27" s="34">
        <f>IF(IV27&lt;&gt;"",HLOOKUP(COUNT($IN27:IV27)+1,$G$4:$EH$8,IW$14,0)*$D27,IF($C27=IW$17,$G$7*$D27,""))</f>
        <v>0</v>
      </c>
      <c r="IX27" s="34">
        <f>IF(IW27&lt;&gt;"",HLOOKUP(COUNT($IN27:IW27)+1,$G$4:$EH$8,IX$14,0)*$D27,IF($C27=IX$17,$G$7*$D27,""))</f>
        <v>750</v>
      </c>
      <c r="IY27" s="34">
        <f>IF(IX27&lt;&gt;"",HLOOKUP(COUNT($IN27:IX27)+1,$G$4:$EH$8,IY$14,0)*$D27,IF($C27=IY$17,$G$7*$D27,""))</f>
        <v>750</v>
      </c>
      <c r="IZ27" s="34">
        <f>IF(IY27&lt;&gt;"",HLOOKUP(COUNT($IN27:IY27)+1,$G$4:$EH$8,IZ$14,0)*$D27,IF($C27=IZ$17,$G$7*$D27,""))</f>
        <v>750</v>
      </c>
      <c r="JA27" s="34">
        <f>IF(IZ27&lt;&gt;"",HLOOKUP(COUNT($IN27:IZ27)+1,$G$4:$EH$8,JA$14,0)*$D27,IF($C27=JA$17,$G$7*$D27,""))</f>
        <v>750</v>
      </c>
      <c r="JB27" s="34">
        <f>IF(JA27&lt;&gt;"",HLOOKUP(COUNT($IN27:JA27)+1,$G$4:$EH$8,JB$14,0)*$D27,IF($C27=JB$17,$G$7*$D27,""))</f>
        <v>754.03818403483183</v>
      </c>
      <c r="JC27" s="34">
        <f>IF(JB27&lt;&gt;"",HLOOKUP(COUNT($IN27:JB27)+1,$G$4:$EH$8,JC$14,0)*$D27,IF($C27=JC$17,$G$7*$D27,""))</f>
        <v>904.84582084179772</v>
      </c>
      <c r="JD27" s="34">
        <f>IF(JC27&lt;&gt;"",HLOOKUP(COUNT($IN27:JC27)+1,$G$4:$EH$8,JD$14,0)*$D27,IF($C27=JD$17,$G$7*$D27,""))</f>
        <v>1049.6211521764853</v>
      </c>
      <c r="JE27" s="34">
        <f>IF(JD27&lt;&gt;"",HLOOKUP(COUNT($IN27:JD27)+1,$G$4:$EH$8,JE$14,0)*$D27,IF($C27=JE$17,$G$7*$D27,""))</f>
        <v>1196.5681134811937</v>
      </c>
      <c r="JF27" s="34">
        <f>IF(JE27&lt;&gt;"",HLOOKUP(COUNT($IN27:JE27)+1,$G$4:$EH$8,JF$14,0)*$D27,IF($C27=JF$17,$G$7*$D27,""))</f>
        <v>1352.121968233748</v>
      </c>
      <c r="JG27" s="34">
        <f>IF(JF27&lt;&gt;"",HLOOKUP(COUNT($IN27:JF27)+1,$G$4:$EH$8,JG$14,0)*$D27,IF($C27=JG$17,$G$7*$D27,""))</f>
        <v>1500.8553847394605</v>
      </c>
      <c r="JH27" s="34">
        <f>IF(JG27&lt;&gt;"",HLOOKUP(COUNT($IN27:JG27)+1,$G$4:$EH$8,JH$14,0)*$D27,IF($C27=JH$17,$G$7*$D27,""))</f>
        <v>1650.9409232134067</v>
      </c>
      <c r="JI27" s="34">
        <f>IF(JH27&lt;&gt;"",HLOOKUP(COUNT($IN27:JH27)+1,$G$4:$EH$8,JI$14,0)*$D27,IF($C27=JI$17,$G$7*$D27,""))</f>
        <v>1238.2056924100557</v>
      </c>
      <c r="JJ27" s="34">
        <f>IF(JI27&lt;&gt;"",HLOOKUP(COUNT($IN27:JI27)+1,$G$4:$EH$8,JJ$14,0)*$D27,IF($C27=JJ$17,$G$7*$D27,""))</f>
        <v>1176.2954077895522</v>
      </c>
      <c r="JK27" s="34">
        <f>IF(JJ27&lt;&gt;"",HLOOKUP(COUNT($IN27:JJ27)+1,$G$4:$EH$8,JK$14,0)*$D27,IF($C27=JK$17,$G$7*$D27,""))</f>
        <v>1293.9249485685079</v>
      </c>
      <c r="JL27" s="34">
        <f>IF(JK27&lt;&gt;"",HLOOKUP(COUNT($IN27:JK27)+1,$G$4:$EH$8,JL$14,0)*$D27,IF($C27=JL$17,$G$7*$D27,""))</f>
        <v>1423.3174434253592</v>
      </c>
      <c r="JM27" s="34">
        <f>IF(JL27&lt;&gt;"",HLOOKUP(COUNT($IN27:JL27)+1,$G$4:$EH$8,JM$14,0)*$D27,IF($C27=JM$17,$G$7*$D27,""))</f>
        <v>1565.6491877678945</v>
      </c>
      <c r="JN27" s="34">
        <f>IF(JM27&lt;&gt;"",HLOOKUP(COUNT($IN27:JM27)+1,$G$4:$EH$8,JN$14,0)*$D27,IF($C27=JN$17,$G$7*$D27,""))</f>
        <v>1722.214106544684</v>
      </c>
      <c r="JO27" s="34">
        <f>IF(JN27&lt;&gt;"",HLOOKUP(COUNT($IN27:JN27)+1,$G$4:$EH$8,JO$14,0)*$D27,IF($C27=JO$17,$G$7*$D27,""))</f>
        <v>1636.1034012174491</v>
      </c>
      <c r="JP27" s="34">
        <f>IF(JO27&lt;&gt;"",HLOOKUP(COUNT($IN27:JO27)+1,$G$4:$EH$8,JP$14,0)*$D27,IF($C27=JP$17,$G$7*$D27,""))</f>
        <v>1554.298231156577</v>
      </c>
      <c r="JQ27" s="34">
        <f>IF(JP27&lt;&gt;"",HLOOKUP(COUNT($IN27:JP27)+1,$G$4:$EH$8,JQ$14,0)*$D27,IF($C27=JQ$17,$G$7*$D27,""))</f>
        <v>1663.0991073375374</v>
      </c>
      <c r="JR27" s="34">
        <f>IF(JQ27&lt;&gt;"",HLOOKUP(COUNT($IN27:JQ27)+1,$G$4:$EH$8,JR$14,0)*$D27,IF($C27=JR$17,$G$7*$D27,""))</f>
        <v>1779.5160448511649</v>
      </c>
      <c r="JS27" s="34">
        <f>IF(JR27&lt;&gt;"",HLOOKUP(COUNT($IN27:JR27)+1,$G$4:$EH$8,JS$14,0)*$D27,IF($C27=JS$17,$G$7*$D27,""))</f>
        <v>1904.0821679907465</v>
      </c>
      <c r="JT27" s="34">
        <f>IF(JS27&lt;&gt;"",HLOOKUP(COUNT($IN27:JS27)+1,$G$4:$EH$8,JT$14,0)*$D27,IF($C27=JT$17,$G$7*$D27,""))</f>
        <v>2094.4903847898208</v>
      </c>
      <c r="JU27" s="34">
        <f>IF(JT27&lt;&gt;"",HLOOKUP(COUNT($IN27:JT27)+1,$G$4:$EH$8,JU$14,0)*$D27,IF($C27=JU$17,$G$7*$D27,""))</f>
        <v>1780.3168270713481</v>
      </c>
      <c r="JV27" s="34">
        <f>IF(JU27&lt;&gt;"",HLOOKUP(COUNT($IN27:JU27)+1,$G$4:$EH$8,JV$14,0)*$D27,IF($C27=JV$17,$G$7*$D27,""))</f>
        <v>1691.300985717781</v>
      </c>
      <c r="JW27" s="34">
        <f>IF(JV27&lt;&gt;"",HLOOKUP(COUNT($IN27:JV27)+1,$G$4:$EH$8,JW$14,0)*$D27,IF($C27=JW$17,$G$7*$D27,""))</f>
        <v>1775.86603500367</v>
      </c>
      <c r="JX27" s="34">
        <f>IF(JW27&lt;&gt;"",HLOOKUP(COUNT($IN27:JW27)+1,$G$4:$EH$8,JX$14,0)*$D27,IF($C27=JX$17,$G$7*$D27,""))</f>
        <v>1864.6593367538537</v>
      </c>
      <c r="JY27" s="34">
        <f>IF(JX27&lt;&gt;"",HLOOKUP(COUNT($IN27:JX27)+1,$G$4:$EH$8,JY$14,0)*$D27,IF($C27=JY$17,$G$7*$D27,""))</f>
        <v>1957.8923035915454</v>
      </c>
      <c r="JZ27" s="34">
        <f>IF(JY27&lt;&gt;"",HLOOKUP(COUNT($IN27:JY27)+1,$G$4:$EH$8,JZ$14,0)*$D27,IF($C27=JZ$17,$G$7*$D27,""))</f>
        <v>2094.9447648429541</v>
      </c>
      <c r="KA27" s="34">
        <f>IF(JZ27&lt;&gt;"",HLOOKUP(COUNT($IN27:JZ27)+1,$G$4:$EH$8,KA$14,0)*$D27,IF($C27=KA$17,$G$7*$D27,""))</f>
        <v>1885.4502883586588</v>
      </c>
      <c r="KB27" s="34">
        <f>IF(KA27&lt;&gt;"",HLOOKUP(COUNT($IN27:KA27)+1,$G$4:$EH$8,KB$14,0)*$D27,IF($C27=KB$17,$G$7*$D27,""))</f>
        <v>1696.9052595227934</v>
      </c>
      <c r="KC27" s="34">
        <f>IF(KB27&lt;&gt;"",HLOOKUP(COUNT($IN27:KB27)+1,$G$4:$EH$8,KC$14,0)*$D27,IF($C27=KC$17,$G$7*$D27,""))</f>
        <v>1815.6886276893886</v>
      </c>
      <c r="KD27" s="34">
        <f>IF(KC27&lt;&gt;"",HLOOKUP(COUNT($IN27:KC27)+1,$G$4:$EH$8,KD$14,0)*$D27,IF($C27=KD$17,$G$7*$D27,""))</f>
        <v>1942.7868316276451</v>
      </c>
      <c r="KE27" s="34">
        <f>IF(KD27&lt;&gt;"",HLOOKUP(COUNT($IN27:KD27)+1,$G$4:$EH$8,KE$14,0)*$D27,IF($C27=KE$17,$G$7*$D27,""))</f>
        <v>2078.7819098415812</v>
      </c>
      <c r="KF27" s="34">
        <f>IF(KE27&lt;&gt;"",HLOOKUP(COUNT($IN27:KE27)+1,$G$4:$EH$8,KF$14,0)*$D27,IF($C27=KF$17,$G$7*$D27,""))</f>
        <v>2245.0844626289077</v>
      </c>
      <c r="KG27" s="34">
        <f>IF(KF27&lt;&gt;"",HLOOKUP(COUNT($IN27:KF27)+1,$G$4:$EH$8,KG$14,0)*$D27,IF($C27=KG$17,$G$7*$D27,""))</f>
        <v>1930.7726378608606</v>
      </c>
      <c r="KH27" s="34">
        <f>IF(KG27&lt;&gt;"",HLOOKUP(COUNT($IN27:KG27)+1,$G$4:$EH$8,KH$14,0)*$D27,IF($C27=KH$17,$G$7*$D27,""))</f>
        <v>1834.2340059678172</v>
      </c>
      <c r="KI27" s="34">
        <f>IF(KH27&lt;&gt;"",HLOOKUP(COUNT($IN27:KH27)+1,$G$4:$EH$8,KI$14,0)*$D27,IF($C27=KI$17,$G$7*$D27,""))</f>
        <v>1925.9457062662088</v>
      </c>
      <c r="KJ27" s="34">
        <f>IF(KI27&lt;&gt;"",HLOOKUP(COUNT($IN27:KI27)+1,$G$4:$EH$8,KJ$14,0)*$D27,IF($C27=KJ$17,$G$7*$D27,""))</f>
        <v>2022.2429915795185</v>
      </c>
      <c r="KK27" s="34">
        <f>IF(KJ27&lt;&gt;"",HLOOKUP(COUNT($IN27:KJ27)+1,$G$4:$EH$8,KK$14,0)*$D27,IF($C27=KK$17,$G$7*$D27,""))</f>
        <v>2123.3551411584945</v>
      </c>
      <c r="KL27" s="34">
        <f>IF(KK27&lt;&gt;"",HLOOKUP(COUNT($IN27:KK27)+1,$G$4:$EH$8,KL$14,0)*$D27,IF($C27=KL$17,$G$7*$D27,""))</f>
        <v>2271.9900010395886</v>
      </c>
      <c r="KM27" s="34">
        <f>IF(KL27&lt;&gt;"",HLOOKUP(COUNT($IN27:KL27)+1,$G$4:$EH$8,KM$14,0)*$D27,IF($C27=KM$17,$G$7*$D27,""))</f>
        <v>2044.7910009356306</v>
      </c>
      <c r="KN27" s="34">
        <f>IF(KM27&lt;&gt;"",HLOOKUP(COUNT($IN27:KM27)+1,$G$4:$EH$8,KN$14,0)*$D27,IF($C27=KN$17,$G$7*$D27,""))</f>
        <v>1840.3119008420672</v>
      </c>
      <c r="KO27" s="34">
        <f>IF(KN27&lt;&gt;"",HLOOKUP(COUNT($IN27:KN27)+1,$G$4:$EH$8,KO$14,0)*$D27,IF($C27=KO$17,$G$7*$D27,""))</f>
        <v>1969.1337339010122</v>
      </c>
      <c r="KP27" s="34">
        <f>IF(KO27&lt;&gt;"",HLOOKUP(COUNT($IN27:KO27)+1,$G$4:$EH$8,KP$14,0)*$D27,IF($C27=KP$17,$G$7*$D27,""))</f>
        <v>2106.9730952740829</v>
      </c>
      <c r="KQ27" s="34">
        <f>IF(KP27&lt;&gt;"",HLOOKUP(COUNT($IN27:KP27)+1,$G$4:$EH$8,KQ$14,0)*$D27,IF($C27=KQ$17,$G$7*$D27,""))</f>
        <v>2254.4612119432686</v>
      </c>
      <c r="KR27" s="34">
        <f>IF(KQ27&lt;&gt;"",HLOOKUP(COUNT($IN27:KQ27)+1,$G$4:$EH$8,KR$14,0)*$D27,IF($C27=KR$17,$G$7*$D27,""))</f>
        <v>2434.8181088987299</v>
      </c>
      <c r="KS27" s="34">
        <f>IF(KR27&lt;&gt;"",HLOOKUP(COUNT($IN27:KR27)+1,$G$4:$EH$8,KS$14,0)*$D27,IF($C27=KS$17,$G$7*$D27,""))</f>
        <v>2118.2917547418947</v>
      </c>
      <c r="KT27" s="34">
        <f>IF(KS27&lt;&gt;"",HLOOKUP(COUNT($IN27:KS27)+1,$G$4:$EH$8,KT$14,0)*$D27,IF($C27=KT$17,$G$7*$D27,""))</f>
        <v>2012.3771670048004</v>
      </c>
      <c r="KU27" s="34">
        <f>IF(KT27&lt;&gt;"",HLOOKUP(COUNT($IN27:KT27)+1,$G$4:$EH$8,KU$14,0)*$D27,IF($C27=KU$17,$G$7*$D27,""))</f>
        <v>2112.9960253550403</v>
      </c>
      <c r="KV27" s="34">
        <f>IF(KU27&lt;&gt;"",HLOOKUP(COUNT($IN27:KU27)+1,$G$4:$EH$8,KV$14,0)*$D27,IF($C27=KV$17,$G$7*$D27,""))</f>
        <v>2218.6458266227924</v>
      </c>
      <c r="KW27" s="34">
        <f>IF(KV27&lt;&gt;"",HLOOKUP(COUNT($IN27:KV27)+1,$G$4:$EH$8,KW$14,0)*$D27,IF($C27=KW$17,$G$7*$D27,""))</f>
        <v>2329.5781179539326</v>
      </c>
      <c r="KX27" s="34">
        <f>IF(KW27&lt;&gt;"",HLOOKUP(COUNT($IN27:KW27)+1,$G$4:$EH$8,KX$14,0)*$D27,IF($C27=KX$17,$G$7*$D27,""))</f>
        <v>2492.648586210707</v>
      </c>
      <c r="KY27" s="34">
        <f>IF(KX27&lt;&gt;"",HLOOKUP(COUNT($IN27:KX27)+1,$G$4:$EH$8,KY$14,0)*$D27,IF($C27=KY$17,$G$7*$D27,""))</f>
        <v>2243.3837275896362</v>
      </c>
      <c r="KZ27" s="34">
        <f>IF(KY27&lt;&gt;"",HLOOKUP(COUNT($IN27:KY27)+1,$G$4:$EH$8,KZ$14,0)*$D27,IF($C27=KZ$17,$G$7*$D27,""))</f>
        <v>2019.045354830673</v>
      </c>
      <c r="LA27" s="34">
        <f>IF(KZ27&lt;&gt;"",HLOOKUP(COUNT($IN27:KZ27)+1,$G$4:$EH$8,LA$14,0)*$D27,IF($C27=LA$17,$G$7*$D27,""))</f>
        <v>2160.3785296688202</v>
      </c>
      <c r="LB27" s="34">
        <f>IF(LA27&lt;&gt;"",HLOOKUP(COUNT($IN27:LA27)+1,$G$4:$EH$8,LB$14,0)*$D27,IF($C27=LB$17,$G$7*$D27,""))</f>
        <v>2311.6050267456376</v>
      </c>
      <c r="LC27" s="34">
        <f>IF(LB27&lt;&gt;"",HLOOKUP(COUNT($IN27:LB27)+1,$G$4:$EH$8,LC$14,0)*$D27,IF($C27=LC$17,$G$7*$D27,""))</f>
        <v>2473.4173786178321</v>
      </c>
      <c r="LD27" s="34">
        <f>IF(LC27&lt;&gt;"",HLOOKUP(COUNT($IN27:LC27)+1,$G$4:$EH$8,LD$14,0)*$D27,IF($C27=LD$17,$G$7*$D27,""))</f>
        <v>2671.2907689072581</v>
      </c>
      <c r="LE27" s="34">
        <f>IF(LD27&lt;&gt;"",HLOOKUP(COUNT($IN27:LD27)+1,$G$4:$EH$8,LE$14,0)*$D27,IF($C27=LE$17,$G$7*$D27,""))</f>
        <v>1753.5425517189447</v>
      </c>
      <c r="LF27" s="34">
        <f>IF(LE27&lt;&gt;"",HLOOKUP(COUNT($IN27:LE27)+1,$G$4:$EH$8,LF$14,0)*$D27,IF($C27=LF$17,$G$7*$D27,""))</f>
        <v>1753.5425517189447</v>
      </c>
      <c r="LG27" s="34">
        <f>IF(LF27&lt;&gt;"",HLOOKUP(COUNT($IN27:LF27)+1,$G$4:$EH$8,LG$14,0)*$D27,IF($C27=LG$17,$G$7*$D27,""))</f>
        <v>1753.5425517189447</v>
      </c>
      <c r="LH27" s="34">
        <f>IF(LG27&lt;&gt;"",HLOOKUP(COUNT($IN27:LG27)+1,$G$4:$EH$8,LH$14,0)*$D27,IF($C27=LH$17,$G$7*$D27,""))</f>
        <v>1753.5425517189447</v>
      </c>
      <c r="LI27" s="34">
        <f>IF(LH27&lt;&gt;"",HLOOKUP(COUNT($IN27:LH27)+1,$G$4:$EH$8,LI$14,0)*$D27,IF($C27=LI$17,$G$7*$D27,""))</f>
        <v>1753.5425517189447</v>
      </c>
      <c r="LJ27" s="34">
        <f>IF(LI27&lt;&gt;"",HLOOKUP(COUNT($IN27:LI27)+1,$G$4:$EH$8,LJ$14,0)*$D27,IF($C27=LJ$17,$G$7*$D27,""))</f>
        <v>1753.5425517189447</v>
      </c>
      <c r="LK27" s="34">
        <f>IF(LJ27&lt;&gt;"",HLOOKUP(COUNT($IN27:LJ27)+1,$G$4:$EH$8,LK$14,0)*$D27,IF($C27=LK$17,$G$7*$D27,""))</f>
        <v>1753.5425517189447</v>
      </c>
      <c r="LL27" s="34">
        <f>IF(LK27&lt;&gt;"",HLOOKUP(COUNT($IN27:LK27)+1,$G$4:$EH$8,LL$14,0)*$D27,IF($C27=LL$17,$G$7*$D27,""))</f>
        <v>1753.5425517189447</v>
      </c>
      <c r="LM27" s="34">
        <f>IF(LL27&lt;&gt;"",HLOOKUP(COUNT($IN27:LL27)+1,$G$4:$EH$8,LM$14,0)*$D27,IF($C27=LM$17,$G$7*$D27,""))</f>
        <v>1753.5425517189447</v>
      </c>
      <c r="LN27" s="34">
        <f>IF(LM27&lt;&gt;"",HLOOKUP(COUNT($IN27:LM27)+1,$G$4:$EH$8,LN$14,0)*$D27,IF($C27=LN$17,$G$7*$D27,""))</f>
        <v>1753.5425517189447</v>
      </c>
      <c r="LO27" s="34">
        <f>IF(LN27&lt;&gt;"",HLOOKUP(COUNT($IN27:LN27)+1,$G$4:$EH$8,LO$14,0)*$D27,IF($C27=LO$17,$G$7*$D27,""))</f>
        <v>1753.5425517189447</v>
      </c>
      <c r="LP27" s="34">
        <f>IF(LO27&lt;&gt;"",HLOOKUP(COUNT($IN27:LO27)+1,$G$4:$EH$8,LP$14,0)*$D27,IF($C27=LP$17,$G$7*$D27,""))</f>
        <v>1753.5425517189447</v>
      </c>
      <c r="LQ27" s="34">
        <f>IF(LP27&lt;&gt;"",HLOOKUP(COUNT($IN27:LP27)+1,$G$4:$EH$8,LQ$14,0)*$D27,IF($C27=LQ$17,$G$7*$D27,""))</f>
        <v>1753.5425517189447</v>
      </c>
      <c r="LR27" s="34">
        <f>IF(LQ27&lt;&gt;"",HLOOKUP(COUNT($IN27:LQ27)+1,$G$4:$EH$8,LR$14,0)*$D27,IF($C27=LR$17,$G$7*$D27,""))</f>
        <v>1753.5425517189447</v>
      </c>
      <c r="LS27" s="34">
        <f>IF(LR27&lt;&gt;"",HLOOKUP(COUNT($IN27:LR27)+1,$G$4:$EH$8,LS$14,0)*$D27,IF($C27=LS$17,$G$7*$D27,""))</f>
        <v>1753.5425517189447</v>
      </c>
      <c r="LT27" s="34">
        <f>IF(LS27&lt;&gt;"",HLOOKUP(COUNT($IN27:LS27)+1,$G$4:$EH$8,LT$14,0)*$D27,IF($C27=LT$17,$G$7*$D27,""))</f>
        <v>1753.5425517189447</v>
      </c>
      <c r="LU27" s="34">
        <f>IF(LT27&lt;&gt;"",HLOOKUP(COUNT($IN27:LT27)+1,$G$4:$EH$8,LU$14,0)*$D27,IF($C27=LU$17,$G$7*$D27,""))</f>
        <v>1753.5425517189447</v>
      </c>
      <c r="LV27" s="34">
        <f>IF(LU27&lt;&gt;"",HLOOKUP(COUNT($IN27:LU27)+1,$G$4:$EH$8,LV$14,0)*$D27,IF($C27=LV$17,$G$7*$D27,""))</f>
        <v>1753.5425517189447</v>
      </c>
      <c r="LW27" s="34">
        <f>IF(LV27&lt;&gt;"",HLOOKUP(COUNT($IN27:LV27)+1,$G$4:$EH$8,LW$14,0)*$D27,IF($C27=LW$17,$G$7*$D27,""))</f>
        <v>1753.5425517189447</v>
      </c>
      <c r="LX27" s="34">
        <f>IF(LW27&lt;&gt;"",HLOOKUP(COUNT($IN27:LW27)+1,$G$4:$EH$8,LX$14,0)*$D27,IF($C27=LX$17,$G$7*$D27,""))</f>
        <v>1753.5425517189447</v>
      </c>
      <c r="LY27" s="34">
        <f>IF(LX27&lt;&gt;"",HLOOKUP(COUNT($IN27:LX27)+1,$G$4:$EH$8,LY$14,0)*$D27,IF($C27=LY$17,$G$7*$D27,""))</f>
        <v>1753.5425517189447</v>
      </c>
      <c r="LZ27" s="34">
        <f>IF(LY27&lt;&gt;"",HLOOKUP(COUNT($IN27:LY27)+1,$G$4:$EH$8,LZ$14,0)*$D27,IF($C27=LZ$17,$G$7*$D27,""))</f>
        <v>1753.5425517189447</v>
      </c>
      <c r="MA27" s="34">
        <f>IF(LZ27&lt;&gt;"",HLOOKUP(COUNT($IN27:LZ27)+1,$G$4:$EH$8,MA$14,0)*$D27,IF($C27=MA$17,$G$7*$D27,""))</f>
        <v>1753.5425517189447</v>
      </c>
      <c r="MB27" s="34">
        <f>IF(MA27&lt;&gt;"",HLOOKUP(COUNT($IN27:MA27)+1,$G$4:$EH$8,MB$14,0)*$D27,IF($C27=MB$17,$G$7*$D27,""))</f>
        <v>1753.5425517189447</v>
      </c>
      <c r="MC27" s="34">
        <f>IF(MB27&lt;&gt;"",HLOOKUP(COUNT($IN27:MB27)+1,$G$4:$EH$8,MC$14,0)*$D27,IF($C27=MC$17,$G$7*$D27,""))</f>
        <v>1753.5425517189447</v>
      </c>
      <c r="MD27" s="34">
        <f>IF(MC27&lt;&gt;"",HLOOKUP(COUNT($IN27:MC27)+1,$G$4:$EH$8,MD$14,0)*$D27,IF($C27=MD$17,$G$7*$D27,""))</f>
        <v>1753.5425517189447</v>
      </c>
      <c r="ME27" s="34">
        <f>IF(MD27&lt;&gt;"",HLOOKUP(COUNT($IN27:MD27)+1,$G$4:$EH$8,ME$14,0)*$D27,IF($C27=ME$17,$G$7*$D27,""))</f>
        <v>1753.5425517189447</v>
      </c>
      <c r="MF27" s="34">
        <f>IF(ME27&lt;&gt;"",HLOOKUP(COUNT($IN27:ME27)+1,$G$4:$EH$8,MF$14,0)*$D27,IF($C27=MF$17,$G$7*$D27,""))</f>
        <v>1753.5425517189447</v>
      </c>
      <c r="MG27" s="34">
        <f>IF(MF27&lt;&gt;"",HLOOKUP(COUNT($IN27:MF27)+1,$G$4:$EH$8,MG$14,0)*$D27,IF($C27=MG$17,$G$7*$D27,""))</f>
        <v>1753.5425517189447</v>
      </c>
      <c r="MH27" s="34">
        <f>IF(MG27&lt;&gt;"",HLOOKUP(COUNT($IN27:MG27)+1,$G$4:$EH$8,MH$14,0)*$D27,IF($C27=MH$17,$G$7*$D27,""))</f>
        <v>1753.5425517189447</v>
      </c>
      <c r="MI27" s="34">
        <f>IF(MH27&lt;&gt;"",HLOOKUP(COUNT($IN27:MH27)+1,$G$4:$EH$8,MI$14,0)*$D27,IF($C27=MI$17,$G$7*$D27,""))</f>
        <v>1753.5425517189447</v>
      </c>
      <c r="MJ27" s="34">
        <f>IF(MI27&lt;&gt;"",HLOOKUP(COUNT($IN27:MI27)+1,$G$4:$EH$8,MJ$14,0)*$D27,IF($C27=MJ$17,$G$7*$D27,""))</f>
        <v>1753.5425517189447</v>
      </c>
      <c r="MK27" s="34">
        <f>IF(MJ27&lt;&gt;"",HLOOKUP(COUNT($IN27:MJ27)+1,$G$4:$EH$8,MK$14,0)*$D27,IF($C27=MK$17,$G$7*$D27,""))</f>
        <v>1753.5425517189447</v>
      </c>
      <c r="ML27" s="34">
        <f>IF(MK27&lt;&gt;"",HLOOKUP(COUNT($IN27:MK27)+1,$G$4:$EH$8,ML$14,0)*$D27,IF($C27=ML$17,$G$7*$D27,""))</f>
        <v>1753.5425517189447</v>
      </c>
      <c r="MM27" s="34">
        <f>IF(ML27&lt;&gt;"",HLOOKUP(COUNT($IN27:ML27)+1,$G$4:$EH$8,MM$14,0)*$D27,IF($C27=MM$17,$G$7*$D27,""))</f>
        <v>1753.5425517189447</v>
      </c>
      <c r="MN27" s="34">
        <f>IF(MM27&lt;&gt;"",HLOOKUP(COUNT($IN27:MM27)+1,$G$4:$EH$8,MN$14,0)*$D27,IF($C27=MN$17,$G$7*$D27,""))</f>
        <v>1753.5425517189447</v>
      </c>
      <c r="MO27" s="34">
        <f>IF(MN27&lt;&gt;"",HLOOKUP(COUNT($IN27:MN27)+1,$G$4:$EH$8,MO$14,0)*$D27,IF($C27=MO$17,$G$7*$D27,""))</f>
        <v>1753.5425517189447</v>
      </c>
      <c r="MP27" s="34">
        <f>IF(MO27&lt;&gt;"",HLOOKUP(COUNT($IN27:MO27)+1,$G$4:$EH$8,MP$14,0)*$D27,IF($C27=MP$17,$G$7*$D27,""))</f>
        <v>1753.5425517189447</v>
      </c>
      <c r="MQ27" s="34">
        <f>IF(MP27&lt;&gt;"",HLOOKUP(COUNT($IN27:MP27)+1,$G$4:$EH$8,MQ$14,0)*$D27,IF($C27=MQ$17,$G$7*$D27,""))</f>
        <v>1753.5425517189447</v>
      </c>
      <c r="MR27" s="34">
        <f>IF(MQ27&lt;&gt;"",HLOOKUP(COUNT($IN27:MQ27)+1,$G$4:$EH$8,MR$14,0)*$D27,IF($C27=MR$17,$G$7*$D27,""))</f>
        <v>1753.5425517189447</v>
      </c>
      <c r="MS27" s="34">
        <f>IF(MR27&lt;&gt;"",HLOOKUP(COUNT($IN27:MR27)+1,$G$4:$EH$8,MS$14,0)*$D27,IF($C27=MS$17,$G$7*$D27,""))</f>
        <v>1753.5425517189447</v>
      </c>
      <c r="MT27" s="34">
        <f>IF(MS27&lt;&gt;"",HLOOKUP(COUNT($IN27:MS27)+1,$G$4:$EH$8,MT$14,0)*$D27,IF($C27=MT$17,$G$7*$D27,""))</f>
        <v>1753.5425517189447</v>
      </c>
      <c r="MU27" s="34">
        <f>IF(MT27&lt;&gt;"",HLOOKUP(COUNT($IN27:MT27)+1,$G$4:$EH$8,MU$14,0)*$D27,IF($C27=MU$17,$G$7*$D27,""))</f>
        <v>1753.5425517189447</v>
      </c>
      <c r="MV27" s="34">
        <f>IF(MU27&lt;&gt;"",HLOOKUP(COUNT($IN27:MU27)+1,$G$4:$EH$8,MV$14,0)*$D27,IF($C27=MV$17,$G$7*$D27,""))</f>
        <v>1753.5425517189447</v>
      </c>
      <c r="MW27" s="34">
        <f>IF(MV27&lt;&gt;"",HLOOKUP(COUNT($IN27:MV27)+1,$G$4:$EH$8,MW$14,0)*$D27,IF($C27=MW$17,$G$7*$D27,""))</f>
        <v>1753.5425517189447</v>
      </c>
      <c r="MX27" s="34">
        <f>IF(MW27&lt;&gt;"",HLOOKUP(COUNT($IN27:MW27)+1,$G$4:$EH$8,MX$14,0)*$D27,IF($C27=MX$17,$G$7*$D27,""))</f>
        <v>1753.5425517189447</v>
      </c>
      <c r="MY27" s="34">
        <f>IF(MX27&lt;&gt;"",HLOOKUP(COUNT($IN27:MX27)+1,$G$4:$EH$8,MY$14,0)*$D27,IF($C27=MY$17,$G$7*$D27,""))</f>
        <v>1753.5425517189447</v>
      </c>
      <c r="MZ27" s="34">
        <f>IF(MY27&lt;&gt;"",HLOOKUP(COUNT($IN27:MY27)+1,$G$4:$EH$8,MZ$14,0)*$D27,IF($C27=MZ$17,$G$7*$D27,""))</f>
        <v>1753.5425517189447</v>
      </c>
      <c r="NA27" s="34">
        <f>IF(MZ27&lt;&gt;"",HLOOKUP(COUNT($IN27:MZ27)+1,$G$4:$EH$8,NA$14,0)*$D27,IF($C27=NA$17,$G$7*$D27,""))</f>
        <v>1753.5425517189447</v>
      </c>
      <c r="NB27" s="34">
        <f>IF(NA27&lt;&gt;"",HLOOKUP(COUNT($IN27:NA27)+1,$G$4:$EH$8,NB$14,0)*$D27,IF($C27=NB$17,$G$7*$D27,""))</f>
        <v>1753.5425517189447</v>
      </c>
      <c r="NC27" s="34">
        <f>IF(NB27&lt;&gt;"",HLOOKUP(COUNT($IN27:NB27)+1,$G$4:$EH$8,NC$14,0)*$D27,IF($C27=NC$17,$G$7*$D27,""))</f>
        <v>1753.5425517189447</v>
      </c>
      <c r="ND27" s="34">
        <f>IF(NC27&lt;&gt;"",HLOOKUP(COUNT($IN27:NC27)+1,$G$4:$EH$8,ND$14,0)*$D27,IF($C27=ND$17,$G$7*$D27,""))</f>
        <v>1753.5425517189447</v>
      </c>
      <c r="NF27" s="34" t="str">
        <f>IF(NE27&lt;&gt;"",HLOOKUP(COUNT($NE27:NE27)+1,$G$4:$EH$8,NF$14,0)*$D27,IF($C27=NF$17,$G$8*$D27,""))</f>
        <v/>
      </c>
      <c r="NG27" s="34" t="str">
        <f>IF(NF27&lt;&gt;"",HLOOKUP(COUNT($NE27:NF27)+1,$G$4:$EH$8,NG$14,0)*$D27,IF($C27=NG$17,$G$8*$D27,""))</f>
        <v/>
      </c>
      <c r="NH27" s="34" t="str">
        <f>IF(NG27&lt;&gt;"",HLOOKUP(COUNT($NE27:NG27)+1,$G$4:$EH$8,NH$14,0)*$D27,IF($C27=NH$17,$G$8*$D27,""))</f>
        <v/>
      </c>
      <c r="NI27" s="34" t="str">
        <f>IF(NH27&lt;&gt;"",HLOOKUP(COUNT($NE27:NH27)+1,$G$4:$EH$8,NI$14,0)*$D27,IF($C27=NI$17,$G$8*$D27,""))</f>
        <v/>
      </c>
      <c r="NJ27" s="34" t="str">
        <f>IF(NI27&lt;&gt;"",HLOOKUP(COUNT($NE27:NI27)+1,$G$4:$EH$8,NJ$14,0)*$D27,IF($C27=NJ$17,$G$8*$D27,""))</f>
        <v/>
      </c>
      <c r="NK27" s="34" t="str">
        <f>IF(NJ27&lt;&gt;"",HLOOKUP(COUNT($NE27:NJ27)+1,$G$4:$EH$8,NK$14,0)*$D27,IF($C27=NK$17,$G$8*$D27,""))</f>
        <v/>
      </c>
      <c r="NL27" s="34" t="str">
        <f>IF(NK27&lt;&gt;"",HLOOKUP(COUNT($NE27:NK27)+1,$G$4:$EH$8,NL$14,0)*$D27,IF($C27=NL$17,$G$8*$D27,""))</f>
        <v/>
      </c>
      <c r="NM27" s="34" t="str">
        <f>IF(NL27&lt;&gt;"",HLOOKUP(COUNT($NE27:NL27)+1,$G$4:$EH$8,NM$14,0)*$D27,IF($C27=NM$17,$G$8*$D27,""))</f>
        <v/>
      </c>
      <c r="NN27" s="34">
        <f>IF(NM27&lt;&gt;"",HLOOKUP(COUNT($NE27:NM27)+1,$G$4:$EH$8,NN$14,0)*$D27,IF($C27=NN$17,$G$8*$D27,""))</f>
        <v>35000</v>
      </c>
      <c r="NO27" s="34">
        <f>IF(NN27&lt;&gt;"",HLOOKUP(COUNT($NE27:NN27)+1,$G$4:$EH$8,NO$14,0)*$D27,IF($C27=NO$17,$G$8*$D27,""))</f>
        <v>0</v>
      </c>
      <c r="NP27" s="34">
        <f>IF(NO27&lt;&gt;"",HLOOKUP(COUNT($NE27:NO27)+1,$G$4:$EH$8,NP$14,0)*$D27,IF($C27=NP$17,$G$8*$D27,""))</f>
        <v>0</v>
      </c>
      <c r="NQ27" s="34">
        <f>IF(NP27&lt;&gt;"",HLOOKUP(COUNT($NE27:NP27)+1,$G$4:$EH$8,NQ$14,0)*$D27,IF($C27=NQ$17,$G$8*$D27,""))</f>
        <v>0</v>
      </c>
      <c r="NR27" s="34">
        <f>IF(NQ27&lt;&gt;"",HLOOKUP(COUNT($NE27:NQ27)+1,$G$4:$EH$8,NR$14,0)*$D27,IF($C27=NR$17,$G$8*$D27,""))</f>
        <v>0</v>
      </c>
      <c r="NS27" s="34">
        <f>IF(NR27&lt;&gt;"",HLOOKUP(COUNT($NE27:NR27)+1,$G$4:$EH$8,NS$14,0)*$D27,IF($C27=NS$17,$G$8*$D27,""))</f>
        <v>0</v>
      </c>
      <c r="NT27" s="34">
        <f>IF(NS27&lt;&gt;"",HLOOKUP(COUNT($NE27:NS27)+1,$G$4:$EH$8,NT$14,0)*$D27,IF($C27=NT$17,$G$8*$D27,""))</f>
        <v>0</v>
      </c>
      <c r="NU27" s="34">
        <f>IF(NT27&lt;&gt;"",HLOOKUP(COUNT($NE27:NT27)+1,$G$4:$EH$8,NU$14,0)*$D27,IF($C27=NU$17,$G$8*$D27,""))</f>
        <v>0</v>
      </c>
      <c r="NV27" s="34">
        <f>IF(NU27&lt;&gt;"",HLOOKUP(COUNT($NE27:NU27)+1,$G$4:$EH$8,NV$14,0)*$D27,IF($C27=NV$17,$G$8*$D27,""))</f>
        <v>0</v>
      </c>
      <c r="NW27" s="34">
        <f>IF(NV27&lt;&gt;"",HLOOKUP(COUNT($NE27:NV27)+1,$G$4:$EH$8,NW$14,0)*$D27,IF($C27=NW$17,$G$8*$D27,""))</f>
        <v>0</v>
      </c>
      <c r="NX27" s="34">
        <f>IF(NW27&lt;&gt;"",HLOOKUP(COUNT($NE27:NW27)+1,$G$4:$EH$8,NX$14,0)*$D27,IF($C27=NX$17,$G$8*$D27,""))</f>
        <v>0</v>
      </c>
      <c r="NY27" s="34">
        <f>IF(NX27&lt;&gt;"",HLOOKUP(COUNT($NE27:NX27)+1,$G$4:$EH$8,NY$14,0)*$D27,IF($C27=NY$17,$G$8*$D27,""))</f>
        <v>0</v>
      </c>
      <c r="NZ27" s="34">
        <f>IF(NY27&lt;&gt;"",HLOOKUP(COUNT($NE27:NY27)+1,$G$4:$EH$8,NZ$14,0)*$D27,IF($C27=NZ$17,$G$8*$D27,""))</f>
        <v>0</v>
      </c>
      <c r="OA27" s="34">
        <f>IF(NZ27&lt;&gt;"",HLOOKUP(COUNT($NE27:NZ27)+1,$G$4:$EH$8,OA$14,0)*$D27,IF($C27=OA$17,$G$8*$D27,""))</f>
        <v>0</v>
      </c>
      <c r="OB27" s="34">
        <f>IF(OA27&lt;&gt;"",HLOOKUP(COUNT($NE27:OA27)+1,$G$4:$EH$8,OB$14,0)*$D27,IF($C27=OB$17,$G$8*$D27,""))</f>
        <v>0</v>
      </c>
      <c r="OC27" s="34">
        <f>IF(OB27&lt;&gt;"",HLOOKUP(COUNT($NE27:OB27)+1,$G$4:$EH$8,OC$14,0)*$D27,IF($C27=OC$17,$G$8*$D27,""))</f>
        <v>0</v>
      </c>
      <c r="OD27" s="34">
        <f>IF(OC27&lt;&gt;"",HLOOKUP(COUNT($NE27:OC27)+1,$G$4:$EH$8,OD$14,0)*$D27,IF($C27=OD$17,$G$8*$D27,""))</f>
        <v>0</v>
      </c>
      <c r="OE27" s="34">
        <f>IF(OD27&lt;&gt;"",HLOOKUP(COUNT($NE27:OD27)+1,$G$4:$EH$8,OE$14,0)*$D27,IF($C27=OE$17,$G$8*$D27,""))</f>
        <v>0</v>
      </c>
      <c r="OF27" s="34">
        <f>IF(OE27&lt;&gt;"",HLOOKUP(COUNT($NE27:OE27)+1,$G$4:$EH$8,OF$14,0)*$D27,IF($C27=OF$17,$G$8*$D27,""))</f>
        <v>0</v>
      </c>
      <c r="OG27" s="34">
        <f>IF(OF27&lt;&gt;"",HLOOKUP(COUNT($NE27:OF27)+1,$G$4:$EH$8,OG$14,0)*$D27,IF($C27=OG$17,$G$8*$D27,""))</f>
        <v>0</v>
      </c>
      <c r="OH27" s="34">
        <f>IF(OG27&lt;&gt;"",HLOOKUP(COUNT($NE27:OG27)+1,$G$4:$EH$8,OH$14,0)*$D27,IF($C27=OH$17,$G$8*$D27,""))</f>
        <v>0</v>
      </c>
      <c r="OI27" s="34">
        <f>IF(OH27&lt;&gt;"",HLOOKUP(COUNT($NE27:OH27)+1,$G$4:$EH$8,OI$14,0)*$D27,IF($C27=OI$17,$G$8*$D27,""))</f>
        <v>0</v>
      </c>
      <c r="OJ27" s="34">
        <f>IF(OI27&lt;&gt;"",HLOOKUP(COUNT($NE27:OI27)+1,$G$4:$EH$8,OJ$14,0)*$D27,IF($C27=OJ$17,$G$8*$D27,""))</f>
        <v>0</v>
      </c>
      <c r="OK27" s="34">
        <f>IF(OJ27&lt;&gt;"",HLOOKUP(COUNT($NE27:OJ27)+1,$G$4:$EH$8,OK$14,0)*$D27,IF($C27=OK$17,$G$8*$D27,""))</f>
        <v>0</v>
      </c>
      <c r="OL27" s="34">
        <f>IF(OK27&lt;&gt;"",HLOOKUP(COUNT($NE27:OK27)+1,$G$4:$EH$8,OL$14,0)*$D27,IF($C27=OL$17,$G$8*$D27,""))</f>
        <v>0</v>
      </c>
      <c r="OM27" s="34">
        <f>IF(OL27&lt;&gt;"",HLOOKUP(COUNT($NE27:OL27)+1,$G$4:$EH$8,OM$14,0)*$D27,IF($C27=OM$17,$G$8*$D27,""))</f>
        <v>0</v>
      </c>
      <c r="ON27" s="34">
        <f>IF(OM27&lt;&gt;"",HLOOKUP(COUNT($NE27:OM27)+1,$G$4:$EH$8,ON$14,0)*$D27,IF($C27=ON$17,$G$8*$D27,""))</f>
        <v>0</v>
      </c>
      <c r="OO27" s="34">
        <f>IF(ON27&lt;&gt;"",HLOOKUP(COUNT($NE27:ON27)+1,$G$4:$EH$8,OO$14,0)*$D27,IF($C27=OO$17,$G$8*$D27,""))</f>
        <v>0</v>
      </c>
      <c r="OP27" s="34">
        <f>IF(OO27&lt;&gt;"",HLOOKUP(COUNT($NE27:OO27)+1,$G$4:$EH$8,OP$14,0)*$D27,IF($C27=OP$17,$G$8*$D27,""))</f>
        <v>0</v>
      </c>
      <c r="OQ27" s="34">
        <f>IF(OP27&lt;&gt;"",HLOOKUP(COUNT($NE27:OP27)+1,$G$4:$EH$8,OQ$14,0)*$D27,IF($C27=OQ$17,$G$8*$D27,""))</f>
        <v>0</v>
      </c>
      <c r="OR27" s="34">
        <f>IF(OQ27&lt;&gt;"",HLOOKUP(COUNT($NE27:OQ27)+1,$G$4:$EH$8,OR$14,0)*$D27,IF($C27=OR$17,$G$8*$D27,""))</f>
        <v>0</v>
      </c>
      <c r="OS27" s="34">
        <f>IF(OR27&lt;&gt;"",HLOOKUP(COUNT($NE27:OR27)+1,$G$4:$EH$8,OS$14,0)*$D27,IF($C27=OS$17,$G$8*$D27,""))</f>
        <v>0</v>
      </c>
      <c r="OT27" s="34">
        <f>IF(OS27&lt;&gt;"",HLOOKUP(COUNT($NE27:OS27)+1,$G$4:$EH$8,OT$14,0)*$D27,IF($C27=OT$17,$G$8*$D27,""))</f>
        <v>0</v>
      </c>
      <c r="OU27" s="34">
        <f>IF(OT27&lt;&gt;"",HLOOKUP(COUNT($NE27:OT27)+1,$G$4:$EH$8,OU$14,0)*$D27,IF($C27=OU$17,$G$8*$D27,""))</f>
        <v>0</v>
      </c>
      <c r="OV27" s="34">
        <f>IF(OU27&lt;&gt;"",HLOOKUP(COUNT($NE27:OU27)+1,$G$4:$EH$8,OV$14,0)*$D27,IF($C27=OV$17,$G$8*$D27,""))</f>
        <v>0</v>
      </c>
      <c r="OW27" s="34">
        <f>IF(OV27&lt;&gt;"",HLOOKUP(COUNT($NE27:OV27)+1,$G$4:$EH$8,OW$14,0)*$D27,IF($C27=OW$17,$G$8*$D27,""))</f>
        <v>0</v>
      </c>
      <c r="OX27" s="34">
        <f>IF(OW27&lt;&gt;"",HLOOKUP(COUNT($NE27:OW27)+1,$G$4:$EH$8,OX$14,0)*$D27,IF($C27=OX$17,$G$8*$D27,""))</f>
        <v>0</v>
      </c>
      <c r="OY27" s="34">
        <f>IF(OX27&lt;&gt;"",HLOOKUP(COUNT($NE27:OX27)+1,$G$4:$EH$8,OY$14,0)*$D27,IF($C27=OY$17,$G$8*$D27,""))</f>
        <v>0</v>
      </c>
      <c r="OZ27" s="34">
        <f>IF(OY27&lt;&gt;"",HLOOKUP(COUNT($NE27:OY27)+1,$G$4:$EH$8,OZ$14,0)*$D27,IF($C27=OZ$17,$G$8*$D27,""))</f>
        <v>0</v>
      </c>
      <c r="PA27" s="34">
        <f>IF(OZ27&lt;&gt;"",HLOOKUP(COUNT($NE27:OZ27)+1,$G$4:$EH$8,PA$14,0)*$D27,IF($C27=PA$17,$G$8*$D27,""))</f>
        <v>0</v>
      </c>
      <c r="PB27" s="34">
        <f>IF(PA27&lt;&gt;"",HLOOKUP(COUNT($NE27:PA27)+1,$G$4:$EH$8,PB$14,0)*$D27,IF($C27=PB$17,$G$8*$D27,""))</f>
        <v>0</v>
      </c>
      <c r="PC27" s="34">
        <f>IF(PB27&lt;&gt;"",HLOOKUP(COUNT($NE27:PB27)+1,$G$4:$EH$8,PC$14,0)*$D27,IF($C27=PC$17,$G$8*$D27,""))</f>
        <v>0</v>
      </c>
      <c r="PD27" s="34">
        <f>IF(PC27&lt;&gt;"",HLOOKUP(COUNT($NE27:PC27)+1,$G$4:$EH$8,PD$14,0)*$D27,IF($C27=PD$17,$G$8*$D27,""))</f>
        <v>0</v>
      </c>
      <c r="PE27" s="34">
        <f>IF(PD27&lt;&gt;"",HLOOKUP(COUNT($NE27:PD27)+1,$G$4:$EH$8,PE$14,0)*$D27,IF($C27=PE$17,$G$8*$D27,""))</f>
        <v>0</v>
      </c>
      <c r="PF27" s="34">
        <f>IF(PE27&lt;&gt;"",HLOOKUP(COUNT($NE27:PE27)+1,$G$4:$EH$8,PF$14,0)*$D27,IF($C27=PF$17,$G$8*$D27,""))</f>
        <v>0</v>
      </c>
      <c r="PG27" s="34">
        <f>IF(PF27&lt;&gt;"",HLOOKUP(COUNT($NE27:PF27)+1,$G$4:$EH$8,PG$14,0)*$D27,IF($C27=PG$17,$G$8*$D27,""))</f>
        <v>0</v>
      </c>
      <c r="PH27" s="34">
        <f>IF(PG27&lt;&gt;"",HLOOKUP(COUNT($NE27:PG27)+1,$G$4:$EH$8,PH$14,0)*$D27,IF($C27=PH$17,$G$8*$D27,""))</f>
        <v>0</v>
      </c>
      <c r="PI27" s="34">
        <f>IF(PH27&lt;&gt;"",HLOOKUP(COUNT($NE27:PH27)+1,$G$4:$EH$8,PI$14,0)*$D27,IF($C27=PI$17,$G$8*$D27,""))</f>
        <v>0</v>
      </c>
      <c r="PJ27" s="34">
        <f>IF(PI27&lt;&gt;"",HLOOKUP(COUNT($NE27:PI27)+1,$G$4:$EH$8,PJ$14,0)*$D27,IF($C27=PJ$17,$G$8*$D27,""))</f>
        <v>0</v>
      </c>
      <c r="PK27" s="34">
        <f>IF(PJ27&lt;&gt;"",HLOOKUP(COUNT($NE27:PJ27)+1,$G$4:$EH$8,PK$14,0)*$D27,IF($C27=PK$17,$G$8*$D27,""))</f>
        <v>0</v>
      </c>
      <c r="PL27" s="34">
        <f>IF(PK27&lt;&gt;"",HLOOKUP(COUNT($NE27:PK27)+1,$G$4:$EH$8,PL$14,0)*$D27,IF($C27=PL$17,$G$8*$D27,""))</f>
        <v>0</v>
      </c>
      <c r="PM27" s="34">
        <f>IF(PL27&lt;&gt;"",HLOOKUP(COUNT($NE27:PL27)+1,$G$4:$EH$8,PM$14,0)*$D27,IF($C27=PM$17,$G$8*$D27,""))</f>
        <v>0</v>
      </c>
      <c r="PN27" s="34">
        <f>IF(PM27&lt;&gt;"",HLOOKUP(COUNT($NE27:PM27)+1,$G$4:$EH$8,PN$14,0)*$D27,IF($C27=PN$17,$G$8*$D27,""))</f>
        <v>0</v>
      </c>
      <c r="PO27" s="34">
        <f>IF(PN27&lt;&gt;"",HLOOKUP(COUNT($NE27:PN27)+1,$G$4:$EH$8,PO$14,0)*$D27,IF($C27=PO$17,$G$8*$D27,""))</f>
        <v>0</v>
      </c>
      <c r="PP27" s="34">
        <f>IF(PO27&lt;&gt;"",HLOOKUP(COUNT($NE27:PO27)+1,$G$4:$EH$8,PP$14,0)*$D27,IF($C27=PP$17,$G$8*$D27,""))</f>
        <v>0</v>
      </c>
      <c r="PQ27" s="34">
        <f>IF(PP27&lt;&gt;"",HLOOKUP(COUNT($NE27:PP27)+1,$G$4:$EH$8,PQ$14,0)*$D27,IF($C27=PQ$17,$G$8*$D27,""))</f>
        <v>0</v>
      </c>
      <c r="PR27" s="34">
        <f>IF(PQ27&lt;&gt;"",HLOOKUP(COUNT($NE27:PQ27)+1,$G$4:$EH$8,PR$14,0)*$D27,IF($C27=PR$17,$G$8*$D27,""))</f>
        <v>0</v>
      </c>
      <c r="PS27" s="34">
        <f>IF(PR27&lt;&gt;"",HLOOKUP(COUNT($NE27:PR27)+1,$G$4:$EH$8,PS$14,0)*$D27,IF($C27=PS$17,$G$8*$D27,""))</f>
        <v>0</v>
      </c>
      <c r="PT27" s="34">
        <f>IF(PS27&lt;&gt;"",HLOOKUP(COUNT($NE27:PS27)+1,$G$4:$EH$8,PT$14,0)*$D27,IF($C27=PT$17,$G$8*$D27,""))</f>
        <v>0</v>
      </c>
      <c r="PU27" s="34">
        <f>IF(PT27&lt;&gt;"",HLOOKUP(COUNT($NE27:PT27)+1,$G$4:$EH$8,PU$14,0)*$D27,IF($C27=PU$17,$G$8*$D27,""))</f>
        <v>0</v>
      </c>
      <c r="PV27" s="34">
        <f>IF(PU27&lt;&gt;"",HLOOKUP(COUNT($NE27:PU27)+1,$G$4:$EH$8,PV$14,0)*$D27,IF($C27=PV$17,$G$8*$D27,""))</f>
        <v>0</v>
      </c>
      <c r="PW27" s="34">
        <f>IF(PV27&lt;&gt;"",HLOOKUP(COUNT($NE27:PV27)+1,$G$4:$EH$8,PW$14,0)*$D27,IF($C27=PW$17,$G$8*$D27,""))</f>
        <v>0</v>
      </c>
      <c r="PX27" s="34">
        <f>IF(PW27&lt;&gt;"",HLOOKUP(COUNT($NE27:PW27)+1,$G$4:$EH$8,PX$14,0)*$D27,IF($C27=PX$17,$G$8*$D27,""))</f>
        <v>0</v>
      </c>
      <c r="PY27" s="34">
        <f>IF(PX27&lt;&gt;"",HLOOKUP(COUNT($NE27:PX27)+1,$G$4:$EH$8,PY$14,0)*$D27,IF($C27=PY$17,$G$8*$D27,""))</f>
        <v>0</v>
      </c>
      <c r="PZ27" s="34">
        <f>IF(PY27&lt;&gt;"",HLOOKUP(COUNT($NE27:PY27)+1,$G$4:$EH$8,PZ$14,0)*$D27,IF($C27=PZ$17,$G$8*$D27,""))</f>
        <v>0</v>
      </c>
      <c r="QA27" s="34">
        <f>IF(PZ27&lt;&gt;"",HLOOKUP(COUNT($NE27:PZ27)+1,$G$4:$EH$8,QA$14,0)*$D27,IF($C27=QA$17,$G$8*$D27,""))</f>
        <v>0</v>
      </c>
      <c r="QB27" s="34">
        <f>IF(QA27&lt;&gt;"",HLOOKUP(COUNT($NE27:QA27)+1,$G$4:$EH$8,QB$14,0)*$D27,IF($C27=QB$17,$G$8*$D27,""))</f>
        <v>0</v>
      </c>
      <c r="QC27" s="34">
        <f>IF(QB27&lt;&gt;"",HLOOKUP(COUNT($NE27:QB27)+1,$G$4:$EH$8,QC$14,0)*$D27,IF($C27=QC$17,$G$8*$D27,""))</f>
        <v>0</v>
      </c>
      <c r="QD27" s="34">
        <f>IF(QC27&lt;&gt;"",HLOOKUP(COUNT($NE27:QC27)+1,$G$4:$EH$8,QD$14,0)*$D27,IF($C27=QD$17,$G$8*$D27,""))</f>
        <v>0</v>
      </c>
      <c r="QE27" s="34">
        <f>IF(QD27&lt;&gt;"",HLOOKUP(COUNT($NE27:QD27)+1,$G$4:$EH$8,QE$14,0)*$D27,IF($C27=QE$17,$G$8*$D27,""))</f>
        <v>0</v>
      </c>
      <c r="QF27" s="34">
        <f>IF(QE27&lt;&gt;"",HLOOKUP(COUNT($NE27:QE27)+1,$G$4:$EH$8,QF$14,0)*$D27,IF($C27=QF$17,$G$8*$D27,""))</f>
        <v>0</v>
      </c>
      <c r="QG27" s="34">
        <f>IF(QF27&lt;&gt;"",HLOOKUP(COUNT($NE27:QF27)+1,$G$4:$EH$8,QG$14,0)*$D27,IF($C27=QG$17,$G$8*$D27,""))</f>
        <v>0</v>
      </c>
      <c r="QH27" s="34">
        <f>IF(QG27&lt;&gt;"",HLOOKUP(COUNT($NE27:QG27)+1,$G$4:$EH$8,QH$14,0)*$D27,IF($C27=QH$17,$G$8*$D27,""))</f>
        <v>0</v>
      </c>
      <c r="QI27" s="34">
        <f>IF(QH27&lt;&gt;"",HLOOKUP(COUNT($NE27:QH27)+1,$G$4:$EH$8,QI$14,0)*$D27,IF($C27=QI$17,$G$8*$D27,""))</f>
        <v>0</v>
      </c>
      <c r="QJ27" s="34">
        <f>IF(QI27&lt;&gt;"",HLOOKUP(COUNT($NE27:QI27)+1,$G$4:$EH$8,QJ$14,0)*$D27,IF($C27=QJ$17,$G$8*$D27,""))</f>
        <v>0</v>
      </c>
      <c r="QK27" s="34">
        <f>IF(QJ27&lt;&gt;"",HLOOKUP(COUNT($NE27:QJ27)+1,$G$4:$EH$8,QK$14,0)*$D27,IF($C27=QK$17,$G$8*$D27,""))</f>
        <v>0</v>
      </c>
      <c r="QL27" s="34">
        <f>IF(QK27&lt;&gt;"",HLOOKUP(COUNT($NE27:QK27)+1,$G$4:$EH$8,QL$14,0)*$D27,IF($C27=QL$17,$G$8*$D27,""))</f>
        <v>0</v>
      </c>
      <c r="QM27" s="34">
        <f>IF(QL27&lt;&gt;"",HLOOKUP(COUNT($NE27:QL27)+1,$G$4:$EH$8,QM$14,0)*$D27,IF($C27=QM$17,$G$8*$D27,""))</f>
        <v>0</v>
      </c>
      <c r="QN27" s="34">
        <f>IF(QM27&lt;&gt;"",HLOOKUP(COUNT($NE27:QM27)+1,$G$4:$EH$8,QN$14,0)*$D27,IF($C27=QN$17,$G$8*$D27,""))</f>
        <v>0</v>
      </c>
      <c r="QO27" s="34">
        <f>IF(QN27&lt;&gt;"",HLOOKUP(COUNT($NE27:QN27)+1,$G$4:$EH$8,QO$14,0)*$D27,IF($C27=QO$17,$G$8*$D27,""))</f>
        <v>0</v>
      </c>
      <c r="QP27" s="34">
        <f>IF(QO27&lt;&gt;"",HLOOKUP(COUNT($NE27:QO27)+1,$G$4:$EH$8,QP$14,0)*$D27,IF($C27=QP$17,$G$8*$D27,""))</f>
        <v>0</v>
      </c>
      <c r="QQ27" s="34">
        <f>IF(QP27&lt;&gt;"",HLOOKUP(COUNT($NE27:QP27)+1,$G$4:$EH$8,QQ$14,0)*$D27,IF($C27=QQ$17,$G$8*$D27,""))</f>
        <v>0</v>
      </c>
      <c r="QR27" s="34">
        <f>IF(QQ27&lt;&gt;"",HLOOKUP(COUNT($NE27:QQ27)+1,$G$4:$EH$8,QR$14,0)*$D27,IF($C27=QR$17,$G$8*$D27,""))</f>
        <v>0</v>
      </c>
      <c r="QS27" s="34">
        <f>IF(QR27&lt;&gt;"",HLOOKUP(COUNT($NE27:QR27)+1,$G$4:$EH$8,QS$14,0)*$D27,IF($C27=QS$17,$G$8*$D27,""))</f>
        <v>0</v>
      </c>
      <c r="QT27" s="34">
        <f>IF(QS27&lt;&gt;"",HLOOKUP(COUNT($NE27:QS27)+1,$G$4:$EH$8,QT$14,0)*$D27,IF($C27=QT$17,$G$8*$D27,""))</f>
        <v>0</v>
      </c>
      <c r="QU27" s="34">
        <f>IF(QT27&lt;&gt;"",HLOOKUP(COUNT($NE27:QT27)+1,$G$4:$EH$8,QU$14,0)*$D27,IF($C27=QU$17,$G$8*$D27,""))</f>
        <v>0</v>
      </c>
      <c r="QV27" s="34">
        <f>IF(QU27&lt;&gt;"",HLOOKUP(COUNT($NE27:QU27)+1,$G$4:$EH$8,QV$14,0)*$D27,IF($C27=QV$17,$G$8*$D27,""))</f>
        <v>0</v>
      </c>
      <c r="QW27" s="34">
        <f>IF(QV27&lt;&gt;"",HLOOKUP(COUNT($NE27:QV27)+1,$G$4:$EH$8,QW$14,0)*$D27,IF($C27=QW$17,$G$8*$D27,""))</f>
        <v>0</v>
      </c>
      <c r="QX27" s="34">
        <f>IF(QW27&lt;&gt;"",HLOOKUP(COUNT($NE27:QW27)+1,$G$4:$EH$8,QX$14,0)*$D27,IF($C27=QX$17,$G$8*$D27,""))</f>
        <v>0</v>
      </c>
      <c r="QY27" s="34">
        <f>IF(QX27&lt;&gt;"",HLOOKUP(COUNT($NE27:QX27)+1,$G$4:$EH$8,QY$14,0)*$D27,IF($C27=QY$17,$G$8*$D27,""))</f>
        <v>0</v>
      </c>
      <c r="QZ27" s="34">
        <f>IF(QY27&lt;&gt;"",HLOOKUP(COUNT($NE27:QY27)+1,$G$4:$EH$8,QZ$14,0)*$D27,IF($C27=QZ$17,$G$8*$D27,""))</f>
        <v>0</v>
      </c>
      <c r="RA27" s="34">
        <f>IF(QZ27&lt;&gt;"",HLOOKUP(COUNT($NE27:QZ27)+1,$G$4:$EH$8,RA$14,0)*$D27,IF($C27=RA$17,$G$8*$D27,""))</f>
        <v>0</v>
      </c>
      <c r="RB27" s="34">
        <f>IF(RA27&lt;&gt;"",HLOOKUP(COUNT($NE27:RA27)+1,$G$4:$EH$8,RB$14,0)*$D27,IF($C27=RB$17,$G$8*$D27,""))</f>
        <v>0</v>
      </c>
      <c r="RC27" s="34">
        <f>IF(RB27&lt;&gt;"",HLOOKUP(COUNT($NE27:RB27)+1,$G$4:$EH$8,RC$14,0)*$D27,IF($C27=RC$17,$G$8*$D27,""))</f>
        <v>0</v>
      </c>
      <c r="RD27" s="34">
        <f>IF(RC27&lt;&gt;"",HLOOKUP(COUNT($NE27:RC27)+1,$G$4:$EH$8,RD$14,0)*$D27,IF($C27=RD$17,$G$8*$D27,""))</f>
        <v>0</v>
      </c>
      <c r="RE27" s="34">
        <f>IF(RD27&lt;&gt;"",HLOOKUP(COUNT($NE27:RD27)+1,$G$4:$EH$8,RE$14,0)*$D27,IF($C27=RE$17,$G$8*$D27,""))</f>
        <v>0</v>
      </c>
      <c r="RF27" s="34">
        <f>IF(RE27&lt;&gt;"",HLOOKUP(COUNT($NE27:RE27)+1,$G$4:$EH$8,RF$14,0)*$D27,IF($C27=RF$17,$G$8*$D27,""))</f>
        <v>0</v>
      </c>
      <c r="RG27" s="34">
        <f>IF(RF27&lt;&gt;"",HLOOKUP(COUNT($NE27:RF27)+1,$G$4:$EH$8,RG$14,0)*$D27,IF($C27=RG$17,$G$8*$D27,""))</f>
        <v>0</v>
      </c>
      <c r="RH27" s="34">
        <f>IF(RG27&lt;&gt;"",HLOOKUP(COUNT($NE27:RG27)+1,$G$4:$EH$8,RH$14,0)*$D27,IF($C27=RH$17,$G$8*$D27,""))</f>
        <v>0</v>
      </c>
      <c r="RI27" s="34">
        <f>IF(RH27&lt;&gt;"",HLOOKUP(COUNT($NE27:RH27)+1,$G$4:$EH$8,RI$14,0)*$D27,IF($C27=RI$17,$G$8*$D27,""))</f>
        <v>0</v>
      </c>
      <c r="RJ27" s="34">
        <f>IF(RI27&lt;&gt;"",HLOOKUP(COUNT($NE27:RI27)+1,$G$4:$EH$8,RJ$14,0)*$D27,IF($C27=RJ$17,$G$8*$D27,""))</f>
        <v>0</v>
      </c>
      <c r="RK27" s="34">
        <f>IF(RJ27&lt;&gt;"",HLOOKUP(COUNT($NE27:RJ27)+1,$G$4:$EH$8,RK$14,0)*$D27,IF($C27=RK$17,$G$8*$D27,""))</f>
        <v>0</v>
      </c>
      <c r="RL27" s="34">
        <f>IF(RK27&lt;&gt;"",HLOOKUP(COUNT($NE27:RK27)+1,$G$4:$EH$8,RL$14,0)*$D27,IF($C27=RL$17,$G$8*$D27,""))</f>
        <v>0</v>
      </c>
      <c r="RM27" s="34">
        <f>IF(RL27&lt;&gt;"",HLOOKUP(COUNT($NE27:RL27)+1,$G$4:$EH$8,RM$14,0)*$D27,IF($C27=RM$17,$G$8*$D27,""))</f>
        <v>0</v>
      </c>
      <c r="RN27" s="34">
        <f>IF(RM27&lt;&gt;"",HLOOKUP(COUNT($NE27:RM27)+1,$G$4:$EH$8,RN$14,0)*$D27,IF($C27=RN$17,$G$8*$D27,""))</f>
        <v>0</v>
      </c>
      <c r="RO27" s="34">
        <f>IF(RN27&lt;&gt;"",HLOOKUP(COUNT($NE27:RN27)+1,$G$4:$EH$8,RO$14,0)*$D27,IF($C27=RO$17,$G$8*$D27,""))</f>
        <v>0</v>
      </c>
      <c r="RP27" s="34">
        <f>IF(RO27&lt;&gt;"",HLOOKUP(COUNT($NE27:RO27)+1,$G$4:$EH$8,RP$14,0)*$D27,IF($C27=RP$17,$G$8*$D27,""))</f>
        <v>0</v>
      </c>
      <c r="RQ27" s="34">
        <f>IF(RP27&lt;&gt;"",HLOOKUP(COUNT($NE27:RP27)+1,$G$4:$EH$8,RQ$14,0)*$D27,IF($C27=RQ$17,$G$8*$D27,""))</f>
        <v>0</v>
      </c>
      <c r="RR27" s="34">
        <f>IF(RQ27&lt;&gt;"",HLOOKUP(COUNT($NE27:RQ27)+1,$G$4:$EH$8,RR$14,0)*$D27,IF($C27=RR$17,$G$8*$D27,""))</f>
        <v>0</v>
      </c>
      <c r="RS27" s="34">
        <f>IF(RR27&lt;&gt;"",HLOOKUP(COUNT($NE27:RR27)+1,$G$4:$EH$8,RS$14,0)*$D27,IF($C27=RS$17,$G$8*$D27,""))</f>
        <v>0</v>
      </c>
      <c r="RT27" s="34">
        <f>IF(RS27&lt;&gt;"",HLOOKUP(COUNT($NE27:RS27)+1,$G$4:$EH$8,RT$14,0)*$D27,IF($C27=RT$17,$G$8*$D27,""))</f>
        <v>0</v>
      </c>
      <c r="RU27" s="34">
        <f>IF(RT27&lt;&gt;"",HLOOKUP(COUNT($NE27:RT27)+1,$G$4:$EH$8,RU$14,0)*$D27,IF($C27=RU$17,$G$8*$D27,""))</f>
        <v>0</v>
      </c>
      <c r="RW27" s="34" t="str">
        <f>IF(RV27&lt;&gt;"",HLOOKUP(COUNT($RV27:RV27)+1,$G$4:$EH$9,RW$14,0)*$D27,IF($C27=RW$17,$G$9*$D27,""))</f>
        <v/>
      </c>
      <c r="RX27" s="34" t="str">
        <f>IF(RW27&lt;&gt;"",HLOOKUP(COUNT($RV27:RW27)+1,$G$4:$EH$9,RX$14,0)*$D27,IF($C27=RX$17,$G$9*$D27,""))</f>
        <v/>
      </c>
      <c r="RY27" s="34" t="str">
        <f>IF(RX27&lt;&gt;"",HLOOKUP(COUNT($RV27:RX27)+1,$G$4:$EH$9,RY$14,0)*$D27,IF($C27=RY$17,$G$9*$D27,""))</f>
        <v/>
      </c>
      <c r="RZ27" s="34" t="str">
        <f>IF(RY27&lt;&gt;"",HLOOKUP(COUNT($RV27:RY27)+1,$G$4:$EH$9,RZ$14,0)*$D27,IF($C27=RZ$17,$G$9*$D27,""))</f>
        <v/>
      </c>
      <c r="SA27" s="34" t="str">
        <f>IF(RZ27&lt;&gt;"",HLOOKUP(COUNT($RV27:RZ27)+1,$G$4:$EH$9,SA$14,0)*$D27,IF($C27=SA$17,$G$9*$D27,""))</f>
        <v/>
      </c>
      <c r="SB27" s="34" t="str">
        <f>IF(SA27&lt;&gt;"",HLOOKUP(COUNT($RV27:SA27)+1,$G$4:$EH$9,SB$14,0)*$D27,IF($C27=SB$17,$G$9*$D27,""))</f>
        <v/>
      </c>
      <c r="SC27" s="34" t="str">
        <f>IF(SB27&lt;&gt;"",HLOOKUP(COUNT($RV27:SB27)+1,$G$4:$EH$9,SC$14,0)*$D27,IF($C27=SC$17,$G$9*$D27,""))</f>
        <v/>
      </c>
      <c r="SD27" s="34" t="str">
        <f>IF(SC27&lt;&gt;"",HLOOKUP(COUNT($RV27:SC27)+1,$G$4:$EH$9,SD$14,0)*$D27,IF($C27=SD$17,$G$9*$D27,""))</f>
        <v/>
      </c>
      <c r="SE27" s="34">
        <f>IF(SD27&lt;&gt;"",HLOOKUP(COUNT($RV27:SD27)+1,$G$4:$EH$9,SE$14,0)*$D27,IF($C27=SE$17,$G$9*$D27,""))</f>
        <v>2900</v>
      </c>
      <c r="SF27" s="34">
        <f>IF(SE27&lt;&gt;"",HLOOKUP(COUNT($RV27:SE27)+1,$G$4:$EH$9,SF$14,0)*$D27,IF($C27=SF$17,$G$9*$D27,""))</f>
        <v>0</v>
      </c>
      <c r="SG27" s="34">
        <f>IF(SF27&lt;&gt;"",HLOOKUP(COUNT($RV27:SF27)+1,$G$4:$EH$9,SG$14,0)*$D27,IF($C27=SG$17,$G$9*$D27,""))</f>
        <v>0</v>
      </c>
      <c r="SH27" s="34">
        <f>IF(SG27&lt;&gt;"",HLOOKUP(COUNT($RV27:SG27)+1,$G$4:$EH$9,SH$14,0)*$D27,IF($C27=SH$17,$G$9*$D27,""))</f>
        <v>0</v>
      </c>
      <c r="SI27" s="34">
        <f>IF(SH27&lt;&gt;"",HLOOKUP(COUNT($RV27:SH27)+1,$G$4:$EH$9,SI$14,0)*$D27,IF($C27=SI$17,$G$9*$D27,""))</f>
        <v>0</v>
      </c>
      <c r="SJ27" s="34">
        <f>IF(SI27&lt;&gt;"",HLOOKUP(COUNT($RV27:SI27)+1,$G$4:$EH$9,SJ$14,0)*$D27,IF($C27=SJ$17,$G$9*$D27,""))</f>
        <v>0</v>
      </c>
      <c r="SK27" s="34">
        <f>IF(SJ27&lt;&gt;"",HLOOKUP(COUNT($RV27:SJ27)+1,$G$4:$EH$9,SK$14,0)*$D27,IF($C27=SK$17,$G$9*$D27,""))</f>
        <v>0</v>
      </c>
      <c r="SL27" s="34">
        <f>IF(SK27&lt;&gt;"",HLOOKUP(COUNT($RV27:SK27)+1,$G$4:$EH$9,SL$14,0)*$D27,IF($C27=SL$17,$G$9*$D27,""))</f>
        <v>0</v>
      </c>
      <c r="SM27" s="34">
        <f>IF(SL27&lt;&gt;"",HLOOKUP(COUNT($RV27:SL27)+1,$G$4:$EH$9,SM$14,0)*$D27,IF($C27=SM$17,$G$9*$D27,""))</f>
        <v>0</v>
      </c>
      <c r="SN27" s="34">
        <f>IF(SM27&lt;&gt;"",HLOOKUP(COUNT($RV27:SM27)+1,$G$4:$EH$9,SN$14,0)*$D27,IF($C27=SN$17,$G$9*$D27,""))</f>
        <v>0</v>
      </c>
      <c r="SO27" s="34">
        <f>IF(SN27&lt;&gt;"",HLOOKUP(COUNT($RV27:SN27)+1,$G$4:$EH$9,SO$14,0)*$D27,IF($C27=SO$17,$G$9*$D27,""))</f>
        <v>0</v>
      </c>
      <c r="SP27" s="34">
        <f>IF(SO27&lt;&gt;"",HLOOKUP(COUNT($RV27:SO27)+1,$G$4:$EH$9,SP$14,0)*$D27,IF($C27=SP$17,$G$9*$D27,""))</f>
        <v>0</v>
      </c>
      <c r="SQ27" s="34">
        <f>IF(SP27&lt;&gt;"",HLOOKUP(COUNT($RV27:SP27)+1,$G$4:$EH$9,SQ$14,0)*$D27,IF($C27=SQ$17,$G$9*$D27,""))</f>
        <v>0</v>
      </c>
      <c r="SR27" s="34">
        <f>IF(SQ27&lt;&gt;"",HLOOKUP(COUNT($RV27:SQ27)+1,$G$4:$EH$9,SR$14,0)*$D27,IF($C27=SR$17,$G$9*$D27,""))</f>
        <v>0</v>
      </c>
      <c r="SS27" s="34">
        <f>IF(SR27&lt;&gt;"",HLOOKUP(COUNT($RV27:SR27)+1,$G$4:$EH$9,SS$14,0)*$D27,IF($C27=SS$17,$G$9*$D27,""))</f>
        <v>0</v>
      </c>
      <c r="ST27" s="34">
        <f>IF(SS27&lt;&gt;"",HLOOKUP(COUNT($RV27:SS27)+1,$G$4:$EH$9,ST$14,0)*$D27,IF($C27=ST$17,$G$9*$D27,""))</f>
        <v>0</v>
      </c>
      <c r="SU27" s="34">
        <f>IF(ST27&lt;&gt;"",HLOOKUP(COUNT($RV27:ST27)+1,$G$4:$EH$9,SU$14,0)*$D27,IF($C27=SU$17,$G$9*$D27,""))</f>
        <v>0</v>
      </c>
      <c r="SV27" s="34">
        <f>IF(SU27&lt;&gt;"",HLOOKUP(COUNT($RV27:SU27)+1,$G$4:$EH$9,SV$14,0)*$D27,IF($C27=SV$17,$G$9*$D27,""))</f>
        <v>0</v>
      </c>
      <c r="SW27" s="34">
        <f>IF(SV27&lt;&gt;"",HLOOKUP(COUNT($RV27:SV27)+1,$G$4:$EH$9,SW$14,0)*$D27,IF($C27=SW$17,$G$9*$D27,""))</f>
        <v>0</v>
      </c>
      <c r="SX27" s="34">
        <f>IF(SW27&lt;&gt;"",HLOOKUP(COUNT($RV27:SW27)+1,$G$4:$EH$9,SX$14,0)*$D27,IF($C27=SX$17,$G$9*$D27,""))</f>
        <v>0</v>
      </c>
      <c r="SY27" s="34">
        <f>IF(SX27&lt;&gt;"",HLOOKUP(COUNT($RV27:SX27)+1,$G$4:$EH$9,SY$14,0)*$D27,IF($C27=SY$17,$G$9*$D27,""))</f>
        <v>0</v>
      </c>
      <c r="SZ27" s="34">
        <f>IF(SY27&lt;&gt;"",HLOOKUP(COUNT($RV27:SY27)+1,$G$4:$EH$9,SZ$14,0)*$D27,IF($C27=SZ$17,$G$9*$D27,""))</f>
        <v>0</v>
      </c>
      <c r="TA27" s="34">
        <f>IF(SZ27&lt;&gt;"",HLOOKUP(COUNT($RV27:SZ27)+1,$G$4:$EH$9,TA$14,0)*$D27,IF($C27=TA$17,$G$9*$D27,""))</f>
        <v>0</v>
      </c>
      <c r="TB27" s="34">
        <f>IF(TA27&lt;&gt;"",HLOOKUP(COUNT($RV27:TA27)+1,$G$4:$EH$9,TB$14,0)*$D27,IF($C27=TB$17,$G$9*$D27,""))</f>
        <v>0</v>
      </c>
      <c r="TC27" s="34">
        <f>IF(TB27&lt;&gt;"",HLOOKUP(COUNT($RV27:TB27)+1,$G$4:$EH$9,TC$14,0)*$D27,IF($C27=TC$17,$G$9*$D27,""))</f>
        <v>0</v>
      </c>
      <c r="TD27" s="34">
        <f>IF(TC27&lt;&gt;"",HLOOKUP(COUNT($RV27:TC27)+1,$G$4:$EH$9,TD$14,0)*$D27,IF($C27=TD$17,$G$9*$D27,""))</f>
        <v>0</v>
      </c>
      <c r="TE27" s="34">
        <f>IF(TD27&lt;&gt;"",HLOOKUP(COUNT($RV27:TD27)+1,$G$4:$EH$9,TE$14,0)*$D27,IF($C27=TE$17,$G$9*$D27,""))</f>
        <v>0</v>
      </c>
      <c r="TF27" s="34">
        <f>IF(TE27&lt;&gt;"",HLOOKUP(COUNT($RV27:TE27)+1,$G$4:$EH$9,TF$14,0)*$D27,IF($C27=TF$17,$G$9*$D27,""))</f>
        <v>0</v>
      </c>
      <c r="TG27" s="34">
        <f>IF(TF27&lt;&gt;"",HLOOKUP(COUNT($RV27:TF27)+1,$G$4:$EH$9,TG$14,0)*$D27,IF($C27=TG$17,$G$9*$D27,""))</f>
        <v>0</v>
      </c>
      <c r="TH27" s="34">
        <f>IF(TG27&lt;&gt;"",HLOOKUP(COUNT($RV27:TG27)+1,$G$4:$EH$9,TH$14,0)*$D27,IF($C27=TH$17,$G$9*$D27,""))</f>
        <v>0</v>
      </c>
      <c r="TI27" s="34">
        <f>IF(TH27&lt;&gt;"",HLOOKUP(COUNT($RV27:TH27)+1,$G$4:$EH$9,TI$14,0)*$D27,IF($C27=TI$17,$G$9*$D27,""))</f>
        <v>0</v>
      </c>
      <c r="TJ27" s="34">
        <f>IF(TI27&lt;&gt;"",HLOOKUP(COUNT($RV27:TI27)+1,$G$4:$EH$9,TJ$14,0)*$D27,IF($C27=TJ$17,$G$9*$D27,""))</f>
        <v>0</v>
      </c>
      <c r="TK27" s="34">
        <f>IF(TJ27&lt;&gt;"",HLOOKUP(COUNT($RV27:TJ27)+1,$G$4:$EH$9,TK$14,0)*$D27,IF($C27=TK$17,$G$9*$D27,""))</f>
        <v>0</v>
      </c>
      <c r="TL27" s="34">
        <f>IF(TK27&lt;&gt;"",HLOOKUP(COUNT($RV27:TK27)+1,$G$4:$EH$9,TL$14,0)*$D27,IF($C27=TL$17,$G$9*$D27,""))</f>
        <v>0</v>
      </c>
      <c r="TM27" s="34">
        <f>IF(TL27&lt;&gt;"",HLOOKUP(COUNT($RV27:TL27)+1,$G$4:$EH$9,TM$14,0)*$D27,IF($C27=TM$17,$G$9*$D27,""))</f>
        <v>0</v>
      </c>
      <c r="TN27" s="34">
        <f>IF(TM27&lt;&gt;"",HLOOKUP(COUNT($RV27:TM27)+1,$G$4:$EH$9,TN$14,0)*$D27,IF($C27=TN$17,$G$9*$D27,""))</f>
        <v>0</v>
      </c>
      <c r="TO27" s="34">
        <f>IF(TN27&lt;&gt;"",HLOOKUP(COUNT($RV27:TN27)+1,$G$4:$EH$9,TO$14,0)*$D27,IF($C27=TO$17,$G$9*$D27,""))</f>
        <v>0</v>
      </c>
      <c r="TP27" s="34">
        <f>IF(TO27&lt;&gt;"",HLOOKUP(COUNT($RV27:TO27)+1,$G$4:$EH$9,TP$14,0)*$D27,IF($C27=TP$17,$G$9*$D27,""))</f>
        <v>0</v>
      </c>
      <c r="TQ27" s="34">
        <f>IF(TP27&lt;&gt;"",HLOOKUP(COUNT($RV27:TP27)+1,$G$4:$EH$9,TQ$14,0)*$D27,IF($C27=TQ$17,$G$9*$D27,""))</f>
        <v>0</v>
      </c>
      <c r="TR27" s="34">
        <f>IF(TQ27&lt;&gt;"",HLOOKUP(COUNT($RV27:TQ27)+1,$G$4:$EH$9,TR$14,0)*$D27,IF($C27=TR$17,$G$9*$D27,""))</f>
        <v>0</v>
      </c>
      <c r="TS27" s="34">
        <f>IF(TR27&lt;&gt;"",HLOOKUP(COUNT($RV27:TR27)+1,$G$4:$EH$9,TS$14,0)*$D27,IF($C27=TS$17,$G$9*$D27,""))</f>
        <v>0</v>
      </c>
      <c r="TT27" s="34">
        <f>IF(TS27&lt;&gt;"",HLOOKUP(COUNT($RV27:TS27)+1,$G$4:$EH$9,TT$14,0)*$D27,IF($C27=TT$17,$G$9*$D27,""))</f>
        <v>0</v>
      </c>
      <c r="TU27" s="34">
        <f>IF(TT27&lt;&gt;"",HLOOKUP(COUNT($RV27:TT27)+1,$G$4:$EH$9,TU$14,0)*$D27,IF($C27=TU$17,$G$9*$D27,""))</f>
        <v>0</v>
      </c>
      <c r="TV27" s="34">
        <f>IF(TU27&lt;&gt;"",HLOOKUP(COUNT($RV27:TU27)+1,$G$4:$EH$9,TV$14,0)*$D27,IF($C27=TV$17,$G$9*$D27,""))</f>
        <v>0</v>
      </c>
      <c r="TW27" s="34">
        <f>IF(TV27&lt;&gt;"",HLOOKUP(COUNT($RV27:TV27)+1,$G$4:$EH$9,TW$14,0)*$D27,IF($C27=TW$17,$G$9*$D27,""))</f>
        <v>0</v>
      </c>
      <c r="TX27" s="34">
        <f>IF(TW27&lt;&gt;"",HLOOKUP(COUNT($RV27:TW27)+1,$G$4:$EH$9,TX$14,0)*$D27,IF($C27=TX$17,$G$9*$D27,""))</f>
        <v>0</v>
      </c>
      <c r="TY27" s="34">
        <f>IF(TX27&lt;&gt;"",HLOOKUP(COUNT($RV27:TX27)+1,$G$4:$EH$9,TY$14,0)*$D27,IF($C27=TY$17,$G$9*$D27,""))</f>
        <v>0</v>
      </c>
      <c r="TZ27" s="34">
        <f>IF(TY27&lt;&gt;"",HLOOKUP(COUNT($RV27:TY27)+1,$G$4:$EH$9,TZ$14,0)*$D27,IF($C27=TZ$17,$G$9*$D27,""))</f>
        <v>0</v>
      </c>
      <c r="UA27" s="34">
        <f>IF(TZ27&lt;&gt;"",HLOOKUP(COUNT($RV27:TZ27)+1,$G$4:$EH$9,UA$14,0)*$D27,IF($C27=UA$17,$G$9*$D27,""))</f>
        <v>0</v>
      </c>
      <c r="UB27" s="34">
        <f>IF(UA27&lt;&gt;"",HLOOKUP(COUNT($RV27:UA27)+1,$G$4:$EH$9,UB$14,0)*$D27,IF($C27=UB$17,$G$9*$D27,""))</f>
        <v>0</v>
      </c>
      <c r="UC27" s="34">
        <f>IF(UB27&lt;&gt;"",HLOOKUP(COUNT($RV27:UB27)+1,$G$4:$EH$9,UC$14,0)*$D27,IF($C27=UC$17,$G$9*$D27,""))</f>
        <v>0</v>
      </c>
      <c r="UD27" s="34">
        <f>IF(UC27&lt;&gt;"",HLOOKUP(COUNT($RV27:UC27)+1,$G$4:$EH$9,UD$14,0)*$D27,IF($C27=UD$17,$G$9*$D27,""))</f>
        <v>0</v>
      </c>
      <c r="UE27" s="34">
        <f>IF(UD27&lt;&gt;"",HLOOKUP(COUNT($RV27:UD27)+1,$G$4:$EH$9,UE$14,0)*$D27,IF($C27=UE$17,$G$9*$D27,""))</f>
        <v>0</v>
      </c>
      <c r="UF27" s="34">
        <f>IF(UE27&lt;&gt;"",HLOOKUP(COUNT($RV27:UE27)+1,$G$4:$EH$9,UF$14,0)*$D27,IF($C27=UF$17,$G$9*$D27,""))</f>
        <v>0</v>
      </c>
      <c r="UG27" s="34">
        <f>IF(UF27&lt;&gt;"",HLOOKUP(COUNT($RV27:UF27)+1,$G$4:$EH$9,UG$14,0)*$D27,IF($C27=UG$17,$G$9*$D27,""))</f>
        <v>0</v>
      </c>
      <c r="UH27" s="34">
        <f>IF(UG27&lt;&gt;"",HLOOKUP(COUNT($RV27:UG27)+1,$G$4:$EH$9,UH$14,0)*$D27,IF($C27=UH$17,$G$9*$D27,""))</f>
        <v>0</v>
      </c>
      <c r="UI27" s="34">
        <f>IF(UH27&lt;&gt;"",HLOOKUP(COUNT($RV27:UH27)+1,$G$4:$EH$9,UI$14,0)*$D27,IF($C27=UI$17,$G$9*$D27,""))</f>
        <v>0</v>
      </c>
      <c r="UJ27" s="34">
        <f>IF(UI27&lt;&gt;"",HLOOKUP(COUNT($RV27:UI27)+1,$G$4:$EH$9,UJ$14,0)*$D27,IF($C27=UJ$17,$G$9*$D27,""))</f>
        <v>0</v>
      </c>
      <c r="UK27" s="34">
        <f>IF(UJ27&lt;&gt;"",HLOOKUP(COUNT($RV27:UJ27)+1,$G$4:$EH$9,UK$14,0)*$D27,IF($C27=UK$17,$G$9*$D27,""))</f>
        <v>0</v>
      </c>
      <c r="UL27" s="34">
        <f>IF(UK27&lt;&gt;"",HLOOKUP(COUNT($RV27:UK27)+1,$G$4:$EH$9,UL$14,0)*$D27,IF($C27=UL$17,$G$9*$D27,""))</f>
        <v>0</v>
      </c>
      <c r="UM27" s="34">
        <f>IF(UL27&lt;&gt;"",HLOOKUP(COUNT($RV27:UL27)+1,$G$4:$EH$9,UM$14,0)*$D27,IF($C27=UM$17,$G$9*$D27,""))</f>
        <v>0</v>
      </c>
      <c r="UN27" s="34">
        <f>IF(UM27&lt;&gt;"",HLOOKUP(COUNT($RV27:UM27)+1,$G$4:$EH$9,UN$14,0)*$D27,IF($C27=UN$17,$G$9*$D27,""))</f>
        <v>0</v>
      </c>
      <c r="UO27" s="34">
        <f>IF(UN27&lt;&gt;"",HLOOKUP(COUNT($RV27:UN27)+1,$G$4:$EH$9,UO$14,0)*$D27,IF($C27=UO$17,$G$9*$D27,""))</f>
        <v>0</v>
      </c>
      <c r="UP27" s="34">
        <f>IF(UO27&lt;&gt;"",HLOOKUP(COUNT($RV27:UO27)+1,$G$4:$EH$9,UP$14,0)*$D27,IF($C27=UP$17,$G$9*$D27,""))</f>
        <v>0</v>
      </c>
      <c r="UQ27" s="34">
        <f>IF(UP27&lt;&gt;"",HLOOKUP(COUNT($RV27:UP27)+1,$G$4:$EH$9,UQ$14,0)*$D27,IF($C27=UQ$17,$G$9*$D27,""))</f>
        <v>0</v>
      </c>
      <c r="UR27" s="34">
        <f>IF(UQ27&lt;&gt;"",HLOOKUP(COUNT($RV27:UQ27)+1,$G$4:$EH$9,UR$14,0)*$D27,IF($C27=UR$17,$G$9*$D27,""))</f>
        <v>0</v>
      </c>
      <c r="US27" s="34">
        <f>IF(UR27&lt;&gt;"",HLOOKUP(COUNT($RV27:UR27)+1,$G$4:$EH$9,US$14,0)*$D27,IF($C27=US$17,$G$9*$D27,""))</f>
        <v>0</v>
      </c>
      <c r="UT27" s="34">
        <f>IF(US27&lt;&gt;"",HLOOKUP(COUNT($RV27:US27)+1,$G$4:$EH$9,UT$14,0)*$D27,IF($C27=UT$17,$G$9*$D27,""))</f>
        <v>0</v>
      </c>
      <c r="UU27" s="34">
        <f>IF(UT27&lt;&gt;"",HLOOKUP(COUNT($RV27:UT27)+1,$G$4:$EH$9,UU$14,0)*$D27,IF($C27=UU$17,$G$9*$D27,""))</f>
        <v>0</v>
      </c>
      <c r="UV27" s="34">
        <f>IF(UU27&lt;&gt;"",HLOOKUP(COUNT($RV27:UU27)+1,$G$4:$EH$9,UV$14,0)*$D27,IF($C27=UV$17,$G$9*$D27,""))</f>
        <v>0</v>
      </c>
      <c r="UW27" s="34">
        <f>IF(UV27&lt;&gt;"",HLOOKUP(COUNT($RV27:UV27)+1,$G$4:$EH$9,UW$14,0)*$D27,IF($C27=UW$17,$G$9*$D27,""))</f>
        <v>0</v>
      </c>
      <c r="UX27" s="34">
        <f>IF(UW27&lt;&gt;"",HLOOKUP(COUNT($RV27:UW27)+1,$G$4:$EH$9,UX$14,0)*$D27,IF($C27=UX$17,$G$9*$D27,""))</f>
        <v>0</v>
      </c>
      <c r="UY27" s="34">
        <f>IF(UX27&lt;&gt;"",HLOOKUP(COUNT($RV27:UX27)+1,$G$4:$EH$9,UY$14,0)*$D27,IF($C27=UY$17,$G$9*$D27,""))</f>
        <v>0</v>
      </c>
      <c r="UZ27" s="34">
        <f>IF(UY27&lt;&gt;"",HLOOKUP(COUNT($RV27:UY27)+1,$G$4:$EH$9,UZ$14,0)*$D27,IF($C27=UZ$17,$G$9*$D27,""))</f>
        <v>0</v>
      </c>
      <c r="VA27" s="34">
        <f>IF(UZ27&lt;&gt;"",HLOOKUP(COUNT($RV27:UZ27)+1,$G$4:$EH$9,VA$14,0)*$D27,IF($C27=VA$17,$G$9*$D27,""))</f>
        <v>0</v>
      </c>
      <c r="VB27" s="34">
        <f>IF(VA27&lt;&gt;"",HLOOKUP(COUNT($RV27:VA27)+1,$G$4:$EH$9,VB$14,0)*$D27,IF($C27=VB$17,$G$9*$D27,""))</f>
        <v>0</v>
      </c>
      <c r="VC27" s="34">
        <f>IF(VB27&lt;&gt;"",HLOOKUP(COUNT($RV27:VB27)+1,$G$4:$EH$9,VC$14,0)*$D27,IF($C27=VC$17,$G$9*$D27,""))</f>
        <v>0</v>
      </c>
      <c r="VD27" s="34">
        <f>IF(VC27&lt;&gt;"",HLOOKUP(COUNT($RV27:VC27)+1,$G$4:$EH$9,VD$14,0)*$D27,IF($C27=VD$17,$G$9*$D27,""))</f>
        <v>0</v>
      </c>
      <c r="VE27" s="34">
        <f>IF(VD27&lt;&gt;"",HLOOKUP(COUNT($RV27:VD27)+1,$G$4:$EH$9,VE$14,0)*$D27,IF($C27=VE$17,$G$9*$D27,""))</f>
        <v>0</v>
      </c>
      <c r="VF27" s="34">
        <f>IF(VE27&lt;&gt;"",HLOOKUP(COUNT($RV27:VE27)+1,$G$4:$EH$9,VF$14,0)*$D27,IF($C27=VF$17,$G$9*$D27,""))</f>
        <v>0</v>
      </c>
      <c r="VG27" s="34">
        <f>IF(VF27&lt;&gt;"",HLOOKUP(COUNT($RV27:VF27)+1,$G$4:$EH$9,VG$14,0)*$D27,IF($C27=VG$17,$G$9*$D27,""))</f>
        <v>0</v>
      </c>
      <c r="VH27" s="34">
        <f>IF(VG27&lt;&gt;"",HLOOKUP(COUNT($RV27:VG27)+1,$G$4:$EH$9,VH$14,0)*$D27,IF($C27=VH$17,$G$9*$D27,""))</f>
        <v>0</v>
      </c>
      <c r="VI27" s="34">
        <f>IF(VH27&lt;&gt;"",HLOOKUP(COUNT($RV27:VH27)+1,$G$4:$EH$9,VI$14,0)*$D27,IF($C27=VI$17,$G$9*$D27,""))</f>
        <v>0</v>
      </c>
      <c r="VJ27" s="34">
        <f>IF(VI27&lt;&gt;"",HLOOKUP(COUNT($RV27:VI27)+1,$G$4:$EH$9,VJ$14,0)*$D27,IF($C27=VJ$17,$G$9*$D27,""))</f>
        <v>0</v>
      </c>
      <c r="VK27" s="34">
        <f>IF(VJ27&lt;&gt;"",HLOOKUP(COUNT($RV27:VJ27)+1,$G$4:$EH$9,VK$14,0)*$D27,IF($C27=VK$17,$G$9*$D27,""))</f>
        <v>0</v>
      </c>
      <c r="VL27" s="34">
        <f>IF(VK27&lt;&gt;"",HLOOKUP(COUNT($RV27:VK27)+1,$G$4:$EH$9,VL$14,0)*$D27,IF($C27=VL$17,$G$9*$D27,""))</f>
        <v>0</v>
      </c>
      <c r="VM27" s="34">
        <f>IF(VL27&lt;&gt;"",HLOOKUP(COUNT($RV27:VL27)+1,$G$4:$EH$9,VM$14,0)*$D27,IF($C27=VM$17,$G$9*$D27,""))</f>
        <v>0</v>
      </c>
      <c r="VN27" s="34">
        <f>IF(VM27&lt;&gt;"",HLOOKUP(COUNT($RV27:VM27)+1,$G$4:$EH$9,VN$14,0)*$D27,IF($C27=VN$17,$G$9*$D27,""))</f>
        <v>0</v>
      </c>
      <c r="VO27" s="34">
        <f>IF(VN27&lt;&gt;"",HLOOKUP(COUNT($RV27:VN27)+1,$G$4:$EH$9,VO$14,0)*$D27,IF($C27=VO$17,$G$9*$D27,""))</f>
        <v>0</v>
      </c>
      <c r="VP27" s="34">
        <f>IF(VO27&lt;&gt;"",HLOOKUP(COUNT($RV27:VO27)+1,$G$4:$EH$9,VP$14,0)*$D27,IF($C27=VP$17,$G$9*$D27,""))</f>
        <v>0</v>
      </c>
      <c r="VQ27" s="34">
        <f>IF(VP27&lt;&gt;"",HLOOKUP(COUNT($RV27:VP27)+1,$G$4:$EH$9,VQ$14,0)*$D27,IF($C27=VQ$17,$G$9*$D27,""))</f>
        <v>0</v>
      </c>
      <c r="VR27" s="34">
        <f>IF(VQ27&lt;&gt;"",HLOOKUP(COUNT($RV27:VQ27)+1,$G$4:$EH$9,VR$14,0)*$D27,IF($C27=VR$17,$G$9*$D27,""))</f>
        <v>0</v>
      </c>
      <c r="VS27" s="34">
        <f>IF(VR27&lt;&gt;"",HLOOKUP(COUNT($RV27:VR27)+1,$G$4:$EH$9,VS$14,0)*$D27,IF($C27=VS$17,$G$9*$D27,""))</f>
        <v>0</v>
      </c>
      <c r="VT27" s="34">
        <f>IF(VS27&lt;&gt;"",HLOOKUP(COUNT($RV27:VS27)+1,$G$4:$EH$9,VT$14,0)*$D27,IF($C27=VT$17,$G$9*$D27,""))</f>
        <v>0</v>
      </c>
      <c r="VU27" s="34">
        <f>IF(VT27&lt;&gt;"",HLOOKUP(COUNT($RV27:VT27)+1,$G$4:$EH$9,VU$14,0)*$D27,IF($C27=VU$17,$G$9*$D27,""))</f>
        <v>0</v>
      </c>
      <c r="VV27" s="34">
        <f>IF(VU27&lt;&gt;"",HLOOKUP(COUNT($RV27:VU27)+1,$G$4:$EH$9,VV$14,0)*$D27,IF($C27=VV$17,$G$9*$D27,""))</f>
        <v>0</v>
      </c>
      <c r="VW27" s="34">
        <f>IF(VV27&lt;&gt;"",HLOOKUP(COUNT($RV27:VV27)+1,$G$4:$EH$9,VW$14,0)*$D27,IF($C27=VW$17,$G$9*$D27,""))</f>
        <v>0</v>
      </c>
      <c r="VX27" s="34">
        <f>IF(VW27&lt;&gt;"",HLOOKUP(COUNT($RV27:VW27)+1,$G$4:$EH$9,VX$14,0)*$D27,IF($C27=VX$17,$G$9*$D27,""))</f>
        <v>0</v>
      </c>
      <c r="VY27" s="34">
        <f>IF(VX27&lt;&gt;"",HLOOKUP(COUNT($RV27:VX27)+1,$G$4:$EH$9,VY$14,0)*$D27,IF($C27=VY$17,$G$9*$D27,""))</f>
        <v>0</v>
      </c>
      <c r="VZ27" s="34">
        <f>IF(VY27&lt;&gt;"",HLOOKUP(COUNT($RV27:VY27)+1,$G$4:$EH$9,VZ$14,0)*$D27,IF($C27=VZ$17,$G$9*$D27,""))</f>
        <v>0</v>
      </c>
      <c r="WA27" s="34">
        <f>IF(VZ27&lt;&gt;"",HLOOKUP(COUNT($RV27:VZ27)+1,$G$4:$EH$9,WA$14,0)*$D27,IF($C27=WA$17,$G$9*$D27,""))</f>
        <v>0</v>
      </c>
      <c r="WB27" s="34">
        <f>IF(WA27&lt;&gt;"",HLOOKUP(COUNT($RV27:WA27)+1,$G$4:$EH$9,WB$14,0)*$D27,IF($C27=WB$17,$G$9*$D27,""))</f>
        <v>0</v>
      </c>
      <c r="WC27" s="34">
        <f>IF(WB27&lt;&gt;"",HLOOKUP(COUNT($RV27:WB27)+1,$G$4:$EH$9,WC$14,0)*$D27,IF($C27=WC$17,$G$9*$D27,""))</f>
        <v>0</v>
      </c>
      <c r="WD27" s="34">
        <f>IF(WC27&lt;&gt;"",HLOOKUP(COUNT($RV27:WC27)+1,$G$4:$EH$9,WD$14,0)*$D27,IF($C27=WD$17,$G$9*$D27,""))</f>
        <v>0</v>
      </c>
      <c r="WE27" s="34">
        <f>IF(WD27&lt;&gt;"",HLOOKUP(COUNT($RV27:WD27)+1,$G$4:$EH$9,WE$14,0)*$D27,IF($C27=WE$17,$G$9*$D27,""))</f>
        <v>0</v>
      </c>
      <c r="WF27" s="34">
        <f>IF(WE27&lt;&gt;"",HLOOKUP(COUNT($RV27:WE27)+1,$G$4:$EH$9,WF$14,0)*$D27,IF($C27=WF$17,$G$9*$D27,""))</f>
        <v>0</v>
      </c>
      <c r="WG27" s="34">
        <f>IF(WF27&lt;&gt;"",HLOOKUP(COUNT($RV27:WF27)+1,$G$4:$EH$9,WG$14,0)*$D27,IF($C27=WG$17,$G$9*$D27,""))</f>
        <v>0</v>
      </c>
      <c r="WH27" s="34">
        <f>IF(WG27&lt;&gt;"",HLOOKUP(COUNT($RV27:WG27)+1,$G$4:$EH$9,WH$14,0)*$D27,IF($C27=WH$17,$G$9*$D27,""))</f>
        <v>0</v>
      </c>
      <c r="WI27" s="34">
        <f>IF(WH27&lt;&gt;"",HLOOKUP(COUNT($RV27:WH27)+1,$G$4:$EH$9,WI$14,0)*$D27,IF($C27=WI$17,$G$9*$D27,""))</f>
        <v>0</v>
      </c>
      <c r="WJ27" s="34">
        <f>IF(WI27&lt;&gt;"",HLOOKUP(COUNT($RV27:WI27)+1,$G$4:$EH$9,WJ$14,0)*$D27,IF($C27=WJ$17,$G$9*$D27,""))</f>
        <v>0</v>
      </c>
      <c r="WK27" s="34">
        <f>IF(WJ27&lt;&gt;"",HLOOKUP(COUNT($RV27:WJ27)+1,$G$4:$EH$9,WK$14,0)*$D27,IF($C27=WK$17,$G$9*$D27,""))</f>
        <v>0</v>
      </c>
      <c r="WL27" s="34">
        <f>IF(WK27&lt;&gt;"",HLOOKUP(COUNT($RV27:WK27)+1,$G$4:$EH$9,WL$14,0)*$D27,IF($C27=WL$17,$G$9*$D27,""))</f>
        <v>0</v>
      </c>
    </row>
    <row r="28" spans="1:610" ht="15" x14ac:dyDescent="0.2">
      <c r="A28" s="25">
        <f t="shared" si="907"/>
        <v>10</v>
      </c>
      <c r="B28" s="25" t="s">
        <v>77</v>
      </c>
      <c r="C28" s="62">
        <f t="shared" si="908"/>
        <v>10</v>
      </c>
      <c r="D28" s="30">
        <f>VLOOKUP(B28,Premissas!$R$8:$AD$18,(Histograma!A28+1),0)</f>
        <v>1</v>
      </c>
      <c r="G28" s="34" t="str">
        <f>IF(F28&lt;&gt;"",HLOOKUP(COUNT($F28:F28)+1,$G$4:$EH$8,G$14,0)*$D28,IF($C28=G$17,$G$5*$D28,""))</f>
        <v/>
      </c>
      <c r="H28" s="34" t="str">
        <f>IF(G28&lt;&gt;"",HLOOKUP(COUNT($F28:G28)+1,$G$4:$EH$8,H$14,0)*$D28,IF($C28=H$17,$G$5*$D28,""))</f>
        <v/>
      </c>
      <c r="I28" s="53" t="str">
        <f>IF(H28&lt;&gt;"",HLOOKUP(COUNT($F28:H28)+1,$G$4:$EH$8,I$14,0)*$D28,IF($C28=I$17,$G$5*$D28,""))</f>
        <v/>
      </c>
      <c r="J28" s="53" t="str">
        <f>IF(I28&lt;&gt;"",HLOOKUP(COUNT($F28:I28)+1,$G$4:$EH$8,J$14,0)*$D28,IF($C28=J$17,$G$5*$D28,""))</f>
        <v/>
      </c>
      <c r="K28" s="53" t="str">
        <f>IF(J28&lt;&gt;"",HLOOKUP(COUNT($F28:J28)+1,$G$4:$EH$8,K$14,0)*$D28,IF($C28=K$17,$G$5*$D28,""))</f>
        <v/>
      </c>
      <c r="L28" s="34" t="str">
        <f>IF(K28&lt;&gt;"",HLOOKUP(COUNT($F28:K28)+1,$G$4:$EH$8,L$14,0)*$D28,IF($C28=L$17,$G$5*$D28,""))</f>
        <v/>
      </c>
      <c r="M28" s="34" t="str">
        <f>IF(L28&lt;&gt;"",HLOOKUP(COUNT($F28:L28)+1,$G$4:$EH$8,M$14,0)*$D28,IF($C28=M$17,$G$5*$D28,""))</f>
        <v/>
      </c>
      <c r="N28" s="34" t="str">
        <f>IF(M28&lt;&gt;"",HLOOKUP(COUNT($F28:M28)+1,$G$4:$EH$8,N$14,0)*$D28,IF($C28=N$17,$G$5*$D28,""))</f>
        <v/>
      </c>
      <c r="O28" s="34" t="str">
        <f>IF(N28&lt;&gt;"",HLOOKUP(COUNT($F28:N28)+1,$G$4:$EH$8,O$14,0)*$D28,IF($C28=O$17,$G$5*$D28,""))</f>
        <v/>
      </c>
      <c r="P28" s="34">
        <f>IF(O28&lt;&gt;"",HLOOKUP(COUNT($F28:O28)+1,$G$4:$EH$8,P$14,0)*$D28,IF($C28=P$17,$G$5*$D28,""))</f>
        <v>0</v>
      </c>
      <c r="Q28" s="34">
        <f>IF(P28&lt;&gt;"",HLOOKUP(COUNT($F28:P28)+1,$G$4:$EH$8,Q$14,0)*$D28,IF($C28=Q$17,$G$5*$D28,""))</f>
        <v>0</v>
      </c>
      <c r="R28" s="34" t="e">
        <f>IF(Q28&lt;&gt;"",HLOOKUP(COUNT($F28:Q28)+1,$G$4:$EH$8,R$14,0)*$D28,IF($C28=R$17,$G$5*$D28,""))</f>
        <v>#VALUE!</v>
      </c>
      <c r="S28" s="34" t="e">
        <f>IF(R28&lt;&gt;"",HLOOKUP(COUNT($F28:R28)+1,$G$4:$EH$8,S$14,0)*$D28,IF($C28=S$17,$G$5*$D28,""))</f>
        <v>#VALUE!</v>
      </c>
      <c r="T28" s="34" t="e">
        <f>IF(S28&lt;&gt;"",HLOOKUP(COUNT($F28:S28)+1,$G$4:$EH$8,T$14,0)*$D28,IF($C28=T$17,$G$5*$D28,""))</f>
        <v>#VALUE!</v>
      </c>
      <c r="U28" s="34" t="e">
        <f>IF(T28&lt;&gt;"",HLOOKUP(COUNT($F28:T28)+1,$G$4:$EH$8,U$14,0)*$D28,IF($C28=U$17,$G$5*$D28,""))</f>
        <v>#VALUE!</v>
      </c>
      <c r="V28" s="34" t="e">
        <f>IF(U28&lt;&gt;"",HLOOKUP(COUNT($F28:U28)+1,$G$4:$EH$8,V$14,0)*$D28,IF($C28=V$17,$G$5*$D28,""))</f>
        <v>#VALUE!</v>
      </c>
      <c r="W28" s="34" t="e">
        <f>IF(V28&lt;&gt;"",HLOOKUP(COUNT($F28:V28)+1,$G$4:$EH$8,W$14,0)*$D28,IF($C28=W$17,$G$5*$D28,""))</f>
        <v>#VALUE!</v>
      </c>
      <c r="X28" s="34" t="e">
        <f>IF(W28&lt;&gt;"",HLOOKUP(COUNT($F28:W28)+1,$G$4:$EH$8,X$14,0)*$D28,IF($C28=X$17,$G$5*$D28,""))</f>
        <v>#VALUE!</v>
      </c>
      <c r="Y28" s="34" t="e">
        <f>IF(X28&lt;&gt;"",HLOOKUP(COUNT($F28:X28)+1,$G$4:$EH$8,Y$14,0)*$D28,IF($C28=Y$17,$G$5*$D28,""))</f>
        <v>#VALUE!</v>
      </c>
      <c r="Z28" s="34" t="e">
        <f>IF(Y28&lt;&gt;"",HLOOKUP(COUNT($F28:Y28)+1,$G$4:$EH$8,Z$14,0)*$D28,IF($C28=Z$17,$G$5*$D28,""))</f>
        <v>#VALUE!</v>
      </c>
      <c r="AA28" s="34" t="e">
        <f>IF(Z28&lt;&gt;"",HLOOKUP(COUNT($F28:Z28)+1,$G$4:$EH$8,AA$14,0)*$D28,IF($C28=AA$17,$G$5*$D28,""))</f>
        <v>#VALUE!</v>
      </c>
      <c r="AB28" s="34" t="e">
        <f>IF(AA28&lt;&gt;"",HLOOKUP(COUNT($F28:AA28)+1,$G$4:$EH$8,AB$14,0)*$D28,IF($C28=AB$17,$G$5*$D28,""))</f>
        <v>#VALUE!</v>
      </c>
      <c r="AC28" s="34" t="e">
        <f>IF(AB28&lt;&gt;"",HLOOKUP(COUNT($F28:AB28)+1,$G$4:$EH$8,AC$14,0)*$D28,IF($C28=AC$17,$G$5*$D28,""))</f>
        <v>#VALUE!</v>
      </c>
      <c r="AD28" s="34" t="e">
        <f>IF(AC28&lt;&gt;"",HLOOKUP(COUNT($F28:AC28)+1,$G$4:$EH$8,AD$14,0)*$D28,IF($C28=AD$17,$G$5*$D28,""))</f>
        <v>#VALUE!</v>
      </c>
      <c r="AE28" s="34" t="e">
        <f>IF(AD28&lt;&gt;"",HLOOKUP(COUNT($F28:AD28)+1,$G$4:$EH$8,AE$14,0)*$D28,IF($C28=AE$17,$G$5*$D28,""))</f>
        <v>#VALUE!</v>
      </c>
      <c r="AF28" s="34" t="e">
        <f>IF(AE28&lt;&gt;"",HLOOKUP(COUNT($F28:AE28)+1,$G$4:$EH$8,AF$14,0)*$D28,IF($C28=AF$17,$G$5*$D28,""))</f>
        <v>#VALUE!</v>
      </c>
      <c r="AG28" s="34" t="e">
        <f>IF(AF28&lt;&gt;"",HLOOKUP(COUNT($F28:AF28)+1,$G$4:$EH$8,AG$14,0)*$D28,IF($C28=AG$17,$G$5*$D28,""))</f>
        <v>#VALUE!</v>
      </c>
      <c r="AH28" s="34" t="e">
        <f>IF(AG28&lt;&gt;"",HLOOKUP(COUNT($F28:AG28)+1,$G$4:$EH$8,AH$14,0)*$D28,IF($C28=AH$17,$G$5*$D28,""))</f>
        <v>#VALUE!</v>
      </c>
      <c r="AI28" s="34" t="e">
        <f>IF(AH28&lt;&gt;"",HLOOKUP(COUNT($F28:AH28)+1,$G$4:$EH$8,AI$14,0)*$D28,IF($C28=AI$17,$G$5*$D28,""))</f>
        <v>#VALUE!</v>
      </c>
      <c r="AJ28" s="34" t="e">
        <f>IF(AI28&lt;&gt;"",HLOOKUP(COUNT($F28:AI28)+1,$G$4:$EH$8,AJ$14,0)*$D28,IF($C28=AJ$17,$G$5*$D28,""))</f>
        <v>#VALUE!</v>
      </c>
      <c r="AK28" s="34" t="e">
        <f>IF(AJ28&lt;&gt;"",HLOOKUP(COUNT($F28:AJ28)+1,$G$4:$EH$8,AK$14,0)*$D28,IF($C28=AK$17,$G$5*$D28,""))</f>
        <v>#VALUE!</v>
      </c>
      <c r="AL28" s="34" t="e">
        <f>IF(AK28&lt;&gt;"",HLOOKUP(COUNT($F28:AK28)+1,$G$4:$EH$8,AL$14,0)*$D28,IF($C28=AL$17,$G$5*$D28,""))</f>
        <v>#VALUE!</v>
      </c>
      <c r="AM28" s="34" t="e">
        <f>IF(AL28&lt;&gt;"",HLOOKUP(COUNT($F28:AL28)+1,$G$4:$EH$8,AM$14,0)*$D28,IF($C28=AM$17,$G$5*$D28,""))</f>
        <v>#VALUE!</v>
      </c>
      <c r="AN28" s="34" t="e">
        <f>IF(AM28&lt;&gt;"",HLOOKUP(COUNT($F28:AM28)+1,$G$4:$EH$8,AN$14,0)*$D28,IF($C28=AN$17,$G$5*$D28,""))</f>
        <v>#VALUE!</v>
      </c>
      <c r="AO28" s="34" t="e">
        <f>IF(AN28&lt;&gt;"",HLOOKUP(COUNT($F28:AN28)+1,$G$4:$EH$8,AO$14,0)*$D28,IF($C28=AO$17,$G$5*$D28,""))</f>
        <v>#VALUE!</v>
      </c>
      <c r="AP28" s="34" t="e">
        <f>IF(AO28&lt;&gt;"",HLOOKUP(COUNT($F28:AO28)+1,$G$4:$EH$8,AP$14,0)*$D28,IF($C28=AP$17,$G$5*$D28,""))</f>
        <v>#VALUE!</v>
      </c>
      <c r="AQ28" s="34" t="e">
        <f>IF(AP28&lt;&gt;"",HLOOKUP(COUNT($F28:AP28)+1,$G$4:$EH$8,AQ$14,0)*$D28,IF($C28=AQ$17,$G$5*$D28,""))</f>
        <v>#VALUE!</v>
      </c>
      <c r="AR28" s="34" t="e">
        <f>IF(AQ28&lt;&gt;"",HLOOKUP(COUNT($F28:AQ28)+1,$G$4:$EH$8,AR$14,0)*$D28,IF($C28=AR$17,$G$5*$D28,""))</f>
        <v>#VALUE!</v>
      </c>
      <c r="AS28" s="34" t="e">
        <f>IF(AR28&lt;&gt;"",HLOOKUP(COUNT($F28:AR28)+1,$G$4:$EH$8,AS$14,0)*$D28,IF($C28=AS$17,$G$5*$D28,""))</f>
        <v>#VALUE!</v>
      </c>
      <c r="AT28" s="34" t="e">
        <f>IF(AS28&lt;&gt;"",HLOOKUP(COUNT($F28:AS28)+1,$G$4:$EH$8,AT$14,0)*$D28,IF($C28=AT$17,$G$5*$D28,""))</f>
        <v>#VALUE!</v>
      </c>
      <c r="AU28" s="34" t="e">
        <f>IF(AT28&lt;&gt;"",HLOOKUP(COUNT($F28:AT28)+1,$G$4:$EH$8,AU$14,0)*$D28,IF($C28=AU$17,$G$5*$D28,""))</f>
        <v>#VALUE!</v>
      </c>
      <c r="AV28" s="34" t="e">
        <f>IF(AU28&lt;&gt;"",HLOOKUP(COUNT($F28:AU28)+1,$G$4:$EH$8,AV$14,0)*$D28,IF($C28=AV$17,$G$5*$D28,""))</f>
        <v>#VALUE!</v>
      </c>
      <c r="AW28" s="34" t="e">
        <f>IF(AV28&lt;&gt;"",HLOOKUP(COUNT($F28:AV28)+1,$G$4:$EH$8,AW$14,0)*$D28,IF($C28=AW$17,$G$5*$D28,""))</f>
        <v>#VALUE!</v>
      </c>
      <c r="AX28" s="34" t="e">
        <f>IF(AW28&lt;&gt;"",HLOOKUP(COUNT($F28:AW28)+1,$G$4:$EH$8,AX$14,0)*$D28,IF($C28=AX$17,$G$5*$D28,""))</f>
        <v>#VALUE!</v>
      </c>
      <c r="AY28" s="34" t="e">
        <f>IF(AX28&lt;&gt;"",HLOOKUP(COUNT($F28:AX28)+1,$G$4:$EH$8,AY$14,0)*$D28,IF($C28=AY$17,$G$5*$D28,""))</f>
        <v>#VALUE!</v>
      </c>
      <c r="AZ28" s="34" t="e">
        <f>IF(AY28&lt;&gt;"",HLOOKUP(COUNT($F28:AY28)+1,$G$4:$EH$8,AZ$14,0)*$D28,IF($C28=AZ$17,$G$5*$D28,""))</f>
        <v>#VALUE!</v>
      </c>
      <c r="BA28" s="34" t="e">
        <f>IF(AZ28&lt;&gt;"",HLOOKUP(COUNT($F28:AZ28)+1,$G$4:$EH$8,BA$14,0)*$D28,IF($C28=BA$17,$G$5*$D28,""))</f>
        <v>#VALUE!</v>
      </c>
      <c r="BB28" s="34" t="e">
        <f>IF(BA28&lt;&gt;"",HLOOKUP(COUNT($F28:BA28)+1,$G$4:$EH$8,BB$14,0)*$D28,IF($C28=BB$17,$G$5*$D28,""))</f>
        <v>#VALUE!</v>
      </c>
      <c r="BC28" s="34" t="e">
        <f>IF(BB28&lt;&gt;"",HLOOKUP(COUNT($F28:BB28)+1,$G$4:$EH$8,BC$14,0)*$D28,IF($C28=BC$17,$G$5*$D28,""))</f>
        <v>#VALUE!</v>
      </c>
      <c r="BD28" s="34" t="e">
        <f>IF(BC28&lt;&gt;"",HLOOKUP(COUNT($F28:BC28)+1,$G$4:$EH$8,BD$14,0)*$D28,IF($C28=BD$17,$G$5*$D28,""))</f>
        <v>#VALUE!</v>
      </c>
      <c r="BE28" s="34" t="e">
        <f>IF(BD28&lt;&gt;"",HLOOKUP(COUNT($F28:BD28)+1,$G$4:$EH$8,BE$14,0)*$D28,IF($C28=BE$17,$G$5*$D28,""))</f>
        <v>#VALUE!</v>
      </c>
      <c r="BF28" s="34" t="e">
        <f>IF(BE28&lt;&gt;"",HLOOKUP(COUNT($F28:BE28)+1,$G$4:$EH$8,BF$14,0)*$D28,IF($C28=BF$17,$G$5*$D28,""))</f>
        <v>#VALUE!</v>
      </c>
      <c r="BG28" s="34" t="e">
        <f>IF(BF28&lt;&gt;"",HLOOKUP(COUNT($F28:BF28)+1,$G$4:$EH$8,BG$14,0)*$D28,IF($C28=BG$17,$G$5*$D28,""))</f>
        <v>#VALUE!</v>
      </c>
      <c r="BH28" s="34" t="e">
        <f>IF(BG28&lt;&gt;"",HLOOKUP(COUNT($F28:BG28)+1,$G$4:$EH$8,BH$14,0)*$D28,IF($C28=BH$17,$G$5*$D28,""))</f>
        <v>#VALUE!</v>
      </c>
      <c r="BI28" s="34" t="e">
        <f>IF(BH28&lt;&gt;"",HLOOKUP(COUNT($F28:BH28)+1,$G$4:$EH$8,BI$14,0)*$D28,IF($C28=BI$17,$G$5*$D28,""))</f>
        <v>#VALUE!</v>
      </c>
      <c r="BJ28" s="34" t="e">
        <f>IF(BI28&lt;&gt;"",HLOOKUP(COUNT($F28:BI28)+1,$G$4:$EH$8,BJ$14,0)*$D28,IF($C28=BJ$17,$G$5*$D28,""))</f>
        <v>#VALUE!</v>
      </c>
      <c r="BK28" s="34" t="e">
        <f>IF(BJ28&lt;&gt;"",HLOOKUP(COUNT($F28:BJ28)+1,$G$4:$EH$8,BK$14,0)*$D28,IF($C28=BK$17,$G$5*$D28,""))</f>
        <v>#VALUE!</v>
      </c>
      <c r="BL28" s="34" t="e">
        <f>IF(BK28&lt;&gt;"",HLOOKUP(COUNT($F28:BK28)+1,$G$4:$EH$8,BL$14,0)*$D28,IF($C28=BL$17,$G$5*$D28,""))</f>
        <v>#VALUE!</v>
      </c>
      <c r="BM28" s="34" t="e">
        <f>IF(BL28&lt;&gt;"",HLOOKUP(COUNT($F28:BL28)+1,$G$4:$EH$8,BM$14,0)*$D28,IF($C28=BM$17,$G$5*$D28,""))</f>
        <v>#VALUE!</v>
      </c>
      <c r="BN28" s="34" t="e">
        <f>IF(BM28&lt;&gt;"",HLOOKUP(COUNT($F28:BM28)+1,$G$4:$EH$8,BN$14,0)*$D28,IF($C28=BN$17,$G$5*$D28,""))</f>
        <v>#VALUE!</v>
      </c>
      <c r="BO28" s="34" t="e">
        <f>IF(BN28&lt;&gt;"",HLOOKUP(COUNT($F28:BN28)+1,$G$4:$EH$8,BO$14,0)*$D28,IF($C28=BO$17,$G$5*$D28,""))</f>
        <v>#VALUE!</v>
      </c>
      <c r="BP28" s="34" t="e">
        <f>IF(BO28&lt;&gt;"",HLOOKUP(COUNT($F28:BO28)+1,$G$4:$EH$8,BP$14,0)*$D28,IF($C28=BP$17,$G$5*$D28,""))</f>
        <v>#VALUE!</v>
      </c>
      <c r="BQ28" s="34" t="e">
        <f>IF(BP28&lt;&gt;"",HLOOKUP(COUNT($F28:BP28)+1,$G$4:$EH$8,BQ$14,0)*$D28,IF($C28=BQ$17,$G$5*$D28,""))</f>
        <v>#VALUE!</v>
      </c>
      <c r="BR28" s="34" t="e">
        <f>IF(BQ28&lt;&gt;"",HLOOKUP(COUNT($F28:BQ28)+1,$G$4:$EH$8,BR$14,0)*$D28,IF($C28=BR$17,$G$5*$D28,""))</f>
        <v>#VALUE!</v>
      </c>
      <c r="BS28" s="34" t="e">
        <f>IF(BR28&lt;&gt;"",HLOOKUP(COUNT($F28:BR28)+1,$G$4:$EH$8,BS$14,0)*$D28,IF($C28=BS$17,$G$5*$D28,""))</f>
        <v>#VALUE!</v>
      </c>
      <c r="BT28" s="34" t="e">
        <f>IF(BS28&lt;&gt;"",HLOOKUP(COUNT($F28:BS28)+1,$G$4:$EH$8,BT$14,0)*$D28,IF($C28=BT$17,$G$5*$D28,""))</f>
        <v>#VALUE!</v>
      </c>
      <c r="BU28" s="34" t="e">
        <f>IF(BT28&lt;&gt;"",HLOOKUP(COUNT($F28:BT28)+1,$G$4:$EH$8,BU$14,0)*$D28,IF($C28=BU$17,$G$5*$D28,""))</f>
        <v>#VALUE!</v>
      </c>
      <c r="BV28" s="34" t="e">
        <f>IF(BU28&lt;&gt;"",HLOOKUP(COUNT($F28:BU28)+1,$G$4:$EH$8,BV$14,0)*$D28,IF($C28=BV$17,$G$5*$D28,""))</f>
        <v>#VALUE!</v>
      </c>
      <c r="BW28" s="34" t="e">
        <f>IF(BV28&lt;&gt;"",HLOOKUP(COUNT($F28:BV28)+1,$G$4:$EH$8,BW$14,0)*$D28,IF($C28=BW$17,$G$5*$D28,""))</f>
        <v>#VALUE!</v>
      </c>
      <c r="BX28" s="34" t="e">
        <f>IF(BW28&lt;&gt;"",HLOOKUP(COUNT($F28:BW28)+1,$G$4:$EH$8,BX$14,0)*$D28,IF($C28=BX$17,$G$5*$D28,""))</f>
        <v>#VALUE!</v>
      </c>
      <c r="BY28" s="34" t="e">
        <f>IF(BX28&lt;&gt;"",HLOOKUP(COUNT($F28:BX28)+1,$G$4:$EH$8,BY$14,0)*$D28,IF($C28=BY$17,$G$5*$D28,""))</f>
        <v>#VALUE!</v>
      </c>
      <c r="BZ28" s="34" t="e">
        <f>IF(BY28&lt;&gt;"",HLOOKUP(COUNT($F28:BY28)+1,$G$4:$EH$8,BZ$14,0)*$D28,IF($C28=BZ$17,$G$5*$D28,""))</f>
        <v>#VALUE!</v>
      </c>
      <c r="CA28" s="34" t="e">
        <f>IF(BZ28&lt;&gt;"",HLOOKUP(COUNT($F28:BZ28)+1,$G$4:$EH$8,CA$14,0)*$D28,IF($C28=CA$17,$G$5*$D28,""))</f>
        <v>#VALUE!</v>
      </c>
      <c r="CB28" s="34" t="e">
        <f>IF(CA28&lt;&gt;"",HLOOKUP(COUNT($F28:CA28)+1,$G$4:$EH$8,CB$14,0)*$D28,IF($C28=CB$17,$G$5*$D28,""))</f>
        <v>#VALUE!</v>
      </c>
      <c r="CC28" s="34" t="e">
        <f>IF(CB28&lt;&gt;"",HLOOKUP(COUNT($F28:CB28)+1,$G$4:$EH$8,CC$14,0)*$D28,IF($C28=CC$17,$G$5*$D28,""))</f>
        <v>#VALUE!</v>
      </c>
      <c r="CD28" s="34" t="e">
        <f>IF(CC28&lt;&gt;"",HLOOKUP(COUNT($F28:CC28)+1,$G$4:$EH$8,CD$14,0)*$D28,IF($C28=CD$17,$G$5*$D28,""))</f>
        <v>#VALUE!</v>
      </c>
      <c r="CE28" s="34" t="e">
        <f>IF(CD28&lt;&gt;"",HLOOKUP(COUNT($F28:CD28)+1,$G$4:$EH$8,CE$14,0)*$D28,IF($C28=CE$17,$G$5*$D28,""))</f>
        <v>#VALUE!</v>
      </c>
      <c r="CF28" s="34" t="e">
        <f>IF(CE28&lt;&gt;"",HLOOKUP(COUNT($F28:CE28)+1,$G$4:$EH$8,CF$14,0)*$D28,IF($C28=CF$17,$G$5*$D28,""))</f>
        <v>#VALUE!</v>
      </c>
      <c r="CG28" s="34" t="e">
        <f>IF(CF28&lt;&gt;"",HLOOKUP(COUNT($F28:CF28)+1,$G$4:$EH$8,CG$14,0)*$D28,IF($C28=CG$17,$G$5*$D28,""))</f>
        <v>#VALUE!</v>
      </c>
      <c r="CH28" s="34" t="e">
        <f>IF(CG28&lt;&gt;"",HLOOKUP(COUNT($F28:CG28)+1,$G$4:$EH$8,CH$14,0)*$D28,IF($C28=CH$17,$G$5*$D28,""))</f>
        <v>#VALUE!</v>
      </c>
      <c r="CI28" s="34" t="e">
        <f>IF(CH28&lt;&gt;"",HLOOKUP(COUNT($F28:CH28)+1,$G$4:$EH$8,CI$14,0)*$D28,IF($C28=CI$17,$G$5*$D28,""))</f>
        <v>#VALUE!</v>
      </c>
      <c r="CJ28" s="34" t="e">
        <f>IF(CI28&lt;&gt;"",HLOOKUP(COUNT($F28:CI28)+1,$G$4:$EH$8,CJ$14,0)*$D28,IF($C28=CJ$17,$G$5*$D28,""))</f>
        <v>#VALUE!</v>
      </c>
      <c r="CK28" s="34" t="e">
        <f>IF(CJ28&lt;&gt;"",HLOOKUP(COUNT($F28:CJ28)+1,$G$4:$EH$8,CK$14,0)*$D28,IF($C28=CK$17,$G$5*$D28,""))</f>
        <v>#VALUE!</v>
      </c>
      <c r="CL28" s="34" t="e">
        <f>IF(CK28&lt;&gt;"",HLOOKUP(COUNT($F28:CK28)+1,$G$4:$EH$8,CL$14,0)*$D28,IF($C28=CL$17,$G$5*$D28,""))</f>
        <v>#VALUE!</v>
      </c>
      <c r="CM28" s="34" t="e">
        <f>IF(CL28&lt;&gt;"",HLOOKUP(COUNT($F28:CL28)+1,$G$4:$EH$8,CM$14,0)*$D28,IF($C28=CM$17,$G$5*$D28,""))</f>
        <v>#VALUE!</v>
      </c>
      <c r="CN28" s="34" t="e">
        <f>IF(CM28&lt;&gt;"",HLOOKUP(COUNT($F28:CM28)+1,$G$4:$EH$8,CN$14,0)*$D28,IF($C28=CN$17,$G$5*$D28,""))</f>
        <v>#VALUE!</v>
      </c>
      <c r="CO28" s="34" t="e">
        <f>IF(CN28&lt;&gt;"",HLOOKUP(COUNT($F28:CN28)+1,$G$4:$EH$8,CO$14,0)*$D28,IF($C28=CO$17,$G$5*$D28,""))</f>
        <v>#VALUE!</v>
      </c>
      <c r="CP28" s="34" t="e">
        <f>IF(CO28&lt;&gt;"",HLOOKUP(COUNT($F28:CO28)+1,$G$4:$EH$8,CP$14,0)*$D28,IF($C28=CP$17,$G$5*$D28,""))</f>
        <v>#VALUE!</v>
      </c>
      <c r="CQ28" s="34" t="e">
        <f>IF(CP28&lt;&gt;"",HLOOKUP(COUNT($F28:CP28)+1,$G$4:$EH$8,CQ$14,0)*$D28,IF($C28=CQ$17,$G$5*$D28,""))</f>
        <v>#VALUE!</v>
      </c>
      <c r="CR28" s="34" t="e">
        <f>IF(CQ28&lt;&gt;"",HLOOKUP(COUNT($F28:CQ28)+1,$G$4:$EH$8,CR$14,0)*$D28,IF($C28=CR$17,$G$5*$D28,""))</f>
        <v>#VALUE!</v>
      </c>
      <c r="CS28" s="34" t="e">
        <f>IF(CR28&lt;&gt;"",HLOOKUP(COUNT($F28:CR28)+1,$G$4:$EH$8,CS$14,0)*$D28,IF($C28=CS$17,$G$5*$D28,""))</f>
        <v>#VALUE!</v>
      </c>
      <c r="CT28" s="34" t="e">
        <f>IF(CS28&lt;&gt;"",HLOOKUP(COUNT($F28:CS28)+1,$G$4:$EH$8,CT$14,0)*$D28,IF($C28=CT$17,$G$5*$D28,""))</f>
        <v>#VALUE!</v>
      </c>
      <c r="CU28" s="34" t="e">
        <f>IF(CT28&lt;&gt;"",HLOOKUP(COUNT($F28:CT28)+1,$G$4:$EH$8,CU$14,0)*$D28,IF($C28=CU$17,$G$5*$D28,""))</f>
        <v>#VALUE!</v>
      </c>
      <c r="CV28" s="34" t="e">
        <f>IF(CU28&lt;&gt;"",HLOOKUP(COUNT($F28:CU28)+1,$G$4:$EH$8,CV$14,0)*$D28,IF($C28=CV$17,$G$5*$D28,""))</f>
        <v>#VALUE!</v>
      </c>
      <c r="CW28" s="34" t="e">
        <f>IF(CV28&lt;&gt;"",HLOOKUP(COUNT($F28:CV28)+1,$G$4:$EH$8,CW$14,0)*$D28,IF($C28=CW$17,$G$5*$D28,""))</f>
        <v>#VALUE!</v>
      </c>
      <c r="CX28" s="34" t="e">
        <f>IF(CW28&lt;&gt;"",HLOOKUP(COUNT($F28:CW28)+1,$G$4:$EH$8,CX$14,0)*$D28,IF($C28=CX$17,$G$5*$D28,""))</f>
        <v>#VALUE!</v>
      </c>
      <c r="CY28" s="34" t="e">
        <f>IF(CX28&lt;&gt;"",HLOOKUP(COUNT($F28:CX28)+1,$G$4:$EH$8,CY$14,0)*$D28,IF($C28=CY$17,$G$5*$D28,""))</f>
        <v>#VALUE!</v>
      </c>
      <c r="CZ28" s="34" t="e">
        <f>IF(CY28&lt;&gt;"",HLOOKUP(COUNT($F28:CY28)+1,$G$4:$EH$8,CZ$14,0)*$D28,IF($C28=CZ$17,$G$5*$D28,""))</f>
        <v>#VALUE!</v>
      </c>
      <c r="DA28" s="34" t="e">
        <f>IF(CZ28&lt;&gt;"",HLOOKUP(COUNT($F28:CZ28)+1,$G$4:$EH$8,DA$14,0)*$D28,IF($C28=DA$17,$G$5*$D28,""))</f>
        <v>#VALUE!</v>
      </c>
      <c r="DB28" s="34" t="e">
        <f>IF(DA28&lt;&gt;"",HLOOKUP(COUNT($F28:DA28)+1,$G$4:$EH$8,DB$14,0)*$D28,IF($C28=DB$17,$G$5*$D28,""))</f>
        <v>#VALUE!</v>
      </c>
      <c r="DC28" s="34" t="e">
        <f>IF(DB28&lt;&gt;"",HLOOKUP(COUNT($F28:DB28)+1,$G$4:$EH$8,DC$14,0)*$D28,IF($C28=DC$17,$G$5*$D28,""))</f>
        <v>#VALUE!</v>
      </c>
      <c r="DD28" s="34" t="e">
        <f>IF(DC28&lt;&gt;"",HLOOKUP(COUNT($F28:DC28)+1,$G$4:$EH$8,DD$14,0)*$D28,IF($C28=DD$17,$G$5*$D28,""))</f>
        <v>#VALUE!</v>
      </c>
      <c r="DE28" s="34" t="e">
        <f>IF(DD28&lt;&gt;"",HLOOKUP(COUNT($F28:DD28)+1,$G$4:$EH$8,DE$14,0)*$D28,IF($C28=DE$17,$G$5*$D28,""))</f>
        <v>#VALUE!</v>
      </c>
      <c r="DF28" s="34" t="e">
        <f>IF(DE28&lt;&gt;"",HLOOKUP(COUNT($F28:DE28)+1,$G$4:$EH$8,DF$14,0)*$D28,IF($C28=DF$17,$G$5*$D28,""))</f>
        <v>#VALUE!</v>
      </c>
      <c r="DG28" s="34" t="e">
        <f>IF(DF28&lt;&gt;"",HLOOKUP(COUNT($F28:DF28)+1,$G$4:$EH$8,DG$14,0)*$D28,IF($C28=DG$17,$G$5*$D28,""))</f>
        <v>#VALUE!</v>
      </c>
      <c r="DH28" s="34" t="e">
        <f>IF(DG28&lt;&gt;"",HLOOKUP(COUNT($F28:DG28)+1,$G$4:$EH$8,DH$14,0)*$D28,IF($C28=DH$17,$G$5*$D28,""))</f>
        <v>#VALUE!</v>
      </c>
      <c r="DI28" s="34" t="e">
        <f>IF(DH28&lt;&gt;"",HLOOKUP(COUNT($F28:DH28)+1,$G$4:$EH$8,DI$14,0)*$D28,IF($C28=DI$17,$G$5*$D28,""))</f>
        <v>#VALUE!</v>
      </c>
      <c r="DJ28" s="34" t="e">
        <f>IF(DI28&lt;&gt;"",HLOOKUP(COUNT($F28:DI28)+1,$G$4:$EH$8,DJ$14,0)*$D28,IF($C28=DJ$17,$G$5*$D28,""))</f>
        <v>#VALUE!</v>
      </c>
      <c r="DK28" s="34" t="e">
        <f>IF(DJ28&lt;&gt;"",HLOOKUP(COUNT($F28:DJ28)+1,$G$4:$EH$8,DK$14,0)*$D28,IF($C28=DK$17,$G$5*$D28,""))</f>
        <v>#VALUE!</v>
      </c>
      <c r="DL28" s="34" t="e">
        <f>IF(DK28&lt;&gt;"",HLOOKUP(COUNT($F28:DK28)+1,$G$4:$EH$8,DL$14,0)*$D28,IF($C28=DL$17,$G$5*$D28,""))</f>
        <v>#VALUE!</v>
      </c>
      <c r="DM28" s="34" t="e">
        <f>IF(DL28&lt;&gt;"",HLOOKUP(COUNT($F28:DL28)+1,$G$4:$EH$8,DM$14,0)*$D28,IF($C28=DM$17,$G$5*$D28,""))</f>
        <v>#VALUE!</v>
      </c>
      <c r="DN28" s="34" t="e">
        <f>IF(DM28&lt;&gt;"",HLOOKUP(COUNT($F28:DM28)+1,$G$4:$EH$8,DN$14,0)*$D28,IF($C28=DN$17,$G$5*$D28,""))</f>
        <v>#VALUE!</v>
      </c>
      <c r="DO28" s="34" t="e">
        <f>IF(DN28&lt;&gt;"",HLOOKUP(COUNT($F28:DN28)+1,$G$4:$EH$8,DO$14,0)*$D28,IF($C28=DO$17,$G$5*$D28,""))</f>
        <v>#VALUE!</v>
      </c>
      <c r="DP28" s="34" t="e">
        <f>IF(DO28&lt;&gt;"",HLOOKUP(COUNT($F28:DO28)+1,$G$4:$EH$8,DP$14,0)*$D28,IF($C28=DP$17,$G$5*$D28,""))</f>
        <v>#VALUE!</v>
      </c>
      <c r="DQ28" s="34" t="e">
        <f>IF(DP28&lt;&gt;"",HLOOKUP(COUNT($F28:DP28)+1,$G$4:$EH$8,DQ$14,0)*$D28,IF($C28=DQ$17,$G$5*$D28,""))</f>
        <v>#VALUE!</v>
      </c>
      <c r="DR28" s="34" t="e">
        <f>IF(DQ28&lt;&gt;"",HLOOKUP(COUNT($F28:DQ28)+1,$G$4:$EH$8,DR$14,0)*$D28,IF($C28=DR$17,$G$5*$D28,""))</f>
        <v>#VALUE!</v>
      </c>
      <c r="DS28" s="34" t="e">
        <f>IF(DR28&lt;&gt;"",HLOOKUP(COUNT($F28:DR28)+1,$G$4:$EH$8,DS$14,0)*$D28,IF($C28=DS$17,$G$5*$D28,""))</f>
        <v>#VALUE!</v>
      </c>
      <c r="DT28" s="34" t="e">
        <f>IF(DS28&lt;&gt;"",HLOOKUP(COUNT($F28:DS28)+1,$G$4:$EH$8,DT$14,0)*$D28,IF($C28=DT$17,$G$5*$D28,""))</f>
        <v>#VALUE!</v>
      </c>
      <c r="DU28" s="34" t="e">
        <f>IF(DT28&lt;&gt;"",HLOOKUP(COUNT($F28:DT28)+1,$G$4:$EH$8,DU$14,0)*$D28,IF($C28=DU$17,$G$5*$D28,""))</f>
        <v>#VALUE!</v>
      </c>
      <c r="DV28" s="34" t="e">
        <f>IF(DU28&lt;&gt;"",HLOOKUP(COUNT($F28:DU28)+1,$G$4:$EH$8,DV$14,0)*$D28,IF($C28=DV$17,$G$5*$D28,""))</f>
        <v>#VALUE!</v>
      </c>
      <c r="DX28" s="34" t="str">
        <f>IF(DW28&lt;&gt;"",HLOOKUP(COUNT($DW28:DW28)+1,$G$4:$CX$8,DX$14,0)*$D28,IF($C28=DX$17,$G$6*$D28,""))</f>
        <v/>
      </c>
      <c r="DY28" s="34" t="str">
        <f>IF(DX28&lt;&gt;"",HLOOKUP(COUNT($DW28:DX28)+1,$G$4:$CX$8,DY$14,0)*$D28,IF($C28=DY$17,$G$6*$D28,""))</f>
        <v/>
      </c>
      <c r="DZ28" s="34" t="str">
        <f>IF(DY28&lt;&gt;"",HLOOKUP(COUNT($DW28:DY28)+1,$G$4:$CX$8,DZ$14,0)*$D28,IF($C28=DZ$17,$G$6*$D28,""))</f>
        <v/>
      </c>
      <c r="EA28" s="34" t="str">
        <f>IF(DZ28&lt;&gt;"",HLOOKUP(COUNT($DW28:DZ28)+1,$G$4:$CX$8,EA$14,0)*$D28,IF($C28=EA$17,$G$6*$D28,""))</f>
        <v/>
      </c>
      <c r="EB28" s="34" t="str">
        <f>IF(EA28&lt;&gt;"",HLOOKUP(COUNT($DW28:EA28)+1,$G$4:$CX$8,EB$14,0)*$D28,IF($C28=EB$17,$G$6*$D28,""))</f>
        <v/>
      </c>
      <c r="EC28" s="34" t="str">
        <f>IF(EB28&lt;&gt;"",HLOOKUP(COUNT($DW28:EB28)+1,$G$4:$CX$8,EC$14,0)*$D28,IF($C28=EC$17,$G$6*$D28,""))</f>
        <v/>
      </c>
      <c r="ED28" s="34" t="str">
        <f>IF(EC28&lt;&gt;"",HLOOKUP(COUNT($DW28:EC28)+1,$G$4:$CX$8,ED$14,0)*$D28,IF($C28=ED$17,$G$6*$D28,""))</f>
        <v/>
      </c>
      <c r="EE28" s="34" t="str">
        <f>IF(ED28&lt;&gt;"",HLOOKUP(COUNT($DW28:ED28)+1,$G$4:$CX$8,EE$14,0)*$D28,IF($C28=EE$17,$G$6*$D28,""))</f>
        <v/>
      </c>
      <c r="EF28" s="34" t="str">
        <f>IF(EE28&lt;&gt;"",HLOOKUP(COUNT($DW28:EE28)+1,$G$4:$CX$8,EF$14,0)*$D28,IF($C28=EF$17,$G$6*$D28,""))</f>
        <v/>
      </c>
      <c r="EG28" s="34">
        <f>IF(EF28&lt;&gt;"",HLOOKUP(COUNT($DW28:EF28)+1,$G$4:$CX$8,EG$14,0)*$D28,IF($C28=EG$17,$G$6*$D28,""))</f>
        <v>0</v>
      </c>
      <c r="EH28" s="34">
        <f>IF(EG28&lt;&gt;"",HLOOKUP(COUNT($DW28:EG28)+1,$G$4:$CX$8,EH$14,0)*$D28,IF($C28=EH$17,$G$6*$D28,""))</f>
        <v>1500</v>
      </c>
      <c r="EI28" s="34">
        <f>IF(EH28&lt;&gt;"",HLOOKUP(COUNT($DW28:EH28)+1,$G$4:$CX$8,EI$14,0)*$D28,IF($C28=EI$17,$G$6*$D28,""))</f>
        <v>1500</v>
      </c>
      <c r="EJ28" s="34">
        <f>IF(EI28&lt;&gt;"",HLOOKUP(COUNT($DW28:EI28)+1,$G$4:$CX$8,EJ$14,0)*$D28,IF($C28=EJ$17,$G$6*$D28,""))</f>
        <v>1500</v>
      </c>
      <c r="EK28" s="34">
        <f>IF(EJ28&lt;&gt;"",HLOOKUP(COUNT($DW28:EJ28)+1,$G$4:$CX$8,EK$14,0)*$D28,IF($C28=EK$17,$G$6*$D28,""))</f>
        <v>1809.6916416835954</v>
      </c>
      <c r="EL28" s="34">
        <f>IF(EK28&lt;&gt;"",HLOOKUP(COUNT($DW28:EK28)+1,$G$4:$CX$8,EL$14,0)*$D28,IF($C28=EL$17,$G$6*$D28,""))</f>
        <v>2262.1145521044955</v>
      </c>
      <c r="EM28" s="34">
        <f>IF(EL28&lt;&gt;"",HLOOKUP(COUNT($DW28:EL28)+1,$G$4:$CX$8,EM$14,0)*$D28,IF($C28=EM$17,$G$6*$D28,""))</f>
        <v>2714.537462525393</v>
      </c>
      <c r="EN28" s="34">
        <f>IF(EM28&lt;&gt;"",HLOOKUP(COUNT($DW28:EM28)+1,$G$4:$CX$8,EN$14,0)*$D28,IF($C28=EN$17,$G$6*$D28,""))</f>
        <v>3148.863456529456</v>
      </c>
      <c r="EO28" s="34">
        <f>IF(EN28&lt;&gt;"",HLOOKUP(COUNT($DW28:EN28)+1,$G$4:$CX$8,EO$14,0)*$D28,IF($C28=EO$17,$G$6*$D28,""))</f>
        <v>3589.7043404435808</v>
      </c>
      <c r="EP28" s="34">
        <f>IF(EO28&lt;&gt;"",HLOOKUP(COUNT($DW28:EO28)+1,$G$4:$CX$8,EP$14,0)*$D28,IF($C28=EP$17,$G$6*$D28,""))</f>
        <v>4056.3659047012438</v>
      </c>
      <c r="EQ28" s="34">
        <f>IF(EP28&lt;&gt;"",HLOOKUP(COUNT($DW28:EP28)+1,$G$4:$CX$8,EQ$14,0)*$D28,IF($C28=EQ$17,$G$6*$D28,""))</f>
        <v>4502.5661542183807</v>
      </c>
      <c r="ER28" s="34">
        <f>IF(EQ28&lt;&gt;"",HLOOKUP(COUNT($DW28:EQ28)+1,$G$4:$CX$8,ER$14,0)*$D28,IF($C28=ER$17,$G$6*$D28,""))</f>
        <v>4952.82276964022</v>
      </c>
      <c r="ES28" s="34">
        <f>IF(ER28&lt;&gt;"",HLOOKUP(COUNT($DW28:ER28)+1,$G$4:$CX$8,ES$14,0)*$D28,IF($C28=ES$17,$G$6*$D28,""))</f>
        <v>3714.6170772301666</v>
      </c>
      <c r="ET28" s="34">
        <f>IF(ES28&lt;&gt;"",HLOOKUP(COUNT($DW28:ES28)+1,$G$4:$CX$8,ET$14,0)*$D28,IF($C28=ET$17,$G$6*$D28,""))</f>
        <v>3528.8862233686564</v>
      </c>
      <c r="EU28" s="34">
        <f>IF(ET28&lt;&gt;"",HLOOKUP(COUNT($DW28:ET28)+1,$G$4:$CX$8,EU$14,0)*$D28,IF($C28=EU$17,$G$6*$D28,""))</f>
        <v>3881.7748457055231</v>
      </c>
      <c r="EV28" s="34">
        <f>IF(EU28&lt;&gt;"",HLOOKUP(COUNT($DW28:EU28)+1,$G$4:$CX$8,EV$14,0)*$D28,IF($C28=EV$17,$G$6*$D28,""))</f>
        <v>4269.9523302760772</v>
      </c>
      <c r="EW28" s="34">
        <f>IF(EV28&lt;&gt;"",HLOOKUP(COUNT($DW28:EV28)+1,$G$4:$CX$8,EW$14,0)*$D28,IF($C28=EW$17,$G$6*$D28,""))</f>
        <v>4696.9475633036836</v>
      </c>
      <c r="EX28" s="34">
        <f>IF(EW28&lt;&gt;"",HLOOKUP(COUNT($DW28:EW28)+1,$G$4:$CX$8,EX$14,0)*$D28,IF($C28=EX$17,$G$6*$D28,""))</f>
        <v>5166.642319634052</v>
      </c>
      <c r="EY28" s="34">
        <f>IF(EX28&lt;&gt;"",HLOOKUP(COUNT($DW28:EX28)+1,$G$4:$CX$8,EY$14,0)*$D28,IF($C28=EY$17,$G$6*$D28,""))</f>
        <v>4908.3102036523469</v>
      </c>
      <c r="EZ28" s="34">
        <f>IF(EY28&lt;&gt;"",HLOOKUP(COUNT($DW28:EY28)+1,$G$4:$CX$8,EZ$14,0)*$D28,IF($C28=EZ$17,$G$6*$D28,""))</f>
        <v>4662.8946934697306</v>
      </c>
      <c r="FA28" s="34">
        <f>IF(EZ28&lt;&gt;"",HLOOKUP(COUNT($DW28:EZ28)+1,$G$4:$CX$8,FA$14,0)*$D28,IF($C28=FA$17,$G$6*$D28,""))</f>
        <v>4989.2973220126114</v>
      </c>
      <c r="FB28" s="34">
        <f>IF(FA28&lt;&gt;"",HLOOKUP(COUNT($DW28:FA28)+1,$G$4:$CX$8,FB$14,0)*$D28,IF($C28=FB$17,$G$6*$D28,""))</f>
        <v>5338.5481345534945</v>
      </c>
      <c r="FC28" s="34">
        <f>IF(FB28&lt;&gt;"",HLOOKUP(COUNT($DW28:FB28)+1,$G$4:$CX$8,FC$14,0)*$D28,IF($C28=FC$17,$G$6*$D28,""))</f>
        <v>5712.2465039722392</v>
      </c>
      <c r="FD28" s="34">
        <f>IF(FC28&lt;&gt;"",HLOOKUP(COUNT($DW28:FC28)+1,$G$4:$CX$8,FD$14,0)*$D28,IF($C28=FD$17,$G$6*$D28,""))</f>
        <v>6283.4711543694621</v>
      </c>
      <c r="FE28" s="34">
        <f>IF(FD28&lt;&gt;"",HLOOKUP(COUNT($DW28:FD28)+1,$G$4:$CX$8,FE$14,0)*$D28,IF($C28=FE$17,$G$6*$D28,""))</f>
        <v>5340.950481214044</v>
      </c>
      <c r="FF28" s="34">
        <f>IF(FE28&lt;&gt;"",HLOOKUP(COUNT($DW28:FE28)+1,$G$4:$CX$8,FF$14,0)*$D28,IF($C28=FF$17,$G$6*$D28,""))</f>
        <v>5073.9029571533429</v>
      </c>
      <c r="FG28" s="34">
        <f>IF(FF28&lt;&gt;"",HLOOKUP(COUNT($DW28:FF28)+1,$G$4:$CX$8,FG$14,0)*$D28,IF($C28=FG$17,$G$6*$D28,""))</f>
        <v>5327.5981050110095</v>
      </c>
      <c r="FH28" s="34">
        <f>IF(FG28&lt;&gt;"",HLOOKUP(COUNT($DW28:FG28)+1,$G$4:$CX$8,FH$14,0)*$D28,IF($C28=FH$17,$G$6*$D28,""))</f>
        <v>5593.9780102615605</v>
      </c>
      <c r="FI28" s="34">
        <f>IF(FH28&lt;&gt;"",HLOOKUP(COUNT($DW28:FH28)+1,$G$4:$CX$8,FI$14,0)*$D28,IF($C28=FI$17,$G$6*$D28,""))</f>
        <v>5873.6769107746359</v>
      </c>
      <c r="FJ28" s="34">
        <f>IF(FI28&lt;&gt;"",HLOOKUP(COUNT($DW28:FI28)+1,$G$4:$CX$8,FJ$14,0)*$D28,IF($C28=FJ$17,$G$6*$D28,""))</f>
        <v>6284.8342945288614</v>
      </c>
      <c r="FK28" s="34">
        <f>IF(FJ28&lt;&gt;"",HLOOKUP(COUNT($DW28:FJ28)+1,$G$4:$CX$8,FK$14,0)*$D28,IF($C28=FK$17,$G$6*$D28,""))</f>
        <v>5656.3508650759759</v>
      </c>
      <c r="FL28" s="34">
        <f>IF(FK28&lt;&gt;"",HLOOKUP(COUNT($DW28:FK28)+1,$G$4:$CX$8,FL$14,0)*$D28,IF($C28=FL$17,$G$6*$D28,""))</f>
        <v>5090.7157785683803</v>
      </c>
      <c r="FM28" s="34">
        <f>IF(FL28&lt;&gt;"",HLOOKUP(COUNT($DW28:FL28)+1,$G$4:$CX$8,FM$14,0)*$D28,IF($C28=FM$17,$G$6*$D28,""))</f>
        <v>5447.065883068165</v>
      </c>
      <c r="FN28" s="34">
        <f>IF(FM28&lt;&gt;"",HLOOKUP(COUNT($DW28:FM28)+1,$G$4:$CX$8,FN$14,0)*$D28,IF($C28=FN$17,$G$6*$D28,""))</f>
        <v>5828.3604948829352</v>
      </c>
      <c r="FO28" s="34">
        <f>IF(FN28&lt;&gt;"",HLOOKUP(COUNT($DW28:FN28)+1,$G$4:$CX$8,FO$14,0)*$D28,IF($C28=FO$17,$G$6*$D28,""))</f>
        <v>6236.3457295247426</v>
      </c>
      <c r="FP28" s="34">
        <f>IF(FO28&lt;&gt;"",HLOOKUP(COUNT($DW28:FO28)+1,$G$4:$CX$8,FP$14,0)*$D28,IF($C28=FP$17,$G$6*$D28,""))</f>
        <v>6735.2533878867225</v>
      </c>
      <c r="FQ28" s="34">
        <f>IF(FP28&lt;&gt;"",HLOOKUP(COUNT($DW28:FP28)+1,$G$4:$CX$8,FQ$14,0)*$D28,IF($C28=FQ$17,$G$6*$D28,""))</f>
        <v>5792.3179135825812</v>
      </c>
      <c r="FR28" s="34">
        <f>IF(FQ28&lt;&gt;"",HLOOKUP(COUNT($DW28:FQ28)+1,$G$4:$CX$8,FR$14,0)*$D28,IF($C28=FR$17,$G$6*$D28,""))</f>
        <v>5502.7020179034516</v>
      </c>
      <c r="FS28" s="34">
        <f>IF(FR28&lt;&gt;"",HLOOKUP(COUNT($DW28:FR28)+1,$G$4:$CX$8,FS$14,0)*$D28,IF($C28=FS$17,$G$6*$D28,""))</f>
        <v>5777.8371187986259</v>
      </c>
      <c r="FT28" s="34">
        <f>IF(FS28&lt;&gt;"",HLOOKUP(COUNT($DW28:FS28)+1,$G$4:$CX$8,FT$14,0)*$D28,IF($C28=FT$17,$G$6*$D28,""))</f>
        <v>6066.7289747385548</v>
      </c>
      <c r="FU28" s="34">
        <f>IF(FT28&lt;&gt;"",HLOOKUP(COUNT($DW28:FT28)+1,$G$4:$CX$8,FU$14,0)*$D28,IF($C28=FU$17,$G$6*$D28,""))</f>
        <v>6370.065423475482</v>
      </c>
      <c r="FV28" s="34">
        <f>IF(FU28&lt;&gt;"",HLOOKUP(COUNT($DW28:FU28)+1,$G$4:$CX$8,FV$14,0)*$D28,IF($C28=FV$17,$G$6*$D28,""))</f>
        <v>6815.9700031187649</v>
      </c>
      <c r="FW28" s="34">
        <f>IF(FV28&lt;&gt;"",HLOOKUP(COUNT($DW28:FV28)+1,$G$4:$CX$8,FW$14,0)*$D28,IF($C28=FW$17,$G$6*$D28,""))</f>
        <v>6134.3730028068912</v>
      </c>
      <c r="FX28" s="34">
        <f>IF(FW28&lt;&gt;"",HLOOKUP(COUNT($DW28:FW28)+1,$G$4:$CX$8,FX$14,0)*$D28,IF($C28=FX$17,$G$6*$D28,""))</f>
        <v>5520.9357025262016</v>
      </c>
      <c r="FY28" s="34">
        <f>IF(FX28&lt;&gt;"",HLOOKUP(COUNT($DW28:FX28)+1,$G$4:$CX$8,FY$14,0)*$D28,IF($C28=FY$17,$G$6*$D28,""))</f>
        <v>5907.4012017030363</v>
      </c>
      <c r="FZ28" s="34">
        <f>IF(FY28&lt;&gt;"",HLOOKUP(COUNT($DW28:FY28)+1,$G$4:$CX$8,FZ$14,0)*$D28,IF($C28=FZ$17,$G$6*$D28,""))</f>
        <v>6320.9192858222477</v>
      </c>
      <c r="GA28" s="34">
        <f>IF(FZ28&lt;&gt;"",HLOOKUP(COUNT($DW28:FZ28)+1,$G$4:$CX$8,GA$14,0)*$D28,IF($C28=GA$17,$G$6*$D28,""))</f>
        <v>6763.3836358298058</v>
      </c>
      <c r="GB28" s="34">
        <f>IF(GA28&lt;&gt;"",HLOOKUP(COUNT($DW28:GA28)+1,$G$4:$CX$8,GB$14,0)*$D28,IF($C28=GB$17,$G$6*$D28,""))</f>
        <v>7304.4543266961891</v>
      </c>
      <c r="GC28" s="34">
        <f>IF(GB28&lt;&gt;"",HLOOKUP(COUNT($DW28:GB28)+1,$G$4:$CX$8,GC$14,0)*$D28,IF($C28=GC$17,$G$6*$D28,""))</f>
        <v>6354.8752642256832</v>
      </c>
      <c r="GD28" s="34">
        <f>IF(GC28&lt;&gt;"",HLOOKUP(COUNT($DW28:GC28)+1,$G$4:$CX$8,GD$14,0)*$D28,IF($C28=GD$17,$G$6*$D28,""))</f>
        <v>6037.1315010144008</v>
      </c>
      <c r="GE28" s="34">
        <f>IF(GD28&lt;&gt;"",HLOOKUP(COUNT($DW28:GD28)+1,$G$4:$CX$8,GE$14,0)*$D28,IF($C28=GE$17,$G$6*$D28,""))</f>
        <v>6338.9880760651195</v>
      </c>
      <c r="GF28" s="34">
        <f>IF(GE28&lt;&gt;"",HLOOKUP(COUNT($DW28:GE28)+1,$G$4:$CX$8,GF$14,0)*$D28,IF($C28=GF$17,$G$6*$D28,""))</f>
        <v>6655.9374798683766</v>
      </c>
      <c r="GG28" s="34">
        <f>IF(GF28&lt;&gt;"",HLOOKUP(COUNT($DW28:GF28)+1,$G$4:$CX$8,GG$14,0)*$D28,IF($C28=GG$17,$G$6*$D28,""))</f>
        <v>6988.734353861797</v>
      </c>
      <c r="GH28" s="34">
        <f>IF(GG28&lt;&gt;"",HLOOKUP(COUNT($DW28:GG28)+1,$G$4:$CX$8,GH$14,0)*$D28,IF($C28=GH$17,$G$6*$D28,""))</f>
        <v>7477.9457586321205</v>
      </c>
      <c r="GI28" s="34">
        <f>IF(GH28&lt;&gt;"",HLOOKUP(COUNT($DW28:GH28)+1,$G$4:$CX$8,GI$14,0)*$D28,IF($C28=GI$17,$G$6*$D28,""))</f>
        <v>6730.1511827689083</v>
      </c>
      <c r="GJ28" s="34">
        <f>IF(GI28&lt;&gt;"",HLOOKUP(COUNT($DW28:GI28)+1,$G$4:$CX$8,GJ$14,0)*$D28,IF($C28=GJ$17,$G$6*$D28,""))</f>
        <v>6057.1360644920187</v>
      </c>
      <c r="GK28" s="34">
        <f>IF(GJ28&lt;&gt;"",HLOOKUP(COUNT($DW28:GJ28)+1,$G$4:$CX$8,GK$14,0)*$D28,IF($C28=GK$17,$G$6*$D28,""))</f>
        <v>6481.1355890064597</v>
      </c>
      <c r="GL28" s="34">
        <f>IF(GK28&lt;&gt;"",HLOOKUP(COUNT($DW28:GK28)+1,$G$4:$CX$8,GL$14,0)*$D28,IF($C28=GL$17,$G$6*$D28,""))</f>
        <v>6934.8150802369128</v>
      </c>
      <c r="GM28" s="34">
        <f>IF(GL28&lt;&gt;"",HLOOKUP(COUNT($DW28:GL28)+1,$G$4:$CX$8,GM$14,0)*$D28,IF($C28=GM$17,$G$6*$D28,""))</f>
        <v>7420.252135853495</v>
      </c>
      <c r="GN28" s="34">
        <f>IF(GM28&lt;&gt;"",HLOOKUP(COUNT($DW28:GM28)+1,$G$4:$CX$8,GN$14,0)*$D28,IF($C28=GN$17,$G$6*$D28,""))</f>
        <v>8013.8723067217743</v>
      </c>
      <c r="GO28" s="34">
        <f>IF(GN28&lt;&gt;"",HLOOKUP(COUNT($DW28:GN28)+1,$G$4:$CX$8,GO$14,0)*$D28,IF($C28=GO$17,$G$6*$D28,""))</f>
        <v>5215.7891825182287</v>
      </c>
      <c r="GP28" s="34">
        <f>IF(GO28&lt;&gt;"",HLOOKUP(COUNT($DW28:GO28)+1,$G$4:$CX$8,GP$14,0)*$D28,IF($C28=GP$17,$G$6*$D28,""))</f>
        <v>5215.7891825182287</v>
      </c>
      <c r="GQ28" s="34">
        <f>IF(GP28&lt;&gt;"",HLOOKUP(COUNT($DW28:GP28)+1,$G$4:$CX$8,GQ$14,0)*$D28,IF($C28=GQ$17,$G$6*$D28,""))</f>
        <v>5215.7891825182287</v>
      </c>
      <c r="GR28" s="34">
        <f>IF(GQ28&lt;&gt;"",HLOOKUP(COUNT($DW28:GQ28)+1,$G$4:$CX$8,GR$14,0)*$D28,IF($C28=GR$17,$G$6*$D28,""))</f>
        <v>5215.7891825182287</v>
      </c>
      <c r="GS28" s="34">
        <f>IF(GR28&lt;&gt;"",HLOOKUP(COUNT($DW28:GR28)+1,$G$4:$CX$8,GS$14,0)*$D28,IF($C28=GS$17,$G$6*$D28,""))</f>
        <v>5215.7891825182287</v>
      </c>
      <c r="GT28" s="34">
        <f>IF(GS28&lt;&gt;"",HLOOKUP(COUNT($DW28:GS28)+1,$G$4:$CX$8,GT$14,0)*$D28,IF($C28=GT$17,$G$6*$D28,""))</f>
        <v>5215.7891825182287</v>
      </c>
      <c r="GU28" s="34">
        <f>IF(GT28&lt;&gt;"",HLOOKUP(COUNT($DW28:GT28)+1,$G$4:$CX$8,GU$14,0)*$D28,IF($C28=GU$17,$G$6*$D28,""))</f>
        <v>5215.7891825182287</v>
      </c>
      <c r="GV28" s="34">
        <f>IF(GU28&lt;&gt;"",HLOOKUP(COUNT($DW28:GU28)+1,$G$4:$CX$8,GV$14,0)*$D28,IF($C28=GV$17,$G$6*$D28,""))</f>
        <v>5215.7891825182287</v>
      </c>
      <c r="GW28" s="34">
        <f>IF(GV28&lt;&gt;"",HLOOKUP(COUNT($DW28:GV28)+1,$G$4:$CX$8,GW$14,0)*$D28,IF($C28=GW$17,$G$6*$D28,""))</f>
        <v>5215.7891825182287</v>
      </c>
      <c r="GX28" s="34">
        <f>IF(GW28&lt;&gt;"",HLOOKUP(COUNT($DW28:GW28)+1,$G$4:$CX$8,GX$14,0)*$D28,IF($C28=GX$17,$G$6*$D28,""))</f>
        <v>5215.7891825182287</v>
      </c>
      <c r="GY28" s="34">
        <f>IF(GX28&lt;&gt;"",HLOOKUP(COUNT($DW28:GX28)+1,$G$4:$CX$8,GY$14,0)*$D28,IF($C28=GY$17,$G$6*$D28,""))</f>
        <v>5215.7891825182287</v>
      </c>
      <c r="GZ28" s="34">
        <f>IF(GY28&lt;&gt;"",HLOOKUP(COUNT($DW28:GY28)+1,$G$4:$CX$8,GZ$14,0)*$D28,IF($C28=GZ$17,$G$6*$D28,""))</f>
        <v>5215.7891825182287</v>
      </c>
      <c r="HA28" s="34">
        <f>IF(GZ28&lt;&gt;"",HLOOKUP(COUNT($DW28:GZ28)+1,$G$4:$CX$8,HA$14,0)*$D28,IF($C28=HA$17,$G$6*$D28,""))</f>
        <v>5215.7891825182287</v>
      </c>
      <c r="HB28" s="34">
        <f>IF(HA28&lt;&gt;"",HLOOKUP(COUNT($DW28:HA28)+1,$G$4:$CX$8,HB$14,0)*$D28,IF($C28=HB$17,$G$6*$D28,""))</f>
        <v>5215.7891825182287</v>
      </c>
      <c r="HC28" s="34">
        <f>IF(HB28&lt;&gt;"",HLOOKUP(COUNT($DW28:HB28)+1,$G$4:$CX$8,HC$14,0)*$D28,IF($C28=HC$17,$G$6*$D28,""))</f>
        <v>5215.7891825182287</v>
      </c>
      <c r="HD28" s="34">
        <f>IF(HC28&lt;&gt;"",HLOOKUP(COUNT($DW28:HC28)+1,$G$4:$CX$8,HD$14,0)*$D28,IF($C28=HD$17,$G$6*$D28,""))</f>
        <v>5215.7891825182287</v>
      </c>
      <c r="HE28" s="34">
        <f>IF(HD28&lt;&gt;"",HLOOKUP(COUNT($DW28:HD28)+1,$G$4:$CX$8,HE$14,0)*$D28,IF($C28=HE$17,$G$6*$D28,""))</f>
        <v>5215.7891825182287</v>
      </c>
      <c r="HF28" s="34">
        <f>IF(HE28&lt;&gt;"",HLOOKUP(COUNT($DW28:HE28)+1,$G$4:$CX$8,HF$14,0)*$D28,IF($C28=HF$17,$G$6*$D28,""))</f>
        <v>5215.7891825182287</v>
      </c>
      <c r="HG28" s="34">
        <f>IF(HF28&lt;&gt;"",HLOOKUP(COUNT($DW28:HF28)+1,$G$4:$CX$8,HG$14,0)*$D28,IF($C28=HG$17,$G$6*$D28,""))</f>
        <v>5215.7891825182287</v>
      </c>
      <c r="HH28" s="34">
        <f>IF(HG28&lt;&gt;"",HLOOKUP(COUNT($DW28:HG28)+1,$G$4:$CX$8,HH$14,0)*$D28,IF($C28=HH$17,$G$6*$D28,""))</f>
        <v>5215.7891825182287</v>
      </c>
      <c r="HI28" s="34">
        <f>IF(HH28&lt;&gt;"",HLOOKUP(COUNT($DW28:HH28)+1,$G$4:$CX$8,HI$14,0)*$D28,IF($C28=HI$17,$G$6*$D28,""))</f>
        <v>5215.7891825182287</v>
      </c>
      <c r="HJ28" s="34">
        <f>IF(HI28&lt;&gt;"",HLOOKUP(COUNT($DW28:HI28)+1,$G$4:$CX$8,HJ$14,0)*$D28,IF($C28=HJ$17,$G$6*$D28,""))</f>
        <v>5215.7891825182287</v>
      </c>
      <c r="HK28" s="34">
        <f>IF(HJ28&lt;&gt;"",HLOOKUP(COUNT($DW28:HJ28)+1,$G$4:$CX$8,HK$14,0)*$D28,IF($C28=HK$17,$G$6*$D28,""))</f>
        <v>5215.7891825182287</v>
      </c>
      <c r="HL28" s="34">
        <f>IF(HK28&lt;&gt;"",HLOOKUP(COUNT($DW28:HK28)+1,$G$4:$CX$8,HL$14,0)*$D28,IF($C28=HL$17,$G$6*$D28,""))</f>
        <v>5215.7891825182287</v>
      </c>
      <c r="HM28" s="34">
        <f>IF(HL28&lt;&gt;"",HLOOKUP(COUNT($DW28:HL28)+1,$G$4:$CX$8,HM$14,0)*$D28,IF($C28=HM$17,$G$6*$D28,""))</f>
        <v>5215.7891825182287</v>
      </c>
      <c r="HN28" s="34">
        <f>IF(HM28&lt;&gt;"",HLOOKUP(COUNT($DW28:HM28)+1,$G$4:$CX$8,HN$14,0)*$D28,IF($C28=HN$17,$G$6*$D28,""))</f>
        <v>5215.7891825182287</v>
      </c>
      <c r="HO28" s="34">
        <f>IF(HN28&lt;&gt;"",HLOOKUP(COUNT($DW28:HN28)+1,$G$4:$CX$8,HO$14,0)*$D28,IF($C28=HO$17,$G$6*$D28,""))</f>
        <v>5215.7891825182287</v>
      </c>
      <c r="HP28" s="34">
        <f>IF(HO28&lt;&gt;"",HLOOKUP(COUNT($DW28:HO28)+1,$G$4:$DV$8,HP$14,0)*$D28,IF($C28=HP$17,$G$6*$D28,""))</f>
        <v>5215.7891825182287</v>
      </c>
      <c r="HQ28" s="34">
        <f>IF(HP28&lt;&gt;"",HLOOKUP(COUNT($DW28:HP28)+1,$G$4:$DV$8,HQ$14,0)*$D28,IF($C28=HQ$17,$G$6*$D28,""))</f>
        <v>5215.7891825182287</v>
      </c>
      <c r="HR28" s="34">
        <f>IF(HQ28&lt;&gt;"",HLOOKUP(COUNT($DW28:HQ28)+1,$G$4:$DV$8,HR$14,0)*$D28,IF($C28=HR$17,$G$6*$D28,""))</f>
        <v>5215.7891825182287</v>
      </c>
      <c r="HS28" s="34">
        <f>IF(HR28&lt;&gt;"",HLOOKUP(COUNT($DW28:HR28)+1,$G$4:$DV$8,HS$14,0)*$D28,IF($C28=HS$17,$G$6*$D28,""))</f>
        <v>5215.7891825182287</v>
      </c>
      <c r="HT28" s="34">
        <f>IF(HS28&lt;&gt;"",HLOOKUP(COUNT($DW28:HS28)+1,$G$4:$DV$8,HT$14,0)*$D28,IF($C28=HT$17,$G$6*$D28,""))</f>
        <v>5215.7891825182287</v>
      </c>
      <c r="HU28" s="34">
        <f>IF(HT28&lt;&gt;"",HLOOKUP(COUNT($DW28:HT28)+1,$G$4:$DV$8,HU$14,0)*$D28,IF($C28=HU$17,$G$6*$D28,""))</f>
        <v>5215.7891825182287</v>
      </c>
      <c r="HV28" s="34">
        <f>IF(HU28&lt;&gt;"",HLOOKUP(COUNT($DW28:HU28)+1,$G$4:$DV$8,HV$14,0)*$D28,IF($C28=HV$17,$G$6*$D28,""))</f>
        <v>5215.7891825182287</v>
      </c>
      <c r="HW28" s="34">
        <f>IF(HV28&lt;&gt;"",HLOOKUP(COUNT($DW28:HV28)+1,$G$4:$DV$8,HW$14,0)*$D28,IF($C28=HW$17,$G$6*$D28,""))</f>
        <v>5215.7891825182287</v>
      </c>
      <c r="HX28" s="34">
        <f>IF(HW28&lt;&gt;"",HLOOKUP(COUNT($DW28:HW28)+1,$G$4:$DV$8,HX$14,0)*$D28,IF($C28=HX$17,$G$6*$D28,""))</f>
        <v>5215.7891825182287</v>
      </c>
      <c r="HY28" s="34">
        <f>IF(HX28&lt;&gt;"",HLOOKUP(COUNT($DW28:HX28)+1,$G$4:$DV$8,HY$14,0)*$D28,IF($C28=HY$17,$G$6*$D28,""))</f>
        <v>5215.7891825182287</v>
      </c>
      <c r="HZ28" s="34">
        <f>IF(HY28&lt;&gt;"",HLOOKUP(COUNT($DW28:HY28)+1,$G$4:$DV$8,HZ$14,0)*$D28,IF($C28=HZ$17,$G$6*$D28,""))</f>
        <v>5215.7891825182287</v>
      </c>
      <c r="IA28" s="34">
        <f>IF(HZ28&lt;&gt;"",HLOOKUP(COUNT($DW28:HZ28)+1,$G$4:$DV$8,IA$14,0)*$D28,IF($C28=IA$17,$G$6*$D28,""))</f>
        <v>5215.7891825182287</v>
      </c>
      <c r="IB28" s="34">
        <f>IF(IA28&lt;&gt;"",HLOOKUP(COUNT($DW28:IA28)+1,$G$4:$DV$8,IB$14,0)*$D28,IF($C28=IB$17,$G$6*$D28,""))</f>
        <v>5215.7891825182287</v>
      </c>
      <c r="IC28" s="34">
        <f>IF(IB28&lt;&gt;"",HLOOKUP(COUNT($DW28:IB28)+1,$G$4:$DV$8,IC$14,0)*$D28,IF($C28=IC$17,$G$6*$D28,""))</f>
        <v>5215.7891825182287</v>
      </c>
      <c r="ID28" s="34">
        <f>IF(IC28&lt;&gt;"",HLOOKUP(COUNT($DW28:IC28)+1,$G$4:$DV$8,ID$14,0)*$D28,IF($C28=ID$17,$G$6*$D28,""))</f>
        <v>5215.7891825182287</v>
      </c>
      <c r="IE28" s="34">
        <f>IF(ID28&lt;&gt;"",HLOOKUP(COUNT($DW28:ID28)+1,$G$4:$DV$8,IE$14,0)*$D28,IF($C28=IE$17,$G$6*$D28,""))</f>
        <v>5215.7891825182287</v>
      </c>
      <c r="IF28" s="34">
        <f>IF(IE28&lt;&gt;"",HLOOKUP(COUNT($DW28:IE28)+1,$G$4:$DV$8,IF$14,0)*$D28,IF($C28=IF$17,$G$6*$D28,""))</f>
        <v>5215.7891825182287</v>
      </c>
      <c r="IG28" s="34">
        <f>IF(IF28&lt;&gt;"",HLOOKUP(COUNT($DW28:IF28)+1,$G$4:$DV$8,IG$14,0)*$D28,IF($C28=IG$17,$G$6*$D28,""))</f>
        <v>5215.7891825182287</v>
      </c>
      <c r="IH28" s="34">
        <f>IF(IG28&lt;&gt;"",HLOOKUP(COUNT($DW28:IG28)+1,$G$4:$DV$8,IH$14,0)*$D28,IF($C28=IH$17,$G$6*$D28,""))</f>
        <v>5215.7891825182287</v>
      </c>
      <c r="II28" s="34">
        <f>IF(IH28&lt;&gt;"",HLOOKUP(COUNT($DW28:IH28)+1,$G$4:$DV$8,II$14,0)*$D28,IF($C28=II$17,$G$6*$D28,""))</f>
        <v>5215.7891825182287</v>
      </c>
      <c r="IJ28" s="34">
        <f>IF(II28&lt;&gt;"",HLOOKUP(COUNT($DW28:II28)+1,$G$4:$DV$8,IJ$14,0)*$D28,IF($C28=IJ$17,$G$6*$D28,""))</f>
        <v>5215.7891825182287</v>
      </c>
      <c r="IK28" s="34">
        <f>IF(IJ28&lt;&gt;"",HLOOKUP(COUNT($DW28:IJ28)+1,$G$4:$DV$8,IK$14,0)*$D28,IF($C28=IK$17,$G$6*$D28,""))</f>
        <v>5215.7891825182287</v>
      </c>
      <c r="IL28" s="34">
        <f>IF(IK28&lt;&gt;"",HLOOKUP(COUNT($DW28:IK28)+1,$G$4:$DV$8,IL$14,0)*$D28,IF($C28=IL$17,$G$6*$D28,""))</f>
        <v>5215.7891825182287</v>
      </c>
      <c r="IM28" s="34">
        <f>IF(IL28&lt;&gt;"",HLOOKUP(COUNT($DW28:IL28)+1,$G$4:$DV$8,IM$14,0)*$D28,IF($C28=IM$17,$G$6*$D28,""))</f>
        <v>5215.7891825182287</v>
      </c>
      <c r="IO28" s="34" t="str">
        <f>IF(IN28&lt;&gt;"",HLOOKUP(COUNT($IN28:IN28)+1,$G$4:$EH$8,IO$14,0)*$D28,IF($C28=IO$17,$G$7*$D28,""))</f>
        <v/>
      </c>
      <c r="IP28" s="34" t="str">
        <f>IF(IO28&lt;&gt;"",HLOOKUP(COUNT($IN28:IO28)+1,$G$4:$EH$8,IP$14,0)*$D28,IF($C28=IP$17,$G$7*$D28,""))</f>
        <v/>
      </c>
      <c r="IQ28" s="34" t="str">
        <f>IF(IP28&lt;&gt;"",HLOOKUP(COUNT($IN28:IP28)+1,$G$4:$EH$8,IQ$14,0)*$D28,IF($C28=IQ$17,$G$7*$D28,""))</f>
        <v/>
      </c>
      <c r="IR28" s="34" t="str">
        <f>IF(IQ28&lt;&gt;"",HLOOKUP(COUNT($IN28:IQ28)+1,$G$4:$EH$8,IR$14,0)*$D28,IF($C28=IR$17,$G$7*$D28,""))</f>
        <v/>
      </c>
      <c r="IS28" s="34" t="str">
        <f>IF(IR28&lt;&gt;"",HLOOKUP(COUNT($IN28:IR28)+1,$G$4:$EH$8,IS$14,0)*$D28,IF($C28=IS$17,$G$7*$D28,""))</f>
        <v/>
      </c>
      <c r="IT28" s="34" t="str">
        <f>IF(IS28&lt;&gt;"",HLOOKUP(COUNT($IN28:IS28)+1,$G$4:$EH$8,IT$14,0)*$D28,IF($C28=IT$17,$G$7*$D28,""))</f>
        <v/>
      </c>
      <c r="IU28" s="34" t="str">
        <f>IF(IT28&lt;&gt;"",HLOOKUP(COUNT($IN28:IT28)+1,$G$4:$EH$8,IU$14,0)*$D28,IF($C28=IU$17,$G$7*$D28,""))</f>
        <v/>
      </c>
      <c r="IV28" s="34" t="str">
        <f>IF(IU28&lt;&gt;"",HLOOKUP(COUNT($IN28:IU28)+1,$G$4:$EH$8,IV$14,0)*$D28,IF($C28=IV$17,$G$7*$D28,""))</f>
        <v/>
      </c>
      <c r="IW28" s="34" t="str">
        <f>IF(IV28&lt;&gt;"",HLOOKUP(COUNT($IN28:IV28)+1,$G$4:$EH$8,IW$14,0)*$D28,IF($C28=IW$17,$G$7*$D28,""))</f>
        <v/>
      </c>
      <c r="IX28" s="34">
        <f>IF(IW28&lt;&gt;"",HLOOKUP(COUNT($IN28:IW28)+1,$G$4:$EH$8,IX$14,0)*$D28,IF($C28=IX$17,$G$7*$D28,""))</f>
        <v>0</v>
      </c>
      <c r="IY28" s="34">
        <f>IF(IX28&lt;&gt;"",HLOOKUP(COUNT($IN28:IX28)+1,$G$4:$EH$8,IY$14,0)*$D28,IF($C28=IY$17,$G$7*$D28,""))</f>
        <v>750</v>
      </c>
      <c r="IZ28" s="34">
        <f>IF(IY28&lt;&gt;"",HLOOKUP(COUNT($IN28:IY28)+1,$G$4:$EH$8,IZ$14,0)*$D28,IF($C28=IZ$17,$G$7*$D28,""))</f>
        <v>750</v>
      </c>
      <c r="JA28" s="34">
        <f>IF(IZ28&lt;&gt;"",HLOOKUP(COUNT($IN28:IZ28)+1,$G$4:$EH$8,JA$14,0)*$D28,IF($C28=JA$17,$G$7*$D28,""))</f>
        <v>750</v>
      </c>
      <c r="JB28" s="34">
        <f>IF(JA28&lt;&gt;"",HLOOKUP(COUNT($IN28:JA28)+1,$G$4:$EH$8,JB$14,0)*$D28,IF($C28=JB$17,$G$7*$D28,""))</f>
        <v>750</v>
      </c>
      <c r="JC28" s="34">
        <f>IF(JB28&lt;&gt;"",HLOOKUP(COUNT($IN28:JB28)+1,$G$4:$EH$8,JC$14,0)*$D28,IF($C28=JC$17,$G$7*$D28,""))</f>
        <v>754.03818403483183</v>
      </c>
      <c r="JD28" s="34">
        <f>IF(JC28&lt;&gt;"",HLOOKUP(COUNT($IN28:JC28)+1,$G$4:$EH$8,JD$14,0)*$D28,IF($C28=JD$17,$G$7*$D28,""))</f>
        <v>904.84582084179772</v>
      </c>
      <c r="JE28" s="34">
        <f>IF(JD28&lt;&gt;"",HLOOKUP(COUNT($IN28:JD28)+1,$G$4:$EH$8,JE$14,0)*$D28,IF($C28=JE$17,$G$7*$D28,""))</f>
        <v>1049.6211521764853</v>
      </c>
      <c r="JF28" s="34">
        <f>IF(JE28&lt;&gt;"",HLOOKUP(COUNT($IN28:JE28)+1,$G$4:$EH$8,JF$14,0)*$D28,IF($C28=JF$17,$G$7*$D28,""))</f>
        <v>1196.5681134811937</v>
      </c>
      <c r="JG28" s="34">
        <f>IF(JF28&lt;&gt;"",HLOOKUP(COUNT($IN28:JF28)+1,$G$4:$EH$8,JG$14,0)*$D28,IF($C28=JG$17,$G$7*$D28,""))</f>
        <v>1352.121968233748</v>
      </c>
      <c r="JH28" s="34">
        <f>IF(JG28&lt;&gt;"",HLOOKUP(COUNT($IN28:JG28)+1,$G$4:$EH$8,JH$14,0)*$D28,IF($C28=JH$17,$G$7*$D28,""))</f>
        <v>1500.8553847394605</v>
      </c>
      <c r="JI28" s="34">
        <f>IF(JH28&lt;&gt;"",HLOOKUP(COUNT($IN28:JH28)+1,$G$4:$EH$8,JI$14,0)*$D28,IF($C28=JI$17,$G$7*$D28,""))</f>
        <v>1650.9409232134067</v>
      </c>
      <c r="JJ28" s="34">
        <f>IF(JI28&lt;&gt;"",HLOOKUP(COUNT($IN28:JI28)+1,$G$4:$EH$8,JJ$14,0)*$D28,IF($C28=JJ$17,$G$7*$D28,""))</f>
        <v>1238.2056924100557</v>
      </c>
      <c r="JK28" s="34">
        <f>IF(JJ28&lt;&gt;"",HLOOKUP(COUNT($IN28:JJ28)+1,$G$4:$EH$8,JK$14,0)*$D28,IF($C28=JK$17,$G$7*$D28,""))</f>
        <v>1176.2954077895522</v>
      </c>
      <c r="JL28" s="34">
        <f>IF(JK28&lt;&gt;"",HLOOKUP(COUNT($IN28:JK28)+1,$G$4:$EH$8,JL$14,0)*$D28,IF($C28=JL$17,$G$7*$D28,""))</f>
        <v>1293.9249485685079</v>
      </c>
      <c r="JM28" s="34">
        <f>IF(JL28&lt;&gt;"",HLOOKUP(COUNT($IN28:JL28)+1,$G$4:$EH$8,JM$14,0)*$D28,IF($C28=JM$17,$G$7*$D28,""))</f>
        <v>1423.3174434253592</v>
      </c>
      <c r="JN28" s="34">
        <f>IF(JM28&lt;&gt;"",HLOOKUP(COUNT($IN28:JM28)+1,$G$4:$EH$8,JN$14,0)*$D28,IF($C28=JN$17,$G$7*$D28,""))</f>
        <v>1565.6491877678945</v>
      </c>
      <c r="JO28" s="34">
        <f>IF(JN28&lt;&gt;"",HLOOKUP(COUNT($IN28:JN28)+1,$G$4:$EH$8,JO$14,0)*$D28,IF($C28=JO$17,$G$7*$D28,""))</f>
        <v>1722.214106544684</v>
      </c>
      <c r="JP28" s="34">
        <f>IF(JO28&lt;&gt;"",HLOOKUP(COUNT($IN28:JO28)+1,$G$4:$EH$8,JP$14,0)*$D28,IF($C28=JP$17,$G$7*$D28,""))</f>
        <v>1636.1034012174491</v>
      </c>
      <c r="JQ28" s="34">
        <f>IF(JP28&lt;&gt;"",HLOOKUP(COUNT($IN28:JP28)+1,$G$4:$EH$8,JQ$14,0)*$D28,IF($C28=JQ$17,$G$7*$D28,""))</f>
        <v>1554.298231156577</v>
      </c>
      <c r="JR28" s="34">
        <f>IF(JQ28&lt;&gt;"",HLOOKUP(COUNT($IN28:JQ28)+1,$G$4:$EH$8,JR$14,0)*$D28,IF($C28=JR$17,$G$7*$D28,""))</f>
        <v>1663.0991073375374</v>
      </c>
      <c r="JS28" s="34">
        <f>IF(JR28&lt;&gt;"",HLOOKUP(COUNT($IN28:JR28)+1,$G$4:$EH$8,JS$14,0)*$D28,IF($C28=JS$17,$G$7*$D28,""))</f>
        <v>1779.5160448511649</v>
      </c>
      <c r="JT28" s="34">
        <f>IF(JS28&lt;&gt;"",HLOOKUP(COUNT($IN28:JS28)+1,$G$4:$EH$8,JT$14,0)*$D28,IF($C28=JT$17,$G$7*$D28,""))</f>
        <v>1904.0821679907465</v>
      </c>
      <c r="JU28" s="34">
        <f>IF(JT28&lt;&gt;"",HLOOKUP(COUNT($IN28:JT28)+1,$G$4:$EH$8,JU$14,0)*$D28,IF($C28=JU$17,$G$7*$D28,""))</f>
        <v>2094.4903847898208</v>
      </c>
      <c r="JV28" s="34">
        <f>IF(JU28&lt;&gt;"",HLOOKUP(COUNT($IN28:JU28)+1,$G$4:$EH$8,JV$14,0)*$D28,IF($C28=JV$17,$G$7*$D28,""))</f>
        <v>1780.3168270713481</v>
      </c>
      <c r="JW28" s="34">
        <f>IF(JV28&lt;&gt;"",HLOOKUP(COUNT($IN28:JV28)+1,$G$4:$EH$8,JW$14,0)*$D28,IF($C28=JW$17,$G$7*$D28,""))</f>
        <v>1691.300985717781</v>
      </c>
      <c r="JX28" s="34">
        <f>IF(JW28&lt;&gt;"",HLOOKUP(COUNT($IN28:JW28)+1,$G$4:$EH$8,JX$14,0)*$D28,IF($C28=JX$17,$G$7*$D28,""))</f>
        <v>1775.86603500367</v>
      </c>
      <c r="JY28" s="34">
        <f>IF(JX28&lt;&gt;"",HLOOKUP(COUNT($IN28:JX28)+1,$G$4:$EH$8,JY$14,0)*$D28,IF($C28=JY$17,$G$7*$D28,""))</f>
        <v>1864.6593367538537</v>
      </c>
      <c r="JZ28" s="34">
        <f>IF(JY28&lt;&gt;"",HLOOKUP(COUNT($IN28:JY28)+1,$G$4:$EH$8,JZ$14,0)*$D28,IF($C28=JZ$17,$G$7*$D28,""))</f>
        <v>1957.8923035915454</v>
      </c>
      <c r="KA28" s="34">
        <f>IF(JZ28&lt;&gt;"",HLOOKUP(COUNT($IN28:JZ28)+1,$G$4:$EH$8,KA$14,0)*$D28,IF($C28=KA$17,$G$7*$D28,""))</f>
        <v>2094.9447648429541</v>
      </c>
      <c r="KB28" s="34">
        <f>IF(KA28&lt;&gt;"",HLOOKUP(COUNT($IN28:KA28)+1,$G$4:$EH$8,KB$14,0)*$D28,IF($C28=KB$17,$G$7*$D28,""))</f>
        <v>1885.4502883586588</v>
      </c>
      <c r="KC28" s="34">
        <f>IF(KB28&lt;&gt;"",HLOOKUP(COUNT($IN28:KB28)+1,$G$4:$EH$8,KC$14,0)*$D28,IF($C28=KC$17,$G$7*$D28,""))</f>
        <v>1696.9052595227934</v>
      </c>
      <c r="KD28" s="34">
        <f>IF(KC28&lt;&gt;"",HLOOKUP(COUNT($IN28:KC28)+1,$G$4:$EH$8,KD$14,0)*$D28,IF($C28=KD$17,$G$7*$D28,""))</f>
        <v>1815.6886276893886</v>
      </c>
      <c r="KE28" s="34">
        <f>IF(KD28&lt;&gt;"",HLOOKUP(COUNT($IN28:KD28)+1,$G$4:$EH$8,KE$14,0)*$D28,IF($C28=KE$17,$G$7*$D28,""))</f>
        <v>1942.7868316276451</v>
      </c>
      <c r="KF28" s="34">
        <f>IF(KE28&lt;&gt;"",HLOOKUP(COUNT($IN28:KE28)+1,$G$4:$EH$8,KF$14,0)*$D28,IF($C28=KF$17,$G$7*$D28,""))</f>
        <v>2078.7819098415812</v>
      </c>
      <c r="KG28" s="34">
        <f>IF(KF28&lt;&gt;"",HLOOKUP(COUNT($IN28:KF28)+1,$G$4:$EH$8,KG$14,0)*$D28,IF($C28=KG$17,$G$7*$D28,""))</f>
        <v>2245.0844626289077</v>
      </c>
      <c r="KH28" s="34">
        <f>IF(KG28&lt;&gt;"",HLOOKUP(COUNT($IN28:KG28)+1,$G$4:$EH$8,KH$14,0)*$D28,IF($C28=KH$17,$G$7*$D28,""))</f>
        <v>1930.7726378608606</v>
      </c>
      <c r="KI28" s="34">
        <f>IF(KH28&lt;&gt;"",HLOOKUP(COUNT($IN28:KH28)+1,$G$4:$EH$8,KI$14,0)*$D28,IF($C28=KI$17,$G$7*$D28,""))</f>
        <v>1834.2340059678172</v>
      </c>
      <c r="KJ28" s="34">
        <f>IF(KI28&lt;&gt;"",HLOOKUP(COUNT($IN28:KI28)+1,$G$4:$EH$8,KJ$14,0)*$D28,IF($C28=KJ$17,$G$7*$D28,""))</f>
        <v>1925.9457062662088</v>
      </c>
      <c r="KK28" s="34">
        <f>IF(KJ28&lt;&gt;"",HLOOKUP(COUNT($IN28:KJ28)+1,$G$4:$EH$8,KK$14,0)*$D28,IF($C28=KK$17,$G$7*$D28,""))</f>
        <v>2022.2429915795185</v>
      </c>
      <c r="KL28" s="34">
        <f>IF(KK28&lt;&gt;"",HLOOKUP(COUNT($IN28:KK28)+1,$G$4:$EH$8,KL$14,0)*$D28,IF($C28=KL$17,$G$7*$D28,""))</f>
        <v>2123.3551411584945</v>
      </c>
      <c r="KM28" s="34">
        <f>IF(KL28&lt;&gt;"",HLOOKUP(COUNT($IN28:KL28)+1,$G$4:$EH$8,KM$14,0)*$D28,IF($C28=KM$17,$G$7*$D28,""))</f>
        <v>2271.9900010395886</v>
      </c>
      <c r="KN28" s="34">
        <f>IF(KM28&lt;&gt;"",HLOOKUP(COUNT($IN28:KM28)+1,$G$4:$EH$8,KN$14,0)*$D28,IF($C28=KN$17,$G$7*$D28,""))</f>
        <v>2044.7910009356306</v>
      </c>
      <c r="KO28" s="34">
        <f>IF(KN28&lt;&gt;"",HLOOKUP(COUNT($IN28:KN28)+1,$G$4:$EH$8,KO$14,0)*$D28,IF($C28=KO$17,$G$7*$D28,""))</f>
        <v>1840.3119008420672</v>
      </c>
      <c r="KP28" s="34">
        <f>IF(KO28&lt;&gt;"",HLOOKUP(COUNT($IN28:KO28)+1,$G$4:$EH$8,KP$14,0)*$D28,IF($C28=KP$17,$G$7*$D28,""))</f>
        <v>1969.1337339010122</v>
      </c>
      <c r="KQ28" s="34">
        <f>IF(KP28&lt;&gt;"",HLOOKUP(COUNT($IN28:KP28)+1,$G$4:$EH$8,KQ$14,0)*$D28,IF($C28=KQ$17,$G$7*$D28,""))</f>
        <v>2106.9730952740829</v>
      </c>
      <c r="KR28" s="34">
        <f>IF(KQ28&lt;&gt;"",HLOOKUP(COUNT($IN28:KQ28)+1,$G$4:$EH$8,KR$14,0)*$D28,IF($C28=KR$17,$G$7*$D28,""))</f>
        <v>2254.4612119432686</v>
      </c>
      <c r="KS28" s="34">
        <f>IF(KR28&lt;&gt;"",HLOOKUP(COUNT($IN28:KR28)+1,$G$4:$EH$8,KS$14,0)*$D28,IF($C28=KS$17,$G$7*$D28,""))</f>
        <v>2434.8181088987299</v>
      </c>
      <c r="KT28" s="34">
        <f>IF(KS28&lt;&gt;"",HLOOKUP(COUNT($IN28:KS28)+1,$G$4:$EH$8,KT$14,0)*$D28,IF($C28=KT$17,$G$7*$D28,""))</f>
        <v>2118.2917547418947</v>
      </c>
      <c r="KU28" s="34">
        <f>IF(KT28&lt;&gt;"",HLOOKUP(COUNT($IN28:KT28)+1,$G$4:$EH$8,KU$14,0)*$D28,IF($C28=KU$17,$G$7*$D28,""))</f>
        <v>2012.3771670048004</v>
      </c>
      <c r="KV28" s="34">
        <f>IF(KU28&lt;&gt;"",HLOOKUP(COUNT($IN28:KU28)+1,$G$4:$EH$8,KV$14,0)*$D28,IF($C28=KV$17,$G$7*$D28,""))</f>
        <v>2112.9960253550403</v>
      </c>
      <c r="KW28" s="34">
        <f>IF(KV28&lt;&gt;"",HLOOKUP(COUNT($IN28:KV28)+1,$G$4:$EH$8,KW$14,0)*$D28,IF($C28=KW$17,$G$7*$D28,""))</f>
        <v>2218.6458266227924</v>
      </c>
      <c r="KX28" s="34">
        <f>IF(KW28&lt;&gt;"",HLOOKUP(COUNT($IN28:KW28)+1,$G$4:$EH$8,KX$14,0)*$D28,IF($C28=KX$17,$G$7*$D28,""))</f>
        <v>2329.5781179539326</v>
      </c>
      <c r="KY28" s="34">
        <f>IF(KX28&lt;&gt;"",HLOOKUP(COUNT($IN28:KX28)+1,$G$4:$EH$8,KY$14,0)*$D28,IF($C28=KY$17,$G$7*$D28,""))</f>
        <v>2492.648586210707</v>
      </c>
      <c r="KZ28" s="34">
        <f>IF(KY28&lt;&gt;"",HLOOKUP(COUNT($IN28:KY28)+1,$G$4:$EH$8,KZ$14,0)*$D28,IF($C28=KZ$17,$G$7*$D28,""))</f>
        <v>2243.3837275896362</v>
      </c>
      <c r="LA28" s="34">
        <f>IF(KZ28&lt;&gt;"",HLOOKUP(COUNT($IN28:KZ28)+1,$G$4:$EH$8,LA$14,0)*$D28,IF($C28=LA$17,$G$7*$D28,""))</f>
        <v>2019.045354830673</v>
      </c>
      <c r="LB28" s="34">
        <f>IF(LA28&lt;&gt;"",HLOOKUP(COUNT($IN28:LA28)+1,$G$4:$EH$8,LB$14,0)*$D28,IF($C28=LB$17,$G$7*$D28,""))</f>
        <v>2160.3785296688202</v>
      </c>
      <c r="LC28" s="34">
        <f>IF(LB28&lt;&gt;"",HLOOKUP(COUNT($IN28:LB28)+1,$G$4:$EH$8,LC$14,0)*$D28,IF($C28=LC$17,$G$7*$D28,""))</f>
        <v>2311.6050267456376</v>
      </c>
      <c r="LD28" s="34">
        <f>IF(LC28&lt;&gt;"",HLOOKUP(COUNT($IN28:LC28)+1,$G$4:$EH$8,LD$14,0)*$D28,IF($C28=LD$17,$G$7*$D28,""))</f>
        <v>2473.4173786178321</v>
      </c>
      <c r="LE28" s="34">
        <f>IF(LD28&lt;&gt;"",HLOOKUP(COUNT($IN28:LD28)+1,$G$4:$EH$8,LE$14,0)*$D28,IF($C28=LE$17,$G$7*$D28,""))</f>
        <v>2671.2907689072581</v>
      </c>
      <c r="LF28" s="34">
        <f>IF(LE28&lt;&gt;"",HLOOKUP(COUNT($IN28:LE28)+1,$G$4:$EH$8,LF$14,0)*$D28,IF($C28=LF$17,$G$7*$D28,""))</f>
        <v>1753.5425517189447</v>
      </c>
      <c r="LG28" s="34">
        <f>IF(LF28&lt;&gt;"",HLOOKUP(COUNT($IN28:LF28)+1,$G$4:$EH$8,LG$14,0)*$D28,IF($C28=LG$17,$G$7*$D28,""))</f>
        <v>1753.5425517189447</v>
      </c>
      <c r="LH28" s="34">
        <f>IF(LG28&lt;&gt;"",HLOOKUP(COUNT($IN28:LG28)+1,$G$4:$EH$8,LH$14,0)*$D28,IF($C28=LH$17,$G$7*$D28,""))</f>
        <v>1753.5425517189447</v>
      </c>
      <c r="LI28" s="34">
        <f>IF(LH28&lt;&gt;"",HLOOKUP(COUNT($IN28:LH28)+1,$G$4:$EH$8,LI$14,0)*$D28,IF($C28=LI$17,$G$7*$D28,""))</f>
        <v>1753.5425517189447</v>
      </c>
      <c r="LJ28" s="34">
        <f>IF(LI28&lt;&gt;"",HLOOKUP(COUNT($IN28:LI28)+1,$G$4:$EH$8,LJ$14,0)*$D28,IF($C28=LJ$17,$G$7*$D28,""))</f>
        <v>1753.5425517189447</v>
      </c>
      <c r="LK28" s="34">
        <f>IF(LJ28&lt;&gt;"",HLOOKUP(COUNT($IN28:LJ28)+1,$G$4:$EH$8,LK$14,0)*$D28,IF($C28=LK$17,$G$7*$D28,""))</f>
        <v>1753.5425517189447</v>
      </c>
      <c r="LL28" s="34">
        <f>IF(LK28&lt;&gt;"",HLOOKUP(COUNT($IN28:LK28)+1,$G$4:$EH$8,LL$14,0)*$D28,IF($C28=LL$17,$G$7*$D28,""))</f>
        <v>1753.5425517189447</v>
      </c>
      <c r="LM28" s="34">
        <f>IF(LL28&lt;&gt;"",HLOOKUP(COUNT($IN28:LL28)+1,$G$4:$EH$8,LM$14,0)*$D28,IF($C28=LM$17,$G$7*$D28,""))</f>
        <v>1753.5425517189447</v>
      </c>
      <c r="LN28" s="34">
        <f>IF(LM28&lt;&gt;"",HLOOKUP(COUNT($IN28:LM28)+1,$G$4:$EH$8,LN$14,0)*$D28,IF($C28=LN$17,$G$7*$D28,""))</f>
        <v>1753.5425517189447</v>
      </c>
      <c r="LO28" s="34">
        <f>IF(LN28&lt;&gt;"",HLOOKUP(COUNT($IN28:LN28)+1,$G$4:$EH$8,LO$14,0)*$D28,IF($C28=LO$17,$G$7*$D28,""))</f>
        <v>1753.5425517189447</v>
      </c>
      <c r="LP28" s="34">
        <f>IF(LO28&lt;&gt;"",HLOOKUP(COUNT($IN28:LO28)+1,$G$4:$EH$8,LP$14,0)*$D28,IF($C28=LP$17,$G$7*$D28,""))</f>
        <v>1753.5425517189447</v>
      </c>
      <c r="LQ28" s="34">
        <f>IF(LP28&lt;&gt;"",HLOOKUP(COUNT($IN28:LP28)+1,$G$4:$EH$8,LQ$14,0)*$D28,IF($C28=LQ$17,$G$7*$D28,""))</f>
        <v>1753.5425517189447</v>
      </c>
      <c r="LR28" s="34">
        <f>IF(LQ28&lt;&gt;"",HLOOKUP(COUNT($IN28:LQ28)+1,$G$4:$EH$8,LR$14,0)*$D28,IF($C28=LR$17,$G$7*$D28,""))</f>
        <v>1753.5425517189447</v>
      </c>
      <c r="LS28" s="34">
        <f>IF(LR28&lt;&gt;"",HLOOKUP(COUNT($IN28:LR28)+1,$G$4:$EH$8,LS$14,0)*$D28,IF($C28=LS$17,$G$7*$D28,""))</f>
        <v>1753.5425517189447</v>
      </c>
      <c r="LT28" s="34">
        <f>IF(LS28&lt;&gt;"",HLOOKUP(COUNT($IN28:LS28)+1,$G$4:$EH$8,LT$14,0)*$D28,IF($C28=LT$17,$G$7*$D28,""))</f>
        <v>1753.5425517189447</v>
      </c>
      <c r="LU28" s="34">
        <f>IF(LT28&lt;&gt;"",HLOOKUP(COUNT($IN28:LT28)+1,$G$4:$EH$8,LU$14,0)*$D28,IF($C28=LU$17,$G$7*$D28,""))</f>
        <v>1753.5425517189447</v>
      </c>
      <c r="LV28" s="34">
        <f>IF(LU28&lt;&gt;"",HLOOKUP(COUNT($IN28:LU28)+1,$G$4:$EH$8,LV$14,0)*$D28,IF($C28=LV$17,$G$7*$D28,""))</f>
        <v>1753.5425517189447</v>
      </c>
      <c r="LW28" s="34">
        <f>IF(LV28&lt;&gt;"",HLOOKUP(COUNT($IN28:LV28)+1,$G$4:$EH$8,LW$14,0)*$D28,IF($C28=LW$17,$G$7*$D28,""))</f>
        <v>1753.5425517189447</v>
      </c>
      <c r="LX28" s="34">
        <f>IF(LW28&lt;&gt;"",HLOOKUP(COUNT($IN28:LW28)+1,$G$4:$EH$8,LX$14,0)*$D28,IF($C28=LX$17,$G$7*$D28,""))</f>
        <v>1753.5425517189447</v>
      </c>
      <c r="LY28" s="34">
        <f>IF(LX28&lt;&gt;"",HLOOKUP(COUNT($IN28:LX28)+1,$G$4:$EH$8,LY$14,0)*$D28,IF($C28=LY$17,$G$7*$D28,""))</f>
        <v>1753.5425517189447</v>
      </c>
      <c r="LZ28" s="34">
        <f>IF(LY28&lt;&gt;"",HLOOKUP(COUNT($IN28:LY28)+1,$G$4:$EH$8,LZ$14,0)*$D28,IF($C28=LZ$17,$G$7*$D28,""))</f>
        <v>1753.5425517189447</v>
      </c>
      <c r="MA28" s="34">
        <f>IF(LZ28&lt;&gt;"",HLOOKUP(COUNT($IN28:LZ28)+1,$G$4:$EH$8,MA$14,0)*$D28,IF($C28=MA$17,$G$7*$D28,""))</f>
        <v>1753.5425517189447</v>
      </c>
      <c r="MB28" s="34">
        <f>IF(MA28&lt;&gt;"",HLOOKUP(COUNT($IN28:MA28)+1,$G$4:$EH$8,MB$14,0)*$D28,IF($C28=MB$17,$G$7*$D28,""))</f>
        <v>1753.5425517189447</v>
      </c>
      <c r="MC28" s="34">
        <f>IF(MB28&lt;&gt;"",HLOOKUP(COUNT($IN28:MB28)+1,$G$4:$EH$8,MC$14,0)*$D28,IF($C28=MC$17,$G$7*$D28,""))</f>
        <v>1753.5425517189447</v>
      </c>
      <c r="MD28" s="34">
        <f>IF(MC28&lt;&gt;"",HLOOKUP(COUNT($IN28:MC28)+1,$G$4:$EH$8,MD$14,0)*$D28,IF($C28=MD$17,$G$7*$D28,""))</f>
        <v>1753.5425517189447</v>
      </c>
      <c r="ME28" s="34">
        <f>IF(MD28&lt;&gt;"",HLOOKUP(COUNT($IN28:MD28)+1,$G$4:$EH$8,ME$14,0)*$D28,IF($C28=ME$17,$G$7*$D28,""))</f>
        <v>1753.5425517189447</v>
      </c>
      <c r="MF28" s="34">
        <f>IF(ME28&lt;&gt;"",HLOOKUP(COUNT($IN28:ME28)+1,$G$4:$EH$8,MF$14,0)*$D28,IF($C28=MF$17,$G$7*$D28,""))</f>
        <v>1753.5425517189447</v>
      </c>
      <c r="MG28" s="34">
        <f>IF(MF28&lt;&gt;"",HLOOKUP(COUNT($IN28:MF28)+1,$G$4:$EH$8,MG$14,0)*$D28,IF($C28=MG$17,$G$7*$D28,""))</f>
        <v>1753.5425517189447</v>
      </c>
      <c r="MH28" s="34">
        <f>IF(MG28&lt;&gt;"",HLOOKUP(COUNT($IN28:MG28)+1,$G$4:$EH$8,MH$14,0)*$D28,IF($C28=MH$17,$G$7*$D28,""))</f>
        <v>1753.5425517189447</v>
      </c>
      <c r="MI28" s="34">
        <f>IF(MH28&lt;&gt;"",HLOOKUP(COUNT($IN28:MH28)+1,$G$4:$EH$8,MI$14,0)*$D28,IF($C28=MI$17,$G$7*$D28,""))</f>
        <v>1753.5425517189447</v>
      </c>
      <c r="MJ28" s="34">
        <f>IF(MI28&lt;&gt;"",HLOOKUP(COUNT($IN28:MI28)+1,$G$4:$EH$8,MJ$14,0)*$D28,IF($C28=MJ$17,$G$7*$D28,""))</f>
        <v>1753.5425517189447</v>
      </c>
      <c r="MK28" s="34">
        <f>IF(MJ28&lt;&gt;"",HLOOKUP(COUNT($IN28:MJ28)+1,$G$4:$EH$8,MK$14,0)*$D28,IF($C28=MK$17,$G$7*$D28,""))</f>
        <v>1753.5425517189447</v>
      </c>
      <c r="ML28" s="34">
        <f>IF(MK28&lt;&gt;"",HLOOKUP(COUNT($IN28:MK28)+1,$G$4:$EH$8,ML$14,0)*$D28,IF($C28=ML$17,$G$7*$D28,""))</f>
        <v>1753.5425517189447</v>
      </c>
      <c r="MM28" s="34">
        <f>IF(ML28&lt;&gt;"",HLOOKUP(COUNT($IN28:ML28)+1,$G$4:$EH$8,MM$14,0)*$D28,IF($C28=MM$17,$G$7*$D28,""))</f>
        <v>1753.5425517189447</v>
      </c>
      <c r="MN28" s="34">
        <f>IF(MM28&lt;&gt;"",HLOOKUP(COUNT($IN28:MM28)+1,$G$4:$EH$8,MN$14,0)*$D28,IF($C28=MN$17,$G$7*$D28,""))</f>
        <v>1753.5425517189447</v>
      </c>
      <c r="MO28" s="34">
        <f>IF(MN28&lt;&gt;"",HLOOKUP(COUNT($IN28:MN28)+1,$G$4:$EH$8,MO$14,0)*$D28,IF($C28=MO$17,$G$7*$D28,""))</f>
        <v>1753.5425517189447</v>
      </c>
      <c r="MP28" s="34">
        <f>IF(MO28&lt;&gt;"",HLOOKUP(COUNT($IN28:MO28)+1,$G$4:$EH$8,MP$14,0)*$D28,IF($C28=MP$17,$G$7*$D28,""))</f>
        <v>1753.5425517189447</v>
      </c>
      <c r="MQ28" s="34">
        <f>IF(MP28&lt;&gt;"",HLOOKUP(COUNT($IN28:MP28)+1,$G$4:$EH$8,MQ$14,0)*$D28,IF($C28=MQ$17,$G$7*$D28,""))</f>
        <v>1753.5425517189447</v>
      </c>
      <c r="MR28" s="34">
        <f>IF(MQ28&lt;&gt;"",HLOOKUP(COUNT($IN28:MQ28)+1,$G$4:$EH$8,MR$14,0)*$D28,IF($C28=MR$17,$G$7*$D28,""))</f>
        <v>1753.5425517189447</v>
      </c>
      <c r="MS28" s="34">
        <f>IF(MR28&lt;&gt;"",HLOOKUP(COUNT($IN28:MR28)+1,$G$4:$EH$8,MS$14,0)*$D28,IF($C28=MS$17,$G$7*$D28,""))</f>
        <v>1753.5425517189447</v>
      </c>
      <c r="MT28" s="34">
        <f>IF(MS28&lt;&gt;"",HLOOKUP(COUNT($IN28:MS28)+1,$G$4:$EH$8,MT$14,0)*$D28,IF($C28=MT$17,$G$7*$D28,""))</f>
        <v>1753.5425517189447</v>
      </c>
      <c r="MU28" s="34">
        <f>IF(MT28&lt;&gt;"",HLOOKUP(COUNT($IN28:MT28)+1,$G$4:$EH$8,MU$14,0)*$D28,IF($C28=MU$17,$G$7*$D28,""))</f>
        <v>1753.5425517189447</v>
      </c>
      <c r="MV28" s="34">
        <f>IF(MU28&lt;&gt;"",HLOOKUP(COUNT($IN28:MU28)+1,$G$4:$EH$8,MV$14,0)*$D28,IF($C28=MV$17,$G$7*$D28,""))</f>
        <v>1753.5425517189447</v>
      </c>
      <c r="MW28" s="34">
        <f>IF(MV28&lt;&gt;"",HLOOKUP(COUNT($IN28:MV28)+1,$G$4:$EH$8,MW$14,0)*$D28,IF($C28=MW$17,$G$7*$D28,""))</f>
        <v>1753.5425517189447</v>
      </c>
      <c r="MX28" s="34">
        <f>IF(MW28&lt;&gt;"",HLOOKUP(COUNT($IN28:MW28)+1,$G$4:$EH$8,MX$14,0)*$D28,IF($C28=MX$17,$G$7*$D28,""))</f>
        <v>1753.5425517189447</v>
      </c>
      <c r="MY28" s="34">
        <f>IF(MX28&lt;&gt;"",HLOOKUP(COUNT($IN28:MX28)+1,$G$4:$EH$8,MY$14,0)*$D28,IF($C28=MY$17,$G$7*$D28,""))</f>
        <v>1753.5425517189447</v>
      </c>
      <c r="MZ28" s="34">
        <f>IF(MY28&lt;&gt;"",HLOOKUP(COUNT($IN28:MY28)+1,$G$4:$EH$8,MZ$14,0)*$D28,IF($C28=MZ$17,$G$7*$D28,""))</f>
        <v>1753.5425517189447</v>
      </c>
      <c r="NA28" s="34">
        <f>IF(MZ28&lt;&gt;"",HLOOKUP(COUNT($IN28:MZ28)+1,$G$4:$EH$8,NA$14,0)*$D28,IF($C28=NA$17,$G$7*$D28,""))</f>
        <v>1753.5425517189447</v>
      </c>
      <c r="NB28" s="34">
        <f>IF(NA28&lt;&gt;"",HLOOKUP(COUNT($IN28:NA28)+1,$G$4:$EH$8,NB$14,0)*$D28,IF($C28=NB$17,$G$7*$D28,""))</f>
        <v>1753.5425517189447</v>
      </c>
      <c r="NC28" s="34">
        <f>IF(NB28&lt;&gt;"",HLOOKUP(COUNT($IN28:NB28)+1,$G$4:$EH$8,NC$14,0)*$D28,IF($C28=NC$17,$G$7*$D28,""))</f>
        <v>1753.5425517189447</v>
      </c>
      <c r="ND28" s="34">
        <f>IF(NC28&lt;&gt;"",HLOOKUP(COUNT($IN28:NC28)+1,$G$4:$EH$8,ND$14,0)*$D28,IF($C28=ND$17,$G$7*$D28,""))</f>
        <v>1753.5425517189447</v>
      </c>
      <c r="NF28" s="34" t="str">
        <f>IF(NE28&lt;&gt;"",HLOOKUP(COUNT($NE28:NE28)+1,$G$4:$EH$8,NF$14,0)*$D28,IF($C28=NF$17,$G$8*$D28,""))</f>
        <v/>
      </c>
      <c r="NG28" s="34" t="str">
        <f>IF(NF28&lt;&gt;"",HLOOKUP(COUNT($NE28:NF28)+1,$G$4:$EH$8,NG$14,0)*$D28,IF($C28=NG$17,$G$8*$D28,""))</f>
        <v/>
      </c>
      <c r="NH28" s="34" t="str">
        <f>IF(NG28&lt;&gt;"",HLOOKUP(COUNT($NE28:NG28)+1,$G$4:$EH$8,NH$14,0)*$D28,IF($C28=NH$17,$G$8*$D28,""))</f>
        <v/>
      </c>
      <c r="NI28" s="34" t="str">
        <f>IF(NH28&lt;&gt;"",HLOOKUP(COUNT($NE28:NH28)+1,$G$4:$EH$8,NI$14,0)*$D28,IF($C28=NI$17,$G$8*$D28,""))</f>
        <v/>
      </c>
      <c r="NJ28" s="34" t="str">
        <f>IF(NI28&lt;&gt;"",HLOOKUP(COUNT($NE28:NI28)+1,$G$4:$EH$8,NJ$14,0)*$D28,IF($C28=NJ$17,$G$8*$D28,""))</f>
        <v/>
      </c>
      <c r="NK28" s="34" t="str">
        <f>IF(NJ28&lt;&gt;"",HLOOKUP(COUNT($NE28:NJ28)+1,$G$4:$EH$8,NK$14,0)*$D28,IF($C28=NK$17,$G$8*$D28,""))</f>
        <v/>
      </c>
      <c r="NL28" s="34" t="str">
        <f>IF(NK28&lt;&gt;"",HLOOKUP(COUNT($NE28:NK28)+1,$G$4:$EH$8,NL$14,0)*$D28,IF($C28=NL$17,$G$8*$D28,""))</f>
        <v/>
      </c>
      <c r="NM28" s="34" t="str">
        <f>IF(NL28&lt;&gt;"",HLOOKUP(COUNT($NE28:NL28)+1,$G$4:$EH$8,NM$14,0)*$D28,IF($C28=NM$17,$G$8*$D28,""))</f>
        <v/>
      </c>
      <c r="NN28" s="34" t="str">
        <f>IF(NM28&lt;&gt;"",HLOOKUP(COUNT($NE28:NM28)+1,$G$4:$EH$8,NN$14,0)*$D28,IF($C28=NN$17,$G$8*$D28,""))</f>
        <v/>
      </c>
      <c r="NO28" s="34">
        <f>IF(NN28&lt;&gt;"",HLOOKUP(COUNT($NE28:NN28)+1,$G$4:$EH$8,NO$14,0)*$D28,IF($C28=NO$17,$G$8*$D28,""))</f>
        <v>35000</v>
      </c>
      <c r="NP28" s="34">
        <f>IF(NO28&lt;&gt;"",HLOOKUP(COUNT($NE28:NO28)+1,$G$4:$EH$8,NP$14,0)*$D28,IF($C28=NP$17,$G$8*$D28,""))</f>
        <v>0</v>
      </c>
      <c r="NQ28" s="34">
        <f>IF(NP28&lt;&gt;"",HLOOKUP(COUNT($NE28:NP28)+1,$G$4:$EH$8,NQ$14,0)*$D28,IF($C28=NQ$17,$G$8*$D28,""))</f>
        <v>0</v>
      </c>
      <c r="NR28" s="34">
        <f>IF(NQ28&lt;&gt;"",HLOOKUP(COUNT($NE28:NQ28)+1,$G$4:$EH$8,NR$14,0)*$D28,IF($C28=NR$17,$G$8*$D28,""))</f>
        <v>0</v>
      </c>
      <c r="NS28" s="34">
        <f>IF(NR28&lt;&gt;"",HLOOKUP(COUNT($NE28:NR28)+1,$G$4:$EH$8,NS$14,0)*$D28,IF($C28=NS$17,$G$8*$D28,""))</f>
        <v>0</v>
      </c>
      <c r="NT28" s="34">
        <f>IF(NS28&lt;&gt;"",HLOOKUP(COUNT($NE28:NS28)+1,$G$4:$EH$8,NT$14,0)*$D28,IF($C28=NT$17,$G$8*$D28,""))</f>
        <v>0</v>
      </c>
      <c r="NU28" s="34">
        <f>IF(NT28&lt;&gt;"",HLOOKUP(COUNT($NE28:NT28)+1,$G$4:$EH$8,NU$14,0)*$D28,IF($C28=NU$17,$G$8*$D28,""))</f>
        <v>0</v>
      </c>
      <c r="NV28" s="34">
        <f>IF(NU28&lt;&gt;"",HLOOKUP(COUNT($NE28:NU28)+1,$G$4:$EH$8,NV$14,0)*$D28,IF($C28=NV$17,$G$8*$D28,""))</f>
        <v>0</v>
      </c>
      <c r="NW28" s="34">
        <f>IF(NV28&lt;&gt;"",HLOOKUP(COUNT($NE28:NV28)+1,$G$4:$EH$8,NW$14,0)*$D28,IF($C28=NW$17,$G$8*$D28,""))</f>
        <v>0</v>
      </c>
      <c r="NX28" s="34">
        <f>IF(NW28&lt;&gt;"",HLOOKUP(COUNT($NE28:NW28)+1,$G$4:$EH$8,NX$14,0)*$D28,IF($C28=NX$17,$G$8*$D28,""))</f>
        <v>0</v>
      </c>
      <c r="NY28" s="34">
        <f>IF(NX28&lt;&gt;"",HLOOKUP(COUNT($NE28:NX28)+1,$G$4:$EH$8,NY$14,0)*$D28,IF($C28=NY$17,$G$8*$D28,""))</f>
        <v>0</v>
      </c>
      <c r="NZ28" s="34">
        <f>IF(NY28&lt;&gt;"",HLOOKUP(COUNT($NE28:NY28)+1,$G$4:$EH$8,NZ$14,0)*$D28,IF($C28=NZ$17,$G$8*$D28,""))</f>
        <v>0</v>
      </c>
      <c r="OA28" s="34">
        <f>IF(NZ28&lt;&gt;"",HLOOKUP(COUNT($NE28:NZ28)+1,$G$4:$EH$8,OA$14,0)*$D28,IF($C28=OA$17,$G$8*$D28,""))</f>
        <v>0</v>
      </c>
      <c r="OB28" s="34">
        <f>IF(OA28&lt;&gt;"",HLOOKUP(COUNT($NE28:OA28)+1,$G$4:$EH$8,OB$14,0)*$D28,IF($C28=OB$17,$G$8*$D28,""))</f>
        <v>0</v>
      </c>
      <c r="OC28" s="34">
        <f>IF(OB28&lt;&gt;"",HLOOKUP(COUNT($NE28:OB28)+1,$G$4:$EH$8,OC$14,0)*$D28,IF($C28=OC$17,$G$8*$D28,""))</f>
        <v>0</v>
      </c>
      <c r="OD28" s="34">
        <f>IF(OC28&lt;&gt;"",HLOOKUP(COUNT($NE28:OC28)+1,$G$4:$EH$8,OD$14,0)*$D28,IF($C28=OD$17,$G$8*$D28,""))</f>
        <v>0</v>
      </c>
      <c r="OE28" s="34">
        <f>IF(OD28&lt;&gt;"",HLOOKUP(COUNT($NE28:OD28)+1,$G$4:$EH$8,OE$14,0)*$D28,IF($C28=OE$17,$G$8*$D28,""))</f>
        <v>0</v>
      </c>
      <c r="OF28" s="34">
        <f>IF(OE28&lt;&gt;"",HLOOKUP(COUNT($NE28:OE28)+1,$G$4:$EH$8,OF$14,0)*$D28,IF($C28=OF$17,$G$8*$D28,""))</f>
        <v>0</v>
      </c>
      <c r="OG28" s="34">
        <f>IF(OF28&lt;&gt;"",HLOOKUP(COUNT($NE28:OF28)+1,$G$4:$EH$8,OG$14,0)*$D28,IF($C28=OG$17,$G$8*$D28,""))</f>
        <v>0</v>
      </c>
      <c r="OH28" s="34">
        <f>IF(OG28&lt;&gt;"",HLOOKUP(COUNT($NE28:OG28)+1,$G$4:$EH$8,OH$14,0)*$D28,IF($C28=OH$17,$G$8*$D28,""))</f>
        <v>0</v>
      </c>
      <c r="OI28" s="34">
        <f>IF(OH28&lt;&gt;"",HLOOKUP(COUNT($NE28:OH28)+1,$G$4:$EH$8,OI$14,0)*$D28,IF($C28=OI$17,$G$8*$D28,""))</f>
        <v>0</v>
      </c>
      <c r="OJ28" s="34">
        <f>IF(OI28&lt;&gt;"",HLOOKUP(COUNT($NE28:OI28)+1,$G$4:$EH$8,OJ$14,0)*$D28,IF($C28=OJ$17,$G$8*$D28,""))</f>
        <v>0</v>
      </c>
      <c r="OK28" s="34">
        <f>IF(OJ28&lt;&gt;"",HLOOKUP(COUNT($NE28:OJ28)+1,$G$4:$EH$8,OK$14,0)*$D28,IF($C28=OK$17,$G$8*$D28,""))</f>
        <v>0</v>
      </c>
      <c r="OL28" s="34">
        <f>IF(OK28&lt;&gt;"",HLOOKUP(COUNT($NE28:OK28)+1,$G$4:$EH$8,OL$14,0)*$D28,IF($C28=OL$17,$G$8*$D28,""))</f>
        <v>0</v>
      </c>
      <c r="OM28" s="34">
        <f>IF(OL28&lt;&gt;"",HLOOKUP(COUNT($NE28:OL28)+1,$G$4:$EH$8,OM$14,0)*$D28,IF($C28=OM$17,$G$8*$D28,""))</f>
        <v>0</v>
      </c>
      <c r="ON28" s="34">
        <f>IF(OM28&lt;&gt;"",HLOOKUP(COUNT($NE28:OM28)+1,$G$4:$EH$8,ON$14,0)*$D28,IF($C28=ON$17,$G$8*$D28,""))</f>
        <v>0</v>
      </c>
      <c r="OO28" s="34">
        <f>IF(ON28&lt;&gt;"",HLOOKUP(COUNT($NE28:ON28)+1,$G$4:$EH$8,OO$14,0)*$D28,IF($C28=OO$17,$G$8*$D28,""))</f>
        <v>0</v>
      </c>
      <c r="OP28" s="34">
        <f>IF(OO28&lt;&gt;"",HLOOKUP(COUNT($NE28:OO28)+1,$G$4:$EH$8,OP$14,0)*$D28,IF($C28=OP$17,$G$8*$D28,""))</f>
        <v>0</v>
      </c>
      <c r="OQ28" s="34">
        <f>IF(OP28&lt;&gt;"",HLOOKUP(COUNT($NE28:OP28)+1,$G$4:$EH$8,OQ$14,0)*$D28,IF($C28=OQ$17,$G$8*$D28,""))</f>
        <v>0</v>
      </c>
      <c r="OR28" s="34">
        <f>IF(OQ28&lt;&gt;"",HLOOKUP(COUNT($NE28:OQ28)+1,$G$4:$EH$8,OR$14,0)*$D28,IF($C28=OR$17,$G$8*$D28,""))</f>
        <v>0</v>
      </c>
      <c r="OS28" s="34">
        <f>IF(OR28&lt;&gt;"",HLOOKUP(COUNT($NE28:OR28)+1,$G$4:$EH$8,OS$14,0)*$D28,IF($C28=OS$17,$G$8*$D28,""))</f>
        <v>0</v>
      </c>
      <c r="OT28" s="34">
        <f>IF(OS28&lt;&gt;"",HLOOKUP(COUNT($NE28:OS28)+1,$G$4:$EH$8,OT$14,0)*$D28,IF($C28=OT$17,$G$8*$D28,""))</f>
        <v>0</v>
      </c>
      <c r="OU28" s="34">
        <f>IF(OT28&lt;&gt;"",HLOOKUP(COUNT($NE28:OT28)+1,$G$4:$EH$8,OU$14,0)*$D28,IF($C28=OU$17,$G$8*$D28,""))</f>
        <v>0</v>
      </c>
      <c r="OV28" s="34">
        <f>IF(OU28&lt;&gt;"",HLOOKUP(COUNT($NE28:OU28)+1,$G$4:$EH$8,OV$14,0)*$D28,IF($C28=OV$17,$G$8*$D28,""))</f>
        <v>0</v>
      </c>
      <c r="OW28" s="34">
        <f>IF(OV28&lt;&gt;"",HLOOKUP(COUNT($NE28:OV28)+1,$G$4:$EH$8,OW$14,0)*$D28,IF($C28=OW$17,$G$8*$D28,""))</f>
        <v>0</v>
      </c>
      <c r="OX28" s="34">
        <f>IF(OW28&lt;&gt;"",HLOOKUP(COUNT($NE28:OW28)+1,$G$4:$EH$8,OX$14,0)*$D28,IF($C28=OX$17,$G$8*$D28,""))</f>
        <v>0</v>
      </c>
      <c r="OY28" s="34">
        <f>IF(OX28&lt;&gt;"",HLOOKUP(COUNT($NE28:OX28)+1,$G$4:$EH$8,OY$14,0)*$D28,IF($C28=OY$17,$G$8*$D28,""))</f>
        <v>0</v>
      </c>
      <c r="OZ28" s="34">
        <f>IF(OY28&lt;&gt;"",HLOOKUP(COUNT($NE28:OY28)+1,$G$4:$EH$8,OZ$14,0)*$D28,IF($C28=OZ$17,$G$8*$D28,""))</f>
        <v>0</v>
      </c>
      <c r="PA28" s="34">
        <f>IF(OZ28&lt;&gt;"",HLOOKUP(COUNT($NE28:OZ28)+1,$G$4:$EH$8,PA$14,0)*$D28,IF($C28=PA$17,$G$8*$D28,""))</f>
        <v>0</v>
      </c>
      <c r="PB28" s="34">
        <f>IF(PA28&lt;&gt;"",HLOOKUP(COUNT($NE28:PA28)+1,$G$4:$EH$8,PB$14,0)*$D28,IF($C28=PB$17,$G$8*$D28,""))</f>
        <v>0</v>
      </c>
      <c r="PC28" s="34">
        <f>IF(PB28&lt;&gt;"",HLOOKUP(COUNT($NE28:PB28)+1,$G$4:$EH$8,PC$14,0)*$D28,IF($C28=PC$17,$G$8*$D28,""))</f>
        <v>0</v>
      </c>
      <c r="PD28" s="34">
        <f>IF(PC28&lt;&gt;"",HLOOKUP(COUNT($NE28:PC28)+1,$G$4:$EH$8,PD$14,0)*$D28,IF($C28=PD$17,$G$8*$D28,""))</f>
        <v>0</v>
      </c>
      <c r="PE28" s="34">
        <f>IF(PD28&lt;&gt;"",HLOOKUP(COUNT($NE28:PD28)+1,$G$4:$EH$8,PE$14,0)*$D28,IF($C28=PE$17,$G$8*$D28,""))</f>
        <v>0</v>
      </c>
      <c r="PF28" s="34">
        <f>IF(PE28&lt;&gt;"",HLOOKUP(COUNT($NE28:PE28)+1,$G$4:$EH$8,PF$14,0)*$D28,IF($C28=PF$17,$G$8*$D28,""))</f>
        <v>0</v>
      </c>
      <c r="PG28" s="34">
        <f>IF(PF28&lt;&gt;"",HLOOKUP(COUNT($NE28:PF28)+1,$G$4:$EH$8,PG$14,0)*$D28,IF($C28=PG$17,$G$8*$D28,""))</f>
        <v>0</v>
      </c>
      <c r="PH28" s="34">
        <f>IF(PG28&lt;&gt;"",HLOOKUP(COUNT($NE28:PG28)+1,$G$4:$EH$8,PH$14,0)*$D28,IF($C28=PH$17,$G$8*$D28,""))</f>
        <v>0</v>
      </c>
      <c r="PI28" s="34">
        <f>IF(PH28&lt;&gt;"",HLOOKUP(COUNT($NE28:PH28)+1,$G$4:$EH$8,PI$14,0)*$D28,IF($C28=PI$17,$G$8*$D28,""))</f>
        <v>0</v>
      </c>
      <c r="PJ28" s="34">
        <f>IF(PI28&lt;&gt;"",HLOOKUP(COUNT($NE28:PI28)+1,$G$4:$EH$8,PJ$14,0)*$D28,IF($C28=PJ$17,$G$8*$D28,""))</f>
        <v>0</v>
      </c>
      <c r="PK28" s="34">
        <f>IF(PJ28&lt;&gt;"",HLOOKUP(COUNT($NE28:PJ28)+1,$G$4:$EH$8,PK$14,0)*$D28,IF($C28=PK$17,$G$8*$D28,""))</f>
        <v>0</v>
      </c>
      <c r="PL28" s="34">
        <f>IF(PK28&lt;&gt;"",HLOOKUP(COUNT($NE28:PK28)+1,$G$4:$EH$8,PL$14,0)*$D28,IF($C28=PL$17,$G$8*$D28,""))</f>
        <v>0</v>
      </c>
      <c r="PM28" s="34">
        <f>IF(PL28&lt;&gt;"",HLOOKUP(COUNT($NE28:PL28)+1,$G$4:$EH$8,PM$14,0)*$D28,IF($C28=PM$17,$G$8*$D28,""))</f>
        <v>0</v>
      </c>
      <c r="PN28" s="34">
        <f>IF(PM28&lt;&gt;"",HLOOKUP(COUNT($NE28:PM28)+1,$G$4:$EH$8,PN$14,0)*$D28,IF($C28=PN$17,$G$8*$D28,""))</f>
        <v>0</v>
      </c>
      <c r="PO28" s="34">
        <f>IF(PN28&lt;&gt;"",HLOOKUP(COUNT($NE28:PN28)+1,$G$4:$EH$8,PO$14,0)*$D28,IF($C28=PO$17,$G$8*$D28,""))</f>
        <v>0</v>
      </c>
      <c r="PP28" s="34">
        <f>IF(PO28&lt;&gt;"",HLOOKUP(COUNT($NE28:PO28)+1,$G$4:$EH$8,PP$14,0)*$D28,IF($C28=PP$17,$G$8*$D28,""))</f>
        <v>0</v>
      </c>
      <c r="PQ28" s="34">
        <f>IF(PP28&lt;&gt;"",HLOOKUP(COUNT($NE28:PP28)+1,$G$4:$EH$8,PQ$14,0)*$D28,IF($C28=PQ$17,$G$8*$D28,""))</f>
        <v>0</v>
      </c>
      <c r="PR28" s="34">
        <f>IF(PQ28&lt;&gt;"",HLOOKUP(COUNT($NE28:PQ28)+1,$G$4:$EH$8,PR$14,0)*$D28,IF($C28=PR$17,$G$8*$D28,""))</f>
        <v>0</v>
      </c>
      <c r="PS28" s="34">
        <f>IF(PR28&lt;&gt;"",HLOOKUP(COUNT($NE28:PR28)+1,$G$4:$EH$8,PS$14,0)*$D28,IF($C28=PS$17,$G$8*$D28,""))</f>
        <v>0</v>
      </c>
      <c r="PT28" s="34">
        <f>IF(PS28&lt;&gt;"",HLOOKUP(COUNT($NE28:PS28)+1,$G$4:$EH$8,PT$14,0)*$D28,IF($C28=PT$17,$G$8*$D28,""))</f>
        <v>0</v>
      </c>
      <c r="PU28" s="34">
        <f>IF(PT28&lt;&gt;"",HLOOKUP(COUNT($NE28:PT28)+1,$G$4:$EH$8,PU$14,0)*$D28,IF($C28=PU$17,$G$8*$D28,""))</f>
        <v>0</v>
      </c>
      <c r="PV28" s="34">
        <f>IF(PU28&lt;&gt;"",HLOOKUP(COUNT($NE28:PU28)+1,$G$4:$EH$8,PV$14,0)*$D28,IF($C28=PV$17,$G$8*$D28,""))</f>
        <v>0</v>
      </c>
      <c r="PW28" s="34">
        <f>IF(PV28&lt;&gt;"",HLOOKUP(COUNT($NE28:PV28)+1,$G$4:$EH$8,PW$14,0)*$D28,IF($C28=PW$17,$G$8*$D28,""))</f>
        <v>0</v>
      </c>
      <c r="PX28" s="34">
        <f>IF(PW28&lt;&gt;"",HLOOKUP(COUNT($NE28:PW28)+1,$G$4:$EH$8,PX$14,0)*$D28,IF($C28=PX$17,$G$8*$D28,""))</f>
        <v>0</v>
      </c>
      <c r="PY28" s="34">
        <f>IF(PX28&lt;&gt;"",HLOOKUP(COUNT($NE28:PX28)+1,$G$4:$EH$8,PY$14,0)*$D28,IF($C28=PY$17,$G$8*$D28,""))</f>
        <v>0</v>
      </c>
      <c r="PZ28" s="34">
        <f>IF(PY28&lt;&gt;"",HLOOKUP(COUNT($NE28:PY28)+1,$G$4:$EH$8,PZ$14,0)*$D28,IF($C28=PZ$17,$G$8*$D28,""))</f>
        <v>0</v>
      </c>
      <c r="QA28" s="34">
        <f>IF(PZ28&lt;&gt;"",HLOOKUP(COUNT($NE28:PZ28)+1,$G$4:$EH$8,QA$14,0)*$D28,IF($C28=QA$17,$G$8*$D28,""))</f>
        <v>0</v>
      </c>
      <c r="QB28" s="34">
        <f>IF(QA28&lt;&gt;"",HLOOKUP(COUNT($NE28:QA28)+1,$G$4:$EH$8,QB$14,0)*$D28,IF($C28=QB$17,$G$8*$D28,""))</f>
        <v>0</v>
      </c>
      <c r="QC28" s="34">
        <f>IF(QB28&lt;&gt;"",HLOOKUP(COUNT($NE28:QB28)+1,$G$4:$EH$8,QC$14,0)*$D28,IF($C28=QC$17,$G$8*$D28,""))</f>
        <v>0</v>
      </c>
      <c r="QD28" s="34">
        <f>IF(QC28&lt;&gt;"",HLOOKUP(COUNT($NE28:QC28)+1,$G$4:$EH$8,QD$14,0)*$D28,IF($C28=QD$17,$G$8*$D28,""))</f>
        <v>0</v>
      </c>
      <c r="QE28" s="34">
        <f>IF(QD28&lt;&gt;"",HLOOKUP(COUNT($NE28:QD28)+1,$G$4:$EH$8,QE$14,0)*$D28,IF($C28=QE$17,$G$8*$D28,""))</f>
        <v>0</v>
      </c>
      <c r="QF28" s="34">
        <f>IF(QE28&lt;&gt;"",HLOOKUP(COUNT($NE28:QE28)+1,$G$4:$EH$8,QF$14,0)*$D28,IF($C28=QF$17,$G$8*$D28,""))</f>
        <v>0</v>
      </c>
      <c r="QG28" s="34">
        <f>IF(QF28&lt;&gt;"",HLOOKUP(COUNT($NE28:QF28)+1,$G$4:$EH$8,QG$14,0)*$D28,IF($C28=QG$17,$G$8*$D28,""))</f>
        <v>0</v>
      </c>
      <c r="QH28" s="34">
        <f>IF(QG28&lt;&gt;"",HLOOKUP(COUNT($NE28:QG28)+1,$G$4:$EH$8,QH$14,0)*$D28,IF($C28=QH$17,$G$8*$D28,""))</f>
        <v>0</v>
      </c>
      <c r="QI28" s="34">
        <f>IF(QH28&lt;&gt;"",HLOOKUP(COUNT($NE28:QH28)+1,$G$4:$EH$8,QI$14,0)*$D28,IF($C28=QI$17,$G$8*$D28,""))</f>
        <v>0</v>
      </c>
      <c r="QJ28" s="34">
        <f>IF(QI28&lt;&gt;"",HLOOKUP(COUNT($NE28:QI28)+1,$G$4:$EH$8,QJ$14,0)*$D28,IF($C28=QJ$17,$G$8*$D28,""))</f>
        <v>0</v>
      </c>
      <c r="QK28" s="34">
        <f>IF(QJ28&lt;&gt;"",HLOOKUP(COUNT($NE28:QJ28)+1,$G$4:$EH$8,QK$14,0)*$D28,IF($C28=QK$17,$G$8*$D28,""))</f>
        <v>0</v>
      </c>
      <c r="QL28" s="34">
        <f>IF(QK28&lt;&gt;"",HLOOKUP(COUNT($NE28:QK28)+1,$G$4:$EH$8,QL$14,0)*$D28,IF($C28=QL$17,$G$8*$D28,""))</f>
        <v>0</v>
      </c>
      <c r="QM28" s="34">
        <f>IF(QL28&lt;&gt;"",HLOOKUP(COUNT($NE28:QL28)+1,$G$4:$EH$8,QM$14,0)*$D28,IF($C28=QM$17,$G$8*$D28,""))</f>
        <v>0</v>
      </c>
      <c r="QN28" s="34">
        <f>IF(QM28&lt;&gt;"",HLOOKUP(COUNT($NE28:QM28)+1,$G$4:$EH$8,QN$14,0)*$D28,IF($C28=QN$17,$G$8*$D28,""))</f>
        <v>0</v>
      </c>
      <c r="QO28" s="34">
        <f>IF(QN28&lt;&gt;"",HLOOKUP(COUNT($NE28:QN28)+1,$G$4:$EH$8,QO$14,0)*$D28,IF($C28=QO$17,$G$8*$D28,""))</f>
        <v>0</v>
      </c>
      <c r="QP28" s="34">
        <f>IF(QO28&lt;&gt;"",HLOOKUP(COUNT($NE28:QO28)+1,$G$4:$EH$8,QP$14,0)*$D28,IF($C28=QP$17,$G$8*$D28,""))</f>
        <v>0</v>
      </c>
      <c r="QQ28" s="34">
        <f>IF(QP28&lt;&gt;"",HLOOKUP(COUNT($NE28:QP28)+1,$G$4:$EH$8,QQ$14,0)*$D28,IF($C28=QQ$17,$G$8*$D28,""))</f>
        <v>0</v>
      </c>
      <c r="QR28" s="34">
        <f>IF(QQ28&lt;&gt;"",HLOOKUP(COUNT($NE28:QQ28)+1,$G$4:$EH$8,QR$14,0)*$D28,IF($C28=QR$17,$G$8*$D28,""))</f>
        <v>0</v>
      </c>
      <c r="QS28" s="34">
        <f>IF(QR28&lt;&gt;"",HLOOKUP(COUNT($NE28:QR28)+1,$G$4:$EH$8,QS$14,0)*$D28,IF($C28=QS$17,$G$8*$D28,""))</f>
        <v>0</v>
      </c>
      <c r="QT28" s="34">
        <f>IF(QS28&lt;&gt;"",HLOOKUP(COUNT($NE28:QS28)+1,$G$4:$EH$8,QT$14,0)*$D28,IF($C28=QT$17,$G$8*$D28,""))</f>
        <v>0</v>
      </c>
      <c r="QU28" s="34">
        <f>IF(QT28&lt;&gt;"",HLOOKUP(COUNT($NE28:QT28)+1,$G$4:$EH$8,QU$14,0)*$D28,IF($C28=QU$17,$G$8*$D28,""))</f>
        <v>0</v>
      </c>
      <c r="QV28" s="34">
        <f>IF(QU28&lt;&gt;"",HLOOKUP(COUNT($NE28:QU28)+1,$G$4:$EH$8,QV$14,0)*$D28,IF($C28=QV$17,$G$8*$D28,""))</f>
        <v>0</v>
      </c>
      <c r="QW28" s="34">
        <f>IF(QV28&lt;&gt;"",HLOOKUP(COUNT($NE28:QV28)+1,$G$4:$EH$8,QW$14,0)*$D28,IF($C28=QW$17,$G$8*$D28,""))</f>
        <v>0</v>
      </c>
      <c r="QX28" s="34">
        <f>IF(QW28&lt;&gt;"",HLOOKUP(COUNT($NE28:QW28)+1,$G$4:$EH$8,QX$14,0)*$D28,IF($C28=QX$17,$G$8*$D28,""))</f>
        <v>0</v>
      </c>
      <c r="QY28" s="34">
        <f>IF(QX28&lt;&gt;"",HLOOKUP(COUNT($NE28:QX28)+1,$G$4:$EH$8,QY$14,0)*$D28,IF($C28=QY$17,$G$8*$D28,""))</f>
        <v>0</v>
      </c>
      <c r="QZ28" s="34">
        <f>IF(QY28&lt;&gt;"",HLOOKUP(COUNT($NE28:QY28)+1,$G$4:$EH$8,QZ$14,0)*$D28,IF($C28=QZ$17,$G$8*$D28,""))</f>
        <v>0</v>
      </c>
      <c r="RA28" s="34">
        <f>IF(QZ28&lt;&gt;"",HLOOKUP(COUNT($NE28:QZ28)+1,$G$4:$EH$8,RA$14,0)*$D28,IF($C28=RA$17,$G$8*$D28,""))</f>
        <v>0</v>
      </c>
      <c r="RB28" s="34">
        <f>IF(RA28&lt;&gt;"",HLOOKUP(COUNT($NE28:RA28)+1,$G$4:$EH$8,RB$14,0)*$D28,IF($C28=RB$17,$G$8*$D28,""))</f>
        <v>0</v>
      </c>
      <c r="RC28" s="34">
        <f>IF(RB28&lt;&gt;"",HLOOKUP(COUNT($NE28:RB28)+1,$G$4:$EH$8,RC$14,0)*$D28,IF($C28=RC$17,$G$8*$D28,""))</f>
        <v>0</v>
      </c>
      <c r="RD28" s="34">
        <f>IF(RC28&lt;&gt;"",HLOOKUP(COUNT($NE28:RC28)+1,$G$4:$EH$8,RD$14,0)*$D28,IF($C28=RD$17,$G$8*$D28,""))</f>
        <v>0</v>
      </c>
      <c r="RE28" s="34">
        <f>IF(RD28&lt;&gt;"",HLOOKUP(COUNT($NE28:RD28)+1,$G$4:$EH$8,RE$14,0)*$D28,IF($C28=RE$17,$G$8*$D28,""))</f>
        <v>0</v>
      </c>
      <c r="RF28" s="34">
        <f>IF(RE28&lt;&gt;"",HLOOKUP(COUNT($NE28:RE28)+1,$G$4:$EH$8,RF$14,0)*$D28,IF($C28=RF$17,$G$8*$D28,""))</f>
        <v>0</v>
      </c>
      <c r="RG28" s="34">
        <f>IF(RF28&lt;&gt;"",HLOOKUP(COUNT($NE28:RF28)+1,$G$4:$EH$8,RG$14,0)*$D28,IF($C28=RG$17,$G$8*$D28,""))</f>
        <v>0</v>
      </c>
      <c r="RH28" s="34">
        <f>IF(RG28&lt;&gt;"",HLOOKUP(COUNT($NE28:RG28)+1,$G$4:$EH$8,RH$14,0)*$D28,IF($C28=RH$17,$G$8*$D28,""))</f>
        <v>0</v>
      </c>
      <c r="RI28" s="34">
        <f>IF(RH28&lt;&gt;"",HLOOKUP(COUNT($NE28:RH28)+1,$G$4:$EH$8,RI$14,0)*$D28,IF($C28=RI$17,$G$8*$D28,""))</f>
        <v>0</v>
      </c>
      <c r="RJ28" s="34">
        <f>IF(RI28&lt;&gt;"",HLOOKUP(COUNT($NE28:RI28)+1,$G$4:$EH$8,RJ$14,0)*$D28,IF($C28=RJ$17,$G$8*$D28,""))</f>
        <v>0</v>
      </c>
      <c r="RK28" s="34">
        <f>IF(RJ28&lt;&gt;"",HLOOKUP(COUNT($NE28:RJ28)+1,$G$4:$EH$8,RK$14,0)*$D28,IF($C28=RK$17,$G$8*$D28,""))</f>
        <v>0</v>
      </c>
      <c r="RL28" s="34">
        <f>IF(RK28&lt;&gt;"",HLOOKUP(COUNT($NE28:RK28)+1,$G$4:$EH$8,RL$14,0)*$D28,IF($C28=RL$17,$G$8*$D28,""))</f>
        <v>0</v>
      </c>
      <c r="RM28" s="34">
        <f>IF(RL28&lt;&gt;"",HLOOKUP(COUNT($NE28:RL28)+1,$G$4:$EH$8,RM$14,0)*$D28,IF($C28=RM$17,$G$8*$D28,""))</f>
        <v>0</v>
      </c>
      <c r="RN28" s="34">
        <f>IF(RM28&lt;&gt;"",HLOOKUP(COUNT($NE28:RM28)+1,$G$4:$EH$8,RN$14,0)*$D28,IF($C28=RN$17,$G$8*$D28,""))</f>
        <v>0</v>
      </c>
      <c r="RO28" s="34">
        <f>IF(RN28&lt;&gt;"",HLOOKUP(COUNT($NE28:RN28)+1,$G$4:$EH$8,RO$14,0)*$D28,IF($C28=RO$17,$G$8*$D28,""))</f>
        <v>0</v>
      </c>
      <c r="RP28" s="34">
        <f>IF(RO28&lt;&gt;"",HLOOKUP(COUNT($NE28:RO28)+1,$G$4:$EH$8,RP$14,0)*$D28,IF($C28=RP$17,$G$8*$D28,""))</f>
        <v>0</v>
      </c>
      <c r="RQ28" s="34">
        <f>IF(RP28&lt;&gt;"",HLOOKUP(COUNT($NE28:RP28)+1,$G$4:$EH$8,RQ$14,0)*$D28,IF($C28=RQ$17,$G$8*$D28,""))</f>
        <v>0</v>
      </c>
      <c r="RR28" s="34">
        <f>IF(RQ28&lt;&gt;"",HLOOKUP(COUNT($NE28:RQ28)+1,$G$4:$EH$8,RR$14,0)*$D28,IF($C28=RR$17,$G$8*$D28,""))</f>
        <v>0</v>
      </c>
      <c r="RS28" s="34">
        <f>IF(RR28&lt;&gt;"",HLOOKUP(COUNT($NE28:RR28)+1,$G$4:$EH$8,RS$14,0)*$D28,IF($C28=RS$17,$G$8*$D28,""))</f>
        <v>0</v>
      </c>
      <c r="RT28" s="34">
        <f>IF(RS28&lt;&gt;"",HLOOKUP(COUNT($NE28:RS28)+1,$G$4:$EH$8,RT$14,0)*$D28,IF($C28=RT$17,$G$8*$D28,""))</f>
        <v>0</v>
      </c>
      <c r="RU28" s="34">
        <f>IF(RT28&lt;&gt;"",HLOOKUP(COUNT($NE28:RT28)+1,$G$4:$EH$8,RU$14,0)*$D28,IF($C28=RU$17,$G$8*$D28,""))</f>
        <v>0</v>
      </c>
      <c r="RW28" s="34" t="str">
        <f>IF(RV28&lt;&gt;"",HLOOKUP(COUNT($RV28:RV28)+1,$G$4:$EH$9,RW$14,0)*$D28,IF($C28=RW$17,$G$9*$D28,""))</f>
        <v/>
      </c>
      <c r="RX28" s="34" t="str">
        <f>IF(RW28&lt;&gt;"",HLOOKUP(COUNT($RV28:RW28)+1,$G$4:$EH$9,RX$14,0)*$D28,IF($C28=RX$17,$G$9*$D28,""))</f>
        <v/>
      </c>
      <c r="RY28" s="34" t="str">
        <f>IF(RX28&lt;&gt;"",HLOOKUP(COUNT($RV28:RX28)+1,$G$4:$EH$9,RY$14,0)*$D28,IF($C28=RY$17,$G$9*$D28,""))</f>
        <v/>
      </c>
      <c r="RZ28" s="34" t="str">
        <f>IF(RY28&lt;&gt;"",HLOOKUP(COUNT($RV28:RY28)+1,$G$4:$EH$9,RZ$14,0)*$D28,IF($C28=RZ$17,$G$9*$D28,""))</f>
        <v/>
      </c>
      <c r="SA28" s="34" t="str">
        <f>IF(RZ28&lt;&gt;"",HLOOKUP(COUNT($RV28:RZ28)+1,$G$4:$EH$9,SA$14,0)*$D28,IF($C28=SA$17,$G$9*$D28,""))</f>
        <v/>
      </c>
      <c r="SB28" s="34" t="str">
        <f>IF(SA28&lt;&gt;"",HLOOKUP(COUNT($RV28:SA28)+1,$G$4:$EH$9,SB$14,0)*$D28,IF($C28=SB$17,$G$9*$D28,""))</f>
        <v/>
      </c>
      <c r="SC28" s="34" t="str">
        <f>IF(SB28&lt;&gt;"",HLOOKUP(COUNT($RV28:SB28)+1,$G$4:$EH$9,SC$14,0)*$D28,IF($C28=SC$17,$G$9*$D28,""))</f>
        <v/>
      </c>
      <c r="SD28" s="34" t="str">
        <f>IF(SC28&lt;&gt;"",HLOOKUP(COUNT($RV28:SC28)+1,$G$4:$EH$9,SD$14,0)*$D28,IF($C28=SD$17,$G$9*$D28,""))</f>
        <v/>
      </c>
      <c r="SE28" s="34" t="str">
        <f>IF(SD28&lt;&gt;"",HLOOKUP(COUNT($RV28:SD28)+1,$G$4:$EH$9,SE$14,0)*$D28,IF($C28=SE$17,$G$9*$D28,""))</f>
        <v/>
      </c>
      <c r="SF28" s="34">
        <f>IF(SE28&lt;&gt;"",HLOOKUP(COUNT($RV28:SE28)+1,$G$4:$EH$9,SF$14,0)*$D28,IF($C28=SF$17,$G$9*$D28,""))</f>
        <v>2900</v>
      </c>
      <c r="SG28" s="34">
        <f>IF(SF28&lt;&gt;"",HLOOKUP(COUNT($RV28:SF28)+1,$G$4:$EH$9,SG$14,0)*$D28,IF($C28=SG$17,$G$9*$D28,""))</f>
        <v>0</v>
      </c>
      <c r="SH28" s="34">
        <f>IF(SG28&lt;&gt;"",HLOOKUP(COUNT($RV28:SG28)+1,$G$4:$EH$9,SH$14,0)*$D28,IF($C28=SH$17,$G$9*$D28,""))</f>
        <v>0</v>
      </c>
      <c r="SI28" s="34">
        <f>IF(SH28&lt;&gt;"",HLOOKUP(COUNT($RV28:SH28)+1,$G$4:$EH$9,SI$14,0)*$D28,IF($C28=SI$17,$G$9*$D28,""))</f>
        <v>0</v>
      </c>
      <c r="SJ28" s="34">
        <f>IF(SI28&lt;&gt;"",HLOOKUP(COUNT($RV28:SI28)+1,$G$4:$EH$9,SJ$14,0)*$D28,IF($C28=SJ$17,$G$9*$D28,""))</f>
        <v>0</v>
      </c>
      <c r="SK28" s="34">
        <f>IF(SJ28&lt;&gt;"",HLOOKUP(COUNT($RV28:SJ28)+1,$G$4:$EH$9,SK$14,0)*$D28,IF($C28=SK$17,$G$9*$D28,""))</f>
        <v>0</v>
      </c>
      <c r="SL28" s="34">
        <f>IF(SK28&lt;&gt;"",HLOOKUP(COUNT($RV28:SK28)+1,$G$4:$EH$9,SL$14,0)*$D28,IF($C28=SL$17,$G$9*$D28,""))</f>
        <v>0</v>
      </c>
      <c r="SM28" s="34">
        <f>IF(SL28&lt;&gt;"",HLOOKUP(COUNT($RV28:SL28)+1,$G$4:$EH$9,SM$14,0)*$D28,IF($C28=SM$17,$G$9*$D28,""))</f>
        <v>0</v>
      </c>
      <c r="SN28" s="34">
        <f>IF(SM28&lt;&gt;"",HLOOKUP(COUNT($RV28:SM28)+1,$G$4:$EH$9,SN$14,0)*$D28,IF($C28=SN$17,$G$9*$D28,""))</f>
        <v>0</v>
      </c>
      <c r="SO28" s="34">
        <f>IF(SN28&lt;&gt;"",HLOOKUP(COUNT($RV28:SN28)+1,$G$4:$EH$9,SO$14,0)*$D28,IF($C28=SO$17,$G$9*$D28,""))</f>
        <v>0</v>
      </c>
      <c r="SP28" s="34">
        <f>IF(SO28&lt;&gt;"",HLOOKUP(COUNT($RV28:SO28)+1,$G$4:$EH$9,SP$14,0)*$D28,IF($C28=SP$17,$G$9*$D28,""))</f>
        <v>0</v>
      </c>
      <c r="SQ28" s="34">
        <f>IF(SP28&lt;&gt;"",HLOOKUP(COUNT($RV28:SP28)+1,$G$4:$EH$9,SQ$14,0)*$D28,IF($C28=SQ$17,$G$9*$D28,""))</f>
        <v>0</v>
      </c>
      <c r="SR28" s="34">
        <f>IF(SQ28&lt;&gt;"",HLOOKUP(COUNT($RV28:SQ28)+1,$G$4:$EH$9,SR$14,0)*$D28,IF($C28=SR$17,$G$9*$D28,""))</f>
        <v>0</v>
      </c>
      <c r="SS28" s="34">
        <f>IF(SR28&lt;&gt;"",HLOOKUP(COUNT($RV28:SR28)+1,$G$4:$EH$9,SS$14,0)*$D28,IF($C28=SS$17,$G$9*$D28,""))</f>
        <v>0</v>
      </c>
      <c r="ST28" s="34">
        <f>IF(SS28&lt;&gt;"",HLOOKUP(COUNT($RV28:SS28)+1,$G$4:$EH$9,ST$14,0)*$D28,IF($C28=ST$17,$G$9*$D28,""))</f>
        <v>0</v>
      </c>
      <c r="SU28" s="34">
        <f>IF(ST28&lt;&gt;"",HLOOKUP(COUNT($RV28:ST28)+1,$G$4:$EH$9,SU$14,0)*$D28,IF($C28=SU$17,$G$9*$D28,""))</f>
        <v>0</v>
      </c>
      <c r="SV28" s="34">
        <f>IF(SU28&lt;&gt;"",HLOOKUP(COUNT($RV28:SU28)+1,$G$4:$EH$9,SV$14,0)*$D28,IF($C28=SV$17,$G$9*$D28,""))</f>
        <v>0</v>
      </c>
      <c r="SW28" s="34">
        <f>IF(SV28&lt;&gt;"",HLOOKUP(COUNT($RV28:SV28)+1,$G$4:$EH$9,SW$14,0)*$D28,IF($C28=SW$17,$G$9*$D28,""))</f>
        <v>0</v>
      </c>
      <c r="SX28" s="34">
        <f>IF(SW28&lt;&gt;"",HLOOKUP(COUNT($RV28:SW28)+1,$G$4:$EH$9,SX$14,0)*$D28,IF($C28=SX$17,$G$9*$D28,""))</f>
        <v>0</v>
      </c>
      <c r="SY28" s="34">
        <f>IF(SX28&lt;&gt;"",HLOOKUP(COUNT($RV28:SX28)+1,$G$4:$EH$9,SY$14,0)*$D28,IF($C28=SY$17,$G$9*$D28,""))</f>
        <v>0</v>
      </c>
      <c r="SZ28" s="34">
        <f>IF(SY28&lt;&gt;"",HLOOKUP(COUNT($RV28:SY28)+1,$G$4:$EH$9,SZ$14,0)*$D28,IF($C28=SZ$17,$G$9*$D28,""))</f>
        <v>0</v>
      </c>
      <c r="TA28" s="34">
        <f>IF(SZ28&lt;&gt;"",HLOOKUP(COUNT($RV28:SZ28)+1,$G$4:$EH$9,TA$14,0)*$D28,IF($C28=TA$17,$G$9*$D28,""))</f>
        <v>0</v>
      </c>
      <c r="TB28" s="34">
        <f>IF(TA28&lt;&gt;"",HLOOKUP(COUNT($RV28:TA28)+1,$G$4:$EH$9,TB$14,0)*$D28,IF($C28=TB$17,$G$9*$D28,""))</f>
        <v>0</v>
      </c>
      <c r="TC28" s="34">
        <f>IF(TB28&lt;&gt;"",HLOOKUP(COUNT($RV28:TB28)+1,$G$4:$EH$9,TC$14,0)*$D28,IF($C28=TC$17,$G$9*$D28,""))</f>
        <v>0</v>
      </c>
      <c r="TD28" s="34">
        <f>IF(TC28&lt;&gt;"",HLOOKUP(COUNT($RV28:TC28)+1,$G$4:$EH$9,TD$14,0)*$D28,IF($C28=TD$17,$G$9*$D28,""))</f>
        <v>0</v>
      </c>
      <c r="TE28" s="34">
        <f>IF(TD28&lt;&gt;"",HLOOKUP(COUNT($RV28:TD28)+1,$G$4:$EH$9,TE$14,0)*$D28,IF($C28=TE$17,$G$9*$D28,""))</f>
        <v>0</v>
      </c>
      <c r="TF28" s="34">
        <f>IF(TE28&lt;&gt;"",HLOOKUP(COUNT($RV28:TE28)+1,$G$4:$EH$9,TF$14,0)*$D28,IF($C28=TF$17,$G$9*$D28,""))</f>
        <v>0</v>
      </c>
      <c r="TG28" s="34">
        <f>IF(TF28&lt;&gt;"",HLOOKUP(COUNT($RV28:TF28)+1,$G$4:$EH$9,TG$14,0)*$D28,IF($C28=TG$17,$G$9*$D28,""))</f>
        <v>0</v>
      </c>
      <c r="TH28" s="34">
        <f>IF(TG28&lt;&gt;"",HLOOKUP(COUNT($RV28:TG28)+1,$G$4:$EH$9,TH$14,0)*$D28,IF($C28=TH$17,$G$9*$D28,""))</f>
        <v>0</v>
      </c>
      <c r="TI28" s="34">
        <f>IF(TH28&lt;&gt;"",HLOOKUP(COUNT($RV28:TH28)+1,$G$4:$EH$9,TI$14,0)*$D28,IF($C28=TI$17,$G$9*$D28,""))</f>
        <v>0</v>
      </c>
      <c r="TJ28" s="34">
        <f>IF(TI28&lt;&gt;"",HLOOKUP(COUNT($RV28:TI28)+1,$G$4:$EH$9,TJ$14,0)*$D28,IF($C28=TJ$17,$G$9*$D28,""))</f>
        <v>0</v>
      </c>
      <c r="TK28" s="34">
        <f>IF(TJ28&lt;&gt;"",HLOOKUP(COUNT($RV28:TJ28)+1,$G$4:$EH$9,TK$14,0)*$D28,IF($C28=TK$17,$G$9*$D28,""))</f>
        <v>0</v>
      </c>
      <c r="TL28" s="34">
        <f>IF(TK28&lt;&gt;"",HLOOKUP(COUNT($RV28:TK28)+1,$G$4:$EH$9,TL$14,0)*$D28,IF($C28=TL$17,$G$9*$D28,""))</f>
        <v>0</v>
      </c>
      <c r="TM28" s="34">
        <f>IF(TL28&lt;&gt;"",HLOOKUP(COUNT($RV28:TL28)+1,$G$4:$EH$9,TM$14,0)*$D28,IF($C28=TM$17,$G$9*$D28,""))</f>
        <v>0</v>
      </c>
      <c r="TN28" s="34">
        <f>IF(TM28&lt;&gt;"",HLOOKUP(COUNT($RV28:TM28)+1,$G$4:$EH$9,TN$14,0)*$D28,IF($C28=TN$17,$G$9*$D28,""))</f>
        <v>0</v>
      </c>
      <c r="TO28" s="34">
        <f>IF(TN28&lt;&gt;"",HLOOKUP(COUNT($RV28:TN28)+1,$G$4:$EH$9,TO$14,0)*$D28,IF($C28=TO$17,$G$9*$D28,""))</f>
        <v>0</v>
      </c>
      <c r="TP28" s="34">
        <f>IF(TO28&lt;&gt;"",HLOOKUP(COUNT($RV28:TO28)+1,$G$4:$EH$9,TP$14,0)*$D28,IF($C28=TP$17,$G$9*$D28,""))</f>
        <v>0</v>
      </c>
      <c r="TQ28" s="34">
        <f>IF(TP28&lt;&gt;"",HLOOKUP(COUNT($RV28:TP28)+1,$G$4:$EH$9,TQ$14,0)*$D28,IF($C28=TQ$17,$G$9*$D28,""))</f>
        <v>0</v>
      </c>
      <c r="TR28" s="34">
        <f>IF(TQ28&lt;&gt;"",HLOOKUP(COUNT($RV28:TQ28)+1,$G$4:$EH$9,TR$14,0)*$D28,IF($C28=TR$17,$G$9*$D28,""))</f>
        <v>0</v>
      </c>
      <c r="TS28" s="34">
        <f>IF(TR28&lt;&gt;"",HLOOKUP(COUNT($RV28:TR28)+1,$G$4:$EH$9,TS$14,0)*$D28,IF($C28=TS$17,$G$9*$D28,""))</f>
        <v>0</v>
      </c>
      <c r="TT28" s="34">
        <f>IF(TS28&lt;&gt;"",HLOOKUP(COUNT($RV28:TS28)+1,$G$4:$EH$9,TT$14,0)*$D28,IF($C28=TT$17,$G$9*$D28,""))</f>
        <v>0</v>
      </c>
      <c r="TU28" s="34">
        <f>IF(TT28&lt;&gt;"",HLOOKUP(COUNT($RV28:TT28)+1,$G$4:$EH$9,TU$14,0)*$D28,IF($C28=TU$17,$G$9*$D28,""))</f>
        <v>0</v>
      </c>
      <c r="TV28" s="34">
        <f>IF(TU28&lt;&gt;"",HLOOKUP(COUNT($RV28:TU28)+1,$G$4:$EH$9,TV$14,0)*$D28,IF($C28=TV$17,$G$9*$D28,""))</f>
        <v>0</v>
      </c>
      <c r="TW28" s="34">
        <f>IF(TV28&lt;&gt;"",HLOOKUP(COUNT($RV28:TV28)+1,$G$4:$EH$9,TW$14,0)*$D28,IF($C28=TW$17,$G$9*$D28,""))</f>
        <v>0</v>
      </c>
      <c r="TX28" s="34">
        <f>IF(TW28&lt;&gt;"",HLOOKUP(COUNT($RV28:TW28)+1,$G$4:$EH$9,TX$14,0)*$D28,IF($C28=TX$17,$G$9*$D28,""))</f>
        <v>0</v>
      </c>
      <c r="TY28" s="34">
        <f>IF(TX28&lt;&gt;"",HLOOKUP(COUNT($RV28:TX28)+1,$G$4:$EH$9,TY$14,0)*$D28,IF($C28=TY$17,$G$9*$D28,""))</f>
        <v>0</v>
      </c>
      <c r="TZ28" s="34">
        <f>IF(TY28&lt;&gt;"",HLOOKUP(COUNT($RV28:TY28)+1,$G$4:$EH$9,TZ$14,0)*$D28,IF($C28=TZ$17,$G$9*$D28,""))</f>
        <v>0</v>
      </c>
      <c r="UA28" s="34">
        <f>IF(TZ28&lt;&gt;"",HLOOKUP(COUNT($RV28:TZ28)+1,$G$4:$EH$9,UA$14,0)*$D28,IF($C28=UA$17,$G$9*$D28,""))</f>
        <v>0</v>
      </c>
      <c r="UB28" s="34">
        <f>IF(UA28&lt;&gt;"",HLOOKUP(COUNT($RV28:UA28)+1,$G$4:$EH$9,UB$14,0)*$D28,IF($C28=UB$17,$G$9*$D28,""))</f>
        <v>0</v>
      </c>
      <c r="UC28" s="34">
        <f>IF(UB28&lt;&gt;"",HLOOKUP(COUNT($RV28:UB28)+1,$G$4:$EH$9,UC$14,0)*$D28,IF($C28=UC$17,$G$9*$D28,""))</f>
        <v>0</v>
      </c>
      <c r="UD28" s="34">
        <f>IF(UC28&lt;&gt;"",HLOOKUP(COUNT($RV28:UC28)+1,$G$4:$EH$9,UD$14,0)*$D28,IF($C28=UD$17,$G$9*$D28,""))</f>
        <v>0</v>
      </c>
      <c r="UE28" s="34">
        <f>IF(UD28&lt;&gt;"",HLOOKUP(COUNT($RV28:UD28)+1,$G$4:$EH$9,UE$14,0)*$D28,IF($C28=UE$17,$G$9*$D28,""))</f>
        <v>0</v>
      </c>
      <c r="UF28" s="34">
        <f>IF(UE28&lt;&gt;"",HLOOKUP(COUNT($RV28:UE28)+1,$G$4:$EH$9,UF$14,0)*$D28,IF($C28=UF$17,$G$9*$D28,""))</f>
        <v>0</v>
      </c>
      <c r="UG28" s="34">
        <f>IF(UF28&lt;&gt;"",HLOOKUP(COUNT($RV28:UF28)+1,$G$4:$EH$9,UG$14,0)*$D28,IF($C28=UG$17,$G$9*$D28,""))</f>
        <v>0</v>
      </c>
      <c r="UH28" s="34">
        <f>IF(UG28&lt;&gt;"",HLOOKUP(COUNT($RV28:UG28)+1,$G$4:$EH$9,UH$14,0)*$D28,IF($C28=UH$17,$G$9*$D28,""))</f>
        <v>0</v>
      </c>
      <c r="UI28" s="34">
        <f>IF(UH28&lt;&gt;"",HLOOKUP(COUNT($RV28:UH28)+1,$G$4:$EH$9,UI$14,0)*$D28,IF($C28=UI$17,$G$9*$D28,""))</f>
        <v>0</v>
      </c>
      <c r="UJ28" s="34">
        <f>IF(UI28&lt;&gt;"",HLOOKUP(COUNT($RV28:UI28)+1,$G$4:$EH$9,UJ$14,0)*$D28,IF($C28=UJ$17,$G$9*$D28,""))</f>
        <v>0</v>
      </c>
      <c r="UK28" s="34">
        <f>IF(UJ28&lt;&gt;"",HLOOKUP(COUNT($RV28:UJ28)+1,$G$4:$EH$9,UK$14,0)*$D28,IF($C28=UK$17,$G$9*$D28,""))</f>
        <v>0</v>
      </c>
      <c r="UL28" s="34">
        <f>IF(UK28&lt;&gt;"",HLOOKUP(COUNT($RV28:UK28)+1,$G$4:$EH$9,UL$14,0)*$D28,IF($C28=UL$17,$G$9*$D28,""))</f>
        <v>0</v>
      </c>
      <c r="UM28" s="34">
        <f>IF(UL28&lt;&gt;"",HLOOKUP(COUNT($RV28:UL28)+1,$G$4:$EH$9,UM$14,0)*$D28,IF($C28=UM$17,$G$9*$D28,""))</f>
        <v>0</v>
      </c>
      <c r="UN28" s="34">
        <f>IF(UM28&lt;&gt;"",HLOOKUP(COUNT($RV28:UM28)+1,$G$4:$EH$9,UN$14,0)*$D28,IF($C28=UN$17,$G$9*$D28,""))</f>
        <v>0</v>
      </c>
      <c r="UO28" s="34">
        <f>IF(UN28&lt;&gt;"",HLOOKUP(COUNT($RV28:UN28)+1,$G$4:$EH$9,UO$14,0)*$D28,IF($C28=UO$17,$G$9*$D28,""))</f>
        <v>0</v>
      </c>
      <c r="UP28" s="34">
        <f>IF(UO28&lt;&gt;"",HLOOKUP(COUNT($RV28:UO28)+1,$G$4:$EH$9,UP$14,0)*$D28,IF($C28=UP$17,$G$9*$D28,""))</f>
        <v>0</v>
      </c>
      <c r="UQ28" s="34">
        <f>IF(UP28&lt;&gt;"",HLOOKUP(COUNT($RV28:UP28)+1,$G$4:$EH$9,UQ$14,0)*$D28,IF($C28=UQ$17,$G$9*$D28,""))</f>
        <v>0</v>
      </c>
      <c r="UR28" s="34">
        <f>IF(UQ28&lt;&gt;"",HLOOKUP(COUNT($RV28:UQ28)+1,$G$4:$EH$9,UR$14,0)*$D28,IF($C28=UR$17,$G$9*$D28,""))</f>
        <v>0</v>
      </c>
      <c r="US28" s="34">
        <f>IF(UR28&lt;&gt;"",HLOOKUP(COUNT($RV28:UR28)+1,$G$4:$EH$9,US$14,0)*$D28,IF($C28=US$17,$G$9*$D28,""))</f>
        <v>0</v>
      </c>
      <c r="UT28" s="34">
        <f>IF(US28&lt;&gt;"",HLOOKUP(COUNT($RV28:US28)+1,$G$4:$EH$9,UT$14,0)*$D28,IF($C28=UT$17,$G$9*$D28,""))</f>
        <v>0</v>
      </c>
      <c r="UU28" s="34">
        <f>IF(UT28&lt;&gt;"",HLOOKUP(COUNT($RV28:UT28)+1,$G$4:$EH$9,UU$14,0)*$D28,IF($C28=UU$17,$G$9*$D28,""))</f>
        <v>0</v>
      </c>
      <c r="UV28" s="34">
        <f>IF(UU28&lt;&gt;"",HLOOKUP(COUNT($RV28:UU28)+1,$G$4:$EH$9,UV$14,0)*$D28,IF($C28=UV$17,$G$9*$D28,""))</f>
        <v>0</v>
      </c>
      <c r="UW28" s="34">
        <f>IF(UV28&lt;&gt;"",HLOOKUP(COUNT($RV28:UV28)+1,$G$4:$EH$9,UW$14,0)*$D28,IF($C28=UW$17,$G$9*$D28,""))</f>
        <v>0</v>
      </c>
      <c r="UX28" s="34">
        <f>IF(UW28&lt;&gt;"",HLOOKUP(COUNT($RV28:UW28)+1,$G$4:$EH$9,UX$14,0)*$D28,IF($C28=UX$17,$G$9*$D28,""))</f>
        <v>0</v>
      </c>
      <c r="UY28" s="34">
        <f>IF(UX28&lt;&gt;"",HLOOKUP(COUNT($RV28:UX28)+1,$G$4:$EH$9,UY$14,0)*$D28,IF($C28=UY$17,$G$9*$D28,""))</f>
        <v>0</v>
      </c>
      <c r="UZ28" s="34">
        <f>IF(UY28&lt;&gt;"",HLOOKUP(COUNT($RV28:UY28)+1,$G$4:$EH$9,UZ$14,0)*$D28,IF($C28=UZ$17,$G$9*$D28,""))</f>
        <v>0</v>
      </c>
      <c r="VA28" s="34">
        <f>IF(UZ28&lt;&gt;"",HLOOKUP(COUNT($RV28:UZ28)+1,$G$4:$EH$9,VA$14,0)*$D28,IF($C28=VA$17,$G$9*$D28,""))</f>
        <v>0</v>
      </c>
      <c r="VB28" s="34">
        <f>IF(VA28&lt;&gt;"",HLOOKUP(COUNT($RV28:VA28)+1,$G$4:$EH$9,VB$14,0)*$D28,IF($C28=VB$17,$G$9*$D28,""))</f>
        <v>0</v>
      </c>
      <c r="VC28" s="34">
        <f>IF(VB28&lt;&gt;"",HLOOKUP(COUNT($RV28:VB28)+1,$G$4:$EH$9,VC$14,0)*$D28,IF($C28=VC$17,$G$9*$D28,""))</f>
        <v>0</v>
      </c>
      <c r="VD28" s="34">
        <f>IF(VC28&lt;&gt;"",HLOOKUP(COUNT($RV28:VC28)+1,$G$4:$EH$9,VD$14,0)*$D28,IF($C28=VD$17,$G$9*$D28,""))</f>
        <v>0</v>
      </c>
      <c r="VE28" s="34">
        <f>IF(VD28&lt;&gt;"",HLOOKUP(COUNT($RV28:VD28)+1,$G$4:$EH$9,VE$14,0)*$D28,IF($C28=VE$17,$G$9*$D28,""))</f>
        <v>0</v>
      </c>
      <c r="VF28" s="34">
        <f>IF(VE28&lt;&gt;"",HLOOKUP(COUNT($RV28:VE28)+1,$G$4:$EH$9,VF$14,0)*$D28,IF($C28=VF$17,$G$9*$D28,""))</f>
        <v>0</v>
      </c>
      <c r="VG28" s="34">
        <f>IF(VF28&lt;&gt;"",HLOOKUP(COUNT($RV28:VF28)+1,$G$4:$EH$9,VG$14,0)*$D28,IF($C28=VG$17,$G$9*$D28,""))</f>
        <v>0</v>
      </c>
      <c r="VH28" s="34">
        <f>IF(VG28&lt;&gt;"",HLOOKUP(COUNT($RV28:VG28)+1,$G$4:$EH$9,VH$14,0)*$D28,IF($C28=VH$17,$G$9*$D28,""))</f>
        <v>0</v>
      </c>
      <c r="VI28" s="34">
        <f>IF(VH28&lt;&gt;"",HLOOKUP(COUNT($RV28:VH28)+1,$G$4:$EH$9,VI$14,0)*$D28,IF($C28=VI$17,$G$9*$D28,""))</f>
        <v>0</v>
      </c>
      <c r="VJ28" s="34">
        <f>IF(VI28&lt;&gt;"",HLOOKUP(COUNT($RV28:VI28)+1,$G$4:$EH$9,VJ$14,0)*$D28,IF($C28=VJ$17,$G$9*$D28,""))</f>
        <v>0</v>
      </c>
      <c r="VK28" s="34">
        <f>IF(VJ28&lt;&gt;"",HLOOKUP(COUNT($RV28:VJ28)+1,$G$4:$EH$9,VK$14,0)*$D28,IF($C28=VK$17,$G$9*$D28,""))</f>
        <v>0</v>
      </c>
      <c r="VL28" s="34">
        <f>IF(VK28&lt;&gt;"",HLOOKUP(COUNT($RV28:VK28)+1,$G$4:$EH$9,VL$14,0)*$D28,IF($C28=VL$17,$G$9*$D28,""))</f>
        <v>0</v>
      </c>
      <c r="VM28" s="34">
        <f>IF(VL28&lt;&gt;"",HLOOKUP(COUNT($RV28:VL28)+1,$G$4:$EH$9,VM$14,0)*$D28,IF($C28=VM$17,$G$9*$D28,""))</f>
        <v>0</v>
      </c>
      <c r="VN28" s="34">
        <f>IF(VM28&lt;&gt;"",HLOOKUP(COUNT($RV28:VM28)+1,$G$4:$EH$9,VN$14,0)*$D28,IF($C28=VN$17,$G$9*$D28,""))</f>
        <v>0</v>
      </c>
      <c r="VO28" s="34">
        <f>IF(VN28&lt;&gt;"",HLOOKUP(COUNT($RV28:VN28)+1,$G$4:$EH$9,VO$14,0)*$D28,IF($C28=VO$17,$G$9*$D28,""))</f>
        <v>0</v>
      </c>
      <c r="VP28" s="34">
        <f>IF(VO28&lt;&gt;"",HLOOKUP(COUNT($RV28:VO28)+1,$G$4:$EH$9,VP$14,0)*$D28,IF($C28=VP$17,$G$9*$D28,""))</f>
        <v>0</v>
      </c>
      <c r="VQ28" s="34">
        <f>IF(VP28&lt;&gt;"",HLOOKUP(COUNT($RV28:VP28)+1,$G$4:$EH$9,VQ$14,0)*$D28,IF($C28=VQ$17,$G$9*$D28,""))</f>
        <v>0</v>
      </c>
      <c r="VR28" s="34">
        <f>IF(VQ28&lt;&gt;"",HLOOKUP(COUNT($RV28:VQ28)+1,$G$4:$EH$9,VR$14,0)*$D28,IF($C28=VR$17,$G$9*$D28,""))</f>
        <v>0</v>
      </c>
      <c r="VS28" s="34">
        <f>IF(VR28&lt;&gt;"",HLOOKUP(COUNT($RV28:VR28)+1,$G$4:$EH$9,VS$14,0)*$D28,IF($C28=VS$17,$G$9*$D28,""))</f>
        <v>0</v>
      </c>
      <c r="VT28" s="34">
        <f>IF(VS28&lt;&gt;"",HLOOKUP(COUNT($RV28:VS28)+1,$G$4:$EH$9,VT$14,0)*$D28,IF($C28=VT$17,$G$9*$D28,""))</f>
        <v>0</v>
      </c>
      <c r="VU28" s="34">
        <f>IF(VT28&lt;&gt;"",HLOOKUP(COUNT($RV28:VT28)+1,$G$4:$EH$9,VU$14,0)*$D28,IF($C28=VU$17,$G$9*$D28,""))</f>
        <v>0</v>
      </c>
      <c r="VV28" s="34">
        <f>IF(VU28&lt;&gt;"",HLOOKUP(COUNT($RV28:VU28)+1,$G$4:$EH$9,VV$14,0)*$D28,IF($C28=VV$17,$G$9*$D28,""))</f>
        <v>0</v>
      </c>
      <c r="VW28" s="34">
        <f>IF(VV28&lt;&gt;"",HLOOKUP(COUNT($RV28:VV28)+1,$G$4:$EH$9,VW$14,0)*$D28,IF($C28=VW$17,$G$9*$D28,""))</f>
        <v>0</v>
      </c>
      <c r="VX28" s="34">
        <f>IF(VW28&lt;&gt;"",HLOOKUP(COUNT($RV28:VW28)+1,$G$4:$EH$9,VX$14,0)*$D28,IF($C28=VX$17,$G$9*$D28,""))</f>
        <v>0</v>
      </c>
      <c r="VY28" s="34">
        <f>IF(VX28&lt;&gt;"",HLOOKUP(COUNT($RV28:VX28)+1,$G$4:$EH$9,VY$14,0)*$D28,IF($C28=VY$17,$G$9*$D28,""))</f>
        <v>0</v>
      </c>
      <c r="VZ28" s="34">
        <f>IF(VY28&lt;&gt;"",HLOOKUP(COUNT($RV28:VY28)+1,$G$4:$EH$9,VZ$14,0)*$D28,IF($C28=VZ$17,$G$9*$D28,""))</f>
        <v>0</v>
      </c>
      <c r="WA28" s="34">
        <f>IF(VZ28&lt;&gt;"",HLOOKUP(COUNT($RV28:VZ28)+1,$G$4:$EH$9,WA$14,0)*$D28,IF($C28=WA$17,$G$9*$D28,""))</f>
        <v>0</v>
      </c>
      <c r="WB28" s="34">
        <f>IF(WA28&lt;&gt;"",HLOOKUP(COUNT($RV28:WA28)+1,$G$4:$EH$9,WB$14,0)*$D28,IF($C28=WB$17,$G$9*$D28,""))</f>
        <v>0</v>
      </c>
      <c r="WC28" s="34">
        <f>IF(WB28&lt;&gt;"",HLOOKUP(COUNT($RV28:WB28)+1,$G$4:$EH$9,WC$14,0)*$D28,IF($C28=WC$17,$G$9*$D28,""))</f>
        <v>0</v>
      </c>
      <c r="WD28" s="34">
        <f>IF(WC28&lt;&gt;"",HLOOKUP(COUNT($RV28:WC28)+1,$G$4:$EH$9,WD$14,0)*$D28,IF($C28=WD$17,$G$9*$D28,""))</f>
        <v>0</v>
      </c>
      <c r="WE28" s="34">
        <f>IF(WD28&lt;&gt;"",HLOOKUP(COUNT($RV28:WD28)+1,$G$4:$EH$9,WE$14,0)*$D28,IF($C28=WE$17,$G$9*$D28,""))</f>
        <v>0</v>
      </c>
      <c r="WF28" s="34">
        <f>IF(WE28&lt;&gt;"",HLOOKUP(COUNT($RV28:WE28)+1,$G$4:$EH$9,WF$14,0)*$D28,IF($C28=WF$17,$G$9*$D28,""))</f>
        <v>0</v>
      </c>
      <c r="WG28" s="34">
        <f>IF(WF28&lt;&gt;"",HLOOKUP(COUNT($RV28:WF28)+1,$G$4:$EH$9,WG$14,0)*$D28,IF($C28=WG$17,$G$9*$D28,""))</f>
        <v>0</v>
      </c>
      <c r="WH28" s="34">
        <f>IF(WG28&lt;&gt;"",HLOOKUP(COUNT($RV28:WG28)+1,$G$4:$EH$9,WH$14,0)*$D28,IF($C28=WH$17,$G$9*$D28,""))</f>
        <v>0</v>
      </c>
      <c r="WI28" s="34">
        <f>IF(WH28&lt;&gt;"",HLOOKUP(COUNT($RV28:WH28)+1,$G$4:$EH$9,WI$14,0)*$D28,IF($C28=WI$17,$G$9*$D28,""))</f>
        <v>0</v>
      </c>
      <c r="WJ28" s="34">
        <f>IF(WI28&lt;&gt;"",HLOOKUP(COUNT($RV28:WI28)+1,$G$4:$EH$9,WJ$14,0)*$D28,IF($C28=WJ$17,$G$9*$D28,""))</f>
        <v>0</v>
      </c>
      <c r="WK28" s="34">
        <f>IF(WJ28&lt;&gt;"",HLOOKUP(COUNT($RV28:WJ28)+1,$G$4:$EH$9,WK$14,0)*$D28,IF($C28=WK$17,$G$9*$D28,""))</f>
        <v>0</v>
      </c>
      <c r="WL28" s="34">
        <f>IF(WK28&lt;&gt;"",HLOOKUP(COUNT($RV28:WK28)+1,$G$4:$EH$9,WL$14,0)*$D28,IF($C28=WL$17,$G$9*$D28,""))</f>
        <v>0</v>
      </c>
    </row>
    <row r="29" spans="1:610" ht="15" x14ac:dyDescent="0.2">
      <c r="A29" s="25">
        <f t="shared" si="907"/>
        <v>11</v>
      </c>
      <c r="B29" s="25" t="s">
        <v>77</v>
      </c>
      <c r="C29" s="62">
        <f t="shared" si="908"/>
        <v>11</v>
      </c>
      <c r="D29" s="30">
        <f>VLOOKUP(B29,Premissas!$R$8:$AD$18,(Histograma!A29+1),0)</f>
        <v>1</v>
      </c>
      <c r="G29" s="34" t="str">
        <f>IF(F29&lt;&gt;"",HLOOKUP(COUNT($F29:F29)+1,$G$4:$EH$8,G$14,0)*$D29,IF($C29=G$17,$G$5*$D29,""))</f>
        <v/>
      </c>
      <c r="H29" s="34" t="str">
        <f>IF(G29&lt;&gt;"",HLOOKUP(COUNT($F29:G29)+1,$G$4:$EH$8,H$14,0)*$D29,IF($C29=H$17,$G$5*$D29,""))</f>
        <v/>
      </c>
      <c r="I29" s="53" t="str">
        <f>IF(H29&lt;&gt;"",HLOOKUP(COUNT($F29:H29)+1,$G$4:$EH$8,I$14,0)*$D29,IF($C29=I$17,$G$5*$D29,""))</f>
        <v/>
      </c>
      <c r="J29" s="53" t="str">
        <f>IF(I29&lt;&gt;"",HLOOKUP(COUNT($F29:I29)+1,$G$4:$EH$8,J$14,0)*$D29,IF($C29=J$17,$G$5*$D29,""))</f>
        <v/>
      </c>
      <c r="K29" s="53" t="str">
        <f>IF(J29&lt;&gt;"",HLOOKUP(COUNT($F29:J29)+1,$G$4:$EH$8,K$14,0)*$D29,IF($C29=K$17,$G$5*$D29,""))</f>
        <v/>
      </c>
      <c r="L29" s="34" t="str">
        <f>IF(K29&lt;&gt;"",HLOOKUP(COUNT($F29:K29)+1,$G$4:$EH$8,L$14,0)*$D29,IF($C29=L$17,$G$5*$D29,""))</f>
        <v/>
      </c>
      <c r="M29" s="34" t="str">
        <f>IF(L29&lt;&gt;"",HLOOKUP(COUNT($F29:L29)+1,$G$4:$EH$8,M$14,0)*$D29,IF($C29=M$17,$G$5*$D29,""))</f>
        <v/>
      </c>
      <c r="N29" s="34" t="str">
        <f>IF(M29&lt;&gt;"",HLOOKUP(COUNT($F29:M29)+1,$G$4:$EH$8,N$14,0)*$D29,IF($C29=N$17,$G$5*$D29,""))</f>
        <v/>
      </c>
      <c r="O29" s="34" t="str">
        <f>IF(N29&lt;&gt;"",HLOOKUP(COUNT($F29:N29)+1,$G$4:$EH$8,O$14,0)*$D29,IF($C29=O$17,$G$5*$D29,""))</f>
        <v/>
      </c>
      <c r="P29" s="34" t="str">
        <f>IF(O29&lt;&gt;"",HLOOKUP(COUNT($F29:O29)+1,$G$4:$EH$8,P$14,0)*$D29,IF($C29=P$17,$G$5*$D29,""))</f>
        <v/>
      </c>
      <c r="Q29" s="34">
        <f>IF(P29&lt;&gt;"",HLOOKUP(COUNT($F29:P29)+1,$G$4:$EH$8,Q$14,0)*$D29,IF($C29=Q$17,$G$5*$D29,""))</f>
        <v>0</v>
      </c>
      <c r="R29" s="34">
        <f>IF(Q29&lt;&gt;"",HLOOKUP(COUNT($F29:Q29)+1,$G$4:$EH$8,R$14,0)*$D29,IF($C29=R$17,$G$5*$D29,""))</f>
        <v>0</v>
      </c>
      <c r="S29" s="34" t="e">
        <f>IF(R29&lt;&gt;"",HLOOKUP(COUNT($F29:R29)+1,$G$4:$EH$8,S$14,0)*$D29,IF($C29=S$17,$G$5*$D29,""))</f>
        <v>#VALUE!</v>
      </c>
      <c r="T29" s="34" t="e">
        <f>IF(S29&lt;&gt;"",HLOOKUP(COUNT($F29:S29)+1,$G$4:$EH$8,T$14,0)*$D29,IF($C29=T$17,$G$5*$D29,""))</f>
        <v>#VALUE!</v>
      </c>
      <c r="U29" s="34" t="e">
        <f>IF(T29&lt;&gt;"",HLOOKUP(COUNT($F29:T29)+1,$G$4:$EH$8,U$14,0)*$D29,IF($C29=U$17,$G$5*$D29,""))</f>
        <v>#VALUE!</v>
      </c>
      <c r="V29" s="34" t="e">
        <f>IF(U29&lt;&gt;"",HLOOKUP(COUNT($F29:U29)+1,$G$4:$EH$8,V$14,0)*$D29,IF($C29=V$17,$G$5*$D29,""))</f>
        <v>#VALUE!</v>
      </c>
      <c r="W29" s="34" t="e">
        <f>IF(V29&lt;&gt;"",HLOOKUP(COUNT($F29:V29)+1,$G$4:$EH$8,W$14,0)*$D29,IF($C29=W$17,$G$5*$D29,""))</f>
        <v>#VALUE!</v>
      </c>
      <c r="X29" s="34" t="e">
        <f>IF(W29&lt;&gt;"",HLOOKUP(COUNT($F29:W29)+1,$G$4:$EH$8,X$14,0)*$D29,IF($C29=X$17,$G$5*$D29,""))</f>
        <v>#VALUE!</v>
      </c>
      <c r="Y29" s="34" t="e">
        <f>IF(X29&lt;&gt;"",HLOOKUP(COUNT($F29:X29)+1,$G$4:$EH$8,Y$14,0)*$D29,IF($C29=Y$17,$G$5*$D29,""))</f>
        <v>#VALUE!</v>
      </c>
      <c r="Z29" s="34" t="e">
        <f>IF(Y29&lt;&gt;"",HLOOKUP(COUNT($F29:Y29)+1,$G$4:$EH$8,Z$14,0)*$D29,IF($C29=Z$17,$G$5*$D29,""))</f>
        <v>#VALUE!</v>
      </c>
      <c r="AA29" s="34" t="e">
        <f>IF(Z29&lt;&gt;"",HLOOKUP(COUNT($F29:Z29)+1,$G$4:$EH$8,AA$14,0)*$D29,IF($C29=AA$17,$G$5*$D29,""))</f>
        <v>#VALUE!</v>
      </c>
      <c r="AB29" s="34" t="e">
        <f>IF(AA29&lt;&gt;"",HLOOKUP(COUNT($F29:AA29)+1,$G$4:$EH$8,AB$14,0)*$D29,IF($C29=AB$17,$G$5*$D29,""))</f>
        <v>#VALUE!</v>
      </c>
      <c r="AC29" s="34" t="e">
        <f>IF(AB29&lt;&gt;"",HLOOKUP(COUNT($F29:AB29)+1,$G$4:$EH$8,AC$14,0)*$D29,IF($C29=AC$17,$G$5*$D29,""))</f>
        <v>#VALUE!</v>
      </c>
      <c r="AD29" s="34" t="e">
        <f>IF(AC29&lt;&gt;"",HLOOKUP(COUNT($F29:AC29)+1,$G$4:$EH$8,AD$14,0)*$D29,IF($C29=AD$17,$G$5*$D29,""))</f>
        <v>#VALUE!</v>
      </c>
      <c r="AE29" s="34" t="e">
        <f>IF(AD29&lt;&gt;"",HLOOKUP(COUNT($F29:AD29)+1,$G$4:$EH$8,AE$14,0)*$D29,IF($C29=AE$17,$G$5*$D29,""))</f>
        <v>#VALUE!</v>
      </c>
      <c r="AF29" s="34" t="e">
        <f>IF(AE29&lt;&gt;"",HLOOKUP(COUNT($F29:AE29)+1,$G$4:$EH$8,AF$14,0)*$D29,IF($C29=AF$17,$G$5*$D29,""))</f>
        <v>#VALUE!</v>
      </c>
      <c r="AG29" s="34" t="e">
        <f>IF(AF29&lt;&gt;"",HLOOKUP(COUNT($F29:AF29)+1,$G$4:$EH$8,AG$14,0)*$D29,IF($C29=AG$17,$G$5*$D29,""))</f>
        <v>#VALUE!</v>
      </c>
      <c r="AH29" s="34" t="e">
        <f>IF(AG29&lt;&gt;"",HLOOKUP(COUNT($F29:AG29)+1,$G$4:$EH$8,AH$14,0)*$D29,IF($C29=AH$17,$G$5*$D29,""))</f>
        <v>#VALUE!</v>
      </c>
      <c r="AI29" s="34" t="e">
        <f>IF(AH29&lt;&gt;"",HLOOKUP(COUNT($F29:AH29)+1,$G$4:$EH$8,AI$14,0)*$D29,IF($C29=AI$17,$G$5*$D29,""))</f>
        <v>#VALUE!</v>
      </c>
      <c r="AJ29" s="34" t="e">
        <f>IF(AI29&lt;&gt;"",HLOOKUP(COUNT($F29:AI29)+1,$G$4:$EH$8,AJ$14,0)*$D29,IF($C29=AJ$17,$G$5*$D29,""))</f>
        <v>#VALUE!</v>
      </c>
      <c r="AK29" s="34" t="e">
        <f>IF(AJ29&lt;&gt;"",HLOOKUP(COUNT($F29:AJ29)+1,$G$4:$EH$8,AK$14,0)*$D29,IF($C29=AK$17,$G$5*$D29,""))</f>
        <v>#VALUE!</v>
      </c>
      <c r="AL29" s="34" t="e">
        <f>IF(AK29&lt;&gt;"",HLOOKUP(COUNT($F29:AK29)+1,$G$4:$EH$8,AL$14,0)*$D29,IF($C29=AL$17,$G$5*$D29,""))</f>
        <v>#VALUE!</v>
      </c>
      <c r="AM29" s="34" t="e">
        <f>IF(AL29&lt;&gt;"",HLOOKUP(COUNT($F29:AL29)+1,$G$4:$EH$8,AM$14,0)*$D29,IF($C29=AM$17,$G$5*$D29,""))</f>
        <v>#VALUE!</v>
      </c>
      <c r="AN29" s="34" t="e">
        <f>IF(AM29&lt;&gt;"",HLOOKUP(COUNT($F29:AM29)+1,$G$4:$EH$8,AN$14,0)*$D29,IF($C29=AN$17,$G$5*$D29,""))</f>
        <v>#VALUE!</v>
      </c>
      <c r="AO29" s="34" t="e">
        <f>IF(AN29&lt;&gt;"",HLOOKUP(COUNT($F29:AN29)+1,$G$4:$EH$8,AO$14,0)*$D29,IF($C29=AO$17,$G$5*$D29,""))</f>
        <v>#VALUE!</v>
      </c>
      <c r="AP29" s="34" t="e">
        <f>IF(AO29&lt;&gt;"",HLOOKUP(COUNT($F29:AO29)+1,$G$4:$EH$8,AP$14,0)*$D29,IF($C29=AP$17,$G$5*$D29,""))</f>
        <v>#VALUE!</v>
      </c>
      <c r="AQ29" s="34" t="e">
        <f>IF(AP29&lt;&gt;"",HLOOKUP(COUNT($F29:AP29)+1,$G$4:$EH$8,AQ$14,0)*$D29,IF($C29=AQ$17,$G$5*$D29,""))</f>
        <v>#VALUE!</v>
      </c>
      <c r="AR29" s="34" t="e">
        <f>IF(AQ29&lt;&gt;"",HLOOKUP(COUNT($F29:AQ29)+1,$G$4:$EH$8,AR$14,0)*$D29,IF($C29=AR$17,$G$5*$D29,""))</f>
        <v>#VALUE!</v>
      </c>
      <c r="AS29" s="34" t="e">
        <f>IF(AR29&lt;&gt;"",HLOOKUP(COUNT($F29:AR29)+1,$G$4:$EH$8,AS$14,0)*$D29,IF($C29=AS$17,$G$5*$D29,""))</f>
        <v>#VALUE!</v>
      </c>
      <c r="AT29" s="34" t="e">
        <f>IF(AS29&lt;&gt;"",HLOOKUP(COUNT($F29:AS29)+1,$G$4:$EH$8,AT$14,0)*$D29,IF($C29=AT$17,$G$5*$D29,""))</f>
        <v>#VALUE!</v>
      </c>
      <c r="AU29" s="34" t="e">
        <f>IF(AT29&lt;&gt;"",HLOOKUP(COUNT($F29:AT29)+1,$G$4:$EH$8,AU$14,0)*$D29,IF($C29=AU$17,$G$5*$D29,""))</f>
        <v>#VALUE!</v>
      </c>
      <c r="AV29" s="34" t="e">
        <f>IF(AU29&lt;&gt;"",HLOOKUP(COUNT($F29:AU29)+1,$G$4:$EH$8,AV$14,0)*$D29,IF($C29=AV$17,$G$5*$D29,""))</f>
        <v>#VALUE!</v>
      </c>
      <c r="AW29" s="34" t="e">
        <f>IF(AV29&lt;&gt;"",HLOOKUP(COUNT($F29:AV29)+1,$G$4:$EH$8,AW$14,0)*$D29,IF($C29=AW$17,$G$5*$D29,""))</f>
        <v>#VALUE!</v>
      </c>
      <c r="AX29" s="34" t="e">
        <f>IF(AW29&lt;&gt;"",HLOOKUP(COUNT($F29:AW29)+1,$G$4:$EH$8,AX$14,0)*$D29,IF($C29=AX$17,$G$5*$D29,""))</f>
        <v>#VALUE!</v>
      </c>
      <c r="AY29" s="34" t="e">
        <f>IF(AX29&lt;&gt;"",HLOOKUP(COUNT($F29:AX29)+1,$G$4:$EH$8,AY$14,0)*$D29,IF($C29=AY$17,$G$5*$D29,""))</f>
        <v>#VALUE!</v>
      </c>
      <c r="AZ29" s="34" t="e">
        <f>IF(AY29&lt;&gt;"",HLOOKUP(COUNT($F29:AY29)+1,$G$4:$EH$8,AZ$14,0)*$D29,IF($C29=AZ$17,$G$5*$D29,""))</f>
        <v>#VALUE!</v>
      </c>
      <c r="BA29" s="34" t="e">
        <f>IF(AZ29&lt;&gt;"",HLOOKUP(COUNT($F29:AZ29)+1,$G$4:$EH$8,BA$14,0)*$D29,IF($C29=BA$17,$G$5*$D29,""))</f>
        <v>#VALUE!</v>
      </c>
      <c r="BB29" s="34" t="e">
        <f>IF(BA29&lt;&gt;"",HLOOKUP(COUNT($F29:BA29)+1,$G$4:$EH$8,BB$14,0)*$D29,IF($C29=BB$17,$G$5*$D29,""))</f>
        <v>#VALUE!</v>
      </c>
      <c r="BC29" s="34" t="e">
        <f>IF(BB29&lt;&gt;"",HLOOKUP(COUNT($F29:BB29)+1,$G$4:$EH$8,BC$14,0)*$D29,IF($C29=BC$17,$G$5*$D29,""))</f>
        <v>#VALUE!</v>
      </c>
      <c r="BD29" s="34" t="e">
        <f>IF(BC29&lt;&gt;"",HLOOKUP(COUNT($F29:BC29)+1,$G$4:$EH$8,BD$14,0)*$D29,IF($C29=BD$17,$G$5*$D29,""))</f>
        <v>#VALUE!</v>
      </c>
      <c r="BE29" s="34" t="e">
        <f>IF(BD29&lt;&gt;"",HLOOKUP(COUNT($F29:BD29)+1,$G$4:$EH$8,BE$14,0)*$D29,IF($C29=BE$17,$G$5*$D29,""))</f>
        <v>#VALUE!</v>
      </c>
      <c r="BF29" s="34" t="e">
        <f>IF(BE29&lt;&gt;"",HLOOKUP(COUNT($F29:BE29)+1,$G$4:$EH$8,BF$14,0)*$D29,IF($C29=BF$17,$G$5*$D29,""))</f>
        <v>#VALUE!</v>
      </c>
      <c r="BG29" s="34" t="e">
        <f>IF(BF29&lt;&gt;"",HLOOKUP(COUNT($F29:BF29)+1,$G$4:$EH$8,BG$14,0)*$D29,IF($C29=BG$17,$G$5*$D29,""))</f>
        <v>#VALUE!</v>
      </c>
      <c r="BH29" s="34" t="e">
        <f>IF(BG29&lt;&gt;"",HLOOKUP(COUNT($F29:BG29)+1,$G$4:$EH$8,BH$14,0)*$D29,IF($C29=BH$17,$G$5*$D29,""))</f>
        <v>#VALUE!</v>
      </c>
      <c r="BI29" s="34" t="e">
        <f>IF(BH29&lt;&gt;"",HLOOKUP(COUNT($F29:BH29)+1,$G$4:$EH$8,BI$14,0)*$D29,IF($C29=BI$17,$G$5*$D29,""))</f>
        <v>#VALUE!</v>
      </c>
      <c r="BJ29" s="34" t="e">
        <f>IF(BI29&lt;&gt;"",HLOOKUP(COUNT($F29:BI29)+1,$G$4:$EH$8,BJ$14,0)*$D29,IF($C29=BJ$17,$G$5*$D29,""))</f>
        <v>#VALUE!</v>
      </c>
      <c r="BK29" s="34" t="e">
        <f>IF(BJ29&lt;&gt;"",HLOOKUP(COUNT($F29:BJ29)+1,$G$4:$EH$8,BK$14,0)*$D29,IF($C29=BK$17,$G$5*$D29,""))</f>
        <v>#VALUE!</v>
      </c>
      <c r="BL29" s="34" t="e">
        <f>IF(BK29&lt;&gt;"",HLOOKUP(COUNT($F29:BK29)+1,$G$4:$EH$8,BL$14,0)*$D29,IF($C29=BL$17,$G$5*$D29,""))</f>
        <v>#VALUE!</v>
      </c>
      <c r="BM29" s="34" t="e">
        <f>IF(BL29&lt;&gt;"",HLOOKUP(COUNT($F29:BL29)+1,$G$4:$EH$8,BM$14,0)*$D29,IF($C29=BM$17,$G$5*$D29,""))</f>
        <v>#VALUE!</v>
      </c>
      <c r="BN29" s="34" t="e">
        <f>IF(BM29&lt;&gt;"",HLOOKUP(COUNT($F29:BM29)+1,$G$4:$EH$8,BN$14,0)*$D29,IF($C29=BN$17,$G$5*$D29,""))</f>
        <v>#VALUE!</v>
      </c>
      <c r="BO29" s="34" t="e">
        <f>IF(BN29&lt;&gt;"",HLOOKUP(COUNT($F29:BN29)+1,$G$4:$EH$8,BO$14,0)*$D29,IF($C29=BO$17,$G$5*$D29,""))</f>
        <v>#VALUE!</v>
      </c>
      <c r="BP29" s="34" t="e">
        <f>IF(BO29&lt;&gt;"",HLOOKUP(COUNT($F29:BO29)+1,$G$4:$EH$8,BP$14,0)*$D29,IF($C29=BP$17,$G$5*$D29,""))</f>
        <v>#VALUE!</v>
      </c>
      <c r="BQ29" s="34" t="e">
        <f>IF(BP29&lt;&gt;"",HLOOKUP(COUNT($F29:BP29)+1,$G$4:$EH$8,BQ$14,0)*$D29,IF($C29=BQ$17,$G$5*$D29,""))</f>
        <v>#VALUE!</v>
      </c>
      <c r="BR29" s="34" t="e">
        <f>IF(BQ29&lt;&gt;"",HLOOKUP(COUNT($F29:BQ29)+1,$G$4:$EH$8,BR$14,0)*$D29,IF($C29=BR$17,$G$5*$D29,""))</f>
        <v>#VALUE!</v>
      </c>
      <c r="BS29" s="34" t="e">
        <f>IF(BR29&lt;&gt;"",HLOOKUP(COUNT($F29:BR29)+1,$G$4:$EH$8,BS$14,0)*$D29,IF($C29=BS$17,$G$5*$D29,""))</f>
        <v>#VALUE!</v>
      </c>
      <c r="BT29" s="34" t="e">
        <f>IF(BS29&lt;&gt;"",HLOOKUP(COUNT($F29:BS29)+1,$G$4:$EH$8,BT$14,0)*$D29,IF($C29=BT$17,$G$5*$D29,""))</f>
        <v>#VALUE!</v>
      </c>
      <c r="BU29" s="34" t="e">
        <f>IF(BT29&lt;&gt;"",HLOOKUP(COUNT($F29:BT29)+1,$G$4:$EH$8,BU$14,0)*$D29,IF($C29=BU$17,$G$5*$D29,""))</f>
        <v>#VALUE!</v>
      </c>
      <c r="BV29" s="34" t="e">
        <f>IF(BU29&lt;&gt;"",HLOOKUP(COUNT($F29:BU29)+1,$G$4:$EH$8,BV$14,0)*$D29,IF($C29=BV$17,$G$5*$D29,""))</f>
        <v>#VALUE!</v>
      </c>
      <c r="BW29" s="34" t="e">
        <f>IF(BV29&lt;&gt;"",HLOOKUP(COUNT($F29:BV29)+1,$G$4:$EH$8,BW$14,0)*$D29,IF($C29=BW$17,$G$5*$D29,""))</f>
        <v>#VALUE!</v>
      </c>
      <c r="BX29" s="34" t="e">
        <f>IF(BW29&lt;&gt;"",HLOOKUP(COUNT($F29:BW29)+1,$G$4:$EH$8,BX$14,0)*$D29,IF($C29=BX$17,$G$5*$D29,""))</f>
        <v>#VALUE!</v>
      </c>
      <c r="BY29" s="34" t="e">
        <f>IF(BX29&lt;&gt;"",HLOOKUP(COUNT($F29:BX29)+1,$G$4:$EH$8,BY$14,0)*$D29,IF($C29=BY$17,$G$5*$D29,""))</f>
        <v>#VALUE!</v>
      </c>
      <c r="BZ29" s="34" t="e">
        <f>IF(BY29&lt;&gt;"",HLOOKUP(COUNT($F29:BY29)+1,$G$4:$EH$8,BZ$14,0)*$D29,IF($C29=BZ$17,$G$5*$D29,""))</f>
        <v>#VALUE!</v>
      </c>
      <c r="CA29" s="34" t="e">
        <f>IF(BZ29&lt;&gt;"",HLOOKUP(COUNT($F29:BZ29)+1,$G$4:$EH$8,CA$14,0)*$D29,IF($C29=CA$17,$G$5*$D29,""))</f>
        <v>#VALUE!</v>
      </c>
      <c r="CB29" s="34" t="e">
        <f>IF(CA29&lt;&gt;"",HLOOKUP(COUNT($F29:CA29)+1,$G$4:$EH$8,CB$14,0)*$D29,IF($C29=CB$17,$G$5*$D29,""))</f>
        <v>#VALUE!</v>
      </c>
      <c r="CC29" s="34" t="e">
        <f>IF(CB29&lt;&gt;"",HLOOKUP(COUNT($F29:CB29)+1,$G$4:$EH$8,CC$14,0)*$D29,IF($C29=CC$17,$G$5*$D29,""))</f>
        <v>#VALUE!</v>
      </c>
      <c r="CD29" s="34" t="e">
        <f>IF(CC29&lt;&gt;"",HLOOKUP(COUNT($F29:CC29)+1,$G$4:$EH$8,CD$14,0)*$D29,IF($C29=CD$17,$G$5*$D29,""))</f>
        <v>#VALUE!</v>
      </c>
      <c r="CE29" s="34" t="e">
        <f>IF(CD29&lt;&gt;"",HLOOKUP(COUNT($F29:CD29)+1,$G$4:$EH$8,CE$14,0)*$D29,IF($C29=CE$17,$G$5*$D29,""))</f>
        <v>#VALUE!</v>
      </c>
      <c r="CF29" s="34" t="e">
        <f>IF(CE29&lt;&gt;"",HLOOKUP(COUNT($F29:CE29)+1,$G$4:$EH$8,CF$14,0)*$D29,IF($C29=CF$17,$G$5*$D29,""))</f>
        <v>#VALUE!</v>
      </c>
      <c r="CG29" s="34" t="e">
        <f>IF(CF29&lt;&gt;"",HLOOKUP(COUNT($F29:CF29)+1,$G$4:$EH$8,CG$14,0)*$D29,IF($C29=CG$17,$G$5*$D29,""))</f>
        <v>#VALUE!</v>
      </c>
      <c r="CH29" s="34" t="e">
        <f>IF(CG29&lt;&gt;"",HLOOKUP(COUNT($F29:CG29)+1,$G$4:$EH$8,CH$14,0)*$D29,IF($C29=CH$17,$G$5*$D29,""))</f>
        <v>#VALUE!</v>
      </c>
      <c r="CI29" s="34" t="e">
        <f>IF(CH29&lt;&gt;"",HLOOKUP(COUNT($F29:CH29)+1,$G$4:$EH$8,CI$14,0)*$D29,IF($C29=CI$17,$G$5*$D29,""))</f>
        <v>#VALUE!</v>
      </c>
      <c r="CJ29" s="34" t="e">
        <f>IF(CI29&lt;&gt;"",HLOOKUP(COUNT($F29:CI29)+1,$G$4:$EH$8,CJ$14,0)*$D29,IF($C29=CJ$17,$G$5*$D29,""))</f>
        <v>#VALUE!</v>
      </c>
      <c r="CK29" s="34" t="e">
        <f>IF(CJ29&lt;&gt;"",HLOOKUP(COUNT($F29:CJ29)+1,$G$4:$EH$8,CK$14,0)*$D29,IF($C29=CK$17,$G$5*$D29,""))</f>
        <v>#VALUE!</v>
      </c>
      <c r="CL29" s="34" t="e">
        <f>IF(CK29&lt;&gt;"",HLOOKUP(COUNT($F29:CK29)+1,$G$4:$EH$8,CL$14,0)*$D29,IF($C29=CL$17,$G$5*$D29,""))</f>
        <v>#VALUE!</v>
      </c>
      <c r="CM29" s="34" t="e">
        <f>IF(CL29&lt;&gt;"",HLOOKUP(COUNT($F29:CL29)+1,$G$4:$EH$8,CM$14,0)*$D29,IF($C29=CM$17,$G$5*$D29,""))</f>
        <v>#VALUE!</v>
      </c>
      <c r="CN29" s="34" t="e">
        <f>IF(CM29&lt;&gt;"",HLOOKUP(COUNT($F29:CM29)+1,$G$4:$EH$8,CN$14,0)*$D29,IF($C29=CN$17,$G$5*$D29,""))</f>
        <v>#VALUE!</v>
      </c>
      <c r="CO29" s="34" t="e">
        <f>IF(CN29&lt;&gt;"",HLOOKUP(COUNT($F29:CN29)+1,$G$4:$EH$8,CO$14,0)*$D29,IF($C29=CO$17,$G$5*$D29,""))</f>
        <v>#VALUE!</v>
      </c>
      <c r="CP29" s="34" t="e">
        <f>IF(CO29&lt;&gt;"",HLOOKUP(COUNT($F29:CO29)+1,$G$4:$EH$8,CP$14,0)*$D29,IF($C29=CP$17,$G$5*$D29,""))</f>
        <v>#VALUE!</v>
      </c>
      <c r="CQ29" s="34" t="e">
        <f>IF(CP29&lt;&gt;"",HLOOKUP(COUNT($F29:CP29)+1,$G$4:$EH$8,CQ$14,0)*$D29,IF($C29=CQ$17,$G$5*$D29,""))</f>
        <v>#VALUE!</v>
      </c>
      <c r="CR29" s="34" t="e">
        <f>IF(CQ29&lt;&gt;"",HLOOKUP(COUNT($F29:CQ29)+1,$G$4:$EH$8,CR$14,0)*$D29,IF($C29=CR$17,$G$5*$D29,""))</f>
        <v>#VALUE!</v>
      </c>
      <c r="CS29" s="34" t="e">
        <f>IF(CR29&lt;&gt;"",HLOOKUP(COUNT($F29:CR29)+1,$G$4:$EH$8,CS$14,0)*$D29,IF($C29=CS$17,$G$5*$D29,""))</f>
        <v>#VALUE!</v>
      </c>
      <c r="CT29" s="34" t="e">
        <f>IF(CS29&lt;&gt;"",HLOOKUP(COUNT($F29:CS29)+1,$G$4:$EH$8,CT$14,0)*$D29,IF($C29=CT$17,$G$5*$D29,""))</f>
        <v>#VALUE!</v>
      </c>
      <c r="CU29" s="34" t="e">
        <f>IF(CT29&lt;&gt;"",HLOOKUP(COUNT($F29:CT29)+1,$G$4:$EH$8,CU$14,0)*$D29,IF($C29=CU$17,$G$5*$D29,""))</f>
        <v>#VALUE!</v>
      </c>
      <c r="CV29" s="34" t="e">
        <f>IF(CU29&lt;&gt;"",HLOOKUP(COUNT($F29:CU29)+1,$G$4:$EH$8,CV$14,0)*$D29,IF($C29=CV$17,$G$5*$D29,""))</f>
        <v>#VALUE!</v>
      </c>
      <c r="CW29" s="34" t="e">
        <f>IF(CV29&lt;&gt;"",HLOOKUP(COUNT($F29:CV29)+1,$G$4:$EH$8,CW$14,0)*$D29,IF($C29=CW$17,$G$5*$D29,""))</f>
        <v>#VALUE!</v>
      </c>
      <c r="CX29" s="34" t="e">
        <f>IF(CW29&lt;&gt;"",HLOOKUP(COUNT($F29:CW29)+1,$G$4:$EH$8,CX$14,0)*$D29,IF($C29=CX$17,$G$5*$D29,""))</f>
        <v>#VALUE!</v>
      </c>
      <c r="CY29" s="34" t="e">
        <f>IF(CX29&lt;&gt;"",HLOOKUP(COUNT($F29:CX29)+1,$G$4:$EH$8,CY$14,0)*$D29,IF($C29=CY$17,$G$5*$D29,""))</f>
        <v>#VALUE!</v>
      </c>
      <c r="CZ29" s="34" t="e">
        <f>IF(CY29&lt;&gt;"",HLOOKUP(COUNT($F29:CY29)+1,$G$4:$EH$8,CZ$14,0)*$D29,IF($C29=CZ$17,$G$5*$D29,""))</f>
        <v>#VALUE!</v>
      </c>
      <c r="DA29" s="34" t="e">
        <f>IF(CZ29&lt;&gt;"",HLOOKUP(COUNT($F29:CZ29)+1,$G$4:$EH$8,DA$14,0)*$D29,IF($C29=DA$17,$G$5*$D29,""))</f>
        <v>#VALUE!</v>
      </c>
      <c r="DB29" s="34" t="e">
        <f>IF(DA29&lt;&gt;"",HLOOKUP(COUNT($F29:DA29)+1,$G$4:$EH$8,DB$14,0)*$D29,IF($C29=DB$17,$G$5*$D29,""))</f>
        <v>#VALUE!</v>
      </c>
      <c r="DC29" s="34" t="e">
        <f>IF(DB29&lt;&gt;"",HLOOKUP(COUNT($F29:DB29)+1,$G$4:$EH$8,DC$14,0)*$D29,IF($C29=DC$17,$G$5*$D29,""))</f>
        <v>#VALUE!</v>
      </c>
      <c r="DD29" s="34" t="e">
        <f>IF(DC29&lt;&gt;"",HLOOKUP(COUNT($F29:DC29)+1,$G$4:$EH$8,DD$14,0)*$D29,IF($C29=DD$17,$G$5*$D29,""))</f>
        <v>#VALUE!</v>
      </c>
      <c r="DE29" s="34" t="e">
        <f>IF(DD29&lt;&gt;"",HLOOKUP(COUNT($F29:DD29)+1,$G$4:$EH$8,DE$14,0)*$D29,IF($C29=DE$17,$G$5*$D29,""))</f>
        <v>#VALUE!</v>
      </c>
      <c r="DF29" s="34" t="e">
        <f>IF(DE29&lt;&gt;"",HLOOKUP(COUNT($F29:DE29)+1,$G$4:$EH$8,DF$14,0)*$D29,IF($C29=DF$17,$G$5*$D29,""))</f>
        <v>#VALUE!</v>
      </c>
      <c r="DG29" s="34" t="e">
        <f>IF(DF29&lt;&gt;"",HLOOKUP(COUNT($F29:DF29)+1,$G$4:$EH$8,DG$14,0)*$D29,IF($C29=DG$17,$G$5*$D29,""))</f>
        <v>#VALUE!</v>
      </c>
      <c r="DH29" s="34" t="e">
        <f>IF(DG29&lt;&gt;"",HLOOKUP(COUNT($F29:DG29)+1,$G$4:$EH$8,DH$14,0)*$D29,IF($C29=DH$17,$G$5*$D29,""))</f>
        <v>#VALUE!</v>
      </c>
      <c r="DI29" s="34" t="e">
        <f>IF(DH29&lt;&gt;"",HLOOKUP(COUNT($F29:DH29)+1,$G$4:$EH$8,DI$14,0)*$D29,IF($C29=DI$17,$G$5*$D29,""))</f>
        <v>#VALUE!</v>
      </c>
      <c r="DJ29" s="34" t="e">
        <f>IF(DI29&lt;&gt;"",HLOOKUP(COUNT($F29:DI29)+1,$G$4:$EH$8,DJ$14,0)*$D29,IF($C29=DJ$17,$G$5*$D29,""))</f>
        <v>#VALUE!</v>
      </c>
      <c r="DK29" s="34" t="e">
        <f>IF(DJ29&lt;&gt;"",HLOOKUP(COUNT($F29:DJ29)+1,$G$4:$EH$8,DK$14,0)*$D29,IF($C29=DK$17,$G$5*$D29,""))</f>
        <v>#VALUE!</v>
      </c>
      <c r="DL29" s="34" t="e">
        <f>IF(DK29&lt;&gt;"",HLOOKUP(COUNT($F29:DK29)+1,$G$4:$EH$8,DL$14,0)*$D29,IF($C29=DL$17,$G$5*$D29,""))</f>
        <v>#VALUE!</v>
      </c>
      <c r="DM29" s="34" t="e">
        <f>IF(DL29&lt;&gt;"",HLOOKUP(COUNT($F29:DL29)+1,$G$4:$EH$8,DM$14,0)*$D29,IF($C29=DM$17,$G$5*$D29,""))</f>
        <v>#VALUE!</v>
      </c>
      <c r="DN29" s="34" t="e">
        <f>IF(DM29&lt;&gt;"",HLOOKUP(COUNT($F29:DM29)+1,$G$4:$EH$8,DN$14,0)*$D29,IF($C29=DN$17,$G$5*$D29,""))</f>
        <v>#VALUE!</v>
      </c>
      <c r="DO29" s="34" t="e">
        <f>IF(DN29&lt;&gt;"",HLOOKUP(COUNT($F29:DN29)+1,$G$4:$EH$8,DO$14,0)*$D29,IF($C29=DO$17,$G$5*$D29,""))</f>
        <v>#VALUE!</v>
      </c>
      <c r="DP29" s="34" t="e">
        <f>IF(DO29&lt;&gt;"",HLOOKUP(COUNT($F29:DO29)+1,$G$4:$EH$8,DP$14,0)*$D29,IF($C29=DP$17,$G$5*$D29,""))</f>
        <v>#VALUE!</v>
      </c>
      <c r="DQ29" s="34" t="e">
        <f>IF(DP29&lt;&gt;"",HLOOKUP(COUNT($F29:DP29)+1,$G$4:$EH$8,DQ$14,0)*$D29,IF($C29=DQ$17,$G$5*$D29,""))</f>
        <v>#VALUE!</v>
      </c>
      <c r="DR29" s="34" t="e">
        <f>IF(DQ29&lt;&gt;"",HLOOKUP(COUNT($F29:DQ29)+1,$G$4:$EH$8,DR$14,0)*$D29,IF($C29=DR$17,$G$5*$D29,""))</f>
        <v>#VALUE!</v>
      </c>
      <c r="DS29" s="34" t="e">
        <f>IF(DR29&lt;&gt;"",HLOOKUP(COUNT($F29:DR29)+1,$G$4:$EH$8,DS$14,0)*$D29,IF($C29=DS$17,$G$5*$D29,""))</f>
        <v>#VALUE!</v>
      </c>
      <c r="DT29" s="34" t="e">
        <f>IF(DS29&lt;&gt;"",HLOOKUP(COUNT($F29:DS29)+1,$G$4:$EH$8,DT$14,0)*$D29,IF($C29=DT$17,$G$5*$D29,""))</f>
        <v>#VALUE!</v>
      </c>
      <c r="DU29" s="34" t="e">
        <f>IF(DT29&lt;&gt;"",HLOOKUP(COUNT($F29:DT29)+1,$G$4:$EH$8,DU$14,0)*$D29,IF($C29=DU$17,$G$5*$D29,""))</f>
        <v>#VALUE!</v>
      </c>
      <c r="DV29" s="34" t="e">
        <f>IF(DU29&lt;&gt;"",HLOOKUP(COUNT($F29:DU29)+1,$G$4:$EH$8,DV$14,0)*$D29,IF($C29=DV$17,$G$5*$D29,""))</f>
        <v>#VALUE!</v>
      </c>
      <c r="DX29" s="34" t="str">
        <f>IF(DW29&lt;&gt;"",HLOOKUP(COUNT($DW29:DW29)+1,$G$4:$CX$8,DX$14,0)*$D29,IF($C29=DX$17,$G$6*$D29,""))</f>
        <v/>
      </c>
      <c r="DY29" s="34" t="str">
        <f>IF(DX29&lt;&gt;"",HLOOKUP(COUNT($DW29:DX29)+1,$G$4:$CX$8,DY$14,0)*$D29,IF($C29=DY$17,$G$6*$D29,""))</f>
        <v/>
      </c>
      <c r="DZ29" s="34" t="str">
        <f>IF(DY29&lt;&gt;"",HLOOKUP(COUNT($DW29:DY29)+1,$G$4:$CX$8,DZ$14,0)*$D29,IF($C29=DZ$17,$G$6*$D29,""))</f>
        <v/>
      </c>
      <c r="EA29" s="34" t="str">
        <f>IF(DZ29&lt;&gt;"",HLOOKUP(COUNT($DW29:DZ29)+1,$G$4:$CX$8,EA$14,0)*$D29,IF($C29=EA$17,$G$6*$D29,""))</f>
        <v/>
      </c>
      <c r="EB29" s="34" t="str">
        <f>IF(EA29&lt;&gt;"",HLOOKUP(COUNT($DW29:EA29)+1,$G$4:$CX$8,EB$14,0)*$D29,IF($C29=EB$17,$G$6*$D29,""))</f>
        <v/>
      </c>
      <c r="EC29" s="34" t="str">
        <f>IF(EB29&lt;&gt;"",HLOOKUP(COUNT($DW29:EB29)+1,$G$4:$CX$8,EC$14,0)*$D29,IF($C29=EC$17,$G$6*$D29,""))</f>
        <v/>
      </c>
      <c r="ED29" s="34" t="str">
        <f>IF(EC29&lt;&gt;"",HLOOKUP(COUNT($DW29:EC29)+1,$G$4:$CX$8,ED$14,0)*$D29,IF($C29=ED$17,$G$6*$D29,""))</f>
        <v/>
      </c>
      <c r="EE29" s="34" t="str">
        <f>IF(ED29&lt;&gt;"",HLOOKUP(COUNT($DW29:ED29)+1,$G$4:$CX$8,EE$14,0)*$D29,IF($C29=EE$17,$G$6*$D29,""))</f>
        <v/>
      </c>
      <c r="EF29" s="34" t="str">
        <f>IF(EE29&lt;&gt;"",HLOOKUP(COUNT($DW29:EE29)+1,$G$4:$CX$8,EF$14,0)*$D29,IF($C29=EF$17,$G$6*$D29,""))</f>
        <v/>
      </c>
      <c r="EG29" s="34" t="str">
        <f>IF(EF29&lt;&gt;"",HLOOKUP(COUNT($DW29:EF29)+1,$G$4:$CX$8,EG$14,0)*$D29,IF($C29=EG$17,$G$6*$D29,""))</f>
        <v/>
      </c>
      <c r="EH29" s="34">
        <f>IF(EG29&lt;&gt;"",HLOOKUP(COUNT($DW29:EG29)+1,$G$4:$CX$8,EH$14,0)*$D29,IF($C29=EH$17,$G$6*$D29,""))</f>
        <v>0</v>
      </c>
      <c r="EI29" s="34">
        <f>IF(EH29&lt;&gt;"",HLOOKUP(COUNT($DW29:EH29)+1,$G$4:$CX$8,EI$14,0)*$D29,IF($C29=EI$17,$G$6*$D29,""))</f>
        <v>1500</v>
      </c>
      <c r="EJ29" s="34">
        <f>IF(EI29&lt;&gt;"",HLOOKUP(COUNT($DW29:EI29)+1,$G$4:$CX$8,EJ$14,0)*$D29,IF($C29=EJ$17,$G$6*$D29,""))</f>
        <v>1500</v>
      </c>
      <c r="EK29" s="34">
        <f>IF(EJ29&lt;&gt;"",HLOOKUP(COUNT($DW29:EJ29)+1,$G$4:$CX$8,EK$14,0)*$D29,IF($C29=EK$17,$G$6*$D29,""))</f>
        <v>1500</v>
      </c>
      <c r="EL29" s="34">
        <f>IF(EK29&lt;&gt;"",HLOOKUP(COUNT($DW29:EK29)+1,$G$4:$CX$8,EL$14,0)*$D29,IF($C29=EL$17,$G$6*$D29,""))</f>
        <v>1809.6916416835954</v>
      </c>
      <c r="EM29" s="34">
        <f>IF(EL29&lt;&gt;"",HLOOKUP(COUNT($DW29:EL29)+1,$G$4:$CX$8,EM$14,0)*$D29,IF($C29=EM$17,$G$6*$D29,""))</f>
        <v>2262.1145521044955</v>
      </c>
      <c r="EN29" s="34">
        <f>IF(EM29&lt;&gt;"",HLOOKUP(COUNT($DW29:EM29)+1,$G$4:$CX$8,EN$14,0)*$D29,IF($C29=EN$17,$G$6*$D29,""))</f>
        <v>2714.537462525393</v>
      </c>
      <c r="EO29" s="34">
        <f>IF(EN29&lt;&gt;"",HLOOKUP(COUNT($DW29:EN29)+1,$G$4:$CX$8,EO$14,0)*$D29,IF($C29=EO$17,$G$6*$D29,""))</f>
        <v>3148.863456529456</v>
      </c>
      <c r="EP29" s="34">
        <f>IF(EO29&lt;&gt;"",HLOOKUP(COUNT($DW29:EO29)+1,$G$4:$CX$8,EP$14,0)*$D29,IF($C29=EP$17,$G$6*$D29,""))</f>
        <v>3589.7043404435808</v>
      </c>
      <c r="EQ29" s="34">
        <f>IF(EP29&lt;&gt;"",HLOOKUP(COUNT($DW29:EP29)+1,$G$4:$CX$8,EQ$14,0)*$D29,IF($C29=EQ$17,$G$6*$D29,""))</f>
        <v>4056.3659047012438</v>
      </c>
      <c r="ER29" s="34">
        <f>IF(EQ29&lt;&gt;"",HLOOKUP(COUNT($DW29:EQ29)+1,$G$4:$CX$8,ER$14,0)*$D29,IF($C29=ER$17,$G$6*$D29,""))</f>
        <v>4502.5661542183807</v>
      </c>
      <c r="ES29" s="34">
        <f>IF(ER29&lt;&gt;"",HLOOKUP(COUNT($DW29:ER29)+1,$G$4:$CX$8,ES$14,0)*$D29,IF($C29=ES$17,$G$6*$D29,""))</f>
        <v>4952.82276964022</v>
      </c>
      <c r="ET29" s="34">
        <f>IF(ES29&lt;&gt;"",HLOOKUP(COUNT($DW29:ES29)+1,$G$4:$CX$8,ET$14,0)*$D29,IF($C29=ET$17,$G$6*$D29,""))</f>
        <v>3714.6170772301666</v>
      </c>
      <c r="EU29" s="34">
        <f>IF(ET29&lt;&gt;"",HLOOKUP(COUNT($DW29:ET29)+1,$G$4:$CX$8,EU$14,0)*$D29,IF($C29=EU$17,$G$6*$D29,""))</f>
        <v>3528.8862233686564</v>
      </c>
      <c r="EV29" s="34">
        <f>IF(EU29&lt;&gt;"",HLOOKUP(COUNT($DW29:EU29)+1,$G$4:$CX$8,EV$14,0)*$D29,IF($C29=EV$17,$G$6*$D29,""))</f>
        <v>3881.7748457055231</v>
      </c>
      <c r="EW29" s="34">
        <f>IF(EV29&lt;&gt;"",HLOOKUP(COUNT($DW29:EV29)+1,$G$4:$CX$8,EW$14,0)*$D29,IF($C29=EW$17,$G$6*$D29,""))</f>
        <v>4269.9523302760772</v>
      </c>
      <c r="EX29" s="34">
        <f>IF(EW29&lt;&gt;"",HLOOKUP(COUNT($DW29:EW29)+1,$G$4:$CX$8,EX$14,0)*$D29,IF($C29=EX$17,$G$6*$D29,""))</f>
        <v>4696.9475633036836</v>
      </c>
      <c r="EY29" s="34">
        <f>IF(EX29&lt;&gt;"",HLOOKUP(COUNT($DW29:EX29)+1,$G$4:$CX$8,EY$14,0)*$D29,IF($C29=EY$17,$G$6*$D29,""))</f>
        <v>5166.642319634052</v>
      </c>
      <c r="EZ29" s="34">
        <f>IF(EY29&lt;&gt;"",HLOOKUP(COUNT($DW29:EY29)+1,$G$4:$CX$8,EZ$14,0)*$D29,IF($C29=EZ$17,$G$6*$D29,""))</f>
        <v>4908.3102036523469</v>
      </c>
      <c r="FA29" s="34">
        <f>IF(EZ29&lt;&gt;"",HLOOKUP(COUNT($DW29:EZ29)+1,$G$4:$CX$8,FA$14,0)*$D29,IF($C29=FA$17,$G$6*$D29,""))</f>
        <v>4662.8946934697306</v>
      </c>
      <c r="FB29" s="34">
        <f>IF(FA29&lt;&gt;"",HLOOKUP(COUNT($DW29:FA29)+1,$G$4:$CX$8,FB$14,0)*$D29,IF($C29=FB$17,$G$6*$D29,""))</f>
        <v>4989.2973220126114</v>
      </c>
      <c r="FC29" s="34">
        <f>IF(FB29&lt;&gt;"",HLOOKUP(COUNT($DW29:FB29)+1,$G$4:$CX$8,FC$14,0)*$D29,IF($C29=FC$17,$G$6*$D29,""))</f>
        <v>5338.5481345534945</v>
      </c>
      <c r="FD29" s="34">
        <f>IF(FC29&lt;&gt;"",HLOOKUP(COUNT($DW29:FC29)+1,$G$4:$CX$8,FD$14,0)*$D29,IF($C29=FD$17,$G$6*$D29,""))</f>
        <v>5712.2465039722392</v>
      </c>
      <c r="FE29" s="34">
        <f>IF(FD29&lt;&gt;"",HLOOKUP(COUNT($DW29:FD29)+1,$G$4:$CX$8,FE$14,0)*$D29,IF($C29=FE$17,$G$6*$D29,""))</f>
        <v>6283.4711543694621</v>
      </c>
      <c r="FF29" s="34">
        <f>IF(FE29&lt;&gt;"",HLOOKUP(COUNT($DW29:FE29)+1,$G$4:$CX$8,FF$14,0)*$D29,IF($C29=FF$17,$G$6*$D29,""))</f>
        <v>5340.950481214044</v>
      </c>
      <c r="FG29" s="34">
        <f>IF(FF29&lt;&gt;"",HLOOKUP(COUNT($DW29:FF29)+1,$G$4:$CX$8,FG$14,0)*$D29,IF($C29=FG$17,$G$6*$D29,""))</f>
        <v>5073.9029571533429</v>
      </c>
      <c r="FH29" s="34">
        <f>IF(FG29&lt;&gt;"",HLOOKUP(COUNT($DW29:FG29)+1,$G$4:$CX$8,FH$14,0)*$D29,IF($C29=FH$17,$G$6*$D29,""))</f>
        <v>5327.5981050110095</v>
      </c>
      <c r="FI29" s="34">
        <f>IF(FH29&lt;&gt;"",HLOOKUP(COUNT($DW29:FH29)+1,$G$4:$CX$8,FI$14,0)*$D29,IF($C29=FI$17,$G$6*$D29,""))</f>
        <v>5593.9780102615605</v>
      </c>
      <c r="FJ29" s="34">
        <f>IF(FI29&lt;&gt;"",HLOOKUP(COUNT($DW29:FI29)+1,$G$4:$CX$8,FJ$14,0)*$D29,IF($C29=FJ$17,$G$6*$D29,""))</f>
        <v>5873.6769107746359</v>
      </c>
      <c r="FK29" s="34">
        <f>IF(FJ29&lt;&gt;"",HLOOKUP(COUNT($DW29:FJ29)+1,$G$4:$CX$8,FK$14,0)*$D29,IF($C29=FK$17,$G$6*$D29,""))</f>
        <v>6284.8342945288614</v>
      </c>
      <c r="FL29" s="34">
        <f>IF(FK29&lt;&gt;"",HLOOKUP(COUNT($DW29:FK29)+1,$G$4:$CX$8,FL$14,0)*$D29,IF($C29=FL$17,$G$6*$D29,""))</f>
        <v>5656.3508650759759</v>
      </c>
      <c r="FM29" s="34">
        <f>IF(FL29&lt;&gt;"",HLOOKUP(COUNT($DW29:FL29)+1,$G$4:$CX$8,FM$14,0)*$D29,IF($C29=FM$17,$G$6*$D29,""))</f>
        <v>5090.7157785683803</v>
      </c>
      <c r="FN29" s="34">
        <f>IF(FM29&lt;&gt;"",HLOOKUP(COUNT($DW29:FM29)+1,$G$4:$CX$8,FN$14,0)*$D29,IF($C29=FN$17,$G$6*$D29,""))</f>
        <v>5447.065883068165</v>
      </c>
      <c r="FO29" s="34">
        <f>IF(FN29&lt;&gt;"",HLOOKUP(COUNT($DW29:FN29)+1,$G$4:$CX$8,FO$14,0)*$D29,IF($C29=FO$17,$G$6*$D29,""))</f>
        <v>5828.3604948829352</v>
      </c>
      <c r="FP29" s="34">
        <f>IF(FO29&lt;&gt;"",HLOOKUP(COUNT($DW29:FO29)+1,$G$4:$CX$8,FP$14,0)*$D29,IF($C29=FP$17,$G$6*$D29,""))</f>
        <v>6236.3457295247426</v>
      </c>
      <c r="FQ29" s="34">
        <f>IF(FP29&lt;&gt;"",HLOOKUP(COUNT($DW29:FP29)+1,$G$4:$CX$8,FQ$14,0)*$D29,IF($C29=FQ$17,$G$6*$D29,""))</f>
        <v>6735.2533878867225</v>
      </c>
      <c r="FR29" s="34">
        <f>IF(FQ29&lt;&gt;"",HLOOKUP(COUNT($DW29:FQ29)+1,$G$4:$CX$8,FR$14,0)*$D29,IF($C29=FR$17,$G$6*$D29,""))</f>
        <v>5792.3179135825812</v>
      </c>
      <c r="FS29" s="34">
        <f>IF(FR29&lt;&gt;"",HLOOKUP(COUNT($DW29:FR29)+1,$G$4:$CX$8,FS$14,0)*$D29,IF($C29=FS$17,$G$6*$D29,""))</f>
        <v>5502.7020179034516</v>
      </c>
      <c r="FT29" s="34">
        <f>IF(FS29&lt;&gt;"",HLOOKUP(COUNT($DW29:FS29)+1,$G$4:$CX$8,FT$14,0)*$D29,IF($C29=FT$17,$G$6*$D29,""))</f>
        <v>5777.8371187986259</v>
      </c>
      <c r="FU29" s="34">
        <f>IF(FT29&lt;&gt;"",HLOOKUP(COUNT($DW29:FT29)+1,$G$4:$CX$8,FU$14,0)*$D29,IF($C29=FU$17,$G$6*$D29,""))</f>
        <v>6066.7289747385548</v>
      </c>
      <c r="FV29" s="34">
        <f>IF(FU29&lt;&gt;"",HLOOKUP(COUNT($DW29:FU29)+1,$G$4:$CX$8,FV$14,0)*$D29,IF($C29=FV$17,$G$6*$D29,""))</f>
        <v>6370.065423475482</v>
      </c>
      <c r="FW29" s="34">
        <f>IF(FV29&lt;&gt;"",HLOOKUP(COUNT($DW29:FV29)+1,$G$4:$CX$8,FW$14,0)*$D29,IF($C29=FW$17,$G$6*$D29,""))</f>
        <v>6815.9700031187649</v>
      </c>
      <c r="FX29" s="34">
        <f>IF(FW29&lt;&gt;"",HLOOKUP(COUNT($DW29:FW29)+1,$G$4:$CX$8,FX$14,0)*$D29,IF($C29=FX$17,$G$6*$D29,""))</f>
        <v>6134.3730028068912</v>
      </c>
      <c r="FY29" s="34">
        <f>IF(FX29&lt;&gt;"",HLOOKUP(COUNT($DW29:FX29)+1,$G$4:$CX$8,FY$14,0)*$D29,IF($C29=FY$17,$G$6*$D29,""))</f>
        <v>5520.9357025262016</v>
      </c>
      <c r="FZ29" s="34">
        <f>IF(FY29&lt;&gt;"",HLOOKUP(COUNT($DW29:FY29)+1,$G$4:$CX$8,FZ$14,0)*$D29,IF($C29=FZ$17,$G$6*$D29,""))</f>
        <v>5907.4012017030363</v>
      </c>
      <c r="GA29" s="34">
        <f>IF(FZ29&lt;&gt;"",HLOOKUP(COUNT($DW29:FZ29)+1,$G$4:$CX$8,GA$14,0)*$D29,IF($C29=GA$17,$G$6*$D29,""))</f>
        <v>6320.9192858222477</v>
      </c>
      <c r="GB29" s="34">
        <f>IF(GA29&lt;&gt;"",HLOOKUP(COUNT($DW29:GA29)+1,$G$4:$CX$8,GB$14,0)*$D29,IF($C29=GB$17,$G$6*$D29,""))</f>
        <v>6763.3836358298058</v>
      </c>
      <c r="GC29" s="34">
        <f>IF(GB29&lt;&gt;"",HLOOKUP(COUNT($DW29:GB29)+1,$G$4:$CX$8,GC$14,0)*$D29,IF($C29=GC$17,$G$6*$D29,""))</f>
        <v>7304.4543266961891</v>
      </c>
      <c r="GD29" s="34">
        <f>IF(GC29&lt;&gt;"",HLOOKUP(COUNT($DW29:GC29)+1,$G$4:$CX$8,GD$14,0)*$D29,IF($C29=GD$17,$G$6*$D29,""))</f>
        <v>6354.8752642256832</v>
      </c>
      <c r="GE29" s="34">
        <f>IF(GD29&lt;&gt;"",HLOOKUP(COUNT($DW29:GD29)+1,$G$4:$CX$8,GE$14,0)*$D29,IF($C29=GE$17,$G$6*$D29,""))</f>
        <v>6037.1315010144008</v>
      </c>
      <c r="GF29" s="34">
        <f>IF(GE29&lt;&gt;"",HLOOKUP(COUNT($DW29:GE29)+1,$G$4:$CX$8,GF$14,0)*$D29,IF($C29=GF$17,$G$6*$D29,""))</f>
        <v>6338.9880760651195</v>
      </c>
      <c r="GG29" s="34">
        <f>IF(GF29&lt;&gt;"",HLOOKUP(COUNT($DW29:GF29)+1,$G$4:$CX$8,GG$14,0)*$D29,IF($C29=GG$17,$G$6*$D29,""))</f>
        <v>6655.9374798683766</v>
      </c>
      <c r="GH29" s="34">
        <f>IF(GG29&lt;&gt;"",HLOOKUP(COUNT($DW29:GG29)+1,$G$4:$CX$8,GH$14,0)*$D29,IF($C29=GH$17,$G$6*$D29,""))</f>
        <v>6988.734353861797</v>
      </c>
      <c r="GI29" s="34">
        <f>IF(GH29&lt;&gt;"",HLOOKUP(COUNT($DW29:GH29)+1,$G$4:$CX$8,GI$14,0)*$D29,IF($C29=GI$17,$G$6*$D29,""))</f>
        <v>7477.9457586321205</v>
      </c>
      <c r="GJ29" s="34">
        <f>IF(GI29&lt;&gt;"",HLOOKUP(COUNT($DW29:GI29)+1,$G$4:$CX$8,GJ$14,0)*$D29,IF($C29=GJ$17,$G$6*$D29,""))</f>
        <v>6730.1511827689083</v>
      </c>
      <c r="GK29" s="34">
        <f>IF(GJ29&lt;&gt;"",HLOOKUP(COUNT($DW29:GJ29)+1,$G$4:$CX$8,GK$14,0)*$D29,IF($C29=GK$17,$G$6*$D29,""))</f>
        <v>6057.1360644920187</v>
      </c>
      <c r="GL29" s="34">
        <f>IF(GK29&lt;&gt;"",HLOOKUP(COUNT($DW29:GK29)+1,$G$4:$CX$8,GL$14,0)*$D29,IF($C29=GL$17,$G$6*$D29,""))</f>
        <v>6481.1355890064597</v>
      </c>
      <c r="GM29" s="34">
        <f>IF(GL29&lt;&gt;"",HLOOKUP(COUNT($DW29:GL29)+1,$G$4:$CX$8,GM$14,0)*$D29,IF($C29=GM$17,$G$6*$D29,""))</f>
        <v>6934.8150802369128</v>
      </c>
      <c r="GN29" s="34">
        <f>IF(GM29&lt;&gt;"",HLOOKUP(COUNT($DW29:GM29)+1,$G$4:$CX$8,GN$14,0)*$D29,IF($C29=GN$17,$G$6*$D29,""))</f>
        <v>7420.252135853495</v>
      </c>
      <c r="GO29" s="34">
        <f>IF(GN29&lt;&gt;"",HLOOKUP(COUNT($DW29:GN29)+1,$G$4:$CX$8,GO$14,0)*$D29,IF($C29=GO$17,$G$6*$D29,""))</f>
        <v>8013.8723067217743</v>
      </c>
      <c r="GP29" s="34">
        <f>IF(GO29&lt;&gt;"",HLOOKUP(COUNT($DW29:GO29)+1,$G$4:$CX$8,GP$14,0)*$D29,IF($C29=GP$17,$G$6*$D29,""))</f>
        <v>5215.7891825182287</v>
      </c>
      <c r="GQ29" s="34">
        <f>IF(GP29&lt;&gt;"",HLOOKUP(COUNT($DW29:GP29)+1,$G$4:$CX$8,GQ$14,0)*$D29,IF($C29=GQ$17,$G$6*$D29,""))</f>
        <v>5215.7891825182287</v>
      </c>
      <c r="GR29" s="34">
        <f>IF(GQ29&lt;&gt;"",HLOOKUP(COUNT($DW29:GQ29)+1,$G$4:$CX$8,GR$14,0)*$D29,IF($C29=GR$17,$G$6*$D29,""))</f>
        <v>5215.7891825182287</v>
      </c>
      <c r="GS29" s="34">
        <f>IF(GR29&lt;&gt;"",HLOOKUP(COUNT($DW29:GR29)+1,$G$4:$CX$8,GS$14,0)*$D29,IF($C29=GS$17,$G$6*$D29,""))</f>
        <v>5215.7891825182287</v>
      </c>
      <c r="GT29" s="34">
        <f>IF(GS29&lt;&gt;"",HLOOKUP(COUNT($DW29:GS29)+1,$G$4:$CX$8,GT$14,0)*$D29,IF($C29=GT$17,$G$6*$D29,""))</f>
        <v>5215.7891825182287</v>
      </c>
      <c r="GU29" s="34">
        <f>IF(GT29&lt;&gt;"",HLOOKUP(COUNT($DW29:GT29)+1,$G$4:$CX$8,GU$14,0)*$D29,IF($C29=GU$17,$G$6*$D29,""))</f>
        <v>5215.7891825182287</v>
      </c>
      <c r="GV29" s="34">
        <f>IF(GU29&lt;&gt;"",HLOOKUP(COUNT($DW29:GU29)+1,$G$4:$CX$8,GV$14,0)*$D29,IF($C29=GV$17,$G$6*$D29,""))</f>
        <v>5215.7891825182287</v>
      </c>
      <c r="GW29" s="34">
        <f>IF(GV29&lt;&gt;"",HLOOKUP(COUNT($DW29:GV29)+1,$G$4:$CX$8,GW$14,0)*$D29,IF($C29=GW$17,$G$6*$D29,""))</f>
        <v>5215.7891825182287</v>
      </c>
      <c r="GX29" s="34">
        <f>IF(GW29&lt;&gt;"",HLOOKUP(COUNT($DW29:GW29)+1,$G$4:$CX$8,GX$14,0)*$D29,IF($C29=GX$17,$G$6*$D29,""))</f>
        <v>5215.7891825182287</v>
      </c>
      <c r="GY29" s="34">
        <f>IF(GX29&lt;&gt;"",HLOOKUP(COUNT($DW29:GX29)+1,$G$4:$CX$8,GY$14,0)*$D29,IF($C29=GY$17,$G$6*$D29,""))</f>
        <v>5215.7891825182287</v>
      </c>
      <c r="GZ29" s="34">
        <f>IF(GY29&lt;&gt;"",HLOOKUP(COUNT($DW29:GY29)+1,$G$4:$CX$8,GZ$14,0)*$D29,IF($C29=GZ$17,$G$6*$D29,""))</f>
        <v>5215.7891825182287</v>
      </c>
      <c r="HA29" s="34">
        <f>IF(GZ29&lt;&gt;"",HLOOKUP(COUNT($DW29:GZ29)+1,$G$4:$CX$8,HA$14,0)*$D29,IF($C29=HA$17,$G$6*$D29,""))</f>
        <v>5215.7891825182287</v>
      </c>
      <c r="HB29" s="34">
        <f>IF(HA29&lt;&gt;"",HLOOKUP(COUNT($DW29:HA29)+1,$G$4:$CX$8,HB$14,0)*$D29,IF($C29=HB$17,$G$6*$D29,""))</f>
        <v>5215.7891825182287</v>
      </c>
      <c r="HC29" s="34">
        <f>IF(HB29&lt;&gt;"",HLOOKUP(COUNT($DW29:HB29)+1,$G$4:$CX$8,HC$14,0)*$D29,IF($C29=HC$17,$G$6*$D29,""))</f>
        <v>5215.7891825182287</v>
      </c>
      <c r="HD29" s="34">
        <f>IF(HC29&lt;&gt;"",HLOOKUP(COUNT($DW29:HC29)+1,$G$4:$CX$8,HD$14,0)*$D29,IF($C29=HD$17,$G$6*$D29,""))</f>
        <v>5215.7891825182287</v>
      </c>
      <c r="HE29" s="34">
        <f>IF(HD29&lt;&gt;"",HLOOKUP(COUNT($DW29:HD29)+1,$G$4:$CX$8,HE$14,0)*$D29,IF($C29=HE$17,$G$6*$D29,""))</f>
        <v>5215.7891825182287</v>
      </c>
      <c r="HF29" s="34">
        <f>IF(HE29&lt;&gt;"",HLOOKUP(COUNT($DW29:HE29)+1,$G$4:$CX$8,HF$14,0)*$D29,IF($C29=HF$17,$G$6*$D29,""))</f>
        <v>5215.7891825182287</v>
      </c>
      <c r="HG29" s="34">
        <f>IF(HF29&lt;&gt;"",HLOOKUP(COUNT($DW29:HF29)+1,$G$4:$CX$8,HG$14,0)*$D29,IF($C29=HG$17,$G$6*$D29,""))</f>
        <v>5215.7891825182287</v>
      </c>
      <c r="HH29" s="34">
        <f>IF(HG29&lt;&gt;"",HLOOKUP(COUNT($DW29:HG29)+1,$G$4:$CX$8,HH$14,0)*$D29,IF($C29=HH$17,$G$6*$D29,""))</f>
        <v>5215.7891825182287</v>
      </c>
      <c r="HI29" s="34">
        <f>IF(HH29&lt;&gt;"",HLOOKUP(COUNT($DW29:HH29)+1,$G$4:$CX$8,HI$14,0)*$D29,IF($C29=HI$17,$G$6*$D29,""))</f>
        <v>5215.7891825182287</v>
      </c>
      <c r="HJ29" s="34">
        <f>IF(HI29&lt;&gt;"",HLOOKUP(COUNT($DW29:HI29)+1,$G$4:$CX$8,HJ$14,0)*$D29,IF($C29=HJ$17,$G$6*$D29,""))</f>
        <v>5215.7891825182287</v>
      </c>
      <c r="HK29" s="34">
        <f>IF(HJ29&lt;&gt;"",HLOOKUP(COUNT($DW29:HJ29)+1,$G$4:$CX$8,HK$14,0)*$D29,IF($C29=HK$17,$G$6*$D29,""))</f>
        <v>5215.7891825182287</v>
      </c>
      <c r="HL29" s="34">
        <f>IF(HK29&lt;&gt;"",HLOOKUP(COUNT($DW29:HK29)+1,$G$4:$CX$8,HL$14,0)*$D29,IF($C29=HL$17,$G$6*$D29,""))</f>
        <v>5215.7891825182287</v>
      </c>
      <c r="HM29" s="34">
        <f>IF(HL29&lt;&gt;"",HLOOKUP(COUNT($DW29:HL29)+1,$G$4:$CX$8,HM$14,0)*$D29,IF($C29=HM$17,$G$6*$D29,""))</f>
        <v>5215.7891825182287</v>
      </c>
      <c r="HN29" s="34">
        <f>IF(HM29&lt;&gt;"",HLOOKUP(COUNT($DW29:HM29)+1,$G$4:$CX$8,HN$14,0)*$D29,IF($C29=HN$17,$G$6*$D29,""))</f>
        <v>5215.7891825182287</v>
      </c>
      <c r="HO29" s="34">
        <f>IF(HN29&lt;&gt;"",HLOOKUP(COUNT($DW29:HN29)+1,$G$4:$CX$8,HO$14,0)*$D29,IF($C29=HO$17,$G$6*$D29,""))</f>
        <v>5215.7891825182287</v>
      </c>
      <c r="HP29" s="34">
        <f>IF(HO29&lt;&gt;"",HLOOKUP(COUNT($DW29:HO29)+1,$G$4:$DV$8,HP$14,0)*$D29,IF($C29=HP$17,$G$6*$D29,""))</f>
        <v>5215.7891825182287</v>
      </c>
      <c r="HQ29" s="34">
        <f>IF(HP29&lt;&gt;"",HLOOKUP(COUNT($DW29:HP29)+1,$G$4:$DV$8,HQ$14,0)*$D29,IF($C29=HQ$17,$G$6*$D29,""))</f>
        <v>5215.7891825182287</v>
      </c>
      <c r="HR29" s="34">
        <f>IF(HQ29&lt;&gt;"",HLOOKUP(COUNT($DW29:HQ29)+1,$G$4:$DV$8,HR$14,0)*$D29,IF($C29=HR$17,$G$6*$D29,""))</f>
        <v>5215.7891825182287</v>
      </c>
      <c r="HS29" s="34">
        <f>IF(HR29&lt;&gt;"",HLOOKUP(COUNT($DW29:HR29)+1,$G$4:$DV$8,HS$14,0)*$D29,IF($C29=HS$17,$G$6*$D29,""))</f>
        <v>5215.7891825182287</v>
      </c>
      <c r="HT29" s="34">
        <f>IF(HS29&lt;&gt;"",HLOOKUP(COUNT($DW29:HS29)+1,$G$4:$DV$8,HT$14,0)*$D29,IF($C29=HT$17,$G$6*$D29,""))</f>
        <v>5215.7891825182287</v>
      </c>
      <c r="HU29" s="34">
        <f>IF(HT29&lt;&gt;"",HLOOKUP(COUNT($DW29:HT29)+1,$G$4:$DV$8,HU$14,0)*$D29,IF($C29=HU$17,$G$6*$D29,""))</f>
        <v>5215.7891825182287</v>
      </c>
      <c r="HV29" s="34">
        <f>IF(HU29&lt;&gt;"",HLOOKUP(COUNT($DW29:HU29)+1,$G$4:$DV$8,HV$14,0)*$D29,IF($C29=HV$17,$G$6*$D29,""))</f>
        <v>5215.7891825182287</v>
      </c>
      <c r="HW29" s="34">
        <f>IF(HV29&lt;&gt;"",HLOOKUP(COUNT($DW29:HV29)+1,$G$4:$DV$8,HW$14,0)*$D29,IF($C29=HW$17,$G$6*$D29,""))</f>
        <v>5215.7891825182287</v>
      </c>
      <c r="HX29" s="34">
        <f>IF(HW29&lt;&gt;"",HLOOKUP(COUNT($DW29:HW29)+1,$G$4:$DV$8,HX$14,0)*$D29,IF($C29=HX$17,$G$6*$D29,""))</f>
        <v>5215.7891825182287</v>
      </c>
      <c r="HY29" s="34">
        <f>IF(HX29&lt;&gt;"",HLOOKUP(COUNT($DW29:HX29)+1,$G$4:$DV$8,HY$14,0)*$D29,IF($C29=HY$17,$G$6*$D29,""))</f>
        <v>5215.7891825182287</v>
      </c>
      <c r="HZ29" s="34">
        <f>IF(HY29&lt;&gt;"",HLOOKUP(COUNT($DW29:HY29)+1,$G$4:$DV$8,HZ$14,0)*$D29,IF($C29=HZ$17,$G$6*$D29,""))</f>
        <v>5215.7891825182287</v>
      </c>
      <c r="IA29" s="34">
        <f>IF(HZ29&lt;&gt;"",HLOOKUP(COUNT($DW29:HZ29)+1,$G$4:$DV$8,IA$14,0)*$D29,IF($C29=IA$17,$G$6*$D29,""))</f>
        <v>5215.7891825182287</v>
      </c>
      <c r="IB29" s="34">
        <f>IF(IA29&lt;&gt;"",HLOOKUP(COUNT($DW29:IA29)+1,$G$4:$DV$8,IB$14,0)*$D29,IF($C29=IB$17,$G$6*$D29,""))</f>
        <v>5215.7891825182287</v>
      </c>
      <c r="IC29" s="34">
        <f>IF(IB29&lt;&gt;"",HLOOKUP(COUNT($DW29:IB29)+1,$G$4:$DV$8,IC$14,0)*$D29,IF($C29=IC$17,$G$6*$D29,""))</f>
        <v>5215.7891825182287</v>
      </c>
      <c r="ID29" s="34">
        <f>IF(IC29&lt;&gt;"",HLOOKUP(COUNT($DW29:IC29)+1,$G$4:$DV$8,ID$14,0)*$D29,IF($C29=ID$17,$G$6*$D29,""))</f>
        <v>5215.7891825182287</v>
      </c>
      <c r="IE29" s="34">
        <f>IF(ID29&lt;&gt;"",HLOOKUP(COUNT($DW29:ID29)+1,$G$4:$DV$8,IE$14,0)*$D29,IF($C29=IE$17,$G$6*$D29,""))</f>
        <v>5215.7891825182287</v>
      </c>
      <c r="IF29" s="34">
        <f>IF(IE29&lt;&gt;"",HLOOKUP(COUNT($DW29:IE29)+1,$G$4:$DV$8,IF$14,0)*$D29,IF($C29=IF$17,$G$6*$D29,""))</f>
        <v>5215.7891825182287</v>
      </c>
      <c r="IG29" s="34">
        <f>IF(IF29&lt;&gt;"",HLOOKUP(COUNT($DW29:IF29)+1,$G$4:$DV$8,IG$14,0)*$D29,IF($C29=IG$17,$G$6*$D29,""))</f>
        <v>5215.7891825182287</v>
      </c>
      <c r="IH29" s="34">
        <f>IF(IG29&lt;&gt;"",HLOOKUP(COUNT($DW29:IG29)+1,$G$4:$DV$8,IH$14,0)*$D29,IF($C29=IH$17,$G$6*$D29,""))</f>
        <v>5215.7891825182287</v>
      </c>
      <c r="II29" s="34">
        <f>IF(IH29&lt;&gt;"",HLOOKUP(COUNT($DW29:IH29)+1,$G$4:$DV$8,II$14,0)*$D29,IF($C29=II$17,$G$6*$D29,""))</f>
        <v>5215.7891825182287</v>
      </c>
      <c r="IJ29" s="34">
        <f>IF(II29&lt;&gt;"",HLOOKUP(COUNT($DW29:II29)+1,$G$4:$DV$8,IJ$14,0)*$D29,IF($C29=IJ$17,$G$6*$D29,""))</f>
        <v>5215.7891825182287</v>
      </c>
      <c r="IK29" s="34">
        <f>IF(IJ29&lt;&gt;"",HLOOKUP(COUNT($DW29:IJ29)+1,$G$4:$DV$8,IK$14,0)*$D29,IF($C29=IK$17,$G$6*$D29,""))</f>
        <v>5215.7891825182287</v>
      </c>
      <c r="IL29" s="34">
        <f>IF(IK29&lt;&gt;"",HLOOKUP(COUNT($DW29:IK29)+1,$G$4:$DV$8,IL$14,0)*$D29,IF($C29=IL$17,$G$6*$D29,""))</f>
        <v>5215.7891825182287</v>
      </c>
      <c r="IM29" s="34">
        <f>IF(IL29&lt;&gt;"",HLOOKUP(COUNT($DW29:IL29)+1,$G$4:$DV$8,IM$14,0)*$D29,IF($C29=IM$17,$G$6*$D29,""))</f>
        <v>5215.7891825182287</v>
      </c>
      <c r="IO29" s="34" t="str">
        <f>IF(IN29&lt;&gt;"",HLOOKUP(COUNT($IN29:IN29)+1,$G$4:$EH$8,IO$14,0)*$D29,IF($C29=IO$17,$G$7*$D29,""))</f>
        <v/>
      </c>
      <c r="IP29" s="34" t="str">
        <f>IF(IO29&lt;&gt;"",HLOOKUP(COUNT($IN29:IO29)+1,$G$4:$EH$8,IP$14,0)*$D29,IF($C29=IP$17,$G$7*$D29,""))</f>
        <v/>
      </c>
      <c r="IQ29" s="34" t="str">
        <f>IF(IP29&lt;&gt;"",HLOOKUP(COUNT($IN29:IP29)+1,$G$4:$EH$8,IQ$14,0)*$D29,IF($C29=IQ$17,$G$7*$D29,""))</f>
        <v/>
      </c>
      <c r="IR29" s="34" t="str">
        <f>IF(IQ29&lt;&gt;"",HLOOKUP(COUNT($IN29:IQ29)+1,$G$4:$EH$8,IR$14,0)*$D29,IF($C29=IR$17,$G$7*$D29,""))</f>
        <v/>
      </c>
      <c r="IS29" s="34" t="str">
        <f>IF(IR29&lt;&gt;"",HLOOKUP(COUNT($IN29:IR29)+1,$G$4:$EH$8,IS$14,0)*$D29,IF($C29=IS$17,$G$7*$D29,""))</f>
        <v/>
      </c>
      <c r="IT29" s="34" t="str">
        <f>IF(IS29&lt;&gt;"",HLOOKUP(COUNT($IN29:IS29)+1,$G$4:$EH$8,IT$14,0)*$D29,IF($C29=IT$17,$G$7*$D29,""))</f>
        <v/>
      </c>
      <c r="IU29" s="34" t="str">
        <f>IF(IT29&lt;&gt;"",HLOOKUP(COUNT($IN29:IT29)+1,$G$4:$EH$8,IU$14,0)*$D29,IF($C29=IU$17,$G$7*$D29,""))</f>
        <v/>
      </c>
      <c r="IV29" s="34" t="str">
        <f>IF(IU29&lt;&gt;"",HLOOKUP(COUNT($IN29:IU29)+1,$G$4:$EH$8,IV$14,0)*$D29,IF($C29=IV$17,$G$7*$D29,""))</f>
        <v/>
      </c>
      <c r="IW29" s="34" t="str">
        <f>IF(IV29&lt;&gt;"",HLOOKUP(COUNT($IN29:IV29)+1,$G$4:$EH$8,IW$14,0)*$D29,IF($C29=IW$17,$G$7*$D29,""))</f>
        <v/>
      </c>
      <c r="IX29" s="34" t="str">
        <f>IF(IW29&lt;&gt;"",HLOOKUP(COUNT($IN29:IW29)+1,$G$4:$EH$8,IX$14,0)*$D29,IF($C29=IX$17,$G$7*$D29,""))</f>
        <v/>
      </c>
      <c r="IY29" s="34">
        <f>IF(IX29&lt;&gt;"",HLOOKUP(COUNT($IN29:IX29)+1,$G$4:$EH$8,IY$14,0)*$D29,IF($C29=IY$17,$G$7*$D29,""))</f>
        <v>0</v>
      </c>
      <c r="IZ29" s="34">
        <f>IF(IY29&lt;&gt;"",HLOOKUP(COUNT($IN29:IY29)+1,$G$4:$EH$8,IZ$14,0)*$D29,IF($C29=IZ$17,$G$7*$D29,""))</f>
        <v>750</v>
      </c>
      <c r="JA29" s="34">
        <f>IF(IZ29&lt;&gt;"",HLOOKUP(COUNT($IN29:IZ29)+1,$G$4:$EH$8,JA$14,0)*$D29,IF($C29=JA$17,$G$7*$D29,""))</f>
        <v>750</v>
      </c>
      <c r="JB29" s="34">
        <f>IF(JA29&lt;&gt;"",HLOOKUP(COUNT($IN29:JA29)+1,$G$4:$EH$8,JB$14,0)*$D29,IF($C29=JB$17,$G$7*$D29,""))</f>
        <v>750</v>
      </c>
      <c r="JC29" s="34">
        <f>IF(JB29&lt;&gt;"",HLOOKUP(COUNT($IN29:JB29)+1,$G$4:$EH$8,JC$14,0)*$D29,IF($C29=JC$17,$G$7*$D29,""))</f>
        <v>750</v>
      </c>
      <c r="JD29" s="34">
        <f>IF(JC29&lt;&gt;"",HLOOKUP(COUNT($IN29:JC29)+1,$G$4:$EH$8,JD$14,0)*$D29,IF($C29=JD$17,$G$7*$D29,""))</f>
        <v>754.03818403483183</v>
      </c>
      <c r="JE29" s="34">
        <f>IF(JD29&lt;&gt;"",HLOOKUP(COUNT($IN29:JD29)+1,$G$4:$EH$8,JE$14,0)*$D29,IF($C29=JE$17,$G$7*$D29,""))</f>
        <v>904.84582084179772</v>
      </c>
      <c r="JF29" s="34">
        <f>IF(JE29&lt;&gt;"",HLOOKUP(COUNT($IN29:JE29)+1,$G$4:$EH$8,JF$14,0)*$D29,IF($C29=JF$17,$G$7*$D29,""))</f>
        <v>1049.6211521764853</v>
      </c>
      <c r="JG29" s="34">
        <f>IF(JF29&lt;&gt;"",HLOOKUP(COUNT($IN29:JF29)+1,$G$4:$EH$8,JG$14,0)*$D29,IF($C29=JG$17,$G$7*$D29,""))</f>
        <v>1196.5681134811937</v>
      </c>
      <c r="JH29" s="34">
        <f>IF(JG29&lt;&gt;"",HLOOKUP(COUNT($IN29:JG29)+1,$G$4:$EH$8,JH$14,0)*$D29,IF($C29=JH$17,$G$7*$D29,""))</f>
        <v>1352.121968233748</v>
      </c>
      <c r="JI29" s="34">
        <f>IF(JH29&lt;&gt;"",HLOOKUP(COUNT($IN29:JH29)+1,$G$4:$EH$8,JI$14,0)*$D29,IF($C29=JI$17,$G$7*$D29,""))</f>
        <v>1500.8553847394605</v>
      </c>
      <c r="JJ29" s="34">
        <f>IF(JI29&lt;&gt;"",HLOOKUP(COUNT($IN29:JI29)+1,$G$4:$EH$8,JJ$14,0)*$D29,IF($C29=JJ$17,$G$7*$D29,""))</f>
        <v>1650.9409232134067</v>
      </c>
      <c r="JK29" s="34">
        <f>IF(JJ29&lt;&gt;"",HLOOKUP(COUNT($IN29:JJ29)+1,$G$4:$EH$8,JK$14,0)*$D29,IF($C29=JK$17,$G$7*$D29,""))</f>
        <v>1238.2056924100557</v>
      </c>
      <c r="JL29" s="34">
        <f>IF(JK29&lt;&gt;"",HLOOKUP(COUNT($IN29:JK29)+1,$G$4:$EH$8,JL$14,0)*$D29,IF($C29=JL$17,$G$7*$D29,""))</f>
        <v>1176.2954077895522</v>
      </c>
      <c r="JM29" s="34">
        <f>IF(JL29&lt;&gt;"",HLOOKUP(COUNT($IN29:JL29)+1,$G$4:$EH$8,JM$14,0)*$D29,IF($C29=JM$17,$G$7*$D29,""))</f>
        <v>1293.9249485685079</v>
      </c>
      <c r="JN29" s="34">
        <f>IF(JM29&lt;&gt;"",HLOOKUP(COUNT($IN29:JM29)+1,$G$4:$EH$8,JN$14,0)*$D29,IF($C29=JN$17,$G$7*$D29,""))</f>
        <v>1423.3174434253592</v>
      </c>
      <c r="JO29" s="34">
        <f>IF(JN29&lt;&gt;"",HLOOKUP(COUNT($IN29:JN29)+1,$G$4:$EH$8,JO$14,0)*$D29,IF($C29=JO$17,$G$7*$D29,""))</f>
        <v>1565.6491877678945</v>
      </c>
      <c r="JP29" s="34">
        <f>IF(JO29&lt;&gt;"",HLOOKUP(COUNT($IN29:JO29)+1,$G$4:$EH$8,JP$14,0)*$D29,IF($C29=JP$17,$G$7*$D29,""))</f>
        <v>1722.214106544684</v>
      </c>
      <c r="JQ29" s="34">
        <f>IF(JP29&lt;&gt;"",HLOOKUP(COUNT($IN29:JP29)+1,$G$4:$EH$8,JQ$14,0)*$D29,IF($C29=JQ$17,$G$7*$D29,""))</f>
        <v>1636.1034012174491</v>
      </c>
      <c r="JR29" s="34">
        <f>IF(JQ29&lt;&gt;"",HLOOKUP(COUNT($IN29:JQ29)+1,$G$4:$EH$8,JR$14,0)*$D29,IF($C29=JR$17,$G$7*$D29,""))</f>
        <v>1554.298231156577</v>
      </c>
      <c r="JS29" s="34">
        <f>IF(JR29&lt;&gt;"",HLOOKUP(COUNT($IN29:JR29)+1,$G$4:$EH$8,JS$14,0)*$D29,IF($C29=JS$17,$G$7*$D29,""))</f>
        <v>1663.0991073375374</v>
      </c>
      <c r="JT29" s="34">
        <f>IF(JS29&lt;&gt;"",HLOOKUP(COUNT($IN29:JS29)+1,$G$4:$EH$8,JT$14,0)*$D29,IF($C29=JT$17,$G$7*$D29,""))</f>
        <v>1779.5160448511649</v>
      </c>
      <c r="JU29" s="34">
        <f>IF(JT29&lt;&gt;"",HLOOKUP(COUNT($IN29:JT29)+1,$G$4:$EH$8,JU$14,0)*$D29,IF($C29=JU$17,$G$7*$D29,""))</f>
        <v>1904.0821679907465</v>
      </c>
      <c r="JV29" s="34">
        <f>IF(JU29&lt;&gt;"",HLOOKUP(COUNT($IN29:JU29)+1,$G$4:$EH$8,JV$14,0)*$D29,IF($C29=JV$17,$G$7*$D29,""))</f>
        <v>2094.4903847898208</v>
      </c>
      <c r="JW29" s="34">
        <f>IF(JV29&lt;&gt;"",HLOOKUP(COUNT($IN29:JV29)+1,$G$4:$EH$8,JW$14,0)*$D29,IF($C29=JW$17,$G$7*$D29,""))</f>
        <v>1780.3168270713481</v>
      </c>
      <c r="JX29" s="34">
        <f>IF(JW29&lt;&gt;"",HLOOKUP(COUNT($IN29:JW29)+1,$G$4:$EH$8,JX$14,0)*$D29,IF($C29=JX$17,$G$7*$D29,""))</f>
        <v>1691.300985717781</v>
      </c>
      <c r="JY29" s="34">
        <f>IF(JX29&lt;&gt;"",HLOOKUP(COUNT($IN29:JX29)+1,$G$4:$EH$8,JY$14,0)*$D29,IF($C29=JY$17,$G$7*$D29,""))</f>
        <v>1775.86603500367</v>
      </c>
      <c r="JZ29" s="34">
        <f>IF(JY29&lt;&gt;"",HLOOKUP(COUNT($IN29:JY29)+1,$G$4:$EH$8,JZ$14,0)*$D29,IF($C29=JZ$17,$G$7*$D29,""))</f>
        <v>1864.6593367538537</v>
      </c>
      <c r="KA29" s="34">
        <f>IF(JZ29&lt;&gt;"",HLOOKUP(COUNT($IN29:JZ29)+1,$G$4:$EH$8,KA$14,0)*$D29,IF($C29=KA$17,$G$7*$D29,""))</f>
        <v>1957.8923035915454</v>
      </c>
      <c r="KB29" s="34">
        <f>IF(KA29&lt;&gt;"",HLOOKUP(COUNT($IN29:KA29)+1,$G$4:$EH$8,KB$14,0)*$D29,IF($C29=KB$17,$G$7*$D29,""))</f>
        <v>2094.9447648429541</v>
      </c>
      <c r="KC29" s="34">
        <f>IF(KB29&lt;&gt;"",HLOOKUP(COUNT($IN29:KB29)+1,$G$4:$EH$8,KC$14,0)*$D29,IF($C29=KC$17,$G$7*$D29,""))</f>
        <v>1885.4502883586588</v>
      </c>
      <c r="KD29" s="34">
        <f>IF(KC29&lt;&gt;"",HLOOKUP(COUNT($IN29:KC29)+1,$G$4:$EH$8,KD$14,0)*$D29,IF($C29=KD$17,$G$7*$D29,""))</f>
        <v>1696.9052595227934</v>
      </c>
      <c r="KE29" s="34">
        <f>IF(KD29&lt;&gt;"",HLOOKUP(COUNT($IN29:KD29)+1,$G$4:$EH$8,KE$14,0)*$D29,IF($C29=KE$17,$G$7*$D29,""))</f>
        <v>1815.6886276893886</v>
      </c>
      <c r="KF29" s="34">
        <f>IF(KE29&lt;&gt;"",HLOOKUP(COUNT($IN29:KE29)+1,$G$4:$EH$8,KF$14,0)*$D29,IF($C29=KF$17,$G$7*$D29,""))</f>
        <v>1942.7868316276451</v>
      </c>
      <c r="KG29" s="34">
        <f>IF(KF29&lt;&gt;"",HLOOKUP(COUNT($IN29:KF29)+1,$G$4:$EH$8,KG$14,0)*$D29,IF($C29=KG$17,$G$7*$D29,""))</f>
        <v>2078.7819098415812</v>
      </c>
      <c r="KH29" s="34">
        <f>IF(KG29&lt;&gt;"",HLOOKUP(COUNT($IN29:KG29)+1,$G$4:$EH$8,KH$14,0)*$D29,IF($C29=KH$17,$G$7*$D29,""))</f>
        <v>2245.0844626289077</v>
      </c>
      <c r="KI29" s="34">
        <f>IF(KH29&lt;&gt;"",HLOOKUP(COUNT($IN29:KH29)+1,$G$4:$EH$8,KI$14,0)*$D29,IF($C29=KI$17,$G$7*$D29,""))</f>
        <v>1930.7726378608606</v>
      </c>
      <c r="KJ29" s="34">
        <f>IF(KI29&lt;&gt;"",HLOOKUP(COUNT($IN29:KI29)+1,$G$4:$EH$8,KJ$14,0)*$D29,IF($C29=KJ$17,$G$7*$D29,""))</f>
        <v>1834.2340059678172</v>
      </c>
      <c r="KK29" s="34">
        <f>IF(KJ29&lt;&gt;"",HLOOKUP(COUNT($IN29:KJ29)+1,$G$4:$EH$8,KK$14,0)*$D29,IF($C29=KK$17,$G$7*$D29,""))</f>
        <v>1925.9457062662088</v>
      </c>
      <c r="KL29" s="34">
        <f>IF(KK29&lt;&gt;"",HLOOKUP(COUNT($IN29:KK29)+1,$G$4:$EH$8,KL$14,0)*$D29,IF($C29=KL$17,$G$7*$D29,""))</f>
        <v>2022.2429915795185</v>
      </c>
      <c r="KM29" s="34">
        <f>IF(KL29&lt;&gt;"",HLOOKUP(COUNT($IN29:KL29)+1,$G$4:$EH$8,KM$14,0)*$D29,IF($C29=KM$17,$G$7*$D29,""))</f>
        <v>2123.3551411584945</v>
      </c>
      <c r="KN29" s="34">
        <f>IF(KM29&lt;&gt;"",HLOOKUP(COUNT($IN29:KM29)+1,$G$4:$EH$8,KN$14,0)*$D29,IF($C29=KN$17,$G$7*$D29,""))</f>
        <v>2271.9900010395886</v>
      </c>
      <c r="KO29" s="34">
        <f>IF(KN29&lt;&gt;"",HLOOKUP(COUNT($IN29:KN29)+1,$G$4:$EH$8,KO$14,0)*$D29,IF($C29=KO$17,$G$7*$D29,""))</f>
        <v>2044.7910009356306</v>
      </c>
      <c r="KP29" s="34">
        <f>IF(KO29&lt;&gt;"",HLOOKUP(COUNT($IN29:KO29)+1,$G$4:$EH$8,KP$14,0)*$D29,IF($C29=KP$17,$G$7*$D29,""))</f>
        <v>1840.3119008420672</v>
      </c>
      <c r="KQ29" s="34">
        <f>IF(KP29&lt;&gt;"",HLOOKUP(COUNT($IN29:KP29)+1,$G$4:$EH$8,KQ$14,0)*$D29,IF($C29=KQ$17,$G$7*$D29,""))</f>
        <v>1969.1337339010122</v>
      </c>
      <c r="KR29" s="34">
        <f>IF(KQ29&lt;&gt;"",HLOOKUP(COUNT($IN29:KQ29)+1,$G$4:$EH$8,KR$14,0)*$D29,IF($C29=KR$17,$G$7*$D29,""))</f>
        <v>2106.9730952740829</v>
      </c>
      <c r="KS29" s="34">
        <f>IF(KR29&lt;&gt;"",HLOOKUP(COUNT($IN29:KR29)+1,$G$4:$EH$8,KS$14,0)*$D29,IF($C29=KS$17,$G$7*$D29,""))</f>
        <v>2254.4612119432686</v>
      </c>
      <c r="KT29" s="34">
        <f>IF(KS29&lt;&gt;"",HLOOKUP(COUNT($IN29:KS29)+1,$G$4:$EH$8,KT$14,0)*$D29,IF($C29=KT$17,$G$7*$D29,""))</f>
        <v>2434.8181088987299</v>
      </c>
      <c r="KU29" s="34">
        <f>IF(KT29&lt;&gt;"",HLOOKUP(COUNT($IN29:KT29)+1,$G$4:$EH$8,KU$14,0)*$D29,IF($C29=KU$17,$G$7*$D29,""))</f>
        <v>2118.2917547418947</v>
      </c>
      <c r="KV29" s="34">
        <f>IF(KU29&lt;&gt;"",HLOOKUP(COUNT($IN29:KU29)+1,$G$4:$EH$8,KV$14,0)*$D29,IF($C29=KV$17,$G$7*$D29,""))</f>
        <v>2012.3771670048004</v>
      </c>
      <c r="KW29" s="34">
        <f>IF(KV29&lt;&gt;"",HLOOKUP(COUNT($IN29:KV29)+1,$G$4:$EH$8,KW$14,0)*$D29,IF($C29=KW$17,$G$7*$D29,""))</f>
        <v>2112.9960253550403</v>
      </c>
      <c r="KX29" s="34">
        <f>IF(KW29&lt;&gt;"",HLOOKUP(COUNT($IN29:KW29)+1,$G$4:$EH$8,KX$14,0)*$D29,IF($C29=KX$17,$G$7*$D29,""))</f>
        <v>2218.6458266227924</v>
      </c>
      <c r="KY29" s="34">
        <f>IF(KX29&lt;&gt;"",HLOOKUP(COUNT($IN29:KX29)+1,$G$4:$EH$8,KY$14,0)*$D29,IF($C29=KY$17,$G$7*$D29,""))</f>
        <v>2329.5781179539326</v>
      </c>
      <c r="KZ29" s="34">
        <f>IF(KY29&lt;&gt;"",HLOOKUP(COUNT($IN29:KY29)+1,$G$4:$EH$8,KZ$14,0)*$D29,IF($C29=KZ$17,$G$7*$D29,""))</f>
        <v>2492.648586210707</v>
      </c>
      <c r="LA29" s="34">
        <f>IF(KZ29&lt;&gt;"",HLOOKUP(COUNT($IN29:KZ29)+1,$G$4:$EH$8,LA$14,0)*$D29,IF($C29=LA$17,$G$7*$D29,""))</f>
        <v>2243.3837275896362</v>
      </c>
      <c r="LB29" s="34">
        <f>IF(LA29&lt;&gt;"",HLOOKUP(COUNT($IN29:LA29)+1,$G$4:$EH$8,LB$14,0)*$D29,IF($C29=LB$17,$G$7*$D29,""))</f>
        <v>2019.045354830673</v>
      </c>
      <c r="LC29" s="34">
        <f>IF(LB29&lt;&gt;"",HLOOKUP(COUNT($IN29:LB29)+1,$G$4:$EH$8,LC$14,0)*$D29,IF($C29=LC$17,$G$7*$D29,""))</f>
        <v>2160.3785296688202</v>
      </c>
      <c r="LD29" s="34">
        <f>IF(LC29&lt;&gt;"",HLOOKUP(COUNT($IN29:LC29)+1,$G$4:$EH$8,LD$14,0)*$D29,IF($C29=LD$17,$G$7*$D29,""))</f>
        <v>2311.6050267456376</v>
      </c>
      <c r="LE29" s="34">
        <f>IF(LD29&lt;&gt;"",HLOOKUP(COUNT($IN29:LD29)+1,$G$4:$EH$8,LE$14,0)*$D29,IF($C29=LE$17,$G$7*$D29,""))</f>
        <v>2473.4173786178321</v>
      </c>
      <c r="LF29" s="34">
        <f>IF(LE29&lt;&gt;"",HLOOKUP(COUNT($IN29:LE29)+1,$G$4:$EH$8,LF$14,0)*$D29,IF($C29=LF$17,$G$7*$D29,""))</f>
        <v>2671.2907689072581</v>
      </c>
      <c r="LG29" s="34">
        <f>IF(LF29&lt;&gt;"",HLOOKUP(COUNT($IN29:LF29)+1,$G$4:$EH$8,LG$14,0)*$D29,IF($C29=LG$17,$G$7*$D29,""))</f>
        <v>1753.5425517189447</v>
      </c>
      <c r="LH29" s="34">
        <f>IF(LG29&lt;&gt;"",HLOOKUP(COUNT($IN29:LG29)+1,$G$4:$EH$8,LH$14,0)*$D29,IF($C29=LH$17,$G$7*$D29,""))</f>
        <v>1753.5425517189447</v>
      </c>
      <c r="LI29" s="34">
        <f>IF(LH29&lt;&gt;"",HLOOKUP(COUNT($IN29:LH29)+1,$G$4:$EH$8,LI$14,0)*$D29,IF($C29=LI$17,$G$7*$D29,""))</f>
        <v>1753.5425517189447</v>
      </c>
      <c r="LJ29" s="34">
        <f>IF(LI29&lt;&gt;"",HLOOKUP(COUNT($IN29:LI29)+1,$G$4:$EH$8,LJ$14,0)*$D29,IF($C29=LJ$17,$G$7*$D29,""))</f>
        <v>1753.5425517189447</v>
      </c>
      <c r="LK29" s="34">
        <f>IF(LJ29&lt;&gt;"",HLOOKUP(COUNT($IN29:LJ29)+1,$G$4:$EH$8,LK$14,0)*$D29,IF($C29=LK$17,$G$7*$D29,""))</f>
        <v>1753.5425517189447</v>
      </c>
      <c r="LL29" s="34">
        <f>IF(LK29&lt;&gt;"",HLOOKUP(COUNT($IN29:LK29)+1,$G$4:$EH$8,LL$14,0)*$D29,IF($C29=LL$17,$G$7*$D29,""))</f>
        <v>1753.5425517189447</v>
      </c>
      <c r="LM29" s="34">
        <f>IF(LL29&lt;&gt;"",HLOOKUP(COUNT($IN29:LL29)+1,$G$4:$EH$8,LM$14,0)*$D29,IF($C29=LM$17,$G$7*$D29,""))</f>
        <v>1753.5425517189447</v>
      </c>
      <c r="LN29" s="34">
        <f>IF(LM29&lt;&gt;"",HLOOKUP(COUNT($IN29:LM29)+1,$G$4:$EH$8,LN$14,0)*$D29,IF($C29=LN$17,$G$7*$D29,""))</f>
        <v>1753.5425517189447</v>
      </c>
      <c r="LO29" s="34">
        <f>IF(LN29&lt;&gt;"",HLOOKUP(COUNT($IN29:LN29)+1,$G$4:$EH$8,LO$14,0)*$D29,IF($C29=LO$17,$G$7*$D29,""))</f>
        <v>1753.5425517189447</v>
      </c>
      <c r="LP29" s="34">
        <f>IF(LO29&lt;&gt;"",HLOOKUP(COUNT($IN29:LO29)+1,$G$4:$EH$8,LP$14,0)*$D29,IF($C29=LP$17,$G$7*$D29,""))</f>
        <v>1753.5425517189447</v>
      </c>
      <c r="LQ29" s="34">
        <f>IF(LP29&lt;&gt;"",HLOOKUP(COUNT($IN29:LP29)+1,$G$4:$EH$8,LQ$14,0)*$D29,IF($C29=LQ$17,$G$7*$D29,""))</f>
        <v>1753.5425517189447</v>
      </c>
      <c r="LR29" s="34">
        <f>IF(LQ29&lt;&gt;"",HLOOKUP(COUNT($IN29:LQ29)+1,$G$4:$EH$8,LR$14,0)*$D29,IF($C29=LR$17,$G$7*$D29,""))</f>
        <v>1753.5425517189447</v>
      </c>
      <c r="LS29" s="34">
        <f>IF(LR29&lt;&gt;"",HLOOKUP(COUNT($IN29:LR29)+1,$G$4:$EH$8,LS$14,0)*$D29,IF($C29=LS$17,$G$7*$D29,""))</f>
        <v>1753.5425517189447</v>
      </c>
      <c r="LT29" s="34">
        <f>IF(LS29&lt;&gt;"",HLOOKUP(COUNT($IN29:LS29)+1,$G$4:$EH$8,LT$14,0)*$D29,IF($C29=LT$17,$G$7*$D29,""))</f>
        <v>1753.5425517189447</v>
      </c>
      <c r="LU29" s="34">
        <f>IF(LT29&lt;&gt;"",HLOOKUP(COUNT($IN29:LT29)+1,$G$4:$EH$8,LU$14,0)*$D29,IF($C29=LU$17,$G$7*$D29,""))</f>
        <v>1753.5425517189447</v>
      </c>
      <c r="LV29" s="34">
        <f>IF(LU29&lt;&gt;"",HLOOKUP(COUNT($IN29:LU29)+1,$G$4:$EH$8,LV$14,0)*$D29,IF($C29=LV$17,$G$7*$D29,""))</f>
        <v>1753.5425517189447</v>
      </c>
      <c r="LW29" s="34">
        <f>IF(LV29&lt;&gt;"",HLOOKUP(COUNT($IN29:LV29)+1,$G$4:$EH$8,LW$14,0)*$D29,IF($C29=LW$17,$G$7*$D29,""))</f>
        <v>1753.5425517189447</v>
      </c>
      <c r="LX29" s="34">
        <f>IF(LW29&lt;&gt;"",HLOOKUP(COUNT($IN29:LW29)+1,$G$4:$EH$8,LX$14,0)*$D29,IF($C29=LX$17,$G$7*$D29,""))</f>
        <v>1753.5425517189447</v>
      </c>
      <c r="LY29" s="34">
        <f>IF(LX29&lt;&gt;"",HLOOKUP(COUNT($IN29:LX29)+1,$G$4:$EH$8,LY$14,0)*$D29,IF($C29=LY$17,$G$7*$D29,""))</f>
        <v>1753.5425517189447</v>
      </c>
      <c r="LZ29" s="34">
        <f>IF(LY29&lt;&gt;"",HLOOKUP(COUNT($IN29:LY29)+1,$G$4:$EH$8,LZ$14,0)*$D29,IF($C29=LZ$17,$G$7*$D29,""))</f>
        <v>1753.5425517189447</v>
      </c>
      <c r="MA29" s="34">
        <f>IF(LZ29&lt;&gt;"",HLOOKUP(COUNT($IN29:LZ29)+1,$G$4:$EH$8,MA$14,0)*$D29,IF($C29=MA$17,$G$7*$D29,""))</f>
        <v>1753.5425517189447</v>
      </c>
      <c r="MB29" s="34">
        <f>IF(MA29&lt;&gt;"",HLOOKUP(COUNT($IN29:MA29)+1,$G$4:$EH$8,MB$14,0)*$D29,IF($C29=MB$17,$G$7*$D29,""))</f>
        <v>1753.5425517189447</v>
      </c>
      <c r="MC29" s="34">
        <f>IF(MB29&lt;&gt;"",HLOOKUP(COUNT($IN29:MB29)+1,$G$4:$EH$8,MC$14,0)*$D29,IF($C29=MC$17,$G$7*$D29,""))</f>
        <v>1753.5425517189447</v>
      </c>
      <c r="MD29" s="34">
        <f>IF(MC29&lt;&gt;"",HLOOKUP(COUNT($IN29:MC29)+1,$G$4:$EH$8,MD$14,0)*$D29,IF($C29=MD$17,$G$7*$D29,""))</f>
        <v>1753.5425517189447</v>
      </c>
      <c r="ME29" s="34">
        <f>IF(MD29&lt;&gt;"",HLOOKUP(COUNT($IN29:MD29)+1,$G$4:$EH$8,ME$14,0)*$D29,IF($C29=ME$17,$G$7*$D29,""))</f>
        <v>1753.5425517189447</v>
      </c>
      <c r="MF29" s="34">
        <f>IF(ME29&lt;&gt;"",HLOOKUP(COUNT($IN29:ME29)+1,$G$4:$EH$8,MF$14,0)*$D29,IF($C29=MF$17,$G$7*$D29,""))</f>
        <v>1753.5425517189447</v>
      </c>
      <c r="MG29" s="34">
        <f>IF(MF29&lt;&gt;"",HLOOKUP(COUNT($IN29:MF29)+1,$G$4:$EH$8,MG$14,0)*$D29,IF($C29=MG$17,$G$7*$D29,""))</f>
        <v>1753.5425517189447</v>
      </c>
      <c r="MH29" s="34">
        <f>IF(MG29&lt;&gt;"",HLOOKUP(COUNT($IN29:MG29)+1,$G$4:$EH$8,MH$14,0)*$D29,IF($C29=MH$17,$G$7*$D29,""))</f>
        <v>1753.5425517189447</v>
      </c>
      <c r="MI29" s="34">
        <f>IF(MH29&lt;&gt;"",HLOOKUP(COUNT($IN29:MH29)+1,$G$4:$EH$8,MI$14,0)*$D29,IF($C29=MI$17,$G$7*$D29,""))</f>
        <v>1753.5425517189447</v>
      </c>
      <c r="MJ29" s="34">
        <f>IF(MI29&lt;&gt;"",HLOOKUP(COUNT($IN29:MI29)+1,$G$4:$EH$8,MJ$14,0)*$D29,IF($C29=MJ$17,$G$7*$D29,""))</f>
        <v>1753.5425517189447</v>
      </c>
      <c r="MK29" s="34">
        <f>IF(MJ29&lt;&gt;"",HLOOKUP(COUNT($IN29:MJ29)+1,$G$4:$EH$8,MK$14,0)*$D29,IF($C29=MK$17,$G$7*$D29,""))</f>
        <v>1753.5425517189447</v>
      </c>
      <c r="ML29" s="34">
        <f>IF(MK29&lt;&gt;"",HLOOKUP(COUNT($IN29:MK29)+1,$G$4:$EH$8,ML$14,0)*$D29,IF($C29=ML$17,$G$7*$D29,""))</f>
        <v>1753.5425517189447</v>
      </c>
      <c r="MM29" s="34">
        <f>IF(ML29&lt;&gt;"",HLOOKUP(COUNT($IN29:ML29)+1,$G$4:$EH$8,MM$14,0)*$D29,IF($C29=MM$17,$G$7*$D29,""))</f>
        <v>1753.5425517189447</v>
      </c>
      <c r="MN29" s="34">
        <f>IF(MM29&lt;&gt;"",HLOOKUP(COUNT($IN29:MM29)+1,$G$4:$EH$8,MN$14,0)*$D29,IF($C29=MN$17,$G$7*$D29,""))</f>
        <v>1753.5425517189447</v>
      </c>
      <c r="MO29" s="34">
        <f>IF(MN29&lt;&gt;"",HLOOKUP(COUNT($IN29:MN29)+1,$G$4:$EH$8,MO$14,0)*$D29,IF($C29=MO$17,$G$7*$D29,""))</f>
        <v>1753.5425517189447</v>
      </c>
      <c r="MP29" s="34">
        <f>IF(MO29&lt;&gt;"",HLOOKUP(COUNT($IN29:MO29)+1,$G$4:$EH$8,MP$14,0)*$D29,IF($C29=MP$17,$G$7*$D29,""))</f>
        <v>1753.5425517189447</v>
      </c>
      <c r="MQ29" s="34">
        <f>IF(MP29&lt;&gt;"",HLOOKUP(COUNT($IN29:MP29)+1,$G$4:$EH$8,MQ$14,0)*$D29,IF($C29=MQ$17,$G$7*$D29,""))</f>
        <v>1753.5425517189447</v>
      </c>
      <c r="MR29" s="34">
        <f>IF(MQ29&lt;&gt;"",HLOOKUP(COUNT($IN29:MQ29)+1,$G$4:$EH$8,MR$14,0)*$D29,IF($C29=MR$17,$G$7*$D29,""))</f>
        <v>1753.5425517189447</v>
      </c>
      <c r="MS29" s="34">
        <f>IF(MR29&lt;&gt;"",HLOOKUP(COUNT($IN29:MR29)+1,$G$4:$EH$8,MS$14,0)*$D29,IF($C29=MS$17,$G$7*$D29,""))</f>
        <v>1753.5425517189447</v>
      </c>
      <c r="MT29" s="34">
        <f>IF(MS29&lt;&gt;"",HLOOKUP(COUNT($IN29:MS29)+1,$G$4:$EH$8,MT$14,0)*$D29,IF($C29=MT$17,$G$7*$D29,""))</f>
        <v>1753.5425517189447</v>
      </c>
      <c r="MU29" s="34">
        <f>IF(MT29&lt;&gt;"",HLOOKUP(COUNT($IN29:MT29)+1,$G$4:$EH$8,MU$14,0)*$D29,IF($C29=MU$17,$G$7*$D29,""))</f>
        <v>1753.5425517189447</v>
      </c>
      <c r="MV29" s="34">
        <f>IF(MU29&lt;&gt;"",HLOOKUP(COUNT($IN29:MU29)+1,$G$4:$EH$8,MV$14,0)*$D29,IF($C29=MV$17,$G$7*$D29,""))</f>
        <v>1753.5425517189447</v>
      </c>
      <c r="MW29" s="34">
        <f>IF(MV29&lt;&gt;"",HLOOKUP(COUNT($IN29:MV29)+1,$G$4:$EH$8,MW$14,0)*$D29,IF($C29=MW$17,$G$7*$D29,""))</f>
        <v>1753.5425517189447</v>
      </c>
      <c r="MX29" s="34">
        <f>IF(MW29&lt;&gt;"",HLOOKUP(COUNT($IN29:MW29)+1,$G$4:$EH$8,MX$14,0)*$D29,IF($C29=MX$17,$G$7*$D29,""))</f>
        <v>1753.5425517189447</v>
      </c>
      <c r="MY29" s="34">
        <f>IF(MX29&lt;&gt;"",HLOOKUP(COUNT($IN29:MX29)+1,$G$4:$EH$8,MY$14,0)*$D29,IF($C29=MY$17,$G$7*$D29,""))</f>
        <v>1753.5425517189447</v>
      </c>
      <c r="MZ29" s="34">
        <f>IF(MY29&lt;&gt;"",HLOOKUP(COUNT($IN29:MY29)+1,$G$4:$EH$8,MZ$14,0)*$D29,IF($C29=MZ$17,$G$7*$D29,""))</f>
        <v>1753.5425517189447</v>
      </c>
      <c r="NA29" s="34">
        <f>IF(MZ29&lt;&gt;"",HLOOKUP(COUNT($IN29:MZ29)+1,$G$4:$EH$8,NA$14,0)*$D29,IF($C29=NA$17,$G$7*$D29,""))</f>
        <v>1753.5425517189447</v>
      </c>
      <c r="NB29" s="34">
        <f>IF(NA29&lt;&gt;"",HLOOKUP(COUNT($IN29:NA29)+1,$G$4:$EH$8,NB$14,0)*$D29,IF($C29=NB$17,$G$7*$D29,""))</f>
        <v>1753.5425517189447</v>
      </c>
      <c r="NC29" s="34">
        <f>IF(NB29&lt;&gt;"",HLOOKUP(COUNT($IN29:NB29)+1,$G$4:$EH$8,NC$14,0)*$D29,IF($C29=NC$17,$G$7*$D29,""))</f>
        <v>1753.5425517189447</v>
      </c>
      <c r="ND29" s="34">
        <f>IF(NC29&lt;&gt;"",HLOOKUP(COUNT($IN29:NC29)+1,$G$4:$EH$8,ND$14,0)*$D29,IF($C29=ND$17,$G$7*$D29,""))</f>
        <v>1753.5425517189447</v>
      </c>
      <c r="NF29" s="34" t="str">
        <f>IF(NE29&lt;&gt;"",HLOOKUP(COUNT($NE29:NE29)+1,$G$4:$EH$8,NF$14,0)*$D29,IF($C29=NF$17,$G$8*$D29,""))</f>
        <v/>
      </c>
      <c r="NG29" s="34" t="str">
        <f>IF(NF29&lt;&gt;"",HLOOKUP(COUNT($NE29:NF29)+1,$G$4:$EH$8,NG$14,0)*$D29,IF($C29=NG$17,$G$8*$D29,""))</f>
        <v/>
      </c>
      <c r="NH29" s="34" t="str">
        <f>IF(NG29&lt;&gt;"",HLOOKUP(COUNT($NE29:NG29)+1,$G$4:$EH$8,NH$14,0)*$D29,IF($C29=NH$17,$G$8*$D29,""))</f>
        <v/>
      </c>
      <c r="NI29" s="34" t="str">
        <f>IF(NH29&lt;&gt;"",HLOOKUP(COUNT($NE29:NH29)+1,$G$4:$EH$8,NI$14,0)*$D29,IF($C29=NI$17,$G$8*$D29,""))</f>
        <v/>
      </c>
      <c r="NJ29" s="34" t="str">
        <f>IF(NI29&lt;&gt;"",HLOOKUP(COUNT($NE29:NI29)+1,$G$4:$EH$8,NJ$14,0)*$D29,IF($C29=NJ$17,$G$8*$D29,""))</f>
        <v/>
      </c>
      <c r="NK29" s="34" t="str">
        <f>IF(NJ29&lt;&gt;"",HLOOKUP(COUNT($NE29:NJ29)+1,$G$4:$EH$8,NK$14,0)*$D29,IF($C29=NK$17,$G$8*$D29,""))</f>
        <v/>
      </c>
      <c r="NL29" s="34" t="str">
        <f>IF(NK29&lt;&gt;"",HLOOKUP(COUNT($NE29:NK29)+1,$G$4:$EH$8,NL$14,0)*$D29,IF($C29=NL$17,$G$8*$D29,""))</f>
        <v/>
      </c>
      <c r="NM29" s="34" t="str">
        <f>IF(NL29&lt;&gt;"",HLOOKUP(COUNT($NE29:NL29)+1,$G$4:$EH$8,NM$14,0)*$D29,IF($C29=NM$17,$G$8*$D29,""))</f>
        <v/>
      </c>
      <c r="NN29" s="34" t="str">
        <f>IF(NM29&lt;&gt;"",HLOOKUP(COUNT($NE29:NM29)+1,$G$4:$EH$8,NN$14,0)*$D29,IF($C29=NN$17,$G$8*$D29,""))</f>
        <v/>
      </c>
      <c r="NO29" s="34" t="str">
        <f>IF(NN29&lt;&gt;"",HLOOKUP(COUNT($NE29:NN29)+1,$G$4:$EH$8,NO$14,0)*$D29,IF($C29=NO$17,$G$8*$D29,""))</f>
        <v/>
      </c>
      <c r="NP29" s="34">
        <f>IF(NO29&lt;&gt;"",HLOOKUP(COUNT($NE29:NO29)+1,$G$4:$EH$8,NP$14,0)*$D29,IF($C29=NP$17,$G$8*$D29,""))</f>
        <v>35000</v>
      </c>
      <c r="NQ29" s="34">
        <f>IF(NP29&lt;&gt;"",HLOOKUP(COUNT($NE29:NP29)+1,$G$4:$EH$8,NQ$14,0)*$D29,IF($C29=NQ$17,$G$8*$D29,""))</f>
        <v>0</v>
      </c>
      <c r="NR29" s="34">
        <f>IF(NQ29&lt;&gt;"",HLOOKUP(COUNT($NE29:NQ29)+1,$G$4:$EH$8,NR$14,0)*$D29,IF($C29=NR$17,$G$8*$D29,""))</f>
        <v>0</v>
      </c>
      <c r="NS29" s="34">
        <f>IF(NR29&lt;&gt;"",HLOOKUP(COUNT($NE29:NR29)+1,$G$4:$EH$8,NS$14,0)*$D29,IF($C29=NS$17,$G$8*$D29,""))</f>
        <v>0</v>
      </c>
      <c r="NT29" s="34">
        <f>IF(NS29&lt;&gt;"",HLOOKUP(COUNT($NE29:NS29)+1,$G$4:$EH$8,NT$14,0)*$D29,IF($C29=NT$17,$G$8*$D29,""))</f>
        <v>0</v>
      </c>
      <c r="NU29" s="34">
        <f>IF(NT29&lt;&gt;"",HLOOKUP(COUNT($NE29:NT29)+1,$G$4:$EH$8,NU$14,0)*$D29,IF($C29=NU$17,$G$8*$D29,""))</f>
        <v>0</v>
      </c>
      <c r="NV29" s="34">
        <f>IF(NU29&lt;&gt;"",HLOOKUP(COUNT($NE29:NU29)+1,$G$4:$EH$8,NV$14,0)*$D29,IF($C29=NV$17,$G$8*$D29,""))</f>
        <v>0</v>
      </c>
      <c r="NW29" s="34">
        <f>IF(NV29&lt;&gt;"",HLOOKUP(COUNT($NE29:NV29)+1,$G$4:$EH$8,NW$14,0)*$D29,IF($C29=NW$17,$G$8*$D29,""))</f>
        <v>0</v>
      </c>
      <c r="NX29" s="34">
        <f>IF(NW29&lt;&gt;"",HLOOKUP(COUNT($NE29:NW29)+1,$G$4:$EH$8,NX$14,0)*$D29,IF($C29=NX$17,$G$8*$D29,""))</f>
        <v>0</v>
      </c>
      <c r="NY29" s="34">
        <f>IF(NX29&lt;&gt;"",HLOOKUP(COUNT($NE29:NX29)+1,$G$4:$EH$8,NY$14,0)*$D29,IF($C29=NY$17,$G$8*$D29,""))</f>
        <v>0</v>
      </c>
      <c r="NZ29" s="34">
        <f>IF(NY29&lt;&gt;"",HLOOKUP(COUNT($NE29:NY29)+1,$G$4:$EH$8,NZ$14,0)*$D29,IF($C29=NZ$17,$G$8*$D29,""))</f>
        <v>0</v>
      </c>
      <c r="OA29" s="34">
        <f>IF(NZ29&lt;&gt;"",HLOOKUP(COUNT($NE29:NZ29)+1,$G$4:$EH$8,OA$14,0)*$D29,IF($C29=OA$17,$G$8*$D29,""))</f>
        <v>0</v>
      </c>
      <c r="OB29" s="34">
        <f>IF(OA29&lt;&gt;"",HLOOKUP(COUNT($NE29:OA29)+1,$G$4:$EH$8,OB$14,0)*$D29,IF($C29=OB$17,$G$8*$D29,""))</f>
        <v>0</v>
      </c>
      <c r="OC29" s="34">
        <f>IF(OB29&lt;&gt;"",HLOOKUP(COUNT($NE29:OB29)+1,$G$4:$EH$8,OC$14,0)*$D29,IF($C29=OC$17,$G$8*$D29,""))</f>
        <v>0</v>
      </c>
      <c r="OD29" s="34">
        <f>IF(OC29&lt;&gt;"",HLOOKUP(COUNT($NE29:OC29)+1,$G$4:$EH$8,OD$14,0)*$D29,IF($C29=OD$17,$G$8*$D29,""))</f>
        <v>0</v>
      </c>
      <c r="OE29" s="34">
        <f>IF(OD29&lt;&gt;"",HLOOKUP(COUNT($NE29:OD29)+1,$G$4:$EH$8,OE$14,0)*$D29,IF($C29=OE$17,$G$8*$D29,""))</f>
        <v>0</v>
      </c>
      <c r="OF29" s="34">
        <f>IF(OE29&lt;&gt;"",HLOOKUP(COUNT($NE29:OE29)+1,$G$4:$EH$8,OF$14,0)*$D29,IF($C29=OF$17,$G$8*$D29,""))</f>
        <v>0</v>
      </c>
      <c r="OG29" s="34">
        <f>IF(OF29&lt;&gt;"",HLOOKUP(COUNT($NE29:OF29)+1,$G$4:$EH$8,OG$14,0)*$D29,IF($C29=OG$17,$G$8*$D29,""))</f>
        <v>0</v>
      </c>
      <c r="OH29" s="34">
        <f>IF(OG29&lt;&gt;"",HLOOKUP(COUNT($NE29:OG29)+1,$G$4:$EH$8,OH$14,0)*$D29,IF($C29=OH$17,$G$8*$D29,""))</f>
        <v>0</v>
      </c>
      <c r="OI29" s="34">
        <f>IF(OH29&lt;&gt;"",HLOOKUP(COUNT($NE29:OH29)+1,$G$4:$EH$8,OI$14,0)*$D29,IF($C29=OI$17,$G$8*$D29,""))</f>
        <v>0</v>
      </c>
      <c r="OJ29" s="34">
        <f>IF(OI29&lt;&gt;"",HLOOKUP(COUNT($NE29:OI29)+1,$G$4:$EH$8,OJ$14,0)*$D29,IF($C29=OJ$17,$G$8*$D29,""))</f>
        <v>0</v>
      </c>
      <c r="OK29" s="34">
        <f>IF(OJ29&lt;&gt;"",HLOOKUP(COUNT($NE29:OJ29)+1,$G$4:$EH$8,OK$14,0)*$D29,IF($C29=OK$17,$G$8*$D29,""))</f>
        <v>0</v>
      </c>
      <c r="OL29" s="34">
        <f>IF(OK29&lt;&gt;"",HLOOKUP(COUNT($NE29:OK29)+1,$G$4:$EH$8,OL$14,0)*$D29,IF($C29=OL$17,$G$8*$D29,""))</f>
        <v>0</v>
      </c>
      <c r="OM29" s="34">
        <f>IF(OL29&lt;&gt;"",HLOOKUP(COUNT($NE29:OL29)+1,$G$4:$EH$8,OM$14,0)*$D29,IF($C29=OM$17,$G$8*$D29,""))</f>
        <v>0</v>
      </c>
      <c r="ON29" s="34">
        <f>IF(OM29&lt;&gt;"",HLOOKUP(COUNT($NE29:OM29)+1,$G$4:$EH$8,ON$14,0)*$D29,IF($C29=ON$17,$G$8*$D29,""))</f>
        <v>0</v>
      </c>
      <c r="OO29" s="34">
        <f>IF(ON29&lt;&gt;"",HLOOKUP(COUNT($NE29:ON29)+1,$G$4:$EH$8,OO$14,0)*$D29,IF($C29=OO$17,$G$8*$D29,""))</f>
        <v>0</v>
      </c>
      <c r="OP29" s="34">
        <f>IF(OO29&lt;&gt;"",HLOOKUP(COUNT($NE29:OO29)+1,$G$4:$EH$8,OP$14,0)*$D29,IF($C29=OP$17,$G$8*$D29,""))</f>
        <v>0</v>
      </c>
      <c r="OQ29" s="34">
        <f>IF(OP29&lt;&gt;"",HLOOKUP(COUNT($NE29:OP29)+1,$G$4:$EH$8,OQ$14,0)*$D29,IF($C29=OQ$17,$G$8*$D29,""))</f>
        <v>0</v>
      </c>
      <c r="OR29" s="34">
        <f>IF(OQ29&lt;&gt;"",HLOOKUP(COUNT($NE29:OQ29)+1,$G$4:$EH$8,OR$14,0)*$D29,IF($C29=OR$17,$G$8*$D29,""))</f>
        <v>0</v>
      </c>
      <c r="OS29" s="34">
        <f>IF(OR29&lt;&gt;"",HLOOKUP(COUNT($NE29:OR29)+1,$G$4:$EH$8,OS$14,0)*$D29,IF($C29=OS$17,$G$8*$D29,""))</f>
        <v>0</v>
      </c>
      <c r="OT29" s="34">
        <f>IF(OS29&lt;&gt;"",HLOOKUP(COUNT($NE29:OS29)+1,$G$4:$EH$8,OT$14,0)*$D29,IF($C29=OT$17,$G$8*$D29,""))</f>
        <v>0</v>
      </c>
      <c r="OU29" s="34">
        <f>IF(OT29&lt;&gt;"",HLOOKUP(COUNT($NE29:OT29)+1,$G$4:$EH$8,OU$14,0)*$D29,IF($C29=OU$17,$G$8*$D29,""))</f>
        <v>0</v>
      </c>
      <c r="OV29" s="34">
        <f>IF(OU29&lt;&gt;"",HLOOKUP(COUNT($NE29:OU29)+1,$G$4:$EH$8,OV$14,0)*$D29,IF($C29=OV$17,$G$8*$D29,""))</f>
        <v>0</v>
      </c>
      <c r="OW29" s="34">
        <f>IF(OV29&lt;&gt;"",HLOOKUP(COUNT($NE29:OV29)+1,$G$4:$EH$8,OW$14,0)*$D29,IF($C29=OW$17,$G$8*$D29,""))</f>
        <v>0</v>
      </c>
      <c r="OX29" s="34">
        <f>IF(OW29&lt;&gt;"",HLOOKUP(COUNT($NE29:OW29)+1,$G$4:$EH$8,OX$14,0)*$D29,IF($C29=OX$17,$G$8*$D29,""))</f>
        <v>0</v>
      </c>
      <c r="OY29" s="34">
        <f>IF(OX29&lt;&gt;"",HLOOKUP(COUNT($NE29:OX29)+1,$G$4:$EH$8,OY$14,0)*$D29,IF($C29=OY$17,$G$8*$D29,""))</f>
        <v>0</v>
      </c>
      <c r="OZ29" s="34">
        <f>IF(OY29&lt;&gt;"",HLOOKUP(COUNT($NE29:OY29)+1,$G$4:$EH$8,OZ$14,0)*$D29,IF($C29=OZ$17,$G$8*$D29,""))</f>
        <v>0</v>
      </c>
      <c r="PA29" s="34">
        <f>IF(OZ29&lt;&gt;"",HLOOKUP(COUNT($NE29:OZ29)+1,$G$4:$EH$8,PA$14,0)*$D29,IF($C29=PA$17,$G$8*$D29,""))</f>
        <v>0</v>
      </c>
      <c r="PB29" s="34">
        <f>IF(PA29&lt;&gt;"",HLOOKUP(COUNT($NE29:PA29)+1,$G$4:$EH$8,PB$14,0)*$D29,IF($C29=PB$17,$G$8*$D29,""))</f>
        <v>0</v>
      </c>
      <c r="PC29" s="34">
        <f>IF(PB29&lt;&gt;"",HLOOKUP(COUNT($NE29:PB29)+1,$G$4:$EH$8,PC$14,0)*$D29,IF($C29=PC$17,$G$8*$D29,""))</f>
        <v>0</v>
      </c>
      <c r="PD29" s="34">
        <f>IF(PC29&lt;&gt;"",HLOOKUP(COUNT($NE29:PC29)+1,$G$4:$EH$8,PD$14,0)*$D29,IF($C29=PD$17,$G$8*$D29,""))</f>
        <v>0</v>
      </c>
      <c r="PE29" s="34">
        <f>IF(PD29&lt;&gt;"",HLOOKUP(COUNT($NE29:PD29)+1,$G$4:$EH$8,PE$14,0)*$D29,IF($C29=PE$17,$G$8*$D29,""))</f>
        <v>0</v>
      </c>
      <c r="PF29" s="34">
        <f>IF(PE29&lt;&gt;"",HLOOKUP(COUNT($NE29:PE29)+1,$G$4:$EH$8,PF$14,0)*$D29,IF($C29=PF$17,$G$8*$D29,""))</f>
        <v>0</v>
      </c>
      <c r="PG29" s="34">
        <f>IF(PF29&lt;&gt;"",HLOOKUP(COUNT($NE29:PF29)+1,$G$4:$EH$8,PG$14,0)*$D29,IF($C29=PG$17,$G$8*$D29,""))</f>
        <v>0</v>
      </c>
      <c r="PH29" s="34">
        <f>IF(PG29&lt;&gt;"",HLOOKUP(COUNT($NE29:PG29)+1,$G$4:$EH$8,PH$14,0)*$D29,IF($C29=PH$17,$G$8*$D29,""))</f>
        <v>0</v>
      </c>
      <c r="PI29" s="34">
        <f>IF(PH29&lt;&gt;"",HLOOKUP(COUNT($NE29:PH29)+1,$G$4:$EH$8,PI$14,0)*$D29,IF($C29=PI$17,$G$8*$D29,""))</f>
        <v>0</v>
      </c>
      <c r="PJ29" s="34">
        <f>IF(PI29&lt;&gt;"",HLOOKUP(COUNT($NE29:PI29)+1,$G$4:$EH$8,PJ$14,0)*$D29,IF($C29=PJ$17,$G$8*$D29,""))</f>
        <v>0</v>
      </c>
      <c r="PK29" s="34">
        <f>IF(PJ29&lt;&gt;"",HLOOKUP(COUNT($NE29:PJ29)+1,$G$4:$EH$8,PK$14,0)*$D29,IF($C29=PK$17,$G$8*$D29,""))</f>
        <v>0</v>
      </c>
      <c r="PL29" s="34">
        <f>IF(PK29&lt;&gt;"",HLOOKUP(COUNT($NE29:PK29)+1,$G$4:$EH$8,PL$14,0)*$D29,IF($C29=PL$17,$G$8*$D29,""))</f>
        <v>0</v>
      </c>
      <c r="PM29" s="34">
        <f>IF(PL29&lt;&gt;"",HLOOKUP(COUNT($NE29:PL29)+1,$G$4:$EH$8,PM$14,0)*$D29,IF($C29=PM$17,$G$8*$D29,""))</f>
        <v>0</v>
      </c>
      <c r="PN29" s="34">
        <f>IF(PM29&lt;&gt;"",HLOOKUP(COUNT($NE29:PM29)+1,$G$4:$EH$8,PN$14,0)*$D29,IF($C29=PN$17,$G$8*$D29,""))</f>
        <v>0</v>
      </c>
      <c r="PO29" s="34">
        <f>IF(PN29&lt;&gt;"",HLOOKUP(COUNT($NE29:PN29)+1,$G$4:$EH$8,PO$14,0)*$D29,IF($C29=PO$17,$G$8*$D29,""))</f>
        <v>0</v>
      </c>
      <c r="PP29" s="34">
        <f>IF(PO29&lt;&gt;"",HLOOKUP(COUNT($NE29:PO29)+1,$G$4:$EH$8,PP$14,0)*$D29,IF($C29=PP$17,$G$8*$D29,""))</f>
        <v>0</v>
      </c>
      <c r="PQ29" s="34">
        <f>IF(PP29&lt;&gt;"",HLOOKUP(COUNT($NE29:PP29)+1,$G$4:$EH$8,PQ$14,0)*$D29,IF($C29=PQ$17,$G$8*$D29,""))</f>
        <v>0</v>
      </c>
      <c r="PR29" s="34">
        <f>IF(PQ29&lt;&gt;"",HLOOKUP(COUNT($NE29:PQ29)+1,$G$4:$EH$8,PR$14,0)*$D29,IF($C29=PR$17,$G$8*$D29,""))</f>
        <v>0</v>
      </c>
      <c r="PS29" s="34">
        <f>IF(PR29&lt;&gt;"",HLOOKUP(COUNT($NE29:PR29)+1,$G$4:$EH$8,PS$14,0)*$D29,IF($C29=PS$17,$G$8*$D29,""))</f>
        <v>0</v>
      </c>
      <c r="PT29" s="34">
        <f>IF(PS29&lt;&gt;"",HLOOKUP(COUNT($NE29:PS29)+1,$G$4:$EH$8,PT$14,0)*$D29,IF($C29=PT$17,$G$8*$D29,""))</f>
        <v>0</v>
      </c>
      <c r="PU29" s="34">
        <f>IF(PT29&lt;&gt;"",HLOOKUP(COUNT($NE29:PT29)+1,$G$4:$EH$8,PU$14,0)*$D29,IF($C29=PU$17,$G$8*$D29,""))</f>
        <v>0</v>
      </c>
      <c r="PV29" s="34">
        <f>IF(PU29&lt;&gt;"",HLOOKUP(COUNT($NE29:PU29)+1,$G$4:$EH$8,PV$14,0)*$D29,IF($C29=PV$17,$G$8*$D29,""))</f>
        <v>0</v>
      </c>
      <c r="PW29" s="34">
        <f>IF(PV29&lt;&gt;"",HLOOKUP(COUNT($NE29:PV29)+1,$G$4:$EH$8,PW$14,0)*$D29,IF($C29=PW$17,$G$8*$D29,""))</f>
        <v>0</v>
      </c>
      <c r="PX29" s="34">
        <f>IF(PW29&lt;&gt;"",HLOOKUP(COUNT($NE29:PW29)+1,$G$4:$EH$8,PX$14,0)*$D29,IF($C29=PX$17,$G$8*$D29,""))</f>
        <v>0</v>
      </c>
      <c r="PY29" s="34">
        <f>IF(PX29&lt;&gt;"",HLOOKUP(COUNT($NE29:PX29)+1,$G$4:$EH$8,PY$14,0)*$D29,IF($C29=PY$17,$G$8*$D29,""))</f>
        <v>0</v>
      </c>
      <c r="PZ29" s="34">
        <f>IF(PY29&lt;&gt;"",HLOOKUP(COUNT($NE29:PY29)+1,$G$4:$EH$8,PZ$14,0)*$D29,IF($C29=PZ$17,$G$8*$D29,""))</f>
        <v>0</v>
      </c>
      <c r="QA29" s="34">
        <f>IF(PZ29&lt;&gt;"",HLOOKUP(COUNT($NE29:PZ29)+1,$G$4:$EH$8,QA$14,0)*$D29,IF($C29=QA$17,$G$8*$D29,""))</f>
        <v>0</v>
      </c>
      <c r="QB29" s="34">
        <f>IF(QA29&lt;&gt;"",HLOOKUP(COUNT($NE29:QA29)+1,$G$4:$EH$8,QB$14,0)*$D29,IF($C29=QB$17,$G$8*$D29,""))</f>
        <v>0</v>
      </c>
      <c r="QC29" s="34">
        <f>IF(QB29&lt;&gt;"",HLOOKUP(COUNT($NE29:QB29)+1,$G$4:$EH$8,QC$14,0)*$D29,IF($C29=QC$17,$G$8*$D29,""))</f>
        <v>0</v>
      </c>
      <c r="QD29" s="34">
        <f>IF(QC29&lt;&gt;"",HLOOKUP(COUNT($NE29:QC29)+1,$G$4:$EH$8,QD$14,0)*$D29,IF($C29=QD$17,$G$8*$D29,""))</f>
        <v>0</v>
      </c>
      <c r="QE29" s="34">
        <f>IF(QD29&lt;&gt;"",HLOOKUP(COUNT($NE29:QD29)+1,$G$4:$EH$8,QE$14,0)*$D29,IF($C29=QE$17,$G$8*$D29,""))</f>
        <v>0</v>
      </c>
      <c r="QF29" s="34">
        <f>IF(QE29&lt;&gt;"",HLOOKUP(COUNT($NE29:QE29)+1,$G$4:$EH$8,QF$14,0)*$D29,IF($C29=QF$17,$G$8*$D29,""))</f>
        <v>0</v>
      </c>
      <c r="QG29" s="34">
        <f>IF(QF29&lt;&gt;"",HLOOKUP(COUNT($NE29:QF29)+1,$G$4:$EH$8,QG$14,0)*$D29,IF($C29=QG$17,$G$8*$D29,""))</f>
        <v>0</v>
      </c>
      <c r="QH29" s="34">
        <f>IF(QG29&lt;&gt;"",HLOOKUP(COUNT($NE29:QG29)+1,$G$4:$EH$8,QH$14,0)*$D29,IF($C29=QH$17,$G$8*$D29,""))</f>
        <v>0</v>
      </c>
      <c r="QI29" s="34">
        <f>IF(QH29&lt;&gt;"",HLOOKUP(COUNT($NE29:QH29)+1,$G$4:$EH$8,QI$14,0)*$D29,IF($C29=QI$17,$G$8*$D29,""))</f>
        <v>0</v>
      </c>
      <c r="QJ29" s="34">
        <f>IF(QI29&lt;&gt;"",HLOOKUP(COUNT($NE29:QI29)+1,$G$4:$EH$8,QJ$14,0)*$D29,IF($C29=QJ$17,$G$8*$D29,""))</f>
        <v>0</v>
      </c>
      <c r="QK29" s="34">
        <f>IF(QJ29&lt;&gt;"",HLOOKUP(COUNT($NE29:QJ29)+1,$G$4:$EH$8,QK$14,0)*$D29,IF($C29=QK$17,$G$8*$D29,""))</f>
        <v>0</v>
      </c>
      <c r="QL29" s="34">
        <f>IF(QK29&lt;&gt;"",HLOOKUP(COUNT($NE29:QK29)+1,$G$4:$EH$8,QL$14,0)*$D29,IF($C29=QL$17,$G$8*$D29,""))</f>
        <v>0</v>
      </c>
      <c r="QM29" s="34">
        <f>IF(QL29&lt;&gt;"",HLOOKUP(COUNT($NE29:QL29)+1,$G$4:$EH$8,QM$14,0)*$D29,IF($C29=QM$17,$G$8*$D29,""))</f>
        <v>0</v>
      </c>
      <c r="QN29" s="34">
        <f>IF(QM29&lt;&gt;"",HLOOKUP(COUNT($NE29:QM29)+1,$G$4:$EH$8,QN$14,0)*$D29,IF($C29=QN$17,$G$8*$D29,""))</f>
        <v>0</v>
      </c>
      <c r="QO29" s="34">
        <f>IF(QN29&lt;&gt;"",HLOOKUP(COUNT($NE29:QN29)+1,$G$4:$EH$8,QO$14,0)*$D29,IF($C29=QO$17,$G$8*$D29,""))</f>
        <v>0</v>
      </c>
      <c r="QP29" s="34">
        <f>IF(QO29&lt;&gt;"",HLOOKUP(COUNT($NE29:QO29)+1,$G$4:$EH$8,QP$14,0)*$D29,IF($C29=QP$17,$G$8*$D29,""))</f>
        <v>0</v>
      </c>
      <c r="QQ29" s="34">
        <f>IF(QP29&lt;&gt;"",HLOOKUP(COUNT($NE29:QP29)+1,$G$4:$EH$8,QQ$14,0)*$D29,IF($C29=QQ$17,$G$8*$D29,""))</f>
        <v>0</v>
      </c>
      <c r="QR29" s="34">
        <f>IF(QQ29&lt;&gt;"",HLOOKUP(COUNT($NE29:QQ29)+1,$G$4:$EH$8,QR$14,0)*$D29,IF($C29=QR$17,$G$8*$D29,""))</f>
        <v>0</v>
      </c>
      <c r="QS29" s="34">
        <f>IF(QR29&lt;&gt;"",HLOOKUP(COUNT($NE29:QR29)+1,$G$4:$EH$8,QS$14,0)*$D29,IF($C29=QS$17,$G$8*$D29,""))</f>
        <v>0</v>
      </c>
      <c r="QT29" s="34">
        <f>IF(QS29&lt;&gt;"",HLOOKUP(COUNT($NE29:QS29)+1,$G$4:$EH$8,QT$14,0)*$D29,IF($C29=QT$17,$G$8*$D29,""))</f>
        <v>0</v>
      </c>
      <c r="QU29" s="34">
        <f>IF(QT29&lt;&gt;"",HLOOKUP(COUNT($NE29:QT29)+1,$G$4:$EH$8,QU$14,0)*$D29,IF($C29=QU$17,$G$8*$D29,""))</f>
        <v>0</v>
      </c>
      <c r="QV29" s="34">
        <f>IF(QU29&lt;&gt;"",HLOOKUP(COUNT($NE29:QU29)+1,$G$4:$EH$8,QV$14,0)*$D29,IF($C29=QV$17,$G$8*$D29,""))</f>
        <v>0</v>
      </c>
      <c r="QW29" s="34">
        <f>IF(QV29&lt;&gt;"",HLOOKUP(COUNT($NE29:QV29)+1,$G$4:$EH$8,QW$14,0)*$D29,IF($C29=QW$17,$G$8*$D29,""))</f>
        <v>0</v>
      </c>
      <c r="QX29" s="34">
        <f>IF(QW29&lt;&gt;"",HLOOKUP(COUNT($NE29:QW29)+1,$G$4:$EH$8,QX$14,0)*$D29,IF($C29=QX$17,$G$8*$D29,""))</f>
        <v>0</v>
      </c>
      <c r="QY29" s="34">
        <f>IF(QX29&lt;&gt;"",HLOOKUP(COUNT($NE29:QX29)+1,$G$4:$EH$8,QY$14,0)*$D29,IF($C29=QY$17,$G$8*$D29,""))</f>
        <v>0</v>
      </c>
      <c r="QZ29" s="34">
        <f>IF(QY29&lt;&gt;"",HLOOKUP(COUNT($NE29:QY29)+1,$G$4:$EH$8,QZ$14,0)*$D29,IF($C29=QZ$17,$G$8*$D29,""))</f>
        <v>0</v>
      </c>
      <c r="RA29" s="34">
        <f>IF(QZ29&lt;&gt;"",HLOOKUP(COUNT($NE29:QZ29)+1,$G$4:$EH$8,RA$14,0)*$D29,IF($C29=RA$17,$G$8*$D29,""))</f>
        <v>0</v>
      </c>
      <c r="RB29" s="34">
        <f>IF(RA29&lt;&gt;"",HLOOKUP(COUNT($NE29:RA29)+1,$G$4:$EH$8,RB$14,0)*$D29,IF($C29=RB$17,$G$8*$D29,""))</f>
        <v>0</v>
      </c>
      <c r="RC29" s="34">
        <f>IF(RB29&lt;&gt;"",HLOOKUP(COUNT($NE29:RB29)+1,$G$4:$EH$8,RC$14,0)*$D29,IF($C29=RC$17,$G$8*$D29,""))</f>
        <v>0</v>
      </c>
      <c r="RD29" s="34">
        <f>IF(RC29&lt;&gt;"",HLOOKUP(COUNT($NE29:RC29)+1,$G$4:$EH$8,RD$14,0)*$D29,IF($C29=RD$17,$G$8*$D29,""))</f>
        <v>0</v>
      </c>
      <c r="RE29" s="34">
        <f>IF(RD29&lt;&gt;"",HLOOKUP(COUNT($NE29:RD29)+1,$G$4:$EH$8,RE$14,0)*$D29,IF($C29=RE$17,$G$8*$D29,""))</f>
        <v>0</v>
      </c>
      <c r="RF29" s="34">
        <f>IF(RE29&lt;&gt;"",HLOOKUP(COUNT($NE29:RE29)+1,$G$4:$EH$8,RF$14,0)*$D29,IF($C29=RF$17,$G$8*$D29,""))</f>
        <v>0</v>
      </c>
      <c r="RG29" s="34">
        <f>IF(RF29&lt;&gt;"",HLOOKUP(COUNT($NE29:RF29)+1,$G$4:$EH$8,RG$14,0)*$D29,IF($C29=RG$17,$G$8*$D29,""))</f>
        <v>0</v>
      </c>
      <c r="RH29" s="34">
        <f>IF(RG29&lt;&gt;"",HLOOKUP(COUNT($NE29:RG29)+1,$G$4:$EH$8,RH$14,0)*$D29,IF($C29=RH$17,$G$8*$D29,""))</f>
        <v>0</v>
      </c>
      <c r="RI29" s="34">
        <f>IF(RH29&lt;&gt;"",HLOOKUP(COUNT($NE29:RH29)+1,$G$4:$EH$8,RI$14,0)*$D29,IF($C29=RI$17,$G$8*$D29,""))</f>
        <v>0</v>
      </c>
      <c r="RJ29" s="34">
        <f>IF(RI29&lt;&gt;"",HLOOKUP(COUNT($NE29:RI29)+1,$G$4:$EH$8,RJ$14,0)*$D29,IF($C29=RJ$17,$G$8*$D29,""))</f>
        <v>0</v>
      </c>
      <c r="RK29" s="34">
        <f>IF(RJ29&lt;&gt;"",HLOOKUP(COUNT($NE29:RJ29)+1,$G$4:$EH$8,RK$14,0)*$D29,IF($C29=RK$17,$G$8*$D29,""))</f>
        <v>0</v>
      </c>
      <c r="RL29" s="34">
        <f>IF(RK29&lt;&gt;"",HLOOKUP(COUNT($NE29:RK29)+1,$G$4:$EH$8,RL$14,0)*$D29,IF($C29=RL$17,$G$8*$D29,""))</f>
        <v>0</v>
      </c>
      <c r="RM29" s="34">
        <f>IF(RL29&lt;&gt;"",HLOOKUP(COUNT($NE29:RL29)+1,$G$4:$EH$8,RM$14,0)*$D29,IF($C29=RM$17,$G$8*$D29,""))</f>
        <v>0</v>
      </c>
      <c r="RN29" s="34">
        <f>IF(RM29&lt;&gt;"",HLOOKUP(COUNT($NE29:RM29)+1,$G$4:$EH$8,RN$14,0)*$D29,IF($C29=RN$17,$G$8*$D29,""))</f>
        <v>0</v>
      </c>
      <c r="RO29" s="34">
        <f>IF(RN29&lt;&gt;"",HLOOKUP(COUNT($NE29:RN29)+1,$G$4:$EH$8,RO$14,0)*$D29,IF($C29=RO$17,$G$8*$D29,""))</f>
        <v>0</v>
      </c>
      <c r="RP29" s="34">
        <f>IF(RO29&lt;&gt;"",HLOOKUP(COUNT($NE29:RO29)+1,$G$4:$EH$8,RP$14,0)*$D29,IF($C29=RP$17,$G$8*$D29,""))</f>
        <v>0</v>
      </c>
      <c r="RQ29" s="34">
        <f>IF(RP29&lt;&gt;"",HLOOKUP(COUNT($NE29:RP29)+1,$G$4:$EH$8,RQ$14,0)*$D29,IF($C29=RQ$17,$G$8*$D29,""))</f>
        <v>0</v>
      </c>
      <c r="RR29" s="34">
        <f>IF(RQ29&lt;&gt;"",HLOOKUP(COUNT($NE29:RQ29)+1,$G$4:$EH$8,RR$14,0)*$D29,IF($C29=RR$17,$G$8*$D29,""))</f>
        <v>0</v>
      </c>
      <c r="RS29" s="34">
        <f>IF(RR29&lt;&gt;"",HLOOKUP(COUNT($NE29:RR29)+1,$G$4:$EH$8,RS$14,0)*$D29,IF($C29=RS$17,$G$8*$D29,""))</f>
        <v>0</v>
      </c>
      <c r="RT29" s="34">
        <f>IF(RS29&lt;&gt;"",HLOOKUP(COUNT($NE29:RS29)+1,$G$4:$EH$8,RT$14,0)*$D29,IF($C29=RT$17,$G$8*$D29,""))</f>
        <v>0</v>
      </c>
      <c r="RU29" s="34">
        <f>IF(RT29&lt;&gt;"",HLOOKUP(COUNT($NE29:RT29)+1,$G$4:$EH$8,RU$14,0)*$D29,IF($C29=RU$17,$G$8*$D29,""))</f>
        <v>0</v>
      </c>
      <c r="RW29" s="34" t="str">
        <f>IF(RV29&lt;&gt;"",HLOOKUP(COUNT($RV29:RV29)+1,$G$4:$EH$9,RW$14,0)*$D29,IF($C29=RW$17,$G$9*$D29,""))</f>
        <v/>
      </c>
      <c r="RX29" s="34" t="str">
        <f>IF(RW29&lt;&gt;"",HLOOKUP(COUNT($RV29:RW29)+1,$G$4:$EH$9,RX$14,0)*$D29,IF($C29=RX$17,$G$9*$D29,""))</f>
        <v/>
      </c>
      <c r="RY29" s="34" t="str">
        <f>IF(RX29&lt;&gt;"",HLOOKUP(COUNT($RV29:RX29)+1,$G$4:$EH$9,RY$14,0)*$D29,IF($C29=RY$17,$G$9*$D29,""))</f>
        <v/>
      </c>
      <c r="RZ29" s="34" t="str">
        <f>IF(RY29&lt;&gt;"",HLOOKUP(COUNT($RV29:RY29)+1,$G$4:$EH$9,RZ$14,0)*$D29,IF($C29=RZ$17,$G$9*$D29,""))</f>
        <v/>
      </c>
      <c r="SA29" s="34" t="str">
        <f>IF(RZ29&lt;&gt;"",HLOOKUP(COUNT($RV29:RZ29)+1,$G$4:$EH$9,SA$14,0)*$D29,IF($C29=SA$17,$G$9*$D29,""))</f>
        <v/>
      </c>
      <c r="SB29" s="34" t="str">
        <f>IF(SA29&lt;&gt;"",HLOOKUP(COUNT($RV29:SA29)+1,$G$4:$EH$9,SB$14,0)*$D29,IF($C29=SB$17,$G$9*$D29,""))</f>
        <v/>
      </c>
      <c r="SC29" s="34" t="str">
        <f>IF(SB29&lt;&gt;"",HLOOKUP(COUNT($RV29:SB29)+1,$G$4:$EH$9,SC$14,0)*$D29,IF($C29=SC$17,$G$9*$D29,""))</f>
        <v/>
      </c>
      <c r="SD29" s="34" t="str">
        <f>IF(SC29&lt;&gt;"",HLOOKUP(COUNT($RV29:SC29)+1,$G$4:$EH$9,SD$14,0)*$D29,IF($C29=SD$17,$G$9*$D29,""))</f>
        <v/>
      </c>
      <c r="SE29" s="34" t="str">
        <f>IF(SD29&lt;&gt;"",HLOOKUP(COUNT($RV29:SD29)+1,$G$4:$EH$9,SE$14,0)*$D29,IF($C29=SE$17,$G$9*$D29,""))</f>
        <v/>
      </c>
      <c r="SF29" s="34" t="str">
        <f>IF(SE29&lt;&gt;"",HLOOKUP(COUNT($RV29:SE29)+1,$G$4:$EH$9,SF$14,0)*$D29,IF($C29=SF$17,$G$9*$D29,""))</f>
        <v/>
      </c>
      <c r="SG29" s="34">
        <f>IF(SF29&lt;&gt;"",HLOOKUP(COUNT($RV29:SF29)+1,$G$4:$EH$9,SG$14,0)*$D29,IF($C29=SG$17,$G$9*$D29,""))</f>
        <v>2900</v>
      </c>
      <c r="SH29" s="34">
        <f>IF(SG29&lt;&gt;"",HLOOKUP(COUNT($RV29:SG29)+1,$G$4:$EH$9,SH$14,0)*$D29,IF($C29=SH$17,$G$9*$D29,""))</f>
        <v>0</v>
      </c>
      <c r="SI29" s="34">
        <f>IF(SH29&lt;&gt;"",HLOOKUP(COUNT($RV29:SH29)+1,$G$4:$EH$9,SI$14,0)*$D29,IF($C29=SI$17,$G$9*$D29,""))</f>
        <v>0</v>
      </c>
      <c r="SJ29" s="34">
        <f>IF(SI29&lt;&gt;"",HLOOKUP(COUNT($RV29:SI29)+1,$G$4:$EH$9,SJ$14,0)*$D29,IF($C29=SJ$17,$G$9*$D29,""))</f>
        <v>0</v>
      </c>
      <c r="SK29" s="34">
        <f>IF(SJ29&lt;&gt;"",HLOOKUP(COUNT($RV29:SJ29)+1,$G$4:$EH$9,SK$14,0)*$D29,IF($C29=SK$17,$G$9*$D29,""))</f>
        <v>0</v>
      </c>
      <c r="SL29" s="34">
        <f>IF(SK29&lt;&gt;"",HLOOKUP(COUNT($RV29:SK29)+1,$G$4:$EH$9,SL$14,0)*$D29,IF($C29=SL$17,$G$9*$D29,""))</f>
        <v>0</v>
      </c>
      <c r="SM29" s="34">
        <f>IF(SL29&lt;&gt;"",HLOOKUP(COUNT($RV29:SL29)+1,$G$4:$EH$9,SM$14,0)*$D29,IF($C29=SM$17,$G$9*$D29,""))</f>
        <v>0</v>
      </c>
      <c r="SN29" s="34">
        <f>IF(SM29&lt;&gt;"",HLOOKUP(COUNT($RV29:SM29)+1,$G$4:$EH$9,SN$14,0)*$D29,IF($C29=SN$17,$G$9*$D29,""))</f>
        <v>0</v>
      </c>
      <c r="SO29" s="34">
        <f>IF(SN29&lt;&gt;"",HLOOKUP(COUNT($RV29:SN29)+1,$G$4:$EH$9,SO$14,0)*$D29,IF($C29=SO$17,$G$9*$D29,""))</f>
        <v>0</v>
      </c>
      <c r="SP29" s="34">
        <f>IF(SO29&lt;&gt;"",HLOOKUP(COUNT($RV29:SO29)+1,$G$4:$EH$9,SP$14,0)*$D29,IF($C29=SP$17,$G$9*$D29,""))</f>
        <v>0</v>
      </c>
      <c r="SQ29" s="34">
        <f>IF(SP29&lt;&gt;"",HLOOKUP(COUNT($RV29:SP29)+1,$G$4:$EH$9,SQ$14,0)*$D29,IF($C29=SQ$17,$G$9*$D29,""))</f>
        <v>0</v>
      </c>
      <c r="SR29" s="34">
        <f>IF(SQ29&lt;&gt;"",HLOOKUP(COUNT($RV29:SQ29)+1,$G$4:$EH$9,SR$14,0)*$D29,IF($C29=SR$17,$G$9*$D29,""))</f>
        <v>0</v>
      </c>
      <c r="SS29" s="34">
        <f>IF(SR29&lt;&gt;"",HLOOKUP(COUNT($RV29:SR29)+1,$G$4:$EH$9,SS$14,0)*$D29,IF($C29=SS$17,$G$9*$D29,""))</f>
        <v>0</v>
      </c>
      <c r="ST29" s="34">
        <f>IF(SS29&lt;&gt;"",HLOOKUP(COUNT($RV29:SS29)+1,$G$4:$EH$9,ST$14,0)*$D29,IF($C29=ST$17,$G$9*$D29,""))</f>
        <v>0</v>
      </c>
      <c r="SU29" s="34">
        <f>IF(ST29&lt;&gt;"",HLOOKUP(COUNT($RV29:ST29)+1,$G$4:$EH$9,SU$14,0)*$D29,IF($C29=SU$17,$G$9*$D29,""))</f>
        <v>0</v>
      </c>
      <c r="SV29" s="34">
        <f>IF(SU29&lt;&gt;"",HLOOKUP(COUNT($RV29:SU29)+1,$G$4:$EH$9,SV$14,0)*$D29,IF($C29=SV$17,$G$9*$D29,""))</f>
        <v>0</v>
      </c>
      <c r="SW29" s="34">
        <f>IF(SV29&lt;&gt;"",HLOOKUP(COUNT($RV29:SV29)+1,$G$4:$EH$9,SW$14,0)*$D29,IF($C29=SW$17,$G$9*$D29,""))</f>
        <v>0</v>
      </c>
      <c r="SX29" s="34">
        <f>IF(SW29&lt;&gt;"",HLOOKUP(COUNT($RV29:SW29)+1,$G$4:$EH$9,SX$14,0)*$D29,IF($C29=SX$17,$G$9*$D29,""))</f>
        <v>0</v>
      </c>
      <c r="SY29" s="34">
        <f>IF(SX29&lt;&gt;"",HLOOKUP(COUNT($RV29:SX29)+1,$G$4:$EH$9,SY$14,0)*$D29,IF($C29=SY$17,$G$9*$D29,""))</f>
        <v>0</v>
      </c>
      <c r="SZ29" s="34">
        <f>IF(SY29&lt;&gt;"",HLOOKUP(COUNT($RV29:SY29)+1,$G$4:$EH$9,SZ$14,0)*$D29,IF($C29=SZ$17,$G$9*$D29,""))</f>
        <v>0</v>
      </c>
      <c r="TA29" s="34">
        <f>IF(SZ29&lt;&gt;"",HLOOKUP(COUNT($RV29:SZ29)+1,$G$4:$EH$9,TA$14,0)*$D29,IF($C29=TA$17,$G$9*$D29,""))</f>
        <v>0</v>
      </c>
      <c r="TB29" s="34">
        <f>IF(TA29&lt;&gt;"",HLOOKUP(COUNT($RV29:TA29)+1,$G$4:$EH$9,TB$14,0)*$D29,IF($C29=TB$17,$G$9*$D29,""))</f>
        <v>0</v>
      </c>
      <c r="TC29" s="34">
        <f>IF(TB29&lt;&gt;"",HLOOKUP(COUNT($RV29:TB29)+1,$G$4:$EH$9,TC$14,0)*$D29,IF($C29=TC$17,$G$9*$D29,""))</f>
        <v>0</v>
      </c>
      <c r="TD29" s="34">
        <f>IF(TC29&lt;&gt;"",HLOOKUP(COUNT($RV29:TC29)+1,$G$4:$EH$9,TD$14,0)*$D29,IF($C29=TD$17,$G$9*$D29,""))</f>
        <v>0</v>
      </c>
      <c r="TE29" s="34">
        <f>IF(TD29&lt;&gt;"",HLOOKUP(COUNT($RV29:TD29)+1,$G$4:$EH$9,TE$14,0)*$D29,IF($C29=TE$17,$G$9*$D29,""))</f>
        <v>0</v>
      </c>
      <c r="TF29" s="34">
        <f>IF(TE29&lt;&gt;"",HLOOKUP(COUNT($RV29:TE29)+1,$G$4:$EH$9,TF$14,0)*$D29,IF($C29=TF$17,$G$9*$D29,""))</f>
        <v>0</v>
      </c>
      <c r="TG29" s="34">
        <f>IF(TF29&lt;&gt;"",HLOOKUP(COUNT($RV29:TF29)+1,$G$4:$EH$9,TG$14,0)*$D29,IF($C29=TG$17,$G$9*$D29,""))</f>
        <v>0</v>
      </c>
      <c r="TH29" s="34">
        <f>IF(TG29&lt;&gt;"",HLOOKUP(COUNT($RV29:TG29)+1,$G$4:$EH$9,TH$14,0)*$D29,IF($C29=TH$17,$G$9*$D29,""))</f>
        <v>0</v>
      </c>
      <c r="TI29" s="34">
        <f>IF(TH29&lt;&gt;"",HLOOKUP(COUNT($RV29:TH29)+1,$G$4:$EH$9,TI$14,0)*$D29,IF($C29=TI$17,$G$9*$D29,""))</f>
        <v>0</v>
      </c>
      <c r="TJ29" s="34">
        <f>IF(TI29&lt;&gt;"",HLOOKUP(COUNT($RV29:TI29)+1,$G$4:$EH$9,TJ$14,0)*$D29,IF($C29=TJ$17,$G$9*$D29,""))</f>
        <v>0</v>
      </c>
      <c r="TK29" s="34">
        <f>IF(TJ29&lt;&gt;"",HLOOKUP(COUNT($RV29:TJ29)+1,$G$4:$EH$9,TK$14,0)*$D29,IF($C29=TK$17,$G$9*$D29,""))</f>
        <v>0</v>
      </c>
      <c r="TL29" s="34">
        <f>IF(TK29&lt;&gt;"",HLOOKUP(COUNT($RV29:TK29)+1,$G$4:$EH$9,TL$14,0)*$D29,IF($C29=TL$17,$G$9*$D29,""))</f>
        <v>0</v>
      </c>
      <c r="TM29" s="34">
        <f>IF(TL29&lt;&gt;"",HLOOKUP(COUNT($RV29:TL29)+1,$G$4:$EH$9,TM$14,0)*$D29,IF($C29=TM$17,$G$9*$D29,""))</f>
        <v>0</v>
      </c>
      <c r="TN29" s="34">
        <f>IF(TM29&lt;&gt;"",HLOOKUP(COUNT($RV29:TM29)+1,$G$4:$EH$9,TN$14,0)*$D29,IF($C29=TN$17,$G$9*$D29,""))</f>
        <v>0</v>
      </c>
      <c r="TO29" s="34">
        <f>IF(TN29&lt;&gt;"",HLOOKUP(COUNT($RV29:TN29)+1,$G$4:$EH$9,TO$14,0)*$D29,IF($C29=TO$17,$G$9*$D29,""))</f>
        <v>0</v>
      </c>
      <c r="TP29" s="34">
        <f>IF(TO29&lt;&gt;"",HLOOKUP(COUNT($RV29:TO29)+1,$G$4:$EH$9,TP$14,0)*$D29,IF($C29=TP$17,$G$9*$D29,""))</f>
        <v>0</v>
      </c>
      <c r="TQ29" s="34">
        <f>IF(TP29&lt;&gt;"",HLOOKUP(COUNT($RV29:TP29)+1,$G$4:$EH$9,TQ$14,0)*$D29,IF($C29=TQ$17,$G$9*$D29,""))</f>
        <v>0</v>
      </c>
      <c r="TR29" s="34">
        <f>IF(TQ29&lt;&gt;"",HLOOKUP(COUNT($RV29:TQ29)+1,$G$4:$EH$9,TR$14,0)*$D29,IF($C29=TR$17,$G$9*$D29,""))</f>
        <v>0</v>
      </c>
      <c r="TS29" s="34">
        <f>IF(TR29&lt;&gt;"",HLOOKUP(COUNT($RV29:TR29)+1,$G$4:$EH$9,TS$14,0)*$D29,IF($C29=TS$17,$G$9*$D29,""))</f>
        <v>0</v>
      </c>
      <c r="TT29" s="34">
        <f>IF(TS29&lt;&gt;"",HLOOKUP(COUNT($RV29:TS29)+1,$G$4:$EH$9,TT$14,0)*$D29,IF($C29=TT$17,$G$9*$D29,""))</f>
        <v>0</v>
      </c>
      <c r="TU29" s="34">
        <f>IF(TT29&lt;&gt;"",HLOOKUP(COUNT($RV29:TT29)+1,$G$4:$EH$9,TU$14,0)*$D29,IF($C29=TU$17,$G$9*$D29,""))</f>
        <v>0</v>
      </c>
      <c r="TV29" s="34">
        <f>IF(TU29&lt;&gt;"",HLOOKUP(COUNT($RV29:TU29)+1,$G$4:$EH$9,TV$14,0)*$D29,IF($C29=TV$17,$G$9*$D29,""))</f>
        <v>0</v>
      </c>
      <c r="TW29" s="34">
        <f>IF(TV29&lt;&gt;"",HLOOKUP(COUNT($RV29:TV29)+1,$G$4:$EH$9,TW$14,0)*$D29,IF($C29=TW$17,$G$9*$D29,""))</f>
        <v>0</v>
      </c>
      <c r="TX29" s="34">
        <f>IF(TW29&lt;&gt;"",HLOOKUP(COUNT($RV29:TW29)+1,$G$4:$EH$9,TX$14,0)*$D29,IF($C29=TX$17,$G$9*$D29,""))</f>
        <v>0</v>
      </c>
      <c r="TY29" s="34">
        <f>IF(TX29&lt;&gt;"",HLOOKUP(COUNT($RV29:TX29)+1,$G$4:$EH$9,TY$14,0)*$D29,IF($C29=TY$17,$G$9*$D29,""))</f>
        <v>0</v>
      </c>
      <c r="TZ29" s="34">
        <f>IF(TY29&lt;&gt;"",HLOOKUP(COUNT($RV29:TY29)+1,$G$4:$EH$9,TZ$14,0)*$D29,IF($C29=TZ$17,$G$9*$D29,""))</f>
        <v>0</v>
      </c>
      <c r="UA29" s="34">
        <f>IF(TZ29&lt;&gt;"",HLOOKUP(COUNT($RV29:TZ29)+1,$G$4:$EH$9,UA$14,0)*$D29,IF($C29=UA$17,$G$9*$D29,""))</f>
        <v>0</v>
      </c>
      <c r="UB29" s="34">
        <f>IF(UA29&lt;&gt;"",HLOOKUP(COUNT($RV29:UA29)+1,$G$4:$EH$9,UB$14,0)*$D29,IF($C29=UB$17,$G$9*$D29,""))</f>
        <v>0</v>
      </c>
      <c r="UC29" s="34">
        <f>IF(UB29&lt;&gt;"",HLOOKUP(COUNT($RV29:UB29)+1,$G$4:$EH$9,UC$14,0)*$D29,IF($C29=UC$17,$G$9*$D29,""))</f>
        <v>0</v>
      </c>
      <c r="UD29" s="34">
        <f>IF(UC29&lt;&gt;"",HLOOKUP(COUNT($RV29:UC29)+1,$G$4:$EH$9,UD$14,0)*$D29,IF($C29=UD$17,$G$9*$D29,""))</f>
        <v>0</v>
      </c>
      <c r="UE29" s="34">
        <f>IF(UD29&lt;&gt;"",HLOOKUP(COUNT($RV29:UD29)+1,$G$4:$EH$9,UE$14,0)*$D29,IF($C29=UE$17,$G$9*$D29,""))</f>
        <v>0</v>
      </c>
      <c r="UF29" s="34">
        <f>IF(UE29&lt;&gt;"",HLOOKUP(COUNT($RV29:UE29)+1,$G$4:$EH$9,UF$14,0)*$D29,IF($C29=UF$17,$G$9*$D29,""))</f>
        <v>0</v>
      </c>
      <c r="UG29" s="34">
        <f>IF(UF29&lt;&gt;"",HLOOKUP(COUNT($RV29:UF29)+1,$G$4:$EH$9,UG$14,0)*$D29,IF($C29=UG$17,$G$9*$D29,""))</f>
        <v>0</v>
      </c>
      <c r="UH29" s="34">
        <f>IF(UG29&lt;&gt;"",HLOOKUP(COUNT($RV29:UG29)+1,$G$4:$EH$9,UH$14,0)*$D29,IF($C29=UH$17,$G$9*$D29,""))</f>
        <v>0</v>
      </c>
      <c r="UI29" s="34">
        <f>IF(UH29&lt;&gt;"",HLOOKUP(COUNT($RV29:UH29)+1,$G$4:$EH$9,UI$14,0)*$D29,IF($C29=UI$17,$G$9*$D29,""))</f>
        <v>0</v>
      </c>
      <c r="UJ29" s="34">
        <f>IF(UI29&lt;&gt;"",HLOOKUP(COUNT($RV29:UI29)+1,$G$4:$EH$9,UJ$14,0)*$D29,IF($C29=UJ$17,$G$9*$D29,""))</f>
        <v>0</v>
      </c>
      <c r="UK29" s="34">
        <f>IF(UJ29&lt;&gt;"",HLOOKUP(COUNT($RV29:UJ29)+1,$G$4:$EH$9,UK$14,0)*$D29,IF($C29=UK$17,$G$9*$D29,""))</f>
        <v>0</v>
      </c>
      <c r="UL29" s="34">
        <f>IF(UK29&lt;&gt;"",HLOOKUP(COUNT($RV29:UK29)+1,$G$4:$EH$9,UL$14,0)*$D29,IF($C29=UL$17,$G$9*$D29,""))</f>
        <v>0</v>
      </c>
      <c r="UM29" s="34">
        <f>IF(UL29&lt;&gt;"",HLOOKUP(COUNT($RV29:UL29)+1,$G$4:$EH$9,UM$14,0)*$D29,IF($C29=UM$17,$G$9*$D29,""))</f>
        <v>0</v>
      </c>
      <c r="UN29" s="34">
        <f>IF(UM29&lt;&gt;"",HLOOKUP(COUNT($RV29:UM29)+1,$G$4:$EH$9,UN$14,0)*$D29,IF($C29=UN$17,$G$9*$D29,""))</f>
        <v>0</v>
      </c>
      <c r="UO29" s="34">
        <f>IF(UN29&lt;&gt;"",HLOOKUP(COUNT($RV29:UN29)+1,$G$4:$EH$9,UO$14,0)*$D29,IF($C29=UO$17,$G$9*$D29,""))</f>
        <v>0</v>
      </c>
      <c r="UP29" s="34">
        <f>IF(UO29&lt;&gt;"",HLOOKUP(COUNT($RV29:UO29)+1,$G$4:$EH$9,UP$14,0)*$D29,IF($C29=UP$17,$G$9*$D29,""))</f>
        <v>0</v>
      </c>
      <c r="UQ29" s="34">
        <f>IF(UP29&lt;&gt;"",HLOOKUP(COUNT($RV29:UP29)+1,$G$4:$EH$9,UQ$14,0)*$D29,IF($C29=UQ$17,$G$9*$D29,""))</f>
        <v>0</v>
      </c>
      <c r="UR29" s="34">
        <f>IF(UQ29&lt;&gt;"",HLOOKUP(COUNT($RV29:UQ29)+1,$G$4:$EH$9,UR$14,0)*$D29,IF($C29=UR$17,$G$9*$D29,""))</f>
        <v>0</v>
      </c>
      <c r="US29" s="34">
        <f>IF(UR29&lt;&gt;"",HLOOKUP(COUNT($RV29:UR29)+1,$G$4:$EH$9,US$14,0)*$D29,IF($C29=US$17,$G$9*$D29,""))</f>
        <v>0</v>
      </c>
      <c r="UT29" s="34">
        <f>IF(US29&lt;&gt;"",HLOOKUP(COUNT($RV29:US29)+1,$G$4:$EH$9,UT$14,0)*$D29,IF($C29=UT$17,$G$9*$D29,""))</f>
        <v>0</v>
      </c>
      <c r="UU29" s="34">
        <f>IF(UT29&lt;&gt;"",HLOOKUP(COUNT($RV29:UT29)+1,$G$4:$EH$9,UU$14,0)*$D29,IF($C29=UU$17,$G$9*$D29,""))</f>
        <v>0</v>
      </c>
      <c r="UV29" s="34">
        <f>IF(UU29&lt;&gt;"",HLOOKUP(COUNT($RV29:UU29)+1,$G$4:$EH$9,UV$14,0)*$D29,IF($C29=UV$17,$G$9*$D29,""))</f>
        <v>0</v>
      </c>
      <c r="UW29" s="34">
        <f>IF(UV29&lt;&gt;"",HLOOKUP(COUNT($RV29:UV29)+1,$G$4:$EH$9,UW$14,0)*$D29,IF($C29=UW$17,$G$9*$D29,""))</f>
        <v>0</v>
      </c>
      <c r="UX29" s="34">
        <f>IF(UW29&lt;&gt;"",HLOOKUP(COUNT($RV29:UW29)+1,$G$4:$EH$9,UX$14,0)*$D29,IF($C29=UX$17,$G$9*$D29,""))</f>
        <v>0</v>
      </c>
      <c r="UY29" s="34">
        <f>IF(UX29&lt;&gt;"",HLOOKUP(COUNT($RV29:UX29)+1,$G$4:$EH$9,UY$14,0)*$D29,IF($C29=UY$17,$G$9*$D29,""))</f>
        <v>0</v>
      </c>
      <c r="UZ29" s="34">
        <f>IF(UY29&lt;&gt;"",HLOOKUP(COUNT($RV29:UY29)+1,$G$4:$EH$9,UZ$14,0)*$D29,IF($C29=UZ$17,$G$9*$D29,""))</f>
        <v>0</v>
      </c>
      <c r="VA29" s="34">
        <f>IF(UZ29&lt;&gt;"",HLOOKUP(COUNT($RV29:UZ29)+1,$G$4:$EH$9,VA$14,0)*$D29,IF($C29=VA$17,$G$9*$D29,""))</f>
        <v>0</v>
      </c>
      <c r="VB29" s="34">
        <f>IF(VA29&lt;&gt;"",HLOOKUP(COUNT($RV29:VA29)+1,$G$4:$EH$9,VB$14,0)*$D29,IF($C29=VB$17,$G$9*$D29,""))</f>
        <v>0</v>
      </c>
      <c r="VC29" s="34">
        <f>IF(VB29&lt;&gt;"",HLOOKUP(COUNT($RV29:VB29)+1,$G$4:$EH$9,VC$14,0)*$D29,IF($C29=VC$17,$G$9*$D29,""))</f>
        <v>0</v>
      </c>
      <c r="VD29" s="34">
        <f>IF(VC29&lt;&gt;"",HLOOKUP(COUNT($RV29:VC29)+1,$G$4:$EH$9,VD$14,0)*$D29,IF($C29=VD$17,$G$9*$D29,""))</f>
        <v>0</v>
      </c>
      <c r="VE29" s="34">
        <f>IF(VD29&lt;&gt;"",HLOOKUP(COUNT($RV29:VD29)+1,$G$4:$EH$9,VE$14,0)*$D29,IF($C29=VE$17,$G$9*$D29,""))</f>
        <v>0</v>
      </c>
      <c r="VF29" s="34">
        <f>IF(VE29&lt;&gt;"",HLOOKUP(COUNT($RV29:VE29)+1,$G$4:$EH$9,VF$14,0)*$D29,IF($C29=VF$17,$G$9*$D29,""))</f>
        <v>0</v>
      </c>
      <c r="VG29" s="34">
        <f>IF(VF29&lt;&gt;"",HLOOKUP(COUNT($RV29:VF29)+1,$G$4:$EH$9,VG$14,0)*$D29,IF($C29=VG$17,$G$9*$D29,""))</f>
        <v>0</v>
      </c>
      <c r="VH29" s="34">
        <f>IF(VG29&lt;&gt;"",HLOOKUP(COUNT($RV29:VG29)+1,$G$4:$EH$9,VH$14,0)*$D29,IF($C29=VH$17,$G$9*$D29,""))</f>
        <v>0</v>
      </c>
      <c r="VI29" s="34">
        <f>IF(VH29&lt;&gt;"",HLOOKUP(COUNT($RV29:VH29)+1,$G$4:$EH$9,VI$14,0)*$D29,IF($C29=VI$17,$G$9*$D29,""))</f>
        <v>0</v>
      </c>
      <c r="VJ29" s="34">
        <f>IF(VI29&lt;&gt;"",HLOOKUP(COUNT($RV29:VI29)+1,$G$4:$EH$9,VJ$14,0)*$D29,IF($C29=VJ$17,$G$9*$D29,""))</f>
        <v>0</v>
      </c>
      <c r="VK29" s="34">
        <f>IF(VJ29&lt;&gt;"",HLOOKUP(COUNT($RV29:VJ29)+1,$G$4:$EH$9,VK$14,0)*$D29,IF($C29=VK$17,$G$9*$D29,""))</f>
        <v>0</v>
      </c>
      <c r="VL29" s="34">
        <f>IF(VK29&lt;&gt;"",HLOOKUP(COUNT($RV29:VK29)+1,$G$4:$EH$9,VL$14,0)*$D29,IF($C29=VL$17,$G$9*$D29,""))</f>
        <v>0</v>
      </c>
      <c r="VM29" s="34">
        <f>IF(VL29&lt;&gt;"",HLOOKUP(COUNT($RV29:VL29)+1,$G$4:$EH$9,VM$14,0)*$D29,IF($C29=VM$17,$G$9*$D29,""))</f>
        <v>0</v>
      </c>
      <c r="VN29" s="34">
        <f>IF(VM29&lt;&gt;"",HLOOKUP(COUNT($RV29:VM29)+1,$G$4:$EH$9,VN$14,0)*$D29,IF($C29=VN$17,$G$9*$D29,""))</f>
        <v>0</v>
      </c>
      <c r="VO29" s="34">
        <f>IF(VN29&lt;&gt;"",HLOOKUP(COUNT($RV29:VN29)+1,$G$4:$EH$9,VO$14,0)*$D29,IF($C29=VO$17,$G$9*$D29,""))</f>
        <v>0</v>
      </c>
      <c r="VP29" s="34">
        <f>IF(VO29&lt;&gt;"",HLOOKUP(COUNT($RV29:VO29)+1,$G$4:$EH$9,VP$14,0)*$D29,IF($C29=VP$17,$G$9*$D29,""))</f>
        <v>0</v>
      </c>
      <c r="VQ29" s="34">
        <f>IF(VP29&lt;&gt;"",HLOOKUP(COUNT($RV29:VP29)+1,$G$4:$EH$9,VQ$14,0)*$D29,IF($C29=VQ$17,$G$9*$D29,""))</f>
        <v>0</v>
      </c>
      <c r="VR29" s="34">
        <f>IF(VQ29&lt;&gt;"",HLOOKUP(COUNT($RV29:VQ29)+1,$G$4:$EH$9,VR$14,0)*$D29,IF($C29=VR$17,$G$9*$D29,""))</f>
        <v>0</v>
      </c>
      <c r="VS29" s="34">
        <f>IF(VR29&lt;&gt;"",HLOOKUP(COUNT($RV29:VR29)+1,$G$4:$EH$9,VS$14,0)*$D29,IF($C29=VS$17,$G$9*$D29,""))</f>
        <v>0</v>
      </c>
      <c r="VT29" s="34">
        <f>IF(VS29&lt;&gt;"",HLOOKUP(COUNT($RV29:VS29)+1,$G$4:$EH$9,VT$14,0)*$D29,IF($C29=VT$17,$G$9*$D29,""))</f>
        <v>0</v>
      </c>
      <c r="VU29" s="34">
        <f>IF(VT29&lt;&gt;"",HLOOKUP(COUNT($RV29:VT29)+1,$G$4:$EH$9,VU$14,0)*$D29,IF($C29=VU$17,$G$9*$D29,""))</f>
        <v>0</v>
      </c>
      <c r="VV29" s="34">
        <f>IF(VU29&lt;&gt;"",HLOOKUP(COUNT($RV29:VU29)+1,$G$4:$EH$9,VV$14,0)*$D29,IF($C29=VV$17,$G$9*$D29,""))</f>
        <v>0</v>
      </c>
      <c r="VW29" s="34">
        <f>IF(VV29&lt;&gt;"",HLOOKUP(COUNT($RV29:VV29)+1,$G$4:$EH$9,VW$14,0)*$D29,IF($C29=VW$17,$G$9*$D29,""))</f>
        <v>0</v>
      </c>
      <c r="VX29" s="34">
        <f>IF(VW29&lt;&gt;"",HLOOKUP(COUNT($RV29:VW29)+1,$G$4:$EH$9,VX$14,0)*$D29,IF($C29=VX$17,$G$9*$D29,""))</f>
        <v>0</v>
      </c>
      <c r="VY29" s="34">
        <f>IF(VX29&lt;&gt;"",HLOOKUP(COUNT($RV29:VX29)+1,$G$4:$EH$9,VY$14,0)*$D29,IF($C29=VY$17,$G$9*$D29,""))</f>
        <v>0</v>
      </c>
      <c r="VZ29" s="34">
        <f>IF(VY29&lt;&gt;"",HLOOKUP(COUNT($RV29:VY29)+1,$G$4:$EH$9,VZ$14,0)*$D29,IF($C29=VZ$17,$G$9*$D29,""))</f>
        <v>0</v>
      </c>
      <c r="WA29" s="34">
        <f>IF(VZ29&lt;&gt;"",HLOOKUP(COUNT($RV29:VZ29)+1,$G$4:$EH$9,WA$14,0)*$D29,IF($C29=WA$17,$G$9*$D29,""))</f>
        <v>0</v>
      </c>
      <c r="WB29" s="34">
        <f>IF(WA29&lt;&gt;"",HLOOKUP(COUNT($RV29:WA29)+1,$G$4:$EH$9,WB$14,0)*$D29,IF($C29=WB$17,$G$9*$D29,""))</f>
        <v>0</v>
      </c>
      <c r="WC29" s="34">
        <f>IF(WB29&lt;&gt;"",HLOOKUP(COUNT($RV29:WB29)+1,$G$4:$EH$9,WC$14,0)*$D29,IF($C29=WC$17,$G$9*$D29,""))</f>
        <v>0</v>
      </c>
      <c r="WD29" s="34">
        <f>IF(WC29&lt;&gt;"",HLOOKUP(COUNT($RV29:WC29)+1,$G$4:$EH$9,WD$14,0)*$D29,IF($C29=WD$17,$G$9*$D29,""))</f>
        <v>0</v>
      </c>
      <c r="WE29" s="34">
        <f>IF(WD29&lt;&gt;"",HLOOKUP(COUNT($RV29:WD29)+1,$G$4:$EH$9,WE$14,0)*$D29,IF($C29=WE$17,$G$9*$D29,""))</f>
        <v>0</v>
      </c>
      <c r="WF29" s="34">
        <f>IF(WE29&lt;&gt;"",HLOOKUP(COUNT($RV29:WE29)+1,$G$4:$EH$9,WF$14,0)*$D29,IF($C29=WF$17,$G$9*$D29,""))</f>
        <v>0</v>
      </c>
      <c r="WG29" s="34">
        <f>IF(WF29&lt;&gt;"",HLOOKUP(COUNT($RV29:WF29)+1,$G$4:$EH$9,WG$14,0)*$D29,IF($C29=WG$17,$G$9*$D29,""))</f>
        <v>0</v>
      </c>
      <c r="WH29" s="34">
        <f>IF(WG29&lt;&gt;"",HLOOKUP(COUNT($RV29:WG29)+1,$G$4:$EH$9,WH$14,0)*$D29,IF($C29=WH$17,$G$9*$D29,""))</f>
        <v>0</v>
      </c>
      <c r="WI29" s="34">
        <f>IF(WH29&lt;&gt;"",HLOOKUP(COUNT($RV29:WH29)+1,$G$4:$EH$9,WI$14,0)*$D29,IF($C29=WI$17,$G$9*$D29,""))</f>
        <v>0</v>
      </c>
      <c r="WJ29" s="34">
        <f>IF(WI29&lt;&gt;"",HLOOKUP(COUNT($RV29:WI29)+1,$G$4:$EH$9,WJ$14,0)*$D29,IF($C29=WJ$17,$G$9*$D29,""))</f>
        <v>0</v>
      </c>
      <c r="WK29" s="34">
        <f>IF(WJ29&lt;&gt;"",HLOOKUP(COUNT($RV29:WJ29)+1,$G$4:$EH$9,WK$14,0)*$D29,IF($C29=WK$17,$G$9*$D29,""))</f>
        <v>0</v>
      </c>
      <c r="WL29" s="34">
        <f>IF(WK29&lt;&gt;"",HLOOKUP(COUNT($RV29:WK29)+1,$G$4:$EH$9,WL$14,0)*$D29,IF($C29=WL$17,$G$9*$D29,""))</f>
        <v>0</v>
      </c>
    </row>
    <row r="30" spans="1:610" ht="15" x14ac:dyDescent="0.2">
      <c r="A30" s="25">
        <f t="shared" si="907"/>
        <v>12</v>
      </c>
      <c r="B30" s="25" t="s">
        <v>77</v>
      </c>
      <c r="C30" s="62">
        <f t="shared" si="908"/>
        <v>12</v>
      </c>
      <c r="D30" s="30">
        <f>VLOOKUP(B30,Premissas!$R$8:$AD$18,(Histograma!A30+1),0)</f>
        <v>1</v>
      </c>
      <c r="E30" s="30">
        <f>Premissas!AF9</f>
        <v>4</v>
      </c>
      <c r="G30" s="34" t="str">
        <f>IF(F30&lt;&gt;"",HLOOKUP(COUNT($F30:F30)+1,$G$4:$EH$8,G$14,0)*$D30,IF($C30=G$17,$G$5*$D30,""))</f>
        <v/>
      </c>
      <c r="H30" s="34" t="str">
        <f>IF(G30&lt;&gt;"",HLOOKUP(COUNT($F30:G30)+1,$G$4:$EH$8,H$14,0)*$D30,IF($C30=H$17,$G$5*$D30,""))</f>
        <v/>
      </c>
      <c r="I30" s="53" t="str">
        <f>IF(H30&lt;&gt;"",HLOOKUP(COUNT($F30:H30)+1,$G$4:$EH$8,I$14,0)*$D30,IF($C30=I$17,$G$5*$D30,""))</f>
        <v/>
      </c>
      <c r="J30" s="53" t="str">
        <f>IF(I30&lt;&gt;"",HLOOKUP(COUNT($F30:I30)+1,$G$4:$EH$8,J$14,0)*$D30,IF($C30=J$17,$G$5*$D30,""))</f>
        <v/>
      </c>
      <c r="K30" s="53" t="str">
        <f>IF(J30&lt;&gt;"",HLOOKUP(COUNT($F30:J30)+1,$G$4:$EH$8,K$14,0)*$D30,IF($C30=K$17,$G$5*$D30,""))</f>
        <v/>
      </c>
      <c r="L30" s="34" t="str">
        <f>IF(K30&lt;&gt;"",HLOOKUP(COUNT($F30:K30)+1,$G$4:$EH$8,L$14,0)*$D30,IF($C30=L$17,$G$5*$D30,""))</f>
        <v/>
      </c>
      <c r="M30" s="34" t="str">
        <f>IF(L30&lt;&gt;"",HLOOKUP(COUNT($F30:L30)+1,$G$4:$EH$8,M$14,0)*$D30,IF($C30=M$17,$G$5*$D30,""))</f>
        <v/>
      </c>
      <c r="N30" s="34" t="str">
        <f>IF(M30&lt;&gt;"",HLOOKUP(COUNT($F30:M30)+1,$G$4:$EH$8,N$14,0)*$D30,IF($C30=N$17,$G$5*$D30,""))</f>
        <v/>
      </c>
      <c r="O30" s="34" t="str">
        <f>IF(N30&lt;&gt;"",HLOOKUP(COUNT($F30:N30)+1,$G$4:$EH$8,O$14,0)*$D30,IF($C30=O$17,$G$5*$D30,""))</f>
        <v/>
      </c>
      <c r="P30" s="34" t="str">
        <f>IF(O30&lt;&gt;"",HLOOKUP(COUNT($F30:O30)+1,$G$4:$EH$8,P$14,0)*$D30,IF($C30=P$17,$G$5*$D30,""))</f>
        <v/>
      </c>
      <c r="Q30" s="34" t="str">
        <f>IF(P30&lt;&gt;"",HLOOKUP(COUNT($F30:P30)+1,$G$4:$EH$8,Q$14,0)*$D30,IF($C30=Q$17,$G$5*$D30,""))</f>
        <v/>
      </c>
      <c r="R30" s="34">
        <f>IF(Q30&lt;&gt;"",HLOOKUP(COUNT($F30:Q30)+1,$G$4:$EH$8,R$14,0)*$D30,IF($C30=R$17,$G$5*$D30,""))</f>
        <v>0</v>
      </c>
      <c r="S30" s="34">
        <f>IF(R30&lt;&gt;"",HLOOKUP(COUNT($F30:R30)+1,$G$4:$EH$8,S$14,0)*$D30,IF($C30=S$17,$G$5*$D30,""))</f>
        <v>0</v>
      </c>
      <c r="T30" s="34" t="e">
        <f>IF(S30&lt;&gt;"",HLOOKUP(COUNT($F30:S30)+1,$G$4:$EH$8,T$14,0)*$D30,IF($C30=T$17,$G$5*$D30,""))</f>
        <v>#VALUE!</v>
      </c>
      <c r="U30" s="34" t="e">
        <f>IF(T30&lt;&gt;"",HLOOKUP(COUNT($F30:T30)+1,$G$4:$EH$8,U$14,0)*$D30,IF($C30=U$17,$G$5*$D30,""))</f>
        <v>#VALUE!</v>
      </c>
      <c r="V30" s="34" t="e">
        <f>IF(U30&lt;&gt;"",HLOOKUP(COUNT($F30:U30)+1,$G$4:$EH$8,V$14,0)*$D30,IF($C30=V$17,$G$5*$D30,""))</f>
        <v>#VALUE!</v>
      </c>
      <c r="W30" s="34" t="e">
        <f>IF(V30&lt;&gt;"",HLOOKUP(COUNT($F30:V30)+1,$G$4:$EH$8,W$14,0)*$D30,IF($C30=W$17,$G$5*$D30,""))</f>
        <v>#VALUE!</v>
      </c>
      <c r="X30" s="34" t="e">
        <f>IF(W30&lt;&gt;"",HLOOKUP(COUNT($F30:W30)+1,$G$4:$EH$8,X$14,0)*$D30,IF($C30=X$17,$G$5*$D30,""))</f>
        <v>#VALUE!</v>
      </c>
      <c r="Y30" s="34" t="e">
        <f>IF(X30&lt;&gt;"",HLOOKUP(COUNT($F30:X30)+1,$G$4:$EH$8,Y$14,0)*$D30,IF($C30=Y$17,$G$5*$D30,""))</f>
        <v>#VALUE!</v>
      </c>
      <c r="Z30" s="34" t="e">
        <f>IF(Y30&lt;&gt;"",HLOOKUP(COUNT($F30:Y30)+1,$G$4:$EH$8,Z$14,0)*$D30,IF($C30=Z$17,$G$5*$D30,""))</f>
        <v>#VALUE!</v>
      </c>
      <c r="AA30" s="34" t="e">
        <f>IF(Z30&lt;&gt;"",HLOOKUP(COUNT($F30:Z30)+1,$G$4:$EH$8,AA$14,0)*$D30,IF($C30=AA$17,$G$5*$D30,""))</f>
        <v>#VALUE!</v>
      </c>
      <c r="AB30" s="34" t="e">
        <f>IF(AA30&lt;&gt;"",HLOOKUP(COUNT($F30:AA30)+1,$G$4:$EH$8,AB$14,0)*$D30,IF($C30=AB$17,$G$5*$D30,""))</f>
        <v>#VALUE!</v>
      </c>
      <c r="AC30" s="34" t="e">
        <f>IF(AB30&lt;&gt;"",HLOOKUP(COUNT($F30:AB30)+1,$G$4:$EH$8,AC$14,0)*$D30,IF($C30=AC$17,$G$5*$D30,""))</f>
        <v>#VALUE!</v>
      </c>
      <c r="AD30" s="34" t="e">
        <f>IF(AC30&lt;&gt;"",HLOOKUP(COUNT($F30:AC30)+1,$G$4:$EH$8,AD$14,0)*$D30,IF($C30=AD$17,$G$5*$D30,""))</f>
        <v>#VALUE!</v>
      </c>
      <c r="AE30" s="34" t="e">
        <f>IF(AD30&lt;&gt;"",HLOOKUP(COUNT($F30:AD30)+1,$G$4:$EH$8,AE$14,0)*$D30,IF($C30=AE$17,$G$5*$D30,""))</f>
        <v>#VALUE!</v>
      </c>
      <c r="AF30" s="34" t="e">
        <f>IF(AE30&lt;&gt;"",HLOOKUP(COUNT($F30:AE30)+1,$G$4:$EH$8,AF$14,0)*$D30,IF($C30=AF$17,$G$5*$D30,""))</f>
        <v>#VALUE!</v>
      </c>
      <c r="AG30" s="34" t="e">
        <f>IF(AF30&lt;&gt;"",HLOOKUP(COUNT($F30:AF30)+1,$G$4:$EH$8,AG$14,0)*$D30,IF($C30=AG$17,$G$5*$D30,""))</f>
        <v>#VALUE!</v>
      </c>
      <c r="AH30" s="34" t="e">
        <f>IF(AG30&lt;&gt;"",HLOOKUP(COUNT($F30:AG30)+1,$G$4:$EH$8,AH$14,0)*$D30,IF($C30=AH$17,$G$5*$D30,""))</f>
        <v>#VALUE!</v>
      </c>
      <c r="AI30" s="34" t="e">
        <f>IF(AH30&lt;&gt;"",HLOOKUP(COUNT($F30:AH30)+1,$G$4:$EH$8,AI$14,0)*$D30,IF($C30=AI$17,$G$5*$D30,""))</f>
        <v>#VALUE!</v>
      </c>
      <c r="AJ30" s="34" t="e">
        <f>IF(AI30&lt;&gt;"",HLOOKUP(COUNT($F30:AI30)+1,$G$4:$EH$8,AJ$14,0)*$D30,IF($C30=AJ$17,$G$5*$D30,""))</f>
        <v>#VALUE!</v>
      </c>
      <c r="AK30" s="34" t="e">
        <f>IF(AJ30&lt;&gt;"",HLOOKUP(COUNT($F30:AJ30)+1,$G$4:$EH$8,AK$14,0)*$D30,IF($C30=AK$17,$G$5*$D30,""))</f>
        <v>#VALUE!</v>
      </c>
      <c r="AL30" s="34" t="e">
        <f>IF(AK30&lt;&gt;"",HLOOKUP(COUNT($F30:AK30)+1,$G$4:$EH$8,AL$14,0)*$D30,IF($C30=AL$17,$G$5*$D30,""))</f>
        <v>#VALUE!</v>
      </c>
      <c r="AM30" s="34" t="e">
        <f>IF(AL30&lt;&gt;"",HLOOKUP(COUNT($F30:AL30)+1,$G$4:$EH$8,AM$14,0)*$D30,IF($C30=AM$17,$G$5*$D30,""))</f>
        <v>#VALUE!</v>
      </c>
      <c r="AN30" s="34" t="e">
        <f>IF(AM30&lt;&gt;"",HLOOKUP(COUNT($F30:AM30)+1,$G$4:$EH$8,AN$14,0)*$D30,IF($C30=AN$17,$G$5*$D30,""))</f>
        <v>#VALUE!</v>
      </c>
      <c r="AO30" s="34" t="e">
        <f>IF(AN30&lt;&gt;"",HLOOKUP(COUNT($F30:AN30)+1,$G$4:$EH$8,AO$14,0)*$D30,IF($C30=AO$17,$G$5*$D30,""))</f>
        <v>#VALUE!</v>
      </c>
      <c r="AP30" s="34" t="e">
        <f>IF(AO30&lt;&gt;"",HLOOKUP(COUNT($F30:AO30)+1,$G$4:$EH$8,AP$14,0)*$D30,IF($C30=AP$17,$G$5*$D30,""))</f>
        <v>#VALUE!</v>
      </c>
      <c r="AQ30" s="34" t="e">
        <f>IF(AP30&lt;&gt;"",HLOOKUP(COUNT($F30:AP30)+1,$G$4:$EH$8,AQ$14,0)*$D30,IF($C30=AQ$17,$G$5*$D30,""))</f>
        <v>#VALUE!</v>
      </c>
      <c r="AR30" s="34" t="e">
        <f>IF(AQ30&lt;&gt;"",HLOOKUP(COUNT($F30:AQ30)+1,$G$4:$EH$8,AR$14,0)*$D30,IF($C30=AR$17,$G$5*$D30,""))</f>
        <v>#VALUE!</v>
      </c>
      <c r="AS30" s="34" t="e">
        <f>IF(AR30&lt;&gt;"",HLOOKUP(COUNT($F30:AR30)+1,$G$4:$EH$8,AS$14,0)*$D30,IF($C30=AS$17,$G$5*$D30,""))</f>
        <v>#VALUE!</v>
      </c>
      <c r="AT30" s="34" t="e">
        <f>IF(AS30&lt;&gt;"",HLOOKUP(COUNT($F30:AS30)+1,$G$4:$EH$8,AT$14,0)*$D30,IF($C30=AT$17,$G$5*$D30,""))</f>
        <v>#VALUE!</v>
      </c>
      <c r="AU30" s="34" t="e">
        <f>IF(AT30&lt;&gt;"",HLOOKUP(COUNT($F30:AT30)+1,$G$4:$EH$8,AU$14,0)*$D30,IF($C30=AU$17,$G$5*$D30,""))</f>
        <v>#VALUE!</v>
      </c>
      <c r="AV30" s="34" t="e">
        <f>IF(AU30&lt;&gt;"",HLOOKUP(COUNT($F30:AU30)+1,$G$4:$EH$8,AV$14,0)*$D30,IF($C30=AV$17,$G$5*$D30,""))</f>
        <v>#VALUE!</v>
      </c>
      <c r="AW30" s="34" t="e">
        <f>IF(AV30&lt;&gt;"",HLOOKUP(COUNT($F30:AV30)+1,$G$4:$EH$8,AW$14,0)*$D30,IF($C30=AW$17,$G$5*$D30,""))</f>
        <v>#VALUE!</v>
      </c>
      <c r="AX30" s="34" t="e">
        <f>IF(AW30&lt;&gt;"",HLOOKUP(COUNT($F30:AW30)+1,$G$4:$EH$8,AX$14,0)*$D30,IF($C30=AX$17,$G$5*$D30,""))</f>
        <v>#VALUE!</v>
      </c>
      <c r="AY30" s="34" t="e">
        <f>IF(AX30&lt;&gt;"",HLOOKUP(COUNT($F30:AX30)+1,$G$4:$EH$8,AY$14,0)*$D30,IF($C30=AY$17,$G$5*$D30,""))</f>
        <v>#VALUE!</v>
      </c>
      <c r="AZ30" s="34" t="e">
        <f>IF(AY30&lt;&gt;"",HLOOKUP(COUNT($F30:AY30)+1,$G$4:$EH$8,AZ$14,0)*$D30,IF($C30=AZ$17,$G$5*$D30,""))</f>
        <v>#VALUE!</v>
      </c>
      <c r="BA30" s="34" t="e">
        <f>IF(AZ30&lt;&gt;"",HLOOKUP(COUNT($F30:AZ30)+1,$G$4:$EH$8,BA$14,0)*$D30,IF($C30=BA$17,$G$5*$D30,""))</f>
        <v>#VALUE!</v>
      </c>
      <c r="BB30" s="34" t="e">
        <f>IF(BA30&lt;&gt;"",HLOOKUP(COUNT($F30:BA30)+1,$G$4:$EH$8,BB$14,0)*$D30,IF($C30=BB$17,$G$5*$D30,""))</f>
        <v>#VALUE!</v>
      </c>
      <c r="BC30" s="34" t="e">
        <f>IF(BB30&lt;&gt;"",HLOOKUP(COUNT($F30:BB30)+1,$G$4:$EH$8,BC$14,0)*$D30,IF($C30=BC$17,$G$5*$D30,""))</f>
        <v>#VALUE!</v>
      </c>
      <c r="BD30" s="34" t="e">
        <f>IF(BC30&lt;&gt;"",HLOOKUP(COUNT($F30:BC30)+1,$G$4:$EH$8,BD$14,0)*$D30,IF($C30=BD$17,$G$5*$D30,""))</f>
        <v>#VALUE!</v>
      </c>
      <c r="BE30" s="34" t="e">
        <f>IF(BD30&lt;&gt;"",HLOOKUP(COUNT($F30:BD30)+1,$G$4:$EH$8,BE$14,0)*$D30,IF($C30=BE$17,$G$5*$D30,""))</f>
        <v>#VALUE!</v>
      </c>
      <c r="BF30" s="34" t="e">
        <f>IF(BE30&lt;&gt;"",HLOOKUP(COUNT($F30:BE30)+1,$G$4:$EH$8,BF$14,0)*$D30,IF($C30=BF$17,$G$5*$D30,""))</f>
        <v>#VALUE!</v>
      </c>
      <c r="BG30" s="34" t="e">
        <f>IF(BF30&lt;&gt;"",HLOOKUP(COUNT($F30:BF30)+1,$G$4:$EH$8,BG$14,0)*$D30,IF($C30=BG$17,$G$5*$D30,""))</f>
        <v>#VALUE!</v>
      </c>
      <c r="BH30" s="34" t="e">
        <f>IF(BG30&lt;&gt;"",HLOOKUP(COUNT($F30:BG30)+1,$G$4:$EH$8,BH$14,0)*$D30,IF($C30=BH$17,$G$5*$D30,""))</f>
        <v>#VALUE!</v>
      </c>
      <c r="BI30" s="34" t="e">
        <f>IF(BH30&lt;&gt;"",HLOOKUP(COUNT($F30:BH30)+1,$G$4:$EH$8,BI$14,0)*$D30,IF($C30=BI$17,$G$5*$D30,""))</f>
        <v>#VALUE!</v>
      </c>
      <c r="BJ30" s="34" t="e">
        <f>IF(BI30&lt;&gt;"",HLOOKUP(COUNT($F30:BI30)+1,$G$4:$EH$8,BJ$14,0)*$D30,IF($C30=BJ$17,$G$5*$D30,""))</f>
        <v>#VALUE!</v>
      </c>
      <c r="BK30" s="34" t="e">
        <f>IF(BJ30&lt;&gt;"",HLOOKUP(COUNT($F30:BJ30)+1,$G$4:$EH$8,BK$14,0)*$D30,IF($C30=BK$17,$G$5*$D30,""))</f>
        <v>#VALUE!</v>
      </c>
      <c r="BL30" s="34" t="e">
        <f>IF(BK30&lt;&gt;"",HLOOKUP(COUNT($F30:BK30)+1,$G$4:$EH$8,BL$14,0)*$D30,IF($C30=BL$17,$G$5*$D30,""))</f>
        <v>#VALUE!</v>
      </c>
      <c r="BM30" s="34" t="e">
        <f>IF(BL30&lt;&gt;"",HLOOKUP(COUNT($F30:BL30)+1,$G$4:$EH$8,BM$14,0)*$D30,IF($C30=BM$17,$G$5*$D30,""))</f>
        <v>#VALUE!</v>
      </c>
      <c r="BN30" s="34" t="e">
        <f>IF(BM30&lt;&gt;"",HLOOKUP(COUNT($F30:BM30)+1,$G$4:$EH$8,BN$14,0)*$D30,IF($C30=BN$17,$G$5*$D30,""))</f>
        <v>#VALUE!</v>
      </c>
      <c r="BO30" s="34" t="e">
        <f>IF(BN30&lt;&gt;"",HLOOKUP(COUNT($F30:BN30)+1,$G$4:$EH$8,BO$14,0)*$D30,IF($C30=BO$17,$G$5*$D30,""))</f>
        <v>#VALUE!</v>
      </c>
      <c r="BP30" s="34" t="e">
        <f>IF(BO30&lt;&gt;"",HLOOKUP(COUNT($F30:BO30)+1,$G$4:$EH$8,BP$14,0)*$D30,IF($C30=BP$17,$G$5*$D30,""))</f>
        <v>#VALUE!</v>
      </c>
      <c r="BQ30" s="34" t="e">
        <f>IF(BP30&lt;&gt;"",HLOOKUP(COUNT($F30:BP30)+1,$G$4:$EH$8,BQ$14,0)*$D30,IF($C30=BQ$17,$G$5*$D30,""))</f>
        <v>#VALUE!</v>
      </c>
      <c r="BR30" s="34" t="e">
        <f>IF(BQ30&lt;&gt;"",HLOOKUP(COUNT($F30:BQ30)+1,$G$4:$EH$8,BR$14,0)*$D30,IF($C30=BR$17,$G$5*$D30,""))</f>
        <v>#VALUE!</v>
      </c>
      <c r="BS30" s="34" t="e">
        <f>IF(BR30&lt;&gt;"",HLOOKUP(COUNT($F30:BR30)+1,$G$4:$EH$8,BS$14,0)*$D30,IF($C30=BS$17,$G$5*$D30,""))</f>
        <v>#VALUE!</v>
      </c>
      <c r="BT30" s="34" t="e">
        <f>IF(BS30&lt;&gt;"",HLOOKUP(COUNT($F30:BS30)+1,$G$4:$EH$8,BT$14,0)*$D30,IF($C30=BT$17,$G$5*$D30,""))</f>
        <v>#VALUE!</v>
      </c>
      <c r="BU30" s="34" t="e">
        <f>IF(BT30&lt;&gt;"",HLOOKUP(COUNT($F30:BT30)+1,$G$4:$EH$8,BU$14,0)*$D30,IF($C30=BU$17,$G$5*$D30,""))</f>
        <v>#VALUE!</v>
      </c>
      <c r="BV30" s="34" t="e">
        <f>IF(BU30&lt;&gt;"",HLOOKUP(COUNT($F30:BU30)+1,$G$4:$EH$8,BV$14,0)*$D30,IF($C30=BV$17,$G$5*$D30,""))</f>
        <v>#VALUE!</v>
      </c>
      <c r="BW30" s="34" t="e">
        <f>IF(BV30&lt;&gt;"",HLOOKUP(COUNT($F30:BV30)+1,$G$4:$EH$8,BW$14,0)*$D30,IF($C30=BW$17,$G$5*$D30,""))</f>
        <v>#VALUE!</v>
      </c>
      <c r="BX30" s="34" t="e">
        <f>IF(BW30&lt;&gt;"",HLOOKUP(COUNT($F30:BW30)+1,$G$4:$EH$8,BX$14,0)*$D30,IF($C30=BX$17,$G$5*$D30,""))</f>
        <v>#VALUE!</v>
      </c>
      <c r="BY30" s="34" t="e">
        <f>IF(BX30&lt;&gt;"",HLOOKUP(COUNT($F30:BX30)+1,$G$4:$EH$8,BY$14,0)*$D30,IF($C30=BY$17,$G$5*$D30,""))</f>
        <v>#VALUE!</v>
      </c>
      <c r="BZ30" s="34" t="e">
        <f>IF(BY30&lt;&gt;"",HLOOKUP(COUNT($F30:BY30)+1,$G$4:$EH$8,BZ$14,0)*$D30,IF($C30=BZ$17,$G$5*$D30,""))</f>
        <v>#VALUE!</v>
      </c>
      <c r="CA30" s="34" t="e">
        <f>IF(BZ30&lt;&gt;"",HLOOKUP(COUNT($F30:BZ30)+1,$G$4:$EH$8,CA$14,0)*$D30,IF($C30=CA$17,$G$5*$D30,""))</f>
        <v>#VALUE!</v>
      </c>
      <c r="CB30" s="34" t="e">
        <f>IF(CA30&lt;&gt;"",HLOOKUP(COUNT($F30:CA30)+1,$G$4:$EH$8,CB$14,0)*$D30,IF($C30=CB$17,$G$5*$D30,""))</f>
        <v>#VALUE!</v>
      </c>
      <c r="CC30" s="34" t="e">
        <f>IF(CB30&lt;&gt;"",HLOOKUP(COUNT($F30:CB30)+1,$G$4:$EH$8,CC$14,0)*$D30,IF($C30=CC$17,$G$5*$D30,""))</f>
        <v>#VALUE!</v>
      </c>
      <c r="CD30" s="34" t="e">
        <f>IF(CC30&lt;&gt;"",HLOOKUP(COUNT($F30:CC30)+1,$G$4:$EH$8,CD$14,0)*$D30,IF($C30=CD$17,$G$5*$D30,""))</f>
        <v>#VALUE!</v>
      </c>
      <c r="CE30" s="34" t="e">
        <f>IF(CD30&lt;&gt;"",HLOOKUP(COUNT($F30:CD30)+1,$G$4:$EH$8,CE$14,0)*$D30,IF($C30=CE$17,$G$5*$D30,""))</f>
        <v>#VALUE!</v>
      </c>
      <c r="CF30" s="34" t="e">
        <f>IF(CE30&lt;&gt;"",HLOOKUP(COUNT($F30:CE30)+1,$G$4:$EH$8,CF$14,0)*$D30,IF($C30=CF$17,$G$5*$D30,""))</f>
        <v>#VALUE!</v>
      </c>
      <c r="CG30" s="34" t="e">
        <f>IF(CF30&lt;&gt;"",HLOOKUP(COUNT($F30:CF30)+1,$G$4:$EH$8,CG$14,0)*$D30,IF($C30=CG$17,$G$5*$D30,""))</f>
        <v>#VALUE!</v>
      </c>
      <c r="CH30" s="34" t="e">
        <f>IF(CG30&lt;&gt;"",HLOOKUP(COUNT($F30:CG30)+1,$G$4:$EH$8,CH$14,0)*$D30,IF($C30=CH$17,$G$5*$D30,""))</f>
        <v>#VALUE!</v>
      </c>
      <c r="CI30" s="34" t="e">
        <f>IF(CH30&lt;&gt;"",HLOOKUP(COUNT($F30:CH30)+1,$G$4:$EH$8,CI$14,0)*$D30,IF($C30=CI$17,$G$5*$D30,""))</f>
        <v>#VALUE!</v>
      </c>
      <c r="CJ30" s="34" t="e">
        <f>IF(CI30&lt;&gt;"",HLOOKUP(COUNT($F30:CI30)+1,$G$4:$EH$8,CJ$14,0)*$D30,IF($C30=CJ$17,$G$5*$D30,""))</f>
        <v>#VALUE!</v>
      </c>
      <c r="CK30" s="34" t="e">
        <f>IF(CJ30&lt;&gt;"",HLOOKUP(COUNT($F30:CJ30)+1,$G$4:$EH$8,CK$14,0)*$D30,IF($C30=CK$17,$G$5*$D30,""))</f>
        <v>#VALUE!</v>
      </c>
      <c r="CL30" s="34" t="e">
        <f>IF(CK30&lt;&gt;"",HLOOKUP(COUNT($F30:CK30)+1,$G$4:$EH$8,CL$14,0)*$D30,IF($C30=CL$17,$G$5*$D30,""))</f>
        <v>#VALUE!</v>
      </c>
      <c r="CM30" s="34" t="e">
        <f>IF(CL30&lt;&gt;"",HLOOKUP(COUNT($F30:CL30)+1,$G$4:$EH$8,CM$14,0)*$D30,IF($C30=CM$17,$G$5*$D30,""))</f>
        <v>#VALUE!</v>
      </c>
      <c r="CN30" s="34" t="e">
        <f>IF(CM30&lt;&gt;"",HLOOKUP(COUNT($F30:CM30)+1,$G$4:$EH$8,CN$14,0)*$D30,IF($C30=CN$17,$G$5*$D30,""))</f>
        <v>#VALUE!</v>
      </c>
      <c r="CO30" s="34" t="e">
        <f>IF(CN30&lt;&gt;"",HLOOKUP(COUNT($F30:CN30)+1,$G$4:$EH$8,CO$14,0)*$D30,IF($C30=CO$17,$G$5*$D30,""))</f>
        <v>#VALUE!</v>
      </c>
      <c r="CP30" s="34" t="e">
        <f>IF(CO30&lt;&gt;"",HLOOKUP(COUNT($F30:CO30)+1,$G$4:$EH$8,CP$14,0)*$D30,IF($C30=CP$17,$G$5*$D30,""))</f>
        <v>#VALUE!</v>
      </c>
      <c r="CQ30" s="34" t="e">
        <f>IF(CP30&lt;&gt;"",HLOOKUP(COUNT($F30:CP30)+1,$G$4:$EH$8,CQ$14,0)*$D30,IF($C30=CQ$17,$G$5*$D30,""))</f>
        <v>#VALUE!</v>
      </c>
      <c r="CR30" s="34" t="e">
        <f>IF(CQ30&lt;&gt;"",HLOOKUP(COUNT($F30:CQ30)+1,$G$4:$EH$8,CR$14,0)*$D30,IF($C30=CR$17,$G$5*$D30,""))</f>
        <v>#VALUE!</v>
      </c>
      <c r="CS30" s="34" t="e">
        <f>IF(CR30&lt;&gt;"",HLOOKUP(COUNT($F30:CR30)+1,$G$4:$EH$8,CS$14,0)*$D30,IF($C30=CS$17,$G$5*$D30,""))</f>
        <v>#VALUE!</v>
      </c>
      <c r="CT30" s="34" t="e">
        <f>IF(CS30&lt;&gt;"",HLOOKUP(COUNT($F30:CS30)+1,$G$4:$EH$8,CT$14,0)*$D30,IF($C30=CT$17,$G$5*$D30,""))</f>
        <v>#VALUE!</v>
      </c>
      <c r="CU30" s="34" t="e">
        <f>IF(CT30&lt;&gt;"",HLOOKUP(COUNT($F30:CT30)+1,$G$4:$EH$8,CU$14,0)*$D30,IF($C30=CU$17,$G$5*$D30,""))</f>
        <v>#VALUE!</v>
      </c>
      <c r="CV30" s="34" t="e">
        <f>IF(CU30&lt;&gt;"",HLOOKUP(COUNT($F30:CU30)+1,$G$4:$EH$8,CV$14,0)*$D30,IF($C30=CV$17,$G$5*$D30,""))</f>
        <v>#VALUE!</v>
      </c>
      <c r="CW30" s="34" t="e">
        <f>IF(CV30&lt;&gt;"",HLOOKUP(COUNT($F30:CV30)+1,$G$4:$EH$8,CW$14,0)*$D30,IF($C30=CW$17,$G$5*$D30,""))</f>
        <v>#VALUE!</v>
      </c>
      <c r="CX30" s="34" t="e">
        <f>IF(CW30&lt;&gt;"",HLOOKUP(COUNT($F30:CW30)+1,$G$4:$EH$8,CX$14,0)*$D30,IF($C30=CX$17,$G$5*$D30,""))</f>
        <v>#VALUE!</v>
      </c>
      <c r="CY30" s="34" t="e">
        <f>IF(CX30&lt;&gt;"",HLOOKUP(COUNT($F30:CX30)+1,$G$4:$EH$8,CY$14,0)*$D30,IF($C30=CY$17,$G$5*$D30,""))</f>
        <v>#VALUE!</v>
      </c>
      <c r="CZ30" s="34" t="e">
        <f>IF(CY30&lt;&gt;"",HLOOKUP(COUNT($F30:CY30)+1,$G$4:$EH$8,CZ$14,0)*$D30,IF($C30=CZ$17,$G$5*$D30,""))</f>
        <v>#VALUE!</v>
      </c>
      <c r="DA30" s="34" t="e">
        <f>IF(CZ30&lt;&gt;"",HLOOKUP(COUNT($F30:CZ30)+1,$G$4:$EH$8,DA$14,0)*$D30,IF($C30=DA$17,$G$5*$D30,""))</f>
        <v>#VALUE!</v>
      </c>
      <c r="DB30" s="34" t="e">
        <f>IF(DA30&lt;&gt;"",HLOOKUP(COUNT($F30:DA30)+1,$G$4:$EH$8,DB$14,0)*$D30,IF($C30=DB$17,$G$5*$D30,""))</f>
        <v>#VALUE!</v>
      </c>
      <c r="DC30" s="34" t="e">
        <f>IF(DB30&lt;&gt;"",HLOOKUP(COUNT($F30:DB30)+1,$G$4:$EH$8,DC$14,0)*$D30,IF($C30=DC$17,$G$5*$D30,""))</f>
        <v>#VALUE!</v>
      </c>
      <c r="DD30" s="34" t="e">
        <f>IF(DC30&lt;&gt;"",HLOOKUP(COUNT($F30:DC30)+1,$G$4:$EH$8,DD$14,0)*$D30,IF($C30=DD$17,$G$5*$D30,""))</f>
        <v>#VALUE!</v>
      </c>
      <c r="DE30" s="34" t="e">
        <f>IF(DD30&lt;&gt;"",HLOOKUP(COUNT($F30:DD30)+1,$G$4:$EH$8,DE$14,0)*$D30,IF($C30=DE$17,$G$5*$D30,""))</f>
        <v>#VALUE!</v>
      </c>
      <c r="DF30" s="34" t="e">
        <f>IF(DE30&lt;&gt;"",HLOOKUP(COUNT($F30:DE30)+1,$G$4:$EH$8,DF$14,0)*$D30,IF($C30=DF$17,$G$5*$D30,""))</f>
        <v>#VALUE!</v>
      </c>
      <c r="DG30" s="34" t="e">
        <f>IF(DF30&lt;&gt;"",HLOOKUP(COUNT($F30:DF30)+1,$G$4:$EH$8,DG$14,0)*$D30,IF($C30=DG$17,$G$5*$D30,""))</f>
        <v>#VALUE!</v>
      </c>
      <c r="DH30" s="34" t="e">
        <f>IF(DG30&lt;&gt;"",HLOOKUP(COUNT($F30:DG30)+1,$G$4:$EH$8,DH$14,0)*$D30,IF($C30=DH$17,$G$5*$D30,""))</f>
        <v>#VALUE!</v>
      </c>
      <c r="DI30" s="34" t="e">
        <f>IF(DH30&lt;&gt;"",HLOOKUP(COUNT($F30:DH30)+1,$G$4:$EH$8,DI$14,0)*$D30,IF($C30=DI$17,$G$5*$D30,""))</f>
        <v>#VALUE!</v>
      </c>
      <c r="DJ30" s="34" t="e">
        <f>IF(DI30&lt;&gt;"",HLOOKUP(COUNT($F30:DI30)+1,$G$4:$EH$8,DJ$14,0)*$D30,IF($C30=DJ$17,$G$5*$D30,""))</f>
        <v>#VALUE!</v>
      </c>
      <c r="DK30" s="34" t="e">
        <f>IF(DJ30&lt;&gt;"",HLOOKUP(COUNT($F30:DJ30)+1,$G$4:$EH$8,DK$14,0)*$D30,IF($C30=DK$17,$G$5*$D30,""))</f>
        <v>#VALUE!</v>
      </c>
      <c r="DL30" s="34" t="e">
        <f>IF(DK30&lt;&gt;"",HLOOKUP(COUNT($F30:DK30)+1,$G$4:$EH$8,DL$14,0)*$D30,IF($C30=DL$17,$G$5*$D30,""))</f>
        <v>#VALUE!</v>
      </c>
      <c r="DM30" s="34" t="e">
        <f>IF(DL30&lt;&gt;"",HLOOKUP(COUNT($F30:DL30)+1,$G$4:$EH$8,DM$14,0)*$D30,IF($C30=DM$17,$G$5*$D30,""))</f>
        <v>#VALUE!</v>
      </c>
      <c r="DN30" s="34" t="e">
        <f>IF(DM30&lt;&gt;"",HLOOKUP(COUNT($F30:DM30)+1,$G$4:$EH$8,DN$14,0)*$D30,IF($C30=DN$17,$G$5*$D30,""))</f>
        <v>#VALUE!</v>
      </c>
      <c r="DO30" s="34" t="e">
        <f>IF(DN30&lt;&gt;"",HLOOKUP(COUNT($F30:DN30)+1,$G$4:$EH$8,DO$14,0)*$D30,IF($C30=DO$17,$G$5*$D30,""))</f>
        <v>#VALUE!</v>
      </c>
      <c r="DP30" s="34" t="e">
        <f>IF(DO30&lt;&gt;"",HLOOKUP(COUNT($F30:DO30)+1,$G$4:$EH$8,DP$14,0)*$D30,IF($C30=DP$17,$G$5*$D30,""))</f>
        <v>#VALUE!</v>
      </c>
      <c r="DQ30" s="34" t="e">
        <f>IF(DP30&lt;&gt;"",HLOOKUP(COUNT($F30:DP30)+1,$G$4:$EH$8,DQ$14,0)*$D30,IF($C30=DQ$17,$G$5*$D30,""))</f>
        <v>#VALUE!</v>
      </c>
      <c r="DR30" s="34" t="e">
        <f>IF(DQ30&lt;&gt;"",HLOOKUP(COUNT($F30:DQ30)+1,$G$4:$EH$8,DR$14,0)*$D30,IF($C30=DR$17,$G$5*$D30,""))</f>
        <v>#VALUE!</v>
      </c>
      <c r="DS30" s="34" t="e">
        <f>IF(DR30&lt;&gt;"",HLOOKUP(COUNT($F30:DR30)+1,$G$4:$EH$8,DS$14,0)*$D30,IF($C30=DS$17,$G$5*$D30,""))</f>
        <v>#VALUE!</v>
      </c>
      <c r="DT30" s="34" t="e">
        <f>IF(DS30&lt;&gt;"",HLOOKUP(COUNT($F30:DS30)+1,$G$4:$EH$8,DT$14,0)*$D30,IF($C30=DT$17,$G$5*$D30,""))</f>
        <v>#VALUE!</v>
      </c>
      <c r="DU30" s="34" t="e">
        <f>IF(DT30&lt;&gt;"",HLOOKUP(COUNT($F30:DT30)+1,$G$4:$EH$8,DU$14,0)*$D30,IF($C30=DU$17,$G$5*$D30,""))</f>
        <v>#VALUE!</v>
      </c>
      <c r="DV30" s="34" t="e">
        <f>IF(DU30&lt;&gt;"",HLOOKUP(COUNT($F30:DU30)+1,$G$4:$EH$8,DV$14,0)*$D30,IF($C30=DV$17,$G$5*$D30,""))</f>
        <v>#VALUE!</v>
      </c>
      <c r="DX30" s="34" t="str">
        <f>IF(DW30&lt;&gt;"",HLOOKUP(COUNT($DW30:DW30)+1,$G$4:$CX$8,DX$14,0)*$D30,IF($C30=DX$17,$G$6*$D30,""))</f>
        <v/>
      </c>
      <c r="DY30" s="34" t="str">
        <f>IF(DX30&lt;&gt;"",HLOOKUP(COUNT($DW30:DX30)+1,$G$4:$CX$8,DY$14,0)*$D30,IF($C30=DY$17,$G$6*$D30,""))</f>
        <v/>
      </c>
      <c r="DZ30" s="34" t="str">
        <f>IF(DY30&lt;&gt;"",HLOOKUP(COUNT($DW30:DY30)+1,$G$4:$CX$8,DZ$14,0)*$D30,IF($C30=DZ$17,$G$6*$D30,""))</f>
        <v/>
      </c>
      <c r="EA30" s="34" t="str">
        <f>IF(DZ30&lt;&gt;"",HLOOKUP(COUNT($DW30:DZ30)+1,$G$4:$CX$8,EA$14,0)*$D30,IF($C30=EA$17,$G$6*$D30,""))</f>
        <v/>
      </c>
      <c r="EB30" s="34" t="str">
        <f>IF(EA30&lt;&gt;"",HLOOKUP(COUNT($DW30:EA30)+1,$G$4:$CX$8,EB$14,0)*$D30,IF($C30=EB$17,$G$6*$D30,""))</f>
        <v/>
      </c>
      <c r="EC30" s="34" t="str">
        <f>IF(EB30&lt;&gt;"",HLOOKUP(COUNT($DW30:EB30)+1,$G$4:$CX$8,EC$14,0)*$D30,IF($C30=EC$17,$G$6*$D30,""))</f>
        <v/>
      </c>
      <c r="ED30" s="34" t="str">
        <f>IF(EC30&lt;&gt;"",HLOOKUP(COUNT($DW30:EC30)+1,$G$4:$CX$8,ED$14,0)*$D30,IF($C30=ED$17,$G$6*$D30,""))</f>
        <v/>
      </c>
      <c r="EE30" s="34" t="str">
        <f>IF(ED30&lt;&gt;"",HLOOKUP(COUNT($DW30:ED30)+1,$G$4:$CX$8,EE$14,0)*$D30,IF($C30=EE$17,$G$6*$D30,""))</f>
        <v/>
      </c>
      <c r="EF30" s="34" t="str">
        <f>IF(EE30&lt;&gt;"",HLOOKUP(COUNT($DW30:EE30)+1,$G$4:$CX$8,EF$14,0)*$D30,IF($C30=EF$17,$G$6*$D30,""))</f>
        <v/>
      </c>
      <c r="EG30" s="34" t="str">
        <f>IF(EF30&lt;&gt;"",HLOOKUP(COUNT($DW30:EF30)+1,$G$4:$CX$8,EG$14,0)*$D30,IF($C30=EG$17,$G$6*$D30,""))</f>
        <v/>
      </c>
      <c r="EH30" s="34" t="str">
        <f>IF(EG30&lt;&gt;"",HLOOKUP(COUNT($DW30:EG30)+1,$G$4:$CX$8,EH$14,0)*$D30,IF($C30=EH$17,$G$6*$D30,""))</f>
        <v/>
      </c>
      <c r="EI30" s="34">
        <f>IF(EH30&lt;&gt;"",HLOOKUP(COUNT($DW30:EH30)+1,$G$4:$CX$8,EI$14,0)*$D30,IF($C30=EI$17,$G$6*$D30,""))</f>
        <v>0</v>
      </c>
      <c r="EJ30" s="34">
        <f>IF(EI30&lt;&gt;"",HLOOKUP(COUNT($DW30:EI30)+1,$G$4:$CX$8,EJ$14,0)*$D30,IF($C30=EJ$17,$G$6*$D30,""))</f>
        <v>1500</v>
      </c>
      <c r="EK30" s="34">
        <f>IF(EJ30&lt;&gt;"",HLOOKUP(COUNT($DW30:EJ30)+1,$G$4:$CX$8,EK$14,0)*$D30,IF($C30=EK$17,$G$6*$D30,""))</f>
        <v>1500</v>
      </c>
      <c r="EL30" s="34">
        <f>IF(EK30&lt;&gt;"",HLOOKUP(COUNT($DW30:EK30)+1,$G$4:$CX$8,EL$14,0)*$D30,IF($C30=EL$17,$G$6*$D30,""))</f>
        <v>1500</v>
      </c>
      <c r="EM30" s="34">
        <f>IF(EL30&lt;&gt;"",HLOOKUP(COUNT($DW30:EL30)+1,$G$4:$CX$8,EM$14,0)*$D30,IF($C30=EM$17,$G$6*$D30,""))</f>
        <v>1809.6916416835954</v>
      </c>
      <c r="EN30" s="34">
        <f>IF(EM30&lt;&gt;"",HLOOKUP(COUNT($DW30:EM30)+1,$G$4:$CX$8,EN$14,0)*$D30,IF($C30=EN$17,$G$6*$D30,""))</f>
        <v>2262.1145521044955</v>
      </c>
      <c r="EO30" s="34">
        <f>IF(EN30&lt;&gt;"",HLOOKUP(COUNT($DW30:EN30)+1,$G$4:$CX$8,EO$14,0)*$D30,IF($C30=EO$17,$G$6*$D30,""))</f>
        <v>2714.537462525393</v>
      </c>
      <c r="EP30" s="34">
        <f>IF(EO30&lt;&gt;"",HLOOKUP(COUNT($DW30:EO30)+1,$G$4:$CX$8,EP$14,0)*$D30,IF($C30=EP$17,$G$6*$D30,""))</f>
        <v>3148.863456529456</v>
      </c>
      <c r="EQ30" s="34">
        <f>IF(EP30&lt;&gt;"",HLOOKUP(COUNT($DW30:EP30)+1,$G$4:$CX$8,EQ$14,0)*$D30,IF($C30=EQ$17,$G$6*$D30,""))</f>
        <v>3589.7043404435808</v>
      </c>
      <c r="ER30" s="34">
        <f>IF(EQ30&lt;&gt;"",HLOOKUP(COUNT($DW30:EQ30)+1,$G$4:$CX$8,ER$14,0)*$D30,IF($C30=ER$17,$G$6*$D30,""))</f>
        <v>4056.3659047012438</v>
      </c>
      <c r="ES30" s="34">
        <f>IF(ER30&lt;&gt;"",HLOOKUP(COUNT($DW30:ER30)+1,$G$4:$CX$8,ES$14,0)*$D30,IF($C30=ES$17,$G$6*$D30,""))</f>
        <v>4502.5661542183807</v>
      </c>
      <c r="ET30" s="34">
        <f>IF(ES30&lt;&gt;"",HLOOKUP(COUNT($DW30:ES30)+1,$G$4:$CX$8,ET$14,0)*$D30,IF($C30=ET$17,$G$6*$D30,""))</f>
        <v>4952.82276964022</v>
      </c>
      <c r="EU30" s="34">
        <f>IF(ET30&lt;&gt;"",HLOOKUP(COUNT($DW30:ET30)+1,$G$4:$CX$8,EU$14,0)*$D30,IF($C30=EU$17,$G$6*$D30,""))</f>
        <v>3714.6170772301666</v>
      </c>
      <c r="EV30" s="34">
        <f>IF(EU30&lt;&gt;"",HLOOKUP(COUNT($DW30:EU30)+1,$G$4:$CX$8,EV$14,0)*$D30,IF($C30=EV$17,$G$6*$D30,""))</f>
        <v>3528.8862233686564</v>
      </c>
      <c r="EW30" s="34">
        <f>IF(EV30&lt;&gt;"",HLOOKUP(COUNT($DW30:EV30)+1,$G$4:$CX$8,EW$14,0)*$D30,IF($C30=EW$17,$G$6*$D30,""))</f>
        <v>3881.7748457055231</v>
      </c>
      <c r="EX30" s="34">
        <f>IF(EW30&lt;&gt;"",HLOOKUP(COUNT($DW30:EW30)+1,$G$4:$CX$8,EX$14,0)*$D30,IF($C30=EX$17,$G$6*$D30,""))</f>
        <v>4269.9523302760772</v>
      </c>
      <c r="EY30" s="34">
        <f>IF(EX30&lt;&gt;"",HLOOKUP(COUNT($DW30:EX30)+1,$G$4:$CX$8,EY$14,0)*$D30,IF($C30=EY$17,$G$6*$D30,""))</f>
        <v>4696.9475633036836</v>
      </c>
      <c r="EZ30" s="34">
        <f>IF(EY30&lt;&gt;"",HLOOKUP(COUNT($DW30:EY30)+1,$G$4:$CX$8,EZ$14,0)*$D30,IF($C30=EZ$17,$G$6*$D30,""))</f>
        <v>5166.642319634052</v>
      </c>
      <c r="FA30" s="34">
        <f>IF(EZ30&lt;&gt;"",HLOOKUP(COUNT($DW30:EZ30)+1,$G$4:$CX$8,FA$14,0)*$D30,IF($C30=FA$17,$G$6*$D30,""))</f>
        <v>4908.3102036523469</v>
      </c>
      <c r="FB30" s="34">
        <f>IF(FA30&lt;&gt;"",HLOOKUP(COUNT($DW30:FA30)+1,$G$4:$CX$8,FB$14,0)*$D30,IF($C30=FB$17,$G$6*$D30,""))</f>
        <v>4662.8946934697306</v>
      </c>
      <c r="FC30" s="34">
        <f>IF(FB30&lt;&gt;"",HLOOKUP(COUNT($DW30:FB30)+1,$G$4:$CX$8,FC$14,0)*$D30,IF($C30=FC$17,$G$6*$D30,""))</f>
        <v>4989.2973220126114</v>
      </c>
      <c r="FD30" s="34">
        <f>IF(FC30&lt;&gt;"",HLOOKUP(COUNT($DW30:FC30)+1,$G$4:$CX$8,FD$14,0)*$D30,IF($C30=FD$17,$G$6*$D30,""))</f>
        <v>5338.5481345534945</v>
      </c>
      <c r="FE30" s="34">
        <f>IF(FD30&lt;&gt;"",HLOOKUP(COUNT($DW30:FD30)+1,$G$4:$CX$8,FE$14,0)*$D30,IF($C30=FE$17,$G$6*$D30,""))</f>
        <v>5712.2465039722392</v>
      </c>
      <c r="FF30" s="34">
        <f>IF(FE30&lt;&gt;"",HLOOKUP(COUNT($DW30:FE30)+1,$G$4:$CX$8,FF$14,0)*$D30,IF($C30=FF$17,$G$6*$D30,""))</f>
        <v>6283.4711543694621</v>
      </c>
      <c r="FG30" s="34">
        <f>IF(FF30&lt;&gt;"",HLOOKUP(COUNT($DW30:FF30)+1,$G$4:$CX$8,FG$14,0)*$D30,IF($C30=FG$17,$G$6*$D30,""))</f>
        <v>5340.950481214044</v>
      </c>
      <c r="FH30" s="34">
        <f>IF(FG30&lt;&gt;"",HLOOKUP(COUNT($DW30:FG30)+1,$G$4:$CX$8,FH$14,0)*$D30,IF($C30=FH$17,$G$6*$D30,""))</f>
        <v>5073.9029571533429</v>
      </c>
      <c r="FI30" s="34">
        <f>IF(FH30&lt;&gt;"",HLOOKUP(COUNT($DW30:FH30)+1,$G$4:$CX$8,FI$14,0)*$D30,IF($C30=FI$17,$G$6*$D30,""))</f>
        <v>5327.5981050110095</v>
      </c>
      <c r="FJ30" s="34">
        <f>IF(FI30&lt;&gt;"",HLOOKUP(COUNT($DW30:FI30)+1,$G$4:$CX$8,FJ$14,0)*$D30,IF($C30=FJ$17,$G$6*$D30,""))</f>
        <v>5593.9780102615605</v>
      </c>
      <c r="FK30" s="34">
        <f>IF(FJ30&lt;&gt;"",HLOOKUP(COUNT($DW30:FJ30)+1,$G$4:$CX$8,FK$14,0)*$D30,IF($C30=FK$17,$G$6*$D30,""))</f>
        <v>5873.6769107746359</v>
      </c>
      <c r="FL30" s="34">
        <f>IF(FK30&lt;&gt;"",HLOOKUP(COUNT($DW30:FK30)+1,$G$4:$CX$8,FL$14,0)*$D30,IF($C30=FL$17,$G$6*$D30,""))</f>
        <v>6284.8342945288614</v>
      </c>
      <c r="FM30" s="34">
        <f>IF(FL30&lt;&gt;"",HLOOKUP(COUNT($DW30:FL30)+1,$G$4:$CX$8,FM$14,0)*$D30,IF($C30=FM$17,$G$6*$D30,""))</f>
        <v>5656.3508650759759</v>
      </c>
      <c r="FN30" s="34">
        <f>IF(FM30&lt;&gt;"",HLOOKUP(COUNT($DW30:FM30)+1,$G$4:$CX$8,FN$14,0)*$D30,IF($C30=FN$17,$G$6*$D30,""))</f>
        <v>5090.7157785683803</v>
      </c>
      <c r="FO30" s="34">
        <f>IF(FN30&lt;&gt;"",HLOOKUP(COUNT($DW30:FN30)+1,$G$4:$CX$8,FO$14,0)*$D30,IF($C30=FO$17,$G$6*$D30,""))</f>
        <v>5447.065883068165</v>
      </c>
      <c r="FP30" s="34">
        <f>IF(FO30&lt;&gt;"",HLOOKUP(COUNT($DW30:FO30)+1,$G$4:$CX$8,FP$14,0)*$D30,IF($C30=FP$17,$G$6*$D30,""))</f>
        <v>5828.3604948829352</v>
      </c>
      <c r="FQ30" s="34">
        <f>IF(FP30&lt;&gt;"",HLOOKUP(COUNT($DW30:FP30)+1,$G$4:$CX$8,FQ$14,0)*$D30,IF($C30=FQ$17,$G$6*$D30,""))</f>
        <v>6236.3457295247426</v>
      </c>
      <c r="FR30" s="34">
        <f>IF(FQ30&lt;&gt;"",HLOOKUP(COUNT($DW30:FQ30)+1,$G$4:$CX$8,FR$14,0)*$D30,IF($C30=FR$17,$G$6*$D30,""))</f>
        <v>6735.2533878867225</v>
      </c>
      <c r="FS30" s="34">
        <f>IF(FR30&lt;&gt;"",HLOOKUP(COUNT($DW30:FR30)+1,$G$4:$CX$8,FS$14,0)*$D30,IF($C30=FS$17,$G$6*$D30,""))</f>
        <v>5792.3179135825812</v>
      </c>
      <c r="FT30" s="34">
        <f>IF(FS30&lt;&gt;"",HLOOKUP(COUNT($DW30:FS30)+1,$G$4:$CX$8,FT$14,0)*$D30,IF($C30=FT$17,$G$6*$D30,""))</f>
        <v>5502.7020179034516</v>
      </c>
      <c r="FU30" s="34">
        <f>IF(FT30&lt;&gt;"",HLOOKUP(COUNT($DW30:FT30)+1,$G$4:$CX$8,FU$14,0)*$D30,IF($C30=FU$17,$G$6*$D30,""))</f>
        <v>5777.8371187986259</v>
      </c>
      <c r="FV30" s="34">
        <f>IF(FU30&lt;&gt;"",HLOOKUP(COUNT($DW30:FU30)+1,$G$4:$CX$8,FV$14,0)*$D30,IF($C30=FV$17,$G$6*$D30,""))</f>
        <v>6066.7289747385548</v>
      </c>
      <c r="FW30" s="34">
        <f>IF(FV30&lt;&gt;"",HLOOKUP(COUNT($DW30:FV30)+1,$G$4:$CX$8,FW$14,0)*$D30,IF($C30=FW$17,$G$6*$D30,""))</f>
        <v>6370.065423475482</v>
      </c>
      <c r="FX30" s="34">
        <f>IF(FW30&lt;&gt;"",HLOOKUP(COUNT($DW30:FW30)+1,$G$4:$CX$8,FX$14,0)*$D30,IF($C30=FX$17,$G$6*$D30,""))</f>
        <v>6815.9700031187649</v>
      </c>
      <c r="FY30" s="34">
        <f>IF(FX30&lt;&gt;"",HLOOKUP(COUNT($DW30:FX30)+1,$G$4:$CX$8,FY$14,0)*$D30,IF($C30=FY$17,$G$6*$D30,""))</f>
        <v>6134.3730028068912</v>
      </c>
      <c r="FZ30" s="34">
        <f>IF(FY30&lt;&gt;"",HLOOKUP(COUNT($DW30:FY30)+1,$G$4:$CX$8,FZ$14,0)*$D30,IF($C30=FZ$17,$G$6*$D30,""))</f>
        <v>5520.9357025262016</v>
      </c>
      <c r="GA30" s="34">
        <f>IF(FZ30&lt;&gt;"",HLOOKUP(COUNT($DW30:FZ30)+1,$G$4:$CX$8,GA$14,0)*$D30,IF($C30=GA$17,$G$6*$D30,""))</f>
        <v>5907.4012017030363</v>
      </c>
      <c r="GB30" s="34">
        <f>IF(GA30&lt;&gt;"",HLOOKUP(COUNT($DW30:GA30)+1,$G$4:$CX$8,GB$14,0)*$D30,IF($C30=GB$17,$G$6*$D30,""))</f>
        <v>6320.9192858222477</v>
      </c>
      <c r="GC30" s="34">
        <f>IF(GB30&lt;&gt;"",HLOOKUP(COUNT($DW30:GB30)+1,$G$4:$CX$8,GC$14,0)*$D30,IF($C30=GC$17,$G$6*$D30,""))</f>
        <v>6763.3836358298058</v>
      </c>
      <c r="GD30" s="34">
        <f>IF(GC30&lt;&gt;"",HLOOKUP(COUNT($DW30:GC30)+1,$G$4:$CX$8,GD$14,0)*$D30,IF($C30=GD$17,$G$6*$D30,""))</f>
        <v>7304.4543266961891</v>
      </c>
      <c r="GE30" s="34">
        <f>IF(GD30&lt;&gt;"",HLOOKUP(COUNT($DW30:GD30)+1,$G$4:$CX$8,GE$14,0)*$D30,IF($C30=GE$17,$G$6*$D30,""))</f>
        <v>6354.8752642256832</v>
      </c>
      <c r="GF30" s="34">
        <f>IF(GE30&lt;&gt;"",HLOOKUP(COUNT($DW30:GE30)+1,$G$4:$CX$8,GF$14,0)*$D30,IF($C30=GF$17,$G$6*$D30,""))</f>
        <v>6037.1315010144008</v>
      </c>
      <c r="GG30" s="34">
        <f>IF(GF30&lt;&gt;"",HLOOKUP(COUNT($DW30:GF30)+1,$G$4:$CX$8,GG$14,0)*$D30,IF($C30=GG$17,$G$6*$D30,""))</f>
        <v>6338.9880760651195</v>
      </c>
      <c r="GH30" s="34">
        <f>IF(GG30&lt;&gt;"",HLOOKUP(COUNT($DW30:GG30)+1,$G$4:$CX$8,GH$14,0)*$D30,IF($C30=GH$17,$G$6*$D30,""))</f>
        <v>6655.9374798683766</v>
      </c>
      <c r="GI30" s="34">
        <f>IF(GH30&lt;&gt;"",HLOOKUP(COUNT($DW30:GH30)+1,$G$4:$CX$8,GI$14,0)*$D30,IF($C30=GI$17,$G$6*$D30,""))</f>
        <v>6988.734353861797</v>
      </c>
      <c r="GJ30" s="34">
        <f>IF(GI30&lt;&gt;"",HLOOKUP(COUNT($DW30:GI30)+1,$G$4:$CX$8,GJ$14,0)*$D30,IF($C30=GJ$17,$G$6*$D30,""))</f>
        <v>7477.9457586321205</v>
      </c>
      <c r="GK30" s="34">
        <f>IF(GJ30&lt;&gt;"",HLOOKUP(COUNT($DW30:GJ30)+1,$G$4:$CX$8,GK$14,0)*$D30,IF($C30=GK$17,$G$6*$D30,""))</f>
        <v>6730.1511827689083</v>
      </c>
      <c r="GL30" s="34">
        <f>IF(GK30&lt;&gt;"",HLOOKUP(COUNT($DW30:GK30)+1,$G$4:$CX$8,GL$14,0)*$D30,IF($C30=GL$17,$G$6*$D30,""))</f>
        <v>6057.1360644920187</v>
      </c>
      <c r="GM30" s="34">
        <f>IF(GL30&lt;&gt;"",HLOOKUP(COUNT($DW30:GL30)+1,$G$4:$CX$8,GM$14,0)*$D30,IF($C30=GM$17,$G$6*$D30,""))</f>
        <v>6481.1355890064597</v>
      </c>
      <c r="GN30" s="34">
        <f>IF(GM30&lt;&gt;"",HLOOKUP(COUNT($DW30:GM30)+1,$G$4:$CX$8,GN$14,0)*$D30,IF($C30=GN$17,$G$6*$D30,""))</f>
        <v>6934.8150802369128</v>
      </c>
      <c r="GO30" s="34">
        <f>IF(GN30&lt;&gt;"",HLOOKUP(COUNT($DW30:GN30)+1,$G$4:$CX$8,GO$14,0)*$D30,IF($C30=GO$17,$G$6*$D30,""))</f>
        <v>7420.252135853495</v>
      </c>
      <c r="GP30" s="34">
        <f>IF(GO30&lt;&gt;"",HLOOKUP(COUNT($DW30:GO30)+1,$G$4:$CX$8,GP$14,0)*$D30,IF($C30=GP$17,$G$6*$D30,""))</f>
        <v>8013.8723067217743</v>
      </c>
      <c r="GQ30" s="34">
        <f>IF(GP30&lt;&gt;"",HLOOKUP(COUNT($DW30:GP30)+1,$G$4:$CX$8,GQ$14,0)*$D30,IF($C30=GQ$17,$G$6*$D30,""))</f>
        <v>5215.7891825182287</v>
      </c>
      <c r="GR30" s="34">
        <f>IF(GQ30&lt;&gt;"",HLOOKUP(COUNT($DW30:GQ30)+1,$G$4:$CX$8,GR$14,0)*$D30,IF($C30=GR$17,$G$6*$D30,""))</f>
        <v>5215.7891825182287</v>
      </c>
      <c r="GS30" s="34">
        <f>IF(GR30&lt;&gt;"",HLOOKUP(COUNT($DW30:GR30)+1,$G$4:$CX$8,GS$14,0)*$D30,IF($C30=GS$17,$G$6*$D30,""))</f>
        <v>5215.7891825182287</v>
      </c>
      <c r="GT30" s="34">
        <f>IF(GS30&lt;&gt;"",HLOOKUP(COUNT($DW30:GS30)+1,$G$4:$CX$8,GT$14,0)*$D30,IF($C30=GT$17,$G$6*$D30,""))</f>
        <v>5215.7891825182287</v>
      </c>
      <c r="GU30" s="34">
        <f>IF(GT30&lt;&gt;"",HLOOKUP(COUNT($DW30:GT30)+1,$G$4:$CX$8,GU$14,0)*$D30,IF($C30=GU$17,$G$6*$D30,""))</f>
        <v>5215.7891825182287</v>
      </c>
      <c r="GV30" s="34">
        <f>IF(GU30&lt;&gt;"",HLOOKUP(COUNT($DW30:GU30)+1,$G$4:$CX$8,GV$14,0)*$D30,IF($C30=GV$17,$G$6*$D30,""))</f>
        <v>5215.7891825182287</v>
      </c>
      <c r="GW30" s="34">
        <f>IF(GV30&lt;&gt;"",HLOOKUP(COUNT($DW30:GV30)+1,$G$4:$CX$8,GW$14,0)*$D30,IF($C30=GW$17,$G$6*$D30,""))</f>
        <v>5215.7891825182287</v>
      </c>
      <c r="GX30" s="34">
        <f>IF(GW30&lt;&gt;"",HLOOKUP(COUNT($DW30:GW30)+1,$G$4:$CX$8,GX$14,0)*$D30,IF($C30=GX$17,$G$6*$D30,""))</f>
        <v>5215.7891825182287</v>
      </c>
      <c r="GY30" s="34">
        <f>IF(GX30&lt;&gt;"",HLOOKUP(COUNT($DW30:GX30)+1,$G$4:$CX$8,GY$14,0)*$D30,IF($C30=GY$17,$G$6*$D30,""))</f>
        <v>5215.7891825182287</v>
      </c>
      <c r="GZ30" s="34">
        <f>IF(GY30&lt;&gt;"",HLOOKUP(COUNT($DW30:GY30)+1,$G$4:$CX$8,GZ$14,0)*$D30,IF($C30=GZ$17,$G$6*$D30,""))</f>
        <v>5215.7891825182287</v>
      </c>
      <c r="HA30" s="34">
        <f>IF(GZ30&lt;&gt;"",HLOOKUP(COUNT($DW30:GZ30)+1,$G$4:$CX$8,HA$14,0)*$D30,IF($C30=HA$17,$G$6*$D30,""))</f>
        <v>5215.7891825182287</v>
      </c>
      <c r="HB30" s="34">
        <f>IF(HA30&lt;&gt;"",HLOOKUP(COUNT($DW30:HA30)+1,$G$4:$CX$8,HB$14,0)*$D30,IF($C30=HB$17,$G$6*$D30,""))</f>
        <v>5215.7891825182287</v>
      </c>
      <c r="HC30" s="34">
        <f>IF(HB30&lt;&gt;"",HLOOKUP(COUNT($DW30:HB30)+1,$G$4:$CX$8,HC$14,0)*$D30,IF($C30=HC$17,$G$6*$D30,""))</f>
        <v>5215.7891825182287</v>
      </c>
      <c r="HD30" s="34">
        <f>IF(HC30&lt;&gt;"",HLOOKUP(COUNT($DW30:HC30)+1,$G$4:$CX$8,HD$14,0)*$D30,IF($C30=HD$17,$G$6*$D30,""))</f>
        <v>5215.7891825182287</v>
      </c>
      <c r="HE30" s="34">
        <f>IF(HD30&lt;&gt;"",HLOOKUP(COUNT($DW30:HD30)+1,$G$4:$CX$8,HE$14,0)*$D30,IF($C30=HE$17,$G$6*$D30,""))</f>
        <v>5215.7891825182287</v>
      </c>
      <c r="HF30" s="34">
        <f>IF(HE30&lt;&gt;"",HLOOKUP(COUNT($DW30:HE30)+1,$G$4:$CX$8,HF$14,0)*$D30,IF($C30=HF$17,$G$6*$D30,""))</f>
        <v>5215.7891825182287</v>
      </c>
      <c r="HG30" s="34">
        <f>IF(HF30&lt;&gt;"",HLOOKUP(COUNT($DW30:HF30)+1,$G$4:$CX$8,HG$14,0)*$D30,IF($C30=HG$17,$G$6*$D30,""))</f>
        <v>5215.7891825182287</v>
      </c>
      <c r="HH30" s="34">
        <f>IF(HG30&lt;&gt;"",HLOOKUP(COUNT($DW30:HG30)+1,$G$4:$CX$8,HH$14,0)*$D30,IF($C30=HH$17,$G$6*$D30,""))</f>
        <v>5215.7891825182287</v>
      </c>
      <c r="HI30" s="34">
        <f>IF(HH30&lt;&gt;"",HLOOKUP(COUNT($DW30:HH30)+1,$G$4:$CX$8,HI$14,0)*$D30,IF($C30=HI$17,$G$6*$D30,""))</f>
        <v>5215.7891825182287</v>
      </c>
      <c r="HJ30" s="34">
        <f>IF(HI30&lt;&gt;"",HLOOKUP(COUNT($DW30:HI30)+1,$G$4:$CX$8,HJ$14,0)*$D30,IF($C30=HJ$17,$G$6*$D30,""))</f>
        <v>5215.7891825182287</v>
      </c>
      <c r="HK30" s="34">
        <f>IF(HJ30&lt;&gt;"",HLOOKUP(COUNT($DW30:HJ30)+1,$G$4:$CX$8,HK$14,0)*$D30,IF($C30=HK$17,$G$6*$D30,""))</f>
        <v>5215.7891825182287</v>
      </c>
      <c r="HL30" s="34">
        <f>IF(HK30&lt;&gt;"",HLOOKUP(COUNT($DW30:HK30)+1,$G$4:$CX$8,HL$14,0)*$D30,IF($C30=HL$17,$G$6*$D30,""))</f>
        <v>5215.7891825182287</v>
      </c>
      <c r="HM30" s="34">
        <f>IF(HL30&lt;&gt;"",HLOOKUP(COUNT($DW30:HL30)+1,$G$4:$CX$8,HM$14,0)*$D30,IF($C30=HM$17,$G$6*$D30,""))</f>
        <v>5215.7891825182287</v>
      </c>
      <c r="HN30" s="34">
        <f>IF(HM30&lt;&gt;"",HLOOKUP(COUNT($DW30:HM30)+1,$G$4:$CX$8,HN$14,0)*$D30,IF($C30=HN$17,$G$6*$D30,""))</f>
        <v>5215.7891825182287</v>
      </c>
      <c r="HO30" s="34">
        <f>IF(HN30&lt;&gt;"",HLOOKUP(COUNT($DW30:HN30)+1,$G$4:$CX$8,HO$14,0)*$D30,IF($C30=HO$17,$G$6*$D30,""))</f>
        <v>5215.7891825182287</v>
      </c>
      <c r="HP30" s="34">
        <f>IF(HO30&lt;&gt;"",HLOOKUP(COUNT($DW30:HO30)+1,$G$4:$DV$8,HP$14,0)*$D30,IF($C30=HP$17,$G$6*$D30,""))</f>
        <v>5215.7891825182287</v>
      </c>
      <c r="HQ30" s="34">
        <f>IF(HP30&lt;&gt;"",HLOOKUP(COUNT($DW30:HP30)+1,$G$4:$DV$8,HQ$14,0)*$D30,IF($C30=HQ$17,$G$6*$D30,""))</f>
        <v>5215.7891825182287</v>
      </c>
      <c r="HR30" s="34">
        <f>IF(HQ30&lt;&gt;"",HLOOKUP(COUNT($DW30:HQ30)+1,$G$4:$DV$8,HR$14,0)*$D30,IF($C30=HR$17,$G$6*$D30,""))</f>
        <v>5215.7891825182287</v>
      </c>
      <c r="HS30" s="34">
        <f>IF(HR30&lt;&gt;"",HLOOKUP(COUNT($DW30:HR30)+1,$G$4:$DV$8,HS$14,0)*$D30,IF($C30=HS$17,$G$6*$D30,""))</f>
        <v>5215.7891825182287</v>
      </c>
      <c r="HT30" s="34">
        <f>IF(HS30&lt;&gt;"",HLOOKUP(COUNT($DW30:HS30)+1,$G$4:$DV$8,HT$14,0)*$D30,IF($C30=HT$17,$G$6*$D30,""))</f>
        <v>5215.7891825182287</v>
      </c>
      <c r="HU30" s="34">
        <f>IF(HT30&lt;&gt;"",HLOOKUP(COUNT($DW30:HT30)+1,$G$4:$DV$8,HU$14,0)*$D30,IF($C30=HU$17,$G$6*$D30,""))</f>
        <v>5215.7891825182287</v>
      </c>
      <c r="HV30" s="34">
        <f>IF(HU30&lt;&gt;"",HLOOKUP(COUNT($DW30:HU30)+1,$G$4:$DV$8,HV$14,0)*$D30,IF($C30=HV$17,$G$6*$D30,""))</f>
        <v>5215.7891825182287</v>
      </c>
      <c r="HW30" s="34">
        <f>IF(HV30&lt;&gt;"",HLOOKUP(COUNT($DW30:HV30)+1,$G$4:$DV$8,HW$14,0)*$D30,IF($C30=HW$17,$G$6*$D30,""))</f>
        <v>5215.7891825182287</v>
      </c>
      <c r="HX30" s="34">
        <f>IF(HW30&lt;&gt;"",HLOOKUP(COUNT($DW30:HW30)+1,$G$4:$DV$8,HX$14,0)*$D30,IF($C30=HX$17,$G$6*$D30,""))</f>
        <v>5215.7891825182287</v>
      </c>
      <c r="HY30" s="34">
        <f>IF(HX30&lt;&gt;"",HLOOKUP(COUNT($DW30:HX30)+1,$G$4:$DV$8,HY$14,0)*$D30,IF($C30=HY$17,$G$6*$D30,""))</f>
        <v>5215.7891825182287</v>
      </c>
      <c r="HZ30" s="34">
        <f>IF(HY30&lt;&gt;"",HLOOKUP(COUNT($DW30:HY30)+1,$G$4:$DV$8,HZ$14,0)*$D30,IF($C30=HZ$17,$G$6*$D30,""))</f>
        <v>5215.7891825182287</v>
      </c>
      <c r="IA30" s="34">
        <f>IF(HZ30&lt;&gt;"",HLOOKUP(COUNT($DW30:HZ30)+1,$G$4:$DV$8,IA$14,0)*$D30,IF($C30=IA$17,$G$6*$D30,""))</f>
        <v>5215.7891825182287</v>
      </c>
      <c r="IB30" s="34">
        <f>IF(IA30&lt;&gt;"",HLOOKUP(COUNT($DW30:IA30)+1,$G$4:$DV$8,IB$14,0)*$D30,IF($C30=IB$17,$G$6*$D30,""))</f>
        <v>5215.7891825182287</v>
      </c>
      <c r="IC30" s="34">
        <f>IF(IB30&lt;&gt;"",HLOOKUP(COUNT($DW30:IB30)+1,$G$4:$DV$8,IC$14,0)*$D30,IF($C30=IC$17,$G$6*$D30,""))</f>
        <v>5215.7891825182287</v>
      </c>
      <c r="ID30" s="34">
        <f>IF(IC30&lt;&gt;"",HLOOKUP(COUNT($DW30:IC30)+1,$G$4:$DV$8,ID$14,0)*$D30,IF($C30=ID$17,$G$6*$D30,""))</f>
        <v>5215.7891825182287</v>
      </c>
      <c r="IE30" s="34">
        <f>IF(ID30&lt;&gt;"",HLOOKUP(COUNT($DW30:ID30)+1,$G$4:$DV$8,IE$14,0)*$D30,IF($C30=IE$17,$G$6*$D30,""))</f>
        <v>5215.7891825182287</v>
      </c>
      <c r="IF30" s="34">
        <f>IF(IE30&lt;&gt;"",HLOOKUP(COUNT($DW30:IE30)+1,$G$4:$DV$8,IF$14,0)*$D30,IF($C30=IF$17,$G$6*$D30,""))</f>
        <v>5215.7891825182287</v>
      </c>
      <c r="IG30" s="34">
        <f>IF(IF30&lt;&gt;"",HLOOKUP(COUNT($DW30:IF30)+1,$G$4:$DV$8,IG$14,0)*$D30,IF($C30=IG$17,$G$6*$D30,""))</f>
        <v>5215.7891825182287</v>
      </c>
      <c r="IH30" s="34">
        <f>IF(IG30&lt;&gt;"",HLOOKUP(COUNT($DW30:IG30)+1,$G$4:$DV$8,IH$14,0)*$D30,IF($C30=IH$17,$G$6*$D30,""))</f>
        <v>5215.7891825182287</v>
      </c>
      <c r="II30" s="34">
        <f>IF(IH30&lt;&gt;"",HLOOKUP(COUNT($DW30:IH30)+1,$G$4:$DV$8,II$14,0)*$D30,IF($C30=II$17,$G$6*$D30,""))</f>
        <v>5215.7891825182287</v>
      </c>
      <c r="IJ30" s="34">
        <f>IF(II30&lt;&gt;"",HLOOKUP(COUNT($DW30:II30)+1,$G$4:$DV$8,IJ$14,0)*$D30,IF($C30=IJ$17,$G$6*$D30,""))</f>
        <v>5215.7891825182287</v>
      </c>
      <c r="IK30" s="34">
        <f>IF(IJ30&lt;&gt;"",HLOOKUP(COUNT($DW30:IJ30)+1,$G$4:$DV$8,IK$14,0)*$D30,IF($C30=IK$17,$G$6*$D30,""))</f>
        <v>5215.7891825182287</v>
      </c>
      <c r="IL30" s="34">
        <f>IF(IK30&lt;&gt;"",HLOOKUP(COUNT($DW30:IK30)+1,$G$4:$DV$8,IL$14,0)*$D30,IF($C30=IL$17,$G$6*$D30,""))</f>
        <v>5215.7891825182287</v>
      </c>
      <c r="IM30" s="34">
        <f>IF(IL30&lt;&gt;"",HLOOKUP(COUNT($DW30:IL30)+1,$G$4:$DV$8,IM$14,0)*$D30,IF($C30=IM$17,$G$6*$D30,""))</f>
        <v>5215.7891825182287</v>
      </c>
      <c r="IO30" s="34" t="str">
        <f>IF(IN30&lt;&gt;"",HLOOKUP(COUNT($IN30:IN30)+1,$G$4:$EH$8,IO$14,0)*$D30,IF($C30=IO$17,$G$7*$D30,""))</f>
        <v/>
      </c>
      <c r="IP30" s="34" t="str">
        <f>IF(IO30&lt;&gt;"",HLOOKUP(COUNT($IN30:IO30)+1,$G$4:$EH$8,IP$14,0)*$D30,IF($C30=IP$17,$G$7*$D30,""))</f>
        <v/>
      </c>
      <c r="IQ30" s="34" t="str">
        <f>IF(IP30&lt;&gt;"",HLOOKUP(COUNT($IN30:IP30)+1,$G$4:$EH$8,IQ$14,0)*$D30,IF($C30=IQ$17,$G$7*$D30,""))</f>
        <v/>
      </c>
      <c r="IR30" s="34" t="str">
        <f>IF(IQ30&lt;&gt;"",HLOOKUP(COUNT($IN30:IQ30)+1,$G$4:$EH$8,IR$14,0)*$D30,IF($C30=IR$17,$G$7*$D30,""))</f>
        <v/>
      </c>
      <c r="IS30" s="34" t="str">
        <f>IF(IR30&lt;&gt;"",HLOOKUP(COUNT($IN30:IR30)+1,$G$4:$EH$8,IS$14,0)*$D30,IF($C30=IS$17,$G$7*$D30,""))</f>
        <v/>
      </c>
      <c r="IT30" s="34" t="str">
        <f>IF(IS30&lt;&gt;"",HLOOKUP(COUNT($IN30:IS30)+1,$G$4:$EH$8,IT$14,0)*$D30,IF($C30=IT$17,$G$7*$D30,""))</f>
        <v/>
      </c>
      <c r="IU30" s="34" t="str">
        <f>IF(IT30&lt;&gt;"",HLOOKUP(COUNT($IN30:IT30)+1,$G$4:$EH$8,IU$14,0)*$D30,IF($C30=IU$17,$G$7*$D30,""))</f>
        <v/>
      </c>
      <c r="IV30" s="34" t="str">
        <f>IF(IU30&lt;&gt;"",HLOOKUP(COUNT($IN30:IU30)+1,$G$4:$EH$8,IV$14,0)*$D30,IF($C30=IV$17,$G$7*$D30,""))</f>
        <v/>
      </c>
      <c r="IW30" s="34" t="str">
        <f>IF(IV30&lt;&gt;"",HLOOKUP(COUNT($IN30:IV30)+1,$G$4:$EH$8,IW$14,0)*$D30,IF($C30=IW$17,$G$7*$D30,""))</f>
        <v/>
      </c>
      <c r="IX30" s="34" t="str">
        <f>IF(IW30&lt;&gt;"",HLOOKUP(COUNT($IN30:IW30)+1,$G$4:$EH$8,IX$14,0)*$D30,IF($C30=IX$17,$G$7*$D30,""))</f>
        <v/>
      </c>
      <c r="IY30" s="34" t="str">
        <f>IF(IX30&lt;&gt;"",HLOOKUP(COUNT($IN30:IX30)+1,$G$4:$EH$8,IY$14,0)*$D30,IF($C30=IY$17,$G$7*$D30,""))</f>
        <v/>
      </c>
      <c r="IZ30" s="34">
        <f>IF(IY30&lt;&gt;"",HLOOKUP(COUNT($IN30:IY30)+1,$G$4:$EH$8,IZ$14,0)*$D30,IF($C30=IZ$17,$G$7*$D30,""))</f>
        <v>0</v>
      </c>
      <c r="JA30" s="34">
        <f>IF(IZ30&lt;&gt;"",HLOOKUP(COUNT($IN30:IZ30)+1,$G$4:$EH$8,JA$14,0)*$D30,IF($C30=JA$17,$G$7*$D30,""))</f>
        <v>750</v>
      </c>
      <c r="JB30" s="34">
        <f>IF(JA30&lt;&gt;"",HLOOKUP(COUNT($IN30:JA30)+1,$G$4:$EH$8,JB$14,0)*$D30,IF($C30=JB$17,$G$7*$D30,""))</f>
        <v>750</v>
      </c>
      <c r="JC30" s="34">
        <f>IF(JB30&lt;&gt;"",HLOOKUP(COUNT($IN30:JB30)+1,$G$4:$EH$8,JC$14,0)*$D30,IF($C30=JC$17,$G$7*$D30,""))</f>
        <v>750</v>
      </c>
      <c r="JD30" s="34">
        <f>IF(JC30&lt;&gt;"",HLOOKUP(COUNT($IN30:JC30)+1,$G$4:$EH$8,JD$14,0)*$D30,IF($C30=JD$17,$G$7*$D30,""))</f>
        <v>750</v>
      </c>
      <c r="JE30" s="34">
        <f>IF(JD30&lt;&gt;"",HLOOKUP(COUNT($IN30:JD30)+1,$G$4:$EH$8,JE$14,0)*$D30,IF($C30=JE$17,$G$7*$D30,""))</f>
        <v>754.03818403483183</v>
      </c>
      <c r="JF30" s="34">
        <f>IF(JE30&lt;&gt;"",HLOOKUP(COUNT($IN30:JE30)+1,$G$4:$EH$8,JF$14,0)*$D30,IF($C30=JF$17,$G$7*$D30,""))</f>
        <v>904.84582084179772</v>
      </c>
      <c r="JG30" s="34">
        <f>IF(JF30&lt;&gt;"",HLOOKUP(COUNT($IN30:JF30)+1,$G$4:$EH$8,JG$14,0)*$D30,IF($C30=JG$17,$G$7*$D30,""))</f>
        <v>1049.6211521764853</v>
      </c>
      <c r="JH30" s="34">
        <f>IF(JG30&lt;&gt;"",HLOOKUP(COUNT($IN30:JG30)+1,$G$4:$EH$8,JH$14,0)*$D30,IF($C30=JH$17,$G$7*$D30,""))</f>
        <v>1196.5681134811937</v>
      </c>
      <c r="JI30" s="34">
        <f>IF(JH30&lt;&gt;"",HLOOKUP(COUNT($IN30:JH30)+1,$G$4:$EH$8,JI$14,0)*$D30,IF($C30=JI$17,$G$7*$D30,""))</f>
        <v>1352.121968233748</v>
      </c>
      <c r="JJ30" s="34">
        <f>IF(JI30&lt;&gt;"",HLOOKUP(COUNT($IN30:JI30)+1,$G$4:$EH$8,JJ$14,0)*$D30,IF($C30=JJ$17,$G$7*$D30,""))</f>
        <v>1500.8553847394605</v>
      </c>
      <c r="JK30" s="34">
        <f>IF(JJ30&lt;&gt;"",HLOOKUP(COUNT($IN30:JJ30)+1,$G$4:$EH$8,JK$14,0)*$D30,IF($C30=JK$17,$G$7*$D30,""))</f>
        <v>1650.9409232134067</v>
      </c>
      <c r="JL30" s="34">
        <f>IF(JK30&lt;&gt;"",HLOOKUP(COUNT($IN30:JK30)+1,$G$4:$EH$8,JL$14,0)*$D30,IF($C30=JL$17,$G$7*$D30,""))</f>
        <v>1238.2056924100557</v>
      </c>
      <c r="JM30" s="34">
        <f>IF(JL30&lt;&gt;"",HLOOKUP(COUNT($IN30:JL30)+1,$G$4:$EH$8,JM$14,0)*$D30,IF($C30=JM$17,$G$7*$D30,""))</f>
        <v>1176.2954077895522</v>
      </c>
      <c r="JN30" s="34">
        <f>IF(JM30&lt;&gt;"",HLOOKUP(COUNT($IN30:JM30)+1,$G$4:$EH$8,JN$14,0)*$D30,IF($C30=JN$17,$G$7*$D30,""))</f>
        <v>1293.9249485685079</v>
      </c>
      <c r="JO30" s="34">
        <f>IF(JN30&lt;&gt;"",HLOOKUP(COUNT($IN30:JN30)+1,$G$4:$EH$8,JO$14,0)*$D30,IF($C30=JO$17,$G$7*$D30,""))</f>
        <v>1423.3174434253592</v>
      </c>
      <c r="JP30" s="34">
        <f>IF(JO30&lt;&gt;"",HLOOKUP(COUNT($IN30:JO30)+1,$G$4:$EH$8,JP$14,0)*$D30,IF($C30=JP$17,$G$7*$D30,""))</f>
        <v>1565.6491877678945</v>
      </c>
      <c r="JQ30" s="34">
        <f>IF(JP30&lt;&gt;"",HLOOKUP(COUNT($IN30:JP30)+1,$G$4:$EH$8,JQ$14,0)*$D30,IF($C30=JQ$17,$G$7*$D30,""))</f>
        <v>1722.214106544684</v>
      </c>
      <c r="JR30" s="34">
        <f>IF(JQ30&lt;&gt;"",HLOOKUP(COUNT($IN30:JQ30)+1,$G$4:$EH$8,JR$14,0)*$D30,IF($C30=JR$17,$G$7*$D30,""))</f>
        <v>1636.1034012174491</v>
      </c>
      <c r="JS30" s="34">
        <f>IF(JR30&lt;&gt;"",HLOOKUP(COUNT($IN30:JR30)+1,$G$4:$EH$8,JS$14,0)*$D30,IF($C30=JS$17,$G$7*$D30,""))</f>
        <v>1554.298231156577</v>
      </c>
      <c r="JT30" s="34">
        <f>IF(JS30&lt;&gt;"",HLOOKUP(COUNT($IN30:JS30)+1,$G$4:$EH$8,JT$14,0)*$D30,IF($C30=JT$17,$G$7*$D30,""))</f>
        <v>1663.0991073375374</v>
      </c>
      <c r="JU30" s="34">
        <f>IF(JT30&lt;&gt;"",HLOOKUP(COUNT($IN30:JT30)+1,$G$4:$EH$8,JU$14,0)*$D30,IF($C30=JU$17,$G$7*$D30,""))</f>
        <v>1779.5160448511649</v>
      </c>
      <c r="JV30" s="34">
        <f>IF(JU30&lt;&gt;"",HLOOKUP(COUNT($IN30:JU30)+1,$G$4:$EH$8,JV$14,0)*$D30,IF($C30=JV$17,$G$7*$D30,""))</f>
        <v>1904.0821679907465</v>
      </c>
      <c r="JW30" s="34">
        <f>IF(JV30&lt;&gt;"",HLOOKUP(COUNT($IN30:JV30)+1,$G$4:$EH$8,JW$14,0)*$D30,IF($C30=JW$17,$G$7*$D30,""))</f>
        <v>2094.4903847898208</v>
      </c>
      <c r="JX30" s="34">
        <f>IF(JW30&lt;&gt;"",HLOOKUP(COUNT($IN30:JW30)+1,$G$4:$EH$8,JX$14,0)*$D30,IF($C30=JX$17,$G$7*$D30,""))</f>
        <v>1780.3168270713481</v>
      </c>
      <c r="JY30" s="34">
        <f>IF(JX30&lt;&gt;"",HLOOKUP(COUNT($IN30:JX30)+1,$G$4:$EH$8,JY$14,0)*$D30,IF($C30=JY$17,$G$7*$D30,""))</f>
        <v>1691.300985717781</v>
      </c>
      <c r="JZ30" s="34">
        <f>IF(JY30&lt;&gt;"",HLOOKUP(COUNT($IN30:JY30)+1,$G$4:$EH$8,JZ$14,0)*$D30,IF($C30=JZ$17,$G$7*$D30,""))</f>
        <v>1775.86603500367</v>
      </c>
      <c r="KA30" s="34">
        <f>IF(JZ30&lt;&gt;"",HLOOKUP(COUNT($IN30:JZ30)+1,$G$4:$EH$8,KA$14,0)*$D30,IF($C30=KA$17,$G$7*$D30,""))</f>
        <v>1864.6593367538537</v>
      </c>
      <c r="KB30" s="34">
        <f>IF(KA30&lt;&gt;"",HLOOKUP(COUNT($IN30:KA30)+1,$G$4:$EH$8,KB$14,0)*$D30,IF($C30=KB$17,$G$7*$D30,""))</f>
        <v>1957.8923035915454</v>
      </c>
      <c r="KC30" s="34">
        <f>IF(KB30&lt;&gt;"",HLOOKUP(COUNT($IN30:KB30)+1,$G$4:$EH$8,KC$14,0)*$D30,IF($C30=KC$17,$G$7*$D30,""))</f>
        <v>2094.9447648429541</v>
      </c>
      <c r="KD30" s="34">
        <f>IF(KC30&lt;&gt;"",HLOOKUP(COUNT($IN30:KC30)+1,$G$4:$EH$8,KD$14,0)*$D30,IF($C30=KD$17,$G$7*$D30,""))</f>
        <v>1885.4502883586588</v>
      </c>
      <c r="KE30" s="34">
        <f>IF(KD30&lt;&gt;"",HLOOKUP(COUNT($IN30:KD30)+1,$G$4:$EH$8,KE$14,0)*$D30,IF($C30=KE$17,$G$7*$D30,""))</f>
        <v>1696.9052595227934</v>
      </c>
      <c r="KF30" s="34">
        <f>IF(KE30&lt;&gt;"",HLOOKUP(COUNT($IN30:KE30)+1,$G$4:$EH$8,KF$14,0)*$D30,IF($C30=KF$17,$G$7*$D30,""))</f>
        <v>1815.6886276893886</v>
      </c>
      <c r="KG30" s="34">
        <f>IF(KF30&lt;&gt;"",HLOOKUP(COUNT($IN30:KF30)+1,$G$4:$EH$8,KG$14,0)*$D30,IF($C30=KG$17,$G$7*$D30,""))</f>
        <v>1942.7868316276451</v>
      </c>
      <c r="KH30" s="34">
        <f>IF(KG30&lt;&gt;"",HLOOKUP(COUNT($IN30:KG30)+1,$G$4:$EH$8,KH$14,0)*$D30,IF($C30=KH$17,$G$7*$D30,""))</f>
        <v>2078.7819098415812</v>
      </c>
      <c r="KI30" s="34">
        <f>IF(KH30&lt;&gt;"",HLOOKUP(COUNT($IN30:KH30)+1,$G$4:$EH$8,KI$14,0)*$D30,IF($C30=KI$17,$G$7*$D30,""))</f>
        <v>2245.0844626289077</v>
      </c>
      <c r="KJ30" s="34">
        <f>IF(KI30&lt;&gt;"",HLOOKUP(COUNT($IN30:KI30)+1,$G$4:$EH$8,KJ$14,0)*$D30,IF($C30=KJ$17,$G$7*$D30,""))</f>
        <v>1930.7726378608606</v>
      </c>
      <c r="KK30" s="34">
        <f>IF(KJ30&lt;&gt;"",HLOOKUP(COUNT($IN30:KJ30)+1,$G$4:$EH$8,KK$14,0)*$D30,IF($C30=KK$17,$G$7*$D30,""))</f>
        <v>1834.2340059678172</v>
      </c>
      <c r="KL30" s="34">
        <f>IF(KK30&lt;&gt;"",HLOOKUP(COUNT($IN30:KK30)+1,$G$4:$EH$8,KL$14,0)*$D30,IF($C30=KL$17,$G$7*$D30,""))</f>
        <v>1925.9457062662088</v>
      </c>
      <c r="KM30" s="34">
        <f>IF(KL30&lt;&gt;"",HLOOKUP(COUNT($IN30:KL30)+1,$G$4:$EH$8,KM$14,0)*$D30,IF($C30=KM$17,$G$7*$D30,""))</f>
        <v>2022.2429915795185</v>
      </c>
      <c r="KN30" s="34">
        <f>IF(KM30&lt;&gt;"",HLOOKUP(COUNT($IN30:KM30)+1,$G$4:$EH$8,KN$14,0)*$D30,IF($C30=KN$17,$G$7*$D30,""))</f>
        <v>2123.3551411584945</v>
      </c>
      <c r="KO30" s="34">
        <f>IF(KN30&lt;&gt;"",HLOOKUP(COUNT($IN30:KN30)+1,$G$4:$EH$8,KO$14,0)*$D30,IF($C30=KO$17,$G$7*$D30,""))</f>
        <v>2271.9900010395886</v>
      </c>
      <c r="KP30" s="34">
        <f>IF(KO30&lt;&gt;"",HLOOKUP(COUNT($IN30:KO30)+1,$G$4:$EH$8,KP$14,0)*$D30,IF($C30=KP$17,$G$7*$D30,""))</f>
        <v>2044.7910009356306</v>
      </c>
      <c r="KQ30" s="34">
        <f>IF(KP30&lt;&gt;"",HLOOKUP(COUNT($IN30:KP30)+1,$G$4:$EH$8,KQ$14,0)*$D30,IF($C30=KQ$17,$G$7*$D30,""))</f>
        <v>1840.3119008420672</v>
      </c>
      <c r="KR30" s="34">
        <f>IF(KQ30&lt;&gt;"",HLOOKUP(COUNT($IN30:KQ30)+1,$G$4:$EH$8,KR$14,0)*$D30,IF($C30=KR$17,$G$7*$D30,""))</f>
        <v>1969.1337339010122</v>
      </c>
      <c r="KS30" s="34">
        <f>IF(KR30&lt;&gt;"",HLOOKUP(COUNT($IN30:KR30)+1,$G$4:$EH$8,KS$14,0)*$D30,IF($C30=KS$17,$G$7*$D30,""))</f>
        <v>2106.9730952740829</v>
      </c>
      <c r="KT30" s="34">
        <f>IF(KS30&lt;&gt;"",HLOOKUP(COUNT($IN30:KS30)+1,$G$4:$EH$8,KT$14,0)*$D30,IF($C30=KT$17,$G$7*$D30,""))</f>
        <v>2254.4612119432686</v>
      </c>
      <c r="KU30" s="34">
        <f>IF(KT30&lt;&gt;"",HLOOKUP(COUNT($IN30:KT30)+1,$G$4:$EH$8,KU$14,0)*$D30,IF($C30=KU$17,$G$7*$D30,""))</f>
        <v>2434.8181088987299</v>
      </c>
      <c r="KV30" s="34">
        <f>IF(KU30&lt;&gt;"",HLOOKUP(COUNT($IN30:KU30)+1,$G$4:$EH$8,KV$14,0)*$D30,IF($C30=KV$17,$G$7*$D30,""))</f>
        <v>2118.2917547418947</v>
      </c>
      <c r="KW30" s="34">
        <f>IF(KV30&lt;&gt;"",HLOOKUP(COUNT($IN30:KV30)+1,$G$4:$EH$8,KW$14,0)*$D30,IF($C30=KW$17,$G$7*$D30,""))</f>
        <v>2012.3771670048004</v>
      </c>
      <c r="KX30" s="34">
        <f>IF(KW30&lt;&gt;"",HLOOKUP(COUNT($IN30:KW30)+1,$G$4:$EH$8,KX$14,0)*$D30,IF($C30=KX$17,$G$7*$D30,""))</f>
        <v>2112.9960253550403</v>
      </c>
      <c r="KY30" s="34">
        <f>IF(KX30&lt;&gt;"",HLOOKUP(COUNT($IN30:KX30)+1,$G$4:$EH$8,KY$14,0)*$D30,IF($C30=KY$17,$G$7*$D30,""))</f>
        <v>2218.6458266227924</v>
      </c>
      <c r="KZ30" s="34">
        <f>IF(KY30&lt;&gt;"",HLOOKUP(COUNT($IN30:KY30)+1,$G$4:$EH$8,KZ$14,0)*$D30,IF($C30=KZ$17,$G$7*$D30,""))</f>
        <v>2329.5781179539326</v>
      </c>
      <c r="LA30" s="34">
        <f>IF(KZ30&lt;&gt;"",HLOOKUP(COUNT($IN30:KZ30)+1,$G$4:$EH$8,LA$14,0)*$D30,IF($C30=LA$17,$G$7*$D30,""))</f>
        <v>2492.648586210707</v>
      </c>
      <c r="LB30" s="34">
        <f>IF(LA30&lt;&gt;"",HLOOKUP(COUNT($IN30:LA30)+1,$G$4:$EH$8,LB$14,0)*$D30,IF($C30=LB$17,$G$7*$D30,""))</f>
        <v>2243.3837275896362</v>
      </c>
      <c r="LC30" s="34">
        <f>IF(LB30&lt;&gt;"",HLOOKUP(COUNT($IN30:LB30)+1,$G$4:$EH$8,LC$14,0)*$D30,IF($C30=LC$17,$G$7*$D30,""))</f>
        <v>2019.045354830673</v>
      </c>
      <c r="LD30" s="34">
        <f>IF(LC30&lt;&gt;"",HLOOKUP(COUNT($IN30:LC30)+1,$G$4:$EH$8,LD$14,0)*$D30,IF($C30=LD$17,$G$7*$D30,""))</f>
        <v>2160.3785296688202</v>
      </c>
      <c r="LE30" s="34">
        <f>IF(LD30&lt;&gt;"",HLOOKUP(COUNT($IN30:LD30)+1,$G$4:$EH$8,LE$14,0)*$D30,IF($C30=LE$17,$G$7*$D30,""))</f>
        <v>2311.6050267456376</v>
      </c>
      <c r="LF30" s="34">
        <f>IF(LE30&lt;&gt;"",HLOOKUP(COUNT($IN30:LE30)+1,$G$4:$EH$8,LF$14,0)*$D30,IF($C30=LF$17,$G$7*$D30,""))</f>
        <v>2473.4173786178321</v>
      </c>
      <c r="LG30" s="34">
        <f>IF(LF30&lt;&gt;"",HLOOKUP(COUNT($IN30:LF30)+1,$G$4:$EH$8,LG$14,0)*$D30,IF($C30=LG$17,$G$7*$D30,""))</f>
        <v>2671.2907689072581</v>
      </c>
      <c r="LH30" s="34">
        <f>IF(LG30&lt;&gt;"",HLOOKUP(COUNT($IN30:LG30)+1,$G$4:$EH$8,LH$14,0)*$D30,IF($C30=LH$17,$G$7*$D30,""))</f>
        <v>1753.5425517189447</v>
      </c>
      <c r="LI30" s="34">
        <f>IF(LH30&lt;&gt;"",HLOOKUP(COUNT($IN30:LH30)+1,$G$4:$EH$8,LI$14,0)*$D30,IF($C30=LI$17,$G$7*$D30,""))</f>
        <v>1753.5425517189447</v>
      </c>
      <c r="LJ30" s="34">
        <f>IF(LI30&lt;&gt;"",HLOOKUP(COUNT($IN30:LI30)+1,$G$4:$EH$8,LJ$14,0)*$D30,IF($C30=LJ$17,$G$7*$D30,""))</f>
        <v>1753.5425517189447</v>
      </c>
      <c r="LK30" s="34">
        <f>IF(LJ30&lt;&gt;"",HLOOKUP(COUNT($IN30:LJ30)+1,$G$4:$EH$8,LK$14,0)*$D30,IF($C30=LK$17,$G$7*$D30,""))</f>
        <v>1753.5425517189447</v>
      </c>
      <c r="LL30" s="34">
        <f>IF(LK30&lt;&gt;"",HLOOKUP(COUNT($IN30:LK30)+1,$G$4:$EH$8,LL$14,0)*$D30,IF($C30=LL$17,$G$7*$D30,""))</f>
        <v>1753.5425517189447</v>
      </c>
      <c r="LM30" s="34">
        <f>IF(LL30&lt;&gt;"",HLOOKUP(COUNT($IN30:LL30)+1,$G$4:$EH$8,LM$14,0)*$D30,IF($C30=LM$17,$G$7*$D30,""))</f>
        <v>1753.5425517189447</v>
      </c>
      <c r="LN30" s="34">
        <f>IF(LM30&lt;&gt;"",HLOOKUP(COUNT($IN30:LM30)+1,$G$4:$EH$8,LN$14,0)*$D30,IF($C30=LN$17,$G$7*$D30,""))</f>
        <v>1753.5425517189447</v>
      </c>
      <c r="LO30" s="34">
        <f>IF(LN30&lt;&gt;"",HLOOKUP(COUNT($IN30:LN30)+1,$G$4:$EH$8,LO$14,0)*$D30,IF($C30=LO$17,$G$7*$D30,""))</f>
        <v>1753.5425517189447</v>
      </c>
      <c r="LP30" s="34">
        <f>IF(LO30&lt;&gt;"",HLOOKUP(COUNT($IN30:LO30)+1,$G$4:$EH$8,LP$14,0)*$D30,IF($C30=LP$17,$G$7*$D30,""))</f>
        <v>1753.5425517189447</v>
      </c>
      <c r="LQ30" s="34">
        <f>IF(LP30&lt;&gt;"",HLOOKUP(COUNT($IN30:LP30)+1,$G$4:$EH$8,LQ$14,0)*$D30,IF($C30=LQ$17,$G$7*$D30,""))</f>
        <v>1753.5425517189447</v>
      </c>
      <c r="LR30" s="34">
        <f>IF(LQ30&lt;&gt;"",HLOOKUP(COUNT($IN30:LQ30)+1,$G$4:$EH$8,LR$14,0)*$D30,IF($C30=LR$17,$G$7*$D30,""))</f>
        <v>1753.5425517189447</v>
      </c>
      <c r="LS30" s="34">
        <f>IF(LR30&lt;&gt;"",HLOOKUP(COUNT($IN30:LR30)+1,$G$4:$EH$8,LS$14,0)*$D30,IF($C30=LS$17,$G$7*$D30,""))</f>
        <v>1753.5425517189447</v>
      </c>
      <c r="LT30" s="34">
        <f>IF(LS30&lt;&gt;"",HLOOKUP(COUNT($IN30:LS30)+1,$G$4:$EH$8,LT$14,0)*$D30,IF($C30=LT$17,$G$7*$D30,""))</f>
        <v>1753.5425517189447</v>
      </c>
      <c r="LU30" s="34">
        <f>IF(LT30&lt;&gt;"",HLOOKUP(COUNT($IN30:LT30)+1,$G$4:$EH$8,LU$14,0)*$D30,IF($C30=LU$17,$G$7*$D30,""))</f>
        <v>1753.5425517189447</v>
      </c>
      <c r="LV30" s="34">
        <f>IF(LU30&lt;&gt;"",HLOOKUP(COUNT($IN30:LU30)+1,$G$4:$EH$8,LV$14,0)*$D30,IF($C30=LV$17,$G$7*$D30,""))</f>
        <v>1753.5425517189447</v>
      </c>
      <c r="LW30" s="34">
        <f>IF(LV30&lt;&gt;"",HLOOKUP(COUNT($IN30:LV30)+1,$G$4:$EH$8,LW$14,0)*$D30,IF($C30=LW$17,$G$7*$D30,""))</f>
        <v>1753.5425517189447</v>
      </c>
      <c r="LX30" s="34">
        <f>IF(LW30&lt;&gt;"",HLOOKUP(COUNT($IN30:LW30)+1,$G$4:$EH$8,LX$14,0)*$D30,IF($C30=LX$17,$G$7*$D30,""))</f>
        <v>1753.5425517189447</v>
      </c>
      <c r="LY30" s="34">
        <f>IF(LX30&lt;&gt;"",HLOOKUP(COUNT($IN30:LX30)+1,$G$4:$EH$8,LY$14,0)*$D30,IF($C30=LY$17,$G$7*$D30,""))</f>
        <v>1753.5425517189447</v>
      </c>
      <c r="LZ30" s="34">
        <f>IF(LY30&lt;&gt;"",HLOOKUP(COUNT($IN30:LY30)+1,$G$4:$EH$8,LZ$14,0)*$D30,IF($C30=LZ$17,$G$7*$D30,""))</f>
        <v>1753.5425517189447</v>
      </c>
      <c r="MA30" s="34">
        <f>IF(LZ30&lt;&gt;"",HLOOKUP(COUNT($IN30:LZ30)+1,$G$4:$EH$8,MA$14,0)*$D30,IF($C30=MA$17,$G$7*$D30,""))</f>
        <v>1753.5425517189447</v>
      </c>
      <c r="MB30" s="34">
        <f>IF(MA30&lt;&gt;"",HLOOKUP(COUNT($IN30:MA30)+1,$G$4:$EH$8,MB$14,0)*$D30,IF($C30=MB$17,$G$7*$D30,""))</f>
        <v>1753.5425517189447</v>
      </c>
      <c r="MC30" s="34">
        <f>IF(MB30&lt;&gt;"",HLOOKUP(COUNT($IN30:MB30)+1,$G$4:$EH$8,MC$14,0)*$D30,IF($C30=MC$17,$G$7*$D30,""))</f>
        <v>1753.5425517189447</v>
      </c>
      <c r="MD30" s="34">
        <f>IF(MC30&lt;&gt;"",HLOOKUP(COUNT($IN30:MC30)+1,$G$4:$EH$8,MD$14,0)*$D30,IF($C30=MD$17,$G$7*$D30,""))</f>
        <v>1753.5425517189447</v>
      </c>
      <c r="ME30" s="34">
        <f>IF(MD30&lt;&gt;"",HLOOKUP(COUNT($IN30:MD30)+1,$G$4:$EH$8,ME$14,0)*$D30,IF($C30=ME$17,$G$7*$D30,""))</f>
        <v>1753.5425517189447</v>
      </c>
      <c r="MF30" s="34">
        <f>IF(ME30&lt;&gt;"",HLOOKUP(COUNT($IN30:ME30)+1,$G$4:$EH$8,MF$14,0)*$D30,IF($C30=MF$17,$G$7*$D30,""))</f>
        <v>1753.5425517189447</v>
      </c>
      <c r="MG30" s="34">
        <f>IF(MF30&lt;&gt;"",HLOOKUP(COUNT($IN30:MF30)+1,$G$4:$EH$8,MG$14,0)*$D30,IF($C30=MG$17,$G$7*$D30,""))</f>
        <v>1753.5425517189447</v>
      </c>
      <c r="MH30" s="34">
        <f>IF(MG30&lt;&gt;"",HLOOKUP(COUNT($IN30:MG30)+1,$G$4:$EH$8,MH$14,0)*$D30,IF($C30=MH$17,$G$7*$D30,""))</f>
        <v>1753.5425517189447</v>
      </c>
      <c r="MI30" s="34">
        <f>IF(MH30&lt;&gt;"",HLOOKUP(COUNT($IN30:MH30)+1,$G$4:$EH$8,MI$14,0)*$D30,IF($C30=MI$17,$G$7*$D30,""))</f>
        <v>1753.5425517189447</v>
      </c>
      <c r="MJ30" s="34">
        <f>IF(MI30&lt;&gt;"",HLOOKUP(COUNT($IN30:MI30)+1,$G$4:$EH$8,MJ$14,0)*$D30,IF($C30=MJ$17,$G$7*$D30,""))</f>
        <v>1753.5425517189447</v>
      </c>
      <c r="MK30" s="34">
        <f>IF(MJ30&lt;&gt;"",HLOOKUP(COUNT($IN30:MJ30)+1,$G$4:$EH$8,MK$14,0)*$D30,IF($C30=MK$17,$G$7*$D30,""))</f>
        <v>1753.5425517189447</v>
      </c>
      <c r="ML30" s="34">
        <f>IF(MK30&lt;&gt;"",HLOOKUP(COUNT($IN30:MK30)+1,$G$4:$EH$8,ML$14,0)*$D30,IF($C30=ML$17,$G$7*$D30,""))</f>
        <v>1753.5425517189447</v>
      </c>
      <c r="MM30" s="34">
        <f>IF(ML30&lt;&gt;"",HLOOKUP(COUNT($IN30:ML30)+1,$G$4:$EH$8,MM$14,0)*$D30,IF($C30=MM$17,$G$7*$D30,""))</f>
        <v>1753.5425517189447</v>
      </c>
      <c r="MN30" s="34">
        <f>IF(MM30&lt;&gt;"",HLOOKUP(COUNT($IN30:MM30)+1,$G$4:$EH$8,MN$14,0)*$D30,IF($C30=MN$17,$G$7*$D30,""))</f>
        <v>1753.5425517189447</v>
      </c>
      <c r="MO30" s="34">
        <f>IF(MN30&lt;&gt;"",HLOOKUP(COUNT($IN30:MN30)+1,$G$4:$EH$8,MO$14,0)*$D30,IF($C30=MO$17,$G$7*$D30,""))</f>
        <v>1753.5425517189447</v>
      </c>
      <c r="MP30" s="34">
        <f>IF(MO30&lt;&gt;"",HLOOKUP(COUNT($IN30:MO30)+1,$G$4:$EH$8,MP$14,0)*$D30,IF($C30=MP$17,$G$7*$D30,""))</f>
        <v>1753.5425517189447</v>
      </c>
      <c r="MQ30" s="34">
        <f>IF(MP30&lt;&gt;"",HLOOKUP(COUNT($IN30:MP30)+1,$G$4:$EH$8,MQ$14,0)*$D30,IF($C30=MQ$17,$G$7*$D30,""))</f>
        <v>1753.5425517189447</v>
      </c>
      <c r="MR30" s="34">
        <f>IF(MQ30&lt;&gt;"",HLOOKUP(COUNT($IN30:MQ30)+1,$G$4:$EH$8,MR$14,0)*$D30,IF($C30=MR$17,$G$7*$D30,""))</f>
        <v>1753.5425517189447</v>
      </c>
      <c r="MS30" s="34">
        <f>IF(MR30&lt;&gt;"",HLOOKUP(COUNT($IN30:MR30)+1,$G$4:$EH$8,MS$14,0)*$D30,IF($C30=MS$17,$G$7*$D30,""))</f>
        <v>1753.5425517189447</v>
      </c>
      <c r="MT30" s="34">
        <f>IF(MS30&lt;&gt;"",HLOOKUP(COUNT($IN30:MS30)+1,$G$4:$EH$8,MT$14,0)*$D30,IF($C30=MT$17,$G$7*$D30,""))</f>
        <v>1753.5425517189447</v>
      </c>
      <c r="MU30" s="34">
        <f>IF(MT30&lt;&gt;"",HLOOKUP(COUNT($IN30:MT30)+1,$G$4:$EH$8,MU$14,0)*$D30,IF($C30=MU$17,$G$7*$D30,""))</f>
        <v>1753.5425517189447</v>
      </c>
      <c r="MV30" s="34">
        <f>IF(MU30&lt;&gt;"",HLOOKUP(COUNT($IN30:MU30)+1,$G$4:$EH$8,MV$14,0)*$D30,IF($C30=MV$17,$G$7*$D30,""))</f>
        <v>1753.5425517189447</v>
      </c>
      <c r="MW30" s="34">
        <f>IF(MV30&lt;&gt;"",HLOOKUP(COUNT($IN30:MV30)+1,$G$4:$EH$8,MW$14,0)*$D30,IF($C30=MW$17,$G$7*$D30,""))</f>
        <v>1753.5425517189447</v>
      </c>
      <c r="MX30" s="34">
        <f>IF(MW30&lt;&gt;"",HLOOKUP(COUNT($IN30:MW30)+1,$G$4:$EH$8,MX$14,0)*$D30,IF($C30=MX$17,$G$7*$D30,""))</f>
        <v>1753.5425517189447</v>
      </c>
      <c r="MY30" s="34">
        <f>IF(MX30&lt;&gt;"",HLOOKUP(COUNT($IN30:MX30)+1,$G$4:$EH$8,MY$14,0)*$D30,IF($C30=MY$17,$G$7*$D30,""))</f>
        <v>1753.5425517189447</v>
      </c>
      <c r="MZ30" s="34">
        <f>IF(MY30&lt;&gt;"",HLOOKUP(COUNT($IN30:MY30)+1,$G$4:$EH$8,MZ$14,0)*$D30,IF($C30=MZ$17,$G$7*$D30,""))</f>
        <v>1753.5425517189447</v>
      </c>
      <c r="NA30" s="34">
        <f>IF(MZ30&lt;&gt;"",HLOOKUP(COUNT($IN30:MZ30)+1,$G$4:$EH$8,NA$14,0)*$D30,IF($C30=NA$17,$G$7*$D30,""))</f>
        <v>1753.5425517189447</v>
      </c>
      <c r="NB30" s="34">
        <f>IF(NA30&lt;&gt;"",HLOOKUP(COUNT($IN30:NA30)+1,$G$4:$EH$8,NB$14,0)*$D30,IF($C30=NB$17,$G$7*$D30,""))</f>
        <v>1753.5425517189447</v>
      </c>
      <c r="NC30" s="34">
        <f>IF(NB30&lt;&gt;"",HLOOKUP(COUNT($IN30:NB30)+1,$G$4:$EH$8,NC$14,0)*$D30,IF($C30=NC$17,$G$7*$D30,""))</f>
        <v>1753.5425517189447</v>
      </c>
      <c r="ND30" s="34">
        <f>IF(NC30&lt;&gt;"",HLOOKUP(COUNT($IN30:NC30)+1,$G$4:$EH$8,ND$14,0)*$D30,IF($C30=ND$17,$G$7*$D30,""))</f>
        <v>1753.5425517189447</v>
      </c>
      <c r="NF30" s="34" t="str">
        <f>IF(NE30&lt;&gt;"",HLOOKUP(COUNT($NE30:NE30)+1,$G$4:$EH$8,NF$14,0)*$D30,IF($C30=NF$17,$G$8*$D30,""))</f>
        <v/>
      </c>
      <c r="NG30" s="34" t="str">
        <f>IF(NF30&lt;&gt;"",HLOOKUP(COUNT($NE30:NF30)+1,$G$4:$EH$8,NG$14,0)*$D30,IF($C30=NG$17,$G$8*$D30,""))</f>
        <v/>
      </c>
      <c r="NH30" s="34" t="str">
        <f>IF(NG30&lt;&gt;"",HLOOKUP(COUNT($NE30:NG30)+1,$G$4:$EH$8,NH$14,0)*$D30,IF($C30=NH$17,$G$8*$D30,""))</f>
        <v/>
      </c>
      <c r="NI30" s="34" t="str">
        <f>IF(NH30&lt;&gt;"",HLOOKUP(COUNT($NE30:NH30)+1,$G$4:$EH$8,NI$14,0)*$D30,IF($C30=NI$17,$G$8*$D30,""))</f>
        <v/>
      </c>
      <c r="NJ30" s="34" t="str">
        <f>IF(NI30&lt;&gt;"",HLOOKUP(COUNT($NE30:NI30)+1,$G$4:$EH$8,NJ$14,0)*$D30,IF($C30=NJ$17,$G$8*$D30,""))</f>
        <v/>
      </c>
      <c r="NK30" s="34" t="str">
        <f>IF(NJ30&lt;&gt;"",HLOOKUP(COUNT($NE30:NJ30)+1,$G$4:$EH$8,NK$14,0)*$D30,IF($C30=NK$17,$G$8*$D30,""))</f>
        <v/>
      </c>
      <c r="NL30" s="34" t="str">
        <f>IF(NK30&lt;&gt;"",HLOOKUP(COUNT($NE30:NK30)+1,$G$4:$EH$8,NL$14,0)*$D30,IF($C30=NL$17,$G$8*$D30,""))</f>
        <v/>
      </c>
      <c r="NM30" s="34" t="str">
        <f>IF(NL30&lt;&gt;"",HLOOKUP(COUNT($NE30:NL30)+1,$G$4:$EH$8,NM$14,0)*$D30,IF($C30=NM$17,$G$8*$D30,""))</f>
        <v/>
      </c>
      <c r="NN30" s="34" t="str">
        <f>IF(NM30&lt;&gt;"",HLOOKUP(COUNT($NE30:NM30)+1,$G$4:$EH$8,NN$14,0)*$D30,IF($C30=NN$17,$G$8*$D30,""))</f>
        <v/>
      </c>
      <c r="NO30" s="34" t="str">
        <f>IF(NN30&lt;&gt;"",HLOOKUP(COUNT($NE30:NN30)+1,$G$4:$EH$8,NO$14,0)*$D30,IF($C30=NO$17,$G$8*$D30,""))</f>
        <v/>
      </c>
      <c r="NP30" s="34" t="str">
        <f>IF(NO30&lt;&gt;"",HLOOKUP(COUNT($NE30:NO30)+1,$G$4:$EH$8,NP$14,0)*$D30,IF($C30=NP$17,$G$8*$D30,""))</f>
        <v/>
      </c>
      <c r="NQ30" s="34">
        <f>IF(NP30&lt;&gt;"",HLOOKUP(COUNT($NE30:NP30)+1,$G$4:$EH$8,NQ$14,0)*$D30,IF($C30=NQ$17,$G$8*$D30,""))</f>
        <v>35000</v>
      </c>
      <c r="NR30" s="34">
        <f>IF(NQ30&lt;&gt;"",HLOOKUP(COUNT($NE30:NQ30)+1,$G$4:$EH$8,NR$14,0)*$D30,IF($C30=NR$17,$G$8*$D30,""))</f>
        <v>0</v>
      </c>
      <c r="NS30" s="34">
        <f>IF(NR30&lt;&gt;"",HLOOKUP(COUNT($NE30:NR30)+1,$G$4:$EH$8,NS$14,0)*$D30,IF($C30=NS$17,$G$8*$D30,""))</f>
        <v>0</v>
      </c>
      <c r="NT30" s="34">
        <f>IF(NS30&lt;&gt;"",HLOOKUP(COUNT($NE30:NS30)+1,$G$4:$EH$8,NT$14,0)*$D30,IF($C30=NT$17,$G$8*$D30,""))</f>
        <v>0</v>
      </c>
      <c r="NU30" s="34">
        <f>IF(NT30&lt;&gt;"",HLOOKUP(COUNT($NE30:NT30)+1,$G$4:$EH$8,NU$14,0)*$D30,IF($C30=NU$17,$G$8*$D30,""))</f>
        <v>0</v>
      </c>
      <c r="NV30" s="34">
        <f>IF(NU30&lt;&gt;"",HLOOKUP(COUNT($NE30:NU30)+1,$G$4:$EH$8,NV$14,0)*$D30,IF($C30=NV$17,$G$8*$D30,""))</f>
        <v>0</v>
      </c>
      <c r="NW30" s="34">
        <f>IF(NV30&lt;&gt;"",HLOOKUP(COUNT($NE30:NV30)+1,$G$4:$EH$8,NW$14,0)*$D30,IF($C30=NW$17,$G$8*$D30,""))</f>
        <v>0</v>
      </c>
      <c r="NX30" s="34">
        <f>IF(NW30&lt;&gt;"",HLOOKUP(COUNT($NE30:NW30)+1,$G$4:$EH$8,NX$14,0)*$D30,IF($C30=NX$17,$G$8*$D30,""))</f>
        <v>0</v>
      </c>
      <c r="NY30" s="34">
        <f>IF(NX30&lt;&gt;"",HLOOKUP(COUNT($NE30:NX30)+1,$G$4:$EH$8,NY$14,0)*$D30,IF($C30=NY$17,$G$8*$D30,""))</f>
        <v>0</v>
      </c>
      <c r="NZ30" s="34">
        <f>IF(NY30&lt;&gt;"",HLOOKUP(COUNT($NE30:NY30)+1,$G$4:$EH$8,NZ$14,0)*$D30,IF($C30=NZ$17,$G$8*$D30,""))</f>
        <v>0</v>
      </c>
      <c r="OA30" s="34">
        <f>IF(NZ30&lt;&gt;"",HLOOKUP(COUNT($NE30:NZ30)+1,$G$4:$EH$8,OA$14,0)*$D30,IF($C30=OA$17,$G$8*$D30,""))</f>
        <v>0</v>
      </c>
      <c r="OB30" s="34">
        <f>IF(OA30&lt;&gt;"",HLOOKUP(COUNT($NE30:OA30)+1,$G$4:$EH$8,OB$14,0)*$D30,IF($C30=OB$17,$G$8*$D30,""))</f>
        <v>0</v>
      </c>
      <c r="OC30" s="34">
        <f>IF(OB30&lt;&gt;"",HLOOKUP(COUNT($NE30:OB30)+1,$G$4:$EH$8,OC$14,0)*$D30,IF($C30=OC$17,$G$8*$D30,""))</f>
        <v>0</v>
      </c>
      <c r="OD30" s="34">
        <f>IF(OC30&lt;&gt;"",HLOOKUP(COUNT($NE30:OC30)+1,$G$4:$EH$8,OD$14,0)*$D30,IF($C30=OD$17,$G$8*$D30,""))</f>
        <v>0</v>
      </c>
      <c r="OE30" s="34">
        <f>IF(OD30&lt;&gt;"",HLOOKUP(COUNT($NE30:OD30)+1,$G$4:$EH$8,OE$14,0)*$D30,IF($C30=OE$17,$G$8*$D30,""))</f>
        <v>0</v>
      </c>
      <c r="OF30" s="34">
        <f>IF(OE30&lt;&gt;"",HLOOKUP(COUNT($NE30:OE30)+1,$G$4:$EH$8,OF$14,0)*$D30,IF($C30=OF$17,$G$8*$D30,""))</f>
        <v>0</v>
      </c>
      <c r="OG30" s="34">
        <f>IF(OF30&lt;&gt;"",HLOOKUP(COUNT($NE30:OF30)+1,$G$4:$EH$8,OG$14,0)*$D30,IF($C30=OG$17,$G$8*$D30,""))</f>
        <v>0</v>
      </c>
      <c r="OH30" s="34">
        <f>IF(OG30&lt;&gt;"",HLOOKUP(COUNT($NE30:OG30)+1,$G$4:$EH$8,OH$14,0)*$D30,IF($C30=OH$17,$G$8*$D30,""))</f>
        <v>0</v>
      </c>
      <c r="OI30" s="34">
        <f>IF(OH30&lt;&gt;"",HLOOKUP(COUNT($NE30:OH30)+1,$G$4:$EH$8,OI$14,0)*$D30,IF($C30=OI$17,$G$8*$D30,""))</f>
        <v>0</v>
      </c>
      <c r="OJ30" s="34">
        <f>IF(OI30&lt;&gt;"",HLOOKUP(COUNT($NE30:OI30)+1,$G$4:$EH$8,OJ$14,0)*$D30,IF($C30=OJ$17,$G$8*$D30,""))</f>
        <v>0</v>
      </c>
      <c r="OK30" s="34">
        <f>IF(OJ30&lt;&gt;"",HLOOKUP(COUNT($NE30:OJ30)+1,$G$4:$EH$8,OK$14,0)*$D30,IF($C30=OK$17,$G$8*$D30,""))</f>
        <v>0</v>
      </c>
      <c r="OL30" s="34">
        <f>IF(OK30&lt;&gt;"",HLOOKUP(COUNT($NE30:OK30)+1,$G$4:$EH$8,OL$14,0)*$D30,IF($C30=OL$17,$G$8*$D30,""))</f>
        <v>0</v>
      </c>
      <c r="OM30" s="34">
        <f>IF(OL30&lt;&gt;"",HLOOKUP(COUNT($NE30:OL30)+1,$G$4:$EH$8,OM$14,0)*$D30,IF($C30=OM$17,$G$8*$D30,""))</f>
        <v>0</v>
      </c>
      <c r="ON30" s="34">
        <f>IF(OM30&lt;&gt;"",HLOOKUP(COUNT($NE30:OM30)+1,$G$4:$EH$8,ON$14,0)*$D30,IF($C30=ON$17,$G$8*$D30,""))</f>
        <v>0</v>
      </c>
      <c r="OO30" s="34">
        <f>IF(ON30&lt;&gt;"",HLOOKUP(COUNT($NE30:ON30)+1,$G$4:$EH$8,OO$14,0)*$D30,IF($C30=OO$17,$G$8*$D30,""))</f>
        <v>0</v>
      </c>
      <c r="OP30" s="34">
        <f>IF(OO30&lt;&gt;"",HLOOKUP(COUNT($NE30:OO30)+1,$G$4:$EH$8,OP$14,0)*$D30,IF($C30=OP$17,$G$8*$D30,""))</f>
        <v>0</v>
      </c>
      <c r="OQ30" s="34">
        <f>IF(OP30&lt;&gt;"",HLOOKUP(COUNT($NE30:OP30)+1,$G$4:$EH$8,OQ$14,0)*$D30,IF($C30=OQ$17,$G$8*$D30,""))</f>
        <v>0</v>
      </c>
      <c r="OR30" s="34">
        <f>IF(OQ30&lt;&gt;"",HLOOKUP(COUNT($NE30:OQ30)+1,$G$4:$EH$8,OR$14,0)*$D30,IF($C30=OR$17,$G$8*$D30,""))</f>
        <v>0</v>
      </c>
      <c r="OS30" s="34">
        <f>IF(OR30&lt;&gt;"",HLOOKUP(COUNT($NE30:OR30)+1,$G$4:$EH$8,OS$14,0)*$D30,IF($C30=OS$17,$G$8*$D30,""))</f>
        <v>0</v>
      </c>
      <c r="OT30" s="34">
        <f>IF(OS30&lt;&gt;"",HLOOKUP(COUNT($NE30:OS30)+1,$G$4:$EH$8,OT$14,0)*$D30,IF($C30=OT$17,$G$8*$D30,""))</f>
        <v>0</v>
      </c>
      <c r="OU30" s="34">
        <f>IF(OT30&lt;&gt;"",HLOOKUP(COUNT($NE30:OT30)+1,$G$4:$EH$8,OU$14,0)*$D30,IF($C30=OU$17,$G$8*$D30,""))</f>
        <v>0</v>
      </c>
      <c r="OV30" s="34">
        <f>IF(OU30&lt;&gt;"",HLOOKUP(COUNT($NE30:OU30)+1,$G$4:$EH$8,OV$14,0)*$D30,IF($C30=OV$17,$G$8*$D30,""))</f>
        <v>0</v>
      </c>
      <c r="OW30" s="34">
        <f>IF(OV30&lt;&gt;"",HLOOKUP(COUNT($NE30:OV30)+1,$G$4:$EH$8,OW$14,0)*$D30,IF($C30=OW$17,$G$8*$D30,""))</f>
        <v>0</v>
      </c>
      <c r="OX30" s="34">
        <f>IF(OW30&lt;&gt;"",HLOOKUP(COUNT($NE30:OW30)+1,$G$4:$EH$8,OX$14,0)*$D30,IF($C30=OX$17,$G$8*$D30,""))</f>
        <v>0</v>
      </c>
      <c r="OY30" s="34">
        <f>IF(OX30&lt;&gt;"",HLOOKUP(COUNT($NE30:OX30)+1,$G$4:$EH$8,OY$14,0)*$D30,IF($C30=OY$17,$G$8*$D30,""))</f>
        <v>0</v>
      </c>
      <c r="OZ30" s="34">
        <f>IF(OY30&lt;&gt;"",HLOOKUP(COUNT($NE30:OY30)+1,$G$4:$EH$8,OZ$14,0)*$D30,IF($C30=OZ$17,$G$8*$D30,""))</f>
        <v>0</v>
      </c>
      <c r="PA30" s="34">
        <f>IF(OZ30&lt;&gt;"",HLOOKUP(COUNT($NE30:OZ30)+1,$G$4:$EH$8,PA$14,0)*$D30,IF($C30=PA$17,$G$8*$D30,""))</f>
        <v>0</v>
      </c>
      <c r="PB30" s="34">
        <f>IF(PA30&lt;&gt;"",HLOOKUP(COUNT($NE30:PA30)+1,$G$4:$EH$8,PB$14,0)*$D30,IF($C30=PB$17,$G$8*$D30,""))</f>
        <v>0</v>
      </c>
      <c r="PC30" s="34">
        <f>IF(PB30&lt;&gt;"",HLOOKUP(COUNT($NE30:PB30)+1,$G$4:$EH$8,PC$14,0)*$D30,IF($C30=PC$17,$G$8*$D30,""))</f>
        <v>0</v>
      </c>
      <c r="PD30" s="34">
        <f>IF(PC30&lt;&gt;"",HLOOKUP(COUNT($NE30:PC30)+1,$G$4:$EH$8,PD$14,0)*$D30,IF($C30=PD$17,$G$8*$D30,""))</f>
        <v>0</v>
      </c>
      <c r="PE30" s="34">
        <f>IF(PD30&lt;&gt;"",HLOOKUP(COUNT($NE30:PD30)+1,$G$4:$EH$8,PE$14,0)*$D30,IF($C30=PE$17,$G$8*$D30,""))</f>
        <v>0</v>
      </c>
      <c r="PF30" s="34">
        <f>IF(PE30&lt;&gt;"",HLOOKUP(COUNT($NE30:PE30)+1,$G$4:$EH$8,PF$14,0)*$D30,IF($C30=PF$17,$G$8*$D30,""))</f>
        <v>0</v>
      </c>
      <c r="PG30" s="34">
        <f>IF(PF30&lt;&gt;"",HLOOKUP(COUNT($NE30:PF30)+1,$G$4:$EH$8,PG$14,0)*$D30,IF($C30=PG$17,$G$8*$D30,""))</f>
        <v>0</v>
      </c>
      <c r="PH30" s="34">
        <f>IF(PG30&lt;&gt;"",HLOOKUP(COUNT($NE30:PG30)+1,$G$4:$EH$8,PH$14,0)*$D30,IF($C30=PH$17,$G$8*$D30,""))</f>
        <v>0</v>
      </c>
      <c r="PI30" s="34">
        <f>IF(PH30&lt;&gt;"",HLOOKUP(COUNT($NE30:PH30)+1,$G$4:$EH$8,PI$14,0)*$D30,IF($C30=PI$17,$G$8*$D30,""))</f>
        <v>0</v>
      </c>
      <c r="PJ30" s="34">
        <f>IF(PI30&lt;&gt;"",HLOOKUP(COUNT($NE30:PI30)+1,$G$4:$EH$8,PJ$14,0)*$D30,IF($C30=PJ$17,$G$8*$D30,""))</f>
        <v>0</v>
      </c>
      <c r="PK30" s="34">
        <f>IF(PJ30&lt;&gt;"",HLOOKUP(COUNT($NE30:PJ30)+1,$G$4:$EH$8,PK$14,0)*$D30,IF($C30=PK$17,$G$8*$D30,""))</f>
        <v>0</v>
      </c>
      <c r="PL30" s="34">
        <f>IF(PK30&lt;&gt;"",HLOOKUP(COUNT($NE30:PK30)+1,$G$4:$EH$8,PL$14,0)*$D30,IF($C30=PL$17,$G$8*$D30,""))</f>
        <v>0</v>
      </c>
      <c r="PM30" s="34">
        <f>IF(PL30&lt;&gt;"",HLOOKUP(COUNT($NE30:PL30)+1,$G$4:$EH$8,PM$14,0)*$D30,IF($C30=PM$17,$G$8*$D30,""))</f>
        <v>0</v>
      </c>
      <c r="PN30" s="34">
        <f>IF(PM30&lt;&gt;"",HLOOKUP(COUNT($NE30:PM30)+1,$G$4:$EH$8,PN$14,0)*$D30,IF($C30=PN$17,$G$8*$D30,""))</f>
        <v>0</v>
      </c>
      <c r="PO30" s="34">
        <f>IF(PN30&lt;&gt;"",HLOOKUP(COUNT($NE30:PN30)+1,$G$4:$EH$8,PO$14,0)*$D30,IF($C30=PO$17,$G$8*$D30,""))</f>
        <v>0</v>
      </c>
      <c r="PP30" s="34">
        <f>IF(PO30&lt;&gt;"",HLOOKUP(COUNT($NE30:PO30)+1,$G$4:$EH$8,PP$14,0)*$D30,IF($C30=PP$17,$G$8*$D30,""))</f>
        <v>0</v>
      </c>
      <c r="PQ30" s="34">
        <f>IF(PP30&lt;&gt;"",HLOOKUP(COUNT($NE30:PP30)+1,$G$4:$EH$8,PQ$14,0)*$D30,IF($C30=PQ$17,$G$8*$D30,""))</f>
        <v>0</v>
      </c>
      <c r="PR30" s="34">
        <f>IF(PQ30&lt;&gt;"",HLOOKUP(COUNT($NE30:PQ30)+1,$G$4:$EH$8,PR$14,0)*$D30,IF($C30=PR$17,$G$8*$D30,""))</f>
        <v>0</v>
      </c>
      <c r="PS30" s="34">
        <f>IF(PR30&lt;&gt;"",HLOOKUP(COUNT($NE30:PR30)+1,$G$4:$EH$8,PS$14,0)*$D30,IF($C30=PS$17,$G$8*$D30,""))</f>
        <v>0</v>
      </c>
      <c r="PT30" s="34">
        <f>IF(PS30&lt;&gt;"",HLOOKUP(COUNT($NE30:PS30)+1,$G$4:$EH$8,PT$14,0)*$D30,IF($C30=PT$17,$G$8*$D30,""))</f>
        <v>0</v>
      </c>
      <c r="PU30" s="34">
        <f>IF(PT30&lt;&gt;"",HLOOKUP(COUNT($NE30:PT30)+1,$G$4:$EH$8,PU$14,0)*$D30,IF($C30=PU$17,$G$8*$D30,""))</f>
        <v>0</v>
      </c>
      <c r="PV30" s="34">
        <f>IF(PU30&lt;&gt;"",HLOOKUP(COUNT($NE30:PU30)+1,$G$4:$EH$8,PV$14,0)*$D30,IF($C30=PV$17,$G$8*$D30,""))</f>
        <v>0</v>
      </c>
      <c r="PW30" s="34">
        <f>IF(PV30&lt;&gt;"",HLOOKUP(COUNT($NE30:PV30)+1,$G$4:$EH$8,PW$14,0)*$D30,IF($C30=PW$17,$G$8*$D30,""))</f>
        <v>0</v>
      </c>
      <c r="PX30" s="34">
        <f>IF(PW30&lt;&gt;"",HLOOKUP(COUNT($NE30:PW30)+1,$G$4:$EH$8,PX$14,0)*$D30,IF($C30=PX$17,$G$8*$D30,""))</f>
        <v>0</v>
      </c>
      <c r="PY30" s="34">
        <f>IF(PX30&lt;&gt;"",HLOOKUP(COUNT($NE30:PX30)+1,$G$4:$EH$8,PY$14,0)*$D30,IF($C30=PY$17,$G$8*$D30,""))</f>
        <v>0</v>
      </c>
      <c r="PZ30" s="34">
        <f>IF(PY30&lt;&gt;"",HLOOKUP(COUNT($NE30:PY30)+1,$G$4:$EH$8,PZ$14,0)*$D30,IF($C30=PZ$17,$G$8*$D30,""))</f>
        <v>0</v>
      </c>
      <c r="QA30" s="34">
        <f>IF(PZ30&lt;&gt;"",HLOOKUP(COUNT($NE30:PZ30)+1,$G$4:$EH$8,QA$14,0)*$D30,IF($C30=QA$17,$G$8*$D30,""))</f>
        <v>0</v>
      </c>
      <c r="QB30" s="34">
        <f>IF(QA30&lt;&gt;"",HLOOKUP(COUNT($NE30:QA30)+1,$G$4:$EH$8,QB$14,0)*$D30,IF($C30=QB$17,$G$8*$D30,""))</f>
        <v>0</v>
      </c>
      <c r="QC30" s="34">
        <f>IF(QB30&lt;&gt;"",HLOOKUP(COUNT($NE30:QB30)+1,$G$4:$EH$8,QC$14,0)*$D30,IF($C30=QC$17,$G$8*$D30,""))</f>
        <v>0</v>
      </c>
      <c r="QD30" s="34">
        <f>IF(QC30&lt;&gt;"",HLOOKUP(COUNT($NE30:QC30)+1,$G$4:$EH$8,QD$14,0)*$D30,IF($C30=QD$17,$G$8*$D30,""))</f>
        <v>0</v>
      </c>
      <c r="QE30" s="34">
        <f>IF(QD30&lt;&gt;"",HLOOKUP(COUNT($NE30:QD30)+1,$G$4:$EH$8,QE$14,0)*$D30,IF($C30=QE$17,$G$8*$D30,""))</f>
        <v>0</v>
      </c>
      <c r="QF30" s="34">
        <f>IF(QE30&lt;&gt;"",HLOOKUP(COUNT($NE30:QE30)+1,$G$4:$EH$8,QF$14,0)*$D30,IF($C30=QF$17,$G$8*$D30,""))</f>
        <v>0</v>
      </c>
      <c r="QG30" s="34">
        <f>IF(QF30&lt;&gt;"",HLOOKUP(COUNT($NE30:QF30)+1,$G$4:$EH$8,QG$14,0)*$D30,IF($C30=QG$17,$G$8*$D30,""))</f>
        <v>0</v>
      </c>
      <c r="QH30" s="34">
        <f>IF(QG30&lt;&gt;"",HLOOKUP(COUNT($NE30:QG30)+1,$G$4:$EH$8,QH$14,0)*$D30,IF($C30=QH$17,$G$8*$D30,""))</f>
        <v>0</v>
      </c>
      <c r="QI30" s="34">
        <f>IF(QH30&lt;&gt;"",HLOOKUP(COUNT($NE30:QH30)+1,$G$4:$EH$8,QI$14,0)*$D30,IF($C30=QI$17,$G$8*$D30,""))</f>
        <v>0</v>
      </c>
      <c r="QJ30" s="34">
        <f>IF(QI30&lt;&gt;"",HLOOKUP(COUNT($NE30:QI30)+1,$G$4:$EH$8,QJ$14,0)*$D30,IF($C30=QJ$17,$G$8*$D30,""))</f>
        <v>0</v>
      </c>
      <c r="QK30" s="34">
        <f>IF(QJ30&lt;&gt;"",HLOOKUP(COUNT($NE30:QJ30)+1,$G$4:$EH$8,QK$14,0)*$D30,IF($C30=QK$17,$G$8*$D30,""))</f>
        <v>0</v>
      </c>
      <c r="QL30" s="34">
        <f>IF(QK30&lt;&gt;"",HLOOKUP(COUNT($NE30:QK30)+1,$G$4:$EH$8,QL$14,0)*$D30,IF($C30=QL$17,$G$8*$D30,""))</f>
        <v>0</v>
      </c>
      <c r="QM30" s="34">
        <f>IF(QL30&lt;&gt;"",HLOOKUP(COUNT($NE30:QL30)+1,$G$4:$EH$8,QM$14,0)*$D30,IF($C30=QM$17,$G$8*$D30,""))</f>
        <v>0</v>
      </c>
      <c r="QN30" s="34">
        <f>IF(QM30&lt;&gt;"",HLOOKUP(COUNT($NE30:QM30)+1,$G$4:$EH$8,QN$14,0)*$D30,IF($C30=QN$17,$G$8*$D30,""))</f>
        <v>0</v>
      </c>
      <c r="QO30" s="34">
        <f>IF(QN30&lt;&gt;"",HLOOKUP(COUNT($NE30:QN30)+1,$G$4:$EH$8,QO$14,0)*$D30,IF($C30=QO$17,$G$8*$D30,""))</f>
        <v>0</v>
      </c>
      <c r="QP30" s="34">
        <f>IF(QO30&lt;&gt;"",HLOOKUP(COUNT($NE30:QO30)+1,$G$4:$EH$8,QP$14,0)*$D30,IF($C30=QP$17,$G$8*$D30,""))</f>
        <v>0</v>
      </c>
      <c r="QQ30" s="34">
        <f>IF(QP30&lt;&gt;"",HLOOKUP(COUNT($NE30:QP30)+1,$G$4:$EH$8,QQ$14,0)*$D30,IF($C30=QQ$17,$G$8*$D30,""))</f>
        <v>0</v>
      </c>
      <c r="QR30" s="34">
        <f>IF(QQ30&lt;&gt;"",HLOOKUP(COUNT($NE30:QQ30)+1,$G$4:$EH$8,QR$14,0)*$D30,IF($C30=QR$17,$G$8*$D30,""))</f>
        <v>0</v>
      </c>
      <c r="QS30" s="34">
        <f>IF(QR30&lt;&gt;"",HLOOKUP(COUNT($NE30:QR30)+1,$G$4:$EH$8,QS$14,0)*$D30,IF($C30=QS$17,$G$8*$D30,""))</f>
        <v>0</v>
      </c>
      <c r="QT30" s="34">
        <f>IF(QS30&lt;&gt;"",HLOOKUP(COUNT($NE30:QS30)+1,$G$4:$EH$8,QT$14,0)*$D30,IF($C30=QT$17,$G$8*$D30,""))</f>
        <v>0</v>
      </c>
      <c r="QU30" s="34">
        <f>IF(QT30&lt;&gt;"",HLOOKUP(COUNT($NE30:QT30)+1,$G$4:$EH$8,QU$14,0)*$D30,IF($C30=QU$17,$G$8*$D30,""))</f>
        <v>0</v>
      </c>
      <c r="QV30" s="34">
        <f>IF(QU30&lt;&gt;"",HLOOKUP(COUNT($NE30:QU30)+1,$G$4:$EH$8,QV$14,0)*$D30,IF($C30=QV$17,$G$8*$D30,""))</f>
        <v>0</v>
      </c>
      <c r="QW30" s="34">
        <f>IF(QV30&lt;&gt;"",HLOOKUP(COUNT($NE30:QV30)+1,$G$4:$EH$8,QW$14,0)*$D30,IF($C30=QW$17,$G$8*$D30,""))</f>
        <v>0</v>
      </c>
      <c r="QX30" s="34">
        <f>IF(QW30&lt;&gt;"",HLOOKUP(COUNT($NE30:QW30)+1,$G$4:$EH$8,QX$14,0)*$D30,IF($C30=QX$17,$G$8*$D30,""))</f>
        <v>0</v>
      </c>
      <c r="QY30" s="34">
        <f>IF(QX30&lt;&gt;"",HLOOKUP(COUNT($NE30:QX30)+1,$G$4:$EH$8,QY$14,0)*$D30,IF($C30=QY$17,$G$8*$D30,""))</f>
        <v>0</v>
      </c>
      <c r="QZ30" s="34">
        <f>IF(QY30&lt;&gt;"",HLOOKUP(COUNT($NE30:QY30)+1,$G$4:$EH$8,QZ$14,0)*$D30,IF($C30=QZ$17,$G$8*$D30,""))</f>
        <v>0</v>
      </c>
      <c r="RA30" s="34">
        <f>IF(QZ30&lt;&gt;"",HLOOKUP(COUNT($NE30:QZ30)+1,$G$4:$EH$8,RA$14,0)*$D30,IF($C30=RA$17,$G$8*$D30,""))</f>
        <v>0</v>
      </c>
      <c r="RB30" s="34">
        <f>IF(RA30&lt;&gt;"",HLOOKUP(COUNT($NE30:RA30)+1,$G$4:$EH$8,RB$14,0)*$D30,IF($C30=RB$17,$G$8*$D30,""))</f>
        <v>0</v>
      </c>
      <c r="RC30" s="34">
        <f>IF(RB30&lt;&gt;"",HLOOKUP(COUNT($NE30:RB30)+1,$G$4:$EH$8,RC$14,0)*$D30,IF($C30=RC$17,$G$8*$D30,""))</f>
        <v>0</v>
      </c>
      <c r="RD30" s="34">
        <f>IF(RC30&lt;&gt;"",HLOOKUP(COUNT($NE30:RC30)+1,$G$4:$EH$8,RD$14,0)*$D30,IF($C30=RD$17,$G$8*$D30,""))</f>
        <v>0</v>
      </c>
      <c r="RE30" s="34">
        <f>IF(RD30&lt;&gt;"",HLOOKUP(COUNT($NE30:RD30)+1,$G$4:$EH$8,RE$14,0)*$D30,IF($C30=RE$17,$G$8*$D30,""))</f>
        <v>0</v>
      </c>
      <c r="RF30" s="34">
        <f>IF(RE30&lt;&gt;"",HLOOKUP(COUNT($NE30:RE30)+1,$G$4:$EH$8,RF$14,0)*$D30,IF($C30=RF$17,$G$8*$D30,""))</f>
        <v>0</v>
      </c>
      <c r="RG30" s="34">
        <f>IF(RF30&lt;&gt;"",HLOOKUP(COUNT($NE30:RF30)+1,$G$4:$EH$8,RG$14,0)*$D30,IF($C30=RG$17,$G$8*$D30,""))</f>
        <v>0</v>
      </c>
      <c r="RH30" s="34">
        <f>IF(RG30&lt;&gt;"",HLOOKUP(COUNT($NE30:RG30)+1,$G$4:$EH$8,RH$14,0)*$D30,IF($C30=RH$17,$G$8*$D30,""))</f>
        <v>0</v>
      </c>
      <c r="RI30" s="34">
        <f>IF(RH30&lt;&gt;"",HLOOKUP(COUNT($NE30:RH30)+1,$G$4:$EH$8,RI$14,0)*$D30,IF($C30=RI$17,$G$8*$D30,""))</f>
        <v>0</v>
      </c>
      <c r="RJ30" s="34">
        <f>IF(RI30&lt;&gt;"",HLOOKUP(COUNT($NE30:RI30)+1,$G$4:$EH$8,RJ$14,0)*$D30,IF($C30=RJ$17,$G$8*$D30,""))</f>
        <v>0</v>
      </c>
      <c r="RK30" s="34">
        <f>IF(RJ30&lt;&gt;"",HLOOKUP(COUNT($NE30:RJ30)+1,$G$4:$EH$8,RK$14,0)*$D30,IF($C30=RK$17,$G$8*$D30,""))</f>
        <v>0</v>
      </c>
      <c r="RL30" s="34">
        <f>IF(RK30&lt;&gt;"",HLOOKUP(COUNT($NE30:RK30)+1,$G$4:$EH$8,RL$14,0)*$D30,IF($C30=RL$17,$G$8*$D30,""))</f>
        <v>0</v>
      </c>
      <c r="RM30" s="34">
        <f>IF(RL30&lt;&gt;"",HLOOKUP(COUNT($NE30:RL30)+1,$G$4:$EH$8,RM$14,0)*$D30,IF($C30=RM$17,$G$8*$D30,""))</f>
        <v>0</v>
      </c>
      <c r="RN30" s="34">
        <f>IF(RM30&lt;&gt;"",HLOOKUP(COUNT($NE30:RM30)+1,$G$4:$EH$8,RN$14,0)*$D30,IF($C30=RN$17,$G$8*$D30,""))</f>
        <v>0</v>
      </c>
      <c r="RO30" s="34">
        <f>IF(RN30&lt;&gt;"",HLOOKUP(COUNT($NE30:RN30)+1,$G$4:$EH$8,RO$14,0)*$D30,IF($C30=RO$17,$G$8*$D30,""))</f>
        <v>0</v>
      </c>
      <c r="RP30" s="34">
        <f>IF(RO30&lt;&gt;"",HLOOKUP(COUNT($NE30:RO30)+1,$G$4:$EH$8,RP$14,0)*$D30,IF($C30=RP$17,$G$8*$D30,""))</f>
        <v>0</v>
      </c>
      <c r="RQ30" s="34">
        <f>IF(RP30&lt;&gt;"",HLOOKUP(COUNT($NE30:RP30)+1,$G$4:$EH$8,RQ$14,0)*$D30,IF($C30=RQ$17,$G$8*$D30,""))</f>
        <v>0</v>
      </c>
      <c r="RR30" s="34">
        <f>IF(RQ30&lt;&gt;"",HLOOKUP(COUNT($NE30:RQ30)+1,$G$4:$EH$8,RR$14,0)*$D30,IF($C30=RR$17,$G$8*$D30,""))</f>
        <v>0</v>
      </c>
      <c r="RS30" s="34">
        <f>IF(RR30&lt;&gt;"",HLOOKUP(COUNT($NE30:RR30)+1,$G$4:$EH$8,RS$14,0)*$D30,IF($C30=RS$17,$G$8*$D30,""))</f>
        <v>0</v>
      </c>
      <c r="RT30" s="34">
        <f>IF(RS30&lt;&gt;"",HLOOKUP(COUNT($NE30:RS30)+1,$G$4:$EH$8,RT$14,0)*$D30,IF($C30=RT$17,$G$8*$D30,""))</f>
        <v>0</v>
      </c>
      <c r="RU30" s="34">
        <f>IF(RT30&lt;&gt;"",HLOOKUP(COUNT($NE30:RT30)+1,$G$4:$EH$8,RU$14,0)*$D30,IF($C30=RU$17,$G$8*$D30,""))</f>
        <v>0</v>
      </c>
      <c r="RW30" s="34" t="str">
        <f>IF(RV30&lt;&gt;"",HLOOKUP(COUNT($RV30:RV30)+1,$G$4:$EH$9,RW$14,0)*$D30,IF($C30=RW$17,$G$9*$D30,""))</f>
        <v/>
      </c>
      <c r="RX30" s="34" t="str">
        <f>IF(RW30&lt;&gt;"",HLOOKUP(COUNT($RV30:RW30)+1,$G$4:$EH$9,RX$14,0)*$D30,IF($C30=RX$17,$G$9*$D30,""))</f>
        <v/>
      </c>
      <c r="RY30" s="34" t="str">
        <f>IF(RX30&lt;&gt;"",HLOOKUP(COUNT($RV30:RX30)+1,$G$4:$EH$9,RY$14,0)*$D30,IF($C30=RY$17,$G$9*$D30,""))</f>
        <v/>
      </c>
      <c r="RZ30" s="34" t="str">
        <f>IF(RY30&lt;&gt;"",HLOOKUP(COUNT($RV30:RY30)+1,$G$4:$EH$9,RZ$14,0)*$D30,IF($C30=RZ$17,$G$9*$D30,""))</f>
        <v/>
      </c>
      <c r="SA30" s="34" t="str">
        <f>IF(RZ30&lt;&gt;"",HLOOKUP(COUNT($RV30:RZ30)+1,$G$4:$EH$9,SA$14,0)*$D30,IF($C30=SA$17,$G$9*$D30,""))</f>
        <v/>
      </c>
      <c r="SB30" s="34" t="str">
        <f>IF(SA30&lt;&gt;"",HLOOKUP(COUNT($RV30:SA30)+1,$G$4:$EH$9,SB$14,0)*$D30,IF($C30=SB$17,$G$9*$D30,""))</f>
        <v/>
      </c>
      <c r="SC30" s="34" t="str">
        <f>IF(SB30&lt;&gt;"",HLOOKUP(COUNT($RV30:SB30)+1,$G$4:$EH$9,SC$14,0)*$D30,IF($C30=SC$17,$G$9*$D30,""))</f>
        <v/>
      </c>
      <c r="SD30" s="34" t="str">
        <f>IF(SC30&lt;&gt;"",HLOOKUP(COUNT($RV30:SC30)+1,$G$4:$EH$9,SD$14,0)*$D30,IF($C30=SD$17,$G$9*$D30,""))</f>
        <v/>
      </c>
      <c r="SE30" s="34" t="str">
        <f>IF(SD30&lt;&gt;"",HLOOKUP(COUNT($RV30:SD30)+1,$G$4:$EH$9,SE$14,0)*$D30,IF($C30=SE$17,$G$9*$D30,""))</f>
        <v/>
      </c>
      <c r="SF30" s="34" t="str">
        <f>IF(SE30&lt;&gt;"",HLOOKUP(COUNT($RV30:SE30)+1,$G$4:$EH$9,SF$14,0)*$D30,IF($C30=SF$17,$G$9*$D30,""))</f>
        <v/>
      </c>
      <c r="SG30" s="34" t="str">
        <f>IF(SF30&lt;&gt;"",HLOOKUP(COUNT($RV30:SF30)+1,$G$4:$EH$9,SG$14,0)*$D30,IF($C30=SG$17,$G$9*$D30,""))</f>
        <v/>
      </c>
      <c r="SH30" s="34">
        <f>IF(SG30&lt;&gt;"",HLOOKUP(COUNT($RV30:SG30)+1,$G$4:$EH$9,SH$14,0)*$D30,IF($C30=SH$17,$G$9*$D30,""))</f>
        <v>2900</v>
      </c>
      <c r="SI30" s="34">
        <f>IF(SH30&lt;&gt;"",HLOOKUP(COUNT($RV30:SH30)+1,$G$4:$EH$9,SI$14,0)*$D30,IF($C30=SI$17,$G$9*$D30,""))</f>
        <v>0</v>
      </c>
      <c r="SJ30" s="34">
        <f>IF(SI30&lt;&gt;"",HLOOKUP(COUNT($RV30:SI30)+1,$G$4:$EH$9,SJ$14,0)*$D30,IF($C30=SJ$17,$G$9*$D30,""))</f>
        <v>0</v>
      </c>
      <c r="SK30" s="34">
        <f>IF(SJ30&lt;&gt;"",HLOOKUP(COUNT($RV30:SJ30)+1,$G$4:$EH$9,SK$14,0)*$D30,IF($C30=SK$17,$G$9*$D30,""))</f>
        <v>0</v>
      </c>
      <c r="SL30" s="34">
        <f>IF(SK30&lt;&gt;"",HLOOKUP(COUNT($RV30:SK30)+1,$G$4:$EH$9,SL$14,0)*$D30,IF($C30=SL$17,$G$9*$D30,""))</f>
        <v>0</v>
      </c>
      <c r="SM30" s="34">
        <f>IF(SL30&lt;&gt;"",HLOOKUP(COUNT($RV30:SL30)+1,$G$4:$EH$9,SM$14,0)*$D30,IF($C30=SM$17,$G$9*$D30,""))</f>
        <v>0</v>
      </c>
      <c r="SN30" s="34">
        <f>IF(SM30&lt;&gt;"",HLOOKUP(COUNT($RV30:SM30)+1,$G$4:$EH$9,SN$14,0)*$D30,IF($C30=SN$17,$G$9*$D30,""))</f>
        <v>0</v>
      </c>
      <c r="SO30" s="34">
        <f>IF(SN30&lt;&gt;"",HLOOKUP(COUNT($RV30:SN30)+1,$G$4:$EH$9,SO$14,0)*$D30,IF($C30=SO$17,$G$9*$D30,""))</f>
        <v>0</v>
      </c>
      <c r="SP30" s="34">
        <f>IF(SO30&lt;&gt;"",HLOOKUP(COUNT($RV30:SO30)+1,$G$4:$EH$9,SP$14,0)*$D30,IF($C30=SP$17,$G$9*$D30,""))</f>
        <v>0</v>
      </c>
      <c r="SQ30" s="34">
        <f>IF(SP30&lt;&gt;"",HLOOKUP(COUNT($RV30:SP30)+1,$G$4:$EH$9,SQ$14,0)*$D30,IF($C30=SQ$17,$G$9*$D30,""))</f>
        <v>0</v>
      </c>
      <c r="SR30" s="34">
        <f>IF(SQ30&lt;&gt;"",HLOOKUP(COUNT($RV30:SQ30)+1,$G$4:$EH$9,SR$14,0)*$D30,IF($C30=SR$17,$G$9*$D30,""))</f>
        <v>0</v>
      </c>
      <c r="SS30" s="34">
        <f>IF(SR30&lt;&gt;"",HLOOKUP(COUNT($RV30:SR30)+1,$G$4:$EH$9,SS$14,0)*$D30,IF($C30=SS$17,$G$9*$D30,""))</f>
        <v>0</v>
      </c>
      <c r="ST30" s="34">
        <f>IF(SS30&lt;&gt;"",HLOOKUP(COUNT($RV30:SS30)+1,$G$4:$EH$9,ST$14,0)*$D30,IF($C30=ST$17,$G$9*$D30,""))</f>
        <v>0</v>
      </c>
      <c r="SU30" s="34">
        <f>IF(ST30&lt;&gt;"",HLOOKUP(COUNT($RV30:ST30)+1,$G$4:$EH$9,SU$14,0)*$D30,IF($C30=SU$17,$G$9*$D30,""))</f>
        <v>0</v>
      </c>
      <c r="SV30" s="34">
        <f>IF(SU30&lt;&gt;"",HLOOKUP(COUNT($RV30:SU30)+1,$G$4:$EH$9,SV$14,0)*$D30,IF($C30=SV$17,$G$9*$D30,""))</f>
        <v>0</v>
      </c>
      <c r="SW30" s="34">
        <f>IF(SV30&lt;&gt;"",HLOOKUP(COUNT($RV30:SV30)+1,$G$4:$EH$9,SW$14,0)*$D30,IF($C30=SW$17,$G$9*$D30,""))</f>
        <v>0</v>
      </c>
      <c r="SX30" s="34">
        <f>IF(SW30&lt;&gt;"",HLOOKUP(COUNT($RV30:SW30)+1,$G$4:$EH$9,SX$14,0)*$D30,IF($C30=SX$17,$G$9*$D30,""))</f>
        <v>0</v>
      </c>
      <c r="SY30" s="34">
        <f>IF(SX30&lt;&gt;"",HLOOKUP(COUNT($RV30:SX30)+1,$G$4:$EH$9,SY$14,0)*$D30,IF($C30=SY$17,$G$9*$D30,""))</f>
        <v>0</v>
      </c>
      <c r="SZ30" s="34">
        <f>IF(SY30&lt;&gt;"",HLOOKUP(COUNT($RV30:SY30)+1,$G$4:$EH$9,SZ$14,0)*$D30,IF($C30=SZ$17,$G$9*$D30,""))</f>
        <v>0</v>
      </c>
      <c r="TA30" s="34">
        <f>IF(SZ30&lt;&gt;"",HLOOKUP(COUNT($RV30:SZ30)+1,$G$4:$EH$9,TA$14,0)*$D30,IF($C30=TA$17,$G$9*$D30,""))</f>
        <v>0</v>
      </c>
      <c r="TB30" s="34">
        <f>IF(TA30&lt;&gt;"",HLOOKUP(COUNT($RV30:TA30)+1,$G$4:$EH$9,TB$14,0)*$D30,IF($C30=TB$17,$G$9*$D30,""))</f>
        <v>0</v>
      </c>
      <c r="TC30" s="34">
        <f>IF(TB30&lt;&gt;"",HLOOKUP(COUNT($RV30:TB30)+1,$G$4:$EH$9,TC$14,0)*$D30,IF($C30=TC$17,$G$9*$D30,""))</f>
        <v>0</v>
      </c>
      <c r="TD30" s="34">
        <f>IF(TC30&lt;&gt;"",HLOOKUP(COUNT($RV30:TC30)+1,$G$4:$EH$9,TD$14,0)*$D30,IF($C30=TD$17,$G$9*$D30,""))</f>
        <v>0</v>
      </c>
      <c r="TE30" s="34">
        <f>IF(TD30&lt;&gt;"",HLOOKUP(COUNT($RV30:TD30)+1,$G$4:$EH$9,TE$14,0)*$D30,IF($C30=TE$17,$G$9*$D30,""))</f>
        <v>0</v>
      </c>
      <c r="TF30" s="34">
        <f>IF(TE30&lt;&gt;"",HLOOKUP(COUNT($RV30:TE30)+1,$G$4:$EH$9,TF$14,0)*$D30,IF($C30=TF$17,$G$9*$D30,""))</f>
        <v>0</v>
      </c>
      <c r="TG30" s="34">
        <f>IF(TF30&lt;&gt;"",HLOOKUP(COUNT($RV30:TF30)+1,$G$4:$EH$9,TG$14,0)*$D30,IF($C30=TG$17,$G$9*$D30,""))</f>
        <v>0</v>
      </c>
      <c r="TH30" s="34">
        <f>IF(TG30&lt;&gt;"",HLOOKUP(COUNT($RV30:TG30)+1,$G$4:$EH$9,TH$14,0)*$D30,IF($C30=TH$17,$G$9*$D30,""))</f>
        <v>0</v>
      </c>
      <c r="TI30" s="34">
        <f>IF(TH30&lt;&gt;"",HLOOKUP(COUNT($RV30:TH30)+1,$G$4:$EH$9,TI$14,0)*$D30,IF($C30=TI$17,$G$9*$D30,""))</f>
        <v>0</v>
      </c>
      <c r="TJ30" s="34">
        <f>IF(TI30&lt;&gt;"",HLOOKUP(COUNT($RV30:TI30)+1,$G$4:$EH$9,TJ$14,0)*$D30,IF($C30=TJ$17,$G$9*$D30,""))</f>
        <v>0</v>
      </c>
      <c r="TK30" s="34">
        <f>IF(TJ30&lt;&gt;"",HLOOKUP(COUNT($RV30:TJ30)+1,$G$4:$EH$9,TK$14,0)*$D30,IF($C30=TK$17,$G$9*$D30,""))</f>
        <v>0</v>
      </c>
      <c r="TL30" s="34">
        <f>IF(TK30&lt;&gt;"",HLOOKUP(COUNT($RV30:TK30)+1,$G$4:$EH$9,TL$14,0)*$D30,IF($C30=TL$17,$G$9*$D30,""))</f>
        <v>0</v>
      </c>
      <c r="TM30" s="34">
        <f>IF(TL30&lt;&gt;"",HLOOKUP(COUNT($RV30:TL30)+1,$G$4:$EH$9,TM$14,0)*$D30,IF($C30=TM$17,$G$9*$D30,""))</f>
        <v>0</v>
      </c>
      <c r="TN30" s="34">
        <f>IF(TM30&lt;&gt;"",HLOOKUP(COUNT($RV30:TM30)+1,$G$4:$EH$9,TN$14,0)*$D30,IF($C30=TN$17,$G$9*$D30,""))</f>
        <v>0</v>
      </c>
      <c r="TO30" s="34">
        <f>IF(TN30&lt;&gt;"",HLOOKUP(COUNT($RV30:TN30)+1,$G$4:$EH$9,TO$14,0)*$D30,IF($C30=TO$17,$G$9*$D30,""))</f>
        <v>0</v>
      </c>
      <c r="TP30" s="34">
        <f>IF(TO30&lt;&gt;"",HLOOKUP(COUNT($RV30:TO30)+1,$G$4:$EH$9,TP$14,0)*$D30,IF($C30=TP$17,$G$9*$D30,""))</f>
        <v>0</v>
      </c>
      <c r="TQ30" s="34">
        <f>IF(TP30&lt;&gt;"",HLOOKUP(COUNT($RV30:TP30)+1,$G$4:$EH$9,TQ$14,0)*$D30,IF($C30=TQ$17,$G$9*$D30,""))</f>
        <v>0</v>
      </c>
      <c r="TR30" s="34">
        <f>IF(TQ30&lt;&gt;"",HLOOKUP(COUNT($RV30:TQ30)+1,$G$4:$EH$9,TR$14,0)*$D30,IF($C30=TR$17,$G$9*$D30,""))</f>
        <v>0</v>
      </c>
      <c r="TS30" s="34">
        <f>IF(TR30&lt;&gt;"",HLOOKUP(COUNT($RV30:TR30)+1,$G$4:$EH$9,TS$14,0)*$D30,IF($C30=TS$17,$G$9*$D30,""))</f>
        <v>0</v>
      </c>
      <c r="TT30" s="34">
        <f>IF(TS30&lt;&gt;"",HLOOKUP(COUNT($RV30:TS30)+1,$G$4:$EH$9,TT$14,0)*$D30,IF($C30=TT$17,$G$9*$D30,""))</f>
        <v>0</v>
      </c>
      <c r="TU30" s="34">
        <f>IF(TT30&lt;&gt;"",HLOOKUP(COUNT($RV30:TT30)+1,$G$4:$EH$9,TU$14,0)*$D30,IF($C30=TU$17,$G$9*$D30,""))</f>
        <v>0</v>
      </c>
      <c r="TV30" s="34">
        <f>IF(TU30&lt;&gt;"",HLOOKUP(COUNT($RV30:TU30)+1,$G$4:$EH$9,TV$14,0)*$D30,IF($C30=TV$17,$G$9*$D30,""))</f>
        <v>0</v>
      </c>
      <c r="TW30" s="34">
        <f>IF(TV30&lt;&gt;"",HLOOKUP(COUNT($RV30:TV30)+1,$G$4:$EH$9,TW$14,0)*$D30,IF($C30=TW$17,$G$9*$D30,""))</f>
        <v>0</v>
      </c>
      <c r="TX30" s="34">
        <f>IF(TW30&lt;&gt;"",HLOOKUP(COUNT($RV30:TW30)+1,$G$4:$EH$9,TX$14,0)*$D30,IF($C30=TX$17,$G$9*$D30,""))</f>
        <v>0</v>
      </c>
      <c r="TY30" s="34">
        <f>IF(TX30&lt;&gt;"",HLOOKUP(COUNT($RV30:TX30)+1,$G$4:$EH$9,TY$14,0)*$D30,IF($C30=TY$17,$G$9*$D30,""))</f>
        <v>0</v>
      </c>
      <c r="TZ30" s="34">
        <f>IF(TY30&lt;&gt;"",HLOOKUP(COUNT($RV30:TY30)+1,$G$4:$EH$9,TZ$14,0)*$D30,IF($C30=TZ$17,$G$9*$D30,""))</f>
        <v>0</v>
      </c>
      <c r="UA30" s="34">
        <f>IF(TZ30&lt;&gt;"",HLOOKUP(COUNT($RV30:TZ30)+1,$G$4:$EH$9,UA$14,0)*$D30,IF($C30=UA$17,$G$9*$D30,""))</f>
        <v>0</v>
      </c>
      <c r="UB30" s="34">
        <f>IF(UA30&lt;&gt;"",HLOOKUP(COUNT($RV30:UA30)+1,$G$4:$EH$9,UB$14,0)*$D30,IF($C30=UB$17,$G$9*$D30,""))</f>
        <v>0</v>
      </c>
      <c r="UC30" s="34">
        <f>IF(UB30&lt;&gt;"",HLOOKUP(COUNT($RV30:UB30)+1,$G$4:$EH$9,UC$14,0)*$D30,IF($C30=UC$17,$G$9*$D30,""))</f>
        <v>0</v>
      </c>
      <c r="UD30" s="34">
        <f>IF(UC30&lt;&gt;"",HLOOKUP(COUNT($RV30:UC30)+1,$G$4:$EH$9,UD$14,0)*$D30,IF($C30=UD$17,$G$9*$D30,""))</f>
        <v>0</v>
      </c>
      <c r="UE30" s="34">
        <f>IF(UD30&lt;&gt;"",HLOOKUP(COUNT($RV30:UD30)+1,$G$4:$EH$9,UE$14,0)*$D30,IF($C30=UE$17,$G$9*$D30,""))</f>
        <v>0</v>
      </c>
      <c r="UF30" s="34">
        <f>IF(UE30&lt;&gt;"",HLOOKUP(COUNT($RV30:UE30)+1,$G$4:$EH$9,UF$14,0)*$D30,IF($C30=UF$17,$G$9*$D30,""))</f>
        <v>0</v>
      </c>
      <c r="UG30" s="34">
        <f>IF(UF30&lt;&gt;"",HLOOKUP(COUNT($RV30:UF30)+1,$G$4:$EH$9,UG$14,0)*$D30,IF($C30=UG$17,$G$9*$D30,""))</f>
        <v>0</v>
      </c>
      <c r="UH30" s="34">
        <f>IF(UG30&lt;&gt;"",HLOOKUP(COUNT($RV30:UG30)+1,$G$4:$EH$9,UH$14,0)*$D30,IF($C30=UH$17,$G$9*$D30,""))</f>
        <v>0</v>
      </c>
      <c r="UI30" s="34">
        <f>IF(UH30&lt;&gt;"",HLOOKUP(COUNT($RV30:UH30)+1,$G$4:$EH$9,UI$14,0)*$D30,IF($C30=UI$17,$G$9*$D30,""))</f>
        <v>0</v>
      </c>
      <c r="UJ30" s="34">
        <f>IF(UI30&lt;&gt;"",HLOOKUP(COUNT($RV30:UI30)+1,$G$4:$EH$9,UJ$14,0)*$D30,IF($C30=UJ$17,$G$9*$D30,""))</f>
        <v>0</v>
      </c>
      <c r="UK30" s="34">
        <f>IF(UJ30&lt;&gt;"",HLOOKUP(COUNT($RV30:UJ30)+1,$G$4:$EH$9,UK$14,0)*$D30,IF($C30=UK$17,$G$9*$D30,""))</f>
        <v>0</v>
      </c>
      <c r="UL30" s="34">
        <f>IF(UK30&lt;&gt;"",HLOOKUP(COUNT($RV30:UK30)+1,$G$4:$EH$9,UL$14,0)*$D30,IF($C30=UL$17,$G$9*$D30,""))</f>
        <v>0</v>
      </c>
      <c r="UM30" s="34">
        <f>IF(UL30&lt;&gt;"",HLOOKUP(COUNT($RV30:UL30)+1,$G$4:$EH$9,UM$14,0)*$D30,IF($C30=UM$17,$G$9*$D30,""))</f>
        <v>0</v>
      </c>
      <c r="UN30" s="34">
        <f>IF(UM30&lt;&gt;"",HLOOKUP(COUNT($RV30:UM30)+1,$G$4:$EH$9,UN$14,0)*$D30,IF($C30=UN$17,$G$9*$D30,""))</f>
        <v>0</v>
      </c>
      <c r="UO30" s="34">
        <f>IF(UN30&lt;&gt;"",HLOOKUP(COUNT($RV30:UN30)+1,$G$4:$EH$9,UO$14,0)*$D30,IF($C30=UO$17,$G$9*$D30,""))</f>
        <v>0</v>
      </c>
      <c r="UP30" s="34">
        <f>IF(UO30&lt;&gt;"",HLOOKUP(COUNT($RV30:UO30)+1,$G$4:$EH$9,UP$14,0)*$D30,IF($C30=UP$17,$G$9*$D30,""))</f>
        <v>0</v>
      </c>
      <c r="UQ30" s="34">
        <f>IF(UP30&lt;&gt;"",HLOOKUP(COUNT($RV30:UP30)+1,$G$4:$EH$9,UQ$14,0)*$D30,IF($C30=UQ$17,$G$9*$D30,""))</f>
        <v>0</v>
      </c>
      <c r="UR30" s="34">
        <f>IF(UQ30&lt;&gt;"",HLOOKUP(COUNT($RV30:UQ30)+1,$G$4:$EH$9,UR$14,0)*$D30,IF($C30=UR$17,$G$9*$D30,""))</f>
        <v>0</v>
      </c>
      <c r="US30" s="34">
        <f>IF(UR30&lt;&gt;"",HLOOKUP(COUNT($RV30:UR30)+1,$G$4:$EH$9,US$14,0)*$D30,IF($C30=US$17,$G$9*$D30,""))</f>
        <v>0</v>
      </c>
      <c r="UT30" s="34">
        <f>IF(US30&lt;&gt;"",HLOOKUP(COUNT($RV30:US30)+1,$G$4:$EH$9,UT$14,0)*$D30,IF($C30=UT$17,$G$9*$D30,""))</f>
        <v>0</v>
      </c>
      <c r="UU30" s="34">
        <f>IF(UT30&lt;&gt;"",HLOOKUP(COUNT($RV30:UT30)+1,$G$4:$EH$9,UU$14,0)*$D30,IF($C30=UU$17,$G$9*$D30,""))</f>
        <v>0</v>
      </c>
      <c r="UV30" s="34">
        <f>IF(UU30&lt;&gt;"",HLOOKUP(COUNT($RV30:UU30)+1,$G$4:$EH$9,UV$14,0)*$D30,IF($C30=UV$17,$G$9*$D30,""))</f>
        <v>0</v>
      </c>
      <c r="UW30" s="34">
        <f>IF(UV30&lt;&gt;"",HLOOKUP(COUNT($RV30:UV30)+1,$G$4:$EH$9,UW$14,0)*$D30,IF($C30=UW$17,$G$9*$D30,""))</f>
        <v>0</v>
      </c>
      <c r="UX30" s="34">
        <f>IF(UW30&lt;&gt;"",HLOOKUP(COUNT($RV30:UW30)+1,$G$4:$EH$9,UX$14,0)*$D30,IF($C30=UX$17,$G$9*$D30,""))</f>
        <v>0</v>
      </c>
      <c r="UY30" s="34">
        <f>IF(UX30&lt;&gt;"",HLOOKUP(COUNT($RV30:UX30)+1,$G$4:$EH$9,UY$14,0)*$D30,IF($C30=UY$17,$G$9*$D30,""))</f>
        <v>0</v>
      </c>
      <c r="UZ30" s="34">
        <f>IF(UY30&lt;&gt;"",HLOOKUP(COUNT($RV30:UY30)+1,$G$4:$EH$9,UZ$14,0)*$D30,IF($C30=UZ$17,$G$9*$D30,""))</f>
        <v>0</v>
      </c>
      <c r="VA30" s="34">
        <f>IF(UZ30&lt;&gt;"",HLOOKUP(COUNT($RV30:UZ30)+1,$G$4:$EH$9,VA$14,0)*$D30,IF($C30=VA$17,$G$9*$D30,""))</f>
        <v>0</v>
      </c>
      <c r="VB30" s="34">
        <f>IF(VA30&lt;&gt;"",HLOOKUP(COUNT($RV30:VA30)+1,$G$4:$EH$9,VB$14,0)*$D30,IF($C30=VB$17,$G$9*$D30,""))</f>
        <v>0</v>
      </c>
      <c r="VC30" s="34">
        <f>IF(VB30&lt;&gt;"",HLOOKUP(COUNT($RV30:VB30)+1,$G$4:$EH$9,VC$14,0)*$D30,IF($C30=VC$17,$G$9*$D30,""))</f>
        <v>0</v>
      </c>
      <c r="VD30" s="34">
        <f>IF(VC30&lt;&gt;"",HLOOKUP(COUNT($RV30:VC30)+1,$G$4:$EH$9,VD$14,0)*$D30,IF($C30=VD$17,$G$9*$D30,""))</f>
        <v>0</v>
      </c>
      <c r="VE30" s="34">
        <f>IF(VD30&lt;&gt;"",HLOOKUP(COUNT($RV30:VD30)+1,$G$4:$EH$9,VE$14,0)*$D30,IF($C30=VE$17,$G$9*$D30,""))</f>
        <v>0</v>
      </c>
      <c r="VF30" s="34">
        <f>IF(VE30&lt;&gt;"",HLOOKUP(COUNT($RV30:VE30)+1,$G$4:$EH$9,VF$14,0)*$D30,IF($C30=VF$17,$G$9*$D30,""))</f>
        <v>0</v>
      </c>
      <c r="VG30" s="34">
        <f>IF(VF30&lt;&gt;"",HLOOKUP(COUNT($RV30:VF30)+1,$G$4:$EH$9,VG$14,0)*$D30,IF($C30=VG$17,$G$9*$D30,""))</f>
        <v>0</v>
      </c>
      <c r="VH30" s="34">
        <f>IF(VG30&lt;&gt;"",HLOOKUP(COUNT($RV30:VG30)+1,$G$4:$EH$9,VH$14,0)*$D30,IF($C30=VH$17,$G$9*$D30,""))</f>
        <v>0</v>
      </c>
      <c r="VI30" s="34">
        <f>IF(VH30&lt;&gt;"",HLOOKUP(COUNT($RV30:VH30)+1,$G$4:$EH$9,VI$14,0)*$D30,IF($C30=VI$17,$G$9*$D30,""))</f>
        <v>0</v>
      </c>
      <c r="VJ30" s="34">
        <f>IF(VI30&lt;&gt;"",HLOOKUP(COUNT($RV30:VI30)+1,$G$4:$EH$9,VJ$14,0)*$D30,IF($C30=VJ$17,$G$9*$D30,""))</f>
        <v>0</v>
      </c>
      <c r="VK30" s="34">
        <f>IF(VJ30&lt;&gt;"",HLOOKUP(COUNT($RV30:VJ30)+1,$G$4:$EH$9,VK$14,0)*$D30,IF($C30=VK$17,$G$9*$D30,""))</f>
        <v>0</v>
      </c>
      <c r="VL30" s="34">
        <f>IF(VK30&lt;&gt;"",HLOOKUP(COUNT($RV30:VK30)+1,$G$4:$EH$9,VL$14,0)*$D30,IF($C30=VL$17,$G$9*$D30,""))</f>
        <v>0</v>
      </c>
      <c r="VM30" s="34">
        <f>IF(VL30&lt;&gt;"",HLOOKUP(COUNT($RV30:VL30)+1,$G$4:$EH$9,VM$14,0)*$D30,IF($C30=VM$17,$G$9*$D30,""))</f>
        <v>0</v>
      </c>
      <c r="VN30" s="34">
        <f>IF(VM30&lt;&gt;"",HLOOKUP(COUNT($RV30:VM30)+1,$G$4:$EH$9,VN$14,0)*$D30,IF($C30=VN$17,$G$9*$D30,""))</f>
        <v>0</v>
      </c>
      <c r="VO30" s="34">
        <f>IF(VN30&lt;&gt;"",HLOOKUP(COUNT($RV30:VN30)+1,$G$4:$EH$9,VO$14,0)*$D30,IF($C30=VO$17,$G$9*$D30,""))</f>
        <v>0</v>
      </c>
      <c r="VP30" s="34">
        <f>IF(VO30&lt;&gt;"",HLOOKUP(COUNT($RV30:VO30)+1,$G$4:$EH$9,VP$14,0)*$D30,IF($C30=VP$17,$G$9*$D30,""))</f>
        <v>0</v>
      </c>
      <c r="VQ30" s="34">
        <f>IF(VP30&lt;&gt;"",HLOOKUP(COUNT($RV30:VP30)+1,$G$4:$EH$9,VQ$14,0)*$D30,IF($C30=VQ$17,$G$9*$D30,""))</f>
        <v>0</v>
      </c>
      <c r="VR30" s="34">
        <f>IF(VQ30&lt;&gt;"",HLOOKUP(COUNT($RV30:VQ30)+1,$G$4:$EH$9,VR$14,0)*$D30,IF($C30=VR$17,$G$9*$D30,""))</f>
        <v>0</v>
      </c>
      <c r="VS30" s="34">
        <f>IF(VR30&lt;&gt;"",HLOOKUP(COUNT($RV30:VR30)+1,$G$4:$EH$9,VS$14,0)*$D30,IF($C30=VS$17,$G$9*$D30,""))</f>
        <v>0</v>
      </c>
      <c r="VT30" s="34">
        <f>IF(VS30&lt;&gt;"",HLOOKUP(COUNT($RV30:VS30)+1,$G$4:$EH$9,VT$14,0)*$D30,IF($C30=VT$17,$G$9*$D30,""))</f>
        <v>0</v>
      </c>
      <c r="VU30" s="34">
        <f>IF(VT30&lt;&gt;"",HLOOKUP(COUNT($RV30:VT30)+1,$G$4:$EH$9,VU$14,0)*$D30,IF($C30=VU$17,$G$9*$D30,""))</f>
        <v>0</v>
      </c>
      <c r="VV30" s="34">
        <f>IF(VU30&lt;&gt;"",HLOOKUP(COUNT($RV30:VU30)+1,$G$4:$EH$9,VV$14,0)*$D30,IF($C30=VV$17,$G$9*$D30,""))</f>
        <v>0</v>
      </c>
      <c r="VW30" s="34">
        <f>IF(VV30&lt;&gt;"",HLOOKUP(COUNT($RV30:VV30)+1,$G$4:$EH$9,VW$14,0)*$D30,IF($C30=VW$17,$G$9*$D30,""))</f>
        <v>0</v>
      </c>
      <c r="VX30" s="34">
        <f>IF(VW30&lt;&gt;"",HLOOKUP(COUNT($RV30:VW30)+1,$G$4:$EH$9,VX$14,0)*$D30,IF($C30=VX$17,$G$9*$D30,""))</f>
        <v>0</v>
      </c>
      <c r="VY30" s="34">
        <f>IF(VX30&lt;&gt;"",HLOOKUP(COUNT($RV30:VX30)+1,$G$4:$EH$9,VY$14,0)*$D30,IF($C30=VY$17,$G$9*$D30,""))</f>
        <v>0</v>
      </c>
      <c r="VZ30" s="34">
        <f>IF(VY30&lt;&gt;"",HLOOKUP(COUNT($RV30:VY30)+1,$G$4:$EH$9,VZ$14,0)*$D30,IF($C30=VZ$17,$G$9*$D30,""))</f>
        <v>0</v>
      </c>
      <c r="WA30" s="34">
        <f>IF(VZ30&lt;&gt;"",HLOOKUP(COUNT($RV30:VZ30)+1,$G$4:$EH$9,WA$14,0)*$D30,IF($C30=WA$17,$G$9*$D30,""))</f>
        <v>0</v>
      </c>
      <c r="WB30" s="34">
        <f>IF(WA30&lt;&gt;"",HLOOKUP(COUNT($RV30:WA30)+1,$G$4:$EH$9,WB$14,0)*$D30,IF($C30=WB$17,$G$9*$D30,""))</f>
        <v>0</v>
      </c>
      <c r="WC30" s="34">
        <f>IF(WB30&lt;&gt;"",HLOOKUP(COUNT($RV30:WB30)+1,$G$4:$EH$9,WC$14,0)*$D30,IF($C30=WC$17,$G$9*$D30,""))</f>
        <v>0</v>
      </c>
      <c r="WD30" s="34">
        <f>IF(WC30&lt;&gt;"",HLOOKUP(COUNT($RV30:WC30)+1,$G$4:$EH$9,WD$14,0)*$D30,IF($C30=WD$17,$G$9*$D30,""))</f>
        <v>0</v>
      </c>
      <c r="WE30" s="34">
        <f>IF(WD30&lt;&gt;"",HLOOKUP(COUNT($RV30:WD30)+1,$G$4:$EH$9,WE$14,0)*$D30,IF($C30=WE$17,$G$9*$D30,""))</f>
        <v>0</v>
      </c>
      <c r="WF30" s="34">
        <f>IF(WE30&lt;&gt;"",HLOOKUP(COUNT($RV30:WE30)+1,$G$4:$EH$9,WF$14,0)*$D30,IF($C30=WF$17,$G$9*$D30,""))</f>
        <v>0</v>
      </c>
      <c r="WG30" s="34">
        <f>IF(WF30&lt;&gt;"",HLOOKUP(COUNT($RV30:WF30)+1,$G$4:$EH$9,WG$14,0)*$D30,IF($C30=WG$17,$G$9*$D30,""))</f>
        <v>0</v>
      </c>
      <c r="WH30" s="34">
        <f>IF(WG30&lt;&gt;"",HLOOKUP(COUNT($RV30:WG30)+1,$G$4:$EH$9,WH$14,0)*$D30,IF($C30=WH$17,$G$9*$D30,""))</f>
        <v>0</v>
      </c>
      <c r="WI30" s="34">
        <f>IF(WH30&lt;&gt;"",HLOOKUP(COUNT($RV30:WH30)+1,$G$4:$EH$9,WI$14,0)*$D30,IF($C30=WI$17,$G$9*$D30,""))</f>
        <v>0</v>
      </c>
      <c r="WJ30" s="34">
        <f>IF(WI30&lt;&gt;"",HLOOKUP(COUNT($RV30:WI30)+1,$G$4:$EH$9,WJ$14,0)*$D30,IF($C30=WJ$17,$G$9*$D30,""))</f>
        <v>0</v>
      </c>
      <c r="WK30" s="34">
        <f>IF(WJ30&lt;&gt;"",HLOOKUP(COUNT($RV30:WJ30)+1,$G$4:$EH$9,WK$14,0)*$D30,IF($C30=WK$17,$G$9*$D30,""))</f>
        <v>0</v>
      </c>
      <c r="WL30" s="34">
        <f>IF(WK30&lt;&gt;"",HLOOKUP(COUNT($RV30:WK30)+1,$G$4:$EH$9,WL$14,0)*$D30,IF($C30=WL$17,$G$9*$D30,""))</f>
        <v>0</v>
      </c>
    </row>
    <row r="31" spans="1:610" ht="15" x14ac:dyDescent="0.2">
      <c r="A31" s="25">
        <v>1</v>
      </c>
      <c r="B31" s="25" t="s">
        <v>80</v>
      </c>
      <c r="C31" s="62">
        <f t="shared" si="908"/>
        <v>13</v>
      </c>
      <c r="D31" s="30">
        <f>VLOOKUP(B31,Premissas!$R$8:$AD$18,(Histograma!A31+1),0)</f>
        <v>2</v>
      </c>
      <c r="G31" s="34" t="str">
        <f>IF(F31&lt;&gt;"",HLOOKUP(COUNT($F31:F31)+1,$G$4:$EH$8,G$14,0)*$D31,IF($C31=G$17,$G$5*$D31,""))</f>
        <v/>
      </c>
      <c r="H31" s="34" t="str">
        <f>IF(G31&lt;&gt;"",HLOOKUP(COUNT($F31:G31)+1,$G$4:$EH$8,H$14,0)*$D31,IF($C31=H$17,$G$5*$D31,""))</f>
        <v/>
      </c>
      <c r="I31" s="53" t="str">
        <f>IF(H31&lt;&gt;"",HLOOKUP(COUNT($F31:H31)+1,$G$4:$EH$8,I$14,0)*$D31,IF($C31=I$17,$G$5*$D31,""))</f>
        <v/>
      </c>
      <c r="J31" s="53" t="str">
        <f>IF(I31&lt;&gt;"",HLOOKUP(COUNT($F31:I31)+1,$G$4:$EH$8,J$14,0)*$D31,IF($C31=J$17,$G$5*$D31,""))</f>
        <v/>
      </c>
      <c r="K31" s="53" t="str">
        <f>IF(J31&lt;&gt;"",HLOOKUP(COUNT($F31:J31)+1,$G$4:$EH$8,K$14,0)*$D31,IF($C31=K$17,$G$5*$D31,""))</f>
        <v/>
      </c>
      <c r="L31" s="34" t="str">
        <f>IF(K31&lt;&gt;"",HLOOKUP(COUNT($F31:K31)+1,$G$4:$EH$8,L$14,0)*$D31,IF($C31=L$17,$G$5*$D31,""))</f>
        <v/>
      </c>
      <c r="M31" s="34" t="str">
        <f>IF(L31&lt;&gt;"",HLOOKUP(COUNT($F31:L31)+1,$G$4:$EH$8,M$14,0)*$D31,IF($C31=M$17,$G$5*$D31,""))</f>
        <v/>
      </c>
      <c r="N31" s="34" t="str">
        <f>IF(M31&lt;&gt;"",HLOOKUP(COUNT($F31:M31)+1,$G$4:$EH$8,N$14,0)*$D31,IF($C31=N$17,$G$5*$D31,""))</f>
        <v/>
      </c>
      <c r="O31" s="34" t="str">
        <f>IF(N31&lt;&gt;"",HLOOKUP(COUNT($F31:N31)+1,$G$4:$EH$8,O$14,0)*$D31,IF($C31=O$17,$G$5*$D31,""))</f>
        <v/>
      </c>
      <c r="P31" s="34" t="str">
        <f>IF(O31&lt;&gt;"",HLOOKUP(COUNT($F31:O31)+1,$G$4:$EH$8,P$14,0)*$D31,IF($C31=P$17,$G$5*$D31,""))</f>
        <v/>
      </c>
      <c r="Q31" s="34" t="str">
        <f>IF(P31&lt;&gt;"",HLOOKUP(COUNT($F31:P31)+1,$G$4:$EH$8,Q$14,0)*$D31,IF($C31=Q$17,$G$5*$D31,""))</f>
        <v/>
      </c>
      <c r="R31" s="34" t="str">
        <f>IF(Q31&lt;&gt;"",HLOOKUP(COUNT($F31:Q31)+1,$G$4:$EH$8,R$14,0)*$D31,IF($C31=R$17,$G$5*$D31,""))</f>
        <v/>
      </c>
      <c r="S31" s="34">
        <f>IF(R31&lt;&gt;"",HLOOKUP(COUNT($F31:R31)+1,$G$4:$EH$8,S$14,0)*$D31,IF($C31=S$17,$G$5*$D31,""))</f>
        <v>0</v>
      </c>
      <c r="T31" s="34">
        <f>IF(S31&lt;&gt;"",HLOOKUP(COUNT($F31:S31)+1,$G$4:$EH$8,T$14,0)*$D31,IF($C31=T$17,$G$5*$D31,""))</f>
        <v>0</v>
      </c>
      <c r="U31" s="34" t="e">
        <f>IF(T31&lt;&gt;"",HLOOKUP(COUNT($F31:T31)+1,$G$4:$EH$8,U$14,0)*$D31,IF($C31=U$17,$G$5*$D31,""))</f>
        <v>#VALUE!</v>
      </c>
      <c r="V31" s="34" t="e">
        <f>IF(U31&lt;&gt;"",HLOOKUP(COUNT($F31:U31)+1,$G$4:$EH$8,V$14,0)*$D31,IF($C31=V$17,$G$5*$D31,""))</f>
        <v>#VALUE!</v>
      </c>
      <c r="W31" s="34" t="e">
        <f>IF(V31&lt;&gt;"",HLOOKUP(COUNT($F31:V31)+1,$G$4:$EH$8,W$14,0)*$D31,IF($C31=W$17,$G$5*$D31,""))</f>
        <v>#VALUE!</v>
      </c>
      <c r="X31" s="34" t="e">
        <f>IF(W31&lt;&gt;"",HLOOKUP(COUNT($F31:W31)+1,$G$4:$EH$8,X$14,0)*$D31,IF($C31=X$17,$G$5*$D31,""))</f>
        <v>#VALUE!</v>
      </c>
      <c r="Y31" s="34" t="e">
        <f>IF(X31&lt;&gt;"",HLOOKUP(COUNT($F31:X31)+1,$G$4:$EH$8,Y$14,0)*$D31,IF($C31=Y$17,$G$5*$D31,""))</f>
        <v>#VALUE!</v>
      </c>
      <c r="Z31" s="34" t="e">
        <f>IF(Y31&lt;&gt;"",HLOOKUP(COUNT($F31:Y31)+1,$G$4:$EH$8,Z$14,0)*$D31,IF($C31=Z$17,$G$5*$D31,""))</f>
        <v>#VALUE!</v>
      </c>
      <c r="AA31" s="34" t="e">
        <f>IF(Z31&lt;&gt;"",HLOOKUP(COUNT($F31:Z31)+1,$G$4:$EH$8,AA$14,0)*$D31,IF($C31=AA$17,$G$5*$D31,""))</f>
        <v>#VALUE!</v>
      </c>
      <c r="AB31" s="34" t="e">
        <f>IF(AA31&lt;&gt;"",HLOOKUP(COUNT($F31:AA31)+1,$G$4:$EH$8,AB$14,0)*$D31,IF($C31=AB$17,$G$5*$D31,""))</f>
        <v>#VALUE!</v>
      </c>
      <c r="AC31" s="34" t="e">
        <f>IF(AB31&lt;&gt;"",HLOOKUP(COUNT($F31:AB31)+1,$G$4:$EH$8,AC$14,0)*$D31,IF($C31=AC$17,$G$5*$D31,""))</f>
        <v>#VALUE!</v>
      </c>
      <c r="AD31" s="34" t="e">
        <f>IF(AC31&lt;&gt;"",HLOOKUP(COUNT($F31:AC31)+1,$G$4:$EH$8,AD$14,0)*$D31,IF($C31=AD$17,$G$5*$D31,""))</f>
        <v>#VALUE!</v>
      </c>
      <c r="AE31" s="34" t="e">
        <f>IF(AD31&lt;&gt;"",HLOOKUP(COUNT($F31:AD31)+1,$G$4:$EH$8,AE$14,0)*$D31,IF($C31=AE$17,$G$5*$D31,""))</f>
        <v>#VALUE!</v>
      </c>
      <c r="AF31" s="34" t="e">
        <f>IF(AE31&lt;&gt;"",HLOOKUP(COUNT($F31:AE31)+1,$G$4:$EH$8,AF$14,0)*$D31,IF($C31=AF$17,$G$5*$D31,""))</f>
        <v>#VALUE!</v>
      </c>
      <c r="AG31" s="34" t="e">
        <f>IF(AF31&lt;&gt;"",HLOOKUP(COUNT($F31:AF31)+1,$G$4:$EH$8,AG$14,0)*$D31,IF($C31=AG$17,$G$5*$D31,""))</f>
        <v>#VALUE!</v>
      </c>
      <c r="AH31" s="34" t="e">
        <f>IF(AG31&lt;&gt;"",HLOOKUP(COUNT($F31:AG31)+1,$G$4:$EH$8,AH$14,0)*$D31,IF($C31=AH$17,$G$5*$D31,""))</f>
        <v>#VALUE!</v>
      </c>
      <c r="AI31" s="34" t="e">
        <f>IF(AH31&lt;&gt;"",HLOOKUP(COUNT($F31:AH31)+1,$G$4:$EH$8,AI$14,0)*$D31,IF($C31=AI$17,$G$5*$D31,""))</f>
        <v>#VALUE!</v>
      </c>
      <c r="AJ31" s="34" t="e">
        <f>IF(AI31&lt;&gt;"",HLOOKUP(COUNT($F31:AI31)+1,$G$4:$EH$8,AJ$14,0)*$D31,IF($C31=AJ$17,$G$5*$D31,""))</f>
        <v>#VALUE!</v>
      </c>
      <c r="AK31" s="34" t="e">
        <f>IF(AJ31&lt;&gt;"",HLOOKUP(COUNT($F31:AJ31)+1,$G$4:$EH$8,AK$14,0)*$D31,IF($C31=AK$17,$G$5*$D31,""))</f>
        <v>#VALUE!</v>
      </c>
      <c r="AL31" s="34" t="e">
        <f>IF(AK31&lt;&gt;"",HLOOKUP(COUNT($F31:AK31)+1,$G$4:$EH$8,AL$14,0)*$D31,IF($C31=AL$17,$G$5*$D31,""))</f>
        <v>#VALUE!</v>
      </c>
      <c r="AM31" s="34" t="e">
        <f>IF(AL31&lt;&gt;"",HLOOKUP(COUNT($F31:AL31)+1,$G$4:$EH$8,AM$14,0)*$D31,IF($C31=AM$17,$G$5*$D31,""))</f>
        <v>#VALUE!</v>
      </c>
      <c r="AN31" s="34" t="e">
        <f>IF(AM31&lt;&gt;"",HLOOKUP(COUNT($F31:AM31)+1,$G$4:$EH$8,AN$14,0)*$D31,IF($C31=AN$17,$G$5*$D31,""))</f>
        <v>#VALUE!</v>
      </c>
      <c r="AO31" s="34" t="e">
        <f>IF(AN31&lt;&gt;"",HLOOKUP(COUNT($F31:AN31)+1,$G$4:$EH$8,AO$14,0)*$D31,IF($C31=AO$17,$G$5*$D31,""))</f>
        <v>#VALUE!</v>
      </c>
      <c r="AP31" s="34" t="e">
        <f>IF(AO31&lt;&gt;"",HLOOKUP(COUNT($F31:AO31)+1,$G$4:$EH$8,AP$14,0)*$D31,IF($C31=AP$17,$G$5*$D31,""))</f>
        <v>#VALUE!</v>
      </c>
      <c r="AQ31" s="34" t="e">
        <f>IF(AP31&lt;&gt;"",HLOOKUP(COUNT($F31:AP31)+1,$G$4:$EH$8,AQ$14,0)*$D31,IF($C31=AQ$17,$G$5*$D31,""))</f>
        <v>#VALUE!</v>
      </c>
      <c r="AR31" s="34" t="e">
        <f>IF(AQ31&lt;&gt;"",HLOOKUP(COUNT($F31:AQ31)+1,$G$4:$EH$8,AR$14,0)*$D31,IF($C31=AR$17,$G$5*$D31,""))</f>
        <v>#VALUE!</v>
      </c>
      <c r="AS31" s="34" t="e">
        <f>IF(AR31&lt;&gt;"",HLOOKUP(COUNT($F31:AR31)+1,$G$4:$EH$8,AS$14,0)*$D31,IF($C31=AS$17,$G$5*$D31,""))</f>
        <v>#VALUE!</v>
      </c>
      <c r="AT31" s="34" t="e">
        <f>IF(AS31&lt;&gt;"",HLOOKUP(COUNT($F31:AS31)+1,$G$4:$EH$8,AT$14,0)*$D31,IF($C31=AT$17,$G$5*$D31,""))</f>
        <v>#VALUE!</v>
      </c>
      <c r="AU31" s="34" t="e">
        <f>IF(AT31&lt;&gt;"",HLOOKUP(COUNT($F31:AT31)+1,$G$4:$EH$8,AU$14,0)*$D31,IF($C31=AU$17,$G$5*$D31,""))</f>
        <v>#VALUE!</v>
      </c>
      <c r="AV31" s="34" t="e">
        <f>IF(AU31&lt;&gt;"",HLOOKUP(COUNT($F31:AU31)+1,$G$4:$EH$8,AV$14,0)*$D31,IF($C31=AV$17,$G$5*$D31,""))</f>
        <v>#VALUE!</v>
      </c>
      <c r="AW31" s="34" t="e">
        <f>IF(AV31&lt;&gt;"",HLOOKUP(COUNT($F31:AV31)+1,$G$4:$EH$8,AW$14,0)*$D31,IF($C31=AW$17,$G$5*$D31,""))</f>
        <v>#VALUE!</v>
      </c>
      <c r="AX31" s="34" t="e">
        <f>IF(AW31&lt;&gt;"",HLOOKUP(COUNT($F31:AW31)+1,$G$4:$EH$8,AX$14,0)*$D31,IF($C31=AX$17,$G$5*$D31,""))</f>
        <v>#VALUE!</v>
      </c>
      <c r="AY31" s="34" t="e">
        <f>IF(AX31&lt;&gt;"",HLOOKUP(COUNT($F31:AX31)+1,$G$4:$EH$8,AY$14,0)*$D31,IF($C31=AY$17,$G$5*$D31,""))</f>
        <v>#VALUE!</v>
      </c>
      <c r="AZ31" s="34" t="e">
        <f>IF(AY31&lt;&gt;"",HLOOKUP(COUNT($F31:AY31)+1,$G$4:$EH$8,AZ$14,0)*$D31,IF($C31=AZ$17,$G$5*$D31,""))</f>
        <v>#VALUE!</v>
      </c>
      <c r="BA31" s="34" t="e">
        <f>IF(AZ31&lt;&gt;"",HLOOKUP(COUNT($F31:AZ31)+1,$G$4:$EH$8,BA$14,0)*$D31,IF($C31=BA$17,$G$5*$D31,""))</f>
        <v>#VALUE!</v>
      </c>
      <c r="BB31" s="34" t="e">
        <f>IF(BA31&lt;&gt;"",HLOOKUP(COUNT($F31:BA31)+1,$G$4:$EH$8,BB$14,0)*$D31,IF($C31=BB$17,$G$5*$D31,""))</f>
        <v>#VALUE!</v>
      </c>
      <c r="BC31" s="34" t="e">
        <f>IF(BB31&lt;&gt;"",HLOOKUP(COUNT($F31:BB31)+1,$G$4:$EH$8,BC$14,0)*$D31,IF($C31=BC$17,$G$5*$D31,""))</f>
        <v>#VALUE!</v>
      </c>
      <c r="BD31" s="34" t="e">
        <f>IF(BC31&lt;&gt;"",HLOOKUP(COUNT($F31:BC31)+1,$G$4:$EH$8,BD$14,0)*$D31,IF($C31=BD$17,$G$5*$D31,""))</f>
        <v>#VALUE!</v>
      </c>
      <c r="BE31" s="34" t="e">
        <f>IF(BD31&lt;&gt;"",HLOOKUP(COUNT($F31:BD31)+1,$G$4:$EH$8,BE$14,0)*$D31,IF($C31=BE$17,$G$5*$D31,""))</f>
        <v>#VALUE!</v>
      </c>
      <c r="BF31" s="34" t="e">
        <f>IF(BE31&lt;&gt;"",HLOOKUP(COUNT($F31:BE31)+1,$G$4:$EH$8,BF$14,0)*$D31,IF($C31=BF$17,$G$5*$D31,""))</f>
        <v>#VALUE!</v>
      </c>
      <c r="BG31" s="34" t="e">
        <f>IF(BF31&lt;&gt;"",HLOOKUP(COUNT($F31:BF31)+1,$G$4:$EH$8,BG$14,0)*$D31,IF($C31=BG$17,$G$5*$D31,""))</f>
        <v>#VALUE!</v>
      </c>
      <c r="BH31" s="34" t="e">
        <f>IF(BG31&lt;&gt;"",HLOOKUP(COUNT($F31:BG31)+1,$G$4:$EH$8,BH$14,0)*$D31,IF($C31=BH$17,$G$5*$D31,""))</f>
        <v>#VALUE!</v>
      </c>
      <c r="BI31" s="34" t="e">
        <f>IF(BH31&lt;&gt;"",HLOOKUP(COUNT($F31:BH31)+1,$G$4:$EH$8,BI$14,0)*$D31,IF($C31=BI$17,$G$5*$D31,""))</f>
        <v>#VALUE!</v>
      </c>
      <c r="BJ31" s="34" t="e">
        <f>IF(BI31&lt;&gt;"",HLOOKUP(COUNT($F31:BI31)+1,$G$4:$EH$8,BJ$14,0)*$D31,IF($C31=BJ$17,$G$5*$D31,""))</f>
        <v>#VALUE!</v>
      </c>
      <c r="BK31" s="34" t="e">
        <f>IF(BJ31&lt;&gt;"",HLOOKUP(COUNT($F31:BJ31)+1,$G$4:$EH$8,BK$14,0)*$D31,IF($C31=BK$17,$G$5*$D31,""))</f>
        <v>#VALUE!</v>
      </c>
      <c r="BL31" s="34" t="e">
        <f>IF(BK31&lt;&gt;"",HLOOKUP(COUNT($F31:BK31)+1,$G$4:$EH$8,BL$14,0)*$D31,IF($C31=BL$17,$G$5*$D31,""))</f>
        <v>#VALUE!</v>
      </c>
      <c r="BM31" s="34" t="e">
        <f>IF(BL31&lt;&gt;"",HLOOKUP(COUNT($F31:BL31)+1,$G$4:$EH$8,BM$14,0)*$D31,IF($C31=BM$17,$G$5*$D31,""))</f>
        <v>#VALUE!</v>
      </c>
      <c r="BN31" s="34" t="e">
        <f>IF(BM31&lt;&gt;"",HLOOKUP(COUNT($F31:BM31)+1,$G$4:$EH$8,BN$14,0)*$D31,IF($C31=BN$17,$G$5*$D31,""))</f>
        <v>#VALUE!</v>
      </c>
      <c r="BO31" s="34" t="e">
        <f>IF(BN31&lt;&gt;"",HLOOKUP(COUNT($F31:BN31)+1,$G$4:$EH$8,BO$14,0)*$D31,IF($C31=BO$17,$G$5*$D31,""))</f>
        <v>#VALUE!</v>
      </c>
      <c r="BP31" s="34" t="e">
        <f>IF(BO31&lt;&gt;"",HLOOKUP(COUNT($F31:BO31)+1,$G$4:$EH$8,BP$14,0)*$D31,IF($C31=BP$17,$G$5*$D31,""))</f>
        <v>#VALUE!</v>
      </c>
      <c r="BQ31" s="34" t="e">
        <f>IF(BP31&lt;&gt;"",HLOOKUP(COUNT($F31:BP31)+1,$G$4:$EH$8,BQ$14,0)*$D31,IF($C31=BQ$17,$G$5*$D31,""))</f>
        <v>#VALUE!</v>
      </c>
      <c r="BR31" s="34" t="e">
        <f>IF(BQ31&lt;&gt;"",HLOOKUP(COUNT($F31:BQ31)+1,$G$4:$EH$8,BR$14,0)*$D31,IF($C31=BR$17,$G$5*$D31,""))</f>
        <v>#VALUE!</v>
      </c>
      <c r="BS31" s="34" t="e">
        <f>IF(BR31&lt;&gt;"",HLOOKUP(COUNT($F31:BR31)+1,$G$4:$EH$8,BS$14,0)*$D31,IF($C31=BS$17,$G$5*$D31,""))</f>
        <v>#VALUE!</v>
      </c>
      <c r="BT31" s="34" t="e">
        <f>IF(BS31&lt;&gt;"",HLOOKUP(COUNT($F31:BS31)+1,$G$4:$EH$8,BT$14,0)*$D31,IF($C31=BT$17,$G$5*$D31,""))</f>
        <v>#VALUE!</v>
      </c>
      <c r="BU31" s="34" t="e">
        <f>IF(BT31&lt;&gt;"",HLOOKUP(COUNT($F31:BT31)+1,$G$4:$EH$8,BU$14,0)*$D31,IF($C31=BU$17,$G$5*$D31,""))</f>
        <v>#VALUE!</v>
      </c>
      <c r="BV31" s="34" t="e">
        <f>IF(BU31&lt;&gt;"",HLOOKUP(COUNT($F31:BU31)+1,$G$4:$EH$8,BV$14,0)*$D31,IF($C31=BV$17,$G$5*$D31,""))</f>
        <v>#VALUE!</v>
      </c>
      <c r="BW31" s="34" t="e">
        <f>IF(BV31&lt;&gt;"",HLOOKUP(COUNT($F31:BV31)+1,$G$4:$EH$8,BW$14,0)*$D31,IF($C31=BW$17,$G$5*$D31,""))</f>
        <v>#VALUE!</v>
      </c>
      <c r="BX31" s="34" t="e">
        <f>IF(BW31&lt;&gt;"",HLOOKUP(COUNT($F31:BW31)+1,$G$4:$EH$8,BX$14,0)*$D31,IF($C31=BX$17,$G$5*$D31,""))</f>
        <v>#VALUE!</v>
      </c>
      <c r="BY31" s="34" t="e">
        <f>IF(BX31&lt;&gt;"",HLOOKUP(COUNT($F31:BX31)+1,$G$4:$EH$8,BY$14,0)*$D31,IF($C31=BY$17,$G$5*$D31,""))</f>
        <v>#VALUE!</v>
      </c>
      <c r="BZ31" s="34" t="e">
        <f>IF(BY31&lt;&gt;"",HLOOKUP(COUNT($F31:BY31)+1,$G$4:$EH$8,BZ$14,0)*$D31,IF($C31=BZ$17,$G$5*$D31,""))</f>
        <v>#VALUE!</v>
      </c>
      <c r="CA31" s="34" t="e">
        <f>IF(BZ31&lt;&gt;"",HLOOKUP(COUNT($F31:BZ31)+1,$G$4:$EH$8,CA$14,0)*$D31,IF($C31=CA$17,$G$5*$D31,""))</f>
        <v>#VALUE!</v>
      </c>
      <c r="CB31" s="34" t="e">
        <f>IF(CA31&lt;&gt;"",HLOOKUP(COUNT($F31:CA31)+1,$G$4:$EH$8,CB$14,0)*$D31,IF($C31=CB$17,$G$5*$D31,""))</f>
        <v>#VALUE!</v>
      </c>
      <c r="CC31" s="34" t="e">
        <f>IF(CB31&lt;&gt;"",HLOOKUP(COUNT($F31:CB31)+1,$G$4:$EH$8,CC$14,0)*$D31,IF($C31=CC$17,$G$5*$D31,""))</f>
        <v>#VALUE!</v>
      </c>
      <c r="CD31" s="34" t="e">
        <f>IF(CC31&lt;&gt;"",HLOOKUP(COUNT($F31:CC31)+1,$G$4:$EH$8,CD$14,0)*$D31,IF($C31=CD$17,$G$5*$D31,""))</f>
        <v>#VALUE!</v>
      </c>
      <c r="CE31" s="34" t="e">
        <f>IF(CD31&lt;&gt;"",HLOOKUP(COUNT($F31:CD31)+1,$G$4:$EH$8,CE$14,0)*$D31,IF($C31=CE$17,$G$5*$D31,""))</f>
        <v>#VALUE!</v>
      </c>
      <c r="CF31" s="34" t="e">
        <f>IF(CE31&lt;&gt;"",HLOOKUP(COUNT($F31:CE31)+1,$G$4:$EH$8,CF$14,0)*$D31,IF($C31=CF$17,$G$5*$D31,""))</f>
        <v>#VALUE!</v>
      </c>
      <c r="CG31" s="34" t="e">
        <f>IF(CF31&lt;&gt;"",HLOOKUP(COUNT($F31:CF31)+1,$G$4:$EH$8,CG$14,0)*$D31,IF($C31=CG$17,$G$5*$D31,""))</f>
        <v>#VALUE!</v>
      </c>
      <c r="CH31" s="34" t="e">
        <f>IF(CG31&lt;&gt;"",HLOOKUP(COUNT($F31:CG31)+1,$G$4:$EH$8,CH$14,0)*$D31,IF($C31=CH$17,$G$5*$D31,""))</f>
        <v>#VALUE!</v>
      </c>
      <c r="CI31" s="34" t="e">
        <f>IF(CH31&lt;&gt;"",HLOOKUP(COUNT($F31:CH31)+1,$G$4:$EH$8,CI$14,0)*$D31,IF($C31=CI$17,$G$5*$D31,""))</f>
        <v>#VALUE!</v>
      </c>
      <c r="CJ31" s="34" t="e">
        <f>IF(CI31&lt;&gt;"",HLOOKUP(COUNT($F31:CI31)+1,$G$4:$EH$8,CJ$14,0)*$D31,IF($C31=CJ$17,$G$5*$D31,""))</f>
        <v>#VALUE!</v>
      </c>
      <c r="CK31" s="34" t="e">
        <f>IF(CJ31&lt;&gt;"",HLOOKUP(COUNT($F31:CJ31)+1,$G$4:$EH$8,CK$14,0)*$D31,IF($C31=CK$17,$G$5*$D31,""))</f>
        <v>#VALUE!</v>
      </c>
      <c r="CL31" s="34" t="e">
        <f>IF(CK31&lt;&gt;"",HLOOKUP(COUNT($F31:CK31)+1,$G$4:$EH$8,CL$14,0)*$D31,IF($C31=CL$17,$G$5*$D31,""))</f>
        <v>#VALUE!</v>
      </c>
      <c r="CM31" s="34" t="e">
        <f>IF(CL31&lt;&gt;"",HLOOKUP(COUNT($F31:CL31)+1,$G$4:$EH$8,CM$14,0)*$D31,IF($C31=CM$17,$G$5*$D31,""))</f>
        <v>#VALUE!</v>
      </c>
      <c r="CN31" s="34" t="e">
        <f>IF(CM31&lt;&gt;"",HLOOKUP(COUNT($F31:CM31)+1,$G$4:$EH$8,CN$14,0)*$D31,IF($C31=CN$17,$G$5*$D31,""))</f>
        <v>#VALUE!</v>
      </c>
      <c r="CO31" s="34" t="e">
        <f>IF(CN31&lt;&gt;"",HLOOKUP(COUNT($F31:CN31)+1,$G$4:$EH$8,CO$14,0)*$D31,IF($C31=CO$17,$G$5*$D31,""))</f>
        <v>#VALUE!</v>
      </c>
      <c r="CP31" s="34" t="e">
        <f>IF(CO31&lt;&gt;"",HLOOKUP(COUNT($F31:CO31)+1,$G$4:$EH$8,CP$14,0)*$D31,IF($C31=CP$17,$G$5*$D31,""))</f>
        <v>#VALUE!</v>
      </c>
      <c r="CQ31" s="34" t="e">
        <f>IF(CP31&lt;&gt;"",HLOOKUP(COUNT($F31:CP31)+1,$G$4:$EH$8,CQ$14,0)*$D31,IF($C31=CQ$17,$G$5*$D31,""))</f>
        <v>#VALUE!</v>
      </c>
      <c r="CR31" s="34" t="e">
        <f>IF(CQ31&lt;&gt;"",HLOOKUP(COUNT($F31:CQ31)+1,$G$4:$EH$8,CR$14,0)*$D31,IF($C31=CR$17,$G$5*$D31,""))</f>
        <v>#VALUE!</v>
      </c>
      <c r="CS31" s="34" t="e">
        <f>IF(CR31&lt;&gt;"",HLOOKUP(COUNT($F31:CR31)+1,$G$4:$EH$8,CS$14,0)*$D31,IF($C31=CS$17,$G$5*$D31,""))</f>
        <v>#VALUE!</v>
      </c>
      <c r="CT31" s="34" t="e">
        <f>IF(CS31&lt;&gt;"",HLOOKUP(COUNT($F31:CS31)+1,$G$4:$EH$8,CT$14,0)*$D31,IF($C31=CT$17,$G$5*$D31,""))</f>
        <v>#VALUE!</v>
      </c>
      <c r="CU31" s="34" t="e">
        <f>IF(CT31&lt;&gt;"",HLOOKUP(COUNT($F31:CT31)+1,$G$4:$EH$8,CU$14,0)*$D31,IF($C31=CU$17,$G$5*$D31,""))</f>
        <v>#VALUE!</v>
      </c>
      <c r="CV31" s="34" t="e">
        <f>IF(CU31&lt;&gt;"",HLOOKUP(COUNT($F31:CU31)+1,$G$4:$EH$8,CV$14,0)*$D31,IF($C31=CV$17,$G$5*$D31,""))</f>
        <v>#VALUE!</v>
      </c>
      <c r="CW31" s="34" t="e">
        <f>IF(CV31&lt;&gt;"",HLOOKUP(COUNT($F31:CV31)+1,$G$4:$EH$8,CW$14,0)*$D31,IF($C31=CW$17,$G$5*$D31,""))</f>
        <v>#VALUE!</v>
      </c>
      <c r="CX31" s="34" t="e">
        <f>IF(CW31&lt;&gt;"",HLOOKUP(COUNT($F31:CW31)+1,$G$4:$EH$8,CX$14,0)*$D31,IF($C31=CX$17,$G$5*$D31,""))</f>
        <v>#VALUE!</v>
      </c>
      <c r="CY31" s="34" t="e">
        <f>IF(CX31&lt;&gt;"",HLOOKUP(COUNT($F31:CX31)+1,$G$4:$EH$8,CY$14,0)*$D31,IF($C31=CY$17,$G$5*$D31,""))</f>
        <v>#VALUE!</v>
      </c>
      <c r="CZ31" s="34" t="e">
        <f>IF(CY31&lt;&gt;"",HLOOKUP(COUNT($F31:CY31)+1,$G$4:$EH$8,CZ$14,0)*$D31,IF($C31=CZ$17,$G$5*$D31,""))</f>
        <v>#VALUE!</v>
      </c>
      <c r="DA31" s="34" t="e">
        <f>IF(CZ31&lt;&gt;"",HLOOKUP(COUNT($F31:CZ31)+1,$G$4:$EH$8,DA$14,0)*$D31,IF($C31=DA$17,$G$5*$D31,""))</f>
        <v>#VALUE!</v>
      </c>
      <c r="DB31" s="34" t="e">
        <f>IF(DA31&lt;&gt;"",HLOOKUP(COUNT($F31:DA31)+1,$G$4:$EH$8,DB$14,0)*$D31,IF($C31=DB$17,$G$5*$D31,""))</f>
        <v>#VALUE!</v>
      </c>
      <c r="DC31" s="34" t="e">
        <f>IF(DB31&lt;&gt;"",HLOOKUP(COUNT($F31:DB31)+1,$G$4:$EH$8,DC$14,0)*$D31,IF($C31=DC$17,$G$5*$D31,""))</f>
        <v>#VALUE!</v>
      </c>
      <c r="DD31" s="34" t="e">
        <f>IF(DC31&lt;&gt;"",HLOOKUP(COUNT($F31:DC31)+1,$G$4:$EH$8,DD$14,0)*$D31,IF($C31=DD$17,$G$5*$D31,""))</f>
        <v>#VALUE!</v>
      </c>
      <c r="DE31" s="34" t="e">
        <f>IF(DD31&lt;&gt;"",HLOOKUP(COUNT($F31:DD31)+1,$G$4:$EH$8,DE$14,0)*$D31,IF($C31=DE$17,$G$5*$D31,""))</f>
        <v>#VALUE!</v>
      </c>
      <c r="DF31" s="34" t="e">
        <f>IF(DE31&lt;&gt;"",HLOOKUP(COUNT($F31:DE31)+1,$G$4:$EH$8,DF$14,0)*$D31,IF($C31=DF$17,$G$5*$D31,""))</f>
        <v>#VALUE!</v>
      </c>
      <c r="DG31" s="34" t="e">
        <f>IF(DF31&lt;&gt;"",HLOOKUP(COUNT($F31:DF31)+1,$G$4:$EH$8,DG$14,0)*$D31,IF($C31=DG$17,$G$5*$D31,""))</f>
        <v>#VALUE!</v>
      </c>
      <c r="DH31" s="34" t="e">
        <f>IF(DG31&lt;&gt;"",HLOOKUP(COUNT($F31:DG31)+1,$G$4:$EH$8,DH$14,0)*$D31,IF($C31=DH$17,$G$5*$D31,""))</f>
        <v>#VALUE!</v>
      </c>
      <c r="DI31" s="34" t="e">
        <f>IF(DH31&lt;&gt;"",HLOOKUP(COUNT($F31:DH31)+1,$G$4:$EH$8,DI$14,0)*$D31,IF($C31=DI$17,$G$5*$D31,""))</f>
        <v>#VALUE!</v>
      </c>
      <c r="DJ31" s="34" t="e">
        <f>IF(DI31&lt;&gt;"",HLOOKUP(COUNT($F31:DI31)+1,$G$4:$EH$8,DJ$14,0)*$D31,IF($C31=DJ$17,$G$5*$D31,""))</f>
        <v>#VALUE!</v>
      </c>
      <c r="DK31" s="34" t="e">
        <f>IF(DJ31&lt;&gt;"",HLOOKUP(COUNT($F31:DJ31)+1,$G$4:$EH$8,DK$14,0)*$D31,IF($C31=DK$17,$G$5*$D31,""))</f>
        <v>#VALUE!</v>
      </c>
      <c r="DL31" s="34" t="e">
        <f>IF(DK31&lt;&gt;"",HLOOKUP(COUNT($F31:DK31)+1,$G$4:$EH$8,DL$14,0)*$D31,IF($C31=DL$17,$G$5*$D31,""))</f>
        <v>#VALUE!</v>
      </c>
      <c r="DM31" s="34" t="e">
        <f>IF(DL31&lt;&gt;"",HLOOKUP(COUNT($F31:DL31)+1,$G$4:$EH$8,DM$14,0)*$D31,IF($C31=DM$17,$G$5*$D31,""))</f>
        <v>#VALUE!</v>
      </c>
      <c r="DN31" s="34" t="e">
        <f>IF(DM31&lt;&gt;"",HLOOKUP(COUNT($F31:DM31)+1,$G$4:$EH$8,DN$14,0)*$D31,IF($C31=DN$17,$G$5*$D31,""))</f>
        <v>#VALUE!</v>
      </c>
      <c r="DO31" s="34" t="e">
        <f>IF(DN31&lt;&gt;"",HLOOKUP(COUNT($F31:DN31)+1,$G$4:$EH$8,DO$14,0)*$D31,IF($C31=DO$17,$G$5*$D31,""))</f>
        <v>#VALUE!</v>
      </c>
      <c r="DP31" s="34" t="e">
        <f>IF(DO31&lt;&gt;"",HLOOKUP(COUNT($F31:DO31)+1,$G$4:$EH$8,DP$14,0)*$D31,IF($C31=DP$17,$G$5*$D31,""))</f>
        <v>#VALUE!</v>
      </c>
      <c r="DQ31" s="34" t="e">
        <f>IF(DP31&lt;&gt;"",HLOOKUP(COUNT($F31:DP31)+1,$G$4:$EH$8,DQ$14,0)*$D31,IF($C31=DQ$17,$G$5*$D31,""))</f>
        <v>#VALUE!</v>
      </c>
      <c r="DR31" s="34" t="e">
        <f>IF(DQ31&lt;&gt;"",HLOOKUP(COUNT($F31:DQ31)+1,$G$4:$EH$8,DR$14,0)*$D31,IF($C31=DR$17,$G$5*$D31,""))</f>
        <v>#VALUE!</v>
      </c>
      <c r="DS31" s="34" t="e">
        <f>IF(DR31&lt;&gt;"",HLOOKUP(COUNT($F31:DR31)+1,$G$4:$EH$8,DS$14,0)*$D31,IF($C31=DS$17,$G$5*$D31,""))</f>
        <v>#VALUE!</v>
      </c>
      <c r="DT31" s="34" t="e">
        <f>IF(DS31&lt;&gt;"",HLOOKUP(COUNT($F31:DS31)+1,$G$4:$EH$8,DT$14,0)*$D31,IF($C31=DT$17,$G$5*$D31,""))</f>
        <v>#VALUE!</v>
      </c>
      <c r="DU31" s="34" t="e">
        <f>IF(DT31&lt;&gt;"",HLOOKUP(COUNT($F31:DT31)+1,$G$4:$EH$8,DU$14,0)*$D31,IF($C31=DU$17,$G$5*$D31,""))</f>
        <v>#VALUE!</v>
      </c>
      <c r="DV31" s="34" t="e">
        <f>IF(DU31&lt;&gt;"",HLOOKUP(COUNT($F31:DU31)+1,$G$4:$EH$8,DV$14,0)*$D31,IF($C31=DV$17,$G$5*$D31,""))</f>
        <v>#VALUE!</v>
      </c>
      <c r="DX31" s="34" t="str">
        <f>IF(DW31&lt;&gt;"",HLOOKUP(COUNT($DW31:DW31)+1,$G$4:$CX$8,DX$14,0)*$D31,IF($C31=DX$17,$G$6*$D31,""))</f>
        <v/>
      </c>
      <c r="DY31" s="34" t="str">
        <f>IF(DX31&lt;&gt;"",HLOOKUP(COUNT($DW31:DX31)+1,$G$4:$CX$8,DY$14,0)*$D31,IF($C31=DY$17,$G$6*$D31,""))</f>
        <v/>
      </c>
      <c r="DZ31" s="34" t="str">
        <f>IF(DY31&lt;&gt;"",HLOOKUP(COUNT($DW31:DY31)+1,$G$4:$CX$8,DZ$14,0)*$D31,IF($C31=DZ$17,$G$6*$D31,""))</f>
        <v/>
      </c>
      <c r="EA31" s="34" t="str">
        <f>IF(DZ31&lt;&gt;"",HLOOKUP(COUNT($DW31:DZ31)+1,$G$4:$CX$8,EA$14,0)*$D31,IF($C31=EA$17,$G$6*$D31,""))</f>
        <v/>
      </c>
      <c r="EB31" s="34" t="str">
        <f>IF(EA31&lt;&gt;"",HLOOKUP(COUNT($DW31:EA31)+1,$G$4:$CX$8,EB$14,0)*$D31,IF($C31=EB$17,$G$6*$D31,""))</f>
        <v/>
      </c>
      <c r="EC31" s="34" t="str">
        <f>IF(EB31&lt;&gt;"",HLOOKUP(COUNT($DW31:EB31)+1,$G$4:$CX$8,EC$14,0)*$D31,IF($C31=EC$17,$G$6*$D31,""))</f>
        <v/>
      </c>
      <c r="ED31" s="34" t="str">
        <f>IF(EC31&lt;&gt;"",HLOOKUP(COUNT($DW31:EC31)+1,$G$4:$CX$8,ED$14,0)*$D31,IF($C31=ED$17,$G$6*$D31,""))</f>
        <v/>
      </c>
      <c r="EE31" s="34" t="str">
        <f>IF(ED31&lt;&gt;"",HLOOKUP(COUNT($DW31:ED31)+1,$G$4:$CX$8,EE$14,0)*$D31,IF($C31=EE$17,$G$6*$D31,""))</f>
        <v/>
      </c>
      <c r="EF31" s="34" t="str">
        <f>IF(EE31&lt;&gt;"",HLOOKUP(COUNT($DW31:EE31)+1,$G$4:$CX$8,EF$14,0)*$D31,IF($C31=EF$17,$G$6*$D31,""))</f>
        <v/>
      </c>
      <c r="EG31" s="34" t="str">
        <f>IF(EF31&lt;&gt;"",HLOOKUP(COUNT($DW31:EF31)+1,$G$4:$CX$8,EG$14,0)*$D31,IF($C31=EG$17,$G$6*$D31,""))</f>
        <v/>
      </c>
      <c r="EH31" s="34" t="str">
        <f>IF(EG31&lt;&gt;"",HLOOKUP(COUNT($DW31:EG31)+1,$G$4:$CX$8,EH$14,0)*$D31,IF($C31=EH$17,$G$6*$D31,""))</f>
        <v/>
      </c>
      <c r="EI31" s="34" t="str">
        <f>IF(EH31&lt;&gt;"",HLOOKUP(COUNT($DW31:EH31)+1,$G$4:$CX$8,EI$14,0)*$D31,IF($C31=EI$17,$G$6*$D31,""))</f>
        <v/>
      </c>
      <c r="EJ31" s="34">
        <f>IF(EI31&lt;&gt;"",HLOOKUP(COUNT($DW31:EI31)+1,$G$4:$CX$8,EJ$14,0)*$D31,IF($C31=EJ$17,$G$6*$D31,""))</f>
        <v>0</v>
      </c>
      <c r="EK31" s="34">
        <f>IF(EJ31&lt;&gt;"",HLOOKUP(COUNT($DW31:EJ31)+1,$G$4:$CX$8,EK$14,0)*$D31,IF($C31=EK$17,$G$6*$D31,""))</f>
        <v>3000</v>
      </c>
      <c r="EL31" s="34">
        <f>IF(EK31&lt;&gt;"",HLOOKUP(COUNT($DW31:EK31)+1,$G$4:$CX$8,EL$14,0)*$D31,IF($C31=EL$17,$G$6*$D31,""))</f>
        <v>3000</v>
      </c>
      <c r="EM31" s="34">
        <f>IF(EL31&lt;&gt;"",HLOOKUP(COUNT($DW31:EL31)+1,$G$4:$CX$8,EM$14,0)*$D31,IF($C31=EM$17,$G$6*$D31,""))</f>
        <v>3000</v>
      </c>
      <c r="EN31" s="34">
        <f>IF(EM31&lt;&gt;"",HLOOKUP(COUNT($DW31:EM31)+1,$G$4:$CX$8,EN$14,0)*$D31,IF($C31=EN$17,$G$6*$D31,""))</f>
        <v>3619.3832833671909</v>
      </c>
      <c r="EO31" s="34">
        <f>IF(EN31&lt;&gt;"",HLOOKUP(COUNT($DW31:EN31)+1,$G$4:$CX$8,EO$14,0)*$D31,IF($C31=EO$17,$G$6*$D31,""))</f>
        <v>4524.229104208991</v>
      </c>
      <c r="EP31" s="34">
        <f>IF(EO31&lt;&gt;"",HLOOKUP(COUNT($DW31:EO31)+1,$G$4:$CX$8,EP$14,0)*$D31,IF($C31=EP$17,$G$6*$D31,""))</f>
        <v>5429.0749250507861</v>
      </c>
      <c r="EQ31" s="34">
        <f>IF(EP31&lt;&gt;"",HLOOKUP(COUNT($DW31:EP31)+1,$G$4:$CX$8,EQ$14,0)*$D31,IF($C31=EQ$17,$G$6*$D31,""))</f>
        <v>6297.726913058912</v>
      </c>
      <c r="ER31" s="34">
        <f>IF(EQ31&lt;&gt;"",HLOOKUP(COUNT($DW31:EQ31)+1,$G$4:$CX$8,ER$14,0)*$D31,IF($C31=ER$17,$G$6*$D31,""))</f>
        <v>7179.4086808871616</v>
      </c>
      <c r="ES31" s="34">
        <f>IF(ER31&lt;&gt;"",HLOOKUP(COUNT($DW31:ER31)+1,$G$4:$CX$8,ES$14,0)*$D31,IF($C31=ES$17,$G$6*$D31,""))</f>
        <v>8112.7318094024877</v>
      </c>
      <c r="ET31" s="34">
        <f>IF(ES31&lt;&gt;"",HLOOKUP(COUNT($DW31:ES31)+1,$G$4:$CX$8,ET$14,0)*$D31,IF($C31=ET$17,$G$6*$D31,""))</f>
        <v>9005.1323084367614</v>
      </c>
      <c r="EU31" s="34">
        <f>IF(ET31&lt;&gt;"",HLOOKUP(COUNT($DW31:ET31)+1,$G$4:$CX$8,EU$14,0)*$D31,IF($C31=EU$17,$G$6*$D31,""))</f>
        <v>9905.6455392804401</v>
      </c>
      <c r="EV31" s="34">
        <f>IF(EU31&lt;&gt;"",HLOOKUP(COUNT($DW31:EU31)+1,$G$4:$CX$8,EV$14,0)*$D31,IF($C31=EV$17,$G$6*$D31,""))</f>
        <v>7429.2341544603332</v>
      </c>
      <c r="EW31" s="34">
        <f>IF(EV31&lt;&gt;"",HLOOKUP(COUNT($DW31:EV31)+1,$G$4:$CX$8,EW$14,0)*$D31,IF($C31=EW$17,$G$6*$D31,""))</f>
        <v>7057.7724467373127</v>
      </c>
      <c r="EX31" s="34">
        <f>IF(EW31&lt;&gt;"",HLOOKUP(COUNT($DW31:EW31)+1,$G$4:$CX$8,EX$14,0)*$D31,IF($C31=EX$17,$G$6*$D31,""))</f>
        <v>7763.5496914110463</v>
      </c>
      <c r="EY31" s="34">
        <f>IF(EX31&lt;&gt;"",HLOOKUP(COUNT($DW31:EX31)+1,$G$4:$CX$8,EY$14,0)*$D31,IF($C31=EY$17,$G$6*$D31,""))</f>
        <v>8539.9046605521544</v>
      </c>
      <c r="EZ31" s="34">
        <f>IF(EY31&lt;&gt;"",HLOOKUP(COUNT($DW31:EY31)+1,$G$4:$CX$8,EZ$14,0)*$D31,IF($C31=EZ$17,$G$6*$D31,""))</f>
        <v>9393.8951266073673</v>
      </c>
      <c r="FA31" s="34">
        <f>IF(EZ31&lt;&gt;"",HLOOKUP(COUNT($DW31:EZ31)+1,$G$4:$CX$8,FA$14,0)*$D31,IF($C31=FA$17,$G$6*$D31,""))</f>
        <v>10333.284639268104</v>
      </c>
      <c r="FB31" s="34">
        <f>IF(FA31&lt;&gt;"",HLOOKUP(COUNT($DW31:FA31)+1,$G$4:$CX$8,FB$14,0)*$D31,IF($C31=FB$17,$G$6*$D31,""))</f>
        <v>9816.6204073046938</v>
      </c>
      <c r="FC31" s="34">
        <f>IF(FB31&lt;&gt;"",HLOOKUP(COUNT($DW31:FB31)+1,$G$4:$CX$8,FC$14,0)*$D31,IF($C31=FC$17,$G$6*$D31,""))</f>
        <v>9325.7893869394611</v>
      </c>
      <c r="FD31" s="34">
        <f>IF(FC31&lt;&gt;"",HLOOKUP(COUNT($DW31:FC31)+1,$G$4:$CX$8,FD$14,0)*$D31,IF($C31=FD$17,$G$6*$D31,""))</f>
        <v>9978.5946440252228</v>
      </c>
      <c r="FE31" s="34">
        <f>IF(FD31&lt;&gt;"",HLOOKUP(COUNT($DW31:FD31)+1,$G$4:$CX$8,FE$14,0)*$D31,IF($C31=FE$17,$G$6*$D31,""))</f>
        <v>10677.096269106989</v>
      </c>
      <c r="FF31" s="34">
        <f>IF(FE31&lt;&gt;"",HLOOKUP(COUNT($DW31:FE31)+1,$G$4:$CX$8,FF$14,0)*$D31,IF($C31=FF$17,$G$6*$D31,""))</f>
        <v>11424.493007944478</v>
      </c>
      <c r="FG31" s="34">
        <f>IF(FF31&lt;&gt;"",HLOOKUP(COUNT($DW31:FF31)+1,$G$4:$CX$8,FG$14,0)*$D31,IF($C31=FG$17,$G$6*$D31,""))</f>
        <v>12566.942308738924</v>
      </c>
      <c r="FH31" s="34">
        <f>IF(FG31&lt;&gt;"",HLOOKUP(COUNT($DW31:FG31)+1,$G$4:$CX$8,FH$14,0)*$D31,IF($C31=FH$17,$G$6*$D31,""))</f>
        <v>10681.900962428088</v>
      </c>
      <c r="FI31" s="34">
        <f>IF(FH31&lt;&gt;"",HLOOKUP(COUNT($DW31:FH31)+1,$G$4:$CX$8,FI$14,0)*$D31,IF($C31=FI$17,$G$6*$D31,""))</f>
        <v>10147.805914306686</v>
      </c>
      <c r="FJ31" s="34">
        <f>IF(FI31&lt;&gt;"",HLOOKUP(COUNT($DW31:FI31)+1,$G$4:$CX$8,FJ$14,0)*$D31,IF($C31=FJ$17,$G$6*$D31,""))</f>
        <v>10655.196210022019</v>
      </c>
      <c r="FK31" s="34">
        <f>IF(FJ31&lt;&gt;"",HLOOKUP(COUNT($DW31:FJ31)+1,$G$4:$CX$8,FK$14,0)*$D31,IF($C31=FK$17,$G$6*$D31,""))</f>
        <v>11187.956020523121</v>
      </c>
      <c r="FL31" s="34">
        <f>IF(FK31&lt;&gt;"",HLOOKUP(COUNT($DW31:FK31)+1,$G$4:$CX$8,FL$14,0)*$D31,IF($C31=FL$17,$G$6*$D31,""))</f>
        <v>11747.353821549272</v>
      </c>
      <c r="FM31" s="34">
        <f>IF(FL31&lt;&gt;"",HLOOKUP(COUNT($DW31:FL31)+1,$G$4:$CX$8,FM$14,0)*$D31,IF($C31=FM$17,$G$6*$D31,""))</f>
        <v>12569.668589057723</v>
      </c>
      <c r="FN31" s="34">
        <f>IF(FM31&lt;&gt;"",HLOOKUP(COUNT($DW31:FM31)+1,$G$4:$CX$8,FN$14,0)*$D31,IF($C31=FN$17,$G$6*$D31,""))</f>
        <v>11312.701730151952</v>
      </c>
      <c r="FO31" s="34">
        <f>IF(FN31&lt;&gt;"",HLOOKUP(COUNT($DW31:FN31)+1,$G$4:$CX$8,FO$14,0)*$D31,IF($C31=FO$17,$G$6*$D31,""))</f>
        <v>10181.431557136761</v>
      </c>
      <c r="FP31" s="34">
        <f>IF(FO31&lt;&gt;"",HLOOKUP(COUNT($DW31:FO31)+1,$G$4:$CX$8,FP$14,0)*$D31,IF($C31=FP$17,$G$6*$D31,""))</f>
        <v>10894.13176613633</v>
      </c>
      <c r="FQ31" s="34">
        <f>IF(FP31&lt;&gt;"",HLOOKUP(COUNT($DW31:FP31)+1,$G$4:$CX$8,FQ$14,0)*$D31,IF($C31=FQ$17,$G$6*$D31,""))</f>
        <v>11656.72098976587</v>
      </c>
      <c r="FR31" s="34">
        <f>IF(FQ31&lt;&gt;"",HLOOKUP(COUNT($DW31:FQ31)+1,$G$4:$CX$8,FR$14,0)*$D31,IF($C31=FR$17,$G$6*$D31,""))</f>
        <v>12472.691459049485</v>
      </c>
      <c r="FS31" s="34">
        <f>IF(FR31&lt;&gt;"",HLOOKUP(COUNT($DW31:FR31)+1,$G$4:$CX$8,FS$14,0)*$D31,IF($C31=FS$17,$G$6*$D31,""))</f>
        <v>13470.506775773445</v>
      </c>
      <c r="FT31" s="34">
        <f>IF(FS31&lt;&gt;"",HLOOKUP(COUNT($DW31:FS31)+1,$G$4:$CX$8,FT$14,0)*$D31,IF($C31=FT$17,$G$6*$D31,""))</f>
        <v>11584.635827165162</v>
      </c>
      <c r="FU31" s="34">
        <f>IF(FT31&lt;&gt;"",HLOOKUP(COUNT($DW31:FT31)+1,$G$4:$CX$8,FU$14,0)*$D31,IF($C31=FU$17,$G$6*$D31,""))</f>
        <v>11005.404035806903</v>
      </c>
      <c r="FV31" s="34">
        <f>IF(FU31&lt;&gt;"",HLOOKUP(COUNT($DW31:FU31)+1,$G$4:$CX$8,FV$14,0)*$D31,IF($C31=FV$17,$G$6*$D31,""))</f>
        <v>11555.674237597252</v>
      </c>
      <c r="FW31" s="34">
        <f>IF(FV31&lt;&gt;"",HLOOKUP(COUNT($DW31:FV31)+1,$G$4:$CX$8,FW$14,0)*$D31,IF($C31=FW$17,$G$6*$D31,""))</f>
        <v>12133.45794947711</v>
      </c>
      <c r="FX31" s="34">
        <f>IF(FW31&lt;&gt;"",HLOOKUP(COUNT($DW31:FW31)+1,$G$4:$CX$8,FX$14,0)*$D31,IF($C31=FX$17,$G$6*$D31,""))</f>
        <v>12740.130846950964</v>
      </c>
      <c r="FY31" s="34">
        <f>IF(FX31&lt;&gt;"",HLOOKUP(COUNT($DW31:FX31)+1,$G$4:$CX$8,FY$14,0)*$D31,IF($C31=FY$17,$G$6*$D31,""))</f>
        <v>13631.94000623753</v>
      </c>
      <c r="FZ31" s="34">
        <f>IF(FY31&lt;&gt;"",HLOOKUP(COUNT($DW31:FY31)+1,$G$4:$CX$8,FZ$14,0)*$D31,IF($C31=FZ$17,$G$6*$D31,""))</f>
        <v>12268.746005613782</v>
      </c>
      <c r="GA31" s="34">
        <f>IF(FZ31&lt;&gt;"",HLOOKUP(COUNT($DW31:FZ31)+1,$G$4:$CX$8,GA$14,0)*$D31,IF($C31=GA$17,$G$6*$D31,""))</f>
        <v>11041.871405052403</v>
      </c>
      <c r="GB31" s="34">
        <f>IF(GA31&lt;&gt;"",HLOOKUP(COUNT($DW31:GA31)+1,$G$4:$CX$8,GB$14,0)*$D31,IF($C31=GB$17,$G$6*$D31,""))</f>
        <v>11814.802403406073</v>
      </c>
      <c r="GC31" s="34">
        <f>IF(GB31&lt;&gt;"",HLOOKUP(COUNT($DW31:GB31)+1,$G$4:$CX$8,GC$14,0)*$D31,IF($C31=GC$17,$G$6*$D31,""))</f>
        <v>12641.838571644495</v>
      </c>
      <c r="GD31" s="34">
        <f>IF(GC31&lt;&gt;"",HLOOKUP(COUNT($DW31:GC31)+1,$G$4:$CX$8,GD$14,0)*$D31,IF($C31=GD$17,$G$6*$D31,""))</f>
        <v>13526.767271659612</v>
      </c>
      <c r="GE31" s="34">
        <f>IF(GD31&lt;&gt;"",HLOOKUP(COUNT($DW31:GD31)+1,$G$4:$CX$8,GE$14,0)*$D31,IF($C31=GE$17,$G$6*$D31,""))</f>
        <v>14608.908653392378</v>
      </c>
      <c r="GF31" s="34">
        <f>IF(GE31&lt;&gt;"",HLOOKUP(COUNT($DW31:GE31)+1,$G$4:$CX$8,GF$14,0)*$D31,IF($C31=GF$17,$G$6*$D31,""))</f>
        <v>12709.750528451366</v>
      </c>
      <c r="GG31" s="34">
        <f>IF(GF31&lt;&gt;"",HLOOKUP(COUNT($DW31:GF31)+1,$G$4:$CX$8,GG$14,0)*$D31,IF($C31=GG$17,$G$6*$D31,""))</f>
        <v>12074.263002028802</v>
      </c>
      <c r="GH31" s="34">
        <f>IF(GG31&lt;&gt;"",HLOOKUP(COUNT($DW31:GG31)+1,$G$4:$CX$8,GH$14,0)*$D31,IF($C31=GH$17,$G$6*$D31,""))</f>
        <v>12677.976152130239</v>
      </c>
      <c r="GI31" s="34">
        <f>IF(GH31&lt;&gt;"",HLOOKUP(COUNT($DW31:GH31)+1,$G$4:$CX$8,GI$14,0)*$D31,IF($C31=GI$17,$G$6*$D31,""))</f>
        <v>13311.874959736753</v>
      </c>
      <c r="GJ31" s="34">
        <f>IF(GI31&lt;&gt;"",HLOOKUP(COUNT($DW31:GI31)+1,$G$4:$CX$8,GJ$14,0)*$D31,IF($C31=GJ$17,$G$6*$D31,""))</f>
        <v>13977.468707723594</v>
      </c>
      <c r="GK31" s="34">
        <f>IF(GJ31&lt;&gt;"",HLOOKUP(COUNT($DW31:GJ31)+1,$G$4:$CX$8,GK$14,0)*$D31,IF($C31=GK$17,$G$6*$D31,""))</f>
        <v>14955.891517264241</v>
      </c>
      <c r="GL31" s="34">
        <f>IF(GK31&lt;&gt;"",HLOOKUP(COUNT($DW31:GK31)+1,$G$4:$CX$8,GL$14,0)*$D31,IF($C31=GL$17,$G$6*$D31,""))</f>
        <v>13460.302365537817</v>
      </c>
      <c r="GM31" s="34">
        <f>IF(GL31&lt;&gt;"",HLOOKUP(COUNT($DW31:GL31)+1,$G$4:$CX$8,GM$14,0)*$D31,IF($C31=GM$17,$G$6*$D31,""))</f>
        <v>12114.272128984037</v>
      </c>
      <c r="GN31" s="34">
        <f>IF(GM31&lt;&gt;"",HLOOKUP(COUNT($DW31:GM31)+1,$G$4:$CX$8,GN$14,0)*$D31,IF($C31=GN$17,$G$6*$D31,""))</f>
        <v>12962.271178012919</v>
      </c>
      <c r="GO31" s="34">
        <f>IF(GN31&lt;&gt;"",HLOOKUP(COUNT($DW31:GN31)+1,$G$4:$CX$8,GO$14,0)*$D31,IF($C31=GO$17,$G$6*$D31,""))</f>
        <v>13869.630160473826</v>
      </c>
      <c r="GP31" s="34">
        <f>IF(GO31&lt;&gt;"",HLOOKUP(COUNT($DW31:GO31)+1,$G$4:$CX$8,GP$14,0)*$D31,IF($C31=GP$17,$G$6*$D31,""))</f>
        <v>14840.50427170699</v>
      </c>
      <c r="GQ31" s="34">
        <f>IF(GP31&lt;&gt;"",HLOOKUP(COUNT($DW31:GP31)+1,$G$4:$CX$8,GQ$14,0)*$D31,IF($C31=GQ$17,$G$6*$D31,""))</f>
        <v>16027.744613443549</v>
      </c>
      <c r="GR31" s="34">
        <f>IF(GQ31&lt;&gt;"",HLOOKUP(COUNT($DW31:GQ31)+1,$G$4:$CX$8,GR$14,0)*$D31,IF($C31=GR$17,$G$6*$D31,""))</f>
        <v>10431.578365036457</v>
      </c>
      <c r="GS31" s="34">
        <f>IF(GR31&lt;&gt;"",HLOOKUP(COUNT($DW31:GR31)+1,$G$4:$CX$8,GS$14,0)*$D31,IF($C31=GS$17,$G$6*$D31,""))</f>
        <v>10431.578365036457</v>
      </c>
      <c r="GT31" s="34">
        <f>IF(GS31&lt;&gt;"",HLOOKUP(COUNT($DW31:GS31)+1,$G$4:$CX$8,GT$14,0)*$D31,IF($C31=GT$17,$G$6*$D31,""))</f>
        <v>10431.578365036457</v>
      </c>
      <c r="GU31" s="34">
        <f>IF(GT31&lt;&gt;"",HLOOKUP(COUNT($DW31:GT31)+1,$G$4:$CX$8,GU$14,0)*$D31,IF($C31=GU$17,$G$6*$D31,""))</f>
        <v>10431.578365036457</v>
      </c>
      <c r="GV31" s="34">
        <f>IF(GU31&lt;&gt;"",HLOOKUP(COUNT($DW31:GU31)+1,$G$4:$CX$8,GV$14,0)*$D31,IF($C31=GV$17,$G$6*$D31,""))</f>
        <v>10431.578365036457</v>
      </c>
      <c r="GW31" s="34">
        <f>IF(GV31&lt;&gt;"",HLOOKUP(COUNT($DW31:GV31)+1,$G$4:$CX$8,GW$14,0)*$D31,IF($C31=GW$17,$G$6*$D31,""))</f>
        <v>10431.578365036457</v>
      </c>
      <c r="GX31" s="34">
        <f>IF(GW31&lt;&gt;"",HLOOKUP(COUNT($DW31:GW31)+1,$G$4:$CX$8,GX$14,0)*$D31,IF($C31=GX$17,$G$6*$D31,""))</f>
        <v>10431.578365036457</v>
      </c>
      <c r="GY31" s="34">
        <f>IF(GX31&lt;&gt;"",HLOOKUP(COUNT($DW31:GX31)+1,$G$4:$CX$8,GY$14,0)*$D31,IF($C31=GY$17,$G$6*$D31,""))</f>
        <v>10431.578365036457</v>
      </c>
      <c r="GZ31" s="34">
        <f>IF(GY31&lt;&gt;"",HLOOKUP(COUNT($DW31:GY31)+1,$G$4:$CX$8,GZ$14,0)*$D31,IF($C31=GZ$17,$G$6*$D31,""))</f>
        <v>10431.578365036457</v>
      </c>
      <c r="HA31" s="34">
        <f>IF(GZ31&lt;&gt;"",HLOOKUP(COUNT($DW31:GZ31)+1,$G$4:$CX$8,HA$14,0)*$D31,IF($C31=HA$17,$G$6*$D31,""))</f>
        <v>10431.578365036457</v>
      </c>
      <c r="HB31" s="34">
        <f>IF(HA31&lt;&gt;"",HLOOKUP(COUNT($DW31:HA31)+1,$G$4:$CX$8,HB$14,0)*$D31,IF($C31=HB$17,$G$6*$D31,""))</f>
        <v>10431.578365036457</v>
      </c>
      <c r="HC31" s="34">
        <f>IF(HB31&lt;&gt;"",HLOOKUP(COUNT($DW31:HB31)+1,$G$4:$CX$8,HC$14,0)*$D31,IF($C31=HC$17,$G$6*$D31,""))</f>
        <v>10431.578365036457</v>
      </c>
      <c r="HD31" s="34">
        <f>IF(HC31&lt;&gt;"",HLOOKUP(COUNT($DW31:HC31)+1,$G$4:$CX$8,HD$14,0)*$D31,IF($C31=HD$17,$G$6*$D31,""))</f>
        <v>10431.578365036457</v>
      </c>
      <c r="HE31" s="34">
        <f>IF(HD31&lt;&gt;"",HLOOKUP(COUNT($DW31:HD31)+1,$G$4:$CX$8,HE$14,0)*$D31,IF($C31=HE$17,$G$6*$D31,""))</f>
        <v>10431.578365036457</v>
      </c>
      <c r="HF31" s="34">
        <f>IF(HE31&lt;&gt;"",HLOOKUP(COUNT($DW31:HE31)+1,$G$4:$CX$8,HF$14,0)*$D31,IF($C31=HF$17,$G$6*$D31,""))</f>
        <v>10431.578365036457</v>
      </c>
      <c r="HG31" s="34">
        <f>IF(HF31&lt;&gt;"",HLOOKUP(COUNT($DW31:HF31)+1,$G$4:$CX$8,HG$14,0)*$D31,IF($C31=HG$17,$G$6*$D31,""))</f>
        <v>10431.578365036457</v>
      </c>
      <c r="HH31" s="34">
        <f>IF(HG31&lt;&gt;"",HLOOKUP(COUNT($DW31:HG31)+1,$G$4:$CX$8,HH$14,0)*$D31,IF($C31=HH$17,$G$6*$D31,""))</f>
        <v>10431.578365036457</v>
      </c>
      <c r="HI31" s="34">
        <f>IF(HH31&lt;&gt;"",HLOOKUP(COUNT($DW31:HH31)+1,$G$4:$CX$8,HI$14,0)*$D31,IF($C31=HI$17,$G$6*$D31,""))</f>
        <v>10431.578365036457</v>
      </c>
      <c r="HJ31" s="34">
        <f>IF(HI31&lt;&gt;"",HLOOKUP(COUNT($DW31:HI31)+1,$G$4:$CX$8,HJ$14,0)*$D31,IF($C31=HJ$17,$G$6*$D31,""))</f>
        <v>10431.578365036457</v>
      </c>
      <c r="HK31" s="34">
        <f>IF(HJ31&lt;&gt;"",HLOOKUP(COUNT($DW31:HJ31)+1,$G$4:$CX$8,HK$14,0)*$D31,IF($C31=HK$17,$G$6*$D31,""))</f>
        <v>10431.578365036457</v>
      </c>
      <c r="HL31" s="34">
        <f>IF(HK31&lt;&gt;"",HLOOKUP(COUNT($DW31:HK31)+1,$G$4:$CX$8,HL$14,0)*$D31,IF($C31=HL$17,$G$6*$D31,""))</f>
        <v>10431.578365036457</v>
      </c>
      <c r="HM31" s="34">
        <f>IF(HL31&lt;&gt;"",HLOOKUP(COUNT($DW31:HL31)+1,$G$4:$CX$8,HM$14,0)*$D31,IF($C31=HM$17,$G$6*$D31,""))</f>
        <v>10431.578365036457</v>
      </c>
      <c r="HN31" s="34">
        <f>IF(HM31&lt;&gt;"",HLOOKUP(COUNT($DW31:HM31)+1,$G$4:$CX$8,HN$14,0)*$D31,IF($C31=HN$17,$G$6*$D31,""))</f>
        <v>10431.578365036457</v>
      </c>
      <c r="HO31" s="34">
        <f>IF(HN31&lt;&gt;"",HLOOKUP(COUNT($DW31:HN31)+1,$G$4:$CX$8,HO$14,0)*$D31,IF($C31=HO$17,$G$6*$D31,""))</f>
        <v>10431.578365036457</v>
      </c>
      <c r="HP31" s="34">
        <f>IF(HO31&lt;&gt;"",HLOOKUP(COUNT($DW31:HO31)+1,$G$4:$DV$8,HP$14,0)*$D31,IF($C31=HP$17,$G$6*$D31,""))</f>
        <v>10431.578365036457</v>
      </c>
      <c r="HQ31" s="34">
        <f>IF(HP31&lt;&gt;"",HLOOKUP(COUNT($DW31:HP31)+1,$G$4:$DV$8,HQ$14,0)*$D31,IF($C31=HQ$17,$G$6*$D31,""))</f>
        <v>10431.578365036457</v>
      </c>
      <c r="HR31" s="34">
        <f>IF(HQ31&lt;&gt;"",HLOOKUP(COUNT($DW31:HQ31)+1,$G$4:$DV$8,HR$14,0)*$D31,IF($C31=HR$17,$G$6*$D31,""))</f>
        <v>10431.578365036457</v>
      </c>
      <c r="HS31" s="34">
        <f>IF(HR31&lt;&gt;"",HLOOKUP(COUNT($DW31:HR31)+1,$G$4:$DV$8,HS$14,0)*$D31,IF($C31=HS$17,$G$6*$D31,""))</f>
        <v>10431.578365036457</v>
      </c>
      <c r="HT31" s="34">
        <f>IF(HS31&lt;&gt;"",HLOOKUP(COUNT($DW31:HS31)+1,$G$4:$DV$8,HT$14,0)*$D31,IF($C31=HT$17,$G$6*$D31,""))</f>
        <v>10431.578365036457</v>
      </c>
      <c r="HU31" s="34">
        <f>IF(HT31&lt;&gt;"",HLOOKUP(COUNT($DW31:HT31)+1,$G$4:$DV$8,HU$14,0)*$D31,IF($C31=HU$17,$G$6*$D31,""))</f>
        <v>10431.578365036457</v>
      </c>
      <c r="HV31" s="34">
        <f>IF(HU31&lt;&gt;"",HLOOKUP(COUNT($DW31:HU31)+1,$G$4:$DV$8,HV$14,0)*$D31,IF($C31=HV$17,$G$6*$D31,""))</f>
        <v>10431.578365036457</v>
      </c>
      <c r="HW31" s="34">
        <f>IF(HV31&lt;&gt;"",HLOOKUP(COUNT($DW31:HV31)+1,$G$4:$DV$8,HW$14,0)*$D31,IF($C31=HW$17,$G$6*$D31,""))</f>
        <v>10431.578365036457</v>
      </c>
      <c r="HX31" s="34">
        <f>IF(HW31&lt;&gt;"",HLOOKUP(COUNT($DW31:HW31)+1,$G$4:$DV$8,HX$14,0)*$D31,IF($C31=HX$17,$G$6*$D31,""))</f>
        <v>10431.578365036457</v>
      </c>
      <c r="HY31" s="34">
        <f>IF(HX31&lt;&gt;"",HLOOKUP(COUNT($DW31:HX31)+1,$G$4:$DV$8,HY$14,0)*$D31,IF($C31=HY$17,$G$6*$D31,""))</f>
        <v>10431.578365036457</v>
      </c>
      <c r="HZ31" s="34">
        <f>IF(HY31&lt;&gt;"",HLOOKUP(COUNT($DW31:HY31)+1,$G$4:$DV$8,HZ$14,0)*$D31,IF($C31=HZ$17,$G$6*$D31,""))</f>
        <v>10431.578365036457</v>
      </c>
      <c r="IA31" s="34">
        <f>IF(HZ31&lt;&gt;"",HLOOKUP(COUNT($DW31:HZ31)+1,$G$4:$DV$8,IA$14,0)*$D31,IF($C31=IA$17,$G$6*$D31,""))</f>
        <v>10431.578365036457</v>
      </c>
      <c r="IB31" s="34">
        <f>IF(IA31&lt;&gt;"",HLOOKUP(COUNT($DW31:IA31)+1,$G$4:$DV$8,IB$14,0)*$D31,IF($C31=IB$17,$G$6*$D31,""))</f>
        <v>10431.578365036457</v>
      </c>
      <c r="IC31" s="34">
        <f>IF(IB31&lt;&gt;"",HLOOKUP(COUNT($DW31:IB31)+1,$G$4:$DV$8,IC$14,0)*$D31,IF($C31=IC$17,$G$6*$D31,""))</f>
        <v>10431.578365036457</v>
      </c>
      <c r="ID31" s="34">
        <f>IF(IC31&lt;&gt;"",HLOOKUP(COUNT($DW31:IC31)+1,$G$4:$DV$8,ID$14,0)*$D31,IF($C31=ID$17,$G$6*$D31,""))</f>
        <v>10431.578365036457</v>
      </c>
      <c r="IE31" s="34">
        <f>IF(ID31&lt;&gt;"",HLOOKUP(COUNT($DW31:ID31)+1,$G$4:$DV$8,IE$14,0)*$D31,IF($C31=IE$17,$G$6*$D31,""))</f>
        <v>10431.578365036457</v>
      </c>
      <c r="IF31" s="34">
        <f>IF(IE31&lt;&gt;"",HLOOKUP(COUNT($DW31:IE31)+1,$G$4:$DV$8,IF$14,0)*$D31,IF($C31=IF$17,$G$6*$D31,""))</f>
        <v>10431.578365036457</v>
      </c>
      <c r="IG31" s="34">
        <f>IF(IF31&lt;&gt;"",HLOOKUP(COUNT($DW31:IF31)+1,$G$4:$DV$8,IG$14,0)*$D31,IF($C31=IG$17,$G$6*$D31,""))</f>
        <v>10431.578365036457</v>
      </c>
      <c r="IH31" s="34">
        <f>IF(IG31&lt;&gt;"",HLOOKUP(COUNT($DW31:IG31)+1,$G$4:$DV$8,IH$14,0)*$D31,IF($C31=IH$17,$G$6*$D31,""))</f>
        <v>10431.578365036457</v>
      </c>
      <c r="II31" s="34">
        <f>IF(IH31&lt;&gt;"",HLOOKUP(COUNT($DW31:IH31)+1,$G$4:$DV$8,II$14,0)*$D31,IF($C31=II$17,$G$6*$D31,""))</f>
        <v>10431.578365036457</v>
      </c>
      <c r="IJ31" s="34">
        <f>IF(II31&lt;&gt;"",HLOOKUP(COUNT($DW31:II31)+1,$G$4:$DV$8,IJ$14,0)*$D31,IF($C31=IJ$17,$G$6*$D31,""))</f>
        <v>10431.578365036457</v>
      </c>
      <c r="IK31" s="34">
        <f>IF(IJ31&lt;&gt;"",HLOOKUP(COUNT($DW31:IJ31)+1,$G$4:$DV$8,IK$14,0)*$D31,IF($C31=IK$17,$G$6*$D31,""))</f>
        <v>10431.578365036457</v>
      </c>
      <c r="IL31" s="34">
        <f>IF(IK31&lt;&gt;"",HLOOKUP(COUNT($DW31:IK31)+1,$G$4:$DV$8,IL$14,0)*$D31,IF($C31=IL$17,$G$6*$D31,""))</f>
        <v>10431.578365036457</v>
      </c>
      <c r="IM31" s="34">
        <f>IF(IL31&lt;&gt;"",HLOOKUP(COUNT($DW31:IL31)+1,$G$4:$DV$8,IM$14,0)*$D31,IF($C31=IM$17,$G$6*$D31,""))</f>
        <v>10431.578365036457</v>
      </c>
      <c r="IO31" s="34" t="str">
        <f>IF(IN31&lt;&gt;"",HLOOKUP(COUNT($IN31:IN31)+1,$G$4:$EH$8,IO$14,0)*$D31,IF($C31=IO$17,$G$7*$D31,""))</f>
        <v/>
      </c>
      <c r="IP31" s="34" t="str">
        <f>IF(IO31&lt;&gt;"",HLOOKUP(COUNT($IN31:IO31)+1,$G$4:$EH$8,IP$14,0)*$D31,IF($C31=IP$17,$G$7*$D31,""))</f>
        <v/>
      </c>
      <c r="IQ31" s="34" t="str">
        <f>IF(IP31&lt;&gt;"",HLOOKUP(COUNT($IN31:IP31)+1,$G$4:$EH$8,IQ$14,0)*$D31,IF($C31=IQ$17,$G$7*$D31,""))</f>
        <v/>
      </c>
      <c r="IR31" s="34" t="str">
        <f>IF(IQ31&lt;&gt;"",HLOOKUP(COUNT($IN31:IQ31)+1,$G$4:$EH$8,IR$14,0)*$D31,IF($C31=IR$17,$G$7*$D31,""))</f>
        <v/>
      </c>
      <c r="IS31" s="34" t="str">
        <f>IF(IR31&lt;&gt;"",HLOOKUP(COUNT($IN31:IR31)+1,$G$4:$EH$8,IS$14,0)*$D31,IF($C31=IS$17,$G$7*$D31,""))</f>
        <v/>
      </c>
      <c r="IT31" s="34" t="str">
        <f>IF(IS31&lt;&gt;"",HLOOKUP(COUNT($IN31:IS31)+1,$G$4:$EH$8,IT$14,0)*$D31,IF($C31=IT$17,$G$7*$D31,""))</f>
        <v/>
      </c>
      <c r="IU31" s="34" t="str">
        <f>IF(IT31&lt;&gt;"",HLOOKUP(COUNT($IN31:IT31)+1,$G$4:$EH$8,IU$14,0)*$D31,IF($C31=IU$17,$G$7*$D31,""))</f>
        <v/>
      </c>
      <c r="IV31" s="34" t="str">
        <f>IF(IU31&lt;&gt;"",HLOOKUP(COUNT($IN31:IU31)+1,$G$4:$EH$8,IV$14,0)*$D31,IF($C31=IV$17,$G$7*$D31,""))</f>
        <v/>
      </c>
      <c r="IW31" s="34" t="str">
        <f>IF(IV31&lt;&gt;"",HLOOKUP(COUNT($IN31:IV31)+1,$G$4:$EH$8,IW$14,0)*$D31,IF($C31=IW$17,$G$7*$D31,""))</f>
        <v/>
      </c>
      <c r="IX31" s="34" t="str">
        <f>IF(IW31&lt;&gt;"",HLOOKUP(COUNT($IN31:IW31)+1,$G$4:$EH$8,IX$14,0)*$D31,IF($C31=IX$17,$G$7*$D31,""))</f>
        <v/>
      </c>
      <c r="IY31" s="34" t="str">
        <f>IF(IX31&lt;&gt;"",HLOOKUP(COUNT($IN31:IX31)+1,$G$4:$EH$8,IY$14,0)*$D31,IF($C31=IY$17,$G$7*$D31,""))</f>
        <v/>
      </c>
      <c r="IZ31" s="34" t="str">
        <f>IF(IY31&lt;&gt;"",HLOOKUP(COUNT($IN31:IY31)+1,$G$4:$EH$8,IZ$14,0)*$D31,IF($C31=IZ$17,$G$7*$D31,""))</f>
        <v/>
      </c>
      <c r="JA31" s="34">
        <f>IF(IZ31&lt;&gt;"",HLOOKUP(COUNT($IN31:IZ31)+1,$G$4:$EH$8,JA$14,0)*$D31,IF($C31=JA$17,$G$7*$D31,""))</f>
        <v>0</v>
      </c>
      <c r="JB31" s="34">
        <f>IF(JA31&lt;&gt;"",HLOOKUP(COUNT($IN31:JA31)+1,$G$4:$EH$8,JB$14,0)*$D31,IF($C31=JB$17,$G$7*$D31,""))</f>
        <v>1500</v>
      </c>
      <c r="JC31" s="34">
        <f>IF(JB31&lt;&gt;"",HLOOKUP(COUNT($IN31:JB31)+1,$G$4:$EH$8,JC$14,0)*$D31,IF($C31=JC$17,$G$7*$D31,""))</f>
        <v>1500</v>
      </c>
      <c r="JD31" s="34">
        <f>IF(JC31&lt;&gt;"",HLOOKUP(COUNT($IN31:JC31)+1,$G$4:$EH$8,JD$14,0)*$D31,IF($C31=JD$17,$G$7*$D31,""))</f>
        <v>1500</v>
      </c>
      <c r="JE31" s="34">
        <f>IF(JD31&lt;&gt;"",HLOOKUP(COUNT($IN31:JD31)+1,$G$4:$EH$8,JE$14,0)*$D31,IF($C31=JE$17,$G$7*$D31,""))</f>
        <v>1500</v>
      </c>
      <c r="JF31" s="34">
        <f>IF(JE31&lt;&gt;"",HLOOKUP(COUNT($IN31:JE31)+1,$G$4:$EH$8,JF$14,0)*$D31,IF($C31=JF$17,$G$7*$D31,""))</f>
        <v>1508.0763680696637</v>
      </c>
      <c r="JG31" s="34">
        <f>IF(JF31&lt;&gt;"",HLOOKUP(COUNT($IN31:JF31)+1,$G$4:$EH$8,JG$14,0)*$D31,IF($C31=JG$17,$G$7*$D31,""))</f>
        <v>1809.6916416835954</v>
      </c>
      <c r="JH31" s="34">
        <f>IF(JG31&lt;&gt;"",HLOOKUP(COUNT($IN31:JG31)+1,$G$4:$EH$8,JH$14,0)*$D31,IF($C31=JH$17,$G$7*$D31,""))</f>
        <v>2099.2423043529707</v>
      </c>
      <c r="JI31" s="34">
        <f>IF(JH31&lt;&gt;"",HLOOKUP(COUNT($IN31:JH31)+1,$G$4:$EH$8,JI$14,0)*$D31,IF($C31=JI$17,$G$7*$D31,""))</f>
        <v>2393.1362269623874</v>
      </c>
      <c r="JJ31" s="34">
        <f>IF(JI31&lt;&gt;"",HLOOKUP(COUNT($IN31:JI31)+1,$G$4:$EH$8,JJ$14,0)*$D31,IF($C31=JJ$17,$G$7*$D31,""))</f>
        <v>2704.243936467496</v>
      </c>
      <c r="JK31" s="34">
        <f>IF(JJ31&lt;&gt;"",HLOOKUP(COUNT($IN31:JJ31)+1,$G$4:$EH$8,JK$14,0)*$D31,IF($C31=JK$17,$G$7*$D31,""))</f>
        <v>3001.7107694789211</v>
      </c>
      <c r="JL31" s="34">
        <f>IF(JK31&lt;&gt;"",HLOOKUP(COUNT($IN31:JK31)+1,$G$4:$EH$8,JL$14,0)*$D31,IF($C31=JL$17,$G$7*$D31,""))</f>
        <v>3301.8818464268134</v>
      </c>
      <c r="JM31" s="34">
        <f>IF(JL31&lt;&gt;"",HLOOKUP(COUNT($IN31:JL31)+1,$G$4:$EH$8,JM$14,0)*$D31,IF($C31=JM$17,$G$7*$D31,""))</f>
        <v>2476.4113848201114</v>
      </c>
      <c r="JN31" s="34">
        <f>IF(JM31&lt;&gt;"",HLOOKUP(COUNT($IN31:JM31)+1,$G$4:$EH$8,JN$14,0)*$D31,IF($C31=JN$17,$G$7*$D31,""))</f>
        <v>2352.5908155791044</v>
      </c>
      <c r="JO31" s="34">
        <f>IF(JN31&lt;&gt;"",HLOOKUP(COUNT($IN31:JN31)+1,$G$4:$EH$8,JO$14,0)*$D31,IF($C31=JO$17,$G$7*$D31,""))</f>
        <v>2587.8498971370159</v>
      </c>
      <c r="JP31" s="34">
        <f>IF(JO31&lt;&gt;"",HLOOKUP(COUNT($IN31:JO31)+1,$G$4:$EH$8,JP$14,0)*$D31,IF($C31=JP$17,$G$7*$D31,""))</f>
        <v>2846.6348868507184</v>
      </c>
      <c r="JQ31" s="34">
        <f>IF(JP31&lt;&gt;"",HLOOKUP(COUNT($IN31:JP31)+1,$G$4:$EH$8,JQ$14,0)*$D31,IF($C31=JQ$17,$G$7*$D31,""))</f>
        <v>3131.2983755357891</v>
      </c>
      <c r="JR31" s="34">
        <f>IF(JQ31&lt;&gt;"",HLOOKUP(COUNT($IN31:JQ31)+1,$G$4:$EH$8,JR$14,0)*$D31,IF($C31=JR$17,$G$7*$D31,""))</f>
        <v>3444.428213089368</v>
      </c>
      <c r="JS31" s="34">
        <f>IF(JR31&lt;&gt;"",HLOOKUP(COUNT($IN31:JR31)+1,$G$4:$EH$8,JS$14,0)*$D31,IF($C31=JS$17,$G$7*$D31,""))</f>
        <v>3272.2068024348982</v>
      </c>
      <c r="JT31" s="34">
        <f>IF(JS31&lt;&gt;"",HLOOKUP(COUNT($IN31:JS31)+1,$G$4:$EH$8,JT$14,0)*$D31,IF($C31=JT$17,$G$7*$D31,""))</f>
        <v>3108.596462313154</v>
      </c>
      <c r="JU31" s="34">
        <f>IF(JT31&lt;&gt;"",HLOOKUP(COUNT($IN31:JT31)+1,$G$4:$EH$8,JU$14,0)*$D31,IF($C31=JU$17,$G$7*$D31,""))</f>
        <v>3326.1982146750747</v>
      </c>
      <c r="JV31" s="34">
        <f>IF(JU31&lt;&gt;"",HLOOKUP(COUNT($IN31:JU31)+1,$G$4:$EH$8,JV$14,0)*$D31,IF($C31=JV$17,$G$7*$D31,""))</f>
        <v>3559.0320897023298</v>
      </c>
      <c r="JW31" s="34">
        <f>IF(JV31&lt;&gt;"",HLOOKUP(COUNT($IN31:JV31)+1,$G$4:$EH$8,JW$14,0)*$D31,IF($C31=JW$17,$G$7*$D31,""))</f>
        <v>3808.164335981493</v>
      </c>
      <c r="JX31" s="34">
        <f>IF(JW31&lt;&gt;"",HLOOKUP(COUNT($IN31:JW31)+1,$G$4:$EH$8,JX$14,0)*$D31,IF($C31=JX$17,$G$7*$D31,""))</f>
        <v>4188.9807695796417</v>
      </c>
      <c r="JY31" s="34">
        <f>IF(JX31&lt;&gt;"",HLOOKUP(COUNT($IN31:JX31)+1,$G$4:$EH$8,JY$14,0)*$D31,IF($C31=JY$17,$G$7*$D31,""))</f>
        <v>3560.6336541426963</v>
      </c>
      <c r="JZ31" s="34">
        <f>IF(JY31&lt;&gt;"",HLOOKUP(COUNT($IN31:JY31)+1,$G$4:$EH$8,JZ$14,0)*$D31,IF($C31=JZ$17,$G$7*$D31,""))</f>
        <v>3382.6019714355621</v>
      </c>
      <c r="KA31" s="34">
        <f>IF(JZ31&lt;&gt;"",HLOOKUP(COUNT($IN31:JZ31)+1,$G$4:$EH$8,KA$14,0)*$D31,IF($C31=KA$17,$G$7*$D31,""))</f>
        <v>3551.7320700073401</v>
      </c>
      <c r="KB31" s="34">
        <f>IF(KA31&lt;&gt;"",HLOOKUP(COUNT($IN31:KA31)+1,$G$4:$EH$8,KB$14,0)*$D31,IF($C31=KB$17,$G$7*$D31,""))</f>
        <v>3729.3186735077074</v>
      </c>
      <c r="KC31" s="34">
        <f>IF(KB31&lt;&gt;"",HLOOKUP(COUNT($IN31:KB31)+1,$G$4:$EH$8,KC$14,0)*$D31,IF($C31=KC$17,$G$7*$D31,""))</f>
        <v>3915.7846071830909</v>
      </c>
      <c r="KD31" s="34">
        <f>IF(KC31&lt;&gt;"",HLOOKUP(COUNT($IN31:KC31)+1,$G$4:$EH$8,KD$14,0)*$D31,IF($C31=KD$17,$G$7*$D31,""))</f>
        <v>4189.8895296859082</v>
      </c>
      <c r="KE31" s="34">
        <f>IF(KD31&lt;&gt;"",HLOOKUP(COUNT($IN31:KD31)+1,$G$4:$EH$8,KE$14,0)*$D31,IF($C31=KE$17,$G$7*$D31,""))</f>
        <v>3770.9005767173176</v>
      </c>
      <c r="KF31" s="34">
        <f>IF(KE31&lt;&gt;"",HLOOKUP(COUNT($IN31:KE31)+1,$G$4:$EH$8,KF$14,0)*$D31,IF($C31=KF$17,$G$7*$D31,""))</f>
        <v>3393.8105190455867</v>
      </c>
      <c r="KG31" s="34">
        <f>IF(KF31&lt;&gt;"",HLOOKUP(COUNT($IN31:KF31)+1,$G$4:$EH$8,KG$14,0)*$D31,IF($C31=KG$17,$G$7*$D31,""))</f>
        <v>3631.3772553787771</v>
      </c>
      <c r="KH31" s="34">
        <f>IF(KG31&lt;&gt;"",HLOOKUP(COUNT($IN31:KG31)+1,$G$4:$EH$8,KH$14,0)*$D31,IF($C31=KH$17,$G$7*$D31,""))</f>
        <v>3885.5736632552903</v>
      </c>
      <c r="KI31" s="34">
        <f>IF(KH31&lt;&gt;"",HLOOKUP(COUNT($IN31:KH31)+1,$G$4:$EH$8,KI$14,0)*$D31,IF($C31=KI$17,$G$7*$D31,""))</f>
        <v>4157.5638196831624</v>
      </c>
      <c r="KJ31" s="34">
        <f>IF(KI31&lt;&gt;"",HLOOKUP(COUNT($IN31:KI31)+1,$G$4:$EH$8,KJ$14,0)*$D31,IF($C31=KJ$17,$G$7*$D31,""))</f>
        <v>4490.1689252578153</v>
      </c>
      <c r="KK31" s="34">
        <f>IF(KJ31&lt;&gt;"",HLOOKUP(COUNT($IN31:KJ31)+1,$G$4:$EH$8,KK$14,0)*$D31,IF($C31=KK$17,$G$7*$D31,""))</f>
        <v>3861.5452757217213</v>
      </c>
      <c r="KL31" s="34">
        <f>IF(KK31&lt;&gt;"",HLOOKUP(COUNT($IN31:KK31)+1,$G$4:$EH$8,KL$14,0)*$D31,IF($C31=KL$17,$G$7*$D31,""))</f>
        <v>3668.4680119356344</v>
      </c>
      <c r="KM31" s="34">
        <f>IF(KL31&lt;&gt;"",HLOOKUP(COUNT($IN31:KL31)+1,$G$4:$EH$8,KM$14,0)*$D31,IF($C31=KM$17,$G$7*$D31,""))</f>
        <v>3851.8914125324177</v>
      </c>
      <c r="KN31" s="34">
        <f>IF(KM31&lt;&gt;"",HLOOKUP(COUNT($IN31:KM31)+1,$G$4:$EH$8,KN$14,0)*$D31,IF($C31=KN$17,$G$7*$D31,""))</f>
        <v>4044.485983159037</v>
      </c>
      <c r="KO31" s="34">
        <f>IF(KN31&lt;&gt;"",HLOOKUP(COUNT($IN31:KN31)+1,$G$4:$EH$8,KO$14,0)*$D31,IF($C31=KO$17,$G$7*$D31,""))</f>
        <v>4246.7102823169889</v>
      </c>
      <c r="KP31" s="34">
        <f>IF(KO31&lt;&gt;"",HLOOKUP(COUNT($IN31:KO31)+1,$G$4:$EH$8,KP$14,0)*$D31,IF($C31=KP$17,$G$7*$D31,""))</f>
        <v>4543.9800020791772</v>
      </c>
      <c r="KQ31" s="34">
        <f>IF(KP31&lt;&gt;"",HLOOKUP(COUNT($IN31:KP31)+1,$G$4:$EH$8,KQ$14,0)*$D31,IF($C31=KQ$17,$G$7*$D31,""))</f>
        <v>4089.5820018712611</v>
      </c>
      <c r="KR31" s="34">
        <f>IF(KQ31&lt;&gt;"",HLOOKUP(COUNT($IN31:KQ31)+1,$G$4:$EH$8,KR$14,0)*$D31,IF($C31=KR$17,$G$7*$D31,""))</f>
        <v>3680.6238016841344</v>
      </c>
      <c r="KS31" s="34">
        <f>IF(KR31&lt;&gt;"",HLOOKUP(COUNT($IN31:KR31)+1,$G$4:$EH$8,KS$14,0)*$D31,IF($C31=KS$17,$G$7*$D31,""))</f>
        <v>3938.2674678020244</v>
      </c>
      <c r="KT31" s="34">
        <f>IF(KS31&lt;&gt;"",HLOOKUP(COUNT($IN31:KS31)+1,$G$4:$EH$8,KT$14,0)*$D31,IF($C31=KT$17,$G$7*$D31,""))</f>
        <v>4213.9461905481658</v>
      </c>
      <c r="KU31" s="34">
        <f>IF(KT31&lt;&gt;"",HLOOKUP(COUNT($IN31:KT31)+1,$G$4:$EH$8,KU$14,0)*$D31,IF($C31=KU$17,$G$7*$D31,""))</f>
        <v>4508.9224238865372</v>
      </c>
      <c r="KV31" s="34">
        <f>IF(KU31&lt;&gt;"",HLOOKUP(COUNT($IN31:KU31)+1,$G$4:$EH$8,KV$14,0)*$D31,IF($C31=KV$17,$G$7*$D31,""))</f>
        <v>4869.6362177974597</v>
      </c>
      <c r="KW31" s="34">
        <f>IF(KV31&lt;&gt;"",HLOOKUP(COUNT($IN31:KV31)+1,$G$4:$EH$8,KW$14,0)*$D31,IF($C31=KW$17,$G$7*$D31,""))</f>
        <v>4236.5835094837894</v>
      </c>
      <c r="KX31" s="34">
        <f>IF(KW31&lt;&gt;"",HLOOKUP(COUNT($IN31:KW31)+1,$G$4:$EH$8,KX$14,0)*$D31,IF($C31=KX$17,$G$7*$D31,""))</f>
        <v>4024.7543340096008</v>
      </c>
      <c r="KY31" s="34">
        <f>IF(KX31&lt;&gt;"",HLOOKUP(COUNT($IN31:KX31)+1,$G$4:$EH$8,KY$14,0)*$D31,IF($C31=KY$17,$G$7*$D31,""))</f>
        <v>4225.9920507100805</v>
      </c>
      <c r="KZ31" s="34">
        <f>IF(KY31&lt;&gt;"",HLOOKUP(COUNT($IN31:KY31)+1,$G$4:$EH$8,KZ$14,0)*$D31,IF($C31=KZ$17,$G$7*$D31,""))</f>
        <v>4437.2916532455847</v>
      </c>
      <c r="LA31" s="34">
        <f>IF(KZ31&lt;&gt;"",HLOOKUP(COUNT($IN31:KZ31)+1,$G$4:$EH$8,LA$14,0)*$D31,IF($C31=LA$17,$G$7*$D31,""))</f>
        <v>4659.1562359078653</v>
      </c>
      <c r="LB31" s="34">
        <f>IF(LA31&lt;&gt;"",HLOOKUP(COUNT($IN31:LA31)+1,$G$4:$EH$8,LB$14,0)*$D31,IF($C31=LB$17,$G$7*$D31,""))</f>
        <v>4985.297172421414</v>
      </c>
      <c r="LC31" s="34">
        <f>IF(LB31&lt;&gt;"",HLOOKUP(COUNT($IN31:LB31)+1,$G$4:$EH$8,LC$14,0)*$D31,IF($C31=LC$17,$G$7*$D31,""))</f>
        <v>4486.7674551792725</v>
      </c>
      <c r="LD31" s="34">
        <f>IF(LC31&lt;&gt;"",HLOOKUP(COUNT($IN31:LC31)+1,$G$4:$EH$8,LD$14,0)*$D31,IF($C31=LD$17,$G$7*$D31,""))</f>
        <v>4038.090709661346</v>
      </c>
      <c r="LE31" s="34">
        <f>IF(LD31&lt;&gt;"",HLOOKUP(COUNT($IN31:LD31)+1,$G$4:$EH$8,LE$14,0)*$D31,IF($C31=LE$17,$G$7*$D31,""))</f>
        <v>4320.7570593376404</v>
      </c>
      <c r="LF31" s="34">
        <f>IF(LE31&lt;&gt;"",HLOOKUP(COUNT($IN31:LE31)+1,$G$4:$EH$8,LF$14,0)*$D31,IF($C31=LF$17,$G$7*$D31,""))</f>
        <v>4623.2100534912752</v>
      </c>
      <c r="LG31" s="34">
        <f>IF(LF31&lt;&gt;"",HLOOKUP(COUNT($IN31:LF31)+1,$G$4:$EH$8,LG$14,0)*$D31,IF($C31=LG$17,$G$7*$D31,""))</f>
        <v>4946.8347572356643</v>
      </c>
      <c r="LH31" s="34">
        <f>IF(LG31&lt;&gt;"",HLOOKUP(COUNT($IN31:LG31)+1,$G$4:$EH$8,LH$14,0)*$D31,IF($C31=LH$17,$G$7*$D31,""))</f>
        <v>5342.5815378145162</v>
      </c>
      <c r="LI31" s="34">
        <f>IF(LH31&lt;&gt;"",HLOOKUP(COUNT($IN31:LH31)+1,$G$4:$EH$8,LI$14,0)*$D31,IF($C31=LI$17,$G$7*$D31,""))</f>
        <v>3507.0851034378893</v>
      </c>
      <c r="LJ31" s="34">
        <f>IF(LI31&lt;&gt;"",HLOOKUP(COUNT($IN31:LI31)+1,$G$4:$EH$8,LJ$14,0)*$D31,IF($C31=LJ$17,$G$7*$D31,""))</f>
        <v>3507.0851034378893</v>
      </c>
      <c r="LK31" s="34">
        <f>IF(LJ31&lt;&gt;"",HLOOKUP(COUNT($IN31:LJ31)+1,$G$4:$EH$8,LK$14,0)*$D31,IF($C31=LK$17,$G$7*$D31,""))</f>
        <v>3507.0851034378893</v>
      </c>
      <c r="LL31" s="34">
        <f>IF(LK31&lt;&gt;"",HLOOKUP(COUNT($IN31:LK31)+1,$G$4:$EH$8,LL$14,0)*$D31,IF($C31=LL$17,$G$7*$D31,""))</f>
        <v>3507.0851034378893</v>
      </c>
      <c r="LM31" s="34">
        <f>IF(LL31&lt;&gt;"",HLOOKUP(COUNT($IN31:LL31)+1,$G$4:$EH$8,LM$14,0)*$D31,IF($C31=LM$17,$G$7*$D31,""))</f>
        <v>3507.0851034378893</v>
      </c>
      <c r="LN31" s="34">
        <f>IF(LM31&lt;&gt;"",HLOOKUP(COUNT($IN31:LM31)+1,$G$4:$EH$8,LN$14,0)*$D31,IF($C31=LN$17,$G$7*$D31,""))</f>
        <v>3507.0851034378893</v>
      </c>
      <c r="LO31" s="34">
        <f>IF(LN31&lt;&gt;"",HLOOKUP(COUNT($IN31:LN31)+1,$G$4:$EH$8,LO$14,0)*$D31,IF($C31=LO$17,$G$7*$D31,""))</f>
        <v>3507.0851034378893</v>
      </c>
      <c r="LP31" s="34">
        <f>IF(LO31&lt;&gt;"",HLOOKUP(COUNT($IN31:LO31)+1,$G$4:$EH$8,LP$14,0)*$D31,IF($C31=LP$17,$G$7*$D31,""))</f>
        <v>3507.0851034378893</v>
      </c>
      <c r="LQ31" s="34">
        <f>IF(LP31&lt;&gt;"",HLOOKUP(COUNT($IN31:LP31)+1,$G$4:$EH$8,LQ$14,0)*$D31,IF($C31=LQ$17,$G$7*$D31,""))</f>
        <v>3507.0851034378893</v>
      </c>
      <c r="LR31" s="34">
        <f>IF(LQ31&lt;&gt;"",HLOOKUP(COUNT($IN31:LQ31)+1,$G$4:$EH$8,LR$14,0)*$D31,IF($C31=LR$17,$G$7*$D31,""))</f>
        <v>3507.0851034378893</v>
      </c>
      <c r="LS31" s="34">
        <f>IF(LR31&lt;&gt;"",HLOOKUP(COUNT($IN31:LR31)+1,$G$4:$EH$8,LS$14,0)*$D31,IF($C31=LS$17,$G$7*$D31,""))</f>
        <v>3507.0851034378893</v>
      </c>
      <c r="LT31" s="34">
        <f>IF(LS31&lt;&gt;"",HLOOKUP(COUNT($IN31:LS31)+1,$G$4:$EH$8,LT$14,0)*$D31,IF($C31=LT$17,$G$7*$D31,""))</f>
        <v>3507.0851034378893</v>
      </c>
      <c r="LU31" s="34">
        <f>IF(LT31&lt;&gt;"",HLOOKUP(COUNT($IN31:LT31)+1,$G$4:$EH$8,LU$14,0)*$D31,IF($C31=LU$17,$G$7*$D31,""))</f>
        <v>3507.0851034378893</v>
      </c>
      <c r="LV31" s="34">
        <f>IF(LU31&lt;&gt;"",HLOOKUP(COUNT($IN31:LU31)+1,$G$4:$EH$8,LV$14,0)*$D31,IF($C31=LV$17,$G$7*$D31,""))</f>
        <v>3507.0851034378893</v>
      </c>
      <c r="LW31" s="34">
        <f>IF(LV31&lt;&gt;"",HLOOKUP(COUNT($IN31:LV31)+1,$G$4:$EH$8,LW$14,0)*$D31,IF($C31=LW$17,$G$7*$D31,""))</f>
        <v>3507.0851034378893</v>
      </c>
      <c r="LX31" s="34">
        <f>IF(LW31&lt;&gt;"",HLOOKUP(COUNT($IN31:LW31)+1,$G$4:$EH$8,LX$14,0)*$D31,IF($C31=LX$17,$G$7*$D31,""))</f>
        <v>3507.0851034378893</v>
      </c>
      <c r="LY31" s="34">
        <f>IF(LX31&lt;&gt;"",HLOOKUP(COUNT($IN31:LX31)+1,$G$4:$EH$8,LY$14,0)*$D31,IF($C31=LY$17,$G$7*$D31,""))</f>
        <v>3507.0851034378893</v>
      </c>
      <c r="LZ31" s="34">
        <f>IF(LY31&lt;&gt;"",HLOOKUP(COUNT($IN31:LY31)+1,$G$4:$EH$8,LZ$14,0)*$D31,IF($C31=LZ$17,$G$7*$D31,""))</f>
        <v>3507.0851034378893</v>
      </c>
      <c r="MA31" s="34">
        <f>IF(LZ31&lt;&gt;"",HLOOKUP(COUNT($IN31:LZ31)+1,$G$4:$EH$8,MA$14,0)*$D31,IF($C31=MA$17,$G$7*$D31,""))</f>
        <v>3507.0851034378893</v>
      </c>
      <c r="MB31" s="34">
        <f>IF(MA31&lt;&gt;"",HLOOKUP(COUNT($IN31:MA31)+1,$G$4:$EH$8,MB$14,0)*$D31,IF($C31=MB$17,$G$7*$D31,""))</f>
        <v>3507.0851034378893</v>
      </c>
      <c r="MC31" s="34">
        <f>IF(MB31&lt;&gt;"",HLOOKUP(COUNT($IN31:MB31)+1,$G$4:$EH$8,MC$14,0)*$D31,IF($C31=MC$17,$G$7*$D31,""))</f>
        <v>3507.0851034378893</v>
      </c>
      <c r="MD31" s="34">
        <f>IF(MC31&lt;&gt;"",HLOOKUP(COUNT($IN31:MC31)+1,$G$4:$EH$8,MD$14,0)*$D31,IF($C31=MD$17,$G$7*$D31,""))</f>
        <v>3507.0851034378893</v>
      </c>
      <c r="ME31" s="34">
        <f>IF(MD31&lt;&gt;"",HLOOKUP(COUNT($IN31:MD31)+1,$G$4:$EH$8,ME$14,0)*$D31,IF($C31=ME$17,$G$7*$D31,""))</f>
        <v>3507.0851034378893</v>
      </c>
      <c r="MF31" s="34">
        <f>IF(ME31&lt;&gt;"",HLOOKUP(COUNT($IN31:ME31)+1,$G$4:$EH$8,MF$14,0)*$D31,IF($C31=MF$17,$G$7*$D31,""))</f>
        <v>3507.0851034378893</v>
      </c>
      <c r="MG31" s="34">
        <f>IF(MF31&lt;&gt;"",HLOOKUP(COUNT($IN31:MF31)+1,$G$4:$EH$8,MG$14,0)*$D31,IF($C31=MG$17,$G$7*$D31,""))</f>
        <v>3507.0851034378893</v>
      </c>
      <c r="MH31" s="34">
        <f>IF(MG31&lt;&gt;"",HLOOKUP(COUNT($IN31:MG31)+1,$G$4:$EH$8,MH$14,0)*$D31,IF($C31=MH$17,$G$7*$D31,""))</f>
        <v>3507.0851034378893</v>
      </c>
      <c r="MI31" s="34">
        <f>IF(MH31&lt;&gt;"",HLOOKUP(COUNT($IN31:MH31)+1,$G$4:$EH$8,MI$14,0)*$D31,IF($C31=MI$17,$G$7*$D31,""))</f>
        <v>3507.0851034378893</v>
      </c>
      <c r="MJ31" s="34">
        <f>IF(MI31&lt;&gt;"",HLOOKUP(COUNT($IN31:MI31)+1,$G$4:$EH$8,MJ$14,0)*$D31,IF($C31=MJ$17,$G$7*$D31,""))</f>
        <v>3507.0851034378893</v>
      </c>
      <c r="MK31" s="34">
        <f>IF(MJ31&lt;&gt;"",HLOOKUP(COUNT($IN31:MJ31)+1,$G$4:$EH$8,MK$14,0)*$D31,IF($C31=MK$17,$G$7*$D31,""))</f>
        <v>3507.0851034378893</v>
      </c>
      <c r="ML31" s="34">
        <f>IF(MK31&lt;&gt;"",HLOOKUP(COUNT($IN31:MK31)+1,$G$4:$EH$8,ML$14,0)*$D31,IF($C31=ML$17,$G$7*$D31,""))</f>
        <v>3507.0851034378893</v>
      </c>
      <c r="MM31" s="34">
        <f>IF(ML31&lt;&gt;"",HLOOKUP(COUNT($IN31:ML31)+1,$G$4:$EH$8,MM$14,0)*$D31,IF($C31=MM$17,$G$7*$D31,""))</f>
        <v>3507.0851034378893</v>
      </c>
      <c r="MN31" s="34">
        <f>IF(MM31&lt;&gt;"",HLOOKUP(COUNT($IN31:MM31)+1,$G$4:$EH$8,MN$14,0)*$D31,IF($C31=MN$17,$G$7*$D31,""))</f>
        <v>3507.0851034378893</v>
      </c>
      <c r="MO31" s="34">
        <f>IF(MN31&lt;&gt;"",HLOOKUP(COUNT($IN31:MN31)+1,$G$4:$EH$8,MO$14,0)*$D31,IF($C31=MO$17,$G$7*$D31,""))</f>
        <v>3507.0851034378893</v>
      </c>
      <c r="MP31" s="34">
        <f>IF(MO31&lt;&gt;"",HLOOKUP(COUNT($IN31:MO31)+1,$G$4:$EH$8,MP$14,0)*$D31,IF($C31=MP$17,$G$7*$D31,""))</f>
        <v>3507.0851034378893</v>
      </c>
      <c r="MQ31" s="34">
        <f>IF(MP31&lt;&gt;"",HLOOKUP(COUNT($IN31:MP31)+1,$G$4:$EH$8,MQ$14,0)*$D31,IF($C31=MQ$17,$G$7*$D31,""))</f>
        <v>3507.0851034378893</v>
      </c>
      <c r="MR31" s="34">
        <f>IF(MQ31&lt;&gt;"",HLOOKUP(COUNT($IN31:MQ31)+1,$G$4:$EH$8,MR$14,0)*$D31,IF($C31=MR$17,$G$7*$D31,""))</f>
        <v>3507.0851034378893</v>
      </c>
      <c r="MS31" s="34">
        <f>IF(MR31&lt;&gt;"",HLOOKUP(COUNT($IN31:MR31)+1,$G$4:$EH$8,MS$14,0)*$D31,IF($C31=MS$17,$G$7*$D31,""))</f>
        <v>3507.0851034378893</v>
      </c>
      <c r="MT31" s="34">
        <f>IF(MS31&lt;&gt;"",HLOOKUP(COUNT($IN31:MS31)+1,$G$4:$EH$8,MT$14,0)*$D31,IF($C31=MT$17,$G$7*$D31,""))</f>
        <v>3507.0851034378893</v>
      </c>
      <c r="MU31" s="34">
        <f>IF(MT31&lt;&gt;"",HLOOKUP(COUNT($IN31:MT31)+1,$G$4:$EH$8,MU$14,0)*$D31,IF($C31=MU$17,$G$7*$D31,""))</f>
        <v>3507.0851034378893</v>
      </c>
      <c r="MV31" s="34">
        <f>IF(MU31&lt;&gt;"",HLOOKUP(COUNT($IN31:MU31)+1,$G$4:$EH$8,MV$14,0)*$D31,IF($C31=MV$17,$G$7*$D31,""))</f>
        <v>3507.0851034378893</v>
      </c>
      <c r="MW31" s="34">
        <f>IF(MV31&lt;&gt;"",HLOOKUP(COUNT($IN31:MV31)+1,$G$4:$EH$8,MW$14,0)*$D31,IF($C31=MW$17,$G$7*$D31,""))</f>
        <v>3507.0851034378893</v>
      </c>
      <c r="MX31" s="34">
        <f>IF(MW31&lt;&gt;"",HLOOKUP(COUNT($IN31:MW31)+1,$G$4:$EH$8,MX$14,0)*$D31,IF($C31=MX$17,$G$7*$D31,""))</f>
        <v>3507.0851034378893</v>
      </c>
      <c r="MY31" s="34">
        <f>IF(MX31&lt;&gt;"",HLOOKUP(COUNT($IN31:MX31)+1,$G$4:$EH$8,MY$14,0)*$D31,IF($C31=MY$17,$G$7*$D31,""))</f>
        <v>3507.0851034378893</v>
      </c>
      <c r="MZ31" s="34">
        <f>IF(MY31&lt;&gt;"",HLOOKUP(COUNT($IN31:MY31)+1,$G$4:$EH$8,MZ$14,0)*$D31,IF($C31=MZ$17,$G$7*$D31,""))</f>
        <v>3507.0851034378893</v>
      </c>
      <c r="NA31" s="34">
        <f>IF(MZ31&lt;&gt;"",HLOOKUP(COUNT($IN31:MZ31)+1,$G$4:$EH$8,NA$14,0)*$D31,IF($C31=NA$17,$G$7*$D31,""))</f>
        <v>3507.0851034378893</v>
      </c>
      <c r="NB31" s="34">
        <f>IF(NA31&lt;&gt;"",HLOOKUP(COUNT($IN31:NA31)+1,$G$4:$EH$8,NB$14,0)*$D31,IF($C31=NB$17,$G$7*$D31,""))</f>
        <v>3507.0851034378893</v>
      </c>
      <c r="NC31" s="34">
        <f>IF(NB31&lt;&gt;"",HLOOKUP(COUNT($IN31:NB31)+1,$G$4:$EH$8,NC$14,0)*$D31,IF($C31=NC$17,$G$7*$D31,""))</f>
        <v>3507.0851034378893</v>
      </c>
      <c r="ND31" s="34">
        <f>IF(NC31&lt;&gt;"",HLOOKUP(COUNT($IN31:NC31)+1,$G$4:$EH$8,ND$14,0)*$D31,IF($C31=ND$17,$G$7*$D31,""))</f>
        <v>3507.0851034378893</v>
      </c>
      <c r="NF31" s="34" t="str">
        <f>IF(NE31&lt;&gt;"",HLOOKUP(COUNT($NE31:NE31)+1,$G$4:$EH$8,NF$14,0)*$D31,IF($C31=NF$17,$G$8*$D31,""))</f>
        <v/>
      </c>
      <c r="NG31" s="34" t="str">
        <f>IF(NF31&lt;&gt;"",HLOOKUP(COUNT($NE31:NF31)+1,$G$4:$EH$8,NG$14,0)*$D31,IF($C31=NG$17,$G$8*$D31,""))</f>
        <v/>
      </c>
      <c r="NH31" s="34" t="str">
        <f>IF(NG31&lt;&gt;"",HLOOKUP(COUNT($NE31:NG31)+1,$G$4:$EH$8,NH$14,0)*$D31,IF($C31=NH$17,$G$8*$D31,""))</f>
        <v/>
      </c>
      <c r="NI31" s="34" t="str">
        <f>IF(NH31&lt;&gt;"",HLOOKUP(COUNT($NE31:NH31)+1,$G$4:$EH$8,NI$14,0)*$D31,IF($C31=NI$17,$G$8*$D31,""))</f>
        <v/>
      </c>
      <c r="NJ31" s="34" t="str">
        <f>IF(NI31&lt;&gt;"",HLOOKUP(COUNT($NE31:NI31)+1,$G$4:$EH$8,NJ$14,0)*$D31,IF($C31=NJ$17,$G$8*$D31,""))</f>
        <v/>
      </c>
      <c r="NK31" s="34" t="str">
        <f>IF(NJ31&lt;&gt;"",HLOOKUP(COUNT($NE31:NJ31)+1,$G$4:$EH$8,NK$14,0)*$D31,IF($C31=NK$17,$G$8*$D31,""))</f>
        <v/>
      </c>
      <c r="NL31" s="34" t="str">
        <f>IF(NK31&lt;&gt;"",HLOOKUP(COUNT($NE31:NK31)+1,$G$4:$EH$8,NL$14,0)*$D31,IF($C31=NL$17,$G$8*$D31,""))</f>
        <v/>
      </c>
      <c r="NM31" s="34" t="str">
        <f>IF(NL31&lt;&gt;"",HLOOKUP(COUNT($NE31:NL31)+1,$G$4:$EH$8,NM$14,0)*$D31,IF($C31=NM$17,$G$8*$D31,""))</f>
        <v/>
      </c>
      <c r="NN31" s="34" t="str">
        <f>IF(NM31&lt;&gt;"",HLOOKUP(COUNT($NE31:NM31)+1,$G$4:$EH$8,NN$14,0)*$D31,IF($C31=NN$17,$G$8*$D31,""))</f>
        <v/>
      </c>
      <c r="NO31" s="34" t="str">
        <f>IF(NN31&lt;&gt;"",HLOOKUP(COUNT($NE31:NN31)+1,$G$4:$EH$8,NO$14,0)*$D31,IF($C31=NO$17,$G$8*$D31,""))</f>
        <v/>
      </c>
      <c r="NP31" s="34" t="str">
        <f>IF(NO31&lt;&gt;"",HLOOKUP(COUNT($NE31:NO31)+1,$G$4:$EH$8,NP$14,0)*$D31,IF($C31=NP$17,$G$8*$D31,""))</f>
        <v/>
      </c>
      <c r="NQ31" s="34" t="str">
        <f>IF(NP31&lt;&gt;"",HLOOKUP(COUNT($NE31:NP31)+1,$G$4:$EH$8,NQ$14,0)*$D31,IF($C31=NQ$17,$G$8*$D31,""))</f>
        <v/>
      </c>
      <c r="NR31" s="34">
        <f>IF(NQ31&lt;&gt;"",HLOOKUP(COUNT($NE31:NQ31)+1,$G$4:$EH$8,NR$14,0)*$D31,IF($C31=NR$17,$G$8*$D31,""))</f>
        <v>70000</v>
      </c>
      <c r="NS31" s="34">
        <f>IF(NR31&lt;&gt;"",HLOOKUP(COUNT($NE31:NR31)+1,$G$4:$EH$8,NS$14,0)*$D31,IF($C31=NS$17,$G$8*$D31,""))</f>
        <v>0</v>
      </c>
      <c r="NT31" s="34">
        <f>IF(NS31&lt;&gt;"",HLOOKUP(COUNT($NE31:NS31)+1,$G$4:$EH$8,NT$14,0)*$D31,IF($C31=NT$17,$G$8*$D31,""))</f>
        <v>0</v>
      </c>
      <c r="NU31" s="34">
        <f>IF(NT31&lt;&gt;"",HLOOKUP(COUNT($NE31:NT31)+1,$G$4:$EH$8,NU$14,0)*$D31,IF($C31=NU$17,$G$8*$D31,""))</f>
        <v>0</v>
      </c>
      <c r="NV31" s="34">
        <f>IF(NU31&lt;&gt;"",HLOOKUP(COUNT($NE31:NU31)+1,$G$4:$EH$8,NV$14,0)*$D31,IF($C31=NV$17,$G$8*$D31,""))</f>
        <v>0</v>
      </c>
      <c r="NW31" s="34">
        <f>IF(NV31&lt;&gt;"",HLOOKUP(COUNT($NE31:NV31)+1,$G$4:$EH$8,NW$14,0)*$D31,IF($C31=NW$17,$G$8*$D31,""))</f>
        <v>0</v>
      </c>
      <c r="NX31" s="34">
        <f>IF(NW31&lt;&gt;"",HLOOKUP(COUNT($NE31:NW31)+1,$G$4:$EH$8,NX$14,0)*$D31,IF($C31=NX$17,$G$8*$D31,""))</f>
        <v>0</v>
      </c>
      <c r="NY31" s="34">
        <f>IF(NX31&lt;&gt;"",HLOOKUP(COUNT($NE31:NX31)+1,$G$4:$EH$8,NY$14,0)*$D31,IF($C31=NY$17,$G$8*$D31,""))</f>
        <v>0</v>
      </c>
      <c r="NZ31" s="34">
        <f>IF(NY31&lt;&gt;"",HLOOKUP(COUNT($NE31:NY31)+1,$G$4:$EH$8,NZ$14,0)*$D31,IF($C31=NZ$17,$G$8*$D31,""))</f>
        <v>0</v>
      </c>
      <c r="OA31" s="34">
        <f>IF(NZ31&lt;&gt;"",HLOOKUP(COUNT($NE31:NZ31)+1,$G$4:$EH$8,OA$14,0)*$D31,IF($C31=OA$17,$G$8*$D31,""))</f>
        <v>0</v>
      </c>
      <c r="OB31" s="34">
        <f>IF(OA31&lt;&gt;"",HLOOKUP(COUNT($NE31:OA31)+1,$G$4:$EH$8,OB$14,0)*$D31,IF($C31=OB$17,$G$8*$D31,""))</f>
        <v>0</v>
      </c>
      <c r="OC31" s="34">
        <f>IF(OB31&lt;&gt;"",HLOOKUP(COUNT($NE31:OB31)+1,$G$4:$EH$8,OC$14,0)*$D31,IF($C31=OC$17,$G$8*$D31,""))</f>
        <v>0</v>
      </c>
      <c r="OD31" s="34">
        <f>IF(OC31&lt;&gt;"",HLOOKUP(COUNT($NE31:OC31)+1,$G$4:$EH$8,OD$14,0)*$D31,IF($C31=OD$17,$G$8*$D31,""))</f>
        <v>0</v>
      </c>
      <c r="OE31" s="34">
        <f>IF(OD31&lt;&gt;"",HLOOKUP(COUNT($NE31:OD31)+1,$G$4:$EH$8,OE$14,0)*$D31,IF($C31=OE$17,$G$8*$D31,""))</f>
        <v>0</v>
      </c>
      <c r="OF31" s="34">
        <f>IF(OE31&lt;&gt;"",HLOOKUP(COUNT($NE31:OE31)+1,$G$4:$EH$8,OF$14,0)*$D31,IF($C31=OF$17,$G$8*$D31,""))</f>
        <v>0</v>
      </c>
      <c r="OG31" s="34">
        <f>IF(OF31&lt;&gt;"",HLOOKUP(COUNT($NE31:OF31)+1,$G$4:$EH$8,OG$14,0)*$D31,IF($C31=OG$17,$G$8*$D31,""))</f>
        <v>0</v>
      </c>
      <c r="OH31" s="34">
        <f>IF(OG31&lt;&gt;"",HLOOKUP(COUNT($NE31:OG31)+1,$G$4:$EH$8,OH$14,0)*$D31,IF($C31=OH$17,$G$8*$D31,""))</f>
        <v>0</v>
      </c>
      <c r="OI31" s="34">
        <f>IF(OH31&lt;&gt;"",HLOOKUP(COUNT($NE31:OH31)+1,$G$4:$EH$8,OI$14,0)*$D31,IF($C31=OI$17,$G$8*$D31,""))</f>
        <v>0</v>
      </c>
      <c r="OJ31" s="34">
        <f>IF(OI31&lt;&gt;"",HLOOKUP(COUNT($NE31:OI31)+1,$G$4:$EH$8,OJ$14,0)*$D31,IF($C31=OJ$17,$G$8*$D31,""))</f>
        <v>0</v>
      </c>
      <c r="OK31" s="34">
        <f>IF(OJ31&lt;&gt;"",HLOOKUP(COUNT($NE31:OJ31)+1,$G$4:$EH$8,OK$14,0)*$D31,IF($C31=OK$17,$G$8*$D31,""))</f>
        <v>0</v>
      </c>
      <c r="OL31" s="34">
        <f>IF(OK31&lt;&gt;"",HLOOKUP(COUNT($NE31:OK31)+1,$G$4:$EH$8,OL$14,0)*$D31,IF($C31=OL$17,$G$8*$D31,""))</f>
        <v>0</v>
      </c>
      <c r="OM31" s="34">
        <f>IF(OL31&lt;&gt;"",HLOOKUP(COUNT($NE31:OL31)+1,$G$4:$EH$8,OM$14,0)*$D31,IF($C31=OM$17,$G$8*$D31,""))</f>
        <v>0</v>
      </c>
      <c r="ON31" s="34">
        <f>IF(OM31&lt;&gt;"",HLOOKUP(COUNT($NE31:OM31)+1,$G$4:$EH$8,ON$14,0)*$D31,IF($C31=ON$17,$G$8*$D31,""))</f>
        <v>0</v>
      </c>
      <c r="OO31" s="34">
        <f>IF(ON31&lt;&gt;"",HLOOKUP(COUNT($NE31:ON31)+1,$G$4:$EH$8,OO$14,0)*$D31,IF($C31=OO$17,$G$8*$D31,""))</f>
        <v>0</v>
      </c>
      <c r="OP31" s="34">
        <f>IF(OO31&lt;&gt;"",HLOOKUP(COUNT($NE31:OO31)+1,$G$4:$EH$8,OP$14,0)*$D31,IF($C31=OP$17,$G$8*$D31,""))</f>
        <v>0</v>
      </c>
      <c r="OQ31" s="34">
        <f>IF(OP31&lt;&gt;"",HLOOKUP(COUNT($NE31:OP31)+1,$G$4:$EH$8,OQ$14,0)*$D31,IF($C31=OQ$17,$G$8*$D31,""))</f>
        <v>0</v>
      </c>
      <c r="OR31" s="34">
        <f>IF(OQ31&lt;&gt;"",HLOOKUP(COUNT($NE31:OQ31)+1,$G$4:$EH$8,OR$14,0)*$D31,IF($C31=OR$17,$G$8*$D31,""))</f>
        <v>0</v>
      </c>
      <c r="OS31" s="34">
        <f>IF(OR31&lt;&gt;"",HLOOKUP(COUNT($NE31:OR31)+1,$G$4:$EH$8,OS$14,0)*$D31,IF($C31=OS$17,$G$8*$D31,""))</f>
        <v>0</v>
      </c>
      <c r="OT31" s="34">
        <f>IF(OS31&lt;&gt;"",HLOOKUP(COUNT($NE31:OS31)+1,$G$4:$EH$8,OT$14,0)*$D31,IF($C31=OT$17,$G$8*$D31,""))</f>
        <v>0</v>
      </c>
      <c r="OU31" s="34">
        <f>IF(OT31&lt;&gt;"",HLOOKUP(COUNT($NE31:OT31)+1,$G$4:$EH$8,OU$14,0)*$D31,IF($C31=OU$17,$G$8*$D31,""))</f>
        <v>0</v>
      </c>
      <c r="OV31" s="34">
        <f>IF(OU31&lt;&gt;"",HLOOKUP(COUNT($NE31:OU31)+1,$G$4:$EH$8,OV$14,0)*$D31,IF($C31=OV$17,$G$8*$D31,""))</f>
        <v>0</v>
      </c>
      <c r="OW31" s="34">
        <f>IF(OV31&lt;&gt;"",HLOOKUP(COUNT($NE31:OV31)+1,$G$4:$EH$8,OW$14,0)*$D31,IF($C31=OW$17,$G$8*$D31,""))</f>
        <v>0</v>
      </c>
      <c r="OX31" s="34">
        <f>IF(OW31&lt;&gt;"",HLOOKUP(COUNT($NE31:OW31)+1,$G$4:$EH$8,OX$14,0)*$D31,IF($C31=OX$17,$G$8*$D31,""))</f>
        <v>0</v>
      </c>
      <c r="OY31" s="34">
        <f>IF(OX31&lt;&gt;"",HLOOKUP(COUNT($NE31:OX31)+1,$G$4:$EH$8,OY$14,0)*$D31,IF($C31=OY$17,$G$8*$D31,""))</f>
        <v>0</v>
      </c>
      <c r="OZ31" s="34">
        <f>IF(OY31&lt;&gt;"",HLOOKUP(COUNT($NE31:OY31)+1,$G$4:$EH$8,OZ$14,0)*$D31,IF($C31=OZ$17,$G$8*$D31,""))</f>
        <v>0</v>
      </c>
      <c r="PA31" s="34">
        <f>IF(OZ31&lt;&gt;"",HLOOKUP(COUNT($NE31:OZ31)+1,$G$4:$EH$8,PA$14,0)*$D31,IF($C31=PA$17,$G$8*$D31,""))</f>
        <v>0</v>
      </c>
      <c r="PB31" s="34">
        <f>IF(PA31&lt;&gt;"",HLOOKUP(COUNT($NE31:PA31)+1,$G$4:$EH$8,PB$14,0)*$D31,IF($C31=PB$17,$G$8*$D31,""))</f>
        <v>0</v>
      </c>
      <c r="PC31" s="34">
        <f>IF(PB31&lt;&gt;"",HLOOKUP(COUNT($NE31:PB31)+1,$G$4:$EH$8,PC$14,0)*$D31,IF($C31=PC$17,$G$8*$D31,""))</f>
        <v>0</v>
      </c>
      <c r="PD31" s="34">
        <f>IF(PC31&lt;&gt;"",HLOOKUP(COUNT($NE31:PC31)+1,$G$4:$EH$8,PD$14,0)*$D31,IF($C31=PD$17,$G$8*$D31,""))</f>
        <v>0</v>
      </c>
      <c r="PE31" s="34">
        <f>IF(PD31&lt;&gt;"",HLOOKUP(COUNT($NE31:PD31)+1,$G$4:$EH$8,PE$14,0)*$D31,IF($C31=PE$17,$G$8*$D31,""))</f>
        <v>0</v>
      </c>
      <c r="PF31" s="34">
        <f>IF(PE31&lt;&gt;"",HLOOKUP(COUNT($NE31:PE31)+1,$G$4:$EH$8,PF$14,0)*$D31,IF($C31=PF$17,$G$8*$D31,""))</f>
        <v>0</v>
      </c>
      <c r="PG31" s="34">
        <f>IF(PF31&lt;&gt;"",HLOOKUP(COUNT($NE31:PF31)+1,$G$4:$EH$8,PG$14,0)*$D31,IF($C31=PG$17,$G$8*$D31,""))</f>
        <v>0</v>
      </c>
      <c r="PH31" s="34">
        <f>IF(PG31&lt;&gt;"",HLOOKUP(COUNT($NE31:PG31)+1,$G$4:$EH$8,PH$14,0)*$D31,IF($C31=PH$17,$G$8*$D31,""))</f>
        <v>0</v>
      </c>
      <c r="PI31" s="34">
        <f>IF(PH31&lt;&gt;"",HLOOKUP(COUNT($NE31:PH31)+1,$G$4:$EH$8,PI$14,0)*$D31,IF($C31=PI$17,$G$8*$D31,""))</f>
        <v>0</v>
      </c>
      <c r="PJ31" s="34">
        <f>IF(PI31&lt;&gt;"",HLOOKUP(COUNT($NE31:PI31)+1,$G$4:$EH$8,PJ$14,0)*$D31,IF($C31=PJ$17,$G$8*$D31,""))</f>
        <v>0</v>
      </c>
      <c r="PK31" s="34">
        <f>IF(PJ31&lt;&gt;"",HLOOKUP(COUNT($NE31:PJ31)+1,$G$4:$EH$8,PK$14,0)*$D31,IF($C31=PK$17,$G$8*$D31,""))</f>
        <v>0</v>
      </c>
      <c r="PL31" s="34">
        <f>IF(PK31&lt;&gt;"",HLOOKUP(COUNT($NE31:PK31)+1,$G$4:$EH$8,PL$14,0)*$D31,IF($C31=PL$17,$G$8*$D31,""))</f>
        <v>0</v>
      </c>
      <c r="PM31" s="34">
        <f>IF(PL31&lt;&gt;"",HLOOKUP(COUNT($NE31:PL31)+1,$G$4:$EH$8,PM$14,0)*$D31,IF($C31=PM$17,$G$8*$D31,""))</f>
        <v>0</v>
      </c>
      <c r="PN31" s="34">
        <f>IF(PM31&lt;&gt;"",HLOOKUP(COUNT($NE31:PM31)+1,$G$4:$EH$8,PN$14,0)*$D31,IF($C31=PN$17,$G$8*$D31,""))</f>
        <v>0</v>
      </c>
      <c r="PO31" s="34">
        <f>IF(PN31&lt;&gt;"",HLOOKUP(COUNT($NE31:PN31)+1,$G$4:$EH$8,PO$14,0)*$D31,IF($C31=PO$17,$G$8*$D31,""))</f>
        <v>0</v>
      </c>
      <c r="PP31" s="34">
        <f>IF(PO31&lt;&gt;"",HLOOKUP(COUNT($NE31:PO31)+1,$G$4:$EH$8,PP$14,0)*$D31,IF($C31=PP$17,$G$8*$D31,""))</f>
        <v>0</v>
      </c>
      <c r="PQ31" s="34">
        <f>IF(PP31&lt;&gt;"",HLOOKUP(COUNT($NE31:PP31)+1,$G$4:$EH$8,PQ$14,0)*$D31,IF($C31=PQ$17,$G$8*$D31,""))</f>
        <v>0</v>
      </c>
      <c r="PR31" s="34">
        <f>IF(PQ31&lt;&gt;"",HLOOKUP(COUNT($NE31:PQ31)+1,$G$4:$EH$8,PR$14,0)*$D31,IF($C31=PR$17,$G$8*$D31,""))</f>
        <v>0</v>
      </c>
      <c r="PS31" s="34">
        <f>IF(PR31&lt;&gt;"",HLOOKUP(COUNT($NE31:PR31)+1,$G$4:$EH$8,PS$14,0)*$D31,IF($C31=PS$17,$G$8*$D31,""))</f>
        <v>0</v>
      </c>
      <c r="PT31" s="34">
        <f>IF(PS31&lt;&gt;"",HLOOKUP(COUNT($NE31:PS31)+1,$G$4:$EH$8,PT$14,0)*$D31,IF($C31=PT$17,$G$8*$D31,""))</f>
        <v>0</v>
      </c>
      <c r="PU31" s="34">
        <f>IF(PT31&lt;&gt;"",HLOOKUP(COUNT($NE31:PT31)+1,$G$4:$EH$8,PU$14,0)*$D31,IF($C31=PU$17,$G$8*$D31,""))</f>
        <v>0</v>
      </c>
      <c r="PV31" s="34">
        <f>IF(PU31&lt;&gt;"",HLOOKUP(COUNT($NE31:PU31)+1,$G$4:$EH$8,PV$14,0)*$D31,IF($C31=PV$17,$G$8*$D31,""))</f>
        <v>0</v>
      </c>
      <c r="PW31" s="34">
        <f>IF(PV31&lt;&gt;"",HLOOKUP(COUNT($NE31:PV31)+1,$G$4:$EH$8,PW$14,0)*$D31,IF($C31=PW$17,$G$8*$D31,""))</f>
        <v>0</v>
      </c>
      <c r="PX31" s="34">
        <f>IF(PW31&lt;&gt;"",HLOOKUP(COUNT($NE31:PW31)+1,$G$4:$EH$8,PX$14,0)*$D31,IF($C31=PX$17,$G$8*$D31,""))</f>
        <v>0</v>
      </c>
      <c r="PY31" s="34">
        <f>IF(PX31&lt;&gt;"",HLOOKUP(COUNT($NE31:PX31)+1,$G$4:$EH$8,PY$14,0)*$D31,IF($C31=PY$17,$G$8*$D31,""))</f>
        <v>0</v>
      </c>
      <c r="PZ31" s="34">
        <f>IF(PY31&lt;&gt;"",HLOOKUP(COUNT($NE31:PY31)+1,$G$4:$EH$8,PZ$14,0)*$D31,IF($C31=PZ$17,$G$8*$D31,""))</f>
        <v>0</v>
      </c>
      <c r="QA31" s="34">
        <f>IF(PZ31&lt;&gt;"",HLOOKUP(COUNT($NE31:PZ31)+1,$G$4:$EH$8,QA$14,0)*$D31,IF($C31=QA$17,$G$8*$D31,""))</f>
        <v>0</v>
      </c>
      <c r="QB31" s="34">
        <f>IF(QA31&lt;&gt;"",HLOOKUP(COUNT($NE31:QA31)+1,$G$4:$EH$8,QB$14,0)*$D31,IF($C31=QB$17,$G$8*$D31,""))</f>
        <v>0</v>
      </c>
      <c r="QC31" s="34">
        <f>IF(QB31&lt;&gt;"",HLOOKUP(COUNT($NE31:QB31)+1,$G$4:$EH$8,QC$14,0)*$D31,IF($C31=QC$17,$G$8*$D31,""))</f>
        <v>0</v>
      </c>
      <c r="QD31" s="34">
        <f>IF(QC31&lt;&gt;"",HLOOKUP(COUNT($NE31:QC31)+1,$G$4:$EH$8,QD$14,0)*$D31,IF($C31=QD$17,$G$8*$D31,""))</f>
        <v>0</v>
      </c>
      <c r="QE31" s="34">
        <f>IF(QD31&lt;&gt;"",HLOOKUP(COUNT($NE31:QD31)+1,$G$4:$EH$8,QE$14,0)*$D31,IF($C31=QE$17,$G$8*$D31,""))</f>
        <v>0</v>
      </c>
      <c r="QF31" s="34">
        <f>IF(QE31&lt;&gt;"",HLOOKUP(COUNT($NE31:QE31)+1,$G$4:$EH$8,QF$14,0)*$D31,IF($C31=QF$17,$G$8*$D31,""))</f>
        <v>0</v>
      </c>
      <c r="QG31" s="34">
        <f>IF(QF31&lt;&gt;"",HLOOKUP(COUNT($NE31:QF31)+1,$G$4:$EH$8,QG$14,0)*$D31,IF($C31=QG$17,$G$8*$D31,""))</f>
        <v>0</v>
      </c>
      <c r="QH31" s="34">
        <f>IF(QG31&lt;&gt;"",HLOOKUP(COUNT($NE31:QG31)+1,$G$4:$EH$8,QH$14,0)*$D31,IF($C31=QH$17,$G$8*$D31,""))</f>
        <v>0</v>
      </c>
      <c r="QI31" s="34">
        <f>IF(QH31&lt;&gt;"",HLOOKUP(COUNT($NE31:QH31)+1,$G$4:$EH$8,QI$14,0)*$D31,IF($C31=QI$17,$G$8*$D31,""))</f>
        <v>0</v>
      </c>
      <c r="QJ31" s="34">
        <f>IF(QI31&lt;&gt;"",HLOOKUP(COUNT($NE31:QI31)+1,$G$4:$EH$8,QJ$14,0)*$D31,IF($C31=QJ$17,$G$8*$D31,""))</f>
        <v>0</v>
      </c>
      <c r="QK31" s="34">
        <f>IF(QJ31&lt;&gt;"",HLOOKUP(COUNT($NE31:QJ31)+1,$G$4:$EH$8,QK$14,0)*$D31,IF($C31=QK$17,$G$8*$D31,""))</f>
        <v>0</v>
      </c>
      <c r="QL31" s="34">
        <f>IF(QK31&lt;&gt;"",HLOOKUP(COUNT($NE31:QK31)+1,$G$4:$EH$8,QL$14,0)*$D31,IF($C31=QL$17,$G$8*$D31,""))</f>
        <v>0</v>
      </c>
      <c r="QM31" s="34">
        <f>IF(QL31&lt;&gt;"",HLOOKUP(COUNT($NE31:QL31)+1,$G$4:$EH$8,QM$14,0)*$D31,IF($C31=QM$17,$G$8*$D31,""))</f>
        <v>0</v>
      </c>
      <c r="QN31" s="34">
        <f>IF(QM31&lt;&gt;"",HLOOKUP(COUNT($NE31:QM31)+1,$G$4:$EH$8,QN$14,0)*$D31,IF($C31=QN$17,$G$8*$D31,""))</f>
        <v>0</v>
      </c>
      <c r="QO31" s="34">
        <f>IF(QN31&lt;&gt;"",HLOOKUP(COUNT($NE31:QN31)+1,$G$4:$EH$8,QO$14,0)*$D31,IF($C31=QO$17,$G$8*$D31,""))</f>
        <v>0</v>
      </c>
      <c r="QP31" s="34">
        <f>IF(QO31&lt;&gt;"",HLOOKUP(COUNT($NE31:QO31)+1,$G$4:$EH$8,QP$14,0)*$D31,IF($C31=QP$17,$G$8*$D31,""))</f>
        <v>0</v>
      </c>
      <c r="QQ31" s="34">
        <f>IF(QP31&lt;&gt;"",HLOOKUP(COUNT($NE31:QP31)+1,$G$4:$EH$8,QQ$14,0)*$D31,IF($C31=QQ$17,$G$8*$D31,""))</f>
        <v>0</v>
      </c>
      <c r="QR31" s="34">
        <f>IF(QQ31&lt;&gt;"",HLOOKUP(COUNT($NE31:QQ31)+1,$G$4:$EH$8,QR$14,0)*$D31,IF($C31=QR$17,$G$8*$D31,""))</f>
        <v>0</v>
      </c>
      <c r="QS31" s="34">
        <f>IF(QR31&lt;&gt;"",HLOOKUP(COUNT($NE31:QR31)+1,$G$4:$EH$8,QS$14,0)*$D31,IF($C31=QS$17,$G$8*$D31,""))</f>
        <v>0</v>
      </c>
      <c r="QT31" s="34">
        <f>IF(QS31&lt;&gt;"",HLOOKUP(COUNT($NE31:QS31)+1,$G$4:$EH$8,QT$14,0)*$D31,IF($C31=QT$17,$G$8*$D31,""))</f>
        <v>0</v>
      </c>
      <c r="QU31" s="34">
        <f>IF(QT31&lt;&gt;"",HLOOKUP(COUNT($NE31:QT31)+1,$G$4:$EH$8,QU$14,0)*$D31,IF($C31=QU$17,$G$8*$D31,""))</f>
        <v>0</v>
      </c>
      <c r="QV31" s="34">
        <f>IF(QU31&lt;&gt;"",HLOOKUP(COUNT($NE31:QU31)+1,$G$4:$EH$8,QV$14,0)*$D31,IF($C31=QV$17,$G$8*$D31,""))</f>
        <v>0</v>
      </c>
      <c r="QW31" s="34">
        <f>IF(QV31&lt;&gt;"",HLOOKUP(COUNT($NE31:QV31)+1,$G$4:$EH$8,QW$14,0)*$D31,IF($C31=QW$17,$G$8*$D31,""))</f>
        <v>0</v>
      </c>
      <c r="QX31" s="34">
        <f>IF(QW31&lt;&gt;"",HLOOKUP(COUNT($NE31:QW31)+1,$G$4:$EH$8,QX$14,0)*$D31,IF($C31=QX$17,$G$8*$D31,""))</f>
        <v>0</v>
      </c>
      <c r="QY31" s="34">
        <f>IF(QX31&lt;&gt;"",HLOOKUP(COUNT($NE31:QX31)+1,$G$4:$EH$8,QY$14,0)*$D31,IF($C31=QY$17,$G$8*$D31,""))</f>
        <v>0</v>
      </c>
      <c r="QZ31" s="34">
        <f>IF(QY31&lt;&gt;"",HLOOKUP(COUNT($NE31:QY31)+1,$G$4:$EH$8,QZ$14,0)*$D31,IF($C31=QZ$17,$G$8*$D31,""))</f>
        <v>0</v>
      </c>
      <c r="RA31" s="34">
        <f>IF(QZ31&lt;&gt;"",HLOOKUP(COUNT($NE31:QZ31)+1,$G$4:$EH$8,RA$14,0)*$D31,IF($C31=RA$17,$G$8*$D31,""))</f>
        <v>0</v>
      </c>
      <c r="RB31" s="34">
        <f>IF(RA31&lt;&gt;"",HLOOKUP(COUNT($NE31:RA31)+1,$G$4:$EH$8,RB$14,0)*$D31,IF($C31=RB$17,$G$8*$D31,""))</f>
        <v>0</v>
      </c>
      <c r="RC31" s="34">
        <f>IF(RB31&lt;&gt;"",HLOOKUP(COUNT($NE31:RB31)+1,$G$4:$EH$8,RC$14,0)*$D31,IF($C31=RC$17,$G$8*$D31,""))</f>
        <v>0</v>
      </c>
      <c r="RD31" s="34">
        <f>IF(RC31&lt;&gt;"",HLOOKUP(COUNT($NE31:RC31)+1,$G$4:$EH$8,RD$14,0)*$D31,IF($C31=RD$17,$G$8*$D31,""))</f>
        <v>0</v>
      </c>
      <c r="RE31" s="34">
        <f>IF(RD31&lt;&gt;"",HLOOKUP(COUNT($NE31:RD31)+1,$G$4:$EH$8,RE$14,0)*$D31,IF($C31=RE$17,$G$8*$D31,""))</f>
        <v>0</v>
      </c>
      <c r="RF31" s="34">
        <f>IF(RE31&lt;&gt;"",HLOOKUP(COUNT($NE31:RE31)+1,$G$4:$EH$8,RF$14,0)*$D31,IF($C31=RF$17,$G$8*$D31,""))</f>
        <v>0</v>
      </c>
      <c r="RG31" s="34">
        <f>IF(RF31&lt;&gt;"",HLOOKUP(COUNT($NE31:RF31)+1,$G$4:$EH$8,RG$14,0)*$D31,IF($C31=RG$17,$G$8*$D31,""))</f>
        <v>0</v>
      </c>
      <c r="RH31" s="34">
        <f>IF(RG31&lt;&gt;"",HLOOKUP(COUNT($NE31:RG31)+1,$G$4:$EH$8,RH$14,0)*$D31,IF($C31=RH$17,$G$8*$D31,""))</f>
        <v>0</v>
      </c>
      <c r="RI31" s="34">
        <f>IF(RH31&lt;&gt;"",HLOOKUP(COUNT($NE31:RH31)+1,$G$4:$EH$8,RI$14,0)*$D31,IF($C31=RI$17,$G$8*$D31,""))</f>
        <v>0</v>
      </c>
      <c r="RJ31" s="34">
        <f>IF(RI31&lt;&gt;"",HLOOKUP(COUNT($NE31:RI31)+1,$G$4:$EH$8,RJ$14,0)*$D31,IF($C31=RJ$17,$G$8*$D31,""))</f>
        <v>0</v>
      </c>
      <c r="RK31" s="34">
        <f>IF(RJ31&lt;&gt;"",HLOOKUP(COUNT($NE31:RJ31)+1,$G$4:$EH$8,RK$14,0)*$D31,IF($C31=RK$17,$G$8*$D31,""))</f>
        <v>0</v>
      </c>
      <c r="RL31" s="34">
        <f>IF(RK31&lt;&gt;"",HLOOKUP(COUNT($NE31:RK31)+1,$G$4:$EH$8,RL$14,0)*$D31,IF($C31=RL$17,$G$8*$D31,""))</f>
        <v>0</v>
      </c>
      <c r="RM31" s="34">
        <f>IF(RL31&lt;&gt;"",HLOOKUP(COUNT($NE31:RL31)+1,$G$4:$EH$8,RM$14,0)*$D31,IF($C31=RM$17,$G$8*$D31,""))</f>
        <v>0</v>
      </c>
      <c r="RN31" s="34">
        <f>IF(RM31&lt;&gt;"",HLOOKUP(COUNT($NE31:RM31)+1,$G$4:$EH$8,RN$14,0)*$D31,IF($C31=RN$17,$G$8*$D31,""))</f>
        <v>0</v>
      </c>
      <c r="RO31" s="34">
        <f>IF(RN31&lt;&gt;"",HLOOKUP(COUNT($NE31:RN31)+1,$G$4:$EH$8,RO$14,0)*$D31,IF($C31=RO$17,$G$8*$D31,""))</f>
        <v>0</v>
      </c>
      <c r="RP31" s="34">
        <f>IF(RO31&lt;&gt;"",HLOOKUP(COUNT($NE31:RO31)+1,$G$4:$EH$8,RP$14,0)*$D31,IF($C31=RP$17,$G$8*$D31,""))</f>
        <v>0</v>
      </c>
      <c r="RQ31" s="34">
        <f>IF(RP31&lt;&gt;"",HLOOKUP(COUNT($NE31:RP31)+1,$G$4:$EH$8,RQ$14,0)*$D31,IF($C31=RQ$17,$G$8*$D31,""))</f>
        <v>0</v>
      </c>
      <c r="RR31" s="34">
        <f>IF(RQ31&lt;&gt;"",HLOOKUP(COUNT($NE31:RQ31)+1,$G$4:$EH$8,RR$14,0)*$D31,IF($C31=RR$17,$G$8*$D31,""))</f>
        <v>0</v>
      </c>
      <c r="RS31" s="34">
        <f>IF(RR31&lt;&gt;"",HLOOKUP(COUNT($NE31:RR31)+1,$G$4:$EH$8,RS$14,0)*$D31,IF($C31=RS$17,$G$8*$D31,""))</f>
        <v>0</v>
      </c>
      <c r="RT31" s="34">
        <f>IF(RS31&lt;&gt;"",HLOOKUP(COUNT($NE31:RS31)+1,$G$4:$EH$8,RT$14,0)*$D31,IF($C31=RT$17,$G$8*$D31,""))</f>
        <v>0</v>
      </c>
      <c r="RU31" s="34">
        <f>IF(RT31&lt;&gt;"",HLOOKUP(COUNT($NE31:RT31)+1,$G$4:$EH$8,RU$14,0)*$D31,IF($C31=RU$17,$G$8*$D31,""))</f>
        <v>0</v>
      </c>
      <c r="RW31" s="34" t="str">
        <f>IF(RV31&lt;&gt;"",HLOOKUP(COUNT($RV31:RV31)+1,$G$4:$EH$9,RW$14,0)*$D31,IF($C31=RW$17,$G$9*$D31,""))</f>
        <v/>
      </c>
      <c r="RX31" s="34" t="str">
        <f>IF(RW31&lt;&gt;"",HLOOKUP(COUNT($RV31:RW31)+1,$G$4:$EH$9,RX$14,0)*$D31,IF($C31=RX$17,$G$9*$D31,""))</f>
        <v/>
      </c>
      <c r="RY31" s="34" t="str">
        <f>IF(RX31&lt;&gt;"",HLOOKUP(COUNT($RV31:RX31)+1,$G$4:$EH$9,RY$14,0)*$D31,IF($C31=RY$17,$G$9*$D31,""))</f>
        <v/>
      </c>
      <c r="RZ31" s="34" t="str">
        <f>IF(RY31&lt;&gt;"",HLOOKUP(COUNT($RV31:RY31)+1,$G$4:$EH$9,RZ$14,0)*$D31,IF($C31=RZ$17,$G$9*$D31,""))</f>
        <v/>
      </c>
      <c r="SA31" s="34" t="str">
        <f>IF(RZ31&lt;&gt;"",HLOOKUP(COUNT($RV31:RZ31)+1,$G$4:$EH$9,SA$14,0)*$D31,IF($C31=SA$17,$G$9*$D31,""))</f>
        <v/>
      </c>
      <c r="SB31" s="34" t="str">
        <f>IF(SA31&lt;&gt;"",HLOOKUP(COUNT($RV31:SA31)+1,$G$4:$EH$9,SB$14,0)*$D31,IF($C31=SB$17,$G$9*$D31,""))</f>
        <v/>
      </c>
      <c r="SC31" s="34" t="str">
        <f>IF(SB31&lt;&gt;"",HLOOKUP(COUNT($RV31:SB31)+1,$G$4:$EH$9,SC$14,0)*$D31,IF($C31=SC$17,$G$9*$D31,""))</f>
        <v/>
      </c>
      <c r="SD31" s="34" t="str">
        <f>IF(SC31&lt;&gt;"",HLOOKUP(COUNT($RV31:SC31)+1,$G$4:$EH$9,SD$14,0)*$D31,IF($C31=SD$17,$G$9*$D31,""))</f>
        <v/>
      </c>
      <c r="SE31" s="34" t="str">
        <f>IF(SD31&lt;&gt;"",HLOOKUP(COUNT($RV31:SD31)+1,$G$4:$EH$9,SE$14,0)*$D31,IF($C31=SE$17,$G$9*$D31,""))</f>
        <v/>
      </c>
      <c r="SF31" s="34" t="str">
        <f>IF(SE31&lt;&gt;"",HLOOKUP(COUNT($RV31:SE31)+1,$G$4:$EH$9,SF$14,0)*$D31,IF($C31=SF$17,$G$9*$D31,""))</f>
        <v/>
      </c>
      <c r="SG31" s="34" t="str">
        <f>IF(SF31&lt;&gt;"",HLOOKUP(COUNT($RV31:SF31)+1,$G$4:$EH$9,SG$14,0)*$D31,IF($C31=SG$17,$G$9*$D31,""))</f>
        <v/>
      </c>
      <c r="SH31" s="34" t="str">
        <f>IF(SG31&lt;&gt;"",HLOOKUP(COUNT($RV31:SG31)+1,$G$4:$EH$9,SH$14,0)*$D31,IF($C31=SH$17,$G$9*$D31,""))</f>
        <v/>
      </c>
      <c r="SI31" s="34">
        <f>IF(SH31&lt;&gt;"",HLOOKUP(COUNT($RV31:SH31)+1,$G$4:$EH$9,SI$14,0)*$D31,IF($C31=SI$17,$G$9*$D31,""))</f>
        <v>5800</v>
      </c>
      <c r="SJ31" s="34">
        <f>IF(SI31&lt;&gt;"",HLOOKUP(COUNT($RV31:SI31)+1,$G$4:$EH$9,SJ$14,0)*$D31,IF($C31=SJ$17,$G$9*$D31,""))</f>
        <v>0</v>
      </c>
      <c r="SK31" s="34">
        <f>IF(SJ31&lt;&gt;"",HLOOKUP(COUNT($RV31:SJ31)+1,$G$4:$EH$9,SK$14,0)*$D31,IF($C31=SK$17,$G$9*$D31,""))</f>
        <v>0</v>
      </c>
      <c r="SL31" s="34">
        <f>IF(SK31&lt;&gt;"",HLOOKUP(COUNT($RV31:SK31)+1,$G$4:$EH$9,SL$14,0)*$D31,IF($C31=SL$17,$G$9*$D31,""))</f>
        <v>0</v>
      </c>
      <c r="SM31" s="34">
        <f>IF(SL31&lt;&gt;"",HLOOKUP(COUNT($RV31:SL31)+1,$G$4:$EH$9,SM$14,0)*$D31,IF($C31=SM$17,$G$9*$D31,""))</f>
        <v>0</v>
      </c>
      <c r="SN31" s="34">
        <f>IF(SM31&lt;&gt;"",HLOOKUP(COUNT($RV31:SM31)+1,$G$4:$EH$9,SN$14,0)*$D31,IF($C31=SN$17,$G$9*$D31,""))</f>
        <v>0</v>
      </c>
      <c r="SO31" s="34">
        <f>IF(SN31&lt;&gt;"",HLOOKUP(COUNT($RV31:SN31)+1,$G$4:$EH$9,SO$14,0)*$D31,IF($C31=SO$17,$G$9*$D31,""))</f>
        <v>0</v>
      </c>
      <c r="SP31" s="34">
        <f>IF(SO31&lt;&gt;"",HLOOKUP(COUNT($RV31:SO31)+1,$G$4:$EH$9,SP$14,0)*$D31,IF($C31=SP$17,$G$9*$D31,""))</f>
        <v>0</v>
      </c>
      <c r="SQ31" s="34">
        <f>IF(SP31&lt;&gt;"",HLOOKUP(COUNT($RV31:SP31)+1,$G$4:$EH$9,SQ$14,0)*$D31,IF($C31=SQ$17,$G$9*$D31,""))</f>
        <v>0</v>
      </c>
      <c r="SR31" s="34">
        <f>IF(SQ31&lt;&gt;"",HLOOKUP(COUNT($RV31:SQ31)+1,$G$4:$EH$9,SR$14,0)*$D31,IF($C31=SR$17,$G$9*$D31,""))</f>
        <v>0</v>
      </c>
      <c r="SS31" s="34">
        <f>IF(SR31&lt;&gt;"",HLOOKUP(COUNT($RV31:SR31)+1,$G$4:$EH$9,SS$14,0)*$D31,IF($C31=SS$17,$G$9*$D31,""))</f>
        <v>0</v>
      </c>
      <c r="ST31" s="34">
        <f>IF(SS31&lt;&gt;"",HLOOKUP(COUNT($RV31:SS31)+1,$G$4:$EH$9,ST$14,0)*$D31,IF($C31=ST$17,$G$9*$D31,""))</f>
        <v>0</v>
      </c>
      <c r="SU31" s="34">
        <f>IF(ST31&lt;&gt;"",HLOOKUP(COUNT($RV31:ST31)+1,$G$4:$EH$9,SU$14,0)*$D31,IF($C31=SU$17,$G$9*$D31,""))</f>
        <v>0</v>
      </c>
      <c r="SV31" s="34">
        <f>IF(SU31&lt;&gt;"",HLOOKUP(COUNT($RV31:SU31)+1,$G$4:$EH$9,SV$14,0)*$D31,IF($C31=SV$17,$G$9*$D31,""))</f>
        <v>0</v>
      </c>
      <c r="SW31" s="34">
        <f>IF(SV31&lt;&gt;"",HLOOKUP(COUNT($RV31:SV31)+1,$G$4:$EH$9,SW$14,0)*$D31,IF($C31=SW$17,$G$9*$D31,""))</f>
        <v>0</v>
      </c>
      <c r="SX31" s="34">
        <f>IF(SW31&lt;&gt;"",HLOOKUP(COUNT($RV31:SW31)+1,$G$4:$EH$9,SX$14,0)*$D31,IF($C31=SX$17,$G$9*$D31,""))</f>
        <v>0</v>
      </c>
      <c r="SY31" s="34">
        <f>IF(SX31&lt;&gt;"",HLOOKUP(COUNT($RV31:SX31)+1,$G$4:$EH$9,SY$14,0)*$D31,IF($C31=SY$17,$G$9*$D31,""))</f>
        <v>0</v>
      </c>
      <c r="SZ31" s="34">
        <f>IF(SY31&lt;&gt;"",HLOOKUP(COUNT($RV31:SY31)+1,$G$4:$EH$9,SZ$14,0)*$D31,IF($C31=SZ$17,$G$9*$D31,""))</f>
        <v>0</v>
      </c>
      <c r="TA31" s="34">
        <f>IF(SZ31&lt;&gt;"",HLOOKUP(COUNT($RV31:SZ31)+1,$G$4:$EH$9,TA$14,0)*$D31,IF($C31=TA$17,$G$9*$D31,""))</f>
        <v>0</v>
      </c>
      <c r="TB31" s="34">
        <f>IF(TA31&lt;&gt;"",HLOOKUP(COUNT($RV31:TA31)+1,$G$4:$EH$9,TB$14,0)*$D31,IF($C31=TB$17,$G$9*$D31,""))</f>
        <v>0</v>
      </c>
      <c r="TC31" s="34">
        <f>IF(TB31&lt;&gt;"",HLOOKUP(COUNT($RV31:TB31)+1,$G$4:$EH$9,TC$14,0)*$D31,IF($C31=TC$17,$G$9*$D31,""))</f>
        <v>0</v>
      </c>
      <c r="TD31" s="34">
        <f>IF(TC31&lt;&gt;"",HLOOKUP(COUNT($RV31:TC31)+1,$G$4:$EH$9,TD$14,0)*$D31,IF($C31=TD$17,$G$9*$D31,""))</f>
        <v>0</v>
      </c>
      <c r="TE31" s="34">
        <f>IF(TD31&lt;&gt;"",HLOOKUP(COUNT($RV31:TD31)+1,$G$4:$EH$9,TE$14,0)*$D31,IF($C31=TE$17,$G$9*$D31,""))</f>
        <v>0</v>
      </c>
      <c r="TF31" s="34">
        <f>IF(TE31&lt;&gt;"",HLOOKUP(COUNT($RV31:TE31)+1,$G$4:$EH$9,TF$14,0)*$D31,IF($C31=TF$17,$G$9*$D31,""))</f>
        <v>0</v>
      </c>
      <c r="TG31" s="34">
        <f>IF(TF31&lt;&gt;"",HLOOKUP(COUNT($RV31:TF31)+1,$G$4:$EH$9,TG$14,0)*$D31,IF($C31=TG$17,$G$9*$D31,""))</f>
        <v>0</v>
      </c>
      <c r="TH31" s="34">
        <f>IF(TG31&lt;&gt;"",HLOOKUP(COUNT($RV31:TG31)+1,$G$4:$EH$9,TH$14,0)*$D31,IF($C31=TH$17,$G$9*$D31,""))</f>
        <v>0</v>
      </c>
      <c r="TI31" s="34">
        <f>IF(TH31&lt;&gt;"",HLOOKUP(COUNT($RV31:TH31)+1,$G$4:$EH$9,TI$14,0)*$D31,IF($C31=TI$17,$G$9*$D31,""))</f>
        <v>0</v>
      </c>
      <c r="TJ31" s="34">
        <f>IF(TI31&lt;&gt;"",HLOOKUP(COUNT($RV31:TI31)+1,$G$4:$EH$9,TJ$14,0)*$D31,IF($C31=TJ$17,$G$9*$D31,""))</f>
        <v>0</v>
      </c>
      <c r="TK31" s="34">
        <f>IF(TJ31&lt;&gt;"",HLOOKUP(COUNT($RV31:TJ31)+1,$G$4:$EH$9,TK$14,0)*$D31,IF($C31=TK$17,$G$9*$D31,""))</f>
        <v>0</v>
      </c>
      <c r="TL31" s="34">
        <f>IF(TK31&lt;&gt;"",HLOOKUP(COUNT($RV31:TK31)+1,$G$4:$EH$9,TL$14,0)*$D31,IF($C31=TL$17,$G$9*$D31,""))</f>
        <v>0</v>
      </c>
      <c r="TM31" s="34">
        <f>IF(TL31&lt;&gt;"",HLOOKUP(COUNT($RV31:TL31)+1,$G$4:$EH$9,TM$14,0)*$D31,IF($C31=TM$17,$G$9*$D31,""))</f>
        <v>0</v>
      </c>
      <c r="TN31" s="34">
        <f>IF(TM31&lt;&gt;"",HLOOKUP(COUNT($RV31:TM31)+1,$G$4:$EH$9,TN$14,0)*$D31,IF($C31=TN$17,$G$9*$D31,""))</f>
        <v>0</v>
      </c>
      <c r="TO31" s="34">
        <f>IF(TN31&lt;&gt;"",HLOOKUP(COUNT($RV31:TN31)+1,$G$4:$EH$9,TO$14,0)*$D31,IF($C31=TO$17,$G$9*$D31,""))</f>
        <v>0</v>
      </c>
      <c r="TP31" s="34">
        <f>IF(TO31&lt;&gt;"",HLOOKUP(COUNT($RV31:TO31)+1,$G$4:$EH$9,TP$14,0)*$D31,IF($C31=TP$17,$G$9*$D31,""))</f>
        <v>0</v>
      </c>
      <c r="TQ31" s="34">
        <f>IF(TP31&lt;&gt;"",HLOOKUP(COUNT($RV31:TP31)+1,$G$4:$EH$9,TQ$14,0)*$D31,IF($C31=TQ$17,$G$9*$D31,""))</f>
        <v>0</v>
      </c>
      <c r="TR31" s="34">
        <f>IF(TQ31&lt;&gt;"",HLOOKUP(COUNT($RV31:TQ31)+1,$G$4:$EH$9,TR$14,0)*$D31,IF($C31=TR$17,$G$9*$D31,""))</f>
        <v>0</v>
      </c>
      <c r="TS31" s="34">
        <f>IF(TR31&lt;&gt;"",HLOOKUP(COUNT($RV31:TR31)+1,$G$4:$EH$9,TS$14,0)*$D31,IF($C31=TS$17,$G$9*$D31,""))</f>
        <v>0</v>
      </c>
      <c r="TT31" s="34">
        <f>IF(TS31&lt;&gt;"",HLOOKUP(COUNT($RV31:TS31)+1,$G$4:$EH$9,TT$14,0)*$D31,IF($C31=TT$17,$G$9*$D31,""))</f>
        <v>0</v>
      </c>
      <c r="TU31" s="34">
        <f>IF(TT31&lt;&gt;"",HLOOKUP(COUNT($RV31:TT31)+1,$G$4:$EH$9,TU$14,0)*$D31,IF($C31=TU$17,$G$9*$D31,""))</f>
        <v>0</v>
      </c>
      <c r="TV31" s="34">
        <f>IF(TU31&lt;&gt;"",HLOOKUP(COUNT($RV31:TU31)+1,$G$4:$EH$9,TV$14,0)*$D31,IF($C31=TV$17,$G$9*$D31,""))</f>
        <v>0</v>
      </c>
      <c r="TW31" s="34">
        <f>IF(TV31&lt;&gt;"",HLOOKUP(COUNT($RV31:TV31)+1,$G$4:$EH$9,TW$14,0)*$D31,IF($C31=TW$17,$G$9*$D31,""))</f>
        <v>0</v>
      </c>
      <c r="TX31" s="34">
        <f>IF(TW31&lt;&gt;"",HLOOKUP(COUNT($RV31:TW31)+1,$G$4:$EH$9,TX$14,0)*$D31,IF($C31=TX$17,$G$9*$D31,""))</f>
        <v>0</v>
      </c>
      <c r="TY31" s="34">
        <f>IF(TX31&lt;&gt;"",HLOOKUP(COUNT($RV31:TX31)+1,$G$4:$EH$9,TY$14,0)*$D31,IF($C31=TY$17,$G$9*$D31,""))</f>
        <v>0</v>
      </c>
      <c r="TZ31" s="34">
        <f>IF(TY31&lt;&gt;"",HLOOKUP(COUNT($RV31:TY31)+1,$G$4:$EH$9,TZ$14,0)*$D31,IF($C31=TZ$17,$G$9*$D31,""))</f>
        <v>0</v>
      </c>
      <c r="UA31" s="34">
        <f>IF(TZ31&lt;&gt;"",HLOOKUP(COUNT($RV31:TZ31)+1,$G$4:$EH$9,UA$14,0)*$D31,IF($C31=UA$17,$G$9*$D31,""))</f>
        <v>0</v>
      </c>
      <c r="UB31" s="34">
        <f>IF(UA31&lt;&gt;"",HLOOKUP(COUNT($RV31:UA31)+1,$G$4:$EH$9,UB$14,0)*$D31,IF($C31=UB$17,$G$9*$D31,""))</f>
        <v>0</v>
      </c>
      <c r="UC31" s="34">
        <f>IF(UB31&lt;&gt;"",HLOOKUP(COUNT($RV31:UB31)+1,$G$4:$EH$9,UC$14,0)*$D31,IF($C31=UC$17,$G$9*$D31,""))</f>
        <v>0</v>
      </c>
      <c r="UD31" s="34">
        <f>IF(UC31&lt;&gt;"",HLOOKUP(COUNT($RV31:UC31)+1,$G$4:$EH$9,UD$14,0)*$D31,IF($C31=UD$17,$G$9*$D31,""))</f>
        <v>0</v>
      </c>
      <c r="UE31" s="34">
        <f>IF(UD31&lt;&gt;"",HLOOKUP(COUNT($RV31:UD31)+1,$G$4:$EH$9,UE$14,0)*$D31,IF($C31=UE$17,$G$9*$D31,""))</f>
        <v>0</v>
      </c>
      <c r="UF31" s="34">
        <f>IF(UE31&lt;&gt;"",HLOOKUP(COUNT($RV31:UE31)+1,$G$4:$EH$9,UF$14,0)*$D31,IF($C31=UF$17,$G$9*$D31,""))</f>
        <v>0</v>
      </c>
      <c r="UG31" s="34">
        <f>IF(UF31&lt;&gt;"",HLOOKUP(COUNT($RV31:UF31)+1,$G$4:$EH$9,UG$14,0)*$D31,IF($C31=UG$17,$G$9*$D31,""))</f>
        <v>0</v>
      </c>
      <c r="UH31" s="34">
        <f>IF(UG31&lt;&gt;"",HLOOKUP(COUNT($RV31:UG31)+1,$G$4:$EH$9,UH$14,0)*$D31,IF($C31=UH$17,$G$9*$D31,""))</f>
        <v>0</v>
      </c>
      <c r="UI31" s="34">
        <f>IF(UH31&lt;&gt;"",HLOOKUP(COUNT($RV31:UH31)+1,$G$4:$EH$9,UI$14,0)*$D31,IF($C31=UI$17,$G$9*$D31,""))</f>
        <v>0</v>
      </c>
      <c r="UJ31" s="34">
        <f>IF(UI31&lt;&gt;"",HLOOKUP(COUNT($RV31:UI31)+1,$G$4:$EH$9,UJ$14,0)*$D31,IF($C31=UJ$17,$G$9*$D31,""))</f>
        <v>0</v>
      </c>
      <c r="UK31" s="34">
        <f>IF(UJ31&lt;&gt;"",HLOOKUP(COUNT($RV31:UJ31)+1,$G$4:$EH$9,UK$14,0)*$D31,IF($C31=UK$17,$G$9*$D31,""))</f>
        <v>0</v>
      </c>
      <c r="UL31" s="34">
        <f>IF(UK31&lt;&gt;"",HLOOKUP(COUNT($RV31:UK31)+1,$G$4:$EH$9,UL$14,0)*$D31,IF($C31=UL$17,$G$9*$D31,""))</f>
        <v>0</v>
      </c>
      <c r="UM31" s="34">
        <f>IF(UL31&lt;&gt;"",HLOOKUP(COUNT($RV31:UL31)+1,$G$4:$EH$9,UM$14,0)*$D31,IF($C31=UM$17,$G$9*$D31,""))</f>
        <v>0</v>
      </c>
      <c r="UN31" s="34">
        <f>IF(UM31&lt;&gt;"",HLOOKUP(COUNT($RV31:UM31)+1,$G$4:$EH$9,UN$14,0)*$D31,IF($C31=UN$17,$G$9*$D31,""))</f>
        <v>0</v>
      </c>
      <c r="UO31" s="34">
        <f>IF(UN31&lt;&gt;"",HLOOKUP(COUNT($RV31:UN31)+1,$G$4:$EH$9,UO$14,0)*$D31,IF($C31=UO$17,$G$9*$D31,""))</f>
        <v>0</v>
      </c>
      <c r="UP31" s="34">
        <f>IF(UO31&lt;&gt;"",HLOOKUP(COUNT($RV31:UO31)+1,$G$4:$EH$9,UP$14,0)*$D31,IF($C31=UP$17,$G$9*$D31,""))</f>
        <v>0</v>
      </c>
      <c r="UQ31" s="34">
        <f>IF(UP31&lt;&gt;"",HLOOKUP(COUNT($RV31:UP31)+1,$G$4:$EH$9,UQ$14,0)*$D31,IF($C31=UQ$17,$G$9*$D31,""))</f>
        <v>0</v>
      </c>
      <c r="UR31" s="34">
        <f>IF(UQ31&lt;&gt;"",HLOOKUP(COUNT($RV31:UQ31)+1,$G$4:$EH$9,UR$14,0)*$D31,IF($C31=UR$17,$G$9*$D31,""))</f>
        <v>0</v>
      </c>
      <c r="US31" s="34">
        <f>IF(UR31&lt;&gt;"",HLOOKUP(COUNT($RV31:UR31)+1,$G$4:$EH$9,US$14,0)*$D31,IF($C31=US$17,$G$9*$D31,""))</f>
        <v>0</v>
      </c>
      <c r="UT31" s="34">
        <f>IF(US31&lt;&gt;"",HLOOKUP(COUNT($RV31:US31)+1,$G$4:$EH$9,UT$14,0)*$D31,IF($C31=UT$17,$G$9*$D31,""))</f>
        <v>0</v>
      </c>
      <c r="UU31" s="34">
        <f>IF(UT31&lt;&gt;"",HLOOKUP(COUNT($RV31:UT31)+1,$G$4:$EH$9,UU$14,0)*$D31,IF($C31=UU$17,$G$9*$D31,""))</f>
        <v>0</v>
      </c>
      <c r="UV31" s="34">
        <f>IF(UU31&lt;&gt;"",HLOOKUP(COUNT($RV31:UU31)+1,$G$4:$EH$9,UV$14,0)*$D31,IF($C31=UV$17,$G$9*$D31,""))</f>
        <v>0</v>
      </c>
      <c r="UW31" s="34">
        <f>IF(UV31&lt;&gt;"",HLOOKUP(COUNT($RV31:UV31)+1,$G$4:$EH$9,UW$14,0)*$D31,IF($C31=UW$17,$G$9*$D31,""))</f>
        <v>0</v>
      </c>
      <c r="UX31" s="34">
        <f>IF(UW31&lt;&gt;"",HLOOKUP(COUNT($RV31:UW31)+1,$G$4:$EH$9,UX$14,0)*$D31,IF($C31=UX$17,$G$9*$D31,""))</f>
        <v>0</v>
      </c>
      <c r="UY31" s="34">
        <f>IF(UX31&lt;&gt;"",HLOOKUP(COUNT($RV31:UX31)+1,$G$4:$EH$9,UY$14,0)*$D31,IF($C31=UY$17,$G$9*$D31,""))</f>
        <v>0</v>
      </c>
      <c r="UZ31" s="34">
        <f>IF(UY31&lt;&gt;"",HLOOKUP(COUNT($RV31:UY31)+1,$G$4:$EH$9,UZ$14,0)*$D31,IF($C31=UZ$17,$G$9*$D31,""))</f>
        <v>0</v>
      </c>
      <c r="VA31" s="34">
        <f>IF(UZ31&lt;&gt;"",HLOOKUP(COUNT($RV31:UZ31)+1,$G$4:$EH$9,VA$14,0)*$D31,IF($C31=VA$17,$G$9*$D31,""))</f>
        <v>0</v>
      </c>
      <c r="VB31" s="34">
        <f>IF(VA31&lt;&gt;"",HLOOKUP(COUNT($RV31:VA31)+1,$G$4:$EH$9,VB$14,0)*$D31,IF($C31=VB$17,$G$9*$D31,""))</f>
        <v>0</v>
      </c>
      <c r="VC31" s="34">
        <f>IF(VB31&lt;&gt;"",HLOOKUP(COUNT($RV31:VB31)+1,$G$4:$EH$9,VC$14,0)*$D31,IF($C31=VC$17,$G$9*$D31,""))</f>
        <v>0</v>
      </c>
      <c r="VD31" s="34">
        <f>IF(VC31&lt;&gt;"",HLOOKUP(COUNT($RV31:VC31)+1,$G$4:$EH$9,VD$14,0)*$D31,IF($C31=VD$17,$G$9*$D31,""))</f>
        <v>0</v>
      </c>
      <c r="VE31" s="34">
        <f>IF(VD31&lt;&gt;"",HLOOKUP(COUNT($RV31:VD31)+1,$G$4:$EH$9,VE$14,0)*$D31,IF($C31=VE$17,$G$9*$D31,""))</f>
        <v>0</v>
      </c>
      <c r="VF31" s="34">
        <f>IF(VE31&lt;&gt;"",HLOOKUP(COUNT($RV31:VE31)+1,$G$4:$EH$9,VF$14,0)*$D31,IF($C31=VF$17,$G$9*$D31,""))</f>
        <v>0</v>
      </c>
      <c r="VG31" s="34">
        <f>IF(VF31&lt;&gt;"",HLOOKUP(COUNT($RV31:VF31)+1,$G$4:$EH$9,VG$14,0)*$D31,IF($C31=VG$17,$G$9*$D31,""))</f>
        <v>0</v>
      </c>
      <c r="VH31" s="34">
        <f>IF(VG31&lt;&gt;"",HLOOKUP(COUNT($RV31:VG31)+1,$G$4:$EH$9,VH$14,0)*$D31,IF($C31=VH$17,$G$9*$D31,""))</f>
        <v>0</v>
      </c>
      <c r="VI31" s="34">
        <f>IF(VH31&lt;&gt;"",HLOOKUP(COUNT($RV31:VH31)+1,$G$4:$EH$9,VI$14,0)*$D31,IF($C31=VI$17,$G$9*$D31,""))</f>
        <v>0</v>
      </c>
      <c r="VJ31" s="34">
        <f>IF(VI31&lt;&gt;"",HLOOKUP(COUNT($RV31:VI31)+1,$G$4:$EH$9,VJ$14,0)*$D31,IF($C31=VJ$17,$G$9*$D31,""))</f>
        <v>0</v>
      </c>
      <c r="VK31" s="34">
        <f>IF(VJ31&lt;&gt;"",HLOOKUP(COUNT($RV31:VJ31)+1,$G$4:$EH$9,VK$14,0)*$D31,IF($C31=VK$17,$G$9*$D31,""))</f>
        <v>0</v>
      </c>
      <c r="VL31" s="34">
        <f>IF(VK31&lt;&gt;"",HLOOKUP(COUNT($RV31:VK31)+1,$G$4:$EH$9,VL$14,0)*$D31,IF($C31=VL$17,$G$9*$D31,""))</f>
        <v>0</v>
      </c>
      <c r="VM31" s="34">
        <f>IF(VL31&lt;&gt;"",HLOOKUP(COUNT($RV31:VL31)+1,$G$4:$EH$9,VM$14,0)*$D31,IF($C31=VM$17,$G$9*$D31,""))</f>
        <v>0</v>
      </c>
      <c r="VN31" s="34">
        <f>IF(VM31&lt;&gt;"",HLOOKUP(COUNT($RV31:VM31)+1,$G$4:$EH$9,VN$14,0)*$D31,IF($C31=VN$17,$G$9*$D31,""))</f>
        <v>0</v>
      </c>
      <c r="VO31" s="34">
        <f>IF(VN31&lt;&gt;"",HLOOKUP(COUNT($RV31:VN31)+1,$G$4:$EH$9,VO$14,0)*$D31,IF($C31=VO$17,$G$9*$D31,""))</f>
        <v>0</v>
      </c>
      <c r="VP31" s="34">
        <f>IF(VO31&lt;&gt;"",HLOOKUP(COUNT($RV31:VO31)+1,$G$4:$EH$9,VP$14,0)*$D31,IF($C31=VP$17,$G$9*$D31,""))</f>
        <v>0</v>
      </c>
      <c r="VQ31" s="34">
        <f>IF(VP31&lt;&gt;"",HLOOKUP(COUNT($RV31:VP31)+1,$G$4:$EH$9,VQ$14,0)*$D31,IF($C31=VQ$17,$G$9*$D31,""))</f>
        <v>0</v>
      </c>
      <c r="VR31" s="34">
        <f>IF(VQ31&lt;&gt;"",HLOOKUP(COUNT($RV31:VQ31)+1,$G$4:$EH$9,VR$14,0)*$D31,IF($C31=VR$17,$G$9*$D31,""))</f>
        <v>0</v>
      </c>
      <c r="VS31" s="34">
        <f>IF(VR31&lt;&gt;"",HLOOKUP(COUNT($RV31:VR31)+1,$G$4:$EH$9,VS$14,0)*$D31,IF($C31=VS$17,$G$9*$D31,""))</f>
        <v>0</v>
      </c>
      <c r="VT31" s="34">
        <f>IF(VS31&lt;&gt;"",HLOOKUP(COUNT($RV31:VS31)+1,$G$4:$EH$9,VT$14,0)*$D31,IF($C31=VT$17,$G$9*$D31,""))</f>
        <v>0</v>
      </c>
      <c r="VU31" s="34">
        <f>IF(VT31&lt;&gt;"",HLOOKUP(COUNT($RV31:VT31)+1,$G$4:$EH$9,VU$14,0)*$D31,IF($C31=VU$17,$G$9*$D31,""))</f>
        <v>0</v>
      </c>
      <c r="VV31" s="34">
        <f>IF(VU31&lt;&gt;"",HLOOKUP(COUNT($RV31:VU31)+1,$G$4:$EH$9,VV$14,0)*$D31,IF($C31=VV$17,$G$9*$D31,""))</f>
        <v>0</v>
      </c>
      <c r="VW31" s="34">
        <f>IF(VV31&lt;&gt;"",HLOOKUP(COUNT($RV31:VV31)+1,$G$4:$EH$9,VW$14,0)*$D31,IF($C31=VW$17,$G$9*$D31,""))</f>
        <v>0</v>
      </c>
      <c r="VX31" s="34">
        <f>IF(VW31&lt;&gt;"",HLOOKUP(COUNT($RV31:VW31)+1,$G$4:$EH$9,VX$14,0)*$D31,IF($C31=VX$17,$G$9*$D31,""))</f>
        <v>0</v>
      </c>
      <c r="VY31" s="34">
        <f>IF(VX31&lt;&gt;"",HLOOKUP(COUNT($RV31:VX31)+1,$G$4:$EH$9,VY$14,0)*$D31,IF($C31=VY$17,$G$9*$D31,""))</f>
        <v>0</v>
      </c>
      <c r="VZ31" s="34">
        <f>IF(VY31&lt;&gt;"",HLOOKUP(COUNT($RV31:VY31)+1,$G$4:$EH$9,VZ$14,0)*$D31,IF($C31=VZ$17,$G$9*$D31,""))</f>
        <v>0</v>
      </c>
      <c r="WA31" s="34">
        <f>IF(VZ31&lt;&gt;"",HLOOKUP(COUNT($RV31:VZ31)+1,$G$4:$EH$9,WA$14,0)*$D31,IF($C31=WA$17,$G$9*$D31,""))</f>
        <v>0</v>
      </c>
      <c r="WB31" s="34">
        <f>IF(WA31&lt;&gt;"",HLOOKUP(COUNT($RV31:WA31)+1,$G$4:$EH$9,WB$14,0)*$D31,IF($C31=WB$17,$G$9*$D31,""))</f>
        <v>0</v>
      </c>
      <c r="WC31" s="34">
        <f>IF(WB31&lt;&gt;"",HLOOKUP(COUNT($RV31:WB31)+1,$G$4:$EH$9,WC$14,0)*$D31,IF($C31=WC$17,$G$9*$D31,""))</f>
        <v>0</v>
      </c>
      <c r="WD31" s="34">
        <f>IF(WC31&lt;&gt;"",HLOOKUP(COUNT($RV31:WC31)+1,$G$4:$EH$9,WD$14,0)*$D31,IF($C31=WD$17,$G$9*$D31,""))</f>
        <v>0</v>
      </c>
      <c r="WE31" s="34">
        <f>IF(WD31&lt;&gt;"",HLOOKUP(COUNT($RV31:WD31)+1,$G$4:$EH$9,WE$14,0)*$D31,IF($C31=WE$17,$G$9*$D31,""))</f>
        <v>0</v>
      </c>
      <c r="WF31" s="34">
        <f>IF(WE31&lt;&gt;"",HLOOKUP(COUNT($RV31:WE31)+1,$G$4:$EH$9,WF$14,0)*$D31,IF($C31=WF$17,$G$9*$D31,""))</f>
        <v>0</v>
      </c>
      <c r="WG31" s="34">
        <f>IF(WF31&lt;&gt;"",HLOOKUP(COUNT($RV31:WF31)+1,$G$4:$EH$9,WG$14,0)*$D31,IF($C31=WG$17,$G$9*$D31,""))</f>
        <v>0</v>
      </c>
      <c r="WH31" s="34">
        <f>IF(WG31&lt;&gt;"",HLOOKUP(COUNT($RV31:WG31)+1,$G$4:$EH$9,WH$14,0)*$D31,IF($C31=WH$17,$G$9*$D31,""))</f>
        <v>0</v>
      </c>
      <c r="WI31" s="34">
        <f>IF(WH31&lt;&gt;"",HLOOKUP(COUNT($RV31:WH31)+1,$G$4:$EH$9,WI$14,0)*$D31,IF($C31=WI$17,$G$9*$D31,""))</f>
        <v>0</v>
      </c>
      <c r="WJ31" s="34">
        <f>IF(WI31&lt;&gt;"",HLOOKUP(COUNT($RV31:WI31)+1,$G$4:$EH$9,WJ$14,0)*$D31,IF($C31=WJ$17,$G$9*$D31,""))</f>
        <v>0</v>
      </c>
      <c r="WK31" s="34">
        <f>IF(WJ31&lt;&gt;"",HLOOKUP(COUNT($RV31:WJ31)+1,$G$4:$EH$9,WK$14,0)*$D31,IF($C31=WK$17,$G$9*$D31,""))</f>
        <v>0</v>
      </c>
      <c r="WL31" s="34">
        <f>IF(WK31&lt;&gt;"",HLOOKUP(COUNT($RV31:WK31)+1,$G$4:$EH$9,WL$14,0)*$D31,IF($C31=WL$17,$G$9*$D31,""))</f>
        <v>0</v>
      </c>
    </row>
    <row r="32" spans="1:610" ht="15" x14ac:dyDescent="0.2">
      <c r="A32" s="25">
        <f t="shared" ref="A32:A42" si="909">A31+1</f>
        <v>2</v>
      </c>
      <c r="B32" s="25" t="s">
        <v>80</v>
      </c>
      <c r="C32" s="62">
        <f t="shared" si="908"/>
        <v>14</v>
      </c>
      <c r="D32" s="30">
        <f>VLOOKUP(B32,Premissas!$R$8:$AD$18,(Histograma!A32+1),0)</f>
        <v>2</v>
      </c>
      <c r="G32" s="34" t="str">
        <f>IF(F32&lt;&gt;"",HLOOKUP(COUNT($F32:F32)+1,$G$4:$EH$8,G$14,0)*$D32,IF($C32=G$17,$G$5*$D32,""))</f>
        <v/>
      </c>
      <c r="H32" s="34" t="str">
        <f>IF(G32&lt;&gt;"",HLOOKUP(COUNT($F32:G32)+1,$G$4:$EH$8,H$14,0)*$D32,IF($C32=H$17,$G$5*$D32,""))</f>
        <v/>
      </c>
      <c r="I32" s="53" t="str">
        <f>IF(H32&lt;&gt;"",HLOOKUP(COUNT($F32:H32)+1,$G$4:$EH$8,I$14,0)*$D32,IF($C32=I$17,$G$5*$D32,""))</f>
        <v/>
      </c>
      <c r="J32" s="53" t="str">
        <f>IF(I32&lt;&gt;"",HLOOKUP(COUNT($F32:I32)+1,$G$4:$EH$8,J$14,0)*$D32,IF($C32=J$17,$G$5*$D32,""))</f>
        <v/>
      </c>
      <c r="K32" s="53" t="str">
        <f>IF(J32&lt;&gt;"",HLOOKUP(COUNT($F32:J32)+1,$G$4:$EH$8,K$14,0)*$D32,IF($C32=K$17,$G$5*$D32,""))</f>
        <v/>
      </c>
      <c r="L32" s="34" t="str">
        <f>IF(K32&lt;&gt;"",HLOOKUP(COUNT($F32:K32)+1,$G$4:$EH$8,L$14,0)*$D32,IF($C32=L$17,$G$5*$D32,""))</f>
        <v/>
      </c>
      <c r="M32" s="34" t="str">
        <f>IF(L32&lt;&gt;"",HLOOKUP(COUNT($F32:L32)+1,$G$4:$EH$8,M$14,0)*$D32,IF($C32=M$17,$G$5*$D32,""))</f>
        <v/>
      </c>
      <c r="N32" s="34" t="str">
        <f>IF(M32&lt;&gt;"",HLOOKUP(COUNT($F32:M32)+1,$G$4:$EH$8,N$14,0)*$D32,IF($C32=N$17,$G$5*$D32,""))</f>
        <v/>
      </c>
      <c r="O32" s="34" t="str">
        <f>IF(N32&lt;&gt;"",HLOOKUP(COUNT($F32:N32)+1,$G$4:$EH$8,O$14,0)*$D32,IF($C32=O$17,$G$5*$D32,""))</f>
        <v/>
      </c>
      <c r="P32" s="34" t="str">
        <f>IF(O32&lt;&gt;"",HLOOKUP(COUNT($F32:O32)+1,$G$4:$EH$8,P$14,0)*$D32,IF($C32=P$17,$G$5*$D32,""))</f>
        <v/>
      </c>
      <c r="Q32" s="34" t="str">
        <f>IF(P32&lt;&gt;"",HLOOKUP(COUNT($F32:P32)+1,$G$4:$EH$8,Q$14,0)*$D32,IF($C32=Q$17,$G$5*$D32,""))</f>
        <v/>
      </c>
      <c r="R32" s="34" t="str">
        <f>IF(Q32&lt;&gt;"",HLOOKUP(COUNT($F32:Q32)+1,$G$4:$EH$8,R$14,0)*$D32,IF($C32=R$17,$G$5*$D32,""))</f>
        <v/>
      </c>
      <c r="S32" s="34" t="str">
        <f>IF(R32&lt;&gt;"",HLOOKUP(COUNT($F32:R32)+1,$G$4:$EH$8,S$14,0)*$D32,IF($C32=S$17,$G$5*$D32,""))</f>
        <v/>
      </c>
      <c r="T32" s="34">
        <f>IF(S32&lt;&gt;"",HLOOKUP(COUNT($F32:S32)+1,$G$4:$EH$8,T$14,0)*$D32,IF($C32=T$17,$G$5*$D32,""))</f>
        <v>0</v>
      </c>
      <c r="U32" s="34">
        <f>IF(T32&lt;&gt;"",HLOOKUP(COUNT($F32:T32)+1,$G$4:$EH$8,U$14,0)*$D32,IF($C32=U$17,$G$5*$D32,""))</f>
        <v>0</v>
      </c>
      <c r="V32" s="34" t="e">
        <f>IF(U32&lt;&gt;"",HLOOKUP(COUNT($F32:U32)+1,$G$4:$EH$8,V$14,0)*$D32,IF($C32=V$17,$G$5*$D32,""))</f>
        <v>#VALUE!</v>
      </c>
      <c r="W32" s="34" t="e">
        <f>IF(V32&lt;&gt;"",HLOOKUP(COUNT($F32:V32)+1,$G$4:$EH$8,W$14,0)*$D32,IF($C32=W$17,$G$5*$D32,""))</f>
        <v>#VALUE!</v>
      </c>
      <c r="X32" s="34" t="e">
        <f>IF(W32&lt;&gt;"",HLOOKUP(COUNT($F32:W32)+1,$G$4:$EH$8,X$14,0)*$D32,IF($C32=X$17,$G$5*$D32,""))</f>
        <v>#VALUE!</v>
      </c>
      <c r="Y32" s="34" t="e">
        <f>IF(X32&lt;&gt;"",HLOOKUP(COUNT($F32:X32)+1,$G$4:$EH$8,Y$14,0)*$D32,IF($C32=Y$17,$G$5*$D32,""))</f>
        <v>#VALUE!</v>
      </c>
      <c r="Z32" s="34" t="e">
        <f>IF(Y32&lt;&gt;"",HLOOKUP(COUNT($F32:Y32)+1,$G$4:$EH$8,Z$14,0)*$D32,IF($C32=Z$17,$G$5*$D32,""))</f>
        <v>#VALUE!</v>
      </c>
      <c r="AA32" s="34" t="e">
        <f>IF(Z32&lt;&gt;"",HLOOKUP(COUNT($F32:Z32)+1,$G$4:$EH$8,AA$14,0)*$D32,IF($C32=AA$17,$G$5*$D32,""))</f>
        <v>#VALUE!</v>
      </c>
      <c r="AB32" s="34" t="e">
        <f>IF(AA32&lt;&gt;"",HLOOKUP(COUNT($F32:AA32)+1,$G$4:$EH$8,AB$14,0)*$D32,IF($C32=AB$17,$G$5*$D32,""))</f>
        <v>#VALUE!</v>
      </c>
      <c r="AC32" s="34" t="e">
        <f>IF(AB32&lt;&gt;"",HLOOKUP(COUNT($F32:AB32)+1,$G$4:$EH$8,AC$14,0)*$D32,IF($C32=AC$17,$G$5*$D32,""))</f>
        <v>#VALUE!</v>
      </c>
      <c r="AD32" s="34" t="e">
        <f>IF(AC32&lt;&gt;"",HLOOKUP(COUNT($F32:AC32)+1,$G$4:$EH$8,AD$14,0)*$D32,IF($C32=AD$17,$G$5*$D32,""))</f>
        <v>#VALUE!</v>
      </c>
      <c r="AE32" s="34" t="e">
        <f>IF(AD32&lt;&gt;"",HLOOKUP(COUNT($F32:AD32)+1,$G$4:$EH$8,AE$14,0)*$D32,IF($C32=AE$17,$G$5*$D32,""))</f>
        <v>#VALUE!</v>
      </c>
      <c r="AF32" s="34" t="e">
        <f>IF(AE32&lt;&gt;"",HLOOKUP(COUNT($F32:AE32)+1,$G$4:$EH$8,AF$14,0)*$D32,IF($C32=AF$17,$G$5*$D32,""))</f>
        <v>#VALUE!</v>
      </c>
      <c r="AG32" s="34" t="e">
        <f>IF(AF32&lt;&gt;"",HLOOKUP(COUNT($F32:AF32)+1,$G$4:$EH$8,AG$14,0)*$D32,IF($C32=AG$17,$G$5*$D32,""))</f>
        <v>#VALUE!</v>
      </c>
      <c r="AH32" s="34" t="e">
        <f>IF(AG32&lt;&gt;"",HLOOKUP(COUNT($F32:AG32)+1,$G$4:$EH$8,AH$14,0)*$D32,IF($C32=AH$17,$G$5*$D32,""))</f>
        <v>#VALUE!</v>
      </c>
      <c r="AI32" s="34" t="e">
        <f>IF(AH32&lt;&gt;"",HLOOKUP(COUNT($F32:AH32)+1,$G$4:$EH$8,AI$14,0)*$D32,IF($C32=AI$17,$G$5*$D32,""))</f>
        <v>#VALUE!</v>
      </c>
      <c r="AJ32" s="34" t="e">
        <f>IF(AI32&lt;&gt;"",HLOOKUP(COUNT($F32:AI32)+1,$G$4:$EH$8,AJ$14,0)*$D32,IF($C32=AJ$17,$G$5*$D32,""))</f>
        <v>#VALUE!</v>
      </c>
      <c r="AK32" s="34" t="e">
        <f>IF(AJ32&lt;&gt;"",HLOOKUP(COUNT($F32:AJ32)+1,$G$4:$EH$8,AK$14,0)*$D32,IF($C32=AK$17,$G$5*$D32,""))</f>
        <v>#VALUE!</v>
      </c>
      <c r="AL32" s="34" t="e">
        <f>IF(AK32&lt;&gt;"",HLOOKUP(COUNT($F32:AK32)+1,$G$4:$EH$8,AL$14,0)*$D32,IF($C32=AL$17,$G$5*$D32,""))</f>
        <v>#VALUE!</v>
      </c>
      <c r="AM32" s="34" t="e">
        <f>IF(AL32&lt;&gt;"",HLOOKUP(COUNT($F32:AL32)+1,$G$4:$EH$8,AM$14,0)*$D32,IF($C32=AM$17,$G$5*$D32,""))</f>
        <v>#VALUE!</v>
      </c>
      <c r="AN32" s="34" t="e">
        <f>IF(AM32&lt;&gt;"",HLOOKUP(COUNT($F32:AM32)+1,$G$4:$EH$8,AN$14,0)*$D32,IF($C32=AN$17,$G$5*$D32,""))</f>
        <v>#VALUE!</v>
      </c>
      <c r="AO32" s="34" t="e">
        <f>IF(AN32&lt;&gt;"",HLOOKUP(COUNT($F32:AN32)+1,$G$4:$EH$8,AO$14,0)*$D32,IF($C32=AO$17,$G$5*$D32,""))</f>
        <v>#VALUE!</v>
      </c>
      <c r="AP32" s="34" t="e">
        <f>IF(AO32&lt;&gt;"",HLOOKUP(COUNT($F32:AO32)+1,$G$4:$EH$8,AP$14,0)*$D32,IF($C32=AP$17,$G$5*$D32,""))</f>
        <v>#VALUE!</v>
      </c>
      <c r="AQ32" s="34" t="e">
        <f>IF(AP32&lt;&gt;"",HLOOKUP(COUNT($F32:AP32)+1,$G$4:$EH$8,AQ$14,0)*$D32,IF($C32=AQ$17,$G$5*$D32,""))</f>
        <v>#VALUE!</v>
      </c>
      <c r="AR32" s="34" t="e">
        <f>IF(AQ32&lt;&gt;"",HLOOKUP(COUNT($F32:AQ32)+1,$G$4:$EH$8,AR$14,0)*$D32,IF($C32=AR$17,$G$5*$D32,""))</f>
        <v>#VALUE!</v>
      </c>
      <c r="AS32" s="34" t="e">
        <f>IF(AR32&lt;&gt;"",HLOOKUP(COUNT($F32:AR32)+1,$G$4:$EH$8,AS$14,0)*$D32,IF($C32=AS$17,$G$5*$D32,""))</f>
        <v>#VALUE!</v>
      </c>
      <c r="AT32" s="34" t="e">
        <f>IF(AS32&lt;&gt;"",HLOOKUP(COUNT($F32:AS32)+1,$G$4:$EH$8,AT$14,0)*$D32,IF($C32=AT$17,$G$5*$D32,""))</f>
        <v>#VALUE!</v>
      </c>
      <c r="AU32" s="34" t="e">
        <f>IF(AT32&lt;&gt;"",HLOOKUP(COUNT($F32:AT32)+1,$G$4:$EH$8,AU$14,0)*$D32,IF($C32=AU$17,$G$5*$D32,""))</f>
        <v>#VALUE!</v>
      </c>
      <c r="AV32" s="34" t="e">
        <f>IF(AU32&lt;&gt;"",HLOOKUP(COUNT($F32:AU32)+1,$G$4:$EH$8,AV$14,0)*$D32,IF($C32=AV$17,$G$5*$D32,""))</f>
        <v>#VALUE!</v>
      </c>
      <c r="AW32" s="34" t="e">
        <f>IF(AV32&lt;&gt;"",HLOOKUP(COUNT($F32:AV32)+1,$G$4:$EH$8,AW$14,0)*$D32,IF($C32=AW$17,$G$5*$D32,""))</f>
        <v>#VALUE!</v>
      </c>
      <c r="AX32" s="34" t="e">
        <f>IF(AW32&lt;&gt;"",HLOOKUP(COUNT($F32:AW32)+1,$G$4:$EH$8,AX$14,0)*$D32,IF($C32=AX$17,$G$5*$D32,""))</f>
        <v>#VALUE!</v>
      </c>
      <c r="AY32" s="34" t="e">
        <f>IF(AX32&lt;&gt;"",HLOOKUP(COUNT($F32:AX32)+1,$G$4:$EH$8,AY$14,0)*$D32,IF($C32=AY$17,$G$5*$D32,""))</f>
        <v>#VALUE!</v>
      </c>
      <c r="AZ32" s="34" t="e">
        <f>IF(AY32&lt;&gt;"",HLOOKUP(COUNT($F32:AY32)+1,$G$4:$EH$8,AZ$14,0)*$D32,IF($C32=AZ$17,$G$5*$D32,""))</f>
        <v>#VALUE!</v>
      </c>
      <c r="BA32" s="34" t="e">
        <f>IF(AZ32&lt;&gt;"",HLOOKUP(COUNT($F32:AZ32)+1,$G$4:$EH$8,BA$14,0)*$D32,IF($C32=BA$17,$G$5*$D32,""))</f>
        <v>#VALUE!</v>
      </c>
      <c r="BB32" s="34" t="e">
        <f>IF(BA32&lt;&gt;"",HLOOKUP(COUNT($F32:BA32)+1,$G$4:$EH$8,BB$14,0)*$D32,IF($C32=BB$17,$G$5*$D32,""))</f>
        <v>#VALUE!</v>
      </c>
      <c r="BC32" s="34" t="e">
        <f>IF(BB32&lt;&gt;"",HLOOKUP(COUNT($F32:BB32)+1,$G$4:$EH$8,BC$14,0)*$D32,IF($C32=BC$17,$G$5*$D32,""))</f>
        <v>#VALUE!</v>
      </c>
      <c r="BD32" s="34" t="e">
        <f>IF(BC32&lt;&gt;"",HLOOKUP(COUNT($F32:BC32)+1,$G$4:$EH$8,BD$14,0)*$D32,IF($C32=BD$17,$G$5*$D32,""))</f>
        <v>#VALUE!</v>
      </c>
      <c r="BE32" s="34" t="e">
        <f>IF(BD32&lt;&gt;"",HLOOKUP(COUNT($F32:BD32)+1,$G$4:$EH$8,BE$14,0)*$D32,IF($C32=BE$17,$G$5*$D32,""))</f>
        <v>#VALUE!</v>
      </c>
      <c r="BF32" s="34" t="e">
        <f>IF(BE32&lt;&gt;"",HLOOKUP(COUNT($F32:BE32)+1,$G$4:$EH$8,BF$14,0)*$D32,IF($C32=BF$17,$G$5*$D32,""))</f>
        <v>#VALUE!</v>
      </c>
      <c r="BG32" s="34" t="e">
        <f>IF(BF32&lt;&gt;"",HLOOKUP(COUNT($F32:BF32)+1,$G$4:$EH$8,BG$14,0)*$D32,IF($C32=BG$17,$G$5*$D32,""))</f>
        <v>#VALUE!</v>
      </c>
      <c r="BH32" s="34" t="e">
        <f>IF(BG32&lt;&gt;"",HLOOKUP(COUNT($F32:BG32)+1,$G$4:$EH$8,BH$14,0)*$D32,IF($C32=BH$17,$G$5*$D32,""))</f>
        <v>#VALUE!</v>
      </c>
      <c r="BI32" s="34" t="e">
        <f>IF(BH32&lt;&gt;"",HLOOKUP(COUNT($F32:BH32)+1,$G$4:$EH$8,BI$14,0)*$D32,IF($C32=BI$17,$G$5*$D32,""))</f>
        <v>#VALUE!</v>
      </c>
      <c r="BJ32" s="34" t="e">
        <f>IF(BI32&lt;&gt;"",HLOOKUP(COUNT($F32:BI32)+1,$G$4:$EH$8,BJ$14,0)*$D32,IF($C32=BJ$17,$G$5*$D32,""))</f>
        <v>#VALUE!</v>
      </c>
      <c r="BK32" s="34" t="e">
        <f>IF(BJ32&lt;&gt;"",HLOOKUP(COUNT($F32:BJ32)+1,$G$4:$EH$8,BK$14,0)*$D32,IF($C32=BK$17,$G$5*$D32,""))</f>
        <v>#VALUE!</v>
      </c>
      <c r="BL32" s="34" t="e">
        <f>IF(BK32&lt;&gt;"",HLOOKUP(COUNT($F32:BK32)+1,$G$4:$EH$8,BL$14,0)*$D32,IF($C32=BL$17,$G$5*$D32,""))</f>
        <v>#VALUE!</v>
      </c>
      <c r="BM32" s="34" t="e">
        <f>IF(BL32&lt;&gt;"",HLOOKUP(COUNT($F32:BL32)+1,$G$4:$EH$8,BM$14,0)*$D32,IF($C32=BM$17,$G$5*$D32,""))</f>
        <v>#VALUE!</v>
      </c>
      <c r="BN32" s="34" t="e">
        <f>IF(BM32&lt;&gt;"",HLOOKUP(COUNT($F32:BM32)+1,$G$4:$EH$8,BN$14,0)*$D32,IF($C32=BN$17,$G$5*$D32,""))</f>
        <v>#VALUE!</v>
      </c>
      <c r="BO32" s="34" t="e">
        <f>IF(BN32&lt;&gt;"",HLOOKUP(COUNT($F32:BN32)+1,$G$4:$EH$8,BO$14,0)*$D32,IF($C32=BO$17,$G$5*$D32,""))</f>
        <v>#VALUE!</v>
      </c>
      <c r="BP32" s="34" t="e">
        <f>IF(BO32&lt;&gt;"",HLOOKUP(COUNT($F32:BO32)+1,$G$4:$EH$8,BP$14,0)*$D32,IF($C32=BP$17,$G$5*$D32,""))</f>
        <v>#VALUE!</v>
      </c>
      <c r="BQ32" s="34" t="e">
        <f>IF(BP32&lt;&gt;"",HLOOKUP(COUNT($F32:BP32)+1,$G$4:$EH$8,BQ$14,0)*$D32,IF($C32=BQ$17,$G$5*$D32,""))</f>
        <v>#VALUE!</v>
      </c>
      <c r="BR32" s="34" t="e">
        <f>IF(BQ32&lt;&gt;"",HLOOKUP(COUNT($F32:BQ32)+1,$G$4:$EH$8,BR$14,0)*$D32,IF($C32=BR$17,$G$5*$D32,""))</f>
        <v>#VALUE!</v>
      </c>
      <c r="BS32" s="34" t="e">
        <f>IF(BR32&lt;&gt;"",HLOOKUP(COUNT($F32:BR32)+1,$G$4:$EH$8,BS$14,0)*$D32,IF($C32=BS$17,$G$5*$D32,""))</f>
        <v>#VALUE!</v>
      </c>
      <c r="BT32" s="34" t="e">
        <f>IF(BS32&lt;&gt;"",HLOOKUP(COUNT($F32:BS32)+1,$G$4:$EH$8,BT$14,0)*$D32,IF($C32=BT$17,$G$5*$D32,""))</f>
        <v>#VALUE!</v>
      </c>
      <c r="BU32" s="34" t="e">
        <f>IF(BT32&lt;&gt;"",HLOOKUP(COUNT($F32:BT32)+1,$G$4:$EH$8,BU$14,0)*$D32,IF($C32=BU$17,$G$5*$D32,""))</f>
        <v>#VALUE!</v>
      </c>
      <c r="BV32" s="34" t="e">
        <f>IF(BU32&lt;&gt;"",HLOOKUP(COUNT($F32:BU32)+1,$G$4:$EH$8,BV$14,0)*$D32,IF($C32=BV$17,$G$5*$D32,""))</f>
        <v>#VALUE!</v>
      </c>
      <c r="BW32" s="34" t="e">
        <f>IF(BV32&lt;&gt;"",HLOOKUP(COUNT($F32:BV32)+1,$G$4:$EH$8,BW$14,0)*$D32,IF($C32=BW$17,$G$5*$D32,""))</f>
        <v>#VALUE!</v>
      </c>
      <c r="BX32" s="34" t="e">
        <f>IF(BW32&lt;&gt;"",HLOOKUP(COUNT($F32:BW32)+1,$G$4:$EH$8,BX$14,0)*$D32,IF($C32=BX$17,$G$5*$D32,""))</f>
        <v>#VALUE!</v>
      </c>
      <c r="BY32" s="34" t="e">
        <f>IF(BX32&lt;&gt;"",HLOOKUP(COUNT($F32:BX32)+1,$G$4:$EH$8,BY$14,0)*$D32,IF($C32=BY$17,$G$5*$D32,""))</f>
        <v>#VALUE!</v>
      </c>
      <c r="BZ32" s="34" t="e">
        <f>IF(BY32&lt;&gt;"",HLOOKUP(COUNT($F32:BY32)+1,$G$4:$EH$8,BZ$14,0)*$D32,IF($C32=BZ$17,$G$5*$D32,""))</f>
        <v>#VALUE!</v>
      </c>
      <c r="CA32" s="34" t="e">
        <f>IF(BZ32&lt;&gt;"",HLOOKUP(COUNT($F32:BZ32)+1,$G$4:$EH$8,CA$14,0)*$D32,IF($C32=CA$17,$G$5*$D32,""))</f>
        <v>#VALUE!</v>
      </c>
      <c r="CB32" s="34" t="e">
        <f>IF(CA32&lt;&gt;"",HLOOKUP(COUNT($F32:CA32)+1,$G$4:$EH$8,CB$14,0)*$D32,IF($C32=CB$17,$G$5*$D32,""))</f>
        <v>#VALUE!</v>
      </c>
      <c r="CC32" s="34" t="e">
        <f>IF(CB32&lt;&gt;"",HLOOKUP(COUNT($F32:CB32)+1,$G$4:$EH$8,CC$14,0)*$D32,IF($C32=CC$17,$G$5*$D32,""))</f>
        <v>#VALUE!</v>
      </c>
      <c r="CD32" s="34" t="e">
        <f>IF(CC32&lt;&gt;"",HLOOKUP(COUNT($F32:CC32)+1,$G$4:$EH$8,CD$14,0)*$D32,IF($C32=CD$17,$G$5*$D32,""))</f>
        <v>#VALUE!</v>
      </c>
      <c r="CE32" s="34" t="e">
        <f>IF(CD32&lt;&gt;"",HLOOKUP(COUNT($F32:CD32)+1,$G$4:$EH$8,CE$14,0)*$D32,IF($C32=CE$17,$G$5*$D32,""))</f>
        <v>#VALUE!</v>
      </c>
      <c r="CF32" s="34" t="e">
        <f>IF(CE32&lt;&gt;"",HLOOKUP(COUNT($F32:CE32)+1,$G$4:$EH$8,CF$14,0)*$D32,IF($C32=CF$17,$G$5*$D32,""))</f>
        <v>#VALUE!</v>
      </c>
      <c r="CG32" s="34" t="e">
        <f>IF(CF32&lt;&gt;"",HLOOKUP(COUNT($F32:CF32)+1,$G$4:$EH$8,CG$14,0)*$D32,IF($C32=CG$17,$G$5*$D32,""))</f>
        <v>#VALUE!</v>
      </c>
      <c r="CH32" s="34" t="e">
        <f>IF(CG32&lt;&gt;"",HLOOKUP(COUNT($F32:CG32)+1,$G$4:$EH$8,CH$14,0)*$D32,IF($C32=CH$17,$G$5*$D32,""))</f>
        <v>#VALUE!</v>
      </c>
      <c r="CI32" s="34" t="e">
        <f>IF(CH32&lt;&gt;"",HLOOKUP(COUNT($F32:CH32)+1,$G$4:$EH$8,CI$14,0)*$D32,IF($C32=CI$17,$G$5*$D32,""))</f>
        <v>#VALUE!</v>
      </c>
      <c r="CJ32" s="34" t="e">
        <f>IF(CI32&lt;&gt;"",HLOOKUP(COUNT($F32:CI32)+1,$G$4:$EH$8,CJ$14,0)*$D32,IF($C32=CJ$17,$G$5*$D32,""))</f>
        <v>#VALUE!</v>
      </c>
      <c r="CK32" s="34" t="e">
        <f>IF(CJ32&lt;&gt;"",HLOOKUP(COUNT($F32:CJ32)+1,$G$4:$EH$8,CK$14,0)*$D32,IF($C32=CK$17,$G$5*$D32,""))</f>
        <v>#VALUE!</v>
      </c>
      <c r="CL32" s="34" t="e">
        <f>IF(CK32&lt;&gt;"",HLOOKUP(COUNT($F32:CK32)+1,$G$4:$EH$8,CL$14,0)*$D32,IF($C32=CL$17,$G$5*$D32,""))</f>
        <v>#VALUE!</v>
      </c>
      <c r="CM32" s="34" t="e">
        <f>IF(CL32&lt;&gt;"",HLOOKUP(COUNT($F32:CL32)+1,$G$4:$EH$8,CM$14,0)*$D32,IF($C32=CM$17,$G$5*$D32,""))</f>
        <v>#VALUE!</v>
      </c>
      <c r="CN32" s="34" t="e">
        <f>IF(CM32&lt;&gt;"",HLOOKUP(COUNT($F32:CM32)+1,$G$4:$EH$8,CN$14,0)*$D32,IF($C32=CN$17,$G$5*$D32,""))</f>
        <v>#VALUE!</v>
      </c>
      <c r="CO32" s="34" t="e">
        <f>IF(CN32&lt;&gt;"",HLOOKUP(COUNT($F32:CN32)+1,$G$4:$EH$8,CO$14,0)*$D32,IF($C32=CO$17,$G$5*$D32,""))</f>
        <v>#VALUE!</v>
      </c>
      <c r="CP32" s="34" t="e">
        <f>IF(CO32&lt;&gt;"",HLOOKUP(COUNT($F32:CO32)+1,$G$4:$EH$8,CP$14,0)*$D32,IF($C32=CP$17,$G$5*$D32,""))</f>
        <v>#VALUE!</v>
      </c>
      <c r="CQ32" s="34" t="e">
        <f>IF(CP32&lt;&gt;"",HLOOKUP(COUNT($F32:CP32)+1,$G$4:$EH$8,CQ$14,0)*$D32,IF($C32=CQ$17,$G$5*$D32,""))</f>
        <v>#VALUE!</v>
      </c>
      <c r="CR32" s="34" t="e">
        <f>IF(CQ32&lt;&gt;"",HLOOKUP(COUNT($F32:CQ32)+1,$G$4:$EH$8,CR$14,0)*$D32,IF($C32=CR$17,$G$5*$D32,""))</f>
        <v>#VALUE!</v>
      </c>
      <c r="CS32" s="34" t="e">
        <f>IF(CR32&lt;&gt;"",HLOOKUP(COUNT($F32:CR32)+1,$G$4:$EH$8,CS$14,0)*$D32,IF($C32=CS$17,$G$5*$D32,""))</f>
        <v>#VALUE!</v>
      </c>
      <c r="CT32" s="34" t="e">
        <f>IF(CS32&lt;&gt;"",HLOOKUP(COUNT($F32:CS32)+1,$G$4:$EH$8,CT$14,0)*$D32,IF($C32=CT$17,$G$5*$D32,""))</f>
        <v>#VALUE!</v>
      </c>
      <c r="CU32" s="34" t="e">
        <f>IF(CT32&lt;&gt;"",HLOOKUP(COUNT($F32:CT32)+1,$G$4:$EH$8,CU$14,0)*$D32,IF($C32=CU$17,$G$5*$D32,""))</f>
        <v>#VALUE!</v>
      </c>
      <c r="CV32" s="34" t="e">
        <f>IF(CU32&lt;&gt;"",HLOOKUP(COUNT($F32:CU32)+1,$G$4:$EH$8,CV$14,0)*$D32,IF($C32=CV$17,$G$5*$D32,""))</f>
        <v>#VALUE!</v>
      </c>
      <c r="CW32" s="34" t="e">
        <f>IF(CV32&lt;&gt;"",HLOOKUP(COUNT($F32:CV32)+1,$G$4:$EH$8,CW$14,0)*$D32,IF($C32=CW$17,$G$5*$D32,""))</f>
        <v>#VALUE!</v>
      </c>
      <c r="CX32" s="34" t="e">
        <f>IF(CW32&lt;&gt;"",HLOOKUP(COUNT($F32:CW32)+1,$G$4:$EH$8,CX$14,0)*$D32,IF($C32=CX$17,$G$5*$D32,""))</f>
        <v>#VALUE!</v>
      </c>
      <c r="CY32" s="34" t="e">
        <f>IF(CX32&lt;&gt;"",HLOOKUP(COUNT($F32:CX32)+1,$G$4:$EH$8,CY$14,0)*$D32,IF($C32=CY$17,$G$5*$D32,""))</f>
        <v>#VALUE!</v>
      </c>
      <c r="CZ32" s="34" t="e">
        <f>IF(CY32&lt;&gt;"",HLOOKUP(COUNT($F32:CY32)+1,$G$4:$EH$8,CZ$14,0)*$D32,IF($C32=CZ$17,$G$5*$D32,""))</f>
        <v>#VALUE!</v>
      </c>
      <c r="DA32" s="34" t="e">
        <f>IF(CZ32&lt;&gt;"",HLOOKUP(COUNT($F32:CZ32)+1,$G$4:$EH$8,DA$14,0)*$D32,IF($C32=DA$17,$G$5*$D32,""))</f>
        <v>#VALUE!</v>
      </c>
      <c r="DB32" s="34" t="e">
        <f>IF(DA32&lt;&gt;"",HLOOKUP(COUNT($F32:DA32)+1,$G$4:$EH$8,DB$14,0)*$D32,IF($C32=DB$17,$G$5*$D32,""))</f>
        <v>#VALUE!</v>
      </c>
      <c r="DC32" s="34" t="e">
        <f>IF(DB32&lt;&gt;"",HLOOKUP(COUNT($F32:DB32)+1,$G$4:$EH$8,DC$14,0)*$D32,IF($C32=DC$17,$G$5*$D32,""))</f>
        <v>#VALUE!</v>
      </c>
      <c r="DD32" s="34" t="e">
        <f>IF(DC32&lt;&gt;"",HLOOKUP(COUNT($F32:DC32)+1,$G$4:$EH$8,DD$14,0)*$D32,IF($C32=DD$17,$G$5*$D32,""))</f>
        <v>#VALUE!</v>
      </c>
      <c r="DE32" s="34" t="e">
        <f>IF(DD32&lt;&gt;"",HLOOKUP(COUNT($F32:DD32)+1,$G$4:$EH$8,DE$14,0)*$D32,IF($C32=DE$17,$G$5*$D32,""))</f>
        <v>#VALUE!</v>
      </c>
      <c r="DF32" s="34" t="e">
        <f>IF(DE32&lt;&gt;"",HLOOKUP(COUNT($F32:DE32)+1,$G$4:$EH$8,DF$14,0)*$D32,IF($C32=DF$17,$G$5*$D32,""))</f>
        <v>#VALUE!</v>
      </c>
      <c r="DG32" s="34" t="e">
        <f>IF(DF32&lt;&gt;"",HLOOKUP(COUNT($F32:DF32)+1,$G$4:$EH$8,DG$14,0)*$D32,IF($C32=DG$17,$G$5*$D32,""))</f>
        <v>#VALUE!</v>
      </c>
      <c r="DH32" s="34" t="e">
        <f>IF(DG32&lt;&gt;"",HLOOKUP(COUNT($F32:DG32)+1,$G$4:$EH$8,DH$14,0)*$D32,IF($C32=DH$17,$G$5*$D32,""))</f>
        <v>#VALUE!</v>
      </c>
      <c r="DI32" s="34" t="e">
        <f>IF(DH32&lt;&gt;"",HLOOKUP(COUNT($F32:DH32)+1,$G$4:$EH$8,DI$14,0)*$D32,IF($C32=DI$17,$G$5*$D32,""))</f>
        <v>#VALUE!</v>
      </c>
      <c r="DJ32" s="34" t="e">
        <f>IF(DI32&lt;&gt;"",HLOOKUP(COUNT($F32:DI32)+1,$G$4:$EH$8,DJ$14,0)*$D32,IF($C32=DJ$17,$G$5*$D32,""))</f>
        <v>#VALUE!</v>
      </c>
      <c r="DK32" s="34" t="e">
        <f>IF(DJ32&lt;&gt;"",HLOOKUP(COUNT($F32:DJ32)+1,$G$4:$EH$8,DK$14,0)*$D32,IF($C32=DK$17,$G$5*$D32,""))</f>
        <v>#VALUE!</v>
      </c>
      <c r="DL32" s="34" t="e">
        <f>IF(DK32&lt;&gt;"",HLOOKUP(COUNT($F32:DK32)+1,$G$4:$EH$8,DL$14,0)*$D32,IF($C32=DL$17,$G$5*$D32,""))</f>
        <v>#VALUE!</v>
      </c>
      <c r="DM32" s="34" t="e">
        <f>IF(DL32&lt;&gt;"",HLOOKUP(COUNT($F32:DL32)+1,$G$4:$EH$8,DM$14,0)*$D32,IF($C32=DM$17,$G$5*$D32,""))</f>
        <v>#VALUE!</v>
      </c>
      <c r="DN32" s="34" t="e">
        <f>IF(DM32&lt;&gt;"",HLOOKUP(COUNT($F32:DM32)+1,$G$4:$EH$8,DN$14,0)*$D32,IF($C32=DN$17,$G$5*$D32,""))</f>
        <v>#VALUE!</v>
      </c>
      <c r="DO32" s="34" t="e">
        <f>IF(DN32&lt;&gt;"",HLOOKUP(COUNT($F32:DN32)+1,$G$4:$EH$8,DO$14,0)*$D32,IF($C32=DO$17,$G$5*$D32,""))</f>
        <v>#VALUE!</v>
      </c>
      <c r="DP32" s="34" t="e">
        <f>IF(DO32&lt;&gt;"",HLOOKUP(COUNT($F32:DO32)+1,$G$4:$EH$8,DP$14,0)*$D32,IF($C32=DP$17,$G$5*$D32,""))</f>
        <v>#VALUE!</v>
      </c>
      <c r="DQ32" s="34" t="e">
        <f>IF(DP32&lt;&gt;"",HLOOKUP(COUNT($F32:DP32)+1,$G$4:$EH$8,DQ$14,0)*$D32,IF($C32=DQ$17,$G$5*$D32,""))</f>
        <v>#VALUE!</v>
      </c>
      <c r="DR32" s="34" t="e">
        <f>IF(DQ32&lt;&gt;"",HLOOKUP(COUNT($F32:DQ32)+1,$G$4:$EH$8,DR$14,0)*$D32,IF($C32=DR$17,$G$5*$D32,""))</f>
        <v>#VALUE!</v>
      </c>
      <c r="DS32" s="34" t="e">
        <f>IF(DR32&lt;&gt;"",HLOOKUP(COUNT($F32:DR32)+1,$G$4:$EH$8,DS$14,0)*$D32,IF($C32=DS$17,$G$5*$D32,""))</f>
        <v>#VALUE!</v>
      </c>
      <c r="DT32" s="34" t="e">
        <f>IF(DS32&lt;&gt;"",HLOOKUP(COUNT($F32:DS32)+1,$G$4:$EH$8,DT$14,0)*$D32,IF($C32=DT$17,$G$5*$D32,""))</f>
        <v>#VALUE!</v>
      </c>
      <c r="DU32" s="34" t="e">
        <f>IF(DT32&lt;&gt;"",HLOOKUP(COUNT($F32:DT32)+1,$G$4:$EH$8,DU$14,0)*$D32,IF($C32=DU$17,$G$5*$D32,""))</f>
        <v>#VALUE!</v>
      </c>
      <c r="DV32" s="34" t="e">
        <f>IF(DU32&lt;&gt;"",HLOOKUP(COUNT($F32:DU32)+1,$G$4:$EH$8,DV$14,0)*$D32,IF($C32=DV$17,$G$5*$D32,""))</f>
        <v>#VALUE!</v>
      </c>
      <c r="DX32" s="34" t="str">
        <f>IF(DW32&lt;&gt;"",HLOOKUP(COUNT($DW32:DW32)+1,$G$4:$CX$8,DX$14,0)*$D32,IF($C32=DX$17,$G$6*$D32,""))</f>
        <v/>
      </c>
      <c r="DY32" s="34" t="str">
        <f>IF(DX32&lt;&gt;"",HLOOKUP(COUNT($DW32:DX32)+1,$G$4:$CX$8,DY$14,0)*$D32,IF($C32=DY$17,$G$6*$D32,""))</f>
        <v/>
      </c>
      <c r="DZ32" s="34" t="str">
        <f>IF(DY32&lt;&gt;"",HLOOKUP(COUNT($DW32:DY32)+1,$G$4:$CX$8,DZ$14,0)*$D32,IF($C32=DZ$17,$G$6*$D32,""))</f>
        <v/>
      </c>
      <c r="EA32" s="34" t="str">
        <f>IF(DZ32&lt;&gt;"",HLOOKUP(COUNT($DW32:DZ32)+1,$G$4:$CX$8,EA$14,0)*$D32,IF($C32=EA$17,$G$6*$D32,""))</f>
        <v/>
      </c>
      <c r="EB32" s="34" t="str">
        <f>IF(EA32&lt;&gt;"",HLOOKUP(COUNT($DW32:EA32)+1,$G$4:$CX$8,EB$14,0)*$D32,IF($C32=EB$17,$G$6*$D32,""))</f>
        <v/>
      </c>
      <c r="EC32" s="34" t="str">
        <f>IF(EB32&lt;&gt;"",HLOOKUP(COUNT($DW32:EB32)+1,$G$4:$CX$8,EC$14,0)*$D32,IF($C32=EC$17,$G$6*$D32,""))</f>
        <v/>
      </c>
      <c r="ED32" s="34" t="str">
        <f>IF(EC32&lt;&gt;"",HLOOKUP(COUNT($DW32:EC32)+1,$G$4:$CX$8,ED$14,0)*$D32,IF($C32=ED$17,$G$6*$D32,""))</f>
        <v/>
      </c>
      <c r="EE32" s="34" t="str">
        <f>IF(ED32&lt;&gt;"",HLOOKUP(COUNT($DW32:ED32)+1,$G$4:$CX$8,EE$14,0)*$D32,IF($C32=EE$17,$G$6*$D32,""))</f>
        <v/>
      </c>
      <c r="EF32" s="34" t="str">
        <f>IF(EE32&lt;&gt;"",HLOOKUP(COUNT($DW32:EE32)+1,$G$4:$CX$8,EF$14,0)*$D32,IF($C32=EF$17,$G$6*$D32,""))</f>
        <v/>
      </c>
      <c r="EG32" s="34" t="str">
        <f>IF(EF32&lt;&gt;"",HLOOKUP(COUNT($DW32:EF32)+1,$G$4:$CX$8,EG$14,0)*$D32,IF($C32=EG$17,$G$6*$D32,""))</f>
        <v/>
      </c>
      <c r="EH32" s="34" t="str">
        <f>IF(EG32&lt;&gt;"",HLOOKUP(COUNT($DW32:EG32)+1,$G$4:$CX$8,EH$14,0)*$D32,IF($C32=EH$17,$G$6*$D32,""))</f>
        <v/>
      </c>
      <c r="EI32" s="34" t="str">
        <f>IF(EH32&lt;&gt;"",HLOOKUP(COUNT($DW32:EH32)+1,$G$4:$CX$8,EI$14,0)*$D32,IF($C32=EI$17,$G$6*$D32,""))</f>
        <v/>
      </c>
      <c r="EJ32" s="34" t="str">
        <f>IF(EI32&lt;&gt;"",HLOOKUP(COUNT($DW32:EI32)+1,$G$4:$CX$8,EJ$14,0)*$D32,IF($C32=EJ$17,$G$6*$D32,""))</f>
        <v/>
      </c>
      <c r="EK32" s="34">
        <f>IF(EJ32&lt;&gt;"",HLOOKUP(COUNT($DW32:EJ32)+1,$G$4:$CX$8,EK$14,0)*$D32,IF($C32=EK$17,$G$6*$D32,""))</f>
        <v>0</v>
      </c>
      <c r="EL32" s="34">
        <f>IF(EK32&lt;&gt;"",HLOOKUP(COUNT($DW32:EK32)+1,$G$4:$CX$8,EL$14,0)*$D32,IF($C32=EL$17,$G$6*$D32,""))</f>
        <v>3000</v>
      </c>
      <c r="EM32" s="34">
        <f>IF(EL32&lt;&gt;"",HLOOKUP(COUNT($DW32:EL32)+1,$G$4:$CX$8,EM$14,0)*$D32,IF($C32=EM$17,$G$6*$D32,""))</f>
        <v>3000</v>
      </c>
      <c r="EN32" s="34">
        <f>IF(EM32&lt;&gt;"",HLOOKUP(COUNT($DW32:EM32)+1,$G$4:$CX$8,EN$14,0)*$D32,IF($C32=EN$17,$G$6*$D32,""))</f>
        <v>3000</v>
      </c>
      <c r="EO32" s="34">
        <f>IF(EN32&lt;&gt;"",HLOOKUP(COUNT($DW32:EN32)+1,$G$4:$CX$8,EO$14,0)*$D32,IF($C32=EO$17,$G$6*$D32,""))</f>
        <v>3619.3832833671909</v>
      </c>
      <c r="EP32" s="34">
        <f>IF(EO32&lt;&gt;"",HLOOKUP(COUNT($DW32:EO32)+1,$G$4:$CX$8,EP$14,0)*$D32,IF($C32=EP$17,$G$6*$D32,""))</f>
        <v>4524.229104208991</v>
      </c>
      <c r="EQ32" s="34">
        <f>IF(EP32&lt;&gt;"",HLOOKUP(COUNT($DW32:EP32)+1,$G$4:$CX$8,EQ$14,0)*$D32,IF($C32=EQ$17,$G$6*$D32,""))</f>
        <v>5429.0749250507861</v>
      </c>
      <c r="ER32" s="34">
        <f>IF(EQ32&lt;&gt;"",HLOOKUP(COUNT($DW32:EQ32)+1,$G$4:$CX$8,ER$14,0)*$D32,IF($C32=ER$17,$G$6*$D32,""))</f>
        <v>6297.726913058912</v>
      </c>
      <c r="ES32" s="34">
        <f>IF(ER32&lt;&gt;"",HLOOKUP(COUNT($DW32:ER32)+1,$G$4:$CX$8,ES$14,0)*$D32,IF($C32=ES$17,$G$6*$D32,""))</f>
        <v>7179.4086808871616</v>
      </c>
      <c r="ET32" s="34">
        <f>IF(ES32&lt;&gt;"",HLOOKUP(COUNT($DW32:ES32)+1,$G$4:$CX$8,ET$14,0)*$D32,IF($C32=ET$17,$G$6*$D32,""))</f>
        <v>8112.7318094024877</v>
      </c>
      <c r="EU32" s="34">
        <f>IF(ET32&lt;&gt;"",HLOOKUP(COUNT($DW32:ET32)+1,$G$4:$CX$8,EU$14,0)*$D32,IF($C32=EU$17,$G$6*$D32,""))</f>
        <v>9005.1323084367614</v>
      </c>
      <c r="EV32" s="34">
        <f>IF(EU32&lt;&gt;"",HLOOKUP(COUNT($DW32:EU32)+1,$G$4:$CX$8,EV$14,0)*$D32,IF($C32=EV$17,$G$6*$D32,""))</f>
        <v>9905.6455392804401</v>
      </c>
      <c r="EW32" s="34">
        <f>IF(EV32&lt;&gt;"",HLOOKUP(COUNT($DW32:EV32)+1,$G$4:$CX$8,EW$14,0)*$D32,IF($C32=EW$17,$G$6*$D32,""))</f>
        <v>7429.2341544603332</v>
      </c>
      <c r="EX32" s="34">
        <f>IF(EW32&lt;&gt;"",HLOOKUP(COUNT($DW32:EW32)+1,$G$4:$CX$8,EX$14,0)*$D32,IF($C32=EX$17,$G$6*$D32,""))</f>
        <v>7057.7724467373127</v>
      </c>
      <c r="EY32" s="34">
        <f>IF(EX32&lt;&gt;"",HLOOKUP(COUNT($DW32:EX32)+1,$G$4:$CX$8,EY$14,0)*$D32,IF($C32=EY$17,$G$6*$D32,""))</f>
        <v>7763.5496914110463</v>
      </c>
      <c r="EZ32" s="34">
        <f>IF(EY32&lt;&gt;"",HLOOKUP(COUNT($DW32:EY32)+1,$G$4:$CX$8,EZ$14,0)*$D32,IF($C32=EZ$17,$G$6*$D32,""))</f>
        <v>8539.9046605521544</v>
      </c>
      <c r="FA32" s="34">
        <f>IF(EZ32&lt;&gt;"",HLOOKUP(COUNT($DW32:EZ32)+1,$G$4:$CX$8,FA$14,0)*$D32,IF($C32=FA$17,$G$6*$D32,""))</f>
        <v>9393.8951266073673</v>
      </c>
      <c r="FB32" s="34">
        <f>IF(FA32&lt;&gt;"",HLOOKUP(COUNT($DW32:FA32)+1,$G$4:$CX$8,FB$14,0)*$D32,IF($C32=FB$17,$G$6*$D32,""))</f>
        <v>10333.284639268104</v>
      </c>
      <c r="FC32" s="34">
        <f>IF(FB32&lt;&gt;"",HLOOKUP(COUNT($DW32:FB32)+1,$G$4:$CX$8,FC$14,0)*$D32,IF($C32=FC$17,$G$6*$D32,""))</f>
        <v>9816.6204073046938</v>
      </c>
      <c r="FD32" s="34">
        <f>IF(FC32&lt;&gt;"",HLOOKUP(COUNT($DW32:FC32)+1,$G$4:$CX$8,FD$14,0)*$D32,IF($C32=FD$17,$G$6*$D32,""))</f>
        <v>9325.7893869394611</v>
      </c>
      <c r="FE32" s="34">
        <f>IF(FD32&lt;&gt;"",HLOOKUP(COUNT($DW32:FD32)+1,$G$4:$CX$8,FE$14,0)*$D32,IF($C32=FE$17,$G$6*$D32,""))</f>
        <v>9978.5946440252228</v>
      </c>
      <c r="FF32" s="34">
        <f>IF(FE32&lt;&gt;"",HLOOKUP(COUNT($DW32:FE32)+1,$G$4:$CX$8,FF$14,0)*$D32,IF($C32=FF$17,$G$6*$D32,""))</f>
        <v>10677.096269106989</v>
      </c>
      <c r="FG32" s="34">
        <f>IF(FF32&lt;&gt;"",HLOOKUP(COUNT($DW32:FF32)+1,$G$4:$CX$8,FG$14,0)*$D32,IF($C32=FG$17,$G$6*$D32,""))</f>
        <v>11424.493007944478</v>
      </c>
      <c r="FH32" s="34">
        <f>IF(FG32&lt;&gt;"",HLOOKUP(COUNT($DW32:FG32)+1,$G$4:$CX$8,FH$14,0)*$D32,IF($C32=FH$17,$G$6*$D32,""))</f>
        <v>12566.942308738924</v>
      </c>
      <c r="FI32" s="34">
        <f>IF(FH32&lt;&gt;"",HLOOKUP(COUNT($DW32:FH32)+1,$G$4:$CX$8,FI$14,0)*$D32,IF($C32=FI$17,$G$6*$D32,""))</f>
        <v>10681.900962428088</v>
      </c>
      <c r="FJ32" s="34">
        <f>IF(FI32&lt;&gt;"",HLOOKUP(COUNT($DW32:FI32)+1,$G$4:$CX$8,FJ$14,0)*$D32,IF($C32=FJ$17,$G$6*$D32,""))</f>
        <v>10147.805914306686</v>
      </c>
      <c r="FK32" s="34">
        <f>IF(FJ32&lt;&gt;"",HLOOKUP(COUNT($DW32:FJ32)+1,$G$4:$CX$8,FK$14,0)*$D32,IF($C32=FK$17,$G$6*$D32,""))</f>
        <v>10655.196210022019</v>
      </c>
      <c r="FL32" s="34">
        <f>IF(FK32&lt;&gt;"",HLOOKUP(COUNT($DW32:FK32)+1,$G$4:$CX$8,FL$14,0)*$D32,IF($C32=FL$17,$G$6*$D32,""))</f>
        <v>11187.956020523121</v>
      </c>
      <c r="FM32" s="34">
        <f>IF(FL32&lt;&gt;"",HLOOKUP(COUNT($DW32:FL32)+1,$G$4:$CX$8,FM$14,0)*$D32,IF($C32=FM$17,$G$6*$D32,""))</f>
        <v>11747.353821549272</v>
      </c>
      <c r="FN32" s="34">
        <f>IF(FM32&lt;&gt;"",HLOOKUP(COUNT($DW32:FM32)+1,$G$4:$CX$8,FN$14,0)*$D32,IF($C32=FN$17,$G$6*$D32,""))</f>
        <v>12569.668589057723</v>
      </c>
      <c r="FO32" s="34">
        <f>IF(FN32&lt;&gt;"",HLOOKUP(COUNT($DW32:FN32)+1,$G$4:$CX$8,FO$14,0)*$D32,IF($C32=FO$17,$G$6*$D32,""))</f>
        <v>11312.701730151952</v>
      </c>
      <c r="FP32" s="34">
        <f>IF(FO32&lt;&gt;"",HLOOKUP(COUNT($DW32:FO32)+1,$G$4:$CX$8,FP$14,0)*$D32,IF($C32=FP$17,$G$6*$D32,""))</f>
        <v>10181.431557136761</v>
      </c>
      <c r="FQ32" s="34">
        <f>IF(FP32&lt;&gt;"",HLOOKUP(COUNT($DW32:FP32)+1,$G$4:$CX$8,FQ$14,0)*$D32,IF($C32=FQ$17,$G$6*$D32,""))</f>
        <v>10894.13176613633</v>
      </c>
      <c r="FR32" s="34">
        <f>IF(FQ32&lt;&gt;"",HLOOKUP(COUNT($DW32:FQ32)+1,$G$4:$CX$8,FR$14,0)*$D32,IF($C32=FR$17,$G$6*$D32,""))</f>
        <v>11656.72098976587</v>
      </c>
      <c r="FS32" s="34">
        <f>IF(FR32&lt;&gt;"",HLOOKUP(COUNT($DW32:FR32)+1,$G$4:$CX$8,FS$14,0)*$D32,IF($C32=FS$17,$G$6*$D32,""))</f>
        <v>12472.691459049485</v>
      </c>
      <c r="FT32" s="34">
        <f>IF(FS32&lt;&gt;"",HLOOKUP(COUNT($DW32:FS32)+1,$G$4:$CX$8,FT$14,0)*$D32,IF($C32=FT$17,$G$6*$D32,""))</f>
        <v>13470.506775773445</v>
      </c>
      <c r="FU32" s="34">
        <f>IF(FT32&lt;&gt;"",HLOOKUP(COUNT($DW32:FT32)+1,$G$4:$CX$8,FU$14,0)*$D32,IF($C32=FU$17,$G$6*$D32,""))</f>
        <v>11584.635827165162</v>
      </c>
      <c r="FV32" s="34">
        <f>IF(FU32&lt;&gt;"",HLOOKUP(COUNT($DW32:FU32)+1,$G$4:$CX$8,FV$14,0)*$D32,IF($C32=FV$17,$G$6*$D32,""))</f>
        <v>11005.404035806903</v>
      </c>
      <c r="FW32" s="34">
        <f>IF(FV32&lt;&gt;"",HLOOKUP(COUNT($DW32:FV32)+1,$G$4:$CX$8,FW$14,0)*$D32,IF($C32=FW$17,$G$6*$D32,""))</f>
        <v>11555.674237597252</v>
      </c>
      <c r="FX32" s="34">
        <f>IF(FW32&lt;&gt;"",HLOOKUP(COUNT($DW32:FW32)+1,$G$4:$CX$8,FX$14,0)*$D32,IF($C32=FX$17,$G$6*$D32,""))</f>
        <v>12133.45794947711</v>
      </c>
      <c r="FY32" s="34">
        <f>IF(FX32&lt;&gt;"",HLOOKUP(COUNT($DW32:FX32)+1,$G$4:$CX$8,FY$14,0)*$D32,IF($C32=FY$17,$G$6*$D32,""))</f>
        <v>12740.130846950964</v>
      </c>
      <c r="FZ32" s="34">
        <f>IF(FY32&lt;&gt;"",HLOOKUP(COUNT($DW32:FY32)+1,$G$4:$CX$8,FZ$14,0)*$D32,IF($C32=FZ$17,$G$6*$D32,""))</f>
        <v>13631.94000623753</v>
      </c>
      <c r="GA32" s="34">
        <f>IF(FZ32&lt;&gt;"",HLOOKUP(COUNT($DW32:FZ32)+1,$G$4:$CX$8,GA$14,0)*$D32,IF($C32=GA$17,$G$6*$D32,""))</f>
        <v>12268.746005613782</v>
      </c>
      <c r="GB32" s="34">
        <f>IF(GA32&lt;&gt;"",HLOOKUP(COUNT($DW32:GA32)+1,$G$4:$CX$8,GB$14,0)*$D32,IF($C32=GB$17,$G$6*$D32,""))</f>
        <v>11041.871405052403</v>
      </c>
      <c r="GC32" s="34">
        <f>IF(GB32&lt;&gt;"",HLOOKUP(COUNT($DW32:GB32)+1,$G$4:$CX$8,GC$14,0)*$D32,IF($C32=GC$17,$G$6*$D32,""))</f>
        <v>11814.802403406073</v>
      </c>
      <c r="GD32" s="34">
        <f>IF(GC32&lt;&gt;"",HLOOKUP(COUNT($DW32:GC32)+1,$G$4:$CX$8,GD$14,0)*$D32,IF($C32=GD$17,$G$6*$D32,""))</f>
        <v>12641.838571644495</v>
      </c>
      <c r="GE32" s="34">
        <f>IF(GD32&lt;&gt;"",HLOOKUP(COUNT($DW32:GD32)+1,$G$4:$CX$8,GE$14,0)*$D32,IF($C32=GE$17,$G$6*$D32,""))</f>
        <v>13526.767271659612</v>
      </c>
      <c r="GF32" s="34">
        <f>IF(GE32&lt;&gt;"",HLOOKUP(COUNT($DW32:GE32)+1,$G$4:$CX$8,GF$14,0)*$D32,IF($C32=GF$17,$G$6*$D32,""))</f>
        <v>14608.908653392378</v>
      </c>
      <c r="GG32" s="34">
        <f>IF(GF32&lt;&gt;"",HLOOKUP(COUNT($DW32:GF32)+1,$G$4:$CX$8,GG$14,0)*$D32,IF($C32=GG$17,$G$6*$D32,""))</f>
        <v>12709.750528451366</v>
      </c>
      <c r="GH32" s="34">
        <f>IF(GG32&lt;&gt;"",HLOOKUP(COUNT($DW32:GG32)+1,$G$4:$CX$8,GH$14,0)*$D32,IF($C32=GH$17,$G$6*$D32,""))</f>
        <v>12074.263002028802</v>
      </c>
      <c r="GI32" s="34">
        <f>IF(GH32&lt;&gt;"",HLOOKUP(COUNT($DW32:GH32)+1,$G$4:$CX$8,GI$14,0)*$D32,IF($C32=GI$17,$G$6*$D32,""))</f>
        <v>12677.976152130239</v>
      </c>
      <c r="GJ32" s="34">
        <f>IF(GI32&lt;&gt;"",HLOOKUP(COUNT($DW32:GI32)+1,$G$4:$CX$8,GJ$14,0)*$D32,IF($C32=GJ$17,$G$6*$D32,""))</f>
        <v>13311.874959736753</v>
      </c>
      <c r="GK32" s="34">
        <f>IF(GJ32&lt;&gt;"",HLOOKUP(COUNT($DW32:GJ32)+1,$G$4:$CX$8,GK$14,0)*$D32,IF($C32=GK$17,$G$6*$D32,""))</f>
        <v>13977.468707723594</v>
      </c>
      <c r="GL32" s="34">
        <f>IF(GK32&lt;&gt;"",HLOOKUP(COUNT($DW32:GK32)+1,$G$4:$CX$8,GL$14,0)*$D32,IF($C32=GL$17,$G$6*$D32,""))</f>
        <v>14955.891517264241</v>
      </c>
      <c r="GM32" s="34">
        <f>IF(GL32&lt;&gt;"",HLOOKUP(COUNT($DW32:GL32)+1,$G$4:$CX$8,GM$14,0)*$D32,IF($C32=GM$17,$G$6*$D32,""))</f>
        <v>13460.302365537817</v>
      </c>
      <c r="GN32" s="34">
        <f>IF(GM32&lt;&gt;"",HLOOKUP(COUNT($DW32:GM32)+1,$G$4:$CX$8,GN$14,0)*$D32,IF($C32=GN$17,$G$6*$D32,""))</f>
        <v>12114.272128984037</v>
      </c>
      <c r="GO32" s="34">
        <f>IF(GN32&lt;&gt;"",HLOOKUP(COUNT($DW32:GN32)+1,$G$4:$CX$8,GO$14,0)*$D32,IF($C32=GO$17,$G$6*$D32,""))</f>
        <v>12962.271178012919</v>
      </c>
      <c r="GP32" s="34">
        <f>IF(GO32&lt;&gt;"",HLOOKUP(COUNT($DW32:GO32)+1,$G$4:$CX$8,GP$14,0)*$D32,IF($C32=GP$17,$G$6*$D32,""))</f>
        <v>13869.630160473826</v>
      </c>
      <c r="GQ32" s="34">
        <f>IF(GP32&lt;&gt;"",HLOOKUP(COUNT($DW32:GP32)+1,$G$4:$CX$8,GQ$14,0)*$D32,IF($C32=GQ$17,$G$6*$D32,""))</f>
        <v>14840.50427170699</v>
      </c>
      <c r="GR32" s="34">
        <f>IF(GQ32&lt;&gt;"",HLOOKUP(COUNT($DW32:GQ32)+1,$G$4:$CX$8,GR$14,0)*$D32,IF($C32=GR$17,$G$6*$D32,""))</f>
        <v>16027.744613443549</v>
      </c>
      <c r="GS32" s="34">
        <f>IF(GR32&lt;&gt;"",HLOOKUP(COUNT($DW32:GR32)+1,$G$4:$CX$8,GS$14,0)*$D32,IF($C32=GS$17,$G$6*$D32,""))</f>
        <v>10431.578365036457</v>
      </c>
      <c r="GT32" s="34">
        <f>IF(GS32&lt;&gt;"",HLOOKUP(COUNT($DW32:GS32)+1,$G$4:$CX$8,GT$14,0)*$D32,IF($C32=GT$17,$G$6*$D32,""))</f>
        <v>10431.578365036457</v>
      </c>
      <c r="GU32" s="34">
        <f>IF(GT32&lt;&gt;"",HLOOKUP(COUNT($DW32:GT32)+1,$G$4:$CX$8,GU$14,0)*$D32,IF($C32=GU$17,$G$6*$D32,""))</f>
        <v>10431.578365036457</v>
      </c>
      <c r="GV32" s="34">
        <f>IF(GU32&lt;&gt;"",HLOOKUP(COUNT($DW32:GU32)+1,$G$4:$CX$8,GV$14,0)*$D32,IF($C32=GV$17,$G$6*$D32,""))</f>
        <v>10431.578365036457</v>
      </c>
      <c r="GW32" s="34">
        <f>IF(GV32&lt;&gt;"",HLOOKUP(COUNT($DW32:GV32)+1,$G$4:$CX$8,GW$14,0)*$D32,IF($C32=GW$17,$G$6*$D32,""))</f>
        <v>10431.578365036457</v>
      </c>
      <c r="GX32" s="34">
        <f>IF(GW32&lt;&gt;"",HLOOKUP(COUNT($DW32:GW32)+1,$G$4:$CX$8,GX$14,0)*$D32,IF($C32=GX$17,$G$6*$D32,""))</f>
        <v>10431.578365036457</v>
      </c>
      <c r="GY32" s="34">
        <f>IF(GX32&lt;&gt;"",HLOOKUP(COUNT($DW32:GX32)+1,$G$4:$CX$8,GY$14,0)*$D32,IF($C32=GY$17,$G$6*$D32,""))</f>
        <v>10431.578365036457</v>
      </c>
      <c r="GZ32" s="34">
        <f>IF(GY32&lt;&gt;"",HLOOKUP(COUNT($DW32:GY32)+1,$G$4:$CX$8,GZ$14,0)*$D32,IF($C32=GZ$17,$G$6*$D32,""))</f>
        <v>10431.578365036457</v>
      </c>
      <c r="HA32" s="34">
        <f>IF(GZ32&lt;&gt;"",HLOOKUP(COUNT($DW32:GZ32)+1,$G$4:$CX$8,HA$14,0)*$D32,IF($C32=HA$17,$G$6*$D32,""))</f>
        <v>10431.578365036457</v>
      </c>
      <c r="HB32" s="34">
        <f>IF(HA32&lt;&gt;"",HLOOKUP(COUNT($DW32:HA32)+1,$G$4:$CX$8,HB$14,0)*$D32,IF($C32=HB$17,$G$6*$D32,""))</f>
        <v>10431.578365036457</v>
      </c>
      <c r="HC32" s="34">
        <f>IF(HB32&lt;&gt;"",HLOOKUP(COUNT($DW32:HB32)+1,$G$4:$CX$8,HC$14,0)*$D32,IF($C32=HC$17,$G$6*$D32,""))</f>
        <v>10431.578365036457</v>
      </c>
      <c r="HD32" s="34">
        <f>IF(HC32&lt;&gt;"",HLOOKUP(COUNT($DW32:HC32)+1,$G$4:$CX$8,HD$14,0)*$D32,IF($C32=HD$17,$G$6*$D32,""))</f>
        <v>10431.578365036457</v>
      </c>
      <c r="HE32" s="34">
        <f>IF(HD32&lt;&gt;"",HLOOKUP(COUNT($DW32:HD32)+1,$G$4:$CX$8,HE$14,0)*$D32,IF($C32=HE$17,$G$6*$D32,""))</f>
        <v>10431.578365036457</v>
      </c>
      <c r="HF32" s="34">
        <f>IF(HE32&lt;&gt;"",HLOOKUP(COUNT($DW32:HE32)+1,$G$4:$CX$8,HF$14,0)*$D32,IF($C32=HF$17,$G$6*$D32,""))</f>
        <v>10431.578365036457</v>
      </c>
      <c r="HG32" s="34">
        <f>IF(HF32&lt;&gt;"",HLOOKUP(COUNT($DW32:HF32)+1,$G$4:$CX$8,HG$14,0)*$D32,IF($C32=HG$17,$G$6*$D32,""))</f>
        <v>10431.578365036457</v>
      </c>
      <c r="HH32" s="34">
        <f>IF(HG32&lt;&gt;"",HLOOKUP(COUNT($DW32:HG32)+1,$G$4:$CX$8,HH$14,0)*$D32,IF($C32=HH$17,$G$6*$D32,""))</f>
        <v>10431.578365036457</v>
      </c>
      <c r="HI32" s="34">
        <f>IF(HH32&lt;&gt;"",HLOOKUP(COUNT($DW32:HH32)+1,$G$4:$CX$8,HI$14,0)*$D32,IF($C32=HI$17,$G$6*$D32,""))</f>
        <v>10431.578365036457</v>
      </c>
      <c r="HJ32" s="34">
        <f>IF(HI32&lt;&gt;"",HLOOKUP(COUNT($DW32:HI32)+1,$G$4:$CX$8,HJ$14,0)*$D32,IF($C32=HJ$17,$G$6*$D32,""))</f>
        <v>10431.578365036457</v>
      </c>
      <c r="HK32" s="34">
        <f>IF(HJ32&lt;&gt;"",HLOOKUP(COUNT($DW32:HJ32)+1,$G$4:$CX$8,HK$14,0)*$D32,IF($C32=HK$17,$G$6*$D32,""))</f>
        <v>10431.578365036457</v>
      </c>
      <c r="HL32" s="34">
        <f>IF(HK32&lt;&gt;"",HLOOKUP(COUNT($DW32:HK32)+1,$G$4:$CX$8,HL$14,0)*$D32,IF($C32=HL$17,$G$6*$D32,""))</f>
        <v>10431.578365036457</v>
      </c>
      <c r="HM32" s="34">
        <f>IF(HL32&lt;&gt;"",HLOOKUP(COUNT($DW32:HL32)+1,$G$4:$CX$8,HM$14,0)*$D32,IF($C32=HM$17,$G$6*$D32,""))</f>
        <v>10431.578365036457</v>
      </c>
      <c r="HN32" s="34">
        <f>IF(HM32&lt;&gt;"",HLOOKUP(COUNT($DW32:HM32)+1,$G$4:$CX$8,HN$14,0)*$D32,IF($C32=HN$17,$G$6*$D32,""))</f>
        <v>10431.578365036457</v>
      </c>
      <c r="HO32" s="34">
        <f>IF(HN32&lt;&gt;"",HLOOKUP(COUNT($DW32:HN32)+1,$G$4:$CX$8,HO$14,0)*$D32,IF($C32=HO$17,$G$6*$D32,""))</f>
        <v>10431.578365036457</v>
      </c>
      <c r="HP32" s="34">
        <f>IF(HO32&lt;&gt;"",HLOOKUP(COUNT($DW32:HO32)+1,$G$4:$DV$8,HP$14,0)*$D32,IF($C32=HP$17,$G$6*$D32,""))</f>
        <v>10431.578365036457</v>
      </c>
      <c r="HQ32" s="34">
        <f>IF(HP32&lt;&gt;"",HLOOKUP(COUNT($DW32:HP32)+1,$G$4:$DV$8,HQ$14,0)*$D32,IF($C32=HQ$17,$G$6*$D32,""))</f>
        <v>10431.578365036457</v>
      </c>
      <c r="HR32" s="34">
        <f>IF(HQ32&lt;&gt;"",HLOOKUP(COUNT($DW32:HQ32)+1,$G$4:$DV$8,HR$14,0)*$D32,IF($C32=HR$17,$G$6*$D32,""))</f>
        <v>10431.578365036457</v>
      </c>
      <c r="HS32" s="34">
        <f>IF(HR32&lt;&gt;"",HLOOKUP(COUNT($DW32:HR32)+1,$G$4:$DV$8,HS$14,0)*$D32,IF($C32=HS$17,$G$6*$D32,""))</f>
        <v>10431.578365036457</v>
      </c>
      <c r="HT32" s="34">
        <f>IF(HS32&lt;&gt;"",HLOOKUP(COUNT($DW32:HS32)+1,$G$4:$DV$8,HT$14,0)*$D32,IF($C32=HT$17,$G$6*$D32,""))</f>
        <v>10431.578365036457</v>
      </c>
      <c r="HU32" s="34">
        <f>IF(HT32&lt;&gt;"",HLOOKUP(COUNT($DW32:HT32)+1,$G$4:$DV$8,HU$14,0)*$D32,IF($C32=HU$17,$G$6*$D32,""))</f>
        <v>10431.578365036457</v>
      </c>
      <c r="HV32" s="34">
        <f>IF(HU32&lt;&gt;"",HLOOKUP(COUNT($DW32:HU32)+1,$G$4:$DV$8,HV$14,0)*$D32,IF($C32=HV$17,$G$6*$D32,""))</f>
        <v>10431.578365036457</v>
      </c>
      <c r="HW32" s="34">
        <f>IF(HV32&lt;&gt;"",HLOOKUP(COUNT($DW32:HV32)+1,$G$4:$DV$8,HW$14,0)*$D32,IF($C32=HW$17,$G$6*$D32,""))</f>
        <v>10431.578365036457</v>
      </c>
      <c r="HX32" s="34">
        <f>IF(HW32&lt;&gt;"",HLOOKUP(COUNT($DW32:HW32)+1,$G$4:$DV$8,HX$14,0)*$D32,IF($C32=HX$17,$G$6*$D32,""))</f>
        <v>10431.578365036457</v>
      </c>
      <c r="HY32" s="34">
        <f>IF(HX32&lt;&gt;"",HLOOKUP(COUNT($DW32:HX32)+1,$G$4:$DV$8,HY$14,0)*$D32,IF($C32=HY$17,$G$6*$D32,""))</f>
        <v>10431.578365036457</v>
      </c>
      <c r="HZ32" s="34">
        <f>IF(HY32&lt;&gt;"",HLOOKUP(COUNT($DW32:HY32)+1,$G$4:$DV$8,HZ$14,0)*$D32,IF($C32=HZ$17,$G$6*$D32,""))</f>
        <v>10431.578365036457</v>
      </c>
      <c r="IA32" s="34">
        <f>IF(HZ32&lt;&gt;"",HLOOKUP(COUNT($DW32:HZ32)+1,$G$4:$DV$8,IA$14,0)*$D32,IF($C32=IA$17,$G$6*$D32,""))</f>
        <v>10431.578365036457</v>
      </c>
      <c r="IB32" s="34">
        <f>IF(IA32&lt;&gt;"",HLOOKUP(COUNT($DW32:IA32)+1,$G$4:$DV$8,IB$14,0)*$D32,IF($C32=IB$17,$G$6*$D32,""))</f>
        <v>10431.578365036457</v>
      </c>
      <c r="IC32" s="34">
        <f>IF(IB32&lt;&gt;"",HLOOKUP(COUNT($DW32:IB32)+1,$G$4:$DV$8,IC$14,0)*$D32,IF($C32=IC$17,$G$6*$D32,""))</f>
        <v>10431.578365036457</v>
      </c>
      <c r="ID32" s="34">
        <f>IF(IC32&lt;&gt;"",HLOOKUP(COUNT($DW32:IC32)+1,$G$4:$DV$8,ID$14,0)*$D32,IF($C32=ID$17,$G$6*$D32,""))</f>
        <v>10431.578365036457</v>
      </c>
      <c r="IE32" s="34">
        <f>IF(ID32&lt;&gt;"",HLOOKUP(COUNT($DW32:ID32)+1,$G$4:$DV$8,IE$14,0)*$D32,IF($C32=IE$17,$G$6*$D32,""))</f>
        <v>10431.578365036457</v>
      </c>
      <c r="IF32" s="34">
        <f>IF(IE32&lt;&gt;"",HLOOKUP(COUNT($DW32:IE32)+1,$G$4:$DV$8,IF$14,0)*$D32,IF($C32=IF$17,$G$6*$D32,""))</f>
        <v>10431.578365036457</v>
      </c>
      <c r="IG32" s="34">
        <f>IF(IF32&lt;&gt;"",HLOOKUP(COUNT($DW32:IF32)+1,$G$4:$DV$8,IG$14,0)*$D32,IF($C32=IG$17,$G$6*$D32,""))</f>
        <v>10431.578365036457</v>
      </c>
      <c r="IH32" s="34">
        <f>IF(IG32&lt;&gt;"",HLOOKUP(COUNT($DW32:IG32)+1,$G$4:$DV$8,IH$14,0)*$D32,IF($C32=IH$17,$G$6*$D32,""))</f>
        <v>10431.578365036457</v>
      </c>
      <c r="II32" s="34">
        <f>IF(IH32&lt;&gt;"",HLOOKUP(COUNT($DW32:IH32)+1,$G$4:$DV$8,II$14,0)*$D32,IF($C32=II$17,$G$6*$D32,""))</f>
        <v>10431.578365036457</v>
      </c>
      <c r="IJ32" s="34">
        <f>IF(II32&lt;&gt;"",HLOOKUP(COUNT($DW32:II32)+1,$G$4:$DV$8,IJ$14,0)*$D32,IF($C32=IJ$17,$G$6*$D32,""))</f>
        <v>10431.578365036457</v>
      </c>
      <c r="IK32" s="34">
        <f>IF(IJ32&lt;&gt;"",HLOOKUP(COUNT($DW32:IJ32)+1,$G$4:$DV$8,IK$14,0)*$D32,IF($C32=IK$17,$G$6*$D32,""))</f>
        <v>10431.578365036457</v>
      </c>
      <c r="IL32" s="34">
        <f>IF(IK32&lt;&gt;"",HLOOKUP(COUNT($DW32:IK32)+1,$G$4:$DV$8,IL$14,0)*$D32,IF($C32=IL$17,$G$6*$D32,""))</f>
        <v>10431.578365036457</v>
      </c>
      <c r="IM32" s="34">
        <f>IF(IL32&lt;&gt;"",HLOOKUP(COUNT($DW32:IL32)+1,$G$4:$DV$8,IM$14,0)*$D32,IF($C32=IM$17,$G$6*$D32,""))</f>
        <v>10431.578365036457</v>
      </c>
      <c r="IO32" s="34" t="str">
        <f>IF(IN32&lt;&gt;"",HLOOKUP(COUNT($IN32:IN32)+1,$G$4:$EH$8,IO$14,0)*$D32,IF($C32=IO$17,$G$7*$D32,""))</f>
        <v/>
      </c>
      <c r="IP32" s="34" t="str">
        <f>IF(IO32&lt;&gt;"",HLOOKUP(COUNT($IN32:IO32)+1,$G$4:$EH$8,IP$14,0)*$D32,IF($C32=IP$17,$G$7*$D32,""))</f>
        <v/>
      </c>
      <c r="IQ32" s="34" t="str">
        <f>IF(IP32&lt;&gt;"",HLOOKUP(COUNT($IN32:IP32)+1,$G$4:$EH$8,IQ$14,0)*$D32,IF($C32=IQ$17,$G$7*$D32,""))</f>
        <v/>
      </c>
      <c r="IR32" s="34" t="str">
        <f>IF(IQ32&lt;&gt;"",HLOOKUP(COUNT($IN32:IQ32)+1,$G$4:$EH$8,IR$14,0)*$D32,IF($C32=IR$17,$G$7*$D32,""))</f>
        <v/>
      </c>
      <c r="IS32" s="34" t="str">
        <f>IF(IR32&lt;&gt;"",HLOOKUP(COUNT($IN32:IR32)+1,$G$4:$EH$8,IS$14,0)*$D32,IF($C32=IS$17,$G$7*$D32,""))</f>
        <v/>
      </c>
      <c r="IT32" s="34" t="str">
        <f>IF(IS32&lt;&gt;"",HLOOKUP(COUNT($IN32:IS32)+1,$G$4:$EH$8,IT$14,0)*$D32,IF($C32=IT$17,$G$7*$D32,""))</f>
        <v/>
      </c>
      <c r="IU32" s="34" t="str">
        <f>IF(IT32&lt;&gt;"",HLOOKUP(COUNT($IN32:IT32)+1,$G$4:$EH$8,IU$14,0)*$D32,IF($C32=IU$17,$G$7*$D32,""))</f>
        <v/>
      </c>
      <c r="IV32" s="34" t="str">
        <f>IF(IU32&lt;&gt;"",HLOOKUP(COUNT($IN32:IU32)+1,$G$4:$EH$8,IV$14,0)*$D32,IF($C32=IV$17,$G$7*$D32,""))</f>
        <v/>
      </c>
      <c r="IW32" s="34" t="str">
        <f>IF(IV32&lt;&gt;"",HLOOKUP(COUNT($IN32:IV32)+1,$G$4:$EH$8,IW$14,0)*$D32,IF($C32=IW$17,$G$7*$D32,""))</f>
        <v/>
      </c>
      <c r="IX32" s="34" t="str">
        <f>IF(IW32&lt;&gt;"",HLOOKUP(COUNT($IN32:IW32)+1,$G$4:$EH$8,IX$14,0)*$D32,IF($C32=IX$17,$G$7*$D32,""))</f>
        <v/>
      </c>
      <c r="IY32" s="34" t="str">
        <f>IF(IX32&lt;&gt;"",HLOOKUP(COUNT($IN32:IX32)+1,$G$4:$EH$8,IY$14,0)*$D32,IF($C32=IY$17,$G$7*$D32,""))</f>
        <v/>
      </c>
      <c r="IZ32" s="34" t="str">
        <f>IF(IY32&lt;&gt;"",HLOOKUP(COUNT($IN32:IY32)+1,$G$4:$EH$8,IZ$14,0)*$D32,IF($C32=IZ$17,$G$7*$D32,""))</f>
        <v/>
      </c>
      <c r="JA32" s="34" t="str">
        <f>IF(IZ32&lt;&gt;"",HLOOKUP(COUNT($IN32:IZ32)+1,$G$4:$EH$8,JA$14,0)*$D32,IF($C32=JA$17,$G$7*$D32,""))</f>
        <v/>
      </c>
      <c r="JB32" s="34">
        <f>IF(JA32&lt;&gt;"",HLOOKUP(COUNT($IN32:JA32)+1,$G$4:$EH$8,JB$14,0)*$D32,IF($C32=JB$17,$G$7*$D32,""))</f>
        <v>0</v>
      </c>
      <c r="JC32" s="34">
        <f>IF(JB32&lt;&gt;"",HLOOKUP(COUNT($IN32:JB32)+1,$G$4:$EH$8,JC$14,0)*$D32,IF($C32=JC$17,$G$7*$D32,""))</f>
        <v>1500</v>
      </c>
      <c r="JD32" s="34">
        <f>IF(JC32&lt;&gt;"",HLOOKUP(COUNT($IN32:JC32)+1,$G$4:$EH$8,JD$14,0)*$D32,IF($C32=JD$17,$G$7*$D32,""))</f>
        <v>1500</v>
      </c>
      <c r="JE32" s="34">
        <f>IF(JD32&lt;&gt;"",HLOOKUP(COUNT($IN32:JD32)+1,$G$4:$EH$8,JE$14,0)*$D32,IF($C32=JE$17,$G$7*$D32,""))</f>
        <v>1500</v>
      </c>
      <c r="JF32" s="34">
        <f>IF(JE32&lt;&gt;"",HLOOKUP(COUNT($IN32:JE32)+1,$G$4:$EH$8,JF$14,0)*$D32,IF($C32=JF$17,$G$7*$D32,""))</f>
        <v>1500</v>
      </c>
      <c r="JG32" s="34">
        <f>IF(JF32&lt;&gt;"",HLOOKUP(COUNT($IN32:JF32)+1,$G$4:$EH$8,JG$14,0)*$D32,IF($C32=JG$17,$G$7*$D32,""))</f>
        <v>1508.0763680696637</v>
      </c>
      <c r="JH32" s="34">
        <f>IF(JG32&lt;&gt;"",HLOOKUP(COUNT($IN32:JG32)+1,$G$4:$EH$8,JH$14,0)*$D32,IF($C32=JH$17,$G$7*$D32,""))</f>
        <v>1809.6916416835954</v>
      </c>
      <c r="JI32" s="34">
        <f>IF(JH32&lt;&gt;"",HLOOKUP(COUNT($IN32:JH32)+1,$G$4:$EH$8,JI$14,0)*$D32,IF($C32=JI$17,$G$7*$D32,""))</f>
        <v>2099.2423043529707</v>
      </c>
      <c r="JJ32" s="34">
        <f>IF(JI32&lt;&gt;"",HLOOKUP(COUNT($IN32:JI32)+1,$G$4:$EH$8,JJ$14,0)*$D32,IF($C32=JJ$17,$G$7*$D32,""))</f>
        <v>2393.1362269623874</v>
      </c>
      <c r="JK32" s="34">
        <f>IF(JJ32&lt;&gt;"",HLOOKUP(COUNT($IN32:JJ32)+1,$G$4:$EH$8,JK$14,0)*$D32,IF($C32=JK$17,$G$7*$D32,""))</f>
        <v>2704.243936467496</v>
      </c>
      <c r="JL32" s="34">
        <f>IF(JK32&lt;&gt;"",HLOOKUP(COUNT($IN32:JK32)+1,$G$4:$EH$8,JL$14,0)*$D32,IF($C32=JL$17,$G$7*$D32,""))</f>
        <v>3001.7107694789211</v>
      </c>
      <c r="JM32" s="34">
        <f>IF(JL32&lt;&gt;"",HLOOKUP(COUNT($IN32:JL32)+1,$G$4:$EH$8,JM$14,0)*$D32,IF($C32=JM$17,$G$7*$D32,""))</f>
        <v>3301.8818464268134</v>
      </c>
      <c r="JN32" s="34">
        <f>IF(JM32&lt;&gt;"",HLOOKUP(COUNT($IN32:JM32)+1,$G$4:$EH$8,JN$14,0)*$D32,IF($C32=JN$17,$G$7*$D32,""))</f>
        <v>2476.4113848201114</v>
      </c>
      <c r="JO32" s="34">
        <f>IF(JN32&lt;&gt;"",HLOOKUP(COUNT($IN32:JN32)+1,$G$4:$EH$8,JO$14,0)*$D32,IF($C32=JO$17,$G$7*$D32,""))</f>
        <v>2352.5908155791044</v>
      </c>
      <c r="JP32" s="34">
        <f>IF(JO32&lt;&gt;"",HLOOKUP(COUNT($IN32:JO32)+1,$G$4:$EH$8,JP$14,0)*$D32,IF($C32=JP$17,$G$7*$D32,""))</f>
        <v>2587.8498971370159</v>
      </c>
      <c r="JQ32" s="34">
        <f>IF(JP32&lt;&gt;"",HLOOKUP(COUNT($IN32:JP32)+1,$G$4:$EH$8,JQ$14,0)*$D32,IF($C32=JQ$17,$G$7*$D32,""))</f>
        <v>2846.6348868507184</v>
      </c>
      <c r="JR32" s="34">
        <f>IF(JQ32&lt;&gt;"",HLOOKUP(COUNT($IN32:JQ32)+1,$G$4:$EH$8,JR$14,0)*$D32,IF($C32=JR$17,$G$7*$D32,""))</f>
        <v>3131.2983755357891</v>
      </c>
      <c r="JS32" s="34">
        <f>IF(JR32&lt;&gt;"",HLOOKUP(COUNT($IN32:JR32)+1,$G$4:$EH$8,JS$14,0)*$D32,IF($C32=JS$17,$G$7*$D32,""))</f>
        <v>3444.428213089368</v>
      </c>
      <c r="JT32" s="34">
        <f>IF(JS32&lt;&gt;"",HLOOKUP(COUNT($IN32:JS32)+1,$G$4:$EH$8,JT$14,0)*$D32,IF($C32=JT$17,$G$7*$D32,""))</f>
        <v>3272.2068024348982</v>
      </c>
      <c r="JU32" s="34">
        <f>IF(JT32&lt;&gt;"",HLOOKUP(COUNT($IN32:JT32)+1,$G$4:$EH$8,JU$14,0)*$D32,IF($C32=JU$17,$G$7*$D32,""))</f>
        <v>3108.596462313154</v>
      </c>
      <c r="JV32" s="34">
        <f>IF(JU32&lt;&gt;"",HLOOKUP(COUNT($IN32:JU32)+1,$G$4:$EH$8,JV$14,0)*$D32,IF($C32=JV$17,$G$7*$D32,""))</f>
        <v>3326.1982146750747</v>
      </c>
      <c r="JW32" s="34">
        <f>IF(JV32&lt;&gt;"",HLOOKUP(COUNT($IN32:JV32)+1,$G$4:$EH$8,JW$14,0)*$D32,IF($C32=JW$17,$G$7*$D32,""))</f>
        <v>3559.0320897023298</v>
      </c>
      <c r="JX32" s="34">
        <f>IF(JW32&lt;&gt;"",HLOOKUP(COUNT($IN32:JW32)+1,$G$4:$EH$8,JX$14,0)*$D32,IF($C32=JX$17,$G$7*$D32,""))</f>
        <v>3808.164335981493</v>
      </c>
      <c r="JY32" s="34">
        <f>IF(JX32&lt;&gt;"",HLOOKUP(COUNT($IN32:JX32)+1,$G$4:$EH$8,JY$14,0)*$D32,IF($C32=JY$17,$G$7*$D32,""))</f>
        <v>4188.9807695796417</v>
      </c>
      <c r="JZ32" s="34">
        <f>IF(JY32&lt;&gt;"",HLOOKUP(COUNT($IN32:JY32)+1,$G$4:$EH$8,JZ$14,0)*$D32,IF($C32=JZ$17,$G$7*$D32,""))</f>
        <v>3560.6336541426963</v>
      </c>
      <c r="KA32" s="34">
        <f>IF(JZ32&lt;&gt;"",HLOOKUP(COUNT($IN32:JZ32)+1,$G$4:$EH$8,KA$14,0)*$D32,IF($C32=KA$17,$G$7*$D32,""))</f>
        <v>3382.6019714355621</v>
      </c>
      <c r="KB32" s="34">
        <f>IF(KA32&lt;&gt;"",HLOOKUP(COUNT($IN32:KA32)+1,$G$4:$EH$8,KB$14,0)*$D32,IF($C32=KB$17,$G$7*$D32,""))</f>
        <v>3551.7320700073401</v>
      </c>
      <c r="KC32" s="34">
        <f>IF(KB32&lt;&gt;"",HLOOKUP(COUNT($IN32:KB32)+1,$G$4:$EH$8,KC$14,0)*$D32,IF($C32=KC$17,$G$7*$D32,""))</f>
        <v>3729.3186735077074</v>
      </c>
      <c r="KD32" s="34">
        <f>IF(KC32&lt;&gt;"",HLOOKUP(COUNT($IN32:KC32)+1,$G$4:$EH$8,KD$14,0)*$D32,IF($C32=KD$17,$G$7*$D32,""))</f>
        <v>3915.7846071830909</v>
      </c>
      <c r="KE32" s="34">
        <f>IF(KD32&lt;&gt;"",HLOOKUP(COUNT($IN32:KD32)+1,$G$4:$EH$8,KE$14,0)*$D32,IF($C32=KE$17,$G$7*$D32,""))</f>
        <v>4189.8895296859082</v>
      </c>
      <c r="KF32" s="34">
        <f>IF(KE32&lt;&gt;"",HLOOKUP(COUNT($IN32:KE32)+1,$G$4:$EH$8,KF$14,0)*$D32,IF($C32=KF$17,$G$7*$D32,""))</f>
        <v>3770.9005767173176</v>
      </c>
      <c r="KG32" s="34">
        <f>IF(KF32&lt;&gt;"",HLOOKUP(COUNT($IN32:KF32)+1,$G$4:$EH$8,KG$14,0)*$D32,IF($C32=KG$17,$G$7*$D32,""))</f>
        <v>3393.8105190455867</v>
      </c>
      <c r="KH32" s="34">
        <f>IF(KG32&lt;&gt;"",HLOOKUP(COUNT($IN32:KG32)+1,$G$4:$EH$8,KH$14,0)*$D32,IF($C32=KH$17,$G$7*$D32,""))</f>
        <v>3631.3772553787771</v>
      </c>
      <c r="KI32" s="34">
        <f>IF(KH32&lt;&gt;"",HLOOKUP(COUNT($IN32:KH32)+1,$G$4:$EH$8,KI$14,0)*$D32,IF($C32=KI$17,$G$7*$D32,""))</f>
        <v>3885.5736632552903</v>
      </c>
      <c r="KJ32" s="34">
        <f>IF(KI32&lt;&gt;"",HLOOKUP(COUNT($IN32:KI32)+1,$G$4:$EH$8,KJ$14,0)*$D32,IF($C32=KJ$17,$G$7*$D32,""))</f>
        <v>4157.5638196831624</v>
      </c>
      <c r="KK32" s="34">
        <f>IF(KJ32&lt;&gt;"",HLOOKUP(COUNT($IN32:KJ32)+1,$G$4:$EH$8,KK$14,0)*$D32,IF($C32=KK$17,$G$7*$D32,""))</f>
        <v>4490.1689252578153</v>
      </c>
      <c r="KL32" s="34">
        <f>IF(KK32&lt;&gt;"",HLOOKUP(COUNT($IN32:KK32)+1,$G$4:$EH$8,KL$14,0)*$D32,IF($C32=KL$17,$G$7*$D32,""))</f>
        <v>3861.5452757217213</v>
      </c>
      <c r="KM32" s="34">
        <f>IF(KL32&lt;&gt;"",HLOOKUP(COUNT($IN32:KL32)+1,$G$4:$EH$8,KM$14,0)*$D32,IF($C32=KM$17,$G$7*$D32,""))</f>
        <v>3668.4680119356344</v>
      </c>
      <c r="KN32" s="34">
        <f>IF(KM32&lt;&gt;"",HLOOKUP(COUNT($IN32:KM32)+1,$G$4:$EH$8,KN$14,0)*$D32,IF($C32=KN$17,$G$7*$D32,""))</f>
        <v>3851.8914125324177</v>
      </c>
      <c r="KO32" s="34">
        <f>IF(KN32&lt;&gt;"",HLOOKUP(COUNT($IN32:KN32)+1,$G$4:$EH$8,KO$14,0)*$D32,IF($C32=KO$17,$G$7*$D32,""))</f>
        <v>4044.485983159037</v>
      </c>
      <c r="KP32" s="34">
        <f>IF(KO32&lt;&gt;"",HLOOKUP(COUNT($IN32:KO32)+1,$G$4:$EH$8,KP$14,0)*$D32,IF($C32=KP$17,$G$7*$D32,""))</f>
        <v>4246.7102823169889</v>
      </c>
      <c r="KQ32" s="34">
        <f>IF(KP32&lt;&gt;"",HLOOKUP(COUNT($IN32:KP32)+1,$G$4:$EH$8,KQ$14,0)*$D32,IF($C32=KQ$17,$G$7*$D32,""))</f>
        <v>4543.9800020791772</v>
      </c>
      <c r="KR32" s="34">
        <f>IF(KQ32&lt;&gt;"",HLOOKUP(COUNT($IN32:KQ32)+1,$G$4:$EH$8,KR$14,0)*$D32,IF($C32=KR$17,$G$7*$D32,""))</f>
        <v>4089.5820018712611</v>
      </c>
      <c r="KS32" s="34">
        <f>IF(KR32&lt;&gt;"",HLOOKUP(COUNT($IN32:KR32)+1,$G$4:$EH$8,KS$14,0)*$D32,IF($C32=KS$17,$G$7*$D32,""))</f>
        <v>3680.6238016841344</v>
      </c>
      <c r="KT32" s="34">
        <f>IF(KS32&lt;&gt;"",HLOOKUP(COUNT($IN32:KS32)+1,$G$4:$EH$8,KT$14,0)*$D32,IF($C32=KT$17,$G$7*$D32,""))</f>
        <v>3938.2674678020244</v>
      </c>
      <c r="KU32" s="34">
        <f>IF(KT32&lt;&gt;"",HLOOKUP(COUNT($IN32:KT32)+1,$G$4:$EH$8,KU$14,0)*$D32,IF($C32=KU$17,$G$7*$D32,""))</f>
        <v>4213.9461905481658</v>
      </c>
      <c r="KV32" s="34">
        <f>IF(KU32&lt;&gt;"",HLOOKUP(COUNT($IN32:KU32)+1,$G$4:$EH$8,KV$14,0)*$D32,IF($C32=KV$17,$G$7*$D32,""))</f>
        <v>4508.9224238865372</v>
      </c>
      <c r="KW32" s="34">
        <f>IF(KV32&lt;&gt;"",HLOOKUP(COUNT($IN32:KV32)+1,$G$4:$EH$8,KW$14,0)*$D32,IF($C32=KW$17,$G$7*$D32,""))</f>
        <v>4869.6362177974597</v>
      </c>
      <c r="KX32" s="34">
        <f>IF(KW32&lt;&gt;"",HLOOKUP(COUNT($IN32:KW32)+1,$G$4:$EH$8,KX$14,0)*$D32,IF($C32=KX$17,$G$7*$D32,""))</f>
        <v>4236.5835094837894</v>
      </c>
      <c r="KY32" s="34">
        <f>IF(KX32&lt;&gt;"",HLOOKUP(COUNT($IN32:KX32)+1,$G$4:$EH$8,KY$14,0)*$D32,IF($C32=KY$17,$G$7*$D32,""))</f>
        <v>4024.7543340096008</v>
      </c>
      <c r="KZ32" s="34">
        <f>IF(KY32&lt;&gt;"",HLOOKUP(COUNT($IN32:KY32)+1,$G$4:$EH$8,KZ$14,0)*$D32,IF($C32=KZ$17,$G$7*$D32,""))</f>
        <v>4225.9920507100805</v>
      </c>
      <c r="LA32" s="34">
        <f>IF(KZ32&lt;&gt;"",HLOOKUP(COUNT($IN32:KZ32)+1,$G$4:$EH$8,LA$14,0)*$D32,IF($C32=LA$17,$G$7*$D32,""))</f>
        <v>4437.2916532455847</v>
      </c>
      <c r="LB32" s="34">
        <f>IF(LA32&lt;&gt;"",HLOOKUP(COUNT($IN32:LA32)+1,$G$4:$EH$8,LB$14,0)*$D32,IF($C32=LB$17,$G$7*$D32,""))</f>
        <v>4659.1562359078653</v>
      </c>
      <c r="LC32" s="34">
        <f>IF(LB32&lt;&gt;"",HLOOKUP(COUNT($IN32:LB32)+1,$G$4:$EH$8,LC$14,0)*$D32,IF($C32=LC$17,$G$7*$D32,""))</f>
        <v>4985.297172421414</v>
      </c>
      <c r="LD32" s="34">
        <f>IF(LC32&lt;&gt;"",HLOOKUP(COUNT($IN32:LC32)+1,$G$4:$EH$8,LD$14,0)*$D32,IF($C32=LD$17,$G$7*$D32,""))</f>
        <v>4486.7674551792725</v>
      </c>
      <c r="LE32" s="34">
        <f>IF(LD32&lt;&gt;"",HLOOKUP(COUNT($IN32:LD32)+1,$G$4:$EH$8,LE$14,0)*$D32,IF($C32=LE$17,$G$7*$D32,""))</f>
        <v>4038.090709661346</v>
      </c>
      <c r="LF32" s="34">
        <f>IF(LE32&lt;&gt;"",HLOOKUP(COUNT($IN32:LE32)+1,$G$4:$EH$8,LF$14,0)*$D32,IF($C32=LF$17,$G$7*$D32,""))</f>
        <v>4320.7570593376404</v>
      </c>
      <c r="LG32" s="34">
        <f>IF(LF32&lt;&gt;"",HLOOKUP(COUNT($IN32:LF32)+1,$G$4:$EH$8,LG$14,0)*$D32,IF($C32=LG$17,$G$7*$D32,""))</f>
        <v>4623.2100534912752</v>
      </c>
      <c r="LH32" s="34">
        <f>IF(LG32&lt;&gt;"",HLOOKUP(COUNT($IN32:LG32)+1,$G$4:$EH$8,LH$14,0)*$D32,IF($C32=LH$17,$G$7*$D32,""))</f>
        <v>4946.8347572356643</v>
      </c>
      <c r="LI32" s="34">
        <f>IF(LH32&lt;&gt;"",HLOOKUP(COUNT($IN32:LH32)+1,$G$4:$EH$8,LI$14,0)*$D32,IF($C32=LI$17,$G$7*$D32,""))</f>
        <v>5342.5815378145162</v>
      </c>
      <c r="LJ32" s="34">
        <f>IF(LI32&lt;&gt;"",HLOOKUP(COUNT($IN32:LI32)+1,$G$4:$EH$8,LJ$14,0)*$D32,IF($C32=LJ$17,$G$7*$D32,""))</f>
        <v>3507.0851034378893</v>
      </c>
      <c r="LK32" s="34">
        <f>IF(LJ32&lt;&gt;"",HLOOKUP(COUNT($IN32:LJ32)+1,$G$4:$EH$8,LK$14,0)*$D32,IF($C32=LK$17,$G$7*$D32,""))</f>
        <v>3507.0851034378893</v>
      </c>
      <c r="LL32" s="34">
        <f>IF(LK32&lt;&gt;"",HLOOKUP(COUNT($IN32:LK32)+1,$G$4:$EH$8,LL$14,0)*$D32,IF($C32=LL$17,$G$7*$D32,""))</f>
        <v>3507.0851034378893</v>
      </c>
      <c r="LM32" s="34">
        <f>IF(LL32&lt;&gt;"",HLOOKUP(COUNT($IN32:LL32)+1,$G$4:$EH$8,LM$14,0)*$D32,IF($C32=LM$17,$G$7*$D32,""))</f>
        <v>3507.0851034378893</v>
      </c>
      <c r="LN32" s="34">
        <f>IF(LM32&lt;&gt;"",HLOOKUP(COUNT($IN32:LM32)+1,$G$4:$EH$8,LN$14,0)*$D32,IF($C32=LN$17,$G$7*$D32,""))</f>
        <v>3507.0851034378893</v>
      </c>
      <c r="LO32" s="34">
        <f>IF(LN32&lt;&gt;"",HLOOKUP(COUNT($IN32:LN32)+1,$G$4:$EH$8,LO$14,0)*$D32,IF($C32=LO$17,$G$7*$D32,""))</f>
        <v>3507.0851034378893</v>
      </c>
      <c r="LP32" s="34">
        <f>IF(LO32&lt;&gt;"",HLOOKUP(COUNT($IN32:LO32)+1,$G$4:$EH$8,LP$14,0)*$D32,IF($C32=LP$17,$G$7*$D32,""))</f>
        <v>3507.0851034378893</v>
      </c>
      <c r="LQ32" s="34">
        <f>IF(LP32&lt;&gt;"",HLOOKUP(COUNT($IN32:LP32)+1,$G$4:$EH$8,LQ$14,0)*$D32,IF($C32=LQ$17,$G$7*$D32,""))</f>
        <v>3507.0851034378893</v>
      </c>
      <c r="LR32" s="34">
        <f>IF(LQ32&lt;&gt;"",HLOOKUP(COUNT($IN32:LQ32)+1,$G$4:$EH$8,LR$14,0)*$D32,IF($C32=LR$17,$G$7*$D32,""))</f>
        <v>3507.0851034378893</v>
      </c>
      <c r="LS32" s="34">
        <f>IF(LR32&lt;&gt;"",HLOOKUP(COUNT($IN32:LR32)+1,$G$4:$EH$8,LS$14,0)*$D32,IF($C32=LS$17,$G$7*$D32,""))</f>
        <v>3507.0851034378893</v>
      </c>
      <c r="LT32" s="34">
        <f>IF(LS32&lt;&gt;"",HLOOKUP(COUNT($IN32:LS32)+1,$G$4:$EH$8,LT$14,0)*$D32,IF($C32=LT$17,$G$7*$D32,""))</f>
        <v>3507.0851034378893</v>
      </c>
      <c r="LU32" s="34">
        <f>IF(LT32&lt;&gt;"",HLOOKUP(COUNT($IN32:LT32)+1,$G$4:$EH$8,LU$14,0)*$D32,IF($C32=LU$17,$G$7*$D32,""))</f>
        <v>3507.0851034378893</v>
      </c>
      <c r="LV32" s="34">
        <f>IF(LU32&lt;&gt;"",HLOOKUP(COUNT($IN32:LU32)+1,$G$4:$EH$8,LV$14,0)*$D32,IF($C32=LV$17,$G$7*$D32,""))</f>
        <v>3507.0851034378893</v>
      </c>
      <c r="LW32" s="34">
        <f>IF(LV32&lt;&gt;"",HLOOKUP(COUNT($IN32:LV32)+1,$G$4:$EH$8,LW$14,0)*$D32,IF($C32=LW$17,$G$7*$D32,""))</f>
        <v>3507.0851034378893</v>
      </c>
      <c r="LX32" s="34">
        <f>IF(LW32&lt;&gt;"",HLOOKUP(COUNT($IN32:LW32)+1,$G$4:$EH$8,LX$14,0)*$D32,IF($C32=LX$17,$G$7*$D32,""))</f>
        <v>3507.0851034378893</v>
      </c>
      <c r="LY32" s="34">
        <f>IF(LX32&lt;&gt;"",HLOOKUP(COUNT($IN32:LX32)+1,$G$4:$EH$8,LY$14,0)*$D32,IF($C32=LY$17,$G$7*$D32,""))</f>
        <v>3507.0851034378893</v>
      </c>
      <c r="LZ32" s="34">
        <f>IF(LY32&lt;&gt;"",HLOOKUP(COUNT($IN32:LY32)+1,$G$4:$EH$8,LZ$14,0)*$D32,IF($C32=LZ$17,$G$7*$D32,""))</f>
        <v>3507.0851034378893</v>
      </c>
      <c r="MA32" s="34">
        <f>IF(LZ32&lt;&gt;"",HLOOKUP(COUNT($IN32:LZ32)+1,$G$4:$EH$8,MA$14,0)*$D32,IF($C32=MA$17,$G$7*$D32,""))</f>
        <v>3507.0851034378893</v>
      </c>
      <c r="MB32" s="34">
        <f>IF(MA32&lt;&gt;"",HLOOKUP(COUNT($IN32:MA32)+1,$G$4:$EH$8,MB$14,0)*$D32,IF($C32=MB$17,$G$7*$D32,""))</f>
        <v>3507.0851034378893</v>
      </c>
      <c r="MC32" s="34">
        <f>IF(MB32&lt;&gt;"",HLOOKUP(COUNT($IN32:MB32)+1,$G$4:$EH$8,MC$14,0)*$D32,IF($C32=MC$17,$G$7*$D32,""))</f>
        <v>3507.0851034378893</v>
      </c>
      <c r="MD32" s="34">
        <f>IF(MC32&lt;&gt;"",HLOOKUP(COUNT($IN32:MC32)+1,$G$4:$EH$8,MD$14,0)*$D32,IF($C32=MD$17,$G$7*$D32,""))</f>
        <v>3507.0851034378893</v>
      </c>
      <c r="ME32" s="34">
        <f>IF(MD32&lt;&gt;"",HLOOKUP(COUNT($IN32:MD32)+1,$G$4:$EH$8,ME$14,0)*$D32,IF($C32=ME$17,$G$7*$D32,""))</f>
        <v>3507.0851034378893</v>
      </c>
      <c r="MF32" s="34">
        <f>IF(ME32&lt;&gt;"",HLOOKUP(COUNT($IN32:ME32)+1,$G$4:$EH$8,MF$14,0)*$D32,IF($C32=MF$17,$G$7*$D32,""))</f>
        <v>3507.0851034378893</v>
      </c>
      <c r="MG32" s="34">
        <f>IF(MF32&lt;&gt;"",HLOOKUP(COUNT($IN32:MF32)+1,$G$4:$EH$8,MG$14,0)*$D32,IF($C32=MG$17,$G$7*$D32,""))</f>
        <v>3507.0851034378893</v>
      </c>
      <c r="MH32" s="34">
        <f>IF(MG32&lt;&gt;"",HLOOKUP(COUNT($IN32:MG32)+1,$G$4:$EH$8,MH$14,0)*$D32,IF($C32=MH$17,$G$7*$D32,""))</f>
        <v>3507.0851034378893</v>
      </c>
      <c r="MI32" s="34">
        <f>IF(MH32&lt;&gt;"",HLOOKUP(COUNT($IN32:MH32)+1,$G$4:$EH$8,MI$14,0)*$D32,IF($C32=MI$17,$G$7*$D32,""))</f>
        <v>3507.0851034378893</v>
      </c>
      <c r="MJ32" s="34">
        <f>IF(MI32&lt;&gt;"",HLOOKUP(COUNT($IN32:MI32)+1,$G$4:$EH$8,MJ$14,0)*$D32,IF($C32=MJ$17,$G$7*$D32,""))</f>
        <v>3507.0851034378893</v>
      </c>
      <c r="MK32" s="34">
        <f>IF(MJ32&lt;&gt;"",HLOOKUP(COUNT($IN32:MJ32)+1,$G$4:$EH$8,MK$14,0)*$D32,IF($C32=MK$17,$G$7*$D32,""))</f>
        <v>3507.0851034378893</v>
      </c>
      <c r="ML32" s="34">
        <f>IF(MK32&lt;&gt;"",HLOOKUP(COUNT($IN32:MK32)+1,$G$4:$EH$8,ML$14,0)*$D32,IF($C32=ML$17,$G$7*$D32,""))</f>
        <v>3507.0851034378893</v>
      </c>
      <c r="MM32" s="34">
        <f>IF(ML32&lt;&gt;"",HLOOKUP(COUNT($IN32:ML32)+1,$G$4:$EH$8,MM$14,0)*$D32,IF($C32=MM$17,$G$7*$D32,""))</f>
        <v>3507.0851034378893</v>
      </c>
      <c r="MN32" s="34">
        <f>IF(MM32&lt;&gt;"",HLOOKUP(COUNT($IN32:MM32)+1,$G$4:$EH$8,MN$14,0)*$D32,IF($C32=MN$17,$G$7*$D32,""))</f>
        <v>3507.0851034378893</v>
      </c>
      <c r="MO32" s="34">
        <f>IF(MN32&lt;&gt;"",HLOOKUP(COUNT($IN32:MN32)+1,$G$4:$EH$8,MO$14,0)*$D32,IF($C32=MO$17,$G$7*$D32,""))</f>
        <v>3507.0851034378893</v>
      </c>
      <c r="MP32" s="34">
        <f>IF(MO32&lt;&gt;"",HLOOKUP(COUNT($IN32:MO32)+1,$G$4:$EH$8,MP$14,0)*$D32,IF($C32=MP$17,$G$7*$D32,""))</f>
        <v>3507.0851034378893</v>
      </c>
      <c r="MQ32" s="34">
        <f>IF(MP32&lt;&gt;"",HLOOKUP(COUNT($IN32:MP32)+1,$G$4:$EH$8,MQ$14,0)*$D32,IF($C32=MQ$17,$G$7*$D32,""))</f>
        <v>3507.0851034378893</v>
      </c>
      <c r="MR32" s="34">
        <f>IF(MQ32&lt;&gt;"",HLOOKUP(COUNT($IN32:MQ32)+1,$G$4:$EH$8,MR$14,0)*$D32,IF($C32=MR$17,$G$7*$D32,""))</f>
        <v>3507.0851034378893</v>
      </c>
      <c r="MS32" s="34">
        <f>IF(MR32&lt;&gt;"",HLOOKUP(COUNT($IN32:MR32)+1,$G$4:$EH$8,MS$14,0)*$D32,IF($C32=MS$17,$G$7*$D32,""))</f>
        <v>3507.0851034378893</v>
      </c>
      <c r="MT32" s="34">
        <f>IF(MS32&lt;&gt;"",HLOOKUP(COUNT($IN32:MS32)+1,$G$4:$EH$8,MT$14,0)*$D32,IF($C32=MT$17,$G$7*$D32,""))</f>
        <v>3507.0851034378893</v>
      </c>
      <c r="MU32" s="34">
        <f>IF(MT32&lt;&gt;"",HLOOKUP(COUNT($IN32:MT32)+1,$G$4:$EH$8,MU$14,0)*$D32,IF($C32=MU$17,$G$7*$D32,""))</f>
        <v>3507.0851034378893</v>
      </c>
      <c r="MV32" s="34">
        <f>IF(MU32&lt;&gt;"",HLOOKUP(COUNT($IN32:MU32)+1,$G$4:$EH$8,MV$14,0)*$D32,IF($C32=MV$17,$G$7*$D32,""))</f>
        <v>3507.0851034378893</v>
      </c>
      <c r="MW32" s="34">
        <f>IF(MV32&lt;&gt;"",HLOOKUP(COUNT($IN32:MV32)+1,$G$4:$EH$8,MW$14,0)*$D32,IF($C32=MW$17,$G$7*$D32,""))</f>
        <v>3507.0851034378893</v>
      </c>
      <c r="MX32" s="34">
        <f>IF(MW32&lt;&gt;"",HLOOKUP(COUNT($IN32:MW32)+1,$G$4:$EH$8,MX$14,0)*$D32,IF($C32=MX$17,$G$7*$D32,""))</f>
        <v>3507.0851034378893</v>
      </c>
      <c r="MY32" s="34">
        <f>IF(MX32&lt;&gt;"",HLOOKUP(COUNT($IN32:MX32)+1,$G$4:$EH$8,MY$14,0)*$D32,IF($C32=MY$17,$G$7*$D32,""))</f>
        <v>3507.0851034378893</v>
      </c>
      <c r="MZ32" s="34">
        <f>IF(MY32&lt;&gt;"",HLOOKUP(COUNT($IN32:MY32)+1,$G$4:$EH$8,MZ$14,0)*$D32,IF($C32=MZ$17,$G$7*$D32,""))</f>
        <v>3507.0851034378893</v>
      </c>
      <c r="NA32" s="34">
        <f>IF(MZ32&lt;&gt;"",HLOOKUP(COUNT($IN32:MZ32)+1,$G$4:$EH$8,NA$14,0)*$D32,IF($C32=NA$17,$G$7*$D32,""))</f>
        <v>3507.0851034378893</v>
      </c>
      <c r="NB32" s="34">
        <f>IF(NA32&lt;&gt;"",HLOOKUP(COUNT($IN32:NA32)+1,$G$4:$EH$8,NB$14,0)*$D32,IF($C32=NB$17,$G$7*$D32,""))</f>
        <v>3507.0851034378893</v>
      </c>
      <c r="NC32" s="34">
        <f>IF(NB32&lt;&gt;"",HLOOKUP(COUNT($IN32:NB32)+1,$G$4:$EH$8,NC$14,0)*$D32,IF($C32=NC$17,$G$7*$D32,""))</f>
        <v>3507.0851034378893</v>
      </c>
      <c r="ND32" s="34">
        <f>IF(NC32&lt;&gt;"",HLOOKUP(COUNT($IN32:NC32)+1,$G$4:$EH$8,ND$14,0)*$D32,IF($C32=ND$17,$G$7*$D32,""))</f>
        <v>3507.0851034378893</v>
      </c>
      <c r="NF32" s="34" t="str">
        <f>IF(NE32&lt;&gt;"",HLOOKUP(COUNT($NE32:NE32)+1,$G$4:$EH$8,NF$14,0)*$D32,IF($C32=NF$17,$G$8*$D32,""))</f>
        <v/>
      </c>
      <c r="NG32" s="34" t="str">
        <f>IF(NF32&lt;&gt;"",HLOOKUP(COUNT($NE32:NF32)+1,$G$4:$EH$8,NG$14,0)*$D32,IF($C32=NG$17,$G$8*$D32,""))</f>
        <v/>
      </c>
      <c r="NH32" s="34" t="str">
        <f>IF(NG32&lt;&gt;"",HLOOKUP(COUNT($NE32:NG32)+1,$G$4:$EH$8,NH$14,0)*$D32,IF($C32=NH$17,$G$8*$D32,""))</f>
        <v/>
      </c>
      <c r="NI32" s="34" t="str">
        <f>IF(NH32&lt;&gt;"",HLOOKUP(COUNT($NE32:NH32)+1,$G$4:$EH$8,NI$14,0)*$D32,IF($C32=NI$17,$G$8*$D32,""))</f>
        <v/>
      </c>
      <c r="NJ32" s="34" t="str">
        <f>IF(NI32&lt;&gt;"",HLOOKUP(COUNT($NE32:NI32)+1,$G$4:$EH$8,NJ$14,0)*$D32,IF($C32=NJ$17,$G$8*$D32,""))</f>
        <v/>
      </c>
      <c r="NK32" s="34" t="str">
        <f>IF(NJ32&lt;&gt;"",HLOOKUP(COUNT($NE32:NJ32)+1,$G$4:$EH$8,NK$14,0)*$D32,IF($C32=NK$17,$G$8*$D32,""))</f>
        <v/>
      </c>
      <c r="NL32" s="34" t="str">
        <f>IF(NK32&lt;&gt;"",HLOOKUP(COUNT($NE32:NK32)+1,$G$4:$EH$8,NL$14,0)*$D32,IF($C32=NL$17,$G$8*$D32,""))</f>
        <v/>
      </c>
      <c r="NM32" s="34" t="str">
        <f>IF(NL32&lt;&gt;"",HLOOKUP(COUNT($NE32:NL32)+1,$G$4:$EH$8,NM$14,0)*$D32,IF($C32=NM$17,$G$8*$D32,""))</f>
        <v/>
      </c>
      <c r="NN32" s="34" t="str">
        <f>IF(NM32&lt;&gt;"",HLOOKUP(COUNT($NE32:NM32)+1,$G$4:$EH$8,NN$14,0)*$D32,IF($C32=NN$17,$G$8*$D32,""))</f>
        <v/>
      </c>
      <c r="NO32" s="34" t="str">
        <f>IF(NN32&lt;&gt;"",HLOOKUP(COUNT($NE32:NN32)+1,$G$4:$EH$8,NO$14,0)*$D32,IF($C32=NO$17,$G$8*$D32,""))</f>
        <v/>
      </c>
      <c r="NP32" s="34" t="str">
        <f>IF(NO32&lt;&gt;"",HLOOKUP(COUNT($NE32:NO32)+1,$G$4:$EH$8,NP$14,0)*$D32,IF($C32=NP$17,$G$8*$D32,""))</f>
        <v/>
      </c>
      <c r="NQ32" s="34" t="str">
        <f>IF(NP32&lt;&gt;"",HLOOKUP(COUNT($NE32:NP32)+1,$G$4:$EH$8,NQ$14,0)*$D32,IF($C32=NQ$17,$G$8*$D32,""))</f>
        <v/>
      </c>
      <c r="NR32" s="34" t="str">
        <f>IF(NQ32&lt;&gt;"",HLOOKUP(COUNT($NE32:NQ32)+1,$G$4:$EH$8,NR$14,0)*$D32,IF($C32=NR$17,$G$8*$D32,""))</f>
        <v/>
      </c>
      <c r="NS32" s="34">
        <f>IF(NR32&lt;&gt;"",HLOOKUP(COUNT($NE32:NR32)+1,$G$4:$EH$8,NS$14,0)*$D32,IF($C32=NS$17,$G$8*$D32,""))</f>
        <v>70000</v>
      </c>
      <c r="NT32" s="34">
        <f>IF(NS32&lt;&gt;"",HLOOKUP(COUNT($NE32:NS32)+1,$G$4:$EH$8,NT$14,0)*$D32,IF($C32=NT$17,$G$8*$D32,""))</f>
        <v>0</v>
      </c>
      <c r="NU32" s="34">
        <f>IF(NT32&lt;&gt;"",HLOOKUP(COUNT($NE32:NT32)+1,$G$4:$EH$8,NU$14,0)*$D32,IF($C32=NU$17,$G$8*$D32,""))</f>
        <v>0</v>
      </c>
      <c r="NV32" s="34">
        <f>IF(NU32&lt;&gt;"",HLOOKUP(COUNT($NE32:NU32)+1,$G$4:$EH$8,NV$14,0)*$D32,IF($C32=NV$17,$G$8*$D32,""))</f>
        <v>0</v>
      </c>
      <c r="NW32" s="34">
        <f>IF(NV32&lt;&gt;"",HLOOKUP(COUNT($NE32:NV32)+1,$G$4:$EH$8,NW$14,0)*$D32,IF($C32=NW$17,$G$8*$D32,""))</f>
        <v>0</v>
      </c>
      <c r="NX32" s="34">
        <f>IF(NW32&lt;&gt;"",HLOOKUP(COUNT($NE32:NW32)+1,$G$4:$EH$8,NX$14,0)*$D32,IF($C32=NX$17,$G$8*$D32,""))</f>
        <v>0</v>
      </c>
      <c r="NY32" s="34">
        <f>IF(NX32&lt;&gt;"",HLOOKUP(COUNT($NE32:NX32)+1,$G$4:$EH$8,NY$14,0)*$D32,IF($C32=NY$17,$G$8*$D32,""))</f>
        <v>0</v>
      </c>
      <c r="NZ32" s="34">
        <f>IF(NY32&lt;&gt;"",HLOOKUP(COUNT($NE32:NY32)+1,$G$4:$EH$8,NZ$14,0)*$D32,IF($C32=NZ$17,$G$8*$D32,""))</f>
        <v>0</v>
      </c>
      <c r="OA32" s="34">
        <f>IF(NZ32&lt;&gt;"",HLOOKUP(COUNT($NE32:NZ32)+1,$G$4:$EH$8,OA$14,0)*$D32,IF($C32=OA$17,$G$8*$D32,""))</f>
        <v>0</v>
      </c>
      <c r="OB32" s="34">
        <f>IF(OA32&lt;&gt;"",HLOOKUP(COUNT($NE32:OA32)+1,$G$4:$EH$8,OB$14,0)*$D32,IF($C32=OB$17,$G$8*$D32,""))</f>
        <v>0</v>
      </c>
      <c r="OC32" s="34">
        <f>IF(OB32&lt;&gt;"",HLOOKUP(COUNT($NE32:OB32)+1,$G$4:$EH$8,OC$14,0)*$D32,IF($C32=OC$17,$G$8*$D32,""))</f>
        <v>0</v>
      </c>
      <c r="OD32" s="34">
        <f>IF(OC32&lt;&gt;"",HLOOKUP(COUNT($NE32:OC32)+1,$G$4:$EH$8,OD$14,0)*$D32,IF($C32=OD$17,$G$8*$D32,""))</f>
        <v>0</v>
      </c>
      <c r="OE32" s="34">
        <f>IF(OD32&lt;&gt;"",HLOOKUP(COUNT($NE32:OD32)+1,$G$4:$EH$8,OE$14,0)*$D32,IF($C32=OE$17,$G$8*$D32,""))</f>
        <v>0</v>
      </c>
      <c r="OF32" s="34">
        <f>IF(OE32&lt;&gt;"",HLOOKUP(COUNT($NE32:OE32)+1,$G$4:$EH$8,OF$14,0)*$D32,IF($C32=OF$17,$G$8*$D32,""))</f>
        <v>0</v>
      </c>
      <c r="OG32" s="34">
        <f>IF(OF32&lt;&gt;"",HLOOKUP(COUNT($NE32:OF32)+1,$G$4:$EH$8,OG$14,0)*$D32,IF($C32=OG$17,$G$8*$D32,""))</f>
        <v>0</v>
      </c>
      <c r="OH32" s="34">
        <f>IF(OG32&lt;&gt;"",HLOOKUP(COUNT($NE32:OG32)+1,$G$4:$EH$8,OH$14,0)*$D32,IF($C32=OH$17,$G$8*$D32,""))</f>
        <v>0</v>
      </c>
      <c r="OI32" s="34">
        <f>IF(OH32&lt;&gt;"",HLOOKUP(COUNT($NE32:OH32)+1,$G$4:$EH$8,OI$14,0)*$D32,IF($C32=OI$17,$G$8*$D32,""))</f>
        <v>0</v>
      </c>
      <c r="OJ32" s="34">
        <f>IF(OI32&lt;&gt;"",HLOOKUP(COUNT($NE32:OI32)+1,$G$4:$EH$8,OJ$14,0)*$D32,IF($C32=OJ$17,$G$8*$D32,""))</f>
        <v>0</v>
      </c>
      <c r="OK32" s="34">
        <f>IF(OJ32&lt;&gt;"",HLOOKUP(COUNT($NE32:OJ32)+1,$G$4:$EH$8,OK$14,0)*$D32,IF($C32=OK$17,$G$8*$D32,""))</f>
        <v>0</v>
      </c>
      <c r="OL32" s="34">
        <f>IF(OK32&lt;&gt;"",HLOOKUP(COUNT($NE32:OK32)+1,$G$4:$EH$8,OL$14,0)*$D32,IF($C32=OL$17,$G$8*$D32,""))</f>
        <v>0</v>
      </c>
      <c r="OM32" s="34">
        <f>IF(OL32&lt;&gt;"",HLOOKUP(COUNT($NE32:OL32)+1,$G$4:$EH$8,OM$14,0)*$D32,IF($C32=OM$17,$G$8*$D32,""))</f>
        <v>0</v>
      </c>
      <c r="ON32" s="34">
        <f>IF(OM32&lt;&gt;"",HLOOKUP(COUNT($NE32:OM32)+1,$G$4:$EH$8,ON$14,0)*$D32,IF($C32=ON$17,$G$8*$D32,""))</f>
        <v>0</v>
      </c>
      <c r="OO32" s="34">
        <f>IF(ON32&lt;&gt;"",HLOOKUP(COUNT($NE32:ON32)+1,$G$4:$EH$8,OO$14,0)*$D32,IF($C32=OO$17,$G$8*$D32,""))</f>
        <v>0</v>
      </c>
      <c r="OP32" s="34">
        <f>IF(OO32&lt;&gt;"",HLOOKUP(COUNT($NE32:OO32)+1,$G$4:$EH$8,OP$14,0)*$D32,IF($C32=OP$17,$G$8*$D32,""))</f>
        <v>0</v>
      </c>
      <c r="OQ32" s="34">
        <f>IF(OP32&lt;&gt;"",HLOOKUP(COUNT($NE32:OP32)+1,$G$4:$EH$8,OQ$14,0)*$D32,IF($C32=OQ$17,$G$8*$D32,""))</f>
        <v>0</v>
      </c>
      <c r="OR32" s="34">
        <f>IF(OQ32&lt;&gt;"",HLOOKUP(COUNT($NE32:OQ32)+1,$G$4:$EH$8,OR$14,0)*$D32,IF($C32=OR$17,$G$8*$D32,""))</f>
        <v>0</v>
      </c>
      <c r="OS32" s="34">
        <f>IF(OR32&lt;&gt;"",HLOOKUP(COUNT($NE32:OR32)+1,$G$4:$EH$8,OS$14,0)*$D32,IF($C32=OS$17,$G$8*$D32,""))</f>
        <v>0</v>
      </c>
      <c r="OT32" s="34">
        <f>IF(OS32&lt;&gt;"",HLOOKUP(COUNT($NE32:OS32)+1,$G$4:$EH$8,OT$14,0)*$D32,IF($C32=OT$17,$G$8*$D32,""))</f>
        <v>0</v>
      </c>
      <c r="OU32" s="34">
        <f>IF(OT32&lt;&gt;"",HLOOKUP(COUNT($NE32:OT32)+1,$G$4:$EH$8,OU$14,0)*$D32,IF($C32=OU$17,$G$8*$D32,""))</f>
        <v>0</v>
      </c>
      <c r="OV32" s="34">
        <f>IF(OU32&lt;&gt;"",HLOOKUP(COUNT($NE32:OU32)+1,$G$4:$EH$8,OV$14,0)*$D32,IF($C32=OV$17,$G$8*$D32,""))</f>
        <v>0</v>
      </c>
      <c r="OW32" s="34">
        <f>IF(OV32&lt;&gt;"",HLOOKUP(COUNT($NE32:OV32)+1,$G$4:$EH$8,OW$14,0)*$D32,IF($C32=OW$17,$G$8*$D32,""))</f>
        <v>0</v>
      </c>
      <c r="OX32" s="34">
        <f>IF(OW32&lt;&gt;"",HLOOKUP(COUNT($NE32:OW32)+1,$G$4:$EH$8,OX$14,0)*$D32,IF($C32=OX$17,$G$8*$D32,""))</f>
        <v>0</v>
      </c>
      <c r="OY32" s="34">
        <f>IF(OX32&lt;&gt;"",HLOOKUP(COUNT($NE32:OX32)+1,$G$4:$EH$8,OY$14,0)*$D32,IF($C32=OY$17,$G$8*$D32,""))</f>
        <v>0</v>
      </c>
      <c r="OZ32" s="34">
        <f>IF(OY32&lt;&gt;"",HLOOKUP(COUNT($NE32:OY32)+1,$G$4:$EH$8,OZ$14,0)*$D32,IF($C32=OZ$17,$G$8*$D32,""))</f>
        <v>0</v>
      </c>
      <c r="PA32" s="34">
        <f>IF(OZ32&lt;&gt;"",HLOOKUP(COUNT($NE32:OZ32)+1,$G$4:$EH$8,PA$14,0)*$D32,IF($C32=PA$17,$G$8*$D32,""))</f>
        <v>0</v>
      </c>
      <c r="PB32" s="34">
        <f>IF(PA32&lt;&gt;"",HLOOKUP(COUNT($NE32:PA32)+1,$G$4:$EH$8,PB$14,0)*$D32,IF($C32=PB$17,$G$8*$D32,""))</f>
        <v>0</v>
      </c>
      <c r="PC32" s="34">
        <f>IF(PB32&lt;&gt;"",HLOOKUP(COUNT($NE32:PB32)+1,$G$4:$EH$8,PC$14,0)*$D32,IF($C32=PC$17,$G$8*$D32,""))</f>
        <v>0</v>
      </c>
      <c r="PD32" s="34">
        <f>IF(PC32&lt;&gt;"",HLOOKUP(COUNT($NE32:PC32)+1,$G$4:$EH$8,PD$14,0)*$D32,IF($C32=PD$17,$G$8*$D32,""))</f>
        <v>0</v>
      </c>
      <c r="PE32" s="34">
        <f>IF(PD32&lt;&gt;"",HLOOKUP(COUNT($NE32:PD32)+1,$G$4:$EH$8,PE$14,0)*$D32,IF($C32=PE$17,$G$8*$D32,""))</f>
        <v>0</v>
      </c>
      <c r="PF32" s="34">
        <f>IF(PE32&lt;&gt;"",HLOOKUP(COUNT($NE32:PE32)+1,$G$4:$EH$8,PF$14,0)*$D32,IF($C32=PF$17,$G$8*$D32,""))</f>
        <v>0</v>
      </c>
      <c r="PG32" s="34">
        <f>IF(PF32&lt;&gt;"",HLOOKUP(COUNT($NE32:PF32)+1,$G$4:$EH$8,PG$14,0)*$D32,IF($C32=PG$17,$G$8*$D32,""))</f>
        <v>0</v>
      </c>
      <c r="PH32" s="34">
        <f>IF(PG32&lt;&gt;"",HLOOKUP(COUNT($NE32:PG32)+1,$G$4:$EH$8,PH$14,0)*$D32,IF($C32=PH$17,$G$8*$D32,""))</f>
        <v>0</v>
      </c>
      <c r="PI32" s="34">
        <f>IF(PH32&lt;&gt;"",HLOOKUP(COUNT($NE32:PH32)+1,$G$4:$EH$8,PI$14,0)*$D32,IF($C32=PI$17,$G$8*$D32,""))</f>
        <v>0</v>
      </c>
      <c r="PJ32" s="34">
        <f>IF(PI32&lt;&gt;"",HLOOKUP(COUNT($NE32:PI32)+1,$G$4:$EH$8,PJ$14,0)*$D32,IF($C32=PJ$17,$G$8*$D32,""))</f>
        <v>0</v>
      </c>
      <c r="PK32" s="34">
        <f>IF(PJ32&lt;&gt;"",HLOOKUP(COUNT($NE32:PJ32)+1,$G$4:$EH$8,PK$14,0)*$D32,IF($C32=PK$17,$G$8*$D32,""))</f>
        <v>0</v>
      </c>
      <c r="PL32" s="34">
        <f>IF(PK32&lt;&gt;"",HLOOKUP(COUNT($NE32:PK32)+1,$G$4:$EH$8,PL$14,0)*$D32,IF($C32=PL$17,$G$8*$D32,""))</f>
        <v>0</v>
      </c>
      <c r="PM32" s="34">
        <f>IF(PL32&lt;&gt;"",HLOOKUP(COUNT($NE32:PL32)+1,$G$4:$EH$8,PM$14,0)*$D32,IF($C32=PM$17,$G$8*$D32,""))</f>
        <v>0</v>
      </c>
      <c r="PN32" s="34">
        <f>IF(PM32&lt;&gt;"",HLOOKUP(COUNT($NE32:PM32)+1,$G$4:$EH$8,PN$14,0)*$D32,IF($C32=PN$17,$G$8*$D32,""))</f>
        <v>0</v>
      </c>
      <c r="PO32" s="34">
        <f>IF(PN32&lt;&gt;"",HLOOKUP(COUNT($NE32:PN32)+1,$G$4:$EH$8,PO$14,0)*$D32,IF($C32=PO$17,$G$8*$D32,""))</f>
        <v>0</v>
      </c>
      <c r="PP32" s="34">
        <f>IF(PO32&lt;&gt;"",HLOOKUP(COUNT($NE32:PO32)+1,$G$4:$EH$8,PP$14,0)*$D32,IF($C32=PP$17,$G$8*$D32,""))</f>
        <v>0</v>
      </c>
      <c r="PQ32" s="34">
        <f>IF(PP32&lt;&gt;"",HLOOKUP(COUNT($NE32:PP32)+1,$G$4:$EH$8,PQ$14,0)*$D32,IF($C32=PQ$17,$G$8*$D32,""))</f>
        <v>0</v>
      </c>
      <c r="PR32" s="34">
        <f>IF(PQ32&lt;&gt;"",HLOOKUP(COUNT($NE32:PQ32)+1,$G$4:$EH$8,PR$14,0)*$D32,IF($C32=PR$17,$G$8*$D32,""))</f>
        <v>0</v>
      </c>
      <c r="PS32" s="34">
        <f>IF(PR32&lt;&gt;"",HLOOKUP(COUNT($NE32:PR32)+1,$G$4:$EH$8,PS$14,0)*$D32,IF($C32=PS$17,$G$8*$D32,""))</f>
        <v>0</v>
      </c>
      <c r="PT32" s="34">
        <f>IF(PS32&lt;&gt;"",HLOOKUP(COUNT($NE32:PS32)+1,$G$4:$EH$8,PT$14,0)*$D32,IF($C32=PT$17,$G$8*$D32,""))</f>
        <v>0</v>
      </c>
      <c r="PU32" s="34">
        <f>IF(PT32&lt;&gt;"",HLOOKUP(COUNT($NE32:PT32)+1,$G$4:$EH$8,PU$14,0)*$D32,IF($C32=PU$17,$G$8*$D32,""))</f>
        <v>0</v>
      </c>
      <c r="PV32" s="34">
        <f>IF(PU32&lt;&gt;"",HLOOKUP(COUNT($NE32:PU32)+1,$G$4:$EH$8,PV$14,0)*$D32,IF($C32=PV$17,$G$8*$D32,""))</f>
        <v>0</v>
      </c>
      <c r="PW32" s="34">
        <f>IF(PV32&lt;&gt;"",HLOOKUP(COUNT($NE32:PV32)+1,$G$4:$EH$8,PW$14,0)*$D32,IF($C32=PW$17,$G$8*$D32,""))</f>
        <v>0</v>
      </c>
      <c r="PX32" s="34">
        <f>IF(PW32&lt;&gt;"",HLOOKUP(COUNT($NE32:PW32)+1,$G$4:$EH$8,PX$14,0)*$D32,IF($C32=PX$17,$G$8*$D32,""))</f>
        <v>0</v>
      </c>
      <c r="PY32" s="34">
        <f>IF(PX32&lt;&gt;"",HLOOKUP(COUNT($NE32:PX32)+1,$G$4:$EH$8,PY$14,0)*$D32,IF($C32=PY$17,$G$8*$D32,""))</f>
        <v>0</v>
      </c>
      <c r="PZ32" s="34">
        <f>IF(PY32&lt;&gt;"",HLOOKUP(COUNT($NE32:PY32)+1,$G$4:$EH$8,PZ$14,0)*$D32,IF($C32=PZ$17,$G$8*$D32,""))</f>
        <v>0</v>
      </c>
      <c r="QA32" s="34">
        <f>IF(PZ32&lt;&gt;"",HLOOKUP(COUNT($NE32:PZ32)+1,$G$4:$EH$8,QA$14,0)*$D32,IF($C32=QA$17,$G$8*$D32,""))</f>
        <v>0</v>
      </c>
      <c r="QB32" s="34">
        <f>IF(QA32&lt;&gt;"",HLOOKUP(COUNT($NE32:QA32)+1,$G$4:$EH$8,QB$14,0)*$D32,IF($C32=QB$17,$G$8*$D32,""))</f>
        <v>0</v>
      </c>
      <c r="QC32" s="34">
        <f>IF(QB32&lt;&gt;"",HLOOKUP(COUNT($NE32:QB32)+1,$G$4:$EH$8,QC$14,0)*$D32,IF($C32=QC$17,$G$8*$D32,""))</f>
        <v>0</v>
      </c>
      <c r="QD32" s="34">
        <f>IF(QC32&lt;&gt;"",HLOOKUP(COUNT($NE32:QC32)+1,$G$4:$EH$8,QD$14,0)*$D32,IF($C32=QD$17,$G$8*$D32,""))</f>
        <v>0</v>
      </c>
      <c r="QE32" s="34">
        <f>IF(QD32&lt;&gt;"",HLOOKUP(COUNT($NE32:QD32)+1,$G$4:$EH$8,QE$14,0)*$D32,IF($C32=QE$17,$G$8*$D32,""))</f>
        <v>0</v>
      </c>
      <c r="QF32" s="34">
        <f>IF(QE32&lt;&gt;"",HLOOKUP(COUNT($NE32:QE32)+1,$G$4:$EH$8,QF$14,0)*$D32,IF($C32=QF$17,$G$8*$D32,""))</f>
        <v>0</v>
      </c>
      <c r="QG32" s="34">
        <f>IF(QF32&lt;&gt;"",HLOOKUP(COUNT($NE32:QF32)+1,$G$4:$EH$8,QG$14,0)*$D32,IF($C32=QG$17,$G$8*$D32,""))</f>
        <v>0</v>
      </c>
      <c r="QH32" s="34">
        <f>IF(QG32&lt;&gt;"",HLOOKUP(COUNT($NE32:QG32)+1,$G$4:$EH$8,QH$14,0)*$D32,IF($C32=QH$17,$G$8*$D32,""))</f>
        <v>0</v>
      </c>
      <c r="QI32" s="34">
        <f>IF(QH32&lt;&gt;"",HLOOKUP(COUNT($NE32:QH32)+1,$G$4:$EH$8,QI$14,0)*$D32,IF($C32=QI$17,$G$8*$D32,""))</f>
        <v>0</v>
      </c>
      <c r="QJ32" s="34">
        <f>IF(QI32&lt;&gt;"",HLOOKUP(COUNT($NE32:QI32)+1,$G$4:$EH$8,QJ$14,0)*$D32,IF($C32=QJ$17,$G$8*$D32,""))</f>
        <v>0</v>
      </c>
      <c r="QK32" s="34">
        <f>IF(QJ32&lt;&gt;"",HLOOKUP(COUNT($NE32:QJ32)+1,$G$4:$EH$8,QK$14,0)*$D32,IF($C32=QK$17,$G$8*$D32,""))</f>
        <v>0</v>
      </c>
      <c r="QL32" s="34">
        <f>IF(QK32&lt;&gt;"",HLOOKUP(COUNT($NE32:QK32)+1,$G$4:$EH$8,QL$14,0)*$D32,IF($C32=QL$17,$G$8*$D32,""))</f>
        <v>0</v>
      </c>
      <c r="QM32" s="34">
        <f>IF(QL32&lt;&gt;"",HLOOKUP(COUNT($NE32:QL32)+1,$G$4:$EH$8,QM$14,0)*$D32,IF($C32=QM$17,$G$8*$D32,""))</f>
        <v>0</v>
      </c>
      <c r="QN32" s="34">
        <f>IF(QM32&lt;&gt;"",HLOOKUP(COUNT($NE32:QM32)+1,$G$4:$EH$8,QN$14,0)*$D32,IF($C32=QN$17,$G$8*$D32,""))</f>
        <v>0</v>
      </c>
      <c r="QO32" s="34">
        <f>IF(QN32&lt;&gt;"",HLOOKUP(COUNT($NE32:QN32)+1,$G$4:$EH$8,QO$14,0)*$D32,IF($C32=QO$17,$G$8*$D32,""))</f>
        <v>0</v>
      </c>
      <c r="QP32" s="34">
        <f>IF(QO32&lt;&gt;"",HLOOKUP(COUNT($NE32:QO32)+1,$G$4:$EH$8,QP$14,0)*$D32,IF($C32=QP$17,$G$8*$D32,""))</f>
        <v>0</v>
      </c>
      <c r="QQ32" s="34">
        <f>IF(QP32&lt;&gt;"",HLOOKUP(COUNT($NE32:QP32)+1,$G$4:$EH$8,QQ$14,0)*$D32,IF($C32=QQ$17,$G$8*$D32,""))</f>
        <v>0</v>
      </c>
      <c r="QR32" s="34">
        <f>IF(QQ32&lt;&gt;"",HLOOKUP(COUNT($NE32:QQ32)+1,$G$4:$EH$8,QR$14,0)*$D32,IF($C32=QR$17,$G$8*$D32,""))</f>
        <v>0</v>
      </c>
      <c r="QS32" s="34">
        <f>IF(QR32&lt;&gt;"",HLOOKUP(COUNT($NE32:QR32)+1,$G$4:$EH$8,QS$14,0)*$D32,IF($C32=QS$17,$G$8*$D32,""))</f>
        <v>0</v>
      </c>
      <c r="QT32" s="34">
        <f>IF(QS32&lt;&gt;"",HLOOKUP(COUNT($NE32:QS32)+1,$G$4:$EH$8,QT$14,0)*$D32,IF($C32=QT$17,$G$8*$D32,""))</f>
        <v>0</v>
      </c>
      <c r="QU32" s="34">
        <f>IF(QT32&lt;&gt;"",HLOOKUP(COUNT($NE32:QT32)+1,$G$4:$EH$8,QU$14,0)*$D32,IF($C32=QU$17,$G$8*$D32,""))</f>
        <v>0</v>
      </c>
      <c r="QV32" s="34">
        <f>IF(QU32&lt;&gt;"",HLOOKUP(COUNT($NE32:QU32)+1,$G$4:$EH$8,QV$14,0)*$D32,IF($C32=QV$17,$G$8*$D32,""))</f>
        <v>0</v>
      </c>
      <c r="QW32" s="34">
        <f>IF(QV32&lt;&gt;"",HLOOKUP(COUNT($NE32:QV32)+1,$G$4:$EH$8,QW$14,0)*$D32,IF($C32=QW$17,$G$8*$D32,""))</f>
        <v>0</v>
      </c>
      <c r="QX32" s="34">
        <f>IF(QW32&lt;&gt;"",HLOOKUP(COUNT($NE32:QW32)+1,$G$4:$EH$8,QX$14,0)*$D32,IF($C32=QX$17,$G$8*$D32,""))</f>
        <v>0</v>
      </c>
      <c r="QY32" s="34">
        <f>IF(QX32&lt;&gt;"",HLOOKUP(COUNT($NE32:QX32)+1,$G$4:$EH$8,QY$14,0)*$D32,IF($C32=QY$17,$G$8*$D32,""))</f>
        <v>0</v>
      </c>
      <c r="QZ32" s="34">
        <f>IF(QY32&lt;&gt;"",HLOOKUP(COUNT($NE32:QY32)+1,$G$4:$EH$8,QZ$14,0)*$D32,IF($C32=QZ$17,$G$8*$D32,""))</f>
        <v>0</v>
      </c>
      <c r="RA32" s="34">
        <f>IF(QZ32&lt;&gt;"",HLOOKUP(COUNT($NE32:QZ32)+1,$G$4:$EH$8,RA$14,0)*$D32,IF($C32=RA$17,$G$8*$D32,""))</f>
        <v>0</v>
      </c>
      <c r="RB32" s="34">
        <f>IF(RA32&lt;&gt;"",HLOOKUP(COUNT($NE32:RA32)+1,$G$4:$EH$8,RB$14,0)*$D32,IF($C32=RB$17,$G$8*$D32,""))</f>
        <v>0</v>
      </c>
      <c r="RC32" s="34">
        <f>IF(RB32&lt;&gt;"",HLOOKUP(COUNT($NE32:RB32)+1,$G$4:$EH$8,RC$14,0)*$D32,IF($C32=RC$17,$G$8*$D32,""))</f>
        <v>0</v>
      </c>
      <c r="RD32" s="34">
        <f>IF(RC32&lt;&gt;"",HLOOKUP(COUNT($NE32:RC32)+1,$G$4:$EH$8,RD$14,0)*$D32,IF($C32=RD$17,$G$8*$D32,""))</f>
        <v>0</v>
      </c>
      <c r="RE32" s="34">
        <f>IF(RD32&lt;&gt;"",HLOOKUP(COUNT($NE32:RD32)+1,$G$4:$EH$8,RE$14,0)*$D32,IF($C32=RE$17,$G$8*$D32,""))</f>
        <v>0</v>
      </c>
      <c r="RF32" s="34">
        <f>IF(RE32&lt;&gt;"",HLOOKUP(COUNT($NE32:RE32)+1,$G$4:$EH$8,RF$14,0)*$D32,IF($C32=RF$17,$G$8*$D32,""))</f>
        <v>0</v>
      </c>
      <c r="RG32" s="34">
        <f>IF(RF32&lt;&gt;"",HLOOKUP(COUNT($NE32:RF32)+1,$G$4:$EH$8,RG$14,0)*$D32,IF($C32=RG$17,$G$8*$D32,""))</f>
        <v>0</v>
      </c>
      <c r="RH32" s="34">
        <f>IF(RG32&lt;&gt;"",HLOOKUP(COUNT($NE32:RG32)+1,$G$4:$EH$8,RH$14,0)*$D32,IF($C32=RH$17,$G$8*$D32,""))</f>
        <v>0</v>
      </c>
      <c r="RI32" s="34">
        <f>IF(RH32&lt;&gt;"",HLOOKUP(COUNT($NE32:RH32)+1,$G$4:$EH$8,RI$14,0)*$D32,IF($C32=RI$17,$G$8*$D32,""))</f>
        <v>0</v>
      </c>
      <c r="RJ32" s="34">
        <f>IF(RI32&lt;&gt;"",HLOOKUP(COUNT($NE32:RI32)+1,$G$4:$EH$8,RJ$14,0)*$D32,IF($C32=RJ$17,$G$8*$D32,""))</f>
        <v>0</v>
      </c>
      <c r="RK32" s="34">
        <f>IF(RJ32&lt;&gt;"",HLOOKUP(COUNT($NE32:RJ32)+1,$G$4:$EH$8,RK$14,0)*$D32,IF($C32=RK$17,$G$8*$D32,""))</f>
        <v>0</v>
      </c>
      <c r="RL32" s="34">
        <f>IF(RK32&lt;&gt;"",HLOOKUP(COUNT($NE32:RK32)+1,$G$4:$EH$8,RL$14,0)*$D32,IF($C32=RL$17,$G$8*$D32,""))</f>
        <v>0</v>
      </c>
      <c r="RM32" s="34">
        <f>IF(RL32&lt;&gt;"",HLOOKUP(COUNT($NE32:RL32)+1,$G$4:$EH$8,RM$14,0)*$D32,IF($C32=RM$17,$G$8*$D32,""))</f>
        <v>0</v>
      </c>
      <c r="RN32" s="34">
        <f>IF(RM32&lt;&gt;"",HLOOKUP(COUNT($NE32:RM32)+1,$G$4:$EH$8,RN$14,0)*$D32,IF($C32=RN$17,$G$8*$D32,""))</f>
        <v>0</v>
      </c>
      <c r="RO32" s="34">
        <f>IF(RN32&lt;&gt;"",HLOOKUP(COUNT($NE32:RN32)+1,$G$4:$EH$8,RO$14,0)*$D32,IF($C32=RO$17,$G$8*$D32,""))</f>
        <v>0</v>
      </c>
      <c r="RP32" s="34">
        <f>IF(RO32&lt;&gt;"",HLOOKUP(COUNT($NE32:RO32)+1,$G$4:$EH$8,RP$14,0)*$D32,IF($C32=RP$17,$G$8*$D32,""))</f>
        <v>0</v>
      </c>
      <c r="RQ32" s="34">
        <f>IF(RP32&lt;&gt;"",HLOOKUP(COUNT($NE32:RP32)+1,$G$4:$EH$8,RQ$14,0)*$D32,IF($C32=RQ$17,$G$8*$D32,""))</f>
        <v>0</v>
      </c>
      <c r="RR32" s="34">
        <f>IF(RQ32&lt;&gt;"",HLOOKUP(COUNT($NE32:RQ32)+1,$G$4:$EH$8,RR$14,0)*$D32,IF($C32=RR$17,$G$8*$D32,""))</f>
        <v>0</v>
      </c>
      <c r="RS32" s="34">
        <f>IF(RR32&lt;&gt;"",HLOOKUP(COUNT($NE32:RR32)+1,$G$4:$EH$8,RS$14,0)*$D32,IF($C32=RS$17,$G$8*$D32,""))</f>
        <v>0</v>
      </c>
      <c r="RT32" s="34">
        <f>IF(RS32&lt;&gt;"",HLOOKUP(COUNT($NE32:RS32)+1,$G$4:$EH$8,RT$14,0)*$D32,IF($C32=RT$17,$G$8*$D32,""))</f>
        <v>0</v>
      </c>
      <c r="RU32" s="34">
        <f>IF(RT32&lt;&gt;"",HLOOKUP(COUNT($NE32:RT32)+1,$G$4:$EH$8,RU$14,0)*$D32,IF($C32=RU$17,$G$8*$D32,""))</f>
        <v>0</v>
      </c>
      <c r="RW32" s="34" t="str">
        <f>IF(RV32&lt;&gt;"",HLOOKUP(COUNT($RV32:RV32)+1,$G$4:$EH$9,RW$14,0)*$D32,IF($C32=RW$17,$G$9*$D32,""))</f>
        <v/>
      </c>
      <c r="RX32" s="34" t="str">
        <f>IF(RW32&lt;&gt;"",HLOOKUP(COUNT($RV32:RW32)+1,$G$4:$EH$9,RX$14,0)*$D32,IF($C32=RX$17,$G$9*$D32,""))</f>
        <v/>
      </c>
      <c r="RY32" s="34" t="str">
        <f>IF(RX32&lt;&gt;"",HLOOKUP(COUNT($RV32:RX32)+1,$G$4:$EH$9,RY$14,0)*$D32,IF($C32=RY$17,$G$9*$D32,""))</f>
        <v/>
      </c>
      <c r="RZ32" s="34" t="str">
        <f>IF(RY32&lt;&gt;"",HLOOKUP(COUNT($RV32:RY32)+1,$G$4:$EH$9,RZ$14,0)*$D32,IF($C32=RZ$17,$G$9*$D32,""))</f>
        <v/>
      </c>
      <c r="SA32" s="34" t="str">
        <f>IF(RZ32&lt;&gt;"",HLOOKUP(COUNT($RV32:RZ32)+1,$G$4:$EH$9,SA$14,0)*$D32,IF($C32=SA$17,$G$9*$D32,""))</f>
        <v/>
      </c>
      <c r="SB32" s="34" t="str">
        <f>IF(SA32&lt;&gt;"",HLOOKUP(COUNT($RV32:SA32)+1,$G$4:$EH$9,SB$14,0)*$D32,IF($C32=SB$17,$G$9*$D32,""))</f>
        <v/>
      </c>
      <c r="SC32" s="34" t="str">
        <f>IF(SB32&lt;&gt;"",HLOOKUP(COUNT($RV32:SB32)+1,$G$4:$EH$9,SC$14,0)*$D32,IF($C32=SC$17,$G$9*$D32,""))</f>
        <v/>
      </c>
      <c r="SD32" s="34" t="str">
        <f>IF(SC32&lt;&gt;"",HLOOKUP(COUNT($RV32:SC32)+1,$G$4:$EH$9,SD$14,0)*$D32,IF($C32=SD$17,$G$9*$D32,""))</f>
        <v/>
      </c>
      <c r="SE32" s="34" t="str">
        <f>IF(SD32&lt;&gt;"",HLOOKUP(COUNT($RV32:SD32)+1,$G$4:$EH$9,SE$14,0)*$D32,IF($C32=SE$17,$G$9*$D32,""))</f>
        <v/>
      </c>
      <c r="SF32" s="34" t="str">
        <f>IF(SE32&lt;&gt;"",HLOOKUP(COUNT($RV32:SE32)+1,$G$4:$EH$9,SF$14,0)*$D32,IF($C32=SF$17,$G$9*$D32,""))</f>
        <v/>
      </c>
      <c r="SG32" s="34" t="str">
        <f>IF(SF32&lt;&gt;"",HLOOKUP(COUNT($RV32:SF32)+1,$G$4:$EH$9,SG$14,0)*$D32,IF($C32=SG$17,$G$9*$D32,""))</f>
        <v/>
      </c>
      <c r="SH32" s="34" t="str">
        <f>IF(SG32&lt;&gt;"",HLOOKUP(COUNT($RV32:SG32)+1,$G$4:$EH$9,SH$14,0)*$D32,IF($C32=SH$17,$G$9*$D32,""))</f>
        <v/>
      </c>
      <c r="SI32" s="34" t="str">
        <f>IF(SH32&lt;&gt;"",HLOOKUP(COUNT($RV32:SH32)+1,$G$4:$EH$9,SI$14,0)*$D32,IF($C32=SI$17,$G$9*$D32,""))</f>
        <v/>
      </c>
      <c r="SJ32" s="34">
        <f>IF(SI32&lt;&gt;"",HLOOKUP(COUNT($RV32:SI32)+1,$G$4:$EH$9,SJ$14,0)*$D32,IF($C32=SJ$17,$G$9*$D32,""))</f>
        <v>5800</v>
      </c>
      <c r="SK32" s="34">
        <f>IF(SJ32&lt;&gt;"",HLOOKUP(COUNT($RV32:SJ32)+1,$G$4:$EH$9,SK$14,0)*$D32,IF($C32=SK$17,$G$9*$D32,""))</f>
        <v>0</v>
      </c>
      <c r="SL32" s="34">
        <f>IF(SK32&lt;&gt;"",HLOOKUP(COUNT($RV32:SK32)+1,$G$4:$EH$9,SL$14,0)*$D32,IF($C32=SL$17,$G$9*$D32,""))</f>
        <v>0</v>
      </c>
      <c r="SM32" s="34">
        <f>IF(SL32&lt;&gt;"",HLOOKUP(COUNT($RV32:SL32)+1,$G$4:$EH$9,SM$14,0)*$D32,IF($C32=SM$17,$G$9*$D32,""))</f>
        <v>0</v>
      </c>
      <c r="SN32" s="34">
        <f>IF(SM32&lt;&gt;"",HLOOKUP(COUNT($RV32:SM32)+1,$G$4:$EH$9,SN$14,0)*$D32,IF($C32=SN$17,$G$9*$D32,""))</f>
        <v>0</v>
      </c>
      <c r="SO32" s="34">
        <f>IF(SN32&lt;&gt;"",HLOOKUP(COUNT($RV32:SN32)+1,$G$4:$EH$9,SO$14,0)*$D32,IF($C32=SO$17,$G$9*$D32,""))</f>
        <v>0</v>
      </c>
      <c r="SP32" s="34">
        <f>IF(SO32&lt;&gt;"",HLOOKUP(COUNT($RV32:SO32)+1,$G$4:$EH$9,SP$14,0)*$D32,IF($C32=SP$17,$G$9*$D32,""))</f>
        <v>0</v>
      </c>
      <c r="SQ32" s="34">
        <f>IF(SP32&lt;&gt;"",HLOOKUP(COUNT($RV32:SP32)+1,$G$4:$EH$9,SQ$14,0)*$D32,IF($C32=SQ$17,$G$9*$D32,""))</f>
        <v>0</v>
      </c>
      <c r="SR32" s="34">
        <f>IF(SQ32&lt;&gt;"",HLOOKUP(COUNT($RV32:SQ32)+1,$G$4:$EH$9,SR$14,0)*$D32,IF($C32=SR$17,$G$9*$D32,""))</f>
        <v>0</v>
      </c>
      <c r="SS32" s="34">
        <f>IF(SR32&lt;&gt;"",HLOOKUP(COUNT($RV32:SR32)+1,$G$4:$EH$9,SS$14,0)*$D32,IF($C32=SS$17,$G$9*$D32,""))</f>
        <v>0</v>
      </c>
      <c r="ST32" s="34">
        <f>IF(SS32&lt;&gt;"",HLOOKUP(COUNT($RV32:SS32)+1,$G$4:$EH$9,ST$14,0)*$D32,IF($C32=ST$17,$G$9*$D32,""))</f>
        <v>0</v>
      </c>
      <c r="SU32" s="34">
        <f>IF(ST32&lt;&gt;"",HLOOKUP(COUNT($RV32:ST32)+1,$G$4:$EH$9,SU$14,0)*$D32,IF($C32=SU$17,$G$9*$D32,""))</f>
        <v>0</v>
      </c>
      <c r="SV32" s="34">
        <f>IF(SU32&lt;&gt;"",HLOOKUP(COUNT($RV32:SU32)+1,$G$4:$EH$9,SV$14,0)*$D32,IF($C32=SV$17,$G$9*$D32,""))</f>
        <v>0</v>
      </c>
      <c r="SW32" s="34">
        <f>IF(SV32&lt;&gt;"",HLOOKUP(COUNT($RV32:SV32)+1,$G$4:$EH$9,SW$14,0)*$D32,IF($C32=SW$17,$G$9*$D32,""))</f>
        <v>0</v>
      </c>
      <c r="SX32" s="34">
        <f>IF(SW32&lt;&gt;"",HLOOKUP(COUNT($RV32:SW32)+1,$G$4:$EH$9,SX$14,0)*$D32,IF($C32=SX$17,$G$9*$D32,""))</f>
        <v>0</v>
      </c>
      <c r="SY32" s="34">
        <f>IF(SX32&lt;&gt;"",HLOOKUP(COUNT($RV32:SX32)+1,$G$4:$EH$9,SY$14,0)*$D32,IF($C32=SY$17,$G$9*$D32,""))</f>
        <v>0</v>
      </c>
      <c r="SZ32" s="34">
        <f>IF(SY32&lt;&gt;"",HLOOKUP(COUNT($RV32:SY32)+1,$G$4:$EH$9,SZ$14,0)*$D32,IF($C32=SZ$17,$G$9*$D32,""))</f>
        <v>0</v>
      </c>
      <c r="TA32" s="34">
        <f>IF(SZ32&lt;&gt;"",HLOOKUP(COUNT($RV32:SZ32)+1,$G$4:$EH$9,TA$14,0)*$D32,IF($C32=TA$17,$G$9*$D32,""))</f>
        <v>0</v>
      </c>
      <c r="TB32" s="34">
        <f>IF(TA32&lt;&gt;"",HLOOKUP(COUNT($RV32:TA32)+1,$G$4:$EH$9,TB$14,0)*$D32,IF($C32=TB$17,$G$9*$D32,""))</f>
        <v>0</v>
      </c>
      <c r="TC32" s="34">
        <f>IF(TB32&lt;&gt;"",HLOOKUP(COUNT($RV32:TB32)+1,$G$4:$EH$9,TC$14,0)*$D32,IF($C32=TC$17,$G$9*$D32,""))</f>
        <v>0</v>
      </c>
      <c r="TD32" s="34">
        <f>IF(TC32&lt;&gt;"",HLOOKUP(COUNT($RV32:TC32)+1,$G$4:$EH$9,TD$14,0)*$D32,IF($C32=TD$17,$G$9*$D32,""))</f>
        <v>0</v>
      </c>
      <c r="TE32" s="34">
        <f>IF(TD32&lt;&gt;"",HLOOKUP(COUNT($RV32:TD32)+1,$G$4:$EH$9,TE$14,0)*$D32,IF($C32=TE$17,$G$9*$D32,""))</f>
        <v>0</v>
      </c>
      <c r="TF32" s="34">
        <f>IF(TE32&lt;&gt;"",HLOOKUP(COUNT($RV32:TE32)+1,$G$4:$EH$9,TF$14,0)*$D32,IF($C32=TF$17,$G$9*$D32,""))</f>
        <v>0</v>
      </c>
      <c r="TG32" s="34">
        <f>IF(TF32&lt;&gt;"",HLOOKUP(COUNT($RV32:TF32)+1,$G$4:$EH$9,TG$14,0)*$D32,IF($C32=TG$17,$G$9*$D32,""))</f>
        <v>0</v>
      </c>
      <c r="TH32" s="34">
        <f>IF(TG32&lt;&gt;"",HLOOKUP(COUNT($RV32:TG32)+1,$G$4:$EH$9,TH$14,0)*$D32,IF($C32=TH$17,$G$9*$D32,""))</f>
        <v>0</v>
      </c>
      <c r="TI32" s="34">
        <f>IF(TH32&lt;&gt;"",HLOOKUP(COUNT($RV32:TH32)+1,$G$4:$EH$9,TI$14,0)*$D32,IF($C32=TI$17,$G$9*$D32,""))</f>
        <v>0</v>
      </c>
      <c r="TJ32" s="34">
        <f>IF(TI32&lt;&gt;"",HLOOKUP(COUNT($RV32:TI32)+1,$G$4:$EH$9,TJ$14,0)*$D32,IF($C32=TJ$17,$G$9*$D32,""))</f>
        <v>0</v>
      </c>
      <c r="TK32" s="34">
        <f>IF(TJ32&lt;&gt;"",HLOOKUP(COUNT($RV32:TJ32)+1,$G$4:$EH$9,TK$14,0)*$D32,IF($C32=TK$17,$G$9*$D32,""))</f>
        <v>0</v>
      </c>
      <c r="TL32" s="34">
        <f>IF(TK32&lt;&gt;"",HLOOKUP(COUNT($RV32:TK32)+1,$G$4:$EH$9,TL$14,0)*$D32,IF($C32=TL$17,$G$9*$D32,""))</f>
        <v>0</v>
      </c>
      <c r="TM32" s="34">
        <f>IF(TL32&lt;&gt;"",HLOOKUP(COUNT($RV32:TL32)+1,$G$4:$EH$9,TM$14,0)*$D32,IF($C32=TM$17,$G$9*$D32,""))</f>
        <v>0</v>
      </c>
      <c r="TN32" s="34">
        <f>IF(TM32&lt;&gt;"",HLOOKUP(COUNT($RV32:TM32)+1,$G$4:$EH$9,TN$14,0)*$D32,IF($C32=TN$17,$G$9*$D32,""))</f>
        <v>0</v>
      </c>
      <c r="TO32" s="34">
        <f>IF(TN32&lt;&gt;"",HLOOKUP(COUNT($RV32:TN32)+1,$G$4:$EH$9,TO$14,0)*$D32,IF($C32=TO$17,$G$9*$D32,""))</f>
        <v>0</v>
      </c>
      <c r="TP32" s="34">
        <f>IF(TO32&lt;&gt;"",HLOOKUP(COUNT($RV32:TO32)+1,$G$4:$EH$9,TP$14,0)*$D32,IF($C32=TP$17,$G$9*$D32,""))</f>
        <v>0</v>
      </c>
      <c r="TQ32" s="34">
        <f>IF(TP32&lt;&gt;"",HLOOKUP(COUNT($RV32:TP32)+1,$G$4:$EH$9,TQ$14,0)*$D32,IF($C32=TQ$17,$G$9*$D32,""))</f>
        <v>0</v>
      </c>
      <c r="TR32" s="34">
        <f>IF(TQ32&lt;&gt;"",HLOOKUP(COUNT($RV32:TQ32)+1,$G$4:$EH$9,TR$14,0)*$D32,IF($C32=TR$17,$G$9*$D32,""))</f>
        <v>0</v>
      </c>
      <c r="TS32" s="34">
        <f>IF(TR32&lt;&gt;"",HLOOKUP(COUNT($RV32:TR32)+1,$G$4:$EH$9,TS$14,0)*$D32,IF($C32=TS$17,$G$9*$D32,""))</f>
        <v>0</v>
      </c>
      <c r="TT32" s="34">
        <f>IF(TS32&lt;&gt;"",HLOOKUP(COUNT($RV32:TS32)+1,$G$4:$EH$9,TT$14,0)*$D32,IF($C32=TT$17,$G$9*$D32,""))</f>
        <v>0</v>
      </c>
      <c r="TU32" s="34">
        <f>IF(TT32&lt;&gt;"",HLOOKUP(COUNT($RV32:TT32)+1,$G$4:$EH$9,TU$14,0)*$D32,IF($C32=TU$17,$G$9*$D32,""))</f>
        <v>0</v>
      </c>
      <c r="TV32" s="34">
        <f>IF(TU32&lt;&gt;"",HLOOKUP(COUNT($RV32:TU32)+1,$G$4:$EH$9,TV$14,0)*$D32,IF($C32=TV$17,$G$9*$D32,""))</f>
        <v>0</v>
      </c>
      <c r="TW32" s="34">
        <f>IF(TV32&lt;&gt;"",HLOOKUP(COUNT($RV32:TV32)+1,$G$4:$EH$9,TW$14,0)*$D32,IF($C32=TW$17,$G$9*$D32,""))</f>
        <v>0</v>
      </c>
      <c r="TX32" s="34">
        <f>IF(TW32&lt;&gt;"",HLOOKUP(COUNT($RV32:TW32)+1,$G$4:$EH$9,TX$14,0)*$D32,IF($C32=TX$17,$G$9*$D32,""))</f>
        <v>0</v>
      </c>
      <c r="TY32" s="34">
        <f>IF(TX32&lt;&gt;"",HLOOKUP(COUNT($RV32:TX32)+1,$G$4:$EH$9,TY$14,0)*$D32,IF($C32=TY$17,$G$9*$D32,""))</f>
        <v>0</v>
      </c>
      <c r="TZ32" s="34">
        <f>IF(TY32&lt;&gt;"",HLOOKUP(COUNT($RV32:TY32)+1,$G$4:$EH$9,TZ$14,0)*$D32,IF($C32=TZ$17,$G$9*$D32,""))</f>
        <v>0</v>
      </c>
      <c r="UA32" s="34">
        <f>IF(TZ32&lt;&gt;"",HLOOKUP(COUNT($RV32:TZ32)+1,$G$4:$EH$9,UA$14,0)*$D32,IF($C32=UA$17,$G$9*$D32,""))</f>
        <v>0</v>
      </c>
      <c r="UB32" s="34">
        <f>IF(UA32&lt;&gt;"",HLOOKUP(COUNT($RV32:UA32)+1,$G$4:$EH$9,UB$14,0)*$D32,IF($C32=UB$17,$G$9*$D32,""))</f>
        <v>0</v>
      </c>
      <c r="UC32" s="34">
        <f>IF(UB32&lt;&gt;"",HLOOKUP(COUNT($RV32:UB32)+1,$G$4:$EH$9,UC$14,0)*$D32,IF($C32=UC$17,$G$9*$D32,""))</f>
        <v>0</v>
      </c>
      <c r="UD32" s="34">
        <f>IF(UC32&lt;&gt;"",HLOOKUP(COUNT($RV32:UC32)+1,$G$4:$EH$9,UD$14,0)*$D32,IF($C32=UD$17,$G$9*$D32,""))</f>
        <v>0</v>
      </c>
      <c r="UE32" s="34">
        <f>IF(UD32&lt;&gt;"",HLOOKUP(COUNT($RV32:UD32)+1,$G$4:$EH$9,UE$14,0)*$D32,IF($C32=UE$17,$G$9*$D32,""))</f>
        <v>0</v>
      </c>
      <c r="UF32" s="34">
        <f>IF(UE32&lt;&gt;"",HLOOKUP(COUNT($RV32:UE32)+1,$G$4:$EH$9,UF$14,0)*$D32,IF($C32=UF$17,$G$9*$D32,""))</f>
        <v>0</v>
      </c>
      <c r="UG32" s="34">
        <f>IF(UF32&lt;&gt;"",HLOOKUP(COUNT($RV32:UF32)+1,$G$4:$EH$9,UG$14,0)*$D32,IF($C32=UG$17,$G$9*$D32,""))</f>
        <v>0</v>
      </c>
      <c r="UH32" s="34">
        <f>IF(UG32&lt;&gt;"",HLOOKUP(COUNT($RV32:UG32)+1,$G$4:$EH$9,UH$14,0)*$D32,IF($C32=UH$17,$G$9*$D32,""))</f>
        <v>0</v>
      </c>
      <c r="UI32" s="34">
        <f>IF(UH32&lt;&gt;"",HLOOKUP(COUNT($RV32:UH32)+1,$G$4:$EH$9,UI$14,0)*$D32,IF($C32=UI$17,$G$9*$D32,""))</f>
        <v>0</v>
      </c>
      <c r="UJ32" s="34">
        <f>IF(UI32&lt;&gt;"",HLOOKUP(COUNT($RV32:UI32)+1,$G$4:$EH$9,UJ$14,0)*$D32,IF($C32=UJ$17,$G$9*$D32,""))</f>
        <v>0</v>
      </c>
      <c r="UK32" s="34">
        <f>IF(UJ32&lt;&gt;"",HLOOKUP(COUNT($RV32:UJ32)+1,$G$4:$EH$9,UK$14,0)*$D32,IF($C32=UK$17,$G$9*$D32,""))</f>
        <v>0</v>
      </c>
      <c r="UL32" s="34">
        <f>IF(UK32&lt;&gt;"",HLOOKUP(COUNT($RV32:UK32)+1,$G$4:$EH$9,UL$14,0)*$D32,IF($C32=UL$17,$G$9*$D32,""))</f>
        <v>0</v>
      </c>
      <c r="UM32" s="34">
        <f>IF(UL32&lt;&gt;"",HLOOKUP(COUNT($RV32:UL32)+1,$G$4:$EH$9,UM$14,0)*$D32,IF($C32=UM$17,$G$9*$D32,""))</f>
        <v>0</v>
      </c>
      <c r="UN32" s="34">
        <f>IF(UM32&lt;&gt;"",HLOOKUP(COUNT($RV32:UM32)+1,$G$4:$EH$9,UN$14,0)*$D32,IF($C32=UN$17,$G$9*$D32,""))</f>
        <v>0</v>
      </c>
      <c r="UO32" s="34">
        <f>IF(UN32&lt;&gt;"",HLOOKUP(COUNT($RV32:UN32)+1,$G$4:$EH$9,UO$14,0)*$D32,IF($C32=UO$17,$G$9*$D32,""))</f>
        <v>0</v>
      </c>
      <c r="UP32" s="34">
        <f>IF(UO32&lt;&gt;"",HLOOKUP(COUNT($RV32:UO32)+1,$G$4:$EH$9,UP$14,0)*$D32,IF($C32=UP$17,$G$9*$D32,""))</f>
        <v>0</v>
      </c>
      <c r="UQ32" s="34">
        <f>IF(UP32&lt;&gt;"",HLOOKUP(COUNT($RV32:UP32)+1,$G$4:$EH$9,UQ$14,0)*$D32,IF($C32=UQ$17,$G$9*$D32,""))</f>
        <v>0</v>
      </c>
      <c r="UR32" s="34">
        <f>IF(UQ32&lt;&gt;"",HLOOKUP(COUNT($RV32:UQ32)+1,$G$4:$EH$9,UR$14,0)*$D32,IF($C32=UR$17,$G$9*$D32,""))</f>
        <v>0</v>
      </c>
      <c r="US32" s="34">
        <f>IF(UR32&lt;&gt;"",HLOOKUP(COUNT($RV32:UR32)+1,$G$4:$EH$9,US$14,0)*$D32,IF($C32=US$17,$G$9*$D32,""))</f>
        <v>0</v>
      </c>
      <c r="UT32" s="34">
        <f>IF(US32&lt;&gt;"",HLOOKUP(COUNT($RV32:US32)+1,$G$4:$EH$9,UT$14,0)*$D32,IF($C32=UT$17,$G$9*$D32,""))</f>
        <v>0</v>
      </c>
      <c r="UU32" s="34">
        <f>IF(UT32&lt;&gt;"",HLOOKUP(COUNT($RV32:UT32)+1,$G$4:$EH$9,UU$14,0)*$D32,IF($C32=UU$17,$G$9*$D32,""))</f>
        <v>0</v>
      </c>
      <c r="UV32" s="34">
        <f>IF(UU32&lt;&gt;"",HLOOKUP(COUNT($RV32:UU32)+1,$G$4:$EH$9,UV$14,0)*$D32,IF($C32=UV$17,$G$9*$D32,""))</f>
        <v>0</v>
      </c>
      <c r="UW32" s="34">
        <f>IF(UV32&lt;&gt;"",HLOOKUP(COUNT($RV32:UV32)+1,$G$4:$EH$9,UW$14,0)*$D32,IF($C32=UW$17,$G$9*$D32,""))</f>
        <v>0</v>
      </c>
      <c r="UX32" s="34">
        <f>IF(UW32&lt;&gt;"",HLOOKUP(COUNT($RV32:UW32)+1,$G$4:$EH$9,UX$14,0)*$D32,IF($C32=UX$17,$G$9*$D32,""))</f>
        <v>0</v>
      </c>
      <c r="UY32" s="34">
        <f>IF(UX32&lt;&gt;"",HLOOKUP(COUNT($RV32:UX32)+1,$G$4:$EH$9,UY$14,0)*$D32,IF($C32=UY$17,$G$9*$D32,""))</f>
        <v>0</v>
      </c>
      <c r="UZ32" s="34">
        <f>IF(UY32&lt;&gt;"",HLOOKUP(COUNT($RV32:UY32)+1,$G$4:$EH$9,UZ$14,0)*$D32,IF($C32=UZ$17,$G$9*$D32,""))</f>
        <v>0</v>
      </c>
      <c r="VA32" s="34">
        <f>IF(UZ32&lt;&gt;"",HLOOKUP(COUNT($RV32:UZ32)+1,$G$4:$EH$9,VA$14,0)*$D32,IF($C32=VA$17,$G$9*$D32,""))</f>
        <v>0</v>
      </c>
      <c r="VB32" s="34">
        <f>IF(VA32&lt;&gt;"",HLOOKUP(COUNT($RV32:VA32)+1,$G$4:$EH$9,VB$14,0)*$D32,IF($C32=VB$17,$G$9*$D32,""))</f>
        <v>0</v>
      </c>
      <c r="VC32" s="34">
        <f>IF(VB32&lt;&gt;"",HLOOKUP(COUNT($RV32:VB32)+1,$G$4:$EH$9,VC$14,0)*$D32,IF($C32=VC$17,$G$9*$D32,""))</f>
        <v>0</v>
      </c>
      <c r="VD32" s="34">
        <f>IF(VC32&lt;&gt;"",HLOOKUP(COUNT($RV32:VC32)+1,$G$4:$EH$9,VD$14,0)*$D32,IF($C32=VD$17,$G$9*$D32,""))</f>
        <v>0</v>
      </c>
      <c r="VE32" s="34">
        <f>IF(VD32&lt;&gt;"",HLOOKUP(COUNT($RV32:VD32)+1,$G$4:$EH$9,VE$14,0)*$D32,IF($C32=VE$17,$G$9*$D32,""))</f>
        <v>0</v>
      </c>
      <c r="VF32" s="34">
        <f>IF(VE32&lt;&gt;"",HLOOKUP(COUNT($RV32:VE32)+1,$G$4:$EH$9,VF$14,0)*$D32,IF($C32=VF$17,$G$9*$D32,""))</f>
        <v>0</v>
      </c>
      <c r="VG32" s="34">
        <f>IF(VF32&lt;&gt;"",HLOOKUP(COUNT($RV32:VF32)+1,$G$4:$EH$9,VG$14,0)*$D32,IF($C32=VG$17,$G$9*$D32,""))</f>
        <v>0</v>
      </c>
      <c r="VH32" s="34">
        <f>IF(VG32&lt;&gt;"",HLOOKUP(COUNT($RV32:VG32)+1,$G$4:$EH$9,VH$14,0)*$D32,IF($C32=VH$17,$G$9*$D32,""))</f>
        <v>0</v>
      </c>
      <c r="VI32" s="34">
        <f>IF(VH32&lt;&gt;"",HLOOKUP(COUNT($RV32:VH32)+1,$G$4:$EH$9,VI$14,0)*$D32,IF($C32=VI$17,$G$9*$D32,""))</f>
        <v>0</v>
      </c>
      <c r="VJ32" s="34">
        <f>IF(VI32&lt;&gt;"",HLOOKUP(COUNT($RV32:VI32)+1,$G$4:$EH$9,VJ$14,0)*$D32,IF($C32=VJ$17,$G$9*$D32,""))</f>
        <v>0</v>
      </c>
      <c r="VK32" s="34">
        <f>IF(VJ32&lt;&gt;"",HLOOKUP(COUNT($RV32:VJ32)+1,$G$4:$EH$9,VK$14,0)*$D32,IF($C32=VK$17,$G$9*$D32,""))</f>
        <v>0</v>
      </c>
      <c r="VL32" s="34">
        <f>IF(VK32&lt;&gt;"",HLOOKUP(COUNT($RV32:VK32)+1,$G$4:$EH$9,VL$14,0)*$D32,IF($C32=VL$17,$G$9*$D32,""))</f>
        <v>0</v>
      </c>
      <c r="VM32" s="34">
        <f>IF(VL32&lt;&gt;"",HLOOKUP(COUNT($RV32:VL32)+1,$G$4:$EH$9,VM$14,0)*$D32,IF($C32=VM$17,$G$9*$D32,""))</f>
        <v>0</v>
      </c>
      <c r="VN32" s="34">
        <f>IF(VM32&lt;&gt;"",HLOOKUP(COUNT($RV32:VM32)+1,$G$4:$EH$9,VN$14,0)*$D32,IF($C32=VN$17,$G$9*$D32,""))</f>
        <v>0</v>
      </c>
      <c r="VO32" s="34">
        <f>IF(VN32&lt;&gt;"",HLOOKUP(COUNT($RV32:VN32)+1,$G$4:$EH$9,VO$14,0)*$D32,IF($C32=VO$17,$G$9*$D32,""))</f>
        <v>0</v>
      </c>
      <c r="VP32" s="34">
        <f>IF(VO32&lt;&gt;"",HLOOKUP(COUNT($RV32:VO32)+1,$G$4:$EH$9,VP$14,0)*$D32,IF($C32=VP$17,$G$9*$D32,""))</f>
        <v>0</v>
      </c>
      <c r="VQ32" s="34">
        <f>IF(VP32&lt;&gt;"",HLOOKUP(COUNT($RV32:VP32)+1,$G$4:$EH$9,VQ$14,0)*$D32,IF($C32=VQ$17,$G$9*$D32,""))</f>
        <v>0</v>
      </c>
      <c r="VR32" s="34">
        <f>IF(VQ32&lt;&gt;"",HLOOKUP(COUNT($RV32:VQ32)+1,$G$4:$EH$9,VR$14,0)*$D32,IF($C32=VR$17,$G$9*$D32,""))</f>
        <v>0</v>
      </c>
      <c r="VS32" s="34">
        <f>IF(VR32&lt;&gt;"",HLOOKUP(COUNT($RV32:VR32)+1,$G$4:$EH$9,VS$14,0)*$D32,IF($C32=VS$17,$G$9*$D32,""))</f>
        <v>0</v>
      </c>
      <c r="VT32" s="34">
        <f>IF(VS32&lt;&gt;"",HLOOKUP(COUNT($RV32:VS32)+1,$G$4:$EH$9,VT$14,0)*$D32,IF($C32=VT$17,$G$9*$D32,""))</f>
        <v>0</v>
      </c>
      <c r="VU32" s="34">
        <f>IF(VT32&lt;&gt;"",HLOOKUP(COUNT($RV32:VT32)+1,$G$4:$EH$9,VU$14,0)*$D32,IF($C32=VU$17,$G$9*$D32,""))</f>
        <v>0</v>
      </c>
      <c r="VV32" s="34">
        <f>IF(VU32&lt;&gt;"",HLOOKUP(COUNT($RV32:VU32)+1,$G$4:$EH$9,VV$14,0)*$D32,IF($C32=VV$17,$G$9*$D32,""))</f>
        <v>0</v>
      </c>
      <c r="VW32" s="34">
        <f>IF(VV32&lt;&gt;"",HLOOKUP(COUNT($RV32:VV32)+1,$G$4:$EH$9,VW$14,0)*$D32,IF($C32=VW$17,$G$9*$D32,""))</f>
        <v>0</v>
      </c>
      <c r="VX32" s="34">
        <f>IF(VW32&lt;&gt;"",HLOOKUP(COUNT($RV32:VW32)+1,$G$4:$EH$9,VX$14,0)*$D32,IF($C32=VX$17,$G$9*$D32,""))</f>
        <v>0</v>
      </c>
      <c r="VY32" s="34">
        <f>IF(VX32&lt;&gt;"",HLOOKUP(COUNT($RV32:VX32)+1,$G$4:$EH$9,VY$14,0)*$D32,IF($C32=VY$17,$G$9*$D32,""))</f>
        <v>0</v>
      </c>
      <c r="VZ32" s="34">
        <f>IF(VY32&lt;&gt;"",HLOOKUP(COUNT($RV32:VY32)+1,$G$4:$EH$9,VZ$14,0)*$D32,IF($C32=VZ$17,$G$9*$D32,""))</f>
        <v>0</v>
      </c>
      <c r="WA32" s="34">
        <f>IF(VZ32&lt;&gt;"",HLOOKUP(COUNT($RV32:VZ32)+1,$G$4:$EH$9,WA$14,0)*$D32,IF($C32=WA$17,$G$9*$D32,""))</f>
        <v>0</v>
      </c>
      <c r="WB32" s="34">
        <f>IF(WA32&lt;&gt;"",HLOOKUP(COUNT($RV32:WA32)+1,$G$4:$EH$9,WB$14,0)*$D32,IF($C32=WB$17,$G$9*$D32,""))</f>
        <v>0</v>
      </c>
      <c r="WC32" s="34">
        <f>IF(WB32&lt;&gt;"",HLOOKUP(COUNT($RV32:WB32)+1,$G$4:$EH$9,WC$14,0)*$D32,IF($C32=WC$17,$G$9*$D32,""))</f>
        <v>0</v>
      </c>
      <c r="WD32" s="34">
        <f>IF(WC32&lt;&gt;"",HLOOKUP(COUNT($RV32:WC32)+1,$G$4:$EH$9,WD$14,0)*$D32,IF($C32=WD$17,$G$9*$D32,""))</f>
        <v>0</v>
      </c>
      <c r="WE32" s="34">
        <f>IF(WD32&lt;&gt;"",HLOOKUP(COUNT($RV32:WD32)+1,$G$4:$EH$9,WE$14,0)*$D32,IF($C32=WE$17,$G$9*$D32,""))</f>
        <v>0</v>
      </c>
      <c r="WF32" s="34">
        <f>IF(WE32&lt;&gt;"",HLOOKUP(COUNT($RV32:WE32)+1,$G$4:$EH$9,WF$14,0)*$D32,IF($C32=WF$17,$G$9*$D32,""))</f>
        <v>0</v>
      </c>
      <c r="WG32" s="34">
        <f>IF(WF32&lt;&gt;"",HLOOKUP(COUNT($RV32:WF32)+1,$G$4:$EH$9,WG$14,0)*$D32,IF($C32=WG$17,$G$9*$D32,""))</f>
        <v>0</v>
      </c>
      <c r="WH32" s="34">
        <f>IF(WG32&lt;&gt;"",HLOOKUP(COUNT($RV32:WG32)+1,$G$4:$EH$9,WH$14,0)*$D32,IF($C32=WH$17,$G$9*$D32,""))</f>
        <v>0</v>
      </c>
      <c r="WI32" s="34">
        <f>IF(WH32&lt;&gt;"",HLOOKUP(COUNT($RV32:WH32)+1,$G$4:$EH$9,WI$14,0)*$D32,IF($C32=WI$17,$G$9*$D32,""))</f>
        <v>0</v>
      </c>
      <c r="WJ32" s="34">
        <f>IF(WI32&lt;&gt;"",HLOOKUP(COUNT($RV32:WI32)+1,$G$4:$EH$9,WJ$14,0)*$D32,IF($C32=WJ$17,$G$9*$D32,""))</f>
        <v>0</v>
      </c>
      <c r="WK32" s="34">
        <f>IF(WJ32&lt;&gt;"",HLOOKUP(COUNT($RV32:WJ32)+1,$G$4:$EH$9,WK$14,0)*$D32,IF($C32=WK$17,$G$9*$D32,""))</f>
        <v>0</v>
      </c>
      <c r="WL32" s="34">
        <f>IF(WK32&lt;&gt;"",HLOOKUP(COUNT($RV32:WK32)+1,$G$4:$EH$9,WL$14,0)*$D32,IF($C32=WL$17,$G$9*$D32,""))</f>
        <v>0</v>
      </c>
    </row>
    <row r="33" spans="1:610" ht="15" x14ac:dyDescent="0.2">
      <c r="A33" s="25">
        <f t="shared" si="909"/>
        <v>3</v>
      </c>
      <c r="B33" s="25" t="s">
        <v>80</v>
      </c>
      <c r="C33" s="62">
        <f t="shared" si="908"/>
        <v>15</v>
      </c>
      <c r="D33" s="30">
        <f>VLOOKUP(B33,Premissas!$R$8:$AD$18,(Histograma!A33+1),0)</f>
        <v>2</v>
      </c>
      <c r="G33" s="34" t="str">
        <f>IF(F33&lt;&gt;"",HLOOKUP(COUNT($F33:F33)+1,$G$4:$EH$8,G$14,0)*$D33,IF($C33=G$17,$G$5*$D33,""))</f>
        <v/>
      </c>
      <c r="H33" s="34" t="str">
        <f>IF(G33&lt;&gt;"",HLOOKUP(COUNT($F33:G33)+1,$G$4:$EH$8,H$14,0)*$D33,IF($C33=H$17,$G$5*$D33,""))</f>
        <v/>
      </c>
      <c r="I33" s="53" t="str">
        <f>IF(H33&lt;&gt;"",HLOOKUP(COUNT($F33:H33)+1,$G$4:$EH$8,I$14,0)*$D33,IF($C33=I$17,$G$5*$D33,""))</f>
        <v/>
      </c>
      <c r="J33" s="53" t="str">
        <f>IF(I33&lt;&gt;"",HLOOKUP(COUNT($F33:I33)+1,$G$4:$EH$8,J$14,0)*$D33,IF($C33=J$17,$G$5*$D33,""))</f>
        <v/>
      </c>
      <c r="K33" s="53" t="str">
        <f>IF(J33&lt;&gt;"",HLOOKUP(COUNT($F33:J33)+1,$G$4:$EH$8,K$14,0)*$D33,IF($C33=K$17,$G$5*$D33,""))</f>
        <v/>
      </c>
      <c r="L33" s="34" t="str">
        <f>IF(K33&lt;&gt;"",HLOOKUP(COUNT($F33:K33)+1,$G$4:$EH$8,L$14,0)*$D33,IF($C33=L$17,$G$5*$D33,""))</f>
        <v/>
      </c>
      <c r="M33" s="34" t="str">
        <f>IF(L33&lt;&gt;"",HLOOKUP(COUNT($F33:L33)+1,$G$4:$EH$8,M$14,0)*$D33,IF($C33=M$17,$G$5*$D33,""))</f>
        <v/>
      </c>
      <c r="N33" s="34" t="str">
        <f>IF(M33&lt;&gt;"",HLOOKUP(COUNT($F33:M33)+1,$G$4:$EH$8,N$14,0)*$D33,IF($C33=N$17,$G$5*$D33,""))</f>
        <v/>
      </c>
      <c r="O33" s="34" t="str">
        <f>IF(N33&lt;&gt;"",HLOOKUP(COUNT($F33:N33)+1,$G$4:$EH$8,O$14,0)*$D33,IF($C33=O$17,$G$5*$D33,""))</f>
        <v/>
      </c>
      <c r="P33" s="34" t="str">
        <f>IF(O33&lt;&gt;"",HLOOKUP(COUNT($F33:O33)+1,$G$4:$EH$8,P$14,0)*$D33,IF($C33=P$17,$G$5*$D33,""))</f>
        <v/>
      </c>
      <c r="Q33" s="34" t="str">
        <f>IF(P33&lt;&gt;"",HLOOKUP(COUNT($F33:P33)+1,$G$4:$EH$8,Q$14,0)*$D33,IF($C33=Q$17,$G$5*$D33,""))</f>
        <v/>
      </c>
      <c r="R33" s="34" t="str">
        <f>IF(Q33&lt;&gt;"",HLOOKUP(COUNT($F33:Q33)+1,$G$4:$EH$8,R$14,0)*$D33,IF($C33=R$17,$G$5*$D33,""))</f>
        <v/>
      </c>
      <c r="S33" s="34" t="str">
        <f>IF(R33&lt;&gt;"",HLOOKUP(COUNT($F33:R33)+1,$G$4:$EH$8,S$14,0)*$D33,IF($C33=S$17,$G$5*$D33,""))</f>
        <v/>
      </c>
      <c r="T33" s="34" t="str">
        <f>IF(S33&lt;&gt;"",HLOOKUP(COUNT($F33:S33)+1,$G$4:$EH$8,T$14,0)*$D33,IF($C33=T$17,$G$5*$D33,""))</f>
        <v/>
      </c>
      <c r="U33" s="34">
        <f>IF(T33&lt;&gt;"",HLOOKUP(COUNT($F33:T33)+1,$G$4:$EH$8,U$14,0)*$D33,IF($C33=U$17,$G$5*$D33,""))</f>
        <v>0</v>
      </c>
      <c r="V33" s="34">
        <f>IF(U33&lt;&gt;"",HLOOKUP(COUNT($F33:U33)+1,$G$4:$EH$8,V$14,0)*$D33,IF($C33=V$17,$G$5*$D33,""))</f>
        <v>0</v>
      </c>
      <c r="W33" s="34" t="e">
        <f>IF(V33&lt;&gt;"",HLOOKUP(COUNT($F33:V33)+1,$G$4:$EH$8,W$14,0)*$D33,IF($C33=W$17,$G$5*$D33,""))</f>
        <v>#VALUE!</v>
      </c>
      <c r="X33" s="34" t="e">
        <f>IF(W33&lt;&gt;"",HLOOKUP(COUNT($F33:W33)+1,$G$4:$EH$8,X$14,0)*$D33,IF($C33=X$17,$G$5*$D33,""))</f>
        <v>#VALUE!</v>
      </c>
      <c r="Y33" s="34" t="e">
        <f>IF(X33&lt;&gt;"",HLOOKUP(COUNT($F33:X33)+1,$G$4:$EH$8,Y$14,0)*$D33,IF($C33=Y$17,$G$5*$D33,""))</f>
        <v>#VALUE!</v>
      </c>
      <c r="Z33" s="34" t="e">
        <f>IF(Y33&lt;&gt;"",HLOOKUP(COUNT($F33:Y33)+1,$G$4:$EH$8,Z$14,0)*$D33,IF($C33=Z$17,$G$5*$D33,""))</f>
        <v>#VALUE!</v>
      </c>
      <c r="AA33" s="34" t="e">
        <f>IF(Z33&lt;&gt;"",HLOOKUP(COUNT($F33:Z33)+1,$G$4:$EH$8,AA$14,0)*$D33,IF($C33=AA$17,$G$5*$D33,""))</f>
        <v>#VALUE!</v>
      </c>
      <c r="AB33" s="34" t="e">
        <f>IF(AA33&lt;&gt;"",HLOOKUP(COUNT($F33:AA33)+1,$G$4:$EH$8,AB$14,0)*$D33,IF($C33=AB$17,$G$5*$D33,""))</f>
        <v>#VALUE!</v>
      </c>
      <c r="AC33" s="34" t="e">
        <f>IF(AB33&lt;&gt;"",HLOOKUP(COUNT($F33:AB33)+1,$G$4:$EH$8,AC$14,0)*$D33,IF($C33=AC$17,$G$5*$D33,""))</f>
        <v>#VALUE!</v>
      </c>
      <c r="AD33" s="34" t="e">
        <f>IF(AC33&lt;&gt;"",HLOOKUP(COUNT($F33:AC33)+1,$G$4:$EH$8,AD$14,0)*$D33,IF($C33=AD$17,$G$5*$D33,""))</f>
        <v>#VALUE!</v>
      </c>
      <c r="AE33" s="34" t="e">
        <f>IF(AD33&lt;&gt;"",HLOOKUP(COUNT($F33:AD33)+1,$G$4:$EH$8,AE$14,0)*$D33,IF($C33=AE$17,$G$5*$D33,""))</f>
        <v>#VALUE!</v>
      </c>
      <c r="AF33" s="34" t="e">
        <f>IF(AE33&lt;&gt;"",HLOOKUP(COUNT($F33:AE33)+1,$G$4:$EH$8,AF$14,0)*$D33,IF($C33=AF$17,$G$5*$D33,""))</f>
        <v>#VALUE!</v>
      </c>
      <c r="AG33" s="34" t="e">
        <f>IF(AF33&lt;&gt;"",HLOOKUP(COUNT($F33:AF33)+1,$G$4:$EH$8,AG$14,0)*$D33,IF($C33=AG$17,$G$5*$D33,""))</f>
        <v>#VALUE!</v>
      </c>
      <c r="AH33" s="34" t="e">
        <f>IF(AG33&lt;&gt;"",HLOOKUP(COUNT($F33:AG33)+1,$G$4:$EH$8,AH$14,0)*$D33,IF($C33=AH$17,$G$5*$D33,""))</f>
        <v>#VALUE!</v>
      </c>
      <c r="AI33" s="34" t="e">
        <f>IF(AH33&lt;&gt;"",HLOOKUP(COUNT($F33:AH33)+1,$G$4:$EH$8,AI$14,0)*$D33,IF($C33=AI$17,$G$5*$D33,""))</f>
        <v>#VALUE!</v>
      </c>
      <c r="AJ33" s="34" t="e">
        <f>IF(AI33&lt;&gt;"",HLOOKUP(COUNT($F33:AI33)+1,$G$4:$EH$8,AJ$14,0)*$D33,IF($C33=AJ$17,$G$5*$D33,""))</f>
        <v>#VALUE!</v>
      </c>
      <c r="AK33" s="34" t="e">
        <f>IF(AJ33&lt;&gt;"",HLOOKUP(COUNT($F33:AJ33)+1,$G$4:$EH$8,AK$14,0)*$D33,IF($C33=AK$17,$G$5*$D33,""))</f>
        <v>#VALUE!</v>
      </c>
      <c r="AL33" s="34" t="e">
        <f>IF(AK33&lt;&gt;"",HLOOKUP(COUNT($F33:AK33)+1,$G$4:$EH$8,AL$14,0)*$D33,IF($C33=AL$17,$G$5*$D33,""))</f>
        <v>#VALUE!</v>
      </c>
      <c r="AM33" s="34" t="e">
        <f>IF(AL33&lt;&gt;"",HLOOKUP(COUNT($F33:AL33)+1,$G$4:$EH$8,AM$14,0)*$D33,IF($C33=AM$17,$G$5*$D33,""))</f>
        <v>#VALUE!</v>
      </c>
      <c r="AN33" s="34" t="e">
        <f>IF(AM33&lt;&gt;"",HLOOKUP(COUNT($F33:AM33)+1,$G$4:$EH$8,AN$14,0)*$D33,IF($C33=AN$17,$G$5*$D33,""))</f>
        <v>#VALUE!</v>
      </c>
      <c r="AO33" s="34" t="e">
        <f>IF(AN33&lt;&gt;"",HLOOKUP(COUNT($F33:AN33)+1,$G$4:$EH$8,AO$14,0)*$D33,IF($C33=AO$17,$G$5*$D33,""))</f>
        <v>#VALUE!</v>
      </c>
      <c r="AP33" s="34" t="e">
        <f>IF(AO33&lt;&gt;"",HLOOKUP(COUNT($F33:AO33)+1,$G$4:$EH$8,AP$14,0)*$D33,IF($C33=AP$17,$G$5*$D33,""))</f>
        <v>#VALUE!</v>
      </c>
      <c r="AQ33" s="34" t="e">
        <f>IF(AP33&lt;&gt;"",HLOOKUP(COUNT($F33:AP33)+1,$G$4:$EH$8,AQ$14,0)*$D33,IF($C33=AQ$17,$G$5*$D33,""))</f>
        <v>#VALUE!</v>
      </c>
      <c r="AR33" s="34" t="e">
        <f>IF(AQ33&lt;&gt;"",HLOOKUP(COUNT($F33:AQ33)+1,$G$4:$EH$8,AR$14,0)*$D33,IF($C33=AR$17,$G$5*$D33,""))</f>
        <v>#VALUE!</v>
      </c>
      <c r="AS33" s="34" t="e">
        <f>IF(AR33&lt;&gt;"",HLOOKUP(COUNT($F33:AR33)+1,$G$4:$EH$8,AS$14,0)*$D33,IF($C33=AS$17,$G$5*$D33,""))</f>
        <v>#VALUE!</v>
      </c>
      <c r="AT33" s="34" t="e">
        <f>IF(AS33&lt;&gt;"",HLOOKUP(COUNT($F33:AS33)+1,$G$4:$EH$8,AT$14,0)*$D33,IF($C33=AT$17,$G$5*$D33,""))</f>
        <v>#VALUE!</v>
      </c>
      <c r="AU33" s="34" t="e">
        <f>IF(AT33&lt;&gt;"",HLOOKUP(COUNT($F33:AT33)+1,$G$4:$EH$8,AU$14,0)*$D33,IF($C33=AU$17,$G$5*$D33,""))</f>
        <v>#VALUE!</v>
      </c>
      <c r="AV33" s="34" t="e">
        <f>IF(AU33&lt;&gt;"",HLOOKUP(COUNT($F33:AU33)+1,$G$4:$EH$8,AV$14,0)*$D33,IF($C33=AV$17,$G$5*$D33,""))</f>
        <v>#VALUE!</v>
      </c>
      <c r="AW33" s="34" t="e">
        <f>IF(AV33&lt;&gt;"",HLOOKUP(COUNT($F33:AV33)+1,$G$4:$EH$8,AW$14,0)*$D33,IF($C33=AW$17,$G$5*$D33,""))</f>
        <v>#VALUE!</v>
      </c>
      <c r="AX33" s="34" t="e">
        <f>IF(AW33&lt;&gt;"",HLOOKUP(COUNT($F33:AW33)+1,$G$4:$EH$8,AX$14,0)*$D33,IF($C33=AX$17,$G$5*$D33,""))</f>
        <v>#VALUE!</v>
      </c>
      <c r="AY33" s="34" t="e">
        <f>IF(AX33&lt;&gt;"",HLOOKUP(COUNT($F33:AX33)+1,$G$4:$EH$8,AY$14,0)*$D33,IF($C33=AY$17,$G$5*$D33,""))</f>
        <v>#VALUE!</v>
      </c>
      <c r="AZ33" s="34" t="e">
        <f>IF(AY33&lt;&gt;"",HLOOKUP(COUNT($F33:AY33)+1,$G$4:$EH$8,AZ$14,0)*$D33,IF($C33=AZ$17,$G$5*$D33,""))</f>
        <v>#VALUE!</v>
      </c>
      <c r="BA33" s="34" t="e">
        <f>IF(AZ33&lt;&gt;"",HLOOKUP(COUNT($F33:AZ33)+1,$G$4:$EH$8,BA$14,0)*$D33,IF($C33=BA$17,$G$5*$D33,""))</f>
        <v>#VALUE!</v>
      </c>
      <c r="BB33" s="34" t="e">
        <f>IF(BA33&lt;&gt;"",HLOOKUP(COUNT($F33:BA33)+1,$G$4:$EH$8,BB$14,0)*$D33,IF($C33=BB$17,$G$5*$D33,""))</f>
        <v>#VALUE!</v>
      </c>
      <c r="BC33" s="34" t="e">
        <f>IF(BB33&lt;&gt;"",HLOOKUP(COUNT($F33:BB33)+1,$G$4:$EH$8,BC$14,0)*$D33,IF($C33=BC$17,$G$5*$D33,""))</f>
        <v>#VALUE!</v>
      </c>
      <c r="BD33" s="34" t="e">
        <f>IF(BC33&lt;&gt;"",HLOOKUP(COUNT($F33:BC33)+1,$G$4:$EH$8,BD$14,0)*$D33,IF($C33=BD$17,$G$5*$D33,""))</f>
        <v>#VALUE!</v>
      </c>
      <c r="BE33" s="34" t="e">
        <f>IF(BD33&lt;&gt;"",HLOOKUP(COUNT($F33:BD33)+1,$G$4:$EH$8,BE$14,0)*$D33,IF($C33=BE$17,$G$5*$D33,""))</f>
        <v>#VALUE!</v>
      </c>
      <c r="BF33" s="34" t="e">
        <f>IF(BE33&lt;&gt;"",HLOOKUP(COUNT($F33:BE33)+1,$G$4:$EH$8,BF$14,0)*$D33,IF($C33=BF$17,$G$5*$D33,""))</f>
        <v>#VALUE!</v>
      </c>
      <c r="BG33" s="34" t="e">
        <f>IF(BF33&lt;&gt;"",HLOOKUP(COUNT($F33:BF33)+1,$G$4:$EH$8,BG$14,0)*$D33,IF($C33=BG$17,$G$5*$D33,""))</f>
        <v>#VALUE!</v>
      </c>
      <c r="BH33" s="34" t="e">
        <f>IF(BG33&lt;&gt;"",HLOOKUP(COUNT($F33:BG33)+1,$G$4:$EH$8,BH$14,0)*$D33,IF($C33=BH$17,$G$5*$D33,""))</f>
        <v>#VALUE!</v>
      </c>
      <c r="BI33" s="34" t="e">
        <f>IF(BH33&lt;&gt;"",HLOOKUP(COUNT($F33:BH33)+1,$G$4:$EH$8,BI$14,0)*$D33,IF($C33=BI$17,$G$5*$D33,""))</f>
        <v>#VALUE!</v>
      </c>
      <c r="BJ33" s="34" t="e">
        <f>IF(BI33&lt;&gt;"",HLOOKUP(COUNT($F33:BI33)+1,$G$4:$EH$8,BJ$14,0)*$D33,IF($C33=BJ$17,$G$5*$D33,""))</f>
        <v>#VALUE!</v>
      </c>
      <c r="BK33" s="34" t="e">
        <f>IF(BJ33&lt;&gt;"",HLOOKUP(COUNT($F33:BJ33)+1,$G$4:$EH$8,BK$14,0)*$D33,IF($C33=BK$17,$G$5*$D33,""))</f>
        <v>#VALUE!</v>
      </c>
      <c r="BL33" s="34" t="e">
        <f>IF(BK33&lt;&gt;"",HLOOKUP(COUNT($F33:BK33)+1,$G$4:$EH$8,BL$14,0)*$D33,IF($C33=BL$17,$G$5*$D33,""))</f>
        <v>#VALUE!</v>
      </c>
      <c r="BM33" s="34" t="e">
        <f>IF(BL33&lt;&gt;"",HLOOKUP(COUNT($F33:BL33)+1,$G$4:$EH$8,BM$14,0)*$D33,IF($C33=BM$17,$G$5*$D33,""))</f>
        <v>#VALUE!</v>
      </c>
      <c r="BN33" s="34" t="e">
        <f>IF(BM33&lt;&gt;"",HLOOKUP(COUNT($F33:BM33)+1,$G$4:$EH$8,BN$14,0)*$D33,IF($C33=BN$17,$G$5*$D33,""))</f>
        <v>#VALUE!</v>
      </c>
      <c r="BO33" s="34" t="e">
        <f>IF(BN33&lt;&gt;"",HLOOKUP(COUNT($F33:BN33)+1,$G$4:$EH$8,BO$14,0)*$D33,IF($C33=BO$17,$G$5*$D33,""))</f>
        <v>#VALUE!</v>
      </c>
      <c r="BP33" s="34" t="e">
        <f>IF(BO33&lt;&gt;"",HLOOKUP(COUNT($F33:BO33)+1,$G$4:$EH$8,BP$14,0)*$D33,IF($C33=BP$17,$G$5*$D33,""))</f>
        <v>#VALUE!</v>
      </c>
      <c r="BQ33" s="34" t="e">
        <f>IF(BP33&lt;&gt;"",HLOOKUP(COUNT($F33:BP33)+1,$G$4:$EH$8,BQ$14,0)*$D33,IF($C33=BQ$17,$G$5*$D33,""))</f>
        <v>#VALUE!</v>
      </c>
      <c r="BR33" s="34" t="e">
        <f>IF(BQ33&lt;&gt;"",HLOOKUP(COUNT($F33:BQ33)+1,$G$4:$EH$8,BR$14,0)*$D33,IF($C33=BR$17,$G$5*$D33,""))</f>
        <v>#VALUE!</v>
      </c>
      <c r="BS33" s="34" t="e">
        <f>IF(BR33&lt;&gt;"",HLOOKUP(COUNT($F33:BR33)+1,$G$4:$EH$8,BS$14,0)*$D33,IF($C33=BS$17,$G$5*$D33,""))</f>
        <v>#VALUE!</v>
      </c>
      <c r="BT33" s="34" t="e">
        <f>IF(BS33&lt;&gt;"",HLOOKUP(COUNT($F33:BS33)+1,$G$4:$EH$8,BT$14,0)*$D33,IF($C33=BT$17,$G$5*$D33,""))</f>
        <v>#VALUE!</v>
      </c>
      <c r="BU33" s="34" t="e">
        <f>IF(BT33&lt;&gt;"",HLOOKUP(COUNT($F33:BT33)+1,$G$4:$EH$8,BU$14,0)*$D33,IF($C33=BU$17,$G$5*$D33,""))</f>
        <v>#VALUE!</v>
      </c>
      <c r="BV33" s="34" t="e">
        <f>IF(BU33&lt;&gt;"",HLOOKUP(COUNT($F33:BU33)+1,$G$4:$EH$8,BV$14,0)*$D33,IF($C33=BV$17,$G$5*$D33,""))</f>
        <v>#VALUE!</v>
      </c>
      <c r="BW33" s="34" t="e">
        <f>IF(BV33&lt;&gt;"",HLOOKUP(COUNT($F33:BV33)+1,$G$4:$EH$8,BW$14,0)*$D33,IF($C33=BW$17,$G$5*$D33,""))</f>
        <v>#VALUE!</v>
      </c>
      <c r="BX33" s="34" t="e">
        <f>IF(BW33&lt;&gt;"",HLOOKUP(COUNT($F33:BW33)+1,$G$4:$EH$8,BX$14,0)*$D33,IF($C33=BX$17,$G$5*$D33,""))</f>
        <v>#VALUE!</v>
      </c>
      <c r="BY33" s="34" t="e">
        <f>IF(BX33&lt;&gt;"",HLOOKUP(COUNT($F33:BX33)+1,$G$4:$EH$8,BY$14,0)*$D33,IF($C33=BY$17,$G$5*$D33,""))</f>
        <v>#VALUE!</v>
      </c>
      <c r="BZ33" s="34" t="e">
        <f>IF(BY33&lt;&gt;"",HLOOKUP(COUNT($F33:BY33)+1,$G$4:$EH$8,BZ$14,0)*$D33,IF($C33=BZ$17,$G$5*$D33,""))</f>
        <v>#VALUE!</v>
      </c>
      <c r="CA33" s="34" t="e">
        <f>IF(BZ33&lt;&gt;"",HLOOKUP(COUNT($F33:BZ33)+1,$G$4:$EH$8,CA$14,0)*$D33,IF($C33=CA$17,$G$5*$D33,""))</f>
        <v>#VALUE!</v>
      </c>
      <c r="CB33" s="34" t="e">
        <f>IF(CA33&lt;&gt;"",HLOOKUP(COUNT($F33:CA33)+1,$G$4:$EH$8,CB$14,0)*$D33,IF($C33=CB$17,$G$5*$D33,""))</f>
        <v>#VALUE!</v>
      </c>
      <c r="CC33" s="34" t="e">
        <f>IF(CB33&lt;&gt;"",HLOOKUP(COUNT($F33:CB33)+1,$G$4:$EH$8,CC$14,0)*$D33,IF($C33=CC$17,$G$5*$D33,""))</f>
        <v>#VALUE!</v>
      </c>
      <c r="CD33" s="34" t="e">
        <f>IF(CC33&lt;&gt;"",HLOOKUP(COUNT($F33:CC33)+1,$G$4:$EH$8,CD$14,0)*$D33,IF($C33=CD$17,$G$5*$D33,""))</f>
        <v>#VALUE!</v>
      </c>
      <c r="CE33" s="34" t="e">
        <f>IF(CD33&lt;&gt;"",HLOOKUP(COUNT($F33:CD33)+1,$G$4:$EH$8,CE$14,0)*$D33,IF($C33=CE$17,$G$5*$D33,""))</f>
        <v>#VALUE!</v>
      </c>
      <c r="CF33" s="34" t="e">
        <f>IF(CE33&lt;&gt;"",HLOOKUP(COUNT($F33:CE33)+1,$G$4:$EH$8,CF$14,0)*$D33,IF($C33=CF$17,$G$5*$D33,""))</f>
        <v>#VALUE!</v>
      </c>
      <c r="CG33" s="34" t="e">
        <f>IF(CF33&lt;&gt;"",HLOOKUP(COUNT($F33:CF33)+1,$G$4:$EH$8,CG$14,0)*$D33,IF($C33=CG$17,$G$5*$D33,""))</f>
        <v>#VALUE!</v>
      </c>
      <c r="CH33" s="34" t="e">
        <f>IF(CG33&lt;&gt;"",HLOOKUP(COUNT($F33:CG33)+1,$G$4:$EH$8,CH$14,0)*$D33,IF($C33=CH$17,$G$5*$D33,""))</f>
        <v>#VALUE!</v>
      </c>
      <c r="CI33" s="34" t="e">
        <f>IF(CH33&lt;&gt;"",HLOOKUP(COUNT($F33:CH33)+1,$G$4:$EH$8,CI$14,0)*$D33,IF($C33=CI$17,$G$5*$D33,""))</f>
        <v>#VALUE!</v>
      </c>
      <c r="CJ33" s="34" t="e">
        <f>IF(CI33&lt;&gt;"",HLOOKUP(COUNT($F33:CI33)+1,$G$4:$EH$8,CJ$14,0)*$D33,IF($C33=CJ$17,$G$5*$D33,""))</f>
        <v>#VALUE!</v>
      </c>
      <c r="CK33" s="34" t="e">
        <f>IF(CJ33&lt;&gt;"",HLOOKUP(COUNT($F33:CJ33)+1,$G$4:$EH$8,CK$14,0)*$D33,IF($C33=CK$17,$G$5*$D33,""))</f>
        <v>#VALUE!</v>
      </c>
      <c r="CL33" s="34" t="e">
        <f>IF(CK33&lt;&gt;"",HLOOKUP(COUNT($F33:CK33)+1,$G$4:$EH$8,CL$14,0)*$D33,IF($C33=CL$17,$G$5*$D33,""))</f>
        <v>#VALUE!</v>
      </c>
      <c r="CM33" s="34" t="e">
        <f>IF(CL33&lt;&gt;"",HLOOKUP(COUNT($F33:CL33)+1,$G$4:$EH$8,CM$14,0)*$D33,IF($C33=CM$17,$G$5*$D33,""))</f>
        <v>#VALUE!</v>
      </c>
      <c r="CN33" s="34" t="e">
        <f>IF(CM33&lt;&gt;"",HLOOKUP(COUNT($F33:CM33)+1,$G$4:$EH$8,CN$14,0)*$D33,IF($C33=CN$17,$G$5*$D33,""))</f>
        <v>#VALUE!</v>
      </c>
      <c r="CO33" s="34" t="e">
        <f>IF(CN33&lt;&gt;"",HLOOKUP(COUNT($F33:CN33)+1,$G$4:$EH$8,CO$14,0)*$D33,IF($C33=CO$17,$G$5*$D33,""))</f>
        <v>#VALUE!</v>
      </c>
      <c r="CP33" s="34" t="e">
        <f>IF(CO33&lt;&gt;"",HLOOKUP(COUNT($F33:CO33)+1,$G$4:$EH$8,CP$14,0)*$D33,IF($C33=CP$17,$G$5*$D33,""))</f>
        <v>#VALUE!</v>
      </c>
      <c r="CQ33" s="34" t="e">
        <f>IF(CP33&lt;&gt;"",HLOOKUP(COUNT($F33:CP33)+1,$G$4:$EH$8,CQ$14,0)*$D33,IF($C33=CQ$17,$G$5*$D33,""))</f>
        <v>#VALUE!</v>
      </c>
      <c r="CR33" s="34" t="e">
        <f>IF(CQ33&lt;&gt;"",HLOOKUP(COUNT($F33:CQ33)+1,$G$4:$EH$8,CR$14,0)*$D33,IF($C33=CR$17,$G$5*$D33,""))</f>
        <v>#VALUE!</v>
      </c>
      <c r="CS33" s="34" t="e">
        <f>IF(CR33&lt;&gt;"",HLOOKUP(COUNT($F33:CR33)+1,$G$4:$EH$8,CS$14,0)*$D33,IF($C33=CS$17,$G$5*$D33,""))</f>
        <v>#VALUE!</v>
      </c>
      <c r="CT33" s="34" t="e">
        <f>IF(CS33&lt;&gt;"",HLOOKUP(COUNT($F33:CS33)+1,$G$4:$EH$8,CT$14,0)*$D33,IF($C33=CT$17,$G$5*$D33,""))</f>
        <v>#VALUE!</v>
      </c>
      <c r="CU33" s="34" t="e">
        <f>IF(CT33&lt;&gt;"",HLOOKUP(COUNT($F33:CT33)+1,$G$4:$EH$8,CU$14,0)*$D33,IF($C33=CU$17,$G$5*$D33,""))</f>
        <v>#VALUE!</v>
      </c>
      <c r="CV33" s="34" t="e">
        <f>IF(CU33&lt;&gt;"",HLOOKUP(COUNT($F33:CU33)+1,$G$4:$EH$8,CV$14,0)*$D33,IF($C33=CV$17,$G$5*$D33,""))</f>
        <v>#VALUE!</v>
      </c>
      <c r="CW33" s="34" t="e">
        <f>IF(CV33&lt;&gt;"",HLOOKUP(COUNT($F33:CV33)+1,$G$4:$EH$8,CW$14,0)*$D33,IF($C33=CW$17,$G$5*$D33,""))</f>
        <v>#VALUE!</v>
      </c>
      <c r="CX33" s="34" t="e">
        <f>IF(CW33&lt;&gt;"",HLOOKUP(COUNT($F33:CW33)+1,$G$4:$EH$8,CX$14,0)*$D33,IF($C33=CX$17,$G$5*$D33,""))</f>
        <v>#VALUE!</v>
      </c>
      <c r="CY33" s="34" t="e">
        <f>IF(CX33&lt;&gt;"",HLOOKUP(COUNT($F33:CX33)+1,$G$4:$EH$8,CY$14,0)*$D33,IF($C33=CY$17,$G$5*$D33,""))</f>
        <v>#VALUE!</v>
      </c>
      <c r="CZ33" s="34" t="e">
        <f>IF(CY33&lt;&gt;"",HLOOKUP(COUNT($F33:CY33)+1,$G$4:$EH$8,CZ$14,0)*$D33,IF($C33=CZ$17,$G$5*$D33,""))</f>
        <v>#VALUE!</v>
      </c>
      <c r="DA33" s="34" t="e">
        <f>IF(CZ33&lt;&gt;"",HLOOKUP(COUNT($F33:CZ33)+1,$G$4:$EH$8,DA$14,0)*$D33,IF($C33=DA$17,$G$5*$D33,""))</f>
        <v>#VALUE!</v>
      </c>
      <c r="DB33" s="34" t="e">
        <f>IF(DA33&lt;&gt;"",HLOOKUP(COUNT($F33:DA33)+1,$G$4:$EH$8,DB$14,0)*$D33,IF($C33=DB$17,$G$5*$D33,""))</f>
        <v>#VALUE!</v>
      </c>
      <c r="DC33" s="34" t="e">
        <f>IF(DB33&lt;&gt;"",HLOOKUP(COUNT($F33:DB33)+1,$G$4:$EH$8,DC$14,0)*$D33,IF($C33=DC$17,$G$5*$D33,""))</f>
        <v>#VALUE!</v>
      </c>
      <c r="DD33" s="34" t="e">
        <f>IF(DC33&lt;&gt;"",HLOOKUP(COUNT($F33:DC33)+1,$G$4:$EH$8,DD$14,0)*$D33,IF($C33=DD$17,$G$5*$D33,""))</f>
        <v>#VALUE!</v>
      </c>
      <c r="DE33" s="34" t="e">
        <f>IF(DD33&lt;&gt;"",HLOOKUP(COUNT($F33:DD33)+1,$G$4:$EH$8,DE$14,0)*$D33,IF($C33=DE$17,$G$5*$D33,""))</f>
        <v>#VALUE!</v>
      </c>
      <c r="DF33" s="34" t="e">
        <f>IF(DE33&lt;&gt;"",HLOOKUP(COUNT($F33:DE33)+1,$G$4:$EH$8,DF$14,0)*$D33,IF($C33=DF$17,$G$5*$D33,""))</f>
        <v>#VALUE!</v>
      </c>
      <c r="DG33" s="34" t="e">
        <f>IF(DF33&lt;&gt;"",HLOOKUP(COUNT($F33:DF33)+1,$G$4:$EH$8,DG$14,0)*$D33,IF($C33=DG$17,$G$5*$D33,""))</f>
        <v>#VALUE!</v>
      </c>
      <c r="DH33" s="34" t="e">
        <f>IF(DG33&lt;&gt;"",HLOOKUP(COUNT($F33:DG33)+1,$G$4:$EH$8,DH$14,0)*$D33,IF($C33=DH$17,$G$5*$D33,""))</f>
        <v>#VALUE!</v>
      </c>
      <c r="DI33" s="34" t="e">
        <f>IF(DH33&lt;&gt;"",HLOOKUP(COUNT($F33:DH33)+1,$G$4:$EH$8,DI$14,0)*$D33,IF($C33=DI$17,$G$5*$D33,""))</f>
        <v>#VALUE!</v>
      </c>
      <c r="DJ33" s="34" t="e">
        <f>IF(DI33&lt;&gt;"",HLOOKUP(COUNT($F33:DI33)+1,$G$4:$EH$8,DJ$14,0)*$D33,IF($C33=DJ$17,$G$5*$D33,""))</f>
        <v>#VALUE!</v>
      </c>
      <c r="DK33" s="34" t="e">
        <f>IF(DJ33&lt;&gt;"",HLOOKUP(COUNT($F33:DJ33)+1,$G$4:$EH$8,DK$14,0)*$D33,IF($C33=DK$17,$G$5*$D33,""))</f>
        <v>#VALUE!</v>
      </c>
      <c r="DL33" s="34" t="e">
        <f>IF(DK33&lt;&gt;"",HLOOKUP(COUNT($F33:DK33)+1,$G$4:$EH$8,DL$14,0)*$D33,IF($C33=DL$17,$G$5*$D33,""))</f>
        <v>#VALUE!</v>
      </c>
      <c r="DM33" s="34" t="e">
        <f>IF(DL33&lt;&gt;"",HLOOKUP(COUNT($F33:DL33)+1,$G$4:$EH$8,DM$14,0)*$D33,IF($C33=DM$17,$G$5*$D33,""))</f>
        <v>#VALUE!</v>
      </c>
      <c r="DN33" s="34" t="e">
        <f>IF(DM33&lt;&gt;"",HLOOKUP(COUNT($F33:DM33)+1,$G$4:$EH$8,DN$14,0)*$D33,IF($C33=DN$17,$G$5*$D33,""))</f>
        <v>#VALUE!</v>
      </c>
      <c r="DO33" s="34" t="e">
        <f>IF(DN33&lt;&gt;"",HLOOKUP(COUNT($F33:DN33)+1,$G$4:$EH$8,DO$14,0)*$D33,IF($C33=DO$17,$G$5*$D33,""))</f>
        <v>#VALUE!</v>
      </c>
      <c r="DP33" s="34" t="e">
        <f>IF(DO33&lt;&gt;"",HLOOKUP(COUNT($F33:DO33)+1,$G$4:$EH$8,DP$14,0)*$D33,IF($C33=DP$17,$G$5*$D33,""))</f>
        <v>#VALUE!</v>
      </c>
      <c r="DQ33" s="34" t="e">
        <f>IF(DP33&lt;&gt;"",HLOOKUP(COUNT($F33:DP33)+1,$G$4:$EH$8,DQ$14,0)*$D33,IF($C33=DQ$17,$G$5*$D33,""))</f>
        <v>#VALUE!</v>
      </c>
      <c r="DR33" s="34" t="e">
        <f>IF(DQ33&lt;&gt;"",HLOOKUP(COUNT($F33:DQ33)+1,$G$4:$EH$8,DR$14,0)*$D33,IF($C33=DR$17,$G$5*$D33,""))</f>
        <v>#VALUE!</v>
      </c>
      <c r="DS33" s="34" t="e">
        <f>IF(DR33&lt;&gt;"",HLOOKUP(COUNT($F33:DR33)+1,$G$4:$EH$8,DS$14,0)*$D33,IF($C33=DS$17,$G$5*$D33,""))</f>
        <v>#VALUE!</v>
      </c>
      <c r="DT33" s="34" t="e">
        <f>IF(DS33&lt;&gt;"",HLOOKUP(COUNT($F33:DS33)+1,$G$4:$EH$8,DT$14,0)*$D33,IF($C33=DT$17,$G$5*$D33,""))</f>
        <v>#VALUE!</v>
      </c>
      <c r="DU33" s="34" t="e">
        <f>IF(DT33&lt;&gt;"",HLOOKUP(COUNT($F33:DT33)+1,$G$4:$EH$8,DU$14,0)*$D33,IF($C33=DU$17,$G$5*$D33,""))</f>
        <v>#VALUE!</v>
      </c>
      <c r="DV33" s="34" t="e">
        <f>IF(DU33&lt;&gt;"",HLOOKUP(COUNT($F33:DU33)+1,$G$4:$EH$8,DV$14,0)*$D33,IF($C33=DV$17,$G$5*$D33,""))</f>
        <v>#VALUE!</v>
      </c>
      <c r="DX33" s="34" t="str">
        <f>IF(DW33&lt;&gt;"",HLOOKUP(COUNT($DW33:DW33)+1,$G$4:$CX$8,DX$14,0)*$D33,IF($C33=DX$17,$G$6*$D33,""))</f>
        <v/>
      </c>
      <c r="DY33" s="34" t="str">
        <f>IF(DX33&lt;&gt;"",HLOOKUP(COUNT($DW33:DX33)+1,$G$4:$CX$8,DY$14,0)*$D33,IF($C33=DY$17,$G$6*$D33,""))</f>
        <v/>
      </c>
      <c r="DZ33" s="34" t="str">
        <f>IF(DY33&lt;&gt;"",HLOOKUP(COUNT($DW33:DY33)+1,$G$4:$CX$8,DZ$14,0)*$D33,IF($C33=DZ$17,$G$6*$D33,""))</f>
        <v/>
      </c>
      <c r="EA33" s="34" t="str">
        <f>IF(DZ33&lt;&gt;"",HLOOKUP(COUNT($DW33:DZ33)+1,$G$4:$CX$8,EA$14,0)*$D33,IF($C33=EA$17,$G$6*$D33,""))</f>
        <v/>
      </c>
      <c r="EB33" s="34" t="str">
        <f>IF(EA33&lt;&gt;"",HLOOKUP(COUNT($DW33:EA33)+1,$G$4:$CX$8,EB$14,0)*$D33,IF($C33=EB$17,$G$6*$D33,""))</f>
        <v/>
      </c>
      <c r="EC33" s="34" t="str">
        <f>IF(EB33&lt;&gt;"",HLOOKUP(COUNT($DW33:EB33)+1,$G$4:$CX$8,EC$14,0)*$D33,IF($C33=EC$17,$G$6*$D33,""))</f>
        <v/>
      </c>
      <c r="ED33" s="34" t="str">
        <f>IF(EC33&lt;&gt;"",HLOOKUP(COUNT($DW33:EC33)+1,$G$4:$CX$8,ED$14,0)*$D33,IF($C33=ED$17,$G$6*$D33,""))</f>
        <v/>
      </c>
      <c r="EE33" s="34" t="str">
        <f>IF(ED33&lt;&gt;"",HLOOKUP(COUNT($DW33:ED33)+1,$G$4:$CX$8,EE$14,0)*$D33,IF($C33=EE$17,$G$6*$D33,""))</f>
        <v/>
      </c>
      <c r="EF33" s="34" t="str">
        <f>IF(EE33&lt;&gt;"",HLOOKUP(COUNT($DW33:EE33)+1,$G$4:$CX$8,EF$14,0)*$D33,IF($C33=EF$17,$G$6*$D33,""))</f>
        <v/>
      </c>
      <c r="EG33" s="34" t="str">
        <f>IF(EF33&lt;&gt;"",HLOOKUP(COUNT($DW33:EF33)+1,$G$4:$CX$8,EG$14,0)*$D33,IF($C33=EG$17,$G$6*$D33,""))</f>
        <v/>
      </c>
      <c r="EH33" s="34" t="str">
        <f>IF(EG33&lt;&gt;"",HLOOKUP(COUNT($DW33:EG33)+1,$G$4:$CX$8,EH$14,0)*$D33,IF($C33=EH$17,$G$6*$D33,""))</f>
        <v/>
      </c>
      <c r="EI33" s="34" t="str">
        <f>IF(EH33&lt;&gt;"",HLOOKUP(COUNT($DW33:EH33)+1,$G$4:$CX$8,EI$14,0)*$D33,IF($C33=EI$17,$G$6*$D33,""))</f>
        <v/>
      </c>
      <c r="EJ33" s="34" t="str">
        <f>IF(EI33&lt;&gt;"",HLOOKUP(COUNT($DW33:EI33)+1,$G$4:$CX$8,EJ$14,0)*$D33,IF($C33=EJ$17,$G$6*$D33,""))</f>
        <v/>
      </c>
      <c r="EK33" s="34" t="str">
        <f>IF(EJ33&lt;&gt;"",HLOOKUP(COUNT($DW33:EJ33)+1,$G$4:$CX$8,EK$14,0)*$D33,IF($C33=EK$17,$G$6*$D33,""))</f>
        <v/>
      </c>
      <c r="EL33" s="34">
        <f>IF(EK33&lt;&gt;"",HLOOKUP(COUNT($DW33:EK33)+1,$G$4:$CX$8,EL$14,0)*$D33,IF($C33=EL$17,$G$6*$D33,""))</f>
        <v>0</v>
      </c>
      <c r="EM33" s="34">
        <f>IF(EL33&lt;&gt;"",HLOOKUP(COUNT($DW33:EL33)+1,$G$4:$CX$8,EM$14,0)*$D33,IF($C33=EM$17,$G$6*$D33,""))</f>
        <v>3000</v>
      </c>
      <c r="EN33" s="34">
        <f>IF(EM33&lt;&gt;"",HLOOKUP(COUNT($DW33:EM33)+1,$G$4:$CX$8,EN$14,0)*$D33,IF($C33=EN$17,$G$6*$D33,""))</f>
        <v>3000</v>
      </c>
      <c r="EO33" s="34">
        <f>IF(EN33&lt;&gt;"",HLOOKUP(COUNT($DW33:EN33)+1,$G$4:$CX$8,EO$14,0)*$D33,IF($C33=EO$17,$G$6*$D33,""))</f>
        <v>3000</v>
      </c>
      <c r="EP33" s="34">
        <f>IF(EO33&lt;&gt;"",HLOOKUP(COUNT($DW33:EO33)+1,$G$4:$CX$8,EP$14,0)*$D33,IF($C33=EP$17,$G$6*$D33,""))</f>
        <v>3619.3832833671909</v>
      </c>
      <c r="EQ33" s="34">
        <f>IF(EP33&lt;&gt;"",HLOOKUP(COUNT($DW33:EP33)+1,$G$4:$CX$8,EQ$14,0)*$D33,IF($C33=EQ$17,$G$6*$D33,""))</f>
        <v>4524.229104208991</v>
      </c>
      <c r="ER33" s="34">
        <f>IF(EQ33&lt;&gt;"",HLOOKUP(COUNT($DW33:EQ33)+1,$G$4:$CX$8,ER$14,0)*$D33,IF($C33=ER$17,$G$6*$D33,""))</f>
        <v>5429.0749250507861</v>
      </c>
      <c r="ES33" s="34">
        <f>IF(ER33&lt;&gt;"",HLOOKUP(COUNT($DW33:ER33)+1,$G$4:$CX$8,ES$14,0)*$D33,IF($C33=ES$17,$G$6*$D33,""))</f>
        <v>6297.726913058912</v>
      </c>
      <c r="ET33" s="34">
        <f>IF(ES33&lt;&gt;"",HLOOKUP(COUNT($DW33:ES33)+1,$G$4:$CX$8,ET$14,0)*$D33,IF($C33=ET$17,$G$6*$D33,""))</f>
        <v>7179.4086808871616</v>
      </c>
      <c r="EU33" s="34">
        <f>IF(ET33&lt;&gt;"",HLOOKUP(COUNT($DW33:ET33)+1,$G$4:$CX$8,EU$14,0)*$D33,IF($C33=EU$17,$G$6*$D33,""))</f>
        <v>8112.7318094024877</v>
      </c>
      <c r="EV33" s="34">
        <f>IF(EU33&lt;&gt;"",HLOOKUP(COUNT($DW33:EU33)+1,$G$4:$CX$8,EV$14,0)*$D33,IF($C33=EV$17,$G$6*$D33,""))</f>
        <v>9005.1323084367614</v>
      </c>
      <c r="EW33" s="34">
        <f>IF(EV33&lt;&gt;"",HLOOKUP(COUNT($DW33:EV33)+1,$G$4:$CX$8,EW$14,0)*$D33,IF($C33=EW$17,$G$6*$D33,""))</f>
        <v>9905.6455392804401</v>
      </c>
      <c r="EX33" s="34">
        <f>IF(EW33&lt;&gt;"",HLOOKUP(COUNT($DW33:EW33)+1,$G$4:$CX$8,EX$14,0)*$D33,IF($C33=EX$17,$G$6*$D33,""))</f>
        <v>7429.2341544603332</v>
      </c>
      <c r="EY33" s="34">
        <f>IF(EX33&lt;&gt;"",HLOOKUP(COUNT($DW33:EX33)+1,$G$4:$CX$8,EY$14,0)*$D33,IF($C33=EY$17,$G$6*$D33,""))</f>
        <v>7057.7724467373127</v>
      </c>
      <c r="EZ33" s="34">
        <f>IF(EY33&lt;&gt;"",HLOOKUP(COUNT($DW33:EY33)+1,$G$4:$CX$8,EZ$14,0)*$D33,IF($C33=EZ$17,$G$6*$D33,""))</f>
        <v>7763.5496914110463</v>
      </c>
      <c r="FA33" s="34">
        <f>IF(EZ33&lt;&gt;"",HLOOKUP(COUNT($DW33:EZ33)+1,$G$4:$CX$8,FA$14,0)*$D33,IF($C33=FA$17,$G$6*$D33,""))</f>
        <v>8539.9046605521544</v>
      </c>
      <c r="FB33" s="34">
        <f>IF(FA33&lt;&gt;"",HLOOKUP(COUNT($DW33:FA33)+1,$G$4:$CX$8,FB$14,0)*$D33,IF($C33=FB$17,$G$6*$D33,""))</f>
        <v>9393.8951266073673</v>
      </c>
      <c r="FC33" s="34">
        <f>IF(FB33&lt;&gt;"",HLOOKUP(COUNT($DW33:FB33)+1,$G$4:$CX$8,FC$14,0)*$D33,IF($C33=FC$17,$G$6*$D33,""))</f>
        <v>10333.284639268104</v>
      </c>
      <c r="FD33" s="34">
        <f>IF(FC33&lt;&gt;"",HLOOKUP(COUNT($DW33:FC33)+1,$G$4:$CX$8,FD$14,0)*$D33,IF($C33=FD$17,$G$6*$D33,""))</f>
        <v>9816.6204073046938</v>
      </c>
      <c r="FE33" s="34">
        <f>IF(FD33&lt;&gt;"",HLOOKUP(COUNT($DW33:FD33)+1,$G$4:$CX$8,FE$14,0)*$D33,IF($C33=FE$17,$G$6*$D33,""))</f>
        <v>9325.7893869394611</v>
      </c>
      <c r="FF33" s="34">
        <f>IF(FE33&lt;&gt;"",HLOOKUP(COUNT($DW33:FE33)+1,$G$4:$CX$8,FF$14,0)*$D33,IF($C33=FF$17,$G$6*$D33,""))</f>
        <v>9978.5946440252228</v>
      </c>
      <c r="FG33" s="34">
        <f>IF(FF33&lt;&gt;"",HLOOKUP(COUNT($DW33:FF33)+1,$G$4:$CX$8,FG$14,0)*$D33,IF($C33=FG$17,$G$6*$D33,""))</f>
        <v>10677.096269106989</v>
      </c>
      <c r="FH33" s="34">
        <f>IF(FG33&lt;&gt;"",HLOOKUP(COUNT($DW33:FG33)+1,$G$4:$CX$8,FH$14,0)*$D33,IF($C33=FH$17,$G$6*$D33,""))</f>
        <v>11424.493007944478</v>
      </c>
      <c r="FI33" s="34">
        <f>IF(FH33&lt;&gt;"",HLOOKUP(COUNT($DW33:FH33)+1,$G$4:$CX$8,FI$14,0)*$D33,IF($C33=FI$17,$G$6*$D33,""))</f>
        <v>12566.942308738924</v>
      </c>
      <c r="FJ33" s="34">
        <f>IF(FI33&lt;&gt;"",HLOOKUP(COUNT($DW33:FI33)+1,$G$4:$CX$8,FJ$14,0)*$D33,IF($C33=FJ$17,$G$6*$D33,""))</f>
        <v>10681.900962428088</v>
      </c>
      <c r="FK33" s="34">
        <f>IF(FJ33&lt;&gt;"",HLOOKUP(COUNT($DW33:FJ33)+1,$G$4:$CX$8,FK$14,0)*$D33,IF($C33=FK$17,$G$6*$D33,""))</f>
        <v>10147.805914306686</v>
      </c>
      <c r="FL33" s="34">
        <f>IF(FK33&lt;&gt;"",HLOOKUP(COUNT($DW33:FK33)+1,$G$4:$CX$8,FL$14,0)*$D33,IF($C33=FL$17,$G$6*$D33,""))</f>
        <v>10655.196210022019</v>
      </c>
      <c r="FM33" s="34">
        <f>IF(FL33&lt;&gt;"",HLOOKUP(COUNT($DW33:FL33)+1,$G$4:$CX$8,FM$14,0)*$D33,IF($C33=FM$17,$G$6*$D33,""))</f>
        <v>11187.956020523121</v>
      </c>
      <c r="FN33" s="34">
        <f>IF(FM33&lt;&gt;"",HLOOKUP(COUNT($DW33:FM33)+1,$G$4:$CX$8,FN$14,0)*$D33,IF($C33=FN$17,$G$6*$D33,""))</f>
        <v>11747.353821549272</v>
      </c>
      <c r="FO33" s="34">
        <f>IF(FN33&lt;&gt;"",HLOOKUP(COUNT($DW33:FN33)+1,$G$4:$CX$8,FO$14,0)*$D33,IF($C33=FO$17,$G$6*$D33,""))</f>
        <v>12569.668589057723</v>
      </c>
      <c r="FP33" s="34">
        <f>IF(FO33&lt;&gt;"",HLOOKUP(COUNT($DW33:FO33)+1,$G$4:$CX$8,FP$14,0)*$D33,IF($C33=FP$17,$G$6*$D33,""))</f>
        <v>11312.701730151952</v>
      </c>
      <c r="FQ33" s="34">
        <f>IF(FP33&lt;&gt;"",HLOOKUP(COUNT($DW33:FP33)+1,$G$4:$CX$8,FQ$14,0)*$D33,IF($C33=FQ$17,$G$6*$D33,""))</f>
        <v>10181.431557136761</v>
      </c>
      <c r="FR33" s="34">
        <f>IF(FQ33&lt;&gt;"",HLOOKUP(COUNT($DW33:FQ33)+1,$G$4:$CX$8,FR$14,0)*$D33,IF($C33=FR$17,$G$6*$D33,""))</f>
        <v>10894.13176613633</v>
      </c>
      <c r="FS33" s="34">
        <f>IF(FR33&lt;&gt;"",HLOOKUP(COUNT($DW33:FR33)+1,$G$4:$CX$8,FS$14,0)*$D33,IF($C33=FS$17,$G$6*$D33,""))</f>
        <v>11656.72098976587</v>
      </c>
      <c r="FT33" s="34">
        <f>IF(FS33&lt;&gt;"",HLOOKUP(COUNT($DW33:FS33)+1,$G$4:$CX$8,FT$14,0)*$D33,IF($C33=FT$17,$G$6*$D33,""))</f>
        <v>12472.691459049485</v>
      </c>
      <c r="FU33" s="34">
        <f>IF(FT33&lt;&gt;"",HLOOKUP(COUNT($DW33:FT33)+1,$G$4:$CX$8,FU$14,0)*$D33,IF($C33=FU$17,$G$6*$D33,""))</f>
        <v>13470.506775773445</v>
      </c>
      <c r="FV33" s="34">
        <f>IF(FU33&lt;&gt;"",HLOOKUP(COUNT($DW33:FU33)+1,$G$4:$CX$8,FV$14,0)*$D33,IF($C33=FV$17,$G$6*$D33,""))</f>
        <v>11584.635827165162</v>
      </c>
      <c r="FW33" s="34">
        <f>IF(FV33&lt;&gt;"",HLOOKUP(COUNT($DW33:FV33)+1,$G$4:$CX$8,FW$14,0)*$D33,IF($C33=FW$17,$G$6*$D33,""))</f>
        <v>11005.404035806903</v>
      </c>
      <c r="FX33" s="34">
        <f>IF(FW33&lt;&gt;"",HLOOKUP(COUNT($DW33:FW33)+1,$G$4:$CX$8,FX$14,0)*$D33,IF($C33=FX$17,$G$6*$D33,""))</f>
        <v>11555.674237597252</v>
      </c>
      <c r="FY33" s="34">
        <f>IF(FX33&lt;&gt;"",HLOOKUP(COUNT($DW33:FX33)+1,$G$4:$CX$8,FY$14,0)*$D33,IF($C33=FY$17,$G$6*$D33,""))</f>
        <v>12133.45794947711</v>
      </c>
      <c r="FZ33" s="34">
        <f>IF(FY33&lt;&gt;"",HLOOKUP(COUNT($DW33:FY33)+1,$G$4:$CX$8,FZ$14,0)*$D33,IF($C33=FZ$17,$G$6*$D33,""))</f>
        <v>12740.130846950964</v>
      </c>
      <c r="GA33" s="34">
        <f>IF(FZ33&lt;&gt;"",HLOOKUP(COUNT($DW33:FZ33)+1,$G$4:$CX$8,GA$14,0)*$D33,IF($C33=GA$17,$G$6*$D33,""))</f>
        <v>13631.94000623753</v>
      </c>
      <c r="GB33" s="34">
        <f>IF(GA33&lt;&gt;"",HLOOKUP(COUNT($DW33:GA33)+1,$G$4:$CX$8,GB$14,0)*$D33,IF($C33=GB$17,$G$6*$D33,""))</f>
        <v>12268.746005613782</v>
      </c>
      <c r="GC33" s="34">
        <f>IF(GB33&lt;&gt;"",HLOOKUP(COUNT($DW33:GB33)+1,$G$4:$CX$8,GC$14,0)*$D33,IF($C33=GC$17,$G$6*$D33,""))</f>
        <v>11041.871405052403</v>
      </c>
      <c r="GD33" s="34">
        <f>IF(GC33&lt;&gt;"",HLOOKUP(COUNT($DW33:GC33)+1,$G$4:$CX$8,GD$14,0)*$D33,IF($C33=GD$17,$G$6*$D33,""))</f>
        <v>11814.802403406073</v>
      </c>
      <c r="GE33" s="34">
        <f>IF(GD33&lt;&gt;"",HLOOKUP(COUNT($DW33:GD33)+1,$G$4:$CX$8,GE$14,0)*$D33,IF($C33=GE$17,$G$6*$D33,""))</f>
        <v>12641.838571644495</v>
      </c>
      <c r="GF33" s="34">
        <f>IF(GE33&lt;&gt;"",HLOOKUP(COUNT($DW33:GE33)+1,$G$4:$CX$8,GF$14,0)*$D33,IF($C33=GF$17,$G$6*$D33,""))</f>
        <v>13526.767271659612</v>
      </c>
      <c r="GG33" s="34">
        <f>IF(GF33&lt;&gt;"",HLOOKUP(COUNT($DW33:GF33)+1,$G$4:$CX$8,GG$14,0)*$D33,IF($C33=GG$17,$G$6*$D33,""))</f>
        <v>14608.908653392378</v>
      </c>
      <c r="GH33" s="34">
        <f>IF(GG33&lt;&gt;"",HLOOKUP(COUNT($DW33:GG33)+1,$G$4:$CX$8,GH$14,0)*$D33,IF($C33=GH$17,$G$6*$D33,""))</f>
        <v>12709.750528451366</v>
      </c>
      <c r="GI33" s="34">
        <f>IF(GH33&lt;&gt;"",HLOOKUP(COUNT($DW33:GH33)+1,$G$4:$CX$8,GI$14,0)*$D33,IF($C33=GI$17,$G$6*$D33,""))</f>
        <v>12074.263002028802</v>
      </c>
      <c r="GJ33" s="34">
        <f>IF(GI33&lt;&gt;"",HLOOKUP(COUNT($DW33:GI33)+1,$G$4:$CX$8,GJ$14,0)*$D33,IF($C33=GJ$17,$G$6*$D33,""))</f>
        <v>12677.976152130239</v>
      </c>
      <c r="GK33" s="34">
        <f>IF(GJ33&lt;&gt;"",HLOOKUP(COUNT($DW33:GJ33)+1,$G$4:$CX$8,GK$14,0)*$D33,IF($C33=GK$17,$G$6*$D33,""))</f>
        <v>13311.874959736753</v>
      </c>
      <c r="GL33" s="34">
        <f>IF(GK33&lt;&gt;"",HLOOKUP(COUNT($DW33:GK33)+1,$G$4:$CX$8,GL$14,0)*$D33,IF($C33=GL$17,$G$6*$D33,""))</f>
        <v>13977.468707723594</v>
      </c>
      <c r="GM33" s="34">
        <f>IF(GL33&lt;&gt;"",HLOOKUP(COUNT($DW33:GL33)+1,$G$4:$CX$8,GM$14,0)*$D33,IF($C33=GM$17,$G$6*$D33,""))</f>
        <v>14955.891517264241</v>
      </c>
      <c r="GN33" s="34">
        <f>IF(GM33&lt;&gt;"",HLOOKUP(COUNT($DW33:GM33)+1,$G$4:$CX$8,GN$14,0)*$D33,IF($C33=GN$17,$G$6*$D33,""))</f>
        <v>13460.302365537817</v>
      </c>
      <c r="GO33" s="34">
        <f>IF(GN33&lt;&gt;"",HLOOKUP(COUNT($DW33:GN33)+1,$G$4:$CX$8,GO$14,0)*$D33,IF($C33=GO$17,$G$6*$D33,""))</f>
        <v>12114.272128984037</v>
      </c>
      <c r="GP33" s="34">
        <f>IF(GO33&lt;&gt;"",HLOOKUP(COUNT($DW33:GO33)+1,$G$4:$CX$8,GP$14,0)*$D33,IF($C33=GP$17,$G$6*$D33,""))</f>
        <v>12962.271178012919</v>
      </c>
      <c r="GQ33" s="34">
        <f>IF(GP33&lt;&gt;"",HLOOKUP(COUNT($DW33:GP33)+1,$G$4:$CX$8,GQ$14,0)*$D33,IF($C33=GQ$17,$G$6*$D33,""))</f>
        <v>13869.630160473826</v>
      </c>
      <c r="GR33" s="34">
        <f>IF(GQ33&lt;&gt;"",HLOOKUP(COUNT($DW33:GQ33)+1,$G$4:$CX$8,GR$14,0)*$D33,IF($C33=GR$17,$G$6*$D33,""))</f>
        <v>14840.50427170699</v>
      </c>
      <c r="GS33" s="34">
        <f>IF(GR33&lt;&gt;"",HLOOKUP(COUNT($DW33:GR33)+1,$G$4:$CX$8,GS$14,0)*$D33,IF($C33=GS$17,$G$6*$D33,""))</f>
        <v>16027.744613443549</v>
      </c>
      <c r="GT33" s="34">
        <f>IF(GS33&lt;&gt;"",HLOOKUP(COUNT($DW33:GS33)+1,$G$4:$CX$8,GT$14,0)*$D33,IF($C33=GT$17,$G$6*$D33,""))</f>
        <v>10431.578365036457</v>
      </c>
      <c r="GU33" s="34">
        <f>IF(GT33&lt;&gt;"",HLOOKUP(COUNT($DW33:GT33)+1,$G$4:$CX$8,GU$14,0)*$D33,IF($C33=GU$17,$G$6*$D33,""))</f>
        <v>10431.578365036457</v>
      </c>
      <c r="GV33" s="34">
        <f>IF(GU33&lt;&gt;"",HLOOKUP(COUNT($DW33:GU33)+1,$G$4:$CX$8,GV$14,0)*$D33,IF($C33=GV$17,$G$6*$D33,""))</f>
        <v>10431.578365036457</v>
      </c>
      <c r="GW33" s="34">
        <f>IF(GV33&lt;&gt;"",HLOOKUP(COUNT($DW33:GV33)+1,$G$4:$CX$8,GW$14,0)*$D33,IF($C33=GW$17,$G$6*$D33,""))</f>
        <v>10431.578365036457</v>
      </c>
      <c r="GX33" s="34">
        <f>IF(GW33&lt;&gt;"",HLOOKUP(COUNT($DW33:GW33)+1,$G$4:$CX$8,GX$14,0)*$D33,IF($C33=GX$17,$G$6*$D33,""))</f>
        <v>10431.578365036457</v>
      </c>
      <c r="GY33" s="34">
        <f>IF(GX33&lt;&gt;"",HLOOKUP(COUNT($DW33:GX33)+1,$G$4:$CX$8,GY$14,0)*$D33,IF($C33=GY$17,$G$6*$D33,""))</f>
        <v>10431.578365036457</v>
      </c>
      <c r="GZ33" s="34">
        <f>IF(GY33&lt;&gt;"",HLOOKUP(COUNT($DW33:GY33)+1,$G$4:$CX$8,GZ$14,0)*$D33,IF($C33=GZ$17,$G$6*$D33,""))</f>
        <v>10431.578365036457</v>
      </c>
      <c r="HA33" s="34">
        <f>IF(GZ33&lt;&gt;"",HLOOKUP(COUNT($DW33:GZ33)+1,$G$4:$CX$8,HA$14,0)*$D33,IF($C33=HA$17,$G$6*$D33,""))</f>
        <v>10431.578365036457</v>
      </c>
      <c r="HB33" s="34">
        <f>IF(HA33&lt;&gt;"",HLOOKUP(COUNT($DW33:HA33)+1,$G$4:$CX$8,HB$14,0)*$D33,IF($C33=HB$17,$G$6*$D33,""))</f>
        <v>10431.578365036457</v>
      </c>
      <c r="HC33" s="34">
        <f>IF(HB33&lt;&gt;"",HLOOKUP(COUNT($DW33:HB33)+1,$G$4:$CX$8,HC$14,0)*$D33,IF($C33=HC$17,$G$6*$D33,""))</f>
        <v>10431.578365036457</v>
      </c>
      <c r="HD33" s="34">
        <f>IF(HC33&lt;&gt;"",HLOOKUP(COUNT($DW33:HC33)+1,$G$4:$CX$8,HD$14,0)*$D33,IF($C33=HD$17,$G$6*$D33,""))</f>
        <v>10431.578365036457</v>
      </c>
      <c r="HE33" s="34">
        <f>IF(HD33&lt;&gt;"",HLOOKUP(COUNT($DW33:HD33)+1,$G$4:$CX$8,HE$14,0)*$D33,IF($C33=HE$17,$G$6*$D33,""))</f>
        <v>10431.578365036457</v>
      </c>
      <c r="HF33" s="34">
        <f>IF(HE33&lt;&gt;"",HLOOKUP(COUNT($DW33:HE33)+1,$G$4:$CX$8,HF$14,0)*$D33,IF($C33=HF$17,$G$6*$D33,""))</f>
        <v>10431.578365036457</v>
      </c>
      <c r="HG33" s="34">
        <f>IF(HF33&lt;&gt;"",HLOOKUP(COUNT($DW33:HF33)+1,$G$4:$CX$8,HG$14,0)*$D33,IF($C33=HG$17,$G$6*$D33,""))</f>
        <v>10431.578365036457</v>
      </c>
      <c r="HH33" s="34">
        <f>IF(HG33&lt;&gt;"",HLOOKUP(COUNT($DW33:HG33)+1,$G$4:$CX$8,HH$14,0)*$D33,IF($C33=HH$17,$G$6*$D33,""))</f>
        <v>10431.578365036457</v>
      </c>
      <c r="HI33" s="34">
        <f>IF(HH33&lt;&gt;"",HLOOKUP(COUNT($DW33:HH33)+1,$G$4:$CX$8,HI$14,0)*$D33,IF($C33=HI$17,$G$6*$D33,""))</f>
        <v>10431.578365036457</v>
      </c>
      <c r="HJ33" s="34">
        <f>IF(HI33&lt;&gt;"",HLOOKUP(COUNT($DW33:HI33)+1,$G$4:$CX$8,HJ$14,0)*$D33,IF($C33=HJ$17,$G$6*$D33,""))</f>
        <v>10431.578365036457</v>
      </c>
      <c r="HK33" s="34">
        <f>IF(HJ33&lt;&gt;"",HLOOKUP(COUNT($DW33:HJ33)+1,$G$4:$CX$8,HK$14,0)*$D33,IF($C33=HK$17,$G$6*$D33,""))</f>
        <v>10431.578365036457</v>
      </c>
      <c r="HL33" s="34">
        <f>IF(HK33&lt;&gt;"",HLOOKUP(COUNT($DW33:HK33)+1,$G$4:$CX$8,HL$14,0)*$D33,IF($C33=HL$17,$G$6*$D33,""))</f>
        <v>10431.578365036457</v>
      </c>
      <c r="HM33" s="34">
        <f>IF(HL33&lt;&gt;"",HLOOKUP(COUNT($DW33:HL33)+1,$G$4:$CX$8,HM$14,0)*$D33,IF($C33=HM$17,$G$6*$D33,""))</f>
        <v>10431.578365036457</v>
      </c>
      <c r="HN33" s="34">
        <f>IF(HM33&lt;&gt;"",HLOOKUP(COUNT($DW33:HM33)+1,$G$4:$CX$8,HN$14,0)*$D33,IF($C33=HN$17,$G$6*$D33,""))</f>
        <v>10431.578365036457</v>
      </c>
      <c r="HO33" s="34">
        <f>IF(HN33&lt;&gt;"",HLOOKUP(COUNT($DW33:HN33)+1,$G$4:$CX$8,HO$14,0)*$D33,IF($C33=HO$17,$G$6*$D33,""))</f>
        <v>10431.578365036457</v>
      </c>
      <c r="HP33" s="34">
        <f>IF(HO33&lt;&gt;"",HLOOKUP(COUNT($DW33:HO33)+1,$G$4:$DV$8,HP$14,0)*$D33,IF($C33=HP$17,$G$6*$D33,""))</f>
        <v>10431.578365036457</v>
      </c>
      <c r="HQ33" s="34">
        <f>IF(HP33&lt;&gt;"",HLOOKUP(COUNT($DW33:HP33)+1,$G$4:$DV$8,HQ$14,0)*$D33,IF($C33=HQ$17,$G$6*$D33,""))</f>
        <v>10431.578365036457</v>
      </c>
      <c r="HR33" s="34">
        <f>IF(HQ33&lt;&gt;"",HLOOKUP(COUNT($DW33:HQ33)+1,$G$4:$DV$8,HR$14,0)*$D33,IF($C33=HR$17,$G$6*$D33,""))</f>
        <v>10431.578365036457</v>
      </c>
      <c r="HS33" s="34">
        <f>IF(HR33&lt;&gt;"",HLOOKUP(COUNT($DW33:HR33)+1,$G$4:$DV$8,HS$14,0)*$D33,IF($C33=HS$17,$G$6*$D33,""))</f>
        <v>10431.578365036457</v>
      </c>
      <c r="HT33" s="34">
        <f>IF(HS33&lt;&gt;"",HLOOKUP(COUNT($DW33:HS33)+1,$G$4:$DV$8,HT$14,0)*$D33,IF($C33=HT$17,$G$6*$D33,""))</f>
        <v>10431.578365036457</v>
      </c>
      <c r="HU33" s="34">
        <f>IF(HT33&lt;&gt;"",HLOOKUP(COUNT($DW33:HT33)+1,$G$4:$DV$8,HU$14,0)*$D33,IF($C33=HU$17,$G$6*$D33,""))</f>
        <v>10431.578365036457</v>
      </c>
      <c r="HV33" s="34">
        <f>IF(HU33&lt;&gt;"",HLOOKUP(COUNT($DW33:HU33)+1,$G$4:$DV$8,HV$14,0)*$D33,IF($C33=HV$17,$G$6*$D33,""))</f>
        <v>10431.578365036457</v>
      </c>
      <c r="HW33" s="34">
        <f>IF(HV33&lt;&gt;"",HLOOKUP(COUNT($DW33:HV33)+1,$G$4:$DV$8,HW$14,0)*$D33,IF($C33=HW$17,$G$6*$D33,""))</f>
        <v>10431.578365036457</v>
      </c>
      <c r="HX33" s="34">
        <f>IF(HW33&lt;&gt;"",HLOOKUP(COUNT($DW33:HW33)+1,$G$4:$DV$8,HX$14,0)*$D33,IF($C33=HX$17,$G$6*$D33,""))</f>
        <v>10431.578365036457</v>
      </c>
      <c r="HY33" s="34">
        <f>IF(HX33&lt;&gt;"",HLOOKUP(COUNT($DW33:HX33)+1,$G$4:$DV$8,HY$14,0)*$D33,IF($C33=HY$17,$G$6*$D33,""))</f>
        <v>10431.578365036457</v>
      </c>
      <c r="HZ33" s="34">
        <f>IF(HY33&lt;&gt;"",HLOOKUP(COUNT($DW33:HY33)+1,$G$4:$DV$8,HZ$14,0)*$D33,IF($C33=HZ$17,$G$6*$D33,""))</f>
        <v>10431.578365036457</v>
      </c>
      <c r="IA33" s="34">
        <f>IF(HZ33&lt;&gt;"",HLOOKUP(COUNT($DW33:HZ33)+1,$G$4:$DV$8,IA$14,0)*$D33,IF($C33=IA$17,$G$6*$D33,""))</f>
        <v>10431.578365036457</v>
      </c>
      <c r="IB33" s="34">
        <f>IF(IA33&lt;&gt;"",HLOOKUP(COUNT($DW33:IA33)+1,$G$4:$DV$8,IB$14,0)*$D33,IF($C33=IB$17,$G$6*$D33,""))</f>
        <v>10431.578365036457</v>
      </c>
      <c r="IC33" s="34">
        <f>IF(IB33&lt;&gt;"",HLOOKUP(COUNT($DW33:IB33)+1,$G$4:$DV$8,IC$14,0)*$D33,IF($C33=IC$17,$G$6*$D33,""))</f>
        <v>10431.578365036457</v>
      </c>
      <c r="ID33" s="34">
        <f>IF(IC33&lt;&gt;"",HLOOKUP(COUNT($DW33:IC33)+1,$G$4:$DV$8,ID$14,0)*$D33,IF($C33=ID$17,$G$6*$D33,""))</f>
        <v>10431.578365036457</v>
      </c>
      <c r="IE33" s="34">
        <f>IF(ID33&lt;&gt;"",HLOOKUP(COUNT($DW33:ID33)+1,$G$4:$DV$8,IE$14,0)*$D33,IF($C33=IE$17,$G$6*$D33,""))</f>
        <v>10431.578365036457</v>
      </c>
      <c r="IF33" s="34">
        <f>IF(IE33&lt;&gt;"",HLOOKUP(COUNT($DW33:IE33)+1,$G$4:$DV$8,IF$14,0)*$D33,IF($C33=IF$17,$G$6*$D33,""))</f>
        <v>10431.578365036457</v>
      </c>
      <c r="IG33" s="34">
        <f>IF(IF33&lt;&gt;"",HLOOKUP(COUNT($DW33:IF33)+1,$G$4:$DV$8,IG$14,0)*$D33,IF($C33=IG$17,$G$6*$D33,""))</f>
        <v>10431.578365036457</v>
      </c>
      <c r="IH33" s="34">
        <f>IF(IG33&lt;&gt;"",HLOOKUP(COUNT($DW33:IG33)+1,$G$4:$DV$8,IH$14,0)*$D33,IF($C33=IH$17,$G$6*$D33,""))</f>
        <v>10431.578365036457</v>
      </c>
      <c r="II33" s="34">
        <f>IF(IH33&lt;&gt;"",HLOOKUP(COUNT($DW33:IH33)+1,$G$4:$DV$8,II$14,0)*$D33,IF($C33=II$17,$G$6*$D33,""))</f>
        <v>10431.578365036457</v>
      </c>
      <c r="IJ33" s="34">
        <f>IF(II33&lt;&gt;"",HLOOKUP(COUNT($DW33:II33)+1,$G$4:$DV$8,IJ$14,0)*$D33,IF($C33=IJ$17,$G$6*$D33,""))</f>
        <v>10431.578365036457</v>
      </c>
      <c r="IK33" s="34">
        <f>IF(IJ33&lt;&gt;"",HLOOKUP(COUNT($DW33:IJ33)+1,$G$4:$DV$8,IK$14,0)*$D33,IF($C33=IK$17,$G$6*$D33,""))</f>
        <v>10431.578365036457</v>
      </c>
      <c r="IL33" s="34">
        <f>IF(IK33&lt;&gt;"",HLOOKUP(COUNT($DW33:IK33)+1,$G$4:$DV$8,IL$14,0)*$D33,IF($C33=IL$17,$G$6*$D33,""))</f>
        <v>10431.578365036457</v>
      </c>
      <c r="IM33" s="34">
        <f>IF(IL33&lt;&gt;"",HLOOKUP(COUNT($DW33:IL33)+1,$G$4:$DV$8,IM$14,0)*$D33,IF($C33=IM$17,$G$6*$D33,""))</f>
        <v>10431.578365036457</v>
      </c>
      <c r="IO33" s="34" t="str">
        <f>IF(IN33&lt;&gt;"",HLOOKUP(COUNT($IN33:IN33)+1,$G$4:$EH$8,IO$14,0)*$D33,IF($C33=IO$17,$G$7*$D33,""))</f>
        <v/>
      </c>
      <c r="IP33" s="34" t="str">
        <f>IF(IO33&lt;&gt;"",HLOOKUP(COUNT($IN33:IO33)+1,$G$4:$EH$8,IP$14,0)*$D33,IF($C33=IP$17,$G$7*$D33,""))</f>
        <v/>
      </c>
      <c r="IQ33" s="34" t="str">
        <f>IF(IP33&lt;&gt;"",HLOOKUP(COUNT($IN33:IP33)+1,$G$4:$EH$8,IQ$14,0)*$D33,IF($C33=IQ$17,$G$7*$D33,""))</f>
        <v/>
      </c>
      <c r="IR33" s="34" t="str">
        <f>IF(IQ33&lt;&gt;"",HLOOKUP(COUNT($IN33:IQ33)+1,$G$4:$EH$8,IR$14,0)*$D33,IF($C33=IR$17,$G$7*$D33,""))</f>
        <v/>
      </c>
      <c r="IS33" s="34" t="str">
        <f>IF(IR33&lt;&gt;"",HLOOKUP(COUNT($IN33:IR33)+1,$G$4:$EH$8,IS$14,0)*$D33,IF($C33=IS$17,$G$7*$D33,""))</f>
        <v/>
      </c>
      <c r="IT33" s="34" t="str">
        <f>IF(IS33&lt;&gt;"",HLOOKUP(COUNT($IN33:IS33)+1,$G$4:$EH$8,IT$14,0)*$D33,IF($C33=IT$17,$G$7*$D33,""))</f>
        <v/>
      </c>
      <c r="IU33" s="34" t="str">
        <f>IF(IT33&lt;&gt;"",HLOOKUP(COUNT($IN33:IT33)+1,$G$4:$EH$8,IU$14,0)*$D33,IF($C33=IU$17,$G$7*$D33,""))</f>
        <v/>
      </c>
      <c r="IV33" s="34" t="str">
        <f>IF(IU33&lt;&gt;"",HLOOKUP(COUNT($IN33:IU33)+1,$G$4:$EH$8,IV$14,0)*$D33,IF($C33=IV$17,$G$7*$D33,""))</f>
        <v/>
      </c>
      <c r="IW33" s="34" t="str">
        <f>IF(IV33&lt;&gt;"",HLOOKUP(COUNT($IN33:IV33)+1,$G$4:$EH$8,IW$14,0)*$D33,IF($C33=IW$17,$G$7*$D33,""))</f>
        <v/>
      </c>
      <c r="IX33" s="34" t="str">
        <f>IF(IW33&lt;&gt;"",HLOOKUP(COUNT($IN33:IW33)+1,$G$4:$EH$8,IX$14,0)*$D33,IF($C33=IX$17,$G$7*$D33,""))</f>
        <v/>
      </c>
      <c r="IY33" s="34" t="str">
        <f>IF(IX33&lt;&gt;"",HLOOKUP(COUNT($IN33:IX33)+1,$G$4:$EH$8,IY$14,0)*$D33,IF($C33=IY$17,$G$7*$D33,""))</f>
        <v/>
      </c>
      <c r="IZ33" s="34" t="str">
        <f>IF(IY33&lt;&gt;"",HLOOKUP(COUNT($IN33:IY33)+1,$G$4:$EH$8,IZ$14,0)*$D33,IF($C33=IZ$17,$G$7*$D33,""))</f>
        <v/>
      </c>
      <c r="JA33" s="34" t="str">
        <f>IF(IZ33&lt;&gt;"",HLOOKUP(COUNT($IN33:IZ33)+1,$G$4:$EH$8,JA$14,0)*$D33,IF($C33=JA$17,$G$7*$D33,""))</f>
        <v/>
      </c>
      <c r="JB33" s="34" t="str">
        <f>IF(JA33&lt;&gt;"",HLOOKUP(COUNT($IN33:JA33)+1,$G$4:$EH$8,JB$14,0)*$D33,IF($C33=JB$17,$G$7*$D33,""))</f>
        <v/>
      </c>
      <c r="JC33" s="34">
        <f>IF(JB33&lt;&gt;"",HLOOKUP(COUNT($IN33:JB33)+1,$G$4:$EH$8,JC$14,0)*$D33,IF($C33=JC$17,$G$7*$D33,""))</f>
        <v>0</v>
      </c>
      <c r="JD33" s="34">
        <f>IF(JC33&lt;&gt;"",HLOOKUP(COUNT($IN33:JC33)+1,$G$4:$EH$8,JD$14,0)*$D33,IF($C33=JD$17,$G$7*$D33,""))</f>
        <v>1500</v>
      </c>
      <c r="JE33" s="34">
        <f>IF(JD33&lt;&gt;"",HLOOKUP(COUNT($IN33:JD33)+1,$G$4:$EH$8,JE$14,0)*$D33,IF($C33=JE$17,$G$7*$D33,""))</f>
        <v>1500</v>
      </c>
      <c r="JF33" s="34">
        <f>IF(JE33&lt;&gt;"",HLOOKUP(COUNT($IN33:JE33)+1,$G$4:$EH$8,JF$14,0)*$D33,IF($C33=JF$17,$G$7*$D33,""))</f>
        <v>1500</v>
      </c>
      <c r="JG33" s="34">
        <f>IF(JF33&lt;&gt;"",HLOOKUP(COUNT($IN33:JF33)+1,$G$4:$EH$8,JG$14,0)*$D33,IF($C33=JG$17,$G$7*$D33,""))</f>
        <v>1500</v>
      </c>
      <c r="JH33" s="34">
        <f>IF(JG33&lt;&gt;"",HLOOKUP(COUNT($IN33:JG33)+1,$G$4:$EH$8,JH$14,0)*$D33,IF($C33=JH$17,$G$7*$D33,""))</f>
        <v>1508.0763680696637</v>
      </c>
      <c r="JI33" s="34">
        <f>IF(JH33&lt;&gt;"",HLOOKUP(COUNT($IN33:JH33)+1,$G$4:$EH$8,JI$14,0)*$D33,IF($C33=JI$17,$G$7*$D33,""))</f>
        <v>1809.6916416835954</v>
      </c>
      <c r="JJ33" s="34">
        <f>IF(JI33&lt;&gt;"",HLOOKUP(COUNT($IN33:JI33)+1,$G$4:$EH$8,JJ$14,0)*$D33,IF($C33=JJ$17,$G$7*$D33,""))</f>
        <v>2099.2423043529707</v>
      </c>
      <c r="JK33" s="34">
        <f>IF(JJ33&lt;&gt;"",HLOOKUP(COUNT($IN33:JJ33)+1,$G$4:$EH$8,JK$14,0)*$D33,IF($C33=JK$17,$G$7*$D33,""))</f>
        <v>2393.1362269623874</v>
      </c>
      <c r="JL33" s="34">
        <f>IF(JK33&lt;&gt;"",HLOOKUP(COUNT($IN33:JK33)+1,$G$4:$EH$8,JL$14,0)*$D33,IF($C33=JL$17,$G$7*$D33,""))</f>
        <v>2704.243936467496</v>
      </c>
      <c r="JM33" s="34">
        <f>IF(JL33&lt;&gt;"",HLOOKUP(COUNT($IN33:JL33)+1,$G$4:$EH$8,JM$14,0)*$D33,IF($C33=JM$17,$G$7*$D33,""))</f>
        <v>3001.7107694789211</v>
      </c>
      <c r="JN33" s="34">
        <f>IF(JM33&lt;&gt;"",HLOOKUP(COUNT($IN33:JM33)+1,$G$4:$EH$8,JN$14,0)*$D33,IF($C33=JN$17,$G$7*$D33,""))</f>
        <v>3301.8818464268134</v>
      </c>
      <c r="JO33" s="34">
        <f>IF(JN33&lt;&gt;"",HLOOKUP(COUNT($IN33:JN33)+1,$G$4:$EH$8,JO$14,0)*$D33,IF($C33=JO$17,$G$7*$D33,""))</f>
        <v>2476.4113848201114</v>
      </c>
      <c r="JP33" s="34">
        <f>IF(JO33&lt;&gt;"",HLOOKUP(COUNT($IN33:JO33)+1,$G$4:$EH$8,JP$14,0)*$D33,IF($C33=JP$17,$G$7*$D33,""))</f>
        <v>2352.5908155791044</v>
      </c>
      <c r="JQ33" s="34">
        <f>IF(JP33&lt;&gt;"",HLOOKUP(COUNT($IN33:JP33)+1,$G$4:$EH$8,JQ$14,0)*$D33,IF($C33=JQ$17,$G$7*$D33,""))</f>
        <v>2587.8498971370159</v>
      </c>
      <c r="JR33" s="34">
        <f>IF(JQ33&lt;&gt;"",HLOOKUP(COUNT($IN33:JQ33)+1,$G$4:$EH$8,JR$14,0)*$D33,IF($C33=JR$17,$G$7*$D33,""))</f>
        <v>2846.6348868507184</v>
      </c>
      <c r="JS33" s="34">
        <f>IF(JR33&lt;&gt;"",HLOOKUP(COUNT($IN33:JR33)+1,$G$4:$EH$8,JS$14,0)*$D33,IF($C33=JS$17,$G$7*$D33,""))</f>
        <v>3131.2983755357891</v>
      </c>
      <c r="JT33" s="34">
        <f>IF(JS33&lt;&gt;"",HLOOKUP(COUNT($IN33:JS33)+1,$G$4:$EH$8,JT$14,0)*$D33,IF($C33=JT$17,$G$7*$D33,""))</f>
        <v>3444.428213089368</v>
      </c>
      <c r="JU33" s="34">
        <f>IF(JT33&lt;&gt;"",HLOOKUP(COUNT($IN33:JT33)+1,$G$4:$EH$8,JU$14,0)*$D33,IF($C33=JU$17,$G$7*$D33,""))</f>
        <v>3272.2068024348982</v>
      </c>
      <c r="JV33" s="34">
        <f>IF(JU33&lt;&gt;"",HLOOKUP(COUNT($IN33:JU33)+1,$G$4:$EH$8,JV$14,0)*$D33,IF($C33=JV$17,$G$7*$D33,""))</f>
        <v>3108.596462313154</v>
      </c>
      <c r="JW33" s="34">
        <f>IF(JV33&lt;&gt;"",HLOOKUP(COUNT($IN33:JV33)+1,$G$4:$EH$8,JW$14,0)*$D33,IF($C33=JW$17,$G$7*$D33,""))</f>
        <v>3326.1982146750747</v>
      </c>
      <c r="JX33" s="34">
        <f>IF(JW33&lt;&gt;"",HLOOKUP(COUNT($IN33:JW33)+1,$G$4:$EH$8,JX$14,0)*$D33,IF($C33=JX$17,$G$7*$D33,""))</f>
        <v>3559.0320897023298</v>
      </c>
      <c r="JY33" s="34">
        <f>IF(JX33&lt;&gt;"",HLOOKUP(COUNT($IN33:JX33)+1,$G$4:$EH$8,JY$14,0)*$D33,IF($C33=JY$17,$G$7*$D33,""))</f>
        <v>3808.164335981493</v>
      </c>
      <c r="JZ33" s="34">
        <f>IF(JY33&lt;&gt;"",HLOOKUP(COUNT($IN33:JY33)+1,$G$4:$EH$8,JZ$14,0)*$D33,IF($C33=JZ$17,$G$7*$D33,""))</f>
        <v>4188.9807695796417</v>
      </c>
      <c r="KA33" s="34">
        <f>IF(JZ33&lt;&gt;"",HLOOKUP(COUNT($IN33:JZ33)+1,$G$4:$EH$8,KA$14,0)*$D33,IF($C33=KA$17,$G$7*$D33,""))</f>
        <v>3560.6336541426963</v>
      </c>
      <c r="KB33" s="34">
        <f>IF(KA33&lt;&gt;"",HLOOKUP(COUNT($IN33:KA33)+1,$G$4:$EH$8,KB$14,0)*$D33,IF($C33=KB$17,$G$7*$D33,""))</f>
        <v>3382.6019714355621</v>
      </c>
      <c r="KC33" s="34">
        <f>IF(KB33&lt;&gt;"",HLOOKUP(COUNT($IN33:KB33)+1,$G$4:$EH$8,KC$14,0)*$D33,IF($C33=KC$17,$G$7*$D33,""))</f>
        <v>3551.7320700073401</v>
      </c>
      <c r="KD33" s="34">
        <f>IF(KC33&lt;&gt;"",HLOOKUP(COUNT($IN33:KC33)+1,$G$4:$EH$8,KD$14,0)*$D33,IF($C33=KD$17,$G$7*$D33,""))</f>
        <v>3729.3186735077074</v>
      </c>
      <c r="KE33" s="34">
        <f>IF(KD33&lt;&gt;"",HLOOKUP(COUNT($IN33:KD33)+1,$G$4:$EH$8,KE$14,0)*$D33,IF($C33=KE$17,$G$7*$D33,""))</f>
        <v>3915.7846071830909</v>
      </c>
      <c r="KF33" s="34">
        <f>IF(KE33&lt;&gt;"",HLOOKUP(COUNT($IN33:KE33)+1,$G$4:$EH$8,KF$14,0)*$D33,IF($C33=KF$17,$G$7*$D33,""))</f>
        <v>4189.8895296859082</v>
      </c>
      <c r="KG33" s="34">
        <f>IF(KF33&lt;&gt;"",HLOOKUP(COUNT($IN33:KF33)+1,$G$4:$EH$8,KG$14,0)*$D33,IF($C33=KG$17,$G$7*$D33,""))</f>
        <v>3770.9005767173176</v>
      </c>
      <c r="KH33" s="34">
        <f>IF(KG33&lt;&gt;"",HLOOKUP(COUNT($IN33:KG33)+1,$G$4:$EH$8,KH$14,0)*$D33,IF($C33=KH$17,$G$7*$D33,""))</f>
        <v>3393.8105190455867</v>
      </c>
      <c r="KI33" s="34">
        <f>IF(KH33&lt;&gt;"",HLOOKUP(COUNT($IN33:KH33)+1,$G$4:$EH$8,KI$14,0)*$D33,IF($C33=KI$17,$G$7*$D33,""))</f>
        <v>3631.3772553787771</v>
      </c>
      <c r="KJ33" s="34">
        <f>IF(KI33&lt;&gt;"",HLOOKUP(COUNT($IN33:KI33)+1,$G$4:$EH$8,KJ$14,0)*$D33,IF($C33=KJ$17,$G$7*$D33,""))</f>
        <v>3885.5736632552903</v>
      </c>
      <c r="KK33" s="34">
        <f>IF(KJ33&lt;&gt;"",HLOOKUP(COUNT($IN33:KJ33)+1,$G$4:$EH$8,KK$14,0)*$D33,IF($C33=KK$17,$G$7*$D33,""))</f>
        <v>4157.5638196831624</v>
      </c>
      <c r="KL33" s="34">
        <f>IF(KK33&lt;&gt;"",HLOOKUP(COUNT($IN33:KK33)+1,$G$4:$EH$8,KL$14,0)*$D33,IF($C33=KL$17,$G$7*$D33,""))</f>
        <v>4490.1689252578153</v>
      </c>
      <c r="KM33" s="34">
        <f>IF(KL33&lt;&gt;"",HLOOKUP(COUNT($IN33:KL33)+1,$G$4:$EH$8,KM$14,0)*$D33,IF($C33=KM$17,$G$7*$D33,""))</f>
        <v>3861.5452757217213</v>
      </c>
      <c r="KN33" s="34">
        <f>IF(KM33&lt;&gt;"",HLOOKUP(COUNT($IN33:KM33)+1,$G$4:$EH$8,KN$14,0)*$D33,IF($C33=KN$17,$G$7*$D33,""))</f>
        <v>3668.4680119356344</v>
      </c>
      <c r="KO33" s="34">
        <f>IF(KN33&lt;&gt;"",HLOOKUP(COUNT($IN33:KN33)+1,$G$4:$EH$8,KO$14,0)*$D33,IF($C33=KO$17,$G$7*$D33,""))</f>
        <v>3851.8914125324177</v>
      </c>
      <c r="KP33" s="34">
        <f>IF(KO33&lt;&gt;"",HLOOKUP(COUNT($IN33:KO33)+1,$G$4:$EH$8,KP$14,0)*$D33,IF($C33=KP$17,$G$7*$D33,""))</f>
        <v>4044.485983159037</v>
      </c>
      <c r="KQ33" s="34">
        <f>IF(KP33&lt;&gt;"",HLOOKUP(COUNT($IN33:KP33)+1,$G$4:$EH$8,KQ$14,0)*$D33,IF($C33=KQ$17,$G$7*$D33,""))</f>
        <v>4246.7102823169889</v>
      </c>
      <c r="KR33" s="34">
        <f>IF(KQ33&lt;&gt;"",HLOOKUP(COUNT($IN33:KQ33)+1,$G$4:$EH$8,KR$14,0)*$D33,IF($C33=KR$17,$G$7*$D33,""))</f>
        <v>4543.9800020791772</v>
      </c>
      <c r="KS33" s="34">
        <f>IF(KR33&lt;&gt;"",HLOOKUP(COUNT($IN33:KR33)+1,$G$4:$EH$8,KS$14,0)*$D33,IF($C33=KS$17,$G$7*$D33,""))</f>
        <v>4089.5820018712611</v>
      </c>
      <c r="KT33" s="34">
        <f>IF(KS33&lt;&gt;"",HLOOKUP(COUNT($IN33:KS33)+1,$G$4:$EH$8,KT$14,0)*$D33,IF($C33=KT$17,$G$7*$D33,""))</f>
        <v>3680.6238016841344</v>
      </c>
      <c r="KU33" s="34">
        <f>IF(KT33&lt;&gt;"",HLOOKUP(COUNT($IN33:KT33)+1,$G$4:$EH$8,KU$14,0)*$D33,IF($C33=KU$17,$G$7*$D33,""))</f>
        <v>3938.2674678020244</v>
      </c>
      <c r="KV33" s="34">
        <f>IF(KU33&lt;&gt;"",HLOOKUP(COUNT($IN33:KU33)+1,$G$4:$EH$8,KV$14,0)*$D33,IF($C33=KV$17,$G$7*$D33,""))</f>
        <v>4213.9461905481658</v>
      </c>
      <c r="KW33" s="34">
        <f>IF(KV33&lt;&gt;"",HLOOKUP(COUNT($IN33:KV33)+1,$G$4:$EH$8,KW$14,0)*$D33,IF($C33=KW$17,$G$7*$D33,""))</f>
        <v>4508.9224238865372</v>
      </c>
      <c r="KX33" s="34">
        <f>IF(KW33&lt;&gt;"",HLOOKUP(COUNT($IN33:KW33)+1,$G$4:$EH$8,KX$14,0)*$D33,IF($C33=KX$17,$G$7*$D33,""))</f>
        <v>4869.6362177974597</v>
      </c>
      <c r="KY33" s="34">
        <f>IF(KX33&lt;&gt;"",HLOOKUP(COUNT($IN33:KX33)+1,$G$4:$EH$8,KY$14,0)*$D33,IF($C33=KY$17,$G$7*$D33,""))</f>
        <v>4236.5835094837894</v>
      </c>
      <c r="KZ33" s="34">
        <f>IF(KY33&lt;&gt;"",HLOOKUP(COUNT($IN33:KY33)+1,$G$4:$EH$8,KZ$14,0)*$D33,IF($C33=KZ$17,$G$7*$D33,""))</f>
        <v>4024.7543340096008</v>
      </c>
      <c r="LA33" s="34">
        <f>IF(KZ33&lt;&gt;"",HLOOKUP(COUNT($IN33:KZ33)+1,$G$4:$EH$8,LA$14,0)*$D33,IF($C33=LA$17,$G$7*$D33,""))</f>
        <v>4225.9920507100805</v>
      </c>
      <c r="LB33" s="34">
        <f>IF(LA33&lt;&gt;"",HLOOKUP(COUNT($IN33:LA33)+1,$G$4:$EH$8,LB$14,0)*$D33,IF($C33=LB$17,$G$7*$D33,""))</f>
        <v>4437.2916532455847</v>
      </c>
      <c r="LC33" s="34">
        <f>IF(LB33&lt;&gt;"",HLOOKUP(COUNT($IN33:LB33)+1,$G$4:$EH$8,LC$14,0)*$D33,IF($C33=LC$17,$G$7*$D33,""))</f>
        <v>4659.1562359078653</v>
      </c>
      <c r="LD33" s="34">
        <f>IF(LC33&lt;&gt;"",HLOOKUP(COUNT($IN33:LC33)+1,$G$4:$EH$8,LD$14,0)*$D33,IF($C33=LD$17,$G$7*$D33,""))</f>
        <v>4985.297172421414</v>
      </c>
      <c r="LE33" s="34">
        <f>IF(LD33&lt;&gt;"",HLOOKUP(COUNT($IN33:LD33)+1,$G$4:$EH$8,LE$14,0)*$D33,IF($C33=LE$17,$G$7*$D33,""))</f>
        <v>4486.7674551792725</v>
      </c>
      <c r="LF33" s="34">
        <f>IF(LE33&lt;&gt;"",HLOOKUP(COUNT($IN33:LE33)+1,$G$4:$EH$8,LF$14,0)*$D33,IF($C33=LF$17,$G$7*$D33,""))</f>
        <v>4038.090709661346</v>
      </c>
      <c r="LG33" s="34">
        <f>IF(LF33&lt;&gt;"",HLOOKUP(COUNT($IN33:LF33)+1,$G$4:$EH$8,LG$14,0)*$D33,IF($C33=LG$17,$G$7*$D33,""))</f>
        <v>4320.7570593376404</v>
      </c>
      <c r="LH33" s="34">
        <f>IF(LG33&lt;&gt;"",HLOOKUP(COUNT($IN33:LG33)+1,$G$4:$EH$8,LH$14,0)*$D33,IF($C33=LH$17,$G$7*$D33,""))</f>
        <v>4623.2100534912752</v>
      </c>
      <c r="LI33" s="34">
        <f>IF(LH33&lt;&gt;"",HLOOKUP(COUNT($IN33:LH33)+1,$G$4:$EH$8,LI$14,0)*$D33,IF($C33=LI$17,$G$7*$D33,""))</f>
        <v>4946.8347572356643</v>
      </c>
      <c r="LJ33" s="34">
        <f>IF(LI33&lt;&gt;"",HLOOKUP(COUNT($IN33:LI33)+1,$G$4:$EH$8,LJ$14,0)*$D33,IF($C33=LJ$17,$G$7*$D33,""))</f>
        <v>5342.5815378145162</v>
      </c>
      <c r="LK33" s="34">
        <f>IF(LJ33&lt;&gt;"",HLOOKUP(COUNT($IN33:LJ33)+1,$G$4:$EH$8,LK$14,0)*$D33,IF($C33=LK$17,$G$7*$D33,""))</f>
        <v>3507.0851034378893</v>
      </c>
      <c r="LL33" s="34">
        <f>IF(LK33&lt;&gt;"",HLOOKUP(COUNT($IN33:LK33)+1,$G$4:$EH$8,LL$14,0)*$D33,IF($C33=LL$17,$G$7*$D33,""))</f>
        <v>3507.0851034378893</v>
      </c>
      <c r="LM33" s="34">
        <f>IF(LL33&lt;&gt;"",HLOOKUP(COUNT($IN33:LL33)+1,$G$4:$EH$8,LM$14,0)*$D33,IF($C33=LM$17,$G$7*$D33,""))</f>
        <v>3507.0851034378893</v>
      </c>
      <c r="LN33" s="34">
        <f>IF(LM33&lt;&gt;"",HLOOKUP(COUNT($IN33:LM33)+1,$G$4:$EH$8,LN$14,0)*$D33,IF($C33=LN$17,$G$7*$D33,""))</f>
        <v>3507.0851034378893</v>
      </c>
      <c r="LO33" s="34">
        <f>IF(LN33&lt;&gt;"",HLOOKUP(COUNT($IN33:LN33)+1,$G$4:$EH$8,LO$14,0)*$D33,IF($C33=LO$17,$G$7*$D33,""))</f>
        <v>3507.0851034378893</v>
      </c>
      <c r="LP33" s="34">
        <f>IF(LO33&lt;&gt;"",HLOOKUP(COUNT($IN33:LO33)+1,$G$4:$EH$8,LP$14,0)*$D33,IF($C33=LP$17,$G$7*$D33,""))</f>
        <v>3507.0851034378893</v>
      </c>
      <c r="LQ33" s="34">
        <f>IF(LP33&lt;&gt;"",HLOOKUP(COUNT($IN33:LP33)+1,$G$4:$EH$8,LQ$14,0)*$D33,IF($C33=LQ$17,$G$7*$D33,""))</f>
        <v>3507.0851034378893</v>
      </c>
      <c r="LR33" s="34">
        <f>IF(LQ33&lt;&gt;"",HLOOKUP(COUNT($IN33:LQ33)+1,$G$4:$EH$8,LR$14,0)*$D33,IF($C33=LR$17,$G$7*$D33,""))</f>
        <v>3507.0851034378893</v>
      </c>
      <c r="LS33" s="34">
        <f>IF(LR33&lt;&gt;"",HLOOKUP(COUNT($IN33:LR33)+1,$G$4:$EH$8,LS$14,0)*$D33,IF($C33=LS$17,$G$7*$D33,""))</f>
        <v>3507.0851034378893</v>
      </c>
      <c r="LT33" s="34">
        <f>IF(LS33&lt;&gt;"",HLOOKUP(COUNT($IN33:LS33)+1,$G$4:$EH$8,LT$14,0)*$D33,IF($C33=LT$17,$G$7*$D33,""))</f>
        <v>3507.0851034378893</v>
      </c>
      <c r="LU33" s="34">
        <f>IF(LT33&lt;&gt;"",HLOOKUP(COUNT($IN33:LT33)+1,$G$4:$EH$8,LU$14,0)*$D33,IF($C33=LU$17,$G$7*$D33,""))</f>
        <v>3507.0851034378893</v>
      </c>
      <c r="LV33" s="34">
        <f>IF(LU33&lt;&gt;"",HLOOKUP(COUNT($IN33:LU33)+1,$G$4:$EH$8,LV$14,0)*$D33,IF($C33=LV$17,$G$7*$D33,""))</f>
        <v>3507.0851034378893</v>
      </c>
      <c r="LW33" s="34">
        <f>IF(LV33&lt;&gt;"",HLOOKUP(COUNT($IN33:LV33)+1,$G$4:$EH$8,LW$14,0)*$D33,IF($C33=LW$17,$G$7*$D33,""))</f>
        <v>3507.0851034378893</v>
      </c>
      <c r="LX33" s="34">
        <f>IF(LW33&lt;&gt;"",HLOOKUP(COUNT($IN33:LW33)+1,$G$4:$EH$8,LX$14,0)*$D33,IF($C33=LX$17,$G$7*$D33,""))</f>
        <v>3507.0851034378893</v>
      </c>
      <c r="LY33" s="34">
        <f>IF(LX33&lt;&gt;"",HLOOKUP(COUNT($IN33:LX33)+1,$G$4:$EH$8,LY$14,0)*$D33,IF($C33=LY$17,$G$7*$D33,""))</f>
        <v>3507.0851034378893</v>
      </c>
      <c r="LZ33" s="34">
        <f>IF(LY33&lt;&gt;"",HLOOKUP(COUNT($IN33:LY33)+1,$G$4:$EH$8,LZ$14,0)*$D33,IF($C33=LZ$17,$G$7*$D33,""))</f>
        <v>3507.0851034378893</v>
      </c>
      <c r="MA33" s="34">
        <f>IF(LZ33&lt;&gt;"",HLOOKUP(COUNT($IN33:LZ33)+1,$G$4:$EH$8,MA$14,0)*$D33,IF($C33=MA$17,$G$7*$D33,""))</f>
        <v>3507.0851034378893</v>
      </c>
      <c r="MB33" s="34">
        <f>IF(MA33&lt;&gt;"",HLOOKUP(COUNT($IN33:MA33)+1,$G$4:$EH$8,MB$14,0)*$D33,IF($C33=MB$17,$G$7*$D33,""))</f>
        <v>3507.0851034378893</v>
      </c>
      <c r="MC33" s="34">
        <f>IF(MB33&lt;&gt;"",HLOOKUP(COUNT($IN33:MB33)+1,$G$4:$EH$8,MC$14,0)*$D33,IF($C33=MC$17,$G$7*$D33,""))</f>
        <v>3507.0851034378893</v>
      </c>
      <c r="MD33" s="34">
        <f>IF(MC33&lt;&gt;"",HLOOKUP(COUNT($IN33:MC33)+1,$G$4:$EH$8,MD$14,0)*$D33,IF($C33=MD$17,$G$7*$D33,""))</f>
        <v>3507.0851034378893</v>
      </c>
      <c r="ME33" s="34">
        <f>IF(MD33&lt;&gt;"",HLOOKUP(COUNT($IN33:MD33)+1,$G$4:$EH$8,ME$14,0)*$D33,IF($C33=ME$17,$G$7*$D33,""))</f>
        <v>3507.0851034378893</v>
      </c>
      <c r="MF33" s="34">
        <f>IF(ME33&lt;&gt;"",HLOOKUP(COUNT($IN33:ME33)+1,$G$4:$EH$8,MF$14,0)*$D33,IF($C33=MF$17,$G$7*$D33,""))</f>
        <v>3507.0851034378893</v>
      </c>
      <c r="MG33" s="34">
        <f>IF(MF33&lt;&gt;"",HLOOKUP(COUNT($IN33:MF33)+1,$G$4:$EH$8,MG$14,0)*$D33,IF($C33=MG$17,$G$7*$D33,""))</f>
        <v>3507.0851034378893</v>
      </c>
      <c r="MH33" s="34">
        <f>IF(MG33&lt;&gt;"",HLOOKUP(COUNT($IN33:MG33)+1,$G$4:$EH$8,MH$14,0)*$D33,IF($C33=MH$17,$G$7*$D33,""))</f>
        <v>3507.0851034378893</v>
      </c>
      <c r="MI33" s="34">
        <f>IF(MH33&lt;&gt;"",HLOOKUP(COUNT($IN33:MH33)+1,$G$4:$EH$8,MI$14,0)*$D33,IF($C33=MI$17,$G$7*$D33,""))</f>
        <v>3507.0851034378893</v>
      </c>
      <c r="MJ33" s="34">
        <f>IF(MI33&lt;&gt;"",HLOOKUP(COUNT($IN33:MI33)+1,$G$4:$EH$8,MJ$14,0)*$D33,IF($C33=MJ$17,$G$7*$D33,""))</f>
        <v>3507.0851034378893</v>
      </c>
      <c r="MK33" s="34">
        <f>IF(MJ33&lt;&gt;"",HLOOKUP(COUNT($IN33:MJ33)+1,$G$4:$EH$8,MK$14,0)*$D33,IF($C33=MK$17,$G$7*$D33,""))</f>
        <v>3507.0851034378893</v>
      </c>
      <c r="ML33" s="34">
        <f>IF(MK33&lt;&gt;"",HLOOKUP(COUNT($IN33:MK33)+1,$G$4:$EH$8,ML$14,0)*$D33,IF($C33=ML$17,$G$7*$D33,""))</f>
        <v>3507.0851034378893</v>
      </c>
      <c r="MM33" s="34">
        <f>IF(ML33&lt;&gt;"",HLOOKUP(COUNT($IN33:ML33)+1,$G$4:$EH$8,MM$14,0)*$D33,IF($C33=MM$17,$G$7*$D33,""))</f>
        <v>3507.0851034378893</v>
      </c>
      <c r="MN33" s="34">
        <f>IF(MM33&lt;&gt;"",HLOOKUP(COUNT($IN33:MM33)+1,$G$4:$EH$8,MN$14,0)*$D33,IF($C33=MN$17,$G$7*$D33,""))</f>
        <v>3507.0851034378893</v>
      </c>
      <c r="MO33" s="34">
        <f>IF(MN33&lt;&gt;"",HLOOKUP(COUNT($IN33:MN33)+1,$G$4:$EH$8,MO$14,0)*$D33,IF($C33=MO$17,$G$7*$D33,""))</f>
        <v>3507.0851034378893</v>
      </c>
      <c r="MP33" s="34">
        <f>IF(MO33&lt;&gt;"",HLOOKUP(COUNT($IN33:MO33)+1,$G$4:$EH$8,MP$14,0)*$D33,IF($C33=MP$17,$G$7*$D33,""))</f>
        <v>3507.0851034378893</v>
      </c>
      <c r="MQ33" s="34">
        <f>IF(MP33&lt;&gt;"",HLOOKUP(COUNT($IN33:MP33)+1,$G$4:$EH$8,MQ$14,0)*$D33,IF($C33=MQ$17,$G$7*$D33,""))</f>
        <v>3507.0851034378893</v>
      </c>
      <c r="MR33" s="34">
        <f>IF(MQ33&lt;&gt;"",HLOOKUP(COUNT($IN33:MQ33)+1,$G$4:$EH$8,MR$14,0)*$D33,IF($C33=MR$17,$G$7*$D33,""))</f>
        <v>3507.0851034378893</v>
      </c>
      <c r="MS33" s="34">
        <f>IF(MR33&lt;&gt;"",HLOOKUP(COUNT($IN33:MR33)+1,$G$4:$EH$8,MS$14,0)*$D33,IF($C33=MS$17,$G$7*$D33,""))</f>
        <v>3507.0851034378893</v>
      </c>
      <c r="MT33" s="34">
        <f>IF(MS33&lt;&gt;"",HLOOKUP(COUNT($IN33:MS33)+1,$G$4:$EH$8,MT$14,0)*$D33,IF($C33=MT$17,$G$7*$D33,""))</f>
        <v>3507.0851034378893</v>
      </c>
      <c r="MU33" s="34">
        <f>IF(MT33&lt;&gt;"",HLOOKUP(COUNT($IN33:MT33)+1,$G$4:$EH$8,MU$14,0)*$D33,IF($C33=MU$17,$G$7*$D33,""))</f>
        <v>3507.0851034378893</v>
      </c>
      <c r="MV33" s="34">
        <f>IF(MU33&lt;&gt;"",HLOOKUP(COUNT($IN33:MU33)+1,$G$4:$EH$8,MV$14,0)*$D33,IF($C33=MV$17,$G$7*$D33,""))</f>
        <v>3507.0851034378893</v>
      </c>
      <c r="MW33" s="34">
        <f>IF(MV33&lt;&gt;"",HLOOKUP(COUNT($IN33:MV33)+1,$G$4:$EH$8,MW$14,0)*$D33,IF($C33=MW$17,$G$7*$D33,""))</f>
        <v>3507.0851034378893</v>
      </c>
      <c r="MX33" s="34">
        <f>IF(MW33&lt;&gt;"",HLOOKUP(COUNT($IN33:MW33)+1,$G$4:$EH$8,MX$14,0)*$D33,IF($C33=MX$17,$G$7*$D33,""))</f>
        <v>3507.0851034378893</v>
      </c>
      <c r="MY33" s="34">
        <f>IF(MX33&lt;&gt;"",HLOOKUP(COUNT($IN33:MX33)+1,$G$4:$EH$8,MY$14,0)*$D33,IF($C33=MY$17,$G$7*$D33,""))</f>
        <v>3507.0851034378893</v>
      </c>
      <c r="MZ33" s="34">
        <f>IF(MY33&lt;&gt;"",HLOOKUP(COUNT($IN33:MY33)+1,$G$4:$EH$8,MZ$14,0)*$D33,IF($C33=MZ$17,$G$7*$D33,""))</f>
        <v>3507.0851034378893</v>
      </c>
      <c r="NA33" s="34">
        <f>IF(MZ33&lt;&gt;"",HLOOKUP(COUNT($IN33:MZ33)+1,$G$4:$EH$8,NA$14,0)*$D33,IF($C33=NA$17,$G$7*$D33,""))</f>
        <v>3507.0851034378893</v>
      </c>
      <c r="NB33" s="34">
        <f>IF(NA33&lt;&gt;"",HLOOKUP(COUNT($IN33:NA33)+1,$G$4:$EH$8,NB$14,0)*$D33,IF($C33=NB$17,$G$7*$D33,""))</f>
        <v>3507.0851034378893</v>
      </c>
      <c r="NC33" s="34">
        <f>IF(NB33&lt;&gt;"",HLOOKUP(COUNT($IN33:NB33)+1,$G$4:$EH$8,NC$14,0)*$D33,IF($C33=NC$17,$G$7*$D33,""))</f>
        <v>3507.0851034378893</v>
      </c>
      <c r="ND33" s="34">
        <f>IF(NC33&lt;&gt;"",HLOOKUP(COUNT($IN33:NC33)+1,$G$4:$EH$8,ND$14,0)*$D33,IF($C33=ND$17,$G$7*$D33,""))</f>
        <v>3507.0851034378893</v>
      </c>
      <c r="NF33" s="34" t="str">
        <f>IF(NE33&lt;&gt;"",HLOOKUP(COUNT($NE33:NE33)+1,$G$4:$EH$8,NF$14,0)*$D33,IF($C33=NF$17,$G$8*$D33,""))</f>
        <v/>
      </c>
      <c r="NG33" s="34" t="str">
        <f>IF(NF33&lt;&gt;"",HLOOKUP(COUNT($NE33:NF33)+1,$G$4:$EH$8,NG$14,0)*$D33,IF($C33=NG$17,$G$8*$D33,""))</f>
        <v/>
      </c>
      <c r="NH33" s="34" t="str">
        <f>IF(NG33&lt;&gt;"",HLOOKUP(COUNT($NE33:NG33)+1,$G$4:$EH$8,NH$14,0)*$D33,IF($C33=NH$17,$G$8*$D33,""))</f>
        <v/>
      </c>
      <c r="NI33" s="34" t="str">
        <f>IF(NH33&lt;&gt;"",HLOOKUP(COUNT($NE33:NH33)+1,$G$4:$EH$8,NI$14,0)*$D33,IF($C33=NI$17,$G$8*$D33,""))</f>
        <v/>
      </c>
      <c r="NJ33" s="34" t="str">
        <f>IF(NI33&lt;&gt;"",HLOOKUP(COUNT($NE33:NI33)+1,$G$4:$EH$8,NJ$14,0)*$D33,IF($C33=NJ$17,$G$8*$D33,""))</f>
        <v/>
      </c>
      <c r="NK33" s="34" t="str">
        <f>IF(NJ33&lt;&gt;"",HLOOKUP(COUNT($NE33:NJ33)+1,$G$4:$EH$8,NK$14,0)*$D33,IF($C33=NK$17,$G$8*$D33,""))</f>
        <v/>
      </c>
      <c r="NL33" s="34" t="str">
        <f>IF(NK33&lt;&gt;"",HLOOKUP(COUNT($NE33:NK33)+1,$G$4:$EH$8,NL$14,0)*$D33,IF($C33=NL$17,$G$8*$D33,""))</f>
        <v/>
      </c>
      <c r="NM33" s="34" t="str">
        <f>IF(NL33&lt;&gt;"",HLOOKUP(COUNT($NE33:NL33)+1,$G$4:$EH$8,NM$14,0)*$D33,IF($C33=NM$17,$G$8*$D33,""))</f>
        <v/>
      </c>
      <c r="NN33" s="34" t="str">
        <f>IF(NM33&lt;&gt;"",HLOOKUP(COUNT($NE33:NM33)+1,$G$4:$EH$8,NN$14,0)*$D33,IF($C33=NN$17,$G$8*$D33,""))</f>
        <v/>
      </c>
      <c r="NO33" s="34" t="str">
        <f>IF(NN33&lt;&gt;"",HLOOKUP(COUNT($NE33:NN33)+1,$G$4:$EH$8,NO$14,0)*$D33,IF($C33=NO$17,$G$8*$D33,""))</f>
        <v/>
      </c>
      <c r="NP33" s="34" t="str">
        <f>IF(NO33&lt;&gt;"",HLOOKUP(COUNT($NE33:NO33)+1,$G$4:$EH$8,NP$14,0)*$D33,IF($C33=NP$17,$G$8*$D33,""))</f>
        <v/>
      </c>
      <c r="NQ33" s="34" t="str">
        <f>IF(NP33&lt;&gt;"",HLOOKUP(COUNT($NE33:NP33)+1,$G$4:$EH$8,NQ$14,0)*$D33,IF($C33=NQ$17,$G$8*$D33,""))</f>
        <v/>
      </c>
      <c r="NR33" s="34" t="str">
        <f>IF(NQ33&lt;&gt;"",HLOOKUP(COUNT($NE33:NQ33)+1,$G$4:$EH$8,NR$14,0)*$D33,IF($C33=NR$17,$G$8*$D33,""))</f>
        <v/>
      </c>
      <c r="NS33" s="34" t="str">
        <f>IF(NR33&lt;&gt;"",HLOOKUP(COUNT($NE33:NR33)+1,$G$4:$EH$8,NS$14,0)*$D33,IF($C33=NS$17,$G$8*$D33,""))</f>
        <v/>
      </c>
      <c r="NT33" s="34">
        <f>IF(NS33&lt;&gt;"",HLOOKUP(COUNT($NE33:NS33)+1,$G$4:$EH$8,NT$14,0)*$D33,IF($C33=NT$17,$G$8*$D33,""))</f>
        <v>70000</v>
      </c>
      <c r="NU33" s="34">
        <f>IF(NT33&lt;&gt;"",HLOOKUP(COUNT($NE33:NT33)+1,$G$4:$EH$8,NU$14,0)*$D33,IF($C33=NU$17,$G$8*$D33,""))</f>
        <v>0</v>
      </c>
      <c r="NV33" s="34">
        <f>IF(NU33&lt;&gt;"",HLOOKUP(COUNT($NE33:NU33)+1,$G$4:$EH$8,NV$14,0)*$D33,IF($C33=NV$17,$G$8*$D33,""))</f>
        <v>0</v>
      </c>
      <c r="NW33" s="34">
        <f>IF(NV33&lt;&gt;"",HLOOKUP(COUNT($NE33:NV33)+1,$G$4:$EH$8,NW$14,0)*$D33,IF($C33=NW$17,$G$8*$D33,""))</f>
        <v>0</v>
      </c>
      <c r="NX33" s="34">
        <f>IF(NW33&lt;&gt;"",HLOOKUP(COUNT($NE33:NW33)+1,$G$4:$EH$8,NX$14,0)*$D33,IF($C33=NX$17,$G$8*$D33,""))</f>
        <v>0</v>
      </c>
      <c r="NY33" s="34">
        <f>IF(NX33&lt;&gt;"",HLOOKUP(COUNT($NE33:NX33)+1,$G$4:$EH$8,NY$14,0)*$D33,IF($C33=NY$17,$G$8*$D33,""))</f>
        <v>0</v>
      </c>
      <c r="NZ33" s="34">
        <f>IF(NY33&lt;&gt;"",HLOOKUP(COUNT($NE33:NY33)+1,$G$4:$EH$8,NZ$14,0)*$D33,IF($C33=NZ$17,$G$8*$D33,""))</f>
        <v>0</v>
      </c>
      <c r="OA33" s="34">
        <f>IF(NZ33&lt;&gt;"",HLOOKUP(COUNT($NE33:NZ33)+1,$G$4:$EH$8,OA$14,0)*$D33,IF($C33=OA$17,$G$8*$D33,""))</f>
        <v>0</v>
      </c>
      <c r="OB33" s="34">
        <f>IF(OA33&lt;&gt;"",HLOOKUP(COUNT($NE33:OA33)+1,$G$4:$EH$8,OB$14,0)*$D33,IF($C33=OB$17,$G$8*$D33,""))</f>
        <v>0</v>
      </c>
      <c r="OC33" s="34">
        <f>IF(OB33&lt;&gt;"",HLOOKUP(COUNT($NE33:OB33)+1,$G$4:$EH$8,OC$14,0)*$D33,IF($C33=OC$17,$G$8*$D33,""))</f>
        <v>0</v>
      </c>
      <c r="OD33" s="34">
        <f>IF(OC33&lt;&gt;"",HLOOKUP(COUNT($NE33:OC33)+1,$G$4:$EH$8,OD$14,0)*$D33,IF($C33=OD$17,$G$8*$D33,""))</f>
        <v>0</v>
      </c>
      <c r="OE33" s="34">
        <f>IF(OD33&lt;&gt;"",HLOOKUP(COUNT($NE33:OD33)+1,$G$4:$EH$8,OE$14,0)*$D33,IF($C33=OE$17,$G$8*$D33,""))</f>
        <v>0</v>
      </c>
      <c r="OF33" s="34">
        <f>IF(OE33&lt;&gt;"",HLOOKUP(COUNT($NE33:OE33)+1,$G$4:$EH$8,OF$14,0)*$D33,IF($C33=OF$17,$G$8*$D33,""))</f>
        <v>0</v>
      </c>
      <c r="OG33" s="34">
        <f>IF(OF33&lt;&gt;"",HLOOKUP(COUNT($NE33:OF33)+1,$G$4:$EH$8,OG$14,0)*$D33,IF($C33=OG$17,$G$8*$D33,""))</f>
        <v>0</v>
      </c>
      <c r="OH33" s="34">
        <f>IF(OG33&lt;&gt;"",HLOOKUP(COUNT($NE33:OG33)+1,$G$4:$EH$8,OH$14,0)*$D33,IF($C33=OH$17,$G$8*$D33,""))</f>
        <v>0</v>
      </c>
      <c r="OI33" s="34">
        <f>IF(OH33&lt;&gt;"",HLOOKUP(COUNT($NE33:OH33)+1,$G$4:$EH$8,OI$14,0)*$D33,IF($C33=OI$17,$G$8*$D33,""))</f>
        <v>0</v>
      </c>
      <c r="OJ33" s="34">
        <f>IF(OI33&lt;&gt;"",HLOOKUP(COUNT($NE33:OI33)+1,$G$4:$EH$8,OJ$14,0)*$D33,IF($C33=OJ$17,$G$8*$D33,""))</f>
        <v>0</v>
      </c>
      <c r="OK33" s="34">
        <f>IF(OJ33&lt;&gt;"",HLOOKUP(COUNT($NE33:OJ33)+1,$G$4:$EH$8,OK$14,0)*$D33,IF($C33=OK$17,$G$8*$D33,""))</f>
        <v>0</v>
      </c>
      <c r="OL33" s="34">
        <f>IF(OK33&lt;&gt;"",HLOOKUP(COUNT($NE33:OK33)+1,$G$4:$EH$8,OL$14,0)*$D33,IF($C33=OL$17,$G$8*$D33,""))</f>
        <v>0</v>
      </c>
      <c r="OM33" s="34">
        <f>IF(OL33&lt;&gt;"",HLOOKUP(COUNT($NE33:OL33)+1,$G$4:$EH$8,OM$14,0)*$D33,IF($C33=OM$17,$G$8*$D33,""))</f>
        <v>0</v>
      </c>
      <c r="ON33" s="34">
        <f>IF(OM33&lt;&gt;"",HLOOKUP(COUNT($NE33:OM33)+1,$G$4:$EH$8,ON$14,0)*$D33,IF($C33=ON$17,$G$8*$D33,""))</f>
        <v>0</v>
      </c>
      <c r="OO33" s="34">
        <f>IF(ON33&lt;&gt;"",HLOOKUP(COUNT($NE33:ON33)+1,$G$4:$EH$8,OO$14,0)*$D33,IF($C33=OO$17,$G$8*$D33,""))</f>
        <v>0</v>
      </c>
      <c r="OP33" s="34">
        <f>IF(OO33&lt;&gt;"",HLOOKUP(COUNT($NE33:OO33)+1,$G$4:$EH$8,OP$14,0)*$D33,IF($C33=OP$17,$G$8*$D33,""))</f>
        <v>0</v>
      </c>
      <c r="OQ33" s="34">
        <f>IF(OP33&lt;&gt;"",HLOOKUP(COUNT($NE33:OP33)+1,$G$4:$EH$8,OQ$14,0)*$D33,IF($C33=OQ$17,$G$8*$D33,""))</f>
        <v>0</v>
      </c>
      <c r="OR33" s="34">
        <f>IF(OQ33&lt;&gt;"",HLOOKUP(COUNT($NE33:OQ33)+1,$G$4:$EH$8,OR$14,0)*$D33,IF($C33=OR$17,$G$8*$D33,""))</f>
        <v>0</v>
      </c>
      <c r="OS33" s="34">
        <f>IF(OR33&lt;&gt;"",HLOOKUP(COUNT($NE33:OR33)+1,$G$4:$EH$8,OS$14,0)*$D33,IF($C33=OS$17,$G$8*$D33,""))</f>
        <v>0</v>
      </c>
      <c r="OT33" s="34">
        <f>IF(OS33&lt;&gt;"",HLOOKUP(COUNT($NE33:OS33)+1,$G$4:$EH$8,OT$14,0)*$D33,IF($C33=OT$17,$G$8*$D33,""))</f>
        <v>0</v>
      </c>
      <c r="OU33" s="34">
        <f>IF(OT33&lt;&gt;"",HLOOKUP(COUNT($NE33:OT33)+1,$G$4:$EH$8,OU$14,0)*$D33,IF($C33=OU$17,$G$8*$D33,""))</f>
        <v>0</v>
      </c>
      <c r="OV33" s="34">
        <f>IF(OU33&lt;&gt;"",HLOOKUP(COUNT($NE33:OU33)+1,$G$4:$EH$8,OV$14,0)*$D33,IF($C33=OV$17,$G$8*$D33,""))</f>
        <v>0</v>
      </c>
      <c r="OW33" s="34">
        <f>IF(OV33&lt;&gt;"",HLOOKUP(COUNT($NE33:OV33)+1,$G$4:$EH$8,OW$14,0)*$D33,IF($C33=OW$17,$G$8*$D33,""))</f>
        <v>0</v>
      </c>
      <c r="OX33" s="34">
        <f>IF(OW33&lt;&gt;"",HLOOKUP(COUNT($NE33:OW33)+1,$G$4:$EH$8,OX$14,0)*$D33,IF($C33=OX$17,$G$8*$D33,""))</f>
        <v>0</v>
      </c>
      <c r="OY33" s="34">
        <f>IF(OX33&lt;&gt;"",HLOOKUP(COUNT($NE33:OX33)+1,$G$4:$EH$8,OY$14,0)*$D33,IF($C33=OY$17,$G$8*$D33,""))</f>
        <v>0</v>
      </c>
      <c r="OZ33" s="34">
        <f>IF(OY33&lt;&gt;"",HLOOKUP(COUNT($NE33:OY33)+1,$G$4:$EH$8,OZ$14,0)*$D33,IF($C33=OZ$17,$G$8*$D33,""))</f>
        <v>0</v>
      </c>
      <c r="PA33" s="34">
        <f>IF(OZ33&lt;&gt;"",HLOOKUP(COUNT($NE33:OZ33)+1,$G$4:$EH$8,PA$14,0)*$D33,IF($C33=PA$17,$G$8*$D33,""))</f>
        <v>0</v>
      </c>
      <c r="PB33" s="34">
        <f>IF(PA33&lt;&gt;"",HLOOKUP(COUNT($NE33:PA33)+1,$G$4:$EH$8,PB$14,0)*$D33,IF($C33=PB$17,$G$8*$D33,""))</f>
        <v>0</v>
      </c>
      <c r="PC33" s="34">
        <f>IF(PB33&lt;&gt;"",HLOOKUP(COUNT($NE33:PB33)+1,$G$4:$EH$8,PC$14,0)*$D33,IF($C33=PC$17,$G$8*$D33,""))</f>
        <v>0</v>
      </c>
      <c r="PD33" s="34">
        <f>IF(PC33&lt;&gt;"",HLOOKUP(COUNT($NE33:PC33)+1,$G$4:$EH$8,PD$14,0)*$D33,IF($C33=PD$17,$G$8*$D33,""))</f>
        <v>0</v>
      </c>
      <c r="PE33" s="34">
        <f>IF(PD33&lt;&gt;"",HLOOKUP(COUNT($NE33:PD33)+1,$G$4:$EH$8,PE$14,0)*$D33,IF($C33=PE$17,$G$8*$D33,""))</f>
        <v>0</v>
      </c>
      <c r="PF33" s="34">
        <f>IF(PE33&lt;&gt;"",HLOOKUP(COUNT($NE33:PE33)+1,$G$4:$EH$8,PF$14,0)*$D33,IF($C33=PF$17,$G$8*$D33,""))</f>
        <v>0</v>
      </c>
      <c r="PG33" s="34">
        <f>IF(PF33&lt;&gt;"",HLOOKUP(COUNT($NE33:PF33)+1,$G$4:$EH$8,PG$14,0)*$D33,IF($C33=PG$17,$G$8*$D33,""))</f>
        <v>0</v>
      </c>
      <c r="PH33" s="34">
        <f>IF(PG33&lt;&gt;"",HLOOKUP(COUNT($NE33:PG33)+1,$G$4:$EH$8,PH$14,0)*$D33,IF($C33=PH$17,$G$8*$D33,""))</f>
        <v>0</v>
      </c>
      <c r="PI33" s="34">
        <f>IF(PH33&lt;&gt;"",HLOOKUP(COUNT($NE33:PH33)+1,$G$4:$EH$8,PI$14,0)*$D33,IF($C33=PI$17,$G$8*$D33,""))</f>
        <v>0</v>
      </c>
      <c r="PJ33" s="34">
        <f>IF(PI33&lt;&gt;"",HLOOKUP(COUNT($NE33:PI33)+1,$G$4:$EH$8,PJ$14,0)*$D33,IF($C33=PJ$17,$G$8*$D33,""))</f>
        <v>0</v>
      </c>
      <c r="PK33" s="34">
        <f>IF(PJ33&lt;&gt;"",HLOOKUP(COUNT($NE33:PJ33)+1,$G$4:$EH$8,PK$14,0)*$D33,IF($C33=PK$17,$G$8*$D33,""))</f>
        <v>0</v>
      </c>
      <c r="PL33" s="34">
        <f>IF(PK33&lt;&gt;"",HLOOKUP(COUNT($NE33:PK33)+1,$G$4:$EH$8,PL$14,0)*$D33,IF($C33=PL$17,$G$8*$D33,""))</f>
        <v>0</v>
      </c>
      <c r="PM33" s="34">
        <f>IF(PL33&lt;&gt;"",HLOOKUP(COUNT($NE33:PL33)+1,$G$4:$EH$8,PM$14,0)*$D33,IF($C33=PM$17,$G$8*$D33,""))</f>
        <v>0</v>
      </c>
      <c r="PN33" s="34">
        <f>IF(PM33&lt;&gt;"",HLOOKUP(COUNT($NE33:PM33)+1,$G$4:$EH$8,PN$14,0)*$D33,IF($C33=PN$17,$G$8*$D33,""))</f>
        <v>0</v>
      </c>
      <c r="PO33" s="34">
        <f>IF(PN33&lt;&gt;"",HLOOKUP(COUNT($NE33:PN33)+1,$G$4:$EH$8,PO$14,0)*$D33,IF($C33=PO$17,$G$8*$D33,""))</f>
        <v>0</v>
      </c>
      <c r="PP33" s="34">
        <f>IF(PO33&lt;&gt;"",HLOOKUP(COUNT($NE33:PO33)+1,$G$4:$EH$8,PP$14,0)*$D33,IF($C33=PP$17,$G$8*$D33,""))</f>
        <v>0</v>
      </c>
      <c r="PQ33" s="34">
        <f>IF(PP33&lt;&gt;"",HLOOKUP(COUNT($NE33:PP33)+1,$G$4:$EH$8,PQ$14,0)*$D33,IF($C33=PQ$17,$G$8*$D33,""))</f>
        <v>0</v>
      </c>
      <c r="PR33" s="34">
        <f>IF(PQ33&lt;&gt;"",HLOOKUP(COUNT($NE33:PQ33)+1,$G$4:$EH$8,PR$14,0)*$D33,IF($C33=PR$17,$G$8*$D33,""))</f>
        <v>0</v>
      </c>
      <c r="PS33" s="34">
        <f>IF(PR33&lt;&gt;"",HLOOKUP(COUNT($NE33:PR33)+1,$G$4:$EH$8,PS$14,0)*$D33,IF($C33=PS$17,$G$8*$D33,""))</f>
        <v>0</v>
      </c>
      <c r="PT33" s="34">
        <f>IF(PS33&lt;&gt;"",HLOOKUP(COUNT($NE33:PS33)+1,$G$4:$EH$8,PT$14,0)*$D33,IF($C33=PT$17,$G$8*$D33,""))</f>
        <v>0</v>
      </c>
      <c r="PU33" s="34">
        <f>IF(PT33&lt;&gt;"",HLOOKUP(COUNT($NE33:PT33)+1,$G$4:$EH$8,PU$14,0)*$D33,IF($C33=PU$17,$G$8*$D33,""))</f>
        <v>0</v>
      </c>
      <c r="PV33" s="34">
        <f>IF(PU33&lt;&gt;"",HLOOKUP(COUNT($NE33:PU33)+1,$G$4:$EH$8,PV$14,0)*$D33,IF($C33=PV$17,$G$8*$D33,""))</f>
        <v>0</v>
      </c>
      <c r="PW33" s="34">
        <f>IF(PV33&lt;&gt;"",HLOOKUP(COUNT($NE33:PV33)+1,$G$4:$EH$8,PW$14,0)*$D33,IF($C33=PW$17,$G$8*$D33,""))</f>
        <v>0</v>
      </c>
      <c r="PX33" s="34">
        <f>IF(PW33&lt;&gt;"",HLOOKUP(COUNT($NE33:PW33)+1,$G$4:$EH$8,PX$14,0)*$D33,IF($C33=PX$17,$G$8*$D33,""))</f>
        <v>0</v>
      </c>
      <c r="PY33" s="34">
        <f>IF(PX33&lt;&gt;"",HLOOKUP(COUNT($NE33:PX33)+1,$G$4:$EH$8,PY$14,0)*$D33,IF($C33=PY$17,$G$8*$D33,""))</f>
        <v>0</v>
      </c>
      <c r="PZ33" s="34">
        <f>IF(PY33&lt;&gt;"",HLOOKUP(COUNT($NE33:PY33)+1,$G$4:$EH$8,PZ$14,0)*$D33,IF($C33=PZ$17,$G$8*$D33,""))</f>
        <v>0</v>
      </c>
      <c r="QA33" s="34">
        <f>IF(PZ33&lt;&gt;"",HLOOKUP(COUNT($NE33:PZ33)+1,$G$4:$EH$8,QA$14,0)*$D33,IF($C33=QA$17,$G$8*$D33,""))</f>
        <v>0</v>
      </c>
      <c r="QB33" s="34">
        <f>IF(QA33&lt;&gt;"",HLOOKUP(COUNT($NE33:QA33)+1,$G$4:$EH$8,QB$14,0)*$D33,IF($C33=QB$17,$G$8*$D33,""))</f>
        <v>0</v>
      </c>
      <c r="QC33" s="34">
        <f>IF(QB33&lt;&gt;"",HLOOKUP(COUNT($NE33:QB33)+1,$G$4:$EH$8,QC$14,0)*$D33,IF($C33=QC$17,$G$8*$D33,""))</f>
        <v>0</v>
      </c>
      <c r="QD33" s="34">
        <f>IF(QC33&lt;&gt;"",HLOOKUP(COUNT($NE33:QC33)+1,$G$4:$EH$8,QD$14,0)*$D33,IF($C33=QD$17,$G$8*$D33,""))</f>
        <v>0</v>
      </c>
      <c r="QE33" s="34">
        <f>IF(QD33&lt;&gt;"",HLOOKUP(COUNT($NE33:QD33)+1,$G$4:$EH$8,QE$14,0)*$D33,IF($C33=QE$17,$G$8*$D33,""))</f>
        <v>0</v>
      </c>
      <c r="QF33" s="34">
        <f>IF(QE33&lt;&gt;"",HLOOKUP(COUNT($NE33:QE33)+1,$G$4:$EH$8,QF$14,0)*$D33,IF($C33=QF$17,$G$8*$D33,""))</f>
        <v>0</v>
      </c>
      <c r="QG33" s="34">
        <f>IF(QF33&lt;&gt;"",HLOOKUP(COUNT($NE33:QF33)+1,$G$4:$EH$8,QG$14,0)*$D33,IF($C33=QG$17,$G$8*$D33,""))</f>
        <v>0</v>
      </c>
      <c r="QH33" s="34">
        <f>IF(QG33&lt;&gt;"",HLOOKUP(COUNT($NE33:QG33)+1,$G$4:$EH$8,QH$14,0)*$D33,IF($C33=QH$17,$G$8*$D33,""))</f>
        <v>0</v>
      </c>
      <c r="QI33" s="34">
        <f>IF(QH33&lt;&gt;"",HLOOKUP(COUNT($NE33:QH33)+1,$G$4:$EH$8,QI$14,0)*$D33,IF($C33=QI$17,$G$8*$D33,""))</f>
        <v>0</v>
      </c>
      <c r="QJ33" s="34">
        <f>IF(QI33&lt;&gt;"",HLOOKUP(COUNT($NE33:QI33)+1,$G$4:$EH$8,QJ$14,0)*$D33,IF($C33=QJ$17,$G$8*$D33,""))</f>
        <v>0</v>
      </c>
      <c r="QK33" s="34">
        <f>IF(QJ33&lt;&gt;"",HLOOKUP(COUNT($NE33:QJ33)+1,$G$4:$EH$8,QK$14,0)*$D33,IF($C33=QK$17,$G$8*$D33,""))</f>
        <v>0</v>
      </c>
      <c r="QL33" s="34">
        <f>IF(QK33&lt;&gt;"",HLOOKUP(COUNT($NE33:QK33)+1,$G$4:$EH$8,QL$14,0)*$D33,IF($C33=QL$17,$G$8*$D33,""))</f>
        <v>0</v>
      </c>
      <c r="QM33" s="34">
        <f>IF(QL33&lt;&gt;"",HLOOKUP(COUNT($NE33:QL33)+1,$G$4:$EH$8,QM$14,0)*$D33,IF($C33=QM$17,$G$8*$D33,""))</f>
        <v>0</v>
      </c>
      <c r="QN33" s="34">
        <f>IF(QM33&lt;&gt;"",HLOOKUP(COUNT($NE33:QM33)+1,$G$4:$EH$8,QN$14,0)*$D33,IF($C33=QN$17,$G$8*$D33,""))</f>
        <v>0</v>
      </c>
      <c r="QO33" s="34">
        <f>IF(QN33&lt;&gt;"",HLOOKUP(COUNT($NE33:QN33)+1,$G$4:$EH$8,QO$14,0)*$D33,IF($C33=QO$17,$G$8*$D33,""))</f>
        <v>0</v>
      </c>
      <c r="QP33" s="34">
        <f>IF(QO33&lt;&gt;"",HLOOKUP(COUNT($NE33:QO33)+1,$G$4:$EH$8,QP$14,0)*$D33,IF($C33=QP$17,$G$8*$D33,""))</f>
        <v>0</v>
      </c>
      <c r="QQ33" s="34">
        <f>IF(QP33&lt;&gt;"",HLOOKUP(COUNT($NE33:QP33)+1,$G$4:$EH$8,QQ$14,0)*$D33,IF($C33=QQ$17,$G$8*$D33,""))</f>
        <v>0</v>
      </c>
      <c r="QR33" s="34">
        <f>IF(QQ33&lt;&gt;"",HLOOKUP(COUNT($NE33:QQ33)+1,$G$4:$EH$8,QR$14,0)*$D33,IF($C33=QR$17,$G$8*$D33,""))</f>
        <v>0</v>
      </c>
      <c r="QS33" s="34">
        <f>IF(QR33&lt;&gt;"",HLOOKUP(COUNT($NE33:QR33)+1,$G$4:$EH$8,QS$14,0)*$D33,IF($C33=QS$17,$G$8*$D33,""))</f>
        <v>0</v>
      </c>
      <c r="QT33" s="34">
        <f>IF(QS33&lt;&gt;"",HLOOKUP(COUNT($NE33:QS33)+1,$G$4:$EH$8,QT$14,0)*$D33,IF($C33=QT$17,$G$8*$D33,""))</f>
        <v>0</v>
      </c>
      <c r="QU33" s="34">
        <f>IF(QT33&lt;&gt;"",HLOOKUP(COUNT($NE33:QT33)+1,$G$4:$EH$8,QU$14,0)*$D33,IF($C33=QU$17,$G$8*$D33,""))</f>
        <v>0</v>
      </c>
      <c r="QV33" s="34">
        <f>IF(QU33&lt;&gt;"",HLOOKUP(COUNT($NE33:QU33)+1,$G$4:$EH$8,QV$14,0)*$D33,IF($C33=QV$17,$G$8*$D33,""))</f>
        <v>0</v>
      </c>
      <c r="QW33" s="34">
        <f>IF(QV33&lt;&gt;"",HLOOKUP(COUNT($NE33:QV33)+1,$G$4:$EH$8,QW$14,0)*$D33,IF($C33=QW$17,$G$8*$D33,""))</f>
        <v>0</v>
      </c>
      <c r="QX33" s="34">
        <f>IF(QW33&lt;&gt;"",HLOOKUP(COUNT($NE33:QW33)+1,$G$4:$EH$8,QX$14,0)*$D33,IF($C33=QX$17,$G$8*$D33,""))</f>
        <v>0</v>
      </c>
      <c r="QY33" s="34">
        <f>IF(QX33&lt;&gt;"",HLOOKUP(COUNT($NE33:QX33)+1,$G$4:$EH$8,QY$14,0)*$D33,IF($C33=QY$17,$G$8*$D33,""))</f>
        <v>0</v>
      </c>
      <c r="QZ33" s="34">
        <f>IF(QY33&lt;&gt;"",HLOOKUP(COUNT($NE33:QY33)+1,$G$4:$EH$8,QZ$14,0)*$D33,IF($C33=QZ$17,$G$8*$D33,""))</f>
        <v>0</v>
      </c>
      <c r="RA33" s="34">
        <f>IF(QZ33&lt;&gt;"",HLOOKUP(COUNT($NE33:QZ33)+1,$G$4:$EH$8,RA$14,0)*$D33,IF($C33=RA$17,$G$8*$D33,""))</f>
        <v>0</v>
      </c>
      <c r="RB33" s="34">
        <f>IF(RA33&lt;&gt;"",HLOOKUP(COUNT($NE33:RA33)+1,$G$4:$EH$8,RB$14,0)*$D33,IF($C33=RB$17,$G$8*$D33,""))</f>
        <v>0</v>
      </c>
      <c r="RC33" s="34">
        <f>IF(RB33&lt;&gt;"",HLOOKUP(COUNT($NE33:RB33)+1,$G$4:$EH$8,RC$14,0)*$D33,IF($C33=RC$17,$G$8*$D33,""))</f>
        <v>0</v>
      </c>
      <c r="RD33" s="34">
        <f>IF(RC33&lt;&gt;"",HLOOKUP(COUNT($NE33:RC33)+1,$G$4:$EH$8,RD$14,0)*$D33,IF($C33=RD$17,$G$8*$D33,""))</f>
        <v>0</v>
      </c>
      <c r="RE33" s="34">
        <f>IF(RD33&lt;&gt;"",HLOOKUP(COUNT($NE33:RD33)+1,$G$4:$EH$8,RE$14,0)*$D33,IF($C33=RE$17,$G$8*$D33,""))</f>
        <v>0</v>
      </c>
      <c r="RF33" s="34">
        <f>IF(RE33&lt;&gt;"",HLOOKUP(COUNT($NE33:RE33)+1,$G$4:$EH$8,RF$14,0)*$D33,IF($C33=RF$17,$G$8*$D33,""))</f>
        <v>0</v>
      </c>
      <c r="RG33" s="34">
        <f>IF(RF33&lt;&gt;"",HLOOKUP(COUNT($NE33:RF33)+1,$G$4:$EH$8,RG$14,0)*$D33,IF($C33=RG$17,$G$8*$D33,""))</f>
        <v>0</v>
      </c>
      <c r="RH33" s="34">
        <f>IF(RG33&lt;&gt;"",HLOOKUP(COUNT($NE33:RG33)+1,$G$4:$EH$8,RH$14,0)*$D33,IF($C33=RH$17,$G$8*$D33,""))</f>
        <v>0</v>
      </c>
      <c r="RI33" s="34">
        <f>IF(RH33&lt;&gt;"",HLOOKUP(COUNT($NE33:RH33)+1,$G$4:$EH$8,RI$14,0)*$D33,IF($C33=RI$17,$G$8*$D33,""))</f>
        <v>0</v>
      </c>
      <c r="RJ33" s="34">
        <f>IF(RI33&lt;&gt;"",HLOOKUP(COUNT($NE33:RI33)+1,$G$4:$EH$8,RJ$14,0)*$D33,IF($C33=RJ$17,$G$8*$D33,""))</f>
        <v>0</v>
      </c>
      <c r="RK33" s="34">
        <f>IF(RJ33&lt;&gt;"",HLOOKUP(COUNT($NE33:RJ33)+1,$G$4:$EH$8,RK$14,0)*$D33,IF($C33=RK$17,$G$8*$D33,""))</f>
        <v>0</v>
      </c>
      <c r="RL33" s="34">
        <f>IF(RK33&lt;&gt;"",HLOOKUP(COUNT($NE33:RK33)+1,$G$4:$EH$8,RL$14,0)*$D33,IF($C33=RL$17,$G$8*$D33,""))</f>
        <v>0</v>
      </c>
      <c r="RM33" s="34">
        <f>IF(RL33&lt;&gt;"",HLOOKUP(COUNT($NE33:RL33)+1,$G$4:$EH$8,RM$14,0)*$D33,IF($C33=RM$17,$G$8*$D33,""))</f>
        <v>0</v>
      </c>
      <c r="RN33" s="34">
        <f>IF(RM33&lt;&gt;"",HLOOKUP(COUNT($NE33:RM33)+1,$G$4:$EH$8,RN$14,0)*$D33,IF($C33=RN$17,$G$8*$D33,""))</f>
        <v>0</v>
      </c>
      <c r="RO33" s="34">
        <f>IF(RN33&lt;&gt;"",HLOOKUP(COUNT($NE33:RN33)+1,$G$4:$EH$8,RO$14,0)*$D33,IF($C33=RO$17,$G$8*$D33,""))</f>
        <v>0</v>
      </c>
      <c r="RP33" s="34">
        <f>IF(RO33&lt;&gt;"",HLOOKUP(COUNT($NE33:RO33)+1,$G$4:$EH$8,RP$14,0)*$D33,IF($C33=RP$17,$G$8*$D33,""))</f>
        <v>0</v>
      </c>
      <c r="RQ33" s="34">
        <f>IF(RP33&lt;&gt;"",HLOOKUP(COUNT($NE33:RP33)+1,$G$4:$EH$8,RQ$14,0)*$D33,IF($C33=RQ$17,$G$8*$D33,""))</f>
        <v>0</v>
      </c>
      <c r="RR33" s="34">
        <f>IF(RQ33&lt;&gt;"",HLOOKUP(COUNT($NE33:RQ33)+1,$G$4:$EH$8,RR$14,0)*$D33,IF($C33=RR$17,$G$8*$D33,""))</f>
        <v>0</v>
      </c>
      <c r="RS33" s="34">
        <f>IF(RR33&lt;&gt;"",HLOOKUP(COUNT($NE33:RR33)+1,$G$4:$EH$8,RS$14,0)*$D33,IF($C33=RS$17,$G$8*$D33,""))</f>
        <v>0</v>
      </c>
      <c r="RT33" s="34">
        <f>IF(RS33&lt;&gt;"",HLOOKUP(COUNT($NE33:RS33)+1,$G$4:$EH$8,RT$14,0)*$D33,IF($C33=RT$17,$G$8*$D33,""))</f>
        <v>0</v>
      </c>
      <c r="RU33" s="34">
        <f>IF(RT33&lt;&gt;"",HLOOKUP(COUNT($NE33:RT33)+1,$G$4:$EH$8,RU$14,0)*$D33,IF($C33=RU$17,$G$8*$D33,""))</f>
        <v>0</v>
      </c>
      <c r="RW33" s="34" t="str">
        <f>IF(RV33&lt;&gt;"",HLOOKUP(COUNT($RV33:RV33)+1,$G$4:$EH$9,RW$14,0)*$D33,IF($C33=RW$17,$G$9*$D33,""))</f>
        <v/>
      </c>
      <c r="RX33" s="34" t="str">
        <f>IF(RW33&lt;&gt;"",HLOOKUP(COUNT($RV33:RW33)+1,$G$4:$EH$9,RX$14,0)*$D33,IF($C33=RX$17,$G$9*$D33,""))</f>
        <v/>
      </c>
      <c r="RY33" s="34" t="str">
        <f>IF(RX33&lt;&gt;"",HLOOKUP(COUNT($RV33:RX33)+1,$G$4:$EH$9,RY$14,0)*$D33,IF($C33=RY$17,$G$9*$D33,""))</f>
        <v/>
      </c>
      <c r="RZ33" s="34" t="str">
        <f>IF(RY33&lt;&gt;"",HLOOKUP(COUNT($RV33:RY33)+1,$G$4:$EH$9,RZ$14,0)*$D33,IF($C33=RZ$17,$G$9*$D33,""))</f>
        <v/>
      </c>
      <c r="SA33" s="34" t="str">
        <f>IF(RZ33&lt;&gt;"",HLOOKUP(COUNT($RV33:RZ33)+1,$G$4:$EH$9,SA$14,0)*$D33,IF($C33=SA$17,$G$9*$D33,""))</f>
        <v/>
      </c>
      <c r="SB33" s="34" t="str">
        <f>IF(SA33&lt;&gt;"",HLOOKUP(COUNT($RV33:SA33)+1,$G$4:$EH$9,SB$14,0)*$D33,IF($C33=SB$17,$G$9*$D33,""))</f>
        <v/>
      </c>
      <c r="SC33" s="34" t="str">
        <f>IF(SB33&lt;&gt;"",HLOOKUP(COUNT($RV33:SB33)+1,$G$4:$EH$9,SC$14,0)*$D33,IF($C33=SC$17,$G$9*$D33,""))</f>
        <v/>
      </c>
      <c r="SD33" s="34" t="str">
        <f>IF(SC33&lt;&gt;"",HLOOKUP(COUNT($RV33:SC33)+1,$G$4:$EH$9,SD$14,0)*$D33,IF($C33=SD$17,$G$9*$D33,""))</f>
        <v/>
      </c>
      <c r="SE33" s="34" t="str">
        <f>IF(SD33&lt;&gt;"",HLOOKUP(COUNT($RV33:SD33)+1,$G$4:$EH$9,SE$14,0)*$D33,IF($C33=SE$17,$G$9*$D33,""))</f>
        <v/>
      </c>
      <c r="SF33" s="34" t="str">
        <f>IF(SE33&lt;&gt;"",HLOOKUP(COUNT($RV33:SE33)+1,$G$4:$EH$9,SF$14,0)*$D33,IF($C33=SF$17,$G$9*$D33,""))</f>
        <v/>
      </c>
      <c r="SG33" s="34" t="str">
        <f>IF(SF33&lt;&gt;"",HLOOKUP(COUNT($RV33:SF33)+1,$G$4:$EH$9,SG$14,0)*$D33,IF($C33=SG$17,$G$9*$D33,""))</f>
        <v/>
      </c>
      <c r="SH33" s="34" t="str">
        <f>IF(SG33&lt;&gt;"",HLOOKUP(COUNT($RV33:SG33)+1,$G$4:$EH$9,SH$14,0)*$D33,IF($C33=SH$17,$G$9*$D33,""))</f>
        <v/>
      </c>
      <c r="SI33" s="34" t="str">
        <f>IF(SH33&lt;&gt;"",HLOOKUP(COUNT($RV33:SH33)+1,$G$4:$EH$9,SI$14,0)*$D33,IF($C33=SI$17,$G$9*$D33,""))</f>
        <v/>
      </c>
      <c r="SJ33" s="34" t="str">
        <f>IF(SI33&lt;&gt;"",HLOOKUP(COUNT($RV33:SI33)+1,$G$4:$EH$9,SJ$14,0)*$D33,IF($C33=SJ$17,$G$9*$D33,""))</f>
        <v/>
      </c>
      <c r="SK33" s="34">
        <f>IF(SJ33&lt;&gt;"",HLOOKUP(COUNT($RV33:SJ33)+1,$G$4:$EH$9,SK$14,0)*$D33,IF($C33=SK$17,$G$9*$D33,""))</f>
        <v>5800</v>
      </c>
      <c r="SL33" s="34">
        <f>IF(SK33&lt;&gt;"",HLOOKUP(COUNT($RV33:SK33)+1,$G$4:$EH$9,SL$14,0)*$D33,IF($C33=SL$17,$G$9*$D33,""))</f>
        <v>0</v>
      </c>
      <c r="SM33" s="34">
        <f>IF(SL33&lt;&gt;"",HLOOKUP(COUNT($RV33:SL33)+1,$G$4:$EH$9,SM$14,0)*$D33,IF($C33=SM$17,$G$9*$D33,""))</f>
        <v>0</v>
      </c>
      <c r="SN33" s="34">
        <f>IF(SM33&lt;&gt;"",HLOOKUP(COUNT($RV33:SM33)+1,$G$4:$EH$9,SN$14,0)*$D33,IF($C33=SN$17,$G$9*$D33,""))</f>
        <v>0</v>
      </c>
      <c r="SO33" s="34">
        <f>IF(SN33&lt;&gt;"",HLOOKUP(COUNT($RV33:SN33)+1,$G$4:$EH$9,SO$14,0)*$D33,IF($C33=SO$17,$G$9*$D33,""))</f>
        <v>0</v>
      </c>
      <c r="SP33" s="34">
        <f>IF(SO33&lt;&gt;"",HLOOKUP(COUNT($RV33:SO33)+1,$G$4:$EH$9,SP$14,0)*$D33,IF($C33=SP$17,$G$9*$D33,""))</f>
        <v>0</v>
      </c>
      <c r="SQ33" s="34">
        <f>IF(SP33&lt;&gt;"",HLOOKUP(COUNT($RV33:SP33)+1,$G$4:$EH$9,SQ$14,0)*$D33,IF($C33=SQ$17,$G$9*$D33,""))</f>
        <v>0</v>
      </c>
      <c r="SR33" s="34">
        <f>IF(SQ33&lt;&gt;"",HLOOKUP(COUNT($RV33:SQ33)+1,$G$4:$EH$9,SR$14,0)*$D33,IF($C33=SR$17,$G$9*$D33,""))</f>
        <v>0</v>
      </c>
      <c r="SS33" s="34">
        <f>IF(SR33&lt;&gt;"",HLOOKUP(COUNT($RV33:SR33)+1,$G$4:$EH$9,SS$14,0)*$D33,IF($C33=SS$17,$G$9*$D33,""))</f>
        <v>0</v>
      </c>
      <c r="ST33" s="34">
        <f>IF(SS33&lt;&gt;"",HLOOKUP(COUNT($RV33:SS33)+1,$G$4:$EH$9,ST$14,0)*$D33,IF($C33=ST$17,$G$9*$D33,""))</f>
        <v>0</v>
      </c>
      <c r="SU33" s="34">
        <f>IF(ST33&lt;&gt;"",HLOOKUP(COUNT($RV33:ST33)+1,$G$4:$EH$9,SU$14,0)*$D33,IF($C33=SU$17,$G$9*$D33,""))</f>
        <v>0</v>
      </c>
      <c r="SV33" s="34">
        <f>IF(SU33&lt;&gt;"",HLOOKUP(COUNT($RV33:SU33)+1,$G$4:$EH$9,SV$14,0)*$D33,IF($C33=SV$17,$G$9*$D33,""))</f>
        <v>0</v>
      </c>
      <c r="SW33" s="34">
        <f>IF(SV33&lt;&gt;"",HLOOKUP(COUNT($RV33:SV33)+1,$G$4:$EH$9,SW$14,0)*$D33,IF($C33=SW$17,$G$9*$D33,""))</f>
        <v>0</v>
      </c>
      <c r="SX33" s="34">
        <f>IF(SW33&lt;&gt;"",HLOOKUP(COUNT($RV33:SW33)+1,$G$4:$EH$9,SX$14,0)*$D33,IF($C33=SX$17,$G$9*$D33,""))</f>
        <v>0</v>
      </c>
      <c r="SY33" s="34">
        <f>IF(SX33&lt;&gt;"",HLOOKUP(COUNT($RV33:SX33)+1,$G$4:$EH$9,SY$14,0)*$D33,IF($C33=SY$17,$G$9*$D33,""))</f>
        <v>0</v>
      </c>
      <c r="SZ33" s="34">
        <f>IF(SY33&lt;&gt;"",HLOOKUP(COUNT($RV33:SY33)+1,$G$4:$EH$9,SZ$14,0)*$D33,IF($C33=SZ$17,$G$9*$D33,""))</f>
        <v>0</v>
      </c>
      <c r="TA33" s="34">
        <f>IF(SZ33&lt;&gt;"",HLOOKUP(COUNT($RV33:SZ33)+1,$G$4:$EH$9,TA$14,0)*$D33,IF($C33=TA$17,$G$9*$D33,""))</f>
        <v>0</v>
      </c>
      <c r="TB33" s="34">
        <f>IF(TA33&lt;&gt;"",HLOOKUP(COUNT($RV33:TA33)+1,$G$4:$EH$9,TB$14,0)*$D33,IF($C33=TB$17,$G$9*$D33,""))</f>
        <v>0</v>
      </c>
      <c r="TC33" s="34">
        <f>IF(TB33&lt;&gt;"",HLOOKUP(COUNT($RV33:TB33)+1,$G$4:$EH$9,TC$14,0)*$D33,IF($C33=TC$17,$G$9*$D33,""))</f>
        <v>0</v>
      </c>
      <c r="TD33" s="34">
        <f>IF(TC33&lt;&gt;"",HLOOKUP(COUNT($RV33:TC33)+1,$G$4:$EH$9,TD$14,0)*$D33,IF($C33=TD$17,$G$9*$D33,""))</f>
        <v>0</v>
      </c>
      <c r="TE33" s="34">
        <f>IF(TD33&lt;&gt;"",HLOOKUP(COUNT($RV33:TD33)+1,$G$4:$EH$9,TE$14,0)*$D33,IF($C33=TE$17,$G$9*$D33,""))</f>
        <v>0</v>
      </c>
      <c r="TF33" s="34">
        <f>IF(TE33&lt;&gt;"",HLOOKUP(COUNT($RV33:TE33)+1,$G$4:$EH$9,TF$14,0)*$D33,IF($C33=TF$17,$G$9*$D33,""))</f>
        <v>0</v>
      </c>
      <c r="TG33" s="34">
        <f>IF(TF33&lt;&gt;"",HLOOKUP(COUNT($RV33:TF33)+1,$G$4:$EH$9,TG$14,0)*$D33,IF($C33=TG$17,$G$9*$D33,""))</f>
        <v>0</v>
      </c>
      <c r="TH33" s="34">
        <f>IF(TG33&lt;&gt;"",HLOOKUP(COUNT($RV33:TG33)+1,$G$4:$EH$9,TH$14,0)*$D33,IF($C33=TH$17,$G$9*$D33,""))</f>
        <v>0</v>
      </c>
      <c r="TI33" s="34">
        <f>IF(TH33&lt;&gt;"",HLOOKUP(COUNT($RV33:TH33)+1,$G$4:$EH$9,TI$14,0)*$D33,IF($C33=TI$17,$G$9*$D33,""))</f>
        <v>0</v>
      </c>
      <c r="TJ33" s="34">
        <f>IF(TI33&lt;&gt;"",HLOOKUP(COUNT($RV33:TI33)+1,$G$4:$EH$9,TJ$14,0)*$D33,IF($C33=TJ$17,$G$9*$D33,""))</f>
        <v>0</v>
      </c>
      <c r="TK33" s="34">
        <f>IF(TJ33&lt;&gt;"",HLOOKUP(COUNT($RV33:TJ33)+1,$G$4:$EH$9,TK$14,0)*$D33,IF($C33=TK$17,$G$9*$D33,""))</f>
        <v>0</v>
      </c>
      <c r="TL33" s="34">
        <f>IF(TK33&lt;&gt;"",HLOOKUP(COUNT($RV33:TK33)+1,$G$4:$EH$9,TL$14,0)*$D33,IF($C33=TL$17,$G$9*$D33,""))</f>
        <v>0</v>
      </c>
      <c r="TM33" s="34">
        <f>IF(TL33&lt;&gt;"",HLOOKUP(COUNT($RV33:TL33)+1,$G$4:$EH$9,TM$14,0)*$D33,IF($C33=TM$17,$G$9*$D33,""))</f>
        <v>0</v>
      </c>
      <c r="TN33" s="34">
        <f>IF(TM33&lt;&gt;"",HLOOKUP(COUNT($RV33:TM33)+1,$G$4:$EH$9,TN$14,0)*$D33,IF($C33=TN$17,$G$9*$D33,""))</f>
        <v>0</v>
      </c>
      <c r="TO33" s="34">
        <f>IF(TN33&lt;&gt;"",HLOOKUP(COUNT($RV33:TN33)+1,$G$4:$EH$9,TO$14,0)*$D33,IF($C33=TO$17,$G$9*$D33,""))</f>
        <v>0</v>
      </c>
      <c r="TP33" s="34">
        <f>IF(TO33&lt;&gt;"",HLOOKUP(COUNT($RV33:TO33)+1,$G$4:$EH$9,TP$14,0)*$D33,IF($C33=TP$17,$G$9*$D33,""))</f>
        <v>0</v>
      </c>
      <c r="TQ33" s="34">
        <f>IF(TP33&lt;&gt;"",HLOOKUP(COUNT($RV33:TP33)+1,$G$4:$EH$9,TQ$14,0)*$D33,IF($C33=TQ$17,$G$9*$D33,""))</f>
        <v>0</v>
      </c>
      <c r="TR33" s="34">
        <f>IF(TQ33&lt;&gt;"",HLOOKUP(COUNT($RV33:TQ33)+1,$G$4:$EH$9,TR$14,0)*$D33,IF($C33=TR$17,$G$9*$D33,""))</f>
        <v>0</v>
      </c>
      <c r="TS33" s="34">
        <f>IF(TR33&lt;&gt;"",HLOOKUP(COUNT($RV33:TR33)+1,$G$4:$EH$9,TS$14,0)*$D33,IF($C33=TS$17,$G$9*$D33,""))</f>
        <v>0</v>
      </c>
      <c r="TT33" s="34">
        <f>IF(TS33&lt;&gt;"",HLOOKUP(COUNT($RV33:TS33)+1,$G$4:$EH$9,TT$14,0)*$D33,IF($C33=TT$17,$G$9*$D33,""))</f>
        <v>0</v>
      </c>
      <c r="TU33" s="34">
        <f>IF(TT33&lt;&gt;"",HLOOKUP(COUNT($RV33:TT33)+1,$G$4:$EH$9,TU$14,0)*$D33,IF($C33=TU$17,$G$9*$D33,""))</f>
        <v>0</v>
      </c>
      <c r="TV33" s="34">
        <f>IF(TU33&lt;&gt;"",HLOOKUP(COUNT($RV33:TU33)+1,$G$4:$EH$9,TV$14,0)*$D33,IF($C33=TV$17,$G$9*$D33,""))</f>
        <v>0</v>
      </c>
      <c r="TW33" s="34">
        <f>IF(TV33&lt;&gt;"",HLOOKUP(COUNT($RV33:TV33)+1,$G$4:$EH$9,TW$14,0)*$D33,IF($C33=TW$17,$G$9*$D33,""))</f>
        <v>0</v>
      </c>
      <c r="TX33" s="34">
        <f>IF(TW33&lt;&gt;"",HLOOKUP(COUNT($RV33:TW33)+1,$G$4:$EH$9,TX$14,0)*$D33,IF($C33=TX$17,$G$9*$D33,""))</f>
        <v>0</v>
      </c>
      <c r="TY33" s="34">
        <f>IF(TX33&lt;&gt;"",HLOOKUP(COUNT($RV33:TX33)+1,$G$4:$EH$9,TY$14,0)*$D33,IF($C33=TY$17,$G$9*$D33,""))</f>
        <v>0</v>
      </c>
      <c r="TZ33" s="34">
        <f>IF(TY33&lt;&gt;"",HLOOKUP(COUNT($RV33:TY33)+1,$G$4:$EH$9,TZ$14,0)*$D33,IF($C33=TZ$17,$G$9*$D33,""))</f>
        <v>0</v>
      </c>
      <c r="UA33" s="34">
        <f>IF(TZ33&lt;&gt;"",HLOOKUP(COUNT($RV33:TZ33)+1,$G$4:$EH$9,UA$14,0)*$D33,IF($C33=UA$17,$G$9*$D33,""))</f>
        <v>0</v>
      </c>
      <c r="UB33" s="34">
        <f>IF(UA33&lt;&gt;"",HLOOKUP(COUNT($RV33:UA33)+1,$G$4:$EH$9,UB$14,0)*$D33,IF($C33=UB$17,$G$9*$D33,""))</f>
        <v>0</v>
      </c>
      <c r="UC33" s="34">
        <f>IF(UB33&lt;&gt;"",HLOOKUP(COUNT($RV33:UB33)+1,$G$4:$EH$9,UC$14,0)*$D33,IF($C33=UC$17,$G$9*$D33,""))</f>
        <v>0</v>
      </c>
      <c r="UD33" s="34">
        <f>IF(UC33&lt;&gt;"",HLOOKUP(COUNT($RV33:UC33)+1,$G$4:$EH$9,UD$14,0)*$D33,IF($C33=UD$17,$G$9*$D33,""))</f>
        <v>0</v>
      </c>
      <c r="UE33" s="34">
        <f>IF(UD33&lt;&gt;"",HLOOKUP(COUNT($RV33:UD33)+1,$G$4:$EH$9,UE$14,0)*$D33,IF($C33=UE$17,$G$9*$D33,""))</f>
        <v>0</v>
      </c>
      <c r="UF33" s="34">
        <f>IF(UE33&lt;&gt;"",HLOOKUP(COUNT($RV33:UE33)+1,$G$4:$EH$9,UF$14,0)*$D33,IF($C33=UF$17,$G$9*$D33,""))</f>
        <v>0</v>
      </c>
      <c r="UG33" s="34">
        <f>IF(UF33&lt;&gt;"",HLOOKUP(COUNT($RV33:UF33)+1,$G$4:$EH$9,UG$14,0)*$D33,IF($C33=UG$17,$G$9*$D33,""))</f>
        <v>0</v>
      </c>
      <c r="UH33" s="34">
        <f>IF(UG33&lt;&gt;"",HLOOKUP(COUNT($RV33:UG33)+1,$G$4:$EH$9,UH$14,0)*$D33,IF($C33=UH$17,$G$9*$D33,""))</f>
        <v>0</v>
      </c>
      <c r="UI33" s="34">
        <f>IF(UH33&lt;&gt;"",HLOOKUP(COUNT($RV33:UH33)+1,$G$4:$EH$9,UI$14,0)*$D33,IF($C33=UI$17,$G$9*$D33,""))</f>
        <v>0</v>
      </c>
      <c r="UJ33" s="34">
        <f>IF(UI33&lt;&gt;"",HLOOKUP(COUNT($RV33:UI33)+1,$G$4:$EH$9,UJ$14,0)*$D33,IF($C33=UJ$17,$G$9*$D33,""))</f>
        <v>0</v>
      </c>
      <c r="UK33" s="34">
        <f>IF(UJ33&lt;&gt;"",HLOOKUP(COUNT($RV33:UJ33)+1,$G$4:$EH$9,UK$14,0)*$D33,IF($C33=UK$17,$G$9*$D33,""))</f>
        <v>0</v>
      </c>
      <c r="UL33" s="34">
        <f>IF(UK33&lt;&gt;"",HLOOKUP(COUNT($RV33:UK33)+1,$G$4:$EH$9,UL$14,0)*$D33,IF($C33=UL$17,$G$9*$D33,""))</f>
        <v>0</v>
      </c>
      <c r="UM33" s="34">
        <f>IF(UL33&lt;&gt;"",HLOOKUP(COUNT($RV33:UL33)+1,$G$4:$EH$9,UM$14,0)*$D33,IF($C33=UM$17,$G$9*$D33,""))</f>
        <v>0</v>
      </c>
      <c r="UN33" s="34">
        <f>IF(UM33&lt;&gt;"",HLOOKUP(COUNT($RV33:UM33)+1,$G$4:$EH$9,UN$14,0)*$D33,IF($C33=UN$17,$G$9*$D33,""))</f>
        <v>0</v>
      </c>
      <c r="UO33" s="34">
        <f>IF(UN33&lt;&gt;"",HLOOKUP(COUNT($RV33:UN33)+1,$G$4:$EH$9,UO$14,0)*$D33,IF($C33=UO$17,$G$9*$D33,""))</f>
        <v>0</v>
      </c>
      <c r="UP33" s="34">
        <f>IF(UO33&lt;&gt;"",HLOOKUP(COUNT($RV33:UO33)+1,$G$4:$EH$9,UP$14,0)*$D33,IF($C33=UP$17,$G$9*$D33,""))</f>
        <v>0</v>
      </c>
      <c r="UQ33" s="34">
        <f>IF(UP33&lt;&gt;"",HLOOKUP(COUNT($RV33:UP33)+1,$G$4:$EH$9,UQ$14,0)*$D33,IF($C33=UQ$17,$G$9*$D33,""))</f>
        <v>0</v>
      </c>
      <c r="UR33" s="34">
        <f>IF(UQ33&lt;&gt;"",HLOOKUP(COUNT($RV33:UQ33)+1,$G$4:$EH$9,UR$14,0)*$D33,IF($C33=UR$17,$G$9*$D33,""))</f>
        <v>0</v>
      </c>
      <c r="US33" s="34">
        <f>IF(UR33&lt;&gt;"",HLOOKUP(COUNT($RV33:UR33)+1,$G$4:$EH$9,US$14,0)*$D33,IF($C33=US$17,$G$9*$D33,""))</f>
        <v>0</v>
      </c>
      <c r="UT33" s="34">
        <f>IF(US33&lt;&gt;"",HLOOKUP(COUNT($RV33:US33)+1,$G$4:$EH$9,UT$14,0)*$D33,IF($C33=UT$17,$G$9*$D33,""))</f>
        <v>0</v>
      </c>
      <c r="UU33" s="34">
        <f>IF(UT33&lt;&gt;"",HLOOKUP(COUNT($RV33:UT33)+1,$G$4:$EH$9,UU$14,0)*$D33,IF($C33=UU$17,$G$9*$D33,""))</f>
        <v>0</v>
      </c>
      <c r="UV33" s="34">
        <f>IF(UU33&lt;&gt;"",HLOOKUP(COUNT($RV33:UU33)+1,$G$4:$EH$9,UV$14,0)*$D33,IF($C33=UV$17,$G$9*$D33,""))</f>
        <v>0</v>
      </c>
      <c r="UW33" s="34">
        <f>IF(UV33&lt;&gt;"",HLOOKUP(COUNT($RV33:UV33)+1,$G$4:$EH$9,UW$14,0)*$D33,IF($C33=UW$17,$G$9*$D33,""))</f>
        <v>0</v>
      </c>
      <c r="UX33" s="34">
        <f>IF(UW33&lt;&gt;"",HLOOKUP(COUNT($RV33:UW33)+1,$G$4:$EH$9,UX$14,0)*$D33,IF($C33=UX$17,$G$9*$D33,""))</f>
        <v>0</v>
      </c>
      <c r="UY33" s="34">
        <f>IF(UX33&lt;&gt;"",HLOOKUP(COUNT($RV33:UX33)+1,$G$4:$EH$9,UY$14,0)*$D33,IF($C33=UY$17,$G$9*$D33,""))</f>
        <v>0</v>
      </c>
      <c r="UZ33" s="34">
        <f>IF(UY33&lt;&gt;"",HLOOKUP(COUNT($RV33:UY33)+1,$G$4:$EH$9,UZ$14,0)*$D33,IF($C33=UZ$17,$G$9*$D33,""))</f>
        <v>0</v>
      </c>
      <c r="VA33" s="34">
        <f>IF(UZ33&lt;&gt;"",HLOOKUP(COUNT($RV33:UZ33)+1,$G$4:$EH$9,VA$14,0)*$D33,IF($C33=VA$17,$G$9*$D33,""))</f>
        <v>0</v>
      </c>
      <c r="VB33" s="34">
        <f>IF(VA33&lt;&gt;"",HLOOKUP(COUNT($RV33:VA33)+1,$G$4:$EH$9,VB$14,0)*$D33,IF($C33=VB$17,$G$9*$D33,""))</f>
        <v>0</v>
      </c>
      <c r="VC33" s="34">
        <f>IF(VB33&lt;&gt;"",HLOOKUP(COUNT($RV33:VB33)+1,$G$4:$EH$9,VC$14,0)*$D33,IF($C33=VC$17,$G$9*$D33,""))</f>
        <v>0</v>
      </c>
      <c r="VD33" s="34">
        <f>IF(VC33&lt;&gt;"",HLOOKUP(COUNT($RV33:VC33)+1,$G$4:$EH$9,VD$14,0)*$D33,IF($C33=VD$17,$G$9*$D33,""))</f>
        <v>0</v>
      </c>
      <c r="VE33" s="34">
        <f>IF(VD33&lt;&gt;"",HLOOKUP(COUNT($RV33:VD33)+1,$G$4:$EH$9,VE$14,0)*$D33,IF($C33=VE$17,$G$9*$D33,""))</f>
        <v>0</v>
      </c>
      <c r="VF33" s="34">
        <f>IF(VE33&lt;&gt;"",HLOOKUP(COUNT($RV33:VE33)+1,$G$4:$EH$9,VF$14,0)*$D33,IF($C33=VF$17,$G$9*$D33,""))</f>
        <v>0</v>
      </c>
      <c r="VG33" s="34">
        <f>IF(VF33&lt;&gt;"",HLOOKUP(COUNT($RV33:VF33)+1,$G$4:$EH$9,VG$14,0)*$D33,IF($C33=VG$17,$G$9*$D33,""))</f>
        <v>0</v>
      </c>
      <c r="VH33" s="34">
        <f>IF(VG33&lt;&gt;"",HLOOKUP(COUNT($RV33:VG33)+1,$G$4:$EH$9,VH$14,0)*$D33,IF($C33=VH$17,$G$9*$D33,""))</f>
        <v>0</v>
      </c>
      <c r="VI33" s="34">
        <f>IF(VH33&lt;&gt;"",HLOOKUP(COUNT($RV33:VH33)+1,$G$4:$EH$9,VI$14,0)*$D33,IF($C33=VI$17,$G$9*$D33,""))</f>
        <v>0</v>
      </c>
      <c r="VJ33" s="34">
        <f>IF(VI33&lt;&gt;"",HLOOKUP(COUNT($RV33:VI33)+1,$G$4:$EH$9,VJ$14,0)*$D33,IF($C33=VJ$17,$G$9*$D33,""))</f>
        <v>0</v>
      </c>
      <c r="VK33" s="34">
        <f>IF(VJ33&lt;&gt;"",HLOOKUP(COUNT($RV33:VJ33)+1,$G$4:$EH$9,VK$14,0)*$D33,IF($C33=VK$17,$G$9*$D33,""))</f>
        <v>0</v>
      </c>
      <c r="VL33" s="34">
        <f>IF(VK33&lt;&gt;"",HLOOKUP(COUNT($RV33:VK33)+1,$G$4:$EH$9,VL$14,0)*$D33,IF($C33=VL$17,$G$9*$D33,""))</f>
        <v>0</v>
      </c>
      <c r="VM33" s="34">
        <f>IF(VL33&lt;&gt;"",HLOOKUP(COUNT($RV33:VL33)+1,$G$4:$EH$9,VM$14,0)*$D33,IF($C33=VM$17,$G$9*$D33,""))</f>
        <v>0</v>
      </c>
      <c r="VN33" s="34">
        <f>IF(VM33&lt;&gt;"",HLOOKUP(COUNT($RV33:VM33)+1,$G$4:$EH$9,VN$14,0)*$D33,IF($C33=VN$17,$G$9*$D33,""))</f>
        <v>0</v>
      </c>
      <c r="VO33" s="34">
        <f>IF(VN33&lt;&gt;"",HLOOKUP(COUNT($RV33:VN33)+1,$G$4:$EH$9,VO$14,0)*$D33,IF($C33=VO$17,$G$9*$D33,""))</f>
        <v>0</v>
      </c>
      <c r="VP33" s="34">
        <f>IF(VO33&lt;&gt;"",HLOOKUP(COUNT($RV33:VO33)+1,$G$4:$EH$9,VP$14,0)*$D33,IF($C33=VP$17,$G$9*$D33,""))</f>
        <v>0</v>
      </c>
      <c r="VQ33" s="34">
        <f>IF(VP33&lt;&gt;"",HLOOKUP(COUNT($RV33:VP33)+1,$G$4:$EH$9,VQ$14,0)*$D33,IF($C33=VQ$17,$G$9*$D33,""))</f>
        <v>0</v>
      </c>
      <c r="VR33" s="34">
        <f>IF(VQ33&lt;&gt;"",HLOOKUP(COUNT($RV33:VQ33)+1,$G$4:$EH$9,VR$14,0)*$D33,IF($C33=VR$17,$G$9*$D33,""))</f>
        <v>0</v>
      </c>
      <c r="VS33" s="34">
        <f>IF(VR33&lt;&gt;"",HLOOKUP(COUNT($RV33:VR33)+1,$G$4:$EH$9,VS$14,0)*$D33,IF($C33=VS$17,$G$9*$D33,""))</f>
        <v>0</v>
      </c>
      <c r="VT33" s="34">
        <f>IF(VS33&lt;&gt;"",HLOOKUP(COUNT($RV33:VS33)+1,$G$4:$EH$9,VT$14,0)*$D33,IF($C33=VT$17,$G$9*$D33,""))</f>
        <v>0</v>
      </c>
      <c r="VU33" s="34">
        <f>IF(VT33&lt;&gt;"",HLOOKUP(COUNT($RV33:VT33)+1,$G$4:$EH$9,VU$14,0)*$D33,IF($C33=VU$17,$G$9*$D33,""))</f>
        <v>0</v>
      </c>
      <c r="VV33" s="34">
        <f>IF(VU33&lt;&gt;"",HLOOKUP(COUNT($RV33:VU33)+1,$G$4:$EH$9,VV$14,0)*$D33,IF($C33=VV$17,$G$9*$D33,""))</f>
        <v>0</v>
      </c>
      <c r="VW33" s="34">
        <f>IF(VV33&lt;&gt;"",HLOOKUP(COUNT($RV33:VV33)+1,$G$4:$EH$9,VW$14,0)*$D33,IF($C33=VW$17,$G$9*$D33,""))</f>
        <v>0</v>
      </c>
      <c r="VX33" s="34">
        <f>IF(VW33&lt;&gt;"",HLOOKUP(COUNT($RV33:VW33)+1,$G$4:$EH$9,VX$14,0)*$D33,IF($C33=VX$17,$G$9*$D33,""))</f>
        <v>0</v>
      </c>
      <c r="VY33" s="34">
        <f>IF(VX33&lt;&gt;"",HLOOKUP(COUNT($RV33:VX33)+1,$G$4:$EH$9,VY$14,0)*$D33,IF($C33=VY$17,$G$9*$D33,""))</f>
        <v>0</v>
      </c>
      <c r="VZ33" s="34">
        <f>IF(VY33&lt;&gt;"",HLOOKUP(COUNT($RV33:VY33)+1,$G$4:$EH$9,VZ$14,0)*$D33,IF($C33=VZ$17,$G$9*$D33,""))</f>
        <v>0</v>
      </c>
      <c r="WA33" s="34">
        <f>IF(VZ33&lt;&gt;"",HLOOKUP(COUNT($RV33:VZ33)+1,$G$4:$EH$9,WA$14,0)*$D33,IF($C33=WA$17,$G$9*$D33,""))</f>
        <v>0</v>
      </c>
      <c r="WB33" s="34">
        <f>IF(WA33&lt;&gt;"",HLOOKUP(COUNT($RV33:WA33)+1,$G$4:$EH$9,WB$14,0)*$D33,IF($C33=WB$17,$G$9*$D33,""))</f>
        <v>0</v>
      </c>
      <c r="WC33" s="34">
        <f>IF(WB33&lt;&gt;"",HLOOKUP(COUNT($RV33:WB33)+1,$G$4:$EH$9,WC$14,0)*$D33,IF($C33=WC$17,$G$9*$D33,""))</f>
        <v>0</v>
      </c>
      <c r="WD33" s="34">
        <f>IF(WC33&lt;&gt;"",HLOOKUP(COUNT($RV33:WC33)+1,$G$4:$EH$9,WD$14,0)*$D33,IF($C33=WD$17,$G$9*$D33,""))</f>
        <v>0</v>
      </c>
      <c r="WE33" s="34">
        <f>IF(WD33&lt;&gt;"",HLOOKUP(COUNT($RV33:WD33)+1,$G$4:$EH$9,WE$14,0)*$D33,IF($C33=WE$17,$G$9*$D33,""))</f>
        <v>0</v>
      </c>
      <c r="WF33" s="34">
        <f>IF(WE33&lt;&gt;"",HLOOKUP(COUNT($RV33:WE33)+1,$G$4:$EH$9,WF$14,0)*$D33,IF($C33=WF$17,$G$9*$D33,""))</f>
        <v>0</v>
      </c>
      <c r="WG33" s="34">
        <f>IF(WF33&lt;&gt;"",HLOOKUP(COUNT($RV33:WF33)+1,$G$4:$EH$9,WG$14,0)*$D33,IF($C33=WG$17,$G$9*$D33,""))</f>
        <v>0</v>
      </c>
      <c r="WH33" s="34">
        <f>IF(WG33&lt;&gt;"",HLOOKUP(COUNT($RV33:WG33)+1,$G$4:$EH$9,WH$14,0)*$D33,IF($C33=WH$17,$G$9*$D33,""))</f>
        <v>0</v>
      </c>
      <c r="WI33" s="34">
        <f>IF(WH33&lt;&gt;"",HLOOKUP(COUNT($RV33:WH33)+1,$G$4:$EH$9,WI$14,0)*$D33,IF($C33=WI$17,$G$9*$D33,""))</f>
        <v>0</v>
      </c>
      <c r="WJ33" s="34">
        <f>IF(WI33&lt;&gt;"",HLOOKUP(COUNT($RV33:WI33)+1,$G$4:$EH$9,WJ$14,0)*$D33,IF($C33=WJ$17,$G$9*$D33,""))</f>
        <v>0</v>
      </c>
      <c r="WK33" s="34">
        <f>IF(WJ33&lt;&gt;"",HLOOKUP(COUNT($RV33:WJ33)+1,$G$4:$EH$9,WK$14,0)*$D33,IF($C33=WK$17,$G$9*$D33,""))</f>
        <v>0</v>
      </c>
      <c r="WL33" s="34">
        <f>IF(WK33&lt;&gt;"",HLOOKUP(COUNT($RV33:WK33)+1,$G$4:$EH$9,WL$14,0)*$D33,IF($C33=WL$17,$G$9*$D33,""))</f>
        <v>0</v>
      </c>
    </row>
    <row r="34" spans="1:610" ht="15" x14ac:dyDescent="0.2">
      <c r="A34" s="25">
        <f t="shared" si="909"/>
        <v>4</v>
      </c>
      <c r="B34" s="25" t="s">
        <v>80</v>
      </c>
      <c r="C34" s="62">
        <f t="shared" si="908"/>
        <v>16</v>
      </c>
      <c r="D34" s="30">
        <f>VLOOKUP(B34,Premissas!$R$8:$AD$18,(Histograma!A34+1),0)</f>
        <v>2</v>
      </c>
      <c r="G34" s="34" t="str">
        <f>IF(F34&lt;&gt;"",HLOOKUP(COUNT($F34:F34)+1,$G$4:$EH$8,G$14,0)*$D34,IF($C34=G$17,$G$5*$D34,""))</f>
        <v/>
      </c>
      <c r="H34" s="34" t="str">
        <f>IF(G34&lt;&gt;"",HLOOKUP(COUNT($F34:G34)+1,$G$4:$EH$8,H$14,0)*$D34,IF($C34=H$17,$G$5*$D34,""))</f>
        <v/>
      </c>
      <c r="I34" s="53" t="str">
        <f>IF(H34&lt;&gt;"",HLOOKUP(COUNT($F34:H34)+1,$G$4:$EH$8,I$14,0)*$D34,IF($C34=I$17,$G$5*$D34,""))</f>
        <v/>
      </c>
      <c r="J34" s="53" t="str">
        <f>IF(I34&lt;&gt;"",HLOOKUP(COUNT($F34:I34)+1,$G$4:$EH$8,J$14,0)*$D34,IF($C34=J$17,$G$5*$D34,""))</f>
        <v/>
      </c>
      <c r="K34" s="53" t="str">
        <f>IF(J34&lt;&gt;"",HLOOKUP(COUNT($F34:J34)+1,$G$4:$EH$8,K$14,0)*$D34,IF($C34=K$17,$G$5*$D34,""))</f>
        <v/>
      </c>
      <c r="L34" s="34" t="str">
        <f>IF(K34&lt;&gt;"",HLOOKUP(COUNT($F34:K34)+1,$G$4:$EH$8,L$14,0)*$D34,IF($C34=L$17,$G$5*$D34,""))</f>
        <v/>
      </c>
      <c r="M34" s="34" t="str">
        <f>IF(L34&lt;&gt;"",HLOOKUP(COUNT($F34:L34)+1,$G$4:$EH$8,M$14,0)*$D34,IF($C34=M$17,$G$5*$D34,""))</f>
        <v/>
      </c>
      <c r="N34" s="34" t="str">
        <f>IF(M34&lt;&gt;"",HLOOKUP(COUNT($F34:M34)+1,$G$4:$EH$8,N$14,0)*$D34,IF($C34=N$17,$G$5*$D34,""))</f>
        <v/>
      </c>
      <c r="O34" s="34" t="str">
        <f>IF(N34&lt;&gt;"",HLOOKUP(COUNT($F34:N34)+1,$G$4:$EH$8,O$14,0)*$D34,IF($C34=O$17,$G$5*$D34,""))</f>
        <v/>
      </c>
      <c r="P34" s="34" t="str">
        <f>IF(O34&lt;&gt;"",HLOOKUP(COUNT($F34:O34)+1,$G$4:$EH$8,P$14,0)*$D34,IF($C34=P$17,$G$5*$D34,""))</f>
        <v/>
      </c>
      <c r="Q34" s="34" t="str">
        <f>IF(P34&lt;&gt;"",HLOOKUP(COUNT($F34:P34)+1,$G$4:$EH$8,Q$14,0)*$D34,IF($C34=Q$17,$G$5*$D34,""))</f>
        <v/>
      </c>
      <c r="R34" s="34" t="str">
        <f>IF(Q34&lt;&gt;"",HLOOKUP(COUNT($F34:Q34)+1,$G$4:$EH$8,R$14,0)*$D34,IF($C34=R$17,$G$5*$D34,""))</f>
        <v/>
      </c>
      <c r="S34" s="34" t="str">
        <f>IF(R34&lt;&gt;"",HLOOKUP(COUNT($F34:R34)+1,$G$4:$EH$8,S$14,0)*$D34,IF($C34=S$17,$G$5*$D34,""))</f>
        <v/>
      </c>
      <c r="T34" s="34" t="str">
        <f>IF(S34&lt;&gt;"",HLOOKUP(COUNT($F34:S34)+1,$G$4:$EH$8,T$14,0)*$D34,IF($C34=T$17,$G$5*$D34,""))</f>
        <v/>
      </c>
      <c r="U34" s="34" t="str">
        <f>IF(T34&lt;&gt;"",HLOOKUP(COUNT($F34:T34)+1,$G$4:$EH$8,U$14,0)*$D34,IF($C34=U$17,$G$5*$D34,""))</f>
        <v/>
      </c>
      <c r="V34" s="34">
        <f>IF(U34&lt;&gt;"",HLOOKUP(COUNT($F34:U34)+1,$G$4:$EH$8,V$14,0)*$D34,IF($C34=V$17,$G$5*$D34,""))</f>
        <v>0</v>
      </c>
      <c r="W34" s="34">
        <f>IF(V34&lt;&gt;"",HLOOKUP(COUNT($F34:V34)+1,$G$4:$EH$8,W$14,0)*$D34,IF($C34=W$17,$G$5*$D34,""))</f>
        <v>0</v>
      </c>
      <c r="X34" s="34" t="e">
        <f>IF(W34&lt;&gt;"",HLOOKUP(COUNT($F34:W34)+1,$G$4:$EH$8,X$14,0)*$D34,IF($C34=X$17,$G$5*$D34,""))</f>
        <v>#VALUE!</v>
      </c>
      <c r="Y34" s="34" t="e">
        <f>IF(X34&lt;&gt;"",HLOOKUP(COUNT($F34:X34)+1,$G$4:$EH$8,Y$14,0)*$D34,IF($C34=Y$17,$G$5*$D34,""))</f>
        <v>#VALUE!</v>
      </c>
      <c r="Z34" s="34" t="e">
        <f>IF(Y34&lt;&gt;"",HLOOKUP(COUNT($F34:Y34)+1,$G$4:$EH$8,Z$14,0)*$D34,IF($C34=Z$17,$G$5*$D34,""))</f>
        <v>#VALUE!</v>
      </c>
      <c r="AA34" s="34" t="e">
        <f>IF(Z34&lt;&gt;"",HLOOKUP(COUNT($F34:Z34)+1,$G$4:$EH$8,AA$14,0)*$D34,IF($C34=AA$17,$G$5*$D34,""))</f>
        <v>#VALUE!</v>
      </c>
      <c r="AB34" s="34" t="e">
        <f>IF(AA34&lt;&gt;"",HLOOKUP(COUNT($F34:AA34)+1,$G$4:$EH$8,AB$14,0)*$D34,IF($C34=AB$17,$G$5*$D34,""))</f>
        <v>#VALUE!</v>
      </c>
      <c r="AC34" s="34" t="e">
        <f>IF(AB34&lt;&gt;"",HLOOKUP(COUNT($F34:AB34)+1,$G$4:$EH$8,AC$14,0)*$D34,IF($C34=AC$17,$G$5*$D34,""))</f>
        <v>#VALUE!</v>
      </c>
      <c r="AD34" s="34" t="e">
        <f>IF(AC34&lt;&gt;"",HLOOKUP(COUNT($F34:AC34)+1,$G$4:$EH$8,AD$14,0)*$D34,IF($C34=AD$17,$G$5*$D34,""))</f>
        <v>#VALUE!</v>
      </c>
      <c r="AE34" s="34" t="e">
        <f>IF(AD34&lt;&gt;"",HLOOKUP(COUNT($F34:AD34)+1,$G$4:$EH$8,AE$14,0)*$D34,IF($C34=AE$17,$G$5*$D34,""))</f>
        <v>#VALUE!</v>
      </c>
      <c r="AF34" s="34" t="e">
        <f>IF(AE34&lt;&gt;"",HLOOKUP(COUNT($F34:AE34)+1,$G$4:$EH$8,AF$14,0)*$D34,IF($C34=AF$17,$G$5*$D34,""))</f>
        <v>#VALUE!</v>
      </c>
      <c r="AG34" s="34" t="e">
        <f>IF(AF34&lt;&gt;"",HLOOKUP(COUNT($F34:AF34)+1,$G$4:$EH$8,AG$14,0)*$D34,IF($C34=AG$17,$G$5*$D34,""))</f>
        <v>#VALUE!</v>
      </c>
      <c r="AH34" s="34" t="e">
        <f>IF(AG34&lt;&gt;"",HLOOKUP(COUNT($F34:AG34)+1,$G$4:$EH$8,AH$14,0)*$D34,IF($C34=AH$17,$G$5*$D34,""))</f>
        <v>#VALUE!</v>
      </c>
      <c r="AI34" s="34" t="e">
        <f>IF(AH34&lt;&gt;"",HLOOKUP(COUNT($F34:AH34)+1,$G$4:$EH$8,AI$14,0)*$D34,IF($C34=AI$17,$G$5*$D34,""))</f>
        <v>#VALUE!</v>
      </c>
      <c r="AJ34" s="34" t="e">
        <f>IF(AI34&lt;&gt;"",HLOOKUP(COUNT($F34:AI34)+1,$G$4:$EH$8,AJ$14,0)*$D34,IF($C34=AJ$17,$G$5*$D34,""))</f>
        <v>#VALUE!</v>
      </c>
      <c r="AK34" s="34" t="e">
        <f>IF(AJ34&lt;&gt;"",HLOOKUP(COUNT($F34:AJ34)+1,$G$4:$EH$8,AK$14,0)*$D34,IF($C34=AK$17,$G$5*$D34,""))</f>
        <v>#VALUE!</v>
      </c>
      <c r="AL34" s="34" t="e">
        <f>IF(AK34&lt;&gt;"",HLOOKUP(COUNT($F34:AK34)+1,$G$4:$EH$8,AL$14,0)*$D34,IF($C34=AL$17,$G$5*$D34,""))</f>
        <v>#VALUE!</v>
      </c>
      <c r="AM34" s="34" t="e">
        <f>IF(AL34&lt;&gt;"",HLOOKUP(COUNT($F34:AL34)+1,$G$4:$EH$8,AM$14,0)*$D34,IF($C34=AM$17,$G$5*$D34,""))</f>
        <v>#VALUE!</v>
      </c>
      <c r="AN34" s="34" t="e">
        <f>IF(AM34&lt;&gt;"",HLOOKUP(COUNT($F34:AM34)+1,$G$4:$EH$8,AN$14,0)*$D34,IF($C34=AN$17,$G$5*$D34,""))</f>
        <v>#VALUE!</v>
      </c>
      <c r="AO34" s="34" t="e">
        <f>IF(AN34&lt;&gt;"",HLOOKUP(COUNT($F34:AN34)+1,$G$4:$EH$8,AO$14,0)*$D34,IF($C34=AO$17,$G$5*$D34,""))</f>
        <v>#VALUE!</v>
      </c>
      <c r="AP34" s="34" t="e">
        <f>IF(AO34&lt;&gt;"",HLOOKUP(COUNT($F34:AO34)+1,$G$4:$EH$8,AP$14,0)*$D34,IF($C34=AP$17,$G$5*$D34,""))</f>
        <v>#VALUE!</v>
      </c>
      <c r="AQ34" s="34" t="e">
        <f>IF(AP34&lt;&gt;"",HLOOKUP(COUNT($F34:AP34)+1,$G$4:$EH$8,AQ$14,0)*$D34,IF($C34=AQ$17,$G$5*$D34,""))</f>
        <v>#VALUE!</v>
      </c>
      <c r="AR34" s="34" t="e">
        <f>IF(AQ34&lt;&gt;"",HLOOKUP(COUNT($F34:AQ34)+1,$G$4:$EH$8,AR$14,0)*$D34,IF($C34=AR$17,$G$5*$D34,""))</f>
        <v>#VALUE!</v>
      </c>
      <c r="AS34" s="34" t="e">
        <f>IF(AR34&lt;&gt;"",HLOOKUP(COUNT($F34:AR34)+1,$G$4:$EH$8,AS$14,0)*$D34,IF($C34=AS$17,$G$5*$D34,""))</f>
        <v>#VALUE!</v>
      </c>
      <c r="AT34" s="34" t="e">
        <f>IF(AS34&lt;&gt;"",HLOOKUP(COUNT($F34:AS34)+1,$G$4:$EH$8,AT$14,0)*$D34,IF($C34=AT$17,$G$5*$D34,""))</f>
        <v>#VALUE!</v>
      </c>
      <c r="AU34" s="34" t="e">
        <f>IF(AT34&lt;&gt;"",HLOOKUP(COUNT($F34:AT34)+1,$G$4:$EH$8,AU$14,0)*$D34,IF($C34=AU$17,$G$5*$D34,""))</f>
        <v>#VALUE!</v>
      </c>
      <c r="AV34" s="34" t="e">
        <f>IF(AU34&lt;&gt;"",HLOOKUP(COUNT($F34:AU34)+1,$G$4:$EH$8,AV$14,0)*$D34,IF($C34=AV$17,$G$5*$D34,""))</f>
        <v>#VALUE!</v>
      </c>
      <c r="AW34" s="34" t="e">
        <f>IF(AV34&lt;&gt;"",HLOOKUP(COUNT($F34:AV34)+1,$G$4:$EH$8,AW$14,0)*$D34,IF($C34=AW$17,$G$5*$D34,""))</f>
        <v>#VALUE!</v>
      </c>
      <c r="AX34" s="34" t="e">
        <f>IF(AW34&lt;&gt;"",HLOOKUP(COUNT($F34:AW34)+1,$G$4:$EH$8,AX$14,0)*$D34,IF($C34=AX$17,$G$5*$D34,""))</f>
        <v>#VALUE!</v>
      </c>
      <c r="AY34" s="34" t="e">
        <f>IF(AX34&lt;&gt;"",HLOOKUP(COUNT($F34:AX34)+1,$G$4:$EH$8,AY$14,0)*$D34,IF($C34=AY$17,$G$5*$D34,""))</f>
        <v>#VALUE!</v>
      </c>
      <c r="AZ34" s="34" t="e">
        <f>IF(AY34&lt;&gt;"",HLOOKUP(COUNT($F34:AY34)+1,$G$4:$EH$8,AZ$14,0)*$D34,IF($C34=AZ$17,$G$5*$D34,""))</f>
        <v>#VALUE!</v>
      </c>
      <c r="BA34" s="34" t="e">
        <f>IF(AZ34&lt;&gt;"",HLOOKUP(COUNT($F34:AZ34)+1,$G$4:$EH$8,BA$14,0)*$D34,IF($C34=BA$17,$G$5*$D34,""))</f>
        <v>#VALUE!</v>
      </c>
      <c r="BB34" s="34" t="e">
        <f>IF(BA34&lt;&gt;"",HLOOKUP(COUNT($F34:BA34)+1,$G$4:$EH$8,BB$14,0)*$D34,IF($C34=BB$17,$G$5*$D34,""))</f>
        <v>#VALUE!</v>
      </c>
      <c r="BC34" s="34" t="e">
        <f>IF(BB34&lt;&gt;"",HLOOKUP(COUNT($F34:BB34)+1,$G$4:$EH$8,BC$14,0)*$D34,IF($C34=BC$17,$G$5*$D34,""))</f>
        <v>#VALUE!</v>
      </c>
      <c r="BD34" s="34" t="e">
        <f>IF(BC34&lt;&gt;"",HLOOKUP(COUNT($F34:BC34)+1,$G$4:$EH$8,BD$14,0)*$D34,IF($C34=BD$17,$G$5*$D34,""))</f>
        <v>#VALUE!</v>
      </c>
      <c r="BE34" s="34" t="e">
        <f>IF(BD34&lt;&gt;"",HLOOKUP(COUNT($F34:BD34)+1,$G$4:$EH$8,BE$14,0)*$D34,IF($C34=BE$17,$G$5*$D34,""))</f>
        <v>#VALUE!</v>
      </c>
      <c r="BF34" s="34" t="e">
        <f>IF(BE34&lt;&gt;"",HLOOKUP(COUNT($F34:BE34)+1,$G$4:$EH$8,BF$14,0)*$D34,IF($C34=BF$17,$G$5*$D34,""))</f>
        <v>#VALUE!</v>
      </c>
      <c r="BG34" s="34" t="e">
        <f>IF(BF34&lt;&gt;"",HLOOKUP(COUNT($F34:BF34)+1,$G$4:$EH$8,BG$14,0)*$D34,IF($C34=BG$17,$G$5*$D34,""))</f>
        <v>#VALUE!</v>
      </c>
      <c r="BH34" s="34" t="e">
        <f>IF(BG34&lt;&gt;"",HLOOKUP(COUNT($F34:BG34)+1,$G$4:$EH$8,BH$14,0)*$D34,IF($C34=BH$17,$G$5*$D34,""))</f>
        <v>#VALUE!</v>
      </c>
      <c r="BI34" s="34" t="e">
        <f>IF(BH34&lt;&gt;"",HLOOKUP(COUNT($F34:BH34)+1,$G$4:$EH$8,BI$14,0)*$D34,IF($C34=BI$17,$G$5*$D34,""))</f>
        <v>#VALUE!</v>
      </c>
      <c r="BJ34" s="34" t="e">
        <f>IF(BI34&lt;&gt;"",HLOOKUP(COUNT($F34:BI34)+1,$G$4:$EH$8,BJ$14,0)*$D34,IF($C34=BJ$17,$G$5*$D34,""))</f>
        <v>#VALUE!</v>
      </c>
      <c r="BK34" s="34" t="e">
        <f>IF(BJ34&lt;&gt;"",HLOOKUP(COUNT($F34:BJ34)+1,$G$4:$EH$8,BK$14,0)*$D34,IF($C34=BK$17,$G$5*$D34,""))</f>
        <v>#VALUE!</v>
      </c>
      <c r="BL34" s="34" t="e">
        <f>IF(BK34&lt;&gt;"",HLOOKUP(COUNT($F34:BK34)+1,$G$4:$EH$8,BL$14,0)*$D34,IF($C34=BL$17,$G$5*$D34,""))</f>
        <v>#VALUE!</v>
      </c>
      <c r="BM34" s="34" t="e">
        <f>IF(BL34&lt;&gt;"",HLOOKUP(COUNT($F34:BL34)+1,$G$4:$EH$8,BM$14,0)*$D34,IF($C34=BM$17,$G$5*$D34,""))</f>
        <v>#VALUE!</v>
      </c>
      <c r="BN34" s="34" t="e">
        <f>IF(BM34&lt;&gt;"",HLOOKUP(COUNT($F34:BM34)+1,$G$4:$EH$8,BN$14,0)*$D34,IF($C34=BN$17,$G$5*$D34,""))</f>
        <v>#VALUE!</v>
      </c>
      <c r="BO34" s="34" t="e">
        <f>IF(BN34&lt;&gt;"",HLOOKUP(COUNT($F34:BN34)+1,$G$4:$EH$8,BO$14,0)*$D34,IF($C34=BO$17,$G$5*$D34,""))</f>
        <v>#VALUE!</v>
      </c>
      <c r="BP34" s="34" t="e">
        <f>IF(BO34&lt;&gt;"",HLOOKUP(COUNT($F34:BO34)+1,$G$4:$EH$8,BP$14,0)*$D34,IF($C34=BP$17,$G$5*$D34,""))</f>
        <v>#VALUE!</v>
      </c>
      <c r="BQ34" s="34" t="e">
        <f>IF(BP34&lt;&gt;"",HLOOKUP(COUNT($F34:BP34)+1,$G$4:$EH$8,BQ$14,0)*$D34,IF($C34=BQ$17,$G$5*$D34,""))</f>
        <v>#VALUE!</v>
      </c>
      <c r="BR34" s="34" t="e">
        <f>IF(BQ34&lt;&gt;"",HLOOKUP(COUNT($F34:BQ34)+1,$G$4:$EH$8,BR$14,0)*$D34,IF($C34=BR$17,$G$5*$D34,""))</f>
        <v>#VALUE!</v>
      </c>
      <c r="BS34" s="34" t="e">
        <f>IF(BR34&lt;&gt;"",HLOOKUP(COUNT($F34:BR34)+1,$G$4:$EH$8,BS$14,0)*$D34,IF($C34=BS$17,$G$5*$D34,""))</f>
        <v>#VALUE!</v>
      </c>
      <c r="BT34" s="34" t="e">
        <f>IF(BS34&lt;&gt;"",HLOOKUP(COUNT($F34:BS34)+1,$G$4:$EH$8,BT$14,0)*$D34,IF($C34=BT$17,$G$5*$D34,""))</f>
        <v>#VALUE!</v>
      </c>
      <c r="BU34" s="34" t="e">
        <f>IF(BT34&lt;&gt;"",HLOOKUP(COUNT($F34:BT34)+1,$G$4:$EH$8,BU$14,0)*$D34,IF($C34=BU$17,$G$5*$D34,""))</f>
        <v>#VALUE!</v>
      </c>
      <c r="BV34" s="34" t="e">
        <f>IF(BU34&lt;&gt;"",HLOOKUP(COUNT($F34:BU34)+1,$G$4:$EH$8,BV$14,0)*$D34,IF($C34=BV$17,$G$5*$D34,""))</f>
        <v>#VALUE!</v>
      </c>
      <c r="BW34" s="34" t="e">
        <f>IF(BV34&lt;&gt;"",HLOOKUP(COUNT($F34:BV34)+1,$G$4:$EH$8,BW$14,0)*$D34,IF($C34=BW$17,$G$5*$D34,""))</f>
        <v>#VALUE!</v>
      </c>
      <c r="BX34" s="34" t="e">
        <f>IF(BW34&lt;&gt;"",HLOOKUP(COUNT($F34:BW34)+1,$G$4:$EH$8,BX$14,0)*$D34,IF($C34=BX$17,$G$5*$D34,""))</f>
        <v>#VALUE!</v>
      </c>
      <c r="BY34" s="34" t="e">
        <f>IF(BX34&lt;&gt;"",HLOOKUP(COUNT($F34:BX34)+1,$G$4:$EH$8,BY$14,0)*$D34,IF($C34=BY$17,$G$5*$D34,""))</f>
        <v>#VALUE!</v>
      </c>
      <c r="BZ34" s="34" t="e">
        <f>IF(BY34&lt;&gt;"",HLOOKUP(COUNT($F34:BY34)+1,$G$4:$EH$8,BZ$14,0)*$D34,IF($C34=BZ$17,$G$5*$D34,""))</f>
        <v>#VALUE!</v>
      </c>
      <c r="CA34" s="34" t="e">
        <f>IF(BZ34&lt;&gt;"",HLOOKUP(COUNT($F34:BZ34)+1,$G$4:$EH$8,CA$14,0)*$D34,IF($C34=CA$17,$G$5*$D34,""))</f>
        <v>#VALUE!</v>
      </c>
      <c r="CB34" s="34" t="e">
        <f>IF(CA34&lt;&gt;"",HLOOKUP(COUNT($F34:CA34)+1,$G$4:$EH$8,CB$14,0)*$D34,IF($C34=CB$17,$G$5*$D34,""))</f>
        <v>#VALUE!</v>
      </c>
      <c r="CC34" s="34" t="e">
        <f>IF(CB34&lt;&gt;"",HLOOKUP(COUNT($F34:CB34)+1,$G$4:$EH$8,CC$14,0)*$D34,IF($C34=CC$17,$G$5*$D34,""))</f>
        <v>#VALUE!</v>
      </c>
      <c r="CD34" s="34" t="e">
        <f>IF(CC34&lt;&gt;"",HLOOKUP(COUNT($F34:CC34)+1,$G$4:$EH$8,CD$14,0)*$D34,IF($C34=CD$17,$G$5*$D34,""))</f>
        <v>#VALUE!</v>
      </c>
      <c r="CE34" s="34" t="e">
        <f>IF(CD34&lt;&gt;"",HLOOKUP(COUNT($F34:CD34)+1,$G$4:$EH$8,CE$14,0)*$D34,IF($C34=CE$17,$G$5*$D34,""))</f>
        <v>#VALUE!</v>
      </c>
      <c r="CF34" s="34" t="e">
        <f>IF(CE34&lt;&gt;"",HLOOKUP(COUNT($F34:CE34)+1,$G$4:$EH$8,CF$14,0)*$D34,IF($C34=CF$17,$G$5*$D34,""))</f>
        <v>#VALUE!</v>
      </c>
      <c r="CG34" s="34" t="e">
        <f>IF(CF34&lt;&gt;"",HLOOKUP(COUNT($F34:CF34)+1,$G$4:$EH$8,CG$14,0)*$D34,IF($C34=CG$17,$G$5*$D34,""))</f>
        <v>#VALUE!</v>
      </c>
      <c r="CH34" s="34" t="e">
        <f>IF(CG34&lt;&gt;"",HLOOKUP(COUNT($F34:CG34)+1,$G$4:$EH$8,CH$14,0)*$D34,IF($C34=CH$17,$G$5*$D34,""))</f>
        <v>#VALUE!</v>
      </c>
      <c r="CI34" s="34" t="e">
        <f>IF(CH34&lt;&gt;"",HLOOKUP(COUNT($F34:CH34)+1,$G$4:$EH$8,CI$14,0)*$D34,IF($C34=CI$17,$G$5*$D34,""))</f>
        <v>#VALUE!</v>
      </c>
      <c r="CJ34" s="34" t="e">
        <f>IF(CI34&lt;&gt;"",HLOOKUP(COUNT($F34:CI34)+1,$G$4:$EH$8,CJ$14,0)*$D34,IF($C34=CJ$17,$G$5*$D34,""))</f>
        <v>#VALUE!</v>
      </c>
      <c r="CK34" s="34" t="e">
        <f>IF(CJ34&lt;&gt;"",HLOOKUP(COUNT($F34:CJ34)+1,$G$4:$EH$8,CK$14,0)*$D34,IF($C34=CK$17,$G$5*$D34,""))</f>
        <v>#VALUE!</v>
      </c>
      <c r="CL34" s="34" t="e">
        <f>IF(CK34&lt;&gt;"",HLOOKUP(COUNT($F34:CK34)+1,$G$4:$EH$8,CL$14,0)*$D34,IF($C34=CL$17,$G$5*$D34,""))</f>
        <v>#VALUE!</v>
      </c>
      <c r="CM34" s="34" t="e">
        <f>IF(CL34&lt;&gt;"",HLOOKUP(COUNT($F34:CL34)+1,$G$4:$EH$8,CM$14,0)*$D34,IF($C34=CM$17,$G$5*$D34,""))</f>
        <v>#VALUE!</v>
      </c>
      <c r="CN34" s="34" t="e">
        <f>IF(CM34&lt;&gt;"",HLOOKUP(COUNT($F34:CM34)+1,$G$4:$EH$8,CN$14,0)*$D34,IF($C34=CN$17,$G$5*$D34,""))</f>
        <v>#VALUE!</v>
      </c>
      <c r="CO34" s="34" t="e">
        <f>IF(CN34&lt;&gt;"",HLOOKUP(COUNT($F34:CN34)+1,$G$4:$EH$8,CO$14,0)*$D34,IF($C34=CO$17,$G$5*$D34,""))</f>
        <v>#VALUE!</v>
      </c>
      <c r="CP34" s="34" t="e">
        <f>IF(CO34&lt;&gt;"",HLOOKUP(COUNT($F34:CO34)+1,$G$4:$EH$8,CP$14,0)*$D34,IF($C34=CP$17,$G$5*$D34,""))</f>
        <v>#VALUE!</v>
      </c>
      <c r="CQ34" s="34" t="e">
        <f>IF(CP34&lt;&gt;"",HLOOKUP(COUNT($F34:CP34)+1,$G$4:$EH$8,CQ$14,0)*$D34,IF($C34=CQ$17,$G$5*$D34,""))</f>
        <v>#VALUE!</v>
      </c>
      <c r="CR34" s="34" t="e">
        <f>IF(CQ34&lt;&gt;"",HLOOKUP(COUNT($F34:CQ34)+1,$G$4:$EH$8,CR$14,0)*$D34,IF($C34=CR$17,$G$5*$D34,""))</f>
        <v>#VALUE!</v>
      </c>
      <c r="CS34" s="34" t="e">
        <f>IF(CR34&lt;&gt;"",HLOOKUP(COUNT($F34:CR34)+1,$G$4:$EH$8,CS$14,0)*$D34,IF($C34=CS$17,$G$5*$D34,""))</f>
        <v>#VALUE!</v>
      </c>
      <c r="CT34" s="34" t="e">
        <f>IF(CS34&lt;&gt;"",HLOOKUP(COUNT($F34:CS34)+1,$G$4:$EH$8,CT$14,0)*$D34,IF($C34=CT$17,$G$5*$D34,""))</f>
        <v>#VALUE!</v>
      </c>
      <c r="CU34" s="34" t="e">
        <f>IF(CT34&lt;&gt;"",HLOOKUP(COUNT($F34:CT34)+1,$G$4:$EH$8,CU$14,0)*$D34,IF($C34=CU$17,$G$5*$D34,""))</f>
        <v>#VALUE!</v>
      </c>
      <c r="CV34" s="34" t="e">
        <f>IF(CU34&lt;&gt;"",HLOOKUP(COUNT($F34:CU34)+1,$G$4:$EH$8,CV$14,0)*$D34,IF($C34=CV$17,$G$5*$D34,""))</f>
        <v>#VALUE!</v>
      </c>
      <c r="CW34" s="34" t="e">
        <f>IF(CV34&lt;&gt;"",HLOOKUP(COUNT($F34:CV34)+1,$G$4:$EH$8,CW$14,0)*$D34,IF($C34=CW$17,$G$5*$D34,""))</f>
        <v>#VALUE!</v>
      </c>
      <c r="CX34" s="34" t="e">
        <f>IF(CW34&lt;&gt;"",HLOOKUP(COUNT($F34:CW34)+1,$G$4:$EH$8,CX$14,0)*$D34,IF($C34=CX$17,$G$5*$D34,""))</f>
        <v>#VALUE!</v>
      </c>
      <c r="CY34" s="34" t="e">
        <f>IF(CX34&lt;&gt;"",HLOOKUP(COUNT($F34:CX34)+1,$G$4:$EH$8,CY$14,0)*$D34,IF($C34=CY$17,$G$5*$D34,""))</f>
        <v>#VALUE!</v>
      </c>
      <c r="CZ34" s="34" t="e">
        <f>IF(CY34&lt;&gt;"",HLOOKUP(COUNT($F34:CY34)+1,$G$4:$EH$8,CZ$14,0)*$D34,IF($C34=CZ$17,$G$5*$D34,""))</f>
        <v>#VALUE!</v>
      </c>
      <c r="DA34" s="34" t="e">
        <f>IF(CZ34&lt;&gt;"",HLOOKUP(COUNT($F34:CZ34)+1,$G$4:$EH$8,DA$14,0)*$D34,IF($C34=DA$17,$G$5*$D34,""))</f>
        <v>#VALUE!</v>
      </c>
      <c r="DB34" s="34" t="e">
        <f>IF(DA34&lt;&gt;"",HLOOKUP(COUNT($F34:DA34)+1,$G$4:$EH$8,DB$14,0)*$D34,IF($C34=DB$17,$G$5*$D34,""))</f>
        <v>#VALUE!</v>
      </c>
      <c r="DC34" s="34" t="e">
        <f>IF(DB34&lt;&gt;"",HLOOKUP(COUNT($F34:DB34)+1,$G$4:$EH$8,DC$14,0)*$D34,IF($C34=DC$17,$G$5*$D34,""))</f>
        <v>#VALUE!</v>
      </c>
      <c r="DD34" s="34" t="e">
        <f>IF(DC34&lt;&gt;"",HLOOKUP(COUNT($F34:DC34)+1,$G$4:$EH$8,DD$14,0)*$D34,IF($C34=DD$17,$G$5*$D34,""))</f>
        <v>#VALUE!</v>
      </c>
      <c r="DE34" s="34" t="e">
        <f>IF(DD34&lt;&gt;"",HLOOKUP(COUNT($F34:DD34)+1,$G$4:$EH$8,DE$14,0)*$D34,IF($C34=DE$17,$G$5*$D34,""))</f>
        <v>#VALUE!</v>
      </c>
      <c r="DF34" s="34" t="e">
        <f>IF(DE34&lt;&gt;"",HLOOKUP(COUNT($F34:DE34)+1,$G$4:$EH$8,DF$14,0)*$D34,IF($C34=DF$17,$G$5*$D34,""))</f>
        <v>#VALUE!</v>
      </c>
      <c r="DG34" s="34" t="e">
        <f>IF(DF34&lt;&gt;"",HLOOKUP(COUNT($F34:DF34)+1,$G$4:$EH$8,DG$14,0)*$D34,IF($C34=DG$17,$G$5*$D34,""))</f>
        <v>#VALUE!</v>
      </c>
      <c r="DH34" s="34" t="e">
        <f>IF(DG34&lt;&gt;"",HLOOKUP(COUNT($F34:DG34)+1,$G$4:$EH$8,DH$14,0)*$D34,IF($C34=DH$17,$G$5*$D34,""))</f>
        <v>#VALUE!</v>
      </c>
      <c r="DI34" s="34" t="e">
        <f>IF(DH34&lt;&gt;"",HLOOKUP(COUNT($F34:DH34)+1,$G$4:$EH$8,DI$14,0)*$D34,IF($C34=DI$17,$G$5*$D34,""))</f>
        <v>#VALUE!</v>
      </c>
      <c r="DJ34" s="34" t="e">
        <f>IF(DI34&lt;&gt;"",HLOOKUP(COUNT($F34:DI34)+1,$G$4:$EH$8,DJ$14,0)*$D34,IF($C34=DJ$17,$G$5*$D34,""))</f>
        <v>#VALUE!</v>
      </c>
      <c r="DK34" s="34" t="e">
        <f>IF(DJ34&lt;&gt;"",HLOOKUP(COUNT($F34:DJ34)+1,$G$4:$EH$8,DK$14,0)*$D34,IF($C34=DK$17,$G$5*$D34,""))</f>
        <v>#VALUE!</v>
      </c>
      <c r="DL34" s="34" t="e">
        <f>IF(DK34&lt;&gt;"",HLOOKUP(COUNT($F34:DK34)+1,$G$4:$EH$8,DL$14,0)*$D34,IF($C34=DL$17,$G$5*$D34,""))</f>
        <v>#VALUE!</v>
      </c>
      <c r="DM34" s="34" t="e">
        <f>IF(DL34&lt;&gt;"",HLOOKUP(COUNT($F34:DL34)+1,$G$4:$EH$8,DM$14,0)*$D34,IF($C34=DM$17,$G$5*$D34,""))</f>
        <v>#VALUE!</v>
      </c>
      <c r="DN34" s="34" t="e">
        <f>IF(DM34&lt;&gt;"",HLOOKUP(COUNT($F34:DM34)+1,$G$4:$EH$8,DN$14,0)*$D34,IF($C34=DN$17,$G$5*$D34,""))</f>
        <v>#VALUE!</v>
      </c>
      <c r="DO34" s="34" t="e">
        <f>IF(DN34&lt;&gt;"",HLOOKUP(COUNT($F34:DN34)+1,$G$4:$EH$8,DO$14,0)*$D34,IF($C34=DO$17,$G$5*$D34,""))</f>
        <v>#VALUE!</v>
      </c>
      <c r="DP34" s="34" t="e">
        <f>IF(DO34&lt;&gt;"",HLOOKUP(COUNT($F34:DO34)+1,$G$4:$EH$8,DP$14,0)*$D34,IF($C34=DP$17,$G$5*$D34,""))</f>
        <v>#VALUE!</v>
      </c>
      <c r="DQ34" s="34" t="e">
        <f>IF(DP34&lt;&gt;"",HLOOKUP(COUNT($F34:DP34)+1,$G$4:$EH$8,DQ$14,0)*$D34,IF($C34=DQ$17,$G$5*$D34,""))</f>
        <v>#VALUE!</v>
      </c>
      <c r="DR34" s="34" t="e">
        <f>IF(DQ34&lt;&gt;"",HLOOKUP(COUNT($F34:DQ34)+1,$G$4:$EH$8,DR$14,0)*$D34,IF($C34=DR$17,$G$5*$D34,""))</f>
        <v>#VALUE!</v>
      </c>
      <c r="DS34" s="34" t="e">
        <f>IF(DR34&lt;&gt;"",HLOOKUP(COUNT($F34:DR34)+1,$G$4:$EH$8,DS$14,0)*$D34,IF($C34=DS$17,$G$5*$D34,""))</f>
        <v>#VALUE!</v>
      </c>
      <c r="DT34" s="34" t="e">
        <f>IF(DS34&lt;&gt;"",HLOOKUP(COUNT($F34:DS34)+1,$G$4:$EH$8,DT$14,0)*$D34,IF($C34=DT$17,$G$5*$D34,""))</f>
        <v>#VALUE!</v>
      </c>
      <c r="DU34" s="34" t="e">
        <f>IF(DT34&lt;&gt;"",HLOOKUP(COUNT($F34:DT34)+1,$G$4:$EH$8,DU$14,0)*$D34,IF($C34=DU$17,$G$5*$D34,""))</f>
        <v>#VALUE!</v>
      </c>
      <c r="DV34" s="34" t="e">
        <f>IF(DU34&lt;&gt;"",HLOOKUP(COUNT($F34:DU34)+1,$G$4:$EH$8,DV$14,0)*$D34,IF($C34=DV$17,$G$5*$D34,""))</f>
        <v>#VALUE!</v>
      </c>
      <c r="DX34" s="34" t="str">
        <f>IF(DW34&lt;&gt;"",HLOOKUP(COUNT($DW34:DW34)+1,$G$4:$CX$8,DX$14,0)*$D34,IF($C34=DX$17,$G$6*$D34,""))</f>
        <v/>
      </c>
      <c r="DY34" s="34" t="str">
        <f>IF(DX34&lt;&gt;"",HLOOKUP(COUNT($DW34:DX34)+1,$G$4:$CX$8,DY$14,0)*$D34,IF($C34=DY$17,$G$6*$D34,""))</f>
        <v/>
      </c>
      <c r="DZ34" s="34" t="str">
        <f>IF(DY34&lt;&gt;"",HLOOKUP(COUNT($DW34:DY34)+1,$G$4:$CX$8,DZ$14,0)*$D34,IF($C34=DZ$17,$G$6*$D34,""))</f>
        <v/>
      </c>
      <c r="EA34" s="34" t="str">
        <f>IF(DZ34&lt;&gt;"",HLOOKUP(COUNT($DW34:DZ34)+1,$G$4:$CX$8,EA$14,0)*$D34,IF($C34=EA$17,$G$6*$D34,""))</f>
        <v/>
      </c>
      <c r="EB34" s="34" t="str">
        <f>IF(EA34&lt;&gt;"",HLOOKUP(COUNT($DW34:EA34)+1,$G$4:$CX$8,EB$14,0)*$D34,IF($C34=EB$17,$G$6*$D34,""))</f>
        <v/>
      </c>
      <c r="EC34" s="34" t="str">
        <f>IF(EB34&lt;&gt;"",HLOOKUP(COUNT($DW34:EB34)+1,$G$4:$CX$8,EC$14,0)*$D34,IF($C34=EC$17,$G$6*$D34,""))</f>
        <v/>
      </c>
      <c r="ED34" s="34" t="str">
        <f>IF(EC34&lt;&gt;"",HLOOKUP(COUNT($DW34:EC34)+1,$G$4:$CX$8,ED$14,0)*$D34,IF($C34=ED$17,$G$6*$D34,""))</f>
        <v/>
      </c>
      <c r="EE34" s="34" t="str">
        <f>IF(ED34&lt;&gt;"",HLOOKUP(COUNT($DW34:ED34)+1,$G$4:$CX$8,EE$14,0)*$D34,IF($C34=EE$17,$G$6*$D34,""))</f>
        <v/>
      </c>
      <c r="EF34" s="34" t="str">
        <f>IF(EE34&lt;&gt;"",HLOOKUP(COUNT($DW34:EE34)+1,$G$4:$CX$8,EF$14,0)*$D34,IF($C34=EF$17,$G$6*$D34,""))</f>
        <v/>
      </c>
      <c r="EG34" s="34" t="str">
        <f>IF(EF34&lt;&gt;"",HLOOKUP(COUNT($DW34:EF34)+1,$G$4:$CX$8,EG$14,0)*$D34,IF($C34=EG$17,$G$6*$D34,""))</f>
        <v/>
      </c>
      <c r="EH34" s="34" t="str">
        <f>IF(EG34&lt;&gt;"",HLOOKUP(COUNT($DW34:EG34)+1,$G$4:$CX$8,EH$14,0)*$D34,IF($C34=EH$17,$G$6*$D34,""))</f>
        <v/>
      </c>
      <c r="EI34" s="34" t="str">
        <f>IF(EH34&lt;&gt;"",HLOOKUP(COUNT($DW34:EH34)+1,$G$4:$CX$8,EI$14,0)*$D34,IF($C34=EI$17,$G$6*$D34,""))</f>
        <v/>
      </c>
      <c r="EJ34" s="34" t="str">
        <f>IF(EI34&lt;&gt;"",HLOOKUP(COUNT($DW34:EI34)+1,$G$4:$CX$8,EJ$14,0)*$D34,IF($C34=EJ$17,$G$6*$D34,""))</f>
        <v/>
      </c>
      <c r="EK34" s="34" t="str">
        <f>IF(EJ34&lt;&gt;"",HLOOKUP(COUNT($DW34:EJ34)+1,$G$4:$CX$8,EK$14,0)*$D34,IF($C34=EK$17,$G$6*$D34,""))</f>
        <v/>
      </c>
      <c r="EL34" s="34" t="str">
        <f>IF(EK34&lt;&gt;"",HLOOKUP(COUNT($DW34:EK34)+1,$G$4:$CX$8,EL$14,0)*$D34,IF($C34=EL$17,$G$6*$D34,""))</f>
        <v/>
      </c>
      <c r="EM34" s="34">
        <f>IF(EL34&lt;&gt;"",HLOOKUP(COUNT($DW34:EL34)+1,$G$4:$CX$8,EM$14,0)*$D34,IF($C34=EM$17,$G$6*$D34,""))</f>
        <v>0</v>
      </c>
      <c r="EN34" s="34">
        <f>IF(EM34&lt;&gt;"",HLOOKUP(COUNT($DW34:EM34)+1,$G$4:$CX$8,EN$14,0)*$D34,IF($C34=EN$17,$G$6*$D34,""))</f>
        <v>3000</v>
      </c>
      <c r="EO34" s="34">
        <f>IF(EN34&lt;&gt;"",HLOOKUP(COUNT($DW34:EN34)+1,$G$4:$CX$8,EO$14,0)*$D34,IF($C34=EO$17,$G$6*$D34,""))</f>
        <v>3000</v>
      </c>
      <c r="EP34" s="34">
        <f>IF(EO34&lt;&gt;"",HLOOKUP(COUNT($DW34:EO34)+1,$G$4:$CX$8,EP$14,0)*$D34,IF($C34=EP$17,$G$6*$D34,""))</f>
        <v>3000</v>
      </c>
      <c r="EQ34" s="34">
        <f>IF(EP34&lt;&gt;"",HLOOKUP(COUNT($DW34:EP34)+1,$G$4:$CX$8,EQ$14,0)*$D34,IF($C34=EQ$17,$G$6*$D34,""))</f>
        <v>3619.3832833671909</v>
      </c>
      <c r="ER34" s="34">
        <f>IF(EQ34&lt;&gt;"",HLOOKUP(COUNT($DW34:EQ34)+1,$G$4:$CX$8,ER$14,0)*$D34,IF($C34=ER$17,$G$6*$D34,""))</f>
        <v>4524.229104208991</v>
      </c>
      <c r="ES34" s="34">
        <f>IF(ER34&lt;&gt;"",HLOOKUP(COUNT($DW34:ER34)+1,$G$4:$CX$8,ES$14,0)*$D34,IF($C34=ES$17,$G$6*$D34,""))</f>
        <v>5429.0749250507861</v>
      </c>
      <c r="ET34" s="34">
        <f>IF(ES34&lt;&gt;"",HLOOKUP(COUNT($DW34:ES34)+1,$G$4:$CX$8,ET$14,0)*$D34,IF($C34=ET$17,$G$6*$D34,""))</f>
        <v>6297.726913058912</v>
      </c>
      <c r="EU34" s="34">
        <f>IF(ET34&lt;&gt;"",HLOOKUP(COUNT($DW34:ET34)+1,$G$4:$CX$8,EU$14,0)*$D34,IF($C34=EU$17,$G$6*$D34,""))</f>
        <v>7179.4086808871616</v>
      </c>
      <c r="EV34" s="34">
        <f>IF(EU34&lt;&gt;"",HLOOKUP(COUNT($DW34:EU34)+1,$G$4:$CX$8,EV$14,0)*$D34,IF($C34=EV$17,$G$6*$D34,""))</f>
        <v>8112.7318094024877</v>
      </c>
      <c r="EW34" s="34">
        <f>IF(EV34&lt;&gt;"",HLOOKUP(COUNT($DW34:EV34)+1,$G$4:$CX$8,EW$14,0)*$D34,IF($C34=EW$17,$G$6*$D34,""))</f>
        <v>9005.1323084367614</v>
      </c>
      <c r="EX34" s="34">
        <f>IF(EW34&lt;&gt;"",HLOOKUP(COUNT($DW34:EW34)+1,$G$4:$CX$8,EX$14,0)*$D34,IF($C34=EX$17,$G$6*$D34,""))</f>
        <v>9905.6455392804401</v>
      </c>
      <c r="EY34" s="34">
        <f>IF(EX34&lt;&gt;"",HLOOKUP(COUNT($DW34:EX34)+1,$G$4:$CX$8,EY$14,0)*$D34,IF($C34=EY$17,$G$6*$D34,""))</f>
        <v>7429.2341544603332</v>
      </c>
      <c r="EZ34" s="34">
        <f>IF(EY34&lt;&gt;"",HLOOKUP(COUNT($DW34:EY34)+1,$G$4:$CX$8,EZ$14,0)*$D34,IF($C34=EZ$17,$G$6*$D34,""))</f>
        <v>7057.7724467373127</v>
      </c>
      <c r="FA34" s="34">
        <f>IF(EZ34&lt;&gt;"",HLOOKUP(COUNT($DW34:EZ34)+1,$G$4:$CX$8,FA$14,0)*$D34,IF($C34=FA$17,$G$6*$D34,""))</f>
        <v>7763.5496914110463</v>
      </c>
      <c r="FB34" s="34">
        <f>IF(FA34&lt;&gt;"",HLOOKUP(COUNT($DW34:FA34)+1,$G$4:$CX$8,FB$14,0)*$D34,IF($C34=FB$17,$G$6*$D34,""))</f>
        <v>8539.9046605521544</v>
      </c>
      <c r="FC34" s="34">
        <f>IF(FB34&lt;&gt;"",HLOOKUP(COUNT($DW34:FB34)+1,$G$4:$CX$8,FC$14,0)*$D34,IF($C34=FC$17,$G$6*$D34,""))</f>
        <v>9393.8951266073673</v>
      </c>
      <c r="FD34" s="34">
        <f>IF(FC34&lt;&gt;"",HLOOKUP(COUNT($DW34:FC34)+1,$G$4:$CX$8,FD$14,0)*$D34,IF($C34=FD$17,$G$6*$D34,""))</f>
        <v>10333.284639268104</v>
      </c>
      <c r="FE34" s="34">
        <f>IF(FD34&lt;&gt;"",HLOOKUP(COUNT($DW34:FD34)+1,$G$4:$CX$8,FE$14,0)*$D34,IF($C34=FE$17,$G$6*$D34,""))</f>
        <v>9816.6204073046938</v>
      </c>
      <c r="FF34" s="34">
        <f>IF(FE34&lt;&gt;"",HLOOKUP(COUNT($DW34:FE34)+1,$G$4:$CX$8,FF$14,0)*$D34,IF($C34=FF$17,$G$6*$D34,""))</f>
        <v>9325.7893869394611</v>
      </c>
      <c r="FG34" s="34">
        <f>IF(FF34&lt;&gt;"",HLOOKUP(COUNT($DW34:FF34)+1,$G$4:$CX$8,FG$14,0)*$D34,IF($C34=FG$17,$G$6*$D34,""))</f>
        <v>9978.5946440252228</v>
      </c>
      <c r="FH34" s="34">
        <f>IF(FG34&lt;&gt;"",HLOOKUP(COUNT($DW34:FG34)+1,$G$4:$CX$8,FH$14,0)*$D34,IF($C34=FH$17,$G$6*$D34,""))</f>
        <v>10677.096269106989</v>
      </c>
      <c r="FI34" s="34">
        <f>IF(FH34&lt;&gt;"",HLOOKUP(COUNT($DW34:FH34)+1,$G$4:$CX$8,FI$14,0)*$D34,IF($C34=FI$17,$G$6*$D34,""))</f>
        <v>11424.493007944478</v>
      </c>
      <c r="FJ34" s="34">
        <f>IF(FI34&lt;&gt;"",HLOOKUP(COUNT($DW34:FI34)+1,$G$4:$CX$8,FJ$14,0)*$D34,IF($C34=FJ$17,$G$6*$D34,""))</f>
        <v>12566.942308738924</v>
      </c>
      <c r="FK34" s="34">
        <f>IF(FJ34&lt;&gt;"",HLOOKUP(COUNT($DW34:FJ34)+1,$G$4:$CX$8,FK$14,0)*$D34,IF($C34=FK$17,$G$6*$D34,""))</f>
        <v>10681.900962428088</v>
      </c>
      <c r="FL34" s="34">
        <f>IF(FK34&lt;&gt;"",HLOOKUP(COUNT($DW34:FK34)+1,$G$4:$CX$8,FL$14,0)*$D34,IF($C34=FL$17,$G$6*$D34,""))</f>
        <v>10147.805914306686</v>
      </c>
      <c r="FM34" s="34">
        <f>IF(FL34&lt;&gt;"",HLOOKUP(COUNT($DW34:FL34)+1,$G$4:$CX$8,FM$14,0)*$D34,IF($C34=FM$17,$G$6*$D34,""))</f>
        <v>10655.196210022019</v>
      </c>
      <c r="FN34" s="34">
        <f>IF(FM34&lt;&gt;"",HLOOKUP(COUNT($DW34:FM34)+1,$G$4:$CX$8,FN$14,0)*$D34,IF($C34=FN$17,$G$6*$D34,""))</f>
        <v>11187.956020523121</v>
      </c>
      <c r="FO34" s="34">
        <f>IF(FN34&lt;&gt;"",HLOOKUP(COUNT($DW34:FN34)+1,$G$4:$CX$8,FO$14,0)*$D34,IF($C34=FO$17,$G$6*$D34,""))</f>
        <v>11747.353821549272</v>
      </c>
      <c r="FP34" s="34">
        <f>IF(FO34&lt;&gt;"",HLOOKUP(COUNT($DW34:FO34)+1,$G$4:$CX$8,FP$14,0)*$D34,IF($C34=FP$17,$G$6*$D34,""))</f>
        <v>12569.668589057723</v>
      </c>
      <c r="FQ34" s="34">
        <f>IF(FP34&lt;&gt;"",HLOOKUP(COUNT($DW34:FP34)+1,$G$4:$CX$8,FQ$14,0)*$D34,IF($C34=FQ$17,$G$6*$D34,""))</f>
        <v>11312.701730151952</v>
      </c>
      <c r="FR34" s="34">
        <f>IF(FQ34&lt;&gt;"",HLOOKUP(COUNT($DW34:FQ34)+1,$G$4:$CX$8,FR$14,0)*$D34,IF($C34=FR$17,$G$6*$D34,""))</f>
        <v>10181.431557136761</v>
      </c>
      <c r="FS34" s="34">
        <f>IF(FR34&lt;&gt;"",HLOOKUP(COUNT($DW34:FR34)+1,$G$4:$CX$8,FS$14,0)*$D34,IF($C34=FS$17,$G$6*$D34,""))</f>
        <v>10894.13176613633</v>
      </c>
      <c r="FT34" s="34">
        <f>IF(FS34&lt;&gt;"",HLOOKUP(COUNT($DW34:FS34)+1,$G$4:$CX$8,FT$14,0)*$D34,IF($C34=FT$17,$G$6*$D34,""))</f>
        <v>11656.72098976587</v>
      </c>
      <c r="FU34" s="34">
        <f>IF(FT34&lt;&gt;"",HLOOKUP(COUNT($DW34:FT34)+1,$G$4:$CX$8,FU$14,0)*$D34,IF($C34=FU$17,$G$6*$D34,""))</f>
        <v>12472.691459049485</v>
      </c>
      <c r="FV34" s="34">
        <f>IF(FU34&lt;&gt;"",HLOOKUP(COUNT($DW34:FU34)+1,$G$4:$CX$8,FV$14,0)*$D34,IF($C34=FV$17,$G$6*$D34,""))</f>
        <v>13470.506775773445</v>
      </c>
      <c r="FW34" s="34">
        <f>IF(FV34&lt;&gt;"",HLOOKUP(COUNT($DW34:FV34)+1,$G$4:$CX$8,FW$14,0)*$D34,IF($C34=FW$17,$G$6*$D34,""))</f>
        <v>11584.635827165162</v>
      </c>
      <c r="FX34" s="34">
        <f>IF(FW34&lt;&gt;"",HLOOKUP(COUNT($DW34:FW34)+1,$G$4:$CX$8,FX$14,0)*$D34,IF($C34=FX$17,$G$6*$D34,""))</f>
        <v>11005.404035806903</v>
      </c>
      <c r="FY34" s="34">
        <f>IF(FX34&lt;&gt;"",HLOOKUP(COUNT($DW34:FX34)+1,$G$4:$CX$8,FY$14,0)*$D34,IF($C34=FY$17,$G$6*$D34,""))</f>
        <v>11555.674237597252</v>
      </c>
      <c r="FZ34" s="34">
        <f>IF(FY34&lt;&gt;"",HLOOKUP(COUNT($DW34:FY34)+1,$G$4:$CX$8,FZ$14,0)*$D34,IF($C34=FZ$17,$G$6*$D34,""))</f>
        <v>12133.45794947711</v>
      </c>
      <c r="GA34" s="34">
        <f>IF(FZ34&lt;&gt;"",HLOOKUP(COUNT($DW34:FZ34)+1,$G$4:$CX$8,GA$14,0)*$D34,IF($C34=GA$17,$G$6*$D34,""))</f>
        <v>12740.130846950964</v>
      </c>
      <c r="GB34" s="34">
        <f>IF(GA34&lt;&gt;"",HLOOKUP(COUNT($DW34:GA34)+1,$G$4:$CX$8,GB$14,0)*$D34,IF($C34=GB$17,$G$6*$D34,""))</f>
        <v>13631.94000623753</v>
      </c>
      <c r="GC34" s="34">
        <f>IF(GB34&lt;&gt;"",HLOOKUP(COUNT($DW34:GB34)+1,$G$4:$CX$8,GC$14,0)*$D34,IF($C34=GC$17,$G$6*$D34,""))</f>
        <v>12268.746005613782</v>
      </c>
      <c r="GD34" s="34">
        <f>IF(GC34&lt;&gt;"",HLOOKUP(COUNT($DW34:GC34)+1,$G$4:$CX$8,GD$14,0)*$D34,IF($C34=GD$17,$G$6*$D34,""))</f>
        <v>11041.871405052403</v>
      </c>
      <c r="GE34" s="34">
        <f>IF(GD34&lt;&gt;"",HLOOKUP(COUNT($DW34:GD34)+1,$G$4:$CX$8,GE$14,0)*$D34,IF($C34=GE$17,$G$6*$D34,""))</f>
        <v>11814.802403406073</v>
      </c>
      <c r="GF34" s="34">
        <f>IF(GE34&lt;&gt;"",HLOOKUP(COUNT($DW34:GE34)+1,$G$4:$CX$8,GF$14,0)*$D34,IF($C34=GF$17,$G$6*$D34,""))</f>
        <v>12641.838571644495</v>
      </c>
      <c r="GG34" s="34">
        <f>IF(GF34&lt;&gt;"",HLOOKUP(COUNT($DW34:GF34)+1,$G$4:$CX$8,GG$14,0)*$D34,IF($C34=GG$17,$G$6*$D34,""))</f>
        <v>13526.767271659612</v>
      </c>
      <c r="GH34" s="34">
        <f>IF(GG34&lt;&gt;"",HLOOKUP(COUNT($DW34:GG34)+1,$G$4:$CX$8,GH$14,0)*$D34,IF($C34=GH$17,$G$6*$D34,""))</f>
        <v>14608.908653392378</v>
      </c>
      <c r="GI34" s="34">
        <f>IF(GH34&lt;&gt;"",HLOOKUP(COUNT($DW34:GH34)+1,$G$4:$CX$8,GI$14,0)*$D34,IF($C34=GI$17,$G$6*$D34,""))</f>
        <v>12709.750528451366</v>
      </c>
      <c r="GJ34" s="34">
        <f>IF(GI34&lt;&gt;"",HLOOKUP(COUNT($DW34:GI34)+1,$G$4:$CX$8,GJ$14,0)*$D34,IF($C34=GJ$17,$G$6*$D34,""))</f>
        <v>12074.263002028802</v>
      </c>
      <c r="GK34" s="34">
        <f>IF(GJ34&lt;&gt;"",HLOOKUP(COUNT($DW34:GJ34)+1,$G$4:$CX$8,GK$14,0)*$D34,IF($C34=GK$17,$G$6*$D34,""))</f>
        <v>12677.976152130239</v>
      </c>
      <c r="GL34" s="34">
        <f>IF(GK34&lt;&gt;"",HLOOKUP(COUNT($DW34:GK34)+1,$G$4:$CX$8,GL$14,0)*$D34,IF($C34=GL$17,$G$6*$D34,""))</f>
        <v>13311.874959736753</v>
      </c>
      <c r="GM34" s="34">
        <f>IF(GL34&lt;&gt;"",HLOOKUP(COUNT($DW34:GL34)+1,$G$4:$CX$8,GM$14,0)*$D34,IF($C34=GM$17,$G$6*$D34,""))</f>
        <v>13977.468707723594</v>
      </c>
      <c r="GN34" s="34">
        <f>IF(GM34&lt;&gt;"",HLOOKUP(COUNT($DW34:GM34)+1,$G$4:$CX$8,GN$14,0)*$D34,IF($C34=GN$17,$G$6*$D34,""))</f>
        <v>14955.891517264241</v>
      </c>
      <c r="GO34" s="34">
        <f>IF(GN34&lt;&gt;"",HLOOKUP(COUNT($DW34:GN34)+1,$G$4:$CX$8,GO$14,0)*$D34,IF($C34=GO$17,$G$6*$D34,""))</f>
        <v>13460.302365537817</v>
      </c>
      <c r="GP34" s="34">
        <f>IF(GO34&lt;&gt;"",HLOOKUP(COUNT($DW34:GO34)+1,$G$4:$CX$8,GP$14,0)*$D34,IF($C34=GP$17,$G$6*$D34,""))</f>
        <v>12114.272128984037</v>
      </c>
      <c r="GQ34" s="34">
        <f>IF(GP34&lt;&gt;"",HLOOKUP(COUNT($DW34:GP34)+1,$G$4:$CX$8,GQ$14,0)*$D34,IF($C34=GQ$17,$G$6*$D34,""))</f>
        <v>12962.271178012919</v>
      </c>
      <c r="GR34" s="34">
        <f>IF(GQ34&lt;&gt;"",HLOOKUP(COUNT($DW34:GQ34)+1,$G$4:$CX$8,GR$14,0)*$D34,IF($C34=GR$17,$G$6*$D34,""))</f>
        <v>13869.630160473826</v>
      </c>
      <c r="GS34" s="34">
        <f>IF(GR34&lt;&gt;"",HLOOKUP(COUNT($DW34:GR34)+1,$G$4:$CX$8,GS$14,0)*$D34,IF($C34=GS$17,$G$6*$D34,""))</f>
        <v>14840.50427170699</v>
      </c>
      <c r="GT34" s="34">
        <f>IF(GS34&lt;&gt;"",HLOOKUP(COUNT($DW34:GS34)+1,$G$4:$CX$8,GT$14,0)*$D34,IF($C34=GT$17,$G$6*$D34,""))</f>
        <v>16027.744613443549</v>
      </c>
      <c r="GU34" s="34">
        <f>IF(GT34&lt;&gt;"",HLOOKUP(COUNT($DW34:GT34)+1,$G$4:$CX$8,GU$14,0)*$D34,IF($C34=GU$17,$G$6*$D34,""))</f>
        <v>10431.578365036457</v>
      </c>
      <c r="GV34" s="34">
        <f>IF(GU34&lt;&gt;"",HLOOKUP(COUNT($DW34:GU34)+1,$G$4:$CX$8,GV$14,0)*$D34,IF($C34=GV$17,$G$6*$D34,""))</f>
        <v>10431.578365036457</v>
      </c>
      <c r="GW34" s="34">
        <f>IF(GV34&lt;&gt;"",HLOOKUP(COUNT($DW34:GV34)+1,$G$4:$CX$8,GW$14,0)*$D34,IF($C34=GW$17,$G$6*$D34,""))</f>
        <v>10431.578365036457</v>
      </c>
      <c r="GX34" s="34">
        <f>IF(GW34&lt;&gt;"",HLOOKUP(COUNT($DW34:GW34)+1,$G$4:$CX$8,GX$14,0)*$D34,IF($C34=GX$17,$G$6*$D34,""))</f>
        <v>10431.578365036457</v>
      </c>
      <c r="GY34" s="34">
        <f>IF(GX34&lt;&gt;"",HLOOKUP(COUNT($DW34:GX34)+1,$G$4:$CX$8,GY$14,0)*$D34,IF($C34=GY$17,$G$6*$D34,""))</f>
        <v>10431.578365036457</v>
      </c>
      <c r="GZ34" s="34">
        <f>IF(GY34&lt;&gt;"",HLOOKUP(COUNT($DW34:GY34)+1,$G$4:$CX$8,GZ$14,0)*$D34,IF($C34=GZ$17,$G$6*$D34,""))</f>
        <v>10431.578365036457</v>
      </c>
      <c r="HA34" s="34">
        <f>IF(GZ34&lt;&gt;"",HLOOKUP(COUNT($DW34:GZ34)+1,$G$4:$CX$8,HA$14,0)*$D34,IF($C34=HA$17,$G$6*$D34,""))</f>
        <v>10431.578365036457</v>
      </c>
      <c r="HB34" s="34">
        <f>IF(HA34&lt;&gt;"",HLOOKUP(COUNT($DW34:HA34)+1,$G$4:$CX$8,HB$14,0)*$D34,IF($C34=HB$17,$G$6*$D34,""))</f>
        <v>10431.578365036457</v>
      </c>
      <c r="HC34" s="34">
        <f>IF(HB34&lt;&gt;"",HLOOKUP(COUNT($DW34:HB34)+1,$G$4:$CX$8,HC$14,0)*$D34,IF($C34=HC$17,$G$6*$D34,""))</f>
        <v>10431.578365036457</v>
      </c>
      <c r="HD34" s="34">
        <f>IF(HC34&lt;&gt;"",HLOOKUP(COUNT($DW34:HC34)+1,$G$4:$CX$8,HD$14,0)*$D34,IF($C34=HD$17,$G$6*$D34,""))</f>
        <v>10431.578365036457</v>
      </c>
      <c r="HE34" s="34">
        <f>IF(HD34&lt;&gt;"",HLOOKUP(COUNT($DW34:HD34)+1,$G$4:$CX$8,HE$14,0)*$D34,IF($C34=HE$17,$G$6*$D34,""))</f>
        <v>10431.578365036457</v>
      </c>
      <c r="HF34" s="34">
        <f>IF(HE34&lt;&gt;"",HLOOKUP(COUNT($DW34:HE34)+1,$G$4:$CX$8,HF$14,0)*$D34,IF($C34=HF$17,$G$6*$D34,""))</f>
        <v>10431.578365036457</v>
      </c>
      <c r="HG34" s="34">
        <f>IF(HF34&lt;&gt;"",HLOOKUP(COUNT($DW34:HF34)+1,$G$4:$CX$8,HG$14,0)*$D34,IF($C34=HG$17,$G$6*$D34,""))</f>
        <v>10431.578365036457</v>
      </c>
      <c r="HH34" s="34">
        <f>IF(HG34&lt;&gt;"",HLOOKUP(COUNT($DW34:HG34)+1,$G$4:$CX$8,HH$14,0)*$D34,IF($C34=HH$17,$G$6*$D34,""))</f>
        <v>10431.578365036457</v>
      </c>
      <c r="HI34" s="34">
        <f>IF(HH34&lt;&gt;"",HLOOKUP(COUNT($DW34:HH34)+1,$G$4:$CX$8,HI$14,0)*$D34,IF($C34=HI$17,$G$6*$D34,""))</f>
        <v>10431.578365036457</v>
      </c>
      <c r="HJ34" s="34">
        <f>IF(HI34&lt;&gt;"",HLOOKUP(COUNT($DW34:HI34)+1,$G$4:$CX$8,HJ$14,0)*$D34,IF($C34=HJ$17,$G$6*$D34,""))</f>
        <v>10431.578365036457</v>
      </c>
      <c r="HK34" s="34">
        <f>IF(HJ34&lt;&gt;"",HLOOKUP(COUNT($DW34:HJ34)+1,$G$4:$CX$8,HK$14,0)*$D34,IF($C34=HK$17,$G$6*$D34,""))</f>
        <v>10431.578365036457</v>
      </c>
      <c r="HL34" s="34">
        <f>IF(HK34&lt;&gt;"",HLOOKUP(COUNT($DW34:HK34)+1,$G$4:$CX$8,HL$14,0)*$D34,IF($C34=HL$17,$G$6*$D34,""))</f>
        <v>10431.578365036457</v>
      </c>
      <c r="HM34" s="34">
        <f>IF(HL34&lt;&gt;"",HLOOKUP(COUNT($DW34:HL34)+1,$G$4:$CX$8,HM$14,0)*$D34,IF($C34=HM$17,$G$6*$D34,""))</f>
        <v>10431.578365036457</v>
      </c>
      <c r="HN34" s="34">
        <f>IF(HM34&lt;&gt;"",HLOOKUP(COUNT($DW34:HM34)+1,$G$4:$CX$8,HN$14,0)*$D34,IF($C34=HN$17,$G$6*$D34,""))</f>
        <v>10431.578365036457</v>
      </c>
      <c r="HO34" s="34">
        <f>IF(HN34&lt;&gt;"",HLOOKUP(COUNT($DW34:HN34)+1,$G$4:$CX$8,HO$14,0)*$D34,IF($C34=HO$17,$G$6*$D34,""))</f>
        <v>10431.578365036457</v>
      </c>
      <c r="HP34" s="34">
        <f>IF(HO34&lt;&gt;"",HLOOKUP(COUNT($DW34:HO34)+1,$G$4:$DV$8,HP$14,0)*$D34,IF($C34=HP$17,$G$6*$D34,""))</f>
        <v>10431.578365036457</v>
      </c>
      <c r="HQ34" s="34">
        <f>IF(HP34&lt;&gt;"",HLOOKUP(COUNT($DW34:HP34)+1,$G$4:$DV$8,HQ$14,0)*$D34,IF($C34=HQ$17,$G$6*$D34,""))</f>
        <v>10431.578365036457</v>
      </c>
      <c r="HR34" s="34">
        <f>IF(HQ34&lt;&gt;"",HLOOKUP(COUNT($DW34:HQ34)+1,$G$4:$DV$8,HR$14,0)*$D34,IF($C34=HR$17,$G$6*$D34,""))</f>
        <v>10431.578365036457</v>
      </c>
      <c r="HS34" s="34">
        <f>IF(HR34&lt;&gt;"",HLOOKUP(COUNT($DW34:HR34)+1,$G$4:$DV$8,HS$14,0)*$D34,IF($C34=HS$17,$G$6*$D34,""))</f>
        <v>10431.578365036457</v>
      </c>
      <c r="HT34" s="34">
        <f>IF(HS34&lt;&gt;"",HLOOKUP(COUNT($DW34:HS34)+1,$G$4:$DV$8,HT$14,0)*$D34,IF($C34=HT$17,$G$6*$D34,""))</f>
        <v>10431.578365036457</v>
      </c>
      <c r="HU34" s="34">
        <f>IF(HT34&lt;&gt;"",HLOOKUP(COUNT($DW34:HT34)+1,$G$4:$DV$8,HU$14,0)*$D34,IF($C34=HU$17,$G$6*$D34,""))</f>
        <v>10431.578365036457</v>
      </c>
      <c r="HV34" s="34">
        <f>IF(HU34&lt;&gt;"",HLOOKUP(COUNT($DW34:HU34)+1,$G$4:$DV$8,HV$14,0)*$D34,IF($C34=HV$17,$G$6*$D34,""))</f>
        <v>10431.578365036457</v>
      </c>
      <c r="HW34" s="34">
        <f>IF(HV34&lt;&gt;"",HLOOKUP(COUNT($DW34:HV34)+1,$G$4:$DV$8,HW$14,0)*$D34,IF($C34=HW$17,$G$6*$D34,""))</f>
        <v>10431.578365036457</v>
      </c>
      <c r="HX34" s="34">
        <f>IF(HW34&lt;&gt;"",HLOOKUP(COUNT($DW34:HW34)+1,$G$4:$DV$8,HX$14,0)*$D34,IF($C34=HX$17,$G$6*$D34,""))</f>
        <v>10431.578365036457</v>
      </c>
      <c r="HY34" s="34">
        <f>IF(HX34&lt;&gt;"",HLOOKUP(COUNT($DW34:HX34)+1,$G$4:$DV$8,HY$14,0)*$D34,IF($C34=HY$17,$G$6*$D34,""))</f>
        <v>10431.578365036457</v>
      </c>
      <c r="HZ34" s="34">
        <f>IF(HY34&lt;&gt;"",HLOOKUP(COUNT($DW34:HY34)+1,$G$4:$DV$8,HZ$14,0)*$D34,IF($C34=HZ$17,$G$6*$D34,""))</f>
        <v>10431.578365036457</v>
      </c>
      <c r="IA34" s="34">
        <f>IF(HZ34&lt;&gt;"",HLOOKUP(COUNT($DW34:HZ34)+1,$G$4:$DV$8,IA$14,0)*$D34,IF($C34=IA$17,$G$6*$D34,""))</f>
        <v>10431.578365036457</v>
      </c>
      <c r="IB34" s="34">
        <f>IF(IA34&lt;&gt;"",HLOOKUP(COUNT($DW34:IA34)+1,$G$4:$DV$8,IB$14,0)*$D34,IF($C34=IB$17,$G$6*$D34,""))</f>
        <v>10431.578365036457</v>
      </c>
      <c r="IC34" s="34">
        <f>IF(IB34&lt;&gt;"",HLOOKUP(COUNT($DW34:IB34)+1,$G$4:$DV$8,IC$14,0)*$D34,IF($C34=IC$17,$G$6*$D34,""))</f>
        <v>10431.578365036457</v>
      </c>
      <c r="ID34" s="34">
        <f>IF(IC34&lt;&gt;"",HLOOKUP(COUNT($DW34:IC34)+1,$G$4:$DV$8,ID$14,0)*$D34,IF($C34=ID$17,$G$6*$D34,""))</f>
        <v>10431.578365036457</v>
      </c>
      <c r="IE34" s="34">
        <f>IF(ID34&lt;&gt;"",HLOOKUP(COUNT($DW34:ID34)+1,$G$4:$DV$8,IE$14,0)*$D34,IF($C34=IE$17,$G$6*$D34,""))</f>
        <v>10431.578365036457</v>
      </c>
      <c r="IF34" s="34">
        <f>IF(IE34&lt;&gt;"",HLOOKUP(COUNT($DW34:IE34)+1,$G$4:$DV$8,IF$14,0)*$D34,IF($C34=IF$17,$G$6*$D34,""))</f>
        <v>10431.578365036457</v>
      </c>
      <c r="IG34" s="34">
        <f>IF(IF34&lt;&gt;"",HLOOKUP(COUNT($DW34:IF34)+1,$G$4:$DV$8,IG$14,0)*$D34,IF($C34=IG$17,$G$6*$D34,""))</f>
        <v>10431.578365036457</v>
      </c>
      <c r="IH34" s="34">
        <f>IF(IG34&lt;&gt;"",HLOOKUP(COUNT($DW34:IG34)+1,$G$4:$DV$8,IH$14,0)*$D34,IF($C34=IH$17,$G$6*$D34,""))</f>
        <v>10431.578365036457</v>
      </c>
      <c r="II34" s="34">
        <f>IF(IH34&lt;&gt;"",HLOOKUP(COUNT($DW34:IH34)+1,$G$4:$DV$8,II$14,0)*$D34,IF($C34=II$17,$G$6*$D34,""))</f>
        <v>10431.578365036457</v>
      </c>
      <c r="IJ34" s="34">
        <f>IF(II34&lt;&gt;"",HLOOKUP(COUNT($DW34:II34)+1,$G$4:$DV$8,IJ$14,0)*$D34,IF($C34=IJ$17,$G$6*$D34,""))</f>
        <v>10431.578365036457</v>
      </c>
      <c r="IK34" s="34">
        <f>IF(IJ34&lt;&gt;"",HLOOKUP(COUNT($DW34:IJ34)+1,$G$4:$DV$8,IK$14,0)*$D34,IF($C34=IK$17,$G$6*$D34,""))</f>
        <v>10431.578365036457</v>
      </c>
      <c r="IL34" s="34">
        <f>IF(IK34&lt;&gt;"",HLOOKUP(COUNT($DW34:IK34)+1,$G$4:$DV$8,IL$14,0)*$D34,IF($C34=IL$17,$G$6*$D34,""))</f>
        <v>10431.578365036457</v>
      </c>
      <c r="IM34" s="34">
        <f>IF(IL34&lt;&gt;"",HLOOKUP(COUNT($DW34:IL34)+1,$G$4:$DV$8,IM$14,0)*$D34,IF($C34=IM$17,$G$6*$D34,""))</f>
        <v>10431.578365036457</v>
      </c>
      <c r="IO34" s="34" t="str">
        <f>IF(IN34&lt;&gt;"",HLOOKUP(COUNT($IN34:IN34)+1,$G$4:$EH$8,IO$14,0)*$D34,IF($C34=IO$17,$G$7*$D34,""))</f>
        <v/>
      </c>
      <c r="IP34" s="34" t="str">
        <f>IF(IO34&lt;&gt;"",HLOOKUP(COUNT($IN34:IO34)+1,$G$4:$EH$8,IP$14,0)*$D34,IF($C34=IP$17,$G$7*$D34,""))</f>
        <v/>
      </c>
      <c r="IQ34" s="34" t="str">
        <f>IF(IP34&lt;&gt;"",HLOOKUP(COUNT($IN34:IP34)+1,$G$4:$EH$8,IQ$14,0)*$D34,IF($C34=IQ$17,$G$7*$D34,""))</f>
        <v/>
      </c>
      <c r="IR34" s="34" t="str">
        <f>IF(IQ34&lt;&gt;"",HLOOKUP(COUNT($IN34:IQ34)+1,$G$4:$EH$8,IR$14,0)*$D34,IF($C34=IR$17,$G$7*$D34,""))</f>
        <v/>
      </c>
      <c r="IS34" s="34" t="str">
        <f>IF(IR34&lt;&gt;"",HLOOKUP(COUNT($IN34:IR34)+1,$G$4:$EH$8,IS$14,0)*$D34,IF($C34=IS$17,$G$7*$D34,""))</f>
        <v/>
      </c>
      <c r="IT34" s="34" t="str">
        <f>IF(IS34&lt;&gt;"",HLOOKUP(COUNT($IN34:IS34)+1,$G$4:$EH$8,IT$14,0)*$D34,IF($C34=IT$17,$G$7*$D34,""))</f>
        <v/>
      </c>
      <c r="IU34" s="34" t="str">
        <f>IF(IT34&lt;&gt;"",HLOOKUP(COUNT($IN34:IT34)+1,$G$4:$EH$8,IU$14,0)*$D34,IF($C34=IU$17,$G$7*$D34,""))</f>
        <v/>
      </c>
      <c r="IV34" s="34" t="str">
        <f>IF(IU34&lt;&gt;"",HLOOKUP(COUNT($IN34:IU34)+1,$G$4:$EH$8,IV$14,0)*$D34,IF($C34=IV$17,$G$7*$D34,""))</f>
        <v/>
      </c>
      <c r="IW34" s="34" t="str">
        <f>IF(IV34&lt;&gt;"",HLOOKUP(COUNT($IN34:IV34)+1,$G$4:$EH$8,IW$14,0)*$D34,IF($C34=IW$17,$G$7*$D34,""))</f>
        <v/>
      </c>
      <c r="IX34" s="34" t="str">
        <f>IF(IW34&lt;&gt;"",HLOOKUP(COUNT($IN34:IW34)+1,$G$4:$EH$8,IX$14,0)*$D34,IF($C34=IX$17,$G$7*$D34,""))</f>
        <v/>
      </c>
      <c r="IY34" s="34" t="str">
        <f>IF(IX34&lt;&gt;"",HLOOKUP(COUNT($IN34:IX34)+1,$G$4:$EH$8,IY$14,0)*$D34,IF($C34=IY$17,$G$7*$D34,""))</f>
        <v/>
      </c>
      <c r="IZ34" s="34" t="str">
        <f>IF(IY34&lt;&gt;"",HLOOKUP(COUNT($IN34:IY34)+1,$G$4:$EH$8,IZ$14,0)*$D34,IF($C34=IZ$17,$G$7*$D34,""))</f>
        <v/>
      </c>
      <c r="JA34" s="34" t="str">
        <f>IF(IZ34&lt;&gt;"",HLOOKUP(COUNT($IN34:IZ34)+1,$G$4:$EH$8,JA$14,0)*$D34,IF($C34=JA$17,$G$7*$D34,""))</f>
        <v/>
      </c>
      <c r="JB34" s="34" t="str">
        <f>IF(JA34&lt;&gt;"",HLOOKUP(COUNT($IN34:JA34)+1,$G$4:$EH$8,JB$14,0)*$D34,IF($C34=JB$17,$G$7*$D34,""))</f>
        <v/>
      </c>
      <c r="JC34" s="34" t="str">
        <f>IF(JB34&lt;&gt;"",HLOOKUP(COUNT($IN34:JB34)+1,$G$4:$EH$8,JC$14,0)*$D34,IF($C34=JC$17,$G$7*$D34,""))</f>
        <v/>
      </c>
      <c r="JD34" s="34">
        <f>IF(JC34&lt;&gt;"",HLOOKUP(COUNT($IN34:JC34)+1,$G$4:$EH$8,JD$14,0)*$D34,IF($C34=JD$17,$G$7*$D34,""))</f>
        <v>0</v>
      </c>
      <c r="JE34" s="34">
        <f>IF(JD34&lt;&gt;"",HLOOKUP(COUNT($IN34:JD34)+1,$G$4:$EH$8,JE$14,0)*$D34,IF($C34=JE$17,$G$7*$D34,""))</f>
        <v>1500</v>
      </c>
      <c r="JF34" s="34">
        <f>IF(JE34&lt;&gt;"",HLOOKUP(COUNT($IN34:JE34)+1,$G$4:$EH$8,JF$14,0)*$D34,IF($C34=JF$17,$G$7*$D34,""))</f>
        <v>1500</v>
      </c>
      <c r="JG34" s="34">
        <f>IF(JF34&lt;&gt;"",HLOOKUP(COUNT($IN34:JF34)+1,$G$4:$EH$8,JG$14,0)*$D34,IF($C34=JG$17,$G$7*$D34,""))</f>
        <v>1500</v>
      </c>
      <c r="JH34" s="34">
        <f>IF(JG34&lt;&gt;"",HLOOKUP(COUNT($IN34:JG34)+1,$G$4:$EH$8,JH$14,0)*$D34,IF($C34=JH$17,$G$7*$D34,""))</f>
        <v>1500</v>
      </c>
      <c r="JI34" s="34">
        <f>IF(JH34&lt;&gt;"",HLOOKUP(COUNT($IN34:JH34)+1,$G$4:$EH$8,JI$14,0)*$D34,IF($C34=JI$17,$G$7*$D34,""))</f>
        <v>1508.0763680696637</v>
      </c>
      <c r="JJ34" s="34">
        <f>IF(JI34&lt;&gt;"",HLOOKUP(COUNT($IN34:JI34)+1,$G$4:$EH$8,JJ$14,0)*$D34,IF($C34=JJ$17,$G$7*$D34,""))</f>
        <v>1809.6916416835954</v>
      </c>
      <c r="JK34" s="34">
        <f>IF(JJ34&lt;&gt;"",HLOOKUP(COUNT($IN34:JJ34)+1,$G$4:$EH$8,JK$14,0)*$D34,IF($C34=JK$17,$G$7*$D34,""))</f>
        <v>2099.2423043529707</v>
      </c>
      <c r="JL34" s="34">
        <f>IF(JK34&lt;&gt;"",HLOOKUP(COUNT($IN34:JK34)+1,$G$4:$EH$8,JL$14,0)*$D34,IF($C34=JL$17,$G$7*$D34,""))</f>
        <v>2393.1362269623874</v>
      </c>
      <c r="JM34" s="34">
        <f>IF(JL34&lt;&gt;"",HLOOKUP(COUNT($IN34:JL34)+1,$G$4:$EH$8,JM$14,0)*$D34,IF($C34=JM$17,$G$7*$D34,""))</f>
        <v>2704.243936467496</v>
      </c>
      <c r="JN34" s="34">
        <f>IF(JM34&lt;&gt;"",HLOOKUP(COUNT($IN34:JM34)+1,$G$4:$EH$8,JN$14,0)*$D34,IF($C34=JN$17,$G$7*$D34,""))</f>
        <v>3001.7107694789211</v>
      </c>
      <c r="JO34" s="34">
        <f>IF(JN34&lt;&gt;"",HLOOKUP(COUNT($IN34:JN34)+1,$G$4:$EH$8,JO$14,0)*$D34,IF($C34=JO$17,$G$7*$D34,""))</f>
        <v>3301.8818464268134</v>
      </c>
      <c r="JP34" s="34">
        <f>IF(JO34&lt;&gt;"",HLOOKUP(COUNT($IN34:JO34)+1,$G$4:$EH$8,JP$14,0)*$D34,IF($C34=JP$17,$G$7*$D34,""))</f>
        <v>2476.4113848201114</v>
      </c>
      <c r="JQ34" s="34">
        <f>IF(JP34&lt;&gt;"",HLOOKUP(COUNT($IN34:JP34)+1,$G$4:$EH$8,JQ$14,0)*$D34,IF($C34=JQ$17,$G$7*$D34,""))</f>
        <v>2352.5908155791044</v>
      </c>
      <c r="JR34" s="34">
        <f>IF(JQ34&lt;&gt;"",HLOOKUP(COUNT($IN34:JQ34)+1,$G$4:$EH$8,JR$14,0)*$D34,IF($C34=JR$17,$G$7*$D34,""))</f>
        <v>2587.8498971370159</v>
      </c>
      <c r="JS34" s="34">
        <f>IF(JR34&lt;&gt;"",HLOOKUP(COUNT($IN34:JR34)+1,$G$4:$EH$8,JS$14,0)*$D34,IF($C34=JS$17,$G$7*$D34,""))</f>
        <v>2846.6348868507184</v>
      </c>
      <c r="JT34" s="34">
        <f>IF(JS34&lt;&gt;"",HLOOKUP(COUNT($IN34:JS34)+1,$G$4:$EH$8,JT$14,0)*$D34,IF($C34=JT$17,$G$7*$D34,""))</f>
        <v>3131.2983755357891</v>
      </c>
      <c r="JU34" s="34">
        <f>IF(JT34&lt;&gt;"",HLOOKUP(COUNT($IN34:JT34)+1,$G$4:$EH$8,JU$14,0)*$D34,IF($C34=JU$17,$G$7*$D34,""))</f>
        <v>3444.428213089368</v>
      </c>
      <c r="JV34" s="34">
        <f>IF(JU34&lt;&gt;"",HLOOKUP(COUNT($IN34:JU34)+1,$G$4:$EH$8,JV$14,0)*$D34,IF($C34=JV$17,$G$7*$D34,""))</f>
        <v>3272.2068024348982</v>
      </c>
      <c r="JW34" s="34">
        <f>IF(JV34&lt;&gt;"",HLOOKUP(COUNT($IN34:JV34)+1,$G$4:$EH$8,JW$14,0)*$D34,IF($C34=JW$17,$G$7*$D34,""))</f>
        <v>3108.596462313154</v>
      </c>
      <c r="JX34" s="34">
        <f>IF(JW34&lt;&gt;"",HLOOKUP(COUNT($IN34:JW34)+1,$G$4:$EH$8,JX$14,0)*$D34,IF($C34=JX$17,$G$7*$D34,""))</f>
        <v>3326.1982146750747</v>
      </c>
      <c r="JY34" s="34">
        <f>IF(JX34&lt;&gt;"",HLOOKUP(COUNT($IN34:JX34)+1,$G$4:$EH$8,JY$14,0)*$D34,IF($C34=JY$17,$G$7*$D34,""))</f>
        <v>3559.0320897023298</v>
      </c>
      <c r="JZ34" s="34">
        <f>IF(JY34&lt;&gt;"",HLOOKUP(COUNT($IN34:JY34)+1,$G$4:$EH$8,JZ$14,0)*$D34,IF($C34=JZ$17,$G$7*$D34,""))</f>
        <v>3808.164335981493</v>
      </c>
      <c r="KA34" s="34">
        <f>IF(JZ34&lt;&gt;"",HLOOKUP(COUNT($IN34:JZ34)+1,$G$4:$EH$8,KA$14,0)*$D34,IF($C34=KA$17,$G$7*$D34,""))</f>
        <v>4188.9807695796417</v>
      </c>
      <c r="KB34" s="34">
        <f>IF(KA34&lt;&gt;"",HLOOKUP(COUNT($IN34:KA34)+1,$G$4:$EH$8,KB$14,0)*$D34,IF($C34=KB$17,$G$7*$D34,""))</f>
        <v>3560.6336541426963</v>
      </c>
      <c r="KC34" s="34">
        <f>IF(KB34&lt;&gt;"",HLOOKUP(COUNT($IN34:KB34)+1,$G$4:$EH$8,KC$14,0)*$D34,IF($C34=KC$17,$G$7*$D34,""))</f>
        <v>3382.6019714355621</v>
      </c>
      <c r="KD34" s="34">
        <f>IF(KC34&lt;&gt;"",HLOOKUP(COUNT($IN34:KC34)+1,$G$4:$EH$8,KD$14,0)*$D34,IF($C34=KD$17,$G$7*$D34,""))</f>
        <v>3551.7320700073401</v>
      </c>
      <c r="KE34" s="34">
        <f>IF(KD34&lt;&gt;"",HLOOKUP(COUNT($IN34:KD34)+1,$G$4:$EH$8,KE$14,0)*$D34,IF($C34=KE$17,$G$7*$D34,""))</f>
        <v>3729.3186735077074</v>
      </c>
      <c r="KF34" s="34">
        <f>IF(KE34&lt;&gt;"",HLOOKUP(COUNT($IN34:KE34)+1,$G$4:$EH$8,KF$14,0)*$D34,IF($C34=KF$17,$G$7*$D34,""))</f>
        <v>3915.7846071830909</v>
      </c>
      <c r="KG34" s="34">
        <f>IF(KF34&lt;&gt;"",HLOOKUP(COUNT($IN34:KF34)+1,$G$4:$EH$8,KG$14,0)*$D34,IF($C34=KG$17,$G$7*$D34,""))</f>
        <v>4189.8895296859082</v>
      </c>
      <c r="KH34" s="34">
        <f>IF(KG34&lt;&gt;"",HLOOKUP(COUNT($IN34:KG34)+1,$G$4:$EH$8,KH$14,0)*$D34,IF($C34=KH$17,$G$7*$D34,""))</f>
        <v>3770.9005767173176</v>
      </c>
      <c r="KI34" s="34">
        <f>IF(KH34&lt;&gt;"",HLOOKUP(COUNT($IN34:KH34)+1,$G$4:$EH$8,KI$14,0)*$D34,IF($C34=KI$17,$G$7*$D34,""))</f>
        <v>3393.8105190455867</v>
      </c>
      <c r="KJ34" s="34">
        <f>IF(KI34&lt;&gt;"",HLOOKUP(COUNT($IN34:KI34)+1,$G$4:$EH$8,KJ$14,0)*$D34,IF($C34=KJ$17,$G$7*$D34,""))</f>
        <v>3631.3772553787771</v>
      </c>
      <c r="KK34" s="34">
        <f>IF(KJ34&lt;&gt;"",HLOOKUP(COUNT($IN34:KJ34)+1,$G$4:$EH$8,KK$14,0)*$D34,IF($C34=KK$17,$G$7*$D34,""))</f>
        <v>3885.5736632552903</v>
      </c>
      <c r="KL34" s="34">
        <f>IF(KK34&lt;&gt;"",HLOOKUP(COUNT($IN34:KK34)+1,$G$4:$EH$8,KL$14,0)*$D34,IF($C34=KL$17,$G$7*$D34,""))</f>
        <v>4157.5638196831624</v>
      </c>
      <c r="KM34" s="34">
        <f>IF(KL34&lt;&gt;"",HLOOKUP(COUNT($IN34:KL34)+1,$G$4:$EH$8,KM$14,0)*$D34,IF($C34=KM$17,$G$7*$D34,""))</f>
        <v>4490.1689252578153</v>
      </c>
      <c r="KN34" s="34">
        <f>IF(KM34&lt;&gt;"",HLOOKUP(COUNT($IN34:KM34)+1,$G$4:$EH$8,KN$14,0)*$D34,IF($C34=KN$17,$G$7*$D34,""))</f>
        <v>3861.5452757217213</v>
      </c>
      <c r="KO34" s="34">
        <f>IF(KN34&lt;&gt;"",HLOOKUP(COUNT($IN34:KN34)+1,$G$4:$EH$8,KO$14,0)*$D34,IF($C34=KO$17,$G$7*$D34,""))</f>
        <v>3668.4680119356344</v>
      </c>
      <c r="KP34" s="34">
        <f>IF(KO34&lt;&gt;"",HLOOKUP(COUNT($IN34:KO34)+1,$G$4:$EH$8,KP$14,0)*$D34,IF($C34=KP$17,$G$7*$D34,""))</f>
        <v>3851.8914125324177</v>
      </c>
      <c r="KQ34" s="34">
        <f>IF(KP34&lt;&gt;"",HLOOKUP(COUNT($IN34:KP34)+1,$G$4:$EH$8,KQ$14,0)*$D34,IF($C34=KQ$17,$G$7*$D34,""))</f>
        <v>4044.485983159037</v>
      </c>
      <c r="KR34" s="34">
        <f>IF(KQ34&lt;&gt;"",HLOOKUP(COUNT($IN34:KQ34)+1,$G$4:$EH$8,KR$14,0)*$D34,IF($C34=KR$17,$G$7*$D34,""))</f>
        <v>4246.7102823169889</v>
      </c>
      <c r="KS34" s="34">
        <f>IF(KR34&lt;&gt;"",HLOOKUP(COUNT($IN34:KR34)+1,$G$4:$EH$8,KS$14,0)*$D34,IF($C34=KS$17,$G$7*$D34,""))</f>
        <v>4543.9800020791772</v>
      </c>
      <c r="KT34" s="34">
        <f>IF(KS34&lt;&gt;"",HLOOKUP(COUNT($IN34:KS34)+1,$G$4:$EH$8,KT$14,0)*$D34,IF($C34=KT$17,$G$7*$D34,""))</f>
        <v>4089.5820018712611</v>
      </c>
      <c r="KU34" s="34">
        <f>IF(KT34&lt;&gt;"",HLOOKUP(COUNT($IN34:KT34)+1,$G$4:$EH$8,KU$14,0)*$D34,IF($C34=KU$17,$G$7*$D34,""))</f>
        <v>3680.6238016841344</v>
      </c>
      <c r="KV34" s="34">
        <f>IF(KU34&lt;&gt;"",HLOOKUP(COUNT($IN34:KU34)+1,$G$4:$EH$8,KV$14,0)*$D34,IF($C34=KV$17,$G$7*$D34,""))</f>
        <v>3938.2674678020244</v>
      </c>
      <c r="KW34" s="34">
        <f>IF(KV34&lt;&gt;"",HLOOKUP(COUNT($IN34:KV34)+1,$G$4:$EH$8,KW$14,0)*$D34,IF($C34=KW$17,$G$7*$D34,""))</f>
        <v>4213.9461905481658</v>
      </c>
      <c r="KX34" s="34">
        <f>IF(KW34&lt;&gt;"",HLOOKUP(COUNT($IN34:KW34)+1,$G$4:$EH$8,KX$14,0)*$D34,IF($C34=KX$17,$G$7*$D34,""))</f>
        <v>4508.9224238865372</v>
      </c>
      <c r="KY34" s="34">
        <f>IF(KX34&lt;&gt;"",HLOOKUP(COUNT($IN34:KX34)+1,$G$4:$EH$8,KY$14,0)*$D34,IF($C34=KY$17,$G$7*$D34,""))</f>
        <v>4869.6362177974597</v>
      </c>
      <c r="KZ34" s="34">
        <f>IF(KY34&lt;&gt;"",HLOOKUP(COUNT($IN34:KY34)+1,$G$4:$EH$8,KZ$14,0)*$D34,IF($C34=KZ$17,$G$7*$D34,""))</f>
        <v>4236.5835094837894</v>
      </c>
      <c r="LA34" s="34">
        <f>IF(KZ34&lt;&gt;"",HLOOKUP(COUNT($IN34:KZ34)+1,$G$4:$EH$8,LA$14,0)*$D34,IF($C34=LA$17,$G$7*$D34,""))</f>
        <v>4024.7543340096008</v>
      </c>
      <c r="LB34" s="34">
        <f>IF(LA34&lt;&gt;"",HLOOKUP(COUNT($IN34:LA34)+1,$G$4:$EH$8,LB$14,0)*$D34,IF($C34=LB$17,$G$7*$D34,""))</f>
        <v>4225.9920507100805</v>
      </c>
      <c r="LC34" s="34">
        <f>IF(LB34&lt;&gt;"",HLOOKUP(COUNT($IN34:LB34)+1,$G$4:$EH$8,LC$14,0)*$D34,IF($C34=LC$17,$G$7*$D34,""))</f>
        <v>4437.2916532455847</v>
      </c>
      <c r="LD34" s="34">
        <f>IF(LC34&lt;&gt;"",HLOOKUP(COUNT($IN34:LC34)+1,$G$4:$EH$8,LD$14,0)*$D34,IF($C34=LD$17,$G$7*$D34,""))</f>
        <v>4659.1562359078653</v>
      </c>
      <c r="LE34" s="34">
        <f>IF(LD34&lt;&gt;"",HLOOKUP(COUNT($IN34:LD34)+1,$G$4:$EH$8,LE$14,0)*$D34,IF($C34=LE$17,$G$7*$D34,""))</f>
        <v>4985.297172421414</v>
      </c>
      <c r="LF34" s="34">
        <f>IF(LE34&lt;&gt;"",HLOOKUP(COUNT($IN34:LE34)+1,$G$4:$EH$8,LF$14,0)*$D34,IF($C34=LF$17,$G$7*$D34,""))</f>
        <v>4486.7674551792725</v>
      </c>
      <c r="LG34" s="34">
        <f>IF(LF34&lt;&gt;"",HLOOKUP(COUNT($IN34:LF34)+1,$G$4:$EH$8,LG$14,0)*$D34,IF($C34=LG$17,$G$7*$D34,""))</f>
        <v>4038.090709661346</v>
      </c>
      <c r="LH34" s="34">
        <f>IF(LG34&lt;&gt;"",HLOOKUP(COUNT($IN34:LG34)+1,$G$4:$EH$8,LH$14,0)*$D34,IF($C34=LH$17,$G$7*$D34,""))</f>
        <v>4320.7570593376404</v>
      </c>
      <c r="LI34" s="34">
        <f>IF(LH34&lt;&gt;"",HLOOKUP(COUNT($IN34:LH34)+1,$G$4:$EH$8,LI$14,0)*$D34,IF($C34=LI$17,$G$7*$D34,""))</f>
        <v>4623.2100534912752</v>
      </c>
      <c r="LJ34" s="34">
        <f>IF(LI34&lt;&gt;"",HLOOKUP(COUNT($IN34:LI34)+1,$G$4:$EH$8,LJ$14,0)*$D34,IF($C34=LJ$17,$G$7*$D34,""))</f>
        <v>4946.8347572356643</v>
      </c>
      <c r="LK34" s="34">
        <f>IF(LJ34&lt;&gt;"",HLOOKUP(COUNT($IN34:LJ34)+1,$G$4:$EH$8,LK$14,0)*$D34,IF($C34=LK$17,$G$7*$D34,""))</f>
        <v>5342.5815378145162</v>
      </c>
      <c r="LL34" s="34">
        <f>IF(LK34&lt;&gt;"",HLOOKUP(COUNT($IN34:LK34)+1,$G$4:$EH$8,LL$14,0)*$D34,IF($C34=LL$17,$G$7*$D34,""))</f>
        <v>3507.0851034378893</v>
      </c>
      <c r="LM34" s="34">
        <f>IF(LL34&lt;&gt;"",HLOOKUP(COUNT($IN34:LL34)+1,$G$4:$EH$8,LM$14,0)*$D34,IF($C34=LM$17,$G$7*$D34,""))</f>
        <v>3507.0851034378893</v>
      </c>
      <c r="LN34" s="34">
        <f>IF(LM34&lt;&gt;"",HLOOKUP(COUNT($IN34:LM34)+1,$G$4:$EH$8,LN$14,0)*$D34,IF($C34=LN$17,$G$7*$D34,""))</f>
        <v>3507.0851034378893</v>
      </c>
      <c r="LO34" s="34">
        <f>IF(LN34&lt;&gt;"",HLOOKUP(COUNT($IN34:LN34)+1,$G$4:$EH$8,LO$14,0)*$D34,IF($C34=LO$17,$G$7*$D34,""))</f>
        <v>3507.0851034378893</v>
      </c>
      <c r="LP34" s="34">
        <f>IF(LO34&lt;&gt;"",HLOOKUP(COUNT($IN34:LO34)+1,$G$4:$EH$8,LP$14,0)*$D34,IF($C34=LP$17,$G$7*$D34,""))</f>
        <v>3507.0851034378893</v>
      </c>
      <c r="LQ34" s="34">
        <f>IF(LP34&lt;&gt;"",HLOOKUP(COUNT($IN34:LP34)+1,$G$4:$EH$8,LQ$14,0)*$D34,IF($C34=LQ$17,$G$7*$D34,""))</f>
        <v>3507.0851034378893</v>
      </c>
      <c r="LR34" s="34">
        <f>IF(LQ34&lt;&gt;"",HLOOKUP(COUNT($IN34:LQ34)+1,$G$4:$EH$8,LR$14,0)*$D34,IF($C34=LR$17,$G$7*$D34,""))</f>
        <v>3507.0851034378893</v>
      </c>
      <c r="LS34" s="34">
        <f>IF(LR34&lt;&gt;"",HLOOKUP(COUNT($IN34:LR34)+1,$G$4:$EH$8,LS$14,0)*$D34,IF($C34=LS$17,$G$7*$D34,""))</f>
        <v>3507.0851034378893</v>
      </c>
      <c r="LT34" s="34">
        <f>IF(LS34&lt;&gt;"",HLOOKUP(COUNT($IN34:LS34)+1,$G$4:$EH$8,LT$14,0)*$D34,IF($C34=LT$17,$G$7*$D34,""))</f>
        <v>3507.0851034378893</v>
      </c>
      <c r="LU34" s="34">
        <f>IF(LT34&lt;&gt;"",HLOOKUP(COUNT($IN34:LT34)+1,$G$4:$EH$8,LU$14,0)*$D34,IF($C34=LU$17,$G$7*$D34,""))</f>
        <v>3507.0851034378893</v>
      </c>
      <c r="LV34" s="34">
        <f>IF(LU34&lt;&gt;"",HLOOKUP(COUNT($IN34:LU34)+1,$G$4:$EH$8,LV$14,0)*$D34,IF($C34=LV$17,$G$7*$D34,""))</f>
        <v>3507.0851034378893</v>
      </c>
      <c r="LW34" s="34">
        <f>IF(LV34&lt;&gt;"",HLOOKUP(COUNT($IN34:LV34)+1,$G$4:$EH$8,LW$14,0)*$D34,IF($C34=LW$17,$G$7*$D34,""))</f>
        <v>3507.0851034378893</v>
      </c>
      <c r="LX34" s="34">
        <f>IF(LW34&lt;&gt;"",HLOOKUP(COUNT($IN34:LW34)+1,$G$4:$EH$8,LX$14,0)*$D34,IF($C34=LX$17,$G$7*$D34,""))</f>
        <v>3507.0851034378893</v>
      </c>
      <c r="LY34" s="34">
        <f>IF(LX34&lt;&gt;"",HLOOKUP(COUNT($IN34:LX34)+1,$G$4:$EH$8,LY$14,0)*$D34,IF($C34=LY$17,$G$7*$D34,""))</f>
        <v>3507.0851034378893</v>
      </c>
      <c r="LZ34" s="34">
        <f>IF(LY34&lt;&gt;"",HLOOKUP(COUNT($IN34:LY34)+1,$G$4:$EH$8,LZ$14,0)*$D34,IF($C34=LZ$17,$G$7*$D34,""))</f>
        <v>3507.0851034378893</v>
      </c>
      <c r="MA34" s="34">
        <f>IF(LZ34&lt;&gt;"",HLOOKUP(COUNT($IN34:LZ34)+1,$G$4:$EH$8,MA$14,0)*$D34,IF($C34=MA$17,$G$7*$D34,""))</f>
        <v>3507.0851034378893</v>
      </c>
      <c r="MB34" s="34">
        <f>IF(MA34&lt;&gt;"",HLOOKUP(COUNT($IN34:MA34)+1,$G$4:$EH$8,MB$14,0)*$D34,IF($C34=MB$17,$G$7*$D34,""))</f>
        <v>3507.0851034378893</v>
      </c>
      <c r="MC34" s="34">
        <f>IF(MB34&lt;&gt;"",HLOOKUP(COUNT($IN34:MB34)+1,$G$4:$EH$8,MC$14,0)*$D34,IF($C34=MC$17,$G$7*$D34,""))</f>
        <v>3507.0851034378893</v>
      </c>
      <c r="MD34" s="34">
        <f>IF(MC34&lt;&gt;"",HLOOKUP(COUNT($IN34:MC34)+1,$G$4:$EH$8,MD$14,0)*$D34,IF($C34=MD$17,$G$7*$D34,""))</f>
        <v>3507.0851034378893</v>
      </c>
      <c r="ME34" s="34">
        <f>IF(MD34&lt;&gt;"",HLOOKUP(COUNT($IN34:MD34)+1,$G$4:$EH$8,ME$14,0)*$D34,IF($C34=ME$17,$G$7*$D34,""))</f>
        <v>3507.0851034378893</v>
      </c>
      <c r="MF34" s="34">
        <f>IF(ME34&lt;&gt;"",HLOOKUP(COUNT($IN34:ME34)+1,$G$4:$EH$8,MF$14,0)*$D34,IF($C34=MF$17,$G$7*$D34,""))</f>
        <v>3507.0851034378893</v>
      </c>
      <c r="MG34" s="34">
        <f>IF(MF34&lt;&gt;"",HLOOKUP(COUNT($IN34:MF34)+1,$G$4:$EH$8,MG$14,0)*$D34,IF($C34=MG$17,$G$7*$D34,""))</f>
        <v>3507.0851034378893</v>
      </c>
      <c r="MH34" s="34">
        <f>IF(MG34&lt;&gt;"",HLOOKUP(COUNT($IN34:MG34)+1,$G$4:$EH$8,MH$14,0)*$D34,IF($C34=MH$17,$G$7*$D34,""))</f>
        <v>3507.0851034378893</v>
      </c>
      <c r="MI34" s="34">
        <f>IF(MH34&lt;&gt;"",HLOOKUP(COUNT($IN34:MH34)+1,$G$4:$EH$8,MI$14,0)*$D34,IF($C34=MI$17,$G$7*$D34,""))</f>
        <v>3507.0851034378893</v>
      </c>
      <c r="MJ34" s="34">
        <f>IF(MI34&lt;&gt;"",HLOOKUP(COUNT($IN34:MI34)+1,$G$4:$EH$8,MJ$14,0)*$D34,IF($C34=MJ$17,$G$7*$D34,""))</f>
        <v>3507.0851034378893</v>
      </c>
      <c r="MK34" s="34">
        <f>IF(MJ34&lt;&gt;"",HLOOKUP(COUNT($IN34:MJ34)+1,$G$4:$EH$8,MK$14,0)*$D34,IF($C34=MK$17,$G$7*$D34,""))</f>
        <v>3507.0851034378893</v>
      </c>
      <c r="ML34" s="34">
        <f>IF(MK34&lt;&gt;"",HLOOKUP(COUNT($IN34:MK34)+1,$G$4:$EH$8,ML$14,0)*$D34,IF($C34=ML$17,$G$7*$D34,""))</f>
        <v>3507.0851034378893</v>
      </c>
      <c r="MM34" s="34">
        <f>IF(ML34&lt;&gt;"",HLOOKUP(COUNT($IN34:ML34)+1,$G$4:$EH$8,MM$14,0)*$D34,IF($C34=MM$17,$G$7*$D34,""))</f>
        <v>3507.0851034378893</v>
      </c>
      <c r="MN34" s="34">
        <f>IF(MM34&lt;&gt;"",HLOOKUP(COUNT($IN34:MM34)+1,$G$4:$EH$8,MN$14,0)*$D34,IF($C34=MN$17,$G$7*$D34,""))</f>
        <v>3507.0851034378893</v>
      </c>
      <c r="MO34" s="34">
        <f>IF(MN34&lt;&gt;"",HLOOKUP(COUNT($IN34:MN34)+1,$G$4:$EH$8,MO$14,0)*$D34,IF($C34=MO$17,$G$7*$D34,""))</f>
        <v>3507.0851034378893</v>
      </c>
      <c r="MP34" s="34">
        <f>IF(MO34&lt;&gt;"",HLOOKUP(COUNT($IN34:MO34)+1,$G$4:$EH$8,MP$14,0)*$D34,IF($C34=MP$17,$G$7*$D34,""))</f>
        <v>3507.0851034378893</v>
      </c>
      <c r="MQ34" s="34">
        <f>IF(MP34&lt;&gt;"",HLOOKUP(COUNT($IN34:MP34)+1,$G$4:$EH$8,MQ$14,0)*$D34,IF($C34=MQ$17,$G$7*$D34,""))</f>
        <v>3507.0851034378893</v>
      </c>
      <c r="MR34" s="34">
        <f>IF(MQ34&lt;&gt;"",HLOOKUP(COUNT($IN34:MQ34)+1,$G$4:$EH$8,MR$14,0)*$D34,IF($C34=MR$17,$G$7*$D34,""))</f>
        <v>3507.0851034378893</v>
      </c>
      <c r="MS34" s="34">
        <f>IF(MR34&lt;&gt;"",HLOOKUP(COUNT($IN34:MR34)+1,$G$4:$EH$8,MS$14,0)*$D34,IF($C34=MS$17,$G$7*$D34,""))</f>
        <v>3507.0851034378893</v>
      </c>
      <c r="MT34" s="34">
        <f>IF(MS34&lt;&gt;"",HLOOKUP(COUNT($IN34:MS34)+1,$G$4:$EH$8,MT$14,0)*$D34,IF($C34=MT$17,$G$7*$D34,""))</f>
        <v>3507.0851034378893</v>
      </c>
      <c r="MU34" s="34">
        <f>IF(MT34&lt;&gt;"",HLOOKUP(COUNT($IN34:MT34)+1,$G$4:$EH$8,MU$14,0)*$D34,IF($C34=MU$17,$G$7*$D34,""))</f>
        <v>3507.0851034378893</v>
      </c>
      <c r="MV34" s="34">
        <f>IF(MU34&lt;&gt;"",HLOOKUP(COUNT($IN34:MU34)+1,$G$4:$EH$8,MV$14,0)*$D34,IF($C34=MV$17,$G$7*$D34,""))</f>
        <v>3507.0851034378893</v>
      </c>
      <c r="MW34" s="34">
        <f>IF(MV34&lt;&gt;"",HLOOKUP(COUNT($IN34:MV34)+1,$G$4:$EH$8,MW$14,0)*$D34,IF($C34=MW$17,$G$7*$D34,""))</f>
        <v>3507.0851034378893</v>
      </c>
      <c r="MX34" s="34">
        <f>IF(MW34&lt;&gt;"",HLOOKUP(COUNT($IN34:MW34)+1,$G$4:$EH$8,MX$14,0)*$D34,IF($C34=MX$17,$G$7*$D34,""))</f>
        <v>3507.0851034378893</v>
      </c>
      <c r="MY34" s="34">
        <f>IF(MX34&lt;&gt;"",HLOOKUP(COUNT($IN34:MX34)+1,$G$4:$EH$8,MY$14,0)*$D34,IF($C34=MY$17,$G$7*$D34,""))</f>
        <v>3507.0851034378893</v>
      </c>
      <c r="MZ34" s="34">
        <f>IF(MY34&lt;&gt;"",HLOOKUP(COUNT($IN34:MY34)+1,$G$4:$EH$8,MZ$14,0)*$D34,IF($C34=MZ$17,$G$7*$D34,""))</f>
        <v>3507.0851034378893</v>
      </c>
      <c r="NA34" s="34">
        <f>IF(MZ34&lt;&gt;"",HLOOKUP(COUNT($IN34:MZ34)+1,$G$4:$EH$8,NA$14,0)*$D34,IF($C34=NA$17,$G$7*$D34,""))</f>
        <v>3507.0851034378893</v>
      </c>
      <c r="NB34" s="34">
        <f>IF(NA34&lt;&gt;"",HLOOKUP(COUNT($IN34:NA34)+1,$G$4:$EH$8,NB$14,0)*$D34,IF($C34=NB$17,$G$7*$D34,""))</f>
        <v>3507.0851034378893</v>
      </c>
      <c r="NC34" s="34">
        <f>IF(NB34&lt;&gt;"",HLOOKUP(COUNT($IN34:NB34)+1,$G$4:$EH$8,NC$14,0)*$D34,IF($C34=NC$17,$G$7*$D34,""))</f>
        <v>3507.0851034378893</v>
      </c>
      <c r="ND34" s="34">
        <f>IF(NC34&lt;&gt;"",HLOOKUP(COUNT($IN34:NC34)+1,$G$4:$EH$8,ND$14,0)*$D34,IF($C34=ND$17,$G$7*$D34,""))</f>
        <v>3507.0851034378893</v>
      </c>
      <c r="NF34" s="34" t="str">
        <f>IF(NE34&lt;&gt;"",HLOOKUP(COUNT($NE34:NE34)+1,$G$4:$EH$8,NF$14,0)*$D34,IF($C34=NF$17,$G$8*$D34,""))</f>
        <v/>
      </c>
      <c r="NG34" s="34" t="str">
        <f>IF(NF34&lt;&gt;"",HLOOKUP(COUNT($NE34:NF34)+1,$G$4:$EH$8,NG$14,0)*$D34,IF($C34=NG$17,$G$8*$D34,""))</f>
        <v/>
      </c>
      <c r="NH34" s="34" t="str">
        <f>IF(NG34&lt;&gt;"",HLOOKUP(COUNT($NE34:NG34)+1,$G$4:$EH$8,NH$14,0)*$D34,IF($C34=NH$17,$G$8*$D34,""))</f>
        <v/>
      </c>
      <c r="NI34" s="34" t="str">
        <f>IF(NH34&lt;&gt;"",HLOOKUP(COUNT($NE34:NH34)+1,$G$4:$EH$8,NI$14,0)*$D34,IF($C34=NI$17,$G$8*$D34,""))</f>
        <v/>
      </c>
      <c r="NJ34" s="34" t="str">
        <f>IF(NI34&lt;&gt;"",HLOOKUP(COUNT($NE34:NI34)+1,$G$4:$EH$8,NJ$14,0)*$D34,IF($C34=NJ$17,$G$8*$D34,""))</f>
        <v/>
      </c>
      <c r="NK34" s="34" t="str">
        <f>IF(NJ34&lt;&gt;"",HLOOKUP(COUNT($NE34:NJ34)+1,$G$4:$EH$8,NK$14,0)*$D34,IF($C34=NK$17,$G$8*$D34,""))</f>
        <v/>
      </c>
      <c r="NL34" s="34" t="str">
        <f>IF(NK34&lt;&gt;"",HLOOKUP(COUNT($NE34:NK34)+1,$G$4:$EH$8,NL$14,0)*$D34,IF($C34=NL$17,$G$8*$D34,""))</f>
        <v/>
      </c>
      <c r="NM34" s="34" t="str">
        <f>IF(NL34&lt;&gt;"",HLOOKUP(COUNT($NE34:NL34)+1,$G$4:$EH$8,NM$14,0)*$D34,IF($C34=NM$17,$G$8*$D34,""))</f>
        <v/>
      </c>
      <c r="NN34" s="34" t="str">
        <f>IF(NM34&lt;&gt;"",HLOOKUP(COUNT($NE34:NM34)+1,$G$4:$EH$8,NN$14,0)*$D34,IF($C34=NN$17,$G$8*$D34,""))</f>
        <v/>
      </c>
      <c r="NO34" s="34" t="str">
        <f>IF(NN34&lt;&gt;"",HLOOKUP(COUNT($NE34:NN34)+1,$G$4:$EH$8,NO$14,0)*$D34,IF($C34=NO$17,$G$8*$D34,""))</f>
        <v/>
      </c>
      <c r="NP34" s="34" t="str">
        <f>IF(NO34&lt;&gt;"",HLOOKUP(COUNT($NE34:NO34)+1,$G$4:$EH$8,NP$14,0)*$D34,IF($C34=NP$17,$G$8*$D34,""))</f>
        <v/>
      </c>
      <c r="NQ34" s="34" t="str">
        <f>IF(NP34&lt;&gt;"",HLOOKUP(COUNT($NE34:NP34)+1,$G$4:$EH$8,NQ$14,0)*$D34,IF($C34=NQ$17,$G$8*$D34,""))</f>
        <v/>
      </c>
      <c r="NR34" s="34" t="str">
        <f>IF(NQ34&lt;&gt;"",HLOOKUP(COUNT($NE34:NQ34)+1,$G$4:$EH$8,NR$14,0)*$D34,IF($C34=NR$17,$G$8*$D34,""))</f>
        <v/>
      </c>
      <c r="NS34" s="34" t="str">
        <f>IF(NR34&lt;&gt;"",HLOOKUP(COUNT($NE34:NR34)+1,$G$4:$EH$8,NS$14,0)*$D34,IF($C34=NS$17,$G$8*$D34,""))</f>
        <v/>
      </c>
      <c r="NT34" s="34" t="str">
        <f>IF(NS34&lt;&gt;"",HLOOKUP(COUNT($NE34:NS34)+1,$G$4:$EH$8,NT$14,0)*$D34,IF($C34=NT$17,$G$8*$D34,""))</f>
        <v/>
      </c>
      <c r="NU34" s="34">
        <f>IF(NT34&lt;&gt;"",HLOOKUP(COUNT($NE34:NT34)+1,$G$4:$EH$8,NU$14,0)*$D34,IF($C34=NU$17,$G$8*$D34,""))</f>
        <v>70000</v>
      </c>
      <c r="NV34" s="34">
        <f>IF(NU34&lt;&gt;"",HLOOKUP(COUNT($NE34:NU34)+1,$G$4:$EH$8,NV$14,0)*$D34,IF($C34=NV$17,$G$8*$D34,""))</f>
        <v>0</v>
      </c>
      <c r="NW34" s="34">
        <f>IF(NV34&lt;&gt;"",HLOOKUP(COUNT($NE34:NV34)+1,$G$4:$EH$8,NW$14,0)*$D34,IF($C34=NW$17,$G$8*$D34,""))</f>
        <v>0</v>
      </c>
      <c r="NX34" s="34">
        <f>IF(NW34&lt;&gt;"",HLOOKUP(COUNT($NE34:NW34)+1,$G$4:$EH$8,NX$14,0)*$D34,IF($C34=NX$17,$G$8*$D34,""))</f>
        <v>0</v>
      </c>
      <c r="NY34" s="34">
        <f>IF(NX34&lt;&gt;"",HLOOKUP(COUNT($NE34:NX34)+1,$G$4:$EH$8,NY$14,0)*$D34,IF($C34=NY$17,$G$8*$D34,""))</f>
        <v>0</v>
      </c>
      <c r="NZ34" s="34">
        <f>IF(NY34&lt;&gt;"",HLOOKUP(COUNT($NE34:NY34)+1,$G$4:$EH$8,NZ$14,0)*$D34,IF($C34=NZ$17,$G$8*$D34,""))</f>
        <v>0</v>
      </c>
      <c r="OA34" s="34">
        <f>IF(NZ34&lt;&gt;"",HLOOKUP(COUNT($NE34:NZ34)+1,$G$4:$EH$8,OA$14,0)*$D34,IF($C34=OA$17,$G$8*$D34,""))</f>
        <v>0</v>
      </c>
      <c r="OB34" s="34">
        <f>IF(OA34&lt;&gt;"",HLOOKUP(COUNT($NE34:OA34)+1,$G$4:$EH$8,OB$14,0)*$D34,IF($C34=OB$17,$G$8*$D34,""))</f>
        <v>0</v>
      </c>
      <c r="OC34" s="34">
        <f>IF(OB34&lt;&gt;"",HLOOKUP(COUNT($NE34:OB34)+1,$G$4:$EH$8,OC$14,0)*$D34,IF($C34=OC$17,$G$8*$D34,""))</f>
        <v>0</v>
      </c>
      <c r="OD34" s="34">
        <f>IF(OC34&lt;&gt;"",HLOOKUP(COUNT($NE34:OC34)+1,$G$4:$EH$8,OD$14,0)*$D34,IF($C34=OD$17,$G$8*$D34,""))</f>
        <v>0</v>
      </c>
      <c r="OE34" s="34">
        <f>IF(OD34&lt;&gt;"",HLOOKUP(COUNT($NE34:OD34)+1,$G$4:$EH$8,OE$14,0)*$D34,IF($C34=OE$17,$G$8*$D34,""))</f>
        <v>0</v>
      </c>
      <c r="OF34" s="34">
        <f>IF(OE34&lt;&gt;"",HLOOKUP(COUNT($NE34:OE34)+1,$G$4:$EH$8,OF$14,0)*$D34,IF($C34=OF$17,$G$8*$D34,""))</f>
        <v>0</v>
      </c>
      <c r="OG34" s="34">
        <f>IF(OF34&lt;&gt;"",HLOOKUP(COUNT($NE34:OF34)+1,$G$4:$EH$8,OG$14,0)*$D34,IF($C34=OG$17,$G$8*$D34,""))</f>
        <v>0</v>
      </c>
      <c r="OH34" s="34">
        <f>IF(OG34&lt;&gt;"",HLOOKUP(COUNT($NE34:OG34)+1,$G$4:$EH$8,OH$14,0)*$D34,IF($C34=OH$17,$G$8*$D34,""))</f>
        <v>0</v>
      </c>
      <c r="OI34" s="34">
        <f>IF(OH34&lt;&gt;"",HLOOKUP(COUNT($NE34:OH34)+1,$G$4:$EH$8,OI$14,0)*$D34,IF($C34=OI$17,$G$8*$D34,""))</f>
        <v>0</v>
      </c>
      <c r="OJ34" s="34">
        <f>IF(OI34&lt;&gt;"",HLOOKUP(COUNT($NE34:OI34)+1,$G$4:$EH$8,OJ$14,0)*$D34,IF($C34=OJ$17,$G$8*$D34,""))</f>
        <v>0</v>
      </c>
      <c r="OK34" s="34">
        <f>IF(OJ34&lt;&gt;"",HLOOKUP(COUNT($NE34:OJ34)+1,$G$4:$EH$8,OK$14,0)*$D34,IF($C34=OK$17,$G$8*$D34,""))</f>
        <v>0</v>
      </c>
      <c r="OL34" s="34">
        <f>IF(OK34&lt;&gt;"",HLOOKUP(COUNT($NE34:OK34)+1,$G$4:$EH$8,OL$14,0)*$D34,IF($C34=OL$17,$G$8*$D34,""))</f>
        <v>0</v>
      </c>
      <c r="OM34" s="34">
        <f>IF(OL34&lt;&gt;"",HLOOKUP(COUNT($NE34:OL34)+1,$G$4:$EH$8,OM$14,0)*$D34,IF($C34=OM$17,$G$8*$D34,""))</f>
        <v>0</v>
      </c>
      <c r="ON34" s="34">
        <f>IF(OM34&lt;&gt;"",HLOOKUP(COUNT($NE34:OM34)+1,$G$4:$EH$8,ON$14,0)*$D34,IF($C34=ON$17,$G$8*$D34,""))</f>
        <v>0</v>
      </c>
      <c r="OO34" s="34">
        <f>IF(ON34&lt;&gt;"",HLOOKUP(COUNT($NE34:ON34)+1,$G$4:$EH$8,OO$14,0)*$D34,IF($C34=OO$17,$G$8*$D34,""))</f>
        <v>0</v>
      </c>
      <c r="OP34" s="34">
        <f>IF(OO34&lt;&gt;"",HLOOKUP(COUNT($NE34:OO34)+1,$G$4:$EH$8,OP$14,0)*$D34,IF($C34=OP$17,$G$8*$D34,""))</f>
        <v>0</v>
      </c>
      <c r="OQ34" s="34">
        <f>IF(OP34&lt;&gt;"",HLOOKUP(COUNT($NE34:OP34)+1,$G$4:$EH$8,OQ$14,0)*$D34,IF($C34=OQ$17,$G$8*$D34,""))</f>
        <v>0</v>
      </c>
      <c r="OR34" s="34">
        <f>IF(OQ34&lt;&gt;"",HLOOKUP(COUNT($NE34:OQ34)+1,$G$4:$EH$8,OR$14,0)*$D34,IF($C34=OR$17,$G$8*$D34,""))</f>
        <v>0</v>
      </c>
      <c r="OS34" s="34">
        <f>IF(OR34&lt;&gt;"",HLOOKUP(COUNT($NE34:OR34)+1,$G$4:$EH$8,OS$14,0)*$D34,IF($C34=OS$17,$G$8*$D34,""))</f>
        <v>0</v>
      </c>
      <c r="OT34" s="34">
        <f>IF(OS34&lt;&gt;"",HLOOKUP(COUNT($NE34:OS34)+1,$G$4:$EH$8,OT$14,0)*$D34,IF($C34=OT$17,$G$8*$D34,""))</f>
        <v>0</v>
      </c>
      <c r="OU34" s="34">
        <f>IF(OT34&lt;&gt;"",HLOOKUP(COUNT($NE34:OT34)+1,$G$4:$EH$8,OU$14,0)*$D34,IF($C34=OU$17,$G$8*$D34,""))</f>
        <v>0</v>
      </c>
      <c r="OV34" s="34">
        <f>IF(OU34&lt;&gt;"",HLOOKUP(COUNT($NE34:OU34)+1,$G$4:$EH$8,OV$14,0)*$D34,IF($C34=OV$17,$G$8*$D34,""))</f>
        <v>0</v>
      </c>
      <c r="OW34" s="34">
        <f>IF(OV34&lt;&gt;"",HLOOKUP(COUNT($NE34:OV34)+1,$G$4:$EH$8,OW$14,0)*$D34,IF($C34=OW$17,$G$8*$D34,""))</f>
        <v>0</v>
      </c>
      <c r="OX34" s="34">
        <f>IF(OW34&lt;&gt;"",HLOOKUP(COUNT($NE34:OW34)+1,$G$4:$EH$8,OX$14,0)*$D34,IF($C34=OX$17,$G$8*$D34,""))</f>
        <v>0</v>
      </c>
      <c r="OY34" s="34">
        <f>IF(OX34&lt;&gt;"",HLOOKUP(COUNT($NE34:OX34)+1,$G$4:$EH$8,OY$14,0)*$D34,IF($C34=OY$17,$G$8*$D34,""))</f>
        <v>0</v>
      </c>
      <c r="OZ34" s="34">
        <f>IF(OY34&lt;&gt;"",HLOOKUP(COUNT($NE34:OY34)+1,$G$4:$EH$8,OZ$14,0)*$D34,IF($C34=OZ$17,$G$8*$D34,""))</f>
        <v>0</v>
      </c>
      <c r="PA34" s="34">
        <f>IF(OZ34&lt;&gt;"",HLOOKUP(COUNT($NE34:OZ34)+1,$G$4:$EH$8,PA$14,0)*$D34,IF($C34=PA$17,$G$8*$D34,""))</f>
        <v>0</v>
      </c>
      <c r="PB34" s="34">
        <f>IF(PA34&lt;&gt;"",HLOOKUP(COUNT($NE34:PA34)+1,$G$4:$EH$8,PB$14,0)*$D34,IF($C34=PB$17,$G$8*$D34,""))</f>
        <v>0</v>
      </c>
      <c r="PC34" s="34">
        <f>IF(PB34&lt;&gt;"",HLOOKUP(COUNT($NE34:PB34)+1,$G$4:$EH$8,PC$14,0)*$D34,IF($C34=PC$17,$G$8*$D34,""))</f>
        <v>0</v>
      </c>
      <c r="PD34" s="34">
        <f>IF(PC34&lt;&gt;"",HLOOKUP(COUNT($NE34:PC34)+1,$G$4:$EH$8,PD$14,0)*$D34,IF($C34=PD$17,$G$8*$D34,""))</f>
        <v>0</v>
      </c>
      <c r="PE34" s="34">
        <f>IF(PD34&lt;&gt;"",HLOOKUP(COUNT($NE34:PD34)+1,$G$4:$EH$8,PE$14,0)*$D34,IF($C34=PE$17,$G$8*$D34,""))</f>
        <v>0</v>
      </c>
      <c r="PF34" s="34">
        <f>IF(PE34&lt;&gt;"",HLOOKUP(COUNT($NE34:PE34)+1,$G$4:$EH$8,PF$14,0)*$D34,IF($C34=PF$17,$G$8*$D34,""))</f>
        <v>0</v>
      </c>
      <c r="PG34" s="34">
        <f>IF(PF34&lt;&gt;"",HLOOKUP(COUNT($NE34:PF34)+1,$G$4:$EH$8,PG$14,0)*$D34,IF($C34=PG$17,$G$8*$D34,""))</f>
        <v>0</v>
      </c>
      <c r="PH34" s="34">
        <f>IF(PG34&lt;&gt;"",HLOOKUP(COUNT($NE34:PG34)+1,$G$4:$EH$8,PH$14,0)*$D34,IF($C34=PH$17,$G$8*$D34,""))</f>
        <v>0</v>
      </c>
      <c r="PI34" s="34">
        <f>IF(PH34&lt;&gt;"",HLOOKUP(COUNT($NE34:PH34)+1,$G$4:$EH$8,PI$14,0)*$D34,IF($C34=PI$17,$G$8*$D34,""))</f>
        <v>0</v>
      </c>
      <c r="PJ34" s="34">
        <f>IF(PI34&lt;&gt;"",HLOOKUP(COUNT($NE34:PI34)+1,$G$4:$EH$8,PJ$14,0)*$D34,IF($C34=PJ$17,$G$8*$D34,""))</f>
        <v>0</v>
      </c>
      <c r="PK34" s="34">
        <f>IF(PJ34&lt;&gt;"",HLOOKUP(COUNT($NE34:PJ34)+1,$G$4:$EH$8,PK$14,0)*$D34,IF($C34=PK$17,$G$8*$D34,""))</f>
        <v>0</v>
      </c>
      <c r="PL34" s="34">
        <f>IF(PK34&lt;&gt;"",HLOOKUP(COUNT($NE34:PK34)+1,$G$4:$EH$8,PL$14,0)*$D34,IF($C34=PL$17,$G$8*$D34,""))</f>
        <v>0</v>
      </c>
      <c r="PM34" s="34">
        <f>IF(PL34&lt;&gt;"",HLOOKUP(COUNT($NE34:PL34)+1,$G$4:$EH$8,PM$14,0)*$D34,IF($C34=PM$17,$G$8*$D34,""))</f>
        <v>0</v>
      </c>
      <c r="PN34" s="34">
        <f>IF(PM34&lt;&gt;"",HLOOKUP(COUNT($NE34:PM34)+1,$G$4:$EH$8,PN$14,0)*$D34,IF($C34=PN$17,$G$8*$D34,""))</f>
        <v>0</v>
      </c>
      <c r="PO34" s="34">
        <f>IF(PN34&lt;&gt;"",HLOOKUP(COUNT($NE34:PN34)+1,$G$4:$EH$8,PO$14,0)*$D34,IF($C34=PO$17,$G$8*$D34,""))</f>
        <v>0</v>
      </c>
      <c r="PP34" s="34">
        <f>IF(PO34&lt;&gt;"",HLOOKUP(COUNT($NE34:PO34)+1,$G$4:$EH$8,PP$14,0)*$D34,IF($C34=PP$17,$G$8*$D34,""))</f>
        <v>0</v>
      </c>
      <c r="PQ34" s="34">
        <f>IF(PP34&lt;&gt;"",HLOOKUP(COUNT($NE34:PP34)+1,$G$4:$EH$8,PQ$14,0)*$D34,IF($C34=PQ$17,$G$8*$D34,""))</f>
        <v>0</v>
      </c>
      <c r="PR34" s="34">
        <f>IF(PQ34&lt;&gt;"",HLOOKUP(COUNT($NE34:PQ34)+1,$G$4:$EH$8,PR$14,0)*$D34,IF($C34=PR$17,$G$8*$D34,""))</f>
        <v>0</v>
      </c>
      <c r="PS34" s="34">
        <f>IF(PR34&lt;&gt;"",HLOOKUP(COUNT($NE34:PR34)+1,$G$4:$EH$8,PS$14,0)*$D34,IF($C34=PS$17,$G$8*$D34,""))</f>
        <v>0</v>
      </c>
      <c r="PT34" s="34">
        <f>IF(PS34&lt;&gt;"",HLOOKUP(COUNT($NE34:PS34)+1,$G$4:$EH$8,PT$14,0)*$D34,IF($C34=PT$17,$G$8*$D34,""))</f>
        <v>0</v>
      </c>
      <c r="PU34" s="34">
        <f>IF(PT34&lt;&gt;"",HLOOKUP(COUNT($NE34:PT34)+1,$G$4:$EH$8,PU$14,0)*$D34,IF($C34=PU$17,$G$8*$D34,""))</f>
        <v>0</v>
      </c>
      <c r="PV34" s="34">
        <f>IF(PU34&lt;&gt;"",HLOOKUP(COUNT($NE34:PU34)+1,$G$4:$EH$8,PV$14,0)*$D34,IF($C34=PV$17,$G$8*$D34,""))</f>
        <v>0</v>
      </c>
      <c r="PW34" s="34">
        <f>IF(PV34&lt;&gt;"",HLOOKUP(COUNT($NE34:PV34)+1,$G$4:$EH$8,PW$14,0)*$D34,IF($C34=PW$17,$G$8*$D34,""))</f>
        <v>0</v>
      </c>
      <c r="PX34" s="34">
        <f>IF(PW34&lt;&gt;"",HLOOKUP(COUNT($NE34:PW34)+1,$G$4:$EH$8,PX$14,0)*$D34,IF($C34=PX$17,$G$8*$D34,""))</f>
        <v>0</v>
      </c>
      <c r="PY34" s="34">
        <f>IF(PX34&lt;&gt;"",HLOOKUP(COUNT($NE34:PX34)+1,$G$4:$EH$8,PY$14,0)*$D34,IF($C34=PY$17,$G$8*$D34,""))</f>
        <v>0</v>
      </c>
      <c r="PZ34" s="34">
        <f>IF(PY34&lt;&gt;"",HLOOKUP(COUNT($NE34:PY34)+1,$G$4:$EH$8,PZ$14,0)*$D34,IF($C34=PZ$17,$G$8*$D34,""))</f>
        <v>0</v>
      </c>
      <c r="QA34" s="34">
        <f>IF(PZ34&lt;&gt;"",HLOOKUP(COUNT($NE34:PZ34)+1,$G$4:$EH$8,QA$14,0)*$D34,IF($C34=QA$17,$G$8*$D34,""))</f>
        <v>0</v>
      </c>
      <c r="QB34" s="34">
        <f>IF(QA34&lt;&gt;"",HLOOKUP(COUNT($NE34:QA34)+1,$G$4:$EH$8,QB$14,0)*$D34,IF($C34=QB$17,$G$8*$D34,""))</f>
        <v>0</v>
      </c>
      <c r="QC34" s="34">
        <f>IF(QB34&lt;&gt;"",HLOOKUP(COUNT($NE34:QB34)+1,$G$4:$EH$8,QC$14,0)*$D34,IF($C34=QC$17,$G$8*$D34,""))</f>
        <v>0</v>
      </c>
      <c r="QD34" s="34">
        <f>IF(QC34&lt;&gt;"",HLOOKUP(COUNT($NE34:QC34)+1,$G$4:$EH$8,QD$14,0)*$D34,IF($C34=QD$17,$G$8*$D34,""))</f>
        <v>0</v>
      </c>
      <c r="QE34" s="34">
        <f>IF(QD34&lt;&gt;"",HLOOKUP(COUNT($NE34:QD34)+1,$G$4:$EH$8,QE$14,0)*$D34,IF($C34=QE$17,$G$8*$D34,""))</f>
        <v>0</v>
      </c>
      <c r="QF34" s="34">
        <f>IF(QE34&lt;&gt;"",HLOOKUP(COUNT($NE34:QE34)+1,$G$4:$EH$8,QF$14,0)*$D34,IF($C34=QF$17,$G$8*$D34,""))</f>
        <v>0</v>
      </c>
      <c r="QG34" s="34">
        <f>IF(QF34&lt;&gt;"",HLOOKUP(COUNT($NE34:QF34)+1,$G$4:$EH$8,QG$14,0)*$D34,IF($C34=QG$17,$G$8*$D34,""))</f>
        <v>0</v>
      </c>
      <c r="QH34" s="34">
        <f>IF(QG34&lt;&gt;"",HLOOKUP(COUNT($NE34:QG34)+1,$G$4:$EH$8,QH$14,0)*$D34,IF($C34=QH$17,$G$8*$D34,""))</f>
        <v>0</v>
      </c>
      <c r="QI34" s="34">
        <f>IF(QH34&lt;&gt;"",HLOOKUP(COUNT($NE34:QH34)+1,$G$4:$EH$8,QI$14,0)*$D34,IF($C34=QI$17,$G$8*$D34,""))</f>
        <v>0</v>
      </c>
      <c r="QJ34" s="34">
        <f>IF(QI34&lt;&gt;"",HLOOKUP(COUNT($NE34:QI34)+1,$G$4:$EH$8,QJ$14,0)*$D34,IF($C34=QJ$17,$G$8*$D34,""))</f>
        <v>0</v>
      </c>
      <c r="QK34" s="34">
        <f>IF(QJ34&lt;&gt;"",HLOOKUP(COUNT($NE34:QJ34)+1,$G$4:$EH$8,QK$14,0)*$D34,IF($C34=QK$17,$G$8*$D34,""))</f>
        <v>0</v>
      </c>
      <c r="QL34" s="34">
        <f>IF(QK34&lt;&gt;"",HLOOKUP(COUNT($NE34:QK34)+1,$G$4:$EH$8,QL$14,0)*$D34,IF($C34=QL$17,$G$8*$D34,""))</f>
        <v>0</v>
      </c>
      <c r="QM34" s="34">
        <f>IF(QL34&lt;&gt;"",HLOOKUP(COUNT($NE34:QL34)+1,$G$4:$EH$8,QM$14,0)*$D34,IF($C34=QM$17,$G$8*$D34,""))</f>
        <v>0</v>
      </c>
      <c r="QN34" s="34">
        <f>IF(QM34&lt;&gt;"",HLOOKUP(COUNT($NE34:QM34)+1,$G$4:$EH$8,QN$14,0)*$D34,IF($C34=QN$17,$G$8*$D34,""))</f>
        <v>0</v>
      </c>
      <c r="QO34" s="34">
        <f>IF(QN34&lt;&gt;"",HLOOKUP(COUNT($NE34:QN34)+1,$G$4:$EH$8,QO$14,0)*$D34,IF($C34=QO$17,$G$8*$D34,""))</f>
        <v>0</v>
      </c>
      <c r="QP34" s="34">
        <f>IF(QO34&lt;&gt;"",HLOOKUP(COUNT($NE34:QO34)+1,$G$4:$EH$8,QP$14,0)*$D34,IF($C34=QP$17,$G$8*$D34,""))</f>
        <v>0</v>
      </c>
      <c r="QQ34" s="34">
        <f>IF(QP34&lt;&gt;"",HLOOKUP(COUNT($NE34:QP34)+1,$G$4:$EH$8,QQ$14,0)*$D34,IF($C34=QQ$17,$G$8*$D34,""))</f>
        <v>0</v>
      </c>
      <c r="QR34" s="34">
        <f>IF(QQ34&lt;&gt;"",HLOOKUP(COUNT($NE34:QQ34)+1,$G$4:$EH$8,QR$14,0)*$D34,IF($C34=QR$17,$G$8*$D34,""))</f>
        <v>0</v>
      </c>
      <c r="QS34" s="34">
        <f>IF(QR34&lt;&gt;"",HLOOKUP(COUNT($NE34:QR34)+1,$G$4:$EH$8,QS$14,0)*$D34,IF($C34=QS$17,$G$8*$D34,""))</f>
        <v>0</v>
      </c>
      <c r="QT34" s="34">
        <f>IF(QS34&lt;&gt;"",HLOOKUP(COUNT($NE34:QS34)+1,$G$4:$EH$8,QT$14,0)*$D34,IF($C34=QT$17,$G$8*$D34,""))</f>
        <v>0</v>
      </c>
      <c r="QU34" s="34">
        <f>IF(QT34&lt;&gt;"",HLOOKUP(COUNT($NE34:QT34)+1,$G$4:$EH$8,QU$14,0)*$D34,IF($C34=QU$17,$G$8*$D34,""))</f>
        <v>0</v>
      </c>
      <c r="QV34" s="34">
        <f>IF(QU34&lt;&gt;"",HLOOKUP(COUNT($NE34:QU34)+1,$G$4:$EH$8,QV$14,0)*$D34,IF($C34=QV$17,$G$8*$D34,""))</f>
        <v>0</v>
      </c>
      <c r="QW34" s="34">
        <f>IF(QV34&lt;&gt;"",HLOOKUP(COUNT($NE34:QV34)+1,$G$4:$EH$8,QW$14,0)*$D34,IF($C34=QW$17,$G$8*$D34,""))</f>
        <v>0</v>
      </c>
      <c r="QX34" s="34">
        <f>IF(QW34&lt;&gt;"",HLOOKUP(COUNT($NE34:QW34)+1,$G$4:$EH$8,QX$14,0)*$D34,IF($C34=QX$17,$G$8*$D34,""))</f>
        <v>0</v>
      </c>
      <c r="QY34" s="34">
        <f>IF(QX34&lt;&gt;"",HLOOKUP(COUNT($NE34:QX34)+1,$G$4:$EH$8,QY$14,0)*$D34,IF($C34=QY$17,$G$8*$D34,""))</f>
        <v>0</v>
      </c>
      <c r="QZ34" s="34">
        <f>IF(QY34&lt;&gt;"",HLOOKUP(COUNT($NE34:QY34)+1,$G$4:$EH$8,QZ$14,0)*$D34,IF($C34=QZ$17,$G$8*$D34,""))</f>
        <v>0</v>
      </c>
      <c r="RA34" s="34">
        <f>IF(QZ34&lt;&gt;"",HLOOKUP(COUNT($NE34:QZ34)+1,$G$4:$EH$8,RA$14,0)*$D34,IF($C34=RA$17,$G$8*$D34,""))</f>
        <v>0</v>
      </c>
      <c r="RB34" s="34">
        <f>IF(RA34&lt;&gt;"",HLOOKUP(COUNT($NE34:RA34)+1,$G$4:$EH$8,RB$14,0)*$D34,IF($C34=RB$17,$G$8*$D34,""))</f>
        <v>0</v>
      </c>
      <c r="RC34" s="34">
        <f>IF(RB34&lt;&gt;"",HLOOKUP(COUNT($NE34:RB34)+1,$G$4:$EH$8,RC$14,0)*$D34,IF($C34=RC$17,$G$8*$D34,""))</f>
        <v>0</v>
      </c>
      <c r="RD34" s="34">
        <f>IF(RC34&lt;&gt;"",HLOOKUP(COUNT($NE34:RC34)+1,$G$4:$EH$8,RD$14,0)*$D34,IF($C34=RD$17,$G$8*$D34,""))</f>
        <v>0</v>
      </c>
      <c r="RE34" s="34">
        <f>IF(RD34&lt;&gt;"",HLOOKUP(COUNT($NE34:RD34)+1,$G$4:$EH$8,RE$14,0)*$D34,IF($C34=RE$17,$G$8*$D34,""))</f>
        <v>0</v>
      </c>
      <c r="RF34" s="34">
        <f>IF(RE34&lt;&gt;"",HLOOKUP(COUNT($NE34:RE34)+1,$G$4:$EH$8,RF$14,0)*$D34,IF($C34=RF$17,$G$8*$D34,""))</f>
        <v>0</v>
      </c>
      <c r="RG34" s="34">
        <f>IF(RF34&lt;&gt;"",HLOOKUP(COUNT($NE34:RF34)+1,$G$4:$EH$8,RG$14,0)*$D34,IF($C34=RG$17,$G$8*$D34,""))</f>
        <v>0</v>
      </c>
      <c r="RH34" s="34">
        <f>IF(RG34&lt;&gt;"",HLOOKUP(COUNT($NE34:RG34)+1,$G$4:$EH$8,RH$14,0)*$D34,IF($C34=RH$17,$G$8*$D34,""))</f>
        <v>0</v>
      </c>
      <c r="RI34" s="34">
        <f>IF(RH34&lt;&gt;"",HLOOKUP(COUNT($NE34:RH34)+1,$G$4:$EH$8,RI$14,0)*$D34,IF($C34=RI$17,$G$8*$D34,""))</f>
        <v>0</v>
      </c>
      <c r="RJ34" s="34">
        <f>IF(RI34&lt;&gt;"",HLOOKUP(COUNT($NE34:RI34)+1,$G$4:$EH$8,RJ$14,0)*$D34,IF($C34=RJ$17,$G$8*$D34,""))</f>
        <v>0</v>
      </c>
      <c r="RK34" s="34">
        <f>IF(RJ34&lt;&gt;"",HLOOKUP(COUNT($NE34:RJ34)+1,$G$4:$EH$8,RK$14,0)*$D34,IF($C34=RK$17,$G$8*$D34,""))</f>
        <v>0</v>
      </c>
      <c r="RL34" s="34">
        <f>IF(RK34&lt;&gt;"",HLOOKUP(COUNT($NE34:RK34)+1,$G$4:$EH$8,RL$14,0)*$D34,IF($C34=RL$17,$G$8*$D34,""))</f>
        <v>0</v>
      </c>
      <c r="RM34" s="34">
        <f>IF(RL34&lt;&gt;"",HLOOKUP(COUNT($NE34:RL34)+1,$G$4:$EH$8,RM$14,0)*$D34,IF($C34=RM$17,$G$8*$D34,""))</f>
        <v>0</v>
      </c>
      <c r="RN34" s="34">
        <f>IF(RM34&lt;&gt;"",HLOOKUP(COUNT($NE34:RM34)+1,$G$4:$EH$8,RN$14,0)*$D34,IF($C34=RN$17,$G$8*$D34,""))</f>
        <v>0</v>
      </c>
      <c r="RO34" s="34">
        <f>IF(RN34&lt;&gt;"",HLOOKUP(COUNT($NE34:RN34)+1,$G$4:$EH$8,RO$14,0)*$D34,IF($C34=RO$17,$G$8*$D34,""))</f>
        <v>0</v>
      </c>
      <c r="RP34" s="34">
        <f>IF(RO34&lt;&gt;"",HLOOKUP(COUNT($NE34:RO34)+1,$G$4:$EH$8,RP$14,0)*$D34,IF($C34=RP$17,$G$8*$D34,""))</f>
        <v>0</v>
      </c>
      <c r="RQ34" s="34">
        <f>IF(RP34&lt;&gt;"",HLOOKUP(COUNT($NE34:RP34)+1,$G$4:$EH$8,RQ$14,0)*$D34,IF($C34=RQ$17,$G$8*$D34,""))</f>
        <v>0</v>
      </c>
      <c r="RR34" s="34">
        <f>IF(RQ34&lt;&gt;"",HLOOKUP(COUNT($NE34:RQ34)+1,$G$4:$EH$8,RR$14,0)*$D34,IF($C34=RR$17,$G$8*$D34,""))</f>
        <v>0</v>
      </c>
      <c r="RS34" s="34">
        <f>IF(RR34&lt;&gt;"",HLOOKUP(COUNT($NE34:RR34)+1,$G$4:$EH$8,RS$14,0)*$D34,IF($C34=RS$17,$G$8*$D34,""))</f>
        <v>0</v>
      </c>
      <c r="RT34" s="34">
        <f>IF(RS34&lt;&gt;"",HLOOKUP(COUNT($NE34:RS34)+1,$G$4:$EH$8,RT$14,0)*$D34,IF($C34=RT$17,$G$8*$D34,""))</f>
        <v>0</v>
      </c>
      <c r="RU34" s="34">
        <f>IF(RT34&lt;&gt;"",HLOOKUP(COUNT($NE34:RT34)+1,$G$4:$EH$8,RU$14,0)*$D34,IF($C34=RU$17,$G$8*$D34,""))</f>
        <v>0</v>
      </c>
      <c r="RW34" s="34" t="str">
        <f>IF(RV34&lt;&gt;"",HLOOKUP(COUNT($RV34:RV34)+1,$G$4:$EH$9,RW$14,0)*$D34,IF($C34=RW$17,$G$9*$D34,""))</f>
        <v/>
      </c>
      <c r="RX34" s="34" t="str">
        <f>IF(RW34&lt;&gt;"",HLOOKUP(COUNT($RV34:RW34)+1,$G$4:$EH$9,RX$14,0)*$D34,IF($C34=RX$17,$G$9*$D34,""))</f>
        <v/>
      </c>
      <c r="RY34" s="34" t="str">
        <f>IF(RX34&lt;&gt;"",HLOOKUP(COUNT($RV34:RX34)+1,$G$4:$EH$9,RY$14,0)*$D34,IF($C34=RY$17,$G$9*$D34,""))</f>
        <v/>
      </c>
      <c r="RZ34" s="34" t="str">
        <f>IF(RY34&lt;&gt;"",HLOOKUP(COUNT($RV34:RY34)+1,$G$4:$EH$9,RZ$14,0)*$D34,IF($C34=RZ$17,$G$9*$D34,""))</f>
        <v/>
      </c>
      <c r="SA34" s="34" t="str">
        <f>IF(RZ34&lt;&gt;"",HLOOKUP(COUNT($RV34:RZ34)+1,$G$4:$EH$9,SA$14,0)*$D34,IF($C34=SA$17,$G$9*$D34,""))</f>
        <v/>
      </c>
      <c r="SB34" s="34" t="str">
        <f>IF(SA34&lt;&gt;"",HLOOKUP(COUNT($RV34:SA34)+1,$G$4:$EH$9,SB$14,0)*$D34,IF($C34=SB$17,$G$9*$D34,""))</f>
        <v/>
      </c>
      <c r="SC34" s="34" t="str">
        <f>IF(SB34&lt;&gt;"",HLOOKUP(COUNT($RV34:SB34)+1,$G$4:$EH$9,SC$14,0)*$D34,IF($C34=SC$17,$G$9*$D34,""))</f>
        <v/>
      </c>
      <c r="SD34" s="34" t="str">
        <f>IF(SC34&lt;&gt;"",HLOOKUP(COUNT($RV34:SC34)+1,$G$4:$EH$9,SD$14,0)*$D34,IF($C34=SD$17,$G$9*$D34,""))</f>
        <v/>
      </c>
      <c r="SE34" s="34" t="str">
        <f>IF(SD34&lt;&gt;"",HLOOKUP(COUNT($RV34:SD34)+1,$G$4:$EH$9,SE$14,0)*$D34,IF($C34=SE$17,$G$9*$D34,""))</f>
        <v/>
      </c>
      <c r="SF34" s="34" t="str">
        <f>IF(SE34&lt;&gt;"",HLOOKUP(COUNT($RV34:SE34)+1,$G$4:$EH$9,SF$14,0)*$D34,IF($C34=SF$17,$G$9*$D34,""))</f>
        <v/>
      </c>
      <c r="SG34" s="34" t="str">
        <f>IF(SF34&lt;&gt;"",HLOOKUP(COUNT($RV34:SF34)+1,$G$4:$EH$9,SG$14,0)*$D34,IF($C34=SG$17,$G$9*$D34,""))</f>
        <v/>
      </c>
      <c r="SH34" s="34" t="str">
        <f>IF(SG34&lt;&gt;"",HLOOKUP(COUNT($RV34:SG34)+1,$G$4:$EH$9,SH$14,0)*$D34,IF($C34=SH$17,$G$9*$D34,""))</f>
        <v/>
      </c>
      <c r="SI34" s="34" t="str">
        <f>IF(SH34&lt;&gt;"",HLOOKUP(COUNT($RV34:SH34)+1,$G$4:$EH$9,SI$14,0)*$D34,IF($C34=SI$17,$G$9*$D34,""))</f>
        <v/>
      </c>
      <c r="SJ34" s="34" t="str">
        <f>IF(SI34&lt;&gt;"",HLOOKUP(COUNT($RV34:SI34)+1,$G$4:$EH$9,SJ$14,0)*$D34,IF($C34=SJ$17,$G$9*$D34,""))</f>
        <v/>
      </c>
      <c r="SK34" s="34" t="str">
        <f>IF(SJ34&lt;&gt;"",HLOOKUP(COUNT($RV34:SJ34)+1,$G$4:$EH$9,SK$14,0)*$D34,IF($C34=SK$17,$G$9*$D34,""))</f>
        <v/>
      </c>
      <c r="SL34" s="34">
        <f>IF(SK34&lt;&gt;"",HLOOKUP(COUNT($RV34:SK34)+1,$G$4:$EH$9,SL$14,0)*$D34,IF($C34=SL$17,$G$9*$D34,""))</f>
        <v>5800</v>
      </c>
      <c r="SM34" s="34">
        <f>IF(SL34&lt;&gt;"",HLOOKUP(COUNT($RV34:SL34)+1,$G$4:$EH$9,SM$14,0)*$D34,IF($C34=SM$17,$G$9*$D34,""))</f>
        <v>0</v>
      </c>
      <c r="SN34" s="34">
        <f>IF(SM34&lt;&gt;"",HLOOKUP(COUNT($RV34:SM34)+1,$G$4:$EH$9,SN$14,0)*$D34,IF($C34=SN$17,$G$9*$D34,""))</f>
        <v>0</v>
      </c>
      <c r="SO34" s="34">
        <f>IF(SN34&lt;&gt;"",HLOOKUP(COUNT($RV34:SN34)+1,$G$4:$EH$9,SO$14,0)*$D34,IF($C34=SO$17,$G$9*$D34,""))</f>
        <v>0</v>
      </c>
      <c r="SP34" s="34">
        <f>IF(SO34&lt;&gt;"",HLOOKUP(COUNT($RV34:SO34)+1,$G$4:$EH$9,SP$14,0)*$D34,IF($C34=SP$17,$G$9*$D34,""))</f>
        <v>0</v>
      </c>
      <c r="SQ34" s="34">
        <f>IF(SP34&lt;&gt;"",HLOOKUP(COUNT($RV34:SP34)+1,$G$4:$EH$9,SQ$14,0)*$D34,IF($C34=SQ$17,$G$9*$D34,""))</f>
        <v>0</v>
      </c>
      <c r="SR34" s="34">
        <f>IF(SQ34&lt;&gt;"",HLOOKUP(COUNT($RV34:SQ34)+1,$G$4:$EH$9,SR$14,0)*$D34,IF($C34=SR$17,$G$9*$D34,""))</f>
        <v>0</v>
      </c>
      <c r="SS34" s="34">
        <f>IF(SR34&lt;&gt;"",HLOOKUP(COUNT($RV34:SR34)+1,$G$4:$EH$9,SS$14,0)*$D34,IF($C34=SS$17,$G$9*$D34,""))</f>
        <v>0</v>
      </c>
      <c r="ST34" s="34">
        <f>IF(SS34&lt;&gt;"",HLOOKUP(COUNT($RV34:SS34)+1,$G$4:$EH$9,ST$14,0)*$D34,IF($C34=ST$17,$G$9*$D34,""))</f>
        <v>0</v>
      </c>
      <c r="SU34" s="34">
        <f>IF(ST34&lt;&gt;"",HLOOKUP(COUNT($RV34:ST34)+1,$G$4:$EH$9,SU$14,0)*$D34,IF($C34=SU$17,$G$9*$D34,""))</f>
        <v>0</v>
      </c>
      <c r="SV34" s="34">
        <f>IF(SU34&lt;&gt;"",HLOOKUP(COUNT($RV34:SU34)+1,$G$4:$EH$9,SV$14,0)*$D34,IF($C34=SV$17,$G$9*$D34,""))</f>
        <v>0</v>
      </c>
      <c r="SW34" s="34">
        <f>IF(SV34&lt;&gt;"",HLOOKUP(COUNT($RV34:SV34)+1,$G$4:$EH$9,SW$14,0)*$D34,IF($C34=SW$17,$G$9*$D34,""))</f>
        <v>0</v>
      </c>
      <c r="SX34" s="34">
        <f>IF(SW34&lt;&gt;"",HLOOKUP(COUNT($RV34:SW34)+1,$G$4:$EH$9,SX$14,0)*$D34,IF($C34=SX$17,$G$9*$D34,""))</f>
        <v>0</v>
      </c>
      <c r="SY34" s="34">
        <f>IF(SX34&lt;&gt;"",HLOOKUP(COUNT($RV34:SX34)+1,$G$4:$EH$9,SY$14,0)*$D34,IF($C34=SY$17,$G$9*$D34,""))</f>
        <v>0</v>
      </c>
      <c r="SZ34" s="34">
        <f>IF(SY34&lt;&gt;"",HLOOKUP(COUNT($RV34:SY34)+1,$G$4:$EH$9,SZ$14,0)*$D34,IF($C34=SZ$17,$G$9*$D34,""))</f>
        <v>0</v>
      </c>
      <c r="TA34" s="34">
        <f>IF(SZ34&lt;&gt;"",HLOOKUP(COUNT($RV34:SZ34)+1,$G$4:$EH$9,TA$14,0)*$D34,IF($C34=TA$17,$G$9*$D34,""))</f>
        <v>0</v>
      </c>
      <c r="TB34" s="34">
        <f>IF(TA34&lt;&gt;"",HLOOKUP(COUNT($RV34:TA34)+1,$G$4:$EH$9,TB$14,0)*$D34,IF($C34=TB$17,$G$9*$D34,""))</f>
        <v>0</v>
      </c>
      <c r="TC34" s="34">
        <f>IF(TB34&lt;&gt;"",HLOOKUP(COUNT($RV34:TB34)+1,$G$4:$EH$9,TC$14,0)*$D34,IF($C34=TC$17,$G$9*$D34,""))</f>
        <v>0</v>
      </c>
      <c r="TD34" s="34">
        <f>IF(TC34&lt;&gt;"",HLOOKUP(COUNT($RV34:TC34)+1,$G$4:$EH$9,TD$14,0)*$D34,IF($C34=TD$17,$G$9*$D34,""))</f>
        <v>0</v>
      </c>
      <c r="TE34" s="34">
        <f>IF(TD34&lt;&gt;"",HLOOKUP(COUNT($RV34:TD34)+1,$G$4:$EH$9,TE$14,0)*$D34,IF($C34=TE$17,$G$9*$D34,""))</f>
        <v>0</v>
      </c>
      <c r="TF34" s="34">
        <f>IF(TE34&lt;&gt;"",HLOOKUP(COUNT($RV34:TE34)+1,$G$4:$EH$9,TF$14,0)*$D34,IF($C34=TF$17,$G$9*$D34,""))</f>
        <v>0</v>
      </c>
      <c r="TG34" s="34">
        <f>IF(TF34&lt;&gt;"",HLOOKUP(COUNT($RV34:TF34)+1,$G$4:$EH$9,TG$14,0)*$D34,IF($C34=TG$17,$G$9*$D34,""))</f>
        <v>0</v>
      </c>
      <c r="TH34" s="34">
        <f>IF(TG34&lt;&gt;"",HLOOKUP(COUNT($RV34:TG34)+1,$G$4:$EH$9,TH$14,0)*$D34,IF($C34=TH$17,$G$9*$D34,""))</f>
        <v>0</v>
      </c>
      <c r="TI34" s="34">
        <f>IF(TH34&lt;&gt;"",HLOOKUP(COUNT($RV34:TH34)+1,$G$4:$EH$9,TI$14,0)*$D34,IF($C34=TI$17,$G$9*$D34,""))</f>
        <v>0</v>
      </c>
      <c r="TJ34" s="34">
        <f>IF(TI34&lt;&gt;"",HLOOKUP(COUNT($RV34:TI34)+1,$G$4:$EH$9,TJ$14,0)*$D34,IF($C34=TJ$17,$G$9*$D34,""))</f>
        <v>0</v>
      </c>
      <c r="TK34" s="34">
        <f>IF(TJ34&lt;&gt;"",HLOOKUP(COUNT($RV34:TJ34)+1,$G$4:$EH$9,TK$14,0)*$D34,IF($C34=TK$17,$G$9*$D34,""))</f>
        <v>0</v>
      </c>
      <c r="TL34" s="34">
        <f>IF(TK34&lt;&gt;"",HLOOKUP(COUNT($RV34:TK34)+1,$G$4:$EH$9,TL$14,0)*$D34,IF($C34=TL$17,$G$9*$D34,""))</f>
        <v>0</v>
      </c>
      <c r="TM34" s="34">
        <f>IF(TL34&lt;&gt;"",HLOOKUP(COUNT($RV34:TL34)+1,$G$4:$EH$9,TM$14,0)*$D34,IF($C34=TM$17,$G$9*$D34,""))</f>
        <v>0</v>
      </c>
      <c r="TN34" s="34">
        <f>IF(TM34&lt;&gt;"",HLOOKUP(COUNT($RV34:TM34)+1,$G$4:$EH$9,TN$14,0)*$D34,IF($C34=TN$17,$G$9*$D34,""))</f>
        <v>0</v>
      </c>
      <c r="TO34" s="34">
        <f>IF(TN34&lt;&gt;"",HLOOKUP(COUNT($RV34:TN34)+1,$G$4:$EH$9,TO$14,0)*$D34,IF($C34=TO$17,$G$9*$D34,""))</f>
        <v>0</v>
      </c>
      <c r="TP34" s="34">
        <f>IF(TO34&lt;&gt;"",HLOOKUP(COUNT($RV34:TO34)+1,$G$4:$EH$9,TP$14,0)*$D34,IF($C34=TP$17,$G$9*$D34,""))</f>
        <v>0</v>
      </c>
      <c r="TQ34" s="34">
        <f>IF(TP34&lt;&gt;"",HLOOKUP(COUNT($RV34:TP34)+1,$G$4:$EH$9,TQ$14,0)*$D34,IF($C34=TQ$17,$G$9*$D34,""))</f>
        <v>0</v>
      </c>
      <c r="TR34" s="34">
        <f>IF(TQ34&lt;&gt;"",HLOOKUP(COUNT($RV34:TQ34)+1,$G$4:$EH$9,TR$14,0)*$D34,IF($C34=TR$17,$G$9*$D34,""))</f>
        <v>0</v>
      </c>
      <c r="TS34" s="34">
        <f>IF(TR34&lt;&gt;"",HLOOKUP(COUNT($RV34:TR34)+1,$G$4:$EH$9,TS$14,0)*$D34,IF($C34=TS$17,$G$9*$D34,""))</f>
        <v>0</v>
      </c>
      <c r="TT34" s="34">
        <f>IF(TS34&lt;&gt;"",HLOOKUP(COUNT($RV34:TS34)+1,$G$4:$EH$9,TT$14,0)*$D34,IF($C34=TT$17,$G$9*$D34,""))</f>
        <v>0</v>
      </c>
      <c r="TU34" s="34">
        <f>IF(TT34&lt;&gt;"",HLOOKUP(COUNT($RV34:TT34)+1,$G$4:$EH$9,TU$14,0)*$D34,IF($C34=TU$17,$G$9*$D34,""))</f>
        <v>0</v>
      </c>
      <c r="TV34" s="34">
        <f>IF(TU34&lt;&gt;"",HLOOKUP(COUNT($RV34:TU34)+1,$G$4:$EH$9,TV$14,0)*$D34,IF($C34=TV$17,$G$9*$D34,""))</f>
        <v>0</v>
      </c>
      <c r="TW34" s="34">
        <f>IF(TV34&lt;&gt;"",HLOOKUP(COUNT($RV34:TV34)+1,$G$4:$EH$9,TW$14,0)*$D34,IF($C34=TW$17,$G$9*$D34,""))</f>
        <v>0</v>
      </c>
      <c r="TX34" s="34">
        <f>IF(TW34&lt;&gt;"",HLOOKUP(COUNT($RV34:TW34)+1,$G$4:$EH$9,TX$14,0)*$D34,IF($C34=TX$17,$G$9*$D34,""))</f>
        <v>0</v>
      </c>
      <c r="TY34" s="34">
        <f>IF(TX34&lt;&gt;"",HLOOKUP(COUNT($RV34:TX34)+1,$G$4:$EH$9,TY$14,0)*$D34,IF($C34=TY$17,$G$9*$D34,""))</f>
        <v>0</v>
      </c>
      <c r="TZ34" s="34">
        <f>IF(TY34&lt;&gt;"",HLOOKUP(COUNT($RV34:TY34)+1,$G$4:$EH$9,TZ$14,0)*$D34,IF($C34=TZ$17,$G$9*$D34,""))</f>
        <v>0</v>
      </c>
      <c r="UA34" s="34">
        <f>IF(TZ34&lt;&gt;"",HLOOKUP(COUNT($RV34:TZ34)+1,$G$4:$EH$9,UA$14,0)*$D34,IF($C34=UA$17,$G$9*$D34,""))</f>
        <v>0</v>
      </c>
      <c r="UB34" s="34">
        <f>IF(UA34&lt;&gt;"",HLOOKUP(COUNT($RV34:UA34)+1,$G$4:$EH$9,UB$14,0)*$D34,IF($C34=UB$17,$G$9*$D34,""))</f>
        <v>0</v>
      </c>
      <c r="UC34" s="34">
        <f>IF(UB34&lt;&gt;"",HLOOKUP(COUNT($RV34:UB34)+1,$G$4:$EH$9,UC$14,0)*$D34,IF($C34=UC$17,$G$9*$D34,""))</f>
        <v>0</v>
      </c>
      <c r="UD34" s="34">
        <f>IF(UC34&lt;&gt;"",HLOOKUP(COUNT($RV34:UC34)+1,$G$4:$EH$9,UD$14,0)*$D34,IF($C34=UD$17,$G$9*$D34,""))</f>
        <v>0</v>
      </c>
      <c r="UE34" s="34">
        <f>IF(UD34&lt;&gt;"",HLOOKUP(COUNT($RV34:UD34)+1,$G$4:$EH$9,UE$14,0)*$D34,IF($C34=UE$17,$G$9*$D34,""))</f>
        <v>0</v>
      </c>
      <c r="UF34" s="34">
        <f>IF(UE34&lt;&gt;"",HLOOKUP(COUNT($RV34:UE34)+1,$G$4:$EH$9,UF$14,0)*$D34,IF($C34=UF$17,$G$9*$D34,""))</f>
        <v>0</v>
      </c>
      <c r="UG34" s="34">
        <f>IF(UF34&lt;&gt;"",HLOOKUP(COUNT($RV34:UF34)+1,$G$4:$EH$9,UG$14,0)*$D34,IF($C34=UG$17,$G$9*$D34,""))</f>
        <v>0</v>
      </c>
      <c r="UH34" s="34">
        <f>IF(UG34&lt;&gt;"",HLOOKUP(COUNT($RV34:UG34)+1,$G$4:$EH$9,UH$14,0)*$D34,IF($C34=UH$17,$G$9*$D34,""))</f>
        <v>0</v>
      </c>
      <c r="UI34" s="34">
        <f>IF(UH34&lt;&gt;"",HLOOKUP(COUNT($RV34:UH34)+1,$G$4:$EH$9,UI$14,0)*$D34,IF($C34=UI$17,$G$9*$D34,""))</f>
        <v>0</v>
      </c>
      <c r="UJ34" s="34">
        <f>IF(UI34&lt;&gt;"",HLOOKUP(COUNT($RV34:UI34)+1,$G$4:$EH$9,UJ$14,0)*$D34,IF($C34=UJ$17,$G$9*$D34,""))</f>
        <v>0</v>
      </c>
      <c r="UK34" s="34">
        <f>IF(UJ34&lt;&gt;"",HLOOKUP(COUNT($RV34:UJ34)+1,$G$4:$EH$9,UK$14,0)*$D34,IF($C34=UK$17,$G$9*$D34,""))</f>
        <v>0</v>
      </c>
      <c r="UL34" s="34">
        <f>IF(UK34&lt;&gt;"",HLOOKUP(COUNT($RV34:UK34)+1,$G$4:$EH$9,UL$14,0)*$D34,IF($C34=UL$17,$G$9*$D34,""))</f>
        <v>0</v>
      </c>
      <c r="UM34" s="34">
        <f>IF(UL34&lt;&gt;"",HLOOKUP(COUNT($RV34:UL34)+1,$G$4:$EH$9,UM$14,0)*$D34,IF($C34=UM$17,$G$9*$D34,""))</f>
        <v>0</v>
      </c>
      <c r="UN34" s="34">
        <f>IF(UM34&lt;&gt;"",HLOOKUP(COUNT($RV34:UM34)+1,$G$4:$EH$9,UN$14,0)*$D34,IF($C34=UN$17,$G$9*$D34,""))</f>
        <v>0</v>
      </c>
      <c r="UO34" s="34">
        <f>IF(UN34&lt;&gt;"",HLOOKUP(COUNT($RV34:UN34)+1,$G$4:$EH$9,UO$14,0)*$D34,IF($C34=UO$17,$G$9*$D34,""))</f>
        <v>0</v>
      </c>
      <c r="UP34" s="34">
        <f>IF(UO34&lt;&gt;"",HLOOKUP(COUNT($RV34:UO34)+1,$G$4:$EH$9,UP$14,0)*$D34,IF($C34=UP$17,$G$9*$D34,""))</f>
        <v>0</v>
      </c>
      <c r="UQ34" s="34">
        <f>IF(UP34&lt;&gt;"",HLOOKUP(COUNT($RV34:UP34)+1,$G$4:$EH$9,UQ$14,0)*$D34,IF($C34=UQ$17,$G$9*$D34,""))</f>
        <v>0</v>
      </c>
      <c r="UR34" s="34">
        <f>IF(UQ34&lt;&gt;"",HLOOKUP(COUNT($RV34:UQ34)+1,$G$4:$EH$9,UR$14,0)*$D34,IF($C34=UR$17,$G$9*$D34,""))</f>
        <v>0</v>
      </c>
      <c r="US34" s="34">
        <f>IF(UR34&lt;&gt;"",HLOOKUP(COUNT($RV34:UR34)+1,$G$4:$EH$9,US$14,0)*$D34,IF($C34=US$17,$G$9*$D34,""))</f>
        <v>0</v>
      </c>
      <c r="UT34" s="34">
        <f>IF(US34&lt;&gt;"",HLOOKUP(COUNT($RV34:US34)+1,$G$4:$EH$9,UT$14,0)*$D34,IF($C34=UT$17,$G$9*$D34,""))</f>
        <v>0</v>
      </c>
      <c r="UU34" s="34">
        <f>IF(UT34&lt;&gt;"",HLOOKUP(COUNT($RV34:UT34)+1,$G$4:$EH$9,UU$14,0)*$D34,IF($C34=UU$17,$G$9*$D34,""))</f>
        <v>0</v>
      </c>
      <c r="UV34" s="34">
        <f>IF(UU34&lt;&gt;"",HLOOKUP(COUNT($RV34:UU34)+1,$G$4:$EH$9,UV$14,0)*$D34,IF($C34=UV$17,$G$9*$D34,""))</f>
        <v>0</v>
      </c>
      <c r="UW34" s="34">
        <f>IF(UV34&lt;&gt;"",HLOOKUP(COUNT($RV34:UV34)+1,$G$4:$EH$9,UW$14,0)*$D34,IF($C34=UW$17,$G$9*$D34,""))</f>
        <v>0</v>
      </c>
      <c r="UX34" s="34">
        <f>IF(UW34&lt;&gt;"",HLOOKUP(COUNT($RV34:UW34)+1,$G$4:$EH$9,UX$14,0)*$D34,IF($C34=UX$17,$G$9*$D34,""))</f>
        <v>0</v>
      </c>
      <c r="UY34" s="34">
        <f>IF(UX34&lt;&gt;"",HLOOKUP(COUNT($RV34:UX34)+1,$G$4:$EH$9,UY$14,0)*$D34,IF($C34=UY$17,$G$9*$D34,""))</f>
        <v>0</v>
      </c>
      <c r="UZ34" s="34">
        <f>IF(UY34&lt;&gt;"",HLOOKUP(COUNT($RV34:UY34)+1,$G$4:$EH$9,UZ$14,0)*$D34,IF($C34=UZ$17,$G$9*$D34,""))</f>
        <v>0</v>
      </c>
      <c r="VA34" s="34">
        <f>IF(UZ34&lt;&gt;"",HLOOKUP(COUNT($RV34:UZ34)+1,$G$4:$EH$9,VA$14,0)*$D34,IF($C34=VA$17,$G$9*$D34,""))</f>
        <v>0</v>
      </c>
      <c r="VB34" s="34">
        <f>IF(VA34&lt;&gt;"",HLOOKUP(COUNT($RV34:VA34)+1,$G$4:$EH$9,VB$14,0)*$D34,IF($C34=VB$17,$G$9*$D34,""))</f>
        <v>0</v>
      </c>
      <c r="VC34" s="34">
        <f>IF(VB34&lt;&gt;"",HLOOKUP(COUNT($RV34:VB34)+1,$G$4:$EH$9,VC$14,0)*$D34,IF($C34=VC$17,$G$9*$D34,""))</f>
        <v>0</v>
      </c>
      <c r="VD34" s="34">
        <f>IF(VC34&lt;&gt;"",HLOOKUP(COUNT($RV34:VC34)+1,$G$4:$EH$9,VD$14,0)*$D34,IF($C34=VD$17,$G$9*$D34,""))</f>
        <v>0</v>
      </c>
      <c r="VE34" s="34">
        <f>IF(VD34&lt;&gt;"",HLOOKUP(COUNT($RV34:VD34)+1,$G$4:$EH$9,VE$14,0)*$D34,IF($C34=VE$17,$G$9*$D34,""))</f>
        <v>0</v>
      </c>
      <c r="VF34" s="34">
        <f>IF(VE34&lt;&gt;"",HLOOKUP(COUNT($RV34:VE34)+1,$G$4:$EH$9,VF$14,0)*$D34,IF($C34=VF$17,$G$9*$D34,""))</f>
        <v>0</v>
      </c>
      <c r="VG34" s="34">
        <f>IF(VF34&lt;&gt;"",HLOOKUP(COUNT($RV34:VF34)+1,$G$4:$EH$9,VG$14,0)*$D34,IF($C34=VG$17,$G$9*$D34,""))</f>
        <v>0</v>
      </c>
      <c r="VH34" s="34">
        <f>IF(VG34&lt;&gt;"",HLOOKUP(COUNT($RV34:VG34)+1,$G$4:$EH$9,VH$14,0)*$D34,IF($C34=VH$17,$G$9*$D34,""))</f>
        <v>0</v>
      </c>
      <c r="VI34" s="34">
        <f>IF(VH34&lt;&gt;"",HLOOKUP(COUNT($RV34:VH34)+1,$G$4:$EH$9,VI$14,0)*$D34,IF($C34=VI$17,$G$9*$D34,""))</f>
        <v>0</v>
      </c>
      <c r="VJ34" s="34">
        <f>IF(VI34&lt;&gt;"",HLOOKUP(COUNT($RV34:VI34)+1,$G$4:$EH$9,VJ$14,0)*$D34,IF($C34=VJ$17,$G$9*$D34,""))</f>
        <v>0</v>
      </c>
      <c r="VK34" s="34">
        <f>IF(VJ34&lt;&gt;"",HLOOKUP(COUNT($RV34:VJ34)+1,$G$4:$EH$9,VK$14,0)*$D34,IF($C34=VK$17,$G$9*$D34,""))</f>
        <v>0</v>
      </c>
      <c r="VL34" s="34">
        <f>IF(VK34&lt;&gt;"",HLOOKUP(COUNT($RV34:VK34)+1,$G$4:$EH$9,VL$14,0)*$D34,IF($C34=VL$17,$G$9*$D34,""))</f>
        <v>0</v>
      </c>
      <c r="VM34" s="34">
        <f>IF(VL34&lt;&gt;"",HLOOKUP(COUNT($RV34:VL34)+1,$G$4:$EH$9,VM$14,0)*$D34,IF($C34=VM$17,$G$9*$D34,""))</f>
        <v>0</v>
      </c>
      <c r="VN34" s="34">
        <f>IF(VM34&lt;&gt;"",HLOOKUP(COUNT($RV34:VM34)+1,$G$4:$EH$9,VN$14,0)*$D34,IF($C34=VN$17,$G$9*$D34,""))</f>
        <v>0</v>
      </c>
      <c r="VO34" s="34">
        <f>IF(VN34&lt;&gt;"",HLOOKUP(COUNT($RV34:VN34)+1,$G$4:$EH$9,VO$14,0)*$D34,IF($C34=VO$17,$G$9*$D34,""))</f>
        <v>0</v>
      </c>
      <c r="VP34" s="34">
        <f>IF(VO34&lt;&gt;"",HLOOKUP(COUNT($RV34:VO34)+1,$G$4:$EH$9,VP$14,0)*$D34,IF($C34=VP$17,$G$9*$D34,""))</f>
        <v>0</v>
      </c>
      <c r="VQ34" s="34">
        <f>IF(VP34&lt;&gt;"",HLOOKUP(COUNT($RV34:VP34)+1,$G$4:$EH$9,VQ$14,0)*$D34,IF($C34=VQ$17,$G$9*$D34,""))</f>
        <v>0</v>
      </c>
      <c r="VR34" s="34">
        <f>IF(VQ34&lt;&gt;"",HLOOKUP(COUNT($RV34:VQ34)+1,$G$4:$EH$9,VR$14,0)*$D34,IF($C34=VR$17,$G$9*$D34,""))</f>
        <v>0</v>
      </c>
      <c r="VS34" s="34">
        <f>IF(VR34&lt;&gt;"",HLOOKUP(COUNT($RV34:VR34)+1,$G$4:$EH$9,VS$14,0)*$D34,IF($C34=VS$17,$G$9*$D34,""))</f>
        <v>0</v>
      </c>
      <c r="VT34" s="34">
        <f>IF(VS34&lt;&gt;"",HLOOKUP(COUNT($RV34:VS34)+1,$G$4:$EH$9,VT$14,0)*$D34,IF($C34=VT$17,$G$9*$D34,""))</f>
        <v>0</v>
      </c>
      <c r="VU34" s="34">
        <f>IF(VT34&lt;&gt;"",HLOOKUP(COUNT($RV34:VT34)+1,$G$4:$EH$9,VU$14,0)*$D34,IF($C34=VU$17,$G$9*$D34,""))</f>
        <v>0</v>
      </c>
      <c r="VV34" s="34">
        <f>IF(VU34&lt;&gt;"",HLOOKUP(COUNT($RV34:VU34)+1,$G$4:$EH$9,VV$14,0)*$D34,IF($C34=VV$17,$G$9*$D34,""))</f>
        <v>0</v>
      </c>
      <c r="VW34" s="34">
        <f>IF(VV34&lt;&gt;"",HLOOKUP(COUNT($RV34:VV34)+1,$G$4:$EH$9,VW$14,0)*$D34,IF($C34=VW$17,$G$9*$D34,""))</f>
        <v>0</v>
      </c>
      <c r="VX34" s="34">
        <f>IF(VW34&lt;&gt;"",HLOOKUP(COUNT($RV34:VW34)+1,$G$4:$EH$9,VX$14,0)*$D34,IF($C34=VX$17,$G$9*$D34,""))</f>
        <v>0</v>
      </c>
      <c r="VY34" s="34">
        <f>IF(VX34&lt;&gt;"",HLOOKUP(COUNT($RV34:VX34)+1,$G$4:$EH$9,VY$14,0)*$D34,IF($C34=VY$17,$G$9*$D34,""))</f>
        <v>0</v>
      </c>
      <c r="VZ34" s="34">
        <f>IF(VY34&lt;&gt;"",HLOOKUP(COUNT($RV34:VY34)+1,$G$4:$EH$9,VZ$14,0)*$D34,IF($C34=VZ$17,$G$9*$D34,""))</f>
        <v>0</v>
      </c>
      <c r="WA34" s="34">
        <f>IF(VZ34&lt;&gt;"",HLOOKUP(COUNT($RV34:VZ34)+1,$G$4:$EH$9,WA$14,0)*$D34,IF($C34=WA$17,$G$9*$D34,""))</f>
        <v>0</v>
      </c>
      <c r="WB34" s="34">
        <f>IF(WA34&lt;&gt;"",HLOOKUP(COUNT($RV34:WA34)+1,$G$4:$EH$9,WB$14,0)*$D34,IF($C34=WB$17,$G$9*$D34,""))</f>
        <v>0</v>
      </c>
      <c r="WC34" s="34">
        <f>IF(WB34&lt;&gt;"",HLOOKUP(COUNT($RV34:WB34)+1,$G$4:$EH$9,WC$14,0)*$D34,IF($C34=WC$17,$G$9*$D34,""))</f>
        <v>0</v>
      </c>
      <c r="WD34" s="34">
        <f>IF(WC34&lt;&gt;"",HLOOKUP(COUNT($RV34:WC34)+1,$G$4:$EH$9,WD$14,0)*$D34,IF($C34=WD$17,$G$9*$D34,""))</f>
        <v>0</v>
      </c>
      <c r="WE34" s="34">
        <f>IF(WD34&lt;&gt;"",HLOOKUP(COUNT($RV34:WD34)+1,$G$4:$EH$9,WE$14,0)*$D34,IF($C34=WE$17,$G$9*$D34,""))</f>
        <v>0</v>
      </c>
      <c r="WF34" s="34">
        <f>IF(WE34&lt;&gt;"",HLOOKUP(COUNT($RV34:WE34)+1,$G$4:$EH$9,WF$14,0)*$D34,IF($C34=WF$17,$G$9*$D34,""))</f>
        <v>0</v>
      </c>
      <c r="WG34" s="34">
        <f>IF(WF34&lt;&gt;"",HLOOKUP(COUNT($RV34:WF34)+1,$G$4:$EH$9,WG$14,0)*$D34,IF($C34=WG$17,$G$9*$D34,""))</f>
        <v>0</v>
      </c>
      <c r="WH34" s="34">
        <f>IF(WG34&lt;&gt;"",HLOOKUP(COUNT($RV34:WG34)+1,$G$4:$EH$9,WH$14,0)*$D34,IF($C34=WH$17,$G$9*$D34,""))</f>
        <v>0</v>
      </c>
      <c r="WI34" s="34">
        <f>IF(WH34&lt;&gt;"",HLOOKUP(COUNT($RV34:WH34)+1,$G$4:$EH$9,WI$14,0)*$D34,IF($C34=WI$17,$G$9*$D34,""))</f>
        <v>0</v>
      </c>
      <c r="WJ34" s="34">
        <f>IF(WI34&lt;&gt;"",HLOOKUP(COUNT($RV34:WI34)+1,$G$4:$EH$9,WJ$14,0)*$D34,IF($C34=WJ$17,$G$9*$D34,""))</f>
        <v>0</v>
      </c>
      <c r="WK34" s="34">
        <f>IF(WJ34&lt;&gt;"",HLOOKUP(COUNT($RV34:WJ34)+1,$G$4:$EH$9,WK$14,0)*$D34,IF($C34=WK$17,$G$9*$D34,""))</f>
        <v>0</v>
      </c>
      <c r="WL34" s="34">
        <f>IF(WK34&lt;&gt;"",HLOOKUP(COUNT($RV34:WK34)+1,$G$4:$EH$9,WL$14,0)*$D34,IF($C34=WL$17,$G$9*$D34,""))</f>
        <v>0</v>
      </c>
    </row>
    <row r="35" spans="1:610" ht="15" x14ac:dyDescent="0.2">
      <c r="A35" s="25">
        <f t="shared" si="909"/>
        <v>5</v>
      </c>
      <c r="B35" s="25" t="s">
        <v>80</v>
      </c>
      <c r="C35" s="62">
        <f t="shared" si="908"/>
        <v>17</v>
      </c>
      <c r="D35" s="30">
        <f>VLOOKUP(B35,Premissas!$R$8:$AD$18,(Histograma!A35+1),0)</f>
        <v>2</v>
      </c>
      <c r="G35" s="34" t="str">
        <f>IF(F35&lt;&gt;"",HLOOKUP(COUNT($F35:F35)+1,$G$4:$EH$8,G$14,0)*$D35,IF($C35=G$17,$G$5*$D35,""))</f>
        <v/>
      </c>
      <c r="H35" s="34" t="str">
        <f>IF(G35&lt;&gt;"",HLOOKUP(COUNT($F35:G35)+1,$G$4:$EH$8,H$14,0)*$D35,IF($C35=H$17,$G$5*$D35,""))</f>
        <v/>
      </c>
      <c r="I35" s="53" t="str">
        <f>IF(H35&lt;&gt;"",HLOOKUP(COUNT($F35:H35)+1,$G$4:$EH$8,I$14,0)*$D35,IF($C35=I$17,$G$5*$D35,""))</f>
        <v/>
      </c>
      <c r="J35" s="53" t="str">
        <f>IF(I35&lt;&gt;"",HLOOKUP(COUNT($F35:I35)+1,$G$4:$EH$8,J$14,0)*$D35,IF($C35=J$17,$G$5*$D35,""))</f>
        <v/>
      </c>
      <c r="K35" s="53" t="str">
        <f>IF(J35&lt;&gt;"",HLOOKUP(COUNT($F35:J35)+1,$G$4:$EH$8,K$14,0)*$D35,IF($C35=K$17,$G$5*$D35,""))</f>
        <v/>
      </c>
      <c r="L35" s="34" t="str">
        <f>IF(K35&lt;&gt;"",HLOOKUP(COUNT($F35:K35)+1,$G$4:$EH$8,L$14,0)*$D35,IF($C35=L$17,$G$5*$D35,""))</f>
        <v/>
      </c>
      <c r="M35" s="34" t="str">
        <f>IF(L35&lt;&gt;"",HLOOKUP(COUNT($F35:L35)+1,$G$4:$EH$8,M$14,0)*$D35,IF($C35=M$17,$G$5*$D35,""))</f>
        <v/>
      </c>
      <c r="N35" s="34" t="str">
        <f>IF(M35&lt;&gt;"",HLOOKUP(COUNT($F35:M35)+1,$G$4:$EH$8,N$14,0)*$D35,IF($C35=N$17,$G$5*$D35,""))</f>
        <v/>
      </c>
      <c r="O35" s="34" t="str">
        <f>IF(N35&lt;&gt;"",HLOOKUP(COUNT($F35:N35)+1,$G$4:$EH$8,O$14,0)*$D35,IF($C35=O$17,$G$5*$D35,""))</f>
        <v/>
      </c>
      <c r="P35" s="34" t="str">
        <f>IF(O35&lt;&gt;"",HLOOKUP(COUNT($F35:O35)+1,$G$4:$EH$8,P$14,0)*$D35,IF($C35=P$17,$G$5*$D35,""))</f>
        <v/>
      </c>
      <c r="Q35" s="34" t="str">
        <f>IF(P35&lt;&gt;"",HLOOKUP(COUNT($F35:P35)+1,$G$4:$EH$8,Q$14,0)*$D35,IF($C35=Q$17,$G$5*$D35,""))</f>
        <v/>
      </c>
      <c r="R35" s="34" t="str">
        <f>IF(Q35&lt;&gt;"",HLOOKUP(COUNT($F35:Q35)+1,$G$4:$EH$8,R$14,0)*$D35,IF($C35=R$17,$G$5*$D35,""))</f>
        <v/>
      </c>
      <c r="S35" s="34" t="str">
        <f>IF(R35&lt;&gt;"",HLOOKUP(COUNT($F35:R35)+1,$G$4:$EH$8,S$14,0)*$D35,IF($C35=S$17,$G$5*$D35,""))</f>
        <v/>
      </c>
      <c r="T35" s="34" t="str">
        <f>IF(S35&lt;&gt;"",HLOOKUP(COUNT($F35:S35)+1,$G$4:$EH$8,T$14,0)*$D35,IF($C35=T$17,$G$5*$D35,""))</f>
        <v/>
      </c>
      <c r="U35" s="34" t="str">
        <f>IF(T35&lt;&gt;"",HLOOKUP(COUNT($F35:T35)+1,$G$4:$EH$8,U$14,0)*$D35,IF($C35=U$17,$G$5*$D35,""))</f>
        <v/>
      </c>
      <c r="V35" s="34" t="str">
        <f>IF(U35&lt;&gt;"",HLOOKUP(COUNT($F35:U35)+1,$G$4:$EH$8,V$14,0)*$D35,IF($C35=V$17,$G$5*$D35,""))</f>
        <v/>
      </c>
      <c r="W35" s="34">
        <f>IF(V35&lt;&gt;"",HLOOKUP(COUNT($F35:V35)+1,$G$4:$EH$8,W$14,0)*$D35,IF($C35=W$17,$G$5*$D35,""))</f>
        <v>0</v>
      </c>
      <c r="X35" s="34">
        <f>IF(W35&lt;&gt;"",HLOOKUP(COUNT($F35:W35)+1,$G$4:$EH$8,X$14,0)*$D35,IF($C35=X$17,$G$5*$D35,""))</f>
        <v>0</v>
      </c>
      <c r="Y35" s="34" t="e">
        <f>IF(X35&lt;&gt;"",HLOOKUP(COUNT($F35:X35)+1,$G$4:$EH$8,Y$14,0)*$D35,IF($C35=Y$17,$G$5*$D35,""))</f>
        <v>#VALUE!</v>
      </c>
      <c r="Z35" s="34" t="e">
        <f>IF(Y35&lt;&gt;"",HLOOKUP(COUNT($F35:Y35)+1,$G$4:$EH$8,Z$14,0)*$D35,IF($C35=Z$17,$G$5*$D35,""))</f>
        <v>#VALUE!</v>
      </c>
      <c r="AA35" s="34" t="e">
        <f>IF(Z35&lt;&gt;"",HLOOKUP(COUNT($F35:Z35)+1,$G$4:$EH$8,AA$14,0)*$D35,IF($C35=AA$17,$G$5*$D35,""))</f>
        <v>#VALUE!</v>
      </c>
      <c r="AB35" s="34" t="e">
        <f>IF(AA35&lt;&gt;"",HLOOKUP(COUNT($F35:AA35)+1,$G$4:$EH$8,AB$14,0)*$D35,IF($C35=AB$17,$G$5*$D35,""))</f>
        <v>#VALUE!</v>
      </c>
      <c r="AC35" s="34" t="e">
        <f>IF(AB35&lt;&gt;"",HLOOKUP(COUNT($F35:AB35)+1,$G$4:$EH$8,AC$14,0)*$D35,IF($C35=AC$17,$G$5*$D35,""))</f>
        <v>#VALUE!</v>
      </c>
      <c r="AD35" s="34" t="e">
        <f>IF(AC35&lt;&gt;"",HLOOKUP(COUNT($F35:AC35)+1,$G$4:$EH$8,AD$14,0)*$D35,IF($C35=AD$17,$G$5*$D35,""))</f>
        <v>#VALUE!</v>
      </c>
      <c r="AE35" s="34" t="e">
        <f>IF(AD35&lt;&gt;"",HLOOKUP(COUNT($F35:AD35)+1,$G$4:$EH$8,AE$14,0)*$D35,IF($C35=AE$17,$G$5*$D35,""))</f>
        <v>#VALUE!</v>
      </c>
      <c r="AF35" s="34" t="e">
        <f>IF(AE35&lt;&gt;"",HLOOKUP(COUNT($F35:AE35)+1,$G$4:$EH$8,AF$14,0)*$D35,IF($C35=AF$17,$G$5*$D35,""))</f>
        <v>#VALUE!</v>
      </c>
      <c r="AG35" s="34" t="e">
        <f>IF(AF35&lt;&gt;"",HLOOKUP(COUNT($F35:AF35)+1,$G$4:$EH$8,AG$14,0)*$D35,IF($C35=AG$17,$G$5*$D35,""))</f>
        <v>#VALUE!</v>
      </c>
      <c r="AH35" s="34" t="e">
        <f>IF(AG35&lt;&gt;"",HLOOKUP(COUNT($F35:AG35)+1,$G$4:$EH$8,AH$14,0)*$D35,IF($C35=AH$17,$G$5*$D35,""))</f>
        <v>#VALUE!</v>
      </c>
      <c r="AI35" s="34" t="e">
        <f>IF(AH35&lt;&gt;"",HLOOKUP(COUNT($F35:AH35)+1,$G$4:$EH$8,AI$14,0)*$D35,IF($C35=AI$17,$G$5*$D35,""))</f>
        <v>#VALUE!</v>
      </c>
      <c r="AJ35" s="34" t="e">
        <f>IF(AI35&lt;&gt;"",HLOOKUP(COUNT($F35:AI35)+1,$G$4:$EH$8,AJ$14,0)*$D35,IF($C35=AJ$17,$G$5*$D35,""))</f>
        <v>#VALUE!</v>
      </c>
      <c r="AK35" s="34" t="e">
        <f>IF(AJ35&lt;&gt;"",HLOOKUP(COUNT($F35:AJ35)+1,$G$4:$EH$8,AK$14,0)*$D35,IF($C35=AK$17,$G$5*$D35,""))</f>
        <v>#VALUE!</v>
      </c>
      <c r="AL35" s="34" t="e">
        <f>IF(AK35&lt;&gt;"",HLOOKUP(COUNT($F35:AK35)+1,$G$4:$EH$8,AL$14,0)*$D35,IF($C35=AL$17,$G$5*$D35,""))</f>
        <v>#VALUE!</v>
      </c>
      <c r="AM35" s="34" t="e">
        <f>IF(AL35&lt;&gt;"",HLOOKUP(COUNT($F35:AL35)+1,$G$4:$EH$8,AM$14,0)*$D35,IF($C35=AM$17,$G$5*$D35,""))</f>
        <v>#VALUE!</v>
      </c>
      <c r="AN35" s="34" t="e">
        <f>IF(AM35&lt;&gt;"",HLOOKUP(COUNT($F35:AM35)+1,$G$4:$EH$8,AN$14,0)*$D35,IF($C35=AN$17,$G$5*$D35,""))</f>
        <v>#VALUE!</v>
      </c>
      <c r="AO35" s="34" t="e">
        <f>IF(AN35&lt;&gt;"",HLOOKUP(COUNT($F35:AN35)+1,$G$4:$EH$8,AO$14,0)*$D35,IF($C35=AO$17,$G$5*$D35,""))</f>
        <v>#VALUE!</v>
      </c>
      <c r="AP35" s="34" t="e">
        <f>IF(AO35&lt;&gt;"",HLOOKUP(COUNT($F35:AO35)+1,$G$4:$EH$8,AP$14,0)*$D35,IF($C35=AP$17,$G$5*$D35,""))</f>
        <v>#VALUE!</v>
      </c>
      <c r="AQ35" s="34" t="e">
        <f>IF(AP35&lt;&gt;"",HLOOKUP(COUNT($F35:AP35)+1,$G$4:$EH$8,AQ$14,0)*$D35,IF($C35=AQ$17,$G$5*$D35,""))</f>
        <v>#VALUE!</v>
      </c>
      <c r="AR35" s="34" t="e">
        <f>IF(AQ35&lt;&gt;"",HLOOKUP(COUNT($F35:AQ35)+1,$G$4:$EH$8,AR$14,0)*$D35,IF($C35=AR$17,$G$5*$D35,""))</f>
        <v>#VALUE!</v>
      </c>
      <c r="AS35" s="34" t="e">
        <f>IF(AR35&lt;&gt;"",HLOOKUP(COUNT($F35:AR35)+1,$G$4:$EH$8,AS$14,0)*$D35,IF($C35=AS$17,$G$5*$D35,""))</f>
        <v>#VALUE!</v>
      </c>
      <c r="AT35" s="34" t="e">
        <f>IF(AS35&lt;&gt;"",HLOOKUP(COUNT($F35:AS35)+1,$G$4:$EH$8,AT$14,0)*$D35,IF($C35=AT$17,$G$5*$D35,""))</f>
        <v>#VALUE!</v>
      </c>
      <c r="AU35" s="34" t="e">
        <f>IF(AT35&lt;&gt;"",HLOOKUP(COUNT($F35:AT35)+1,$G$4:$EH$8,AU$14,0)*$D35,IF($C35=AU$17,$G$5*$D35,""))</f>
        <v>#VALUE!</v>
      </c>
      <c r="AV35" s="34" t="e">
        <f>IF(AU35&lt;&gt;"",HLOOKUP(COUNT($F35:AU35)+1,$G$4:$EH$8,AV$14,0)*$D35,IF($C35=AV$17,$G$5*$D35,""))</f>
        <v>#VALUE!</v>
      </c>
      <c r="AW35" s="34" t="e">
        <f>IF(AV35&lt;&gt;"",HLOOKUP(COUNT($F35:AV35)+1,$G$4:$EH$8,AW$14,0)*$D35,IF($C35=AW$17,$G$5*$D35,""))</f>
        <v>#VALUE!</v>
      </c>
      <c r="AX35" s="34" t="e">
        <f>IF(AW35&lt;&gt;"",HLOOKUP(COUNT($F35:AW35)+1,$G$4:$EH$8,AX$14,0)*$D35,IF($C35=AX$17,$G$5*$D35,""))</f>
        <v>#VALUE!</v>
      </c>
      <c r="AY35" s="34" t="e">
        <f>IF(AX35&lt;&gt;"",HLOOKUP(COUNT($F35:AX35)+1,$G$4:$EH$8,AY$14,0)*$D35,IF($C35=AY$17,$G$5*$D35,""))</f>
        <v>#VALUE!</v>
      </c>
      <c r="AZ35" s="34" t="e">
        <f>IF(AY35&lt;&gt;"",HLOOKUP(COUNT($F35:AY35)+1,$G$4:$EH$8,AZ$14,0)*$D35,IF($C35=AZ$17,$G$5*$D35,""))</f>
        <v>#VALUE!</v>
      </c>
      <c r="BA35" s="34" t="e">
        <f>IF(AZ35&lt;&gt;"",HLOOKUP(COUNT($F35:AZ35)+1,$G$4:$EH$8,BA$14,0)*$D35,IF($C35=BA$17,$G$5*$D35,""))</f>
        <v>#VALUE!</v>
      </c>
      <c r="BB35" s="34" t="e">
        <f>IF(BA35&lt;&gt;"",HLOOKUP(COUNT($F35:BA35)+1,$G$4:$EH$8,BB$14,0)*$D35,IF($C35=BB$17,$G$5*$D35,""))</f>
        <v>#VALUE!</v>
      </c>
      <c r="BC35" s="34" t="e">
        <f>IF(BB35&lt;&gt;"",HLOOKUP(COUNT($F35:BB35)+1,$G$4:$EH$8,BC$14,0)*$D35,IF($C35=BC$17,$G$5*$D35,""))</f>
        <v>#VALUE!</v>
      </c>
      <c r="BD35" s="34" t="e">
        <f>IF(BC35&lt;&gt;"",HLOOKUP(COUNT($F35:BC35)+1,$G$4:$EH$8,BD$14,0)*$D35,IF($C35=BD$17,$G$5*$D35,""))</f>
        <v>#VALUE!</v>
      </c>
      <c r="BE35" s="34" t="e">
        <f>IF(BD35&lt;&gt;"",HLOOKUP(COUNT($F35:BD35)+1,$G$4:$EH$8,BE$14,0)*$D35,IF($C35=BE$17,$G$5*$D35,""))</f>
        <v>#VALUE!</v>
      </c>
      <c r="BF35" s="34" t="e">
        <f>IF(BE35&lt;&gt;"",HLOOKUP(COUNT($F35:BE35)+1,$G$4:$EH$8,BF$14,0)*$D35,IF($C35=BF$17,$G$5*$D35,""))</f>
        <v>#VALUE!</v>
      </c>
      <c r="BG35" s="34" t="e">
        <f>IF(BF35&lt;&gt;"",HLOOKUP(COUNT($F35:BF35)+1,$G$4:$EH$8,BG$14,0)*$D35,IF($C35=BG$17,$G$5*$D35,""))</f>
        <v>#VALUE!</v>
      </c>
      <c r="BH35" s="34" t="e">
        <f>IF(BG35&lt;&gt;"",HLOOKUP(COUNT($F35:BG35)+1,$G$4:$EH$8,BH$14,0)*$D35,IF($C35=BH$17,$G$5*$D35,""))</f>
        <v>#VALUE!</v>
      </c>
      <c r="BI35" s="34" t="e">
        <f>IF(BH35&lt;&gt;"",HLOOKUP(COUNT($F35:BH35)+1,$G$4:$EH$8,BI$14,0)*$D35,IF($C35=BI$17,$G$5*$D35,""))</f>
        <v>#VALUE!</v>
      </c>
      <c r="BJ35" s="34" t="e">
        <f>IF(BI35&lt;&gt;"",HLOOKUP(COUNT($F35:BI35)+1,$G$4:$EH$8,BJ$14,0)*$D35,IF($C35=BJ$17,$G$5*$D35,""))</f>
        <v>#VALUE!</v>
      </c>
      <c r="BK35" s="34" t="e">
        <f>IF(BJ35&lt;&gt;"",HLOOKUP(COUNT($F35:BJ35)+1,$G$4:$EH$8,BK$14,0)*$D35,IF($C35=BK$17,$G$5*$D35,""))</f>
        <v>#VALUE!</v>
      </c>
      <c r="BL35" s="34" t="e">
        <f>IF(BK35&lt;&gt;"",HLOOKUP(COUNT($F35:BK35)+1,$G$4:$EH$8,BL$14,0)*$D35,IF($C35=BL$17,$G$5*$D35,""))</f>
        <v>#VALUE!</v>
      </c>
      <c r="BM35" s="34" t="e">
        <f>IF(BL35&lt;&gt;"",HLOOKUP(COUNT($F35:BL35)+1,$G$4:$EH$8,BM$14,0)*$D35,IF($C35=BM$17,$G$5*$D35,""))</f>
        <v>#VALUE!</v>
      </c>
      <c r="BN35" s="34" t="e">
        <f>IF(BM35&lt;&gt;"",HLOOKUP(COUNT($F35:BM35)+1,$G$4:$EH$8,BN$14,0)*$D35,IF($C35=BN$17,$G$5*$D35,""))</f>
        <v>#VALUE!</v>
      </c>
      <c r="BO35" s="34" t="e">
        <f>IF(BN35&lt;&gt;"",HLOOKUP(COUNT($F35:BN35)+1,$G$4:$EH$8,BO$14,0)*$D35,IF($C35=BO$17,$G$5*$D35,""))</f>
        <v>#VALUE!</v>
      </c>
      <c r="BP35" s="34" t="e">
        <f>IF(BO35&lt;&gt;"",HLOOKUP(COUNT($F35:BO35)+1,$G$4:$EH$8,BP$14,0)*$D35,IF($C35=BP$17,$G$5*$D35,""))</f>
        <v>#VALUE!</v>
      </c>
      <c r="BQ35" s="34" t="e">
        <f>IF(BP35&lt;&gt;"",HLOOKUP(COUNT($F35:BP35)+1,$G$4:$EH$8,BQ$14,0)*$D35,IF($C35=BQ$17,$G$5*$D35,""))</f>
        <v>#VALUE!</v>
      </c>
      <c r="BR35" s="34" t="e">
        <f>IF(BQ35&lt;&gt;"",HLOOKUP(COUNT($F35:BQ35)+1,$G$4:$EH$8,BR$14,0)*$D35,IF($C35=BR$17,$G$5*$D35,""))</f>
        <v>#VALUE!</v>
      </c>
      <c r="BS35" s="34" t="e">
        <f>IF(BR35&lt;&gt;"",HLOOKUP(COUNT($F35:BR35)+1,$G$4:$EH$8,BS$14,0)*$D35,IF($C35=BS$17,$G$5*$D35,""))</f>
        <v>#VALUE!</v>
      </c>
      <c r="BT35" s="34" t="e">
        <f>IF(BS35&lt;&gt;"",HLOOKUP(COUNT($F35:BS35)+1,$G$4:$EH$8,BT$14,0)*$D35,IF($C35=BT$17,$G$5*$D35,""))</f>
        <v>#VALUE!</v>
      </c>
      <c r="BU35" s="34" t="e">
        <f>IF(BT35&lt;&gt;"",HLOOKUP(COUNT($F35:BT35)+1,$G$4:$EH$8,BU$14,0)*$D35,IF($C35=BU$17,$G$5*$D35,""))</f>
        <v>#VALUE!</v>
      </c>
      <c r="BV35" s="34" t="e">
        <f>IF(BU35&lt;&gt;"",HLOOKUP(COUNT($F35:BU35)+1,$G$4:$EH$8,BV$14,0)*$D35,IF($C35=BV$17,$G$5*$D35,""))</f>
        <v>#VALUE!</v>
      </c>
      <c r="BW35" s="34" t="e">
        <f>IF(BV35&lt;&gt;"",HLOOKUP(COUNT($F35:BV35)+1,$G$4:$EH$8,BW$14,0)*$D35,IF($C35=BW$17,$G$5*$D35,""))</f>
        <v>#VALUE!</v>
      </c>
      <c r="BX35" s="34" t="e">
        <f>IF(BW35&lt;&gt;"",HLOOKUP(COUNT($F35:BW35)+1,$G$4:$EH$8,BX$14,0)*$D35,IF($C35=BX$17,$G$5*$D35,""))</f>
        <v>#VALUE!</v>
      </c>
      <c r="BY35" s="34" t="e">
        <f>IF(BX35&lt;&gt;"",HLOOKUP(COUNT($F35:BX35)+1,$G$4:$EH$8,BY$14,0)*$D35,IF($C35=BY$17,$G$5*$D35,""))</f>
        <v>#VALUE!</v>
      </c>
      <c r="BZ35" s="34" t="e">
        <f>IF(BY35&lt;&gt;"",HLOOKUP(COUNT($F35:BY35)+1,$G$4:$EH$8,BZ$14,0)*$D35,IF($C35=BZ$17,$G$5*$D35,""))</f>
        <v>#VALUE!</v>
      </c>
      <c r="CA35" s="34" t="e">
        <f>IF(BZ35&lt;&gt;"",HLOOKUP(COUNT($F35:BZ35)+1,$G$4:$EH$8,CA$14,0)*$D35,IF($C35=CA$17,$G$5*$D35,""))</f>
        <v>#VALUE!</v>
      </c>
      <c r="CB35" s="34" t="e">
        <f>IF(CA35&lt;&gt;"",HLOOKUP(COUNT($F35:CA35)+1,$G$4:$EH$8,CB$14,0)*$D35,IF($C35=CB$17,$G$5*$D35,""))</f>
        <v>#VALUE!</v>
      </c>
      <c r="CC35" s="34" t="e">
        <f>IF(CB35&lt;&gt;"",HLOOKUP(COUNT($F35:CB35)+1,$G$4:$EH$8,CC$14,0)*$D35,IF($C35=CC$17,$G$5*$D35,""))</f>
        <v>#VALUE!</v>
      </c>
      <c r="CD35" s="34" t="e">
        <f>IF(CC35&lt;&gt;"",HLOOKUP(COUNT($F35:CC35)+1,$G$4:$EH$8,CD$14,0)*$D35,IF($C35=CD$17,$G$5*$D35,""))</f>
        <v>#VALUE!</v>
      </c>
      <c r="CE35" s="34" t="e">
        <f>IF(CD35&lt;&gt;"",HLOOKUP(COUNT($F35:CD35)+1,$G$4:$EH$8,CE$14,0)*$D35,IF($C35=CE$17,$G$5*$D35,""))</f>
        <v>#VALUE!</v>
      </c>
      <c r="CF35" s="34" t="e">
        <f>IF(CE35&lt;&gt;"",HLOOKUP(COUNT($F35:CE35)+1,$G$4:$EH$8,CF$14,0)*$D35,IF($C35=CF$17,$G$5*$D35,""))</f>
        <v>#VALUE!</v>
      </c>
      <c r="CG35" s="34" t="e">
        <f>IF(CF35&lt;&gt;"",HLOOKUP(COUNT($F35:CF35)+1,$G$4:$EH$8,CG$14,0)*$D35,IF($C35=CG$17,$G$5*$D35,""))</f>
        <v>#VALUE!</v>
      </c>
      <c r="CH35" s="34" t="e">
        <f>IF(CG35&lt;&gt;"",HLOOKUP(COUNT($F35:CG35)+1,$G$4:$EH$8,CH$14,0)*$D35,IF($C35=CH$17,$G$5*$D35,""))</f>
        <v>#VALUE!</v>
      </c>
      <c r="CI35" s="34" t="e">
        <f>IF(CH35&lt;&gt;"",HLOOKUP(COUNT($F35:CH35)+1,$G$4:$EH$8,CI$14,0)*$D35,IF($C35=CI$17,$G$5*$D35,""))</f>
        <v>#VALUE!</v>
      </c>
      <c r="CJ35" s="34" t="e">
        <f>IF(CI35&lt;&gt;"",HLOOKUP(COUNT($F35:CI35)+1,$G$4:$EH$8,CJ$14,0)*$D35,IF($C35=CJ$17,$G$5*$D35,""))</f>
        <v>#VALUE!</v>
      </c>
      <c r="CK35" s="34" t="e">
        <f>IF(CJ35&lt;&gt;"",HLOOKUP(COUNT($F35:CJ35)+1,$G$4:$EH$8,CK$14,0)*$D35,IF($C35=CK$17,$G$5*$D35,""))</f>
        <v>#VALUE!</v>
      </c>
      <c r="CL35" s="34" t="e">
        <f>IF(CK35&lt;&gt;"",HLOOKUP(COUNT($F35:CK35)+1,$G$4:$EH$8,CL$14,0)*$D35,IF($C35=CL$17,$G$5*$D35,""))</f>
        <v>#VALUE!</v>
      </c>
      <c r="CM35" s="34" t="e">
        <f>IF(CL35&lt;&gt;"",HLOOKUP(COUNT($F35:CL35)+1,$G$4:$EH$8,CM$14,0)*$D35,IF($C35=CM$17,$G$5*$D35,""))</f>
        <v>#VALUE!</v>
      </c>
      <c r="CN35" s="34" t="e">
        <f>IF(CM35&lt;&gt;"",HLOOKUP(COUNT($F35:CM35)+1,$G$4:$EH$8,CN$14,0)*$D35,IF($C35=CN$17,$G$5*$D35,""))</f>
        <v>#VALUE!</v>
      </c>
      <c r="CO35" s="34" t="e">
        <f>IF(CN35&lt;&gt;"",HLOOKUP(COUNT($F35:CN35)+1,$G$4:$EH$8,CO$14,0)*$D35,IF($C35=CO$17,$G$5*$D35,""))</f>
        <v>#VALUE!</v>
      </c>
      <c r="CP35" s="34" t="e">
        <f>IF(CO35&lt;&gt;"",HLOOKUP(COUNT($F35:CO35)+1,$G$4:$EH$8,CP$14,0)*$D35,IF($C35=CP$17,$G$5*$D35,""))</f>
        <v>#VALUE!</v>
      </c>
      <c r="CQ35" s="34" t="e">
        <f>IF(CP35&lt;&gt;"",HLOOKUP(COUNT($F35:CP35)+1,$G$4:$EH$8,CQ$14,0)*$D35,IF($C35=CQ$17,$G$5*$D35,""))</f>
        <v>#VALUE!</v>
      </c>
      <c r="CR35" s="34" t="e">
        <f>IF(CQ35&lt;&gt;"",HLOOKUP(COUNT($F35:CQ35)+1,$G$4:$EH$8,CR$14,0)*$D35,IF($C35=CR$17,$G$5*$D35,""))</f>
        <v>#VALUE!</v>
      </c>
      <c r="CS35" s="34" t="e">
        <f>IF(CR35&lt;&gt;"",HLOOKUP(COUNT($F35:CR35)+1,$G$4:$EH$8,CS$14,0)*$D35,IF($C35=CS$17,$G$5*$D35,""))</f>
        <v>#VALUE!</v>
      </c>
      <c r="CT35" s="34" t="e">
        <f>IF(CS35&lt;&gt;"",HLOOKUP(COUNT($F35:CS35)+1,$G$4:$EH$8,CT$14,0)*$D35,IF($C35=CT$17,$G$5*$D35,""))</f>
        <v>#VALUE!</v>
      </c>
      <c r="CU35" s="34" t="e">
        <f>IF(CT35&lt;&gt;"",HLOOKUP(COUNT($F35:CT35)+1,$G$4:$EH$8,CU$14,0)*$D35,IF($C35=CU$17,$G$5*$D35,""))</f>
        <v>#VALUE!</v>
      </c>
      <c r="CV35" s="34" t="e">
        <f>IF(CU35&lt;&gt;"",HLOOKUP(COUNT($F35:CU35)+1,$G$4:$EH$8,CV$14,0)*$D35,IF($C35=CV$17,$G$5*$D35,""))</f>
        <v>#VALUE!</v>
      </c>
      <c r="CW35" s="34" t="e">
        <f>IF(CV35&lt;&gt;"",HLOOKUP(COUNT($F35:CV35)+1,$G$4:$EH$8,CW$14,0)*$D35,IF($C35=CW$17,$G$5*$D35,""))</f>
        <v>#VALUE!</v>
      </c>
      <c r="CX35" s="34" t="e">
        <f>IF(CW35&lt;&gt;"",HLOOKUP(COUNT($F35:CW35)+1,$G$4:$EH$8,CX$14,0)*$D35,IF($C35=CX$17,$G$5*$D35,""))</f>
        <v>#VALUE!</v>
      </c>
      <c r="CY35" s="34" t="e">
        <f>IF(CX35&lt;&gt;"",HLOOKUP(COUNT($F35:CX35)+1,$G$4:$EH$8,CY$14,0)*$D35,IF($C35=CY$17,$G$5*$D35,""))</f>
        <v>#VALUE!</v>
      </c>
      <c r="CZ35" s="34" t="e">
        <f>IF(CY35&lt;&gt;"",HLOOKUP(COUNT($F35:CY35)+1,$G$4:$EH$8,CZ$14,0)*$D35,IF($C35=CZ$17,$G$5*$D35,""))</f>
        <v>#VALUE!</v>
      </c>
      <c r="DA35" s="34" t="e">
        <f>IF(CZ35&lt;&gt;"",HLOOKUP(COUNT($F35:CZ35)+1,$G$4:$EH$8,DA$14,0)*$D35,IF($C35=DA$17,$G$5*$D35,""))</f>
        <v>#VALUE!</v>
      </c>
      <c r="DB35" s="34" t="e">
        <f>IF(DA35&lt;&gt;"",HLOOKUP(COUNT($F35:DA35)+1,$G$4:$EH$8,DB$14,0)*$D35,IF($C35=DB$17,$G$5*$D35,""))</f>
        <v>#VALUE!</v>
      </c>
      <c r="DC35" s="34" t="e">
        <f>IF(DB35&lt;&gt;"",HLOOKUP(COUNT($F35:DB35)+1,$G$4:$EH$8,DC$14,0)*$D35,IF($C35=DC$17,$G$5*$D35,""))</f>
        <v>#VALUE!</v>
      </c>
      <c r="DD35" s="34" t="e">
        <f>IF(DC35&lt;&gt;"",HLOOKUP(COUNT($F35:DC35)+1,$G$4:$EH$8,DD$14,0)*$D35,IF($C35=DD$17,$G$5*$D35,""))</f>
        <v>#VALUE!</v>
      </c>
      <c r="DE35" s="34" t="e">
        <f>IF(DD35&lt;&gt;"",HLOOKUP(COUNT($F35:DD35)+1,$G$4:$EH$8,DE$14,0)*$D35,IF($C35=DE$17,$G$5*$D35,""))</f>
        <v>#VALUE!</v>
      </c>
      <c r="DF35" s="34" t="e">
        <f>IF(DE35&lt;&gt;"",HLOOKUP(COUNT($F35:DE35)+1,$G$4:$EH$8,DF$14,0)*$D35,IF($C35=DF$17,$G$5*$D35,""))</f>
        <v>#VALUE!</v>
      </c>
      <c r="DG35" s="34" t="e">
        <f>IF(DF35&lt;&gt;"",HLOOKUP(COUNT($F35:DF35)+1,$G$4:$EH$8,DG$14,0)*$D35,IF($C35=DG$17,$G$5*$D35,""))</f>
        <v>#VALUE!</v>
      </c>
      <c r="DH35" s="34" t="e">
        <f>IF(DG35&lt;&gt;"",HLOOKUP(COUNT($F35:DG35)+1,$G$4:$EH$8,DH$14,0)*$D35,IF($C35=DH$17,$G$5*$D35,""))</f>
        <v>#VALUE!</v>
      </c>
      <c r="DI35" s="34" t="e">
        <f>IF(DH35&lt;&gt;"",HLOOKUP(COUNT($F35:DH35)+1,$G$4:$EH$8,DI$14,0)*$D35,IF($C35=DI$17,$G$5*$D35,""))</f>
        <v>#VALUE!</v>
      </c>
      <c r="DJ35" s="34" t="e">
        <f>IF(DI35&lt;&gt;"",HLOOKUP(COUNT($F35:DI35)+1,$G$4:$EH$8,DJ$14,0)*$D35,IF($C35=DJ$17,$G$5*$D35,""))</f>
        <v>#VALUE!</v>
      </c>
      <c r="DK35" s="34" t="e">
        <f>IF(DJ35&lt;&gt;"",HLOOKUP(COUNT($F35:DJ35)+1,$G$4:$EH$8,DK$14,0)*$D35,IF($C35=DK$17,$G$5*$D35,""))</f>
        <v>#VALUE!</v>
      </c>
      <c r="DL35" s="34" t="e">
        <f>IF(DK35&lt;&gt;"",HLOOKUP(COUNT($F35:DK35)+1,$G$4:$EH$8,DL$14,0)*$D35,IF($C35=DL$17,$G$5*$D35,""))</f>
        <v>#VALUE!</v>
      </c>
      <c r="DM35" s="34" t="e">
        <f>IF(DL35&lt;&gt;"",HLOOKUP(COUNT($F35:DL35)+1,$G$4:$EH$8,DM$14,0)*$D35,IF($C35=DM$17,$G$5*$D35,""))</f>
        <v>#VALUE!</v>
      </c>
      <c r="DN35" s="34" t="e">
        <f>IF(DM35&lt;&gt;"",HLOOKUP(COUNT($F35:DM35)+1,$G$4:$EH$8,DN$14,0)*$D35,IF($C35=DN$17,$G$5*$D35,""))</f>
        <v>#VALUE!</v>
      </c>
      <c r="DO35" s="34" t="e">
        <f>IF(DN35&lt;&gt;"",HLOOKUP(COUNT($F35:DN35)+1,$G$4:$EH$8,DO$14,0)*$D35,IF($C35=DO$17,$G$5*$D35,""))</f>
        <v>#VALUE!</v>
      </c>
      <c r="DP35" s="34" t="e">
        <f>IF(DO35&lt;&gt;"",HLOOKUP(COUNT($F35:DO35)+1,$G$4:$EH$8,DP$14,0)*$D35,IF($C35=DP$17,$G$5*$D35,""))</f>
        <v>#VALUE!</v>
      </c>
      <c r="DQ35" s="34" t="e">
        <f>IF(DP35&lt;&gt;"",HLOOKUP(COUNT($F35:DP35)+1,$G$4:$EH$8,DQ$14,0)*$D35,IF($C35=DQ$17,$G$5*$D35,""))</f>
        <v>#VALUE!</v>
      </c>
      <c r="DR35" s="34" t="e">
        <f>IF(DQ35&lt;&gt;"",HLOOKUP(COUNT($F35:DQ35)+1,$G$4:$EH$8,DR$14,0)*$D35,IF($C35=DR$17,$G$5*$D35,""))</f>
        <v>#VALUE!</v>
      </c>
      <c r="DS35" s="34" t="e">
        <f>IF(DR35&lt;&gt;"",HLOOKUP(COUNT($F35:DR35)+1,$G$4:$EH$8,DS$14,0)*$D35,IF($C35=DS$17,$G$5*$D35,""))</f>
        <v>#VALUE!</v>
      </c>
      <c r="DT35" s="34" t="e">
        <f>IF(DS35&lt;&gt;"",HLOOKUP(COUNT($F35:DS35)+1,$G$4:$EH$8,DT$14,0)*$D35,IF($C35=DT$17,$G$5*$D35,""))</f>
        <v>#VALUE!</v>
      </c>
      <c r="DU35" s="34" t="e">
        <f>IF(DT35&lt;&gt;"",HLOOKUP(COUNT($F35:DT35)+1,$G$4:$EH$8,DU$14,0)*$D35,IF($C35=DU$17,$G$5*$D35,""))</f>
        <v>#VALUE!</v>
      </c>
      <c r="DV35" s="34" t="e">
        <f>IF(DU35&lt;&gt;"",HLOOKUP(COUNT($F35:DU35)+1,$G$4:$EH$8,DV$14,0)*$D35,IF($C35=DV$17,$G$5*$D35,""))</f>
        <v>#VALUE!</v>
      </c>
      <c r="DX35" s="34" t="str">
        <f>IF(DW35&lt;&gt;"",HLOOKUP(COUNT($DW35:DW35)+1,$G$4:$CX$8,DX$14,0)*$D35,IF($C35=DX$17,$G$6*$D35,""))</f>
        <v/>
      </c>
      <c r="DY35" s="34" t="str">
        <f>IF(DX35&lt;&gt;"",HLOOKUP(COUNT($DW35:DX35)+1,$G$4:$CX$8,DY$14,0)*$D35,IF($C35=DY$17,$G$6*$D35,""))</f>
        <v/>
      </c>
      <c r="DZ35" s="34" t="str">
        <f>IF(DY35&lt;&gt;"",HLOOKUP(COUNT($DW35:DY35)+1,$G$4:$CX$8,DZ$14,0)*$D35,IF($C35=DZ$17,$G$6*$D35,""))</f>
        <v/>
      </c>
      <c r="EA35" s="34" t="str">
        <f>IF(DZ35&lt;&gt;"",HLOOKUP(COUNT($DW35:DZ35)+1,$G$4:$CX$8,EA$14,0)*$D35,IF($C35=EA$17,$G$6*$D35,""))</f>
        <v/>
      </c>
      <c r="EB35" s="34" t="str">
        <f>IF(EA35&lt;&gt;"",HLOOKUP(COUNT($DW35:EA35)+1,$G$4:$CX$8,EB$14,0)*$D35,IF($C35=EB$17,$G$6*$D35,""))</f>
        <v/>
      </c>
      <c r="EC35" s="34" t="str">
        <f>IF(EB35&lt;&gt;"",HLOOKUP(COUNT($DW35:EB35)+1,$G$4:$CX$8,EC$14,0)*$D35,IF($C35=EC$17,$G$6*$D35,""))</f>
        <v/>
      </c>
      <c r="ED35" s="34" t="str">
        <f>IF(EC35&lt;&gt;"",HLOOKUP(COUNT($DW35:EC35)+1,$G$4:$CX$8,ED$14,0)*$D35,IF($C35=ED$17,$G$6*$D35,""))</f>
        <v/>
      </c>
      <c r="EE35" s="34" t="str">
        <f>IF(ED35&lt;&gt;"",HLOOKUP(COUNT($DW35:ED35)+1,$G$4:$CX$8,EE$14,0)*$D35,IF($C35=EE$17,$G$6*$D35,""))</f>
        <v/>
      </c>
      <c r="EF35" s="34" t="str">
        <f>IF(EE35&lt;&gt;"",HLOOKUP(COUNT($DW35:EE35)+1,$G$4:$CX$8,EF$14,0)*$D35,IF($C35=EF$17,$G$6*$D35,""))</f>
        <v/>
      </c>
      <c r="EG35" s="34" t="str">
        <f>IF(EF35&lt;&gt;"",HLOOKUP(COUNT($DW35:EF35)+1,$G$4:$CX$8,EG$14,0)*$D35,IF($C35=EG$17,$G$6*$D35,""))</f>
        <v/>
      </c>
      <c r="EH35" s="34" t="str">
        <f>IF(EG35&lt;&gt;"",HLOOKUP(COUNT($DW35:EG35)+1,$G$4:$CX$8,EH$14,0)*$D35,IF($C35=EH$17,$G$6*$D35,""))</f>
        <v/>
      </c>
      <c r="EI35" s="34" t="str">
        <f>IF(EH35&lt;&gt;"",HLOOKUP(COUNT($DW35:EH35)+1,$G$4:$CX$8,EI$14,0)*$D35,IF($C35=EI$17,$G$6*$D35,""))</f>
        <v/>
      </c>
      <c r="EJ35" s="34" t="str">
        <f>IF(EI35&lt;&gt;"",HLOOKUP(COUNT($DW35:EI35)+1,$G$4:$CX$8,EJ$14,0)*$D35,IF($C35=EJ$17,$G$6*$D35,""))</f>
        <v/>
      </c>
      <c r="EK35" s="34" t="str">
        <f>IF(EJ35&lt;&gt;"",HLOOKUP(COUNT($DW35:EJ35)+1,$G$4:$CX$8,EK$14,0)*$D35,IF($C35=EK$17,$G$6*$D35,""))</f>
        <v/>
      </c>
      <c r="EL35" s="34" t="str">
        <f>IF(EK35&lt;&gt;"",HLOOKUP(COUNT($DW35:EK35)+1,$G$4:$CX$8,EL$14,0)*$D35,IF($C35=EL$17,$G$6*$D35,""))</f>
        <v/>
      </c>
      <c r="EM35" s="34" t="str">
        <f>IF(EL35&lt;&gt;"",HLOOKUP(COUNT($DW35:EL35)+1,$G$4:$CX$8,EM$14,0)*$D35,IF($C35=EM$17,$G$6*$D35,""))</f>
        <v/>
      </c>
      <c r="EN35" s="34">
        <f>IF(EM35&lt;&gt;"",HLOOKUP(COUNT($DW35:EM35)+1,$G$4:$CX$8,EN$14,0)*$D35,IF($C35=EN$17,$G$6*$D35,""))</f>
        <v>0</v>
      </c>
      <c r="EO35" s="34">
        <f>IF(EN35&lt;&gt;"",HLOOKUP(COUNT($DW35:EN35)+1,$G$4:$CX$8,EO$14,0)*$D35,IF($C35=EO$17,$G$6*$D35,""))</f>
        <v>3000</v>
      </c>
      <c r="EP35" s="34">
        <f>IF(EO35&lt;&gt;"",HLOOKUP(COUNT($DW35:EO35)+1,$G$4:$CX$8,EP$14,0)*$D35,IF($C35=EP$17,$G$6*$D35,""))</f>
        <v>3000</v>
      </c>
      <c r="EQ35" s="34">
        <f>IF(EP35&lt;&gt;"",HLOOKUP(COUNT($DW35:EP35)+1,$G$4:$CX$8,EQ$14,0)*$D35,IF($C35=EQ$17,$G$6*$D35,""))</f>
        <v>3000</v>
      </c>
      <c r="ER35" s="34">
        <f>IF(EQ35&lt;&gt;"",HLOOKUP(COUNT($DW35:EQ35)+1,$G$4:$CX$8,ER$14,0)*$D35,IF($C35=ER$17,$G$6*$D35,""))</f>
        <v>3619.3832833671909</v>
      </c>
      <c r="ES35" s="34">
        <f>IF(ER35&lt;&gt;"",HLOOKUP(COUNT($DW35:ER35)+1,$G$4:$CX$8,ES$14,0)*$D35,IF($C35=ES$17,$G$6*$D35,""))</f>
        <v>4524.229104208991</v>
      </c>
      <c r="ET35" s="34">
        <f>IF(ES35&lt;&gt;"",HLOOKUP(COUNT($DW35:ES35)+1,$G$4:$CX$8,ET$14,0)*$D35,IF($C35=ET$17,$G$6*$D35,""))</f>
        <v>5429.0749250507861</v>
      </c>
      <c r="EU35" s="34">
        <f>IF(ET35&lt;&gt;"",HLOOKUP(COUNT($DW35:ET35)+1,$G$4:$CX$8,EU$14,0)*$D35,IF($C35=EU$17,$G$6*$D35,""))</f>
        <v>6297.726913058912</v>
      </c>
      <c r="EV35" s="34">
        <f>IF(EU35&lt;&gt;"",HLOOKUP(COUNT($DW35:EU35)+1,$G$4:$CX$8,EV$14,0)*$D35,IF($C35=EV$17,$G$6*$D35,""))</f>
        <v>7179.4086808871616</v>
      </c>
      <c r="EW35" s="34">
        <f>IF(EV35&lt;&gt;"",HLOOKUP(COUNT($DW35:EV35)+1,$G$4:$CX$8,EW$14,0)*$D35,IF($C35=EW$17,$G$6*$D35,""))</f>
        <v>8112.7318094024877</v>
      </c>
      <c r="EX35" s="34">
        <f>IF(EW35&lt;&gt;"",HLOOKUP(COUNT($DW35:EW35)+1,$G$4:$CX$8,EX$14,0)*$D35,IF($C35=EX$17,$G$6*$D35,""))</f>
        <v>9005.1323084367614</v>
      </c>
      <c r="EY35" s="34">
        <f>IF(EX35&lt;&gt;"",HLOOKUP(COUNT($DW35:EX35)+1,$G$4:$CX$8,EY$14,0)*$D35,IF($C35=EY$17,$G$6*$D35,""))</f>
        <v>9905.6455392804401</v>
      </c>
      <c r="EZ35" s="34">
        <f>IF(EY35&lt;&gt;"",HLOOKUP(COUNT($DW35:EY35)+1,$G$4:$CX$8,EZ$14,0)*$D35,IF($C35=EZ$17,$G$6*$D35,""))</f>
        <v>7429.2341544603332</v>
      </c>
      <c r="FA35" s="34">
        <f>IF(EZ35&lt;&gt;"",HLOOKUP(COUNT($DW35:EZ35)+1,$G$4:$CX$8,FA$14,0)*$D35,IF($C35=FA$17,$G$6*$D35,""))</f>
        <v>7057.7724467373127</v>
      </c>
      <c r="FB35" s="34">
        <f>IF(FA35&lt;&gt;"",HLOOKUP(COUNT($DW35:FA35)+1,$G$4:$CX$8,FB$14,0)*$D35,IF($C35=FB$17,$G$6*$D35,""))</f>
        <v>7763.5496914110463</v>
      </c>
      <c r="FC35" s="34">
        <f>IF(FB35&lt;&gt;"",HLOOKUP(COUNT($DW35:FB35)+1,$G$4:$CX$8,FC$14,0)*$D35,IF($C35=FC$17,$G$6*$D35,""))</f>
        <v>8539.9046605521544</v>
      </c>
      <c r="FD35" s="34">
        <f>IF(FC35&lt;&gt;"",HLOOKUP(COUNT($DW35:FC35)+1,$G$4:$CX$8,FD$14,0)*$D35,IF($C35=FD$17,$G$6*$D35,""))</f>
        <v>9393.8951266073673</v>
      </c>
      <c r="FE35" s="34">
        <f>IF(FD35&lt;&gt;"",HLOOKUP(COUNT($DW35:FD35)+1,$G$4:$CX$8,FE$14,0)*$D35,IF($C35=FE$17,$G$6*$D35,""))</f>
        <v>10333.284639268104</v>
      </c>
      <c r="FF35" s="34">
        <f>IF(FE35&lt;&gt;"",HLOOKUP(COUNT($DW35:FE35)+1,$G$4:$CX$8,FF$14,0)*$D35,IF($C35=FF$17,$G$6*$D35,""))</f>
        <v>9816.6204073046938</v>
      </c>
      <c r="FG35" s="34">
        <f>IF(FF35&lt;&gt;"",HLOOKUP(COUNT($DW35:FF35)+1,$G$4:$CX$8,FG$14,0)*$D35,IF($C35=FG$17,$G$6*$D35,""))</f>
        <v>9325.7893869394611</v>
      </c>
      <c r="FH35" s="34">
        <f>IF(FG35&lt;&gt;"",HLOOKUP(COUNT($DW35:FG35)+1,$G$4:$CX$8,FH$14,0)*$D35,IF($C35=FH$17,$G$6*$D35,""))</f>
        <v>9978.5946440252228</v>
      </c>
      <c r="FI35" s="34">
        <f>IF(FH35&lt;&gt;"",HLOOKUP(COUNT($DW35:FH35)+1,$G$4:$CX$8,FI$14,0)*$D35,IF($C35=FI$17,$G$6*$D35,""))</f>
        <v>10677.096269106989</v>
      </c>
      <c r="FJ35" s="34">
        <f>IF(FI35&lt;&gt;"",HLOOKUP(COUNT($DW35:FI35)+1,$G$4:$CX$8,FJ$14,0)*$D35,IF($C35=FJ$17,$G$6*$D35,""))</f>
        <v>11424.493007944478</v>
      </c>
      <c r="FK35" s="34">
        <f>IF(FJ35&lt;&gt;"",HLOOKUP(COUNT($DW35:FJ35)+1,$G$4:$CX$8,FK$14,0)*$D35,IF($C35=FK$17,$G$6*$D35,""))</f>
        <v>12566.942308738924</v>
      </c>
      <c r="FL35" s="34">
        <f>IF(FK35&lt;&gt;"",HLOOKUP(COUNT($DW35:FK35)+1,$G$4:$CX$8,FL$14,0)*$D35,IF($C35=FL$17,$G$6*$D35,""))</f>
        <v>10681.900962428088</v>
      </c>
      <c r="FM35" s="34">
        <f>IF(FL35&lt;&gt;"",HLOOKUP(COUNT($DW35:FL35)+1,$G$4:$CX$8,FM$14,0)*$D35,IF($C35=FM$17,$G$6*$D35,""))</f>
        <v>10147.805914306686</v>
      </c>
      <c r="FN35" s="34">
        <f>IF(FM35&lt;&gt;"",HLOOKUP(COUNT($DW35:FM35)+1,$G$4:$CX$8,FN$14,0)*$D35,IF($C35=FN$17,$G$6*$D35,""))</f>
        <v>10655.196210022019</v>
      </c>
      <c r="FO35" s="34">
        <f>IF(FN35&lt;&gt;"",HLOOKUP(COUNT($DW35:FN35)+1,$G$4:$CX$8,FO$14,0)*$D35,IF($C35=FO$17,$G$6*$D35,""))</f>
        <v>11187.956020523121</v>
      </c>
      <c r="FP35" s="34">
        <f>IF(FO35&lt;&gt;"",HLOOKUP(COUNT($DW35:FO35)+1,$G$4:$CX$8,FP$14,0)*$D35,IF($C35=FP$17,$G$6*$D35,""))</f>
        <v>11747.353821549272</v>
      </c>
      <c r="FQ35" s="34">
        <f>IF(FP35&lt;&gt;"",HLOOKUP(COUNT($DW35:FP35)+1,$G$4:$CX$8,FQ$14,0)*$D35,IF($C35=FQ$17,$G$6*$D35,""))</f>
        <v>12569.668589057723</v>
      </c>
      <c r="FR35" s="34">
        <f>IF(FQ35&lt;&gt;"",HLOOKUP(COUNT($DW35:FQ35)+1,$G$4:$CX$8,FR$14,0)*$D35,IF($C35=FR$17,$G$6*$D35,""))</f>
        <v>11312.701730151952</v>
      </c>
      <c r="FS35" s="34">
        <f>IF(FR35&lt;&gt;"",HLOOKUP(COUNT($DW35:FR35)+1,$G$4:$CX$8,FS$14,0)*$D35,IF($C35=FS$17,$G$6*$D35,""))</f>
        <v>10181.431557136761</v>
      </c>
      <c r="FT35" s="34">
        <f>IF(FS35&lt;&gt;"",HLOOKUP(COUNT($DW35:FS35)+1,$G$4:$CX$8,FT$14,0)*$D35,IF($C35=FT$17,$G$6*$D35,""))</f>
        <v>10894.13176613633</v>
      </c>
      <c r="FU35" s="34">
        <f>IF(FT35&lt;&gt;"",HLOOKUP(COUNT($DW35:FT35)+1,$G$4:$CX$8,FU$14,0)*$D35,IF($C35=FU$17,$G$6*$D35,""))</f>
        <v>11656.72098976587</v>
      </c>
      <c r="FV35" s="34">
        <f>IF(FU35&lt;&gt;"",HLOOKUP(COUNT($DW35:FU35)+1,$G$4:$CX$8,FV$14,0)*$D35,IF($C35=FV$17,$G$6*$D35,""))</f>
        <v>12472.691459049485</v>
      </c>
      <c r="FW35" s="34">
        <f>IF(FV35&lt;&gt;"",HLOOKUP(COUNT($DW35:FV35)+1,$G$4:$CX$8,FW$14,0)*$D35,IF($C35=FW$17,$G$6*$D35,""))</f>
        <v>13470.506775773445</v>
      </c>
      <c r="FX35" s="34">
        <f>IF(FW35&lt;&gt;"",HLOOKUP(COUNT($DW35:FW35)+1,$G$4:$CX$8,FX$14,0)*$D35,IF($C35=FX$17,$G$6*$D35,""))</f>
        <v>11584.635827165162</v>
      </c>
      <c r="FY35" s="34">
        <f>IF(FX35&lt;&gt;"",HLOOKUP(COUNT($DW35:FX35)+1,$G$4:$CX$8,FY$14,0)*$D35,IF($C35=FY$17,$G$6*$D35,""))</f>
        <v>11005.404035806903</v>
      </c>
      <c r="FZ35" s="34">
        <f>IF(FY35&lt;&gt;"",HLOOKUP(COUNT($DW35:FY35)+1,$G$4:$CX$8,FZ$14,0)*$D35,IF($C35=FZ$17,$G$6*$D35,""))</f>
        <v>11555.674237597252</v>
      </c>
      <c r="GA35" s="34">
        <f>IF(FZ35&lt;&gt;"",HLOOKUP(COUNT($DW35:FZ35)+1,$G$4:$CX$8,GA$14,0)*$D35,IF($C35=GA$17,$G$6*$D35,""))</f>
        <v>12133.45794947711</v>
      </c>
      <c r="GB35" s="34">
        <f>IF(GA35&lt;&gt;"",HLOOKUP(COUNT($DW35:GA35)+1,$G$4:$CX$8,GB$14,0)*$D35,IF($C35=GB$17,$G$6*$D35,""))</f>
        <v>12740.130846950964</v>
      </c>
      <c r="GC35" s="34">
        <f>IF(GB35&lt;&gt;"",HLOOKUP(COUNT($DW35:GB35)+1,$G$4:$CX$8,GC$14,0)*$D35,IF($C35=GC$17,$G$6*$D35,""))</f>
        <v>13631.94000623753</v>
      </c>
      <c r="GD35" s="34">
        <f>IF(GC35&lt;&gt;"",HLOOKUP(COUNT($DW35:GC35)+1,$G$4:$CX$8,GD$14,0)*$D35,IF($C35=GD$17,$G$6*$D35,""))</f>
        <v>12268.746005613782</v>
      </c>
      <c r="GE35" s="34">
        <f>IF(GD35&lt;&gt;"",HLOOKUP(COUNT($DW35:GD35)+1,$G$4:$CX$8,GE$14,0)*$D35,IF($C35=GE$17,$G$6*$D35,""))</f>
        <v>11041.871405052403</v>
      </c>
      <c r="GF35" s="34">
        <f>IF(GE35&lt;&gt;"",HLOOKUP(COUNT($DW35:GE35)+1,$G$4:$CX$8,GF$14,0)*$D35,IF($C35=GF$17,$G$6*$D35,""))</f>
        <v>11814.802403406073</v>
      </c>
      <c r="GG35" s="34">
        <f>IF(GF35&lt;&gt;"",HLOOKUP(COUNT($DW35:GF35)+1,$G$4:$CX$8,GG$14,0)*$D35,IF($C35=GG$17,$G$6*$D35,""))</f>
        <v>12641.838571644495</v>
      </c>
      <c r="GH35" s="34">
        <f>IF(GG35&lt;&gt;"",HLOOKUP(COUNT($DW35:GG35)+1,$G$4:$CX$8,GH$14,0)*$D35,IF($C35=GH$17,$G$6*$D35,""))</f>
        <v>13526.767271659612</v>
      </c>
      <c r="GI35" s="34">
        <f>IF(GH35&lt;&gt;"",HLOOKUP(COUNT($DW35:GH35)+1,$G$4:$CX$8,GI$14,0)*$D35,IF($C35=GI$17,$G$6*$D35,""))</f>
        <v>14608.908653392378</v>
      </c>
      <c r="GJ35" s="34">
        <f>IF(GI35&lt;&gt;"",HLOOKUP(COUNT($DW35:GI35)+1,$G$4:$CX$8,GJ$14,0)*$D35,IF($C35=GJ$17,$G$6*$D35,""))</f>
        <v>12709.750528451366</v>
      </c>
      <c r="GK35" s="34">
        <f>IF(GJ35&lt;&gt;"",HLOOKUP(COUNT($DW35:GJ35)+1,$G$4:$CX$8,GK$14,0)*$D35,IF($C35=GK$17,$G$6*$D35,""))</f>
        <v>12074.263002028802</v>
      </c>
      <c r="GL35" s="34">
        <f>IF(GK35&lt;&gt;"",HLOOKUP(COUNT($DW35:GK35)+1,$G$4:$CX$8,GL$14,0)*$D35,IF($C35=GL$17,$G$6*$D35,""))</f>
        <v>12677.976152130239</v>
      </c>
      <c r="GM35" s="34">
        <f>IF(GL35&lt;&gt;"",HLOOKUP(COUNT($DW35:GL35)+1,$G$4:$CX$8,GM$14,0)*$D35,IF($C35=GM$17,$G$6*$D35,""))</f>
        <v>13311.874959736753</v>
      </c>
      <c r="GN35" s="34">
        <f>IF(GM35&lt;&gt;"",HLOOKUP(COUNT($DW35:GM35)+1,$G$4:$CX$8,GN$14,0)*$D35,IF($C35=GN$17,$G$6*$D35,""))</f>
        <v>13977.468707723594</v>
      </c>
      <c r="GO35" s="34">
        <f>IF(GN35&lt;&gt;"",HLOOKUP(COUNT($DW35:GN35)+1,$G$4:$CX$8,GO$14,0)*$D35,IF($C35=GO$17,$G$6*$D35,""))</f>
        <v>14955.891517264241</v>
      </c>
      <c r="GP35" s="34">
        <f>IF(GO35&lt;&gt;"",HLOOKUP(COUNT($DW35:GO35)+1,$G$4:$CX$8,GP$14,0)*$D35,IF($C35=GP$17,$G$6*$D35,""))</f>
        <v>13460.302365537817</v>
      </c>
      <c r="GQ35" s="34">
        <f>IF(GP35&lt;&gt;"",HLOOKUP(COUNT($DW35:GP35)+1,$G$4:$CX$8,GQ$14,0)*$D35,IF($C35=GQ$17,$G$6*$D35,""))</f>
        <v>12114.272128984037</v>
      </c>
      <c r="GR35" s="34">
        <f>IF(GQ35&lt;&gt;"",HLOOKUP(COUNT($DW35:GQ35)+1,$G$4:$CX$8,GR$14,0)*$D35,IF($C35=GR$17,$G$6*$D35,""))</f>
        <v>12962.271178012919</v>
      </c>
      <c r="GS35" s="34">
        <f>IF(GR35&lt;&gt;"",HLOOKUP(COUNT($DW35:GR35)+1,$G$4:$CX$8,GS$14,0)*$D35,IF($C35=GS$17,$G$6*$D35,""))</f>
        <v>13869.630160473826</v>
      </c>
      <c r="GT35" s="34">
        <f>IF(GS35&lt;&gt;"",HLOOKUP(COUNT($DW35:GS35)+1,$G$4:$CX$8,GT$14,0)*$D35,IF($C35=GT$17,$G$6*$D35,""))</f>
        <v>14840.50427170699</v>
      </c>
      <c r="GU35" s="34">
        <f>IF(GT35&lt;&gt;"",HLOOKUP(COUNT($DW35:GT35)+1,$G$4:$CX$8,GU$14,0)*$D35,IF($C35=GU$17,$G$6*$D35,""))</f>
        <v>16027.744613443549</v>
      </c>
      <c r="GV35" s="34">
        <f>IF(GU35&lt;&gt;"",HLOOKUP(COUNT($DW35:GU35)+1,$G$4:$CX$8,GV$14,0)*$D35,IF($C35=GV$17,$G$6*$D35,""))</f>
        <v>10431.578365036457</v>
      </c>
      <c r="GW35" s="34">
        <f>IF(GV35&lt;&gt;"",HLOOKUP(COUNT($DW35:GV35)+1,$G$4:$CX$8,GW$14,0)*$D35,IF($C35=GW$17,$G$6*$D35,""))</f>
        <v>10431.578365036457</v>
      </c>
      <c r="GX35" s="34">
        <f>IF(GW35&lt;&gt;"",HLOOKUP(COUNT($DW35:GW35)+1,$G$4:$CX$8,GX$14,0)*$D35,IF($C35=GX$17,$G$6*$D35,""))</f>
        <v>10431.578365036457</v>
      </c>
      <c r="GY35" s="34">
        <f>IF(GX35&lt;&gt;"",HLOOKUP(COUNT($DW35:GX35)+1,$G$4:$CX$8,GY$14,0)*$D35,IF($C35=GY$17,$G$6*$D35,""))</f>
        <v>10431.578365036457</v>
      </c>
      <c r="GZ35" s="34">
        <f>IF(GY35&lt;&gt;"",HLOOKUP(COUNT($DW35:GY35)+1,$G$4:$CX$8,GZ$14,0)*$D35,IF($C35=GZ$17,$G$6*$D35,""))</f>
        <v>10431.578365036457</v>
      </c>
      <c r="HA35" s="34">
        <f>IF(GZ35&lt;&gt;"",HLOOKUP(COUNT($DW35:GZ35)+1,$G$4:$CX$8,HA$14,0)*$D35,IF($C35=HA$17,$G$6*$D35,""))</f>
        <v>10431.578365036457</v>
      </c>
      <c r="HB35" s="34">
        <f>IF(HA35&lt;&gt;"",HLOOKUP(COUNT($DW35:HA35)+1,$G$4:$CX$8,HB$14,0)*$D35,IF($C35=HB$17,$G$6*$D35,""))</f>
        <v>10431.578365036457</v>
      </c>
      <c r="HC35" s="34">
        <f>IF(HB35&lt;&gt;"",HLOOKUP(COUNT($DW35:HB35)+1,$G$4:$CX$8,HC$14,0)*$D35,IF($C35=HC$17,$G$6*$D35,""))</f>
        <v>10431.578365036457</v>
      </c>
      <c r="HD35" s="34">
        <f>IF(HC35&lt;&gt;"",HLOOKUP(COUNT($DW35:HC35)+1,$G$4:$CX$8,HD$14,0)*$D35,IF($C35=HD$17,$G$6*$D35,""))</f>
        <v>10431.578365036457</v>
      </c>
      <c r="HE35" s="34">
        <f>IF(HD35&lt;&gt;"",HLOOKUP(COUNT($DW35:HD35)+1,$G$4:$CX$8,HE$14,0)*$D35,IF($C35=HE$17,$G$6*$D35,""))</f>
        <v>10431.578365036457</v>
      </c>
      <c r="HF35" s="34">
        <f>IF(HE35&lt;&gt;"",HLOOKUP(COUNT($DW35:HE35)+1,$G$4:$CX$8,HF$14,0)*$D35,IF($C35=HF$17,$G$6*$D35,""))</f>
        <v>10431.578365036457</v>
      </c>
      <c r="HG35" s="34">
        <f>IF(HF35&lt;&gt;"",HLOOKUP(COUNT($DW35:HF35)+1,$G$4:$CX$8,HG$14,0)*$D35,IF($C35=HG$17,$G$6*$D35,""))</f>
        <v>10431.578365036457</v>
      </c>
      <c r="HH35" s="34">
        <f>IF(HG35&lt;&gt;"",HLOOKUP(COUNT($DW35:HG35)+1,$G$4:$CX$8,HH$14,0)*$D35,IF($C35=HH$17,$G$6*$D35,""))</f>
        <v>10431.578365036457</v>
      </c>
      <c r="HI35" s="34">
        <f>IF(HH35&lt;&gt;"",HLOOKUP(COUNT($DW35:HH35)+1,$G$4:$CX$8,HI$14,0)*$D35,IF($C35=HI$17,$G$6*$D35,""))</f>
        <v>10431.578365036457</v>
      </c>
      <c r="HJ35" s="34">
        <f>IF(HI35&lt;&gt;"",HLOOKUP(COUNT($DW35:HI35)+1,$G$4:$CX$8,HJ$14,0)*$D35,IF($C35=HJ$17,$G$6*$D35,""))</f>
        <v>10431.578365036457</v>
      </c>
      <c r="HK35" s="34">
        <f>IF(HJ35&lt;&gt;"",HLOOKUP(COUNT($DW35:HJ35)+1,$G$4:$CX$8,HK$14,0)*$D35,IF($C35=HK$17,$G$6*$D35,""))</f>
        <v>10431.578365036457</v>
      </c>
      <c r="HL35" s="34">
        <f>IF(HK35&lt;&gt;"",HLOOKUP(COUNT($DW35:HK35)+1,$G$4:$CX$8,HL$14,0)*$D35,IF($C35=HL$17,$G$6*$D35,""))</f>
        <v>10431.578365036457</v>
      </c>
      <c r="HM35" s="34">
        <f>IF(HL35&lt;&gt;"",HLOOKUP(COUNT($DW35:HL35)+1,$G$4:$CX$8,HM$14,0)*$D35,IF($C35=HM$17,$G$6*$D35,""))</f>
        <v>10431.578365036457</v>
      </c>
      <c r="HN35" s="34">
        <f>IF(HM35&lt;&gt;"",HLOOKUP(COUNT($DW35:HM35)+1,$G$4:$CX$8,HN$14,0)*$D35,IF($C35=HN$17,$G$6*$D35,""))</f>
        <v>10431.578365036457</v>
      </c>
      <c r="HO35" s="34">
        <f>IF(HN35&lt;&gt;"",HLOOKUP(COUNT($DW35:HN35)+1,$G$4:$CX$8,HO$14,0)*$D35,IF($C35=HO$17,$G$6*$D35,""))</f>
        <v>10431.578365036457</v>
      </c>
      <c r="HP35" s="34">
        <f>IF(HO35&lt;&gt;"",HLOOKUP(COUNT($DW35:HO35)+1,$G$4:$DV$8,HP$14,0)*$D35,IF($C35=HP$17,$G$6*$D35,""))</f>
        <v>10431.578365036457</v>
      </c>
      <c r="HQ35" s="34">
        <f>IF(HP35&lt;&gt;"",HLOOKUP(COUNT($DW35:HP35)+1,$G$4:$DV$8,HQ$14,0)*$D35,IF($C35=HQ$17,$G$6*$D35,""))</f>
        <v>10431.578365036457</v>
      </c>
      <c r="HR35" s="34">
        <f>IF(HQ35&lt;&gt;"",HLOOKUP(COUNT($DW35:HQ35)+1,$G$4:$DV$8,HR$14,0)*$D35,IF($C35=HR$17,$G$6*$D35,""))</f>
        <v>10431.578365036457</v>
      </c>
      <c r="HS35" s="34">
        <f>IF(HR35&lt;&gt;"",HLOOKUP(COUNT($DW35:HR35)+1,$G$4:$DV$8,HS$14,0)*$D35,IF($C35=HS$17,$G$6*$D35,""))</f>
        <v>10431.578365036457</v>
      </c>
      <c r="HT35" s="34">
        <f>IF(HS35&lt;&gt;"",HLOOKUP(COUNT($DW35:HS35)+1,$G$4:$DV$8,HT$14,0)*$D35,IF($C35=HT$17,$G$6*$D35,""))</f>
        <v>10431.578365036457</v>
      </c>
      <c r="HU35" s="34">
        <f>IF(HT35&lt;&gt;"",HLOOKUP(COUNT($DW35:HT35)+1,$G$4:$DV$8,HU$14,0)*$D35,IF($C35=HU$17,$G$6*$D35,""))</f>
        <v>10431.578365036457</v>
      </c>
      <c r="HV35" s="34">
        <f>IF(HU35&lt;&gt;"",HLOOKUP(COUNT($DW35:HU35)+1,$G$4:$DV$8,HV$14,0)*$D35,IF($C35=HV$17,$G$6*$D35,""))</f>
        <v>10431.578365036457</v>
      </c>
      <c r="HW35" s="34">
        <f>IF(HV35&lt;&gt;"",HLOOKUP(COUNT($DW35:HV35)+1,$G$4:$DV$8,HW$14,0)*$D35,IF($C35=HW$17,$G$6*$D35,""))</f>
        <v>10431.578365036457</v>
      </c>
      <c r="HX35" s="34">
        <f>IF(HW35&lt;&gt;"",HLOOKUP(COUNT($DW35:HW35)+1,$G$4:$DV$8,HX$14,0)*$D35,IF($C35=HX$17,$G$6*$D35,""))</f>
        <v>10431.578365036457</v>
      </c>
      <c r="HY35" s="34">
        <f>IF(HX35&lt;&gt;"",HLOOKUP(COUNT($DW35:HX35)+1,$G$4:$DV$8,HY$14,0)*$D35,IF($C35=HY$17,$G$6*$D35,""))</f>
        <v>10431.578365036457</v>
      </c>
      <c r="HZ35" s="34">
        <f>IF(HY35&lt;&gt;"",HLOOKUP(COUNT($DW35:HY35)+1,$G$4:$DV$8,HZ$14,0)*$D35,IF($C35=HZ$17,$G$6*$D35,""))</f>
        <v>10431.578365036457</v>
      </c>
      <c r="IA35" s="34">
        <f>IF(HZ35&lt;&gt;"",HLOOKUP(COUNT($DW35:HZ35)+1,$G$4:$DV$8,IA$14,0)*$D35,IF($C35=IA$17,$G$6*$D35,""))</f>
        <v>10431.578365036457</v>
      </c>
      <c r="IB35" s="34">
        <f>IF(IA35&lt;&gt;"",HLOOKUP(COUNT($DW35:IA35)+1,$G$4:$DV$8,IB$14,0)*$D35,IF($C35=IB$17,$G$6*$D35,""))</f>
        <v>10431.578365036457</v>
      </c>
      <c r="IC35" s="34">
        <f>IF(IB35&lt;&gt;"",HLOOKUP(COUNT($DW35:IB35)+1,$G$4:$DV$8,IC$14,0)*$D35,IF($C35=IC$17,$G$6*$D35,""))</f>
        <v>10431.578365036457</v>
      </c>
      <c r="ID35" s="34">
        <f>IF(IC35&lt;&gt;"",HLOOKUP(COUNT($DW35:IC35)+1,$G$4:$DV$8,ID$14,0)*$D35,IF($C35=ID$17,$G$6*$D35,""))</f>
        <v>10431.578365036457</v>
      </c>
      <c r="IE35" s="34">
        <f>IF(ID35&lt;&gt;"",HLOOKUP(COUNT($DW35:ID35)+1,$G$4:$DV$8,IE$14,0)*$D35,IF($C35=IE$17,$G$6*$D35,""))</f>
        <v>10431.578365036457</v>
      </c>
      <c r="IF35" s="34">
        <f>IF(IE35&lt;&gt;"",HLOOKUP(COUNT($DW35:IE35)+1,$G$4:$DV$8,IF$14,0)*$D35,IF($C35=IF$17,$G$6*$D35,""))</f>
        <v>10431.578365036457</v>
      </c>
      <c r="IG35" s="34">
        <f>IF(IF35&lt;&gt;"",HLOOKUP(COUNT($DW35:IF35)+1,$G$4:$DV$8,IG$14,0)*$D35,IF($C35=IG$17,$G$6*$D35,""))</f>
        <v>10431.578365036457</v>
      </c>
      <c r="IH35" s="34">
        <f>IF(IG35&lt;&gt;"",HLOOKUP(COUNT($DW35:IG35)+1,$G$4:$DV$8,IH$14,0)*$D35,IF($C35=IH$17,$G$6*$D35,""))</f>
        <v>10431.578365036457</v>
      </c>
      <c r="II35" s="34">
        <f>IF(IH35&lt;&gt;"",HLOOKUP(COUNT($DW35:IH35)+1,$G$4:$DV$8,II$14,0)*$D35,IF($C35=II$17,$G$6*$D35,""))</f>
        <v>10431.578365036457</v>
      </c>
      <c r="IJ35" s="34">
        <f>IF(II35&lt;&gt;"",HLOOKUP(COUNT($DW35:II35)+1,$G$4:$DV$8,IJ$14,0)*$D35,IF($C35=IJ$17,$G$6*$D35,""))</f>
        <v>10431.578365036457</v>
      </c>
      <c r="IK35" s="34">
        <f>IF(IJ35&lt;&gt;"",HLOOKUP(COUNT($DW35:IJ35)+1,$G$4:$DV$8,IK$14,0)*$D35,IF($C35=IK$17,$G$6*$D35,""))</f>
        <v>10431.578365036457</v>
      </c>
      <c r="IL35" s="34">
        <f>IF(IK35&lt;&gt;"",HLOOKUP(COUNT($DW35:IK35)+1,$G$4:$DV$8,IL$14,0)*$D35,IF($C35=IL$17,$G$6*$D35,""))</f>
        <v>10431.578365036457</v>
      </c>
      <c r="IM35" s="34">
        <f>IF(IL35&lt;&gt;"",HLOOKUP(COUNT($DW35:IL35)+1,$G$4:$DV$8,IM$14,0)*$D35,IF($C35=IM$17,$G$6*$D35,""))</f>
        <v>10431.578365036457</v>
      </c>
      <c r="IO35" s="34" t="str">
        <f>IF(IN35&lt;&gt;"",HLOOKUP(COUNT($IN35:IN35)+1,$G$4:$EH$8,IO$14,0)*$D35,IF($C35=IO$17,$G$7*$D35,""))</f>
        <v/>
      </c>
      <c r="IP35" s="34" t="str">
        <f>IF(IO35&lt;&gt;"",HLOOKUP(COUNT($IN35:IO35)+1,$G$4:$EH$8,IP$14,0)*$D35,IF($C35=IP$17,$G$7*$D35,""))</f>
        <v/>
      </c>
      <c r="IQ35" s="34" t="str">
        <f>IF(IP35&lt;&gt;"",HLOOKUP(COUNT($IN35:IP35)+1,$G$4:$EH$8,IQ$14,0)*$D35,IF($C35=IQ$17,$G$7*$D35,""))</f>
        <v/>
      </c>
      <c r="IR35" s="34" t="str">
        <f>IF(IQ35&lt;&gt;"",HLOOKUP(COUNT($IN35:IQ35)+1,$G$4:$EH$8,IR$14,0)*$D35,IF($C35=IR$17,$G$7*$D35,""))</f>
        <v/>
      </c>
      <c r="IS35" s="34" t="str">
        <f>IF(IR35&lt;&gt;"",HLOOKUP(COUNT($IN35:IR35)+1,$G$4:$EH$8,IS$14,0)*$D35,IF($C35=IS$17,$G$7*$D35,""))</f>
        <v/>
      </c>
      <c r="IT35" s="34" t="str">
        <f>IF(IS35&lt;&gt;"",HLOOKUP(COUNT($IN35:IS35)+1,$G$4:$EH$8,IT$14,0)*$D35,IF($C35=IT$17,$G$7*$D35,""))</f>
        <v/>
      </c>
      <c r="IU35" s="34" t="str">
        <f>IF(IT35&lt;&gt;"",HLOOKUP(COUNT($IN35:IT35)+1,$G$4:$EH$8,IU$14,0)*$D35,IF($C35=IU$17,$G$7*$D35,""))</f>
        <v/>
      </c>
      <c r="IV35" s="34" t="str">
        <f>IF(IU35&lt;&gt;"",HLOOKUP(COUNT($IN35:IU35)+1,$G$4:$EH$8,IV$14,0)*$D35,IF($C35=IV$17,$G$7*$D35,""))</f>
        <v/>
      </c>
      <c r="IW35" s="34" t="str">
        <f>IF(IV35&lt;&gt;"",HLOOKUP(COUNT($IN35:IV35)+1,$G$4:$EH$8,IW$14,0)*$D35,IF($C35=IW$17,$G$7*$D35,""))</f>
        <v/>
      </c>
      <c r="IX35" s="34" t="str">
        <f>IF(IW35&lt;&gt;"",HLOOKUP(COUNT($IN35:IW35)+1,$G$4:$EH$8,IX$14,0)*$D35,IF($C35=IX$17,$G$7*$D35,""))</f>
        <v/>
      </c>
      <c r="IY35" s="34" t="str">
        <f>IF(IX35&lt;&gt;"",HLOOKUP(COUNT($IN35:IX35)+1,$G$4:$EH$8,IY$14,0)*$D35,IF($C35=IY$17,$G$7*$D35,""))</f>
        <v/>
      </c>
      <c r="IZ35" s="34" t="str">
        <f>IF(IY35&lt;&gt;"",HLOOKUP(COUNT($IN35:IY35)+1,$G$4:$EH$8,IZ$14,0)*$D35,IF($C35=IZ$17,$G$7*$D35,""))</f>
        <v/>
      </c>
      <c r="JA35" s="34" t="str">
        <f>IF(IZ35&lt;&gt;"",HLOOKUP(COUNT($IN35:IZ35)+1,$G$4:$EH$8,JA$14,0)*$D35,IF($C35=JA$17,$G$7*$D35,""))</f>
        <v/>
      </c>
      <c r="JB35" s="34" t="str">
        <f>IF(JA35&lt;&gt;"",HLOOKUP(COUNT($IN35:JA35)+1,$G$4:$EH$8,JB$14,0)*$D35,IF($C35=JB$17,$G$7*$D35,""))</f>
        <v/>
      </c>
      <c r="JC35" s="34" t="str">
        <f>IF(JB35&lt;&gt;"",HLOOKUP(COUNT($IN35:JB35)+1,$G$4:$EH$8,JC$14,0)*$D35,IF($C35=JC$17,$G$7*$D35,""))</f>
        <v/>
      </c>
      <c r="JD35" s="34" t="str">
        <f>IF(JC35&lt;&gt;"",HLOOKUP(COUNT($IN35:JC35)+1,$G$4:$EH$8,JD$14,0)*$D35,IF($C35=JD$17,$G$7*$D35,""))</f>
        <v/>
      </c>
      <c r="JE35" s="34">
        <f>IF(JD35&lt;&gt;"",HLOOKUP(COUNT($IN35:JD35)+1,$G$4:$EH$8,JE$14,0)*$D35,IF($C35=JE$17,$G$7*$D35,""))</f>
        <v>0</v>
      </c>
      <c r="JF35" s="34">
        <f>IF(JE35&lt;&gt;"",HLOOKUP(COUNT($IN35:JE35)+1,$G$4:$EH$8,JF$14,0)*$D35,IF($C35=JF$17,$G$7*$D35,""))</f>
        <v>1500</v>
      </c>
      <c r="JG35" s="34">
        <f>IF(JF35&lt;&gt;"",HLOOKUP(COUNT($IN35:JF35)+1,$G$4:$EH$8,JG$14,0)*$D35,IF($C35=JG$17,$G$7*$D35,""))</f>
        <v>1500</v>
      </c>
      <c r="JH35" s="34">
        <f>IF(JG35&lt;&gt;"",HLOOKUP(COUNT($IN35:JG35)+1,$G$4:$EH$8,JH$14,0)*$D35,IF($C35=JH$17,$G$7*$D35,""))</f>
        <v>1500</v>
      </c>
      <c r="JI35" s="34">
        <f>IF(JH35&lt;&gt;"",HLOOKUP(COUNT($IN35:JH35)+1,$G$4:$EH$8,JI$14,0)*$D35,IF($C35=JI$17,$G$7*$D35,""))</f>
        <v>1500</v>
      </c>
      <c r="JJ35" s="34">
        <f>IF(JI35&lt;&gt;"",HLOOKUP(COUNT($IN35:JI35)+1,$G$4:$EH$8,JJ$14,0)*$D35,IF($C35=JJ$17,$G$7*$D35,""))</f>
        <v>1508.0763680696637</v>
      </c>
      <c r="JK35" s="34">
        <f>IF(JJ35&lt;&gt;"",HLOOKUP(COUNT($IN35:JJ35)+1,$G$4:$EH$8,JK$14,0)*$D35,IF($C35=JK$17,$G$7*$D35,""))</f>
        <v>1809.6916416835954</v>
      </c>
      <c r="JL35" s="34">
        <f>IF(JK35&lt;&gt;"",HLOOKUP(COUNT($IN35:JK35)+1,$G$4:$EH$8,JL$14,0)*$D35,IF($C35=JL$17,$G$7*$D35,""))</f>
        <v>2099.2423043529707</v>
      </c>
      <c r="JM35" s="34">
        <f>IF(JL35&lt;&gt;"",HLOOKUP(COUNT($IN35:JL35)+1,$G$4:$EH$8,JM$14,0)*$D35,IF($C35=JM$17,$G$7*$D35,""))</f>
        <v>2393.1362269623874</v>
      </c>
      <c r="JN35" s="34">
        <f>IF(JM35&lt;&gt;"",HLOOKUP(COUNT($IN35:JM35)+1,$G$4:$EH$8,JN$14,0)*$D35,IF($C35=JN$17,$G$7*$D35,""))</f>
        <v>2704.243936467496</v>
      </c>
      <c r="JO35" s="34">
        <f>IF(JN35&lt;&gt;"",HLOOKUP(COUNT($IN35:JN35)+1,$G$4:$EH$8,JO$14,0)*$D35,IF($C35=JO$17,$G$7*$D35,""))</f>
        <v>3001.7107694789211</v>
      </c>
      <c r="JP35" s="34">
        <f>IF(JO35&lt;&gt;"",HLOOKUP(COUNT($IN35:JO35)+1,$G$4:$EH$8,JP$14,0)*$D35,IF($C35=JP$17,$G$7*$D35,""))</f>
        <v>3301.8818464268134</v>
      </c>
      <c r="JQ35" s="34">
        <f>IF(JP35&lt;&gt;"",HLOOKUP(COUNT($IN35:JP35)+1,$G$4:$EH$8,JQ$14,0)*$D35,IF($C35=JQ$17,$G$7*$D35,""))</f>
        <v>2476.4113848201114</v>
      </c>
      <c r="JR35" s="34">
        <f>IF(JQ35&lt;&gt;"",HLOOKUP(COUNT($IN35:JQ35)+1,$G$4:$EH$8,JR$14,0)*$D35,IF($C35=JR$17,$G$7*$D35,""))</f>
        <v>2352.5908155791044</v>
      </c>
      <c r="JS35" s="34">
        <f>IF(JR35&lt;&gt;"",HLOOKUP(COUNT($IN35:JR35)+1,$G$4:$EH$8,JS$14,0)*$D35,IF($C35=JS$17,$G$7*$D35,""))</f>
        <v>2587.8498971370159</v>
      </c>
      <c r="JT35" s="34">
        <f>IF(JS35&lt;&gt;"",HLOOKUP(COUNT($IN35:JS35)+1,$G$4:$EH$8,JT$14,0)*$D35,IF($C35=JT$17,$G$7*$D35,""))</f>
        <v>2846.6348868507184</v>
      </c>
      <c r="JU35" s="34">
        <f>IF(JT35&lt;&gt;"",HLOOKUP(COUNT($IN35:JT35)+1,$G$4:$EH$8,JU$14,0)*$D35,IF($C35=JU$17,$G$7*$D35,""))</f>
        <v>3131.2983755357891</v>
      </c>
      <c r="JV35" s="34">
        <f>IF(JU35&lt;&gt;"",HLOOKUP(COUNT($IN35:JU35)+1,$G$4:$EH$8,JV$14,0)*$D35,IF($C35=JV$17,$G$7*$D35,""))</f>
        <v>3444.428213089368</v>
      </c>
      <c r="JW35" s="34">
        <f>IF(JV35&lt;&gt;"",HLOOKUP(COUNT($IN35:JV35)+1,$G$4:$EH$8,JW$14,0)*$D35,IF($C35=JW$17,$G$7*$D35,""))</f>
        <v>3272.2068024348982</v>
      </c>
      <c r="JX35" s="34">
        <f>IF(JW35&lt;&gt;"",HLOOKUP(COUNT($IN35:JW35)+1,$G$4:$EH$8,JX$14,0)*$D35,IF($C35=JX$17,$G$7*$D35,""))</f>
        <v>3108.596462313154</v>
      </c>
      <c r="JY35" s="34">
        <f>IF(JX35&lt;&gt;"",HLOOKUP(COUNT($IN35:JX35)+1,$G$4:$EH$8,JY$14,0)*$D35,IF($C35=JY$17,$G$7*$D35,""))</f>
        <v>3326.1982146750747</v>
      </c>
      <c r="JZ35" s="34">
        <f>IF(JY35&lt;&gt;"",HLOOKUP(COUNT($IN35:JY35)+1,$G$4:$EH$8,JZ$14,0)*$D35,IF($C35=JZ$17,$G$7*$D35,""))</f>
        <v>3559.0320897023298</v>
      </c>
      <c r="KA35" s="34">
        <f>IF(JZ35&lt;&gt;"",HLOOKUP(COUNT($IN35:JZ35)+1,$G$4:$EH$8,KA$14,0)*$D35,IF($C35=KA$17,$G$7*$D35,""))</f>
        <v>3808.164335981493</v>
      </c>
      <c r="KB35" s="34">
        <f>IF(KA35&lt;&gt;"",HLOOKUP(COUNT($IN35:KA35)+1,$G$4:$EH$8,KB$14,0)*$D35,IF($C35=KB$17,$G$7*$D35,""))</f>
        <v>4188.9807695796417</v>
      </c>
      <c r="KC35" s="34">
        <f>IF(KB35&lt;&gt;"",HLOOKUP(COUNT($IN35:KB35)+1,$G$4:$EH$8,KC$14,0)*$D35,IF($C35=KC$17,$G$7*$D35,""))</f>
        <v>3560.6336541426963</v>
      </c>
      <c r="KD35" s="34">
        <f>IF(KC35&lt;&gt;"",HLOOKUP(COUNT($IN35:KC35)+1,$G$4:$EH$8,KD$14,0)*$D35,IF($C35=KD$17,$G$7*$D35,""))</f>
        <v>3382.6019714355621</v>
      </c>
      <c r="KE35" s="34">
        <f>IF(KD35&lt;&gt;"",HLOOKUP(COUNT($IN35:KD35)+1,$G$4:$EH$8,KE$14,0)*$D35,IF($C35=KE$17,$G$7*$D35,""))</f>
        <v>3551.7320700073401</v>
      </c>
      <c r="KF35" s="34">
        <f>IF(KE35&lt;&gt;"",HLOOKUP(COUNT($IN35:KE35)+1,$G$4:$EH$8,KF$14,0)*$D35,IF($C35=KF$17,$G$7*$D35,""))</f>
        <v>3729.3186735077074</v>
      </c>
      <c r="KG35" s="34">
        <f>IF(KF35&lt;&gt;"",HLOOKUP(COUNT($IN35:KF35)+1,$G$4:$EH$8,KG$14,0)*$D35,IF($C35=KG$17,$G$7*$D35,""))</f>
        <v>3915.7846071830909</v>
      </c>
      <c r="KH35" s="34">
        <f>IF(KG35&lt;&gt;"",HLOOKUP(COUNT($IN35:KG35)+1,$G$4:$EH$8,KH$14,0)*$D35,IF($C35=KH$17,$G$7*$D35,""))</f>
        <v>4189.8895296859082</v>
      </c>
      <c r="KI35" s="34">
        <f>IF(KH35&lt;&gt;"",HLOOKUP(COUNT($IN35:KH35)+1,$G$4:$EH$8,KI$14,0)*$D35,IF($C35=KI$17,$G$7*$D35,""))</f>
        <v>3770.9005767173176</v>
      </c>
      <c r="KJ35" s="34">
        <f>IF(KI35&lt;&gt;"",HLOOKUP(COUNT($IN35:KI35)+1,$G$4:$EH$8,KJ$14,0)*$D35,IF($C35=KJ$17,$G$7*$D35,""))</f>
        <v>3393.8105190455867</v>
      </c>
      <c r="KK35" s="34">
        <f>IF(KJ35&lt;&gt;"",HLOOKUP(COUNT($IN35:KJ35)+1,$G$4:$EH$8,KK$14,0)*$D35,IF($C35=KK$17,$G$7*$D35,""))</f>
        <v>3631.3772553787771</v>
      </c>
      <c r="KL35" s="34">
        <f>IF(KK35&lt;&gt;"",HLOOKUP(COUNT($IN35:KK35)+1,$G$4:$EH$8,KL$14,0)*$D35,IF($C35=KL$17,$G$7*$D35,""))</f>
        <v>3885.5736632552903</v>
      </c>
      <c r="KM35" s="34">
        <f>IF(KL35&lt;&gt;"",HLOOKUP(COUNT($IN35:KL35)+1,$G$4:$EH$8,KM$14,0)*$D35,IF($C35=KM$17,$G$7*$D35,""))</f>
        <v>4157.5638196831624</v>
      </c>
      <c r="KN35" s="34">
        <f>IF(KM35&lt;&gt;"",HLOOKUP(COUNT($IN35:KM35)+1,$G$4:$EH$8,KN$14,0)*$D35,IF($C35=KN$17,$G$7*$D35,""))</f>
        <v>4490.1689252578153</v>
      </c>
      <c r="KO35" s="34">
        <f>IF(KN35&lt;&gt;"",HLOOKUP(COUNT($IN35:KN35)+1,$G$4:$EH$8,KO$14,0)*$D35,IF($C35=KO$17,$G$7*$D35,""))</f>
        <v>3861.5452757217213</v>
      </c>
      <c r="KP35" s="34">
        <f>IF(KO35&lt;&gt;"",HLOOKUP(COUNT($IN35:KO35)+1,$G$4:$EH$8,KP$14,0)*$D35,IF($C35=KP$17,$G$7*$D35,""))</f>
        <v>3668.4680119356344</v>
      </c>
      <c r="KQ35" s="34">
        <f>IF(KP35&lt;&gt;"",HLOOKUP(COUNT($IN35:KP35)+1,$G$4:$EH$8,KQ$14,0)*$D35,IF($C35=KQ$17,$G$7*$D35,""))</f>
        <v>3851.8914125324177</v>
      </c>
      <c r="KR35" s="34">
        <f>IF(KQ35&lt;&gt;"",HLOOKUP(COUNT($IN35:KQ35)+1,$G$4:$EH$8,KR$14,0)*$D35,IF($C35=KR$17,$G$7*$D35,""))</f>
        <v>4044.485983159037</v>
      </c>
      <c r="KS35" s="34">
        <f>IF(KR35&lt;&gt;"",HLOOKUP(COUNT($IN35:KR35)+1,$G$4:$EH$8,KS$14,0)*$D35,IF($C35=KS$17,$G$7*$D35,""))</f>
        <v>4246.7102823169889</v>
      </c>
      <c r="KT35" s="34">
        <f>IF(KS35&lt;&gt;"",HLOOKUP(COUNT($IN35:KS35)+1,$G$4:$EH$8,KT$14,0)*$D35,IF($C35=KT$17,$G$7*$D35,""))</f>
        <v>4543.9800020791772</v>
      </c>
      <c r="KU35" s="34">
        <f>IF(KT35&lt;&gt;"",HLOOKUP(COUNT($IN35:KT35)+1,$G$4:$EH$8,KU$14,0)*$D35,IF($C35=KU$17,$G$7*$D35,""))</f>
        <v>4089.5820018712611</v>
      </c>
      <c r="KV35" s="34">
        <f>IF(KU35&lt;&gt;"",HLOOKUP(COUNT($IN35:KU35)+1,$G$4:$EH$8,KV$14,0)*$D35,IF($C35=KV$17,$G$7*$D35,""))</f>
        <v>3680.6238016841344</v>
      </c>
      <c r="KW35" s="34">
        <f>IF(KV35&lt;&gt;"",HLOOKUP(COUNT($IN35:KV35)+1,$G$4:$EH$8,KW$14,0)*$D35,IF($C35=KW$17,$G$7*$D35,""))</f>
        <v>3938.2674678020244</v>
      </c>
      <c r="KX35" s="34">
        <f>IF(KW35&lt;&gt;"",HLOOKUP(COUNT($IN35:KW35)+1,$G$4:$EH$8,KX$14,0)*$D35,IF($C35=KX$17,$G$7*$D35,""))</f>
        <v>4213.9461905481658</v>
      </c>
      <c r="KY35" s="34">
        <f>IF(KX35&lt;&gt;"",HLOOKUP(COUNT($IN35:KX35)+1,$G$4:$EH$8,KY$14,0)*$D35,IF($C35=KY$17,$G$7*$D35,""))</f>
        <v>4508.9224238865372</v>
      </c>
      <c r="KZ35" s="34">
        <f>IF(KY35&lt;&gt;"",HLOOKUP(COUNT($IN35:KY35)+1,$G$4:$EH$8,KZ$14,0)*$D35,IF($C35=KZ$17,$G$7*$D35,""))</f>
        <v>4869.6362177974597</v>
      </c>
      <c r="LA35" s="34">
        <f>IF(KZ35&lt;&gt;"",HLOOKUP(COUNT($IN35:KZ35)+1,$G$4:$EH$8,LA$14,0)*$D35,IF($C35=LA$17,$G$7*$D35,""))</f>
        <v>4236.5835094837894</v>
      </c>
      <c r="LB35" s="34">
        <f>IF(LA35&lt;&gt;"",HLOOKUP(COUNT($IN35:LA35)+1,$G$4:$EH$8,LB$14,0)*$D35,IF($C35=LB$17,$G$7*$D35,""))</f>
        <v>4024.7543340096008</v>
      </c>
      <c r="LC35" s="34">
        <f>IF(LB35&lt;&gt;"",HLOOKUP(COUNT($IN35:LB35)+1,$G$4:$EH$8,LC$14,0)*$D35,IF($C35=LC$17,$G$7*$D35,""))</f>
        <v>4225.9920507100805</v>
      </c>
      <c r="LD35" s="34">
        <f>IF(LC35&lt;&gt;"",HLOOKUP(COUNT($IN35:LC35)+1,$G$4:$EH$8,LD$14,0)*$D35,IF($C35=LD$17,$G$7*$D35,""))</f>
        <v>4437.2916532455847</v>
      </c>
      <c r="LE35" s="34">
        <f>IF(LD35&lt;&gt;"",HLOOKUP(COUNT($IN35:LD35)+1,$G$4:$EH$8,LE$14,0)*$D35,IF($C35=LE$17,$G$7*$D35,""))</f>
        <v>4659.1562359078653</v>
      </c>
      <c r="LF35" s="34">
        <f>IF(LE35&lt;&gt;"",HLOOKUP(COUNT($IN35:LE35)+1,$G$4:$EH$8,LF$14,0)*$D35,IF($C35=LF$17,$G$7*$D35,""))</f>
        <v>4985.297172421414</v>
      </c>
      <c r="LG35" s="34">
        <f>IF(LF35&lt;&gt;"",HLOOKUP(COUNT($IN35:LF35)+1,$G$4:$EH$8,LG$14,0)*$D35,IF($C35=LG$17,$G$7*$D35,""))</f>
        <v>4486.7674551792725</v>
      </c>
      <c r="LH35" s="34">
        <f>IF(LG35&lt;&gt;"",HLOOKUP(COUNT($IN35:LG35)+1,$G$4:$EH$8,LH$14,0)*$D35,IF($C35=LH$17,$G$7*$D35,""))</f>
        <v>4038.090709661346</v>
      </c>
      <c r="LI35" s="34">
        <f>IF(LH35&lt;&gt;"",HLOOKUP(COUNT($IN35:LH35)+1,$G$4:$EH$8,LI$14,0)*$D35,IF($C35=LI$17,$G$7*$D35,""))</f>
        <v>4320.7570593376404</v>
      </c>
      <c r="LJ35" s="34">
        <f>IF(LI35&lt;&gt;"",HLOOKUP(COUNT($IN35:LI35)+1,$G$4:$EH$8,LJ$14,0)*$D35,IF($C35=LJ$17,$G$7*$D35,""))</f>
        <v>4623.2100534912752</v>
      </c>
      <c r="LK35" s="34">
        <f>IF(LJ35&lt;&gt;"",HLOOKUP(COUNT($IN35:LJ35)+1,$G$4:$EH$8,LK$14,0)*$D35,IF($C35=LK$17,$G$7*$D35,""))</f>
        <v>4946.8347572356643</v>
      </c>
      <c r="LL35" s="34">
        <f>IF(LK35&lt;&gt;"",HLOOKUP(COUNT($IN35:LK35)+1,$G$4:$EH$8,LL$14,0)*$D35,IF($C35=LL$17,$G$7*$D35,""))</f>
        <v>5342.5815378145162</v>
      </c>
      <c r="LM35" s="34">
        <f>IF(LL35&lt;&gt;"",HLOOKUP(COUNT($IN35:LL35)+1,$G$4:$EH$8,LM$14,0)*$D35,IF($C35=LM$17,$G$7*$D35,""))</f>
        <v>3507.0851034378893</v>
      </c>
      <c r="LN35" s="34">
        <f>IF(LM35&lt;&gt;"",HLOOKUP(COUNT($IN35:LM35)+1,$G$4:$EH$8,LN$14,0)*$D35,IF($C35=LN$17,$G$7*$D35,""))</f>
        <v>3507.0851034378893</v>
      </c>
      <c r="LO35" s="34">
        <f>IF(LN35&lt;&gt;"",HLOOKUP(COUNT($IN35:LN35)+1,$G$4:$EH$8,LO$14,0)*$D35,IF($C35=LO$17,$G$7*$D35,""))</f>
        <v>3507.0851034378893</v>
      </c>
      <c r="LP35" s="34">
        <f>IF(LO35&lt;&gt;"",HLOOKUP(COUNT($IN35:LO35)+1,$G$4:$EH$8,LP$14,0)*$D35,IF($C35=LP$17,$G$7*$D35,""))</f>
        <v>3507.0851034378893</v>
      </c>
      <c r="LQ35" s="34">
        <f>IF(LP35&lt;&gt;"",HLOOKUP(COUNT($IN35:LP35)+1,$G$4:$EH$8,LQ$14,0)*$D35,IF($C35=LQ$17,$G$7*$D35,""))</f>
        <v>3507.0851034378893</v>
      </c>
      <c r="LR35" s="34">
        <f>IF(LQ35&lt;&gt;"",HLOOKUP(COUNT($IN35:LQ35)+1,$G$4:$EH$8,LR$14,0)*$D35,IF($C35=LR$17,$G$7*$D35,""))</f>
        <v>3507.0851034378893</v>
      </c>
      <c r="LS35" s="34">
        <f>IF(LR35&lt;&gt;"",HLOOKUP(COUNT($IN35:LR35)+1,$G$4:$EH$8,LS$14,0)*$D35,IF($C35=LS$17,$G$7*$D35,""))</f>
        <v>3507.0851034378893</v>
      </c>
      <c r="LT35" s="34">
        <f>IF(LS35&lt;&gt;"",HLOOKUP(COUNT($IN35:LS35)+1,$G$4:$EH$8,LT$14,0)*$D35,IF($C35=LT$17,$G$7*$D35,""))</f>
        <v>3507.0851034378893</v>
      </c>
      <c r="LU35" s="34">
        <f>IF(LT35&lt;&gt;"",HLOOKUP(COUNT($IN35:LT35)+1,$G$4:$EH$8,LU$14,0)*$D35,IF($C35=LU$17,$G$7*$D35,""))</f>
        <v>3507.0851034378893</v>
      </c>
      <c r="LV35" s="34">
        <f>IF(LU35&lt;&gt;"",HLOOKUP(COUNT($IN35:LU35)+1,$G$4:$EH$8,LV$14,0)*$D35,IF($C35=LV$17,$G$7*$D35,""))</f>
        <v>3507.0851034378893</v>
      </c>
      <c r="LW35" s="34">
        <f>IF(LV35&lt;&gt;"",HLOOKUP(COUNT($IN35:LV35)+1,$G$4:$EH$8,LW$14,0)*$D35,IF($C35=LW$17,$G$7*$D35,""))</f>
        <v>3507.0851034378893</v>
      </c>
      <c r="LX35" s="34">
        <f>IF(LW35&lt;&gt;"",HLOOKUP(COUNT($IN35:LW35)+1,$G$4:$EH$8,LX$14,0)*$D35,IF($C35=LX$17,$G$7*$D35,""))</f>
        <v>3507.0851034378893</v>
      </c>
      <c r="LY35" s="34">
        <f>IF(LX35&lt;&gt;"",HLOOKUP(COUNT($IN35:LX35)+1,$G$4:$EH$8,LY$14,0)*$D35,IF($C35=LY$17,$G$7*$D35,""))</f>
        <v>3507.0851034378893</v>
      </c>
      <c r="LZ35" s="34">
        <f>IF(LY35&lt;&gt;"",HLOOKUP(COUNT($IN35:LY35)+1,$G$4:$EH$8,LZ$14,0)*$D35,IF($C35=LZ$17,$G$7*$D35,""))</f>
        <v>3507.0851034378893</v>
      </c>
      <c r="MA35" s="34">
        <f>IF(LZ35&lt;&gt;"",HLOOKUP(COUNT($IN35:LZ35)+1,$G$4:$EH$8,MA$14,0)*$D35,IF($C35=MA$17,$G$7*$D35,""))</f>
        <v>3507.0851034378893</v>
      </c>
      <c r="MB35" s="34">
        <f>IF(MA35&lt;&gt;"",HLOOKUP(COUNT($IN35:MA35)+1,$G$4:$EH$8,MB$14,0)*$D35,IF($C35=MB$17,$G$7*$D35,""))</f>
        <v>3507.0851034378893</v>
      </c>
      <c r="MC35" s="34">
        <f>IF(MB35&lt;&gt;"",HLOOKUP(COUNT($IN35:MB35)+1,$G$4:$EH$8,MC$14,0)*$D35,IF($C35=MC$17,$G$7*$D35,""))</f>
        <v>3507.0851034378893</v>
      </c>
      <c r="MD35" s="34">
        <f>IF(MC35&lt;&gt;"",HLOOKUP(COUNT($IN35:MC35)+1,$G$4:$EH$8,MD$14,0)*$D35,IF($C35=MD$17,$G$7*$D35,""))</f>
        <v>3507.0851034378893</v>
      </c>
      <c r="ME35" s="34">
        <f>IF(MD35&lt;&gt;"",HLOOKUP(COUNT($IN35:MD35)+1,$G$4:$EH$8,ME$14,0)*$D35,IF($C35=ME$17,$G$7*$D35,""))</f>
        <v>3507.0851034378893</v>
      </c>
      <c r="MF35" s="34">
        <f>IF(ME35&lt;&gt;"",HLOOKUP(COUNT($IN35:ME35)+1,$G$4:$EH$8,MF$14,0)*$D35,IF($C35=MF$17,$G$7*$D35,""))</f>
        <v>3507.0851034378893</v>
      </c>
      <c r="MG35" s="34">
        <f>IF(MF35&lt;&gt;"",HLOOKUP(COUNT($IN35:MF35)+1,$G$4:$EH$8,MG$14,0)*$D35,IF($C35=MG$17,$G$7*$D35,""))</f>
        <v>3507.0851034378893</v>
      </c>
      <c r="MH35" s="34">
        <f>IF(MG35&lt;&gt;"",HLOOKUP(COUNT($IN35:MG35)+1,$G$4:$EH$8,MH$14,0)*$D35,IF($C35=MH$17,$G$7*$D35,""))</f>
        <v>3507.0851034378893</v>
      </c>
      <c r="MI35" s="34">
        <f>IF(MH35&lt;&gt;"",HLOOKUP(COUNT($IN35:MH35)+1,$G$4:$EH$8,MI$14,0)*$D35,IF($C35=MI$17,$G$7*$D35,""))</f>
        <v>3507.0851034378893</v>
      </c>
      <c r="MJ35" s="34">
        <f>IF(MI35&lt;&gt;"",HLOOKUP(COUNT($IN35:MI35)+1,$G$4:$EH$8,MJ$14,0)*$D35,IF($C35=MJ$17,$G$7*$D35,""))</f>
        <v>3507.0851034378893</v>
      </c>
      <c r="MK35" s="34">
        <f>IF(MJ35&lt;&gt;"",HLOOKUP(COUNT($IN35:MJ35)+1,$G$4:$EH$8,MK$14,0)*$D35,IF($C35=MK$17,$G$7*$D35,""))</f>
        <v>3507.0851034378893</v>
      </c>
      <c r="ML35" s="34">
        <f>IF(MK35&lt;&gt;"",HLOOKUP(COUNT($IN35:MK35)+1,$G$4:$EH$8,ML$14,0)*$D35,IF($C35=ML$17,$G$7*$D35,""))</f>
        <v>3507.0851034378893</v>
      </c>
      <c r="MM35" s="34">
        <f>IF(ML35&lt;&gt;"",HLOOKUP(COUNT($IN35:ML35)+1,$G$4:$EH$8,MM$14,0)*$D35,IF($C35=MM$17,$G$7*$D35,""))</f>
        <v>3507.0851034378893</v>
      </c>
      <c r="MN35" s="34">
        <f>IF(MM35&lt;&gt;"",HLOOKUP(COUNT($IN35:MM35)+1,$G$4:$EH$8,MN$14,0)*$D35,IF($C35=MN$17,$G$7*$D35,""))</f>
        <v>3507.0851034378893</v>
      </c>
      <c r="MO35" s="34">
        <f>IF(MN35&lt;&gt;"",HLOOKUP(COUNT($IN35:MN35)+1,$G$4:$EH$8,MO$14,0)*$D35,IF($C35=MO$17,$G$7*$D35,""))</f>
        <v>3507.0851034378893</v>
      </c>
      <c r="MP35" s="34">
        <f>IF(MO35&lt;&gt;"",HLOOKUP(COUNT($IN35:MO35)+1,$G$4:$EH$8,MP$14,0)*$D35,IF($C35=MP$17,$G$7*$D35,""))</f>
        <v>3507.0851034378893</v>
      </c>
      <c r="MQ35" s="34">
        <f>IF(MP35&lt;&gt;"",HLOOKUP(COUNT($IN35:MP35)+1,$G$4:$EH$8,MQ$14,0)*$D35,IF($C35=MQ$17,$G$7*$D35,""))</f>
        <v>3507.0851034378893</v>
      </c>
      <c r="MR35" s="34">
        <f>IF(MQ35&lt;&gt;"",HLOOKUP(COUNT($IN35:MQ35)+1,$G$4:$EH$8,MR$14,0)*$D35,IF($C35=MR$17,$G$7*$D35,""))</f>
        <v>3507.0851034378893</v>
      </c>
      <c r="MS35" s="34">
        <f>IF(MR35&lt;&gt;"",HLOOKUP(COUNT($IN35:MR35)+1,$G$4:$EH$8,MS$14,0)*$D35,IF($C35=MS$17,$G$7*$D35,""))</f>
        <v>3507.0851034378893</v>
      </c>
      <c r="MT35" s="34">
        <f>IF(MS35&lt;&gt;"",HLOOKUP(COUNT($IN35:MS35)+1,$G$4:$EH$8,MT$14,0)*$D35,IF($C35=MT$17,$G$7*$D35,""))</f>
        <v>3507.0851034378893</v>
      </c>
      <c r="MU35" s="34">
        <f>IF(MT35&lt;&gt;"",HLOOKUP(COUNT($IN35:MT35)+1,$G$4:$EH$8,MU$14,0)*$D35,IF($C35=MU$17,$G$7*$D35,""))</f>
        <v>3507.0851034378893</v>
      </c>
      <c r="MV35" s="34">
        <f>IF(MU35&lt;&gt;"",HLOOKUP(COUNT($IN35:MU35)+1,$G$4:$EH$8,MV$14,0)*$D35,IF($C35=MV$17,$G$7*$D35,""))</f>
        <v>3507.0851034378893</v>
      </c>
      <c r="MW35" s="34">
        <f>IF(MV35&lt;&gt;"",HLOOKUP(COUNT($IN35:MV35)+1,$G$4:$EH$8,MW$14,0)*$D35,IF($C35=MW$17,$G$7*$D35,""))</f>
        <v>3507.0851034378893</v>
      </c>
      <c r="MX35" s="34">
        <f>IF(MW35&lt;&gt;"",HLOOKUP(COUNT($IN35:MW35)+1,$G$4:$EH$8,MX$14,0)*$D35,IF($C35=MX$17,$G$7*$D35,""))</f>
        <v>3507.0851034378893</v>
      </c>
      <c r="MY35" s="34">
        <f>IF(MX35&lt;&gt;"",HLOOKUP(COUNT($IN35:MX35)+1,$G$4:$EH$8,MY$14,0)*$D35,IF($C35=MY$17,$G$7*$D35,""))</f>
        <v>3507.0851034378893</v>
      </c>
      <c r="MZ35" s="34">
        <f>IF(MY35&lt;&gt;"",HLOOKUP(COUNT($IN35:MY35)+1,$G$4:$EH$8,MZ$14,0)*$D35,IF($C35=MZ$17,$G$7*$D35,""))</f>
        <v>3507.0851034378893</v>
      </c>
      <c r="NA35" s="34">
        <f>IF(MZ35&lt;&gt;"",HLOOKUP(COUNT($IN35:MZ35)+1,$G$4:$EH$8,NA$14,0)*$D35,IF($C35=NA$17,$G$7*$D35,""))</f>
        <v>3507.0851034378893</v>
      </c>
      <c r="NB35" s="34">
        <f>IF(NA35&lt;&gt;"",HLOOKUP(COUNT($IN35:NA35)+1,$G$4:$EH$8,NB$14,0)*$D35,IF($C35=NB$17,$G$7*$D35,""))</f>
        <v>3507.0851034378893</v>
      </c>
      <c r="NC35" s="34">
        <f>IF(NB35&lt;&gt;"",HLOOKUP(COUNT($IN35:NB35)+1,$G$4:$EH$8,NC$14,0)*$D35,IF($C35=NC$17,$G$7*$D35,""))</f>
        <v>3507.0851034378893</v>
      </c>
      <c r="ND35" s="34">
        <f>IF(NC35&lt;&gt;"",HLOOKUP(COUNT($IN35:NC35)+1,$G$4:$EH$8,ND$14,0)*$D35,IF($C35=ND$17,$G$7*$D35,""))</f>
        <v>3507.0851034378893</v>
      </c>
      <c r="NF35" s="34" t="str">
        <f>IF(NE35&lt;&gt;"",HLOOKUP(COUNT($NE35:NE35)+1,$G$4:$EH$8,NF$14,0)*$D35,IF($C35=NF$17,$G$8*$D35,""))</f>
        <v/>
      </c>
      <c r="NG35" s="34" t="str">
        <f>IF(NF35&lt;&gt;"",HLOOKUP(COUNT($NE35:NF35)+1,$G$4:$EH$8,NG$14,0)*$D35,IF($C35=NG$17,$G$8*$D35,""))</f>
        <v/>
      </c>
      <c r="NH35" s="34" t="str">
        <f>IF(NG35&lt;&gt;"",HLOOKUP(COUNT($NE35:NG35)+1,$G$4:$EH$8,NH$14,0)*$D35,IF($C35=NH$17,$G$8*$D35,""))</f>
        <v/>
      </c>
      <c r="NI35" s="34" t="str">
        <f>IF(NH35&lt;&gt;"",HLOOKUP(COUNT($NE35:NH35)+1,$G$4:$EH$8,NI$14,0)*$D35,IF($C35=NI$17,$G$8*$D35,""))</f>
        <v/>
      </c>
      <c r="NJ35" s="34" t="str">
        <f>IF(NI35&lt;&gt;"",HLOOKUP(COUNT($NE35:NI35)+1,$G$4:$EH$8,NJ$14,0)*$D35,IF($C35=NJ$17,$G$8*$D35,""))</f>
        <v/>
      </c>
      <c r="NK35" s="34" t="str">
        <f>IF(NJ35&lt;&gt;"",HLOOKUP(COUNT($NE35:NJ35)+1,$G$4:$EH$8,NK$14,0)*$D35,IF($C35=NK$17,$G$8*$D35,""))</f>
        <v/>
      </c>
      <c r="NL35" s="34" t="str">
        <f>IF(NK35&lt;&gt;"",HLOOKUP(COUNT($NE35:NK35)+1,$G$4:$EH$8,NL$14,0)*$D35,IF($C35=NL$17,$G$8*$D35,""))</f>
        <v/>
      </c>
      <c r="NM35" s="34" t="str">
        <f>IF(NL35&lt;&gt;"",HLOOKUP(COUNT($NE35:NL35)+1,$G$4:$EH$8,NM$14,0)*$D35,IF($C35=NM$17,$G$8*$D35,""))</f>
        <v/>
      </c>
      <c r="NN35" s="34" t="str">
        <f>IF(NM35&lt;&gt;"",HLOOKUP(COUNT($NE35:NM35)+1,$G$4:$EH$8,NN$14,0)*$D35,IF($C35=NN$17,$G$8*$D35,""))</f>
        <v/>
      </c>
      <c r="NO35" s="34" t="str">
        <f>IF(NN35&lt;&gt;"",HLOOKUP(COUNT($NE35:NN35)+1,$G$4:$EH$8,NO$14,0)*$D35,IF($C35=NO$17,$G$8*$D35,""))</f>
        <v/>
      </c>
      <c r="NP35" s="34" t="str">
        <f>IF(NO35&lt;&gt;"",HLOOKUP(COUNT($NE35:NO35)+1,$G$4:$EH$8,NP$14,0)*$D35,IF($C35=NP$17,$G$8*$D35,""))</f>
        <v/>
      </c>
      <c r="NQ35" s="34" t="str">
        <f>IF(NP35&lt;&gt;"",HLOOKUP(COUNT($NE35:NP35)+1,$G$4:$EH$8,NQ$14,0)*$D35,IF($C35=NQ$17,$G$8*$D35,""))</f>
        <v/>
      </c>
      <c r="NR35" s="34" t="str">
        <f>IF(NQ35&lt;&gt;"",HLOOKUP(COUNT($NE35:NQ35)+1,$G$4:$EH$8,NR$14,0)*$D35,IF($C35=NR$17,$G$8*$D35,""))</f>
        <v/>
      </c>
      <c r="NS35" s="34" t="str">
        <f>IF(NR35&lt;&gt;"",HLOOKUP(COUNT($NE35:NR35)+1,$G$4:$EH$8,NS$14,0)*$D35,IF($C35=NS$17,$G$8*$D35,""))</f>
        <v/>
      </c>
      <c r="NT35" s="34" t="str">
        <f>IF(NS35&lt;&gt;"",HLOOKUP(COUNT($NE35:NS35)+1,$G$4:$EH$8,NT$14,0)*$D35,IF($C35=NT$17,$G$8*$D35,""))</f>
        <v/>
      </c>
      <c r="NU35" s="34" t="str">
        <f>IF(NT35&lt;&gt;"",HLOOKUP(COUNT($NE35:NT35)+1,$G$4:$EH$8,NU$14,0)*$D35,IF($C35=NU$17,$G$8*$D35,""))</f>
        <v/>
      </c>
      <c r="NV35" s="34">
        <f>IF(NU35&lt;&gt;"",HLOOKUP(COUNT($NE35:NU35)+1,$G$4:$EH$8,NV$14,0)*$D35,IF($C35=NV$17,$G$8*$D35,""))</f>
        <v>70000</v>
      </c>
      <c r="NW35" s="34">
        <f>IF(NV35&lt;&gt;"",HLOOKUP(COUNT($NE35:NV35)+1,$G$4:$EH$8,NW$14,0)*$D35,IF($C35=NW$17,$G$8*$D35,""))</f>
        <v>0</v>
      </c>
      <c r="NX35" s="34">
        <f>IF(NW35&lt;&gt;"",HLOOKUP(COUNT($NE35:NW35)+1,$G$4:$EH$8,NX$14,0)*$D35,IF($C35=NX$17,$G$8*$D35,""))</f>
        <v>0</v>
      </c>
      <c r="NY35" s="34">
        <f>IF(NX35&lt;&gt;"",HLOOKUP(COUNT($NE35:NX35)+1,$G$4:$EH$8,NY$14,0)*$D35,IF($C35=NY$17,$G$8*$D35,""))</f>
        <v>0</v>
      </c>
      <c r="NZ35" s="34">
        <f>IF(NY35&lt;&gt;"",HLOOKUP(COUNT($NE35:NY35)+1,$G$4:$EH$8,NZ$14,0)*$D35,IF($C35=NZ$17,$G$8*$D35,""))</f>
        <v>0</v>
      </c>
      <c r="OA35" s="34">
        <f>IF(NZ35&lt;&gt;"",HLOOKUP(COUNT($NE35:NZ35)+1,$G$4:$EH$8,OA$14,0)*$D35,IF($C35=OA$17,$G$8*$D35,""))</f>
        <v>0</v>
      </c>
      <c r="OB35" s="34">
        <f>IF(OA35&lt;&gt;"",HLOOKUP(COUNT($NE35:OA35)+1,$G$4:$EH$8,OB$14,0)*$D35,IF($C35=OB$17,$G$8*$D35,""))</f>
        <v>0</v>
      </c>
      <c r="OC35" s="34">
        <f>IF(OB35&lt;&gt;"",HLOOKUP(COUNT($NE35:OB35)+1,$G$4:$EH$8,OC$14,0)*$D35,IF($C35=OC$17,$G$8*$D35,""))</f>
        <v>0</v>
      </c>
      <c r="OD35" s="34">
        <f>IF(OC35&lt;&gt;"",HLOOKUP(COUNT($NE35:OC35)+1,$G$4:$EH$8,OD$14,0)*$D35,IF($C35=OD$17,$G$8*$D35,""))</f>
        <v>0</v>
      </c>
      <c r="OE35" s="34">
        <f>IF(OD35&lt;&gt;"",HLOOKUP(COUNT($NE35:OD35)+1,$G$4:$EH$8,OE$14,0)*$D35,IF($C35=OE$17,$G$8*$D35,""))</f>
        <v>0</v>
      </c>
      <c r="OF35" s="34">
        <f>IF(OE35&lt;&gt;"",HLOOKUP(COUNT($NE35:OE35)+1,$G$4:$EH$8,OF$14,0)*$D35,IF($C35=OF$17,$G$8*$D35,""))</f>
        <v>0</v>
      </c>
      <c r="OG35" s="34">
        <f>IF(OF35&lt;&gt;"",HLOOKUP(COUNT($NE35:OF35)+1,$G$4:$EH$8,OG$14,0)*$D35,IF($C35=OG$17,$G$8*$D35,""))</f>
        <v>0</v>
      </c>
      <c r="OH35" s="34">
        <f>IF(OG35&lt;&gt;"",HLOOKUP(COUNT($NE35:OG35)+1,$G$4:$EH$8,OH$14,0)*$D35,IF($C35=OH$17,$G$8*$D35,""))</f>
        <v>0</v>
      </c>
      <c r="OI35" s="34">
        <f>IF(OH35&lt;&gt;"",HLOOKUP(COUNT($NE35:OH35)+1,$G$4:$EH$8,OI$14,0)*$D35,IF($C35=OI$17,$G$8*$D35,""))</f>
        <v>0</v>
      </c>
      <c r="OJ35" s="34">
        <f>IF(OI35&lt;&gt;"",HLOOKUP(COUNT($NE35:OI35)+1,$G$4:$EH$8,OJ$14,0)*$D35,IF($C35=OJ$17,$G$8*$D35,""))</f>
        <v>0</v>
      </c>
      <c r="OK35" s="34">
        <f>IF(OJ35&lt;&gt;"",HLOOKUP(COUNT($NE35:OJ35)+1,$G$4:$EH$8,OK$14,0)*$D35,IF($C35=OK$17,$G$8*$D35,""))</f>
        <v>0</v>
      </c>
      <c r="OL35" s="34">
        <f>IF(OK35&lt;&gt;"",HLOOKUP(COUNT($NE35:OK35)+1,$G$4:$EH$8,OL$14,0)*$D35,IF($C35=OL$17,$G$8*$D35,""))</f>
        <v>0</v>
      </c>
      <c r="OM35" s="34">
        <f>IF(OL35&lt;&gt;"",HLOOKUP(COUNT($NE35:OL35)+1,$G$4:$EH$8,OM$14,0)*$D35,IF($C35=OM$17,$G$8*$D35,""))</f>
        <v>0</v>
      </c>
      <c r="ON35" s="34">
        <f>IF(OM35&lt;&gt;"",HLOOKUP(COUNT($NE35:OM35)+1,$G$4:$EH$8,ON$14,0)*$D35,IF($C35=ON$17,$G$8*$D35,""))</f>
        <v>0</v>
      </c>
      <c r="OO35" s="34">
        <f>IF(ON35&lt;&gt;"",HLOOKUP(COUNT($NE35:ON35)+1,$G$4:$EH$8,OO$14,0)*$D35,IF($C35=OO$17,$G$8*$D35,""))</f>
        <v>0</v>
      </c>
      <c r="OP35" s="34">
        <f>IF(OO35&lt;&gt;"",HLOOKUP(COUNT($NE35:OO35)+1,$G$4:$EH$8,OP$14,0)*$D35,IF($C35=OP$17,$G$8*$D35,""))</f>
        <v>0</v>
      </c>
      <c r="OQ35" s="34">
        <f>IF(OP35&lt;&gt;"",HLOOKUP(COUNT($NE35:OP35)+1,$G$4:$EH$8,OQ$14,0)*$D35,IF($C35=OQ$17,$G$8*$D35,""))</f>
        <v>0</v>
      </c>
      <c r="OR35" s="34">
        <f>IF(OQ35&lt;&gt;"",HLOOKUP(COUNT($NE35:OQ35)+1,$G$4:$EH$8,OR$14,0)*$D35,IF($C35=OR$17,$G$8*$D35,""))</f>
        <v>0</v>
      </c>
      <c r="OS35" s="34">
        <f>IF(OR35&lt;&gt;"",HLOOKUP(COUNT($NE35:OR35)+1,$G$4:$EH$8,OS$14,0)*$D35,IF($C35=OS$17,$G$8*$D35,""))</f>
        <v>0</v>
      </c>
      <c r="OT35" s="34">
        <f>IF(OS35&lt;&gt;"",HLOOKUP(COUNT($NE35:OS35)+1,$G$4:$EH$8,OT$14,0)*$D35,IF($C35=OT$17,$G$8*$D35,""))</f>
        <v>0</v>
      </c>
      <c r="OU35" s="34">
        <f>IF(OT35&lt;&gt;"",HLOOKUP(COUNT($NE35:OT35)+1,$G$4:$EH$8,OU$14,0)*$D35,IF($C35=OU$17,$G$8*$D35,""))</f>
        <v>0</v>
      </c>
      <c r="OV35" s="34">
        <f>IF(OU35&lt;&gt;"",HLOOKUP(COUNT($NE35:OU35)+1,$G$4:$EH$8,OV$14,0)*$D35,IF($C35=OV$17,$G$8*$D35,""))</f>
        <v>0</v>
      </c>
      <c r="OW35" s="34">
        <f>IF(OV35&lt;&gt;"",HLOOKUP(COUNT($NE35:OV35)+1,$G$4:$EH$8,OW$14,0)*$D35,IF($C35=OW$17,$G$8*$D35,""))</f>
        <v>0</v>
      </c>
      <c r="OX35" s="34">
        <f>IF(OW35&lt;&gt;"",HLOOKUP(COUNT($NE35:OW35)+1,$G$4:$EH$8,OX$14,0)*$D35,IF($C35=OX$17,$G$8*$D35,""))</f>
        <v>0</v>
      </c>
      <c r="OY35" s="34">
        <f>IF(OX35&lt;&gt;"",HLOOKUP(COUNT($NE35:OX35)+1,$G$4:$EH$8,OY$14,0)*$D35,IF($C35=OY$17,$G$8*$D35,""))</f>
        <v>0</v>
      </c>
      <c r="OZ35" s="34">
        <f>IF(OY35&lt;&gt;"",HLOOKUP(COUNT($NE35:OY35)+1,$G$4:$EH$8,OZ$14,0)*$D35,IF($C35=OZ$17,$G$8*$D35,""))</f>
        <v>0</v>
      </c>
      <c r="PA35" s="34">
        <f>IF(OZ35&lt;&gt;"",HLOOKUP(COUNT($NE35:OZ35)+1,$G$4:$EH$8,PA$14,0)*$D35,IF($C35=PA$17,$G$8*$D35,""))</f>
        <v>0</v>
      </c>
      <c r="PB35" s="34">
        <f>IF(PA35&lt;&gt;"",HLOOKUP(COUNT($NE35:PA35)+1,$G$4:$EH$8,PB$14,0)*$D35,IF($C35=PB$17,$G$8*$D35,""))</f>
        <v>0</v>
      </c>
      <c r="PC35" s="34">
        <f>IF(PB35&lt;&gt;"",HLOOKUP(COUNT($NE35:PB35)+1,$G$4:$EH$8,PC$14,0)*$D35,IF($C35=PC$17,$G$8*$D35,""))</f>
        <v>0</v>
      </c>
      <c r="PD35" s="34">
        <f>IF(PC35&lt;&gt;"",HLOOKUP(COUNT($NE35:PC35)+1,$G$4:$EH$8,PD$14,0)*$D35,IF($C35=PD$17,$G$8*$D35,""))</f>
        <v>0</v>
      </c>
      <c r="PE35" s="34">
        <f>IF(PD35&lt;&gt;"",HLOOKUP(COUNT($NE35:PD35)+1,$G$4:$EH$8,PE$14,0)*$D35,IF($C35=PE$17,$G$8*$D35,""))</f>
        <v>0</v>
      </c>
      <c r="PF35" s="34">
        <f>IF(PE35&lt;&gt;"",HLOOKUP(COUNT($NE35:PE35)+1,$G$4:$EH$8,PF$14,0)*$D35,IF($C35=PF$17,$G$8*$D35,""))</f>
        <v>0</v>
      </c>
      <c r="PG35" s="34">
        <f>IF(PF35&lt;&gt;"",HLOOKUP(COUNT($NE35:PF35)+1,$G$4:$EH$8,PG$14,0)*$D35,IF($C35=PG$17,$G$8*$D35,""))</f>
        <v>0</v>
      </c>
      <c r="PH35" s="34">
        <f>IF(PG35&lt;&gt;"",HLOOKUP(COUNT($NE35:PG35)+1,$G$4:$EH$8,PH$14,0)*$D35,IF($C35=PH$17,$G$8*$D35,""))</f>
        <v>0</v>
      </c>
      <c r="PI35" s="34">
        <f>IF(PH35&lt;&gt;"",HLOOKUP(COUNT($NE35:PH35)+1,$G$4:$EH$8,PI$14,0)*$D35,IF($C35=PI$17,$G$8*$D35,""))</f>
        <v>0</v>
      </c>
      <c r="PJ35" s="34">
        <f>IF(PI35&lt;&gt;"",HLOOKUP(COUNT($NE35:PI35)+1,$G$4:$EH$8,PJ$14,0)*$D35,IF($C35=PJ$17,$G$8*$D35,""))</f>
        <v>0</v>
      </c>
      <c r="PK35" s="34">
        <f>IF(PJ35&lt;&gt;"",HLOOKUP(COUNT($NE35:PJ35)+1,$G$4:$EH$8,PK$14,0)*$D35,IF($C35=PK$17,$G$8*$D35,""))</f>
        <v>0</v>
      </c>
      <c r="PL35" s="34">
        <f>IF(PK35&lt;&gt;"",HLOOKUP(COUNT($NE35:PK35)+1,$G$4:$EH$8,PL$14,0)*$D35,IF($C35=PL$17,$G$8*$D35,""))</f>
        <v>0</v>
      </c>
      <c r="PM35" s="34">
        <f>IF(PL35&lt;&gt;"",HLOOKUP(COUNT($NE35:PL35)+1,$G$4:$EH$8,PM$14,0)*$D35,IF($C35=PM$17,$G$8*$D35,""))</f>
        <v>0</v>
      </c>
      <c r="PN35" s="34">
        <f>IF(PM35&lt;&gt;"",HLOOKUP(COUNT($NE35:PM35)+1,$G$4:$EH$8,PN$14,0)*$D35,IF($C35=PN$17,$G$8*$D35,""))</f>
        <v>0</v>
      </c>
      <c r="PO35" s="34">
        <f>IF(PN35&lt;&gt;"",HLOOKUP(COUNT($NE35:PN35)+1,$G$4:$EH$8,PO$14,0)*$D35,IF($C35=PO$17,$G$8*$D35,""))</f>
        <v>0</v>
      </c>
      <c r="PP35" s="34">
        <f>IF(PO35&lt;&gt;"",HLOOKUP(COUNT($NE35:PO35)+1,$G$4:$EH$8,PP$14,0)*$D35,IF($C35=PP$17,$G$8*$D35,""))</f>
        <v>0</v>
      </c>
      <c r="PQ35" s="34">
        <f>IF(PP35&lt;&gt;"",HLOOKUP(COUNT($NE35:PP35)+1,$G$4:$EH$8,PQ$14,0)*$D35,IF($C35=PQ$17,$G$8*$D35,""))</f>
        <v>0</v>
      </c>
      <c r="PR35" s="34">
        <f>IF(PQ35&lt;&gt;"",HLOOKUP(COUNT($NE35:PQ35)+1,$G$4:$EH$8,PR$14,0)*$D35,IF($C35=PR$17,$G$8*$D35,""))</f>
        <v>0</v>
      </c>
      <c r="PS35" s="34">
        <f>IF(PR35&lt;&gt;"",HLOOKUP(COUNT($NE35:PR35)+1,$G$4:$EH$8,PS$14,0)*$D35,IF($C35=PS$17,$G$8*$D35,""))</f>
        <v>0</v>
      </c>
      <c r="PT35" s="34">
        <f>IF(PS35&lt;&gt;"",HLOOKUP(COUNT($NE35:PS35)+1,$G$4:$EH$8,PT$14,0)*$D35,IF($C35=PT$17,$G$8*$D35,""))</f>
        <v>0</v>
      </c>
      <c r="PU35" s="34">
        <f>IF(PT35&lt;&gt;"",HLOOKUP(COUNT($NE35:PT35)+1,$G$4:$EH$8,PU$14,0)*$D35,IF($C35=PU$17,$G$8*$D35,""))</f>
        <v>0</v>
      </c>
      <c r="PV35" s="34">
        <f>IF(PU35&lt;&gt;"",HLOOKUP(COUNT($NE35:PU35)+1,$G$4:$EH$8,PV$14,0)*$D35,IF($C35=PV$17,$G$8*$D35,""))</f>
        <v>0</v>
      </c>
      <c r="PW35" s="34">
        <f>IF(PV35&lt;&gt;"",HLOOKUP(COUNT($NE35:PV35)+1,$G$4:$EH$8,PW$14,0)*$D35,IF($C35=PW$17,$G$8*$D35,""))</f>
        <v>0</v>
      </c>
      <c r="PX35" s="34">
        <f>IF(PW35&lt;&gt;"",HLOOKUP(COUNT($NE35:PW35)+1,$G$4:$EH$8,PX$14,0)*$D35,IF($C35=PX$17,$G$8*$D35,""))</f>
        <v>0</v>
      </c>
      <c r="PY35" s="34">
        <f>IF(PX35&lt;&gt;"",HLOOKUP(COUNT($NE35:PX35)+1,$G$4:$EH$8,PY$14,0)*$D35,IF($C35=PY$17,$G$8*$D35,""))</f>
        <v>0</v>
      </c>
      <c r="PZ35" s="34">
        <f>IF(PY35&lt;&gt;"",HLOOKUP(COUNT($NE35:PY35)+1,$G$4:$EH$8,PZ$14,0)*$D35,IF($C35=PZ$17,$G$8*$D35,""))</f>
        <v>0</v>
      </c>
      <c r="QA35" s="34">
        <f>IF(PZ35&lt;&gt;"",HLOOKUP(COUNT($NE35:PZ35)+1,$G$4:$EH$8,QA$14,0)*$D35,IF($C35=QA$17,$G$8*$D35,""))</f>
        <v>0</v>
      </c>
      <c r="QB35" s="34">
        <f>IF(QA35&lt;&gt;"",HLOOKUP(COUNT($NE35:QA35)+1,$G$4:$EH$8,QB$14,0)*$D35,IF($C35=QB$17,$G$8*$D35,""))</f>
        <v>0</v>
      </c>
      <c r="QC35" s="34">
        <f>IF(QB35&lt;&gt;"",HLOOKUP(COUNT($NE35:QB35)+1,$G$4:$EH$8,QC$14,0)*$D35,IF($C35=QC$17,$G$8*$D35,""))</f>
        <v>0</v>
      </c>
      <c r="QD35" s="34">
        <f>IF(QC35&lt;&gt;"",HLOOKUP(COUNT($NE35:QC35)+1,$G$4:$EH$8,QD$14,0)*$D35,IF($C35=QD$17,$G$8*$D35,""))</f>
        <v>0</v>
      </c>
      <c r="QE35" s="34">
        <f>IF(QD35&lt;&gt;"",HLOOKUP(COUNT($NE35:QD35)+1,$G$4:$EH$8,QE$14,0)*$D35,IF($C35=QE$17,$G$8*$D35,""))</f>
        <v>0</v>
      </c>
      <c r="QF35" s="34">
        <f>IF(QE35&lt;&gt;"",HLOOKUP(COUNT($NE35:QE35)+1,$G$4:$EH$8,QF$14,0)*$D35,IF($C35=QF$17,$G$8*$D35,""))</f>
        <v>0</v>
      </c>
      <c r="QG35" s="34">
        <f>IF(QF35&lt;&gt;"",HLOOKUP(COUNT($NE35:QF35)+1,$G$4:$EH$8,QG$14,0)*$D35,IF($C35=QG$17,$G$8*$D35,""))</f>
        <v>0</v>
      </c>
      <c r="QH35" s="34">
        <f>IF(QG35&lt;&gt;"",HLOOKUP(COUNT($NE35:QG35)+1,$G$4:$EH$8,QH$14,0)*$D35,IF($C35=QH$17,$G$8*$D35,""))</f>
        <v>0</v>
      </c>
      <c r="QI35" s="34">
        <f>IF(QH35&lt;&gt;"",HLOOKUP(COUNT($NE35:QH35)+1,$G$4:$EH$8,QI$14,0)*$D35,IF($C35=QI$17,$G$8*$D35,""))</f>
        <v>0</v>
      </c>
      <c r="QJ35" s="34">
        <f>IF(QI35&lt;&gt;"",HLOOKUP(COUNT($NE35:QI35)+1,$G$4:$EH$8,QJ$14,0)*$D35,IF($C35=QJ$17,$G$8*$D35,""))</f>
        <v>0</v>
      </c>
      <c r="QK35" s="34">
        <f>IF(QJ35&lt;&gt;"",HLOOKUP(COUNT($NE35:QJ35)+1,$G$4:$EH$8,QK$14,0)*$D35,IF($C35=QK$17,$G$8*$D35,""))</f>
        <v>0</v>
      </c>
      <c r="QL35" s="34">
        <f>IF(QK35&lt;&gt;"",HLOOKUP(COUNT($NE35:QK35)+1,$G$4:$EH$8,QL$14,0)*$D35,IF($C35=QL$17,$G$8*$D35,""))</f>
        <v>0</v>
      </c>
      <c r="QM35" s="34">
        <f>IF(QL35&lt;&gt;"",HLOOKUP(COUNT($NE35:QL35)+1,$G$4:$EH$8,QM$14,0)*$D35,IF($C35=QM$17,$G$8*$D35,""))</f>
        <v>0</v>
      </c>
      <c r="QN35" s="34">
        <f>IF(QM35&lt;&gt;"",HLOOKUP(COUNT($NE35:QM35)+1,$G$4:$EH$8,QN$14,0)*$D35,IF($C35=QN$17,$G$8*$D35,""))</f>
        <v>0</v>
      </c>
      <c r="QO35" s="34">
        <f>IF(QN35&lt;&gt;"",HLOOKUP(COUNT($NE35:QN35)+1,$G$4:$EH$8,QO$14,0)*$D35,IF($C35=QO$17,$G$8*$D35,""))</f>
        <v>0</v>
      </c>
      <c r="QP35" s="34">
        <f>IF(QO35&lt;&gt;"",HLOOKUP(COUNT($NE35:QO35)+1,$G$4:$EH$8,QP$14,0)*$D35,IF($C35=QP$17,$G$8*$D35,""))</f>
        <v>0</v>
      </c>
      <c r="QQ35" s="34">
        <f>IF(QP35&lt;&gt;"",HLOOKUP(COUNT($NE35:QP35)+1,$G$4:$EH$8,QQ$14,0)*$D35,IF($C35=QQ$17,$G$8*$D35,""))</f>
        <v>0</v>
      </c>
      <c r="QR35" s="34">
        <f>IF(QQ35&lt;&gt;"",HLOOKUP(COUNT($NE35:QQ35)+1,$G$4:$EH$8,QR$14,0)*$D35,IF($C35=QR$17,$G$8*$D35,""))</f>
        <v>0</v>
      </c>
      <c r="QS35" s="34">
        <f>IF(QR35&lt;&gt;"",HLOOKUP(COUNT($NE35:QR35)+1,$G$4:$EH$8,QS$14,0)*$D35,IF($C35=QS$17,$G$8*$D35,""))</f>
        <v>0</v>
      </c>
      <c r="QT35" s="34">
        <f>IF(QS35&lt;&gt;"",HLOOKUP(COUNT($NE35:QS35)+1,$G$4:$EH$8,QT$14,0)*$D35,IF($C35=QT$17,$G$8*$D35,""))</f>
        <v>0</v>
      </c>
      <c r="QU35" s="34">
        <f>IF(QT35&lt;&gt;"",HLOOKUP(COUNT($NE35:QT35)+1,$G$4:$EH$8,QU$14,0)*$D35,IF($C35=QU$17,$G$8*$D35,""))</f>
        <v>0</v>
      </c>
      <c r="QV35" s="34">
        <f>IF(QU35&lt;&gt;"",HLOOKUP(COUNT($NE35:QU35)+1,$G$4:$EH$8,QV$14,0)*$D35,IF($C35=QV$17,$G$8*$D35,""))</f>
        <v>0</v>
      </c>
      <c r="QW35" s="34">
        <f>IF(QV35&lt;&gt;"",HLOOKUP(COUNT($NE35:QV35)+1,$G$4:$EH$8,QW$14,0)*$D35,IF($C35=QW$17,$G$8*$D35,""))</f>
        <v>0</v>
      </c>
      <c r="QX35" s="34">
        <f>IF(QW35&lt;&gt;"",HLOOKUP(COUNT($NE35:QW35)+1,$G$4:$EH$8,QX$14,0)*$D35,IF($C35=QX$17,$G$8*$D35,""))</f>
        <v>0</v>
      </c>
      <c r="QY35" s="34">
        <f>IF(QX35&lt;&gt;"",HLOOKUP(COUNT($NE35:QX35)+1,$G$4:$EH$8,QY$14,0)*$D35,IF($C35=QY$17,$G$8*$D35,""))</f>
        <v>0</v>
      </c>
      <c r="QZ35" s="34">
        <f>IF(QY35&lt;&gt;"",HLOOKUP(COUNT($NE35:QY35)+1,$G$4:$EH$8,QZ$14,0)*$D35,IF($C35=QZ$17,$G$8*$D35,""))</f>
        <v>0</v>
      </c>
      <c r="RA35" s="34">
        <f>IF(QZ35&lt;&gt;"",HLOOKUP(COUNT($NE35:QZ35)+1,$G$4:$EH$8,RA$14,0)*$D35,IF($C35=RA$17,$G$8*$D35,""))</f>
        <v>0</v>
      </c>
      <c r="RB35" s="34">
        <f>IF(RA35&lt;&gt;"",HLOOKUP(COUNT($NE35:RA35)+1,$G$4:$EH$8,RB$14,0)*$D35,IF($C35=RB$17,$G$8*$D35,""))</f>
        <v>0</v>
      </c>
      <c r="RC35" s="34">
        <f>IF(RB35&lt;&gt;"",HLOOKUP(COUNT($NE35:RB35)+1,$G$4:$EH$8,RC$14,0)*$D35,IF($C35=RC$17,$G$8*$D35,""))</f>
        <v>0</v>
      </c>
      <c r="RD35" s="34">
        <f>IF(RC35&lt;&gt;"",HLOOKUP(COUNT($NE35:RC35)+1,$G$4:$EH$8,RD$14,0)*$D35,IF($C35=RD$17,$G$8*$D35,""))</f>
        <v>0</v>
      </c>
      <c r="RE35" s="34">
        <f>IF(RD35&lt;&gt;"",HLOOKUP(COUNT($NE35:RD35)+1,$G$4:$EH$8,RE$14,0)*$D35,IF($C35=RE$17,$G$8*$D35,""))</f>
        <v>0</v>
      </c>
      <c r="RF35" s="34">
        <f>IF(RE35&lt;&gt;"",HLOOKUP(COUNT($NE35:RE35)+1,$G$4:$EH$8,RF$14,0)*$D35,IF($C35=RF$17,$G$8*$D35,""))</f>
        <v>0</v>
      </c>
      <c r="RG35" s="34">
        <f>IF(RF35&lt;&gt;"",HLOOKUP(COUNT($NE35:RF35)+1,$G$4:$EH$8,RG$14,0)*$D35,IF($C35=RG$17,$G$8*$D35,""))</f>
        <v>0</v>
      </c>
      <c r="RH35" s="34">
        <f>IF(RG35&lt;&gt;"",HLOOKUP(COUNT($NE35:RG35)+1,$G$4:$EH$8,RH$14,0)*$D35,IF($C35=RH$17,$G$8*$D35,""))</f>
        <v>0</v>
      </c>
      <c r="RI35" s="34">
        <f>IF(RH35&lt;&gt;"",HLOOKUP(COUNT($NE35:RH35)+1,$G$4:$EH$8,RI$14,0)*$D35,IF($C35=RI$17,$G$8*$D35,""))</f>
        <v>0</v>
      </c>
      <c r="RJ35" s="34">
        <f>IF(RI35&lt;&gt;"",HLOOKUP(COUNT($NE35:RI35)+1,$G$4:$EH$8,RJ$14,0)*$D35,IF($C35=RJ$17,$G$8*$D35,""))</f>
        <v>0</v>
      </c>
      <c r="RK35" s="34">
        <f>IF(RJ35&lt;&gt;"",HLOOKUP(COUNT($NE35:RJ35)+1,$G$4:$EH$8,RK$14,0)*$D35,IF($C35=RK$17,$G$8*$D35,""))</f>
        <v>0</v>
      </c>
      <c r="RL35" s="34">
        <f>IF(RK35&lt;&gt;"",HLOOKUP(COUNT($NE35:RK35)+1,$G$4:$EH$8,RL$14,0)*$D35,IF($C35=RL$17,$G$8*$D35,""))</f>
        <v>0</v>
      </c>
      <c r="RM35" s="34">
        <f>IF(RL35&lt;&gt;"",HLOOKUP(COUNT($NE35:RL35)+1,$G$4:$EH$8,RM$14,0)*$D35,IF($C35=RM$17,$G$8*$D35,""))</f>
        <v>0</v>
      </c>
      <c r="RN35" s="34">
        <f>IF(RM35&lt;&gt;"",HLOOKUP(COUNT($NE35:RM35)+1,$G$4:$EH$8,RN$14,0)*$D35,IF($C35=RN$17,$G$8*$D35,""))</f>
        <v>0</v>
      </c>
      <c r="RO35" s="34">
        <f>IF(RN35&lt;&gt;"",HLOOKUP(COUNT($NE35:RN35)+1,$G$4:$EH$8,RO$14,0)*$D35,IF($C35=RO$17,$G$8*$D35,""))</f>
        <v>0</v>
      </c>
      <c r="RP35" s="34">
        <f>IF(RO35&lt;&gt;"",HLOOKUP(COUNT($NE35:RO35)+1,$G$4:$EH$8,RP$14,0)*$D35,IF($C35=RP$17,$G$8*$D35,""))</f>
        <v>0</v>
      </c>
      <c r="RQ35" s="34">
        <f>IF(RP35&lt;&gt;"",HLOOKUP(COUNT($NE35:RP35)+1,$G$4:$EH$8,RQ$14,0)*$D35,IF($C35=RQ$17,$G$8*$D35,""))</f>
        <v>0</v>
      </c>
      <c r="RR35" s="34">
        <f>IF(RQ35&lt;&gt;"",HLOOKUP(COUNT($NE35:RQ35)+1,$G$4:$EH$8,RR$14,0)*$D35,IF($C35=RR$17,$G$8*$D35,""))</f>
        <v>0</v>
      </c>
      <c r="RS35" s="34">
        <f>IF(RR35&lt;&gt;"",HLOOKUP(COUNT($NE35:RR35)+1,$G$4:$EH$8,RS$14,0)*$D35,IF($C35=RS$17,$G$8*$D35,""))</f>
        <v>0</v>
      </c>
      <c r="RT35" s="34">
        <f>IF(RS35&lt;&gt;"",HLOOKUP(COUNT($NE35:RS35)+1,$G$4:$EH$8,RT$14,0)*$D35,IF($C35=RT$17,$G$8*$D35,""))</f>
        <v>0</v>
      </c>
      <c r="RU35" s="34">
        <f>IF(RT35&lt;&gt;"",HLOOKUP(COUNT($NE35:RT35)+1,$G$4:$EH$8,RU$14,0)*$D35,IF($C35=RU$17,$G$8*$D35,""))</f>
        <v>0</v>
      </c>
      <c r="RW35" s="34" t="str">
        <f>IF(RV35&lt;&gt;"",HLOOKUP(COUNT($RV35:RV35)+1,$G$4:$EH$9,RW$14,0)*$D35,IF($C35=RW$17,$G$9*$D35,""))</f>
        <v/>
      </c>
      <c r="RX35" s="34" t="str">
        <f>IF(RW35&lt;&gt;"",HLOOKUP(COUNT($RV35:RW35)+1,$G$4:$EH$9,RX$14,0)*$D35,IF($C35=RX$17,$G$9*$D35,""))</f>
        <v/>
      </c>
      <c r="RY35" s="34" t="str">
        <f>IF(RX35&lt;&gt;"",HLOOKUP(COUNT($RV35:RX35)+1,$G$4:$EH$9,RY$14,0)*$D35,IF($C35=RY$17,$G$9*$D35,""))</f>
        <v/>
      </c>
      <c r="RZ35" s="34" t="str">
        <f>IF(RY35&lt;&gt;"",HLOOKUP(COUNT($RV35:RY35)+1,$G$4:$EH$9,RZ$14,0)*$D35,IF($C35=RZ$17,$G$9*$D35,""))</f>
        <v/>
      </c>
      <c r="SA35" s="34" t="str">
        <f>IF(RZ35&lt;&gt;"",HLOOKUP(COUNT($RV35:RZ35)+1,$G$4:$EH$9,SA$14,0)*$D35,IF($C35=SA$17,$G$9*$D35,""))</f>
        <v/>
      </c>
      <c r="SB35" s="34" t="str">
        <f>IF(SA35&lt;&gt;"",HLOOKUP(COUNT($RV35:SA35)+1,$G$4:$EH$9,SB$14,0)*$D35,IF($C35=SB$17,$G$9*$D35,""))</f>
        <v/>
      </c>
      <c r="SC35" s="34" t="str">
        <f>IF(SB35&lt;&gt;"",HLOOKUP(COUNT($RV35:SB35)+1,$G$4:$EH$9,SC$14,0)*$D35,IF($C35=SC$17,$G$9*$D35,""))</f>
        <v/>
      </c>
      <c r="SD35" s="34" t="str">
        <f>IF(SC35&lt;&gt;"",HLOOKUP(COUNT($RV35:SC35)+1,$G$4:$EH$9,SD$14,0)*$D35,IF($C35=SD$17,$G$9*$D35,""))</f>
        <v/>
      </c>
      <c r="SE35" s="34" t="str">
        <f>IF(SD35&lt;&gt;"",HLOOKUP(COUNT($RV35:SD35)+1,$G$4:$EH$9,SE$14,0)*$D35,IF($C35=SE$17,$G$9*$D35,""))</f>
        <v/>
      </c>
      <c r="SF35" s="34" t="str">
        <f>IF(SE35&lt;&gt;"",HLOOKUP(COUNT($RV35:SE35)+1,$G$4:$EH$9,SF$14,0)*$D35,IF($C35=SF$17,$G$9*$D35,""))</f>
        <v/>
      </c>
      <c r="SG35" s="34" t="str">
        <f>IF(SF35&lt;&gt;"",HLOOKUP(COUNT($RV35:SF35)+1,$G$4:$EH$9,SG$14,0)*$D35,IF($C35=SG$17,$G$9*$D35,""))</f>
        <v/>
      </c>
      <c r="SH35" s="34" t="str">
        <f>IF(SG35&lt;&gt;"",HLOOKUP(COUNT($RV35:SG35)+1,$G$4:$EH$9,SH$14,0)*$D35,IF($C35=SH$17,$G$9*$D35,""))</f>
        <v/>
      </c>
      <c r="SI35" s="34" t="str">
        <f>IF(SH35&lt;&gt;"",HLOOKUP(COUNT($RV35:SH35)+1,$G$4:$EH$9,SI$14,0)*$D35,IF($C35=SI$17,$G$9*$D35,""))</f>
        <v/>
      </c>
      <c r="SJ35" s="34" t="str">
        <f>IF(SI35&lt;&gt;"",HLOOKUP(COUNT($RV35:SI35)+1,$G$4:$EH$9,SJ$14,0)*$D35,IF($C35=SJ$17,$G$9*$D35,""))</f>
        <v/>
      </c>
      <c r="SK35" s="34" t="str">
        <f>IF(SJ35&lt;&gt;"",HLOOKUP(COUNT($RV35:SJ35)+1,$G$4:$EH$9,SK$14,0)*$D35,IF($C35=SK$17,$G$9*$D35,""))</f>
        <v/>
      </c>
      <c r="SL35" s="34" t="str">
        <f>IF(SK35&lt;&gt;"",HLOOKUP(COUNT($RV35:SK35)+1,$G$4:$EH$9,SL$14,0)*$D35,IF($C35=SL$17,$G$9*$D35,""))</f>
        <v/>
      </c>
      <c r="SM35" s="34">
        <f>IF(SL35&lt;&gt;"",HLOOKUP(COUNT($RV35:SL35)+1,$G$4:$EH$9,SM$14,0)*$D35,IF($C35=SM$17,$G$9*$D35,""))</f>
        <v>5800</v>
      </c>
      <c r="SN35" s="34">
        <f>IF(SM35&lt;&gt;"",HLOOKUP(COUNT($RV35:SM35)+1,$G$4:$EH$9,SN$14,0)*$D35,IF($C35=SN$17,$G$9*$D35,""))</f>
        <v>0</v>
      </c>
      <c r="SO35" s="34">
        <f>IF(SN35&lt;&gt;"",HLOOKUP(COUNT($RV35:SN35)+1,$G$4:$EH$9,SO$14,0)*$D35,IF($C35=SO$17,$G$9*$D35,""))</f>
        <v>0</v>
      </c>
      <c r="SP35" s="34">
        <f>IF(SO35&lt;&gt;"",HLOOKUP(COUNT($RV35:SO35)+1,$G$4:$EH$9,SP$14,0)*$D35,IF($C35=SP$17,$G$9*$D35,""))</f>
        <v>0</v>
      </c>
      <c r="SQ35" s="34">
        <f>IF(SP35&lt;&gt;"",HLOOKUP(COUNT($RV35:SP35)+1,$G$4:$EH$9,SQ$14,0)*$D35,IF($C35=SQ$17,$G$9*$D35,""))</f>
        <v>0</v>
      </c>
      <c r="SR35" s="34">
        <f>IF(SQ35&lt;&gt;"",HLOOKUP(COUNT($RV35:SQ35)+1,$G$4:$EH$9,SR$14,0)*$D35,IF($C35=SR$17,$G$9*$D35,""))</f>
        <v>0</v>
      </c>
      <c r="SS35" s="34">
        <f>IF(SR35&lt;&gt;"",HLOOKUP(COUNT($RV35:SR35)+1,$G$4:$EH$9,SS$14,0)*$D35,IF($C35=SS$17,$G$9*$D35,""))</f>
        <v>0</v>
      </c>
      <c r="ST35" s="34">
        <f>IF(SS35&lt;&gt;"",HLOOKUP(COUNT($RV35:SS35)+1,$G$4:$EH$9,ST$14,0)*$D35,IF($C35=ST$17,$G$9*$D35,""))</f>
        <v>0</v>
      </c>
      <c r="SU35" s="34">
        <f>IF(ST35&lt;&gt;"",HLOOKUP(COUNT($RV35:ST35)+1,$G$4:$EH$9,SU$14,0)*$D35,IF($C35=SU$17,$G$9*$D35,""))</f>
        <v>0</v>
      </c>
      <c r="SV35" s="34">
        <f>IF(SU35&lt;&gt;"",HLOOKUP(COUNT($RV35:SU35)+1,$G$4:$EH$9,SV$14,0)*$D35,IF($C35=SV$17,$G$9*$D35,""))</f>
        <v>0</v>
      </c>
      <c r="SW35" s="34">
        <f>IF(SV35&lt;&gt;"",HLOOKUP(COUNT($RV35:SV35)+1,$G$4:$EH$9,SW$14,0)*$D35,IF($C35=SW$17,$G$9*$D35,""))</f>
        <v>0</v>
      </c>
      <c r="SX35" s="34">
        <f>IF(SW35&lt;&gt;"",HLOOKUP(COUNT($RV35:SW35)+1,$G$4:$EH$9,SX$14,0)*$D35,IF($C35=SX$17,$G$9*$D35,""))</f>
        <v>0</v>
      </c>
      <c r="SY35" s="34">
        <f>IF(SX35&lt;&gt;"",HLOOKUP(COUNT($RV35:SX35)+1,$G$4:$EH$9,SY$14,0)*$D35,IF($C35=SY$17,$G$9*$D35,""))</f>
        <v>0</v>
      </c>
      <c r="SZ35" s="34">
        <f>IF(SY35&lt;&gt;"",HLOOKUP(COUNT($RV35:SY35)+1,$G$4:$EH$9,SZ$14,0)*$D35,IF($C35=SZ$17,$G$9*$D35,""))</f>
        <v>0</v>
      </c>
      <c r="TA35" s="34">
        <f>IF(SZ35&lt;&gt;"",HLOOKUP(COUNT($RV35:SZ35)+1,$G$4:$EH$9,TA$14,0)*$D35,IF($C35=TA$17,$G$9*$D35,""))</f>
        <v>0</v>
      </c>
      <c r="TB35" s="34">
        <f>IF(TA35&lt;&gt;"",HLOOKUP(COUNT($RV35:TA35)+1,$G$4:$EH$9,TB$14,0)*$D35,IF($C35=TB$17,$G$9*$D35,""))</f>
        <v>0</v>
      </c>
      <c r="TC35" s="34">
        <f>IF(TB35&lt;&gt;"",HLOOKUP(COUNT($RV35:TB35)+1,$G$4:$EH$9,TC$14,0)*$D35,IF($C35=TC$17,$G$9*$D35,""))</f>
        <v>0</v>
      </c>
      <c r="TD35" s="34">
        <f>IF(TC35&lt;&gt;"",HLOOKUP(COUNT($RV35:TC35)+1,$G$4:$EH$9,TD$14,0)*$D35,IF($C35=TD$17,$G$9*$D35,""))</f>
        <v>0</v>
      </c>
      <c r="TE35" s="34">
        <f>IF(TD35&lt;&gt;"",HLOOKUP(COUNT($RV35:TD35)+1,$G$4:$EH$9,TE$14,0)*$D35,IF($C35=TE$17,$G$9*$D35,""))</f>
        <v>0</v>
      </c>
      <c r="TF35" s="34">
        <f>IF(TE35&lt;&gt;"",HLOOKUP(COUNT($RV35:TE35)+1,$G$4:$EH$9,TF$14,0)*$D35,IF($C35=TF$17,$G$9*$D35,""))</f>
        <v>0</v>
      </c>
      <c r="TG35" s="34">
        <f>IF(TF35&lt;&gt;"",HLOOKUP(COUNT($RV35:TF35)+1,$G$4:$EH$9,TG$14,0)*$D35,IF($C35=TG$17,$G$9*$D35,""))</f>
        <v>0</v>
      </c>
      <c r="TH35" s="34">
        <f>IF(TG35&lt;&gt;"",HLOOKUP(COUNT($RV35:TG35)+1,$G$4:$EH$9,TH$14,0)*$D35,IF($C35=TH$17,$G$9*$D35,""))</f>
        <v>0</v>
      </c>
      <c r="TI35" s="34">
        <f>IF(TH35&lt;&gt;"",HLOOKUP(COUNT($RV35:TH35)+1,$G$4:$EH$9,TI$14,0)*$D35,IF($C35=TI$17,$G$9*$D35,""))</f>
        <v>0</v>
      </c>
      <c r="TJ35" s="34">
        <f>IF(TI35&lt;&gt;"",HLOOKUP(COUNT($RV35:TI35)+1,$G$4:$EH$9,TJ$14,0)*$D35,IF($C35=TJ$17,$G$9*$D35,""))</f>
        <v>0</v>
      </c>
      <c r="TK35" s="34">
        <f>IF(TJ35&lt;&gt;"",HLOOKUP(COUNT($RV35:TJ35)+1,$G$4:$EH$9,TK$14,0)*$D35,IF($C35=TK$17,$G$9*$D35,""))</f>
        <v>0</v>
      </c>
      <c r="TL35" s="34">
        <f>IF(TK35&lt;&gt;"",HLOOKUP(COUNT($RV35:TK35)+1,$G$4:$EH$9,TL$14,0)*$D35,IF($C35=TL$17,$G$9*$D35,""))</f>
        <v>0</v>
      </c>
      <c r="TM35" s="34">
        <f>IF(TL35&lt;&gt;"",HLOOKUP(COUNT($RV35:TL35)+1,$G$4:$EH$9,TM$14,0)*$D35,IF($C35=TM$17,$G$9*$D35,""))</f>
        <v>0</v>
      </c>
      <c r="TN35" s="34">
        <f>IF(TM35&lt;&gt;"",HLOOKUP(COUNT($RV35:TM35)+1,$G$4:$EH$9,TN$14,0)*$D35,IF($C35=TN$17,$G$9*$D35,""))</f>
        <v>0</v>
      </c>
      <c r="TO35" s="34">
        <f>IF(TN35&lt;&gt;"",HLOOKUP(COUNT($RV35:TN35)+1,$G$4:$EH$9,TO$14,0)*$D35,IF($C35=TO$17,$G$9*$D35,""))</f>
        <v>0</v>
      </c>
      <c r="TP35" s="34">
        <f>IF(TO35&lt;&gt;"",HLOOKUP(COUNT($RV35:TO35)+1,$G$4:$EH$9,TP$14,0)*$D35,IF($C35=TP$17,$G$9*$D35,""))</f>
        <v>0</v>
      </c>
      <c r="TQ35" s="34">
        <f>IF(TP35&lt;&gt;"",HLOOKUP(COUNT($RV35:TP35)+1,$G$4:$EH$9,TQ$14,0)*$D35,IF($C35=TQ$17,$G$9*$D35,""))</f>
        <v>0</v>
      </c>
      <c r="TR35" s="34">
        <f>IF(TQ35&lt;&gt;"",HLOOKUP(COUNT($RV35:TQ35)+1,$G$4:$EH$9,TR$14,0)*$D35,IF($C35=TR$17,$G$9*$D35,""))</f>
        <v>0</v>
      </c>
      <c r="TS35" s="34">
        <f>IF(TR35&lt;&gt;"",HLOOKUP(COUNT($RV35:TR35)+1,$G$4:$EH$9,TS$14,0)*$D35,IF($C35=TS$17,$G$9*$D35,""))</f>
        <v>0</v>
      </c>
      <c r="TT35" s="34">
        <f>IF(TS35&lt;&gt;"",HLOOKUP(COUNT($RV35:TS35)+1,$G$4:$EH$9,TT$14,0)*$D35,IF($C35=TT$17,$G$9*$D35,""))</f>
        <v>0</v>
      </c>
      <c r="TU35" s="34">
        <f>IF(TT35&lt;&gt;"",HLOOKUP(COUNT($RV35:TT35)+1,$G$4:$EH$9,TU$14,0)*$D35,IF($C35=TU$17,$G$9*$D35,""))</f>
        <v>0</v>
      </c>
      <c r="TV35" s="34">
        <f>IF(TU35&lt;&gt;"",HLOOKUP(COUNT($RV35:TU35)+1,$G$4:$EH$9,TV$14,0)*$D35,IF($C35=TV$17,$G$9*$D35,""))</f>
        <v>0</v>
      </c>
      <c r="TW35" s="34">
        <f>IF(TV35&lt;&gt;"",HLOOKUP(COUNT($RV35:TV35)+1,$G$4:$EH$9,TW$14,0)*$D35,IF($C35=TW$17,$G$9*$D35,""))</f>
        <v>0</v>
      </c>
      <c r="TX35" s="34">
        <f>IF(TW35&lt;&gt;"",HLOOKUP(COUNT($RV35:TW35)+1,$G$4:$EH$9,TX$14,0)*$D35,IF($C35=TX$17,$G$9*$D35,""))</f>
        <v>0</v>
      </c>
      <c r="TY35" s="34">
        <f>IF(TX35&lt;&gt;"",HLOOKUP(COUNT($RV35:TX35)+1,$G$4:$EH$9,TY$14,0)*$D35,IF($C35=TY$17,$G$9*$D35,""))</f>
        <v>0</v>
      </c>
      <c r="TZ35" s="34">
        <f>IF(TY35&lt;&gt;"",HLOOKUP(COUNT($RV35:TY35)+1,$G$4:$EH$9,TZ$14,0)*$D35,IF($C35=TZ$17,$G$9*$D35,""))</f>
        <v>0</v>
      </c>
      <c r="UA35" s="34">
        <f>IF(TZ35&lt;&gt;"",HLOOKUP(COUNT($RV35:TZ35)+1,$G$4:$EH$9,UA$14,0)*$D35,IF($C35=UA$17,$G$9*$D35,""))</f>
        <v>0</v>
      </c>
      <c r="UB35" s="34">
        <f>IF(UA35&lt;&gt;"",HLOOKUP(COUNT($RV35:UA35)+1,$G$4:$EH$9,UB$14,0)*$D35,IF($C35=UB$17,$G$9*$D35,""))</f>
        <v>0</v>
      </c>
      <c r="UC35" s="34">
        <f>IF(UB35&lt;&gt;"",HLOOKUP(COUNT($RV35:UB35)+1,$G$4:$EH$9,UC$14,0)*$D35,IF($C35=UC$17,$G$9*$D35,""))</f>
        <v>0</v>
      </c>
      <c r="UD35" s="34">
        <f>IF(UC35&lt;&gt;"",HLOOKUP(COUNT($RV35:UC35)+1,$G$4:$EH$9,UD$14,0)*$D35,IF($C35=UD$17,$G$9*$D35,""))</f>
        <v>0</v>
      </c>
      <c r="UE35" s="34">
        <f>IF(UD35&lt;&gt;"",HLOOKUP(COUNT($RV35:UD35)+1,$G$4:$EH$9,UE$14,0)*$D35,IF($C35=UE$17,$G$9*$D35,""))</f>
        <v>0</v>
      </c>
      <c r="UF35" s="34">
        <f>IF(UE35&lt;&gt;"",HLOOKUP(COUNT($RV35:UE35)+1,$G$4:$EH$9,UF$14,0)*$D35,IF($C35=UF$17,$G$9*$D35,""))</f>
        <v>0</v>
      </c>
      <c r="UG35" s="34">
        <f>IF(UF35&lt;&gt;"",HLOOKUP(COUNT($RV35:UF35)+1,$G$4:$EH$9,UG$14,0)*$D35,IF($C35=UG$17,$G$9*$D35,""))</f>
        <v>0</v>
      </c>
      <c r="UH35" s="34">
        <f>IF(UG35&lt;&gt;"",HLOOKUP(COUNT($RV35:UG35)+1,$G$4:$EH$9,UH$14,0)*$D35,IF($C35=UH$17,$G$9*$D35,""))</f>
        <v>0</v>
      </c>
      <c r="UI35" s="34">
        <f>IF(UH35&lt;&gt;"",HLOOKUP(COUNT($RV35:UH35)+1,$G$4:$EH$9,UI$14,0)*$D35,IF($C35=UI$17,$G$9*$D35,""))</f>
        <v>0</v>
      </c>
      <c r="UJ35" s="34">
        <f>IF(UI35&lt;&gt;"",HLOOKUP(COUNT($RV35:UI35)+1,$G$4:$EH$9,UJ$14,0)*$D35,IF($C35=UJ$17,$G$9*$D35,""))</f>
        <v>0</v>
      </c>
      <c r="UK35" s="34">
        <f>IF(UJ35&lt;&gt;"",HLOOKUP(COUNT($RV35:UJ35)+1,$G$4:$EH$9,UK$14,0)*$D35,IF($C35=UK$17,$G$9*$D35,""))</f>
        <v>0</v>
      </c>
      <c r="UL35" s="34">
        <f>IF(UK35&lt;&gt;"",HLOOKUP(COUNT($RV35:UK35)+1,$G$4:$EH$9,UL$14,0)*$D35,IF($C35=UL$17,$G$9*$D35,""))</f>
        <v>0</v>
      </c>
      <c r="UM35" s="34">
        <f>IF(UL35&lt;&gt;"",HLOOKUP(COUNT($RV35:UL35)+1,$G$4:$EH$9,UM$14,0)*$D35,IF($C35=UM$17,$G$9*$D35,""))</f>
        <v>0</v>
      </c>
      <c r="UN35" s="34">
        <f>IF(UM35&lt;&gt;"",HLOOKUP(COUNT($RV35:UM35)+1,$G$4:$EH$9,UN$14,0)*$D35,IF($C35=UN$17,$G$9*$D35,""))</f>
        <v>0</v>
      </c>
      <c r="UO35" s="34">
        <f>IF(UN35&lt;&gt;"",HLOOKUP(COUNT($RV35:UN35)+1,$G$4:$EH$9,UO$14,0)*$D35,IF($C35=UO$17,$G$9*$D35,""))</f>
        <v>0</v>
      </c>
      <c r="UP35" s="34">
        <f>IF(UO35&lt;&gt;"",HLOOKUP(COUNT($RV35:UO35)+1,$G$4:$EH$9,UP$14,0)*$D35,IF($C35=UP$17,$G$9*$D35,""))</f>
        <v>0</v>
      </c>
      <c r="UQ35" s="34">
        <f>IF(UP35&lt;&gt;"",HLOOKUP(COUNT($RV35:UP35)+1,$G$4:$EH$9,UQ$14,0)*$D35,IF($C35=UQ$17,$G$9*$D35,""))</f>
        <v>0</v>
      </c>
      <c r="UR35" s="34">
        <f>IF(UQ35&lt;&gt;"",HLOOKUP(COUNT($RV35:UQ35)+1,$G$4:$EH$9,UR$14,0)*$D35,IF($C35=UR$17,$G$9*$D35,""))</f>
        <v>0</v>
      </c>
      <c r="US35" s="34">
        <f>IF(UR35&lt;&gt;"",HLOOKUP(COUNT($RV35:UR35)+1,$G$4:$EH$9,US$14,0)*$D35,IF($C35=US$17,$G$9*$D35,""))</f>
        <v>0</v>
      </c>
      <c r="UT35" s="34">
        <f>IF(US35&lt;&gt;"",HLOOKUP(COUNT($RV35:US35)+1,$G$4:$EH$9,UT$14,0)*$D35,IF($C35=UT$17,$G$9*$D35,""))</f>
        <v>0</v>
      </c>
      <c r="UU35" s="34">
        <f>IF(UT35&lt;&gt;"",HLOOKUP(COUNT($RV35:UT35)+1,$G$4:$EH$9,UU$14,0)*$D35,IF($C35=UU$17,$G$9*$D35,""))</f>
        <v>0</v>
      </c>
      <c r="UV35" s="34">
        <f>IF(UU35&lt;&gt;"",HLOOKUP(COUNT($RV35:UU35)+1,$G$4:$EH$9,UV$14,0)*$D35,IF($C35=UV$17,$G$9*$D35,""))</f>
        <v>0</v>
      </c>
      <c r="UW35" s="34">
        <f>IF(UV35&lt;&gt;"",HLOOKUP(COUNT($RV35:UV35)+1,$G$4:$EH$9,UW$14,0)*$D35,IF($C35=UW$17,$G$9*$D35,""))</f>
        <v>0</v>
      </c>
      <c r="UX35" s="34">
        <f>IF(UW35&lt;&gt;"",HLOOKUP(COUNT($RV35:UW35)+1,$G$4:$EH$9,UX$14,0)*$D35,IF($C35=UX$17,$G$9*$D35,""))</f>
        <v>0</v>
      </c>
      <c r="UY35" s="34">
        <f>IF(UX35&lt;&gt;"",HLOOKUP(COUNT($RV35:UX35)+1,$G$4:$EH$9,UY$14,0)*$D35,IF($C35=UY$17,$G$9*$D35,""))</f>
        <v>0</v>
      </c>
      <c r="UZ35" s="34">
        <f>IF(UY35&lt;&gt;"",HLOOKUP(COUNT($RV35:UY35)+1,$G$4:$EH$9,UZ$14,0)*$D35,IF($C35=UZ$17,$G$9*$D35,""))</f>
        <v>0</v>
      </c>
      <c r="VA35" s="34">
        <f>IF(UZ35&lt;&gt;"",HLOOKUP(COUNT($RV35:UZ35)+1,$G$4:$EH$9,VA$14,0)*$D35,IF($C35=VA$17,$G$9*$D35,""))</f>
        <v>0</v>
      </c>
      <c r="VB35" s="34">
        <f>IF(VA35&lt;&gt;"",HLOOKUP(COUNT($RV35:VA35)+1,$G$4:$EH$9,VB$14,0)*$D35,IF($C35=VB$17,$G$9*$D35,""))</f>
        <v>0</v>
      </c>
      <c r="VC35" s="34">
        <f>IF(VB35&lt;&gt;"",HLOOKUP(COUNT($RV35:VB35)+1,$G$4:$EH$9,VC$14,0)*$D35,IF($C35=VC$17,$G$9*$D35,""))</f>
        <v>0</v>
      </c>
      <c r="VD35" s="34">
        <f>IF(VC35&lt;&gt;"",HLOOKUP(COUNT($RV35:VC35)+1,$G$4:$EH$9,VD$14,0)*$D35,IF($C35=VD$17,$G$9*$D35,""))</f>
        <v>0</v>
      </c>
      <c r="VE35" s="34">
        <f>IF(VD35&lt;&gt;"",HLOOKUP(COUNT($RV35:VD35)+1,$G$4:$EH$9,VE$14,0)*$D35,IF($C35=VE$17,$G$9*$D35,""))</f>
        <v>0</v>
      </c>
      <c r="VF35" s="34">
        <f>IF(VE35&lt;&gt;"",HLOOKUP(COUNT($RV35:VE35)+1,$G$4:$EH$9,VF$14,0)*$D35,IF($C35=VF$17,$G$9*$D35,""))</f>
        <v>0</v>
      </c>
      <c r="VG35" s="34">
        <f>IF(VF35&lt;&gt;"",HLOOKUP(COUNT($RV35:VF35)+1,$G$4:$EH$9,VG$14,0)*$D35,IF($C35=VG$17,$G$9*$D35,""))</f>
        <v>0</v>
      </c>
      <c r="VH35" s="34">
        <f>IF(VG35&lt;&gt;"",HLOOKUP(COUNT($RV35:VG35)+1,$G$4:$EH$9,VH$14,0)*$D35,IF($C35=VH$17,$G$9*$D35,""))</f>
        <v>0</v>
      </c>
      <c r="VI35" s="34">
        <f>IF(VH35&lt;&gt;"",HLOOKUP(COUNT($RV35:VH35)+1,$G$4:$EH$9,VI$14,0)*$D35,IF($C35=VI$17,$G$9*$D35,""))</f>
        <v>0</v>
      </c>
      <c r="VJ35" s="34">
        <f>IF(VI35&lt;&gt;"",HLOOKUP(COUNT($RV35:VI35)+1,$G$4:$EH$9,VJ$14,0)*$D35,IF($C35=VJ$17,$G$9*$D35,""))</f>
        <v>0</v>
      </c>
      <c r="VK35" s="34">
        <f>IF(VJ35&lt;&gt;"",HLOOKUP(COUNT($RV35:VJ35)+1,$G$4:$EH$9,VK$14,0)*$D35,IF($C35=VK$17,$G$9*$D35,""))</f>
        <v>0</v>
      </c>
      <c r="VL35" s="34">
        <f>IF(VK35&lt;&gt;"",HLOOKUP(COUNT($RV35:VK35)+1,$G$4:$EH$9,VL$14,0)*$D35,IF($C35=VL$17,$G$9*$D35,""))</f>
        <v>0</v>
      </c>
      <c r="VM35" s="34">
        <f>IF(VL35&lt;&gt;"",HLOOKUP(COUNT($RV35:VL35)+1,$G$4:$EH$9,VM$14,0)*$D35,IF($C35=VM$17,$G$9*$D35,""))</f>
        <v>0</v>
      </c>
      <c r="VN35" s="34">
        <f>IF(VM35&lt;&gt;"",HLOOKUP(COUNT($RV35:VM35)+1,$G$4:$EH$9,VN$14,0)*$D35,IF($C35=VN$17,$G$9*$D35,""))</f>
        <v>0</v>
      </c>
      <c r="VO35" s="34">
        <f>IF(VN35&lt;&gt;"",HLOOKUP(COUNT($RV35:VN35)+1,$G$4:$EH$9,VO$14,0)*$D35,IF($C35=VO$17,$G$9*$D35,""))</f>
        <v>0</v>
      </c>
      <c r="VP35" s="34">
        <f>IF(VO35&lt;&gt;"",HLOOKUP(COUNT($RV35:VO35)+1,$G$4:$EH$9,VP$14,0)*$D35,IF($C35=VP$17,$G$9*$D35,""))</f>
        <v>0</v>
      </c>
      <c r="VQ35" s="34">
        <f>IF(VP35&lt;&gt;"",HLOOKUP(COUNT($RV35:VP35)+1,$G$4:$EH$9,VQ$14,0)*$D35,IF($C35=VQ$17,$G$9*$D35,""))</f>
        <v>0</v>
      </c>
      <c r="VR35" s="34">
        <f>IF(VQ35&lt;&gt;"",HLOOKUP(COUNT($RV35:VQ35)+1,$G$4:$EH$9,VR$14,0)*$D35,IF($C35=VR$17,$G$9*$D35,""))</f>
        <v>0</v>
      </c>
      <c r="VS35" s="34">
        <f>IF(VR35&lt;&gt;"",HLOOKUP(COUNT($RV35:VR35)+1,$G$4:$EH$9,VS$14,0)*$D35,IF($C35=VS$17,$G$9*$D35,""))</f>
        <v>0</v>
      </c>
      <c r="VT35" s="34">
        <f>IF(VS35&lt;&gt;"",HLOOKUP(COUNT($RV35:VS35)+1,$G$4:$EH$9,VT$14,0)*$D35,IF($C35=VT$17,$G$9*$D35,""))</f>
        <v>0</v>
      </c>
      <c r="VU35" s="34">
        <f>IF(VT35&lt;&gt;"",HLOOKUP(COUNT($RV35:VT35)+1,$G$4:$EH$9,VU$14,0)*$D35,IF($C35=VU$17,$G$9*$D35,""))</f>
        <v>0</v>
      </c>
      <c r="VV35" s="34">
        <f>IF(VU35&lt;&gt;"",HLOOKUP(COUNT($RV35:VU35)+1,$G$4:$EH$9,VV$14,0)*$D35,IF($C35=VV$17,$G$9*$D35,""))</f>
        <v>0</v>
      </c>
      <c r="VW35" s="34">
        <f>IF(VV35&lt;&gt;"",HLOOKUP(COUNT($RV35:VV35)+1,$G$4:$EH$9,VW$14,0)*$D35,IF($C35=VW$17,$G$9*$D35,""))</f>
        <v>0</v>
      </c>
      <c r="VX35" s="34">
        <f>IF(VW35&lt;&gt;"",HLOOKUP(COUNT($RV35:VW35)+1,$G$4:$EH$9,VX$14,0)*$D35,IF($C35=VX$17,$G$9*$D35,""))</f>
        <v>0</v>
      </c>
      <c r="VY35" s="34">
        <f>IF(VX35&lt;&gt;"",HLOOKUP(COUNT($RV35:VX35)+1,$G$4:$EH$9,VY$14,0)*$D35,IF($C35=VY$17,$G$9*$D35,""))</f>
        <v>0</v>
      </c>
      <c r="VZ35" s="34">
        <f>IF(VY35&lt;&gt;"",HLOOKUP(COUNT($RV35:VY35)+1,$G$4:$EH$9,VZ$14,0)*$D35,IF($C35=VZ$17,$G$9*$D35,""))</f>
        <v>0</v>
      </c>
      <c r="WA35" s="34">
        <f>IF(VZ35&lt;&gt;"",HLOOKUP(COUNT($RV35:VZ35)+1,$G$4:$EH$9,WA$14,0)*$D35,IF($C35=WA$17,$G$9*$D35,""))</f>
        <v>0</v>
      </c>
      <c r="WB35" s="34">
        <f>IF(WA35&lt;&gt;"",HLOOKUP(COUNT($RV35:WA35)+1,$G$4:$EH$9,WB$14,0)*$D35,IF($C35=WB$17,$G$9*$D35,""))</f>
        <v>0</v>
      </c>
      <c r="WC35" s="34">
        <f>IF(WB35&lt;&gt;"",HLOOKUP(COUNT($RV35:WB35)+1,$G$4:$EH$9,WC$14,0)*$D35,IF($C35=WC$17,$G$9*$D35,""))</f>
        <v>0</v>
      </c>
      <c r="WD35" s="34">
        <f>IF(WC35&lt;&gt;"",HLOOKUP(COUNT($RV35:WC35)+1,$G$4:$EH$9,WD$14,0)*$D35,IF($C35=WD$17,$G$9*$D35,""))</f>
        <v>0</v>
      </c>
      <c r="WE35" s="34">
        <f>IF(WD35&lt;&gt;"",HLOOKUP(COUNT($RV35:WD35)+1,$G$4:$EH$9,WE$14,0)*$D35,IF($C35=WE$17,$G$9*$D35,""))</f>
        <v>0</v>
      </c>
      <c r="WF35" s="34">
        <f>IF(WE35&lt;&gt;"",HLOOKUP(COUNT($RV35:WE35)+1,$G$4:$EH$9,WF$14,0)*$D35,IF($C35=WF$17,$G$9*$D35,""))</f>
        <v>0</v>
      </c>
      <c r="WG35" s="34">
        <f>IF(WF35&lt;&gt;"",HLOOKUP(COUNT($RV35:WF35)+1,$G$4:$EH$9,WG$14,0)*$D35,IF($C35=WG$17,$G$9*$D35,""))</f>
        <v>0</v>
      </c>
      <c r="WH35" s="34">
        <f>IF(WG35&lt;&gt;"",HLOOKUP(COUNT($RV35:WG35)+1,$G$4:$EH$9,WH$14,0)*$D35,IF($C35=WH$17,$G$9*$D35,""))</f>
        <v>0</v>
      </c>
      <c r="WI35" s="34">
        <f>IF(WH35&lt;&gt;"",HLOOKUP(COUNT($RV35:WH35)+1,$G$4:$EH$9,WI$14,0)*$D35,IF($C35=WI$17,$G$9*$D35,""))</f>
        <v>0</v>
      </c>
      <c r="WJ35" s="34">
        <f>IF(WI35&lt;&gt;"",HLOOKUP(COUNT($RV35:WI35)+1,$G$4:$EH$9,WJ$14,0)*$D35,IF($C35=WJ$17,$G$9*$D35,""))</f>
        <v>0</v>
      </c>
      <c r="WK35" s="34">
        <f>IF(WJ35&lt;&gt;"",HLOOKUP(COUNT($RV35:WJ35)+1,$G$4:$EH$9,WK$14,0)*$D35,IF($C35=WK$17,$G$9*$D35,""))</f>
        <v>0</v>
      </c>
      <c r="WL35" s="34">
        <f>IF(WK35&lt;&gt;"",HLOOKUP(COUNT($RV35:WK35)+1,$G$4:$EH$9,WL$14,0)*$D35,IF($C35=WL$17,$G$9*$D35,""))</f>
        <v>0</v>
      </c>
    </row>
    <row r="36" spans="1:610" ht="15" x14ac:dyDescent="0.2">
      <c r="A36" s="25">
        <f t="shared" si="909"/>
        <v>6</v>
      </c>
      <c r="B36" s="25" t="s">
        <v>80</v>
      </c>
      <c r="C36" s="62">
        <f t="shared" si="908"/>
        <v>18</v>
      </c>
      <c r="D36" s="30">
        <f>VLOOKUP(B36,Premissas!$R$8:$AD$18,(Histograma!A36+1),0)</f>
        <v>2</v>
      </c>
      <c r="G36" s="34" t="str">
        <f>IF(F36&lt;&gt;"",HLOOKUP(COUNT($F36:F36)+1,$G$4:$EH$8,G$14,0)*$D36,IF($C36=G$17,$G$5*$D36,""))</f>
        <v/>
      </c>
      <c r="H36" s="34" t="str">
        <f>IF(G36&lt;&gt;"",HLOOKUP(COUNT($F36:G36)+1,$G$4:$EH$8,H$14,0)*$D36,IF($C36=H$17,$G$5*$D36,""))</f>
        <v/>
      </c>
      <c r="I36" s="53" t="str">
        <f>IF(H36&lt;&gt;"",HLOOKUP(COUNT($F36:H36)+1,$G$4:$EH$8,I$14,0)*$D36,IF($C36=I$17,$G$5*$D36,""))</f>
        <v/>
      </c>
      <c r="J36" s="53" t="str">
        <f>IF(I36&lt;&gt;"",HLOOKUP(COUNT($F36:I36)+1,$G$4:$EH$8,J$14,0)*$D36,IF($C36=J$17,$G$5*$D36,""))</f>
        <v/>
      </c>
      <c r="K36" s="53" t="str">
        <f>IF(J36&lt;&gt;"",HLOOKUP(COUNT($F36:J36)+1,$G$4:$EH$8,K$14,0)*$D36,IF($C36=K$17,$G$5*$D36,""))</f>
        <v/>
      </c>
      <c r="L36" s="34" t="str">
        <f>IF(K36&lt;&gt;"",HLOOKUP(COUNT($F36:K36)+1,$G$4:$EH$8,L$14,0)*$D36,IF($C36=L$17,$G$5*$D36,""))</f>
        <v/>
      </c>
      <c r="M36" s="34" t="str">
        <f>IF(L36&lt;&gt;"",HLOOKUP(COUNT($F36:L36)+1,$G$4:$EH$8,M$14,0)*$D36,IF($C36=M$17,$G$5*$D36,""))</f>
        <v/>
      </c>
      <c r="N36" s="34" t="str">
        <f>IF(M36&lt;&gt;"",HLOOKUP(COUNT($F36:M36)+1,$G$4:$EH$8,N$14,0)*$D36,IF($C36=N$17,$G$5*$D36,""))</f>
        <v/>
      </c>
      <c r="O36" s="34" t="str">
        <f>IF(N36&lt;&gt;"",HLOOKUP(COUNT($F36:N36)+1,$G$4:$EH$8,O$14,0)*$D36,IF($C36=O$17,$G$5*$D36,""))</f>
        <v/>
      </c>
      <c r="P36" s="34" t="str">
        <f>IF(O36&lt;&gt;"",HLOOKUP(COUNT($F36:O36)+1,$G$4:$EH$8,P$14,0)*$D36,IF($C36=P$17,$G$5*$D36,""))</f>
        <v/>
      </c>
      <c r="Q36" s="34" t="str">
        <f>IF(P36&lt;&gt;"",HLOOKUP(COUNT($F36:P36)+1,$G$4:$EH$8,Q$14,0)*$D36,IF($C36=Q$17,$G$5*$D36,""))</f>
        <v/>
      </c>
      <c r="R36" s="34" t="str">
        <f>IF(Q36&lt;&gt;"",HLOOKUP(COUNT($F36:Q36)+1,$G$4:$EH$8,R$14,0)*$D36,IF($C36=R$17,$G$5*$D36,""))</f>
        <v/>
      </c>
      <c r="S36" s="34" t="str">
        <f>IF(R36&lt;&gt;"",HLOOKUP(COUNT($F36:R36)+1,$G$4:$EH$8,S$14,0)*$D36,IF($C36=S$17,$G$5*$D36,""))</f>
        <v/>
      </c>
      <c r="T36" s="34" t="str">
        <f>IF(S36&lt;&gt;"",HLOOKUP(COUNT($F36:S36)+1,$G$4:$EH$8,T$14,0)*$D36,IF($C36=T$17,$G$5*$D36,""))</f>
        <v/>
      </c>
      <c r="U36" s="34" t="str">
        <f>IF(T36&lt;&gt;"",HLOOKUP(COUNT($F36:T36)+1,$G$4:$EH$8,U$14,0)*$D36,IF($C36=U$17,$G$5*$D36,""))</f>
        <v/>
      </c>
      <c r="V36" s="34" t="str">
        <f>IF(U36&lt;&gt;"",HLOOKUP(COUNT($F36:U36)+1,$G$4:$EH$8,V$14,0)*$D36,IF($C36=V$17,$G$5*$D36,""))</f>
        <v/>
      </c>
      <c r="W36" s="34" t="str">
        <f>IF(V36&lt;&gt;"",HLOOKUP(COUNT($F36:V36)+1,$G$4:$EH$8,W$14,0)*$D36,IF($C36=W$17,$G$5*$D36,""))</f>
        <v/>
      </c>
      <c r="X36" s="34">
        <f>IF(W36&lt;&gt;"",HLOOKUP(COUNT($F36:W36)+1,$G$4:$EH$8,X$14,0)*$D36,IF($C36=X$17,$G$5*$D36,""))</f>
        <v>0</v>
      </c>
      <c r="Y36" s="34">
        <f>IF(X36&lt;&gt;"",HLOOKUP(COUNT($F36:X36)+1,$G$4:$EH$8,Y$14,0)*$D36,IF($C36=Y$17,$G$5*$D36,""))</f>
        <v>0</v>
      </c>
      <c r="Z36" s="34" t="e">
        <f>IF(Y36&lt;&gt;"",HLOOKUP(COUNT($F36:Y36)+1,$G$4:$EH$8,Z$14,0)*$D36,IF($C36=Z$17,$G$5*$D36,""))</f>
        <v>#VALUE!</v>
      </c>
      <c r="AA36" s="34" t="e">
        <f>IF(Z36&lt;&gt;"",HLOOKUP(COUNT($F36:Z36)+1,$G$4:$EH$8,AA$14,0)*$D36,IF($C36=AA$17,$G$5*$D36,""))</f>
        <v>#VALUE!</v>
      </c>
      <c r="AB36" s="34" t="e">
        <f>IF(AA36&lt;&gt;"",HLOOKUP(COUNT($F36:AA36)+1,$G$4:$EH$8,AB$14,0)*$D36,IF($C36=AB$17,$G$5*$D36,""))</f>
        <v>#VALUE!</v>
      </c>
      <c r="AC36" s="34" t="e">
        <f>IF(AB36&lt;&gt;"",HLOOKUP(COUNT($F36:AB36)+1,$G$4:$EH$8,AC$14,0)*$D36,IF($C36=AC$17,$G$5*$D36,""))</f>
        <v>#VALUE!</v>
      </c>
      <c r="AD36" s="34" t="e">
        <f>IF(AC36&lt;&gt;"",HLOOKUP(COUNT($F36:AC36)+1,$G$4:$EH$8,AD$14,0)*$D36,IF($C36=AD$17,$G$5*$D36,""))</f>
        <v>#VALUE!</v>
      </c>
      <c r="AE36" s="34" t="e">
        <f>IF(AD36&lt;&gt;"",HLOOKUP(COUNT($F36:AD36)+1,$G$4:$EH$8,AE$14,0)*$D36,IF($C36=AE$17,$G$5*$D36,""))</f>
        <v>#VALUE!</v>
      </c>
      <c r="AF36" s="34" t="e">
        <f>IF(AE36&lt;&gt;"",HLOOKUP(COUNT($F36:AE36)+1,$G$4:$EH$8,AF$14,0)*$D36,IF($C36=AF$17,$G$5*$D36,""))</f>
        <v>#VALUE!</v>
      </c>
      <c r="AG36" s="34" t="e">
        <f>IF(AF36&lt;&gt;"",HLOOKUP(COUNT($F36:AF36)+1,$G$4:$EH$8,AG$14,0)*$D36,IF($C36=AG$17,$G$5*$D36,""))</f>
        <v>#VALUE!</v>
      </c>
      <c r="AH36" s="34" t="e">
        <f>IF(AG36&lt;&gt;"",HLOOKUP(COUNT($F36:AG36)+1,$G$4:$EH$8,AH$14,0)*$D36,IF($C36=AH$17,$G$5*$D36,""))</f>
        <v>#VALUE!</v>
      </c>
      <c r="AI36" s="34" t="e">
        <f>IF(AH36&lt;&gt;"",HLOOKUP(COUNT($F36:AH36)+1,$G$4:$EH$8,AI$14,0)*$D36,IF($C36=AI$17,$G$5*$D36,""))</f>
        <v>#VALUE!</v>
      </c>
      <c r="AJ36" s="34" t="e">
        <f>IF(AI36&lt;&gt;"",HLOOKUP(COUNT($F36:AI36)+1,$G$4:$EH$8,AJ$14,0)*$D36,IF($C36=AJ$17,$G$5*$D36,""))</f>
        <v>#VALUE!</v>
      </c>
      <c r="AK36" s="34" t="e">
        <f>IF(AJ36&lt;&gt;"",HLOOKUP(COUNT($F36:AJ36)+1,$G$4:$EH$8,AK$14,0)*$D36,IF($C36=AK$17,$G$5*$D36,""))</f>
        <v>#VALUE!</v>
      </c>
      <c r="AL36" s="34" t="e">
        <f>IF(AK36&lt;&gt;"",HLOOKUP(COUNT($F36:AK36)+1,$G$4:$EH$8,AL$14,0)*$D36,IF($C36=AL$17,$G$5*$D36,""))</f>
        <v>#VALUE!</v>
      </c>
      <c r="AM36" s="34" t="e">
        <f>IF(AL36&lt;&gt;"",HLOOKUP(COUNT($F36:AL36)+1,$G$4:$EH$8,AM$14,0)*$D36,IF($C36=AM$17,$G$5*$D36,""))</f>
        <v>#VALUE!</v>
      </c>
      <c r="AN36" s="34" t="e">
        <f>IF(AM36&lt;&gt;"",HLOOKUP(COUNT($F36:AM36)+1,$G$4:$EH$8,AN$14,0)*$D36,IF($C36=AN$17,$G$5*$D36,""))</f>
        <v>#VALUE!</v>
      </c>
      <c r="AO36" s="34" t="e">
        <f>IF(AN36&lt;&gt;"",HLOOKUP(COUNT($F36:AN36)+1,$G$4:$EH$8,AO$14,0)*$D36,IF($C36=AO$17,$G$5*$D36,""))</f>
        <v>#VALUE!</v>
      </c>
      <c r="AP36" s="34" t="e">
        <f>IF(AO36&lt;&gt;"",HLOOKUP(COUNT($F36:AO36)+1,$G$4:$EH$8,AP$14,0)*$D36,IF($C36=AP$17,$G$5*$D36,""))</f>
        <v>#VALUE!</v>
      </c>
      <c r="AQ36" s="34" t="e">
        <f>IF(AP36&lt;&gt;"",HLOOKUP(COUNT($F36:AP36)+1,$G$4:$EH$8,AQ$14,0)*$D36,IF($C36=AQ$17,$G$5*$D36,""))</f>
        <v>#VALUE!</v>
      </c>
      <c r="AR36" s="34" t="e">
        <f>IF(AQ36&lt;&gt;"",HLOOKUP(COUNT($F36:AQ36)+1,$G$4:$EH$8,AR$14,0)*$D36,IF($C36=AR$17,$G$5*$D36,""))</f>
        <v>#VALUE!</v>
      </c>
      <c r="AS36" s="34" t="e">
        <f>IF(AR36&lt;&gt;"",HLOOKUP(COUNT($F36:AR36)+1,$G$4:$EH$8,AS$14,0)*$D36,IF($C36=AS$17,$G$5*$D36,""))</f>
        <v>#VALUE!</v>
      </c>
      <c r="AT36" s="34" t="e">
        <f>IF(AS36&lt;&gt;"",HLOOKUP(COUNT($F36:AS36)+1,$G$4:$EH$8,AT$14,0)*$D36,IF($C36=AT$17,$G$5*$D36,""))</f>
        <v>#VALUE!</v>
      </c>
      <c r="AU36" s="34" t="e">
        <f>IF(AT36&lt;&gt;"",HLOOKUP(COUNT($F36:AT36)+1,$G$4:$EH$8,AU$14,0)*$D36,IF($C36=AU$17,$G$5*$D36,""))</f>
        <v>#VALUE!</v>
      </c>
      <c r="AV36" s="34" t="e">
        <f>IF(AU36&lt;&gt;"",HLOOKUP(COUNT($F36:AU36)+1,$G$4:$EH$8,AV$14,0)*$D36,IF($C36=AV$17,$G$5*$D36,""))</f>
        <v>#VALUE!</v>
      </c>
      <c r="AW36" s="34" t="e">
        <f>IF(AV36&lt;&gt;"",HLOOKUP(COUNT($F36:AV36)+1,$G$4:$EH$8,AW$14,0)*$D36,IF($C36=AW$17,$G$5*$D36,""))</f>
        <v>#VALUE!</v>
      </c>
      <c r="AX36" s="34" t="e">
        <f>IF(AW36&lt;&gt;"",HLOOKUP(COUNT($F36:AW36)+1,$G$4:$EH$8,AX$14,0)*$D36,IF($C36=AX$17,$G$5*$D36,""))</f>
        <v>#VALUE!</v>
      </c>
      <c r="AY36" s="34" t="e">
        <f>IF(AX36&lt;&gt;"",HLOOKUP(COUNT($F36:AX36)+1,$G$4:$EH$8,AY$14,0)*$D36,IF($C36=AY$17,$G$5*$D36,""))</f>
        <v>#VALUE!</v>
      </c>
      <c r="AZ36" s="34" t="e">
        <f>IF(AY36&lt;&gt;"",HLOOKUP(COUNT($F36:AY36)+1,$G$4:$EH$8,AZ$14,0)*$D36,IF($C36=AZ$17,$G$5*$D36,""))</f>
        <v>#VALUE!</v>
      </c>
      <c r="BA36" s="34" t="e">
        <f>IF(AZ36&lt;&gt;"",HLOOKUP(COUNT($F36:AZ36)+1,$G$4:$EH$8,BA$14,0)*$D36,IF($C36=BA$17,$G$5*$D36,""))</f>
        <v>#VALUE!</v>
      </c>
      <c r="BB36" s="34" t="e">
        <f>IF(BA36&lt;&gt;"",HLOOKUP(COUNT($F36:BA36)+1,$G$4:$EH$8,BB$14,0)*$D36,IF($C36=BB$17,$G$5*$D36,""))</f>
        <v>#VALUE!</v>
      </c>
      <c r="BC36" s="34" t="e">
        <f>IF(BB36&lt;&gt;"",HLOOKUP(COUNT($F36:BB36)+1,$G$4:$EH$8,BC$14,0)*$D36,IF($C36=BC$17,$G$5*$D36,""))</f>
        <v>#VALUE!</v>
      </c>
      <c r="BD36" s="34" t="e">
        <f>IF(BC36&lt;&gt;"",HLOOKUP(COUNT($F36:BC36)+1,$G$4:$EH$8,BD$14,0)*$D36,IF($C36=BD$17,$G$5*$D36,""))</f>
        <v>#VALUE!</v>
      </c>
      <c r="BE36" s="34" t="e">
        <f>IF(BD36&lt;&gt;"",HLOOKUP(COUNT($F36:BD36)+1,$G$4:$EH$8,BE$14,0)*$D36,IF($C36=BE$17,$G$5*$D36,""))</f>
        <v>#VALUE!</v>
      </c>
      <c r="BF36" s="34" t="e">
        <f>IF(BE36&lt;&gt;"",HLOOKUP(COUNT($F36:BE36)+1,$G$4:$EH$8,BF$14,0)*$D36,IF($C36=BF$17,$G$5*$D36,""))</f>
        <v>#VALUE!</v>
      </c>
      <c r="BG36" s="34" t="e">
        <f>IF(BF36&lt;&gt;"",HLOOKUP(COUNT($F36:BF36)+1,$G$4:$EH$8,BG$14,0)*$D36,IF($C36=BG$17,$G$5*$D36,""))</f>
        <v>#VALUE!</v>
      </c>
      <c r="BH36" s="34" t="e">
        <f>IF(BG36&lt;&gt;"",HLOOKUP(COUNT($F36:BG36)+1,$G$4:$EH$8,BH$14,0)*$D36,IF($C36=BH$17,$G$5*$D36,""))</f>
        <v>#VALUE!</v>
      </c>
      <c r="BI36" s="34" t="e">
        <f>IF(BH36&lt;&gt;"",HLOOKUP(COUNT($F36:BH36)+1,$G$4:$EH$8,BI$14,0)*$D36,IF($C36=BI$17,$G$5*$D36,""))</f>
        <v>#VALUE!</v>
      </c>
      <c r="BJ36" s="34" t="e">
        <f>IF(BI36&lt;&gt;"",HLOOKUP(COUNT($F36:BI36)+1,$G$4:$EH$8,BJ$14,0)*$D36,IF($C36=BJ$17,$G$5*$D36,""))</f>
        <v>#VALUE!</v>
      </c>
      <c r="BK36" s="34" t="e">
        <f>IF(BJ36&lt;&gt;"",HLOOKUP(COUNT($F36:BJ36)+1,$G$4:$EH$8,BK$14,0)*$D36,IF($C36=BK$17,$G$5*$D36,""))</f>
        <v>#VALUE!</v>
      </c>
      <c r="BL36" s="34" t="e">
        <f>IF(BK36&lt;&gt;"",HLOOKUP(COUNT($F36:BK36)+1,$G$4:$EH$8,BL$14,0)*$D36,IF($C36=BL$17,$G$5*$D36,""))</f>
        <v>#VALUE!</v>
      </c>
      <c r="BM36" s="34" t="e">
        <f>IF(BL36&lt;&gt;"",HLOOKUP(COUNT($F36:BL36)+1,$G$4:$EH$8,BM$14,0)*$D36,IF($C36=BM$17,$G$5*$D36,""))</f>
        <v>#VALUE!</v>
      </c>
      <c r="BN36" s="34" t="e">
        <f>IF(BM36&lt;&gt;"",HLOOKUP(COUNT($F36:BM36)+1,$G$4:$EH$8,BN$14,0)*$D36,IF($C36=BN$17,$G$5*$D36,""))</f>
        <v>#VALUE!</v>
      </c>
      <c r="BO36" s="34" t="e">
        <f>IF(BN36&lt;&gt;"",HLOOKUP(COUNT($F36:BN36)+1,$G$4:$EH$8,BO$14,0)*$D36,IF($C36=BO$17,$G$5*$D36,""))</f>
        <v>#VALUE!</v>
      </c>
      <c r="BP36" s="34" t="e">
        <f>IF(BO36&lt;&gt;"",HLOOKUP(COUNT($F36:BO36)+1,$G$4:$EH$8,BP$14,0)*$D36,IF($C36=BP$17,$G$5*$D36,""))</f>
        <v>#VALUE!</v>
      </c>
      <c r="BQ36" s="34" t="e">
        <f>IF(BP36&lt;&gt;"",HLOOKUP(COUNT($F36:BP36)+1,$G$4:$EH$8,BQ$14,0)*$D36,IF($C36=BQ$17,$G$5*$D36,""))</f>
        <v>#VALUE!</v>
      </c>
      <c r="BR36" s="34" t="e">
        <f>IF(BQ36&lt;&gt;"",HLOOKUP(COUNT($F36:BQ36)+1,$G$4:$EH$8,BR$14,0)*$D36,IF($C36=BR$17,$G$5*$D36,""))</f>
        <v>#VALUE!</v>
      </c>
      <c r="BS36" s="34" t="e">
        <f>IF(BR36&lt;&gt;"",HLOOKUP(COUNT($F36:BR36)+1,$G$4:$EH$8,BS$14,0)*$D36,IF($C36=BS$17,$G$5*$D36,""))</f>
        <v>#VALUE!</v>
      </c>
      <c r="BT36" s="34" t="e">
        <f>IF(BS36&lt;&gt;"",HLOOKUP(COUNT($F36:BS36)+1,$G$4:$EH$8,BT$14,0)*$D36,IF($C36=BT$17,$G$5*$D36,""))</f>
        <v>#VALUE!</v>
      </c>
      <c r="BU36" s="34" t="e">
        <f>IF(BT36&lt;&gt;"",HLOOKUP(COUNT($F36:BT36)+1,$G$4:$EH$8,BU$14,0)*$D36,IF($C36=BU$17,$G$5*$D36,""))</f>
        <v>#VALUE!</v>
      </c>
      <c r="BV36" s="34" t="e">
        <f>IF(BU36&lt;&gt;"",HLOOKUP(COUNT($F36:BU36)+1,$G$4:$EH$8,BV$14,0)*$D36,IF($C36=BV$17,$G$5*$D36,""))</f>
        <v>#VALUE!</v>
      </c>
      <c r="BW36" s="34" t="e">
        <f>IF(BV36&lt;&gt;"",HLOOKUP(COUNT($F36:BV36)+1,$G$4:$EH$8,BW$14,0)*$D36,IF($C36=BW$17,$G$5*$D36,""))</f>
        <v>#VALUE!</v>
      </c>
      <c r="BX36" s="34" t="e">
        <f>IF(BW36&lt;&gt;"",HLOOKUP(COUNT($F36:BW36)+1,$G$4:$EH$8,BX$14,0)*$D36,IF($C36=BX$17,$G$5*$D36,""))</f>
        <v>#VALUE!</v>
      </c>
      <c r="BY36" s="34" t="e">
        <f>IF(BX36&lt;&gt;"",HLOOKUP(COUNT($F36:BX36)+1,$G$4:$EH$8,BY$14,0)*$D36,IF($C36=BY$17,$G$5*$D36,""))</f>
        <v>#VALUE!</v>
      </c>
      <c r="BZ36" s="34" t="e">
        <f>IF(BY36&lt;&gt;"",HLOOKUP(COUNT($F36:BY36)+1,$G$4:$EH$8,BZ$14,0)*$D36,IF($C36=BZ$17,$G$5*$D36,""))</f>
        <v>#VALUE!</v>
      </c>
      <c r="CA36" s="34" t="e">
        <f>IF(BZ36&lt;&gt;"",HLOOKUP(COUNT($F36:BZ36)+1,$G$4:$EH$8,CA$14,0)*$D36,IF($C36=CA$17,$G$5*$D36,""))</f>
        <v>#VALUE!</v>
      </c>
      <c r="CB36" s="34" t="e">
        <f>IF(CA36&lt;&gt;"",HLOOKUP(COUNT($F36:CA36)+1,$G$4:$EH$8,CB$14,0)*$D36,IF($C36=CB$17,$G$5*$D36,""))</f>
        <v>#VALUE!</v>
      </c>
      <c r="CC36" s="34" t="e">
        <f>IF(CB36&lt;&gt;"",HLOOKUP(COUNT($F36:CB36)+1,$G$4:$EH$8,CC$14,0)*$D36,IF($C36=CC$17,$G$5*$D36,""))</f>
        <v>#VALUE!</v>
      </c>
      <c r="CD36" s="34" t="e">
        <f>IF(CC36&lt;&gt;"",HLOOKUP(COUNT($F36:CC36)+1,$G$4:$EH$8,CD$14,0)*$D36,IF($C36=CD$17,$G$5*$D36,""))</f>
        <v>#VALUE!</v>
      </c>
      <c r="CE36" s="34" t="e">
        <f>IF(CD36&lt;&gt;"",HLOOKUP(COUNT($F36:CD36)+1,$G$4:$EH$8,CE$14,0)*$D36,IF($C36=CE$17,$G$5*$D36,""))</f>
        <v>#VALUE!</v>
      </c>
      <c r="CF36" s="34" t="e">
        <f>IF(CE36&lt;&gt;"",HLOOKUP(COUNT($F36:CE36)+1,$G$4:$EH$8,CF$14,0)*$D36,IF($C36=CF$17,$G$5*$D36,""))</f>
        <v>#VALUE!</v>
      </c>
      <c r="CG36" s="34" t="e">
        <f>IF(CF36&lt;&gt;"",HLOOKUP(COUNT($F36:CF36)+1,$G$4:$EH$8,CG$14,0)*$D36,IF($C36=CG$17,$G$5*$D36,""))</f>
        <v>#VALUE!</v>
      </c>
      <c r="CH36" s="34" t="e">
        <f>IF(CG36&lt;&gt;"",HLOOKUP(COUNT($F36:CG36)+1,$G$4:$EH$8,CH$14,0)*$D36,IF($C36=CH$17,$G$5*$D36,""))</f>
        <v>#VALUE!</v>
      </c>
      <c r="CI36" s="34" t="e">
        <f>IF(CH36&lt;&gt;"",HLOOKUP(COUNT($F36:CH36)+1,$G$4:$EH$8,CI$14,0)*$D36,IF($C36=CI$17,$G$5*$D36,""))</f>
        <v>#VALUE!</v>
      </c>
      <c r="CJ36" s="34" t="e">
        <f>IF(CI36&lt;&gt;"",HLOOKUP(COUNT($F36:CI36)+1,$G$4:$EH$8,CJ$14,0)*$D36,IF($C36=CJ$17,$G$5*$D36,""))</f>
        <v>#VALUE!</v>
      </c>
      <c r="CK36" s="34" t="e">
        <f>IF(CJ36&lt;&gt;"",HLOOKUP(COUNT($F36:CJ36)+1,$G$4:$EH$8,CK$14,0)*$D36,IF($C36=CK$17,$G$5*$D36,""))</f>
        <v>#VALUE!</v>
      </c>
      <c r="CL36" s="34" t="e">
        <f>IF(CK36&lt;&gt;"",HLOOKUP(COUNT($F36:CK36)+1,$G$4:$EH$8,CL$14,0)*$D36,IF($C36=CL$17,$G$5*$D36,""))</f>
        <v>#VALUE!</v>
      </c>
      <c r="CM36" s="34" t="e">
        <f>IF(CL36&lt;&gt;"",HLOOKUP(COUNT($F36:CL36)+1,$G$4:$EH$8,CM$14,0)*$D36,IF($C36=CM$17,$G$5*$D36,""))</f>
        <v>#VALUE!</v>
      </c>
      <c r="CN36" s="34" t="e">
        <f>IF(CM36&lt;&gt;"",HLOOKUP(COUNT($F36:CM36)+1,$G$4:$EH$8,CN$14,0)*$D36,IF($C36=CN$17,$G$5*$D36,""))</f>
        <v>#VALUE!</v>
      </c>
      <c r="CO36" s="34" t="e">
        <f>IF(CN36&lt;&gt;"",HLOOKUP(COUNT($F36:CN36)+1,$G$4:$EH$8,CO$14,0)*$D36,IF($C36=CO$17,$G$5*$D36,""))</f>
        <v>#VALUE!</v>
      </c>
      <c r="CP36" s="34" t="e">
        <f>IF(CO36&lt;&gt;"",HLOOKUP(COUNT($F36:CO36)+1,$G$4:$EH$8,CP$14,0)*$D36,IF($C36=CP$17,$G$5*$D36,""))</f>
        <v>#VALUE!</v>
      </c>
      <c r="CQ36" s="34" t="e">
        <f>IF(CP36&lt;&gt;"",HLOOKUP(COUNT($F36:CP36)+1,$G$4:$EH$8,CQ$14,0)*$D36,IF($C36=CQ$17,$G$5*$D36,""))</f>
        <v>#VALUE!</v>
      </c>
      <c r="CR36" s="34" t="e">
        <f>IF(CQ36&lt;&gt;"",HLOOKUP(COUNT($F36:CQ36)+1,$G$4:$EH$8,CR$14,0)*$D36,IF($C36=CR$17,$G$5*$D36,""))</f>
        <v>#VALUE!</v>
      </c>
      <c r="CS36" s="34" t="e">
        <f>IF(CR36&lt;&gt;"",HLOOKUP(COUNT($F36:CR36)+1,$G$4:$EH$8,CS$14,0)*$D36,IF($C36=CS$17,$G$5*$D36,""))</f>
        <v>#VALUE!</v>
      </c>
      <c r="CT36" s="34" t="e">
        <f>IF(CS36&lt;&gt;"",HLOOKUP(COUNT($F36:CS36)+1,$G$4:$EH$8,CT$14,0)*$D36,IF($C36=CT$17,$G$5*$D36,""))</f>
        <v>#VALUE!</v>
      </c>
      <c r="CU36" s="34" t="e">
        <f>IF(CT36&lt;&gt;"",HLOOKUP(COUNT($F36:CT36)+1,$G$4:$EH$8,CU$14,0)*$D36,IF($C36=CU$17,$G$5*$D36,""))</f>
        <v>#VALUE!</v>
      </c>
      <c r="CV36" s="34" t="e">
        <f>IF(CU36&lt;&gt;"",HLOOKUP(COUNT($F36:CU36)+1,$G$4:$EH$8,CV$14,0)*$D36,IF($C36=CV$17,$G$5*$D36,""))</f>
        <v>#VALUE!</v>
      </c>
      <c r="CW36" s="34" t="e">
        <f>IF(CV36&lt;&gt;"",HLOOKUP(COUNT($F36:CV36)+1,$G$4:$EH$8,CW$14,0)*$D36,IF($C36=CW$17,$G$5*$D36,""))</f>
        <v>#VALUE!</v>
      </c>
      <c r="CX36" s="34" t="e">
        <f>IF(CW36&lt;&gt;"",HLOOKUP(COUNT($F36:CW36)+1,$G$4:$EH$8,CX$14,0)*$D36,IF($C36=CX$17,$G$5*$D36,""))</f>
        <v>#VALUE!</v>
      </c>
      <c r="CY36" s="34" t="e">
        <f>IF(CX36&lt;&gt;"",HLOOKUP(COUNT($F36:CX36)+1,$G$4:$EH$8,CY$14,0)*$D36,IF($C36=CY$17,$G$5*$D36,""))</f>
        <v>#VALUE!</v>
      </c>
      <c r="CZ36" s="34" t="e">
        <f>IF(CY36&lt;&gt;"",HLOOKUP(COUNT($F36:CY36)+1,$G$4:$EH$8,CZ$14,0)*$D36,IF($C36=CZ$17,$G$5*$D36,""))</f>
        <v>#VALUE!</v>
      </c>
      <c r="DA36" s="34" t="e">
        <f>IF(CZ36&lt;&gt;"",HLOOKUP(COUNT($F36:CZ36)+1,$G$4:$EH$8,DA$14,0)*$D36,IF($C36=DA$17,$G$5*$D36,""))</f>
        <v>#VALUE!</v>
      </c>
      <c r="DB36" s="34" t="e">
        <f>IF(DA36&lt;&gt;"",HLOOKUP(COUNT($F36:DA36)+1,$G$4:$EH$8,DB$14,0)*$D36,IF($C36=DB$17,$G$5*$D36,""))</f>
        <v>#VALUE!</v>
      </c>
      <c r="DC36" s="34" t="e">
        <f>IF(DB36&lt;&gt;"",HLOOKUP(COUNT($F36:DB36)+1,$G$4:$EH$8,DC$14,0)*$D36,IF($C36=DC$17,$G$5*$D36,""))</f>
        <v>#VALUE!</v>
      </c>
      <c r="DD36" s="34" t="e">
        <f>IF(DC36&lt;&gt;"",HLOOKUP(COUNT($F36:DC36)+1,$G$4:$EH$8,DD$14,0)*$D36,IF($C36=DD$17,$G$5*$D36,""))</f>
        <v>#VALUE!</v>
      </c>
      <c r="DE36" s="34" t="e">
        <f>IF(DD36&lt;&gt;"",HLOOKUP(COUNT($F36:DD36)+1,$G$4:$EH$8,DE$14,0)*$D36,IF($C36=DE$17,$G$5*$D36,""))</f>
        <v>#VALUE!</v>
      </c>
      <c r="DF36" s="34" t="e">
        <f>IF(DE36&lt;&gt;"",HLOOKUP(COUNT($F36:DE36)+1,$G$4:$EH$8,DF$14,0)*$D36,IF($C36=DF$17,$G$5*$D36,""))</f>
        <v>#VALUE!</v>
      </c>
      <c r="DG36" s="34" t="e">
        <f>IF(DF36&lt;&gt;"",HLOOKUP(COUNT($F36:DF36)+1,$G$4:$EH$8,DG$14,0)*$D36,IF($C36=DG$17,$G$5*$D36,""))</f>
        <v>#VALUE!</v>
      </c>
      <c r="DH36" s="34" t="e">
        <f>IF(DG36&lt;&gt;"",HLOOKUP(COUNT($F36:DG36)+1,$G$4:$EH$8,DH$14,0)*$D36,IF($C36=DH$17,$G$5*$D36,""))</f>
        <v>#VALUE!</v>
      </c>
      <c r="DI36" s="34" t="e">
        <f>IF(DH36&lt;&gt;"",HLOOKUP(COUNT($F36:DH36)+1,$G$4:$EH$8,DI$14,0)*$D36,IF($C36=DI$17,$G$5*$D36,""))</f>
        <v>#VALUE!</v>
      </c>
      <c r="DJ36" s="34" t="e">
        <f>IF(DI36&lt;&gt;"",HLOOKUP(COUNT($F36:DI36)+1,$G$4:$EH$8,DJ$14,0)*$D36,IF($C36=DJ$17,$G$5*$D36,""))</f>
        <v>#VALUE!</v>
      </c>
      <c r="DK36" s="34" t="e">
        <f>IF(DJ36&lt;&gt;"",HLOOKUP(COUNT($F36:DJ36)+1,$G$4:$EH$8,DK$14,0)*$D36,IF($C36=DK$17,$G$5*$D36,""))</f>
        <v>#VALUE!</v>
      </c>
      <c r="DL36" s="34" t="e">
        <f>IF(DK36&lt;&gt;"",HLOOKUP(COUNT($F36:DK36)+1,$G$4:$EH$8,DL$14,0)*$D36,IF($C36=DL$17,$G$5*$D36,""))</f>
        <v>#VALUE!</v>
      </c>
      <c r="DM36" s="34" t="e">
        <f>IF(DL36&lt;&gt;"",HLOOKUP(COUNT($F36:DL36)+1,$G$4:$EH$8,DM$14,0)*$D36,IF($C36=DM$17,$G$5*$D36,""))</f>
        <v>#VALUE!</v>
      </c>
      <c r="DN36" s="34" t="e">
        <f>IF(DM36&lt;&gt;"",HLOOKUP(COUNT($F36:DM36)+1,$G$4:$EH$8,DN$14,0)*$D36,IF($C36=DN$17,$G$5*$D36,""))</f>
        <v>#VALUE!</v>
      </c>
      <c r="DO36" s="34" t="e">
        <f>IF(DN36&lt;&gt;"",HLOOKUP(COUNT($F36:DN36)+1,$G$4:$EH$8,DO$14,0)*$D36,IF($C36=DO$17,$G$5*$D36,""))</f>
        <v>#VALUE!</v>
      </c>
      <c r="DP36" s="34" t="e">
        <f>IF(DO36&lt;&gt;"",HLOOKUP(COUNT($F36:DO36)+1,$G$4:$EH$8,DP$14,0)*$D36,IF($C36=DP$17,$G$5*$D36,""))</f>
        <v>#VALUE!</v>
      </c>
      <c r="DQ36" s="34" t="e">
        <f>IF(DP36&lt;&gt;"",HLOOKUP(COUNT($F36:DP36)+1,$G$4:$EH$8,DQ$14,0)*$D36,IF($C36=DQ$17,$G$5*$D36,""))</f>
        <v>#VALUE!</v>
      </c>
      <c r="DR36" s="34" t="e">
        <f>IF(DQ36&lt;&gt;"",HLOOKUP(COUNT($F36:DQ36)+1,$G$4:$EH$8,DR$14,0)*$D36,IF($C36=DR$17,$G$5*$D36,""))</f>
        <v>#VALUE!</v>
      </c>
      <c r="DS36" s="34" t="e">
        <f>IF(DR36&lt;&gt;"",HLOOKUP(COUNT($F36:DR36)+1,$G$4:$EH$8,DS$14,0)*$D36,IF($C36=DS$17,$G$5*$D36,""))</f>
        <v>#VALUE!</v>
      </c>
      <c r="DT36" s="34" t="e">
        <f>IF(DS36&lt;&gt;"",HLOOKUP(COUNT($F36:DS36)+1,$G$4:$EH$8,DT$14,0)*$D36,IF($C36=DT$17,$G$5*$D36,""))</f>
        <v>#VALUE!</v>
      </c>
      <c r="DU36" s="34" t="e">
        <f>IF(DT36&lt;&gt;"",HLOOKUP(COUNT($F36:DT36)+1,$G$4:$EH$8,DU$14,0)*$D36,IF($C36=DU$17,$G$5*$D36,""))</f>
        <v>#VALUE!</v>
      </c>
      <c r="DV36" s="34" t="e">
        <f>IF(DU36&lt;&gt;"",HLOOKUP(COUNT($F36:DU36)+1,$G$4:$EH$8,DV$14,0)*$D36,IF($C36=DV$17,$G$5*$D36,""))</f>
        <v>#VALUE!</v>
      </c>
      <c r="DX36" s="34" t="str">
        <f>IF(DW36&lt;&gt;"",HLOOKUP(COUNT($DW36:DW36)+1,$G$4:$CX$8,DX$14,0)*$D36,IF($C36=DX$17,$G$6*$D36,""))</f>
        <v/>
      </c>
      <c r="DY36" s="34" t="str">
        <f>IF(DX36&lt;&gt;"",HLOOKUP(COUNT($DW36:DX36)+1,$G$4:$CX$8,DY$14,0)*$D36,IF($C36=DY$17,$G$6*$D36,""))</f>
        <v/>
      </c>
      <c r="DZ36" s="34" t="str">
        <f>IF(DY36&lt;&gt;"",HLOOKUP(COUNT($DW36:DY36)+1,$G$4:$CX$8,DZ$14,0)*$D36,IF($C36=DZ$17,$G$6*$D36,""))</f>
        <v/>
      </c>
      <c r="EA36" s="34" t="str">
        <f>IF(DZ36&lt;&gt;"",HLOOKUP(COUNT($DW36:DZ36)+1,$G$4:$CX$8,EA$14,0)*$D36,IF($C36=EA$17,$G$6*$D36,""))</f>
        <v/>
      </c>
      <c r="EB36" s="34" t="str">
        <f>IF(EA36&lt;&gt;"",HLOOKUP(COUNT($DW36:EA36)+1,$G$4:$CX$8,EB$14,0)*$D36,IF($C36=EB$17,$G$6*$D36,""))</f>
        <v/>
      </c>
      <c r="EC36" s="34" t="str">
        <f>IF(EB36&lt;&gt;"",HLOOKUP(COUNT($DW36:EB36)+1,$G$4:$CX$8,EC$14,0)*$D36,IF($C36=EC$17,$G$6*$D36,""))</f>
        <v/>
      </c>
      <c r="ED36" s="34" t="str">
        <f>IF(EC36&lt;&gt;"",HLOOKUP(COUNT($DW36:EC36)+1,$G$4:$CX$8,ED$14,0)*$D36,IF($C36=ED$17,$G$6*$D36,""))</f>
        <v/>
      </c>
      <c r="EE36" s="34" t="str">
        <f>IF(ED36&lt;&gt;"",HLOOKUP(COUNT($DW36:ED36)+1,$G$4:$CX$8,EE$14,0)*$D36,IF($C36=EE$17,$G$6*$D36,""))</f>
        <v/>
      </c>
      <c r="EF36" s="34" t="str">
        <f>IF(EE36&lt;&gt;"",HLOOKUP(COUNT($DW36:EE36)+1,$G$4:$CX$8,EF$14,0)*$D36,IF($C36=EF$17,$G$6*$D36,""))</f>
        <v/>
      </c>
      <c r="EG36" s="34" t="str">
        <f>IF(EF36&lt;&gt;"",HLOOKUP(COUNT($DW36:EF36)+1,$G$4:$CX$8,EG$14,0)*$D36,IF($C36=EG$17,$G$6*$D36,""))</f>
        <v/>
      </c>
      <c r="EH36" s="34" t="str">
        <f>IF(EG36&lt;&gt;"",HLOOKUP(COUNT($DW36:EG36)+1,$G$4:$CX$8,EH$14,0)*$D36,IF($C36=EH$17,$G$6*$D36,""))</f>
        <v/>
      </c>
      <c r="EI36" s="34" t="str">
        <f>IF(EH36&lt;&gt;"",HLOOKUP(COUNT($DW36:EH36)+1,$G$4:$CX$8,EI$14,0)*$D36,IF($C36=EI$17,$G$6*$D36,""))</f>
        <v/>
      </c>
      <c r="EJ36" s="34" t="str">
        <f>IF(EI36&lt;&gt;"",HLOOKUP(COUNT($DW36:EI36)+1,$G$4:$CX$8,EJ$14,0)*$D36,IF($C36=EJ$17,$G$6*$D36,""))</f>
        <v/>
      </c>
      <c r="EK36" s="34" t="str">
        <f>IF(EJ36&lt;&gt;"",HLOOKUP(COUNT($DW36:EJ36)+1,$G$4:$CX$8,EK$14,0)*$D36,IF($C36=EK$17,$G$6*$D36,""))</f>
        <v/>
      </c>
      <c r="EL36" s="34" t="str">
        <f>IF(EK36&lt;&gt;"",HLOOKUP(COUNT($DW36:EK36)+1,$G$4:$CX$8,EL$14,0)*$D36,IF($C36=EL$17,$G$6*$D36,""))</f>
        <v/>
      </c>
      <c r="EM36" s="34" t="str">
        <f>IF(EL36&lt;&gt;"",HLOOKUP(COUNT($DW36:EL36)+1,$G$4:$CX$8,EM$14,0)*$D36,IF($C36=EM$17,$G$6*$D36,""))</f>
        <v/>
      </c>
      <c r="EN36" s="34" t="str">
        <f>IF(EM36&lt;&gt;"",HLOOKUP(COUNT($DW36:EM36)+1,$G$4:$CX$8,EN$14,0)*$D36,IF($C36=EN$17,$G$6*$D36,""))</f>
        <v/>
      </c>
      <c r="EO36" s="34">
        <f>IF(EN36&lt;&gt;"",HLOOKUP(COUNT($DW36:EN36)+1,$G$4:$CX$8,EO$14,0)*$D36,IF($C36=EO$17,$G$6*$D36,""))</f>
        <v>0</v>
      </c>
      <c r="EP36" s="34">
        <f>IF(EO36&lt;&gt;"",HLOOKUP(COUNT($DW36:EO36)+1,$G$4:$CX$8,EP$14,0)*$D36,IF($C36=EP$17,$G$6*$D36,""))</f>
        <v>3000</v>
      </c>
      <c r="EQ36" s="34">
        <f>IF(EP36&lt;&gt;"",HLOOKUP(COUNT($DW36:EP36)+1,$G$4:$CX$8,EQ$14,0)*$D36,IF($C36=EQ$17,$G$6*$D36,""))</f>
        <v>3000</v>
      </c>
      <c r="ER36" s="34">
        <f>IF(EQ36&lt;&gt;"",HLOOKUP(COUNT($DW36:EQ36)+1,$G$4:$CX$8,ER$14,0)*$D36,IF($C36=ER$17,$G$6*$D36,""))</f>
        <v>3000</v>
      </c>
      <c r="ES36" s="34">
        <f>IF(ER36&lt;&gt;"",HLOOKUP(COUNT($DW36:ER36)+1,$G$4:$CX$8,ES$14,0)*$D36,IF($C36=ES$17,$G$6*$D36,""))</f>
        <v>3619.3832833671909</v>
      </c>
      <c r="ET36" s="34">
        <f>IF(ES36&lt;&gt;"",HLOOKUP(COUNT($DW36:ES36)+1,$G$4:$CX$8,ET$14,0)*$D36,IF($C36=ET$17,$G$6*$D36,""))</f>
        <v>4524.229104208991</v>
      </c>
      <c r="EU36" s="34">
        <f>IF(ET36&lt;&gt;"",HLOOKUP(COUNT($DW36:ET36)+1,$G$4:$CX$8,EU$14,0)*$D36,IF($C36=EU$17,$G$6*$D36,""))</f>
        <v>5429.0749250507861</v>
      </c>
      <c r="EV36" s="34">
        <f>IF(EU36&lt;&gt;"",HLOOKUP(COUNT($DW36:EU36)+1,$G$4:$CX$8,EV$14,0)*$D36,IF($C36=EV$17,$G$6*$D36,""))</f>
        <v>6297.726913058912</v>
      </c>
      <c r="EW36" s="34">
        <f>IF(EV36&lt;&gt;"",HLOOKUP(COUNT($DW36:EV36)+1,$G$4:$CX$8,EW$14,0)*$D36,IF($C36=EW$17,$G$6*$D36,""))</f>
        <v>7179.4086808871616</v>
      </c>
      <c r="EX36" s="34">
        <f>IF(EW36&lt;&gt;"",HLOOKUP(COUNT($DW36:EW36)+1,$G$4:$CX$8,EX$14,0)*$D36,IF($C36=EX$17,$G$6*$D36,""))</f>
        <v>8112.7318094024877</v>
      </c>
      <c r="EY36" s="34">
        <f>IF(EX36&lt;&gt;"",HLOOKUP(COUNT($DW36:EX36)+1,$G$4:$CX$8,EY$14,0)*$D36,IF($C36=EY$17,$G$6*$D36,""))</f>
        <v>9005.1323084367614</v>
      </c>
      <c r="EZ36" s="34">
        <f>IF(EY36&lt;&gt;"",HLOOKUP(COUNT($DW36:EY36)+1,$G$4:$CX$8,EZ$14,0)*$D36,IF($C36=EZ$17,$G$6*$D36,""))</f>
        <v>9905.6455392804401</v>
      </c>
      <c r="FA36" s="34">
        <f>IF(EZ36&lt;&gt;"",HLOOKUP(COUNT($DW36:EZ36)+1,$G$4:$CX$8,FA$14,0)*$D36,IF($C36=FA$17,$G$6*$D36,""))</f>
        <v>7429.2341544603332</v>
      </c>
      <c r="FB36" s="34">
        <f>IF(FA36&lt;&gt;"",HLOOKUP(COUNT($DW36:FA36)+1,$G$4:$CX$8,FB$14,0)*$D36,IF($C36=FB$17,$G$6*$D36,""))</f>
        <v>7057.7724467373127</v>
      </c>
      <c r="FC36" s="34">
        <f>IF(FB36&lt;&gt;"",HLOOKUP(COUNT($DW36:FB36)+1,$G$4:$CX$8,FC$14,0)*$D36,IF($C36=FC$17,$G$6*$D36,""))</f>
        <v>7763.5496914110463</v>
      </c>
      <c r="FD36" s="34">
        <f>IF(FC36&lt;&gt;"",HLOOKUP(COUNT($DW36:FC36)+1,$G$4:$CX$8,FD$14,0)*$D36,IF($C36=FD$17,$G$6*$D36,""))</f>
        <v>8539.9046605521544</v>
      </c>
      <c r="FE36" s="34">
        <f>IF(FD36&lt;&gt;"",HLOOKUP(COUNT($DW36:FD36)+1,$G$4:$CX$8,FE$14,0)*$D36,IF($C36=FE$17,$G$6*$D36,""))</f>
        <v>9393.8951266073673</v>
      </c>
      <c r="FF36" s="34">
        <f>IF(FE36&lt;&gt;"",HLOOKUP(COUNT($DW36:FE36)+1,$G$4:$CX$8,FF$14,0)*$D36,IF($C36=FF$17,$G$6*$D36,""))</f>
        <v>10333.284639268104</v>
      </c>
      <c r="FG36" s="34">
        <f>IF(FF36&lt;&gt;"",HLOOKUP(COUNT($DW36:FF36)+1,$G$4:$CX$8,FG$14,0)*$D36,IF($C36=FG$17,$G$6*$D36,""))</f>
        <v>9816.6204073046938</v>
      </c>
      <c r="FH36" s="34">
        <f>IF(FG36&lt;&gt;"",HLOOKUP(COUNT($DW36:FG36)+1,$G$4:$CX$8,FH$14,0)*$D36,IF($C36=FH$17,$G$6*$D36,""))</f>
        <v>9325.7893869394611</v>
      </c>
      <c r="FI36" s="34">
        <f>IF(FH36&lt;&gt;"",HLOOKUP(COUNT($DW36:FH36)+1,$G$4:$CX$8,FI$14,0)*$D36,IF($C36=FI$17,$G$6*$D36,""))</f>
        <v>9978.5946440252228</v>
      </c>
      <c r="FJ36" s="34">
        <f>IF(FI36&lt;&gt;"",HLOOKUP(COUNT($DW36:FI36)+1,$G$4:$CX$8,FJ$14,0)*$D36,IF($C36=FJ$17,$G$6*$D36,""))</f>
        <v>10677.096269106989</v>
      </c>
      <c r="FK36" s="34">
        <f>IF(FJ36&lt;&gt;"",HLOOKUP(COUNT($DW36:FJ36)+1,$G$4:$CX$8,FK$14,0)*$D36,IF($C36=FK$17,$G$6*$D36,""))</f>
        <v>11424.493007944478</v>
      </c>
      <c r="FL36" s="34">
        <f>IF(FK36&lt;&gt;"",HLOOKUP(COUNT($DW36:FK36)+1,$G$4:$CX$8,FL$14,0)*$D36,IF($C36=FL$17,$G$6*$D36,""))</f>
        <v>12566.942308738924</v>
      </c>
      <c r="FM36" s="34">
        <f>IF(FL36&lt;&gt;"",HLOOKUP(COUNT($DW36:FL36)+1,$G$4:$CX$8,FM$14,0)*$D36,IF($C36=FM$17,$G$6*$D36,""))</f>
        <v>10681.900962428088</v>
      </c>
      <c r="FN36" s="34">
        <f>IF(FM36&lt;&gt;"",HLOOKUP(COUNT($DW36:FM36)+1,$G$4:$CX$8,FN$14,0)*$D36,IF($C36=FN$17,$G$6*$D36,""))</f>
        <v>10147.805914306686</v>
      </c>
      <c r="FO36" s="34">
        <f>IF(FN36&lt;&gt;"",HLOOKUP(COUNT($DW36:FN36)+1,$G$4:$CX$8,FO$14,0)*$D36,IF($C36=FO$17,$G$6*$D36,""))</f>
        <v>10655.196210022019</v>
      </c>
      <c r="FP36" s="34">
        <f>IF(FO36&lt;&gt;"",HLOOKUP(COUNT($DW36:FO36)+1,$G$4:$CX$8,FP$14,0)*$D36,IF($C36=FP$17,$G$6*$D36,""))</f>
        <v>11187.956020523121</v>
      </c>
      <c r="FQ36" s="34">
        <f>IF(FP36&lt;&gt;"",HLOOKUP(COUNT($DW36:FP36)+1,$G$4:$CX$8,FQ$14,0)*$D36,IF($C36=FQ$17,$G$6*$D36,""))</f>
        <v>11747.353821549272</v>
      </c>
      <c r="FR36" s="34">
        <f>IF(FQ36&lt;&gt;"",HLOOKUP(COUNT($DW36:FQ36)+1,$G$4:$CX$8,FR$14,0)*$D36,IF($C36=FR$17,$G$6*$D36,""))</f>
        <v>12569.668589057723</v>
      </c>
      <c r="FS36" s="34">
        <f>IF(FR36&lt;&gt;"",HLOOKUP(COUNT($DW36:FR36)+1,$G$4:$CX$8,FS$14,0)*$D36,IF($C36=FS$17,$G$6*$D36,""))</f>
        <v>11312.701730151952</v>
      </c>
      <c r="FT36" s="34">
        <f>IF(FS36&lt;&gt;"",HLOOKUP(COUNT($DW36:FS36)+1,$G$4:$CX$8,FT$14,0)*$D36,IF($C36=FT$17,$G$6*$D36,""))</f>
        <v>10181.431557136761</v>
      </c>
      <c r="FU36" s="34">
        <f>IF(FT36&lt;&gt;"",HLOOKUP(COUNT($DW36:FT36)+1,$G$4:$CX$8,FU$14,0)*$D36,IF($C36=FU$17,$G$6*$D36,""))</f>
        <v>10894.13176613633</v>
      </c>
      <c r="FV36" s="34">
        <f>IF(FU36&lt;&gt;"",HLOOKUP(COUNT($DW36:FU36)+1,$G$4:$CX$8,FV$14,0)*$D36,IF($C36=FV$17,$G$6*$D36,""))</f>
        <v>11656.72098976587</v>
      </c>
      <c r="FW36" s="34">
        <f>IF(FV36&lt;&gt;"",HLOOKUP(COUNT($DW36:FV36)+1,$G$4:$CX$8,FW$14,0)*$D36,IF($C36=FW$17,$G$6*$D36,""))</f>
        <v>12472.691459049485</v>
      </c>
      <c r="FX36" s="34">
        <f>IF(FW36&lt;&gt;"",HLOOKUP(COUNT($DW36:FW36)+1,$G$4:$CX$8,FX$14,0)*$D36,IF($C36=FX$17,$G$6*$D36,""))</f>
        <v>13470.506775773445</v>
      </c>
      <c r="FY36" s="34">
        <f>IF(FX36&lt;&gt;"",HLOOKUP(COUNT($DW36:FX36)+1,$G$4:$CX$8,FY$14,0)*$D36,IF($C36=FY$17,$G$6*$D36,""))</f>
        <v>11584.635827165162</v>
      </c>
      <c r="FZ36" s="34">
        <f>IF(FY36&lt;&gt;"",HLOOKUP(COUNT($DW36:FY36)+1,$G$4:$CX$8,FZ$14,0)*$D36,IF($C36=FZ$17,$G$6*$D36,""))</f>
        <v>11005.404035806903</v>
      </c>
      <c r="GA36" s="34">
        <f>IF(FZ36&lt;&gt;"",HLOOKUP(COUNT($DW36:FZ36)+1,$G$4:$CX$8,GA$14,0)*$D36,IF($C36=GA$17,$G$6*$D36,""))</f>
        <v>11555.674237597252</v>
      </c>
      <c r="GB36" s="34">
        <f>IF(GA36&lt;&gt;"",HLOOKUP(COUNT($DW36:GA36)+1,$G$4:$CX$8,GB$14,0)*$D36,IF($C36=GB$17,$G$6*$D36,""))</f>
        <v>12133.45794947711</v>
      </c>
      <c r="GC36" s="34">
        <f>IF(GB36&lt;&gt;"",HLOOKUP(COUNT($DW36:GB36)+1,$G$4:$CX$8,GC$14,0)*$D36,IF($C36=GC$17,$G$6*$D36,""))</f>
        <v>12740.130846950964</v>
      </c>
      <c r="GD36" s="34">
        <f>IF(GC36&lt;&gt;"",HLOOKUP(COUNT($DW36:GC36)+1,$G$4:$CX$8,GD$14,0)*$D36,IF($C36=GD$17,$G$6*$D36,""))</f>
        <v>13631.94000623753</v>
      </c>
      <c r="GE36" s="34">
        <f>IF(GD36&lt;&gt;"",HLOOKUP(COUNT($DW36:GD36)+1,$G$4:$CX$8,GE$14,0)*$D36,IF($C36=GE$17,$G$6*$D36,""))</f>
        <v>12268.746005613782</v>
      </c>
      <c r="GF36" s="34">
        <f>IF(GE36&lt;&gt;"",HLOOKUP(COUNT($DW36:GE36)+1,$G$4:$CX$8,GF$14,0)*$D36,IF($C36=GF$17,$G$6*$D36,""))</f>
        <v>11041.871405052403</v>
      </c>
      <c r="GG36" s="34">
        <f>IF(GF36&lt;&gt;"",HLOOKUP(COUNT($DW36:GF36)+1,$G$4:$CX$8,GG$14,0)*$D36,IF($C36=GG$17,$G$6*$D36,""))</f>
        <v>11814.802403406073</v>
      </c>
      <c r="GH36" s="34">
        <f>IF(GG36&lt;&gt;"",HLOOKUP(COUNT($DW36:GG36)+1,$G$4:$CX$8,GH$14,0)*$D36,IF($C36=GH$17,$G$6*$D36,""))</f>
        <v>12641.838571644495</v>
      </c>
      <c r="GI36" s="34">
        <f>IF(GH36&lt;&gt;"",HLOOKUP(COUNT($DW36:GH36)+1,$G$4:$CX$8,GI$14,0)*$D36,IF($C36=GI$17,$G$6*$D36,""))</f>
        <v>13526.767271659612</v>
      </c>
      <c r="GJ36" s="34">
        <f>IF(GI36&lt;&gt;"",HLOOKUP(COUNT($DW36:GI36)+1,$G$4:$CX$8,GJ$14,0)*$D36,IF($C36=GJ$17,$G$6*$D36,""))</f>
        <v>14608.908653392378</v>
      </c>
      <c r="GK36" s="34">
        <f>IF(GJ36&lt;&gt;"",HLOOKUP(COUNT($DW36:GJ36)+1,$G$4:$CX$8,GK$14,0)*$D36,IF($C36=GK$17,$G$6*$D36,""))</f>
        <v>12709.750528451366</v>
      </c>
      <c r="GL36" s="34">
        <f>IF(GK36&lt;&gt;"",HLOOKUP(COUNT($DW36:GK36)+1,$G$4:$CX$8,GL$14,0)*$D36,IF($C36=GL$17,$G$6*$D36,""))</f>
        <v>12074.263002028802</v>
      </c>
      <c r="GM36" s="34">
        <f>IF(GL36&lt;&gt;"",HLOOKUP(COUNT($DW36:GL36)+1,$G$4:$CX$8,GM$14,0)*$D36,IF($C36=GM$17,$G$6*$D36,""))</f>
        <v>12677.976152130239</v>
      </c>
      <c r="GN36" s="34">
        <f>IF(GM36&lt;&gt;"",HLOOKUP(COUNT($DW36:GM36)+1,$G$4:$CX$8,GN$14,0)*$D36,IF($C36=GN$17,$G$6*$D36,""))</f>
        <v>13311.874959736753</v>
      </c>
      <c r="GO36" s="34">
        <f>IF(GN36&lt;&gt;"",HLOOKUP(COUNT($DW36:GN36)+1,$G$4:$CX$8,GO$14,0)*$D36,IF($C36=GO$17,$G$6*$D36,""))</f>
        <v>13977.468707723594</v>
      </c>
      <c r="GP36" s="34">
        <f>IF(GO36&lt;&gt;"",HLOOKUP(COUNT($DW36:GO36)+1,$G$4:$CX$8,GP$14,0)*$D36,IF($C36=GP$17,$G$6*$D36,""))</f>
        <v>14955.891517264241</v>
      </c>
      <c r="GQ36" s="34">
        <f>IF(GP36&lt;&gt;"",HLOOKUP(COUNT($DW36:GP36)+1,$G$4:$CX$8,GQ$14,0)*$D36,IF($C36=GQ$17,$G$6*$D36,""))</f>
        <v>13460.302365537817</v>
      </c>
      <c r="GR36" s="34">
        <f>IF(GQ36&lt;&gt;"",HLOOKUP(COUNT($DW36:GQ36)+1,$G$4:$CX$8,GR$14,0)*$D36,IF($C36=GR$17,$G$6*$D36,""))</f>
        <v>12114.272128984037</v>
      </c>
      <c r="GS36" s="34">
        <f>IF(GR36&lt;&gt;"",HLOOKUP(COUNT($DW36:GR36)+1,$G$4:$CX$8,GS$14,0)*$D36,IF($C36=GS$17,$G$6*$D36,""))</f>
        <v>12962.271178012919</v>
      </c>
      <c r="GT36" s="34">
        <f>IF(GS36&lt;&gt;"",HLOOKUP(COUNT($DW36:GS36)+1,$G$4:$CX$8,GT$14,0)*$D36,IF($C36=GT$17,$G$6*$D36,""))</f>
        <v>13869.630160473826</v>
      </c>
      <c r="GU36" s="34">
        <f>IF(GT36&lt;&gt;"",HLOOKUP(COUNT($DW36:GT36)+1,$G$4:$CX$8,GU$14,0)*$D36,IF($C36=GU$17,$G$6*$D36,""))</f>
        <v>14840.50427170699</v>
      </c>
      <c r="GV36" s="34">
        <f>IF(GU36&lt;&gt;"",HLOOKUP(COUNT($DW36:GU36)+1,$G$4:$CX$8,GV$14,0)*$D36,IF($C36=GV$17,$G$6*$D36,""))</f>
        <v>16027.744613443549</v>
      </c>
      <c r="GW36" s="34">
        <f>IF(GV36&lt;&gt;"",HLOOKUP(COUNT($DW36:GV36)+1,$G$4:$CX$8,GW$14,0)*$D36,IF($C36=GW$17,$G$6*$D36,""))</f>
        <v>10431.578365036457</v>
      </c>
      <c r="GX36" s="34">
        <f>IF(GW36&lt;&gt;"",HLOOKUP(COUNT($DW36:GW36)+1,$G$4:$CX$8,GX$14,0)*$D36,IF($C36=GX$17,$G$6*$D36,""))</f>
        <v>10431.578365036457</v>
      </c>
      <c r="GY36" s="34">
        <f>IF(GX36&lt;&gt;"",HLOOKUP(COUNT($DW36:GX36)+1,$G$4:$CX$8,GY$14,0)*$D36,IF($C36=GY$17,$G$6*$D36,""))</f>
        <v>10431.578365036457</v>
      </c>
      <c r="GZ36" s="34">
        <f>IF(GY36&lt;&gt;"",HLOOKUP(COUNT($DW36:GY36)+1,$G$4:$CX$8,GZ$14,0)*$D36,IF($C36=GZ$17,$G$6*$D36,""))</f>
        <v>10431.578365036457</v>
      </c>
      <c r="HA36" s="34">
        <f>IF(GZ36&lt;&gt;"",HLOOKUP(COUNT($DW36:GZ36)+1,$G$4:$CX$8,HA$14,0)*$D36,IF($C36=HA$17,$G$6*$D36,""))</f>
        <v>10431.578365036457</v>
      </c>
      <c r="HB36" s="34">
        <f>IF(HA36&lt;&gt;"",HLOOKUP(COUNT($DW36:HA36)+1,$G$4:$CX$8,HB$14,0)*$D36,IF($C36=HB$17,$G$6*$D36,""))</f>
        <v>10431.578365036457</v>
      </c>
      <c r="HC36" s="34">
        <f>IF(HB36&lt;&gt;"",HLOOKUP(COUNT($DW36:HB36)+1,$G$4:$CX$8,HC$14,0)*$D36,IF($C36=HC$17,$G$6*$D36,""))</f>
        <v>10431.578365036457</v>
      </c>
      <c r="HD36" s="34">
        <f>IF(HC36&lt;&gt;"",HLOOKUP(COUNT($DW36:HC36)+1,$G$4:$CX$8,HD$14,0)*$D36,IF($C36=HD$17,$G$6*$D36,""))</f>
        <v>10431.578365036457</v>
      </c>
      <c r="HE36" s="34">
        <f>IF(HD36&lt;&gt;"",HLOOKUP(COUNT($DW36:HD36)+1,$G$4:$CX$8,HE$14,0)*$D36,IF($C36=HE$17,$G$6*$D36,""))</f>
        <v>10431.578365036457</v>
      </c>
      <c r="HF36" s="34">
        <f>IF(HE36&lt;&gt;"",HLOOKUP(COUNT($DW36:HE36)+1,$G$4:$CX$8,HF$14,0)*$D36,IF($C36=HF$17,$G$6*$D36,""))</f>
        <v>10431.578365036457</v>
      </c>
      <c r="HG36" s="34">
        <f>IF(HF36&lt;&gt;"",HLOOKUP(COUNT($DW36:HF36)+1,$G$4:$CX$8,HG$14,0)*$D36,IF($C36=HG$17,$G$6*$D36,""))</f>
        <v>10431.578365036457</v>
      </c>
      <c r="HH36" s="34">
        <f>IF(HG36&lt;&gt;"",HLOOKUP(COUNT($DW36:HG36)+1,$G$4:$CX$8,HH$14,0)*$D36,IF($C36=HH$17,$G$6*$D36,""))</f>
        <v>10431.578365036457</v>
      </c>
      <c r="HI36" s="34">
        <f>IF(HH36&lt;&gt;"",HLOOKUP(COUNT($DW36:HH36)+1,$G$4:$CX$8,HI$14,0)*$D36,IF($C36=HI$17,$G$6*$D36,""))</f>
        <v>10431.578365036457</v>
      </c>
      <c r="HJ36" s="34">
        <f>IF(HI36&lt;&gt;"",HLOOKUP(COUNT($DW36:HI36)+1,$G$4:$CX$8,HJ$14,0)*$D36,IF($C36=HJ$17,$G$6*$D36,""))</f>
        <v>10431.578365036457</v>
      </c>
      <c r="HK36" s="34">
        <f>IF(HJ36&lt;&gt;"",HLOOKUP(COUNT($DW36:HJ36)+1,$G$4:$CX$8,HK$14,0)*$D36,IF($C36=HK$17,$G$6*$D36,""))</f>
        <v>10431.578365036457</v>
      </c>
      <c r="HL36" s="34">
        <f>IF(HK36&lt;&gt;"",HLOOKUP(COUNT($DW36:HK36)+1,$G$4:$CX$8,HL$14,0)*$D36,IF($C36=HL$17,$G$6*$D36,""))</f>
        <v>10431.578365036457</v>
      </c>
      <c r="HM36" s="34">
        <f>IF(HL36&lt;&gt;"",HLOOKUP(COUNT($DW36:HL36)+1,$G$4:$CX$8,HM$14,0)*$D36,IF($C36=HM$17,$G$6*$D36,""))</f>
        <v>10431.578365036457</v>
      </c>
      <c r="HN36" s="34">
        <f>IF(HM36&lt;&gt;"",HLOOKUP(COUNT($DW36:HM36)+1,$G$4:$CX$8,HN$14,0)*$D36,IF($C36=HN$17,$G$6*$D36,""))</f>
        <v>10431.578365036457</v>
      </c>
      <c r="HO36" s="34">
        <f>IF(HN36&lt;&gt;"",HLOOKUP(COUNT($DW36:HN36)+1,$G$4:$CX$8,HO$14,0)*$D36,IF($C36=HO$17,$G$6*$D36,""))</f>
        <v>10431.578365036457</v>
      </c>
      <c r="HP36" s="34">
        <f>IF(HO36&lt;&gt;"",HLOOKUP(COUNT($DW36:HO36)+1,$G$4:$DV$8,HP$14,0)*$D36,IF($C36=HP$17,$G$6*$D36,""))</f>
        <v>10431.578365036457</v>
      </c>
      <c r="HQ36" s="34">
        <f>IF(HP36&lt;&gt;"",HLOOKUP(COUNT($DW36:HP36)+1,$G$4:$DV$8,HQ$14,0)*$D36,IF($C36=HQ$17,$G$6*$D36,""))</f>
        <v>10431.578365036457</v>
      </c>
      <c r="HR36" s="34">
        <f>IF(HQ36&lt;&gt;"",HLOOKUP(COUNT($DW36:HQ36)+1,$G$4:$DV$8,HR$14,0)*$D36,IF($C36=HR$17,$G$6*$D36,""))</f>
        <v>10431.578365036457</v>
      </c>
      <c r="HS36" s="34">
        <f>IF(HR36&lt;&gt;"",HLOOKUP(COUNT($DW36:HR36)+1,$G$4:$DV$8,HS$14,0)*$D36,IF($C36=HS$17,$G$6*$D36,""))</f>
        <v>10431.578365036457</v>
      </c>
      <c r="HT36" s="34">
        <f>IF(HS36&lt;&gt;"",HLOOKUP(COUNT($DW36:HS36)+1,$G$4:$DV$8,HT$14,0)*$D36,IF($C36=HT$17,$G$6*$D36,""))</f>
        <v>10431.578365036457</v>
      </c>
      <c r="HU36" s="34">
        <f>IF(HT36&lt;&gt;"",HLOOKUP(COUNT($DW36:HT36)+1,$G$4:$DV$8,HU$14,0)*$D36,IF($C36=HU$17,$G$6*$D36,""))</f>
        <v>10431.578365036457</v>
      </c>
      <c r="HV36" s="34">
        <f>IF(HU36&lt;&gt;"",HLOOKUP(COUNT($DW36:HU36)+1,$G$4:$DV$8,HV$14,0)*$D36,IF($C36=HV$17,$G$6*$D36,""))</f>
        <v>10431.578365036457</v>
      </c>
      <c r="HW36" s="34">
        <f>IF(HV36&lt;&gt;"",HLOOKUP(COUNT($DW36:HV36)+1,$G$4:$DV$8,HW$14,0)*$D36,IF($C36=HW$17,$G$6*$D36,""))</f>
        <v>10431.578365036457</v>
      </c>
      <c r="HX36" s="34">
        <f>IF(HW36&lt;&gt;"",HLOOKUP(COUNT($DW36:HW36)+1,$G$4:$DV$8,HX$14,0)*$D36,IF($C36=HX$17,$G$6*$D36,""))</f>
        <v>10431.578365036457</v>
      </c>
      <c r="HY36" s="34">
        <f>IF(HX36&lt;&gt;"",HLOOKUP(COUNT($DW36:HX36)+1,$G$4:$DV$8,HY$14,0)*$D36,IF($C36=HY$17,$G$6*$D36,""))</f>
        <v>10431.578365036457</v>
      </c>
      <c r="HZ36" s="34">
        <f>IF(HY36&lt;&gt;"",HLOOKUP(COUNT($DW36:HY36)+1,$G$4:$DV$8,HZ$14,0)*$D36,IF($C36=HZ$17,$G$6*$D36,""))</f>
        <v>10431.578365036457</v>
      </c>
      <c r="IA36" s="34">
        <f>IF(HZ36&lt;&gt;"",HLOOKUP(COUNT($DW36:HZ36)+1,$G$4:$DV$8,IA$14,0)*$D36,IF($C36=IA$17,$G$6*$D36,""))</f>
        <v>10431.578365036457</v>
      </c>
      <c r="IB36" s="34">
        <f>IF(IA36&lt;&gt;"",HLOOKUP(COUNT($DW36:IA36)+1,$G$4:$DV$8,IB$14,0)*$D36,IF($C36=IB$17,$G$6*$D36,""))</f>
        <v>10431.578365036457</v>
      </c>
      <c r="IC36" s="34">
        <f>IF(IB36&lt;&gt;"",HLOOKUP(COUNT($DW36:IB36)+1,$G$4:$DV$8,IC$14,0)*$D36,IF($C36=IC$17,$G$6*$D36,""))</f>
        <v>10431.578365036457</v>
      </c>
      <c r="ID36" s="34">
        <f>IF(IC36&lt;&gt;"",HLOOKUP(COUNT($DW36:IC36)+1,$G$4:$DV$8,ID$14,0)*$D36,IF($C36=ID$17,$G$6*$D36,""))</f>
        <v>10431.578365036457</v>
      </c>
      <c r="IE36" s="34">
        <f>IF(ID36&lt;&gt;"",HLOOKUP(COUNT($DW36:ID36)+1,$G$4:$DV$8,IE$14,0)*$D36,IF($C36=IE$17,$G$6*$D36,""))</f>
        <v>10431.578365036457</v>
      </c>
      <c r="IF36" s="34">
        <f>IF(IE36&lt;&gt;"",HLOOKUP(COUNT($DW36:IE36)+1,$G$4:$DV$8,IF$14,0)*$D36,IF($C36=IF$17,$G$6*$D36,""))</f>
        <v>10431.578365036457</v>
      </c>
      <c r="IG36" s="34">
        <f>IF(IF36&lt;&gt;"",HLOOKUP(COUNT($DW36:IF36)+1,$G$4:$DV$8,IG$14,0)*$D36,IF($C36=IG$17,$G$6*$D36,""))</f>
        <v>10431.578365036457</v>
      </c>
      <c r="IH36" s="34">
        <f>IF(IG36&lt;&gt;"",HLOOKUP(COUNT($DW36:IG36)+1,$G$4:$DV$8,IH$14,0)*$D36,IF($C36=IH$17,$G$6*$D36,""))</f>
        <v>10431.578365036457</v>
      </c>
      <c r="II36" s="34">
        <f>IF(IH36&lt;&gt;"",HLOOKUP(COUNT($DW36:IH36)+1,$G$4:$DV$8,II$14,0)*$D36,IF($C36=II$17,$G$6*$D36,""))</f>
        <v>10431.578365036457</v>
      </c>
      <c r="IJ36" s="34">
        <f>IF(II36&lt;&gt;"",HLOOKUP(COUNT($DW36:II36)+1,$G$4:$DV$8,IJ$14,0)*$D36,IF($C36=IJ$17,$G$6*$D36,""))</f>
        <v>10431.578365036457</v>
      </c>
      <c r="IK36" s="34">
        <f>IF(IJ36&lt;&gt;"",HLOOKUP(COUNT($DW36:IJ36)+1,$G$4:$DV$8,IK$14,0)*$D36,IF($C36=IK$17,$G$6*$D36,""))</f>
        <v>10431.578365036457</v>
      </c>
      <c r="IL36" s="34">
        <f>IF(IK36&lt;&gt;"",HLOOKUP(COUNT($DW36:IK36)+1,$G$4:$DV$8,IL$14,0)*$D36,IF($C36=IL$17,$G$6*$D36,""))</f>
        <v>10431.578365036457</v>
      </c>
      <c r="IM36" s="34">
        <f>IF(IL36&lt;&gt;"",HLOOKUP(COUNT($DW36:IL36)+1,$G$4:$DV$8,IM$14,0)*$D36,IF($C36=IM$17,$G$6*$D36,""))</f>
        <v>10431.578365036457</v>
      </c>
      <c r="IO36" s="34" t="str">
        <f>IF(IN36&lt;&gt;"",HLOOKUP(COUNT($IN36:IN36)+1,$G$4:$EH$8,IO$14,0)*$D36,IF($C36=IO$17,$G$7*$D36,""))</f>
        <v/>
      </c>
      <c r="IP36" s="34" t="str">
        <f>IF(IO36&lt;&gt;"",HLOOKUP(COUNT($IN36:IO36)+1,$G$4:$EH$8,IP$14,0)*$D36,IF($C36=IP$17,$G$7*$D36,""))</f>
        <v/>
      </c>
      <c r="IQ36" s="34" t="str">
        <f>IF(IP36&lt;&gt;"",HLOOKUP(COUNT($IN36:IP36)+1,$G$4:$EH$8,IQ$14,0)*$D36,IF($C36=IQ$17,$G$7*$D36,""))</f>
        <v/>
      </c>
      <c r="IR36" s="34" t="str">
        <f>IF(IQ36&lt;&gt;"",HLOOKUP(COUNT($IN36:IQ36)+1,$G$4:$EH$8,IR$14,0)*$D36,IF($C36=IR$17,$G$7*$D36,""))</f>
        <v/>
      </c>
      <c r="IS36" s="34" t="str">
        <f>IF(IR36&lt;&gt;"",HLOOKUP(COUNT($IN36:IR36)+1,$G$4:$EH$8,IS$14,0)*$D36,IF($C36=IS$17,$G$7*$D36,""))</f>
        <v/>
      </c>
      <c r="IT36" s="34" t="str">
        <f>IF(IS36&lt;&gt;"",HLOOKUP(COUNT($IN36:IS36)+1,$G$4:$EH$8,IT$14,0)*$D36,IF($C36=IT$17,$G$7*$D36,""))</f>
        <v/>
      </c>
      <c r="IU36" s="34" t="str">
        <f>IF(IT36&lt;&gt;"",HLOOKUP(COUNT($IN36:IT36)+1,$G$4:$EH$8,IU$14,0)*$D36,IF($C36=IU$17,$G$7*$D36,""))</f>
        <v/>
      </c>
      <c r="IV36" s="34" t="str">
        <f>IF(IU36&lt;&gt;"",HLOOKUP(COUNT($IN36:IU36)+1,$G$4:$EH$8,IV$14,0)*$D36,IF($C36=IV$17,$G$7*$D36,""))</f>
        <v/>
      </c>
      <c r="IW36" s="34" t="str">
        <f>IF(IV36&lt;&gt;"",HLOOKUP(COUNT($IN36:IV36)+1,$G$4:$EH$8,IW$14,0)*$D36,IF($C36=IW$17,$G$7*$D36,""))</f>
        <v/>
      </c>
      <c r="IX36" s="34" t="str">
        <f>IF(IW36&lt;&gt;"",HLOOKUP(COUNT($IN36:IW36)+1,$G$4:$EH$8,IX$14,0)*$D36,IF($C36=IX$17,$G$7*$D36,""))</f>
        <v/>
      </c>
      <c r="IY36" s="34" t="str">
        <f>IF(IX36&lt;&gt;"",HLOOKUP(COUNT($IN36:IX36)+1,$G$4:$EH$8,IY$14,0)*$D36,IF($C36=IY$17,$G$7*$D36,""))</f>
        <v/>
      </c>
      <c r="IZ36" s="34" t="str">
        <f>IF(IY36&lt;&gt;"",HLOOKUP(COUNT($IN36:IY36)+1,$G$4:$EH$8,IZ$14,0)*$D36,IF($C36=IZ$17,$G$7*$D36,""))</f>
        <v/>
      </c>
      <c r="JA36" s="34" t="str">
        <f>IF(IZ36&lt;&gt;"",HLOOKUP(COUNT($IN36:IZ36)+1,$G$4:$EH$8,JA$14,0)*$D36,IF($C36=JA$17,$G$7*$D36,""))</f>
        <v/>
      </c>
      <c r="JB36" s="34" t="str">
        <f>IF(JA36&lt;&gt;"",HLOOKUP(COUNT($IN36:JA36)+1,$G$4:$EH$8,JB$14,0)*$D36,IF($C36=JB$17,$G$7*$D36,""))</f>
        <v/>
      </c>
      <c r="JC36" s="34" t="str">
        <f>IF(JB36&lt;&gt;"",HLOOKUP(COUNT($IN36:JB36)+1,$G$4:$EH$8,JC$14,0)*$D36,IF($C36=JC$17,$G$7*$D36,""))</f>
        <v/>
      </c>
      <c r="JD36" s="34" t="str">
        <f>IF(JC36&lt;&gt;"",HLOOKUP(COUNT($IN36:JC36)+1,$G$4:$EH$8,JD$14,0)*$D36,IF($C36=JD$17,$G$7*$D36,""))</f>
        <v/>
      </c>
      <c r="JE36" s="34" t="str">
        <f>IF(JD36&lt;&gt;"",HLOOKUP(COUNT($IN36:JD36)+1,$G$4:$EH$8,JE$14,0)*$D36,IF($C36=JE$17,$G$7*$D36,""))</f>
        <v/>
      </c>
      <c r="JF36" s="34">
        <f>IF(JE36&lt;&gt;"",HLOOKUP(COUNT($IN36:JE36)+1,$G$4:$EH$8,JF$14,0)*$D36,IF($C36=JF$17,$G$7*$D36,""))</f>
        <v>0</v>
      </c>
      <c r="JG36" s="34">
        <f>IF(JF36&lt;&gt;"",HLOOKUP(COUNT($IN36:JF36)+1,$G$4:$EH$8,JG$14,0)*$D36,IF($C36=JG$17,$G$7*$D36,""))</f>
        <v>1500</v>
      </c>
      <c r="JH36" s="34">
        <f>IF(JG36&lt;&gt;"",HLOOKUP(COUNT($IN36:JG36)+1,$G$4:$EH$8,JH$14,0)*$D36,IF($C36=JH$17,$G$7*$D36,""))</f>
        <v>1500</v>
      </c>
      <c r="JI36" s="34">
        <f>IF(JH36&lt;&gt;"",HLOOKUP(COUNT($IN36:JH36)+1,$G$4:$EH$8,JI$14,0)*$D36,IF($C36=JI$17,$G$7*$D36,""))</f>
        <v>1500</v>
      </c>
      <c r="JJ36" s="34">
        <f>IF(JI36&lt;&gt;"",HLOOKUP(COUNT($IN36:JI36)+1,$G$4:$EH$8,JJ$14,0)*$D36,IF($C36=JJ$17,$G$7*$D36,""))</f>
        <v>1500</v>
      </c>
      <c r="JK36" s="34">
        <f>IF(JJ36&lt;&gt;"",HLOOKUP(COUNT($IN36:JJ36)+1,$G$4:$EH$8,JK$14,0)*$D36,IF($C36=JK$17,$G$7*$D36,""))</f>
        <v>1508.0763680696637</v>
      </c>
      <c r="JL36" s="34">
        <f>IF(JK36&lt;&gt;"",HLOOKUP(COUNT($IN36:JK36)+1,$G$4:$EH$8,JL$14,0)*$D36,IF($C36=JL$17,$G$7*$D36,""))</f>
        <v>1809.6916416835954</v>
      </c>
      <c r="JM36" s="34">
        <f>IF(JL36&lt;&gt;"",HLOOKUP(COUNT($IN36:JL36)+1,$G$4:$EH$8,JM$14,0)*$D36,IF($C36=JM$17,$G$7*$D36,""))</f>
        <v>2099.2423043529707</v>
      </c>
      <c r="JN36" s="34">
        <f>IF(JM36&lt;&gt;"",HLOOKUP(COUNT($IN36:JM36)+1,$G$4:$EH$8,JN$14,0)*$D36,IF($C36=JN$17,$G$7*$D36,""))</f>
        <v>2393.1362269623874</v>
      </c>
      <c r="JO36" s="34">
        <f>IF(JN36&lt;&gt;"",HLOOKUP(COUNT($IN36:JN36)+1,$G$4:$EH$8,JO$14,0)*$D36,IF($C36=JO$17,$G$7*$D36,""))</f>
        <v>2704.243936467496</v>
      </c>
      <c r="JP36" s="34">
        <f>IF(JO36&lt;&gt;"",HLOOKUP(COUNT($IN36:JO36)+1,$G$4:$EH$8,JP$14,0)*$D36,IF($C36=JP$17,$G$7*$D36,""))</f>
        <v>3001.7107694789211</v>
      </c>
      <c r="JQ36" s="34">
        <f>IF(JP36&lt;&gt;"",HLOOKUP(COUNT($IN36:JP36)+1,$G$4:$EH$8,JQ$14,0)*$D36,IF($C36=JQ$17,$G$7*$D36,""))</f>
        <v>3301.8818464268134</v>
      </c>
      <c r="JR36" s="34">
        <f>IF(JQ36&lt;&gt;"",HLOOKUP(COUNT($IN36:JQ36)+1,$G$4:$EH$8,JR$14,0)*$D36,IF($C36=JR$17,$G$7*$D36,""))</f>
        <v>2476.4113848201114</v>
      </c>
      <c r="JS36" s="34">
        <f>IF(JR36&lt;&gt;"",HLOOKUP(COUNT($IN36:JR36)+1,$G$4:$EH$8,JS$14,0)*$D36,IF($C36=JS$17,$G$7*$D36,""))</f>
        <v>2352.5908155791044</v>
      </c>
      <c r="JT36" s="34">
        <f>IF(JS36&lt;&gt;"",HLOOKUP(COUNT($IN36:JS36)+1,$G$4:$EH$8,JT$14,0)*$D36,IF($C36=JT$17,$G$7*$D36,""))</f>
        <v>2587.8498971370159</v>
      </c>
      <c r="JU36" s="34">
        <f>IF(JT36&lt;&gt;"",HLOOKUP(COUNT($IN36:JT36)+1,$G$4:$EH$8,JU$14,0)*$D36,IF($C36=JU$17,$G$7*$D36,""))</f>
        <v>2846.6348868507184</v>
      </c>
      <c r="JV36" s="34">
        <f>IF(JU36&lt;&gt;"",HLOOKUP(COUNT($IN36:JU36)+1,$G$4:$EH$8,JV$14,0)*$D36,IF($C36=JV$17,$G$7*$D36,""))</f>
        <v>3131.2983755357891</v>
      </c>
      <c r="JW36" s="34">
        <f>IF(JV36&lt;&gt;"",HLOOKUP(COUNT($IN36:JV36)+1,$G$4:$EH$8,JW$14,0)*$D36,IF($C36=JW$17,$G$7*$D36,""))</f>
        <v>3444.428213089368</v>
      </c>
      <c r="JX36" s="34">
        <f>IF(JW36&lt;&gt;"",HLOOKUP(COUNT($IN36:JW36)+1,$G$4:$EH$8,JX$14,0)*$D36,IF($C36=JX$17,$G$7*$D36,""))</f>
        <v>3272.2068024348982</v>
      </c>
      <c r="JY36" s="34">
        <f>IF(JX36&lt;&gt;"",HLOOKUP(COUNT($IN36:JX36)+1,$G$4:$EH$8,JY$14,0)*$D36,IF($C36=JY$17,$G$7*$D36,""))</f>
        <v>3108.596462313154</v>
      </c>
      <c r="JZ36" s="34">
        <f>IF(JY36&lt;&gt;"",HLOOKUP(COUNT($IN36:JY36)+1,$G$4:$EH$8,JZ$14,0)*$D36,IF($C36=JZ$17,$G$7*$D36,""))</f>
        <v>3326.1982146750747</v>
      </c>
      <c r="KA36" s="34">
        <f>IF(JZ36&lt;&gt;"",HLOOKUP(COUNT($IN36:JZ36)+1,$G$4:$EH$8,KA$14,0)*$D36,IF($C36=KA$17,$G$7*$D36,""))</f>
        <v>3559.0320897023298</v>
      </c>
      <c r="KB36" s="34">
        <f>IF(KA36&lt;&gt;"",HLOOKUP(COUNT($IN36:KA36)+1,$G$4:$EH$8,KB$14,0)*$D36,IF($C36=KB$17,$G$7*$D36,""))</f>
        <v>3808.164335981493</v>
      </c>
      <c r="KC36" s="34">
        <f>IF(KB36&lt;&gt;"",HLOOKUP(COUNT($IN36:KB36)+1,$G$4:$EH$8,KC$14,0)*$D36,IF($C36=KC$17,$G$7*$D36,""))</f>
        <v>4188.9807695796417</v>
      </c>
      <c r="KD36" s="34">
        <f>IF(KC36&lt;&gt;"",HLOOKUP(COUNT($IN36:KC36)+1,$G$4:$EH$8,KD$14,0)*$D36,IF($C36=KD$17,$G$7*$D36,""))</f>
        <v>3560.6336541426963</v>
      </c>
      <c r="KE36" s="34">
        <f>IF(KD36&lt;&gt;"",HLOOKUP(COUNT($IN36:KD36)+1,$G$4:$EH$8,KE$14,0)*$D36,IF($C36=KE$17,$G$7*$D36,""))</f>
        <v>3382.6019714355621</v>
      </c>
      <c r="KF36" s="34">
        <f>IF(KE36&lt;&gt;"",HLOOKUP(COUNT($IN36:KE36)+1,$G$4:$EH$8,KF$14,0)*$D36,IF($C36=KF$17,$G$7*$D36,""))</f>
        <v>3551.7320700073401</v>
      </c>
      <c r="KG36" s="34">
        <f>IF(KF36&lt;&gt;"",HLOOKUP(COUNT($IN36:KF36)+1,$G$4:$EH$8,KG$14,0)*$D36,IF($C36=KG$17,$G$7*$D36,""))</f>
        <v>3729.3186735077074</v>
      </c>
      <c r="KH36" s="34">
        <f>IF(KG36&lt;&gt;"",HLOOKUP(COUNT($IN36:KG36)+1,$G$4:$EH$8,KH$14,0)*$D36,IF($C36=KH$17,$G$7*$D36,""))</f>
        <v>3915.7846071830909</v>
      </c>
      <c r="KI36" s="34">
        <f>IF(KH36&lt;&gt;"",HLOOKUP(COUNT($IN36:KH36)+1,$G$4:$EH$8,KI$14,0)*$D36,IF($C36=KI$17,$G$7*$D36,""))</f>
        <v>4189.8895296859082</v>
      </c>
      <c r="KJ36" s="34">
        <f>IF(KI36&lt;&gt;"",HLOOKUP(COUNT($IN36:KI36)+1,$G$4:$EH$8,KJ$14,0)*$D36,IF($C36=KJ$17,$G$7*$D36,""))</f>
        <v>3770.9005767173176</v>
      </c>
      <c r="KK36" s="34">
        <f>IF(KJ36&lt;&gt;"",HLOOKUP(COUNT($IN36:KJ36)+1,$G$4:$EH$8,KK$14,0)*$D36,IF($C36=KK$17,$G$7*$D36,""))</f>
        <v>3393.8105190455867</v>
      </c>
      <c r="KL36" s="34">
        <f>IF(KK36&lt;&gt;"",HLOOKUP(COUNT($IN36:KK36)+1,$G$4:$EH$8,KL$14,0)*$D36,IF($C36=KL$17,$G$7*$D36,""))</f>
        <v>3631.3772553787771</v>
      </c>
      <c r="KM36" s="34">
        <f>IF(KL36&lt;&gt;"",HLOOKUP(COUNT($IN36:KL36)+1,$G$4:$EH$8,KM$14,0)*$D36,IF($C36=KM$17,$G$7*$D36,""))</f>
        <v>3885.5736632552903</v>
      </c>
      <c r="KN36" s="34">
        <f>IF(KM36&lt;&gt;"",HLOOKUP(COUNT($IN36:KM36)+1,$G$4:$EH$8,KN$14,0)*$D36,IF($C36=KN$17,$G$7*$D36,""))</f>
        <v>4157.5638196831624</v>
      </c>
      <c r="KO36" s="34">
        <f>IF(KN36&lt;&gt;"",HLOOKUP(COUNT($IN36:KN36)+1,$G$4:$EH$8,KO$14,0)*$D36,IF($C36=KO$17,$G$7*$D36,""))</f>
        <v>4490.1689252578153</v>
      </c>
      <c r="KP36" s="34">
        <f>IF(KO36&lt;&gt;"",HLOOKUP(COUNT($IN36:KO36)+1,$G$4:$EH$8,KP$14,0)*$D36,IF($C36=KP$17,$G$7*$D36,""))</f>
        <v>3861.5452757217213</v>
      </c>
      <c r="KQ36" s="34">
        <f>IF(KP36&lt;&gt;"",HLOOKUP(COUNT($IN36:KP36)+1,$G$4:$EH$8,KQ$14,0)*$D36,IF($C36=KQ$17,$G$7*$D36,""))</f>
        <v>3668.4680119356344</v>
      </c>
      <c r="KR36" s="34">
        <f>IF(KQ36&lt;&gt;"",HLOOKUP(COUNT($IN36:KQ36)+1,$G$4:$EH$8,KR$14,0)*$D36,IF($C36=KR$17,$G$7*$D36,""))</f>
        <v>3851.8914125324177</v>
      </c>
      <c r="KS36" s="34">
        <f>IF(KR36&lt;&gt;"",HLOOKUP(COUNT($IN36:KR36)+1,$G$4:$EH$8,KS$14,0)*$D36,IF($C36=KS$17,$G$7*$D36,""))</f>
        <v>4044.485983159037</v>
      </c>
      <c r="KT36" s="34">
        <f>IF(KS36&lt;&gt;"",HLOOKUP(COUNT($IN36:KS36)+1,$G$4:$EH$8,KT$14,0)*$D36,IF($C36=KT$17,$G$7*$D36,""))</f>
        <v>4246.7102823169889</v>
      </c>
      <c r="KU36" s="34">
        <f>IF(KT36&lt;&gt;"",HLOOKUP(COUNT($IN36:KT36)+1,$G$4:$EH$8,KU$14,0)*$D36,IF($C36=KU$17,$G$7*$D36,""))</f>
        <v>4543.9800020791772</v>
      </c>
      <c r="KV36" s="34">
        <f>IF(KU36&lt;&gt;"",HLOOKUP(COUNT($IN36:KU36)+1,$G$4:$EH$8,KV$14,0)*$D36,IF($C36=KV$17,$G$7*$D36,""))</f>
        <v>4089.5820018712611</v>
      </c>
      <c r="KW36" s="34">
        <f>IF(KV36&lt;&gt;"",HLOOKUP(COUNT($IN36:KV36)+1,$G$4:$EH$8,KW$14,0)*$D36,IF($C36=KW$17,$G$7*$D36,""))</f>
        <v>3680.6238016841344</v>
      </c>
      <c r="KX36" s="34">
        <f>IF(KW36&lt;&gt;"",HLOOKUP(COUNT($IN36:KW36)+1,$G$4:$EH$8,KX$14,0)*$D36,IF($C36=KX$17,$G$7*$D36,""))</f>
        <v>3938.2674678020244</v>
      </c>
      <c r="KY36" s="34">
        <f>IF(KX36&lt;&gt;"",HLOOKUP(COUNT($IN36:KX36)+1,$G$4:$EH$8,KY$14,0)*$D36,IF($C36=KY$17,$G$7*$D36,""))</f>
        <v>4213.9461905481658</v>
      </c>
      <c r="KZ36" s="34">
        <f>IF(KY36&lt;&gt;"",HLOOKUP(COUNT($IN36:KY36)+1,$G$4:$EH$8,KZ$14,0)*$D36,IF($C36=KZ$17,$G$7*$D36,""))</f>
        <v>4508.9224238865372</v>
      </c>
      <c r="LA36" s="34">
        <f>IF(KZ36&lt;&gt;"",HLOOKUP(COUNT($IN36:KZ36)+1,$G$4:$EH$8,LA$14,0)*$D36,IF($C36=LA$17,$G$7*$D36,""))</f>
        <v>4869.6362177974597</v>
      </c>
      <c r="LB36" s="34">
        <f>IF(LA36&lt;&gt;"",HLOOKUP(COUNT($IN36:LA36)+1,$G$4:$EH$8,LB$14,0)*$D36,IF($C36=LB$17,$G$7*$D36,""))</f>
        <v>4236.5835094837894</v>
      </c>
      <c r="LC36" s="34">
        <f>IF(LB36&lt;&gt;"",HLOOKUP(COUNT($IN36:LB36)+1,$G$4:$EH$8,LC$14,0)*$D36,IF($C36=LC$17,$G$7*$D36,""))</f>
        <v>4024.7543340096008</v>
      </c>
      <c r="LD36" s="34">
        <f>IF(LC36&lt;&gt;"",HLOOKUP(COUNT($IN36:LC36)+1,$G$4:$EH$8,LD$14,0)*$D36,IF($C36=LD$17,$G$7*$D36,""))</f>
        <v>4225.9920507100805</v>
      </c>
      <c r="LE36" s="34">
        <f>IF(LD36&lt;&gt;"",HLOOKUP(COUNT($IN36:LD36)+1,$G$4:$EH$8,LE$14,0)*$D36,IF($C36=LE$17,$G$7*$D36,""))</f>
        <v>4437.2916532455847</v>
      </c>
      <c r="LF36" s="34">
        <f>IF(LE36&lt;&gt;"",HLOOKUP(COUNT($IN36:LE36)+1,$G$4:$EH$8,LF$14,0)*$D36,IF($C36=LF$17,$G$7*$D36,""))</f>
        <v>4659.1562359078653</v>
      </c>
      <c r="LG36" s="34">
        <f>IF(LF36&lt;&gt;"",HLOOKUP(COUNT($IN36:LF36)+1,$G$4:$EH$8,LG$14,0)*$D36,IF($C36=LG$17,$G$7*$D36,""))</f>
        <v>4985.297172421414</v>
      </c>
      <c r="LH36" s="34">
        <f>IF(LG36&lt;&gt;"",HLOOKUP(COUNT($IN36:LG36)+1,$G$4:$EH$8,LH$14,0)*$D36,IF($C36=LH$17,$G$7*$D36,""))</f>
        <v>4486.7674551792725</v>
      </c>
      <c r="LI36" s="34">
        <f>IF(LH36&lt;&gt;"",HLOOKUP(COUNT($IN36:LH36)+1,$G$4:$EH$8,LI$14,0)*$D36,IF($C36=LI$17,$G$7*$D36,""))</f>
        <v>4038.090709661346</v>
      </c>
      <c r="LJ36" s="34">
        <f>IF(LI36&lt;&gt;"",HLOOKUP(COUNT($IN36:LI36)+1,$G$4:$EH$8,LJ$14,0)*$D36,IF($C36=LJ$17,$G$7*$D36,""))</f>
        <v>4320.7570593376404</v>
      </c>
      <c r="LK36" s="34">
        <f>IF(LJ36&lt;&gt;"",HLOOKUP(COUNT($IN36:LJ36)+1,$G$4:$EH$8,LK$14,0)*$D36,IF($C36=LK$17,$G$7*$D36,""))</f>
        <v>4623.2100534912752</v>
      </c>
      <c r="LL36" s="34">
        <f>IF(LK36&lt;&gt;"",HLOOKUP(COUNT($IN36:LK36)+1,$G$4:$EH$8,LL$14,0)*$D36,IF($C36=LL$17,$G$7*$D36,""))</f>
        <v>4946.8347572356643</v>
      </c>
      <c r="LM36" s="34">
        <f>IF(LL36&lt;&gt;"",HLOOKUP(COUNT($IN36:LL36)+1,$G$4:$EH$8,LM$14,0)*$D36,IF($C36=LM$17,$G$7*$D36,""))</f>
        <v>5342.5815378145162</v>
      </c>
      <c r="LN36" s="34">
        <f>IF(LM36&lt;&gt;"",HLOOKUP(COUNT($IN36:LM36)+1,$G$4:$EH$8,LN$14,0)*$D36,IF($C36=LN$17,$G$7*$D36,""))</f>
        <v>3507.0851034378893</v>
      </c>
      <c r="LO36" s="34">
        <f>IF(LN36&lt;&gt;"",HLOOKUP(COUNT($IN36:LN36)+1,$G$4:$EH$8,LO$14,0)*$D36,IF($C36=LO$17,$G$7*$D36,""))</f>
        <v>3507.0851034378893</v>
      </c>
      <c r="LP36" s="34">
        <f>IF(LO36&lt;&gt;"",HLOOKUP(COUNT($IN36:LO36)+1,$G$4:$EH$8,LP$14,0)*$D36,IF($C36=LP$17,$G$7*$D36,""))</f>
        <v>3507.0851034378893</v>
      </c>
      <c r="LQ36" s="34">
        <f>IF(LP36&lt;&gt;"",HLOOKUP(COUNT($IN36:LP36)+1,$G$4:$EH$8,LQ$14,0)*$D36,IF($C36=LQ$17,$G$7*$D36,""))</f>
        <v>3507.0851034378893</v>
      </c>
      <c r="LR36" s="34">
        <f>IF(LQ36&lt;&gt;"",HLOOKUP(COUNT($IN36:LQ36)+1,$G$4:$EH$8,LR$14,0)*$D36,IF($C36=LR$17,$G$7*$D36,""))</f>
        <v>3507.0851034378893</v>
      </c>
      <c r="LS36" s="34">
        <f>IF(LR36&lt;&gt;"",HLOOKUP(COUNT($IN36:LR36)+1,$G$4:$EH$8,LS$14,0)*$D36,IF($C36=LS$17,$G$7*$D36,""))</f>
        <v>3507.0851034378893</v>
      </c>
      <c r="LT36" s="34">
        <f>IF(LS36&lt;&gt;"",HLOOKUP(COUNT($IN36:LS36)+1,$G$4:$EH$8,LT$14,0)*$D36,IF($C36=LT$17,$G$7*$D36,""))</f>
        <v>3507.0851034378893</v>
      </c>
      <c r="LU36" s="34">
        <f>IF(LT36&lt;&gt;"",HLOOKUP(COUNT($IN36:LT36)+1,$G$4:$EH$8,LU$14,0)*$D36,IF($C36=LU$17,$G$7*$D36,""))</f>
        <v>3507.0851034378893</v>
      </c>
      <c r="LV36" s="34">
        <f>IF(LU36&lt;&gt;"",HLOOKUP(COUNT($IN36:LU36)+1,$G$4:$EH$8,LV$14,0)*$D36,IF($C36=LV$17,$G$7*$D36,""))</f>
        <v>3507.0851034378893</v>
      </c>
      <c r="LW36" s="34">
        <f>IF(LV36&lt;&gt;"",HLOOKUP(COUNT($IN36:LV36)+1,$G$4:$EH$8,LW$14,0)*$D36,IF($C36=LW$17,$G$7*$D36,""))</f>
        <v>3507.0851034378893</v>
      </c>
      <c r="LX36" s="34">
        <f>IF(LW36&lt;&gt;"",HLOOKUP(COUNT($IN36:LW36)+1,$G$4:$EH$8,LX$14,0)*$D36,IF($C36=LX$17,$G$7*$D36,""))</f>
        <v>3507.0851034378893</v>
      </c>
      <c r="LY36" s="34">
        <f>IF(LX36&lt;&gt;"",HLOOKUP(COUNT($IN36:LX36)+1,$G$4:$EH$8,LY$14,0)*$D36,IF($C36=LY$17,$G$7*$D36,""))</f>
        <v>3507.0851034378893</v>
      </c>
      <c r="LZ36" s="34">
        <f>IF(LY36&lt;&gt;"",HLOOKUP(COUNT($IN36:LY36)+1,$G$4:$EH$8,LZ$14,0)*$D36,IF($C36=LZ$17,$G$7*$D36,""))</f>
        <v>3507.0851034378893</v>
      </c>
      <c r="MA36" s="34">
        <f>IF(LZ36&lt;&gt;"",HLOOKUP(COUNT($IN36:LZ36)+1,$G$4:$EH$8,MA$14,0)*$D36,IF($C36=MA$17,$G$7*$D36,""))</f>
        <v>3507.0851034378893</v>
      </c>
      <c r="MB36" s="34">
        <f>IF(MA36&lt;&gt;"",HLOOKUP(COUNT($IN36:MA36)+1,$G$4:$EH$8,MB$14,0)*$D36,IF($C36=MB$17,$G$7*$D36,""))</f>
        <v>3507.0851034378893</v>
      </c>
      <c r="MC36" s="34">
        <f>IF(MB36&lt;&gt;"",HLOOKUP(COUNT($IN36:MB36)+1,$G$4:$EH$8,MC$14,0)*$D36,IF($C36=MC$17,$G$7*$D36,""))</f>
        <v>3507.0851034378893</v>
      </c>
      <c r="MD36" s="34">
        <f>IF(MC36&lt;&gt;"",HLOOKUP(COUNT($IN36:MC36)+1,$G$4:$EH$8,MD$14,0)*$D36,IF($C36=MD$17,$G$7*$D36,""))</f>
        <v>3507.0851034378893</v>
      </c>
      <c r="ME36" s="34">
        <f>IF(MD36&lt;&gt;"",HLOOKUP(COUNT($IN36:MD36)+1,$G$4:$EH$8,ME$14,0)*$D36,IF($C36=ME$17,$G$7*$D36,""))</f>
        <v>3507.0851034378893</v>
      </c>
      <c r="MF36" s="34">
        <f>IF(ME36&lt;&gt;"",HLOOKUP(COUNT($IN36:ME36)+1,$G$4:$EH$8,MF$14,0)*$D36,IF($C36=MF$17,$G$7*$D36,""))</f>
        <v>3507.0851034378893</v>
      </c>
      <c r="MG36" s="34">
        <f>IF(MF36&lt;&gt;"",HLOOKUP(COUNT($IN36:MF36)+1,$G$4:$EH$8,MG$14,0)*$D36,IF($C36=MG$17,$G$7*$D36,""))</f>
        <v>3507.0851034378893</v>
      </c>
      <c r="MH36" s="34">
        <f>IF(MG36&lt;&gt;"",HLOOKUP(COUNT($IN36:MG36)+1,$G$4:$EH$8,MH$14,0)*$D36,IF($C36=MH$17,$G$7*$D36,""))</f>
        <v>3507.0851034378893</v>
      </c>
      <c r="MI36" s="34">
        <f>IF(MH36&lt;&gt;"",HLOOKUP(COUNT($IN36:MH36)+1,$G$4:$EH$8,MI$14,0)*$D36,IF($C36=MI$17,$G$7*$D36,""))</f>
        <v>3507.0851034378893</v>
      </c>
      <c r="MJ36" s="34">
        <f>IF(MI36&lt;&gt;"",HLOOKUP(COUNT($IN36:MI36)+1,$G$4:$EH$8,MJ$14,0)*$D36,IF($C36=MJ$17,$G$7*$D36,""))</f>
        <v>3507.0851034378893</v>
      </c>
      <c r="MK36" s="34">
        <f>IF(MJ36&lt;&gt;"",HLOOKUP(COUNT($IN36:MJ36)+1,$G$4:$EH$8,MK$14,0)*$D36,IF($C36=MK$17,$G$7*$D36,""))</f>
        <v>3507.0851034378893</v>
      </c>
      <c r="ML36" s="34">
        <f>IF(MK36&lt;&gt;"",HLOOKUP(COUNT($IN36:MK36)+1,$G$4:$EH$8,ML$14,0)*$D36,IF($C36=ML$17,$G$7*$D36,""))</f>
        <v>3507.0851034378893</v>
      </c>
      <c r="MM36" s="34">
        <f>IF(ML36&lt;&gt;"",HLOOKUP(COUNT($IN36:ML36)+1,$G$4:$EH$8,MM$14,0)*$D36,IF($C36=MM$17,$G$7*$D36,""))</f>
        <v>3507.0851034378893</v>
      </c>
      <c r="MN36" s="34">
        <f>IF(MM36&lt;&gt;"",HLOOKUP(COUNT($IN36:MM36)+1,$G$4:$EH$8,MN$14,0)*$D36,IF($C36=MN$17,$G$7*$D36,""))</f>
        <v>3507.0851034378893</v>
      </c>
      <c r="MO36" s="34">
        <f>IF(MN36&lt;&gt;"",HLOOKUP(COUNT($IN36:MN36)+1,$G$4:$EH$8,MO$14,0)*$D36,IF($C36=MO$17,$G$7*$D36,""))</f>
        <v>3507.0851034378893</v>
      </c>
      <c r="MP36" s="34">
        <f>IF(MO36&lt;&gt;"",HLOOKUP(COUNT($IN36:MO36)+1,$G$4:$EH$8,MP$14,0)*$D36,IF($C36=MP$17,$G$7*$D36,""))</f>
        <v>3507.0851034378893</v>
      </c>
      <c r="MQ36" s="34">
        <f>IF(MP36&lt;&gt;"",HLOOKUP(COUNT($IN36:MP36)+1,$G$4:$EH$8,MQ$14,0)*$D36,IF($C36=MQ$17,$G$7*$D36,""))</f>
        <v>3507.0851034378893</v>
      </c>
      <c r="MR36" s="34">
        <f>IF(MQ36&lt;&gt;"",HLOOKUP(COUNT($IN36:MQ36)+1,$G$4:$EH$8,MR$14,0)*$D36,IF($C36=MR$17,$G$7*$D36,""))</f>
        <v>3507.0851034378893</v>
      </c>
      <c r="MS36" s="34">
        <f>IF(MR36&lt;&gt;"",HLOOKUP(COUNT($IN36:MR36)+1,$G$4:$EH$8,MS$14,0)*$D36,IF($C36=MS$17,$G$7*$D36,""))</f>
        <v>3507.0851034378893</v>
      </c>
      <c r="MT36" s="34">
        <f>IF(MS36&lt;&gt;"",HLOOKUP(COUNT($IN36:MS36)+1,$G$4:$EH$8,MT$14,0)*$D36,IF($C36=MT$17,$G$7*$D36,""))</f>
        <v>3507.0851034378893</v>
      </c>
      <c r="MU36" s="34">
        <f>IF(MT36&lt;&gt;"",HLOOKUP(COUNT($IN36:MT36)+1,$G$4:$EH$8,MU$14,0)*$D36,IF($C36=MU$17,$G$7*$D36,""))</f>
        <v>3507.0851034378893</v>
      </c>
      <c r="MV36" s="34">
        <f>IF(MU36&lt;&gt;"",HLOOKUP(COUNT($IN36:MU36)+1,$G$4:$EH$8,MV$14,0)*$D36,IF($C36=MV$17,$G$7*$D36,""))</f>
        <v>3507.0851034378893</v>
      </c>
      <c r="MW36" s="34">
        <f>IF(MV36&lt;&gt;"",HLOOKUP(COUNT($IN36:MV36)+1,$G$4:$EH$8,MW$14,0)*$D36,IF($C36=MW$17,$G$7*$D36,""))</f>
        <v>3507.0851034378893</v>
      </c>
      <c r="MX36" s="34">
        <f>IF(MW36&lt;&gt;"",HLOOKUP(COUNT($IN36:MW36)+1,$G$4:$EH$8,MX$14,0)*$D36,IF($C36=MX$17,$G$7*$D36,""))</f>
        <v>3507.0851034378893</v>
      </c>
      <c r="MY36" s="34">
        <f>IF(MX36&lt;&gt;"",HLOOKUP(COUNT($IN36:MX36)+1,$G$4:$EH$8,MY$14,0)*$D36,IF($C36=MY$17,$G$7*$D36,""))</f>
        <v>3507.0851034378893</v>
      </c>
      <c r="MZ36" s="34">
        <f>IF(MY36&lt;&gt;"",HLOOKUP(COUNT($IN36:MY36)+1,$G$4:$EH$8,MZ$14,0)*$D36,IF($C36=MZ$17,$G$7*$D36,""))</f>
        <v>3507.0851034378893</v>
      </c>
      <c r="NA36" s="34">
        <f>IF(MZ36&lt;&gt;"",HLOOKUP(COUNT($IN36:MZ36)+1,$G$4:$EH$8,NA$14,0)*$D36,IF($C36=NA$17,$G$7*$D36,""))</f>
        <v>3507.0851034378893</v>
      </c>
      <c r="NB36" s="34">
        <f>IF(NA36&lt;&gt;"",HLOOKUP(COUNT($IN36:NA36)+1,$G$4:$EH$8,NB$14,0)*$D36,IF($C36=NB$17,$G$7*$D36,""))</f>
        <v>3507.0851034378893</v>
      </c>
      <c r="NC36" s="34">
        <f>IF(NB36&lt;&gt;"",HLOOKUP(COUNT($IN36:NB36)+1,$G$4:$EH$8,NC$14,0)*$D36,IF($C36=NC$17,$G$7*$D36,""))</f>
        <v>3507.0851034378893</v>
      </c>
      <c r="ND36" s="34">
        <f>IF(NC36&lt;&gt;"",HLOOKUP(COUNT($IN36:NC36)+1,$G$4:$EH$8,ND$14,0)*$D36,IF($C36=ND$17,$G$7*$D36,""))</f>
        <v>3507.0851034378893</v>
      </c>
      <c r="NF36" s="34" t="str">
        <f>IF(NE36&lt;&gt;"",HLOOKUP(COUNT($NE36:NE36)+1,$G$4:$EH$8,NF$14,0)*$D36,IF($C36=NF$17,$G$8*$D36,""))</f>
        <v/>
      </c>
      <c r="NG36" s="34" t="str">
        <f>IF(NF36&lt;&gt;"",HLOOKUP(COUNT($NE36:NF36)+1,$G$4:$EH$8,NG$14,0)*$D36,IF($C36=NG$17,$G$8*$D36,""))</f>
        <v/>
      </c>
      <c r="NH36" s="34" t="str">
        <f>IF(NG36&lt;&gt;"",HLOOKUP(COUNT($NE36:NG36)+1,$G$4:$EH$8,NH$14,0)*$D36,IF($C36=NH$17,$G$8*$D36,""))</f>
        <v/>
      </c>
      <c r="NI36" s="34" t="str">
        <f>IF(NH36&lt;&gt;"",HLOOKUP(COUNT($NE36:NH36)+1,$G$4:$EH$8,NI$14,0)*$D36,IF($C36=NI$17,$G$8*$D36,""))</f>
        <v/>
      </c>
      <c r="NJ36" s="34" t="str">
        <f>IF(NI36&lt;&gt;"",HLOOKUP(COUNT($NE36:NI36)+1,$G$4:$EH$8,NJ$14,0)*$D36,IF($C36=NJ$17,$G$8*$D36,""))</f>
        <v/>
      </c>
      <c r="NK36" s="34" t="str">
        <f>IF(NJ36&lt;&gt;"",HLOOKUP(COUNT($NE36:NJ36)+1,$G$4:$EH$8,NK$14,0)*$D36,IF($C36=NK$17,$G$8*$D36,""))</f>
        <v/>
      </c>
      <c r="NL36" s="34" t="str">
        <f>IF(NK36&lt;&gt;"",HLOOKUP(COUNT($NE36:NK36)+1,$G$4:$EH$8,NL$14,0)*$D36,IF($C36=NL$17,$G$8*$D36,""))</f>
        <v/>
      </c>
      <c r="NM36" s="34" t="str">
        <f>IF(NL36&lt;&gt;"",HLOOKUP(COUNT($NE36:NL36)+1,$G$4:$EH$8,NM$14,0)*$D36,IF($C36=NM$17,$G$8*$D36,""))</f>
        <v/>
      </c>
      <c r="NN36" s="34" t="str">
        <f>IF(NM36&lt;&gt;"",HLOOKUP(COUNT($NE36:NM36)+1,$G$4:$EH$8,NN$14,0)*$D36,IF($C36=NN$17,$G$8*$D36,""))</f>
        <v/>
      </c>
      <c r="NO36" s="34" t="str">
        <f>IF(NN36&lt;&gt;"",HLOOKUP(COUNT($NE36:NN36)+1,$G$4:$EH$8,NO$14,0)*$D36,IF($C36=NO$17,$G$8*$D36,""))</f>
        <v/>
      </c>
      <c r="NP36" s="34" t="str">
        <f>IF(NO36&lt;&gt;"",HLOOKUP(COUNT($NE36:NO36)+1,$G$4:$EH$8,NP$14,0)*$D36,IF($C36=NP$17,$G$8*$D36,""))</f>
        <v/>
      </c>
      <c r="NQ36" s="34" t="str">
        <f>IF(NP36&lt;&gt;"",HLOOKUP(COUNT($NE36:NP36)+1,$G$4:$EH$8,NQ$14,0)*$D36,IF($C36=NQ$17,$G$8*$D36,""))</f>
        <v/>
      </c>
      <c r="NR36" s="34" t="str">
        <f>IF(NQ36&lt;&gt;"",HLOOKUP(COUNT($NE36:NQ36)+1,$G$4:$EH$8,NR$14,0)*$D36,IF($C36=NR$17,$G$8*$D36,""))</f>
        <v/>
      </c>
      <c r="NS36" s="34" t="str">
        <f>IF(NR36&lt;&gt;"",HLOOKUP(COUNT($NE36:NR36)+1,$G$4:$EH$8,NS$14,0)*$D36,IF($C36=NS$17,$G$8*$D36,""))</f>
        <v/>
      </c>
      <c r="NT36" s="34" t="str">
        <f>IF(NS36&lt;&gt;"",HLOOKUP(COUNT($NE36:NS36)+1,$G$4:$EH$8,NT$14,0)*$D36,IF($C36=NT$17,$G$8*$D36,""))</f>
        <v/>
      </c>
      <c r="NU36" s="34" t="str">
        <f>IF(NT36&lt;&gt;"",HLOOKUP(COUNT($NE36:NT36)+1,$G$4:$EH$8,NU$14,0)*$D36,IF($C36=NU$17,$G$8*$D36,""))</f>
        <v/>
      </c>
      <c r="NV36" s="34" t="str">
        <f>IF(NU36&lt;&gt;"",HLOOKUP(COUNT($NE36:NU36)+1,$G$4:$EH$8,NV$14,0)*$D36,IF($C36=NV$17,$G$8*$D36,""))</f>
        <v/>
      </c>
      <c r="NW36" s="34">
        <f>IF(NV36&lt;&gt;"",HLOOKUP(COUNT($NE36:NV36)+1,$G$4:$EH$8,NW$14,0)*$D36,IF($C36=NW$17,$G$8*$D36,""))</f>
        <v>70000</v>
      </c>
      <c r="NX36" s="34">
        <f>IF(NW36&lt;&gt;"",HLOOKUP(COUNT($NE36:NW36)+1,$G$4:$EH$8,NX$14,0)*$D36,IF($C36=NX$17,$G$8*$D36,""))</f>
        <v>0</v>
      </c>
      <c r="NY36" s="34">
        <f>IF(NX36&lt;&gt;"",HLOOKUP(COUNT($NE36:NX36)+1,$G$4:$EH$8,NY$14,0)*$D36,IF($C36=NY$17,$G$8*$D36,""))</f>
        <v>0</v>
      </c>
      <c r="NZ36" s="34">
        <f>IF(NY36&lt;&gt;"",HLOOKUP(COUNT($NE36:NY36)+1,$G$4:$EH$8,NZ$14,0)*$D36,IF($C36=NZ$17,$G$8*$D36,""))</f>
        <v>0</v>
      </c>
      <c r="OA36" s="34">
        <f>IF(NZ36&lt;&gt;"",HLOOKUP(COUNT($NE36:NZ36)+1,$G$4:$EH$8,OA$14,0)*$D36,IF($C36=OA$17,$G$8*$D36,""))</f>
        <v>0</v>
      </c>
      <c r="OB36" s="34">
        <f>IF(OA36&lt;&gt;"",HLOOKUP(COUNT($NE36:OA36)+1,$G$4:$EH$8,OB$14,0)*$D36,IF($C36=OB$17,$G$8*$D36,""))</f>
        <v>0</v>
      </c>
      <c r="OC36" s="34">
        <f>IF(OB36&lt;&gt;"",HLOOKUP(COUNT($NE36:OB36)+1,$G$4:$EH$8,OC$14,0)*$D36,IF($C36=OC$17,$G$8*$D36,""))</f>
        <v>0</v>
      </c>
      <c r="OD36" s="34">
        <f>IF(OC36&lt;&gt;"",HLOOKUP(COUNT($NE36:OC36)+1,$G$4:$EH$8,OD$14,0)*$D36,IF($C36=OD$17,$G$8*$D36,""))</f>
        <v>0</v>
      </c>
      <c r="OE36" s="34">
        <f>IF(OD36&lt;&gt;"",HLOOKUP(COUNT($NE36:OD36)+1,$G$4:$EH$8,OE$14,0)*$D36,IF($C36=OE$17,$G$8*$D36,""))</f>
        <v>0</v>
      </c>
      <c r="OF36" s="34">
        <f>IF(OE36&lt;&gt;"",HLOOKUP(COUNT($NE36:OE36)+1,$G$4:$EH$8,OF$14,0)*$D36,IF($C36=OF$17,$G$8*$D36,""))</f>
        <v>0</v>
      </c>
      <c r="OG36" s="34">
        <f>IF(OF36&lt;&gt;"",HLOOKUP(COUNT($NE36:OF36)+1,$G$4:$EH$8,OG$14,0)*$D36,IF($C36=OG$17,$G$8*$D36,""))</f>
        <v>0</v>
      </c>
      <c r="OH36" s="34">
        <f>IF(OG36&lt;&gt;"",HLOOKUP(COUNT($NE36:OG36)+1,$G$4:$EH$8,OH$14,0)*$D36,IF($C36=OH$17,$G$8*$D36,""))</f>
        <v>0</v>
      </c>
      <c r="OI36" s="34">
        <f>IF(OH36&lt;&gt;"",HLOOKUP(COUNT($NE36:OH36)+1,$G$4:$EH$8,OI$14,0)*$D36,IF($C36=OI$17,$G$8*$D36,""))</f>
        <v>0</v>
      </c>
      <c r="OJ36" s="34">
        <f>IF(OI36&lt;&gt;"",HLOOKUP(COUNT($NE36:OI36)+1,$G$4:$EH$8,OJ$14,0)*$D36,IF($C36=OJ$17,$G$8*$D36,""))</f>
        <v>0</v>
      </c>
      <c r="OK36" s="34">
        <f>IF(OJ36&lt;&gt;"",HLOOKUP(COUNT($NE36:OJ36)+1,$G$4:$EH$8,OK$14,0)*$D36,IF($C36=OK$17,$G$8*$D36,""))</f>
        <v>0</v>
      </c>
      <c r="OL36" s="34">
        <f>IF(OK36&lt;&gt;"",HLOOKUP(COUNT($NE36:OK36)+1,$G$4:$EH$8,OL$14,0)*$D36,IF($C36=OL$17,$G$8*$D36,""))</f>
        <v>0</v>
      </c>
      <c r="OM36" s="34">
        <f>IF(OL36&lt;&gt;"",HLOOKUP(COUNT($NE36:OL36)+1,$G$4:$EH$8,OM$14,0)*$D36,IF($C36=OM$17,$G$8*$D36,""))</f>
        <v>0</v>
      </c>
      <c r="ON36" s="34">
        <f>IF(OM36&lt;&gt;"",HLOOKUP(COUNT($NE36:OM36)+1,$G$4:$EH$8,ON$14,0)*$D36,IF($C36=ON$17,$G$8*$D36,""))</f>
        <v>0</v>
      </c>
      <c r="OO36" s="34">
        <f>IF(ON36&lt;&gt;"",HLOOKUP(COUNT($NE36:ON36)+1,$G$4:$EH$8,OO$14,0)*$D36,IF($C36=OO$17,$G$8*$D36,""))</f>
        <v>0</v>
      </c>
      <c r="OP36" s="34">
        <f>IF(OO36&lt;&gt;"",HLOOKUP(COUNT($NE36:OO36)+1,$G$4:$EH$8,OP$14,0)*$D36,IF($C36=OP$17,$G$8*$D36,""))</f>
        <v>0</v>
      </c>
      <c r="OQ36" s="34">
        <f>IF(OP36&lt;&gt;"",HLOOKUP(COUNT($NE36:OP36)+1,$G$4:$EH$8,OQ$14,0)*$D36,IF($C36=OQ$17,$G$8*$D36,""))</f>
        <v>0</v>
      </c>
      <c r="OR36" s="34">
        <f>IF(OQ36&lt;&gt;"",HLOOKUP(COUNT($NE36:OQ36)+1,$G$4:$EH$8,OR$14,0)*$D36,IF($C36=OR$17,$G$8*$D36,""))</f>
        <v>0</v>
      </c>
      <c r="OS36" s="34">
        <f>IF(OR36&lt;&gt;"",HLOOKUP(COUNT($NE36:OR36)+1,$G$4:$EH$8,OS$14,0)*$D36,IF($C36=OS$17,$G$8*$D36,""))</f>
        <v>0</v>
      </c>
      <c r="OT36" s="34">
        <f>IF(OS36&lt;&gt;"",HLOOKUP(COUNT($NE36:OS36)+1,$G$4:$EH$8,OT$14,0)*$D36,IF($C36=OT$17,$G$8*$D36,""))</f>
        <v>0</v>
      </c>
      <c r="OU36" s="34">
        <f>IF(OT36&lt;&gt;"",HLOOKUP(COUNT($NE36:OT36)+1,$G$4:$EH$8,OU$14,0)*$D36,IF($C36=OU$17,$G$8*$D36,""))</f>
        <v>0</v>
      </c>
      <c r="OV36" s="34">
        <f>IF(OU36&lt;&gt;"",HLOOKUP(COUNT($NE36:OU36)+1,$G$4:$EH$8,OV$14,0)*$D36,IF($C36=OV$17,$G$8*$D36,""))</f>
        <v>0</v>
      </c>
      <c r="OW36" s="34">
        <f>IF(OV36&lt;&gt;"",HLOOKUP(COUNT($NE36:OV36)+1,$G$4:$EH$8,OW$14,0)*$D36,IF($C36=OW$17,$G$8*$D36,""))</f>
        <v>0</v>
      </c>
      <c r="OX36" s="34">
        <f>IF(OW36&lt;&gt;"",HLOOKUP(COUNT($NE36:OW36)+1,$G$4:$EH$8,OX$14,0)*$D36,IF($C36=OX$17,$G$8*$D36,""))</f>
        <v>0</v>
      </c>
      <c r="OY36" s="34">
        <f>IF(OX36&lt;&gt;"",HLOOKUP(COUNT($NE36:OX36)+1,$G$4:$EH$8,OY$14,0)*$D36,IF($C36=OY$17,$G$8*$D36,""))</f>
        <v>0</v>
      </c>
      <c r="OZ36" s="34">
        <f>IF(OY36&lt;&gt;"",HLOOKUP(COUNT($NE36:OY36)+1,$G$4:$EH$8,OZ$14,0)*$D36,IF($C36=OZ$17,$G$8*$D36,""))</f>
        <v>0</v>
      </c>
      <c r="PA36" s="34">
        <f>IF(OZ36&lt;&gt;"",HLOOKUP(COUNT($NE36:OZ36)+1,$G$4:$EH$8,PA$14,0)*$D36,IF($C36=PA$17,$G$8*$D36,""))</f>
        <v>0</v>
      </c>
      <c r="PB36" s="34">
        <f>IF(PA36&lt;&gt;"",HLOOKUP(COUNT($NE36:PA36)+1,$G$4:$EH$8,PB$14,0)*$D36,IF($C36=PB$17,$G$8*$D36,""))</f>
        <v>0</v>
      </c>
      <c r="PC36" s="34">
        <f>IF(PB36&lt;&gt;"",HLOOKUP(COUNT($NE36:PB36)+1,$G$4:$EH$8,PC$14,0)*$D36,IF($C36=PC$17,$G$8*$D36,""))</f>
        <v>0</v>
      </c>
      <c r="PD36" s="34">
        <f>IF(PC36&lt;&gt;"",HLOOKUP(COUNT($NE36:PC36)+1,$G$4:$EH$8,PD$14,0)*$D36,IF($C36=PD$17,$G$8*$D36,""))</f>
        <v>0</v>
      </c>
      <c r="PE36" s="34">
        <f>IF(PD36&lt;&gt;"",HLOOKUP(COUNT($NE36:PD36)+1,$G$4:$EH$8,PE$14,0)*$D36,IF($C36=PE$17,$G$8*$D36,""))</f>
        <v>0</v>
      </c>
      <c r="PF36" s="34">
        <f>IF(PE36&lt;&gt;"",HLOOKUP(COUNT($NE36:PE36)+1,$G$4:$EH$8,PF$14,0)*$D36,IF($C36=PF$17,$G$8*$D36,""))</f>
        <v>0</v>
      </c>
      <c r="PG36" s="34">
        <f>IF(PF36&lt;&gt;"",HLOOKUP(COUNT($NE36:PF36)+1,$G$4:$EH$8,PG$14,0)*$D36,IF($C36=PG$17,$G$8*$D36,""))</f>
        <v>0</v>
      </c>
      <c r="PH36" s="34">
        <f>IF(PG36&lt;&gt;"",HLOOKUP(COUNT($NE36:PG36)+1,$G$4:$EH$8,PH$14,0)*$D36,IF($C36=PH$17,$G$8*$D36,""))</f>
        <v>0</v>
      </c>
      <c r="PI36" s="34">
        <f>IF(PH36&lt;&gt;"",HLOOKUP(COUNT($NE36:PH36)+1,$G$4:$EH$8,PI$14,0)*$D36,IF($C36=PI$17,$G$8*$D36,""))</f>
        <v>0</v>
      </c>
      <c r="PJ36" s="34">
        <f>IF(PI36&lt;&gt;"",HLOOKUP(COUNT($NE36:PI36)+1,$G$4:$EH$8,PJ$14,0)*$D36,IF($C36=PJ$17,$G$8*$D36,""))</f>
        <v>0</v>
      </c>
      <c r="PK36" s="34">
        <f>IF(PJ36&lt;&gt;"",HLOOKUP(COUNT($NE36:PJ36)+1,$G$4:$EH$8,PK$14,0)*$D36,IF($C36=PK$17,$G$8*$D36,""))</f>
        <v>0</v>
      </c>
      <c r="PL36" s="34">
        <f>IF(PK36&lt;&gt;"",HLOOKUP(COUNT($NE36:PK36)+1,$G$4:$EH$8,PL$14,0)*$D36,IF($C36=PL$17,$G$8*$D36,""))</f>
        <v>0</v>
      </c>
      <c r="PM36" s="34">
        <f>IF(PL36&lt;&gt;"",HLOOKUP(COUNT($NE36:PL36)+1,$G$4:$EH$8,PM$14,0)*$D36,IF($C36=PM$17,$G$8*$D36,""))</f>
        <v>0</v>
      </c>
      <c r="PN36" s="34">
        <f>IF(PM36&lt;&gt;"",HLOOKUP(COUNT($NE36:PM36)+1,$G$4:$EH$8,PN$14,0)*$D36,IF($C36=PN$17,$G$8*$D36,""))</f>
        <v>0</v>
      </c>
      <c r="PO36" s="34">
        <f>IF(PN36&lt;&gt;"",HLOOKUP(COUNT($NE36:PN36)+1,$G$4:$EH$8,PO$14,0)*$D36,IF($C36=PO$17,$G$8*$D36,""))</f>
        <v>0</v>
      </c>
      <c r="PP36" s="34">
        <f>IF(PO36&lt;&gt;"",HLOOKUP(COUNT($NE36:PO36)+1,$G$4:$EH$8,PP$14,0)*$D36,IF($C36=PP$17,$G$8*$D36,""))</f>
        <v>0</v>
      </c>
      <c r="PQ36" s="34">
        <f>IF(PP36&lt;&gt;"",HLOOKUP(COUNT($NE36:PP36)+1,$G$4:$EH$8,PQ$14,0)*$D36,IF($C36=PQ$17,$G$8*$D36,""))</f>
        <v>0</v>
      </c>
      <c r="PR36" s="34">
        <f>IF(PQ36&lt;&gt;"",HLOOKUP(COUNT($NE36:PQ36)+1,$G$4:$EH$8,PR$14,0)*$D36,IF($C36=PR$17,$G$8*$D36,""))</f>
        <v>0</v>
      </c>
      <c r="PS36" s="34">
        <f>IF(PR36&lt;&gt;"",HLOOKUP(COUNT($NE36:PR36)+1,$G$4:$EH$8,PS$14,0)*$D36,IF($C36=PS$17,$G$8*$D36,""))</f>
        <v>0</v>
      </c>
      <c r="PT36" s="34">
        <f>IF(PS36&lt;&gt;"",HLOOKUP(COUNT($NE36:PS36)+1,$G$4:$EH$8,PT$14,0)*$D36,IF($C36=PT$17,$G$8*$D36,""))</f>
        <v>0</v>
      </c>
      <c r="PU36" s="34">
        <f>IF(PT36&lt;&gt;"",HLOOKUP(COUNT($NE36:PT36)+1,$G$4:$EH$8,PU$14,0)*$D36,IF($C36=PU$17,$G$8*$D36,""))</f>
        <v>0</v>
      </c>
      <c r="PV36" s="34">
        <f>IF(PU36&lt;&gt;"",HLOOKUP(COUNT($NE36:PU36)+1,$G$4:$EH$8,PV$14,0)*$D36,IF($C36=PV$17,$G$8*$D36,""))</f>
        <v>0</v>
      </c>
      <c r="PW36" s="34">
        <f>IF(PV36&lt;&gt;"",HLOOKUP(COUNT($NE36:PV36)+1,$G$4:$EH$8,PW$14,0)*$D36,IF($C36=PW$17,$G$8*$D36,""))</f>
        <v>0</v>
      </c>
      <c r="PX36" s="34">
        <f>IF(PW36&lt;&gt;"",HLOOKUP(COUNT($NE36:PW36)+1,$G$4:$EH$8,PX$14,0)*$D36,IF($C36=PX$17,$G$8*$D36,""))</f>
        <v>0</v>
      </c>
      <c r="PY36" s="34">
        <f>IF(PX36&lt;&gt;"",HLOOKUP(COUNT($NE36:PX36)+1,$G$4:$EH$8,PY$14,0)*$D36,IF($C36=PY$17,$G$8*$D36,""))</f>
        <v>0</v>
      </c>
      <c r="PZ36" s="34">
        <f>IF(PY36&lt;&gt;"",HLOOKUP(COUNT($NE36:PY36)+1,$G$4:$EH$8,PZ$14,0)*$D36,IF($C36=PZ$17,$G$8*$D36,""))</f>
        <v>0</v>
      </c>
      <c r="QA36" s="34">
        <f>IF(PZ36&lt;&gt;"",HLOOKUP(COUNT($NE36:PZ36)+1,$G$4:$EH$8,QA$14,0)*$D36,IF($C36=QA$17,$G$8*$D36,""))</f>
        <v>0</v>
      </c>
      <c r="QB36" s="34">
        <f>IF(QA36&lt;&gt;"",HLOOKUP(COUNT($NE36:QA36)+1,$G$4:$EH$8,QB$14,0)*$D36,IF($C36=QB$17,$G$8*$D36,""))</f>
        <v>0</v>
      </c>
      <c r="QC36" s="34">
        <f>IF(QB36&lt;&gt;"",HLOOKUP(COUNT($NE36:QB36)+1,$G$4:$EH$8,QC$14,0)*$D36,IF($C36=QC$17,$G$8*$D36,""))</f>
        <v>0</v>
      </c>
      <c r="QD36" s="34">
        <f>IF(QC36&lt;&gt;"",HLOOKUP(COUNT($NE36:QC36)+1,$G$4:$EH$8,QD$14,0)*$D36,IF($C36=QD$17,$G$8*$D36,""))</f>
        <v>0</v>
      </c>
      <c r="QE36" s="34">
        <f>IF(QD36&lt;&gt;"",HLOOKUP(COUNT($NE36:QD36)+1,$G$4:$EH$8,QE$14,0)*$D36,IF($C36=QE$17,$G$8*$D36,""))</f>
        <v>0</v>
      </c>
      <c r="QF36" s="34">
        <f>IF(QE36&lt;&gt;"",HLOOKUP(COUNT($NE36:QE36)+1,$G$4:$EH$8,QF$14,0)*$D36,IF($C36=QF$17,$G$8*$D36,""))</f>
        <v>0</v>
      </c>
      <c r="QG36" s="34">
        <f>IF(QF36&lt;&gt;"",HLOOKUP(COUNT($NE36:QF36)+1,$G$4:$EH$8,QG$14,0)*$D36,IF($C36=QG$17,$G$8*$D36,""))</f>
        <v>0</v>
      </c>
      <c r="QH36" s="34">
        <f>IF(QG36&lt;&gt;"",HLOOKUP(COUNT($NE36:QG36)+1,$G$4:$EH$8,QH$14,0)*$D36,IF($C36=QH$17,$G$8*$D36,""))</f>
        <v>0</v>
      </c>
      <c r="QI36" s="34">
        <f>IF(QH36&lt;&gt;"",HLOOKUP(COUNT($NE36:QH36)+1,$G$4:$EH$8,QI$14,0)*$D36,IF($C36=QI$17,$G$8*$D36,""))</f>
        <v>0</v>
      </c>
      <c r="QJ36" s="34">
        <f>IF(QI36&lt;&gt;"",HLOOKUP(COUNT($NE36:QI36)+1,$G$4:$EH$8,QJ$14,0)*$D36,IF($C36=QJ$17,$G$8*$D36,""))</f>
        <v>0</v>
      </c>
      <c r="QK36" s="34">
        <f>IF(QJ36&lt;&gt;"",HLOOKUP(COUNT($NE36:QJ36)+1,$G$4:$EH$8,QK$14,0)*$D36,IF($C36=QK$17,$G$8*$D36,""))</f>
        <v>0</v>
      </c>
      <c r="QL36" s="34">
        <f>IF(QK36&lt;&gt;"",HLOOKUP(COUNT($NE36:QK36)+1,$G$4:$EH$8,QL$14,0)*$D36,IF($C36=QL$17,$G$8*$D36,""))</f>
        <v>0</v>
      </c>
      <c r="QM36" s="34">
        <f>IF(QL36&lt;&gt;"",HLOOKUP(COUNT($NE36:QL36)+1,$G$4:$EH$8,QM$14,0)*$D36,IF($C36=QM$17,$G$8*$D36,""))</f>
        <v>0</v>
      </c>
      <c r="QN36" s="34">
        <f>IF(QM36&lt;&gt;"",HLOOKUP(COUNT($NE36:QM36)+1,$G$4:$EH$8,QN$14,0)*$D36,IF($C36=QN$17,$G$8*$D36,""))</f>
        <v>0</v>
      </c>
      <c r="QO36" s="34">
        <f>IF(QN36&lt;&gt;"",HLOOKUP(COUNT($NE36:QN36)+1,$G$4:$EH$8,QO$14,0)*$D36,IF($C36=QO$17,$G$8*$D36,""))</f>
        <v>0</v>
      </c>
      <c r="QP36" s="34">
        <f>IF(QO36&lt;&gt;"",HLOOKUP(COUNT($NE36:QO36)+1,$G$4:$EH$8,QP$14,0)*$D36,IF($C36=QP$17,$G$8*$D36,""))</f>
        <v>0</v>
      </c>
      <c r="QQ36" s="34">
        <f>IF(QP36&lt;&gt;"",HLOOKUP(COUNT($NE36:QP36)+1,$G$4:$EH$8,QQ$14,0)*$D36,IF($C36=QQ$17,$G$8*$D36,""))</f>
        <v>0</v>
      </c>
      <c r="QR36" s="34">
        <f>IF(QQ36&lt;&gt;"",HLOOKUP(COUNT($NE36:QQ36)+1,$G$4:$EH$8,QR$14,0)*$D36,IF($C36=QR$17,$G$8*$D36,""))</f>
        <v>0</v>
      </c>
      <c r="QS36" s="34">
        <f>IF(QR36&lt;&gt;"",HLOOKUP(COUNT($NE36:QR36)+1,$G$4:$EH$8,QS$14,0)*$D36,IF($C36=QS$17,$G$8*$D36,""))</f>
        <v>0</v>
      </c>
      <c r="QT36" s="34">
        <f>IF(QS36&lt;&gt;"",HLOOKUP(COUNT($NE36:QS36)+1,$G$4:$EH$8,QT$14,0)*$D36,IF($C36=QT$17,$G$8*$D36,""))</f>
        <v>0</v>
      </c>
      <c r="QU36" s="34">
        <f>IF(QT36&lt;&gt;"",HLOOKUP(COUNT($NE36:QT36)+1,$G$4:$EH$8,QU$14,0)*$D36,IF($C36=QU$17,$G$8*$D36,""))</f>
        <v>0</v>
      </c>
      <c r="QV36" s="34">
        <f>IF(QU36&lt;&gt;"",HLOOKUP(COUNT($NE36:QU36)+1,$G$4:$EH$8,QV$14,0)*$D36,IF($C36=QV$17,$G$8*$D36,""))</f>
        <v>0</v>
      </c>
      <c r="QW36" s="34">
        <f>IF(QV36&lt;&gt;"",HLOOKUP(COUNT($NE36:QV36)+1,$G$4:$EH$8,QW$14,0)*$D36,IF($C36=QW$17,$G$8*$D36,""))</f>
        <v>0</v>
      </c>
      <c r="QX36" s="34">
        <f>IF(QW36&lt;&gt;"",HLOOKUP(COUNT($NE36:QW36)+1,$G$4:$EH$8,QX$14,0)*$D36,IF($C36=QX$17,$G$8*$D36,""))</f>
        <v>0</v>
      </c>
      <c r="QY36" s="34">
        <f>IF(QX36&lt;&gt;"",HLOOKUP(COUNT($NE36:QX36)+1,$G$4:$EH$8,QY$14,0)*$D36,IF($C36=QY$17,$G$8*$D36,""))</f>
        <v>0</v>
      </c>
      <c r="QZ36" s="34">
        <f>IF(QY36&lt;&gt;"",HLOOKUP(COUNT($NE36:QY36)+1,$G$4:$EH$8,QZ$14,0)*$D36,IF($C36=QZ$17,$G$8*$D36,""))</f>
        <v>0</v>
      </c>
      <c r="RA36" s="34">
        <f>IF(QZ36&lt;&gt;"",HLOOKUP(COUNT($NE36:QZ36)+1,$G$4:$EH$8,RA$14,0)*$D36,IF($C36=RA$17,$G$8*$D36,""))</f>
        <v>0</v>
      </c>
      <c r="RB36" s="34">
        <f>IF(RA36&lt;&gt;"",HLOOKUP(COUNT($NE36:RA36)+1,$G$4:$EH$8,RB$14,0)*$D36,IF($C36=RB$17,$G$8*$D36,""))</f>
        <v>0</v>
      </c>
      <c r="RC36" s="34">
        <f>IF(RB36&lt;&gt;"",HLOOKUP(COUNT($NE36:RB36)+1,$G$4:$EH$8,RC$14,0)*$D36,IF($C36=RC$17,$G$8*$D36,""))</f>
        <v>0</v>
      </c>
      <c r="RD36" s="34">
        <f>IF(RC36&lt;&gt;"",HLOOKUP(COUNT($NE36:RC36)+1,$G$4:$EH$8,RD$14,0)*$D36,IF($C36=RD$17,$G$8*$D36,""))</f>
        <v>0</v>
      </c>
      <c r="RE36" s="34">
        <f>IF(RD36&lt;&gt;"",HLOOKUP(COUNT($NE36:RD36)+1,$G$4:$EH$8,RE$14,0)*$D36,IF($C36=RE$17,$G$8*$D36,""))</f>
        <v>0</v>
      </c>
      <c r="RF36" s="34">
        <f>IF(RE36&lt;&gt;"",HLOOKUP(COUNT($NE36:RE36)+1,$G$4:$EH$8,RF$14,0)*$D36,IF($C36=RF$17,$G$8*$D36,""))</f>
        <v>0</v>
      </c>
      <c r="RG36" s="34">
        <f>IF(RF36&lt;&gt;"",HLOOKUP(COUNT($NE36:RF36)+1,$G$4:$EH$8,RG$14,0)*$D36,IF($C36=RG$17,$G$8*$D36,""))</f>
        <v>0</v>
      </c>
      <c r="RH36" s="34">
        <f>IF(RG36&lt;&gt;"",HLOOKUP(COUNT($NE36:RG36)+1,$G$4:$EH$8,RH$14,0)*$D36,IF($C36=RH$17,$G$8*$D36,""))</f>
        <v>0</v>
      </c>
      <c r="RI36" s="34">
        <f>IF(RH36&lt;&gt;"",HLOOKUP(COUNT($NE36:RH36)+1,$G$4:$EH$8,RI$14,0)*$D36,IF($C36=RI$17,$G$8*$D36,""))</f>
        <v>0</v>
      </c>
      <c r="RJ36" s="34">
        <f>IF(RI36&lt;&gt;"",HLOOKUP(COUNT($NE36:RI36)+1,$G$4:$EH$8,RJ$14,0)*$D36,IF($C36=RJ$17,$G$8*$D36,""))</f>
        <v>0</v>
      </c>
      <c r="RK36" s="34">
        <f>IF(RJ36&lt;&gt;"",HLOOKUP(COUNT($NE36:RJ36)+1,$G$4:$EH$8,RK$14,0)*$D36,IF($C36=RK$17,$G$8*$D36,""))</f>
        <v>0</v>
      </c>
      <c r="RL36" s="34">
        <f>IF(RK36&lt;&gt;"",HLOOKUP(COUNT($NE36:RK36)+1,$G$4:$EH$8,RL$14,0)*$D36,IF($C36=RL$17,$G$8*$D36,""))</f>
        <v>0</v>
      </c>
      <c r="RM36" s="34">
        <f>IF(RL36&lt;&gt;"",HLOOKUP(COUNT($NE36:RL36)+1,$G$4:$EH$8,RM$14,0)*$D36,IF($C36=RM$17,$G$8*$D36,""))</f>
        <v>0</v>
      </c>
      <c r="RN36" s="34">
        <f>IF(RM36&lt;&gt;"",HLOOKUP(COUNT($NE36:RM36)+1,$G$4:$EH$8,RN$14,0)*$D36,IF($C36=RN$17,$G$8*$D36,""))</f>
        <v>0</v>
      </c>
      <c r="RO36" s="34">
        <f>IF(RN36&lt;&gt;"",HLOOKUP(COUNT($NE36:RN36)+1,$G$4:$EH$8,RO$14,0)*$D36,IF($C36=RO$17,$G$8*$D36,""))</f>
        <v>0</v>
      </c>
      <c r="RP36" s="34">
        <f>IF(RO36&lt;&gt;"",HLOOKUP(COUNT($NE36:RO36)+1,$G$4:$EH$8,RP$14,0)*$D36,IF($C36=RP$17,$G$8*$D36,""))</f>
        <v>0</v>
      </c>
      <c r="RQ36" s="34">
        <f>IF(RP36&lt;&gt;"",HLOOKUP(COUNT($NE36:RP36)+1,$G$4:$EH$8,RQ$14,0)*$D36,IF($C36=RQ$17,$G$8*$D36,""))</f>
        <v>0</v>
      </c>
      <c r="RR36" s="34">
        <f>IF(RQ36&lt;&gt;"",HLOOKUP(COUNT($NE36:RQ36)+1,$G$4:$EH$8,RR$14,0)*$D36,IF($C36=RR$17,$G$8*$D36,""))</f>
        <v>0</v>
      </c>
      <c r="RS36" s="34">
        <f>IF(RR36&lt;&gt;"",HLOOKUP(COUNT($NE36:RR36)+1,$G$4:$EH$8,RS$14,0)*$D36,IF($C36=RS$17,$G$8*$D36,""))</f>
        <v>0</v>
      </c>
      <c r="RT36" s="34">
        <f>IF(RS36&lt;&gt;"",HLOOKUP(COUNT($NE36:RS36)+1,$G$4:$EH$8,RT$14,0)*$D36,IF($C36=RT$17,$G$8*$D36,""))</f>
        <v>0</v>
      </c>
      <c r="RU36" s="34">
        <f>IF(RT36&lt;&gt;"",HLOOKUP(COUNT($NE36:RT36)+1,$G$4:$EH$8,RU$14,0)*$D36,IF($C36=RU$17,$G$8*$D36,""))</f>
        <v>0</v>
      </c>
      <c r="RW36" s="34" t="str">
        <f>IF(RV36&lt;&gt;"",HLOOKUP(COUNT($RV36:RV36)+1,$G$4:$EH$9,RW$14,0)*$D36,IF($C36=RW$17,$G$9*$D36,""))</f>
        <v/>
      </c>
      <c r="RX36" s="34" t="str">
        <f>IF(RW36&lt;&gt;"",HLOOKUP(COUNT($RV36:RW36)+1,$G$4:$EH$9,RX$14,0)*$D36,IF($C36=RX$17,$G$9*$D36,""))</f>
        <v/>
      </c>
      <c r="RY36" s="34" t="str">
        <f>IF(RX36&lt;&gt;"",HLOOKUP(COUNT($RV36:RX36)+1,$G$4:$EH$9,RY$14,0)*$D36,IF($C36=RY$17,$G$9*$D36,""))</f>
        <v/>
      </c>
      <c r="RZ36" s="34" t="str">
        <f>IF(RY36&lt;&gt;"",HLOOKUP(COUNT($RV36:RY36)+1,$G$4:$EH$9,RZ$14,0)*$D36,IF($C36=RZ$17,$G$9*$D36,""))</f>
        <v/>
      </c>
      <c r="SA36" s="34" t="str">
        <f>IF(RZ36&lt;&gt;"",HLOOKUP(COUNT($RV36:RZ36)+1,$G$4:$EH$9,SA$14,0)*$D36,IF($C36=SA$17,$G$9*$D36,""))</f>
        <v/>
      </c>
      <c r="SB36" s="34" t="str">
        <f>IF(SA36&lt;&gt;"",HLOOKUP(COUNT($RV36:SA36)+1,$G$4:$EH$9,SB$14,0)*$D36,IF($C36=SB$17,$G$9*$D36,""))</f>
        <v/>
      </c>
      <c r="SC36" s="34" t="str">
        <f>IF(SB36&lt;&gt;"",HLOOKUP(COUNT($RV36:SB36)+1,$G$4:$EH$9,SC$14,0)*$D36,IF($C36=SC$17,$G$9*$D36,""))</f>
        <v/>
      </c>
      <c r="SD36" s="34" t="str">
        <f>IF(SC36&lt;&gt;"",HLOOKUP(COUNT($RV36:SC36)+1,$G$4:$EH$9,SD$14,0)*$D36,IF($C36=SD$17,$G$9*$D36,""))</f>
        <v/>
      </c>
      <c r="SE36" s="34" t="str">
        <f>IF(SD36&lt;&gt;"",HLOOKUP(COUNT($RV36:SD36)+1,$G$4:$EH$9,SE$14,0)*$D36,IF($C36=SE$17,$G$9*$D36,""))</f>
        <v/>
      </c>
      <c r="SF36" s="34" t="str">
        <f>IF(SE36&lt;&gt;"",HLOOKUP(COUNT($RV36:SE36)+1,$G$4:$EH$9,SF$14,0)*$D36,IF($C36=SF$17,$G$9*$D36,""))</f>
        <v/>
      </c>
      <c r="SG36" s="34" t="str">
        <f>IF(SF36&lt;&gt;"",HLOOKUP(COUNT($RV36:SF36)+1,$G$4:$EH$9,SG$14,0)*$D36,IF($C36=SG$17,$G$9*$D36,""))</f>
        <v/>
      </c>
      <c r="SH36" s="34" t="str">
        <f>IF(SG36&lt;&gt;"",HLOOKUP(COUNT($RV36:SG36)+1,$G$4:$EH$9,SH$14,0)*$D36,IF($C36=SH$17,$G$9*$D36,""))</f>
        <v/>
      </c>
      <c r="SI36" s="34" t="str">
        <f>IF(SH36&lt;&gt;"",HLOOKUP(COUNT($RV36:SH36)+1,$G$4:$EH$9,SI$14,0)*$D36,IF($C36=SI$17,$G$9*$D36,""))</f>
        <v/>
      </c>
      <c r="SJ36" s="34" t="str">
        <f>IF(SI36&lt;&gt;"",HLOOKUP(COUNT($RV36:SI36)+1,$G$4:$EH$9,SJ$14,0)*$D36,IF($C36=SJ$17,$G$9*$D36,""))</f>
        <v/>
      </c>
      <c r="SK36" s="34" t="str">
        <f>IF(SJ36&lt;&gt;"",HLOOKUP(COUNT($RV36:SJ36)+1,$G$4:$EH$9,SK$14,0)*$D36,IF($C36=SK$17,$G$9*$D36,""))</f>
        <v/>
      </c>
      <c r="SL36" s="34" t="str">
        <f>IF(SK36&lt;&gt;"",HLOOKUP(COUNT($RV36:SK36)+1,$G$4:$EH$9,SL$14,0)*$D36,IF($C36=SL$17,$G$9*$D36,""))</f>
        <v/>
      </c>
      <c r="SM36" s="34" t="str">
        <f>IF(SL36&lt;&gt;"",HLOOKUP(COUNT($RV36:SL36)+1,$G$4:$EH$9,SM$14,0)*$D36,IF($C36=SM$17,$G$9*$D36,""))</f>
        <v/>
      </c>
      <c r="SN36" s="34">
        <f>IF(SM36&lt;&gt;"",HLOOKUP(COUNT($RV36:SM36)+1,$G$4:$EH$9,SN$14,0)*$D36,IF($C36=SN$17,$G$9*$D36,""))</f>
        <v>5800</v>
      </c>
      <c r="SO36" s="34">
        <f>IF(SN36&lt;&gt;"",HLOOKUP(COUNT($RV36:SN36)+1,$G$4:$EH$9,SO$14,0)*$D36,IF($C36=SO$17,$G$9*$D36,""))</f>
        <v>0</v>
      </c>
      <c r="SP36" s="34">
        <f>IF(SO36&lt;&gt;"",HLOOKUP(COUNT($RV36:SO36)+1,$G$4:$EH$9,SP$14,0)*$D36,IF($C36=SP$17,$G$9*$D36,""))</f>
        <v>0</v>
      </c>
      <c r="SQ36" s="34">
        <f>IF(SP36&lt;&gt;"",HLOOKUP(COUNT($RV36:SP36)+1,$G$4:$EH$9,SQ$14,0)*$D36,IF($C36=SQ$17,$G$9*$D36,""))</f>
        <v>0</v>
      </c>
      <c r="SR36" s="34">
        <f>IF(SQ36&lt;&gt;"",HLOOKUP(COUNT($RV36:SQ36)+1,$G$4:$EH$9,SR$14,0)*$D36,IF($C36=SR$17,$G$9*$D36,""))</f>
        <v>0</v>
      </c>
      <c r="SS36" s="34">
        <f>IF(SR36&lt;&gt;"",HLOOKUP(COUNT($RV36:SR36)+1,$G$4:$EH$9,SS$14,0)*$D36,IF($C36=SS$17,$G$9*$D36,""))</f>
        <v>0</v>
      </c>
      <c r="ST36" s="34">
        <f>IF(SS36&lt;&gt;"",HLOOKUP(COUNT($RV36:SS36)+1,$G$4:$EH$9,ST$14,0)*$D36,IF($C36=ST$17,$G$9*$D36,""))</f>
        <v>0</v>
      </c>
      <c r="SU36" s="34">
        <f>IF(ST36&lt;&gt;"",HLOOKUP(COUNT($RV36:ST36)+1,$G$4:$EH$9,SU$14,0)*$D36,IF($C36=SU$17,$G$9*$D36,""))</f>
        <v>0</v>
      </c>
      <c r="SV36" s="34">
        <f>IF(SU36&lt;&gt;"",HLOOKUP(COUNT($RV36:SU36)+1,$G$4:$EH$9,SV$14,0)*$D36,IF($C36=SV$17,$G$9*$D36,""))</f>
        <v>0</v>
      </c>
      <c r="SW36" s="34">
        <f>IF(SV36&lt;&gt;"",HLOOKUP(COUNT($RV36:SV36)+1,$G$4:$EH$9,SW$14,0)*$D36,IF($C36=SW$17,$G$9*$D36,""))</f>
        <v>0</v>
      </c>
      <c r="SX36" s="34">
        <f>IF(SW36&lt;&gt;"",HLOOKUP(COUNT($RV36:SW36)+1,$G$4:$EH$9,SX$14,0)*$D36,IF($C36=SX$17,$G$9*$D36,""))</f>
        <v>0</v>
      </c>
      <c r="SY36" s="34">
        <f>IF(SX36&lt;&gt;"",HLOOKUP(COUNT($RV36:SX36)+1,$G$4:$EH$9,SY$14,0)*$D36,IF($C36=SY$17,$G$9*$D36,""))</f>
        <v>0</v>
      </c>
      <c r="SZ36" s="34">
        <f>IF(SY36&lt;&gt;"",HLOOKUP(COUNT($RV36:SY36)+1,$G$4:$EH$9,SZ$14,0)*$D36,IF($C36=SZ$17,$G$9*$D36,""))</f>
        <v>0</v>
      </c>
      <c r="TA36" s="34">
        <f>IF(SZ36&lt;&gt;"",HLOOKUP(COUNT($RV36:SZ36)+1,$G$4:$EH$9,TA$14,0)*$D36,IF($C36=TA$17,$G$9*$D36,""))</f>
        <v>0</v>
      </c>
      <c r="TB36" s="34">
        <f>IF(TA36&lt;&gt;"",HLOOKUP(COUNT($RV36:TA36)+1,$G$4:$EH$9,TB$14,0)*$D36,IF($C36=TB$17,$G$9*$D36,""))</f>
        <v>0</v>
      </c>
      <c r="TC36" s="34">
        <f>IF(TB36&lt;&gt;"",HLOOKUP(COUNT($RV36:TB36)+1,$G$4:$EH$9,TC$14,0)*$D36,IF($C36=TC$17,$G$9*$D36,""))</f>
        <v>0</v>
      </c>
      <c r="TD36" s="34">
        <f>IF(TC36&lt;&gt;"",HLOOKUP(COUNT($RV36:TC36)+1,$G$4:$EH$9,TD$14,0)*$D36,IF($C36=TD$17,$G$9*$D36,""))</f>
        <v>0</v>
      </c>
      <c r="TE36" s="34">
        <f>IF(TD36&lt;&gt;"",HLOOKUP(COUNT($RV36:TD36)+1,$G$4:$EH$9,TE$14,0)*$D36,IF($C36=TE$17,$G$9*$D36,""))</f>
        <v>0</v>
      </c>
      <c r="TF36" s="34">
        <f>IF(TE36&lt;&gt;"",HLOOKUP(COUNT($RV36:TE36)+1,$G$4:$EH$9,TF$14,0)*$D36,IF($C36=TF$17,$G$9*$D36,""))</f>
        <v>0</v>
      </c>
      <c r="TG36" s="34">
        <f>IF(TF36&lt;&gt;"",HLOOKUP(COUNT($RV36:TF36)+1,$G$4:$EH$9,TG$14,0)*$D36,IF($C36=TG$17,$G$9*$D36,""))</f>
        <v>0</v>
      </c>
      <c r="TH36" s="34">
        <f>IF(TG36&lt;&gt;"",HLOOKUP(COUNT($RV36:TG36)+1,$G$4:$EH$9,TH$14,0)*$D36,IF($C36=TH$17,$G$9*$D36,""))</f>
        <v>0</v>
      </c>
      <c r="TI36" s="34">
        <f>IF(TH36&lt;&gt;"",HLOOKUP(COUNT($RV36:TH36)+1,$G$4:$EH$9,TI$14,0)*$D36,IF($C36=TI$17,$G$9*$D36,""))</f>
        <v>0</v>
      </c>
      <c r="TJ36" s="34">
        <f>IF(TI36&lt;&gt;"",HLOOKUP(COUNT($RV36:TI36)+1,$G$4:$EH$9,TJ$14,0)*$D36,IF($C36=TJ$17,$G$9*$D36,""))</f>
        <v>0</v>
      </c>
      <c r="TK36" s="34">
        <f>IF(TJ36&lt;&gt;"",HLOOKUP(COUNT($RV36:TJ36)+1,$G$4:$EH$9,TK$14,0)*$D36,IF($C36=TK$17,$G$9*$D36,""))</f>
        <v>0</v>
      </c>
      <c r="TL36" s="34">
        <f>IF(TK36&lt;&gt;"",HLOOKUP(COUNT($RV36:TK36)+1,$G$4:$EH$9,TL$14,0)*$D36,IF($C36=TL$17,$G$9*$D36,""))</f>
        <v>0</v>
      </c>
      <c r="TM36" s="34">
        <f>IF(TL36&lt;&gt;"",HLOOKUP(COUNT($RV36:TL36)+1,$G$4:$EH$9,TM$14,0)*$D36,IF($C36=TM$17,$G$9*$D36,""))</f>
        <v>0</v>
      </c>
      <c r="TN36" s="34">
        <f>IF(TM36&lt;&gt;"",HLOOKUP(COUNT($RV36:TM36)+1,$G$4:$EH$9,TN$14,0)*$D36,IF($C36=TN$17,$G$9*$D36,""))</f>
        <v>0</v>
      </c>
      <c r="TO36" s="34">
        <f>IF(TN36&lt;&gt;"",HLOOKUP(COUNT($RV36:TN36)+1,$G$4:$EH$9,TO$14,0)*$D36,IF($C36=TO$17,$G$9*$D36,""))</f>
        <v>0</v>
      </c>
      <c r="TP36" s="34">
        <f>IF(TO36&lt;&gt;"",HLOOKUP(COUNT($RV36:TO36)+1,$G$4:$EH$9,TP$14,0)*$D36,IF($C36=TP$17,$G$9*$D36,""))</f>
        <v>0</v>
      </c>
      <c r="TQ36" s="34">
        <f>IF(TP36&lt;&gt;"",HLOOKUP(COUNT($RV36:TP36)+1,$G$4:$EH$9,TQ$14,0)*$D36,IF($C36=TQ$17,$G$9*$D36,""))</f>
        <v>0</v>
      </c>
      <c r="TR36" s="34">
        <f>IF(TQ36&lt;&gt;"",HLOOKUP(COUNT($RV36:TQ36)+1,$G$4:$EH$9,TR$14,0)*$D36,IF($C36=TR$17,$G$9*$D36,""))</f>
        <v>0</v>
      </c>
      <c r="TS36" s="34">
        <f>IF(TR36&lt;&gt;"",HLOOKUP(COUNT($RV36:TR36)+1,$G$4:$EH$9,TS$14,0)*$D36,IF($C36=TS$17,$G$9*$D36,""))</f>
        <v>0</v>
      </c>
      <c r="TT36" s="34">
        <f>IF(TS36&lt;&gt;"",HLOOKUP(COUNT($RV36:TS36)+1,$G$4:$EH$9,TT$14,0)*$D36,IF($C36=TT$17,$G$9*$D36,""))</f>
        <v>0</v>
      </c>
      <c r="TU36" s="34">
        <f>IF(TT36&lt;&gt;"",HLOOKUP(COUNT($RV36:TT36)+1,$G$4:$EH$9,TU$14,0)*$D36,IF($C36=TU$17,$G$9*$D36,""))</f>
        <v>0</v>
      </c>
      <c r="TV36" s="34">
        <f>IF(TU36&lt;&gt;"",HLOOKUP(COUNT($RV36:TU36)+1,$G$4:$EH$9,TV$14,0)*$D36,IF($C36=TV$17,$G$9*$D36,""))</f>
        <v>0</v>
      </c>
      <c r="TW36" s="34">
        <f>IF(TV36&lt;&gt;"",HLOOKUP(COUNT($RV36:TV36)+1,$G$4:$EH$9,TW$14,0)*$D36,IF($C36=TW$17,$G$9*$D36,""))</f>
        <v>0</v>
      </c>
      <c r="TX36" s="34">
        <f>IF(TW36&lt;&gt;"",HLOOKUP(COUNT($RV36:TW36)+1,$G$4:$EH$9,TX$14,0)*$D36,IF($C36=TX$17,$G$9*$D36,""))</f>
        <v>0</v>
      </c>
      <c r="TY36" s="34">
        <f>IF(TX36&lt;&gt;"",HLOOKUP(COUNT($RV36:TX36)+1,$G$4:$EH$9,TY$14,0)*$D36,IF($C36=TY$17,$G$9*$D36,""))</f>
        <v>0</v>
      </c>
      <c r="TZ36" s="34">
        <f>IF(TY36&lt;&gt;"",HLOOKUP(COUNT($RV36:TY36)+1,$G$4:$EH$9,TZ$14,0)*$D36,IF($C36=TZ$17,$G$9*$D36,""))</f>
        <v>0</v>
      </c>
      <c r="UA36" s="34">
        <f>IF(TZ36&lt;&gt;"",HLOOKUP(COUNT($RV36:TZ36)+1,$G$4:$EH$9,UA$14,0)*$D36,IF($C36=UA$17,$G$9*$D36,""))</f>
        <v>0</v>
      </c>
      <c r="UB36" s="34">
        <f>IF(UA36&lt;&gt;"",HLOOKUP(COUNT($RV36:UA36)+1,$G$4:$EH$9,UB$14,0)*$D36,IF($C36=UB$17,$G$9*$D36,""))</f>
        <v>0</v>
      </c>
      <c r="UC36" s="34">
        <f>IF(UB36&lt;&gt;"",HLOOKUP(COUNT($RV36:UB36)+1,$G$4:$EH$9,UC$14,0)*$D36,IF($C36=UC$17,$G$9*$D36,""))</f>
        <v>0</v>
      </c>
      <c r="UD36" s="34">
        <f>IF(UC36&lt;&gt;"",HLOOKUP(COUNT($RV36:UC36)+1,$G$4:$EH$9,UD$14,0)*$D36,IF($C36=UD$17,$G$9*$D36,""))</f>
        <v>0</v>
      </c>
      <c r="UE36" s="34">
        <f>IF(UD36&lt;&gt;"",HLOOKUP(COUNT($RV36:UD36)+1,$G$4:$EH$9,UE$14,0)*$D36,IF($C36=UE$17,$G$9*$D36,""))</f>
        <v>0</v>
      </c>
      <c r="UF36" s="34">
        <f>IF(UE36&lt;&gt;"",HLOOKUP(COUNT($RV36:UE36)+1,$G$4:$EH$9,UF$14,0)*$D36,IF($C36=UF$17,$G$9*$D36,""))</f>
        <v>0</v>
      </c>
      <c r="UG36" s="34">
        <f>IF(UF36&lt;&gt;"",HLOOKUP(COUNT($RV36:UF36)+1,$G$4:$EH$9,UG$14,0)*$D36,IF($C36=UG$17,$G$9*$D36,""))</f>
        <v>0</v>
      </c>
      <c r="UH36" s="34">
        <f>IF(UG36&lt;&gt;"",HLOOKUP(COUNT($RV36:UG36)+1,$G$4:$EH$9,UH$14,0)*$D36,IF($C36=UH$17,$G$9*$D36,""))</f>
        <v>0</v>
      </c>
      <c r="UI36" s="34">
        <f>IF(UH36&lt;&gt;"",HLOOKUP(COUNT($RV36:UH36)+1,$G$4:$EH$9,UI$14,0)*$D36,IF($C36=UI$17,$G$9*$D36,""))</f>
        <v>0</v>
      </c>
      <c r="UJ36" s="34">
        <f>IF(UI36&lt;&gt;"",HLOOKUP(COUNT($RV36:UI36)+1,$G$4:$EH$9,UJ$14,0)*$D36,IF($C36=UJ$17,$G$9*$D36,""))</f>
        <v>0</v>
      </c>
      <c r="UK36" s="34">
        <f>IF(UJ36&lt;&gt;"",HLOOKUP(COUNT($RV36:UJ36)+1,$G$4:$EH$9,UK$14,0)*$D36,IF($C36=UK$17,$G$9*$D36,""))</f>
        <v>0</v>
      </c>
      <c r="UL36" s="34">
        <f>IF(UK36&lt;&gt;"",HLOOKUP(COUNT($RV36:UK36)+1,$G$4:$EH$9,UL$14,0)*$D36,IF($C36=UL$17,$G$9*$D36,""))</f>
        <v>0</v>
      </c>
      <c r="UM36" s="34">
        <f>IF(UL36&lt;&gt;"",HLOOKUP(COUNT($RV36:UL36)+1,$G$4:$EH$9,UM$14,0)*$D36,IF($C36=UM$17,$G$9*$D36,""))</f>
        <v>0</v>
      </c>
      <c r="UN36" s="34">
        <f>IF(UM36&lt;&gt;"",HLOOKUP(COUNT($RV36:UM36)+1,$G$4:$EH$9,UN$14,0)*$D36,IF($C36=UN$17,$G$9*$D36,""))</f>
        <v>0</v>
      </c>
      <c r="UO36" s="34">
        <f>IF(UN36&lt;&gt;"",HLOOKUP(COUNT($RV36:UN36)+1,$G$4:$EH$9,UO$14,0)*$D36,IF($C36=UO$17,$G$9*$D36,""))</f>
        <v>0</v>
      </c>
      <c r="UP36" s="34">
        <f>IF(UO36&lt;&gt;"",HLOOKUP(COUNT($RV36:UO36)+1,$G$4:$EH$9,UP$14,0)*$D36,IF($C36=UP$17,$G$9*$D36,""))</f>
        <v>0</v>
      </c>
      <c r="UQ36" s="34">
        <f>IF(UP36&lt;&gt;"",HLOOKUP(COUNT($RV36:UP36)+1,$G$4:$EH$9,UQ$14,0)*$D36,IF($C36=UQ$17,$G$9*$D36,""))</f>
        <v>0</v>
      </c>
      <c r="UR36" s="34">
        <f>IF(UQ36&lt;&gt;"",HLOOKUP(COUNT($RV36:UQ36)+1,$G$4:$EH$9,UR$14,0)*$D36,IF($C36=UR$17,$G$9*$D36,""))</f>
        <v>0</v>
      </c>
      <c r="US36" s="34">
        <f>IF(UR36&lt;&gt;"",HLOOKUP(COUNT($RV36:UR36)+1,$G$4:$EH$9,US$14,0)*$D36,IF($C36=US$17,$G$9*$D36,""))</f>
        <v>0</v>
      </c>
      <c r="UT36" s="34">
        <f>IF(US36&lt;&gt;"",HLOOKUP(COUNT($RV36:US36)+1,$G$4:$EH$9,UT$14,0)*$D36,IF($C36=UT$17,$G$9*$D36,""))</f>
        <v>0</v>
      </c>
      <c r="UU36" s="34">
        <f>IF(UT36&lt;&gt;"",HLOOKUP(COUNT($RV36:UT36)+1,$G$4:$EH$9,UU$14,0)*$D36,IF($C36=UU$17,$G$9*$D36,""))</f>
        <v>0</v>
      </c>
      <c r="UV36" s="34">
        <f>IF(UU36&lt;&gt;"",HLOOKUP(COUNT($RV36:UU36)+1,$G$4:$EH$9,UV$14,0)*$D36,IF($C36=UV$17,$G$9*$D36,""))</f>
        <v>0</v>
      </c>
      <c r="UW36" s="34">
        <f>IF(UV36&lt;&gt;"",HLOOKUP(COUNT($RV36:UV36)+1,$G$4:$EH$9,UW$14,0)*$D36,IF($C36=UW$17,$G$9*$D36,""))</f>
        <v>0</v>
      </c>
      <c r="UX36" s="34">
        <f>IF(UW36&lt;&gt;"",HLOOKUP(COUNT($RV36:UW36)+1,$G$4:$EH$9,UX$14,0)*$D36,IF($C36=UX$17,$G$9*$D36,""))</f>
        <v>0</v>
      </c>
      <c r="UY36" s="34">
        <f>IF(UX36&lt;&gt;"",HLOOKUP(COUNT($RV36:UX36)+1,$G$4:$EH$9,UY$14,0)*$D36,IF($C36=UY$17,$G$9*$D36,""))</f>
        <v>0</v>
      </c>
      <c r="UZ36" s="34">
        <f>IF(UY36&lt;&gt;"",HLOOKUP(COUNT($RV36:UY36)+1,$G$4:$EH$9,UZ$14,0)*$D36,IF($C36=UZ$17,$G$9*$D36,""))</f>
        <v>0</v>
      </c>
      <c r="VA36" s="34">
        <f>IF(UZ36&lt;&gt;"",HLOOKUP(COUNT($RV36:UZ36)+1,$G$4:$EH$9,VA$14,0)*$D36,IF($C36=VA$17,$G$9*$D36,""))</f>
        <v>0</v>
      </c>
      <c r="VB36" s="34">
        <f>IF(VA36&lt;&gt;"",HLOOKUP(COUNT($RV36:VA36)+1,$G$4:$EH$9,VB$14,0)*$D36,IF($C36=VB$17,$G$9*$D36,""))</f>
        <v>0</v>
      </c>
      <c r="VC36" s="34">
        <f>IF(VB36&lt;&gt;"",HLOOKUP(COUNT($RV36:VB36)+1,$G$4:$EH$9,VC$14,0)*$D36,IF($C36=VC$17,$G$9*$D36,""))</f>
        <v>0</v>
      </c>
      <c r="VD36" s="34">
        <f>IF(VC36&lt;&gt;"",HLOOKUP(COUNT($RV36:VC36)+1,$G$4:$EH$9,VD$14,0)*$D36,IF($C36=VD$17,$G$9*$D36,""))</f>
        <v>0</v>
      </c>
      <c r="VE36" s="34">
        <f>IF(VD36&lt;&gt;"",HLOOKUP(COUNT($RV36:VD36)+1,$G$4:$EH$9,VE$14,0)*$D36,IF($C36=VE$17,$G$9*$D36,""))</f>
        <v>0</v>
      </c>
      <c r="VF36" s="34">
        <f>IF(VE36&lt;&gt;"",HLOOKUP(COUNT($RV36:VE36)+1,$G$4:$EH$9,VF$14,0)*$D36,IF($C36=VF$17,$G$9*$D36,""))</f>
        <v>0</v>
      </c>
      <c r="VG36" s="34">
        <f>IF(VF36&lt;&gt;"",HLOOKUP(COUNT($RV36:VF36)+1,$G$4:$EH$9,VG$14,0)*$D36,IF($C36=VG$17,$G$9*$D36,""))</f>
        <v>0</v>
      </c>
      <c r="VH36" s="34">
        <f>IF(VG36&lt;&gt;"",HLOOKUP(COUNT($RV36:VG36)+1,$G$4:$EH$9,VH$14,0)*$D36,IF($C36=VH$17,$G$9*$D36,""))</f>
        <v>0</v>
      </c>
      <c r="VI36" s="34">
        <f>IF(VH36&lt;&gt;"",HLOOKUP(COUNT($RV36:VH36)+1,$G$4:$EH$9,VI$14,0)*$D36,IF($C36=VI$17,$G$9*$D36,""))</f>
        <v>0</v>
      </c>
      <c r="VJ36" s="34">
        <f>IF(VI36&lt;&gt;"",HLOOKUP(COUNT($RV36:VI36)+1,$G$4:$EH$9,VJ$14,0)*$D36,IF($C36=VJ$17,$G$9*$D36,""))</f>
        <v>0</v>
      </c>
      <c r="VK36" s="34">
        <f>IF(VJ36&lt;&gt;"",HLOOKUP(COUNT($RV36:VJ36)+1,$G$4:$EH$9,VK$14,0)*$D36,IF($C36=VK$17,$G$9*$D36,""))</f>
        <v>0</v>
      </c>
      <c r="VL36" s="34">
        <f>IF(VK36&lt;&gt;"",HLOOKUP(COUNT($RV36:VK36)+1,$G$4:$EH$9,VL$14,0)*$D36,IF($C36=VL$17,$G$9*$D36,""))</f>
        <v>0</v>
      </c>
      <c r="VM36" s="34">
        <f>IF(VL36&lt;&gt;"",HLOOKUP(COUNT($RV36:VL36)+1,$G$4:$EH$9,VM$14,0)*$D36,IF($C36=VM$17,$G$9*$D36,""))</f>
        <v>0</v>
      </c>
      <c r="VN36" s="34">
        <f>IF(VM36&lt;&gt;"",HLOOKUP(COUNT($RV36:VM36)+1,$G$4:$EH$9,VN$14,0)*$D36,IF($C36=VN$17,$G$9*$D36,""))</f>
        <v>0</v>
      </c>
      <c r="VO36" s="34">
        <f>IF(VN36&lt;&gt;"",HLOOKUP(COUNT($RV36:VN36)+1,$G$4:$EH$9,VO$14,0)*$D36,IF($C36=VO$17,$G$9*$D36,""))</f>
        <v>0</v>
      </c>
      <c r="VP36" s="34">
        <f>IF(VO36&lt;&gt;"",HLOOKUP(COUNT($RV36:VO36)+1,$G$4:$EH$9,VP$14,0)*$D36,IF($C36=VP$17,$G$9*$D36,""))</f>
        <v>0</v>
      </c>
      <c r="VQ36" s="34">
        <f>IF(VP36&lt;&gt;"",HLOOKUP(COUNT($RV36:VP36)+1,$G$4:$EH$9,VQ$14,0)*$D36,IF($C36=VQ$17,$G$9*$D36,""))</f>
        <v>0</v>
      </c>
      <c r="VR36" s="34">
        <f>IF(VQ36&lt;&gt;"",HLOOKUP(COUNT($RV36:VQ36)+1,$G$4:$EH$9,VR$14,0)*$D36,IF($C36=VR$17,$G$9*$D36,""))</f>
        <v>0</v>
      </c>
      <c r="VS36" s="34">
        <f>IF(VR36&lt;&gt;"",HLOOKUP(COUNT($RV36:VR36)+1,$G$4:$EH$9,VS$14,0)*$D36,IF($C36=VS$17,$G$9*$D36,""))</f>
        <v>0</v>
      </c>
      <c r="VT36" s="34">
        <f>IF(VS36&lt;&gt;"",HLOOKUP(COUNT($RV36:VS36)+1,$G$4:$EH$9,VT$14,0)*$D36,IF($C36=VT$17,$G$9*$D36,""))</f>
        <v>0</v>
      </c>
      <c r="VU36" s="34">
        <f>IF(VT36&lt;&gt;"",HLOOKUP(COUNT($RV36:VT36)+1,$G$4:$EH$9,VU$14,0)*$D36,IF($C36=VU$17,$G$9*$D36,""))</f>
        <v>0</v>
      </c>
      <c r="VV36" s="34">
        <f>IF(VU36&lt;&gt;"",HLOOKUP(COUNT($RV36:VU36)+1,$G$4:$EH$9,VV$14,0)*$D36,IF($C36=VV$17,$G$9*$D36,""))</f>
        <v>0</v>
      </c>
      <c r="VW36" s="34">
        <f>IF(VV36&lt;&gt;"",HLOOKUP(COUNT($RV36:VV36)+1,$G$4:$EH$9,VW$14,0)*$D36,IF($C36=VW$17,$G$9*$D36,""))</f>
        <v>0</v>
      </c>
      <c r="VX36" s="34">
        <f>IF(VW36&lt;&gt;"",HLOOKUP(COUNT($RV36:VW36)+1,$G$4:$EH$9,VX$14,0)*$D36,IF($C36=VX$17,$G$9*$D36,""))</f>
        <v>0</v>
      </c>
      <c r="VY36" s="34">
        <f>IF(VX36&lt;&gt;"",HLOOKUP(COUNT($RV36:VX36)+1,$G$4:$EH$9,VY$14,0)*$D36,IF($C36=VY$17,$G$9*$D36,""))</f>
        <v>0</v>
      </c>
      <c r="VZ36" s="34">
        <f>IF(VY36&lt;&gt;"",HLOOKUP(COUNT($RV36:VY36)+1,$G$4:$EH$9,VZ$14,0)*$D36,IF($C36=VZ$17,$G$9*$D36,""))</f>
        <v>0</v>
      </c>
      <c r="WA36" s="34">
        <f>IF(VZ36&lt;&gt;"",HLOOKUP(COUNT($RV36:VZ36)+1,$G$4:$EH$9,WA$14,0)*$D36,IF($C36=WA$17,$G$9*$D36,""))</f>
        <v>0</v>
      </c>
      <c r="WB36" s="34">
        <f>IF(WA36&lt;&gt;"",HLOOKUP(COUNT($RV36:WA36)+1,$G$4:$EH$9,WB$14,0)*$D36,IF($C36=WB$17,$G$9*$D36,""))</f>
        <v>0</v>
      </c>
      <c r="WC36" s="34">
        <f>IF(WB36&lt;&gt;"",HLOOKUP(COUNT($RV36:WB36)+1,$G$4:$EH$9,WC$14,0)*$D36,IF($C36=WC$17,$G$9*$D36,""))</f>
        <v>0</v>
      </c>
      <c r="WD36" s="34">
        <f>IF(WC36&lt;&gt;"",HLOOKUP(COUNT($RV36:WC36)+1,$G$4:$EH$9,WD$14,0)*$D36,IF($C36=WD$17,$G$9*$D36,""))</f>
        <v>0</v>
      </c>
      <c r="WE36" s="34">
        <f>IF(WD36&lt;&gt;"",HLOOKUP(COUNT($RV36:WD36)+1,$G$4:$EH$9,WE$14,0)*$D36,IF($C36=WE$17,$G$9*$D36,""))</f>
        <v>0</v>
      </c>
      <c r="WF36" s="34">
        <f>IF(WE36&lt;&gt;"",HLOOKUP(COUNT($RV36:WE36)+1,$G$4:$EH$9,WF$14,0)*$D36,IF($C36=WF$17,$G$9*$D36,""))</f>
        <v>0</v>
      </c>
      <c r="WG36" s="34">
        <f>IF(WF36&lt;&gt;"",HLOOKUP(COUNT($RV36:WF36)+1,$G$4:$EH$9,WG$14,0)*$D36,IF($C36=WG$17,$G$9*$D36,""))</f>
        <v>0</v>
      </c>
      <c r="WH36" s="34">
        <f>IF(WG36&lt;&gt;"",HLOOKUP(COUNT($RV36:WG36)+1,$G$4:$EH$9,WH$14,0)*$D36,IF($C36=WH$17,$G$9*$D36,""))</f>
        <v>0</v>
      </c>
      <c r="WI36" s="34">
        <f>IF(WH36&lt;&gt;"",HLOOKUP(COUNT($RV36:WH36)+1,$G$4:$EH$9,WI$14,0)*$D36,IF($C36=WI$17,$G$9*$D36,""))</f>
        <v>0</v>
      </c>
      <c r="WJ36" s="34">
        <f>IF(WI36&lt;&gt;"",HLOOKUP(COUNT($RV36:WI36)+1,$G$4:$EH$9,WJ$14,0)*$D36,IF($C36=WJ$17,$G$9*$D36,""))</f>
        <v>0</v>
      </c>
      <c r="WK36" s="34">
        <f>IF(WJ36&lt;&gt;"",HLOOKUP(COUNT($RV36:WJ36)+1,$G$4:$EH$9,WK$14,0)*$D36,IF($C36=WK$17,$G$9*$D36,""))</f>
        <v>0</v>
      </c>
      <c r="WL36" s="34">
        <f>IF(WK36&lt;&gt;"",HLOOKUP(COUNT($RV36:WK36)+1,$G$4:$EH$9,WL$14,0)*$D36,IF($C36=WL$17,$G$9*$D36,""))</f>
        <v>0</v>
      </c>
    </row>
    <row r="37" spans="1:610" ht="15" x14ac:dyDescent="0.2">
      <c r="A37" s="25">
        <f t="shared" si="909"/>
        <v>7</v>
      </c>
      <c r="B37" s="25" t="s">
        <v>80</v>
      </c>
      <c r="C37" s="62">
        <f t="shared" si="908"/>
        <v>19</v>
      </c>
      <c r="D37" s="30">
        <f>VLOOKUP(B37,Premissas!$R$8:$AD$18,(Histograma!A37+1),0)</f>
        <v>2</v>
      </c>
      <c r="G37" s="34" t="str">
        <f>IF(F37&lt;&gt;"",HLOOKUP(COUNT($F37:F37)+1,$G$4:$EH$8,G$14,0)*$D37,IF($C37=G$17,$G$5*$D37,""))</f>
        <v/>
      </c>
      <c r="H37" s="34" t="str">
        <f>IF(G37&lt;&gt;"",HLOOKUP(COUNT($F37:G37)+1,$G$4:$EH$8,H$14,0)*$D37,IF($C37=H$17,$G$5*$D37,""))</f>
        <v/>
      </c>
      <c r="I37" s="53" t="str">
        <f>IF(H37&lt;&gt;"",HLOOKUP(COUNT($F37:H37)+1,$G$4:$EH$8,I$14,0)*$D37,IF($C37=I$17,$G$5*$D37,""))</f>
        <v/>
      </c>
      <c r="J37" s="53" t="str">
        <f>IF(I37&lt;&gt;"",HLOOKUP(COUNT($F37:I37)+1,$G$4:$EH$8,J$14,0)*$D37,IF($C37=J$17,$G$5*$D37,""))</f>
        <v/>
      </c>
      <c r="K37" s="53" t="str">
        <f>IF(J37&lt;&gt;"",HLOOKUP(COUNT($F37:J37)+1,$G$4:$EH$8,K$14,0)*$D37,IF($C37=K$17,$G$5*$D37,""))</f>
        <v/>
      </c>
      <c r="L37" s="34" t="str">
        <f>IF(K37&lt;&gt;"",HLOOKUP(COUNT($F37:K37)+1,$G$4:$EH$8,L$14,0)*$D37,IF($C37=L$17,$G$5*$D37,""))</f>
        <v/>
      </c>
      <c r="M37" s="34" t="str">
        <f>IF(L37&lt;&gt;"",HLOOKUP(COUNT($F37:L37)+1,$G$4:$EH$8,M$14,0)*$D37,IF($C37=M$17,$G$5*$D37,""))</f>
        <v/>
      </c>
      <c r="N37" s="34" t="str">
        <f>IF(M37&lt;&gt;"",HLOOKUP(COUNT($F37:M37)+1,$G$4:$EH$8,N$14,0)*$D37,IF($C37=N$17,$G$5*$D37,""))</f>
        <v/>
      </c>
      <c r="O37" s="34" t="str">
        <f>IF(N37&lt;&gt;"",HLOOKUP(COUNT($F37:N37)+1,$G$4:$EH$8,O$14,0)*$D37,IF($C37=O$17,$G$5*$D37,""))</f>
        <v/>
      </c>
      <c r="P37" s="34" t="str">
        <f>IF(O37&lt;&gt;"",HLOOKUP(COUNT($F37:O37)+1,$G$4:$EH$8,P$14,0)*$D37,IF($C37=P$17,$G$5*$D37,""))</f>
        <v/>
      </c>
      <c r="Q37" s="34" t="str">
        <f>IF(P37&lt;&gt;"",HLOOKUP(COUNT($F37:P37)+1,$G$4:$EH$8,Q$14,0)*$D37,IF($C37=Q$17,$G$5*$D37,""))</f>
        <v/>
      </c>
      <c r="R37" s="34" t="str">
        <f>IF(Q37&lt;&gt;"",HLOOKUP(COUNT($F37:Q37)+1,$G$4:$EH$8,R$14,0)*$D37,IF($C37=R$17,$G$5*$D37,""))</f>
        <v/>
      </c>
      <c r="S37" s="34" t="str">
        <f>IF(R37&lt;&gt;"",HLOOKUP(COUNT($F37:R37)+1,$G$4:$EH$8,S$14,0)*$D37,IF($C37=S$17,$G$5*$D37,""))</f>
        <v/>
      </c>
      <c r="T37" s="34" t="str">
        <f>IF(S37&lt;&gt;"",HLOOKUP(COUNT($F37:S37)+1,$G$4:$EH$8,T$14,0)*$D37,IF($C37=T$17,$G$5*$D37,""))</f>
        <v/>
      </c>
      <c r="U37" s="34" t="str">
        <f>IF(T37&lt;&gt;"",HLOOKUP(COUNT($F37:T37)+1,$G$4:$EH$8,U$14,0)*$D37,IF($C37=U$17,$G$5*$D37,""))</f>
        <v/>
      </c>
      <c r="V37" s="34" t="str">
        <f>IF(U37&lt;&gt;"",HLOOKUP(COUNT($F37:U37)+1,$G$4:$EH$8,V$14,0)*$D37,IF($C37=V$17,$G$5*$D37,""))</f>
        <v/>
      </c>
      <c r="W37" s="34" t="str">
        <f>IF(V37&lt;&gt;"",HLOOKUP(COUNT($F37:V37)+1,$G$4:$EH$8,W$14,0)*$D37,IF($C37=W$17,$G$5*$D37,""))</f>
        <v/>
      </c>
      <c r="X37" s="34" t="str">
        <f>IF(W37&lt;&gt;"",HLOOKUP(COUNT($F37:W37)+1,$G$4:$EH$8,X$14,0)*$D37,IF($C37=X$17,$G$5*$D37,""))</f>
        <v/>
      </c>
      <c r="Y37" s="34">
        <f>IF(X37&lt;&gt;"",HLOOKUP(COUNT($F37:X37)+1,$G$4:$EH$8,Y$14,0)*$D37,IF($C37=Y$17,$G$5*$D37,""))</f>
        <v>0</v>
      </c>
      <c r="Z37" s="34">
        <f>IF(Y37&lt;&gt;"",HLOOKUP(COUNT($F37:Y37)+1,$G$4:$EH$8,Z$14,0)*$D37,IF($C37=Z$17,$G$5*$D37,""))</f>
        <v>0</v>
      </c>
      <c r="AA37" s="34" t="e">
        <f>IF(Z37&lt;&gt;"",HLOOKUP(COUNT($F37:Z37)+1,$G$4:$EH$8,AA$14,0)*$D37,IF($C37=AA$17,$G$5*$D37,""))</f>
        <v>#VALUE!</v>
      </c>
      <c r="AB37" s="34" t="e">
        <f>IF(AA37&lt;&gt;"",HLOOKUP(COUNT($F37:AA37)+1,$G$4:$EH$8,AB$14,0)*$D37,IF($C37=AB$17,$G$5*$D37,""))</f>
        <v>#VALUE!</v>
      </c>
      <c r="AC37" s="34" t="e">
        <f>IF(AB37&lt;&gt;"",HLOOKUP(COUNT($F37:AB37)+1,$G$4:$EH$8,AC$14,0)*$D37,IF($C37=AC$17,$G$5*$D37,""))</f>
        <v>#VALUE!</v>
      </c>
      <c r="AD37" s="34" t="e">
        <f>IF(AC37&lt;&gt;"",HLOOKUP(COUNT($F37:AC37)+1,$G$4:$EH$8,AD$14,0)*$D37,IF($C37=AD$17,$G$5*$D37,""))</f>
        <v>#VALUE!</v>
      </c>
      <c r="AE37" s="34" t="e">
        <f>IF(AD37&lt;&gt;"",HLOOKUP(COUNT($F37:AD37)+1,$G$4:$EH$8,AE$14,0)*$D37,IF($C37=AE$17,$G$5*$D37,""))</f>
        <v>#VALUE!</v>
      </c>
      <c r="AF37" s="34" t="e">
        <f>IF(AE37&lt;&gt;"",HLOOKUP(COUNT($F37:AE37)+1,$G$4:$EH$8,AF$14,0)*$D37,IF($C37=AF$17,$G$5*$D37,""))</f>
        <v>#VALUE!</v>
      </c>
      <c r="AG37" s="34" t="e">
        <f>IF(AF37&lt;&gt;"",HLOOKUP(COUNT($F37:AF37)+1,$G$4:$EH$8,AG$14,0)*$D37,IF($C37=AG$17,$G$5*$D37,""))</f>
        <v>#VALUE!</v>
      </c>
      <c r="AH37" s="34" t="e">
        <f>IF(AG37&lt;&gt;"",HLOOKUP(COUNT($F37:AG37)+1,$G$4:$EH$8,AH$14,0)*$D37,IF($C37=AH$17,$G$5*$D37,""))</f>
        <v>#VALUE!</v>
      </c>
      <c r="AI37" s="34" t="e">
        <f>IF(AH37&lt;&gt;"",HLOOKUP(COUNT($F37:AH37)+1,$G$4:$EH$8,AI$14,0)*$D37,IF($C37=AI$17,$G$5*$D37,""))</f>
        <v>#VALUE!</v>
      </c>
      <c r="AJ37" s="34" t="e">
        <f>IF(AI37&lt;&gt;"",HLOOKUP(COUNT($F37:AI37)+1,$G$4:$EH$8,AJ$14,0)*$D37,IF($C37=AJ$17,$G$5*$D37,""))</f>
        <v>#VALUE!</v>
      </c>
      <c r="AK37" s="34" t="e">
        <f>IF(AJ37&lt;&gt;"",HLOOKUP(COUNT($F37:AJ37)+1,$G$4:$EH$8,AK$14,0)*$D37,IF($C37=AK$17,$G$5*$D37,""))</f>
        <v>#VALUE!</v>
      </c>
      <c r="AL37" s="34" t="e">
        <f>IF(AK37&lt;&gt;"",HLOOKUP(COUNT($F37:AK37)+1,$G$4:$EH$8,AL$14,0)*$D37,IF($C37=AL$17,$G$5*$D37,""))</f>
        <v>#VALUE!</v>
      </c>
      <c r="AM37" s="34" t="e">
        <f>IF(AL37&lt;&gt;"",HLOOKUP(COUNT($F37:AL37)+1,$G$4:$EH$8,AM$14,0)*$D37,IF($C37=AM$17,$G$5*$D37,""))</f>
        <v>#VALUE!</v>
      </c>
      <c r="AN37" s="34" t="e">
        <f>IF(AM37&lt;&gt;"",HLOOKUP(COUNT($F37:AM37)+1,$G$4:$EH$8,AN$14,0)*$D37,IF($C37=AN$17,$G$5*$D37,""))</f>
        <v>#VALUE!</v>
      </c>
      <c r="AO37" s="34" t="e">
        <f>IF(AN37&lt;&gt;"",HLOOKUP(COUNT($F37:AN37)+1,$G$4:$EH$8,AO$14,0)*$D37,IF($C37=AO$17,$G$5*$D37,""))</f>
        <v>#VALUE!</v>
      </c>
      <c r="AP37" s="34" t="e">
        <f>IF(AO37&lt;&gt;"",HLOOKUP(COUNT($F37:AO37)+1,$G$4:$EH$8,AP$14,0)*$D37,IF($C37=AP$17,$G$5*$D37,""))</f>
        <v>#VALUE!</v>
      </c>
      <c r="AQ37" s="34" t="e">
        <f>IF(AP37&lt;&gt;"",HLOOKUP(COUNT($F37:AP37)+1,$G$4:$EH$8,AQ$14,0)*$D37,IF($C37=AQ$17,$G$5*$D37,""))</f>
        <v>#VALUE!</v>
      </c>
      <c r="AR37" s="34" t="e">
        <f>IF(AQ37&lt;&gt;"",HLOOKUP(COUNT($F37:AQ37)+1,$G$4:$EH$8,AR$14,0)*$D37,IF($C37=AR$17,$G$5*$D37,""))</f>
        <v>#VALUE!</v>
      </c>
      <c r="AS37" s="34" t="e">
        <f>IF(AR37&lt;&gt;"",HLOOKUP(COUNT($F37:AR37)+1,$G$4:$EH$8,AS$14,0)*$D37,IF($C37=AS$17,$G$5*$D37,""))</f>
        <v>#VALUE!</v>
      </c>
      <c r="AT37" s="34" t="e">
        <f>IF(AS37&lt;&gt;"",HLOOKUP(COUNT($F37:AS37)+1,$G$4:$EH$8,AT$14,0)*$D37,IF($C37=AT$17,$G$5*$D37,""))</f>
        <v>#VALUE!</v>
      </c>
      <c r="AU37" s="34" t="e">
        <f>IF(AT37&lt;&gt;"",HLOOKUP(COUNT($F37:AT37)+1,$G$4:$EH$8,AU$14,0)*$D37,IF($C37=AU$17,$G$5*$D37,""))</f>
        <v>#VALUE!</v>
      </c>
      <c r="AV37" s="34" t="e">
        <f>IF(AU37&lt;&gt;"",HLOOKUP(COUNT($F37:AU37)+1,$G$4:$EH$8,AV$14,0)*$D37,IF($C37=AV$17,$G$5*$D37,""))</f>
        <v>#VALUE!</v>
      </c>
      <c r="AW37" s="34" t="e">
        <f>IF(AV37&lt;&gt;"",HLOOKUP(COUNT($F37:AV37)+1,$G$4:$EH$8,AW$14,0)*$D37,IF($C37=AW$17,$G$5*$D37,""))</f>
        <v>#VALUE!</v>
      </c>
      <c r="AX37" s="34" t="e">
        <f>IF(AW37&lt;&gt;"",HLOOKUP(COUNT($F37:AW37)+1,$G$4:$EH$8,AX$14,0)*$D37,IF($C37=AX$17,$G$5*$D37,""))</f>
        <v>#VALUE!</v>
      </c>
      <c r="AY37" s="34" t="e">
        <f>IF(AX37&lt;&gt;"",HLOOKUP(COUNT($F37:AX37)+1,$G$4:$EH$8,AY$14,0)*$D37,IF($C37=AY$17,$G$5*$D37,""))</f>
        <v>#VALUE!</v>
      </c>
      <c r="AZ37" s="34" t="e">
        <f>IF(AY37&lt;&gt;"",HLOOKUP(COUNT($F37:AY37)+1,$G$4:$EH$8,AZ$14,0)*$D37,IF($C37=AZ$17,$G$5*$D37,""))</f>
        <v>#VALUE!</v>
      </c>
      <c r="BA37" s="34" t="e">
        <f>IF(AZ37&lt;&gt;"",HLOOKUP(COUNT($F37:AZ37)+1,$G$4:$EH$8,BA$14,0)*$D37,IF($C37=BA$17,$G$5*$D37,""))</f>
        <v>#VALUE!</v>
      </c>
      <c r="BB37" s="34" t="e">
        <f>IF(BA37&lt;&gt;"",HLOOKUP(COUNT($F37:BA37)+1,$G$4:$EH$8,BB$14,0)*$D37,IF($C37=BB$17,$G$5*$D37,""))</f>
        <v>#VALUE!</v>
      </c>
      <c r="BC37" s="34" t="e">
        <f>IF(BB37&lt;&gt;"",HLOOKUP(COUNT($F37:BB37)+1,$G$4:$EH$8,BC$14,0)*$D37,IF($C37=BC$17,$G$5*$D37,""))</f>
        <v>#VALUE!</v>
      </c>
      <c r="BD37" s="34" t="e">
        <f>IF(BC37&lt;&gt;"",HLOOKUP(COUNT($F37:BC37)+1,$G$4:$EH$8,BD$14,0)*$D37,IF($C37=BD$17,$G$5*$D37,""))</f>
        <v>#VALUE!</v>
      </c>
      <c r="BE37" s="34" t="e">
        <f>IF(BD37&lt;&gt;"",HLOOKUP(COUNT($F37:BD37)+1,$G$4:$EH$8,BE$14,0)*$D37,IF($C37=BE$17,$G$5*$D37,""))</f>
        <v>#VALUE!</v>
      </c>
      <c r="BF37" s="34" t="e">
        <f>IF(BE37&lt;&gt;"",HLOOKUP(COUNT($F37:BE37)+1,$G$4:$EH$8,BF$14,0)*$D37,IF($C37=BF$17,$G$5*$D37,""))</f>
        <v>#VALUE!</v>
      </c>
      <c r="BG37" s="34" t="e">
        <f>IF(BF37&lt;&gt;"",HLOOKUP(COUNT($F37:BF37)+1,$G$4:$EH$8,BG$14,0)*$D37,IF($C37=BG$17,$G$5*$D37,""))</f>
        <v>#VALUE!</v>
      </c>
      <c r="BH37" s="34" t="e">
        <f>IF(BG37&lt;&gt;"",HLOOKUP(COUNT($F37:BG37)+1,$G$4:$EH$8,BH$14,0)*$D37,IF($C37=BH$17,$G$5*$D37,""))</f>
        <v>#VALUE!</v>
      </c>
      <c r="BI37" s="34" t="e">
        <f>IF(BH37&lt;&gt;"",HLOOKUP(COUNT($F37:BH37)+1,$G$4:$EH$8,BI$14,0)*$D37,IF($C37=BI$17,$G$5*$D37,""))</f>
        <v>#VALUE!</v>
      </c>
      <c r="BJ37" s="34" t="e">
        <f>IF(BI37&lt;&gt;"",HLOOKUP(COUNT($F37:BI37)+1,$G$4:$EH$8,BJ$14,0)*$D37,IF($C37=BJ$17,$G$5*$D37,""))</f>
        <v>#VALUE!</v>
      </c>
      <c r="BK37" s="34" t="e">
        <f>IF(BJ37&lt;&gt;"",HLOOKUP(COUNT($F37:BJ37)+1,$G$4:$EH$8,BK$14,0)*$D37,IF($C37=BK$17,$G$5*$D37,""))</f>
        <v>#VALUE!</v>
      </c>
      <c r="BL37" s="34" t="e">
        <f>IF(BK37&lt;&gt;"",HLOOKUP(COUNT($F37:BK37)+1,$G$4:$EH$8,BL$14,0)*$D37,IF($C37=BL$17,$G$5*$D37,""))</f>
        <v>#VALUE!</v>
      </c>
      <c r="BM37" s="34" t="e">
        <f>IF(BL37&lt;&gt;"",HLOOKUP(COUNT($F37:BL37)+1,$G$4:$EH$8,BM$14,0)*$D37,IF($C37=BM$17,$G$5*$D37,""))</f>
        <v>#VALUE!</v>
      </c>
      <c r="BN37" s="34" t="e">
        <f>IF(BM37&lt;&gt;"",HLOOKUP(COUNT($F37:BM37)+1,$G$4:$EH$8,BN$14,0)*$D37,IF($C37=BN$17,$G$5*$D37,""))</f>
        <v>#VALUE!</v>
      </c>
      <c r="BO37" s="34" t="e">
        <f>IF(BN37&lt;&gt;"",HLOOKUP(COUNT($F37:BN37)+1,$G$4:$EH$8,BO$14,0)*$D37,IF($C37=BO$17,$G$5*$D37,""))</f>
        <v>#VALUE!</v>
      </c>
      <c r="BP37" s="34" t="e">
        <f>IF(BO37&lt;&gt;"",HLOOKUP(COUNT($F37:BO37)+1,$G$4:$EH$8,BP$14,0)*$D37,IF($C37=BP$17,$G$5*$D37,""))</f>
        <v>#VALUE!</v>
      </c>
      <c r="BQ37" s="34" t="e">
        <f>IF(BP37&lt;&gt;"",HLOOKUP(COUNT($F37:BP37)+1,$G$4:$EH$8,BQ$14,0)*$D37,IF($C37=BQ$17,$G$5*$D37,""))</f>
        <v>#VALUE!</v>
      </c>
      <c r="BR37" s="34" t="e">
        <f>IF(BQ37&lt;&gt;"",HLOOKUP(COUNT($F37:BQ37)+1,$G$4:$EH$8,BR$14,0)*$D37,IF($C37=BR$17,$G$5*$D37,""))</f>
        <v>#VALUE!</v>
      </c>
      <c r="BS37" s="34" t="e">
        <f>IF(BR37&lt;&gt;"",HLOOKUP(COUNT($F37:BR37)+1,$G$4:$EH$8,BS$14,0)*$D37,IF($C37=BS$17,$G$5*$D37,""))</f>
        <v>#VALUE!</v>
      </c>
      <c r="BT37" s="34" t="e">
        <f>IF(BS37&lt;&gt;"",HLOOKUP(COUNT($F37:BS37)+1,$G$4:$EH$8,BT$14,0)*$D37,IF($C37=BT$17,$G$5*$D37,""))</f>
        <v>#VALUE!</v>
      </c>
      <c r="BU37" s="34" t="e">
        <f>IF(BT37&lt;&gt;"",HLOOKUP(COUNT($F37:BT37)+1,$G$4:$EH$8,BU$14,0)*$D37,IF($C37=BU$17,$G$5*$D37,""))</f>
        <v>#VALUE!</v>
      </c>
      <c r="BV37" s="34" t="e">
        <f>IF(BU37&lt;&gt;"",HLOOKUP(COUNT($F37:BU37)+1,$G$4:$EH$8,BV$14,0)*$D37,IF($C37=BV$17,$G$5*$D37,""))</f>
        <v>#VALUE!</v>
      </c>
      <c r="BW37" s="34" t="e">
        <f>IF(BV37&lt;&gt;"",HLOOKUP(COUNT($F37:BV37)+1,$G$4:$EH$8,BW$14,0)*$D37,IF($C37=BW$17,$G$5*$D37,""))</f>
        <v>#VALUE!</v>
      </c>
      <c r="BX37" s="34" t="e">
        <f>IF(BW37&lt;&gt;"",HLOOKUP(COUNT($F37:BW37)+1,$G$4:$EH$8,BX$14,0)*$D37,IF($C37=BX$17,$G$5*$D37,""))</f>
        <v>#VALUE!</v>
      </c>
      <c r="BY37" s="34" t="e">
        <f>IF(BX37&lt;&gt;"",HLOOKUP(COUNT($F37:BX37)+1,$G$4:$EH$8,BY$14,0)*$D37,IF($C37=BY$17,$G$5*$D37,""))</f>
        <v>#VALUE!</v>
      </c>
      <c r="BZ37" s="34" t="e">
        <f>IF(BY37&lt;&gt;"",HLOOKUP(COUNT($F37:BY37)+1,$G$4:$EH$8,BZ$14,0)*$D37,IF($C37=BZ$17,$G$5*$D37,""))</f>
        <v>#VALUE!</v>
      </c>
      <c r="CA37" s="34" t="e">
        <f>IF(BZ37&lt;&gt;"",HLOOKUP(COUNT($F37:BZ37)+1,$G$4:$EH$8,CA$14,0)*$D37,IF($C37=CA$17,$G$5*$D37,""))</f>
        <v>#VALUE!</v>
      </c>
      <c r="CB37" s="34" t="e">
        <f>IF(CA37&lt;&gt;"",HLOOKUP(COUNT($F37:CA37)+1,$G$4:$EH$8,CB$14,0)*$D37,IF($C37=CB$17,$G$5*$D37,""))</f>
        <v>#VALUE!</v>
      </c>
      <c r="CC37" s="34" t="e">
        <f>IF(CB37&lt;&gt;"",HLOOKUP(COUNT($F37:CB37)+1,$G$4:$EH$8,CC$14,0)*$D37,IF($C37=CC$17,$G$5*$D37,""))</f>
        <v>#VALUE!</v>
      </c>
      <c r="CD37" s="34" t="e">
        <f>IF(CC37&lt;&gt;"",HLOOKUP(COUNT($F37:CC37)+1,$G$4:$EH$8,CD$14,0)*$D37,IF($C37=CD$17,$G$5*$D37,""))</f>
        <v>#VALUE!</v>
      </c>
      <c r="CE37" s="34" t="e">
        <f>IF(CD37&lt;&gt;"",HLOOKUP(COUNT($F37:CD37)+1,$G$4:$EH$8,CE$14,0)*$D37,IF($C37=CE$17,$G$5*$D37,""))</f>
        <v>#VALUE!</v>
      </c>
      <c r="CF37" s="34" t="e">
        <f>IF(CE37&lt;&gt;"",HLOOKUP(COUNT($F37:CE37)+1,$G$4:$EH$8,CF$14,0)*$D37,IF($C37=CF$17,$G$5*$D37,""))</f>
        <v>#VALUE!</v>
      </c>
      <c r="CG37" s="34" t="e">
        <f>IF(CF37&lt;&gt;"",HLOOKUP(COUNT($F37:CF37)+1,$G$4:$EH$8,CG$14,0)*$D37,IF($C37=CG$17,$G$5*$D37,""))</f>
        <v>#VALUE!</v>
      </c>
      <c r="CH37" s="34" t="e">
        <f>IF(CG37&lt;&gt;"",HLOOKUP(COUNT($F37:CG37)+1,$G$4:$EH$8,CH$14,0)*$D37,IF($C37=CH$17,$G$5*$D37,""))</f>
        <v>#VALUE!</v>
      </c>
      <c r="CI37" s="34" t="e">
        <f>IF(CH37&lt;&gt;"",HLOOKUP(COUNT($F37:CH37)+1,$G$4:$EH$8,CI$14,0)*$D37,IF($C37=CI$17,$G$5*$D37,""))</f>
        <v>#VALUE!</v>
      </c>
      <c r="CJ37" s="34" t="e">
        <f>IF(CI37&lt;&gt;"",HLOOKUP(COUNT($F37:CI37)+1,$G$4:$EH$8,CJ$14,0)*$D37,IF($C37=CJ$17,$G$5*$D37,""))</f>
        <v>#VALUE!</v>
      </c>
      <c r="CK37" s="34" t="e">
        <f>IF(CJ37&lt;&gt;"",HLOOKUP(COUNT($F37:CJ37)+1,$G$4:$EH$8,CK$14,0)*$D37,IF($C37=CK$17,$G$5*$D37,""))</f>
        <v>#VALUE!</v>
      </c>
      <c r="CL37" s="34" t="e">
        <f>IF(CK37&lt;&gt;"",HLOOKUP(COUNT($F37:CK37)+1,$G$4:$EH$8,CL$14,0)*$D37,IF($C37=CL$17,$G$5*$D37,""))</f>
        <v>#VALUE!</v>
      </c>
      <c r="CM37" s="34" t="e">
        <f>IF(CL37&lt;&gt;"",HLOOKUP(COUNT($F37:CL37)+1,$G$4:$EH$8,CM$14,0)*$D37,IF($C37=CM$17,$G$5*$D37,""))</f>
        <v>#VALUE!</v>
      </c>
      <c r="CN37" s="34" t="e">
        <f>IF(CM37&lt;&gt;"",HLOOKUP(COUNT($F37:CM37)+1,$G$4:$EH$8,CN$14,0)*$D37,IF($C37=CN$17,$G$5*$D37,""))</f>
        <v>#VALUE!</v>
      </c>
      <c r="CO37" s="34" t="e">
        <f>IF(CN37&lt;&gt;"",HLOOKUP(COUNT($F37:CN37)+1,$G$4:$EH$8,CO$14,0)*$D37,IF($C37=CO$17,$G$5*$D37,""))</f>
        <v>#VALUE!</v>
      </c>
      <c r="CP37" s="34" t="e">
        <f>IF(CO37&lt;&gt;"",HLOOKUP(COUNT($F37:CO37)+1,$G$4:$EH$8,CP$14,0)*$D37,IF($C37=CP$17,$G$5*$D37,""))</f>
        <v>#VALUE!</v>
      </c>
      <c r="CQ37" s="34" t="e">
        <f>IF(CP37&lt;&gt;"",HLOOKUP(COUNT($F37:CP37)+1,$G$4:$EH$8,CQ$14,0)*$D37,IF($C37=CQ$17,$G$5*$D37,""))</f>
        <v>#VALUE!</v>
      </c>
      <c r="CR37" s="34" t="e">
        <f>IF(CQ37&lt;&gt;"",HLOOKUP(COUNT($F37:CQ37)+1,$G$4:$EH$8,CR$14,0)*$D37,IF($C37=CR$17,$G$5*$D37,""))</f>
        <v>#VALUE!</v>
      </c>
      <c r="CS37" s="34" t="e">
        <f>IF(CR37&lt;&gt;"",HLOOKUP(COUNT($F37:CR37)+1,$G$4:$EH$8,CS$14,0)*$D37,IF($C37=CS$17,$G$5*$D37,""))</f>
        <v>#VALUE!</v>
      </c>
      <c r="CT37" s="34" t="e">
        <f>IF(CS37&lt;&gt;"",HLOOKUP(COUNT($F37:CS37)+1,$G$4:$EH$8,CT$14,0)*$D37,IF($C37=CT$17,$G$5*$D37,""))</f>
        <v>#VALUE!</v>
      </c>
      <c r="CU37" s="34" t="e">
        <f>IF(CT37&lt;&gt;"",HLOOKUP(COUNT($F37:CT37)+1,$G$4:$EH$8,CU$14,0)*$D37,IF($C37=CU$17,$G$5*$D37,""))</f>
        <v>#VALUE!</v>
      </c>
      <c r="CV37" s="34" t="e">
        <f>IF(CU37&lt;&gt;"",HLOOKUP(COUNT($F37:CU37)+1,$G$4:$EH$8,CV$14,0)*$D37,IF($C37=CV$17,$G$5*$D37,""))</f>
        <v>#VALUE!</v>
      </c>
      <c r="CW37" s="34" t="e">
        <f>IF(CV37&lt;&gt;"",HLOOKUP(COUNT($F37:CV37)+1,$G$4:$EH$8,CW$14,0)*$D37,IF($C37=CW$17,$G$5*$D37,""))</f>
        <v>#VALUE!</v>
      </c>
      <c r="CX37" s="34" t="e">
        <f>IF(CW37&lt;&gt;"",HLOOKUP(COUNT($F37:CW37)+1,$G$4:$EH$8,CX$14,0)*$D37,IF($C37=CX$17,$G$5*$D37,""))</f>
        <v>#VALUE!</v>
      </c>
      <c r="CY37" s="34" t="e">
        <f>IF(CX37&lt;&gt;"",HLOOKUP(COUNT($F37:CX37)+1,$G$4:$EH$8,CY$14,0)*$D37,IF($C37=CY$17,$G$5*$D37,""))</f>
        <v>#VALUE!</v>
      </c>
      <c r="CZ37" s="34" t="e">
        <f>IF(CY37&lt;&gt;"",HLOOKUP(COUNT($F37:CY37)+1,$G$4:$EH$8,CZ$14,0)*$D37,IF($C37=CZ$17,$G$5*$D37,""))</f>
        <v>#VALUE!</v>
      </c>
      <c r="DA37" s="34" t="e">
        <f>IF(CZ37&lt;&gt;"",HLOOKUP(COUNT($F37:CZ37)+1,$G$4:$EH$8,DA$14,0)*$D37,IF($C37=DA$17,$G$5*$D37,""))</f>
        <v>#VALUE!</v>
      </c>
      <c r="DB37" s="34" t="e">
        <f>IF(DA37&lt;&gt;"",HLOOKUP(COUNT($F37:DA37)+1,$G$4:$EH$8,DB$14,0)*$D37,IF($C37=DB$17,$G$5*$D37,""))</f>
        <v>#VALUE!</v>
      </c>
      <c r="DC37" s="34" t="e">
        <f>IF(DB37&lt;&gt;"",HLOOKUP(COUNT($F37:DB37)+1,$G$4:$EH$8,DC$14,0)*$D37,IF($C37=DC$17,$G$5*$D37,""))</f>
        <v>#VALUE!</v>
      </c>
      <c r="DD37" s="34" t="e">
        <f>IF(DC37&lt;&gt;"",HLOOKUP(COUNT($F37:DC37)+1,$G$4:$EH$8,DD$14,0)*$D37,IF($C37=DD$17,$G$5*$D37,""))</f>
        <v>#VALUE!</v>
      </c>
      <c r="DE37" s="34" t="e">
        <f>IF(DD37&lt;&gt;"",HLOOKUP(COUNT($F37:DD37)+1,$G$4:$EH$8,DE$14,0)*$D37,IF($C37=DE$17,$G$5*$D37,""))</f>
        <v>#VALUE!</v>
      </c>
      <c r="DF37" s="34" t="e">
        <f>IF(DE37&lt;&gt;"",HLOOKUP(COUNT($F37:DE37)+1,$G$4:$EH$8,DF$14,0)*$D37,IF($C37=DF$17,$G$5*$D37,""))</f>
        <v>#VALUE!</v>
      </c>
      <c r="DG37" s="34" t="e">
        <f>IF(DF37&lt;&gt;"",HLOOKUP(COUNT($F37:DF37)+1,$G$4:$EH$8,DG$14,0)*$D37,IF($C37=DG$17,$G$5*$D37,""))</f>
        <v>#VALUE!</v>
      </c>
      <c r="DH37" s="34" t="e">
        <f>IF(DG37&lt;&gt;"",HLOOKUP(COUNT($F37:DG37)+1,$G$4:$EH$8,DH$14,0)*$D37,IF($C37=DH$17,$G$5*$D37,""))</f>
        <v>#VALUE!</v>
      </c>
      <c r="DI37" s="34" t="e">
        <f>IF(DH37&lt;&gt;"",HLOOKUP(COUNT($F37:DH37)+1,$G$4:$EH$8,DI$14,0)*$D37,IF($C37=DI$17,$G$5*$D37,""))</f>
        <v>#VALUE!</v>
      </c>
      <c r="DJ37" s="34" t="e">
        <f>IF(DI37&lt;&gt;"",HLOOKUP(COUNT($F37:DI37)+1,$G$4:$EH$8,DJ$14,0)*$D37,IF($C37=DJ$17,$G$5*$D37,""))</f>
        <v>#VALUE!</v>
      </c>
      <c r="DK37" s="34" t="e">
        <f>IF(DJ37&lt;&gt;"",HLOOKUP(COUNT($F37:DJ37)+1,$G$4:$EH$8,DK$14,0)*$D37,IF($C37=DK$17,$G$5*$D37,""))</f>
        <v>#VALUE!</v>
      </c>
      <c r="DL37" s="34" t="e">
        <f>IF(DK37&lt;&gt;"",HLOOKUP(COUNT($F37:DK37)+1,$G$4:$EH$8,DL$14,0)*$D37,IF($C37=DL$17,$G$5*$D37,""))</f>
        <v>#VALUE!</v>
      </c>
      <c r="DM37" s="34" t="e">
        <f>IF(DL37&lt;&gt;"",HLOOKUP(COUNT($F37:DL37)+1,$G$4:$EH$8,DM$14,0)*$D37,IF($C37=DM$17,$G$5*$D37,""))</f>
        <v>#VALUE!</v>
      </c>
      <c r="DN37" s="34" t="e">
        <f>IF(DM37&lt;&gt;"",HLOOKUP(COUNT($F37:DM37)+1,$G$4:$EH$8,DN$14,0)*$D37,IF($C37=DN$17,$G$5*$D37,""))</f>
        <v>#VALUE!</v>
      </c>
      <c r="DO37" s="34" t="e">
        <f>IF(DN37&lt;&gt;"",HLOOKUP(COUNT($F37:DN37)+1,$G$4:$EH$8,DO$14,0)*$D37,IF($C37=DO$17,$G$5*$D37,""))</f>
        <v>#VALUE!</v>
      </c>
      <c r="DP37" s="34" t="e">
        <f>IF(DO37&lt;&gt;"",HLOOKUP(COUNT($F37:DO37)+1,$G$4:$EH$8,DP$14,0)*$D37,IF($C37=DP$17,$G$5*$D37,""))</f>
        <v>#VALUE!</v>
      </c>
      <c r="DQ37" s="34" t="e">
        <f>IF(DP37&lt;&gt;"",HLOOKUP(COUNT($F37:DP37)+1,$G$4:$EH$8,DQ$14,0)*$D37,IF($C37=DQ$17,$G$5*$D37,""))</f>
        <v>#VALUE!</v>
      </c>
      <c r="DR37" s="34" t="e">
        <f>IF(DQ37&lt;&gt;"",HLOOKUP(COUNT($F37:DQ37)+1,$G$4:$EH$8,DR$14,0)*$D37,IF($C37=DR$17,$G$5*$D37,""))</f>
        <v>#VALUE!</v>
      </c>
      <c r="DS37" s="34" t="e">
        <f>IF(DR37&lt;&gt;"",HLOOKUP(COUNT($F37:DR37)+1,$G$4:$EH$8,DS$14,0)*$D37,IF($C37=DS$17,$G$5*$D37,""))</f>
        <v>#VALUE!</v>
      </c>
      <c r="DT37" s="34" t="e">
        <f>IF(DS37&lt;&gt;"",HLOOKUP(COUNT($F37:DS37)+1,$G$4:$EH$8,DT$14,0)*$D37,IF($C37=DT$17,$G$5*$D37,""))</f>
        <v>#VALUE!</v>
      </c>
      <c r="DU37" s="34" t="e">
        <f>IF(DT37&lt;&gt;"",HLOOKUP(COUNT($F37:DT37)+1,$G$4:$EH$8,DU$14,0)*$D37,IF($C37=DU$17,$G$5*$D37,""))</f>
        <v>#VALUE!</v>
      </c>
      <c r="DV37" s="34" t="e">
        <f>IF(DU37&lt;&gt;"",HLOOKUP(COUNT($F37:DU37)+1,$G$4:$EH$8,DV$14,0)*$D37,IF($C37=DV$17,$G$5*$D37,""))</f>
        <v>#VALUE!</v>
      </c>
      <c r="DX37" s="34" t="str">
        <f>IF(DW37&lt;&gt;"",HLOOKUP(COUNT($DW37:DW37)+1,$G$4:$CX$8,DX$14,0)*$D37,IF($C37=DX$17,$G$6*$D37,""))</f>
        <v/>
      </c>
      <c r="DY37" s="34" t="str">
        <f>IF(DX37&lt;&gt;"",HLOOKUP(COUNT($DW37:DX37)+1,$G$4:$CX$8,DY$14,0)*$D37,IF($C37=DY$17,$G$6*$D37,""))</f>
        <v/>
      </c>
      <c r="DZ37" s="34" t="str">
        <f>IF(DY37&lt;&gt;"",HLOOKUP(COUNT($DW37:DY37)+1,$G$4:$CX$8,DZ$14,0)*$D37,IF($C37=DZ$17,$G$6*$D37,""))</f>
        <v/>
      </c>
      <c r="EA37" s="34" t="str">
        <f>IF(DZ37&lt;&gt;"",HLOOKUP(COUNT($DW37:DZ37)+1,$G$4:$CX$8,EA$14,0)*$D37,IF($C37=EA$17,$G$6*$D37,""))</f>
        <v/>
      </c>
      <c r="EB37" s="34" t="str">
        <f>IF(EA37&lt;&gt;"",HLOOKUP(COUNT($DW37:EA37)+1,$G$4:$CX$8,EB$14,0)*$D37,IF($C37=EB$17,$G$6*$D37,""))</f>
        <v/>
      </c>
      <c r="EC37" s="34" t="str">
        <f>IF(EB37&lt;&gt;"",HLOOKUP(COUNT($DW37:EB37)+1,$G$4:$CX$8,EC$14,0)*$D37,IF($C37=EC$17,$G$6*$D37,""))</f>
        <v/>
      </c>
      <c r="ED37" s="34" t="str">
        <f>IF(EC37&lt;&gt;"",HLOOKUP(COUNT($DW37:EC37)+1,$G$4:$CX$8,ED$14,0)*$D37,IF($C37=ED$17,$G$6*$D37,""))</f>
        <v/>
      </c>
      <c r="EE37" s="34" t="str">
        <f>IF(ED37&lt;&gt;"",HLOOKUP(COUNT($DW37:ED37)+1,$G$4:$CX$8,EE$14,0)*$D37,IF($C37=EE$17,$G$6*$D37,""))</f>
        <v/>
      </c>
      <c r="EF37" s="34" t="str">
        <f>IF(EE37&lt;&gt;"",HLOOKUP(COUNT($DW37:EE37)+1,$G$4:$CX$8,EF$14,0)*$D37,IF($C37=EF$17,$G$6*$D37,""))</f>
        <v/>
      </c>
      <c r="EG37" s="34" t="str">
        <f>IF(EF37&lt;&gt;"",HLOOKUP(COUNT($DW37:EF37)+1,$G$4:$CX$8,EG$14,0)*$D37,IF($C37=EG$17,$G$6*$D37,""))</f>
        <v/>
      </c>
      <c r="EH37" s="34" t="str">
        <f>IF(EG37&lt;&gt;"",HLOOKUP(COUNT($DW37:EG37)+1,$G$4:$CX$8,EH$14,0)*$D37,IF($C37=EH$17,$G$6*$D37,""))</f>
        <v/>
      </c>
      <c r="EI37" s="34" t="str">
        <f>IF(EH37&lt;&gt;"",HLOOKUP(COUNT($DW37:EH37)+1,$G$4:$CX$8,EI$14,0)*$D37,IF($C37=EI$17,$G$6*$D37,""))</f>
        <v/>
      </c>
      <c r="EJ37" s="34" t="str">
        <f>IF(EI37&lt;&gt;"",HLOOKUP(COUNT($DW37:EI37)+1,$G$4:$CX$8,EJ$14,0)*$D37,IF($C37=EJ$17,$G$6*$D37,""))</f>
        <v/>
      </c>
      <c r="EK37" s="34" t="str">
        <f>IF(EJ37&lt;&gt;"",HLOOKUP(COUNT($DW37:EJ37)+1,$G$4:$CX$8,EK$14,0)*$D37,IF($C37=EK$17,$G$6*$D37,""))</f>
        <v/>
      </c>
      <c r="EL37" s="34" t="str">
        <f>IF(EK37&lt;&gt;"",HLOOKUP(COUNT($DW37:EK37)+1,$G$4:$CX$8,EL$14,0)*$D37,IF($C37=EL$17,$G$6*$D37,""))</f>
        <v/>
      </c>
      <c r="EM37" s="34" t="str">
        <f>IF(EL37&lt;&gt;"",HLOOKUP(COUNT($DW37:EL37)+1,$G$4:$CX$8,EM$14,0)*$D37,IF($C37=EM$17,$G$6*$D37,""))</f>
        <v/>
      </c>
      <c r="EN37" s="34" t="str">
        <f>IF(EM37&lt;&gt;"",HLOOKUP(COUNT($DW37:EM37)+1,$G$4:$CX$8,EN$14,0)*$D37,IF($C37=EN$17,$G$6*$D37,""))</f>
        <v/>
      </c>
      <c r="EO37" s="34" t="str">
        <f>IF(EN37&lt;&gt;"",HLOOKUP(COUNT($DW37:EN37)+1,$G$4:$CX$8,EO$14,0)*$D37,IF($C37=EO$17,$G$6*$D37,""))</f>
        <v/>
      </c>
      <c r="EP37" s="34">
        <f>IF(EO37&lt;&gt;"",HLOOKUP(COUNT($DW37:EO37)+1,$G$4:$CX$8,EP$14,0)*$D37,IF($C37=EP$17,$G$6*$D37,""))</f>
        <v>0</v>
      </c>
      <c r="EQ37" s="34">
        <f>IF(EP37&lt;&gt;"",HLOOKUP(COUNT($DW37:EP37)+1,$G$4:$CX$8,EQ$14,0)*$D37,IF($C37=EQ$17,$G$6*$D37,""))</f>
        <v>3000</v>
      </c>
      <c r="ER37" s="34">
        <f>IF(EQ37&lt;&gt;"",HLOOKUP(COUNT($DW37:EQ37)+1,$G$4:$CX$8,ER$14,0)*$D37,IF($C37=ER$17,$G$6*$D37,""))</f>
        <v>3000</v>
      </c>
      <c r="ES37" s="34">
        <f>IF(ER37&lt;&gt;"",HLOOKUP(COUNT($DW37:ER37)+1,$G$4:$CX$8,ES$14,0)*$D37,IF($C37=ES$17,$G$6*$D37,""))</f>
        <v>3000</v>
      </c>
      <c r="ET37" s="34">
        <f>IF(ES37&lt;&gt;"",HLOOKUP(COUNT($DW37:ES37)+1,$G$4:$CX$8,ET$14,0)*$D37,IF($C37=ET$17,$G$6*$D37,""))</f>
        <v>3619.3832833671909</v>
      </c>
      <c r="EU37" s="34">
        <f>IF(ET37&lt;&gt;"",HLOOKUP(COUNT($DW37:ET37)+1,$G$4:$CX$8,EU$14,0)*$D37,IF($C37=EU$17,$G$6*$D37,""))</f>
        <v>4524.229104208991</v>
      </c>
      <c r="EV37" s="34">
        <f>IF(EU37&lt;&gt;"",HLOOKUP(COUNT($DW37:EU37)+1,$G$4:$CX$8,EV$14,0)*$D37,IF($C37=EV$17,$G$6*$D37,""))</f>
        <v>5429.0749250507861</v>
      </c>
      <c r="EW37" s="34">
        <f>IF(EV37&lt;&gt;"",HLOOKUP(COUNT($DW37:EV37)+1,$G$4:$CX$8,EW$14,0)*$D37,IF($C37=EW$17,$G$6*$D37,""))</f>
        <v>6297.726913058912</v>
      </c>
      <c r="EX37" s="34">
        <f>IF(EW37&lt;&gt;"",HLOOKUP(COUNT($DW37:EW37)+1,$G$4:$CX$8,EX$14,0)*$D37,IF($C37=EX$17,$G$6*$D37,""))</f>
        <v>7179.4086808871616</v>
      </c>
      <c r="EY37" s="34">
        <f>IF(EX37&lt;&gt;"",HLOOKUP(COUNT($DW37:EX37)+1,$G$4:$CX$8,EY$14,0)*$D37,IF($C37=EY$17,$G$6*$D37,""))</f>
        <v>8112.7318094024877</v>
      </c>
      <c r="EZ37" s="34">
        <f>IF(EY37&lt;&gt;"",HLOOKUP(COUNT($DW37:EY37)+1,$G$4:$CX$8,EZ$14,0)*$D37,IF($C37=EZ$17,$G$6*$D37,""))</f>
        <v>9005.1323084367614</v>
      </c>
      <c r="FA37" s="34">
        <f>IF(EZ37&lt;&gt;"",HLOOKUP(COUNT($DW37:EZ37)+1,$G$4:$CX$8,FA$14,0)*$D37,IF($C37=FA$17,$G$6*$D37,""))</f>
        <v>9905.6455392804401</v>
      </c>
      <c r="FB37" s="34">
        <f>IF(FA37&lt;&gt;"",HLOOKUP(COUNT($DW37:FA37)+1,$G$4:$CX$8,FB$14,0)*$D37,IF($C37=FB$17,$G$6*$D37,""))</f>
        <v>7429.2341544603332</v>
      </c>
      <c r="FC37" s="34">
        <f>IF(FB37&lt;&gt;"",HLOOKUP(COUNT($DW37:FB37)+1,$G$4:$CX$8,FC$14,0)*$D37,IF($C37=FC$17,$G$6*$D37,""))</f>
        <v>7057.7724467373127</v>
      </c>
      <c r="FD37" s="34">
        <f>IF(FC37&lt;&gt;"",HLOOKUP(COUNT($DW37:FC37)+1,$G$4:$CX$8,FD$14,0)*$D37,IF($C37=FD$17,$G$6*$D37,""))</f>
        <v>7763.5496914110463</v>
      </c>
      <c r="FE37" s="34">
        <f>IF(FD37&lt;&gt;"",HLOOKUP(COUNT($DW37:FD37)+1,$G$4:$CX$8,FE$14,0)*$D37,IF($C37=FE$17,$G$6*$D37,""))</f>
        <v>8539.9046605521544</v>
      </c>
      <c r="FF37" s="34">
        <f>IF(FE37&lt;&gt;"",HLOOKUP(COUNT($DW37:FE37)+1,$G$4:$CX$8,FF$14,0)*$D37,IF($C37=FF$17,$G$6*$D37,""))</f>
        <v>9393.8951266073673</v>
      </c>
      <c r="FG37" s="34">
        <f>IF(FF37&lt;&gt;"",HLOOKUP(COUNT($DW37:FF37)+1,$G$4:$CX$8,FG$14,0)*$D37,IF($C37=FG$17,$G$6*$D37,""))</f>
        <v>10333.284639268104</v>
      </c>
      <c r="FH37" s="34">
        <f>IF(FG37&lt;&gt;"",HLOOKUP(COUNT($DW37:FG37)+1,$G$4:$CX$8,FH$14,0)*$D37,IF($C37=FH$17,$G$6*$D37,""))</f>
        <v>9816.6204073046938</v>
      </c>
      <c r="FI37" s="34">
        <f>IF(FH37&lt;&gt;"",HLOOKUP(COUNT($DW37:FH37)+1,$G$4:$CX$8,FI$14,0)*$D37,IF($C37=FI$17,$G$6*$D37,""))</f>
        <v>9325.7893869394611</v>
      </c>
      <c r="FJ37" s="34">
        <f>IF(FI37&lt;&gt;"",HLOOKUP(COUNT($DW37:FI37)+1,$G$4:$CX$8,FJ$14,0)*$D37,IF($C37=FJ$17,$G$6*$D37,""))</f>
        <v>9978.5946440252228</v>
      </c>
      <c r="FK37" s="34">
        <f>IF(FJ37&lt;&gt;"",HLOOKUP(COUNT($DW37:FJ37)+1,$G$4:$CX$8,FK$14,0)*$D37,IF($C37=FK$17,$G$6*$D37,""))</f>
        <v>10677.096269106989</v>
      </c>
      <c r="FL37" s="34">
        <f>IF(FK37&lt;&gt;"",HLOOKUP(COUNT($DW37:FK37)+1,$G$4:$CX$8,FL$14,0)*$D37,IF($C37=FL$17,$G$6*$D37,""))</f>
        <v>11424.493007944478</v>
      </c>
      <c r="FM37" s="34">
        <f>IF(FL37&lt;&gt;"",HLOOKUP(COUNT($DW37:FL37)+1,$G$4:$CX$8,FM$14,0)*$D37,IF($C37=FM$17,$G$6*$D37,""))</f>
        <v>12566.942308738924</v>
      </c>
      <c r="FN37" s="34">
        <f>IF(FM37&lt;&gt;"",HLOOKUP(COUNT($DW37:FM37)+1,$G$4:$CX$8,FN$14,0)*$D37,IF($C37=FN$17,$G$6*$D37,""))</f>
        <v>10681.900962428088</v>
      </c>
      <c r="FO37" s="34">
        <f>IF(FN37&lt;&gt;"",HLOOKUP(COUNT($DW37:FN37)+1,$G$4:$CX$8,FO$14,0)*$D37,IF($C37=FO$17,$G$6*$D37,""))</f>
        <v>10147.805914306686</v>
      </c>
      <c r="FP37" s="34">
        <f>IF(FO37&lt;&gt;"",HLOOKUP(COUNT($DW37:FO37)+1,$G$4:$CX$8,FP$14,0)*$D37,IF($C37=FP$17,$G$6*$D37,""))</f>
        <v>10655.196210022019</v>
      </c>
      <c r="FQ37" s="34">
        <f>IF(FP37&lt;&gt;"",HLOOKUP(COUNT($DW37:FP37)+1,$G$4:$CX$8,FQ$14,0)*$D37,IF($C37=FQ$17,$G$6*$D37,""))</f>
        <v>11187.956020523121</v>
      </c>
      <c r="FR37" s="34">
        <f>IF(FQ37&lt;&gt;"",HLOOKUP(COUNT($DW37:FQ37)+1,$G$4:$CX$8,FR$14,0)*$D37,IF($C37=FR$17,$G$6*$D37,""))</f>
        <v>11747.353821549272</v>
      </c>
      <c r="FS37" s="34">
        <f>IF(FR37&lt;&gt;"",HLOOKUP(COUNT($DW37:FR37)+1,$G$4:$CX$8,FS$14,0)*$D37,IF($C37=FS$17,$G$6*$D37,""))</f>
        <v>12569.668589057723</v>
      </c>
      <c r="FT37" s="34">
        <f>IF(FS37&lt;&gt;"",HLOOKUP(COUNT($DW37:FS37)+1,$G$4:$CX$8,FT$14,0)*$D37,IF($C37=FT$17,$G$6*$D37,""))</f>
        <v>11312.701730151952</v>
      </c>
      <c r="FU37" s="34">
        <f>IF(FT37&lt;&gt;"",HLOOKUP(COUNT($DW37:FT37)+1,$G$4:$CX$8,FU$14,0)*$D37,IF($C37=FU$17,$G$6*$D37,""))</f>
        <v>10181.431557136761</v>
      </c>
      <c r="FV37" s="34">
        <f>IF(FU37&lt;&gt;"",HLOOKUP(COUNT($DW37:FU37)+1,$G$4:$CX$8,FV$14,0)*$D37,IF($C37=FV$17,$G$6*$D37,""))</f>
        <v>10894.13176613633</v>
      </c>
      <c r="FW37" s="34">
        <f>IF(FV37&lt;&gt;"",HLOOKUP(COUNT($DW37:FV37)+1,$G$4:$CX$8,FW$14,0)*$D37,IF($C37=FW$17,$G$6*$D37,""))</f>
        <v>11656.72098976587</v>
      </c>
      <c r="FX37" s="34">
        <f>IF(FW37&lt;&gt;"",HLOOKUP(COUNT($DW37:FW37)+1,$G$4:$CX$8,FX$14,0)*$D37,IF($C37=FX$17,$G$6*$D37,""))</f>
        <v>12472.691459049485</v>
      </c>
      <c r="FY37" s="34">
        <f>IF(FX37&lt;&gt;"",HLOOKUP(COUNT($DW37:FX37)+1,$G$4:$CX$8,FY$14,0)*$D37,IF($C37=FY$17,$G$6*$D37,""))</f>
        <v>13470.506775773445</v>
      </c>
      <c r="FZ37" s="34">
        <f>IF(FY37&lt;&gt;"",HLOOKUP(COUNT($DW37:FY37)+1,$G$4:$CX$8,FZ$14,0)*$D37,IF($C37=FZ$17,$G$6*$D37,""))</f>
        <v>11584.635827165162</v>
      </c>
      <c r="GA37" s="34">
        <f>IF(FZ37&lt;&gt;"",HLOOKUP(COUNT($DW37:FZ37)+1,$G$4:$CX$8,GA$14,0)*$D37,IF($C37=GA$17,$G$6*$D37,""))</f>
        <v>11005.404035806903</v>
      </c>
      <c r="GB37" s="34">
        <f>IF(GA37&lt;&gt;"",HLOOKUP(COUNT($DW37:GA37)+1,$G$4:$CX$8,GB$14,0)*$D37,IF($C37=GB$17,$G$6*$D37,""))</f>
        <v>11555.674237597252</v>
      </c>
      <c r="GC37" s="34">
        <f>IF(GB37&lt;&gt;"",HLOOKUP(COUNT($DW37:GB37)+1,$G$4:$CX$8,GC$14,0)*$D37,IF($C37=GC$17,$G$6*$D37,""))</f>
        <v>12133.45794947711</v>
      </c>
      <c r="GD37" s="34">
        <f>IF(GC37&lt;&gt;"",HLOOKUP(COUNT($DW37:GC37)+1,$G$4:$CX$8,GD$14,0)*$D37,IF($C37=GD$17,$G$6*$D37,""))</f>
        <v>12740.130846950964</v>
      </c>
      <c r="GE37" s="34">
        <f>IF(GD37&lt;&gt;"",HLOOKUP(COUNT($DW37:GD37)+1,$G$4:$CX$8,GE$14,0)*$D37,IF($C37=GE$17,$G$6*$D37,""))</f>
        <v>13631.94000623753</v>
      </c>
      <c r="GF37" s="34">
        <f>IF(GE37&lt;&gt;"",HLOOKUP(COUNT($DW37:GE37)+1,$G$4:$CX$8,GF$14,0)*$D37,IF($C37=GF$17,$G$6*$D37,""))</f>
        <v>12268.746005613782</v>
      </c>
      <c r="GG37" s="34">
        <f>IF(GF37&lt;&gt;"",HLOOKUP(COUNT($DW37:GF37)+1,$G$4:$CX$8,GG$14,0)*$D37,IF($C37=GG$17,$G$6*$D37,""))</f>
        <v>11041.871405052403</v>
      </c>
      <c r="GH37" s="34">
        <f>IF(GG37&lt;&gt;"",HLOOKUP(COUNT($DW37:GG37)+1,$G$4:$CX$8,GH$14,0)*$D37,IF($C37=GH$17,$G$6*$D37,""))</f>
        <v>11814.802403406073</v>
      </c>
      <c r="GI37" s="34">
        <f>IF(GH37&lt;&gt;"",HLOOKUP(COUNT($DW37:GH37)+1,$G$4:$CX$8,GI$14,0)*$D37,IF($C37=GI$17,$G$6*$D37,""))</f>
        <v>12641.838571644495</v>
      </c>
      <c r="GJ37" s="34">
        <f>IF(GI37&lt;&gt;"",HLOOKUP(COUNT($DW37:GI37)+1,$G$4:$CX$8,GJ$14,0)*$D37,IF($C37=GJ$17,$G$6*$D37,""))</f>
        <v>13526.767271659612</v>
      </c>
      <c r="GK37" s="34">
        <f>IF(GJ37&lt;&gt;"",HLOOKUP(COUNT($DW37:GJ37)+1,$G$4:$CX$8,GK$14,0)*$D37,IF($C37=GK$17,$G$6*$D37,""))</f>
        <v>14608.908653392378</v>
      </c>
      <c r="GL37" s="34">
        <f>IF(GK37&lt;&gt;"",HLOOKUP(COUNT($DW37:GK37)+1,$G$4:$CX$8,GL$14,0)*$D37,IF($C37=GL$17,$G$6*$D37,""))</f>
        <v>12709.750528451366</v>
      </c>
      <c r="GM37" s="34">
        <f>IF(GL37&lt;&gt;"",HLOOKUP(COUNT($DW37:GL37)+1,$G$4:$CX$8,GM$14,0)*$D37,IF($C37=GM$17,$G$6*$D37,""))</f>
        <v>12074.263002028802</v>
      </c>
      <c r="GN37" s="34">
        <f>IF(GM37&lt;&gt;"",HLOOKUP(COUNT($DW37:GM37)+1,$G$4:$CX$8,GN$14,0)*$D37,IF($C37=GN$17,$G$6*$D37,""))</f>
        <v>12677.976152130239</v>
      </c>
      <c r="GO37" s="34">
        <f>IF(GN37&lt;&gt;"",HLOOKUP(COUNT($DW37:GN37)+1,$G$4:$CX$8,GO$14,0)*$D37,IF($C37=GO$17,$G$6*$D37,""))</f>
        <v>13311.874959736753</v>
      </c>
      <c r="GP37" s="34">
        <f>IF(GO37&lt;&gt;"",HLOOKUP(COUNT($DW37:GO37)+1,$G$4:$CX$8,GP$14,0)*$D37,IF($C37=GP$17,$G$6*$D37,""))</f>
        <v>13977.468707723594</v>
      </c>
      <c r="GQ37" s="34">
        <f>IF(GP37&lt;&gt;"",HLOOKUP(COUNT($DW37:GP37)+1,$G$4:$CX$8,GQ$14,0)*$D37,IF($C37=GQ$17,$G$6*$D37,""))</f>
        <v>14955.891517264241</v>
      </c>
      <c r="GR37" s="34">
        <f>IF(GQ37&lt;&gt;"",HLOOKUP(COUNT($DW37:GQ37)+1,$G$4:$CX$8,GR$14,0)*$D37,IF($C37=GR$17,$G$6*$D37,""))</f>
        <v>13460.302365537817</v>
      </c>
      <c r="GS37" s="34">
        <f>IF(GR37&lt;&gt;"",HLOOKUP(COUNT($DW37:GR37)+1,$G$4:$CX$8,GS$14,0)*$D37,IF($C37=GS$17,$G$6*$D37,""))</f>
        <v>12114.272128984037</v>
      </c>
      <c r="GT37" s="34">
        <f>IF(GS37&lt;&gt;"",HLOOKUP(COUNT($DW37:GS37)+1,$G$4:$CX$8,GT$14,0)*$D37,IF($C37=GT$17,$G$6*$D37,""))</f>
        <v>12962.271178012919</v>
      </c>
      <c r="GU37" s="34">
        <f>IF(GT37&lt;&gt;"",HLOOKUP(COUNT($DW37:GT37)+1,$G$4:$CX$8,GU$14,0)*$D37,IF($C37=GU$17,$G$6*$D37,""))</f>
        <v>13869.630160473826</v>
      </c>
      <c r="GV37" s="34">
        <f>IF(GU37&lt;&gt;"",HLOOKUP(COUNT($DW37:GU37)+1,$G$4:$CX$8,GV$14,0)*$D37,IF($C37=GV$17,$G$6*$D37,""))</f>
        <v>14840.50427170699</v>
      </c>
      <c r="GW37" s="34">
        <f>IF(GV37&lt;&gt;"",HLOOKUP(COUNT($DW37:GV37)+1,$G$4:$CX$8,GW$14,0)*$D37,IF($C37=GW$17,$G$6*$D37,""))</f>
        <v>16027.744613443549</v>
      </c>
      <c r="GX37" s="34">
        <f>IF(GW37&lt;&gt;"",HLOOKUP(COUNT($DW37:GW37)+1,$G$4:$CX$8,GX$14,0)*$D37,IF($C37=GX$17,$G$6*$D37,""))</f>
        <v>10431.578365036457</v>
      </c>
      <c r="GY37" s="34">
        <f>IF(GX37&lt;&gt;"",HLOOKUP(COUNT($DW37:GX37)+1,$G$4:$CX$8,GY$14,0)*$D37,IF($C37=GY$17,$G$6*$D37,""))</f>
        <v>10431.578365036457</v>
      </c>
      <c r="GZ37" s="34">
        <f>IF(GY37&lt;&gt;"",HLOOKUP(COUNT($DW37:GY37)+1,$G$4:$CX$8,GZ$14,0)*$D37,IF($C37=GZ$17,$G$6*$D37,""))</f>
        <v>10431.578365036457</v>
      </c>
      <c r="HA37" s="34">
        <f>IF(GZ37&lt;&gt;"",HLOOKUP(COUNT($DW37:GZ37)+1,$G$4:$CX$8,HA$14,0)*$D37,IF($C37=HA$17,$G$6*$D37,""))</f>
        <v>10431.578365036457</v>
      </c>
      <c r="HB37" s="34">
        <f>IF(HA37&lt;&gt;"",HLOOKUP(COUNT($DW37:HA37)+1,$G$4:$CX$8,HB$14,0)*$D37,IF($C37=HB$17,$G$6*$D37,""))</f>
        <v>10431.578365036457</v>
      </c>
      <c r="HC37" s="34">
        <f>IF(HB37&lt;&gt;"",HLOOKUP(COUNT($DW37:HB37)+1,$G$4:$CX$8,HC$14,0)*$D37,IF($C37=HC$17,$G$6*$D37,""))</f>
        <v>10431.578365036457</v>
      </c>
      <c r="HD37" s="34">
        <f>IF(HC37&lt;&gt;"",HLOOKUP(COUNT($DW37:HC37)+1,$G$4:$CX$8,HD$14,0)*$D37,IF($C37=HD$17,$G$6*$D37,""))</f>
        <v>10431.578365036457</v>
      </c>
      <c r="HE37" s="34">
        <f>IF(HD37&lt;&gt;"",HLOOKUP(COUNT($DW37:HD37)+1,$G$4:$CX$8,HE$14,0)*$D37,IF($C37=HE$17,$G$6*$D37,""))</f>
        <v>10431.578365036457</v>
      </c>
      <c r="HF37" s="34">
        <f>IF(HE37&lt;&gt;"",HLOOKUP(COUNT($DW37:HE37)+1,$G$4:$CX$8,HF$14,0)*$D37,IF($C37=HF$17,$G$6*$D37,""))</f>
        <v>10431.578365036457</v>
      </c>
      <c r="HG37" s="34">
        <f>IF(HF37&lt;&gt;"",HLOOKUP(COUNT($DW37:HF37)+1,$G$4:$CX$8,HG$14,0)*$D37,IF($C37=HG$17,$G$6*$D37,""))</f>
        <v>10431.578365036457</v>
      </c>
      <c r="HH37" s="34">
        <f>IF(HG37&lt;&gt;"",HLOOKUP(COUNT($DW37:HG37)+1,$G$4:$CX$8,HH$14,0)*$D37,IF($C37=HH$17,$G$6*$D37,""))</f>
        <v>10431.578365036457</v>
      </c>
      <c r="HI37" s="34">
        <f>IF(HH37&lt;&gt;"",HLOOKUP(COUNT($DW37:HH37)+1,$G$4:$CX$8,HI$14,0)*$D37,IF($C37=HI$17,$G$6*$D37,""))</f>
        <v>10431.578365036457</v>
      </c>
      <c r="HJ37" s="34">
        <f>IF(HI37&lt;&gt;"",HLOOKUP(COUNT($DW37:HI37)+1,$G$4:$CX$8,HJ$14,0)*$D37,IF($C37=HJ$17,$G$6*$D37,""))</f>
        <v>10431.578365036457</v>
      </c>
      <c r="HK37" s="34">
        <f>IF(HJ37&lt;&gt;"",HLOOKUP(COUNT($DW37:HJ37)+1,$G$4:$CX$8,HK$14,0)*$D37,IF($C37=HK$17,$G$6*$D37,""))</f>
        <v>10431.578365036457</v>
      </c>
      <c r="HL37" s="34">
        <f>IF(HK37&lt;&gt;"",HLOOKUP(COUNT($DW37:HK37)+1,$G$4:$CX$8,HL$14,0)*$D37,IF($C37=HL$17,$G$6*$D37,""))</f>
        <v>10431.578365036457</v>
      </c>
      <c r="HM37" s="34">
        <f>IF(HL37&lt;&gt;"",HLOOKUP(COUNT($DW37:HL37)+1,$G$4:$CX$8,HM$14,0)*$D37,IF($C37=HM$17,$G$6*$D37,""))</f>
        <v>10431.578365036457</v>
      </c>
      <c r="HN37" s="34">
        <f>IF(HM37&lt;&gt;"",HLOOKUP(COUNT($DW37:HM37)+1,$G$4:$CX$8,HN$14,0)*$D37,IF($C37=HN$17,$G$6*$D37,""))</f>
        <v>10431.578365036457</v>
      </c>
      <c r="HO37" s="34">
        <f>IF(HN37&lt;&gt;"",HLOOKUP(COUNT($DW37:HN37)+1,$G$4:$CX$8,HO$14,0)*$D37,IF($C37=HO$17,$G$6*$D37,""))</f>
        <v>10431.578365036457</v>
      </c>
      <c r="HP37" s="34">
        <f>IF(HO37&lt;&gt;"",HLOOKUP(COUNT($DW37:HO37)+1,$G$4:$DV$8,HP$14,0)*$D37,IF($C37=HP$17,$G$6*$D37,""))</f>
        <v>10431.578365036457</v>
      </c>
      <c r="HQ37" s="34">
        <f>IF(HP37&lt;&gt;"",HLOOKUP(COUNT($DW37:HP37)+1,$G$4:$DV$8,HQ$14,0)*$D37,IF($C37=HQ$17,$G$6*$D37,""))</f>
        <v>10431.578365036457</v>
      </c>
      <c r="HR37" s="34">
        <f>IF(HQ37&lt;&gt;"",HLOOKUP(COUNT($DW37:HQ37)+1,$G$4:$DV$8,HR$14,0)*$D37,IF($C37=HR$17,$G$6*$D37,""))</f>
        <v>10431.578365036457</v>
      </c>
      <c r="HS37" s="34">
        <f>IF(HR37&lt;&gt;"",HLOOKUP(COUNT($DW37:HR37)+1,$G$4:$DV$8,HS$14,0)*$D37,IF($C37=HS$17,$G$6*$D37,""))</f>
        <v>10431.578365036457</v>
      </c>
      <c r="HT37" s="34">
        <f>IF(HS37&lt;&gt;"",HLOOKUP(COUNT($DW37:HS37)+1,$G$4:$DV$8,HT$14,0)*$D37,IF($C37=HT$17,$G$6*$D37,""))</f>
        <v>10431.578365036457</v>
      </c>
      <c r="HU37" s="34">
        <f>IF(HT37&lt;&gt;"",HLOOKUP(COUNT($DW37:HT37)+1,$G$4:$DV$8,HU$14,0)*$D37,IF($C37=HU$17,$G$6*$D37,""))</f>
        <v>10431.578365036457</v>
      </c>
      <c r="HV37" s="34">
        <f>IF(HU37&lt;&gt;"",HLOOKUP(COUNT($DW37:HU37)+1,$G$4:$DV$8,HV$14,0)*$D37,IF($C37=HV$17,$G$6*$D37,""))</f>
        <v>10431.578365036457</v>
      </c>
      <c r="HW37" s="34">
        <f>IF(HV37&lt;&gt;"",HLOOKUP(COUNT($DW37:HV37)+1,$G$4:$DV$8,HW$14,0)*$D37,IF($C37=HW$17,$G$6*$D37,""))</f>
        <v>10431.578365036457</v>
      </c>
      <c r="HX37" s="34">
        <f>IF(HW37&lt;&gt;"",HLOOKUP(COUNT($DW37:HW37)+1,$G$4:$DV$8,HX$14,0)*$D37,IF($C37=HX$17,$G$6*$D37,""))</f>
        <v>10431.578365036457</v>
      </c>
      <c r="HY37" s="34">
        <f>IF(HX37&lt;&gt;"",HLOOKUP(COUNT($DW37:HX37)+1,$G$4:$DV$8,HY$14,0)*$D37,IF($C37=HY$17,$G$6*$D37,""))</f>
        <v>10431.578365036457</v>
      </c>
      <c r="HZ37" s="34">
        <f>IF(HY37&lt;&gt;"",HLOOKUP(COUNT($DW37:HY37)+1,$G$4:$DV$8,HZ$14,0)*$D37,IF($C37=HZ$17,$G$6*$D37,""))</f>
        <v>10431.578365036457</v>
      </c>
      <c r="IA37" s="34">
        <f>IF(HZ37&lt;&gt;"",HLOOKUP(COUNT($DW37:HZ37)+1,$G$4:$DV$8,IA$14,0)*$D37,IF($C37=IA$17,$G$6*$D37,""))</f>
        <v>10431.578365036457</v>
      </c>
      <c r="IB37" s="34">
        <f>IF(IA37&lt;&gt;"",HLOOKUP(COUNT($DW37:IA37)+1,$G$4:$DV$8,IB$14,0)*$D37,IF($C37=IB$17,$G$6*$D37,""))</f>
        <v>10431.578365036457</v>
      </c>
      <c r="IC37" s="34">
        <f>IF(IB37&lt;&gt;"",HLOOKUP(COUNT($DW37:IB37)+1,$G$4:$DV$8,IC$14,0)*$D37,IF($C37=IC$17,$G$6*$D37,""))</f>
        <v>10431.578365036457</v>
      </c>
      <c r="ID37" s="34">
        <f>IF(IC37&lt;&gt;"",HLOOKUP(COUNT($DW37:IC37)+1,$G$4:$DV$8,ID$14,0)*$D37,IF($C37=ID$17,$G$6*$D37,""))</f>
        <v>10431.578365036457</v>
      </c>
      <c r="IE37" s="34">
        <f>IF(ID37&lt;&gt;"",HLOOKUP(COUNT($DW37:ID37)+1,$G$4:$DV$8,IE$14,0)*$D37,IF($C37=IE$17,$G$6*$D37,""))</f>
        <v>10431.578365036457</v>
      </c>
      <c r="IF37" s="34">
        <f>IF(IE37&lt;&gt;"",HLOOKUP(COUNT($DW37:IE37)+1,$G$4:$DV$8,IF$14,0)*$D37,IF($C37=IF$17,$G$6*$D37,""))</f>
        <v>10431.578365036457</v>
      </c>
      <c r="IG37" s="34">
        <f>IF(IF37&lt;&gt;"",HLOOKUP(COUNT($DW37:IF37)+1,$G$4:$DV$8,IG$14,0)*$D37,IF($C37=IG$17,$G$6*$D37,""))</f>
        <v>10431.578365036457</v>
      </c>
      <c r="IH37" s="34">
        <f>IF(IG37&lt;&gt;"",HLOOKUP(COUNT($DW37:IG37)+1,$G$4:$DV$8,IH$14,0)*$D37,IF($C37=IH$17,$G$6*$D37,""))</f>
        <v>10431.578365036457</v>
      </c>
      <c r="II37" s="34">
        <f>IF(IH37&lt;&gt;"",HLOOKUP(COUNT($DW37:IH37)+1,$G$4:$DV$8,II$14,0)*$D37,IF($C37=II$17,$G$6*$D37,""))</f>
        <v>10431.578365036457</v>
      </c>
      <c r="IJ37" s="34">
        <f>IF(II37&lt;&gt;"",HLOOKUP(COUNT($DW37:II37)+1,$G$4:$DV$8,IJ$14,0)*$D37,IF($C37=IJ$17,$G$6*$D37,""))</f>
        <v>10431.578365036457</v>
      </c>
      <c r="IK37" s="34">
        <f>IF(IJ37&lt;&gt;"",HLOOKUP(COUNT($DW37:IJ37)+1,$G$4:$DV$8,IK$14,0)*$D37,IF($C37=IK$17,$G$6*$D37,""))</f>
        <v>10431.578365036457</v>
      </c>
      <c r="IL37" s="34">
        <f>IF(IK37&lt;&gt;"",HLOOKUP(COUNT($DW37:IK37)+1,$G$4:$DV$8,IL$14,0)*$D37,IF($C37=IL$17,$G$6*$D37,""))</f>
        <v>10431.578365036457</v>
      </c>
      <c r="IM37" s="34">
        <f>IF(IL37&lt;&gt;"",HLOOKUP(COUNT($DW37:IL37)+1,$G$4:$DV$8,IM$14,0)*$D37,IF($C37=IM$17,$G$6*$D37,""))</f>
        <v>10431.578365036457</v>
      </c>
      <c r="IO37" s="34" t="str">
        <f>IF(IN37&lt;&gt;"",HLOOKUP(COUNT($IN37:IN37)+1,$G$4:$EH$8,IO$14,0)*$D37,IF($C37=IO$17,$G$7*$D37,""))</f>
        <v/>
      </c>
      <c r="IP37" s="34" t="str">
        <f>IF(IO37&lt;&gt;"",HLOOKUP(COUNT($IN37:IO37)+1,$G$4:$EH$8,IP$14,0)*$D37,IF($C37=IP$17,$G$7*$D37,""))</f>
        <v/>
      </c>
      <c r="IQ37" s="34" t="str">
        <f>IF(IP37&lt;&gt;"",HLOOKUP(COUNT($IN37:IP37)+1,$G$4:$EH$8,IQ$14,0)*$D37,IF($C37=IQ$17,$G$7*$D37,""))</f>
        <v/>
      </c>
      <c r="IR37" s="34" t="str">
        <f>IF(IQ37&lt;&gt;"",HLOOKUP(COUNT($IN37:IQ37)+1,$G$4:$EH$8,IR$14,0)*$D37,IF($C37=IR$17,$G$7*$D37,""))</f>
        <v/>
      </c>
      <c r="IS37" s="34" t="str">
        <f>IF(IR37&lt;&gt;"",HLOOKUP(COUNT($IN37:IR37)+1,$G$4:$EH$8,IS$14,0)*$D37,IF($C37=IS$17,$G$7*$D37,""))</f>
        <v/>
      </c>
      <c r="IT37" s="34" t="str">
        <f>IF(IS37&lt;&gt;"",HLOOKUP(COUNT($IN37:IS37)+1,$G$4:$EH$8,IT$14,0)*$D37,IF($C37=IT$17,$G$7*$D37,""))</f>
        <v/>
      </c>
      <c r="IU37" s="34" t="str">
        <f>IF(IT37&lt;&gt;"",HLOOKUP(COUNT($IN37:IT37)+1,$G$4:$EH$8,IU$14,0)*$D37,IF($C37=IU$17,$G$7*$D37,""))</f>
        <v/>
      </c>
      <c r="IV37" s="34" t="str">
        <f>IF(IU37&lt;&gt;"",HLOOKUP(COUNT($IN37:IU37)+1,$G$4:$EH$8,IV$14,0)*$D37,IF($C37=IV$17,$G$7*$D37,""))</f>
        <v/>
      </c>
      <c r="IW37" s="34" t="str">
        <f>IF(IV37&lt;&gt;"",HLOOKUP(COUNT($IN37:IV37)+1,$G$4:$EH$8,IW$14,0)*$D37,IF($C37=IW$17,$G$7*$D37,""))</f>
        <v/>
      </c>
      <c r="IX37" s="34" t="str">
        <f>IF(IW37&lt;&gt;"",HLOOKUP(COUNT($IN37:IW37)+1,$G$4:$EH$8,IX$14,0)*$D37,IF($C37=IX$17,$G$7*$D37,""))</f>
        <v/>
      </c>
      <c r="IY37" s="34" t="str">
        <f>IF(IX37&lt;&gt;"",HLOOKUP(COUNT($IN37:IX37)+1,$G$4:$EH$8,IY$14,0)*$D37,IF($C37=IY$17,$G$7*$D37,""))</f>
        <v/>
      </c>
      <c r="IZ37" s="34" t="str">
        <f>IF(IY37&lt;&gt;"",HLOOKUP(COUNT($IN37:IY37)+1,$G$4:$EH$8,IZ$14,0)*$D37,IF($C37=IZ$17,$G$7*$D37,""))</f>
        <v/>
      </c>
      <c r="JA37" s="34" t="str">
        <f>IF(IZ37&lt;&gt;"",HLOOKUP(COUNT($IN37:IZ37)+1,$G$4:$EH$8,JA$14,0)*$D37,IF($C37=JA$17,$G$7*$D37,""))</f>
        <v/>
      </c>
      <c r="JB37" s="34" t="str">
        <f>IF(JA37&lt;&gt;"",HLOOKUP(COUNT($IN37:JA37)+1,$G$4:$EH$8,JB$14,0)*$D37,IF($C37=JB$17,$G$7*$D37,""))</f>
        <v/>
      </c>
      <c r="JC37" s="34" t="str">
        <f>IF(JB37&lt;&gt;"",HLOOKUP(COUNT($IN37:JB37)+1,$G$4:$EH$8,JC$14,0)*$D37,IF($C37=JC$17,$G$7*$D37,""))</f>
        <v/>
      </c>
      <c r="JD37" s="34" t="str">
        <f>IF(JC37&lt;&gt;"",HLOOKUP(COUNT($IN37:JC37)+1,$G$4:$EH$8,JD$14,0)*$D37,IF($C37=JD$17,$G$7*$D37,""))</f>
        <v/>
      </c>
      <c r="JE37" s="34" t="str">
        <f>IF(JD37&lt;&gt;"",HLOOKUP(COUNT($IN37:JD37)+1,$G$4:$EH$8,JE$14,0)*$D37,IF($C37=JE$17,$G$7*$D37,""))</f>
        <v/>
      </c>
      <c r="JF37" s="34" t="str">
        <f>IF(JE37&lt;&gt;"",HLOOKUP(COUNT($IN37:JE37)+1,$G$4:$EH$8,JF$14,0)*$D37,IF($C37=JF$17,$G$7*$D37,""))</f>
        <v/>
      </c>
      <c r="JG37" s="34">
        <f>IF(JF37&lt;&gt;"",HLOOKUP(COUNT($IN37:JF37)+1,$G$4:$EH$8,JG$14,0)*$D37,IF($C37=JG$17,$G$7*$D37,""))</f>
        <v>0</v>
      </c>
      <c r="JH37" s="34">
        <f>IF(JG37&lt;&gt;"",HLOOKUP(COUNT($IN37:JG37)+1,$G$4:$EH$8,JH$14,0)*$D37,IF($C37=JH$17,$G$7*$D37,""))</f>
        <v>1500</v>
      </c>
      <c r="JI37" s="34">
        <f>IF(JH37&lt;&gt;"",HLOOKUP(COUNT($IN37:JH37)+1,$G$4:$EH$8,JI$14,0)*$D37,IF($C37=JI$17,$G$7*$D37,""))</f>
        <v>1500</v>
      </c>
      <c r="JJ37" s="34">
        <f>IF(JI37&lt;&gt;"",HLOOKUP(COUNT($IN37:JI37)+1,$G$4:$EH$8,JJ$14,0)*$D37,IF($C37=JJ$17,$G$7*$D37,""))</f>
        <v>1500</v>
      </c>
      <c r="JK37" s="34">
        <f>IF(JJ37&lt;&gt;"",HLOOKUP(COUNT($IN37:JJ37)+1,$G$4:$EH$8,JK$14,0)*$D37,IF($C37=JK$17,$G$7*$D37,""))</f>
        <v>1500</v>
      </c>
      <c r="JL37" s="34">
        <f>IF(JK37&lt;&gt;"",HLOOKUP(COUNT($IN37:JK37)+1,$G$4:$EH$8,JL$14,0)*$D37,IF($C37=JL$17,$G$7*$D37,""))</f>
        <v>1508.0763680696637</v>
      </c>
      <c r="JM37" s="34">
        <f>IF(JL37&lt;&gt;"",HLOOKUP(COUNT($IN37:JL37)+1,$G$4:$EH$8,JM$14,0)*$D37,IF($C37=JM$17,$G$7*$D37,""))</f>
        <v>1809.6916416835954</v>
      </c>
      <c r="JN37" s="34">
        <f>IF(JM37&lt;&gt;"",HLOOKUP(COUNT($IN37:JM37)+1,$G$4:$EH$8,JN$14,0)*$D37,IF($C37=JN$17,$G$7*$D37,""))</f>
        <v>2099.2423043529707</v>
      </c>
      <c r="JO37" s="34">
        <f>IF(JN37&lt;&gt;"",HLOOKUP(COUNT($IN37:JN37)+1,$G$4:$EH$8,JO$14,0)*$D37,IF($C37=JO$17,$G$7*$D37,""))</f>
        <v>2393.1362269623874</v>
      </c>
      <c r="JP37" s="34">
        <f>IF(JO37&lt;&gt;"",HLOOKUP(COUNT($IN37:JO37)+1,$G$4:$EH$8,JP$14,0)*$D37,IF($C37=JP$17,$G$7*$D37,""))</f>
        <v>2704.243936467496</v>
      </c>
      <c r="JQ37" s="34">
        <f>IF(JP37&lt;&gt;"",HLOOKUP(COUNT($IN37:JP37)+1,$G$4:$EH$8,JQ$14,0)*$D37,IF($C37=JQ$17,$G$7*$D37,""))</f>
        <v>3001.7107694789211</v>
      </c>
      <c r="JR37" s="34">
        <f>IF(JQ37&lt;&gt;"",HLOOKUP(COUNT($IN37:JQ37)+1,$G$4:$EH$8,JR$14,0)*$D37,IF($C37=JR$17,$G$7*$D37,""))</f>
        <v>3301.8818464268134</v>
      </c>
      <c r="JS37" s="34">
        <f>IF(JR37&lt;&gt;"",HLOOKUP(COUNT($IN37:JR37)+1,$G$4:$EH$8,JS$14,0)*$D37,IF($C37=JS$17,$G$7*$D37,""))</f>
        <v>2476.4113848201114</v>
      </c>
      <c r="JT37" s="34">
        <f>IF(JS37&lt;&gt;"",HLOOKUP(COUNT($IN37:JS37)+1,$G$4:$EH$8,JT$14,0)*$D37,IF($C37=JT$17,$G$7*$D37,""))</f>
        <v>2352.5908155791044</v>
      </c>
      <c r="JU37" s="34">
        <f>IF(JT37&lt;&gt;"",HLOOKUP(COUNT($IN37:JT37)+1,$G$4:$EH$8,JU$14,0)*$D37,IF($C37=JU$17,$G$7*$D37,""))</f>
        <v>2587.8498971370159</v>
      </c>
      <c r="JV37" s="34">
        <f>IF(JU37&lt;&gt;"",HLOOKUP(COUNT($IN37:JU37)+1,$G$4:$EH$8,JV$14,0)*$D37,IF($C37=JV$17,$G$7*$D37,""))</f>
        <v>2846.6348868507184</v>
      </c>
      <c r="JW37" s="34">
        <f>IF(JV37&lt;&gt;"",HLOOKUP(COUNT($IN37:JV37)+1,$G$4:$EH$8,JW$14,0)*$D37,IF($C37=JW$17,$G$7*$D37,""))</f>
        <v>3131.2983755357891</v>
      </c>
      <c r="JX37" s="34">
        <f>IF(JW37&lt;&gt;"",HLOOKUP(COUNT($IN37:JW37)+1,$G$4:$EH$8,JX$14,0)*$D37,IF($C37=JX$17,$G$7*$D37,""))</f>
        <v>3444.428213089368</v>
      </c>
      <c r="JY37" s="34">
        <f>IF(JX37&lt;&gt;"",HLOOKUP(COUNT($IN37:JX37)+1,$G$4:$EH$8,JY$14,0)*$D37,IF($C37=JY$17,$G$7*$D37,""))</f>
        <v>3272.2068024348982</v>
      </c>
      <c r="JZ37" s="34">
        <f>IF(JY37&lt;&gt;"",HLOOKUP(COUNT($IN37:JY37)+1,$G$4:$EH$8,JZ$14,0)*$D37,IF($C37=JZ$17,$G$7*$D37,""))</f>
        <v>3108.596462313154</v>
      </c>
      <c r="KA37" s="34">
        <f>IF(JZ37&lt;&gt;"",HLOOKUP(COUNT($IN37:JZ37)+1,$G$4:$EH$8,KA$14,0)*$D37,IF($C37=KA$17,$G$7*$D37,""))</f>
        <v>3326.1982146750747</v>
      </c>
      <c r="KB37" s="34">
        <f>IF(KA37&lt;&gt;"",HLOOKUP(COUNT($IN37:KA37)+1,$G$4:$EH$8,KB$14,0)*$D37,IF($C37=KB$17,$G$7*$D37,""))</f>
        <v>3559.0320897023298</v>
      </c>
      <c r="KC37" s="34">
        <f>IF(KB37&lt;&gt;"",HLOOKUP(COUNT($IN37:KB37)+1,$G$4:$EH$8,KC$14,0)*$D37,IF($C37=KC$17,$G$7*$D37,""))</f>
        <v>3808.164335981493</v>
      </c>
      <c r="KD37" s="34">
        <f>IF(KC37&lt;&gt;"",HLOOKUP(COUNT($IN37:KC37)+1,$G$4:$EH$8,KD$14,0)*$D37,IF($C37=KD$17,$G$7*$D37,""))</f>
        <v>4188.9807695796417</v>
      </c>
      <c r="KE37" s="34">
        <f>IF(KD37&lt;&gt;"",HLOOKUP(COUNT($IN37:KD37)+1,$G$4:$EH$8,KE$14,0)*$D37,IF($C37=KE$17,$G$7*$D37,""))</f>
        <v>3560.6336541426963</v>
      </c>
      <c r="KF37" s="34">
        <f>IF(KE37&lt;&gt;"",HLOOKUP(COUNT($IN37:KE37)+1,$G$4:$EH$8,KF$14,0)*$D37,IF($C37=KF$17,$G$7*$D37,""))</f>
        <v>3382.6019714355621</v>
      </c>
      <c r="KG37" s="34">
        <f>IF(KF37&lt;&gt;"",HLOOKUP(COUNT($IN37:KF37)+1,$G$4:$EH$8,KG$14,0)*$D37,IF($C37=KG$17,$G$7*$D37,""))</f>
        <v>3551.7320700073401</v>
      </c>
      <c r="KH37" s="34">
        <f>IF(KG37&lt;&gt;"",HLOOKUP(COUNT($IN37:KG37)+1,$G$4:$EH$8,KH$14,0)*$D37,IF($C37=KH$17,$G$7*$D37,""))</f>
        <v>3729.3186735077074</v>
      </c>
      <c r="KI37" s="34">
        <f>IF(KH37&lt;&gt;"",HLOOKUP(COUNT($IN37:KH37)+1,$G$4:$EH$8,KI$14,0)*$D37,IF($C37=KI$17,$G$7*$D37,""))</f>
        <v>3915.7846071830909</v>
      </c>
      <c r="KJ37" s="34">
        <f>IF(KI37&lt;&gt;"",HLOOKUP(COUNT($IN37:KI37)+1,$G$4:$EH$8,KJ$14,0)*$D37,IF($C37=KJ$17,$G$7*$D37,""))</f>
        <v>4189.8895296859082</v>
      </c>
      <c r="KK37" s="34">
        <f>IF(KJ37&lt;&gt;"",HLOOKUP(COUNT($IN37:KJ37)+1,$G$4:$EH$8,KK$14,0)*$D37,IF($C37=KK$17,$G$7*$D37,""))</f>
        <v>3770.9005767173176</v>
      </c>
      <c r="KL37" s="34">
        <f>IF(KK37&lt;&gt;"",HLOOKUP(COUNT($IN37:KK37)+1,$G$4:$EH$8,KL$14,0)*$D37,IF($C37=KL$17,$G$7*$D37,""))</f>
        <v>3393.8105190455867</v>
      </c>
      <c r="KM37" s="34">
        <f>IF(KL37&lt;&gt;"",HLOOKUP(COUNT($IN37:KL37)+1,$G$4:$EH$8,KM$14,0)*$D37,IF($C37=KM$17,$G$7*$D37,""))</f>
        <v>3631.3772553787771</v>
      </c>
      <c r="KN37" s="34">
        <f>IF(KM37&lt;&gt;"",HLOOKUP(COUNT($IN37:KM37)+1,$G$4:$EH$8,KN$14,0)*$D37,IF($C37=KN$17,$G$7*$D37,""))</f>
        <v>3885.5736632552903</v>
      </c>
      <c r="KO37" s="34">
        <f>IF(KN37&lt;&gt;"",HLOOKUP(COUNT($IN37:KN37)+1,$G$4:$EH$8,KO$14,0)*$D37,IF($C37=KO$17,$G$7*$D37,""))</f>
        <v>4157.5638196831624</v>
      </c>
      <c r="KP37" s="34">
        <f>IF(KO37&lt;&gt;"",HLOOKUP(COUNT($IN37:KO37)+1,$G$4:$EH$8,KP$14,0)*$D37,IF($C37=KP$17,$G$7*$D37,""))</f>
        <v>4490.1689252578153</v>
      </c>
      <c r="KQ37" s="34">
        <f>IF(KP37&lt;&gt;"",HLOOKUP(COUNT($IN37:KP37)+1,$G$4:$EH$8,KQ$14,0)*$D37,IF($C37=KQ$17,$G$7*$D37,""))</f>
        <v>3861.5452757217213</v>
      </c>
      <c r="KR37" s="34">
        <f>IF(KQ37&lt;&gt;"",HLOOKUP(COUNT($IN37:KQ37)+1,$G$4:$EH$8,KR$14,0)*$D37,IF($C37=KR$17,$G$7*$D37,""))</f>
        <v>3668.4680119356344</v>
      </c>
      <c r="KS37" s="34">
        <f>IF(KR37&lt;&gt;"",HLOOKUP(COUNT($IN37:KR37)+1,$G$4:$EH$8,KS$14,0)*$D37,IF($C37=KS$17,$G$7*$D37,""))</f>
        <v>3851.8914125324177</v>
      </c>
      <c r="KT37" s="34">
        <f>IF(KS37&lt;&gt;"",HLOOKUP(COUNT($IN37:KS37)+1,$G$4:$EH$8,KT$14,0)*$D37,IF($C37=KT$17,$G$7*$D37,""))</f>
        <v>4044.485983159037</v>
      </c>
      <c r="KU37" s="34">
        <f>IF(KT37&lt;&gt;"",HLOOKUP(COUNT($IN37:KT37)+1,$G$4:$EH$8,KU$14,0)*$D37,IF($C37=KU$17,$G$7*$D37,""))</f>
        <v>4246.7102823169889</v>
      </c>
      <c r="KV37" s="34">
        <f>IF(KU37&lt;&gt;"",HLOOKUP(COUNT($IN37:KU37)+1,$G$4:$EH$8,KV$14,0)*$D37,IF($C37=KV$17,$G$7*$D37,""))</f>
        <v>4543.9800020791772</v>
      </c>
      <c r="KW37" s="34">
        <f>IF(KV37&lt;&gt;"",HLOOKUP(COUNT($IN37:KV37)+1,$G$4:$EH$8,KW$14,0)*$D37,IF($C37=KW$17,$G$7*$D37,""))</f>
        <v>4089.5820018712611</v>
      </c>
      <c r="KX37" s="34">
        <f>IF(KW37&lt;&gt;"",HLOOKUP(COUNT($IN37:KW37)+1,$G$4:$EH$8,KX$14,0)*$D37,IF($C37=KX$17,$G$7*$D37,""))</f>
        <v>3680.6238016841344</v>
      </c>
      <c r="KY37" s="34">
        <f>IF(KX37&lt;&gt;"",HLOOKUP(COUNT($IN37:KX37)+1,$G$4:$EH$8,KY$14,0)*$D37,IF($C37=KY$17,$G$7*$D37,""))</f>
        <v>3938.2674678020244</v>
      </c>
      <c r="KZ37" s="34">
        <f>IF(KY37&lt;&gt;"",HLOOKUP(COUNT($IN37:KY37)+1,$G$4:$EH$8,KZ$14,0)*$D37,IF($C37=KZ$17,$G$7*$D37,""))</f>
        <v>4213.9461905481658</v>
      </c>
      <c r="LA37" s="34">
        <f>IF(KZ37&lt;&gt;"",HLOOKUP(COUNT($IN37:KZ37)+1,$G$4:$EH$8,LA$14,0)*$D37,IF($C37=LA$17,$G$7*$D37,""))</f>
        <v>4508.9224238865372</v>
      </c>
      <c r="LB37" s="34">
        <f>IF(LA37&lt;&gt;"",HLOOKUP(COUNT($IN37:LA37)+1,$G$4:$EH$8,LB$14,0)*$D37,IF($C37=LB$17,$G$7*$D37,""))</f>
        <v>4869.6362177974597</v>
      </c>
      <c r="LC37" s="34">
        <f>IF(LB37&lt;&gt;"",HLOOKUP(COUNT($IN37:LB37)+1,$G$4:$EH$8,LC$14,0)*$D37,IF($C37=LC$17,$G$7*$D37,""))</f>
        <v>4236.5835094837894</v>
      </c>
      <c r="LD37" s="34">
        <f>IF(LC37&lt;&gt;"",HLOOKUP(COUNT($IN37:LC37)+1,$G$4:$EH$8,LD$14,0)*$D37,IF($C37=LD$17,$G$7*$D37,""))</f>
        <v>4024.7543340096008</v>
      </c>
      <c r="LE37" s="34">
        <f>IF(LD37&lt;&gt;"",HLOOKUP(COUNT($IN37:LD37)+1,$G$4:$EH$8,LE$14,0)*$D37,IF($C37=LE$17,$G$7*$D37,""))</f>
        <v>4225.9920507100805</v>
      </c>
      <c r="LF37" s="34">
        <f>IF(LE37&lt;&gt;"",HLOOKUP(COUNT($IN37:LE37)+1,$G$4:$EH$8,LF$14,0)*$D37,IF($C37=LF$17,$G$7*$D37,""))</f>
        <v>4437.2916532455847</v>
      </c>
      <c r="LG37" s="34">
        <f>IF(LF37&lt;&gt;"",HLOOKUP(COUNT($IN37:LF37)+1,$G$4:$EH$8,LG$14,0)*$D37,IF($C37=LG$17,$G$7*$D37,""))</f>
        <v>4659.1562359078653</v>
      </c>
      <c r="LH37" s="34">
        <f>IF(LG37&lt;&gt;"",HLOOKUP(COUNT($IN37:LG37)+1,$G$4:$EH$8,LH$14,0)*$D37,IF($C37=LH$17,$G$7*$D37,""))</f>
        <v>4985.297172421414</v>
      </c>
      <c r="LI37" s="34">
        <f>IF(LH37&lt;&gt;"",HLOOKUP(COUNT($IN37:LH37)+1,$G$4:$EH$8,LI$14,0)*$D37,IF($C37=LI$17,$G$7*$D37,""))</f>
        <v>4486.7674551792725</v>
      </c>
      <c r="LJ37" s="34">
        <f>IF(LI37&lt;&gt;"",HLOOKUP(COUNT($IN37:LI37)+1,$G$4:$EH$8,LJ$14,0)*$D37,IF($C37=LJ$17,$G$7*$D37,""))</f>
        <v>4038.090709661346</v>
      </c>
      <c r="LK37" s="34">
        <f>IF(LJ37&lt;&gt;"",HLOOKUP(COUNT($IN37:LJ37)+1,$G$4:$EH$8,LK$14,0)*$D37,IF($C37=LK$17,$G$7*$D37,""))</f>
        <v>4320.7570593376404</v>
      </c>
      <c r="LL37" s="34">
        <f>IF(LK37&lt;&gt;"",HLOOKUP(COUNT($IN37:LK37)+1,$G$4:$EH$8,LL$14,0)*$D37,IF($C37=LL$17,$G$7*$D37,""))</f>
        <v>4623.2100534912752</v>
      </c>
      <c r="LM37" s="34">
        <f>IF(LL37&lt;&gt;"",HLOOKUP(COUNT($IN37:LL37)+1,$G$4:$EH$8,LM$14,0)*$D37,IF($C37=LM$17,$G$7*$D37,""))</f>
        <v>4946.8347572356643</v>
      </c>
      <c r="LN37" s="34">
        <f>IF(LM37&lt;&gt;"",HLOOKUP(COUNT($IN37:LM37)+1,$G$4:$EH$8,LN$14,0)*$D37,IF($C37=LN$17,$G$7*$D37,""))</f>
        <v>5342.5815378145162</v>
      </c>
      <c r="LO37" s="34">
        <f>IF(LN37&lt;&gt;"",HLOOKUP(COUNT($IN37:LN37)+1,$G$4:$EH$8,LO$14,0)*$D37,IF($C37=LO$17,$G$7*$D37,""))</f>
        <v>3507.0851034378893</v>
      </c>
      <c r="LP37" s="34">
        <f>IF(LO37&lt;&gt;"",HLOOKUP(COUNT($IN37:LO37)+1,$G$4:$EH$8,LP$14,0)*$D37,IF($C37=LP$17,$G$7*$D37,""))</f>
        <v>3507.0851034378893</v>
      </c>
      <c r="LQ37" s="34">
        <f>IF(LP37&lt;&gt;"",HLOOKUP(COUNT($IN37:LP37)+1,$G$4:$EH$8,LQ$14,0)*$D37,IF($C37=LQ$17,$G$7*$D37,""))</f>
        <v>3507.0851034378893</v>
      </c>
      <c r="LR37" s="34">
        <f>IF(LQ37&lt;&gt;"",HLOOKUP(COUNT($IN37:LQ37)+1,$G$4:$EH$8,LR$14,0)*$D37,IF($C37=LR$17,$G$7*$D37,""))</f>
        <v>3507.0851034378893</v>
      </c>
      <c r="LS37" s="34">
        <f>IF(LR37&lt;&gt;"",HLOOKUP(COUNT($IN37:LR37)+1,$G$4:$EH$8,LS$14,0)*$D37,IF($C37=LS$17,$G$7*$D37,""))</f>
        <v>3507.0851034378893</v>
      </c>
      <c r="LT37" s="34">
        <f>IF(LS37&lt;&gt;"",HLOOKUP(COUNT($IN37:LS37)+1,$G$4:$EH$8,LT$14,0)*$D37,IF($C37=LT$17,$G$7*$D37,""))</f>
        <v>3507.0851034378893</v>
      </c>
      <c r="LU37" s="34">
        <f>IF(LT37&lt;&gt;"",HLOOKUP(COUNT($IN37:LT37)+1,$G$4:$EH$8,LU$14,0)*$D37,IF($C37=LU$17,$G$7*$D37,""))</f>
        <v>3507.0851034378893</v>
      </c>
      <c r="LV37" s="34">
        <f>IF(LU37&lt;&gt;"",HLOOKUP(COUNT($IN37:LU37)+1,$G$4:$EH$8,LV$14,0)*$D37,IF($C37=LV$17,$G$7*$D37,""))</f>
        <v>3507.0851034378893</v>
      </c>
      <c r="LW37" s="34">
        <f>IF(LV37&lt;&gt;"",HLOOKUP(COUNT($IN37:LV37)+1,$G$4:$EH$8,LW$14,0)*$D37,IF($C37=LW$17,$G$7*$D37,""))</f>
        <v>3507.0851034378893</v>
      </c>
      <c r="LX37" s="34">
        <f>IF(LW37&lt;&gt;"",HLOOKUP(COUNT($IN37:LW37)+1,$G$4:$EH$8,LX$14,0)*$D37,IF($C37=LX$17,$G$7*$D37,""))</f>
        <v>3507.0851034378893</v>
      </c>
      <c r="LY37" s="34">
        <f>IF(LX37&lt;&gt;"",HLOOKUP(COUNT($IN37:LX37)+1,$G$4:$EH$8,LY$14,0)*$D37,IF($C37=LY$17,$G$7*$D37,""))</f>
        <v>3507.0851034378893</v>
      </c>
      <c r="LZ37" s="34">
        <f>IF(LY37&lt;&gt;"",HLOOKUP(COUNT($IN37:LY37)+1,$G$4:$EH$8,LZ$14,0)*$D37,IF($C37=LZ$17,$G$7*$D37,""))</f>
        <v>3507.0851034378893</v>
      </c>
      <c r="MA37" s="34">
        <f>IF(LZ37&lt;&gt;"",HLOOKUP(COUNT($IN37:LZ37)+1,$G$4:$EH$8,MA$14,0)*$D37,IF($C37=MA$17,$G$7*$D37,""))</f>
        <v>3507.0851034378893</v>
      </c>
      <c r="MB37" s="34">
        <f>IF(MA37&lt;&gt;"",HLOOKUP(COUNT($IN37:MA37)+1,$G$4:$EH$8,MB$14,0)*$D37,IF($C37=MB$17,$G$7*$D37,""))</f>
        <v>3507.0851034378893</v>
      </c>
      <c r="MC37" s="34">
        <f>IF(MB37&lt;&gt;"",HLOOKUP(COUNT($IN37:MB37)+1,$G$4:$EH$8,MC$14,0)*$D37,IF($C37=MC$17,$G$7*$D37,""))</f>
        <v>3507.0851034378893</v>
      </c>
      <c r="MD37" s="34">
        <f>IF(MC37&lt;&gt;"",HLOOKUP(COUNT($IN37:MC37)+1,$G$4:$EH$8,MD$14,0)*$D37,IF($C37=MD$17,$G$7*$D37,""))</f>
        <v>3507.0851034378893</v>
      </c>
      <c r="ME37" s="34">
        <f>IF(MD37&lt;&gt;"",HLOOKUP(COUNT($IN37:MD37)+1,$G$4:$EH$8,ME$14,0)*$D37,IF($C37=ME$17,$G$7*$D37,""))</f>
        <v>3507.0851034378893</v>
      </c>
      <c r="MF37" s="34">
        <f>IF(ME37&lt;&gt;"",HLOOKUP(COUNT($IN37:ME37)+1,$G$4:$EH$8,MF$14,0)*$D37,IF($C37=MF$17,$G$7*$D37,""))</f>
        <v>3507.0851034378893</v>
      </c>
      <c r="MG37" s="34">
        <f>IF(MF37&lt;&gt;"",HLOOKUP(COUNT($IN37:MF37)+1,$G$4:$EH$8,MG$14,0)*$D37,IF($C37=MG$17,$G$7*$D37,""))</f>
        <v>3507.0851034378893</v>
      </c>
      <c r="MH37" s="34">
        <f>IF(MG37&lt;&gt;"",HLOOKUP(COUNT($IN37:MG37)+1,$G$4:$EH$8,MH$14,0)*$D37,IF($C37=MH$17,$G$7*$D37,""))</f>
        <v>3507.0851034378893</v>
      </c>
      <c r="MI37" s="34">
        <f>IF(MH37&lt;&gt;"",HLOOKUP(COUNT($IN37:MH37)+1,$G$4:$EH$8,MI$14,0)*$D37,IF($C37=MI$17,$G$7*$D37,""))</f>
        <v>3507.0851034378893</v>
      </c>
      <c r="MJ37" s="34">
        <f>IF(MI37&lt;&gt;"",HLOOKUP(COUNT($IN37:MI37)+1,$G$4:$EH$8,MJ$14,0)*$D37,IF($C37=MJ$17,$G$7*$D37,""))</f>
        <v>3507.0851034378893</v>
      </c>
      <c r="MK37" s="34">
        <f>IF(MJ37&lt;&gt;"",HLOOKUP(COUNT($IN37:MJ37)+1,$G$4:$EH$8,MK$14,0)*$D37,IF($C37=MK$17,$G$7*$D37,""))</f>
        <v>3507.0851034378893</v>
      </c>
      <c r="ML37" s="34">
        <f>IF(MK37&lt;&gt;"",HLOOKUP(COUNT($IN37:MK37)+1,$G$4:$EH$8,ML$14,0)*$D37,IF($C37=ML$17,$G$7*$D37,""))</f>
        <v>3507.0851034378893</v>
      </c>
      <c r="MM37" s="34">
        <f>IF(ML37&lt;&gt;"",HLOOKUP(COUNT($IN37:ML37)+1,$G$4:$EH$8,MM$14,0)*$D37,IF($C37=MM$17,$G$7*$D37,""))</f>
        <v>3507.0851034378893</v>
      </c>
      <c r="MN37" s="34">
        <f>IF(MM37&lt;&gt;"",HLOOKUP(COUNT($IN37:MM37)+1,$G$4:$EH$8,MN$14,0)*$D37,IF($C37=MN$17,$G$7*$D37,""))</f>
        <v>3507.0851034378893</v>
      </c>
      <c r="MO37" s="34">
        <f>IF(MN37&lt;&gt;"",HLOOKUP(COUNT($IN37:MN37)+1,$G$4:$EH$8,MO$14,0)*$D37,IF($C37=MO$17,$G$7*$D37,""))</f>
        <v>3507.0851034378893</v>
      </c>
      <c r="MP37" s="34">
        <f>IF(MO37&lt;&gt;"",HLOOKUP(COUNT($IN37:MO37)+1,$G$4:$EH$8,MP$14,0)*$D37,IF($C37=MP$17,$G$7*$D37,""))</f>
        <v>3507.0851034378893</v>
      </c>
      <c r="MQ37" s="34">
        <f>IF(MP37&lt;&gt;"",HLOOKUP(COUNT($IN37:MP37)+1,$G$4:$EH$8,MQ$14,0)*$D37,IF($C37=MQ$17,$G$7*$D37,""))</f>
        <v>3507.0851034378893</v>
      </c>
      <c r="MR37" s="34">
        <f>IF(MQ37&lt;&gt;"",HLOOKUP(COUNT($IN37:MQ37)+1,$G$4:$EH$8,MR$14,0)*$D37,IF($C37=MR$17,$G$7*$D37,""))</f>
        <v>3507.0851034378893</v>
      </c>
      <c r="MS37" s="34">
        <f>IF(MR37&lt;&gt;"",HLOOKUP(COUNT($IN37:MR37)+1,$G$4:$EH$8,MS$14,0)*$D37,IF($C37=MS$17,$G$7*$D37,""))</f>
        <v>3507.0851034378893</v>
      </c>
      <c r="MT37" s="34">
        <f>IF(MS37&lt;&gt;"",HLOOKUP(COUNT($IN37:MS37)+1,$G$4:$EH$8,MT$14,0)*$D37,IF($C37=MT$17,$G$7*$D37,""))</f>
        <v>3507.0851034378893</v>
      </c>
      <c r="MU37" s="34">
        <f>IF(MT37&lt;&gt;"",HLOOKUP(COUNT($IN37:MT37)+1,$G$4:$EH$8,MU$14,0)*$D37,IF($C37=MU$17,$G$7*$D37,""))</f>
        <v>3507.0851034378893</v>
      </c>
      <c r="MV37" s="34">
        <f>IF(MU37&lt;&gt;"",HLOOKUP(COUNT($IN37:MU37)+1,$G$4:$EH$8,MV$14,0)*$D37,IF($C37=MV$17,$G$7*$D37,""))</f>
        <v>3507.0851034378893</v>
      </c>
      <c r="MW37" s="34">
        <f>IF(MV37&lt;&gt;"",HLOOKUP(COUNT($IN37:MV37)+1,$G$4:$EH$8,MW$14,0)*$D37,IF($C37=MW$17,$G$7*$D37,""))</f>
        <v>3507.0851034378893</v>
      </c>
      <c r="MX37" s="34">
        <f>IF(MW37&lt;&gt;"",HLOOKUP(COUNT($IN37:MW37)+1,$G$4:$EH$8,MX$14,0)*$D37,IF($C37=MX$17,$G$7*$D37,""))</f>
        <v>3507.0851034378893</v>
      </c>
      <c r="MY37" s="34">
        <f>IF(MX37&lt;&gt;"",HLOOKUP(COUNT($IN37:MX37)+1,$G$4:$EH$8,MY$14,0)*$D37,IF($C37=MY$17,$G$7*$D37,""))</f>
        <v>3507.0851034378893</v>
      </c>
      <c r="MZ37" s="34">
        <f>IF(MY37&lt;&gt;"",HLOOKUP(COUNT($IN37:MY37)+1,$G$4:$EH$8,MZ$14,0)*$D37,IF($C37=MZ$17,$G$7*$D37,""))</f>
        <v>3507.0851034378893</v>
      </c>
      <c r="NA37" s="34">
        <f>IF(MZ37&lt;&gt;"",HLOOKUP(COUNT($IN37:MZ37)+1,$G$4:$EH$8,NA$14,0)*$D37,IF($C37=NA$17,$G$7*$D37,""))</f>
        <v>3507.0851034378893</v>
      </c>
      <c r="NB37" s="34">
        <f>IF(NA37&lt;&gt;"",HLOOKUP(COUNT($IN37:NA37)+1,$G$4:$EH$8,NB$14,0)*$D37,IF($C37=NB$17,$G$7*$D37,""))</f>
        <v>3507.0851034378893</v>
      </c>
      <c r="NC37" s="34">
        <f>IF(NB37&lt;&gt;"",HLOOKUP(COUNT($IN37:NB37)+1,$G$4:$EH$8,NC$14,0)*$D37,IF($C37=NC$17,$G$7*$D37,""))</f>
        <v>3507.0851034378893</v>
      </c>
      <c r="ND37" s="34">
        <f>IF(NC37&lt;&gt;"",HLOOKUP(COUNT($IN37:NC37)+1,$G$4:$EH$8,ND$14,0)*$D37,IF($C37=ND$17,$G$7*$D37,""))</f>
        <v>3507.0851034378893</v>
      </c>
      <c r="NF37" s="34" t="str">
        <f>IF(NE37&lt;&gt;"",HLOOKUP(COUNT($NE37:NE37)+1,$G$4:$EH$8,NF$14,0)*$D37,IF($C37=NF$17,$G$8*$D37,""))</f>
        <v/>
      </c>
      <c r="NG37" s="34" t="str">
        <f>IF(NF37&lt;&gt;"",HLOOKUP(COUNT($NE37:NF37)+1,$G$4:$EH$8,NG$14,0)*$D37,IF($C37=NG$17,$G$8*$D37,""))</f>
        <v/>
      </c>
      <c r="NH37" s="34" t="str">
        <f>IF(NG37&lt;&gt;"",HLOOKUP(COUNT($NE37:NG37)+1,$G$4:$EH$8,NH$14,0)*$D37,IF($C37=NH$17,$G$8*$D37,""))</f>
        <v/>
      </c>
      <c r="NI37" s="34" t="str">
        <f>IF(NH37&lt;&gt;"",HLOOKUP(COUNT($NE37:NH37)+1,$G$4:$EH$8,NI$14,0)*$D37,IF($C37=NI$17,$G$8*$D37,""))</f>
        <v/>
      </c>
      <c r="NJ37" s="34" t="str">
        <f>IF(NI37&lt;&gt;"",HLOOKUP(COUNT($NE37:NI37)+1,$G$4:$EH$8,NJ$14,0)*$D37,IF($C37=NJ$17,$G$8*$D37,""))</f>
        <v/>
      </c>
      <c r="NK37" s="34" t="str">
        <f>IF(NJ37&lt;&gt;"",HLOOKUP(COUNT($NE37:NJ37)+1,$G$4:$EH$8,NK$14,0)*$D37,IF($C37=NK$17,$G$8*$D37,""))</f>
        <v/>
      </c>
      <c r="NL37" s="34" t="str">
        <f>IF(NK37&lt;&gt;"",HLOOKUP(COUNT($NE37:NK37)+1,$G$4:$EH$8,NL$14,0)*$D37,IF($C37=NL$17,$G$8*$D37,""))</f>
        <v/>
      </c>
      <c r="NM37" s="34" t="str">
        <f>IF(NL37&lt;&gt;"",HLOOKUP(COUNT($NE37:NL37)+1,$G$4:$EH$8,NM$14,0)*$D37,IF($C37=NM$17,$G$8*$D37,""))</f>
        <v/>
      </c>
      <c r="NN37" s="34" t="str">
        <f>IF(NM37&lt;&gt;"",HLOOKUP(COUNT($NE37:NM37)+1,$G$4:$EH$8,NN$14,0)*$D37,IF($C37=NN$17,$G$8*$D37,""))</f>
        <v/>
      </c>
      <c r="NO37" s="34" t="str">
        <f>IF(NN37&lt;&gt;"",HLOOKUP(COUNT($NE37:NN37)+1,$G$4:$EH$8,NO$14,0)*$D37,IF($C37=NO$17,$G$8*$D37,""))</f>
        <v/>
      </c>
      <c r="NP37" s="34" t="str">
        <f>IF(NO37&lt;&gt;"",HLOOKUP(COUNT($NE37:NO37)+1,$G$4:$EH$8,NP$14,0)*$D37,IF($C37=NP$17,$G$8*$D37,""))</f>
        <v/>
      </c>
      <c r="NQ37" s="34" t="str">
        <f>IF(NP37&lt;&gt;"",HLOOKUP(COUNT($NE37:NP37)+1,$G$4:$EH$8,NQ$14,0)*$D37,IF($C37=NQ$17,$G$8*$D37,""))</f>
        <v/>
      </c>
      <c r="NR37" s="34" t="str">
        <f>IF(NQ37&lt;&gt;"",HLOOKUP(COUNT($NE37:NQ37)+1,$G$4:$EH$8,NR$14,0)*$D37,IF($C37=NR$17,$G$8*$D37,""))</f>
        <v/>
      </c>
      <c r="NS37" s="34" t="str">
        <f>IF(NR37&lt;&gt;"",HLOOKUP(COUNT($NE37:NR37)+1,$G$4:$EH$8,NS$14,0)*$D37,IF($C37=NS$17,$G$8*$D37,""))</f>
        <v/>
      </c>
      <c r="NT37" s="34" t="str">
        <f>IF(NS37&lt;&gt;"",HLOOKUP(COUNT($NE37:NS37)+1,$G$4:$EH$8,NT$14,0)*$D37,IF($C37=NT$17,$G$8*$D37,""))</f>
        <v/>
      </c>
      <c r="NU37" s="34" t="str">
        <f>IF(NT37&lt;&gt;"",HLOOKUP(COUNT($NE37:NT37)+1,$G$4:$EH$8,NU$14,0)*$D37,IF($C37=NU$17,$G$8*$D37,""))</f>
        <v/>
      </c>
      <c r="NV37" s="34" t="str">
        <f>IF(NU37&lt;&gt;"",HLOOKUP(COUNT($NE37:NU37)+1,$G$4:$EH$8,NV$14,0)*$D37,IF($C37=NV$17,$G$8*$D37,""))</f>
        <v/>
      </c>
      <c r="NW37" s="34" t="str">
        <f>IF(NV37&lt;&gt;"",HLOOKUP(COUNT($NE37:NV37)+1,$G$4:$EH$8,NW$14,0)*$D37,IF($C37=NW$17,$G$8*$D37,""))</f>
        <v/>
      </c>
      <c r="NX37" s="34">
        <f>IF(NW37&lt;&gt;"",HLOOKUP(COUNT($NE37:NW37)+1,$G$4:$EH$8,NX$14,0)*$D37,IF($C37=NX$17,$G$8*$D37,""))</f>
        <v>70000</v>
      </c>
      <c r="NY37" s="34">
        <f>IF(NX37&lt;&gt;"",HLOOKUP(COUNT($NE37:NX37)+1,$G$4:$EH$8,NY$14,0)*$D37,IF($C37=NY$17,$G$8*$D37,""))</f>
        <v>0</v>
      </c>
      <c r="NZ37" s="34">
        <f>IF(NY37&lt;&gt;"",HLOOKUP(COUNT($NE37:NY37)+1,$G$4:$EH$8,NZ$14,0)*$D37,IF($C37=NZ$17,$G$8*$D37,""))</f>
        <v>0</v>
      </c>
      <c r="OA37" s="34">
        <f>IF(NZ37&lt;&gt;"",HLOOKUP(COUNT($NE37:NZ37)+1,$G$4:$EH$8,OA$14,0)*$D37,IF($C37=OA$17,$G$8*$D37,""))</f>
        <v>0</v>
      </c>
      <c r="OB37" s="34">
        <f>IF(OA37&lt;&gt;"",HLOOKUP(COUNT($NE37:OA37)+1,$G$4:$EH$8,OB$14,0)*$D37,IF($C37=OB$17,$G$8*$D37,""))</f>
        <v>0</v>
      </c>
      <c r="OC37" s="34">
        <f>IF(OB37&lt;&gt;"",HLOOKUP(COUNT($NE37:OB37)+1,$G$4:$EH$8,OC$14,0)*$D37,IF($C37=OC$17,$G$8*$D37,""))</f>
        <v>0</v>
      </c>
      <c r="OD37" s="34">
        <f>IF(OC37&lt;&gt;"",HLOOKUP(COUNT($NE37:OC37)+1,$G$4:$EH$8,OD$14,0)*$D37,IF($C37=OD$17,$G$8*$D37,""))</f>
        <v>0</v>
      </c>
      <c r="OE37" s="34">
        <f>IF(OD37&lt;&gt;"",HLOOKUP(COUNT($NE37:OD37)+1,$G$4:$EH$8,OE$14,0)*$D37,IF($C37=OE$17,$G$8*$D37,""))</f>
        <v>0</v>
      </c>
      <c r="OF37" s="34">
        <f>IF(OE37&lt;&gt;"",HLOOKUP(COUNT($NE37:OE37)+1,$G$4:$EH$8,OF$14,0)*$D37,IF($C37=OF$17,$G$8*$D37,""))</f>
        <v>0</v>
      </c>
      <c r="OG37" s="34">
        <f>IF(OF37&lt;&gt;"",HLOOKUP(COUNT($NE37:OF37)+1,$G$4:$EH$8,OG$14,0)*$D37,IF($C37=OG$17,$G$8*$D37,""))</f>
        <v>0</v>
      </c>
      <c r="OH37" s="34">
        <f>IF(OG37&lt;&gt;"",HLOOKUP(COUNT($NE37:OG37)+1,$G$4:$EH$8,OH$14,0)*$D37,IF($C37=OH$17,$G$8*$D37,""))</f>
        <v>0</v>
      </c>
      <c r="OI37" s="34">
        <f>IF(OH37&lt;&gt;"",HLOOKUP(COUNT($NE37:OH37)+1,$G$4:$EH$8,OI$14,0)*$D37,IF($C37=OI$17,$G$8*$D37,""))</f>
        <v>0</v>
      </c>
      <c r="OJ37" s="34">
        <f>IF(OI37&lt;&gt;"",HLOOKUP(COUNT($NE37:OI37)+1,$G$4:$EH$8,OJ$14,0)*$D37,IF($C37=OJ$17,$G$8*$D37,""))</f>
        <v>0</v>
      </c>
      <c r="OK37" s="34">
        <f>IF(OJ37&lt;&gt;"",HLOOKUP(COUNT($NE37:OJ37)+1,$G$4:$EH$8,OK$14,0)*$D37,IF($C37=OK$17,$G$8*$D37,""))</f>
        <v>0</v>
      </c>
      <c r="OL37" s="34">
        <f>IF(OK37&lt;&gt;"",HLOOKUP(COUNT($NE37:OK37)+1,$G$4:$EH$8,OL$14,0)*$D37,IF($C37=OL$17,$G$8*$D37,""))</f>
        <v>0</v>
      </c>
      <c r="OM37" s="34">
        <f>IF(OL37&lt;&gt;"",HLOOKUP(COUNT($NE37:OL37)+1,$G$4:$EH$8,OM$14,0)*$D37,IF($C37=OM$17,$G$8*$D37,""))</f>
        <v>0</v>
      </c>
      <c r="ON37" s="34">
        <f>IF(OM37&lt;&gt;"",HLOOKUP(COUNT($NE37:OM37)+1,$G$4:$EH$8,ON$14,0)*$D37,IF($C37=ON$17,$G$8*$D37,""))</f>
        <v>0</v>
      </c>
      <c r="OO37" s="34">
        <f>IF(ON37&lt;&gt;"",HLOOKUP(COUNT($NE37:ON37)+1,$G$4:$EH$8,OO$14,0)*$D37,IF($C37=OO$17,$G$8*$D37,""))</f>
        <v>0</v>
      </c>
      <c r="OP37" s="34">
        <f>IF(OO37&lt;&gt;"",HLOOKUP(COUNT($NE37:OO37)+1,$G$4:$EH$8,OP$14,0)*$D37,IF($C37=OP$17,$G$8*$D37,""))</f>
        <v>0</v>
      </c>
      <c r="OQ37" s="34">
        <f>IF(OP37&lt;&gt;"",HLOOKUP(COUNT($NE37:OP37)+1,$G$4:$EH$8,OQ$14,0)*$D37,IF($C37=OQ$17,$G$8*$D37,""))</f>
        <v>0</v>
      </c>
      <c r="OR37" s="34">
        <f>IF(OQ37&lt;&gt;"",HLOOKUP(COUNT($NE37:OQ37)+1,$G$4:$EH$8,OR$14,0)*$D37,IF($C37=OR$17,$G$8*$D37,""))</f>
        <v>0</v>
      </c>
      <c r="OS37" s="34">
        <f>IF(OR37&lt;&gt;"",HLOOKUP(COUNT($NE37:OR37)+1,$G$4:$EH$8,OS$14,0)*$D37,IF($C37=OS$17,$G$8*$D37,""))</f>
        <v>0</v>
      </c>
      <c r="OT37" s="34">
        <f>IF(OS37&lt;&gt;"",HLOOKUP(COUNT($NE37:OS37)+1,$G$4:$EH$8,OT$14,0)*$D37,IF($C37=OT$17,$G$8*$D37,""))</f>
        <v>0</v>
      </c>
      <c r="OU37" s="34">
        <f>IF(OT37&lt;&gt;"",HLOOKUP(COUNT($NE37:OT37)+1,$G$4:$EH$8,OU$14,0)*$D37,IF($C37=OU$17,$G$8*$D37,""))</f>
        <v>0</v>
      </c>
      <c r="OV37" s="34">
        <f>IF(OU37&lt;&gt;"",HLOOKUP(COUNT($NE37:OU37)+1,$G$4:$EH$8,OV$14,0)*$D37,IF($C37=OV$17,$G$8*$D37,""))</f>
        <v>0</v>
      </c>
      <c r="OW37" s="34">
        <f>IF(OV37&lt;&gt;"",HLOOKUP(COUNT($NE37:OV37)+1,$G$4:$EH$8,OW$14,0)*$D37,IF($C37=OW$17,$G$8*$D37,""))</f>
        <v>0</v>
      </c>
      <c r="OX37" s="34">
        <f>IF(OW37&lt;&gt;"",HLOOKUP(COUNT($NE37:OW37)+1,$G$4:$EH$8,OX$14,0)*$D37,IF($C37=OX$17,$G$8*$D37,""))</f>
        <v>0</v>
      </c>
      <c r="OY37" s="34">
        <f>IF(OX37&lt;&gt;"",HLOOKUP(COUNT($NE37:OX37)+1,$G$4:$EH$8,OY$14,0)*$D37,IF($C37=OY$17,$G$8*$D37,""))</f>
        <v>0</v>
      </c>
      <c r="OZ37" s="34">
        <f>IF(OY37&lt;&gt;"",HLOOKUP(COUNT($NE37:OY37)+1,$G$4:$EH$8,OZ$14,0)*$D37,IF($C37=OZ$17,$G$8*$D37,""))</f>
        <v>0</v>
      </c>
      <c r="PA37" s="34">
        <f>IF(OZ37&lt;&gt;"",HLOOKUP(COUNT($NE37:OZ37)+1,$G$4:$EH$8,PA$14,0)*$D37,IF($C37=PA$17,$G$8*$D37,""))</f>
        <v>0</v>
      </c>
      <c r="PB37" s="34">
        <f>IF(PA37&lt;&gt;"",HLOOKUP(COUNT($NE37:PA37)+1,$G$4:$EH$8,PB$14,0)*$D37,IF($C37=PB$17,$G$8*$D37,""))</f>
        <v>0</v>
      </c>
      <c r="PC37" s="34">
        <f>IF(PB37&lt;&gt;"",HLOOKUP(COUNT($NE37:PB37)+1,$G$4:$EH$8,PC$14,0)*$D37,IF($C37=PC$17,$G$8*$D37,""))</f>
        <v>0</v>
      </c>
      <c r="PD37" s="34">
        <f>IF(PC37&lt;&gt;"",HLOOKUP(COUNT($NE37:PC37)+1,$G$4:$EH$8,PD$14,0)*$D37,IF($C37=PD$17,$G$8*$D37,""))</f>
        <v>0</v>
      </c>
      <c r="PE37" s="34">
        <f>IF(PD37&lt;&gt;"",HLOOKUP(COUNT($NE37:PD37)+1,$G$4:$EH$8,PE$14,0)*$D37,IF($C37=PE$17,$G$8*$D37,""))</f>
        <v>0</v>
      </c>
      <c r="PF37" s="34">
        <f>IF(PE37&lt;&gt;"",HLOOKUP(COUNT($NE37:PE37)+1,$G$4:$EH$8,PF$14,0)*$D37,IF($C37=PF$17,$G$8*$D37,""))</f>
        <v>0</v>
      </c>
      <c r="PG37" s="34">
        <f>IF(PF37&lt;&gt;"",HLOOKUP(COUNT($NE37:PF37)+1,$G$4:$EH$8,PG$14,0)*$D37,IF($C37=PG$17,$G$8*$D37,""))</f>
        <v>0</v>
      </c>
      <c r="PH37" s="34">
        <f>IF(PG37&lt;&gt;"",HLOOKUP(COUNT($NE37:PG37)+1,$G$4:$EH$8,PH$14,0)*$D37,IF($C37=PH$17,$G$8*$D37,""))</f>
        <v>0</v>
      </c>
      <c r="PI37" s="34">
        <f>IF(PH37&lt;&gt;"",HLOOKUP(COUNT($NE37:PH37)+1,$G$4:$EH$8,PI$14,0)*$D37,IF($C37=PI$17,$G$8*$D37,""))</f>
        <v>0</v>
      </c>
      <c r="PJ37" s="34">
        <f>IF(PI37&lt;&gt;"",HLOOKUP(COUNT($NE37:PI37)+1,$G$4:$EH$8,PJ$14,0)*$D37,IF($C37=PJ$17,$G$8*$D37,""))</f>
        <v>0</v>
      </c>
      <c r="PK37" s="34">
        <f>IF(PJ37&lt;&gt;"",HLOOKUP(COUNT($NE37:PJ37)+1,$G$4:$EH$8,PK$14,0)*$D37,IF($C37=PK$17,$G$8*$D37,""))</f>
        <v>0</v>
      </c>
      <c r="PL37" s="34">
        <f>IF(PK37&lt;&gt;"",HLOOKUP(COUNT($NE37:PK37)+1,$G$4:$EH$8,PL$14,0)*$D37,IF($C37=PL$17,$G$8*$D37,""))</f>
        <v>0</v>
      </c>
      <c r="PM37" s="34">
        <f>IF(PL37&lt;&gt;"",HLOOKUP(COUNT($NE37:PL37)+1,$G$4:$EH$8,PM$14,0)*$D37,IF($C37=PM$17,$G$8*$D37,""))</f>
        <v>0</v>
      </c>
      <c r="PN37" s="34">
        <f>IF(PM37&lt;&gt;"",HLOOKUP(COUNT($NE37:PM37)+1,$G$4:$EH$8,PN$14,0)*$D37,IF($C37=PN$17,$G$8*$D37,""))</f>
        <v>0</v>
      </c>
      <c r="PO37" s="34">
        <f>IF(PN37&lt;&gt;"",HLOOKUP(COUNT($NE37:PN37)+1,$G$4:$EH$8,PO$14,0)*$D37,IF($C37=PO$17,$G$8*$D37,""))</f>
        <v>0</v>
      </c>
      <c r="PP37" s="34">
        <f>IF(PO37&lt;&gt;"",HLOOKUP(COUNT($NE37:PO37)+1,$G$4:$EH$8,PP$14,0)*$D37,IF($C37=PP$17,$G$8*$D37,""))</f>
        <v>0</v>
      </c>
      <c r="PQ37" s="34">
        <f>IF(PP37&lt;&gt;"",HLOOKUP(COUNT($NE37:PP37)+1,$G$4:$EH$8,PQ$14,0)*$D37,IF($C37=PQ$17,$G$8*$D37,""))</f>
        <v>0</v>
      </c>
      <c r="PR37" s="34">
        <f>IF(PQ37&lt;&gt;"",HLOOKUP(COUNT($NE37:PQ37)+1,$G$4:$EH$8,PR$14,0)*$D37,IF($C37=PR$17,$G$8*$D37,""))</f>
        <v>0</v>
      </c>
      <c r="PS37" s="34">
        <f>IF(PR37&lt;&gt;"",HLOOKUP(COUNT($NE37:PR37)+1,$G$4:$EH$8,PS$14,0)*$D37,IF($C37=PS$17,$G$8*$D37,""))</f>
        <v>0</v>
      </c>
      <c r="PT37" s="34">
        <f>IF(PS37&lt;&gt;"",HLOOKUP(COUNT($NE37:PS37)+1,$G$4:$EH$8,PT$14,0)*$D37,IF($C37=PT$17,$G$8*$D37,""))</f>
        <v>0</v>
      </c>
      <c r="PU37" s="34">
        <f>IF(PT37&lt;&gt;"",HLOOKUP(COUNT($NE37:PT37)+1,$G$4:$EH$8,PU$14,0)*$D37,IF($C37=PU$17,$G$8*$D37,""))</f>
        <v>0</v>
      </c>
      <c r="PV37" s="34">
        <f>IF(PU37&lt;&gt;"",HLOOKUP(COUNT($NE37:PU37)+1,$G$4:$EH$8,PV$14,0)*$D37,IF($C37=PV$17,$G$8*$D37,""))</f>
        <v>0</v>
      </c>
      <c r="PW37" s="34">
        <f>IF(PV37&lt;&gt;"",HLOOKUP(COUNT($NE37:PV37)+1,$G$4:$EH$8,PW$14,0)*$D37,IF($C37=PW$17,$G$8*$D37,""))</f>
        <v>0</v>
      </c>
      <c r="PX37" s="34">
        <f>IF(PW37&lt;&gt;"",HLOOKUP(COUNT($NE37:PW37)+1,$G$4:$EH$8,PX$14,0)*$D37,IF($C37=PX$17,$G$8*$D37,""))</f>
        <v>0</v>
      </c>
      <c r="PY37" s="34">
        <f>IF(PX37&lt;&gt;"",HLOOKUP(COUNT($NE37:PX37)+1,$G$4:$EH$8,PY$14,0)*$D37,IF($C37=PY$17,$G$8*$D37,""))</f>
        <v>0</v>
      </c>
      <c r="PZ37" s="34">
        <f>IF(PY37&lt;&gt;"",HLOOKUP(COUNT($NE37:PY37)+1,$G$4:$EH$8,PZ$14,0)*$D37,IF($C37=PZ$17,$G$8*$D37,""))</f>
        <v>0</v>
      </c>
      <c r="QA37" s="34">
        <f>IF(PZ37&lt;&gt;"",HLOOKUP(COUNT($NE37:PZ37)+1,$G$4:$EH$8,QA$14,0)*$D37,IF($C37=QA$17,$G$8*$D37,""))</f>
        <v>0</v>
      </c>
      <c r="QB37" s="34">
        <f>IF(QA37&lt;&gt;"",HLOOKUP(COUNT($NE37:QA37)+1,$G$4:$EH$8,QB$14,0)*$D37,IF($C37=QB$17,$G$8*$D37,""))</f>
        <v>0</v>
      </c>
      <c r="QC37" s="34">
        <f>IF(QB37&lt;&gt;"",HLOOKUP(COUNT($NE37:QB37)+1,$G$4:$EH$8,QC$14,0)*$D37,IF($C37=QC$17,$G$8*$D37,""))</f>
        <v>0</v>
      </c>
      <c r="QD37" s="34">
        <f>IF(QC37&lt;&gt;"",HLOOKUP(COUNT($NE37:QC37)+1,$G$4:$EH$8,QD$14,0)*$D37,IF($C37=QD$17,$G$8*$D37,""))</f>
        <v>0</v>
      </c>
      <c r="QE37" s="34">
        <f>IF(QD37&lt;&gt;"",HLOOKUP(COUNT($NE37:QD37)+1,$G$4:$EH$8,QE$14,0)*$D37,IF($C37=QE$17,$G$8*$D37,""))</f>
        <v>0</v>
      </c>
      <c r="QF37" s="34">
        <f>IF(QE37&lt;&gt;"",HLOOKUP(COUNT($NE37:QE37)+1,$G$4:$EH$8,QF$14,0)*$D37,IF($C37=QF$17,$G$8*$D37,""))</f>
        <v>0</v>
      </c>
      <c r="QG37" s="34">
        <f>IF(QF37&lt;&gt;"",HLOOKUP(COUNT($NE37:QF37)+1,$G$4:$EH$8,QG$14,0)*$D37,IF($C37=QG$17,$G$8*$D37,""))</f>
        <v>0</v>
      </c>
      <c r="QH37" s="34">
        <f>IF(QG37&lt;&gt;"",HLOOKUP(COUNT($NE37:QG37)+1,$G$4:$EH$8,QH$14,0)*$D37,IF($C37=QH$17,$G$8*$D37,""))</f>
        <v>0</v>
      </c>
      <c r="QI37" s="34">
        <f>IF(QH37&lt;&gt;"",HLOOKUP(COUNT($NE37:QH37)+1,$G$4:$EH$8,QI$14,0)*$D37,IF($C37=QI$17,$G$8*$D37,""))</f>
        <v>0</v>
      </c>
      <c r="QJ37" s="34">
        <f>IF(QI37&lt;&gt;"",HLOOKUP(COUNT($NE37:QI37)+1,$G$4:$EH$8,QJ$14,0)*$D37,IF($C37=QJ$17,$G$8*$D37,""))</f>
        <v>0</v>
      </c>
      <c r="QK37" s="34">
        <f>IF(QJ37&lt;&gt;"",HLOOKUP(COUNT($NE37:QJ37)+1,$G$4:$EH$8,QK$14,0)*$D37,IF($C37=QK$17,$G$8*$D37,""))</f>
        <v>0</v>
      </c>
      <c r="QL37" s="34">
        <f>IF(QK37&lt;&gt;"",HLOOKUP(COUNT($NE37:QK37)+1,$G$4:$EH$8,QL$14,0)*$D37,IF($C37=QL$17,$G$8*$D37,""))</f>
        <v>0</v>
      </c>
      <c r="QM37" s="34">
        <f>IF(QL37&lt;&gt;"",HLOOKUP(COUNT($NE37:QL37)+1,$G$4:$EH$8,QM$14,0)*$D37,IF($C37=QM$17,$G$8*$D37,""))</f>
        <v>0</v>
      </c>
      <c r="QN37" s="34">
        <f>IF(QM37&lt;&gt;"",HLOOKUP(COUNT($NE37:QM37)+1,$G$4:$EH$8,QN$14,0)*$D37,IF($C37=QN$17,$G$8*$D37,""))</f>
        <v>0</v>
      </c>
      <c r="QO37" s="34">
        <f>IF(QN37&lt;&gt;"",HLOOKUP(COUNT($NE37:QN37)+1,$G$4:$EH$8,QO$14,0)*$D37,IF($C37=QO$17,$G$8*$D37,""))</f>
        <v>0</v>
      </c>
      <c r="QP37" s="34">
        <f>IF(QO37&lt;&gt;"",HLOOKUP(COUNT($NE37:QO37)+1,$G$4:$EH$8,QP$14,0)*$D37,IF($C37=QP$17,$G$8*$D37,""))</f>
        <v>0</v>
      </c>
      <c r="QQ37" s="34">
        <f>IF(QP37&lt;&gt;"",HLOOKUP(COUNT($NE37:QP37)+1,$G$4:$EH$8,QQ$14,0)*$D37,IF($C37=QQ$17,$G$8*$D37,""))</f>
        <v>0</v>
      </c>
      <c r="QR37" s="34">
        <f>IF(QQ37&lt;&gt;"",HLOOKUP(COUNT($NE37:QQ37)+1,$G$4:$EH$8,QR$14,0)*$D37,IF($C37=QR$17,$G$8*$D37,""))</f>
        <v>0</v>
      </c>
      <c r="QS37" s="34">
        <f>IF(QR37&lt;&gt;"",HLOOKUP(COUNT($NE37:QR37)+1,$G$4:$EH$8,QS$14,0)*$D37,IF($C37=QS$17,$G$8*$D37,""))</f>
        <v>0</v>
      </c>
      <c r="QT37" s="34">
        <f>IF(QS37&lt;&gt;"",HLOOKUP(COUNT($NE37:QS37)+1,$G$4:$EH$8,QT$14,0)*$D37,IF($C37=QT$17,$G$8*$D37,""))</f>
        <v>0</v>
      </c>
      <c r="QU37" s="34">
        <f>IF(QT37&lt;&gt;"",HLOOKUP(COUNT($NE37:QT37)+1,$G$4:$EH$8,QU$14,0)*$D37,IF($C37=QU$17,$G$8*$D37,""))</f>
        <v>0</v>
      </c>
      <c r="QV37" s="34">
        <f>IF(QU37&lt;&gt;"",HLOOKUP(COUNT($NE37:QU37)+1,$G$4:$EH$8,QV$14,0)*$D37,IF($C37=QV$17,$G$8*$D37,""))</f>
        <v>0</v>
      </c>
      <c r="QW37" s="34">
        <f>IF(QV37&lt;&gt;"",HLOOKUP(COUNT($NE37:QV37)+1,$G$4:$EH$8,QW$14,0)*$D37,IF($C37=QW$17,$G$8*$D37,""))</f>
        <v>0</v>
      </c>
      <c r="QX37" s="34">
        <f>IF(QW37&lt;&gt;"",HLOOKUP(COUNT($NE37:QW37)+1,$G$4:$EH$8,QX$14,0)*$D37,IF($C37=QX$17,$G$8*$D37,""))</f>
        <v>0</v>
      </c>
      <c r="QY37" s="34">
        <f>IF(QX37&lt;&gt;"",HLOOKUP(COUNT($NE37:QX37)+1,$G$4:$EH$8,QY$14,0)*$D37,IF($C37=QY$17,$G$8*$D37,""))</f>
        <v>0</v>
      </c>
      <c r="QZ37" s="34">
        <f>IF(QY37&lt;&gt;"",HLOOKUP(COUNT($NE37:QY37)+1,$G$4:$EH$8,QZ$14,0)*$D37,IF($C37=QZ$17,$G$8*$D37,""))</f>
        <v>0</v>
      </c>
      <c r="RA37" s="34">
        <f>IF(QZ37&lt;&gt;"",HLOOKUP(COUNT($NE37:QZ37)+1,$G$4:$EH$8,RA$14,0)*$D37,IF($C37=RA$17,$G$8*$D37,""))</f>
        <v>0</v>
      </c>
      <c r="RB37" s="34">
        <f>IF(RA37&lt;&gt;"",HLOOKUP(COUNT($NE37:RA37)+1,$G$4:$EH$8,RB$14,0)*$D37,IF($C37=RB$17,$G$8*$D37,""))</f>
        <v>0</v>
      </c>
      <c r="RC37" s="34">
        <f>IF(RB37&lt;&gt;"",HLOOKUP(COUNT($NE37:RB37)+1,$G$4:$EH$8,RC$14,0)*$D37,IF($C37=RC$17,$G$8*$D37,""))</f>
        <v>0</v>
      </c>
      <c r="RD37" s="34">
        <f>IF(RC37&lt;&gt;"",HLOOKUP(COUNT($NE37:RC37)+1,$G$4:$EH$8,RD$14,0)*$D37,IF($C37=RD$17,$G$8*$D37,""))</f>
        <v>0</v>
      </c>
      <c r="RE37" s="34">
        <f>IF(RD37&lt;&gt;"",HLOOKUP(COUNT($NE37:RD37)+1,$G$4:$EH$8,RE$14,0)*$D37,IF($C37=RE$17,$G$8*$D37,""))</f>
        <v>0</v>
      </c>
      <c r="RF37" s="34">
        <f>IF(RE37&lt;&gt;"",HLOOKUP(COUNT($NE37:RE37)+1,$G$4:$EH$8,RF$14,0)*$D37,IF($C37=RF$17,$G$8*$D37,""))</f>
        <v>0</v>
      </c>
      <c r="RG37" s="34">
        <f>IF(RF37&lt;&gt;"",HLOOKUP(COUNT($NE37:RF37)+1,$G$4:$EH$8,RG$14,0)*$D37,IF($C37=RG$17,$G$8*$D37,""))</f>
        <v>0</v>
      </c>
      <c r="RH37" s="34">
        <f>IF(RG37&lt;&gt;"",HLOOKUP(COUNT($NE37:RG37)+1,$G$4:$EH$8,RH$14,0)*$D37,IF($C37=RH$17,$G$8*$D37,""))</f>
        <v>0</v>
      </c>
      <c r="RI37" s="34">
        <f>IF(RH37&lt;&gt;"",HLOOKUP(COUNT($NE37:RH37)+1,$G$4:$EH$8,RI$14,0)*$D37,IF($C37=RI$17,$G$8*$D37,""))</f>
        <v>0</v>
      </c>
      <c r="RJ37" s="34">
        <f>IF(RI37&lt;&gt;"",HLOOKUP(COUNT($NE37:RI37)+1,$G$4:$EH$8,RJ$14,0)*$D37,IF($C37=RJ$17,$G$8*$D37,""))</f>
        <v>0</v>
      </c>
      <c r="RK37" s="34">
        <f>IF(RJ37&lt;&gt;"",HLOOKUP(COUNT($NE37:RJ37)+1,$G$4:$EH$8,RK$14,0)*$D37,IF($C37=RK$17,$G$8*$D37,""))</f>
        <v>0</v>
      </c>
      <c r="RL37" s="34">
        <f>IF(RK37&lt;&gt;"",HLOOKUP(COUNT($NE37:RK37)+1,$G$4:$EH$8,RL$14,0)*$D37,IF($C37=RL$17,$G$8*$D37,""))</f>
        <v>0</v>
      </c>
      <c r="RM37" s="34">
        <f>IF(RL37&lt;&gt;"",HLOOKUP(COUNT($NE37:RL37)+1,$G$4:$EH$8,RM$14,0)*$D37,IF($C37=RM$17,$G$8*$D37,""))</f>
        <v>0</v>
      </c>
      <c r="RN37" s="34">
        <f>IF(RM37&lt;&gt;"",HLOOKUP(COUNT($NE37:RM37)+1,$G$4:$EH$8,RN$14,0)*$D37,IF($C37=RN$17,$G$8*$D37,""))</f>
        <v>0</v>
      </c>
      <c r="RO37" s="34">
        <f>IF(RN37&lt;&gt;"",HLOOKUP(COUNT($NE37:RN37)+1,$G$4:$EH$8,RO$14,0)*$D37,IF($C37=RO$17,$G$8*$D37,""))</f>
        <v>0</v>
      </c>
      <c r="RP37" s="34">
        <f>IF(RO37&lt;&gt;"",HLOOKUP(COUNT($NE37:RO37)+1,$G$4:$EH$8,RP$14,0)*$D37,IF($C37=RP$17,$G$8*$D37,""))</f>
        <v>0</v>
      </c>
      <c r="RQ37" s="34">
        <f>IF(RP37&lt;&gt;"",HLOOKUP(COUNT($NE37:RP37)+1,$G$4:$EH$8,RQ$14,0)*$D37,IF($C37=RQ$17,$G$8*$D37,""))</f>
        <v>0</v>
      </c>
      <c r="RR37" s="34">
        <f>IF(RQ37&lt;&gt;"",HLOOKUP(COUNT($NE37:RQ37)+1,$G$4:$EH$8,RR$14,0)*$D37,IF($C37=RR$17,$G$8*$D37,""))</f>
        <v>0</v>
      </c>
      <c r="RS37" s="34">
        <f>IF(RR37&lt;&gt;"",HLOOKUP(COUNT($NE37:RR37)+1,$G$4:$EH$8,RS$14,0)*$D37,IF($C37=RS$17,$G$8*$D37,""))</f>
        <v>0</v>
      </c>
      <c r="RT37" s="34">
        <f>IF(RS37&lt;&gt;"",HLOOKUP(COUNT($NE37:RS37)+1,$G$4:$EH$8,RT$14,0)*$D37,IF($C37=RT$17,$G$8*$D37,""))</f>
        <v>0</v>
      </c>
      <c r="RU37" s="34">
        <f>IF(RT37&lt;&gt;"",HLOOKUP(COUNT($NE37:RT37)+1,$G$4:$EH$8,RU$14,0)*$D37,IF($C37=RU$17,$G$8*$D37,""))</f>
        <v>0</v>
      </c>
      <c r="RW37" s="34" t="str">
        <f>IF(RV37&lt;&gt;"",HLOOKUP(COUNT($RV37:RV37)+1,$G$4:$EH$9,RW$14,0)*$D37,IF($C37=RW$17,$G$9*$D37,""))</f>
        <v/>
      </c>
      <c r="RX37" s="34" t="str">
        <f>IF(RW37&lt;&gt;"",HLOOKUP(COUNT($RV37:RW37)+1,$G$4:$EH$9,RX$14,0)*$D37,IF($C37=RX$17,$G$9*$D37,""))</f>
        <v/>
      </c>
      <c r="RY37" s="34" t="str">
        <f>IF(RX37&lt;&gt;"",HLOOKUP(COUNT($RV37:RX37)+1,$G$4:$EH$9,RY$14,0)*$D37,IF($C37=RY$17,$G$9*$D37,""))</f>
        <v/>
      </c>
      <c r="RZ37" s="34" t="str">
        <f>IF(RY37&lt;&gt;"",HLOOKUP(COUNT($RV37:RY37)+1,$G$4:$EH$9,RZ$14,0)*$D37,IF($C37=RZ$17,$G$9*$D37,""))</f>
        <v/>
      </c>
      <c r="SA37" s="34" t="str">
        <f>IF(RZ37&lt;&gt;"",HLOOKUP(COUNT($RV37:RZ37)+1,$G$4:$EH$9,SA$14,0)*$D37,IF($C37=SA$17,$G$9*$D37,""))</f>
        <v/>
      </c>
      <c r="SB37" s="34" t="str">
        <f>IF(SA37&lt;&gt;"",HLOOKUP(COUNT($RV37:SA37)+1,$G$4:$EH$9,SB$14,0)*$D37,IF($C37=SB$17,$G$9*$D37,""))</f>
        <v/>
      </c>
      <c r="SC37" s="34" t="str">
        <f>IF(SB37&lt;&gt;"",HLOOKUP(COUNT($RV37:SB37)+1,$G$4:$EH$9,SC$14,0)*$D37,IF($C37=SC$17,$G$9*$D37,""))</f>
        <v/>
      </c>
      <c r="SD37" s="34" t="str">
        <f>IF(SC37&lt;&gt;"",HLOOKUP(COUNT($RV37:SC37)+1,$G$4:$EH$9,SD$14,0)*$D37,IF($C37=SD$17,$G$9*$D37,""))</f>
        <v/>
      </c>
      <c r="SE37" s="34" t="str">
        <f>IF(SD37&lt;&gt;"",HLOOKUP(COUNT($RV37:SD37)+1,$G$4:$EH$9,SE$14,0)*$D37,IF($C37=SE$17,$G$9*$D37,""))</f>
        <v/>
      </c>
      <c r="SF37" s="34" t="str">
        <f>IF(SE37&lt;&gt;"",HLOOKUP(COUNT($RV37:SE37)+1,$G$4:$EH$9,SF$14,0)*$D37,IF($C37=SF$17,$G$9*$D37,""))</f>
        <v/>
      </c>
      <c r="SG37" s="34" t="str">
        <f>IF(SF37&lt;&gt;"",HLOOKUP(COUNT($RV37:SF37)+1,$G$4:$EH$9,SG$14,0)*$D37,IF($C37=SG$17,$G$9*$D37,""))</f>
        <v/>
      </c>
      <c r="SH37" s="34" t="str">
        <f>IF(SG37&lt;&gt;"",HLOOKUP(COUNT($RV37:SG37)+1,$G$4:$EH$9,SH$14,0)*$D37,IF($C37=SH$17,$G$9*$D37,""))</f>
        <v/>
      </c>
      <c r="SI37" s="34" t="str">
        <f>IF(SH37&lt;&gt;"",HLOOKUP(COUNT($RV37:SH37)+1,$G$4:$EH$9,SI$14,0)*$D37,IF($C37=SI$17,$G$9*$D37,""))</f>
        <v/>
      </c>
      <c r="SJ37" s="34" t="str">
        <f>IF(SI37&lt;&gt;"",HLOOKUP(COUNT($RV37:SI37)+1,$G$4:$EH$9,SJ$14,0)*$D37,IF($C37=SJ$17,$G$9*$D37,""))</f>
        <v/>
      </c>
      <c r="SK37" s="34" t="str">
        <f>IF(SJ37&lt;&gt;"",HLOOKUP(COUNT($RV37:SJ37)+1,$G$4:$EH$9,SK$14,0)*$D37,IF($C37=SK$17,$G$9*$D37,""))</f>
        <v/>
      </c>
      <c r="SL37" s="34" t="str">
        <f>IF(SK37&lt;&gt;"",HLOOKUP(COUNT($RV37:SK37)+1,$G$4:$EH$9,SL$14,0)*$D37,IF($C37=SL$17,$G$9*$D37,""))</f>
        <v/>
      </c>
      <c r="SM37" s="34" t="str">
        <f>IF(SL37&lt;&gt;"",HLOOKUP(COUNT($RV37:SL37)+1,$G$4:$EH$9,SM$14,0)*$D37,IF($C37=SM$17,$G$9*$D37,""))</f>
        <v/>
      </c>
      <c r="SN37" s="34" t="str">
        <f>IF(SM37&lt;&gt;"",HLOOKUP(COUNT($RV37:SM37)+1,$G$4:$EH$9,SN$14,0)*$D37,IF($C37=SN$17,$G$9*$D37,""))</f>
        <v/>
      </c>
      <c r="SO37" s="34">
        <f>IF(SN37&lt;&gt;"",HLOOKUP(COUNT($RV37:SN37)+1,$G$4:$EH$9,SO$14,0)*$D37,IF($C37=SO$17,$G$9*$D37,""))</f>
        <v>5800</v>
      </c>
      <c r="SP37" s="34">
        <f>IF(SO37&lt;&gt;"",HLOOKUP(COUNT($RV37:SO37)+1,$G$4:$EH$9,SP$14,0)*$D37,IF($C37=SP$17,$G$9*$D37,""))</f>
        <v>0</v>
      </c>
      <c r="SQ37" s="34">
        <f>IF(SP37&lt;&gt;"",HLOOKUP(COUNT($RV37:SP37)+1,$G$4:$EH$9,SQ$14,0)*$D37,IF($C37=SQ$17,$G$9*$D37,""))</f>
        <v>0</v>
      </c>
      <c r="SR37" s="34">
        <f>IF(SQ37&lt;&gt;"",HLOOKUP(COUNT($RV37:SQ37)+1,$G$4:$EH$9,SR$14,0)*$D37,IF($C37=SR$17,$G$9*$D37,""))</f>
        <v>0</v>
      </c>
      <c r="SS37" s="34">
        <f>IF(SR37&lt;&gt;"",HLOOKUP(COUNT($RV37:SR37)+1,$G$4:$EH$9,SS$14,0)*$D37,IF($C37=SS$17,$G$9*$D37,""))</f>
        <v>0</v>
      </c>
      <c r="ST37" s="34">
        <f>IF(SS37&lt;&gt;"",HLOOKUP(COUNT($RV37:SS37)+1,$G$4:$EH$9,ST$14,0)*$D37,IF($C37=ST$17,$G$9*$D37,""))</f>
        <v>0</v>
      </c>
      <c r="SU37" s="34">
        <f>IF(ST37&lt;&gt;"",HLOOKUP(COUNT($RV37:ST37)+1,$G$4:$EH$9,SU$14,0)*$D37,IF($C37=SU$17,$G$9*$D37,""))</f>
        <v>0</v>
      </c>
      <c r="SV37" s="34">
        <f>IF(SU37&lt;&gt;"",HLOOKUP(COUNT($RV37:SU37)+1,$G$4:$EH$9,SV$14,0)*$D37,IF($C37=SV$17,$G$9*$D37,""))</f>
        <v>0</v>
      </c>
      <c r="SW37" s="34">
        <f>IF(SV37&lt;&gt;"",HLOOKUP(COUNT($RV37:SV37)+1,$G$4:$EH$9,SW$14,0)*$D37,IF($C37=SW$17,$G$9*$D37,""))</f>
        <v>0</v>
      </c>
      <c r="SX37" s="34">
        <f>IF(SW37&lt;&gt;"",HLOOKUP(COUNT($RV37:SW37)+1,$G$4:$EH$9,SX$14,0)*$D37,IF($C37=SX$17,$G$9*$D37,""))</f>
        <v>0</v>
      </c>
      <c r="SY37" s="34">
        <f>IF(SX37&lt;&gt;"",HLOOKUP(COUNT($RV37:SX37)+1,$G$4:$EH$9,SY$14,0)*$D37,IF($C37=SY$17,$G$9*$D37,""))</f>
        <v>0</v>
      </c>
      <c r="SZ37" s="34">
        <f>IF(SY37&lt;&gt;"",HLOOKUP(COUNT($RV37:SY37)+1,$G$4:$EH$9,SZ$14,0)*$D37,IF($C37=SZ$17,$G$9*$D37,""))</f>
        <v>0</v>
      </c>
      <c r="TA37" s="34">
        <f>IF(SZ37&lt;&gt;"",HLOOKUP(COUNT($RV37:SZ37)+1,$G$4:$EH$9,TA$14,0)*$D37,IF($C37=TA$17,$G$9*$D37,""))</f>
        <v>0</v>
      </c>
      <c r="TB37" s="34">
        <f>IF(TA37&lt;&gt;"",HLOOKUP(COUNT($RV37:TA37)+1,$G$4:$EH$9,TB$14,0)*$D37,IF($C37=TB$17,$G$9*$D37,""))</f>
        <v>0</v>
      </c>
      <c r="TC37" s="34">
        <f>IF(TB37&lt;&gt;"",HLOOKUP(COUNT($RV37:TB37)+1,$G$4:$EH$9,TC$14,0)*$D37,IF($C37=TC$17,$G$9*$D37,""))</f>
        <v>0</v>
      </c>
      <c r="TD37" s="34">
        <f>IF(TC37&lt;&gt;"",HLOOKUP(COUNT($RV37:TC37)+1,$G$4:$EH$9,TD$14,0)*$D37,IF($C37=TD$17,$G$9*$D37,""))</f>
        <v>0</v>
      </c>
      <c r="TE37" s="34">
        <f>IF(TD37&lt;&gt;"",HLOOKUP(COUNT($RV37:TD37)+1,$G$4:$EH$9,TE$14,0)*$D37,IF($C37=TE$17,$G$9*$D37,""))</f>
        <v>0</v>
      </c>
      <c r="TF37" s="34">
        <f>IF(TE37&lt;&gt;"",HLOOKUP(COUNT($RV37:TE37)+1,$G$4:$EH$9,TF$14,0)*$D37,IF($C37=TF$17,$G$9*$D37,""))</f>
        <v>0</v>
      </c>
      <c r="TG37" s="34">
        <f>IF(TF37&lt;&gt;"",HLOOKUP(COUNT($RV37:TF37)+1,$G$4:$EH$9,TG$14,0)*$D37,IF($C37=TG$17,$G$9*$D37,""))</f>
        <v>0</v>
      </c>
      <c r="TH37" s="34">
        <f>IF(TG37&lt;&gt;"",HLOOKUP(COUNT($RV37:TG37)+1,$G$4:$EH$9,TH$14,0)*$D37,IF($C37=TH$17,$G$9*$D37,""))</f>
        <v>0</v>
      </c>
      <c r="TI37" s="34">
        <f>IF(TH37&lt;&gt;"",HLOOKUP(COUNT($RV37:TH37)+1,$G$4:$EH$9,TI$14,0)*$D37,IF($C37=TI$17,$G$9*$D37,""))</f>
        <v>0</v>
      </c>
      <c r="TJ37" s="34">
        <f>IF(TI37&lt;&gt;"",HLOOKUP(COUNT($RV37:TI37)+1,$G$4:$EH$9,TJ$14,0)*$D37,IF($C37=TJ$17,$G$9*$D37,""))</f>
        <v>0</v>
      </c>
      <c r="TK37" s="34">
        <f>IF(TJ37&lt;&gt;"",HLOOKUP(COUNT($RV37:TJ37)+1,$G$4:$EH$9,TK$14,0)*$D37,IF($C37=TK$17,$G$9*$D37,""))</f>
        <v>0</v>
      </c>
      <c r="TL37" s="34">
        <f>IF(TK37&lt;&gt;"",HLOOKUP(COUNT($RV37:TK37)+1,$G$4:$EH$9,TL$14,0)*$D37,IF($C37=TL$17,$G$9*$D37,""))</f>
        <v>0</v>
      </c>
      <c r="TM37" s="34">
        <f>IF(TL37&lt;&gt;"",HLOOKUP(COUNT($RV37:TL37)+1,$G$4:$EH$9,TM$14,0)*$D37,IF($C37=TM$17,$G$9*$D37,""))</f>
        <v>0</v>
      </c>
      <c r="TN37" s="34">
        <f>IF(TM37&lt;&gt;"",HLOOKUP(COUNT($RV37:TM37)+1,$G$4:$EH$9,TN$14,0)*$D37,IF($C37=TN$17,$G$9*$D37,""))</f>
        <v>0</v>
      </c>
      <c r="TO37" s="34">
        <f>IF(TN37&lt;&gt;"",HLOOKUP(COUNT($RV37:TN37)+1,$G$4:$EH$9,TO$14,0)*$D37,IF($C37=TO$17,$G$9*$D37,""))</f>
        <v>0</v>
      </c>
      <c r="TP37" s="34">
        <f>IF(TO37&lt;&gt;"",HLOOKUP(COUNT($RV37:TO37)+1,$G$4:$EH$9,TP$14,0)*$D37,IF($C37=TP$17,$G$9*$D37,""))</f>
        <v>0</v>
      </c>
      <c r="TQ37" s="34">
        <f>IF(TP37&lt;&gt;"",HLOOKUP(COUNT($RV37:TP37)+1,$G$4:$EH$9,TQ$14,0)*$D37,IF($C37=TQ$17,$G$9*$D37,""))</f>
        <v>0</v>
      </c>
      <c r="TR37" s="34">
        <f>IF(TQ37&lt;&gt;"",HLOOKUP(COUNT($RV37:TQ37)+1,$G$4:$EH$9,TR$14,0)*$D37,IF($C37=TR$17,$G$9*$D37,""))</f>
        <v>0</v>
      </c>
      <c r="TS37" s="34">
        <f>IF(TR37&lt;&gt;"",HLOOKUP(COUNT($RV37:TR37)+1,$G$4:$EH$9,TS$14,0)*$D37,IF($C37=TS$17,$G$9*$D37,""))</f>
        <v>0</v>
      </c>
      <c r="TT37" s="34">
        <f>IF(TS37&lt;&gt;"",HLOOKUP(COUNT($RV37:TS37)+1,$G$4:$EH$9,TT$14,0)*$D37,IF($C37=TT$17,$G$9*$D37,""))</f>
        <v>0</v>
      </c>
      <c r="TU37" s="34">
        <f>IF(TT37&lt;&gt;"",HLOOKUP(COUNT($RV37:TT37)+1,$G$4:$EH$9,TU$14,0)*$D37,IF($C37=TU$17,$G$9*$D37,""))</f>
        <v>0</v>
      </c>
      <c r="TV37" s="34">
        <f>IF(TU37&lt;&gt;"",HLOOKUP(COUNT($RV37:TU37)+1,$G$4:$EH$9,TV$14,0)*$D37,IF($C37=TV$17,$G$9*$D37,""))</f>
        <v>0</v>
      </c>
      <c r="TW37" s="34">
        <f>IF(TV37&lt;&gt;"",HLOOKUP(COUNT($RV37:TV37)+1,$G$4:$EH$9,TW$14,0)*$D37,IF($C37=TW$17,$G$9*$D37,""))</f>
        <v>0</v>
      </c>
      <c r="TX37" s="34">
        <f>IF(TW37&lt;&gt;"",HLOOKUP(COUNT($RV37:TW37)+1,$G$4:$EH$9,TX$14,0)*$D37,IF($C37=TX$17,$G$9*$D37,""))</f>
        <v>0</v>
      </c>
      <c r="TY37" s="34">
        <f>IF(TX37&lt;&gt;"",HLOOKUP(COUNT($RV37:TX37)+1,$G$4:$EH$9,TY$14,0)*$D37,IF($C37=TY$17,$G$9*$D37,""))</f>
        <v>0</v>
      </c>
      <c r="TZ37" s="34">
        <f>IF(TY37&lt;&gt;"",HLOOKUP(COUNT($RV37:TY37)+1,$G$4:$EH$9,TZ$14,0)*$D37,IF($C37=TZ$17,$G$9*$D37,""))</f>
        <v>0</v>
      </c>
      <c r="UA37" s="34">
        <f>IF(TZ37&lt;&gt;"",HLOOKUP(COUNT($RV37:TZ37)+1,$G$4:$EH$9,UA$14,0)*$D37,IF($C37=UA$17,$G$9*$D37,""))</f>
        <v>0</v>
      </c>
      <c r="UB37" s="34">
        <f>IF(UA37&lt;&gt;"",HLOOKUP(COUNT($RV37:UA37)+1,$G$4:$EH$9,UB$14,0)*$D37,IF($C37=UB$17,$G$9*$D37,""))</f>
        <v>0</v>
      </c>
      <c r="UC37" s="34">
        <f>IF(UB37&lt;&gt;"",HLOOKUP(COUNT($RV37:UB37)+1,$G$4:$EH$9,UC$14,0)*$D37,IF($C37=UC$17,$G$9*$D37,""))</f>
        <v>0</v>
      </c>
      <c r="UD37" s="34">
        <f>IF(UC37&lt;&gt;"",HLOOKUP(COUNT($RV37:UC37)+1,$G$4:$EH$9,UD$14,0)*$D37,IF($C37=UD$17,$G$9*$D37,""))</f>
        <v>0</v>
      </c>
      <c r="UE37" s="34">
        <f>IF(UD37&lt;&gt;"",HLOOKUP(COUNT($RV37:UD37)+1,$G$4:$EH$9,UE$14,0)*$D37,IF($C37=UE$17,$G$9*$D37,""))</f>
        <v>0</v>
      </c>
      <c r="UF37" s="34">
        <f>IF(UE37&lt;&gt;"",HLOOKUP(COUNT($RV37:UE37)+1,$G$4:$EH$9,UF$14,0)*$D37,IF($C37=UF$17,$G$9*$D37,""))</f>
        <v>0</v>
      </c>
      <c r="UG37" s="34">
        <f>IF(UF37&lt;&gt;"",HLOOKUP(COUNT($RV37:UF37)+1,$G$4:$EH$9,UG$14,0)*$D37,IF($C37=UG$17,$G$9*$D37,""))</f>
        <v>0</v>
      </c>
      <c r="UH37" s="34">
        <f>IF(UG37&lt;&gt;"",HLOOKUP(COUNT($RV37:UG37)+1,$G$4:$EH$9,UH$14,0)*$D37,IF($C37=UH$17,$G$9*$D37,""))</f>
        <v>0</v>
      </c>
      <c r="UI37" s="34">
        <f>IF(UH37&lt;&gt;"",HLOOKUP(COUNT($RV37:UH37)+1,$G$4:$EH$9,UI$14,0)*$D37,IF($C37=UI$17,$G$9*$D37,""))</f>
        <v>0</v>
      </c>
      <c r="UJ37" s="34">
        <f>IF(UI37&lt;&gt;"",HLOOKUP(COUNT($RV37:UI37)+1,$G$4:$EH$9,UJ$14,0)*$D37,IF($C37=UJ$17,$G$9*$D37,""))</f>
        <v>0</v>
      </c>
      <c r="UK37" s="34">
        <f>IF(UJ37&lt;&gt;"",HLOOKUP(COUNT($RV37:UJ37)+1,$G$4:$EH$9,UK$14,0)*$D37,IF($C37=UK$17,$G$9*$D37,""))</f>
        <v>0</v>
      </c>
      <c r="UL37" s="34">
        <f>IF(UK37&lt;&gt;"",HLOOKUP(COUNT($RV37:UK37)+1,$G$4:$EH$9,UL$14,0)*$D37,IF($C37=UL$17,$G$9*$D37,""))</f>
        <v>0</v>
      </c>
      <c r="UM37" s="34">
        <f>IF(UL37&lt;&gt;"",HLOOKUP(COUNT($RV37:UL37)+1,$G$4:$EH$9,UM$14,0)*$D37,IF($C37=UM$17,$G$9*$D37,""))</f>
        <v>0</v>
      </c>
      <c r="UN37" s="34">
        <f>IF(UM37&lt;&gt;"",HLOOKUP(COUNT($RV37:UM37)+1,$G$4:$EH$9,UN$14,0)*$D37,IF($C37=UN$17,$G$9*$D37,""))</f>
        <v>0</v>
      </c>
      <c r="UO37" s="34">
        <f>IF(UN37&lt;&gt;"",HLOOKUP(COUNT($RV37:UN37)+1,$G$4:$EH$9,UO$14,0)*$D37,IF($C37=UO$17,$G$9*$D37,""))</f>
        <v>0</v>
      </c>
      <c r="UP37" s="34">
        <f>IF(UO37&lt;&gt;"",HLOOKUP(COUNT($RV37:UO37)+1,$G$4:$EH$9,UP$14,0)*$D37,IF($C37=UP$17,$G$9*$D37,""))</f>
        <v>0</v>
      </c>
      <c r="UQ37" s="34">
        <f>IF(UP37&lt;&gt;"",HLOOKUP(COUNT($RV37:UP37)+1,$G$4:$EH$9,UQ$14,0)*$D37,IF($C37=UQ$17,$G$9*$D37,""))</f>
        <v>0</v>
      </c>
      <c r="UR37" s="34">
        <f>IF(UQ37&lt;&gt;"",HLOOKUP(COUNT($RV37:UQ37)+1,$G$4:$EH$9,UR$14,0)*$D37,IF($C37=UR$17,$G$9*$D37,""))</f>
        <v>0</v>
      </c>
      <c r="US37" s="34">
        <f>IF(UR37&lt;&gt;"",HLOOKUP(COUNT($RV37:UR37)+1,$G$4:$EH$9,US$14,0)*$D37,IF($C37=US$17,$G$9*$D37,""))</f>
        <v>0</v>
      </c>
      <c r="UT37" s="34">
        <f>IF(US37&lt;&gt;"",HLOOKUP(COUNT($RV37:US37)+1,$G$4:$EH$9,UT$14,0)*$D37,IF($C37=UT$17,$G$9*$D37,""))</f>
        <v>0</v>
      </c>
      <c r="UU37" s="34">
        <f>IF(UT37&lt;&gt;"",HLOOKUP(COUNT($RV37:UT37)+1,$G$4:$EH$9,UU$14,0)*$D37,IF($C37=UU$17,$G$9*$D37,""))</f>
        <v>0</v>
      </c>
      <c r="UV37" s="34">
        <f>IF(UU37&lt;&gt;"",HLOOKUP(COUNT($RV37:UU37)+1,$G$4:$EH$9,UV$14,0)*$D37,IF($C37=UV$17,$G$9*$D37,""))</f>
        <v>0</v>
      </c>
      <c r="UW37" s="34">
        <f>IF(UV37&lt;&gt;"",HLOOKUP(COUNT($RV37:UV37)+1,$G$4:$EH$9,UW$14,0)*$D37,IF($C37=UW$17,$G$9*$D37,""))</f>
        <v>0</v>
      </c>
      <c r="UX37" s="34">
        <f>IF(UW37&lt;&gt;"",HLOOKUP(COUNT($RV37:UW37)+1,$G$4:$EH$9,UX$14,0)*$D37,IF($C37=UX$17,$G$9*$D37,""))</f>
        <v>0</v>
      </c>
      <c r="UY37" s="34">
        <f>IF(UX37&lt;&gt;"",HLOOKUP(COUNT($RV37:UX37)+1,$G$4:$EH$9,UY$14,0)*$D37,IF($C37=UY$17,$G$9*$D37,""))</f>
        <v>0</v>
      </c>
      <c r="UZ37" s="34">
        <f>IF(UY37&lt;&gt;"",HLOOKUP(COUNT($RV37:UY37)+1,$G$4:$EH$9,UZ$14,0)*$D37,IF($C37=UZ$17,$G$9*$D37,""))</f>
        <v>0</v>
      </c>
      <c r="VA37" s="34">
        <f>IF(UZ37&lt;&gt;"",HLOOKUP(COUNT($RV37:UZ37)+1,$G$4:$EH$9,VA$14,0)*$D37,IF($C37=VA$17,$G$9*$D37,""))</f>
        <v>0</v>
      </c>
      <c r="VB37" s="34">
        <f>IF(VA37&lt;&gt;"",HLOOKUP(COUNT($RV37:VA37)+1,$G$4:$EH$9,VB$14,0)*$D37,IF($C37=VB$17,$G$9*$D37,""))</f>
        <v>0</v>
      </c>
      <c r="VC37" s="34">
        <f>IF(VB37&lt;&gt;"",HLOOKUP(COUNT($RV37:VB37)+1,$G$4:$EH$9,VC$14,0)*$D37,IF($C37=VC$17,$G$9*$D37,""))</f>
        <v>0</v>
      </c>
      <c r="VD37" s="34">
        <f>IF(VC37&lt;&gt;"",HLOOKUP(COUNT($RV37:VC37)+1,$G$4:$EH$9,VD$14,0)*$D37,IF($C37=VD$17,$G$9*$D37,""))</f>
        <v>0</v>
      </c>
      <c r="VE37" s="34">
        <f>IF(VD37&lt;&gt;"",HLOOKUP(COUNT($RV37:VD37)+1,$G$4:$EH$9,VE$14,0)*$D37,IF($C37=VE$17,$G$9*$D37,""))</f>
        <v>0</v>
      </c>
      <c r="VF37" s="34">
        <f>IF(VE37&lt;&gt;"",HLOOKUP(COUNT($RV37:VE37)+1,$G$4:$EH$9,VF$14,0)*$D37,IF($C37=VF$17,$G$9*$D37,""))</f>
        <v>0</v>
      </c>
      <c r="VG37" s="34">
        <f>IF(VF37&lt;&gt;"",HLOOKUP(COUNT($RV37:VF37)+1,$G$4:$EH$9,VG$14,0)*$D37,IF($C37=VG$17,$G$9*$D37,""))</f>
        <v>0</v>
      </c>
      <c r="VH37" s="34">
        <f>IF(VG37&lt;&gt;"",HLOOKUP(COUNT($RV37:VG37)+1,$G$4:$EH$9,VH$14,0)*$D37,IF($C37=VH$17,$G$9*$D37,""))</f>
        <v>0</v>
      </c>
      <c r="VI37" s="34">
        <f>IF(VH37&lt;&gt;"",HLOOKUP(COUNT($RV37:VH37)+1,$G$4:$EH$9,VI$14,0)*$D37,IF($C37=VI$17,$G$9*$D37,""))</f>
        <v>0</v>
      </c>
      <c r="VJ37" s="34">
        <f>IF(VI37&lt;&gt;"",HLOOKUP(COUNT($RV37:VI37)+1,$G$4:$EH$9,VJ$14,0)*$D37,IF($C37=VJ$17,$G$9*$D37,""))</f>
        <v>0</v>
      </c>
      <c r="VK37" s="34">
        <f>IF(VJ37&lt;&gt;"",HLOOKUP(COUNT($RV37:VJ37)+1,$G$4:$EH$9,VK$14,0)*$D37,IF($C37=VK$17,$G$9*$D37,""))</f>
        <v>0</v>
      </c>
      <c r="VL37" s="34">
        <f>IF(VK37&lt;&gt;"",HLOOKUP(COUNT($RV37:VK37)+1,$G$4:$EH$9,VL$14,0)*$D37,IF($C37=VL$17,$G$9*$D37,""))</f>
        <v>0</v>
      </c>
      <c r="VM37" s="34">
        <f>IF(VL37&lt;&gt;"",HLOOKUP(COUNT($RV37:VL37)+1,$G$4:$EH$9,VM$14,0)*$D37,IF($C37=VM$17,$G$9*$D37,""))</f>
        <v>0</v>
      </c>
      <c r="VN37" s="34">
        <f>IF(VM37&lt;&gt;"",HLOOKUP(COUNT($RV37:VM37)+1,$G$4:$EH$9,VN$14,0)*$D37,IF($C37=VN$17,$G$9*$D37,""))</f>
        <v>0</v>
      </c>
      <c r="VO37" s="34">
        <f>IF(VN37&lt;&gt;"",HLOOKUP(COUNT($RV37:VN37)+1,$G$4:$EH$9,VO$14,0)*$D37,IF($C37=VO$17,$G$9*$D37,""))</f>
        <v>0</v>
      </c>
      <c r="VP37" s="34">
        <f>IF(VO37&lt;&gt;"",HLOOKUP(COUNT($RV37:VO37)+1,$G$4:$EH$9,VP$14,0)*$D37,IF($C37=VP$17,$G$9*$D37,""))</f>
        <v>0</v>
      </c>
      <c r="VQ37" s="34">
        <f>IF(VP37&lt;&gt;"",HLOOKUP(COUNT($RV37:VP37)+1,$G$4:$EH$9,VQ$14,0)*$D37,IF($C37=VQ$17,$G$9*$D37,""))</f>
        <v>0</v>
      </c>
      <c r="VR37" s="34">
        <f>IF(VQ37&lt;&gt;"",HLOOKUP(COUNT($RV37:VQ37)+1,$G$4:$EH$9,VR$14,0)*$D37,IF($C37=VR$17,$G$9*$D37,""))</f>
        <v>0</v>
      </c>
      <c r="VS37" s="34">
        <f>IF(VR37&lt;&gt;"",HLOOKUP(COUNT($RV37:VR37)+1,$G$4:$EH$9,VS$14,0)*$D37,IF($C37=VS$17,$G$9*$D37,""))</f>
        <v>0</v>
      </c>
      <c r="VT37" s="34">
        <f>IF(VS37&lt;&gt;"",HLOOKUP(COUNT($RV37:VS37)+1,$G$4:$EH$9,VT$14,0)*$D37,IF($C37=VT$17,$G$9*$D37,""))</f>
        <v>0</v>
      </c>
      <c r="VU37" s="34">
        <f>IF(VT37&lt;&gt;"",HLOOKUP(COUNT($RV37:VT37)+1,$G$4:$EH$9,VU$14,0)*$D37,IF($C37=VU$17,$G$9*$D37,""))</f>
        <v>0</v>
      </c>
      <c r="VV37" s="34">
        <f>IF(VU37&lt;&gt;"",HLOOKUP(COUNT($RV37:VU37)+1,$G$4:$EH$9,VV$14,0)*$D37,IF($C37=VV$17,$G$9*$D37,""))</f>
        <v>0</v>
      </c>
      <c r="VW37" s="34">
        <f>IF(VV37&lt;&gt;"",HLOOKUP(COUNT($RV37:VV37)+1,$G$4:$EH$9,VW$14,0)*$D37,IF($C37=VW$17,$G$9*$D37,""))</f>
        <v>0</v>
      </c>
      <c r="VX37" s="34">
        <f>IF(VW37&lt;&gt;"",HLOOKUP(COUNT($RV37:VW37)+1,$G$4:$EH$9,VX$14,0)*$D37,IF($C37=VX$17,$G$9*$D37,""))</f>
        <v>0</v>
      </c>
      <c r="VY37" s="34">
        <f>IF(VX37&lt;&gt;"",HLOOKUP(COUNT($RV37:VX37)+1,$G$4:$EH$9,VY$14,0)*$D37,IF($C37=VY$17,$G$9*$D37,""))</f>
        <v>0</v>
      </c>
      <c r="VZ37" s="34">
        <f>IF(VY37&lt;&gt;"",HLOOKUP(COUNT($RV37:VY37)+1,$G$4:$EH$9,VZ$14,0)*$D37,IF($C37=VZ$17,$G$9*$D37,""))</f>
        <v>0</v>
      </c>
      <c r="WA37" s="34">
        <f>IF(VZ37&lt;&gt;"",HLOOKUP(COUNT($RV37:VZ37)+1,$G$4:$EH$9,WA$14,0)*$D37,IF($C37=WA$17,$G$9*$D37,""))</f>
        <v>0</v>
      </c>
      <c r="WB37" s="34">
        <f>IF(WA37&lt;&gt;"",HLOOKUP(COUNT($RV37:WA37)+1,$G$4:$EH$9,WB$14,0)*$D37,IF($C37=WB$17,$G$9*$D37,""))</f>
        <v>0</v>
      </c>
      <c r="WC37" s="34">
        <f>IF(WB37&lt;&gt;"",HLOOKUP(COUNT($RV37:WB37)+1,$G$4:$EH$9,WC$14,0)*$D37,IF($C37=WC$17,$G$9*$D37,""))</f>
        <v>0</v>
      </c>
      <c r="WD37" s="34">
        <f>IF(WC37&lt;&gt;"",HLOOKUP(COUNT($RV37:WC37)+1,$G$4:$EH$9,WD$14,0)*$D37,IF($C37=WD$17,$G$9*$D37,""))</f>
        <v>0</v>
      </c>
      <c r="WE37" s="34">
        <f>IF(WD37&lt;&gt;"",HLOOKUP(COUNT($RV37:WD37)+1,$G$4:$EH$9,WE$14,0)*$D37,IF($C37=WE$17,$G$9*$D37,""))</f>
        <v>0</v>
      </c>
      <c r="WF37" s="34">
        <f>IF(WE37&lt;&gt;"",HLOOKUP(COUNT($RV37:WE37)+1,$G$4:$EH$9,WF$14,0)*$D37,IF($C37=WF$17,$G$9*$D37,""))</f>
        <v>0</v>
      </c>
      <c r="WG37" s="34">
        <f>IF(WF37&lt;&gt;"",HLOOKUP(COUNT($RV37:WF37)+1,$G$4:$EH$9,WG$14,0)*$D37,IF($C37=WG$17,$G$9*$D37,""))</f>
        <v>0</v>
      </c>
      <c r="WH37" s="34">
        <f>IF(WG37&lt;&gt;"",HLOOKUP(COUNT($RV37:WG37)+1,$G$4:$EH$9,WH$14,0)*$D37,IF($C37=WH$17,$G$9*$D37,""))</f>
        <v>0</v>
      </c>
      <c r="WI37" s="34">
        <f>IF(WH37&lt;&gt;"",HLOOKUP(COUNT($RV37:WH37)+1,$G$4:$EH$9,WI$14,0)*$D37,IF($C37=WI$17,$G$9*$D37,""))</f>
        <v>0</v>
      </c>
      <c r="WJ37" s="34">
        <f>IF(WI37&lt;&gt;"",HLOOKUP(COUNT($RV37:WI37)+1,$G$4:$EH$9,WJ$14,0)*$D37,IF($C37=WJ$17,$G$9*$D37,""))</f>
        <v>0</v>
      </c>
      <c r="WK37" s="34">
        <f>IF(WJ37&lt;&gt;"",HLOOKUP(COUNT($RV37:WJ37)+1,$G$4:$EH$9,WK$14,0)*$D37,IF($C37=WK$17,$G$9*$D37,""))</f>
        <v>0</v>
      </c>
      <c r="WL37" s="34">
        <f>IF(WK37&lt;&gt;"",HLOOKUP(COUNT($RV37:WK37)+1,$G$4:$EH$9,WL$14,0)*$D37,IF($C37=WL$17,$G$9*$D37,""))</f>
        <v>0</v>
      </c>
    </row>
    <row r="38" spans="1:610" ht="15" x14ac:dyDescent="0.2">
      <c r="A38" s="25">
        <f t="shared" si="909"/>
        <v>8</v>
      </c>
      <c r="B38" s="25" t="s">
        <v>80</v>
      </c>
      <c r="C38" s="62">
        <f t="shared" si="908"/>
        <v>20</v>
      </c>
      <c r="D38" s="30">
        <f>VLOOKUP(B38,Premissas!$R$8:$AD$18,(Histograma!A38+1),0)</f>
        <v>2</v>
      </c>
      <c r="G38" s="34" t="str">
        <f>IF(F38&lt;&gt;"",HLOOKUP(COUNT($F38:F38)+1,$G$4:$EH$8,G$14,0)*$D38,IF($C38=G$17,$G$5*$D38,""))</f>
        <v/>
      </c>
      <c r="H38" s="34" t="str">
        <f>IF(G38&lt;&gt;"",HLOOKUP(COUNT($F38:G38)+1,$G$4:$EH$8,H$14,0)*$D38,IF($C38=H$17,$G$5*$D38,""))</f>
        <v/>
      </c>
      <c r="I38" s="34" t="str">
        <f>IF(H38&lt;&gt;"",HLOOKUP(COUNT($F38:H38)+1,$G$4:$EH$8,I$14,0)*$D38,IF($C38=I$17,$G$5*$D38,""))</f>
        <v/>
      </c>
      <c r="J38" s="34" t="str">
        <f>IF(I38&lt;&gt;"",HLOOKUP(COUNT($F38:I38)+1,$G$4:$EH$8,J$14,0)*$D38,IF($C38=J$17,$G$5*$D38,""))</f>
        <v/>
      </c>
      <c r="K38" s="34" t="str">
        <f>IF(J38&lt;&gt;"",HLOOKUP(COUNT($F38:J38)+1,$G$4:$EH$8,K$14,0)*$D38,IF($C38=K$17,$G$5*$D38,""))</f>
        <v/>
      </c>
      <c r="L38" s="34" t="str">
        <f>IF(K38&lt;&gt;"",HLOOKUP(COUNT($F38:K38)+1,$G$4:$EH$8,L$14,0)*$D38,IF($C38=L$17,$G$5*$D38,""))</f>
        <v/>
      </c>
      <c r="M38" s="34" t="str">
        <f>IF(L38&lt;&gt;"",HLOOKUP(COUNT($F38:L38)+1,$G$4:$EH$8,M$14,0)*$D38,IF($C38=M$17,$G$5*$D38,""))</f>
        <v/>
      </c>
      <c r="N38" s="34" t="str">
        <f>IF(M38&lt;&gt;"",HLOOKUP(COUNT($F38:M38)+1,$G$4:$EH$8,N$14,0)*$D38,IF($C38=N$17,$G$5*$D38,""))</f>
        <v/>
      </c>
      <c r="O38" s="34" t="str">
        <f>IF(N38&lt;&gt;"",HLOOKUP(COUNT($F38:N38)+1,$G$4:$EH$8,O$14,0)*$D38,IF($C38=O$17,$G$5*$D38,""))</f>
        <v/>
      </c>
      <c r="P38" s="34" t="str">
        <f>IF(O38&lt;&gt;"",HLOOKUP(COUNT($F38:O38)+1,$G$4:$EH$8,P$14,0)*$D38,IF($C38=P$17,$G$5*$D38,""))</f>
        <v/>
      </c>
      <c r="Q38" s="34" t="str">
        <f>IF(P38&lt;&gt;"",HLOOKUP(COUNT($F38:P38)+1,$G$4:$EH$8,Q$14,0)*$D38,IF($C38=Q$17,$G$5*$D38,""))</f>
        <v/>
      </c>
      <c r="R38" s="34" t="str">
        <f>IF(Q38&lt;&gt;"",HLOOKUP(COUNT($F38:Q38)+1,$G$4:$EH$8,R$14,0)*$D38,IF($C38=R$17,$G$5*$D38,""))</f>
        <v/>
      </c>
      <c r="S38" s="34" t="str">
        <f>IF(R38&lt;&gt;"",HLOOKUP(COUNT($F38:R38)+1,$G$4:$EH$8,S$14,0)*$D38,IF($C38=S$17,$G$5*$D38,""))</f>
        <v/>
      </c>
      <c r="T38" s="34" t="str">
        <f>IF(S38&lt;&gt;"",HLOOKUP(COUNT($F38:S38)+1,$G$4:$EH$8,T$14,0)*$D38,IF($C38=T$17,$G$5*$D38,""))</f>
        <v/>
      </c>
      <c r="U38" s="34" t="str">
        <f>IF(T38&lt;&gt;"",HLOOKUP(COUNT($F38:T38)+1,$G$4:$EH$8,U$14,0)*$D38,IF($C38=U$17,$G$5*$D38,""))</f>
        <v/>
      </c>
      <c r="V38" s="34" t="str">
        <f>IF(U38&lt;&gt;"",HLOOKUP(COUNT($F38:U38)+1,$G$4:$EH$8,V$14,0)*$D38,IF($C38=V$17,$G$5*$D38,""))</f>
        <v/>
      </c>
      <c r="W38" s="34" t="str">
        <f>IF(V38&lt;&gt;"",HLOOKUP(COUNT($F38:V38)+1,$G$4:$EH$8,W$14,0)*$D38,IF($C38=W$17,$G$5*$D38,""))</f>
        <v/>
      </c>
      <c r="X38" s="34" t="str">
        <f>IF(W38&lt;&gt;"",HLOOKUP(COUNT($F38:W38)+1,$G$4:$EH$8,X$14,0)*$D38,IF($C38=X$17,$G$5*$D38,""))</f>
        <v/>
      </c>
      <c r="Y38" s="34" t="str">
        <f>IF(X38&lt;&gt;"",HLOOKUP(COUNT($F38:X38)+1,$G$4:$EH$8,Y$14,0)*$D38,IF($C38=Y$17,$G$5*$D38,""))</f>
        <v/>
      </c>
      <c r="Z38" s="34">
        <f>IF(Y38&lt;&gt;"",HLOOKUP(COUNT($F38:Y38)+1,$G$4:$EH$8,Z$14,0)*$D38,IF($C38=Z$17,$G$5*$D38,""))</f>
        <v>0</v>
      </c>
      <c r="AA38" s="34">
        <f>IF(Z38&lt;&gt;"",HLOOKUP(COUNT($F38:Z38)+1,$G$4:$EH$8,AA$14,0)*$D38,IF($C38=AA$17,$G$5*$D38,""))</f>
        <v>0</v>
      </c>
      <c r="AB38" s="34" t="e">
        <f>IF(AA38&lt;&gt;"",HLOOKUP(COUNT($F38:AA38)+1,$G$4:$EH$8,AB$14,0)*$D38,IF($C38=AB$17,$G$5*$D38,""))</f>
        <v>#VALUE!</v>
      </c>
      <c r="AC38" s="34" t="e">
        <f>IF(AB38&lt;&gt;"",HLOOKUP(COUNT($F38:AB38)+1,$G$4:$EH$8,AC$14,0)*$D38,IF($C38=AC$17,$G$5*$D38,""))</f>
        <v>#VALUE!</v>
      </c>
      <c r="AD38" s="34" t="e">
        <f>IF(AC38&lt;&gt;"",HLOOKUP(COUNT($F38:AC38)+1,$G$4:$EH$8,AD$14,0)*$D38,IF($C38=AD$17,$G$5*$D38,""))</f>
        <v>#VALUE!</v>
      </c>
      <c r="AE38" s="34" t="e">
        <f>IF(AD38&lt;&gt;"",HLOOKUP(COUNT($F38:AD38)+1,$G$4:$EH$8,AE$14,0)*$D38,IF($C38=AE$17,$G$5*$D38,""))</f>
        <v>#VALUE!</v>
      </c>
      <c r="AF38" s="34" t="e">
        <f>IF(AE38&lt;&gt;"",HLOOKUP(COUNT($F38:AE38)+1,$G$4:$EH$8,AF$14,0)*$D38,IF($C38=AF$17,$G$5*$D38,""))</f>
        <v>#VALUE!</v>
      </c>
      <c r="AG38" s="34" t="e">
        <f>IF(AF38&lt;&gt;"",HLOOKUP(COUNT($F38:AF38)+1,$G$4:$EH$8,AG$14,0)*$D38,IF($C38=AG$17,$G$5*$D38,""))</f>
        <v>#VALUE!</v>
      </c>
      <c r="AH38" s="34" t="e">
        <f>IF(AG38&lt;&gt;"",HLOOKUP(COUNT($F38:AG38)+1,$G$4:$EH$8,AH$14,0)*$D38,IF($C38=AH$17,$G$5*$D38,""))</f>
        <v>#VALUE!</v>
      </c>
      <c r="AI38" s="34" t="e">
        <f>IF(AH38&lt;&gt;"",HLOOKUP(COUNT($F38:AH38)+1,$G$4:$EH$8,AI$14,0)*$D38,IF($C38=AI$17,$G$5*$D38,""))</f>
        <v>#VALUE!</v>
      </c>
      <c r="AJ38" s="34" t="e">
        <f>IF(AI38&lt;&gt;"",HLOOKUP(COUNT($F38:AI38)+1,$G$4:$EH$8,AJ$14,0)*$D38,IF($C38=AJ$17,$G$5*$D38,""))</f>
        <v>#VALUE!</v>
      </c>
      <c r="AK38" s="34" t="e">
        <f>IF(AJ38&lt;&gt;"",HLOOKUP(COUNT($F38:AJ38)+1,$G$4:$EH$8,AK$14,0)*$D38,IF($C38=AK$17,$G$5*$D38,""))</f>
        <v>#VALUE!</v>
      </c>
      <c r="AL38" s="34" t="e">
        <f>IF(AK38&lt;&gt;"",HLOOKUP(COUNT($F38:AK38)+1,$G$4:$EH$8,AL$14,0)*$D38,IF($C38=AL$17,$G$5*$D38,""))</f>
        <v>#VALUE!</v>
      </c>
      <c r="AM38" s="34" t="e">
        <f>IF(AL38&lt;&gt;"",HLOOKUP(COUNT($F38:AL38)+1,$G$4:$EH$8,AM$14,0)*$D38,IF($C38=AM$17,$G$5*$D38,""))</f>
        <v>#VALUE!</v>
      </c>
      <c r="AN38" s="34" t="e">
        <f>IF(AM38&lt;&gt;"",HLOOKUP(COUNT($F38:AM38)+1,$G$4:$EH$8,AN$14,0)*$D38,IF($C38=AN$17,$G$5*$D38,""))</f>
        <v>#VALUE!</v>
      </c>
      <c r="AO38" s="34" t="e">
        <f>IF(AN38&lt;&gt;"",HLOOKUP(COUNT($F38:AN38)+1,$G$4:$EH$8,AO$14,0)*$D38,IF($C38=AO$17,$G$5*$D38,""))</f>
        <v>#VALUE!</v>
      </c>
      <c r="AP38" s="34" t="e">
        <f>IF(AO38&lt;&gt;"",HLOOKUP(COUNT($F38:AO38)+1,$G$4:$EH$8,AP$14,0)*$D38,IF($C38=AP$17,$G$5*$D38,""))</f>
        <v>#VALUE!</v>
      </c>
      <c r="AQ38" s="34" t="e">
        <f>IF(AP38&lt;&gt;"",HLOOKUP(COUNT($F38:AP38)+1,$G$4:$EH$8,AQ$14,0)*$D38,IF($C38=AQ$17,$G$5*$D38,""))</f>
        <v>#VALUE!</v>
      </c>
      <c r="AR38" s="34" t="e">
        <f>IF(AQ38&lt;&gt;"",HLOOKUP(COUNT($F38:AQ38)+1,$G$4:$EH$8,AR$14,0)*$D38,IF($C38=AR$17,$G$5*$D38,""))</f>
        <v>#VALUE!</v>
      </c>
      <c r="AS38" s="34" t="e">
        <f>IF(AR38&lt;&gt;"",HLOOKUP(COUNT($F38:AR38)+1,$G$4:$EH$8,AS$14,0)*$D38,IF($C38=AS$17,$G$5*$D38,""))</f>
        <v>#VALUE!</v>
      </c>
      <c r="AT38" s="34" t="e">
        <f>IF(AS38&lt;&gt;"",HLOOKUP(COUNT($F38:AS38)+1,$G$4:$EH$8,AT$14,0)*$D38,IF($C38=AT$17,$G$5*$D38,""))</f>
        <v>#VALUE!</v>
      </c>
      <c r="AU38" s="34" t="e">
        <f>IF(AT38&lt;&gt;"",HLOOKUP(COUNT($F38:AT38)+1,$G$4:$EH$8,AU$14,0)*$D38,IF($C38=AU$17,$G$5*$D38,""))</f>
        <v>#VALUE!</v>
      </c>
      <c r="AV38" s="34" t="e">
        <f>IF(AU38&lt;&gt;"",HLOOKUP(COUNT($F38:AU38)+1,$G$4:$EH$8,AV$14,0)*$D38,IF($C38=AV$17,$G$5*$D38,""))</f>
        <v>#VALUE!</v>
      </c>
      <c r="AW38" s="34" t="e">
        <f>IF(AV38&lt;&gt;"",HLOOKUP(COUNT($F38:AV38)+1,$G$4:$EH$8,AW$14,0)*$D38,IF($C38=AW$17,$G$5*$D38,""))</f>
        <v>#VALUE!</v>
      </c>
      <c r="AX38" s="34" t="e">
        <f>IF(AW38&lt;&gt;"",HLOOKUP(COUNT($F38:AW38)+1,$G$4:$EH$8,AX$14,0)*$D38,IF($C38=AX$17,$G$5*$D38,""))</f>
        <v>#VALUE!</v>
      </c>
      <c r="AY38" s="34" t="e">
        <f>IF(AX38&lt;&gt;"",HLOOKUP(COUNT($F38:AX38)+1,$G$4:$EH$8,AY$14,0)*$D38,IF($C38=AY$17,$G$5*$D38,""))</f>
        <v>#VALUE!</v>
      </c>
      <c r="AZ38" s="34" t="e">
        <f>IF(AY38&lt;&gt;"",HLOOKUP(COUNT($F38:AY38)+1,$G$4:$EH$8,AZ$14,0)*$D38,IF($C38=AZ$17,$G$5*$D38,""))</f>
        <v>#VALUE!</v>
      </c>
      <c r="BA38" s="34" t="e">
        <f>IF(AZ38&lt;&gt;"",HLOOKUP(COUNT($F38:AZ38)+1,$G$4:$EH$8,BA$14,0)*$D38,IF($C38=BA$17,$G$5*$D38,""))</f>
        <v>#VALUE!</v>
      </c>
      <c r="BB38" s="34" t="e">
        <f>IF(BA38&lt;&gt;"",HLOOKUP(COUNT($F38:BA38)+1,$G$4:$EH$8,BB$14,0)*$D38,IF($C38=BB$17,$G$5*$D38,""))</f>
        <v>#VALUE!</v>
      </c>
      <c r="BC38" s="34" t="e">
        <f>IF(BB38&lt;&gt;"",HLOOKUP(COUNT($F38:BB38)+1,$G$4:$EH$8,BC$14,0)*$D38,IF($C38=BC$17,$G$5*$D38,""))</f>
        <v>#VALUE!</v>
      </c>
      <c r="BD38" s="34" t="e">
        <f>IF(BC38&lt;&gt;"",HLOOKUP(COUNT($F38:BC38)+1,$G$4:$EH$8,BD$14,0)*$D38,IF($C38=BD$17,$G$5*$D38,""))</f>
        <v>#VALUE!</v>
      </c>
      <c r="BE38" s="34" t="e">
        <f>IF(BD38&lt;&gt;"",HLOOKUP(COUNT($F38:BD38)+1,$G$4:$EH$8,BE$14,0)*$D38,IF($C38=BE$17,$G$5*$D38,""))</f>
        <v>#VALUE!</v>
      </c>
      <c r="BF38" s="34" t="e">
        <f>IF(BE38&lt;&gt;"",HLOOKUP(COUNT($F38:BE38)+1,$G$4:$EH$8,BF$14,0)*$D38,IF($C38=BF$17,$G$5*$D38,""))</f>
        <v>#VALUE!</v>
      </c>
      <c r="BG38" s="34" t="e">
        <f>IF(BF38&lt;&gt;"",HLOOKUP(COUNT($F38:BF38)+1,$G$4:$EH$8,BG$14,0)*$D38,IF($C38=BG$17,$G$5*$D38,""))</f>
        <v>#VALUE!</v>
      </c>
      <c r="BH38" s="34" t="e">
        <f>IF(BG38&lt;&gt;"",HLOOKUP(COUNT($F38:BG38)+1,$G$4:$EH$8,BH$14,0)*$D38,IF($C38=BH$17,$G$5*$D38,""))</f>
        <v>#VALUE!</v>
      </c>
      <c r="BI38" s="34" t="e">
        <f>IF(BH38&lt;&gt;"",HLOOKUP(COUNT($F38:BH38)+1,$G$4:$EH$8,BI$14,0)*$D38,IF($C38=BI$17,$G$5*$D38,""))</f>
        <v>#VALUE!</v>
      </c>
      <c r="BJ38" s="34" t="e">
        <f>IF(BI38&lt;&gt;"",HLOOKUP(COUNT($F38:BI38)+1,$G$4:$EH$8,BJ$14,0)*$D38,IF($C38=BJ$17,$G$5*$D38,""))</f>
        <v>#VALUE!</v>
      </c>
      <c r="BK38" s="34" t="e">
        <f>IF(BJ38&lt;&gt;"",HLOOKUP(COUNT($F38:BJ38)+1,$G$4:$EH$8,BK$14,0)*$D38,IF($C38=BK$17,$G$5*$D38,""))</f>
        <v>#VALUE!</v>
      </c>
      <c r="BL38" s="34" t="e">
        <f>IF(BK38&lt;&gt;"",HLOOKUP(COUNT($F38:BK38)+1,$G$4:$EH$8,BL$14,0)*$D38,IF($C38=BL$17,$G$5*$D38,""))</f>
        <v>#VALUE!</v>
      </c>
      <c r="BM38" s="34" t="e">
        <f>IF(BL38&lt;&gt;"",HLOOKUP(COUNT($F38:BL38)+1,$G$4:$EH$8,BM$14,0)*$D38,IF($C38=BM$17,$G$5*$D38,""))</f>
        <v>#VALUE!</v>
      </c>
      <c r="BN38" s="34" t="e">
        <f>IF(BM38&lt;&gt;"",HLOOKUP(COUNT($F38:BM38)+1,$G$4:$EH$8,BN$14,0)*$D38,IF($C38=BN$17,$G$5*$D38,""))</f>
        <v>#VALUE!</v>
      </c>
      <c r="BO38" s="34" t="e">
        <f>IF(BN38&lt;&gt;"",HLOOKUP(COUNT($F38:BN38)+1,$G$4:$EH$8,BO$14,0)*$D38,IF($C38=BO$17,$G$5*$D38,""))</f>
        <v>#VALUE!</v>
      </c>
      <c r="BP38" s="34" t="e">
        <f>IF(BO38&lt;&gt;"",HLOOKUP(COUNT($F38:BO38)+1,$G$4:$EH$8,BP$14,0)*$D38,IF($C38=BP$17,$G$5*$D38,""))</f>
        <v>#VALUE!</v>
      </c>
      <c r="BQ38" s="34" t="e">
        <f>IF(BP38&lt;&gt;"",HLOOKUP(COUNT($F38:BP38)+1,$G$4:$EH$8,BQ$14,0)*$D38,IF($C38=BQ$17,$G$5*$D38,""))</f>
        <v>#VALUE!</v>
      </c>
      <c r="BR38" s="34" t="e">
        <f>IF(BQ38&lt;&gt;"",HLOOKUP(COUNT($F38:BQ38)+1,$G$4:$EH$8,BR$14,0)*$D38,IF($C38=BR$17,$G$5*$D38,""))</f>
        <v>#VALUE!</v>
      </c>
      <c r="BS38" s="34" t="e">
        <f>IF(BR38&lt;&gt;"",HLOOKUP(COUNT($F38:BR38)+1,$G$4:$EH$8,BS$14,0)*$D38,IF($C38=BS$17,$G$5*$D38,""))</f>
        <v>#VALUE!</v>
      </c>
      <c r="BT38" s="34" t="e">
        <f>IF(BS38&lt;&gt;"",HLOOKUP(COUNT($F38:BS38)+1,$G$4:$EH$8,BT$14,0)*$D38,IF($C38=BT$17,$G$5*$D38,""))</f>
        <v>#VALUE!</v>
      </c>
      <c r="BU38" s="34" t="e">
        <f>IF(BT38&lt;&gt;"",HLOOKUP(COUNT($F38:BT38)+1,$G$4:$EH$8,BU$14,0)*$D38,IF($C38=BU$17,$G$5*$D38,""))</f>
        <v>#VALUE!</v>
      </c>
      <c r="BV38" s="34" t="e">
        <f>IF(BU38&lt;&gt;"",HLOOKUP(COUNT($F38:BU38)+1,$G$4:$EH$8,BV$14,0)*$D38,IF($C38=BV$17,$G$5*$D38,""))</f>
        <v>#VALUE!</v>
      </c>
      <c r="BW38" s="34" t="e">
        <f>IF(BV38&lt;&gt;"",HLOOKUP(COUNT($F38:BV38)+1,$G$4:$EH$8,BW$14,0)*$D38,IF($C38=BW$17,$G$5*$D38,""))</f>
        <v>#VALUE!</v>
      </c>
      <c r="BX38" s="34" t="e">
        <f>IF(BW38&lt;&gt;"",HLOOKUP(COUNT($F38:BW38)+1,$G$4:$EH$8,BX$14,0)*$D38,IF($C38=BX$17,$G$5*$D38,""))</f>
        <v>#VALUE!</v>
      </c>
      <c r="BY38" s="34" t="e">
        <f>IF(BX38&lt;&gt;"",HLOOKUP(COUNT($F38:BX38)+1,$G$4:$EH$8,BY$14,0)*$D38,IF($C38=BY$17,$G$5*$D38,""))</f>
        <v>#VALUE!</v>
      </c>
      <c r="BZ38" s="34" t="e">
        <f>IF(BY38&lt;&gt;"",HLOOKUP(COUNT($F38:BY38)+1,$G$4:$EH$8,BZ$14,0)*$D38,IF($C38=BZ$17,$G$5*$D38,""))</f>
        <v>#VALUE!</v>
      </c>
      <c r="CA38" s="34" t="e">
        <f>IF(BZ38&lt;&gt;"",HLOOKUP(COUNT($F38:BZ38)+1,$G$4:$EH$8,CA$14,0)*$D38,IF($C38=CA$17,$G$5*$D38,""))</f>
        <v>#VALUE!</v>
      </c>
      <c r="CB38" s="34" t="e">
        <f>IF(CA38&lt;&gt;"",HLOOKUP(COUNT($F38:CA38)+1,$G$4:$EH$8,CB$14,0)*$D38,IF($C38=CB$17,$G$5*$D38,""))</f>
        <v>#VALUE!</v>
      </c>
      <c r="CC38" s="34" t="e">
        <f>IF(CB38&lt;&gt;"",HLOOKUP(COUNT($F38:CB38)+1,$G$4:$EH$8,CC$14,0)*$D38,IF($C38=CC$17,$G$5*$D38,""))</f>
        <v>#VALUE!</v>
      </c>
      <c r="CD38" s="34" t="e">
        <f>IF(CC38&lt;&gt;"",HLOOKUP(COUNT($F38:CC38)+1,$G$4:$EH$8,CD$14,0)*$D38,IF($C38=CD$17,$G$5*$D38,""))</f>
        <v>#VALUE!</v>
      </c>
      <c r="CE38" s="34" t="e">
        <f>IF(CD38&lt;&gt;"",HLOOKUP(COUNT($F38:CD38)+1,$G$4:$EH$8,CE$14,0)*$D38,IF($C38=CE$17,$G$5*$D38,""))</f>
        <v>#VALUE!</v>
      </c>
      <c r="CF38" s="34" t="e">
        <f>IF(CE38&lt;&gt;"",HLOOKUP(COUNT($F38:CE38)+1,$G$4:$EH$8,CF$14,0)*$D38,IF($C38=CF$17,$G$5*$D38,""))</f>
        <v>#VALUE!</v>
      </c>
      <c r="CG38" s="34" t="e">
        <f>IF(CF38&lt;&gt;"",HLOOKUP(COUNT($F38:CF38)+1,$G$4:$EH$8,CG$14,0)*$D38,IF($C38=CG$17,$G$5*$D38,""))</f>
        <v>#VALUE!</v>
      </c>
      <c r="CH38" s="34" t="e">
        <f>IF(CG38&lt;&gt;"",HLOOKUP(COUNT($F38:CG38)+1,$G$4:$EH$8,CH$14,0)*$D38,IF($C38=CH$17,$G$5*$D38,""))</f>
        <v>#VALUE!</v>
      </c>
      <c r="CI38" s="34" t="e">
        <f>IF(CH38&lt;&gt;"",HLOOKUP(COUNT($F38:CH38)+1,$G$4:$EH$8,CI$14,0)*$D38,IF($C38=CI$17,$G$5*$D38,""))</f>
        <v>#VALUE!</v>
      </c>
      <c r="CJ38" s="34" t="e">
        <f>IF(CI38&lt;&gt;"",HLOOKUP(COUNT($F38:CI38)+1,$G$4:$EH$8,CJ$14,0)*$D38,IF($C38=CJ$17,$G$5*$D38,""))</f>
        <v>#VALUE!</v>
      </c>
      <c r="CK38" s="34" t="e">
        <f>IF(CJ38&lt;&gt;"",HLOOKUP(COUNT($F38:CJ38)+1,$G$4:$EH$8,CK$14,0)*$D38,IF($C38=CK$17,$G$5*$D38,""))</f>
        <v>#VALUE!</v>
      </c>
      <c r="CL38" s="34" t="e">
        <f>IF(CK38&lt;&gt;"",HLOOKUP(COUNT($F38:CK38)+1,$G$4:$EH$8,CL$14,0)*$D38,IF($C38=CL$17,$G$5*$D38,""))</f>
        <v>#VALUE!</v>
      </c>
      <c r="CM38" s="34" t="e">
        <f>IF(CL38&lt;&gt;"",HLOOKUP(COUNT($F38:CL38)+1,$G$4:$EH$8,CM$14,0)*$D38,IF($C38=CM$17,$G$5*$D38,""))</f>
        <v>#VALUE!</v>
      </c>
      <c r="CN38" s="34" t="e">
        <f>IF(CM38&lt;&gt;"",HLOOKUP(COUNT($F38:CM38)+1,$G$4:$EH$8,CN$14,0)*$D38,IF($C38=CN$17,$G$5*$D38,""))</f>
        <v>#VALUE!</v>
      </c>
      <c r="CO38" s="34" t="e">
        <f>IF(CN38&lt;&gt;"",HLOOKUP(COUNT($F38:CN38)+1,$G$4:$EH$8,CO$14,0)*$D38,IF($C38=CO$17,$G$5*$D38,""))</f>
        <v>#VALUE!</v>
      </c>
      <c r="CP38" s="34" t="e">
        <f>IF(CO38&lt;&gt;"",HLOOKUP(COUNT($F38:CO38)+1,$G$4:$EH$8,CP$14,0)*$D38,IF($C38=CP$17,$G$5*$D38,""))</f>
        <v>#VALUE!</v>
      </c>
      <c r="CQ38" s="34" t="e">
        <f>IF(CP38&lt;&gt;"",HLOOKUP(COUNT($F38:CP38)+1,$G$4:$EH$8,CQ$14,0)*$D38,IF($C38=CQ$17,$G$5*$D38,""))</f>
        <v>#VALUE!</v>
      </c>
      <c r="CR38" s="34" t="e">
        <f>IF(CQ38&lt;&gt;"",HLOOKUP(COUNT($F38:CQ38)+1,$G$4:$EH$8,CR$14,0)*$D38,IF($C38=CR$17,$G$5*$D38,""))</f>
        <v>#VALUE!</v>
      </c>
      <c r="CS38" s="34" t="e">
        <f>IF(CR38&lt;&gt;"",HLOOKUP(COUNT($F38:CR38)+1,$G$4:$EH$8,CS$14,0)*$D38,IF($C38=CS$17,$G$5*$D38,""))</f>
        <v>#VALUE!</v>
      </c>
      <c r="CT38" s="34" t="e">
        <f>IF(CS38&lt;&gt;"",HLOOKUP(COUNT($F38:CS38)+1,$G$4:$EH$8,CT$14,0)*$D38,IF($C38=CT$17,$G$5*$D38,""))</f>
        <v>#VALUE!</v>
      </c>
      <c r="CU38" s="34" t="e">
        <f>IF(CT38&lt;&gt;"",HLOOKUP(COUNT($F38:CT38)+1,$G$4:$EH$8,CU$14,0)*$D38,IF($C38=CU$17,$G$5*$D38,""))</f>
        <v>#VALUE!</v>
      </c>
      <c r="CV38" s="34" t="e">
        <f>IF(CU38&lt;&gt;"",HLOOKUP(COUNT($F38:CU38)+1,$G$4:$EH$8,CV$14,0)*$D38,IF($C38=CV$17,$G$5*$D38,""))</f>
        <v>#VALUE!</v>
      </c>
      <c r="CW38" s="34" t="e">
        <f>IF(CV38&lt;&gt;"",HLOOKUP(COUNT($F38:CV38)+1,$G$4:$EH$8,CW$14,0)*$D38,IF($C38=CW$17,$G$5*$D38,""))</f>
        <v>#VALUE!</v>
      </c>
      <c r="CX38" s="34" t="e">
        <f>IF(CW38&lt;&gt;"",HLOOKUP(COUNT($F38:CW38)+1,$G$4:$EH$8,CX$14,0)*$D38,IF($C38=CX$17,$G$5*$D38,""))</f>
        <v>#VALUE!</v>
      </c>
      <c r="CY38" s="34" t="e">
        <f>IF(CX38&lt;&gt;"",HLOOKUP(COUNT($F38:CX38)+1,$G$4:$EH$8,CY$14,0)*$D38,IF($C38=CY$17,$G$5*$D38,""))</f>
        <v>#VALUE!</v>
      </c>
      <c r="CZ38" s="34" t="e">
        <f>IF(CY38&lt;&gt;"",HLOOKUP(COUNT($F38:CY38)+1,$G$4:$EH$8,CZ$14,0)*$D38,IF($C38=CZ$17,$G$5*$D38,""))</f>
        <v>#VALUE!</v>
      </c>
      <c r="DA38" s="34" t="e">
        <f>IF(CZ38&lt;&gt;"",HLOOKUP(COUNT($F38:CZ38)+1,$G$4:$EH$8,DA$14,0)*$D38,IF($C38=DA$17,$G$5*$D38,""))</f>
        <v>#VALUE!</v>
      </c>
      <c r="DB38" s="34" t="e">
        <f>IF(DA38&lt;&gt;"",HLOOKUP(COUNT($F38:DA38)+1,$G$4:$EH$8,DB$14,0)*$D38,IF($C38=DB$17,$G$5*$D38,""))</f>
        <v>#VALUE!</v>
      </c>
      <c r="DC38" s="34" t="e">
        <f>IF(DB38&lt;&gt;"",HLOOKUP(COUNT($F38:DB38)+1,$G$4:$EH$8,DC$14,0)*$D38,IF($C38=DC$17,$G$5*$D38,""))</f>
        <v>#VALUE!</v>
      </c>
      <c r="DD38" s="34" t="e">
        <f>IF(DC38&lt;&gt;"",HLOOKUP(COUNT($F38:DC38)+1,$G$4:$EH$8,DD$14,0)*$D38,IF($C38=DD$17,$G$5*$D38,""))</f>
        <v>#VALUE!</v>
      </c>
      <c r="DE38" s="34" t="e">
        <f>IF(DD38&lt;&gt;"",HLOOKUP(COUNT($F38:DD38)+1,$G$4:$EH$8,DE$14,0)*$D38,IF($C38=DE$17,$G$5*$D38,""))</f>
        <v>#VALUE!</v>
      </c>
      <c r="DF38" s="34" t="e">
        <f>IF(DE38&lt;&gt;"",HLOOKUP(COUNT($F38:DE38)+1,$G$4:$EH$8,DF$14,0)*$D38,IF($C38=DF$17,$G$5*$D38,""))</f>
        <v>#VALUE!</v>
      </c>
      <c r="DG38" s="34" t="e">
        <f>IF(DF38&lt;&gt;"",HLOOKUP(COUNT($F38:DF38)+1,$G$4:$EH$8,DG$14,0)*$D38,IF($C38=DG$17,$G$5*$D38,""))</f>
        <v>#VALUE!</v>
      </c>
      <c r="DH38" s="34" t="e">
        <f>IF(DG38&lt;&gt;"",HLOOKUP(COUNT($F38:DG38)+1,$G$4:$EH$8,DH$14,0)*$D38,IF($C38=DH$17,$G$5*$D38,""))</f>
        <v>#VALUE!</v>
      </c>
      <c r="DI38" s="34" t="e">
        <f>IF(DH38&lt;&gt;"",HLOOKUP(COUNT($F38:DH38)+1,$G$4:$EH$8,DI$14,0)*$D38,IF($C38=DI$17,$G$5*$D38,""))</f>
        <v>#VALUE!</v>
      </c>
      <c r="DJ38" s="34" t="e">
        <f>IF(DI38&lt;&gt;"",HLOOKUP(COUNT($F38:DI38)+1,$G$4:$EH$8,DJ$14,0)*$D38,IF($C38=DJ$17,$G$5*$D38,""))</f>
        <v>#VALUE!</v>
      </c>
      <c r="DK38" s="34" t="e">
        <f>IF(DJ38&lt;&gt;"",HLOOKUP(COUNT($F38:DJ38)+1,$G$4:$EH$8,DK$14,0)*$D38,IF($C38=DK$17,$G$5*$D38,""))</f>
        <v>#VALUE!</v>
      </c>
      <c r="DL38" s="34" t="e">
        <f>IF(DK38&lt;&gt;"",HLOOKUP(COUNT($F38:DK38)+1,$G$4:$EH$8,DL$14,0)*$D38,IF($C38=DL$17,$G$5*$D38,""))</f>
        <v>#VALUE!</v>
      </c>
      <c r="DM38" s="34" t="e">
        <f>IF(DL38&lt;&gt;"",HLOOKUP(COUNT($F38:DL38)+1,$G$4:$EH$8,DM$14,0)*$D38,IF($C38=DM$17,$G$5*$D38,""))</f>
        <v>#VALUE!</v>
      </c>
      <c r="DN38" s="34" t="e">
        <f>IF(DM38&lt;&gt;"",HLOOKUP(COUNT($F38:DM38)+1,$G$4:$EH$8,DN$14,0)*$D38,IF($C38=DN$17,$G$5*$D38,""))</f>
        <v>#VALUE!</v>
      </c>
      <c r="DO38" s="34" t="e">
        <f>IF(DN38&lt;&gt;"",HLOOKUP(COUNT($F38:DN38)+1,$G$4:$EH$8,DO$14,0)*$D38,IF($C38=DO$17,$G$5*$D38,""))</f>
        <v>#VALUE!</v>
      </c>
      <c r="DP38" s="34" t="e">
        <f>IF(DO38&lt;&gt;"",HLOOKUP(COUNT($F38:DO38)+1,$G$4:$EH$8,DP$14,0)*$D38,IF($C38=DP$17,$G$5*$D38,""))</f>
        <v>#VALUE!</v>
      </c>
      <c r="DQ38" s="34" t="e">
        <f>IF(DP38&lt;&gt;"",HLOOKUP(COUNT($F38:DP38)+1,$G$4:$EH$8,DQ$14,0)*$D38,IF($C38=DQ$17,$G$5*$D38,""))</f>
        <v>#VALUE!</v>
      </c>
      <c r="DR38" s="34" t="e">
        <f>IF(DQ38&lt;&gt;"",HLOOKUP(COUNT($F38:DQ38)+1,$G$4:$EH$8,DR$14,0)*$D38,IF($C38=DR$17,$G$5*$D38,""))</f>
        <v>#VALUE!</v>
      </c>
      <c r="DS38" s="34" t="e">
        <f>IF(DR38&lt;&gt;"",HLOOKUP(COUNT($F38:DR38)+1,$G$4:$EH$8,DS$14,0)*$D38,IF($C38=DS$17,$G$5*$D38,""))</f>
        <v>#VALUE!</v>
      </c>
      <c r="DT38" s="34" t="e">
        <f>IF(DS38&lt;&gt;"",HLOOKUP(COUNT($F38:DS38)+1,$G$4:$EH$8,DT$14,0)*$D38,IF($C38=DT$17,$G$5*$D38,""))</f>
        <v>#VALUE!</v>
      </c>
      <c r="DU38" s="34" t="e">
        <f>IF(DT38&lt;&gt;"",HLOOKUP(COUNT($F38:DT38)+1,$G$4:$EH$8,DU$14,0)*$D38,IF($C38=DU$17,$G$5*$D38,""))</f>
        <v>#VALUE!</v>
      </c>
      <c r="DV38" s="34" t="e">
        <f>IF(DU38&lt;&gt;"",HLOOKUP(COUNT($F38:DU38)+1,$G$4:$EH$8,DV$14,0)*$D38,IF($C38=DV$17,$G$5*$D38,""))</f>
        <v>#VALUE!</v>
      </c>
      <c r="DX38" s="34" t="str">
        <f>IF(DW38&lt;&gt;"",HLOOKUP(COUNT($DW38:DW38)+1,$G$4:$CX$8,DX$14,0)*$D38,IF($C38=DX$17,$G$6*$D38,""))</f>
        <v/>
      </c>
      <c r="DY38" s="34" t="str">
        <f>IF(DX38&lt;&gt;"",HLOOKUP(COUNT($DW38:DX38)+1,$G$4:$CX$8,DY$14,0)*$D38,IF($C38=DY$17,$G$6*$D38,""))</f>
        <v/>
      </c>
      <c r="DZ38" s="34" t="str">
        <f>IF(DY38&lt;&gt;"",HLOOKUP(COUNT($DW38:DY38)+1,$G$4:$CX$8,DZ$14,0)*$D38,IF($C38=DZ$17,$G$6*$D38,""))</f>
        <v/>
      </c>
      <c r="EA38" s="34" t="str">
        <f>IF(DZ38&lt;&gt;"",HLOOKUP(COUNT($DW38:DZ38)+1,$G$4:$CX$8,EA$14,0)*$D38,IF($C38=EA$17,$G$6*$D38,""))</f>
        <v/>
      </c>
      <c r="EB38" s="34" t="str">
        <f>IF(EA38&lt;&gt;"",HLOOKUP(COUNT($DW38:EA38)+1,$G$4:$CX$8,EB$14,0)*$D38,IF($C38=EB$17,$G$6*$D38,""))</f>
        <v/>
      </c>
      <c r="EC38" s="34" t="str">
        <f>IF(EB38&lt;&gt;"",HLOOKUP(COUNT($DW38:EB38)+1,$G$4:$CX$8,EC$14,0)*$D38,IF($C38=EC$17,$G$6*$D38,""))</f>
        <v/>
      </c>
      <c r="ED38" s="34" t="str">
        <f>IF(EC38&lt;&gt;"",HLOOKUP(COUNT($DW38:EC38)+1,$G$4:$CX$8,ED$14,0)*$D38,IF($C38=ED$17,$G$6*$D38,""))</f>
        <v/>
      </c>
      <c r="EE38" s="34" t="str">
        <f>IF(ED38&lt;&gt;"",HLOOKUP(COUNT($DW38:ED38)+1,$G$4:$CX$8,EE$14,0)*$D38,IF($C38=EE$17,$G$6*$D38,""))</f>
        <v/>
      </c>
      <c r="EF38" s="34" t="str">
        <f>IF(EE38&lt;&gt;"",HLOOKUP(COUNT($DW38:EE38)+1,$G$4:$CX$8,EF$14,0)*$D38,IF($C38=EF$17,$G$6*$D38,""))</f>
        <v/>
      </c>
      <c r="EG38" s="34" t="str">
        <f>IF(EF38&lt;&gt;"",HLOOKUP(COUNT($DW38:EF38)+1,$G$4:$CX$8,EG$14,0)*$D38,IF($C38=EG$17,$G$6*$D38,""))</f>
        <v/>
      </c>
      <c r="EH38" s="34" t="str">
        <f>IF(EG38&lt;&gt;"",HLOOKUP(COUNT($DW38:EG38)+1,$G$4:$CX$8,EH$14,0)*$D38,IF($C38=EH$17,$G$6*$D38,""))</f>
        <v/>
      </c>
      <c r="EI38" s="34" t="str">
        <f>IF(EH38&lt;&gt;"",HLOOKUP(COUNT($DW38:EH38)+1,$G$4:$CX$8,EI$14,0)*$D38,IF($C38=EI$17,$G$6*$D38,""))</f>
        <v/>
      </c>
      <c r="EJ38" s="34" t="str">
        <f>IF(EI38&lt;&gt;"",HLOOKUP(COUNT($DW38:EI38)+1,$G$4:$CX$8,EJ$14,0)*$D38,IF($C38=EJ$17,$G$6*$D38,""))</f>
        <v/>
      </c>
      <c r="EK38" s="34" t="str">
        <f>IF(EJ38&lt;&gt;"",HLOOKUP(COUNT($DW38:EJ38)+1,$G$4:$CX$8,EK$14,0)*$D38,IF($C38=EK$17,$G$6*$D38,""))</f>
        <v/>
      </c>
      <c r="EL38" s="34" t="str">
        <f>IF(EK38&lt;&gt;"",HLOOKUP(COUNT($DW38:EK38)+1,$G$4:$CX$8,EL$14,0)*$D38,IF($C38=EL$17,$G$6*$D38,""))</f>
        <v/>
      </c>
      <c r="EM38" s="34" t="str">
        <f>IF(EL38&lt;&gt;"",HLOOKUP(COUNT($DW38:EL38)+1,$G$4:$CX$8,EM$14,0)*$D38,IF($C38=EM$17,$G$6*$D38,""))</f>
        <v/>
      </c>
      <c r="EN38" s="34" t="str">
        <f>IF(EM38&lt;&gt;"",HLOOKUP(COUNT($DW38:EM38)+1,$G$4:$CX$8,EN$14,0)*$D38,IF($C38=EN$17,$G$6*$D38,""))</f>
        <v/>
      </c>
      <c r="EO38" s="34" t="str">
        <f>IF(EN38&lt;&gt;"",HLOOKUP(COUNT($DW38:EN38)+1,$G$4:$CX$8,EO$14,0)*$D38,IF($C38=EO$17,$G$6*$D38,""))</f>
        <v/>
      </c>
      <c r="EP38" s="34" t="str">
        <f>IF(EO38&lt;&gt;"",HLOOKUP(COUNT($DW38:EO38)+1,$G$4:$CX$8,EP$14,0)*$D38,IF($C38=EP$17,$G$6*$D38,""))</f>
        <v/>
      </c>
      <c r="EQ38" s="34">
        <f>IF(EP38&lt;&gt;"",HLOOKUP(COUNT($DW38:EP38)+1,$G$4:$CX$8,EQ$14,0)*$D38,IF($C38=EQ$17,$G$6*$D38,""))</f>
        <v>0</v>
      </c>
      <c r="ER38" s="34">
        <f>IF(EQ38&lt;&gt;"",HLOOKUP(COUNT($DW38:EQ38)+1,$G$4:$CX$8,ER$14,0)*$D38,IF($C38=ER$17,$G$6*$D38,""))</f>
        <v>3000</v>
      </c>
      <c r="ES38" s="34">
        <f>IF(ER38&lt;&gt;"",HLOOKUP(COUNT($DW38:ER38)+1,$G$4:$CX$8,ES$14,0)*$D38,IF($C38=ES$17,$G$6*$D38,""))</f>
        <v>3000</v>
      </c>
      <c r="ET38" s="34">
        <f>IF(ES38&lt;&gt;"",HLOOKUP(COUNT($DW38:ES38)+1,$G$4:$CX$8,ET$14,0)*$D38,IF($C38=ET$17,$G$6*$D38,""))</f>
        <v>3000</v>
      </c>
      <c r="EU38" s="34">
        <f>IF(ET38&lt;&gt;"",HLOOKUP(COUNT($DW38:ET38)+1,$G$4:$CX$8,EU$14,0)*$D38,IF($C38=EU$17,$G$6*$D38,""))</f>
        <v>3619.3832833671909</v>
      </c>
      <c r="EV38" s="34">
        <f>IF(EU38&lt;&gt;"",HLOOKUP(COUNT($DW38:EU38)+1,$G$4:$CX$8,EV$14,0)*$D38,IF($C38=EV$17,$G$6*$D38,""))</f>
        <v>4524.229104208991</v>
      </c>
      <c r="EW38" s="34">
        <f>IF(EV38&lt;&gt;"",HLOOKUP(COUNT($DW38:EV38)+1,$G$4:$CX$8,EW$14,0)*$D38,IF($C38=EW$17,$G$6*$D38,""))</f>
        <v>5429.0749250507861</v>
      </c>
      <c r="EX38" s="34">
        <f>IF(EW38&lt;&gt;"",HLOOKUP(COUNT($DW38:EW38)+1,$G$4:$CX$8,EX$14,0)*$D38,IF($C38=EX$17,$G$6*$D38,""))</f>
        <v>6297.726913058912</v>
      </c>
      <c r="EY38" s="34">
        <f>IF(EX38&lt;&gt;"",HLOOKUP(COUNT($DW38:EX38)+1,$G$4:$CX$8,EY$14,0)*$D38,IF($C38=EY$17,$G$6*$D38,""))</f>
        <v>7179.4086808871616</v>
      </c>
      <c r="EZ38" s="34">
        <f>IF(EY38&lt;&gt;"",HLOOKUP(COUNT($DW38:EY38)+1,$G$4:$CX$8,EZ$14,0)*$D38,IF($C38=EZ$17,$G$6*$D38,""))</f>
        <v>8112.7318094024877</v>
      </c>
      <c r="FA38" s="34">
        <f>IF(EZ38&lt;&gt;"",HLOOKUP(COUNT($DW38:EZ38)+1,$G$4:$CX$8,FA$14,0)*$D38,IF($C38=FA$17,$G$6*$D38,""))</f>
        <v>9005.1323084367614</v>
      </c>
      <c r="FB38" s="34">
        <f>IF(FA38&lt;&gt;"",HLOOKUP(COUNT($DW38:FA38)+1,$G$4:$CX$8,FB$14,0)*$D38,IF($C38=FB$17,$G$6*$D38,""))</f>
        <v>9905.6455392804401</v>
      </c>
      <c r="FC38" s="34">
        <f>IF(FB38&lt;&gt;"",HLOOKUP(COUNT($DW38:FB38)+1,$G$4:$CX$8,FC$14,0)*$D38,IF($C38=FC$17,$G$6*$D38,""))</f>
        <v>7429.2341544603332</v>
      </c>
      <c r="FD38" s="34">
        <f>IF(FC38&lt;&gt;"",HLOOKUP(COUNT($DW38:FC38)+1,$G$4:$CX$8,FD$14,0)*$D38,IF($C38=FD$17,$G$6*$D38,""))</f>
        <v>7057.7724467373127</v>
      </c>
      <c r="FE38" s="34">
        <f>IF(FD38&lt;&gt;"",HLOOKUP(COUNT($DW38:FD38)+1,$G$4:$CX$8,FE$14,0)*$D38,IF($C38=FE$17,$G$6*$D38,""))</f>
        <v>7763.5496914110463</v>
      </c>
      <c r="FF38" s="34">
        <f>IF(FE38&lt;&gt;"",HLOOKUP(COUNT($DW38:FE38)+1,$G$4:$CX$8,FF$14,0)*$D38,IF($C38=FF$17,$G$6*$D38,""))</f>
        <v>8539.9046605521544</v>
      </c>
      <c r="FG38" s="34">
        <f>IF(FF38&lt;&gt;"",HLOOKUP(COUNT($DW38:FF38)+1,$G$4:$CX$8,FG$14,0)*$D38,IF($C38=FG$17,$G$6*$D38,""))</f>
        <v>9393.8951266073673</v>
      </c>
      <c r="FH38" s="34">
        <f>IF(FG38&lt;&gt;"",HLOOKUP(COUNT($DW38:FG38)+1,$G$4:$CX$8,FH$14,0)*$D38,IF($C38=FH$17,$G$6*$D38,""))</f>
        <v>10333.284639268104</v>
      </c>
      <c r="FI38" s="34">
        <f>IF(FH38&lt;&gt;"",HLOOKUP(COUNT($DW38:FH38)+1,$G$4:$CX$8,FI$14,0)*$D38,IF($C38=FI$17,$G$6*$D38,""))</f>
        <v>9816.6204073046938</v>
      </c>
      <c r="FJ38" s="34">
        <f>IF(FI38&lt;&gt;"",HLOOKUP(COUNT($DW38:FI38)+1,$G$4:$CX$8,FJ$14,0)*$D38,IF($C38=FJ$17,$G$6*$D38,""))</f>
        <v>9325.7893869394611</v>
      </c>
      <c r="FK38" s="34">
        <f>IF(FJ38&lt;&gt;"",HLOOKUP(COUNT($DW38:FJ38)+1,$G$4:$CX$8,FK$14,0)*$D38,IF($C38=FK$17,$G$6*$D38,""))</f>
        <v>9978.5946440252228</v>
      </c>
      <c r="FL38" s="34">
        <f>IF(FK38&lt;&gt;"",HLOOKUP(COUNT($DW38:FK38)+1,$G$4:$CX$8,FL$14,0)*$D38,IF($C38=FL$17,$G$6*$D38,""))</f>
        <v>10677.096269106989</v>
      </c>
      <c r="FM38" s="34">
        <f>IF(FL38&lt;&gt;"",HLOOKUP(COUNT($DW38:FL38)+1,$G$4:$CX$8,FM$14,0)*$D38,IF($C38=FM$17,$G$6*$D38,""))</f>
        <v>11424.493007944478</v>
      </c>
      <c r="FN38" s="34">
        <f>IF(FM38&lt;&gt;"",HLOOKUP(COUNT($DW38:FM38)+1,$G$4:$CX$8,FN$14,0)*$D38,IF($C38=FN$17,$G$6*$D38,""))</f>
        <v>12566.942308738924</v>
      </c>
      <c r="FO38" s="34">
        <f>IF(FN38&lt;&gt;"",HLOOKUP(COUNT($DW38:FN38)+1,$G$4:$CX$8,FO$14,0)*$D38,IF($C38=FO$17,$G$6*$D38,""))</f>
        <v>10681.900962428088</v>
      </c>
      <c r="FP38" s="34">
        <f>IF(FO38&lt;&gt;"",HLOOKUP(COUNT($DW38:FO38)+1,$G$4:$CX$8,FP$14,0)*$D38,IF($C38=FP$17,$G$6*$D38,""))</f>
        <v>10147.805914306686</v>
      </c>
      <c r="FQ38" s="34">
        <f>IF(FP38&lt;&gt;"",HLOOKUP(COUNT($DW38:FP38)+1,$G$4:$CX$8,FQ$14,0)*$D38,IF($C38=FQ$17,$G$6*$D38,""))</f>
        <v>10655.196210022019</v>
      </c>
      <c r="FR38" s="34">
        <f>IF(FQ38&lt;&gt;"",HLOOKUP(COUNT($DW38:FQ38)+1,$G$4:$CX$8,FR$14,0)*$D38,IF($C38=FR$17,$G$6*$D38,""))</f>
        <v>11187.956020523121</v>
      </c>
      <c r="FS38" s="34">
        <f>IF(FR38&lt;&gt;"",HLOOKUP(COUNT($DW38:FR38)+1,$G$4:$CX$8,FS$14,0)*$D38,IF($C38=FS$17,$G$6*$D38,""))</f>
        <v>11747.353821549272</v>
      </c>
      <c r="FT38" s="34">
        <f>IF(FS38&lt;&gt;"",HLOOKUP(COUNT($DW38:FS38)+1,$G$4:$CX$8,FT$14,0)*$D38,IF($C38=FT$17,$G$6*$D38,""))</f>
        <v>12569.668589057723</v>
      </c>
      <c r="FU38" s="34">
        <f>IF(FT38&lt;&gt;"",HLOOKUP(COUNT($DW38:FT38)+1,$G$4:$CX$8,FU$14,0)*$D38,IF($C38=FU$17,$G$6*$D38,""))</f>
        <v>11312.701730151952</v>
      </c>
      <c r="FV38" s="34">
        <f>IF(FU38&lt;&gt;"",HLOOKUP(COUNT($DW38:FU38)+1,$G$4:$CX$8,FV$14,0)*$D38,IF($C38=FV$17,$G$6*$D38,""))</f>
        <v>10181.431557136761</v>
      </c>
      <c r="FW38" s="34">
        <f>IF(FV38&lt;&gt;"",HLOOKUP(COUNT($DW38:FV38)+1,$G$4:$CX$8,FW$14,0)*$D38,IF($C38=FW$17,$G$6*$D38,""))</f>
        <v>10894.13176613633</v>
      </c>
      <c r="FX38" s="34">
        <f>IF(FW38&lt;&gt;"",HLOOKUP(COUNT($DW38:FW38)+1,$G$4:$CX$8,FX$14,0)*$D38,IF($C38=FX$17,$G$6*$D38,""))</f>
        <v>11656.72098976587</v>
      </c>
      <c r="FY38" s="34">
        <f>IF(FX38&lt;&gt;"",HLOOKUP(COUNT($DW38:FX38)+1,$G$4:$CX$8,FY$14,0)*$D38,IF($C38=FY$17,$G$6*$D38,""))</f>
        <v>12472.691459049485</v>
      </c>
      <c r="FZ38" s="34">
        <f>IF(FY38&lt;&gt;"",HLOOKUP(COUNT($DW38:FY38)+1,$G$4:$CX$8,FZ$14,0)*$D38,IF($C38=FZ$17,$G$6*$D38,""))</f>
        <v>13470.506775773445</v>
      </c>
      <c r="GA38" s="34">
        <f>IF(FZ38&lt;&gt;"",HLOOKUP(COUNT($DW38:FZ38)+1,$G$4:$CX$8,GA$14,0)*$D38,IF($C38=GA$17,$G$6*$D38,""))</f>
        <v>11584.635827165162</v>
      </c>
      <c r="GB38" s="34">
        <f>IF(GA38&lt;&gt;"",HLOOKUP(COUNT($DW38:GA38)+1,$G$4:$CX$8,GB$14,0)*$D38,IF($C38=GB$17,$G$6*$D38,""))</f>
        <v>11005.404035806903</v>
      </c>
      <c r="GC38" s="34">
        <f>IF(GB38&lt;&gt;"",HLOOKUP(COUNT($DW38:GB38)+1,$G$4:$CX$8,GC$14,0)*$D38,IF($C38=GC$17,$G$6*$D38,""))</f>
        <v>11555.674237597252</v>
      </c>
      <c r="GD38" s="34">
        <f>IF(GC38&lt;&gt;"",HLOOKUP(COUNT($DW38:GC38)+1,$G$4:$CX$8,GD$14,0)*$D38,IF($C38=GD$17,$G$6*$D38,""))</f>
        <v>12133.45794947711</v>
      </c>
      <c r="GE38" s="34">
        <f>IF(GD38&lt;&gt;"",HLOOKUP(COUNT($DW38:GD38)+1,$G$4:$CX$8,GE$14,0)*$D38,IF($C38=GE$17,$G$6*$D38,""))</f>
        <v>12740.130846950964</v>
      </c>
      <c r="GF38" s="34">
        <f>IF(GE38&lt;&gt;"",HLOOKUP(COUNT($DW38:GE38)+1,$G$4:$CX$8,GF$14,0)*$D38,IF($C38=GF$17,$G$6*$D38,""))</f>
        <v>13631.94000623753</v>
      </c>
      <c r="GG38" s="34">
        <f>IF(GF38&lt;&gt;"",HLOOKUP(COUNT($DW38:GF38)+1,$G$4:$CX$8,GG$14,0)*$D38,IF($C38=GG$17,$G$6*$D38,""))</f>
        <v>12268.746005613782</v>
      </c>
      <c r="GH38" s="34">
        <f>IF(GG38&lt;&gt;"",HLOOKUP(COUNT($DW38:GG38)+1,$G$4:$CX$8,GH$14,0)*$D38,IF($C38=GH$17,$G$6*$D38,""))</f>
        <v>11041.871405052403</v>
      </c>
      <c r="GI38" s="34">
        <f>IF(GH38&lt;&gt;"",HLOOKUP(COUNT($DW38:GH38)+1,$G$4:$CX$8,GI$14,0)*$D38,IF($C38=GI$17,$G$6*$D38,""))</f>
        <v>11814.802403406073</v>
      </c>
      <c r="GJ38" s="34">
        <f>IF(GI38&lt;&gt;"",HLOOKUP(COUNT($DW38:GI38)+1,$G$4:$CX$8,GJ$14,0)*$D38,IF($C38=GJ$17,$G$6*$D38,""))</f>
        <v>12641.838571644495</v>
      </c>
      <c r="GK38" s="34">
        <f>IF(GJ38&lt;&gt;"",HLOOKUP(COUNT($DW38:GJ38)+1,$G$4:$CX$8,GK$14,0)*$D38,IF($C38=GK$17,$G$6*$D38,""))</f>
        <v>13526.767271659612</v>
      </c>
      <c r="GL38" s="34">
        <f>IF(GK38&lt;&gt;"",HLOOKUP(COUNT($DW38:GK38)+1,$G$4:$CX$8,GL$14,0)*$D38,IF($C38=GL$17,$G$6*$D38,""))</f>
        <v>14608.908653392378</v>
      </c>
      <c r="GM38" s="34">
        <f>IF(GL38&lt;&gt;"",HLOOKUP(COUNT($DW38:GL38)+1,$G$4:$CX$8,GM$14,0)*$D38,IF($C38=GM$17,$G$6*$D38,""))</f>
        <v>12709.750528451366</v>
      </c>
      <c r="GN38" s="34">
        <f>IF(GM38&lt;&gt;"",HLOOKUP(COUNT($DW38:GM38)+1,$G$4:$CX$8,GN$14,0)*$D38,IF($C38=GN$17,$G$6*$D38,""))</f>
        <v>12074.263002028802</v>
      </c>
      <c r="GO38" s="34">
        <f>IF(GN38&lt;&gt;"",HLOOKUP(COUNT($DW38:GN38)+1,$G$4:$CX$8,GO$14,0)*$D38,IF($C38=GO$17,$G$6*$D38,""))</f>
        <v>12677.976152130239</v>
      </c>
      <c r="GP38" s="34">
        <f>IF(GO38&lt;&gt;"",HLOOKUP(COUNT($DW38:GO38)+1,$G$4:$CX$8,GP$14,0)*$D38,IF($C38=GP$17,$G$6*$D38,""))</f>
        <v>13311.874959736753</v>
      </c>
      <c r="GQ38" s="34">
        <f>IF(GP38&lt;&gt;"",HLOOKUP(COUNT($DW38:GP38)+1,$G$4:$CX$8,GQ$14,0)*$D38,IF($C38=GQ$17,$G$6*$D38,""))</f>
        <v>13977.468707723594</v>
      </c>
      <c r="GR38" s="34">
        <f>IF(GQ38&lt;&gt;"",HLOOKUP(COUNT($DW38:GQ38)+1,$G$4:$CX$8,GR$14,0)*$D38,IF($C38=GR$17,$G$6*$D38,""))</f>
        <v>14955.891517264241</v>
      </c>
      <c r="GS38" s="34">
        <f>IF(GR38&lt;&gt;"",HLOOKUP(COUNT($DW38:GR38)+1,$G$4:$CX$8,GS$14,0)*$D38,IF($C38=GS$17,$G$6*$D38,""))</f>
        <v>13460.302365537817</v>
      </c>
      <c r="GT38" s="34">
        <f>IF(GS38&lt;&gt;"",HLOOKUP(COUNT($DW38:GS38)+1,$G$4:$CX$8,GT$14,0)*$D38,IF($C38=GT$17,$G$6*$D38,""))</f>
        <v>12114.272128984037</v>
      </c>
      <c r="GU38" s="34">
        <f>IF(GT38&lt;&gt;"",HLOOKUP(COUNT($DW38:GT38)+1,$G$4:$CX$8,GU$14,0)*$D38,IF($C38=GU$17,$G$6*$D38,""))</f>
        <v>12962.271178012919</v>
      </c>
      <c r="GV38" s="34">
        <f>IF(GU38&lt;&gt;"",HLOOKUP(COUNT($DW38:GU38)+1,$G$4:$CX$8,GV$14,0)*$D38,IF($C38=GV$17,$G$6*$D38,""))</f>
        <v>13869.630160473826</v>
      </c>
      <c r="GW38" s="34">
        <f>IF(GV38&lt;&gt;"",HLOOKUP(COUNT($DW38:GV38)+1,$G$4:$CX$8,GW$14,0)*$D38,IF($C38=GW$17,$G$6*$D38,""))</f>
        <v>14840.50427170699</v>
      </c>
      <c r="GX38" s="34">
        <f>IF(GW38&lt;&gt;"",HLOOKUP(COUNT($DW38:GW38)+1,$G$4:$CX$8,GX$14,0)*$D38,IF($C38=GX$17,$G$6*$D38,""))</f>
        <v>16027.744613443549</v>
      </c>
      <c r="GY38" s="34">
        <f>IF(GX38&lt;&gt;"",HLOOKUP(COUNT($DW38:GX38)+1,$G$4:$CX$8,GY$14,0)*$D38,IF($C38=GY$17,$G$6*$D38,""))</f>
        <v>10431.578365036457</v>
      </c>
      <c r="GZ38" s="34">
        <f>IF(GY38&lt;&gt;"",HLOOKUP(COUNT($DW38:GY38)+1,$G$4:$CX$8,GZ$14,0)*$D38,IF($C38=GZ$17,$G$6*$D38,""))</f>
        <v>10431.578365036457</v>
      </c>
      <c r="HA38" s="34">
        <f>IF(GZ38&lt;&gt;"",HLOOKUP(COUNT($DW38:GZ38)+1,$G$4:$CX$8,HA$14,0)*$D38,IF($C38=HA$17,$G$6*$D38,""))</f>
        <v>10431.578365036457</v>
      </c>
      <c r="HB38" s="34">
        <f>IF(HA38&lt;&gt;"",HLOOKUP(COUNT($DW38:HA38)+1,$G$4:$CX$8,HB$14,0)*$D38,IF($C38=HB$17,$G$6*$D38,""))</f>
        <v>10431.578365036457</v>
      </c>
      <c r="HC38" s="34">
        <f>IF(HB38&lt;&gt;"",HLOOKUP(COUNT($DW38:HB38)+1,$G$4:$CX$8,HC$14,0)*$D38,IF($C38=HC$17,$G$6*$D38,""))</f>
        <v>10431.578365036457</v>
      </c>
      <c r="HD38" s="34">
        <f>IF(HC38&lt;&gt;"",HLOOKUP(COUNT($DW38:HC38)+1,$G$4:$CX$8,HD$14,0)*$D38,IF($C38=HD$17,$G$6*$D38,""))</f>
        <v>10431.578365036457</v>
      </c>
      <c r="HE38" s="34">
        <f>IF(HD38&lt;&gt;"",HLOOKUP(COUNT($DW38:HD38)+1,$G$4:$CX$8,HE$14,0)*$D38,IF($C38=HE$17,$G$6*$D38,""))</f>
        <v>10431.578365036457</v>
      </c>
      <c r="HF38" s="34">
        <f>IF(HE38&lt;&gt;"",HLOOKUP(COUNT($DW38:HE38)+1,$G$4:$CX$8,HF$14,0)*$D38,IF($C38=HF$17,$G$6*$D38,""))</f>
        <v>10431.578365036457</v>
      </c>
      <c r="HG38" s="34">
        <f>IF(HF38&lt;&gt;"",HLOOKUP(COUNT($DW38:HF38)+1,$G$4:$CX$8,HG$14,0)*$D38,IF($C38=HG$17,$G$6*$D38,""))</f>
        <v>10431.578365036457</v>
      </c>
      <c r="HH38" s="34">
        <f>IF(HG38&lt;&gt;"",HLOOKUP(COUNT($DW38:HG38)+1,$G$4:$CX$8,HH$14,0)*$D38,IF($C38=HH$17,$G$6*$D38,""))</f>
        <v>10431.578365036457</v>
      </c>
      <c r="HI38" s="34">
        <f>IF(HH38&lt;&gt;"",HLOOKUP(COUNT($DW38:HH38)+1,$G$4:$CX$8,HI$14,0)*$D38,IF($C38=HI$17,$G$6*$D38,""))</f>
        <v>10431.578365036457</v>
      </c>
      <c r="HJ38" s="34">
        <f>IF(HI38&lt;&gt;"",HLOOKUP(COUNT($DW38:HI38)+1,$G$4:$CX$8,HJ$14,0)*$D38,IF($C38=HJ$17,$G$6*$D38,""))</f>
        <v>10431.578365036457</v>
      </c>
      <c r="HK38" s="34">
        <f>IF(HJ38&lt;&gt;"",HLOOKUP(COUNT($DW38:HJ38)+1,$G$4:$CX$8,HK$14,0)*$D38,IF($C38=HK$17,$G$6*$D38,""))</f>
        <v>10431.578365036457</v>
      </c>
      <c r="HL38" s="34">
        <f>IF(HK38&lt;&gt;"",HLOOKUP(COUNT($DW38:HK38)+1,$G$4:$CX$8,HL$14,0)*$D38,IF($C38=HL$17,$G$6*$D38,""))</f>
        <v>10431.578365036457</v>
      </c>
      <c r="HM38" s="34">
        <f>IF(HL38&lt;&gt;"",HLOOKUP(COUNT($DW38:HL38)+1,$G$4:$CX$8,HM$14,0)*$D38,IF($C38=HM$17,$G$6*$D38,""))</f>
        <v>10431.578365036457</v>
      </c>
      <c r="HN38" s="34">
        <f>IF(HM38&lt;&gt;"",HLOOKUP(COUNT($DW38:HM38)+1,$G$4:$CX$8,HN$14,0)*$D38,IF($C38=HN$17,$G$6*$D38,""))</f>
        <v>10431.578365036457</v>
      </c>
      <c r="HO38" s="34">
        <f>IF(HN38&lt;&gt;"",HLOOKUP(COUNT($DW38:HN38)+1,$G$4:$CX$8,HO$14,0)*$D38,IF($C38=HO$17,$G$6*$D38,""))</f>
        <v>10431.578365036457</v>
      </c>
      <c r="HP38" s="34">
        <f>IF(HO38&lt;&gt;"",HLOOKUP(COUNT($DW38:HO38)+1,$G$4:$DV$8,HP$14,0)*$D38,IF($C38=HP$17,$G$6*$D38,""))</f>
        <v>10431.578365036457</v>
      </c>
      <c r="HQ38" s="34">
        <f>IF(HP38&lt;&gt;"",HLOOKUP(COUNT($DW38:HP38)+1,$G$4:$DV$8,HQ$14,0)*$D38,IF($C38=HQ$17,$G$6*$D38,""))</f>
        <v>10431.578365036457</v>
      </c>
      <c r="HR38" s="34">
        <f>IF(HQ38&lt;&gt;"",HLOOKUP(COUNT($DW38:HQ38)+1,$G$4:$DV$8,HR$14,0)*$D38,IF($C38=HR$17,$G$6*$D38,""))</f>
        <v>10431.578365036457</v>
      </c>
      <c r="HS38" s="34">
        <f>IF(HR38&lt;&gt;"",HLOOKUP(COUNT($DW38:HR38)+1,$G$4:$DV$8,HS$14,0)*$D38,IF($C38=HS$17,$G$6*$D38,""))</f>
        <v>10431.578365036457</v>
      </c>
      <c r="HT38" s="34">
        <f>IF(HS38&lt;&gt;"",HLOOKUP(COUNT($DW38:HS38)+1,$G$4:$DV$8,HT$14,0)*$D38,IF($C38=HT$17,$G$6*$D38,""))</f>
        <v>10431.578365036457</v>
      </c>
      <c r="HU38" s="34">
        <f>IF(HT38&lt;&gt;"",HLOOKUP(COUNT($DW38:HT38)+1,$G$4:$DV$8,HU$14,0)*$D38,IF($C38=HU$17,$G$6*$D38,""))</f>
        <v>10431.578365036457</v>
      </c>
      <c r="HV38" s="34">
        <f>IF(HU38&lt;&gt;"",HLOOKUP(COUNT($DW38:HU38)+1,$G$4:$DV$8,HV$14,0)*$D38,IF($C38=HV$17,$G$6*$D38,""))</f>
        <v>10431.578365036457</v>
      </c>
      <c r="HW38" s="34">
        <f>IF(HV38&lt;&gt;"",HLOOKUP(COUNT($DW38:HV38)+1,$G$4:$DV$8,HW$14,0)*$D38,IF($C38=HW$17,$G$6*$D38,""))</f>
        <v>10431.578365036457</v>
      </c>
      <c r="HX38" s="34">
        <f>IF(HW38&lt;&gt;"",HLOOKUP(COUNT($DW38:HW38)+1,$G$4:$DV$8,HX$14,0)*$D38,IF($C38=HX$17,$G$6*$D38,""))</f>
        <v>10431.578365036457</v>
      </c>
      <c r="HY38" s="34">
        <f>IF(HX38&lt;&gt;"",HLOOKUP(COUNT($DW38:HX38)+1,$G$4:$DV$8,HY$14,0)*$D38,IF($C38=HY$17,$G$6*$D38,""))</f>
        <v>10431.578365036457</v>
      </c>
      <c r="HZ38" s="34">
        <f>IF(HY38&lt;&gt;"",HLOOKUP(COUNT($DW38:HY38)+1,$G$4:$DV$8,HZ$14,0)*$D38,IF($C38=HZ$17,$G$6*$D38,""))</f>
        <v>10431.578365036457</v>
      </c>
      <c r="IA38" s="34">
        <f>IF(HZ38&lt;&gt;"",HLOOKUP(COUNT($DW38:HZ38)+1,$G$4:$DV$8,IA$14,0)*$D38,IF($C38=IA$17,$G$6*$D38,""))</f>
        <v>10431.578365036457</v>
      </c>
      <c r="IB38" s="34">
        <f>IF(IA38&lt;&gt;"",HLOOKUP(COUNT($DW38:IA38)+1,$G$4:$DV$8,IB$14,0)*$D38,IF($C38=IB$17,$G$6*$D38,""))</f>
        <v>10431.578365036457</v>
      </c>
      <c r="IC38" s="34">
        <f>IF(IB38&lt;&gt;"",HLOOKUP(COUNT($DW38:IB38)+1,$G$4:$DV$8,IC$14,0)*$D38,IF($C38=IC$17,$G$6*$D38,""))</f>
        <v>10431.578365036457</v>
      </c>
      <c r="ID38" s="34">
        <f>IF(IC38&lt;&gt;"",HLOOKUP(COUNT($DW38:IC38)+1,$G$4:$DV$8,ID$14,0)*$D38,IF($C38=ID$17,$G$6*$D38,""))</f>
        <v>10431.578365036457</v>
      </c>
      <c r="IE38" s="34">
        <f>IF(ID38&lt;&gt;"",HLOOKUP(COUNT($DW38:ID38)+1,$G$4:$DV$8,IE$14,0)*$D38,IF($C38=IE$17,$G$6*$D38,""))</f>
        <v>10431.578365036457</v>
      </c>
      <c r="IF38" s="34">
        <f>IF(IE38&lt;&gt;"",HLOOKUP(COUNT($DW38:IE38)+1,$G$4:$DV$8,IF$14,0)*$D38,IF($C38=IF$17,$G$6*$D38,""))</f>
        <v>10431.578365036457</v>
      </c>
      <c r="IG38" s="34">
        <f>IF(IF38&lt;&gt;"",HLOOKUP(COUNT($DW38:IF38)+1,$G$4:$DV$8,IG$14,0)*$D38,IF($C38=IG$17,$G$6*$D38,""))</f>
        <v>10431.578365036457</v>
      </c>
      <c r="IH38" s="34">
        <f>IF(IG38&lt;&gt;"",HLOOKUP(COUNT($DW38:IG38)+1,$G$4:$DV$8,IH$14,0)*$D38,IF($C38=IH$17,$G$6*$D38,""))</f>
        <v>10431.578365036457</v>
      </c>
      <c r="II38" s="34">
        <f>IF(IH38&lt;&gt;"",HLOOKUP(COUNT($DW38:IH38)+1,$G$4:$DV$8,II$14,0)*$D38,IF($C38=II$17,$G$6*$D38,""))</f>
        <v>10431.578365036457</v>
      </c>
      <c r="IJ38" s="34">
        <f>IF(II38&lt;&gt;"",HLOOKUP(COUNT($DW38:II38)+1,$G$4:$DV$8,IJ$14,0)*$D38,IF($C38=IJ$17,$G$6*$D38,""))</f>
        <v>10431.578365036457</v>
      </c>
      <c r="IK38" s="34">
        <f>IF(IJ38&lt;&gt;"",HLOOKUP(COUNT($DW38:IJ38)+1,$G$4:$DV$8,IK$14,0)*$D38,IF($C38=IK$17,$G$6*$D38,""))</f>
        <v>10431.578365036457</v>
      </c>
      <c r="IL38" s="34">
        <f>IF(IK38&lt;&gt;"",HLOOKUP(COUNT($DW38:IK38)+1,$G$4:$DV$8,IL$14,0)*$D38,IF($C38=IL$17,$G$6*$D38,""))</f>
        <v>10431.578365036457</v>
      </c>
      <c r="IM38" s="34">
        <f>IF(IL38&lt;&gt;"",HLOOKUP(COUNT($DW38:IL38)+1,$G$4:$DV$8,IM$14,0)*$D38,IF($C38=IM$17,$G$6*$D38,""))</f>
        <v>10431.578365036457</v>
      </c>
      <c r="IO38" s="34" t="str">
        <f>IF(IN38&lt;&gt;"",HLOOKUP(COUNT($IN38:IN38)+1,$G$4:$EH$8,IO$14,0)*$D38,IF($C38=IO$17,$G$7*$D38,""))</f>
        <v/>
      </c>
      <c r="IP38" s="34" t="str">
        <f>IF(IO38&lt;&gt;"",HLOOKUP(COUNT($IN38:IO38)+1,$G$4:$EH$8,IP$14,0)*$D38,IF($C38=IP$17,$G$7*$D38,""))</f>
        <v/>
      </c>
      <c r="IQ38" s="34" t="str">
        <f>IF(IP38&lt;&gt;"",HLOOKUP(COUNT($IN38:IP38)+1,$G$4:$EH$8,IQ$14,0)*$D38,IF($C38=IQ$17,$G$7*$D38,""))</f>
        <v/>
      </c>
      <c r="IR38" s="34" t="str">
        <f>IF(IQ38&lt;&gt;"",HLOOKUP(COUNT($IN38:IQ38)+1,$G$4:$EH$8,IR$14,0)*$D38,IF($C38=IR$17,$G$7*$D38,""))</f>
        <v/>
      </c>
      <c r="IS38" s="34" t="str">
        <f>IF(IR38&lt;&gt;"",HLOOKUP(COUNT($IN38:IR38)+1,$G$4:$EH$8,IS$14,0)*$D38,IF($C38=IS$17,$G$7*$D38,""))</f>
        <v/>
      </c>
      <c r="IT38" s="34" t="str">
        <f>IF(IS38&lt;&gt;"",HLOOKUP(COUNT($IN38:IS38)+1,$G$4:$EH$8,IT$14,0)*$D38,IF($C38=IT$17,$G$7*$D38,""))</f>
        <v/>
      </c>
      <c r="IU38" s="34" t="str">
        <f>IF(IT38&lt;&gt;"",HLOOKUP(COUNT($IN38:IT38)+1,$G$4:$EH$8,IU$14,0)*$D38,IF($C38=IU$17,$G$7*$D38,""))</f>
        <v/>
      </c>
      <c r="IV38" s="34" t="str">
        <f>IF(IU38&lt;&gt;"",HLOOKUP(COUNT($IN38:IU38)+1,$G$4:$EH$8,IV$14,0)*$D38,IF($C38=IV$17,$G$7*$D38,""))</f>
        <v/>
      </c>
      <c r="IW38" s="34" t="str">
        <f>IF(IV38&lt;&gt;"",HLOOKUP(COUNT($IN38:IV38)+1,$G$4:$EH$8,IW$14,0)*$D38,IF($C38=IW$17,$G$7*$D38,""))</f>
        <v/>
      </c>
      <c r="IX38" s="34" t="str">
        <f>IF(IW38&lt;&gt;"",HLOOKUP(COUNT($IN38:IW38)+1,$G$4:$EH$8,IX$14,0)*$D38,IF($C38=IX$17,$G$7*$D38,""))</f>
        <v/>
      </c>
      <c r="IY38" s="34" t="str">
        <f>IF(IX38&lt;&gt;"",HLOOKUP(COUNT($IN38:IX38)+1,$G$4:$EH$8,IY$14,0)*$D38,IF($C38=IY$17,$G$7*$D38,""))</f>
        <v/>
      </c>
      <c r="IZ38" s="34" t="str">
        <f>IF(IY38&lt;&gt;"",HLOOKUP(COUNT($IN38:IY38)+1,$G$4:$EH$8,IZ$14,0)*$D38,IF($C38=IZ$17,$G$7*$D38,""))</f>
        <v/>
      </c>
      <c r="JA38" s="34" t="str">
        <f>IF(IZ38&lt;&gt;"",HLOOKUP(COUNT($IN38:IZ38)+1,$G$4:$EH$8,JA$14,0)*$D38,IF($C38=JA$17,$G$7*$D38,""))</f>
        <v/>
      </c>
      <c r="JB38" s="34" t="str">
        <f>IF(JA38&lt;&gt;"",HLOOKUP(COUNT($IN38:JA38)+1,$G$4:$EH$8,JB$14,0)*$D38,IF($C38=JB$17,$G$7*$D38,""))</f>
        <v/>
      </c>
      <c r="JC38" s="34" t="str">
        <f>IF(JB38&lt;&gt;"",HLOOKUP(COUNT($IN38:JB38)+1,$G$4:$EH$8,JC$14,0)*$D38,IF($C38=JC$17,$G$7*$D38,""))</f>
        <v/>
      </c>
      <c r="JD38" s="34" t="str">
        <f>IF(JC38&lt;&gt;"",HLOOKUP(COUNT($IN38:JC38)+1,$G$4:$EH$8,JD$14,0)*$D38,IF($C38=JD$17,$G$7*$D38,""))</f>
        <v/>
      </c>
      <c r="JE38" s="34" t="str">
        <f>IF(JD38&lt;&gt;"",HLOOKUP(COUNT($IN38:JD38)+1,$G$4:$EH$8,JE$14,0)*$D38,IF($C38=JE$17,$G$7*$D38,""))</f>
        <v/>
      </c>
      <c r="JF38" s="34" t="str">
        <f>IF(JE38&lt;&gt;"",HLOOKUP(COUNT($IN38:JE38)+1,$G$4:$EH$8,JF$14,0)*$D38,IF($C38=JF$17,$G$7*$D38,""))</f>
        <v/>
      </c>
      <c r="JG38" s="34" t="str">
        <f>IF(JF38&lt;&gt;"",HLOOKUP(COUNT($IN38:JF38)+1,$G$4:$EH$8,JG$14,0)*$D38,IF($C38=JG$17,$G$7*$D38,""))</f>
        <v/>
      </c>
      <c r="JH38" s="34">
        <f>IF(JG38&lt;&gt;"",HLOOKUP(COUNT($IN38:JG38)+1,$G$4:$EH$8,JH$14,0)*$D38,IF($C38=JH$17,$G$7*$D38,""))</f>
        <v>0</v>
      </c>
      <c r="JI38" s="34">
        <f>IF(JH38&lt;&gt;"",HLOOKUP(COUNT($IN38:JH38)+1,$G$4:$EH$8,JI$14,0)*$D38,IF($C38=JI$17,$G$7*$D38,""))</f>
        <v>1500</v>
      </c>
      <c r="JJ38" s="34">
        <f>IF(JI38&lt;&gt;"",HLOOKUP(COUNT($IN38:JI38)+1,$G$4:$EH$8,JJ$14,0)*$D38,IF($C38=JJ$17,$G$7*$D38,""))</f>
        <v>1500</v>
      </c>
      <c r="JK38" s="34">
        <f>IF(JJ38&lt;&gt;"",HLOOKUP(COUNT($IN38:JJ38)+1,$G$4:$EH$8,JK$14,0)*$D38,IF($C38=JK$17,$G$7*$D38,""))</f>
        <v>1500</v>
      </c>
      <c r="JL38" s="34">
        <f>IF(JK38&lt;&gt;"",HLOOKUP(COUNT($IN38:JK38)+1,$G$4:$EH$8,JL$14,0)*$D38,IF($C38=JL$17,$G$7*$D38,""))</f>
        <v>1500</v>
      </c>
      <c r="JM38" s="34">
        <f>IF(JL38&lt;&gt;"",HLOOKUP(COUNT($IN38:JL38)+1,$G$4:$EH$8,JM$14,0)*$D38,IF($C38=JM$17,$G$7*$D38,""))</f>
        <v>1508.0763680696637</v>
      </c>
      <c r="JN38" s="34">
        <f>IF(JM38&lt;&gt;"",HLOOKUP(COUNT($IN38:JM38)+1,$G$4:$EH$8,JN$14,0)*$D38,IF($C38=JN$17,$G$7*$D38,""))</f>
        <v>1809.6916416835954</v>
      </c>
      <c r="JO38" s="34">
        <f>IF(JN38&lt;&gt;"",HLOOKUP(COUNT($IN38:JN38)+1,$G$4:$EH$8,JO$14,0)*$D38,IF($C38=JO$17,$G$7*$D38,""))</f>
        <v>2099.2423043529707</v>
      </c>
      <c r="JP38" s="34">
        <f>IF(JO38&lt;&gt;"",HLOOKUP(COUNT($IN38:JO38)+1,$G$4:$EH$8,JP$14,0)*$D38,IF($C38=JP$17,$G$7*$D38,""))</f>
        <v>2393.1362269623874</v>
      </c>
      <c r="JQ38" s="34">
        <f>IF(JP38&lt;&gt;"",HLOOKUP(COUNT($IN38:JP38)+1,$G$4:$EH$8,JQ$14,0)*$D38,IF($C38=JQ$17,$G$7*$D38,""))</f>
        <v>2704.243936467496</v>
      </c>
      <c r="JR38" s="34">
        <f>IF(JQ38&lt;&gt;"",HLOOKUP(COUNT($IN38:JQ38)+1,$G$4:$EH$8,JR$14,0)*$D38,IF($C38=JR$17,$G$7*$D38,""))</f>
        <v>3001.7107694789211</v>
      </c>
      <c r="JS38" s="34">
        <f>IF(JR38&lt;&gt;"",HLOOKUP(COUNT($IN38:JR38)+1,$G$4:$EH$8,JS$14,0)*$D38,IF($C38=JS$17,$G$7*$D38,""))</f>
        <v>3301.8818464268134</v>
      </c>
      <c r="JT38" s="34">
        <f>IF(JS38&lt;&gt;"",HLOOKUP(COUNT($IN38:JS38)+1,$G$4:$EH$8,JT$14,0)*$D38,IF($C38=JT$17,$G$7*$D38,""))</f>
        <v>2476.4113848201114</v>
      </c>
      <c r="JU38" s="34">
        <f>IF(JT38&lt;&gt;"",HLOOKUP(COUNT($IN38:JT38)+1,$G$4:$EH$8,JU$14,0)*$D38,IF($C38=JU$17,$G$7*$D38,""))</f>
        <v>2352.5908155791044</v>
      </c>
      <c r="JV38" s="34">
        <f>IF(JU38&lt;&gt;"",HLOOKUP(COUNT($IN38:JU38)+1,$G$4:$EH$8,JV$14,0)*$D38,IF($C38=JV$17,$G$7*$D38,""))</f>
        <v>2587.8498971370159</v>
      </c>
      <c r="JW38" s="34">
        <f>IF(JV38&lt;&gt;"",HLOOKUP(COUNT($IN38:JV38)+1,$G$4:$EH$8,JW$14,0)*$D38,IF($C38=JW$17,$G$7*$D38,""))</f>
        <v>2846.6348868507184</v>
      </c>
      <c r="JX38" s="34">
        <f>IF(JW38&lt;&gt;"",HLOOKUP(COUNT($IN38:JW38)+1,$G$4:$EH$8,JX$14,0)*$D38,IF($C38=JX$17,$G$7*$D38,""))</f>
        <v>3131.2983755357891</v>
      </c>
      <c r="JY38" s="34">
        <f>IF(JX38&lt;&gt;"",HLOOKUP(COUNT($IN38:JX38)+1,$G$4:$EH$8,JY$14,0)*$D38,IF($C38=JY$17,$G$7*$D38,""))</f>
        <v>3444.428213089368</v>
      </c>
      <c r="JZ38" s="34">
        <f>IF(JY38&lt;&gt;"",HLOOKUP(COUNT($IN38:JY38)+1,$G$4:$EH$8,JZ$14,0)*$D38,IF($C38=JZ$17,$G$7*$D38,""))</f>
        <v>3272.2068024348982</v>
      </c>
      <c r="KA38" s="34">
        <f>IF(JZ38&lt;&gt;"",HLOOKUP(COUNT($IN38:JZ38)+1,$G$4:$EH$8,KA$14,0)*$D38,IF($C38=KA$17,$G$7*$D38,""))</f>
        <v>3108.596462313154</v>
      </c>
      <c r="KB38" s="34">
        <f>IF(KA38&lt;&gt;"",HLOOKUP(COUNT($IN38:KA38)+1,$G$4:$EH$8,KB$14,0)*$D38,IF($C38=KB$17,$G$7*$D38,""))</f>
        <v>3326.1982146750747</v>
      </c>
      <c r="KC38" s="34">
        <f>IF(KB38&lt;&gt;"",HLOOKUP(COUNT($IN38:KB38)+1,$G$4:$EH$8,KC$14,0)*$D38,IF($C38=KC$17,$G$7*$D38,""))</f>
        <v>3559.0320897023298</v>
      </c>
      <c r="KD38" s="34">
        <f>IF(KC38&lt;&gt;"",HLOOKUP(COUNT($IN38:KC38)+1,$G$4:$EH$8,KD$14,0)*$D38,IF($C38=KD$17,$G$7*$D38,""))</f>
        <v>3808.164335981493</v>
      </c>
      <c r="KE38" s="34">
        <f>IF(KD38&lt;&gt;"",HLOOKUP(COUNT($IN38:KD38)+1,$G$4:$EH$8,KE$14,0)*$D38,IF($C38=KE$17,$G$7*$D38,""))</f>
        <v>4188.9807695796417</v>
      </c>
      <c r="KF38" s="34">
        <f>IF(KE38&lt;&gt;"",HLOOKUP(COUNT($IN38:KE38)+1,$G$4:$EH$8,KF$14,0)*$D38,IF($C38=KF$17,$G$7*$D38,""))</f>
        <v>3560.6336541426963</v>
      </c>
      <c r="KG38" s="34">
        <f>IF(KF38&lt;&gt;"",HLOOKUP(COUNT($IN38:KF38)+1,$G$4:$EH$8,KG$14,0)*$D38,IF($C38=KG$17,$G$7*$D38,""))</f>
        <v>3382.6019714355621</v>
      </c>
      <c r="KH38" s="34">
        <f>IF(KG38&lt;&gt;"",HLOOKUP(COUNT($IN38:KG38)+1,$G$4:$EH$8,KH$14,0)*$D38,IF($C38=KH$17,$G$7*$D38,""))</f>
        <v>3551.7320700073401</v>
      </c>
      <c r="KI38" s="34">
        <f>IF(KH38&lt;&gt;"",HLOOKUP(COUNT($IN38:KH38)+1,$G$4:$EH$8,KI$14,0)*$D38,IF($C38=KI$17,$G$7*$D38,""))</f>
        <v>3729.3186735077074</v>
      </c>
      <c r="KJ38" s="34">
        <f>IF(KI38&lt;&gt;"",HLOOKUP(COUNT($IN38:KI38)+1,$G$4:$EH$8,KJ$14,0)*$D38,IF($C38=KJ$17,$G$7*$D38,""))</f>
        <v>3915.7846071830909</v>
      </c>
      <c r="KK38" s="34">
        <f>IF(KJ38&lt;&gt;"",HLOOKUP(COUNT($IN38:KJ38)+1,$G$4:$EH$8,KK$14,0)*$D38,IF($C38=KK$17,$G$7*$D38,""))</f>
        <v>4189.8895296859082</v>
      </c>
      <c r="KL38" s="34">
        <f>IF(KK38&lt;&gt;"",HLOOKUP(COUNT($IN38:KK38)+1,$G$4:$EH$8,KL$14,0)*$D38,IF($C38=KL$17,$G$7*$D38,""))</f>
        <v>3770.9005767173176</v>
      </c>
      <c r="KM38" s="34">
        <f>IF(KL38&lt;&gt;"",HLOOKUP(COUNT($IN38:KL38)+1,$G$4:$EH$8,KM$14,0)*$D38,IF($C38=KM$17,$G$7*$D38,""))</f>
        <v>3393.8105190455867</v>
      </c>
      <c r="KN38" s="34">
        <f>IF(KM38&lt;&gt;"",HLOOKUP(COUNT($IN38:KM38)+1,$G$4:$EH$8,KN$14,0)*$D38,IF($C38=KN$17,$G$7*$D38,""))</f>
        <v>3631.3772553787771</v>
      </c>
      <c r="KO38" s="34">
        <f>IF(KN38&lt;&gt;"",HLOOKUP(COUNT($IN38:KN38)+1,$G$4:$EH$8,KO$14,0)*$D38,IF($C38=KO$17,$G$7*$D38,""))</f>
        <v>3885.5736632552903</v>
      </c>
      <c r="KP38" s="34">
        <f>IF(KO38&lt;&gt;"",HLOOKUP(COUNT($IN38:KO38)+1,$G$4:$EH$8,KP$14,0)*$D38,IF($C38=KP$17,$G$7*$D38,""))</f>
        <v>4157.5638196831624</v>
      </c>
      <c r="KQ38" s="34">
        <f>IF(KP38&lt;&gt;"",HLOOKUP(COUNT($IN38:KP38)+1,$G$4:$EH$8,KQ$14,0)*$D38,IF($C38=KQ$17,$G$7*$D38,""))</f>
        <v>4490.1689252578153</v>
      </c>
      <c r="KR38" s="34">
        <f>IF(KQ38&lt;&gt;"",HLOOKUP(COUNT($IN38:KQ38)+1,$G$4:$EH$8,KR$14,0)*$D38,IF($C38=KR$17,$G$7*$D38,""))</f>
        <v>3861.5452757217213</v>
      </c>
      <c r="KS38" s="34">
        <f>IF(KR38&lt;&gt;"",HLOOKUP(COUNT($IN38:KR38)+1,$G$4:$EH$8,KS$14,0)*$D38,IF($C38=KS$17,$G$7*$D38,""))</f>
        <v>3668.4680119356344</v>
      </c>
      <c r="KT38" s="34">
        <f>IF(KS38&lt;&gt;"",HLOOKUP(COUNT($IN38:KS38)+1,$G$4:$EH$8,KT$14,0)*$D38,IF($C38=KT$17,$G$7*$D38,""))</f>
        <v>3851.8914125324177</v>
      </c>
      <c r="KU38" s="34">
        <f>IF(KT38&lt;&gt;"",HLOOKUP(COUNT($IN38:KT38)+1,$G$4:$EH$8,KU$14,0)*$D38,IF($C38=KU$17,$G$7*$D38,""))</f>
        <v>4044.485983159037</v>
      </c>
      <c r="KV38" s="34">
        <f>IF(KU38&lt;&gt;"",HLOOKUP(COUNT($IN38:KU38)+1,$G$4:$EH$8,KV$14,0)*$D38,IF($C38=KV$17,$G$7*$D38,""))</f>
        <v>4246.7102823169889</v>
      </c>
      <c r="KW38" s="34">
        <f>IF(KV38&lt;&gt;"",HLOOKUP(COUNT($IN38:KV38)+1,$G$4:$EH$8,KW$14,0)*$D38,IF($C38=KW$17,$G$7*$D38,""))</f>
        <v>4543.9800020791772</v>
      </c>
      <c r="KX38" s="34">
        <f>IF(KW38&lt;&gt;"",HLOOKUP(COUNT($IN38:KW38)+1,$G$4:$EH$8,KX$14,0)*$D38,IF($C38=KX$17,$G$7*$D38,""))</f>
        <v>4089.5820018712611</v>
      </c>
      <c r="KY38" s="34">
        <f>IF(KX38&lt;&gt;"",HLOOKUP(COUNT($IN38:KX38)+1,$G$4:$EH$8,KY$14,0)*$D38,IF($C38=KY$17,$G$7*$D38,""))</f>
        <v>3680.6238016841344</v>
      </c>
      <c r="KZ38" s="34">
        <f>IF(KY38&lt;&gt;"",HLOOKUP(COUNT($IN38:KY38)+1,$G$4:$EH$8,KZ$14,0)*$D38,IF($C38=KZ$17,$G$7*$D38,""))</f>
        <v>3938.2674678020244</v>
      </c>
      <c r="LA38" s="34">
        <f>IF(KZ38&lt;&gt;"",HLOOKUP(COUNT($IN38:KZ38)+1,$G$4:$EH$8,LA$14,0)*$D38,IF($C38=LA$17,$G$7*$D38,""))</f>
        <v>4213.9461905481658</v>
      </c>
      <c r="LB38" s="34">
        <f>IF(LA38&lt;&gt;"",HLOOKUP(COUNT($IN38:LA38)+1,$G$4:$EH$8,LB$14,0)*$D38,IF($C38=LB$17,$G$7*$D38,""))</f>
        <v>4508.9224238865372</v>
      </c>
      <c r="LC38" s="34">
        <f>IF(LB38&lt;&gt;"",HLOOKUP(COUNT($IN38:LB38)+1,$G$4:$EH$8,LC$14,0)*$D38,IF($C38=LC$17,$G$7*$D38,""))</f>
        <v>4869.6362177974597</v>
      </c>
      <c r="LD38" s="34">
        <f>IF(LC38&lt;&gt;"",HLOOKUP(COUNT($IN38:LC38)+1,$G$4:$EH$8,LD$14,0)*$D38,IF($C38=LD$17,$G$7*$D38,""))</f>
        <v>4236.5835094837894</v>
      </c>
      <c r="LE38" s="34">
        <f>IF(LD38&lt;&gt;"",HLOOKUP(COUNT($IN38:LD38)+1,$G$4:$EH$8,LE$14,0)*$D38,IF($C38=LE$17,$G$7*$D38,""))</f>
        <v>4024.7543340096008</v>
      </c>
      <c r="LF38" s="34">
        <f>IF(LE38&lt;&gt;"",HLOOKUP(COUNT($IN38:LE38)+1,$G$4:$EH$8,LF$14,0)*$D38,IF($C38=LF$17,$G$7*$D38,""))</f>
        <v>4225.9920507100805</v>
      </c>
      <c r="LG38" s="34">
        <f>IF(LF38&lt;&gt;"",HLOOKUP(COUNT($IN38:LF38)+1,$G$4:$EH$8,LG$14,0)*$D38,IF($C38=LG$17,$G$7*$D38,""))</f>
        <v>4437.2916532455847</v>
      </c>
      <c r="LH38" s="34">
        <f>IF(LG38&lt;&gt;"",HLOOKUP(COUNT($IN38:LG38)+1,$G$4:$EH$8,LH$14,0)*$D38,IF($C38=LH$17,$G$7*$D38,""))</f>
        <v>4659.1562359078653</v>
      </c>
      <c r="LI38" s="34">
        <f>IF(LH38&lt;&gt;"",HLOOKUP(COUNT($IN38:LH38)+1,$G$4:$EH$8,LI$14,0)*$D38,IF($C38=LI$17,$G$7*$D38,""))</f>
        <v>4985.297172421414</v>
      </c>
      <c r="LJ38" s="34">
        <f>IF(LI38&lt;&gt;"",HLOOKUP(COUNT($IN38:LI38)+1,$G$4:$EH$8,LJ$14,0)*$D38,IF($C38=LJ$17,$G$7*$D38,""))</f>
        <v>4486.7674551792725</v>
      </c>
      <c r="LK38" s="34">
        <f>IF(LJ38&lt;&gt;"",HLOOKUP(COUNT($IN38:LJ38)+1,$G$4:$EH$8,LK$14,0)*$D38,IF($C38=LK$17,$G$7*$D38,""))</f>
        <v>4038.090709661346</v>
      </c>
      <c r="LL38" s="34">
        <f>IF(LK38&lt;&gt;"",HLOOKUP(COUNT($IN38:LK38)+1,$G$4:$EH$8,LL$14,0)*$D38,IF($C38=LL$17,$G$7*$D38,""))</f>
        <v>4320.7570593376404</v>
      </c>
      <c r="LM38" s="34">
        <f>IF(LL38&lt;&gt;"",HLOOKUP(COUNT($IN38:LL38)+1,$G$4:$EH$8,LM$14,0)*$D38,IF($C38=LM$17,$G$7*$D38,""))</f>
        <v>4623.2100534912752</v>
      </c>
      <c r="LN38" s="34">
        <f>IF(LM38&lt;&gt;"",HLOOKUP(COUNT($IN38:LM38)+1,$G$4:$EH$8,LN$14,0)*$D38,IF($C38=LN$17,$G$7*$D38,""))</f>
        <v>4946.8347572356643</v>
      </c>
      <c r="LO38" s="34">
        <f>IF(LN38&lt;&gt;"",HLOOKUP(COUNT($IN38:LN38)+1,$G$4:$EH$8,LO$14,0)*$D38,IF($C38=LO$17,$G$7*$D38,""))</f>
        <v>5342.5815378145162</v>
      </c>
      <c r="LP38" s="34">
        <f>IF(LO38&lt;&gt;"",HLOOKUP(COUNT($IN38:LO38)+1,$G$4:$EH$8,LP$14,0)*$D38,IF($C38=LP$17,$G$7*$D38,""))</f>
        <v>3507.0851034378893</v>
      </c>
      <c r="LQ38" s="34">
        <f>IF(LP38&lt;&gt;"",HLOOKUP(COUNT($IN38:LP38)+1,$G$4:$EH$8,LQ$14,0)*$D38,IF($C38=LQ$17,$G$7*$D38,""))</f>
        <v>3507.0851034378893</v>
      </c>
      <c r="LR38" s="34">
        <f>IF(LQ38&lt;&gt;"",HLOOKUP(COUNT($IN38:LQ38)+1,$G$4:$EH$8,LR$14,0)*$D38,IF($C38=LR$17,$G$7*$D38,""))</f>
        <v>3507.0851034378893</v>
      </c>
      <c r="LS38" s="34">
        <f>IF(LR38&lt;&gt;"",HLOOKUP(COUNT($IN38:LR38)+1,$G$4:$EH$8,LS$14,0)*$D38,IF($C38=LS$17,$G$7*$D38,""))</f>
        <v>3507.0851034378893</v>
      </c>
      <c r="LT38" s="34">
        <f>IF(LS38&lt;&gt;"",HLOOKUP(COUNT($IN38:LS38)+1,$G$4:$EH$8,LT$14,0)*$D38,IF($C38=LT$17,$G$7*$D38,""))</f>
        <v>3507.0851034378893</v>
      </c>
      <c r="LU38" s="34">
        <f>IF(LT38&lt;&gt;"",HLOOKUP(COUNT($IN38:LT38)+1,$G$4:$EH$8,LU$14,0)*$D38,IF($C38=LU$17,$G$7*$D38,""))</f>
        <v>3507.0851034378893</v>
      </c>
      <c r="LV38" s="34">
        <f>IF(LU38&lt;&gt;"",HLOOKUP(COUNT($IN38:LU38)+1,$G$4:$EH$8,LV$14,0)*$D38,IF($C38=LV$17,$G$7*$D38,""))</f>
        <v>3507.0851034378893</v>
      </c>
      <c r="LW38" s="34">
        <f>IF(LV38&lt;&gt;"",HLOOKUP(COUNT($IN38:LV38)+1,$G$4:$EH$8,LW$14,0)*$D38,IF($C38=LW$17,$G$7*$D38,""))</f>
        <v>3507.0851034378893</v>
      </c>
      <c r="LX38" s="34">
        <f>IF(LW38&lt;&gt;"",HLOOKUP(COUNT($IN38:LW38)+1,$G$4:$EH$8,LX$14,0)*$D38,IF($C38=LX$17,$G$7*$D38,""))</f>
        <v>3507.0851034378893</v>
      </c>
      <c r="LY38" s="34">
        <f>IF(LX38&lt;&gt;"",HLOOKUP(COUNT($IN38:LX38)+1,$G$4:$EH$8,LY$14,0)*$D38,IF($C38=LY$17,$G$7*$D38,""))</f>
        <v>3507.0851034378893</v>
      </c>
      <c r="LZ38" s="34">
        <f>IF(LY38&lt;&gt;"",HLOOKUP(COUNT($IN38:LY38)+1,$G$4:$EH$8,LZ$14,0)*$D38,IF($C38=LZ$17,$G$7*$D38,""))</f>
        <v>3507.0851034378893</v>
      </c>
      <c r="MA38" s="34">
        <f>IF(LZ38&lt;&gt;"",HLOOKUP(COUNT($IN38:LZ38)+1,$G$4:$EH$8,MA$14,0)*$D38,IF($C38=MA$17,$G$7*$D38,""))</f>
        <v>3507.0851034378893</v>
      </c>
      <c r="MB38" s="34">
        <f>IF(MA38&lt;&gt;"",HLOOKUP(COUNT($IN38:MA38)+1,$G$4:$EH$8,MB$14,0)*$D38,IF($C38=MB$17,$G$7*$D38,""))</f>
        <v>3507.0851034378893</v>
      </c>
      <c r="MC38" s="34">
        <f>IF(MB38&lt;&gt;"",HLOOKUP(COUNT($IN38:MB38)+1,$G$4:$EH$8,MC$14,0)*$D38,IF($C38=MC$17,$G$7*$D38,""))</f>
        <v>3507.0851034378893</v>
      </c>
      <c r="MD38" s="34">
        <f>IF(MC38&lt;&gt;"",HLOOKUP(COUNT($IN38:MC38)+1,$G$4:$EH$8,MD$14,0)*$D38,IF($C38=MD$17,$G$7*$D38,""))</f>
        <v>3507.0851034378893</v>
      </c>
      <c r="ME38" s="34">
        <f>IF(MD38&lt;&gt;"",HLOOKUP(COUNT($IN38:MD38)+1,$G$4:$EH$8,ME$14,0)*$D38,IF($C38=ME$17,$G$7*$D38,""))</f>
        <v>3507.0851034378893</v>
      </c>
      <c r="MF38" s="34">
        <f>IF(ME38&lt;&gt;"",HLOOKUP(COUNT($IN38:ME38)+1,$G$4:$EH$8,MF$14,0)*$D38,IF($C38=MF$17,$G$7*$D38,""))</f>
        <v>3507.0851034378893</v>
      </c>
      <c r="MG38" s="34">
        <f>IF(MF38&lt;&gt;"",HLOOKUP(COUNT($IN38:MF38)+1,$G$4:$EH$8,MG$14,0)*$D38,IF($C38=MG$17,$G$7*$D38,""))</f>
        <v>3507.0851034378893</v>
      </c>
      <c r="MH38" s="34">
        <f>IF(MG38&lt;&gt;"",HLOOKUP(COUNT($IN38:MG38)+1,$G$4:$EH$8,MH$14,0)*$D38,IF($C38=MH$17,$G$7*$D38,""))</f>
        <v>3507.0851034378893</v>
      </c>
      <c r="MI38" s="34">
        <f>IF(MH38&lt;&gt;"",HLOOKUP(COUNT($IN38:MH38)+1,$G$4:$EH$8,MI$14,0)*$D38,IF($C38=MI$17,$G$7*$D38,""))</f>
        <v>3507.0851034378893</v>
      </c>
      <c r="MJ38" s="34">
        <f>IF(MI38&lt;&gt;"",HLOOKUP(COUNT($IN38:MI38)+1,$G$4:$EH$8,MJ$14,0)*$D38,IF($C38=MJ$17,$G$7*$D38,""))</f>
        <v>3507.0851034378893</v>
      </c>
      <c r="MK38" s="34">
        <f>IF(MJ38&lt;&gt;"",HLOOKUP(COUNT($IN38:MJ38)+1,$G$4:$EH$8,MK$14,0)*$D38,IF($C38=MK$17,$G$7*$D38,""))</f>
        <v>3507.0851034378893</v>
      </c>
      <c r="ML38" s="34">
        <f>IF(MK38&lt;&gt;"",HLOOKUP(COUNT($IN38:MK38)+1,$G$4:$EH$8,ML$14,0)*$D38,IF($C38=ML$17,$G$7*$D38,""))</f>
        <v>3507.0851034378893</v>
      </c>
      <c r="MM38" s="34">
        <f>IF(ML38&lt;&gt;"",HLOOKUP(COUNT($IN38:ML38)+1,$G$4:$EH$8,MM$14,0)*$D38,IF($C38=MM$17,$G$7*$D38,""))</f>
        <v>3507.0851034378893</v>
      </c>
      <c r="MN38" s="34">
        <f>IF(MM38&lt;&gt;"",HLOOKUP(COUNT($IN38:MM38)+1,$G$4:$EH$8,MN$14,0)*$D38,IF($C38=MN$17,$G$7*$D38,""))</f>
        <v>3507.0851034378893</v>
      </c>
      <c r="MO38" s="34">
        <f>IF(MN38&lt;&gt;"",HLOOKUP(COUNT($IN38:MN38)+1,$G$4:$EH$8,MO$14,0)*$D38,IF($C38=MO$17,$G$7*$D38,""))</f>
        <v>3507.0851034378893</v>
      </c>
      <c r="MP38" s="34">
        <f>IF(MO38&lt;&gt;"",HLOOKUP(COUNT($IN38:MO38)+1,$G$4:$EH$8,MP$14,0)*$D38,IF($C38=MP$17,$G$7*$D38,""))</f>
        <v>3507.0851034378893</v>
      </c>
      <c r="MQ38" s="34">
        <f>IF(MP38&lt;&gt;"",HLOOKUP(COUNT($IN38:MP38)+1,$G$4:$EH$8,MQ$14,0)*$D38,IF($C38=MQ$17,$G$7*$D38,""))</f>
        <v>3507.0851034378893</v>
      </c>
      <c r="MR38" s="34">
        <f>IF(MQ38&lt;&gt;"",HLOOKUP(COUNT($IN38:MQ38)+1,$G$4:$EH$8,MR$14,0)*$D38,IF($C38=MR$17,$G$7*$D38,""))</f>
        <v>3507.0851034378893</v>
      </c>
      <c r="MS38" s="34">
        <f>IF(MR38&lt;&gt;"",HLOOKUP(COUNT($IN38:MR38)+1,$G$4:$EH$8,MS$14,0)*$D38,IF($C38=MS$17,$G$7*$D38,""))</f>
        <v>3507.0851034378893</v>
      </c>
      <c r="MT38" s="34">
        <f>IF(MS38&lt;&gt;"",HLOOKUP(COUNT($IN38:MS38)+1,$G$4:$EH$8,MT$14,0)*$D38,IF($C38=MT$17,$G$7*$D38,""))</f>
        <v>3507.0851034378893</v>
      </c>
      <c r="MU38" s="34">
        <f>IF(MT38&lt;&gt;"",HLOOKUP(COUNT($IN38:MT38)+1,$G$4:$EH$8,MU$14,0)*$D38,IF($C38=MU$17,$G$7*$D38,""))</f>
        <v>3507.0851034378893</v>
      </c>
      <c r="MV38" s="34">
        <f>IF(MU38&lt;&gt;"",HLOOKUP(COUNT($IN38:MU38)+1,$G$4:$EH$8,MV$14,0)*$D38,IF($C38=MV$17,$G$7*$D38,""))</f>
        <v>3507.0851034378893</v>
      </c>
      <c r="MW38" s="34">
        <f>IF(MV38&lt;&gt;"",HLOOKUP(COUNT($IN38:MV38)+1,$G$4:$EH$8,MW$14,0)*$D38,IF($C38=MW$17,$G$7*$D38,""))</f>
        <v>3507.0851034378893</v>
      </c>
      <c r="MX38" s="34">
        <f>IF(MW38&lt;&gt;"",HLOOKUP(COUNT($IN38:MW38)+1,$G$4:$EH$8,MX$14,0)*$D38,IF($C38=MX$17,$G$7*$D38,""))</f>
        <v>3507.0851034378893</v>
      </c>
      <c r="MY38" s="34">
        <f>IF(MX38&lt;&gt;"",HLOOKUP(COUNT($IN38:MX38)+1,$G$4:$EH$8,MY$14,0)*$D38,IF($C38=MY$17,$G$7*$D38,""))</f>
        <v>3507.0851034378893</v>
      </c>
      <c r="MZ38" s="34">
        <f>IF(MY38&lt;&gt;"",HLOOKUP(COUNT($IN38:MY38)+1,$G$4:$EH$8,MZ$14,0)*$D38,IF($C38=MZ$17,$G$7*$D38,""))</f>
        <v>3507.0851034378893</v>
      </c>
      <c r="NA38" s="34">
        <f>IF(MZ38&lt;&gt;"",HLOOKUP(COUNT($IN38:MZ38)+1,$G$4:$EH$8,NA$14,0)*$D38,IF($C38=NA$17,$G$7*$D38,""))</f>
        <v>3507.0851034378893</v>
      </c>
      <c r="NB38" s="34">
        <f>IF(NA38&lt;&gt;"",HLOOKUP(COUNT($IN38:NA38)+1,$G$4:$EH$8,NB$14,0)*$D38,IF($C38=NB$17,$G$7*$D38,""))</f>
        <v>3507.0851034378893</v>
      </c>
      <c r="NC38" s="34">
        <f>IF(NB38&lt;&gt;"",HLOOKUP(COUNT($IN38:NB38)+1,$G$4:$EH$8,NC$14,0)*$D38,IF($C38=NC$17,$G$7*$D38,""))</f>
        <v>3507.0851034378893</v>
      </c>
      <c r="ND38" s="34">
        <f>IF(NC38&lt;&gt;"",HLOOKUP(COUNT($IN38:NC38)+1,$G$4:$EH$8,ND$14,0)*$D38,IF($C38=ND$17,$G$7*$D38,""))</f>
        <v>3507.0851034378893</v>
      </c>
      <c r="NF38" s="34" t="str">
        <f>IF(NE38&lt;&gt;"",HLOOKUP(COUNT($NE38:NE38)+1,$G$4:$EH$8,NF$14,0)*$D38,IF($C38=NF$17,$G$8*$D38,""))</f>
        <v/>
      </c>
      <c r="NG38" s="34" t="str">
        <f>IF(NF38&lt;&gt;"",HLOOKUP(COUNT($NE38:NF38)+1,$G$4:$EH$8,NG$14,0)*$D38,IF($C38=NG$17,$G$8*$D38,""))</f>
        <v/>
      </c>
      <c r="NH38" s="34" t="str">
        <f>IF(NG38&lt;&gt;"",HLOOKUP(COUNT($NE38:NG38)+1,$G$4:$EH$8,NH$14,0)*$D38,IF($C38=NH$17,$G$8*$D38,""))</f>
        <v/>
      </c>
      <c r="NI38" s="34" t="str">
        <f>IF(NH38&lt;&gt;"",HLOOKUP(COUNT($NE38:NH38)+1,$G$4:$EH$8,NI$14,0)*$D38,IF($C38=NI$17,$G$8*$D38,""))</f>
        <v/>
      </c>
      <c r="NJ38" s="34" t="str">
        <f>IF(NI38&lt;&gt;"",HLOOKUP(COUNT($NE38:NI38)+1,$G$4:$EH$8,NJ$14,0)*$D38,IF($C38=NJ$17,$G$8*$D38,""))</f>
        <v/>
      </c>
      <c r="NK38" s="34" t="str">
        <f>IF(NJ38&lt;&gt;"",HLOOKUP(COUNT($NE38:NJ38)+1,$G$4:$EH$8,NK$14,0)*$D38,IF($C38=NK$17,$G$8*$D38,""))</f>
        <v/>
      </c>
      <c r="NL38" s="34" t="str">
        <f>IF(NK38&lt;&gt;"",HLOOKUP(COUNT($NE38:NK38)+1,$G$4:$EH$8,NL$14,0)*$D38,IF($C38=NL$17,$G$8*$D38,""))</f>
        <v/>
      </c>
      <c r="NM38" s="34" t="str">
        <f>IF(NL38&lt;&gt;"",HLOOKUP(COUNT($NE38:NL38)+1,$G$4:$EH$8,NM$14,0)*$D38,IF($C38=NM$17,$G$8*$D38,""))</f>
        <v/>
      </c>
      <c r="NN38" s="34" t="str">
        <f>IF(NM38&lt;&gt;"",HLOOKUP(COUNT($NE38:NM38)+1,$G$4:$EH$8,NN$14,0)*$D38,IF($C38=NN$17,$G$8*$D38,""))</f>
        <v/>
      </c>
      <c r="NO38" s="34" t="str">
        <f>IF(NN38&lt;&gt;"",HLOOKUP(COUNT($NE38:NN38)+1,$G$4:$EH$8,NO$14,0)*$D38,IF($C38=NO$17,$G$8*$D38,""))</f>
        <v/>
      </c>
      <c r="NP38" s="34" t="str">
        <f>IF(NO38&lt;&gt;"",HLOOKUP(COUNT($NE38:NO38)+1,$G$4:$EH$8,NP$14,0)*$D38,IF($C38=NP$17,$G$8*$D38,""))</f>
        <v/>
      </c>
      <c r="NQ38" s="34" t="str">
        <f>IF(NP38&lt;&gt;"",HLOOKUP(COUNT($NE38:NP38)+1,$G$4:$EH$8,NQ$14,0)*$D38,IF($C38=NQ$17,$G$8*$D38,""))</f>
        <v/>
      </c>
      <c r="NR38" s="34" t="str">
        <f>IF(NQ38&lt;&gt;"",HLOOKUP(COUNT($NE38:NQ38)+1,$G$4:$EH$8,NR$14,0)*$D38,IF($C38=NR$17,$G$8*$D38,""))</f>
        <v/>
      </c>
      <c r="NS38" s="34" t="str">
        <f>IF(NR38&lt;&gt;"",HLOOKUP(COUNT($NE38:NR38)+1,$G$4:$EH$8,NS$14,0)*$D38,IF($C38=NS$17,$G$8*$D38,""))</f>
        <v/>
      </c>
      <c r="NT38" s="34" t="str">
        <f>IF(NS38&lt;&gt;"",HLOOKUP(COUNT($NE38:NS38)+1,$G$4:$EH$8,NT$14,0)*$D38,IF($C38=NT$17,$G$8*$D38,""))</f>
        <v/>
      </c>
      <c r="NU38" s="34" t="str">
        <f>IF(NT38&lt;&gt;"",HLOOKUP(COUNT($NE38:NT38)+1,$G$4:$EH$8,NU$14,0)*$D38,IF($C38=NU$17,$G$8*$D38,""))</f>
        <v/>
      </c>
      <c r="NV38" s="34" t="str">
        <f>IF(NU38&lt;&gt;"",HLOOKUP(COUNT($NE38:NU38)+1,$G$4:$EH$8,NV$14,0)*$D38,IF($C38=NV$17,$G$8*$D38,""))</f>
        <v/>
      </c>
      <c r="NW38" s="34" t="str">
        <f>IF(NV38&lt;&gt;"",HLOOKUP(COUNT($NE38:NV38)+1,$G$4:$EH$8,NW$14,0)*$D38,IF($C38=NW$17,$G$8*$D38,""))</f>
        <v/>
      </c>
      <c r="NX38" s="34" t="str">
        <f>IF(NW38&lt;&gt;"",HLOOKUP(COUNT($NE38:NW38)+1,$G$4:$EH$8,NX$14,0)*$D38,IF($C38=NX$17,$G$8*$D38,""))</f>
        <v/>
      </c>
      <c r="NY38" s="34">
        <f>IF(NX38&lt;&gt;"",HLOOKUP(COUNT($NE38:NX38)+1,$G$4:$EH$8,NY$14,0)*$D38,IF($C38=NY$17,$G$8*$D38,""))</f>
        <v>70000</v>
      </c>
      <c r="NZ38" s="34">
        <f>IF(NY38&lt;&gt;"",HLOOKUP(COUNT($NE38:NY38)+1,$G$4:$EH$8,NZ$14,0)*$D38,IF($C38=NZ$17,$G$8*$D38,""))</f>
        <v>0</v>
      </c>
      <c r="OA38" s="34">
        <f>IF(NZ38&lt;&gt;"",HLOOKUP(COUNT($NE38:NZ38)+1,$G$4:$EH$8,OA$14,0)*$D38,IF($C38=OA$17,$G$8*$D38,""))</f>
        <v>0</v>
      </c>
      <c r="OB38" s="34">
        <f>IF(OA38&lt;&gt;"",HLOOKUP(COUNT($NE38:OA38)+1,$G$4:$EH$8,OB$14,0)*$D38,IF($C38=OB$17,$G$8*$D38,""))</f>
        <v>0</v>
      </c>
      <c r="OC38" s="34">
        <f>IF(OB38&lt;&gt;"",HLOOKUP(COUNT($NE38:OB38)+1,$G$4:$EH$8,OC$14,0)*$D38,IF($C38=OC$17,$G$8*$D38,""))</f>
        <v>0</v>
      </c>
      <c r="OD38" s="34">
        <f>IF(OC38&lt;&gt;"",HLOOKUP(COUNT($NE38:OC38)+1,$G$4:$EH$8,OD$14,0)*$D38,IF($C38=OD$17,$G$8*$D38,""))</f>
        <v>0</v>
      </c>
      <c r="OE38" s="34">
        <f>IF(OD38&lt;&gt;"",HLOOKUP(COUNT($NE38:OD38)+1,$G$4:$EH$8,OE$14,0)*$D38,IF($C38=OE$17,$G$8*$D38,""))</f>
        <v>0</v>
      </c>
      <c r="OF38" s="34">
        <f>IF(OE38&lt;&gt;"",HLOOKUP(COUNT($NE38:OE38)+1,$G$4:$EH$8,OF$14,0)*$D38,IF($C38=OF$17,$G$8*$D38,""))</f>
        <v>0</v>
      </c>
      <c r="OG38" s="34">
        <f>IF(OF38&lt;&gt;"",HLOOKUP(COUNT($NE38:OF38)+1,$G$4:$EH$8,OG$14,0)*$D38,IF($C38=OG$17,$G$8*$D38,""))</f>
        <v>0</v>
      </c>
      <c r="OH38" s="34">
        <f>IF(OG38&lt;&gt;"",HLOOKUP(COUNT($NE38:OG38)+1,$G$4:$EH$8,OH$14,0)*$D38,IF($C38=OH$17,$G$8*$D38,""))</f>
        <v>0</v>
      </c>
      <c r="OI38" s="34">
        <f>IF(OH38&lt;&gt;"",HLOOKUP(COUNT($NE38:OH38)+1,$G$4:$EH$8,OI$14,0)*$D38,IF($C38=OI$17,$G$8*$D38,""))</f>
        <v>0</v>
      </c>
      <c r="OJ38" s="34">
        <f>IF(OI38&lt;&gt;"",HLOOKUP(COUNT($NE38:OI38)+1,$G$4:$EH$8,OJ$14,0)*$D38,IF($C38=OJ$17,$G$8*$D38,""))</f>
        <v>0</v>
      </c>
      <c r="OK38" s="34">
        <f>IF(OJ38&lt;&gt;"",HLOOKUP(COUNT($NE38:OJ38)+1,$G$4:$EH$8,OK$14,0)*$D38,IF($C38=OK$17,$G$8*$D38,""))</f>
        <v>0</v>
      </c>
      <c r="OL38" s="34">
        <f>IF(OK38&lt;&gt;"",HLOOKUP(COUNT($NE38:OK38)+1,$G$4:$EH$8,OL$14,0)*$D38,IF($C38=OL$17,$G$8*$D38,""))</f>
        <v>0</v>
      </c>
      <c r="OM38" s="34">
        <f>IF(OL38&lt;&gt;"",HLOOKUP(COUNT($NE38:OL38)+1,$G$4:$EH$8,OM$14,0)*$D38,IF($C38=OM$17,$G$8*$D38,""))</f>
        <v>0</v>
      </c>
      <c r="ON38" s="34">
        <f>IF(OM38&lt;&gt;"",HLOOKUP(COUNT($NE38:OM38)+1,$G$4:$EH$8,ON$14,0)*$D38,IF($C38=ON$17,$G$8*$D38,""))</f>
        <v>0</v>
      </c>
      <c r="OO38" s="34">
        <f>IF(ON38&lt;&gt;"",HLOOKUP(COUNT($NE38:ON38)+1,$G$4:$EH$8,OO$14,0)*$D38,IF($C38=OO$17,$G$8*$D38,""))</f>
        <v>0</v>
      </c>
      <c r="OP38" s="34">
        <f>IF(OO38&lt;&gt;"",HLOOKUP(COUNT($NE38:OO38)+1,$G$4:$EH$8,OP$14,0)*$D38,IF($C38=OP$17,$G$8*$D38,""))</f>
        <v>0</v>
      </c>
      <c r="OQ38" s="34">
        <f>IF(OP38&lt;&gt;"",HLOOKUP(COUNT($NE38:OP38)+1,$G$4:$EH$8,OQ$14,0)*$D38,IF($C38=OQ$17,$G$8*$D38,""))</f>
        <v>0</v>
      </c>
      <c r="OR38" s="34">
        <f>IF(OQ38&lt;&gt;"",HLOOKUP(COUNT($NE38:OQ38)+1,$G$4:$EH$8,OR$14,0)*$D38,IF($C38=OR$17,$G$8*$D38,""))</f>
        <v>0</v>
      </c>
      <c r="OS38" s="34">
        <f>IF(OR38&lt;&gt;"",HLOOKUP(COUNT($NE38:OR38)+1,$G$4:$EH$8,OS$14,0)*$D38,IF($C38=OS$17,$G$8*$D38,""))</f>
        <v>0</v>
      </c>
      <c r="OT38" s="34">
        <f>IF(OS38&lt;&gt;"",HLOOKUP(COUNT($NE38:OS38)+1,$G$4:$EH$8,OT$14,0)*$D38,IF($C38=OT$17,$G$8*$D38,""))</f>
        <v>0</v>
      </c>
      <c r="OU38" s="34">
        <f>IF(OT38&lt;&gt;"",HLOOKUP(COUNT($NE38:OT38)+1,$G$4:$EH$8,OU$14,0)*$D38,IF($C38=OU$17,$G$8*$D38,""))</f>
        <v>0</v>
      </c>
      <c r="OV38" s="34">
        <f>IF(OU38&lt;&gt;"",HLOOKUP(COUNT($NE38:OU38)+1,$G$4:$EH$8,OV$14,0)*$D38,IF($C38=OV$17,$G$8*$D38,""))</f>
        <v>0</v>
      </c>
      <c r="OW38" s="34">
        <f>IF(OV38&lt;&gt;"",HLOOKUP(COUNT($NE38:OV38)+1,$G$4:$EH$8,OW$14,0)*$D38,IF($C38=OW$17,$G$8*$D38,""))</f>
        <v>0</v>
      </c>
      <c r="OX38" s="34">
        <f>IF(OW38&lt;&gt;"",HLOOKUP(COUNT($NE38:OW38)+1,$G$4:$EH$8,OX$14,0)*$D38,IF($C38=OX$17,$G$8*$D38,""))</f>
        <v>0</v>
      </c>
      <c r="OY38" s="34">
        <f>IF(OX38&lt;&gt;"",HLOOKUP(COUNT($NE38:OX38)+1,$G$4:$EH$8,OY$14,0)*$D38,IF($C38=OY$17,$G$8*$D38,""))</f>
        <v>0</v>
      </c>
      <c r="OZ38" s="34">
        <f>IF(OY38&lt;&gt;"",HLOOKUP(COUNT($NE38:OY38)+1,$G$4:$EH$8,OZ$14,0)*$D38,IF($C38=OZ$17,$G$8*$D38,""))</f>
        <v>0</v>
      </c>
      <c r="PA38" s="34">
        <f>IF(OZ38&lt;&gt;"",HLOOKUP(COUNT($NE38:OZ38)+1,$G$4:$EH$8,PA$14,0)*$D38,IF($C38=PA$17,$G$8*$D38,""))</f>
        <v>0</v>
      </c>
      <c r="PB38" s="34">
        <f>IF(PA38&lt;&gt;"",HLOOKUP(COUNT($NE38:PA38)+1,$G$4:$EH$8,PB$14,0)*$D38,IF($C38=PB$17,$G$8*$D38,""))</f>
        <v>0</v>
      </c>
      <c r="PC38" s="34">
        <f>IF(PB38&lt;&gt;"",HLOOKUP(COUNT($NE38:PB38)+1,$G$4:$EH$8,PC$14,0)*$D38,IF($C38=PC$17,$G$8*$D38,""))</f>
        <v>0</v>
      </c>
      <c r="PD38" s="34">
        <f>IF(PC38&lt;&gt;"",HLOOKUP(COUNT($NE38:PC38)+1,$G$4:$EH$8,PD$14,0)*$D38,IF($C38=PD$17,$G$8*$D38,""))</f>
        <v>0</v>
      </c>
      <c r="PE38" s="34">
        <f>IF(PD38&lt;&gt;"",HLOOKUP(COUNT($NE38:PD38)+1,$G$4:$EH$8,PE$14,0)*$D38,IF($C38=PE$17,$G$8*$D38,""))</f>
        <v>0</v>
      </c>
      <c r="PF38" s="34">
        <f>IF(PE38&lt;&gt;"",HLOOKUP(COUNT($NE38:PE38)+1,$G$4:$EH$8,PF$14,0)*$D38,IF($C38=PF$17,$G$8*$D38,""))</f>
        <v>0</v>
      </c>
      <c r="PG38" s="34">
        <f>IF(PF38&lt;&gt;"",HLOOKUP(COUNT($NE38:PF38)+1,$G$4:$EH$8,PG$14,0)*$D38,IF($C38=PG$17,$G$8*$D38,""))</f>
        <v>0</v>
      </c>
      <c r="PH38" s="34">
        <f>IF(PG38&lt;&gt;"",HLOOKUP(COUNT($NE38:PG38)+1,$G$4:$EH$8,PH$14,0)*$D38,IF($C38=PH$17,$G$8*$D38,""))</f>
        <v>0</v>
      </c>
      <c r="PI38" s="34">
        <f>IF(PH38&lt;&gt;"",HLOOKUP(COUNT($NE38:PH38)+1,$G$4:$EH$8,PI$14,0)*$D38,IF($C38=PI$17,$G$8*$D38,""))</f>
        <v>0</v>
      </c>
      <c r="PJ38" s="34">
        <f>IF(PI38&lt;&gt;"",HLOOKUP(COUNT($NE38:PI38)+1,$G$4:$EH$8,PJ$14,0)*$D38,IF($C38=PJ$17,$G$8*$D38,""))</f>
        <v>0</v>
      </c>
      <c r="PK38" s="34">
        <f>IF(PJ38&lt;&gt;"",HLOOKUP(COUNT($NE38:PJ38)+1,$G$4:$EH$8,PK$14,0)*$D38,IF($C38=PK$17,$G$8*$D38,""))</f>
        <v>0</v>
      </c>
      <c r="PL38" s="34">
        <f>IF(PK38&lt;&gt;"",HLOOKUP(COUNT($NE38:PK38)+1,$G$4:$EH$8,PL$14,0)*$D38,IF($C38=PL$17,$G$8*$D38,""))</f>
        <v>0</v>
      </c>
      <c r="PM38" s="34">
        <f>IF(PL38&lt;&gt;"",HLOOKUP(COUNT($NE38:PL38)+1,$G$4:$EH$8,PM$14,0)*$D38,IF($C38=PM$17,$G$8*$D38,""))</f>
        <v>0</v>
      </c>
      <c r="PN38" s="34">
        <f>IF(PM38&lt;&gt;"",HLOOKUP(COUNT($NE38:PM38)+1,$G$4:$EH$8,PN$14,0)*$D38,IF($C38=PN$17,$G$8*$D38,""))</f>
        <v>0</v>
      </c>
      <c r="PO38" s="34">
        <f>IF(PN38&lt;&gt;"",HLOOKUP(COUNT($NE38:PN38)+1,$G$4:$EH$8,PO$14,0)*$D38,IF($C38=PO$17,$G$8*$D38,""))</f>
        <v>0</v>
      </c>
      <c r="PP38" s="34">
        <f>IF(PO38&lt;&gt;"",HLOOKUP(COUNT($NE38:PO38)+1,$G$4:$EH$8,PP$14,0)*$D38,IF($C38=PP$17,$G$8*$D38,""))</f>
        <v>0</v>
      </c>
      <c r="PQ38" s="34">
        <f>IF(PP38&lt;&gt;"",HLOOKUP(COUNT($NE38:PP38)+1,$G$4:$EH$8,PQ$14,0)*$D38,IF($C38=PQ$17,$G$8*$D38,""))</f>
        <v>0</v>
      </c>
      <c r="PR38" s="34">
        <f>IF(PQ38&lt;&gt;"",HLOOKUP(COUNT($NE38:PQ38)+1,$G$4:$EH$8,PR$14,0)*$D38,IF($C38=PR$17,$G$8*$D38,""))</f>
        <v>0</v>
      </c>
      <c r="PS38" s="34">
        <f>IF(PR38&lt;&gt;"",HLOOKUP(COUNT($NE38:PR38)+1,$G$4:$EH$8,PS$14,0)*$D38,IF($C38=PS$17,$G$8*$D38,""))</f>
        <v>0</v>
      </c>
      <c r="PT38" s="34">
        <f>IF(PS38&lt;&gt;"",HLOOKUP(COUNT($NE38:PS38)+1,$G$4:$EH$8,PT$14,0)*$D38,IF($C38=PT$17,$G$8*$D38,""))</f>
        <v>0</v>
      </c>
      <c r="PU38" s="34">
        <f>IF(PT38&lt;&gt;"",HLOOKUP(COUNT($NE38:PT38)+1,$G$4:$EH$8,PU$14,0)*$D38,IF($C38=PU$17,$G$8*$D38,""))</f>
        <v>0</v>
      </c>
      <c r="PV38" s="34">
        <f>IF(PU38&lt;&gt;"",HLOOKUP(COUNT($NE38:PU38)+1,$G$4:$EH$8,PV$14,0)*$D38,IF($C38=PV$17,$G$8*$D38,""))</f>
        <v>0</v>
      </c>
      <c r="PW38" s="34">
        <f>IF(PV38&lt;&gt;"",HLOOKUP(COUNT($NE38:PV38)+1,$G$4:$EH$8,PW$14,0)*$D38,IF($C38=PW$17,$G$8*$D38,""))</f>
        <v>0</v>
      </c>
      <c r="PX38" s="34">
        <f>IF(PW38&lt;&gt;"",HLOOKUP(COUNT($NE38:PW38)+1,$G$4:$EH$8,PX$14,0)*$D38,IF($C38=PX$17,$G$8*$D38,""))</f>
        <v>0</v>
      </c>
      <c r="PY38" s="34">
        <f>IF(PX38&lt;&gt;"",HLOOKUP(COUNT($NE38:PX38)+1,$G$4:$EH$8,PY$14,0)*$D38,IF($C38=PY$17,$G$8*$D38,""))</f>
        <v>0</v>
      </c>
      <c r="PZ38" s="34">
        <f>IF(PY38&lt;&gt;"",HLOOKUP(COUNT($NE38:PY38)+1,$G$4:$EH$8,PZ$14,0)*$D38,IF($C38=PZ$17,$G$8*$D38,""))</f>
        <v>0</v>
      </c>
      <c r="QA38" s="34">
        <f>IF(PZ38&lt;&gt;"",HLOOKUP(COUNT($NE38:PZ38)+1,$G$4:$EH$8,QA$14,0)*$D38,IF($C38=QA$17,$G$8*$D38,""))</f>
        <v>0</v>
      </c>
      <c r="QB38" s="34">
        <f>IF(QA38&lt;&gt;"",HLOOKUP(COUNT($NE38:QA38)+1,$G$4:$EH$8,QB$14,0)*$D38,IF($C38=QB$17,$G$8*$D38,""))</f>
        <v>0</v>
      </c>
      <c r="QC38" s="34">
        <f>IF(QB38&lt;&gt;"",HLOOKUP(COUNT($NE38:QB38)+1,$G$4:$EH$8,QC$14,0)*$D38,IF($C38=QC$17,$G$8*$D38,""))</f>
        <v>0</v>
      </c>
      <c r="QD38" s="34">
        <f>IF(QC38&lt;&gt;"",HLOOKUP(COUNT($NE38:QC38)+1,$G$4:$EH$8,QD$14,0)*$D38,IF($C38=QD$17,$G$8*$D38,""))</f>
        <v>0</v>
      </c>
      <c r="QE38" s="34">
        <f>IF(QD38&lt;&gt;"",HLOOKUP(COUNT($NE38:QD38)+1,$G$4:$EH$8,QE$14,0)*$D38,IF($C38=QE$17,$G$8*$D38,""))</f>
        <v>0</v>
      </c>
      <c r="QF38" s="34">
        <f>IF(QE38&lt;&gt;"",HLOOKUP(COUNT($NE38:QE38)+1,$G$4:$EH$8,QF$14,0)*$D38,IF($C38=QF$17,$G$8*$D38,""))</f>
        <v>0</v>
      </c>
      <c r="QG38" s="34">
        <f>IF(QF38&lt;&gt;"",HLOOKUP(COUNT($NE38:QF38)+1,$G$4:$EH$8,QG$14,0)*$D38,IF($C38=QG$17,$G$8*$D38,""))</f>
        <v>0</v>
      </c>
      <c r="QH38" s="34">
        <f>IF(QG38&lt;&gt;"",HLOOKUP(COUNT($NE38:QG38)+1,$G$4:$EH$8,QH$14,0)*$D38,IF($C38=QH$17,$G$8*$D38,""))</f>
        <v>0</v>
      </c>
      <c r="QI38" s="34">
        <f>IF(QH38&lt;&gt;"",HLOOKUP(COUNT($NE38:QH38)+1,$G$4:$EH$8,QI$14,0)*$D38,IF($C38=QI$17,$G$8*$D38,""))</f>
        <v>0</v>
      </c>
      <c r="QJ38" s="34">
        <f>IF(QI38&lt;&gt;"",HLOOKUP(COUNT($NE38:QI38)+1,$G$4:$EH$8,QJ$14,0)*$D38,IF($C38=QJ$17,$G$8*$D38,""))</f>
        <v>0</v>
      </c>
      <c r="QK38" s="34">
        <f>IF(QJ38&lt;&gt;"",HLOOKUP(COUNT($NE38:QJ38)+1,$G$4:$EH$8,QK$14,0)*$D38,IF($C38=QK$17,$G$8*$D38,""))</f>
        <v>0</v>
      </c>
      <c r="QL38" s="34">
        <f>IF(QK38&lt;&gt;"",HLOOKUP(COUNT($NE38:QK38)+1,$G$4:$EH$8,QL$14,0)*$D38,IF($C38=QL$17,$G$8*$D38,""))</f>
        <v>0</v>
      </c>
      <c r="QM38" s="34">
        <f>IF(QL38&lt;&gt;"",HLOOKUP(COUNT($NE38:QL38)+1,$G$4:$EH$8,QM$14,0)*$D38,IF($C38=QM$17,$G$8*$D38,""))</f>
        <v>0</v>
      </c>
      <c r="QN38" s="34">
        <f>IF(QM38&lt;&gt;"",HLOOKUP(COUNT($NE38:QM38)+1,$G$4:$EH$8,QN$14,0)*$D38,IF($C38=QN$17,$G$8*$D38,""))</f>
        <v>0</v>
      </c>
      <c r="QO38" s="34">
        <f>IF(QN38&lt;&gt;"",HLOOKUP(COUNT($NE38:QN38)+1,$G$4:$EH$8,QO$14,0)*$D38,IF($C38=QO$17,$G$8*$D38,""))</f>
        <v>0</v>
      </c>
      <c r="QP38" s="34">
        <f>IF(QO38&lt;&gt;"",HLOOKUP(COUNT($NE38:QO38)+1,$G$4:$EH$8,QP$14,0)*$D38,IF($C38=QP$17,$G$8*$D38,""))</f>
        <v>0</v>
      </c>
      <c r="QQ38" s="34">
        <f>IF(QP38&lt;&gt;"",HLOOKUP(COUNT($NE38:QP38)+1,$G$4:$EH$8,QQ$14,0)*$D38,IF($C38=QQ$17,$G$8*$D38,""))</f>
        <v>0</v>
      </c>
      <c r="QR38" s="34">
        <f>IF(QQ38&lt;&gt;"",HLOOKUP(COUNT($NE38:QQ38)+1,$G$4:$EH$8,QR$14,0)*$D38,IF($C38=QR$17,$G$8*$D38,""))</f>
        <v>0</v>
      </c>
      <c r="QS38" s="34">
        <f>IF(QR38&lt;&gt;"",HLOOKUP(COUNT($NE38:QR38)+1,$G$4:$EH$8,QS$14,0)*$D38,IF($C38=QS$17,$G$8*$D38,""))</f>
        <v>0</v>
      </c>
      <c r="QT38" s="34">
        <f>IF(QS38&lt;&gt;"",HLOOKUP(COUNT($NE38:QS38)+1,$G$4:$EH$8,QT$14,0)*$D38,IF($C38=QT$17,$G$8*$D38,""))</f>
        <v>0</v>
      </c>
      <c r="QU38" s="34">
        <f>IF(QT38&lt;&gt;"",HLOOKUP(COUNT($NE38:QT38)+1,$G$4:$EH$8,QU$14,0)*$D38,IF($C38=QU$17,$G$8*$D38,""))</f>
        <v>0</v>
      </c>
      <c r="QV38" s="34">
        <f>IF(QU38&lt;&gt;"",HLOOKUP(COUNT($NE38:QU38)+1,$G$4:$EH$8,QV$14,0)*$D38,IF($C38=QV$17,$G$8*$D38,""))</f>
        <v>0</v>
      </c>
      <c r="QW38" s="34">
        <f>IF(QV38&lt;&gt;"",HLOOKUP(COUNT($NE38:QV38)+1,$G$4:$EH$8,QW$14,0)*$D38,IF($C38=QW$17,$G$8*$D38,""))</f>
        <v>0</v>
      </c>
      <c r="QX38" s="34">
        <f>IF(QW38&lt;&gt;"",HLOOKUP(COUNT($NE38:QW38)+1,$G$4:$EH$8,QX$14,0)*$D38,IF($C38=QX$17,$G$8*$D38,""))</f>
        <v>0</v>
      </c>
      <c r="QY38" s="34">
        <f>IF(QX38&lt;&gt;"",HLOOKUP(COUNT($NE38:QX38)+1,$G$4:$EH$8,QY$14,0)*$D38,IF($C38=QY$17,$G$8*$D38,""))</f>
        <v>0</v>
      </c>
      <c r="QZ38" s="34">
        <f>IF(QY38&lt;&gt;"",HLOOKUP(COUNT($NE38:QY38)+1,$G$4:$EH$8,QZ$14,0)*$D38,IF($C38=QZ$17,$G$8*$D38,""))</f>
        <v>0</v>
      </c>
      <c r="RA38" s="34">
        <f>IF(QZ38&lt;&gt;"",HLOOKUP(COUNT($NE38:QZ38)+1,$G$4:$EH$8,RA$14,0)*$D38,IF($C38=RA$17,$G$8*$D38,""))</f>
        <v>0</v>
      </c>
      <c r="RB38" s="34">
        <f>IF(RA38&lt;&gt;"",HLOOKUP(COUNT($NE38:RA38)+1,$G$4:$EH$8,RB$14,0)*$D38,IF($C38=RB$17,$G$8*$D38,""))</f>
        <v>0</v>
      </c>
      <c r="RC38" s="34">
        <f>IF(RB38&lt;&gt;"",HLOOKUP(COUNT($NE38:RB38)+1,$G$4:$EH$8,RC$14,0)*$D38,IF($C38=RC$17,$G$8*$D38,""))</f>
        <v>0</v>
      </c>
      <c r="RD38" s="34">
        <f>IF(RC38&lt;&gt;"",HLOOKUP(COUNT($NE38:RC38)+1,$G$4:$EH$8,RD$14,0)*$D38,IF($C38=RD$17,$G$8*$D38,""))</f>
        <v>0</v>
      </c>
      <c r="RE38" s="34">
        <f>IF(RD38&lt;&gt;"",HLOOKUP(COUNT($NE38:RD38)+1,$G$4:$EH$8,RE$14,0)*$D38,IF($C38=RE$17,$G$8*$D38,""))</f>
        <v>0</v>
      </c>
      <c r="RF38" s="34">
        <f>IF(RE38&lt;&gt;"",HLOOKUP(COUNT($NE38:RE38)+1,$G$4:$EH$8,RF$14,0)*$D38,IF($C38=RF$17,$G$8*$D38,""))</f>
        <v>0</v>
      </c>
      <c r="RG38" s="34">
        <f>IF(RF38&lt;&gt;"",HLOOKUP(COUNT($NE38:RF38)+1,$G$4:$EH$8,RG$14,0)*$D38,IF($C38=RG$17,$G$8*$D38,""))</f>
        <v>0</v>
      </c>
      <c r="RH38" s="34">
        <f>IF(RG38&lt;&gt;"",HLOOKUP(COUNT($NE38:RG38)+1,$G$4:$EH$8,RH$14,0)*$D38,IF($C38=RH$17,$G$8*$D38,""))</f>
        <v>0</v>
      </c>
      <c r="RI38" s="34">
        <f>IF(RH38&lt;&gt;"",HLOOKUP(COUNT($NE38:RH38)+1,$G$4:$EH$8,RI$14,0)*$D38,IF($C38=RI$17,$G$8*$D38,""))</f>
        <v>0</v>
      </c>
      <c r="RJ38" s="34">
        <f>IF(RI38&lt;&gt;"",HLOOKUP(COUNT($NE38:RI38)+1,$G$4:$EH$8,RJ$14,0)*$D38,IF($C38=RJ$17,$G$8*$D38,""))</f>
        <v>0</v>
      </c>
      <c r="RK38" s="34">
        <f>IF(RJ38&lt;&gt;"",HLOOKUP(COUNT($NE38:RJ38)+1,$G$4:$EH$8,RK$14,0)*$D38,IF($C38=RK$17,$G$8*$D38,""))</f>
        <v>0</v>
      </c>
      <c r="RL38" s="34">
        <f>IF(RK38&lt;&gt;"",HLOOKUP(COUNT($NE38:RK38)+1,$G$4:$EH$8,RL$14,0)*$D38,IF($C38=RL$17,$G$8*$D38,""))</f>
        <v>0</v>
      </c>
      <c r="RM38" s="34">
        <f>IF(RL38&lt;&gt;"",HLOOKUP(COUNT($NE38:RL38)+1,$G$4:$EH$8,RM$14,0)*$D38,IF($C38=RM$17,$G$8*$D38,""))</f>
        <v>0</v>
      </c>
      <c r="RN38" s="34">
        <f>IF(RM38&lt;&gt;"",HLOOKUP(COUNT($NE38:RM38)+1,$G$4:$EH$8,RN$14,0)*$D38,IF($C38=RN$17,$G$8*$D38,""))</f>
        <v>0</v>
      </c>
      <c r="RO38" s="34">
        <f>IF(RN38&lt;&gt;"",HLOOKUP(COUNT($NE38:RN38)+1,$G$4:$EH$8,RO$14,0)*$D38,IF($C38=RO$17,$G$8*$D38,""))</f>
        <v>0</v>
      </c>
      <c r="RP38" s="34">
        <f>IF(RO38&lt;&gt;"",HLOOKUP(COUNT($NE38:RO38)+1,$G$4:$EH$8,RP$14,0)*$D38,IF($C38=RP$17,$G$8*$D38,""))</f>
        <v>0</v>
      </c>
      <c r="RQ38" s="34">
        <f>IF(RP38&lt;&gt;"",HLOOKUP(COUNT($NE38:RP38)+1,$G$4:$EH$8,RQ$14,0)*$D38,IF($C38=RQ$17,$G$8*$D38,""))</f>
        <v>0</v>
      </c>
      <c r="RR38" s="34">
        <f>IF(RQ38&lt;&gt;"",HLOOKUP(COUNT($NE38:RQ38)+1,$G$4:$EH$8,RR$14,0)*$D38,IF($C38=RR$17,$G$8*$D38,""))</f>
        <v>0</v>
      </c>
      <c r="RS38" s="34">
        <f>IF(RR38&lt;&gt;"",HLOOKUP(COUNT($NE38:RR38)+1,$G$4:$EH$8,RS$14,0)*$D38,IF($C38=RS$17,$G$8*$D38,""))</f>
        <v>0</v>
      </c>
      <c r="RT38" s="34">
        <f>IF(RS38&lt;&gt;"",HLOOKUP(COUNT($NE38:RS38)+1,$G$4:$EH$8,RT$14,0)*$D38,IF($C38=RT$17,$G$8*$D38,""))</f>
        <v>0</v>
      </c>
      <c r="RU38" s="34">
        <f>IF(RT38&lt;&gt;"",HLOOKUP(COUNT($NE38:RT38)+1,$G$4:$EH$8,RU$14,0)*$D38,IF($C38=RU$17,$G$8*$D38,""))</f>
        <v>0</v>
      </c>
      <c r="RW38" s="34" t="str">
        <f>IF(RV38&lt;&gt;"",HLOOKUP(COUNT($RV38:RV38)+1,$G$4:$EH$9,RW$14,0)*$D38,IF($C38=RW$17,$G$9*$D38,""))</f>
        <v/>
      </c>
      <c r="RX38" s="34" t="str">
        <f>IF(RW38&lt;&gt;"",HLOOKUP(COUNT($RV38:RW38)+1,$G$4:$EH$9,RX$14,0)*$D38,IF($C38=RX$17,$G$9*$D38,""))</f>
        <v/>
      </c>
      <c r="RY38" s="34" t="str">
        <f>IF(RX38&lt;&gt;"",HLOOKUP(COUNT($RV38:RX38)+1,$G$4:$EH$9,RY$14,0)*$D38,IF($C38=RY$17,$G$9*$D38,""))</f>
        <v/>
      </c>
      <c r="RZ38" s="34" t="str">
        <f>IF(RY38&lt;&gt;"",HLOOKUP(COUNT($RV38:RY38)+1,$G$4:$EH$9,RZ$14,0)*$D38,IF($C38=RZ$17,$G$9*$D38,""))</f>
        <v/>
      </c>
      <c r="SA38" s="34" t="str">
        <f>IF(RZ38&lt;&gt;"",HLOOKUP(COUNT($RV38:RZ38)+1,$G$4:$EH$9,SA$14,0)*$D38,IF($C38=SA$17,$G$9*$D38,""))</f>
        <v/>
      </c>
      <c r="SB38" s="34" t="str">
        <f>IF(SA38&lt;&gt;"",HLOOKUP(COUNT($RV38:SA38)+1,$G$4:$EH$9,SB$14,0)*$D38,IF($C38=SB$17,$G$9*$D38,""))</f>
        <v/>
      </c>
      <c r="SC38" s="34" t="str">
        <f>IF(SB38&lt;&gt;"",HLOOKUP(COUNT($RV38:SB38)+1,$G$4:$EH$9,SC$14,0)*$D38,IF($C38=SC$17,$G$9*$D38,""))</f>
        <v/>
      </c>
      <c r="SD38" s="34" t="str">
        <f>IF(SC38&lt;&gt;"",HLOOKUP(COUNT($RV38:SC38)+1,$G$4:$EH$9,SD$14,0)*$D38,IF($C38=SD$17,$G$9*$D38,""))</f>
        <v/>
      </c>
      <c r="SE38" s="34" t="str">
        <f>IF(SD38&lt;&gt;"",HLOOKUP(COUNT($RV38:SD38)+1,$G$4:$EH$9,SE$14,0)*$D38,IF($C38=SE$17,$G$9*$D38,""))</f>
        <v/>
      </c>
      <c r="SF38" s="34" t="str">
        <f>IF(SE38&lt;&gt;"",HLOOKUP(COUNT($RV38:SE38)+1,$G$4:$EH$9,SF$14,0)*$D38,IF($C38=SF$17,$G$9*$D38,""))</f>
        <v/>
      </c>
      <c r="SG38" s="34" t="str">
        <f>IF(SF38&lt;&gt;"",HLOOKUP(COUNT($RV38:SF38)+1,$G$4:$EH$9,SG$14,0)*$D38,IF($C38=SG$17,$G$9*$D38,""))</f>
        <v/>
      </c>
      <c r="SH38" s="34" t="str">
        <f>IF(SG38&lt;&gt;"",HLOOKUP(COUNT($RV38:SG38)+1,$G$4:$EH$9,SH$14,0)*$D38,IF($C38=SH$17,$G$9*$D38,""))</f>
        <v/>
      </c>
      <c r="SI38" s="34" t="str">
        <f>IF(SH38&lt;&gt;"",HLOOKUP(COUNT($RV38:SH38)+1,$G$4:$EH$9,SI$14,0)*$D38,IF($C38=SI$17,$G$9*$D38,""))</f>
        <v/>
      </c>
      <c r="SJ38" s="34" t="str">
        <f>IF(SI38&lt;&gt;"",HLOOKUP(COUNT($RV38:SI38)+1,$G$4:$EH$9,SJ$14,0)*$D38,IF($C38=SJ$17,$G$9*$D38,""))</f>
        <v/>
      </c>
      <c r="SK38" s="34" t="str">
        <f>IF(SJ38&lt;&gt;"",HLOOKUP(COUNT($RV38:SJ38)+1,$G$4:$EH$9,SK$14,0)*$D38,IF($C38=SK$17,$G$9*$D38,""))</f>
        <v/>
      </c>
      <c r="SL38" s="34" t="str">
        <f>IF(SK38&lt;&gt;"",HLOOKUP(COUNT($RV38:SK38)+1,$G$4:$EH$9,SL$14,0)*$D38,IF($C38=SL$17,$G$9*$D38,""))</f>
        <v/>
      </c>
      <c r="SM38" s="34" t="str">
        <f>IF(SL38&lt;&gt;"",HLOOKUP(COUNT($RV38:SL38)+1,$G$4:$EH$9,SM$14,0)*$D38,IF($C38=SM$17,$G$9*$D38,""))</f>
        <v/>
      </c>
      <c r="SN38" s="34" t="str">
        <f>IF(SM38&lt;&gt;"",HLOOKUP(COUNT($RV38:SM38)+1,$G$4:$EH$9,SN$14,0)*$D38,IF($C38=SN$17,$G$9*$D38,""))</f>
        <v/>
      </c>
      <c r="SO38" s="34" t="str">
        <f>IF(SN38&lt;&gt;"",HLOOKUP(COUNT($RV38:SN38)+1,$G$4:$EH$9,SO$14,0)*$D38,IF($C38=SO$17,$G$9*$D38,""))</f>
        <v/>
      </c>
      <c r="SP38" s="34">
        <f>IF(SO38&lt;&gt;"",HLOOKUP(COUNT($RV38:SO38)+1,$G$4:$EH$9,SP$14,0)*$D38,IF($C38=SP$17,$G$9*$D38,""))</f>
        <v>5800</v>
      </c>
      <c r="SQ38" s="34">
        <f>IF(SP38&lt;&gt;"",HLOOKUP(COUNT($RV38:SP38)+1,$G$4:$EH$9,SQ$14,0)*$D38,IF($C38=SQ$17,$G$9*$D38,""))</f>
        <v>0</v>
      </c>
      <c r="SR38" s="34">
        <f>IF(SQ38&lt;&gt;"",HLOOKUP(COUNT($RV38:SQ38)+1,$G$4:$EH$9,SR$14,0)*$D38,IF($C38=SR$17,$G$9*$D38,""))</f>
        <v>0</v>
      </c>
      <c r="SS38" s="34">
        <f>IF(SR38&lt;&gt;"",HLOOKUP(COUNT($RV38:SR38)+1,$G$4:$EH$9,SS$14,0)*$D38,IF($C38=SS$17,$G$9*$D38,""))</f>
        <v>0</v>
      </c>
      <c r="ST38" s="34">
        <f>IF(SS38&lt;&gt;"",HLOOKUP(COUNT($RV38:SS38)+1,$G$4:$EH$9,ST$14,0)*$D38,IF($C38=ST$17,$G$9*$D38,""))</f>
        <v>0</v>
      </c>
      <c r="SU38" s="34">
        <f>IF(ST38&lt;&gt;"",HLOOKUP(COUNT($RV38:ST38)+1,$G$4:$EH$9,SU$14,0)*$D38,IF($C38=SU$17,$G$9*$D38,""))</f>
        <v>0</v>
      </c>
      <c r="SV38" s="34">
        <f>IF(SU38&lt;&gt;"",HLOOKUP(COUNT($RV38:SU38)+1,$G$4:$EH$9,SV$14,0)*$D38,IF($C38=SV$17,$G$9*$D38,""))</f>
        <v>0</v>
      </c>
      <c r="SW38" s="34">
        <f>IF(SV38&lt;&gt;"",HLOOKUP(COUNT($RV38:SV38)+1,$G$4:$EH$9,SW$14,0)*$D38,IF($C38=SW$17,$G$9*$D38,""))</f>
        <v>0</v>
      </c>
      <c r="SX38" s="34">
        <f>IF(SW38&lt;&gt;"",HLOOKUP(COUNT($RV38:SW38)+1,$G$4:$EH$9,SX$14,0)*$D38,IF($C38=SX$17,$G$9*$D38,""))</f>
        <v>0</v>
      </c>
      <c r="SY38" s="34">
        <f>IF(SX38&lt;&gt;"",HLOOKUP(COUNT($RV38:SX38)+1,$G$4:$EH$9,SY$14,0)*$D38,IF($C38=SY$17,$G$9*$D38,""))</f>
        <v>0</v>
      </c>
      <c r="SZ38" s="34">
        <f>IF(SY38&lt;&gt;"",HLOOKUP(COUNT($RV38:SY38)+1,$G$4:$EH$9,SZ$14,0)*$D38,IF($C38=SZ$17,$G$9*$D38,""))</f>
        <v>0</v>
      </c>
      <c r="TA38" s="34">
        <f>IF(SZ38&lt;&gt;"",HLOOKUP(COUNT($RV38:SZ38)+1,$G$4:$EH$9,TA$14,0)*$D38,IF($C38=TA$17,$G$9*$D38,""))</f>
        <v>0</v>
      </c>
      <c r="TB38" s="34">
        <f>IF(TA38&lt;&gt;"",HLOOKUP(COUNT($RV38:TA38)+1,$G$4:$EH$9,TB$14,0)*$D38,IF($C38=TB$17,$G$9*$D38,""))</f>
        <v>0</v>
      </c>
      <c r="TC38" s="34">
        <f>IF(TB38&lt;&gt;"",HLOOKUP(COUNT($RV38:TB38)+1,$G$4:$EH$9,TC$14,0)*$D38,IF($C38=TC$17,$G$9*$D38,""))</f>
        <v>0</v>
      </c>
      <c r="TD38" s="34">
        <f>IF(TC38&lt;&gt;"",HLOOKUP(COUNT($RV38:TC38)+1,$G$4:$EH$9,TD$14,0)*$D38,IF($C38=TD$17,$G$9*$D38,""))</f>
        <v>0</v>
      </c>
      <c r="TE38" s="34">
        <f>IF(TD38&lt;&gt;"",HLOOKUP(COUNT($RV38:TD38)+1,$G$4:$EH$9,TE$14,0)*$D38,IF($C38=TE$17,$G$9*$D38,""))</f>
        <v>0</v>
      </c>
      <c r="TF38" s="34">
        <f>IF(TE38&lt;&gt;"",HLOOKUP(COUNT($RV38:TE38)+1,$G$4:$EH$9,TF$14,0)*$D38,IF($C38=TF$17,$G$9*$D38,""))</f>
        <v>0</v>
      </c>
      <c r="TG38" s="34">
        <f>IF(TF38&lt;&gt;"",HLOOKUP(COUNT($RV38:TF38)+1,$G$4:$EH$9,TG$14,0)*$D38,IF($C38=TG$17,$G$9*$D38,""))</f>
        <v>0</v>
      </c>
      <c r="TH38" s="34">
        <f>IF(TG38&lt;&gt;"",HLOOKUP(COUNT($RV38:TG38)+1,$G$4:$EH$9,TH$14,0)*$D38,IF($C38=TH$17,$G$9*$D38,""))</f>
        <v>0</v>
      </c>
      <c r="TI38" s="34">
        <f>IF(TH38&lt;&gt;"",HLOOKUP(COUNT($RV38:TH38)+1,$G$4:$EH$9,TI$14,0)*$D38,IF($C38=TI$17,$G$9*$D38,""))</f>
        <v>0</v>
      </c>
      <c r="TJ38" s="34">
        <f>IF(TI38&lt;&gt;"",HLOOKUP(COUNT($RV38:TI38)+1,$G$4:$EH$9,TJ$14,0)*$D38,IF($C38=TJ$17,$G$9*$D38,""))</f>
        <v>0</v>
      </c>
      <c r="TK38" s="34">
        <f>IF(TJ38&lt;&gt;"",HLOOKUP(COUNT($RV38:TJ38)+1,$G$4:$EH$9,TK$14,0)*$D38,IF($C38=TK$17,$G$9*$D38,""))</f>
        <v>0</v>
      </c>
      <c r="TL38" s="34">
        <f>IF(TK38&lt;&gt;"",HLOOKUP(COUNT($RV38:TK38)+1,$G$4:$EH$9,TL$14,0)*$D38,IF($C38=TL$17,$G$9*$D38,""))</f>
        <v>0</v>
      </c>
      <c r="TM38" s="34">
        <f>IF(TL38&lt;&gt;"",HLOOKUP(COUNT($RV38:TL38)+1,$G$4:$EH$9,TM$14,0)*$D38,IF($C38=TM$17,$G$9*$D38,""))</f>
        <v>0</v>
      </c>
      <c r="TN38" s="34">
        <f>IF(TM38&lt;&gt;"",HLOOKUP(COUNT($RV38:TM38)+1,$G$4:$EH$9,TN$14,0)*$D38,IF($C38=TN$17,$G$9*$D38,""))</f>
        <v>0</v>
      </c>
      <c r="TO38" s="34">
        <f>IF(TN38&lt;&gt;"",HLOOKUP(COUNT($RV38:TN38)+1,$G$4:$EH$9,TO$14,0)*$D38,IF($C38=TO$17,$G$9*$D38,""))</f>
        <v>0</v>
      </c>
      <c r="TP38" s="34">
        <f>IF(TO38&lt;&gt;"",HLOOKUP(COUNT($RV38:TO38)+1,$G$4:$EH$9,TP$14,0)*$D38,IF($C38=TP$17,$G$9*$D38,""))</f>
        <v>0</v>
      </c>
      <c r="TQ38" s="34">
        <f>IF(TP38&lt;&gt;"",HLOOKUP(COUNT($RV38:TP38)+1,$G$4:$EH$9,TQ$14,0)*$D38,IF($C38=TQ$17,$G$9*$D38,""))</f>
        <v>0</v>
      </c>
      <c r="TR38" s="34">
        <f>IF(TQ38&lt;&gt;"",HLOOKUP(COUNT($RV38:TQ38)+1,$G$4:$EH$9,TR$14,0)*$D38,IF($C38=TR$17,$G$9*$D38,""))</f>
        <v>0</v>
      </c>
      <c r="TS38" s="34">
        <f>IF(TR38&lt;&gt;"",HLOOKUP(COUNT($RV38:TR38)+1,$G$4:$EH$9,TS$14,0)*$D38,IF($C38=TS$17,$G$9*$D38,""))</f>
        <v>0</v>
      </c>
      <c r="TT38" s="34">
        <f>IF(TS38&lt;&gt;"",HLOOKUP(COUNT($RV38:TS38)+1,$G$4:$EH$9,TT$14,0)*$D38,IF($C38=TT$17,$G$9*$D38,""))</f>
        <v>0</v>
      </c>
      <c r="TU38" s="34">
        <f>IF(TT38&lt;&gt;"",HLOOKUP(COUNT($RV38:TT38)+1,$G$4:$EH$9,TU$14,0)*$D38,IF($C38=TU$17,$G$9*$D38,""))</f>
        <v>0</v>
      </c>
      <c r="TV38" s="34">
        <f>IF(TU38&lt;&gt;"",HLOOKUP(COUNT($RV38:TU38)+1,$G$4:$EH$9,TV$14,0)*$D38,IF($C38=TV$17,$G$9*$D38,""))</f>
        <v>0</v>
      </c>
      <c r="TW38" s="34">
        <f>IF(TV38&lt;&gt;"",HLOOKUP(COUNT($RV38:TV38)+1,$G$4:$EH$9,TW$14,0)*$D38,IF($C38=TW$17,$G$9*$D38,""))</f>
        <v>0</v>
      </c>
      <c r="TX38" s="34">
        <f>IF(TW38&lt;&gt;"",HLOOKUP(COUNT($RV38:TW38)+1,$G$4:$EH$9,TX$14,0)*$D38,IF($C38=TX$17,$G$9*$D38,""))</f>
        <v>0</v>
      </c>
      <c r="TY38" s="34">
        <f>IF(TX38&lt;&gt;"",HLOOKUP(COUNT($RV38:TX38)+1,$G$4:$EH$9,TY$14,0)*$D38,IF($C38=TY$17,$G$9*$D38,""))</f>
        <v>0</v>
      </c>
      <c r="TZ38" s="34">
        <f>IF(TY38&lt;&gt;"",HLOOKUP(COUNT($RV38:TY38)+1,$G$4:$EH$9,TZ$14,0)*$D38,IF($C38=TZ$17,$G$9*$D38,""))</f>
        <v>0</v>
      </c>
      <c r="UA38" s="34">
        <f>IF(TZ38&lt;&gt;"",HLOOKUP(COUNT($RV38:TZ38)+1,$G$4:$EH$9,UA$14,0)*$D38,IF($C38=UA$17,$G$9*$D38,""))</f>
        <v>0</v>
      </c>
      <c r="UB38" s="34">
        <f>IF(UA38&lt;&gt;"",HLOOKUP(COUNT($RV38:UA38)+1,$G$4:$EH$9,UB$14,0)*$D38,IF($C38=UB$17,$G$9*$D38,""))</f>
        <v>0</v>
      </c>
      <c r="UC38" s="34">
        <f>IF(UB38&lt;&gt;"",HLOOKUP(COUNT($RV38:UB38)+1,$G$4:$EH$9,UC$14,0)*$D38,IF($C38=UC$17,$G$9*$D38,""))</f>
        <v>0</v>
      </c>
      <c r="UD38" s="34">
        <f>IF(UC38&lt;&gt;"",HLOOKUP(COUNT($RV38:UC38)+1,$G$4:$EH$9,UD$14,0)*$D38,IF($C38=UD$17,$G$9*$D38,""))</f>
        <v>0</v>
      </c>
      <c r="UE38" s="34">
        <f>IF(UD38&lt;&gt;"",HLOOKUP(COUNT($RV38:UD38)+1,$G$4:$EH$9,UE$14,0)*$D38,IF($C38=UE$17,$G$9*$D38,""))</f>
        <v>0</v>
      </c>
      <c r="UF38" s="34">
        <f>IF(UE38&lt;&gt;"",HLOOKUP(COUNT($RV38:UE38)+1,$G$4:$EH$9,UF$14,0)*$D38,IF($C38=UF$17,$G$9*$D38,""))</f>
        <v>0</v>
      </c>
      <c r="UG38" s="34">
        <f>IF(UF38&lt;&gt;"",HLOOKUP(COUNT($RV38:UF38)+1,$G$4:$EH$9,UG$14,0)*$D38,IF($C38=UG$17,$G$9*$D38,""))</f>
        <v>0</v>
      </c>
      <c r="UH38" s="34">
        <f>IF(UG38&lt;&gt;"",HLOOKUP(COUNT($RV38:UG38)+1,$G$4:$EH$9,UH$14,0)*$D38,IF($C38=UH$17,$G$9*$D38,""))</f>
        <v>0</v>
      </c>
      <c r="UI38" s="34">
        <f>IF(UH38&lt;&gt;"",HLOOKUP(COUNT($RV38:UH38)+1,$G$4:$EH$9,UI$14,0)*$D38,IF($C38=UI$17,$G$9*$D38,""))</f>
        <v>0</v>
      </c>
      <c r="UJ38" s="34">
        <f>IF(UI38&lt;&gt;"",HLOOKUP(COUNT($RV38:UI38)+1,$G$4:$EH$9,UJ$14,0)*$D38,IF($C38=UJ$17,$G$9*$D38,""))</f>
        <v>0</v>
      </c>
      <c r="UK38" s="34">
        <f>IF(UJ38&lt;&gt;"",HLOOKUP(COUNT($RV38:UJ38)+1,$G$4:$EH$9,UK$14,0)*$D38,IF($C38=UK$17,$G$9*$D38,""))</f>
        <v>0</v>
      </c>
      <c r="UL38" s="34">
        <f>IF(UK38&lt;&gt;"",HLOOKUP(COUNT($RV38:UK38)+1,$G$4:$EH$9,UL$14,0)*$D38,IF($C38=UL$17,$G$9*$D38,""))</f>
        <v>0</v>
      </c>
      <c r="UM38" s="34">
        <f>IF(UL38&lt;&gt;"",HLOOKUP(COUNT($RV38:UL38)+1,$G$4:$EH$9,UM$14,0)*$D38,IF($C38=UM$17,$G$9*$D38,""))</f>
        <v>0</v>
      </c>
      <c r="UN38" s="34">
        <f>IF(UM38&lt;&gt;"",HLOOKUP(COUNT($RV38:UM38)+1,$G$4:$EH$9,UN$14,0)*$D38,IF($C38=UN$17,$G$9*$D38,""))</f>
        <v>0</v>
      </c>
      <c r="UO38" s="34">
        <f>IF(UN38&lt;&gt;"",HLOOKUP(COUNT($RV38:UN38)+1,$G$4:$EH$9,UO$14,0)*$D38,IF($C38=UO$17,$G$9*$D38,""))</f>
        <v>0</v>
      </c>
      <c r="UP38" s="34">
        <f>IF(UO38&lt;&gt;"",HLOOKUP(COUNT($RV38:UO38)+1,$G$4:$EH$9,UP$14,0)*$D38,IF($C38=UP$17,$G$9*$D38,""))</f>
        <v>0</v>
      </c>
      <c r="UQ38" s="34">
        <f>IF(UP38&lt;&gt;"",HLOOKUP(COUNT($RV38:UP38)+1,$G$4:$EH$9,UQ$14,0)*$D38,IF($C38=UQ$17,$G$9*$D38,""))</f>
        <v>0</v>
      </c>
      <c r="UR38" s="34">
        <f>IF(UQ38&lt;&gt;"",HLOOKUP(COUNT($RV38:UQ38)+1,$G$4:$EH$9,UR$14,0)*$D38,IF($C38=UR$17,$G$9*$D38,""))</f>
        <v>0</v>
      </c>
      <c r="US38" s="34">
        <f>IF(UR38&lt;&gt;"",HLOOKUP(COUNT($RV38:UR38)+1,$G$4:$EH$9,US$14,0)*$D38,IF($C38=US$17,$G$9*$D38,""))</f>
        <v>0</v>
      </c>
      <c r="UT38" s="34">
        <f>IF(US38&lt;&gt;"",HLOOKUP(COUNT($RV38:US38)+1,$G$4:$EH$9,UT$14,0)*$D38,IF($C38=UT$17,$G$9*$D38,""))</f>
        <v>0</v>
      </c>
      <c r="UU38" s="34">
        <f>IF(UT38&lt;&gt;"",HLOOKUP(COUNT($RV38:UT38)+1,$G$4:$EH$9,UU$14,0)*$D38,IF($C38=UU$17,$G$9*$D38,""))</f>
        <v>0</v>
      </c>
      <c r="UV38" s="34">
        <f>IF(UU38&lt;&gt;"",HLOOKUP(COUNT($RV38:UU38)+1,$G$4:$EH$9,UV$14,0)*$D38,IF($C38=UV$17,$G$9*$D38,""))</f>
        <v>0</v>
      </c>
      <c r="UW38" s="34">
        <f>IF(UV38&lt;&gt;"",HLOOKUP(COUNT($RV38:UV38)+1,$G$4:$EH$9,UW$14,0)*$D38,IF($C38=UW$17,$G$9*$D38,""))</f>
        <v>0</v>
      </c>
      <c r="UX38" s="34">
        <f>IF(UW38&lt;&gt;"",HLOOKUP(COUNT($RV38:UW38)+1,$G$4:$EH$9,UX$14,0)*$D38,IF($C38=UX$17,$G$9*$D38,""))</f>
        <v>0</v>
      </c>
      <c r="UY38" s="34">
        <f>IF(UX38&lt;&gt;"",HLOOKUP(COUNT($RV38:UX38)+1,$G$4:$EH$9,UY$14,0)*$D38,IF($C38=UY$17,$G$9*$D38,""))</f>
        <v>0</v>
      </c>
      <c r="UZ38" s="34">
        <f>IF(UY38&lt;&gt;"",HLOOKUP(COUNT($RV38:UY38)+1,$G$4:$EH$9,UZ$14,0)*$D38,IF($C38=UZ$17,$G$9*$D38,""))</f>
        <v>0</v>
      </c>
      <c r="VA38" s="34">
        <f>IF(UZ38&lt;&gt;"",HLOOKUP(COUNT($RV38:UZ38)+1,$G$4:$EH$9,VA$14,0)*$D38,IF($C38=VA$17,$G$9*$D38,""))</f>
        <v>0</v>
      </c>
      <c r="VB38" s="34">
        <f>IF(VA38&lt;&gt;"",HLOOKUP(COUNT($RV38:VA38)+1,$G$4:$EH$9,VB$14,0)*$D38,IF($C38=VB$17,$G$9*$D38,""))</f>
        <v>0</v>
      </c>
      <c r="VC38" s="34">
        <f>IF(VB38&lt;&gt;"",HLOOKUP(COUNT($RV38:VB38)+1,$G$4:$EH$9,VC$14,0)*$D38,IF($C38=VC$17,$G$9*$D38,""))</f>
        <v>0</v>
      </c>
      <c r="VD38" s="34">
        <f>IF(VC38&lt;&gt;"",HLOOKUP(COUNT($RV38:VC38)+1,$G$4:$EH$9,VD$14,0)*$D38,IF($C38=VD$17,$G$9*$D38,""))</f>
        <v>0</v>
      </c>
      <c r="VE38" s="34">
        <f>IF(VD38&lt;&gt;"",HLOOKUP(COUNT($RV38:VD38)+1,$G$4:$EH$9,VE$14,0)*$D38,IF($C38=VE$17,$G$9*$D38,""))</f>
        <v>0</v>
      </c>
      <c r="VF38" s="34">
        <f>IF(VE38&lt;&gt;"",HLOOKUP(COUNT($RV38:VE38)+1,$G$4:$EH$9,VF$14,0)*$D38,IF($C38=VF$17,$G$9*$D38,""))</f>
        <v>0</v>
      </c>
      <c r="VG38" s="34">
        <f>IF(VF38&lt;&gt;"",HLOOKUP(COUNT($RV38:VF38)+1,$G$4:$EH$9,VG$14,0)*$D38,IF($C38=VG$17,$G$9*$D38,""))</f>
        <v>0</v>
      </c>
      <c r="VH38" s="34">
        <f>IF(VG38&lt;&gt;"",HLOOKUP(COUNT($RV38:VG38)+1,$G$4:$EH$9,VH$14,0)*$D38,IF($C38=VH$17,$G$9*$D38,""))</f>
        <v>0</v>
      </c>
      <c r="VI38" s="34">
        <f>IF(VH38&lt;&gt;"",HLOOKUP(COUNT($RV38:VH38)+1,$G$4:$EH$9,VI$14,0)*$D38,IF($C38=VI$17,$G$9*$D38,""))</f>
        <v>0</v>
      </c>
      <c r="VJ38" s="34">
        <f>IF(VI38&lt;&gt;"",HLOOKUP(COUNT($RV38:VI38)+1,$G$4:$EH$9,VJ$14,0)*$D38,IF($C38=VJ$17,$G$9*$D38,""))</f>
        <v>0</v>
      </c>
      <c r="VK38" s="34">
        <f>IF(VJ38&lt;&gt;"",HLOOKUP(COUNT($RV38:VJ38)+1,$G$4:$EH$9,VK$14,0)*$D38,IF($C38=VK$17,$G$9*$D38,""))</f>
        <v>0</v>
      </c>
      <c r="VL38" s="34">
        <f>IF(VK38&lt;&gt;"",HLOOKUP(COUNT($RV38:VK38)+1,$G$4:$EH$9,VL$14,0)*$D38,IF($C38=VL$17,$G$9*$D38,""))</f>
        <v>0</v>
      </c>
      <c r="VM38" s="34">
        <f>IF(VL38&lt;&gt;"",HLOOKUP(COUNT($RV38:VL38)+1,$G$4:$EH$9,VM$14,0)*$D38,IF($C38=VM$17,$G$9*$D38,""))</f>
        <v>0</v>
      </c>
      <c r="VN38" s="34">
        <f>IF(VM38&lt;&gt;"",HLOOKUP(COUNT($RV38:VM38)+1,$G$4:$EH$9,VN$14,0)*$D38,IF($C38=VN$17,$G$9*$D38,""))</f>
        <v>0</v>
      </c>
      <c r="VO38" s="34">
        <f>IF(VN38&lt;&gt;"",HLOOKUP(COUNT($RV38:VN38)+1,$G$4:$EH$9,VO$14,0)*$D38,IF($C38=VO$17,$G$9*$D38,""))</f>
        <v>0</v>
      </c>
      <c r="VP38" s="34">
        <f>IF(VO38&lt;&gt;"",HLOOKUP(COUNT($RV38:VO38)+1,$G$4:$EH$9,VP$14,0)*$D38,IF($C38=VP$17,$G$9*$D38,""))</f>
        <v>0</v>
      </c>
      <c r="VQ38" s="34">
        <f>IF(VP38&lt;&gt;"",HLOOKUP(COUNT($RV38:VP38)+1,$G$4:$EH$9,VQ$14,0)*$D38,IF($C38=VQ$17,$G$9*$D38,""))</f>
        <v>0</v>
      </c>
      <c r="VR38" s="34">
        <f>IF(VQ38&lt;&gt;"",HLOOKUP(COUNT($RV38:VQ38)+1,$G$4:$EH$9,VR$14,0)*$D38,IF($C38=VR$17,$G$9*$D38,""))</f>
        <v>0</v>
      </c>
      <c r="VS38" s="34">
        <f>IF(VR38&lt;&gt;"",HLOOKUP(COUNT($RV38:VR38)+1,$G$4:$EH$9,VS$14,0)*$D38,IF($C38=VS$17,$G$9*$D38,""))</f>
        <v>0</v>
      </c>
      <c r="VT38" s="34">
        <f>IF(VS38&lt;&gt;"",HLOOKUP(COUNT($RV38:VS38)+1,$G$4:$EH$9,VT$14,0)*$D38,IF($C38=VT$17,$G$9*$D38,""))</f>
        <v>0</v>
      </c>
      <c r="VU38" s="34">
        <f>IF(VT38&lt;&gt;"",HLOOKUP(COUNT($RV38:VT38)+1,$G$4:$EH$9,VU$14,0)*$D38,IF($C38=VU$17,$G$9*$D38,""))</f>
        <v>0</v>
      </c>
      <c r="VV38" s="34">
        <f>IF(VU38&lt;&gt;"",HLOOKUP(COUNT($RV38:VU38)+1,$G$4:$EH$9,VV$14,0)*$D38,IF($C38=VV$17,$G$9*$D38,""))</f>
        <v>0</v>
      </c>
      <c r="VW38" s="34">
        <f>IF(VV38&lt;&gt;"",HLOOKUP(COUNT($RV38:VV38)+1,$G$4:$EH$9,VW$14,0)*$D38,IF($C38=VW$17,$G$9*$D38,""))</f>
        <v>0</v>
      </c>
      <c r="VX38" s="34">
        <f>IF(VW38&lt;&gt;"",HLOOKUP(COUNT($RV38:VW38)+1,$G$4:$EH$9,VX$14,0)*$D38,IF($C38=VX$17,$G$9*$D38,""))</f>
        <v>0</v>
      </c>
      <c r="VY38" s="34">
        <f>IF(VX38&lt;&gt;"",HLOOKUP(COUNT($RV38:VX38)+1,$G$4:$EH$9,VY$14,0)*$D38,IF($C38=VY$17,$G$9*$D38,""))</f>
        <v>0</v>
      </c>
      <c r="VZ38" s="34">
        <f>IF(VY38&lt;&gt;"",HLOOKUP(COUNT($RV38:VY38)+1,$G$4:$EH$9,VZ$14,0)*$D38,IF($C38=VZ$17,$G$9*$D38,""))</f>
        <v>0</v>
      </c>
      <c r="WA38" s="34">
        <f>IF(VZ38&lt;&gt;"",HLOOKUP(COUNT($RV38:VZ38)+1,$G$4:$EH$9,WA$14,0)*$D38,IF($C38=WA$17,$G$9*$D38,""))</f>
        <v>0</v>
      </c>
      <c r="WB38" s="34">
        <f>IF(WA38&lt;&gt;"",HLOOKUP(COUNT($RV38:WA38)+1,$G$4:$EH$9,WB$14,0)*$D38,IF($C38=WB$17,$G$9*$D38,""))</f>
        <v>0</v>
      </c>
      <c r="WC38" s="34">
        <f>IF(WB38&lt;&gt;"",HLOOKUP(COUNT($RV38:WB38)+1,$G$4:$EH$9,WC$14,0)*$D38,IF($C38=WC$17,$G$9*$D38,""))</f>
        <v>0</v>
      </c>
      <c r="WD38" s="34">
        <f>IF(WC38&lt;&gt;"",HLOOKUP(COUNT($RV38:WC38)+1,$G$4:$EH$9,WD$14,0)*$D38,IF($C38=WD$17,$G$9*$D38,""))</f>
        <v>0</v>
      </c>
      <c r="WE38" s="34">
        <f>IF(WD38&lt;&gt;"",HLOOKUP(COUNT($RV38:WD38)+1,$G$4:$EH$9,WE$14,0)*$D38,IF($C38=WE$17,$G$9*$D38,""))</f>
        <v>0</v>
      </c>
      <c r="WF38" s="34">
        <f>IF(WE38&lt;&gt;"",HLOOKUP(COUNT($RV38:WE38)+1,$G$4:$EH$9,WF$14,0)*$D38,IF($C38=WF$17,$G$9*$D38,""))</f>
        <v>0</v>
      </c>
      <c r="WG38" s="34">
        <f>IF(WF38&lt;&gt;"",HLOOKUP(COUNT($RV38:WF38)+1,$G$4:$EH$9,WG$14,0)*$D38,IF($C38=WG$17,$G$9*$D38,""))</f>
        <v>0</v>
      </c>
      <c r="WH38" s="34">
        <f>IF(WG38&lt;&gt;"",HLOOKUP(COUNT($RV38:WG38)+1,$G$4:$EH$9,WH$14,0)*$D38,IF($C38=WH$17,$G$9*$D38,""))</f>
        <v>0</v>
      </c>
      <c r="WI38" s="34">
        <f>IF(WH38&lt;&gt;"",HLOOKUP(COUNT($RV38:WH38)+1,$G$4:$EH$9,WI$14,0)*$D38,IF($C38=WI$17,$G$9*$D38,""))</f>
        <v>0</v>
      </c>
      <c r="WJ38" s="34">
        <f>IF(WI38&lt;&gt;"",HLOOKUP(COUNT($RV38:WI38)+1,$G$4:$EH$9,WJ$14,0)*$D38,IF($C38=WJ$17,$G$9*$D38,""))</f>
        <v>0</v>
      </c>
      <c r="WK38" s="34">
        <f>IF(WJ38&lt;&gt;"",HLOOKUP(COUNT($RV38:WJ38)+1,$G$4:$EH$9,WK$14,0)*$D38,IF($C38=WK$17,$G$9*$D38,""))</f>
        <v>0</v>
      </c>
      <c r="WL38" s="34">
        <f>IF(WK38&lt;&gt;"",HLOOKUP(COUNT($RV38:WK38)+1,$G$4:$EH$9,WL$14,0)*$D38,IF($C38=WL$17,$G$9*$D38,""))</f>
        <v>0</v>
      </c>
    </row>
    <row r="39" spans="1:610" ht="15" x14ac:dyDescent="0.2">
      <c r="A39" s="25">
        <f t="shared" si="909"/>
        <v>9</v>
      </c>
      <c r="B39" s="25" t="s">
        <v>80</v>
      </c>
      <c r="C39" s="62">
        <f t="shared" si="908"/>
        <v>21</v>
      </c>
      <c r="D39" s="30">
        <f>VLOOKUP(B39,Premissas!$R$8:$AD$18,(Histograma!A39+1),0)</f>
        <v>2</v>
      </c>
      <c r="G39" s="34" t="str">
        <f>IF(F39&lt;&gt;"",HLOOKUP(COUNT($F39:F39)+1,$G$4:$EH$8,G$14,0)*$D39,IF($C39=G$17,$G$5*$D39,""))</f>
        <v/>
      </c>
      <c r="H39" s="34" t="str">
        <f>IF(G39&lt;&gt;"",HLOOKUP(COUNT($F39:G39)+1,$G$4:$EH$8,H$14,0)*$D39,IF($C39=H$17,$G$5*$D39,""))</f>
        <v/>
      </c>
      <c r="I39" s="34" t="str">
        <f>IF(H39&lt;&gt;"",HLOOKUP(COUNT($F39:H39)+1,$G$4:$EH$8,I$14,0)*$D39,IF($C39=I$17,$G$5*$D39,""))</f>
        <v/>
      </c>
      <c r="J39" s="34" t="str">
        <f>IF(I39&lt;&gt;"",HLOOKUP(COUNT($F39:I39)+1,$G$4:$EH$8,J$14,0)*$D39,IF($C39=J$17,$G$5*$D39,""))</f>
        <v/>
      </c>
      <c r="K39" s="34" t="str">
        <f>IF(J39&lt;&gt;"",HLOOKUP(COUNT($F39:J39)+1,$G$4:$EH$8,K$14,0)*$D39,IF($C39=K$17,$G$5*$D39,""))</f>
        <v/>
      </c>
      <c r="L39" s="34" t="str">
        <f>IF(K39&lt;&gt;"",HLOOKUP(COUNT($F39:K39)+1,$G$4:$EH$8,L$14,0)*$D39,IF($C39=L$17,$G$5*$D39,""))</f>
        <v/>
      </c>
      <c r="M39" s="34" t="str">
        <f>IF(L39&lt;&gt;"",HLOOKUP(COUNT($F39:L39)+1,$G$4:$EH$8,M$14,0)*$D39,IF($C39=M$17,$G$5*$D39,""))</f>
        <v/>
      </c>
      <c r="N39" s="34" t="str">
        <f>IF(M39&lt;&gt;"",HLOOKUP(COUNT($F39:M39)+1,$G$4:$EH$8,N$14,0)*$D39,IF($C39=N$17,$G$5*$D39,""))</f>
        <v/>
      </c>
      <c r="O39" s="34" t="str">
        <f>IF(N39&lt;&gt;"",HLOOKUP(COUNT($F39:N39)+1,$G$4:$EH$8,O$14,0)*$D39,IF($C39=O$17,$G$5*$D39,""))</f>
        <v/>
      </c>
      <c r="P39" s="34" t="str">
        <f>IF(O39&lt;&gt;"",HLOOKUP(COUNT($F39:O39)+1,$G$4:$EH$8,P$14,0)*$D39,IF($C39=P$17,$G$5*$D39,""))</f>
        <v/>
      </c>
      <c r="Q39" s="34" t="str">
        <f>IF(P39&lt;&gt;"",HLOOKUP(COUNT($F39:P39)+1,$G$4:$EH$8,Q$14,0)*$D39,IF($C39=Q$17,$G$5*$D39,""))</f>
        <v/>
      </c>
      <c r="R39" s="34" t="str">
        <f>IF(Q39&lt;&gt;"",HLOOKUP(COUNT($F39:Q39)+1,$G$4:$EH$8,R$14,0)*$D39,IF($C39=R$17,$G$5*$D39,""))</f>
        <v/>
      </c>
      <c r="S39" s="34" t="str">
        <f>IF(R39&lt;&gt;"",HLOOKUP(COUNT($F39:R39)+1,$G$4:$EH$8,S$14,0)*$D39,IF($C39=S$17,$G$5*$D39,""))</f>
        <v/>
      </c>
      <c r="T39" s="34" t="str">
        <f>IF(S39&lt;&gt;"",HLOOKUP(COUNT($F39:S39)+1,$G$4:$EH$8,T$14,0)*$D39,IF($C39=T$17,$G$5*$D39,""))</f>
        <v/>
      </c>
      <c r="U39" s="34" t="str">
        <f>IF(T39&lt;&gt;"",HLOOKUP(COUNT($F39:T39)+1,$G$4:$EH$8,U$14,0)*$D39,IF($C39=U$17,$G$5*$D39,""))</f>
        <v/>
      </c>
      <c r="V39" s="34" t="str">
        <f>IF(U39&lt;&gt;"",HLOOKUP(COUNT($F39:U39)+1,$G$4:$EH$8,V$14,0)*$D39,IF($C39=V$17,$G$5*$D39,""))</f>
        <v/>
      </c>
      <c r="W39" s="34" t="str">
        <f>IF(V39&lt;&gt;"",HLOOKUP(COUNT($F39:V39)+1,$G$4:$EH$8,W$14,0)*$D39,IF($C39=W$17,$G$5*$D39,""))</f>
        <v/>
      </c>
      <c r="X39" s="34" t="str">
        <f>IF(W39&lt;&gt;"",HLOOKUP(COUNT($F39:W39)+1,$G$4:$EH$8,X$14,0)*$D39,IF($C39=X$17,$G$5*$D39,""))</f>
        <v/>
      </c>
      <c r="Y39" s="34" t="str">
        <f>IF(X39&lt;&gt;"",HLOOKUP(COUNT($F39:X39)+1,$G$4:$EH$8,Y$14,0)*$D39,IF($C39=Y$17,$G$5*$D39,""))</f>
        <v/>
      </c>
      <c r="Z39" s="34" t="str">
        <f>IF(Y39&lt;&gt;"",HLOOKUP(COUNT($F39:Y39)+1,$G$4:$EH$8,Z$14,0)*$D39,IF($C39=Z$17,$G$5*$D39,""))</f>
        <v/>
      </c>
      <c r="AA39" s="34">
        <f>IF(Z39&lt;&gt;"",HLOOKUP(COUNT($F39:Z39)+1,$G$4:$EH$8,AA$14,0)*$D39,IF($C39=AA$17,$G$5*$D39,""))</f>
        <v>0</v>
      </c>
      <c r="AB39" s="34">
        <f>IF(AA39&lt;&gt;"",HLOOKUP(COUNT($F39:AA39)+1,$G$4:$EH$8,AB$14,0)*$D39,IF($C39=AB$17,$G$5*$D39,""))</f>
        <v>0</v>
      </c>
      <c r="AC39" s="34" t="e">
        <f>IF(AB39&lt;&gt;"",HLOOKUP(COUNT($F39:AB39)+1,$G$4:$EH$8,AC$14,0)*$D39,IF($C39=AC$17,$G$5*$D39,""))</f>
        <v>#VALUE!</v>
      </c>
      <c r="AD39" s="34" t="e">
        <f>IF(AC39&lt;&gt;"",HLOOKUP(COUNT($F39:AC39)+1,$G$4:$EH$8,AD$14,0)*$D39,IF($C39=AD$17,$G$5*$D39,""))</f>
        <v>#VALUE!</v>
      </c>
      <c r="AE39" s="34" t="e">
        <f>IF(AD39&lt;&gt;"",HLOOKUP(COUNT($F39:AD39)+1,$G$4:$EH$8,AE$14,0)*$D39,IF($C39=AE$17,$G$5*$D39,""))</f>
        <v>#VALUE!</v>
      </c>
      <c r="AF39" s="34" t="e">
        <f>IF(AE39&lt;&gt;"",HLOOKUP(COUNT($F39:AE39)+1,$G$4:$EH$8,AF$14,0)*$D39,IF($C39=AF$17,$G$5*$D39,""))</f>
        <v>#VALUE!</v>
      </c>
      <c r="AG39" s="34" t="e">
        <f>IF(AF39&lt;&gt;"",HLOOKUP(COUNT($F39:AF39)+1,$G$4:$EH$8,AG$14,0)*$D39,IF($C39=AG$17,$G$5*$D39,""))</f>
        <v>#VALUE!</v>
      </c>
      <c r="AH39" s="34" t="e">
        <f>IF(AG39&lt;&gt;"",HLOOKUP(COUNT($F39:AG39)+1,$G$4:$EH$8,AH$14,0)*$D39,IF($C39=AH$17,$G$5*$D39,""))</f>
        <v>#VALUE!</v>
      </c>
      <c r="AI39" s="34" t="e">
        <f>IF(AH39&lt;&gt;"",HLOOKUP(COUNT($F39:AH39)+1,$G$4:$EH$8,AI$14,0)*$D39,IF($C39=AI$17,$G$5*$D39,""))</f>
        <v>#VALUE!</v>
      </c>
      <c r="AJ39" s="34" t="e">
        <f>IF(AI39&lt;&gt;"",HLOOKUP(COUNT($F39:AI39)+1,$G$4:$EH$8,AJ$14,0)*$D39,IF($C39=AJ$17,$G$5*$D39,""))</f>
        <v>#VALUE!</v>
      </c>
      <c r="AK39" s="34" t="e">
        <f>IF(AJ39&lt;&gt;"",HLOOKUP(COUNT($F39:AJ39)+1,$G$4:$EH$8,AK$14,0)*$D39,IF($C39=AK$17,$G$5*$D39,""))</f>
        <v>#VALUE!</v>
      </c>
      <c r="AL39" s="34" t="e">
        <f>IF(AK39&lt;&gt;"",HLOOKUP(COUNT($F39:AK39)+1,$G$4:$EH$8,AL$14,0)*$D39,IF($C39=AL$17,$G$5*$D39,""))</f>
        <v>#VALUE!</v>
      </c>
      <c r="AM39" s="34" t="e">
        <f>IF(AL39&lt;&gt;"",HLOOKUP(COUNT($F39:AL39)+1,$G$4:$EH$8,AM$14,0)*$D39,IF($C39=AM$17,$G$5*$D39,""))</f>
        <v>#VALUE!</v>
      </c>
      <c r="AN39" s="34" t="e">
        <f>IF(AM39&lt;&gt;"",HLOOKUP(COUNT($F39:AM39)+1,$G$4:$EH$8,AN$14,0)*$D39,IF($C39=AN$17,$G$5*$D39,""))</f>
        <v>#VALUE!</v>
      </c>
      <c r="AO39" s="34" t="e">
        <f>IF(AN39&lt;&gt;"",HLOOKUP(COUNT($F39:AN39)+1,$G$4:$EH$8,AO$14,0)*$D39,IF($C39=AO$17,$G$5*$D39,""))</f>
        <v>#VALUE!</v>
      </c>
      <c r="AP39" s="34" t="e">
        <f>IF(AO39&lt;&gt;"",HLOOKUP(COUNT($F39:AO39)+1,$G$4:$EH$8,AP$14,0)*$D39,IF($C39=AP$17,$G$5*$D39,""))</f>
        <v>#VALUE!</v>
      </c>
      <c r="AQ39" s="34" t="e">
        <f>IF(AP39&lt;&gt;"",HLOOKUP(COUNT($F39:AP39)+1,$G$4:$EH$8,AQ$14,0)*$D39,IF($C39=AQ$17,$G$5*$D39,""))</f>
        <v>#VALUE!</v>
      </c>
      <c r="AR39" s="34" t="e">
        <f>IF(AQ39&lt;&gt;"",HLOOKUP(COUNT($F39:AQ39)+1,$G$4:$EH$8,AR$14,0)*$D39,IF($C39=AR$17,$G$5*$D39,""))</f>
        <v>#VALUE!</v>
      </c>
      <c r="AS39" s="34" t="e">
        <f>IF(AR39&lt;&gt;"",HLOOKUP(COUNT($F39:AR39)+1,$G$4:$EH$8,AS$14,0)*$D39,IF($C39=AS$17,$G$5*$D39,""))</f>
        <v>#VALUE!</v>
      </c>
      <c r="AT39" s="34" t="e">
        <f>IF(AS39&lt;&gt;"",HLOOKUP(COUNT($F39:AS39)+1,$G$4:$EH$8,AT$14,0)*$D39,IF($C39=AT$17,$G$5*$D39,""))</f>
        <v>#VALUE!</v>
      </c>
      <c r="AU39" s="34" t="e">
        <f>IF(AT39&lt;&gt;"",HLOOKUP(COUNT($F39:AT39)+1,$G$4:$EH$8,AU$14,0)*$D39,IF($C39=AU$17,$G$5*$D39,""))</f>
        <v>#VALUE!</v>
      </c>
      <c r="AV39" s="34" t="e">
        <f>IF(AU39&lt;&gt;"",HLOOKUP(COUNT($F39:AU39)+1,$G$4:$EH$8,AV$14,0)*$D39,IF($C39=AV$17,$G$5*$D39,""))</f>
        <v>#VALUE!</v>
      </c>
      <c r="AW39" s="34" t="e">
        <f>IF(AV39&lt;&gt;"",HLOOKUP(COUNT($F39:AV39)+1,$G$4:$EH$8,AW$14,0)*$D39,IF($C39=AW$17,$G$5*$D39,""))</f>
        <v>#VALUE!</v>
      </c>
      <c r="AX39" s="34" t="e">
        <f>IF(AW39&lt;&gt;"",HLOOKUP(COUNT($F39:AW39)+1,$G$4:$EH$8,AX$14,0)*$D39,IF($C39=AX$17,$G$5*$D39,""))</f>
        <v>#VALUE!</v>
      </c>
      <c r="AY39" s="34" t="e">
        <f>IF(AX39&lt;&gt;"",HLOOKUP(COUNT($F39:AX39)+1,$G$4:$EH$8,AY$14,0)*$D39,IF($C39=AY$17,$G$5*$D39,""))</f>
        <v>#VALUE!</v>
      </c>
      <c r="AZ39" s="34" t="e">
        <f>IF(AY39&lt;&gt;"",HLOOKUP(COUNT($F39:AY39)+1,$G$4:$EH$8,AZ$14,0)*$D39,IF($C39=AZ$17,$G$5*$D39,""))</f>
        <v>#VALUE!</v>
      </c>
      <c r="BA39" s="34" t="e">
        <f>IF(AZ39&lt;&gt;"",HLOOKUP(COUNT($F39:AZ39)+1,$G$4:$EH$8,BA$14,0)*$D39,IF($C39=BA$17,$G$5*$D39,""))</f>
        <v>#VALUE!</v>
      </c>
      <c r="BB39" s="34" t="e">
        <f>IF(BA39&lt;&gt;"",HLOOKUP(COUNT($F39:BA39)+1,$G$4:$EH$8,BB$14,0)*$D39,IF($C39=BB$17,$G$5*$D39,""))</f>
        <v>#VALUE!</v>
      </c>
      <c r="BC39" s="34" t="e">
        <f>IF(BB39&lt;&gt;"",HLOOKUP(COUNT($F39:BB39)+1,$G$4:$EH$8,BC$14,0)*$D39,IF($C39=BC$17,$G$5*$D39,""))</f>
        <v>#VALUE!</v>
      </c>
      <c r="BD39" s="34" t="e">
        <f>IF(BC39&lt;&gt;"",HLOOKUP(COUNT($F39:BC39)+1,$G$4:$EH$8,BD$14,0)*$D39,IF($C39=BD$17,$G$5*$D39,""))</f>
        <v>#VALUE!</v>
      </c>
      <c r="BE39" s="34" t="e">
        <f>IF(BD39&lt;&gt;"",HLOOKUP(COUNT($F39:BD39)+1,$G$4:$EH$8,BE$14,0)*$D39,IF($C39=BE$17,$G$5*$D39,""))</f>
        <v>#VALUE!</v>
      </c>
      <c r="BF39" s="34" t="e">
        <f>IF(BE39&lt;&gt;"",HLOOKUP(COUNT($F39:BE39)+1,$G$4:$EH$8,BF$14,0)*$D39,IF($C39=BF$17,$G$5*$D39,""))</f>
        <v>#VALUE!</v>
      </c>
      <c r="BG39" s="34" t="e">
        <f>IF(BF39&lt;&gt;"",HLOOKUP(COUNT($F39:BF39)+1,$G$4:$EH$8,BG$14,0)*$D39,IF($C39=BG$17,$G$5*$D39,""))</f>
        <v>#VALUE!</v>
      </c>
      <c r="BH39" s="34" t="e">
        <f>IF(BG39&lt;&gt;"",HLOOKUP(COUNT($F39:BG39)+1,$G$4:$EH$8,BH$14,0)*$D39,IF($C39=BH$17,$G$5*$D39,""))</f>
        <v>#VALUE!</v>
      </c>
      <c r="BI39" s="34" t="e">
        <f>IF(BH39&lt;&gt;"",HLOOKUP(COUNT($F39:BH39)+1,$G$4:$EH$8,BI$14,0)*$D39,IF($C39=BI$17,$G$5*$D39,""))</f>
        <v>#VALUE!</v>
      </c>
      <c r="BJ39" s="34" t="e">
        <f>IF(BI39&lt;&gt;"",HLOOKUP(COUNT($F39:BI39)+1,$G$4:$EH$8,BJ$14,0)*$D39,IF($C39=BJ$17,$G$5*$D39,""))</f>
        <v>#VALUE!</v>
      </c>
      <c r="BK39" s="34" t="e">
        <f>IF(BJ39&lt;&gt;"",HLOOKUP(COUNT($F39:BJ39)+1,$G$4:$EH$8,BK$14,0)*$D39,IF($C39=BK$17,$G$5*$D39,""))</f>
        <v>#VALUE!</v>
      </c>
      <c r="BL39" s="34" t="e">
        <f>IF(BK39&lt;&gt;"",HLOOKUP(COUNT($F39:BK39)+1,$G$4:$EH$8,BL$14,0)*$D39,IF($C39=BL$17,$G$5*$D39,""))</f>
        <v>#VALUE!</v>
      </c>
      <c r="BM39" s="34" t="e">
        <f>IF(BL39&lt;&gt;"",HLOOKUP(COUNT($F39:BL39)+1,$G$4:$EH$8,BM$14,0)*$D39,IF($C39=BM$17,$G$5*$D39,""))</f>
        <v>#VALUE!</v>
      </c>
      <c r="BN39" s="34" t="e">
        <f>IF(BM39&lt;&gt;"",HLOOKUP(COUNT($F39:BM39)+1,$G$4:$EH$8,BN$14,0)*$D39,IF($C39=BN$17,$G$5*$D39,""))</f>
        <v>#VALUE!</v>
      </c>
      <c r="BO39" s="34" t="e">
        <f>IF(BN39&lt;&gt;"",HLOOKUP(COUNT($F39:BN39)+1,$G$4:$EH$8,BO$14,0)*$D39,IF($C39=BO$17,$G$5*$D39,""))</f>
        <v>#VALUE!</v>
      </c>
      <c r="BP39" s="34" t="e">
        <f>IF(BO39&lt;&gt;"",HLOOKUP(COUNT($F39:BO39)+1,$G$4:$EH$8,BP$14,0)*$D39,IF($C39=BP$17,$G$5*$D39,""))</f>
        <v>#VALUE!</v>
      </c>
      <c r="BQ39" s="34" t="e">
        <f>IF(BP39&lt;&gt;"",HLOOKUP(COUNT($F39:BP39)+1,$G$4:$EH$8,BQ$14,0)*$D39,IF($C39=BQ$17,$G$5*$D39,""))</f>
        <v>#VALUE!</v>
      </c>
      <c r="BR39" s="34" t="e">
        <f>IF(BQ39&lt;&gt;"",HLOOKUP(COUNT($F39:BQ39)+1,$G$4:$EH$8,BR$14,0)*$D39,IF($C39=BR$17,$G$5*$D39,""))</f>
        <v>#VALUE!</v>
      </c>
      <c r="BS39" s="34" t="e">
        <f>IF(BR39&lt;&gt;"",HLOOKUP(COUNT($F39:BR39)+1,$G$4:$EH$8,BS$14,0)*$D39,IF($C39=BS$17,$G$5*$D39,""))</f>
        <v>#VALUE!</v>
      </c>
      <c r="BT39" s="34" t="e">
        <f>IF(BS39&lt;&gt;"",HLOOKUP(COUNT($F39:BS39)+1,$G$4:$EH$8,BT$14,0)*$D39,IF($C39=BT$17,$G$5*$D39,""))</f>
        <v>#VALUE!</v>
      </c>
      <c r="BU39" s="34" t="e">
        <f>IF(BT39&lt;&gt;"",HLOOKUP(COUNT($F39:BT39)+1,$G$4:$EH$8,BU$14,0)*$D39,IF($C39=BU$17,$G$5*$D39,""))</f>
        <v>#VALUE!</v>
      </c>
      <c r="BV39" s="34" t="e">
        <f>IF(BU39&lt;&gt;"",HLOOKUP(COUNT($F39:BU39)+1,$G$4:$EH$8,BV$14,0)*$D39,IF($C39=BV$17,$G$5*$D39,""))</f>
        <v>#VALUE!</v>
      </c>
      <c r="BW39" s="34" t="e">
        <f>IF(BV39&lt;&gt;"",HLOOKUP(COUNT($F39:BV39)+1,$G$4:$EH$8,BW$14,0)*$D39,IF($C39=BW$17,$G$5*$D39,""))</f>
        <v>#VALUE!</v>
      </c>
      <c r="BX39" s="34" t="e">
        <f>IF(BW39&lt;&gt;"",HLOOKUP(COUNT($F39:BW39)+1,$G$4:$EH$8,BX$14,0)*$D39,IF($C39=BX$17,$G$5*$D39,""))</f>
        <v>#VALUE!</v>
      </c>
      <c r="BY39" s="34" t="e">
        <f>IF(BX39&lt;&gt;"",HLOOKUP(COUNT($F39:BX39)+1,$G$4:$EH$8,BY$14,0)*$D39,IF($C39=BY$17,$G$5*$D39,""))</f>
        <v>#VALUE!</v>
      </c>
      <c r="BZ39" s="34" t="e">
        <f>IF(BY39&lt;&gt;"",HLOOKUP(COUNT($F39:BY39)+1,$G$4:$EH$8,BZ$14,0)*$D39,IF($C39=BZ$17,$G$5*$D39,""))</f>
        <v>#VALUE!</v>
      </c>
      <c r="CA39" s="34" t="e">
        <f>IF(BZ39&lt;&gt;"",HLOOKUP(COUNT($F39:BZ39)+1,$G$4:$EH$8,CA$14,0)*$D39,IF($C39=CA$17,$G$5*$D39,""))</f>
        <v>#VALUE!</v>
      </c>
      <c r="CB39" s="34" t="e">
        <f>IF(CA39&lt;&gt;"",HLOOKUP(COUNT($F39:CA39)+1,$G$4:$EH$8,CB$14,0)*$D39,IF($C39=CB$17,$G$5*$D39,""))</f>
        <v>#VALUE!</v>
      </c>
      <c r="CC39" s="34" t="e">
        <f>IF(CB39&lt;&gt;"",HLOOKUP(COUNT($F39:CB39)+1,$G$4:$EH$8,CC$14,0)*$D39,IF($C39=CC$17,$G$5*$D39,""))</f>
        <v>#VALUE!</v>
      </c>
      <c r="CD39" s="34" t="e">
        <f>IF(CC39&lt;&gt;"",HLOOKUP(COUNT($F39:CC39)+1,$G$4:$EH$8,CD$14,0)*$D39,IF($C39=CD$17,$G$5*$D39,""))</f>
        <v>#VALUE!</v>
      </c>
      <c r="CE39" s="34" t="e">
        <f>IF(CD39&lt;&gt;"",HLOOKUP(COUNT($F39:CD39)+1,$G$4:$EH$8,CE$14,0)*$D39,IF($C39=CE$17,$G$5*$D39,""))</f>
        <v>#VALUE!</v>
      </c>
      <c r="CF39" s="34" t="e">
        <f>IF(CE39&lt;&gt;"",HLOOKUP(COUNT($F39:CE39)+1,$G$4:$EH$8,CF$14,0)*$D39,IF($C39=CF$17,$G$5*$D39,""))</f>
        <v>#VALUE!</v>
      </c>
      <c r="CG39" s="34" t="e">
        <f>IF(CF39&lt;&gt;"",HLOOKUP(COUNT($F39:CF39)+1,$G$4:$EH$8,CG$14,0)*$D39,IF($C39=CG$17,$G$5*$D39,""))</f>
        <v>#VALUE!</v>
      </c>
      <c r="CH39" s="34" t="e">
        <f>IF(CG39&lt;&gt;"",HLOOKUP(COUNT($F39:CG39)+1,$G$4:$EH$8,CH$14,0)*$D39,IF($C39=CH$17,$G$5*$D39,""))</f>
        <v>#VALUE!</v>
      </c>
      <c r="CI39" s="34" t="e">
        <f>IF(CH39&lt;&gt;"",HLOOKUP(COUNT($F39:CH39)+1,$G$4:$EH$8,CI$14,0)*$D39,IF($C39=CI$17,$G$5*$D39,""))</f>
        <v>#VALUE!</v>
      </c>
      <c r="CJ39" s="34" t="e">
        <f>IF(CI39&lt;&gt;"",HLOOKUP(COUNT($F39:CI39)+1,$G$4:$EH$8,CJ$14,0)*$D39,IF($C39=CJ$17,$G$5*$D39,""))</f>
        <v>#VALUE!</v>
      </c>
      <c r="CK39" s="34" t="e">
        <f>IF(CJ39&lt;&gt;"",HLOOKUP(COUNT($F39:CJ39)+1,$G$4:$EH$8,CK$14,0)*$D39,IF($C39=CK$17,$G$5*$D39,""))</f>
        <v>#VALUE!</v>
      </c>
      <c r="CL39" s="34" t="e">
        <f>IF(CK39&lt;&gt;"",HLOOKUP(COUNT($F39:CK39)+1,$G$4:$EH$8,CL$14,0)*$D39,IF($C39=CL$17,$G$5*$D39,""))</f>
        <v>#VALUE!</v>
      </c>
      <c r="CM39" s="34" t="e">
        <f>IF(CL39&lt;&gt;"",HLOOKUP(COUNT($F39:CL39)+1,$G$4:$EH$8,CM$14,0)*$D39,IF($C39=CM$17,$G$5*$D39,""))</f>
        <v>#VALUE!</v>
      </c>
      <c r="CN39" s="34" t="e">
        <f>IF(CM39&lt;&gt;"",HLOOKUP(COUNT($F39:CM39)+1,$G$4:$EH$8,CN$14,0)*$D39,IF($C39=CN$17,$G$5*$D39,""))</f>
        <v>#VALUE!</v>
      </c>
      <c r="CO39" s="34" t="e">
        <f>IF(CN39&lt;&gt;"",HLOOKUP(COUNT($F39:CN39)+1,$G$4:$EH$8,CO$14,0)*$D39,IF($C39=CO$17,$G$5*$D39,""))</f>
        <v>#VALUE!</v>
      </c>
      <c r="CP39" s="34" t="e">
        <f>IF(CO39&lt;&gt;"",HLOOKUP(COUNT($F39:CO39)+1,$G$4:$EH$8,CP$14,0)*$D39,IF($C39=CP$17,$G$5*$D39,""))</f>
        <v>#VALUE!</v>
      </c>
      <c r="CQ39" s="34" t="e">
        <f>IF(CP39&lt;&gt;"",HLOOKUP(COUNT($F39:CP39)+1,$G$4:$EH$8,CQ$14,0)*$D39,IF($C39=CQ$17,$G$5*$D39,""))</f>
        <v>#VALUE!</v>
      </c>
      <c r="CR39" s="34" t="e">
        <f>IF(CQ39&lt;&gt;"",HLOOKUP(COUNT($F39:CQ39)+1,$G$4:$EH$8,CR$14,0)*$D39,IF($C39=CR$17,$G$5*$D39,""))</f>
        <v>#VALUE!</v>
      </c>
      <c r="CS39" s="34" t="e">
        <f>IF(CR39&lt;&gt;"",HLOOKUP(COUNT($F39:CR39)+1,$G$4:$EH$8,CS$14,0)*$D39,IF($C39=CS$17,$G$5*$D39,""))</f>
        <v>#VALUE!</v>
      </c>
      <c r="CT39" s="34" t="e">
        <f>IF(CS39&lt;&gt;"",HLOOKUP(COUNT($F39:CS39)+1,$G$4:$EH$8,CT$14,0)*$D39,IF($C39=CT$17,$G$5*$D39,""))</f>
        <v>#VALUE!</v>
      </c>
      <c r="CU39" s="34" t="e">
        <f>IF(CT39&lt;&gt;"",HLOOKUP(COUNT($F39:CT39)+1,$G$4:$EH$8,CU$14,0)*$D39,IF($C39=CU$17,$G$5*$D39,""))</f>
        <v>#VALUE!</v>
      </c>
      <c r="CV39" s="34" t="e">
        <f>IF(CU39&lt;&gt;"",HLOOKUP(COUNT($F39:CU39)+1,$G$4:$EH$8,CV$14,0)*$D39,IF($C39=CV$17,$G$5*$D39,""))</f>
        <v>#VALUE!</v>
      </c>
      <c r="CW39" s="34" t="e">
        <f>IF(CV39&lt;&gt;"",HLOOKUP(COUNT($F39:CV39)+1,$G$4:$EH$8,CW$14,0)*$D39,IF($C39=CW$17,$G$5*$D39,""))</f>
        <v>#VALUE!</v>
      </c>
      <c r="CX39" s="34" t="e">
        <f>IF(CW39&lt;&gt;"",HLOOKUP(COUNT($F39:CW39)+1,$G$4:$EH$8,CX$14,0)*$D39,IF($C39=CX$17,$G$5*$D39,""))</f>
        <v>#VALUE!</v>
      </c>
      <c r="CY39" s="34" t="e">
        <f>IF(CX39&lt;&gt;"",HLOOKUP(COUNT($F39:CX39)+1,$G$4:$EH$8,CY$14,0)*$D39,IF($C39=CY$17,$G$5*$D39,""))</f>
        <v>#VALUE!</v>
      </c>
      <c r="CZ39" s="34" t="e">
        <f>IF(CY39&lt;&gt;"",HLOOKUP(COUNT($F39:CY39)+1,$G$4:$EH$8,CZ$14,0)*$D39,IF($C39=CZ$17,$G$5*$D39,""))</f>
        <v>#VALUE!</v>
      </c>
      <c r="DA39" s="34" t="e">
        <f>IF(CZ39&lt;&gt;"",HLOOKUP(COUNT($F39:CZ39)+1,$G$4:$EH$8,DA$14,0)*$D39,IF($C39=DA$17,$G$5*$D39,""))</f>
        <v>#VALUE!</v>
      </c>
      <c r="DB39" s="34" t="e">
        <f>IF(DA39&lt;&gt;"",HLOOKUP(COUNT($F39:DA39)+1,$G$4:$EH$8,DB$14,0)*$D39,IF($C39=DB$17,$G$5*$D39,""))</f>
        <v>#VALUE!</v>
      </c>
      <c r="DC39" s="34" t="e">
        <f>IF(DB39&lt;&gt;"",HLOOKUP(COUNT($F39:DB39)+1,$G$4:$EH$8,DC$14,0)*$D39,IF($C39=DC$17,$G$5*$D39,""))</f>
        <v>#VALUE!</v>
      </c>
      <c r="DD39" s="34" t="e">
        <f>IF(DC39&lt;&gt;"",HLOOKUP(COUNT($F39:DC39)+1,$G$4:$EH$8,DD$14,0)*$D39,IF($C39=DD$17,$G$5*$D39,""))</f>
        <v>#VALUE!</v>
      </c>
      <c r="DE39" s="34" t="e">
        <f>IF(DD39&lt;&gt;"",HLOOKUP(COUNT($F39:DD39)+1,$G$4:$EH$8,DE$14,0)*$D39,IF($C39=DE$17,$G$5*$D39,""))</f>
        <v>#VALUE!</v>
      </c>
      <c r="DF39" s="34" t="e">
        <f>IF(DE39&lt;&gt;"",HLOOKUP(COUNT($F39:DE39)+1,$G$4:$EH$8,DF$14,0)*$D39,IF($C39=DF$17,$G$5*$D39,""))</f>
        <v>#VALUE!</v>
      </c>
      <c r="DG39" s="34" t="e">
        <f>IF(DF39&lt;&gt;"",HLOOKUP(COUNT($F39:DF39)+1,$G$4:$EH$8,DG$14,0)*$D39,IF($C39=DG$17,$G$5*$D39,""))</f>
        <v>#VALUE!</v>
      </c>
      <c r="DH39" s="34" t="e">
        <f>IF(DG39&lt;&gt;"",HLOOKUP(COUNT($F39:DG39)+1,$G$4:$EH$8,DH$14,0)*$D39,IF($C39=DH$17,$G$5*$D39,""))</f>
        <v>#VALUE!</v>
      </c>
      <c r="DI39" s="34" t="e">
        <f>IF(DH39&lt;&gt;"",HLOOKUP(COUNT($F39:DH39)+1,$G$4:$EH$8,DI$14,0)*$D39,IF($C39=DI$17,$G$5*$D39,""))</f>
        <v>#VALUE!</v>
      </c>
      <c r="DJ39" s="34" t="e">
        <f>IF(DI39&lt;&gt;"",HLOOKUP(COUNT($F39:DI39)+1,$G$4:$EH$8,DJ$14,0)*$D39,IF($C39=DJ$17,$G$5*$D39,""))</f>
        <v>#VALUE!</v>
      </c>
      <c r="DK39" s="34" t="e">
        <f>IF(DJ39&lt;&gt;"",HLOOKUP(COUNT($F39:DJ39)+1,$G$4:$EH$8,DK$14,0)*$D39,IF($C39=DK$17,$G$5*$D39,""))</f>
        <v>#VALUE!</v>
      </c>
      <c r="DL39" s="34" t="e">
        <f>IF(DK39&lt;&gt;"",HLOOKUP(COUNT($F39:DK39)+1,$G$4:$EH$8,DL$14,0)*$D39,IF($C39=DL$17,$G$5*$D39,""))</f>
        <v>#VALUE!</v>
      </c>
      <c r="DM39" s="34" t="e">
        <f>IF(DL39&lt;&gt;"",HLOOKUP(COUNT($F39:DL39)+1,$G$4:$EH$8,DM$14,0)*$D39,IF($C39=DM$17,$G$5*$D39,""))</f>
        <v>#VALUE!</v>
      </c>
      <c r="DN39" s="34" t="e">
        <f>IF(DM39&lt;&gt;"",HLOOKUP(COUNT($F39:DM39)+1,$G$4:$EH$8,DN$14,0)*$D39,IF($C39=DN$17,$G$5*$D39,""))</f>
        <v>#VALUE!</v>
      </c>
      <c r="DO39" s="34" t="e">
        <f>IF(DN39&lt;&gt;"",HLOOKUP(COUNT($F39:DN39)+1,$G$4:$EH$8,DO$14,0)*$D39,IF($C39=DO$17,$G$5*$D39,""))</f>
        <v>#VALUE!</v>
      </c>
      <c r="DP39" s="34" t="e">
        <f>IF(DO39&lt;&gt;"",HLOOKUP(COUNT($F39:DO39)+1,$G$4:$EH$8,DP$14,0)*$D39,IF($C39=DP$17,$G$5*$D39,""))</f>
        <v>#VALUE!</v>
      </c>
      <c r="DQ39" s="34" t="e">
        <f>IF(DP39&lt;&gt;"",HLOOKUP(COUNT($F39:DP39)+1,$G$4:$EH$8,DQ$14,0)*$D39,IF($C39=DQ$17,$G$5*$D39,""))</f>
        <v>#VALUE!</v>
      </c>
      <c r="DR39" s="34" t="e">
        <f>IF(DQ39&lt;&gt;"",HLOOKUP(COUNT($F39:DQ39)+1,$G$4:$EH$8,DR$14,0)*$D39,IF($C39=DR$17,$G$5*$D39,""))</f>
        <v>#VALUE!</v>
      </c>
      <c r="DS39" s="34" t="e">
        <f>IF(DR39&lt;&gt;"",HLOOKUP(COUNT($F39:DR39)+1,$G$4:$EH$8,DS$14,0)*$D39,IF($C39=DS$17,$G$5*$D39,""))</f>
        <v>#VALUE!</v>
      </c>
      <c r="DT39" s="34" t="e">
        <f>IF(DS39&lt;&gt;"",HLOOKUP(COUNT($F39:DS39)+1,$G$4:$EH$8,DT$14,0)*$D39,IF($C39=DT$17,$G$5*$D39,""))</f>
        <v>#VALUE!</v>
      </c>
      <c r="DU39" s="34" t="e">
        <f>IF(DT39&lt;&gt;"",HLOOKUP(COUNT($F39:DT39)+1,$G$4:$EH$8,DU$14,0)*$D39,IF($C39=DU$17,$G$5*$D39,""))</f>
        <v>#VALUE!</v>
      </c>
      <c r="DV39" s="34" t="e">
        <f>IF(DU39&lt;&gt;"",HLOOKUP(COUNT($F39:DU39)+1,$G$4:$EH$8,DV$14,0)*$D39,IF($C39=DV$17,$G$5*$D39,""))</f>
        <v>#VALUE!</v>
      </c>
      <c r="DX39" s="34" t="str">
        <f>IF(DW39&lt;&gt;"",HLOOKUP(COUNT($DW39:DW39)+1,$G$4:$CX$8,DX$14,0)*$D39,IF($C39=DX$17,$G$6*$D39,""))</f>
        <v/>
      </c>
      <c r="DY39" s="34" t="str">
        <f>IF(DX39&lt;&gt;"",HLOOKUP(COUNT($DW39:DX39)+1,$G$4:$CX$8,DY$14,0)*$D39,IF($C39=DY$17,$G$6*$D39,""))</f>
        <v/>
      </c>
      <c r="DZ39" s="34" t="str">
        <f>IF(DY39&lt;&gt;"",HLOOKUP(COUNT($DW39:DY39)+1,$G$4:$CX$8,DZ$14,0)*$D39,IF($C39=DZ$17,$G$6*$D39,""))</f>
        <v/>
      </c>
      <c r="EA39" s="34" t="str">
        <f>IF(DZ39&lt;&gt;"",HLOOKUP(COUNT($DW39:DZ39)+1,$G$4:$CX$8,EA$14,0)*$D39,IF($C39=EA$17,$G$6*$D39,""))</f>
        <v/>
      </c>
      <c r="EB39" s="34" t="str">
        <f>IF(EA39&lt;&gt;"",HLOOKUP(COUNT($DW39:EA39)+1,$G$4:$CX$8,EB$14,0)*$D39,IF($C39=EB$17,$G$6*$D39,""))</f>
        <v/>
      </c>
      <c r="EC39" s="34" t="str">
        <f>IF(EB39&lt;&gt;"",HLOOKUP(COUNT($DW39:EB39)+1,$G$4:$CX$8,EC$14,0)*$D39,IF($C39=EC$17,$G$6*$D39,""))</f>
        <v/>
      </c>
      <c r="ED39" s="34" t="str">
        <f>IF(EC39&lt;&gt;"",HLOOKUP(COUNT($DW39:EC39)+1,$G$4:$CX$8,ED$14,0)*$D39,IF($C39=ED$17,$G$6*$D39,""))</f>
        <v/>
      </c>
      <c r="EE39" s="34" t="str">
        <f>IF(ED39&lt;&gt;"",HLOOKUP(COUNT($DW39:ED39)+1,$G$4:$CX$8,EE$14,0)*$D39,IF($C39=EE$17,$G$6*$D39,""))</f>
        <v/>
      </c>
      <c r="EF39" s="34" t="str">
        <f>IF(EE39&lt;&gt;"",HLOOKUP(COUNT($DW39:EE39)+1,$G$4:$CX$8,EF$14,0)*$D39,IF($C39=EF$17,$G$6*$D39,""))</f>
        <v/>
      </c>
      <c r="EG39" s="34" t="str">
        <f>IF(EF39&lt;&gt;"",HLOOKUP(COUNT($DW39:EF39)+1,$G$4:$CX$8,EG$14,0)*$D39,IF($C39=EG$17,$G$6*$D39,""))</f>
        <v/>
      </c>
      <c r="EH39" s="34" t="str">
        <f>IF(EG39&lt;&gt;"",HLOOKUP(COUNT($DW39:EG39)+1,$G$4:$CX$8,EH$14,0)*$D39,IF($C39=EH$17,$G$6*$D39,""))</f>
        <v/>
      </c>
      <c r="EI39" s="34" t="str">
        <f>IF(EH39&lt;&gt;"",HLOOKUP(COUNT($DW39:EH39)+1,$G$4:$CX$8,EI$14,0)*$D39,IF($C39=EI$17,$G$6*$D39,""))</f>
        <v/>
      </c>
      <c r="EJ39" s="34" t="str">
        <f>IF(EI39&lt;&gt;"",HLOOKUP(COUNT($DW39:EI39)+1,$G$4:$CX$8,EJ$14,0)*$D39,IF($C39=EJ$17,$G$6*$D39,""))</f>
        <v/>
      </c>
      <c r="EK39" s="34" t="str">
        <f>IF(EJ39&lt;&gt;"",HLOOKUP(COUNT($DW39:EJ39)+1,$G$4:$CX$8,EK$14,0)*$D39,IF($C39=EK$17,$G$6*$D39,""))</f>
        <v/>
      </c>
      <c r="EL39" s="34" t="str">
        <f>IF(EK39&lt;&gt;"",HLOOKUP(COUNT($DW39:EK39)+1,$G$4:$CX$8,EL$14,0)*$D39,IF($C39=EL$17,$G$6*$D39,""))</f>
        <v/>
      </c>
      <c r="EM39" s="34" t="str">
        <f>IF(EL39&lt;&gt;"",HLOOKUP(COUNT($DW39:EL39)+1,$G$4:$CX$8,EM$14,0)*$D39,IF($C39=EM$17,$G$6*$D39,""))</f>
        <v/>
      </c>
      <c r="EN39" s="34" t="str">
        <f>IF(EM39&lt;&gt;"",HLOOKUP(COUNT($DW39:EM39)+1,$G$4:$CX$8,EN$14,0)*$D39,IF($C39=EN$17,$G$6*$D39,""))</f>
        <v/>
      </c>
      <c r="EO39" s="34" t="str">
        <f>IF(EN39&lt;&gt;"",HLOOKUP(COUNT($DW39:EN39)+1,$G$4:$CX$8,EO$14,0)*$D39,IF($C39=EO$17,$G$6*$D39,""))</f>
        <v/>
      </c>
      <c r="EP39" s="34" t="str">
        <f>IF(EO39&lt;&gt;"",HLOOKUP(COUNT($DW39:EO39)+1,$G$4:$CX$8,EP$14,0)*$D39,IF($C39=EP$17,$G$6*$D39,""))</f>
        <v/>
      </c>
      <c r="EQ39" s="34" t="str">
        <f>IF(EP39&lt;&gt;"",HLOOKUP(COUNT($DW39:EP39)+1,$G$4:$CX$8,EQ$14,0)*$D39,IF($C39=EQ$17,$G$6*$D39,""))</f>
        <v/>
      </c>
      <c r="ER39" s="34">
        <f>IF(EQ39&lt;&gt;"",HLOOKUP(COUNT($DW39:EQ39)+1,$G$4:$CX$8,ER$14,0)*$D39,IF($C39=ER$17,$G$6*$D39,""))</f>
        <v>0</v>
      </c>
      <c r="ES39" s="34">
        <f>IF(ER39&lt;&gt;"",HLOOKUP(COUNT($DW39:ER39)+1,$G$4:$CX$8,ES$14,0)*$D39,IF($C39=ES$17,$G$6*$D39,""))</f>
        <v>3000</v>
      </c>
      <c r="ET39" s="34">
        <f>IF(ES39&lt;&gt;"",HLOOKUP(COUNT($DW39:ES39)+1,$G$4:$CX$8,ET$14,0)*$D39,IF($C39=ET$17,$G$6*$D39,""))</f>
        <v>3000</v>
      </c>
      <c r="EU39" s="34">
        <f>IF(ET39&lt;&gt;"",HLOOKUP(COUNT($DW39:ET39)+1,$G$4:$CX$8,EU$14,0)*$D39,IF($C39=EU$17,$G$6*$D39,""))</f>
        <v>3000</v>
      </c>
      <c r="EV39" s="34">
        <f>IF(EU39&lt;&gt;"",HLOOKUP(COUNT($DW39:EU39)+1,$G$4:$CX$8,EV$14,0)*$D39,IF($C39=EV$17,$G$6*$D39,""))</f>
        <v>3619.3832833671909</v>
      </c>
      <c r="EW39" s="34">
        <f>IF(EV39&lt;&gt;"",HLOOKUP(COUNT($DW39:EV39)+1,$G$4:$CX$8,EW$14,0)*$D39,IF($C39=EW$17,$G$6*$D39,""))</f>
        <v>4524.229104208991</v>
      </c>
      <c r="EX39" s="34">
        <f>IF(EW39&lt;&gt;"",HLOOKUP(COUNT($DW39:EW39)+1,$G$4:$CX$8,EX$14,0)*$D39,IF($C39=EX$17,$G$6*$D39,""))</f>
        <v>5429.0749250507861</v>
      </c>
      <c r="EY39" s="34">
        <f>IF(EX39&lt;&gt;"",HLOOKUP(COUNT($DW39:EX39)+1,$G$4:$CX$8,EY$14,0)*$D39,IF($C39=EY$17,$G$6*$D39,""))</f>
        <v>6297.726913058912</v>
      </c>
      <c r="EZ39" s="34">
        <f>IF(EY39&lt;&gt;"",HLOOKUP(COUNT($DW39:EY39)+1,$G$4:$CX$8,EZ$14,0)*$D39,IF($C39=EZ$17,$G$6*$D39,""))</f>
        <v>7179.4086808871616</v>
      </c>
      <c r="FA39" s="34">
        <f>IF(EZ39&lt;&gt;"",HLOOKUP(COUNT($DW39:EZ39)+1,$G$4:$CX$8,FA$14,0)*$D39,IF($C39=FA$17,$G$6*$D39,""))</f>
        <v>8112.7318094024877</v>
      </c>
      <c r="FB39" s="34">
        <f>IF(FA39&lt;&gt;"",HLOOKUP(COUNT($DW39:FA39)+1,$G$4:$CX$8,FB$14,0)*$D39,IF($C39=FB$17,$G$6*$D39,""))</f>
        <v>9005.1323084367614</v>
      </c>
      <c r="FC39" s="34">
        <f>IF(FB39&lt;&gt;"",HLOOKUP(COUNT($DW39:FB39)+1,$G$4:$CX$8,FC$14,0)*$D39,IF($C39=FC$17,$G$6*$D39,""))</f>
        <v>9905.6455392804401</v>
      </c>
      <c r="FD39" s="34">
        <f>IF(FC39&lt;&gt;"",HLOOKUP(COUNT($DW39:FC39)+1,$G$4:$CX$8,FD$14,0)*$D39,IF($C39=FD$17,$G$6*$D39,""))</f>
        <v>7429.2341544603332</v>
      </c>
      <c r="FE39" s="34">
        <f>IF(FD39&lt;&gt;"",HLOOKUP(COUNT($DW39:FD39)+1,$G$4:$CX$8,FE$14,0)*$D39,IF($C39=FE$17,$G$6*$D39,""))</f>
        <v>7057.7724467373127</v>
      </c>
      <c r="FF39" s="34">
        <f>IF(FE39&lt;&gt;"",HLOOKUP(COUNT($DW39:FE39)+1,$G$4:$CX$8,FF$14,0)*$D39,IF($C39=FF$17,$G$6*$D39,""))</f>
        <v>7763.5496914110463</v>
      </c>
      <c r="FG39" s="34">
        <f>IF(FF39&lt;&gt;"",HLOOKUP(COUNT($DW39:FF39)+1,$G$4:$CX$8,FG$14,0)*$D39,IF($C39=FG$17,$G$6*$D39,""))</f>
        <v>8539.9046605521544</v>
      </c>
      <c r="FH39" s="34">
        <f>IF(FG39&lt;&gt;"",HLOOKUP(COUNT($DW39:FG39)+1,$G$4:$CX$8,FH$14,0)*$D39,IF($C39=FH$17,$G$6*$D39,""))</f>
        <v>9393.8951266073673</v>
      </c>
      <c r="FI39" s="34">
        <f>IF(FH39&lt;&gt;"",HLOOKUP(COUNT($DW39:FH39)+1,$G$4:$CX$8,FI$14,0)*$D39,IF($C39=FI$17,$G$6*$D39,""))</f>
        <v>10333.284639268104</v>
      </c>
      <c r="FJ39" s="34">
        <f>IF(FI39&lt;&gt;"",HLOOKUP(COUNT($DW39:FI39)+1,$G$4:$CX$8,FJ$14,0)*$D39,IF($C39=FJ$17,$G$6*$D39,""))</f>
        <v>9816.6204073046938</v>
      </c>
      <c r="FK39" s="34">
        <f>IF(FJ39&lt;&gt;"",HLOOKUP(COUNT($DW39:FJ39)+1,$G$4:$CX$8,FK$14,0)*$D39,IF($C39=FK$17,$G$6*$D39,""))</f>
        <v>9325.7893869394611</v>
      </c>
      <c r="FL39" s="34">
        <f>IF(FK39&lt;&gt;"",HLOOKUP(COUNT($DW39:FK39)+1,$G$4:$CX$8,FL$14,0)*$D39,IF($C39=FL$17,$G$6*$D39,""))</f>
        <v>9978.5946440252228</v>
      </c>
      <c r="FM39" s="34">
        <f>IF(FL39&lt;&gt;"",HLOOKUP(COUNT($DW39:FL39)+1,$G$4:$CX$8,FM$14,0)*$D39,IF($C39=FM$17,$G$6*$D39,""))</f>
        <v>10677.096269106989</v>
      </c>
      <c r="FN39" s="34">
        <f>IF(FM39&lt;&gt;"",HLOOKUP(COUNT($DW39:FM39)+1,$G$4:$CX$8,FN$14,0)*$D39,IF($C39=FN$17,$G$6*$D39,""))</f>
        <v>11424.493007944478</v>
      </c>
      <c r="FO39" s="34">
        <f>IF(FN39&lt;&gt;"",HLOOKUP(COUNT($DW39:FN39)+1,$G$4:$CX$8,FO$14,0)*$D39,IF($C39=FO$17,$G$6*$D39,""))</f>
        <v>12566.942308738924</v>
      </c>
      <c r="FP39" s="34">
        <f>IF(FO39&lt;&gt;"",HLOOKUP(COUNT($DW39:FO39)+1,$G$4:$CX$8,FP$14,0)*$D39,IF($C39=FP$17,$G$6*$D39,""))</f>
        <v>10681.900962428088</v>
      </c>
      <c r="FQ39" s="34">
        <f>IF(FP39&lt;&gt;"",HLOOKUP(COUNT($DW39:FP39)+1,$G$4:$CX$8,FQ$14,0)*$D39,IF($C39=FQ$17,$G$6*$D39,""))</f>
        <v>10147.805914306686</v>
      </c>
      <c r="FR39" s="34">
        <f>IF(FQ39&lt;&gt;"",HLOOKUP(COUNT($DW39:FQ39)+1,$G$4:$CX$8,FR$14,0)*$D39,IF($C39=FR$17,$G$6*$D39,""))</f>
        <v>10655.196210022019</v>
      </c>
      <c r="FS39" s="34">
        <f>IF(FR39&lt;&gt;"",HLOOKUP(COUNT($DW39:FR39)+1,$G$4:$CX$8,FS$14,0)*$D39,IF($C39=FS$17,$G$6*$D39,""))</f>
        <v>11187.956020523121</v>
      </c>
      <c r="FT39" s="34">
        <f>IF(FS39&lt;&gt;"",HLOOKUP(COUNT($DW39:FS39)+1,$G$4:$CX$8,FT$14,0)*$D39,IF($C39=FT$17,$G$6*$D39,""))</f>
        <v>11747.353821549272</v>
      </c>
      <c r="FU39" s="34">
        <f>IF(FT39&lt;&gt;"",HLOOKUP(COUNT($DW39:FT39)+1,$G$4:$CX$8,FU$14,0)*$D39,IF($C39=FU$17,$G$6*$D39,""))</f>
        <v>12569.668589057723</v>
      </c>
      <c r="FV39" s="34">
        <f>IF(FU39&lt;&gt;"",HLOOKUP(COUNT($DW39:FU39)+1,$G$4:$CX$8,FV$14,0)*$D39,IF($C39=FV$17,$G$6*$D39,""))</f>
        <v>11312.701730151952</v>
      </c>
      <c r="FW39" s="34">
        <f>IF(FV39&lt;&gt;"",HLOOKUP(COUNT($DW39:FV39)+1,$G$4:$CX$8,FW$14,0)*$D39,IF($C39=FW$17,$G$6*$D39,""))</f>
        <v>10181.431557136761</v>
      </c>
      <c r="FX39" s="34">
        <f>IF(FW39&lt;&gt;"",HLOOKUP(COUNT($DW39:FW39)+1,$G$4:$CX$8,FX$14,0)*$D39,IF($C39=FX$17,$G$6*$D39,""))</f>
        <v>10894.13176613633</v>
      </c>
      <c r="FY39" s="34">
        <f>IF(FX39&lt;&gt;"",HLOOKUP(COUNT($DW39:FX39)+1,$G$4:$CX$8,FY$14,0)*$D39,IF($C39=FY$17,$G$6*$D39,""))</f>
        <v>11656.72098976587</v>
      </c>
      <c r="FZ39" s="34">
        <f>IF(FY39&lt;&gt;"",HLOOKUP(COUNT($DW39:FY39)+1,$G$4:$CX$8,FZ$14,0)*$D39,IF($C39=FZ$17,$G$6*$D39,""))</f>
        <v>12472.691459049485</v>
      </c>
      <c r="GA39" s="34">
        <f>IF(FZ39&lt;&gt;"",HLOOKUP(COUNT($DW39:FZ39)+1,$G$4:$CX$8,GA$14,0)*$D39,IF($C39=GA$17,$G$6*$D39,""))</f>
        <v>13470.506775773445</v>
      </c>
      <c r="GB39" s="34">
        <f>IF(GA39&lt;&gt;"",HLOOKUP(COUNT($DW39:GA39)+1,$G$4:$CX$8,GB$14,0)*$D39,IF($C39=GB$17,$G$6*$D39,""))</f>
        <v>11584.635827165162</v>
      </c>
      <c r="GC39" s="34">
        <f>IF(GB39&lt;&gt;"",HLOOKUP(COUNT($DW39:GB39)+1,$G$4:$CX$8,GC$14,0)*$D39,IF($C39=GC$17,$G$6*$D39,""))</f>
        <v>11005.404035806903</v>
      </c>
      <c r="GD39" s="34">
        <f>IF(GC39&lt;&gt;"",HLOOKUP(COUNT($DW39:GC39)+1,$G$4:$CX$8,GD$14,0)*$D39,IF($C39=GD$17,$G$6*$D39,""))</f>
        <v>11555.674237597252</v>
      </c>
      <c r="GE39" s="34">
        <f>IF(GD39&lt;&gt;"",HLOOKUP(COUNT($DW39:GD39)+1,$G$4:$CX$8,GE$14,0)*$D39,IF($C39=GE$17,$G$6*$D39,""))</f>
        <v>12133.45794947711</v>
      </c>
      <c r="GF39" s="34">
        <f>IF(GE39&lt;&gt;"",HLOOKUP(COUNT($DW39:GE39)+1,$G$4:$CX$8,GF$14,0)*$D39,IF($C39=GF$17,$G$6*$D39,""))</f>
        <v>12740.130846950964</v>
      </c>
      <c r="GG39" s="34">
        <f>IF(GF39&lt;&gt;"",HLOOKUP(COUNT($DW39:GF39)+1,$G$4:$CX$8,GG$14,0)*$D39,IF($C39=GG$17,$G$6*$D39,""))</f>
        <v>13631.94000623753</v>
      </c>
      <c r="GH39" s="34">
        <f>IF(GG39&lt;&gt;"",HLOOKUP(COUNT($DW39:GG39)+1,$G$4:$CX$8,GH$14,0)*$D39,IF($C39=GH$17,$G$6*$D39,""))</f>
        <v>12268.746005613782</v>
      </c>
      <c r="GI39" s="34">
        <f>IF(GH39&lt;&gt;"",HLOOKUP(COUNT($DW39:GH39)+1,$G$4:$CX$8,GI$14,0)*$D39,IF($C39=GI$17,$G$6*$D39,""))</f>
        <v>11041.871405052403</v>
      </c>
      <c r="GJ39" s="34">
        <f>IF(GI39&lt;&gt;"",HLOOKUP(COUNT($DW39:GI39)+1,$G$4:$CX$8,GJ$14,0)*$D39,IF($C39=GJ$17,$G$6*$D39,""))</f>
        <v>11814.802403406073</v>
      </c>
      <c r="GK39" s="34">
        <f>IF(GJ39&lt;&gt;"",HLOOKUP(COUNT($DW39:GJ39)+1,$G$4:$CX$8,GK$14,0)*$D39,IF($C39=GK$17,$G$6*$D39,""))</f>
        <v>12641.838571644495</v>
      </c>
      <c r="GL39" s="34">
        <f>IF(GK39&lt;&gt;"",HLOOKUP(COUNT($DW39:GK39)+1,$G$4:$CX$8,GL$14,0)*$D39,IF($C39=GL$17,$G$6*$D39,""))</f>
        <v>13526.767271659612</v>
      </c>
      <c r="GM39" s="34">
        <f>IF(GL39&lt;&gt;"",HLOOKUP(COUNT($DW39:GL39)+1,$G$4:$CX$8,GM$14,0)*$D39,IF($C39=GM$17,$G$6*$D39,""))</f>
        <v>14608.908653392378</v>
      </c>
      <c r="GN39" s="34">
        <f>IF(GM39&lt;&gt;"",HLOOKUP(COUNT($DW39:GM39)+1,$G$4:$CX$8,GN$14,0)*$D39,IF($C39=GN$17,$G$6*$D39,""))</f>
        <v>12709.750528451366</v>
      </c>
      <c r="GO39" s="34">
        <f>IF(GN39&lt;&gt;"",HLOOKUP(COUNT($DW39:GN39)+1,$G$4:$CX$8,GO$14,0)*$D39,IF($C39=GO$17,$G$6*$D39,""))</f>
        <v>12074.263002028802</v>
      </c>
      <c r="GP39" s="34">
        <f>IF(GO39&lt;&gt;"",HLOOKUP(COUNT($DW39:GO39)+1,$G$4:$CX$8,GP$14,0)*$D39,IF($C39=GP$17,$G$6*$D39,""))</f>
        <v>12677.976152130239</v>
      </c>
      <c r="GQ39" s="34">
        <f>IF(GP39&lt;&gt;"",HLOOKUP(COUNT($DW39:GP39)+1,$G$4:$CX$8,GQ$14,0)*$D39,IF($C39=GQ$17,$G$6*$D39,""))</f>
        <v>13311.874959736753</v>
      </c>
      <c r="GR39" s="34">
        <f>IF(GQ39&lt;&gt;"",HLOOKUP(COUNT($DW39:GQ39)+1,$G$4:$CX$8,GR$14,0)*$D39,IF($C39=GR$17,$G$6*$D39,""))</f>
        <v>13977.468707723594</v>
      </c>
      <c r="GS39" s="34">
        <f>IF(GR39&lt;&gt;"",HLOOKUP(COUNT($DW39:GR39)+1,$G$4:$CX$8,GS$14,0)*$D39,IF($C39=GS$17,$G$6*$D39,""))</f>
        <v>14955.891517264241</v>
      </c>
      <c r="GT39" s="34">
        <f>IF(GS39&lt;&gt;"",HLOOKUP(COUNT($DW39:GS39)+1,$G$4:$CX$8,GT$14,0)*$D39,IF($C39=GT$17,$G$6*$D39,""))</f>
        <v>13460.302365537817</v>
      </c>
      <c r="GU39" s="34">
        <f>IF(GT39&lt;&gt;"",HLOOKUP(COUNT($DW39:GT39)+1,$G$4:$CX$8,GU$14,0)*$D39,IF($C39=GU$17,$G$6*$D39,""))</f>
        <v>12114.272128984037</v>
      </c>
      <c r="GV39" s="34">
        <f>IF(GU39&lt;&gt;"",HLOOKUP(COUNT($DW39:GU39)+1,$G$4:$CX$8,GV$14,0)*$D39,IF($C39=GV$17,$G$6*$D39,""))</f>
        <v>12962.271178012919</v>
      </c>
      <c r="GW39" s="34">
        <f>IF(GV39&lt;&gt;"",HLOOKUP(COUNT($DW39:GV39)+1,$G$4:$CX$8,GW$14,0)*$D39,IF($C39=GW$17,$G$6*$D39,""))</f>
        <v>13869.630160473826</v>
      </c>
      <c r="GX39" s="34">
        <f>IF(GW39&lt;&gt;"",HLOOKUP(COUNT($DW39:GW39)+1,$G$4:$CX$8,GX$14,0)*$D39,IF($C39=GX$17,$G$6*$D39,""))</f>
        <v>14840.50427170699</v>
      </c>
      <c r="GY39" s="34">
        <f>IF(GX39&lt;&gt;"",HLOOKUP(COUNT($DW39:GX39)+1,$G$4:$CX$8,GY$14,0)*$D39,IF($C39=GY$17,$G$6*$D39,""))</f>
        <v>16027.744613443549</v>
      </c>
      <c r="GZ39" s="34">
        <f>IF(GY39&lt;&gt;"",HLOOKUP(COUNT($DW39:GY39)+1,$G$4:$CX$8,GZ$14,0)*$D39,IF($C39=GZ$17,$G$6*$D39,""))</f>
        <v>10431.578365036457</v>
      </c>
      <c r="HA39" s="34">
        <f>IF(GZ39&lt;&gt;"",HLOOKUP(COUNT($DW39:GZ39)+1,$G$4:$CX$8,HA$14,0)*$D39,IF($C39=HA$17,$G$6*$D39,""))</f>
        <v>10431.578365036457</v>
      </c>
      <c r="HB39" s="34">
        <f>IF(HA39&lt;&gt;"",HLOOKUP(COUNT($DW39:HA39)+1,$G$4:$CX$8,HB$14,0)*$D39,IF($C39=HB$17,$G$6*$D39,""))</f>
        <v>10431.578365036457</v>
      </c>
      <c r="HC39" s="34">
        <f>IF(HB39&lt;&gt;"",HLOOKUP(COUNT($DW39:HB39)+1,$G$4:$CX$8,HC$14,0)*$D39,IF($C39=HC$17,$G$6*$D39,""))</f>
        <v>10431.578365036457</v>
      </c>
      <c r="HD39" s="34">
        <f>IF(HC39&lt;&gt;"",HLOOKUP(COUNT($DW39:HC39)+1,$G$4:$CX$8,HD$14,0)*$D39,IF($C39=HD$17,$G$6*$D39,""))</f>
        <v>10431.578365036457</v>
      </c>
      <c r="HE39" s="34">
        <f>IF(HD39&lt;&gt;"",HLOOKUP(COUNT($DW39:HD39)+1,$G$4:$CX$8,HE$14,0)*$D39,IF($C39=HE$17,$G$6*$D39,""))</f>
        <v>10431.578365036457</v>
      </c>
      <c r="HF39" s="34">
        <f>IF(HE39&lt;&gt;"",HLOOKUP(COUNT($DW39:HE39)+1,$G$4:$CX$8,HF$14,0)*$D39,IF($C39=HF$17,$G$6*$D39,""))</f>
        <v>10431.578365036457</v>
      </c>
      <c r="HG39" s="34">
        <f>IF(HF39&lt;&gt;"",HLOOKUP(COUNT($DW39:HF39)+1,$G$4:$CX$8,HG$14,0)*$D39,IF($C39=HG$17,$G$6*$D39,""))</f>
        <v>10431.578365036457</v>
      </c>
      <c r="HH39" s="34">
        <f>IF(HG39&lt;&gt;"",HLOOKUP(COUNT($DW39:HG39)+1,$G$4:$CX$8,HH$14,0)*$D39,IF($C39=HH$17,$G$6*$D39,""))</f>
        <v>10431.578365036457</v>
      </c>
      <c r="HI39" s="34">
        <f>IF(HH39&lt;&gt;"",HLOOKUP(COUNT($DW39:HH39)+1,$G$4:$CX$8,HI$14,0)*$D39,IF($C39=HI$17,$G$6*$D39,""))</f>
        <v>10431.578365036457</v>
      </c>
      <c r="HJ39" s="34">
        <f>IF(HI39&lt;&gt;"",HLOOKUP(COUNT($DW39:HI39)+1,$G$4:$CX$8,HJ$14,0)*$D39,IF($C39=HJ$17,$G$6*$D39,""))</f>
        <v>10431.578365036457</v>
      </c>
      <c r="HK39" s="34">
        <f>IF(HJ39&lt;&gt;"",HLOOKUP(COUNT($DW39:HJ39)+1,$G$4:$CX$8,HK$14,0)*$D39,IF($C39=HK$17,$G$6*$D39,""))</f>
        <v>10431.578365036457</v>
      </c>
      <c r="HL39" s="34">
        <f>IF(HK39&lt;&gt;"",HLOOKUP(COUNT($DW39:HK39)+1,$G$4:$CX$8,HL$14,0)*$D39,IF($C39=HL$17,$G$6*$D39,""))</f>
        <v>10431.578365036457</v>
      </c>
      <c r="HM39" s="34">
        <f>IF(HL39&lt;&gt;"",HLOOKUP(COUNT($DW39:HL39)+1,$G$4:$CX$8,HM$14,0)*$D39,IF($C39=HM$17,$G$6*$D39,""))</f>
        <v>10431.578365036457</v>
      </c>
      <c r="HN39" s="34">
        <f>IF(HM39&lt;&gt;"",HLOOKUP(COUNT($DW39:HM39)+1,$G$4:$CX$8,HN$14,0)*$D39,IF($C39=HN$17,$G$6*$D39,""))</f>
        <v>10431.578365036457</v>
      </c>
      <c r="HO39" s="34">
        <f>IF(HN39&lt;&gt;"",HLOOKUP(COUNT($DW39:HN39)+1,$G$4:$CX$8,HO$14,0)*$D39,IF($C39=HO$17,$G$6*$D39,""))</f>
        <v>10431.578365036457</v>
      </c>
      <c r="HP39" s="34">
        <f>IF(HO39&lt;&gt;"",HLOOKUP(COUNT($DW39:HO39)+1,$G$4:$DV$8,HP$14,0)*$D39,IF($C39=HP$17,$G$6*$D39,""))</f>
        <v>10431.578365036457</v>
      </c>
      <c r="HQ39" s="34">
        <f>IF(HP39&lt;&gt;"",HLOOKUP(COUNT($DW39:HP39)+1,$G$4:$DV$8,HQ$14,0)*$D39,IF($C39=HQ$17,$G$6*$D39,""))</f>
        <v>10431.578365036457</v>
      </c>
      <c r="HR39" s="34">
        <f>IF(HQ39&lt;&gt;"",HLOOKUP(COUNT($DW39:HQ39)+1,$G$4:$DV$8,HR$14,0)*$D39,IF($C39=HR$17,$G$6*$D39,""))</f>
        <v>10431.578365036457</v>
      </c>
      <c r="HS39" s="34">
        <f>IF(HR39&lt;&gt;"",HLOOKUP(COUNT($DW39:HR39)+1,$G$4:$DV$8,HS$14,0)*$D39,IF($C39=HS$17,$G$6*$D39,""))</f>
        <v>10431.578365036457</v>
      </c>
      <c r="HT39" s="34">
        <f>IF(HS39&lt;&gt;"",HLOOKUP(COUNT($DW39:HS39)+1,$G$4:$DV$8,HT$14,0)*$D39,IF($C39=HT$17,$G$6*$D39,""))</f>
        <v>10431.578365036457</v>
      </c>
      <c r="HU39" s="34">
        <f>IF(HT39&lt;&gt;"",HLOOKUP(COUNT($DW39:HT39)+1,$G$4:$DV$8,HU$14,0)*$D39,IF($C39=HU$17,$G$6*$D39,""))</f>
        <v>10431.578365036457</v>
      </c>
      <c r="HV39" s="34">
        <f>IF(HU39&lt;&gt;"",HLOOKUP(COUNT($DW39:HU39)+1,$G$4:$DV$8,HV$14,0)*$D39,IF($C39=HV$17,$G$6*$D39,""))</f>
        <v>10431.578365036457</v>
      </c>
      <c r="HW39" s="34">
        <f>IF(HV39&lt;&gt;"",HLOOKUP(COUNT($DW39:HV39)+1,$G$4:$DV$8,HW$14,0)*$D39,IF($C39=HW$17,$G$6*$D39,""))</f>
        <v>10431.578365036457</v>
      </c>
      <c r="HX39" s="34">
        <f>IF(HW39&lt;&gt;"",HLOOKUP(COUNT($DW39:HW39)+1,$G$4:$DV$8,HX$14,0)*$D39,IF($C39=HX$17,$G$6*$D39,""))</f>
        <v>10431.578365036457</v>
      </c>
      <c r="HY39" s="34">
        <f>IF(HX39&lt;&gt;"",HLOOKUP(COUNT($DW39:HX39)+1,$G$4:$DV$8,HY$14,0)*$D39,IF($C39=HY$17,$G$6*$D39,""))</f>
        <v>10431.578365036457</v>
      </c>
      <c r="HZ39" s="34">
        <f>IF(HY39&lt;&gt;"",HLOOKUP(COUNT($DW39:HY39)+1,$G$4:$DV$8,HZ$14,0)*$D39,IF($C39=HZ$17,$G$6*$D39,""))</f>
        <v>10431.578365036457</v>
      </c>
      <c r="IA39" s="34">
        <f>IF(HZ39&lt;&gt;"",HLOOKUP(COUNT($DW39:HZ39)+1,$G$4:$DV$8,IA$14,0)*$D39,IF($C39=IA$17,$G$6*$D39,""))</f>
        <v>10431.578365036457</v>
      </c>
      <c r="IB39" s="34">
        <f>IF(IA39&lt;&gt;"",HLOOKUP(COUNT($DW39:IA39)+1,$G$4:$DV$8,IB$14,0)*$D39,IF($C39=IB$17,$G$6*$D39,""))</f>
        <v>10431.578365036457</v>
      </c>
      <c r="IC39" s="34">
        <f>IF(IB39&lt;&gt;"",HLOOKUP(COUNT($DW39:IB39)+1,$G$4:$DV$8,IC$14,0)*$D39,IF($C39=IC$17,$G$6*$D39,""))</f>
        <v>10431.578365036457</v>
      </c>
      <c r="ID39" s="34">
        <f>IF(IC39&lt;&gt;"",HLOOKUP(COUNT($DW39:IC39)+1,$G$4:$DV$8,ID$14,0)*$D39,IF($C39=ID$17,$G$6*$D39,""))</f>
        <v>10431.578365036457</v>
      </c>
      <c r="IE39" s="34">
        <f>IF(ID39&lt;&gt;"",HLOOKUP(COUNT($DW39:ID39)+1,$G$4:$DV$8,IE$14,0)*$D39,IF($C39=IE$17,$G$6*$D39,""))</f>
        <v>10431.578365036457</v>
      </c>
      <c r="IF39" s="34">
        <f>IF(IE39&lt;&gt;"",HLOOKUP(COUNT($DW39:IE39)+1,$G$4:$DV$8,IF$14,0)*$D39,IF($C39=IF$17,$G$6*$D39,""))</f>
        <v>10431.578365036457</v>
      </c>
      <c r="IG39" s="34">
        <f>IF(IF39&lt;&gt;"",HLOOKUP(COUNT($DW39:IF39)+1,$G$4:$DV$8,IG$14,0)*$D39,IF($C39=IG$17,$G$6*$D39,""))</f>
        <v>10431.578365036457</v>
      </c>
      <c r="IH39" s="34">
        <f>IF(IG39&lt;&gt;"",HLOOKUP(COUNT($DW39:IG39)+1,$G$4:$DV$8,IH$14,0)*$D39,IF($C39=IH$17,$G$6*$D39,""))</f>
        <v>10431.578365036457</v>
      </c>
      <c r="II39" s="34">
        <f>IF(IH39&lt;&gt;"",HLOOKUP(COUNT($DW39:IH39)+1,$G$4:$DV$8,II$14,0)*$D39,IF($C39=II$17,$G$6*$D39,""))</f>
        <v>10431.578365036457</v>
      </c>
      <c r="IJ39" s="34">
        <f>IF(II39&lt;&gt;"",HLOOKUP(COUNT($DW39:II39)+1,$G$4:$DV$8,IJ$14,0)*$D39,IF($C39=IJ$17,$G$6*$D39,""))</f>
        <v>10431.578365036457</v>
      </c>
      <c r="IK39" s="34">
        <f>IF(IJ39&lt;&gt;"",HLOOKUP(COUNT($DW39:IJ39)+1,$G$4:$DV$8,IK$14,0)*$D39,IF($C39=IK$17,$G$6*$D39,""))</f>
        <v>10431.578365036457</v>
      </c>
      <c r="IL39" s="34">
        <f>IF(IK39&lt;&gt;"",HLOOKUP(COUNT($DW39:IK39)+1,$G$4:$DV$8,IL$14,0)*$D39,IF($C39=IL$17,$G$6*$D39,""))</f>
        <v>10431.578365036457</v>
      </c>
      <c r="IM39" s="34">
        <f>IF(IL39&lt;&gt;"",HLOOKUP(COUNT($DW39:IL39)+1,$G$4:$DV$8,IM$14,0)*$D39,IF($C39=IM$17,$G$6*$D39,""))</f>
        <v>10431.578365036457</v>
      </c>
      <c r="IO39" s="34" t="str">
        <f>IF(IN39&lt;&gt;"",HLOOKUP(COUNT($IN39:IN39)+1,$G$4:$EH$8,IO$14,0)*$D39,IF($C39=IO$17,$G$7*$D39,""))</f>
        <v/>
      </c>
      <c r="IP39" s="34" t="str">
        <f>IF(IO39&lt;&gt;"",HLOOKUP(COUNT($IN39:IO39)+1,$G$4:$EH$8,IP$14,0)*$D39,IF($C39=IP$17,$G$7*$D39,""))</f>
        <v/>
      </c>
      <c r="IQ39" s="34" t="str">
        <f>IF(IP39&lt;&gt;"",HLOOKUP(COUNT($IN39:IP39)+1,$G$4:$EH$8,IQ$14,0)*$D39,IF($C39=IQ$17,$G$7*$D39,""))</f>
        <v/>
      </c>
      <c r="IR39" s="34" t="str">
        <f>IF(IQ39&lt;&gt;"",HLOOKUP(COUNT($IN39:IQ39)+1,$G$4:$EH$8,IR$14,0)*$D39,IF($C39=IR$17,$G$7*$D39,""))</f>
        <v/>
      </c>
      <c r="IS39" s="34" t="str">
        <f>IF(IR39&lt;&gt;"",HLOOKUP(COUNT($IN39:IR39)+1,$G$4:$EH$8,IS$14,0)*$D39,IF($C39=IS$17,$G$7*$D39,""))</f>
        <v/>
      </c>
      <c r="IT39" s="34" t="str">
        <f>IF(IS39&lt;&gt;"",HLOOKUP(COUNT($IN39:IS39)+1,$G$4:$EH$8,IT$14,0)*$D39,IF($C39=IT$17,$G$7*$D39,""))</f>
        <v/>
      </c>
      <c r="IU39" s="34" t="str">
        <f>IF(IT39&lt;&gt;"",HLOOKUP(COUNT($IN39:IT39)+1,$G$4:$EH$8,IU$14,0)*$D39,IF($C39=IU$17,$G$7*$D39,""))</f>
        <v/>
      </c>
      <c r="IV39" s="34" t="str">
        <f>IF(IU39&lt;&gt;"",HLOOKUP(COUNT($IN39:IU39)+1,$G$4:$EH$8,IV$14,0)*$D39,IF($C39=IV$17,$G$7*$D39,""))</f>
        <v/>
      </c>
      <c r="IW39" s="34" t="str">
        <f>IF(IV39&lt;&gt;"",HLOOKUP(COUNT($IN39:IV39)+1,$G$4:$EH$8,IW$14,0)*$D39,IF($C39=IW$17,$G$7*$D39,""))</f>
        <v/>
      </c>
      <c r="IX39" s="34" t="str">
        <f>IF(IW39&lt;&gt;"",HLOOKUP(COUNT($IN39:IW39)+1,$G$4:$EH$8,IX$14,0)*$D39,IF($C39=IX$17,$G$7*$D39,""))</f>
        <v/>
      </c>
      <c r="IY39" s="34" t="str">
        <f>IF(IX39&lt;&gt;"",HLOOKUP(COUNT($IN39:IX39)+1,$G$4:$EH$8,IY$14,0)*$D39,IF($C39=IY$17,$G$7*$D39,""))</f>
        <v/>
      </c>
      <c r="IZ39" s="34" t="str">
        <f>IF(IY39&lt;&gt;"",HLOOKUP(COUNT($IN39:IY39)+1,$G$4:$EH$8,IZ$14,0)*$D39,IF($C39=IZ$17,$G$7*$D39,""))</f>
        <v/>
      </c>
      <c r="JA39" s="34" t="str">
        <f>IF(IZ39&lt;&gt;"",HLOOKUP(COUNT($IN39:IZ39)+1,$G$4:$EH$8,JA$14,0)*$D39,IF($C39=JA$17,$G$7*$D39,""))</f>
        <v/>
      </c>
      <c r="JB39" s="34" t="str">
        <f>IF(JA39&lt;&gt;"",HLOOKUP(COUNT($IN39:JA39)+1,$G$4:$EH$8,JB$14,0)*$D39,IF($C39=JB$17,$G$7*$D39,""))</f>
        <v/>
      </c>
      <c r="JC39" s="34" t="str">
        <f>IF(JB39&lt;&gt;"",HLOOKUP(COUNT($IN39:JB39)+1,$G$4:$EH$8,JC$14,0)*$D39,IF($C39=JC$17,$G$7*$D39,""))</f>
        <v/>
      </c>
      <c r="JD39" s="34" t="str">
        <f>IF(JC39&lt;&gt;"",HLOOKUP(COUNT($IN39:JC39)+1,$G$4:$EH$8,JD$14,0)*$D39,IF($C39=JD$17,$G$7*$D39,""))</f>
        <v/>
      </c>
      <c r="JE39" s="34" t="str">
        <f>IF(JD39&lt;&gt;"",HLOOKUP(COUNT($IN39:JD39)+1,$G$4:$EH$8,JE$14,0)*$D39,IF($C39=JE$17,$G$7*$D39,""))</f>
        <v/>
      </c>
      <c r="JF39" s="34" t="str">
        <f>IF(JE39&lt;&gt;"",HLOOKUP(COUNT($IN39:JE39)+1,$G$4:$EH$8,JF$14,0)*$D39,IF($C39=JF$17,$G$7*$D39,""))</f>
        <v/>
      </c>
      <c r="JG39" s="34" t="str">
        <f>IF(JF39&lt;&gt;"",HLOOKUP(COUNT($IN39:JF39)+1,$G$4:$EH$8,JG$14,0)*$D39,IF($C39=JG$17,$G$7*$D39,""))</f>
        <v/>
      </c>
      <c r="JH39" s="34" t="str">
        <f>IF(JG39&lt;&gt;"",HLOOKUP(COUNT($IN39:JG39)+1,$G$4:$EH$8,JH$14,0)*$D39,IF($C39=JH$17,$G$7*$D39,""))</f>
        <v/>
      </c>
      <c r="JI39" s="34">
        <f>IF(JH39&lt;&gt;"",HLOOKUP(COUNT($IN39:JH39)+1,$G$4:$EH$8,JI$14,0)*$D39,IF($C39=JI$17,$G$7*$D39,""))</f>
        <v>0</v>
      </c>
      <c r="JJ39" s="34">
        <f>IF(JI39&lt;&gt;"",HLOOKUP(COUNT($IN39:JI39)+1,$G$4:$EH$8,JJ$14,0)*$D39,IF($C39=JJ$17,$G$7*$D39,""))</f>
        <v>1500</v>
      </c>
      <c r="JK39" s="34">
        <f>IF(JJ39&lt;&gt;"",HLOOKUP(COUNT($IN39:JJ39)+1,$G$4:$EH$8,JK$14,0)*$D39,IF($C39=JK$17,$G$7*$D39,""))</f>
        <v>1500</v>
      </c>
      <c r="JL39" s="34">
        <f>IF(JK39&lt;&gt;"",HLOOKUP(COUNT($IN39:JK39)+1,$G$4:$EH$8,JL$14,0)*$D39,IF($C39=JL$17,$G$7*$D39,""))</f>
        <v>1500</v>
      </c>
      <c r="JM39" s="34">
        <f>IF(JL39&lt;&gt;"",HLOOKUP(COUNT($IN39:JL39)+1,$G$4:$EH$8,JM$14,0)*$D39,IF($C39=JM$17,$G$7*$D39,""))</f>
        <v>1500</v>
      </c>
      <c r="JN39" s="34">
        <f>IF(JM39&lt;&gt;"",HLOOKUP(COUNT($IN39:JM39)+1,$G$4:$EH$8,JN$14,0)*$D39,IF($C39=JN$17,$G$7*$D39,""))</f>
        <v>1508.0763680696637</v>
      </c>
      <c r="JO39" s="34">
        <f>IF(JN39&lt;&gt;"",HLOOKUP(COUNT($IN39:JN39)+1,$G$4:$EH$8,JO$14,0)*$D39,IF($C39=JO$17,$G$7*$D39,""))</f>
        <v>1809.6916416835954</v>
      </c>
      <c r="JP39" s="34">
        <f>IF(JO39&lt;&gt;"",HLOOKUP(COUNT($IN39:JO39)+1,$G$4:$EH$8,JP$14,0)*$D39,IF($C39=JP$17,$G$7*$D39,""))</f>
        <v>2099.2423043529707</v>
      </c>
      <c r="JQ39" s="34">
        <f>IF(JP39&lt;&gt;"",HLOOKUP(COUNT($IN39:JP39)+1,$G$4:$EH$8,JQ$14,0)*$D39,IF($C39=JQ$17,$G$7*$D39,""))</f>
        <v>2393.1362269623874</v>
      </c>
      <c r="JR39" s="34">
        <f>IF(JQ39&lt;&gt;"",HLOOKUP(COUNT($IN39:JQ39)+1,$G$4:$EH$8,JR$14,0)*$D39,IF($C39=JR$17,$G$7*$D39,""))</f>
        <v>2704.243936467496</v>
      </c>
      <c r="JS39" s="34">
        <f>IF(JR39&lt;&gt;"",HLOOKUP(COUNT($IN39:JR39)+1,$G$4:$EH$8,JS$14,0)*$D39,IF($C39=JS$17,$G$7*$D39,""))</f>
        <v>3001.7107694789211</v>
      </c>
      <c r="JT39" s="34">
        <f>IF(JS39&lt;&gt;"",HLOOKUP(COUNT($IN39:JS39)+1,$G$4:$EH$8,JT$14,0)*$D39,IF($C39=JT$17,$G$7*$D39,""))</f>
        <v>3301.8818464268134</v>
      </c>
      <c r="JU39" s="34">
        <f>IF(JT39&lt;&gt;"",HLOOKUP(COUNT($IN39:JT39)+1,$G$4:$EH$8,JU$14,0)*$D39,IF($C39=JU$17,$G$7*$D39,""))</f>
        <v>2476.4113848201114</v>
      </c>
      <c r="JV39" s="34">
        <f>IF(JU39&lt;&gt;"",HLOOKUP(COUNT($IN39:JU39)+1,$G$4:$EH$8,JV$14,0)*$D39,IF($C39=JV$17,$G$7*$D39,""))</f>
        <v>2352.5908155791044</v>
      </c>
      <c r="JW39" s="34">
        <f>IF(JV39&lt;&gt;"",HLOOKUP(COUNT($IN39:JV39)+1,$G$4:$EH$8,JW$14,0)*$D39,IF($C39=JW$17,$G$7*$D39,""))</f>
        <v>2587.8498971370159</v>
      </c>
      <c r="JX39" s="34">
        <f>IF(JW39&lt;&gt;"",HLOOKUP(COUNT($IN39:JW39)+1,$G$4:$EH$8,JX$14,0)*$D39,IF($C39=JX$17,$G$7*$D39,""))</f>
        <v>2846.6348868507184</v>
      </c>
      <c r="JY39" s="34">
        <f>IF(JX39&lt;&gt;"",HLOOKUP(COUNT($IN39:JX39)+1,$G$4:$EH$8,JY$14,0)*$D39,IF($C39=JY$17,$G$7*$D39,""))</f>
        <v>3131.2983755357891</v>
      </c>
      <c r="JZ39" s="34">
        <f>IF(JY39&lt;&gt;"",HLOOKUP(COUNT($IN39:JY39)+1,$G$4:$EH$8,JZ$14,0)*$D39,IF($C39=JZ$17,$G$7*$D39,""))</f>
        <v>3444.428213089368</v>
      </c>
      <c r="KA39" s="34">
        <f>IF(JZ39&lt;&gt;"",HLOOKUP(COUNT($IN39:JZ39)+1,$G$4:$EH$8,KA$14,0)*$D39,IF($C39=KA$17,$G$7*$D39,""))</f>
        <v>3272.2068024348982</v>
      </c>
      <c r="KB39" s="34">
        <f>IF(KA39&lt;&gt;"",HLOOKUP(COUNT($IN39:KA39)+1,$G$4:$EH$8,KB$14,0)*$D39,IF($C39=KB$17,$G$7*$D39,""))</f>
        <v>3108.596462313154</v>
      </c>
      <c r="KC39" s="34">
        <f>IF(KB39&lt;&gt;"",HLOOKUP(COUNT($IN39:KB39)+1,$G$4:$EH$8,KC$14,0)*$D39,IF($C39=KC$17,$G$7*$D39,""))</f>
        <v>3326.1982146750747</v>
      </c>
      <c r="KD39" s="34">
        <f>IF(KC39&lt;&gt;"",HLOOKUP(COUNT($IN39:KC39)+1,$G$4:$EH$8,KD$14,0)*$D39,IF($C39=KD$17,$G$7*$D39,""))</f>
        <v>3559.0320897023298</v>
      </c>
      <c r="KE39" s="34">
        <f>IF(KD39&lt;&gt;"",HLOOKUP(COUNT($IN39:KD39)+1,$G$4:$EH$8,KE$14,0)*$D39,IF($C39=KE$17,$G$7*$D39,""))</f>
        <v>3808.164335981493</v>
      </c>
      <c r="KF39" s="34">
        <f>IF(KE39&lt;&gt;"",HLOOKUP(COUNT($IN39:KE39)+1,$G$4:$EH$8,KF$14,0)*$D39,IF($C39=KF$17,$G$7*$D39,""))</f>
        <v>4188.9807695796417</v>
      </c>
      <c r="KG39" s="34">
        <f>IF(KF39&lt;&gt;"",HLOOKUP(COUNT($IN39:KF39)+1,$G$4:$EH$8,KG$14,0)*$D39,IF($C39=KG$17,$G$7*$D39,""))</f>
        <v>3560.6336541426963</v>
      </c>
      <c r="KH39" s="34">
        <f>IF(KG39&lt;&gt;"",HLOOKUP(COUNT($IN39:KG39)+1,$G$4:$EH$8,KH$14,0)*$D39,IF($C39=KH$17,$G$7*$D39,""))</f>
        <v>3382.6019714355621</v>
      </c>
      <c r="KI39" s="34">
        <f>IF(KH39&lt;&gt;"",HLOOKUP(COUNT($IN39:KH39)+1,$G$4:$EH$8,KI$14,0)*$D39,IF($C39=KI$17,$G$7*$D39,""))</f>
        <v>3551.7320700073401</v>
      </c>
      <c r="KJ39" s="34">
        <f>IF(KI39&lt;&gt;"",HLOOKUP(COUNT($IN39:KI39)+1,$G$4:$EH$8,KJ$14,0)*$D39,IF($C39=KJ$17,$G$7*$D39,""))</f>
        <v>3729.3186735077074</v>
      </c>
      <c r="KK39" s="34">
        <f>IF(KJ39&lt;&gt;"",HLOOKUP(COUNT($IN39:KJ39)+1,$G$4:$EH$8,KK$14,0)*$D39,IF($C39=KK$17,$G$7*$D39,""))</f>
        <v>3915.7846071830909</v>
      </c>
      <c r="KL39" s="34">
        <f>IF(KK39&lt;&gt;"",HLOOKUP(COUNT($IN39:KK39)+1,$G$4:$EH$8,KL$14,0)*$D39,IF($C39=KL$17,$G$7*$D39,""))</f>
        <v>4189.8895296859082</v>
      </c>
      <c r="KM39" s="34">
        <f>IF(KL39&lt;&gt;"",HLOOKUP(COUNT($IN39:KL39)+1,$G$4:$EH$8,KM$14,0)*$D39,IF($C39=KM$17,$G$7*$D39,""))</f>
        <v>3770.9005767173176</v>
      </c>
      <c r="KN39" s="34">
        <f>IF(KM39&lt;&gt;"",HLOOKUP(COUNT($IN39:KM39)+1,$G$4:$EH$8,KN$14,0)*$D39,IF($C39=KN$17,$G$7*$D39,""))</f>
        <v>3393.8105190455867</v>
      </c>
      <c r="KO39" s="34">
        <f>IF(KN39&lt;&gt;"",HLOOKUP(COUNT($IN39:KN39)+1,$G$4:$EH$8,KO$14,0)*$D39,IF($C39=KO$17,$G$7*$D39,""))</f>
        <v>3631.3772553787771</v>
      </c>
      <c r="KP39" s="34">
        <f>IF(KO39&lt;&gt;"",HLOOKUP(COUNT($IN39:KO39)+1,$G$4:$EH$8,KP$14,0)*$D39,IF($C39=KP$17,$G$7*$D39,""))</f>
        <v>3885.5736632552903</v>
      </c>
      <c r="KQ39" s="34">
        <f>IF(KP39&lt;&gt;"",HLOOKUP(COUNT($IN39:KP39)+1,$G$4:$EH$8,KQ$14,0)*$D39,IF($C39=KQ$17,$G$7*$D39,""))</f>
        <v>4157.5638196831624</v>
      </c>
      <c r="KR39" s="34">
        <f>IF(KQ39&lt;&gt;"",HLOOKUP(COUNT($IN39:KQ39)+1,$G$4:$EH$8,KR$14,0)*$D39,IF($C39=KR$17,$G$7*$D39,""))</f>
        <v>4490.1689252578153</v>
      </c>
      <c r="KS39" s="34">
        <f>IF(KR39&lt;&gt;"",HLOOKUP(COUNT($IN39:KR39)+1,$G$4:$EH$8,KS$14,0)*$D39,IF($C39=KS$17,$G$7*$D39,""))</f>
        <v>3861.5452757217213</v>
      </c>
      <c r="KT39" s="34">
        <f>IF(KS39&lt;&gt;"",HLOOKUP(COUNT($IN39:KS39)+1,$G$4:$EH$8,KT$14,0)*$D39,IF($C39=KT$17,$G$7*$D39,""))</f>
        <v>3668.4680119356344</v>
      </c>
      <c r="KU39" s="34">
        <f>IF(KT39&lt;&gt;"",HLOOKUP(COUNT($IN39:KT39)+1,$G$4:$EH$8,KU$14,0)*$D39,IF($C39=KU$17,$G$7*$D39,""))</f>
        <v>3851.8914125324177</v>
      </c>
      <c r="KV39" s="34">
        <f>IF(KU39&lt;&gt;"",HLOOKUP(COUNT($IN39:KU39)+1,$G$4:$EH$8,KV$14,0)*$D39,IF($C39=KV$17,$G$7*$D39,""))</f>
        <v>4044.485983159037</v>
      </c>
      <c r="KW39" s="34">
        <f>IF(KV39&lt;&gt;"",HLOOKUP(COUNT($IN39:KV39)+1,$G$4:$EH$8,KW$14,0)*$D39,IF($C39=KW$17,$G$7*$D39,""))</f>
        <v>4246.7102823169889</v>
      </c>
      <c r="KX39" s="34">
        <f>IF(KW39&lt;&gt;"",HLOOKUP(COUNT($IN39:KW39)+1,$G$4:$EH$8,KX$14,0)*$D39,IF($C39=KX$17,$G$7*$D39,""))</f>
        <v>4543.9800020791772</v>
      </c>
      <c r="KY39" s="34">
        <f>IF(KX39&lt;&gt;"",HLOOKUP(COUNT($IN39:KX39)+1,$G$4:$EH$8,KY$14,0)*$D39,IF($C39=KY$17,$G$7*$D39,""))</f>
        <v>4089.5820018712611</v>
      </c>
      <c r="KZ39" s="34">
        <f>IF(KY39&lt;&gt;"",HLOOKUP(COUNT($IN39:KY39)+1,$G$4:$EH$8,KZ$14,0)*$D39,IF($C39=KZ$17,$G$7*$D39,""))</f>
        <v>3680.6238016841344</v>
      </c>
      <c r="LA39" s="34">
        <f>IF(KZ39&lt;&gt;"",HLOOKUP(COUNT($IN39:KZ39)+1,$G$4:$EH$8,LA$14,0)*$D39,IF($C39=LA$17,$G$7*$D39,""))</f>
        <v>3938.2674678020244</v>
      </c>
      <c r="LB39" s="34">
        <f>IF(LA39&lt;&gt;"",HLOOKUP(COUNT($IN39:LA39)+1,$G$4:$EH$8,LB$14,0)*$D39,IF($C39=LB$17,$G$7*$D39,""))</f>
        <v>4213.9461905481658</v>
      </c>
      <c r="LC39" s="34">
        <f>IF(LB39&lt;&gt;"",HLOOKUP(COUNT($IN39:LB39)+1,$G$4:$EH$8,LC$14,0)*$D39,IF($C39=LC$17,$G$7*$D39,""))</f>
        <v>4508.9224238865372</v>
      </c>
      <c r="LD39" s="34">
        <f>IF(LC39&lt;&gt;"",HLOOKUP(COUNT($IN39:LC39)+1,$G$4:$EH$8,LD$14,0)*$D39,IF($C39=LD$17,$G$7*$D39,""))</f>
        <v>4869.6362177974597</v>
      </c>
      <c r="LE39" s="34">
        <f>IF(LD39&lt;&gt;"",HLOOKUP(COUNT($IN39:LD39)+1,$G$4:$EH$8,LE$14,0)*$D39,IF($C39=LE$17,$G$7*$D39,""))</f>
        <v>4236.5835094837894</v>
      </c>
      <c r="LF39" s="34">
        <f>IF(LE39&lt;&gt;"",HLOOKUP(COUNT($IN39:LE39)+1,$G$4:$EH$8,LF$14,0)*$D39,IF($C39=LF$17,$G$7*$D39,""))</f>
        <v>4024.7543340096008</v>
      </c>
      <c r="LG39" s="34">
        <f>IF(LF39&lt;&gt;"",HLOOKUP(COUNT($IN39:LF39)+1,$G$4:$EH$8,LG$14,0)*$D39,IF($C39=LG$17,$G$7*$D39,""))</f>
        <v>4225.9920507100805</v>
      </c>
      <c r="LH39" s="34">
        <f>IF(LG39&lt;&gt;"",HLOOKUP(COUNT($IN39:LG39)+1,$G$4:$EH$8,LH$14,0)*$D39,IF($C39=LH$17,$G$7*$D39,""))</f>
        <v>4437.2916532455847</v>
      </c>
      <c r="LI39" s="34">
        <f>IF(LH39&lt;&gt;"",HLOOKUP(COUNT($IN39:LH39)+1,$G$4:$EH$8,LI$14,0)*$D39,IF($C39=LI$17,$G$7*$D39,""))</f>
        <v>4659.1562359078653</v>
      </c>
      <c r="LJ39" s="34">
        <f>IF(LI39&lt;&gt;"",HLOOKUP(COUNT($IN39:LI39)+1,$G$4:$EH$8,LJ$14,0)*$D39,IF($C39=LJ$17,$G$7*$D39,""))</f>
        <v>4985.297172421414</v>
      </c>
      <c r="LK39" s="34">
        <f>IF(LJ39&lt;&gt;"",HLOOKUP(COUNT($IN39:LJ39)+1,$G$4:$EH$8,LK$14,0)*$D39,IF($C39=LK$17,$G$7*$D39,""))</f>
        <v>4486.7674551792725</v>
      </c>
      <c r="LL39" s="34">
        <f>IF(LK39&lt;&gt;"",HLOOKUP(COUNT($IN39:LK39)+1,$G$4:$EH$8,LL$14,0)*$D39,IF($C39=LL$17,$G$7*$D39,""))</f>
        <v>4038.090709661346</v>
      </c>
      <c r="LM39" s="34">
        <f>IF(LL39&lt;&gt;"",HLOOKUP(COUNT($IN39:LL39)+1,$G$4:$EH$8,LM$14,0)*$D39,IF($C39=LM$17,$G$7*$D39,""))</f>
        <v>4320.7570593376404</v>
      </c>
      <c r="LN39" s="34">
        <f>IF(LM39&lt;&gt;"",HLOOKUP(COUNT($IN39:LM39)+1,$G$4:$EH$8,LN$14,0)*$D39,IF($C39=LN$17,$G$7*$D39,""))</f>
        <v>4623.2100534912752</v>
      </c>
      <c r="LO39" s="34">
        <f>IF(LN39&lt;&gt;"",HLOOKUP(COUNT($IN39:LN39)+1,$G$4:$EH$8,LO$14,0)*$D39,IF($C39=LO$17,$G$7*$D39,""))</f>
        <v>4946.8347572356643</v>
      </c>
      <c r="LP39" s="34">
        <f>IF(LO39&lt;&gt;"",HLOOKUP(COUNT($IN39:LO39)+1,$G$4:$EH$8,LP$14,0)*$D39,IF($C39=LP$17,$G$7*$D39,""))</f>
        <v>5342.5815378145162</v>
      </c>
      <c r="LQ39" s="34">
        <f>IF(LP39&lt;&gt;"",HLOOKUP(COUNT($IN39:LP39)+1,$G$4:$EH$8,LQ$14,0)*$D39,IF($C39=LQ$17,$G$7*$D39,""))</f>
        <v>3507.0851034378893</v>
      </c>
      <c r="LR39" s="34">
        <f>IF(LQ39&lt;&gt;"",HLOOKUP(COUNT($IN39:LQ39)+1,$G$4:$EH$8,LR$14,0)*$D39,IF($C39=LR$17,$G$7*$D39,""))</f>
        <v>3507.0851034378893</v>
      </c>
      <c r="LS39" s="34">
        <f>IF(LR39&lt;&gt;"",HLOOKUP(COUNT($IN39:LR39)+1,$G$4:$EH$8,LS$14,0)*$D39,IF($C39=LS$17,$G$7*$D39,""))</f>
        <v>3507.0851034378893</v>
      </c>
      <c r="LT39" s="34">
        <f>IF(LS39&lt;&gt;"",HLOOKUP(COUNT($IN39:LS39)+1,$G$4:$EH$8,LT$14,0)*$D39,IF($C39=LT$17,$G$7*$D39,""))</f>
        <v>3507.0851034378893</v>
      </c>
      <c r="LU39" s="34">
        <f>IF(LT39&lt;&gt;"",HLOOKUP(COUNT($IN39:LT39)+1,$G$4:$EH$8,LU$14,0)*$D39,IF($C39=LU$17,$G$7*$D39,""))</f>
        <v>3507.0851034378893</v>
      </c>
      <c r="LV39" s="34">
        <f>IF(LU39&lt;&gt;"",HLOOKUP(COUNT($IN39:LU39)+1,$G$4:$EH$8,LV$14,0)*$D39,IF($C39=LV$17,$G$7*$D39,""))</f>
        <v>3507.0851034378893</v>
      </c>
      <c r="LW39" s="34">
        <f>IF(LV39&lt;&gt;"",HLOOKUP(COUNT($IN39:LV39)+1,$G$4:$EH$8,LW$14,0)*$D39,IF($C39=LW$17,$G$7*$D39,""))</f>
        <v>3507.0851034378893</v>
      </c>
      <c r="LX39" s="34">
        <f>IF(LW39&lt;&gt;"",HLOOKUP(COUNT($IN39:LW39)+1,$G$4:$EH$8,LX$14,0)*$D39,IF($C39=LX$17,$G$7*$D39,""))</f>
        <v>3507.0851034378893</v>
      </c>
      <c r="LY39" s="34">
        <f>IF(LX39&lt;&gt;"",HLOOKUP(COUNT($IN39:LX39)+1,$G$4:$EH$8,LY$14,0)*$D39,IF($C39=LY$17,$G$7*$D39,""))</f>
        <v>3507.0851034378893</v>
      </c>
      <c r="LZ39" s="34">
        <f>IF(LY39&lt;&gt;"",HLOOKUP(COUNT($IN39:LY39)+1,$G$4:$EH$8,LZ$14,0)*$D39,IF($C39=LZ$17,$G$7*$D39,""))</f>
        <v>3507.0851034378893</v>
      </c>
      <c r="MA39" s="34">
        <f>IF(LZ39&lt;&gt;"",HLOOKUP(COUNT($IN39:LZ39)+1,$G$4:$EH$8,MA$14,0)*$D39,IF($C39=MA$17,$G$7*$D39,""))</f>
        <v>3507.0851034378893</v>
      </c>
      <c r="MB39" s="34">
        <f>IF(MA39&lt;&gt;"",HLOOKUP(COUNT($IN39:MA39)+1,$G$4:$EH$8,MB$14,0)*$D39,IF($C39=MB$17,$G$7*$D39,""))</f>
        <v>3507.0851034378893</v>
      </c>
      <c r="MC39" s="34">
        <f>IF(MB39&lt;&gt;"",HLOOKUP(COUNT($IN39:MB39)+1,$G$4:$EH$8,MC$14,0)*$D39,IF($C39=MC$17,$G$7*$D39,""))</f>
        <v>3507.0851034378893</v>
      </c>
      <c r="MD39" s="34">
        <f>IF(MC39&lt;&gt;"",HLOOKUP(COUNT($IN39:MC39)+1,$G$4:$EH$8,MD$14,0)*$D39,IF($C39=MD$17,$G$7*$D39,""))</f>
        <v>3507.0851034378893</v>
      </c>
      <c r="ME39" s="34">
        <f>IF(MD39&lt;&gt;"",HLOOKUP(COUNT($IN39:MD39)+1,$G$4:$EH$8,ME$14,0)*$D39,IF($C39=ME$17,$G$7*$D39,""))</f>
        <v>3507.0851034378893</v>
      </c>
      <c r="MF39" s="34">
        <f>IF(ME39&lt;&gt;"",HLOOKUP(COUNT($IN39:ME39)+1,$G$4:$EH$8,MF$14,0)*$D39,IF($C39=MF$17,$G$7*$D39,""))</f>
        <v>3507.0851034378893</v>
      </c>
      <c r="MG39" s="34">
        <f>IF(MF39&lt;&gt;"",HLOOKUP(COUNT($IN39:MF39)+1,$G$4:$EH$8,MG$14,0)*$D39,IF($C39=MG$17,$G$7*$D39,""))</f>
        <v>3507.0851034378893</v>
      </c>
      <c r="MH39" s="34">
        <f>IF(MG39&lt;&gt;"",HLOOKUP(COUNT($IN39:MG39)+1,$G$4:$EH$8,MH$14,0)*$D39,IF($C39=MH$17,$G$7*$D39,""))</f>
        <v>3507.0851034378893</v>
      </c>
      <c r="MI39" s="34">
        <f>IF(MH39&lt;&gt;"",HLOOKUP(COUNT($IN39:MH39)+1,$G$4:$EH$8,MI$14,0)*$D39,IF($C39=MI$17,$G$7*$D39,""))</f>
        <v>3507.0851034378893</v>
      </c>
      <c r="MJ39" s="34">
        <f>IF(MI39&lt;&gt;"",HLOOKUP(COUNT($IN39:MI39)+1,$G$4:$EH$8,MJ$14,0)*$D39,IF($C39=MJ$17,$G$7*$D39,""))</f>
        <v>3507.0851034378893</v>
      </c>
      <c r="MK39" s="34">
        <f>IF(MJ39&lt;&gt;"",HLOOKUP(COUNT($IN39:MJ39)+1,$G$4:$EH$8,MK$14,0)*$D39,IF($C39=MK$17,$G$7*$D39,""))</f>
        <v>3507.0851034378893</v>
      </c>
      <c r="ML39" s="34">
        <f>IF(MK39&lt;&gt;"",HLOOKUP(COUNT($IN39:MK39)+1,$G$4:$EH$8,ML$14,0)*$D39,IF($C39=ML$17,$G$7*$D39,""))</f>
        <v>3507.0851034378893</v>
      </c>
      <c r="MM39" s="34">
        <f>IF(ML39&lt;&gt;"",HLOOKUP(COUNT($IN39:ML39)+1,$G$4:$EH$8,MM$14,0)*$D39,IF($C39=MM$17,$G$7*$D39,""))</f>
        <v>3507.0851034378893</v>
      </c>
      <c r="MN39" s="34">
        <f>IF(MM39&lt;&gt;"",HLOOKUP(COUNT($IN39:MM39)+1,$G$4:$EH$8,MN$14,0)*$D39,IF($C39=MN$17,$G$7*$D39,""))</f>
        <v>3507.0851034378893</v>
      </c>
      <c r="MO39" s="34">
        <f>IF(MN39&lt;&gt;"",HLOOKUP(COUNT($IN39:MN39)+1,$G$4:$EH$8,MO$14,0)*$D39,IF($C39=MO$17,$G$7*$D39,""))</f>
        <v>3507.0851034378893</v>
      </c>
      <c r="MP39" s="34">
        <f>IF(MO39&lt;&gt;"",HLOOKUP(COUNT($IN39:MO39)+1,$G$4:$EH$8,MP$14,0)*$D39,IF($C39=MP$17,$G$7*$D39,""))</f>
        <v>3507.0851034378893</v>
      </c>
      <c r="MQ39" s="34">
        <f>IF(MP39&lt;&gt;"",HLOOKUP(COUNT($IN39:MP39)+1,$G$4:$EH$8,MQ$14,0)*$D39,IF($C39=MQ$17,$G$7*$D39,""))</f>
        <v>3507.0851034378893</v>
      </c>
      <c r="MR39" s="34">
        <f>IF(MQ39&lt;&gt;"",HLOOKUP(COUNT($IN39:MQ39)+1,$G$4:$EH$8,MR$14,0)*$D39,IF($C39=MR$17,$G$7*$D39,""))</f>
        <v>3507.0851034378893</v>
      </c>
      <c r="MS39" s="34">
        <f>IF(MR39&lt;&gt;"",HLOOKUP(COUNT($IN39:MR39)+1,$G$4:$EH$8,MS$14,0)*$D39,IF($C39=MS$17,$G$7*$D39,""))</f>
        <v>3507.0851034378893</v>
      </c>
      <c r="MT39" s="34">
        <f>IF(MS39&lt;&gt;"",HLOOKUP(COUNT($IN39:MS39)+1,$G$4:$EH$8,MT$14,0)*$D39,IF($C39=MT$17,$G$7*$D39,""))</f>
        <v>3507.0851034378893</v>
      </c>
      <c r="MU39" s="34">
        <f>IF(MT39&lt;&gt;"",HLOOKUP(COUNT($IN39:MT39)+1,$G$4:$EH$8,MU$14,0)*$D39,IF($C39=MU$17,$G$7*$D39,""))</f>
        <v>3507.0851034378893</v>
      </c>
      <c r="MV39" s="34">
        <f>IF(MU39&lt;&gt;"",HLOOKUP(COUNT($IN39:MU39)+1,$G$4:$EH$8,MV$14,0)*$D39,IF($C39=MV$17,$G$7*$D39,""))</f>
        <v>3507.0851034378893</v>
      </c>
      <c r="MW39" s="34">
        <f>IF(MV39&lt;&gt;"",HLOOKUP(COUNT($IN39:MV39)+1,$G$4:$EH$8,MW$14,0)*$D39,IF($C39=MW$17,$G$7*$D39,""))</f>
        <v>3507.0851034378893</v>
      </c>
      <c r="MX39" s="34">
        <f>IF(MW39&lt;&gt;"",HLOOKUP(COUNT($IN39:MW39)+1,$G$4:$EH$8,MX$14,0)*$D39,IF($C39=MX$17,$G$7*$D39,""))</f>
        <v>3507.0851034378893</v>
      </c>
      <c r="MY39" s="34">
        <f>IF(MX39&lt;&gt;"",HLOOKUP(COUNT($IN39:MX39)+1,$G$4:$EH$8,MY$14,0)*$D39,IF($C39=MY$17,$G$7*$D39,""))</f>
        <v>3507.0851034378893</v>
      </c>
      <c r="MZ39" s="34">
        <f>IF(MY39&lt;&gt;"",HLOOKUP(COUNT($IN39:MY39)+1,$G$4:$EH$8,MZ$14,0)*$D39,IF($C39=MZ$17,$G$7*$D39,""))</f>
        <v>3507.0851034378893</v>
      </c>
      <c r="NA39" s="34">
        <f>IF(MZ39&lt;&gt;"",HLOOKUP(COUNT($IN39:MZ39)+1,$G$4:$EH$8,NA$14,0)*$D39,IF($C39=NA$17,$G$7*$D39,""))</f>
        <v>3507.0851034378893</v>
      </c>
      <c r="NB39" s="34">
        <f>IF(NA39&lt;&gt;"",HLOOKUP(COUNT($IN39:NA39)+1,$G$4:$EH$8,NB$14,0)*$D39,IF($C39=NB$17,$G$7*$D39,""))</f>
        <v>3507.0851034378893</v>
      </c>
      <c r="NC39" s="34">
        <f>IF(NB39&lt;&gt;"",HLOOKUP(COUNT($IN39:NB39)+1,$G$4:$EH$8,NC$14,0)*$D39,IF($C39=NC$17,$G$7*$D39,""))</f>
        <v>3507.0851034378893</v>
      </c>
      <c r="ND39" s="34">
        <f>IF(NC39&lt;&gt;"",HLOOKUP(COUNT($IN39:NC39)+1,$G$4:$EH$8,ND$14,0)*$D39,IF($C39=ND$17,$G$7*$D39,""))</f>
        <v>3507.0851034378893</v>
      </c>
      <c r="NF39" s="34" t="str">
        <f>IF(NE39&lt;&gt;"",HLOOKUP(COUNT($NE39:NE39)+1,$G$4:$EH$8,NF$14,0)*$D39,IF($C39=NF$17,$G$8*$D39,""))</f>
        <v/>
      </c>
      <c r="NG39" s="34" t="str">
        <f>IF(NF39&lt;&gt;"",HLOOKUP(COUNT($NE39:NF39)+1,$G$4:$EH$8,NG$14,0)*$D39,IF($C39=NG$17,$G$8*$D39,""))</f>
        <v/>
      </c>
      <c r="NH39" s="34" t="str">
        <f>IF(NG39&lt;&gt;"",HLOOKUP(COUNT($NE39:NG39)+1,$G$4:$EH$8,NH$14,0)*$D39,IF($C39=NH$17,$G$8*$D39,""))</f>
        <v/>
      </c>
      <c r="NI39" s="34" t="str">
        <f>IF(NH39&lt;&gt;"",HLOOKUP(COUNT($NE39:NH39)+1,$G$4:$EH$8,NI$14,0)*$D39,IF($C39=NI$17,$G$8*$D39,""))</f>
        <v/>
      </c>
      <c r="NJ39" s="34" t="str">
        <f>IF(NI39&lt;&gt;"",HLOOKUP(COUNT($NE39:NI39)+1,$G$4:$EH$8,NJ$14,0)*$D39,IF($C39=NJ$17,$G$8*$D39,""))</f>
        <v/>
      </c>
      <c r="NK39" s="34" t="str">
        <f>IF(NJ39&lt;&gt;"",HLOOKUP(COUNT($NE39:NJ39)+1,$G$4:$EH$8,NK$14,0)*$D39,IF($C39=NK$17,$G$8*$D39,""))</f>
        <v/>
      </c>
      <c r="NL39" s="34" t="str">
        <f>IF(NK39&lt;&gt;"",HLOOKUP(COUNT($NE39:NK39)+1,$G$4:$EH$8,NL$14,0)*$D39,IF($C39=NL$17,$G$8*$D39,""))</f>
        <v/>
      </c>
      <c r="NM39" s="34" t="str">
        <f>IF(NL39&lt;&gt;"",HLOOKUP(COUNT($NE39:NL39)+1,$G$4:$EH$8,NM$14,0)*$D39,IF($C39=NM$17,$G$8*$D39,""))</f>
        <v/>
      </c>
      <c r="NN39" s="34" t="str">
        <f>IF(NM39&lt;&gt;"",HLOOKUP(COUNT($NE39:NM39)+1,$G$4:$EH$8,NN$14,0)*$D39,IF($C39=NN$17,$G$8*$D39,""))</f>
        <v/>
      </c>
      <c r="NO39" s="34" t="str">
        <f>IF(NN39&lt;&gt;"",HLOOKUP(COUNT($NE39:NN39)+1,$G$4:$EH$8,NO$14,0)*$D39,IF($C39=NO$17,$G$8*$D39,""))</f>
        <v/>
      </c>
      <c r="NP39" s="34" t="str">
        <f>IF(NO39&lt;&gt;"",HLOOKUP(COUNT($NE39:NO39)+1,$G$4:$EH$8,NP$14,0)*$D39,IF($C39=NP$17,$G$8*$D39,""))</f>
        <v/>
      </c>
      <c r="NQ39" s="34" t="str">
        <f>IF(NP39&lt;&gt;"",HLOOKUP(COUNT($NE39:NP39)+1,$G$4:$EH$8,NQ$14,0)*$D39,IF($C39=NQ$17,$G$8*$D39,""))</f>
        <v/>
      </c>
      <c r="NR39" s="34" t="str">
        <f>IF(NQ39&lt;&gt;"",HLOOKUP(COUNT($NE39:NQ39)+1,$G$4:$EH$8,NR$14,0)*$D39,IF($C39=NR$17,$G$8*$D39,""))</f>
        <v/>
      </c>
      <c r="NS39" s="34" t="str">
        <f>IF(NR39&lt;&gt;"",HLOOKUP(COUNT($NE39:NR39)+1,$G$4:$EH$8,NS$14,0)*$D39,IF($C39=NS$17,$G$8*$D39,""))</f>
        <v/>
      </c>
      <c r="NT39" s="34" t="str">
        <f>IF(NS39&lt;&gt;"",HLOOKUP(COUNT($NE39:NS39)+1,$G$4:$EH$8,NT$14,0)*$D39,IF($C39=NT$17,$G$8*$D39,""))</f>
        <v/>
      </c>
      <c r="NU39" s="34" t="str">
        <f>IF(NT39&lt;&gt;"",HLOOKUP(COUNT($NE39:NT39)+1,$G$4:$EH$8,NU$14,0)*$D39,IF($C39=NU$17,$G$8*$D39,""))</f>
        <v/>
      </c>
      <c r="NV39" s="34" t="str">
        <f>IF(NU39&lt;&gt;"",HLOOKUP(COUNT($NE39:NU39)+1,$G$4:$EH$8,NV$14,0)*$D39,IF($C39=NV$17,$G$8*$D39,""))</f>
        <v/>
      </c>
      <c r="NW39" s="34" t="str">
        <f>IF(NV39&lt;&gt;"",HLOOKUP(COUNT($NE39:NV39)+1,$G$4:$EH$8,NW$14,0)*$D39,IF($C39=NW$17,$G$8*$D39,""))</f>
        <v/>
      </c>
      <c r="NX39" s="34" t="str">
        <f>IF(NW39&lt;&gt;"",HLOOKUP(COUNT($NE39:NW39)+1,$G$4:$EH$8,NX$14,0)*$D39,IF($C39=NX$17,$G$8*$D39,""))</f>
        <v/>
      </c>
      <c r="NY39" s="34" t="str">
        <f>IF(NX39&lt;&gt;"",HLOOKUP(COUNT($NE39:NX39)+1,$G$4:$EH$8,NY$14,0)*$D39,IF($C39=NY$17,$G$8*$D39,""))</f>
        <v/>
      </c>
      <c r="NZ39" s="34">
        <f>IF(NY39&lt;&gt;"",HLOOKUP(COUNT($NE39:NY39)+1,$G$4:$EH$8,NZ$14,0)*$D39,IF($C39=NZ$17,$G$8*$D39,""))</f>
        <v>70000</v>
      </c>
      <c r="OA39" s="34">
        <f>IF(NZ39&lt;&gt;"",HLOOKUP(COUNT($NE39:NZ39)+1,$G$4:$EH$8,OA$14,0)*$D39,IF($C39=OA$17,$G$8*$D39,""))</f>
        <v>0</v>
      </c>
      <c r="OB39" s="34">
        <f>IF(OA39&lt;&gt;"",HLOOKUP(COUNT($NE39:OA39)+1,$G$4:$EH$8,OB$14,0)*$D39,IF($C39=OB$17,$G$8*$D39,""))</f>
        <v>0</v>
      </c>
      <c r="OC39" s="34">
        <f>IF(OB39&lt;&gt;"",HLOOKUP(COUNT($NE39:OB39)+1,$G$4:$EH$8,OC$14,0)*$D39,IF($C39=OC$17,$G$8*$D39,""))</f>
        <v>0</v>
      </c>
      <c r="OD39" s="34">
        <f>IF(OC39&lt;&gt;"",HLOOKUP(COUNT($NE39:OC39)+1,$G$4:$EH$8,OD$14,0)*$D39,IF($C39=OD$17,$G$8*$D39,""))</f>
        <v>0</v>
      </c>
      <c r="OE39" s="34">
        <f>IF(OD39&lt;&gt;"",HLOOKUP(COUNT($NE39:OD39)+1,$G$4:$EH$8,OE$14,0)*$D39,IF($C39=OE$17,$G$8*$D39,""))</f>
        <v>0</v>
      </c>
      <c r="OF39" s="34">
        <f>IF(OE39&lt;&gt;"",HLOOKUP(COUNT($NE39:OE39)+1,$G$4:$EH$8,OF$14,0)*$D39,IF($C39=OF$17,$G$8*$D39,""))</f>
        <v>0</v>
      </c>
      <c r="OG39" s="34">
        <f>IF(OF39&lt;&gt;"",HLOOKUP(COUNT($NE39:OF39)+1,$G$4:$EH$8,OG$14,0)*$D39,IF($C39=OG$17,$G$8*$D39,""))</f>
        <v>0</v>
      </c>
      <c r="OH39" s="34">
        <f>IF(OG39&lt;&gt;"",HLOOKUP(COUNT($NE39:OG39)+1,$G$4:$EH$8,OH$14,0)*$D39,IF($C39=OH$17,$G$8*$D39,""))</f>
        <v>0</v>
      </c>
      <c r="OI39" s="34">
        <f>IF(OH39&lt;&gt;"",HLOOKUP(COUNT($NE39:OH39)+1,$G$4:$EH$8,OI$14,0)*$D39,IF($C39=OI$17,$G$8*$D39,""))</f>
        <v>0</v>
      </c>
      <c r="OJ39" s="34">
        <f>IF(OI39&lt;&gt;"",HLOOKUP(COUNT($NE39:OI39)+1,$G$4:$EH$8,OJ$14,0)*$D39,IF($C39=OJ$17,$G$8*$D39,""))</f>
        <v>0</v>
      </c>
      <c r="OK39" s="34">
        <f>IF(OJ39&lt;&gt;"",HLOOKUP(COUNT($NE39:OJ39)+1,$G$4:$EH$8,OK$14,0)*$D39,IF($C39=OK$17,$G$8*$D39,""))</f>
        <v>0</v>
      </c>
      <c r="OL39" s="34">
        <f>IF(OK39&lt;&gt;"",HLOOKUP(COUNT($NE39:OK39)+1,$G$4:$EH$8,OL$14,0)*$D39,IF($C39=OL$17,$G$8*$D39,""))</f>
        <v>0</v>
      </c>
      <c r="OM39" s="34">
        <f>IF(OL39&lt;&gt;"",HLOOKUP(COUNT($NE39:OL39)+1,$G$4:$EH$8,OM$14,0)*$D39,IF($C39=OM$17,$G$8*$D39,""))</f>
        <v>0</v>
      </c>
      <c r="ON39" s="34">
        <f>IF(OM39&lt;&gt;"",HLOOKUP(COUNT($NE39:OM39)+1,$G$4:$EH$8,ON$14,0)*$D39,IF($C39=ON$17,$G$8*$D39,""))</f>
        <v>0</v>
      </c>
      <c r="OO39" s="34">
        <f>IF(ON39&lt;&gt;"",HLOOKUP(COUNT($NE39:ON39)+1,$G$4:$EH$8,OO$14,0)*$D39,IF($C39=OO$17,$G$8*$D39,""))</f>
        <v>0</v>
      </c>
      <c r="OP39" s="34">
        <f>IF(OO39&lt;&gt;"",HLOOKUP(COUNT($NE39:OO39)+1,$G$4:$EH$8,OP$14,0)*$D39,IF($C39=OP$17,$G$8*$D39,""))</f>
        <v>0</v>
      </c>
      <c r="OQ39" s="34">
        <f>IF(OP39&lt;&gt;"",HLOOKUP(COUNT($NE39:OP39)+1,$G$4:$EH$8,OQ$14,0)*$D39,IF($C39=OQ$17,$G$8*$D39,""))</f>
        <v>0</v>
      </c>
      <c r="OR39" s="34">
        <f>IF(OQ39&lt;&gt;"",HLOOKUP(COUNT($NE39:OQ39)+1,$G$4:$EH$8,OR$14,0)*$D39,IF($C39=OR$17,$G$8*$D39,""))</f>
        <v>0</v>
      </c>
      <c r="OS39" s="34">
        <f>IF(OR39&lt;&gt;"",HLOOKUP(COUNT($NE39:OR39)+1,$G$4:$EH$8,OS$14,0)*$D39,IF($C39=OS$17,$G$8*$D39,""))</f>
        <v>0</v>
      </c>
      <c r="OT39" s="34">
        <f>IF(OS39&lt;&gt;"",HLOOKUP(COUNT($NE39:OS39)+1,$G$4:$EH$8,OT$14,0)*$D39,IF($C39=OT$17,$G$8*$D39,""))</f>
        <v>0</v>
      </c>
      <c r="OU39" s="34">
        <f>IF(OT39&lt;&gt;"",HLOOKUP(COUNT($NE39:OT39)+1,$G$4:$EH$8,OU$14,0)*$D39,IF($C39=OU$17,$G$8*$D39,""))</f>
        <v>0</v>
      </c>
      <c r="OV39" s="34">
        <f>IF(OU39&lt;&gt;"",HLOOKUP(COUNT($NE39:OU39)+1,$G$4:$EH$8,OV$14,0)*$D39,IF($C39=OV$17,$G$8*$D39,""))</f>
        <v>0</v>
      </c>
      <c r="OW39" s="34">
        <f>IF(OV39&lt;&gt;"",HLOOKUP(COUNT($NE39:OV39)+1,$G$4:$EH$8,OW$14,0)*$D39,IF($C39=OW$17,$G$8*$D39,""))</f>
        <v>0</v>
      </c>
      <c r="OX39" s="34">
        <f>IF(OW39&lt;&gt;"",HLOOKUP(COUNT($NE39:OW39)+1,$G$4:$EH$8,OX$14,0)*$D39,IF($C39=OX$17,$G$8*$D39,""))</f>
        <v>0</v>
      </c>
      <c r="OY39" s="34">
        <f>IF(OX39&lt;&gt;"",HLOOKUP(COUNT($NE39:OX39)+1,$G$4:$EH$8,OY$14,0)*$D39,IF($C39=OY$17,$G$8*$D39,""))</f>
        <v>0</v>
      </c>
      <c r="OZ39" s="34">
        <f>IF(OY39&lt;&gt;"",HLOOKUP(COUNT($NE39:OY39)+1,$G$4:$EH$8,OZ$14,0)*$D39,IF($C39=OZ$17,$G$8*$D39,""))</f>
        <v>0</v>
      </c>
      <c r="PA39" s="34">
        <f>IF(OZ39&lt;&gt;"",HLOOKUP(COUNT($NE39:OZ39)+1,$G$4:$EH$8,PA$14,0)*$D39,IF($C39=PA$17,$G$8*$D39,""))</f>
        <v>0</v>
      </c>
      <c r="PB39" s="34">
        <f>IF(PA39&lt;&gt;"",HLOOKUP(COUNT($NE39:PA39)+1,$G$4:$EH$8,PB$14,0)*$D39,IF($C39=PB$17,$G$8*$D39,""))</f>
        <v>0</v>
      </c>
      <c r="PC39" s="34">
        <f>IF(PB39&lt;&gt;"",HLOOKUP(COUNT($NE39:PB39)+1,$G$4:$EH$8,PC$14,0)*$D39,IF($C39=PC$17,$G$8*$D39,""))</f>
        <v>0</v>
      </c>
      <c r="PD39" s="34">
        <f>IF(PC39&lt;&gt;"",HLOOKUP(COUNT($NE39:PC39)+1,$G$4:$EH$8,PD$14,0)*$D39,IF($C39=PD$17,$G$8*$D39,""))</f>
        <v>0</v>
      </c>
      <c r="PE39" s="34">
        <f>IF(PD39&lt;&gt;"",HLOOKUP(COUNT($NE39:PD39)+1,$G$4:$EH$8,PE$14,0)*$D39,IF($C39=PE$17,$G$8*$D39,""))</f>
        <v>0</v>
      </c>
      <c r="PF39" s="34">
        <f>IF(PE39&lt;&gt;"",HLOOKUP(COUNT($NE39:PE39)+1,$G$4:$EH$8,PF$14,0)*$D39,IF($C39=PF$17,$G$8*$D39,""))</f>
        <v>0</v>
      </c>
      <c r="PG39" s="34">
        <f>IF(PF39&lt;&gt;"",HLOOKUP(COUNT($NE39:PF39)+1,$G$4:$EH$8,PG$14,0)*$D39,IF($C39=PG$17,$G$8*$D39,""))</f>
        <v>0</v>
      </c>
      <c r="PH39" s="34">
        <f>IF(PG39&lt;&gt;"",HLOOKUP(COUNT($NE39:PG39)+1,$G$4:$EH$8,PH$14,0)*$D39,IF($C39=PH$17,$G$8*$D39,""))</f>
        <v>0</v>
      </c>
      <c r="PI39" s="34">
        <f>IF(PH39&lt;&gt;"",HLOOKUP(COUNT($NE39:PH39)+1,$G$4:$EH$8,PI$14,0)*$D39,IF($C39=PI$17,$G$8*$D39,""))</f>
        <v>0</v>
      </c>
      <c r="PJ39" s="34">
        <f>IF(PI39&lt;&gt;"",HLOOKUP(COUNT($NE39:PI39)+1,$G$4:$EH$8,PJ$14,0)*$D39,IF($C39=PJ$17,$G$8*$D39,""))</f>
        <v>0</v>
      </c>
      <c r="PK39" s="34">
        <f>IF(PJ39&lt;&gt;"",HLOOKUP(COUNT($NE39:PJ39)+1,$G$4:$EH$8,PK$14,0)*$D39,IF($C39=PK$17,$G$8*$D39,""))</f>
        <v>0</v>
      </c>
      <c r="PL39" s="34">
        <f>IF(PK39&lt;&gt;"",HLOOKUP(COUNT($NE39:PK39)+1,$G$4:$EH$8,PL$14,0)*$D39,IF($C39=PL$17,$G$8*$D39,""))</f>
        <v>0</v>
      </c>
      <c r="PM39" s="34">
        <f>IF(PL39&lt;&gt;"",HLOOKUP(COUNT($NE39:PL39)+1,$G$4:$EH$8,PM$14,0)*$D39,IF($C39=PM$17,$G$8*$D39,""))</f>
        <v>0</v>
      </c>
      <c r="PN39" s="34">
        <f>IF(PM39&lt;&gt;"",HLOOKUP(COUNT($NE39:PM39)+1,$G$4:$EH$8,PN$14,0)*$D39,IF($C39=PN$17,$G$8*$D39,""))</f>
        <v>0</v>
      </c>
      <c r="PO39" s="34">
        <f>IF(PN39&lt;&gt;"",HLOOKUP(COUNT($NE39:PN39)+1,$G$4:$EH$8,PO$14,0)*$D39,IF($C39=PO$17,$G$8*$D39,""))</f>
        <v>0</v>
      </c>
      <c r="PP39" s="34">
        <f>IF(PO39&lt;&gt;"",HLOOKUP(COUNT($NE39:PO39)+1,$G$4:$EH$8,PP$14,0)*$D39,IF($C39=PP$17,$G$8*$D39,""))</f>
        <v>0</v>
      </c>
      <c r="PQ39" s="34">
        <f>IF(PP39&lt;&gt;"",HLOOKUP(COUNT($NE39:PP39)+1,$G$4:$EH$8,PQ$14,0)*$D39,IF($C39=PQ$17,$G$8*$D39,""))</f>
        <v>0</v>
      </c>
      <c r="PR39" s="34">
        <f>IF(PQ39&lt;&gt;"",HLOOKUP(COUNT($NE39:PQ39)+1,$G$4:$EH$8,PR$14,0)*$D39,IF($C39=PR$17,$G$8*$D39,""))</f>
        <v>0</v>
      </c>
      <c r="PS39" s="34">
        <f>IF(PR39&lt;&gt;"",HLOOKUP(COUNT($NE39:PR39)+1,$G$4:$EH$8,PS$14,0)*$D39,IF($C39=PS$17,$G$8*$D39,""))</f>
        <v>0</v>
      </c>
      <c r="PT39" s="34">
        <f>IF(PS39&lt;&gt;"",HLOOKUP(COUNT($NE39:PS39)+1,$G$4:$EH$8,PT$14,0)*$D39,IF($C39=PT$17,$G$8*$D39,""))</f>
        <v>0</v>
      </c>
      <c r="PU39" s="34">
        <f>IF(PT39&lt;&gt;"",HLOOKUP(COUNT($NE39:PT39)+1,$G$4:$EH$8,PU$14,0)*$D39,IF($C39=PU$17,$G$8*$D39,""))</f>
        <v>0</v>
      </c>
      <c r="PV39" s="34">
        <f>IF(PU39&lt;&gt;"",HLOOKUP(COUNT($NE39:PU39)+1,$G$4:$EH$8,PV$14,0)*$D39,IF($C39=PV$17,$G$8*$D39,""))</f>
        <v>0</v>
      </c>
      <c r="PW39" s="34">
        <f>IF(PV39&lt;&gt;"",HLOOKUP(COUNT($NE39:PV39)+1,$G$4:$EH$8,PW$14,0)*$D39,IF($C39=PW$17,$G$8*$D39,""))</f>
        <v>0</v>
      </c>
      <c r="PX39" s="34">
        <f>IF(PW39&lt;&gt;"",HLOOKUP(COUNT($NE39:PW39)+1,$G$4:$EH$8,PX$14,0)*$D39,IF($C39=PX$17,$G$8*$D39,""))</f>
        <v>0</v>
      </c>
      <c r="PY39" s="34">
        <f>IF(PX39&lt;&gt;"",HLOOKUP(COUNT($NE39:PX39)+1,$G$4:$EH$8,PY$14,0)*$D39,IF($C39=PY$17,$G$8*$D39,""))</f>
        <v>0</v>
      </c>
      <c r="PZ39" s="34">
        <f>IF(PY39&lt;&gt;"",HLOOKUP(COUNT($NE39:PY39)+1,$G$4:$EH$8,PZ$14,0)*$D39,IF($C39=PZ$17,$G$8*$D39,""))</f>
        <v>0</v>
      </c>
      <c r="QA39" s="34">
        <f>IF(PZ39&lt;&gt;"",HLOOKUP(COUNT($NE39:PZ39)+1,$G$4:$EH$8,QA$14,0)*$D39,IF($C39=QA$17,$G$8*$D39,""))</f>
        <v>0</v>
      </c>
      <c r="QB39" s="34">
        <f>IF(QA39&lt;&gt;"",HLOOKUP(COUNT($NE39:QA39)+1,$G$4:$EH$8,QB$14,0)*$D39,IF($C39=QB$17,$G$8*$D39,""))</f>
        <v>0</v>
      </c>
      <c r="QC39" s="34">
        <f>IF(QB39&lt;&gt;"",HLOOKUP(COUNT($NE39:QB39)+1,$G$4:$EH$8,QC$14,0)*$D39,IF($C39=QC$17,$G$8*$D39,""))</f>
        <v>0</v>
      </c>
      <c r="QD39" s="34">
        <f>IF(QC39&lt;&gt;"",HLOOKUP(COUNT($NE39:QC39)+1,$G$4:$EH$8,QD$14,0)*$D39,IF($C39=QD$17,$G$8*$D39,""))</f>
        <v>0</v>
      </c>
      <c r="QE39" s="34">
        <f>IF(QD39&lt;&gt;"",HLOOKUP(COUNT($NE39:QD39)+1,$G$4:$EH$8,QE$14,0)*$D39,IF($C39=QE$17,$G$8*$D39,""))</f>
        <v>0</v>
      </c>
      <c r="QF39" s="34">
        <f>IF(QE39&lt;&gt;"",HLOOKUP(COUNT($NE39:QE39)+1,$G$4:$EH$8,QF$14,0)*$D39,IF($C39=QF$17,$G$8*$D39,""))</f>
        <v>0</v>
      </c>
      <c r="QG39" s="34">
        <f>IF(QF39&lt;&gt;"",HLOOKUP(COUNT($NE39:QF39)+1,$G$4:$EH$8,QG$14,0)*$D39,IF($C39=QG$17,$G$8*$D39,""))</f>
        <v>0</v>
      </c>
      <c r="QH39" s="34">
        <f>IF(QG39&lt;&gt;"",HLOOKUP(COUNT($NE39:QG39)+1,$G$4:$EH$8,QH$14,0)*$D39,IF($C39=QH$17,$G$8*$D39,""))</f>
        <v>0</v>
      </c>
      <c r="QI39" s="34">
        <f>IF(QH39&lt;&gt;"",HLOOKUP(COUNT($NE39:QH39)+1,$G$4:$EH$8,QI$14,0)*$D39,IF($C39=QI$17,$G$8*$D39,""))</f>
        <v>0</v>
      </c>
      <c r="QJ39" s="34">
        <f>IF(QI39&lt;&gt;"",HLOOKUP(COUNT($NE39:QI39)+1,$G$4:$EH$8,QJ$14,0)*$D39,IF($C39=QJ$17,$G$8*$D39,""))</f>
        <v>0</v>
      </c>
      <c r="QK39" s="34">
        <f>IF(QJ39&lt;&gt;"",HLOOKUP(COUNT($NE39:QJ39)+1,$G$4:$EH$8,QK$14,0)*$D39,IF($C39=QK$17,$G$8*$D39,""))</f>
        <v>0</v>
      </c>
      <c r="QL39" s="34">
        <f>IF(QK39&lt;&gt;"",HLOOKUP(COUNT($NE39:QK39)+1,$G$4:$EH$8,QL$14,0)*$D39,IF($C39=QL$17,$G$8*$D39,""))</f>
        <v>0</v>
      </c>
      <c r="QM39" s="34">
        <f>IF(QL39&lt;&gt;"",HLOOKUP(COUNT($NE39:QL39)+1,$G$4:$EH$8,QM$14,0)*$D39,IF($C39=QM$17,$G$8*$D39,""))</f>
        <v>0</v>
      </c>
      <c r="QN39" s="34">
        <f>IF(QM39&lt;&gt;"",HLOOKUP(COUNT($NE39:QM39)+1,$G$4:$EH$8,QN$14,0)*$D39,IF($C39=QN$17,$G$8*$D39,""))</f>
        <v>0</v>
      </c>
      <c r="QO39" s="34">
        <f>IF(QN39&lt;&gt;"",HLOOKUP(COUNT($NE39:QN39)+1,$G$4:$EH$8,QO$14,0)*$D39,IF($C39=QO$17,$G$8*$D39,""))</f>
        <v>0</v>
      </c>
      <c r="QP39" s="34">
        <f>IF(QO39&lt;&gt;"",HLOOKUP(COUNT($NE39:QO39)+1,$G$4:$EH$8,QP$14,0)*$D39,IF($C39=QP$17,$G$8*$D39,""))</f>
        <v>0</v>
      </c>
      <c r="QQ39" s="34">
        <f>IF(QP39&lt;&gt;"",HLOOKUP(COUNT($NE39:QP39)+1,$G$4:$EH$8,QQ$14,0)*$D39,IF($C39=QQ$17,$G$8*$D39,""))</f>
        <v>0</v>
      </c>
      <c r="QR39" s="34">
        <f>IF(QQ39&lt;&gt;"",HLOOKUP(COUNT($NE39:QQ39)+1,$G$4:$EH$8,QR$14,0)*$D39,IF($C39=QR$17,$G$8*$D39,""))</f>
        <v>0</v>
      </c>
      <c r="QS39" s="34">
        <f>IF(QR39&lt;&gt;"",HLOOKUP(COUNT($NE39:QR39)+1,$G$4:$EH$8,QS$14,0)*$D39,IF($C39=QS$17,$G$8*$D39,""))</f>
        <v>0</v>
      </c>
      <c r="QT39" s="34">
        <f>IF(QS39&lt;&gt;"",HLOOKUP(COUNT($NE39:QS39)+1,$G$4:$EH$8,QT$14,0)*$D39,IF($C39=QT$17,$G$8*$D39,""))</f>
        <v>0</v>
      </c>
      <c r="QU39" s="34">
        <f>IF(QT39&lt;&gt;"",HLOOKUP(COUNT($NE39:QT39)+1,$G$4:$EH$8,QU$14,0)*$D39,IF($C39=QU$17,$G$8*$D39,""))</f>
        <v>0</v>
      </c>
      <c r="QV39" s="34">
        <f>IF(QU39&lt;&gt;"",HLOOKUP(COUNT($NE39:QU39)+1,$G$4:$EH$8,QV$14,0)*$D39,IF($C39=QV$17,$G$8*$D39,""))</f>
        <v>0</v>
      </c>
      <c r="QW39" s="34">
        <f>IF(QV39&lt;&gt;"",HLOOKUP(COUNT($NE39:QV39)+1,$G$4:$EH$8,QW$14,0)*$D39,IF($C39=QW$17,$G$8*$D39,""))</f>
        <v>0</v>
      </c>
      <c r="QX39" s="34">
        <f>IF(QW39&lt;&gt;"",HLOOKUP(COUNT($NE39:QW39)+1,$G$4:$EH$8,QX$14,0)*$D39,IF($C39=QX$17,$G$8*$D39,""))</f>
        <v>0</v>
      </c>
      <c r="QY39" s="34">
        <f>IF(QX39&lt;&gt;"",HLOOKUP(COUNT($NE39:QX39)+1,$G$4:$EH$8,QY$14,0)*$D39,IF($C39=QY$17,$G$8*$D39,""))</f>
        <v>0</v>
      </c>
      <c r="QZ39" s="34">
        <f>IF(QY39&lt;&gt;"",HLOOKUP(COUNT($NE39:QY39)+1,$G$4:$EH$8,QZ$14,0)*$D39,IF($C39=QZ$17,$G$8*$D39,""))</f>
        <v>0</v>
      </c>
      <c r="RA39" s="34">
        <f>IF(QZ39&lt;&gt;"",HLOOKUP(COUNT($NE39:QZ39)+1,$G$4:$EH$8,RA$14,0)*$D39,IF($C39=RA$17,$G$8*$D39,""))</f>
        <v>0</v>
      </c>
      <c r="RB39" s="34">
        <f>IF(RA39&lt;&gt;"",HLOOKUP(COUNT($NE39:RA39)+1,$G$4:$EH$8,RB$14,0)*$D39,IF($C39=RB$17,$G$8*$D39,""))</f>
        <v>0</v>
      </c>
      <c r="RC39" s="34">
        <f>IF(RB39&lt;&gt;"",HLOOKUP(COUNT($NE39:RB39)+1,$G$4:$EH$8,RC$14,0)*$D39,IF($C39=RC$17,$G$8*$D39,""))</f>
        <v>0</v>
      </c>
      <c r="RD39" s="34">
        <f>IF(RC39&lt;&gt;"",HLOOKUP(COUNT($NE39:RC39)+1,$G$4:$EH$8,RD$14,0)*$D39,IF($C39=RD$17,$G$8*$D39,""))</f>
        <v>0</v>
      </c>
      <c r="RE39" s="34">
        <f>IF(RD39&lt;&gt;"",HLOOKUP(COUNT($NE39:RD39)+1,$G$4:$EH$8,RE$14,0)*$D39,IF($C39=RE$17,$G$8*$D39,""))</f>
        <v>0</v>
      </c>
      <c r="RF39" s="34">
        <f>IF(RE39&lt;&gt;"",HLOOKUP(COUNT($NE39:RE39)+1,$G$4:$EH$8,RF$14,0)*$D39,IF($C39=RF$17,$G$8*$D39,""))</f>
        <v>0</v>
      </c>
      <c r="RG39" s="34">
        <f>IF(RF39&lt;&gt;"",HLOOKUP(COUNT($NE39:RF39)+1,$G$4:$EH$8,RG$14,0)*$D39,IF($C39=RG$17,$G$8*$D39,""))</f>
        <v>0</v>
      </c>
      <c r="RH39" s="34">
        <f>IF(RG39&lt;&gt;"",HLOOKUP(COUNT($NE39:RG39)+1,$G$4:$EH$8,RH$14,0)*$D39,IF($C39=RH$17,$G$8*$D39,""))</f>
        <v>0</v>
      </c>
      <c r="RI39" s="34">
        <f>IF(RH39&lt;&gt;"",HLOOKUP(COUNT($NE39:RH39)+1,$G$4:$EH$8,RI$14,0)*$D39,IF($C39=RI$17,$G$8*$D39,""))</f>
        <v>0</v>
      </c>
      <c r="RJ39" s="34">
        <f>IF(RI39&lt;&gt;"",HLOOKUP(COUNT($NE39:RI39)+1,$G$4:$EH$8,RJ$14,0)*$D39,IF($C39=RJ$17,$G$8*$D39,""))</f>
        <v>0</v>
      </c>
      <c r="RK39" s="34">
        <f>IF(RJ39&lt;&gt;"",HLOOKUP(COUNT($NE39:RJ39)+1,$G$4:$EH$8,RK$14,0)*$D39,IF($C39=RK$17,$G$8*$D39,""))</f>
        <v>0</v>
      </c>
      <c r="RL39" s="34">
        <f>IF(RK39&lt;&gt;"",HLOOKUP(COUNT($NE39:RK39)+1,$G$4:$EH$8,RL$14,0)*$D39,IF($C39=RL$17,$G$8*$D39,""))</f>
        <v>0</v>
      </c>
      <c r="RM39" s="34">
        <f>IF(RL39&lt;&gt;"",HLOOKUP(COUNT($NE39:RL39)+1,$G$4:$EH$8,RM$14,0)*$D39,IF($C39=RM$17,$G$8*$D39,""))</f>
        <v>0</v>
      </c>
      <c r="RN39" s="34">
        <f>IF(RM39&lt;&gt;"",HLOOKUP(COUNT($NE39:RM39)+1,$G$4:$EH$8,RN$14,0)*$D39,IF($C39=RN$17,$G$8*$D39,""))</f>
        <v>0</v>
      </c>
      <c r="RO39" s="34">
        <f>IF(RN39&lt;&gt;"",HLOOKUP(COUNT($NE39:RN39)+1,$G$4:$EH$8,RO$14,0)*$D39,IF($C39=RO$17,$G$8*$D39,""))</f>
        <v>0</v>
      </c>
      <c r="RP39" s="34">
        <f>IF(RO39&lt;&gt;"",HLOOKUP(COUNT($NE39:RO39)+1,$G$4:$EH$8,RP$14,0)*$D39,IF($C39=RP$17,$G$8*$D39,""))</f>
        <v>0</v>
      </c>
      <c r="RQ39" s="34">
        <f>IF(RP39&lt;&gt;"",HLOOKUP(COUNT($NE39:RP39)+1,$G$4:$EH$8,RQ$14,0)*$D39,IF($C39=RQ$17,$G$8*$D39,""))</f>
        <v>0</v>
      </c>
      <c r="RR39" s="34">
        <f>IF(RQ39&lt;&gt;"",HLOOKUP(COUNT($NE39:RQ39)+1,$G$4:$EH$8,RR$14,0)*$D39,IF($C39=RR$17,$G$8*$D39,""))</f>
        <v>0</v>
      </c>
      <c r="RS39" s="34">
        <f>IF(RR39&lt;&gt;"",HLOOKUP(COUNT($NE39:RR39)+1,$G$4:$EH$8,RS$14,0)*$D39,IF($C39=RS$17,$G$8*$D39,""))</f>
        <v>0</v>
      </c>
      <c r="RT39" s="34">
        <f>IF(RS39&lt;&gt;"",HLOOKUP(COUNT($NE39:RS39)+1,$G$4:$EH$8,RT$14,0)*$D39,IF($C39=RT$17,$G$8*$D39,""))</f>
        <v>0</v>
      </c>
      <c r="RU39" s="34">
        <f>IF(RT39&lt;&gt;"",HLOOKUP(COUNT($NE39:RT39)+1,$G$4:$EH$8,RU$14,0)*$D39,IF($C39=RU$17,$G$8*$D39,""))</f>
        <v>0</v>
      </c>
      <c r="RW39" s="34" t="str">
        <f>IF(RV39&lt;&gt;"",HLOOKUP(COUNT($RV39:RV39)+1,$G$4:$EH$9,RW$14,0)*$D39,IF($C39=RW$17,$G$9*$D39,""))</f>
        <v/>
      </c>
      <c r="RX39" s="34" t="str">
        <f>IF(RW39&lt;&gt;"",HLOOKUP(COUNT($RV39:RW39)+1,$G$4:$EH$9,RX$14,0)*$D39,IF($C39=RX$17,$G$9*$D39,""))</f>
        <v/>
      </c>
      <c r="RY39" s="34" t="str">
        <f>IF(RX39&lt;&gt;"",HLOOKUP(COUNT($RV39:RX39)+1,$G$4:$EH$9,RY$14,0)*$D39,IF($C39=RY$17,$G$9*$D39,""))</f>
        <v/>
      </c>
      <c r="RZ39" s="34" t="str">
        <f>IF(RY39&lt;&gt;"",HLOOKUP(COUNT($RV39:RY39)+1,$G$4:$EH$9,RZ$14,0)*$D39,IF($C39=RZ$17,$G$9*$D39,""))</f>
        <v/>
      </c>
      <c r="SA39" s="34" t="str">
        <f>IF(RZ39&lt;&gt;"",HLOOKUP(COUNT($RV39:RZ39)+1,$G$4:$EH$9,SA$14,0)*$D39,IF($C39=SA$17,$G$9*$D39,""))</f>
        <v/>
      </c>
      <c r="SB39" s="34" t="str">
        <f>IF(SA39&lt;&gt;"",HLOOKUP(COUNT($RV39:SA39)+1,$G$4:$EH$9,SB$14,0)*$D39,IF($C39=SB$17,$G$9*$D39,""))</f>
        <v/>
      </c>
      <c r="SC39" s="34" t="str">
        <f>IF(SB39&lt;&gt;"",HLOOKUP(COUNT($RV39:SB39)+1,$G$4:$EH$9,SC$14,0)*$D39,IF($C39=SC$17,$G$9*$D39,""))</f>
        <v/>
      </c>
      <c r="SD39" s="34" t="str">
        <f>IF(SC39&lt;&gt;"",HLOOKUP(COUNT($RV39:SC39)+1,$G$4:$EH$9,SD$14,0)*$D39,IF($C39=SD$17,$G$9*$D39,""))</f>
        <v/>
      </c>
      <c r="SE39" s="34" t="str">
        <f>IF(SD39&lt;&gt;"",HLOOKUP(COUNT($RV39:SD39)+1,$G$4:$EH$9,SE$14,0)*$D39,IF($C39=SE$17,$G$9*$D39,""))</f>
        <v/>
      </c>
      <c r="SF39" s="34" t="str">
        <f>IF(SE39&lt;&gt;"",HLOOKUP(COUNT($RV39:SE39)+1,$G$4:$EH$9,SF$14,0)*$D39,IF($C39=SF$17,$G$9*$D39,""))</f>
        <v/>
      </c>
      <c r="SG39" s="34" t="str">
        <f>IF(SF39&lt;&gt;"",HLOOKUP(COUNT($RV39:SF39)+1,$G$4:$EH$9,SG$14,0)*$D39,IF($C39=SG$17,$G$9*$D39,""))</f>
        <v/>
      </c>
      <c r="SH39" s="34" t="str">
        <f>IF(SG39&lt;&gt;"",HLOOKUP(COUNT($RV39:SG39)+1,$G$4:$EH$9,SH$14,0)*$D39,IF($C39=SH$17,$G$9*$D39,""))</f>
        <v/>
      </c>
      <c r="SI39" s="34" t="str">
        <f>IF(SH39&lt;&gt;"",HLOOKUP(COUNT($RV39:SH39)+1,$G$4:$EH$9,SI$14,0)*$D39,IF($C39=SI$17,$G$9*$D39,""))</f>
        <v/>
      </c>
      <c r="SJ39" s="34" t="str">
        <f>IF(SI39&lt;&gt;"",HLOOKUP(COUNT($RV39:SI39)+1,$G$4:$EH$9,SJ$14,0)*$D39,IF($C39=SJ$17,$G$9*$D39,""))</f>
        <v/>
      </c>
      <c r="SK39" s="34" t="str">
        <f>IF(SJ39&lt;&gt;"",HLOOKUP(COUNT($RV39:SJ39)+1,$G$4:$EH$9,SK$14,0)*$D39,IF($C39=SK$17,$G$9*$D39,""))</f>
        <v/>
      </c>
      <c r="SL39" s="34" t="str">
        <f>IF(SK39&lt;&gt;"",HLOOKUP(COUNT($RV39:SK39)+1,$G$4:$EH$9,SL$14,0)*$D39,IF($C39=SL$17,$G$9*$D39,""))</f>
        <v/>
      </c>
      <c r="SM39" s="34" t="str">
        <f>IF(SL39&lt;&gt;"",HLOOKUP(COUNT($RV39:SL39)+1,$G$4:$EH$9,SM$14,0)*$D39,IF($C39=SM$17,$G$9*$D39,""))</f>
        <v/>
      </c>
      <c r="SN39" s="34" t="str">
        <f>IF(SM39&lt;&gt;"",HLOOKUP(COUNT($RV39:SM39)+1,$G$4:$EH$9,SN$14,0)*$D39,IF($C39=SN$17,$G$9*$D39,""))</f>
        <v/>
      </c>
      <c r="SO39" s="34" t="str">
        <f>IF(SN39&lt;&gt;"",HLOOKUP(COUNT($RV39:SN39)+1,$G$4:$EH$9,SO$14,0)*$D39,IF($C39=SO$17,$G$9*$D39,""))</f>
        <v/>
      </c>
      <c r="SP39" s="34" t="str">
        <f>IF(SO39&lt;&gt;"",HLOOKUP(COUNT($RV39:SO39)+1,$G$4:$EH$9,SP$14,0)*$D39,IF($C39=SP$17,$G$9*$D39,""))</f>
        <v/>
      </c>
      <c r="SQ39" s="34">
        <f>IF(SP39&lt;&gt;"",HLOOKUP(COUNT($RV39:SP39)+1,$G$4:$EH$9,SQ$14,0)*$D39,IF($C39=SQ$17,$G$9*$D39,""))</f>
        <v>5800</v>
      </c>
      <c r="SR39" s="34">
        <f>IF(SQ39&lt;&gt;"",HLOOKUP(COUNT($RV39:SQ39)+1,$G$4:$EH$9,SR$14,0)*$D39,IF($C39=SR$17,$G$9*$D39,""))</f>
        <v>0</v>
      </c>
      <c r="SS39" s="34">
        <f>IF(SR39&lt;&gt;"",HLOOKUP(COUNT($RV39:SR39)+1,$G$4:$EH$9,SS$14,0)*$D39,IF($C39=SS$17,$G$9*$D39,""))</f>
        <v>0</v>
      </c>
      <c r="ST39" s="34">
        <f>IF(SS39&lt;&gt;"",HLOOKUP(COUNT($RV39:SS39)+1,$G$4:$EH$9,ST$14,0)*$D39,IF($C39=ST$17,$G$9*$D39,""))</f>
        <v>0</v>
      </c>
      <c r="SU39" s="34">
        <f>IF(ST39&lt;&gt;"",HLOOKUP(COUNT($RV39:ST39)+1,$G$4:$EH$9,SU$14,0)*$D39,IF($C39=SU$17,$G$9*$D39,""))</f>
        <v>0</v>
      </c>
      <c r="SV39" s="34">
        <f>IF(SU39&lt;&gt;"",HLOOKUP(COUNT($RV39:SU39)+1,$G$4:$EH$9,SV$14,0)*$D39,IF($C39=SV$17,$G$9*$D39,""))</f>
        <v>0</v>
      </c>
      <c r="SW39" s="34">
        <f>IF(SV39&lt;&gt;"",HLOOKUP(COUNT($RV39:SV39)+1,$G$4:$EH$9,SW$14,0)*$D39,IF($C39=SW$17,$G$9*$D39,""))</f>
        <v>0</v>
      </c>
      <c r="SX39" s="34">
        <f>IF(SW39&lt;&gt;"",HLOOKUP(COUNT($RV39:SW39)+1,$G$4:$EH$9,SX$14,0)*$D39,IF($C39=SX$17,$G$9*$D39,""))</f>
        <v>0</v>
      </c>
      <c r="SY39" s="34">
        <f>IF(SX39&lt;&gt;"",HLOOKUP(COUNT($RV39:SX39)+1,$G$4:$EH$9,SY$14,0)*$D39,IF($C39=SY$17,$G$9*$D39,""))</f>
        <v>0</v>
      </c>
      <c r="SZ39" s="34">
        <f>IF(SY39&lt;&gt;"",HLOOKUP(COUNT($RV39:SY39)+1,$G$4:$EH$9,SZ$14,0)*$D39,IF($C39=SZ$17,$G$9*$D39,""))</f>
        <v>0</v>
      </c>
      <c r="TA39" s="34">
        <f>IF(SZ39&lt;&gt;"",HLOOKUP(COUNT($RV39:SZ39)+1,$G$4:$EH$9,TA$14,0)*$D39,IF($C39=TA$17,$G$9*$D39,""))</f>
        <v>0</v>
      </c>
      <c r="TB39" s="34">
        <f>IF(TA39&lt;&gt;"",HLOOKUP(COUNT($RV39:TA39)+1,$G$4:$EH$9,TB$14,0)*$D39,IF($C39=TB$17,$G$9*$D39,""))</f>
        <v>0</v>
      </c>
      <c r="TC39" s="34">
        <f>IF(TB39&lt;&gt;"",HLOOKUP(COUNT($RV39:TB39)+1,$G$4:$EH$9,TC$14,0)*$D39,IF($C39=TC$17,$G$9*$D39,""))</f>
        <v>0</v>
      </c>
      <c r="TD39" s="34">
        <f>IF(TC39&lt;&gt;"",HLOOKUP(COUNT($RV39:TC39)+1,$G$4:$EH$9,TD$14,0)*$D39,IF($C39=TD$17,$G$9*$D39,""))</f>
        <v>0</v>
      </c>
      <c r="TE39" s="34">
        <f>IF(TD39&lt;&gt;"",HLOOKUP(COUNT($RV39:TD39)+1,$G$4:$EH$9,TE$14,0)*$D39,IF($C39=TE$17,$G$9*$D39,""))</f>
        <v>0</v>
      </c>
      <c r="TF39" s="34">
        <f>IF(TE39&lt;&gt;"",HLOOKUP(COUNT($RV39:TE39)+1,$G$4:$EH$9,TF$14,0)*$D39,IF($C39=TF$17,$G$9*$D39,""))</f>
        <v>0</v>
      </c>
      <c r="TG39" s="34">
        <f>IF(TF39&lt;&gt;"",HLOOKUP(COUNT($RV39:TF39)+1,$G$4:$EH$9,TG$14,0)*$D39,IF($C39=TG$17,$G$9*$D39,""))</f>
        <v>0</v>
      </c>
      <c r="TH39" s="34">
        <f>IF(TG39&lt;&gt;"",HLOOKUP(COUNT($RV39:TG39)+1,$G$4:$EH$9,TH$14,0)*$D39,IF($C39=TH$17,$G$9*$D39,""))</f>
        <v>0</v>
      </c>
      <c r="TI39" s="34">
        <f>IF(TH39&lt;&gt;"",HLOOKUP(COUNT($RV39:TH39)+1,$G$4:$EH$9,TI$14,0)*$D39,IF($C39=TI$17,$G$9*$D39,""))</f>
        <v>0</v>
      </c>
      <c r="TJ39" s="34">
        <f>IF(TI39&lt;&gt;"",HLOOKUP(COUNT($RV39:TI39)+1,$G$4:$EH$9,TJ$14,0)*$D39,IF($C39=TJ$17,$G$9*$D39,""))</f>
        <v>0</v>
      </c>
      <c r="TK39" s="34">
        <f>IF(TJ39&lt;&gt;"",HLOOKUP(COUNT($RV39:TJ39)+1,$G$4:$EH$9,TK$14,0)*$D39,IF($C39=TK$17,$G$9*$D39,""))</f>
        <v>0</v>
      </c>
      <c r="TL39" s="34">
        <f>IF(TK39&lt;&gt;"",HLOOKUP(COUNT($RV39:TK39)+1,$G$4:$EH$9,TL$14,0)*$D39,IF($C39=TL$17,$G$9*$D39,""))</f>
        <v>0</v>
      </c>
      <c r="TM39" s="34">
        <f>IF(TL39&lt;&gt;"",HLOOKUP(COUNT($RV39:TL39)+1,$G$4:$EH$9,TM$14,0)*$D39,IF($C39=TM$17,$G$9*$D39,""))</f>
        <v>0</v>
      </c>
      <c r="TN39" s="34">
        <f>IF(TM39&lt;&gt;"",HLOOKUP(COUNT($RV39:TM39)+1,$G$4:$EH$9,TN$14,0)*$D39,IF($C39=TN$17,$G$9*$D39,""))</f>
        <v>0</v>
      </c>
      <c r="TO39" s="34">
        <f>IF(TN39&lt;&gt;"",HLOOKUP(COUNT($RV39:TN39)+1,$G$4:$EH$9,TO$14,0)*$D39,IF($C39=TO$17,$G$9*$D39,""))</f>
        <v>0</v>
      </c>
      <c r="TP39" s="34">
        <f>IF(TO39&lt;&gt;"",HLOOKUP(COUNT($RV39:TO39)+1,$G$4:$EH$9,TP$14,0)*$D39,IF($C39=TP$17,$G$9*$D39,""))</f>
        <v>0</v>
      </c>
      <c r="TQ39" s="34">
        <f>IF(TP39&lt;&gt;"",HLOOKUP(COUNT($RV39:TP39)+1,$G$4:$EH$9,TQ$14,0)*$D39,IF($C39=TQ$17,$G$9*$D39,""))</f>
        <v>0</v>
      </c>
      <c r="TR39" s="34">
        <f>IF(TQ39&lt;&gt;"",HLOOKUP(COUNT($RV39:TQ39)+1,$G$4:$EH$9,TR$14,0)*$D39,IF($C39=TR$17,$G$9*$D39,""))</f>
        <v>0</v>
      </c>
      <c r="TS39" s="34">
        <f>IF(TR39&lt;&gt;"",HLOOKUP(COUNT($RV39:TR39)+1,$G$4:$EH$9,TS$14,0)*$D39,IF($C39=TS$17,$G$9*$D39,""))</f>
        <v>0</v>
      </c>
      <c r="TT39" s="34">
        <f>IF(TS39&lt;&gt;"",HLOOKUP(COUNT($RV39:TS39)+1,$G$4:$EH$9,TT$14,0)*$D39,IF($C39=TT$17,$G$9*$D39,""))</f>
        <v>0</v>
      </c>
      <c r="TU39" s="34">
        <f>IF(TT39&lt;&gt;"",HLOOKUP(COUNT($RV39:TT39)+1,$G$4:$EH$9,TU$14,0)*$D39,IF($C39=TU$17,$G$9*$D39,""))</f>
        <v>0</v>
      </c>
      <c r="TV39" s="34">
        <f>IF(TU39&lt;&gt;"",HLOOKUP(COUNT($RV39:TU39)+1,$G$4:$EH$9,TV$14,0)*$D39,IF($C39=TV$17,$G$9*$D39,""))</f>
        <v>0</v>
      </c>
      <c r="TW39" s="34">
        <f>IF(TV39&lt;&gt;"",HLOOKUP(COUNT($RV39:TV39)+1,$G$4:$EH$9,TW$14,0)*$D39,IF($C39=TW$17,$G$9*$D39,""))</f>
        <v>0</v>
      </c>
      <c r="TX39" s="34">
        <f>IF(TW39&lt;&gt;"",HLOOKUP(COUNT($RV39:TW39)+1,$G$4:$EH$9,TX$14,0)*$D39,IF($C39=TX$17,$G$9*$D39,""))</f>
        <v>0</v>
      </c>
      <c r="TY39" s="34">
        <f>IF(TX39&lt;&gt;"",HLOOKUP(COUNT($RV39:TX39)+1,$G$4:$EH$9,TY$14,0)*$D39,IF($C39=TY$17,$G$9*$D39,""))</f>
        <v>0</v>
      </c>
      <c r="TZ39" s="34">
        <f>IF(TY39&lt;&gt;"",HLOOKUP(COUNT($RV39:TY39)+1,$G$4:$EH$9,TZ$14,0)*$D39,IF($C39=TZ$17,$G$9*$D39,""))</f>
        <v>0</v>
      </c>
      <c r="UA39" s="34">
        <f>IF(TZ39&lt;&gt;"",HLOOKUP(COUNT($RV39:TZ39)+1,$G$4:$EH$9,UA$14,0)*$D39,IF($C39=UA$17,$G$9*$D39,""))</f>
        <v>0</v>
      </c>
      <c r="UB39" s="34">
        <f>IF(UA39&lt;&gt;"",HLOOKUP(COUNT($RV39:UA39)+1,$G$4:$EH$9,UB$14,0)*$D39,IF($C39=UB$17,$G$9*$D39,""))</f>
        <v>0</v>
      </c>
      <c r="UC39" s="34">
        <f>IF(UB39&lt;&gt;"",HLOOKUP(COUNT($RV39:UB39)+1,$G$4:$EH$9,UC$14,0)*$D39,IF($C39=UC$17,$G$9*$D39,""))</f>
        <v>0</v>
      </c>
      <c r="UD39" s="34">
        <f>IF(UC39&lt;&gt;"",HLOOKUP(COUNT($RV39:UC39)+1,$G$4:$EH$9,UD$14,0)*$D39,IF($C39=UD$17,$G$9*$D39,""))</f>
        <v>0</v>
      </c>
      <c r="UE39" s="34">
        <f>IF(UD39&lt;&gt;"",HLOOKUP(COUNT($RV39:UD39)+1,$G$4:$EH$9,UE$14,0)*$D39,IF($C39=UE$17,$G$9*$D39,""))</f>
        <v>0</v>
      </c>
      <c r="UF39" s="34">
        <f>IF(UE39&lt;&gt;"",HLOOKUP(COUNT($RV39:UE39)+1,$G$4:$EH$9,UF$14,0)*$D39,IF($C39=UF$17,$G$9*$D39,""))</f>
        <v>0</v>
      </c>
      <c r="UG39" s="34">
        <f>IF(UF39&lt;&gt;"",HLOOKUP(COUNT($RV39:UF39)+1,$G$4:$EH$9,UG$14,0)*$D39,IF($C39=UG$17,$G$9*$D39,""))</f>
        <v>0</v>
      </c>
      <c r="UH39" s="34">
        <f>IF(UG39&lt;&gt;"",HLOOKUP(COUNT($RV39:UG39)+1,$G$4:$EH$9,UH$14,0)*$D39,IF($C39=UH$17,$G$9*$D39,""))</f>
        <v>0</v>
      </c>
      <c r="UI39" s="34">
        <f>IF(UH39&lt;&gt;"",HLOOKUP(COUNT($RV39:UH39)+1,$G$4:$EH$9,UI$14,0)*$D39,IF($C39=UI$17,$G$9*$D39,""))</f>
        <v>0</v>
      </c>
      <c r="UJ39" s="34">
        <f>IF(UI39&lt;&gt;"",HLOOKUP(COUNT($RV39:UI39)+1,$G$4:$EH$9,UJ$14,0)*$D39,IF($C39=UJ$17,$G$9*$D39,""))</f>
        <v>0</v>
      </c>
      <c r="UK39" s="34">
        <f>IF(UJ39&lt;&gt;"",HLOOKUP(COUNT($RV39:UJ39)+1,$G$4:$EH$9,UK$14,0)*$D39,IF($C39=UK$17,$G$9*$D39,""))</f>
        <v>0</v>
      </c>
      <c r="UL39" s="34">
        <f>IF(UK39&lt;&gt;"",HLOOKUP(COUNT($RV39:UK39)+1,$G$4:$EH$9,UL$14,0)*$D39,IF($C39=UL$17,$G$9*$D39,""))</f>
        <v>0</v>
      </c>
      <c r="UM39" s="34">
        <f>IF(UL39&lt;&gt;"",HLOOKUP(COUNT($RV39:UL39)+1,$G$4:$EH$9,UM$14,0)*$D39,IF($C39=UM$17,$G$9*$D39,""))</f>
        <v>0</v>
      </c>
      <c r="UN39" s="34">
        <f>IF(UM39&lt;&gt;"",HLOOKUP(COUNT($RV39:UM39)+1,$G$4:$EH$9,UN$14,0)*$D39,IF($C39=UN$17,$G$9*$D39,""))</f>
        <v>0</v>
      </c>
      <c r="UO39" s="34">
        <f>IF(UN39&lt;&gt;"",HLOOKUP(COUNT($RV39:UN39)+1,$G$4:$EH$9,UO$14,0)*$D39,IF($C39=UO$17,$G$9*$D39,""))</f>
        <v>0</v>
      </c>
      <c r="UP39" s="34">
        <f>IF(UO39&lt;&gt;"",HLOOKUP(COUNT($RV39:UO39)+1,$G$4:$EH$9,UP$14,0)*$D39,IF($C39=UP$17,$G$9*$D39,""))</f>
        <v>0</v>
      </c>
      <c r="UQ39" s="34">
        <f>IF(UP39&lt;&gt;"",HLOOKUP(COUNT($RV39:UP39)+1,$G$4:$EH$9,UQ$14,0)*$D39,IF($C39=UQ$17,$G$9*$D39,""))</f>
        <v>0</v>
      </c>
      <c r="UR39" s="34">
        <f>IF(UQ39&lt;&gt;"",HLOOKUP(COUNT($RV39:UQ39)+1,$G$4:$EH$9,UR$14,0)*$D39,IF($C39=UR$17,$G$9*$D39,""))</f>
        <v>0</v>
      </c>
      <c r="US39" s="34">
        <f>IF(UR39&lt;&gt;"",HLOOKUP(COUNT($RV39:UR39)+1,$G$4:$EH$9,US$14,0)*$D39,IF($C39=US$17,$G$9*$D39,""))</f>
        <v>0</v>
      </c>
      <c r="UT39" s="34">
        <f>IF(US39&lt;&gt;"",HLOOKUP(COUNT($RV39:US39)+1,$G$4:$EH$9,UT$14,0)*$D39,IF($C39=UT$17,$G$9*$D39,""))</f>
        <v>0</v>
      </c>
      <c r="UU39" s="34">
        <f>IF(UT39&lt;&gt;"",HLOOKUP(COUNT($RV39:UT39)+1,$G$4:$EH$9,UU$14,0)*$D39,IF($C39=UU$17,$G$9*$D39,""))</f>
        <v>0</v>
      </c>
      <c r="UV39" s="34">
        <f>IF(UU39&lt;&gt;"",HLOOKUP(COUNT($RV39:UU39)+1,$G$4:$EH$9,UV$14,0)*$D39,IF($C39=UV$17,$G$9*$D39,""))</f>
        <v>0</v>
      </c>
      <c r="UW39" s="34">
        <f>IF(UV39&lt;&gt;"",HLOOKUP(COUNT($RV39:UV39)+1,$G$4:$EH$9,UW$14,0)*$D39,IF($C39=UW$17,$G$9*$D39,""))</f>
        <v>0</v>
      </c>
      <c r="UX39" s="34">
        <f>IF(UW39&lt;&gt;"",HLOOKUP(COUNT($RV39:UW39)+1,$G$4:$EH$9,UX$14,0)*$D39,IF($C39=UX$17,$G$9*$D39,""))</f>
        <v>0</v>
      </c>
      <c r="UY39" s="34">
        <f>IF(UX39&lt;&gt;"",HLOOKUP(COUNT($RV39:UX39)+1,$G$4:$EH$9,UY$14,0)*$D39,IF($C39=UY$17,$G$9*$D39,""))</f>
        <v>0</v>
      </c>
      <c r="UZ39" s="34">
        <f>IF(UY39&lt;&gt;"",HLOOKUP(COUNT($RV39:UY39)+1,$G$4:$EH$9,UZ$14,0)*$D39,IF($C39=UZ$17,$G$9*$D39,""))</f>
        <v>0</v>
      </c>
      <c r="VA39" s="34">
        <f>IF(UZ39&lt;&gt;"",HLOOKUP(COUNT($RV39:UZ39)+1,$G$4:$EH$9,VA$14,0)*$D39,IF($C39=VA$17,$G$9*$D39,""))</f>
        <v>0</v>
      </c>
      <c r="VB39" s="34">
        <f>IF(VA39&lt;&gt;"",HLOOKUP(COUNT($RV39:VA39)+1,$G$4:$EH$9,VB$14,0)*$D39,IF($C39=VB$17,$G$9*$D39,""))</f>
        <v>0</v>
      </c>
      <c r="VC39" s="34">
        <f>IF(VB39&lt;&gt;"",HLOOKUP(COUNT($RV39:VB39)+1,$G$4:$EH$9,VC$14,0)*$D39,IF($C39=VC$17,$G$9*$D39,""))</f>
        <v>0</v>
      </c>
      <c r="VD39" s="34">
        <f>IF(VC39&lt;&gt;"",HLOOKUP(COUNT($RV39:VC39)+1,$G$4:$EH$9,VD$14,0)*$D39,IF($C39=VD$17,$G$9*$D39,""))</f>
        <v>0</v>
      </c>
      <c r="VE39" s="34">
        <f>IF(VD39&lt;&gt;"",HLOOKUP(COUNT($RV39:VD39)+1,$G$4:$EH$9,VE$14,0)*$D39,IF($C39=VE$17,$G$9*$D39,""))</f>
        <v>0</v>
      </c>
      <c r="VF39" s="34">
        <f>IF(VE39&lt;&gt;"",HLOOKUP(COUNT($RV39:VE39)+1,$G$4:$EH$9,VF$14,0)*$D39,IF($C39=VF$17,$G$9*$D39,""))</f>
        <v>0</v>
      </c>
      <c r="VG39" s="34">
        <f>IF(VF39&lt;&gt;"",HLOOKUP(COUNT($RV39:VF39)+1,$G$4:$EH$9,VG$14,0)*$D39,IF($C39=VG$17,$G$9*$D39,""))</f>
        <v>0</v>
      </c>
      <c r="VH39" s="34">
        <f>IF(VG39&lt;&gt;"",HLOOKUP(COUNT($RV39:VG39)+1,$G$4:$EH$9,VH$14,0)*$D39,IF($C39=VH$17,$G$9*$D39,""))</f>
        <v>0</v>
      </c>
      <c r="VI39" s="34">
        <f>IF(VH39&lt;&gt;"",HLOOKUP(COUNT($RV39:VH39)+1,$G$4:$EH$9,VI$14,0)*$D39,IF($C39=VI$17,$G$9*$D39,""))</f>
        <v>0</v>
      </c>
      <c r="VJ39" s="34">
        <f>IF(VI39&lt;&gt;"",HLOOKUP(COUNT($RV39:VI39)+1,$G$4:$EH$9,VJ$14,0)*$D39,IF($C39=VJ$17,$G$9*$D39,""))</f>
        <v>0</v>
      </c>
      <c r="VK39" s="34">
        <f>IF(VJ39&lt;&gt;"",HLOOKUP(COUNT($RV39:VJ39)+1,$G$4:$EH$9,VK$14,0)*$D39,IF($C39=VK$17,$G$9*$D39,""))</f>
        <v>0</v>
      </c>
      <c r="VL39" s="34">
        <f>IF(VK39&lt;&gt;"",HLOOKUP(COUNT($RV39:VK39)+1,$G$4:$EH$9,VL$14,0)*$D39,IF($C39=VL$17,$G$9*$D39,""))</f>
        <v>0</v>
      </c>
      <c r="VM39" s="34">
        <f>IF(VL39&lt;&gt;"",HLOOKUP(COUNT($RV39:VL39)+1,$G$4:$EH$9,VM$14,0)*$D39,IF($C39=VM$17,$G$9*$D39,""))</f>
        <v>0</v>
      </c>
      <c r="VN39" s="34">
        <f>IF(VM39&lt;&gt;"",HLOOKUP(COUNT($RV39:VM39)+1,$G$4:$EH$9,VN$14,0)*$D39,IF($C39=VN$17,$G$9*$D39,""))</f>
        <v>0</v>
      </c>
      <c r="VO39" s="34">
        <f>IF(VN39&lt;&gt;"",HLOOKUP(COUNT($RV39:VN39)+1,$G$4:$EH$9,VO$14,0)*$D39,IF($C39=VO$17,$G$9*$D39,""))</f>
        <v>0</v>
      </c>
      <c r="VP39" s="34">
        <f>IF(VO39&lt;&gt;"",HLOOKUP(COUNT($RV39:VO39)+1,$G$4:$EH$9,VP$14,0)*$D39,IF($C39=VP$17,$G$9*$D39,""))</f>
        <v>0</v>
      </c>
      <c r="VQ39" s="34">
        <f>IF(VP39&lt;&gt;"",HLOOKUP(COUNT($RV39:VP39)+1,$G$4:$EH$9,VQ$14,0)*$D39,IF($C39=VQ$17,$G$9*$D39,""))</f>
        <v>0</v>
      </c>
      <c r="VR39" s="34">
        <f>IF(VQ39&lt;&gt;"",HLOOKUP(COUNT($RV39:VQ39)+1,$G$4:$EH$9,VR$14,0)*$D39,IF($C39=VR$17,$G$9*$D39,""))</f>
        <v>0</v>
      </c>
      <c r="VS39" s="34">
        <f>IF(VR39&lt;&gt;"",HLOOKUP(COUNT($RV39:VR39)+1,$G$4:$EH$9,VS$14,0)*$D39,IF($C39=VS$17,$G$9*$D39,""))</f>
        <v>0</v>
      </c>
      <c r="VT39" s="34">
        <f>IF(VS39&lt;&gt;"",HLOOKUP(COUNT($RV39:VS39)+1,$G$4:$EH$9,VT$14,0)*$D39,IF($C39=VT$17,$G$9*$D39,""))</f>
        <v>0</v>
      </c>
      <c r="VU39" s="34">
        <f>IF(VT39&lt;&gt;"",HLOOKUP(COUNT($RV39:VT39)+1,$G$4:$EH$9,VU$14,0)*$D39,IF($C39=VU$17,$G$9*$D39,""))</f>
        <v>0</v>
      </c>
      <c r="VV39" s="34">
        <f>IF(VU39&lt;&gt;"",HLOOKUP(COUNT($RV39:VU39)+1,$G$4:$EH$9,VV$14,0)*$D39,IF($C39=VV$17,$G$9*$D39,""))</f>
        <v>0</v>
      </c>
      <c r="VW39" s="34">
        <f>IF(VV39&lt;&gt;"",HLOOKUP(COUNT($RV39:VV39)+1,$G$4:$EH$9,VW$14,0)*$D39,IF($C39=VW$17,$G$9*$D39,""))</f>
        <v>0</v>
      </c>
      <c r="VX39" s="34">
        <f>IF(VW39&lt;&gt;"",HLOOKUP(COUNT($RV39:VW39)+1,$G$4:$EH$9,VX$14,0)*$D39,IF($C39=VX$17,$G$9*$D39,""))</f>
        <v>0</v>
      </c>
      <c r="VY39" s="34">
        <f>IF(VX39&lt;&gt;"",HLOOKUP(COUNT($RV39:VX39)+1,$G$4:$EH$9,VY$14,0)*$D39,IF($C39=VY$17,$G$9*$D39,""))</f>
        <v>0</v>
      </c>
      <c r="VZ39" s="34">
        <f>IF(VY39&lt;&gt;"",HLOOKUP(COUNT($RV39:VY39)+1,$G$4:$EH$9,VZ$14,0)*$D39,IF($C39=VZ$17,$G$9*$D39,""))</f>
        <v>0</v>
      </c>
      <c r="WA39" s="34">
        <f>IF(VZ39&lt;&gt;"",HLOOKUP(COUNT($RV39:VZ39)+1,$G$4:$EH$9,WA$14,0)*$D39,IF($C39=WA$17,$G$9*$D39,""))</f>
        <v>0</v>
      </c>
      <c r="WB39" s="34">
        <f>IF(WA39&lt;&gt;"",HLOOKUP(COUNT($RV39:WA39)+1,$G$4:$EH$9,WB$14,0)*$D39,IF($C39=WB$17,$G$9*$D39,""))</f>
        <v>0</v>
      </c>
      <c r="WC39" s="34">
        <f>IF(WB39&lt;&gt;"",HLOOKUP(COUNT($RV39:WB39)+1,$G$4:$EH$9,WC$14,0)*$D39,IF($C39=WC$17,$G$9*$D39,""))</f>
        <v>0</v>
      </c>
      <c r="WD39" s="34">
        <f>IF(WC39&lt;&gt;"",HLOOKUP(COUNT($RV39:WC39)+1,$G$4:$EH$9,WD$14,0)*$D39,IF($C39=WD$17,$G$9*$D39,""))</f>
        <v>0</v>
      </c>
      <c r="WE39" s="34">
        <f>IF(WD39&lt;&gt;"",HLOOKUP(COUNT($RV39:WD39)+1,$G$4:$EH$9,WE$14,0)*$D39,IF($C39=WE$17,$G$9*$D39,""))</f>
        <v>0</v>
      </c>
      <c r="WF39" s="34">
        <f>IF(WE39&lt;&gt;"",HLOOKUP(COUNT($RV39:WE39)+1,$G$4:$EH$9,WF$14,0)*$D39,IF($C39=WF$17,$G$9*$D39,""))</f>
        <v>0</v>
      </c>
      <c r="WG39" s="34">
        <f>IF(WF39&lt;&gt;"",HLOOKUP(COUNT($RV39:WF39)+1,$G$4:$EH$9,WG$14,0)*$D39,IF($C39=WG$17,$G$9*$D39,""))</f>
        <v>0</v>
      </c>
      <c r="WH39" s="34">
        <f>IF(WG39&lt;&gt;"",HLOOKUP(COUNT($RV39:WG39)+1,$G$4:$EH$9,WH$14,0)*$D39,IF($C39=WH$17,$G$9*$D39,""))</f>
        <v>0</v>
      </c>
      <c r="WI39" s="34">
        <f>IF(WH39&lt;&gt;"",HLOOKUP(COUNT($RV39:WH39)+1,$G$4:$EH$9,WI$14,0)*$D39,IF($C39=WI$17,$G$9*$D39,""))</f>
        <v>0</v>
      </c>
      <c r="WJ39" s="34">
        <f>IF(WI39&lt;&gt;"",HLOOKUP(COUNT($RV39:WI39)+1,$G$4:$EH$9,WJ$14,0)*$D39,IF($C39=WJ$17,$G$9*$D39,""))</f>
        <v>0</v>
      </c>
      <c r="WK39" s="34">
        <f>IF(WJ39&lt;&gt;"",HLOOKUP(COUNT($RV39:WJ39)+1,$G$4:$EH$9,WK$14,0)*$D39,IF($C39=WK$17,$G$9*$D39,""))</f>
        <v>0</v>
      </c>
      <c r="WL39" s="34">
        <f>IF(WK39&lt;&gt;"",HLOOKUP(COUNT($RV39:WK39)+1,$G$4:$EH$9,WL$14,0)*$D39,IF($C39=WL$17,$G$9*$D39,""))</f>
        <v>0</v>
      </c>
    </row>
    <row r="40" spans="1:610" ht="15" x14ac:dyDescent="0.2">
      <c r="A40" s="25">
        <f t="shared" si="909"/>
        <v>10</v>
      </c>
      <c r="B40" s="25" t="s">
        <v>80</v>
      </c>
      <c r="C40" s="62">
        <f t="shared" si="908"/>
        <v>22</v>
      </c>
      <c r="D40" s="30">
        <f>VLOOKUP(B40,Premissas!$R$8:$AD$18,(Histograma!A40+1),0)</f>
        <v>2</v>
      </c>
      <c r="G40" s="34" t="str">
        <f>IF(F40&lt;&gt;"",HLOOKUP(COUNT($F40:F40)+1,$G$4:$EH$8,G$14,0)*$D40,IF($C40=G$17,$G$5*$D40,""))</f>
        <v/>
      </c>
      <c r="H40" s="34" t="str">
        <f>IF(G40&lt;&gt;"",HLOOKUP(COUNT($F40:G40)+1,$G$4:$EH$8,H$14,0)*$D40,IF($C40=H$17,$G$5*$D40,""))</f>
        <v/>
      </c>
      <c r="I40" s="34" t="str">
        <f>IF(H40&lt;&gt;"",HLOOKUP(COUNT($F40:H40)+1,$G$4:$EH$8,I$14,0)*$D40,IF($C40=I$17,$G$5*$D40,""))</f>
        <v/>
      </c>
      <c r="J40" s="34" t="str">
        <f>IF(I40&lt;&gt;"",HLOOKUP(COUNT($F40:I40)+1,$G$4:$EH$8,J$14,0)*$D40,IF($C40=J$17,$G$5*$D40,""))</f>
        <v/>
      </c>
      <c r="K40" s="34" t="str">
        <f>IF(J40&lt;&gt;"",HLOOKUP(COUNT($F40:J40)+1,$G$4:$EH$8,K$14,0)*$D40,IF($C40=K$17,$G$5*$D40,""))</f>
        <v/>
      </c>
      <c r="L40" s="34" t="str">
        <f>IF(K40&lt;&gt;"",HLOOKUP(COUNT($F40:K40)+1,$G$4:$EH$8,L$14,0)*$D40,IF($C40=L$17,$G$5*$D40,""))</f>
        <v/>
      </c>
      <c r="M40" s="34" t="str">
        <f>IF(L40&lt;&gt;"",HLOOKUP(COUNT($F40:L40)+1,$G$4:$EH$8,M$14,0)*$D40,IF($C40=M$17,$G$5*$D40,""))</f>
        <v/>
      </c>
      <c r="N40" s="34" t="str">
        <f>IF(M40&lt;&gt;"",HLOOKUP(COUNT($F40:M40)+1,$G$4:$EH$8,N$14,0)*$D40,IF($C40=N$17,$G$5*$D40,""))</f>
        <v/>
      </c>
      <c r="O40" s="34" t="str">
        <f>IF(N40&lt;&gt;"",HLOOKUP(COUNT($F40:N40)+1,$G$4:$EH$8,O$14,0)*$D40,IF($C40=O$17,$G$5*$D40,""))</f>
        <v/>
      </c>
      <c r="P40" s="34" t="str">
        <f>IF(O40&lt;&gt;"",HLOOKUP(COUNT($F40:O40)+1,$G$4:$EH$8,P$14,0)*$D40,IF($C40=P$17,$G$5*$D40,""))</f>
        <v/>
      </c>
      <c r="Q40" s="34" t="str">
        <f>IF(P40&lt;&gt;"",HLOOKUP(COUNT($F40:P40)+1,$G$4:$EH$8,Q$14,0)*$D40,IF($C40=Q$17,$G$5*$D40,""))</f>
        <v/>
      </c>
      <c r="R40" s="34" t="str">
        <f>IF(Q40&lt;&gt;"",HLOOKUP(COUNT($F40:Q40)+1,$G$4:$EH$8,R$14,0)*$D40,IF($C40=R$17,$G$5*$D40,""))</f>
        <v/>
      </c>
      <c r="S40" s="34" t="str">
        <f>IF(R40&lt;&gt;"",HLOOKUP(COUNT($F40:R40)+1,$G$4:$EH$8,S$14,0)*$D40,IF($C40=S$17,$G$5*$D40,""))</f>
        <v/>
      </c>
      <c r="T40" s="34" t="str">
        <f>IF(S40&lt;&gt;"",HLOOKUP(COUNT($F40:S40)+1,$G$4:$EH$8,T$14,0)*$D40,IF($C40=T$17,$G$5*$D40,""))</f>
        <v/>
      </c>
      <c r="U40" s="34" t="str">
        <f>IF(T40&lt;&gt;"",HLOOKUP(COUNT($F40:T40)+1,$G$4:$EH$8,U$14,0)*$D40,IF($C40=U$17,$G$5*$D40,""))</f>
        <v/>
      </c>
      <c r="V40" s="34" t="str">
        <f>IF(U40&lt;&gt;"",HLOOKUP(COUNT($F40:U40)+1,$G$4:$EH$8,V$14,0)*$D40,IF($C40=V$17,$G$5*$D40,""))</f>
        <v/>
      </c>
      <c r="W40" s="34" t="str">
        <f>IF(V40&lt;&gt;"",HLOOKUP(COUNT($F40:V40)+1,$G$4:$EH$8,W$14,0)*$D40,IF($C40=W$17,$G$5*$D40,""))</f>
        <v/>
      </c>
      <c r="X40" s="34" t="str">
        <f>IF(W40&lt;&gt;"",HLOOKUP(COUNT($F40:W40)+1,$G$4:$EH$8,X$14,0)*$D40,IF($C40=X$17,$G$5*$D40,""))</f>
        <v/>
      </c>
      <c r="Y40" s="34" t="str">
        <f>IF(X40&lt;&gt;"",HLOOKUP(COUNT($F40:X40)+1,$G$4:$EH$8,Y$14,0)*$D40,IF($C40=Y$17,$G$5*$D40,""))</f>
        <v/>
      </c>
      <c r="Z40" s="34" t="str">
        <f>IF(Y40&lt;&gt;"",HLOOKUP(COUNT($F40:Y40)+1,$G$4:$EH$8,Z$14,0)*$D40,IF($C40=Z$17,$G$5*$D40,""))</f>
        <v/>
      </c>
      <c r="AA40" s="34" t="str">
        <f>IF(Z40&lt;&gt;"",HLOOKUP(COUNT($F40:Z40)+1,$G$4:$EH$8,AA$14,0)*$D40,IF($C40=AA$17,$G$5*$D40,""))</f>
        <v/>
      </c>
      <c r="AB40" s="34">
        <f>IF(AA40&lt;&gt;"",HLOOKUP(COUNT($F40:AA40)+1,$G$4:$EH$8,AB$14,0)*$D40,IF($C40=AB$17,$G$5*$D40,""))</f>
        <v>0</v>
      </c>
      <c r="AC40" s="34">
        <f>IF(AB40&lt;&gt;"",HLOOKUP(COUNT($F40:AB40)+1,$G$4:$EH$8,AC$14,0)*$D40,IF($C40=AC$17,$G$5*$D40,""))</f>
        <v>0</v>
      </c>
      <c r="AD40" s="34" t="e">
        <f>IF(AC40&lt;&gt;"",HLOOKUP(COUNT($F40:AC40)+1,$G$4:$EH$8,AD$14,0)*$D40,IF($C40=AD$17,$G$5*$D40,""))</f>
        <v>#VALUE!</v>
      </c>
      <c r="AE40" s="34" t="e">
        <f>IF(AD40&lt;&gt;"",HLOOKUP(COUNT($F40:AD40)+1,$G$4:$EH$8,AE$14,0)*$D40,IF($C40=AE$17,$G$5*$D40,""))</f>
        <v>#VALUE!</v>
      </c>
      <c r="AF40" s="34" t="e">
        <f>IF(AE40&lt;&gt;"",HLOOKUP(COUNT($F40:AE40)+1,$G$4:$EH$8,AF$14,0)*$D40,IF($C40=AF$17,$G$5*$D40,""))</f>
        <v>#VALUE!</v>
      </c>
      <c r="AG40" s="34" t="e">
        <f>IF(AF40&lt;&gt;"",HLOOKUP(COUNT($F40:AF40)+1,$G$4:$EH$8,AG$14,0)*$D40,IF($C40=AG$17,$G$5*$D40,""))</f>
        <v>#VALUE!</v>
      </c>
      <c r="AH40" s="34" t="e">
        <f>IF(AG40&lt;&gt;"",HLOOKUP(COUNT($F40:AG40)+1,$G$4:$EH$8,AH$14,0)*$D40,IF($C40=AH$17,$G$5*$D40,""))</f>
        <v>#VALUE!</v>
      </c>
      <c r="AI40" s="34" t="e">
        <f>IF(AH40&lt;&gt;"",HLOOKUP(COUNT($F40:AH40)+1,$G$4:$EH$8,AI$14,0)*$D40,IF($C40=AI$17,$G$5*$D40,""))</f>
        <v>#VALUE!</v>
      </c>
      <c r="AJ40" s="34" t="e">
        <f>IF(AI40&lt;&gt;"",HLOOKUP(COUNT($F40:AI40)+1,$G$4:$EH$8,AJ$14,0)*$D40,IF($C40=AJ$17,$G$5*$D40,""))</f>
        <v>#VALUE!</v>
      </c>
      <c r="AK40" s="34" t="e">
        <f>IF(AJ40&lt;&gt;"",HLOOKUP(COUNT($F40:AJ40)+1,$G$4:$EH$8,AK$14,0)*$D40,IF($C40=AK$17,$G$5*$D40,""))</f>
        <v>#VALUE!</v>
      </c>
      <c r="AL40" s="34" t="e">
        <f>IF(AK40&lt;&gt;"",HLOOKUP(COUNT($F40:AK40)+1,$G$4:$EH$8,AL$14,0)*$D40,IF($C40=AL$17,$G$5*$D40,""))</f>
        <v>#VALUE!</v>
      </c>
      <c r="AM40" s="34" t="e">
        <f>IF(AL40&lt;&gt;"",HLOOKUP(COUNT($F40:AL40)+1,$G$4:$EH$8,AM$14,0)*$D40,IF($C40=AM$17,$G$5*$D40,""))</f>
        <v>#VALUE!</v>
      </c>
      <c r="AN40" s="34" t="e">
        <f>IF(AM40&lt;&gt;"",HLOOKUP(COUNT($F40:AM40)+1,$G$4:$EH$8,AN$14,0)*$D40,IF($C40=AN$17,$G$5*$D40,""))</f>
        <v>#VALUE!</v>
      </c>
      <c r="AO40" s="34" t="e">
        <f>IF(AN40&lt;&gt;"",HLOOKUP(COUNT($F40:AN40)+1,$G$4:$EH$8,AO$14,0)*$D40,IF($C40=AO$17,$G$5*$D40,""))</f>
        <v>#VALUE!</v>
      </c>
      <c r="AP40" s="34" t="e">
        <f>IF(AO40&lt;&gt;"",HLOOKUP(COUNT($F40:AO40)+1,$G$4:$EH$8,AP$14,0)*$D40,IF($C40=AP$17,$G$5*$D40,""))</f>
        <v>#VALUE!</v>
      </c>
      <c r="AQ40" s="34" t="e">
        <f>IF(AP40&lt;&gt;"",HLOOKUP(COUNT($F40:AP40)+1,$G$4:$EH$8,AQ$14,0)*$D40,IF($C40=AQ$17,$G$5*$D40,""))</f>
        <v>#VALUE!</v>
      </c>
      <c r="AR40" s="34" t="e">
        <f>IF(AQ40&lt;&gt;"",HLOOKUP(COUNT($F40:AQ40)+1,$G$4:$EH$8,AR$14,0)*$D40,IF($C40=AR$17,$G$5*$D40,""))</f>
        <v>#VALUE!</v>
      </c>
      <c r="AS40" s="34" t="e">
        <f>IF(AR40&lt;&gt;"",HLOOKUP(COUNT($F40:AR40)+1,$G$4:$EH$8,AS$14,0)*$D40,IF($C40=AS$17,$G$5*$D40,""))</f>
        <v>#VALUE!</v>
      </c>
      <c r="AT40" s="34" t="e">
        <f>IF(AS40&lt;&gt;"",HLOOKUP(COUNT($F40:AS40)+1,$G$4:$EH$8,AT$14,0)*$D40,IF($C40=AT$17,$G$5*$D40,""))</f>
        <v>#VALUE!</v>
      </c>
      <c r="AU40" s="34" t="e">
        <f>IF(AT40&lt;&gt;"",HLOOKUP(COUNT($F40:AT40)+1,$G$4:$EH$8,AU$14,0)*$D40,IF($C40=AU$17,$G$5*$D40,""))</f>
        <v>#VALUE!</v>
      </c>
      <c r="AV40" s="34" t="e">
        <f>IF(AU40&lt;&gt;"",HLOOKUP(COUNT($F40:AU40)+1,$G$4:$EH$8,AV$14,0)*$D40,IF($C40=AV$17,$G$5*$D40,""))</f>
        <v>#VALUE!</v>
      </c>
      <c r="AW40" s="34" t="e">
        <f>IF(AV40&lt;&gt;"",HLOOKUP(COUNT($F40:AV40)+1,$G$4:$EH$8,AW$14,0)*$D40,IF($C40=AW$17,$G$5*$D40,""))</f>
        <v>#VALUE!</v>
      </c>
      <c r="AX40" s="34" t="e">
        <f>IF(AW40&lt;&gt;"",HLOOKUP(COUNT($F40:AW40)+1,$G$4:$EH$8,AX$14,0)*$D40,IF($C40=AX$17,$G$5*$D40,""))</f>
        <v>#VALUE!</v>
      </c>
      <c r="AY40" s="34" t="e">
        <f>IF(AX40&lt;&gt;"",HLOOKUP(COUNT($F40:AX40)+1,$G$4:$EH$8,AY$14,0)*$D40,IF($C40=AY$17,$G$5*$D40,""))</f>
        <v>#VALUE!</v>
      </c>
      <c r="AZ40" s="34" t="e">
        <f>IF(AY40&lt;&gt;"",HLOOKUP(COUNT($F40:AY40)+1,$G$4:$EH$8,AZ$14,0)*$D40,IF($C40=AZ$17,$G$5*$D40,""))</f>
        <v>#VALUE!</v>
      </c>
      <c r="BA40" s="34" t="e">
        <f>IF(AZ40&lt;&gt;"",HLOOKUP(COUNT($F40:AZ40)+1,$G$4:$EH$8,BA$14,0)*$D40,IF($C40=BA$17,$G$5*$D40,""))</f>
        <v>#VALUE!</v>
      </c>
      <c r="BB40" s="34" t="e">
        <f>IF(BA40&lt;&gt;"",HLOOKUP(COUNT($F40:BA40)+1,$G$4:$EH$8,BB$14,0)*$D40,IF($C40=BB$17,$G$5*$D40,""))</f>
        <v>#VALUE!</v>
      </c>
      <c r="BC40" s="34" t="e">
        <f>IF(BB40&lt;&gt;"",HLOOKUP(COUNT($F40:BB40)+1,$G$4:$EH$8,BC$14,0)*$D40,IF($C40=BC$17,$G$5*$D40,""))</f>
        <v>#VALUE!</v>
      </c>
      <c r="BD40" s="34" t="e">
        <f>IF(BC40&lt;&gt;"",HLOOKUP(COUNT($F40:BC40)+1,$G$4:$EH$8,BD$14,0)*$D40,IF($C40=BD$17,$G$5*$D40,""))</f>
        <v>#VALUE!</v>
      </c>
      <c r="BE40" s="34" t="e">
        <f>IF(BD40&lt;&gt;"",HLOOKUP(COUNT($F40:BD40)+1,$G$4:$EH$8,BE$14,0)*$D40,IF($C40=BE$17,$G$5*$D40,""))</f>
        <v>#VALUE!</v>
      </c>
      <c r="BF40" s="34" t="e">
        <f>IF(BE40&lt;&gt;"",HLOOKUP(COUNT($F40:BE40)+1,$G$4:$EH$8,BF$14,0)*$D40,IF($C40=BF$17,$G$5*$D40,""))</f>
        <v>#VALUE!</v>
      </c>
      <c r="BG40" s="34" t="e">
        <f>IF(BF40&lt;&gt;"",HLOOKUP(COUNT($F40:BF40)+1,$G$4:$EH$8,BG$14,0)*$D40,IF($C40=BG$17,$G$5*$D40,""))</f>
        <v>#VALUE!</v>
      </c>
      <c r="BH40" s="34" t="e">
        <f>IF(BG40&lt;&gt;"",HLOOKUP(COUNT($F40:BG40)+1,$G$4:$EH$8,BH$14,0)*$D40,IF($C40=BH$17,$G$5*$D40,""))</f>
        <v>#VALUE!</v>
      </c>
      <c r="BI40" s="34" t="e">
        <f>IF(BH40&lt;&gt;"",HLOOKUP(COUNT($F40:BH40)+1,$G$4:$EH$8,BI$14,0)*$D40,IF($C40=BI$17,$G$5*$D40,""))</f>
        <v>#VALUE!</v>
      </c>
      <c r="BJ40" s="34" t="e">
        <f>IF(BI40&lt;&gt;"",HLOOKUP(COUNT($F40:BI40)+1,$G$4:$EH$8,BJ$14,0)*$D40,IF($C40=BJ$17,$G$5*$D40,""))</f>
        <v>#VALUE!</v>
      </c>
      <c r="BK40" s="34" t="e">
        <f>IF(BJ40&lt;&gt;"",HLOOKUP(COUNT($F40:BJ40)+1,$G$4:$EH$8,BK$14,0)*$D40,IF($C40=BK$17,$G$5*$D40,""))</f>
        <v>#VALUE!</v>
      </c>
      <c r="BL40" s="34" t="e">
        <f>IF(BK40&lt;&gt;"",HLOOKUP(COUNT($F40:BK40)+1,$G$4:$EH$8,BL$14,0)*$D40,IF($C40=BL$17,$G$5*$D40,""))</f>
        <v>#VALUE!</v>
      </c>
      <c r="BM40" s="34" t="e">
        <f>IF(BL40&lt;&gt;"",HLOOKUP(COUNT($F40:BL40)+1,$G$4:$EH$8,BM$14,0)*$D40,IF($C40=BM$17,$G$5*$D40,""))</f>
        <v>#VALUE!</v>
      </c>
      <c r="BN40" s="34" t="e">
        <f>IF(BM40&lt;&gt;"",HLOOKUP(COUNT($F40:BM40)+1,$G$4:$EH$8,BN$14,0)*$D40,IF($C40=BN$17,$G$5*$D40,""))</f>
        <v>#VALUE!</v>
      </c>
      <c r="BO40" s="34" t="e">
        <f>IF(BN40&lt;&gt;"",HLOOKUP(COUNT($F40:BN40)+1,$G$4:$EH$8,BO$14,0)*$D40,IF($C40=BO$17,$G$5*$D40,""))</f>
        <v>#VALUE!</v>
      </c>
      <c r="BP40" s="34" t="e">
        <f>IF(BO40&lt;&gt;"",HLOOKUP(COUNT($F40:BO40)+1,$G$4:$EH$8,BP$14,0)*$D40,IF($C40=BP$17,$G$5*$D40,""))</f>
        <v>#VALUE!</v>
      </c>
      <c r="BQ40" s="34" t="e">
        <f>IF(BP40&lt;&gt;"",HLOOKUP(COUNT($F40:BP40)+1,$G$4:$EH$8,BQ$14,0)*$D40,IF($C40=BQ$17,$G$5*$D40,""))</f>
        <v>#VALUE!</v>
      </c>
      <c r="BR40" s="34" t="e">
        <f>IF(BQ40&lt;&gt;"",HLOOKUP(COUNT($F40:BQ40)+1,$G$4:$EH$8,BR$14,0)*$D40,IF($C40=BR$17,$G$5*$D40,""))</f>
        <v>#VALUE!</v>
      </c>
      <c r="BS40" s="34" t="e">
        <f>IF(BR40&lt;&gt;"",HLOOKUP(COUNT($F40:BR40)+1,$G$4:$EH$8,BS$14,0)*$D40,IF($C40=BS$17,$G$5*$D40,""))</f>
        <v>#VALUE!</v>
      </c>
      <c r="BT40" s="34" t="e">
        <f>IF(BS40&lt;&gt;"",HLOOKUP(COUNT($F40:BS40)+1,$G$4:$EH$8,BT$14,0)*$D40,IF($C40=BT$17,$G$5*$D40,""))</f>
        <v>#VALUE!</v>
      </c>
      <c r="BU40" s="34" t="e">
        <f>IF(BT40&lt;&gt;"",HLOOKUP(COUNT($F40:BT40)+1,$G$4:$EH$8,BU$14,0)*$D40,IF($C40=BU$17,$G$5*$D40,""))</f>
        <v>#VALUE!</v>
      </c>
      <c r="BV40" s="34" t="e">
        <f>IF(BU40&lt;&gt;"",HLOOKUP(COUNT($F40:BU40)+1,$G$4:$EH$8,BV$14,0)*$D40,IF($C40=BV$17,$G$5*$D40,""))</f>
        <v>#VALUE!</v>
      </c>
      <c r="BW40" s="34" t="e">
        <f>IF(BV40&lt;&gt;"",HLOOKUP(COUNT($F40:BV40)+1,$G$4:$EH$8,BW$14,0)*$D40,IF($C40=BW$17,$G$5*$D40,""))</f>
        <v>#VALUE!</v>
      </c>
      <c r="BX40" s="34" t="e">
        <f>IF(BW40&lt;&gt;"",HLOOKUP(COUNT($F40:BW40)+1,$G$4:$EH$8,BX$14,0)*$D40,IF($C40=BX$17,$G$5*$D40,""))</f>
        <v>#VALUE!</v>
      </c>
      <c r="BY40" s="34" t="e">
        <f>IF(BX40&lt;&gt;"",HLOOKUP(COUNT($F40:BX40)+1,$G$4:$EH$8,BY$14,0)*$D40,IF($C40=BY$17,$G$5*$D40,""))</f>
        <v>#VALUE!</v>
      </c>
      <c r="BZ40" s="34" t="e">
        <f>IF(BY40&lt;&gt;"",HLOOKUP(COUNT($F40:BY40)+1,$G$4:$EH$8,BZ$14,0)*$D40,IF($C40=BZ$17,$G$5*$D40,""))</f>
        <v>#VALUE!</v>
      </c>
      <c r="CA40" s="34" t="e">
        <f>IF(BZ40&lt;&gt;"",HLOOKUP(COUNT($F40:BZ40)+1,$G$4:$EH$8,CA$14,0)*$D40,IF($C40=CA$17,$G$5*$D40,""))</f>
        <v>#VALUE!</v>
      </c>
      <c r="CB40" s="34" t="e">
        <f>IF(CA40&lt;&gt;"",HLOOKUP(COUNT($F40:CA40)+1,$G$4:$EH$8,CB$14,0)*$D40,IF($C40=CB$17,$G$5*$D40,""))</f>
        <v>#VALUE!</v>
      </c>
      <c r="CC40" s="34" t="e">
        <f>IF(CB40&lt;&gt;"",HLOOKUP(COUNT($F40:CB40)+1,$G$4:$EH$8,CC$14,0)*$D40,IF($C40=CC$17,$G$5*$D40,""))</f>
        <v>#VALUE!</v>
      </c>
      <c r="CD40" s="34" t="e">
        <f>IF(CC40&lt;&gt;"",HLOOKUP(COUNT($F40:CC40)+1,$G$4:$EH$8,CD$14,0)*$D40,IF($C40=CD$17,$G$5*$D40,""))</f>
        <v>#VALUE!</v>
      </c>
      <c r="CE40" s="34" t="e">
        <f>IF(CD40&lt;&gt;"",HLOOKUP(COUNT($F40:CD40)+1,$G$4:$EH$8,CE$14,0)*$D40,IF($C40=CE$17,$G$5*$D40,""))</f>
        <v>#VALUE!</v>
      </c>
      <c r="CF40" s="34" t="e">
        <f>IF(CE40&lt;&gt;"",HLOOKUP(COUNT($F40:CE40)+1,$G$4:$EH$8,CF$14,0)*$D40,IF($C40=CF$17,$G$5*$D40,""))</f>
        <v>#VALUE!</v>
      </c>
      <c r="CG40" s="34" t="e">
        <f>IF(CF40&lt;&gt;"",HLOOKUP(COUNT($F40:CF40)+1,$G$4:$EH$8,CG$14,0)*$D40,IF($C40=CG$17,$G$5*$D40,""))</f>
        <v>#VALUE!</v>
      </c>
      <c r="CH40" s="34" t="e">
        <f>IF(CG40&lt;&gt;"",HLOOKUP(COUNT($F40:CG40)+1,$G$4:$EH$8,CH$14,0)*$D40,IF($C40=CH$17,$G$5*$D40,""))</f>
        <v>#VALUE!</v>
      </c>
      <c r="CI40" s="34" t="e">
        <f>IF(CH40&lt;&gt;"",HLOOKUP(COUNT($F40:CH40)+1,$G$4:$EH$8,CI$14,0)*$D40,IF($C40=CI$17,$G$5*$D40,""))</f>
        <v>#VALUE!</v>
      </c>
      <c r="CJ40" s="34" t="e">
        <f>IF(CI40&lt;&gt;"",HLOOKUP(COUNT($F40:CI40)+1,$G$4:$EH$8,CJ$14,0)*$D40,IF($C40=CJ$17,$G$5*$D40,""))</f>
        <v>#VALUE!</v>
      </c>
      <c r="CK40" s="34" t="e">
        <f>IF(CJ40&lt;&gt;"",HLOOKUP(COUNT($F40:CJ40)+1,$G$4:$EH$8,CK$14,0)*$D40,IF($C40=CK$17,$G$5*$D40,""))</f>
        <v>#VALUE!</v>
      </c>
      <c r="CL40" s="34" t="e">
        <f>IF(CK40&lt;&gt;"",HLOOKUP(COUNT($F40:CK40)+1,$G$4:$EH$8,CL$14,0)*$D40,IF($C40=CL$17,$G$5*$D40,""))</f>
        <v>#VALUE!</v>
      </c>
      <c r="CM40" s="34" t="e">
        <f>IF(CL40&lt;&gt;"",HLOOKUP(COUNT($F40:CL40)+1,$G$4:$EH$8,CM$14,0)*$D40,IF($C40=CM$17,$G$5*$D40,""))</f>
        <v>#VALUE!</v>
      </c>
      <c r="CN40" s="34" t="e">
        <f>IF(CM40&lt;&gt;"",HLOOKUP(COUNT($F40:CM40)+1,$G$4:$EH$8,CN$14,0)*$D40,IF($C40=CN$17,$G$5*$D40,""))</f>
        <v>#VALUE!</v>
      </c>
      <c r="CO40" s="34" t="e">
        <f>IF(CN40&lt;&gt;"",HLOOKUP(COUNT($F40:CN40)+1,$G$4:$EH$8,CO$14,0)*$D40,IF($C40=CO$17,$G$5*$D40,""))</f>
        <v>#VALUE!</v>
      </c>
      <c r="CP40" s="34" t="e">
        <f>IF(CO40&lt;&gt;"",HLOOKUP(COUNT($F40:CO40)+1,$G$4:$EH$8,CP$14,0)*$D40,IF($C40=CP$17,$G$5*$D40,""))</f>
        <v>#VALUE!</v>
      </c>
      <c r="CQ40" s="34" t="e">
        <f>IF(CP40&lt;&gt;"",HLOOKUP(COUNT($F40:CP40)+1,$G$4:$EH$8,CQ$14,0)*$D40,IF($C40=CQ$17,$G$5*$D40,""))</f>
        <v>#VALUE!</v>
      </c>
      <c r="CR40" s="34" t="e">
        <f>IF(CQ40&lt;&gt;"",HLOOKUP(COUNT($F40:CQ40)+1,$G$4:$EH$8,CR$14,0)*$D40,IF($C40=CR$17,$G$5*$D40,""))</f>
        <v>#VALUE!</v>
      </c>
      <c r="CS40" s="34" t="e">
        <f>IF(CR40&lt;&gt;"",HLOOKUP(COUNT($F40:CR40)+1,$G$4:$EH$8,CS$14,0)*$D40,IF($C40=CS$17,$G$5*$D40,""))</f>
        <v>#VALUE!</v>
      </c>
      <c r="CT40" s="34" t="e">
        <f>IF(CS40&lt;&gt;"",HLOOKUP(COUNT($F40:CS40)+1,$G$4:$EH$8,CT$14,0)*$D40,IF($C40=CT$17,$G$5*$D40,""))</f>
        <v>#VALUE!</v>
      </c>
      <c r="CU40" s="34" t="e">
        <f>IF(CT40&lt;&gt;"",HLOOKUP(COUNT($F40:CT40)+1,$G$4:$EH$8,CU$14,0)*$D40,IF($C40=CU$17,$G$5*$D40,""))</f>
        <v>#VALUE!</v>
      </c>
      <c r="CV40" s="34" t="e">
        <f>IF(CU40&lt;&gt;"",HLOOKUP(COUNT($F40:CU40)+1,$G$4:$EH$8,CV$14,0)*$D40,IF($C40=CV$17,$G$5*$D40,""))</f>
        <v>#VALUE!</v>
      </c>
      <c r="CW40" s="34" t="e">
        <f>IF(CV40&lt;&gt;"",HLOOKUP(COUNT($F40:CV40)+1,$G$4:$EH$8,CW$14,0)*$D40,IF($C40=CW$17,$G$5*$D40,""))</f>
        <v>#VALUE!</v>
      </c>
      <c r="CX40" s="34" t="e">
        <f>IF(CW40&lt;&gt;"",HLOOKUP(COUNT($F40:CW40)+1,$G$4:$EH$8,CX$14,0)*$D40,IF($C40=CX$17,$G$5*$D40,""))</f>
        <v>#VALUE!</v>
      </c>
      <c r="CY40" s="34" t="e">
        <f>IF(CX40&lt;&gt;"",HLOOKUP(COUNT($F40:CX40)+1,$G$4:$EH$8,CY$14,0)*$D40,IF($C40=CY$17,$G$5*$D40,""))</f>
        <v>#VALUE!</v>
      </c>
      <c r="CZ40" s="34" t="e">
        <f>IF(CY40&lt;&gt;"",HLOOKUP(COUNT($F40:CY40)+1,$G$4:$EH$8,CZ$14,0)*$D40,IF($C40=CZ$17,$G$5*$D40,""))</f>
        <v>#VALUE!</v>
      </c>
      <c r="DA40" s="34" t="e">
        <f>IF(CZ40&lt;&gt;"",HLOOKUP(COUNT($F40:CZ40)+1,$G$4:$EH$8,DA$14,0)*$D40,IF($C40=DA$17,$G$5*$D40,""))</f>
        <v>#VALUE!</v>
      </c>
      <c r="DB40" s="34" t="e">
        <f>IF(DA40&lt;&gt;"",HLOOKUP(COUNT($F40:DA40)+1,$G$4:$EH$8,DB$14,0)*$D40,IF($C40=DB$17,$G$5*$D40,""))</f>
        <v>#VALUE!</v>
      </c>
      <c r="DC40" s="34" t="e">
        <f>IF(DB40&lt;&gt;"",HLOOKUP(COUNT($F40:DB40)+1,$G$4:$EH$8,DC$14,0)*$D40,IF($C40=DC$17,$G$5*$D40,""))</f>
        <v>#VALUE!</v>
      </c>
      <c r="DD40" s="34" t="e">
        <f>IF(DC40&lt;&gt;"",HLOOKUP(COUNT($F40:DC40)+1,$G$4:$EH$8,DD$14,0)*$D40,IF($C40=DD$17,$G$5*$D40,""))</f>
        <v>#VALUE!</v>
      </c>
      <c r="DE40" s="34" t="e">
        <f>IF(DD40&lt;&gt;"",HLOOKUP(COUNT($F40:DD40)+1,$G$4:$EH$8,DE$14,0)*$D40,IF($C40=DE$17,$G$5*$D40,""))</f>
        <v>#VALUE!</v>
      </c>
      <c r="DF40" s="34" t="e">
        <f>IF(DE40&lt;&gt;"",HLOOKUP(COUNT($F40:DE40)+1,$G$4:$EH$8,DF$14,0)*$D40,IF($C40=DF$17,$G$5*$D40,""))</f>
        <v>#VALUE!</v>
      </c>
      <c r="DG40" s="34" t="e">
        <f>IF(DF40&lt;&gt;"",HLOOKUP(COUNT($F40:DF40)+1,$G$4:$EH$8,DG$14,0)*$D40,IF($C40=DG$17,$G$5*$D40,""))</f>
        <v>#VALUE!</v>
      </c>
      <c r="DH40" s="34" t="e">
        <f>IF(DG40&lt;&gt;"",HLOOKUP(COUNT($F40:DG40)+1,$G$4:$EH$8,DH$14,0)*$D40,IF($C40=DH$17,$G$5*$D40,""))</f>
        <v>#VALUE!</v>
      </c>
      <c r="DI40" s="34" t="e">
        <f>IF(DH40&lt;&gt;"",HLOOKUP(COUNT($F40:DH40)+1,$G$4:$EH$8,DI$14,0)*$D40,IF($C40=DI$17,$G$5*$D40,""))</f>
        <v>#VALUE!</v>
      </c>
      <c r="DJ40" s="34" t="e">
        <f>IF(DI40&lt;&gt;"",HLOOKUP(COUNT($F40:DI40)+1,$G$4:$EH$8,DJ$14,0)*$D40,IF($C40=DJ$17,$G$5*$D40,""))</f>
        <v>#VALUE!</v>
      </c>
      <c r="DK40" s="34" t="e">
        <f>IF(DJ40&lt;&gt;"",HLOOKUP(COUNT($F40:DJ40)+1,$G$4:$EH$8,DK$14,0)*$D40,IF($C40=DK$17,$G$5*$D40,""))</f>
        <v>#VALUE!</v>
      </c>
      <c r="DL40" s="34" t="e">
        <f>IF(DK40&lt;&gt;"",HLOOKUP(COUNT($F40:DK40)+1,$G$4:$EH$8,DL$14,0)*$D40,IF($C40=DL$17,$G$5*$D40,""))</f>
        <v>#VALUE!</v>
      </c>
      <c r="DM40" s="34" t="e">
        <f>IF(DL40&lt;&gt;"",HLOOKUP(COUNT($F40:DL40)+1,$G$4:$EH$8,DM$14,0)*$D40,IF($C40=DM$17,$G$5*$D40,""))</f>
        <v>#VALUE!</v>
      </c>
      <c r="DN40" s="34" t="e">
        <f>IF(DM40&lt;&gt;"",HLOOKUP(COUNT($F40:DM40)+1,$G$4:$EH$8,DN$14,0)*$D40,IF($C40=DN$17,$G$5*$D40,""))</f>
        <v>#VALUE!</v>
      </c>
      <c r="DO40" s="34" t="e">
        <f>IF(DN40&lt;&gt;"",HLOOKUP(COUNT($F40:DN40)+1,$G$4:$EH$8,DO$14,0)*$D40,IF($C40=DO$17,$G$5*$D40,""))</f>
        <v>#VALUE!</v>
      </c>
      <c r="DP40" s="34" t="e">
        <f>IF(DO40&lt;&gt;"",HLOOKUP(COUNT($F40:DO40)+1,$G$4:$EH$8,DP$14,0)*$D40,IF($C40=DP$17,$G$5*$D40,""))</f>
        <v>#VALUE!</v>
      </c>
      <c r="DQ40" s="34" t="e">
        <f>IF(DP40&lt;&gt;"",HLOOKUP(COUNT($F40:DP40)+1,$G$4:$EH$8,DQ$14,0)*$D40,IF($C40=DQ$17,$G$5*$D40,""))</f>
        <v>#VALUE!</v>
      </c>
      <c r="DR40" s="34" t="e">
        <f>IF(DQ40&lt;&gt;"",HLOOKUP(COUNT($F40:DQ40)+1,$G$4:$EH$8,DR$14,0)*$D40,IF($C40=DR$17,$G$5*$D40,""))</f>
        <v>#VALUE!</v>
      </c>
      <c r="DS40" s="34" t="e">
        <f>IF(DR40&lt;&gt;"",HLOOKUP(COUNT($F40:DR40)+1,$G$4:$EH$8,DS$14,0)*$D40,IF($C40=DS$17,$G$5*$D40,""))</f>
        <v>#VALUE!</v>
      </c>
      <c r="DT40" s="34" t="e">
        <f>IF(DS40&lt;&gt;"",HLOOKUP(COUNT($F40:DS40)+1,$G$4:$EH$8,DT$14,0)*$D40,IF($C40=DT$17,$G$5*$D40,""))</f>
        <v>#VALUE!</v>
      </c>
      <c r="DU40" s="34" t="e">
        <f>IF(DT40&lt;&gt;"",HLOOKUP(COUNT($F40:DT40)+1,$G$4:$EH$8,DU$14,0)*$D40,IF($C40=DU$17,$G$5*$D40,""))</f>
        <v>#VALUE!</v>
      </c>
      <c r="DV40" s="34" t="e">
        <f>IF(DU40&lt;&gt;"",HLOOKUP(COUNT($F40:DU40)+1,$G$4:$EH$8,DV$14,0)*$D40,IF($C40=DV$17,$G$5*$D40,""))</f>
        <v>#VALUE!</v>
      </c>
      <c r="DX40" s="34" t="str">
        <f>IF(DW40&lt;&gt;"",HLOOKUP(COUNT($DW40:DW40)+1,$G$4:$CX$8,DX$14,0)*$D40,IF($C40=DX$17,$G$6*$D40,""))</f>
        <v/>
      </c>
      <c r="DY40" s="34" t="str">
        <f>IF(DX40&lt;&gt;"",HLOOKUP(COUNT($DW40:DX40)+1,$G$4:$CX$8,DY$14,0)*$D40,IF($C40=DY$17,$G$6*$D40,""))</f>
        <v/>
      </c>
      <c r="DZ40" s="34" t="str">
        <f>IF(DY40&lt;&gt;"",HLOOKUP(COUNT($DW40:DY40)+1,$G$4:$CX$8,DZ$14,0)*$D40,IF($C40=DZ$17,$G$6*$D40,""))</f>
        <v/>
      </c>
      <c r="EA40" s="34" t="str">
        <f>IF(DZ40&lt;&gt;"",HLOOKUP(COUNT($DW40:DZ40)+1,$G$4:$CX$8,EA$14,0)*$D40,IF($C40=EA$17,$G$6*$D40,""))</f>
        <v/>
      </c>
      <c r="EB40" s="34" t="str">
        <f>IF(EA40&lt;&gt;"",HLOOKUP(COUNT($DW40:EA40)+1,$G$4:$CX$8,EB$14,0)*$D40,IF($C40=EB$17,$G$6*$D40,""))</f>
        <v/>
      </c>
      <c r="EC40" s="34" t="str">
        <f>IF(EB40&lt;&gt;"",HLOOKUP(COUNT($DW40:EB40)+1,$G$4:$CX$8,EC$14,0)*$D40,IF($C40=EC$17,$G$6*$D40,""))</f>
        <v/>
      </c>
      <c r="ED40" s="34" t="str">
        <f>IF(EC40&lt;&gt;"",HLOOKUP(COUNT($DW40:EC40)+1,$G$4:$CX$8,ED$14,0)*$D40,IF($C40=ED$17,$G$6*$D40,""))</f>
        <v/>
      </c>
      <c r="EE40" s="34" t="str">
        <f>IF(ED40&lt;&gt;"",HLOOKUP(COUNT($DW40:ED40)+1,$G$4:$CX$8,EE$14,0)*$D40,IF($C40=EE$17,$G$6*$D40,""))</f>
        <v/>
      </c>
      <c r="EF40" s="34" t="str">
        <f>IF(EE40&lt;&gt;"",HLOOKUP(COUNT($DW40:EE40)+1,$G$4:$CX$8,EF$14,0)*$D40,IF($C40=EF$17,$G$6*$D40,""))</f>
        <v/>
      </c>
      <c r="EG40" s="34" t="str">
        <f>IF(EF40&lt;&gt;"",HLOOKUP(COUNT($DW40:EF40)+1,$G$4:$CX$8,EG$14,0)*$D40,IF($C40=EG$17,$G$6*$D40,""))</f>
        <v/>
      </c>
      <c r="EH40" s="34" t="str">
        <f>IF(EG40&lt;&gt;"",HLOOKUP(COUNT($DW40:EG40)+1,$G$4:$CX$8,EH$14,0)*$D40,IF($C40=EH$17,$G$6*$D40,""))</f>
        <v/>
      </c>
      <c r="EI40" s="34" t="str">
        <f>IF(EH40&lt;&gt;"",HLOOKUP(COUNT($DW40:EH40)+1,$G$4:$CX$8,EI$14,0)*$D40,IF($C40=EI$17,$G$6*$D40,""))</f>
        <v/>
      </c>
      <c r="EJ40" s="34" t="str">
        <f>IF(EI40&lt;&gt;"",HLOOKUP(COUNT($DW40:EI40)+1,$G$4:$CX$8,EJ$14,0)*$D40,IF($C40=EJ$17,$G$6*$D40,""))</f>
        <v/>
      </c>
      <c r="EK40" s="34" t="str">
        <f>IF(EJ40&lt;&gt;"",HLOOKUP(COUNT($DW40:EJ40)+1,$G$4:$CX$8,EK$14,0)*$D40,IF($C40=EK$17,$G$6*$D40,""))</f>
        <v/>
      </c>
      <c r="EL40" s="34" t="str">
        <f>IF(EK40&lt;&gt;"",HLOOKUP(COUNT($DW40:EK40)+1,$G$4:$CX$8,EL$14,0)*$D40,IF($C40=EL$17,$G$6*$D40,""))</f>
        <v/>
      </c>
      <c r="EM40" s="34" t="str">
        <f>IF(EL40&lt;&gt;"",HLOOKUP(COUNT($DW40:EL40)+1,$G$4:$CX$8,EM$14,0)*$D40,IF($C40=EM$17,$G$6*$D40,""))</f>
        <v/>
      </c>
      <c r="EN40" s="34" t="str">
        <f>IF(EM40&lt;&gt;"",HLOOKUP(COUNT($DW40:EM40)+1,$G$4:$CX$8,EN$14,0)*$D40,IF($C40=EN$17,$G$6*$D40,""))</f>
        <v/>
      </c>
      <c r="EO40" s="34" t="str">
        <f>IF(EN40&lt;&gt;"",HLOOKUP(COUNT($DW40:EN40)+1,$G$4:$CX$8,EO$14,0)*$D40,IF($C40=EO$17,$G$6*$D40,""))</f>
        <v/>
      </c>
      <c r="EP40" s="34" t="str">
        <f>IF(EO40&lt;&gt;"",HLOOKUP(COUNT($DW40:EO40)+1,$G$4:$CX$8,EP$14,0)*$D40,IF($C40=EP$17,$G$6*$D40,""))</f>
        <v/>
      </c>
      <c r="EQ40" s="34" t="str">
        <f>IF(EP40&lt;&gt;"",HLOOKUP(COUNT($DW40:EP40)+1,$G$4:$CX$8,EQ$14,0)*$D40,IF($C40=EQ$17,$G$6*$D40,""))</f>
        <v/>
      </c>
      <c r="ER40" s="34" t="str">
        <f>IF(EQ40&lt;&gt;"",HLOOKUP(COUNT($DW40:EQ40)+1,$G$4:$CX$8,ER$14,0)*$D40,IF($C40=ER$17,$G$6*$D40,""))</f>
        <v/>
      </c>
      <c r="ES40" s="34">
        <f>IF(ER40&lt;&gt;"",HLOOKUP(COUNT($DW40:ER40)+1,$G$4:$CX$8,ES$14,0)*$D40,IF($C40=ES$17,$G$6*$D40,""))</f>
        <v>0</v>
      </c>
      <c r="ET40" s="34">
        <f>IF(ES40&lt;&gt;"",HLOOKUP(COUNT($DW40:ES40)+1,$G$4:$CX$8,ET$14,0)*$D40,IF($C40=ET$17,$G$6*$D40,""))</f>
        <v>3000</v>
      </c>
      <c r="EU40" s="34">
        <f>IF(ET40&lt;&gt;"",HLOOKUP(COUNT($DW40:ET40)+1,$G$4:$CX$8,EU$14,0)*$D40,IF($C40=EU$17,$G$6*$D40,""))</f>
        <v>3000</v>
      </c>
      <c r="EV40" s="34">
        <f>IF(EU40&lt;&gt;"",HLOOKUP(COUNT($DW40:EU40)+1,$G$4:$CX$8,EV$14,0)*$D40,IF($C40=EV$17,$G$6*$D40,""))</f>
        <v>3000</v>
      </c>
      <c r="EW40" s="34">
        <f>IF(EV40&lt;&gt;"",HLOOKUP(COUNT($DW40:EV40)+1,$G$4:$CX$8,EW$14,0)*$D40,IF($C40=EW$17,$G$6*$D40,""))</f>
        <v>3619.3832833671909</v>
      </c>
      <c r="EX40" s="34">
        <f>IF(EW40&lt;&gt;"",HLOOKUP(COUNT($DW40:EW40)+1,$G$4:$CX$8,EX$14,0)*$D40,IF($C40=EX$17,$G$6*$D40,""))</f>
        <v>4524.229104208991</v>
      </c>
      <c r="EY40" s="34">
        <f>IF(EX40&lt;&gt;"",HLOOKUP(COUNT($DW40:EX40)+1,$G$4:$CX$8,EY$14,0)*$D40,IF($C40=EY$17,$G$6*$D40,""))</f>
        <v>5429.0749250507861</v>
      </c>
      <c r="EZ40" s="34">
        <f>IF(EY40&lt;&gt;"",HLOOKUP(COUNT($DW40:EY40)+1,$G$4:$CX$8,EZ$14,0)*$D40,IF($C40=EZ$17,$G$6*$D40,""))</f>
        <v>6297.726913058912</v>
      </c>
      <c r="FA40" s="34">
        <f>IF(EZ40&lt;&gt;"",HLOOKUP(COUNT($DW40:EZ40)+1,$G$4:$CX$8,FA$14,0)*$D40,IF($C40=FA$17,$G$6*$D40,""))</f>
        <v>7179.4086808871616</v>
      </c>
      <c r="FB40" s="34">
        <f>IF(FA40&lt;&gt;"",HLOOKUP(COUNT($DW40:FA40)+1,$G$4:$CX$8,FB$14,0)*$D40,IF($C40=FB$17,$G$6*$D40,""))</f>
        <v>8112.7318094024877</v>
      </c>
      <c r="FC40" s="34">
        <f>IF(FB40&lt;&gt;"",HLOOKUP(COUNT($DW40:FB40)+1,$G$4:$CX$8,FC$14,0)*$D40,IF($C40=FC$17,$G$6*$D40,""))</f>
        <v>9005.1323084367614</v>
      </c>
      <c r="FD40" s="34">
        <f>IF(FC40&lt;&gt;"",HLOOKUP(COUNT($DW40:FC40)+1,$G$4:$CX$8,FD$14,0)*$D40,IF($C40=FD$17,$G$6*$D40,""))</f>
        <v>9905.6455392804401</v>
      </c>
      <c r="FE40" s="34">
        <f>IF(FD40&lt;&gt;"",HLOOKUP(COUNT($DW40:FD40)+1,$G$4:$CX$8,FE$14,0)*$D40,IF($C40=FE$17,$G$6*$D40,""))</f>
        <v>7429.2341544603332</v>
      </c>
      <c r="FF40" s="34">
        <f>IF(FE40&lt;&gt;"",HLOOKUP(COUNT($DW40:FE40)+1,$G$4:$CX$8,FF$14,0)*$D40,IF($C40=FF$17,$G$6*$D40,""))</f>
        <v>7057.7724467373127</v>
      </c>
      <c r="FG40" s="34">
        <f>IF(FF40&lt;&gt;"",HLOOKUP(COUNT($DW40:FF40)+1,$G$4:$CX$8,FG$14,0)*$D40,IF($C40=FG$17,$G$6*$D40,""))</f>
        <v>7763.5496914110463</v>
      </c>
      <c r="FH40" s="34">
        <f>IF(FG40&lt;&gt;"",HLOOKUP(COUNT($DW40:FG40)+1,$G$4:$CX$8,FH$14,0)*$D40,IF($C40=FH$17,$G$6*$D40,""))</f>
        <v>8539.9046605521544</v>
      </c>
      <c r="FI40" s="34">
        <f>IF(FH40&lt;&gt;"",HLOOKUP(COUNT($DW40:FH40)+1,$G$4:$CX$8,FI$14,0)*$D40,IF($C40=FI$17,$G$6*$D40,""))</f>
        <v>9393.8951266073673</v>
      </c>
      <c r="FJ40" s="34">
        <f>IF(FI40&lt;&gt;"",HLOOKUP(COUNT($DW40:FI40)+1,$G$4:$CX$8,FJ$14,0)*$D40,IF($C40=FJ$17,$G$6*$D40,""))</f>
        <v>10333.284639268104</v>
      </c>
      <c r="FK40" s="34">
        <f>IF(FJ40&lt;&gt;"",HLOOKUP(COUNT($DW40:FJ40)+1,$G$4:$CX$8,FK$14,0)*$D40,IF($C40=FK$17,$G$6*$D40,""))</f>
        <v>9816.6204073046938</v>
      </c>
      <c r="FL40" s="34">
        <f>IF(FK40&lt;&gt;"",HLOOKUP(COUNT($DW40:FK40)+1,$G$4:$CX$8,FL$14,0)*$D40,IF($C40=FL$17,$G$6*$D40,""))</f>
        <v>9325.7893869394611</v>
      </c>
      <c r="FM40" s="34">
        <f>IF(FL40&lt;&gt;"",HLOOKUP(COUNT($DW40:FL40)+1,$G$4:$CX$8,FM$14,0)*$D40,IF($C40=FM$17,$G$6*$D40,""))</f>
        <v>9978.5946440252228</v>
      </c>
      <c r="FN40" s="34">
        <f>IF(FM40&lt;&gt;"",HLOOKUP(COUNT($DW40:FM40)+1,$G$4:$CX$8,FN$14,0)*$D40,IF($C40=FN$17,$G$6*$D40,""))</f>
        <v>10677.096269106989</v>
      </c>
      <c r="FO40" s="34">
        <f>IF(FN40&lt;&gt;"",HLOOKUP(COUNT($DW40:FN40)+1,$G$4:$CX$8,FO$14,0)*$D40,IF($C40=FO$17,$G$6*$D40,""))</f>
        <v>11424.493007944478</v>
      </c>
      <c r="FP40" s="34">
        <f>IF(FO40&lt;&gt;"",HLOOKUP(COUNT($DW40:FO40)+1,$G$4:$CX$8,FP$14,0)*$D40,IF($C40=FP$17,$G$6*$D40,""))</f>
        <v>12566.942308738924</v>
      </c>
      <c r="FQ40" s="34">
        <f>IF(FP40&lt;&gt;"",HLOOKUP(COUNT($DW40:FP40)+1,$G$4:$CX$8,FQ$14,0)*$D40,IF($C40=FQ$17,$G$6*$D40,""))</f>
        <v>10681.900962428088</v>
      </c>
      <c r="FR40" s="34">
        <f>IF(FQ40&lt;&gt;"",HLOOKUP(COUNT($DW40:FQ40)+1,$G$4:$CX$8,FR$14,0)*$D40,IF($C40=FR$17,$G$6*$D40,""))</f>
        <v>10147.805914306686</v>
      </c>
      <c r="FS40" s="34">
        <f>IF(FR40&lt;&gt;"",HLOOKUP(COUNT($DW40:FR40)+1,$G$4:$CX$8,FS$14,0)*$D40,IF($C40=FS$17,$G$6*$D40,""))</f>
        <v>10655.196210022019</v>
      </c>
      <c r="FT40" s="34">
        <f>IF(FS40&lt;&gt;"",HLOOKUP(COUNT($DW40:FS40)+1,$G$4:$CX$8,FT$14,0)*$D40,IF($C40=FT$17,$G$6*$D40,""))</f>
        <v>11187.956020523121</v>
      </c>
      <c r="FU40" s="34">
        <f>IF(FT40&lt;&gt;"",HLOOKUP(COUNT($DW40:FT40)+1,$G$4:$CX$8,FU$14,0)*$D40,IF($C40=FU$17,$G$6*$D40,""))</f>
        <v>11747.353821549272</v>
      </c>
      <c r="FV40" s="34">
        <f>IF(FU40&lt;&gt;"",HLOOKUP(COUNT($DW40:FU40)+1,$G$4:$CX$8,FV$14,0)*$D40,IF($C40=FV$17,$G$6*$D40,""))</f>
        <v>12569.668589057723</v>
      </c>
      <c r="FW40" s="34">
        <f>IF(FV40&lt;&gt;"",HLOOKUP(COUNT($DW40:FV40)+1,$G$4:$CX$8,FW$14,0)*$D40,IF($C40=FW$17,$G$6*$D40,""))</f>
        <v>11312.701730151952</v>
      </c>
      <c r="FX40" s="34">
        <f>IF(FW40&lt;&gt;"",HLOOKUP(COUNT($DW40:FW40)+1,$G$4:$CX$8,FX$14,0)*$D40,IF($C40=FX$17,$G$6*$D40,""))</f>
        <v>10181.431557136761</v>
      </c>
      <c r="FY40" s="34">
        <f>IF(FX40&lt;&gt;"",HLOOKUP(COUNT($DW40:FX40)+1,$G$4:$CX$8,FY$14,0)*$D40,IF($C40=FY$17,$G$6*$D40,""))</f>
        <v>10894.13176613633</v>
      </c>
      <c r="FZ40" s="34">
        <f>IF(FY40&lt;&gt;"",HLOOKUP(COUNT($DW40:FY40)+1,$G$4:$CX$8,FZ$14,0)*$D40,IF($C40=FZ$17,$G$6*$D40,""))</f>
        <v>11656.72098976587</v>
      </c>
      <c r="GA40" s="34">
        <f>IF(FZ40&lt;&gt;"",HLOOKUP(COUNT($DW40:FZ40)+1,$G$4:$CX$8,GA$14,0)*$D40,IF($C40=GA$17,$G$6*$D40,""))</f>
        <v>12472.691459049485</v>
      </c>
      <c r="GB40" s="34">
        <f>IF(GA40&lt;&gt;"",HLOOKUP(COUNT($DW40:GA40)+1,$G$4:$CX$8,GB$14,0)*$D40,IF($C40=GB$17,$G$6*$D40,""))</f>
        <v>13470.506775773445</v>
      </c>
      <c r="GC40" s="34">
        <f>IF(GB40&lt;&gt;"",HLOOKUP(COUNT($DW40:GB40)+1,$G$4:$CX$8,GC$14,0)*$D40,IF($C40=GC$17,$G$6*$D40,""))</f>
        <v>11584.635827165162</v>
      </c>
      <c r="GD40" s="34">
        <f>IF(GC40&lt;&gt;"",HLOOKUP(COUNT($DW40:GC40)+1,$G$4:$CX$8,GD$14,0)*$D40,IF($C40=GD$17,$G$6*$D40,""))</f>
        <v>11005.404035806903</v>
      </c>
      <c r="GE40" s="34">
        <f>IF(GD40&lt;&gt;"",HLOOKUP(COUNT($DW40:GD40)+1,$G$4:$CX$8,GE$14,0)*$D40,IF($C40=GE$17,$G$6*$D40,""))</f>
        <v>11555.674237597252</v>
      </c>
      <c r="GF40" s="34">
        <f>IF(GE40&lt;&gt;"",HLOOKUP(COUNT($DW40:GE40)+1,$G$4:$CX$8,GF$14,0)*$D40,IF($C40=GF$17,$G$6*$D40,""))</f>
        <v>12133.45794947711</v>
      </c>
      <c r="GG40" s="34">
        <f>IF(GF40&lt;&gt;"",HLOOKUP(COUNT($DW40:GF40)+1,$G$4:$CX$8,GG$14,0)*$D40,IF($C40=GG$17,$G$6*$D40,""))</f>
        <v>12740.130846950964</v>
      </c>
      <c r="GH40" s="34">
        <f>IF(GG40&lt;&gt;"",HLOOKUP(COUNT($DW40:GG40)+1,$G$4:$CX$8,GH$14,0)*$D40,IF($C40=GH$17,$G$6*$D40,""))</f>
        <v>13631.94000623753</v>
      </c>
      <c r="GI40" s="34">
        <f>IF(GH40&lt;&gt;"",HLOOKUP(COUNT($DW40:GH40)+1,$G$4:$CX$8,GI$14,0)*$D40,IF($C40=GI$17,$G$6*$D40,""))</f>
        <v>12268.746005613782</v>
      </c>
      <c r="GJ40" s="34">
        <f>IF(GI40&lt;&gt;"",HLOOKUP(COUNT($DW40:GI40)+1,$G$4:$CX$8,GJ$14,0)*$D40,IF($C40=GJ$17,$G$6*$D40,""))</f>
        <v>11041.871405052403</v>
      </c>
      <c r="GK40" s="34">
        <f>IF(GJ40&lt;&gt;"",HLOOKUP(COUNT($DW40:GJ40)+1,$G$4:$CX$8,GK$14,0)*$D40,IF($C40=GK$17,$G$6*$D40,""))</f>
        <v>11814.802403406073</v>
      </c>
      <c r="GL40" s="34">
        <f>IF(GK40&lt;&gt;"",HLOOKUP(COUNT($DW40:GK40)+1,$G$4:$CX$8,GL$14,0)*$D40,IF($C40=GL$17,$G$6*$D40,""))</f>
        <v>12641.838571644495</v>
      </c>
      <c r="GM40" s="34">
        <f>IF(GL40&lt;&gt;"",HLOOKUP(COUNT($DW40:GL40)+1,$G$4:$CX$8,GM$14,0)*$D40,IF($C40=GM$17,$G$6*$D40,""))</f>
        <v>13526.767271659612</v>
      </c>
      <c r="GN40" s="34">
        <f>IF(GM40&lt;&gt;"",HLOOKUP(COUNT($DW40:GM40)+1,$G$4:$CX$8,GN$14,0)*$D40,IF($C40=GN$17,$G$6*$D40,""))</f>
        <v>14608.908653392378</v>
      </c>
      <c r="GO40" s="34">
        <f>IF(GN40&lt;&gt;"",HLOOKUP(COUNT($DW40:GN40)+1,$G$4:$CX$8,GO$14,0)*$D40,IF($C40=GO$17,$G$6*$D40,""))</f>
        <v>12709.750528451366</v>
      </c>
      <c r="GP40" s="34">
        <f>IF(GO40&lt;&gt;"",HLOOKUP(COUNT($DW40:GO40)+1,$G$4:$CX$8,GP$14,0)*$D40,IF($C40=GP$17,$G$6*$D40,""))</f>
        <v>12074.263002028802</v>
      </c>
      <c r="GQ40" s="34">
        <f>IF(GP40&lt;&gt;"",HLOOKUP(COUNT($DW40:GP40)+1,$G$4:$CX$8,GQ$14,0)*$D40,IF($C40=GQ$17,$G$6*$D40,""))</f>
        <v>12677.976152130239</v>
      </c>
      <c r="GR40" s="34">
        <f>IF(GQ40&lt;&gt;"",HLOOKUP(COUNT($DW40:GQ40)+1,$G$4:$CX$8,GR$14,0)*$D40,IF($C40=GR$17,$G$6*$D40,""))</f>
        <v>13311.874959736753</v>
      </c>
      <c r="GS40" s="34">
        <f>IF(GR40&lt;&gt;"",HLOOKUP(COUNT($DW40:GR40)+1,$G$4:$CX$8,GS$14,0)*$D40,IF($C40=GS$17,$G$6*$D40,""))</f>
        <v>13977.468707723594</v>
      </c>
      <c r="GT40" s="34">
        <f>IF(GS40&lt;&gt;"",HLOOKUP(COUNT($DW40:GS40)+1,$G$4:$CX$8,GT$14,0)*$D40,IF($C40=GT$17,$G$6*$D40,""))</f>
        <v>14955.891517264241</v>
      </c>
      <c r="GU40" s="34">
        <f>IF(GT40&lt;&gt;"",HLOOKUP(COUNT($DW40:GT40)+1,$G$4:$CX$8,GU$14,0)*$D40,IF($C40=GU$17,$G$6*$D40,""))</f>
        <v>13460.302365537817</v>
      </c>
      <c r="GV40" s="34">
        <f>IF(GU40&lt;&gt;"",HLOOKUP(COUNT($DW40:GU40)+1,$G$4:$CX$8,GV$14,0)*$D40,IF($C40=GV$17,$G$6*$D40,""))</f>
        <v>12114.272128984037</v>
      </c>
      <c r="GW40" s="34">
        <f>IF(GV40&lt;&gt;"",HLOOKUP(COUNT($DW40:GV40)+1,$G$4:$CX$8,GW$14,0)*$D40,IF($C40=GW$17,$G$6*$D40,""))</f>
        <v>12962.271178012919</v>
      </c>
      <c r="GX40" s="34">
        <f>IF(GW40&lt;&gt;"",HLOOKUP(COUNT($DW40:GW40)+1,$G$4:$CX$8,GX$14,0)*$D40,IF($C40=GX$17,$G$6*$D40,""))</f>
        <v>13869.630160473826</v>
      </c>
      <c r="GY40" s="34">
        <f>IF(GX40&lt;&gt;"",HLOOKUP(COUNT($DW40:GX40)+1,$G$4:$CX$8,GY$14,0)*$D40,IF($C40=GY$17,$G$6*$D40,""))</f>
        <v>14840.50427170699</v>
      </c>
      <c r="GZ40" s="34">
        <f>IF(GY40&lt;&gt;"",HLOOKUP(COUNT($DW40:GY40)+1,$G$4:$CX$8,GZ$14,0)*$D40,IF($C40=GZ$17,$G$6*$D40,""))</f>
        <v>16027.744613443549</v>
      </c>
      <c r="HA40" s="34">
        <f>IF(GZ40&lt;&gt;"",HLOOKUP(COUNT($DW40:GZ40)+1,$G$4:$CX$8,HA$14,0)*$D40,IF($C40=HA$17,$G$6*$D40,""))</f>
        <v>10431.578365036457</v>
      </c>
      <c r="HB40" s="34">
        <f>IF(HA40&lt;&gt;"",HLOOKUP(COUNT($DW40:HA40)+1,$G$4:$CX$8,HB$14,0)*$D40,IF($C40=HB$17,$G$6*$D40,""))</f>
        <v>10431.578365036457</v>
      </c>
      <c r="HC40" s="34">
        <f>IF(HB40&lt;&gt;"",HLOOKUP(COUNT($DW40:HB40)+1,$G$4:$CX$8,HC$14,0)*$D40,IF($C40=HC$17,$G$6*$D40,""))</f>
        <v>10431.578365036457</v>
      </c>
      <c r="HD40" s="34">
        <f>IF(HC40&lt;&gt;"",HLOOKUP(COUNT($DW40:HC40)+1,$G$4:$CX$8,HD$14,0)*$D40,IF($C40=HD$17,$G$6*$D40,""))</f>
        <v>10431.578365036457</v>
      </c>
      <c r="HE40" s="34">
        <f>IF(HD40&lt;&gt;"",HLOOKUP(COUNT($DW40:HD40)+1,$G$4:$CX$8,HE$14,0)*$D40,IF($C40=HE$17,$G$6*$D40,""))</f>
        <v>10431.578365036457</v>
      </c>
      <c r="HF40" s="34">
        <f>IF(HE40&lt;&gt;"",HLOOKUP(COUNT($DW40:HE40)+1,$G$4:$CX$8,HF$14,0)*$D40,IF($C40=HF$17,$G$6*$D40,""))</f>
        <v>10431.578365036457</v>
      </c>
      <c r="HG40" s="34">
        <f>IF(HF40&lt;&gt;"",HLOOKUP(COUNT($DW40:HF40)+1,$G$4:$CX$8,HG$14,0)*$D40,IF($C40=HG$17,$G$6*$D40,""))</f>
        <v>10431.578365036457</v>
      </c>
      <c r="HH40" s="34">
        <f>IF(HG40&lt;&gt;"",HLOOKUP(COUNT($DW40:HG40)+1,$G$4:$CX$8,HH$14,0)*$D40,IF($C40=HH$17,$G$6*$D40,""))</f>
        <v>10431.578365036457</v>
      </c>
      <c r="HI40" s="34">
        <f>IF(HH40&lt;&gt;"",HLOOKUP(COUNT($DW40:HH40)+1,$G$4:$CX$8,HI$14,0)*$D40,IF($C40=HI$17,$G$6*$D40,""))</f>
        <v>10431.578365036457</v>
      </c>
      <c r="HJ40" s="34">
        <f>IF(HI40&lt;&gt;"",HLOOKUP(COUNT($DW40:HI40)+1,$G$4:$CX$8,HJ$14,0)*$D40,IF($C40=HJ$17,$G$6*$D40,""))</f>
        <v>10431.578365036457</v>
      </c>
      <c r="HK40" s="34">
        <f>IF(HJ40&lt;&gt;"",HLOOKUP(COUNT($DW40:HJ40)+1,$G$4:$CX$8,HK$14,0)*$D40,IF($C40=HK$17,$G$6*$D40,""))</f>
        <v>10431.578365036457</v>
      </c>
      <c r="HL40" s="34">
        <f>IF(HK40&lt;&gt;"",HLOOKUP(COUNT($DW40:HK40)+1,$G$4:$CX$8,HL$14,0)*$D40,IF($C40=HL$17,$G$6*$D40,""))</f>
        <v>10431.578365036457</v>
      </c>
      <c r="HM40" s="34">
        <f>IF(HL40&lt;&gt;"",HLOOKUP(COUNT($DW40:HL40)+1,$G$4:$CX$8,HM$14,0)*$D40,IF($C40=HM$17,$G$6*$D40,""))</f>
        <v>10431.578365036457</v>
      </c>
      <c r="HN40" s="34">
        <f>IF(HM40&lt;&gt;"",HLOOKUP(COUNT($DW40:HM40)+1,$G$4:$CX$8,HN$14,0)*$D40,IF($C40=HN$17,$G$6*$D40,""))</f>
        <v>10431.578365036457</v>
      </c>
      <c r="HO40" s="34">
        <f>IF(HN40&lt;&gt;"",HLOOKUP(COUNT($DW40:HN40)+1,$G$4:$CX$8,HO$14,0)*$D40,IF($C40=HO$17,$G$6*$D40,""))</f>
        <v>10431.578365036457</v>
      </c>
      <c r="HP40" s="34">
        <f>IF(HO40&lt;&gt;"",HLOOKUP(COUNT($DW40:HO40)+1,$G$4:$DV$8,HP$14,0)*$D40,IF($C40=HP$17,$G$6*$D40,""))</f>
        <v>10431.578365036457</v>
      </c>
      <c r="HQ40" s="34">
        <f>IF(HP40&lt;&gt;"",HLOOKUP(COUNT($DW40:HP40)+1,$G$4:$DV$8,HQ$14,0)*$D40,IF($C40=HQ$17,$G$6*$D40,""))</f>
        <v>10431.578365036457</v>
      </c>
      <c r="HR40" s="34">
        <f>IF(HQ40&lt;&gt;"",HLOOKUP(COUNT($DW40:HQ40)+1,$G$4:$DV$8,HR$14,0)*$D40,IF($C40=HR$17,$G$6*$D40,""))</f>
        <v>10431.578365036457</v>
      </c>
      <c r="HS40" s="34">
        <f>IF(HR40&lt;&gt;"",HLOOKUP(COUNT($DW40:HR40)+1,$G$4:$DV$8,HS$14,0)*$D40,IF($C40=HS$17,$G$6*$D40,""))</f>
        <v>10431.578365036457</v>
      </c>
      <c r="HT40" s="34">
        <f>IF(HS40&lt;&gt;"",HLOOKUP(COUNT($DW40:HS40)+1,$G$4:$DV$8,HT$14,0)*$D40,IF($C40=HT$17,$G$6*$D40,""))</f>
        <v>10431.578365036457</v>
      </c>
      <c r="HU40" s="34">
        <f>IF(HT40&lt;&gt;"",HLOOKUP(COUNT($DW40:HT40)+1,$G$4:$DV$8,HU$14,0)*$D40,IF($C40=HU$17,$G$6*$D40,""))</f>
        <v>10431.578365036457</v>
      </c>
      <c r="HV40" s="34">
        <f>IF(HU40&lt;&gt;"",HLOOKUP(COUNT($DW40:HU40)+1,$G$4:$DV$8,HV$14,0)*$D40,IF($C40=HV$17,$G$6*$D40,""))</f>
        <v>10431.578365036457</v>
      </c>
      <c r="HW40" s="34">
        <f>IF(HV40&lt;&gt;"",HLOOKUP(COUNT($DW40:HV40)+1,$G$4:$DV$8,HW$14,0)*$D40,IF($C40=HW$17,$G$6*$D40,""))</f>
        <v>10431.578365036457</v>
      </c>
      <c r="HX40" s="34">
        <f>IF(HW40&lt;&gt;"",HLOOKUP(COUNT($DW40:HW40)+1,$G$4:$DV$8,HX$14,0)*$D40,IF($C40=HX$17,$G$6*$D40,""))</f>
        <v>10431.578365036457</v>
      </c>
      <c r="HY40" s="34">
        <f>IF(HX40&lt;&gt;"",HLOOKUP(COUNT($DW40:HX40)+1,$G$4:$DV$8,HY$14,0)*$D40,IF($C40=HY$17,$G$6*$D40,""))</f>
        <v>10431.578365036457</v>
      </c>
      <c r="HZ40" s="34">
        <f>IF(HY40&lt;&gt;"",HLOOKUP(COUNT($DW40:HY40)+1,$G$4:$DV$8,HZ$14,0)*$D40,IF($C40=HZ$17,$G$6*$D40,""))</f>
        <v>10431.578365036457</v>
      </c>
      <c r="IA40" s="34">
        <f>IF(HZ40&lt;&gt;"",HLOOKUP(COUNT($DW40:HZ40)+1,$G$4:$DV$8,IA$14,0)*$D40,IF($C40=IA$17,$G$6*$D40,""))</f>
        <v>10431.578365036457</v>
      </c>
      <c r="IB40" s="34">
        <f>IF(IA40&lt;&gt;"",HLOOKUP(COUNT($DW40:IA40)+1,$G$4:$DV$8,IB$14,0)*$D40,IF($C40=IB$17,$G$6*$D40,""))</f>
        <v>10431.578365036457</v>
      </c>
      <c r="IC40" s="34">
        <f>IF(IB40&lt;&gt;"",HLOOKUP(COUNT($DW40:IB40)+1,$G$4:$DV$8,IC$14,0)*$D40,IF($C40=IC$17,$G$6*$D40,""))</f>
        <v>10431.578365036457</v>
      </c>
      <c r="ID40" s="34">
        <f>IF(IC40&lt;&gt;"",HLOOKUP(COUNT($DW40:IC40)+1,$G$4:$DV$8,ID$14,0)*$D40,IF($C40=ID$17,$G$6*$D40,""))</f>
        <v>10431.578365036457</v>
      </c>
      <c r="IE40" s="34">
        <f>IF(ID40&lt;&gt;"",HLOOKUP(COUNT($DW40:ID40)+1,$G$4:$DV$8,IE$14,0)*$D40,IF($C40=IE$17,$G$6*$D40,""))</f>
        <v>10431.578365036457</v>
      </c>
      <c r="IF40" s="34">
        <f>IF(IE40&lt;&gt;"",HLOOKUP(COUNT($DW40:IE40)+1,$G$4:$DV$8,IF$14,0)*$D40,IF($C40=IF$17,$G$6*$D40,""))</f>
        <v>10431.578365036457</v>
      </c>
      <c r="IG40" s="34">
        <f>IF(IF40&lt;&gt;"",HLOOKUP(COUNT($DW40:IF40)+1,$G$4:$DV$8,IG$14,0)*$D40,IF($C40=IG$17,$G$6*$D40,""))</f>
        <v>10431.578365036457</v>
      </c>
      <c r="IH40" s="34">
        <f>IF(IG40&lt;&gt;"",HLOOKUP(COUNT($DW40:IG40)+1,$G$4:$DV$8,IH$14,0)*$D40,IF($C40=IH$17,$G$6*$D40,""))</f>
        <v>10431.578365036457</v>
      </c>
      <c r="II40" s="34">
        <f>IF(IH40&lt;&gt;"",HLOOKUP(COUNT($DW40:IH40)+1,$G$4:$DV$8,II$14,0)*$D40,IF($C40=II$17,$G$6*$D40,""))</f>
        <v>10431.578365036457</v>
      </c>
      <c r="IJ40" s="34">
        <f>IF(II40&lt;&gt;"",HLOOKUP(COUNT($DW40:II40)+1,$G$4:$DV$8,IJ$14,0)*$D40,IF($C40=IJ$17,$G$6*$D40,""))</f>
        <v>10431.578365036457</v>
      </c>
      <c r="IK40" s="34">
        <f>IF(IJ40&lt;&gt;"",HLOOKUP(COUNT($DW40:IJ40)+1,$G$4:$DV$8,IK$14,0)*$D40,IF($C40=IK$17,$G$6*$D40,""))</f>
        <v>10431.578365036457</v>
      </c>
      <c r="IL40" s="34">
        <f>IF(IK40&lt;&gt;"",HLOOKUP(COUNT($DW40:IK40)+1,$G$4:$DV$8,IL$14,0)*$D40,IF($C40=IL$17,$G$6*$D40,""))</f>
        <v>10431.578365036457</v>
      </c>
      <c r="IM40" s="34">
        <f>IF(IL40&lt;&gt;"",HLOOKUP(COUNT($DW40:IL40)+1,$G$4:$DV$8,IM$14,0)*$D40,IF($C40=IM$17,$G$6*$D40,""))</f>
        <v>10431.578365036457</v>
      </c>
      <c r="IO40" s="34" t="str">
        <f>IF(IN40&lt;&gt;"",HLOOKUP(COUNT($IN40:IN40)+1,$G$4:$EH$8,IO$14,0)*$D40,IF($C40=IO$17,$G$7*$D40,""))</f>
        <v/>
      </c>
      <c r="IP40" s="34" t="str">
        <f>IF(IO40&lt;&gt;"",HLOOKUP(COUNT($IN40:IO40)+1,$G$4:$EH$8,IP$14,0)*$D40,IF($C40=IP$17,$G$7*$D40,""))</f>
        <v/>
      </c>
      <c r="IQ40" s="34" t="str">
        <f>IF(IP40&lt;&gt;"",HLOOKUP(COUNT($IN40:IP40)+1,$G$4:$EH$8,IQ$14,0)*$D40,IF($C40=IQ$17,$G$7*$D40,""))</f>
        <v/>
      </c>
      <c r="IR40" s="34" t="str">
        <f>IF(IQ40&lt;&gt;"",HLOOKUP(COUNT($IN40:IQ40)+1,$G$4:$EH$8,IR$14,0)*$D40,IF($C40=IR$17,$G$7*$D40,""))</f>
        <v/>
      </c>
      <c r="IS40" s="34" t="str">
        <f>IF(IR40&lt;&gt;"",HLOOKUP(COUNT($IN40:IR40)+1,$G$4:$EH$8,IS$14,0)*$D40,IF($C40=IS$17,$G$7*$D40,""))</f>
        <v/>
      </c>
      <c r="IT40" s="34" t="str">
        <f>IF(IS40&lt;&gt;"",HLOOKUP(COUNT($IN40:IS40)+1,$G$4:$EH$8,IT$14,0)*$D40,IF($C40=IT$17,$G$7*$D40,""))</f>
        <v/>
      </c>
      <c r="IU40" s="34" t="str">
        <f>IF(IT40&lt;&gt;"",HLOOKUP(COUNT($IN40:IT40)+1,$G$4:$EH$8,IU$14,0)*$D40,IF($C40=IU$17,$G$7*$D40,""))</f>
        <v/>
      </c>
      <c r="IV40" s="34" t="str">
        <f>IF(IU40&lt;&gt;"",HLOOKUP(COUNT($IN40:IU40)+1,$G$4:$EH$8,IV$14,0)*$D40,IF($C40=IV$17,$G$7*$D40,""))</f>
        <v/>
      </c>
      <c r="IW40" s="34" t="str">
        <f>IF(IV40&lt;&gt;"",HLOOKUP(COUNT($IN40:IV40)+1,$G$4:$EH$8,IW$14,0)*$D40,IF($C40=IW$17,$G$7*$D40,""))</f>
        <v/>
      </c>
      <c r="IX40" s="34" t="str">
        <f>IF(IW40&lt;&gt;"",HLOOKUP(COUNT($IN40:IW40)+1,$G$4:$EH$8,IX$14,0)*$D40,IF($C40=IX$17,$G$7*$D40,""))</f>
        <v/>
      </c>
      <c r="IY40" s="34" t="str">
        <f>IF(IX40&lt;&gt;"",HLOOKUP(COUNT($IN40:IX40)+1,$G$4:$EH$8,IY$14,0)*$D40,IF($C40=IY$17,$G$7*$D40,""))</f>
        <v/>
      </c>
      <c r="IZ40" s="34" t="str">
        <f>IF(IY40&lt;&gt;"",HLOOKUP(COUNT($IN40:IY40)+1,$G$4:$EH$8,IZ$14,0)*$D40,IF($C40=IZ$17,$G$7*$D40,""))</f>
        <v/>
      </c>
      <c r="JA40" s="34" t="str">
        <f>IF(IZ40&lt;&gt;"",HLOOKUP(COUNT($IN40:IZ40)+1,$G$4:$EH$8,JA$14,0)*$D40,IF($C40=JA$17,$G$7*$D40,""))</f>
        <v/>
      </c>
      <c r="JB40" s="34" t="str">
        <f>IF(JA40&lt;&gt;"",HLOOKUP(COUNT($IN40:JA40)+1,$G$4:$EH$8,JB$14,0)*$D40,IF($C40=JB$17,$G$7*$D40,""))</f>
        <v/>
      </c>
      <c r="JC40" s="34" t="str">
        <f>IF(JB40&lt;&gt;"",HLOOKUP(COUNT($IN40:JB40)+1,$G$4:$EH$8,JC$14,0)*$D40,IF($C40=JC$17,$G$7*$D40,""))</f>
        <v/>
      </c>
      <c r="JD40" s="34" t="str">
        <f>IF(JC40&lt;&gt;"",HLOOKUP(COUNT($IN40:JC40)+1,$G$4:$EH$8,JD$14,0)*$D40,IF($C40=JD$17,$G$7*$D40,""))</f>
        <v/>
      </c>
      <c r="JE40" s="34" t="str">
        <f>IF(JD40&lt;&gt;"",HLOOKUP(COUNT($IN40:JD40)+1,$G$4:$EH$8,JE$14,0)*$D40,IF($C40=JE$17,$G$7*$D40,""))</f>
        <v/>
      </c>
      <c r="JF40" s="34" t="str">
        <f>IF(JE40&lt;&gt;"",HLOOKUP(COUNT($IN40:JE40)+1,$G$4:$EH$8,JF$14,0)*$D40,IF($C40=JF$17,$G$7*$D40,""))</f>
        <v/>
      </c>
      <c r="JG40" s="34" t="str">
        <f>IF(JF40&lt;&gt;"",HLOOKUP(COUNT($IN40:JF40)+1,$G$4:$EH$8,JG$14,0)*$D40,IF($C40=JG$17,$G$7*$D40,""))</f>
        <v/>
      </c>
      <c r="JH40" s="34" t="str">
        <f>IF(JG40&lt;&gt;"",HLOOKUP(COUNT($IN40:JG40)+1,$G$4:$EH$8,JH$14,0)*$D40,IF($C40=JH$17,$G$7*$D40,""))</f>
        <v/>
      </c>
      <c r="JI40" s="34" t="str">
        <f>IF(JH40&lt;&gt;"",HLOOKUP(COUNT($IN40:JH40)+1,$G$4:$EH$8,JI$14,0)*$D40,IF($C40=JI$17,$G$7*$D40,""))</f>
        <v/>
      </c>
      <c r="JJ40" s="34">
        <f>IF(JI40&lt;&gt;"",HLOOKUP(COUNT($IN40:JI40)+1,$G$4:$EH$8,JJ$14,0)*$D40,IF($C40=JJ$17,$G$7*$D40,""))</f>
        <v>0</v>
      </c>
      <c r="JK40" s="34">
        <f>IF(JJ40&lt;&gt;"",HLOOKUP(COUNT($IN40:JJ40)+1,$G$4:$EH$8,JK$14,0)*$D40,IF($C40=JK$17,$G$7*$D40,""))</f>
        <v>1500</v>
      </c>
      <c r="JL40" s="34">
        <f>IF(JK40&lt;&gt;"",HLOOKUP(COUNT($IN40:JK40)+1,$G$4:$EH$8,JL$14,0)*$D40,IF($C40=JL$17,$G$7*$D40,""))</f>
        <v>1500</v>
      </c>
      <c r="JM40" s="34">
        <f>IF(JL40&lt;&gt;"",HLOOKUP(COUNT($IN40:JL40)+1,$G$4:$EH$8,JM$14,0)*$D40,IF($C40=JM$17,$G$7*$D40,""))</f>
        <v>1500</v>
      </c>
      <c r="JN40" s="34">
        <f>IF(JM40&lt;&gt;"",HLOOKUP(COUNT($IN40:JM40)+1,$G$4:$EH$8,JN$14,0)*$D40,IF($C40=JN$17,$G$7*$D40,""))</f>
        <v>1500</v>
      </c>
      <c r="JO40" s="34">
        <f>IF(JN40&lt;&gt;"",HLOOKUP(COUNT($IN40:JN40)+1,$G$4:$EH$8,JO$14,0)*$D40,IF($C40=JO$17,$G$7*$D40,""))</f>
        <v>1508.0763680696637</v>
      </c>
      <c r="JP40" s="34">
        <f>IF(JO40&lt;&gt;"",HLOOKUP(COUNT($IN40:JO40)+1,$G$4:$EH$8,JP$14,0)*$D40,IF($C40=JP$17,$G$7*$D40,""))</f>
        <v>1809.6916416835954</v>
      </c>
      <c r="JQ40" s="34">
        <f>IF(JP40&lt;&gt;"",HLOOKUP(COUNT($IN40:JP40)+1,$G$4:$EH$8,JQ$14,0)*$D40,IF($C40=JQ$17,$G$7*$D40,""))</f>
        <v>2099.2423043529707</v>
      </c>
      <c r="JR40" s="34">
        <f>IF(JQ40&lt;&gt;"",HLOOKUP(COUNT($IN40:JQ40)+1,$G$4:$EH$8,JR$14,0)*$D40,IF($C40=JR$17,$G$7*$D40,""))</f>
        <v>2393.1362269623874</v>
      </c>
      <c r="JS40" s="34">
        <f>IF(JR40&lt;&gt;"",HLOOKUP(COUNT($IN40:JR40)+1,$G$4:$EH$8,JS$14,0)*$D40,IF($C40=JS$17,$G$7*$D40,""))</f>
        <v>2704.243936467496</v>
      </c>
      <c r="JT40" s="34">
        <f>IF(JS40&lt;&gt;"",HLOOKUP(COUNT($IN40:JS40)+1,$G$4:$EH$8,JT$14,0)*$D40,IF($C40=JT$17,$G$7*$D40,""))</f>
        <v>3001.7107694789211</v>
      </c>
      <c r="JU40" s="34">
        <f>IF(JT40&lt;&gt;"",HLOOKUP(COUNT($IN40:JT40)+1,$G$4:$EH$8,JU$14,0)*$D40,IF($C40=JU$17,$G$7*$D40,""))</f>
        <v>3301.8818464268134</v>
      </c>
      <c r="JV40" s="34">
        <f>IF(JU40&lt;&gt;"",HLOOKUP(COUNT($IN40:JU40)+1,$G$4:$EH$8,JV$14,0)*$D40,IF($C40=JV$17,$G$7*$D40,""))</f>
        <v>2476.4113848201114</v>
      </c>
      <c r="JW40" s="34">
        <f>IF(JV40&lt;&gt;"",HLOOKUP(COUNT($IN40:JV40)+1,$G$4:$EH$8,JW$14,0)*$D40,IF($C40=JW$17,$G$7*$D40,""))</f>
        <v>2352.5908155791044</v>
      </c>
      <c r="JX40" s="34">
        <f>IF(JW40&lt;&gt;"",HLOOKUP(COUNT($IN40:JW40)+1,$G$4:$EH$8,JX$14,0)*$D40,IF($C40=JX$17,$G$7*$D40,""))</f>
        <v>2587.8498971370159</v>
      </c>
      <c r="JY40" s="34">
        <f>IF(JX40&lt;&gt;"",HLOOKUP(COUNT($IN40:JX40)+1,$G$4:$EH$8,JY$14,0)*$D40,IF($C40=JY$17,$G$7*$D40,""))</f>
        <v>2846.6348868507184</v>
      </c>
      <c r="JZ40" s="34">
        <f>IF(JY40&lt;&gt;"",HLOOKUP(COUNT($IN40:JY40)+1,$G$4:$EH$8,JZ$14,0)*$D40,IF($C40=JZ$17,$G$7*$D40,""))</f>
        <v>3131.2983755357891</v>
      </c>
      <c r="KA40" s="34">
        <f>IF(JZ40&lt;&gt;"",HLOOKUP(COUNT($IN40:JZ40)+1,$G$4:$EH$8,KA$14,0)*$D40,IF($C40=KA$17,$G$7*$D40,""))</f>
        <v>3444.428213089368</v>
      </c>
      <c r="KB40" s="34">
        <f>IF(KA40&lt;&gt;"",HLOOKUP(COUNT($IN40:KA40)+1,$G$4:$EH$8,KB$14,0)*$D40,IF($C40=KB$17,$G$7*$D40,""))</f>
        <v>3272.2068024348982</v>
      </c>
      <c r="KC40" s="34">
        <f>IF(KB40&lt;&gt;"",HLOOKUP(COUNT($IN40:KB40)+1,$G$4:$EH$8,KC$14,0)*$D40,IF($C40=KC$17,$G$7*$D40,""))</f>
        <v>3108.596462313154</v>
      </c>
      <c r="KD40" s="34">
        <f>IF(KC40&lt;&gt;"",HLOOKUP(COUNT($IN40:KC40)+1,$G$4:$EH$8,KD$14,0)*$D40,IF($C40=KD$17,$G$7*$D40,""))</f>
        <v>3326.1982146750747</v>
      </c>
      <c r="KE40" s="34">
        <f>IF(KD40&lt;&gt;"",HLOOKUP(COUNT($IN40:KD40)+1,$G$4:$EH$8,KE$14,0)*$D40,IF($C40=KE$17,$G$7*$D40,""))</f>
        <v>3559.0320897023298</v>
      </c>
      <c r="KF40" s="34">
        <f>IF(KE40&lt;&gt;"",HLOOKUP(COUNT($IN40:KE40)+1,$G$4:$EH$8,KF$14,0)*$D40,IF($C40=KF$17,$G$7*$D40,""))</f>
        <v>3808.164335981493</v>
      </c>
      <c r="KG40" s="34">
        <f>IF(KF40&lt;&gt;"",HLOOKUP(COUNT($IN40:KF40)+1,$G$4:$EH$8,KG$14,0)*$D40,IF($C40=KG$17,$G$7*$D40,""))</f>
        <v>4188.9807695796417</v>
      </c>
      <c r="KH40" s="34">
        <f>IF(KG40&lt;&gt;"",HLOOKUP(COUNT($IN40:KG40)+1,$G$4:$EH$8,KH$14,0)*$D40,IF($C40=KH$17,$G$7*$D40,""))</f>
        <v>3560.6336541426963</v>
      </c>
      <c r="KI40" s="34">
        <f>IF(KH40&lt;&gt;"",HLOOKUP(COUNT($IN40:KH40)+1,$G$4:$EH$8,KI$14,0)*$D40,IF($C40=KI$17,$G$7*$D40,""))</f>
        <v>3382.6019714355621</v>
      </c>
      <c r="KJ40" s="34">
        <f>IF(KI40&lt;&gt;"",HLOOKUP(COUNT($IN40:KI40)+1,$G$4:$EH$8,KJ$14,0)*$D40,IF($C40=KJ$17,$G$7*$D40,""))</f>
        <v>3551.7320700073401</v>
      </c>
      <c r="KK40" s="34">
        <f>IF(KJ40&lt;&gt;"",HLOOKUP(COUNT($IN40:KJ40)+1,$G$4:$EH$8,KK$14,0)*$D40,IF($C40=KK$17,$G$7*$D40,""))</f>
        <v>3729.3186735077074</v>
      </c>
      <c r="KL40" s="34">
        <f>IF(KK40&lt;&gt;"",HLOOKUP(COUNT($IN40:KK40)+1,$G$4:$EH$8,KL$14,0)*$D40,IF($C40=KL$17,$G$7*$D40,""))</f>
        <v>3915.7846071830909</v>
      </c>
      <c r="KM40" s="34">
        <f>IF(KL40&lt;&gt;"",HLOOKUP(COUNT($IN40:KL40)+1,$G$4:$EH$8,KM$14,0)*$D40,IF($C40=KM$17,$G$7*$D40,""))</f>
        <v>4189.8895296859082</v>
      </c>
      <c r="KN40" s="34">
        <f>IF(KM40&lt;&gt;"",HLOOKUP(COUNT($IN40:KM40)+1,$G$4:$EH$8,KN$14,0)*$D40,IF($C40=KN$17,$G$7*$D40,""))</f>
        <v>3770.9005767173176</v>
      </c>
      <c r="KO40" s="34">
        <f>IF(KN40&lt;&gt;"",HLOOKUP(COUNT($IN40:KN40)+1,$G$4:$EH$8,KO$14,0)*$D40,IF($C40=KO$17,$G$7*$D40,""))</f>
        <v>3393.8105190455867</v>
      </c>
      <c r="KP40" s="34">
        <f>IF(KO40&lt;&gt;"",HLOOKUP(COUNT($IN40:KO40)+1,$G$4:$EH$8,KP$14,0)*$D40,IF($C40=KP$17,$G$7*$D40,""))</f>
        <v>3631.3772553787771</v>
      </c>
      <c r="KQ40" s="34">
        <f>IF(KP40&lt;&gt;"",HLOOKUP(COUNT($IN40:KP40)+1,$G$4:$EH$8,KQ$14,0)*$D40,IF($C40=KQ$17,$G$7*$D40,""))</f>
        <v>3885.5736632552903</v>
      </c>
      <c r="KR40" s="34">
        <f>IF(KQ40&lt;&gt;"",HLOOKUP(COUNT($IN40:KQ40)+1,$G$4:$EH$8,KR$14,0)*$D40,IF($C40=KR$17,$G$7*$D40,""))</f>
        <v>4157.5638196831624</v>
      </c>
      <c r="KS40" s="34">
        <f>IF(KR40&lt;&gt;"",HLOOKUP(COUNT($IN40:KR40)+1,$G$4:$EH$8,KS$14,0)*$D40,IF($C40=KS$17,$G$7*$D40,""))</f>
        <v>4490.1689252578153</v>
      </c>
      <c r="KT40" s="34">
        <f>IF(KS40&lt;&gt;"",HLOOKUP(COUNT($IN40:KS40)+1,$G$4:$EH$8,KT$14,0)*$D40,IF($C40=KT$17,$G$7*$D40,""))</f>
        <v>3861.5452757217213</v>
      </c>
      <c r="KU40" s="34">
        <f>IF(KT40&lt;&gt;"",HLOOKUP(COUNT($IN40:KT40)+1,$G$4:$EH$8,KU$14,0)*$D40,IF($C40=KU$17,$G$7*$D40,""))</f>
        <v>3668.4680119356344</v>
      </c>
      <c r="KV40" s="34">
        <f>IF(KU40&lt;&gt;"",HLOOKUP(COUNT($IN40:KU40)+1,$G$4:$EH$8,KV$14,0)*$D40,IF($C40=KV$17,$G$7*$D40,""))</f>
        <v>3851.8914125324177</v>
      </c>
      <c r="KW40" s="34">
        <f>IF(KV40&lt;&gt;"",HLOOKUP(COUNT($IN40:KV40)+1,$G$4:$EH$8,KW$14,0)*$D40,IF($C40=KW$17,$G$7*$D40,""))</f>
        <v>4044.485983159037</v>
      </c>
      <c r="KX40" s="34">
        <f>IF(KW40&lt;&gt;"",HLOOKUP(COUNT($IN40:KW40)+1,$G$4:$EH$8,KX$14,0)*$D40,IF($C40=KX$17,$G$7*$D40,""))</f>
        <v>4246.7102823169889</v>
      </c>
      <c r="KY40" s="34">
        <f>IF(KX40&lt;&gt;"",HLOOKUP(COUNT($IN40:KX40)+1,$G$4:$EH$8,KY$14,0)*$D40,IF($C40=KY$17,$G$7*$D40,""))</f>
        <v>4543.9800020791772</v>
      </c>
      <c r="KZ40" s="34">
        <f>IF(KY40&lt;&gt;"",HLOOKUP(COUNT($IN40:KY40)+1,$G$4:$EH$8,KZ$14,0)*$D40,IF($C40=KZ$17,$G$7*$D40,""))</f>
        <v>4089.5820018712611</v>
      </c>
      <c r="LA40" s="34">
        <f>IF(KZ40&lt;&gt;"",HLOOKUP(COUNT($IN40:KZ40)+1,$G$4:$EH$8,LA$14,0)*$D40,IF($C40=LA$17,$G$7*$D40,""))</f>
        <v>3680.6238016841344</v>
      </c>
      <c r="LB40" s="34">
        <f>IF(LA40&lt;&gt;"",HLOOKUP(COUNT($IN40:LA40)+1,$G$4:$EH$8,LB$14,0)*$D40,IF($C40=LB$17,$G$7*$D40,""))</f>
        <v>3938.2674678020244</v>
      </c>
      <c r="LC40" s="34">
        <f>IF(LB40&lt;&gt;"",HLOOKUP(COUNT($IN40:LB40)+1,$G$4:$EH$8,LC$14,0)*$D40,IF($C40=LC$17,$G$7*$D40,""))</f>
        <v>4213.9461905481658</v>
      </c>
      <c r="LD40" s="34">
        <f>IF(LC40&lt;&gt;"",HLOOKUP(COUNT($IN40:LC40)+1,$G$4:$EH$8,LD$14,0)*$D40,IF($C40=LD$17,$G$7*$D40,""))</f>
        <v>4508.9224238865372</v>
      </c>
      <c r="LE40" s="34">
        <f>IF(LD40&lt;&gt;"",HLOOKUP(COUNT($IN40:LD40)+1,$G$4:$EH$8,LE$14,0)*$D40,IF($C40=LE$17,$G$7*$D40,""))</f>
        <v>4869.6362177974597</v>
      </c>
      <c r="LF40" s="34">
        <f>IF(LE40&lt;&gt;"",HLOOKUP(COUNT($IN40:LE40)+1,$G$4:$EH$8,LF$14,0)*$D40,IF($C40=LF$17,$G$7*$D40,""))</f>
        <v>4236.5835094837894</v>
      </c>
      <c r="LG40" s="34">
        <f>IF(LF40&lt;&gt;"",HLOOKUP(COUNT($IN40:LF40)+1,$G$4:$EH$8,LG$14,0)*$D40,IF($C40=LG$17,$G$7*$D40,""))</f>
        <v>4024.7543340096008</v>
      </c>
      <c r="LH40" s="34">
        <f>IF(LG40&lt;&gt;"",HLOOKUP(COUNT($IN40:LG40)+1,$G$4:$EH$8,LH$14,0)*$D40,IF($C40=LH$17,$G$7*$D40,""))</f>
        <v>4225.9920507100805</v>
      </c>
      <c r="LI40" s="34">
        <f>IF(LH40&lt;&gt;"",HLOOKUP(COUNT($IN40:LH40)+1,$G$4:$EH$8,LI$14,0)*$D40,IF($C40=LI$17,$G$7*$D40,""))</f>
        <v>4437.2916532455847</v>
      </c>
      <c r="LJ40" s="34">
        <f>IF(LI40&lt;&gt;"",HLOOKUP(COUNT($IN40:LI40)+1,$G$4:$EH$8,LJ$14,0)*$D40,IF($C40=LJ$17,$G$7*$D40,""))</f>
        <v>4659.1562359078653</v>
      </c>
      <c r="LK40" s="34">
        <f>IF(LJ40&lt;&gt;"",HLOOKUP(COUNT($IN40:LJ40)+1,$G$4:$EH$8,LK$14,0)*$D40,IF($C40=LK$17,$G$7*$D40,""))</f>
        <v>4985.297172421414</v>
      </c>
      <c r="LL40" s="34">
        <f>IF(LK40&lt;&gt;"",HLOOKUP(COUNT($IN40:LK40)+1,$G$4:$EH$8,LL$14,0)*$D40,IF($C40=LL$17,$G$7*$D40,""))</f>
        <v>4486.7674551792725</v>
      </c>
      <c r="LM40" s="34">
        <f>IF(LL40&lt;&gt;"",HLOOKUP(COUNT($IN40:LL40)+1,$G$4:$EH$8,LM$14,0)*$D40,IF($C40=LM$17,$G$7*$D40,""))</f>
        <v>4038.090709661346</v>
      </c>
      <c r="LN40" s="34">
        <f>IF(LM40&lt;&gt;"",HLOOKUP(COUNT($IN40:LM40)+1,$G$4:$EH$8,LN$14,0)*$D40,IF($C40=LN$17,$G$7*$D40,""))</f>
        <v>4320.7570593376404</v>
      </c>
      <c r="LO40" s="34">
        <f>IF(LN40&lt;&gt;"",HLOOKUP(COUNT($IN40:LN40)+1,$G$4:$EH$8,LO$14,0)*$D40,IF($C40=LO$17,$G$7*$D40,""))</f>
        <v>4623.2100534912752</v>
      </c>
      <c r="LP40" s="34">
        <f>IF(LO40&lt;&gt;"",HLOOKUP(COUNT($IN40:LO40)+1,$G$4:$EH$8,LP$14,0)*$D40,IF($C40=LP$17,$G$7*$D40,""))</f>
        <v>4946.8347572356643</v>
      </c>
      <c r="LQ40" s="34">
        <f>IF(LP40&lt;&gt;"",HLOOKUP(COUNT($IN40:LP40)+1,$G$4:$EH$8,LQ$14,0)*$D40,IF($C40=LQ$17,$G$7*$D40,""))</f>
        <v>5342.5815378145162</v>
      </c>
      <c r="LR40" s="34">
        <f>IF(LQ40&lt;&gt;"",HLOOKUP(COUNT($IN40:LQ40)+1,$G$4:$EH$8,LR$14,0)*$D40,IF($C40=LR$17,$G$7*$D40,""))</f>
        <v>3507.0851034378893</v>
      </c>
      <c r="LS40" s="34">
        <f>IF(LR40&lt;&gt;"",HLOOKUP(COUNT($IN40:LR40)+1,$G$4:$EH$8,LS$14,0)*$D40,IF($C40=LS$17,$G$7*$D40,""))</f>
        <v>3507.0851034378893</v>
      </c>
      <c r="LT40" s="34">
        <f>IF(LS40&lt;&gt;"",HLOOKUP(COUNT($IN40:LS40)+1,$G$4:$EH$8,LT$14,0)*$D40,IF($C40=LT$17,$G$7*$D40,""))</f>
        <v>3507.0851034378893</v>
      </c>
      <c r="LU40" s="34">
        <f>IF(LT40&lt;&gt;"",HLOOKUP(COUNT($IN40:LT40)+1,$G$4:$EH$8,LU$14,0)*$D40,IF($C40=LU$17,$G$7*$D40,""))</f>
        <v>3507.0851034378893</v>
      </c>
      <c r="LV40" s="34">
        <f>IF(LU40&lt;&gt;"",HLOOKUP(COUNT($IN40:LU40)+1,$G$4:$EH$8,LV$14,0)*$D40,IF($C40=LV$17,$G$7*$D40,""))</f>
        <v>3507.0851034378893</v>
      </c>
      <c r="LW40" s="34">
        <f>IF(LV40&lt;&gt;"",HLOOKUP(COUNT($IN40:LV40)+1,$G$4:$EH$8,LW$14,0)*$D40,IF($C40=LW$17,$G$7*$D40,""))</f>
        <v>3507.0851034378893</v>
      </c>
      <c r="LX40" s="34">
        <f>IF(LW40&lt;&gt;"",HLOOKUP(COUNT($IN40:LW40)+1,$G$4:$EH$8,LX$14,0)*$D40,IF($C40=LX$17,$G$7*$D40,""))</f>
        <v>3507.0851034378893</v>
      </c>
      <c r="LY40" s="34">
        <f>IF(LX40&lt;&gt;"",HLOOKUP(COUNT($IN40:LX40)+1,$G$4:$EH$8,LY$14,0)*$D40,IF($C40=LY$17,$G$7*$D40,""))</f>
        <v>3507.0851034378893</v>
      </c>
      <c r="LZ40" s="34">
        <f>IF(LY40&lt;&gt;"",HLOOKUP(COUNT($IN40:LY40)+1,$G$4:$EH$8,LZ$14,0)*$D40,IF($C40=LZ$17,$G$7*$D40,""))</f>
        <v>3507.0851034378893</v>
      </c>
      <c r="MA40" s="34">
        <f>IF(LZ40&lt;&gt;"",HLOOKUP(COUNT($IN40:LZ40)+1,$G$4:$EH$8,MA$14,0)*$D40,IF($C40=MA$17,$G$7*$D40,""))</f>
        <v>3507.0851034378893</v>
      </c>
      <c r="MB40" s="34">
        <f>IF(MA40&lt;&gt;"",HLOOKUP(COUNT($IN40:MA40)+1,$G$4:$EH$8,MB$14,0)*$D40,IF($C40=MB$17,$G$7*$D40,""))</f>
        <v>3507.0851034378893</v>
      </c>
      <c r="MC40" s="34">
        <f>IF(MB40&lt;&gt;"",HLOOKUP(COUNT($IN40:MB40)+1,$G$4:$EH$8,MC$14,0)*$D40,IF($C40=MC$17,$G$7*$D40,""))</f>
        <v>3507.0851034378893</v>
      </c>
      <c r="MD40" s="34">
        <f>IF(MC40&lt;&gt;"",HLOOKUP(COUNT($IN40:MC40)+1,$G$4:$EH$8,MD$14,0)*$D40,IF($C40=MD$17,$G$7*$D40,""))</f>
        <v>3507.0851034378893</v>
      </c>
      <c r="ME40" s="34">
        <f>IF(MD40&lt;&gt;"",HLOOKUP(COUNT($IN40:MD40)+1,$G$4:$EH$8,ME$14,0)*$D40,IF($C40=ME$17,$G$7*$D40,""))</f>
        <v>3507.0851034378893</v>
      </c>
      <c r="MF40" s="34">
        <f>IF(ME40&lt;&gt;"",HLOOKUP(COUNT($IN40:ME40)+1,$G$4:$EH$8,MF$14,0)*$D40,IF($C40=MF$17,$G$7*$D40,""))</f>
        <v>3507.0851034378893</v>
      </c>
      <c r="MG40" s="34">
        <f>IF(MF40&lt;&gt;"",HLOOKUP(COUNT($IN40:MF40)+1,$G$4:$EH$8,MG$14,0)*$D40,IF($C40=MG$17,$G$7*$D40,""))</f>
        <v>3507.0851034378893</v>
      </c>
      <c r="MH40" s="34">
        <f>IF(MG40&lt;&gt;"",HLOOKUP(COUNT($IN40:MG40)+1,$G$4:$EH$8,MH$14,0)*$D40,IF($C40=MH$17,$G$7*$D40,""))</f>
        <v>3507.0851034378893</v>
      </c>
      <c r="MI40" s="34">
        <f>IF(MH40&lt;&gt;"",HLOOKUP(COUNT($IN40:MH40)+1,$G$4:$EH$8,MI$14,0)*$D40,IF($C40=MI$17,$G$7*$D40,""))</f>
        <v>3507.0851034378893</v>
      </c>
      <c r="MJ40" s="34">
        <f>IF(MI40&lt;&gt;"",HLOOKUP(COUNT($IN40:MI40)+1,$G$4:$EH$8,MJ$14,0)*$D40,IF($C40=MJ$17,$G$7*$D40,""))</f>
        <v>3507.0851034378893</v>
      </c>
      <c r="MK40" s="34">
        <f>IF(MJ40&lt;&gt;"",HLOOKUP(COUNT($IN40:MJ40)+1,$G$4:$EH$8,MK$14,0)*$D40,IF($C40=MK$17,$G$7*$D40,""))</f>
        <v>3507.0851034378893</v>
      </c>
      <c r="ML40" s="34">
        <f>IF(MK40&lt;&gt;"",HLOOKUP(COUNT($IN40:MK40)+1,$G$4:$EH$8,ML$14,0)*$D40,IF($C40=ML$17,$G$7*$D40,""))</f>
        <v>3507.0851034378893</v>
      </c>
      <c r="MM40" s="34">
        <f>IF(ML40&lt;&gt;"",HLOOKUP(COUNT($IN40:ML40)+1,$G$4:$EH$8,MM$14,0)*$D40,IF($C40=MM$17,$G$7*$D40,""))</f>
        <v>3507.0851034378893</v>
      </c>
      <c r="MN40" s="34">
        <f>IF(MM40&lt;&gt;"",HLOOKUP(COUNT($IN40:MM40)+1,$G$4:$EH$8,MN$14,0)*$D40,IF($C40=MN$17,$G$7*$D40,""))</f>
        <v>3507.0851034378893</v>
      </c>
      <c r="MO40" s="34">
        <f>IF(MN40&lt;&gt;"",HLOOKUP(COUNT($IN40:MN40)+1,$G$4:$EH$8,MO$14,0)*$D40,IF($C40=MO$17,$G$7*$D40,""))</f>
        <v>3507.0851034378893</v>
      </c>
      <c r="MP40" s="34">
        <f>IF(MO40&lt;&gt;"",HLOOKUP(COUNT($IN40:MO40)+1,$G$4:$EH$8,MP$14,0)*$D40,IF($C40=MP$17,$G$7*$D40,""))</f>
        <v>3507.0851034378893</v>
      </c>
      <c r="MQ40" s="34">
        <f>IF(MP40&lt;&gt;"",HLOOKUP(COUNT($IN40:MP40)+1,$G$4:$EH$8,MQ$14,0)*$D40,IF($C40=MQ$17,$G$7*$D40,""))</f>
        <v>3507.0851034378893</v>
      </c>
      <c r="MR40" s="34">
        <f>IF(MQ40&lt;&gt;"",HLOOKUP(COUNT($IN40:MQ40)+1,$G$4:$EH$8,MR$14,0)*$D40,IF($C40=MR$17,$G$7*$D40,""))</f>
        <v>3507.0851034378893</v>
      </c>
      <c r="MS40" s="34">
        <f>IF(MR40&lt;&gt;"",HLOOKUP(COUNT($IN40:MR40)+1,$G$4:$EH$8,MS$14,0)*$D40,IF($C40=MS$17,$G$7*$D40,""))</f>
        <v>3507.0851034378893</v>
      </c>
      <c r="MT40" s="34">
        <f>IF(MS40&lt;&gt;"",HLOOKUP(COUNT($IN40:MS40)+1,$G$4:$EH$8,MT$14,0)*$D40,IF($C40=MT$17,$G$7*$D40,""))</f>
        <v>3507.0851034378893</v>
      </c>
      <c r="MU40" s="34">
        <f>IF(MT40&lt;&gt;"",HLOOKUP(COUNT($IN40:MT40)+1,$G$4:$EH$8,MU$14,0)*$D40,IF($C40=MU$17,$G$7*$D40,""))</f>
        <v>3507.0851034378893</v>
      </c>
      <c r="MV40" s="34">
        <f>IF(MU40&lt;&gt;"",HLOOKUP(COUNT($IN40:MU40)+1,$G$4:$EH$8,MV$14,0)*$D40,IF($C40=MV$17,$G$7*$D40,""))</f>
        <v>3507.0851034378893</v>
      </c>
      <c r="MW40" s="34">
        <f>IF(MV40&lt;&gt;"",HLOOKUP(COUNT($IN40:MV40)+1,$G$4:$EH$8,MW$14,0)*$D40,IF($C40=MW$17,$G$7*$D40,""))</f>
        <v>3507.0851034378893</v>
      </c>
      <c r="MX40" s="34">
        <f>IF(MW40&lt;&gt;"",HLOOKUP(COUNT($IN40:MW40)+1,$G$4:$EH$8,MX$14,0)*$D40,IF($C40=MX$17,$G$7*$D40,""))</f>
        <v>3507.0851034378893</v>
      </c>
      <c r="MY40" s="34">
        <f>IF(MX40&lt;&gt;"",HLOOKUP(COUNT($IN40:MX40)+1,$G$4:$EH$8,MY$14,0)*$D40,IF($C40=MY$17,$G$7*$D40,""))</f>
        <v>3507.0851034378893</v>
      </c>
      <c r="MZ40" s="34">
        <f>IF(MY40&lt;&gt;"",HLOOKUP(COUNT($IN40:MY40)+1,$G$4:$EH$8,MZ$14,0)*$D40,IF($C40=MZ$17,$G$7*$D40,""))</f>
        <v>3507.0851034378893</v>
      </c>
      <c r="NA40" s="34">
        <f>IF(MZ40&lt;&gt;"",HLOOKUP(COUNT($IN40:MZ40)+1,$G$4:$EH$8,NA$14,0)*$D40,IF($C40=NA$17,$G$7*$D40,""))</f>
        <v>3507.0851034378893</v>
      </c>
      <c r="NB40" s="34">
        <f>IF(NA40&lt;&gt;"",HLOOKUP(COUNT($IN40:NA40)+1,$G$4:$EH$8,NB$14,0)*$D40,IF($C40=NB$17,$G$7*$D40,""))</f>
        <v>3507.0851034378893</v>
      </c>
      <c r="NC40" s="34">
        <f>IF(NB40&lt;&gt;"",HLOOKUP(COUNT($IN40:NB40)+1,$G$4:$EH$8,NC$14,0)*$D40,IF($C40=NC$17,$G$7*$D40,""))</f>
        <v>3507.0851034378893</v>
      </c>
      <c r="ND40" s="34">
        <f>IF(NC40&lt;&gt;"",HLOOKUP(COUNT($IN40:NC40)+1,$G$4:$EH$8,ND$14,0)*$D40,IF($C40=ND$17,$G$7*$D40,""))</f>
        <v>3507.0851034378893</v>
      </c>
      <c r="NF40" s="34" t="str">
        <f>IF(NE40&lt;&gt;"",HLOOKUP(COUNT($NE40:NE40)+1,$G$4:$EH$8,NF$14,0)*$D40,IF($C40=NF$17,$G$8*$D40,""))</f>
        <v/>
      </c>
      <c r="NG40" s="34" t="str">
        <f>IF(NF40&lt;&gt;"",HLOOKUP(COUNT($NE40:NF40)+1,$G$4:$EH$8,NG$14,0)*$D40,IF($C40=NG$17,$G$8*$D40,""))</f>
        <v/>
      </c>
      <c r="NH40" s="34" t="str">
        <f>IF(NG40&lt;&gt;"",HLOOKUP(COUNT($NE40:NG40)+1,$G$4:$EH$8,NH$14,0)*$D40,IF($C40=NH$17,$G$8*$D40,""))</f>
        <v/>
      </c>
      <c r="NI40" s="34" t="str">
        <f>IF(NH40&lt;&gt;"",HLOOKUP(COUNT($NE40:NH40)+1,$G$4:$EH$8,NI$14,0)*$D40,IF($C40=NI$17,$G$8*$D40,""))</f>
        <v/>
      </c>
      <c r="NJ40" s="34" t="str">
        <f>IF(NI40&lt;&gt;"",HLOOKUP(COUNT($NE40:NI40)+1,$G$4:$EH$8,NJ$14,0)*$D40,IF($C40=NJ$17,$G$8*$D40,""))</f>
        <v/>
      </c>
      <c r="NK40" s="34" t="str">
        <f>IF(NJ40&lt;&gt;"",HLOOKUP(COUNT($NE40:NJ40)+1,$G$4:$EH$8,NK$14,0)*$D40,IF($C40=NK$17,$G$8*$D40,""))</f>
        <v/>
      </c>
      <c r="NL40" s="34" t="str">
        <f>IF(NK40&lt;&gt;"",HLOOKUP(COUNT($NE40:NK40)+1,$G$4:$EH$8,NL$14,0)*$D40,IF($C40=NL$17,$G$8*$D40,""))</f>
        <v/>
      </c>
      <c r="NM40" s="34" t="str">
        <f>IF(NL40&lt;&gt;"",HLOOKUP(COUNT($NE40:NL40)+1,$G$4:$EH$8,NM$14,0)*$D40,IF($C40=NM$17,$G$8*$D40,""))</f>
        <v/>
      </c>
      <c r="NN40" s="34" t="str">
        <f>IF(NM40&lt;&gt;"",HLOOKUP(COUNT($NE40:NM40)+1,$G$4:$EH$8,NN$14,0)*$D40,IF($C40=NN$17,$G$8*$D40,""))</f>
        <v/>
      </c>
      <c r="NO40" s="34" t="str">
        <f>IF(NN40&lt;&gt;"",HLOOKUP(COUNT($NE40:NN40)+1,$G$4:$EH$8,NO$14,0)*$D40,IF($C40=NO$17,$G$8*$D40,""))</f>
        <v/>
      </c>
      <c r="NP40" s="34" t="str">
        <f>IF(NO40&lt;&gt;"",HLOOKUP(COUNT($NE40:NO40)+1,$G$4:$EH$8,NP$14,0)*$D40,IF($C40=NP$17,$G$8*$D40,""))</f>
        <v/>
      </c>
      <c r="NQ40" s="34" t="str">
        <f>IF(NP40&lt;&gt;"",HLOOKUP(COUNT($NE40:NP40)+1,$G$4:$EH$8,NQ$14,0)*$D40,IF($C40=NQ$17,$G$8*$D40,""))</f>
        <v/>
      </c>
      <c r="NR40" s="34" t="str">
        <f>IF(NQ40&lt;&gt;"",HLOOKUP(COUNT($NE40:NQ40)+1,$G$4:$EH$8,NR$14,0)*$D40,IF($C40=NR$17,$G$8*$D40,""))</f>
        <v/>
      </c>
      <c r="NS40" s="34" t="str">
        <f>IF(NR40&lt;&gt;"",HLOOKUP(COUNT($NE40:NR40)+1,$G$4:$EH$8,NS$14,0)*$D40,IF($C40=NS$17,$G$8*$D40,""))</f>
        <v/>
      </c>
      <c r="NT40" s="34" t="str">
        <f>IF(NS40&lt;&gt;"",HLOOKUP(COUNT($NE40:NS40)+1,$G$4:$EH$8,NT$14,0)*$D40,IF($C40=NT$17,$G$8*$D40,""))</f>
        <v/>
      </c>
      <c r="NU40" s="34" t="str">
        <f>IF(NT40&lt;&gt;"",HLOOKUP(COUNT($NE40:NT40)+1,$G$4:$EH$8,NU$14,0)*$D40,IF($C40=NU$17,$G$8*$D40,""))</f>
        <v/>
      </c>
      <c r="NV40" s="34" t="str">
        <f>IF(NU40&lt;&gt;"",HLOOKUP(COUNT($NE40:NU40)+1,$G$4:$EH$8,NV$14,0)*$D40,IF($C40=NV$17,$G$8*$D40,""))</f>
        <v/>
      </c>
      <c r="NW40" s="34" t="str">
        <f>IF(NV40&lt;&gt;"",HLOOKUP(COUNT($NE40:NV40)+1,$G$4:$EH$8,NW$14,0)*$D40,IF($C40=NW$17,$G$8*$D40,""))</f>
        <v/>
      </c>
      <c r="NX40" s="34" t="str">
        <f>IF(NW40&lt;&gt;"",HLOOKUP(COUNT($NE40:NW40)+1,$G$4:$EH$8,NX$14,0)*$D40,IF($C40=NX$17,$G$8*$D40,""))</f>
        <v/>
      </c>
      <c r="NY40" s="34" t="str">
        <f>IF(NX40&lt;&gt;"",HLOOKUP(COUNT($NE40:NX40)+1,$G$4:$EH$8,NY$14,0)*$D40,IF($C40=NY$17,$G$8*$D40,""))</f>
        <v/>
      </c>
      <c r="NZ40" s="34" t="str">
        <f>IF(NY40&lt;&gt;"",HLOOKUP(COUNT($NE40:NY40)+1,$G$4:$EH$8,NZ$14,0)*$D40,IF($C40=NZ$17,$G$8*$D40,""))</f>
        <v/>
      </c>
      <c r="OA40" s="34">
        <f>IF(NZ40&lt;&gt;"",HLOOKUP(COUNT($NE40:NZ40)+1,$G$4:$EH$8,OA$14,0)*$D40,IF($C40=OA$17,$G$8*$D40,""))</f>
        <v>70000</v>
      </c>
      <c r="OB40" s="34">
        <f>IF(OA40&lt;&gt;"",HLOOKUP(COUNT($NE40:OA40)+1,$G$4:$EH$8,OB$14,0)*$D40,IF($C40=OB$17,$G$8*$D40,""))</f>
        <v>0</v>
      </c>
      <c r="OC40" s="34">
        <f>IF(OB40&lt;&gt;"",HLOOKUP(COUNT($NE40:OB40)+1,$G$4:$EH$8,OC$14,0)*$D40,IF($C40=OC$17,$G$8*$D40,""))</f>
        <v>0</v>
      </c>
      <c r="OD40" s="34">
        <f>IF(OC40&lt;&gt;"",HLOOKUP(COUNT($NE40:OC40)+1,$G$4:$EH$8,OD$14,0)*$D40,IF($C40=OD$17,$G$8*$D40,""))</f>
        <v>0</v>
      </c>
      <c r="OE40" s="34">
        <f>IF(OD40&lt;&gt;"",HLOOKUP(COUNT($NE40:OD40)+1,$G$4:$EH$8,OE$14,0)*$D40,IF($C40=OE$17,$G$8*$D40,""))</f>
        <v>0</v>
      </c>
      <c r="OF40" s="34">
        <f>IF(OE40&lt;&gt;"",HLOOKUP(COUNT($NE40:OE40)+1,$G$4:$EH$8,OF$14,0)*$D40,IF($C40=OF$17,$G$8*$D40,""))</f>
        <v>0</v>
      </c>
      <c r="OG40" s="34">
        <f>IF(OF40&lt;&gt;"",HLOOKUP(COUNT($NE40:OF40)+1,$G$4:$EH$8,OG$14,0)*$D40,IF($C40=OG$17,$G$8*$D40,""))</f>
        <v>0</v>
      </c>
      <c r="OH40" s="34">
        <f>IF(OG40&lt;&gt;"",HLOOKUP(COUNT($NE40:OG40)+1,$G$4:$EH$8,OH$14,0)*$D40,IF($C40=OH$17,$G$8*$D40,""))</f>
        <v>0</v>
      </c>
      <c r="OI40" s="34">
        <f>IF(OH40&lt;&gt;"",HLOOKUP(COUNT($NE40:OH40)+1,$G$4:$EH$8,OI$14,0)*$D40,IF($C40=OI$17,$G$8*$D40,""))</f>
        <v>0</v>
      </c>
      <c r="OJ40" s="34">
        <f>IF(OI40&lt;&gt;"",HLOOKUP(COUNT($NE40:OI40)+1,$G$4:$EH$8,OJ$14,0)*$D40,IF($C40=OJ$17,$G$8*$D40,""))</f>
        <v>0</v>
      </c>
      <c r="OK40" s="34">
        <f>IF(OJ40&lt;&gt;"",HLOOKUP(COUNT($NE40:OJ40)+1,$G$4:$EH$8,OK$14,0)*$D40,IF($C40=OK$17,$G$8*$D40,""))</f>
        <v>0</v>
      </c>
      <c r="OL40" s="34">
        <f>IF(OK40&lt;&gt;"",HLOOKUP(COUNT($NE40:OK40)+1,$G$4:$EH$8,OL$14,0)*$D40,IF($C40=OL$17,$G$8*$D40,""))</f>
        <v>0</v>
      </c>
      <c r="OM40" s="34">
        <f>IF(OL40&lt;&gt;"",HLOOKUP(COUNT($NE40:OL40)+1,$G$4:$EH$8,OM$14,0)*$D40,IF($C40=OM$17,$G$8*$D40,""))</f>
        <v>0</v>
      </c>
      <c r="ON40" s="34">
        <f>IF(OM40&lt;&gt;"",HLOOKUP(COUNT($NE40:OM40)+1,$G$4:$EH$8,ON$14,0)*$D40,IF($C40=ON$17,$G$8*$D40,""))</f>
        <v>0</v>
      </c>
      <c r="OO40" s="34">
        <f>IF(ON40&lt;&gt;"",HLOOKUP(COUNT($NE40:ON40)+1,$G$4:$EH$8,OO$14,0)*$D40,IF($C40=OO$17,$G$8*$D40,""))</f>
        <v>0</v>
      </c>
      <c r="OP40" s="34">
        <f>IF(OO40&lt;&gt;"",HLOOKUP(COUNT($NE40:OO40)+1,$G$4:$EH$8,OP$14,0)*$D40,IF($C40=OP$17,$G$8*$D40,""))</f>
        <v>0</v>
      </c>
      <c r="OQ40" s="34">
        <f>IF(OP40&lt;&gt;"",HLOOKUP(COUNT($NE40:OP40)+1,$G$4:$EH$8,OQ$14,0)*$D40,IF($C40=OQ$17,$G$8*$D40,""))</f>
        <v>0</v>
      </c>
      <c r="OR40" s="34">
        <f>IF(OQ40&lt;&gt;"",HLOOKUP(COUNT($NE40:OQ40)+1,$G$4:$EH$8,OR$14,0)*$D40,IF($C40=OR$17,$G$8*$D40,""))</f>
        <v>0</v>
      </c>
      <c r="OS40" s="34">
        <f>IF(OR40&lt;&gt;"",HLOOKUP(COUNT($NE40:OR40)+1,$G$4:$EH$8,OS$14,0)*$D40,IF($C40=OS$17,$G$8*$D40,""))</f>
        <v>0</v>
      </c>
      <c r="OT40" s="34">
        <f>IF(OS40&lt;&gt;"",HLOOKUP(COUNT($NE40:OS40)+1,$G$4:$EH$8,OT$14,0)*$D40,IF($C40=OT$17,$G$8*$D40,""))</f>
        <v>0</v>
      </c>
      <c r="OU40" s="34">
        <f>IF(OT40&lt;&gt;"",HLOOKUP(COUNT($NE40:OT40)+1,$G$4:$EH$8,OU$14,0)*$D40,IF($C40=OU$17,$G$8*$D40,""))</f>
        <v>0</v>
      </c>
      <c r="OV40" s="34">
        <f>IF(OU40&lt;&gt;"",HLOOKUP(COUNT($NE40:OU40)+1,$G$4:$EH$8,OV$14,0)*$D40,IF($C40=OV$17,$G$8*$D40,""))</f>
        <v>0</v>
      </c>
      <c r="OW40" s="34">
        <f>IF(OV40&lt;&gt;"",HLOOKUP(COUNT($NE40:OV40)+1,$G$4:$EH$8,OW$14,0)*$D40,IF($C40=OW$17,$G$8*$D40,""))</f>
        <v>0</v>
      </c>
      <c r="OX40" s="34">
        <f>IF(OW40&lt;&gt;"",HLOOKUP(COUNT($NE40:OW40)+1,$G$4:$EH$8,OX$14,0)*$D40,IF($C40=OX$17,$G$8*$D40,""))</f>
        <v>0</v>
      </c>
      <c r="OY40" s="34">
        <f>IF(OX40&lt;&gt;"",HLOOKUP(COUNT($NE40:OX40)+1,$G$4:$EH$8,OY$14,0)*$D40,IF($C40=OY$17,$G$8*$D40,""))</f>
        <v>0</v>
      </c>
      <c r="OZ40" s="34">
        <f>IF(OY40&lt;&gt;"",HLOOKUP(COUNT($NE40:OY40)+1,$G$4:$EH$8,OZ$14,0)*$D40,IF($C40=OZ$17,$G$8*$D40,""))</f>
        <v>0</v>
      </c>
      <c r="PA40" s="34">
        <f>IF(OZ40&lt;&gt;"",HLOOKUP(COUNT($NE40:OZ40)+1,$G$4:$EH$8,PA$14,0)*$D40,IF($C40=PA$17,$G$8*$D40,""))</f>
        <v>0</v>
      </c>
      <c r="PB40" s="34">
        <f>IF(PA40&lt;&gt;"",HLOOKUP(COUNT($NE40:PA40)+1,$G$4:$EH$8,PB$14,0)*$D40,IF($C40=PB$17,$G$8*$D40,""))</f>
        <v>0</v>
      </c>
      <c r="PC40" s="34">
        <f>IF(PB40&lt;&gt;"",HLOOKUP(COUNT($NE40:PB40)+1,$G$4:$EH$8,PC$14,0)*$D40,IF($C40=PC$17,$G$8*$D40,""))</f>
        <v>0</v>
      </c>
      <c r="PD40" s="34">
        <f>IF(PC40&lt;&gt;"",HLOOKUP(COUNT($NE40:PC40)+1,$G$4:$EH$8,PD$14,0)*$D40,IF($C40=PD$17,$G$8*$D40,""))</f>
        <v>0</v>
      </c>
      <c r="PE40" s="34">
        <f>IF(PD40&lt;&gt;"",HLOOKUP(COUNT($NE40:PD40)+1,$G$4:$EH$8,PE$14,0)*$D40,IF($C40=PE$17,$G$8*$D40,""))</f>
        <v>0</v>
      </c>
      <c r="PF40" s="34">
        <f>IF(PE40&lt;&gt;"",HLOOKUP(COUNT($NE40:PE40)+1,$G$4:$EH$8,PF$14,0)*$D40,IF($C40=PF$17,$G$8*$D40,""))</f>
        <v>0</v>
      </c>
      <c r="PG40" s="34">
        <f>IF(PF40&lt;&gt;"",HLOOKUP(COUNT($NE40:PF40)+1,$G$4:$EH$8,PG$14,0)*$D40,IF($C40=PG$17,$G$8*$D40,""))</f>
        <v>0</v>
      </c>
      <c r="PH40" s="34">
        <f>IF(PG40&lt;&gt;"",HLOOKUP(COUNT($NE40:PG40)+1,$G$4:$EH$8,PH$14,0)*$D40,IF($C40=PH$17,$G$8*$D40,""))</f>
        <v>0</v>
      </c>
      <c r="PI40" s="34">
        <f>IF(PH40&lt;&gt;"",HLOOKUP(COUNT($NE40:PH40)+1,$G$4:$EH$8,PI$14,0)*$D40,IF($C40=PI$17,$G$8*$D40,""))</f>
        <v>0</v>
      </c>
      <c r="PJ40" s="34">
        <f>IF(PI40&lt;&gt;"",HLOOKUP(COUNT($NE40:PI40)+1,$G$4:$EH$8,PJ$14,0)*$D40,IF($C40=PJ$17,$G$8*$D40,""))</f>
        <v>0</v>
      </c>
      <c r="PK40" s="34">
        <f>IF(PJ40&lt;&gt;"",HLOOKUP(COUNT($NE40:PJ40)+1,$G$4:$EH$8,PK$14,0)*$D40,IF($C40=PK$17,$G$8*$D40,""))</f>
        <v>0</v>
      </c>
      <c r="PL40" s="34">
        <f>IF(PK40&lt;&gt;"",HLOOKUP(COUNT($NE40:PK40)+1,$G$4:$EH$8,PL$14,0)*$D40,IF($C40=PL$17,$G$8*$D40,""))</f>
        <v>0</v>
      </c>
      <c r="PM40" s="34">
        <f>IF(PL40&lt;&gt;"",HLOOKUP(COUNT($NE40:PL40)+1,$G$4:$EH$8,PM$14,0)*$D40,IF($C40=PM$17,$G$8*$D40,""))</f>
        <v>0</v>
      </c>
      <c r="PN40" s="34">
        <f>IF(PM40&lt;&gt;"",HLOOKUP(COUNT($NE40:PM40)+1,$G$4:$EH$8,PN$14,0)*$D40,IF($C40=PN$17,$G$8*$D40,""))</f>
        <v>0</v>
      </c>
      <c r="PO40" s="34">
        <f>IF(PN40&lt;&gt;"",HLOOKUP(COUNT($NE40:PN40)+1,$G$4:$EH$8,PO$14,0)*$D40,IF($C40=PO$17,$G$8*$D40,""))</f>
        <v>0</v>
      </c>
      <c r="PP40" s="34">
        <f>IF(PO40&lt;&gt;"",HLOOKUP(COUNT($NE40:PO40)+1,$G$4:$EH$8,PP$14,0)*$D40,IF($C40=PP$17,$G$8*$D40,""))</f>
        <v>0</v>
      </c>
      <c r="PQ40" s="34">
        <f>IF(PP40&lt;&gt;"",HLOOKUP(COUNT($NE40:PP40)+1,$G$4:$EH$8,PQ$14,0)*$D40,IF($C40=PQ$17,$G$8*$D40,""))</f>
        <v>0</v>
      </c>
      <c r="PR40" s="34">
        <f>IF(PQ40&lt;&gt;"",HLOOKUP(COUNT($NE40:PQ40)+1,$G$4:$EH$8,PR$14,0)*$D40,IF($C40=PR$17,$G$8*$D40,""))</f>
        <v>0</v>
      </c>
      <c r="PS40" s="34">
        <f>IF(PR40&lt;&gt;"",HLOOKUP(COUNT($NE40:PR40)+1,$G$4:$EH$8,PS$14,0)*$D40,IF($C40=PS$17,$G$8*$D40,""))</f>
        <v>0</v>
      </c>
      <c r="PT40" s="34">
        <f>IF(PS40&lt;&gt;"",HLOOKUP(COUNT($NE40:PS40)+1,$G$4:$EH$8,PT$14,0)*$D40,IF($C40=PT$17,$G$8*$D40,""))</f>
        <v>0</v>
      </c>
      <c r="PU40" s="34">
        <f>IF(PT40&lt;&gt;"",HLOOKUP(COUNT($NE40:PT40)+1,$G$4:$EH$8,PU$14,0)*$D40,IF($C40=PU$17,$G$8*$D40,""))</f>
        <v>0</v>
      </c>
      <c r="PV40" s="34">
        <f>IF(PU40&lt;&gt;"",HLOOKUP(COUNT($NE40:PU40)+1,$G$4:$EH$8,PV$14,0)*$D40,IF($C40=PV$17,$G$8*$D40,""))</f>
        <v>0</v>
      </c>
      <c r="PW40" s="34">
        <f>IF(PV40&lt;&gt;"",HLOOKUP(COUNT($NE40:PV40)+1,$G$4:$EH$8,PW$14,0)*$D40,IF($C40=PW$17,$G$8*$D40,""))</f>
        <v>0</v>
      </c>
      <c r="PX40" s="34">
        <f>IF(PW40&lt;&gt;"",HLOOKUP(COUNT($NE40:PW40)+1,$G$4:$EH$8,PX$14,0)*$D40,IF($C40=PX$17,$G$8*$D40,""))</f>
        <v>0</v>
      </c>
      <c r="PY40" s="34">
        <f>IF(PX40&lt;&gt;"",HLOOKUP(COUNT($NE40:PX40)+1,$G$4:$EH$8,PY$14,0)*$D40,IF($C40=PY$17,$G$8*$D40,""))</f>
        <v>0</v>
      </c>
      <c r="PZ40" s="34">
        <f>IF(PY40&lt;&gt;"",HLOOKUP(COUNT($NE40:PY40)+1,$G$4:$EH$8,PZ$14,0)*$D40,IF($C40=PZ$17,$G$8*$D40,""))</f>
        <v>0</v>
      </c>
      <c r="QA40" s="34">
        <f>IF(PZ40&lt;&gt;"",HLOOKUP(COUNT($NE40:PZ40)+1,$G$4:$EH$8,QA$14,0)*$D40,IF($C40=QA$17,$G$8*$D40,""))</f>
        <v>0</v>
      </c>
      <c r="QB40" s="34">
        <f>IF(QA40&lt;&gt;"",HLOOKUP(COUNT($NE40:QA40)+1,$G$4:$EH$8,QB$14,0)*$D40,IF($C40=QB$17,$G$8*$D40,""))</f>
        <v>0</v>
      </c>
      <c r="QC40" s="34">
        <f>IF(QB40&lt;&gt;"",HLOOKUP(COUNT($NE40:QB40)+1,$G$4:$EH$8,QC$14,0)*$D40,IF($C40=QC$17,$G$8*$D40,""))</f>
        <v>0</v>
      </c>
      <c r="QD40" s="34">
        <f>IF(QC40&lt;&gt;"",HLOOKUP(COUNT($NE40:QC40)+1,$G$4:$EH$8,QD$14,0)*$D40,IF($C40=QD$17,$G$8*$D40,""))</f>
        <v>0</v>
      </c>
      <c r="QE40" s="34">
        <f>IF(QD40&lt;&gt;"",HLOOKUP(COUNT($NE40:QD40)+1,$G$4:$EH$8,QE$14,0)*$D40,IF($C40=QE$17,$G$8*$D40,""))</f>
        <v>0</v>
      </c>
      <c r="QF40" s="34">
        <f>IF(QE40&lt;&gt;"",HLOOKUP(COUNT($NE40:QE40)+1,$G$4:$EH$8,QF$14,0)*$D40,IF($C40=QF$17,$G$8*$D40,""))</f>
        <v>0</v>
      </c>
      <c r="QG40" s="34">
        <f>IF(QF40&lt;&gt;"",HLOOKUP(COUNT($NE40:QF40)+1,$G$4:$EH$8,QG$14,0)*$D40,IF($C40=QG$17,$G$8*$D40,""))</f>
        <v>0</v>
      </c>
      <c r="QH40" s="34">
        <f>IF(QG40&lt;&gt;"",HLOOKUP(COUNT($NE40:QG40)+1,$G$4:$EH$8,QH$14,0)*$D40,IF($C40=QH$17,$G$8*$D40,""))</f>
        <v>0</v>
      </c>
      <c r="QI40" s="34">
        <f>IF(QH40&lt;&gt;"",HLOOKUP(COUNT($NE40:QH40)+1,$G$4:$EH$8,QI$14,0)*$D40,IF($C40=QI$17,$G$8*$D40,""))</f>
        <v>0</v>
      </c>
      <c r="QJ40" s="34">
        <f>IF(QI40&lt;&gt;"",HLOOKUP(COUNT($NE40:QI40)+1,$G$4:$EH$8,QJ$14,0)*$D40,IF($C40=QJ$17,$G$8*$D40,""))</f>
        <v>0</v>
      </c>
      <c r="QK40" s="34">
        <f>IF(QJ40&lt;&gt;"",HLOOKUP(COUNT($NE40:QJ40)+1,$G$4:$EH$8,QK$14,0)*$D40,IF($C40=QK$17,$G$8*$D40,""))</f>
        <v>0</v>
      </c>
      <c r="QL40" s="34">
        <f>IF(QK40&lt;&gt;"",HLOOKUP(COUNT($NE40:QK40)+1,$G$4:$EH$8,QL$14,0)*$D40,IF($C40=QL$17,$G$8*$D40,""))</f>
        <v>0</v>
      </c>
      <c r="QM40" s="34">
        <f>IF(QL40&lt;&gt;"",HLOOKUP(COUNT($NE40:QL40)+1,$G$4:$EH$8,QM$14,0)*$D40,IF($C40=QM$17,$G$8*$D40,""))</f>
        <v>0</v>
      </c>
      <c r="QN40" s="34">
        <f>IF(QM40&lt;&gt;"",HLOOKUP(COUNT($NE40:QM40)+1,$G$4:$EH$8,QN$14,0)*$D40,IF($C40=QN$17,$G$8*$D40,""))</f>
        <v>0</v>
      </c>
      <c r="QO40" s="34">
        <f>IF(QN40&lt;&gt;"",HLOOKUP(COUNT($NE40:QN40)+1,$G$4:$EH$8,QO$14,0)*$D40,IF($C40=QO$17,$G$8*$D40,""))</f>
        <v>0</v>
      </c>
      <c r="QP40" s="34">
        <f>IF(QO40&lt;&gt;"",HLOOKUP(COUNT($NE40:QO40)+1,$G$4:$EH$8,QP$14,0)*$D40,IF($C40=QP$17,$G$8*$D40,""))</f>
        <v>0</v>
      </c>
      <c r="QQ40" s="34">
        <f>IF(QP40&lt;&gt;"",HLOOKUP(COUNT($NE40:QP40)+1,$G$4:$EH$8,QQ$14,0)*$D40,IF($C40=QQ$17,$G$8*$D40,""))</f>
        <v>0</v>
      </c>
      <c r="QR40" s="34">
        <f>IF(QQ40&lt;&gt;"",HLOOKUP(COUNT($NE40:QQ40)+1,$G$4:$EH$8,QR$14,0)*$D40,IF($C40=QR$17,$G$8*$D40,""))</f>
        <v>0</v>
      </c>
      <c r="QS40" s="34">
        <f>IF(QR40&lt;&gt;"",HLOOKUP(COUNT($NE40:QR40)+1,$G$4:$EH$8,QS$14,0)*$D40,IF($C40=QS$17,$G$8*$D40,""))</f>
        <v>0</v>
      </c>
      <c r="QT40" s="34">
        <f>IF(QS40&lt;&gt;"",HLOOKUP(COUNT($NE40:QS40)+1,$G$4:$EH$8,QT$14,0)*$D40,IF($C40=QT$17,$G$8*$D40,""))</f>
        <v>0</v>
      </c>
      <c r="QU40" s="34">
        <f>IF(QT40&lt;&gt;"",HLOOKUP(COUNT($NE40:QT40)+1,$G$4:$EH$8,QU$14,0)*$D40,IF($C40=QU$17,$G$8*$D40,""))</f>
        <v>0</v>
      </c>
      <c r="QV40" s="34">
        <f>IF(QU40&lt;&gt;"",HLOOKUP(COUNT($NE40:QU40)+1,$G$4:$EH$8,QV$14,0)*$D40,IF($C40=QV$17,$G$8*$D40,""))</f>
        <v>0</v>
      </c>
      <c r="QW40" s="34">
        <f>IF(QV40&lt;&gt;"",HLOOKUP(COUNT($NE40:QV40)+1,$G$4:$EH$8,QW$14,0)*$D40,IF($C40=QW$17,$G$8*$D40,""))</f>
        <v>0</v>
      </c>
      <c r="QX40" s="34">
        <f>IF(QW40&lt;&gt;"",HLOOKUP(COUNT($NE40:QW40)+1,$G$4:$EH$8,QX$14,0)*$D40,IF($C40=QX$17,$G$8*$D40,""))</f>
        <v>0</v>
      </c>
      <c r="QY40" s="34">
        <f>IF(QX40&lt;&gt;"",HLOOKUP(COUNT($NE40:QX40)+1,$G$4:$EH$8,QY$14,0)*$D40,IF($C40=QY$17,$G$8*$D40,""))</f>
        <v>0</v>
      </c>
      <c r="QZ40" s="34">
        <f>IF(QY40&lt;&gt;"",HLOOKUP(COUNT($NE40:QY40)+1,$G$4:$EH$8,QZ$14,0)*$D40,IF($C40=QZ$17,$G$8*$D40,""))</f>
        <v>0</v>
      </c>
      <c r="RA40" s="34">
        <f>IF(QZ40&lt;&gt;"",HLOOKUP(COUNT($NE40:QZ40)+1,$G$4:$EH$8,RA$14,0)*$D40,IF($C40=RA$17,$G$8*$D40,""))</f>
        <v>0</v>
      </c>
      <c r="RB40" s="34">
        <f>IF(RA40&lt;&gt;"",HLOOKUP(COUNT($NE40:RA40)+1,$G$4:$EH$8,RB$14,0)*$D40,IF($C40=RB$17,$G$8*$D40,""))</f>
        <v>0</v>
      </c>
      <c r="RC40" s="34">
        <f>IF(RB40&lt;&gt;"",HLOOKUP(COUNT($NE40:RB40)+1,$G$4:$EH$8,RC$14,0)*$D40,IF($C40=RC$17,$G$8*$D40,""))</f>
        <v>0</v>
      </c>
      <c r="RD40" s="34">
        <f>IF(RC40&lt;&gt;"",HLOOKUP(COUNT($NE40:RC40)+1,$G$4:$EH$8,RD$14,0)*$D40,IF($C40=RD$17,$G$8*$D40,""))</f>
        <v>0</v>
      </c>
      <c r="RE40" s="34">
        <f>IF(RD40&lt;&gt;"",HLOOKUP(COUNT($NE40:RD40)+1,$G$4:$EH$8,RE$14,0)*$D40,IF($C40=RE$17,$G$8*$D40,""))</f>
        <v>0</v>
      </c>
      <c r="RF40" s="34">
        <f>IF(RE40&lt;&gt;"",HLOOKUP(COUNT($NE40:RE40)+1,$G$4:$EH$8,RF$14,0)*$D40,IF($C40=RF$17,$G$8*$D40,""))</f>
        <v>0</v>
      </c>
      <c r="RG40" s="34">
        <f>IF(RF40&lt;&gt;"",HLOOKUP(COUNT($NE40:RF40)+1,$G$4:$EH$8,RG$14,0)*$D40,IF($C40=RG$17,$G$8*$D40,""))</f>
        <v>0</v>
      </c>
      <c r="RH40" s="34">
        <f>IF(RG40&lt;&gt;"",HLOOKUP(COUNT($NE40:RG40)+1,$G$4:$EH$8,RH$14,0)*$D40,IF($C40=RH$17,$G$8*$D40,""))</f>
        <v>0</v>
      </c>
      <c r="RI40" s="34">
        <f>IF(RH40&lt;&gt;"",HLOOKUP(COUNT($NE40:RH40)+1,$G$4:$EH$8,RI$14,0)*$D40,IF($C40=RI$17,$G$8*$D40,""))</f>
        <v>0</v>
      </c>
      <c r="RJ40" s="34">
        <f>IF(RI40&lt;&gt;"",HLOOKUP(COUNT($NE40:RI40)+1,$G$4:$EH$8,RJ$14,0)*$D40,IF($C40=RJ$17,$G$8*$D40,""))</f>
        <v>0</v>
      </c>
      <c r="RK40" s="34">
        <f>IF(RJ40&lt;&gt;"",HLOOKUP(COUNT($NE40:RJ40)+1,$G$4:$EH$8,RK$14,0)*$D40,IF($C40=RK$17,$G$8*$D40,""))</f>
        <v>0</v>
      </c>
      <c r="RL40" s="34">
        <f>IF(RK40&lt;&gt;"",HLOOKUP(COUNT($NE40:RK40)+1,$G$4:$EH$8,RL$14,0)*$D40,IF($C40=RL$17,$G$8*$D40,""))</f>
        <v>0</v>
      </c>
      <c r="RM40" s="34">
        <f>IF(RL40&lt;&gt;"",HLOOKUP(COUNT($NE40:RL40)+1,$G$4:$EH$8,RM$14,0)*$D40,IF($C40=RM$17,$G$8*$D40,""))</f>
        <v>0</v>
      </c>
      <c r="RN40" s="34">
        <f>IF(RM40&lt;&gt;"",HLOOKUP(COUNT($NE40:RM40)+1,$G$4:$EH$8,RN$14,0)*$D40,IF($C40=RN$17,$G$8*$D40,""))</f>
        <v>0</v>
      </c>
      <c r="RO40" s="34">
        <f>IF(RN40&lt;&gt;"",HLOOKUP(COUNT($NE40:RN40)+1,$G$4:$EH$8,RO$14,0)*$D40,IF($C40=RO$17,$G$8*$D40,""))</f>
        <v>0</v>
      </c>
      <c r="RP40" s="34">
        <f>IF(RO40&lt;&gt;"",HLOOKUP(COUNT($NE40:RO40)+1,$G$4:$EH$8,RP$14,0)*$D40,IF($C40=RP$17,$G$8*$D40,""))</f>
        <v>0</v>
      </c>
      <c r="RQ40" s="34">
        <f>IF(RP40&lt;&gt;"",HLOOKUP(COUNT($NE40:RP40)+1,$G$4:$EH$8,RQ$14,0)*$D40,IF($C40=RQ$17,$G$8*$D40,""))</f>
        <v>0</v>
      </c>
      <c r="RR40" s="34">
        <f>IF(RQ40&lt;&gt;"",HLOOKUP(COUNT($NE40:RQ40)+1,$G$4:$EH$8,RR$14,0)*$D40,IF($C40=RR$17,$G$8*$D40,""))</f>
        <v>0</v>
      </c>
      <c r="RS40" s="34">
        <f>IF(RR40&lt;&gt;"",HLOOKUP(COUNT($NE40:RR40)+1,$G$4:$EH$8,RS$14,0)*$D40,IF($C40=RS$17,$G$8*$D40,""))</f>
        <v>0</v>
      </c>
      <c r="RT40" s="34">
        <f>IF(RS40&lt;&gt;"",HLOOKUP(COUNT($NE40:RS40)+1,$G$4:$EH$8,RT$14,0)*$D40,IF($C40=RT$17,$G$8*$D40,""))</f>
        <v>0</v>
      </c>
      <c r="RU40" s="34">
        <f>IF(RT40&lt;&gt;"",HLOOKUP(COUNT($NE40:RT40)+1,$G$4:$EH$8,RU$14,0)*$D40,IF($C40=RU$17,$G$8*$D40,""))</f>
        <v>0</v>
      </c>
      <c r="RW40" s="34" t="str">
        <f>IF(RV40&lt;&gt;"",HLOOKUP(COUNT($RV40:RV40)+1,$G$4:$EH$9,RW$14,0)*$D40,IF($C40=RW$17,$G$9*$D40,""))</f>
        <v/>
      </c>
      <c r="RX40" s="34" t="str">
        <f>IF(RW40&lt;&gt;"",HLOOKUP(COUNT($RV40:RW40)+1,$G$4:$EH$9,RX$14,0)*$D40,IF($C40=RX$17,$G$9*$D40,""))</f>
        <v/>
      </c>
      <c r="RY40" s="34" t="str">
        <f>IF(RX40&lt;&gt;"",HLOOKUP(COUNT($RV40:RX40)+1,$G$4:$EH$9,RY$14,0)*$D40,IF($C40=RY$17,$G$9*$D40,""))</f>
        <v/>
      </c>
      <c r="RZ40" s="34" t="str">
        <f>IF(RY40&lt;&gt;"",HLOOKUP(COUNT($RV40:RY40)+1,$G$4:$EH$9,RZ$14,0)*$D40,IF($C40=RZ$17,$G$9*$D40,""))</f>
        <v/>
      </c>
      <c r="SA40" s="34" t="str">
        <f>IF(RZ40&lt;&gt;"",HLOOKUP(COUNT($RV40:RZ40)+1,$G$4:$EH$9,SA$14,0)*$D40,IF($C40=SA$17,$G$9*$D40,""))</f>
        <v/>
      </c>
      <c r="SB40" s="34" t="str">
        <f>IF(SA40&lt;&gt;"",HLOOKUP(COUNT($RV40:SA40)+1,$G$4:$EH$9,SB$14,0)*$D40,IF($C40=SB$17,$G$9*$D40,""))</f>
        <v/>
      </c>
      <c r="SC40" s="34" t="str">
        <f>IF(SB40&lt;&gt;"",HLOOKUP(COUNT($RV40:SB40)+1,$G$4:$EH$9,SC$14,0)*$D40,IF($C40=SC$17,$G$9*$D40,""))</f>
        <v/>
      </c>
      <c r="SD40" s="34" t="str">
        <f>IF(SC40&lt;&gt;"",HLOOKUP(COUNT($RV40:SC40)+1,$G$4:$EH$9,SD$14,0)*$D40,IF($C40=SD$17,$G$9*$D40,""))</f>
        <v/>
      </c>
      <c r="SE40" s="34" t="str">
        <f>IF(SD40&lt;&gt;"",HLOOKUP(COUNT($RV40:SD40)+1,$G$4:$EH$9,SE$14,0)*$D40,IF($C40=SE$17,$G$9*$D40,""))</f>
        <v/>
      </c>
      <c r="SF40" s="34" t="str">
        <f>IF(SE40&lt;&gt;"",HLOOKUP(COUNT($RV40:SE40)+1,$G$4:$EH$9,SF$14,0)*$D40,IF($C40=SF$17,$G$9*$D40,""))</f>
        <v/>
      </c>
      <c r="SG40" s="34" t="str">
        <f>IF(SF40&lt;&gt;"",HLOOKUP(COUNT($RV40:SF40)+1,$G$4:$EH$9,SG$14,0)*$D40,IF($C40=SG$17,$G$9*$D40,""))</f>
        <v/>
      </c>
      <c r="SH40" s="34" t="str">
        <f>IF(SG40&lt;&gt;"",HLOOKUP(COUNT($RV40:SG40)+1,$G$4:$EH$9,SH$14,0)*$D40,IF($C40=SH$17,$G$9*$D40,""))</f>
        <v/>
      </c>
      <c r="SI40" s="34" t="str">
        <f>IF(SH40&lt;&gt;"",HLOOKUP(COUNT($RV40:SH40)+1,$G$4:$EH$9,SI$14,0)*$D40,IF($C40=SI$17,$G$9*$D40,""))</f>
        <v/>
      </c>
      <c r="SJ40" s="34" t="str">
        <f>IF(SI40&lt;&gt;"",HLOOKUP(COUNT($RV40:SI40)+1,$G$4:$EH$9,SJ$14,0)*$D40,IF($C40=SJ$17,$G$9*$D40,""))</f>
        <v/>
      </c>
      <c r="SK40" s="34" t="str">
        <f>IF(SJ40&lt;&gt;"",HLOOKUP(COUNT($RV40:SJ40)+1,$G$4:$EH$9,SK$14,0)*$D40,IF($C40=SK$17,$G$9*$D40,""))</f>
        <v/>
      </c>
      <c r="SL40" s="34" t="str">
        <f>IF(SK40&lt;&gt;"",HLOOKUP(COUNT($RV40:SK40)+1,$G$4:$EH$9,SL$14,0)*$D40,IF($C40=SL$17,$G$9*$D40,""))</f>
        <v/>
      </c>
      <c r="SM40" s="34" t="str">
        <f>IF(SL40&lt;&gt;"",HLOOKUP(COUNT($RV40:SL40)+1,$G$4:$EH$9,SM$14,0)*$D40,IF($C40=SM$17,$G$9*$D40,""))</f>
        <v/>
      </c>
      <c r="SN40" s="34" t="str">
        <f>IF(SM40&lt;&gt;"",HLOOKUP(COUNT($RV40:SM40)+1,$G$4:$EH$9,SN$14,0)*$D40,IF($C40=SN$17,$G$9*$D40,""))</f>
        <v/>
      </c>
      <c r="SO40" s="34" t="str">
        <f>IF(SN40&lt;&gt;"",HLOOKUP(COUNT($RV40:SN40)+1,$G$4:$EH$9,SO$14,0)*$D40,IF($C40=SO$17,$G$9*$D40,""))</f>
        <v/>
      </c>
      <c r="SP40" s="34" t="str">
        <f>IF(SO40&lt;&gt;"",HLOOKUP(COUNT($RV40:SO40)+1,$G$4:$EH$9,SP$14,0)*$D40,IF($C40=SP$17,$G$9*$D40,""))</f>
        <v/>
      </c>
      <c r="SQ40" s="34" t="str">
        <f>IF(SP40&lt;&gt;"",HLOOKUP(COUNT($RV40:SP40)+1,$G$4:$EH$9,SQ$14,0)*$D40,IF($C40=SQ$17,$G$9*$D40,""))</f>
        <v/>
      </c>
      <c r="SR40" s="34">
        <f>IF(SQ40&lt;&gt;"",HLOOKUP(COUNT($RV40:SQ40)+1,$G$4:$EH$9,SR$14,0)*$D40,IF($C40=SR$17,$G$9*$D40,""))</f>
        <v>5800</v>
      </c>
      <c r="SS40" s="34">
        <f>IF(SR40&lt;&gt;"",HLOOKUP(COUNT($RV40:SR40)+1,$G$4:$EH$9,SS$14,0)*$D40,IF($C40=SS$17,$G$9*$D40,""))</f>
        <v>0</v>
      </c>
      <c r="ST40" s="34">
        <f>IF(SS40&lt;&gt;"",HLOOKUP(COUNT($RV40:SS40)+1,$G$4:$EH$9,ST$14,0)*$D40,IF($C40=ST$17,$G$9*$D40,""))</f>
        <v>0</v>
      </c>
      <c r="SU40" s="34">
        <f>IF(ST40&lt;&gt;"",HLOOKUP(COUNT($RV40:ST40)+1,$G$4:$EH$9,SU$14,0)*$D40,IF($C40=SU$17,$G$9*$D40,""))</f>
        <v>0</v>
      </c>
      <c r="SV40" s="34">
        <f>IF(SU40&lt;&gt;"",HLOOKUP(COUNT($RV40:SU40)+1,$G$4:$EH$9,SV$14,0)*$D40,IF($C40=SV$17,$G$9*$D40,""))</f>
        <v>0</v>
      </c>
      <c r="SW40" s="34">
        <f>IF(SV40&lt;&gt;"",HLOOKUP(COUNT($RV40:SV40)+1,$G$4:$EH$9,SW$14,0)*$D40,IF($C40=SW$17,$G$9*$D40,""))</f>
        <v>0</v>
      </c>
      <c r="SX40" s="34">
        <f>IF(SW40&lt;&gt;"",HLOOKUP(COUNT($RV40:SW40)+1,$G$4:$EH$9,SX$14,0)*$D40,IF($C40=SX$17,$G$9*$D40,""))</f>
        <v>0</v>
      </c>
      <c r="SY40" s="34">
        <f>IF(SX40&lt;&gt;"",HLOOKUP(COUNT($RV40:SX40)+1,$G$4:$EH$9,SY$14,0)*$D40,IF($C40=SY$17,$G$9*$D40,""))</f>
        <v>0</v>
      </c>
      <c r="SZ40" s="34">
        <f>IF(SY40&lt;&gt;"",HLOOKUP(COUNT($RV40:SY40)+1,$G$4:$EH$9,SZ$14,0)*$D40,IF($C40=SZ$17,$G$9*$D40,""))</f>
        <v>0</v>
      </c>
      <c r="TA40" s="34">
        <f>IF(SZ40&lt;&gt;"",HLOOKUP(COUNT($RV40:SZ40)+1,$G$4:$EH$9,TA$14,0)*$D40,IF($C40=TA$17,$G$9*$D40,""))</f>
        <v>0</v>
      </c>
      <c r="TB40" s="34">
        <f>IF(TA40&lt;&gt;"",HLOOKUP(COUNT($RV40:TA40)+1,$G$4:$EH$9,TB$14,0)*$D40,IF($C40=TB$17,$G$9*$D40,""))</f>
        <v>0</v>
      </c>
      <c r="TC40" s="34">
        <f>IF(TB40&lt;&gt;"",HLOOKUP(COUNT($RV40:TB40)+1,$G$4:$EH$9,TC$14,0)*$D40,IF($C40=TC$17,$G$9*$D40,""))</f>
        <v>0</v>
      </c>
      <c r="TD40" s="34">
        <f>IF(TC40&lt;&gt;"",HLOOKUP(COUNT($RV40:TC40)+1,$G$4:$EH$9,TD$14,0)*$D40,IF($C40=TD$17,$G$9*$D40,""))</f>
        <v>0</v>
      </c>
      <c r="TE40" s="34">
        <f>IF(TD40&lt;&gt;"",HLOOKUP(COUNT($RV40:TD40)+1,$G$4:$EH$9,TE$14,0)*$D40,IF($C40=TE$17,$G$9*$D40,""))</f>
        <v>0</v>
      </c>
      <c r="TF40" s="34">
        <f>IF(TE40&lt;&gt;"",HLOOKUP(COUNT($RV40:TE40)+1,$G$4:$EH$9,TF$14,0)*$D40,IF($C40=TF$17,$G$9*$D40,""))</f>
        <v>0</v>
      </c>
      <c r="TG40" s="34">
        <f>IF(TF40&lt;&gt;"",HLOOKUP(COUNT($RV40:TF40)+1,$G$4:$EH$9,TG$14,0)*$D40,IF($C40=TG$17,$G$9*$D40,""))</f>
        <v>0</v>
      </c>
      <c r="TH40" s="34">
        <f>IF(TG40&lt;&gt;"",HLOOKUP(COUNT($RV40:TG40)+1,$G$4:$EH$9,TH$14,0)*$D40,IF($C40=TH$17,$G$9*$D40,""))</f>
        <v>0</v>
      </c>
      <c r="TI40" s="34">
        <f>IF(TH40&lt;&gt;"",HLOOKUP(COUNT($RV40:TH40)+1,$G$4:$EH$9,TI$14,0)*$D40,IF($C40=TI$17,$G$9*$D40,""))</f>
        <v>0</v>
      </c>
      <c r="TJ40" s="34">
        <f>IF(TI40&lt;&gt;"",HLOOKUP(COUNT($RV40:TI40)+1,$G$4:$EH$9,TJ$14,0)*$D40,IF($C40=TJ$17,$G$9*$D40,""))</f>
        <v>0</v>
      </c>
      <c r="TK40" s="34">
        <f>IF(TJ40&lt;&gt;"",HLOOKUP(COUNT($RV40:TJ40)+1,$G$4:$EH$9,TK$14,0)*$D40,IF($C40=TK$17,$G$9*$D40,""))</f>
        <v>0</v>
      </c>
      <c r="TL40" s="34">
        <f>IF(TK40&lt;&gt;"",HLOOKUP(COUNT($RV40:TK40)+1,$G$4:$EH$9,TL$14,0)*$D40,IF($C40=TL$17,$G$9*$D40,""))</f>
        <v>0</v>
      </c>
      <c r="TM40" s="34">
        <f>IF(TL40&lt;&gt;"",HLOOKUP(COUNT($RV40:TL40)+1,$G$4:$EH$9,TM$14,0)*$D40,IF($C40=TM$17,$G$9*$D40,""))</f>
        <v>0</v>
      </c>
      <c r="TN40" s="34">
        <f>IF(TM40&lt;&gt;"",HLOOKUP(COUNT($RV40:TM40)+1,$G$4:$EH$9,TN$14,0)*$D40,IF($C40=TN$17,$G$9*$D40,""))</f>
        <v>0</v>
      </c>
      <c r="TO40" s="34">
        <f>IF(TN40&lt;&gt;"",HLOOKUP(COUNT($RV40:TN40)+1,$G$4:$EH$9,TO$14,0)*$D40,IF($C40=TO$17,$G$9*$D40,""))</f>
        <v>0</v>
      </c>
      <c r="TP40" s="34">
        <f>IF(TO40&lt;&gt;"",HLOOKUP(COUNT($RV40:TO40)+1,$G$4:$EH$9,TP$14,0)*$D40,IF($C40=TP$17,$G$9*$D40,""))</f>
        <v>0</v>
      </c>
      <c r="TQ40" s="34">
        <f>IF(TP40&lt;&gt;"",HLOOKUP(COUNT($RV40:TP40)+1,$G$4:$EH$9,TQ$14,0)*$D40,IF($C40=TQ$17,$G$9*$D40,""))</f>
        <v>0</v>
      </c>
      <c r="TR40" s="34">
        <f>IF(TQ40&lt;&gt;"",HLOOKUP(COUNT($RV40:TQ40)+1,$G$4:$EH$9,TR$14,0)*$D40,IF($C40=TR$17,$G$9*$D40,""))</f>
        <v>0</v>
      </c>
      <c r="TS40" s="34">
        <f>IF(TR40&lt;&gt;"",HLOOKUP(COUNT($RV40:TR40)+1,$G$4:$EH$9,TS$14,0)*$D40,IF($C40=TS$17,$G$9*$D40,""))</f>
        <v>0</v>
      </c>
      <c r="TT40" s="34">
        <f>IF(TS40&lt;&gt;"",HLOOKUP(COUNT($RV40:TS40)+1,$G$4:$EH$9,TT$14,0)*$D40,IF($C40=TT$17,$G$9*$D40,""))</f>
        <v>0</v>
      </c>
      <c r="TU40" s="34">
        <f>IF(TT40&lt;&gt;"",HLOOKUP(COUNT($RV40:TT40)+1,$G$4:$EH$9,TU$14,0)*$D40,IF($C40=TU$17,$G$9*$D40,""))</f>
        <v>0</v>
      </c>
      <c r="TV40" s="34">
        <f>IF(TU40&lt;&gt;"",HLOOKUP(COUNT($RV40:TU40)+1,$G$4:$EH$9,TV$14,0)*$D40,IF($C40=TV$17,$G$9*$D40,""))</f>
        <v>0</v>
      </c>
      <c r="TW40" s="34">
        <f>IF(TV40&lt;&gt;"",HLOOKUP(COUNT($RV40:TV40)+1,$G$4:$EH$9,TW$14,0)*$D40,IF($C40=TW$17,$G$9*$D40,""))</f>
        <v>0</v>
      </c>
      <c r="TX40" s="34">
        <f>IF(TW40&lt;&gt;"",HLOOKUP(COUNT($RV40:TW40)+1,$G$4:$EH$9,TX$14,0)*$D40,IF($C40=TX$17,$G$9*$D40,""))</f>
        <v>0</v>
      </c>
      <c r="TY40" s="34">
        <f>IF(TX40&lt;&gt;"",HLOOKUP(COUNT($RV40:TX40)+1,$G$4:$EH$9,TY$14,0)*$D40,IF($C40=TY$17,$G$9*$D40,""))</f>
        <v>0</v>
      </c>
      <c r="TZ40" s="34">
        <f>IF(TY40&lt;&gt;"",HLOOKUP(COUNT($RV40:TY40)+1,$G$4:$EH$9,TZ$14,0)*$D40,IF($C40=TZ$17,$G$9*$D40,""))</f>
        <v>0</v>
      </c>
      <c r="UA40" s="34">
        <f>IF(TZ40&lt;&gt;"",HLOOKUP(COUNT($RV40:TZ40)+1,$G$4:$EH$9,UA$14,0)*$D40,IF($C40=UA$17,$G$9*$D40,""))</f>
        <v>0</v>
      </c>
      <c r="UB40" s="34">
        <f>IF(UA40&lt;&gt;"",HLOOKUP(COUNT($RV40:UA40)+1,$G$4:$EH$9,UB$14,0)*$D40,IF($C40=UB$17,$G$9*$D40,""))</f>
        <v>0</v>
      </c>
      <c r="UC40" s="34">
        <f>IF(UB40&lt;&gt;"",HLOOKUP(COUNT($RV40:UB40)+1,$G$4:$EH$9,UC$14,0)*$D40,IF($C40=UC$17,$G$9*$D40,""))</f>
        <v>0</v>
      </c>
      <c r="UD40" s="34">
        <f>IF(UC40&lt;&gt;"",HLOOKUP(COUNT($RV40:UC40)+1,$G$4:$EH$9,UD$14,0)*$D40,IF($C40=UD$17,$G$9*$D40,""))</f>
        <v>0</v>
      </c>
      <c r="UE40" s="34">
        <f>IF(UD40&lt;&gt;"",HLOOKUP(COUNT($RV40:UD40)+1,$G$4:$EH$9,UE$14,0)*$D40,IF($C40=UE$17,$G$9*$D40,""))</f>
        <v>0</v>
      </c>
      <c r="UF40" s="34">
        <f>IF(UE40&lt;&gt;"",HLOOKUP(COUNT($RV40:UE40)+1,$G$4:$EH$9,UF$14,0)*$D40,IF($C40=UF$17,$G$9*$D40,""))</f>
        <v>0</v>
      </c>
      <c r="UG40" s="34">
        <f>IF(UF40&lt;&gt;"",HLOOKUP(COUNT($RV40:UF40)+1,$G$4:$EH$9,UG$14,0)*$D40,IF($C40=UG$17,$G$9*$D40,""))</f>
        <v>0</v>
      </c>
      <c r="UH40" s="34">
        <f>IF(UG40&lt;&gt;"",HLOOKUP(COUNT($RV40:UG40)+1,$G$4:$EH$9,UH$14,0)*$D40,IF($C40=UH$17,$G$9*$D40,""))</f>
        <v>0</v>
      </c>
      <c r="UI40" s="34">
        <f>IF(UH40&lt;&gt;"",HLOOKUP(COUNT($RV40:UH40)+1,$G$4:$EH$9,UI$14,0)*$D40,IF($C40=UI$17,$G$9*$D40,""))</f>
        <v>0</v>
      </c>
      <c r="UJ40" s="34">
        <f>IF(UI40&lt;&gt;"",HLOOKUP(COUNT($RV40:UI40)+1,$G$4:$EH$9,UJ$14,0)*$D40,IF($C40=UJ$17,$G$9*$D40,""))</f>
        <v>0</v>
      </c>
      <c r="UK40" s="34">
        <f>IF(UJ40&lt;&gt;"",HLOOKUP(COUNT($RV40:UJ40)+1,$G$4:$EH$9,UK$14,0)*$D40,IF($C40=UK$17,$G$9*$D40,""))</f>
        <v>0</v>
      </c>
      <c r="UL40" s="34">
        <f>IF(UK40&lt;&gt;"",HLOOKUP(COUNT($RV40:UK40)+1,$G$4:$EH$9,UL$14,0)*$D40,IF($C40=UL$17,$G$9*$D40,""))</f>
        <v>0</v>
      </c>
      <c r="UM40" s="34">
        <f>IF(UL40&lt;&gt;"",HLOOKUP(COUNT($RV40:UL40)+1,$G$4:$EH$9,UM$14,0)*$D40,IF($C40=UM$17,$G$9*$D40,""))</f>
        <v>0</v>
      </c>
      <c r="UN40" s="34">
        <f>IF(UM40&lt;&gt;"",HLOOKUP(COUNT($RV40:UM40)+1,$G$4:$EH$9,UN$14,0)*$D40,IF($C40=UN$17,$G$9*$D40,""))</f>
        <v>0</v>
      </c>
      <c r="UO40" s="34">
        <f>IF(UN40&lt;&gt;"",HLOOKUP(COUNT($RV40:UN40)+1,$G$4:$EH$9,UO$14,0)*$D40,IF($C40=UO$17,$G$9*$D40,""))</f>
        <v>0</v>
      </c>
      <c r="UP40" s="34">
        <f>IF(UO40&lt;&gt;"",HLOOKUP(COUNT($RV40:UO40)+1,$G$4:$EH$9,UP$14,0)*$D40,IF($C40=UP$17,$G$9*$D40,""))</f>
        <v>0</v>
      </c>
      <c r="UQ40" s="34">
        <f>IF(UP40&lt;&gt;"",HLOOKUP(COUNT($RV40:UP40)+1,$G$4:$EH$9,UQ$14,0)*$D40,IF($C40=UQ$17,$G$9*$D40,""))</f>
        <v>0</v>
      </c>
      <c r="UR40" s="34">
        <f>IF(UQ40&lt;&gt;"",HLOOKUP(COUNT($RV40:UQ40)+1,$G$4:$EH$9,UR$14,0)*$D40,IF($C40=UR$17,$G$9*$D40,""))</f>
        <v>0</v>
      </c>
      <c r="US40" s="34">
        <f>IF(UR40&lt;&gt;"",HLOOKUP(COUNT($RV40:UR40)+1,$G$4:$EH$9,US$14,0)*$D40,IF($C40=US$17,$G$9*$D40,""))</f>
        <v>0</v>
      </c>
      <c r="UT40" s="34">
        <f>IF(US40&lt;&gt;"",HLOOKUP(COUNT($RV40:US40)+1,$G$4:$EH$9,UT$14,0)*$D40,IF($C40=UT$17,$G$9*$D40,""))</f>
        <v>0</v>
      </c>
      <c r="UU40" s="34">
        <f>IF(UT40&lt;&gt;"",HLOOKUP(COUNT($RV40:UT40)+1,$G$4:$EH$9,UU$14,0)*$D40,IF($C40=UU$17,$G$9*$D40,""))</f>
        <v>0</v>
      </c>
      <c r="UV40" s="34">
        <f>IF(UU40&lt;&gt;"",HLOOKUP(COUNT($RV40:UU40)+1,$G$4:$EH$9,UV$14,0)*$D40,IF($C40=UV$17,$G$9*$D40,""))</f>
        <v>0</v>
      </c>
      <c r="UW40" s="34">
        <f>IF(UV40&lt;&gt;"",HLOOKUP(COUNT($RV40:UV40)+1,$G$4:$EH$9,UW$14,0)*$D40,IF($C40=UW$17,$G$9*$D40,""))</f>
        <v>0</v>
      </c>
      <c r="UX40" s="34">
        <f>IF(UW40&lt;&gt;"",HLOOKUP(COUNT($RV40:UW40)+1,$G$4:$EH$9,UX$14,0)*$D40,IF($C40=UX$17,$G$9*$D40,""))</f>
        <v>0</v>
      </c>
      <c r="UY40" s="34">
        <f>IF(UX40&lt;&gt;"",HLOOKUP(COUNT($RV40:UX40)+1,$G$4:$EH$9,UY$14,0)*$D40,IF($C40=UY$17,$G$9*$D40,""))</f>
        <v>0</v>
      </c>
      <c r="UZ40" s="34">
        <f>IF(UY40&lt;&gt;"",HLOOKUP(COUNT($RV40:UY40)+1,$G$4:$EH$9,UZ$14,0)*$D40,IF($C40=UZ$17,$G$9*$D40,""))</f>
        <v>0</v>
      </c>
      <c r="VA40" s="34">
        <f>IF(UZ40&lt;&gt;"",HLOOKUP(COUNT($RV40:UZ40)+1,$G$4:$EH$9,VA$14,0)*$D40,IF($C40=VA$17,$G$9*$D40,""))</f>
        <v>0</v>
      </c>
      <c r="VB40" s="34">
        <f>IF(VA40&lt;&gt;"",HLOOKUP(COUNT($RV40:VA40)+1,$G$4:$EH$9,VB$14,0)*$D40,IF($C40=VB$17,$G$9*$D40,""))</f>
        <v>0</v>
      </c>
      <c r="VC40" s="34">
        <f>IF(VB40&lt;&gt;"",HLOOKUP(COUNT($RV40:VB40)+1,$G$4:$EH$9,VC$14,0)*$D40,IF($C40=VC$17,$G$9*$D40,""))</f>
        <v>0</v>
      </c>
      <c r="VD40" s="34">
        <f>IF(VC40&lt;&gt;"",HLOOKUP(COUNT($RV40:VC40)+1,$G$4:$EH$9,VD$14,0)*$D40,IF($C40=VD$17,$G$9*$D40,""))</f>
        <v>0</v>
      </c>
      <c r="VE40" s="34">
        <f>IF(VD40&lt;&gt;"",HLOOKUP(COUNT($RV40:VD40)+1,$G$4:$EH$9,VE$14,0)*$D40,IF($C40=VE$17,$G$9*$D40,""))</f>
        <v>0</v>
      </c>
      <c r="VF40" s="34">
        <f>IF(VE40&lt;&gt;"",HLOOKUP(COUNT($RV40:VE40)+1,$G$4:$EH$9,VF$14,0)*$D40,IF($C40=VF$17,$G$9*$D40,""))</f>
        <v>0</v>
      </c>
      <c r="VG40" s="34">
        <f>IF(VF40&lt;&gt;"",HLOOKUP(COUNT($RV40:VF40)+1,$G$4:$EH$9,VG$14,0)*$D40,IF($C40=VG$17,$G$9*$D40,""))</f>
        <v>0</v>
      </c>
      <c r="VH40" s="34">
        <f>IF(VG40&lt;&gt;"",HLOOKUP(COUNT($RV40:VG40)+1,$G$4:$EH$9,VH$14,0)*$D40,IF($C40=VH$17,$G$9*$D40,""))</f>
        <v>0</v>
      </c>
      <c r="VI40" s="34">
        <f>IF(VH40&lt;&gt;"",HLOOKUP(COUNT($RV40:VH40)+1,$G$4:$EH$9,VI$14,0)*$D40,IF($C40=VI$17,$G$9*$D40,""))</f>
        <v>0</v>
      </c>
      <c r="VJ40" s="34">
        <f>IF(VI40&lt;&gt;"",HLOOKUP(COUNT($RV40:VI40)+1,$G$4:$EH$9,VJ$14,0)*$D40,IF($C40=VJ$17,$G$9*$D40,""))</f>
        <v>0</v>
      </c>
      <c r="VK40" s="34">
        <f>IF(VJ40&lt;&gt;"",HLOOKUP(COUNT($RV40:VJ40)+1,$G$4:$EH$9,VK$14,0)*$D40,IF($C40=VK$17,$G$9*$D40,""))</f>
        <v>0</v>
      </c>
      <c r="VL40" s="34">
        <f>IF(VK40&lt;&gt;"",HLOOKUP(COUNT($RV40:VK40)+1,$G$4:$EH$9,VL$14,0)*$D40,IF($C40=VL$17,$G$9*$D40,""))</f>
        <v>0</v>
      </c>
      <c r="VM40" s="34">
        <f>IF(VL40&lt;&gt;"",HLOOKUP(COUNT($RV40:VL40)+1,$G$4:$EH$9,VM$14,0)*$D40,IF($C40=VM$17,$G$9*$D40,""))</f>
        <v>0</v>
      </c>
      <c r="VN40" s="34">
        <f>IF(VM40&lt;&gt;"",HLOOKUP(COUNT($RV40:VM40)+1,$G$4:$EH$9,VN$14,0)*$D40,IF($C40=VN$17,$G$9*$D40,""))</f>
        <v>0</v>
      </c>
      <c r="VO40" s="34">
        <f>IF(VN40&lt;&gt;"",HLOOKUP(COUNT($RV40:VN40)+1,$G$4:$EH$9,VO$14,0)*$D40,IF($C40=VO$17,$G$9*$D40,""))</f>
        <v>0</v>
      </c>
      <c r="VP40" s="34">
        <f>IF(VO40&lt;&gt;"",HLOOKUP(COUNT($RV40:VO40)+1,$G$4:$EH$9,VP$14,0)*$D40,IF($C40=VP$17,$G$9*$D40,""))</f>
        <v>0</v>
      </c>
      <c r="VQ40" s="34">
        <f>IF(VP40&lt;&gt;"",HLOOKUP(COUNT($RV40:VP40)+1,$G$4:$EH$9,VQ$14,0)*$D40,IF($C40=VQ$17,$G$9*$D40,""))</f>
        <v>0</v>
      </c>
      <c r="VR40" s="34">
        <f>IF(VQ40&lt;&gt;"",HLOOKUP(COUNT($RV40:VQ40)+1,$G$4:$EH$9,VR$14,0)*$D40,IF($C40=VR$17,$G$9*$D40,""))</f>
        <v>0</v>
      </c>
      <c r="VS40" s="34">
        <f>IF(VR40&lt;&gt;"",HLOOKUP(COUNT($RV40:VR40)+1,$G$4:$EH$9,VS$14,0)*$D40,IF($C40=VS$17,$G$9*$D40,""))</f>
        <v>0</v>
      </c>
      <c r="VT40" s="34">
        <f>IF(VS40&lt;&gt;"",HLOOKUP(COUNT($RV40:VS40)+1,$G$4:$EH$9,VT$14,0)*$D40,IF($C40=VT$17,$G$9*$D40,""))</f>
        <v>0</v>
      </c>
      <c r="VU40" s="34">
        <f>IF(VT40&lt;&gt;"",HLOOKUP(COUNT($RV40:VT40)+1,$G$4:$EH$9,VU$14,0)*$D40,IF($C40=VU$17,$G$9*$D40,""))</f>
        <v>0</v>
      </c>
      <c r="VV40" s="34">
        <f>IF(VU40&lt;&gt;"",HLOOKUP(COUNT($RV40:VU40)+1,$G$4:$EH$9,VV$14,0)*$D40,IF($C40=VV$17,$G$9*$D40,""))</f>
        <v>0</v>
      </c>
      <c r="VW40" s="34">
        <f>IF(VV40&lt;&gt;"",HLOOKUP(COUNT($RV40:VV40)+1,$G$4:$EH$9,VW$14,0)*$D40,IF($C40=VW$17,$G$9*$D40,""))</f>
        <v>0</v>
      </c>
      <c r="VX40" s="34">
        <f>IF(VW40&lt;&gt;"",HLOOKUP(COUNT($RV40:VW40)+1,$G$4:$EH$9,VX$14,0)*$D40,IF($C40=VX$17,$G$9*$D40,""))</f>
        <v>0</v>
      </c>
      <c r="VY40" s="34">
        <f>IF(VX40&lt;&gt;"",HLOOKUP(COUNT($RV40:VX40)+1,$G$4:$EH$9,VY$14,0)*$D40,IF($C40=VY$17,$G$9*$D40,""))</f>
        <v>0</v>
      </c>
      <c r="VZ40" s="34">
        <f>IF(VY40&lt;&gt;"",HLOOKUP(COUNT($RV40:VY40)+1,$G$4:$EH$9,VZ$14,0)*$D40,IF($C40=VZ$17,$G$9*$D40,""))</f>
        <v>0</v>
      </c>
      <c r="WA40" s="34">
        <f>IF(VZ40&lt;&gt;"",HLOOKUP(COUNT($RV40:VZ40)+1,$G$4:$EH$9,WA$14,0)*$D40,IF($C40=WA$17,$G$9*$D40,""))</f>
        <v>0</v>
      </c>
      <c r="WB40" s="34">
        <f>IF(WA40&lt;&gt;"",HLOOKUP(COUNT($RV40:WA40)+1,$G$4:$EH$9,WB$14,0)*$D40,IF($C40=WB$17,$G$9*$D40,""))</f>
        <v>0</v>
      </c>
      <c r="WC40" s="34">
        <f>IF(WB40&lt;&gt;"",HLOOKUP(COUNT($RV40:WB40)+1,$G$4:$EH$9,WC$14,0)*$D40,IF($C40=WC$17,$G$9*$D40,""))</f>
        <v>0</v>
      </c>
      <c r="WD40" s="34">
        <f>IF(WC40&lt;&gt;"",HLOOKUP(COUNT($RV40:WC40)+1,$G$4:$EH$9,WD$14,0)*$D40,IF($C40=WD$17,$G$9*$D40,""))</f>
        <v>0</v>
      </c>
      <c r="WE40" s="34">
        <f>IF(WD40&lt;&gt;"",HLOOKUP(COUNT($RV40:WD40)+1,$G$4:$EH$9,WE$14,0)*$D40,IF($C40=WE$17,$G$9*$D40,""))</f>
        <v>0</v>
      </c>
      <c r="WF40" s="34">
        <f>IF(WE40&lt;&gt;"",HLOOKUP(COUNT($RV40:WE40)+1,$G$4:$EH$9,WF$14,0)*$D40,IF($C40=WF$17,$G$9*$D40,""))</f>
        <v>0</v>
      </c>
      <c r="WG40" s="34">
        <f>IF(WF40&lt;&gt;"",HLOOKUP(COUNT($RV40:WF40)+1,$G$4:$EH$9,WG$14,0)*$D40,IF($C40=WG$17,$G$9*$D40,""))</f>
        <v>0</v>
      </c>
      <c r="WH40" s="34">
        <f>IF(WG40&lt;&gt;"",HLOOKUP(COUNT($RV40:WG40)+1,$G$4:$EH$9,WH$14,0)*$D40,IF($C40=WH$17,$G$9*$D40,""))</f>
        <v>0</v>
      </c>
      <c r="WI40" s="34">
        <f>IF(WH40&lt;&gt;"",HLOOKUP(COUNT($RV40:WH40)+1,$G$4:$EH$9,WI$14,0)*$D40,IF($C40=WI$17,$G$9*$D40,""))</f>
        <v>0</v>
      </c>
      <c r="WJ40" s="34">
        <f>IF(WI40&lt;&gt;"",HLOOKUP(COUNT($RV40:WI40)+1,$G$4:$EH$9,WJ$14,0)*$D40,IF($C40=WJ$17,$G$9*$D40,""))</f>
        <v>0</v>
      </c>
      <c r="WK40" s="34">
        <f>IF(WJ40&lt;&gt;"",HLOOKUP(COUNT($RV40:WJ40)+1,$G$4:$EH$9,WK$14,0)*$D40,IF($C40=WK$17,$G$9*$D40,""))</f>
        <v>0</v>
      </c>
      <c r="WL40" s="34">
        <f>IF(WK40&lt;&gt;"",HLOOKUP(COUNT($RV40:WK40)+1,$G$4:$EH$9,WL$14,0)*$D40,IF($C40=WL$17,$G$9*$D40,""))</f>
        <v>0</v>
      </c>
    </row>
    <row r="41" spans="1:610" ht="15" x14ac:dyDescent="0.2">
      <c r="A41" s="25">
        <f t="shared" si="909"/>
        <v>11</v>
      </c>
      <c r="B41" s="25" t="s">
        <v>80</v>
      </c>
      <c r="C41" s="62">
        <f t="shared" si="908"/>
        <v>23</v>
      </c>
      <c r="D41" s="30">
        <f>VLOOKUP(B41,Premissas!$R$8:$AD$18,(Histograma!A41+1),0)</f>
        <v>2</v>
      </c>
      <c r="G41" s="34" t="str">
        <f>IF(F41&lt;&gt;"",HLOOKUP(COUNT($F41:F41)+1,$G$4:$EH$8,G$14,0)*$D41,IF($C41=G$17,$G$5*$D41,""))</f>
        <v/>
      </c>
      <c r="H41" s="34" t="str">
        <f>IF(G41&lt;&gt;"",HLOOKUP(COUNT($F41:G41)+1,$G$4:$EH$8,H$14,0)*$D41,IF($C41=H$17,$G$5*$D41,""))</f>
        <v/>
      </c>
      <c r="I41" s="34" t="str">
        <f>IF(H41&lt;&gt;"",HLOOKUP(COUNT($F41:H41)+1,$G$4:$EH$8,I$14,0)*$D41,IF($C41=I$17,$G$5*$D41,""))</f>
        <v/>
      </c>
      <c r="J41" s="34" t="str">
        <f>IF(I41&lt;&gt;"",HLOOKUP(COUNT($F41:I41)+1,$G$4:$EH$8,J$14,0)*$D41,IF($C41=J$17,$G$5*$D41,""))</f>
        <v/>
      </c>
      <c r="K41" s="34" t="str">
        <f>IF(J41&lt;&gt;"",HLOOKUP(COUNT($F41:J41)+1,$G$4:$EH$8,K$14,0)*$D41,IF($C41=K$17,$G$5*$D41,""))</f>
        <v/>
      </c>
      <c r="L41" s="34" t="str">
        <f>IF(K41&lt;&gt;"",HLOOKUP(COUNT($F41:K41)+1,$G$4:$EH$8,L$14,0)*$D41,IF($C41=L$17,$G$5*$D41,""))</f>
        <v/>
      </c>
      <c r="M41" s="34" t="str">
        <f>IF(L41&lt;&gt;"",HLOOKUP(COUNT($F41:L41)+1,$G$4:$EH$8,M$14,0)*$D41,IF($C41=M$17,$G$5*$D41,""))</f>
        <v/>
      </c>
      <c r="N41" s="34" t="str">
        <f>IF(M41&lt;&gt;"",HLOOKUP(COUNT($F41:M41)+1,$G$4:$EH$8,N$14,0)*$D41,IF($C41=N$17,$G$5*$D41,""))</f>
        <v/>
      </c>
      <c r="O41" s="34" t="str">
        <f>IF(N41&lt;&gt;"",HLOOKUP(COUNT($F41:N41)+1,$G$4:$EH$8,O$14,0)*$D41,IF($C41=O$17,$G$5*$D41,""))</f>
        <v/>
      </c>
      <c r="P41" s="34" t="str">
        <f>IF(O41&lt;&gt;"",HLOOKUP(COUNT($F41:O41)+1,$G$4:$EH$8,P$14,0)*$D41,IF($C41=P$17,$G$5*$D41,""))</f>
        <v/>
      </c>
      <c r="Q41" s="34" t="str">
        <f>IF(P41&lt;&gt;"",HLOOKUP(COUNT($F41:P41)+1,$G$4:$EH$8,Q$14,0)*$D41,IF($C41=Q$17,$G$5*$D41,""))</f>
        <v/>
      </c>
      <c r="R41" s="34" t="str">
        <f>IF(Q41&lt;&gt;"",HLOOKUP(COUNT($F41:Q41)+1,$G$4:$EH$8,R$14,0)*$D41,IF($C41=R$17,$G$5*$D41,""))</f>
        <v/>
      </c>
      <c r="S41" s="34" t="str">
        <f>IF(R41&lt;&gt;"",HLOOKUP(COUNT($F41:R41)+1,$G$4:$EH$8,S$14,0)*$D41,IF($C41=S$17,$G$5*$D41,""))</f>
        <v/>
      </c>
      <c r="T41" s="34" t="str">
        <f>IF(S41&lt;&gt;"",HLOOKUP(COUNT($F41:S41)+1,$G$4:$EH$8,T$14,0)*$D41,IF($C41=T$17,$G$5*$D41,""))</f>
        <v/>
      </c>
      <c r="U41" s="34" t="str">
        <f>IF(T41&lt;&gt;"",HLOOKUP(COUNT($F41:T41)+1,$G$4:$EH$8,U$14,0)*$D41,IF($C41=U$17,$G$5*$D41,""))</f>
        <v/>
      </c>
      <c r="V41" s="34" t="str">
        <f>IF(U41&lt;&gt;"",HLOOKUP(COUNT($F41:U41)+1,$G$4:$EH$8,V$14,0)*$D41,IF($C41=V$17,$G$5*$D41,""))</f>
        <v/>
      </c>
      <c r="W41" s="34" t="str">
        <f>IF(V41&lt;&gt;"",HLOOKUP(COUNT($F41:V41)+1,$G$4:$EH$8,W$14,0)*$D41,IF($C41=W$17,$G$5*$D41,""))</f>
        <v/>
      </c>
      <c r="X41" s="34" t="str">
        <f>IF(W41&lt;&gt;"",HLOOKUP(COUNT($F41:W41)+1,$G$4:$EH$8,X$14,0)*$D41,IF($C41=X$17,$G$5*$D41,""))</f>
        <v/>
      </c>
      <c r="Y41" s="34" t="str">
        <f>IF(X41&lt;&gt;"",HLOOKUP(COUNT($F41:X41)+1,$G$4:$EH$8,Y$14,0)*$D41,IF($C41=Y$17,$G$5*$D41,""))</f>
        <v/>
      </c>
      <c r="Z41" s="34" t="str">
        <f>IF(Y41&lt;&gt;"",HLOOKUP(COUNT($F41:Y41)+1,$G$4:$EH$8,Z$14,0)*$D41,IF($C41=Z$17,$G$5*$D41,""))</f>
        <v/>
      </c>
      <c r="AA41" s="34" t="str">
        <f>IF(Z41&lt;&gt;"",HLOOKUP(COUNT($F41:Z41)+1,$G$4:$EH$8,AA$14,0)*$D41,IF($C41=AA$17,$G$5*$D41,""))</f>
        <v/>
      </c>
      <c r="AB41" s="34" t="str">
        <f>IF(AA41&lt;&gt;"",HLOOKUP(COUNT($F41:AA41)+1,$G$4:$EH$8,AB$14,0)*$D41,IF($C41=AB$17,$G$5*$D41,""))</f>
        <v/>
      </c>
      <c r="AC41" s="34">
        <f>IF(AB41&lt;&gt;"",HLOOKUP(COUNT($F41:AB41)+1,$G$4:$EH$8,AC$14,0)*$D41,IF($C41=AC$17,$G$5*$D41,""))</f>
        <v>0</v>
      </c>
      <c r="AD41" s="34">
        <f>IF(AC41&lt;&gt;"",HLOOKUP(COUNT($F41:AC41)+1,$G$4:$EH$8,AD$14,0)*$D41,IF($C41=AD$17,$G$5*$D41,""))</f>
        <v>0</v>
      </c>
      <c r="AE41" s="34" t="e">
        <f>IF(AD41&lt;&gt;"",HLOOKUP(COUNT($F41:AD41)+1,$G$4:$EH$8,AE$14,0)*$D41,IF($C41=AE$17,$G$5*$D41,""))</f>
        <v>#VALUE!</v>
      </c>
      <c r="AF41" s="34" t="e">
        <f>IF(AE41&lt;&gt;"",HLOOKUP(COUNT($F41:AE41)+1,$G$4:$EH$8,AF$14,0)*$D41,IF($C41=AF$17,$G$5*$D41,""))</f>
        <v>#VALUE!</v>
      </c>
      <c r="AG41" s="34" t="e">
        <f>IF(AF41&lt;&gt;"",HLOOKUP(COUNT($F41:AF41)+1,$G$4:$EH$8,AG$14,0)*$D41,IF($C41=AG$17,$G$5*$D41,""))</f>
        <v>#VALUE!</v>
      </c>
      <c r="AH41" s="34" t="e">
        <f>IF(AG41&lt;&gt;"",HLOOKUP(COUNT($F41:AG41)+1,$G$4:$EH$8,AH$14,0)*$D41,IF($C41=AH$17,$G$5*$D41,""))</f>
        <v>#VALUE!</v>
      </c>
      <c r="AI41" s="34" t="e">
        <f>IF(AH41&lt;&gt;"",HLOOKUP(COUNT($F41:AH41)+1,$G$4:$EH$8,AI$14,0)*$D41,IF($C41=AI$17,$G$5*$D41,""))</f>
        <v>#VALUE!</v>
      </c>
      <c r="AJ41" s="34" t="e">
        <f>IF(AI41&lt;&gt;"",HLOOKUP(COUNT($F41:AI41)+1,$G$4:$EH$8,AJ$14,0)*$D41,IF($C41=AJ$17,$G$5*$D41,""))</f>
        <v>#VALUE!</v>
      </c>
      <c r="AK41" s="34" t="e">
        <f>IF(AJ41&lt;&gt;"",HLOOKUP(COUNT($F41:AJ41)+1,$G$4:$EH$8,AK$14,0)*$D41,IF($C41=AK$17,$G$5*$D41,""))</f>
        <v>#VALUE!</v>
      </c>
      <c r="AL41" s="34" t="e">
        <f>IF(AK41&lt;&gt;"",HLOOKUP(COUNT($F41:AK41)+1,$G$4:$EH$8,AL$14,0)*$D41,IF($C41=AL$17,$G$5*$D41,""))</f>
        <v>#VALUE!</v>
      </c>
      <c r="AM41" s="34" t="e">
        <f>IF(AL41&lt;&gt;"",HLOOKUP(COUNT($F41:AL41)+1,$G$4:$EH$8,AM$14,0)*$D41,IF($C41=AM$17,$G$5*$D41,""))</f>
        <v>#VALUE!</v>
      </c>
      <c r="AN41" s="34" t="e">
        <f>IF(AM41&lt;&gt;"",HLOOKUP(COUNT($F41:AM41)+1,$G$4:$EH$8,AN$14,0)*$D41,IF($C41=AN$17,$G$5*$D41,""))</f>
        <v>#VALUE!</v>
      </c>
      <c r="AO41" s="34" t="e">
        <f>IF(AN41&lt;&gt;"",HLOOKUP(COUNT($F41:AN41)+1,$G$4:$EH$8,AO$14,0)*$D41,IF($C41=AO$17,$G$5*$D41,""))</f>
        <v>#VALUE!</v>
      </c>
      <c r="AP41" s="34" t="e">
        <f>IF(AO41&lt;&gt;"",HLOOKUP(COUNT($F41:AO41)+1,$G$4:$EH$8,AP$14,0)*$D41,IF($C41=AP$17,$G$5*$D41,""))</f>
        <v>#VALUE!</v>
      </c>
      <c r="AQ41" s="34" t="e">
        <f>IF(AP41&lt;&gt;"",HLOOKUP(COUNT($F41:AP41)+1,$G$4:$EH$8,AQ$14,0)*$D41,IF($C41=AQ$17,$G$5*$D41,""))</f>
        <v>#VALUE!</v>
      </c>
      <c r="AR41" s="34" t="e">
        <f>IF(AQ41&lt;&gt;"",HLOOKUP(COUNT($F41:AQ41)+1,$G$4:$EH$8,AR$14,0)*$D41,IF($C41=AR$17,$G$5*$D41,""))</f>
        <v>#VALUE!</v>
      </c>
      <c r="AS41" s="34" t="e">
        <f>IF(AR41&lt;&gt;"",HLOOKUP(COUNT($F41:AR41)+1,$G$4:$EH$8,AS$14,0)*$D41,IF($C41=AS$17,$G$5*$D41,""))</f>
        <v>#VALUE!</v>
      </c>
      <c r="AT41" s="34" t="e">
        <f>IF(AS41&lt;&gt;"",HLOOKUP(COUNT($F41:AS41)+1,$G$4:$EH$8,AT$14,0)*$D41,IF($C41=AT$17,$G$5*$D41,""))</f>
        <v>#VALUE!</v>
      </c>
      <c r="AU41" s="34" t="e">
        <f>IF(AT41&lt;&gt;"",HLOOKUP(COUNT($F41:AT41)+1,$G$4:$EH$8,AU$14,0)*$D41,IF($C41=AU$17,$G$5*$D41,""))</f>
        <v>#VALUE!</v>
      </c>
      <c r="AV41" s="34" t="e">
        <f>IF(AU41&lt;&gt;"",HLOOKUP(COUNT($F41:AU41)+1,$G$4:$EH$8,AV$14,0)*$D41,IF($C41=AV$17,$G$5*$D41,""))</f>
        <v>#VALUE!</v>
      </c>
      <c r="AW41" s="34" t="e">
        <f>IF(AV41&lt;&gt;"",HLOOKUP(COUNT($F41:AV41)+1,$G$4:$EH$8,AW$14,0)*$D41,IF($C41=AW$17,$G$5*$D41,""))</f>
        <v>#VALUE!</v>
      </c>
      <c r="AX41" s="34" t="e">
        <f>IF(AW41&lt;&gt;"",HLOOKUP(COUNT($F41:AW41)+1,$G$4:$EH$8,AX$14,0)*$D41,IF($C41=AX$17,$G$5*$D41,""))</f>
        <v>#VALUE!</v>
      </c>
      <c r="AY41" s="34" t="e">
        <f>IF(AX41&lt;&gt;"",HLOOKUP(COUNT($F41:AX41)+1,$G$4:$EH$8,AY$14,0)*$D41,IF($C41=AY$17,$G$5*$D41,""))</f>
        <v>#VALUE!</v>
      </c>
      <c r="AZ41" s="34" t="e">
        <f>IF(AY41&lt;&gt;"",HLOOKUP(COUNT($F41:AY41)+1,$G$4:$EH$8,AZ$14,0)*$D41,IF($C41=AZ$17,$G$5*$D41,""))</f>
        <v>#VALUE!</v>
      </c>
      <c r="BA41" s="34" t="e">
        <f>IF(AZ41&lt;&gt;"",HLOOKUP(COUNT($F41:AZ41)+1,$G$4:$EH$8,BA$14,0)*$D41,IF($C41=BA$17,$G$5*$D41,""))</f>
        <v>#VALUE!</v>
      </c>
      <c r="BB41" s="34" t="e">
        <f>IF(BA41&lt;&gt;"",HLOOKUP(COUNT($F41:BA41)+1,$G$4:$EH$8,BB$14,0)*$D41,IF($C41=BB$17,$G$5*$D41,""))</f>
        <v>#VALUE!</v>
      </c>
      <c r="BC41" s="34" t="e">
        <f>IF(BB41&lt;&gt;"",HLOOKUP(COUNT($F41:BB41)+1,$G$4:$EH$8,BC$14,0)*$D41,IF($C41=BC$17,$G$5*$D41,""))</f>
        <v>#VALUE!</v>
      </c>
      <c r="BD41" s="34" t="e">
        <f>IF(BC41&lt;&gt;"",HLOOKUP(COUNT($F41:BC41)+1,$G$4:$EH$8,BD$14,0)*$D41,IF($C41=BD$17,$G$5*$D41,""))</f>
        <v>#VALUE!</v>
      </c>
      <c r="BE41" s="34" t="e">
        <f>IF(BD41&lt;&gt;"",HLOOKUP(COUNT($F41:BD41)+1,$G$4:$EH$8,BE$14,0)*$D41,IF($C41=BE$17,$G$5*$D41,""))</f>
        <v>#VALUE!</v>
      </c>
      <c r="BF41" s="34" t="e">
        <f>IF(BE41&lt;&gt;"",HLOOKUP(COUNT($F41:BE41)+1,$G$4:$EH$8,BF$14,0)*$D41,IF($C41=BF$17,$G$5*$D41,""))</f>
        <v>#VALUE!</v>
      </c>
      <c r="BG41" s="34" t="e">
        <f>IF(BF41&lt;&gt;"",HLOOKUP(COUNT($F41:BF41)+1,$G$4:$EH$8,BG$14,0)*$D41,IF($C41=BG$17,$G$5*$D41,""))</f>
        <v>#VALUE!</v>
      </c>
      <c r="BH41" s="34" t="e">
        <f>IF(BG41&lt;&gt;"",HLOOKUP(COUNT($F41:BG41)+1,$G$4:$EH$8,BH$14,0)*$D41,IF($C41=BH$17,$G$5*$D41,""))</f>
        <v>#VALUE!</v>
      </c>
      <c r="BI41" s="34" t="e">
        <f>IF(BH41&lt;&gt;"",HLOOKUP(COUNT($F41:BH41)+1,$G$4:$EH$8,BI$14,0)*$D41,IF($C41=BI$17,$G$5*$D41,""))</f>
        <v>#VALUE!</v>
      </c>
      <c r="BJ41" s="34" t="e">
        <f>IF(BI41&lt;&gt;"",HLOOKUP(COUNT($F41:BI41)+1,$G$4:$EH$8,BJ$14,0)*$D41,IF($C41=BJ$17,$G$5*$D41,""))</f>
        <v>#VALUE!</v>
      </c>
      <c r="BK41" s="34" t="e">
        <f>IF(BJ41&lt;&gt;"",HLOOKUP(COUNT($F41:BJ41)+1,$G$4:$EH$8,BK$14,0)*$D41,IF($C41=BK$17,$G$5*$D41,""))</f>
        <v>#VALUE!</v>
      </c>
      <c r="BL41" s="34" t="e">
        <f>IF(BK41&lt;&gt;"",HLOOKUP(COUNT($F41:BK41)+1,$G$4:$EH$8,BL$14,0)*$D41,IF($C41=BL$17,$G$5*$D41,""))</f>
        <v>#VALUE!</v>
      </c>
      <c r="BM41" s="34" t="e">
        <f>IF(BL41&lt;&gt;"",HLOOKUP(COUNT($F41:BL41)+1,$G$4:$EH$8,BM$14,0)*$D41,IF($C41=BM$17,$G$5*$D41,""))</f>
        <v>#VALUE!</v>
      </c>
      <c r="BN41" s="34" t="e">
        <f>IF(BM41&lt;&gt;"",HLOOKUP(COUNT($F41:BM41)+1,$G$4:$EH$8,BN$14,0)*$D41,IF($C41=BN$17,$G$5*$D41,""))</f>
        <v>#VALUE!</v>
      </c>
      <c r="BO41" s="34" t="e">
        <f>IF(BN41&lt;&gt;"",HLOOKUP(COUNT($F41:BN41)+1,$G$4:$EH$8,BO$14,0)*$D41,IF($C41=BO$17,$G$5*$D41,""))</f>
        <v>#VALUE!</v>
      </c>
      <c r="BP41" s="34" t="e">
        <f>IF(BO41&lt;&gt;"",HLOOKUP(COUNT($F41:BO41)+1,$G$4:$EH$8,BP$14,0)*$D41,IF($C41=BP$17,$G$5*$D41,""))</f>
        <v>#VALUE!</v>
      </c>
      <c r="BQ41" s="34" t="e">
        <f>IF(BP41&lt;&gt;"",HLOOKUP(COUNT($F41:BP41)+1,$G$4:$EH$8,BQ$14,0)*$D41,IF($C41=BQ$17,$G$5*$D41,""))</f>
        <v>#VALUE!</v>
      </c>
      <c r="BR41" s="34" t="e">
        <f>IF(BQ41&lt;&gt;"",HLOOKUP(COUNT($F41:BQ41)+1,$G$4:$EH$8,BR$14,0)*$D41,IF($C41=BR$17,$G$5*$D41,""))</f>
        <v>#VALUE!</v>
      </c>
      <c r="BS41" s="34" t="e">
        <f>IF(BR41&lt;&gt;"",HLOOKUP(COUNT($F41:BR41)+1,$G$4:$EH$8,BS$14,0)*$D41,IF($C41=BS$17,$G$5*$D41,""))</f>
        <v>#VALUE!</v>
      </c>
      <c r="BT41" s="34" t="e">
        <f>IF(BS41&lt;&gt;"",HLOOKUP(COUNT($F41:BS41)+1,$G$4:$EH$8,BT$14,0)*$D41,IF($C41=BT$17,$G$5*$D41,""))</f>
        <v>#VALUE!</v>
      </c>
      <c r="BU41" s="34" t="e">
        <f>IF(BT41&lt;&gt;"",HLOOKUP(COUNT($F41:BT41)+1,$G$4:$EH$8,BU$14,0)*$D41,IF($C41=BU$17,$G$5*$D41,""))</f>
        <v>#VALUE!</v>
      </c>
      <c r="BV41" s="34" t="e">
        <f>IF(BU41&lt;&gt;"",HLOOKUP(COUNT($F41:BU41)+1,$G$4:$EH$8,BV$14,0)*$D41,IF($C41=BV$17,$G$5*$D41,""))</f>
        <v>#VALUE!</v>
      </c>
      <c r="BW41" s="34" t="e">
        <f>IF(BV41&lt;&gt;"",HLOOKUP(COUNT($F41:BV41)+1,$G$4:$EH$8,BW$14,0)*$D41,IF($C41=BW$17,$G$5*$D41,""))</f>
        <v>#VALUE!</v>
      </c>
      <c r="BX41" s="34" t="e">
        <f>IF(BW41&lt;&gt;"",HLOOKUP(COUNT($F41:BW41)+1,$G$4:$EH$8,BX$14,0)*$D41,IF($C41=BX$17,$G$5*$D41,""))</f>
        <v>#VALUE!</v>
      </c>
      <c r="BY41" s="34" t="e">
        <f>IF(BX41&lt;&gt;"",HLOOKUP(COUNT($F41:BX41)+1,$G$4:$EH$8,BY$14,0)*$D41,IF($C41=BY$17,$G$5*$D41,""))</f>
        <v>#VALUE!</v>
      </c>
      <c r="BZ41" s="34" t="e">
        <f>IF(BY41&lt;&gt;"",HLOOKUP(COUNT($F41:BY41)+1,$G$4:$EH$8,BZ$14,0)*$D41,IF($C41=BZ$17,$G$5*$D41,""))</f>
        <v>#VALUE!</v>
      </c>
      <c r="CA41" s="34" t="e">
        <f>IF(BZ41&lt;&gt;"",HLOOKUP(COUNT($F41:BZ41)+1,$G$4:$EH$8,CA$14,0)*$D41,IF($C41=CA$17,$G$5*$D41,""))</f>
        <v>#VALUE!</v>
      </c>
      <c r="CB41" s="34" t="e">
        <f>IF(CA41&lt;&gt;"",HLOOKUP(COUNT($F41:CA41)+1,$G$4:$EH$8,CB$14,0)*$D41,IF($C41=CB$17,$G$5*$D41,""))</f>
        <v>#VALUE!</v>
      </c>
      <c r="CC41" s="34" t="e">
        <f>IF(CB41&lt;&gt;"",HLOOKUP(COUNT($F41:CB41)+1,$G$4:$EH$8,CC$14,0)*$D41,IF($C41=CC$17,$G$5*$D41,""))</f>
        <v>#VALUE!</v>
      </c>
      <c r="CD41" s="34" t="e">
        <f>IF(CC41&lt;&gt;"",HLOOKUP(COUNT($F41:CC41)+1,$G$4:$EH$8,CD$14,0)*$D41,IF($C41=CD$17,$G$5*$D41,""))</f>
        <v>#VALUE!</v>
      </c>
      <c r="CE41" s="34" t="e">
        <f>IF(CD41&lt;&gt;"",HLOOKUP(COUNT($F41:CD41)+1,$G$4:$EH$8,CE$14,0)*$D41,IF($C41=CE$17,$G$5*$D41,""))</f>
        <v>#VALUE!</v>
      </c>
      <c r="CF41" s="34" t="e">
        <f>IF(CE41&lt;&gt;"",HLOOKUP(COUNT($F41:CE41)+1,$G$4:$EH$8,CF$14,0)*$D41,IF($C41=CF$17,$G$5*$D41,""))</f>
        <v>#VALUE!</v>
      </c>
      <c r="CG41" s="34" t="e">
        <f>IF(CF41&lt;&gt;"",HLOOKUP(COUNT($F41:CF41)+1,$G$4:$EH$8,CG$14,0)*$D41,IF($C41=CG$17,$G$5*$D41,""))</f>
        <v>#VALUE!</v>
      </c>
      <c r="CH41" s="34" t="e">
        <f>IF(CG41&lt;&gt;"",HLOOKUP(COUNT($F41:CG41)+1,$G$4:$EH$8,CH$14,0)*$D41,IF($C41=CH$17,$G$5*$D41,""))</f>
        <v>#VALUE!</v>
      </c>
      <c r="CI41" s="34" t="e">
        <f>IF(CH41&lt;&gt;"",HLOOKUP(COUNT($F41:CH41)+1,$G$4:$EH$8,CI$14,0)*$D41,IF($C41=CI$17,$G$5*$D41,""))</f>
        <v>#VALUE!</v>
      </c>
      <c r="CJ41" s="34" t="e">
        <f>IF(CI41&lt;&gt;"",HLOOKUP(COUNT($F41:CI41)+1,$G$4:$EH$8,CJ$14,0)*$D41,IF($C41=CJ$17,$G$5*$D41,""))</f>
        <v>#VALUE!</v>
      </c>
      <c r="CK41" s="34" t="e">
        <f>IF(CJ41&lt;&gt;"",HLOOKUP(COUNT($F41:CJ41)+1,$G$4:$EH$8,CK$14,0)*$D41,IF($C41=CK$17,$G$5*$D41,""))</f>
        <v>#VALUE!</v>
      </c>
      <c r="CL41" s="34" t="e">
        <f>IF(CK41&lt;&gt;"",HLOOKUP(COUNT($F41:CK41)+1,$G$4:$EH$8,CL$14,0)*$D41,IF($C41=CL$17,$G$5*$D41,""))</f>
        <v>#VALUE!</v>
      </c>
      <c r="CM41" s="34" t="e">
        <f>IF(CL41&lt;&gt;"",HLOOKUP(COUNT($F41:CL41)+1,$G$4:$EH$8,CM$14,0)*$D41,IF($C41=CM$17,$G$5*$D41,""))</f>
        <v>#VALUE!</v>
      </c>
      <c r="CN41" s="34" t="e">
        <f>IF(CM41&lt;&gt;"",HLOOKUP(COUNT($F41:CM41)+1,$G$4:$EH$8,CN$14,0)*$D41,IF($C41=CN$17,$G$5*$D41,""))</f>
        <v>#VALUE!</v>
      </c>
      <c r="CO41" s="34" t="e">
        <f>IF(CN41&lt;&gt;"",HLOOKUP(COUNT($F41:CN41)+1,$G$4:$EH$8,CO$14,0)*$D41,IF($C41=CO$17,$G$5*$D41,""))</f>
        <v>#VALUE!</v>
      </c>
      <c r="CP41" s="34" t="e">
        <f>IF(CO41&lt;&gt;"",HLOOKUP(COUNT($F41:CO41)+1,$G$4:$EH$8,CP$14,0)*$D41,IF($C41=CP$17,$G$5*$D41,""))</f>
        <v>#VALUE!</v>
      </c>
      <c r="CQ41" s="34" t="e">
        <f>IF(CP41&lt;&gt;"",HLOOKUP(COUNT($F41:CP41)+1,$G$4:$EH$8,CQ$14,0)*$D41,IF($C41=CQ$17,$G$5*$D41,""))</f>
        <v>#VALUE!</v>
      </c>
      <c r="CR41" s="34" t="e">
        <f>IF(CQ41&lt;&gt;"",HLOOKUP(COUNT($F41:CQ41)+1,$G$4:$EH$8,CR$14,0)*$D41,IF($C41=CR$17,$G$5*$D41,""))</f>
        <v>#VALUE!</v>
      </c>
      <c r="CS41" s="34" t="e">
        <f>IF(CR41&lt;&gt;"",HLOOKUP(COUNT($F41:CR41)+1,$G$4:$EH$8,CS$14,0)*$D41,IF($C41=CS$17,$G$5*$D41,""))</f>
        <v>#VALUE!</v>
      </c>
      <c r="CT41" s="34" t="e">
        <f>IF(CS41&lt;&gt;"",HLOOKUP(COUNT($F41:CS41)+1,$G$4:$EH$8,CT$14,0)*$D41,IF($C41=CT$17,$G$5*$D41,""))</f>
        <v>#VALUE!</v>
      </c>
      <c r="CU41" s="34" t="e">
        <f>IF(CT41&lt;&gt;"",HLOOKUP(COUNT($F41:CT41)+1,$G$4:$EH$8,CU$14,0)*$D41,IF($C41=CU$17,$G$5*$D41,""))</f>
        <v>#VALUE!</v>
      </c>
      <c r="CV41" s="34" t="e">
        <f>IF(CU41&lt;&gt;"",HLOOKUP(COUNT($F41:CU41)+1,$G$4:$EH$8,CV$14,0)*$D41,IF($C41=CV$17,$G$5*$D41,""))</f>
        <v>#VALUE!</v>
      </c>
      <c r="CW41" s="34" t="e">
        <f>IF(CV41&lt;&gt;"",HLOOKUP(COUNT($F41:CV41)+1,$G$4:$EH$8,CW$14,0)*$D41,IF($C41=CW$17,$G$5*$D41,""))</f>
        <v>#VALUE!</v>
      </c>
      <c r="CX41" s="34" t="e">
        <f>IF(CW41&lt;&gt;"",HLOOKUP(COUNT($F41:CW41)+1,$G$4:$EH$8,CX$14,0)*$D41,IF($C41=CX$17,$G$5*$D41,""))</f>
        <v>#VALUE!</v>
      </c>
      <c r="CY41" s="34" t="e">
        <f>IF(CX41&lt;&gt;"",HLOOKUP(COUNT($F41:CX41)+1,$G$4:$EH$8,CY$14,0)*$D41,IF($C41=CY$17,$G$5*$D41,""))</f>
        <v>#VALUE!</v>
      </c>
      <c r="CZ41" s="34" t="e">
        <f>IF(CY41&lt;&gt;"",HLOOKUP(COUNT($F41:CY41)+1,$G$4:$EH$8,CZ$14,0)*$D41,IF($C41=CZ$17,$G$5*$D41,""))</f>
        <v>#VALUE!</v>
      </c>
      <c r="DA41" s="34" t="e">
        <f>IF(CZ41&lt;&gt;"",HLOOKUP(COUNT($F41:CZ41)+1,$G$4:$EH$8,DA$14,0)*$D41,IF($C41=DA$17,$G$5*$D41,""))</f>
        <v>#VALUE!</v>
      </c>
      <c r="DB41" s="34" t="e">
        <f>IF(DA41&lt;&gt;"",HLOOKUP(COUNT($F41:DA41)+1,$G$4:$EH$8,DB$14,0)*$D41,IF($C41=DB$17,$G$5*$D41,""))</f>
        <v>#VALUE!</v>
      </c>
      <c r="DC41" s="34" t="e">
        <f>IF(DB41&lt;&gt;"",HLOOKUP(COUNT($F41:DB41)+1,$G$4:$EH$8,DC$14,0)*$D41,IF($C41=DC$17,$G$5*$D41,""))</f>
        <v>#VALUE!</v>
      </c>
      <c r="DD41" s="34" t="e">
        <f>IF(DC41&lt;&gt;"",HLOOKUP(COUNT($F41:DC41)+1,$G$4:$EH$8,DD$14,0)*$D41,IF($C41=DD$17,$G$5*$D41,""))</f>
        <v>#VALUE!</v>
      </c>
      <c r="DE41" s="34" t="e">
        <f>IF(DD41&lt;&gt;"",HLOOKUP(COUNT($F41:DD41)+1,$G$4:$EH$8,DE$14,0)*$D41,IF($C41=DE$17,$G$5*$D41,""))</f>
        <v>#VALUE!</v>
      </c>
      <c r="DF41" s="34" t="e">
        <f>IF(DE41&lt;&gt;"",HLOOKUP(COUNT($F41:DE41)+1,$G$4:$EH$8,DF$14,0)*$D41,IF($C41=DF$17,$G$5*$D41,""))</f>
        <v>#VALUE!</v>
      </c>
      <c r="DG41" s="34" t="e">
        <f>IF(DF41&lt;&gt;"",HLOOKUP(COUNT($F41:DF41)+1,$G$4:$EH$8,DG$14,0)*$D41,IF($C41=DG$17,$G$5*$D41,""))</f>
        <v>#VALUE!</v>
      </c>
      <c r="DH41" s="34" t="e">
        <f>IF(DG41&lt;&gt;"",HLOOKUP(COUNT($F41:DG41)+1,$G$4:$EH$8,DH$14,0)*$D41,IF($C41=DH$17,$G$5*$D41,""))</f>
        <v>#VALUE!</v>
      </c>
      <c r="DI41" s="34" t="e">
        <f>IF(DH41&lt;&gt;"",HLOOKUP(COUNT($F41:DH41)+1,$G$4:$EH$8,DI$14,0)*$D41,IF($C41=DI$17,$G$5*$D41,""))</f>
        <v>#VALUE!</v>
      </c>
      <c r="DJ41" s="34" t="e">
        <f>IF(DI41&lt;&gt;"",HLOOKUP(COUNT($F41:DI41)+1,$G$4:$EH$8,DJ$14,0)*$D41,IF($C41=DJ$17,$G$5*$D41,""))</f>
        <v>#VALUE!</v>
      </c>
      <c r="DK41" s="34" t="e">
        <f>IF(DJ41&lt;&gt;"",HLOOKUP(COUNT($F41:DJ41)+1,$G$4:$EH$8,DK$14,0)*$D41,IF($C41=DK$17,$G$5*$D41,""))</f>
        <v>#VALUE!</v>
      </c>
      <c r="DL41" s="34" t="e">
        <f>IF(DK41&lt;&gt;"",HLOOKUP(COUNT($F41:DK41)+1,$G$4:$EH$8,DL$14,0)*$D41,IF($C41=DL$17,$G$5*$D41,""))</f>
        <v>#VALUE!</v>
      </c>
      <c r="DM41" s="34" t="e">
        <f>IF(DL41&lt;&gt;"",HLOOKUP(COUNT($F41:DL41)+1,$G$4:$EH$8,DM$14,0)*$D41,IF($C41=DM$17,$G$5*$D41,""))</f>
        <v>#VALUE!</v>
      </c>
      <c r="DN41" s="34" t="e">
        <f>IF(DM41&lt;&gt;"",HLOOKUP(COUNT($F41:DM41)+1,$G$4:$EH$8,DN$14,0)*$D41,IF($C41=DN$17,$G$5*$D41,""))</f>
        <v>#VALUE!</v>
      </c>
      <c r="DO41" s="34" t="e">
        <f>IF(DN41&lt;&gt;"",HLOOKUP(COUNT($F41:DN41)+1,$G$4:$EH$8,DO$14,0)*$D41,IF($C41=DO$17,$G$5*$D41,""))</f>
        <v>#VALUE!</v>
      </c>
      <c r="DP41" s="34" t="e">
        <f>IF(DO41&lt;&gt;"",HLOOKUP(COUNT($F41:DO41)+1,$G$4:$EH$8,DP$14,0)*$D41,IF($C41=DP$17,$G$5*$D41,""))</f>
        <v>#VALUE!</v>
      </c>
      <c r="DQ41" s="34" t="e">
        <f>IF(DP41&lt;&gt;"",HLOOKUP(COUNT($F41:DP41)+1,$G$4:$EH$8,DQ$14,0)*$D41,IF($C41=DQ$17,$G$5*$D41,""))</f>
        <v>#VALUE!</v>
      </c>
      <c r="DR41" s="34" t="e">
        <f>IF(DQ41&lt;&gt;"",HLOOKUP(COUNT($F41:DQ41)+1,$G$4:$EH$8,DR$14,0)*$D41,IF($C41=DR$17,$G$5*$D41,""))</f>
        <v>#VALUE!</v>
      </c>
      <c r="DS41" s="34" t="e">
        <f>IF(DR41&lt;&gt;"",HLOOKUP(COUNT($F41:DR41)+1,$G$4:$EH$8,DS$14,0)*$D41,IF($C41=DS$17,$G$5*$D41,""))</f>
        <v>#VALUE!</v>
      </c>
      <c r="DT41" s="34" t="e">
        <f>IF(DS41&lt;&gt;"",HLOOKUP(COUNT($F41:DS41)+1,$G$4:$EH$8,DT$14,0)*$D41,IF($C41=DT$17,$G$5*$D41,""))</f>
        <v>#VALUE!</v>
      </c>
      <c r="DU41" s="34" t="e">
        <f>IF(DT41&lt;&gt;"",HLOOKUP(COUNT($F41:DT41)+1,$G$4:$EH$8,DU$14,0)*$D41,IF($C41=DU$17,$G$5*$D41,""))</f>
        <v>#VALUE!</v>
      </c>
      <c r="DV41" s="34" t="e">
        <f>IF(DU41&lt;&gt;"",HLOOKUP(COUNT($F41:DU41)+1,$G$4:$EH$8,DV$14,0)*$D41,IF($C41=DV$17,$G$5*$D41,""))</f>
        <v>#VALUE!</v>
      </c>
      <c r="DX41" s="34" t="str">
        <f>IF(DW41&lt;&gt;"",HLOOKUP(COUNT($DW41:DW41)+1,$G$4:$CX$8,DX$14,0)*$D41,IF($C41=DX$17,$G$6*$D41,""))</f>
        <v/>
      </c>
      <c r="DY41" s="34" t="str">
        <f>IF(DX41&lt;&gt;"",HLOOKUP(COUNT($DW41:DX41)+1,$G$4:$CX$8,DY$14,0)*$D41,IF($C41=DY$17,$G$6*$D41,""))</f>
        <v/>
      </c>
      <c r="DZ41" s="34" t="str">
        <f>IF(DY41&lt;&gt;"",HLOOKUP(COUNT($DW41:DY41)+1,$G$4:$CX$8,DZ$14,0)*$D41,IF($C41=DZ$17,$G$6*$D41,""))</f>
        <v/>
      </c>
      <c r="EA41" s="34" t="str">
        <f>IF(DZ41&lt;&gt;"",HLOOKUP(COUNT($DW41:DZ41)+1,$G$4:$CX$8,EA$14,0)*$D41,IF($C41=EA$17,$G$6*$D41,""))</f>
        <v/>
      </c>
      <c r="EB41" s="34" t="str">
        <f>IF(EA41&lt;&gt;"",HLOOKUP(COUNT($DW41:EA41)+1,$G$4:$CX$8,EB$14,0)*$D41,IF($C41=EB$17,$G$6*$D41,""))</f>
        <v/>
      </c>
      <c r="EC41" s="34" t="str">
        <f>IF(EB41&lt;&gt;"",HLOOKUP(COUNT($DW41:EB41)+1,$G$4:$CX$8,EC$14,0)*$D41,IF($C41=EC$17,$G$6*$D41,""))</f>
        <v/>
      </c>
      <c r="ED41" s="34" t="str">
        <f>IF(EC41&lt;&gt;"",HLOOKUP(COUNT($DW41:EC41)+1,$G$4:$CX$8,ED$14,0)*$D41,IF($C41=ED$17,$G$6*$D41,""))</f>
        <v/>
      </c>
      <c r="EE41" s="34" t="str">
        <f>IF(ED41&lt;&gt;"",HLOOKUP(COUNT($DW41:ED41)+1,$G$4:$CX$8,EE$14,0)*$D41,IF($C41=EE$17,$G$6*$D41,""))</f>
        <v/>
      </c>
      <c r="EF41" s="34" t="str">
        <f>IF(EE41&lt;&gt;"",HLOOKUP(COUNT($DW41:EE41)+1,$G$4:$CX$8,EF$14,0)*$D41,IF($C41=EF$17,$G$6*$D41,""))</f>
        <v/>
      </c>
      <c r="EG41" s="34" t="str">
        <f>IF(EF41&lt;&gt;"",HLOOKUP(COUNT($DW41:EF41)+1,$G$4:$CX$8,EG$14,0)*$D41,IF($C41=EG$17,$G$6*$D41,""))</f>
        <v/>
      </c>
      <c r="EH41" s="34" t="str">
        <f>IF(EG41&lt;&gt;"",HLOOKUP(COUNT($DW41:EG41)+1,$G$4:$CX$8,EH$14,0)*$D41,IF($C41=EH$17,$G$6*$D41,""))</f>
        <v/>
      </c>
      <c r="EI41" s="34" t="str">
        <f>IF(EH41&lt;&gt;"",HLOOKUP(COUNT($DW41:EH41)+1,$G$4:$CX$8,EI$14,0)*$D41,IF($C41=EI$17,$G$6*$D41,""))</f>
        <v/>
      </c>
      <c r="EJ41" s="34" t="str">
        <f>IF(EI41&lt;&gt;"",HLOOKUP(COUNT($DW41:EI41)+1,$G$4:$CX$8,EJ$14,0)*$D41,IF($C41=EJ$17,$G$6*$D41,""))</f>
        <v/>
      </c>
      <c r="EK41" s="34" t="str">
        <f>IF(EJ41&lt;&gt;"",HLOOKUP(COUNT($DW41:EJ41)+1,$G$4:$CX$8,EK$14,0)*$D41,IF($C41=EK$17,$G$6*$D41,""))</f>
        <v/>
      </c>
      <c r="EL41" s="34" t="str">
        <f>IF(EK41&lt;&gt;"",HLOOKUP(COUNT($DW41:EK41)+1,$G$4:$CX$8,EL$14,0)*$D41,IF($C41=EL$17,$G$6*$D41,""))</f>
        <v/>
      </c>
      <c r="EM41" s="34" t="str">
        <f>IF(EL41&lt;&gt;"",HLOOKUP(COUNT($DW41:EL41)+1,$G$4:$CX$8,EM$14,0)*$D41,IF($C41=EM$17,$G$6*$D41,""))</f>
        <v/>
      </c>
      <c r="EN41" s="34" t="str">
        <f>IF(EM41&lt;&gt;"",HLOOKUP(COUNT($DW41:EM41)+1,$G$4:$CX$8,EN$14,0)*$D41,IF($C41=EN$17,$G$6*$D41,""))</f>
        <v/>
      </c>
      <c r="EO41" s="34" t="str">
        <f>IF(EN41&lt;&gt;"",HLOOKUP(COUNT($DW41:EN41)+1,$G$4:$CX$8,EO$14,0)*$D41,IF($C41=EO$17,$G$6*$D41,""))</f>
        <v/>
      </c>
      <c r="EP41" s="34" t="str">
        <f>IF(EO41&lt;&gt;"",HLOOKUP(COUNT($DW41:EO41)+1,$G$4:$CX$8,EP$14,0)*$D41,IF($C41=EP$17,$G$6*$D41,""))</f>
        <v/>
      </c>
      <c r="EQ41" s="34" t="str">
        <f>IF(EP41&lt;&gt;"",HLOOKUP(COUNT($DW41:EP41)+1,$G$4:$CX$8,EQ$14,0)*$D41,IF($C41=EQ$17,$G$6*$D41,""))</f>
        <v/>
      </c>
      <c r="ER41" s="34" t="str">
        <f>IF(EQ41&lt;&gt;"",HLOOKUP(COUNT($DW41:EQ41)+1,$G$4:$CX$8,ER$14,0)*$D41,IF($C41=ER$17,$G$6*$D41,""))</f>
        <v/>
      </c>
      <c r="ES41" s="34" t="str">
        <f>IF(ER41&lt;&gt;"",HLOOKUP(COUNT($DW41:ER41)+1,$G$4:$CX$8,ES$14,0)*$D41,IF($C41=ES$17,$G$6*$D41,""))</f>
        <v/>
      </c>
      <c r="ET41" s="34">
        <f>IF(ES41&lt;&gt;"",HLOOKUP(COUNT($DW41:ES41)+1,$G$4:$CX$8,ET$14,0)*$D41,IF($C41=ET$17,$G$6*$D41,""))</f>
        <v>0</v>
      </c>
      <c r="EU41" s="34">
        <f>IF(ET41&lt;&gt;"",HLOOKUP(COUNT($DW41:ET41)+1,$G$4:$CX$8,EU$14,0)*$D41,IF($C41=EU$17,$G$6*$D41,""))</f>
        <v>3000</v>
      </c>
      <c r="EV41" s="34">
        <f>IF(EU41&lt;&gt;"",HLOOKUP(COUNT($DW41:EU41)+1,$G$4:$CX$8,EV$14,0)*$D41,IF($C41=EV$17,$G$6*$D41,""))</f>
        <v>3000</v>
      </c>
      <c r="EW41" s="34">
        <f>IF(EV41&lt;&gt;"",HLOOKUP(COUNT($DW41:EV41)+1,$G$4:$CX$8,EW$14,0)*$D41,IF($C41=EW$17,$G$6*$D41,""))</f>
        <v>3000</v>
      </c>
      <c r="EX41" s="34">
        <f>IF(EW41&lt;&gt;"",HLOOKUP(COUNT($DW41:EW41)+1,$G$4:$CX$8,EX$14,0)*$D41,IF($C41=EX$17,$G$6*$D41,""))</f>
        <v>3619.3832833671909</v>
      </c>
      <c r="EY41" s="34">
        <f>IF(EX41&lt;&gt;"",HLOOKUP(COUNT($DW41:EX41)+1,$G$4:$CX$8,EY$14,0)*$D41,IF($C41=EY$17,$G$6*$D41,""))</f>
        <v>4524.229104208991</v>
      </c>
      <c r="EZ41" s="34">
        <f>IF(EY41&lt;&gt;"",HLOOKUP(COUNT($DW41:EY41)+1,$G$4:$CX$8,EZ$14,0)*$D41,IF($C41=EZ$17,$G$6*$D41,""))</f>
        <v>5429.0749250507861</v>
      </c>
      <c r="FA41" s="34">
        <f>IF(EZ41&lt;&gt;"",HLOOKUP(COUNT($DW41:EZ41)+1,$G$4:$CX$8,FA$14,0)*$D41,IF($C41=FA$17,$G$6*$D41,""))</f>
        <v>6297.726913058912</v>
      </c>
      <c r="FB41" s="34">
        <f>IF(FA41&lt;&gt;"",HLOOKUP(COUNT($DW41:FA41)+1,$G$4:$CX$8,FB$14,0)*$D41,IF($C41=FB$17,$G$6*$D41,""))</f>
        <v>7179.4086808871616</v>
      </c>
      <c r="FC41" s="34">
        <f>IF(FB41&lt;&gt;"",HLOOKUP(COUNT($DW41:FB41)+1,$G$4:$CX$8,FC$14,0)*$D41,IF($C41=FC$17,$G$6*$D41,""))</f>
        <v>8112.7318094024877</v>
      </c>
      <c r="FD41" s="34">
        <f>IF(FC41&lt;&gt;"",HLOOKUP(COUNT($DW41:FC41)+1,$G$4:$CX$8,FD$14,0)*$D41,IF($C41=FD$17,$G$6*$D41,""))</f>
        <v>9005.1323084367614</v>
      </c>
      <c r="FE41" s="34">
        <f>IF(FD41&lt;&gt;"",HLOOKUP(COUNT($DW41:FD41)+1,$G$4:$CX$8,FE$14,0)*$D41,IF($C41=FE$17,$G$6*$D41,""))</f>
        <v>9905.6455392804401</v>
      </c>
      <c r="FF41" s="34">
        <f>IF(FE41&lt;&gt;"",HLOOKUP(COUNT($DW41:FE41)+1,$G$4:$CX$8,FF$14,0)*$D41,IF($C41=FF$17,$G$6*$D41,""))</f>
        <v>7429.2341544603332</v>
      </c>
      <c r="FG41" s="34">
        <f>IF(FF41&lt;&gt;"",HLOOKUP(COUNT($DW41:FF41)+1,$G$4:$CX$8,FG$14,0)*$D41,IF($C41=FG$17,$G$6*$D41,""))</f>
        <v>7057.7724467373127</v>
      </c>
      <c r="FH41" s="34">
        <f>IF(FG41&lt;&gt;"",HLOOKUP(COUNT($DW41:FG41)+1,$G$4:$CX$8,FH$14,0)*$D41,IF($C41=FH$17,$G$6*$D41,""))</f>
        <v>7763.5496914110463</v>
      </c>
      <c r="FI41" s="34">
        <f>IF(FH41&lt;&gt;"",HLOOKUP(COUNT($DW41:FH41)+1,$G$4:$CX$8,FI$14,0)*$D41,IF($C41=FI$17,$G$6*$D41,""))</f>
        <v>8539.9046605521544</v>
      </c>
      <c r="FJ41" s="34">
        <f>IF(FI41&lt;&gt;"",HLOOKUP(COUNT($DW41:FI41)+1,$G$4:$CX$8,FJ$14,0)*$D41,IF($C41=FJ$17,$G$6*$D41,""))</f>
        <v>9393.8951266073673</v>
      </c>
      <c r="FK41" s="34">
        <f>IF(FJ41&lt;&gt;"",HLOOKUP(COUNT($DW41:FJ41)+1,$G$4:$CX$8,FK$14,0)*$D41,IF($C41=FK$17,$G$6*$D41,""))</f>
        <v>10333.284639268104</v>
      </c>
      <c r="FL41" s="34">
        <f>IF(FK41&lt;&gt;"",HLOOKUP(COUNT($DW41:FK41)+1,$G$4:$CX$8,FL$14,0)*$D41,IF($C41=FL$17,$G$6*$D41,""))</f>
        <v>9816.6204073046938</v>
      </c>
      <c r="FM41" s="34">
        <f>IF(FL41&lt;&gt;"",HLOOKUP(COUNT($DW41:FL41)+1,$G$4:$CX$8,FM$14,0)*$D41,IF($C41=FM$17,$G$6*$D41,""))</f>
        <v>9325.7893869394611</v>
      </c>
      <c r="FN41" s="34">
        <f>IF(FM41&lt;&gt;"",HLOOKUP(COUNT($DW41:FM41)+1,$G$4:$CX$8,FN$14,0)*$D41,IF($C41=FN$17,$G$6*$D41,""))</f>
        <v>9978.5946440252228</v>
      </c>
      <c r="FO41" s="34">
        <f>IF(FN41&lt;&gt;"",HLOOKUP(COUNT($DW41:FN41)+1,$G$4:$CX$8,FO$14,0)*$D41,IF($C41=FO$17,$G$6*$D41,""))</f>
        <v>10677.096269106989</v>
      </c>
      <c r="FP41" s="34">
        <f>IF(FO41&lt;&gt;"",HLOOKUP(COUNT($DW41:FO41)+1,$G$4:$CX$8,FP$14,0)*$D41,IF($C41=FP$17,$G$6*$D41,""))</f>
        <v>11424.493007944478</v>
      </c>
      <c r="FQ41" s="34">
        <f>IF(FP41&lt;&gt;"",HLOOKUP(COUNT($DW41:FP41)+1,$G$4:$CX$8,FQ$14,0)*$D41,IF($C41=FQ$17,$G$6*$D41,""))</f>
        <v>12566.942308738924</v>
      </c>
      <c r="FR41" s="34">
        <f>IF(FQ41&lt;&gt;"",HLOOKUP(COUNT($DW41:FQ41)+1,$G$4:$CX$8,FR$14,0)*$D41,IF($C41=FR$17,$G$6*$D41,""))</f>
        <v>10681.900962428088</v>
      </c>
      <c r="FS41" s="34">
        <f>IF(FR41&lt;&gt;"",HLOOKUP(COUNT($DW41:FR41)+1,$G$4:$CX$8,FS$14,0)*$D41,IF($C41=FS$17,$G$6*$D41,""))</f>
        <v>10147.805914306686</v>
      </c>
      <c r="FT41" s="34">
        <f>IF(FS41&lt;&gt;"",HLOOKUP(COUNT($DW41:FS41)+1,$G$4:$CX$8,FT$14,0)*$D41,IF($C41=FT$17,$G$6*$D41,""))</f>
        <v>10655.196210022019</v>
      </c>
      <c r="FU41" s="34">
        <f>IF(FT41&lt;&gt;"",HLOOKUP(COUNT($DW41:FT41)+1,$G$4:$CX$8,FU$14,0)*$D41,IF($C41=FU$17,$G$6*$D41,""))</f>
        <v>11187.956020523121</v>
      </c>
      <c r="FV41" s="34">
        <f>IF(FU41&lt;&gt;"",HLOOKUP(COUNT($DW41:FU41)+1,$G$4:$CX$8,FV$14,0)*$D41,IF($C41=FV$17,$G$6*$D41,""))</f>
        <v>11747.353821549272</v>
      </c>
      <c r="FW41" s="34">
        <f>IF(FV41&lt;&gt;"",HLOOKUP(COUNT($DW41:FV41)+1,$G$4:$CX$8,FW$14,0)*$D41,IF($C41=FW$17,$G$6*$D41,""))</f>
        <v>12569.668589057723</v>
      </c>
      <c r="FX41" s="34">
        <f>IF(FW41&lt;&gt;"",HLOOKUP(COUNT($DW41:FW41)+1,$G$4:$CX$8,FX$14,0)*$D41,IF($C41=FX$17,$G$6*$D41,""))</f>
        <v>11312.701730151952</v>
      </c>
      <c r="FY41" s="34">
        <f>IF(FX41&lt;&gt;"",HLOOKUP(COUNT($DW41:FX41)+1,$G$4:$CX$8,FY$14,0)*$D41,IF($C41=FY$17,$G$6*$D41,""))</f>
        <v>10181.431557136761</v>
      </c>
      <c r="FZ41" s="34">
        <f>IF(FY41&lt;&gt;"",HLOOKUP(COUNT($DW41:FY41)+1,$G$4:$CX$8,FZ$14,0)*$D41,IF($C41=FZ$17,$G$6*$D41,""))</f>
        <v>10894.13176613633</v>
      </c>
      <c r="GA41" s="34">
        <f>IF(FZ41&lt;&gt;"",HLOOKUP(COUNT($DW41:FZ41)+1,$G$4:$CX$8,GA$14,0)*$D41,IF($C41=GA$17,$G$6*$D41,""))</f>
        <v>11656.72098976587</v>
      </c>
      <c r="GB41" s="34">
        <f>IF(GA41&lt;&gt;"",HLOOKUP(COUNT($DW41:GA41)+1,$G$4:$CX$8,GB$14,0)*$D41,IF($C41=GB$17,$G$6*$D41,""))</f>
        <v>12472.691459049485</v>
      </c>
      <c r="GC41" s="34">
        <f>IF(GB41&lt;&gt;"",HLOOKUP(COUNT($DW41:GB41)+1,$G$4:$CX$8,GC$14,0)*$D41,IF($C41=GC$17,$G$6*$D41,""))</f>
        <v>13470.506775773445</v>
      </c>
      <c r="GD41" s="34">
        <f>IF(GC41&lt;&gt;"",HLOOKUP(COUNT($DW41:GC41)+1,$G$4:$CX$8,GD$14,0)*$D41,IF($C41=GD$17,$G$6*$D41,""))</f>
        <v>11584.635827165162</v>
      </c>
      <c r="GE41" s="34">
        <f>IF(GD41&lt;&gt;"",HLOOKUP(COUNT($DW41:GD41)+1,$G$4:$CX$8,GE$14,0)*$D41,IF($C41=GE$17,$G$6*$D41,""))</f>
        <v>11005.404035806903</v>
      </c>
      <c r="GF41" s="34">
        <f>IF(GE41&lt;&gt;"",HLOOKUP(COUNT($DW41:GE41)+1,$G$4:$CX$8,GF$14,0)*$D41,IF($C41=GF$17,$G$6*$D41,""))</f>
        <v>11555.674237597252</v>
      </c>
      <c r="GG41" s="34">
        <f>IF(GF41&lt;&gt;"",HLOOKUP(COUNT($DW41:GF41)+1,$G$4:$CX$8,GG$14,0)*$D41,IF($C41=GG$17,$G$6*$D41,""))</f>
        <v>12133.45794947711</v>
      </c>
      <c r="GH41" s="34">
        <f>IF(GG41&lt;&gt;"",HLOOKUP(COUNT($DW41:GG41)+1,$G$4:$CX$8,GH$14,0)*$D41,IF($C41=GH$17,$G$6*$D41,""))</f>
        <v>12740.130846950964</v>
      </c>
      <c r="GI41" s="34">
        <f>IF(GH41&lt;&gt;"",HLOOKUP(COUNT($DW41:GH41)+1,$G$4:$CX$8,GI$14,0)*$D41,IF($C41=GI$17,$G$6*$D41,""))</f>
        <v>13631.94000623753</v>
      </c>
      <c r="GJ41" s="34">
        <f>IF(GI41&lt;&gt;"",HLOOKUP(COUNT($DW41:GI41)+1,$G$4:$CX$8,GJ$14,0)*$D41,IF($C41=GJ$17,$G$6*$D41,""))</f>
        <v>12268.746005613782</v>
      </c>
      <c r="GK41" s="34">
        <f>IF(GJ41&lt;&gt;"",HLOOKUP(COUNT($DW41:GJ41)+1,$G$4:$CX$8,GK$14,0)*$D41,IF($C41=GK$17,$G$6*$D41,""))</f>
        <v>11041.871405052403</v>
      </c>
      <c r="GL41" s="34">
        <f>IF(GK41&lt;&gt;"",HLOOKUP(COUNT($DW41:GK41)+1,$G$4:$CX$8,GL$14,0)*$D41,IF($C41=GL$17,$G$6*$D41,""))</f>
        <v>11814.802403406073</v>
      </c>
      <c r="GM41" s="34">
        <f>IF(GL41&lt;&gt;"",HLOOKUP(COUNT($DW41:GL41)+1,$G$4:$CX$8,GM$14,0)*$D41,IF($C41=GM$17,$G$6*$D41,""))</f>
        <v>12641.838571644495</v>
      </c>
      <c r="GN41" s="34">
        <f>IF(GM41&lt;&gt;"",HLOOKUP(COUNT($DW41:GM41)+1,$G$4:$CX$8,GN$14,0)*$D41,IF($C41=GN$17,$G$6*$D41,""))</f>
        <v>13526.767271659612</v>
      </c>
      <c r="GO41" s="34">
        <f>IF(GN41&lt;&gt;"",HLOOKUP(COUNT($DW41:GN41)+1,$G$4:$CX$8,GO$14,0)*$D41,IF($C41=GO$17,$G$6*$D41,""))</f>
        <v>14608.908653392378</v>
      </c>
      <c r="GP41" s="34">
        <f>IF(GO41&lt;&gt;"",HLOOKUP(COUNT($DW41:GO41)+1,$G$4:$CX$8,GP$14,0)*$D41,IF($C41=GP$17,$G$6*$D41,""))</f>
        <v>12709.750528451366</v>
      </c>
      <c r="GQ41" s="34">
        <f>IF(GP41&lt;&gt;"",HLOOKUP(COUNT($DW41:GP41)+1,$G$4:$CX$8,GQ$14,0)*$D41,IF($C41=GQ$17,$G$6*$D41,""))</f>
        <v>12074.263002028802</v>
      </c>
      <c r="GR41" s="34">
        <f>IF(GQ41&lt;&gt;"",HLOOKUP(COUNT($DW41:GQ41)+1,$G$4:$CX$8,GR$14,0)*$D41,IF($C41=GR$17,$G$6*$D41,""))</f>
        <v>12677.976152130239</v>
      </c>
      <c r="GS41" s="34">
        <f>IF(GR41&lt;&gt;"",HLOOKUP(COUNT($DW41:GR41)+1,$G$4:$CX$8,GS$14,0)*$D41,IF($C41=GS$17,$G$6*$D41,""))</f>
        <v>13311.874959736753</v>
      </c>
      <c r="GT41" s="34">
        <f>IF(GS41&lt;&gt;"",HLOOKUP(COUNT($DW41:GS41)+1,$G$4:$CX$8,GT$14,0)*$D41,IF($C41=GT$17,$G$6*$D41,""))</f>
        <v>13977.468707723594</v>
      </c>
      <c r="GU41" s="34">
        <f>IF(GT41&lt;&gt;"",HLOOKUP(COUNT($DW41:GT41)+1,$G$4:$CX$8,GU$14,0)*$D41,IF($C41=GU$17,$G$6*$D41,""))</f>
        <v>14955.891517264241</v>
      </c>
      <c r="GV41" s="34">
        <f>IF(GU41&lt;&gt;"",HLOOKUP(COUNT($DW41:GU41)+1,$G$4:$CX$8,GV$14,0)*$D41,IF($C41=GV$17,$G$6*$D41,""))</f>
        <v>13460.302365537817</v>
      </c>
      <c r="GW41" s="34">
        <f>IF(GV41&lt;&gt;"",HLOOKUP(COUNT($DW41:GV41)+1,$G$4:$CX$8,GW$14,0)*$D41,IF($C41=GW$17,$G$6*$D41,""))</f>
        <v>12114.272128984037</v>
      </c>
      <c r="GX41" s="34">
        <f>IF(GW41&lt;&gt;"",HLOOKUP(COUNT($DW41:GW41)+1,$G$4:$CX$8,GX$14,0)*$D41,IF($C41=GX$17,$G$6*$D41,""))</f>
        <v>12962.271178012919</v>
      </c>
      <c r="GY41" s="34">
        <f>IF(GX41&lt;&gt;"",HLOOKUP(COUNT($DW41:GX41)+1,$G$4:$CX$8,GY$14,0)*$D41,IF($C41=GY$17,$G$6*$D41,""))</f>
        <v>13869.630160473826</v>
      </c>
      <c r="GZ41" s="34">
        <f>IF(GY41&lt;&gt;"",HLOOKUP(COUNT($DW41:GY41)+1,$G$4:$CX$8,GZ$14,0)*$D41,IF($C41=GZ$17,$G$6*$D41,""))</f>
        <v>14840.50427170699</v>
      </c>
      <c r="HA41" s="34">
        <f>IF(GZ41&lt;&gt;"",HLOOKUP(COUNT($DW41:GZ41)+1,$G$4:$CX$8,HA$14,0)*$D41,IF($C41=HA$17,$G$6*$D41,""))</f>
        <v>16027.744613443549</v>
      </c>
      <c r="HB41" s="34">
        <f>IF(HA41&lt;&gt;"",HLOOKUP(COUNT($DW41:HA41)+1,$G$4:$CX$8,HB$14,0)*$D41,IF($C41=HB$17,$G$6*$D41,""))</f>
        <v>10431.578365036457</v>
      </c>
      <c r="HC41" s="34">
        <f>IF(HB41&lt;&gt;"",HLOOKUP(COUNT($DW41:HB41)+1,$G$4:$CX$8,HC$14,0)*$D41,IF($C41=HC$17,$G$6*$D41,""))</f>
        <v>10431.578365036457</v>
      </c>
      <c r="HD41" s="34">
        <f>IF(HC41&lt;&gt;"",HLOOKUP(COUNT($DW41:HC41)+1,$G$4:$CX$8,HD$14,0)*$D41,IF($C41=HD$17,$G$6*$D41,""))</f>
        <v>10431.578365036457</v>
      </c>
      <c r="HE41" s="34">
        <f>IF(HD41&lt;&gt;"",HLOOKUP(COUNT($DW41:HD41)+1,$G$4:$CX$8,HE$14,0)*$D41,IF($C41=HE$17,$G$6*$D41,""))</f>
        <v>10431.578365036457</v>
      </c>
      <c r="HF41" s="34">
        <f>IF(HE41&lt;&gt;"",HLOOKUP(COUNT($DW41:HE41)+1,$G$4:$CX$8,HF$14,0)*$D41,IF($C41=HF$17,$G$6*$D41,""))</f>
        <v>10431.578365036457</v>
      </c>
      <c r="HG41" s="34">
        <f>IF(HF41&lt;&gt;"",HLOOKUP(COUNT($DW41:HF41)+1,$G$4:$CX$8,HG$14,0)*$D41,IF($C41=HG$17,$G$6*$D41,""))</f>
        <v>10431.578365036457</v>
      </c>
      <c r="HH41" s="34">
        <f>IF(HG41&lt;&gt;"",HLOOKUP(COUNT($DW41:HG41)+1,$G$4:$CX$8,HH$14,0)*$D41,IF($C41=HH$17,$G$6*$D41,""))</f>
        <v>10431.578365036457</v>
      </c>
      <c r="HI41" s="34">
        <f>IF(HH41&lt;&gt;"",HLOOKUP(COUNT($DW41:HH41)+1,$G$4:$CX$8,HI$14,0)*$D41,IF($C41=HI$17,$G$6*$D41,""))</f>
        <v>10431.578365036457</v>
      </c>
      <c r="HJ41" s="34">
        <f>IF(HI41&lt;&gt;"",HLOOKUP(COUNT($DW41:HI41)+1,$G$4:$CX$8,HJ$14,0)*$D41,IF($C41=HJ$17,$G$6*$D41,""))</f>
        <v>10431.578365036457</v>
      </c>
      <c r="HK41" s="34">
        <f>IF(HJ41&lt;&gt;"",HLOOKUP(COUNT($DW41:HJ41)+1,$G$4:$CX$8,HK$14,0)*$D41,IF($C41=HK$17,$G$6*$D41,""))</f>
        <v>10431.578365036457</v>
      </c>
      <c r="HL41" s="34">
        <f>IF(HK41&lt;&gt;"",HLOOKUP(COUNT($DW41:HK41)+1,$G$4:$CX$8,HL$14,0)*$D41,IF($C41=HL$17,$G$6*$D41,""))</f>
        <v>10431.578365036457</v>
      </c>
      <c r="HM41" s="34">
        <f>IF(HL41&lt;&gt;"",HLOOKUP(COUNT($DW41:HL41)+1,$G$4:$CX$8,HM$14,0)*$D41,IF($C41=HM$17,$G$6*$D41,""))</f>
        <v>10431.578365036457</v>
      </c>
      <c r="HN41" s="34">
        <f>IF(HM41&lt;&gt;"",HLOOKUP(COUNT($DW41:HM41)+1,$G$4:$CX$8,HN$14,0)*$D41,IF($C41=HN$17,$G$6*$D41,""))</f>
        <v>10431.578365036457</v>
      </c>
      <c r="HO41" s="34">
        <f>IF(HN41&lt;&gt;"",HLOOKUP(COUNT($DW41:HN41)+1,$G$4:$CX$8,HO$14,0)*$D41,IF($C41=HO$17,$G$6*$D41,""))</f>
        <v>10431.578365036457</v>
      </c>
      <c r="HP41" s="34">
        <f>IF(HO41&lt;&gt;"",HLOOKUP(COUNT($DW41:HO41)+1,$G$4:$DV$8,HP$14,0)*$D41,IF($C41=HP$17,$G$6*$D41,""))</f>
        <v>10431.578365036457</v>
      </c>
      <c r="HQ41" s="34">
        <f>IF(HP41&lt;&gt;"",HLOOKUP(COUNT($DW41:HP41)+1,$G$4:$DV$8,HQ$14,0)*$D41,IF($C41=HQ$17,$G$6*$D41,""))</f>
        <v>10431.578365036457</v>
      </c>
      <c r="HR41" s="34">
        <f>IF(HQ41&lt;&gt;"",HLOOKUP(COUNT($DW41:HQ41)+1,$G$4:$DV$8,HR$14,0)*$D41,IF($C41=HR$17,$G$6*$D41,""))</f>
        <v>10431.578365036457</v>
      </c>
      <c r="HS41" s="34">
        <f>IF(HR41&lt;&gt;"",HLOOKUP(COUNT($DW41:HR41)+1,$G$4:$DV$8,HS$14,0)*$D41,IF($C41=HS$17,$G$6*$D41,""))</f>
        <v>10431.578365036457</v>
      </c>
      <c r="HT41" s="34">
        <f>IF(HS41&lt;&gt;"",HLOOKUP(COUNT($DW41:HS41)+1,$G$4:$DV$8,HT$14,0)*$D41,IF($C41=HT$17,$G$6*$D41,""))</f>
        <v>10431.578365036457</v>
      </c>
      <c r="HU41" s="34">
        <f>IF(HT41&lt;&gt;"",HLOOKUP(COUNT($DW41:HT41)+1,$G$4:$DV$8,HU$14,0)*$D41,IF($C41=HU$17,$G$6*$D41,""))</f>
        <v>10431.578365036457</v>
      </c>
      <c r="HV41" s="34">
        <f>IF(HU41&lt;&gt;"",HLOOKUP(COUNT($DW41:HU41)+1,$G$4:$DV$8,HV$14,0)*$D41,IF($C41=HV$17,$G$6*$D41,""))</f>
        <v>10431.578365036457</v>
      </c>
      <c r="HW41" s="34">
        <f>IF(HV41&lt;&gt;"",HLOOKUP(COUNT($DW41:HV41)+1,$G$4:$DV$8,HW$14,0)*$D41,IF($C41=HW$17,$G$6*$D41,""))</f>
        <v>10431.578365036457</v>
      </c>
      <c r="HX41" s="34">
        <f>IF(HW41&lt;&gt;"",HLOOKUP(COUNT($DW41:HW41)+1,$G$4:$DV$8,HX$14,0)*$D41,IF($C41=HX$17,$G$6*$D41,""))</f>
        <v>10431.578365036457</v>
      </c>
      <c r="HY41" s="34">
        <f>IF(HX41&lt;&gt;"",HLOOKUP(COUNT($DW41:HX41)+1,$G$4:$DV$8,HY$14,0)*$D41,IF($C41=HY$17,$G$6*$D41,""))</f>
        <v>10431.578365036457</v>
      </c>
      <c r="HZ41" s="34">
        <f>IF(HY41&lt;&gt;"",HLOOKUP(COUNT($DW41:HY41)+1,$G$4:$DV$8,HZ$14,0)*$D41,IF($C41=HZ$17,$G$6*$D41,""))</f>
        <v>10431.578365036457</v>
      </c>
      <c r="IA41" s="34">
        <f>IF(HZ41&lt;&gt;"",HLOOKUP(COUNT($DW41:HZ41)+1,$G$4:$DV$8,IA$14,0)*$D41,IF($C41=IA$17,$G$6*$D41,""))</f>
        <v>10431.578365036457</v>
      </c>
      <c r="IB41" s="34">
        <f>IF(IA41&lt;&gt;"",HLOOKUP(COUNT($DW41:IA41)+1,$G$4:$DV$8,IB$14,0)*$D41,IF($C41=IB$17,$G$6*$D41,""))</f>
        <v>10431.578365036457</v>
      </c>
      <c r="IC41" s="34">
        <f>IF(IB41&lt;&gt;"",HLOOKUP(COUNT($DW41:IB41)+1,$G$4:$DV$8,IC$14,0)*$D41,IF($C41=IC$17,$G$6*$D41,""))</f>
        <v>10431.578365036457</v>
      </c>
      <c r="ID41" s="34">
        <f>IF(IC41&lt;&gt;"",HLOOKUP(COUNT($DW41:IC41)+1,$G$4:$DV$8,ID$14,0)*$D41,IF($C41=ID$17,$G$6*$D41,""))</f>
        <v>10431.578365036457</v>
      </c>
      <c r="IE41" s="34">
        <f>IF(ID41&lt;&gt;"",HLOOKUP(COUNT($DW41:ID41)+1,$G$4:$DV$8,IE$14,0)*$D41,IF($C41=IE$17,$G$6*$D41,""))</f>
        <v>10431.578365036457</v>
      </c>
      <c r="IF41" s="34">
        <f>IF(IE41&lt;&gt;"",HLOOKUP(COUNT($DW41:IE41)+1,$G$4:$DV$8,IF$14,0)*$D41,IF($C41=IF$17,$G$6*$D41,""))</f>
        <v>10431.578365036457</v>
      </c>
      <c r="IG41" s="34">
        <f>IF(IF41&lt;&gt;"",HLOOKUP(COUNT($DW41:IF41)+1,$G$4:$DV$8,IG$14,0)*$D41,IF($C41=IG$17,$G$6*$D41,""))</f>
        <v>10431.578365036457</v>
      </c>
      <c r="IH41" s="34">
        <f>IF(IG41&lt;&gt;"",HLOOKUP(COUNT($DW41:IG41)+1,$G$4:$DV$8,IH$14,0)*$D41,IF($C41=IH$17,$G$6*$D41,""))</f>
        <v>10431.578365036457</v>
      </c>
      <c r="II41" s="34">
        <f>IF(IH41&lt;&gt;"",HLOOKUP(COUNT($DW41:IH41)+1,$G$4:$DV$8,II$14,0)*$D41,IF($C41=II$17,$G$6*$D41,""))</f>
        <v>10431.578365036457</v>
      </c>
      <c r="IJ41" s="34">
        <f>IF(II41&lt;&gt;"",HLOOKUP(COUNT($DW41:II41)+1,$G$4:$DV$8,IJ$14,0)*$D41,IF($C41=IJ$17,$G$6*$D41,""))</f>
        <v>10431.578365036457</v>
      </c>
      <c r="IK41" s="34">
        <f>IF(IJ41&lt;&gt;"",HLOOKUP(COUNT($DW41:IJ41)+1,$G$4:$DV$8,IK$14,0)*$D41,IF($C41=IK$17,$G$6*$D41,""))</f>
        <v>10431.578365036457</v>
      </c>
      <c r="IL41" s="34">
        <f>IF(IK41&lt;&gt;"",HLOOKUP(COUNT($DW41:IK41)+1,$G$4:$DV$8,IL$14,0)*$D41,IF($C41=IL$17,$G$6*$D41,""))</f>
        <v>10431.578365036457</v>
      </c>
      <c r="IM41" s="34">
        <f>IF(IL41&lt;&gt;"",HLOOKUP(COUNT($DW41:IL41)+1,$G$4:$DV$8,IM$14,0)*$D41,IF($C41=IM$17,$G$6*$D41,""))</f>
        <v>10431.578365036457</v>
      </c>
      <c r="IO41" s="34" t="str">
        <f>IF(IN41&lt;&gt;"",HLOOKUP(COUNT($IN41:IN41)+1,$G$4:$EH$8,IO$14,0)*$D41,IF($C41=IO$17,$G$7*$D41,""))</f>
        <v/>
      </c>
      <c r="IP41" s="34" t="str">
        <f>IF(IO41&lt;&gt;"",HLOOKUP(COUNT($IN41:IO41)+1,$G$4:$EH$8,IP$14,0)*$D41,IF($C41=IP$17,$G$7*$D41,""))</f>
        <v/>
      </c>
      <c r="IQ41" s="34" t="str">
        <f>IF(IP41&lt;&gt;"",HLOOKUP(COUNT($IN41:IP41)+1,$G$4:$EH$8,IQ$14,0)*$D41,IF($C41=IQ$17,$G$7*$D41,""))</f>
        <v/>
      </c>
      <c r="IR41" s="34" t="str">
        <f>IF(IQ41&lt;&gt;"",HLOOKUP(COUNT($IN41:IQ41)+1,$G$4:$EH$8,IR$14,0)*$D41,IF($C41=IR$17,$G$7*$D41,""))</f>
        <v/>
      </c>
      <c r="IS41" s="34" t="str">
        <f>IF(IR41&lt;&gt;"",HLOOKUP(COUNT($IN41:IR41)+1,$G$4:$EH$8,IS$14,0)*$D41,IF($C41=IS$17,$G$7*$D41,""))</f>
        <v/>
      </c>
      <c r="IT41" s="34" t="str">
        <f>IF(IS41&lt;&gt;"",HLOOKUP(COUNT($IN41:IS41)+1,$G$4:$EH$8,IT$14,0)*$D41,IF($C41=IT$17,$G$7*$D41,""))</f>
        <v/>
      </c>
      <c r="IU41" s="34" t="str">
        <f>IF(IT41&lt;&gt;"",HLOOKUP(COUNT($IN41:IT41)+1,$G$4:$EH$8,IU$14,0)*$D41,IF($C41=IU$17,$G$7*$D41,""))</f>
        <v/>
      </c>
      <c r="IV41" s="34" t="str">
        <f>IF(IU41&lt;&gt;"",HLOOKUP(COUNT($IN41:IU41)+1,$G$4:$EH$8,IV$14,0)*$D41,IF($C41=IV$17,$G$7*$D41,""))</f>
        <v/>
      </c>
      <c r="IW41" s="34" t="str">
        <f>IF(IV41&lt;&gt;"",HLOOKUP(COUNT($IN41:IV41)+1,$G$4:$EH$8,IW$14,0)*$D41,IF($C41=IW$17,$G$7*$D41,""))</f>
        <v/>
      </c>
      <c r="IX41" s="34" t="str">
        <f>IF(IW41&lt;&gt;"",HLOOKUP(COUNT($IN41:IW41)+1,$G$4:$EH$8,IX$14,0)*$D41,IF($C41=IX$17,$G$7*$D41,""))</f>
        <v/>
      </c>
      <c r="IY41" s="34" t="str">
        <f>IF(IX41&lt;&gt;"",HLOOKUP(COUNT($IN41:IX41)+1,$G$4:$EH$8,IY$14,0)*$D41,IF($C41=IY$17,$G$7*$D41,""))</f>
        <v/>
      </c>
      <c r="IZ41" s="34" t="str">
        <f>IF(IY41&lt;&gt;"",HLOOKUP(COUNT($IN41:IY41)+1,$G$4:$EH$8,IZ$14,0)*$D41,IF($C41=IZ$17,$G$7*$D41,""))</f>
        <v/>
      </c>
      <c r="JA41" s="34" t="str">
        <f>IF(IZ41&lt;&gt;"",HLOOKUP(COUNT($IN41:IZ41)+1,$G$4:$EH$8,JA$14,0)*$D41,IF($C41=JA$17,$G$7*$D41,""))</f>
        <v/>
      </c>
      <c r="JB41" s="34" t="str">
        <f>IF(JA41&lt;&gt;"",HLOOKUP(COUNT($IN41:JA41)+1,$G$4:$EH$8,JB$14,0)*$D41,IF($C41=JB$17,$G$7*$D41,""))</f>
        <v/>
      </c>
      <c r="JC41" s="34" t="str">
        <f>IF(JB41&lt;&gt;"",HLOOKUP(COUNT($IN41:JB41)+1,$G$4:$EH$8,JC$14,0)*$D41,IF($C41=JC$17,$G$7*$D41,""))</f>
        <v/>
      </c>
      <c r="JD41" s="34" t="str">
        <f>IF(JC41&lt;&gt;"",HLOOKUP(COUNT($IN41:JC41)+1,$G$4:$EH$8,JD$14,0)*$D41,IF($C41=JD$17,$G$7*$D41,""))</f>
        <v/>
      </c>
      <c r="JE41" s="34" t="str">
        <f>IF(JD41&lt;&gt;"",HLOOKUP(COUNT($IN41:JD41)+1,$G$4:$EH$8,JE$14,0)*$D41,IF($C41=JE$17,$G$7*$D41,""))</f>
        <v/>
      </c>
      <c r="JF41" s="34" t="str">
        <f>IF(JE41&lt;&gt;"",HLOOKUP(COUNT($IN41:JE41)+1,$G$4:$EH$8,JF$14,0)*$D41,IF($C41=JF$17,$G$7*$D41,""))</f>
        <v/>
      </c>
      <c r="JG41" s="34" t="str">
        <f>IF(JF41&lt;&gt;"",HLOOKUP(COUNT($IN41:JF41)+1,$G$4:$EH$8,JG$14,0)*$D41,IF($C41=JG$17,$G$7*$D41,""))</f>
        <v/>
      </c>
      <c r="JH41" s="34" t="str">
        <f>IF(JG41&lt;&gt;"",HLOOKUP(COUNT($IN41:JG41)+1,$G$4:$EH$8,JH$14,0)*$D41,IF($C41=JH$17,$G$7*$D41,""))</f>
        <v/>
      </c>
      <c r="JI41" s="34" t="str">
        <f>IF(JH41&lt;&gt;"",HLOOKUP(COUNT($IN41:JH41)+1,$G$4:$EH$8,JI$14,0)*$D41,IF($C41=JI$17,$G$7*$D41,""))</f>
        <v/>
      </c>
      <c r="JJ41" s="34" t="str">
        <f>IF(JI41&lt;&gt;"",HLOOKUP(COUNT($IN41:JI41)+1,$G$4:$EH$8,JJ$14,0)*$D41,IF($C41=JJ$17,$G$7*$D41,""))</f>
        <v/>
      </c>
      <c r="JK41" s="34">
        <f>IF(JJ41&lt;&gt;"",HLOOKUP(COUNT($IN41:JJ41)+1,$G$4:$EH$8,JK$14,0)*$D41,IF($C41=JK$17,$G$7*$D41,""))</f>
        <v>0</v>
      </c>
      <c r="JL41" s="34">
        <f>IF(JK41&lt;&gt;"",HLOOKUP(COUNT($IN41:JK41)+1,$G$4:$EH$8,JL$14,0)*$D41,IF($C41=JL$17,$G$7*$D41,""))</f>
        <v>1500</v>
      </c>
      <c r="JM41" s="34">
        <f>IF(JL41&lt;&gt;"",HLOOKUP(COUNT($IN41:JL41)+1,$G$4:$EH$8,JM$14,0)*$D41,IF($C41=JM$17,$G$7*$D41,""))</f>
        <v>1500</v>
      </c>
      <c r="JN41" s="34">
        <f>IF(JM41&lt;&gt;"",HLOOKUP(COUNT($IN41:JM41)+1,$G$4:$EH$8,JN$14,0)*$D41,IF($C41=JN$17,$G$7*$D41,""))</f>
        <v>1500</v>
      </c>
      <c r="JO41" s="34">
        <f>IF(JN41&lt;&gt;"",HLOOKUP(COUNT($IN41:JN41)+1,$G$4:$EH$8,JO$14,0)*$D41,IF($C41=JO$17,$G$7*$D41,""))</f>
        <v>1500</v>
      </c>
      <c r="JP41" s="34">
        <f>IF(JO41&lt;&gt;"",HLOOKUP(COUNT($IN41:JO41)+1,$G$4:$EH$8,JP$14,0)*$D41,IF($C41=JP$17,$G$7*$D41,""))</f>
        <v>1508.0763680696637</v>
      </c>
      <c r="JQ41" s="34">
        <f>IF(JP41&lt;&gt;"",HLOOKUP(COUNT($IN41:JP41)+1,$G$4:$EH$8,JQ$14,0)*$D41,IF($C41=JQ$17,$G$7*$D41,""))</f>
        <v>1809.6916416835954</v>
      </c>
      <c r="JR41" s="34">
        <f>IF(JQ41&lt;&gt;"",HLOOKUP(COUNT($IN41:JQ41)+1,$G$4:$EH$8,JR$14,0)*$D41,IF($C41=JR$17,$G$7*$D41,""))</f>
        <v>2099.2423043529707</v>
      </c>
      <c r="JS41" s="34">
        <f>IF(JR41&lt;&gt;"",HLOOKUP(COUNT($IN41:JR41)+1,$G$4:$EH$8,JS$14,0)*$D41,IF($C41=JS$17,$G$7*$D41,""))</f>
        <v>2393.1362269623874</v>
      </c>
      <c r="JT41" s="34">
        <f>IF(JS41&lt;&gt;"",HLOOKUP(COUNT($IN41:JS41)+1,$G$4:$EH$8,JT$14,0)*$D41,IF($C41=JT$17,$G$7*$D41,""))</f>
        <v>2704.243936467496</v>
      </c>
      <c r="JU41" s="34">
        <f>IF(JT41&lt;&gt;"",HLOOKUP(COUNT($IN41:JT41)+1,$G$4:$EH$8,JU$14,0)*$D41,IF($C41=JU$17,$G$7*$D41,""))</f>
        <v>3001.7107694789211</v>
      </c>
      <c r="JV41" s="34">
        <f>IF(JU41&lt;&gt;"",HLOOKUP(COUNT($IN41:JU41)+1,$G$4:$EH$8,JV$14,0)*$D41,IF($C41=JV$17,$G$7*$D41,""))</f>
        <v>3301.8818464268134</v>
      </c>
      <c r="JW41" s="34">
        <f>IF(JV41&lt;&gt;"",HLOOKUP(COUNT($IN41:JV41)+1,$G$4:$EH$8,JW$14,0)*$D41,IF($C41=JW$17,$G$7*$D41,""))</f>
        <v>2476.4113848201114</v>
      </c>
      <c r="JX41" s="34">
        <f>IF(JW41&lt;&gt;"",HLOOKUP(COUNT($IN41:JW41)+1,$G$4:$EH$8,JX$14,0)*$D41,IF($C41=JX$17,$G$7*$D41,""))</f>
        <v>2352.5908155791044</v>
      </c>
      <c r="JY41" s="34">
        <f>IF(JX41&lt;&gt;"",HLOOKUP(COUNT($IN41:JX41)+1,$G$4:$EH$8,JY$14,0)*$D41,IF($C41=JY$17,$G$7*$D41,""))</f>
        <v>2587.8498971370159</v>
      </c>
      <c r="JZ41" s="34">
        <f>IF(JY41&lt;&gt;"",HLOOKUP(COUNT($IN41:JY41)+1,$G$4:$EH$8,JZ$14,0)*$D41,IF($C41=JZ$17,$G$7*$D41,""))</f>
        <v>2846.6348868507184</v>
      </c>
      <c r="KA41" s="34">
        <f>IF(JZ41&lt;&gt;"",HLOOKUP(COUNT($IN41:JZ41)+1,$G$4:$EH$8,KA$14,0)*$D41,IF($C41=KA$17,$G$7*$D41,""))</f>
        <v>3131.2983755357891</v>
      </c>
      <c r="KB41" s="34">
        <f>IF(KA41&lt;&gt;"",HLOOKUP(COUNT($IN41:KA41)+1,$G$4:$EH$8,KB$14,0)*$D41,IF($C41=KB$17,$G$7*$D41,""))</f>
        <v>3444.428213089368</v>
      </c>
      <c r="KC41" s="34">
        <f>IF(KB41&lt;&gt;"",HLOOKUP(COUNT($IN41:KB41)+1,$G$4:$EH$8,KC$14,0)*$D41,IF($C41=KC$17,$G$7*$D41,""))</f>
        <v>3272.2068024348982</v>
      </c>
      <c r="KD41" s="34">
        <f>IF(KC41&lt;&gt;"",HLOOKUP(COUNT($IN41:KC41)+1,$G$4:$EH$8,KD$14,0)*$D41,IF($C41=KD$17,$G$7*$D41,""))</f>
        <v>3108.596462313154</v>
      </c>
      <c r="KE41" s="34">
        <f>IF(KD41&lt;&gt;"",HLOOKUP(COUNT($IN41:KD41)+1,$G$4:$EH$8,KE$14,0)*$D41,IF($C41=KE$17,$G$7*$D41,""))</f>
        <v>3326.1982146750747</v>
      </c>
      <c r="KF41" s="34">
        <f>IF(KE41&lt;&gt;"",HLOOKUP(COUNT($IN41:KE41)+1,$G$4:$EH$8,KF$14,0)*$D41,IF($C41=KF$17,$G$7*$D41,""))</f>
        <v>3559.0320897023298</v>
      </c>
      <c r="KG41" s="34">
        <f>IF(KF41&lt;&gt;"",HLOOKUP(COUNT($IN41:KF41)+1,$G$4:$EH$8,KG$14,0)*$D41,IF($C41=KG$17,$G$7*$D41,""))</f>
        <v>3808.164335981493</v>
      </c>
      <c r="KH41" s="34">
        <f>IF(KG41&lt;&gt;"",HLOOKUP(COUNT($IN41:KG41)+1,$G$4:$EH$8,KH$14,0)*$D41,IF($C41=KH$17,$G$7*$D41,""))</f>
        <v>4188.9807695796417</v>
      </c>
      <c r="KI41" s="34">
        <f>IF(KH41&lt;&gt;"",HLOOKUP(COUNT($IN41:KH41)+1,$G$4:$EH$8,KI$14,0)*$D41,IF($C41=KI$17,$G$7*$D41,""))</f>
        <v>3560.6336541426963</v>
      </c>
      <c r="KJ41" s="34">
        <f>IF(KI41&lt;&gt;"",HLOOKUP(COUNT($IN41:KI41)+1,$G$4:$EH$8,KJ$14,0)*$D41,IF($C41=KJ$17,$G$7*$D41,""))</f>
        <v>3382.6019714355621</v>
      </c>
      <c r="KK41" s="34">
        <f>IF(KJ41&lt;&gt;"",HLOOKUP(COUNT($IN41:KJ41)+1,$G$4:$EH$8,KK$14,0)*$D41,IF($C41=KK$17,$G$7*$D41,""))</f>
        <v>3551.7320700073401</v>
      </c>
      <c r="KL41" s="34">
        <f>IF(KK41&lt;&gt;"",HLOOKUP(COUNT($IN41:KK41)+1,$G$4:$EH$8,KL$14,0)*$D41,IF($C41=KL$17,$G$7*$D41,""))</f>
        <v>3729.3186735077074</v>
      </c>
      <c r="KM41" s="34">
        <f>IF(KL41&lt;&gt;"",HLOOKUP(COUNT($IN41:KL41)+1,$G$4:$EH$8,KM$14,0)*$D41,IF($C41=KM$17,$G$7*$D41,""))</f>
        <v>3915.7846071830909</v>
      </c>
      <c r="KN41" s="34">
        <f>IF(KM41&lt;&gt;"",HLOOKUP(COUNT($IN41:KM41)+1,$G$4:$EH$8,KN$14,0)*$D41,IF($C41=KN$17,$G$7*$D41,""))</f>
        <v>4189.8895296859082</v>
      </c>
      <c r="KO41" s="34">
        <f>IF(KN41&lt;&gt;"",HLOOKUP(COUNT($IN41:KN41)+1,$G$4:$EH$8,KO$14,0)*$D41,IF($C41=KO$17,$G$7*$D41,""))</f>
        <v>3770.9005767173176</v>
      </c>
      <c r="KP41" s="34">
        <f>IF(KO41&lt;&gt;"",HLOOKUP(COUNT($IN41:KO41)+1,$G$4:$EH$8,KP$14,0)*$D41,IF($C41=KP$17,$G$7*$D41,""))</f>
        <v>3393.8105190455867</v>
      </c>
      <c r="KQ41" s="34">
        <f>IF(KP41&lt;&gt;"",HLOOKUP(COUNT($IN41:KP41)+1,$G$4:$EH$8,KQ$14,0)*$D41,IF($C41=KQ$17,$G$7*$D41,""))</f>
        <v>3631.3772553787771</v>
      </c>
      <c r="KR41" s="34">
        <f>IF(KQ41&lt;&gt;"",HLOOKUP(COUNT($IN41:KQ41)+1,$G$4:$EH$8,KR$14,0)*$D41,IF($C41=KR$17,$G$7*$D41,""))</f>
        <v>3885.5736632552903</v>
      </c>
      <c r="KS41" s="34">
        <f>IF(KR41&lt;&gt;"",HLOOKUP(COUNT($IN41:KR41)+1,$G$4:$EH$8,KS$14,0)*$D41,IF($C41=KS$17,$G$7*$D41,""))</f>
        <v>4157.5638196831624</v>
      </c>
      <c r="KT41" s="34">
        <f>IF(KS41&lt;&gt;"",HLOOKUP(COUNT($IN41:KS41)+1,$G$4:$EH$8,KT$14,0)*$D41,IF($C41=KT$17,$G$7*$D41,""))</f>
        <v>4490.1689252578153</v>
      </c>
      <c r="KU41" s="34">
        <f>IF(KT41&lt;&gt;"",HLOOKUP(COUNT($IN41:KT41)+1,$G$4:$EH$8,KU$14,0)*$D41,IF($C41=KU$17,$G$7*$D41,""))</f>
        <v>3861.5452757217213</v>
      </c>
      <c r="KV41" s="34">
        <f>IF(KU41&lt;&gt;"",HLOOKUP(COUNT($IN41:KU41)+1,$G$4:$EH$8,KV$14,0)*$D41,IF($C41=KV$17,$G$7*$D41,""))</f>
        <v>3668.4680119356344</v>
      </c>
      <c r="KW41" s="34">
        <f>IF(KV41&lt;&gt;"",HLOOKUP(COUNT($IN41:KV41)+1,$G$4:$EH$8,KW$14,0)*$D41,IF($C41=KW$17,$G$7*$D41,""))</f>
        <v>3851.8914125324177</v>
      </c>
      <c r="KX41" s="34">
        <f>IF(KW41&lt;&gt;"",HLOOKUP(COUNT($IN41:KW41)+1,$G$4:$EH$8,KX$14,0)*$D41,IF($C41=KX$17,$G$7*$D41,""))</f>
        <v>4044.485983159037</v>
      </c>
      <c r="KY41" s="34">
        <f>IF(KX41&lt;&gt;"",HLOOKUP(COUNT($IN41:KX41)+1,$G$4:$EH$8,KY$14,0)*$D41,IF($C41=KY$17,$G$7*$D41,""))</f>
        <v>4246.7102823169889</v>
      </c>
      <c r="KZ41" s="34">
        <f>IF(KY41&lt;&gt;"",HLOOKUP(COUNT($IN41:KY41)+1,$G$4:$EH$8,KZ$14,0)*$D41,IF($C41=KZ$17,$G$7*$D41,""))</f>
        <v>4543.9800020791772</v>
      </c>
      <c r="LA41" s="34">
        <f>IF(KZ41&lt;&gt;"",HLOOKUP(COUNT($IN41:KZ41)+1,$G$4:$EH$8,LA$14,0)*$D41,IF($C41=LA$17,$G$7*$D41,""))</f>
        <v>4089.5820018712611</v>
      </c>
      <c r="LB41" s="34">
        <f>IF(LA41&lt;&gt;"",HLOOKUP(COUNT($IN41:LA41)+1,$G$4:$EH$8,LB$14,0)*$D41,IF($C41=LB$17,$G$7*$D41,""))</f>
        <v>3680.6238016841344</v>
      </c>
      <c r="LC41" s="34">
        <f>IF(LB41&lt;&gt;"",HLOOKUP(COUNT($IN41:LB41)+1,$G$4:$EH$8,LC$14,0)*$D41,IF($C41=LC$17,$G$7*$D41,""))</f>
        <v>3938.2674678020244</v>
      </c>
      <c r="LD41" s="34">
        <f>IF(LC41&lt;&gt;"",HLOOKUP(COUNT($IN41:LC41)+1,$G$4:$EH$8,LD$14,0)*$D41,IF($C41=LD$17,$G$7*$D41,""))</f>
        <v>4213.9461905481658</v>
      </c>
      <c r="LE41" s="34">
        <f>IF(LD41&lt;&gt;"",HLOOKUP(COUNT($IN41:LD41)+1,$G$4:$EH$8,LE$14,0)*$D41,IF($C41=LE$17,$G$7*$D41,""))</f>
        <v>4508.9224238865372</v>
      </c>
      <c r="LF41" s="34">
        <f>IF(LE41&lt;&gt;"",HLOOKUP(COUNT($IN41:LE41)+1,$G$4:$EH$8,LF$14,0)*$D41,IF($C41=LF$17,$G$7*$D41,""))</f>
        <v>4869.6362177974597</v>
      </c>
      <c r="LG41" s="34">
        <f>IF(LF41&lt;&gt;"",HLOOKUP(COUNT($IN41:LF41)+1,$G$4:$EH$8,LG$14,0)*$D41,IF($C41=LG$17,$G$7*$D41,""))</f>
        <v>4236.5835094837894</v>
      </c>
      <c r="LH41" s="34">
        <f>IF(LG41&lt;&gt;"",HLOOKUP(COUNT($IN41:LG41)+1,$G$4:$EH$8,LH$14,0)*$D41,IF($C41=LH$17,$G$7*$D41,""))</f>
        <v>4024.7543340096008</v>
      </c>
      <c r="LI41" s="34">
        <f>IF(LH41&lt;&gt;"",HLOOKUP(COUNT($IN41:LH41)+1,$G$4:$EH$8,LI$14,0)*$D41,IF($C41=LI$17,$G$7*$D41,""))</f>
        <v>4225.9920507100805</v>
      </c>
      <c r="LJ41" s="34">
        <f>IF(LI41&lt;&gt;"",HLOOKUP(COUNT($IN41:LI41)+1,$G$4:$EH$8,LJ$14,0)*$D41,IF($C41=LJ$17,$G$7*$D41,""))</f>
        <v>4437.2916532455847</v>
      </c>
      <c r="LK41" s="34">
        <f>IF(LJ41&lt;&gt;"",HLOOKUP(COUNT($IN41:LJ41)+1,$G$4:$EH$8,LK$14,0)*$D41,IF($C41=LK$17,$G$7*$D41,""))</f>
        <v>4659.1562359078653</v>
      </c>
      <c r="LL41" s="34">
        <f>IF(LK41&lt;&gt;"",HLOOKUP(COUNT($IN41:LK41)+1,$G$4:$EH$8,LL$14,0)*$D41,IF($C41=LL$17,$G$7*$D41,""))</f>
        <v>4985.297172421414</v>
      </c>
      <c r="LM41" s="34">
        <f>IF(LL41&lt;&gt;"",HLOOKUP(COUNT($IN41:LL41)+1,$G$4:$EH$8,LM$14,0)*$D41,IF($C41=LM$17,$G$7*$D41,""))</f>
        <v>4486.7674551792725</v>
      </c>
      <c r="LN41" s="34">
        <f>IF(LM41&lt;&gt;"",HLOOKUP(COUNT($IN41:LM41)+1,$G$4:$EH$8,LN$14,0)*$D41,IF($C41=LN$17,$G$7*$D41,""))</f>
        <v>4038.090709661346</v>
      </c>
      <c r="LO41" s="34">
        <f>IF(LN41&lt;&gt;"",HLOOKUP(COUNT($IN41:LN41)+1,$G$4:$EH$8,LO$14,0)*$D41,IF($C41=LO$17,$G$7*$D41,""))</f>
        <v>4320.7570593376404</v>
      </c>
      <c r="LP41" s="34">
        <f>IF(LO41&lt;&gt;"",HLOOKUP(COUNT($IN41:LO41)+1,$G$4:$EH$8,LP$14,0)*$D41,IF($C41=LP$17,$G$7*$D41,""))</f>
        <v>4623.2100534912752</v>
      </c>
      <c r="LQ41" s="34">
        <f>IF(LP41&lt;&gt;"",HLOOKUP(COUNT($IN41:LP41)+1,$G$4:$EH$8,LQ$14,0)*$D41,IF($C41=LQ$17,$G$7*$D41,""))</f>
        <v>4946.8347572356643</v>
      </c>
      <c r="LR41" s="34">
        <f>IF(LQ41&lt;&gt;"",HLOOKUP(COUNT($IN41:LQ41)+1,$G$4:$EH$8,LR$14,0)*$D41,IF($C41=LR$17,$G$7*$D41,""))</f>
        <v>5342.5815378145162</v>
      </c>
      <c r="LS41" s="34">
        <f>IF(LR41&lt;&gt;"",HLOOKUP(COUNT($IN41:LR41)+1,$G$4:$EH$8,LS$14,0)*$D41,IF($C41=LS$17,$G$7*$D41,""))</f>
        <v>3507.0851034378893</v>
      </c>
      <c r="LT41" s="34">
        <f>IF(LS41&lt;&gt;"",HLOOKUP(COUNT($IN41:LS41)+1,$G$4:$EH$8,LT$14,0)*$D41,IF($C41=LT$17,$G$7*$D41,""))</f>
        <v>3507.0851034378893</v>
      </c>
      <c r="LU41" s="34">
        <f>IF(LT41&lt;&gt;"",HLOOKUP(COUNT($IN41:LT41)+1,$G$4:$EH$8,LU$14,0)*$D41,IF($C41=LU$17,$G$7*$D41,""))</f>
        <v>3507.0851034378893</v>
      </c>
      <c r="LV41" s="34">
        <f>IF(LU41&lt;&gt;"",HLOOKUP(COUNT($IN41:LU41)+1,$G$4:$EH$8,LV$14,0)*$D41,IF($C41=LV$17,$G$7*$D41,""))</f>
        <v>3507.0851034378893</v>
      </c>
      <c r="LW41" s="34">
        <f>IF(LV41&lt;&gt;"",HLOOKUP(COUNT($IN41:LV41)+1,$G$4:$EH$8,LW$14,0)*$D41,IF($C41=LW$17,$G$7*$D41,""))</f>
        <v>3507.0851034378893</v>
      </c>
      <c r="LX41" s="34">
        <f>IF(LW41&lt;&gt;"",HLOOKUP(COUNT($IN41:LW41)+1,$G$4:$EH$8,LX$14,0)*$D41,IF($C41=LX$17,$G$7*$D41,""))</f>
        <v>3507.0851034378893</v>
      </c>
      <c r="LY41" s="34">
        <f>IF(LX41&lt;&gt;"",HLOOKUP(COUNT($IN41:LX41)+1,$G$4:$EH$8,LY$14,0)*$D41,IF($C41=LY$17,$G$7*$D41,""))</f>
        <v>3507.0851034378893</v>
      </c>
      <c r="LZ41" s="34">
        <f>IF(LY41&lt;&gt;"",HLOOKUP(COUNT($IN41:LY41)+1,$G$4:$EH$8,LZ$14,0)*$D41,IF($C41=LZ$17,$G$7*$D41,""))</f>
        <v>3507.0851034378893</v>
      </c>
      <c r="MA41" s="34">
        <f>IF(LZ41&lt;&gt;"",HLOOKUP(COUNT($IN41:LZ41)+1,$G$4:$EH$8,MA$14,0)*$D41,IF($C41=MA$17,$G$7*$D41,""))</f>
        <v>3507.0851034378893</v>
      </c>
      <c r="MB41" s="34">
        <f>IF(MA41&lt;&gt;"",HLOOKUP(COUNT($IN41:MA41)+1,$G$4:$EH$8,MB$14,0)*$D41,IF($C41=MB$17,$G$7*$D41,""))</f>
        <v>3507.0851034378893</v>
      </c>
      <c r="MC41" s="34">
        <f>IF(MB41&lt;&gt;"",HLOOKUP(COUNT($IN41:MB41)+1,$G$4:$EH$8,MC$14,0)*$D41,IF($C41=MC$17,$G$7*$D41,""))</f>
        <v>3507.0851034378893</v>
      </c>
      <c r="MD41" s="34">
        <f>IF(MC41&lt;&gt;"",HLOOKUP(COUNT($IN41:MC41)+1,$G$4:$EH$8,MD$14,0)*$D41,IF($C41=MD$17,$G$7*$D41,""))</f>
        <v>3507.0851034378893</v>
      </c>
      <c r="ME41" s="34">
        <f>IF(MD41&lt;&gt;"",HLOOKUP(COUNT($IN41:MD41)+1,$G$4:$EH$8,ME$14,0)*$D41,IF($C41=ME$17,$G$7*$D41,""))</f>
        <v>3507.0851034378893</v>
      </c>
      <c r="MF41" s="34">
        <f>IF(ME41&lt;&gt;"",HLOOKUP(COUNT($IN41:ME41)+1,$G$4:$EH$8,MF$14,0)*$D41,IF($C41=MF$17,$G$7*$D41,""))</f>
        <v>3507.0851034378893</v>
      </c>
      <c r="MG41" s="34">
        <f>IF(MF41&lt;&gt;"",HLOOKUP(COUNT($IN41:MF41)+1,$G$4:$EH$8,MG$14,0)*$D41,IF($C41=MG$17,$G$7*$D41,""))</f>
        <v>3507.0851034378893</v>
      </c>
      <c r="MH41" s="34">
        <f>IF(MG41&lt;&gt;"",HLOOKUP(COUNT($IN41:MG41)+1,$G$4:$EH$8,MH$14,0)*$D41,IF($C41=MH$17,$G$7*$D41,""))</f>
        <v>3507.0851034378893</v>
      </c>
      <c r="MI41" s="34">
        <f>IF(MH41&lt;&gt;"",HLOOKUP(COUNT($IN41:MH41)+1,$G$4:$EH$8,MI$14,0)*$D41,IF($C41=MI$17,$G$7*$D41,""))</f>
        <v>3507.0851034378893</v>
      </c>
      <c r="MJ41" s="34">
        <f>IF(MI41&lt;&gt;"",HLOOKUP(COUNT($IN41:MI41)+1,$G$4:$EH$8,MJ$14,0)*$D41,IF($C41=MJ$17,$G$7*$D41,""))</f>
        <v>3507.0851034378893</v>
      </c>
      <c r="MK41" s="34">
        <f>IF(MJ41&lt;&gt;"",HLOOKUP(COUNT($IN41:MJ41)+1,$G$4:$EH$8,MK$14,0)*$D41,IF($C41=MK$17,$G$7*$D41,""))</f>
        <v>3507.0851034378893</v>
      </c>
      <c r="ML41" s="34">
        <f>IF(MK41&lt;&gt;"",HLOOKUP(COUNT($IN41:MK41)+1,$G$4:$EH$8,ML$14,0)*$D41,IF($C41=ML$17,$G$7*$D41,""))</f>
        <v>3507.0851034378893</v>
      </c>
      <c r="MM41" s="34">
        <f>IF(ML41&lt;&gt;"",HLOOKUP(COUNT($IN41:ML41)+1,$G$4:$EH$8,MM$14,0)*$D41,IF($C41=MM$17,$G$7*$D41,""))</f>
        <v>3507.0851034378893</v>
      </c>
      <c r="MN41" s="34">
        <f>IF(MM41&lt;&gt;"",HLOOKUP(COUNT($IN41:MM41)+1,$G$4:$EH$8,MN$14,0)*$D41,IF($C41=MN$17,$G$7*$D41,""))</f>
        <v>3507.0851034378893</v>
      </c>
      <c r="MO41" s="34">
        <f>IF(MN41&lt;&gt;"",HLOOKUP(COUNT($IN41:MN41)+1,$G$4:$EH$8,MO$14,0)*$D41,IF($C41=MO$17,$G$7*$D41,""))</f>
        <v>3507.0851034378893</v>
      </c>
      <c r="MP41" s="34">
        <f>IF(MO41&lt;&gt;"",HLOOKUP(COUNT($IN41:MO41)+1,$G$4:$EH$8,MP$14,0)*$D41,IF($C41=MP$17,$G$7*$D41,""))</f>
        <v>3507.0851034378893</v>
      </c>
      <c r="MQ41" s="34">
        <f>IF(MP41&lt;&gt;"",HLOOKUP(COUNT($IN41:MP41)+1,$G$4:$EH$8,MQ$14,0)*$D41,IF($C41=MQ$17,$G$7*$D41,""))</f>
        <v>3507.0851034378893</v>
      </c>
      <c r="MR41" s="34">
        <f>IF(MQ41&lt;&gt;"",HLOOKUP(COUNT($IN41:MQ41)+1,$G$4:$EH$8,MR$14,0)*$D41,IF($C41=MR$17,$G$7*$D41,""))</f>
        <v>3507.0851034378893</v>
      </c>
      <c r="MS41" s="34">
        <f>IF(MR41&lt;&gt;"",HLOOKUP(COUNT($IN41:MR41)+1,$G$4:$EH$8,MS$14,0)*$D41,IF($C41=MS$17,$G$7*$D41,""))</f>
        <v>3507.0851034378893</v>
      </c>
      <c r="MT41" s="34">
        <f>IF(MS41&lt;&gt;"",HLOOKUP(COUNT($IN41:MS41)+1,$G$4:$EH$8,MT$14,0)*$D41,IF($C41=MT$17,$G$7*$D41,""))</f>
        <v>3507.0851034378893</v>
      </c>
      <c r="MU41" s="34">
        <f>IF(MT41&lt;&gt;"",HLOOKUP(COUNT($IN41:MT41)+1,$G$4:$EH$8,MU$14,0)*$D41,IF($C41=MU$17,$G$7*$D41,""))</f>
        <v>3507.0851034378893</v>
      </c>
      <c r="MV41" s="34">
        <f>IF(MU41&lt;&gt;"",HLOOKUP(COUNT($IN41:MU41)+1,$G$4:$EH$8,MV$14,0)*$D41,IF($C41=MV$17,$G$7*$D41,""))</f>
        <v>3507.0851034378893</v>
      </c>
      <c r="MW41" s="34">
        <f>IF(MV41&lt;&gt;"",HLOOKUP(COUNT($IN41:MV41)+1,$G$4:$EH$8,MW$14,0)*$D41,IF($C41=MW$17,$G$7*$D41,""))</f>
        <v>3507.0851034378893</v>
      </c>
      <c r="MX41" s="34">
        <f>IF(MW41&lt;&gt;"",HLOOKUP(COUNT($IN41:MW41)+1,$G$4:$EH$8,MX$14,0)*$D41,IF($C41=MX$17,$G$7*$D41,""))</f>
        <v>3507.0851034378893</v>
      </c>
      <c r="MY41" s="34">
        <f>IF(MX41&lt;&gt;"",HLOOKUP(COUNT($IN41:MX41)+1,$G$4:$EH$8,MY$14,0)*$D41,IF($C41=MY$17,$G$7*$D41,""))</f>
        <v>3507.0851034378893</v>
      </c>
      <c r="MZ41" s="34">
        <f>IF(MY41&lt;&gt;"",HLOOKUP(COUNT($IN41:MY41)+1,$G$4:$EH$8,MZ$14,0)*$D41,IF($C41=MZ$17,$G$7*$D41,""))</f>
        <v>3507.0851034378893</v>
      </c>
      <c r="NA41" s="34">
        <f>IF(MZ41&lt;&gt;"",HLOOKUP(COUNT($IN41:MZ41)+1,$G$4:$EH$8,NA$14,0)*$D41,IF($C41=NA$17,$G$7*$D41,""))</f>
        <v>3507.0851034378893</v>
      </c>
      <c r="NB41" s="34">
        <f>IF(NA41&lt;&gt;"",HLOOKUP(COUNT($IN41:NA41)+1,$G$4:$EH$8,NB$14,0)*$D41,IF($C41=NB$17,$G$7*$D41,""))</f>
        <v>3507.0851034378893</v>
      </c>
      <c r="NC41" s="34">
        <f>IF(NB41&lt;&gt;"",HLOOKUP(COUNT($IN41:NB41)+1,$G$4:$EH$8,NC$14,0)*$D41,IF($C41=NC$17,$G$7*$D41,""))</f>
        <v>3507.0851034378893</v>
      </c>
      <c r="ND41" s="34">
        <f>IF(NC41&lt;&gt;"",HLOOKUP(COUNT($IN41:NC41)+1,$G$4:$EH$8,ND$14,0)*$D41,IF($C41=ND$17,$G$7*$D41,""))</f>
        <v>3507.0851034378893</v>
      </c>
      <c r="NF41" s="34" t="str">
        <f>IF(NE41&lt;&gt;"",HLOOKUP(COUNT($NE41:NE41)+1,$G$4:$EH$8,NF$14,0)*$D41,IF($C41=NF$17,$G$8*$D41,""))</f>
        <v/>
      </c>
      <c r="NG41" s="34" t="str">
        <f>IF(NF41&lt;&gt;"",HLOOKUP(COUNT($NE41:NF41)+1,$G$4:$EH$8,NG$14,0)*$D41,IF($C41=NG$17,$G$8*$D41,""))</f>
        <v/>
      </c>
      <c r="NH41" s="34" t="str">
        <f>IF(NG41&lt;&gt;"",HLOOKUP(COUNT($NE41:NG41)+1,$G$4:$EH$8,NH$14,0)*$D41,IF($C41=NH$17,$G$8*$D41,""))</f>
        <v/>
      </c>
      <c r="NI41" s="34" t="str">
        <f>IF(NH41&lt;&gt;"",HLOOKUP(COUNT($NE41:NH41)+1,$G$4:$EH$8,NI$14,0)*$D41,IF($C41=NI$17,$G$8*$D41,""))</f>
        <v/>
      </c>
      <c r="NJ41" s="34" t="str">
        <f>IF(NI41&lt;&gt;"",HLOOKUP(COUNT($NE41:NI41)+1,$G$4:$EH$8,NJ$14,0)*$D41,IF($C41=NJ$17,$G$8*$D41,""))</f>
        <v/>
      </c>
      <c r="NK41" s="34" t="str">
        <f>IF(NJ41&lt;&gt;"",HLOOKUP(COUNT($NE41:NJ41)+1,$G$4:$EH$8,NK$14,0)*$D41,IF($C41=NK$17,$G$8*$D41,""))</f>
        <v/>
      </c>
      <c r="NL41" s="34" t="str">
        <f>IF(NK41&lt;&gt;"",HLOOKUP(COUNT($NE41:NK41)+1,$G$4:$EH$8,NL$14,0)*$D41,IF($C41=NL$17,$G$8*$D41,""))</f>
        <v/>
      </c>
      <c r="NM41" s="34" t="str">
        <f>IF(NL41&lt;&gt;"",HLOOKUP(COUNT($NE41:NL41)+1,$G$4:$EH$8,NM$14,0)*$D41,IF($C41=NM$17,$G$8*$D41,""))</f>
        <v/>
      </c>
      <c r="NN41" s="34" t="str">
        <f>IF(NM41&lt;&gt;"",HLOOKUP(COUNT($NE41:NM41)+1,$G$4:$EH$8,NN$14,0)*$D41,IF($C41=NN$17,$G$8*$D41,""))</f>
        <v/>
      </c>
      <c r="NO41" s="34" t="str">
        <f>IF(NN41&lt;&gt;"",HLOOKUP(COUNT($NE41:NN41)+1,$G$4:$EH$8,NO$14,0)*$D41,IF($C41=NO$17,$G$8*$D41,""))</f>
        <v/>
      </c>
      <c r="NP41" s="34" t="str">
        <f>IF(NO41&lt;&gt;"",HLOOKUP(COUNT($NE41:NO41)+1,$G$4:$EH$8,NP$14,0)*$D41,IF($C41=NP$17,$G$8*$D41,""))</f>
        <v/>
      </c>
      <c r="NQ41" s="34" t="str">
        <f>IF(NP41&lt;&gt;"",HLOOKUP(COUNT($NE41:NP41)+1,$G$4:$EH$8,NQ$14,0)*$D41,IF($C41=NQ$17,$G$8*$D41,""))</f>
        <v/>
      </c>
      <c r="NR41" s="34" t="str">
        <f>IF(NQ41&lt;&gt;"",HLOOKUP(COUNT($NE41:NQ41)+1,$G$4:$EH$8,NR$14,0)*$D41,IF($C41=NR$17,$G$8*$D41,""))</f>
        <v/>
      </c>
      <c r="NS41" s="34" t="str">
        <f>IF(NR41&lt;&gt;"",HLOOKUP(COUNT($NE41:NR41)+1,$G$4:$EH$8,NS$14,0)*$D41,IF($C41=NS$17,$G$8*$D41,""))</f>
        <v/>
      </c>
      <c r="NT41" s="34" t="str">
        <f>IF(NS41&lt;&gt;"",HLOOKUP(COUNT($NE41:NS41)+1,$G$4:$EH$8,NT$14,0)*$D41,IF($C41=NT$17,$G$8*$D41,""))</f>
        <v/>
      </c>
      <c r="NU41" s="34" t="str">
        <f>IF(NT41&lt;&gt;"",HLOOKUP(COUNT($NE41:NT41)+1,$G$4:$EH$8,NU$14,0)*$D41,IF($C41=NU$17,$G$8*$D41,""))</f>
        <v/>
      </c>
      <c r="NV41" s="34" t="str">
        <f>IF(NU41&lt;&gt;"",HLOOKUP(COUNT($NE41:NU41)+1,$G$4:$EH$8,NV$14,0)*$D41,IF($C41=NV$17,$G$8*$D41,""))</f>
        <v/>
      </c>
      <c r="NW41" s="34" t="str">
        <f>IF(NV41&lt;&gt;"",HLOOKUP(COUNT($NE41:NV41)+1,$G$4:$EH$8,NW$14,0)*$D41,IF($C41=NW$17,$G$8*$D41,""))</f>
        <v/>
      </c>
      <c r="NX41" s="34" t="str">
        <f>IF(NW41&lt;&gt;"",HLOOKUP(COUNT($NE41:NW41)+1,$G$4:$EH$8,NX$14,0)*$D41,IF($C41=NX$17,$G$8*$D41,""))</f>
        <v/>
      </c>
      <c r="NY41" s="34" t="str">
        <f>IF(NX41&lt;&gt;"",HLOOKUP(COUNT($NE41:NX41)+1,$G$4:$EH$8,NY$14,0)*$D41,IF($C41=NY$17,$G$8*$D41,""))</f>
        <v/>
      </c>
      <c r="NZ41" s="34" t="str">
        <f>IF(NY41&lt;&gt;"",HLOOKUP(COUNT($NE41:NY41)+1,$G$4:$EH$8,NZ$14,0)*$D41,IF($C41=NZ$17,$G$8*$D41,""))</f>
        <v/>
      </c>
      <c r="OA41" s="34" t="str">
        <f>IF(NZ41&lt;&gt;"",HLOOKUP(COUNT($NE41:NZ41)+1,$G$4:$EH$8,OA$14,0)*$D41,IF($C41=OA$17,$G$8*$D41,""))</f>
        <v/>
      </c>
      <c r="OB41" s="34">
        <f>IF(OA41&lt;&gt;"",HLOOKUP(COUNT($NE41:OA41)+1,$G$4:$EH$8,OB$14,0)*$D41,IF($C41=OB$17,$G$8*$D41,""))</f>
        <v>70000</v>
      </c>
      <c r="OC41" s="34">
        <f>IF(OB41&lt;&gt;"",HLOOKUP(COUNT($NE41:OB41)+1,$G$4:$EH$8,OC$14,0)*$D41,IF($C41=OC$17,$G$8*$D41,""))</f>
        <v>0</v>
      </c>
      <c r="OD41" s="34">
        <f>IF(OC41&lt;&gt;"",HLOOKUP(COUNT($NE41:OC41)+1,$G$4:$EH$8,OD$14,0)*$D41,IF($C41=OD$17,$G$8*$D41,""))</f>
        <v>0</v>
      </c>
      <c r="OE41" s="34">
        <f>IF(OD41&lt;&gt;"",HLOOKUP(COUNT($NE41:OD41)+1,$G$4:$EH$8,OE$14,0)*$D41,IF($C41=OE$17,$G$8*$D41,""))</f>
        <v>0</v>
      </c>
      <c r="OF41" s="34">
        <f>IF(OE41&lt;&gt;"",HLOOKUP(COUNT($NE41:OE41)+1,$G$4:$EH$8,OF$14,0)*$D41,IF($C41=OF$17,$G$8*$D41,""))</f>
        <v>0</v>
      </c>
      <c r="OG41" s="34">
        <f>IF(OF41&lt;&gt;"",HLOOKUP(COUNT($NE41:OF41)+1,$G$4:$EH$8,OG$14,0)*$D41,IF($C41=OG$17,$G$8*$D41,""))</f>
        <v>0</v>
      </c>
      <c r="OH41" s="34">
        <f>IF(OG41&lt;&gt;"",HLOOKUP(COUNT($NE41:OG41)+1,$G$4:$EH$8,OH$14,0)*$D41,IF($C41=OH$17,$G$8*$D41,""))</f>
        <v>0</v>
      </c>
      <c r="OI41" s="34">
        <f>IF(OH41&lt;&gt;"",HLOOKUP(COUNT($NE41:OH41)+1,$G$4:$EH$8,OI$14,0)*$D41,IF($C41=OI$17,$G$8*$D41,""))</f>
        <v>0</v>
      </c>
      <c r="OJ41" s="34">
        <f>IF(OI41&lt;&gt;"",HLOOKUP(COUNT($NE41:OI41)+1,$G$4:$EH$8,OJ$14,0)*$D41,IF($C41=OJ$17,$G$8*$D41,""))</f>
        <v>0</v>
      </c>
      <c r="OK41" s="34">
        <f>IF(OJ41&lt;&gt;"",HLOOKUP(COUNT($NE41:OJ41)+1,$G$4:$EH$8,OK$14,0)*$D41,IF($C41=OK$17,$G$8*$D41,""))</f>
        <v>0</v>
      </c>
      <c r="OL41" s="34">
        <f>IF(OK41&lt;&gt;"",HLOOKUP(COUNT($NE41:OK41)+1,$G$4:$EH$8,OL$14,0)*$D41,IF($C41=OL$17,$G$8*$D41,""))</f>
        <v>0</v>
      </c>
      <c r="OM41" s="34">
        <f>IF(OL41&lt;&gt;"",HLOOKUP(COUNT($NE41:OL41)+1,$G$4:$EH$8,OM$14,0)*$D41,IF($C41=OM$17,$G$8*$D41,""))</f>
        <v>0</v>
      </c>
      <c r="ON41" s="34">
        <f>IF(OM41&lt;&gt;"",HLOOKUP(COUNT($NE41:OM41)+1,$G$4:$EH$8,ON$14,0)*$D41,IF($C41=ON$17,$G$8*$D41,""))</f>
        <v>0</v>
      </c>
      <c r="OO41" s="34">
        <f>IF(ON41&lt;&gt;"",HLOOKUP(COUNT($NE41:ON41)+1,$G$4:$EH$8,OO$14,0)*$D41,IF($C41=OO$17,$G$8*$D41,""))</f>
        <v>0</v>
      </c>
      <c r="OP41" s="34">
        <f>IF(OO41&lt;&gt;"",HLOOKUP(COUNT($NE41:OO41)+1,$G$4:$EH$8,OP$14,0)*$D41,IF($C41=OP$17,$G$8*$D41,""))</f>
        <v>0</v>
      </c>
      <c r="OQ41" s="34">
        <f>IF(OP41&lt;&gt;"",HLOOKUP(COUNT($NE41:OP41)+1,$G$4:$EH$8,OQ$14,0)*$D41,IF($C41=OQ$17,$G$8*$D41,""))</f>
        <v>0</v>
      </c>
      <c r="OR41" s="34">
        <f>IF(OQ41&lt;&gt;"",HLOOKUP(COUNT($NE41:OQ41)+1,$G$4:$EH$8,OR$14,0)*$D41,IF($C41=OR$17,$G$8*$D41,""))</f>
        <v>0</v>
      </c>
      <c r="OS41" s="34">
        <f>IF(OR41&lt;&gt;"",HLOOKUP(COUNT($NE41:OR41)+1,$G$4:$EH$8,OS$14,0)*$D41,IF($C41=OS$17,$G$8*$D41,""))</f>
        <v>0</v>
      </c>
      <c r="OT41" s="34">
        <f>IF(OS41&lt;&gt;"",HLOOKUP(COUNT($NE41:OS41)+1,$G$4:$EH$8,OT$14,0)*$D41,IF($C41=OT$17,$G$8*$D41,""))</f>
        <v>0</v>
      </c>
      <c r="OU41" s="34">
        <f>IF(OT41&lt;&gt;"",HLOOKUP(COUNT($NE41:OT41)+1,$G$4:$EH$8,OU$14,0)*$D41,IF($C41=OU$17,$G$8*$D41,""))</f>
        <v>0</v>
      </c>
      <c r="OV41" s="34">
        <f>IF(OU41&lt;&gt;"",HLOOKUP(COUNT($NE41:OU41)+1,$G$4:$EH$8,OV$14,0)*$D41,IF($C41=OV$17,$G$8*$D41,""))</f>
        <v>0</v>
      </c>
      <c r="OW41" s="34">
        <f>IF(OV41&lt;&gt;"",HLOOKUP(COUNT($NE41:OV41)+1,$G$4:$EH$8,OW$14,0)*$D41,IF($C41=OW$17,$G$8*$D41,""))</f>
        <v>0</v>
      </c>
      <c r="OX41" s="34">
        <f>IF(OW41&lt;&gt;"",HLOOKUP(COUNT($NE41:OW41)+1,$G$4:$EH$8,OX$14,0)*$D41,IF($C41=OX$17,$G$8*$D41,""))</f>
        <v>0</v>
      </c>
      <c r="OY41" s="34">
        <f>IF(OX41&lt;&gt;"",HLOOKUP(COUNT($NE41:OX41)+1,$G$4:$EH$8,OY$14,0)*$D41,IF($C41=OY$17,$G$8*$D41,""))</f>
        <v>0</v>
      </c>
      <c r="OZ41" s="34">
        <f>IF(OY41&lt;&gt;"",HLOOKUP(COUNT($NE41:OY41)+1,$G$4:$EH$8,OZ$14,0)*$D41,IF($C41=OZ$17,$G$8*$D41,""))</f>
        <v>0</v>
      </c>
      <c r="PA41" s="34">
        <f>IF(OZ41&lt;&gt;"",HLOOKUP(COUNT($NE41:OZ41)+1,$G$4:$EH$8,PA$14,0)*$D41,IF($C41=PA$17,$G$8*$D41,""))</f>
        <v>0</v>
      </c>
      <c r="PB41" s="34">
        <f>IF(PA41&lt;&gt;"",HLOOKUP(COUNT($NE41:PA41)+1,$G$4:$EH$8,PB$14,0)*$D41,IF($C41=PB$17,$G$8*$D41,""))</f>
        <v>0</v>
      </c>
      <c r="PC41" s="34">
        <f>IF(PB41&lt;&gt;"",HLOOKUP(COUNT($NE41:PB41)+1,$G$4:$EH$8,PC$14,0)*$D41,IF($C41=PC$17,$G$8*$D41,""))</f>
        <v>0</v>
      </c>
      <c r="PD41" s="34">
        <f>IF(PC41&lt;&gt;"",HLOOKUP(COUNT($NE41:PC41)+1,$G$4:$EH$8,PD$14,0)*$D41,IF($C41=PD$17,$G$8*$D41,""))</f>
        <v>0</v>
      </c>
      <c r="PE41" s="34">
        <f>IF(PD41&lt;&gt;"",HLOOKUP(COUNT($NE41:PD41)+1,$G$4:$EH$8,PE$14,0)*$D41,IF($C41=PE$17,$G$8*$D41,""))</f>
        <v>0</v>
      </c>
      <c r="PF41" s="34">
        <f>IF(PE41&lt;&gt;"",HLOOKUP(COUNT($NE41:PE41)+1,$G$4:$EH$8,PF$14,0)*$D41,IF($C41=PF$17,$G$8*$D41,""))</f>
        <v>0</v>
      </c>
      <c r="PG41" s="34">
        <f>IF(PF41&lt;&gt;"",HLOOKUP(COUNT($NE41:PF41)+1,$G$4:$EH$8,PG$14,0)*$D41,IF($C41=PG$17,$G$8*$D41,""))</f>
        <v>0</v>
      </c>
      <c r="PH41" s="34">
        <f>IF(PG41&lt;&gt;"",HLOOKUP(COUNT($NE41:PG41)+1,$G$4:$EH$8,PH$14,0)*$D41,IF($C41=PH$17,$G$8*$D41,""))</f>
        <v>0</v>
      </c>
      <c r="PI41" s="34">
        <f>IF(PH41&lt;&gt;"",HLOOKUP(COUNT($NE41:PH41)+1,$G$4:$EH$8,PI$14,0)*$D41,IF($C41=PI$17,$G$8*$D41,""))</f>
        <v>0</v>
      </c>
      <c r="PJ41" s="34">
        <f>IF(PI41&lt;&gt;"",HLOOKUP(COUNT($NE41:PI41)+1,$G$4:$EH$8,PJ$14,0)*$D41,IF($C41=PJ$17,$G$8*$D41,""))</f>
        <v>0</v>
      </c>
      <c r="PK41" s="34">
        <f>IF(PJ41&lt;&gt;"",HLOOKUP(COUNT($NE41:PJ41)+1,$G$4:$EH$8,PK$14,0)*$D41,IF($C41=PK$17,$G$8*$D41,""))</f>
        <v>0</v>
      </c>
      <c r="PL41" s="34">
        <f>IF(PK41&lt;&gt;"",HLOOKUP(COUNT($NE41:PK41)+1,$G$4:$EH$8,PL$14,0)*$D41,IF($C41=PL$17,$G$8*$D41,""))</f>
        <v>0</v>
      </c>
      <c r="PM41" s="34">
        <f>IF(PL41&lt;&gt;"",HLOOKUP(COUNT($NE41:PL41)+1,$G$4:$EH$8,PM$14,0)*$D41,IF($C41=PM$17,$G$8*$D41,""))</f>
        <v>0</v>
      </c>
      <c r="PN41" s="34">
        <f>IF(PM41&lt;&gt;"",HLOOKUP(COUNT($NE41:PM41)+1,$G$4:$EH$8,PN$14,0)*$D41,IF($C41=PN$17,$G$8*$D41,""))</f>
        <v>0</v>
      </c>
      <c r="PO41" s="34">
        <f>IF(PN41&lt;&gt;"",HLOOKUP(COUNT($NE41:PN41)+1,$G$4:$EH$8,PO$14,0)*$D41,IF($C41=PO$17,$G$8*$D41,""))</f>
        <v>0</v>
      </c>
      <c r="PP41" s="34">
        <f>IF(PO41&lt;&gt;"",HLOOKUP(COUNT($NE41:PO41)+1,$G$4:$EH$8,PP$14,0)*$D41,IF($C41=PP$17,$G$8*$D41,""))</f>
        <v>0</v>
      </c>
      <c r="PQ41" s="34">
        <f>IF(PP41&lt;&gt;"",HLOOKUP(COUNT($NE41:PP41)+1,$G$4:$EH$8,PQ$14,0)*$D41,IF($C41=PQ$17,$G$8*$D41,""))</f>
        <v>0</v>
      </c>
      <c r="PR41" s="34">
        <f>IF(PQ41&lt;&gt;"",HLOOKUP(COUNT($NE41:PQ41)+1,$G$4:$EH$8,PR$14,0)*$D41,IF($C41=PR$17,$G$8*$D41,""))</f>
        <v>0</v>
      </c>
      <c r="PS41" s="34">
        <f>IF(PR41&lt;&gt;"",HLOOKUP(COUNT($NE41:PR41)+1,$G$4:$EH$8,PS$14,0)*$D41,IF($C41=PS$17,$G$8*$D41,""))</f>
        <v>0</v>
      </c>
      <c r="PT41" s="34">
        <f>IF(PS41&lt;&gt;"",HLOOKUP(COUNT($NE41:PS41)+1,$G$4:$EH$8,PT$14,0)*$D41,IF($C41=PT$17,$G$8*$D41,""))</f>
        <v>0</v>
      </c>
      <c r="PU41" s="34">
        <f>IF(PT41&lt;&gt;"",HLOOKUP(COUNT($NE41:PT41)+1,$G$4:$EH$8,PU$14,0)*$D41,IF($C41=PU$17,$G$8*$D41,""))</f>
        <v>0</v>
      </c>
      <c r="PV41" s="34">
        <f>IF(PU41&lt;&gt;"",HLOOKUP(COUNT($NE41:PU41)+1,$G$4:$EH$8,PV$14,0)*$D41,IF($C41=PV$17,$G$8*$D41,""))</f>
        <v>0</v>
      </c>
      <c r="PW41" s="34">
        <f>IF(PV41&lt;&gt;"",HLOOKUP(COUNT($NE41:PV41)+1,$G$4:$EH$8,PW$14,0)*$D41,IF($C41=PW$17,$G$8*$D41,""))</f>
        <v>0</v>
      </c>
      <c r="PX41" s="34">
        <f>IF(PW41&lt;&gt;"",HLOOKUP(COUNT($NE41:PW41)+1,$G$4:$EH$8,PX$14,0)*$D41,IF($C41=PX$17,$G$8*$D41,""))</f>
        <v>0</v>
      </c>
      <c r="PY41" s="34">
        <f>IF(PX41&lt;&gt;"",HLOOKUP(COUNT($NE41:PX41)+1,$G$4:$EH$8,PY$14,0)*$D41,IF($C41=PY$17,$G$8*$D41,""))</f>
        <v>0</v>
      </c>
      <c r="PZ41" s="34">
        <f>IF(PY41&lt;&gt;"",HLOOKUP(COUNT($NE41:PY41)+1,$G$4:$EH$8,PZ$14,0)*$D41,IF($C41=PZ$17,$G$8*$D41,""))</f>
        <v>0</v>
      </c>
      <c r="QA41" s="34">
        <f>IF(PZ41&lt;&gt;"",HLOOKUP(COUNT($NE41:PZ41)+1,$G$4:$EH$8,QA$14,0)*$D41,IF($C41=QA$17,$G$8*$D41,""))</f>
        <v>0</v>
      </c>
      <c r="QB41" s="34">
        <f>IF(QA41&lt;&gt;"",HLOOKUP(COUNT($NE41:QA41)+1,$G$4:$EH$8,QB$14,0)*$D41,IF($C41=QB$17,$G$8*$D41,""))</f>
        <v>0</v>
      </c>
      <c r="QC41" s="34">
        <f>IF(QB41&lt;&gt;"",HLOOKUP(COUNT($NE41:QB41)+1,$G$4:$EH$8,QC$14,0)*$D41,IF($C41=QC$17,$G$8*$D41,""))</f>
        <v>0</v>
      </c>
      <c r="QD41" s="34">
        <f>IF(QC41&lt;&gt;"",HLOOKUP(COUNT($NE41:QC41)+1,$G$4:$EH$8,QD$14,0)*$D41,IF($C41=QD$17,$G$8*$D41,""))</f>
        <v>0</v>
      </c>
      <c r="QE41" s="34">
        <f>IF(QD41&lt;&gt;"",HLOOKUP(COUNT($NE41:QD41)+1,$G$4:$EH$8,QE$14,0)*$D41,IF($C41=QE$17,$G$8*$D41,""))</f>
        <v>0</v>
      </c>
      <c r="QF41" s="34">
        <f>IF(QE41&lt;&gt;"",HLOOKUP(COUNT($NE41:QE41)+1,$G$4:$EH$8,QF$14,0)*$D41,IF($C41=QF$17,$G$8*$D41,""))</f>
        <v>0</v>
      </c>
      <c r="QG41" s="34">
        <f>IF(QF41&lt;&gt;"",HLOOKUP(COUNT($NE41:QF41)+1,$G$4:$EH$8,QG$14,0)*$D41,IF($C41=QG$17,$G$8*$D41,""))</f>
        <v>0</v>
      </c>
      <c r="QH41" s="34">
        <f>IF(QG41&lt;&gt;"",HLOOKUP(COUNT($NE41:QG41)+1,$G$4:$EH$8,QH$14,0)*$D41,IF($C41=QH$17,$G$8*$D41,""))</f>
        <v>0</v>
      </c>
      <c r="QI41" s="34">
        <f>IF(QH41&lt;&gt;"",HLOOKUP(COUNT($NE41:QH41)+1,$G$4:$EH$8,QI$14,0)*$D41,IF($C41=QI$17,$G$8*$D41,""))</f>
        <v>0</v>
      </c>
      <c r="QJ41" s="34">
        <f>IF(QI41&lt;&gt;"",HLOOKUP(COUNT($NE41:QI41)+1,$G$4:$EH$8,QJ$14,0)*$D41,IF($C41=QJ$17,$G$8*$D41,""))</f>
        <v>0</v>
      </c>
      <c r="QK41" s="34">
        <f>IF(QJ41&lt;&gt;"",HLOOKUP(COUNT($NE41:QJ41)+1,$G$4:$EH$8,QK$14,0)*$D41,IF($C41=QK$17,$G$8*$D41,""))</f>
        <v>0</v>
      </c>
      <c r="QL41" s="34">
        <f>IF(QK41&lt;&gt;"",HLOOKUP(COUNT($NE41:QK41)+1,$G$4:$EH$8,QL$14,0)*$D41,IF($C41=QL$17,$G$8*$D41,""))</f>
        <v>0</v>
      </c>
      <c r="QM41" s="34">
        <f>IF(QL41&lt;&gt;"",HLOOKUP(COUNT($NE41:QL41)+1,$G$4:$EH$8,QM$14,0)*$D41,IF($C41=QM$17,$G$8*$D41,""))</f>
        <v>0</v>
      </c>
      <c r="QN41" s="34">
        <f>IF(QM41&lt;&gt;"",HLOOKUP(COUNT($NE41:QM41)+1,$G$4:$EH$8,QN$14,0)*$D41,IF($C41=QN$17,$G$8*$D41,""))</f>
        <v>0</v>
      </c>
      <c r="QO41" s="34">
        <f>IF(QN41&lt;&gt;"",HLOOKUP(COUNT($NE41:QN41)+1,$G$4:$EH$8,QO$14,0)*$D41,IF($C41=QO$17,$G$8*$D41,""))</f>
        <v>0</v>
      </c>
      <c r="QP41" s="34">
        <f>IF(QO41&lt;&gt;"",HLOOKUP(COUNT($NE41:QO41)+1,$G$4:$EH$8,QP$14,0)*$D41,IF($C41=QP$17,$G$8*$D41,""))</f>
        <v>0</v>
      </c>
      <c r="QQ41" s="34">
        <f>IF(QP41&lt;&gt;"",HLOOKUP(COUNT($NE41:QP41)+1,$G$4:$EH$8,QQ$14,0)*$D41,IF($C41=QQ$17,$G$8*$D41,""))</f>
        <v>0</v>
      </c>
      <c r="QR41" s="34">
        <f>IF(QQ41&lt;&gt;"",HLOOKUP(COUNT($NE41:QQ41)+1,$G$4:$EH$8,QR$14,0)*$D41,IF($C41=QR$17,$G$8*$D41,""))</f>
        <v>0</v>
      </c>
      <c r="QS41" s="34">
        <f>IF(QR41&lt;&gt;"",HLOOKUP(COUNT($NE41:QR41)+1,$G$4:$EH$8,QS$14,0)*$D41,IF($C41=QS$17,$G$8*$D41,""))</f>
        <v>0</v>
      </c>
      <c r="QT41" s="34">
        <f>IF(QS41&lt;&gt;"",HLOOKUP(COUNT($NE41:QS41)+1,$G$4:$EH$8,QT$14,0)*$D41,IF($C41=QT$17,$G$8*$D41,""))</f>
        <v>0</v>
      </c>
      <c r="QU41" s="34">
        <f>IF(QT41&lt;&gt;"",HLOOKUP(COUNT($NE41:QT41)+1,$G$4:$EH$8,QU$14,0)*$D41,IF($C41=QU$17,$G$8*$D41,""))</f>
        <v>0</v>
      </c>
      <c r="QV41" s="34">
        <f>IF(QU41&lt;&gt;"",HLOOKUP(COUNT($NE41:QU41)+1,$G$4:$EH$8,QV$14,0)*$D41,IF($C41=QV$17,$G$8*$D41,""))</f>
        <v>0</v>
      </c>
      <c r="QW41" s="34">
        <f>IF(QV41&lt;&gt;"",HLOOKUP(COUNT($NE41:QV41)+1,$G$4:$EH$8,QW$14,0)*$D41,IF($C41=QW$17,$G$8*$D41,""))</f>
        <v>0</v>
      </c>
      <c r="QX41" s="34">
        <f>IF(QW41&lt;&gt;"",HLOOKUP(COUNT($NE41:QW41)+1,$G$4:$EH$8,QX$14,0)*$D41,IF($C41=QX$17,$G$8*$D41,""))</f>
        <v>0</v>
      </c>
      <c r="QY41" s="34">
        <f>IF(QX41&lt;&gt;"",HLOOKUP(COUNT($NE41:QX41)+1,$G$4:$EH$8,QY$14,0)*$D41,IF($C41=QY$17,$G$8*$D41,""))</f>
        <v>0</v>
      </c>
      <c r="QZ41" s="34">
        <f>IF(QY41&lt;&gt;"",HLOOKUP(COUNT($NE41:QY41)+1,$G$4:$EH$8,QZ$14,0)*$D41,IF($C41=QZ$17,$G$8*$D41,""))</f>
        <v>0</v>
      </c>
      <c r="RA41" s="34">
        <f>IF(QZ41&lt;&gt;"",HLOOKUP(COUNT($NE41:QZ41)+1,$G$4:$EH$8,RA$14,0)*$D41,IF($C41=RA$17,$G$8*$D41,""))</f>
        <v>0</v>
      </c>
      <c r="RB41" s="34">
        <f>IF(RA41&lt;&gt;"",HLOOKUP(COUNT($NE41:RA41)+1,$G$4:$EH$8,RB$14,0)*$D41,IF($C41=RB$17,$G$8*$D41,""))</f>
        <v>0</v>
      </c>
      <c r="RC41" s="34">
        <f>IF(RB41&lt;&gt;"",HLOOKUP(COUNT($NE41:RB41)+1,$G$4:$EH$8,RC$14,0)*$D41,IF($C41=RC$17,$G$8*$D41,""))</f>
        <v>0</v>
      </c>
      <c r="RD41" s="34">
        <f>IF(RC41&lt;&gt;"",HLOOKUP(COUNT($NE41:RC41)+1,$G$4:$EH$8,RD$14,0)*$D41,IF($C41=RD$17,$G$8*$D41,""))</f>
        <v>0</v>
      </c>
      <c r="RE41" s="34">
        <f>IF(RD41&lt;&gt;"",HLOOKUP(COUNT($NE41:RD41)+1,$G$4:$EH$8,RE$14,0)*$D41,IF($C41=RE$17,$G$8*$D41,""))</f>
        <v>0</v>
      </c>
      <c r="RF41" s="34">
        <f>IF(RE41&lt;&gt;"",HLOOKUP(COUNT($NE41:RE41)+1,$G$4:$EH$8,RF$14,0)*$D41,IF($C41=RF$17,$G$8*$D41,""))</f>
        <v>0</v>
      </c>
      <c r="RG41" s="34">
        <f>IF(RF41&lt;&gt;"",HLOOKUP(COUNT($NE41:RF41)+1,$G$4:$EH$8,RG$14,0)*$D41,IF($C41=RG$17,$G$8*$D41,""))</f>
        <v>0</v>
      </c>
      <c r="RH41" s="34">
        <f>IF(RG41&lt;&gt;"",HLOOKUP(COUNT($NE41:RG41)+1,$G$4:$EH$8,RH$14,0)*$D41,IF($C41=RH$17,$G$8*$D41,""))</f>
        <v>0</v>
      </c>
      <c r="RI41" s="34">
        <f>IF(RH41&lt;&gt;"",HLOOKUP(COUNT($NE41:RH41)+1,$G$4:$EH$8,RI$14,0)*$D41,IF($C41=RI$17,$G$8*$D41,""))</f>
        <v>0</v>
      </c>
      <c r="RJ41" s="34">
        <f>IF(RI41&lt;&gt;"",HLOOKUP(COUNT($NE41:RI41)+1,$G$4:$EH$8,RJ$14,0)*$D41,IF($C41=RJ$17,$G$8*$D41,""))</f>
        <v>0</v>
      </c>
      <c r="RK41" s="34">
        <f>IF(RJ41&lt;&gt;"",HLOOKUP(COUNT($NE41:RJ41)+1,$G$4:$EH$8,RK$14,0)*$D41,IF($C41=RK$17,$G$8*$D41,""))</f>
        <v>0</v>
      </c>
      <c r="RL41" s="34">
        <f>IF(RK41&lt;&gt;"",HLOOKUP(COUNT($NE41:RK41)+1,$G$4:$EH$8,RL$14,0)*$D41,IF($C41=RL$17,$G$8*$D41,""))</f>
        <v>0</v>
      </c>
      <c r="RM41" s="34">
        <f>IF(RL41&lt;&gt;"",HLOOKUP(COUNT($NE41:RL41)+1,$G$4:$EH$8,RM$14,0)*$D41,IF($C41=RM$17,$G$8*$D41,""))</f>
        <v>0</v>
      </c>
      <c r="RN41" s="34">
        <f>IF(RM41&lt;&gt;"",HLOOKUP(COUNT($NE41:RM41)+1,$G$4:$EH$8,RN$14,0)*$D41,IF($C41=RN$17,$G$8*$D41,""))</f>
        <v>0</v>
      </c>
      <c r="RO41" s="34">
        <f>IF(RN41&lt;&gt;"",HLOOKUP(COUNT($NE41:RN41)+1,$G$4:$EH$8,RO$14,0)*$D41,IF($C41=RO$17,$G$8*$D41,""))</f>
        <v>0</v>
      </c>
      <c r="RP41" s="34">
        <f>IF(RO41&lt;&gt;"",HLOOKUP(COUNT($NE41:RO41)+1,$G$4:$EH$8,RP$14,0)*$D41,IF($C41=RP$17,$G$8*$D41,""))</f>
        <v>0</v>
      </c>
      <c r="RQ41" s="34">
        <f>IF(RP41&lt;&gt;"",HLOOKUP(COUNT($NE41:RP41)+1,$G$4:$EH$8,RQ$14,0)*$D41,IF($C41=RQ$17,$G$8*$D41,""))</f>
        <v>0</v>
      </c>
      <c r="RR41" s="34">
        <f>IF(RQ41&lt;&gt;"",HLOOKUP(COUNT($NE41:RQ41)+1,$G$4:$EH$8,RR$14,0)*$D41,IF($C41=RR$17,$G$8*$D41,""))</f>
        <v>0</v>
      </c>
      <c r="RS41" s="34">
        <f>IF(RR41&lt;&gt;"",HLOOKUP(COUNT($NE41:RR41)+1,$G$4:$EH$8,RS$14,0)*$D41,IF($C41=RS$17,$G$8*$D41,""))</f>
        <v>0</v>
      </c>
      <c r="RT41" s="34">
        <f>IF(RS41&lt;&gt;"",HLOOKUP(COUNT($NE41:RS41)+1,$G$4:$EH$8,RT$14,0)*$D41,IF($C41=RT$17,$G$8*$D41,""))</f>
        <v>0</v>
      </c>
      <c r="RU41" s="34">
        <f>IF(RT41&lt;&gt;"",HLOOKUP(COUNT($NE41:RT41)+1,$G$4:$EH$8,RU$14,0)*$D41,IF($C41=RU$17,$G$8*$D41,""))</f>
        <v>0</v>
      </c>
      <c r="RW41" s="34" t="str">
        <f>IF(RV41&lt;&gt;"",HLOOKUP(COUNT($RV41:RV41)+1,$G$4:$EH$9,RW$14,0)*$D41,IF($C41=RW$17,$G$9*$D41,""))</f>
        <v/>
      </c>
      <c r="RX41" s="34" t="str">
        <f>IF(RW41&lt;&gt;"",HLOOKUP(COUNT($RV41:RW41)+1,$G$4:$EH$9,RX$14,0)*$D41,IF($C41=RX$17,$G$9*$D41,""))</f>
        <v/>
      </c>
      <c r="RY41" s="34" t="str">
        <f>IF(RX41&lt;&gt;"",HLOOKUP(COUNT($RV41:RX41)+1,$G$4:$EH$9,RY$14,0)*$D41,IF($C41=RY$17,$G$9*$D41,""))</f>
        <v/>
      </c>
      <c r="RZ41" s="34" t="str">
        <f>IF(RY41&lt;&gt;"",HLOOKUP(COUNT($RV41:RY41)+1,$G$4:$EH$9,RZ$14,0)*$D41,IF($C41=RZ$17,$G$9*$D41,""))</f>
        <v/>
      </c>
      <c r="SA41" s="34" t="str">
        <f>IF(RZ41&lt;&gt;"",HLOOKUP(COUNT($RV41:RZ41)+1,$G$4:$EH$9,SA$14,0)*$D41,IF($C41=SA$17,$G$9*$D41,""))</f>
        <v/>
      </c>
      <c r="SB41" s="34" t="str">
        <f>IF(SA41&lt;&gt;"",HLOOKUP(COUNT($RV41:SA41)+1,$G$4:$EH$9,SB$14,0)*$D41,IF($C41=SB$17,$G$9*$D41,""))</f>
        <v/>
      </c>
      <c r="SC41" s="34" t="str">
        <f>IF(SB41&lt;&gt;"",HLOOKUP(COUNT($RV41:SB41)+1,$G$4:$EH$9,SC$14,0)*$D41,IF($C41=SC$17,$G$9*$D41,""))</f>
        <v/>
      </c>
      <c r="SD41" s="34" t="str">
        <f>IF(SC41&lt;&gt;"",HLOOKUP(COUNT($RV41:SC41)+1,$G$4:$EH$9,SD$14,0)*$D41,IF($C41=SD$17,$G$9*$D41,""))</f>
        <v/>
      </c>
      <c r="SE41" s="34" t="str">
        <f>IF(SD41&lt;&gt;"",HLOOKUP(COUNT($RV41:SD41)+1,$G$4:$EH$9,SE$14,0)*$D41,IF($C41=SE$17,$G$9*$D41,""))</f>
        <v/>
      </c>
      <c r="SF41" s="34" t="str">
        <f>IF(SE41&lt;&gt;"",HLOOKUP(COUNT($RV41:SE41)+1,$G$4:$EH$9,SF$14,0)*$D41,IF($C41=SF$17,$G$9*$D41,""))</f>
        <v/>
      </c>
      <c r="SG41" s="34" t="str">
        <f>IF(SF41&lt;&gt;"",HLOOKUP(COUNT($RV41:SF41)+1,$G$4:$EH$9,SG$14,0)*$D41,IF($C41=SG$17,$G$9*$D41,""))</f>
        <v/>
      </c>
      <c r="SH41" s="34" t="str">
        <f>IF(SG41&lt;&gt;"",HLOOKUP(COUNT($RV41:SG41)+1,$G$4:$EH$9,SH$14,0)*$D41,IF($C41=SH$17,$G$9*$D41,""))</f>
        <v/>
      </c>
      <c r="SI41" s="34" t="str">
        <f>IF(SH41&lt;&gt;"",HLOOKUP(COUNT($RV41:SH41)+1,$G$4:$EH$9,SI$14,0)*$D41,IF($C41=SI$17,$G$9*$D41,""))</f>
        <v/>
      </c>
      <c r="SJ41" s="34" t="str">
        <f>IF(SI41&lt;&gt;"",HLOOKUP(COUNT($RV41:SI41)+1,$G$4:$EH$9,SJ$14,0)*$D41,IF($C41=SJ$17,$G$9*$D41,""))</f>
        <v/>
      </c>
      <c r="SK41" s="34" t="str">
        <f>IF(SJ41&lt;&gt;"",HLOOKUP(COUNT($RV41:SJ41)+1,$G$4:$EH$9,SK$14,0)*$D41,IF($C41=SK$17,$G$9*$D41,""))</f>
        <v/>
      </c>
      <c r="SL41" s="34" t="str">
        <f>IF(SK41&lt;&gt;"",HLOOKUP(COUNT($RV41:SK41)+1,$G$4:$EH$9,SL$14,0)*$D41,IF($C41=SL$17,$G$9*$D41,""))</f>
        <v/>
      </c>
      <c r="SM41" s="34" t="str">
        <f>IF(SL41&lt;&gt;"",HLOOKUP(COUNT($RV41:SL41)+1,$G$4:$EH$9,SM$14,0)*$D41,IF($C41=SM$17,$G$9*$D41,""))</f>
        <v/>
      </c>
      <c r="SN41" s="34" t="str">
        <f>IF(SM41&lt;&gt;"",HLOOKUP(COUNT($RV41:SM41)+1,$G$4:$EH$9,SN$14,0)*$D41,IF($C41=SN$17,$G$9*$D41,""))</f>
        <v/>
      </c>
      <c r="SO41" s="34" t="str">
        <f>IF(SN41&lt;&gt;"",HLOOKUP(COUNT($RV41:SN41)+1,$G$4:$EH$9,SO$14,0)*$D41,IF($C41=SO$17,$G$9*$D41,""))</f>
        <v/>
      </c>
      <c r="SP41" s="34" t="str">
        <f>IF(SO41&lt;&gt;"",HLOOKUP(COUNT($RV41:SO41)+1,$G$4:$EH$9,SP$14,0)*$D41,IF($C41=SP$17,$G$9*$D41,""))</f>
        <v/>
      </c>
      <c r="SQ41" s="34" t="str">
        <f>IF(SP41&lt;&gt;"",HLOOKUP(COUNT($RV41:SP41)+1,$G$4:$EH$9,SQ$14,0)*$D41,IF($C41=SQ$17,$G$9*$D41,""))</f>
        <v/>
      </c>
      <c r="SR41" s="34" t="str">
        <f>IF(SQ41&lt;&gt;"",HLOOKUP(COUNT($RV41:SQ41)+1,$G$4:$EH$9,SR$14,0)*$D41,IF($C41=SR$17,$G$9*$D41,""))</f>
        <v/>
      </c>
      <c r="SS41" s="34">
        <f>IF(SR41&lt;&gt;"",HLOOKUP(COUNT($RV41:SR41)+1,$G$4:$EH$9,SS$14,0)*$D41,IF($C41=SS$17,$G$9*$D41,""))</f>
        <v>5800</v>
      </c>
      <c r="ST41" s="34">
        <f>IF(SS41&lt;&gt;"",HLOOKUP(COUNT($RV41:SS41)+1,$G$4:$EH$9,ST$14,0)*$D41,IF($C41=ST$17,$G$9*$D41,""))</f>
        <v>0</v>
      </c>
      <c r="SU41" s="34">
        <f>IF(ST41&lt;&gt;"",HLOOKUP(COUNT($RV41:ST41)+1,$G$4:$EH$9,SU$14,0)*$D41,IF($C41=SU$17,$G$9*$D41,""))</f>
        <v>0</v>
      </c>
      <c r="SV41" s="34">
        <f>IF(SU41&lt;&gt;"",HLOOKUP(COUNT($RV41:SU41)+1,$G$4:$EH$9,SV$14,0)*$D41,IF($C41=SV$17,$G$9*$D41,""))</f>
        <v>0</v>
      </c>
      <c r="SW41" s="34">
        <f>IF(SV41&lt;&gt;"",HLOOKUP(COUNT($RV41:SV41)+1,$G$4:$EH$9,SW$14,0)*$D41,IF($C41=SW$17,$G$9*$D41,""))</f>
        <v>0</v>
      </c>
      <c r="SX41" s="34">
        <f>IF(SW41&lt;&gt;"",HLOOKUP(COUNT($RV41:SW41)+1,$G$4:$EH$9,SX$14,0)*$D41,IF($C41=SX$17,$G$9*$D41,""))</f>
        <v>0</v>
      </c>
      <c r="SY41" s="34">
        <f>IF(SX41&lt;&gt;"",HLOOKUP(COUNT($RV41:SX41)+1,$G$4:$EH$9,SY$14,0)*$D41,IF($C41=SY$17,$G$9*$D41,""))</f>
        <v>0</v>
      </c>
      <c r="SZ41" s="34">
        <f>IF(SY41&lt;&gt;"",HLOOKUP(COUNT($RV41:SY41)+1,$G$4:$EH$9,SZ$14,0)*$D41,IF($C41=SZ$17,$G$9*$D41,""))</f>
        <v>0</v>
      </c>
      <c r="TA41" s="34">
        <f>IF(SZ41&lt;&gt;"",HLOOKUP(COUNT($RV41:SZ41)+1,$G$4:$EH$9,TA$14,0)*$D41,IF($C41=TA$17,$G$9*$D41,""))</f>
        <v>0</v>
      </c>
      <c r="TB41" s="34">
        <f>IF(TA41&lt;&gt;"",HLOOKUP(COUNT($RV41:TA41)+1,$G$4:$EH$9,TB$14,0)*$D41,IF($C41=TB$17,$G$9*$D41,""))</f>
        <v>0</v>
      </c>
      <c r="TC41" s="34">
        <f>IF(TB41&lt;&gt;"",HLOOKUP(COUNT($RV41:TB41)+1,$G$4:$EH$9,TC$14,0)*$D41,IF($C41=TC$17,$G$9*$D41,""))</f>
        <v>0</v>
      </c>
      <c r="TD41" s="34">
        <f>IF(TC41&lt;&gt;"",HLOOKUP(COUNT($RV41:TC41)+1,$G$4:$EH$9,TD$14,0)*$D41,IF($C41=TD$17,$G$9*$D41,""))</f>
        <v>0</v>
      </c>
      <c r="TE41" s="34">
        <f>IF(TD41&lt;&gt;"",HLOOKUP(COUNT($RV41:TD41)+1,$G$4:$EH$9,TE$14,0)*$D41,IF($C41=TE$17,$G$9*$D41,""))</f>
        <v>0</v>
      </c>
      <c r="TF41" s="34">
        <f>IF(TE41&lt;&gt;"",HLOOKUP(COUNT($RV41:TE41)+1,$G$4:$EH$9,TF$14,0)*$D41,IF($C41=TF$17,$G$9*$D41,""))</f>
        <v>0</v>
      </c>
      <c r="TG41" s="34">
        <f>IF(TF41&lt;&gt;"",HLOOKUP(COUNT($RV41:TF41)+1,$G$4:$EH$9,TG$14,0)*$D41,IF($C41=TG$17,$G$9*$D41,""))</f>
        <v>0</v>
      </c>
      <c r="TH41" s="34">
        <f>IF(TG41&lt;&gt;"",HLOOKUP(COUNT($RV41:TG41)+1,$G$4:$EH$9,TH$14,0)*$D41,IF($C41=TH$17,$G$9*$D41,""))</f>
        <v>0</v>
      </c>
      <c r="TI41" s="34">
        <f>IF(TH41&lt;&gt;"",HLOOKUP(COUNT($RV41:TH41)+1,$G$4:$EH$9,TI$14,0)*$D41,IF($C41=TI$17,$G$9*$D41,""))</f>
        <v>0</v>
      </c>
      <c r="TJ41" s="34">
        <f>IF(TI41&lt;&gt;"",HLOOKUP(COUNT($RV41:TI41)+1,$G$4:$EH$9,TJ$14,0)*$D41,IF($C41=TJ$17,$G$9*$D41,""))</f>
        <v>0</v>
      </c>
      <c r="TK41" s="34">
        <f>IF(TJ41&lt;&gt;"",HLOOKUP(COUNT($RV41:TJ41)+1,$G$4:$EH$9,TK$14,0)*$D41,IF($C41=TK$17,$G$9*$D41,""))</f>
        <v>0</v>
      </c>
      <c r="TL41" s="34">
        <f>IF(TK41&lt;&gt;"",HLOOKUP(COUNT($RV41:TK41)+1,$G$4:$EH$9,TL$14,0)*$D41,IF($C41=TL$17,$G$9*$D41,""))</f>
        <v>0</v>
      </c>
      <c r="TM41" s="34">
        <f>IF(TL41&lt;&gt;"",HLOOKUP(COUNT($RV41:TL41)+1,$G$4:$EH$9,TM$14,0)*$D41,IF($C41=TM$17,$G$9*$D41,""))</f>
        <v>0</v>
      </c>
      <c r="TN41" s="34">
        <f>IF(TM41&lt;&gt;"",HLOOKUP(COUNT($RV41:TM41)+1,$G$4:$EH$9,TN$14,0)*$D41,IF($C41=TN$17,$G$9*$D41,""))</f>
        <v>0</v>
      </c>
      <c r="TO41" s="34">
        <f>IF(TN41&lt;&gt;"",HLOOKUP(COUNT($RV41:TN41)+1,$G$4:$EH$9,TO$14,0)*$D41,IF($C41=TO$17,$G$9*$D41,""))</f>
        <v>0</v>
      </c>
      <c r="TP41" s="34">
        <f>IF(TO41&lt;&gt;"",HLOOKUP(COUNT($RV41:TO41)+1,$G$4:$EH$9,TP$14,0)*$D41,IF($C41=TP$17,$G$9*$D41,""))</f>
        <v>0</v>
      </c>
      <c r="TQ41" s="34">
        <f>IF(TP41&lt;&gt;"",HLOOKUP(COUNT($RV41:TP41)+1,$G$4:$EH$9,TQ$14,0)*$D41,IF($C41=TQ$17,$G$9*$D41,""))</f>
        <v>0</v>
      </c>
      <c r="TR41" s="34">
        <f>IF(TQ41&lt;&gt;"",HLOOKUP(COUNT($RV41:TQ41)+1,$G$4:$EH$9,TR$14,0)*$D41,IF($C41=TR$17,$G$9*$D41,""))</f>
        <v>0</v>
      </c>
      <c r="TS41" s="34">
        <f>IF(TR41&lt;&gt;"",HLOOKUP(COUNT($RV41:TR41)+1,$G$4:$EH$9,TS$14,0)*$D41,IF($C41=TS$17,$G$9*$D41,""))</f>
        <v>0</v>
      </c>
      <c r="TT41" s="34">
        <f>IF(TS41&lt;&gt;"",HLOOKUP(COUNT($RV41:TS41)+1,$G$4:$EH$9,TT$14,0)*$D41,IF($C41=TT$17,$G$9*$D41,""))</f>
        <v>0</v>
      </c>
      <c r="TU41" s="34">
        <f>IF(TT41&lt;&gt;"",HLOOKUP(COUNT($RV41:TT41)+1,$G$4:$EH$9,TU$14,0)*$D41,IF($C41=TU$17,$G$9*$D41,""))</f>
        <v>0</v>
      </c>
      <c r="TV41" s="34">
        <f>IF(TU41&lt;&gt;"",HLOOKUP(COUNT($RV41:TU41)+1,$G$4:$EH$9,TV$14,0)*$D41,IF($C41=TV$17,$G$9*$D41,""))</f>
        <v>0</v>
      </c>
      <c r="TW41" s="34">
        <f>IF(TV41&lt;&gt;"",HLOOKUP(COUNT($RV41:TV41)+1,$G$4:$EH$9,TW$14,0)*$D41,IF($C41=TW$17,$G$9*$D41,""))</f>
        <v>0</v>
      </c>
      <c r="TX41" s="34">
        <f>IF(TW41&lt;&gt;"",HLOOKUP(COUNT($RV41:TW41)+1,$G$4:$EH$9,TX$14,0)*$D41,IF($C41=TX$17,$G$9*$D41,""))</f>
        <v>0</v>
      </c>
      <c r="TY41" s="34">
        <f>IF(TX41&lt;&gt;"",HLOOKUP(COUNT($RV41:TX41)+1,$G$4:$EH$9,TY$14,0)*$D41,IF($C41=TY$17,$G$9*$D41,""))</f>
        <v>0</v>
      </c>
      <c r="TZ41" s="34">
        <f>IF(TY41&lt;&gt;"",HLOOKUP(COUNT($RV41:TY41)+1,$G$4:$EH$9,TZ$14,0)*$D41,IF($C41=TZ$17,$G$9*$D41,""))</f>
        <v>0</v>
      </c>
      <c r="UA41" s="34">
        <f>IF(TZ41&lt;&gt;"",HLOOKUP(COUNT($RV41:TZ41)+1,$G$4:$EH$9,UA$14,0)*$D41,IF($C41=UA$17,$G$9*$D41,""))</f>
        <v>0</v>
      </c>
      <c r="UB41" s="34">
        <f>IF(UA41&lt;&gt;"",HLOOKUP(COUNT($RV41:UA41)+1,$G$4:$EH$9,UB$14,0)*$D41,IF($C41=UB$17,$G$9*$D41,""))</f>
        <v>0</v>
      </c>
      <c r="UC41" s="34">
        <f>IF(UB41&lt;&gt;"",HLOOKUP(COUNT($RV41:UB41)+1,$G$4:$EH$9,UC$14,0)*$D41,IF($C41=UC$17,$G$9*$D41,""))</f>
        <v>0</v>
      </c>
      <c r="UD41" s="34">
        <f>IF(UC41&lt;&gt;"",HLOOKUP(COUNT($RV41:UC41)+1,$G$4:$EH$9,UD$14,0)*$D41,IF($C41=UD$17,$G$9*$D41,""))</f>
        <v>0</v>
      </c>
      <c r="UE41" s="34">
        <f>IF(UD41&lt;&gt;"",HLOOKUP(COUNT($RV41:UD41)+1,$G$4:$EH$9,UE$14,0)*$D41,IF($C41=UE$17,$G$9*$D41,""))</f>
        <v>0</v>
      </c>
      <c r="UF41" s="34">
        <f>IF(UE41&lt;&gt;"",HLOOKUP(COUNT($RV41:UE41)+1,$G$4:$EH$9,UF$14,0)*$D41,IF($C41=UF$17,$G$9*$D41,""))</f>
        <v>0</v>
      </c>
      <c r="UG41" s="34">
        <f>IF(UF41&lt;&gt;"",HLOOKUP(COUNT($RV41:UF41)+1,$G$4:$EH$9,UG$14,0)*$D41,IF($C41=UG$17,$G$9*$D41,""))</f>
        <v>0</v>
      </c>
      <c r="UH41" s="34">
        <f>IF(UG41&lt;&gt;"",HLOOKUP(COUNT($RV41:UG41)+1,$G$4:$EH$9,UH$14,0)*$D41,IF($C41=UH$17,$G$9*$D41,""))</f>
        <v>0</v>
      </c>
      <c r="UI41" s="34">
        <f>IF(UH41&lt;&gt;"",HLOOKUP(COUNT($RV41:UH41)+1,$G$4:$EH$9,UI$14,0)*$D41,IF($C41=UI$17,$G$9*$D41,""))</f>
        <v>0</v>
      </c>
      <c r="UJ41" s="34">
        <f>IF(UI41&lt;&gt;"",HLOOKUP(COUNT($RV41:UI41)+1,$G$4:$EH$9,UJ$14,0)*$D41,IF($C41=UJ$17,$G$9*$D41,""))</f>
        <v>0</v>
      </c>
      <c r="UK41" s="34">
        <f>IF(UJ41&lt;&gt;"",HLOOKUP(COUNT($RV41:UJ41)+1,$G$4:$EH$9,UK$14,0)*$D41,IF($C41=UK$17,$G$9*$D41,""))</f>
        <v>0</v>
      </c>
      <c r="UL41" s="34">
        <f>IF(UK41&lt;&gt;"",HLOOKUP(COUNT($RV41:UK41)+1,$G$4:$EH$9,UL$14,0)*$D41,IF($C41=UL$17,$G$9*$D41,""))</f>
        <v>0</v>
      </c>
      <c r="UM41" s="34">
        <f>IF(UL41&lt;&gt;"",HLOOKUP(COUNT($RV41:UL41)+1,$G$4:$EH$9,UM$14,0)*$D41,IF($C41=UM$17,$G$9*$D41,""))</f>
        <v>0</v>
      </c>
      <c r="UN41" s="34">
        <f>IF(UM41&lt;&gt;"",HLOOKUP(COUNT($RV41:UM41)+1,$G$4:$EH$9,UN$14,0)*$D41,IF($C41=UN$17,$G$9*$D41,""))</f>
        <v>0</v>
      </c>
      <c r="UO41" s="34">
        <f>IF(UN41&lt;&gt;"",HLOOKUP(COUNT($RV41:UN41)+1,$G$4:$EH$9,UO$14,0)*$D41,IF($C41=UO$17,$G$9*$D41,""))</f>
        <v>0</v>
      </c>
      <c r="UP41" s="34">
        <f>IF(UO41&lt;&gt;"",HLOOKUP(COUNT($RV41:UO41)+1,$G$4:$EH$9,UP$14,0)*$D41,IF($C41=UP$17,$G$9*$D41,""))</f>
        <v>0</v>
      </c>
      <c r="UQ41" s="34">
        <f>IF(UP41&lt;&gt;"",HLOOKUP(COUNT($RV41:UP41)+1,$G$4:$EH$9,UQ$14,0)*$D41,IF($C41=UQ$17,$G$9*$D41,""))</f>
        <v>0</v>
      </c>
      <c r="UR41" s="34">
        <f>IF(UQ41&lt;&gt;"",HLOOKUP(COUNT($RV41:UQ41)+1,$G$4:$EH$9,UR$14,0)*$D41,IF($C41=UR$17,$G$9*$D41,""))</f>
        <v>0</v>
      </c>
      <c r="US41" s="34">
        <f>IF(UR41&lt;&gt;"",HLOOKUP(COUNT($RV41:UR41)+1,$G$4:$EH$9,US$14,0)*$D41,IF($C41=US$17,$G$9*$D41,""))</f>
        <v>0</v>
      </c>
      <c r="UT41" s="34">
        <f>IF(US41&lt;&gt;"",HLOOKUP(COUNT($RV41:US41)+1,$G$4:$EH$9,UT$14,0)*$D41,IF($C41=UT$17,$G$9*$D41,""))</f>
        <v>0</v>
      </c>
      <c r="UU41" s="34">
        <f>IF(UT41&lt;&gt;"",HLOOKUP(COUNT($RV41:UT41)+1,$G$4:$EH$9,UU$14,0)*$D41,IF($C41=UU$17,$G$9*$D41,""))</f>
        <v>0</v>
      </c>
      <c r="UV41" s="34">
        <f>IF(UU41&lt;&gt;"",HLOOKUP(COUNT($RV41:UU41)+1,$G$4:$EH$9,UV$14,0)*$D41,IF($C41=UV$17,$G$9*$D41,""))</f>
        <v>0</v>
      </c>
      <c r="UW41" s="34">
        <f>IF(UV41&lt;&gt;"",HLOOKUP(COUNT($RV41:UV41)+1,$G$4:$EH$9,UW$14,0)*$D41,IF($C41=UW$17,$G$9*$D41,""))</f>
        <v>0</v>
      </c>
      <c r="UX41" s="34">
        <f>IF(UW41&lt;&gt;"",HLOOKUP(COUNT($RV41:UW41)+1,$G$4:$EH$9,UX$14,0)*$D41,IF($C41=UX$17,$G$9*$D41,""))</f>
        <v>0</v>
      </c>
      <c r="UY41" s="34">
        <f>IF(UX41&lt;&gt;"",HLOOKUP(COUNT($RV41:UX41)+1,$G$4:$EH$9,UY$14,0)*$D41,IF($C41=UY$17,$G$9*$D41,""))</f>
        <v>0</v>
      </c>
      <c r="UZ41" s="34">
        <f>IF(UY41&lt;&gt;"",HLOOKUP(COUNT($RV41:UY41)+1,$G$4:$EH$9,UZ$14,0)*$D41,IF($C41=UZ$17,$G$9*$D41,""))</f>
        <v>0</v>
      </c>
      <c r="VA41" s="34">
        <f>IF(UZ41&lt;&gt;"",HLOOKUP(COUNT($RV41:UZ41)+1,$G$4:$EH$9,VA$14,0)*$D41,IF($C41=VA$17,$G$9*$D41,""))</f>
        <v>0</v>
      </c>
      <c r="VB41" s="34">
        <f>IF(VA41&lt;&gt;"",HLOOKUP(COUNT($RV41:VA41)+1,$G$4:$EH$9,VB$14,0)*$D41,IF($C41=VB$17,$G$9*$D41,""))</f>
        <v>0</v>
      </c>
      <c r="VC41" s="34">
        <f>IF(VB41&lt;&gt;"",HLOOKUP(COUNT($RV41:VB41)+1,$G$4:$EH$9,VC$14,0)*$D41,IF($C41=VC$17,$G$9*$D41,""))</f>
        <v>0</v>
      </c>
      <c r="VD41" s="34">
        <f>IF(VC41&lt;&gt;"",HLOOKUP(COUNT($RV41:VC41)+1,$G$4:$EH$9,VD$14,0)*$D41,IF($C41=VD$17,$G$9*$D41,""))</f>
        <v>0</v>
      </c>
      <c r="VE41" s="34">
        <f>IF(VD41&lt;&gt;"",HLOOKUP(COUNT($RV41:VD41)+1,$G$4:$EH$9,VE$14,0)*$D41,IF($C41=VE$17,$G$9*$D41,""))</f>
        <v>0</v>
      </c>
      <c r="VF41" s="34">
        <f>IF(VE41&lt;&gt;"",HLOOKUP(COUNT($RV41:VE41)+1,$G$4:$EH$9,VF$14,0)*$D41,IF($C41=VF$17,$G$9*$D41,""))</f>
        <v>0</v>
      </c>
      <c r="VG41" s="34">
        <f>IF(VF41&lt;&gt;"",HLOOKUP(COUNT($RV41:VF41)+1,$G$4:$EH$9,VG$14,0)*$D41,IF($C41=VG$17,$G$9*$D41,""))</f>
        <v>0</v>
      </c>
      <c r="VH41" s="34">
        <f>IF(VG41&lt;&gt;"",HLOOKUP(COUNT($RV41:VG41)+1,$G$4:$EH$9,VH$14,0)*$D41,IF($C41=VH$17,$G$9*$D41,""))</f>
        <v>0</v>
      </c>
      <c r="VI41" s="34">
        <f>IF(VH41&lt;&gt;"",HLOOKUP(COUNT($RV41:VH41)+1,$G$4:$EH$9,VI$14,0)*$D41,IF($C41=VI$17,$G$9*$D41,""))</f>
        <v>0</v>
      </c>
      <c r="VJ41" s="34">
        <f>IF(VI41&lt;&gt;"",HLOOKUP(COUNT($RV41:VI41)+1,$G$4:$EH$9,VJ$14,0)*$D41,IF($C41=VJ$17,$G$9*$D41,""))</f>
        <v>0</v>
      </c>
      <c r="VK41" s="34">
        <f>IF(VJ41&lt;&gt;"",HLOOKUP(COUNT($RV41:VJ41)+1,$G$4:$EH$9,VK$14,0)*$D41,IF($C41=VK$17,$G$9*$D41,""))</f>
        <v>0</v>
      </c>
      <c r="VL41" s="34">
        <f>IF(VK41&lt;&gt;"",HLOOKUP(COUNT($RV41:VK41)+1,$G$4:$EH$9,VL$14,0)*$D41,IF($C41=VL$17,$G$9*$D41,""))</f>
        <v>0</v>
      </c>
      <c r="VM41" s="34">
        <f>IF(VL41&lt;&gt;"",HLOOKUP(COUNT($RV41:VL41)+1,$G$4:$EH$9,VM$14,0)*$D41,IF($C41=VM$17,$G$9*$D41,""))</f>
        <v>0</v>
      </c>
      <c r="VN41" s="34">
        <f>IF(VM41&lt;&gt;"",HLOOKUP(COUNT($RV41:VM41)+1,$G$4:$EH$9,VN$14,0)*$D41,IF($C41=VN$17,$G$9*$D41,""))</f>
        <v>0</v>
      </c>
      <c r="VO41" s="34">
        <f>IF(VN41&lt;&gt;"",HLOOKUP(COUNT($RV41:VN41)+1,$G$4:$EH$9,VO$14,0)*$D41,IF($C41=VO$17,$G$9*$D41,""))</f>
        <v>0</v>
      </c>
      <c r="VP41" s="34">
        <f>IF(VO41&lt;&gt;"",HLOOKUP(COUNT($RV41:VO41)+1,$G$4:$EH$9,VP$14,0)*$D41,IF($C41=VP$17,$G$9*$D41,""))</f>
        <v>0</v>
      </c>
      <c r="VQ41" s="34">
        <f>IF(VP41&lt;&gt;"",HLOOKUP(COUNT($RV41:VP41)+1,$G$4:$EH$9,VQ$14,0)*$D41,IF($C41=VQ$17,$G$9*$D41,""))</f>
        <v>0</v>
      </c>
      <c r="VR41" s="34">
        <f>IF(VQ41&lt;&gt;"",HLOOKUP(COUNT($RV41:VQ41)+1,$G$4:$EH$9,VR$14,0)*$D41,IF($C41=VR$17,$G$9*$D41,""))</f>
        <v>0</v>
      </c>
      <c r="VS41" s="34">
        <f>IF(VR41&lt;&gt;"",HLOOKUP(COUNT($RV41:VR41)+1,$G$4:$EH$9,VS$14,0)*$D41,IF($C41=VS$17,$G$9*$D41,""))</f>
        <v>0</v>
      </c>
      <c r="VT41" s="34">
        <f>IF(VS41&lt;&gt;"",HLOOKUP(COUNT($RV41:VS41)+1,$G$4:$EH$9,VT$14,0)*$D41,IF($C41=VT$17,$G$9*$D41,""))</f>
        <v>0</v>
      </c>
      <c r="VU41" s="34">
        <f>IF(VT41&lt;&gt;"",HLOOKUP(COUNT($RV41:VT41)+1,$G$4:$EH$9,VU$14,0)*$D41,IF($C41=VU$17,$G$9*$D41,""))</f>
        <v>0</v>
      </c>
      <c r="VV41" s="34">
        <f>IF(VU41&lt;&gt;"",HLOOKUP(COUNT($RV41:VU41)+1,$G$4:$EH$9,VV$14,0)*$D41,IF($C41=VV$17,$G$9*$D41,""))</f>
        <v>0</v>
      </c>
      <c r="VW41" s="34">
        <f>IF(VV41&lt;&gt;"",HLOOKUP(COUNT($RV41:VV41)+1,$G$4:$EH$9,VW$14,0)*$D41,IF($C41=VW$17,$G$9*$D41,""))</f>
        <v>0</v>
      </c>
      <c r="VX41" s="34">
        <f>IF(VW41&lt;&gt;"",HLOOKUP(COUNT($RV41:VW41)+1,$G$4:$EH$9,VX$14,0)*$D41,IF($C41=VX$17,$G$9*$D41,""))</f>
        <v>0</v>
      </c>
      <c r="VY41" s="34">
        <f>IF(VX41&lt;&gt;"",HLOOKUP(COUNT($RV41:VX41)+1,$G$4:$EH$9,VY$14,0)*$D41,IF($C41=VY$17,$G$9*$D41,""))</f>
        <v>0</v>
      </c>
      <c r="VZ41" s="34">
        <f>IF(VY41&lt;&gt;"",HLOOKUP(COUNT($RV41:VY41)+1,$G$4:$EH$9,VZ$14,0)*$D41,IF($C41=VZ$17,$G$9*$D41,""))</f>
        <v>0</v>
      </c>
      <c r="WA41" s="34">
        <f>IF(VZ41&lt;&gt;"",HLOOKUP(COUNT($RV41:VZ41)+1,$G$4:$EH$9,WA$14,0)*$D41,IF($C41=WA$17,$G$9*$D41,""))</f>
        <v>0</v>
      </c>
      <c r="WB41" s="34">
        <f>IF(WA41&lt;&gt;"",HLOOKUP(COUNT($RV41:WA41)+1,$G$4:$EH$9,WB$14,0)*$D41,IF($C41=WB$17,$G$9*$D41,""))</f>
        <v>0</v>
      </c>
      <c r="WC41" s="34">
        <f>IF(WB41&lt;&gt;"",HLOOKUP(COUNT($RV41:WB41)+1,$G$4:$EH$9,WC$14,0)*$D41,IF($C41=WC$17,$G$9*$D41,""))</f>
        <v>0</v>
      </c>
      <c r="WD41" s="34">
        <f>IF(WC41&lt;&gt;"",HLOOKUP(COUNT($RV41:WC41)+1,$G$4:$EH$9,WD$14,0)*$D41,IF($C41=WD$17,$G$9*$D41,""))</f>
        <v>0</v>
      </c>
      <c r="WE41" s="34">
        <f>IF(WD41&lt;&gt;"",HLOOKUP(COUNT($RV41:WD41)+1,$G$4:$EH$9,WE$14,0)*$D41,IF($C41=WE$17,$G$9*$D41,""))</f>
        <v>0</v>
      </c>
      <c r="WF41" s="34">
        <f>IF(WE41&lt;&gt;"",HLOOKUP(COUNT($RV41:WE41)+1,$G$4:$EH$9,WF$14,0)*$D41,IF($C41=WF$17,$G$9*$D41,""))</f>
        <v>0</v>
      </c>
      <c r="WG41" s="34">
        <f>IF(WF41&lt;&gt;"",HLOOKUP(COUNT($RV41:WF41)+1,$G$4:$EH$9,WG$14,0)*$D41,IF($C41=WG$17,$G$9*$D41,""))</f>
        <v>0</v>
      </c>
      <c r="WH41" s="34">
        <f>IF(WG41&lt;&gt;"",HLOOKUP(COUNT($RV41:WG41)+1,$G$4:$EH$9,WH$14,0)*$D41,IF($C41=WH$17,$G$9*$D41,""))</f>
        <v>0</v>
      </c>
      <c r="WI41" s="34">
        <f>IF(WH41&lt;&gt;"",HLOOKUP(COUNT($RV41:WH41)+1,$G$4:$EH$9,WI$14,0)*$D41,IF($C41=WI$17,$G$9*$D41,""))</f>
        <v>0</v>
      </c>
      <c r="WJ41" s="34">
        <f>IF(WI41&lt;&gt;"",HLOOKUP(COUNT($RV41:WI41)+1,$G$4:$EH$9,WJ$14,0)*$D41,IF($C41=WJ$17,$G$9*$D41,""))</f>
        <v>0</v>
      </c>
      <c r="WK41" s="34">
        <f>IF(WJ41&lt;&gt;"",HLOOKUP(COUNT($RV41:WJ41)+1,$G$4:$EH$9,WK$14,0)*$D41,IF($C41=WK$17,$G$9*$D41,""))</f>
        <v>0</v>
      </c>
      <c r="WL41" s="34">
        <f>IF(WK41&lt;&gt;"",HLOOKUP(COUNT($RV41:WK41)+1,$G$4:$EH$9,WL$14,0)*$D41,IF($C41=WL$17,$G$9*$D41,""))</f>
        <v>0</v>
      </c>
    </row>
    <row r="42" spans="1:610" ht="15" x14ac:dyDescent="0.2">
      <c r="A42" s="25">
        <f t="shared" si="909"/>
        <v>12</v>
      </c>
      <c r="B42" s="25" t="s">
        <v>80</v>
      </c>
      <c r="C42" s="62">
        <f t="shared" si="908"/>
        <v>24</v>
      </c>
      <c r="D42" s="30">
        <f>VLOOKUP(B42,Premissas!$R$8:$AD$18,(Histograma!A42+1),0)</f>
        <v>2</v>
      </c>
      <c r="E42" s="885">
        <f>Premissas!AF10+E30</f>
        <v>12</v>
      </c>
      <c r="G42" s="34" t="str">
        <f>IF(F42&lt;&gt;"",HLOOKUP(COUNT($F42:F42)+1,$G$4:$EH$8,G$14,0)*$D42,IF($C42=G$17,$G$5*$D42,""))</f>
        <v/>
      </c>
      <c r="H42" s="34" t="str">
        <f>IF(G42&lt;&gt;"",HLOOKUP(COUNT($F42:G42)+1,$G$4:$EH$8,H$14,0)*$D42,IF($C42=H$17,$G$5*$D42,""))</f>
        <v/>
      </c>
      <c r="I42" s="34" t="str">
        <f>IF(H42&lt;&gt;"",HLOOKUP(COUNT($F42:H42)+1,$G$4:$EH$8,I$14,0)*$D42,IF($C42=I$17,$G$5*$D42,""))</f>
        <v/>
      </c>
      <c r="J42" s="34" t="str">
        <f>IF(I42&lt;&gt;"",HLOOKUP(COUNT($F42:I42)+1,$G$4:$EH$8,J$14,0)*$D42,IF($C42=J$17,$G$5*$D42,""))</f>
        <v/>
      </c>
      <c r="K42" s="34" t="str">
        <f>IF(J42&lt;&gt;"",HLOOKUP(COUNT($F42:J42)+1,$G$4:$EH$8,K$14,0)*$D42,IF($C42=K$17,$G$5*$D42,""))</f>
        <v/>
      </c>
      <c r="L42" s="34" t="str">
        <f>IF(K42&lt;&gt;"",HLOOKUP(COUNT($F42:K42)+1,$G$4:$EH$8,L$14,0)*$D42,IF($C42=L$17,$G$5*$D42,""))</f>
        <v/>
      </c>
      <c r="M42" s="34" t="str">
        <f>IF(L42&lt;&gt;"",HLOOKUP(COUNT($F42:L42)+1,$G$4:$EH$8,M$14,0)*$D42,IF($C42=M$17,$G$5*$D42,""))</f>
        <v/>
      </c>
      <c r="N42" s="34" t="str">
        <f>IF(M42&lt;&gt;"",HLOOKUP(COUNT($F42:M42)+1,$G$4:$EH$8,N$14,0)*$D42,IF($C42=N$17,$G$5*$D42,""))</f>
        <v/>
      </c>
      <c r="O42" s="34" t="str">
        <f>IF(N42&lt;&gt;"",HLOOKUP(COUNT($F42:N42)+1,$G$4:$EH$8,O$14,0)*$D42,IF($C42=O$17,$G$5*$D42,""))</f>
        <v/>
      </c>
      <c r="P42" s="34" t="str">
        <f>IF(O42&lt;&gt;"",HLOOKUP(COUNT($F42:O42)+1,$G$4:$EH$8,P$14,0)*$D42,IF($C42=P$17,$G$5*$D42,""))</f>
        <v/>
      </c>
      <c r="Q42" s="34" t="str">
        <f>IF(P42&lt;&gt;"",HLOOKUP(COUNT($F42:P42)+1,$G$4:$EH$8,Q$14,0)*$D42,IF($C42=Q$17,$G$5*$D42,""))</f>
        <v/>
      </c>
      <c r="R42" s="34" t="str">
        <f>IF(Q42&lt;&gt;"",HLOOKUP(COUNT($F42:Q42)+1,$G$4:$EH$8,R$14,0)*$D42,IF($C42=R$17,$G$5*$D42,""))</f>
        <v/>
      </c>
      <c r="S42" s="34" t="str">
        <f>IF(R42&lt;&gt;"",HLOOKUP(COUNT($F42:R42)+1,$G$4:$EH$8,S$14,0)*$D42,IF($C42=S$17,$G$5*$D42,""))</f>
        <v/>
      </c>
      <c r="T42" s="34" t="str">
        <f>IF(S42&lt;&gt;"",HLOOKUP(COUNT($F42:S42)+1,$G$4:$EH$8,T$14,0)*$D42,IF($C42=T$17,$G$5*$D42,""))</f>
        <v/>
      </c>
      <c r="U42" s="34" t="str">
        <f>IF(T42&lt;&gt;"",HLOOKUP(COUNT($F42:T42)+1,$G$4:$EH$8,U$14,0)*$D42,IF($C42=U$17,$G$5*$D42,""))</f>
        <v/>
      </c>
      <c r="V42" s="34" t="str">
        <f>IF(U42&lt;&gt;"",HLOOKUP(COUNT($F42:U42)+1,$G$4:$EH$8,V$14,0)*$D42,IF($C42=V$17,$G$5*$D42,""))</f>
        <v/>
      </c>
      <c r="W42" s="34" t="str">
        <f>IF(V42&lt;&gt;"",HLOOKUP(COUNT($F42:V42)+1,$G$4:$EH$8,W$14,0)*$D42,IF($C42=W$17,$G$5*$D42,""))</f>
        <v/>
      </c>
      <c r="X42" s="34" t="str">
        <f>IF(W42&lt;&gt;"",HLOOKUP(COUNT($F42:W42)+1,$G$4:$EH$8,X$14,0)*$D42,IF($C42=X$17,$G$5*$D42,""))</f>
        <v/>
      </c>
      <c r="Y42" s="34" t="str">
        <f>IF(X42&lt;&gt;"",HLOOKUP(COUNT($F42:X42)+1,$G$4:$EH$8,Y$14,0)*$D42,IF($C42=Y$17,$G$5*$D42,""))</f>
        <v/>
      </c>
      <c r="Z42" s="34" t="str">
        <f>IF(Y42&lt;&gt;"",HLOOKUP(COUNT($F42:Y42)+1,$G$4:$EH$8,Z$14,0)*$D42,IF($C42=Z$17,$G$5*$D42,""))</f>
        <v/>
      </c>
      <c r="AA42" s="34" t="str">
        <f>IF(Z42&lt;&gt;"",HLOOKUP(COUNT($F42:Z42)+1,$G$4:$EH$8,AA$14,0)*$D42,IF($C42=AA$17,$G$5*$D42,""))</f>
        <v/>
      </c>
      <c r="AB42" s="34" t="str">
        <f>IF(AA42&lt;&gt;"",HLOOKUP(COUNT($F42:AA42)+1,$G$4:$EH$8,AB$14,0)*$D42,IF($C42=AB$17,$G$5*$D42,""))</f>
        <v/>
      </c>
      <c r="AC42" s="34" t="str">
        <f>IF(AB42&lt;&gt;"",HLOOKUP(COUNT($F42:AB42)+1,$G$4:$EH$8,AC$14,0)*$D42,IF($C42=AC$17,$G$5*$D42,""))</f>
        <v/>
      </c>
      <c r="AD42" s="34">
        <f>IF(AC42&lt;&gt;"",HLOOKUP(COUNT($F42:AC42)+1,$G$4:$EH$8,AD$14,0)*$D42,IF($C42=AD$17,$G$5*$D42,""))</f>
        <v>0</v>
      </c>
      <c r="AE42" s="34">
        <f>IF(AD42&lt;&gt;"",HLOOKUP(COUNT($F42:AD42)+1,$G$4:$EH$8,AE$14,0)*$D42,IF($C42=AE$17,$G$5*$D42,""))</f>
        <v>0</v>
      </c>
      <c r="AF42" s="34" t="e">
        <f>IF(AE42&lt;&gt;"",HLOOKUP(COUNT($F42:AE42)+1,$G$4:$EH$8,AF$14,0)*$D42,IF($C42=AF$17,$G$5*$D42,""))</f>
        <v>#VALUE!</v>
      </c>
      <c r="AG42" s="34" t="e">
        <f>IF(AF42&lt;&gt;"",HLOOKUP(COUNT($F42:AF42)+1,$G$4:$EH$8,AG$14,0)*$D42,IF($C42=AG$17,$G$5*$D42,""))</f>
        <v>#VALUE!</v>
      </c>
      <c r="AH42" s="34" t="e">
        <f>IF(AG42&lt;&gt;"",HLOOKUP(COUNT($F42:AG42)+1,$G$4:$EH$8,AH$14,0)*$D42,IF($C42=AH$17,$G$5*$D42,""))</f>
        <v>#VALUE!</v>
      </c>
      <c r="AI42" s="34" t="e">
        <f>IF(AH42&lt;&gt;"",HLOOKUP(COUNT($F42:AH42)+1,$G$4:$EH$8,AI$14,0)*$D42,IF($C42=AI$17,$G$5*$D42,""))</f>
        <v>#VALUE!</v>
      </c>
      <c r="AJ42" s="34" t="e">
        <f>IF(AI42&lt;&gt;"",HLOOKUP(COUNT($F42:AI42)+1,$G$4:$EH$8,AJ$14,0)*$D42,IF($C42=AJ$17,$G$5*$D42,""))</f>
        <v>#VALUE!</v>
      </c>
      <c r="AK42" s="34" t="e">
        <f>IF(AJ42&lt;&gt;"",HLOOKUP(COUNT($F42:AJ42)+1,$G$4:$EH$8,AK$14,0)*$D42,IF($C42=AK$17,$G$5*$D42,""))</f>
        <v>#VALUE!</v>
      </c>
      <c r="AL42" s="34" t="e">
        <f>IF(AK42&lt;&gt;"",HLOOKUP(COUNT($F42:AK42)+1,$G$4:$EH$8,AL$14,0)*$D42,IF($C42=AL$17,$G$5*$D42,""))</f>
        <v>#VALUE!</v>
      </c>
      <c r="AM42" s="34" t="e">
        <f>IF(AL42&lt;&gt;"",HLOOKUP(COUNT($F42:AL42)+1,$G$4:$EH$8,AM$14,0)*$D42,IF($C42=AM$17,$G$5*$D42,""))</f>
        <v>#VALUE!</v>
      </c>
      <c r="AN42" s="34" t="e">
        <f>IF(AM42&lt;&gt;"",HLOOKUP(COUNT($F42:AM42)+1,$G$4:$EH$8,AN$14,0)*$D42,IF($C42=AN$17,$G$5*$D42,""))</f>
        <v>#VALUE!</v>
      </c>
      <c r="AO42" s="34" t="e">
        <f>IF(AN42&lt;&gt;"",HLOOKUP(COUNT($F42:AN42)+1,$G$4:$EH$8,AO$14,0)*$D42,IF($C42=AO$17,$G$5*$D42,""))</f>
        <v>#VALUE!</v>
      </c>
      <c r="AP42" s="34" t="e">
        <f>IF(AO42&lt;&gt;"",HLOOKUP(COUNT($F42:AO42)+1,$G$4:$EH$8,AP$14,0)*$D42,IF($C42=AP$17,$G$5*$D42,""))</f>
        <v>#VALUE!</v>
      </c>
      <c r="AQ42" s="34" t="e">
        <f>IF(AP42&lt;&gt;"",HLOOKUP(COUNT($F42:AP42)+1,$G$4:$EH$8,AQ$14,0)*$D42,IF($C42=AQ$17,$G$5*$D42,""))</f>
        <v>#VALUE!</v>
      </c>
      <c r="AR42" s="34" t="e">
        <f>IF(AQ42&lt;&gt;"",HLOOKUP(COUNT($F42:AQ42)+1,$G$4:$EH$8,AR$14,0)*$D42,IF($C42=AR$17,$G$5*$D42,""))</f>
        <v>#VALUE!</v>
      </c>
      <c r="AS42" s="34" t="e">
        <f>IF(AR42&lt;&gt;"",HLOOKUP(COUNT($F42:AR42)+1,$G$4:$EH$8,AS$14,0)*$D42,IF($C42=AS$17,$G$5*$D42,""))</f>
        <v>#VALUE!</v>
      </c>
      <c r="AT42" s="34" t="e">
        <f>IF(AS42&lt;&gt;"",HLOOKUP(COUNT($F42:AS42)+1,$G$4:$EH$8,AT$14,0)*$D42,IF($C42=AT$17,$G$5*$D42,""))</f>
        <v>#VALUE!</v>
      </c>
      <c r="AU42" s="34" t="e">
        <f>IF(AT42&lt;&gt;"",HLOOKUP(COUNT($F42:AT42)+1,$G$4:$EH$8,AU$14,0)*$D42,IF($C42=AU$17,$G$5*$D42,""))</f>
        <v>#VALUE!</v>
      </c>
      <c r="AV42" s="34" t="e">
        <f>IF(AU42&lt;&gt;"",HLOOKUP(COUNT($F42:AU42)+1,$G$4:$EH$8,AV$14,0)*$D42,IF($C42=AV$17,$G$5*$D42,""))</f>
        <v>#VALUE!</v>
      </c>
      <c r="AW42" s="34" t="e">
        <f>IF(AV42&lt;&gt;"",HLOOKUP(COUNT($F42:AV42)+1,$G$4:$EH$8,AW$14,0)*$D42,IF($C42=AW$17,$G$5*$D42,""))</f>
        <v>#VALUE!</v>
      </c>
      <c r="AX42" s="34" t="e">
        <f>IF(AW42&lt;&gt;"",HLOOKUP(COUNT($F42:AW42)+1,$G$4:$EH$8,AX$14,0)*$D42,IF($C42=AX$17,$G$5*$D42,""))</f>
        <v>#VALUE!</v>
      </c>
      <c r="AY42" s="34" t="e">
        <f>IF(AX42&lt;&gt;"",HLOOKUP(COUNT($F42:AX42)+1,$G$4:$EH$8,AY$14,0)*$D42,IF($C42=AY$17,$G$5*$D42,""))</f>
        <v>#VALUE!</v>
      </c>
      <c r="AZ42" s="34" t="e">
        <f>IF(AY42&lt;&gt;"",HLOOKUP(COUNT($F42:AY42)+1,$G$4:$EH$8,AZ$14,0)*$D42,IF($C42=AZ$17,$G$5*$D42,""))</f>
        <v>#VALUE!</v>
      </c>
      <c r="BA42" s="34" t="e">
        <f>IF(AZ42&lt;&gt;"",HLOOKUP(COUNT($F42:AZ42)+1,$G$4:$EH$8,BA$14,0)*$D42,IF($C42=BA$17,$G$5*$D42,""))</f>
        <v>#VALUE!</v>
      </c>
      <c r="BB42" s="34" t="e">
        <f>IF(BA42&lt;&gt;"",HLOOKUP(COUNT($F42:BA42)+1,$G$4:$EH$8,BB$14,0)*$D42,IF($C42=BB$17,$G$5*$D42,""))</f>
        <v>#VALUE!</v>
      </c>
      <c r="BC42" s="34" t="e">
        <f>IF(BB42&lt;&gt;"",HLOOKUP(COUNT($F42:BB42)+1,$G$4:$EH$8,BC$14,0)*$D42,IF($C42=BC$17,$G$5*$D42,""))</f>
        <v>#VALUE!</v>
      </c>
      <c r="BD42" s="34" t="e">
        <f>IF(BC42&lt;&gt;"",HLOOKUP(COUNT($F42:BC42)+1,$G$4:$EH$8,BD$14,0)*$D42,IF($C42=BD$17,$G$5*$D42,""))</f>
        <v>#VALUE!</v>
      </c>
      <c r="BE42" s="34" t="e">
        <f>IF(BD42&lt;&gt;"",HLOOKUP(COUNT($F42:BD42)+1,$G$4:$EH$8,BE$14,0)*$D42,IF($C42=BE$17,$G$5*$D42,""))</f>
        <v>#VALUE!</v>
      </c>
      <c r="BF42" s="34" t="e">
        <f>IF(BE42&lt;&gt;"",HLOOKUP(COUNT($F42:BE42)+1,$G$4:$EH$8,BF$14,0)*$D42,IF($C42=BF$17,$G$5*$D42,""))</f>
        <v>#VALUE!</v>
      </c>
      <c r="BG42" s="34" t="e">
        <f>IF(BF42&lt;&gt;"",HLOOKUP(COUNT($F42:BF42)+1,$G$4:$EH$8,BG$14,0)*$D42,IF($C42=BG$17,$G$5*$D42,""))</f>
        <v>#VALUE!</v>
      </c>
      <c r="BH42" s="34" t="e">
        <f>IF(BG42&lt;&gt;"",HLOOKUP(COUNT($F42:BG42)+1,$G$4:$EH$8,BH$14,0)*$D42,IF($C42=BH$17,$G$5*$D42,""))</f>
        <v>#VALUE!</v>
      </c>
      <c r="BI42" s="34" t="e">
        <f>IF(BH42&lt;&gt;"",HLOOKUP(COUNT($F42:BH42)+1,$G$4:$EH$8,BI$14,0)*$D42,IF($C42=BI$17,$G$5*$D42,""))</f>
        <v>#VALUE!</v>
      </c>
      <c r="BJ42" s="34" t="e">
        <f>IF(BI42&lt;&gt;"",HLOOKUP(COUNT($F42:BI42)+1,$G$4:$EH$8,BJ$14,0)*$D42,IF($C42=BJ$17,$G$5*$D42,""))</f>
        <v>#VALUE!</v>
      </c>
      <c r="BK42" s="34" t="e">
        <f>IF(BJ42&lt;&gt;"",HLOOKUP(COUNT($F42:BJ42)+1,$G$4:$EH$8,BK$14,0)*$D42,IF($C42=BK$17,$G$5*$D42,""))</f>
        <v>#VALUE!</v>
      </c>
      <c r="BL42" s="34" t="e">
        <f>IF(BK42&lt;&gt;"",HLOOKUP(COUNT($F42:BK42)+1,$G$4:$EH$8,BL$14,0)*$D42,IF($C42=BL$17,$G$5*$D42,""))</f>
        <v>#VALUE!</v>
      </c>
      <c r="BM42" s="34" t="e">
        <f>IF(BL42&lt;&gt;"",HLOOKUP(COUNT($F42:BL42)+1,$G$4:$EH$8,BM$14,0)*$D42,IF($C42=BM$17,$G$5*$D42,""))</f>
        <v>#VALUE!</v>
      </c>
      <c r="BN42" s="34" t="e">
        <f>IF(BM42&lt;&gt;"",HLOOKUP(COUNT($F42:BM42)+1,$G$4:$EH$8,BN$14,0)*$D42,IF($C42=BN$17,$G$5*$D42,""))</f>
        <v>#VALUE!</v>
      </c>
      <c r="BO42" s="34" t="e">
        <f>IF(BN42&lt;&gt;"",HLOOKUP(COUNT($F42:BN42)+1,$G$4:$EH$8,BO$14,0)*$D42,IF($C42=BO$17,$G$5*$D42,""))</f>
        <v>#VALUE!</v>
      </c>
      <c r="BP42" s="34" t="e">
        <f>IF(BO42&lt;&gt;"",HLOOKUP(COUNT($F42:BO42)+1,$G$4:$EH$8,BP$14,0)*$D42,IF($C42=BP$17,$G$5*$D42,""))</f>
        <v>#VALUE!</v>
      </c>
      <c r="BQ42" s="34" t="e">
        <f>IF(BP42&lt;&gt;"",HLOOKUP(COUNT($F42:BP42)+1,$G$4:$EH$8,BQ$14,0)*$D42,IF($C42=BQ$17,$G$5*$D42,""))</f>
        <v>#VALUE!</v>
      </c>
      <c r="BR42" s="34" t="e">
        <f>IF(BQ42&lt;&gt;"",HLOOKUP(COUNT($F42:BQ42)+1,$G$4:$EH$8,BR$14,0)*$D42,IF($C42=BR$17,$G$5*$D42,""))</f>
        <v>#VALUE!</v>
      </c>
      <c r="BS42" s="34" t="e">
        <f>IF(BR42&lt;&gt;"",HLOOKUP(COUNT($F42:BR42)+1,$G$4:$EH$8,BS$14,0)*$D42,IF($C42=BS$17,$G$5*$D42,""))</f>
        <v>#VALUE!</v>
      </c>
      <c r="BT42" s="34" t="e">
        <f>IF(BS42&lt;&gt;"",HLOOKUP(COUNT($F42:BS42)+1,$G$4:$EH$8,BT$14,0)*$D42,IF($C42=BT$17,$G$5*$D42,""))</f>
        <v>#VALUE!</v>
      </c>
      <c r="BU42" s="34" t="e">
        <f>IF(BT42&lt;&gt;"",HLOOKUP(COUNT($F42:BT42)+1,$G$4:$EH$8,BU$14,0)*$D42,IF($C42=BU$17,$G$5*$D42,""))</f>
        <v>#VALUE!</v>
      </c>
      <c r="BV42" s="34" t="e">
        <f>IF(BU42&lt;&gt;"",HLOOKUP(COUNT($F42:BU42)+1,$G$4:$EH$8,BV$14,0)*$D42,IF($C42=BV$17,$G$5*$D42,""))</f>
        <v>#VALUE!</v>
      </c>
      <c r="BW42" s="34" t="e">
        <f>IF(BV42&lt;&gt;"",HLOOKUP(COUNT($F42:BV42)+1,$G$4:$EH$8,BW$14,0)*$D42,IF($C42=BW$17,$G$5*$D42,""))</f>
        <v>#VALUE!</v>
      </c>
      <c r="BX42" s="34" t="e">
        <f>IF(BW42&lt;&gt;"",HLOOKUP(COUNT($F42:BW42)+1,$G$4:$EH$8,BX$14,0)*$D42,IF($C42=BX$17,$G$5*$D42,""))</f>
        <v>#VALUE!</v>
      </c>
      <c r="BY42" s="34" t="e">
        <f>IF(BX42&lt;&gt;"",HLOOKUP(COUNT($F42:BX42)+1,$G$4:$EH$8,BY$14,0)*$D42,IF($C42=BY$17,$G$5*$D42,""))</f>
        <v>#VALUE!</v>
      </c>
      <c r="BZ42" s="34" t="e">
        <f>IF(BY42&lt;&gt;"",HLOOKUP(COUNT($F42:BY42)+1,$G$4:$EH$8,BZ$14,0)*$D42,IF($C42=BZ$17,$G$5*$D42,""))</f>
        <v>#VALUE!</v>
      </c>
      <c r="CA42" s="34" t="e">
        <f>IF(BZ42&lt;&gt;"",HLOOKUP(COUNT($F42:BZ42)+1,$G$4:$EH$8,CA$14,0)*$D42,IF($C42=CA$17,$G$5*$D42,""))</f>
        <v>#VALUE!</v>
      </c>
      <c r="CB42" s="34" t="e">
        <f>IF(CA42&lt;&gt;"",HLOOKUP(COUNT($F42:CA42)+1,$G$4:$EH$8,CB$14,0)*$D42,IF($C42=CB$17,$G$5*$D42,""))</f>
        <v>#VALUE!</v>
      </c>
      <c r="CC42" s="34" t="e">
        <f>IF(CB42&lt;&gt;"",HLOOKUP(COUNT($F42:CB42)+1,$G$4:$EH$8,CC$14,0)*$D42,IF($C42=CC$17,$G$5*$D42,""))</f>
        <v>#VALUE!</v>
      </c>
      <c r="CD42" s="34" t="e">
        <f>IF(CC42&lt;&gt;"",HLOOKUP(COUNT($F42:CC42)+1,$G$4:$EH$8,CD$14,0)*$D42,IF($C42=CD$17,$G$5*$D42,""))</f>
        <v>#VALUE!</v>
      </c>
      <c r="CE42" s="34" t="e">
        <f>IF(CD42&lt;&gt;"",HLOOKUP(COUNT($F42:CD42)+1,$G$4:$EH$8,CE$14,0)*$D42,IF($C42=CE$17,$G$5*$D42,""))</f>
        <v>#VALUE!</v>
      </c>
      <c r="CF42" s="34" t="e">
        <f>IF(CE42&lt;&gt;"",HLOOKUP(COUNT($F42:CE42)+1,$G$4:$EH$8,CF$14,0)*$D42,IF($C42=CF$17,$G$5*$D42,""))</f>
        <v>#VALUE!</v>
      </c>
      <c r="CG42" s="34" t="e">
        <f>IF(CF42&lt;&gt;"",HLOOKUP(COUNT($F42:CF42)+1,$G$4:$EH$8,CG$14,0)*$D42,IF($C42=CG$17,$G$5*$D42,""))</f>
        <v>#VALUE!</v>
      </c>
      <c r="CH42" s="34" t="e">
        <f>IF(CG42&lt;&gt;"",HLOOKUP(COUNT($F42:CG42)+1,$G$4:$EH$8,CH$14,0)*$D42,IF($C42=CH$17,$G$5*$D42,""))</f>
        <v>#VALUE!</v>
      </c>
      <c r="CI42" s="34" t="e">
        <f>IF(CH42&lt;&gt;"",HLOOKUP(COUNT($F42:CH42)+1,$G$4:$EH$8,CI$14,0)*$D42,IF($C42=CI$17,$G$5*$D42,""))</f>
        <v>#VALUE!</v>
      </c>
      <c r="CJ42" s="34" t="e">
        <f>IF(CI42&lt;&gt;"",HLOOKUP(COUNT($F42:CI42)+1,$G$4:$EH$8,CJ$14,0)*$D42,IF($C42=CJ$17,$G$5*$D42,""))</f>
        <v>#VALUE!</v>
      </c>
      <c r="CK42" s="34" t="e">
        <f>IF(CJ42&lt;&gt;"",HLOOKUP(COUNT($F42:CJ42)+1,$G$4:$EH$8,CK$14,0)*$D42,IF($C42=CK$17,$G$5*$D42,""))</f>
        <v>#VALUE!</v>
      </c>
      <c r="CL42" s="34" t="e">
        <f>IF(CK42&lt;&gt;"",HLOOKUP(COUNT($F42:CK42)+1,$G$4:$EH$8,CL$14,0)*$D42,IF($C42=CL$17,$G$5*$D42,""))</f>
        <v>#VALUE!</v>
      </c>
      <c r="CM42" s="34" t="e">
        <f>IF(CL42&lt;&gt;"",HLOOKUP(COUNT($F42:CL42)+1,$G$4:$EH$8,CM$14,0)*$D42,IF($C42=CM$17,$G$5*$D42,""))</f>
        <v>#VALUE!</v>
      </c>
      <c r="CN42" s="34" t="e">
        <f>IF(CM42&lt;&gt;"",HLOOKUP(COUNT($F42:CM42)+1,$G$4:$EH$8,CN$14,0)*$D42,IF($C42=CN$17,$G$5*$D42,""))</f>
        <v>#VALUE!</v>
      </c>
      <c r="CO42" s="34" t="e">
        <f>IF(CN42&lt;&gt;"",HLOOKUP(COUNT($F42:CN42)+1,$G$4:$EH$8,CO$14,0)*$D42,IF($C42=CO$17,$G$5*$D42,""))</f>
        <v>#VALUE!</v>
      </c>
      <c r="CP42" s="34" t="e">
        <f>IF(CO42&lt;&gt;"",HLOOKUP(COUNT($F42:CO42)+1,$G$4:$EH$8,CP$14,0)*$D42,IF($C42=CP$17,$G$5*$D42,""))</f>
        <v>#VALUE!</v>
      </c>
      <c r="CQ42" s="34" t="e">
        <f>IF(CP42&lt;&gt;"",HLOOKUP(COUNT($F42:CP42)+1,$G$4:$EH$8,CQ$14,0)*$D42,IF($C42=CQ$17,$G$5*$D42,""))</f>
        <v>#VALUE!</v>
      </c>
      <c r="CR42" s="34" t="e">
        <f>IF(CQ42&lt;&gt;"",HLOOKUP(COUNT($F42:CQ42)+1,$G$4:$EH$8,CR$14,0)*$D42,IF($C42=CR$17,$G$5*$D42,""))</f>
        <v>#VALUE!</v>
      </c>
      <c r="CS42" s="34" t="e">
        <f>IF(CR42&lt;&gt;"",HLOOKUP(COUNT($F42:CR42)+1,$G$4:$EH$8,CS$14,0)*$D42,IF($C42=CS$17,$G$5*$D42,""))</f>
        <v>#VALUE!</v>
      </c>
      <c r="CT42" s="34" t="e">
        <f>IF(CS42&lt;&gt;"",HLOOKUP(COUNT($F42:CS42)+1,$G$4:$EH$8,CT$14,0)*$D42,IF($C42=CT$17,$G$5*$D42,""))</f>
        <v>#VALUE!</v>
      </c>
      <c r="CU42" s="34" t="e">
        <f>IF(CT42&lt;&gt;"",HLOOKUP(COUNT($F42:CT42)+1,$G$4:$EH$8,CU$14,0)*$D42,IF($C42=CU$17,$G$5*$D42,""))</f>
        <v>#VALUE!</v>
      </c>
      <c r="CV42" s="34" t="e">
        <f>IF(CU42&lt;&gt;"",HLOOKUP(COUNT($F42:CU42)+1,$G$4:$EH$8,CV$14,0)*$D42,IF($C42=CV$17,$G$5*$D42,""))</f>
        <v>#VALUE!</v>
      </c>
      <c r="CW42" s="34" t="e">
        <f>IF(CV42&lt;&gt;"",HLOOKUP(COUNT($F42:CV42)+1,$G$4:$EH$8,CW$14,0)*$D42,IF($C42=CW$17,$G$5*$D42,""))</f>
        <v>#VALUE!</v>
      </c>
      <c r="CX42" s="34" t="e">
        <f>IF(CW42&lt;&gt;"",HLOOKUP(COUNT($F42:CW42)+1,$G$4:$EH$8,CX$14,0)*$D42,IF($C42=CX$17,$G$5*$D42,""))</f>
        <v>#VALUE!</v>
      </c>
      <c r="CY42" s="34" t="e">
        <f>IF(CX42&lt;&gt;"",HLOOKUP(COUNT($F42:CX42)+1,$G$4:$EH$8,CY$14,0)*$D42,IF($C42=CY$17,$G$5*$D42,""))</f>
        <v>#VALUE!</v>
      </c>
      <c r="CZ42" s="34" t="e">
        <f>IF(CY42&lt;&gt;"",HLOOKUP(COUNT($F42:CY42)+1,$G$4:$EH$8,CZ$14,0)*$D42,IF($C42=CZ$17,$G$5*$D42,""))</f>
        <v>#VALUE!</v>
      </c>
      <c r="DA42" s="34" t="e">
        <f>IF(CZ42&lt;&gt;"",HLOOKUP(COUNT($F42:CZ42)+1,$G$4:$EH$8,DA$14,0)*$D42,IF($C42=DA$17,$G$5*$D42,""))</f>
        <v>#VALUE!</v>
      </c>
      <c r="DB42" s="34" t="e">
        <f>IF(DA42&lt;&gt;"",HLOOKUP(COUNT($F42:DA42)+1,$G$4:$EH$8,DB$14,0)*$D42,IF($C42=DB$17,$G$5*$D42,""))</f>
        <v>#VALUE!</v>
      </c>
      <c r="DC42" s="34" t="e">
        <f>IF(DB42&lt;&gt;"",HLOOKUP(COUNT($F42:DB42)+1,$G$4:$EH$8,DC$14,0)*$D42,IF($C42=DC$17,$G$5*$D42,""))</f>
        <v>#VALUE!</v>
      </c>
      <c r="DD42" s="34" t="e">
        <f>IF(DC42&lt;&gt;"",HLOOKUP(COUNT($F42:DC42)+1,$G$4:$EH$8,DD$14,0)*$D42,IF($C42=DD$17,$G$5*$D42,""))</f>
        <v>#VALUE!</v>
      </c>
      <c r="DE42" s="34" t="e">
        <f>IF(DD42&lt;&gt;"",HLOOKUP(COUNT($F42:DD42)+1,$G$4:$EH$8,DE$14,0)*$D42,IF($C42=DE$17,$G$5*$D42,""))</f>
        <v>#VALUE!</v>
      </c>
      <c r="DF42" s="34" t="e">
        <f>IF(DE42&lt;&gt;"",HLOOKUP(COUNT($F42:DE42)+1,$G$4:$EH$8,DF$14,0)*$D42,IF($C42=DF$17,$G$5*$D42,""))</f>
        <v>#VALUE!</v>
      </c>
      <c r="DG42" s="34" t="e">
        <f>IF(DF42&lt;&gt;"",HLOOKUP(COUNT($F42:DF42)+1,$G$4:$EH$8,DG$14,0)*$D42,IF($C42=DG$17,$G$5*$D42,""))</f>
        <v>#VALUE!</v>
      </c>
      <c r="DH42" s="34" t="e">
        <f>IF(DG42&lt;&gt;"",HLOOKUP(COUNT($F42:DG42)+1,$G$4:$EH$8,DH$14,0)*$D42,IF($C42=DH$17,$G$5*$D42,""))</f>
        <v>#VALUE!</v>
      </c>
      <c r="DI42" s="34" t="e">
        <f>IF(DH42&lt;&gt;"",HLOOKUP(COUNT($F42:DH42)+1,$G$4:$EH$8,DI$14,0)*$D42,IF($C42=DI$17,$G$5*$D42,""))</f>
        <v>#VALUE!</v>
      </c>
      <c r="DJ42" s="34" t="e">
        <f>IF(DI42&lt;&gt;"",HLOOKUP(COUNT($F42:DI42)+1,$G$4:$EH$8,DJ$14,0)*$D42,IF($C42=DJ$17,$G$5*$D42,""))</f>
        <v>#VALUE!</v>
      </c>
      <c r="DK42" s="34" t="e">
        <f>IF(DJ42&lt;&gt;"",HLOOKUP(COUNT($F42:DJ42)+1,$G$4:$EH$8,DK$14,0)*$D42,IF($C42=DK$17,$G$5*$D42,""))</f>
        <v>#VALUE!</v>
      </c>
      <c r="DL42" s="34" t="e">
        <f>IF(DK42&lt;&gt;"",HLOOKUP(COUNT($F42:DK42)+1,$G$4:$EH$8,DL$14,0)*$D42,IF($C42=DL$17,$G$5*$D42,""))</f>
        <v>#VALUE!</v>
      </c>
      <c r="DM42" s="34" t="e">
        <f>IF(DL42&lt;&gt;"",HLOOKUP(COUNT($F42:DL42)+1,$G$4:$EH$8,DM$14,0)*$D42,IF($C42=DM$17,$G$5*$D42,""))</f>
        <v>#VALUE!</v>
      </c>
      <c r="DN42" s="34" t="e">
        <f>IF(DM42&lt;&gt;"",HLOOKUP(COUNT($F42:DM42)+1,$G$4:$EH$8,DN$14,0)*$D42,IF($C42=DN$17,$G$5*$D42,""))</f>
        <v>#VALUE!</v>
      </c>
      <c r="DO42" s="34" t="e">
        <f>IF(DN42&lt;&gt;"",HLOOKUP(COUNT($F42:DN42)+1,$G$4:$EH$8,DO$14,0)*$D42,IF($C42=DO$17,$G$5*$D42,""))</f>
        <v>#VALUE!</v>
      </c>
      <c r="DP42" s="34" t="e">
        <f>IF(DO42&lt;&gt;"",HLOOKUP(COUNT($F42:DO42)+1,$G$4:$EH$8,DP$14,0)*$D42,IF($C42=DP$17,$G$5*$D42,""))</f>
        <v>#VALUE!</v>
      </c>
      <c r="DQ42" s="34" t="e">
        <f>IF(DP42&lt;&gt;"",HLOOKUP(COUNT($F42:DP42)+1,$G$4:$EH$8,DQ$14,0)*$D42,IF($C42=DQ$17,$G$5*$D42,""))</f>
        <v>#VALUE!</v>
      </c>
      <c r="DR42" s="34" t="e">
        <f>IF(DQ42&lt;&gt;"",HLOOKUP(COUNT($F42:DQ42)+1,$G$4:$EH$8,DR$14,0)*$D42,IF($C42=DR$17,$G$5*$D42,""))</f>
        <v>#VALUE!</v>
      </c>
      <c r="DS42" s="34" t="e">
        <f>IF(DR42&lt;&gt;"",HLOOKUP(COUNT($F42:DR42)+1,$G$4:$EH$8,DS$14,0)*$D42,IF($C42=DS$17,$G$5*$D42,""))</f>
        <v>#VALUE!</v>
      </c>
      <c r="DT42" s="34" t="e">
        <f>IF(DS42&lt;&gt;"",HLOOKUP(COUNT($F42:DS42)+1,$G$4:$EH$8,DT$14,0)*$D42,IF($C42=DT$17,$G$5*$D42,""))</f>
        <v>#VALUE!</v>
      </c>
      <c r="DU42" s="34" t="e">
        <f>IF(DT42&lt;&gt;"",HLOOKUP(COUNT($F42:DT42)+1,$G$4:$EH$8,DU$14,0)*$D42,IF($C42=DU$17,$G$5*$D42,""))</f>
        <v>#VALUE!</v>
      </c>
      <c r="DV42" s="34" t="e">
        <f>IF(DU42&lt;&gt;"",HLOOKUP(COUNT($F42:DU42)+1,$G$4:$EH$8,DV$14,0)*$D42,IF($C42=DV$17,$G$5*$D42,""))</f>
        <v>#VALUE!</v>
      </c>
      <c r="DX42" s="34" t="str">
        <f>IF(DW42&lt;&gt;"",HLOOKUP(COUNT($DW42:DW42)+1,$G$4:$CX$8,DX$14,0)*$D42,IF($C42=DX$17,$G$6*$D42,""))</f>
        <v/>
      </c>
      <c r="DY42" s="34" t="str">
        <f>IF(DX42&lt;&gt;"",HLOOKUP(COUNT($DW42:DX42)+1,$G$4:$CX$8,DY$14,0)*$D42,IF($C42=DY$17,$G$6*$D42,""))</f>
        <v/>
      </c>
      <c r="DZ42" s="34" t="str">
        <f>IF(DY42&lt;&gt;"",HLOOKUP(COUNT($DW42:DY42)+1,$G$4:$CX$8,DZ$14,0)*$D42,IF($C42=DZ$17,$G$6*$D42,""))</f>
        <v/>
      </c>
      <c r="EA42" s="34" t="str">
        <f>IF(DZ42&lt;&gt;"",HLOOKUP(COUNT($DW42:DZ42)+1,$G$4:$CX$8,EA$14,0)*$D42,IF($C42=EA$17,$G$6*$D42,""))</f>
        <v/>
      </c>
      <c r="EB42" s="34" t="str">
        <f>IF(EA42&lt;&gt;"",HLOOKUP(COUNT($DW42:EA42)+1,$G$4:$CX$8,EB$14,0)*$D42,IF($C42=EB$17,$G$6*$D42,""))</f>
        <v/>
      </c>
      <c r="EC42" s="34" t="str">
        <f>IF(EB42&lt;&gt;"",HLOOKUP(COUNT($DW42:EB42)+1,$G$4:$CX$8,EC$14,0)*$D42,IF($C42=EC$17,$G$6*$D42,""))</f>
        <v/>
      </c>
      <c r="ED42" s="34" t="str">
        <f>IF(EC42&lt;&gt;"",HLOOKUP(COUNT($DW42:EC42)+1,$G$4:$CX$8,ED$14,0)*$D42,IF($C42=ED$17,$G$6*$D42,""))</f>
        <v/>
      </c>
      <c r="EE42" s="34" t="str">
        <f>IF(ED42&lt;&gt;"",HLOOKUP(COUNT($DW42:ED42)+1,$G$4:$CX$8,EE$14,0)*$D42,IF($C42=EE$17,$G$6*$D42,""))</f>
        <v/>
      </c>
      <c r="EF42" s="34" t="str">
        <f>IF(EE42&lt;&gt;"",HLOOKUP(COUNT($DW42:EE42)+1,$G$4:$CX$8,EF$14,0)*$D42,IF($C42=EF$17,$G$6*$D42,""))</f>
        <v/>
      </c>
      <c r="EG42" s="34" t="str">
        <f>IF(EF42&lt;&gt;"",HLOOKUP(COUNT($DW42:EF42)+1,$G$4:$CX$8,EG$14,0)*$D42,IF($C42=EG$17,$G$6*$D42,""))</f>
        <v/>
      </c>
      <c r="EH42" s="34" t="str">
        <f>IF(EG42&lt;&gt;"",HLOOKUP(COUNT($DW42:EG42)+1,$G$4:$CX$8,EH$14,0)*$D42,IF($C42=EH$17,$G$6*$D42,""))</f>
        <v/>
      </c>
      <c r="EI42" s="34" t="str">
        <f>IF(EH42&lt;&gt;"",HLOOKUP(COUNT($DW42:EH42)+1,$G$4:$CX$8,EI$14,0)*$D42,IF($C42=EI$17,$G$6*$D42,""))</f>
        <v/>
      </c>
      <c r="EJ42" s="34" t="str">
        <f>IF(EI42&lt;&gt;"",HLOOKUP(COUNT($DW42:EI42)+1,$G$4:$CX$8,EJ$14,0)*$D42,IF($C42=EJ$17,$G$6*$D42,""))</f>
        <v/>
      </c>
      <c r="EK42" s="34" t="str">
        <f>IF(EJ42&lt;&gt;"",HLOOKUP(COUNT($DW42:EJ42)+1,$G$4:$CX$8,EK$14,0)*$D42,IF($C42=EK$17,$G$6*$D42,""))</f>
        <v/>
      </c>
      <c r="EL42" s="34" t="str">
        <f>IF(EK42&lt;&gt;"",HLOOKUP(COUNT($DW42:EK42)+1,$G$4:$CX$8,EL$14,0)*$D42,IF($C42=EL$17,$G$6*$D42,""))</f>
        <v/>
      </c>
      <c r="EM42" s="34" t="str">
        <f>IF(EL42&lt;&gt;"",HLOOKUP(COUNT($DW42:EL42)+1,$G$4:$CX$8,EM$14,0)*$D42,IF($C42=EM$17,$G$6*$D42,""))</f>
        <v/>
      </c>
      <c r="EN42" s="34" t="str">
        <f>IF(EM42&lt;&gt;"",HLOOKUP(COUNT($DW42:EM42)+1,$G$4:$CX$8,EN$14,0)*$D42,IF($C42=EN$17,$G$6*$D42,""))</f>
        <v/>
      </c>
      <c r="EO42" s="34" t="str">
        <f>IF(EN42&lt;&gt;"",HLOOKUP(COUNT($DW42:EN42)+1,$G$4:$CX$8,EO$14,0)*$D42,IF($C42=EO$17,$G$6*$D42,""))</f>
        <v/>
      </c>
      <c r="EP42" s="34" t="str">
        <f>IF(EO42&lt;&gt;"",HLOOKUP(COUNT($DW42:EO42)+1,$G$4:$CX$8,EP$14,0)*$D42,IF($C42=EP$17,$G$6*$D42,""))</f>
        <v/>
      </c>
      <c r="EQ42" s="34" t="str">
        <f>IF(EP42&lt;&gt;"",HLOOKUP(COUNT($DW42:EP42)+1,$G$4:$CX$8,EQ$14,0)*$D42,IF($C42=EQ$17,$G$6*$D42,""))</f>
        <v/>
      </c>
      <c r="ER42" s="34" t="str">
        <f>IF(EQ42&lt;&gt;"",HLOOKUP(COUNT($DW42:EQ42)+1,$G$4:$CX$8,ER$14,0)*$D42,IF($C42=ER$17,$G$6*$D42,""))</f>
        <v/>
      </c>
      <c r="ES42" s="34" t="str">
        <f>IF(ER42&lt;&gt;"",HLOOKUP(COUNT($DW42:ER42)+1,$G$4:$CX$8,ES$14,0)*$D42,IF($C42=ES$17,$G$6*$D42,""))</f>
        <v/>
      </c>
      <c r="ET42" s="34" t="str">
        <f>IF(ES42&lt;&gt;"",HLOOKUP(COUNT($DW42:ES42)+1,$G$4:$CX$8,ET$14,0)*$D42,IF($C42=ET$17,$G$6*$D42,""))</f>
        <v/>
      </c>
      <c r="EU42" s="34">
        <f>IF(ET42&lt;&gt;"",HLOOKUP(COUNT($DW42:ET42)+1,$G$4:$CX$8,EU$14,0)*$D42,IF($C42=EU$17,$G$6*$D42,""))</f>
        <v>0</v>
      </c>
      <c r="EV42" s="34">
        <f>IF(EU42&lt;&gt;"",HLOOKUP(COUNT($DW42:EU42)+1,$G$4:$CX$8,EV$14,0)*$D42,IF($C42=EV$17,$G$6*$D42,""))</f>
        <v>3000</v>
      </c>
      <c r="EW42" s="34">
        <f>IF(EV42&lt;&gt;"",HLOOKUP(COUNT($DW42:EV42)+1,$G$4:$CX$8,EW$14,0)*$D42,IF($C42=EW$17,$G$6*$D42,""))</f>
        <v>3000</v>
      </c>
      <c r="EX42" s="34">
        <f>IF(EW42&lt;&gt;"",HLOOKUP(COUNT($DW42:EW42)+1,$G$4:$CX$8,EX$14,0)*$D42,IF($C42=EX$17,$G$6*$D42,""))</f>
        <v>3000</v>
      </c>
      <c r="EY42" s="34">
        <f>IF(EX42&lt;&gt;"",HLOOKUP(COUNT($DW42:EX42)+1,$G$4:$CX$8,EY$14,0)*$D42,IF($C42=EY$17,$G$6*$D42,""))</f>
        <v>3619.3832833671909</v>
      </c>
      <c r="EZ42" s="34">
        <f>IF(EY42&lt;&gt;"",HLOOKUP(COUNT($DW42:EY42)+1,$G$4:$CX$8,EZ$14,0)*$D42,IF($C42=EZ$17,$G$6*$D42,""))</f>
        <v>4524.229104208991</v>
      </c>
      <c r="FA42" s="34">
        <f>IF(EZ42&lt;&gt;"",HLOOKUP(COUNT($DW42:EZ42)+1,$G$4:$CX$8,FA$14,0)*$D42,IF($C42=FA$17,$G$6*$D42,""))</f>
        <v>5429.0749250507861</v>
      </c>
      <c r="FB42" s="34">
        <f>IF(FA42&lt;&gt;"",HLOOKUP(COUNT($DW42:FA42)+1,$G$4:$CX$8,FB$14,0)*$D42,IF($C42=FB$17,$G$6*$D42,""))</f>
        <v>6297.726913058912</v>
      </c>
      <c r="FC42" s="34">
        <f>IF(FB42&lt;&gt;"",HLOOKUP(COUNT($DW42:FB42)+1,$G$4:$CX$8,FC$14,0)*$D42,IF($C42=FC$17,$G$6*$D42,""))</f>
        <v>7179.4086808871616</v>
      </c>
      <c r="FD42" s="34">
        <f>IF(FC42&lt;&gt;"",HLOOKUP(COUNT($DW42:FC42)+1,$G$4:$CX$8,FD$14,0)*$D42,IF($C42=FD$17,$G$6*$D42,""))</f>
        <v>8112.7318094024877</v>
      </c>
      <c r="FE42" s="34">
        <f>IF(FD42&lt;&gt;"",HLOOKUP(COUNT($DW42:FD42)+1,$G$4:$CX$8,FE$14,0)*$D42,IF($C42=FE$17,$G$6*$D42,""))</f>
        <v>9005.1323084367614</v>
      </c>
      <c r="FF42" s="34">
        <f>IF(FE42&lt;&gt;"",HLOOKUP(COUNT($DW42:FE42)+1,$G$4:$CX$8,FF$14,0)*$D42,IF($C42=FF$17,$G$6*$D42,""))</f>
        <v>9905.6455392804401</v>
      </c>
      <c r="FG42" s="34">
        <f>IF(FF42&lt;&gt;"",HLOOKUP(COUNT($DW42:FF42)+1,$G$4:$CX$8,FG$14,0)*$D42,IF($C42=FG$17,$G$6*$D42,""))</f>
        <v>7429.2341544603332</v>
      </c>
      <c r="FH42" s="34">
        <f>IF(FG42&lt;&gt;"",HLOOKUP(COUNT($DW42:FG42)+1,$G$4:$CX$8,FH$14,0)*$D42,IF($C42=FH$17,$G$6*$D42,""))</f>
        <v>7057.7724467373127</v>
      </c>
      <c r="FI42" s="34">
        <f>IF(FH42&lt;&gt;"",HLOOKUP(COUNT($DW42:FH42)+1,$G$4:$CX$8,FI$14,0)*$D42,IF($C42=FI$17,$G$6*$D42,""))</f>
        <v>7763.5496914110463</v>
      </c>
      <c r="FJ42" s="34">
        <f>IF(FI42&lt;&gt;"",HLOOKUP(COUNT($DW42:FI42)+1,$G$4:$CX$8,FJ$14,0)*$D42,IF($C42=FJ$17,$G$6*$D42,""))</f>
        <v>8539.9046605521544</v>
      </c>
      <c r="FK42" s="34">
        <f>IF(FJ42&lt;&gt;"",HLOOKUP(COUNT($DW42:FJ42)+1,$G$4:$CX$8,FK$14,0)*$D42,IF($C42=FK$17,$G$6*$D42,""))</f>
        <v>9393.8951266073673</v>
      </c>
      <c r="FL42" s="34">
        <f>IF(FK42&lt;&gt;"",HLOOKUP(COUNT($DW42:FK42)+1,$G$4:$CX$8,FL$14,0)*$D42,IF($C42=FL$17,$G$6*$D42,""))</f>
        <v>10333.284639268104</v>
      </c>
      <c r="FM42" s="34">
        <f>IF(FL42&lt;&gt;"",HLOOKUP(COUNT($DW42:FL42)+1,$G$4:$CX$8,FM$14,0)*$D42,IF($C42=FM$17,$G$6*$D42,""))</f>
        <v>9816.6204073046938</v>
      </c>
      <c r="FN42" s="34">
        <f>IF(FM42&lt;&gt;"",HLOOKUP(COUNT($DW42:FM42)+1,$G$4:$CX$8,FN$14,0)*$D42,IF($C42=FN$17,$G$6*$D42,""))</f>
        <v>9325.7893869394611</v>
      </c>
      <c r="FO42" s="34">
        <f>IF(FN42&lt;&gt;"",HLOOKUP(COUNT($DW42:FN42)+1,$G$4:$CX$8,FO$14,0)*$D42,IF($C42=FO$17,$G$6*$D42,""))</f>
        <v>9978.5946440252228</v>
      </c>
      <c r="FP42" s="34">
        <f>IF(FO42&lt;&gt;"",HLOOKUP(COUNT($DW42:FO42)+1,$G$4:$CX$8,FP$14,0)*$D42,IF($C42=FP$17,$G$6*$D42,""))</f>
        <v>10677.096269106989</v>
      </c>
      <c r="FQ42" s="34">
        <f>IF(FP42&lt;&gt;"",HLOOKUP(COUNT($DW42:FP42)+1,$G$4:$CX$8,FQ$14,0)*$D42,IF($C42=FQ$17,$G$6*$D42,""))</f>
        <v>11424.493007944478</v>
      </c>
      <c r="FR42" s="34">
        <f>IF(FQ42&lt;&gt;"",HLOOKUP(COUNT($DW42:FQ42)+1,$G$4:$CX$8,FR$14,0)*$D42,IF($C42=FR$17,$G$6*$D42,""))</f>
        <v>12566.942308738924</v>
      </c>
      <c r="FS42" s="34">
        <f>IF(FR42&lt;&gt;"",HLOOKUP(COUNT($DW42:FR42)+1,$G$4:$CX$8,FS$14,0)*$D42,IF($C42=FS$17,$G$6*$D42,""))</f>
        <v>10681.900962428088</v>
      </c>
      <c r="FT42" s="34">
        <f>IF(FS42&lt;&gt;"",HLOOKUP(COUNT($DW42:FS42)+1,$G$4:$CX$8,FT$14,0)*$D42,IF($C42=FT$17,$G$6*$D42,""))</f>
        <v>10147.805914306686</v>
      </c>
      <c r="FU42" s="34">
        <f>IF(FT42&lt;&gt;"",HLOOKUP(COUNT($DW42:FT42)+1,$G$4:$CX$8,FU$14,0)*$D42,IF($C42=FU$17,$G$6*$D42,""))</f>
        <v>10655.196210022019</v>
      </c>
      <c r="FV42" s="34">
        <f>IF(FU42&lt;&gt;"",HLOOKUP(COUNT($DW42:FU42)+1,$G$4:$CX$8,FV$14,0)*$D42,IF($C42=FV$17,$G$6*$D42,""))</f>
        <v>11187.956020523121</v>
      </c>
      <c r="FW42" s="34">
        <f>IF(FV42&lt;&gt;"",HLOOKUP(COUNT($DW42:FV42)+1,$G$4:$CX$8,FW$14,0)*$D42,IF($C42=FW$17,$G$6*$D42,""))</f>
        <v>11747.353821549272</v>
      </c>
      <c r="FX42" s="34">
        <f>IF(FW42&lt;&gt;"",HLOOKUP(COUNT($DW42:FW42)+1,$G$4:$CX$8,FX$14,0)*$D42,IF($C42=FX$17,$G$6*$D42,""))</f>
        <v>12569.668589057723</v>
      </c>
      <c r="FY42" s="34">
        <f>IF(FX42&lt;&gt;"",HLOOKUP(COUNT($DW42:FX42)+1,$G$4:$CX$8,FY$14,0)*$D42,IF($C42=FY$17,$G$6*$D42,""))</f>
        <v>11312.701730151952</v>
      </c>
      <c r="FZ42" s="34">
        <f>IF(FY42&lt;&gt;"",HLOOKUP(COUNT($DW42:FY42)+1,$G$4:$CX$8,FZ$14,0)*$D42,IF($C42=FZ$17,$G$6*$D42,""))</f>
        <v>10181.431557136761</v>
      </c>
      <c r="GA42" s="34">
        <f>IF(FZ42&lt;&gt;"",HLOOKUP(COUNT($DW42:FZ42)+1,$G$4:$CX$8,GA$14,0)*$D42,IF($C42=GA$17,$G$6*$D42,""))</f>
        <v>10894.13176613633</v>
      </c>
      <c r="GB42" s="34">
        <f>IF(GA42&lt;&gt;"",HLOOKUP(COUNT($DW42:GA42)+1,$G$4:$CX$8,GB$14,0)*$D42,IF($C42=GB$17,$G$6*$D42,""))</f>
        <v>11656.72098976587</v>
      </c>
      <c r="GC42" s="34">
        <f>IF(GB42&lt;&gt;"",HLOOKUP(COUNT($DW42:GB42)+1,$G$4:$CX$8,GC$14,0)*$D42,IF($C42=GC$17,$G$6*$D42,""))</f>
        <v>12472.691459049485</v>
      </c>
      <c r="GD42" s="34">
        <f>IF(GC42&lt;&gt;"",HLOOKUP(COUNT($DW42:GC42)+1,$G$4:$CX$8,GD$14,0)*$D42,IF($C42=GD$17,$G$6*$D42,""))</f>
        <v>13470.506775773445</v>
      </c>
      <c r="GE42" s="34">
        <f>IF(GD42&lt;&gt;"",HLOOKUP(COUNT($DW42:GD42)+1,$G$4:$CX$8,GE$14,0)*$D42,IF($C42=GE$17,$G$6*$D42,""))</f>
        <v>11584.635827165162</v>
      </c>
      <c r="GF42" s="34">
        <f>IF(GE42&lt;&gt;"",HLOOKUP(COUNT($DW42:GE42)+1,$G$4:$CX$8,GF$14,0)*$D42,IF($C42=GF$17,$G$6*$D42,""))</f>
        <v>11005.404035806903</v>
      </c>
      <c r="GG42" s="34">
        <f>IF(GF42&lt;&gt;"",HLOOKUP(COUNT($DW42:GF42)+1,$G$4:$CX$8,GG$14,0)*$D42,IF($C42=GG$17,$G$6*$D42,""))</f>
        <v>11555.674237597252</v>
      </c>
      <c r="GH42" s="34">
        <f>IF(GG42&lt;&gt;"",HLOOKUP(COUNT($DW42:GG42)+1,$G$4:$CX$8,GH$14,0)*$D42,IF($C42=GH$17,$G$6*$D42,""))</f>
        <v>12133.45794947711</v>
      </c>
      <c r="GI42" s="34">
        <f>IF(GH42&lt;&gt;"",HLOOKUP(COUNT($DW42:GH42)+1,$G$4:$CX$8,GI$14,0)*$D42,IF($C42=GI$17,$G$6*$D42,""))</f>
        <v>12740.130846950964</v>
      </c>
      <c r="GJ42" s="34">
        <f>IF(GI42&lt;&gt;"",HLOOKUP(COUNT($DW42:GI42)+1,$G$4:$CX$8,GJ$14,0)*$D42,IF($C42=GJ$17,$G$6*$D42,""))</f>
        <v>13631.94000623753</v>
      </c>
      <c r="GK42" s="34">
        <f>IF(GJ42&lt;&gt;"",HLOOKUP(COUNT($DW42:GJ42)+1,$G$4:$CX$8,GK$14,0)*$D42,IF($C42=GK$17,$G$6*$D42,""))</f>
        <v>12268.746005613782</v>
      </c>
      <c r="GL42" s="34">
        <f>IF(GK42&lt;&gt;"",HLOOKUP(COUNT($DW42:GK42)+1,$G$4:$CX$8,GL$14,0)*$D42,IF($C42=GL$17,$G$6*$D42,""))</f>
        <v>11041.871405052403</v>
      </c>
      <c r="GM42" s="34">
        <f>IF(GL42&lt;&gt;"",HLOOKUP(COUNT($DW42:GL42)+1,$G$4:$CX$8,GM$14,0)*$D42,IF($C42=GM$17,$G$6*$D42,""))</f>
        <v>11814.802403406073</v>
      </c>
      <c r="GN42" s="34">
        <f>IF(GM42&lt;&gt;"",HLOOKUP(COUNT($DW42:GM42)+1,$G$4:$CX$8,GN$14,0)*$D42,IF($C42=GN$17,$G$6*$D42,""))</f>
        <v>12641.838571644495</v>
      </c>
      <c r="GO42" s="34">
        <f>IF(GN42&lt;&gt;"",HLOOKUP(COUNT($DW42:GN42)+1,$G$4:$CX$8,GO$14,0)*$D42,IF($C42=GO$17,$G$6*$D42,""))</f>
        <v>13526.767271659612</v>
      </c>
      <c r="GP42" s="34">
        <f>IF(GO42&lt;&gt;"",HLOOKUP(COUNT($DW42:GO42)+1,$G$4:$CX$8,GP$14,0)*$D42,IF($C42=GP$17,$G$6*$D42,""))</f>
        <v>14608.908653392378</v>
      </c>
      <c r="GQ42" s="34">
        <f>IF(GP42&lt;&gt;"",HLOOKUP(COUNT($DW42:GP42)+1,$G$4:$CX$8,GQ$14,0)*$D42,IF($C42=GQ$17,$G$6*$D42,""))</f>
        <v>12709.750528451366</v>
      </c>
      <c r="GR42" s="34">
        <f>IF(GQ42&lt;&gt;"",HLOOKUP(COUNT($DW42:GQ42)+1,$G$4:$CX$8,GR$14,0)*$D42,IF($C42=GR$17,$G$6*$D42,""))</f>
        <v>12074.263002028802</v>
      </c>
      <c r="GS42" s="34">
        <f>IF(GR42&lt;&gt;"",HLOOKUP(COUNT($DW42:GR42)+1,$G$4:$CX$8,GS$14,0)*$D42,IF($C42=GS$17,$G$6*$D42,""))</f>
        <v>12677.976152130239</v>
      </c>
      <c r="GT42" s="34">
        <f>IF(GS42&lt;&gt;"",HLOOKUP(COUNT($DW42:GS42)+1,$G$4:$CX$8,GT$14,0)*$D42,IF($C42=GT$17,$G$6*$D42,""))</f>
        <v>13311.874959736753</v>
      </c>
      <c r="GU42" s="34">
        <f>IF(GT42&lt;&gt;"",HLOOKUP(COUNT($DW42:GT42)+1,$G$4:$CX$8,GU$14,0)*$D42,IF($C42=GU$17,$G$6*$D42,""))</f>
        <v>13977.468707723594</v>
      </c>
      <c r="GV42" s="34">
        <f>IF(GU42&lt;&gt;"",HLOOKUP(COUNT($DW42:GU42)+1,$G$4:$CX$8,GV$14,0)*$D42,IF($C42=GV$17,$G$6*$D42,""))</f>
        <v>14955.891517264241</v>
      </c>
      <c r="GW42" s="34">
        <f>IF(GV42&lt;&gt;"",HLOOKUP(COUNT($DW42:GV42)+1,$G$4:$CX$8,GW$14,0)*$D42,IF($C42=GW$17,$G$6*$D42,""))</f>
        <v>13460.302365537817</v>
      </c>
      <c r="GX42" s="34">
        <f>IF(GW42&lt;&gt;"",HLOOKUP(COUNT($DW42:GW42)+1,$G$4:$CX$8,GX$14,0)*$D42,IF($C42=GX$17,$G$6*$D42,""))</f>
        <v>12114.272128984037</v>
      </c>
      <c r="GY42" s="34">
        <f>IF(GX42&lt;&gt;"",HLOOKUP(COUNT($DW42:GX42)+1,$G$4:$CX$8,GY$14,0)*$D42,IF($C42=GY$17,$G$6*$D42,""))</f>
        <v>12962.271178012919</v>
      </c>
      <c r="GZ42" s="34">
        <f>IF(GY42&lt;&gt;"",HLOOKUP(COUNT($DW42:GY42)+1,$G$4:$CX$8,GZ$14,0)*$D42,IF($C42=GZ$17,$G$6*$D42,""))</f>
        <v>13869.630160473826</v>
      </c>
      <c r="HA42" s="34">
        <f>IF(GZ42&lt;&gt;"",HLOOKUP(COUNT($DW42:GZ42)+1,$G$4:$CX$8,HA$14,0)*$D42,IF($C42=HA$17,$G$6*$D42,""))</f>
        <v>14840.50427170699</v>
      </c>
      <c r="HB42" s="34">
        <f>IF(HA42&lt;&gt;"",HLOOKUP(COUNT($DW42:HA42)+1,$G$4:$CX$8,HB$14,0)*$D42,IF($C42=HB$17,$G$6*$D42,""))</f>
        <v>16027.744613443549</v>
      </c>
      <c r="HC42" s="34">
        <f>IF(HB42&lt;&gt;"",HLOOKUP(COUNT($DW42:HB42)+1,$G$4:$CX$8,HC$14,0)*$D42,IF($C42=HC$17,$G$6*$D42,""))</f>
        <v>10431.578365036457</v>
      </c>
      <c r="HD42" s="34">
        <f>IF(HC42&lt;&gt;"",HLOOKUP(COUNT($DW42:HC42)+1,$G$4:$CX$8,HD$14,0)*$D42,IF($C42=HD$17,$G$6*$D42,""))</f>
        <v>10431.578365036457</v>
      </c>
      <c r="HE42" s="34">
        <f>IF(HD42&lt;&gt;"",HLOOKUP(COUNT($DW42:HD42)+1,$G$4:$CX$8,HE$14,0)*$D42,IF($C42=HE$17,$G$6*$D42,""))</f>
        <v>10431.578365036457</v>
      </c>
      <c r="HF42" s="34">
        <f>IF(HE42&lt;&gt;"",HLOOKUP(COUNT($DW42:HE42)+1,$G$4:$CX$8,HF$14,0)*$D42,IF($C42=HF$17,$G$6*$D42,""))</f>
        <v>10431.578365036457</v>
      </c>
      <c r="HG42" s="34">
        <f>IF(HF42&lt;&gt;"",HLOOKUP(COUNT($DW42:HF42)+1,$G$4:$CX$8,HG$14,0)*$D42,IF($C42=HG$17,$G$6*$D42,""))</f>
        <v>10431.578365036457</v>
      </c>
      <c r="HH42" s="34">
        <f>IF(HG42&lt;&gt;"",HLOOKUP(COUNT($DW42:HG42)+1,$G$4:$CX$8,HH$14,0)*$D42,IF($C42=HH$17,$G$6*$D42,""))</f>
        <v>10431.578365036457</v>
      </c>
      <c r="HI42" s="34">
        <f>IF(HH42&lt;&gt;"",HLOOKUP(COUNT($DW42:HH42)+1,$G$4:$CX$8,HI$14,0)*$D42,IF($C42=HI$17,$G$6*$D42,""))</f>
        <v>10431.578365036457</v>
      </c>
      <c r="HJ42" s="34">
        <f>IF(HI42&lt;&gt;"",HLOOKUP(COUNT($DW42:HI42)+1,$G$4:$CX$8,HJ$14,0)*$D42,IF($C42=HJ$17,$G$6*$D42,""))</f>
        <v>10431.578365036457</v>
      </c>
      <c r="HK42" s="34">
        <f>IF(HJ42&lt;&gt;"",HLOOKUP(COUNT($DW42:HJ42)+1,$G$4:$CX$8,HK$14,0)*$D42,IF($C42=HK$17,$G$6*$D42,""))</f>
        <v>10431.578365036457</v>
      </c>
      <c r="HL42" s="34">
        <f>IF(HK42&lt;&gt;"",HLOOKUP(COUNT($DW42:HK42)+1,$G$4:$CX$8,HL$14,0)*$D42,IF($C42=HL$17,$G$6*$D42,""))</f>
        <v>10431.578365036457</v>
      </c>
      <c r="HM42" s="34">
        <f>IF(HL42&lt;&gt;"",HLOOKUP(COUNT($DW42:HL42)+1,$G$4:$CX$8,HM$14,0)*$D42,IF($C42=HM$17,$G$6*$D42,""))</f>
        <v>10431.578365036457</v>
      </c>
      <c r="HN42" s="34">
        <f>IF(HM42&lt;&gt;"",HLOOKUP(COUNT($DW42:HM42)+1,$G$4:$CX$8,HN$14,0)*$D42,IF($C42=HN$17,$G$6*$D42,""))</f>
        <v>10431.578365036457</v>
      </c>
      <c r="HO42" s="34">
        <f>IF(HN42&lt;&gt;"",HLOOKUP(COUNT($DW42:HN42)+1,$G$4:$CX$8,HO$14,0)*$D42,IF($C42=HO$17,$G$6*$D42,""))</f>
        <v>10431.578365036457</v>
      </c>
      <c r="HP42" s="34">
        <f>IF(HO42&lt;&gt;"",HLOOKUP(COUNT($DW42:HO42)+1,$G$4:$DV$8,HP$14,0)*$D42,IF($C42=HP$17,$G$6*$D42,""))</f>
        <v>10431.578365036457</v>
      </c>
      <c r="HQ42" s="34">
        <f>IF(HP42&lt;&gt;"",HLOOKUP(COUNT($DW42:HP42)+1,$G$4:$DV$8,HQ$14,0)*$D42,IF($C42=HQ$17,$G$6*$D42,""))</f>
        <v>10431.578365036457</v>
      </c>
      <c r="HR42" s="34">
        <f>IF(HQ42&lt;&gt;"",HLOOKUP(COUNT($DW42:HQ42)+1,$G$4:$DV$8,HR$14,0)*$D42,IF($C42=HR$17,$G$6*$D42,""))</f>
        <v>10431.578365036457</v>
      </c>
      <c r="HS42" s="34">
        <f>IF(HR42&lt;&gt;"",HLOOKUP(COUNT($DW42:HR42)+1,$G$4:$DV$8,HS$14,0)*$D42,IF($C42=HS$17,$G$6*$D42,""))</f>
        <v>10431.578365036457</v>
      </c>
      <c r="HT42" s="34">
        <f>IF(HS42&lt;&gt;"",HLOOKUP(COUNT($DW42:HS42)+1,$G$4:$DV$8,HT$14,0)*$D42,IF($C42=HT$17,$G$6*$D42,""))</f>
        <v>10431.578365036457</v>
      </c>
      <c r="HU42" s="34">
        <f>IF(HT42&lt;&gt;"",HLOOKUP(COUNT($DW42:HT42)+1,$G$4:$DV$8,HU$14,0)*$D42,IF($C42=HU$17,$G$6*$D42,""))</f>
        <v>10431.578365036457</v>
      </c>
      <c r="HV42" s="34">
        <f>IF(HU42&lt;&gt;"",HLOOKUP(COUNT($DW42:HU42)+1,$G$4:$DV$8,HV$14,0)*$D42,IF($C42=HV$17,$G$6*$D42,""))</f>
        <v>10431.578365036457</v>
      </c>
      <c r="HW42" s="34">
        <f>IF(HV42&lt;&gt;"",HLOOKUP(COUNT($DW42:HV42)+1,$G$4:$DV$8,HW$14,0)*$D42,IF($C42=HW$17,$G$6*$D42,""))</f>
        <v>10431.578365036457</v>
      </c>
      <c r="HX42" s="34">
        <f>IF(HW42&lt;&gt;"",HLOOKUP(COUNT($DW42:HW42)+1,$G$4:$DV$8,HX$14,0)*$D42,IF($C42=HX$17,$G$6*$D42,""))</f>
        <v>10431.578365036457</v>
      </c>
      <c r="HY42" s="34">
        <f>IF(HX42&lt;&gt;"",HLOOKUP(COUNT($DW42:HX42)+1,$G$4:$DV$8,HY$14,0)*$D42,IF($C42=HY$17,$G$6*$D42,""))</f>
        <v>10431.578365036457</v>
      </c>
      <c r="HZ42" s="34">
        <f>IF(HY42&lt;&gt;"",HLOOKUP(COUNT($DW42:HY42)+1,$G$4:$DV$8,HZ$14,0)*$D42,IF($C42=HZ$17,$G$6*$D42,""))</f>
        <v>10431.578365036457</v>
      </c>
      <c r="IA42" s="34">
        <f>IF(HZ42&lt;&gt;"",HLOOKUP(COUNT($DW42:HZ42)+1,$G$4:$DV$8,IA$14,0)*$D42,IF($C42=IA$17,$G$6*$D42,""))</f>
        <v>10431.578365036457</v>
      </c>
      <c r="IB42" s="34">
        <f>IF(IA42&lt;&gt;"",HLOOKUP(COUNT($DW42:IA42)+1,$G$4:$DV$8,IB$14,0)*$D42,IF($C42=IB$17,$G$6*$D42,""))</f>
        <v>10431.578365036457</v>
      </c>
      <c r="IC42" s="34">
        <f>IF(IB42&lt;&gt;"",HLOOKUP(COUNT($DW42:IB42)+1,$G$4:$DV$8,IC$14,0)*$D42,IF($C42=IC$17,$G$6*$D42,""))</f>
        <v>10431.578365036457</v>
      </c>
      <c r="ID42" s="34">
        <f>IF(IC42&lt;&gt;"",HLOOKUP(COUNT($DW42:IC42)+1,$G$4:$DV$8,ID$14,0)*$D42,IF($C42=ID$17,$G$6*$D42,""))</f>
        <v>10431.578365036457</v>
      </c>
      <c r="IE42" s="34">
        <f>IF(ID42&lt;&gt;"",HLOOKUP(COUNT($DW42:ID42)+1,$G$4:$DV$8,IE$14,0)*$D42,IF($C42=IE$17,$G$6*$D42,""))</f>
        <v>10431.578365036457</v>
      </c>
      <c r="IF42" s="34">
        <f>IF(IE42&lt;&gt;"",HLOOKUP(COUNT($DW42:IE42)+1,$G$4:$DV$8,IF$14,0)*$D42,IF($C42=IF$17,$G$6*$D42,""))</f>
        <v>10431.578365036457</v>
      </c>
      <c r="IG42" s="34">
        <f>IF(IF42&lt;&gt;"",HLOOKUP(COUNT($DW42:IF42)+1,$G$4:$DV$8,IG$14,0)*$D42,IF($C42=IG$17,$G$6*$D42,""))</f>
        <v>10431.578365036457</v>
      </c>
      <c r="IH42" s="34">
        <f>IF(IG42&lt;&gt;"",HLOOKUP(COUNT($DW42:IG42)+1,$G$4:$DV$8,IH$14,0)*$D42,IF($C42=IH$17,$G$6*$D42,""))</f>
        <v>10431.578365036457</v>
      </c>
      <c r="II42" s="34">
        <f>IF(IH42&lt;&gt;"",HLOOKUP(COUNT($DW42:IH42)+1,$G$4:$DV$8,II$14,0)*$D42,IF($C42=II$17,$G$6*$D42,""))</f>
        <v>10431.578365036457</v>
      </c>
      <c r="IJ42" s="34">
        <f>IF(II42&lt;&gt;"",HLOOKUP(COUNT($DW42:II42)+1,$G$4:$DV$8,IJ$14,0)*$D42,IF($C42=IJ$17,$G$6*$D42,""))</f>
        <v>10431.578365036457</v>
      </c>
      <c r="IK42" s="34">
        <f>IF(IJ42&lt;&gt;"",HLOOKUP(COUNT($DW42:IJ42)+1,$G$4:$DV$8,IK$14,0)*$D42,IF($C42=IK$17,$G$6*$D42,""))</f>
        <v>10431.578365036457</v>
      </c>
      <c r="IL42" s="34">
        <f>IF(IK42&lt;&gt;"",HLOOKUP(COUNT($DW42:IK42)+1,$G$4:$DV$8,IL$14,0)*$D42,IF($C42=IL$17,$G$6*$D42,""))</f>
        <v>10431.578365036457</v>
      </c>
      <c r="IM42" s="34">
        <f>IF(IL42&lt;&gt;"",HLOOKUP(COUNT($DW42:IL42)+1,$G$4:$DV$8,IM$14,0)*$D42,IF($C42=IM$17,$G$6*$D42,""))</f>
        <v>10431.578365036457</v>
      </c>
      <c r="IO42" s="34" t="str">
        <f>IF(IN42&lt;&gt;"",HLOOKUP(COUNT($IN42:IN42)+1,$G$4:$EH$8,IO$14,0)*$D42,IF($C42=IO$17,$G$7*$D42,""))</f>
        <v/>
      </c>
      <c r="IP42" s="34" t="str">
        <f>IF(IO42&lt;&gt;"",HLOOKUP(COUNT($IN42:IO42)+1,$G$4:$EH$8,IP$14,0)*$D42,IF($C42=IP$17,$G$7*$D42,""))</f>
        <v/>
      </c>
      <c r="IQ42" s="34" t="str">
        <f>IF(IP42&lt;&gt;"",HLOOKUP(COUNT($IN42:IP42)+1,$G$4:$EH$8,IQ$14,0)*$D42,IF($C42=IQ$17,$G$7*$D42,""))</f>
        <v/>
      </c>
      <c r="IR42" s="34" t="str">
        <f>IF(IQ42&lt;&gt;"",HLOOKUP(COUNT($IN42:IQ42)+1,$G$4:$EH$8,IR$14,0)*$D42,IF($C42=IR$17,$G$7*$D42,""))</f>
        <v/>
      </c>
      <c r="IS42" s="34" t="str">
        <f>IF(IR42&lt;&gt;"",HLOOKUP(COUNT($IN42:IR42)+1,$G$4:$EH$8,IS$14,0)*$D42,IF($C42=IS$17,$G$7*$D42,""))</f>
        <v/>
      </c>
      <c r="IT42" s="34" t="str">
        <f>IF(IS42&lt;&gt;"",HLOOKUP(COUNT($IN42:IS42)+1,$G$4:$EH$8,IT$14,0)*$D42,IF($C42=IT$17,$G$7*$D42,""))</f>
        <v/>
      </c>
      <c r="IU42" s="34" t="str">
        <f>IF(IT42&lt;&gt;"",HLOOKUP(COUNT($IN42:IT42)+1,$G$4:$EH$8,IU$14,0)*$D42,IF($C42=IU$17,$G$7*$D42,""))</f>
        <v/>
      </c>
      <c r="IV42" s="34" t="str">
        <f>IF(IU42&lt;&gt;"",HLOOKUP(COUNT($IN42:IU42)+1,$G$4:$EH$8,IV$14,0)*$D42,IF($C42=IV$17,$G$7*$D42,""))</f>
        <v/>
      </c>
      <c r="IW42" s="34" t="str">
        <f>IF(IV42&lt;&gt;"",HLOOKUP(COUNT($IN42:IV42)+1,$G$4:$EH$8,IW$14,0)*$D42,IF($C42=IW$17,$G$7*$D42,""))</f>
        <v/>
      </c>
      <c r="IX42" s="34" t="str">
        <f>IF(IW42&lt;&gt;"",HLOOKUP(COUNT($IN42:IW42)+1,$G$4:$EH$8,IX$14,0)*$D42,IF($C42=IX$17,$G$7*$D42,""))</f>
        <v/>
      </c>
      <c r="IY42" s="34" t="str">
        <f>IF(IX42&lt;&gt;"",HLOOKUP(COUNT($IN42:IX42)+1,$G$4:$EH$8,IY$14,0)*$D42,IF($C42=IY$17,$G$7*$D42,""))</f>
        <v/>
      </c>
      <c r="IZ42" s="34" t="str">
        <f>IF(IY42&lt;&gt;"",HLOOKUP(COUNT($IN42:IY42)+1,$G$4:$EH$8,IZ$14,0)*$D42,IF($C42=IZ$17,$G$7*$D42,""))</f>
        <v/>
      </c>
      <c r="JA42" s="34" t="str">
        <f>IF(IZ42&lt;&gt;"",HLOOKUP(COUNT($IN42:IZ42)+1,$G$4:$EH$8,JA$14,0)*$D42,IF($C42=JA$17,$G$7*$D42,""))</f>
        <v/>
      </c>
      <c r="JB42" s="34" t="str">
        <f>IF(JA42&lt;&gt;"",HLOOKUP(COUNT($IN42:JA42)+1,$G$4:$EH$8,JB$14,0)*$D42,IF($C42=JB$17,$G$7*$D42,""))</f>
        <v/>
      </c>
      <c r="JC42" s="34" t="str">
        <f>IF(JB42&lt;&gt;"",HLOOKUP(COUNT($IN42:JB42)+1,$G$4:$EH$8,JC$14,0)*$D42,IF($C42=JC$17,$G$7*$D42,""))</f>
        <v/>
      </c>
      <c r="JD42" s="34" t="str">
        <f>IF(JC42&lt;&gt;"",HLOOKUP(COUNT($IN42:JC42)+1,$G$4:$EH$8,JD$14,0)*$D42,IF($C42=JD$17,$G$7*$D42,""))</f>
        <v/>
      </c>
      <c r="JE42" s="34" t="str">
        <f>IF(JD42&lt;&gt;"",HLOOKUP(COUNT($IN42:JD42)+1,$G$4:$EH$8,JE$14,0)*$D42,IF($C42=JE$17,$G$7*$D42,""))</f>
        <v/>
      </c>
      <c r="JF42" s="34" t="str">
        <f>IF(JE42&lt;&gt;"",HLOOKUP(COUNT($IN42:JE42)+1,$G$4:$EH$8,JF$14,0)*$D42,IF($C42=JF$17,$G$7*$D42,""))</f>
        <v/>
      </c>
      <c r="JG42" s="34" t="str">
        <f>IF(JF42&lt;&gt;"",HLOOKUP(COUNT($IN42:JF42)+1,$G$4:$EH$8,JG$14,0)*$D42,IF($C42=JG$17,$G$7*$D42,""))</f>
        <v/>
      </c>
      <c r="JH42" s="34" t="str">
        <f>IF(JG42&lt;&gt;"",HLOOKUP(COUNT($IN42:JG42)+1,$G$4:$EH$8,JH$14,0)*$D42,IF($C42=JH$17,$G$7*$D42,""))</f>
        <v/>
      </c>
      <c r="JI42" s="34" t="str">
        <f>IF(JH42&lt;&gt;"",HLOOKUP(COUNT($IN42:JH42)+1,$G$4:$EH$8,JI$14,0)*$D42,IF($C42=JI$17,$G$7*$D42,""))</f>
        <v/>
      </c>
      <c r="JJ42" s="34" t="str">
        <f>IF(JI42&lt;&gt;"",HLOOKUP(COUNT($IN42:JI42)+1,$G$4:$EH$8,JJ$14,0)*$D42,IF($C42=JJ$17,$G$7*$D42,""))</f>
        <v/>
      </c>
      <c r="JK42" s="34" t="str">
        <f>IF(JJ42&lt;&gt;"",HLOOKUP(COUNT($IN42:JJ42)+1,$G$4:$EH$8,JK$14,0)*$D42,IF($C42=JK$17,$G$7*$D42,""))</f>
        <v/>
      </c>
      <c r="JL42" s="34">
        <f>IF(JK42&lt;&gt;"",HLOOKUP(COUNT($IN42:JK42)+1,$G$4:$EH$8,JL$14,0)*$D42,IF($C42=JL$17,$G$7*$D42,""))</f>
        <v>0</v>
      </c>
      <c r="JM42" s="34">
        <f>IF(JL42&lt;&gt;"",HLOOKUP(COUNT($IN42:JL42)+1,$G$4:$EH$8,JM$14,0)*$D42,IF($C42=JM$17,$G$7*$D42,""))</f>
        <v>1500</v>
      </c>
      <c r="JN42" s="34">
        <f>IF(JM42&lt;&gt;"",HLOOKUP(COUNT($IN42:JM42)+1,$G$4:$EH$8,JN$14,0)*$D42,IF($C42=JN$17,$G$7*$D42,""))</f>
        <v>1500</v>
      </c>
      <c r="JO42" s="34">
        <f>IF(JN42&lt;&gt;"",HLOOKUP(COUNT($IN42:JN42)+1,$G$4:$EH$8,JO$14,0)*$D42,IF($C42=JO$17,$G$7*$D42,""))</f>
        <v>1500</v>
      </c>
      <c r="JP42" s="34">
        <f>IF(JO42&lt;&gt;"",HLOOKUP(COUNT($IN42:JO42)+1,$G$4:$EH$8,JP$14,0)*$D42,IF($C42=JP$17,$G$7*$D42,""))</f>
        <v>1500</v>
      </c>
      <c r="JQ42" s="34">
        <f>IF(JP42&lt;&gt;"",HLOOKUP(COUNT($IN42:JP42)+1,$G$4:$EH$8,JQ$14,0)*$D42,IF($C42=JQ$17,$G$7*$D42,""))</f>
        <v>1508.0763680696637</v>
      </c>
      <c r="JR42" s="34">
        <f>IF(JQ42&lt;&gt;"",HLOOKUP(COUNT($IN42:JQ42)+1,$G$4:$EH$8,JR$14,0)*$D42,IF($C42=JR$17,$G$7*$D42,""))</f>
        <v>1809.6916416835954</v>
      </c>
      <c r="JS42" s="34">
        <f>IF(JR42&lt;&gt;"",HLOOKUP(COUNT($IN42:JR42)+1,$G$4:$EH$8,JS$14,0)*$D42,IF($C42=JS$17,$G$7*$D42,""))</f>
        <v>2099.2423043529707</v>
      </c>
      <c r="JT42" s="34">
        <f>IF(JS42&lt;&gt;"",HLOOKUP(COUNT($IN42:JS42)+1,$G$4:$EH$8,JT$14,0)*$D42,IF($C42=JT$17,$G$7*$D42,""))</f>
        <v>2393.1362269623874</v>
      </c>
      <c r="JU42" s="34">
        <f>IF(JT42&lt;&gt;"",HLOOKUP(COUNT($IN42:JT42)+1,$G$4:$EH$8,JU$14,0)*$D42,IF($C42=JU$17,$G$7*$D42,""))</f>
        <v>2704.243936467496</v>
      </c>
      <c r="JV42" s="34">
        <f>IF(JU42&lt;&gt;"",HLOOKUP(COUNT($IN42:JU42)+1,$G$4:$EH$8,JV$14,0)*$D42,IF($C42=JV$17,$G$7*$D42,""))</f>
        <v>3001.7107694789211</v>
      </c>
      <c r="JW42" s="34">
        <f>IF(JV42&lt;&gt;"",HLOOKUP(COUNT($IN42:JV42)+1,$G$4:$EH$8,JW$14,0)*$D42,IF($C42=JW$17,$G$7*$D42,""))</f>
        <v>3301.8818464268134</v>
      </c>
      <c r="JX42" s="34">
        <f>IF(JW42&lt;&gt;"",HLOOKUP(COUNT($IN42:JW42)+1,$G$4:$EH$8,JX$14,0)*$D42,IF($C42=JX$17,$G$7*$D42,""))</f>
        <v>2476.4113848201114</v>
      </c>
      <c r="JY42" s="34">
        <f>IF(JX42&lt;&gt;"",HLOOKUP(COUNT($IN42:JX42)+1,$G$4:$EH$8,JY$14,0)*$D42,IF($C42=JY$17,$G$7*$D42,""))</f>
        <v>2352.5908155791044</v>
      </c>
      <c r="JZ42" s="34">
        <f>IF(JY42&lt;&gt;"",HLOOKUP(COUNT($IN42:JY42)+1,$G$4:$EH$8,JZ$14,0)*$D42,IF($C42=JZ$17,$G$7*$D42,""))</f>
        <v>2587.8498971370159</v>
      </c>
      <c r="KA42" s="34">
        <f>IF(JZ42&lt;&gt;"",HLOOKUP(COUNT($IN42:JZ42)+1,$G$4:$EH$8,KA$14,0)*$D42,IF($C42=KA$17,$G$7*$D42,""))</f>
        <v>2846.6348868507184</v>
      </c>
      <c r="KB42" s="34">
        <f>IF(KA42&lt;&gt;"",HLOOKUP(COUNT($IN42:KA42)+1,$G$4:$EH$8,KB$14,0)*$D42,IF($C42=KB$17,$G$7*$D42,""))</f>
        <v>3131.2983755357891</v>
      </c>
      <c r="KC42" s="34">
        <f>IF(KB42&lt;&gt;"",HLOOKUP(COUNT($IN42:KB42)+1,$G$4:$EH$8,KC$14,0)*$D42,IF($C42=KC$17,$G$7*$D42,""))</f>
        <v>3444.428213089368</v>
      </c>
      <c r="KD42" s="34">
        <f>IF(KC42&lt;&gt;"",HLOOKUP(COUNT($IN42:KC42)+1,$G$4:$EH$8,KD$14,0)*$D42,IF($C42=KD$17,$G$7*$D42,""))</f>
        <v>3272.2068024348982</v>
      </c>
      <c r="KE42" s="34">
        <f>IF(KD42&lt;&gt;"",HLOOKUP(COUNT($IN42:KD42)+1,$G$4:$EH$8,KE$14,0)*$D42,IF($C42=KE$17,$G$7*$D42,""))</f>
        <v>3108.596462313154</v>
      </c>
      <c r="KF42" s="34">
        <f>IF(KE42&lt;&gt;"",HLOOKUP(COUNT($IN42:KE42)+1,$G$4:$EH$8,KF$14,0)*$D42,IF($C42=KF$17,$G$7*$D42,""))</f>
        <v>3326.1982146750747</v>
      </c>
      <c r="KG42" s="34">
        <f>IF(KF42&lt;&gt;"",HLOOKUP(COUNT($IN42:KF42)+1,$G$4:$EH$8,KG$14,0)*$D42,IF($C42=KG$17,$G$7*$D42,""))</f>
        <v>3559.0320897023298</v>
      </c>
      <c r="KH42" s="34">
        <f>IF(KG42&lt;&gt;"",HLOOKUP(COUNT($IN42:KG42)+1,$G$4:$EH$8,KH$14,0)*$D42,IF($C42=KH$17,$G$7*$D42,""))</f>
        <v>3808.164335981493</v>
      </c>
      <c r="KI42" s="34">
        <f>IF(KH42&lt;&gt;"",HLOOKUP(COUNT($IN42:KH42)+1,$G$4:$EH$8,KI$14,0)*$D42,IF($C42=KI$17,$G$7*$D42,""))</f>
        <v>4188.9807695796417</v>
      </c>
      <c r="KJ42" s="34">
        <f>IF(KI42&lt;&gt;"",HLOOKUP(COUNT($IN42:KI42)+1,$G$4:$EH$8,KJ$14,0)*$D42,IF($C42=KJ$17,$G$7*$D42,""))</f>
        <v>3560.6336541426963</v>
      </c>
      <c r="KK42" s="34">
        <f>IF(KJ42&lt;&gt;"",HLOOKUP(COUNT($IN42:KJ42)+1,$G$4:$EH$8,KK$14,0)*$D42,IF($C42=KK$17,$G$7*$D42,""))</f>
        <v>3382.6019714355621</v>
      </c>
      <c r="KL42" s="34">
        <f>IF(KK42&lt;&gt;"",HLOOKUP(COUNT($IN42:KK42)+1,$G$4:$EH$8,KL$14,0)*$D42,IF($C42=KL$17,$G$7*$D42,""))</f>
        <v>3551.7320700073401</v>
      </c>
      <c r="KM42" s="34">
        <f>IF(KL42&lt;&gt;"",HLOOKUP(COUNT($IN42:KL42)+1,$G$4:$EH$8,KM$14,0)*$D42,IF($C42=KM$17,$G$7*$D42,""))</f>
        <v>3729.3186735077074</v>
      </c>
      <c r="KN42" s="34">
        <f>IF(KM42&lt;&gt;"",HLOOKUP(COUNT($IN42:KM42)+1,$G$4:$EH$8,KN$14,0)*$D42,IF($C42=KN$17,$G$7*$D42,""))</f>
        <v>3915.7846071830909</v>
      </c>
      <c r="KO42" s="34">
        <f>IF(KN42&lt;&gt;"",HLOOKUP(COUNT($IN42:KN42)+1,$G$4:$EH$8,KO$14,0)*$D42,IF($C42=KO$17,$G$7*$D42,""))</f>
        <v>4189.8895296859082</v>
      </c>
      <c r="KP42" s="34">
        <f>IF(KO42&lt;&gt;"",HLOOKUP(COUNT($IN42:KO42)+1,$G$4:$EH$8,KP$14,0)*$D42,IF($C42=KP$17,$G$7*$D42,""))</f>
        <v>3770.9005767173176</v>
      </c>
      <c r="KQ42" s="34">
        <f>IF(KP42&lt;&gt;"",HLOOKUP(COUNT($IN42:KP42)+1,$G$4:$EH$8,KQ$14,0)*$D42,IF($C42=KQ$17,$G$7*$D42,""))</f>
        <v>3393.8105190455867</v>
      </c>
      <c r="KR42" s="34">
        <f>IF(KQ42&lt;&gt;"",HLOOKUP(COUNT($IN42:KQ42)+1,$G$4:$EH$8,KR$14,0)*$D42,IF($C42=KR$17,$G$7*$D42,""))</f>
        <v>3631.3772553787771</v>
      </c>
      <c r="KS42" s="34">
        <f>IF(KR42&lt;&gt;"",HLOOKUP(COUNT($IN42:KR42)+1,$G$4:$EH$8,KS$14,0)*$D42,IF($C42=KS$17,$G$7*$D42,""))</f>
        <v>3885.5736632552903</v>
      </c>
      <c r="KT42" s="34">
        <f>IF(KS42&lt;&gt;"",HLOOKUP(COUNT($IN42:KS42)+1,$G$4:$EH$8,KT$14,0)*$D42,IF($C42=KT$17,$G$7*$D42,""))</f>
        <v>4157.5638196831624</v>
      </c>
      <c r="KU42" s="34">
        <f>IF(KT42&lt;&gt;"",HLOOKUP(COUNT($IN42:KT42)+1,$G$4:$EH$8,KU$14,0)*$D42,IF($C42=KU$17,$G$7*$D42,""))</f>
        <v>4490.1689252578153</v>
      </c>
      <c r="KV42" s="34">
        <f>IF(KU42&lt;&gt;"",HLOOKUP(COUNT($IN42:KU42)+1,$G$4:$EH$8,KV$14,0)*$D42,IF($C42=KV$17,$G$7*$D42,""))</f>
        <v>3861.5452757217213</v>
      </c>
      <c r="KW42" s="34">
        <f>IF(KV42&lt;&gt;"",HLOOKUP(COUNT($IN42:KV42)+1,$G$4:$EH$8,KW$14,0)*$D42,IF($C42=KW$17,$G$7*$D42,""))</f>
        <v>3668.4680119356344</v>
      </c>
      <c r="KX42" s="34">
        <f>IF(KW42&lt;&gt;"",HLOOKUP(COUNT($IN42:KW42)+1,$G$4:$EH$8,KX$14,0)*$D42,IF($C42=KX$17,$G$7*$D42,""))</f>
        <v>3851.8914125324177</v>
      </c>
      <c r="KY42" s="34">
        <f>IF(KX42&lt;&gt;"",HLOOKUP(COUNT($IN42:KX42)+1,$G$4:$EH$8,KY$14,0)*$D42,IF($C42=KY$17,$G$7*$D42,""))</f>
        <v>4044.485983159037</v>
      </c>
      <c r="KZ42" s="34">
        <f>IF(KY42&lt;&gt;"",HLOOKUP(COUNT($IN42:KY42)+1,$G$4:$EH$8,KZ$14,0)*$D42,IF($C42=KZ$17,$G$7*$D42,""))</f>
        <v>4246.7102823169889</v>
      </c>
      <c r="LA42" s="34">
        <f>IF(KZ42&lt;&gt;"",HLOOKUP(COUNT($IN42:KZ42)+1,$G$4:$EH$8,LA$14,0)*$D42,IF($C42=LA$17,$G$7*$D42,""))</f>
        <v>4543.9800020791772</v>
      </c>
      <c r="LB42" s="34">
        <f>IF(LA42&lt;&gt;"",HLOOKUP(COUNT($IN42:LA42)+1,$G$4:$EH$8,LB$14,0)*$D42,IF($C42=LB$17,$G$7*$D42,""))</f>
        <v>4089.5820018712611</v>
      </c>
      <c r="LC42" s="34">
        <f>IF(LB42&lt;&gt;"",HLOOKUP(COUNT($IN42:LB42)+1,$G$4:$EH$8,LC$14,0)*$D42,IF($C42=LC$17,$G$7*$D42,""))</f>
        <v>3680.6238016841344</v>
      </c>
      <c r="LD42" s="34">
        <f>IF(LC42&lt;&gt;"",HLOOKUP(COUNT($IN42:LC42)+1,$G$4:$EH$8,LD$14,0)*$D42,IF($C42=LD$17,$G$7*$D42,""))</f>
        <v>3938.2674678020244</v>
      </c>
      <c r="LE42" s="34">
        <f>IF(LD42&lt;&gt;"",HLOOKUP(COUNT($IN42:LD42)+1,$G$4:$EH$8,LE$14,0)*$D42,IF($C42=LE$17,$G$7*$D42,""))</f>
        <v>4213.9461905481658</v>
      </c>
      <c r="LF42" s="34">
        <f>IF(LE42&lt;&gt;"",HLOOKUP(COUNT($IN42:LE42)+1,$G$4:$EH$8,LF$14,0)*$D42,IF($C42=LF$17,$G$7*$D42,""))</f>
        <v>4508.9224238865372</v>
      </c>
      <c r="LG42" s="34">
        <f>IF(LF42&lt;&gt;"",HLOOKUP(COUNT($IN42:LF42)+1,$G$4:$EH$8,LG$14,0)*$D42,IF($C42=LG$17,$G$7*$D42,""))</f>
        <v>4869.6362177974597</v>
      </c>
      <c r="LH42" s="34">
        <f>IF(LG42&lt;&gt;"",HLOOKUP(COUNT($IN42:LG42)+1,$G$4:$EH$8,LH$14,0)*$D42,IF($C42=LH$17,$G$7*$D42,""))</f>
        <v>4236.5835094837894</v>
      </c>
      <c r="LI42" s="34">
        <f>IF(LH42&lt;&gt;"",HLOOKUP(COUNT($IN42:LH42)+1,$G$4:$EH$8,LI$14,0)*$D42,IF($C42=LI$17,$G$7*$D42,""))</f>
        <v>4024.7543340096008</v>
      </c>
      <c r="LJ42" s="34">
        <f>IF(LI42&lt;&gt;"",HLOOKUP(COUNT($IN42:LI42)+1,$G$4:$EH$8,LJ$14,0)*$D42,IF($C42=LJ$17,$G$7*$D42,""))</f>
        <v>4225.9920507100805</v>
      </c>
      <c r="LK42" s="34">
        <f>IF(LJ42&lt;&gt;"",HLOOKUP(COUNT($IN42:LJ42)+1,$G$4:$EH$8,LK$14,0)*$D42,IF($C42=LK$17,$G$7*$D42,""))</f>
        <v>4437.2916532455847</v>
      </c>
      <c r="LL42" s="34">
        <f>IF(LK42&lt;&gt;"",HLOOKUP(COUNT($IN42:LK42)+1,$G$4:$EH$8,LL$14,0)*$D42,IF($C42=LL$17,$G$7*$D42,""))</f>
        <v>4659.1562359078653</v>
      </c>
      <c r="LM42" s="34">
        <f>IF(LL42&lt;&gt;"",HLOOKUP(COUNT($IN42:LL42)+1,$G$4:$EH$8,LM$14,0)*$D42,IF($C42=LM$17,$G$7*$D42,""))</f>
        <v>4985.297172421414</v>
      </c>
      <c r="LN42" s="34">
        <f>IF(LM42&lt;&gt;"",HLOOKUP(COUNT($IN42:LM42)+1,$G$4:$EH$8,LN$14,0)*$D42,IF($C42=LN$17,$G$7*$D42,""))</f>
        <v>4486.7674551792725</v>
      </c>
      <c r="LO42" s="34">
        <f>IF(LN42&lt;&gt;"",HLOOKUP(COUNT($IN42:LN42)+1,$G$4:$EH$8,LO$14,0)*$D42,IF($C42=LO$17,$G$7*$D42,""))</f>
        <v>4038.090709661346</v>
      </c>
      <c r="LP42" s="34">
        <f>IF(LO42&lt;&gt;"",HLOOKUP(COUNT($IN42:LO42)+1,$G$4:$EH$8,LP$14,0)*$D42,IF($C42=LP$17,$G$7*$D42,""))</f>
        <v>4320.7570593376404</v>
      </c>
      <c r="LQ42" s="34">
        <f>IF(LP42&lt;&gt;"",HLOOKUP(COUNT($IN42:LP42)+1,$G$4:$EH$8,LQ$14,0)*$D42,IF($C42=LQ$17,$G$7*$D42,""))</f>
        <v>4623.2100534912752</v>
      </c>
      <c r="LR42" s="34">
        <f>IF(LQ42&lt;&gt;"",HLOOKUP(COUNT($IN42:LQ42)+1,$G$4:$EH$8,LR$14,0)*$D42,IF($C42=LR$17,$G$7*$D42,""))</f>
        <v>4946.8347572356643</v>
      </c>
      <c r="LS42" s="34">
        <f>IF(LR42&lt;&gt;"",HLOOKUP(COUNT($IN42:LR42)+1,$G$4:$EH$8,LS$14,0)*$D42,IF($C42=LS$17,$G$7*$D42,""))</f>
        <v>5342.5815378145162</v>
      </c>
      <c r="LT42" s="34">
        <f>IF(LS42&lt;&gt;"",HLOOKUP(COUNT($IN42:LS42)+1,$G$4:$EH$8,LT$14,0)*$D42,IF($C42=LT$17,$G$7*$D42,""))</f>
        <v>3507.0851034378893</v>
      </c>
      <c r="LU42" s="34">
        <f>IF(LT42&lt;&gt;"",HLOOKUP(COUNT($IN42:LT42)+1,$G$4:$EH$8,LU$14,0)*$D42,IF($C42=LU$17,$G$7*$D42,""))</f>
        <v>3507.0851034378893</v>
      </c>
      <c r="LV42" s="34">
        <f>IF(LU42&lt;&gt;"",HLOOKUP(COUNT($IN42:LU42)+1,$G$4:$EH$8,LV$14,0)*$D42,IF($C42=LV$17,$G$7*$D42,""))</f>
        <v>3507.0851034378893</v>
      </c>
      <c r="LW42" s="34">
        <f>IF(LV42&lt;&gt;"",HLOOKUP(COUNT($IN42:LV42)+1,$G$4:$EH$8,LW$14,0)*$D42,IF($C42=LW$17,$G$7*$D42,""))</f>
        <v>3507.0851034378893</v>
      </c>
      <c r="LX42" s="34">
        <f>IF(LW42&lt;&gt;"",HLOOKUP(COUNT($IN42:LW42)+1,$G$4:$EH$8,LX$14,0)*$D42,IF($C42=LX$17,$G$7*$D42,""))</f>
        <v>3507.0851034378893</v>
      </c>
      <c r="LY42" s="34">
        <f>IF(LX42&lt;&gt;"",HLOOKUP(COUNT($IN42:LX42)+1,$G$4:$EH$8,LY$14,0)*$D42,IF($C42=LY$17,$G$7*$D42,""))</f>
        <v>3507.0851034378893</v>
      </c>
      <c r="LZ42" s="34">
        <f>IF(LY42&lt;&gt;"",HLOOKUP(COUNT($IN42:LY42)+1,$G$4:$EH$8,LZ$14,0)*$D42,IF($C42=LZ$17,$G$7*$D42,""))</f>
        <v>3507.0851034378893</v>
      </c>
      <c r="MA42" s="34">
        <f>IF(LZ42&lt;&gt;"",HLOOKUP(COUNT($IN42:LZ42)+1,$G$4:$EH$8,MA$14,0)*$D42,IF($C42=MA$17,$G$7*$D42,""))</f>
        <v>3507.0851034378893</v>
      </c>
      <c r="MB42" s="34">
        <f>IF(MA42&lt;&gt;"",HLOOKUP(COUNT($IN42:MA42)+1,$G$4:$EH$8,MB$14,0)*$D42,IF($C42=MB$17,$G$7*$D42,""))</f>
        <v>3507.0851034378893</v>
      </c>
      <c r="MC42" s="34">
        <f>IF(MB42&lt;&gt;"",HLOOKUP(COUNT($IN42:MB42)+1,$G$4:$EH$8,MC$14,0)*$D42,IF($C42=MC$17,$G$7*$D42,""))</f>
        <v>3507.0851034378893</v>
      </c>
      <c r="MD42" s="34">
        <f>IF(MC42&lt;&gt;"",HLOOKUP(COUNT($IN42:MC42)+1,$G$4:$EH$8,MD$14,0)*$D42,IF($C42=MD$17,$G$7*$D42,""))</f>
        <v>3507.0851034378893</v>
      </c>
      <c r="ME42" s="34">
        <f>IF(MD42&lt;&gt;"",HLOOKUP(COUNT($IN42:MD42)+1,$G$4:$EH$8,ME$14,0)*$D42,IF($C42=ME$17,$G$7*$D42,""))</f>
        <v>3507.0851034378893</v>
      </c>
      <c r="MF42" s="34">
        <f>IF(ME42&lt;&gt;"",HLOOKUP(COUNT($IN42:ME42)+1,$G$4:$EH$8,MF$14,0)*$D42,IF($C42=MF$17,$G$7*$D42,""))</f>
        <v>3507.0851034378893</v>
      </c>
      <c r="MG42" s="34">
        <f>IF(MF42&lt;&gt;"",HLOOKUP(COUNT($IN42:MF42)+1,$G$4:$EH$8,MG$14,0)*$D42,IF($C42=MG$17,$G$7*$D42,""))</f>
        <v>3507.0851034378893</v>
      </c>
      <c r="MH42" s="34">
        <f>IF(MG42&lt;&gt;"",HLOOKUP(COUNT($IN42:MG42)+1,$G$4:$EH$8,MH$14,0)*$D42,IF($C42=MH$17,$G$7*$D42,""))</f>
        <v>3507.0851034378893</v>
      </c>
      <c r="MI42" s="34">
        <f>IF(MH42&lt;&gt;"",HLOOKUP(COUNT($IN42:MH42)+1,$G$4:$EH$8,MI$14,0)*$D42,IF($C42=MI$17,$G$7*$D42,""))</f>
        <v>3507.0851034378893</v>
      </c>
      <c r="MJ42" s="34">
        <f>IF(MI42&lt;&gt;"",HLOOKUP(COUNT($IN42:MI42)+1,$G$4:$EH$8,MJ$14,0)*$D42,IF($C42=MJ$17,$G$7*$D42,""))</f>
        <v>3507.0851034378893</v>
      </c>
      <c r="MK42" s="34">
        <f>IF(MJ42&lt;&gt;"",HLOOKUP(COUNT($IN42:MJ42)+1,$G$4:$EH$8,MK$14,0)*$D42,IF($C42=MK$17,$G$7*$D42,""))</f>
        <v>3507.0851034378893</v>
      </c>
      <c r="ML42" s="34">
        <f>IF(MK42&lt;&gt;"",HLOOKUP(COUNT($IN42:MK42)+1,$G$4:$EH$8,ML$14,0)*$D42,IF($C42=ML$17,$G$7*$D42,""))</f>
        <v>3507.0851034378893</v>
      </c>
      <c r="MM42" s="34">
        <f>IF(ML42&lt;&gt;"",HLOOKUP(COUNT($IN42:ML42)+1,$G$4:$EH$8,MM$14,0)*$D42,IF($C42=MM$17,$G$7*$D42,""))</f>
        <v>3507.0851034378893</v>
      </c>
      <c r="MN42" s="34">
        <f>IF(MM42&lt;&gt;"",HLOOKUP(COUNT($IN42:MM42)+1,$G$4:$EH$8,MN$14,0)*$D42,IF($C42=MN$17,$G$7*$D42,""))</f>
        <v>3507.0851034378893</v>
      </c>
      <c r="MO42" s="34">
        <f>IF(MN42&lt;&gt;"",HLOOKUP(COUNT($IN42:MN42)+1,$G$4:$EH$8,MO$14,0)*$D42,IF($C42=MO$17,$G$7*$D42,""))</f>
        <v>3507.0851034378893</v>
      </c>
      <c r="MP42" s="34">
        <f>IF(MO42&lt;&gt;"",HLOOKUP(COUNT($IN42:MO42)+1,$G$4:$EH$8,MP$14,0)*$D42,IF($C42=MP$17,$G$7*$D42,""))</f>
        <v>3507.0851034378893</v>
      </c>
      <c r="MQ42" s="34">
        <f>IF(MP42&lt;&gt;"",HLOOKUP(COUNT($IN42:MP42)+1,$G$4:$EH$8,MQ$14,0)*$D42,IF($C42=MQ$17,$G$7*$D42,""))</f>
        <v>3507.0851034378893</v>
      </c>
      <c r="MR42" s="34">
        <f>IF(MQ42&lt;&gt;"",HLOOKUP(COUNT($IN42:MQ42)+1,$G$4:$EH$8,MR$14,0)*$D42,IF($C42=MR$17,$G$7*$D42,""))</f>
        <v>3507.0851034378893</v>
      </c>
      <c r="MS42" s="34">
        <f>IF(MR42&lt;&gt;"",HLOOKUP(COUNT($IN42:MR42)+1,$G$4:$EH$8,MS$14,0)*$D42,IF($C42=MS$17,$G$7*$D42,""))</f>
        <v>3507.0851034378893</v>
      </c>
      <c r="MT42" s="34">
        <f>IF(MS42&lt;&gt;"",HLOOKUP(COUNT($IN42:MS42)+1,$G$4:$EH$8,MT$14,0)*$D42,IF($C42=MT$17,$G$7*$D42,""))</f>
        <v>3507.0851034378893</v>
      </c>
      <c r="MU42" s="34">
        <f>IF(MT42&lt;&gt;"",HLOOKUP(COUNT($IN42:MT42)+1,$G$4:$EH$8,MU$14,0)*$D42,IF($C42=MU$17,$G$7*$D42,""))</f>
        <v>3507.0851034378893</v>
      </c>
      <c r="MV42" s="34">
        <f>IF(MU42&lt;&gt;"",HLOOKUP(COUNT($IN42:MU42)+1,$G$4:$EH$8,MV$14,0)*$D42,IF($C42=MV$17,$G$7*$D42,""))</f>
        <v>3507.0851034378893</v>
      </c>
      <c r="MW42" s="34">
        <f>IF(MV42&lt;&gt;"",HLOOKUP(COUNT($IN42:MV42)+1,$G$4:$EH$8,MW$14,0)*$D42,IF($C42=MW$17,$G$7*$D42,""))</f>
        <v>3507.0851034378893</v>
      </c>
      <c r="MX42" s="34">
        <f>IF(MW42&lt;&gt;"",HLOOKUP(COUNT($IN42:MW42)+1,$G$4:$EH$8,MX$14,0)*$D42,IF($C42=MX$17,$G$7*$D42,""))</f>
        <v>3507.0851034378893</v>
      </c>
      <c r="MY42" s="34">
        <f>IF(MX42&lt;&gt;"",HLOOKUP(COUNT($IN42:MX42)+1,$G$4:$EH$8,MY$14,0)*$D42,IF($C42=MY$17,$G$7*$D42,""))</f>
        <v>3507.0851034378893</v>
      </c>
      <c r="MZ42" s="34">
        <f>IF(MY42&lt;&gt;"",HLOOKUP(COUNT($IN42:MY42)+1,$G$4:$EH$8,MZ$14,0)*$D42,IF($C42=MZ$17,$G$7*$D42,""))</f>
        <v>3507.0851034378893</v>
      </c>
      <c r="NA42" s="34">
        <f>IF(MZ42&lt;&gt;"",HLOOKUP(COUNT($IN42:MZ42)+1,$G$4:$EH$8,NA$14,0)*$D42,IF($C42=NA$17,$G$7*$D42,""))</f>
        <v>3507.0851034378893</v>
      </c>
      <c r="NB42" s="34">
        <f>IF(NA42&lt;&gt;"",HLOOKUP(COUNT($IN42:NA42)+1,$G$4:$EH$8,NB$14,0)*$D42,IF($C42=NB$17,$G$7*$D42,""))</f>
        <v>3507.0851034378893</v>
      </c>
      <c r="NC42" s="34">
        <f>IF(NB42&lt;&gt;"",HLOOKUP(COUNT($IN42:NB42)+1,$G$4:$EH$8,NC$14,0)*$D42,IF($C42=NC$17,$G$7*$D42,""))</f>
        <v>3507.0851034378893</v>
      </c>
      <c r="ND42" s="34">
        <f>IF(NC42&lt;&gt;"",HLOOKUP(COUNT($IN42:NC42)+1,$G$4:$EH$8,ND$14,0)*$D42,IF($C42=ND$17,$G$7*$D42,""))</f>
        <v>3507.0851034378893</v>
      </c>
      <c r="NF42" s="34" t="str">
        <f>IF(NE42&lt;&gt;"",HLOOKUP(COUNT($NE42:NE42)+1,$G$4:$EH$8,NF$14,0)*$D42,IF($C42=NF$17,$G$8*$D42,""))</f>
        <v/>
      </c>
      <c r="NG42" s="34" t="str">
        <f>IF(NF42&lt;&gt;"",HLOOKUP(COUNT($NE42:NF42)+1,$G$4:$EH$8,NG$14,0)*$D42,IF($C42=NG$17,$G$8*$D42,""))</f>
        <v/>
      </c>
      <c r="NH42" s="34" t="str">
        <f>IF(NG42&lt;&gt;"",HLOOKUP(COUNT($NE42:NG42)+1,$G$4:$EH$8,NH$14,0)*$D42,IF($C42=NH$17,$G$8*$D42,""))</f>
        <v/>
      </c>
      <c r="NI42" s="34" t="str">
        <f>IF(NH42&lt;&gt;"",HLOOKUP(COUNT($NE42:NH42)+1,$G$4:$EH$8,NI$14,0)*$D42,IF($C42=NI$17,$G$8*$D42,""))</f>
        <v/>
      </c>
      <c r="NJ42" s="34" t="str">
        <f>IF(NI42&lt;&gt;"",HLOOKUP(COUNT($NE42:NI42)+1,$G$4:$EH$8,NJ$14,0)*$D42,IF($C42=NJ$17,$G$8*$D42,""))</f>
        <v/>
      </c>
      <c r="NK42" s="34" t="str">
        <f>IF(NJ42&lt;&gt;"",HLOOKUP(COUNT($NE42:NJ42)+1,$G$4:$EH$8,NK$14,0)*$D42,IF($C42=NK$17,$G$8*$D42,""))</f>
        <v/>
      </c>
      <c r="NL42" s="34" t="str">
        <f>IF(NK42&lt;&gt;"",HLOOKUP(COUNT($NE42:NK42)+1,$G$4:$EH$8,NL$14,0)*$D42,IF($C42=NL$17,$G$8*$D42,""))</f>
        <v/>
      </c>
      <c r="NM42" s="34" t="str">
        <f>IF(NL42&lt;&gt;"",HLOOKUP(COUNT($NE42:NL42)+1,$G$4:$EH$8,NM$14,0)*$D42,IF($C42=NM$17,$G$8*$D42,""))</f>
        <v/>
      </c>
      <c r="NN42" s="34" t="str">
        <f>IF(NM42&lt;&gt;"",HLOOKUP(COUNT($NE42:NM42)+1,$G$4:$EH$8,NN$14,0)*$D42,IF($C42=NN$17,$G$8*$D42,""))</f>
        <v/>
      </c>
      <c r="NO42" s="34" t="str">
        <f>IF(NN42&lt;&gt;"",HLOOKUP(COUNT($NE42:NN42)+1,$G$4:$EH$8,NO$14,0)*$D42,IF($C42=NO$17,$G$8*$D42,""))</f>
        <v/>
      </c>
      <c r="NP42" s="34" t="str">
        <f>IF(NO42&lt;&gt;"",HLOOKUP(COUNT($NE42:NO42)+1,$G$4:$EH$8,NP$14,0)*$D42,IF($C42=NP$17,$G$8*$D42,""))</f>
        <v/>
      </c>
      <c r="NQ42" s="34" t="str">
        <f>IF(NP42&lt;&gt;"",HLOOKUP(COUNT($NE42:NP42)+1,$G$4:$EH$8,NQ$14,0)*$D42,IF($C42=NQ$17,$G$8*$D42,""))</f>
        <v/>
      </c>
      <c r="NR42" s="34" t="str">
        <f>IF(NQ42&lt;&gt;"",HLOOKUP(COUNT($NE42:NQ42)+1,$G$4:$EH$8,NR$14,0)*$D42,IF($C42=NR$17,$G$8*$D42,""))</f>
        <v/>
      </c>
      <c r="NS42" s="34" t="str">
        <f>IF(NR42&lt;&gt;"",HLOOKUP(COUNT($NE42:NR42)+1,$G$4:$EH$8,NS$14,0)*$D42,IF($C42=NS$17,$G$8*$D42,""))</f>
        <v/>
      </c>
      <c r="NT42" s="34" t="str">
        <f>IF(NS42&lt;&gt;"",HLOOKUP(COUNT($NE42:NS42)+1,$G$4:$EH$8,NT$14,0)*$D42,IF($C42=NT$17,$G$8*$D42,""))</f>
        <v/>
      </c>
      <c r="NU42" s="34" t="str">
        <f>IF(NT42&lt;&gt;"",HLOOKUP(COUNT($NE42:NT42)+1,$G$4:$EH$8,NU$14,0)*$D42,IF($C42=NU$17,$G$8*$D42,""))</f>
        <v/>
      </c>
      <c r="NV42" s="34" t="str">
        <f>IF(NU42&lt;&gt;"",HLOOKUP(COUNT($NE42:NU42)+1,$G$4:$EH$8,NV$14,0)*$D42,IF($C42=NV$17,$G$8*$D42,""))</f>
        <v/>
      </c>
      <c r="NW42" s="34" t="str">
        <f>IF(NV42&lt;&gt;"",HLOOKUP(COUNT($NE42:NV42)+1,$G$4:$EH$8,NW$14,0)*$D42,IF($C42=NW$17,$G$8*$D42,""))</f>
        <v/>
      </c>
      <c r="NX42" s="34" t="str">
        <f>IF(NW42&lt;&gt;"",HLOOKUP(COUNT($NE42:NW42)+1,$G$4:$EH$8,NX$14,0)*$D42,IF($C42=NX$17,$G$8*$D42,""))</f>
        <v/>
      </c>
      <c r="NY42" s="34" t="str">
        <f>IF(NX42&lt;&gt;"",HLOOKUP(COUNT($NE42:NX42)+1,$G$4:$EH$8,NY$14,0)*$D42,IF($C42=NY$17,$G$8*$D42,""))</f>
        <v/>
      </c>
      <c r="NZ42" s="34" t="str">
        <f>IF(NY42&lt;&gt;"",HLOOKUP(COUNT($NE42:NY42)+1,$G$4:$EH$8,NZ$14,0)*$D42,IF($C42=NZ$17,$G$8*$D42,""))</f>
        <v/>
      </c>
      <c r="OA42" s="34" t="str">
        <f>IF(NZ42&lt;&gt;"",HLOOKUP(COUNT($NE42:NZ42)+1,$G$4:$EH$8,OA$14,0)*$D42,IF($C42=OA$17,$G$8*$D42,""))</f>
        <v/>
      </c>
      <c r="OB42" s="34" t="str">
        <f>IF(OA42&lt;&gt;"",HLOOKUP(COUNT($NE42:OA42)+1,$G$4:$EH$8,OB$14,0)*$D42,IF($C42=OB$17,$G$8*$D42,""))</f>
        <v/>
      </c>
      <c r="OC42" s="34">
        <f>IF(OB42&lt;&gt;"",HLOOKUP(COUNT($NE42:OB42)+1,$G$4:$EH$8,OC$14,0)*$D42,IF($C42=OC$17,$G$8*$D42,""))</f>
        <v>70000</v>
      </c>
      <c r="OD42" s="34">
        <f>IF(OC42&lt;&gt;"",HLOOKUP(COUNT($NE42:OC42)+1,$G$4:$EH$8,OD$14,0)*$D42,IF($C42=OD$17,$G$8*$D42,""))</f>
        <v>0</v>
      </c>
      <c r="OE42" s="34">
        <f>IF(OD42&lt;&gt;"",HLOOKUP(COUNT($NE42:OD42)+1,$G$4:$EH$8,OE$14,0)*$D42,IF($C42=OE$17,$G$8*$D42,""))</f>
        <v>0</v>
      </c>
      <c r="OF42" s="34">
        <f>IF(OE42&lt;&gt;"",HLOOKUP(COUNT($NE42:OE42)+1,$G$4:$EH$8,OF$14,0)*$D42,IF($C42=OF$17,$G$8*$D42,""))</f>
        <v>0</v>
      </c>
      <c r="OG42" s="34">
        <f>IF(OF42&lt;&gt;"",HLOOKUP(COUNT($NE42:OF42)+1,$G$4:$EH$8,OG$14,0)*$D42,IF($C42=OG$17,$G$8*$D42,""))</f>
        <v>0</v>
      </c>
      <c r="OH42" s="34">
        <f>IF(OG42&lt;&gt;"",HLOOKUP(COUNT($NE42:OG42)+1,$G$4:$EH$8,OH$14,0)*$D42,IF($C42=OH$17,$G$8*$D42,""))</f>
        <v>0</v>
      </c>
      <c r="OI42" s="34">
        <f>IF(OH42&lt;&gt;"",HLOOKUP(COUNT($NE42:OH42)+1,$G$4:$EH$8,OI$14,0)*$D42,IF($C42=OI$17,$G$8*$D42,""))</f>
        <v>0</v>
      </c>
      <c r="OJ42" s="34">
        <f>IF(OI42&lt;&gt;"",HLOOKUP(COUNT($NE42:OI42)+1,$G$4:$EH$8,OJ$14,0)*$D42,IF($C42=OJ$17,$G$8*$D42,""))</f>
        <v>0</v>
      </c>
      <c r="OK42" s="34">
        <f>IF(OJ42&lt;&gt;"",HLOOKUP(COUNT($NE42:OJ42)+1,$G$4:$EH$8,OK$14,0)*$D42,IF($C42=OK$17,$G$8*$D42,""))</f>
        <v>0</v>
      </c>
      <c r="OL42" s="34">
        <f>IF(OK42&lt;&gt;"",HLOOKUP(COUNT($NE42:OK42)+1,$G$4:$EH$8,OL$14,0)*$D42,IF($C42=OL$17,$G$8*$D42,""))</f>
        <v>0</v>
      </c>
      <c r="OM42" s="34">
        <f>IF(OL42&lt;&gt;"",HLOOKUP(COUNT($NE42:OL42)+1,$G$4:$EH$8,OM$14,0)*$D42,IF($C42=OM$17,$G$8*$D42,""))</f>
        <v>0</v>
      </c>
      <c r="ON42" s="34">
        <f>IF(OM42&lt;&gt;"",HLOOKUP(COUNT($NE42:OM42)+1,$G$4:$EH$8,ON$14,0)*$D42,IF($C42=ON$17,$G$8*$D42,""))</f>
        <v>0</v>
      </c>
      <c r="OO42" s="34">
        <f>IF(ON42&lt;&gt;"",HLOOKUP(COUNT($NE42:ON42)+1,$G$4:$EH$8,OO$14,0)*$D42,IF($C42=OO$17,$G$8*$D42,""))</f>
        <v>0</v>
      </c>
      <c r="OP42" s="34">
        <f>IF(OO42&lt;&gt;"",HLOOKUP(COUNT($NE42:OO42)+1,$G$4:$EH$8,OP$14,0)*$D42,IF($C42=OP$17,$G$8*$D42,""))</f>
        <v>0</v>
      </c>
      <c r="OQ42" s="34">
        <f>IF(OP42&lt;&gt;"",HLOOKUP(COUNT($NE42:OP42)+1,$G$4:$EH$8,OQ$14,0)*$D42,IF($C42=OQ$17,$G$8*$D42,""))</f>
        <v>0</v>
      </c>
      <c r="OR42" s="34">
        <f>IF(OQ42&lt;&gt;"",HLOOKUP(COUNT($NE42:OQ42)+1,$G$4:$EH$8,OR$14,0)*$D42,IF($C42=OR$17,$G$8*$D42,""))</f>
        <v>0</v>
      </c>
      <c r="OS42" s="34">
        <f>IF(OR42&lt;&gt;"",HLOOKUP(COUNT($NE42:OR42)+1,$G$4:$EH$8,OS$14,0)*$D42,IF($C42=OS$17,$G$8*$D42,""))</f>
        <v>0</v>
      </c>
      <c r="OT42" s="34">
        <f>IF(OS42&lt;&gt;"",HLOOKUP(COUNT($NE42:OS42)+1,$G$4:$EH$8,OT$14,0)*$D42,IF($C42=OT$17,$G$8*$D42,""))</f>
        <v>0</v>
      </c>
      <c r="OU42" s="34">
        <f>IF(OT42&lt;&gt;"",HLOOKUP(COUNT($NE42:OT42)+1,$G$4:$EH$8,OU$14,0)*$D42,IF($C42=OU$17,$G$8*$D42,""))</f>
        <v>0</v>
      </c>
      <c r="OV42" s="34">
        <f>IF(OU42&lt;&gt;"",HLOOKUP(COUNT($NE42:OU42)+1,$G$4:$EH$8,OV$14,0)*$D42,IF($C42=OV$17,$G$8*$D42,""))</f>
        <v>0</v>
      </c>
      <c r="OW42" s="34">
        <f>IF(OV42&lt;&gt;"",HLOOKUP(COUNT($NE42:OV42)+1,$G$4:$EH$8,OW$14,0)*$D42,IF($C42=OW$17,$G$8*$D42,""))</f>
        <v>0</v>
      </c>
      <c r="OX42" s="34">
        <f>IF(OW42&lt;&gt;"",HLOOKUP(COUNT($NE42:OW42)+1,$G$4:$EH$8,OX$14,0)*$D42,IF($C42=OX$17,$G$8*$D42,""))</f>
        <v>0</v>
      </c>
      <c r="OY42" s="34">
        <f>IF(OX42&lt;&gt;"",HLOOKUP(COUNT($NE42:OX42)+1,$G$4:$EH$8,OY$14,0)*$D42,IF($C42=OY$17,$G$8*$D42,""))</f>
        <v>0</v>
      </c>
      <c r="OZ42" s="34">
        <f>IF(OY42&lt;&gt;"",HLOOKUP(COUNT($NE42:OY42)+1,$G$4:$EH$8,OZ$14,0)*$D42,IF($C42=OZ$17,$G$8*$D42,""))</f>
        <v>0</v>
      </c>
      <c r="PA42" s="34">
        <f>IF(OZ42&lt;&gt;"",HLOOKUP(COUNT($NE42:OZ42)+1,$G$4:$EH$8,PA$14,0)*$D42,IF($C42=PA$17,$G$8*$D42,""))</f>
        <v>0</v>
      </c>
      <c r="PB42" s="34">
        <f>IF(PA42&lt;&gt;"",HLOOKUP(COUNT($NE42:PA42)+1,$G$4:$EH$8,PB$14,0)*$D42,IF($C42=PB$17,$G$8*$D42,""))</f>
        <v>0</v>
      </c>
      <c r="PC42" s="34">
        <f>IF(PB42&lt;&gt;"",HLOOKUP(COUNT($NE42:PB42)+1,$G$4:$EH$8,PC$14,0)*$D42,IF($C42=PC$17,$G$8*$D42,""))</f>
        <v>0</v>
      </c>
      <c r="PD42" s="34">
        <f>IF(PC42&lt;&gt;"",HLOOKUP(COUNT($NE42:PC42)+1,$G$4:$EH$8,PD$14,0)*$D42,IF($C42=PD$17,$G$8*$D42,""))</f>
        <v>0</v>
      </c>
      <c r="PE42" s="34">
        <f>IF(PD42&lt;&gt;"",HLOOKUP(COUNT($NE42:PD42)+1,$G$4:$EH$8,PE$14,0)*$D42,IF($C42=PE$17,$G$8*$D42,""))</f>
        <v>0</v>
      </c>
      <c r="PF42" s="34">
        <f>IF(PE42&lt;&gt;"",HLOOKUP(COUNT($NE42:PE42)+1,$G$4:$EH$8,PF$14,0)*$D42,IF($C42=PF$17,$G$8*$D42,""))</f>
        <v>0</v>
      </c>
      <c r="PG42" s="34">
        <f>IF(PF42&lt;&gt;"",HLOOKUP(COUNT($NE42:PF42)+1,$G$4:$EH$8,PG$14,0)*$D42,IF($C42=PG$17,$G$8*$D42,""))</f>
        <v>0</v>
      </c>
      <c r="PH42" s="34">
        <f>IF(PG42&lt;&gt;"",HLOOKUP(COUNT($NE42:PG42)+1,$G$4:$EH$8,PH$14,0)*$D42,IF($C42=PH$17,$G$8*$D42,""))</f>
        <v>0</v>
      </c>
      <c r="PI42" s="34">
        <f>IF(PH42&lt;&gt;"",HLOOKUP(COUNT($NE42:PH42)+1,$G$4:$EH$8,PI$14,0)*$D42,IF($C42=PI$17,$G$8*$D42,""))</f>
        <v>0</v>
      </c>
      <c r="PJ42" s="34">
        <f>IF(PI42&lt;&gt;"",HLOOKUP(COUNT($NE42:PI42)+1,$G$4:$EH$8,PJ$14,0)*$D42,IF($C42=PJ$17,$G$8*$D42,""))</f>
        <v>0</v>
      </c>
      <c r="PK42" s="34">
        <f>IF(PJ42&lt;&gt;"",HLOOKUP(COUNT($NE42:PJ42)+1,$G$4:$EH$8,PK$14,0)*$D42,IF($C42=PK$17,$G$8*$D42,""))</f>
        <v>0</v>
      </c>
      <c r="PL42" s="34">
        <f>IF(PK42&lt;&gt;"",HLOOKUP(COUNT($NE42:PK42)+1,$G$4:$EH$8,PL$14,0)*$D42,IF($C42=PL$17,$G$8*$D42,""))</f>
        <v>0</v>
      </c>
      <c r="PM42" s="34">
        <f>IF(PL42&lt;&gt;"",HLOOKUP(COUNT($NE42:PL42)+1,$G$4:$EH$8,PM$14,0)*$D42,IF($C42=PM$17,$G$8*$D42,""))</f>
        <v>0</v>
      </c>
      <c r="PN42" s="34">
        <f>IF(PM42&lt;&gt;"",HLOOKUP(COUNT($NE42:PM42)+1,$G$4:$EH$8,PN$14,0)*$D42,IF($C42=PN$17,$G$8*$D42,""))</f>
        <v>0</v>
      </c>
      <c r="PO42" s="34">
        <f>IF(PN42&lt;&gt;"",HLOOKUP(COUNT($NE42:PN42)+1,$G$4:$EH$8,PO$14,0)*$D42,IF($C42=PO$17,$G$8*$D42,""))</f>
        <v>0</v>
      </c>
      <c r="PP42" s="34">
        <f>IF(PO42&lt;&gt;"",HLOOKUP(COUNT($NE42:PO42)+1,$G$4:$EH$8,PP$14,0)*$D42,IF($C42=PP$17,$G$8*$D42,""))</f>
        <v>0</v>
      </c>
      <c r="PQ42" s="34">
        <f>IF(PP42&lt;&gt;"",HLOOKUP(COUNT($NE42:PP42)+1,$G$4:$EH$8,PQ$14,0)*$D42,IF($C42=PQ$17,$G$8*$D42,""))</f>
        <v>0</v>
      </c>
      <c r="PR42" s="34">
        <f>IF(PQ42&lt;&gt;"",HLOOKUP(COUNT($NE42:PQ42)+1,$G$4:$EH$8,PR$14,0)*$D42,IF($C42=PR$17,$G$8*$D42,""))</f>
        <v>0</v>
      </c>
      <c r="PS42" s="34">
        <f>IF(PR42&lt;&gt;"",HLOOKUP(COUNT($NE42:PR42)+1,$G$4:$EH$8,PS$14,0)*$D42,IF($C42=PS$17,$G$8*$D42,""))</f>
        <v>0</v>
      </c>
      <c r="PT42" s="34">
        <f>IF(PS42&lt;&gt;"",HLOOKUP(COUNT($NE42:PS42)+1,$G$4:$EH$8,PT$14,0)*$D42,IF($C42=PT$17,$G$8*$D42,""))</f>
        <v>0</v>
      </c>
      <c r="PU42" s="34">
        <f>IF(PT42&lt;&gt;"",HLOOKUP(COUNT($NE42:PT42)+1,$G$4:$EH$8,PU$14,0)*$D42,IF($C42=PU$17,$G$8*$D42,""))</f>
        <v>0</v>
      </c>
      <c r="PV42" s="34">
        <f>IF(PU42&lt;&gt;"",HLOOKUP(COUNT($NE42:PU42)+1,$G$4:$EH$8,PV$14,0)*$D42,IF($C42=PV$17,$G$8*$D42,""))</f>
        <v>0</v>
      </c>
      <c r="PW42" s="34">
        <f>IF(PV42&lt;&gt;"",HLOOKUP(COUNT($NE42:PV42)+1,$G$4:$EH$8,PW$14,0)*$D42,IF($C42=PW$17,$G$8*$D42,""))</f>
        <v>0</v>
      </c>
      <c r="PX42" s="34">
        <f>IF(PW42&lt;&gt;"",HLOOKUP(COUNT($NE42:PW42)+1,$G$4:$EH$8,PX$14,0)*$D42,IF($C42=PX$17,$G$8*$D42,""))</f>
        <v>0</v>
      </c>
      <c r="PY42" s="34">
        <f>IF(PX42&lt;&gt;"",HLOOKUP(COUNT($NE42:PX42)+1,$G$4:$EH$8,PY$14,0)*$D42,IF($C42=PY$17,$G$8*$D42,""))</f>
        <v>0</v>
      </c>
      <c r="PZ42" s="34">
        <f>IF(PY42&lt;&gt;"",HLOOKUP(COUNT($NE42:PY42)+1,$G$4:$EH$8,PZ$14,0)*$D42,IF($C42=PZ$17,$G$8*$D42,""))</f>
        <v>0</v>
      </c>
      <c r="QA42" s="34">
        <f>IF(PZ42&lt;&gt;"",HLOOKUP(COUNT($NE42:PZ42)+1,$G$4:$EH$8,QA$14,0)*$D42,IF($C42=QA$17,$G$8*$D42,""))</f>
        <v>0</v>
      </c>
      <c r="QB42" s="34">
        <f>IF(QA42&lt;&gt;"",HLOOKUP(COUNT($NE42:QA42)+1,$G$4:$EH$8,QB$14,0)*$D42,IF($C42=QB$17,$G$8*$D42,""))</f>
        <v>0</v>
      </c>
      <c r="QC42" s="34">
        <f>IF(QB42&lt;&gt;"",HLOOKUP(COUNT($NE42:QB42)+1,$G$4:$EH$8,QC$14,0)*$D42,IF($C42=QC$17,$G$8*$D42,""))</f>
        <v>0</v>
      </c>
      <c r="QD42" s="34">
        <f>IF(QC42&lt;&gt;"",HLOOKUP(COUNT($NE42:QC42)+1,$G$4:$EH$8,QD$14,0)*$D42,IF($C42=QD$17,$G$8*$D42,""))</f>
        <v>0</v>
      </c>
      <c r="QE42" s="34">
        <f>IF(QD42&lt;&gt;"",HLOOKUP(COUNT($NE42:QD42)+1,$G$4:$EH$8,QE$14,0)*$D42,IF($C42=QE$17,$G$8*$D42,""))</f>
        <v>0</v>
      </c>
      <c r="QF42" s="34">
        <f>IF(QE42&lt;&gt;"",HLOOKUP(COUNT($NE42:QE42)+1,$G$4:$EH$8,QF$14,0)*$D42,IF($C42=QF$17,$G$8*$D42,""))</f>
        <v>0</v>
      </c>
      <c r="QG42" s="34">
        <f>IF(QF42&lt;&gt;"",HLOOKUP(COUNT($NE42:QF42)+1,$G$4:$EH$8,QG$14,0)*$D42,IF($C42=QG$17,$G$8*$D42,""))</f>
        <v>0</v>
      </c>
      <c r="QH42" s="34">
        <f>IF(QG42&lt;&gt;"",HLOOKUP(COUNT($NE42:QG42)+1,$G$4:$EH$8,QH$14,0)*$D42,IF($C42=QH$17,$G$8*$D42,""))</f>
        <v>0</v>
      </c>
      <c r="QI42" s="34">
        <f>IF(QH42&lt;&gt;"",HLOOKUP(COUNT($NE42:QH42)+1,$G$4:$EH$8,QI$14,0)*$D42,IF($C42=QI$17,$G$8*$D42,""))</f>
        <v>0</v>
      </c>
      <c r="QJ42" s="34">
        <f>IF(QI42&lt;&gt;"",HLOOKUP(COUNT($NE42:QI42)+1,$G$4:$EH$8,QJ$14,0)*$D42,IF($C42=QJ$17,$G$8*$D42,""))</f>
        <v>0</v>
      </c>
      <c r="QK42" s="34">
        <f>IF(QJ42&lt;&gt;"",HLOOKUP(COUNT($NE42:QJ42)+1,$G$4:$EH$8,QK$14,0)*$D42,IF($C42=QK$17,$G$8*$D42,""))</f>
        <v>0</v>
      </c>
      <c r="QL42" s="34">
        <f>IF(QK42&lt;&gt;"",HLOOKUP(COUNT($NE42:QK42)+1,$G$4:$EH$8,QL$14,0)*$D42,IF($C42=QL$17,$G$8*$D42,""))</f>
        <v>0</v>
      </c>
      <c r="QM42" s="34">
        <f>IF(QL42&lt;&gt;"",HLOOKUP(COUNT($NE42:QL42)+1,$G$4:$EH$8,QM$14,0)*$D42,IF($C42=QM$17,$G$8*$D42,""))</f>
        <v>0</v>
      </c>
      <c r="QN42" s="34">
        <f>IF(QM42&lt;&gt;"",HLOOKUP(COUNT($NE42:QM42)+1,$G$4:$EH$8,QN$14,0)*$D42,IF($C42=QN$17,$G$8*$D42,""))</f>
        <v>0</v>
      </c>
      <c r="QO42" s="34">
        <f>IF(QN42&lt;&gt;"",HLOOKUP(COUNT($NE42:QN42)+1,$G$4:$EH$8,QO$14,0)*$D42,IF($C42=QO$17,$G$8*$D42,""))</f>
        <v>0</v>
      </c>
      <c r="QP42" s="34">
        <f>IF(QO42&lt;&gt;"",HLOOKUP(COUNT($NE42:QO42)+1,$G$4:$EH$8,QP$14,0)*$D42,IF($C42=QP$17,$G$8*$D42,""))</f>
        <v>0</v>
      </c>
      <c r="QQ42" s="34">
        <f>IF(QP42&lt;&gt;"",HLOOKUP(COUNT($NE42:QP42)+1,$G$4:$EH$8,QQ$14,0)*$D42,IF($C42=QQ$17,$G$8*$D42,""))</f>
        <v>0</v>
      </c>
      <c r="QR42" s="34">
        <f>IF(QQ42&lt;&gt;"",HLOOKUP(COUNT($NE42:QQ42)+1,$G$4:$EH$8,QR$14,0)*$D42,IF($C42=QR$17,$G$8*$D42,""))</f>
        <v>0</v>
      </c>
      <c r="QS42" s="34">
        <f>IF(QR42&lt;&gt;"",HLOOKUP(COUNT($NE42:QR42)+1,$G$4:$EH$8,QS$14,0)*$D42,IF($C42=QS$17,$G$8*$D42,""))</f>
        <v>0</v>
      </c>
      <c r="QT42" s="34">
        <f>IF(QS42&lt;&gt;"",HLOOKUP(COUNT($NE42:QS42)+1,$G$4:$EH$8,QT$14,0)*$D42,IF($C42=QT$17,$G$8*$D42,""))</f>
        <v>0</v>
      </c>
      <c r="QU42" s="34">
        <f>IF(QT42&lt;&gt;"",HLOOKUP(COUNT($NE42:QT42)+1,$G$4:$EH$8,QU$14,0)*$D42,IF($C42=QU$17,$G$8*$D42,""))</f>
        <v>0</v>
      </c>
      <c r="QV42" s="34">
        <f>IF(QU42&lt;&gt;"",HLOOKUP(COUNT($NE42:QU42)+1,$G$4:$EH$8,QV$14,0)*$D42,IF($C42=QV$17,$G$8*$D42,""))</f>
        <v>0</v>
      </c>
      <c r="QW42" s="34">
        <f>IF(QV42&lt;&gt;"",HLOOKUP(COUNT($NE42:QV42)+1,$G$4:$EH$8,QW$14,0)*$D42,IF($C42=QW$17,$G$8*$D42,""))</f>
        <v>0</v>
      </c>
      <c r="QX42" s="34">
        <f>IF(QW42&lt;&gt;"",HLOOKUP(COUNT($NE42:QW42)+1,$G$4:$EH$8,QX$14,0)*$D42,IF($C42=QX$17,$G$8*$D42,""))</f>
        <v>0</v>
      </c>
      <c r="QY42" s="34">
        <f>IF(QX42&lt;&gt;"",HLOOKUP(COUNT($NE42:QX42)+1,$G$4:$EH$8,QY$14,0)*$D42,IF($C42=QY$17,$G$8*$D42,""))</f>
        <v>0</v>
      </c>
      <c r="QZ42" s="34">
        <f>IF(QY42&lt;&gt;"",HLOOKUP(COUNT($NE42:QY42)+1,$G$4:$EH$8,QZ$14,0)*$D42,IF($C42=QZ$17,$G$8*$D42,""))</f>
        <v>0</v>
      </c>
      <c r="RA42" s="34">
        <f>IF(QZ42&lt;&gt;"",HLOOKUP(COUNT($NE42:QZ42)+1,$G$4:$EH$8,RA$14,0)*$D42,IF($C42=RA$17,$G$8*$D42,""))</f>
        <v>0</v>
      </c>
      <c r="RB42" s="34">
        <f>IF(RA42&lt;&gt;"",HLOOKUP(COUNT($NE42:RA42)+1,$G$4:$EH$8,RB$14,0)*$D42,IF($C42=RB$17,$G$8*$D42,""))</f>
        <v>0</v>
      </c>
      <c r="RC42" s="34">
        <f>IF(RB42&lt;&gt;"",HLOOKUP(COUNT($NE42:RB42)+1,$G$4:$EH$8,RC$14,0)*$D42,IF($C42=RC$17,$G$8*$D42,""))</f>
        <v>0</v>
      </c>
      <c r="RD42" s="34">
        <f>IF(RC42&lt;&gt;"",HLOOKUP(COUNT($NE42:RC42)+1,$G$4:$EH$8,RD$14,0)*$D42,IF($C42=RD$17,$G$8*$D42,""))</f>
        <v>0</v>
      </c>
      <c r="RE42" s="34">
        <f>IF(RD42&lt;&gt;"",HLOOKUP(COUNT($NE42:RD42)+1,$G$4:$EH$8,RE$14,0)*$D42,IF($C42=RE$17,$G$8*$D42,""))</f>
        <v>0</v>
      </c>
      <c r="RF42" s="34">
        <f>IF(RE42&lt;&gt;"",HLOOKUP(COUNT($NE42:RE42)+1,$G$4:$EH$8,RF$14,0)*$D42,IF($C42=RF$17,$G$8*$D42,""))</f>
        <v>0</v>
      </c>
      <c r="RG42" s="34">
        <f>IF(RF42&lt;&gt;"",HLOOKUP(COUNT($NE42:RF42)+1,$G$4:$EH$8,RG$14,0)*$D42,IF($C42=RG$17,$G$8*$D42,""))</f>
        <v>0</v>
      </c>
      <c r="RH42" s="34">
        <f>IF(RG42&lt;&gt;"",HLOOKUP(COUNT($NE42:RG42)+1,$G$4:$EH$8,RH$14,0)*$D42,IF($C42=RH$17,$G$8*$D42,""))</f>
        <v>0</v>
      </c>
      <c r="RI42" s="34">
        <f>IF(RH42&lt;&gt;"",HLOOKUP(COUNT($NE42:RH42)+1,$G$4:$EH$8,RI$14,0)*$D42,IF($C42=RI$17,$G$8*$D42,""))</f>
        <v>0</v>
      </c>
      <c r="RJ42" s="34">
        <f>IF(RI42&lt;&gt;"",HLOOKUP(COUNT($NE42:RI42)+1,$G$4:$EH$8,RJ$14,0)*$D42,IF($C42=RJ$17,$G$8*$D42,""))</f>
        <v>0</v>
      </c>
      <c r="RK42" s="34">
        <f>IF(RJ42&lt;&gt;"",HLOOKUP(COUNT($NE42:RJ42)+1,$G$4:$EH$8,RK$14,0)*$D42,IF($C42=RK$17,$G$8*$D42,""))</f>
        <v>0</v>
      </c>
      <c r="RL42" s="34">
        <f>IF(RK42&lt;&gt;"",HLOOKUP(COUNT($NE42:RK42)+1,$G$4:$EH$8,RL$14,0)*$D42,IF($C42=RL$17,$G$8*$D42,""))</f>
        <v>0</v>
      </c>
      <c r="RM42" s="34">
        <f>IF(RL42&lt;&gt;"",HLOOKUP(COUNT($NE42:RL42)+1,$G$4:$EH$8,RM$14,0)*$D42,IF($C42=RM$17,$G$8*$D42,""))</f>
        <v>0</v>
      </c>
      <c r="RN42" s="34">
        <f>IF(RM42&lt;&gt;"",HLOOKUP(COUNT($NE42:RM42)+1,$G$4:$EH$8,RN$14,0)*$D42,IF($C42=RN$17,$G$8*$D42,""))</f>
        <v>0</v>
      </c>
      <c r="RO42" s="34">
        <f>IF(RN42&lt;&gt;"",HLOOKUP(COUNT($NE42:RN42)+1,$G$4:$EH$8,RO$14,0)*$D42,IF($C42=RO$17,$G$8*$D42,""))</f>
        <v>0</v>
      </c>
      <c r="RP42" s="34">
        <f>IF(RO42&lt;&gt;"",HLOOKUP(COUNT($NE42:RO42)+1,$G$4:$EH$8,RP$14,0)*$D42,IF($C42=RP$17,$G$8*$D42,""))</f>
        <v>0</v>
      </c>
      <c r="RQ42" s="34">
        <f>IF(RP42&lt;&gt;"",HLOOKUP(COUNT($NE42:RP42)+1,$G$4:$EH$8,RQ$14,0)*$D42,IF($C42=RQ$17,$G$8*$D42,""))</f>
        <v>0</v>
      </c>
      <c r="RR42" s="34">
        <f>IF(RQ42&lt;&gt;"",HLOOKUP(COUNT($NE42:RQ42)+1,$G$4:$EH$8,RR$14,0)*$D42,IF($C42=RR$17,$G$8*$D42,""))</f>
        <v>0</v>
      </c>
      <c r="RS42" s="34">
        <f>IF(RR42&lt;&gt;"",HLOOKUP(COUNT($NE42:RR42)+1,$G$4:$EH$8,RS$14,0)*$D42,IF($C42=RS$17,$G$8*$D42,""))</f>
        <v>0</v>
      </c>
      <c r="RT42" s="34">
        <f>IF(RS42&lt;&gt;"",HLOOKUP(COUNT($NE42:RS42)+1,$G$4:$EH$8,RT$14,0)*$D42,IF($C42=RT$17,$G$8*$D42,""))</f>
        <v>0</v>
      </c>
      <c r="RU42" s="34">
        <f>IF(RT42&lt;&gt;"",HLOOKUP(COUNT($NE42:RT42)+1,$G$4:$EH$8,RU$14,0)*$D42,IF($C42=RU$17,$G$8*$D42,""))</f>
        <v>0</v>
      </c>
      <c r="RW42" s="34" t="str">
        <f>IF(RV42&lt;&gt;"",HLOOKUP(COUNT($RV42:RV42)+1,$G$4:$EH$9,RW$14,0)*$D42,IF($C42=RW$17,$G$9*$D42,""))</f>
        <v/>
      </c>
      <c r="RX42" s="34" t="str">
        <f>IF(RW42&lt;&gt;"",HLOOKUP(COUNT($RV42:RW42)+1,$G$4:$EH$9,RX$14,0)*$D42,IF($C42=RX$17,$G$9*$D42,""))</f>
        <v/>
      </c>
      <c r="RY42" s="34" t="str">
        <f>IF(RX42&lt;&gt;"",HLOOKUP(COUNT($RV42:RX42)+1,$G$4:$EH$9,RY$14,0)*$D42,IF($C42=RY$17,$G$9*$D42,""))</f>
        <v/>
      </c>
      <c r="RZ42" s="34" t="str">
        <f>IF(RY42&lt;&gt;"",HLOOKUP(COUNT($RV42:RY42)+1,$G$4:$EH$9,RZ$14,0)*$D42,IF($C42=RZ$17,$G$9*$D42,""))</f>
        <v/>
      </c>
      <c r="SA42" s="34" t="str">
        <f>IF(RZ42&lt;&gt;"",HLOOKUP(COUNT($RV42:RZ42)+1,$G$4:$EH$9,SA$14,0)*$D42,IF($C42=SA$17,$G$9*$D42,""))</f>
        <v/>
      </c>
      <c r="SB42" s="34" t="str">
        <f>IF(SA42&lt;&gt;"",HLOOKUP(COUNT($RV42:SA42)+1,$G$4:$EH$9,SB$14,0)*$D42,IF($C42=SB$17,$G$9*$D42,""))</f>
        <v/>
      </c>
      <c r="SC42" s="34" t="str">
        <f>IF(SB42&lt;&gt;"",HLOOKUP(COUNT($RV42:SB42)+1,$G$4:$EH$9,SC$14,0)*$D42,IF($C42=SC$17,$G$9*$D42,""))</f>
        <v/>
      </c>
      <c r="SD42" s="34" t="str">
        <f>IF(SC42&lt;&gt;"",HLOOKUP(COUNT($RV42:SC42)+1,$G$4:$EH$9,SD$14,0)*$D42,IF($C42=SD$17,$G$9*$D42,""))</f>
        <v/>
      </c>
      <c r="SE42" s="34" t="str">
        <f>IF(SD42&lt;&gt;"",HLOOKUP(COUNT($RV42:SD42)+1,$G$4:$EH$9,SE$14,0)*$D42,IF($C42=SE$17,$G$9*$D42,""))</f>
        <v/>
      </c>
      <c r="SF42" s="34" t="str">
        <f>IF(SE42&lt;&gt;"",HLOOKUP(COUNT($RV42:SE42)+1,$G$4:$EH$9,SF$14,0)*$D42,IF($C42=SF$17,$G$9*$D42,""))</f>
        <v/>
      </c>
      <c r="SG42" s="34" t="str">
        <f>IF(SF42&lt;&gt;"",HLOOKUP(COUNT($RV42:SF42)+1,$G$4:$EH$9,SG$14,0)*$D42,IF($C42=SG$17,$G$9*$D42,""))</f>
        <v/>
      </c>
      <c r="SH42" s="34" t="str">
        <f>IF(SG42&lt;&gt;"",HLOOKUP(COUNT($RV42:SG42)+1,$G$4:$EH$9,SH$14,0)*$D42,IF($C42=SH$17,$G$9*$D42,""))</f>
        <v/>
      </c>
      <c r="SI42" s="34" t="str">
        <f>IF(SH42&lt;&gt;"",HLOOKUP(COUNT($RV42:SH42)+1,$G$4:$EH$9,SI$14,0)*$D42,IF($C42=SI$17,$G$9*$D42,""))</f>
        <v/>
      </c>
      <c r="SJ42" s="34" t="str">
        <f>IF(SI42&lt;&gt;"",HLOOKUP(COUNT($RV42:SI42)+1,$G$4:$EH$9,SJ$14,0)*$D42,IF($C42=SJ$17,$G$9*$D42,""))</f>
        <v/>
      </c>
      <c r="SK42" s="34" t="str">
        <f>IF(SJ42&lt;&gt;"",HLOOKUP(COUNT($RV42:SJ42)+1,$G$4:$EH$9,SK$14,0)*$D42,IF($C42=SK$17,$G$9*$D42,""))</f>
        <v/>
      </c>
      <c r="SL42" s="34" t="str">
        <f>IF(SK42&lt;&gt;"",HLOOKUP(COUNT($RV42:SK42)+1,$G$4:$EH$9,SL$14,0)*$D42,IF($C42=SL$17,$G$9*$D42,""))</f>
        <v/>
      </c>
      <c r="SM42" s="34" t="str">
        <f>IF(SL42&lt;&gt;"",HLOOKUP(COUNT($RV42:SL42)+1,$G$4:$EH$9,SM$14,0)*$D42,IF($C42=SM$17,$G$9*$D42,""))</f>
        <v/>
      </c>
      <c r="SN42" s="34" t="str">
        <f>IF(SM42&lt;&gt;"",HLOOKUP(COUNT($RV42:SM42)+1,$G$4:$EH$9,SN$14,0)*$D42,IF($C42=SN$17,$G$9*$D42,""))</f>
        <v/>
      </c>
      <c r="SO42" s="34" t="str">
        <f>IF(SN42&lt;&gt;"",HLOOKUP(COUNT($RV42:SN42)+1,$G$4:$EH$9,SO$14,0)*$D42,IF($C42=SO$17,$G$9*$D42,""))</f>
        <v/>
      </c>
      <c r="SP42" s="34" t="str">
        <f>IF(SO42&lt;&gt;"",HLOOKUP(COUNT($RV42:SO42)+1,$G$4:$EH$9,SP$14,0)*$D42,IF($C42=SP$17,$G$9*$D42,""))</f>
        <v/>
      </c>
      <c r="SQ42" s="34" t="str">
        <f>IF(SP42&lt;&gt;"",HLOOKUP(COUNT($RV42:SP42)+1,$G$4:$EH$9,SQ$14,0)*$D42,IF($C42=SQ$17,$G$9*$D42,""))</f>
        <v/>
      </c>
      <c r="SR42" s="34" t="str">
        <f>IF(SQ42&lt;&gt;"",HLOOKUP(COUNT($RV42:SQ42)+1,$G$4:$EH$9,SR$14,0)*$D42,IF($C42=SR$17,$G$9*$D42,""))</f>
        <v/>
      </c>
      <c r="SS42" s="34" t="str">
        <f>IF(SR42&lt;&gt;"",HLOOKUP(COUNT($RV42:SR42)+1,$G$4:$EH$9,SS$14,0)*$D42,IF($C42=SS$17,$G$9*$D42,""))</f>
        <v/>
      </c>
      <c r="ST42" s="34">
        <f>IF(SS42&lt;&gt;"",HLOOKUP(COUNT($RV42:SS42)+1,$G$4:$EH$9,ST$14,0)*$D42,IF($C42=ST$17,$G$9*$D42,""))</f>
        <v>5800</v>
      </c>
      <c r="SU42" s="34">
        <f>IF(ST42&lt;&gt;"",HLOOKUP(COUNT($RV42:ST42)+1,$G$4:$EH$9,SU$14,0)*$D42,IF($C42=SU$17,$G$9*$D42,""))</f>
        <v>0</v>
      </c>
      <c r="SV42" s="34">
        <f>IF(SU42&lt;&gt;"",HLOOKUP(COUNT($RV42:SU42)+1,$G$4:$EH$9,SV$14,0)*$D42,IF($C42=SV$17,$G$9*$D42,""))</f>
        <v>0</v>
      </c>
      <c r="SW42" s="34">
        <f>IF(SV42&lt;&gt;"",HLOOKUP(COUNT($RV42:SV42)+1,$G$4:$EH$9,SW$14,0)*$D42,IF($C42=SW$17,$G$9*$D42,""))</f>
        <v>0</v>
      </c>
      <c r="SX42" s="34">
        <f>IF(SW42&lt;&gt;"",HLOOKUP(COUNT($RV42:SW42)+1,$G$4:$EH$9,SX$14,0)*$D42,IF($C42=SX$17,$G$9*$D42,""))</f>
        <v>0</v>
      </c>
      <c r="SY42" s="34">
        <f>IF(SX42&lt;&gt;"",HLOOKUP(COUNT($RV42:SX42)+1,$G$4:$EH$9,SY$14,0)*$D42,IF($C42=SY$17,$G$9*$D42,""))</f>
        <v>0</v>
      </c>
      <c r="SZ42" s="34">
        <f>IF(SY42&lt;&gt;"",HLOOKUP(COUNT($RV42:SY42)+1,$G$4:$EH$9,SZ$14,0)*$D42,IF($C42=SZ$17,$G$9*$D42,""))</f>
        <v>0</v>
      </c>
      <c r="TA42" s="34">
        <f>IF(SZ42&lt;&gt;"",HLOOKUP(COUNT($RV42:SZ42)+1,$G$4:$EH$9,TA$14,0)*$D42,IF($C42=TA$17,$G$9*$D42,""))</f>
        <v>0</v>
      </c>
      <c r="TB42" s="34">
        <f>IF(TA42&lt;&gt;"",HLOOKUP(COUNT($RV42:TA42)+1,$G$4:$EH$9,TB$14,0)*$D42,IF($C42=TB$17,$G$9*$D42,""))</f>
        <v>0</v>
      </c>
      <c r="TC42" s="34">
        <f>IF(TB42&lt;&gt;"",HLOOKUP(COUNT($RV42:TB42)+1,$G$4:$EH$9,TC$14,0)*$D42,IF($C42=TC$17,$G$9*$D42,""))</f>
        <v>0</v>
      </c>
      <c r="TD42" s="34">
        <f>IF(TC42&lt;&gt;"",HLOOKUP(COUNT($RV42:TC42)+1,$G$4:$EH$9,TD$14,0)*$D42,IF($C42=TD$17,$G$9*$D42,""))</f>
        <v>0</v>
      </c>
      <c r="TE42" s="34">
        <f>IF(TD42&lt;&gt;"",HLOOKUP(COUNT($RV42:TD42)+1,$G$4:$EH$9,TE$14,0)*$D42,IF($C42=TE$17,$G$9*$D42,""))</f>
        <v>0</v>
      </c>
      <c r="TF42" s="34">
        <f>IF(TE42&lt;&gt;"",HLOOKUP(COUNT($RV42:TE42)+1,$G$4:$EH$9,TF$14,0)*$D42,IF($C42=TF$17,$G$9*$D42,""))</f>
        <v>0</v>
      </c>
      <c r="TG42" s="34">
        <f>IF(TF42&lt;&gt;"",HLOOKUP(COUNT($RV42:TF42)+1,$G$4:$EH$9,TG$14,0)*$D42,IF($C42=TG$17,$G$9*$D42,""))</f>
        <v>0</v>
      </c>
      <c r="TH42" s="34">
        <f>IF(TG42&lt;&gt;"",HLOOKUP(COUNT($RV42:TG42)+1,$G$4:$EH$9,TH$14,0)*$D42,IF($C42=TH$17,$G$9*$D42,""))</f>
        <v>0</v>
      </c>
      <c r="TI42" s="34">
        <f>IF(TH42&lt;&gt;"",HLOOKUP(COUNT($RV42:TH42)+1,$G$4:$EH$9,TI$14,0)*$D42,IF($C42=TI$17,$G$9*$D42,""))</f>
        <v>0</v>
      </c>
      <c r="TJ42" s="34">
        <f>IF(TI42&lt;&gt;"",HLOOKUP(COUNT($RV42:TI42)+1,$G$4:$EH$9,TJ$14,0)*$D42,IF($C42=TJ$17,$G$9*$D42,""))</f>
        <v>0</v>
      </c>
      <c r="TK42" s="34">
        <f>IF(TJ42&lt;&gt;"",HLOOKUP(COUNT($RV42:TJ42)+1,$G$4:$EH$9,TK$14,0)*$D42,IF($C42=TK$17,$G$9*$D42,""))</f>
        <v>0</v>
      </c>
      <c r="TL42" s="34">
        <f>IF(TK42&lt;&gt;"",HLOOKUP(COUNT($RV42:TK42)+1,$G$4:$EH$9,TL$14,0)*$D42,IF($C42=TL$17,$G$9*$D42,""))</f>
        <v>0</v>
      </c>
      <c r="TM42" s="34">
        <f>IF(TL42&lt;&gt;"",HLOOKUP(COUNT($RV42:TL42)+1,$G$4:$EH$9,TM$14,0)*$D42,IF($C42=TM$17,$G$9*$D42,""))</f>
        <v>0</v>
      </c>
      <c r="TN42" s="34">
        <f>IF(TM42&lt;&gt;"",HLOOKUP(COUNT($RV42:TM42)+1,$G$4:$EH$9,TN$14,0)*$D42,IF($C42=TN$17,$G$9*$D42,""))</f>
        <v>0</v>
      </c>
      <c r="TO42" s="34">
        <f>IF(TN42&lt;&gt;"",HLOOKUP(COUNT($RV42:TN42)+1,$G$4:$EH$9,TO$14,0)*$D42,IF($C42=TO$17,$G$9*$D42,""))</f>
        <v>0</v>
      </c>
      <c r="TP42" s="34">
        <f>IF(TO42&lt;&gt;"",HLOOKUP(COUNT($RV42:TO42)+1,$G$4:$EH$9,TP$14,0)*$D42,IF($C42=TP$17,$G$9*$D42,""))</f>
        <v>0</v>
      </c>
      <c r="TQ42" s="34">
        <f>IF(TP42&lt;&gt;"",HLOOKUP(COUNT($RV42:TP42)+1,$G$4:$EH$9,TQ$14,0)*$D42,IF($C42=TQ$17,$G$9*$D42,""))</f>
        <v>0</v>
      </c>
      <c r="TR42" s="34">
        <f>IF(TQ42&lt;&gt;"",HLOOKUP(COUNT($RV42:TQ42)+1,$G$4:$EH$9,TR$14,0)*$D42,IF($C42=TR$17,$G$9*$D42,""))</f>
        <v>0</v>
      </c>
      <c r="TS42" s="34">
        <f>IF(TR42&lt;&gt;"",HLOOKUP(COUNT($RV42:TR42)+1,$G$4:$EH$9,TS$14,0)*$D42,IF($C42=TS$17,$G$9*$D42,""))</f>
        <v>0</v>
      </c>
      <c r="TT42" s="34">
        <f>IF(TS42&lt;&gt;"",HLOOKUP(COUNT($RV42:TS42)+1,$G$4:$EH$9,TT$14,0)*$D42,IF($C42=TT$17,$G$9*$D42,""))</f>
        <v>0</v>
      </c>
      <c r="TU42" s="34">
        <f>IF(TT42&lt;&gt;"",HLOOKUP(COUNT($RV42:TT42)+1,$G$4:$EH$9,TU$14,0)*$D42,IF($C42=TU$17,$G$9*$D42,""))</f>
        <v>0</v>
      </c>
      <c r="TV42" s="34">
        <f>IF(TU42&lt;&gt;"",HLOOKUP(COUNT($RV42:TU42)+1,$G$4:$EH$9,TV$14,0)*$D42,IF($C42=TV$17,$G$9*$D42,""))</f>
        <v>0</v>
      </c>
      <c r="TW42" s="34">
        <f>IF(TV42&lt;&gt;"",HLOOKUP(COUNT($RV42:TV42)+1,$G$4:$EH$9,TW$14,0)*$D42,IF($C42=TW$17,$G$9*$D42,""))</f>
        <v>0</v>
      </c>
      <c r="TX42" s="34">
        <f>IF(TW42&lt;&gt;"",HLOOKUP(COUNT($RV42:TW42)+1,$G$4:$EH$9,TX$14,0)*$D42,IF($C42=TX$17,$G$9*$D42,""))</f>
        <v>0</v>
      </c>
      <c r="TY42" s="34">
        <f>IF(TX42&lt;&gt;"",HLOOKUP(COUNT($RV42:TX42)+1,$G$4:$EH$9,TY$14,0)*$D42,IF($C42=TY$17,$G$9*$D42,""))</f>
        <v>0</v>
      </c>
      <c r="TZ42" s="34">
        <f>IF(TY42&lt;&gt;"",HLOOKUP(COUNT($RV42:TY42)+1,$G$4:$EH$9,TZ$14,0)*$D42,IF($C42=TZ$17,$G$9*$D42,""))</f>
        <v>0</v>
      </c>
      <c r="UA42" s="34">
        <f>IF(TZ42&lt;&gt;"",HLOOKUP(COUNT($RV42:TZ42)+1,$G$4:$EH$9,UA$14,0)*$D42,IF($C42=UA$17,$G$9*$D42,""))</f>
        <v>0</v>
      </c>
      <c r="UB42" s="34">
        <f>IF(UA42&lt;&gt;"",HLOOKUP(COUNT($RV42:UA42)+1,$G$4:$EH$9,UB$14,0)*$D42,IF($C42=UB$17,$G$9*$D42,""))</f>
        <v>0</v>
      </c>
      <c r="UC42" s="34">
        <f>IF(UB42&lt;&gt;"",HLOOKUP(COUNT($RV42:UB42)+1,$G$4:$EH$9,UC$14,0)*$D42,IF($C42=UC$17,$G$9*$D42,""))</f>
        <v>0</v>
      </c>
      <c r="UD42" s="34">
        <f>IF(UC42&lt;&gt;"",HLOOKUP(COUNT($RV42:UC42)+1,$G$4:$EH$9,UD$14,0)*$D42,IF($C42=UD$17,$G$9*$D42,""))</f>
        <v>0</v>
      </c>
      <c r="UE42" s="34">
        <f>IF(UD42&lt;&gt;"",HLOOKUP(COUNT($RV42:UD42)+1,$G$4:$EH$9,UE$14,0)*$D42,IF($C42=UE$17,$G$9*$D42,""))</f>
        <v>0</v>
      </c>
      <c r="UF42" s="34">
        <f>IF(UE42&lt;&gt;"",HLOOKUP(COUNT($RV42:UE42)+1,$G$4:$EH$9,UF$14,0)*$D42,IF($C42=UF$17,$G$9*$D42,""))</f>
        <v>0</v>
      </c>
      <c r="UG42" s="34">
        <f>IF(UF42&lt;&gt;"",HLOOKUP(COUNT($RV42:UF42)+1,$G$4:$EH$9,UG$14,0)*$D42,IF($C42=UG$17,$G$9*$D42,""))</f>
        <v>0</v>
      </c>
      <c r="UH42" s="34">
        <f>IF(UG42&lt;&gt;"",HLOOKUP(COUNT($RV42:UG42)+1,$G$4:$EH$9,UH$14,0)*$D42,IF($C42=UH$17,$G$9*$D42,""))</f>
        <v>0</v>
      </c>
      <c r="UI42" s="34">
        <f>IF(UH42&lt;&gt;"",HLOOKUP(COUNT($RV42:UH42)+1,$G$4:$EH$9,UI$14,0)*$D42,IF($C42=UI$17,$G$9*$D42,""))</f>
        <v>0</v>
      </c>
      <c r="UJ42" s="34">
        <f>IF(UI42&lt;&gt;"",HLOOKUP(COUNT($RV42:UI42)+1,$G$4:$EH$9,UJ$14,0)*$D42,IF($C42=UJ$17,$G$9*$D42,""))</f>
        <v>0</v>
      </c>
      <c r="UK42" s="34">
        <f>IF(UJ42&lt;&gt;"",HLOOKUP(COUNT($RV42:UJ42)+1,$G$4:$EH$9,UK$14,0)*$D42,IF($C42=UK$17,$G$9*$D42,""))</f>
        <v>0</v>
      </c>
      <c r="UL42" s="34">
        <f>IF(UK42&lt;&gt;"",HLOOKUP(COUNT($RV42:UK42)+1,$G$4:$EH$9,UL$14,0)*$D42,IF($C42=UL$17,$G$9*$D42,""))</f>
        <v>0</v>
      </c>
      <c r="UM42" s="34">
        <f>IF(UL42&lt;&gt;"",HLOOKUP(COUNT($RV42:UL42)+1,$G$4:$EH$9,UM$14,0)*$D42,IF($C42=UM$17,$G$9*$D42,""))</f>
        <v>0</v>
      </c>
      <c r="UN42" s="34">
        <f>IF(UM42&lt;&gt;"",HLOOKUP(COUNT($RV42:UM42)+1,$G$4:$EH$9,UN$14,0)*$D42,IF($C42=UN$17,$G$9*$D42,""))</f>
        <v>0</v>
      </c>
      <c r="UO42" s="34">
        <f>IF(UN42&lt;&gt;"",HLOOKUP(COUNT($RV42:UN42)+1,$G$4:$EH$9,UO$14,0)*$D42,IF($C42=UO$17,$G$9*$D42,""))</f>
        <v>0</v>
      </c>
      <c r="UP42" s="34">
        <f>IF(UO42&lt;&gt;"",HLOOKUP(COUNT($RV42:UO42)+1,$G$4:$EH$9,UP$14,0)*$D42,IF($C42=UP$17,$G$9*$D42,""))</f>
        <v>0</v>
      </c>
      <c r="UQ42" s="34">
        <f>IF(UP42&lt;&gt;"",HLOOKUP(COUNT($RV42:UP42)+1,$G$4:$EH$9,UQ$14,0)*$D42,IF($C42=UQ$17,$G$9*$D42,""))</f>
        <v>0</v>
      </c>
      <c r="UR42" s="34">
        <f>IF(UQ42&lt;&gt;"",HLOOKUP(COUNT($RV42:UQ42)+1,$G$4:$EH$9,UR$14,0)*$D42,IF($C42=UR$17,$G$9*$D42,""))</f>
        <v>0</v>
      </c>
      <c r="US42" s="34">
        <f>IF(UR42&lt;&gt;"",HLOOKUP(COUNT($RV42:UR42)+1,$G$4:$EH$9,US$14,0)*$D42,IF($C42=US$17,$G$9*$D42,""))</f>
        <v>0</v>
      </c>
      <c r="UT42" s="34">
        <f>IF(US42&lt;&gt;"",HLOOKUP(COUNT($RV42:US42)+1,$G$4:$EH$9,UT$14,0)*$D42,IF($C42=UT$17,$G$9*$D42,""))</f>
        <v>0</v>
      </c>
      <c r="UU42" s="34">
        <f>IF(UT42&lt;&gt;"",HLOOKUP(COUNT($RV42:UT42)+1,$G$4:$EH$9,UU$14,0)*$D42,IF($C42=UU$17,$G$9*$D42,""))</f>
        <v>0</v>
      </c>
      <c r="UV42" s="34">
        <f>IF(UU42&lt;&gt;"",HLOOKUP(COUNT($RV42:UU42)+1,$G$4:$EH$9,UV$14,0)*$D42,IF($C42=UV$17,$G$9*$D42,""))</f>
        <v>0</v>
      </c>
      <c r="UW42" s="34">
        <f>IF(UV42&lt;&gt;"",HLOOKUP(COUNT($RV42:UV42)+1,$G$4:$EH$9,UW$14,0)*$D42,IF($C42=UW$17,$G$9*$D42,""))</f>
        <v>0</v>
      </c>
      <c r="UX42" s="34">
        <f>IF(UW42&lt;&gt;"",HLOOKUP(COUNT($RV42:UW42)+1,$G$4:$EH$9,UX$14,0)*$D42,IF($C42=UX$17,$G$9*$D42,""))</f>
        <v>0</v>
      </c>
      <c r="UY42" s="34">
        <f>IF(UX42&lt;&gt;"",HLOOKUP(COUNT($RV42:UX42)+1,$G$4:$EH$9,UY$14,0)*$D42,IF($C42=UY$17,$G$9*$D42,""))</f>
        <v>0</v>
      </c>
      <c r="UZ42" s="34">
        <f>IF(UY42&lt;&gt;"",HLOOKUP(COUNT($RV42:UY42)+1,$G$4:$EH$9,UZ$14,0)*$D42,IF($C42=UZ$17,$G$9*$D42,""))</f>
        <v>0</v>
      </c>
      <c r="VA42" s="34">
        <f>IF(UZ42&lt;&gt;"",HLOOKUP(COUNT($RV42:UZ42)+1,$G$4:$EH$9,VA$14,0)*$D42,IF($C42=VA$17,$G$9*$D42,""))</f>
        <v>0</v>
      </c>
      <c r="VB42" s="34">
        <f>IF(VA42&lt;&gt;"",HLOOKUP(COUNT($RV42:VA42)+1,$G$4:$EH$9,VB$14,0)*$D42,IF($C42=VB$17,$G$9*$D42,""))</f>
        <v>0</v>
      </c>
      <c r="VC42" s="34">
        <f>IF(VB42&lt;&gt;"",HLOOKUP(COUNT($RV42:VB42)+1,$G$4:$EH$9,VC$14,0)*$D42,IF($C42=VC$17,$G$9*$D42,""))</f>
        <v>0</v>
      </c>
      <c r="VD42" s="34">
        <f>IF(VC42&lt;&gt;"",HLOOKUP(COUNT($RV42:VC42)+1,$G$4:$EH$9,VD$14,0)*$D42,IF($C42=VD$17,$G$9*$D42,""))</f>
        <v>0</v>
      </c>
      <c r="VE42" s="34">
        <f>IF(VD42&lt;&gt;"",HLOOKUP(COUNT($RV42:VD42)+1,$G$4:$EH$9,VE$14,0)*$D42,IF($C42=VE$17,$G$9*$D42,""))</f>
        <v>0</v>
      </c>
      <c r="VF42" s="34">
        <f>IF(VE42&lt;&gt;"",HLOOKUP(COUNT($RV42:VE42)+1,$G$4:$EH$9,VF$14,0)*$D42,IF($C42=VF$17,$G$9*$D42,""))</f>
        <v>0</v>
      </c>
      <c r="VG42" s="34">
        <f>IF(VF42&lt;&gt;"",HLOOKUP(COUNT($RV42:VF42)+1,$G$4:$EH$9,VG$14,0)*$D42,IF($C42=VG$17,$G$9*$D42,""))</f>
        <v>0</v>
      </c>
      <c r="VH42" s="34">
        <f>IF(VG42&lt;&gt;"",HLOOKUP(COUNT($RV42:VG42)+1,$G$4:$EH$9,VH$14,0)*$D42,IF($C42=VH$17,$G$9*$D42,""))</f>
        <v>0</v>
      </c>
      <c r="VI42" s="34">
        <f>IF(VH42&lt;&gt;"",HLOOKUP(COUNT($RV42:VH42)+1,$G$4:$EH$9,VI$14,0)*$D42,IF($C42=VI$17,$G$9*$D42,""))</f>
        <v>0</v>
      </c>
      <c r="VJ42" s="34">
        <f>IF(VI42&lt;&gt;"",HLOOKUP(COUNT($RV42:VI42)+1,$G$4:$EH$9,VJ$14,0)*$D42,IF($C42=VJ$17,$G$9*$D42,""))</f>
        <v>0</v>
      </c>
      <c r="VK42" s="34">
        <f>IF(VJ42&lt;&gt;"",HLOOKUP(COUNT($RV42:VJ42)+1,$G$4:$EH$9,VK$14,0)*$D42,IF($C42=VK$17,$G$9*$D42,""))</f>
        <v>0</v>
      </c>
      <c r="VL42" s="34">
        <f>IF(VK42&lt;&gt;"",HLOOKUP(COUNT($RV42:VK42)+1,$G$4:$EH$9,VL$14,0)*$D42,IF($C42=VL$17,$G$9*$D42,""))</f>
        <v>0</v>
      </c>
      <c r="VM42" s="34">
        <f>IF(VL42&lt;&gt;"",HLOOKUP(COUNT($RV42:VL42)+1,$G$4:$EH$9,VM$14,0)*$D42,IF($C42=VM$17,$G$9*$D42,""))</f>
        <v>0</v>
      </c>
      <c r="VN42" s="34">
        <f>IF(VM42&lt;&gt;"",HLOOKUP(COUNT($RV42:VM42)+1,$G$4:$EH$9,VN$14,0)*$D42,IF($C42=VN$17,$G$9*$D42,""))</f>
        <v>0</v>
      </c>
      <c r="VO42" s="34">
        <f>IF(VN42&lt;&gt;"",HLOOKUP(COUNT($RV42:VN42)+1,$G$4:$EH$9,VO$14,0)*$D42,IF($C42=VO$17,$G$9*$D42,""))</f>
        <v>0</v>
      </c>
      <c r="VP42" s="34">
        <f>IF(VO42&lt;&gt;"",HLOOKUP(COUNT($RV42:VO42)+1,$G$4:$EH$9,VP$14,0)*$D42,IF($C42=VP$17,$G$9*$D42,""))</f>
        <v>0</v>
      </c>
      <c r="VQ42" s="34">
        <f>IF(VP42&lt;&gt;"",HLOOKUP(COUNT($RV42:VP42)+1,$G$4:$EH$9,VQ$14,0)*$D42,IF($C42=VQ$17,$G$9*$D42,""))</f>
        <v>0</v>
      </c>
      <c r="VR42" s="34">
        <f>IF(VQ42&lt;&gt;"",HLOOKUP(COUNT($RV42:VQ42)+1,$G$4:$EH$9,VR$14,0)*$D42,IF($C42=VR$17,$G$9*$D42,""))</f>
        <v>0</v>
      </c>
      <c r="VS42" s="34">
        <f>IF(VR42&lt;&gt;"",HLOOKUP(COUNT($RV42:VR42)+1,$G$4:$EH$9,VS$14,0)*$D42,IF($C42=VS$17,$G$9*$D42,""))</f>
        <v>0</v>
      </c>
      <c r="VT42" s="34">
        <f>IF(VS42&lt;&gt;"",HLOOKUP(COUNT($RV42:VS42)+1,$G$4:$EH$9,VT$14,0)*$D42,IF($C42=VT$17,$G$9*$D42,""))</f>
        <v>0</v>
      </c>
      <c r="VU42" s="34">
        <f>IF(VT42&lt;&gt;"",HLOOKUP(COUNT($RV42:VT42)+1,$G$4:$EH$9,VU$14,0)*$D42,IF($C42=VU$17,$G$9*$D42,""))</f>
        <v>0</v>
      </c>
      <c r="VV42" s="34">
        <f>IF(VU42&lt;&gt;"",HLOOKUP(COUNT($RV42:VU42)+1,$G$4:$EH$9,VV$14,0)*$D42,IF($C42=VV$17,$G$9*$D42,""))</f>
        <v>0</v>
      </c>
      <c r="VW42" s="34">
        <f>IF(VV42&lt;&gt;"",HLOOKUP(COUNT($RV42:VV42)+1,$G$4:$EH$9,VW$14,0)*$D42,IF($C42=VW$17,$G$9*$D42,""))</f>
        <v>0</v>
      </c>
      <c r="VX42" s="34">
        <f>IF(VW42&lt;&gt;"",HLOOKUP(COUNT($RV42:VW42)+1,$G$4:$EH$9,VX$14,0)*$D42,IF($C42=VX$17,$G$9*$D42,""))</f>
        <v>0</v>
      </c>
      <c r="VY42" s="34">
        <f>IF(VX42&lt;&gt;"",HLOOKUP(COUNT($RV42:VX42)+1,$G$4:$EH$9,VY$14,0)*$D42,IF($C42=VY$17,$G$9*$D42,""))</f>
        <v>0</v>
      </c>
      <c r="VZ42" s="34">
        <f>IF(VY42&lt;&gt;"",HLOOKUP(COUNT($RV42:VY42)+1,$G$4:$EH$9,VZ$14,0)*$D42,IF($C42=VZ$17,$G$9*$D42,""))</f>
        <v>0</v>
      </c>
      <c r="WA42" s="34">
        <f>IF(VZ42&lt;&gt;"",HLOOKUP(COUNT($RV42:VZ42)+1,$G$4:$EH$9,WA$14,0)*$D42,IF($C42=WA$17,$G$9*$D42,""))</f>
        <v>0</v>
      </c>
      <c r="WB42" s="34">
        <f>IF(WA42&lt;&gt;"",HLOOKUP(COUNT($RV42:WA42)+1,$G$4:$EH$9,WB$14,0)*$D42,IF($C42=WB$17,$G$9*$D42,""))</f>
        <v>0</v>
      </c>
      <c r="WC42" s="34">
        <f>IF(WB42&lt;&gt;"",HLOOKUP(COUNT($RV42:WB42)+1,$G$4:$EH$9,WC$14,0)*$D42,IF($C42=WC$17,$G$9*$D42,""))</f>
        <v>0</v>
      </c>
      <c r="WD42" s="34">
        <f>IF(WC42&lt;&gt;"",HLOOKUP(COUNT($RV42:WC42)+1,$G$4:$EH$9,WD$14,0)*$D42,IF($C42=WD$17,$G$9*$D42,""))</f>
        <v>0</v>
      </c>
      <c r="WE42" s="34">
        <f>IF(WD42&lt;&gt;"",HLOOKUP(COUNT($RV42:WD42)+1,$G$4:$EH$9,WE$14,0)*$D42,IF($C42=WE$17,$G$9*$D42,""))</f>
        <v>0</v>
      </c>
      <c r="WF42" s="34">
        <f>IF(WE42&lt;&gt;"",HLOOKUP(COUNT($RV42:WE42)+1,$G$4:$EH$9,WF$14,0)*$D42,IF($C42=WF$17,$G$9*$D42,""))</f>
        <v>0</v>
      </c>
      <c r="WG42" s="34">
        <f>IF(WF42&lt;&gt;"",HLOOKUP(COUNT($RV42:WF42)+1,$G$4:$EH$9,WG$14,0)*$D42,IF($C42=WG$17,$G$9*$D42,""))</f>
        <v>0</v>
      </c>
      <c r="WH42" s="34">
        <f>IF(WG42&lt;&gt;"",HLOOKUP(COUNT($RV42:WG42)+1,$G$4:$EH$9,WH$14,0)*$D42,IF($C42=WH$17,$G$9*$D42,""))</f>
        <v>0</v>
      </c>
      <c r="WI42" s="34">
        <f>IF(WH42&lt;&gt;"",HLOOKUP(COUNT($RV42:WH42)+1,$G$4:$EH$9,WI$14,0)*$D42,IF($C42=WI$17,$G$9*$D42,""))</f>
        <v>0</v>
      </c>
      <c r="WJ42" s="34">
        <f>IF(WI42&lt;&gt;"",HLOOKUP(COUNT($RV42:WI42)+1,$G$4:$EH$9,WJ$14,0)*$D42,IF($C42=WJ$17,$G$9*$D42,""))</f>
        <v>0</v>
      </c>
      <c r="WK42" s="34">
        <f>IF(WJ42&lt;&gt;"",HLOOKUP(COUNT($RV42:WJ42)+1,$G$4:$EH$9,WK$14,0)*$D42,IF($C42=WK$17,$G$9*$D42,""))</f>
        <v>0</v>
      </c>
      <c r="WL42" s="34">
        <f>IF(WK42&lt;&gt;"",HLOOKUP(COUNT($RV42:WK42)+1,$G$4:$EH$9,WL$14,0)*$D42,IF($C42=WL$17,$G$9*$D42,""))</f>
        <v>0</v>
      </c>
    </row>
    <row r="43" spans="1:610" ht="15" x14ac:dyDescent="0.2">
      <c r="A43" s="25">
        <v>1</v>
      </c>
      <c r="B43" s="25" t="s">
        <v>81</v>
      </c>
      <c r="C43" s="62">
        <f t="shared" si="908"/>
        <v>25</v>
      </c>
      <c r="D43" s="30">
        <f>VLOOKUP(B43,Premissas!$R$8:$AD$18,(Histograma!A43+1),0)</f>
        <v>3</v>
      </c>
      <c r="G43" s="34" t="str">
        <f>IF(F43&lt;&gt;"",HLOOKUP(COUNT($F43:F43)+1,$G$4:$EH$8,G$14,0)*$D43,IF($C43=G$17,$G$5*$D43,""))</f>
        <v/>
      </c>
      <c r="H43" s="34" t="str">
        <f>IF(G43&lt;&gt;"",HLOOKUP(COUNT($F43:G43)+1,$G$4:$EH$8,H$14,0)*$D43,IF($C43=H$17,$G$5*$D43,""))</f>
        <v/>
      </c>
      <c r="I43" s="34" t="str">
        <f>IF(H43&lt;&gt;"",HLOOKUP(COUNT($F43:H43)+1,$G$4:$EH$8,I$14,0)*$D43,IF($C43=I$17,$G$5*$D43,""))</f>
        <v/>
      </c>
      <c r="J43" s="34" t="str">
        <f>IF(I43&lt;&gt;"",HLOOKUP(COUNT($F43:I43)+1,$G$4:$EH$8,J$14,0)*$D43,IF($C43=J$17,$G$5*$D43,""))</f>
        <v/>
      </c>
      <c r="K43" s="34" t="str">
        <f>IF(J43&lt;&gt;"",HLOOKUP(COUNT($F43:J43)+1,$G$4:$EH$8,K$14,0)*$D43,IF($C43=K$17,$G$5*$D43,""))</f>
        <v/>
      </c>
      <c r="L43" s="34" t="str">
        <f>IF(K43&lt;&gt;"",HLOOKUP(COUNT($F43:K43)+1,$G$4:$EH$8,L$14,0)*$D43,IF($C43=L$17,$G$5*$D43,""))</f>
        <v/>
      </c>
      <c r="M43" s="34" t="str">
        <f>IF(L43&lt;&gt;"",HLOOKUP(COUNT($F43:L43)+1,$G$4:$EH$8,M$14,0)*$D43,IF($C43=M$17,$G$5*$D43,""))</f>
        <v/>
      </c>
      <c r="N43" s="34" t="str">
        <f>IF(M43&lt;&gt;"",HLOOKUP(COUNT($F43:M43)+1,$G$4:$EH$8,N$14,0)*$D43,IF($C43=N$17,$G$5*$D43,""))</f>
        <v/>
      </c>
      <c r="O43" s="34" t="str">
        <f>IF(N43&lt;&gt;"",HLOOKUP(COUNT($F43:N43)+1,$G$4:$EH$8,O$14,0)*$D43,IF($C43=O$17,$G$5*$D43,""))</f>
        <v/>
      </c>
      <c r="P43" s="34" t="str">
        <f>IF(O43&lt;&gt;"",HLOOKUP(COUNT($F43:O43)+1,$G$4:$EH$8,P$14,0)*$D43,IF($C43=P$17,$G$5*$D43,""))</f>
        <v/>
      </c>
      <c r="Q43" s="34" t="str">
        <f>IF(P43&lt;&gt;"",HLOOKUP(COUNT($F43:P43)+1,$G$4:$EH$8,Q$14,0)*$D43,IF($C43=Q$17,$G$5*$D43,""))</f>
        <v/>
      </c>
      <c r="R43" s="34" t="str">
        <f>IF(Q43&lt;&gt;"",HLOOKUP(COUNT($F43:Q43)+1,$G$4:$EH$8,R$14,0)*$D43,IF($C43=R$17,$G$5*$D43,""))</f>
        <v/>
      </c>
      <c r="S43" s="34" t="str">
        <f>IF(R43&lt;&gt;"",HLOOKUP(COUNT($F43:R43)+1,$G$4:$EH$8,S$14,0)*$D43,IF($C43=S$17,$G$5*$D43,""))</f>
        <v/>
      </c>
      <c r="T43" s="34" t="str">
        <f>IF(S43&lt;&gt;"",HLOOKUP(COUNT($F43:S43)+1,$G$4:$EH$8,T$14,0)*$D43,IF($C43=T$17,$G$5*$D43,""))</f>
        <v/>
      </c>
      <c r="U43" s="34" t="str">
        <f>IF(T43&lt;&gt;"",HLOOKUP(COUNT($F43:T43)+1,$G$4:$EH$8,U$14,0)*$D43,IF($C43=U$17,$G$5*$D43,""))</f>
        <v/>
      </c>
      <c r="V43" s="34" t="str">
        <f>IF(U43&lt;&gt;"",HLOOKUP(COUNT($F43:U43)+1,$G$4:$EH$8,V$14,0)*$D43,IF($C43=V$17,$G$5*$D43,""))</f>
        <v/>
      </c>
      <c r="W43" s="34" t="str">
        <f>IF(V43&lt;&gt;"",HLOOKUP(COUNT($F43:V43)+1,$G$4:$EH$8,W$14,0)*$D43,IF($C43=W$17,$G$5*$D43,""))</f>
        <v/>
      </c>
      <c r="X43" s="34" t="str">
        <f>IF(W43&lt;&gt;"",HLOOKUP(COUNT($F43:W43)+1,$G$4:$EH$8,X$14,0)*$D43,IF($C43=X$17,$G$5*$D43,""))</f>
        <v/>
      </c>
      <c r="Y43" s="34" t="str">
        <f>IF(X43&lt;&gt;"",HLOOKUP(COUNT($F43:X43)+1,$G$4:$EH$8,Y$14,0)*$D43,IF($C43=Y$17,$G$5*$D43,""))</f>
        <v/>
      </c>
      <c r="Z43" s="34" t="str">
        <f>IF(Y43&lt;&gt;"",HLOOKUP(COUNT($F43:Y43)+1,$G$4:$EH$8,Z$14,0)*$D43,IF($C43=Z$17,$G$5*$D43,""))</f>
        <v/>
      </c>
      <c r="AA43" s="34" t="str">
        <f>IF(Z43&lt;&gt;"",HLOOKUP(COUNT($F43:Z43)+1,$G$4:$EH$8,AA$14,0)*$D43,IF($C43=AA$17,$G$5*$D43,""))</f>
        <v/>
      </c>
      <c r="AB43" s="34" t="str">
        <f>IF(AA43&lt;&gt;"",HLOOKUP(COUNT($F43:AA43)+1,$G$4:$EH$8,AB$14,0)*$D43,IF($C43=AB$17,$G$5*$D43,""))</f>
        <v/>
      </c>
      <c r="AC43" s="34" t="str">
        <f>IF(AB43&lt;&gt;"",HLOOKUP(COUNT($F43:AB43)+1,$G$4:$EH$8,AC$14,0)*$D43,IF($C43=AC$17,$G$5*$D43,""))</f>
        <v/>
      </c>
      <c r="AD43" s="34" t="str">
        <f>IF(AC43&lt;&gt;"",HLOOKUP(COUNT($F43:AC43)+1,$G$4:$EH$8,AD$14,0)*$D43,IF($C43=AD$17,$G$5*$D43,""))</f>
        <v/>
      </c>
      <c r="AE43" s="34">
        <f>IF(AD43&lt;&gt;"",HLOOKUP(COUNT($F43:AD43)+1,$G$4:$EH$8,AE$14,0)*$D43,IF($C43=AE$17,$G$5*$D43,""))</f>
        <v>0</v>
      </c>
      <c r="AF43" s="34">
        <f>IF(AE43&lt;&gt;"",HLOOKUP(COUNT($F43:AE43)+1,$G$4:$EH$8,AF$14,0)*$D43,IF($C43=AF$17,$G$5*$D43,""))</f>
        <v>0</v>
      </c>
      <c r="AG43" s="34" t="e">
        <f>IF(AF43&lt;&gt;"",HLOOKUP(COUNT($F43:AF43)+1,$G$4:$EH$8,AG$14,0)*$D43,IF($C43=AG$17,$G$5*$D43,""))</f>
        <v>#VALUE!</v>
      </c>
      <c r="AH43" s="34" t="e">
        <f>IF(AG43&lt;&gt;"",HLOOKUP(COUNT($F43:AG43)+1,$G$4:$EH$8,AH$14,0)*$D43,IF($C43=AH$17,$G$5*$D43,""))</f>
        <v>#VALUE!</v>
      </c>
      <c r="AI43" s="34" t="e">
        <f>IF(AH43&lt;&gt;"",HLOOKUP(COUNT($F43:AH43)+1,$G$4:$EH$8,AI$14,0)*$D43,IF($C43=AI$17,$G$5*$D43,""))</f>
        <v>#VALUE!</v>
      </c>
      <c r="AJ43" s="34" t="e">
        <f>IF(AI43&lt;&gt;"",HLOOKUP(COUNT($F43:AI43)+1,$G$4:$EH$8,AJ$14,0)*$D43,IF($C43=AJ$17,$G$5*$D43,""))</f>
        <v>#VALUE!</v>
      </c>
      <c r="AK43" s="34" t="e">
        <f>IF(AJ43&lt;&gt;"",HLOOKUP(COUNT($F43:AJ43)+1,$G$4:$EH$8,AK$14,0)*$D43,IF($C43=AK$17,$G$5*$D43,""))</f>
        <v>#VALUE!</v>
      </c>
      <c r="AL43" s="34" t="e">
        <f>IF(AK43&lt;&gt;"",HLOOKUP(COUNT($F43:AK43)+1,$G$4:$EH$8,AL$14,0)*$D43,IF($C43=AL$17,$G$5*$D43,""))</f>
        <v>#VALUE!</v>
      </c>
      <c r="AM43" s="34" t="e">
        <f>IF(AL43&lt;&gt;"",HLOOKUP(COUNT($F43:AL43)+1,$G$4:$EH$8,AM$14,0)*$D43,IF($C43=AM$17,$G$5*$D43,""))</f>
        <v>#VALUE!</v>
      </c>
      <c r="AN43" s="34" t="e">
        <f>IF(AM43&lt;&gt;"",HLOOKUP(COUNT($F43:AM43)+1,$G$4:$EH$8,AN$14,0)*$D43,IF($C43=AN$17,$G$5*$D43,""))</f>
        <v>#VALUE!</v>
      </c>
      <c r="AO43" s="34" t="e">
        <f>IF(AN43&lt;&gt;"",HLOOKUP(COUNT($F43:AN43)+1,$G$4:$EH$8,AO$14,0)*$D43,IF($C43=AO$17,$G$5*$D43,""))</f>
        <v>#VALUE!</v>
      </c>
      <c r="AP43" s="34" t="e">
        <f>IF(AO43&lt;&gt;"",HLOOKUP(COUNT($F43:AO43)+1,$G$4:$EH$8,AP$14,0)*$D43,IF($C43=AP$17,$G$5*$D43,""))</f>
        <v>#VALUE!</v>
      </c>
      <c r="AQ43" s="34" t="e">
        <f>IF(AP43&lt;&gt;"",HLOOKUP(COUNT($F43:AP43)+1,$G$4:$EH$8,AQ$14,0)*$D43,IF($C43=AQ$17,$G$5*$D43,""))</f>
        <v>#VALUE!</v>
      </c>
      <c r="AR43" s="34" t="e">
        <f>IF(AQ43&lt;&gt;"",HLOOKUP(COUNT($F43:AQ43)+1,$G$4:$EH$8,AR$14,0)*$D43,IF($C43=AR$17,$G$5*$D43,""))</f>
        <v>#VALUE!</v>
      </c>
      <c r="AS43" s="34" t="e">
        <f>IF(AR43&lt;&gt;"",HLOOKUP(COUNT($F43:AR43)+1,$G$4:$EH$8,AS$14,0)*$D43,IF($C43=AS$17,$G$5*$D43,""))</f>
        <v>#VALUE!</v>
      </c>
      <c r="AT43" s="34" t="e">
        <f>IF(AS43&lt;&gt;"",HLOOKUP(COUNT($F43:AS43)+1,$G$4:$EH$8,AT$14,0)*$D43,IF($C43=AT$17,$G$5*$D43,""))</f>
        <v>#VALUE!</v>
      </c>
      <c r="AU43" s="34" t="e">
        <f>IF(AT43&lt;&gt;"",HLOOKUP(COUNT($F43:AT43)+1,$G$4:$EH$8,AU$14,0)*$D43,IF($C43=AU$17,$G$5*$D43,""))</f>
        <v>#VALUE!</v>
      </c>
      <c r="AV43" s="34" t="e">
        <f>IF(AU43&lt;&gt;"",HLOOKUP(COUNT($F43:AU43)+1,$G$4:$EH$8,AV$14,0)*$D43,IF($C43=AV$17,$G$5*$D43,""))</f>
        <v>#VALUE!</v>
      </c>
      <c r="AW43" s="34" t="e">
        <f>IF(AV43&lt;&gt;"",HLOOKUP(COUNT($F43:AV43)+1,$G$4:$EH$8,AW$14,0)*$D43,IF($C43=AW$17,$G$5*$D43,""))</f>
        <v>#VALUE!</v>
      </c>
      <c r="AX43" s="34" t="e">
        <f>IF(AW43&lt;&gt;"",HLOOKUP(COUNT($F43:AW43)+1,$G$4:$EH$8,AX$14,0)*$D43,IF($C43=AX$17,$G$5*$D43,""))</f>
        <v>#VALUE!</v>
      </c>
      <c r="AY43" s="34" t="e">
        <f>IF(AX43&lt;&gt;"",HLOOKUP(COUNT($F43:AX43)+1,$G$4:$EH$8,AY$14,0)*$D43,IF($C43=AY$17,$G$5*$D43,""))</f>
        <v>#VALUE!</v>
      </c>
      <c r="AZ43" s="34" t="e">
        <f>IF(AY43&lt;&gt;"",HLOOKUP(COUNT($F43:AY43)+1,$G$4:$EH$8,AZ$14,0)*$D43,IF($C43=AZ$17,$G$5*$D43,""))</f>
        <v>#VALUE!</v>
      </c>
      <c r="BA43" s="34" t="e">
        <f>IF(AZ43&lt;&gt;"",HLOOKUP(COUNT($F43:AZ43)+1,$G$4:$EH$8,BA$14,0)*$D43,IF($C43=BA$17,$G$5*$D43,""))</f>
        <v>#VALUE!</v>
      </c>
      <c r="BB43" s="34" t="e">
        <f>IF(BA43&lt;&gt;"",HLOOKUP(COUNT($F43:BA43)+1,$G$4:$EH$8,BB$14,0)*$D43,IF($C43=BB$17,$G$5*$D43,""))</f>
        <v>#VALUE!</v>
      </c>
      <c r="BC43" s="34" t="e">
        <f>IF(BB43&lt;&gt;"",HLOOKUP(COUNT($F43:BB43)+1,$G$4:$EH$8,BC$14,0)*$D43,IF($C43=BC$17,$G$5*$D43,""))</f>
        <v>#VALUE!</v>
      </c>
      <c r="BD43" s="34" t="e">
        <f>IF(BC43&lt;&gt;"",HLOOKUP(COUNT($F43:BC43)+1,$G$4:$EH$8,BD$14,0)*$D43,IF($C43=BD$17,$G$5*$D43,""))</f>
        <v>#VALUE!</v>
      </c>
      <c r="BE43" s="34" t="e">
        <f>IF(BD43&lt;&gt;"",HLOOKUP(COUNT($F43:BD43)+1,$G$4:$EH$8,BE$14,0)*$D43,IF($C43=BE$17,$G$5*$D43,""))</f>
        <v>#VALUE!</v>
      </c>
      <c r="BF43" s="34" t="e">
        <f>IF(BE43&lt;&gt;"",HLOOKUP(COUNT($F43:BE43)+1,$G$4:$EH$8,BF$14,0)*$D43,IF($C43=BF$17,$G$5*$D43,""))</f>
        <v>#VALUE!</v>
      </c>
      <c r="BG43" s="34" t="e">
        <f>IF(BF43&lt;&gt;"",HLOOKUP(COUNT($F43:BF43)+1,$G$4:$EH$8,BG$14,0)*$D43,IF($C43=BG$17,$G$5*$D43,""))</f>
        <v>#VALUE!</v>
      </c>
      <c r="BH43" s="34" t="e">
        <f>IF(BG43&lt;&gt;"",HLOOKUP(COUNT($F43:BG43)+1,$G$4:$EH$8,BH$14,0)*$D43,IF($C43=BH$17,$G$5*$D43,""))</f>
        <v>#VALUE!</v>
      </c>
      <c r="BI43" s="34" t="e">
        <f>IF(BH43&lt;&gt;"",HLOOKUP(COUNT($F43:BH43)+1,$G$4:$EH$8,BI$14,0)*$D43,IF($C43=BI$17,$G$5*$D43,""))</f>
        <v>#VALUE!</v>
      </c>
      <c r="BJ43" s="34" t="e">
        <f>IF(BI43&lt;&gt;"",HLOOKUP(COUNT($F43:BI43)+1,$G$4:$EH$8,BJ$14,0)*$D43,IF($C43=BJ$17,$G$5*$D43,""))</f>
        <v>#VALUE!</v>
      </c>
      <c r="BK43" s="34" t="e">
        <f>IF(BJ43&lt;&gt;"",HLOOKUP(COUNT($F43:BJ43)+1,$G$4:$EH$8,BK$14,0)*$D43,IF($C43=BK$17,$G$5*$D43,""))</f>
        <v>#VALUE!</v>
      </c>
      <c r="BL43" s="34" t="e">
        <f>IF(BK43&lt;&gt;"",HLOOKUP(COUNT($F43:BK43)+1,$G$4:$EH$8,BL$14,0)*$D43,IF($C43=BL$17,$G$5*$D43,""))</f>
        <v>#VALUE!</v>
      </c>
      <c r="BM43" s="34" t="e">
        <f>IF(BL43&lt;&gt;"",HLOOKUP(COUNT($F43:BL43)+1,$G$4:$EH$8,BM$14,0)*$D43,IF($C43=BM$17,$G$5*$D43,""))</f>
        <v>#VALUE!</v>
      </c>
      <c r="BN43" s="34" t="e">
        <f>IF(BM43&lt;&gt;"",HLOOKUP(COUNT($F43:BM43)+1,$G$4:$EH$8,BN$14,0)*$D43,IF($C43=BN$17,$G$5*$D43,""))</f>
        <v>#VALUE!</v>
      </c>
      <c r="BO43" s="34" t="e">
        <f>IF(BN43&lt;&gt;"",HLOOKUP(COUNT($F43:BN43)+1,$G$4:$EH$8,BO$14,0)*$D43,IF($C43=BO$17,$G$5*$D43,""))</f>
        <v>#VALUE!</v>
      </c>
      <c r="BP43" s="34" t="e">
        <f>IF(BO43&lt;&gt;"",HLOOKUP(COUNT($F43:BO43)+1,$G$4:$EH$8,BP$14,0)*$D43,IF($C43=BP$17,$G$5*$D43,""))</f>
        <v>#VALUE!</v>
      </c>
      <c r="BQ43" s="34" t="e">
        <f>IF(BP43&lt;&gt;"",HLOOKUP(COUNT($F43:BP43)+1,$G$4:$EH$8,BQ$14,0)*$D43,IF($C43=BQ$17,$G$5*$D43,""))</f>
        <v>#VALUE!</v>
      </c>
      <c r="BR43" s="34" t="e">
        <f>IF(BQ43&lt;&gt;"",HLOOKUP(COUNT($F43:BQ43)+1,$G$4:$EH$8,BR$14,0)*$D43,IF($C43=BR$17,$G$5*$D43,""))</f>
        <v>#VALUE!</v>
      </c>
      <c r="BS43" s="34" t="e">
        <f>IF(BR43&lt;&gt;"",HLOOKUP(COUNT($F43:BR43)+1,$G$4:$EH$8,BS$14,0)*$D43,IF($C43=BS$17,$G$5*$D43,""))</f>
        <v>#VALUE!</v>
      </c>
      <c r="BT43" s="34" t="e">
        <f>IF(BS43&lt;&gt;"",HLOOKUP(COUNT($F43:BS43)+1,$G$4:$EH$8,BT$14,0)*$D43,IF($C43=BT$17,$G$5*$D43,""))</f>
        <v>#VALUE!</v>
      </c>
      <c r="BU43" s="34" t="e">
        <f>IF(BT43&lt;&gt;"",HLOOKUP(COUNT($F43:BT43)+1,$G$4:$EH$8,BU$14,0)*$D43,IF($C43=BU$17,$G$5*$D43,""))</f>
        <v>#VALUE!</v>
      </c>
      <c r="BV43" s="34" t="e">
        <f>IF(BU43&lt;&gt;"",HLOOKUP(COUNT($F43:BU43)+1,$G$4:$EH$8,BV$14,0)*$D43,IF($C43=BV$17,$G$5*$D43,""))</f>
        <v>#VALUE!</v>
      </c>
      <c r="BW43" s="34" t="e">
        <f>IF(BV43&lt;&gt;"",HLOOKUP(COUNT($F43:BV43)+1,$G$4:$EH$8,BW$14,0)*$D43,IF($C43=BW$17,$G$5*$D43,""))</f>
        <v>#VALUE!</v>
      </c>
      <c r="BX43" s="34" t="e">
        <f>IF(BW43&lt;&gt;"",HLOOKUP(COUNT($F43:BW43)+1,$G$4:$EH$8,BX$14,0)*$D43,IF($C43=BX$17,$G$5*$D43,""))</f>
        <v>#VALUE!</v>
      </c>
      <c r="BY43" s="34" t="e">
        <f>IF(BX43&lt;&gt;"",HLOOKUP(COUNT($F43:BX43)+1,$G$4:$EH$8,BY$14,0)*$D43,IF($C43=BY$17,$G$5*$D43,""))</f>
        <v>#VALUE!</v>
      </c>
      <c r="BZ43" s="34" t="e">
        <f>IF(BY43&lt;&gt;"",HLOOKUP(COUNT($F43:BY43)+1,$G$4:$EH$8,BZ$14,0)*$D43,IF($C43=BZ$17,$G$5*$D43,""))</f>
        <v>#VALUE!</v>
      </c>
      <c r="CA43" s="34" t="e">
        <f>IF(BZ43&lt;&gt;"",HLOOKUP(COUNT($F43:BZ43)+1,$G$4:$EH$8,CA$14,0)*$D43,IF($C43=CA$17,$G$5*$D43,""))</f>
        <v>#VALUE!</v>
      </c>
      <c r="CB43" s="34" t="e">
        <f>IF(CA43&lt;&gt;"",HLOOKUP(COUNT($F43:CA43)+1,$G$4:$EH$8,CB$14,0)*$D43,IF($C43=CB$17,$G$5*$D43,""))</f>
        <v>#VALUE!</v>
      </c>
      <c r="CC43" s="34" t="e">
        <f>IF(CB43&lt;&gt;"",HLOOKUP(COUNT($F43:CB43)+1,$G$4:$EH$8,CC$14,0)*$D43,IF($C43=CC$17,$G$5*$D43,""))</f>
        <v>#VALUE!</v>
      </c>
      <c r="CD43" s="34" t="e">
        <f>IF(CC43&lt;&gt;"",HLOOKUP(COUNT($F43:CC43)+1,$G$4:$EH$8,CD$14,0)*$D43,IF($C43=CD$17,$G$5*$D43,""))</f>
        <v>#VALUE!</v>
      </c>
      <c r="CE43" s="34" t="e">
        <f>IF(CD43&lt;&gt;"",HLOOKUP(COUNT($F43:CD43)+1,$G$4:$EH$8,CE$14,0)*$D43,IF($C43=CE$17,$G$5*$D43,""))</f>
        <v>#VALUE!</v>
      </c>
      <c r="CF43" s="34" t="e">
        <f>IF(CE43&lt;&gt;"",HLOOKUP(COUNT($F43:CE43)+1,$G$4:$EH$8,CF$14,0)*$D43,IF($C43=CF$17,$G$5*$D43,""))</f>
        <v>#VALUE!</v>
      </c>
      <c r="CG43" s="34" t="e">
        <f>IF(CF43&lt;&gt;"",HLOOKUP(COUNT($F43:CF43)+1,$G$4:$EH$8,CG$14,0)*$D43,IF($C43=CG$17,$G$5*$D43,""))</f>
        <v>#VALUE!</v>
      </c>
      <c r="CH43" s="34" t="e">
        <f>IF(CG43&lt;&gt;"",HLOOKUP(COUNT($F43:CG43)+1,$G$4:$EH$8,CH$14,0)*$D43,IF($C43=CH$17,$G$5*$D43,""))</f>
        <v>#VALUE!</v>
      </c>
      <c r="CI43" s="34" t="e">
        <f>IF(CH43&lt;&gt;"",HLOOKUP(COUNT($F43:CH43)+1,$G$4:$EH$8,CI$14,0)*$D43,IF($C43=CI$17,$G$5*$D43,""))</f>
        <v>#VALUE!</v>
      </c>
      <c r="CJ43" s="34" t="e">
        <f>IF(CI43&lt;&gt;"",HLOOKUP(COUNT($F43:CI43)+1,$G$4:$EH$8,CJ$14,0)*$D43,IF($C43=CJ$17,$G$5*$D43,""))</f>
        <v>#VALUE!</v>
      </c>
      <c r="CK43" s="34" t="e">
        <f>IF(CJ43&lt;&gt;"",HLOOKUP(COUNT($F43:CJ43)+1,$G$4:$EH$8,CK$14,0)*$D43,IF($C43=CK$17,$G$5*$D43,""))</f>
        <v>#VALUE!</v>
      </c>
      <c r="CL43" s="34" t="e">
        <f>IF(CK43&lt;&gt;"",HLOOKUP(COUNT($F43:CK43)+1,$G$4:$EH$8,CL$14,0)*$D43,IF($C43=CL$17,$G$5*$D43,""))</f>
        <v>#VALUE!</v>
      </c>
      <c r="CM43" s="34" t="e">
        <f>IF(CL43&lt;&gt;"",HLOOKUP(COUNT($F43:CL43)+1,$G$4:$EH$8,CM$14,0)*$D43,IF($C43=CM$17,$G$5*$D43,""))</f>
        <v>#VALUE!</v>
      </c>
      <c r="CN43" s="34" t="e">
        <f>IF(CM43&lt;&gt;"",HLOOKUP(COUNT($F43:CM43)+1,$G$4:$EH$8,CN$14,0)*$D43,IF($C43=CN$17,$G$5*$D43,""))</f>
        <v>#VALUE!</v>
      </c>
      <c r="CO43" s="34" t="e">
        <f>IF(CN43&lt;&gt;"",HLOOKUP(COUNT($F43:CN43)+1,$G$4:$EH$8,CO$14,0)*$D43,IF($C43=CO$17,$G$5*$D43,""))</f>
        <v>#VALUE!</v>
      </c>
      <c r="CP43" s="34" t="e">
        <f>IF(CO43&lt;&gt;"",HLOOKUP(COUNT($F43:CO43)+1,$G$4:$EH$8,CP$14,0)*$D43,IF($C43=CP$17,$G$5*$D43,""))</f>
        <v>#VALUE!</v>
      </c>
      <c r="CQ43" s="34" t="e">
        <f>IF(CP43&lt;&gt;"",HLOOKUP(COUNT($F43:CP43)+1,$G$4:$EH$8,CQ$14,0)*$D43,IF($C43=CQ$17,$G$5*$D43,""))</f>
        <v>#VALUE!</v>
      </c>
      <c r="CR43" s="34" t="e">
        <f>IF(CQ43&lt;&gt;"",HLOOKUP(COUNT($F43:CQ43)+1,$G$4:$EH$8,CR$14,0)*$D43,IF($C43=CR$17,$G$5*$D43,""))</f>
        <v>#VALUE!</v>
      </c>
      <c r="CS43" s="34" t="e">
        <f>IF(CR43&lt;&gt;"",HLOOKUP(COUNT($F43:CR43)+1,$G$4:$EH$8,CS$14,0)*$D43,IF($C43=CS$17,$G$5*$D43,""))</f>
        <v>#VALUE!</v>
      </c>
      <c r="CT43" s="34" t="e">
        <f>IF(CS43&lt;&gt;"",HLOOKUP(COUNT($F43:CS43)+1,$G$4:$EH$8,CT$14,0)*$D43,IF($C43=CT$17,$G$5*$D43,""))</f>
        <v>#VALUE!</v>
      </c>
      <c r="CU43" s="34" t="e">
        <f>IF(CT43&lt;&gt;"",HLOOKUP(COUNT($F43:CT43)+1,$G$4:$EH$8,CU$14,0)*$D43,IF($C43=CU$17,$G$5*$D43,""))</f>
        <v>#VALUE!</v>
      </c>
      <c r="CV43" s="34" t="e">
        <f>IF(CU43&lt;&gt;"",HLOOKUP(COUNT($F43:CU43)+1,$G$4:$EH$8,CV$14,0)*$D43,IF($C43=CV$17,$G$5*$D43,""))</f>
        <v>#VALUE!</v>
      </c>
      <c r="CW43" s="34" t="e">
        <f>IF(CV43&lt;&gt;"",HLOOKUP(COUNT($F43:CV43)+1,$G$4:$EH$8,CW$14,0)*$D43,IF($C43=CW$17,$G$5*$D43,""))</f>
        <v>#VALUE!</v>
      </c>
      <c r="CX43" s="34" t="e">
        <f>IF(CW43&lt;&gt;"",HLOOKUP(COUNT($F43:CW43)+1,$G$4:$EH$8,CX$14,0)*$D43,IF($C43=CX$17,$G$5*$D43,""))</f>
        <v>#VALUE!</v>
      </c>
      <c r="CY43" s="34" t="e">
        <f>IF(CX43&lt;&gt;"",HLOOKUP(COUNT($F43:CX43)+1,$G$4:$EH$8,CY$14,0)*$D43,IF($C43=CY$17,$G$5*$D43,""))</f>
        <v>#VALUE!</v>
      </c>
      <c r="CZ43" s="34" t="e">
        <f>IF(CY43&lt;&gt;"",HLOOKUP(COUNT($F43:CY43)+1,$G$4:$EH$8,CZ$14,0)*$D43,IF($C43=CZ$17,$G$5*$D43,""))</f>
        <v>#VALUE!</v>
      </c>
      <c r="DA43" s="34" t="e">
        <f>IF(CZ43&lt;&gt;"",HLOOKUP(COUNT($F43:CZ43)+1,$G$4:$EH$8,DA$14,0)*$D43,IF($C43=DA$17,$G$5*$D43,""))</f>
        <v>#VALUE!</v>
      </c>
      <c r="DB43" s="34" t="e">
        <f>IF(DA43&lt;&gt;"",HLOOKUP(COUNT($F43:DA43)+1,$G$4:$EH$8,DB$14,0)*$D43,IF($C43=DB$17,$G$5*$D43,""))</f>
        <v>#VALUE!</v>
      </c>
      <c r="DC43" s="34" t="e">
        <f>IF(DB43&lt;&gt;"",HLOOKUP(COUNT($F43:DB43)+1,$G$4:$EH$8,DC$14,0)*$D43,IF($C43=DC$17,$G$5*$D43,""))</f>
        <v>#VALUE!</v>
      </c>
      <c r="DD43" s="34" t="e">
        <f>IF(DC43&lt;&gt;"",HLOOKUP(COUNT($F43:DC43)+1,$G$4:$EH$8,DD$14,0)*$D43,IF($C43=DD$17,$G$5*$D43,""))</f>
        <v>#VALUE!</v>
      </c>
      <c r="DE43" s="34" t="e">
        <f>IF(DD43&lt;&gt;"",HLOOKUP(COUNT($F43:DD43)+1,$G$4:$EH$8,DE$14,0)*$D43,IF($C43=DE$17,$G$5*$D43,""))</f>
        <v>#VALUE!</v>
      </c>
      <c r="DF43" s="34" t="e">
        <f>IF(DE43&lt;&gt;"",HLOOKUP(COUNT($F43:DE43)+1,$G$4:$EH$8,DF$14,0)*$D43,IF($C43=DF$17,$G$5*$D43,""))</f>
        <v>#VALUE!</v>
      </c>
      <c r="DG43" s="34" t="e">
        <f>IF(DF43&lt;&gt;"",HLOOKUP(COUNT($F43:DF43)+1,$G$4:$EH$8,DG$14,0)*$D43,IF($C43=DG$17,$G$5*$D43,""))</f>
        <v>#VALUE!</v>
      </c>
      <c r="DH43" s="34" t="e">
        <f>IF(DG43&lt;&gt;"",HLOOKUP(COUNT($F43:DG43)+1,$G$4:$EH$8,DH$14,0)*$D43,IF($C43=DH$17,$G$5*$D43,""))</f>
        <v>#VALUE!</v>
      </c>
      <c r="DI43" s="34" t="e">
        <f>IF(DH43&lt;&gt;"",HLOOKUP(COUNT($F43:DH43)+1,$G$4:$EH$8,DI$14,0)*$D43,IF($C43=DI$17,$G$5*$D43,""))</f>
        <v>#VALUE!</v>
      </c>
      <c r="DJ43" s="34" t="e">
        <f>IF(DI43&lt;&gt;"",HLOOKUP(COUNT($F43:DI43)+1,$G$4:$EH$8,DJ$14,0)*$D43,IF($C43=DJ$17,$G$5*$D43,""))</f>
        <v>#VALUE!</v>
      </c>
      <c r="DK43" s="34" t="e">
        <f>IF(DJ43&lt;&gt;"",HLOOKUP(COUNT($F43:DJ43)+1,$G$4:$EH$8,DK$14,0)*$D43,IF($C43=DK$17,$G$5*$D43,""))</f>
        <v>#VALUE!</v>
      </c>
      <c r="DL43" s="34" t="e">
        <f>IF(DK43&lt;&gt;"",HLOOKUP(COUNT($F43:DK43)+1,$G$4:$EH$8,DL$14,0)*$D43,IF($C43=DL$17,$G$5*$D43,""))</f>
        <v>#VALUE!</v>
      </c>
      <c r="DM43" s="34" t="e">
        <f>IF(DL43&lt;&gt;"",HLOOKUP(COUNT($F43:DL43)+1,$G$4:$EH$8,DM$14,0)*$D43,IF($C43=DM$17,$G$5*$D43,""))</f>
        <v>#VALUE!</v>
      </c>
      <c r="DN43" s="34" t="e">
        <f>IF(DM43&lt;&gt;"",HLOOKUP(COUNT($F43:DM43)+1,$G$4:$EH$8,DN$14,0)*$D43,IF($C43=DN$17,$G$5*$D43,""))</f>
        <v>#VALUE!</v>
      </c>
      <c r="DO43" s="34" t="e">
        <f>IF(DN43&lt;&gt;"",HLOOKUP(COUNT($F43:DN43)+1,$G$4:$EH$8,DO$14,0)*$D43,IF($C43=DO$17,$G$5*$D43,""))</f>
        <v>#VALUE!</v>
      </c>
      <c r="DP43" s="34" t="e">
        <f>IF(DO43&lt;&gt;"",HLOOKUP(COUNT($F43:DO43)+1,$G$4:$EH$8,DP$14,0)*$D43,IF($C43=DP$17,$G$5*$D43,""))</f>
        <v>#VALUE!</v>
      </c>
      <c r="DQ43" s="34" t="e">
        <f>IF(DP43&lt;&gt;"",HLOOKUP(COUNT($F43:DP43)+1,$G$4:$EH$8,DQ$14,0)*$D43,IF($C43=DQ$17,$G$5*$D43,""))</f>
        <v>#VALUE!</v>
      </c>
      <c r="DR43" s="34" t="e">
        <f>IF(DQ43&lt;&gt;"",HLOOKUP(COUNT($F43:DQ43)+1,$G$4:$EH$8,DR$14,0)*$D43,IF($C43=DR$17,$G$5*$D43,""))</f>
        <v>#VALUE!</v>
      </c>
      <c r="DS43" s="34" t="e">
        <f>IF(DR43&lt;&gt;"",HLOOKUP(COUNT($F43:DR43)+1,$G$4:$EH$8,DS$14,0)*$D43,IF($C43=DS$17,$G$5*$D43,""))</f>
        <v>#VALUE!</v>
      </c>
      <c r="DT43" s="34" t="e">
        <f>IF(DS43&lt;&gt;"",HLOOKUP(COUNT($F43:DS43)+1,$G$4:$EH$8,DT$14,0)*$D43,IF($C43=DT$17,$G$5*$D43,""))</f>
        <v>#VALUE!</v>
      </c>
      <c r="DU43" s="34" t="e">
        <f>IF(DT43&lt;&gt;"",HLOOKUP(COUNT($F43:DT43)+1,$G$4:$EH$8,DU$14,0)*$D43,IF($C43=DU$17,$G$5*$D43,""))</f>
        <v>#VALUE!</v>
      </c>
      <c r="DV43" s="34" t="e">
        <f>IF(DU43&lt;&gt;"",HLOOKUP(COUNT($F43:DU43)+1,$G$4:$EH$8,DV$14,0)*$D43,IF($C43=DV$17,$G$5*$D43,""))</f>
        <v>#VALUE!</v>
      </c>
      <c r="DX43" s="34" t="str">
        <f>IF(DW43&lt;&gt;"",HLOOKUP(COUNT($DW43:DW43)+1,$G$4:$CX$8,DX$14,0)*$D43,IF($C43=DX$17,$G$6*$D43,""))</f>
        <v/>
      </c>
      <c r="DY43" s="34" t="str">
        <f>IF(DX43&lt;&gt;"",HLOOKUP(COUNT($DW43:DX43)+1,$G$4:$CX$8,DY$14,0)*$D43,IF($C43=DY$17,$G$6*$D43,""))</f>
        <v/>
      </c>
      <c r="DZ43" s="34" t="str">
        <f>IF(DY43&lt;&gt;"",HLOOKUP(COUNT($DW43:DY43)+1,$G$4:$CX$8,DZ$14,0)*$D43,IF($C43=DZ$17,$G$6*$D43,""))</f>
        <v/>
      </c>
      <c r="EA43" s="34" t="str">
        <f>IF(DZ43&lt;&gt;"",HLOOKUP(COUNT($DW43:DZ43)+1,$G$4:$CX$8,EA$14,0)*$D43,IF($C43=EA$17,$G$6*$D43,""))</f>
        <v/>
      </c>
      <c r="EB43" s="34" t="str">
        <f>IF(EA43&lt;&gt;"",HLOOKUP(COUNT($DW43:EA43)+1,$G$4:$CX$8,EB$14,0)*$D43,IF($C43=EB$17,$G$6*$D43,""))</f>
        <v/>
      </c>
      <c r="EC43" s="34" t="str">
        <f>IF(EB43&lt;&gt;"",HLOOKUP(COUNT($DW43:EB43)+1,$G$4:$CX$8,EC$14,0)*$D43,IF($C43=EC$17,$G$6*$D43,""))</f>
        <v/>
      </c>
      <c r="ED43" s="34" t="str">
        <f>IF(EC43&lt;&gt;"",HLOOKUP(COUNT($DW43:EC43)+1,$G$4:$CX$8,ED$14,0)*$D43,IF($C43=ED$17,$G$6*$D43,""))</f>
        <v/>
      </c>
      <c r="EE43" s="34" t="str">
        <f>IF(ED43&lt;&gt;"",HLOOKUP(COUNT($DW43:ED43)+1,$G$4:$CX$8,EE$14,0)*$D43,IF($C43=EE$17,$G$6*$D43,""))</f>
        <v/>
      </c>
      <c r="EF43" s="34" t="str">
        <f>IF(EE43&lt;&gt;"",HLOOKUP(COUNT($DW43:EE43)+1,$G$4:$CX$8,EF$14,0)*$D43,IF($C43=EF$17,$G$6*$D43,""))</f>
        <v/>
      </c>
      <c r="EG43" s="34" t="str">
        <f>IF(EF43&lt;&gt;"",HLOOKUP(COUNT($DW43:EF43)+1,$G$4:$CX$8,EG$14,0)*$D43,IF($C43=EG$17,$G$6*$D43,""))</f>
        <v/>
      </c>
      <c r="EH43" s="34" t="str">
        <f>IF(EG43&lt;&gt;"",HLOOKUP(COUNT($DW43:EG43)+1,$G$4:$CX$8,EH$14,0)*$D43,IF($C43=EH$17,$G$6*$D43,""))</f>
        <v/>
      </c>
      <c r="EI43" s="34" t="str">
        <f>IF(EH43&lt;&gt;"",HLOOKUP(COUNT($DW43:EH43)+1,$G$4:$CX$8,EI$14,0)*$D43,IF($C43=EI$17,$G$6*$D43,""))</f>
        <v/>
      </c>
      <c r="EJ43" s="34" t="str">
        <f>IF(EI43&lt;&gt;"",HLOOKUP(COUNT($DW43:EI43)+1,$G$4:$CX$8,EJ$14,0)*$D43,IF($C43=EJ$17,$G$6*$D43,""))</f>
        <v/>
      </c>
      <c r="EK43" s="34" t="str">
        <f>IF(EJ43&lt;&gt;"",HLOOKUP(COUNT($DW43:EJ43)+1,$G$4:$CX$8,EK$14,0)*$D43,IF($C43=EK$17,$G$6*$D43,""))</f>
        <v/>
      </c>
      <c r="EL43" s="34" t="str">
        <f>IF(EK43&lt;&gt;"",HLOOKUP(COUNT($DW43:EK43)+1,$G$4:$CX$8,EL$14,0)*$D43,IF($C43=EL$17,$G$6*$D43,""))</f>
        <v/>
      </c>
      <c r="EM43" s="34" t="str">
        <f>IF(EL43&lt;&gt;"",HLOOKUP(COUNT($DW43:EL43)+1,$G$4:$CX$8,EM$14,0)*$D43,IF($C43=EM$17,$G$6*$D43,""))</f>
        <v/>
      </c>
      <c r="EN43" s="34" t="str">
        <f>IF(EM43&lt;&gt;"",HLOOKUP(COUNT($DW43:EM43)+1,$G$4:$CX$8,EN$14,0)*$D43,IF($C43=EN$17,$G$6*$D43,""))</f>
        <v/>
      </c>
      <c r="EO43" s="34" t="str">
        <f>IF(EN43&lt;&gt;"",HLOOKUP(COUNT($DW43:EN43)+1,$G$4:$CX$8,EO$14,0)*$D43,IF($C43=EO$17,$G$6*$D43,""))</f>
        <v/>
      </c>
      <c r="EP43" s="34" t="str">
        <f>IF(EO43&lt;&gt;"",HLOOKUP(COUNT($DW43:EO43)+1,$G$4:$CX$8,EP$14,0)*$D43,IF($C43=EP$17,$G$6*$D43,""))</f>
        <v/>
      </c>
      <c r="EQ43" s="34" t="str">
        <f>IF(EP43&lt;&gt;"",HLOOKUP(COUNT($DW43:EP43)+1,$G$4:$CX$8,EQ$14,0)*$D43,IF($C43=EQ$17,$G$6*$D43,""))</f>
        <v/>
      </c>
      <c r="ER43" s="34" t="str">
        <f>IF(EQ43&lt;&gt;"",HLOOKUP(COUNT($DW43:EQ43)+1,$G$4:$CX$8,ER$14,0)*$D43,IF($C43=ER$17,$G$6*$D43,""))</f>
        <v/>
      </c>
      <c r="ES43" s="34" t="str">
        <f>IF(ER43&lt;&gt;"",HLOOKUP(COUNT($DW43:ER43)+1,$G$4:$CX$8,ES$14,0)*$D43,IF($C43=ES$17,$G$6*$D43,""))</f>
        <v/>
      </c>
      <c r="ET43" s="34" t="str">
        <f>IF(ES43&lt;&gt;"",HLOOKUP(COUNT($DW43:ES43)+1,$G$4:$CX$8,ET$14,0)*$D43,IF($C43=ET$17,$G$6*$D43,""))</f>
        <v/>
      </c>
      <c r="EU43" s="34" t="str">
        <f>IF(ET43&lt;&gt;"",HLOOKUP(COUNT($DW43:ET43)+1,$G$4:$CX$8,EU$14,0)*$D43,IF($C43=EU$17,$G$6*$D43,""))</f>
        <v/>
      </c>
      <c r="EV43" s="34">
        <f>IF(EU43&lt;&gt;"",HLOOKUP(COUNT($DW43:EU43)+1,$G$4:$CX$8,EV$14,0)*$D43,IF($C43=EV$17,$G$6*$D43,""))</f>
        <v>0</v>
      </c>
      <c r="EW43" s="34">
        <f>IF(EV43&lt;&gt;"",HLOOKUP(COUNT($DW43:EV43)+1,$G$4:$CX$8,EW$14,0)*$D43,IF($C43=EW$17,$G$6*$D43,""))</f>
        <v>4500</v>
      </c>
      <c r="EX43" s="34">
        <f>IF(EW43&lt;&gt;"",HLOOKUP(COUNT($DW43:EW43)+1,$G$4:$CX$8,EX$14,0)*$D43,IF($C43=EX$17,$G$6*$D43,""))</f>
        <v>4500</v>
      </c>
      <c r="EY43" s="34">
        <f>IF(EX43&lt;&gt;"",HLOOKUP(COUNT($DW43:EX43)+1,$G$4:$CX$8,EY$14,0)*$D43,IF($C43=EY$17,$G$6*$D43,""))</f>
        <v>4500</v>
      </c>
      <c r="EZ43" s="34">
        <f>IF(EY43&lt;&gt;"",HLOOKUP(COUNT($DW43:EY43)+1,$G$4:$CX$8,EZ$14,0)*$D43,IF($C43=EZ$17,$G$6*$D43,""))</f>
        <v>5429.0749250507861</v>
      </c>
      <c r="FA43" s="34">
        <f>IF(EZ43&lt;&gt;"",HLOOKUP(COUNT($DW43:EZ43)+1,$G$4:$CX$8,FA$14,0)*$D43,IF($C43=FA$17,$G$6*$D43,""))</f>
        <v>6786.3436563134865</v>
      </c>
      <c r="FB43" s="34">
        <f>IF(FA43&lt;&gt;"",HLOOKUP(COUNT($DW43:FA43)+1,$G$4:$CX$8,FB$14,0)*$D43,IF($C43=FB$17,$G$6*$D43,""))</f>
        <v>8143.6123875761787</v>
      </c>
      <c r="FC43" s="34">
        <f>IF(FB43&lt;&gt;"",HLOOKUP(COUNT($DW43:FB43)+1,$G$4:$CX$8,FC$14,0)*$D43,IF($C43=FC$17,$G$6*$D43,""))</f>
        <v>9446.590369588368</v>
      </c>
      <c r="FD43" s="34">
        <f>IF(FC43&lt;&gt;"",HLOOKUP(COUNT($DW43:FC43)+1,$G$4:$CX$8,FD$14,0)*$D43,IF($C43=FD$17,$G$6*$D43,""))</f>
        <v>10769.113021330742</v>
      </c>
      <c r="FE43" s="34">
        <f>IF(FD43&lt;&gt;"",HLOOKUP(COUNT($DW43:FD43)+1,$G$4:$CX$8,FE$14,0)*$D43,IF($C43=FE$17,$G$6*$D43,""))</f>
        <v>12169.097714103731</v>
      </c>
      <c r="FF43" s="34">
        <f>IF(FE43&lt;&gt;"",HLOOKUP(COUNT($DW43:FE43)+1,$G$4:$CX$8,FF$14,0)*$D43,IF($C43=FF$17,$G$6*$D43,""))</f>
        <v>13507.698462655142</v>
      </c>
      <c r="FG43" s="34">
        <f>IF(FF43&lt;&gt;"",HLOOKUP(COUNT($DW43:FF43)+1,$G$4:$CX$8,FG$14,0)*$D43,IF($C43=FG$17,$G$6*$D43,""))</f>
        <v>14858.468308920659</v>
      </c>
      <c r="FH43" s="34">
        <f>IF(FG43&lt;&gt;"",HLOOKUP(COUNT($DW43:FG43)+1,$G$4:$CX$8,FH$14,0)*$D43,IF($C43=FH$17,$G$6*$D43,""))</f>
        <v>11143.8512316905</v>
      </c>
      <c r="FI43" s="34">
        <f>IF(FH43&lt;&gt;"",HLOOKUP(COUNT($DW43:FH43)+1,$G$4:$CX$8,FI$14,0)*$D43,IF($C43=FI$17,$G$6*$D43,""))</f>
        <v>10586.65867010597</v>
      </c>
      <c r="FJ43" s="34">
        <f>IF(FI43&lt;&gt;"",HLOOKUP(COUNT($DW43:FI43)+1,$G$4:$CX$8,FJ$14,0)*$D43,IF($C43=FJ$17,$G$6*$D43,""))</f>
        <v>11645.324537116569</v>
      </c>
      <c r="FK43" s="34">
        <f>IF(FJ43&lt;&gt;"",HLOOKUP(COUNT($DW43:FJ43)+1,$G$4:$CX$8,FK$14,0)*$D43,IF($C43=FK$17,$G$6*$D43,""))</f>
        <v>12809.856990828232</v>
      </c>
      <c r="FL43" s="34">
        <f>IF(FK43&lt;&gt;"",HLOOKUP(COUNT($DW43:FK43)+1,$G$4:$CX$8,FL$14,0)*$D43,IF($C43=FL$17,$G$6*$D43,""))</f>
        <v>14090.842689911051</v>
      </c>
      <c r="FM43" s="34">
        <f>IF(FL43&lt;&gt;"",HLOOKUP(COUNT($DW43:FL43)+1,$G$4:$CX$8,FM$14,0)*$D43,IF($C43=FM$17,$G$6*$D43,""))</f>
        <v>15499.926958902157</v>
      </c>
      <c r="FN43" s="34">
        <f>IF(FM43&lt;&gt;"",HLOOKUP(COUNT($DW43:FM43)+1,$G$4:$CX$8,FN$14,0)*$D43,IF($C43=FN$17,$G$6*$D43,""))</f>
        <v>14724.930610957041</v>
      </c>
      <c r="FO43" s="34">
        <f>IF(FN43&lt;&gt;"",HLOOKUP(COUNT($DW43:FN43)+1,$G$4:$CX$8,FO$14,0)*$D43,IF($C43=FO$17,$G$6*$D43,""))</f>
        <v>13988.684080409192</v>
      </c>
      <c r="FP43" s="34">
        <f>IF(FO43&lt;&gt;"",HLOOKUP(COUNT($DW43:FO43)+1,$G$4:$CX$8,FP$14,0)*$D43,IF($C43=FP$17,$G$6*$D43,""))</f>
        <v>14967.891966037834</v>
      </c>
      <c r="FQ43" s="34">
        <f>IF(FP43&lt;&gt;"",HLOOKUP(COUNT($DW43:FP43)+1,$G$4:$CX$8,FQ$14,0)*$D43,IF($C43=FQ$17,$G$6*$D43,""))</f>
        <v>16015.644403660484</v>
      </c>
      <c r="FR43" s="34">
        <f>IF(FQ43&lt;&gt;"",HLOOKUP(COUNT($DW43:FQ43)+1,$G$4:$CX$8,FR$14,0)*$D43,IF($C43=FR$17,$G$6*$D43,""))</f>
        <v>17136.739511916719</v>
      </c>
      <c r="FS43" s="34">
        <f>IF(FR43&lt;&gt;"",HLOOKUP(COUNT($DW43:FR43)+1,$G$4:$CX$8,FS$14,0)*$D43,IF($C43=FS$17,$G$6*$D43,""))</f>
        <v>18850.413463108387</v>
      </c>
      <c r="FT43" s="34">
        <f>IF(FS43&lt;&gt;"",HLOOKUP(COUNT($DW43:FS43)+1,$G$4:$CX$8,FT$14,0)*$D43,IF($C43=FT$17,$G$6*$D43,""))</f>
        <v>16022.851443642132</v>
      </c>
      <c r="FU43" s="34">
        <f>IF(FT43&lt;&gt;"",HLOOKUP(COUNT($DW43:FT43)+1,$G$4:$CX$8,FU$14,0)*$D43,IF($C43=FU$17,$G$6*$D43,""))</f>
        <v>15221.708871460029</v>
      </c>
      <c r="FV43" s="34">
        <f>IF(FU43&lt;&gt;"",HLOOKUP(COUNT($DW43:FU43)+1,$G$4:$CX$8,FV$14,0)*$D43,IF($C43=FV$17,$G$6*$D43,""))</f>
        <v>15982.794315033028</v>
      </c>
      <c r="FW43" s="34">
        <f>IF(FV43&lt;&gt;"",HLOOKUP(COUNT($DW43:FV43)+1,$G$4:$CX$8,FW$14,0)*$D43,IF($C43=FW$17,$G$6*$D43,""))</f>
        <v>16781.93403078468</v>
      </c>
      <c r="FX43" s="34">
        <f>IF(FW43&lt;&gt;"",HLOOKUP(COUNT($DW43:FW43)+1,$G$4:$CX$8,FX$14,0)*$D43,IF($C43=FX$17,$G$6*$D43,""))</f>
        <v>17621.030732323907</v>
      </c>
      <c r="FY43" s="34">
        <f>IF(FX43&lt;&gt;"",HLOOKUP(COUNT($DW43:FX43)+1,$G$4:$CX$8,FY$14,0)*$D43,IF($C43=FY$17,$G$6*$D43,""))</f>
        <v>18854.502883586585</v>
      </c>
      <c r="FZ43" s="34">
        <f>IF(FY43&lt;&gt;"",HLOOKUP(COUNT($DW43:FY43)+1,$G$4:$CX$8,FZ$14,0)*$D43,IF($C43=FZ$17,$G$6*$D43,""))</f>
        <v>16969.052595227928</v>
      </c>
      <c r="GA43" s="34">
        <f>IF(FZ43&lt;&gt;"",HLOOKUP(COUNT($DW43:FZ43)+1,$G$4:$CX$8,GA$14,0)*$D43,IF($C43=GA$17,$G$6*$D43,""))</f>
        <v>15272.14733570514</v>
      </c>
      <c r="GB43" s="34">
        <f>IF(GA43&lt;&gt;"",HLOOKUP(COUNT($DW43:GA43)+1,$G$4:$CX$8,GB$14,0)*$D43,IF($C43=GB$17,$G$6*$D43,""))</f>
        <v>16341.197649204496</v>
      </c>
      <c r="GC43" s="34">
        <f>IF(GB43&lt;&gt;"",HLOOKUP(COUNT($DW43:GB43)+1,$G$4:$CX$8,GC$14,0)*$D43,IF($C43=GC$17,$G$6*$D43,""))</f>
        <v>17485.081484648807</v>
      </c>
      <c r="GD43" s="34">
        <f>IF(GC43&lt;&gt;"",HLOOKUP(COUNT($DW43:GC43)+1,$G$4:$CX$8,GD$14,0)*$D43,IF($C43=GD$17,$G$6*$D43,""))</f>
        <v>18709.037188574228</v>
      </c>
      <c r="GE43" s="34">
        <f>IF(GD43&lt;&gt;"",HLOOKUP(COUNT($DW43:GD43)+1,$G$4:$CX$8,GE$14,0)*$D43,IF($C43=GE$17,$G$6*$D43,""))</f>
        <v>20205.760163660168</v>
      </c>
      <c r="GF43" s="34">
        <f>IF(GE43&lt;&gt;"",HLOOKUP(COUNT($DW43:GE43)+1,$G$4:$CX$8,GF$14,0)*$D43,IF($C43=GF$17,$G$6*$D43,""))</f>
        <v>17376.953740747744</v>
      </c>
      <c r="GG43" s="34">
        <f>IF(GF43&lt;&gt;"",HLOOKUP(COUNT($DW43:GF43)+1,$G$4:$CX$8,GG$14,0)*$D43,IF($C43=GG$17,$G$6*$D43,""))</f>
        <v>16508.106053710355</v>
      </c>
      <c r="GH43" s="34">
        <f>IF(GG43&lt;&gt;"",HLOOKUP(COUNT($DW43:GG43)+1,$G$4:$CX$8,GH$14,0)*$D43,IF($C43=GH$17,$G$6*$D43,""))</f>
        <v>17333.511356395877</v>
      </c>
      <c r="GI43" s="34">
        <f>IF(GH43&lt;&gt;"",HLOOKUP(COUNT($DW43:GH43)+1,$G$4:$CX$8,GI$14,0)*$D43,IF($C43=GI$17,$G$6*$D43,""))</f>
        <v>18200.186924215664</v>
      </c>
      <c r="GJ43" s="34">
        <f>IF(GI43&lt;&gt;"",HLOOKUP(COUNT($DW43:GI43)+1,$G$4:$CX$8,GJ$14,0)*$D43,IF($C43=GJ$17,$G$6*$D43,""))</f>
        <v>19110.196270426444</v>
      </c>
      <c r="GK43" s="34">
        <f>IF(GJ43&lt;&gt;"",HLOOKUP(COUNT($DW43:GJ43)+1,$G$4:$CX$8,GK$14,0)*$D43,IF($C43=GK$17,$G$6*$D43,""))</f>
        <v>20447.910009356296</v>
      </c>
      <c r="GL43" s="34">
        <f>IF(GK43&lt;&gt;"",HLOOKUP(COUNT($DW43:GK43)+1,$G$4:$CX$8,GL$14,0)*$D43,IF($C43=GL$17,$G$6*$D43,""))</f>
        <v>18403.119008420676</v>
      </c>
      <c r="GM43" s="34">
        <f>IF(GL43&lt;&gt;"",HLOOKUP(COUNT($DW43:GL43)+1,$G$4:$CX$8,GM$14,0)*$D43,IF($C43=GM$17,$G$6*$D43,""))</f>
        <v>16562.807107578607</v>
      </c>
      <c r="GN43" s="34">
        <f>IF(GM43&lt;&gt;"",HLOOKUP(COUNT($DW43:GM43)+1,$G$4:$CX$8,GN$14,0)*$D43,IF($C43=GN$17,$G$6*$D43,""))</f>
        <v>17722.203605109109</v>
      </c>
      <c r="GO43" s="34">
        <f>IF(GN43&lt;&gt;"",HLOOKUP(COUNT($DW43:GN43)+1,$G$4:$CX$8,GO$14,0)*$D43,IF($C43=GO$17,$G$6*$D43,""))</f>
        <v>18962.757857466742</v>
      </c>
      <c r="GP43" s="34">
        <f>IF(GO43&lt;&gt;"",HLOOKUP(COUNT($DW43:GO43)+1,$G$4:$CX$8,GP$14,0)*$D43,IF($C43=GP$17,$G$6*$D43,""))</f>
        <v>20290.150907489417</v>
      </c>
      <c r="GQ43" s="34">
        <f>IF(GP43&lt;&gt;"",HLOOKUP(COUNT($DW43:GP43)+1,$G$4:$CX$8,GQ$14,0)*$D43,IF($C43=GQ$17,$G$6*$D43,""))</f>
        <v>21913.362980088568</v>
      </c>
      <c r="GR43" s="34">
        <f>IF(GQ43&lt;&gt;"",HLOOKUP(COUNT($DW43:GQ43)+1,$G$4:$CX$8,GR$14,0)*$D43,IF($C43=GR$17,$G$6*$D43,""))</f>
        <v>19064.625792677049</v>
      </c>
      <c r="GS43" s="34">
        <f>IF(GR43&lt;&gt;"",HLOOKUP(COUNT($DW43:GR43)+1,$G$4:$CX$8,GS$14,0)*$D43,IF($C43=GS$17,$G$6*$D43,""))</f>
        <v>18111.394503043201</v>
      </c>
      <c r="GT43" s="34">
        <f>IF(GS43&lt;&gt;"",HLOOKUP(COUNT($DW43:GS43)+1,$G$4:$CX$8,GT$14,0)*$D43,IF($C43=GT$17,$G$6*$D43,""))</f>
        <v>19016.964228195357</v>
      </c>
      <c r="GU43" s="34">
        <f>IF(GT43&lt;&gt;"",HLOOKUP(COUNT($DW43:GT43)+1,$G$4:$CX$8,GU$14,0)*$D43,IF($C43=GU$17,$G$6*$D43,""))</f>
        <v>19967.812439605128</v>
      </c>
      <c r="GV43" s="34">
        <f>IF(GU43&lt;&gt;"",HLOOKUP(COUNT($DW43:GU43)+1,$G$4:$CX$8,GV$14,0)*$D43,IF($C43=GV$17,$G$6*$D43,""))</f>
        <v>20966.203061585391</v>
      </c>
      <c r="GW43" s="34">
        <f>IF(GV43&lt;&gt;"",HLOOKUP(COUNT($DW43:GV43)+1,$G$4:$CX$8,GW$14,0)*$D43,IF($C43=GW$17,$G$6*$D43,""))</f>
        <v>22433.83727589636</v>
      </c>
      <c r="GX43" s="34">
        <f>IF(GW43&lt;&gt;"",HLOOKUP(COUNT($DW43:GW43)+1,$G$4:$CX$8,GX$14,0)*$D43,IF($C43=GX$17,$G$6*$D43,""))</f>
        <v>20190.453548306723</v>
      </c>
      <c r="GY43" s="34">
        <f>IF(GX43&lt;&gt;"",HLOOKUP(COUNT($DW43:GX43)+1,$G$4:$CX$8,GY$14,0)*$D43,IF($C43=GY$17,$G$6*$D43,""))</f>
        <v>18171.408193476054</v>
      </c>
      <c r="GZ43" s="34">
        <f>IF(GY43&lt;&gt;"",HLOOKUP(COUNT($DW43:GY43)+1,$G$4:$CX$8,GZ$14,0)*$D43,IF($C43=GZ$17,$G$6*$D43,""))</f>
        <v>19443.40676701938</v>
      </c>
      <c r="HA43" s="34">
        <f>IF(GZ43&lt;&gt;"",HLOOKUP(COUNT($DW43:GZ43)+1,$G$4:$CX$8,HA$14,0)*$D43,IF($C43=HA$17,$G$6*$D43,""))</f>
        <v>20804.445240710738</v>
      </c>
      <c r="HB43" s="34">
        <f>IF(HA43&lt;&gt;"",HLOOKUP(COUNT($DW43:HA43)+1,$G$4:$CX$8,HB$14,0)*$D43,IF($C43=HB$17,$G$6*$D43,""))</f>
        <v>22260.756407560486</v>
      </c>
      <c r="HC43" s="34">
        <f>IF(HB43&lt;&gt;"",HLOOKUP(COUNT($DW43:HB43)+1,$G$4:$CX$8,HC$14,0)*$D43,IF($C43=HC$17,$G$6*$D43,""))</f>
        <v>24041.616920165325</v>
      </c>
      <c r="HD43" s="34">
        <f>IF(HC43&lt;&gt;"",HLOOKUP(COUNT($DW43:HC43)+1,$G$4:$CX$8,HD$14,0)*$D43,IF($C43=HD$17,$G$6*$D43,""))</f>
        <v>15647.367547554686</v>
      </c>
      <c r="HE43" s="34">
        <f>IF(HD43&lt;&gt;"",HLOOKUP(COUNT($DW43:HD43)+1,$G$4:$CX$8,HE$14,0)*$D43,IF($C43=HE$17,$G$6*$D43,""))</f>
        <v>15647.367547554686</v>
      </c>
      <c r="HF43" s="34">
        <f>IF(HE43&lt;&gt;"",HLOOKUP(COUNT($DW43:HE43)+1,$G$4:$CX$8,HF$14,0)*$D43,IF($C43=HF$17,$G$6*$D43,""))</f>
        <v>15647.367547554686</v>
      </c>
      <c r="HG43" s="34">
        <f>IF(HF43&lt;&gt;"",HLOOKUP(COUNT($DW43:HF43)+1,$G$4:$CX$8,HG$14,0)*$D43,IF($C43=HG$17,$G$6*$D43,""))</f>
        <v>15647.367547554686</v>
      </c>
      <c r="HH43" s="34">
        <f>IF(HG43&lt;&gt;"",HLOOKUP(COUNT($DW43:HG43)+1,$G$4:$CX$8,HH$14,0)*$D43,IF($C43=HH$17,$G$6*$D43,""))</f>
        <v>15647.367547554686</v>
      </c>
      <c r="HI43" s="34">
        <f>IF(HH43&lt;&gt;"",HLOOKUP(COUNT($DW43:HH43)+1,$G$4:$CX$8,HI$14,0)*$D43,IF($C43=HI$17,$G$6*$D43,""))</f>
        <v>15647.367547554686</v>
      </c>
      <c r="HJ43" s="34">
        <f>IF(HI43&lt;&gt;"",HLOOKUP(COUNT($DW43:HI43)+1,$G$4:$CX$8,HJ$14,0)*$D43,IF($C43=HJ$17,$G$6*$D43,""))</f>
        <v>15647.367547554686</v>
      </c>
      <c r="HK43" s="34">
        <f>IF(HJ43&lt;&gt;"",HLOOKUP(COUNT($DW43:HJ43)+1,$G$4:$CX$8,HK$14,0)*$D43,IF($C43=HK$17,$G$6*$D43,""))</f>
        <v>15647.367547554686</v>
      </c>
      <c r="HL43" s="34">
        <f>IF(HK43&lt;&gt;"",HLOOKUP(COUNT($DW43:HK43)+1,$G$4:$CX$8,HL$14,0)*$D43,IF($C43=HL$17,$G$6*$D43,""))</f>
        <v>15647.367547554686</v>
      </c>
      <c r="HM43" s="34">
        <f>IF(HL43&lt;&gt;"",HLOOKUP(COUNT($DW43:HL43)+1,$G$4:$CX$8,HM$14,0)*$D43,IF($C43=HM$17,$G$6*$D43,""))</f>
        <v>15647.367547554686</v>
      </c>
      <c r="HN43" s="34">
        <f>IF(HM43&lt;&gt;"",HLOOKUP(COUNT($DW43:HM43)+1,$G$4:$CX$8,HN$14,0)*$D43,IF($C43=HN$17,$G$6*$D43,""))</f>
        <v>15647.367547554686</v>
      </c>
      <c r="HO43" s="34">
        <f>IF(HN43&lt;&gt;"",HLOOKUP(COUNT($DW43:HN43)+1,$G$4:$CX$8,HO$14,0)*$D43,IF($C43=HO$17,$G$6*$D43,""))</f>
        <v>15647.367547554686</v>
      </c>
      <c r="HP43" s="34">
        <f>IF(HO43&lt;&gt;"",HLOOKUP(COUNT($DW43:HO43)+1,$G$4:$CX$8,HP$14,0)*$D43,IF($C43=HP$17,$G$6*$D43,""))</f>
        <v>15647.367547554686</v>
      </c>
      <c r="HQ43" s="34">
        <f>IF(HP43&lt;&gt;"",HLOOKUP(COUNT($DW43:HP43)+1,$G$4:$CX$8,HQ$14,0)*$D43,IF($C43=HQ$17,$G$6*$D43,""))</f>
        <v>15647.367547554686</v>
      </c>
      <c r="HR43" s="34">
        <f>IF(HQ43&lt;&gt;"",HLOOKUP(COUNT($DW43:HQ43)+1,$G$4:$CX$8,HR$14,0)*$D43,IF($C43=HR$17,$G$6*$D43,""))</f>
        <v>15647.367547554686</v>
      </c>
      <c r="HS43" s="34">
        <f>IF(HR43&lt;&gt;"",HLOOKUP(COUNT($DW43:HR43)+1,$G$4:$CX$8,HS$14,0)*$D43,IF($C43=HS$17,$G$6*$D43,""))</f>
        <v>15647.367547554686</v>
      </c>
      <c r="HT43" s="34">
        <f>IF(HS43&lt;&gt;"",HLOOKUP(COUNT($DW43:HS43)+1,$G$4:$CX$8,HT$14,0)*$D43,IF($C43=HT$17,$G$6*$D43,""))</f>
        <v>15647.367547554686</v>
      </c>
      <c r="HU43" s="34">
        <f>IF(HT43&lt;&gt;"",HLOOKUP(COUNT($DW43:HT43)+1,$G$4:$CX$8,HU$14,0)*$D43,IF($C43=HU$17,$G$6*$D43,""))</f>
        <v>15647.367547554686</v>
      </c>
      <c r="HV43" s="34">
        <f>IF(HU43&lt;&gt;"",HLOOKUP(COUNT($DW43:HU43)+1,$G$4:$CX$8,HV$14,0)*$D43,IF($C43=HV$17,$G$6*$D43,""))</f>
        <v>15647.367547554686</v>
      </c>
      <c r="HW43" s="34">
        <f>IF(HV43&lt;&gt;"",HLOOKUP(COUNT($DW43:HV43)+1,$G$4:$CX$8,HW$14,0)*$D43,IF($C43=HW$17,$G$6*$D43,""))</f>
        <v>15647.367547554686</v>
      </c>
      <c r="HX43" s="34">
        <f>IF(HW43&lt;&gt;"",HLOOKUP(COUNT($DW43:HW43)+1,$G$4:$CX$8,HX$14,0)*$D43,IF($C43=HX$17,$G$6*$D43,""))</f>
        <v>15647.367547554686</v>
      </c>
      <c r="HY43" s="34">
        <f>IF(HX43&lt;&gt;"",HLOOKUP(COUNT($DW43:HX43)+1,$G$4:$CX$8,HY$14,0)*$D43,IF($C43=HY$17,$G$6*$D43,""))</f>
        <v>15647.367547554686</v>
      </c>
      <c r="HZ43" s="34">
        <f>IF(HY43&lt;&gt;"",HLOOKUP(COUNT($DW43:HY43)+1,$G$4:$CX$8,HZ$14,0)*$D43,IF($C43=HZ$17,$G$6*$D43,""))</f>
        <v>15647.367547554686</v>
      </c>
      <c r="IA43" s="34">
        <f>IF(HZ43&lt;&gt;"",HLOOKUP(COUNT($DW43:HZ43)+1,$G$4:$CX$8,IA$14,0)*$D43,IF($C43=IA$17,$G$6*$D43,""))</f>
        <v>15647.367547554686</v>
      </c>
      <c r="IB43" s="34">
        <f>IF(IA43&lt;&gt;"",HLOOKUP(COUNT($DW43:IA43)+1,$G$4:$CX$8,IB$14,0)*$D43,IF($C43=IB$17,$G$6*$D43,""))</f>
        <v>15647.367547554686</v>
      </c>
      <c r="IC43" s="34">
        <f>IF(IB43&lt;&gt;"",HLOOKUP(COUNT($DW43:IB43)+1,$G$4:$CX$8,IC$14,0)*$D43,IF($C43=IC$17,$G$6*$D43,""))</f>
        <v>15647.367547554686</v>
      </c>
      <c r="ID43" s="34">
        <f>IF(IC43&lt;&gt;"",HLOOKUP(COUNT($DW43:IC43)+1,$G$4:$CX$8,ID$14,0)*$D43,IF($C43=ID$17,$G$6*$D43,""))</f>
        <v>15647.367547554686</v>
      </c>
      <c r="IE43" s="34">
        <f>IF(ID43&lt;&gt;"",HLOOKUP(COUNT($DW43:ID43)+1,$G$4:$CX$8,IE$14,0)*$D43,IF($C43=IE$17,$G$6*$D43,""))</f>
        <v>15647.367547554686</v>
      </c>
      <c r="IF43" s="34">
        <f>IF(IE43&lt;&gt;"",HLOOKUP(COUNT($DW43:IE43)+1,$G$4:$CX$8,IF$14,0)*$D43,IF($C43=IF$17,$G$6*$D43,""))</f>
        <v>15647.367547554686</v>
      </c>
      <c r="IG43" s="34">
        <f>IF(IF43&lt;&gt;"",HLOOKUP(COUNT($DW43:IF43)+1,$G$4:$CX$8,IG$14,0)*$D43,IF($C43=IG$17,$G$6*$D43,""))</f>
        <v>15647.367547554686</v>
      </c>
      <c r="IH43" s="34">
        <f>IF(IG43&lt;&gt;"",HLOOKUP(COUNT($DW43:IG43)+1,$G$4:$CX$8,IH$14,0)*$D43,IF($C43=IH$17,$G$6*$D43,""))</f>
        <v>15647.367547554686</v>
      </c>
      <c r="II43" s="34">
        <f>IF(IH43&lt;&gt;"",HLOOKUP(COUNT($DW43:IH43)+1,$G$4:$CX$8,II$14,0)*$D43,IF($C43=II$17,$G$6*$D43,""))</f>
        <v>15647.367547554686</v>
      </c>
      <c r="IJ43" s="34">
        <f>IF(II43&lt;&gt;"",HLOOKUP(COUNT($DW43:II43)+1,$G$4:$CX$8,IJ$14,0)*$D43,IF($C43=IJ$17,$G$6*$D43,""))</f>
        <v>15647.367547554686</v>
      </c>
      <c r="IK43" s="34">
        <f>IF(IJ43&lt;&gt;"",HLOOKUP(COUNT($DW43:IJ43)+1,$G$4:$CX$8,IK$14,0)*$D43,IF($C43=IK$17,$G$6*$D43,""))</f>
        <v>15647.367547554686</v>
      </c>
      <c r="IL43" s="34">
        <f>IF(IK43&lt;&gt;"",HLOOKUP(COUNT($DW43:IK43)+1,$G$4:$CX$8,IL$14,0)*$D43,IF($C43=IL$17,$G$6*$D43,""))</f>
        <v>15647.367547554686</v>
      </c>
      <c r="IM43" s="34">
        <f>IF(IL43&lt;&gt;"",HLOOKUP(COUNT($DW43:IL43)+1,$G$4:$CX$8,IM$14,0)*$D43,IF($C43=IM$17,$G$6*$D43,""))</f>
        <v>15647.367547554686</v>
      </c>
      <c r="IO43" s="34" t="str">
        <f>IF(IN43&lt;&gt;"",HLOOKUP(COUNT($IN43:IN43)+1,$G$4:$EH$8,IO$14,0)*$D43,IF($C43=IO$17,$G$7*$D43,""))</f>
        <v/>
      </c>
      <c r="IP43" s="34" t="str">
        <f>IF(IO43&lt;&gt;"",HLOOKUP(COUNT($IN43:IO43)+1,$G$4:$EH$8,IP$14,0)*$D43,IF($C43=IP$17,$G$7*$D43,""))</f>
        <v/>
      </c>
      <c r="IQ43" s="34" t="str">
        <f>IF(IP43&lt;&gt;"",HLOOKUP(COUNT($IN43:IP43)+1,$G$4:$EH$8,IQ$14,0)*$D43,IF($C43=IQ$17,$G$7*$D43,""))</f>
        <v/>
      </c>
      <c r="IR43" s="34" t="str">
        <f>IF(IQ43&lt;&gt;"",HLOOKUP(COUNT($IN43:IQ43)+1,$G$4:$EH$8,IR$14,0)*$D43,IF($C43=IR$17,$G$7*$D43,""))</f>
        <v/>
      </c>
      <c r="IS43" s="34" t="str">
        <f>IF(IR43&lt;&gt;"",HLOOKUP(COUNT($IN43:IR43)+1,$G$4:$EH$8,IS$14,0)*$D43,IF($C43=IS$17,$G$7*$D43,""))</f>
        <v/>
      </c>
      <c r="IT43" s="34" t="str">
        <f>IF(IS43&lt;&gt;"",HLOOKUP(COUNT($IN43:IS43)+1,$G$4:$EH$8,IT$14,0)*$D43,IF($C43=IT$17,$G$7*$D43,""))</f>
        <v/>
      </c>
      <c r="IU43" s="34" t="str">
        <f>IF(IT43&lt;&gt;"",HLOOKUP(COUNT($IN43:IT43)+1,$G$4:$EH$8,IU$14,0)*$D43,IF($C43=IU$17,$G$7*$D43,""))</f>
        <v/>
      </c>
      <c r="IV43" s="34" t="str">
        <f>IF(IU43&lt;&gt;"",HLOOKUP(COUNT($IN43:IU43)+1,$G$4:$EH$8,IV$14,0)*$D43,IF($C43=IV$17,$G$7*$D43,""))</f>
        <v/>
      </c>
      <c r="IW43" s="34" t="str">
        <f>IF(IV43&lt;&gt;"",HLOOKUP(COUNT($IN43:IV43)+1,$G$4:$EH$8,IW$14,0)*$D43,IF($C43=IW$17,$G$7*$D43,""))</f>
        <v/>
      </c>
      <c r="IX43" s="34" t="str">
        <f>IF(IW43&lt;&gt;"",HLOOKUP(COUNT($IN43:IW43)+1,$G$4:$EH$8,IX$14,0)*$D43,IF($C43=IX$17,$G$7*$D43,""))</f>
        <v/>
      </c>
      <c r="IY43" s="34" t="str">
        <f>IF(IX43&lt;&gt;"",HLOOKUP(COUNT($IN43:IX43)+1,$G$4:$EH$8,IY$14,0)*$D43,IF($C43=IY$17,$G$7*$D43,""))</f>
        <v/>
      </c>
      <c r="IZ43" s="34" t="str">
        <f>IF(IY43&lt;&gt;"",HLOOKUP(COUNT($IN43:IY43)+1,$G$4:$EH$8,IZ$14,0)*$D43,IF($C43=IZ$17,$G$7*$D43,""))</f>
        <v/>
      </c>
      <c r="JA43" s="34" t="str">
        <f>IF(IZ43&lt;&gt;"",HLOOKUP(COUNT($IN43:IZ43)+1,$G$4:$EH$8,JA$14,0)*$D43,IF($C43=JA$17,$G$7*$D43,""))</f>
        <v/>
      </c>
      <c r="JB43" s="34" t="str">
        <f>IF(JA43&lt;&gt;"",HLOOKUP(COUNT($IN43:JA43)+1,$G$4:$EH$8,JB$14,0)*$D43,IF($C43=JB$17,$G$7*$D43,""))</f>
        <v/>
      </c>
      <c r="JC43" s="34" t="str">
        <f>IF(JB43&lt;&gt;"",HLOOKUP(COUNT($IN43:JB43)+1,$G$4:$EH$8,JC$14,0)*$D43,IF($C43=JC$17,$G$7*$D43,""))</f>
        <v/>
      </c>
      <c r="JD43" s="34" t="str">
        <f>IF(JC43&lt;&gt;"",HLOOKUP(COUNT($IN43:JC43)+1,$G$4:$EH$8,JD$14,0)*$D43,IF($C43=JD$17,$G$7*$D43,""))</f>
        <v/>
      </c>
      <c r="JE43" s="34" t="str">
        <f>IF(JD43&lt;&gt;"",HLOOKUP(COUNT($IN43:JD43)+1,$G$4:$EH$8,JE$14,0)*$D43,IF($C43=JE$17,$G$7*$D43,""))</f>
        <v/>
      </c>
      <c r="JF43" s="34" t="str">
        <f>IF(JE43&lt;&gt;"",HLOOKUP(COUNT($IN43:JE43)+1,$G$4:$EH$8,JF$14,0)*$D43,IF($C43=JF$17,$G$7*$D43,""))</f>
        <v/>
      </c>
      <c r="JG43" s="34" t="str">
        <f>IF(JF43&lt;&gt;"",HLOOKUP(COUNT($IN43:JF43)+1,$G$4:$EH$8,JG$14,0)*$D43,IF($C43=JG$17,$G$7*$D43,""))</f>
        <v/>
      </c>
      <c r="JH43" s="34" t="str">
        <f>IF(JG43&lt;&gt;"",HLOOKUP(COUNT($IN43:JG43)+1,$G$4:$EH$8,JH$14,0)*$D43,IF($C43=JH$17,$G$7*$D43,""))</f>
        <v/>
      </c>
      <c r="JI43" s="34" t="str">
        <f>IF(JH43&lt;&gt;"",HLOOKUP(COUNT($IN43:JH43)+1,$G$4:$EH$8,JI$14,0)*$D43,IF($C43=JI$17,$G$7*$D43,""))</f>
        <v/>
      </c>
      <c r="JJ43" s="34" t="str">
        <f>IF(JI43&lt;&gt;"",HLOOKUP(COUNT($IN43:JI43)+1,$G$4:$EH$8,JJ$14,0)*$D43,IF($C43=JJ$17,$G$7*$D43,""))</f>
        <v/>
      </c>
      <c r="JK43" s="34" t="str">
        <f>IF(JJ43&lt;&gt;"",HLOOKUP(COUNT($IN43:JJ43)+1,$G$4:$EH$8,JK$14,0)*$D43,IF($C43=JK$17,$G$7*$D43,""))</f>
        <v/>
      </c>
      <c r="JL43" s="34" t="str">
        <f>IF(JK43&lt;&gt;"",HLOOKUP(COUNT($IN43:JK43)+1,$G$4:$EH$8,JL$14,0)*$D43,IF($C43=JL$17,$G$7*$D43,""))</f>
        <v/>
      </c>
      <c r="JM43" s="34">
        <f>IF(JL43&lt;&gt;"",HLOOKUP(COUNT($IN43:JL43)+1,$G$4:$EH$8,JM$14,0)*$D43,IF($C43=JM$17,$G$7*$D43,""))</f>
        <v>0</v>
      </c>
      <c r="JN43" s="34">
        <f>IF(JM43&lt;&gt;"",HLOOKUP(COUNT($IN43:JM43)+1,$G$4:$EH$8,JN$14,0)*$D43,IF($C43=JN$17,$G$7*$D43,""))</f>
        <v>2250</v>
      </c>
      <c r="JO43" s="34">
        <f>IF(JN43&lt;&gt;"",HLOOKUP(COUNT($IN43:JN43)+1,$G$4:$EH$8,JO$14,0)*$D43,IF($C43=JO$17,$G$7*$D43,""))</f>
        <v>2250</v>
      </c>
      <c r="JP43" s="34">
        <f>IF(JO43&lt;&gt;"",HLOOKUP(COUNT($IN43:JO43)+1,$G$4:$EH$8,JP$14,0)*$D43,IF($C43=JP$17,$G$7*$D43,""))</f>
        <v>2250</v>
      </c>
      <c r="JQ43" s="34">
        <f>IF(JP43&lt;&gt;"",HLOOKUP(COUNT($IN43:JP43)+1,$G$4:$EH$8,JQ$14,0)*$D43,IF($C43=JQ$17,$G$7*$D43,""))</f>
        <v>2250</v>
      </c>
      <c r="JR43" s="34">
        <f>IF(JQ43&lt;&gt;"",HLOOKUP(COUNT($IN43:JQ43)+1,$G$4:$EH$8,JR$14,0)*$D43,IF($C43=JR$17,$G$7*$D43,""))</f>
        <v>2262.1145521044955</v>
      </c>
      <c r="JS43" s="34">
        <f>IF(JR43&lt;&gt;"",HLOOKUP(COUNT($IN43:JR43)+1,$G$4:$EH$8,JS$14,0)*$D43,IF($C43=JS$17,$G$7*$D43,""))</f>
        <v>2714.537462525393</v>
      </c>
      <c r="JT43" s="34">
        <f>IF(JS43&lt;&gt;"",HLOOKUP(COUNT($IN43:JS43)+1,$G$4:$EH$8,JT$14,0)*$D43,IF($C43=JT$17,$G$7*$D43,""))</f>
        <v>3148.863456529456</v>
      </c>
      <c r="JU43" s="34">
        <f>IF(JT43&lt;&gt;"",HLOOKUP(COUNT($IN43:JT43)+1,$G$4:$EH$8,JU$14,0)*$D43,IF($C43=JU$17,$G$7*$D43,""))</f>
        <v>3589.7043404435808</v>
      </c>
      <c r="JV43" s="34">
        <f>IF(JU43&lt;&gt;"",HLOOKUP(COUNT($IN43:JU43)+1,$G$4:$EH$8,JV$14,0)*$D43,IF($C43=JV$17,$G$7*$D43,""))</f>
        <v>4056.3659047012443</v>
      </c>
      <c r="JW43" s="34">
        <f>IF(JV43&lt;&gt;"",HLOOKUP(COUNT($IN43:JV43)+1,$G$4:$EH$8,JW$14,0)*$D43,IF($C43=JW$17,$G$7*$D43,""))</f>
        <v>4502.5661542183816</v>
      </c>
      <c r="JX43" s="34">
        <f>IF(JW43&lt;&gt;"",HLOOKUP(COUNT($IN43:JW43)+1,$G$4:$EH$8,JX$14,0)*$D43,IF($C43=JX$17,$G$7*$D43,""))</f>
        <v>4952.82276964022</v>
      </c>
      <c r="JY43" s="34">
        <f>IF(JX43&lt;&gt;"",HLOOKUP(COUNT($IN43:JX43)+1,$G$4:$EH$8,JY$14,0)*$D43,IF($C43=JY$17,$G$7*$D43,""))</f>
        <v>3714.6170772301671</v>
      </c>
      <c r="JZ43" s="34">
        <f>IF(JY43&lt;&gt;"",HLOOKUP(COUNT($IN43:JY43)+1,$G$4:$EH$8,JZ$14,0)*$D43,IF($C43=JZ$17,$G$7*$D43,""))</f>
        <v>3528.8862233686568</v>
      </c>
      <c r="KA43" s="34">
        <f>IF(JZ43&lt;&gt;"",HLOOKUP(COUNT($IN43:JZ43)+1,$G$4:$EH$8,KA$14,0)*$D43,IF($C43=KA$17,$G$7*$D43,""))</f>
        <v>3881.7748457055241</v>
      </c>
      <c r="KB43" s="34">
        <f>IF(KA43&lt;&gt;"",HLOOKUP(COUNT($IN43:KA43)+1,$G$4:$EH$8,KB$14,0)*$D43,IF($C43=KB$17,$G$7*$D43,""))</f>
        <v>4269.9523302760772</v>
      </c>
      <c r="KC43" s="34">
        <f>IF(KB43&lt;&gt;"",HLOOKUP(COUNT($IN43:KB43)+1,$G$4:$EH$8,KC$14,0)*$D43,IF($C43=KC$17,$G$7*$D43,""))</f>
        <v>4696.9475633036836</v>
      </c>
      <c r="KD43" s="34">
        <f>IF(KC43&lt;&gt;"",HLOOKUP(COUNT($IN43:KC43)+1,$G$4:$EH$8,KD$14,0)*$D43,IF($C43=KD$17,$G$7*$D43,""))</f>
        <v>5166.642319634052</v>
      </c>
      <c r="KE43" s="34">
        <f>IF(KD43&lt;&gt;"",HLOOKUP(COUNT($IN43:KD43)+1,$G$4:$EH$8,KE$14,0)*$D43,IF($C43=KE$17,$G$7*$D43,""))</f>
        <v>4908.3102036523469</v>
      </c>
      <c r="KF43" s="34">
        <f>IF(KE43&lt;&gt;"",HLOOKUP(COUNT($IN43:KE43)+1,$G$4:$EH$8,KF$14,0)*$D43,IF($C43=KF$17,$G$7*$D43,""))</f>
        <v>4662.8946934697306</v>
      </c>
      <c r="KG43" s="34">
        <f>IF(KF43&lt;&gt;"",HLOOKUP(COUNT($IN43:KF43)+1,$G$4:$EH$8,KG$14,0)*$D43,IF($C43=KG$17,$G$7*$D43,""))</f>
        <v>4989.2973220126123</v>
      </c>
      <c r="KH43" s="34">
        <f>IF(KG43&lt;&gt;"",HLOOKUP(COUNT($IN43:KG43)+1,$G$4:$EH$8,KH$14,0)*$D43,IF($C43=KH$17,$G$7*$D43,""))</f>
        <v>5338.5481345534945</v>
      </c>
      <c r="KI43" s="34">
        <f>IF(KH43&lt;&gt;"",HLOOKUP(COUNT($IN43:KH43)+1,$G$4:$EH$8,KI$14,0)*$D43,IF($C43=KI$17,$G$7*$D43,""))</f>
        <v>5712.2465039722392</v>
      </c>
      <c r="KJ43" s="34">
        <f>IF(KI43&lt;&gt;"",HLOOKUP(COUNT($IN43:KI43)+1,$G$4:$EH$8,KJ$14,0)*$D43,IF($C43=KJ$17,$G$7*$D43,""))</f>
        <v>6283.471154369463</v>
      </c>
      <c r="KK43" s="34">
        <f>IF(KJ43&lt;&gt;"",HLOOKUP(COUNT($IN43:KJ43)+1,$G$4:$EH$8,KK$14,0)*$D43,IF($C43=KK$17,$G$7*$D43,""))</f>
        <v>5340.950481214044</v>
      </c>
      <c r="KL43" s="34">
        <f>IF(KK43&lt;&gt;"",HLOOKUP(COUNT($IN43:KK43)+1,$G$4:$EH$8,KL$14,0)*$D43,IF($C43=KL$17,$G$7*$D43,""))</f>
        <v>5073.9029571533429</v>
      </c>
      <c r="KM43" s="34">
        <f>IF(KL43&lt;&gt;"",HLOOKUP(COUNT($IN43:KL43)+1,$G$4:$EH$8,KM$14,0)*$D43,IF($C43=KM$17,$G$7*$D43,""))</f>
        <v>5327.5981050110104</v>
      </c>
      <c r="KN43" s="34">
        <f>IF(KM43&lt;&gt;"",HLOOKUP(COUNT($IN43:KM43)+1,$G$4:$EH$8,KN$14,0)*$D43,IF($C43=KN$17,$G$7*$D43,""))</f>
        <v>5593.9780102615614</v>
      </c>
      <c r="KO43" s="34">
        <f>IF(KN43&lt;&gt;"",HLOOKUP(COUNT($IN43:KN43)+1,$G$4:$EH$8,KO$14,0)*$D43,IF($C43=KO$17,$G$7*$D43,""))</f>
        <v>5873.6769107746368</v>
      </c>
      <c r="KP43" s="34">
        <f>IF(KO43&lt;&gt;"",HLOOKUP(COUNT($IN43:KO43)+1,$G$4:$EH$8,KP$14,0)*$D43,IF($C43=KP$17,$G$7*$D43,""))</f>
        <v>6284.8342945288623</v>
      </c>
      <c r="KQ43" s="34">
        <f>IF(KP43&lt;&gt;"",HLOOKUP(COUNT($IN43:KP43)+1,$G$4:$EH$8,KQ$14,0)*$D43,IF($C43=KQ$17,$G$7*$D43,""))</f>
        <v>5656.3508650759759</v>
      </c>
      <c r="KR43" s="34">
        <f>IF(KQ43&lt;&gt;"",HLOOKUP(COUNT($IN43:KQ43)+1,$G$4:$EH$8,KR$14,0)*$D43,IF($C43=KR$17,$G$7*$D43,""))</f>
        <v>5090.7157785683803</v>
      </c>
      <c r="KS43" s="34">
        <f>IF(KR43&lt;&gt;"",HLOOKUP(COUNT($IN43:KR43)+1,$G$4:$EH$8,KS$14,0)*$D43,IF($C43=KS$17,$G$7*$D43,""))</f>
        <v>5447.0658830681659</v>
      </c>
      <c r="KT43" s="34">
        <f>IF(KS43&lt;&gt;"",HLOOKUP(COUNT($IN43:KS43)+1,$G$4:$EH$8,KT$14,0)*$D43,IF($C43=KT$17,$G$7*$D43,""))</f>
        <v>5828.3604948829352</v>
      </c>
      <c r="KU43" s="34">
        <f>IF(KT43&lt;&gt;"",HLOOKUP(COUNT($IN43:KT43)+1,$G$4:$EH$8,KU$14,0)*$D43,IF($C43=KU$17,$G$7*$D43,""))</f>
        <v>6236.3457295247435</v>
      </c>
      <c r="KV43" s="34">
        <f>IF(KU43&lt;&gt;"",HLOOKUP(COUNT($IN43:KU43)+1,$G$4:$EH$8,KV$14,0)*$D43,IF($C43=KV$17,$G$7*$D43,""))</f>
        <v>6735.2533878867234</v>
      </c>
      <c r="KW43" s="34">
        <f>IF(KV43&lt;&gt;"",HLOOKUP(COUNT($IN43:KV43)+1,$G$4:$EH$8,KW$14,0)*$D43,IF($C43=KW$17,$G$7*$D43,""))</f>
        <v>5792.3179135825822</v>
      </c>
      <c r="KX43" s="34">
        <f>IF(KW43&lt;&gt;"",HLOOKUP(COUNT($IN43:KW43)+1,$G$4:$EH$8,KX$14,0)*$D43,IF($C43=KX$17,$G$7*$D43,""))</f>
        <v>5502.7020179034516</v>
      </c>
      <c r="KY43" s="34">
        <f>IF(KX43&lt;&gt;"",HLOOKUP(COUNT($IN43:KX43)+1,$G$4:$EH$8,KY$14,0)*$D43,IF($C43=KY$17,$G$7*$D43,""))</f>
        <v>5777.8371187986268</v>
      </c>
      <c r="KZ43" s="34">
        <f>IF(KY43&lt;&gt;"",HLOOKUP(COUNT($IN43:KY43)+1,$G$4:$EH$8,KZ$14,0)*$D43,IF($C43=KZ$17,$G$7*$D43,""))</f>
        <v>6066.7289747385557</v>
      </c>
      <c r="LA43" s="34">
        <f>IF(KZ43&lt;&gt;"",HLOOKUP(COUNT($IN43:KZ43)+1,$G$4:$EH$8,LA$14,0)*$D43,IF($C43=LA$17,$G$7*$D43,""))</f>
        <v>6370.0654234754838</v>
      </c>
      <c r="LB43" s="34">
        <f>IF(LA43&lt;&gt;"",HLOOKUP(COUNT($IN43:LA43)+1,$G$4:$EH$8,LB$14,0)*$D43,IF($C43=LB$17,$G$7*$D43,""))</f>
        <v>6815.9700031187658</v>
      </c>
      <c r="LC43" s="34">
        <f>IF(LB43&lt;&gt;"",HLOOKUP(COUNT($IN43:LB43)+1,$G$4:$EH$8,LC$14,0)*$D43,IF($C43=LC$17,$G$7*$D43,""))</f>
        <v>6134.3730028068912</v>
      </c>
      <c r="LD43" s="34">
        <f>IF(LC43&lt;&gt;"",HLOOKUP(COUNT($IN43:LC43)+1,$G$4:$EH$8,LD$14,0)*$D43,IF($C43=LD$17,$G$7*$D43,""))</f>
        <v>5520.9357025262016</v>
      </c>
      <c r="LE43" s="34">
        <f>IF(LD43&lt;&gt;"",HLOOKUP(COUNT($IN43:LD43)+1,$G$4:$EH$8,LE$14,0)*$D43,IF($C43=LE$17,$G$7*$D43,""))</f>
        <v>5907.4012017030363</v>
      </c>
      <c r="LF43" s="34">
        <f>IF(LE43&lt;&gt;"",HLOOKUP(COUNT($IN43:LE43)+1,$G$4:$EH$8,LF$14,0)*$D43,IF($C43=LF$17,$G$7*$D43,""))</f>
        <v>6320.9192858222486</v>
      </c>
      <c r="LG43" s="34">
        <f>IF(LF43&lt;&gt;"",HLOOKUP(COUNT($IN43:LF43)+1,$G$4:$EH$8,LG$14,0)*$D43,IF($C43=LG$17,$G$7*$D43,""))</f>
        <v>6763.3836358298058</v>
      </c>
      <c r="LH43" s="34">
        <f>IF(LG43&lt;&gt;"",HLOOKUP(COUNT($IN43:LG43)+1,$G$4:$EH$8,LH$14,0)*$D43,IF($C43=LH$17,$G$7*$D43,""))</f>
        <v>7304.45432669619</v>
      </c>
      <c r="LI43" s="34">
        <f>IF(LH43&lt;&gt;"",HLOOKUP(COUNT($IN43:LH43)+1,$G$4:$EH$8,LI$14,0)*$D43,IF($C43=LI$17,$G$7*$D43,""))</f>
        <v>6354.8752642256841</v>
      </c>
      <c r="LJ43" s="34">
        <f>IF(LI43&lt;&gt;"",HLOOKUP(COUNT($IN43:LI43)+1,$G$4:$EH$8,LJ$14,0)*$D43,IF($C43=LJ$17,$G$7*$D43,""))</f>
        <v>6037.1315010144008</v>
      </c>
      <c r="LK43" s="34">
        <f>IF(LJ43&lt;&gt;"",HLOOKUP(COUNT($IN43:LJ43)+1,$G$4:$EH$8,LK$14,0)*$D43,IF($C43=LK$17,$G$7*$D43,""))</f>
        <v>6338.9880760651213</v>
      </c>
      <c r="LL43" s="34">
        <f>IF(LK43&lt;&gt;"",HLOOKUP(COUNT($IN43:LK43)+1,$G$4:$EH$8,LL$14,0)*$D43,IF($C43=LL$17,$G$7*$D43,""))</f>
        <v>6655.9374798683766</v>
      </c>
      <c r="LM43" s="34">
        <f>IF(LL43&lt;&gt;"",HLOOKUP(COUNT($IN43:LL43)+1,$G$4:$EH$8,LM$14,0)*$D43,IF($C43=LM$17,$G$7*$D43,""))</f>
        <v>6988.7343538617979</v>
      </c>
      <c r="LN43" s="34">
        <f>IF(LM43&lt;&gt;"",HLOOKUP(COUNT($IN43:LM43)+1,$G$4:$EH$8,LN$14,0)*$D43,IF($C43=LN$17,$G$7*$D43,""))</f>
        <v>7477.9457586321205</v>
      </c>
      <c r="LO43" s="34">
        <f>IF(LN43&lt;&gt;"",HLOOKUP(COUNT($IN43:LN43)+1,$G$4:$EH$8,LO$14,0)*$D43,IF($C43=LO$17,$G$7*$D43,""))</f>
        <v>6730.1511827689083</v>
      </c>
      <c r="LP43" s="34">
        <f>IF(LO43&lt;&gt;"",HLOOKUP(COUNT($IN43:LO43)+1,$G$4:$EH$8,LP$14,0)*$D43,IF($C43=LP$17,$G$7*$D43,""))</f>
        <v>6057.1360644920187</v>
      </c>
      <c r="LQ43" s="34">
        <f>IF(LP43&lt;&gt;"",HLOOKUP(COUNT($IN43:LP43)+1,$G$4:$EH$8,LQ$14,0)*$D43,IF($C43=LQ$17,$G$7*$D43,""))</f>
        <v>6481.1355890064606</v>
      </c>
      <c r="LR43" s="34">
        <f>IF(LQ43&lt;&gt;"",HLOOKUP(COUNT($IN43:LQ43)+1,$G$4:$EH$8,LR$14,0)*$D43,IF($C43=LR$17,$G$7*$D43,""))</f>
        <v>6934.8150802369128</v>
      </c>
      <c r="LS43" s="34">
        <f>IF(LR43&lt;&gt;"",HLOOKUP(COUNT($IN43:LR43)+1,$G$4:$EH$8,LS$14,0)*$D43,IF($C43=LS$17,$G$7*$D43,""))</f>
        <v>7420.2521358534959</v>
      </c>
      <c r="LT43" s="34">
        <f>IF(LS43&lt;&gt;"",HLOOKUP(COUNT($IN43:LS43)+1,$G$4:$EH$8,LT$14,0)*$D43,IF($C43=LT$17,$G$7*$D43,""))</f>
        <v>8013.8723067217743</v>
      </c>
      <c r="LU43" s="34">
        <f>IF(LT43&lt;&gt;"",HLOOKUP(COUNT($IN43:LT43)+1,$G$4:$EH$8,LU$14,0)*$D43,IF($C43=LU$17,$G$7*$D43,""))</f>
        <v>5260.6276551568335</v>
      </c>
      <c r="LV43" s="34">
        <f>IF(LU43&lt;&gt;"",HLOOKUP(COUNT($IN43:LU43)+1,$G$4:$EH$8,LV$14,0)*$D43,IF($C43=LV$17,$G$7*$D43,""))</f>
        <v>5260.6276551568335</v>
      </c>
      <c r="LW43" s="34">
        <f>IF(LV43&lt;&gt;"",HLOOKUP(COUNT($IN43:LV43)+1,$G$4:$EH$8,LW$14,0)*$D43,IF($C43=LW$17,$G$7*$D43,""))</f>
        <v>5260.6276551568335</v>
      </c>
      <c r="LX43" s="34">
        <f>IF(LW43&lt;&gt;"",HLOOKUP(COUNT($IN43:LW43)+1,$G$4:$EH$8,LX$14,0)*$D43,IF($C43=LX$17,$G$7*$D43,""))</f>
        <v>5260.6276551568335</v>
      </c>
      <c r="LY43" s="34">
        <f>IF(LX43&lt;&gt;"",HLOOKUP(COUNT($IN43:LX43)+1,$G$4:$EH$8,LY$14,0)*$D43,IF($C43=LY$17,$G$7*$D43,""))</f>
        <v>5260.6276551568335</v>
      </c>
      <c r="LZ43" s="34">
        <f>IF(LY43&lt;&gt;"",HLOOKUP(COUNT($IN43:LY43)+1,$G$4:$EH$8,LZ$14,0)*$D43,IF($C43=LZ$17,$G$7*$D43,""))</f>
        <v>5260.6276551568335</v>
      </c>
      <c r="MA43" s="34">
        <f>IF(LZ43&lt;&gt;"",HLOOKUP(COUNT($IN43:LZ43)+1,$G$4:$EH$8,MA$14,0)*$D43,IF($C43=MA$17,$G$7*$D43,""))</f>
        <v>5260.6276551568335</v>
      </c>
      <c r="MB43" s="34">
        <f>IF(MA43&lt;&gt;"",HLOOKUP(COUNT($IN43:MA43)+1,$G$4:$EH$8,MB$14,0)*$D43,IF($C43=MB$17,$G$7*$D43,""))</f>
        <v>5260.6276551568335</v>
      </c>
      <c r="MC43" s="34">
        <f>IF(MB43&lt;&gt;"",HLOOKUP(COUNT($IN43:MB43)+1,$G$4:$EH$8,MC$14,0)*$D43,IF($C43=MC$17,$G$7*$D43,""))</f>
        <v>5260.6276551568335</v>
      </c>
      <c r="MD43" s="34">
        <f>IF(MC43&lt;&gt;"",HLOOKUP(COUNT($IN43:MC43)+1,$G$4:$EH$8,MD$14,0)*$D43,IF($C43=MD$17,$G$7*$D43,""))</f>
        <v>5260.6276551568335</v>
      </c>
      <c r="ME43" s="34">
        <f>IF(MD43&lt;&gt;"",HLOOKUP(COUNT($IN43:MD43)+1,$G$4:$EH$8,ME$14,0)*$D43,IF($C43=ME$17,$G$7*$D43,""))</f>
        <v>5260.6276551568335</v>
      </c>
      <c r="MF43" s="34">
        <f>IF(ME43&lt;&gt;"",HLOOKUP(COUNT($IN43:ME43)+1,$G$4:$EH$8,MF$14,0)*$D43,IF($C43=MF$17,$G$7*$D43,""))</f>
        <v>5260.6276551568335</v>
      </c>
      <c r="MG43" s="34">
        <f>IF(MF43&lt;&gt;"",HLOOKUP(COUNT($IN43:MF43)+1,$G$4:$EH$8,MG$14,0)*$D43,IF($C43=MG$17,$G$7*$D43,""))</f>
        <v>5260.6276551568335</v>
      </c>
      <c r="MH43" s="34">
        <f>IF(MG43&lt;&gt;"",HLOOKUP(COUNT($IN43:MG43)+1,$G$4:$EH$8,MH$14,0)*$D43,IF($C43=MH$17,$G$7*$D43,""))</f>
        <v>5260.6276551568335</v>
      </c>
      <c r="MI43" s="34">
        <f>IF(MH43&lt;&gt;"",HLOOKUP(COUNT($IN43:MH43)+1,$G$4:$EH$8,MI$14,0)*$D43,IF($C43=MI$17,$G$7*$D43,""))</f>
        <v>5260.6276551568335</v>
      </c>
      <c r="MJ43" s="34">
        <f>IF(MI43&lt;&gt;"",HLOOKUP(COUNT($IN43:MI43)+1,$G$4:$EH$8,MJ$14,0)*$D43,IF($C43=MJ$17,$G$7*$D43,""))</f>
        <v>5260.6276551568335</v>
      </c>
      <c r="MK43" s="34">
        <f>IF(MJ43&lt;&gt;"",HLOOKUP(COUNT($IN43:MJ43)+1,$G$4:$EH$8,MK$14,0)*$D43,IF($C43=MK$17,$G$7*$D43,""))</f>
        <v>5260.6276551568335</v>
      </c>
      <c r="ML43" s="34">
        <f>IF(MK43&lt;&gt;"",HLOOKUP(COUNT($IN43:MK43)+1,$G$4:$EH$8,ML$14,0)*$D43,IF($C43=ML$17,$G$7*$D43,""))</f>
        <v>5260.6276551568335</v>
      </c>
      <c r="MM43" s="34">
        <f>IF(ML43&lt;&gt;"",HLOOKUP(COUNT($IN43:ML43)+1,$G$4:$EH$8,MM$14,0)*$D43,IF($C43=MM$17,$G$7*$D43,""))</f>
        <v>5260.6276551568335</v>
      </c>
      <c r="MN43" s="34">
        <f>IF(MM43&lt;&gt;"",HLOOKUP(COUNT($IN43:MM43)+1,$G$4:$EH$8,MN$14,0)*$D43,IF($C43=MN$17,$G$7*$D43,""))</f>
        <v>5260.6276551568335</v>
      </c>
      <c r="MO43" s="34">
        <f>IF(MN43&lt;&gt;"",HLOOKUP(COUNT($IN43:MN43)+1,$G$4:$EH$8,MO$14,0)*$D43,IF($C43=MO$17,$G$7*$D43,""))</f>
        <v>5260.6276551568335</v>
      </c>
      <c r="MP43" s="34">
        <f>IF(MO43&lt;&gt;"",HLOOKUP(COUNT($IN43:MO43)+1,$G$4:$EH$8,MP$14,0)*$D43,IF($C43=MP$17,$G$7*$D43,""))</f>
        <v>5260.6276551568335</v>
      </c>
      <c r="MQ43" s="34">
        <f>IF(MP43&lt;&gt;"",HLOOKUP(COUNT($IN43:MP43)+1,$G$4:$EH$8,MQ$14,0)*$D43,IF($C43=MQ$17,$G$7*$D43,""))</f>
        <v>5260.6276551568335</v>
      </c>
      <c r="MR43" s="34">
        <f>IF(MQ43&lt;&gt;"",HLOOKUP(COUNT($IN43:MQ43)+1,$G$4:$EH$8,MR$14,0)*$D43,IF($C43=MR$17,$G$7*$D43,""))</f>
        <v>5260.6276551568335</v>
      </c>
      <c r="MS43" s="34">
        <f>IF(MR43&lt;&gt;"",HLOOKUP(COUNT($IN43:MR43)+1,$G$4:$EH$8,MS$14,0)*$D43,IF($C43=MS$17,$G$7*$D43,""))</f>
        <v>5260.6276551568335</v>
      </c>
      <c r="MT43" s="34">
        <f>IF(MS43&lt;&gt;"",HLOOKUP(COUNT($IN43:MS43)+1,$G$4:$EH$8,MT$14,0)*$D43,IF($C43=MT$17,$G$7*$D43,""))</f>
        <v>5260.6276551568335</v>
      </c>
      <c r="MU43" s="34">
        <f>IF(MT43&lt;&gt;"",HLOOKUP(COUNT($IN43:MT43)+1,$G$4:$EH$8,MU$14,0)*$D43,IF($C43=MU$17,$G$7*$D43,""))</f>
        <v>5260.6276551568335</v>
      </c>
      <c r="MV43" s="34">
        <f>IF(MU43&lt;&gt;"",HLOOKUP(COUNT($IN43:MU43)+1,$G$4:$EH$8,MV$14,0)*$D43,IF($C43=MV$17,$G$7*$D43,""))</f>
        <v>5260.6276551568335</v>
      </c>
      <c r="MW43" s="34">
        <f>IF(MV43&lt;&gt;"",HLOOKUP(COUNT($IN43:MV43)+1,$G$4:$EH$8,MW$14,0)*$D43,IF($C43=MW$17,$G$7*$D43,""))</f>
        <v>5260.6276551568335</v>
      </c>
      <c r="MX43" s="34">
        <f>IF(MW43&lt;&gt;"",HLOOKUP(COUNT($IN43:MW43)+1,$G$4:$EH$8,MX$14,0)*$D43,IF($C43=MX$17,$G$7*$D43,""))</f>
        <v>5260.6276551568335</v>
      </c>
      <c r="MY43" s="34">
        <f>IF(MX43&lt;&gt;"",HLOOKUP(COUNT($IN43:MX43)+1,$G$4:$EH$8,MY$14,0)*$D43,IF($C43=MY$17,$G$7*$D43,""))</f>
        <v>5260.6276551568335</v>
      </c>
      <c r="MZ43" s="34">
        <f>IF(MY43&lt;&gt;"",HLOOKUP(COUNT($IN43:MY43)+1,$G$4:$EH$8,MZ$14,0)*$D43,IF($C43=MZ$17,$G$7*$D43,""))</f>
        <v>5260.6276551568335</v>
      </c>
      <c r="NA43" s="34">
        <f>IF(MZ43&lt;&gt;"",HLOOKUP(COUNT($IN43:MZ43)+1,$G$4:$EH$8,NA$14,0)*$D43,IF($C43=NA$17,$G$7*$D43,""))</f>
        <v>5260.6276551568335</v>
      </c>
      <c r="NB43" s="34">
        <f>IF(NA43&lt;&gt;"",HLOOKUP(COUNT($IN43:NA43)+1,$G$4:$EH$8,NB$14,0)*$D43,IF($C43=NB$17,$G$7*$D43,""))</f>
        <v>5260.6276551568335</v>
      </c>
      <c r="NC43" s="34">
        <f>IF(NB43&lt;&gt;"",HLOOKUP(COUNT($IN43:NB43)+1,$G$4:$EH$8,NC$14,0)*$D43,IF($C43=NC$17,$G$7*$D43,""))</f>
        <v>5260.6276551568335</v>
      </c>
      <c r="ND43" s="34">
        <f>IF(NC43&lt;&gt;"",HLOOKUP(COUNT($IN43:NC43)+1,$G$4:$EH$8,ND$14,0)*$D43,IF($C43=ND$17,$G$7*$D43,""))</f>
        <v>5260.6276551568335</v>
      </c>
      <c r="NF43" s="34" t="str">
        <f>IF(NE43&lt;&gt;"",HLOOKUP(COUNT($NE43:NE43)+1,$G$4:$EH$8,NF$14,0)*$D43,IF($C43=NF$17,$G$8*$D43,""))</f>
        <v/>
      </c>
      <c r="NG43" s="34" t="str">
        <f>IF(NF43&lt;&gt;"",HLOOKUP(COUNT($NE43:NF43)+1,$G$4:$EH$8,NG$14,0)*$D43,IF($C43=NG$17,$G$8*$D43,""))</f>
        <v/>
      </c>
      <c r="NH43" s="34" t="str">
        <f>IF(NG43&lt;&gt;"",HLOOKUP(COUNT($NE43:NG43)+1,$G$4:$EH$8,NH$14,0)*$D43,IF($C43=NH$17,$G$8*$D43,""))</f>
        <v/>
      </c>
      <c r="NI43" s="34" t="str">
        <f>IF(NH43&lt;&gt;"",HLOOKUP(COUNT($NE43:NH43)+1,$G$4:$EH$8,NI$14,0)*$D43,IF($C43=NI$17,$G$8*$D43,""))</f>
        <v/>
      </c>
      <c r="NJ43" s="34" t="str">
        <f>IF(NI43&lt;&gt;"",HLOOKUP(COUNT($NE43:NI43)+1,$G$4:$EH$8,NJ$14,0)*$D43,IF($C43=NJ$17,$G$8*$D43,""))</f>
        <v/>
      </c>
      <c r="NK43" s="34" t="str">
        <f>IF(NJ43&lt;&gt;"",HLOOKUP(COUNT($NE43:NJ43)+1,$G$4:$EH$8,NK$14,0)*$D43,IF($C43=NK$17,$G$8*$D43,""))</f>
        <v/>
      </c>
      <c r="NL43" s="34" t="str">
        <f>IF(NK43&lt;&gt;"",HLOOKUP(COUNT($NE43:NK43)+1,$G$4:$EH$8,NL$14,0)*$D43,IF($C43=NL$17,$G$8*$D43,""))</f>
        <v/>
      </c>
      <c r="NM43" s="34" t="str">
        <f>IF(NL43&lt;&gt;"",HLOOKUP(COUNT($NE43:NL43)+1,$G$4:$EH$8,NM$14,0)*$D43,IF($C43=NM$17,$G$8*$D43,""))</f>
        <v/>
      </c>
      <c r="NN43" s="34" t="str">
        <f>IF(NM43&lt;&gt;"",HLOOKUP(COUNT($NE43:NM43)+1,$G$4:$EH$8,NN$14,0)*$D43,IF($C43=NN$17,$G$8*$D43,""))</f>
        <v/>
      </c>
      <c r="NO43" s="34" t="str">
        <f>IF(NN43&lt;&gt;"",HLOOKUP(COUNT($NE43:NN43)+1,$G$4:$EH$8,NO$14,0)*$D43,IF($C43=NO$17,$G$8*$D43,""))</f>
        <v/>
      </c>
      <c r="NP43" s="34" t="str">
        <f>IF(NO43&lt;&gt;"",HLOOKUP(COUNT($NE43:NO43)+1,$G$4:$EH$8,NP$14,0)*$D43,IF($C43=NP$17,$G$8*$D43,""))</f>
        <v/>
      </c>
      <c r="NQ43" s="34" t="str">
        <f>IF(NP43&lt;&gt;"",HLOOKUP(COUNT($NE43:NP43)+1,$G$4:$EH$8,NQ$14,0)*$D43,IF($C43=NQ$17,$G$8*$D43,""))</f>
        <v/>
      </c>
      <c r="NR43" s="34" t="str">
        <f>IF(NQ43&lt;&gt;"",HLOOKUP(COUNT($NE43:NQ43)+1,$G$4:$EH$8,NR$14,0)*$D43,IF($C43=NR$17,$G$8*$D43,""))</f>
        <v/>
      </c>
      <c r="NS43" s="34" t="str">
        <f>IF(NR43&lt;&gt;"",HLOOKUP(COUNT($NE43:NR43)+1,$G$4:$EH$8,NS$14,0)*$D43,IF($C43=NS$17,$G$8*$D43,""))</f>
        <v/>
      </c>
      <c r="NT43" s="34" t="str">
        <f>IF(NS43&lt;&gt;"",HLOOKUP(COUNT($NE43:NS43)+1,$G$4:$EH$8,NT$14,0)*$D43,IF($C43=NT$17,$G$8*$D43,""))</f>
        <v/>
      </c>
      <c r="NU43" s="34" t="str">
        <f>IF(NT43&lt;&gt;"",HLOOKUP(COUNT($NE43:NT43)+1,$G$4:$EH$8,NU$14,0)*$D43,IF($C43=NU$17,$G$8*$D43,""))</f>
        <v/>
      </c>
      <c r="NV43" s="34" t="str">
        <f>IF(NU43&lt;&gt;"",HLOOKUP(COUNT($NE43:NU43)+1,$G$4:$EH$8,NV$14,0)*$D43,IF($C43=NV$17,$G$8*$D43,""))</f>
        <v/>
      </c>
      <c r="NW43" s="34" t="str">
        <f>IF(NV43&lt;&gt;"",HLOOKUP(COUNT($NE43:NV43)+1,$G$4:$EH$8,NW$14,0)*$D43,IF($C43=NW$17,$G$8*$D43,""))</f>
        <v/>
      </c>
      <c r="NX43" s="34" t="str">
        <f>IF(NW43&lt;&gt;"",HLOOKUP(COUNT($NE43:NW43)+1,$G$4:$EH$8,NX$14,0)*$D43,IF($C43=NX$17,$G$8*$D43,""))</f>
        <v/>
      </c>
      <c r="NY43" s="34" t="str">
        <f>IF(NX43&lt;&gt;"",HLOOKUP(COUNT($NE43:NX43)+1,$G$4:$EH$8,NY$14,0)*$D43,IF($C43=NY$17,$G$8*$D43,""))</f>
        <v/>
      </c>
      <c r="NZ43" s="34" t="str">
        <f>IF(NY43&lt;&gt;"",HLOOKUP(COUNT($NE43:NY43)+1,$G$4:$EH$8,NZ$14,0)*$D43,IF($C43=NZ$17,$G$8*$D43,""))</f>
        <v/>
      </c>
      <c r="OA43" s="34" t="str">
        <f>IF(NZ43&lt;&gt;"",HLOOKUP(COUNT($NE43:NZ43)+1,$G$4:$EH$8,OA$14,0)*$D43,IF($C43=OA$17,$G$8*$D43,""))</f>
        <v/>
      </c>
      <c r="OB43" s="34" t="str">
        <f>IF(OA43&lt;&gt;"",HLOOKUP(COUNT($NE43:OA43)+1,$G$4:$EH$8,OB$14,0)*$D43,IF($C43=OB$17,$G$8*$D43,""))</f>
        <v/>
      </c>
      <c r="OC43" s="34" t="str">
        <f>IF(OB43&lt;&gt;"",HLOOKUP(COUNT($NE43:OB43)+1,$G$4:$EH$8,OC$14,0)*$D43,IF($C43=OC$17,$G$8*$D43,""))</f>
        <v/>
      </c>
      <c r="OD43" s="34">
        <f>IF(OC43&lt;&gt;"",HLOOKUP(COUNT($NE43:OC43)+1,$G$4:$EH$8,OD$14,0)*$D43,IF($C43=OD$17,$G$8*$D43,""))</f>
        <v>105000</v>
      </c>
      <c r="OE43" s="34">
        <f>IF(OD43&lt;&gt;"",HLOOKUP(COUNT($NE43:OD43)+1,$G$4:$EH$8,OE$14,0)*$D43,IF($C43=OE$17,$G$8*$D43,""))</f>
        <v>0</v>
      </c>
      <c r="OF43" s="34">
        <f>IF(OE43&lt;&gt;"",HLOOKUP(COUNT($NE43:OE43)+1,$G$4:$EH$8,OF$14,0)*$D43,IF($C43=OF$17,$G$8*$D43,""))</f>
        <v>0</v>
      </c>
      <c r="OG43" s="34">
        <f>IF(OF43&lt;&gt;"",HLOOKUP(COUNT($NE43:OF43)+1,$G$4:$EH$8,OG$14,0)*$D43,IF($C43=OG$17,$G$8*$D43,""))</f>
        <v>0</v>
      </c>
      <c r="OH43" s="34">
        <f>IF(OG43&lt;&gt;"",HLOOKUP(COUNT($NE43:OG43)+1,$G$4:$EH$8,OH$14,0)*$D43,IF($C43=OH$17,$G$8*$D43,""))</f>
        <v>0</v>
      </c>
      <c r="OI43" s="34">
        <f>IF(OH43&lt;&gt;"",HLOOKUP(COUNT($NE43:OH43)+1,$G$4:$EH$8,OI$14,0)*$D43,IF($C43=OI$17,$G$8*$D43,""))</f>
        <v>0</v>
      </c>
      <c r="OJ43" s="34">
        <f>IF(OI43&lt;&gt;"",HLOOKUP(COUNT($NE43:OI43)+1,$G$4:$EH$8,OJ$14,0)*$D43,IF($C43=OJ$17,$G$8*$D43,""))</f>
        <v>0</v>
      </c>
      <c r="OK43" s="34">
        <f>IF(OJ43&lt;&gt;"",HLOOKUP(COUNT($NE43:OJ43)+1,$G$4:$EH$8,OK$14,0)*$D43,IF($C43=OK$17,$G$8*$D43,""))</f>
        <v>0</v>
      </c>
      <c r="OL43" s="34">
        <f>IF(OK43&lt;&gt;"",HLOOKUP(COUNT($NE43:OK43)+1,$G$4:$EH$8,OL$14,0)*$D43,IF($C43=OL$17,$G$8*$D43,""))</f>
        <v>0</v>
      </c>
      <c r="OM43" s="34">
        <f>IF(OL43&lt;&gt;"",HLOOKUP(COUNT($NE43:OL43)+1,$G$4:$EH$8,OM$14,0)*$D43,IF($C43=OM$17,$G$8*$D43,""))</f>
        <v>0</v>
      </c>
      <c r="ON43" s="34">
        <f>IF(OM43&lt;&gt;"",HLOOKUP(COUNT($NE43:OM43)+1,$G$4:$EH$8,ON$14,0)*$D43,IF($C43=ON$17,$G$8*$D43,""))</f>
        <v>0</v>
      </c>
      <c r="OO43" s="34">
        <f>IF(ON43&lt;&gt;"",HLOOKUP(COUNT($NE43:ON43)+1,$G$4:$EH$8,OO$14,0)*$D43,IF($C43=OO$17,$G$8*$D43,""))</f>
        <v>0</v>
      </c>
      <c r="OP43" s="34">
        <f>IF(OO43&lt;&gt;"",HLOOKUP(COUNT($NE43:OO43)+1,$G$4:$EH$8,OP$14,0)*$D43,IF($C43=OP$17,$G$8*$D43,""))</f>
        <v>0</v>
      </c>
      <c r="OQ43" s="34">
        <f>IF(OP43&lt;&gt;"",HLOOKUP(COUNT($NE43:OP43)+1,$G$4:$EH$8,OQ$14,0)*$D43,IF($C43=OQ$17,$G$8*$D43,""))</f>
        <v>0</v>
      </c>
      <c r="OR43" s="34">
        <f>IF(OQ43&lt;&gt;"",HLOOKUP(COUNT($NE43:OQ43)+1,$G$4:$EH$8,OR$14,0)*$D43,IF($C43=OR$17,$G$8*$D43,""))</f>
        <v>0</v>
      </c>
      <c r="OS43" s="34">
        <f>IF(OR43&lt;&gt;"",HLOOKUP(COUNT($NE43:OR43)+1,$G$4:$EH$8,OS$14,0)*$D43,IF($C43=OS$17,$G$8*$D43,""))</f>
        <v>0</v>
      </c>
      <c r="OT43" s="34">
        <f>IF(OS43&lt;&gt;"",HLOOKUP(COUNT($NE43:OS43)+1,$G$4:$EH$8,OT$14,0)*$D43,IF($C43=OT$17,$G$8*$D43,""))</f>
        <v>0</v>
      </c>
      <c r="OU43" s="34">
        <f>IF(OT43&lt;&gt;"",HLOOKUP(COUNT($NE43:OT43)+1,$G$4:$EH$8,OU$14,0)*$D43,IF($C43=OU$17,$G$8*$D43,""))</f>
        <v>0</v>
      </c>
      <c r="OV43" s="34">
        <f>IF(OU43&lt;&gt;"",HLOOKUP(COUNT($NE43:OU43)+1,$G$4:$EH$8,OV$14,0)*$D43,IF($C43=OV$17,$G$8*$D43,""))</f>
        <v>0</v>
      </c>
      <c r="OW43" s="34">
        <f>IF(OV43&lt;&gt;"",HLOOKUP(COUNT($NE43:OV43)+1,$G$4:$EH$8,OW$14,0)*$D43,IF($C43=OW$17,$G$8*$D43,""))</f>
        <v>0</v>
      </c>
      <c r="OX43" s="34">
        <f>IF(OW43&lt;&gt;"",HLOOKUP(COUNT($NE43:OW43)+1,$G$4:$EH$8,OX$14,0)*$D43,IF($C43=OX$17,$G$8*$D43,""))</f>
        <v>0</v>
      </c>
      <c r="OY43" s="34">
        <f>IF(OX43&lt;&gt;"",HLOOKUP(COUNT($NE43:OX43)+1,$G$4:$EH$8,OY$14,0)*$D43,IF($C43=OY$17,$G$8*$D43,""))</f>
        <v>0</v>
      </c>
      <c r="OZ43" s="34">
        <f>IF(OY43&lt;&gt;"",HLOOKUP(COUNT($NE43:OY43)+1,$G$4:$EH$8,OZ$14,0)*$D43,IF($C43=OZ$17,$G$8*$D43,""))</f>
        <v>0</v>
      </c>
      <c r="PA43" s="34">
        <f>IF(OZ43&lt;&gt;"",HLOOKUP(COUNT($NE43:OZ43)+1,$G$4:$EH$8,PA$14,0)*$D43,IF($C43=PA$17,$G$8*$D43,""))</f>
        <v>0</v>
      </c>
      <c r="PB43" s="34">
        <f>IF(PA43&lt;&gt;"",HLOOKUP(COUNT($NE43:PA43)+1,$G$4:$EH$8,PB$14,0)*$D43,IF($C43=PB$17,$G$8*$D43,""))</f>
        <v>0</v>
      </c>
      <c r="PC43" s="34">
        <f>IF(PB43&lt;&gt;"",HLOOKUP(COUNT($NE43:PB43)+1,$G$4:$EH$8,PC$14,0)*$D43,IF($C43=PC$17,$G$8*$D43,""))</f>
        <v>0</v>
      </c>
      <c r="PD43" s="34">
        <f>IF(PC43&lt;&gt;"",HLOOKUP(COUNT($NE43:PC43)+1,$G$4:$EH$8,PD$14,0)*$D43,IF($C43=PD$17,$G$8*$D43,""))</f>
        <v>0</v>
      </c>
      <c r="PE43" s="34">
        <f>IF(PD43&lt;&gt;"",HLOOKUP(COUNT($NE43:PD43)+1,$G$4:$EH$8,PE$14,0)*$D43,IF($C43=PE$17,$G$8*$D43,""))</f>
        <v>0</v>
      </c>
      <c r="PF43" s="34">
        <f>IF(PE43&lt;&gt;"",HLOOKUP(COUNT($NE43:PE43)+1,$G$4:$EH$8,PF$14,0)*$D43,IF($C43=PF$17,$G$8*$D43,""))</f>
        <v>0</v>
      </c>
      <c r="PG43" s="34">
        <f>IF(PF43&lt;&gt;"",HLOOKUP(COUNT($NE43:PF43)+1,$G$4:$EH$8,PG$14,0)*$D43,IF($C43=PG$17,$G$8*$D43,""))</f>
        <v>0</v>
      </c>
      <c r="PH43" s="34">
        <f>IF(PG43&lt;&gt;"",HLOOKUP(COUNT($NE43:PG43)+1,$G$4:$EH$8,PH$14,0)*$D43,IF($C43=PH$17,$G$8*$D43,""))</f>
        <v>0</v>
      </c>
      <c r="PI43" s="34">
        <f>IF(PH43&lt;&gt;"",HLOOKUP(COUNT($NE43:PH43)+1,$G$4:$EH$8,PI$14,0)*$D43,IF($C43=PI$17,$G$8*$D43,""))</f>
        <v>0</v>
      </c>
      <c r="PJ43" s="34">
        <f>IF(PI43&lt;&gt;"",HLOOKUP(COUNT($NE43:PI43)+1,$G$4:$EH$8,PJ$14,0)*$D43,IF($C43=PJ$17,$G$8*$D43,""))</f>
        <v>0</v>
      </c>
      <c r="PK43" s="34">
        <f>IF(PJ43&lt;&gt;"",HLOOKUP(COUNT($NE43:PJ43)+1,$G$4:$EH$8,PK$14,0)*$D43,IF($C43=PK$17,$G$8*$D43,""))</f>
        <v>0</v>
      </c>
      <c r="PL43" s="34">
        <f>IF(PK43&lt;&gt;"",HLOOKUP(COUNT($NE43:PK43)+1,$G$4:$EH$8,PL$14,0)*$D43,IF($C43=PL$17,$G$8*$D43,""))</f>
        <v>0</v>
      </c>
      <c r="PM43" s="34">
        <f>IF(PL43&lt;&gt;"",HLOOKUP(COUNT($NE43:PL43)+1,$G$4:$EH$8,PM$14,0)*$D43,IF($C43=PM$17,$G$8*$D43,""))</f>
        <v>0</v>
      </c>
      <c r="PN43" s="34">
        <f>IF(PM43&lt;&gt;"",HLOOKUP(COUNT($NE43:PM43)+1,$G$4:$EH$8,PN$14,0)*$D43,IF($C43=PN$17,$G$8*$D43,""))</f>
        <v>0</v>
      </c>
      <c r="PO43" s="34">
        <f>IF(PN43&lt;&gt;"",HLOOKUP(COUNT($NE43:PN43)+1,$G$4:$EH$8,PO$14,0)*$D43,IF($C43=PO$17,$G$8*$D43,""))</f>
        <v>0</v>
      </c>
      <c r="PP43" s="34">
        <f>IF(PO43&lt;&gt;"",HLOOKUP(COUNT($NE43:PO43)+1,$G$4:$EH$8,PP$14,0)*$D43,IF($C43=PP$17,$G$8*$D43,""))</f>
        <v>0</v>
      </c>
      <c r="PQ43" s="34">
        <f>IF(PP43&lt;&gt;"",HLOOKUP(COUNT($NE43:PP43)+1,$G$4:$EH$8,PQ$14,0)*$D43,IF($C43=PQ$17,$G$8*$D43,""))</f>
        <v>0</v>
      </c>
      <c r="PR43" s="34">
        <f>IF(PQ43&lt;&gt;"",HLOOKUP(COUNT($NE43:PQ43)+1,$G$4:$EH$8,PR$14,0)*$D43,IF($C43=PR$17,$G$8*$D43,""))</f>
        <v>0</v>
      </c>
      <c r="PS43" s="34">
        <f>IF(PR43&lt;&gt;"",HLOOKUP(COUNT($NE43:PR43)+1,$G$4:$EH$8,PS$14,0)*$D43,IF($C43=PS$17,$G$8*$D43,""))</f>
        <v>0</v>
      </c>
      <c r="PT43" s="34">
        <f>IF(PS43&lt;&gt;"",HLOOKUP(COUNT($NE43:PS43)+1,$G$4:$EH$8,PT$14,0)*$D43,IF($C43=PT$17,$G$8*$D43,""))</f>
        <v>0</v>
      </c>
      <c r="PU43" s="34">
        <f>IF(PT43&lt;&gt;"",HLOOKUP(COUNT($NE43:PT43)+1,$G$4:$EH$8,PU$14,0)*$D43,IF($C43=PU$17,$G$8*$D43,""))</f>
        <v>0</v>
      </c>
      <c r="PV43" s="34">
        <f>IF(PU43&lt;&gt;"",HLOOKUP(COUNT($NE43:PU43)+1,$G$4:$EH$8,PV$14,0)*$D43,IF($C43=PV$17,$G$8*$D43,""))</f>
        <v>0</v>
      </c>
      <c r="PW43" s="34">
        <f>IF(PV43&lt;&gt;"",HLOOKUP(COUNT($NE43:PV43)+1,$G$4:$EH$8,PW$14,0)*$D43,IF($C43=PW$17,$G$8*$D43,""))</f>
        <v>0</v>
      </c>
      <c r="PX43" s="34">
        <f>IF(PW43&lt;&gt;"",HLOOKUP(COUNT($NE43:PW43)+1,$G$4:$EH$8,PX$14,0)*$D43,IF($C43=PX$17,$G$8*$D43,""))</f>
        <v>0</v>
      </c>
      <c r="PY43" s="34">
        <f>IF(PX43&lt;&gt;"",HLOOKUP(COUNT($NE43:PX43)+1,$G$4:$EH$8,PY$14,0)*$D43,IF($C43=PY$17,$G$8*$D43,""))</f>
        <v>0</v>
      </c>
      <c r="PZ43" s="34">
        <f>IF(PY43&lt;&gt;"",HLOOKUP(COUNT($NE43:PY43)+1,$G$4:$EH$8,PZ$14,0)*$D43,IF($C43=PZ$17,$G$8*$D43,""))</f>
        <v>0</v>
      </c>
      <c r="QA43" s="34">
        <f>IF(PZ43&lt;&gt;"",HLOOKUP(COUNT($NE43:PZ43)+1,$G$4:$EH$8,QA$14,0)*$D43,IF($C43=QA$17,$G$8*$D43,""))</f>
        <v>0</v>
      </c>
      <c r="QB43" s="34">
        <f>IF(QA43&lt;&gt;"",HLOOKUP(COUNT($NE43:QA43)+1,$G$4:$EH$8,QB$14,0)*$D43,IF($C43=QB$17,$G$8*$D43,""))</f>
        <v>0</v>
      </c>
      <c r="QC43" s="34">
        <f>IF(QB43&lt;&gt;"",HLOOKUP(COUNT($NE43:QB43)+1,$G$4:$EH$8,QC$14,0)*$D43,IF($C43=QC$17,$G$8*$D43,""))</f>
        <v>0</v>
      </c>
      <c r="QD43" s="34">
        <f>IF(QC43&lt;&gt;"",HLOOKUP(COUNT($NE43:QC43)+1,$G$4:$EH$8,QD$14,0)*$D43,IF($C43=QD$17,$G$8*$D43,""))</f>
        <v>0</v>
      </c>
      <c r="QE43" s="34">
        <f>IF(QD43&lt;&gt;"",HLOOKUP(COUNT($NE43:QD43)+1,$G$4:$EH$8,QE$14,0)*$D43,IF($C43=QE$17,$G$8*$D43,""))</f>
        <v>0</v>
      </c>
      <c r="QF43" s="34">
        <f>IF(QE43&lt;&gt;"",HLOOKUP(COUNT($NE43:QE43)+1,$G$4:$EH$8,QF$14,0)*$D43,IF($C43=QF$17,$G$8*$D43,""))</f>
        <v>0</v>
      </c>
      <c r="QG43" s="34">
        <f>IF(QF43&lt;&gt;"",HLOOKUP(COUNT($NE43:QF43)+1,$G$4:$EH$8,QG$14,0)*$D43,IF($C43=QG$17,$G$8*$D43,""))</f>
        <v>0</v>
      </c>
      <c r="QH43" s="34">
        <f>IF(QG43&lt;&gt;"",HLOOKUP(COUNT($NE43:QG43)+1,$G$4:$EH$8,QH$14,0)*$D43,IF($C43=QH$17,$G$8*$D43,""))</f>
        <v>0</v>
      </c>
      <c r="QI43" s="34">
        <f>IF(QH43&lt;&gt;"",HLOOKUP(COUNT($NE43:QH43)+1,$G$4:$EH$8,QI$14,0)*$D43,IF($C43=QI$17,$G$8*$D43,""))</f>
        <v>0</v>
      </c>
      <c r="QJ43" s="34">
        <f>IF(QI43&lt;&gt;"",HLOOKUP(COUNT($NE43:QI43)+1,$G$4:$EH$8,QJ$14,0)*$D43,IF($C43=QJ$17,$G$8*$D43,""))</f>
        <v>0</v>
      </c>
      <c r="QK43" s="34">
        <f>IF(QJ43&lt;&gt;"",HLOOKUP(COUNT($NE43:QJ43)+1,$G$4:$EH$8,QK$14,0)*$D43,IF($C43=QK$17,$G$8*$D43,""))</f>
        <v>0</v>
      </c>
      <c r="QL43" s="34">
        <f>IF(QK43&lt;&gt;"",HLOOKUP(COUNT($NE43:QK43)+1,$G$4:$EH$8,QL$14,0)*$D43,IF($C43=QL$17,$G$8*$D43,""))</f>
        <v>0</v>
      </c>
      <c r="QM43" s="34">
        <f>IF(QL43&lt;&gt;"",HLOOKUP(COUNT($NE43:QL43)+1,$G$4:$EH$8,QM$14,0)*$D43,IF($C43=QM$17,$G$8*$D43,""))</f>
        <v>0</v>
      </c>
      <c r="QN43" s="34">
        <f>IF(QM43&lt;&gt;"",HLOOKUP(COUNT($NE43:QM43)+1,$G$4:$EH$8,QN$14,0)*$D43,IF($C43=QN$17,$G$8*$D43,""))</f>
        <v>0</v>
      </c>
      <c r="QO43" s="34">
        <f>IF(QN43&lt;&gt;"",HLOOKUP(COUNT($NE43:QN43)+1,$G$4:$EH$8,QO$14,0)*$D43,IF($C43=QO$17,$G$8*$D43,""))</f>
        <v>0</v>
      </c>
      <c r="QP43" s="34">
        <f>IF(QO43&lt;&gt;"",HLOOKUP(COUNT($NE43:QO43)+1,$G$4:$EH$8,QP$14,0)*$D43,IF($C43=QP$17,$G$8*$D43,""))</f>
        <v>0</v>
      </c>
      <c r="QQ43" s="34">
        <f>IF(QP43&lt;&gt;"",HLOOKUP(COUNT($NE43:QP43)+1,$G$4:$EH$8,QQ$14,0)*$D43,IF($C43=QQ$17,$G$8*$D43,""))</f>
        <v>0</v>
      </c>
      <c r="QR43" s="34">
        <f>IF(QQ43&lt;&gt;"",HLOOKUP(COUNT($NE43:QQ43)+1,$G$4:$EH$8,QR$14,0)*$D43,IF($C43=QR$17,$G$8*$D43,""))</f>
        <v>0</v>
      </c>
      <c r="QS43" s="34">
        <f>IF(QR43&lt;&gt;"",HLOOKUP(COUNT($NE43:QR43)+1,$G$4:$EH$8,QS$14,0)*$D43,IF($C43=QS$17,$G$8*$D43,""))</f>
        <v>0</v>
      </c>
      <c r="QT43" s="34">
        <f>IF(QS43&lt;&gt;"",HLOOKUP(COUNT($NE43:QS43)+1,$G$4:$EH$8,QT$14,0)*$D43,IF($C43=QT$17,$G$8*$D43,""))</f>
        <v>0</v>
      </c>
      <c r="QU43" s="34">
        <f>IF(QT43&lt;&gt;"",HLOOKUP(COUNT($NE43:QT43)+1,$G$4:$EH$8,QU$14,0)*$D43,IF($C43=QU$17,$G$8*$D43,""))</f>
        <v>0</v>
      </c>
      <c r="QV43" s="34">
        <f>IF(QU43&lt;&gt;"",HLOOKUP(COUNT($NE43:QU43)+1,$G$4:$EH$8,QV$14,0)*$D43,IF($C43=QV$17,$G$8*$D43,""))</f>
        <v>0</v>
      </c>
      <c r="QW43" s="34">
        <f>IF(QV43&lt;&gt;"",HLOOKUP(COUNT($NE43:QV43)+1,$G$4:$EH$8,QW$14,0)*$D43,IF($C43=QW$17,$G$8*$D43,""))</f>
        <v>0</v>
      </c>
      <c r="QX43" s="34">
        <f>IF(QW43&lt;&gt;"",HLOOKUP(COUNT($NE43:QW43)+1,$G$4:$EH$8,QX$14,0)*$D43,IF($C43=QX$17,$G$8*$D43,""))</f>
        <v>0</v>
      </c>
      <c r="QY43" s="34">
        <f>IF(QX43&lt;&gt;"",HLOOKUP(COUNT($NE43:QX43)+1,$G$4:$EH$8,QY$14,0)*$D43,IF($C43=QY$17,$G$8*$D43,""))</f>
        <v>0</v>
      </c>
      <c r="QZ43" s="34">
        <f>IF(QY43&lt;&gt;"",HLOOKUP(COUNT($NE43:QY43)+1,$G$4:$EH$8,QZ$14,0)*$D43,IF($C43=QZ$17,$G$8*$D43,""))</f>
        <v>0</v>
      </c>
      <c r="RA43" s="34">
        <f>IF(QZ43&lt;&gt;"",HLOOKUP(COUNT($NE43:QZ43)+1,$G$4:$EH$8,RA$14,0)*$D43,IF($C43=RA$17,$G$8*$D43,""))</f>
        <v>0</v>
      </c>
      <c r="RB43" s="34">
        <f>IF(RA43&lt;&gt;"",HLOOKUP(COUNT($NE43:RA43)+1,$G$4:$EH$8,RB$14,0)*$D43,IF($C43=RB$17,$G$8*$D43,""))</f>
        <v>0</v>
      </c>
      <c r="RC43" s="34">
        <f>IF(RB43&lt;&gt;"",HLOOKUP(COUNT($NE43:RB43)+1,$G$4:$EH$8,RC$14,0)*$D43,IF($C43=RC$17,$G$8*$D43,""))</f>
        <v>0</v>
      </c>
      <c r="RD43" s="34">
        <f>IF(RC43&lt;&gt;"",HLOOKUP(COUNT($NE43:RC43)+1,$G$4:$EH$8,RD$14,0)*$D43,IF($C43=RD$17,$G$8*$D43,""))</f>
        <v>0</v>
      </c>
      <c r="RE43" s="34">
        <f>IF(RD43&lt;&gt;"",HLOOKUP(COUNT($NE43:RD43)+1,$G$4:$EH$8,RE$14,0)*$D43,IF($C43=RE$17,$G$8*$D43,""))</f>
        <v>0</v>
      </c>
      <c r="RF43" s="34">
        <f>IF(RE43&lt;&gt;"",HLOOKUP(COUNT($NE43:RE43)+1,$G$4:$EH$8,RF$14,0)*$D43,IF($C43=RF$17,$G$8*$D43,""))</f>
        <v>0</v>
      </c>
      <c r="RG43" s="34">
        <f>IF(RF43&lt;&gt;"",HLOOKUP(COUNT($NE43:RF43)+1,$G$4:$EH$8,RG$14,0)*$D43,IF($C43=RG$17,$G$8*$D43,""))</f>
        <v>0</v>
      </c>
      <c r="RH43" s="34">
        <f>IF(RG43&lt;&gt;"",HLOOKUP(COUNT($NE43:RG43)+1,$G$4:$EH$8,RH$14,0)*$D43,IF($C43=RH$17,$G$8*$D43,""))</f>
        <v>0</v>
      </c>
      <c r="RI43" s="34">
        <f>IF(RH43&lt;&gt;"",HLOOKUP(COUNT($NE43:RH43)+1,$G$4:$EH$8,RI$14,0)*$D43,IF($C43=RI$17,$G$8*$D43,""))</f>
        <v>0</v>
      </c>
      <c r="RJ43" s="34">
        <f>IF(RI43&lt;&gt;"",HLOOKUP(COUNT($NE43:RI43)+1,$G$4:$EH$8,RJ$14,0)*$D43,IF($C43=RJ$17,$G$8*$D43,""))</f>
        <v>0</v>
      </c>
      <c r="RK43" s="34">
        <f>IF(RJ43&lt;&gt;"",HLOOKUP(COUNT($NE43:RJ43)+1,$G$4:$EH$8,RK$14,0)*$D43,IF($C43=RK$17,$G$8*$D43,""))</f>
        <v>0</v>
      </c>
      <c r="RL43" s="34">
        <f>IF(RK43&lt;&gt;"",HLOOKUP(COUNT($NE43:RK43)+1,$G$4:$EH$8,RL$14,0)*$D43,IF($C43=RL$17,$G$8*$D43,""))</f>
        <v>0</v>
      </c>
      <c r="RM43" s="34">
        <f>IF(RL43&lt;&gt;"",HLOOKUP(COUNT($NE43:RL43)+1,$G$4:$EH$8,RM$14,0)*$D43,IF($C43=RM$17,$G$8*$D43,""))</f>
        <v>0</v>
      </c>
      <c r="RN43" s="34">
        <f>IF(RM43&lt;&gt;"",HLOOKUP(COUNT($NE43:RM43)+1,$G$4:$EH$8,RN$14,0)*$D43,IF($C43=RN$17,$G$8*$D43,""))</f>
        <v>0</v>
      </c>
      <c r="RO43" s="34">
        <f>IF(RN43&lt;&gt;"",HLOOKUP(COUNT($NE43:RN43)+1,$G$4:$EH$8,RO$14,0)*$D43,IF($C43=RO$17,$G$8*$D43,""))</f>
        <v>0</v>
      </c>
      <c r="RP43" s="34">
        <f>IF(RO43&lt;&gt;"",HLOOKUP(COUNT($NE43:RO43)+1,$G$4:$EH$8,RP$14,0)*$D43,IF($C43=RP$17,$G$8*$D43,""))</f>
        <v>0</v>
      </c>
      <c r="RQ43" s="34">
        <f>IF(RP43&lt;&gt;"",HLOOKUP(COUNT($NE43:RP43)+1,$G$4:$EH$8,RQ$14,0)*$D43,IF($C43=RQ$17,$G$8*$D43,""))</f>
        <v>0</v>
      </c>
      <c r="RR43" s="34">
        <f>IF(RQ43&lt;&gt;"",HLOOKUP(COUNT($NE43:RQ43)+1,$G$4:$EH$8,RR$14,0)*$D43,IF($C43=RR$17,$G$8*$D43,""))</f>
        <v>0</v>
      </c>
      <c r="RS43" s="34">
        <f>IF(RR43&lt;&gt;"",HLOOKUP(COUNT($NE43:RR43)+1,$G$4:$EH$8,RS$14,0)*$D43,IF($C43=RS$17,$G$8*$D43,""))</f>
        <v>0</v>
      </c>
      <c r="RT43" s="34">
        <f>IF(RS43&lt;&gt;"",HLOOKUP(COUNT($NE43:RS43)+1,$G$4:$EH$8,RT$14,0)*$D43,IF($C43=RT$17,$G$8*$D43,""))</f>
        <v>0</v>
      </c>
      <c r="RU43" s="34">
        <f>IF(RT43&lt;&gt;"",HLOOKUP(COUNT($NE43:RT43)+1,$G$4:$EH$8,RU$14,0)*$D43,IF($C43=RU$17,$G$8*$D43,""))</f>
        <v>0</v>
      </c>
      <c r="RW43" s="34" t="str">
        <f>IF(RV43&lt;&gt;"",HLOOKUP(COUNT($RV43:RV43)+1,$G$4:$EH$9,RW$14,0)*$D43,IF($C43=RW$17,$G$9*$D43,""))</f>
        <v/>
      </c>
      <c r="RX43" s="34" t="str">
        <f>IF(RW43&lt;&gt;"",HLOOKUP(COUNT($RV43:RW43)+1,$G$4:$EH$9,RX$14,0)*$D43,IF($C43=RX$17,$G$9*$D43,""))</f>
        <v/>
      </c>
      <c r="RY43" s="34" t="str">
        <f>IF(RX43&lt;&gt;"",HLOOKUP(COUNT($RV43:RX43)+1,$G$4:$EH$9,RY$14,0)*$D43,IF($C43=RY$17,$G$9*$D43,""))</f>
        <v/>
      </c>
      <c r="RZ43" s="34" t="str">
        <f>IF(RY43&lt;&gt;"",HLOOKUP(COUNT($RV43:RY43)+1,$G$4:$EH$9,RZ$14,0)*$D43,IF($C43=RZ$17,$G$9*$D43,""))</f>
        <v/>
      </c>
      <c r="SA43" s="34" t="str">
        <f>IF(RZ43&lt;&gt;"",HLOOKUP(COUNT($RV43:RZ43)+1,$G$4:$EH$9,SA$14,0)*$D43,IF($C43=SA$17,$G$9*$D43,""))</f>
        <v/>
      </c>
      <c r="SB43" s="34" t="str">
        <f>IF(SA43&lt;&gt;"",HLOOKUP(COUNT($RV43:SA43)+1,$G$4:$EH$9,SB$14,0)*$D43,IF($C43=SB$17,$G$9*$D43,""))</f>
        <v/>
      </c>
      <c r="SC43" s="34" t="str">
        <f>IF(SB43&lt;&gt;"",HLOOKUP(COUNT($RV43:SB43)+1,$G$4:$EH$9,SC$14,0)*$D43,IF($C43=SC$17,$G$9*$D43,""))</f>
        <v/>
      </c>
      <c r="SD43" s="34" t="str">
        <f>IF(SC43&lt;&gt;"",HLOOKUP(COUNT($RV43:SC43)+1,$G$4:$EH$9,SD$14,0)*$D43,IF($C43=SD$17,$G$9*$D43,""))</f>
        <v/>
      </c>
      <c r="SE43" s="34" t="str">
        <f>IF(SD43&lt;&gt;"",HLOOKUP(COUNT($RV43:SD43)+1,$G$4:$EH$9,SE$14,0)*$D43,IF($C43=SE$17,$G$9*$D43,""))</f>
        <v/>
      </c>
      <c r="SF43" s="34" t="str">
        <f>IF(SE43&lt;&gt;"",HLOOKUP(COUNT($RV43:SE43)+1,$G$4:$EH$9,SF$14,0)*$D43,IF($C43=SF$17,$G$9*$D43,""))</f>
        <v/>
      </c>
      <c r="SG43" s="34" t="str">
        <f>IF(SF43&lt;&gt;"",HLOOKUP(COUNT($RV43:SF43)+1,$G$4:$EH$9,SG$14,0)*$D43,IF($C43=SG$17,$G$9*$D43,""))</f>
        <v/>
      </c>
      <c r="SH43" s="34" t="str">
        <f>IF(SG43&lt;&gt;"",HLOOKUP(COUNT($RV43:SG43)+1,$G$4:$EH$9,SH$14,0)*$D43,IF($C43=SH$17,$G$9*$D43,""))</f>
        <v/>
      </c>
      <c r="SI43" s="34" t="str">
        <f>IF(SH43&lt;&gt;"",HLOOKUP(COUNT($RV43:SH43)+1,$G$4:$EH$9,SI$14,0)*$D43,IF($C43=SI$17,$G$9*$D43,""))</f>
        <v/>
      </c>
      <c r="SJ43" s="34" t="str">
        <f>IF(SI43&lt;&gt;"",HLOOKUP(COUNT($RV43:SI43)+1,$G$4:$EH$9,SJ$14,0)*$D43,IF($C43=SJ$17,$G$9*$D43,""))</f>
        <v/>
      </c>
      <c r="SK43" s="34" t="str">
        <f>IF(SJ43&lt;&gt;"",HLOOKUP(COUNT($RV43:SJ43)+1,$G$4:$EH$9,SK$14,0)*$D43,IF($C43=SK$17,$G$9*$D43,""))</f>
        <v/>
      </c>
      <c r="SL43" s="34" t="str">
        <f>IF(SK43&lt;&gt;"",HLOOKUP(COUNT($RV43:SK43)+1,$G$4:$EH$9,SL$14,0)*$D43,IF($C43=SL$17,$G$9*$D43,""))</f>
        <v/>
      </c>
      <c r="SM43" s="34" t="str">
        <f>IF(SL43&lt;&gt;"",HLOOKUP(COUNT($RV43:SL43)+1,$G$4:$EH$9,SM$14,0)*$D43,IF($C43=SM$17,$G$9*$D43,""))</f>
        <v/>
      </c>
      <c r="SN43" s="34" t="str">
        <f>IF(SM43&lt;&gt;"",HLOOKUP(COUNT($RV43:SM43)+1,$G$4:$EH$9,SN$14,0)*$D43,IF($C43=SN$17,$G$9*$D43,""))</f>
        <v/>
      </c>
      <c r="SO43" s="34" t="str">
        <f>IF(SN43&lt;&gt;"",HLOOKUP(COUNT($RV43:SN43)+1,$G$4:$EH$9,SO$14,0)*$D43,IF($C43=SO$17,$G$9*$D43,""))</f>
        <v/>
      </c>
      <c r="SP43" s="34" t="str">
        <f>IF(SO43&lt;&gt;"",HLOOKUP(COUNT($RV43:SO43)+1,$G$4:$EH$9,SP$14,0)*$D43,IF($C43=SP$17,$G$9*$D43,""))</f>
        <v/>
      </c>
      <c r="SQ43" s="34" t="str">
        <f>IF(SP43&lt;&gt;"",HLOOKUP(COUNT($RV43:SP43)+1,$G$4:$EH$9,SQ$14,0)*$D43,IF($C43=SQ$17,$G$9*$D43,""))</f>
        <v/>
      </c>
      <c r="SR43" s="34" t="str">
        <f>IF(SQ43&lt;&gt;"",HLOOKUP(COUNT($RV43:SQ43)+1,$G$4:$EH$9,SR$14,0)*$D43,IF($C43=SR$17,$G$9*$D43,""))</f>
        <v/>
      </c>
      <c r="SS43" s="34" t="str">
        <f>IF(SR43&lt;&gt;"",HLOOKUP(COUNT($RV43:SR43)+1,$G$4:$EH$9,SS$14,0)*$D43,IF($C43=SS$17,$G$9*$D43,""))</f>
        <v/>
      </c>
      <c r="ST43" s="34" t="str">
        <f>IF(SS43&lt;&gt;"",HLOOKUP(COUNT($RV43:SS43)+1,$G$4:$EH$9,ST$14,0)*$D43,IF($C43=ST$17,$G$9*$D43,""))</f>
        <v/>
      </c>
      <c r="SU43" s="34">
        <f>IF(ST43&lt;&gt;"",HLOOKUP(COUNT($RV43:ST43)+1,$G$4:$EH$9,SU$14,0)*$D43,IF($C43=SU$17,$G$9*$D43,""))</f>
        <v>8700</v>
      </c>
      <c r="SV43" s="34">
        <f>IF(SU43&lt;&gt;"",HLOOKUP(COUNT($RV43:SU43)+1,$G$4:$EH$9,SV$14,0)*$D43,IF($C43=SV$17,$G$9*$D43,""))</f>
        <v>0</v>
      </c>
      <c r="SW43" s="34">
        <f>IF(SV43&lt;&gt;"",HLOOKUP(COUNT($RV43:SV43)+1,$G$4:$EH$9,SW$14,0)*$D43,IF($C43=SW$17,$G$9*$D43,""))</f>
        <v>0</v>
      </c>
      <c r="SX43" s="34">
        <f>IF(SW43&lt;&gt;"",HLOOKUP(COUNT($RV43:SW43)+1,$G$4:$EH$9,SX$14,0)*$D43,IF($C43=SX$17,$G$9*$D43,""))</f>
        <v>0</v>
      </c>
      <c r="SY43" s="34">
        <f>IF(SX43&lt;&gt;"",HLOOKUP(COUNT($RV43:SX43)+1,$G$4:$EH$9,SY$14,0)*$D43,IF($C43=SY$17,$G$9*$D43,""))</f>
        <v>0</v>
      </c>
      <c r="SZ43" s="34">
        <f>IF(SY43&lt;&gt;"",HLOOKUP(COUNT($RV43:SY43)+1,$G$4:$EH$9,SZ$14,0)*$D43,IF($C43=SZ$17,$G$9*$D43,""))</f>
        <v>0</v>
      </c>
      <c r="TA43" s="34">
        <f>IF(SZ43&lt;&gt;"",HLOOKUP(COUNT($RV43:SZ43)+1,$G$4:$EH$9,TA$14,0)*$D43,IF($C43=TA$17,$G$9*$D43,""))</f>
        <v>0</v>
      </c>
      <c r="TB43" s="34">
        <f>IF(TA43&lt;&gt;"",HLOOKUP(COUNT($RV43:TA43)+1,$G$4:$EH$9,TB$14,0)*$D43,IF($C43=TB$17,$G$9*$D43,""))</f>
        <v>0</v>
      </c>
      <c r="TC43" s="34">
        <f>IF(TB43&lt;&gt;"",HLOOKUP(COUNT($RV43:TB43)+1,$G$4:$EH$9,TC$14,0)*$D43,IF($C43=TC$17,$G$9*$D43,""))</f>
        <v>0</v>
      </c>
      <c r="TD43" s="34">
        <f>IF(TC43&lt;&gt;"",HLOOKUP(COUNT($RV43:TC43)+1,$G$4:$EH$9,TD$14,0)*$D43,IF($C43=TD$17,$G$9*$D43,""))</f>
        <v>0</v>
      </c>
      <c r="TE43" s="34">
        <f>IF(TD43&lt;&gt;"",HLOOKUP(COUNT($RV43:TD43)+1,$G$4:$EH$9,TE$14,0)*$D43,IF($C43=TE$17,$G$9*$D43,""))</f>
        <v>0</v>
      </c>
      <c r="TF43" s="34">
        <f>IF(TE43&lt;&gt;"",HLOOKUP(COUNT($RV43:TE43)+1,$G$4:$EH$9,TF$14,0)*$D43,IF($C43=TF$17,$G$9*$D43,""))</f>
        <v>0</v>
      </c>
      <c r="TG43" s="34">
        <f>IF(TF43&lt;&gt;"",HLOOKUP(COUNT($RV43:TF43)+1,$G$4:$EH$9,TG$14,0)*$D43,IF($C43=TG$17,$G$9*$D43,""))</f>
        <v>0</v>
      </c>
      <c r="TH43" s="34">
        <f>IF(TG43&lt;&gt;"",HLOOKUP(COUNT($RV43:TG43)+1,$G$4:$EH$9,TH$14,0)*$D43,IF($C43=TH$17,$G$9*$D43,""))</f>
        <v>0</v>
      </c>
      <c r="TI43" s="34">
        <f>IF(TH43&lt;&gt;"",HLOOKUP(COUNT($RV43:TH43)+1,$G$4:$EH$9,TI$14,0)*$D43,IF($C43=TI$17,$G$9*$D43,""))</f>
        <v>0</v>
      </c>
      <c r="TJ43" s="34">
        <f>IF(TI43&lt;&gt;"",HLOOKUP(COUNT($RV43:TI43)+1,$G$4:$EH$9,TJ$14,0)*$D43,IF($C43=TJ$17,$G$9*$D43,""))</f>
        <v>0</v>
      </c>
      <c r="TK43" s="34">
        <f>IF(TJ43&lt;&gt;"",HLOOKUP(COUNT($RV43:TJ43)+1,$G$4:$EH$9,TK$14,0)*$D43,IF($C43=TK$17,$G$9*$D43,""))</f>
        <v>0</v>
      </c>
      <c r="TL43" s="34">
        <f>IF(TK43&lt;&gt;"",HLOOKUP(COUNT($RV43:TK43)+1,$G$4:$EH$9,TL$14,0)*$D43,IF($C43=TL$17,$G$9*$D43,""))</f>
        <v>0</v>
      </c>
      <c r="TM43" s="34">
        <f>IF(TL43&lt;&gt;"",HLOOKUP(COUNT($RV43:TL43)+1,$G$4:$EH$9,TM$14,0)*$D43,IF($C43=TM$17,$G$9*$D43,""))</f>
        <v>0</v>
      </c>
      <c r="TN43" s="34">
        <f>IF(TM43&lt;&gt;"",HLOOKUP(COUNT($RV43:TM43)+1,$G$4:$EH$9,TN$14,0)*$D43,IF($C43=TN$17,$G$9*$D43,""))</f>
        <v>0</v>
      </c>
      <c r="TO43" s="34">
        <f>IF(TN43&lt;&gt;"",HLOOKUP(COUNT($RV43:TN43)+1,$G$4:$EH$9,TO$14,0)*$D43,IF($C43=TO$17,$G$9*$D43,""))</f>
        <v>0</v>
      </c>
      <c r="TP43" s="34">
        <f>IF(TO43&lt;&gt;"",HLOOKUP(COUNT($RV43:TO43)+1,$G$4:$EH$9,TP$14,0)*$D43,IF($C43=TP$17,$G$9*$D43,""))</f>
        <v>0</v>
      </c>
      <c r="TQ43" s="34">
        <f>IF(TP43&lt;&gt;"",HLOOKUP(COUNT($RV43:TP43)+1,$G$4:$EH$9,TQ$14,0)*$D43,IF($C43=TQ$17,$G$9*$D43,""))</f>
        <v>0</v>
      </c>
      <c r="TR43" s="34">
        <f>IF(TQ43&lt;&gt;"",HLOOKUP(COUNT($RV43:TQ43)+1,$G$4:$EH$9,TR$14,0)*$D43,IF($C43=TR$17,$G$9*$D43,""))</f>
        <v>0</v>
      </c>
      <c r="TS43" s="34">
        <f>IF(TR43&lt;&gt;"",HLOOKUP(COUNT($RV43:TR43)+1,$G$4:$EH$9,TS$14,0)*$D43,IF($C43=TS$17,$G$9*$D43,""))</f>
        <v>0</v>
      </c>
      <c r="TT43" s="34">
        <f>IF(TS43&lt;&gt;"",HLOOKUP(COUNT($RV43:TS43)+1,$G$4:$EH$9,TT$14,0)*$D43,IF($C43=TT$17,$G$9*$D43,""))</f>
        <v>0</v>
      </c>
      <c r="TU43" s="34">
        <f>IF(TT43&lt;&gt;"",HLOOKUP(COUNT($RV43:TT43)+1,$G$4:$EH$9,TU$14,0)*$D43,IF($C43=TU$17,$G$9*$D43,""))</f>
        <v>0</v>
      </c>
      <c r="TV43" s="34">
        <f>IF(TU43&lt;&gt;"",HLOOKUP(COUNT($RV43:TU43)+1,$G$4:$EH$9,TV$14,0)*$D43,IF($C43=TV$17,$G$9*$D43,""))</f>
        <v>0</v>
      </c>
      <c r="TW43" s="34">
        <f>IF(TV43&lt;&gt;"",HLOOKUP(COUNT($RV43:TV43)+1,$G$4:$EH$9,TW$14,0)*$D43,IF($C43=TW$17,$G$9*$D43,""))</f>
        <v>0</v>
      </c>
      <c r="TX43" s="34">
        <f>IF(TW43&lt;&gt;"",HLOOKUP(COUNT($RV43:TW43)+1,$G$4:$EH$9,TX$14,0)*$D43,IF($C43=TX$17,$G$9*$D43,""))</f>
        <v>0</v>
      </c>
      <c r="TY43" s="34">
        <f>IF(TX43&lt;&gt;"",HLOOKUP(COUNT($RV43:TX43)+1,$G$4:$EH$9,TY$14,0)*$D43,IF($C43=TY$17,$G$9*$D43,""))</f>
        <v>0</v>
      </c>
      <c r="TZ43" s="34">
        <f>IF(TY43&lt;&gt;"",HLOOKUP(COUNT($RV43:TY43)+1,$G$4:$EH$9,TZ$14,0)*$D43,IF($C43=TZ$17,$G$9*$D43,""))</f>
        <v>0</v>
      </c>
      <c r="UA43" s="34">
        <f>IF(TZ43&lt;&gt;"",HLOOKUP(COUNT($RV43:TZ43)+1,$G$4:$EH$9,UA$14,0)*$D43,IF($C43=UA$17,$G$9*$D43,""))</f>
        <v>0</v>
      </c>
      <c r="UB43" s="34">
        <f>IF(UA43&lt;&gt;"",HLOOKUP(COUNT($RV43:UA43)+1,$G$4:$EH$9,UB$14,0)*$D43,IF($C43=UB$17,$G$9*$D43,""))</f>
        <v>0</v>
      </c>
      <c r="UC43" s="34">
        <f>IF(UB43&lt;&gt;"",HLOOKUP(COUNT($RV43:UB43)+1,$G$4:$EH$9,UC$14,0)*$D43,IF($C43=UC$17,$G$9*$D43,""))</f>
        <v>0</v>
      </c>
      <c r="UD43" s="34">
        <f>IF(UC43&lt;&gt;"",HLOOKUP(COUNT($RV43:UC43)+1,$G$4:$EH$9,UD$14,0)*$D43,IF($C43=UD$17,$G$9*$D43,""))</f>
        <v>0</v>
      </c>
      <c r="UE43" s="34">
        <f>IF(UD43&lt;&gt;"",HLOOKUP(COUNT($RV43:UD43)+1,$G$4:$EH$9,UE$14,0)*$D43,IF($C43=UE$17,$G$9*$D43,""))</f>
        <v>0</v>
      </c>
      <c r="UF43" s="34">
        <f>IF(UE43&lt;&gt;"",HLOOKUP(COUNT($RV43:UE43)+1,$G$4:$EH$9,UF$14,0)*$D43,IF($C43=UF$17,$G$9*$D43,""))</f>
        <v>0</v>
      </c>
      <c r="UG43" s="34">
        <f>IF(UF43&lt;&gt;"",HLOOKUP(COUNT($RV43:UF43)+1,$G$4:$EH$9,UG$14,0)*$D43,IF($C43=UG$17,$G$9*$D43,""))</f>
        <v>0</v>
      </c>
      <c r="UH43" s="34">
        <f>IF(UG43&lt;&gt;"",HLOOKUP(COUNT($RV43:UG43)+1,$G$4:$EH$9,UH$14,0)*$D43,IF($C43=UH$17,$G$9*$D43,""))</f>
        <v>0</v>
      </c>
      <c r="UI43" s="34">
        <f>IF(UH43&lt;&gt;"",HLOOKUP(COUNT($RV43:UH43)+1,$G$4:$EH$9,UI$14,0)*$D43,IF($C43=UI$17,$G$9*$D43,""))</f>
        <v>0</v>
      </c>
      <c r="UJ43" s="34">
        <f>IF(UI43&lt;&gt;"",HLOOKUP(COUNT($RV43:UI43)+1,$G$4:$EH$9,UJ$14,0)*$D43,IF($C43=UJ$17,$G$9*$D43,""))</f>
        <v>0</v>
      </c>
      <c r="UK43" s="34">
        <f>IF(UJ43&lt;&gt;"",HLOOKUP(COUNT($RV43:UJ43)+1,$G$4:$EH$9,UK$14,0)*$D43,IF($C43=UK$17,$G$9*$D43,""))</f>
        <v>0</v>
      </c>
      <c r="UL43" s="34">
        <f>IF(UK43&lt;&gt;"",HLOOKUP(COUNT($RV43:UK43)+1,$G$4:$EH$9,UL$14,0)*$D43,IF($C43=UL$17,$G$9*$D43,""))</f>
        <v>0</v>
      </c>
      <c r="UM43" s="34">
        <f>IF(UL43&lt;&gt;"",HLOOKUP(COUNT($RV43:UL43)+1,$G$4:$EH$9,UM$14,0)*$D43,IF($C43=UM$17,$G$9*$D43,""))</f>
        <v>0</v>
      </c>
      <c r="UN43" s="34">
        <f>IF(UM43&lt;&gt;"",HLOOKUP(COUNT($RV43:UM43)+1,$G$4:$EH$9,UN$14,0)*$D43,IF($C43=UN$17,$G$9*$D43,""))</f>
        <v>0</v>
      </c>
      <c r="UO43" s="34">
        <f>IF(UN43&lt;&gt;"",HLOOKUP(COUNT($RV43:UN43)+1,$G$4:$EH$9,UO$14,0)*$D43,IF($C43=UO$17,$G$9*$D43,""))</f>
        <v>0</v>
      </c>
      <c r="UP43" s="34">
        <f>IF(UO43&lt;&gt;"",HLOOKUP(COUNT($RV43:UO43)+1,$G$4:$EH$9,UP$14,0)*$D43,IF($C43=UP$17,$G$9*$D43,""))</f>
        <v>0</v>
      </c>
      <c r="UQ43" s="34">
        <f>IF(UP43&lt;&gt;"",HLOOKUP(COUNT($RV43:UP43)+1,$G$4:$EH$9,UQ$14,0)*$D43,IF($C43=UQ$17,$G$9*$D43,""))</f>
        <v>0</v>
      </c>
      <c r="UR43" s="34">
        <f>IF(UQ43&lt;&gt;"",HLOOKUP(COUNT($RV43:UQ43)+1,$G$4:$EH$9,UR$14,0)*$D43,IF($C43=UR$17,$G$9*$D43,""))</f>
        <v>0</v>
      </c>
      <c r="US43" s="34">
        <f>IF(UR43&lt;&gt;"",HLOOKUP(COUNT($RV43:UR43)+1,$G$4:$EH$9,US$14,0)*$D43,IF($C43=US$17,$G$9*$D43,""))</f>
        <v>0</v>
      </c>
      <c r="UT43" s="34">
        <f>IF(US43&lt;&gt;"",HLOOKUP(COUNT($RV43:US43)+1,$G$4:$EH$9,UT$14,0)*$D43,IF($C43=UT$17,$G$9*$D43,""))</f>
        <v>0</v>
      </c>
      <c r="UU43" s="34">
        <f>IF(UT43&lt;&gt;"",HLOOKUP(COUNT($RV43:UT43)+1,$G$4:$EH$9,UU$14,0)*$D43,IF($C43=UU$17,$G$9*$D43,""))</f>
        <v>0</v>
      </c>
      <c r="UV43" s="34">
        <f>IF(UU43&lt;&gt;"",HLOOKUP(COUNT($RV43:UU43)+1,$G$4:$EH$9,UV$14,0)*$D43,IF($C43=UV$17,$G$9*$D43,""))</f>
        <v>0</v>
      </c>
      <c r="UW43" s="34">
        <f>IF(UV43&lt;&gt;"",HLOOKUP(COUNT($RV43:UV43)+1,$G$4:$EH$9,UW$14,0)*$D43,IF($C43=UW$17,$G$9*$D43,""))</f>
        <v>0</v>
      </c>
      <c r="UX43" s="34">
        <f>IF(UW43&lt;&gt;"",HLOOKUP(COUNT($RV43:UW43)+1,$G$4:$EH$9,UX$14,0)*$D43,IF($C43=UX$17,$G$9*$D43,""))</f>
        <v>0</v>
      </c>
      <c r="UY43" s="34">
        <f>IF(UX43&lt;&gt;"",HLOOKUP(COUNT($RV43:UX43)+1,$G$4:$EH$9,UY$14,0)*$D43,IF($C43=UY$17,$G$9*$D43,""))</f>
        <v>0</v>
      </c>
      <c r="UZ43" s="34">
        <f>IF(UY43&lt;&gt;"",HLOOKUP(COUNT($RV43:UY43)+1,$G$4:$EH$9,UZ$14,0)*$D43,IF($C43=UZ$17,$G$9*$D43,""))</f>
        <v>0</v>
      </c>
      <c r="VA43" s="34">
        <f>IF(UZ43&lt;&gt;"",HLOOKUP(COUNT($RV43:UZ43)+1,$G$4:$EH$9,VA$14,0)*$D43,IF($C43=VA$17,$G$9*$D43,""))</f>
        <v>0</v>
      </c>
      <c r="VB43" s="34">
        <f>IF(VA43&lt;&gt;"",HLOOKUP(COUNT($RV43:VA43)+1,$G$4:$EH$9,VB$14,0)*$D43,IF($C43=VB$17,$G$9*$D43,""))</f>
        <v>0</v>
      </c>
      <c r="VC43" s="34">
        <f>IF(VB43&lt;&gt;"",HLOOKUP(COUNT($RV43:VB43)+1,$G$4:$EH$9,VC$14,0)*$D43,IF($C43=VC$17,$G$9*$D43,""))</f>
        <v>0</v>
      </c>
      <c r="VD43" s="34">
        <f>IF(VC43&lt;&gt;"",HLOOKUP(COUNT($RV43:VC43)+1,$G$4:$EH$9,VD$14,0)*$D43,IF($C43=VD$17,$G$9*$D43,""))</f>
        <v>0</v>
      </c>
      <c r="VE43" s="34">
        <f>IF(VD43&lt;&gt;"",HLOOKUP(COUNT($RV43:VD43)+1,$G$4:$EH$9,VE$14,0)*$D43,IF($C43=VE$17,$G$9*$D43,""))</f>
        <v>0</v>
      </c>
      <c r="VF43" s="34">
        <f>IF(VE43&lt;&gt;"",HLOOKUP(COUNT($RV43:VE43)+1,$G$4:$EH$9,VF$14,0)*$D43,IF($C43=VF$17,$G$9*$D43,""))</f>
        <v>0</v>
      </c>
      <c r="VG43" s="34">
        <f>IF(VF43&lt;&gt;"",HLOOKUP(COUNT($RV43:VF43)+1,$G$4:$EH$9,VG$14,0)*$D43,IF($C43=VG$17,$G$9*$D43,""))</f>
        <v>0</v>
      </c>
      <c r="VH43" s="34">
        <f>IF(VG43&lt;&gt;"",HLOOKUP(COUNT($RV43:VG43)+1,$G$4:$EH$9,VH$14,0)*$D43,IF($C43=VH$17,$G$9*$D43,""))</f>
        <v>0</v>
      </c>
      <c r="VI43" s="34">
        <f>IF(VH43&lt;&gt;"",HLOOKUP(COUNT($RV43:VH43)+1,$G$4:$EH$9,VI$14,0)*$D43,IF($C43=VI$17,$G$9*$D43,""))</f>
        <v>0</v>
      </c>
      <c r="VJ43" s="34">
        <f>IF(VI43&lt;&gt;"",HLOOKUP(COUNT($RV43:VI43)+1,$G$4:$EH$9,VJ$14,0)*$D43,IF($C43=VJ$17,$G$9*$D43,""))</f>
        <v>0</v>
      </c>
      <c r="VK43" s="34">
        <f>IF(VJ43&lt;&gt;"",HLOOKUP(COUNT($RV43:VJ43)+1,$G$4:$EH$9,VK$14,0)*$D43,IF($C43=VK$17,$G$9*$D43,""))</f>
        <v>0</v>
      </c>
      <c r="VL43" s="34">
        <f>IF(VK43&lt;&gt;"",HLOOKUP(COUNT($RV43:VK43)+1,$G$4:$EH$9,VL$14,0)*$D43,IF($C43=VL$17,$G$9*$D43,""))</f>
        <v>0</v>
      </c>
      <c r="VM43" s="34">
        <f>IF(VL43&lt;&gt;"",HLOOKUP(COUNT($RV43:VL43)+1,$G$4:$EH$9,VM$14,0)*$D43,IF($C43=VM$17,$G$9*$D43,""))</f>
        <v>0</v>
      </c>
      <c r="VN43" s="34">
        <f>IF(VM43&lt;&gt;"",HLOOKUP(COUNT($RV43:VM43)+1,$G$4:$EH$9,VN$14,0)*$D43,IF($C43=VN$17,$G$9*$D43,""))</f>
        <v>0</v>
      </c>
      <c r="VO43" s="34">
        <f>IF(VN43&lt;&gt;"",HLOOKUP(COUNT($RV43:VN43)+1,$G$4:$EH$9,VO$14,0)*$D43,IF($C43=VO$17,$G$9*$D43,""))</f>
        <v>0</v>
      </c>
      <c r="VP43" s="34">
        <f>IF(VO43&lt;&gt;"",HLOOKUP(COUNT($RV43:VO43)+1,$G$4:$EH$9,VP$14,0)*$D43,IF($C43=VP$17,$G$9*$D43,""))</f>
        <v>0</v>
      </c>
      <c r="VQ43" s="34">
        <f>IF(VP43&lt;&gt;"",HLOOKUP(COUNT($RV43:VP43)+1,$G$4:$EH$9,VQ$14,0)*$D43,IF($C43=VQ$17,$G$9*$D43,""))</f>
        <v>0</v>
      </c>
      <c r="VR43" s="34">
        <f>IF(VQ43&lt;&gt;"",HLOOKUP(COUNT($RV43:VQ43)+1,$G$4:$EH$9,VR$14,0)*$D43,IF($C43=VR$17,$G$9*$D43,""))</f>
        <v>0</v>
      </c>
      <c r="VS43" s="34">
        <f>IF(VR43&lt;&gt;"",HLOOKUP(COUNT($RV43:VR43)+1,$G$4:$EH$9,VS$14,0)*$D43,IF($C43=VS$17,$G$9*$D43,""))</f>
        <v>0</v>
      </c>
      <c r="VT43" s="34">
        <f>IF(VS43&lt;&gt;"",HLOOKUP(COUNT($RV43:VS43)+1,$G$4:$EH$9,VT$14,0)*$D43,IF($C43=VT$17,$G$9*$D43,""))</f>
        <v>0</v>
      </c>
      <c r="VU43" s="34">
        <f>IF(VT43&lt;&gt;"",HLOOKUP(COUNT($RV43:VT43)+1,$G$4:$EH$9,VU$14,0)*$D43,IF($C43=VU$17,$G$9*$D43,""))</f>
        <v>0</v>
      </c>
      <c r="VV43" s="34">
        <f>IF(VU43&lt;&gt;"",HLOOKUP(COUNT($RV43:VU43)+1,$G$4:$EH$9,VV$14,0)*$D43,IF($C43=VV$17,$G$9*$D43,""))</f>
        <v>0</v>
      </c>
      <c r="VW43" s="34">
        <f>IF(VV43&lt;&gt;"",HLOOKUP(COUNT($RV43:VV43)+1,$G$4:$EH$9,VW$14,0)*$D43,IF($C43=VW$17,$G$9*$D43,""))</f>
        <v>0</v>
      </c>
      <c r="VX43" s="34">
        <f>IF(VW43&lt;&gt;"",HLOOKUP(COUNT($RV43:VW43)+1,$G$4:$EH$9,VX$14,0)*$D43,IF($C43=VX$17,$G$9*$D43,""))</f>
        <v>0</v>
      </c>
      <c r="VY43" s="34">
        <f>IF(VX43&lt;&gt;"",HLOOKUP(COUNT($RV43:VX43)+1,$G$4:$EH$9,VY$14,0)*$D43,IF($C43=VY$17,$G$9*$D43,""))</f>
        <v>0</v>
      </c>
      <c r="VZ43" s="34">
        <f>IF(VY43&lt;&gt;"",HLOOKUP(COUNT($RV43:VY43)+1,$G$4:$EH$9,VZ$14,0)*$D43,IF($C43=VZ$17,$G$9*$D43,""))</f>
        <v>0</v>
      </c>
      <c r="WA43" s="34">
        <f>IF(VZ43&lt;&gt;"",HLOOKUP(COUNT($RV43:VZ43)+1,$G$4:$EH$9,WA$14,0)*$D43,IF($C43=WA$17,$G$9*$D43,""))</f>
        <v>0</v>
      </c>
      <c r="WB43" s="34">
        <f>IF(WA43&lt;&gt;"",HLOOKUP(COUNT($RV43:WA43)+1,$G$4:$EH$9,WB$14,0)*$D43,IF($C43=WB$17,$G$9*$D43,""))</f>
        <v>0</v>
      </c>
      <c r="WC43" s="34">
        <f>IF(WB43&lt;&gt;"",HLOOKUP(COUNT($RV43:WB43)+1,$G$4:$EH$9,WC$14,0)*$D43,IF($C43=WC$17,$G$9*$D43,""))</f>
        <v>0</v>
      </c>
      <c r="WD43" s="34">
        <f>IF(WC43&lt;&gt;"",HLOOKUP(COUNT($RV43:WC43)+1,$G$4:$EH$9,WD$14,0)*$D43,IF($C43=WD$17,$G$9*$D43,""))</f>
        <v>0</v>
      </c>
      <c r="WE43" s="34">
        <f>IF(WD43&lt;&gt;"",HLOOKUP(COUNT($RV43:WD43)+1,$G$4:$EH$9,WE$14,0)*$D43,IF($C43=WE$17,$G$9*$D43,""))</f>
        <v>0</v>
      </c>
      <c r="WF43" s="34">
        <f>IF(WE43&lt;&gt;"",HLOOKUP(COUNT($RV43:WE43)+1,$G$4:$EH$9,WF$14,0)*$D43,IF($C43=WF$17,$G$9*$D43,""))</f>
        <v>0</v>
      </c>
      <c r="WG43" s="34">
        <f>IF(WF43&lt;&gt;"",HLOOKUP(COUNT($RV43:WF43)+1,$G$4:$EH$9,WG$14,0)*$D43,IF($C43=WG$17,$G$9*$D43,""))</f>
        <v>0</v>
      </c>
      <c r="WH43" s="34">
        <f>IF(WG43&lt;&gt;"",HLOOKUP(COUNT($RV43:WG43)+1,$G$4:$EH$9,WH$14,0)*$D43,IF($C43=WH$17,$G$9*$D43,""))</f>
        <v>0</v>
      </c>
      <c r="WI43" s="34">
        <f>IF(WH43&lt;&gt;"",HLOOKUP(COUNT($RV43:WH43)+1,$G$4:$EH$9,WI$14,0)*$D43,IF($C43=WI$17,$G$9*$D43,""))</f>
        <v>0</v>
      </c>
      <c r="WJ43" s="34">
        <f>IF(WI43&lt;&gt;"",HLOOKUP(COUNT($RV43:WI43)+1,$G$4:$EH$9,WJ$14,0)*$D43,IF($C43=WJ$17,$G$9*$D43,""))</f>
        <v>0</v>
      </c>
      <c r="WK43" s="34">
        <f>IF(WJ43&lt;&gt;"",HLOOKUP(COUNT($RV43:WJ43)+1,$G$4:$EH$9,WK$14,0)*$D43,IF($C43=WK$17,$G$9*$D43,""))</f>
        <v>0</v>
      </c>
      <c r="WL43" s="34">
        <f>IF(WK43&lt;&gt;"",HLOOKUP(COUNT($RV43:WK43)+1,$G$4:$EH$9,WL$14,0)*$D43,IF($C43=WL$17,$G$9*$D43,""))</f>
        <v>0</v>
      </c>
    </row>
    <row r="44" spans="1:610" ht="15" x14ac:dyDescent="0.2">
      <c r="A44" s="25">
        <f t="shared" ref="A44:A54" si="910">A43+1</f>
        <v>2</v>
      </c>
      <c r="B44" s="25" t="s">
        <v>81</v>
      </c>
      <c r="C44" s="62">
        <f t="shared" si="908"/>
        <v>26</v>
      </c>
      <c r="D44" s="30">
        <f>VLOOKUP(B44,Premissas!$R$8:$AD$18,(Histograma!A44+1),0)</f>
        <v>3</v>
      </c>
      <c r="G44" s="34" t="str">
        <f>IF(F44&lt;&gt;"",HLOOKUP(COUNT($F44:F44)+1,$G$4:$EH$8,G$14,0)*$D44,IF($C44=G$17,$G$5*$D44,""))</f>
        <v/>
      </c>
      <c r="H44" s="34" t="str">
        <f>IF(G44&lt;&gt;"",HLOOKUP(COUNT($F44:G44)+1,$G$4:$EH$8,H$14,0)*$D44,IF($C44=H$17,$G$5*$D44,""))</f>
        <v/>
      </c>
      <c r="I44" s="34" t="str">
        <f>IF(H44&lt;&gt;"",HLOOKUP(COUNT($F44:H44)+1,$G$4:$EH$8,I$14,0)*$D44,IF($C44=I$17,$G$5*$D44,""))</f>
        <v/>
      </c>
      <c r="J44" s="34" t="str">
        <f>IF(I44&lt;&gt;"",HLOOKUP(COUNT($F44:I44)+1,$G$4:$EH$8,J$14,0)*$D44,IF($C44=J$17,$G$5*$D44,""))</f>
        <v/>
      </c>
      <c r="K44" s="34" t="str">
        <f>IF(J44&lt;&gt;"",HLOOKUP(COUNT($F44:J44)+1,$G$4:$EH$8,K$14,0)*$D44,IF($C44=K$17,$G$5*$D44,""))</f>
        <v/>
      </c>
      <c r="L44" s="34" t="str">
        <f>IF(K44&lt;&gt;"",HLOOKUP(COUNT($F44:K44)+1,$G$4:$EH$8,L$14,0)*$D44,IF($C44=L$17,$G$5*$D44,""))</f>
        <v/>
      </c>
      <c r="M44" s="34" t="str">
        <f>IF(L44&lt;&gt;"",HLOOKUP(COUNT($F44:L44)+1,$G$4:$EH$8,M$14,0)*$D44,IF($C44=M$17,$G$5*$D44,""))</f>
        <v/>
      </c>
      <c r="N44" s="34" t="str">
        <f>IF(M44&lt;&gt;"",HLOOKUP(COUNT($F44:M44)+1,$G$4:$EH$8,N$14,0)*$D44,IF($C44=N$17,$G$5*$D44,""))</f>
        <v/>
      </c>
      <c r="O44" s="34" t="str">
        <f>IF(N44&lt;&gt;"",HLOOKUP(COUNT($F44:N44)+1,$G$4:$EH$8,O$14,0)*$D44,IF($C44=O$17,$G$5*$D44,""))</f>
        <v/>
      </c>
      <c r="P44" s="34" t="str">
        <f>IF(O44&lt;&gt;"",HLOOKUP(COUNT($F44:O44)+1,$G$4:$EH$8,P$14,0)*$D44,IF($C44=P$17,$G$5*$D44,""))</f>
        <v/>
      </c>
      <c r="Q44" s="34" t="str">
        <f>IF(P44&lt;&gt;"",HLOOKUP(COUNT($F44:P44)+1,$G$4:$EH$8,Q$14,0)*$D44,IF($C44=Q$17,$G$5*$D44,""))</f>
        <v/>
      </c>
      <c r="R44" s="34" t="str">
        <f>IF(Q44&lt;&gt;"",HLOOKUP(COUNT($F44:Q44)+1,$G$4:$EH$8,R$14,0)*$D44,IF($C44=R$17,$G$5*$D44,""))</f>
        <v/>
      </c>
      <c r="S44" s="34" t="str">
        <f>IF(R44&lt;&gt;"",HLOOKUP(COUNT($F44:R44)+1,$G$4:$EH$8,S$14,0)*$D44,IF($C44=S$17,$G$5*$D44,""))</f>
        <v/>
      </c>
      <c r="T44" s="34" t="str">
        <f>IF(S44&lt;&gt;"",HLOOKUP(COUNT($F44:S44)+1,$G$4:$EH$8,T$14,0)*$D44,IF($C44=T$17,$G$5*$D44,""))</f>
        <v/>
      </c>
      <c r="U44" s="34" t="str">
        <f>IF(T44&lt;&gt;"",HLOOKUP(COUNT($F44:T44)+1,$G$4:$EH$8,U$14,0)*$D44,IF($C44=U$17,$G$5*$D44,""))</f>
        <v/>
      </c>
      <c r="V44" s="34" t="str">
        <f>IF(U44&lt;&gt;"",HLOOKUP(COUNT($F44:U44)+1,$G$4:$EH$8,V$14,0)*$D44,IF($C44=V$17,$G$5*$D44,""))</f>
        <v/>
      </c>
      <c r="W44" s="34" t="str">
        <f>IF(V44&lt;&gt;"",HLOOKUP(COUNT($F44:V44)+1,$G$4:$EH$8,W$14,0)*$D44,IF($C44=W$17,$G$5*$D44,""))</f>
        <v/>
      </c>
      <c r="X44" s="34" t="str">
        <f>IF(W44&lt;&gt;"",HLOOKUP(COUNT($F44:W44)+1,$G$4:$EH$8,X$14,0)*$D44,IF($C44=X$17,$G$5*$D44,""))</f>
        <v/>
      </c>
      <c r="Y44" s="34" t="str">
        <f>IF(X44&lt;&gt;"",HLOOKUP(COUNT($F44:X44)+1,$G$4:$EH$8,Y$14,0)*$D44,IF($C44=Y$17,$G$5*$D44,""))</f>
        <v/>
      </c>
      <c r="Z44" s="34" t="str">
        <f>IF(Y44&lt;&gt;"",HLOOKUP(COUNT($F44:Y44)+1,$G$4:$EH$8,Z$14,0)*$D44,IF($C44=Z$17,$G$5*$D44,""))</f>
        <v/>
      </c>
      <c r="AA44" s="34" t="str">
        <f>IF(Z44&lt;&gt;"",HLOOKUP(COUNT($F44:Z44)+1,$G$4:$EH$8,AA$14,0)*$D44,IF($C44=AA$17,$G$5*$D44,""))</f>
        <v/>
      </c>
      <c r="AB44" s="34" t="str">
        <f>IF(AA44&lt;&gt;"",HLOOKUP(COUNT($F44:AA44)+1,$G$4:$EH$8,AB$14,0)*$D44,IF($C44=AB$17,$G$5*$D44,""))</f>
        <v/>
      </c>
      <c r="AC44" s="34" t="str">
        <f>IF(AB44&lt;&gt;"",HLOOKUP(COUNT($F44:AB44)+1,$G$4:$EH$8,AC$14,0)*$D44,IF($C44=AC$17,$G$5*$D44,""))</f>
        <v/>
      </c>
      <c r="AD44" s="34" t="str">
        <f>IF(AC44&lt;&gt;"",HLOOKUP(COUNT($F44:AC44)+1,$G$4:$EH$8,AD$14,0)*$D44,IF($C44=AD$17,$G$5*$D44,""))</f>
        <v/>
      </c>
      <c r="AE44" s="34" t="str">
        <f>IF(AD44&lt;&gt;"",HLOOKUP(COUNT($F44:AD44)+1,$G$4:$EH$8,AE$14,0)*$D44,IF($C44=AE$17,$G$5*$D44,""))</f>
        <v/>
      </c>
      <c r="AF44" s="34">
        <f>IF(AE44&lt;&gt;"",HLOOKUP(COUNT($F44:AE44)+1,$G$4:$EH$8,AF$14,0)*$D44,IF($C44=AF$17,$G$5*$D44,""))</f>
        <v>0</v>
      </c>
      <c r="AG44" s="34">
        <f>IF(AF44&lt;&gt;"",HLOOKUP(COUNT($F44:AF44)+1,$G$4:$EH$8,AG$14,0)*$D44,IF($C44=AG$17,$G$5*$D44,""))</f>
        <v>0</v>
      </c>
      <c r="AH44" s="34" t="e">
        <f>IF(AG44&lt;&gt;"",HLOOKUP(COUNT($F44:AG44)+1,$G$4:$EH$8,AH$14,0)*$D44,IF($C44=AH$17,$G$5*$D44,""))</f>
        <v>#VALUE!</v>
      </c>
      <c r="AI44" s="34" t="e">
        <f>IF(AH44&lt;&gt;"",HLOOKUP(COUNT($F44:AH44)+1,$G$4:$EH$8,AI$14,0)*$D44,IF($C44=AI$17,$G$5*$D44,""))</f>
        <v>#VALUE!</v>
      </c>
      <c r="AJ44" s="34" t="e">
        <f>IF(AI44&lt;&gt;"",HLOOKUP(COUNT($F44:AI44)+1,$G$4:$EH$8,AJ$14,0)*$D44,IF($C44=AJ$17,$G$5*$D44,""))</f>
        <v>#VALUE!</v>
      </c>
      <c r="AK44" s="34" t="e">
        <f>IF(AJ44&lt;&gt;"",HLOOKUP(COUNT($F44:AJ44)+1,$G$4:$EH$8,AK$14,0)*$D44,IF($C44=AK$17,$G$5*$D44,""))</f>
        <v>#VALUE!</v>
      </c>
      <c r="AL44" s="34" t="e">
        <f>IF(AK44&lt;&gt;"",HLOOKUP(COUNT($F44:AK44)+1,$G$4:$EH$8,AL$14,0)*$D44,IF($C44=AL$17,$G$5*$D44,""))</f>
        <v>#VALUE!</v>
      </c>
      <c r="AM44" s="34" t="e">
        <f>IF(AL44&lt;&gt;"",HLOOKUP(COUNT($F44:AL44)+1,$G$4:$EH$8,AM$14,0)*$D44,IF($C44=AM$17,$G$5*$D44,""))</f>
        <v>#VALUE!</v>
      </c>
      <c r="AN44" s="34" t="e">
        <f>IF(AM44&lt;&gt;"",HLOOKUP(COUNT($F44:AM44)+1,$G$4:$EH$8,AN$14,0)*$D44,IF($C44=AN$17,$G$5*$D44,""))</f>
        <v>#VALUE!</v>
      </c>
      <c r="AO44" s="34" t="e">
        <f>IF(AN44&lt;&gt;"",HLOOKUP(COUNT($F44:AN44)+1,$G$4:$EH$8,AO$14,0)*$D44,IF($C44=AO$17,$G$5*$D44,""))</f>
        <v>#VALUE!</v>
      </c>
      <c r="AP44" s="34" t="e">
        <f>IF(AO44&lt;&gt;"",HLOOKUP(COUNT($F44:AO44)+1,$G$4:$EH$8,AP$14,0)*$D44,IF($C44=AP$17,$G$5*$D44,""))</f>
        <v>#VALUE!</v>
      </c>
      <c r="AQ44" s="34" t="e">
        <f>IF(AP44&lt;&gt;"",HLOOKUP(COUNT($F44:AP44)+1,$G$4:$EH$8,AQ$14,0)*$D44,IF($C44=AQ$17,$G$5*$D44,""))</f>
        <v>#VALUE!</v>
      </c>
      <c r="AR44" s="34" t="e">
        <f>IF(AQ44&lt;&gt;"",HLOOKUP(COUNT($F44:AQ44)+1,$G$4:$EH$8,AR$14,0)*$D44,IF($C44=AR$17,$G$5*$D44,""))</f>
        <v>#VALUE!</v>
      </c>
      <c r="AS44" s="34" t="e">
        <f>IF(AR44&lt;&gt;"",HLOOKUP(COUNT($F44:AR44)+1,$G$4:$EH$8,AS$14,0)*$D44,IF($C44=AS$17,$G$5*$D44,""))</f>
        <v>#VALUE!</v>
      </c>
      <c r="AT44" s="34" t="e">
        <f>IF(AS44&lt;&gt;"",HLOOKUP(COUNT($F44:AS44)+1,$G$4:$EH$8,AT$14,0)*$D44,IF($C44=AT$17,$G$5*$D44,""))</f>
        <v>#VALUE!</v>
      </c>
      <c r="AU44" s="34" t="e">
        <f>IF(AT44&lt;&gt;"",HLOOKUP(COUNT($F44:AT44)+1,$G$4:$EH$8,AU$14,0)*$D44,IF($C44=AU$17,$G$5*$D44,""))</f>
        <v>#VALUE!</v>
      </c>
      <c r="AV44" s="34" t="e">
        <f>IF(AU44&lt;&gt;"",HLOOKUP(COUNT($F44:AU44)+1,$G$4:$EH$8,AV$14,0)*$D44,IF($C44=AV$17,$G$5*$D44,""))</f>
        <v>#VALUE!</v>
      </c>
      <c r="AW44" s="34" t="e">
        <f>IF(AV44&lt;&gt;"",HLOOKUP(COUNT($F44:AV44)+1,$G$4:$EH$8,AW$14,0)*$D44,IF($C44=AW$17,$G$5*$D44,""))</f>
        <v>#VALUE!</v>
      </c>
      <c r="AX44" s="34" t="e">
        <f>IF(AW44&lt;&gt;"",HLOOKUP(COUNT($F44:AW44)+1,$G$4:$EH$8,AX$14,0)*$D44,IF($C44=AX$17,$G$5*$D44,""))</f>
        <v>#VALUE!</v>
      </c>
      <c r="AY44" s="34" t="e">
        <f>IF(AX44&lt;&gt;"",HLOOKUP(COUNT($F44:AX44)+1,$G$4:$EH$8,AY$14,0)*$D44,IF($C44=AY$17,$G$5*$D44,""))</f>
        <v>#VALUE!</v>
      </c>
      <c r="AZ44" s="34" t="e">
        <f>IF(AY44&lt;&gt;"",HLOOKUP(COUNT($F44:AY44)+1,$G$4:$EH$8,AZ$14,0)*$D44,IF($C44=AZ$17,$G$5*$D44,""))</f>
        <v>#VALUE!</v>
      </c>
      <c r="BA44" s="34" t="e">
        <f>IF(AZ44&lt;&gt;"",HLOOKUP(COUNT($F44:AZ44)+1,$G$4:$EH$8,BA$14,0)*$D44,IF($C44=BA$17,$G$5*$D44,""))</f>
        <v>#VALUE!</v>
      </c>
      <c r="BB44" s="34" t="e">
        <f>IF(BA44&lt;&gt;"",HLOOKUP(COUNT($F44:BA44)+1,$G$4:$EH$8,BB$14,0)*$D44,IF($C44=BB$17,$G$5*$D44,""))</f>
        <v>#VALUE!</v>
      </c>
      <c r="BC44" s="34" t="e">
        <f>IF(BB44&lt;&gt;"",HLOOKUP(COUNT($F44:BB44)+1,$G$4:$EH$8,BC$14,0)*$D44,IF($C44=BC$17,$G$5*$D44,""))</f>
        <v>#VALUE!</v>
      </c>
      <c r="BD44" s="34" t="e">
        <f>IF(BC44&lt;&gt;"",HLOOKUP(COUNT($F44:BC44)+1,$G$4:$EH$8,BD$14,0)*$D44,IF($C44=BD$17,$G$5*$D44,""))</f>
        <v>#VALUE!</v>
      </c>
      <c r="BE44" s="34" t="e">
        <f>IF(BD44&lt;&gt;"",HLOOKUP(COUNT($F44:BD44)+1,$G$4:$EH$8,BE$14,0)*$D44,IF($C44=BE$17,$G$5*$D44,""))</f>
        <v>#VALUE!</v>
      </c>
      <c r="BF44" s="34" t="e">
        <f>IF(BE44&lt;&gt;"",HLOOKUP(COUNT($F44:BE44)+1,$G$4:$EH$8,BF$14,0)*$D44,IF($C44=BF$17,$G$5*$D44,""))</f>
        <v>#VALUE!</v>
      </c>
      <c r="BG44" s="34" t="e">
        <f>IF(BF44&lt;&gt;"",HLOOKUP(COUNT($F44:BF44)+1,$G$4:$EH$8,BG$14,0)*$D44,IF($C44=BG$17,$G$5*$D44,""))</f>
        <v>#VALUE!</v>
      </c>
      <c r="BH44" s="34" t="e">
        <f>IF(BG44&lt;&gt;"",HLOOKUP(COUNT($F44:BG44)+1,$G$4:$EH$8,BH$14,0)*$D44,IF($C44=BH$17,$G$5*$D44,""))</f>
        <v>#VALUE!</v>
      </c>
      <c r="BI44" s="34" t="e">
        <f>IF(BH44&lt;&gt;"",HLOOKUP(COUNT($F44:BH44)+1,$G$4:$EH$8,BI$14,0)*$D44,IF($C44=BI$17,$G$5*$D44,""))</f>
        <v>#VALUE!</v>
      </c>
      <c r="BJ44" s="34" t="e">
        <f>IF(BI44&lt;&gt;"",HLOOKUP(COUNT($F44:BI44)+1,$G$4:$EH$8,BJ$14,0)*$D44,IF($C44=BJ$17,$G$5*$D44,""))</f>
        <v>#VALUE!</v>
      </c>
      <c r="BK44" s="34" t="e">
        <f>IF(BJ44&lt;&gt;"",HLOOKUP(COUNT($F44:BJ44)+1,$G$4:$EH$8,BK$14,0)*$D44,IF($C44=BK$17,$G$5*$D44,""))</f>
        <v>#VALUE!</v>
      </c>
      <c r="BL44" s="34" t="e">
        <f>IF(BK44&lt;&gt;"",HLOOKUP(COUNT($F44:BK44)+1,$G$4:$EH$8,BL$14,0)*$D44,IF($C44=BL$17,$G$5*$D44,""))</f>
        <v>#VALUE!</v>
      </c>
      <c r="BM44" s="34" t="e">
        <f>IF(BL44&lt;&gt;"",HLOOKUP(COUNT($F44:BL44)+1,$G$4:$EH$8,BM$14,0)*$D44,IF($C44=BM$17,$G$5*$D44,""))</f>
        <v>#VALUE!</v>
      </c>
      <c r="BN44" s="34" t="e">
        <f>IF(BM44&lt;&gt;"",HLOOKUP(COUNT($F44:BM44)+1,$G$4:$EH$8,BN$14,0)*$D44,IF($C44=BN$17,$G$5*$D44,""))</f>
        <v>#VALUE!</v>
      </c>
      <c r="BO44" s="34" t="e">
        <f>IF(BN44&lt;&gt;"",HLOOKUP(COUNT($F44:BN44)+1,$G$4:$EH$8,BO$14,0)*$D44,IF($C44=BO$17,$G$5*$D44,""))</f>
        <v>#VALUE!</v>
      </c>
      <c r="BP44" s="34" t="e">
        <f>IF(BO44&lt;&gt;"",HLOOKUP(COUNT($F44:BO44)+1,$G$4:$EH$8,BP$14,0)*$D44,IF($C44=BP$17,$G$5*$D44,""))</f>
        <v>#VALUE!</v>
      </c>
      <c r="BQ44" s="34" t="e">
        <f>IF(BP44&lt;&gt;"",HLOOKUP(COUNT($F44:BP44)+1,$G$4:$EH$8,BQ$14,0)*$D44,IF($C44=BQ$17,$G$5*$D44,""))</f>
        <v>#VALUE!</v>
      </c>
      <c r="BR44" s="34" t="e">
        <f>IF(BQ44&lt;&gt;"",HLOOKUP(COUNT($F44:BQ44)+1,$G$4:$EH$8,BR$14,0)*$D44,IF($C44=BR$17,$G$5*$D44,""))</f>
        <v>#VALUE!</v>
      </c>
      <c r="BS44" s="34" t="e">
        <f>IF(BR44&lt;&gt;"",HLOOKUP(COUNT($F44:BR44)+1,$G$4:$EH$8,BS$14,0)*$D44,IF($C44=BS$17,$G$5*$D44,""))</f>
        <v>#VALUE!</v>
      </c>
      <c r="BT44" s="34" t="e">
        <f>IF(BS44&lt;&gt;"",HLOOKUP(COUNT($F44:BS44)+1,$G$4:$EH$8,BT$14,0)*$D44,IF($C44=BT$17,$G$5*$D44,""))</f>
        <v>#VALUE!</v>
      </c>
      <c r="BU44" s="34" t="e">
        <f>IF(BT44&lt;&gt;"",HLOOKUP(COUNT($F44:BT44)+1,$G$4:$EH$8,BU$14,0)*$D44,IF($C44=BU$17,$G$5*$D44,""))</f>
        <v>#VALUE!</v>
      </c>
      <c r="BV44" s="34" t="e">
        <f>IF(BU44&lt;&gt;"",HLOOKUP(COUNT($F44:BU44)+1,$G$4:$EH$8,BV$14,0)*$D44,IF($C44=BV$17,$G$5*$D44,""))</f>
        <v>#VALUE!</v>
      </c>
      <c r="BW44" s="34" t="e">
        <f>IF(BV44&lt;&gt;"",HLOOKUP(COUNT($F44:BV44)+1,$G$4:$EH$8,BW$14,0)*$D44,IF($C44=BW$17,$G$5*$D44,""))</f>
        <v>#VALUE!</v>
      </c>
      <c r="BX44" s="34" t="e">
        <f>IF(BW44&lt;&gt;"",HLOOKUP(COUNT($F44:BW44)+1,$G$4:$EH$8,BX$14,0)*$D44,IF($C44=BX$17,$G$5*$D44,""))</f>
        <v>#VALUE!</v>
      </c>
      <c r="BY44" s="34" t="e">
        <f>IF(BX44&lt;&gt;"",HLOOKUP(COUNT($F44:BX44)+1,$G$4:$EH$8,BY$14,0)*$D44,IF($C44=BY$17,$G$5*$D44,""))</f>
        <v>#VALUE!</v>
      </c>
      <c r="BZ44" s="34" t="e">
        <f>IF(BY44&lt;&gt;"",HLOOKUP(COUNT($F44:BY44)+1,$G$4:$EH$8,BZ$14,0)*$D44,IF($C44=BZ$17,$G$5*$D44,""))</f>
        <v>#VALUE!</v>
      </c>
      <c r="CA44" s="34" t="e">
        <f>IF(BZ44&lt;&gt;"",HLOOKUP(COUNT($F44:BZ44)+1,$G$4:$EH$8,CA$14,0)*$D44,IF($C44=CA$17,$G$5*$D44,""))</f>
        <v>#VALUE!</v>
      </c>
      <c r="CB44" s="34" t="e">
        <f>IF(CA44&lt;&gt;"",HLOOKUP(COUNT($F44:CA44)+1,$G$4:$EH$8,CB$14,0)*$D44,IF($C44=CB$17,$G$5*$D44,""))</f>
        <v>#VALUE!</v>
      </c>
      <c r="CC44" s="34" t="e">
        <f>IF(CB44&lt;&gt;"",HLOOKUP(COUNT($F44:CB44)+1,$G$4:$EH$8,CC$14,0)*$D44,IF($C44=CC$17,$G$5*$D44,""))</f>
        <v>#VALUE!</v>
      </c>
      <c r="CD44" s="34" t="e">
        <f>IF(CC44&lt;&gt;"",HLOOKUP(COUNT($F44:CC44)+1,$G$4:$EH$8,CD$14,0)*$D44,IF($C44=CD$17,$G$5*$D44,""))</f>
        <v>#VALUE!</v>
      </c>
      <c r="CE44" s="34" t="e">
        <f>IF(CD44&lt;&gt;"",HLOOKUP(COUNT($F44:CD44)+1,$G$4:$EH$8,CE$14,0)*$D44,IF($C44=CE$17,$G$5*$D44,""))</f>
        <v>#VALUE!</v>
      </c>
      <c r="CF44" s="34" t="e">
        <f>IF(CE44&lt;&gt;"",HLOOKUP(COUNT($F44:CE44)+1,$G$4:$EH$8,CF$14,0)*$D44,IF($C44=CF$17,$G$5*$D44,""))</f>
        <v>#VALUE!</v>
      </c>
      <c r="CG44" s="34" t="e">
        <f>IF(CF44&lt;&gt;"",HLOOKUP(COUNT($F44:CF44)+1,$G$4:$EH$8,CG$14,0)*$D44,IF($C44=CG$17,$G$5*$D44,""))</f>
        <v>#VALUE!</v>
      </c>
      <c r="CH44" s="34" t="e">
        <f>IF(CG44&lt;&gt;"",HLOOKUP(COUNT($F44:CG44)+1,$G$4:$EH$8,CH$14,0)*$D44,IF($C44=CH$17,$G$5*$D44,""))</f>
        <v>#VALUE!</v>
      </c>
      <c r="CI44" s="34" t="e">
        <f>IF(CH44&lt;&gt;"",HLOOKUP(COUNT($F44:CH44)+1,$G$4:$EH$8,CI$14,0)*$D44,IF($C44=CI$17,$G$5*$D44,""))</f>
        <v>#VALUE!</v>
      </c>
      <c r="CJ44" s="34" t="e">
        <f>IF(CI44&lt;&gt;"",HLOOKUP(COUNT($F44:CI44)+1,$G$4:$EH$8,CJ$14,0)*$D44,IF($C44=CJ$17,$G$5*$D44,""))</f>
        <v>#VALUE!</v>
      </c>
      <c r="CK44" s="34" t="e">
        <f>IF(CJ44&lt;&gt;"",HLOOKUP(COUNT($F44:CJ44)+1,$G$4:$EH$8,CK$14,0)*$D44,IF($C44=CK$17,$G$5*$D44,""))</f>
        <v>#VALUE!</v>
      </c>
      <c r="CL44" s="34" t="e">
        <f>IF(CK44&lt;&gt;"",HLOOKUP(COUNT($F44:CK44)+1,$G$4:$EH$8,CL$14,0)*$D44,IF($C44=CL$17,$G$5*$D44,""))</f>
        <v>#VALUE!</v>
      </c>
      <c r="CM44" s="34" t="e">
        <f>IF(CL44&lt;&gt;"",HLOOKUP(COUNT($F44:CL44)+1,$G$4:$EH$8,CM$14,0)*$D44,IF($C44=CM$17,$G$5*$D44,""))</f>
        <v>#VALUE!</v>
      </c>
      <c r="CN44" s="34" t="e">
        <f>IF(CM44&lt;&gt;"",HLOOKUP(COUNT($F44:CM44)+1,$G$4:$EH$8,CN$14,0)*$D44,IF($C44=CN$17,$G$5*$D44,""))</f>
        <v>#VALUE!</v>
      </c>
      <c r="CO44" s="34" t="e">
        <f>IF(CN44&lt;&gt;"",HLOOKUP(COUNT($F44:CN44)+1,$G$4:$EH$8,CO$14,0)*$D44,IF($C44=CO$17,$G$5*$D44,""))</f>
        <v>#VALUE!</v>
      </c>
      <c r="CP44" s="34" t="e">
        <f>IF(CO44&lt;&gt;"",HLOOKUP(COUNT($F44:CO44)+1,$G$4:$EH$8,CP$14,0)*$D44,IF($C44=CP$17,$G$5*$D44,""))</f>
        <v>#VALUE!</v>
      </c>
      <c r="CQ44" s="34" t="e">
        <f>IF(CP44&lt;&gt;"",HLOOKUP(COUNT($F44:CP44)+1,$G$4:$EH$8,CQ$14,0)*$D44,IF($C44=CQ$17,$G$5*$D44,""))</f>
        <v>#VALUE!</v>
      </c>
      <c r="CR44" s="34" t="e">
        <f>IF(CQ44&lt;&gt;"",HLOOKUP(COUNT($F44:CQ44)+1,$G$4:$EH$8,CR$14,0)*$D44,IF($C44=CR$17,$G$5*$D44,""))</f>
        <v>#VALUE!</v>
      </c>
      <c r="CS44" s="34" t="e">
        <f>IF(CR44&lt;&gt;"",HLOOKUP(COUNT($F44:CR44)+1,$G$4:$EH$8,CS$14,0)*$D44,IF($C44=CS$17,$G$5*$D44,""))</f>
        <v>#VALUE!</v>
      </c>
      <c r="CT44" s="34" t="e">
        <f>IF(CS44&lt;&gt;"",HLOOKUP(COUNT($F44:CS44)+1,$G$4:$EH$8,CT$14,0)*$D44,IF($C44=CT$17,$G$5*$D44,""))</f>
        <v>#VALUE!</v>
      </c>
      <c r="CU44" s="34" t="e">
        <f>IF(CT44&lt;&gt;"",HLOOKUP(COUNT($F44:CT44)+1,$G$4:$EH$8,CU$14,0)*$D44,IF($C44=CU$17,$G$5*$D44,""))</f>
        <v>#VALUE!</v>
      </c>
      <c r="CV44" s="34" t="e">
        <f>IF(CU44&lt;&gt;"",HLOOKUP(COUNT($F44:CU44)+1,$G$4:$EH$8,CV$14,0)*$D44,IF($C44=CV$17,$G$5*$D44,""))</f>
        <v>#VALUE!</v>
      </c>
      <c r="CW44" s="34" t="e">
        <f>IF(CV44&lt;&gt;"",HLOOKUP(COUNT($F44:CV44)+1,$G$4:$EH$8,CW$14,0)*$D44,IF($C44=CW$17,$G$5*$D44,""))</f>
        <v>#VALUE!</v>
      </c>
      <c r="CX44" s="34" t="e">
        <f>IF(CW44&lt;&gt;"",HLOOKUP(COUNT($F44:CW44)+1,$G$4:$EH$8,CX$14,0)*$D44,IF($C44=CX$17,$G$5*$D44,""))</f>
        <v>#VALUE!</v>
      </c>
      <c r="CY44" s="34" t="e">
        <f>IF(CX44&lt;&gt;"",HLOOKUP(COUNT($F44:CX44)+1,$G$4:$EH$8,CY$14,0)*$D44,IF($C44=CY$17,$G$5*$D44,""))</f>
        <v>#VALUE!</v>
      </c>
      <c r="CZ44" s="34" t="e">
        <f>IF(CY44&lt;&gt;"",HLOOKUP(COUNT($F44:CY44)+1,$G$4:$EH$8,CZ$14,0)*$D44,IF($C44=CZ$17,$G$5*$D44,""))</f>
        <v>#VALUE!</v>
      </c>
      <c r="DA44" s="34" t="e">
        <f>IF(CZ44&lt;&gt;"",HLOOKUP(COUNT($F44:CZ44)+1,$G$4:$EH$8,DA$14,0)*$D44,IF($C44=DA$17,$G$5*$D44,""))</f>
        <v>#VALUE!</v>
      </c>
      <c r="DB44" s="34" t="e">
        <f>IF(DA44&lt;&gt;"",HLOOKUP(COUNT($F44:DA44)+1,$G$4:$EH$8,DB$14,0)*$D44,IF($C44=DB$17,$G$5*$D44,""))</f>
        <v>#VALUE!</v>
      </c>
      <c r="DC44" s="34" t="e">
        <f>IF(DB44&lt;&gt;"",HLOOKUP(COUNT($F44:DB44)+1,$G$4:$EH$8,DC$14,0)*$D44,IF($C44=DC$17,$G$5*$D44,""))</f>
        <v>#VALUE!</v>
      </c>
      <c r="DD44" s="34" t="e">
        <f>IF(DC44&lt;&gt;"",HLOOKUP(COUNT($F44:DC44)+1,$G$4:$EH$8,DD$14,0)*$D44,IF($C44=DD$17,$G$5*$D44,""))</f>
        <v>#VALUE!</v>
      </c>
      <c r="DE44" s="34" t="e">
        <f>IF(DD44&lt;&gt;"",HLOOKUP(COUNT($F44:DD44)+1,$G$4:$EH$8,DE$14,0)*$D44,IF($C44=DE$17,$G$5*$D44,""))</f>
        <v>#VALUE!</v>
      </c>
      <c r="DF44" s="34" t="e">
        <f>IF(DE44&lt;&gt;"",HLOOKUP(COUNT($F44:DE44)+1,$G$4:$EH$8,DF$14,0)*$D44,IF($C44=DF$17,$G$5*$D44,""))</f>
        <v>#VALUE!</v>
      </c>
      <c r="DG44" s="34" t="e">
        <f>IF(DF44&lt;&gt;"",HLOOKUP(COUNT($F44:DF44)+1,$G$4:$EH$8,DG$14,0)*$D44,IF($C44=DG$17,$G$5*$D44,""))</f>
        <v>#VALUE!</v>
      </c>
      <c r="DH44" s="34" t="e">
        <f>IF(DG44&lt;&gt;"",HLOOKUP(COUNT($F44:DG44)+1,$G$4:$EH$8,DH$14,0)*$D44,IF($C44=DH$17,$G$5*$D44,""))</f>
        <v>#VALUE!</v>
      </c>
      <c r="DI44" s="34" t="e">
        <f>IF(DH44&lt;&gt;"",HLOOKUP(COUNT($F44:DH44)+1,$G$4:$EH$8,DI$14,0)*$D44,IF($C44=DI$17,$G$5*$D44,""))</f>
        <v>#VALUE!</v>
      </c>
      <c r="DJ44" s="34" t="e">
        <f>IF(DI44&lt;&gt;"",HLOOKUP(COUNT($F44:DI44)+1,$G$4:$EH$8,DJ$14,0)*$D44,IF($C44=DJ$17,$G$5*$D44,""))</f>
        <v>#VALUE!</v>
      </c>
      <c r="DK44" s="34" t="e">
        <f>IF(DJ44&lt;&gt;"",HLOOKUP(COUNT($F44:DJ44)+1,$G$4:$EH$8,DK$14,0)*$D44,IF($C44=DK$17,$G$5*$D44,""))</f>
        <v>#VALUE!</v>
      </c>
      <c r="DL44" s="34" t="e">
        <f>IF(DK44&lt;&gt;"",HLOOKUP(COUNT($F44:DK44)+1,$G$4:$EH$8,DL$14,0)*$D44,IF($C44=DL$17,$G$5*$D44,""))</f>
        <v>#VALUE!</v>
      </c>
      <c r="DM44" s="34" t="e">
        <f>IF(DL44&lt;&gt;"",HLOOKUP(COUNT($F44:DL44)+1,$G$4:$EH$8,DM$14,0)*$D44,IF($C44=DM$17,$G$5*$D44,""))</f>
        <v>#VALUE!</v>
      </c>
      <c r="DN44" s="34" t="e">
        <f>IF(DM44&lt;&gt;"",HLOOKUP(COUNT($F44:DM44)+1,$G$4:$EH$8,DN$14,0)*$D44,IF($C44=DN$17,$G$5*$D44,""))</f>
        <v>#VALUE!</v>
      </c>
      <c r="DO44" s="34" t="e">
        <f>IF(DN44&lt;&gt;"",HLOOKUP(COUNT($F44:DN44)+1,$G$4:$EH$8,DO$14,0)*$D44,IF($C44=DO$17,$G$5*$D44,""))</f>
        <v>#VALUE!</v>
      </c>
      <c r="DP44" s="34" t="e">
        <f>IF(DO44&lt;&gt;"",HLOOKUP(COUNT($F44:DO44)+1,$G$4:$EH$8,DP$14,0)*$D44,IF($C44=DP$17,$G$5*$D44,""))</f>
        <v>#VALUE!</v>
      </c>
      <c r="DQ44" s="34" t="e">
        <f>IF(DP44&lt;&gt;"",HLOOKUP(COUNT($F44:DP44)+1,$G$4:$EH$8,DQ$14,0)*$D44,IF($C44=DQ$17,$G$5*$D44,""))</f>
        <v>#VALUE!</v>
      </c>
      <c r="DR44" s="34" t="e">
        <f>IF(DQ44&lt;&gt;"",HLOOKUP(COUNT($F44:DQ44)+1,$G$4:$EH$8,DR$14,0)*$D44,IF($C44=DR$17,$G$5*$D44,""))</f>
        <v>#VALUE!</v>
      </c>
      <c r="DS44" s="34" t="e">
        <f>IF(DR44&lt;&gt;"",HLOOKUP(COUNT($F44:DR44)+1,$G$4:$EH$8,DS$14,0)*$D44,IF($C44=DS$17,$G$5*$D44,""))</f>
        <v>#VALUE!</v>
      </c>
      <c r="DT44" s="34" t="e">
        <f>IF(DS44&lt;&gt;"",HLOOKUP(COUNT($F44:DS44)+1,$G$4:$EH$8,DT$14,0)*$D44,IF($C44=DT$17,$G$5*$D44,""))</f>
        <v>#VALUE!</v>
      </c>
      <c r="DU44" s="34" t="e">
        <f>IF(DT44&lt;&gt;"",HLOOKUP(COUNT($F44:DT44)+1,$G$4:$EH$8,DU$14,0)*$D44,IF($C44=DU$17,$G$5*$D44,""))</f>
        <v>#VALUE!</v>
      </c>
      <c r="DV44" s="34" t="e">
        <f>IF(DU44&lt;&gt;"",HLOOKUP(COUNT($F44:DU44)+1,$G$4:$EH$8,DV$14,0)*$D44,IF($C44=DV$17,$G$5*$D44,""))</f>
        <v>#VALUE!</v>
      </c>
      <c r="DX44" s="34" t="str">
        <f>IF(DW44&lt;&gt;"",HLOOKUP(COUNT($DW44:DW44)+1,$G$4:$CX$8,DX$14,0)*$D44,IF($C44=DX$17,$G$6*$D44,""))</f>
        <v/>
      </c>
      <c r="DY44" s="34" t="str">
        <f>IF(DX44&lt;&gt;"",HLOOKUP(COUNT($DW44:DX44)+1,$G$4:$CX$8,DY$14,0)*$D44,IF($C44=DY$17,$G$6*$D44,""))</f>
        <v/>
      </c>
      <c r="DZ44" s="34" t="str">
        <f>IF(DY44&lt;&gt;"",HLOOKUP(COUNT($DW44:DY44)+1,$G$4:$CX$8,DZ$14,0)*$D44,IF($C44=DZ$17,$G$6*$D44,""))</f>
        <v/>
      </c>
      <c r="EA44" s="34" t="str">
        <f>IF(DZ44&lt;&gt;"",HLOOKUP(COUNT($DW44:DZ44)+1,$G$4:$CX$8,EA$14,0)*$D44,IF($C44=EA$17,$G$6*$D44,""))</f>
        <v/>
      </c>
      <c r="EB44" s="34" t="str">
        <f>IF(EA44&lt;&gt;"",HLOOKUP(COUNT($DW44:EA44)+1,$G$4:$CX$8,EB$14,0)*$D44,IF($C44=EB$17,$G$6*$D44,""))</f>
        <v/>
      </c>
      <c r="EC44" s="34" t="str">
        <f>IF(EB44&lt;&gt;"",HLOOKUP(COUNT($DW44:EB44)+1,$G$4:$CX$8,EC$14,0)*$D44,IF($C44=EC$17,$G$6*$D44,""))</f>
        <v/>
      </c>
      <c r="ED44" s="34" t="str">
        <f>IF(EC44&lt;&gt;"",HLOOKUP(COUNT($DW44:EC44)+1,$G$4:$CX$8,ED$14,0)*$D44,IF($C44=ED$17,$G$6*$D44,""))</f>
        <v/>
      </c>
      <c r="EE44" s="34" t="str">
        <f>IF(ED44&lt;&gt;"",HLOOKUP(COUNT($DW44:ED44)+1,$G$4:$CX$8,EE$14,0)*$D44,IF($C44=EE$17,$G$6*$D44,""))</f>
        <v/>
      </c>
      <c r="EF44" s="34" t="str">
        <f>IF(EE44&lt;&gt;"",HLOOKUP(COUNT($DW44:EE44)+1,$G$4:$CX$8,EF$14,0)*$D44,IF($C44=EF$17,$G$6*$D44,""))</f>
        <v/>
      </c>
      <c r="EG44" s="34" t="str">
        <f>IF(EF44&lt;&gt;"",HLOOKUP(COUNT($DW44:EF44)+1,$G$4:$CX$8,EG$14,0)*$D44,IF($C44=EG$17,$G$6*$D44,""))</f>
        <v/>
      </c>
      <c r="EH44" s="34" t="str">
        <f>IF(EG44&lt;&gt;"",HLOOKUP(COUNT($DW44:EG44)+1,$G$4:$CX$8,EH$14,0)*$D44,IF($C44=EH$17,$G$6*$D44,""))</f>
        <v/>
      </c>
      <c r="EI44" s="34" t="str">
        <f>IF(EH44&lt;&gt;"",HLOOKUP(COUNT($DW44:EH44)+1,$G$4:$CX$8,EI$14,0)*$D44,IF($C44=EI$17,$G$6*$D44,""))</f>
        <v/>
      </c>
      <c r="EJ44" s="34" t="str">
        <f>IF(EI44&lt;&gt;"",HLOOKUP(COUNT($DW44:EI44)+1,$G$4:$CX$8,EJ$14,0)*$D44,IF($C44=EJ$17,$G$6*$D44,""))</f>
        <v/>
      </c>
      <c r="EK44" s="34" t="str">
        <f>IF(EJ44&lt;&gt;"",HLOOKUP(COUNT($DW44:EJ44)+1,$G$4:$CX$8,EK$14,0)*$D44,IF($C44=EK$17,$G$6*$D44,""))</f>
        <v/>
      </c>
      <c r="EL44" s="34" t="str">
        <f>IF(EK44&lt;&gt;"",HLOOKUP(COUNT($DW44:EK44)+1,$G$4:$CX$8,EL$14,0)*$D44,IF($C44=EL$17,$G$6*$D44,""))</f>
        <v/>
      </c>
      <c r="EM44" s="34" t="str">
        <f>IF(EL44&lt;&gt;"",HLOOKUP(COUNT($DW44:EL44)+1,$G$4:$CX$8,EM$14,0)*$D44,IF($C44=EM$17,$G$6*$D44,""))</f>
        <v/>
      </c>
      <c r="EN44" s="34" t="str">
        <f>IF(EM44&lt;&gt;"",HLOOKUP(COUNT($DW44:EM44)+1,$G$4:$CX$8,EN$14,0)*$D44,IF($C44=EN$17,$G$6*$D44,""))</f>
        <v/>
      </c>
      <c r="EO44" s="34" t="str">
        <f>IF(EN44&lt;&gt;"",HLOOKUP(COUNT($DW44:EN44)+1,$G$4:$CX$8,EO$14,0)*$D44,IF($C44=EO$17,$G$6*$D44,""))</f>
        <v/>
      </c>
      <c r="EP44" s="34" t="str">
        <f>IF(EO44&lt;&gt;"",HLOOKUP(COUNT($DW44:EO44)+1,$G$4:$CX$8,EP$14,0)*$D44,IF($C44=EP$17,$G$6*$D44,""))</f>
        <v/>
      </c>
      <c r="EQ44" s="34" t="str">
        <f>IF(EP44&lt;&gt;"",HLOOKUP(COUNT($DW44:EP44)+1,$G$4:$CX$8,EQ$14,0)*$D44,IF($C44=EQ$17,$G$6*$D44,""))</f>
        <v/>
      </c>
      <c r="ER44" s="34" t="str">
        <f>IF(EQ44&lt;&gt;"",HLOOKUP(COUNT($DW44:EQ44)+1,$G$4:$CX$8,ER$14,0)*$D44,IF($C44=ER$17,$G$6*$D44,""))</f>
        <v/>
      </c>
      <c r="ES44" s="34" t="str">
        <f>IF(ER44&lt;&gt;"",HLOOKUP(COUNT($DW44:ER44)+1,$G$4:$CX$8,ES$14,0)*$D44,IF($C44=ES$17,$G$6*$D44,""))</f>
        <v/>
      </c>
      <c r="ET44" s="34" t="str">
        <f>IF(ES44&lt;&gt;"",HLOOKUP(COUNT($DW44:ES44)+1,$G$4:$CX$8,ET$14,0)*$D44,IF($C44=ET$17,$G$6*$D44,""))</f>
        <v/>
      </c>
      <c r="EU44" s="34" t="str">
        <f>IF(ET44&lt;&gt;"",HLOOKUP(COUNT($DW44:ET44)+1,$G$4:$CX$8,EU$14,0)*$D44,IF($C44=EU$17,$G$6*$D44,""))</f>
        <v/>
      </c>
      <c r="EV44" s="34" t="str">
        <f>IF(EU44&lt;&gt;"",HLOOKUP(COUNT($DW44:EU44)+1,$G$4:$CX$8,EV$14,0)*$D44,IF($C44=EV$17,$G$6*$D44,""))</f>
        <v/>
      </c>
      <c r="EW44" s="34">
        <f>IF(EV44&lt;&gt;"",HLOOKUP(COUNT($DW44:EV44)+1,$G$4:$CX$8,EW$14,0)*$D44,IF($C44=EW$17,$G$6*$D44,""))</f>
        <v>0</v>
      </c>
      <c r="EX44" s="34">
        <f>IF(EW44&lt;&gt;"",HLOOKUP(COUNT($DW44:EW44)+1,$G$4:$CX$8,EX$14,0)*$D44,IF($C44=EX$17,$G$6*$D44,""))</f>
        <v>4500</v>
      </c>
      <c r="EY44" s="34">
        <f>IF(EX44&lt;&gt;"",HLOOKUP(COUNT($DW44:EX44)+1,$G$4:$CX$8,EY$14,0)*$D44,IF($C44=EY$17,$G$6*$D44,""))</f>
        <v>4500</v>
      </c>
      <c r="EZ44" s="34">
        <f>IF(EY44&lt;&gt;"",HLOOKUP(COUNT($DW44:EY44)+1,$G$4:$CX$8,EZ$14,0)*$D44,IF($C44=EZ$17,$G$6*$D44,""))</f>
        <v>4500</v>
      </c>
      <c r="FA44" s="34">
        <f>IF(EZ44&lt;&gt;"",HLOOKUP(COUNT($DW44:EZ44)+1,$G$4:$CX$8,FA$14,0)*$D44,IF($C44=FA$17,$G$6*$D44,""))</f>
        <v>5429.0749250507861</v>
      </c>
      <c r="FB44" s="34">
        <f>IF(FA44&lt;&gt;"",HLOOKUP(COUNT($DW44:FA44)+1,$G$4:$CX$8,FB$14,0)*$D44,IF($C44=FB$17,$G$6*$D44,""))</f>
        <v>6786.3436563134865</v>
      </c>
      <c r="FC44" s="34">
        <f>IF(FB44&lt;&gt;"",HLOOKUP(COUNT($DW44:FB44)+1,$G$4:$CX$8,FC$14,0)*$D44,IF($C44=FC$17,$G$6*$D44,""))</f>
        <v>8143.6123875761787</v>
      </c>
      <c r="FD44" s="34">
        <f>IF(FC44&lt;&gt;"",HLOOKUP(COUNT($DW44:FC44)+1,$G$4:$CX$8,FD$14,0)*$D44,IF($C44=FD$17,$G$6*$D44,""))</f>
        <v>9446.590369588368</v>
      </c>
      <c r="FE44" s="34">
        <f>IF(FD44&lt;&gt;"",HLOOKUP(COUNT($DW44:FD44)+1,$G$4:$CX$8,FE$14,0)*$D44,IF($C44=FE$17,$G$6*$D44,""))</f>
        <v>10769.113021330742</v>
      </c>
      <c r="FF44" s="34">
        <f>IF(FE44&lt;&gt;"",HLOOKUP(COUNT($DW44:FE44)+1,$G$4:$CX$8,FF$14,0)*$D44,IF($C44=FF$17,$G$6*$D44,""))</f>
        <v>12169.097714103731</v>
      </c>
      <c r="FG44" s="34">
        <f>IF(FF44&lt;&gt;"",HLOOKUP(COUNT($DW44:FF44)+1,$G$4:$CX$8,FG$14,0)*$D44,IF($C44=FG$17,$G$6*$D44,""))</f>
        <v>13507.698462655142</v>
      </c>
      <c r="FH44" s="34">
        <f>IF(FG44&lt;&gt;"",HLOOKUP(COUNT($DW44:FG44)+1,$G$4:$CX$8,FH$14,0)*$D44,IF($C44=FH$17,$G$6*$D44,""))</f>
        <v>14858.468308920659</v>
      </c>
      <c r="FI44" s="34">
        <f>IF(FH44&lt;&gt;"",HLOOKUP(COUNT($DW44:FH44)+1,$G$4:$CX$8,FI$14,0)*$D44,IF($C44=FI$17,$G$6*$D44,""))</f>
        <v>11143.8512316905</v>
      </c>
      <c r="FJ44" s="34">
        <f>IF(FI44&lt;&gt;"",HLOOKUP(COUNT($DW44:FI44)+1,$G$4:$CX$8,FJ$14,0)*$D44,IF($C44=FJ$17,$G$6*$D44,""))</f>
        <v>10586.65867010597</v>
      </c>
      <c r="FK44" s="34">
        <f>IF(FJ44&lt;&gt;"",HLOOKUP(COUNT($DW44:FJ44)+1,$G$4:$CX$8,FK$14,0)*$D44,IF($C44=FK$17,$G$6*$D44,""))</f>
        <v>11645.324537116569</v>
      </c>
      <c r="FL44" s="34">
        <f>IF(FK44&lt;&gt;"",HLOOKUP(COUNT($DW44:FK44)+1,$G$4:$CX$8,FL$14,0)*$D44,IF($C44=FL$17,$G$6*$D44,""))</f>
        <v>12809.856990828232</v>
      </c>
      <c r="FM44" s="34">
        <f>IF(FL44&lt;&gt;"",HLOOKUP(COUNT($DW44:FL44)+1,$G$4:$CX$8,FM$14,0)*$D44,IF($C44=FM$17,$G$6*$D44,""))</f>
        <v>14090.842689911051</v>
      </c>
      <c r="FN44" s="34">
        <f>IF(FM44&lt;&gt;"",HLOOKUP(COUNT($DW44:FM44)+1,$G$4:$CX$8,FN$14,0)*$D44,IF($C44=FN$17,$G$6*$D44,""))</f>
        <v>15499.926958902157</v>
      </c>
      <c r="FO44" s="34">
        <f>IF(FN44&lt;&gt;"",HLOOKUP(COUNT($DW44:FN44)+1,$G$4:$CX$8,FO$14,0)*$D44,IF($C44=FO$17,$G$6*$D44,""))</f>
        <v>14724.930610957041</v>
      </c>
      <c r="FP44" s="34">
        <f>IF(FO44&lt;&gt;"",HLOOKUP(COUNT($DW44:FO44)+1,$G$4:$CX$8,FP$14,0)*$D44,IF($C44=FP$17,$G$6*$D44,""))</f>
        <v>13988.684080409192</v>
      </c>
      <c r="FQ44" s="34">
        <f>IF(FP44&lt;&gt;"",HLOOKUP(COUNT($DW44:FP44)+1,$G$4:$CX$8,FQ$14,0)*$D44,IF($C44=FQ$17,$G$6*$D44,""))</f>
        <v>14967.891966037834</v>
      </c>
      <c r="FR44" s="34">
        <f>IF(FQ44&lt;&gt;"",HLOOKUP(COUNT($DW44:FQ44)+1,$G$4:$CX$8,FR$14,0)*$D44,IF($C44=FR$17,$G$6*$D44,""))</f>
        <v>16015.644403660484</v>
      </c>
      <c r="FS44" s="34">
        <f>IF(FR44&lt;&gt;"",HLOOKUP(COUNT($DW44:FR44)+1,$G$4:$CX$8,FS$14,0)*$D44,IF($C44=FS$17,$G$6*$D44,""))</f>
        <v>17136.739511916719</v>
      </c>
      <c r="FT44" s="34">
        <f>IF(FS44&lt;&gt;"",HLOOKUP(COUNT($DW44:FS44)+1,$G$4:$CX$8,FT$14,0)*$D44,IF($C44=FT$17,$G$6*$D44,""))</f>
        <v>18850.413463108387</v>
      </c>
      <c r="FU44" s="34">
        <f>IF(FT44&lt;&gt;"",HLOOKUP(COUNT($DW44:FT44)+1,$G$4:$CX$8,FU$14,0)*$D44,IF($C44=FU$17,$G$6*$D44,""))</f>
        <v>16022.851443642132</v>
      </c>
      <c r="FV44" s="34">
        <f>IF(FU44&lt;&gt;"",HLOOKUP(COUNT($DW44:FU44)+1,$G$4:$CX$8,FV$14,0)*$D44,IF($C44=FV$17,$G$6*$D44,""))</f>
        <v>15221.708871460029</v>
      </c>
      <c r="FW44" s="34">
        <f>IF(FV44&lt;&gt;"",HLOOKUP(COUNT($DW44:FV44)+1,$G$4:$CX$8,FW$14,0)*$D44,IF($C44=FW$17,$G$6*$D44,""))</f>
        <v>15982.794315033028</v>
      </c>
      <c r="FX44" s="34">
        <f>IF(FW44&lt;&gt;"",HLOOKUP(COUNT($DW44:FW44)+1,$G$4:$CX$8,FX$14,0)*$D44,IF($C44=FX$17,$G$6*$D44,""))</f>
        <v>16781.93403078468</v>
      </c>
      <c r="FY44" s="34">
        <f>IF(FX44&lt;&gt;"",HLOOKUP(COUNT($DW44:FX44)+1,$G$4:$CX$8,FY$14,0)*$D44,IF($C44=FY$17,$G$6*$D44,""))</f>
        <v>17621.030732323907</v>
      </c>
      <c r="FZ44" s="34">
        <f>IF(FY44&lt;&gt;"",HLOOKUP(COUNT($DW44:FY44)+1,$G$4:$CX$8,FZ$14,0)*$D44,IF($C44=FZ$17,$G$6*$D44,""))</f>
        <v>18854.502883586585</v>
      </c>
      <c r="GA44" s="34">
        <f>IF(FZ44&lt;&gt;"",HLOOKUP(COUNT($DW44:FZ44)+1,$G$4:$CX$8,GA$14,0)*$D44,IF($C44=GA$17,$G$6*$D44,""))</f>
        <v>16969.052595227928</v>
      </c>
      <c r="GB44" s="34">
        <f>IF(GA44&lt;&gt;"",HLOOKUP(COUNT($DW44:GA44)+1,$G$4:$CX$8,GB$14,0)*$D44,IF($C44=GB$17,$G$6*$D44,""))</f>
        <v>15272.14733570514</v>
      </c>
      <c r="GC44" s="34">
        <f>IF(GB44&lt;&gt;"",HLOOKUP(COUNT($DW44:GB44)+1,$G$4:$CX$8,GC$14,0)*$D44,IF($C44=GC$17,$G$6*$D44,""))</f>
        <v>16341.197649204496</v>
      </c>
      <c r="GD44" s="34">
        <f>IF(GC44&lt;&gt;"",HLOOKUP(COUNT($DW44:GC44)+1,$G$4:$CX$8,GD$14,0)*$D44,IF($C44=GD$17,$G$6*$D44,""))</f>
        <v>17485.081484648807</v>
      </c>
      <c r="GE44" s="34">
        <f>IF(GD44&lt;&gt;"",HLOOKUP(COUNT($DW44:GD44)+1,$G$4:$CX$8,GE$14,0)*$D44,IF($C44=GE$17,$G$6*$D44,""))</f>
        <v>18709.037188574228</v>
      </c>
      <c r="GF44" s="34">
        <f>IF(GE44&lt;&gt;"",HLOOKUP(COUNT($DW44:GE44)+1,$G$4:$CX$8,GF$14,0)*$D44,IF($C44=GF$17,$G$6*$D44,""))</f>
        <v>20205.760163660168</v>
      </c>
      <c r="GG44" s="34">
        <f>IF(GF44&lt;&gt;"",HLOOKUP(COUNT($DW44:GF44)+1,$G$4:$CX$8,GG$14,0)*$D44,IF($C44=GG$17,$G$6*$D44,""))</f>
        <v>17376.953740747744</v>
      </c>
      <c r="GH44" s="34">
        <f>IF(GG44&lt;&gt;"",HLOOKUP(COUNT($DW44:GG44)+1,$G$4:$CX$8,GH$14,0)*$D44,IF($C44=GH$17,$G$6*$D44,""))</f>
        <v>16508.106053710355</v>
      </c>
      <c r="GI44" s="34">
        <f>IF(GH44&lt;&gt;"",HLOOKUP(COUNT($DW44:GH44)+1,$G$4:$CX$8,GI$14,0)*$D44,IF($C44=GI$17,$G$6*$D44,""))</f>
        <v>17333.511356395877</v>
      </c>
      <c r="GJ44" s="34">
        <f>IF(GI44&lt;&gt;"",HLOOKUP(COUNT($DW44:GI44)+1,$G$4:$CX$8,GJ$14,0)*$D44,IF($C44=GJ$17,$G$6*$D44,""))</f>
        <v>18200.186924215664</v>
      </c>
      <c r="GK44" s="34">
        <f>IF(GJ44&lt;&gt;"",HLOOKUP(COUNT($DW44:GJ44)+1,$G$4:$CX$8,GK$14,0)*$D44,IF($C44=GK$17,$G$6*$D44,""))</f>
        <v>19110.196270426444</v>
      </c>
      <c r="GL44" s="34">
        <f>IF(GK44&lt;&gt;"",HLOOKUP(COUNT($DW44:GK44)+1,$G$4:$CX$8,GL$14,0)*$D44,IF($C44=GL$17,$G$6*$D44,""))</f>
        <v>20447.910009356296</v>
      </c>
      <c r="GM44" s="34">
        <f>IF(GL44&lt;&gt;"",HLOOKUP(COUNT($DW44:GL44)+1,$G$4:$CX$8,GM$14,0)*$D44,IF($C44=GM$17,$G$6*$D44,""))</f>
        <v>18403.119008420676</v>
      </c>
      <c r="GN44" s="34">
        <f>IF(GM44&lt;&gt;"",HLOOKUP(COUNT($DW44:GM44)+1,$G$4:$CX$8,GN$14,0)*$D44,IF($C44=GN$17,$G$6*$D44,""))</f>
        <v>16562.807107578607</v>
      </c>
      <c r="GO44" s="34">
        <f>IF(GN44&lt;&gt;"",HLOOKUP(COUNT($DW44:GN44)+1,$G$4:$CX$8,GO$14,0)*$D44,IF($C44=GO$17,$G$6*$D44,""))</f>
        <v>17722.203605109109</v>
      </c>
      <c r="GP44" s="34">
        <f>IF(GO44&lt;&gt;"",HLOOKUP(COUNT($DW44:GO44)+1,$G$4:$CX$8,GP$14,0)*$D44,IF($C44=GP$17,$G$6*$D44,""))</f>
        <v>18962.757857466742</v>
      </c>
      <c r="GQ44" s="34">
        <f>IF(GP44&lt;&gt;"",HLOOKUP(COUNT($DW44:GP44)+1,$G$4:$CX$8,GQ$14,0)*$D44,IF($C44=GQ$17,$G$6*$D44,""))</f>
        <v>20290.150907489417</v>
      </c>
      <c r="GR44" s="34">
        <f>IF(GQ44&lt;&gt;"",HLOOKUP(COUNT($DW44:GQ44)+1,$G$4:$CX$8,GR$14,0)*$D44,IF($C44=GR$17,$G$6*$D44,""))</f>
        <v>21913.362980088568</v>
      </c>
      <c r="GS44" s="34">
        <f>IF(GR44&lt;&gt;"",HLOOKUP(COUNT($DW44:GR44)+1,$G$4:$CX$8,GS$14,0)*$D44,IF($C44=GS$17,$G$6*$D44,""))</f>
        <v>19064.625792677049</v>
      </c>
      <c r="GT44" s="34">
        <f>IF(GS44&lt;&gt;"",HLOOKUP(COUNT($DW44:GS44)+1,$G$4:$CX$8,GT$14,0)*$D44,IF($C44=GT$17,$G$6*$D44,""))</f>
        <v>18111.394503043201</v>
      </c>
      <c r="GU44" s="34">
        <f>IF(GT44&lt;&gt;"",HLOOKUP(COUNT($DW44:GT44)+1,$G$4:$CX$8,GU$14,0)*$D44,IF($C44=GU$17,$G$6*$D44,""))</f>
        <v>19016.964228195357</v>
      </c>
      <c r="GV44" s="34">
        <f>IF(GU44&lt;&gt;"",HLOOKUP(COUNT($DW44:GU44)+1,$G$4:$CX$8,GV$14,0)*$D44,IF($C44=GV$17,$G$6*$D44,""))</f>
        <v>19967.812439605128</v>
      </c>
      <c r="GW44" s="34">
        <f>IF(GV44&lt;&gt;"",HLOOKUP(COUNT($DW44:GV44)+1,$G$4:$CX$8,GW$14,0)*$D44,IF($C44=GW$17,$G$6*$D44,""))</f>
        <v>20966.203061585391</v>
      </c>
      <c r="GX44" s="34">
        <f>IF(GW44&lt;&gt;"",HLOOKUP(COUNT($DW44:GW44)+1,$G$4:$CX$8,GX$14,0)*$D44,IF($C44=GX$17,$G$6*$D44,""))</f>
        <v>22433.83727589636</v>
      </c>
      <c r="GY44" s="34">
        <f>IF(GX44&lt;&gt;"",HLOOKUP(COUNT($DW44:GX44)+1,$G$4:$CX$8,GY$14,0)*$D44,IF($C44=GY$17,$G$6*$D44,""))</f>
        <v>20190.453548306723</v>
      </c>
      <c r="GZ44" s="34">
        <f>IF(GY44&lt;&gt;"",HLOOKUP(COUNT($DW44:GY44)+1,$G$4:$CX$8,GZ$14,0)*$D44,IF($C44=GZ$17,$G$6*$D44,""))</f>
        <v>18171.408193476054</v>
      </c>
      <c r="HA44" s="34">
        <f>IF(GZ44&lt;&gt;"",HLOOKUP(COUNT($DW44:GZ44)+1,$G$4:$CX$8,HA$14,0)*$D44,IF($C44=HA$17,$G$6*$D44,""))</f>
        <v>19443.40676701938</v>
      </c>
      <c r="HB44" s="34">
        <f>IF(HA44&lt;&gt;"",HLOOKUP(COUNT($DW44:HA44)+1,$G$4:$CX$8,HB$14,0)*$D44,IF($C44=HB$17,$G$6*$D44,""))</f>
        <v>20804.445240710738</v>
      </c>
      <c r="HC44" s="34">
        <f>IF(HB44&lt;&gt;"",HLOOKUP(COUNT($DW44:HB44)+1,$G$4:$CX$8,HC$14,0)*$D44,IF($C44=HC$17,$G$6*$D44,""))</f>
        <v>22260.756407560486</v>
      </c>
      <c r="HD44" s="34">
        <f>IF(HC44&lt;&gt;"",HLOOKUP(COUNT($DW44:HC44)+1,$G$4:$CX$8,HD$14,0)*$D44,IF($C44=HD$17,$G$6*$D44,""))</f>
        <v>24041.616920165325</v>
      </c>
      <c r="HE44" s="34">
        <f>IF(HD44&lt;&gt;"",HLOOKUP(COUNT($DW44:HD44)+1,$G$4:$CX$8,HE$14,0)*$D44,IF($C44=HE$17,$G$6*$D44,""))</f>
        <v>15647.367547554686</v>
      </c>
      <c r="HF44" s="34">
        <f>IF(HE44&lt;&gt;"",HLOOKUP(COUNT($DW44:HE44)+1,$G$4:$CX$8,HF$14,0)*$D44,IF($C44=HF$17,$G$6*$D44,""))</f>
        <v>15647.367547554686</v>
      </c>
      <c r="HG44" s="34">
        <f>IF(HF44&lt;&gt;"",HLOOKUP(COUNT($DW44:HF44)+1,$G$4:$CX$8,HG$14,0)*$D44,IF($C44=HG$17,$G$6*$D44,""))</f>
        <v>15647.367547554686</v>
      </c>
      <c r="HH44" s="34">
        <f>IF(HG44&lt;&gt;"",HLOOKUP(COUNT($DW44:HG44)+1,$G$4:$CX$8,HH$14,0)*$D44,IF($C44=HH$17,$G$6*$D44,""))</f>
        <v>15647.367547554686</v>
      </c>
      <c r="HI44" s="34">
        <f>IF(HH44&lt;&gt;"",HLOOKUP(COUNT($DW44:HH44)+1,$G$4:$CX$8,HI$14,0)*$D44,IF($C44=HI$17,$G$6*$D44,""))</f>
        <v>15647.367547554686</v>
      </c>
      <c r="HJ44" s="34">
        <f>IF(HI44&lt;&gt;"",HLOOKUP(COUNT($DW44:HI44)+1,$G$4:$CX$8,HJ$14,0)*$D44,IF($C44=HJ$17,$G$6*$D44,""))</f>
        <v>15647.367547554686</v>
      </c>
      <c r="HK44" s="34">
        <f>IF(HJ44&lt;&gt;"",HLOOKUP(COUNT($DW44:HJ44)+1,$G$4:$CX$8,HK$14,0)*$D44,IF($C44=HK$17,$G$6*$D44,""))</f>
        <v>15647.367547554686</v>
      </c>
      <c r="HL44" s="34">
        <f>IF(HK44&lt;&gt;"",HLOOKUP(COUNT($DW44:HK44)+1,$G$4:$CX$8,HL$14,0)*$D44,IF($C44=HL$17,$G$6*$D44,""))</f>
        <v>15647.367547554686</v>
      </c>
      <c r="HM44" s="34">
        <f>IF(HL44&lt;&gt;"",HLOOKUP(COUNT($DW44:HL44)+1,$G$4:$CX$8,HM$14,0)*$D44,IF($C44=HM$17,$G$6*$D44,""))</f>
        <v>15647.367547554686</v>
      </c>
      <c r="HN44" s="34">
        <f>IF(HM44&lt;&gt;"",HLOOKUP(COUNT($DW44:HM44)+1,$G$4:$CX$8,HN$14,0)*$D44,IF($C44=HN$17,$G$6*$D44,""))</f>
        <v>15647.367547554686</v>
      </c>
      <c r="HO44" s="34">
        <f>IF(HN44&lt;&gt;"",HLOOKUP(COUNT($DW44:HN44)+1,$G$4:$CX$8,HO$14,0)*$D44,IF($C44=HO$17,$G$6*$D44,""))</f>
        <v>15647.367547554686</v>
      </c>
      <c r="HP44" s="34">
        <f>IF(HO44&lt;&gt;"",HLOOKUP(COUNT($DW44:HO44)+1,$G$4:$CX$8,HP$14,0)*$D44,IF($C44=HP$17,$G$6*$D44,""))</f>
        <v>15647.367547554686</v>
      </c>
      <c r="HQ44" s="34">
        <f>IF(HP44&lt;&gt;"",HLOOKUP(COUNT($DW44:HP44)+1,$G$4:$CX$8,HQ$14,0)*$D44,IF($C44=HQ$17,$G$6*$D44,""))</f>
        <v>15647.367547554686</v>
      </c>
      <c r="HR44" s="34">
        <f>IF(HQ44&lt;&gt;"",HLOOKUP(COUNT($DW44:HQ44)+1,$G$4:$CX$8,HR$14,0)*$D44,IF($C44=HR$17,$G$6*$D44,""))</f>
        <v>15647.367547554686</v>
      </c>
      <c r="HS44" s="34">
        <f>IF(HR44&lt;&gt;"",HLOOKUP(COUNT($DW44:HR44)+1,$G$4:$CX$8,HS$14,0)*$D44,IF($C44=HS$17,$G$6*$D44,""))</f>
        <v>15647.367547554686</v>
      </c>
      <c r="HT44" s="34">
        <f>IF(HS44&lt;&gt;"",HLOOKUP(COUNT($DW44:HS44)+1,$G$4:$CX$8,HT$14,0)*$D44,IF($C44=HT$17,$G$6*$D44,""))</f>
        <v>15647.367547554686</v>
      </c>
      <c r="HU44" s="34">
        <f>IF(HT44&lt;&gt;"",HLOOKUP(COUNT($DW44:HT44)+1,$G$4:$CX$8,HU$14,0)*$D44,IF($C44=HU$17,$G$6*$D44,""))</f>
        <v>15647.367547554686</v>
      </c>
      <c r="HV44" s="34">
        <f>IF(HU44&lt;&gt;"",HLOOKUP(COUNT($DW44:HU44)+1,$G$4:$CX$8,HV$14,0)*$D44,IF($C44=HV$17,$G$6*$D44,""))</f>
        <v>15647.367547554686</v>
      </c>
      <c r="HW44" s="34">
        <f>IF(HV44&lt;&gt;"",HLOOKUP(COUNT($DW44:HV44)+1,$G$4:$CX$8,HW$14,0)*$D44,IF($C44=HW$17,$G$6*$D44,""))</f>
        <v>15647.367547554686</v>
      </c>
      <c r="HX44" s="34">
        <f>IF(HW44&lt;&gt;"",HLOOKUP(COUNT($DW44:HW44)+1,$G$4:$CX$8,HX$14,0)*$D44,IF($C44=HX$17,$G$6*$D44,""))</f>
        <v>15647.367547554686</v>
      </c>
      <c r="HY44" s="34">
        <f>IF(HX44&lt;&gt;"",HLOOKUP(COUNT($DW44:HX44)+1,$G$4:$CX$8,HY$14,0)*$D44,IF($C44=HY$17,$G$6*$D44,""))</f>
        <v>15647.367547554686</v>
      </c>
      <c r="HZ44" s="34">
        <f>IF(HY44&lt;&gt;"",HLOOKUP(COUNT($DW44:HY44)+1,$G$4:$CX$8,HZ$14,0)*$D44,IF($C44=HZ$17,$G$6*$D44,""))</f>
        <v>15647.367547554686</v>
      </c>
      <c r="IA44" s="34">
        <f>IF(HZ44&lt;&gt;"",HLOOKUP(COUNT($DW44:HZ44)+1,$G$4:$CX$8,IA$14,0)*$D44,IF($C44=IA$17,$G$6*$D44,""))</f>
        <v>15647.367547554686</v>
      </c>
      <c r="IB44" s="34">
        <f>IF(IA44&lt;&gt;"",HLOOKUP(COUNT($DW44:IA44)+1,$G$4:$CX$8,IB$14,0)*$D44,IF($C44=IB$17,$G$6*$D44,""))</f>
        <v>15647.367547554686</v>
      </c>
      <c r="IC44" s="34">
        <f>IF(IB44&lt;&gt;"",HLOOKUP(COUNT($DW44:IB44)+1,$G$4:$CX$8,IC$14,0)*$D44,IF($C44=IC$17,$G$6*$D44,""))</f>
        <v>15647.367547554686</v>
      </c>
      <c r="ID44" s="34">
        <f>IF(IC44&lt;&gt;"",HLOOKUP(COUNT($DW44:IC44)+1,$G$4:$CX$8,ID$14,0)*$D44,IF($C44=ID$17,$G$6*$D44,""))</f>
        <v>15647.367547554686</v>
      </c>
      <c r="IE44" s="34">
        <f>IF(ID44&lt;&gt;"",HLOOKUP(COUNT($DW44:ID44)+1,$G$4:$CX$8,IE$14,0)*$D44,IF($C44=IE$17,$G$6*$D44,""))</f>
        <v>15647.367547554686</v>
      </c>
      <c r="IF44" s="34">
        <f>IF(IE44&lt;&gt;"",HLOOKUP(COUNT($DW44:IE44)+1,$G$4:$CX$8,IF$14,0)*$D44,IF($C44=IF$17,$G$6*$D44,""))</f>
        <v>15647.367547554686</v>
      </c>
      <c r="IG44" s="34">
        <f>IF(IF44&lt;&gt;"",HLOOKUP(COUNT($DW44:IF44)+1,$G$4:$CX$8,IG$14,0)*$D44,IF($C44=IG$17,$G$6*$D44,""))</f>
        <v>15647.367547554686</v>
      </c>
      <c r="IH44" s="34">
        <f>IF(IG44&lt;&gt;"",HLOOKUP(COUNT($DW44:IG44)+1,$G$4:$CX$8,IH$14,0)*$D44,IF($C44=IH$17,$G$6*$D44,""))</f>
        <v>15647.367547554686</v>
      </c>
      <c r="II44" s="34">
        <f>IF(IH44&lt;&gt;"",HLOOKUP(COUNT($DW44:IH44)+1,$G$4:$CX$8,II$14,0)*$D44,IF($C44=II$17,$G$6*$D44,""))</f>
        <v>15647.367547554686</v>
      </c>
      <c r="IJ44" s="34">
        <f>IF(II44&lt;&gt;"",HLOOKUP(COUNT($DW44:II44)+1,$G$4:$CX$8,IJ$14,0)*$D44,IF($C44=IJ$17,$G$6*$D44,""))</f>
        <v>15647.367547554686</v>
      </c>
      <c r="IK44" s="34">
        <f>IF(IJ44&lt;&gt;"",HLOOKUP(COUNT($DW44:IJ44)+1,$G$4:$CX$8,IK$14,0)*$D44,IF($C44=IK$17,$G$6*$D44,""))</f>
        <v>15647.367547554686</v>
      </c>
      <c r="IL44" s="34">
        <f>IF(IK44&lt;&gt;"",HLOOKUP(COUNT($DW44:IK44)+1,$G$4:$CX$8,IL$14,0)*$D44,IF($C44=IL$17,$G$6*$D44,""))</f>
        <v>15647.367547554686</v>
      </c>
      <c r="IM44" s="34">
        <f>IF(IL44&lt;&gt;"",HLOOKUP(COUNT($DW44:IL44)+1,$G$4:$CX$8,IM$14,0)*$D44,IF($C44=IM$17,$G$6*$D44,""))</f>
        <v>15647.367547554686</v>
      </c>
      <c r="IO44" s="34" t="str">
        <f>IF(IN44&lt;&gt;"",HLOOKUP(COUNT($IN44:IN44)+1,$G$4:$EH$8,IO$14,0)*$D44,IF($C44=IO$17,$G$7*$D44,""))</f>
        <v/>
      </c>
      <c r="IP44" s="34" t="str">
        <f>IF(IO44&lt;&gt;"",HLOOKUP(COUNT($IN44:IO44)+1,$G$4:$EH$8,IP$14,0)*$D44,IF($C44=IP$17,$G$7*$D44,""))</f>
        <v/>
      </c>
      <c r="IQ44" s="34" t="str">
        <f>IF(IP44&lt;&gt;"",HLOOKUP(COUNT($IN44:IP44)+1,$G$4:$EH$8,IQ$14,0)*$D44,IF($C44=IQ$17,$G$7*$D44,""))</f>
        <v/>
      </c>
      <c r="IR44" s="34" t="str">
        <f>IF(IQ44&lt;&gt;"",HLOOKUP(COUNT($IN44:IQ44)+1,$G$4:$EH$8,IR$14,0)*$D44,IF($C44=IR$17,$G$7*$D44,""))</f>
        <v/>
      </c>
      <c r="IS44" s="34" t="str">
        <f>IF(IR44&lt;&gt;"",HLOOKUP(COUNT($IN44:IR44)+1,$G$4:$EH$8,IS$14,0)*$D44,IF($C44=IS$17,$G$7*$D44,""))</f>
        <v/>
      </c>
      <c r="IT44" s="34" t="str">
        <f>IF(IS44&lt;&gt;"",HLOOKUP(COUNT($IN44:IS44)+1,$G$4:$EH$8,IT$14,0)*$D44,IF($C44=IT$17,$G$7*$D44,""))</f>
        <v/>
      </c>
      <c r="IU44" s="34" t="str">
        <f>IF(IT44&lt;&gt;"",HLOOKUP(COUNT($IN44:IT44)+1,$G$4:$EH$8,IU$14,0)*$D44,IF($C44=IU$17,$G$7*$D44,""))</f>
        <v/>
      </c>
      <c r="IV44" s="34" t="str">
        <f>IF(IU44&lt;&gt;"",HLOOKUP(COUNT($IN44:IU44)+1,$G$4:$EH$8,IV$14,0)*$D44,IF($C44=IV$17,$G$7*$D44,""))</f>
        <v/>
      </c>
      <c r="IW44" s="34" t="str">
        <f>IF(IV44&lt;&gt;"",HLOOKUP(COUNT($IN44:IV44)+1,$G$4:$EH$8,IW$14,0)*$D44,IF($C44=IW$17,$G$7*$D44,""))</f>
        <v/>
      </c>
      <c r="IX44" s="34" t="str">
        <f>IF(IW44&lt;&gt;"",HLOOKUP(COUNT($IN44:IW44)+1,$G$4:$EH$8,IX$14,0)*$D44,IF($C44=IX$17,$G$7*$D44,""))</f>
        <v/>
      </c>
      <c r="IY44" s="34" t="str">
        <f>IF(IX44&lt;&gt;"",HLOOKUP(COUNT($IN44:IX44)+1,$G$4:$EH$8,IY$14,0)*$D44,IF($C44=IY$17,$G$7*$D44,""))</f>
        <v/>
      </c>
      <c r="IZ44" s="34" t="str">
        <f>IF(IY44&lt;&gt;"",HLOOKUP(COUNT($IN44:IY44)+1,$G$4:$EH$8,IZ$14,0)*$D44,IF($C44=IZ$17,$G$7*$D44,""))</f>
        <v/>
      </c>
      <c r="JA44" s="34" t="str">
        <f>IF(IZ44&lt;&gt;"",HLOOKUP(COUNT($IN44:IZ44)+1,$G$4:$EH$8,JA$14,0)*$D44,IF($C44=JA$17,$G$7*$D44,""))</f>
        <v/>
      </c>
      <c r="JB44" s="34" t="str">
        <f>IF(JA44&lt;&gt;"",HLOOKUP(COUNT($IN44:JA44)+1,$G$4:$EH$8,JB$14,0)*$D44,IF($C44=JB$17,$G$7*$D44,""))</f>
        <v/>
      </c>
      <c r="JC44" s="34" t="str">
        <f>IF(JB44&lt;&gt;"",HLOOKUP(COUNT($IN44:JB44)+1,$G$4:$EH$8,JC$14,0)*$D44,IF($C44=JC$17,$G$7*$D44,""))</f>
        <v/>
      </c>
      <c r="JD44" s="34" t="str">
        <f>IF(JC44&lt;&gt;"",HLOOKUP(COUNT($IN44:JC44)+1,$G$4:$EH$8,JD$14,0)*$D44,IF($C44=JD$17,$G$7*$D44,""))</f>
        <v/>
      </c>
      <c r="JE44" s="34" t="str">
        <f>IF(JD44&lt;&gt;"",HLOOKUP(COUNT($IN44:JD44)+1,$G$4:$EH$8,JE$14,0)*$D44,IF($C44=JE$17,$G$7*$D44,""))</f>
        <v/>
      </c>
      <c r="JF44" s="34" t="str">
        <f>IF(JE44&lt;&gt;"",HLOOKUP(COUNT($IN44:JE44)+1,$G$4:$EH$8,JF$14,0)*$D44,IF($C44=JF$17,$G$7*$D44,""))</f>
        <v/>
      </c>
      <c r="JG44" s="34" t="str">
        <f>IF(JF44&lt;&gt;"",HLOOKUP(COUNT($IN44:JF44)+1,$G$4:$EH$8,JG$14,0)*$D44,IF($C44=JG$17,$G$7*$D44,""))</f>
        <v/>
      </c>
      <c r="JH44" s="34" t="str">
        <f>IF(JG44&lt;&gt;"",HLOOKUP(COUNT($IN44:JG44)+1,$G$4:$EH$8,JH$14,0)*$D44,IF($C44=JH$17,$G$7*$D44,""))</f>
        <v/>
      </c>
      <c r="JI44" s="34" t="str">
        <f>IF(JH44&lt;&gt;"",HLOOKUP(COUNT($IN44:JH44)+1,$G$4:$EH$8,JI$14,0)*$D44,IF($C44=JI$17,$G$7*$D44,""))</f>
        <v/>
      </c>
      <c r="JJ44" s="34" t="str">
        <f>IF(JI44&lt;&gt;"",HLOOKUP(COUNT($IN44:JI44)+1,$G$4:$EH$8,JJ$14,0)*$D44,IF($C44=JJ$17,$G$7*$D44,""))</f>
        <v/>
      </c>
      <c r="JK44" s="34" t="str">
        <f>IF(JJ44&lt;&gt;"",HLOOKUP(COUNT($IN44:JJ44)+1,$G$4:$EH$8,JK$14,0)*$D44,IF($C44=JK$17,$G$7*$D44,""))</f>
        <v/>
      </c>
      <c r="JL44" s="34" t="str">
        <f>IF(JK44&lt;&gt;"",HLOOKUP(COUNT($IN44:JK44)+1,$G$4:$EH$8,JL$14,0)*$D44,IF($C44=JL$17,$G$7*$D44,""))</f>
        <v/>
      </c>
      <c r="JM44" s="34" t="str">
        <f>IF(JL44&lt;&gt;"",HLOOKUP(COUNT($IN44:JL44)+1,$G$4:$EH$8,JM$14,0)*$D44,IF($C44=JM$17,$G$7*$D44,""))</f>
        <v/>
      </c>
      <c r="JN44" s="34">
        <f>IF(JM44&lt;&gt;"",HLOOKUP(COUNT($IN44:JM44)+1,$G$4:$EH$8,JN$14,0)*$D44,IF($C44=JN$17,$G$7*$D44,""))</f>
        <v>0</v>
      </c>
      <c r="JO44" s="34">
        <f>IF(JN44&lt;&gt;"",HLOOKUP(COUNT($IN44:JN44)+1,$G$4:$EH$8,JO$14,0)*$D44,IF($C44=JO$17,$G$7*$D44,""))</f>
        <v>2250</v>
      </c>
      <c r="JP44" s="34">
        <f>IF(JO44&lt;&gt;"",HLOOKUP(COUNT($IN44:JO44)+1,$G$4:$EH$8,JP$14,0)*$D44,IF($C44=JP$17,$G$7*$D44,""))</f>
        <v>2250</v>
      </c>
      <c r="JQ44" s="34">
        <f>IF(JP44&lt;&gt;"",HLOOKUP(COUNT($IN44:JP44)+1,$G$4:$EH$8,JQ$14,0)*$D44,IF($C44=JQ$17,$G$7*$D44,""))</f>
        <v>2250</v>
      </c>
      <c r="JR44" s="34">
        <f>IF(JQ44&lt;&gt;"",HLOOKUP(COUNT($IN44:JQ44)+1,$G$4:$EH$8,JR$14,0)*$D44,IF($C44=JR$17,$G$7*$D44,""))</f>
        <v>2250</v>
      </c>
      <c r="JS44" s="34">
        <f>IF(JR44&lt;&gt;"",HLOOKUP(COUNT($IN44:JR44)+1,$G$4:$EH$8,JS$14,0)*$D44,IF($C44=JS$17,$G$7*$D44,""))</f>
        <v>2262.1145521044955</v>
      </c>
      <c r="JT44" s="34">
        <f>IF(JS44&lt;&gt;"",HLOOKUP(COUNT($IN44:JS44)+1,$G$4:$EH$8,JT$14,0)*$D44,IF($C44=JT$17,$G$7*$D44,""))</f>
        <v>2714.537462525393</v>
      </c>
      <c r="JU44" s="34">
        <f>IF(JT44&lt;&gt;"",HLOOKUP(COUNT($IN44:JT44)+1,$G$4:$EH$8,JU$14,0)*$D44,IF($C44=JU$17,$G$7*$D44,""))</f>
        <v>3148.863456529456</v>
      </c>
      <c r="JV44" s="34">
        <f>IF(JU44&lt;&gt;"",HLOOKUP(COUNT($IN44:JU44)+1,$G$4:$EH$8,JV$14,0)*$D44,IF($C44=JV$17,$G$7*$D44,""))</f>
        <v>3589.7043404435808</v>
      </c>
      <c r="JW44" s="34">
        <f>IF(JV44&lt;&gt;"",HLOOKUP(COUNT($IN44:JV44)+1,$G$4:$EH$8,JW$14,0)*$D44,IF($C44=JW$17,$G$7*$D44,""))</f>
        <v>4056.3659047012443</v>
      </c>
      <c r="JX44" s="34">
        <f>IF(JW44&lt;&gt;"",HLOOKUP(COUNT($IN44:JW44)+1,$G$4:$EH$8,JX$14,0)*$D44,IF($C44=JX$17,$G$7*$D44,""))</f>
        <v>4502.5661542183816</v>
      </c>
      <c r="JY44" s="34">
        <f>IF(JX44&lt;&gt;"",HLOOKUP(COUNT($IN44:JX44)+1,$G$4:$EH$8,JY$14,0)*$D44,IF($C44=JY$17,$G$7*$D44,""))</f>
        <v>4952.82276964022</v>
      </c>
      <c r="JZ44" s="34">
        <f>IF(JY44&lt;&gt;"",HLOOKUP(COUNT($IN44:JY44)+1,$G$4:$EH$8,JZ$14,0)*$D44,IF($C44=JZ$17,$G$7*$D44,""))</f>
        <v>3714.6170772301671</v>
      </c>
      <c r="KA44" s="34">
        <f>IF(JZ44&lt;&gt;"",HLOOKUP(COUNT($IN44:JZ44)+1,$G$4:$EH$8,KA$14,0)*$D44,IF($C44=KA$17,$G$7*$D44,""))</f>
        <v>3528.8862233686568</v>
      </c>
      <c r="KB44" s="34">
        <f>IF(KA44&lt;&gt;"",HLOOKUP(COUNT($IN44:KA44)+1,$G$4:$EH$8,KB$14,0)*$D44,IF($C44=KB$17,$G$7*$D44,""))</f>
        <v>3881.7748457055241</v>
      </c>
      <c r="KC44" s="34">
        <f>IF(KB44&lt;&gt;"",HLOOKUP(COUNT($IN44:KB44)+1,$G$4:$EH$8,KC$14,0)*$D44,IF($C44=KC$17,$G$7*$D44,""))</f>
        <v>4269.9523302760772</v>
      </c>
      <c r="KD44" s="34">
        <f>IF(KC44&lt;&gt;"",HLOOKUP(COUNT($IN44:KC44)+1,$G$4:$EH$8,KD$14,0)*$D44,IF($C44=KD$17,$G$7*$D44,""))</f>
        <v>4696.9475633036836</v>
      </c>
      <c r="KE44" s="34">
        <f>IF(KD44&lt;&gt;"",HLOOKUP(COUNT($IN44:KD44)+1,$G$4:$EH$8,KE$14,0)*$D44,IF($C44=KE$17,$G$7*$D44,""))</f>
        <v>5166.642319634052</v>
      </c>
      <c r="KF44" s="34">
        <f>IF(KE44&lt;&gt;"",HLOOKUP(COUNT($IN44:KE44)+1,$G$4:$EH$8,KF$14,0)*$D44,IF($C44=KF$17,$G$7*$D44,""))</f>
        <v>4908.3102036523469</v>
      </c>
      <c r="KG44" s="34">
        <f>IF(KF44&lt;&gt;"",HLOOKUP(COUNT($IN44:KF44)+1,$G$4:$EH$8,KG$14,0)*$D44,IF($C44=KG$17,$G$7*$D44,""))</f>
        <v>4662.8946934697306</v>
      </c>
      <c r="KH44" s="34">
        <f>IF(KG44&lt;&gt;"",HLOOKUP(COUNT($IN44:KG44)+1,$G$4:$EH$8,KH$14,0)*$D44,IF($C44=KH$17,$G$7*$D44,""))</f>
        <v>4989.2973220126123</v>
      </c>
      <c r="KI44" s="34">
        <f>IF(KH44&lt;&gt;"",HLOOKUP(COUNT($IN44:KH44)+1,$G$4:$EH$8,KI$14,0)*$D44,IF($C44=KI$17,$G$7*$D44,""))</f>
        <v>5338.5481345534945</v>
      </c>
      <c r="KJ44" s="34">
        <f>IF(KI44&lt;&gt;"",HLOOKUP(COUNT($IN44:KI44)+1,$G$4:$EH$8,KJ$14,0)*$D44,IF($C44=KJ$17,$G$7*$D44,""))</f>
        <v>5712.2465039722392</v>
      </c>
      <c r="KK44" s="34">
        <f>IF(KJ44&lt;&gt;"",HLOOKUP(COUNT($IN44:KJ44)+1,$G$4:$EH$8,KK$14,0)*$D44,IF($C44=KK$17,$G$7*$D44,""))</f>
        <v>6283.471154369463</v>
      </c>
      <c r="KL44" s="34">
        <f>IF(KK44&lt;&gt;"",HLOOKUP(COUNT($IN44:KK44)+1,$G$4:$EH$8,KL$14,0)*$D44,IF($C44=KL$17,$G$7*$D44,""))</f>
        <v>5340.950481214044</v>
      </c>
      <c r="KM44" s="34">
        <f>IF(KL44&lt;&gt;"",HLOOKUP(COUNT($IN44:KL44)+1,$G$4:$EH$8,KM$14,0)*$D44,IF($C44=KM$17,$G$7*$D44,""))</f>
        <v>5073.9029571533429</v>
      </c>
      <c r="KN44" s="34">
        <f>IF(KM44&lt;&gt;"",HLOOKUP(COUNT($IN44:KM44)+1,$G$4:$EH$8,KN$14,0)*$D44,IF($C44=KN$17,$G$7*$D44,""))</f>
        <v>5327.5981050110104</v>
      </c>
      <c r="KO44" s="34">
        <f>IF(KN44&lt;&gt;"",HLOOKUP(COUNT($IN44:KN44)+1,$G$4:$EH$8,KO$14,0)*$D44,IF($C44=KO$17,$G$7*$D44,""))</f>
        <v>5593.9780102615614</v>
      </c>
      <c r="KP44" s="34">
        <f>IF(KO44&lt;&gt;"",HLOOKUP(COUNT($IN44:KO44)+1,$G$4:$EH$8,KP$14,0)*$D44,IF($C44=KP$17,$G$7*$D44,""))</f>
        <v>5873.6769107746368</v>
      </c>
      <c r="KQ44" s="34">
        <f>IF(KP44&lt;&gt;"",HLOOKUP(COUNT($IN44:KP44)+1,$G$4:$EH$8,KQ$14,0)*$D44,IF($C44=KQ$17,$G$7*$D44,""))</f>
        <v>6284.8342945288623</v>
      </c>
      <c r="KR44" s="34">
        <f>IF(KQ44&lt;&gt;"",HLOOKUP(COUNT($IN44:KQ44)+1,$G$4:$EH$8,KR$14,0)*$D44,IF($C44=KR$17,$G$7*$D44,""))</f>
        <v>5656.3508650759759</v>
      </c>
      <c r="KS44" s="34">
        <f>IF(KR44&lt;&gt;"",HLOOKUP(COUNT($IN44:KR44)+1,$G$4:$EH$8,KS$14,0)*$D44,IF($C44=KS$17,$G$7*$D44,""))</f>
        <v>5090.7157785683803</v>
      </c>
      <c r="KT44" s="34">
        <f>IF(KS44&lt;&gt;"",HLOOKUP(COUNT($IN44:KS44)+1,$G$4:$EH$8,KT$14,0)*$D44,IF($C44=KT$17,$G$7*$D44,""))</f>
        <v>5447.0658830681659</v>
      </c>
      <c r="KU44" s="34">
        <f>IF(KT44&lt;&gt;"",HLOOKUP(COUNT($IN44:KT44)+1,$G$4:$EH$8,KU$14,0)*$D44,IF($C44=KU$17,$G$7*$D44,""))</f>
        <v>5828.3604948829352</v>
      </c>
      <c r="KV44" s="34">
        <f>IF(KU44&lt;&gt;"",HLOOKUP(COUNT($IN44:KU44)+1,$G$4:$EH$8,KV$14,0)*$D44,IF($C44=KV$17,$G$7*$D44,""))</f>
        <v>6236.3457295247435</v>
      </c>
      <c r="KW44" s="34">
        <f>IF(KV44&lt;&gt;"",HLOOKUP(COUNT($IN44:KV44)+1,$G$4:$EH$8,KW$14,0)*$D44,IF($C44=KW$17,$G$7*$D44,""))</f>
        <v>6735.2533878867234</v>
      </c>
      <c r="KX44" s="34">
        <f>IF(KW44&lt;&gt;"",HLOOKUP(COUNT($IN44:KW44)+1,$G$4:$EH$8,KX$14,0)*$D44,IF($C44=KX$17,$G$7*$D44,""))</f>
        <v>5792.3179135825822</v>
      </c>
      <c r="KY44" s="34">
        <f>IF(KX44&lt;&gt;"",HLOOKUP(COUNT($IN44:KX44)+1,$G$4:$EH$8,KY$14,0)*$D44,IF($C44=KY$17,$G$7*$D44,""))</f>
        <v>5502.7020179034516</v>
      </c>
      <c r="KZ44" s="34">
        <f>IF(KY44&lt;&gt;"",HLOOKUP(COUNT($IN44:KY44)+1,$G$4:$EH$8,KZ$14,0)*$D44,IF($C44=KZ$17,$G$7*$D44,""))</f>
        <v>5777.8371187986268</v>
      </c>
      <c r="LA44" s="34">
        <f>IF(KZ44&lt;&gt;"",HLOOKUP(COUNT($IN44:KZ44)+1,$G$4:$EH$8,LA$14,0)*$D44,IF($C44=LA$17,$G$7*$D44,""))</f>
        <v>6066.7289747385557</v>
      </c>
      <c r="LB44" s="34">
        <f>IF(LA44&lt;&gt;"",HLOOKUP(COUNT($IN44:LA44)+1,$G$4:$EH$8,LB$14,0)*$D44,IF($C44=LB$17,$G$7*$D44,""))</f>
        <v>6370.0654234754838</v>
      </c>
      <c r="LC44" s="34">
        <f>IF(LB44&lt;&gt;"",HLOOKUP(COUNT($IN44:LB44)+1,$G$4:$EH$8,LC$14,0)*$D44,IF($C44=LC$17,$G$7*$D44,""))</f>
        <v>6815.9700031187658</v>
      </c>
      <c r="LD44" s="34">
        <f>IF(LC44&lt;&gt;"",HLOOKUP(COUNT($IN44:LC44)+1,$G$4:$EH$8,LD$14,0)*$D44,IF($C44=LD$17,$G$7*$D44,""))</f>
        <v>6134.3730028068912</v>
      </c>
      <c r="LE44" s="34">
        <f>IF(LD44&lt;&gt;"",HLOOKUP(COUNT($IN44:LD44)+1,$G$4:$EH$8,LE$14,0)*$D44,IF($C44=LE$17,$G$7*$D44,""))</f>
        <v>5520.9357025262016</v>
      </c>
      <c r="LF44" s="34">
        <f>IF(LE44&lt;&gt;"",HLOOKUP(COUNT($IN44:LE44)+1,$G$4:$EH$8,LF$14,0)*$D44,IF($C44=LF$17,$G$7*$D44,""))</f>
        <v>5907.4012017030363</v>
      </c>
      <c r="LG44" s="34">
        <f>IF(LF44&lt;&gt;"",HLOOKUP(COUNT($IN44:LF44)+1,$G$4:$EH$8,LG$14,0)*$D44,IF($C44=LG$17,$G$7*$D44,""))</f>
        <v>6320.9192858222486</v>
      </c>
      <c r="LH44" s="34">
        <f>IF(LG44&lt;&gt;"",HLOOKUP(COUNT($IN44:LG44)+1,$G$4:$EH$8,LH$14,0)*$D44,IF($C44=LH$17,$G$7*$D44,""))</f>
        <v>6763.3836358298058</v>
      </c>
      <c r="LI44" s="34">
        <f>IF(LH44&lt;&gt;"",HLOOKUP(COUNT($IN44:LH44)+1,$G$4:$EH$8,LI$14,0)*$D44,IF($C44=LI$17,$G$7*$D44,""))</f>
        <v>7304.45432669619</v>
      </c>
      <c r="LJ44" s="34">
        <f>IF(LI44&lt;&gt;"",HLOOKUP(COUNT($IN44:LI44)+1,$G$4:$EH$8,LJ$14,0)*$D44,IF($C44=LJ$17,$G$7*$D44,""))</f>
        <v>6354.8752642256841</v>
      </c>
      <c r="LK44" s="34">
        <f>IF(LJ44&lt;&gt;"",HLOOKUP(COUNT($IN44:LJ44)+1,$G$4:$EH$8,LK$14,0)*$D44,IF($C44=LK$17,$G$7*$D44,""))</f>
        <v>6037.1315010144008</v>
      </c>
      <c r="LL44" s="34">
        <f>IF(LK44&lt;&gt;"",HLOOKUP(COUNT($IN44:LK44)+1,$G$4:$EH$8,LL$14,0)*$D44,IF($C44=LL$17,$G$7*$D44,""))</f>
        <v>6338.9880760651213</v>
      </c>
      <c r="LM44" s="34">
        <f>IF(LL44&lt;&gt;"",HLOOKUP(COUNT($IN44:LL44)+1,$G$4:$EH$8,LM$14,0)*$D44,IF($C44=LM$17,$G$7*$D44,""))</f>
        <v>6655.9374798683766</v>
      </c>
      <c r="LN44" s="34">
        <f>IF(LM44&lt;&gt;"",HLOOKUP(COUNT($IN44:LM44)+1,$G$4:$EH$8,LN$14,0)*$D44,IF($C44=LN$17,$G$7*$D44,""))</f>
        <v>6988.7343538617979</v>
      </c>
      <c r="LO44" s="34">
        <f>IF(LN44&lt;&gt;"",HLOOKUP(COUNT($IN44:LN44)+1,$G$4:$EH$8,LO$14,0)*$D44,IF($C44=LO$17,$G$7*$D44,""))</f>
        <v>7477.9457586321205</v>
      </c>
      <c r="LP44" s="34">
        <f>IF(LO44&lt;&gt;"",HLOOKUP(COUNT($IN44:LO44)+1,$G$4:$EH$8,LP$14,0)*$D44,IF($C44=LP$17,$G$7*$D44,""))</f>
        <v>6730.1511827689083</v>
      </c>
      <c r="LQ44" s="34">
        <f>IF(LP44&lt;&gt;"",HLOOKUP(COUNT($IN44:LP44)+1,$G$4:$EH$8,LQ$14,0)*$D44,IF($C44=LQ$17,$G$7*$D44,""))</f>
        <v>6057.1360644920187</v>
      </c>
      <c r="LR44" s="34">
        <f>IF(LQ44&lt;&gt;"",HLOOKUP(COUNT($IN44:LQ44)+1,$G$4:$EH$8,LR$14,0)*$D44,IF($C44=LR$17,$G$7*$D44,""))</f>
        <v>6481.1355890064606</v>
      </c>
      <c r="LS44" s="34">
        <f>IF(LR44&lt;&gt;"",HLOOKUP(COUNT($IN44:LR44)+1,$G$4:$EH$8,LS$14,0)*$D44,IF($C44=LS$17,$G$7*$D44,""))</f>
        <v>6934.8150802369128</v>
      </c>
      <c r="LT44" s="34">
        <f>IF(LS44&lt;&gt;"",HLOOKUP(COUNT($IN44:LS44)+1,$G$4:$EH$8,LT$14,0)*$D44,IF($C44=LT$17,$G$7*$D44,""))</f>
        <v>7420.2521358534959</v>
      </c>
      <c r="LU44" s="34">
        <f>IF(LT44&lt;&gt;"",HLOOKUP(COUNT($IN44:LT44)+1,$G$4:$EH$8,LU$14,0)*$D44,IF($C44=LU$17,$G$7*$D44,""))</f>
        <v>8013.8723067217743</v>
      </c>
      <c r="LV44" s="34">
        <f>IF(LU44&lt;&gt;"",HLOOKUP(COUNT($IN44:LU44)+1,$G$4:$EH$8,LV$14,0)*$D44,IF($C44=LV$17,$G$7*$D44,""))</f>
        <v>5260.6276551568335</v>
      </c>
      <c r="LW44" s="34">
        <f>IF(LV44&lt;&gt;"",HLOOKUP(COUNT($IN44:LV44)+1,$G$4:$EH$8,LW$14,0)*$D44,IF($C44=LW$17,$G$7*$D44,""))</f>
        <v>5260.6276551568335</v>
      </c>
      <c r="LX44" s="34">
        <f>IF(LW44&lt;&gt;"",HLOOKUP(COUNT($IN44:LW44)+1,$G$4:$EH$8,LX$14,0)*$D44,IF($C44=LX$17,$G$7*$D44,""))</f>
        <v>5260.6276551568335</v>
      </c>
      <c r="LY44" s="34">
        <f>IF(LX44&lt;&gt;"",HLOOKUP(COUNT($IN44:LX44)+1,$G$4:$EH$8,LY$14,0)*$D44,IF($C44=LY$17,$G$7*$D44,""))</f>
        <v>5260.6276551568335</v>
      </c>
      <c r="LZ44" s="34">
        <f>IF(LY44&lt;&gt;"",HLOOKUP(COUNT($IN44:LY44)+1,$G$4:$EH$8,LZ$14,0)*$D44,IF($C44=LZ$17,$G$7*$D44,""))</f>
        <v>5260.6276551568335</v>
      </c>
      <c r="MA44" s="34">
        <f>IF(LZ44&lt;&gt;"",HLOOKUP(COUNT($IN44:LZ44)+1,$G$4:$EH$8,MA$14,0)*$D44,IF($C44=MA$17,$G$7*$D44,""))</f>
        <v>5260.6276551568335</v>
      </c>
      <c r="MB44" s="34">
        <f>IF(MA44&lt;&gt;"",HLOOKUP(COUNT($IN44:MA44)+1,$G$4:$EH$8,MB$14,0)*$D44,IF($C44=MB$17,$G$7*$D44,""))</f>
        <v>5260.6276551568335</v>
      </c>
      <c r="MC44" s="34">
        <f>IF(MB44&lt;&gt;"",HLOOKUP(COUNT($IN44:MB44)+1,$G$4:$EH$8,MC$14,0)*$D44,IF($C44=MC$17,$G$7*$D44,""))</f>
        <v>5260.6276551568335</v>
      </c>
      <c r="MD44" s="34">
        <f>IF(MC44&lt;&gt;"",HLOOKUP(COUNT($IN44:MC44)+1,$G$4:$EH$8,MD$14,0)*$D44,IF($C44=MD$17,$G$7*$D44,""))</f>
        <v>5260.6276551568335</v>
      </c>
      <c r="ME44" s="34">
        <f>IF(MD44&lt;&gt;"",HLOOKUP(COUNT($IN44:MD44)+1,$G$4:$EH$8,ME$14,0)*$D44,IF($C44=ME$17,$G$7*$D44,""))</f>
        <v>5260.6276551568335</v>
      </c>
      <c r="MF44" s="34">
        <f>IF(ME44&lt;&gt;"",HLOOKUP(COUNT($IN44:ME44)+1,$G$4:$EH$8,MF$14,0)*$D44,IF($C44=MF$17,$G$7*$D44,""))</f>
        <v>5260.6276551568335</v>
      </c>
      <c r="MG44" s="34">
        <f>IF(MF44&lt;&gt;"",HLOOKUP(COUNT($IN44:MF44)+1,$G$4:$EH$8,MG$14,0)*$D44,IF($C44=MG$17,$G$7*$D44,""))</f>
        <v>5260.6276551568335</v>
      </c>
      <c r="MH44" s="34">
        <f>IF(MG44&lt;&gt;"",HLOOKUP(COUNT($IN44:MG44)+1,$G$4:$EH$8,MH$14,0)*$D44,IF($C44=MH$17,$G$7*$D44,""))</f>
        <v>5260.6276551568335</v>
      </c>
      <c r="MI44" s="34">
        <f>IF(MH44&lt;&gt;"",HLOOKUP(COUNT($IN44:MH44)+1,$G$4:$EH$8,MI$14,0)*$D44,IF($C44=MI$17,$G$7*$D44,""))</f>
        <v>5260.6276551568335</v>
      </c>
      <c r="MJ44" s="34">
        <f>IF(MI44&lt;&gt;"",HLOOKUP(COUNT($IN44:MI44)+1,$G$4:$EH$8,MJ$14,0)*$D44,IF($C44=MJ$17,$G$7*$D44,""))</f>
        <v>5260.6276551568335</v>
      </c>
      <c r="MK44" s="34">
        <f>IF(MJ44&lt;&gt;"",HLOOKUP(COUNT($IN44:MJ44)+1,$G$4:$EH$8,MK$14,0)*$D44,IF($C44=MK$17,$G$7*$D44,""))</f>
        <v>5260.6276551568335</v>
      </c>
      <c r="ML44" s="34">
        <f>IF(MK44&lt;&gt;"",HLOOKUP(COUNT($IN44:MK44)+1,$G$4:$EH$8,ML$14,0)*$D44,IF($C44=ML$17,$G$7*$D44,""))</f>
        <v>5260.6276551568335</v>
      </c>
      <c r="MM44" s="34">
        <f>IF(ML44&lt;&gt;"",HLOOKUP(COUNT($IN44:ML44)+1,$G$4:$EH$8,MM$14,0)*$D44,IF($C44=MM$17,$G$7*$D44,""))</f>
        <v>5260.6276551568335</v>
      </c>
      <c r="MN44" s="34">
        <f>IF(MM44&lt;&gt;"",HLOOKUP(COUNT($IN44:MM44)+1,$G$4:$EH$8,MN$14,0)*$D44,IF($C44=MN$17,$G$7*$D44,""))</f>
        <v>5260.6276551568335</v>
      </c>
      <c r="MO44" s="34">
        <f>IF(MN44&lt;&gt;"",HLOOKUP(COUNT($IN44:MN44)+1,$G$4:$EH$8,MO$14,0)*$D44,IF($C44=MO$17,$G$7*$D44,""))</f>
        <v>5260.6276551568335</v>
      </c>
      <c r="MP44" s="34">
        <f>IF(MO44&lt;&gt;"",HLOOKUP(COUNT($IN44:MO44)+1,$G$4:$EH$8,MP$14,0)*$D44,IF($C44=MP$17,$G$7*$D44,""))</f>
        <v>5260.6276551568335</v>
      </c>
      <c r="MQ44" s="34">
        <f>IF(MP44&lt;&gt;"",HLOOKUP(COUNT($IN44:MP44)+1,$G$4:$EH$8,MQ$14,0)*$D44,IF($C44=MQ$17,$G$7*$D44,""))</f>
        <v>5260.6276551568335</v>
      </c>
      <c r="MR44" s="34">
        <f>IF(MQ44&lt;&gt;"",HLOOKUP(COUNT($IN44:MQ44)+1,$G$4:$EH$8,MR$14,0)*$D44,IF($C44=MR$17,$G$7*$D44,""))</f>
        <v>5260.6276551568335</v>
      </c>
      <c r="MS44" s="34">
        <f>IF(MR44&lt;&gt;"",HLOOKUP(COUNT($IN44:MR44)+1,$G$4:$EH$8,MS$14,0)*$D44,IF($C44=MS$17,$G$7*$D44,""))</f>
        <v>5260.6276551568335</v>
      </c>
      <c r="MT44" s="34">
        <f>IF(MS44&lt;&gt;"",HLOOKUP(COUNT($IN44:MS44)+1,$G$4:$EH$8,MT$14,0)*$D44,IF($C44=MT$17,$G$7*$D44,""))</f>
        <v>5260.6276551568335</v>
      </c>
      <c r="MU44" s="34">
        <f>IF(MT44&lt;&gt;"",HLOOKUP(COUNT($IN44:MT44)+1,$G$4:$EH$8,MU$14,0)*$D44,IF($C44=MU$17,$G$7*$D44,""))</f>
        <v>5260.6276551568335</v>
      </c>
      <c r="MV44" s="34">
        <f>IF(MU44&lt;&gt;"",HLOOKUP(COUNT($IN44:MU44)+1,$G$4:$EH$8,MV$14,0)*$D44,IF($C44=MV$17,$G$7*$D44,""))</f>
        <v>5260.6276551568335</v>
      </c>
      <c r="MW44" s="34">
        <f>IF(MV44&lt;&gt;"",HLOOKUP(COUNT($IN44:MV44)+1,$G$4:$EH$8,MW$14,0)*$D44,IF($C44=MW$17,$G$7*$D44,""))</f>
        <v>5260.6276551568335</v>
      </c>
      <c r="MX44" s="34">
        <f>IF(MW44&lt;&gt;"",HLOOKUP(COUNT($IN44:MW44)+1,$G$4:$EH$8,MX$14,0)*$D44,IF($C44=MX$17,$G$7*$D44,""))</f>
        <v>5260.6276551568335</v>
      </c>
      <c r="MY44" s="34">
        <f>IF(MX44&lt;&gt;"",HLOOKUP(COUNT($IN44:MX44)+1,$G$4:$EH$8,MY$14,0)*$D44,IF($C44=MY$17,$G$7*$D44,""))</f>
        <v>5260.6276551568335</v>
      </c>
      <c r="MZ44" s="34">
        <f>IF(MY44&lt;&gt;"",HLOOKUP(COUNT($IN44:MY44)+1,$G$4:$EH$8,MZ$14,0)*$D44,IF($C44=MZ$17,$G$7*$D44,""))</f>
        <v>5260.6276551568335</v>
      </c>
      <c r="NA44" s="34">
        <f>IF(MZ44&lt;&gt;"",HLOOKUP(COUNT($IN44:MZ44)+1,$G$4:$EH$8,NA$14,0)*$D44,IF($C44=NA$17,$G$7*$D44,""))</f>
        <v>5260.6276551568335</v>
      </c>
      <c r="NB44" s="34">
        <f>IF(NA44&lt;&gt;"",HLOOKUP(COUNT($IN44:NA44)+1,$G$4:$EH$8,NB$14,0)*$D44,IF($C44=NB$17,$G$7*$D44,""))</f>
        <v>5260.6276551568335</v>
      </c>
      <c r="NC44" s="34">
        <f>IF(NB44&lt;&gt;"",HLOOKUP(COUNT($IN44:NB44)+1,$G$4:$EH$8,NC$14,0)*$D44,IF($C44=NC$17,$G$7*$D44,""))</f>
        <v>5260.6276551568335</v>
      </c>
      <c r="ND44" s="34">
        <f>IF(NC44&lt;&gt;"",HLOOKUP(COUNT($IN44:NC44)+1,$G$4:$EH$8,ND$14,0)*$D44,IF($C44=ND$17,$G$7*$D44,""))</f>
        <v>5260.6276551568335</v>
      </c>
      <c r="NF44" s="34" t="str">
        <f>IF(NE44&lt;&gt;"",HLOOKUP(COUNT($NE44:NE44)+1,$G$4:$EH$8,NF$14,0)*$D44,IF($C44=NF$17,$G$8*$D44,""))</f>
        <v/>
      </c>
      <c r="NG44" s="34" t="str">
        <f>IF(NF44&lt;&gt;"",HLOOKUP(COUNT($NE44:NF44)+1,$G$4:$EH$8,NG$14,0)*$D44,IF($C44=NG$17,$G$8*$D44,""))</f>
        <v/>
      </c>
      <c r="NH44" s="34" t="str">
        <f>IF(NG44&lt;&gt;"",HLOOKUP(COUNT($NE44:NG44)+1,$G$4:$EH$8,NH$14,0)*$D44,IF($C44=NH$17,$G$8*$D44,""))</f>
        <v/>
      </c>
      <c r="NI44" s="34" t="str">
        <f>IF(NH44&lt;&gt;"",HLOOKUP(COUNT($NE44:NH44)+1,$G$4:$EH$8,NI$14,0)*$D44,IF($C44=NI$17,$G$8*$D44,""))</f>
        <v/>
      </c>
      <c r="NJ44" s="34" t="str">
        <f>IF(NI44&lt;&gt;"",HLOOKUP(COUNT($NE44:NI44)+1,$G$4:$EH$8,NJ$14,0)*$D44,IF($C44=NJ$17,$G$8*$D44,""))</f>
        <v/>
      </c>
      <c r="NK44" s="34" t="str">
        <f>IF(NJ44&lt;&gt;"",HLOOKUP(COUNT($NE44:NJ44)+1,$G$4:$EH$8,NK$14,0)*$D44,IF($C44=NK$17,$G$8*$D44,""))</f>
        <v/>
      </c>
      <c r="NL44" s="34" t="str">
        <f>IF(NK44&lt;&gt;"",HLOOKUP(COUNT($NE44:NK44)+1,$G$4:$EH$8,NL$14,0)*$D44,IF($C44=NL$17,$G$8*$D44,""))</f>
        <v/>
      </c>
      <c r="NM44" s="34" t="str">
        <f>IF(NL44&lt;&gt;"",HLOOKUP(COUNT($NE44:NL44)+1,$G$4:$EH$8,NM$14,0)*$D44,IF($C44=NM$17,$G$8*$D44,""))</f>
        <v/>
      </c>
      <c r="NN44" s="34" t="str">
        <f>IF(NM44&lt;&gt;"",HLOOKUP(COUNT($NE44:NM44)+1,$G$4:$EH$8,NN$14,0)*$D44,IF($C44=NN$17,$G$8*$D44,""))</f>
        <v/>
      </c>
      <c r="NO44" s="34" t="str">
        <f>IF(NN44&lt;&gt;"",HLOOKUP(COUNT($NE44:NN44)+1,$G$4:$EH$8,NO$14,0)*$D44,IF($C44=NO$17,$G$8*$D44,""))</f>
        <v/>
      </c>
      <c r="NP44" s="34" t="str">
        <f>IF(NO44&lt;&gt;"",HLOOKUP(COUNT($NE44:NO44)+1,$G$4:$EH$8,NP$14,0)*$D44,IF($C44=NP$17,$G$8*$D44,""))</f>
        <v/>
      </c>
      <c r="NQ44" s="34" t="str">
        <f>IF(NP44&lt;&gt;"",HLOOKUP(COUNT($NE44:NP44)+1,$G$4:$EH$8,NQ$14,0)*$D44,IF($C44=NQ$17,$G$8*$D44,""))</f>
        <v/>
      </c>
      <c r="NR44" s="34" t="str">
        <f>IF(NQ44&lt;&gt;"",HLOOKUP(COUNT($NE44:NQ44)+1,$G$4:$EH$8,NR$14,0)*$D44,IF($C44=NR$17,$G$8*$D44,""))</f>
        <v/>
      </c>
      <c r="NS44" s="34" t="str">
        <f>IF(NR44&lt;&gt;"",HLOOKUP(COUNT($NE44:NR44)+1,$G$4:$EH$8,NS$14,0)*$D44,IF($C44=NS$17,$G$8*$D44,""))</f>
        <v/>
      </c>
      <c r="NT44" s="34" t="str">
        <f>IF(NS44&lt;&gt;"",HLOOKUP(COUNT($NE44:NS44)+1,$G$4:$EH$8,NT$14,0)*$D44,IF($C44=NT$17,$G$8*$D44,""))</f>
        <v/>
      </c>
      <c r="NU44" s="34" t="str">
        <f>IF(NT44&lt;&gt;"",HLOOKUP(COUNT($NE44:NT44)+1,$G$4:$EH$8,NU$14,0)*$D44,IF($C44=NU$17,$G$8*$D44,""))</f>
        <v/>
      </c>
      <c r="NV44" s="34" t="str">
        <f>IF(NU44&lt;&gt;"",HLOOKUP(COUNT($NE44:NU44)+1,$G$4:$EH$8,NV$14,0)*$D44,IF($C44=NV$17,$G$8*$D44,""))</f>
        <v/>
      </c>
      <c r="NW44" s="34" t="str">
        <f>IF(NV44&lt;&gt;"",HLOOKUP(COUNT($NE44:NV44)+1,$G$4:$EH$8,NW$14,0)*$D44,IF($C44=NW$17,$G$8*$D44,""))</f>
        <v/>
      </c>
      <c r="NX44" s="34" t="str">
        <f>IF(NW44&lt;&gt;"",HLOOKUP(COUNT($NE44:NW44)+1,$G$4:$EH$8,NX$14,0)*$D44,IF($C44=NX$17,$G$8*$D44,""))</f>
        <v/>
      </c>
      <c r="NY44" s="34" t="str">
        <f>IF(NX44&lt;&gt;"",HLOOKUP(COUNT($NE44:NX44)+1,$G$4:$EH$8,NY$14,0)*$D44,IF($C44=NY$17,$G$8*$D44,""))</f>
        <v/>
      </c>
      <c r="NZ44" s="34" t="str">
        <f>IF(NY44&lt;&gt;"",HLOOKUP(COUNT($NE44:NY44)+1,$G$4:$EH$8,NZ$14,0)*$D44,IF($C44=NZ$17,$G$8*$D44,""))</f>
        <v/>
      </c>
      <c r="OA44" s="34" t="str">
        <f>IF(NZ44&lt;&gt;"",HLOOKUP(COUNT($NE44:NZ44)+1,$G$4:$EH$8,OA$14,0)*$D44,IF($C44=OA$17,$G$8*$D44,""))</f>
        <v/>
      </c>
      <c r="OB44" s="34" t="str">
        <f>IF(OA44&lt;&gt;"",HLOOKUP(COUNT($NE44:OA44)+1,$G$4:$EH$8,OB$14,0)*$D44,IF($C44=OB$17,$G$8*$D44,""))</f>
        <v/>
      </c>
      <c r="OC44" s="34" t="str">
        <f>IF(OB44&lt;&gt;"",HLOOKUP(COUNT($NE44:OB44)+1,$G$4:$EH$8,OC$14,0)*$D44,IF($C44=OC$17,$G$8*$D44,""))</f>
        <v/>
      </c>
      <c r="OD44" s="34" t="str">
        <f>IF(OC44&lt;&gt;"",HLOOKUP(COUNT($NE44:OC44)+1,$G$4:$EH$8,OD$14,0)*$D44,IF($C44=OD$17,$G$8*$D44,""))</f>
        <v/>
      </c>
      <c r="OE44" s="34">
        <f>IF(OD44&lt;&gt;"",HLOOKUP(COUNT($NE44:OD44)+1,$G$4:$EH$8,OE$14,0)*$D44,IF($C44=OE$17,$G$8*$D44,""))</f>
        <v>105000</v>
      </c>
      <c r="OF44" s="34">
        <f>IF(OE44&lt;&gt;"",HLOOKUP(COUNT($NE44:OE44)+1,$G$4:$EH$8,OF$14,0)*$D44,IF($C44=OF$17,$G$8*$D44,""))</f>
        <v>0</v>
      </c>
      <c r="OG44" s="34">
        <f>IF(OF44&lt;&gt;"",HLOOKUP(COUNT($NE44:OF44)+1,$G$4:$EH$8,OG$14,0)*$D44,IF($C44=OG$17,$G$8*$D44,""))</f>
        <v>0</v>
      </c>
      <c r="OH44" s="34">
        <f>IF(OG44&lt;&gt;"",HLOOKUP(COUNT($NE44:OG44)+1,$G$4:$EH$8,OH$14,0)*$D44,IF($C44=OH$17,$G$8*$D44,""))</f>
        <v>0</v>
      </c>
      <c r="OI44" s="34">
        <f>IF(OH44&lt;&gt;"",HLOOKUP(COUNT($NE44:OH44)+1,$G$4:$EH$8,OI$14,0)*$D44,IF($C44=OI$17,$G$8*$D44,""))</f>
        <v>0</v>
      </c>
      <c r="OJ44" s="34">
        <f>IF(OI44&lt;&gt;"",HLOOKUP(COUNT($NE44:OI44)+1,$G$4:$EH$8,OJ$14,0)*$D44,IF($C44=OJ$17,$G$8*$D44,""))</f>
        <v>0</v>
      </c>
      <c r="OK44" s="34">
        <f>IF(OJ44&lt;&gt;"",HLOOKUP(COUNT($NE44:OJ44)+1,$G$4:$EH$8,OK$14,0)*$D44,IF($C44=OK$17,$G$8*$D44,""))</f>
        <v>0</v>
      </c>
      <c r="OL44" s="34">
        <f>IF(OK44&lt;&gt;"",HLOOKUP(COUNT($NE44:OK44)+1,$G$4:$EH$8,OL$14,0)*$D44,IF($C44=OL$17,$G$8*$D44,""))</f>
        <v>0</v>
      </c>
      <c r="OM44" s="34">
        <f>IF(OL44&lt;&gt;"",HLOOKUP(COUNT($NE44:OL44)+1,$G$4:$EH$8,OM$14,0)*$D44,IF($C44=OM$17,$G$8*$D44,""))</f>
        <v>0</v>
      </c>
      <c r="ON44" s="34">
        <f>IF(OM44&lt;&gt;"",HLOOKUP(COUNT($NE44:OM44)+1,$G$4:$EH$8,ON$14,0)*$D44,IF($C44=ON$17,$G$8*$D44,""))</f>
        <v>0</v>
      </c>
      <c r="OO44" s="34">
        <f>IF(ON44&lt;&gt;"",HLOOKUP(COUNT($NE44:ON44)+1,$G$4:$EH$8,OO$14,0)*$D44,IF($C44=OO$17,$G$8*$D44,""))</f>
        <v>0</v>
      </c>
      <c r="OP44" s="34">
        <f>IF(OO44&lt;&gt;"",HLOOKUP(COUNT($NE44:OO44)+1,$G$4:$EH$8,OP$14,0)*$D44,IF($C44=OP$17,$G$8*$D44,""))</f>
        <v>0</v>
      </c>
      <c r="OQ44" s="34">
        <f>IF(OP44&lt;&gt;"",HLOOKUP(COUNT($NE44:OP44)+1,$G$4:$EH$8,OQ$14,0)*$D44,IF($C44=OQ$17,$G$8*$D44,""))</f>
        <v>0</v>
      </c>
      <c r="OR44" s="34">
        <f>IF(OQ44&lt;&gt;"",HLOOKUP(COUNT($NE44:OQ44)+1,$G$4:$EH$8,OR$14,0)*$D44,IF($C44=OR$17,$G$8*$D44,""))</f>
        <v>0</v>
      </c>
      <c r="OS44" s="34">
        <f>IF(OR44&lt;&gt;"",HLOOKUP(COUNT($NE44:OR44)+1,$G$4:$EH$8,OS$14,0)*$D44,IF($C44=OS$17,$G$8*$D44,""))</f>
        <v>0</v>
      </c>
      <c r="OT44" s="34">
        <f>IF(OS44&lt;&gt;"",HLOOKUP(COUNT($NE44:OS44)+1,$G$4:$EH$8,OT$14,0)*$D44,IF($C44=OT$17,$G$8*$D44,""))</f>
        <v>0</v>
      </c>
      <c r="OU44" s="34">
        <f>IF(OT44&lt;&gt;"",HLOOKUP(COUNT($NE44:OT44)+1,$G$4:$EH$8,OU$14,0)*$D44,IF($C44=OU$17,$G$8*$D44,""))</f>
        <v>0</v>
      </c>
      <c r="OV44" s="34">
        <f>IF(OU44&lt;&gt;"",HLOOKUP(COUNT($NE44:OU44)+1,$G$4:$EH$8,OV$14,0)*$D44,IF($C44=OV$17,$G$8*$D44,""))</f>
        <v>0</v>
      </c>
      <c r="OW44" s="34">
        <f>IF(OV44&lt;&gt;"",HLOOKUP(COUNT($NE44:OV44)+1,$G$4:$EH$8,OW$14,0)*$D44,IF($C44=OW$17,$G$8*$D44,""))</f>
        <v>0</v>
      </c>
      <c r="OX44" s="34">
        <f>IF(OW44&lt;&gt;"",HLOOKUP(COUNT($NE44:OW44)+1,$G$4:$EH$8,OX$14,0)*$D44,IF($C44=OX$17,$G$8*$D44,""))</f>
        <v>0</v>
      </c>
      <c r="OY44" s="34">
        <f>IF(OX44&lt;&gt;"",HLOOKUP(COUNT($NE44:OX44)+1,$G$4:$EH$8,OY$14,0)*$D44,IF($C44=OY$17,$G$8*$D44,""))</f>
        <v>0</v>
      </c>
      <c r="OZ44" s="34">
        <f>IF(OY44&lt;&gt;"",HLOOKUP(COUNT($NE44:OY44)+1,$G$4:$EH$8,OZ$14,0)*$D44,IF($C44=OZ$17,$G$8*$D44,""))</f>
        <v>0</v>
      </c>
      <c r="PA44" s="34">
        <f>IF(OZ44&lt;&gt;"",HLOOKUP(COUNT($NE44:OZ44)+1,$G$4:$EH$8,PA$14,0)*$D44,IF($C44=PA$17,$G$8*$D44,""))</f>
        <v>0</v>
      </c>
      <c r="PB44" s="34">
        <f>IF(PA44&lt;&gt;"",HLOOKUP(COUNT($NE44:PA44)+1,$G$4:$EH$8,PB$14,0)*$D44,IF($C44=PB$17,$G$8*$D44,""))</f>
        <v>0</v>
      </c>
      <c r="PC44" s="34">
        <f>IF(PB44&lt;&gt;"",HLOOKUP(COUNT($NE44:PB44)+1,$G$4:$EH$8,PC$14,0)*$D44,IF($C44=PC$17,$G$8*$D44,""))</f>
        <v>0</v>
      </c>
      <c r="PD44" s="34">
        <f>IF(PC44&lt;&gt;"",HLOOKUP(COUNT($NE44:PC44)+1,$G$4:$EH$8,PD$14,0)*$D44,IF($C44=PD$17,$G$8*$D44,""))</f>
        <v>0</v>
      </c>
      <c r="PE44" s="34">
        <f>IF(PD44&lt;&gt;"",HLOOKUP(COUNT($NE44:PD44)+1,$G$4:$EH$8,PE$14,0)*$D44,IF($C44=PE$17,$G$8*$D44,""))</f>
        <v>0</v>
      </c>
      <c r="PF44" s="34">
        <f>IF(PE44&lt;&gt;"",HLOOKUP(COUNT($NE44:PE44)+1,$G$4:$EH$8,PF$14,0)*$D44,IF($C44=PF$17,$G$8*$D44,""))</f>
        <v>0</v>
      </c>
      <c r="PG44" s="34">
        <f>IF(PF44&lt;&gt;"",HLOOKUP(COUNT($NE44:PF44)+1,$G$4:$EH$8,PG$14,0)*$D44,IF($C44=PG$17,$G$8*$D44,""))</f>
        <v>0</v>
      </c>
      <c r="PH44" s="34">
        <f>IF(PG44&lt;&gt;"",HLOOKUP(COUNT($NE44:PG44)+1,$G$4:$EH$8,PH$14,0)*$D44,IF($C44=PH$17,$G$8*$D44,""))</f>
        <v>0</v>
      </c>
      <c r="PI44" s="34">
        <f>IF(PH44&lt;&gt;"",HLOOKUP(COUNT($NE44:PH44)+1,$G$4:$EH$8,PI$14,0)*$D44,IF($C44=PI$17,$G$8*$D44,""))</f>
        <v>0</v>
      </c>
      <c r="PJ44" s="34">
        <f>IF(PI44&lt;&gt;"",HLOOKUP(COUNT($NE44:PI44)+1,$G$4:$EH$8,PJ$14,0)*$D44,IF($C44=PJ$17,$G$8*$D44,""))</f>
        <v>0</v>
      </c>
      <c r="PK44" s="34">
        <f>IF(PJ44&lt;&gt;"",HLOOKUP(COUNT($NE44:PJ44)+1,$G$4:$EH$8,PK$14,0)*$D44,IF($C44=PK$17,$G$8*$D44,""))</f>
        <v>0</v>
      </c>
      <c r="PL44" s="34">
        <f>IF(PK44&lt;&gt;"",HLOOKUP(COUNT($NE44:PK44)+1,$G$4:$EH$8,PL$14,0)*$D44,IF($C44=PL$17,$G$8*$D44,""))</f>
        <v>0</v>
      </c>
      <c r="PM44" s="34">
        <f>IF(PL44&lt;&gt;"",HLOOKUP(COUNT($NE44:PL44)+1,$G$4:$EH$8,PM$14,0)*$D44,IF($C44=PM$17,$G$8*$D44,""))</f>
        <v>0</v>
      </c>
      <c r="PN44" s="34">
        <f>IF(PM44&lt;&gt;"",HLOOKUP(COUNT($NE44:PM44)+1,$G$4:$EH$8,PN$14,0)*$D44,IF($C44=PN$17,$G$8*$D44,""))</f>
        <v>0</v>
      </c>
      <c r="PO44" s="34">
        <f>IF(PN44&lt;&gt;"",HLOOKUP(COUNT($NE44:PN44)+1,$G$4:$EH$8,PO$14,0)*$D44,IF($C44=PO$17,$G$8*$D44,""))</f>
        <v>0</v>
      </c>
      <c r="PP44" s="34">
        <f>IF(PO44&lt;&gt;"",HLOOKUP(COUNT($NE44:PO44)+1,$G$4:$EH$8,PP$14,0)*$D44,IF($C44=PP$17,$G$8*$D44,""))</f>
        <v>0</v>
      </c>
      <c r="PQ44" s="34">
        <f>IF(PP44&lt;&gt;"",HLOOKUP(COUNT($NE44:PP44)+1,$G$4:$EH$8,PQ$14,0)*$D44,IF($C44=PQ$17,$G$8*$D44,""))</f>
        <v>0</v>
      </c>
      <c r="PR44" s="34">
        <f>IF(PQ44&lt;&gt;"",HLOOKUP(COUNT($NE44:PQ44)+1,$G$4:$EH$8,PR$14,0)*$D44,IF($C44=PR$17,$G$8*$D44,""))</f>
        <v>0</v>
      </c>
      <c r="PS44" s="34">
        <f>IF(PR44&lt;&gt;"",HLOOKUP(COUNT($NE44:PR44)+1,$G$4:$EH$8,PS$14,0)*$D44,IF($C44=PS$17,$G$8*$D44,""))</f>
        <v>0</v>
      </c>
      <c r="PT44" s="34">
        <f>IF(PS44&lt;&gt;"",HLOOKUP(COUNT($NE44:PS44)+1,$G$4:$EH$8,PT$14,0)*$D44,IF($C44=PT$17,$G$8*$D44,""))</f>
        <v>0</v>
      </c>
      <c r="PU44" s="34">
        <f>IF(PT44&lt;&gt;"",HLOOKUP(COUNT($NE44:PT44)+1,$G$4:$EH$8,PU$14,0)*$D44,IF($C44=PU$17,$G$8*$D44,""))</f>
        <v>0</v>
      </c>
      <c r="PV44" s="34">
        <f>IF(PU44&lt;&gt;"",HLOOKUP(COUNT($NE44:PU44)+1,$G$4:$EH$8,PV$14,0)*$D44,IF($C44=PV$17,$G$8*$D44,""))</f>
        <v>0</v>
      </c>
      <c r="PW44" s="34">
        <f>IF(PV44&lt;&gt;"",HLOOKUP(COUNT($NE44:PV44)+1,$G$4:$EH$8,PW$14,0)*$D44,IF($C44=PW$17,$G$8*$D44,""))</f>
        <v>0</v>
      </c>
      <c r="PX44" s="34">
        <f>IF(PW44&lt;&gt;"",HLOOKUP(COUNT($NE44:PW44)+1,$G$4:$EH$8,PX$14,0)*$D44,IF($C44=PX$17,$G$8*$D44,""))</f>
        <v>0</v>
      </c>
      <c r="PY44" s="34">
        <f>IF(PX44&lt;&gt;"",HLOOKUP(COUNT($NE44:PX44)+1,$G$4:$EH$8,PY$14,0)*$D44,IF($C44=PY$17,$G$8*$D44,""))</f>
        <v>0</v>
      </c>
      <c r="PZ44" s="34">
        <f>IF(PY44&lt;&gt;"",HLOOKUP(COUNT($NE44:PY44)+1,$G$4:$EH$8,PZ$14,0)*$D44,IF($C44=PZ$17,$G$8*$D44,""))</f>
        <v>0</v>
      </c>
      <c r="QA44" s="34">
        <f>IF(PZ44&lt;&gt;"",HLOOKUP(COUNT($NE44:PZ44)+1,$G$4:$EH$8,QA$14,0)*$D44,IF($C44=QA$17,$G$8*$D44,""))</f>
        <v>0</v>
      </c>
      <c r="QB44" s="34">
        <f>IF(QA44&lt;&gt;"",HLOOKUP(COUNT($NE44:QA44)+1,$G$4:$EH$8,QB$14,0)*$D44,IF($C44=QB$17,$G$8*$D44,""))</f>
        <v>0</v>
      </c>
      <c r="QC44" s="34">
        <f>IF(QB44&lt;&gt;"",HLOOKUP(COUNT($NE44:QB44)+1,$G$4:$EH$8,QC$14,0)*$D44,IF($C44=QC$17,$G$8*$D44,""))</f>
        <v>0</v>
      </c>
      <c r="QD44" s="34">
        <f>IF(QC44&lt;&gt;"",HLOOKUP(COUNT($NE44:QC44)+1,$G$4:$EH$8,QD$14,0)*$D44,IF($C44=QD$17,$G$8*$D44,""))</f>
        <v>0</v>
      </c>
      <c r="QE44" s="34">
        <f>IF(QD44&lt;&gt;"",HLOOKUP(COUNT($NE44:QD44)+1,$G$4:$EH$8,QE$14,0)*$D44,IF($C44=QE$17,$G$8*$D44,""))</f>
        <v>0</v>
      </c>
      <c r="QF44" s="34">
        <f>IF(QE44&lt;&gt;"",HLOOKUP(COUNT($NE44:QE44)+1,$G$4:$EH$8,QF$14,0)*$D44,IF($C44=QF$17,$G$8*$D44,""))</f>
        <v>0</v>
      </c>
      <c r="QG44" s="34">
        <f>IF(QF44&lt;&gt;"",HLOOKUP(COUNT($NE44:QF44)+1,$G$4:$EH$8,QG$14,0)*$D44,IF($C44=QG$17,$G$8*$D44,""))</f>
        <v>0</v>
      </c>
      <c r="QH44" s="34">
        <f>IF(QG44&lt;&gt;"",HLOOKUP(COUNT($NE44:QG44)+1,$G$4:$EH$8,QH$14,0)*$D44,IF($C44=QH$17,$G$8*$D44,""))</f>
        <v>0</v>
      </c>
      <c r="QI44" s="34">
        <f>IF(QH44&lt;&gt;"",HLOOKUP(COUNT($NE44:QH44)+1,$G$4:$EH$8,QI$14,0)*$D44,IF($C44=QI$17,$G$8*$D44,""))</f>
        <v>0</v>
      </c>
      <c r="QJ44" s="34">
        <f>IF(QI44&lt;&gt;"",HLOOKUP(COUNT($NE44:QI44)+1,$G$4:$EH$8,QJ$14,0)*$D44,IF($C44=QJ$17,$G$8*$D44,""))</f>
        <v>0</v>
      </c>
      <c r="QK44" s="34">
        <f>IF(QJ44&lt;&gt;"",HLOOKUP(COUNT($NE44:QJ44)+1,$G$4:$EH$8,QK$14,0)*$D44,IF($C44=QK$17,$G$8*$D44,""))</f>
        <v>0</v>
      </c>
      <c r="QL44" s="34">
        <f>IF(QK44&lt;&gt;"",HLOOKUP(COUNT($NE44:QK44)+1,$G$4:$EH$8,QL$14,0)*$D44,IF($C44=QL$17,$G$8*$D44,""))</f>
        <v>0</v>
      </c>
      <c r="QM44" s="34">
        <f>IF(QL44&lt;&gt;"",HLOOKUP(COUNT($NE44:QL44)+1,$G$4:$EH$8,QM$14,0)*$D44,IF($C44=QM$17,$G$8*$D44,""))</f>
        <v>0</v>
      </c>
      <c r="QN44" s="34">
        <f>IF(QM44&lt;&gt;"",HLOOKUP(COUNT($NE44:QM44)+1,$G$4:$EH$8,QN$14,0)*$D44,IF($C44=QN$17,$G$8*$D44,""))</f>
        <v>0</v>
      </c>
      <c r="QO44" s="34">
        <f>IF(QN44&lt;&gt;"",HLOOKUP(COUNT($NE44:QN44)+1,$G$4:$EH$8,QO$14,0)*$D44,IF($C44=QO$17,$G$8*$D44,""))</f>
        <v>0</v>
      </c>
      <c r="QP44" s="34">
        <f>IF(QO44&lt;&gt;"",HLOOKUP(COUNT($NE44:QO44)+1,$G$4:$EH$8,QP$14,0)*$D44,IF($C44=QP$17,$G$8*$D44,""))</f>
        <v>0</v>
      </c>
      <c r="QQ44" s="34">
        <f>IF(QP44&lt;&gt;"",HLOOKUP(COUNT($NE44:QP44)+1,$G$4:$EH$8,QQ$14,0)*$D44,IF($C44=QQ$17,$G$8*$D44,""))</f>
        <v>0</v>
      </c>
      <c r="QR44" s="34">
        <f>IF(QQ44&lt;&gt;"",HLOOKUP(COUNT($NE44:QQ44)+1,$G$4:$EH$8,QR$14,0)*$D44,IF($C44=QR$17,$G$8*$D44,""))</f>
        <v>0</v>
      </c>
      <c r="QS44" s="34">
        <f>IF(QR44&lt;&gt;"",HLOOKUP(COUNT($NE44:QR44)+1,$G$4:$EH$8,QS$14,0)*$D44,IF($C44=QS$17,$G$8*$D44,""))</f>
        <v>0</v>
      </c>
      <c r="QT44" s="34">
        <f>IF(QS44&lt;&gt;"",HLOOKUP(COUNT($NE44:QS44)+1,$G$4:$EH$8,QT$14,0)*$D44,IF($C44=QT$17,$G$8*$D44,""))</f>
        <v>0</v>
      </c>
      <c r="QU44" s="34">
        <f>IF(QT44&lt;&gt;"",HLOOKUP(COUNT($NE44:QT44)+1,$G$4:$EH$8,QU$14,0)*$D44,IF($C44=QU$17,$G$8*$D44,""))</f>
        <v>0</v>
      </c>
      <c r="QV44" s="34">
        <f>IF(QU44&lt;&gt;"",HLOOKUP(COUNT($NE44:QU44)+1,$G$4:$EH$8,QV$14,0)*$D44,IF($C44=QV$17,$G$8*$D44,""))</f>
        <v>0</v>
      </c>
      <c r="QW44" s="34">
        <f>IF(QV44&lt;&gt;"",HLOOKUP(COUNT($NE44:QV44)+1,$G$4:$EH$8,QW$14,0)*$D44,IF($C44=QW$17,$G$8*$D44,""))</f>
        <v>0</v>
      </c>
      <c r="QX44" s="34">
        <f>IF(QW44&lt;&gt;"",HLOOKUP(COUNT($NE44:QW44)+1,$G$4:$EH$8,QX$14,0)*$D44,IF($C44=QX$17,$G$8*$D44,""))</f>
        <v>0</v>
      </c>
      <c r="QY44" s="34">
        <f>IF(QX44&lt;&gt;"",HLOOKUP(COUNT($NE44:QX44)+1,$G$4:$EH$8,QY$14,0)*$D44,IF($C44=QY$17,$G$8*$D44,""))</f>
        <v>0</v>
      </c>
      <c r="QZ44" s="34">
        <f>IF(QY44&lt;&gt;"",HLOOKUP(COUNT($NE44:QY44)+1,$G$4:$EH$8,QZ$14,0)*$D44,IF($C44=QZ$17,$G$8*$D44,""))</f>
        <v>0</v>
      </c>
      <c r="RA44" s="34">
        <f>IF(QZ44&lt;&gt;"",HLOOKUP(COUNT($NE44:QZ44)+1,$G$4:$EH$8,RA$14,0)*$D44,IF($C44=RA$17,$G$8*$D44,""))</f>
        <v>0</v>
      </c>
      <c r="RB44" s="34">
        <f>IF(RA44&lt;&gt;"",HLOOKUP(COUNT($NE44:RA44)+1,$G$4:$EH$8,RB$14,0)*$D44,IF($C44=RB$17,$G$8*$D44,""))</f>
        <v>0</v>
      </c>
      <c r="RC44" s="34">
        <f>IF(RB44&lt;&gt;"",HLOOKUP(COUNT($NE44:RB44)+1,$G$4:$EH$8,RC$14,0)*$D44,IF($C44=RC$17,$G$8*$D44,""))</f>
        <v>0</v>
      </c>
      <c r="RD44" s="34">
        <f>IF(RC44&lt;&gt;"",HLOOKUP(COUNT($NE44:RC44)+1,$G$4:$EH$8,RD$14,0)*$D44,IF($C44=RD$17,$G$8*$D44,""))</f>
        <v>0</v>
      </c>
      <c r="RE44" s="34">
        <f>IF(RD44&lt;&gt;"",HLOOKUP(COUNT($NE44:RD44)+1,$G$4:$EH$8,RE$14,0)*$D44,IF($C44=RE$17,$G$8*$D44,""))</f>
        <v>0</v>
      </c>
      <c r="RF44" s="34">
        <f>IF(RE44&lt;&gt;"",HLOOKUP(COUNT($NE44:RE44)+1,$G$4:$EH$8,RF$14,0)*$D44,IF($C44=RF$17,$G$8*$D44,""))</f>
        <v>0</v>
      </c>
      <c r="RG44" s="34">
        <f>IF(RF44&lt;&gt;"",HLOOKUP(COUNT($NE44:RF44)+1,$G$4:$EH$8,RG$14,0)*$D44,IF($C44=RG$17,$G$8*$D44,""))</f>
        <v>0</v>
      </c>
      <c r="RH44" s="34">
        <f>IF(RG44&lt;&gt;"",HLOOKUP(COUNT($NE44:RG44)+1,$G$4:$EH$8,RH$14,0)*$D44,IF($C44=RH$17,$G$8*$D44,""))</f>
        <v>0</v>
      </c>
      <c r="RI44" s="34">
        <f>IF(RH44&lt;&gt;"",HLOOKUP(COUNT($NE44:RH44)+1,$G$4:$EH$8,RI$14,0)*$D44,IF($C44=RI$17,$G$8*$D44,""))</f>
        <v>0</v>
      </c>
      <c r="RJ44" s="34">
        <f>IF(RI44&lt;&gt;"",HLOOKUP(COUNT($NE44:RI44)+1,$G$4:$EH$8,RJ$14,0)*$D44,IF($C44=RJ$17,$G$8*$D44,""))</f>
        <v>0</v>
      </c>
      <c r="RK44" s="34">
        <f>IF(RJ44&lt;&gt;"",HLOOKUP(COUNT($NE44:RJ44)+1,$G$4:$EH$8,RK$14,0)*$D44,IF($C44=RK$17,$G$8*$D44,""))</f>
        <v>0</v>
      </c>
      <c r="RL44" s="34">
        <f>IF(RK44&lt;&gt;"",HLOOKUP(COUNT($NE44:RK44)+1,$G$4:$EH$8,RL$14,0)*$D44,IF($C44=RL$17,$G$8*$D44,""))</f>
        <v>0</v>
      </c>
      <c r="RM44" s="34">
        <f>IF(RL44&lt;&gt;"",HLOOKUP(COUNT($NE44:RL44)+1,$G$4:$EH$8,RM$14,0)*$D44,IF($C44=RM$17,$G$8*$D44,""))</f>
        <v>0</v>
      </c>
      <c r="RN44" s="34">
        <f>IF(RM44&lt;&gt;"",HLOOKUP(COUNT($NE44:RM44)+1,$G$4:$EH$8,RN$14,0)*$D44,IF($C44=RN$17,$G$8*$D44,""))</f>
        <v>0</v>
      </c>
      <c r="RO44" s="34">
        <f>IF(RN44&lt;&gt;"",HLOOKUP(COUNT($NE44:RN44)+1,$G$4:$EH$8,RO$14,0)*$D44,IF($C44=RO$17,$G$8*$D44,""))</f>
        <v>0</v>
      </c>
      <c r="RP44" s="34">
        <f>IF(RO44&lt;&gt;"",HLOOKUP(COUNT($NE44:RO44)+1,$G$4:$EH$8,RP$14,0)*$D44,IF($C44=RP$17,$G$8*$D44,""))</f>
        <v>0</v>
      </c>
      <c r="RQ44" s="34">
        <f>IF(RP44&lt;&gt;"",HLOOKUP(COUNT($NE44:RP44)+1,$G$4:$EH$8,RQ$14,0)*$D44,IF($C44=RQ$17,$G$8*$D44,""))</f>
        <v>0</v>
      </c>
      <c r="RR44" s="34">
        <f>IF(RQ44&lt;&gt;"",HLOOKUP(COUNT($NE44:RQ44)+1,$G$4:$EH$8,RR$14,0)*$D44,IF($C44=RR$17,$G$8*$D44,""))</f>
        <v>0</v>
      </c>
      <c r="RS44" s="34">
        <f>IF(RR44&lt;&gt;"",HLOOKUP(COUNT($NE44:RR44)+1,$G$4:$EH$8,RS$14,0)*$D44,IF($C44=RS$17,$G$8*$D44,""))</f>
        <v>0</v>
      </c>
      <c r="RT44" s="34">
        <f>IF(RS44&lt;&gt;"",HLOOKUP(COUNT($NE44:RS44)+1,$G$4:$EH$8,RT$14,0)*$D44,IF($C44=RT$17,$G$8*$D44,""))</f>
        <v>0</v>
      </c>
      <c r="RU44" s="34">
        <f>IF(RT44&lt;&gt;"",HLOOKUP(COUNT($NE44:RT44)+1,$G$4:$EH$8,RU$14,0)*$D44,IF($C44=RU$17,$G$8*$D44,""))</f>
        <v>0</v>
      </c>
      <c r="RW44" s="34" t="str">
        <f>IF(RV44&lt;&gt;"",HLOOKUP(COUNT($RV44:RV44)+1,$G$4:$EH$9,RW$14,0)*$D44,IF($C44=RW$17,$G$9*$D44,""))</f>
        <v/>
      </c>
      <c r="RX44" s="34" t="str">
        <f>IF(RW44&lt;&gt;"",HLOOKUP(COUNT($RV44:RW44)+1,$G$4:$EH$9,RX$14,0)*$D44,IF($C44=RX$17,$G$9*$D44,""))</f>
        <v/>
      </c>
      <c r="RY44" s="34" t="str">
        <f>IF(RX44&lt;&gt;"",HLOOKUP(COUNT($RV44:RX44)+1,$G$4:$EH$9,RY$14,0)*$D44,IF($C44=RY$17,$G$9*$D44,""))</f>
        <v/>
      </c>
      <c r="RZ44" s="34" t="str">
        <f>IF(RY44&lt;&gt;"",HLOOKUP(COUNT($RV44:RY44)+1,$G$4:$EH$9,RZ$14,0)*$D44,IF($C44=RZ$17,$G$9*$D44,""))</f>
        <v/>
      </c>
      <c r="SA44" s="34" t="str">
        <f>IF(RZ44&lt;&gt;"",HLOOKUP(COUNT($RV44:RZ44)+1,$G$4:$EH$9,SA$14,0)*$D44,IF($C44=SA$17,$G$9*$D44,""))</f>
        <v/>
      </c>
      <c r="SB44" s="34" t="str">
        <f>IF(SA44&lt;&gt;"",HLOOKUP(COUNT($RV44:SA44)+1,$G$4:$EH$9,SB$14,0)*$D44,IF($C44=SB$17,$G$9*$D44,""))</f>
        <v/>
      </c>
      <c r="SC44" s="34" t="str">
        <f>IF(SB44&lt;&gt;"",HLOOKUP(COUNT($RV44:SB44)+1,$G$4:$EH$9,SC$14,0)*$D44,IF($C44=SC$17,$G$9*$D44,""))</f>
        <v/>
      </c>
      <c r="SD44" s="34" t="str">
        <f>IF(SC44&lt;&gt;"",HLOOKUP(COUNT($RV44:SC44)+1,$G$4:$EH$9,SD$14,0)*$D44,IF($C44=SD$17,$G$9*$D44,""))</f>
        <v/>
      </c>
      <c r="SE44" s="34" t="str">
        <f>IF(SD44&lt;&gt;"",HLOOKUP(COUNT($RV44:SD44)+1,$G$4:$EH$9,SE$14,0)*$D44,IF($C44=SE$17,$G$9*$D44,""))</f>
        <v/>
      </c>
      <c r="SF44" s="34" t="str">
        <f>IF(SE44&lt;&gt;"",HLOOKUP(COUNT($RV44:SE44)+1,$G$4:$EH$9,SF$14,0)*$D44,IF($C44=SF$17,$G$9*$D44,""))</f>
        <v/>
      </c>
      <c r="SG44" s="34" t="str">
        <f>IF(SF44&lt;&gt;"",HLOOKUP(COUNT($RV44:SF44)+1,$G$4:$EH$9,SG$14,0)*$D44,IF($C44=SG$17,$G$9*$D44,""))</f>
        <v/>
      </c>
      <c r="SH44" s="34" t="str">
        <f>IF(SG44&lt;&gt;"",HLOOKUP(COUNT($RV44:SG44)+1,$G$4:$EH$9,SH$14,0)*$D44,IF($C44=SH$17,$G$9*$D44,""))</f>
        <v/>
      </c>
      <c r="SI44" s="34" t="str">
        <f>IF(SH44&lt;&gt;"",HLOOKUP(COUNT($RV44:SH44)+1,$G$4:$EH$9,SI$14,0)*$D44,IF($C44=SI$17,$G$9*$D44,""))</f>
        <v/>
      </c>
      <c r="SJ44" s="34" t="str">
        <f>IF(SI44&lt;&gt;"",HLOOKUP(COUNT($RV44:SI44)+1,$G$4:$EH$9,SJ$14,0)*$D44,IF($C44=SJ$17,$G$9*$D44,""))</f>
        <v/>
      </c>
      <c r="SK44" s="34" t="str">
        <f>IF(SJ44&lt;&gt;"",HLOOKUP(COUNT($RV44:SJ44)+1,$G$4:$EH$9,SK$14,0)*$D44,IF($C44=SK$17,$G$9*$D44,""))</f>
        <v/>
      </c>
      <c r="SL44" s="34" t="str">
        <f>IF(SK44&lt;&gt;"",HLOOKUP(COUNT($RV44:SK44)+1,$G$4:$EH$9,SL$14,0)*$D44,IF($C44=SL$17,$G$9*$D44,""))</f>
        <v/>
      </c>
      <c r="SM44" s="34" t="str">
        <f>IF(SL44&lt;&gt;"",HLOOKUP(COUNT($RV44:SL44)+1,$G$4:$EH$9,SM$14,0)*$D44,IF($C44=SM$17,$G$9*$D44,""))</f>
        <v/>
      </c>
      <c r="SN44" s="34" t="str">
        <f>IF(SM44&lt;&gt;"",HLOOKUP(COUNT($RV44:SM44)+1,$G$4:$EH$9,SN$14,0)*$D44,IF($C44=SN$17,$G$9*$D44,""))</f>
        <v/>
      </c>
      <c r="SO44" s="34" t="str">
        <f>IF(SN44&lt;&gt;"",HLOOKUP(COUNT($RV44:SN44)+1,$G$4:$EH$9,SO$14,0)*$D44,IF($C44=SO$17,$G$9*$D44,""))</f>
        <v/>
      </c>
      <c r="SP44" s="34" t="str">
        <f>IF(SO44&lt;&gt;"",HLOOKUP(COUNT($RV44:SO44)+1,$G$4:$EH$9,SP$14,0)*$D44,IF($C44=SP$17,$G$9*$D44,""))</f>
        <v/>
      </c>
      <c r="SQ44" s="34" t="str">
        <f>IF(SP44&lt;&gt;"",HLOOKUP(COUNT($RV44:SP44)+1,$G$4:$EH$9,SQ$14,0)*$D44,IF($C44=SQ$17,$G$9*$D44,""))</f>
        <v/>
      </c>
      <c r="SR44" s="34" t="str">
        <f>IF(SQ44&lt;&gt;"",HLOOKUP(COUNT($RV44:SQ44)+1,$G$4:$EH$9,SR$14,0)*$D44,IF($C44=SR$17,$G$9*$D44,""))</f>
        <v/>
      </c>
      <c r="SS44" s="34" t="str">
        <f>IF(SR44&lt;&gt;"",HLOOKUP(COUNT($RV44:SR44)+1,$G$4:$EH$9,SS$14,0)*$D44,IF($C44=SS$17,$G$9*$D44,""))</f>
        <v/>
      </c>
      <c r="ST44" s="34" t="str">
        <f>IF(SS44&lt;&gt;"",HLOOKUP(COUNT($RV44:SS44)+1,$G$4:$EH$9,ST$14,0)*$D44,IF($C44=ST$17,$G$9*$D44,""))</f>
        <v/>
      </c>
      <c r="SU44" s="34" t="str">
        <f>IF(ST44&lt;&gt;"",HLOOKUP(COUNT($RV44:ST44)+1,$G$4:$EH$9,SU$14,0)*$D44,IF($C44=SU$17,$G$9*$D44,""))</f>
        <v/>
      </c>
      <c r="SV44" s="34">
        <f>IF(SU44&lt;&gt;"",HLOOKUP(COUNT($RV44:SU44)+1,$G$4:$EH$9,SV$14,0)*$D44,IF($C44=SV$17,$G$9*$D44,""))</f>
        <v>8700</v>
      </c>
      <c r="SW44" s="34">
        <f>IF(SV44&lt;&gt;"",HLOOKUP(COUNT($RV44:SV44)+1,$G$4:$EH$9,SW$14,0)*$D44,IF($C44=SW$17,$G$9*$D44,""))</f>
        <v>0</v>
      </c>
      <c r="SX44" s="34">
        <f>IF(SW44&lt;&gt;"",HLOOKUP(COUNT($RV44:SW44)+1,$G$4:$EH$9,SX$14,0)*$D44,IF($C44=SX$17,$G$9*$D44,""))</f>
        <v>0</v>
      </c>
      <c r="SY44" s="34">
        <f>IF(SX44&lt;&gt;"",HLOOKUP(COUNT($RV44:SX44)+1,$G$4:$EH$9,SY$14,0)*$D44,IF($C44=SY$17,$G$9*$D44,""))</f>
        <v>0</v>
      </c>
      <c r="SZ44" s="34">
        <f>IF(SY44&lt;&gt;"",HLOOKUP(COUNT($RV44:SY44)+1,$G$4:$EH$9,SZ$14,0)*$D44,IF($C44=SZ$17,$G$9*$D44,""))</f>
        <v>0</v>
      </c>
      <c r="TA44" s="34">
        <f>IF(SZ44&lt;&gt;"",HLOOKUP(COUNT($RV44:SZ44)+1,$G$4:$EH$9,TA$14,0)*$D44,IF($C44=TA$17,$G$9*$D44,""))</f>
        <v>0</v>
      </c>
      <c r="TB44" s="34">
        <f>IF(TA44&lt;&gt;"",HLOOKUP(COUNT($RV44:TA44)+1,$G$4:$EH$9,TB$14,0)*$D44,IF($C44=TB$17,$G$9*$D44,""))</f>
        <v>0</v>
      </c>
      <c r="TC44" s="34">
        <f>IF(TB44&lt;&gt;"",HLOOKUP(COUNT($RV44:TB44)+1,$G$4:$EH$9,TC$14,0)*$D44,IF($C44=TC$17,$G$9*$D44,""))</f>
        <v>0</v>
      </c>
      <c r="TD44" s="34">
        <f>IF(TC44&lt;&gt;"",HLOOKUP(COUNT($RV44:TC44)+1,$G$4:$EH$9,TD$14,0)*$D44,IF($C44=TD$17,$G$9*$D44,""))</f>
        <v>0</v>
      </c>
      <c r="TE44" s="34">
        <f>IF(TD44&lt;&gt;"",HLOOKUP(COUNT($RV44:TD44)+1,$G$4:$EH$9,TE$14,0)*$D44,IF($C44=TE$17,$G$9*$D44,""))</f>
        <v>0</v>
      </c>
      <c r="TF44" s="34">
        <f>IF(TE44&lt;&gt;"",HLOOKUP(COUNT($RV44:TE44)+1,$G$4:$EH$9,TF$14,0)*$D44,IF($C44=TF$17,$G$9*$D44,""))</f>
        <v>0</v>
      </c>
      <c r="TG44" s="34">
        <f>IF(TF44&lt;&gt;"",HLOOKUP(COUNT($RV44:TF44)+1,$G$4:$EH$9,TG$14,0)*$D44,IF($C44=TG$17,$G$9*$D44,""))</f>
        <v>0</v>
      </c>
      <c r="TH44" s="34">
        <f>IF(TG44&lt;&gt;"",HLOOKUP(COUNT($RV44:TG44)+1,$G$4:$EH$9,TH$14,0)*$D44,IF($C44=TH$17,$G$9*$D44,""))</f>
        <v>0</v>
      </c>
      <c r="TI44" s="34">
        <f>IF(TH44&lt;&gt;"",HLOOKUP(COUNT($RV44:TH44)+1,$G$4:$EH$9,TI$14,0)*$D44,IF($C44=TI$17,$G$9*$D44,""))</f>
        <v>0</v>
      </c>
      <c r="TJ44" s="34">
        <f>IF(TI44&lt;&gt;"",HLOOKUP(COUNT($RV44:TI44)+1,$G$4:$EH$9,TJ$14,0)*$D44,IF($C44=TJ$17,$G$9*$D44,""))</f>
        <v>0</v>
      </c>
      <c r="TK44" s="34">
        <f>IF(TJ44&lt;&gt;"",HLOOKUP(COUNT($RV44:TJ44)+1,$G$4:$EH$9,TK$14,0)*$D44,IF($C44=TK$17,$G$9*$D44,""))</f>
        <v>0</v>
      </c>
      <c r="TL44" s="34">
        <f>IF(TK44&lt;&gt;"",HLOOKUP(COUNT($RV44:TK44)+1,$G$4:$EH$9,TL$14,0)*$D44,IF($C44=TL$17,$G$9*$D44,""))</f>
        <v>0</v>
      </c>
      <c r="TM44" s="34">
        <f>IF(TL44&lt;&gt;"",HLOOKUP(COUNT($RV44:TL44)+1,$G$4:$EH$9,TM$14,0)*$D44,IF($C44=TM$17,$G$9*$D44,""))</f>
        <v>0</v>
      </c>
      <c r="TN44" s="34">
        <f>IF(TM44&lt;&gt;"",HLOOKUP(COUNT($RV44:TM44)+1,$G$4:$EH$9,TN$14,0)*$D44,IF($C44=TN$17,$G$9*$D44,""))</f>
        <v>0</v>
      </c>
      <c r="TO44" s="34">
        <f>IF(TN44&lt;&gt;"",HLOOKUP(COUNT($RV44:TN44)+1,$G$4:$EH$9,TO$14,0)*$D44,IF($C44=TO$17,$G$9*$D44,""))</f>
        <v>0</v>
      </c>
      <c r="TP44" s="34">
        <f>IF(TO44&lt;&gt;"",HLOOKUP(COUNT($RV44:TO44)+1,$G$4:$EH$9,TP$14,0)*$D44,IF($C44=TP$17,$G$9*$D44,""))</f>
        <v>0</v>
      </c>
      <c r="TQ44" s="34">
        <f>IF(TP44&lt;&gt;"",HLOOKUP(COUNT($RV44:TP44)+1,$G$4:$EH$9,TQ$14,0)*$D44,IF($C44=TQ$17,$G$9*$D44,""))</f>
        <v>0</v>
      </c>
      <c r="TR44" s="34">
        <f>IF(TQ44&lt;&gt;"",HLOOKUP(COUNT($RV44:TQ44)+1,$G$4:$EH$9,TR$14,0)*$D44,IF($C44=TR$17,$G$9*$D44,""))</f>
        <v>0</v>
      </c>
      <c r="TS44" s="34">
        <f>IF(TR44&lt;&gt;"",HLOOKUP(COUNT($RV44:TR44)+1,$G$4:$EH$9,TS$14,0)*$D44,IF($C44=TS$17,$G$9*$D44,""))</f>
        <v>0</v>
      </c>
      <c r="TT44" s="34">
        <f>IF(TS44&lt;&gt;"",HLOOKUP(COUNT($RV44:TS44)+1,$G$4:$EH$9,TT$14,0)*$D44,IF($C44=TT$17,$G$9*$D44,""))</f>
        <v>0</v>
      </c>
      <c r="TU44" s="34">
        <f>IF(TT44&lt;&gt;"",HLOOKUP(COUNT($RV44:TT44)+1,$G$4:$EH$9,TU$14,0)*$D44,IF($C44=TU$17,$G$9*$D44,""))</f>
        <v>0</v>
      </c>
      <c r="TV44" s="34">
        <f>IF(TU44&lt;&gt;"",HLOOKUP(COUNT($RV44:TU44)+1,$G$4:$EH$9,TV$14,0)*$D44,IF($C44=TV$17,$G$9*$D44,""))</f>
        <v>0</v>
      </c>
      <c r="TW44" s="34">
        <f>IF(TV44&lt;&gt;"",HLOOKUP(COUNT($RV44:TV44)+1,$G$4:$EH$9,TW$14,0)*$D44,IF($C44=TW$17,$G$9*$D44,""))</f>
        <v>0</v>
      </c>
      <c r="TX44" s="34">
        <f>IF(TW44&lt;&gt;"",HLOOKUP(COUNT($RV44:TW44)+1,$G$4:$EH$9,TX$14,0)*$D44,IF($C44=TX$17,$G$9*$D44,""))</f>
        <v>0</v>
      </c>
      <c r="TY44" s="34">
        <f>IF(TX44&lt;&gt;"",HLOOKUP(COUNT($RV44:TX44)+1,$G$4:$EH$9,TY$14,0)*$D44,IF($C44=TY$17,$G$9*$D44,""))</f>
        <v>0</v>
      </c>
      <c r="TZ44" s="34">
        <f>IF(TY44&lt;&gt;"",HLOOKUP(COUNT($RV44:TY44)+1,$G$4:$EH$9,TZ$14,0)*$D44,IF($C44=TZ$17,$G$9*$D44,""))</f>
        <v>0</v>
      </c>
      <c r="UA44" s="34">
        <f>IF(TZ44&lt;&gt;"",HLOOKUP(COUNT($RV44:TZ44)+1,$G$4:$EH$9,UA$14,0)*$D44,IF($C44=UA$17,$G$9*$D44,""))</f>
        <v>0</v>
      </c>
      <c r="UB44" s="34">
        <f>IF(UA44&lt;&gt;"",HLOOKUP(COUNT($RV44:UA44)+1,$G$4:$EH$9,UB$14,0)*$D44,IF($C44=UB$17,$G$9*$D44,""))</f>
        <v>0</v>
      </c>
      <c r="UC44" s="34">
        <f>IF(UB44&lt;&gt;"",HLOOKUP(COUNT($RV44:UB44)+1,$G$4:$EH$9,UC$14,0)*$D44,IF($C44=UC$17,$G$9*$D44,""))</f>
        <v>0</v>
      </c>
      <c r="UD44" s="34">
        <f>IF(UC44&lt;&gt;"",HLOOKUP(COUNT($RV44:UC44)+1,$G$4:$EH$9,UD$14,0)*$D44,IF($C44=UD$17,$G$9*$D44,""))</f>
        <v>0</v>
      </c>
      <c r="UE44" s="34">
        <f>IF(UD44&lt;&gt;"",HLOOKUP(COUNT($RV44:UD44)+1,$G$4:$EH$9,UE$14,0)*$D44,IF($C44=UE$17,$G$9*$D44,""))</f>
        <v>0</v>
      </c>
      <c r="UF44" s="34">
        <f>IF(UE44&lt;&gt;"",HLOOKUP(COUNT($RV44:UE44)+1,$G$4:$EH$9,UF$14,0)*$D44,IF($C44=UF$17,$G$9*$D44,""))</f>
        <v>0</v>
      </c>
      <c r="UG44" s="34">
        <f>IF(UF44&lt;&gt;"",HLOOKUP(COUNT($RV44:UF44)+1,$G$4:$EH$9,UG$14,0)*$D44,IF($C44=UG$17,$G$9*$D44,""))</f>
        <v>0</v>
      </c>
      <c r="UH44" s="34">
        <f>IF(UG44&lt;&gt;"",HLOOKUP(COUNT($RV44:UG44)+1,$G$4:$EH$9,UH$14,0)*$D44,IF($C44=UH$17,$G$9*$D44,""))</f>
        <v>0</v>
      </c>
      <c r="UI44" s="34">
        <f>IF(UH44&lt;&gt;"",HLOOKUP(COUNT($RV44:UH44)+1,$G$4:$EH$9,UI$14,0)*$D44,IF($C44=UI$17,$G$9*$D44,""))</f>
        <v>0</v>
      </c>
      <c r="UJ44" s="34">
        <f>IF(UI44&lt;&gt;"",HLOOKUP(COUNT($RV44:UI44)+1,$G$4:$EH$9,UJ$14,0)*$D44,IF($C44=UJ$17,$G$9*$D44,""))</f>
        <v>0</v>
      </c>
      <c r="UK44" s="34">
        <f>IF(UJ44&lt;&gt;"",HLOOKUP(COUNT($RV44:UJ44)+1,$G$4:$EH$9,UK$14,0)*$D44,IF($C44=UK$17,$G$9*$D44,""))</f>
        <v>0</v>
      </c>
      <c r="UL44" s="34">
        <f>IF(UK44&lt;&gt;"",HLOOKUP(COUNT($RV44:UK44)+1,$G$4:$EH$9,UL$14,0)*$D44,IF($C44=UL$17,$G$9*$D44,""))</f>
        <v>0</v>
      </c>
      <c r="UM44" s="34">
        <f>IF(UL44&lt;&gt;"",HLOOKUP(COUNT($RV44:UL44)+1,$G$4:$EH$9,UM$14,0)*$D44,IF($C44=UM$17,$G$9*$D44,""))</f>
        <v>0</v>
      </c>
      <c r="UN44" s="34">
        <f>IF(UM44&lt;&gt;"",HLOOKUP(COUNT($RV44:UM44)+1,$G$4:$EH$9,UN$14,0)*$D44,IF($C44=UN$17,$G$9*$D44,""))</f>
        <v>0</v>
      </c>
      <c r="UO44" s="34">
        <f>IF(UN44&lt;&gt;"",HLOOKUP(COUNT($RV44:UN44)+1,$G$4:$EH$9,UO$14,0)*$D44,IF($C44=UO$17,$G$9*$D44,""))</f>
        <v>0</v>
      </c>
      <c r="UP44" s="34">
        <f>IF(UO44&lt;&gt;"",HLOOKUP(COUNT($RV44:UO44)+1,$G$4:$EH$9,UP$14,0)*$D44,IF($C44=UP$17,$G$9*$D44,""))</f>
        <v>0</v>
      </c>
      <c r="UQ44" s="34">
        <f>IF(UP44&lt;&gt;"",HLOOKUP(COUNT($RV44:UP44)+1,$G$4:$EH$9,UQ$14,0)*$D44,IF($C44=UQ$17,$G$9*$D44,""))</f>
        <v>0</v>
      </c>
      <c r="UR44" s="34">
        <f>IF(UQ44&lt;&gt;"",HLOOKUP(COUNT($RV44:UQ44)+1,$G$4:$EH$9,UR$14,0)*$D44,IF($C44=UR$17,$G$9*$D44,""))</f>
        <v>0</v>
      </c>
      <c r="US44" s="34">
        <f>IF(UR44&lt;&gt;"",HLOOKUP(COUNT($RV44:UR44)+1,$G$4:$EH$9,US$14,0)*$D44,IF($C44=US$17,$G$9*$D44,""))</f>
        <v>0</v>
      </c>
      <c r="UT44" s="34">
        <f>IF(US44&lt;&gt;"",HLOOKUP(COUNT($RV44:US44)+1,$G$4:$EH$9,UT$14,0)*$D44,IF($C44=UT$17,$G$9*$D44,""))</f>
        <v>0</v>
      </c>
      <c r="UU44" s="34">
        <f>IF(UT44&lt;&gt;"",HLOOKUP(COUNT($RV44:UT44)+1,$G$4:$EH$9,UU$14,0)*$D44,IF($C44=UU$17,$G$9*$D44,""))</f>
        <v>0</v>
      </c>
      <c r="UV44" s="34">
        <f>IF(UU44&lt;&gt;"",HLOOKUP(COUNT($RV44:UU44)+1,$G$4:$EH$9,UV$14,0)*$D44,IF($C44=UV$17,$G$9*$D44,""))</f>
        <v>0</v>
      </c>
      <c r="UW44" s="34">
        <f>IF(UV44&lt;&gt;"",HLOOKUP(COUNT($RV44:UV44)+1,$G$4:$EH$9,UW$14,0)*$D44,IF($C44=UW$17,$G$9*$D44,""))</f>
        <v>0</v>
      </c>
      <c r="UX44" s="34">
        <f>IF(UW44&lt;&gt;"",HLOOKUP(COUNT($RV44:UW44)+1,$G$4:$EH$9,UX$14,0)*$D44,IF($C44=UX$17,$G$9*$D44,""))</f>
        <v>0</v>
      </c>
      <c r="UY44" s="34">
        <f>IF(UX44&lt;&gt;"",HLOOKUP(COUNT($RV44:UX44)+1,$G$4:$EH$9,UY$14,0)*$D44,IF($C44=UY$17,$G$9*$D44,""))</f>
        <v>0</v>
      </c>
      <c r="UZ44" s="34">
        <f>IF(UY44&lt;&gt;"",HLOOKUP(COUNT($RV44:UY44)+1,$G$4:$EH$9,UZ$14,0)*$D44,IF($C44=UZ$17,$G$9*$D44,""))</f>
        <v>0</v>
      </c>
      <c r="VA44" s="34">
        <f>IF(UZ44&lt;&gt;"",HLOOKUP(COUNT($RV44:UZ44)+1,$G$4:$EH$9,VA$14,0)*$D44,IF($C44=VA$17,$G$9*$D44,""))</f>
        <v>0</v>
      </c>
      <c r="VB44" s="34">
        <f>IF(VA44&lt;&gt;"",HLOOKUP(COUNT($RV44:VA44)+1,$G$4:$EH$9,VB$14,0)*$D44,IF($C44=VB$17,$G$9*$D44,""))</f>
        <v>0</v>
      </c>
      <c r="VC44" s="34">
        <f>IF(VB44&lt;&gt;"",HLOOKUP(COUNT($RV44:VB44)+1,$G$4:$EH$9,VC$14,0)*$D44,IF($C44=VC$17,$G$9*$D44,""))</f>
        <v>0</v>
      </c>
      <c r="VD44" s="34">
        <f>IF(VC44&lt;&gt;"",HLOOKUP(COUNT($RV44:VC44)+1,$G$4:$EH$9,VD$14,0)*$D44,IF($C44=VD$17,$G$9*$D44,""))</f>
        <v>0</v>
      </c>
      <c r="VE44" s="34">
        <f>IF(VD44&lt;&gt;"",HLOOKUP(COUNT($RV44:VD44)+1,$G$4:$EH$9,VE$14,0)*$D44,IF($C44=VE$17,$G$9*$D44,""))</f>
        <v>0</v>
      </c>
      <c r="VF44" s="34">
        <f>IF(VE44&lt;&gt;"",HLOOKUP(COUNT($RV44:VE44)+1,$G$4:$EH$9,VF$14,0)*$D44,IF($C44=VF$17,$G$9*$D44,""))</f>
        <v>0</v>
      </c>
      <c r="VG44" s="34">
        <f>IF(VF44&lt;&gt;"",HLOOKUP(COUNT($RV44:VF44)+1,$G$4:$EH$9,VG$14,0)*$D44,IF($C44=VG$17,$G$9*$D44,""))</f>
        <v>0</v>
      </c>
      <c r="VH44" s="34">
        <f>IF(VG44&lt;&gt;"",HLOOKUP(COUNT($RV44:VG44)+1,$G$4:$EH$9,VH$14,0)*$D44,IF($C44=VH$17,$G$9*$D44,""))</f>
        <v>0</v>
      </c>
      <c r="VI44" s="34">
        <f>IF(VH44&lt;&gt;"",HLOOKUP(COUNT($RV44:VH44)+1,$G$4:$EH$9,VI$14,0)*$D44,IF($C44=VI$17,$G$9*$D44,""))</f>
        <v>0</v>
      </c>
      <c r="VJ44" s="34">
        <f>IF(VI44&lt;&gt;"",HLOOKUP(COUNT($RV44:VI44)+1,$G$4:$EH$9,VJ$14,0)*$D44,IF($C44=VJ$17,$G$9*$D44,""))</f>
        <v>0</v>
      </c>
      <c r="VK44" s="34">
        <f>IF(VJ44&lt;&gt;"",HLOOKUP(COUNT($RV44:VJ44)+1,$G$4:$EH$9,VK$14,0)*$D44,IF($C44=VK$17,$G$9*$D44,""))</f>
        <v>0</v>
      </c>
      <c r="VL44" s="34">
        <f>IF(VK44&lt;&gt;"",HLOOKUP(COUNT($RV44:VK44)+1,$G$4:$EH$9,VL$14,0)*$D44,IF($C44=VL$17,$G$9*$D44,""))</f>
        <v>0</v>
      </c>
      <c r="VM44" s="34">
        <f>IF(VL44&lt;&gt;"",HLOOKUP(COUNT($RV44:VL44)+1,$G$4:$EH$9,VM$14,0)*$D44,IF($C44=VM$17,$G$9*$D44,""))</f>
        <v>0</v>
      </c>
      <c r="VN44" s="34">
        <f>IF(VM44&lt;&gt;"",HLOOKUP(COUNT($RV44:VM44)+1,$G$4:$EH$9,VN$14,0)*$D44,IF($C44=VN$17,$G$9*$D44,""))</f>
        <v>0</v>
      </c>
      <c r="VO44" s="34">
        <f>IF(VN44&lt;&gt;"",HLOOKUP(COUNT($RV44:VN44)+1,$G$4:$EH$9,VO$14,0)*$D44,IF($C44=VO$17,$G$9*$D44,""))</f>
        <v>0</v>
      </c>
      <c r="VP44" s="34">
        <f>IF(VO44&lt;&gt;"",HLOOKUP(COUNT($RV44:VO44)+1,$G$4:$EH$9,VP$14,0)*$D44,IF($C44=VP$17,$G$9*$D44,""))</f>
        <v>0</v>
      </c>
      <c r="VQ44" s="34">
        <f>IF(VP44&lt;&gt;"",HLOOKUP(COUNT($RV44:VP44)+1,$G$4:$EH$9,VQ$14,0)*$D44,IF($C44=VQ$17,$G$9*$D44,""))</f>
        <v>0</v>
      </c>
      <c r="VR44" s="34">
        <f>IF(VQ44&lt;&gt;"",HLOOKUP(COUNT($RV44:VQ44)+1,$G$4:$EH$9,VR$14,0)*$D44,IF($C44=VR$17,$G$9*$D44,""))</f>
        <v>0</v>
      </c>
      <c r="VS44" s="34">
        <f>IF(VR44&lt;&gt;"",HLOOKUP(COUNT($RV44:VR44)+1,$G$4:$EH$9,VS$14,0)*$D44,IF($C44=VS$17,$G$9*$D44,""))</f>
        <v>0</v>
      </c>
      <c r="VT44" s="34">
        <f>IF(VS44&lt;&gt;"",HLOOKUP(COUNT($RV44:VS44)+1,$G$4:$EH$9,VT$14,0)*$D44,IF($C44=VT$17,$G$9*$D44,""))</f>
        <v>0</v>
      </c>
      <c r="VU44" s="34">
        <f>IF(VT44&lt;&gt;"",HLOOKUP(COUNT($RV44:VT44)+1,$G$4:$EH$9,VU$14,0)*$D44,IF($C44=VU$17,$G$9*$D44,""))</f>
        <v>0</v>
      </c>
      <c r="VV44" s="34">
        <f>IF(VU44&lt;&gt;"",HLOOKUP(COUNT($RV44:VU44)+1,$G$4:$EH$9,VV$14,0)*$D44,IF($C44=VV$17,$G$9*$D44,""))</f>
        <v>0</v>
      </c>
      <c r="VW44" s="34">
        <f>IF(VV44&lt;&gt;"",HLOOKUP(COUNT($RV44:VV44)+1,$G$4:$EH$9,VW$14,0)*$D44,IF($C44=VW$17,$G$9*$D44,""))</f>
        <v>0</v>
      </c>
      <c r="VX44" s="34">
        <f>IF(VW44&lt;&gt;"",HLOOKUP(COUNT($RV44:VW44)+1,$G$4:$EH$9,VX$14,0)*$D44,IF($C44=VX$17,$G$9*$D44,""))</f>
        <v>0</v>
      </c>
      <c r="VY44" s="34">
        <f>IF(VX44&lt;&gt;"",HLOOKUP(COUNT($RV44:VX44)+1,$G$4:$EH$9,VY$14,0)*$D44,IF($C44=VY$17,$G$9*$D44,""))</f>
        <v>0</v>
      </c>
      <c r="VZ44" s="34">
        <f>IF(VY44&lt;&gt;"",HLOOKUP(COUNT($RV44:VY44)+1,$G$4:$EH$9,VZ$14,0)*$D44,IF($C44=VZ$17,$G$9*$D44,""))</f>
        <v>0</v>
      </c>
      <c r="WA44" s="34">
        <f>IF(VZ44&lt;&gt;"",HLOOKUP(COUNT($RV44:VZ44)+1,$G$4:$EH$9,WA$14,0)*$D44,IF($C44=WA$17,$G$9*$D44,""))</f>
        <v>0</v>
      </c>
      <c r="WB44" s="34">
        <f>IF(WA44&lt;&gt;"",HLOOKUP(COUNT($RV44:WA44)+1,$G$4:$EH$9,WB$14,0)*$D44,IF($C44=WB$17,$G$9*$D44,""))</f>
        <v>0</v>
      </c>
      <c r="WC44" s="34">
        <f>IF(WB44&lt;&gt;"",HLOOKUP(COUNT($RV44:WB44)+1,$G$4:$EH$9,WC$14,0)*$D44,IF($C44=WC$17,$G$9*$D44,""))</f>
        <v>0</v>
      </c>
      <c r="WD44" s="34">
        <f>IF(WC44&lt;&gt;"",HLOOKUP(COUNT($RV44:WC44)+1,$G$4:$EH$9,WD$14,0)*$D44,IF($C44=WD$17,$G$9*$D44,""))</f>
        <v>0</v>
      </c>
      <c r="WE44" s="34">
        <f>IF(WD44&lt;&gt;"",HLOOKUP(COUNT($RV44:WD44)+1,$G$4:$EH$9,WE$14,0)*$D44,IF($C44=WE$17,$G$9*$D44,""))</f>
        <v>0</v>
      </c>
      <c r="WF44" s="34">
        <f>IF(WE44&lt;&gt;"",HLOOKUP(COUNT($RV44:WE44)+1,$G$4:$EH$9,WF$14,0)*$D44,IF($C44=WF$17,$G$9*$D44,""))</f>
        <v>0</v>
      </c>
      <c r="WG44" s="34">
        <f>IF(WF44&lt;&gt;"",HLOOKUP(COUNT($RV44:WF44)+1,$G$4:$EH$9,WG$14,0)*$D44,IF($C44=WG$17,$G$9*$D44,""))</f>
        <v>0</v>
      </c>
      <c r="WH44" s="34">
        <f>IF(WG44&lt;&gt;"",HLOOKUP(COUNT($RV44:WG44)+1,$G$4:$EH$9,WH$14,0)*$D44,IF($C44=WH$17,$G$9*$D44,""))</f>
        <v>0</v>
      </c>
      <c r="WI44" s="34">
        <f>IF(WH44&lt;&gt;"",HLOOKUP(COUNT($RV44:WH44)+1,$G$4:$EH$9,WI$14,0)*$D44,IF($C44=WI$17,$G$9*$D44,""))</f>
        <v>0</v>
      </c>
      <c r="WJ44" s="34">
        <f>IF(WI44&lt;&gt;"",HLOOKUP(COUNT($RV44:WI44)+1,$G$4:$EH$9,WJ$14,0)*$D44,IF($C44=WJ$17,$G$9*$D44,""))</f>
        <v>0</v>
      </c>
      <c r="WK44" s="34">
        <f>IF(WJ44&lt;&gt;"",HLOOKUP(COUNT($RV44:WJ44)+1,$G$4:$EH$9,WK$14,0)*$D44,IF($C44=WK$17,$G$9*$D44,""))</f>
        <v>0</v>
      </c>
      <c r="WL44" s="34">
        <f>IF(WK44&lt;&gt;"",HLOOKUP(COUNT($RV44:WK44)+1,$G$4:$EH$9,WL$14,0)*$D44,IF($C44=WL$17,$G$9*$D44,""))</f>
        <v>0</v>
      </c>
    </row>
    <row r="45" spans="1:610" ht="15" x14ac:dyDescent="0.2">
      <c r="A45" s="25">
        <f t="shared" si="910"/>
        <v>3</v>
      </c>
      <c r="B45" s="25" t="s">
        <v>81</v>
      </c>
      <c r="C45" s="62">
        <f t="shared" si="908"/>
        <v>27</v>
      </c>
      <c r="D45" s="30">
        <f>VLOOKUP(B45,Premissas!$R$8:$AD$18,(Histograma!A45+1),0)</f>
        <v>3</v>
      </c>
      <c r="G45" s="34" t="str">
        <f>IF(F45&lt;&gt;"",HLOOKUP(COUNT($F45:F45)+1,$G$4:$EH$8,G$14,0)*$D45,IF($C45=G$17,$G$5*$D45,""))</f>
        <v/>
      </c>
      <c r="H45" s="34" t="str">
        <f>IF(G45&lt;&gt;"",HLOOKUP(COUNT($F45:G45)+1,$G$4:$EH$8,H$14,0)*$D45,IF($C45=H$17,$G$5*$D45,""))</f>
        <v/>
      </c>
      <c r="I45" s="34" t="str">
        <f>IF(H45&lt;&gt;"",HLOOKUP(COUNT($F45:H45)+1,$G$4:$EH$8,I$14,0)*$D45,IF($C45=I$17,$G$5*$D45,""))</f>
        <v/>
      </c>
      <c r="J45" s="34" t="str">
        <f>IF(I45&lt;&gt;"",HLOOKUP(COUNT($F45:I45)+1,$G$4:$EH$8,J$14,0)*$D45,IF($C45=J$17,$G$5*$D45,""))</f>
        <v/>
      </c>
      <c r="K45" s="34" t="str">
        <f>IF(J45&lt;&gt;"",HLOOKUP(COUNT($F45:J45)+1,$G$4:$EH$8,K$14,0)*$D45,IF($C45=K$17,$G$5*$D45,""))</f>
        <v/>
      </c>
      <c r="L45" s="34" t="str">
        <f>IF(K45&lt;&gt;"",HLOOKUP(COUNT($F45:K45)+1,$G$4:$EH$8,L$14,0)*$D45,IF($C45=L$17,$G$5*$D45,""))</f>
        <v/>
      </c>
      <c r="M45" s="34" t="str">
        <f>IF(L45&lt;&gt;"",HLOOKUP(COUNT($F45:L45)+1,$G$4:$EH$8,M$14,0)*$D45,IF($C45=M$17,$G$5*$D45,""))</f>
        <v/>
      </c>
      <c r="N45" s="34" t="str">
        <f>IF(M45&lt;&gt;"",HLOOKUP(COUNT($F45:M45)+1,$G$4:$EH$8,N$14,0)*$D45,IF($C45=N$17,$G$5*$D45,""))</f>
        <v/>
      </c>
      <c r="O45" s="34" t="str">
        <f>IF(N45&lt;&gt;"",HLOOKUP(COUNT($F45:N45)+1,$G$4:$EH$8,O$14,0)*$D45,IF($C45=O$17,$G$5*$D45,""))</f>
        <v/>
      </c>
      <c r="P45" s="34" t="str">
        <f>IF(O45&lt;&gt;"",HLOOKUP(COUNT($F45:O45)+1,$G$4:$EH$8,P$14,0)*$D45,IF($C45=P$17,$G$5*$D45,""))</f>
        <v/>
      </c>
      <c r="Q45" s="34" t="str">
        <f>IF(P45&lt;&gt;"",HLOOKUP(COUNT($F45:P45)+1,$G$4:$EH$8,Q$14,0)*$D45,IF($C45=Q$17,$G$5*$D45,""))</f>
        <v/>
      </c>
      <c r="R45" s="34" t="str">
        <f>IF(Q45&lt;&gt;"",HLOOKUP(COUNT($F45:Q45)+1,$G$4:$EH$8,R$14,0)*$D45,IF($C45=R$17,$G$5*$D45,""))</f>
        <v/>
      </c>
      <c r="S45" s="34" t="str">
        <f>IF(R45&lt;&gt;"",HLOOKUP(COUNT($F45:R45)+1,$G$4:$EH$8,S$14,0)*$D45,IF($C45=S$17,$G$5*$D45,""))</f>
        <v/>
      </c>
      <c r="T45" s="34" t="str">
        <f>IF(S45&lt;&gt;"",HLOOKUP(COUNT($F45:S45)+1,$G$4:$EH$8,T$14,0)*$D45,IF($C45=T$17,$G$5*$D45,""))</f>
        <v/>
      </c>
      <c r="U45" s="34" t="str">
        <f>IF(T45&lt;&gt;"",HLOOKUP(COUNT($F45:T45)+1,$G$4:$EH$8,U$14,0)*$D45,IF($C45=U$17,$G$5*$D45,""))</f>
        <v/>
      </c>
      <c r="V45" s="34" t="str">
        <f>IF(U45&lt;&gt;"",HLOOKUP(COUNT($F45:U45)+1,$G$4:$EH$8,V$14,0)*$D45,IF($C45=V$17,$G$5*$D45,""))</f>
        <v/>
      </c>
      <c r="W45" s="34" t="str">
        <f>IF(V45&lt;&gt;"",HLOOKUP(COUNT($F45:V45)+1,$G$4:$EH$8,W$14,0)*$D45,IF($C45=W$17,$G$5*$D45,""))</f>
        <v/>
      </c>
      <c r="X45" s="34" t="str">
        <f>IF(W45&lt;&gt;"",HLOOKUP(COUNT($F45:W45)+1,$G$4:$EH$8,X$14,0)*$D45,IF($C45=X$17,$G$5*$D45,""))</f>
        <v/>
      </c>
      <c r="Y45" s="34" t="str">
        <f>IF(X45&lt;&gt;"",HLOOKUP(COUNT($F45:X45)+1,$G$4:$EH$8,Y$14,0)*$D45,IF($C45=Y$17,$G$5*$D45,""))</f>
        <v/>
      </c>
      <c r="Z45" s="34" t="str">
        <f>IF(Y45&lt;&gt;"",HLOOKUP(COUNT($F45:Y45)+1,$G$4:$EH$8,Z$14,0)*$D45,IF($C45=Z$17,$G$5*$D45,""))</f>
        <v/>
      </c>
      <c r="AA45" s="34" t="str">
        <f>IF(Z45&lt;&gt;"",HLOOKUP(COUNT($F45:Z45)+1,$G$4:$EH$8,AA$14,0)*$D45,IF($C45=AA$17,$G$5*$D45,""))</f>
        <v/>
      </c>
      <c r="AB45" s="34" t="str">
        <f>IF(AA45&lt;&gt;"",HLOOKUP(COUNT($F45:AA45)+1,$G$4:$EH$8,AB$14,0)*$D45,IF($C45=AB$17,$G$5*$D45,""))</f>
        <v/>
      </c>
      <c r="AC45" s="34" t="str">
        <f>IF(AB45&lt;&gt;"",HLOOKUP(COUNT($F45:AB45)+1,$G$4:$EH$8,AC$14,0)*$D45,IF($C45=AC$17,$G$5*$D45,""))</f>
        <v/>
      </c>
      <c r="AD45" s="34" t="str">
        <f>IF(AC45&lt;&gt;"",HLOOKUP(COUNT($F45:AC45)+1,$G$4:$EH$8,AD$14,0)*$D45,IF($C45=AD$17,$G$5*$D45,""))</f>
        <v/>
      </c>
      <c r="AE45" s="34" t="str">
        <f>IF(AD45&lt;&gt;"",HLOOKUP(COUNT($F45:AD45)+1,$G$4:$EH$8,AE$14,0)*$D45,IF($C45=AE$17,$G$5*$D45,""))</f>
        <v/>
      </c>
      <c r="AF45" s="34" t="str">
        <f>IF(AE45&lt;&gt;"",HLOOKUP(COUNT($F45:AE45)+1,$G$4:$EH$8,AF$14,0)*$D45,IF($C45=AF$17,$G$5*$D45,""))</f>
        <v/>
      </c>
      <c r="AG45" s="34">
        <f>IF(AF45&lt;&gt;"",HLOOKUP(COUNT($F45:AF45)+1,$G$4:$EH$8,AG$14,0)*$D45,IF($C45=AG$17,$G$5*$D45,""))</f>
        <v>0</v>
      </c>
      <c r="AH45" s="34">
        <f>IF(AG45&lt;&gt;"",HLOOKUP(COUNT($F45:AG45)+1,$G$4:$EH$8,AH$14,0)*$D45,IF($C45=AH$17,$G$5*$D45,""))</f>
        <v>0</v>
      </c>
      <c r="AI45" s="34" t="e">
        <f>IF(AH45&lt;&gt;"",HLOOKUP(COUNT($F45:AH45)+1,$G$4:$EH$8,AI$14,0)*$D45,IF($C45=AI$17,$G$5*$D45,""))</f>
        <v>#VALUE!</v>
      </c>
      <c r="AJ45" s="34" t="e">
        <f>IF(AI45&lt;&gt;"",HLOOKUP(COUNT($F45:AI45)+1,$G$4:$EH$8,AJ$14,0)*$D45,IF($C45=AJ$17,$G$5*$D45,""))</f>
        <v>#VALUE!</v>
      </c>
      <c r="AK45" s="34" t="e">
        <f>IF(AJ45&lt;&gt;"",HLOOKUP(COUNT($F45:AJ45)+1,$G$4:$EH$8,AK$14,0)*$D45,IF($C45=AK$17,$G$5*$D45,""))</f>
        <v>#VALUE!</v>
      </c>
      <c r="AL45" s="34" t="e">
        <f>IF(AK45&lt;&gt;"",HLOOKUP(COUNT($F45:AK45)+1,$G$4:$EH$8,AL$14,0)*$D45,IF($C45=AL$17,$G$5*$D45,""))</f>
        <v>#VALUE!</v>
      </c>
      <c r="AM45" s="34" t="e">
        <f>IF(AL45&lt;&gt;"",HLOOKUP(COUNT($F45:AL45)+1,$G$4:$EH$8,AM$14,0)*$D45,IF($C45=AM$17,$G$5*$D45,""))</f>
        <v>#VALUE!</v>
      </c>
      <c r="AN45" s="34" t="e">
        <f>IF(AM45&lt;&gt;"",HLOOKUP(COUNT($F45:AM45)+1,$G$4:$EH$8,AN$14,0)*$D45,IF($C45=AN$17,$G$5*$D45,""))</f>
        <v>#VALUE!</v>
      </c>
      <c r="AO45" s="34" t="e">
        <f>IF(AN45&lt;&gt;"",HLOOKUP(COUNT($F45:AN45)+1,$G$4:$EH$8,AO$14,0)*$D45,IF($C45=AO$17,$G$5*$D45,""))</f>
        <v>#VALUE!</v>
      </c>
      <c r="AP45" s="34" t="e">
        <f>IF(AO45&lt;&gt;"",HLOOKUP(COUNT($F45:AO45)+1,$G$4:$EH$8,AP$14,0)*$D45,IF($C45=AP$17,$G$5*$D45,""))</f>
        <v>#VALUE!</v>
      </c>
      <c r="AQ45" s="34" t="e">
        <f>IF(AP45&lt;&gt;"",HLOOKUP(COUNT($F45:AP45)+1,$G$4:$EH$8,AQ$14,0)*$D45,IF($C45=AQ$17,$G$5*$D45,""))</f>
        <v>#VALUE!</v>
      </c>
      <c r="AR45" s="34" t="e">
        <f>IF(AQ45&lt;&gt;"",HLOOKUP(COUNT($F45:AQ45)+1,$G$4:$EH$8,AR$14,0)*$D45,IF($C45=AR$17,$G$5*$D45,""))</f>
        <v>#VALUE!</v>
      </c>
      <c r="AS45" s="34" t="e">
        <f>IF(AR45&lt;&gt;"",HLOOKUP(COUNT($F45:AR45)+1,$G$4:$EH$8,AS$14,0)*$D45,IF($C45=AS$17,$G$5*$D45,""))</f>
        <v>#VALUE!</v>
      </c>
      <c r="AT45" s="34" t="e">
        <f>IF(AS45&lt;&gt;"",HLOOKUP(COUNT($F45:AS45)+1,$G$4:$EH$8,AT$14,0)*$D45,IF($C45=AT$17,$G$5*$D45,""))</f>
        <v>#VALUE!</v>
      </c>
      <c r="AU45" s="34" t="e">
        <f>IF(AT45&lt;&gt;"",HLOOKUP(COUNT($F45:AT45)+1,$G$4:$EH$8,AU$14,0)*$D45,IF($C45=AU$17,$G$5*$D45,""))</f>
        <v>#VALUE!</v>
      </c>
      <c r="AV45" s="34" t="e">
        <f>IF(AU45&lt;&gt;"",HLOOKUP(COUNT($F45:AU45)+1,$G$4:$EH$8,AV$14,0)*$D45,IF($C45=AV$17,$G$5*$D45,""))</f>
        <v>#VALUE!</v>
      </c>
      <c r="AW45" s="34" t="e">
        <f>IF(AV45&lt;&gt;"",HLOOKUP(COUNT($F45:AV45)+1,$G$4:$EH$8,AW$14,0)*$D45,IF($C45=AW$17,$G$5*$D45,""))</f>
        <v>#VALUE!</v>
      </c>
      <c r="AX45" s="34" t="e">
        <f>IF(AW45&lt;&gt;"",HLOOKUP(COUNT($F45:AW45)+1,$G$4:$EH$8,AX$14,0)*$D45,IF($C45=AX$17,$G$5*$D45,""))</f>
        <v>#VALUE!</v>
      </c>
      <c r="AY45" s="34" t="e">
        <f>IF(AX45&lt;&gt;"",HLOOKUP(COUNT($F45:AX45)+1,$G$4:$EH$8,AY$14,0)*$D45,IF($C45=AY$17,$G$5*$D45,""))</f>
        <v>#VALUE!</v>
      </c>
      <c r="AZ45" s="34" t="e">
        <f>IF(AY45&lt;&gt;"",HLOOKUP(COUNT($F45:AY45)+1,$G$4:$EH$8,AZ$14,0)*$D45,IF($C45=AZ$17,$G$5*$D45,""))</f>
        <v>#VALUE!</v>
      </c>
      <c r="BA45" s="34" t="e">
        <f>IF(AZ45&lt;&gt;"",HLOOKUP(COUNT($F45:AZ45)+1,$G$4:$EH$8,BA$14,0)*$D45,IF($C45=BA$17,$G$5*$D45,""))</f>
        <v>#VALUE!</v>
      </c>
      <c r="BB45" s="34" t="e">
        <f>IF(BA45&lt;&gt;"",HLOOKUP(COUNT($F45:BA45)+1,$G$4:$EH$8,BB$14,0)*$D45,IF($C45=BB$17,$G$5*$D45,""))</f>
        <v>#VALUE!</v>
      </c>
      <c r="BC45" s="34" t="e">
        <f>IF(BB45&lt;&gt;"",HLOOKUP(COUNT($F45:BB45)+1,$G$4:$EH$8,BC$14,0)*$D45,IF($C45=BC$17,$G$5*$D45,""))</f>
        <v>#VALUE!</v>
      </c>
      <c r="BD45" s="34" t="e">
        <f>IF(BC45&lt;&gt;"",HLOOKUP(COUNT($F45:BC45)+1,$G$4:$EH$8,BD$14,0)*$D45,IF($C45=BD$17,$G$5*$D45,""))</f>
        <v>#VALUE!</v>
      </c>
      <c r="BE45" s="34" t="e">
        <f>IF(BD45&lt;&gt;"",HLOOKUP(COUNT($F45:BD45)+1,$G$4:$EH$8,BE$14,0)*$D45,IF($C45=BE$17,$G$5*$D45,""))</f>
        <v>#VALUE!</v>
      </c>
      <c r="BF45" s="34" t="e">
        <f>IF(BE45&lt;&gt;"",HLOOKUP(COUNT($F45:BE45)+1,$G$4:$EH$8,BF$14,0)*$D45,IF($C45=BF$17,$G$5*$D45,""))</f>
        <v>#VALUE!</v>
      </c>
      <c r="BG45" s="34" t="e">
        <f>IF(BF45&lt;&gt;"",HLOOKUP(COUNT($F45:BF45)+1,$G$4:$EH$8,BG$14,0)*$D45,IF($C45=BG$17,$G$5*$D45,""))</f>
        <v>#VALUE!</v>
      </c>
      <c r="BH45" s="34" t="e">
        <f>IF(BG45&lt;&gt;"",HLOOKUP(COUNT($F45:BG45)+1,$G$4:$EH$8,BH$14,0)*$D45,IF($C45=BH$17,$G$5*$D45,""))</f>
        <v>#VALUE!</v>
      </c>
      <c r="BI45" s="34" t="e">
        <f>IF(BH45&lt;&gt;"",HLOOKUP(COUNT($F45:BH45)+1,$G$4:$EH$8,BI$14,0)*$D45,IF($C45=BI$17,$G$5*$D45,""))</f>
        <v>#VALUE!</v>
      </c>
      <c r="BJ45" s="34" t="e">
        <f>IF(BI45&lt;&gt;"",HLOOKUP(COUNT($F45:BI45)+1,$G$4:$EH$8,BJ$14,0)*$D45,IF($C45=BJ$17,$G$5*$D45,""))</f>
        <v>#VALUE!</v>
      </c>
      <c r="BK45" s="34" t="e">
        <f>IF(BJ45&lt;&gt;"",HLOOKUP(COUNT($F45:BJ45)+1,$G$4:$EH$8,BK$14,0)*$D45,IF($C45=BK$17,$G$5*$D45,""))</f>
        <v>#VALUE!</v>
      </c>
      <c r="BL45" s="34" t="e">
        <f>IF(BK45&lt;&gt;"",HLOOKUP(COUNT($F45:BK45)+1,$G$4:$EH$8,BL$14,0)*$D45,IF($C45=BL$17,$G$5*$D45,""))</f>
        <v>#VALUE!</v>
      </c>
      <c r="BM45" s="34" t="e">
        <f>IF(BL45&lt;&gt;"",HLOOKUP(COUNT($F45:BL45)+1,$G$4:$EH$8,BM$14,0)*$D45,IF($C45=BM$17,$G$5*$D45,""))</f>
        <v>#VALUE!</v>
      </c>
      <c r="BN45" s="34" t="e">
        <f>IF(BM45&lt;&gt;"",HLOOKUP(COUNT($F45:BM45)+1,$G$4:$EH$8,BN$14,0)*$D45,IF($C45=BN$17,$G$5*$D45,""))</f>
        <v>#VALUE!</v>
      </c>
      <c r="BO45" s="34" t="e">
        <f>IF(BN45&lt;&gt;"",HLOOKUP(COUNT($F45:BN45)+1,$G$4:$EH$8,BO$14,0)*$D45,IF($C45=BO$17,$G$5*$D45,""))</f>
        <v>#VALUE!</v>
      </c>
      <c r="BP45" s="34" t="e">
        <f>IF(BO45&lt;&gt;"",HLOOKUP(COUNT($F45:BO45)+1,$G$4:$EH$8,BP$14,0)*$D45,IF($C45=BP$17,$G$5*$D45,""))</f>
        <v>#VALUE!</v>
      </c>
      <c r="BQ45" s="34" t="e">
        <f>IF(BP45&lt;&gt;"",HLOOKUP(COUNT($F45:BP45)+1,$G$4:$EH$8,BQ$14,0)*$D45,IF($C45=BQ$17,$G$5*$D45,""))</f>
        <v>#VALUE!</v>
      </c>
      <c r="BR45" s="34" t="e">
        <f>IF(BQ45&lt;&gt;"",HLOOKUP(COUNT($F45:BQ45)+1,$G$4:$EH$8,BR$14,0)*$D45,IF($C45=BR$17,$G$5*$D45,""))</f>
        <v>#VALUE!</v>
      </c>
      <c r="BS45" s="34" t="e">
        <f>IF(BR45&lt;&gt;"",HLOOKUP(COUNT($F45:BR45)+1,$G$4:$EH$8,BS$14,0)*$D45,IF($C45=BS$17,$G$5*$D45,""))</f>
        <v>#VALUE!</v>
      </c>
      <c r="BT45" s="34" t="e">
        <f>IF(BS45&lt;&gt;"",HLOOKUP(COUNT($F45:BS45)+1,$G$4:$EH$8,BT$14,0)*$D45,IF($C45=BT$17,$G$5*$D45,""))</f>
        <v>#VALUE!</v>
      </c>
      <c r="BU45" s="34" t="e">
        <f>IF(BT45&lt;&gt;"",HLOOKUP(COUNT($F45:BT45)+1,$G$4:$EH$8,BU$14,0)*$D45,IF($C45=BU$17,$G$5*$D45,""))</f>
        <v>#VALUE!</v>
      </c>
      <c r="BV45" s="34" t="e">
        <f>IF(BU45&lt;&gt;"",HLOOKUP(COUNT($F45:BU45)+1,$G$4:$EH$8,BV$14,0)*$D45,IF($C45=BV$17,$G$5*$D45,""))</f>
        <v>#VALUE!</v>
      </c>
      <c r="BW45" s="34" t="e">
        <f>IF(BV45&lt;&gt;"",HLOOKUP(COUNT($F45:BV45)+1,$G$4:$EH$8,BW$14,0)*$D45,IF($C45=BW$17,$G$5*$D45,""))</f>
        <v>#VALUE!</v>
      </c>
      <c r="BX45" s="34" t="e">
        <f>IF(BW45&lt;&gt;"",HLOOKUP(COUNT($F45:BW45)+1,$G$4:$EH$8,BX$14,0)*$D45,IF($C45=BX$17,$G$5*$D45,""))</f>
        <v>#VALUE!</v>
      </c>
      <c r="BY45" s="34" t="e">
        <f>IF(BX45&lt;&gt;"",HLOOKUP(COUNT($F45:BX45)+1,$G$4:$EH$8,BY$14,0)*$D45,IF($C45=BY$17,$G$5*$D45,""))</f>
        <v>#VALUE!</v>
      </c>
      <c r="BZ45" s="34" t="e">
        <f>IF(BY45&lt;&gt;"",HLOOKUP(COUNT($F45:BY45)+1,$G$4:$EH$8,BZ$14,0)*$D45,IF($C45=BZ$17,$G$5*$D45,""))</f>
        <v>#VALUE!</v>
      </c>
      <c r="CA45" s="34" t="e">
        <f>IF(BZ45&lt;&gt;"",HLOOKUP(COUNT($F45:BZ45)+1,$G$4:$EH$8,CA$14,0)*$D45,IF($C45=CA$17,$G$5*$D45,""))</f>
        <v>#VALUE!</v>
      </c>
      <c r="CB45" s="34" t="e">
        <f>IF(CA45&lt;&gt;"",HLOOKUP(COUNT($F45:CA45)+1,$G$4:$EH$8,CB$14,0)*$D45,IF($C45=CB$17,$G$5*$D45,""))</f>
        <v>#VALUE!</v>
      </c>
      <c r="CC45" s="34" t="e">
        <f>IF(CB45&lt;&gt;"",HLOOKUP(COUNT($F45:CB45)+1,$G$4:$EH$8,CC$14,0)*$D45,IF($C45=CC$17,$G$5*$D45,""))</f>
        <v>#VALUE!</v>
      </c>
      <c r="CD45" s="34" t="e">
        <f>IF(CC45&lt;&gt;"",HLOOKUP(COUNT($F45:CC45)+1,$G$4:$EH$8,CD$14,0)*$D45,IF($C45=CD$17,$G$5*$D45,""))</f>
        <v>#VALUE!</v>
      </c>
      <c r="CE45" s="34" t="e">
        <f>IF(CD45&lt;&gt;"",HLOOKUP(COUNT($F45:CD45)+1,$G$4:$EH$8,CE$14,0)*$D45,IF($C45=CE$17,$G$5*$D45,""))</f>
        <v>#VALUE!</v>
      </c>
      <c r="CF45" s="34" t="e">
        <f>IF(CE45&lt;&gt;"",HLOOKUP(COUNT($F45:CE45)+1,$G$4:$EH$8,CF$14,0)*$D45,IF($C45=CF$17,$G$5*$D45,""))</f>
        <v>#VALUE!</v>
      </c>
      <c r="CG45" s="34" t="e">
        <f>IF(CF45&lt;&gt;"",HLOOKUP(COUNT($F45:CF45)+1,$G$4:$EH$8,CG$14,0)*$D45,IF($C45=CG$17,$G$5*$D45,""))</f>
        <v>#VALUE!</v>
      </c>
      <c r="CH45" s="34" t="e">
        <f>IF(CG45&lt;&gt;"",HLOOKUP(COUNT($F45:CG45)+1,$G$4:$EH$8,CH$14,0)*$D45,IF($C45=CH$17,$G$5*$D45,""))</f>
        <v>#VALUE!</v>
      </c>
      <c r="CI45" s="34" t="e">
        <f>IF(CH45&lt;&gt;"",HLOOKUP(COUNT($F45:CH45)+1,$G$4:$EH$8,CI$14,0)*$D45,IF($C45=CI$17,$G$5*$D45,""))</f>
        <v>#VALUE!</v>
      </c>
      <c r="CJ45" s="34" t="e">
        <f>IF(CI45&lt;&gt;"",HLOOKUP(COUNT($F45:CI45)+1,$G$4:$EH$8,CJ$14,0)*$D45,IF($C45=CJ$17,$G$5*$D45,""))</f>
        <v>#VALUE!</v>
      </c>
      <c r="CK45" s="34" t="e">
        <f>IF(CJ45&lt;&gt;"",HLOOKUP(COUNT($F45:CJ45)+1,$G$4:$EH$8,CK$14,0)*$D45,IF($C45=CK$17,$G$5*$D45,""))</f>
        <v>#VALUE!</v>
      </c>
      <c r="CL45" s="34" t="e">
        <f>IF(CK45&lt;&gt;"",HLOOKUP(COUNT($F45:CK45)+1,$G$4:$EH$8,CL$14,0)*$D45,IF($C45=CL$17,$G$5*$D45,""))</f>
        <v>#VALUE!</v>
      </c>
      <c r="CM45" s="34" t="e">
        <f>IF(CL45&lt;&gt;"",HLOOKUP(COUNT($F45:CL45)+1,$G$4:$EH$8,CM$14,0)*$D45,IF($C45=CM$17,$G$5*$D45,""))</f>
        <v>#VALUE!</v>
      </c>
      <c r="CN45" s="34" t="e">
        <f>IF(CM45&lt;&gt;"",HLOOKUP(COUNT($F45:CM45)+1,$G$4:$EH$8,CN$14,0)*$D45,IF($C45=CN$17,$G$5*$D45,""))</f>
        <v>#VALUE!</v>
      </c>
      <c r="CO45" s="34" t="e">
        <f>IF(CN45&lt;&gt;"",HLOOKUP(COUNT($F45:CN45)+1,$G$4:$EH$8,CO$14,0)*$D45,IF($C45=CO$17,$G$5*$D45,""))</f>
        <v>#VALUE!</v>
      </c>
      <c r="CP45" s="34" t="e">
        <f>IF(CO45&lt;&gt;"",HLOOKUP(COUNT($F45:CO45)+1,$G$4:$EH$8,CP$14,0)*$D45,IF($C45=CP$17,$G$5*$D45,""))</f>
        <v>#VALUE!</v>
      </c>
      <c r="CQ45" s="34" t="e">
        <f>IF(CP45&lt;&gt;"",HLOOKUP(COUNT($F45:CP45)+1,$G$4:$EH$8,CQ$14,0)*$D45,IF($C45=CQ$17,$G$5*$D45,""))</f>
        <v>#VALUE!</v>
      </c>
      <c r="CR45" s="34" t="e">
        <f>IF(CQ45&lt;&gt;"",HLOOKUP(COUNT($F45:CQ45)+1,$G$4:$EH$8,CR$14,0)*$D45,IF($C45=CR$17,$G$5*$D45,""))</f>
        <v>#VALUE!</v>
      </c>
      <c r="CS45" s="34" t="e">
        <f>IF(CR45&lt;&gt;"",HLOOKUP(COUNT($F45:CR45)+1,$G$4:$EH$8,CS$14,0)*$D45,IF($C45=CS$17,$G$5*$D45,""))</f>
        <v>#VALUE!</v>
      </c>
      <c r="CT45" s="34" t="e">
        <f>IF(CS45&lt;&gt;"",HLOOKUP(COUNT($F45:CS45)+1,$G$4:$EH$8,CT$14,0)*$D45,IF($C45=CT$17,$G$5*$D45,""))</f>
        <v>#VALUE!</v>
      </c>
      <c r="CU45" s="34" t="e">
        <f>IF(CT45&lt;&gt;"",HLOOKUP(COUNT($F45:CT45)+1,$G$4:$EH$8,CU$14,0)*$D45,IF($C45=CU$17,$G$5*$D45,""))</f>
        <v>#VALUE!</v>
      </c>
      <c r="CV45" s="34" t="e">
        <f>IF(CU45&lt;&gt;"",HLOOKUP(COUNT($F45:CU45)+1,$G$4:$EH$8,CV$14,0)*$D45,IF($C45=CV$17,$G$5*$D45,""))</f>
        <v>#VALUE!</v>
      </c>
      <c r="CW45" s="34" t="e">
        <f>IF(CV45&lt;&gt;"",HLOOKUP(COUNT($F45:CV45)+1,$G$4:$EH$8,CW$14,0)*$D45,IF($C45=CW$17,$G$5*$D45,""))</f>
        <v>#VALUE!</v>
      </c>
      <c r="CX45" s="34" t="e">
        <f>IF(CW45&lt;&gt;"",HLOOKUP(COUNT($F45:CW45)+1,$G$4:$EH$8,CX$14,0)*$D45,IF($C45=CX$17,$G$5*$D45,""))</f>
        <v>#VALUE!</v>
      </c>
      <c r="CY45" s="34" t="e">
        <f>IF(CX45&lt;&gt;"",HLOOKUP(COUNT($F45:CX45)+1,$G$4:$EH$8,CY$14,0)*$D45,IF($C45=CY$17,$G$5*$D45,""))</f>
        <v>#VALUE!</v>
      </c>
      <c r="CZ45" s="34" t="e">
        <f>IF(CY45&lt;&gt;"",HLOOKUP(COUNT($F45:CY45)+1,$G$4:$EH$8,CZ$14,0)*$D45,IF($C45=CZ$17,$G$5*$D45,""))</f>
        <v>#VALUE!</v>
      </c>
      <c r="DA45" s="34" t="e">
        <f>IF(CZ45&lt;&gt;"",HLOOKUP(COUNT($F45:CZ45)+1,$G$4:$EH$8,DA$14,0)*$D45,IF($C45=DA$17,$G$5*$D45,""))</f>
        <v>#VALUE!</v>
      </c>
      <c r="DB45" s="34" t="e">
        <f>IF(DA45&lt;&gt;"",HLOOKUP(COUNT($F45:DA45)+1,$G$4:$EH$8,DB$14,0)*$D45,IF($C45=DB$17,$G$5*$D45,""))</f>
        <v>#VALUE!</v>
      </c>
      <c r="DC45" s="34" t="e">
        <f>IF(DB45&lt;&gt;"",HLOOKUP(COUNT($F45:DB45)+1,$G$4:$EH$8,DC$14,0)*$D45,IF($C45=DC$17,$G$5*$D45,""))</f>
        <v>#VALUE!</v>
      </c>
      <c r="DD45" s="34" t="e">
        <f>IF(DC45&lt;&gt;"",HLOOKUP(COUNT($F45:DC45)+1,$G$4:$EH$8,DD$14,0)*$D45,IF($C45=DD$17,$G$5*$D45,""))</f>
        <v>#VALUE!</v>
      </c>
      <c r="DE45" s="34" t="e">
        <f>IF(DD45&lt;&gt;"",HLOOKUP(COUNT($F45:DD45)+1,$G$4:$EH$8,DE$14,0)*$D45,IF($C45=DE$17,$G$5*$D45,""))</f>
        <v>#VALUE!</v>
      </c>
      <c r="DF45" s="34" t="e">
        <f>IF(DE45&lt;&gt;"",HLOOKUP(COUNT($F45:DE45)+1,$G$4:$EH$8,DF$14,0)*$D45,IF($C45=DF$17,$G$5*$D45,""))</f>
        <v>#VALUE!</v>
      </c>
      <c r="DG45" s="34" t="e">
        <f>IF(DF45&lt;&gt;"",HLOOKUP(COUNT($F45:DF45)+1,$G$4:$EH$8,DG$14,0)*$D45,IF($C45=DG$17,$G$5*$D45,""))</f>
        <v>#VALUE!</v>
      </c>
      <c r="DH45" s="34" t="e">
        <f>IF(DG45&lt;&gt;"",HLOOKUP(COUNT($F45:DG45)+1,$G$4:$EH$8,DH$14,0)*$D45,IF($C45=DH$17,$G$5*$D45,""))</f>
        <v>#VALUE!</v>
      </c>
      <c r="DI45" s="34" t="e">
        <f>IF(DH45&lt;&gt;"",HLOOKUP(COUNT($F45:DH45)+1,$G$4:$EH$8,DI$14,0)*$D45,IF($C45=DI$17,$G$5*$D45,""))</f>
        <v>#VALUE!</v>
      </c>
      <c r="DJ45" s="34" t="e">
        <f>IF(DI45&lt;&gt;"",HLOOKUP(COUNT($F45:DI45)+1,$G$4:$EH$8,DJ$14,0)*$D45,IF($C45=DJ$17,$G$5*$D45,""))</f>
        <v>#VALUE!</v>
      </c>
      <c r="DK45" s="34" t="e">
        <f>IF(DJ45&lt;&gt;"",HLOOKUP(COUNT($F45:DJ45)+1,$G$4:$EH$8,DK$14,0)*$D45,IF($C45=DK$17,$G$5*$D45,""))</f>
        <v>#VALUE!</v>
      </c>
      <c r="DL45" s="34" t="e">
        <f>IF(DK45&lt;&gt;"",HLOOKUP(COUNT($F45:DK45)+1,$G$4:$EH$8,DL$14,0)*$D45,IF($C45=DL$17,$G$5*$D45,""))</f>
        <v>#VALUE!</v>
      </c>
      <c r="DM45" s="34" t="e">
        <f>IF(DL45&lt;&gt;"",HLOOKUP(COUNT($F45:DL45)+1,$G$4:$EH$8,DM$14,0)*$D45,IF($C45=DM$17,$G$5*$D45,""))</f>
        <v>#VALUE!</v>
      </c>
      <c r="DN45" s="34" t="e">
        <f>IF(DM45&lt;&gt;"",HLOOKUP(COUNT($F45:DM45)+1,$G$4:$EH$8,DN$14,0)*$D45,IF($C45=DN$17,$G$5*$D45,""))</f>
        <v>#VALUE!</v>
      </c>
      <c r="DO45" s="34" t="e">
        <f>IF(DN45&lt;&gt;"",HLOOKUP(COUNT($F45:DN45)+1,$G$4:$EH$8,DO$14,0)*$D45,IF($C45=DO$17,$G$5*$D45,""))</f>
        <v>#VALUE!</v>
      </c>
      <c r="DP45" s="34" t="e">
        <f>IF(DO45&lt;&gt;"",HLOOKUP(COUNT($F45:DO45)+1,$G$4:$EH$8,DP$14,0)*$D45,IF($C45=DP$17,$G$5*$D45,""))</f>
        <v>#VALUE!</v>
      </c>
      <c r="DQ45" s="34" t="e">
        <f>IF(DP45&lt;&gt;"",HLOOKUP(COUNT($F45:DP45)+1,$G$4:$EH$8,DQ$14,0)*$D45,IF($C45=DQ$17,$G$5*$D45,""))</f>
        <v>#VALUE!</v>
      </c>
      <c r="DR45" s="34" t="e">
        <f>IF(DQ45&lt;&gt;"",HLOOKUP(COUNT($F45:DQ45)+1,$G$4:$EH$8,DR$14,0)*$D45,IF($C45=DR$17,$G$5*$D45,""))</f>
        <v>#VALUE!</v>
      </c>
      <c r="DS45" s="34" t="e">
        <f>IF(DR45&lt;&gt;"",HLOOKUP(COUNT($F45:DR45)+1,$G$4:$EH$8,DS$14,0)*$D45,IF($C45=DS$17,$G$5*$D45,""))</f>
        <v>#VALUE!</v>
      </c>
      <c r="DT45" s="34" t="e">
        <f>IF(DS45&lt;&gt;"",HLOOKUP(COUNT($F45:DS45)+1,$G$4:$EH$8,DT$14,0)*$D45,IF($C45=DT$17,$G$5*$D45,""))</f>
        <v>#VALUE!</v>
      </c>
      <c r="DU45" s="34" t="e">
        <f>IF(DT45&lt;&gt;"",HLOOKUP(COUNT($F45:DT45)+1,$G$4:$EH$8,DU$14,0)*$D45,IF($C45=DU$17,$G$5*$D45,""))</f>
        <v>#VALUE!</v>
      </c>
      <c r="DV45" s="34" t="e">
        <f>IF(DU45&lt;&gt;"",HLOOKUP(COUNT($F45:DU45)+1,$G$4:$EH$8,DV$14,0)*$D45,IF($C45=DV$17,$G$5*$D45,""))</f>
        <v>#VALUE!</v>
      </c>
      <c r="DX45" s="34" t="str">
        <f>IF(DW45&lt;&gt;"",HLOOKUP(COUNT($DW45:DW45)+1,$G$4:$CX$8,DX$14,0)*$D45,IF($C45=DX$17,$G$6*$D45,""))</f>
        <v/>
      </c>
      <c r="DY45" s="34" t="str">
        <f>IF(DX45&lt;&gt;"",HLOOKUP(COUNT($DW45:DX45)+1,$G$4:$CX$8,DY$14,0)*$D45,IF($C45=DY$17,$G$6*$D45,""))</f>
        <v/>
      </c>
      <c r="DZ45" s="34" t="str">
        <f>IF(DY45&lt;&gt;"",HLOOKUP(COUNT($DW45:DY45)+1,$G$4:$CX$8,DZ$14,0)*$D45,IF($C45=DZ$17,$G$6*$D45,""))</f>
        <v/>
      </c>
      <c r="EA45" s="34" t="str">
        <f>IF(DZ45&lt;&gt;"",HLOOKUP(COUNT($DW45:DZ45)+1,$G$4:$CX$8,EA$14,0)*$D45,IF($C45=EA$17,$G$6*$D45,""))</f>
        <v/>
      </c>
      <c r="EB45" s="34" t="str">
        <f>IF(EA45&lt;&gt;"",HLOOKUP(COUNT($DW45:EA45)+1,$G$4:$CX$8,EB$14,0)*$D45,IF($C45=EB$17,$G$6*$D45,""))</f>
        <v/>
      </c>
      <c r="EC45" s="34" t="str">
        <f>IF(EB45&lt;&gt;"",HLOOKUP(COUNT($DW45:EB45)+1,$G$4:$CX$8,EC$14,0)*$D45,IF($C45=EC$17,$G$6*$D45,""))</f>
        <v/>
      </c>
      <c r="ED45" s="34" t="str">
        <f>IF(EC45&lt;&gt;"",HLOOKUP(COUNT($DW45:EC45)+1,$G$4:$CX$8,ED$14,0)*$D45,IF($C45=ED$17,$G$6*$D45,""))</f>
        <v/>
      </c>
      <c r="EE45" s="34" t="str">
        <f>IF(ED45&lt;&gt;"",HLOOKUP(COUNT($DW45:ED45)+1,$G$4:$CX$8,EE$14,0)*$D45,IF($C45=EE$17,$G$6*$D45,""))</f>
        <v/>
      </c>
      <c r="EF45" s="34" t="str">
        <f>IF(EE45&lt;&gt;"",HLOOKUP(COUNT($DW45:EE45)+1,$G$4:$CX$8,EF$14,0)*$D45,IF($C45=EF$17,$G$6*$D45,""))</f>
        <v/>
      </c>
      <c r="EG45" s="34" t="str">
        <f>IF(EF45&lt;&gt;"",HLOOKUP(COUNT($DW45:EF45)+1,$G$4:$CX$8,EG$14,0)*$D45,IF($C45=EG$17,$G$6*$D45,""))</f>
        <v/>
      </c>
      <c r="EH45" s="34" t="str">
        <f>IF(EG45&lt;&gt;"",HLOOKUP(COUNT($DW45:EG45)+1,$G$4:$CX$8,EH$14,0)*$D45,IF($C45=EH$17,$G$6*$D45,""))</f>
        <v/>
      </c>
      <c r="EI45" s="34" t="str">
        <f>IF(EH45&lt;&gt;"",HLOOKUP(COUNT($DW45:EH45)+1,$G$4:$CX$8,EI$14,0)*$D45,IF($C45=EI$17,$G$6*$D45,""))</f>
        <v/>
      </c>
      <c r="EJ45" s="34" t="str">
        <f>IF(EI45&lt;&gt;"",HLOOKUP(COUNT($DW45:EI45)+1,$G$4:$CX$8,EJ$14,0)*$D45,IF($C45=EJ$17,$G$6*$D45,""))</f>
        <v/>
      </c>
      <c r="EK45" s="34" t="str">
        <f>IF(EJ45&lt;&gt;"",HLOOKUP(COUNT($DW45:EJ45)+1,$G$4:$CX$8,EK$14,0)*$D45,IF($C45=EK$17,$G$6*$D45,""))</f>
        <v/>
      </c>
      <c r="EL45" s="34" t="str">
        <f>IF(EK45&lt;&gt;"",HLOOKUP(COUNT($DW45:EK45)+1,$G$4:$CX$8,EL$14,0)*$D45,IF($C45=EL$17,$G$6*$D45,""))</f>
        <v/>
      </c>
      <c r="EM45" s="34" t="str">
        <f>IF(EL45&lt;&gt;"",HLOOKUP(COUNT($DW45:EL45)+1,$G$4:$CX$8,EM$14,0)*$D45,IF($C45=EM$17,$G$6*$D45,""))</f>
        <v/>
      </c>
      <c r="EN45" s="34" t="str">
        <f>IF(EM45&lt;&gt;"",HLOOKUP(COUNT($DW45:EM45)+1,$G$4:$CX$8,EN$14,0)*$D45,IF($C45=EN$17,$G$6*$D45,""))</f>
        <v/>
      </c>
      <c r="EO45" s="34" t="str">
        <f>IF(EN45&lt;&gt;"",HLOOKUP(COUNT($DW45:EN45)+1,$G$4:$CX$8,EO$14,0)*$D45,IF($C45=EO$17,$G$6*$D45,""))</f>
        <v/>
      </c>
      <c r="EP45" s="34" t="str">
        <f>IF(EO45&lt;&gt;"",HLOOKUP(COUNT($DW45:EO45)+1,$G$4:$CX$8,EP$14,0)*$D45,IF($C45=EP$17,$G$6*$D45,""))</f>
        <v/>
      </c>
      <c r="EQ45" s="34" t="str">
        <f>IF(EP45&lt;&gt;"",HLOOKUP(COUNT($DW45:EP45)+1,$G$4:$CX$8,EQ$14,0)*$D45,IF($C45=EQ$17,$G$6*$D45,""))</f>
        <v/>
      </c>
      <c r="ER45" s="34" t="str">
        <f>IF(EQ45&lt;&gt;"",HLOOKUP(COUNT($DW45:EQ45)+1,$G$4:$CX$8,ER$14,0)*$D45,IF($C45=ER$17,$G$6*$D45,""))</f>
        <v/>
      </c>
      <c r="ES45" s="34" t="str">
        <f>IF(ER45&lt;&gt;"",HLOOKUP(COUNT($DW45:ER45)+1,$G$4:$CX$8,ES$14,0)*$D45,IF($C45=ES$17,$G$6*$D45,""))</f>
        <v/>
      </c>
      <c r="ET45" s="34" t="str">
        <f>IF(ES45&lt;&gt;"",HLOOKUP(COUNT($DW45:ES45)+1,$G$4:$CX$8,ET$14,0)*$D45,IF($C45=ET$17,$G$6*$D45,""))</f>
        <v/>
      </c>
      <c r="EU45" s="34" t="str">
        <f>IF(ET45&lt;&gt;"",HLOOKUP(COUNT($DW45:ET45)+1,$G$4:$CX$8,EU$14,0)*$D45,IF($C45=EU$17,$G$6*$D45,""))</f>
        <v/>
      </c>
      <c r="EV45" s="34" t="str">
        <f>IF(EU45&lt;&gt;"",HLOOKUP(COUNT($DW45:EU45)+1,$G$4:$CX$8,EV$14,0)*$D45,IF($C45=EV$17,$G$6*$D45,""))</f>
        <v/>
      </c>
      <c r="EW45" s="34" t="str">
        <f>IF(EV45&lt;&gt;"",HLOOKUP(COUNT($DW45:EV45)+1,$G$4:$CX$8,EW$14,0)*$D45,IF($C45=EW$17,$G$6*$D45,""))</f>
        <v/>
      </c>
      <c r="EX45" s="34">
        <f>IF(EW45&lt;&gt;"",HLOOKUP(COUNT($DW45:EW45)+1,$G$4:$CX$8,EX$14,0)*$D45,IF($C45=EX$17,$G$6*$D45,""))</f>
        <v>0</v>
      </c>
      <c r="EY45" s="34">
        <f>IF(EX45&lt;&gt;"",HLOOKUP(COUNT($DW45:EX45)+1,$G$4:$CX$8,EY$14,0)*$D45,IF($C45=EY$17,$G$6*$D45,""))</f>
        <v>4500</v>
      </c>
      <c r="EZ45" s="34">
        <f>IF(EY45&lt;&gt;"",HLOOKUP(COUNT($DW45:EY45)+1,$G$4:$CX$8,EZ$14,0)*$D45,IF($C45=EZ$17,$G$6*$D45,""))</f>
        <v>4500</v>
      </c>
      <c r="FA45" s="34">
        <f>IF(EZ45&lt;&gt;"",HLOOKUP(COUNT($DW45:EZ45)+1,$G$4:$CX$8,FA$14,0)*$D45,IF($C45=FA$17,$G$6*$D45,""))</f>
        <v>4500</v>
      </c>
      <c r="FB45" s="34">
        <f>IF(FA45&lt;&gt;"",HLOOKUP(COUNT($DW45:FA45)+1,$G$4:$CX$8,FB$14,0)*$D45,IF($C45=FB$17,$G$6*$D45,""))</f>
        <v>5429.0749250507861</v>
      </c>
      <c r="FC45" s="34">
        <f>IF(FB45&lt;&gt;"",HLOOKUP(COUNT($DW45:FB45)+1,$G$4:$CX$8,FC$14,0)*$D45,IF($C45=FC$17,$G$6*$D45,""))</f>
        <v>6786.3436563134865</v>
      </c>
      <c r="FD45" s="34">
        <f>IF(FC45&lt;&gt;"",HLOOKUP(COUNT($DW45:FC45)+1,$G$4:$CX$8,FD$14,0)*$D45,IF($C45=FD$17,$G$6*$D45,""))</f>
        <v>8143.6123875761787</v>
      </c>
      <c r="FE45" s="34">
        <f>IF(FD45&lt;&gt;"",HLOOKUP(COUNT($DW45:FD45)+1,$G$4:$CX$8,FE$14,0)*$D45,IF($C45=FE$17,$G$6*$D45,""))</f>
        <v>9446.590369588368</v>
      </c>
      <c r="FF45" s="34">
        <f>IF(FE45&lt;&gt;"",HLOOKUP(COUNT($DW45:FE45)+1,$G$4:$CX$8,FF$14,0)*$D45,IF($C45=FF$17,$G$6*$D45,""))</f>
        <v>10769.113021330742</v>
      </c>
      <c r="FG45" s="34">
        <f>IF(FF45&lt;&gt;"",HLOOKUP(COUNT($DW45:FF45)+1,$G$4:$CX$8,FG$14,0)*$D45,IF($C45=FG$17,$G$6*$D45,""))</f>
        <v>12169.097714103731</v>
      </c>
      <c r="FH45" s="34">
        <f>IF(FG45&lt;&gt;"",HLOOKUP(COUNT($DW45:FG45)+1,$G$4:$CX$8,FH$14,0)*$D45,IF($C45=FH$17,$G$6*$D45,""))</f>
        <v>13507.698462655142</v>
      </c>
      <c r="FI45" s="34">
        <f>IF(FH45&lt;&gt;"",HLOOKUP(COUNT($DW45:FH45)+1,$G$4:$CX$8,FI$14,0)*$D45,IF($C45=FI$17,$G$6*$D45,""))</f>
        <v>14858.468308920659</v>
      </c>
      <c r="FJ45" s="34">
        <f>IF(FI45&lt;&gt;"",HLOOKUP(COUNT($DW45:FI45)+1,$G$4:$CX$8,FJ$14,0)*$D45,IF($C45=FJ$17,$G$6*$D45,""))</f>
        <v>11143.8512316905</v>
      </c>
      <c r="FK45" s="34">
        <f>IF(FJ45&lt;&gt;"",HLOOKUP(COUNT($DW45:FJ45)+1,$G$4:$CX$8,FK$14,0)*$D45,IF($C45=FK$17,$G$6*$D45,""))</f>
        <v>10586.65867010597</v>
      </c>
      <c r="FL45" s="34">
        <f>IF(FK45&lt;&gt;"",HLOOKUP(COUNT($DW45:FK45)+1,$G$4:$CX$8,FL$14,0)*$D45,IF($C45=FL$17,$G$6*$D45,""))</f>
        <v>11645.324537116569</v>
      </c>
      <c r="FM45" s="34">
        <f>IF(FL45&lt;&gt;"",HLOOKUP(COUNT($DW45:FL45)+1,$G$4:$CX$8,FM$14,0)*$D45,IF($C45=FM$17,$G$6*$D45,""))</f>
        <v>12809.856990828232</v>
      </c>
      <c r="FN45" s="34">
        <f>IF(FM45&lt;&gt;"",HLOOKUP(COUNT($DW45:FM45)+1,$G$4:$CX$8,FN$14,0)*$D45,IF($C45=FN$17,$G$6*$D45,""))</f>
        <v>14090.842689911051</v>
      </c>
      <c r="FO45" s="34">
        <f>IF(FN45&lt;&gt;"",HLOOKUP(COUNT($DW45:FN45)+1,$G$4:$CX$8,FO$14,0)*$D45,IF($C45=FO$17,$G$6*$D45,""))</f>
        <v>15499.926958902157</v>
      </c>
      <c r="FP45" s="34">
        <f>IF(FO45&lt;&gt;"",HLOOKUP(COUNT($DW45:FO45)+1,$G$4:$CX$8,FP$14,0)*$D45,IF($C45=FP$17,$G$6*$D45,""))</f>
        <v>14724.930610957041</v>
      </c>
      <c r="FQ45" s="34">
        <f>IF(FP45&lt;&gt;"",HLOOKUP(COUNT($DW45:FP45)+1,$G$4:$CX$8,FQ$14,0)*$D45,IF($C45=FQ$17,$G$6*$D45,""))</f>
        <v>13988.684080409192</v>
      </c>
      <c r="FR45" s="34">
        <f>IF(FQ45&lt;&gt;"",HLOOKUP(COUNT($DW45:FQ45)+1,$G$4:$CX$8,FR$14,0)*$D45,IF($C45=FR$17,$G$6*$D45,""))</f>
        <v>14967.891966037834</v>
      </c>
      <c r="FS45" s="34">
        <f>IF(FR45&lt;&gt;"",HLOOKUP(COUNT($DW45:FR45)+1,$G$4:$CX$8,FS$14,0)*$D45,IF($C45=FS$17,$G$6*$D45,""))</f>
        <v>16015.644403660484</v>
      </c>
      <c r="FT45" s="34">
        <f>IF(FS45&lt;&gt;"",HLOOKUP(COUNT($DW45:FS45)+1,$G$4:$CX$8,FT$14,0)*$D45,IF($C45=FT$17,$G$6*$D45,""))</f>
        <v>17136.739511916719</v>
      </c>
      <c r="FU45" s="34">
        <f>IF(FT45&lt;&gt;"",HLOOKUP(COUNT($DW45:FT45)+1,$G$4:$CX$8,FU$14,0)*$D45,IF($C45=FU$17,$G$6*$D45,""))</f>
        <v>18850.413463108387</v>
      </c>
      <c r="FV45" s="34">
        <f>IF(FU45&lt;&gt;"",HLOOKUP(COUNT($DW45:FU45)+1,$G$4:$CX$8,FV$14,0)*$D45,IF($C45=FV$17,$G$6*$D45,""))</f>
        <v>16022.851443642132</v>
      </c>
      <c r="FW45" s="34">
        <f>IF(FV45&lt;&gt;"",HLOOKUP(COUNT($DW45:FV45)+1,$G$4:$CX$8,FW$14,0)*$D45,IF($C45=FW$17,$G$6*$D45,""))</f>
        <v>15221.708871460029</v>
      </c>
      <c r="FX45" s="34">
        <f>IF(FW45&lt;&gt;"",HLOOKUP(COUNT($DW45:FW45)+1,$G$4:$CX$8,FX$14,0)*$D45,IF($C45=FX$17,$G$6*$D45,""))</f>
        <v>15982.794315033028</v>
      </c>
      <c r="FY45" s="34">
        <f>IF(FX45&lt;&gt;"",HLOOKUP(COUNT($DW45:FX45)+1,$G$4:$CX$8,FY$14,0)*$D45,IF($C45=FY$17,$G$6*$D45,""))</f>
        <v>16781.93403078468</v>
      </c>
      <c r="FZ45" s="34">
        <f>IF(FY45&lt;&gt;"",HLOOKUP(COUNT($DW45:FY45)+1,$G$4:$CX$8,FZ$14,0)*$D45,IF($C45=FZ$17,$G$6*$D45,""))</f>
        <v>17621.030732323907</v>
      </c>
      <c r="GA45" s="34">
        <f>IF(FZ45&lt;&gt;"",HLOOKUP(COUNT($DW45:FZ45)+1,$G$4:$CX$8,GA$14,0)*$D45,IF($C45=GA$17,$G$6*$D45,""))</f>
        <v>18854.502883586585</v>
      </c>
      <c r="GB45" s="34">
        <f>IF(GA45&lt;&gt;"",HLOOKUP(COUNT($DW45:GA45)+1,$G$4:$CX$8,GB$14,0)*$D45,IF($C45=GB$17,$G$6*$D45,""))</f>
        <v>16969.052595227928</v>
      </c>
      <c r="GC45" s="34">
        <f>IF(GB45&lt;&gt;"",HLOOKUP(COUNT($DW45:GB45)+1,$G$4:$CX$8,GC$14,0)*$D45,IF($C45=GC$17,$G$6*$D45,""))</f>
        <v>15272.14733570514</v>
      </c>
      <c r="GD45" s="34">
        <f>IF(GC45&lt;&gt;"",HLOOKUP(COUNT($DW45:GC45)+1,$G$4:$CX$8,GD$14,0)*$D45,IF($C45=GD$17,$G$6*$D45,""))</f>
        <v>16341.197649204496</v>
      </c>
      <c r="GE45" s="34">
        <f>IF(GD45&lt;&gt;"",HLOOKUP(COUNT($DW45:GD45)+1,$G$4:$CX$8,GE$14,0)*$D45,IF($C45=GE$17,$G$6*$D45,""))</f>
        <v>17485.081484648807</v>
      </c>
      <c r="GF45" s="34">
        <f>IF(GE45&lt;&gt;"",HLOOKUP(COUNT($DW45:GE45)+1,$G$4:$CX$8,GF$14,0)*$D45,IF($C45=GF$17,$G$6*$D45,""))</f>
        <v>18709.037188574228</v>
      </c>
      <c r="GG45" s="34">
        <f>IF(GF45&lt;&gt;"",HLOOKUP(COUNT($DW45:GF45)+1,$G$4:$CX$8,GG$14,0)*$D45,IF($C45=GG$17,$G$6*$D45,""))</f>
        <v>20205.760163660168</v>
      </c>
      <c r="GH45" s="34">
        <f>IF(GG45&lt;&gt;"",HLOOKUP(COUNT($DW45:GG45)+1,$G$4:$CX$8,GH$14,0)*$D45,IF($C45=GH$17,$G$6*$D45,""))</f>
        <v>17376.953740747744</v>
      </c>
      <c r="GI45" s="34">
        <f>IF(GH45&lt;&gt;"",HLOOKUP(COUNT($DW45:GH45)+1,$G$4:$CX$8,GI$14,0)*$D45,IF($C45=GI$17,$G$6*$D45,""))</f>
        <v>16508.106053710355</v>
      </c>
      <c r="GJ45" s="34">
        <f>IF(GI45&lt;&gt;"",HLOOKUP(COUNT($DW45:GI45)+1,$G$4:$CX$8,GJ$14,0)*$D45,IF($C45=GJ$17,$G$6*$D45,""))</f>
        <v>17333.511356395877</v>
      </c>
      <c r="GK45" s="34">
        <f>IF(GJ45&lt;&gt;"",HLOOKUP(COUNT($DW45:GJ45)+1,$G$4:$CX$8,GK$14,0)*$D45,IF($C45=GK$17,$G$6*$D45,""))</f>
        <v>18200.186924215664</v>
      </c>
      <c r="GL45" s="34">
        <f>IF(GK45&lt;&gt;"",HLOOKUP(COUNT($DW45:GK45)+1,$G$4:$CX$8,GL$14,0)*$D45,IF($C45=GL$17,$G$6*$D45,""))</f>
        <v>19110.196270426444</v>
      </c>
      <c r="GM45" s="34">
        <f>IF(GL45&lt;&gt;"",HLOOKUP(COUNT($DW45:GL45)+1,$G$4:$CX$8,GM$14,0)*$D45,IF($C45=GM$17,$G$6*$D45,""))</f>
        <v>20447.910009356296</v>
      </c>
      <c r="GN45" s="34">
        <f>IF(GM45&lt;&gt;"",HLOOKUP(COUNT($DW45:GM45)+1,$G$4:$CX$8,GN$14,0)*$D45,IF($C45=GN$17,$G$6*$D45,""))</f>
        <v>18403.119008420676</v>
      </c>
      <c r="GO45" s="34">
        <f>IF(GN45&lt;&gt;"",HLOOKUP(COUNT($DW45:GN45)+1,$G$4:$CX$8,GO$14,0)*$D45,IF($C45=GO$17,$G$6*$D45,""))</f>
        <v>16562.807107578607</v>
      </c>
      <c r="GP45" s="34">
        <f>IF(GO45&lt;&gt;"",HLOOKUP(COUNT($DW45:GO45)+1,$G$4:$CX$8,GP$14,0)*$D45,IF($C45=GP$17,$G$6*$D45,""))</f>
        <v>17722.203605109109</v>
      </c>
      <c r="GQ45" s="34">
        <f>IF(GP45&lt;&gt;"",HLOOKUP(COUNT($DW45:GP45)+1,$G$4:$CX$8,GQ$14,0)*$D45,IF($C45=GQ$17,$G$6*$D45,""))</f>
        <v>18962.757857466742</v>
      </c>
      <c r="GR45" s="34">
        <f>IF(GQ45&lt;&gt;"",HLOOKUP(COUNT($DW45:GQ45)+1,$G$4:$CX$8,GR$14,0)*$D45,IF($C45=GR$17,$G$6*$D45,""))</f>
        <v>20290.150907489417</v>
      </c>
      <c r="GS45" s="34">
        <f>IF(GR45&lt;&gt;"",HLOOKUP(COUNT($DW45:GR45)+1,$G$4:$CX$8,GS$14,0)*$D45,IF($C45=GS$17,$G$6*$D45,""))</f>
        <v>21913.362980088568</v>
      </c>
      <c r="GT45" s="34">
        <f>IF(GS45&lt;&gt;"",HLOOKUP(COUNT($DW45:GS45)+1,$G$4:$CX$8,GT$14,0)*$D45,IF($C45=GT$17,$G$6*$D45,""))</f>
        <v>19064.625792677049</v>
      </c>
      <c r="GU45" s="34">
        <f>IF(GT45&lt;&gt;"",HLOOKUP(COUNT($DW45:GT45)+1,$G$4:$CX$8,GU$14,0)*$D45,IF($C45=GU$17,$G$6*$D45,""))</f>
        <v>18111.394503043201</v>
      </c>
      <c r="GV45" s="34">
        <f>IF(GU45&lt;&gt;"",HLOOKUP(COUNT($DW45:GU45)+1,$G$4:$CX$8,GV$14,0)*$D45,IF($C45=GV$17,$G$6*$D45,""))</f>
        <v>19016.964228195357</v>
      </c>
      <c r="GW45" s="34">
        <f>IF(GV45&lt;&gt;"",HLOOKUP(COUNT($DW45:GV45)+1,$G$4:$CX$8,GW$14,0)*$D45,IF($C45=GW$17,$G$6*$D45,""))</f>
        <v>19967.812439605128</v>
      </c>
      <c r="GX45" s="34">
        <f>IF(GW45&lt;&gt;"",HLOOKUP(COUNT($DW45:GW45)+1,$G$4:$CX$8,GX$14,0)*$D45,IF($C45=GX$17,$G$6*$D45,""))</f>
        <v>20966.203061585391</v>
      </c>
      <c r="GY45" s="34">
        <f>IF(GX45&lt;&gt;"",HLOOKUP(COUNT($DW45:GX45)+1,$G$4:$CX$8,GY$14,0)*$D45,IF($C45=GY$17,$G$6*$D45,""))</f>
        <v>22433.83727589636</v>
      </c>
      <c r="GZ45" s="34">
        <f>IF(GY45&lt;&gt;"",HLOOKUP(COUNT($DW45:GY45)+1,$G$4:$CX$8,GZ$14,0)*$D45,IF($C45=GZ$17,$G$6*$D45,""))</f>
        <v>20190.453548306723</v>
      </c>
      <c r="HA45" s="34">
        <f>IF(GZ45&lt;&gt;"",HLOOKUP(COUNT($DW45:GZ45)+1,$G$4:$CX$8,HA$14,0)*$D45,IF($C45=HA$17,$G$6*$D45,""))</f>
        <v>18171.408193476054</v>
      </c>
      <c r="HB45" s="34">
        <f>IF(HA45&lt;&gt;"",HLOOKUP(COUNT($DW45:HA45)+1,$G$4:$CX$8,HB$14,0)*$D45,IF($C45=HB$17,$G$6*$D45,""))</f>
        <v>19443.40676701938</v>
      </c>
      <c r="HC45" s="34">
        <f>IF(HB45&lt;&gt;"",HLOOKUP(COUNT($DW45:HB45)+1,$G$4:$CX$8,HC$14,0)*$D45,IF($C45=HC$17,$G$6*$D45,""))</f>
        <v>20804.445240710738</v>
      </c>
      <c r="HD45" s="34">
        <f>IF(HC45&lt;&gt;"",HLOOKUP(COUNT($DW45:HC45)+1,$G$4:$CX$8,HD$14,0)*$D45,IF($C45=HD$17,$G$6*$D45,""))</f>
        <v>22260.756407560486</v>
      </c>
      <c r="HE45" s="34">
        <f>IF(HD45&lt;&gt;"",HLOOKUP(COUNT($DW45:HD45)+1,$G$4:$CX$8,HE$14,0)*$D45,IF($C45=HE$17,$G$6*$D45,""))</f>
        <v>24041.616920165325</v>
      </c>
      <c r="HF45" s="34">
        <f>IF(HE45&lt;&gt;"",HLOOKUP(COUNT($DW45:HE45)+1,$G$4:$CX$8,HF$14,0)*$D45,IF($C45=HF$17,$G$6*$D45,""))</f>
        <v>15647.367547554686</v>
      </c>
      <c r="HG45" s="34">
        <f>IF(HF45&lt;&gt;"",HLOOKUP(COUNT($DW45:HF45)+1,$G$4:$CX$8,HG$14,0)*$D45,IF($C45=HG$17,$G$6*$D45,""))</f>
        <v>15647.367547554686</v>
      </c>
      <c r="HH45" s="34">
        <f>IF(HG45&lt;&gt;"",HLOOKUP(COUNT($DW45:HG45)+1,$G$4:$CX$8,HH$14,0)*$D45,IF($C45=HH$17,$G$6*$D45,""))</f>
        <v>15647.367547554686</v>
      </c>
      <c r="HI45" s="34">
        <f>IF(HH45&lt;&gt;"",HLOOKUP(COUNT($DW45:HH45)+1,$G$4:$CX$8,HI$14,0)*$D45,IF($C45=HI$17,$G$6*$D45,""))</f>
        <v>15647.367547554686</v>
      </c>
      <c r="HJ45" s="34">
        <f>IF(HI45&lt;&gt;"",HLOOKUP(COUNT($DW45:HI45)+1,$G$4:$CX$8,HJ$14,0)*$D45,IF($C45=HJ$17,$G$6*$D45,""))</f>
        <v>15647.367547554686</v>
      </c>
      <c r="HK45" s="34">
        <f>IF(HJ45&lt;&gt;"",HLOOKUP(COUNT($DW45:HJ45)+1,$G$4:$CX$8,HK$14,0)*$D45,IF($C45=HK$17,$G$6*$D45,""))</f>
        <v>15647.367547554686</v>
      </c>
      <c r="HL45" s="34">
        <f>IF(HK45&lt;&gt;"",HLOOKUP(COUNT($DW45:HK45)+1,$G$4:$CX$8,HL$14,0)*$D45,IF($C45=HL$17,$G$6*$D45,""))</f>
        <v>15647.367547554686</v>
      </c>
      <c r="HM45" s="34">
        <f>IF(HL45&lt;&gt;"",HLOOKUP(COUNT($DW45:HL45)+1,$G$4:$CX$8,HM$14,0)*$D45,IF($C45=HM$17,$G$6*$D45,""))</f>
        <v>15647.367547554686</v>
      </c>
      <c r="HN45" s="34">
        <f>IF(HM45&lt;&gt;"",HLOOKUP(COUNT($DW45:HM45)+1,$G$4:$CX$8,HN$14,0)*$D45,IF($C45=HN$17,$G$6*$D45,""))</f>
        <v>15647.367547554686</v>
      </c>
      <c r="HO45" s="34">
        <f>IF(HN45&lt;&gt;"",HLOOKUP(COUNT($DW45:HN45)+1,$G$4:$CX$8,HO$14,0)*$D45,IF($C45=HO$17,$G$6*$D45,""))</f>
        <v>15647.367547554686</v>
      </c>
      <c r="HP45" s="34">
        <f>IF(HO45&lt;&gt;"",HLOOKUP(COUNT($DW45:HO45)+1,$G$4:$CX$8,HP$14,0)*$D45,IF($C45=HP$17,$G$6*$D45,""))</f>
        <v>15647.367547554686</v>
      </c>
      <c r="HQ45" s="34">
        <f>IF(HP45&lt;&gt;"",HLOOKUP(COUNT($DW45:HP45)+1,$G$4:$CX$8,HQ$14,0)*$D45,IF($C45=HQ$17,$G$6*$D45,""))</f>
        <v>15647.367547554686</v>
      </c>
      <c r="HR45" s="34">
        <f>IF(HQ45&lt;&gt;"",HLOOKUP(COUNT($DW45:HQ45)+1,$G$4:$CX$8,HR$14,0)*$D45,IF($C45=HR$17,$G$6*$D45,""))</f>
        <v>15647.367547554686</v>
      </c>
      <c r="HS45" s="34">
        <f>IF(HR45&lt;&gt;"",HLOOKUP(COUNT($DW45:HR45)+1,$G$4:$CX$8,HS$14,0)*$D45,IF($C45=HS$17,$G$6*$D45,""))</f>
        <v>15647.367547554686</v>
      </c>
      <c r="HT45" s="34">
        <f>IF(HS45&lt;&gt;"",HLOOKUP(COUNT($DW45:HS45)+1,$G$4:$CX$8,HT$14,0)*$D45,IF($C45=HT$17,$G$6*$D45,""))</f>
        <v>15647.367547554686</v>
      </c>
      <c r="HU45" s="34">
        <f>IF(HT45&lt;&gt;"",HLOOKUP(COUNT($DW45:HT45)+1,$G$4:$CX$8,HU$14,0)*$D45,IF($C45=HU$17,$G$6*$D45,""))</f>
        <v>15647.367547554686</v>
      </c>
      <c r="HV45" s="34">
        <f>IF(HU45&lt;&gt;"",HLOOKUP(COUNT($DW45:HU45)+1,$G$4:$CX$8,HV$14,0)*$D45,IF($C45=HV$17,$G$6*$D45,""))</f>
        <v>15647.367547554686</v>
      </c>
      <c r="HW45" s="34">
        <f>IF(HV45&lt;&gt;"",HLOOKUP(COUNT($DW45:HV45)+1,$G$4:$CX$8,HW$14,0)*$D45,IF($C45=HW$17,$G$6*$D45,""))</f>
        <v>15647.367547554686</v>
      </c>
      <c r="HX45" s="34">
        <f>IF(HW45&lt;&gt;"",HLOOKUP(COUNT($DW45:HW45)+1,$G$4:$CX$8,HX$14,0)*$D45,IF($C45=HX$17,$G$6*$D45,""))</f>
        <v>15647.367547554686</v>
      </c>
      <c r="HY45" s="34">
        <f>IF(HX45&lt;&gt;"",HLOOKUP(COUNT($DW45:HX45)+1,$G$4:$CX$8,HY$14,0)*$D45,IF($C45=HY$17,$G$6*$D45,""))</f>
        <v>15647.367547554686</v>
      </c>
      <c r="HZ45" s="34">
        <f>IF(HY45&lt;&gt;"",HLOOKUP(COUNT($DW45:HY45)+1,$G$4:$CX$8,HZ$14,0)*$D45,IF($C45=HZ$17,$G$6*$D45,""))</f>
        <v>15647.367547554686</v>
      </c>
      <c r="IA45" s="34">
        <f>IF(HZ45&lt;&gt;"",HLOOKUP(COUNT($DW45:HZ45)+1,$G$4:$CX$8,IA$14,0)*$D45,IF($C45=IA$17,$G$6*$D45,""))</f>
        <v>15647.367547554686</v>
      </c>
      <c r="IB45" s="34">
        <f>IF(IA45&lt;&gt;"",HLOOKUP(COUNT($DW45:IA45)+1,$G$4:$CX$8,IB$14,0)*$D45,IF($C45=IB$17,$G$6*$D45,""))</f>
        <v>15647.367547554686</v>
      </c>
      <c r="IC45" s="34">
        <f>IF(IB45&lt;&gt;"",HLOOKUP(COUNT($DW45:IB45)+1,$G$4:$CX$8,IC$14,0)*$D45,IF($C45=IC$17,$G$6*$D45,""))</f>
        <v>15647.367547554686</v>
      </c>
      <c r="ID45" s="34">
        <f>IF(IC45&lt;&gt;"",HLOOKUP(COUNT($DW45:IC45)+1,$G$4:$CX$8,ID$14,0)*$D45,IF($C45=ID$17,$G$6*$D45,""))</f>
        <v>15647.367547554686</v>
      </c>
      <c r="IE45" s="34">
        <f>IF(ID45&lt;&gt;"",HLOOKUP(COUNT($DW45:ID45)+1,$G$4:$CX$8,IE$14,0)*$D45,IF($C45=IE$17,$G$6*$D45,""))</f>
        <v>15647.367547554686</v>
      </c>
      <c r="IF45" s="34">
        <f>IF(IE45&lt;&gt;"",HLOOKUP(COUNT($DW45:IE45)+1,$G$4:$CX$8,IF$14,0)*$D45,IF($C45=IF$17,$G$6*$D45,""))</f>
        <v>15647.367547554686</v>
      </c>
      <c r="IG45" s="34">
        <f>IF(IF45&lt;&gt;"",HLOOKUP(COUNT($DW45:IF45)+1,$G$4:$CX$8,IG$14,0)*$D45,IF($C45=IG$17,$G$6*$D45,""))</f>
        <v>15647.367547554686</v>
      </c>
      <c r="IH45" s="34">
        <f>IF(IG45&lt;&gt;"",HLOOKUP(COUNT($DW45:IG45)+1,$G$4:$CX$8,IH$14,0)*$D45,IF($C45=IH$17,$G$6*$D45,""))</f>
        <v>15647.367547554686</v>
      </c>
      <c r="II45" s="34">
        <f>IF(IH45&lt;&gt;"",HLOOKUP(COUNT($DW45:IH45)+1,$G$4:$CX$8,II$14,0)*$D45,IF($C45=II$17,$G$6*$D45,""))</f>
        <v>15647.367547554686</v>
      </c>
      <c r="IJ45" s="34">
        <f>IF(II45&lt;&gt;"",HLOOKUP(COUNT($DW45:II45)+1,$G$4:$CX$8,IJ$14,0)*$D45,IF($C45=IJ$17,$G$6*$D45,""))</f>
        <v>15647.367547554686</v>
      </c>
      <c r="IK45" s="34">
        <f>IF(IJ45&lt;&gt;"",HLOOKUP(COUNT($DW45:IJ45)+1,$G$4:$CX$8,IK$14,0)*$D45,IF($C45=IK$17,$G$6*$D45,""))</f>
        <v>15647.367547554686</v>
      </c>
      <c r="IL45" s="34">
        <f>IF(IK45&lt;&gt;"",HLOOKUP(COUNT($DW45:IK45)+1,$G$4:$CX$8,IL$14,0)*$D45,IF($C45=IL$17,$G$6*$D45,""))</f>
        <v>15647.367547554686</v>
      </c>
      <c r="IM45" s="34">
        <f>IF(IL45&lt;&gt;"",HLOOKUP(COUNT($DW45:IL45)+1,$G$4:$CX$8,IM$14,0)*$D45,IF($C45=IM$17,$G$6*$D45,""))</f>
        <v>15647.367547554686</v>
      </c>
      <c r="IO45" s="34" t="str">
        <f>IF(IN45&lt;&gt;"",HLOOKUP(COUNT($IN45:IN45)+1,$G$4:$EH$8,IO$14,0)*$D45,IF($C45=IO$17,$G$7*$D45,""))</f>
        <v/>
      </c>
      <c r="IP45" s="34" t="str">
        <f>IF(IO45&lt;&gt;"",HLOOKUP(COUNT($IN45:IO45)+1,$G$4:$EH$8,IP$14,0)*$D45,IF($C45=IP$17,$G$7*$D45,""))</f>
        <v/>
      </c>
      <c r="IQ45" s="34" t="str">
        <f>IF(IP45&lt;&gt;"",HLOOKUP(COUNT($IN45:IP45)+1,$G$4:$EH$8,IQ$14,0)*$D45,IF($C45=IQ$17,$G$7*$D45,""))</f>
        <v/>
      </c>
      <c r="IR45" s="34" t="str">
        <f>IF(IQ45&lt;&gt;"",HLOOKUP(COUNT($IN45:IQ45)+1,$G$4:$EH$8,IR$14,0)*$D45,IF($C45=IR$17,$G$7*$D45,""))</f>
        <v/>
      </c>
      <c r="IS45" s="34" t="str">
        <f>IF(IR45&lt;&gt;"",HLOOKUP(COUNT($IN45:IR45)+1,$G$4:$EH$8,IS$14,0)*$D45,IF($C45=IS$17,$G$7*$D45,""))</f>
        <v/>
      </c>
      <c r="IT45" s="34" t="str">
        <f>IF(IS45&lt;&gt;"",HLOOKUP(COUNT($IN45:IS45)+1,$G$4:$EH$8,IT$14,0)*$D45,IF($C45=IT$17,$G$7*$D45,""))</f>
        <v/>
      </c>
      <c r="IU45" s="34" t="str">
        <f>IF(IT45&lt;&gt;"",HLOOKUP(COUNT($IN45:IT45)+1,$G$4:$EH$8,IU$14,0)*$D45,IF($C45=IU$17,$G$7*$D45,""))</f>
        <v/>
      </c>
      <c r="IV45" s="34" t="str">
        <f>IF(IU45&lt;&gt;"",HLOOKUP(COUNT($IN45:IU45)+1,$G$4:$EH$8,IV$14,0)*$D45,IF($C45=IV$17,$G$7*$D45,""))</f>
        <v/>
      </c>
      <c r="IW45" s="34" t="str">
        <f>IF(IV45&lt;&gt;"",HLOOKUP(COUNT($IN45:IV45)+1,$G$4:$EH$8,IW$14,0)*$D45,IF($C45=IW$17,$G$7*$D45,""))</f>
        <v/>
      </c>
      <c r="IX45" s="34" t="str">
        <f>IF(IW45&lt;&gt;"",HLOOKUP(COUNT($IN45:IW45)+1,$G$4:$EH$8,IX$14,0)*$D45,IF($C45=IX$17,$G$7*$D45,""))</f>
        <v/>
      </c>
      <c r="IY45" s="34" t="str">
        <f>IF(IX45&lt;&gt;"",HLOOKUP(COUNT($IN45:IX45)+1,$G$4:$EH$8,IY$14,0)*$D45,IF($C45=IY$17,$G$7*$D45,""))</f>
        <v/>
      </c>
      <c r="IZ45" s="34" t="str">
        <f>IF(IY45&lt;&gt;"",HLOOKUP(COUNT($IN45:IY45)+1,$G$4:$EH$8,IZ$14,0)*$D45,IF($C45=IZ$17,$G$7*$D45,""))</f>
        <v/>
      </c>
      <c r="JA45" s="34" t="str">
        <f>IF(IZ45&lt;&gt;"",HLOOKUP(COUNT($IN45:IZ45)+1,$G$4:$EH$8,JA$14,0)*$D45,IF($C45=JA$17,$G$7*$D45,""))</f>
        <v/>
      </c>
      <c r="JB45" s="34" t="str">
        <f>IF(JA45&lt;&gt;"",HLOOKUP(COUNT($IN45:JA45)+1,$G$4:$EH$8,JB$14,0)*$D45,IF($C45=JB$17,$G$7*$D45,""))</f>
        <v/>
      </c>
      <c r="JC45" s="34" t="str">
        <f>IF(JB45&lt;&gt;"",HLOOKUP(COUNT($IN45:JB45)+1,$G$4:$EH$8,JC$14,0)*$D45,IF($C45=JC$17,$G$7*$D45,""))</f>
        <v/>
      </c>
      <c r="JD45" s="34" t="str">
        <f>IF(JC45&lt;&gt;"",HLOOKUP(COUNT($IN45:JC45)+1,$G$4:$EH$8,JD$14,0)*$D45,IF($C45=JD$17,$G$7*$D45,""))</f>
        <v/>
      </c>
      <c r="JE45" s="34" t="str">
        <f>IF(JD45&lt;&gt;"",HLOOKUP(COUNT($IN45:JD45)+1,$G$4:$EH$8,JE$14,0)*$D45,IF($C45=JE$17,$G$7*$D45,""))</f>
        <v/>
      </c>
      <c r="JF45" s="34" t="str">
        <f>IF(JE45&lt;&gt;"",HLOOKUP(COUNT($IN45:JE45)+1,$G$4:$EH$8,JF$14,0)*$D45,IF($C45=JF$17,$G$7*$D45,""))</f>
        <v/>
      </c>
      <c r="JG45" s="34" t="str">
        <f>IF(JF45&lt;&gt;"",HLOOKUP(COUNT($IN45:JF45)+1,$G$4:$EH$8,JG$14,0)*$D45,IF($C45=JG$17,$G$7*$D45,""))</f>
        <v/>
      </c>
      <c r="JH45" s="34" t="str">
        <f>IF(JG45&lt;&gt;"",HLOOKUP(COUNT($IN45:JG45)+1,$G$4:$EH$8,JH$14,0)*$D45,IF($C45=JH$17,$G$7*$D45,""))</f>
        <v/>
      </c>
      <c r="JI45" s="34" t="str">
        <f>IF(JH45&lt;&gt;"",HLOOKUP(COUNT($IN45:JH45)+1,$G$4:$EH$8,JI$14,0)*$D45,IF($C45=JI$17,$G$7*$D45,""))</f>
        <v/>
      </c>
      <c r="JJ45" s="34" t="str">
        <f>IF(JI45&lt;&gt;"",HLOOKUP(COUNT($IN45:JI45)+1,$G$4:$EH$8,JJ$14,0)*$D45,IF($C45=JJ$17,$G$7*$D45,""))</f>
        <v/>
      </c>
      <c r="JK45" s="34" t="str">
        <f>IF(JJ45&lt;&gt;"",HLOOKUP(COUNT($IN45:JJ45)+1,$G$4:$EH$8,JK$14,0)*$D45,IF($C45=JK$17,$G$7*$D45,""))</f>
        <v/>
      </c>
      <c r="JL45" s="34" t="str">
        <f>IF(JK45&lt;&gt;"",HLOOKUP(COUNT($IN45:JK45)+1,$G$4:$EH$8,JL$14,0)*$D45,IF($C45=JL$17,$G$7*$D45,""))</f>
        <v/>
      </c>
      <c r="JM45" s="34" t="str">
        <f>IF(JL45&lt;&gt;"",HLOOKUP(COUNT($IN45:JL45)+1,$G$4:$EH$8,JM$14,0)*$D45,IF($C45=JM$17,$G$7*$D45,""))</f>
        <v/>
      </c>
      <c r="JN45" s="34" t="str">
        <f>IF(JM45&lt;&gt;"",HLOOKUP(COUNT($IN45:JM45)+1,$G$4:$EH$8,JN$14,0)*$D45,IF($C45=JN$17,$G$7*$D45,""))</f>
        <v/>
      </c>
      <c r="JO45" s="34">
        <f>IF(JN45&lt;&gt;"",HLOOKUP(COUNT($IN45:JN45)+1,$G$4:$EH$8,JO$14,0)*$D45,IF($C45=JO$17,$G$7*$D45,""))</f>
        <v>0</v>
      </c>
      <c r="JP45" s="34">
        <f>IF(JO45&lt;&gt;"",HLOOKUP(COUNT($IN45:JO45)+1,$G$4:$EH$8,JP$14,0)*$D45,IF($C45=JP$17,$G$7*$D45,""))</f>
        <v>2250</v>
      </c>
      <c r="JQ45" s="34">
        <f>IF(JP45&lt;&gt;"",HLOOKUP(COUNT($IN45:JP45)+1,$G$4:$EH$8,JQ$14,0)*$D45,IF($C45=JQ$17,$G$7*$D45,""))</f>
        <v>2250</v>
      </c>
      <c r="JR45" s="34">
        <f>IF(JQ45&lt;&gt;"",HLOOKUP(COUNT($IN45:JQ45)+1,$G$4:$EH$8,JR$14,0)*$D45,IF($C45=JR$17,$G$7*$D45,""))</f>
        <v>2250</v>
      </c>
      <c r="JS45" s="34">
        <f>IF(JR45&lt;&gt;"",HLOOKUP(COUNT($IN45:JR45)+1,$G$4:$EH$8,JS$14,0)*$D45,IF($C45=JS$17,$G$7*$D45,""))</f>
        <v>2250</v>
      </c>
      <c r="JT45" s="34">
        <f>IF(JS45&lt;&gt;"",HLOOKUP(COUNT($IN45:JS45)+1,$G$4:$EH$8,JT$14,0)*$D45,IF($C45=JT$17,$G$7*$D45,""))</f>
        <v>2262.1145521044955</v>
      </c>
      <c r="JU45" s="34">
        <f>IF(JT45&lt;&gt;"",HLOOKUP(COUNT($IN45:JT45)+1,$G$4:$EH$8,JU$14,0)*$D45,IF($C45=JU$17,$G$7*$D45,""))</f>
        <v>2714.537462525393</v>
      </c>
      <c r="JV45" s="34">
        <f>IF(JU45&lt;&gt;"",HLOOKUP(COUNT($IN45:JU45)+1,$G$4:$EH$8,JV$14,0)*$D45,IF($C45=JV$17,$G$7*$D45,""))</f>
        <v>3148.863456529456</v>
      </c>
      <c r="JW45" s="34">
        <f>IF(JV45&lt;&gt;"",HLOOKUP(COUNT($IN45:JV45)+1,$G$4:$EH$8,JW$14,0)*$D45,IF($C45=JW$17,$G$7*$D45,""))</f>
        <v>3589.7043404435808</v>
      </c>
      <c r="JX45" s="34">
        <f>IF(JW45&lt;&gt;"",HLOOKUP(COUNT($IN45:JW45)+1,$G$4:$EH$8,JX$14,0)*$D45,IF($C45=JX$17,$G$7*$D45,""))</f>
        <v>4056.3659047012443</v>
      </c>
      <c r="JY45" s="34">
        <f>IF(JX45&lt;&gt;"",HLOOKUP(COUNT($IN45:JX45)+1,$G$4:$EH$8,JY$14,0)*$D45,IF($C45=JY$17,$G$7*$D45,""))</f>
        <v>4502.5661542183816</v>
      </c>
      <c r="JZ45" s="34">
        <f>IF(JY45&lt;&gt;"",HLOOKUP(COUNT($IN45:JY45)+1,$G$4:$EH$8,JZ$14,0)*$D45,IF($C45=JZ$17,$G$7*$D45,""))</f>
        <v>4952.82276964022</v>
      </c>
      <c r="KA45" s="34">
        <f>IF(JZ45&lt;&gt;"",HLOOKUP(COUNT($IN45:JZ45)+1,$G$4:$EH$8,KA$14,0)*$D45,IF($C45=KA$17,$G$7*$D45,""))</f>
        <v>3714.6170772301671</v>
      </c>
      <c r="KB45" s="34">
        <f>IF(KA45&lt;&gt;"",HLOOKUP(COUNT($IN45:KA45)+1,$G$4:$EH$8,KB$14,0)*$D45,IF($C45=KB$17,$G$7*$D45,""))</f>
        <v>3528.8862233686568</v>
      </c>
      <c r="KC45" s="34">
        <f>IF(KB45&lt;&gt;"",HLOOKUP(COUNT($IN45:KB45)+1,$G$4:$EH$8,KC$14,0)*$D45,IF($C45=KC$17,$G$7*$D45,""))</f>
        <v>3881.7748457055241</v>
      </c>
      <c r="KD45" s="34">
        <f>IF(KC45&lt;&gt;"",HLOOKUP(COUNT($IN45:KC45)+1,$G$4:$EH$8,KD$14,0)*$D45,IF($C45=KD$17,$G$7*$D45,""))</f>
        <v>4269.9523302760772</v>
      </c>
      <c r="KE45" s="34">
        <f>IF(KD45&lt;&gt;"",HLOOKUP(COUNT($IN45:KD45)+1,$G$4:$EH$8,KE$14,0)*$D45,IF($C45=KE$17,$G$7*$D45,""))</f>
        <v>4696.9475633036836</v>
      </c>
      <c r="KF45" s="34">
        <f>IF(KE45&lt;&gt;"",HLOOKUP(COUNT($IN45:KE45)+1,$G$4:$EH$8,KF$14,0)*$D45,IF($C45=KF$17,$G$7*$D45,""))</f>
        <v>5166.642319634052</v>
      </c>
      <c r="KG45" s="34">
        <f>IF(KF45&lt;&gt;"",HLOOKUP(COUNT($IN45:KF45)+1,$G$4:$EH$8,KG$14,0)*$D45,IF($C45=KG$17,$G$7*$D45,""))</f>
        <v>4908.3102036523469</v>
      </c>
      <c r="KH45" s="34">
        <f>IF(KG45&lt;&gt;"",HLOOKUP(COUNT($IN45:KG45)+1,$G$4:$EH$8,KH$14,0)*$D45,IF($C45=KH$17,$G$7*$D45,""))</f>
        <v>4662.8946934697306</v>
      </c>
      <c r="KI45" s="34">
        <f>IF(KH45&lt;&gt;"",HLOOKUP(COUNT($IN45:KH45)+1,$G$4:$EH$8,KI$14,0)*$D45,IF($C45=KI$17,$G$7*$D45,""))</f>
        <v>4989.2973220126123</v>
      </c>
      <c r="KJ45" s="34">
        <f>IF(KI45&lt;&gt;"",HLOOKUP(COUNT($IN45:KI45)+1,$G$4:$EH$8,KJ$14,0)*$D45,IF($C45=KJ$17,$G$7*$D45,""))</f>
        <v>5338.5481345534945</v>
      </c>
      <c r="KK45" s="34">
        <f>IF(KJ45&lt;&gt;"",HLOOKUP(COUNT($IN45:KJ45)+1,$G$4:$EH$8,KK$14,0)*$D45,IF($C45=KK$17,$G$7*$D45,""))</f>
        <v>5712.2465039722392</v>
      </c>
      <c r="KL45" s="34">
        <f>IF(KK45&lt;&gt;"",HLOOKUP(COUNT($IN45:KK45)+1,$G$4:$EH$8,KL$14,0)*$D45,IF($C45=KL$17,$G$7*$D45,""))</f>
        <v>6283.471154369463</v>
      </c>
      <c r="KM45" s="34">
        <f>IF(KL45&lt;&gt;"",HLOOKUP(COUNT($IN45:KL45)+1,$G$4:$EH$8,KM$14,0)*$D45,IF($C45=KM$17,$G$7*$D45,""))</f>
        <v>5340.950481214044</v>
      </c>
      <c r="KN45" s="34">
        <f>IF(KM45&lt;&gt;"",HLOOKUP(COUNT($IN45:KM45)+1,$G$4:$EH$8,KN$14,0)*$D45,IF($C45=KN$17,$G$7*$D45,""))</f>
        <v>5073.9029571533429</v>
      </c>
      <c r="KO45" s="34">
        <f>IF(KN45&lt;&gt;"",HLOOKUP(COUNT($IN45:KN45)+1,$G$4:$EH$8,KO$14,0)*$D45,IF($C45=KO$17,$G$7*$D45,""))</f>
        <v>5327.5981050110104</v>
      </c>
      <c r="KP45" s="34">
        <f>IF(KO45&lt;&gt;"",HLOOKUP(COUNT($IN45:KO45)+1,$G$4:$EH$8,KP$14,0)*$D45,IF($C45=KP$17,$G$7*$D45,""))</f>
        <v>5593.9780102615614</v>
      </c>
      <c r="KQ45" s="34">
        <f>IF(KP45&lt;&gt;"",HLOOKUP(COUNT($IN45:KP45)+1,$G$4:$EH$8,KQ$14,0)*$D45,IF($C45=KQ$17,$G$7*$D45,""))</f>
        <v>5873.6769107746368</v>
      </c>
      <c r="KR45" s="34">
        <f>IF(KQ45&lt;&gt;"",HLOOKUP(COUNT($IN45:KQ45)+1,$G$4:$EH$8,KR$14,0)*$D45,IF($C45=KR$17,$G$7*$D45,""))</f>
        <v>6284.8342945288623</v>
      </c>
      <c r="KS45" s="34">
        <f>IF(KR45&lt;&gt;"",HLOOKUP(COUNT($IN45:KR45)+1,$G$4:$EH$8,KS$14,0)*$D45,IF($C45=KS$17,$G$7*$D45,""))</f>
        <v>5656.3508650759759</v>
      </c>
      <c r="KT45" s="34">
        <f>IF(KS45&lt;&gt;"",HLOOKUP(COUNT($IN45:KS45)+1,$G$4:$EH$8,KT$14,0)*$D45,IF($C45=KT$17,$G$7*$D45,""))</f>
        <v>5090.7157785683803</v>
      </c>
      <c r="KU45" s="34">
        <f>IF(KT45&lt;&gt;"",HLOOKUP(COUNT($IN45:KT45)+1,$G$4:$EH$8,KU$14,0)*$D45,IF($C45=KU$17,$G$7*$D45,""))</f>
        <v>5447.0658830681659</v>
      </c>
      <c r="KV45" s="34">
        <f>IF(KU45&lt;&gt;"",HLOOKUP(COUNT($IN45:KU45)+1,$G$4:$EH$8,KV$14,0)*$D45,IF($C45=KV$17,$G$7*$D45,""))</f>
        <v>5828.3604948829352</v>
      </c>
      <c r="KW45" s="34">
        <f>IF(KV45&lt;&gt;"",HLOOKUP(COUNT($IN45:KV45)+1,$G$4:$EH$8,KW$14,0)*$D45,IF($C45=KW$17,$G$7*$D45,""))</f>
        <v>6236.3457295247435</v>
      </c>
      <c r="KX45" s="34">
        <f>IF(KW45&lt;&gt;"",HLOOKUP(COUNT($IN45:KW45)+1,$G$4:$EH$8,KX$14,0)*$D45,IF($C45=KX$17,$G$7*$D45,""))</f>
        <v>6735.2533878867234</v>
      </c>
      <c r="KY45" s="34">
        <f>IF(KX45&lt;&gt;"",HLOOKUP(COUNT($IN45:KX45)+1,$G$4:$EH$8,KY$14,0)*$D45,IF($C45=KY$17,$G$7*$D45,""))</f>
        <v>5792.3179135825822</v>
      </c>
      <c r="KZ45" s="34">
        <f>IF(KY45&lt;&gt;"",HLOOKUP(COUNT($IN45:KY45)+1,$G$4:$EH$8,KZ$14,0)*$D45,IF($C45=KZ$17,$G$7*$D45,""))</f>
        <v>5502.7020179034516</v>
      </c>
      <c r="LA45" s="34">
        <f>IF(KZ45&lt;&gt;"",HLOOKUP(COUNT($IN45:KZ45)+1,$G$4:$EH$8,LA$14,0)*$D45,IF($C45=LA$17,$G$7*$D45,""))</f>
        <v>5777.8371187986268</v>
      </c>
      <c r="LB45" s="34">
        <f>IF(LA45&lt;&gt;"",HLOOKUP(COUNT($IN45:LA45)+1,$G$4:$EH$8,LB$14,0)*$D45,IF($C45=LB$17,$G$7*$D45,""))</f>
        <v>6066.7289747385557</v>
      </c>
      <c r="LC45" s="34">
        <f>IF(LB45&lt;&gt;"",HLOOKUP(COUNT($IN45:LB45)+1,$G$4:$EH$8,LC$14,0)*$D45,IF($C45=LC$17,$G$7*$D45,""))</f>
        <v>6370.0654234754838</v>
      </c>
      <c r="LD45" s="34">
        <f>IF(LC45&lt;&gt;"",HLOOKUP(COUNT($IN45:LC45)+1,$G$4:$EH$8,LD$14,0)*$D45,IF($C45=LD$17,$G$7*$D45,""))</f>
        <v>6815.9700031187658</v>
      </c>
      <c r="LE45" s="34">
        <f>IF(LD45&lt;&gt;"",HLOOKUP(COUNT($IN45:LD45)+1,$G$4:$EH$8,LE$14,0)*$D45,IF($C45=LE$17,$G$7*$D45,""))</f>
        <v>6134.3730028068912</v>
      </c>
      <c r="LF45" s="34">
        <f>IF(LE45&lt;&gt;"",HLOOKUP(COUNT($IN45:LE45)+1,$G$4:$EH$8,LF$14,0)*$D45,IF($C45=LF$17,$G$7*$D45,""))</f>
        <v>5520.9357025262016</v>
      </c>
      <c r="LG45" s="34">
        <f>IF(LF45&lt;&gt;"",HLOOKUP(COUNT($IN45:LF45)+1,$G$4:$EH$8,LG$14,0)*$D45,IF($C45=LG$17,$G$7*$D45,""))</f>
        <v>5907.4012017030363</v>
      </c>
      <c r="LH45" s="34">
        <f>IF(LG45&lt;&gt;"",HLOOKUP(COUNT($IN45:LG45)+1,$G$4:$EH$8,LH$14,0)*$D45,IF($C45=LH$17,$G$7*$D45,""))</f>
        <v>6320.9192858222486</v>
      </c>
      <c r="LI45" s="34">
        <f>IF(LH45&lt;&gt;"",HLOOKUP(COUNT($IN45:LH45)+1,$G$4:$EH$8,LI$14,0)*$D45,IF($C45=LI$17,$G$7*$D45,""))</f>
        <v>6763.3836358298058</v>
      </c>
      <c r="LJ45" s="34">
        <f>IF(LI45&lt;&gt;"",HLOOKUP(COUNT($IN45:LI45)+1,$G$4:$EH$8,LJ$14,0)*$D45,IF($C45=LJ$17,$G$7*$D45,""))</f>
        <v>7304.45432669619</v>
      </c>
      <c r="LK45" s="34">
        <f>IF(LJ45&lt;&gt;"",HLOOKUP(COUNT($IN45:LJ45)+1,$G$4:$EH$8,LK$14,0)*$D45,IF($C45=LK$17,$G$7*$D45,""))</f>
        <v>6354.8752642256841</v>
      </c>
      <c r="LL45" s="34">
        <f>IF(LK45&lt;&gt;"",HLOOKUP(COUNT($IN45:LK45)+1,$G$4:$EH$8,LL$14,0)*$D45,IF($C45=LL$17,$G$7*$D45,""))</f>
        <v>6037.1315010144008</v>
      </c>
      <c r="LM45" s="34">
        <f>IF(LL45&lt;&gt;"",HLOOKUP(COUNT($IN45:LL45)+1,$G$4:$EH$8,LM$14,0)*$D45,IF($C45=LM$17,$G$7*$D45,""))</f>
        <v>6338.9880760651213</v>
      </c>
      <c r="LN45" s="34">
        <f>IF(LM45&lt;&gt;"",HLOOKUP(COUNT($IN45:LM45)+1,$G$4:$EH$8,LN$14,0)*$D45,IF($C45=LN$17,$G$7*$D45,""))</f>
        <v>6655.9374798683766</v>
      </c>
      <c r="LO45" s="34">
        <f>IF(LN45&lt;&gt;"",HLOOKUP(COUNT($IN45:LN45)+1,$G$4:$EH$8,LO$14,0)*$D45,IF($C45=LO$17,$G$7*$D45,""))</f>
        <v>6988.7343538617979</v>
      </c>
      <c r="LP45" s="34">
        <f>IF(LO45&lt;&gt;"",HLOOKUP(COUNT($IN45:LO45)+1,$G$4:$EH$8,LP$14,0)*$D45,IF($C45=LP$17,$G$7*$D45,""))</f>
        <v>7477.9457586321205</v>
      </c>
      <c r="LQ45" s="34">
        <f>IF(LP45&lt;&gt;"",HLOOKUP(COUNT($IN45:LP45)+1,$G$4:$EH$8,LQ$14,0)*$D45,IF($C45=LQ$17,$G$7*$D45,""))</f>
        <v>6730.1511827689083</v>
      </c>
      <c r="LR45" s="34">
        <f>IF(LQ45&lt;&gt;"",HLOOKUP(COUNT($IN45:LQ45)+1,$G$4:$EH$8,LR$14,0)*$D45,IF($C45=LR$17,$G$7*$D45,""))</f>
        <v>6057.1360644920187</v>
      </c>
      <c r="LS45" s="34">
        <f>IF(LR45&lt;&gt;"",HLOOKUP(COUNT($IN45:LR45)+1,$G$4:$EH$8,LS$14,0)*$D45,IF($C45=LS$17,$G$7*$D45,""))</f>
        <v>6481.1355890064606</v>
      </c>
      <c r="LT45" s="34">
        <f>IF(LS45&lt;&gt;"",HLOOKUP(COUNT($IN45:LS45)+1,$G$4:$EH$8,LT$14,0)*$D45,IF($C45=LT$17,$G$7*$D45,""))</f>
        <v>6934.8150802369128</v>
      </c>
      <c r="LU45" s="34">
        <f>IF(LT45&lt;&gt;"",HLOOKUP(COUNT($IN45:LT45)+1,$G$4:$EH$8,LU$14,0)*$D45,IF($C45=LU$17,$G$7*$D45,""))</f>
        <v>7420.2521358534959</v>
      </c>
      <c r="LV45" s="34">
        <f>IF(LU45&lt;&gt;"",HLOOKUP(COUNT($IN45:LU45)+1,$G$4:$EH$8,LV$14,0)*$D45,IF($C45=LV$17,$G$7*$D45,""))</f>
        <v>8013.8723067217743</v>
      </c>
      <c r="LW45" s="34">
        <f>IF(LV45&lt;&gt;"",HLOOKUP(COUNT($IN45:LV45)+1,$G$4:$EH$8,LW$14,0)*$D45,IF($C45=LW$17,$G$7*$D45,""))</f>
        <v>5260.6276551568335</v>
      </c>
      <c r="LX45" s="34">
        <f>IF(LW45&lt;&gt;"",HLOOKUP(COUNT($IN45:LW45)+1,$G$4:$EH$8,LX$14,0)*$D45,IF($C45=LX$17,$G$7*$D45,""))</f>
        <v>5260.6276551568335</v>
      </c>
      <c r="LY45" s="34">
        <f>IF(LX45&lt;&gt;"",HLOOKUP(COUNT($IN45:LX45)+1,$G$4:$EH$8,LY$14,0)*$D45,IF($C45=LY$17,$G$7*$D45,""))</f>
        <v>5260.6276551568335</v>
      </c>
      <c r="LZ45" s="34">
        <f>IF(LY45&lt;&gt;"",HLOOKUP(COUNT($IN45:LY45)+1,$G$4:$EH$8,LZ$14,0)*$D45,IF($C45=LZ$17,$G$7*$D45,""))</f>
        <v>5260.6276551568335</v>
      </c>
      <c r="MA45" s="34">
        <f>IF(LZ45&lt;&gt;"",HLOOKUP(COUNT($IN45:LZ45)+1,$G$4:$EH$8,MA$14,0)*$D45,IF($C45=MA$17,$G$7*$D45,""))</f>
        <v>5260.6276551568335</v>
      </c>
      <c r="MB45" s="34">
        <f>IF(MA45&lt;&gt;"",HLOOKUP(COUNT($IN45:MA45)+1,$G$4:$EH$8,MB$14,0)*$D45,IF($C45=MB$17,$G$7*$D45,""))</f>
        <v>5260.6276551568335</v>
      </c>
      <c r="MC45" s="34">
        <f>IF(MB45&lt;&gt;"",HLOOKUP(COUNT($IN45:MB45)+1,$G$4:$EH$8,MC$14,0)*$D45,IF($C45=MC$17,$G$7*$D45,""))</f>
        <v>5260.6276551568335</v>
      </c>
      <c r="MD45" s="34">
        <f>IF(MC45&lt;&gt;"",HLOOKUP(COUNT($IN45:MC45)+1,$G$4:$EH$8,MD$14,0)*$D45,IF($C45=MD$17,$G$7*$D45,""))</f>
        <v>5260.6276551568335</v>
      </c>
      <c r="ME45" s="34">
        <f>IF(MD45&lt;&gt;"",HLOOKUP(COUNT($IN45:MD45)+1,$G$4:$EH$8,ME$14,0)*$D45,IF($C45=ME$17,$G$7*$D45,""))</f>
        <v>5260.6276551568335</v>
      </c>
      <c r="MF45" s="34">
        <f>IF(ME45&lt;&gt;"",HLOOKUP(COUNT($IN45:ME45)+1,$G$4:$EH$8,MF$14,0)*$D45,IF($C45=MF$17,$G$7*$D45,""))</f>
        <v>5260.6276551568335</v>
      </c>
      <c r="MG45" s="34">
        <f>IF(MF45&lt;&gt;"",HLOOKUP(COUNT($IN45:MF45)+1,$G$4:$EH$8,MG$14,0)*$D45,IF($C45=MG$17,$G$7*$D45,""))</f>
        <v>5260.6276551568335</v>
      </c>
      <c r="MH45" s="34">
        <f>IF(MG45&lt;&gt;"",HLOOKUP(COUNT($IN45:MG45)+1,$G$4:$EH$8,MH$14,0)*$D45,IF($C45=MH$17,$G$7*$D45,""))</f>
        <v>5260.6276551568335</v>
      </c>
      <c r="MI45" s="34">
        <f>IF(MH45&lt;&gt;"",HLOOKUP(COUNT($IN45:MH45)+1,$G$4:$EH$8,MI$14,0)*$D45,IF($C45=MI$17,$G$7*$D45,""))</f>
        <v>5260.6276551568335</v>
      </c>
      <c r="MJ45" s="34">
        <f>IF(MI45&lt;&gt;"",HLOOKUP(COUNT($IN45:MI45)+1,$G$4:$EH$8,MJ$14,0)*$D45,IF($C45=MJ$17,$G$7*$D45,""))</f>
        <v>5260.6276551568335</v>
      </c>
      <c r="MK45" s="34">
        <f>IF(MJ45&lt;&gt;"",HLOOKUP(COUNT($IN45:MJ45)+1,$G$4:$EH$8,MK$14,0)*$D45,IF($C45=MK$17,$G$7*$D45,""))</f>
        <v>5260.6276551568335</v>
      </c>
      <c r="ML45" s="34">
        <f>IF(MK45&lt;&gt;"",HLOOKUP(COUNT($IN45:MK45)+1,$G$4:$EH$8,ML$14,0)*$D45,IF($C45=ML$17,$G$7*$D45,""))</f>
        <v>5260.6276551568335</v>
      </c>
      <c r="MM45" s="34">
        <f>IF(ML45&lt;&gt;"",HLOOKUP(COUNT($IN45:ML45)+1,$G$4:$EH$8,MM$14,0)*$D45,IF($C45=MM$17,$G$7*$D45,""))</f>
        <v>5260.6276551568335</v>
      </c>
      <c r="MN45" s="34">
        <f>IF(MM45&lt;&gt;"",HLOOKUP(COUNT($IN45:MM45)+1,$G$4:$EH$8,MN$14,0)*$D45,IF($C45=MN$17,$G$7*$D45,""))</f>
        <v>5260.6276551568335</v>
      </c>
      <c r="MO45" s="34">
        <f>IF(MN45&lt;&gt;"",HLOOKUP(COUNT($IN45:MN45)+1,$G$4:$EH$8,MO$14,0)*$D45,IF($C45=MO$17,$G$7*$D45,""))</f>
        <v>5260.6276551568335</v>
      </c>
      <c r="MP45" s="34">
        <f>IF(MO45&lt;&gt;"",HLOOKUP(COUNT($IN45:MO45)+1,$G$4:$EH$8,MP$14,0)*$D45,IF($C45=MP$17,$G$7*$D45,""))</f>
        <v>5260.6276551568335</v>
      </c>
      <c r="MQ45" s="34">
        <f>IF(MP45&lt;&gt;"",HLOOKUP(COUNT($IN45:MP45)+1,$G$4:$EH$8,MQ$14,0)*$D45,IF($C45=MQ$17,$G$7*$D45,""))</f>
        <v>5260.6276551568335</v>
      </c>
      <c r="MR45" s="34">
        <f>IF(MQ45&lt;&gt;"",HLOOKUP(COUNT($IN45:MQ45)+1,$G$4:$EH$8,MR$14,0)*$D45,IF($C45=MR$17,$G$7*$D45,""))</f>
        <v>5260.6276551568335</v>
      </c>
      <c r="MS45" s="34">
        <f>IF(MR45&lt;&gt;"",HLOOKUP(COUNT($IN45:MR45)+1,$G$4:$EH$8,MS$14,0)*$D45,IF($C45=MS$17,$G$7*$D45,""))</f>
        <v>5260.6276551568335</v>
      </c>
      <c r="MT45" s="34">
        <f>IF(MS45&lt;&gt;"",HLOOKUP(COUNT($IN45:MS45)+1,$G$4:$EH$8,MT$14,0)*$D45,IF($C45=MT$17,$G$7*$D45,""))</f>
        <v>5260.6276551568335</v>
      </c>
      <c r="MU45" s="34">
        <f>IF(MT45&lt;&gt;"",HLOOKUP(COUNT($IN45:MT45)+1,$G$4:$EH$8,MU$14,0)*$D45,IF($C45=MU$17,$G$7*$D45,""))</f>
        <v>5260.6276551568335</v>
      </c>
      <c r="MV45" s="34">
        <f>IF(MU45&lt;&gt;"",HLOOKUP(COUNT($IN45:MU45)+1,$G$4:$EH$8,MV$14,0)*$D45,IF($C45=MV$17,$G$7*$D45,""))</f>
        <v>5260.6276551568335</v>
      </c>
      <c r="MW45" s="34">
        <f>IF(MV45&lt;&gt;"",HLOOKUP(COUNT($IN45:MV45)+1,$G$4:$EH$8,MW$14,0)*$D45,IF($C45=MW$17,$G$7*$D45,""))</f>
        <v>5260.6276551568335</v>
      </c>
      <c r="MX45" s="34">
        <f>IF(MW45&lt;&gt;"",HLOOKUP(COUNT($IN45:MW45)+1,$G$4:$EH$8,MX$14,0)*$D45,IF($C45=MX$17,$G$7*$D45,""))</f>
        <v>5260.6276551568335</v>
      </c>
      <c r="MY45" s="34">
        <f>IF(MX45&lt;&gt;"",HLOOKUP(COUNT($IN45:MX45)+1,$G$4:$EH$8,MY$14,0)*$D45,IF($C45=MY$17,$G$7*$D45,""))</f>
        <v>5260.6276551568335</v>
      </c>
      <c r="MZ45" s="34">
        <f>IF(MY45&lt;&gt;"",HLOOKUP(COUNT($IN45:MY45)+1,$G$4:$EH$8,MZ$14,0)*$D45,IF($C45=MZ$17,$G$7*$D45,""))</f>
        <v>5260.6276551568335</v>
      </c>
      <c r="NA45" s="34">
        <f>IF(MZ45&lt;&gt;"",HLOOKUP(COUNT($IN45:MZ45)+1,$G$4:$EH$8,NA$14,0)*$D45,IF($C45=NA$17,$G$7*$D45,""))</f>
        <v>5260.6276551568335</v>
      </c>
      <c r="NB45" s="34">
        <f>IF(NA45&lt;&gt;"",HLOOKUP(COUNT($IN45:NA45)+1,$G$4:$EH$8,NB$14,0)*$D45,IF($C45=NB$17,$G$7*$D45,""))</f>
        <v>5260.6276551568335</v>
      </c>
      <c r="NC45" s="34">
        <f>IF(NB45&lt;&gt;"",HLOOKUP(COUNT($IN45:NB45)+1,$G$4:$EH$8,NC$14,0)*$D45,IF($C45=NC$17,$G$7*$D45,""))</f>
        <v>5260.6276551568335</v>
      </c>
      <c r="ND45" s="34">
        <f>IF(NC45&lt;&gt;"",HLOOKUP(COUNT($IN45:NC45)+1,$G$4:$EH$8,ND$14,0)*$D45,IF($C45=ND$17,$G$7*$D45,""))</f>
        <v>5260.6276551568335</v>
      </c>
      <c r="NF45" s="34" t="str">
        <f>IF(NE45&lt;&gt;"",HLOOKUP(COUNT($NE45:NE45)+1,$G$4:$EH$8,NF$14,0)*$D45,IF($C45=NF$17,$G$8*$D45,""))</f>
        <v/>
      </c>
      <c r="NG45" s="34" t="str">
        <f>IF(NF45&lt;&gt;"",HLOOKUP(COUNT($NE45:NF45)+1,$G$4:$EH$8,NG$14,0)*$D45,IF($C45=NG$17,$G$8*$D45,""))</f>
        <v/>
      </c>
      <c r="NH45" s="34" t="str">
        <f>IF(NG45&lt;&gt;"",HLOOKUP(COUNT($NE45:NG45)+1,$G$4:$EH$8,NH$14,0)*$D45,IF($C45=NH$17,$G$8*$D45,""))</f>
        <v/>
      </c>
      <c r="NI45" s="34" t="str">
        <f>IF(NH45&lt;&gt;"",HLOOKUP(COUNT($NE45:NH45)+1,$G$4:$EH$8,NI$14,0)*$D45,IF($C45=NI$17,$G$8*$D45,""))</f>
        <v/>
      </c>
      <c r="NJ45" s="34" t="str">
        <f>IF(NI45&lt;&gt;"",HLOOKUP(COUNT($NE45:NI45)+1,$G$4:$EH$8,NJ$14,0)*$D45,IF($C45=NJ$17,$G$8*$D45,""))</f>
        <v/>
      </c>
      <c r="NK45" s="34" t="str">
        <f>IF(NJ45&lt;&gt;"",HLOOKUP(COUNT($NE45:NJ45)+1,$G$4:$EH$8,NK$14,0)*$D45,IF($C45=NK$17,$G$8*$D45,""))</f>
        <v/>
      </c>
      <c r="NL45" s="34" t="str">
        <f>IF(NK45&lt;&gt;"",HLOOKUP(COUNT($NE45:NK45)+1,$G$4:$EH$8,NL$14,0)*$D45,IF($C45=NL$17,$G$8*$D45,""))</f>
        <v/>
      </c>
      <c r="NM45" s="34" t="str">
        <f>IF(NL45&lt;&gt;"",HLOOKUP(COUNT($NE45:NL45)+1,$G$4:$EH$8,NM$14,0)*$D45,IF($C45=NM$17,$G$8*$D45,""))</f>
        <v/>
      </c>
      <c r="NN45" s="34" t="str">
        <f>IF(NM45&lt;&gt;"",HLOOKUP(COUNT($NE45:NM45)+1,$G$4:$EH$8,NN$14,0)*$D45,IF($C45=NN$17,$G$8*$D45,""))</f>
        <v/>
      </c>
      <c r="NO45" s="34" t="str">
        <f>IF(NN45&lt;&gt;"",HLOOKUP(COUNT($NE45:NN45)+1,$G$4:$EH$8,NO$14,0)*$D45,IF($C45=NO$17,$G$8*$D45,""))</f>
        <v/>
      </c>
      <c r="NP45" s="34" t="str">
        <f>IF(NO45&lt;&gt;"",HLOOKUP(COUNT($NE45:NO45)+1,$G$4:$EH$8,NP$14,0)*$D45,IF($C45=NP$17,$G$8*$D45,""))</f>
        <v/>
      </c>
      <c r="NQ45" s="34" t="str">
        <f>IF(NP45&lt;&gt;"",HLOOKUP(COUNT($NE45:NP45)+1,$G$4:$EH$8,NQ$14,0)*$D45,IF($C45=NQ$17,$G$8*$D45,""))</f>
        <v/>
      </c>
      <c r="NR45" s="34" t="str">
        <f>IF(NQ45&lt;&gt;"",HLOOKUP(COUNT($NE45:NQ45)+1,$G$4:$EH$8,NR$14,0)*$D45,IF($C45=NR$17,$G$8*$D45,""))</f>
        <v/>
      </c>
      <c r="NS45" s="34" t="str">
        <f>IF(NR45&lt;&gt;"",HLOOKUP(COUNT($NE45:NR45)+1,$G$4:$EH$8,NS$14,0)*$D45,IF($C45=NS$17,$G$8*$D45,""))</f>
        <v/>
      </c>
      <c r="NT45" s="34" t="str">
        <f>IF(NS45&lt;&gt;"",HLOOKUP(COUNT($NE45:NS45)+1,$G$4:$EH$8,NT$14,0)*$D45,IF($C45=NT$17,$G$8*$D45,""))</f>
        <v/>
      </c>
      <c r="NU45" s="34" t="str">
        <f>IF(NT45&lt;&gt;"",HLOOKUP(COUNT($NE45:NT45)+1,$G$4:$EH$8,NU$14,0)*$D45,IF($C45=NU$17,$G$8*$D45,""))</f>
        <v/>
      </c>
      <c r="NV45" s="34" t="str">
        <f>IF(NU45&lt;&gt;"",HLOOKUP(COUNT($NE45:NU45)+1,$G$4:$EH$8,NV$14,0)*$D45,IF($C45=NV$17,$G$8*$D45,""))</f>
        <v/>
      </c>
      <c r="NW45" s="34" t="str">
        <f>IF(NV45&lt;&gt;"",HLOOKUP(COUNT($NE45:NV45)+1,$G$4:$EH$8,NW$14,0)*$D45,IF($C45=NW$17,$G$8*$D45,""))</f>
        <v/>
      </c>
      <c r="NX45" s="34" t="str">
        <f>IF(NW45&lt;&gt;"",HLOOKUP(COUNT($NE45:NW45)+1,$G$4:$EH$8,NX$14,0)*$D45,IF($C45=NX$17,$G$8*$D45,""))</f>
        <v/>
      </c>
      <c r="NY45" s="34" t="str">
        <f>IF(NX45&lt;&gt;"",HLOOKUP(COUNT($NE45:NX45)+1,$G$4:$EH$8,NY$14,0)*$D45,IF($C45=NY$17,$G$8*$D45,""))</f>
        <v/>
      </c>
      <c r="NZ45" s="34" t="str">
        <f>IF(NY45&lt;&gt;"",HLOOKUP(COUNT($NE45:NY45)+1,$G$4:$EH$8,NZ$14,0)*$D45,IF($C45=NZ$17,$G$8*$D45,""))</f>
        <v/>
      </c>
      <c r="OA45" s="34" t="str">
        <f>IF(NZ45&lt;&gt;"",HLOOKUP(COUNT($NE45:NZ45)+1,$G$4:$EH$8,OA$14,0)*$D45,IF($C45=OA$17,$G$8*$D45,""))</f>
        <v/>
      </c>
      <c r="OB45" s="34" t="str">
        <f>IF(OA45&lt;&gt;"",HLOOKUP(COUNT($NE45:OA45)+1,$G$4:$EH$8,OB$14,0)*$D45,IF($C45=OB$17,$G$8*$D45,""))</f>
        <v/>
      </c>
      <c r="OC45" s="34" t="str">
        <f>IF(OB45&lt;&gt;"",HLOOKUP(COUNT($NE45:OB45)+1,$G$4:$EH$8,OC$14,0)*$D45,IF($C45=OC$17,$G$8*$D45,""))</f>
        <v/>
      </c>
      <c r="OD45" s="34" t="str">
        <f>IF(OC45&lt;&gt;"",HLOOKUP(COUNT($NE45:OC45)+1,$G$4:$EH$8,OD$14,0)*$D45,IF($C45=OD$17,$G$8*$D45,""))</f>
        <v/>
      </c>
      <c r="OE45" s="34" t="str">
        <f>IF(OD45&lt;&gt;"",HLOOKUP(COUNT($NE45:OD45)+1,$G$4:$EH$8,OE$14,0)*$D45,IF($C45=OE$17,$G$8*$D45,""))</f>
        <v/>
      </c>
      <c r="OF45" s="34">
        <f>IF(OE45&lt;&gt;"",HLOOKUP(COUNT($NE45:OE45)+1,$G$4:$EH$8,OF$14,0)*$D45,IF($C45=OF$17,$G$8*$D45,""))</f>
        <v>105000</v>
      </c>
      <c r="OG45" s="34">
        <f>IF(OF45&lt;&gt;"",HLOOKUP(COUNT($NE45:OF45)+1,$G$4:$EH$8,OG$14,0)*$D45,IF($C45=OG$17,$G$8*$D45,""))</f>
        <v>0</v>
      </c>
      <c r="OH45" s="34">
        <f>IF(OG45&lt;&gt;"",HLOOKUP(COUNT($NE45:OG45)+1,$G$4:$EH$8,OH$14,0)*$D45,IF($C45=OH$17,$G$8*$D45,""))</f>
        <v>0</v>
      </c>
      <c r="OI45" s="34">
        <f>IF(OH45&lt;&gt;"",HLOOKUP(COUNT($NE45:OH45)+1,$G$4:$EH$8,OI$14,0)*$D45,IF($C45=OI$17,$G$8*$D45,""))</f>
        <v>0</v>
      </c>
      <c r="OJ45" s="34">
        <f>IF(OI45&lt;&gt;"",HLOOKUP(COUNT($NE45:OI45)+1,$G$4:$EH$8,OJ$14,0)*$D45,IF($C45=OJ$17,$G$8*$D45,""))</f>
        <v>0</v>
      </c>
      <c r="OK45" s="34">
        <f>IF(OJ45&lt;&gt;"",HLOOKUP(COUNT($NE45:OJ45)+1,$G$4:$EH$8,OK$14,0)*$D45,IF($C45=OK$17,$G$8*$D45,""))</f>
        <v>0</v>
      </c>
      <c r="OL45" s="34">
        <f>IF(OK45&lt;&gt;"",HLOOKUP(COUNT($NE45:OK45)+1,$G$4:$EH$8,OL$14,0)*$D45,IF($C45=OL$17,$G$8*$D45,""))</f>
        <v>0</v>
      </c>
      <c r="OM45" s="34">
        <f>IF(OL45&lt;&gt;"",HLOOKUP(COUNT($NE45:OL45)+1,$G$4:$EH$8,OM$14,0)*$D45,IF($C45=OM$17,$G$8*$D45,""))</f>
        <v>0</v>
      </c>
      <c r="ON45" s="34">
        <f>IF(OM45&lt;&gt;"",HLOOKUP(COUNT($NE45:OM45)+1,$G$4:$EH$8,ON$14,0)*$D45,IF($C45=ON$17,$G$8*$D45,""))</f>
        <v>0</v>
      </c>
      <c r="OO45" s="34">
        <f>IF(ON45&lt;&gt;"",HLOOKUP(COUNT($NE45:ON45)+1,$G$4:$EH$8,OO$14,0)*$D45,IF($C45=OO$17,$G$8*$D45,""))</f>
        <v>0</v>
      </c>
      <c r="OP45" s="34">
        <f>IF(OO45&lt;&gt;"",HLOOKUP(COUNT($NE45:OO45)+1,$G$4:$EH$8,OP$14,0)*$D45,IF($C45=OP$17,$G$8*$D45,""))</f>
        <v>0</v>
      </c>
      <c r="OQ45" s="34">
        <f>IF(OP45&lt;&gt;"",HLOOKUP(COUNT($NE45:OP45)+1,$G$4:$EH$8,OQ$14,0)*$D45,IF($C45=OQ$17,$G$8*$D45,""))</f>
        <v>0</v>
      </c>
      <c r="OR45" s="34">
        <f>IF(OQ45&lt;&gt;"",HLOOKUP(COUNT($NE45:OQ45)+1,$G$4:$EH$8,OR$14,0)*$D45,IF($C45=OR$17,$G$8*$D45,""))</f>
        <v>0</v>
      </c>
      <c r="OS45" s="34">
        <f>IF(OR45&lt;&gt;"",HLOOKUP(COUNT($NE45:OR45)+1,$G$4:$EH$8,OS$14,0)*$D45,IF($C45=OS$17,$G$8*$D45,""))</f>
        <v>0</v>
      </c>
      <c r="OT45" s="34">
        <f>IF(OS45&lt;&gt;"",HLOOKUP(COUNT($NE45:OS45)+1,$G$4:$EH$8,OT$14,0)*$D45,IF($C45=OT$17,$G$8*$D45,""))</f>
        <v>0</v>
      </c>
      <c r="OU45" s="34">
        <f>IF(OT45&lt;&gt;"",HLOOKUP(COUNT($NE45:OT45)+1,$G$4:$EH$8,OU$14,0)*$D45,IF($C45=OU$17,$G$8*$D45,""))</f>
        <v>0</v>
      </c>
      <c r="OV45" s="34">
        <f>IF(OU45&lt;&gt;"",HLOOKUP(COUNT($NE45:OU45)+1,$G$4:$EH$8,OV$14,0)*$D45,IF($C45=OV$17,$G$8*$D45,""))</f>
        <v>0</v>
      </c>
      <c r="OW45" s="34">
        <f>IF(OV45&lt;&gt;"",HLOOKUP(COUNT($NE45:OV45)+1,$G$4:$EH$8,OW$14,0)*$D45,IF($C45=OW$17,$G$8*$D45,""))</f>
        <v>0</v>
      </c>
      <c r="OX45" s="34">
        <f>IF(OW45&lt;&gt;"",HLOOKUP(COUNT($NE45:OW45)+1,$G$4:$EH$8,OX$14,0)*$D45,IF($C45=OX$17,$G$8*$D45,""))</f>
        <v>0</v>
      </c>
      <c r="OY45" s="34">
        <f>IF(OX45&lt;&gt;"",HLOOKUP(COUNT($NE45:OX45)+1,$G$4:$EH$8,OY$14,0)*$D45,IF($C45=OY$17,$G$8*$D45,""))</f>
        <v>0</v>
      </c>
      <c r="OZ45" s="34">
        <f>IF(OY45&lt;&gt;"",HLOOKUP(COUNT($NE45:OY45)+1,$G$4:$EH$8,OZ$14,0)*$D45,IF($C45=OZ$17,$G$8*$D45,""))</f>
        <v>0</v>
      </c>
      <c r="PA45" s="34">
        <f>IF(OZ45&lt;&gt;"",HLOOKUP(COUNT($NE45:OZ45)+1,$G$4:$EH$8,PA$14,0)*$D45,IF($C45=PA$17,$G$8*$D45,""))</f>
        <v>0</v>
      </c>
      <c r="PB45" s="34">
        <f>IF(PA45&lt;&gt;"",HLOOKUP(COUNT($NE45:PA45)+1,$G$4:$EH$8,PB$14,0)*$D45,IF($C45=PB$17,$G$8*$D45,""))</f>
        <v>0</v>
      </c>
      <c r="PC45" s="34">
        <f>IF(PB45&lt;&gt;"",HLOOKUP(COUNT($NE45:PB45)+1,$G$4:$EH$8,PC$14,0)*$D45,IF($C45=PC$17,$G$8*$D45,""))</f>
        <v>0</v>
      </c>
      <c r="PD45" s="34">
        <f>IF(PC45&lt;&gt;"",HLOOKUP(COUNT($NE45:PC45)+1,$G$4:$EH$8,PD$14,0)*$D45,IF($C45=PD$17,$G$8*$D45,""))</f>
        <v>0</v>
      </c>
      <c r="PE45" s="34">
        <f>IF(PD45&lt;&gt;"",HLOOKUP(COUNT($NE45:PD45)+1,$G$4:$EH$8,PE$14,0)*$D45,IF($C45=PE$17,$G$8*$D45,""))</f>
        <v>0</v>
      </c>
      <c r="PF45" s="34">
        <f>IF(PE45&lt;&gt;"",HLOOKUP(COUNT($NE45:PE45)+1,$G$4:$EH$8,PF$14,0)*$D45,IF($C45=PF$17,$G$8*$D45,""))</f>
        <v>0</v>
      </c>
      <c r="PG45" s="34">
        <f>IF(PF45&lt;&gt;"",HLOOKUP(COUNT($NE45:PF45)+1,$G$4:$EH$8,PG$14,0)*$D45,IF($C45=PG$17,$G$8*$D45,""))</f>
        <v>0</v>
      </c>
      <c r="PH45" s="34">
        <f>IF(PG45&lt;&gt;"",HLOOKUP(COUNT($NE45:PG45)+1,$G$4:$EH$8,PH$14,0)*$D45,IF($C45=PH$17,$G$8*$D45,""))</f>
        <v>0</v>
      </c>
      <c r="PI45" s="34">
        <f>IF(PH45&lt;&gt;"",HLOOKUP(COUNT($NE45:PH45)+1,$G$4:$EH$8,PI$14,0)*$D45,IF($C45=PI$17,$G$8*$D45,""))</f>
        <v>0</v>
      </c>
      <c r="PJ45" s="34">
        <f>IF(PI45&lt;&gt;"",HLOOKUP(COUNT($NE45:PI45)+1,$G$4:$EH$8,PJ$14,0)*$D45,IF($C45=PJ$17,$G$8*$D45,""))</f>
        <v>0</v>
      </c>
      <c r="PK45" s="34">
        <f>IF(PJ45&lt;&gt;"",HLOOKUP(COUNT($NE45:PJ45)+1,$G$4:$EH$8,PK$14,0)*$D45,IF($C45=PK$17,$G$8*$D45,""))</f>
        <v>0</v>
      </c>
      <c r="PL45" s="34">
        <f>IF(PK45&lt;&gt;"",HLOOKUP(COUNT($NE45:PK45)+1,$G$4:$EH$8,PL$14,0)*$D45,IF($C45=PL$17,$G$8*$D45,""))</f>
        <v>0</v>
      </c>
      <c r="PM45" s="34">
        <f>IF(PL45&lt;&gt;"",HLOOKUP(COUNT($NE45:PL45)+1,$G$4:$EH$8,PM$14,0)*$D45,IF($C45=PM$17,$G$8*$D45,""))</f>
        <v>0</v>
      </c>
      <c r="PN45" s="34">
        <f>IF(PM45&lt;&gt;"",HLOOKUP(COUNT($NE45:PM45)+1,$G$4:$EH$8,PN$14,0)*$D45,IF($C45=PN$17,$G$8*$D45,""))</f>
        <v>0</v>
      </c>
      <c r="PO45" s="34">
        <f>IF(PN45&lt;&gt;"",HLOOKUP(COUNT($NE45:PN45)+1,$G$4:$EH$8,PO$14,0)*$D45,IF($C45=PO$17,$G$8*$D45,""))</f>
        <v>0</v>
      </c>
      <c r="PP45" s="34">
        <f>IF(PO45&lt;&gt;"",HLOOKUP(COUNT($NE45:PO45)+1,$G$4:$EH$8,PP$14,0)*$D45,IF($C45=PP$17,$G$8*$D45,""))</f>
        <v>0</v>
      </c>
      <c r="PQ45" s="34">
        <f>IF(PP45&lt;&gt;"",HLOOKUP(COUNT($NE45:PP45)+1,$G$4:$EH$8,PQ$14,0)*$D45,IF($C45=PQ$17,$G$8*$D45,""))</f>
        <v>0</v>
      </c>
      <c r="PR45" s="34">
        <f>IF(PQ45&lt;&gt;"",HLOOKUP(COUNT($NE45:PQ45)+1,$G$4:$EH$8,PR$14,0)*$D45,IF($C45=PR$17,$G$8*$D45,""))</f>
        <v>0</v>
      </c>
      <c r="PS45" s="34">
        <f>IF(PR45&lt;&gt;"",HLOOKUP(COUNT($NE45:PR45)+1,$G$4:$EH$8,PS$14,0)*$D45,IF($C45=PS$17,$G$8*$D45,""))</f>
        <v>0</v>
      </c>
      <c r="PT45" s="34">
        <f>IF(PS45&lt;&gt;"",HLOOKUP(COUNT($NE45:PS45)+1,$G$4:$EH$8,PT$14,0)*$D45,IF($C45=PT$17,$G$8*$D45,""))</f>
        <v>0</v>
      </c>
      <c r="PU45" s="34">
        <f>IF(PT45&lt;&gt;"",HLOOKUP(COUNT($NE45:PT45)+1,$G$4:$EH$8,PU$14,0)*$D45,IF($C45=PU$17,$G$8*$D45,""))</f>
        <v>0</v>
      </c>
      <c r="PV45" s="34">
        <f>IF(PU45&lt;&gt;"",HLOOKUP(COUNT($NE45:PU45)+1,$G$4:$EH$8,PV$14,0)*$D45,IF($C45=PV$17,$G$8*$D45,""))</f>
        <v>0</v>
      </c>
      <c r="PW45" s="34">
        <f>IF(PV45&lt;&gt;"",HLOOKUP(COUNT($NE45:PV45)+1,$G$4:$EH$8,PW$14,0)*$D45,IF($C45=PW$17,$G$8*$D45,""))</f>
        <v>0</v>
      </c>
      <c r="PX45" s="34">
        <f>IF(PW45&lt;&gt;"",HLOOKUP(COUNT($NE45:PW45)+1,$G$4:$EH$8,PX$14,0)*$D45,IF($C45=PX$17,$G$8*$D45,""))</f>
        <v>0</v>
      </c>
      <c r="PY45" s="34">
        <f>IF(PX45&lt;&gt;"",HLOOKUP(COUNT($NE45:PX45)+1,$G$4:$EH$8,PY$14,0)*$D45,IF($C45=PY$17,$G$8*$D45,""))</f>
        <v>0</v>
      </c>
      <c r="PZ45" s="34">
        <f>IF(PY45&lt;&gt;"",HLOOKUP(COUNT($NE45:PY45)+1,$G$4:$EH$8,PZ$14,0)*$D45,IF($C45=PZ$17,$G$8*$D45,""))</f>
        <v>0</v>
      </c>
      <c r="QA45" s="34">
        <f>IF(PZ45&lt;&gt;"",HLOOKUP(COUNT($NE45:PZ45)+1,$G$4:$EH$8,QA$14,0)*$D45,IF($C45=QA$17,$G$8*$D45,""))</f>
        <v>0</v>
      </c>
      <c r="QB45" s="34">
        <f>IF(QA45&lt;&gt;"",HLOOKUP(COUNT($NE45:QA45)+1,$G$4:$EH$8,QB$14,0)*$D45,IF($C45=QB$17,$G$8*$D45,""))</f>
        <v>0</v>
      </c>
      <c r="QC45" s="34">
        <f>IF(QB45&lt;&gt;"",HLOOKUP(COUNT($NE45:QB45)+1,$G$4:$EH$8,QC$14,0)*$D45,IF($C45=QC$17,$G$8*$D45,""))</f>
        <v>0</v>
      </c>
      <c r="QD45" s="34">
        <f>IF(QC45&lt;&gt;"",HLOOKUP(COUNT($NE45:QC45)+1,$G$4:$EH$8,QD$14,0)*$D45,IF($C45=QD$17,$G$8*$D45,""))</f>
        <v>0</v>
      </c>
      <c r="QE45" s="34">
        <f>IF(QD45&lt;&gt;"",HLOOKUP(COUNT($NE45:QD45)+1,$G$4:$EH$8,QE$14,0)*$D45,IF($C45=QE$17,$G$8*$D45,""))</f>
        <v>0</v>
      </c>
      <c r="QF45" s="34">
        <f>IF(QE45&lt;&gt;"",HLOOKUP(COUNT($NE45:QE45)+1,$G$4:$EH$8,QF$14,0)*$D45,IF($C45=QF$17,$G$8*$D45,""))</f>
        <v>0</v>
      </c>
      <c r="QG45" s="34">
        <f>IF(QF45&lt;&gt;"",HLOOKUP(COUNT($NE45:QF45)+1,$G$4:$EH$8,QG$14,0)*$D45,IF($C45=QG$17,$G$8*$D45,""))</f>
        <v>0</v>
      </c>
      <c r="QH45" s="34">
        <f>IF(QG45&lt;&gt;"",HLOOKUP(COUNT($NE45:QG45)+1,$G$4:$EH$8,QH$14,0)*$D45,IF($C45=QH$17,$G$8*$D45,""))</f>
        <v>0</v>
      </c>
      <c r="QI45" s="34">
        <f>IF(QH45&lt;&gt;"",HLOOKUP(COUNT($NE45:QH45)+1,$G$4:$EH$8,QI$14,0)*$D45,IF($C45=QI$17,$G$8*$D45,""))</f>
        <v>0</v>
      </c>
      <c r="QJ45" s="34">
        <f>IF(QI45&lt;&gt;"",HLOOKUP(COUNT($NE45:QI45)+1,$G$4:$EH$8,QJ$14,0)*$D45,IF($C45=QJ$17,$G$8*$D45,""))</f>
        <v>0</v>
      </c>
      <c r="QK45" s="34">
        <f>IF(QJ45&lt;&gt;"",HLOOKUP(COUNT($NE45:QJ45)+1,$G$4:$EH$8,QK$14,0)*$D45,IF($C45=QK$17,$G$8*$D45,""))</f>
        <v>0</v>
      </c>
      <c r="QL45" s="34">
        <f>IF(QK45&lt;&gt;"",HLOOKUP(COUNT($NE45:QK45)+1,$G$4:$EH$8,QL$14,0)*$D45,IF($C45=QL$17,$G$8*$D45,""))</f>
        <v>0</v>
      </c>
      <c r="QM45" s="34">
        <f>IF(QL45&lt;&gt;"",HLOOKUP(COUNT($NE45:QL45)+1,$G$4:$EH$8,QM$14,0)*$D45,IF($C45=QM$17,$G$8*$D45,""))</f>
        <v>0</v>
      </c>
      <c r="QN45" s="34">
        <f>IF(QM45&lt;&gt;"",HLOOKUP(COUNT($NE45:QM45)+1,$G$4:$EH$8,QN$14,0)*$D45,IF($C45=QN$17,$G$8*$D45,""))</f>
        <v>0</v>
      </c>
      <c r="QO45" s="34">
        <f>IF(QN45&lt;&gt;"",HLOOKUP(COUNT($NE45:QN45)+1,$G$4:$EH$8,QO$14,0)*$D45,IF($C45=QO$17,$G$8*$D45,""))</f>
        <v>0</v>
      </c>
      <c r="QP45" s="34">
        <f>IF(QO45&lt;&gt;"",HLOOKUP(COUNT($NE45:QO45)+1,$G$4:$EH$8,QP$14,0)*$D45,IF($C45=QP$17,$G$8*$D45,""))</f>
        <v>0</v>
      </c>
      <c r="QQ45" s="34">
        <f>IF(QP45&lt;&gt;"",HLOOKUP(COUNT($NE45:QP45)+1,$G$4:$EH$8,QQ$14,0)*$D45,IF($C45=QQ$17,$G$8*$D45,""))</f>
        <v>0</v>
      </c>
      <c r="QR45" s="34">
        <f>IF(QQ45&lt;&gt;"",HLOOKUP(COUNT($NE45:QQ45)+1,$G$4:$EH$8,QR$14,0)*$D45,IF($C45=QR$17,$G$8*$D45,""))</f>
        <v>0</v>
      </c>
      <c r="QS45" s="34">
        <f>IF(QR45&lt;&gt;"",HLOOKUP(COUNT($NE45:QR45)+1,$G$4:$EH$8,QS$14,0)*$D45,IF($C45=QS$17,$G$8*$D45,""))</f>
        <v>0</v>
      </c>
      <c r="QT45" s="34">
        <f>IF(QS45&lt;&gt;"",HLOOKUP(COUNT($NE45:QS45)+1,$G$4:$EH$8,QT$14,0)*$D45,IF($C45=QT$17,$G$8*$D45,""))</f>
        <v>0</v>
      </c>
      <c r="QU45" s="34">
        <f>IF(QT45&lt;&gt;"",HLOOKUP(COUNT($NE45:QT45)+1,$G$4:$EH$8,QU$14,0)*$D45,IF($C45=QU$17,$G$8*$D45,""))</f>
        <v>0</v>
      </c>
      <c r="QV45" s="34">
        <f>IF(QU45&lt;&gt;"",HLOOKUP(COUNT($NE45:QU45)+1,$G$4:$EH$8,QV$14,0)*$D45,IF($C45=QV$17,$G$8*$D45,""))</f>
        <v>0</v>
      </c>
      <c r="QW45" s="34">
        <f>IF(QV45&lt;&gt;"",HLOOKUP(COUNT($NE45:QV45)+1,$G$4:$EH$8,QW$14,0)*$D45,IF($C45=QW$17,$G$8*$D45,""))</f>
        <v>0</v>
      </c>
      <c r="QX45" s="34">
        <f>IF(QW45&lt;&gt;"",HLOOKUP(COUNT($NE45:QW45)+1,$G$4:$EH$8,QX$14,0)*$D45,IF($C45=QX$17,$G$8*$D45,""))</f>
        <v>0</v>
      </c>
      <c r="QY45" s="34">
        <f>IF(QX45&lt;&gt;"",HLOOKUP(COUNT($NE45:QX45)+1,$G$4:$EH$8,QY$14,0)*$D45,IF($C45=QY$17,$G$8*$D45,""))</f>
        <v>0</v>
      </c>
      <c r="QZ45" s="34">
        <f>IF(QY45&lt;&gt;"",HLOOKUP(COUNT($NE45:QY45)+1,$G$4:$EH$8,QZ$14,0)*$D45,IF($C45=QZ$17,$G$8*$D45,""))</f>
        <v>0</v>
      </c>
      <c r="RA45" s="34">
        <f>IF(QZ45&lt;&gt;"",HLOOKUP(COUNT($NE45:QZ45)+1,$G$4:$EH$8,RA$14,0)*$D45,IF($C45=RA$17,$G$8*$D45,""))</f>
        <v>0</v>
      </c>
      <c r="RB45" s="34">
        <f>IF(RA45&lt;&gt;"",HLOOKUP(COUNT($NE45:RA45)+1,$G$4:$EH$8,RB$14,0)*$D45,IF($C45=RB$17,$G$8*$D45,""))</f>
        <v>0</v>
      </c>
      <c r="RC45" s="34">
        <f>IF(RB45&lt;&gt;"",HLOOKUP(COUNT($NE45:RB45)+1,$G$4:$EH$8,RC$14,0)*$D45,IF($C45=RC$17,$G$8*$D45,""))</f>
        <v>0</v>
      </c>
      <c r="RD45" s="34">
        <f>IF(RC45&lt;&gt;"",HLOOKUP(COUNT($NE45:RC45)+1,$G$4:$EH$8,RD$14,0)*$D45,IF($C45=RD$17,$G$8*$D45,""))</f>
        <v>0</v>
      </c>
      <c r="RE45" s="34">
        <f>IF(RD45&lt;&gt;"",HLOOKUP(COUNT($NE45:RD45)+1,$G$4:$EH$8,RE$14,0)*$D45,IF($C45=RE$17,$G$8*$D45,""))</f>
        <v>0</v>
      </c>
      <c r="RF45" s="34">
        <f>IF(RE45&lt;&gt;"",HLOOKUP(COUNT($NE45:RE45)+1,$G$4:$EH$8,RF$14,0)*$D45,IF($C45=RF$17,$G$8*$D45,""))</f>
        <v>0</v>
      </c>
      <c r="RG45" s="34">
        <f>IF(RF45&lt;&gt;"",HLOOKUP(COUNT($NE45:RF45)+1,$G$4:$EH$8,RG$14,0)*$D45,IF($C45=RG$17,$G$8*$D45,""))</f>
        <v>0</v>
      </c>
      <c r="RH45" s="34">
        <f>IF(RG45&lt;&gt;"",HLOOKUP(COUNT($NE45:RG45)+1,$G$4:$EH$8,RH$14,0)*$D45,IF($C45=RH$17,$G$8*$D45,""))</f>
        <v>0</v>
      </c>
      <c r="RI45" s="34">
        <f>IF(RH45&lt;&gt;"",HLOOKUP(COUNT($NE45:RH45)+1,$G$4:$EH$8,RI$14,0)*$D45,IF($C45=RI$17,$G$8*$D45,""))</f>
        <v>0</v>
      </c>
      <c r="RJ45" s="34">
        <f>IF(RI45&lt;&gt;"",HLOOKUP(COUNT($NE45:RI45)+1,$G$4:$EH$8,RJ$14,0)*$D45,IF($C45=RJ$17,$G$8*$D45,""))</f>
        <v>0</v>
      </c>
      <c r="RK45" s="34">
        <f>IF(RJ45&lt;&gt;"",HLOOKUP(COUNT($NE45:RJ45)+1,$G$4:$EH$8,RK$14,0)*$D45,IF($C45=RK$17,$G$8*$D45,""))</f>
        <v>0</v>
      </c>
      <c r="RL45" s="34">
        <f>IF(RK45&lt;&gt;"",HLOOKUP(COUNT($NE45:RK45)+1,$G$4:$EH$8,RL$14,0)*$D45,IF($C45=RL$17,$G$8*$D45,""))</f>
        <v>0</v>
      </c>
      <c r="RM45" s="34">
        <f>IF(RL45&lt;&gt;"",HLOOKUP(COUNT($NE45:RL45)+1,$G$4:$EH$8,RM$14,0)*$D45,IF($C45=RM$17,$G$8*$D45,""))</f>
        <v>0</v>
      </c>
      <c r="RN45" s="34">
        <f>IF(RM45&lt;&gt;"",HLOOKUP(COUNT($NE45:RM45)+1,$G$4:$EH$8,RN$14,0)*$D45,IF($C45=RN$17,$G$8*$D45,""))</f>
        <v>0</v>
      </c>
      <c r="RO45" s="34">
        <f>IF(RN45&lt;&gt;"",HLOOKUP(COUNT($NE45:RN45)+1,$G$4:$EH$8,RO$14,0)*$D45,IF($C45=RO$17,$G$8*$D45,""))</f>
        <v>0</v>
      </c>
      <c r="RP45" s="34">
        <f>IF(RO45&lt;&gt;"",HLOOKUP(COUNT($NE45:RO45)+1,$G$4:$EH$8,RP$14,0)*$D45,IF($C45=RP$17,$G$8*$D45,""))</f>
        <v>0</v>
      </c>
      <c r="RQ45" s="34">
        <f>IF(RP45&lt;&gt;"",HLOOKUP(COUNT($NE45:RP45)+1,$G$4:$EH$8,RQ$14,0)*$D45,IF($C45=RQ$17,$G$8*$D45,""))</f>
        <v>0</v>
      </c>
      <c r="RR45" s="34">
        <f>IF(RQ45&lt;&gt;"",HLOOKUP(COUNT($NE45:RQ45)+1,$G$4:$EH$8,RR$14,0)*$D45,IF($C45=RR$17,$G$8*$D45,""))</f>
        <v>0</v>
      </c>
      <c r="RS45" s="34">
        <f>IF(RR45&lt;&gt;"",HLOOKUP(COUNT($NE45:RR45)+1,$G$4:$EH$8,RS$14,0)*$D45,IF($C45=RS$17,$G$8*$D45,""))</f>
        <v>0</v>
      </c>
      <c r="RT45" s="34">
        <f>IF(RS45&lt;&gt;"",HLOOKUP(COUNT($NE45:RS45)+1,$G$4:$EH$8,RT$14,0)*$D45,IF($C45=RT$17,$G$8*$D45,""))</f>
        <v>0</v>
      </c>
      <c r="RU45" s="34">
        <f>IF(RT45&lt;&gt;"",HLOOKUP(COUNT($NE45:RT45)+1,$G$4:$EH$8,RU$14,0)*$D45,IF($C45=RU$17,$G$8*$D45,""))</f>
        <v>0</v>
      </c>
      <c r="RW45" s="34" t="str">
        <f>IF(RV45&lt;&gt;"",HLOOKUP(COUNT($RV45:RV45)+1,$G$4:$EH$9,RW$14,0)*$D45,IF($C45=RW$17,$G$9*$D45,""))</f>
        <v/>
      </c>
      <c r="RX45" s="34" t="str">
        <f>IF(RW45&lt;&gt;"",HLOOKUP(COUNT($RV45:RW45)+1,$G$4:$EH$9,RX$14,0)*$D45,IF($C45=RX$17,$G$9*$D45,""))</f>
        <v/>
      </c>
      <c r="RY45" s="34" t="str">
        <f>IF(RX45&lt;&gt;"",HLOOKUP(COUNT($RV45:RX45)+1,$G$4:$EH$9,RY$14,0)*$D45,IF($C45=RY$17,$G$9*$D45,""))</f>
        <v/>
      </c>
      <c r="RZ45" s="34" t="str">
        <f>IF(RY45&lt;&gt;"",HLOOKUP(COUNT($RV45:RY45)+1,$G$4:$EH$9,RZ$14,0)*$D45,IF($C45=RZ$17,$G$9*$D45,""))</f>
        <v/>
      </c>
      <c r="SA45" s="34" t="str">
        <f>IF(RZ45&lt;&gt;"",HLOOKUP(COUNT($RV45:RZ45)+1,$G$4:$EH$9,SA$14,0)*$D45,IF($C45=SA$17,$G$9*$D45,""))</f>
        <v/>
      </c>
      <c r="SB45" s="34" t="str">
        <f>IF(SA45&lt;&gt;"",HLOOKUP(COUNT($RV45:SA45)+1,$G$4:$EH$9,SB$14,0)*$D45,IF($C45=SB$17,$G$9*$D45,""))</f>
        <v/>
      </c>
      <c r="SC45" s="34" t="str">
        <f>IF(SB45&lt;&gt;"",HLOOKUP(COUNT($RV45:SB45)+1,$G$4:$EH$9,SC$14,0)*$D45,IF($C45=SC$17,$G$9*$D45,""))</f>
        <v/>
      </c>
      <c r="SD45" s="34" t="str">
        <f>IF(SC45&lt;&gt;"",HLOOKUP(COUNT($RV45:SC45)+1,$G$4:$EH$9,SD$14,0)*$D45,IF($C45=SD$17,$G$9*$D45,""))</f>
        <v/>
      </c>
      <c r="SE45" s="34" t="str">
        <f>IF(SD45&lt;&gt;"",HLOOKUP(COUNT($RV45:SD45)+1,$G$4:$EH$9,SE$14,0)*$D45,IF($C45=SE$17,$G$9*$D45,""))</f>
        <v/>
      </c>
      <c r="SF45" s="34" t="str">
        <f>IF(SE45&lt;&gt;"",HLOOKUP(COUNT($RV45:SE45)+1,$G$4:$EH$9,SF$14,0)*$D45,IF($C45=SF$17,$G$9*$D45,""))</f>
        <v/>
      </c>
      <c r="SG45" s="34" t="str">
        <f>IF(SF45&lt;&gt;"",HLOOKUP(COUNT($RV45:SF45)+1,$G$4:$EH$9,SG$14,0)*$D45,IF($C45=SG$17,$G$9*$D45,""))</f>
        <v/>
      </c>
      <c r="SH45" s="34" t="str">
        <f>IF(SG45&lt;&gt;"",HLOOKUP(COUNT($RV45:SG45)+1,$G$4:$EH$9,SH$14,0)*$D45,IF($C45=SH$17,$G$9*$D45,""))</f>
        <v/>
      </c>
      <c r="SI45" s="34" t="str">
        <f>IF(SH45&lt;&gt;"",HLOOKUP(COUNT($RV45:SH45)+1,$G$4:$EH$9,SI$14,0)*$D45,IF($C45=SI$17,$G$9*$D45,""))</f>
        <v/>
      </c>
      <c r="SJ45" s="34" t="str">
        <f>IF(SI45&lt;&gt;"",HLOOKUP(COUNT($RV45:SI45)+1,$G$4:$EH$9,SJ$14,0)*$D45,IF($C45=SJ$17,$G$9*$D45,""))</f>
        <v/>
      </c>
      <c r="SK45" s="34" t="str">
        <f>IF(SJ45&lt;&gt;"",HLOOKUP(COUNT($RV45:SJ45)+1,$G$4:$EH$9,SK$14,0)*$D45,IF($C45=SK$17,$G$9*$D45,""))</f>
        <v/>
      </c>
      <c r="SL45" s="34" t="str">
        <f>IF(SK45&lt;&gt;"",HLOOKUP(COUNT($RV45:SK45)+1,$G$4:$EH$9,SL$14,0)*$D45,IF($C45=SL$17,$G$9*$D45,""))</f>
        <v/>
      </c>
      <c r="SM45" s="34" t="str">
        <f>IF(SL45&lt;&gt;"",HLOOKUP(COUNT($RV45:SL45)+1,$G$4:$EH$9,SM$14,0)*$D45,IF($C45=SM$17,$G$9*$D45,""))</f>
        <v/>
      </c>
      <c r="SN45" s="34" t="str">
        <f>IF(SM45&lt;&gt;"",HLOOKUP(COUNT($RV45:SM45)+1,$G$4:$EH$9,SN$14,0)*$D45,IF($C45=SN$17,$G$9*$D45,""))</f>
        <v/>
      </c>
      <c r="SO45" s="34" t="str">
        <f>IF(SN45&lt;&gt;"",HLOOKUP(COUNT($RV45:SN45)+1,$G$4:$EH$9,SO$14,0)*$D45,IF($C45=SO$17,$G$9*$D45,""))</f>
        <v/>
      </c>
      <c r="SP45" s="34" t="str">
        <f>IF(SO45&lt;&gt;"",HLOOKUP(COUNT($RV45:SO45)+1,$G$4:$EH$9,SP$14,0)*$D45,IF($C45=SP$17,$G$9*$D45,""))</f>
        <v/>
      </c>
      <c r="SQ45" s="34" t="str">
        <f>IF(SP45&lt;&gt;"",HLOOKUP(COUNT($RV45:SP45)+1,$G$4:$EH$9,SQ$14,0)*$D45,IF($C45=SQ$17,$G$9*$D45,""))</f>
        <v/>
      </c>
      <c r="SR45" s="34" t="str">
        <f>IF(SQ45&lt;&gt;"",HLOOKUP(COUNT($RV45:SQ45)+1,$G$4:$EH$9,SR$14,0)*$D45,IF($C45=SR$17,$G$9*$D45,""))</f>
        <v/>
      </c>
      <c r="SS45" s="34" t="str">
        <f>IF(SR45&lt;&gt;"",HLOOKUP(COUNT($RV45:SR45)+1,$G$4:$EH$9,SS$14,0)*$D45,IF($C45=SS$17,$G$9*$D45,""))</f>
        <v/>
      </c>
      <c r="ST45" s="34" t="str">
        <f>IF(SS45&lt;&gt;"",HLOOKUP(COUNT($RV45:SS45)+1,$G$4:$EH$9,ST$14,0)*$D45,IF($C45=ST$17,$G$9*$D45,""))</f>
        <v/>
      </c>
      <c r="SU45" s="34" t="str">
        <f>IF(ST45&lt;&gt;"",HLOOKUP(COUNT($RV45:ST45)+1,$G$4:$EH$9,SU$14,0)*$D45,IF($C45=SU$17,$G$9*$D45,""))</f>
        <v/>
      </c>
      <c r="SV45" s="34" t="str">
        <f>IF(SU45&lt;&gt;"",HLOOKUP(COUNT($RV45:SU45)+1,$G$4:$EH$9,SV$14,0)*$D45,IF($C45=SV$17,$G$9*$D45,""))</f>
        <v/>
      </c>
      <c r="SW45" s="34">
        <f>IF(SV45&lt;&gt;"",HLOOKUP(COUNT($RV45:SV45)+1,$G$4:$EH$9,SW$14,0)*$D45,IF($C45=SW$17,$G$9*$D45,""))</f>
        <v>8700</v>
      </c>
      <c r="SX45" s="34">
        <f>IF(SW45&lt;&gt;"",HLOOKUP(COUNT($RV45:SW45)+1,$G$4:$EH$9,SX$14,0)*$D45,IF($C45=SX$17,$G$9*$D45,""))</f>
        <v>0</v>
      </c>
      <c r="SY45" s="34">
        <f>IF(SX45&lt;&gt;"",HLOOKUP(COUNT($RV45:SX45)+1,$G$4:$EH$9,SY$14,0)*$D45,IF($C45=SY$17,$G$9*$D45,""))</f>
        <v>0</v>
      </c>
      <c r="SZ45" s="34">
        <f>IF(SY45&lt;&gt;"",HLOOKUP(COUNT($RV45:SY45)+1,$G$4:$EH$9,SZ$14,0)*$D45,IF($C45=SZ$17,$G$9*$D45,""))</f>
        <v>0</v>
      </c>
      <c r="TA45" s="34">
        <f>IF(SZ45&lt;&gt;"",HLOOKUP(COUNT($RV45:SZ45)+1,$G$4:$EH$9,TA$14,0)*$D45,IF($C45=TA$17,$G$9*$D45,""))</f>
        <v>0</v>
      </c>
      <c r="TB45" s="34">
        <f>IF(TA45&lt;&gt;"",HLOOKUP(COUNT($RV45:TA45)+1,$G$4:$EH$9,TB$14,0)*$D45,IF($C45=TB$17,$G$9*$D45,""))</f>
        <v>0</v>
      </c>
      <c r="TC45" s="34">
        <f>IF(TB45&lt;&gt;"",HLOOKUP(COUNT($RV45:TB45)+1,$G$4:$EH$9,TC$14,0)*$D45,IF($C45=TC$17,$G$9*$D45,""))</f>
        <v>0</v>
      </c>
      <c r="TD45" s="34">
        <f>IF(TC45&lt;&gt;"",HLOOKUP(COUNT($RV45:TC45)+1,$G$4:$EH$9,TD$14,0)*$D45,IF($C45=TD$17,$G$9*$D45,""))</f>
        <v>0</v>
      </c>
      <c r="TE45" s="34">
        <f>IF(TD45&lt;&gt;"",HLOOKUP(COUNT($RV45:TD45)+1,$G$4:$EH$9,TE$14,0)*$D45,IF($C45=TE$17,$G$9*$D45,""))</f>
        <v>0</v>
      </c>
      <c r="TF45" s="34">
        <f>IF(TE45&lt;&gt;"",HLOOKUP(COUNT($RV45:TE45)+1,$G$4:$EH$9,TF$14,0)*$D45,IF($C45=TF$17,$G$9*$D45,""))</f>
        <v>0</v>
      </c>
      <c r="TG45" s="34">
        <f>IF(TF45&lt;&gt;"",HLOOKUP(COUNT($RV45:TF45)+1,$G$4:$EH$9,TG$14,0)*$D45,IF($C45=TG$17,$G$9*$D45,""))</f>
        <v>0</v>
      </c>
      <c r="TH45" s="34">
        <f>IF(TG45&lt;&gt;"",HLOOKUP(COUNT($RV45:TG45)+1,$G$4:$EH$9,TH$14,0)*$D45,IF($C45=TH$17,$G$9*$D45,""))</f>
        <v>0</v>
      </c>
      <c r="TI45" s="34">
        <f>IF(TH45&lt;&gt;"",HLOOKUP(COUNT($RV45:TH45)+1,$G$4:$EH$9,TI$14,0)*$D45,IF($C45=TI$17,$G$9*$D45,""))</f>
        <v>0</v>
      </c>
      <c r="TJ45" s="34">
        <f>IF(TI45&lt;&gt;"",HLOOKUP(COUNT($RV45:TI45)+1,$G$4:$EH$9,TJ$14,0)*$D45,IF($C45=TJ$17,$G$9*$D45,""))</f>
        <v>0</v>
      </c>
      <c r="TK45" s="34">
        <f>IF(TJ45&lt;&gt;"",HLOOKUP(COUNT($RV45:TJ45)+1,$G$4:$EH$9,TK$14,0)*$D45,IF($C45=TK$17,$G$9*$D45,""))</f>
        <v>0</v>
      </c>
      <c r="TL45" s="34">
        <f>IF(TK45&lt;&gt;"",HLOOKUP(COUNT($RV45:TK45)+1,$G$4:$EH$9,TL$14,0)*$D45,IF($C45=TL$17,$G$9*$D45,""))</f>
        <v>0</v>
      </c>
      <c r="TM45" s="34">
        <f>IF(TL45&lt;&gt;"",HLOOKUP(COUNT($RV45:TL45)+1,$G$4:$EH$9,TM$14,0)*$D45,IF($C45=TM$17,$G$9*$D45,""))</f>
        <v>0</v>
      </c>
      <c r="TN45" s="34">
        <f>IF(TM45&lt;&gt;"",HLOOKUP(COUNT($RV45:TM45)+1,$G$4:$EH$9,TN$14,0)*$D45,IF($C45=TN$17,$G$9*$D45,""))</f>
        <v>0</v>
      </c>
      <c r="TO45" s="34">
        <f>IF(TN45&lt;&gt;"",HLOOKUP(COUNT($RV45:TN45)+1,$G$4:$EH$9,TO$14,0)*$D45,IF($C45=TO$17,$G$9*$D45,""))</f>
        <v>0</v>
      </c>
      <c r="TP45" s="34">
        <f>IF(TO45&lt;&gt;"",HLOOKUP(COUNT($RV45:TO45)+1,$G$4:$EH$9,TP$14,0)*$D45,IF($C45=TP$17,$G$9*$D45,""))</f>
        <v>0</v>
      </c>
      <c r="TQ45" s="34">
        <f>IF(TP45&lt;&gt;"",HLOOKUP(COUNT($RV45:TP45)+1,$G$4:$EH$9,TQ$14,0)*$D45,IF($C45=TQ$17,$G$9*$D45,""))</f>
        <v>0</v>
      </c>
      <c r="TR45" s="34">
        <f>IF(TQ45&lt;&gt;"",HLOOKUP(COUNT($RV45:TQ45)+1,$G$4:$EH$9,TR$14,0)*$D45,IF($C45=TR$17,$G$9*$D45,""))</f>
        <v>0</v>
      </c>
      <c r="TS45" s="34">
        <f>IF(TR45&lt;&gt;"",HLOOKUP(COUNT($RV45:TR45)+1,$G$4:$EH$9,TS$14,0)*$D45,IF($C45=TS$17,$G$9*$D45,""))</f>
        <v>0</v>
      </c>
      <c r="TT45" s="34">
        <f>IF(TS45&lt;&gt;"",HLOOKUP(COUNT($RV45:TS45)+1,$G$4:$EH$9,TT$14,0)*$D45,IF($C45=TT$17,$G$9*$D45,""))</f>
        <v>0</v>
      </c>
      <c r="TU45" s="34">
        <f>IF(TT45&lt;&gt;"",HLOOKUP(COUNT($RV45:TT45)+1,$G$4:$EH$9,TU$14,0)*$D45,IF($C45=TU$17,$G$9*$D45,""))</f>
        <v>0</v>
      </c>
      <c r="TV45" s="34">
        <f>IF(TU45&lt;&gt;"",HLOOKUP(COUNT($RV45:TU45)+1,$G$4:$EH$9,TV$14,0)*$D45,IF($C45=TV$17,$G$9*$D45,""))</f>
        <v>0</v>
      </c>
      <c r="TW45" s="34">
        <f>IF(TV45&lt;&gt;"",HLOOKUP(COUNT($RV45:TV45)+1,$G$4:$EH$9,TW$14,0)*$D45,IF($C45=TW$17,$G$9*$D45,""))</f>
        <v>0</v>
      </c>
      <c r="TX45" s="34">
        <f>IF(TW45&lt;&gt;"",HLOOKUP(COUNT($RV45:TW45)+1,$G$4:$EH$9,TX$14,0)*$D45,IF($C45=TX$17,$G$9*$D45,""))</f>
        <v>0</v>
      </c>
      <c r="TY45" s="34">
        <f>IF(TX45&lt;&gt;"",HLOOKUP(COUNT($RV45:TX45)+1,$G$4:$EH$9,TY$14,0)*$D45,IF($C45=TY$17,$G$9*$D45,""))</f>
        <v>0</v>
      </c>
      <c r="TZ45" s="34">
        <f>IF(TY45&lt;&gt;"",HLOOKUP(COUNT($RV45:TY45)+1,$G$4:$EH$9,TZ$14,0)*$D45,IF($C45=TZ$17,$G$9*$D45,""))</f>
        <v>0</v>
      </c>
      <c r="UA45" s="34">
        <f>IF(TZ45&lt;&gt;"",HLOOKUP(COUNT($RV45:TZ45)+1,$G$4:$EH$9,UA$14,0)*$D45,IF($C45=UA$17,$G$9*$D45,""))</f>
        <v>0</v>
      </c>
      <c r="UB45" s="34">
        <f>IF(UA45&lt;&gt;"",HLOOKUP(COUNT($RV45:UA45)+1,$G$4:$EH$9,UB$14,0)*$D45,IF($C45=UB$17,$G$9*$D45,""))</f>
        <v>0</v>
      </c>
      <c r="UC45" s="34">
        <f>IF(UB45&lt;&gt;"",HLOOKUP(COUNT($RV45:UB45)+1,$G$4:$EH$9,UC$14,0)*$D45,IF($C45=UC$17,$G$9*$D45,""))</f>
        <v>0</v>
      </c>
      <c r="UD45" s="34">
        <f>IF(UC45&lt;&gt;"",HLOOKUP(COUNT($RV45:UC45)+1,$G$4:$EH$9,UD$14,0)*$D45,IF($C45=UD$17,$G$9*$D45,""))</f>
        <v>0</v>
      </c>
      <c r="UE45" s="34">
        <f>IF(UD45&lt;&gt;"",HLOOKUP(COUNT($RV45:UD45)+1,$G$4:$EH$9,UE$14,0)*$D45,IF($C45=UE$17,$G$9*$D45,""))</f>
        <v>0</v>
      </c>
      <c r="UF45" s="34">
        <f>IF(UE45&lt;&gt;"",HLOOKUP(COUNT($RV45:UE45)+1,$G$4:$EH$9,UF$14,0)*$D45,IF($C45=UF$17,$G$9*$D45,""))</f>
        <v>0</v>
      </c>
      <c r="UG45" s="34">
        <f>IF(UF45&lt;&gt;"",HLOOKUP(COUNT($RV45:UF45)+1,$G$4:$EH$9,UG$14,0)*$D45,IF($C45=UG$17,$G$9*$D45,""))</f>
        <v>0</v>
      </c>
      <c r="UH45" s="34">
        <f>IF(UG45&lt;&gt;"",HLOOKUP(COUNT($RV45:UG45)+1,$G$4:$EH$9,UH$14,0)*$D45,IF($C45=UH$17,$G$9*$D45,""))</f>
        <v>0</v>
      </c>
      <c r="UI45" s="34">
        <f>IF(UH45&lt;&gt;"",HLOOKUP(COUNT($RV45:UH45)+1,$G$4:$EH$9,UI$14,0)*$D45,IF($C45=UI$17,$G$9*$D45,""))</f>
        <v>0</v>
      </c>
      <c r="UJ45" s="34">
        <f>IF(UI45&lt;&gt;"",HLOOKUP(COUNT($RV45:UI45)+1,$G$4:$EH$9,UJ$14,0)*$D45,IF($C45=UJ$17,$G$9*$D45,""))</f>
        <v>0</v>
      </c>
      <c r="UK45" s="34">
        <f>IF(UJ45&lt;&gt;"",HLOOKUP(COUNT($RV45:UJ45)+1,$G$4:$EH$9,UK$14,0)*$D45,IF($C45=UK$17,$G$9*$D45,""))</f>
        <v>0</v>
      </c>
      <c r="UL45" s="34">
        <f>IF(UK45&lt;&gt;"",HLOOKUP(COUNT($RV45:UK45)+1,$G$4:$EH$9,UL$14,0)*$D45,IF($C45=UL$17,$G$9*$D45,""))</f>
        <v>0</v>
      </c>
      <c r="UM45" s="34">
        <f>IF(UL45&lt;&gt;"",HLOOKUP(COUNT($RV45:UL45)+1,$G$4:$EH$9,UM$14,0)*$D45,IF($C45=UM$17,$G$9*$D45,""))</f>
        <v>0</v>
      </c>
      <c r="UN45" s="34">
        <f>IF(UM45&lt;&gt;"",HLOOKUP(COUNT($RV45:UM45)+1,$G$4:$EH$9,UN$14,0)*$D45,IF($C45=UN$17,$G$9*$D45,""))</f>
        <v>0</v>
      </c>
      <c r="UO45" s="34">
        <f>IF(UN45&lt;&gt;"",HLOOKUP(COUNT($RV45:UN45)+1,$G$4:$EH$9,UO$14,0)*$D45,IF($C45=UO$17,$G$9*$D45,""))</f>
        <v>0</v>
      </c>
      <c r="UP45" s="34">
        <f>IF(UO45&lt;&gt;"",HLOOKUP(COUNT($RV45:UO45)+1,$G$4:$EH$9,UP$14,0)*$D45,IF($C45=UP$17,$G$9*$D45,""))</f>
        <v>0</v>
      </c>
      <c r="UQ45" s="34">
        <f>IF(UP45&lt;&gt;"",HLOOKUP(COUNT($RV45:UP45)+1,$G$4:$EH$9,UQ$14,0)*$D45,IF($C45=UQ$17,$G$9*$D45,""))</f>
        <v>0</v>
      </c>
      <c r="UR45" s="34">
        <f>IF(UQ45&lt;&gt;"",HLOOKUP(COUNT($RV45:UQ45)+1,$G$4:$EH$9,UR$14,0)*$D45,IF($C45=UR$17,$G$9*$D45,""))</f>
        <v>0</v>
      </c>
      <c r="US45" s="34">
        <f>IF(UR45&lt;&gt;"",HLOOKUP(COUNT($RV45:UR45)+1,$G$4:$EH$9,US$14,0)*$D45,IF($C45=US$17,$G$9*$D45,""))</f>
        <v>0</v>
      </c>
      <c r="UT45" s="34">
        <f>IF(US45&lt;&gt;"",HLOOKUP(COUNT($RV45:US45)+1,$G$4:$EH$9,UT$14,0)*$D45,IF($C45=UT$17,$G$9*$D45,""))</f>
        <v>0</v>
      </c>
      <c r="UU45" s="34">
        <f>IF(UT45&lt;&gt;"",HLOOKUP(COUNT($RV45:UT45)+1,$G$4:$EH$9,UU$14,0)*$D45,IF($C45=UU$17,$G$9*$D45,""))</f>
        <v>0</v>
      </c>
      <c r="UV45" s="34">
        <f>IF(UU45&lt;&gt;"",HLOOKUP(COUNT($RV45:UU45)+1,$G$4:$EH$9,UV$14,0)*$D45,IF($C45=UV$17,$G$9*$D45,""))</f>
        <v>0</v>
      </c>
      <c r="UW45" s="34">
        <f>IF(UV45&lt;&gt;"",HLOOKUP(COUNT($RV45:UV45)+1,$G$4:$EH$9,UW$14,0)*$D45,IF($C45=UW$17,$G$9*$D45,""))</f>
        <v>0</v>
      </c>
      <c r="UX45" s="34">
        <f>IF(UW45&lt;&gt;"",HLOOKUP(COUNT($RV45:UW45)+1,$G$4:$EH$9,UX$14,0)*$D45,IF($C45=UX$17,$G$9*$D45,""))</f>
        <v>0</v>
      </c>
      <c r="UY45" s="34">
        <f>IF(UX45&lt;&gt;"",HLOOKUP(COUNT($RV45:UX45)+1,$G$4:$EH$9,UY$14,0)*$D45,IF($C45=UY$17,$G$9*$D45,""))</f>
        <v>0</v>
      </c>
      <c r="UZ45" s="34">
        <f>IF(UY45&lt;&gt;"",HLOOKUP(COUNT($RV45:UY45)+1,$G$4:$EH$9,UZ$14,0)*$D45,IF($C45=UZ$17,$G$9*$D45,""))</f>
        <v>0</v>
      </c>
      <c r="VA45" s="34">
        <f>IF(UZ45&lt;&gt;"",HLOOKUP(COUNT($RV45:UZ45)+1,$G$4:$EH$9,VA$14,0)*$D45,IF($C45=VA$17,$G$9*$D45,""))</f>
        <v>0</v>
      </c>
      <c r="VB45" s="34">
        <f>IF(VA45&lt;&gt;"",HLOOKUP(COUNT($RV45:VA45)+1,$G$4:$EH$9,VB$14,0)*$D45,IF($C45=VB$17,$G$9*$D45,""))</f>
        <v>0</v>
      </c>
      <c r="VC45" s="34">
        <f>IF(VB45&lt;&gt;"",HLOOKUP(COUNT($RV45:VB45)+1,$G$4:$EH$9,VC$14,0)*$D45,IF($C45=VC$17,$G$9*$D45,""))</f>
        <v>0</v>
      </c>
      <c r="VD45" s="34">
        <f>IF(VC45&lt;&gt;"",HLOOKUP(COUNT($RV45:VC45)+1,$G$4:$EH$9,VD$14,0)*$D45,IF($C45=VD$17,$G$9*$D45,""))</f>
        <v>0</v>
      </c>
      <c r="VE45" s="34">
        <f>IF(VD45&lt;&gt;"",HLOOKUP(COUNT($RV45:VD45)+1,$G$4:$EH$9,VE$14,0)*$D45,IF($C45=VE$17,$G$9*$D45,""))</f>
        <v>0</v>
      </c>
      <c r="VF45" s="34">
        <f>IF(VE45&lt;&gt;"",HLOOKUP(COUNT($RV45:VE45)+1,$G$4:$EH$9,VF$14,0)*$D45,IF($C45=VF$17,$G$9*$D45,""))</f>
        <v>0</v>
      </c>
      <c r="VG45" s="34">
        <f>IF(VF45&lt;&gt;"",HLOOKUP(COUNT($RV45:VF45)+1,$G$4:$EH$9,VG$14,0)*$D45,IF($C45=VG$17,$G$9*$D45,""))</f>
        <v>0</v>
      </c>
      <c r="VH45" s="34">
        <f>IF(VG45&lt;&gt;"",HLOOKUP(COUNT($RV45:VG45)+1,$G$4:$EH$9,VH$14,0)*$D45,IF($C45=VH$17,$G$9*$D45,""))</f>
        <v>0</v>
      </c>
      <c r="VI45" s="34">
        <f>IF(VH45&lt;&gt;"",HLOOKUP(COUNT($RV45:VH45)+1,$G$4:$EH$9,VI$14,0)*$D45,IF($C45=VI$17,$G$9*$D45,""))</f>
        <v>0</v>
      </c>
      <c r="VJ45" s="34">
        <f>IF(VI45&lt;&gt;"",HLOOKUP(COUNT($RV45:VI45)+1,$G$4:$EH$9,VJ$14,0)*$D45,IF($C45=VJ$17,$G$9*$D45,""))</f>
        <v>0</v>
      </c>
      <c r="VK45" s="34">
        <f>IF(VJ45&lt;&gt;"",HLOOKUP(COUNT($RV45:VJ45)+1,$G$4:$EH$9,VK$14,0)*$D45,IF($C45=VK$17,$G$9*$D45,""))</f>
        <v>0</v>
      </c>
      <c r="VL45" s="34">
        <f>IF(VK45&lt;&gt;"",HLOOKUP(COUNT($RV45:VK45)+1,$G$4:$EH$9,VL$14,0)*$D45,IF($C45=VL$17,$G$9*$D45,""))</f>
        <v>0</v>
      </c>
      <c r="VM45" s="34">
        <f>IF(VL45&lt;&gt;"",HLOOKUP(COUNT($RV45:VL45)+1,$G$4:$EH$9,VM$14,0)*$D45,IF($C45=VM$17,$G$9*$D45,""))</f>
        <v>0</v>
      </c>
      <c r="VN45" s="34">
        <f>IF(VM45&lt;&gt;"",HLOOKUP(COUNT($RV45:VM45)+1,$G$4:$EH$9,VN$14,0)*$D45,IF($C45=VN$17,$G$9*$D45,""))</f>
        <v>0</v>
      </c>
      <c r="VO45" s="34">
        <f>IF(VN45&lt;&gt;"",HLOOKUP(COUNT($RV45:VN45)+1,$G$4:$EH$9,VO$14,0)*$D45,IF($C45=VO$17,$G$9*$D45,""))</f>
        <v>0</v>
      </c>
      <c r="VP45" s="34">
        <f>IF(VO45&lt;&gt;"",HLOOKUP(COUNT($RV45:VO45)+1,$G$4:$EH$9,VP$14,0)*$D45,IF($C45=VP$17,$G$9*$D45,""))</f>
        <v>0</v>
      </c>
      <c r="VQ45" s="34">
        <f>IF(VP45&lt;&gt;"",HLOOKUP(COUNT($RV45:VP45)+1,$G$4:$EH$9,VQ$14,0)*$D45,IF($C45=VQ$17,$G$9*$D45,""))</f>
        <v>0</v>
      </c>
      <c r="VR45" s="34">
        <f>IF(VQ45&lt;&gt;"",HLOOKUP(COUNT($RV45:VQ45)+1,$G$4:$EH$9,VR$14,0)*$D45,IF($C45=VR$17,$G$9*$D45,""))</f>
        <v>0</v>
      </c>
      <c r="VS45" s="34">
        <f>IF(VR45&lt;&gt;"",HLOOKUP(COUNT($RV45:VR45)+1,$G$4:$EH$9,VS$14,0)*$D45,IF($C45=VS$17,$G$9*$D45,""))</f>
        <v>0</v>
      </c>
      <c r="VT45" s="34">
        <f>IF(VS45&lt;&gt;"",HLOOKUP(COUNT($RV45:VS45)+1,$G$4:$EH$9,VT$14,0)*$D45,IF($C45=VT$17,$G$9*$D45,""))</f>
        <v>0</v>
      </c>
      <c r="VU45" s="34">
        <f>IF(VT45&lt;&gt;"",HLOOKUP(COUNT($RV45:VT45)+1,$G$4:$EH$9,VU$14,0)*$D45,IF($C45=VU$17,$G$9*$D45,""))</f>
        <v>0</v>
      </c>
      <c r="VV45" s="34">
        <f>IF(VU45&lt;&gt;"",HLOOKUP(COUNT($RV45:VU45)+1,$G$4:$EH$9,VV$14,0)*$D45,IF($C45=VV$17,$G$9*$D45,""))</f>
        <v>0</v>
      </c>
      <c r="VW45" s="34">
        <f>IF(VV45&lt;&gt;"",HLOOKUP(COUNT($RV45:VV45)+1,$G$4:$EH$9,VW$14,0)*$D45,IF($C45=VW$17,$G$9*$D45,""))</f>
        <v>0</v>
      </c>
      <c r="VX45" s="34">
        <f>IF(VW45&lt;&gt;"",HLOOKUP(COUNT($RV45:VW45)+1,$G$4:$EH$9,VX$14,0)*$D45,IF($C45=VX$17,$G$9*$D45,""))</f>
        <v>0</v>
      </c>
      <c r="VY45" s="34">
        <f>IF(VX45&lt;&gt;"",HLOOKUP(COUNT($RV45:VX45)+1,$G$4:$EH$9,VY$14,0)*$D45,IF($C45=VY$17,$G$9*$D45,""))</f>
        <v>0</v>
      </c>
      <c r="VZ45" s="34">
        <f>IF(VY45&lt;&gt;"",HLOOKUP(COUNT($RV45:VY45)+1,$G$4:$EH$9,VZ$14,0)*$D45,IF($C45=VZ$17,$G$9*$D45,""))</f>
        <v>0</v>
      </c>
      <c r="WA45" s="34">
        <f>IF(VZ45&lt;&gt;"",HLOOKUP(COUNT($RV45:VZ45)+1,$G$4:$EH$9,WA$14,0)*$D45,IF($C45=WA$17,$G$9*$D45,""))</f>
        <v>0</v>
      </c>
      <c r="WB45" s="34">
        <f>IF(WA45&lt;&gt;"",HLOOKUP(COUNT($RV45:WA45)+1,$G$4:$EH$9,WB$14,0)*$D45,IF($C45=WB$17,$G$9*$D45,""))</f>
        <v>0</v>
      </c>
      <c r="WC45" s="34">
        <f>IF(WB45&lt;&gt;"",HLOOKUP(COUNT($RV45:WB45)+1,$G$4:$EH$9,WC$14,0)*$D45,IF($C45=WC$17,$G$9*$D45,""))</f>
        <v>0</v>
      </c>
      <c r="WD45" s="34">
        <f>IF(WC45&lt;&gt;"",HLOOKUP(COUNT($RV45:WC45)+1,$G$4:$EH$9,WD$14,0)*$D45,IF($C45=WD$17,$G$9*$D45,""))</f>
        <v>0</v>
      </c>
      <c r="WE45" s="34">
        <f>IF(WD45&lt;&gt;"",HLOOKUP(COUNT($RV45:WD45)+1,$G$4:$EH$9,WE$14,0)*$D45,IF($C45=WE$17,$G$9*$D45,""))</f>
        <v>0</v>
      </c>
      <c r="WF45" s="34">
        <f>IF(WE45&lt;&gt;"",HLOOKUP(COUNT($RV45:WE45)+1,$G$4:$EH$9,WF$14,0)*$D45,IF($C45=WF$17,$G$9*$D45,""))</f>
        <v>0</v>
      </c>
      <c r="WG45" s="34">
        <f>IF(WF45&lt;&gt;"",HLOOKUP(COUNT($RV45:WF45)+1,$G$4:$EH$9,WG$14,0)*$D45,IF($C45=WG$17,$G$9*$D45,""))</f>
        <v>0</v>
      </c>
      <c r="WH45" s="34">
        <f>IF(WG45&lt;&gt;"",HLOOKUP(COUNT($RV45:WG45)+1,$G$4:$EH$9,WH$14,0)*$D45,IF($C45=WH$17,$G$9*$D45,""))</f>
        <v>0</v>
      </c>
      <c r="WI45" s="34">
        <f>IF(WH45&lt;&gt;"",HLOOKUP(COUNT($RV45:WH45)+1,$G$4:$EH$9,WI$14,0)*$D45,IF($C45=WI$17,$G$9*$D45,""))</f>
        <v>0</v>
      </c>
      <c r="WJ45" s="34">
        <f>IF(WI45&lt;&gt;"",HLOOKUP(COUNT($RV45:WI45)+1,$G$4:$EH$9,WJ$14,0)*$D45,IF($C45=WJ$17,$G$9*$D45,""))</f>
        <v>0</v>
      </c>
      <c r="WK45" s="34">
        <f>IF(WJ45&lt;&gt;"",HLOOKUP(COUNT($RV45:WJ45)+1,$G$4:$EH$9,WK$14,0)*$D45,IF($C45=WK$17,$G$9*$D45,""))</f>
        <v>0</v>
      </c>
      <c r="WL45" s="34">
        <f>IF(WK45&lt;&gt;"",HLOOKUP(COUNT($RV45:WK45)+1,$G$4:$EH$9,WL$14,0)*$D45,IF($C45=WL$17,$G$9*$D45,""))</f>
        <v>0</v>
      </c>
    </row>
    <row r="46" spans="1:610" ht="15" x14ac:dyDescent="0.2">
      <c r="A46" s="25">
        <f t="shared" si="910"/>
        <v>4</v>
      </c>
      <c r="B46" s="25" t="s">
        <v>81</v>
      </c>
      <c r="C46" s="62">
        <f t="shared" si="908"/>
        <v>28</v>
      </c>
      <c r="D46" s="30">
        <f>VLOOKUP(B46,Premissas!$R$8:$AD$18,(Histograma!A46+1),0)</f>
        <v>3</v>
      </c>
      <c r="G46" s="34" t="str">
        <f>IF(F46&lt;&gt;"",HLOOKUP(COUNT($F46:F46)+1,$G$4:$EH$8,G$14,0)*$D46,IF($C46=G$17,$G$5*$D46,""))</f>
        <v/>
      </c>
      <c r="H46" s="34" t="str">
        <f>IF(G46&lt;&gt;"",HLOOKUP(COUNT($F46:G46)+1,$G$4:$EH$8,H$14,0)*$D46,IF($C46=H$17,$G$5*$D46,""))</f>
        <v/>
      </c>
      <c r="I46" s="34" t="str">
        <f>IF(H46&lt;&gt;"",HLOOKUP(COUNT($F46:H46)+1,$G$4:$EH$8,I$14,0)*$D46,IF($C46=I$17,$G$5*$D46,""))</f>
        <v/>
      </c>
      <c r="J46" s="34" t="str">
        <f>IF(I46&lt;&gt;"",HLOOKUP(COUNT($F46:I46)+1,$G$4:$EH$8,J$14,0)*$D46,IF($C46=J$17,$G$5*$D46,""))</f>
        <v/>
      </c>
      <c r="K46" s="34" t="str">
        <f>IF(J46&lt;&gt;"",HLOOKUP(COUNT($F46:J46)+1,$G$4:$EH$8,K$14,0)*$D46,IF($C46=K$17,$G$5*$D46,""))</f>
        <v/>
      </c>
      <c r="L46" s="34" t="str">
        <f>IF(K46&lt;&gt;"",HLOOKUP(COUNT($F46:K46)+1,$G$4:$EH$8,L$14,0)*$D46,IF($C46=L$17,$G$5*$D46,""))</f>
        <v/>
      </c>
      <c r="M46" s="34" t="str">
        <f>IF(L46&lt;&gt;"",HLOOKUP(COUNT($F46:L46)+1,$G$4:$EH$8,M$14,0)*$D46,IF($C46=M$17,$G$5*$D46,""))</f>
        <v/>
      </c>
      <c r="N46" s="34" t="str">
        <f>IF(M46&lt;&gt;"",HLOOKUP(COUNT($F46:M46)+1,$G$4:$EH$8,N$14,0)*$D46,IF($C46=N$17,$G$5*$D46,""))</f>
        <v/>
      </c>
      <c r="O46" s="34" t="str">
        <f>IF(N46&lt;&gt;"",HLOOKUP(COUNT($F46:N46)+1,$G$4:$EH$8,O$14,0)*$D46,IF($C46=O$17,$G$5*$D46,""))</f>
        <v/>
      </c>
      <c r="P46" s="34" t="str">
        <f>IF(O46&lt;&gt;"",HLOOKUP(COUNT($F46:O46)+1,$G$4:$EH$8,P$14,0)*$D46,IF($C46=P$17,$G$5*$D46,""))</f>
        <v/>
      </c>
      <c r="Q46" s="34" t="str">
        <f>IF(P46&lt;&gt;"",HLOOKUP(COUNT($F46:P46)+1,$G$4:$EH$8,Q$14,0)*$D46,IF($C46=Q$17,$G$5*$D46,""))</f>
        <v/>
      </c>
      <c r="R46" s="34" t="str">
        <f>IF(Q46&lt;&gt;"",HLOOKUP(COUNT($F46:Q46)+1,$G$4:$EH$8,R$14,0)*$D46,IF($C46=R$17,$G$5*$D46,""))</f>
        <v/>
      </c>
      <c r="S46" s="34" t="str">
        <f>IF(R46&lt;&gt;"",HLOOKUP(COUNT($F46:R46)+1,$G$4:$EH$8,S$14,0)*$D46,IF($C46=S$17,$G$5*$D46,""))</f>
        <v/>
      </c>
      <c r="T46" s="34" t="str">
        <f>IF(S46&lt;&gt;"",HLOOKUP(COUNT($F46:S46)+1,$G$4:$EH$8,T$14,0)*$D46,IF($C46=T$17,$G$5*$D46,""))</f>
        <v/>
      </c>
      <c r="U46" s="34" t="str">
        <f>IF(T46&lt;&gt;"",HLOOKUP(COUNT($F46:T46)+1,$G$4:$EH$8,U$14,0)*$D46,IF($C46=U$17,$G$5*$D46,""))</f>
        <v/>
      </c>
      <c r="V46" s="34" t="str">
        <f>IF(U46&lt;&gt;"",HLOOKUP(COUNT($F46:U46)+1,$G$4:$EH$8,V$14,0)*$D46,IF($C46=V$17,$G$5*$D46,""))</f>
        <v/>
      </c>
      <c r="W46" s="34" t="str">
        <f>IF(V46&lt;&gt;"",HLOOKUP(COUNT($F46:V46)+1,$G$4:$EH$8,W$14,0)*$D46,IF($C46=W$17,$G$5*$D46,""))</f>
        <v/>
      </c>
      <c r="X46" s="34" t="str">
        <f>IF(W46&lt;&gt;"",HLOOKUP(COUNT($F46:W46)+1,$G$4:$EH$8,X$14,0)*$D46,IF($C46=X$17,$G$5*$D46,""))</f>
        <v/>
      </c>
      <c r="Y46" s="34" t="str">
        <f>IF(X46&lt;&gt;"",HLOOKUP(COUNT($F46:X46)+1,$G$4:$EH$8,Y$14,0)*$D46,IF($C46=Y$17,$G$5*$D46,""))</f>
        <v/>
      </c>
      <c r="Z46" s="34" t="str">
        <f>IF(Y46&lt;&gt;"",HLOOKUP(COUNT($F46:Y46)+1,$G$4:$EH$8,Z$14,0)*$D46,IF($C46=Z$17,$G$5*$D46,""))</f>
        <v/>
      </c>
      <c r="AA46" s="34" t="str">
        <f>IF(Z46&lt;&gt;"",HLOOKUP(COUNT($F46:Z46)+1,$G$4:$EH$8,AA$14,0)*$D46,IF($C46=AA$17,$G$5*$D46,""))</f>
        <v/>
      </c>
      <c r="AB46" s="34" t="str">
        <f>IF(AA46&lt;&gt;"",HLOOKUP(COUNT($F46:AA46)+1,$G$4:$EH$8,AB$14,0)*$D46,IF($C46=AB$17,$G$5*$D46,""))</f>
        <v/>
      </c>
      <c r="AC46" s="34" t="str">
        <f>IF(AB46&lt;&gt;"",HLOOKUP(COUNT($F46:AB46)+1,$G$4:$EH$8,AC$14,0)*$D46,IF($C46=AC$17,$G$5*$D46,""))</f>
        <v/>
      </c>
      <c r="AD46" s="34" t="str">
        <f>IF(AC46&lt;&gt;"",HLOOKUP(COUNT($F46:AC46)+1,$G$4:$EH$8,AD$14,0)*$D46,IF($C46=AD$17,$G$5*$D46,""))</f>
        <v/>
      </c>
      <c r="AE46" s="34" t="str">
        <f>IF(AD46&lt;&gt;"",HLOOKUP(COUNT($F46:AD46)+1,$G$4:$EH$8,AE$14,0)*$D46,IF($C46=AE$17,$G$5*$D46,""))</f>
        <v/>
      </c>
      <c r="AF46" s="34" t="str">
        <f>IF(AE46&lt;&gt;"",HLOOKUP(COUNT($F46:AE46)+1,$G$4:$EH$8,AF$14,0)*$D46,IF($C46=AF$17,$G$5*$D46,""))</f>
        <v/>
      </c>
      <c r="AG46" s="34" t="str">
        <f>IF(AF46&lt;&gt;"",HLOOKUP(COUNT($F46:AF46)+1,$G$4:$EH$8,AG$14,0)*$D46,IF($C46=AG$17,$G$5*$D46,""))</f>
        <v/>
      </c>
      <c r="AH46" s="34">
        <f>IF(AG46&lt;&gt;"",HLOOKUP(COUNT($F46:AG46)+1,$G$4:$EH$8,AH$14,0)*$D46,IF($C46=AH$17,$G$5*$D46,""))</f>
        <v>0</v>
      </c>
      <c r="AI46" s="34">
        <f>IF(AH46&lt;&gt;"",HLOOKUP(COUNT($F46:AH46)+1,$G$4:$EH$8,AI$14,0)*$D46,IF($C46=AI$17,$G$5*$D46,""))</f>
        <v>0</v>
      </c>
      <c r="AJ46" s="34" t="e">
        <f>IF(AI46&lt;&gt;"",HLOOKUP(COUNT($F46:AI46)+1,$G$4:$EH$8,AJ$14,0)*$D46,IF($C46=AJ$17,$G$5*$D46,""))</f>
        <v>#VALUE!</v>
      </c>
      <c r="AK46" s="34" t="e">
        <f>IF(AJ46&lt;&gt;"",HLOOKUP(COUNT($F46:AJ46)+1,$G$4:$EH$8,AK$14,0)*$D46,IF($C46=AK$17,$G$5*$D46,""))</f>
        <v>#VALUE!</v>
      </c>
      <c r="AL46" s="34" t="e">
        <f>IF(AK46&lt;&gt;"",HLOOKUP(COUNT($F46:AK46)+1,$G$4:$EH$8,AL$14,0)*$D46,IF($C46=AL$17,$G$5*$D46,""))</f>
        <v>#VALUE!</v>
      </c>
      <c r="AM46" s="34" t="e">
        <f>IF(AL46&lt;&gt;"",HLOOKUP(COUNT($F46:AL46)+1,$G$4:$EH$8,AM$14,0)*$D46,IF($C46=AM$17,$G$5*$D46,""))</f>
        <v>#VALUE!</v>
      </c>
      <c r="AN46" s="34" t="e">
        <f>IF(AM46&lt;&gt;"",HLOOKUP(COUNT($F46:AM46)+1,$G$4:$EH$8,AN$14,0)*$D46,IF($C46=AN$17,$G$5*$D46,""))</f>
        <v>#VALUE!</v>
      </c>
      <c r="AO46" s="34" t="e">
        <f>IF(AN46&lt;&gt;"",HLOOKUP(COUNT($F46:AN46)+1,$G$4:$EH$8,AO$14,0)*$D46,IF($C46=AO$17,$G$5*$D46,""))</f>
        <v>#VALUE!</v>
      </c>
      <c r="AP46" s="34" t="e">
        <f>IF(AO46&lt;&gt;"",HLOOKUP(COUNT($F46:AO46)+1,$G$4:$EH$8,AP$14,0)*$D46,IF($C46=AP$17,$G$5*$D46,""))</f>
        <v>#VALUE!</v>
      </c>
      <c r="AQ46" s="34" t="e">
        <f>IF(AP46&lt;&gt;"",HLOOKUP(COUNT($F46:AP46)+1,$G$4:$EH$8,AQ$14,0)*$D46,IF($C46=AQ$17,$G$5*$D46,""))</f>
        <v>#VALUE!</v>
      </c>
      <c r="AR46" s="34" t="e">
        <f>IF(AQ46&lt;&gt;"",HLOOKUP(COUNT($F46:AQ46)+1,$G$4:$EH$8,AR$14,0)*$D46,IF($C46=AR$17,$G$5*$D46,""))</f>
        <v>#VALUE!</v>
      </c>
      <c r="AS46" s="34" t="e">
        <f>IF(AR46&lt;&gt;"",HLOOKUP(COUNT($F46:AR46)+1,$G$4:$EH$8,AS$14,0)*$D46,IF($C46=AS$17,$G$5*$D46,""))</f>
        <v>#VALUE!</v>
      </c>
      <c r="AT46" s="34" t="e">
        <f>IF(AS46&lt;&gt;"",HLOOKUP(COUNT($F46:AS46)+1,$G$4:$EH$8,AT$14,0)*$D46,IF($C46=AT$17,$G$5*$D46,""))</f>
        <v>#VALUE!</v>
      </c>
      <c r="AU46" s="34" t="e">
        <f>IF(AT46&lt;&gt;"",HLOOKUP(COUNT($F46:AT46)+1,$G$4:$EH$8,AU$14,0)*$D46,IF($C46=AU$17,$G$5*$D46,""))</f>
        <v>#VALUE!</v>
      </c>
      <c r="AV46" s="34" t="e">
        <f>IF(AU46&lt;&gt;"",HLOOKUP(COUNT($F46:AU46)+1,$G$4:$EH$8,AV$14,0)*$D46,IF($C46=AV$17,$G$5*$D46,""))</f>
        <v>#VALUE!</v>
      </c>
      <c r="AW46" s="34" t="e">
        <f>IF(AV46&lt;&gt;"",HLOOKUP(COUNT($F46:AV46)+1,$G$4:$EH$8,AW$14,0)*$D46,IF($C46=AW$17,$G$5*$D46,""))</f>
        <v>#VALUE!</v>
      </c>
      <c r="AX46" s="34" t="e">
        <f>IF(AW46&lt;&gt;"",HLOOKUP(COUNT($F46:AW46)+1,$G$4:$EH$8,AX$14,0)*$D46,IF($C46=AX$17,$G$5*$D46,""))</f>
        <v>#VALUE!</v>
      </c>
      <c r="AY46" s="34" t="e">
        <f>IF(AX46&lt;&gt;"",HLOOKUP(COUNT($F46:AX46)+1,$G$4:$EH$8,AY$14,0)*$D46,IF($C46=AY$17,$G$5*$D46,""))</f>
        <v>#VALUE!</v>
      </c>
      <c r="AZ46" s="34" t="e">
        <f>IF(AY46&lt;&gt;"",HLOOKUP(COUNT($F46:AY46)+1,$G$4:$EH$8,AZ$14,0)*$D46,IF($C46=AZ$17,$G$5*$D46,""))</f>
        <v>#VALUE!</v>
      </c>
      <c r="BA46" s="34" t="e">
        <f>IF(AZ46&lt;&gt;"",HLOOKUP(COUNT($F46:AZ46)+1,$G$4:$EH$8,BA$14,0)*$D46,IF($C46=BA$17,$G$5*$D46,""))</f>
        <v>#VALUE!</v>
      </c>
      <c r="BB46" s="34" t="e">
        <f>IF(BA46&lt;&gt;"",HLOOKUP(COUNT($F46:BA46)+1,$G$4:$EH$8,BB$14,0)*$D46,IF($C46=BB$17,$G$5*$D46,""))</f>
        <v>#VALUE!</v>
      </c>
      <c r="BC46" s="34" t="e">
        <f>IF(BB46&lt;&gt;"",HLOOKUP(COUNT($F46:BB46)+1,$G$4:$EH$8,BC$14,0)*$D46,IF($C46=BC$17,$G$5*$D46,""))</f>
        <v>#VALUE!</v>
      </c>
      <c r="BD46" s="34" t="e">
        <f>IF(BC46&lt;&gt;"",HLOOKUP(COUNT($F46:BC46)+1,$G$4:$EH$8,BD$14,0)*$D46,IF($C46=BD$17,$G$5*$D46,""))</f>
        <v>#VALUE!</v>
      </c>
      <c r="BE46" s="34" t="e">
        <f>IF(BD46&lt;&gt;"",HLOOKUP(COUNT($F46:BD46)+1,$G$4:$EH$8,BE$14,0)*$D46,IF($C46=BE$17,$G$5*$D46,""))</f>
        <v>#VALUE!</v>
      </c>
      <c r="BF46" s="34" t="e">
        <f>IF(BE46&lt;&gt;"",HLOOKUP(COUNT($F46:BE46)+1,$G$4:$EH$8,BF$14,0)*$D46,IF($C46=BF$17,$G$5*$D46,""))</f>
        <v>#VALUE!</v>
      </c>
      <c r="BG46" s="34" t="e">
        <f>IF(BF46&lt;&gt;"",HLOOKUP(COUNT($F46:BF46)+1,$G$4:$EH$8,BG$14,0)*$D46,IF($C46=BG$17,$G$5*$D46,""))</f>
        <v>#VALUE!</v>
      </c>
      <c r="BH46" s="34" t="e">
        <f>IF(BG46&lt;&gt;"",HLOOKUP(COUNT($F46:BG46)+1,$G$4:$EH$8,BH$14,0)*$D46,IF($C46=BH$17,$G$5*$D46,""))</f>
        <v>#VALUE!</v>
      </c>
      <c r="BI46" s="34" t="e">
        <f>IF(BH46&lt;&gt;"",HLOOKUP(COUNT($F46:BH46)+1,$G$4:$EH$8,BI$14,0)*$D46,IF($C46=BI$17,$G$5*$D46,""))</f>
        <v>#VALUE!</v>
      </c>
      <c r="BJ46" s="34" t="e">
        <f>IF(BI46&lt;&gt;"",HLOOKUP(COUNT($F46:BI46)+1,$G$4:$EH$8,BJ$14,0)*$D46,IF($C46=BJ$17,$G$5*$D46,""))</f>
        <v>#VALUE!</v>
      </c>
      <c r="BK46" s="34" t="e">
        <f>IF(BJ46&lt;&gt;"",HLOOKUP(COUNT($F46:BJ46)+1,$G$4:$EH$8,BK$14,0)*$D46,IF($C46=BK$17,$G$5*$D46,""))</f>
        <v>#VALUE!</v>
      </c>
      <c r="BL46" s="34" t="e">
        <f>IF(BK46&lt;&gt;"",HLOOKUP(COUNT($F46:BK46)+1,$G$4:$EH$8,BL$14,0)*$D46,IF($C46=BL$17,$G$5*$D46,""))</f>
        <v>#VALUE!</v>
      </c>
      <c r="BM46" s="34" t="e">
        <f>IF(BL46&lt;&gt;"",HLOOKUP(COUNT($F46:BL46)+1,$G$4:$EH$8,BM$14,0)*$D46,IF($C46=BM$17,$G$5*$D46,""))</f>
        <v>#VALUE!</v>
      </c>
      <c r="BN46" s="34" t="e">
        <f>IF(BM46&lt;&gt;"",HLOOKUP(COUNT($F46:BM46)+1,$G$4:$EH$8,BN$14,0)*$D46,IF($C46=BN$17,$G$5*$D46,""))</f>
        <v>#VALUE!</v>
      </c>
      <c r="BO46" s="34" t="e">
        <f>IF(BN46&lt;&gt;"",HLOOKUP(COUNT($F46:BN46)+1,$G$4:$EH$8,BO$14,0)*$D46,IF($C46=BO$17,$G$5*$D46,""))</f>
        <v>#VALUE!</v>
      </c>
      <c r="BP46" s="34" t="e">
        <f>IF(BO46&lt;&gt;"",HLOOKUP(COUNT($F46:BO46)+1,$G$4:$EH$8,BP$14,0)*$D46,IF($C46=BP$17,$G$5*$D46,""))</f>
        <v>#VALUE!</v>
      </c>
      <c r="BQ46" s="34" t="e">
        <f>IF(BP46&lt;&gt;"",HLOOKUP(COUNT($F46:BP46)+1,$G$4:$EH$8,BQ$14,0)*$D46,IF($C46=BQ$17,$G$5*$D46,""))</f>
        <v>#VALUE!</v>
      </c>
      <c r="BR46" s="34" t="e">
        <f>IF(BQ46&lt;&gt;"",HLOOKUP(COUNT($F46:BQ46)+1,$G$4:$EH$8,BR$14,0)*$D46,IF($C46=BR$17,$G$5*$D46,""))</f>
        <v>#VALUE!</v>
      </c>
      <c r="BS46" s="34" t="e">
        <f>IF(BR46&lt;&gt;"",HLOOKUP(COUNT($F46:BR46)+1,$G$4:$EH$8,BS$14,0)*$D46,IF($C46=BS$17,$G$5*$D46,""))</f>
        <v>#VALUE!</v>
      </c>
      <c r="BT46" s="34" t="e">
        <f>IF(BS46&lt;&gt;"",HLOOKUP(COUNT($F46:BS46)+1,$G$4:$EH$8,BT$14,0)*$D46,IF($C46=BT$17,$G$5*$D46,""))</f>
        <v>#VALUE!</v>
      </c>
      <c r="BU46" s="34" t="e">
        <f>IF(BT46&lt;&gt;"",HLOOKUP(COUNT($F46:BT46)+1,$G$4:$EH$8,BU$14,0)*$D46,IF($C46=BU$17,$G$5*$D46,""))</f>
        <v>#VALUE!</v>
      </c>
      <c r="BV46" s="34" t="e">
        <f>IF(BU46&lt;&gt;"",HLOOKUP(COUNT($F46:BU46)+1,$G$4:$EH$8,BV$14,0)*$D46,IF($C46=BV$17,$G$5*$D46,""))</f>
        <v>#VALUE!</v>
      </c>
      <c r="BW46" s="34" t="e">
        <f>IF(BV46&lt;&gt;"",HLOOKUP(COUNT($F46:BV46)+1,$G$4:$EH$8,BW$14,0)*$D46,IF($C46=BW$17,$G$5*$D46,""))</f>
        <v>#VALUE!</v>
      </c>
      <c r="BX46" s="34" t="e">
        <f>IF(BW46&lt;&gt;"",HLOOKUP(COUNT($F46:BW46)+1,$G$4:$EH$8,BX$14,0)*$D46,IF($C46=BX$17,$G$5*$D46,""))</f>
        <v>#VALUE!</v>
      </c>
      <c r="BY46" s="34" t="e">
        <f>IF(BX46&lt;&gt;"",HLOOKUP(COUNT($F46:BX46)+1,$G$4:$EH$8,BY$14,0)*$D46,IF($C46=BY$17,$G$5*$D46,""))</f>
        <v>#VALUE!</v>
      </c>
      <c r="BZ46" s="34" t="e">
        <f>IF(BY46&lt;&gt;"",HLOOKUP(COUNT($F46:BY46)+1,$G$4:$EH$8,BZ$14,0)*$D46,IF($C46=BZ$17,$G$5*$D46,""))</f>
        <v>#VALUE!</v>
      </c>
      <c r="CA46" s="34" t="e">
        <f>IF(BZ46&lt;&gt;"",HLOOKUP(COUNT($F46:BZ46)+1,$G$4:$EH$8,CA$14,0)*$D46,IF($C46=CA$17,$G$5*$D46,""))</f>
        <v>#VALUE!</v>
      </c>
      <c r="CB46" s="34" t="e">
        <f>IF(CA46&lt;&gt;"",HLOOKUP(COUNT($F46:CA46)+1,$G$4:$EH$8,CB$14,0)*$D46,IF($C46=CB$17,$G$5*$D46,""))</f>
        <v>#VALUE!</v>
      </c>
      <c r="CC46" s="34" t="e">
        <f>IF(CB46&lt;&gt;"",HLOOKUP(COUNT($F46:CB46)+1,$G$4:$EH$8,CC$14,0)*$D46,IF($C46=CC$17,$G$5*$D46,""))</f>
        <v>#VALUE!</v>
      </c>
      <c r="CD46" s="34" t="e">
        <f>IF(CC46&lt;&gt;"",HLOOKUP(COUNT($F46:CC46)+1,$G$4:$EH$8,CD$14,0)*$D46,IF($C46=CD$17,$G$5*$D46,""))</f>
        <v>#VALUE!</v>
      </c>
      <c r="CE46" s="34" t="e">
        <f>IF(CD46&lt;&gt;"",HLOOKUP(COUNT($F46:CD46)+1,$G$4:$EH$8,CE$14,0)*$D46,IF($C46=CE$17,$G$5*$D46,""))</f>
        <v>#VALUE!</v>
      </c>
      <c r="CF46" s="34" t="e">
        <f>IF(CE46&lt;&gt;"",HLOOKUP(COUNT($F46:CE46)+1,$G$4:$EH$8,CF$14,0)*$D46,IF($C46=CF$17,$G$5*$D46,""))</f>
        <v>#VALUE!</v>
      </c>
      <c r="CG46" s="34" t="e">
        <f>IF(CF46&lt;&gt;"",HLOOKUP(COUNT($F46:CF46)+1,$G$4:$EH$8,CG$14,0)*$D46,IF($C46=CG$17,$G$5*$D46,""))</f>
        <v>#VALUE!</v>
      </c>
      <c r="CH46" s="34" t="e">
        <f>IF(CG46&lt;&gt;"",HLOOKUP(COUNT($F46:CG46)+1,$G$4:$EH$8,CH$14,0)*$D46,IF($C46=CH$17,$G$5*$D46,""))</f>
        <v>#VALUE!</v>
      </c>
      <c r="CI46" s="34" t="e">
        <f>IF(CH46&lt;&gt;"",HLOOKUP(COUNT($F46:CH46)+1,$G$4:$EH$8,CI$14,0)*$D46,IF($C46=CI$17,$G$5*$D46,""))</f>
        <v>#VALUE!</v>
      </c>
      <c r="CJ46" s="34" t="e">
        <f>IF(CI46&lt;&gt;"",HLOOKUP(COUNT($F46:CI46)+1,$G$4:$EH$8,CJ$14,0)*$D46,IF($C46=CJ$17,$G$5*$D46,""))</f>
        <v>#VALUE!</v>
      </c>
      <c r="CK46" s="34" t="e">
        <f>IF(CJ46&lt;&gt;"",HLOOKUP(COUNT($F46:CJ46)+1,$G$4:$EH$8,CK$14,0)*$D46,IF($C46=CK$17,$G$5*$D46,""))</f>
        <v>#VALUE!</v>
      </c>
      <c r="CL46" s="34" t="e">
        <f>IF(CK46&lt;&gt;"",HLOOKUP(COUNT($F46:CK46)+1,$G$4:$EH$8,CL$14,0)*$D46,IF($C46=CL$17,$G$5*$D46,""))</f>
        <v>#VALUE!</v>
      </c>
      <c r="CM46" s="34" t="e">
        <f>IF(CL46&lt;&gt;"",HLOOKUP(COUNT($F46:CL46)+1,$G$4:$EH$8,CM$14,0)*$D46,IF($C46=CM$17,$G$5*$D46,""))</f>
        <v>#VALUE!</v>
      </c>
      <c r="CN46" s="34" t="e">
        <f>IF(CM46&lt;&gt;"",HLOOKUP(COUNT($F46:CM46)+1,$G$4:$EH$8,CN$14,0)*$D46,IF($C46=CN$17,$G$5*$D46,""))</f>
        <v>#VALUE!</v>
      </c>
      <c r="CO46" s="34" t="e">
        <f>IF(CN46&lt;&gt;"",HLOOKUP(COUNT($F46:CN46)+1,$G$4:$EH$8,CO$14,0)*$D46,IF($C46=CO$17,$G$5*$D46,""))</f>
        <v>#VALUE!</v>
      </c>
      <c r="CP46" s="34" t="e">
        <f>IF(CO46&lt;&gt;"",HLOOKUP(COUNT($F46:CO46)+1,$G$4:$EH$8,CP$14,0)*$D46,IF($C46=CP$17,$G$5*$D46,""))</f>
        <v>#VALUE!</v>
      </c>
      <c r="CQ46" s="34" t="e">
        <f>IF(CP46&lt;&gt;"",HLOOKUP(COUNT($F46:CP46)+1,$G$4:$EH$8,CQ$14,0)*$D46,IF($C46=CQ$17,$G$5*$D46,""))</f>
        <v>#VALUE!</v>
      </c>
      <c r="CR46" s="34" t="e">
        <f>IF(CQ46&lt;&gt;"",HLOOKUP(COUNT($F46:CQ46)+1,$G$4:$EH$8,CR$14,0)*$D46,IF($C46=CR$17,$G$5*$D46,""))</f>
        <v>#VALUE!</v>
      </c>
      <c r="CS46" s="34" t="e">
        <f>IF(CR46&lt;&gt;"",HLOOKUP(COUNT($F46:CR46)+1,$G$4:$EH$8,CS$14,0)*$D46,IF($C46=CS$17,$G$5*$D46,""))</f>
        <v>#VALUE!</v>
      </c>
      <c r="CT46" s="34" t="e">
        <f>IF(CS46&lt;&gt;"",HLOOKUP(COUNT($F46:CS46)+1,$G$4:$EH$8,CT$14,0)*$D46,IF($C46=CT$17,$G$5*$D46,""))</f>
        <v>#VALUE!</v>
      </c>
      <c r="CU46" s="34" t="e">
        <f>IF(CT46&lt;&gt;"",HLOOKUP(COUNT($F46:CT46)+1,$G$4:$EH$8,CU$14,0)*$D46,IF($C46=CU$17,$G$5*$D46,""))</f>
        <v>#VALUE!</v>
      </c>
      <c r="CV46" s="34" t="e">
        <f>IF(CU46&lt;&gt;"",HLOOKUP(COUNT($F46:CU46)+1,$G$4:$EH$8,CV$14,0)*$D46,IF($C46=CV$17,$G$5*$D46,""))</f>
        <v>#VALUE!</v>
      </c>
      <c r="CW46" s="34" t="e">
        <f>IF(CV46&lt;&gt;"",HLOOKUP(COUNT($F46:CV46)+1,$G$4:$EH$8,CW$14,0)*$D46,IF($C46=CW$17,$G$5*$D46,""))</f>
        <v>#VALUE!</v>
      </c>
      <c r="CX46" s="34" t="e">
        <f>IF(CW46&lt;&gt;"",HLOOKUP(COUNT($F46:CW46)+1,$G$4:$EH$8,CX$14,0)*$D46,IF($C46=CX$17,$G$5*$D46,""))</f>
        <v>#VALUE!</v>
      </c>
      <c r="CY46" s="34" t="e">
        <f>IF(CX46&lt;&gt;"",HLOOKUP(COUNT($F46:CX46)+1,$G$4:$EH$8,CY$14,0)*$D46,IF($C46=CY$17,$G$5*$D46,""))</f>
        <v>#VALUE!</v>
      </c>
      <c r="CZ46" s="34" t="e">
        <f>IF(CY46&lt;&gt;"",HLOOKUP(COUNT($F46:CY46)+1,$G$4:$EH$8,CZ$14,0)*$D46,IF($C46=CZ$17,$G$5*$D46,""))</f>
        <v>#VALUE!</v>
      </c>
      <c r="DA46" s="34" t="e">
        <f>IF(CZ46&lt;&gt;"",HLOOKUP(COUNT($F46:CZ46)+1,$G$4:$EH$8,DA$14,0)*$D46,IF($C46=DA$17,$G$5*$D46,""))</f>
        <v>#VALUE!</v>
      </c>
      <c r="DB46" s="34" t="e">
        <f>IF(DA46&lt;&gt;"",HLOOKUP(COUNT($F46:DA46)+1,$G$4:$EH$8,DB$14,0)*$D46,IF($C46=DB$17,$G$5*$D46,""))</f>
        <v>#VALUE!</v>
      </c>
      <c r="DC46" s="34" t="e">
        <f>IF(DB46&lt;&gt;"",HLOOKUP(COUNT($F46:DB46)+1,$G$4:$EH$8,DC$14,0)*$D46,IF($C46=DC$17,$G$5*$D46,""))</f>
        <v>#VALUE!</v>
      </c>
      <c r="DD46" s="34" t="e">
        <f>IF(DC46&lt;&gt;"",HLOOKUP(COUNT($F46:DC46)+1,$G$4:$EH$8,DD$14,0)*$D46,IF($C46=DD$17,$G$5*$D46,""))</f>
        <v>#VALUE!</v>
      </c>
      <c r="DE46" s="34" t="e">
        <f>IF(DD46&lt;&gt;"",HLOOKUP(COUNT($F46:DD46)+1,$G$4:$EH$8,DE$14,0)*$D46,IF($C46=DE$17,$G$5*$D46,""))</f>
        <v>#VALUE!</v>
      </c>
      <c r="DF46" s="34" t="e">
        <f>IF(DE46&lt;&gt;"",HLOOKUP(COUNT($F46:DE46)+1,$G$4:$EH$8,DF$14,0)*$D46,IF($C46=DF$17,$G$5*$D46,""))</f>
        <v>#VALUE!</v>
      </c>
      <c r="DG46" s="34" t="e">
        <f>IF(DF46&lt;&gt;"",HLOOKUP(COUNT($F46:DF46)+1,$G$4:$EH$8,DG$14,0)*$D46,IF($C46=DG$17,$G$5*$D46,""))</f>
        <v>#VALUE!</v>
      </c>
      <c r="DH46" s="34" t="e">
        <f>IF(DG46&lt;&gt;"",HLOOKUP(COUNT($F46:DG46)+1,$G$4:$EH$8,DH$14,0)*$D46,IF($C46=DH$17,$G$5*$D46,""))</f>
        <v>#VALUE!</v>
      </c>
      <c r="DI46" s="34" t="e">
        <f>IF(DH46&lt;&gt;"",HLOOKUP(COUNT($F46:DH46)+1,$G$4:$EH$8,DI$14,0)*$D46,IF($C46=DI$17,$G$5*$D46,""))</f>
        <v>#VALUE!</v>
      </c>
      <c r="DJ46" s="34" t="e">
        <f>IF(DI46&lt;&gt;"",HLOOKUP(COUNT($F46:DI46)+1,$G$4:$EH$8,DJ$14,0)*$D46,IF($C46=DJ$17,$G$5*$D46,""))</f>
        <v>#VALUE!</v>
      </c>
      <c r="DK46" s="34" t="e">
        <f>IF(DJ46&lt;&gt;"",HLOOKUP(COUNT($F46:DJ46)+1,$G$4:$EH$8,DK$14,0)*$D46,IF($C46=DK$17,$G$5*$D46,""))</f>
        <v>#VALUE!</v>
      </c>
      <c r="DL46" s="34" t="e">
        <f>IF(DK46&lt;&gt;"",HLOOKUP(COUNT($F46:DK46)+1,$G$4:$EH$8,DL$14,0)*$D46,IF($C46=DL$17,$G$5*$D46,""))</f>
        <v>#VALUE!</v>
      </c>
      <c r="DM46" s="34" t="e">
        <f>IF(DL46&lt;&gt;"",HLOOKUP(COUNT($F46:DL46)+1,$G$4:$EH$8,DM$14,0)*$D46,IF($C46=DM$17,$G$5*$D46,""))</f>
        <v>#VALUE!</v>
      </c>
      <c r="DN46" s="34" t="e">
        <f>IF(DM46&lt;&gt;"",HLOOKUP(COUNT($F46:DM46)+1,$G$4:$EH$8,DN$14,0)*$D46,IF($C46=DN$17,$G$5*$D46,""))</f>
        <v>#VALUE!</v>
      </c>
      <c r="DO46" s="34" t="e">
        <f>IF(DN46&lt;&gt;"",HLOOKUP(COUNT($F46:DN46)+1,$G$4:$EH$8,DO$14,0)*$D46,IF($C46=DO$17,$G$5*$D46,""))</f>
        <v>#VALUE!</v>
      </c>
      <c r="DP46" s="34" t="e">
        <f>IF(DO46&lt;&gt;"",HLOOKUP(COUNT($F46:DO46)+1,$G$4:$EH$8,DP$14,0)*$D46,IF($C46=DP$17,$G$5*$D46,""))</f>
        <v>#VALUE!</v>
      </c>
      <c r="DQ46" s="34" t="e">
        <f>IF(DP46&lt;&gt;"",HLOOKUP(COUNT($F46:DP46)+1,$G$4:$EH$8,DQ$14,0)*$D46,IF($C46=DQ$17,$G$5*$D46,""))</f>
        <v>#VALUE!</v>
      </c>
      <c r="DR46" s="34" t="e">
        <f>IF(DQ46&lt;&gt;"",HLOOKUP(COUNT($F46:DQ46)+1,$G$4:$EH$8,DR$14,0)*$D46,IF($C46=DR$17,$G$5*$D46,""))</f>
        <v>#VALUE!</v>
      </c>
      <c r="DS46" s="34" t="e">
        <f>IF(DR46&lt;&gt;"",HLOOKUP(COUNT($F46:DR46)+1,$G$4:$EH$8,DS$14,0)*$D46,IF($C46=DS$17,$G$5*$D46,""))</f>
        <v>#VALUE!</v>
      </c>
      <c r="DT46" s="34" t="e">
        <f>IF(DS46&lt;&gt;"",HLOOKUP(COUNT($F46:DS46)+1,$G$4:$EH$8,DT$14,0)*$D46,IF($C46=DT$17,$G$5*$D46,""))</f>
        <v>#VALUE!</v>
      </c>
      <c r="DU46" s="34" t="e">
        <f>IF(DT46&lt;&gt;"",HLOOKUP(COUNT($F46:DT46)+1,$G$4:$EH$8,DU$14,0)*$D46,IF($C46=DU$17,$G$5*$D46,""))</f>
        <v>#VALUE!</v>
      </c>
      <c r="DV46" s="34" t="e">
        <f>IF(DU46&lt;&gt;"",HLOOKUP(COUNT($F46:DU46)+1,$G$4:$EH$8,DV$14,0)*$D46,IF($C46=DV$17,$G$5*$D46,""))</f>
        <v>#VALUE!</v>
      </c>
      <c r="DX46" s="34" t="str">
        <f>IF(DW46&lt;&gt;"",HLOOKUP(COUNT($DW46:DW46)+1,$G$4:$CX$8,DX$14,0)*$D46,IF($C46=DX$17,$G$6*$D46,""))</f>
        <v/>
      </c>
      <c r="DY46" s="34" t="str">
        <f>IF(DX46&lt;&gt;"",HLOOKUP(COUNT($DW46:DX46)+1,$G$4:$CX$8,DY$14,0)*$D46,IF($C46=DY$17,$G$6*$D46,""))</f>
        <v/>
      </c>
      <c r="DZ46" s="34" t="str">
        <f>IF(DY46&lt;&gt;"",HLOOKUP(COUNT($DW46:DY46)+1,$G$4:$CX$8,DZ$14,0)*$D46,IF($C46=DZ$17,$G$6*$D46,""))</f>
        <v/>
      </c>
      <c r="EA46" s="34" t="str">
        <f>IF(DZ46&lt;&gt;"",HLOOKUP(COUNT($DW46:DZ46)+1,$G$4:$CX$8,EA$14,0)*$D46,IF($C46=EA$17,$G$6*$D46,""))</f>
        <v/>
      </c>
      <c r="EB46" s="34" t="str">
        <f>IF(EA46&lt;&gt;"",HLOOKUP(COUNT($DW46:EA46)+1,$G$4:$CX$8,EB$14,0)*$D46,IF($C46=EB$17,$G$6*$D46,""))</f>
        <v/>
      </c>
      <c r="EC46" s="34" t="str">
        <f>IF(EB46&lt;&gt;"",HLOOKUP(COUNT($DW46:EB46)+1,$G$4:$CX$8,EC$14,0)*$D46,IF($C46=EC$17,$G$6*$D46,""))</f>
        <v/>
      </c>
      <c r="ED46" s="34" t="str">
        <f>IF(EC46&lt;&gt;"",HLOOKUP(COUNT($DW46:EC46)+1,$G$4:$CX$8,ED$14,0)*$D46,IF($C46=ED$17,$G$6*$D46,""))</f>
        <v/>
      </c>
      <c r="EE46" s="34" t="str">
        <f>IF(ED46&lt;&gt;"",HLOOKUP(COUNT($DW46:ED46)+1,$G$4:$CX$8,EE$14,0)*$D46,IF($C46=EE$17,$G$6*$D46,""))</f>
        <v/>
      </c>
      <c r="EF46" s="34" t="str">
        <f>IF(EE46&lt;&gt;"",HLOOKUP(COUNT($DW46:EE46)+1,$G$4:$CX$8,EF$14,0)*$D46,IF($C46=EF$17,$G$6*$D46,""))</f>
        <v/>
      </c>
      <c r="EG46" s="34" t="str">
        <f>IF(EF46&lt;&gt;"",HLOOKUP(COUNT($DW46:EF46)+1,$G$4:$CX$8,EG$14,0)*$D46,IF($C46=EG$17,$G$6*$D46,""))</f>
        <v/>
      </c>
      <c r="EH46" s="34" t="str">
        <f>IF(EG46&lt;&gt;"",HLOOKUP(COUNT($DW46:EG46)+1,$G$4:$CX$8,EH$14,0)*$D46,IF($C46=EH$17,$G$6*$D46,""))</f>
        <v/>
      </c>
      <c r="EI46" s="34" t="str">
        <f>IF(EH46&lt;&gt;"",HLOOKUP(COUNT($DW46:EH46)+1,$G$4:$CX$8,EI$14,0)*$D46,IF($C46=EI$17,$G$6*$D46,""))</f>
        <v/>
      </c>
      <c r="EJ46" s="34" t="str">
        <f>IF(EI46&lt;&gt;"",HLOOKUP(COUNT($DW46:EI46)+1,$G$4:$CX$8,EJ$14,0)*$D46,IF($C46=EJ$17,$G$6*$D46,""))</f>
        <v/>
      </c>
      <c r="EK46" s="34" t="str">
        <f>IF(EJ46&lt;&gt;"",HLOOKUP(COUNT($DW46:EJ46)+1,$G$4:$CX$8,EK$14,0)*$D46,IF($C46=EK$17,$G$6*$D46,""))</f>
        <v/>
      </c>
      <c r="EL46" s="34" t="str">
        <f>IF(EK46&lt;&gt;"",HLOOKUP(COUNT($DW46:EK46)+1,$G$4:$CX$8,EL$14,0)*$D46,IF($C46=EL$17,$G$6*$D46,""))</f>
        <v/>
      </c>
      <c r="EM46" s="34" t="str">
        <f>IF(EL46&lt;&gt;"",HLOOKUP(COUNT($DW46:EL46)+1,$G$4:$CX$8,EM$14,0)*$D46,IF($C46=EM$17,$G$6*$D46,""))</f>
        <v/>
      </c>
      <c r="EN46" s="34" t="str">
        <f>IF(EM46&lt;&gt;"",HLOOKUP(COUNT($DW46:EM46)+1,$G$4:$CX$8,EN$14,0)*$D46,IF($C46=EN$17,$G$6*$D46,""))</f>
        <v/>
      </c>
      <c r="EO46" s="34" t="str">
        <f>IF(EN46&lt;&gt;"",HLOOKUP(COUNT($DW46:EN46)+1,$G$4:$CX$8,EO$14,0)*$D46,IF($C46=EO$17,$G$6*$D46,""))</f>
        <v/>
      </c>
      <c r="EP46" s="34" t="str">
        <f>IF(EO46&lt;&gt;"",HLOOKUP(COUNT($DW46:EO46)+1,$G$4:$CX$8,EP$14,0)*$D46,IF($C46=EP$17,$G$6*$D46,""))</f>
        <v/>
      </c>
      <c r="EQ46" s="34" t="str">
        <f>IF(EP46&lt;&gt;"",HLOOKUP(COUNT($DW46:EP46)+1,$G$4:$CX$8,EQ$14,0)*$D46,IF($C46=EQ$17,$G$6*$D46,""))</f>
        <v/>
      </c>
      <c r="ER46" s="34" t="str">
        <f>IF(EQ46&lt;&gt;"",HLOOKUP(COUNT($DW46:EQ46)+1,$G$4:$CX$8,ER$14,0)*$D46,IF($C46=ER$17,$G$6*$D46,""))</f>
        <v/>
      </c>
      <c r="ES46" s="34" t="str">
        <f>IF(ER46&lt;&gt;"",HLOOKUP(COUNT($DW46:ER46)+1,$G$4:$CX$8,ES$14,0)*$D46,IF($C46=ES$17,$G$6*$D46,""))</f>
        <v/>
      </c>
      <c r="ET46" s="34" t="str">
        <f>IF(ES46&lt;&gt;"",HLOOKUP(COUNT($DW46:ES46)+1,$G$4:$CX$8,ET$14,0)*$D46,IF($C46=ET$17,$G$6*$D46,""))</f>
        <v/>
      </c>
      <c r="EU46" s="34" t="str">
        <f>IF(ET46&lt;&gt;"",HLOOKUP(COUNT($DW46:ET46)+1,$G$4:$CX$8,EU$14,0)*$D46,IF($C46=EU$17,$G$6*$D46,""))</f>
        <v/>
      </c>
      <c r="EV46" s="34" t="str">
        <f>IF(EU46&lt;&gt;"",HLOOKUP(COUNT($DW46:EU46)+1,$G$4:$CX$8,EV$14,0)*$D46,IF($C46=EV$17,$G$6*$D46,""))</f>
        <v/>
      </c>
      <c r="EW46" s="34" t="str">
        <f>IF(EV46&lt;&gt;"",HLOOKUP(COUNT($DW46:EV46)+1,$G$4:$CX$8,EW$14,0)*$D46,IF($C46=EW$17,$G$6*$D46,""))</f>
        <v/>
      </c>
      <c r="EX46" s="34" t="str">
        <f>IF(EW46&lt;&gt;"",HLOOKUP(COUNT($DW46:EW46)+1,$G$4:$CX$8,EX$14,0)*$D46,IF($C46=EX$17,$G$6*$D46,""))</f>
        <v/>
      </c>
      <c r="EY46" s="34">
        <f>IF(EX46&lt;&gt;"",HLOOKUP(COUNT($DW46:EX46)+1,$G$4:$CX$8,EY$14,0)*$D46,IF($C46=EY$17,$G$6*$D46,""))</f>
        <v>0</v>
      </c>
      <c r="EZ46" s="34">
        <f>IF(EY46&lt;&gt;"",HLOOKUP(COUNT($DW46:EY46)+1,$G$4:$CX$8,EZ$14,0)*$D46,IF($C46=EZ$17,$G$6*$D46,""))</f>
        <v>4500</v>
      </c>
      <c r="FA46" s="34">
        <f>IF(EZ46&lt;&gt;"",HLOOKUP(COUNT($DW46:EZ46)+1,$G$4:$CX$8,FA$14,0)*$D46,IF($C46=FA$17,$G$6*$D46,""))</f>
        <v>4500</v>
      </c>
      <c r="FB46" s="34">
        <f>IF(FA46&lt;&gt;"",HLOOKUP(COUNT($DW46:FA46)+1,$G$4:$CX$8,FB$14,0)*$D46,IF($C46=FB$17,$G$6*$D46,""))</f>
        <v>4500</v>
      </c>
      <c r="FC46" s="34">
        <f>IF(FB46&lt;&gt;"",HLOOKUP(COUNT($DW46:FB46)+1,$G$4:$CX$8,FC$14,0)*$D46,IF($C46=FC$17,$G$6*$D46,""))</f>
        <v>5429.0749250507861</v>
      </c>
      <c r="FD46" s="34">
        <f>IF(FC46&lt;&gt;"",HLOOKUP(COUNT($DW46:FC46)+1,$G$4:$CX$8,FD$14,0)*$D46,IF($C46=FD$17,$G$6*$D46,""))</f>
        <v>6786.3436563134865</v>
      </c>
      <c r="FE46" s="34">
        <f>IF(FD46&lt;&gt;"",HLOOKUP(COUNT($DW46:FD46)+1,$G$4:$CX$8,FE$14,0)*$D46,IF($C46=FE$17,$G$6*$D46,""))</f>
        <v>8143.6123875761787</v>
      </c>
      <c r="FF46" s="34">
        <f>IF(FE46&lt;&gt;"",HLOOKUP(COUNT($DW46:FE46)+1,$G$4:$CX$8,FF$14,0)*$D46,IF($C46=FF$17,$G$6*$D46,""))</f>
        <v>9446.590369588368</v>
      </c>
      <c r="FG46" s="34">
        <f>IF(FF46&lt;&gt;"",HLOOKUP(COUNT($DW46:FF46)+1,$G$4:$CX$8,FG$14,0)*$D46,IF($C46=FG$17,$G$6*$D46,""))</f>
        <v>10769.113021330742</v>
      </c>
      <c r="FH46" s="34">
        <f>IF(FG46&lt;&gt;"",HLOOKUP(COUNT($DW46:FG46)+1,$G$4:$CX$8,FH$14,0)*$D46,IF($C46=FH$17,$G$6*$D46,""))</f>
        <v>12169.097714103731</v>
      </c>
      <c r="FI46" s="34">
        <f>IF(FH46&lt;&gt;"",HLOOKUP(COUNT($DW46:FH46)+1,$G$4:$CX$8,FI$14,0)*$D46,IF($C46=FI$17,$G$6*$D46,""))</f>
        <v>13507.698462655142</v>
      </c>
      <c r="FJ46" s="34">
        <f>IF(FI46&lt;&gt;"",HLOOKUP(COUNT($DW46:FI46)+1,$G$4:$CX$8,FJ$14,0)*$D46,IF($C46=FJ$17,$G$6*$D46,""))</f>
        <v>14858.468308920659</v>
      </c>
      <c r="FK46" s="34">
        <f>IF(FJ46&lt;&gt;"",HLOOKUP(COUNT($DW46:FJ46)+1,$G$4:$CX$8,FK$14,0)*$D46,IF($C46=FK$17,$G$6*$D46,""))</f>
        <v>11143.8512316905</v>
      </c>
      <c r="FL46" s="34">
        <f>IF(FK46&lt;&gt;"",HLOOKUP(COUNT($DW46:FK46)+1,$G$4:$CX$8,FL$14,0)*$D46,IF($C46=FL$17,$G$6*$D46,""))</f>
        <v>10586.65867010597</v>
      </c>
      <c r="FM46" s="34">
        <f>IF(FL46&lt;&gt;"",HLOOKUP(COUNT($DW46:FL46)+1,$G$4:$CX$8,FM$14,0)*$D46,IF($C46=FM$17,$G$6*$D46,""))</f>
        <v>11645.324537116569</v>
      </c>
      <c r="FN46" s="34">
        <f>IF(FM46&lt;&gt;"",HLOOKUP(COUNT($DW46:FM46)+1,$G$4:$CX$8,FN$14,0)*$D46,IF($C46=FN$17,$G$6*$D46,""))</f>
        <v>12809.856990828232</v>
      </c>
      <c r="FO46" s="34">
        <f>IF(FN46&lt;&gt;"",HLOOKUP(COUNT($DW46:FN46)+1,$G$4:$CX$8,FO$14,0)*$D46,IF($C46=FO$17,$G$6*$D46,""))</f>
        <v>14090.842689911051</v>
      </c>
      <c r="FP46" s="34">
        <f>IF(FO46&lt;&gt;"",HLOOKUP(COUNT($DW46:FO46)+1,$G$4:$CX$8,FP$14,0)*$D46,IF($C46=FP$17,$G$6*$D46,""))</f>
        <v>15499.926958902157</v>
      </c>
      <c r="FQ46" s="34">
        <f>IF(FP46&lt;&gt;"",HLOOKUP(COUNT($DW46:FP46)+1,$G$4:$CX$8,FQ$14,0)*$D46,IF($C46=FQ$17,$G$6*$D46,""))</f>
        <v>14724.930610957041</v>
      </c>
      <c r="FR46" s="34">
        <f>IF(FQ46&lt;&gt;"",HLOOKUP(COUNT($DW46:FQ46)+1,$G$4:$CX$8,FR$14,0)*$D46,IF($C46=FR$17,$G$6*$D46,""))</f>
        <v>13988.684080409192</v>
      </c>
      <c r="FS46" s="34">
        <f>IF(FR46&lt;&gt;"",HLOOKUP(COUNT($DW46:FR46)+1,$G$4:$CX$8,FS$14,0)*$D46,IF($C46=FS$17,$G$6*$D46,""))</f>
        <v>14967.891966037834</v>
      </c>
      <c r="FT46" s="34">
        <f>IF(FS46&lt;&gt;"",HLOOKUP(COUNT($DW46:FS46)+1,$G$4:$CX$8,FT$14,0)*$D46,IF($C46=FT$17,$G$6*$D46,""))</f>
        <v>16015.644403660484</v>
      </c>
      <c r="FU46" s="34">
        <f>IF(FT46&lt;&gt;"",HLOOKUP(COUNT($DW46:FT46)+1,$G$4:$CX$8,FU$14,0)*$D46,IF($C46=FU$17,$G$6*$D46,""))</f>
        <v>17136.739511916719</v>
      </c>
      <c r="FV46" s="34">
        <f>IF(FU46&lt;&gt;"",HLOOKUP(COUNT($DW46:FU46)+1,$G$4:$CX$8,FV$14,0)*$D46,IF($C46=FV$17,$G$6*$D46,""))</f>
        <v>18850.413463108387</v>
      </c>
      <c r="FW46" s="34">
        <f>IF(FV46&lt;&gt;"",HLOOKUP(COUNT($DW46:FV46)+1,$G$4:$CX$8,FW$14,0)*$D46,IF($C46=FW$17,$G$6*$D46,""))</f>
        <v>16022.851443642132</v>
      </c>
      <c r="FX46" s="34">
        <f>IF(FW46&lt;&gt;"",HLOOKUP(COUNT($DW46:FW46)+1,$G$4:$CX$8,FX$14,0)*$D46,IF($C46=FX$17,$G$6*$D46,""))</f>
        <v>15221.708871460029</v>
      </c>
      <c r="FY46" s="34">
        <f>IF(FX46&lt;&gt;"",HLOOKUP(COUNT($DW46:FX46)+1,$G$4:$CX$8,FY$14,0)*$D46,IF($C46=FY$17,$G$6*$D46,""))</f>
        <v>15982.794315033028</v>
      </c>
      <c r="FZ46" s="34">
        <f>IF(FY46&lt;&gt;"",HLOOKUP(COUNT($DW46:FY46)+1,$G$4:$CX$8,FZ$14,0)*$D46,IF($C46=FZ$17,$G$6*$D46,""))</f>
        <v>16781.93403078468</v>
      </c>
      <c r="GA46" s="34">
        <f>IF(FZ46&lt;&gt;"",HLOOKUP(COUNT($DW46:FZ46)+1,$G$4:$CX$8,GA$14,0)*$D46,IF($C46=GA$17,$G$6*$D46,""))</f>
        <v>17621.030732323907</v>
      </c>
      <c r="GB46" s="34">
        <f>IF(GA46&lt;&gt;"",HLOOKUP(COUNT($DW46:GA46)+1,$G$4:$CX$8,GB$14,0)*$D46,IF($C46=GB$17,$G$6*$D46,""))</f>
        <v>18854.502883586585</v>
      </c>
      <c r="GC46" s="34">
        <f>IF(GB46&lt;&gt;"",HLOOKUP(COUNT($DW46:GB46)+1,$G$4:$CX$8,GC$14,0)*$D46,IF($C46=GC$17,$G$6*$D46,""))</f>
        <v>16969.052595227928</v>
      </c>
      <c r="GD46" s="34">
        <f>IF(GC46&lt;&gt;"",HLOOKUP(COUNT($DW46:GC46)+1,$G$4:$CX$8,GD$14,0)*$D46,IF($C46=GD$17,$G$6*$D46,""))</f>
        <v>15272.14733570514</v>
      </c>
      <c r="GE46" s="34">
        <f>IF(GD46&lt;&gt;"",HLOOKUP(COUNT($DW46:GD46)+1,$G$4:$CX$8,GE$14,0)*$D46,IF($C46=GE$17,$G$6*$D46,""))</f>
        <v>16341.197649204496</v>
      </c>
      <c r="GF46" s="34">
        <f>IF(GE46&lt;&gt;"",HLOOKUP(COUNT($DW46:GE46)+1,$G$4:$CX$8,GF$14,0)*$D46,IF($C46=GF$17,$G$6*$D46,""))</f>
        <v>17485.081484648807</v>
      </c>
      <c r="GG46" s="34">
        <f>IF(GF46&lt;&gt;"",HLOOKUP(COUNT($DW46:GF46)+1,$G$4:$CX$8,GG$14,0)*$D46,IF($C46=GG$17,$G$6*$D46,""))</f>
        <v>18709.037188574228</v>
      </c>
      <c r="GH46" s="34">
        <f>IF(GG46&lt;&gt;"",HLOOKUP(COUNT($DW46:GG46)+1,$G$4:$CX$8,GH$14,0)*$D46,IF($C46=GH$17,$G$6*$D46,""))</f>
        <v>20205.760163660168</v>
      </c>
      <c r="GI46" s="34">
        <f>IF(GH46&lt;&gt;"",HLOOKUP(COUNT($DW46:GH46)+1,$G$4:$CX$8,GI$14,0)*$D46,IF($C46=GI$17,$G$6*$D46,""))</f>
        <v>17376.953740747744</v>
      </c>
      <c r="GJ46" s="34">
        <f>IF(GI46&lt;&gt;"",HLOOKUP(COUNT($DW46:GI46)+1,$G$4:$CX$8,GJ$14,0)*$D46,IF($C46=GJ$17,$G$6*$D46,""))</f>
        <v>16508.106053710355</v>
      </c>
      <c r="GK46" s="34">
        <f>IF(GJ46&lt;&gt;"",HLOOKUP(COUNT($DW46:GJ46)+1,$G$4:$CX$8,GK$14,0)*$D46,IF($C46=GK$17,$G$6*$D46,""))</f>
        <v>17333.511356395877</v>
      </c>
      <c r="GL46" s="34">
        <f>IF(GK46&lt;&gt;"",HLOOKUP(COUNT($DW46:GK46)+1,$G$4:$CX$8,GL$14,0)*$D46,IF($C46=GL$17,$G$6*$D46,""))</f>
        <v>18200.186924215664</v>
      </c>
      <c r="GM46" s="34">
        <f>IF(GL46&lt;&gt;"",HLOOKUP(COUNT($DW46:GL46)+1,$G$4:$CX$8,GM$14,0)*$D46,IF($C46=GM$17,$G$6*$D46,""))</f>
        <v>19110.196270426444</v>
      </c>
      <c r="GN46" s="34">
        <f>IF(GM46&lt;&gt;"",HLOOKUP(COUNT($DW46:GM46)+1,$G$4:$CX$8,GN$14,0)*$D46,IF($C46=GN$17,$G$6*$D46,""))</f>
        <v>20447.910009356296</v>
      </c>
      <c r="GO46" s="34">
        <f>IF(GN46&lt;&gt;"",HLOOKUP(COUNT($DW46:GN46)+1,$G$4:$CX$8,GO$14,0)*$D46,IF($C46=GO$17,$G$6*$D46,""))</f>
        <v>18403.119008420676</v>
      </c>
      <c r="GP46" s="34">
        <f>IF(GO46&lt;&gt;"",HLOOKUP(COUNT($DW46:GO46)+1,$G$4:$CX$8,GP$14,0)*$D46,IF($C46=GP$17,$G$6*$D46,""))</f>
        <v>16562.807107578607</v>
      </c>
      <c r="GQ46" s="34">
        <f>IF(GP46&lt;&gt;"",HLOOKUP(COUNT($DW46:GP46)+1,$G$4:$CX$8,GQ$14,0)*$D46,IF($C46=GQ$17,$G$6*$D46,""))</f>
        <v>17722.203605109109</v>
      </c>
      <c r="GR46" s="34">
        <f>IF(GQ46&lt;&gt;"",HLOOKUP(COUNT($DW46:GQ46)+1,$G$4:$CX$8,GR$14,0)*$D46,IF($C46=GR$17,$G$6*$D46,""))</f>
        <v>18962.757857466742</v>
      </c>
      <c r="GS46" s="34">
        <f>IF(GR46&lt;&gt;"",HLOOKUP(COUNT($DW46:GR46)+1,$G$4:$CX$8,GS$14,0)*$D46,IF($C46=GS$17,$G$6*$D46,""))</f>
        <v>20290.150907489417</v>
      </c>
      <c r="GT46" s="34">
        <f>IF(GS46&lt;&gt;"",HLOOKUP(COUNT($DW46:GS46)+1,$G$4:$CX$8,GT$14,0)*$D46,IF($C46=GT$17,$G$6*$D46,""))</f>
        <v>21913.362980088568</v>
      </c>
      <c r="GU46" s="34">
        <f>IF(GT46&lt;&gt;"",HLOOKUP(COUNT($DW46:GT46)+1,$G$4:$CX$8,GU$14,0)*$D46,IF($C46=GU$17,$G$6*$D46,""))</f>
        <v>19064.625792677049</v>
      </c>
      <c r="GV46" s="34">
        <f>IF(GU46&lt;&gt;"",HLOOKUP(COUNT($DW46:GU46)+1,$G$4:$CX$8,GV$14,0)*$D46,IF($C46=GV$17,$G$6*$D46,""))</f>
        <v>18111.394503043201</v>
      </c>
      <c r="GW46" s="34">
        <f>IF(GV46&lt;&gt;"",HLOOKUP(COUNT($DW46:GV46)+1,$G$4:$CX$8,GW$14,0)*$D46,IF($C46=GW$17,$G$6*$D46,""))</f>
        <v>19016.964228195357</v>
      </c>
      <c r="GX46" s="34">
        <f>IF(GW46&lt;&gt;"",HLOOKUP(COUNT($DW46:GW46)+1,$G$4:$CX$8,GX$14,0)*$D46,IF($C46=GX$17,$G$6*$D46,""))</f>
        <v>19967.812439605128</v>
      </c>
      <c r="GY46" s="34">
        <f>IF(GX46&lt;&gt;"",HLOOKUP(COUNT($DW46:GX46)+1,$G$4:$CX$8,GY$14,0)*$D46,IF($C46=GY$17,$G$6*$D46,""))</f>
        <v>20966.203061585391</v>
      </c>
      <c r="GZ46" s="34">
        <f>IF(GY46&lt;&gt;"",HLOOKUP(COUNT($DW46:GY46)+1,$G$4:$CX$8,GZ$14,0)*$D46,IF($C46=GZ$17,$G$6*$D46,""))</f>
        <v>22433.83727589636</v>
      </c>
      <c r="HA46" s="34">
        <f>IF(GZ46&lt;&gt;"",HLOOKUP(COUNT($DW46:GZ46)+1,$G$4:$CX$8,HA$14,0)*$D46,IF($C46=HA$17,$G$6*$D46,""))</f>
        <v>20190.453548306723</v>
      </c>
      <c r="HB46" s="34">
        <f>IF(HA46&lt;&gt;"",HLOOKUP(COUNT($DW46:HA46)+1,$G$4:$CX$8,HB$14,0)*$D46,IF($C46=HB$17,$G$6*$D46,""))</f>
        <v>18171.408193476054</v>
      </c>
      <c r="HC46" s="34">
        <f>IF(HB46&lt;&gt;"",HLOOKUP(COUNT($DW46:HB46)+1,$G$4:$CX$8,HC$14,0)*$D46,IF($C46=HC$17,$G$6*$D46,""))</f>
        <v>19443.40676701938</v>
      </c>
      <c r="HD46" s="34">
        <f>IF(HC46&lt;&gt;"",HLOOKUP(COUNT($DW46:HC46)+1,$G$4:$CX$8,HD$14,0)*$D46,IF($C46=HD$17,$G$6*$D46,""))</f>
        <v>20804.445240710738</v>
      </c>
      <c r="HE46" s="34">
        <f>IF(HD46&lt;&gt;"",HLOOKUP(COUNT($DW46:HD46)+1,$G$4:$CX$8,HE$14,0)*$D46,IF($C46=HE$17,$G$6*$D46,""))</f>
        <v>22260.756407560486</v>
      </c>
      <c r="HF46" s="34">
        <f>IF(HE46&lt;&gt;"",HLOOKUP(COUNT($DW46:HE46)+1,$G$4:$CX$8,HF$14,0)*$D46,IF($C46=HF$17,$G$6*$D46,""))</f>
        <v>24041.616920165325</v>
      </c>
      <c r="HG46" s="34">
        <f>IF(HF46&lt;&gt;"",HLOOKUP(COUNT($DW46:HF46)+1,$G$4:$CX$8,HG$14,0)*$D46,IF($C46=HG$17,$G$6*$D46,""))</f>
        <v>15647.367547554686</v>
      </c>
      <c r="HH46" s="34">
        <f>IF(HG46&lt;&gt;"",HLOOKUP(COUNT($DW46:HG46)+1,$G$4:$CX$8,HH$14,0)*$D46,IF($C46=HH$17,$G$6*$D46,""))</f>
        <v>15647.367547554686</v>
      </c>
      <c r="HI46" s="34">
        <f>IF(HH46&lt;&gt;"",HLOOKUP(COUNT($DW46:HH46)+1,$G$4:$CX$8,HI$14,0)*$D46,IF($C46=HI$17,$G$6*$D46,""))</f>
        <v>15647.367547554686</v>
      </c>
      <c r="HJ46" s="34">
        <f>IF(HI46&lt;&gt;"",HLOOKUP(COUNT($DW46:HI46)+1,$G$4:$CX$8,HJ$14,0)*$D46,IF($C46=HJ$17,$G$6*$D46,""))</f>
        <v>15647.367547554686</v>
      </c>
      <c r="HK46" s="34">
        <f>IF(HJ46&lt;&gt;"",HLOOKUP(COUNT($DW46:HJ46)+1,$G$4:$CX$8,HK$14,0)*$D46,IF($C46=HK$17,$G$6*$D46,""))</f>
        <v>15647.367547554686</v>
      </c>
      <c r="HL46" s="34">
        <f>IF(HK46&lt;&gt;"",HLOOKUP(COUNT($DW46:HK46)+1,$G$4:$CX$8,HL$14,0)*$D46,IF($C46=HL$17,$G$6*$D46,""))</f>
        <v>15647.367547554686</v>
      </c>
      <c r="HM46" s="34">
        <f>IF(HL46&lt;&gt;"",HLOOKUP(COUNT($DW46:HL46)+1,$G$4:$CX$8,HM$14,0)*$D46,IF($C46=HM$17,$G$6*$D46,""))</f>
        <v>15647.367547554686</v>
      </c>
      <c r="HN46" s="34">
        <f>IF(HM46&lt;&gt;"",HLOOKUP(COUNT($DW46:HM46)+1,$G$4:$CX$8,HN$14,0)*$D46,IF($C46=HN$17,$G$6*$D46,""))</f>
        <v>15647.367547554686</v>
      </c>
      <c r="HO46" s="34">
        <f>IF(HN46&lt;&gt;"",HLOOKUP(COUNT($DW46:HN46)+1,$G$4:$CX$8,HO$14,0)*$D46,IF($C46=HO$17,$G$6*$D46,""))</f>
        <v>15647.367547554686</v>
      </c>
      <c r="HP46" s="34">
        <f>IF(HO46&lt;&gt;"",HLOOKUP(COUNT($DW46:HO46)+1,$G$4:$CX$8,HP$14,0)*$D46,IF($C46=HP$17,$G$6*$D46,""))</f>
        <v>15647.367547554686</v>
      </c>
      <c r="HQ46" s="34">
        <f>IF(HP46&lt;&gt;"",HLOOKUP(COUNT($DW46:HP46)+1,$G$4:$CX$8,HQ$14,0)*$D46,IF($C46=HQ$17,$G$6*$D46,""))</f>
        <v>15647.367547554686</v>
      </c>
      <c r="HR46" s="34">
        <f>IF(HQ46&lt;&gt;"",HLOOKUP(COUNT($DW46:HQ46)+1,$G$4:$CX$8,HR$14,0)*$D46,IF($C46=HR$17,$G$6*$D46,""))</f>
        <v>15647.367547554686</v>
      </c>
      <c r="HS46" s="34">
        <f>IF(HR46&lt;&gt;"",HLOOKUP(COUNT($DW46:HR46)+1,$G$4:$CX$8,HS$14,0)*$D46,IF($C46=HS$17,$G$6*$D46,""))</f>
        <v>15647.367547554686</v>
      </c>
      <c r="HT46" s="34">
        <f>IF(HS46&lt;&gt;"",HLOOKUP(COUNT($DW46:HS46)+1,$G$4:$CX$8,HT$14,0)*$D46,IF($C46=HT$17,$G$6*$D46,""))</f>
        <v>15647.367547554686</v>
      </c>
      <c r="HU46" s="34">
        <f>IF(HT46&lt;&gt;"",HLOOKUP(COUNT($DW46:HT46)+1,$G$4:$CX$8,HU$14,0)*$D46,IF($C46=HU$17,$G$6*$D46,""))</f>
        <v>15647.367547554686</v>
      </c>
      <c r="HV46" s="34">
        <f>IF(HU46&lt;&gt;"",HLOOKUP(COUNT($DW46:HU46)+1,$G$4:$CX$8,HV$14,0)*$D46,IF($C46=HV$17,$G$6*$D46,""))</f>
        <v>15647.367547554686</v>
      </c>
      <c r="HW46" s="34">
        <f>IF(HV46&lt;&gt;"",HLOOKUP(COUNT($DW46:HV46)+1,$G$4:$CX$8,HW$14,0)*$D46,IF($C46=HW$17,$G$6*$D46,""))</f>
        <v>15647.367547554686</v>
      </c>
      <c r="HX46" s="34">
        <f>IF(HW46&lt;&gt;"",HLOOKUP(COUNT($DW46:HW46)+1,$G$4:$CX$8,HX$14,0)*$D46,IF($C46=HX$17,$G$6*$D46,""))</f>
        <v>15647.367547554686</v>
      </c>
      <c r="HY46" s="34">
        <f>IF(HX46&lt;&gt;"",HLOOKUP(COUNT($DW46:HX46)+1,$G$4:$CX$8,HY$14,0)*$D46,IF($C46=HY$17,$G$6*$D46,""))</f>
        <v>15647.367547554686</v>
      </c>
      <c r="HZ46" s="34">
        <f>IF(HY46&lt;&gt;"",HLOOKUP(COUNT($DW46:HY46)+1,$G$4:$CX$8,HZ$14,0)*$D46,IF($C46=HZ$17,$G$6*$D46,""))</f>
        <v>15647.367547554686</v>
      </c>
      <c r="IA46" s="34">
        <f>IF(HZ46&lt;&gt;"",HLOOKUP(COUNT($DW46:HZ46)+1,$G$4:$CX$8,IA$14,0)*$D46,IF($C46=IA$17,$G$6*$D46,""))</f>
        <v>15647.367547554686</v>
      </c>
      <c r="IB46" s="34">
        <f>IF(IA46&lt;&gt;"",HLOOKUP(COUNT($DW46:IA46)+1,$G$4:$CX$8,IB$14,0)*$D46,IF($C46=IB$17,$G$6*$D46,""))</f>
        <v>15647.367547554686</v>
      </c>
      <c r="IC46" s="34">
        <f>IF(IB46&lt;&gt;"",HLOOKUP(COUNT($DW46:IB46)+1,$G$4:$CX$8,IC$14,0)*$D46,IF($C46=IC$17,$G$6*$D46,""))</f>
        <v>15647.367547554686</v>
      </c>
      <c r="ID46" s="34">
        <f>IF(IC46&lt;&gt;"",HLOOKUP(COUNT($DW46:IC46)+1,$G$4:$CX$8,ID$14,0)*$D46,IF($C46=ID$17,$G$6*$D46,""))</f>
        <v>15647.367547554686</v>
      </c>
      <c r="IE46" s="34">
        <f>IF(ID46&lt;&gt;"",HLOOKUP(COUNT($DW46:ID46)+1,$G$4:$CX$8,IE$14,0)*$D46,IF($C46=IE$17,$G$6*$D46,""))</f>
        <v>15647.367547554686</v>
      </c>
      <c r="IF46" s="34">
        <f>IF(IE46&lt;&gt;"",HLOOKUP(COUNT($DW46:IE46)+1,$G$4:$CX$8,IF$14,0)*$D46,IF($C46=IF$17,$G$6*$D46,""))</f>
        <v>15647.367547554686</v>
      </c>
      <c r="IG46" s="34">
        <f>IF(IF46&lt;&gt;"",HLOOKUP(COUNT($DW46:IF46)+1,$G$4:$CX$8,IG$14,0)*$D46,IF($C46=IG$17,$G$6*$D46,""))</f>
        <v>15647.367547554686</v>
      </c>
      <c r="IH46" s="34">
        <f>IF(IG46&lt;&gt;"",HLOOKUP(COUNT($DW46:IG46)+1,$G$4:$CX$8,IH$14,0)*$D46,IF($C46=IH$17,$G$6*$D46,""))</f>
        <v>15647.367547554686</v>
      </c>
      <c r="II46" s="34">
        <f>IF(IH46&lt;&gt;"",HLOOKUP(COUNT($DW46:IH46)+1,$G$4:$CX$8,II$14,0)*$D46,IF($C46=II$17,$G$6*$D46,""))</f>
        <v>15647.367547554686</v>
      </c>
      <c r="IJ46" s="34">
        <f>IF(II46&lt;&gt;"",HLOOKUP(COUNT($DW46:II46)+1,$G$4:$CX$8,IJ$14,0)*$D46,IF($C46=IJ$17,$G$6*$D46,""))</f>
        <v>15647.367547554686</v>
      </c>
      <c r="IK46" s="34">
        <f>IF(IJ46&lt;&gt;"",HLOOKUP(COUNT($DW46:IJ46)+1,$G$4:$CX$8,IK$14,0)*$D46,IF($C46=IK$17,$G$6*$D46,""))</f>
        <v>15647.367547554686</v>
      </c>
      <c r="IL46" s="34">
        <f>IF(IK46&lt;&gt;"",HLOOKUP(COUNT($DW46:IK46)+1,$G$4:$CX$8,IL$14,0)*$D46,IF($C46=IL$17,$G$6*$D46,""))</f>
        <v>15647.367547554686</v>
      </c>
      <c r="IM46" s="34">
        <f>IF(IL46&lt;&gt;"",HLOOKUP(COUNT($DW46:IL46)+1,$G$4:$CX$8,IM$14,0)*$D46,IF($C46=IM$17,$G$6*$D46,""))</f>
        <v>15647.367547554686</v>
      </c>
      <c r="IO46" s="34" t="str">
        <f>IF(IN46&lt;&gt;"",HLOOKUP(COUNT($IN46:IN46)+1,$G$4:$EH$8,IO$14,0)*$D46,IF($C46=IO$17,$G$7*$D46,""))</f>
        <v/>
      </c>
      <c r="IP46" s="34" t="str">
        <f>IF(IO46&lt;&gt;"",HLOOKUP(COUNT($IN46:IO46)+1,$G$4:$EH$8,IP$14,0)*$D46,IF($C46=IP$17,$G$7*$D46,""))</f>
        <v/>
      </c>
      <c r="IQ46" s="34" t="str">
        <f>IF(IP46&lt;&gt;"",HLOOKUP(COUNT($IN46:IP46)+1,$G$4:$EH$8,IQ$14,0)*$D46,IF($C46=IQ$17,$G$7*$D46,""))</f>
        <v/>
      </c>
      <c r="IR46" s="34" t="str">
        <f>IF(IQ46&lt;&gt;"",HLOOKUP(COUNT($IN46:IQ46)+1,$G$4:$EH$8,IR$14,0)*$D46,IF($C46=IR$17,$G$7*$D46,""))</f>
        <v/>
      </c>
      <c r="IS46" s="34" t="str">
        <f>IF(IR46&lt;&gt;"",HLOOKUP(COUNT($IN46:IR46)+1,$G$4:$EH$8,IS$14,0)*$D46,IF($C46=IS$17,$G$7*$D46,""))</f>
        <v/>
      </c>
      <c r="IT46" s="34" t="str">
        <f>IF(IS46&lt;&gt;"",HLOOKUP(COUNT($IN46:IS46)+1,$G$4:$EH$8,IT$14,0)*$D46,IF($C46=IT$17,$G$7*$D46,""))</f>
        <v/>
      </c>
      <c r="IU46" s="34" t="str">
        <f>IF(IT46&lt;&gt;"",HLOOKUP(COUNT($IN46:IT46)+1,$G$4:$EH$8,IU$14,0)*$D46,IF($C46=IU$17,$G$7*$D46,""))</f>
        <v/>
      </c>
      <c r="IV46" s="34" t="str">
        <f>IF(IU46&lt;&gt;"",HLOOKUP(COUNT($IN46:IU46)+1,$G$4:$EH$8,IV$14,0)*$D46,IF($C46=IV$17,$G$7*$D46,""))</f>
        <v/>
      </c>
      <c r="IW46" s="34" t="str">
        <f>IF(IV46&lt;&gt;"",HLOOKUP(COUNT($IN46:IV46)+1,$G$4:$EH$8,IW$14,0)*$D46,IF($C46=IW$17,$G$7*$D46,""))</f>
        <v/>
      </c>
      <c r="IX46" s="34" t="str">
        <f>IF(IW46&lt;&gt;"",HLOOKUP(COUNT($IN46:IW46)+1,$G$4:$EH$8,IX$14,0)*$D46,IF($C46=IX$17,$G$7*$D46,""))</f>
        <v/>
      </c>
      <c r="IY46" s="34" t="str">
        <f>IF(IX46&lt;&gt;"",HLOOKUP(COUNT($IN46:IX46)+1,$G$4:$EH$8,IY$14,0)*$D46,IF($C46=IY$17,$G$7*$D46,""))</f>
        <v/>
      </c>
      <c r="IZ46" s="34" t="str">
        <f>IF(IY46&lt;&gt;"",HLOOKUP(COUNT($IN46:IY46)+1,$G$4:$EH$8,IZ$14,0)*$D46,IF($C46=IZ$17,$G$7*$D46,""))</f>
        <v/>
      </c>
      <c r="JA46" s="34" t="str">
        <f>IF(IZ46&lt;&gt;"",HLOOKUP(COUNT($IN46:IZ46)+1,$G$4:$EH$8,JA$14,0)*$D46,IF($C46=JA$17,$G$7*$D46,""))</f>
        <v/>
      </c>
      <c r="JB46" s="34" t="str">
        <f>IF(JA46&lt;&gt;"",HLOOKUP(COUNT($IN46:JA46)+1,$G$4:$EH$8,JB$14,0)*$D46,IF($C46=JB$17,$G$7*$D46,""))</f>
        <v/>
      </c>
      <c r="JC46" s="34" t="str">
        <f>IF(JB46&lt;&gt;"",HLOOKUP(COUNT($IN46:JB46)+1,$G$4:$EH$8,JC$14,0)*$D46,IF($C46=JC$17,$G$7*$D46,""))</f>
        <v/>
      </c>
      <c r="JD46" s="34" t="str">
        <f>IF(JC46&lt;&gt;"",HLOOKUP(COUNT($IN46:JC46)+1,$G$4:$EH$8,JD$14,0)*$D46,IF($C46=JD$17,$G$7*$D46,""))</f>
        <v/>
      </c>
      <c r="JE46" s="34" t="str">
        <f>IF(JD46&lt;&gt;"",HLOOKUP(COUNT($IN46:JD46)+1,$G$4:$EH$8,JE$14,0)*$D46,IF($C46=JE$17,$G$7*$D46,""))</f>
        <v/>
      </c>
      <c r="JF46" s="34" t="str">
        <f>IF(JE46&lt;&gt;"",HLOOKUP(COUNT($IN46:JE46)+1,$G$4:$EH$8,JF$14,0)*$D46,IF($C46=JF$17,$G$7*$D46,""))</f>
        <v/>
      </c>
      <c r="JG46" s="34" t="str">
        <f>IF(JF46&lt;&gt;"",HLOOKUP(COUNT($IN46:JF46)+1,$G$4:$EH$8,JG$14,0)*$D46,IF($C46=JG$17,$G$7*$D46,""))</f>
        <v/>
      </c>
      <c r="JH46" s="34" t="str">
        <f>IF(JG46&lt;&gt;"",HLOOKUP(COUNT($IN46:JG46)+1,$G$4:$EH$8,JH$14,0)*$D46,IF($C46=JH$17,$G$7*$D46,""))</f>
        <v/>
      </c>
      <c r="JI46" s="34" t="str">
        <f>IF(JH46&lt;&gt;"",HLOOKUP(COUNT($IN46:JH46)+1,$G$4:$EH$8,JI$14,0)*$D46,IF($C46=JI$17,$G$7*$D46,""))</f>
        <v/>
      </c>
      <c r="JJ46" s="34" t="str">
        <f>IF(JI46&lt;&gt;"",HLOOKUP(COUNT($IN46:JI46)+1,$G$4:$EH$8,JJ$14,0)*$D46,IF($C46=JJ$17,$G$7*$D46,""))</f>
        <v/>
      </c>
      <c r="JK46" s="34" t="str">
        <f>IF(JJ46&lt;&gt;"",HLOOKUP(COUNT($IN46:JJ46)+1,$G$4:$EH$8,JK$14,0)*$D46,IF($C46=JK$17,$G$7*$D46,""))</f>
        <v/>
      </c>
      <c r="JL46" s="34" t="str">
        <f>IF(JK46&lt;&gt;"",HLOOKUP(COUNT($IN46:JK46)+1,$G$4:$EH$8,JL$14,0)*$D46,IF($C46=JL$17,$G$7*$D46,""))</f>
        <v/>
      </c>
      <c r="JM46" s="34" t="str">
        <f>IF(JL46&lt;&gt;"",HLOOKUP(COUNT($IN46:JL46)+1,$G$4:$EH$8,JM$14,0)*$D46,IF($C46=JM$17,$G$7*$D46,""))</f>
        <v/>
      </c>
      <c r="JN46" s="34" t="str">
        <f>IF(JM46&lt;&gt;"",HLOOKUP(COUNT($IN46:JM46)+1,$G$4:$EH$8,JN$14,0)*$D46,IF($C46=JN$17,$G$7*$D46,""))</f>
        <v/>
      </c>
      <c r="JO46" s="34" t="str">
        <f>IF(JN46&lt;&gt;"",HLOOKUP(COUNT($IN46:JN46)+1,$G$4:$EH$8,JO$14,0)*$D46,IF($C46=JO$17,$G$7*$D46,""))</f>
        <v/>
      </c>
      <c r="JP46" s="34">
        <f>IF(JO46&lt;&gt;"",HLOOKUP(COUNT($IN46:JO46)+1,$G$4:$EH$8,JP$14,0)*$D46,IF($C46=JP$17,$G$7*$D46,""))</f>
        <v>0</v>
      </c>
      <c r="JQ46" s="34">
        <f>IF(JP46&lt;&gt;"",HLOOKUP(COUNT($IN46:JP46)+1,$G$4:$EH$8,JQ$14,0)*$D46,IF($C46=JQ$17,$G$7*$D46,""))</f>
        <v>2250</v>
      </c>
      <c r="JR46" s="34">
        <f>IF(JQ46&lt;&gt;"",HLOOKUP(COUNT($IN46:JQ46)+1,$G$4:$EH$8,JR$14,0)*$D46,IF($C46=JR$17,$G$7*$D46,""))</f>
        <v>2250</v>
      </c>
      <c r="JS46" s="34">
        <f>IF(JR46&lt;&gt;"",HLOOKUP(COUNT($IN46:JR46)+1,$G$4:$EH$8,JS$14,0)*$D46,IF($C46=JS$17,$G$7*$D46,""))</f>
        <v>2250</v>
      </c>
      <c r="JT46" s="34">
        <f>IF(JS46&lt;&gt;"",HLOOKUP(COUNT($IN46:JS46)+1,$G$4:$EH$8,JT$14,0)*$D46,IF($C46=JT$17,$G$7*$D46,""))</f>
        <v>2250</v>
      </c>
      <c r="JU46" s="34">
        <f>IF(JT46&lt;&gt;"",HLOOKUP(COUNT($IN46:JT46)+1,$G$4:$EH$8,JU$14,0)*$D46,IF($C46=JU$17,$G$7*$D46,""))</f>
        <v>2262.1145521044955</v>
      </c>
      <c r="JV46" s="34">
        <f>IF(JU46&lt;&gt;"",HLOOKUP(COUNT($IN46:JU46)+1,$G$4:$EH$8,JV$14,0)*$D46,IF($C46=JV$17,$G$7*$D46,""))</f>
        <v>2714.537462525393</v>
      </c>
      <c r="JW46" s="34">
        <f>IF(JV46&lt;&gt;"",HLOOKUP(COUNT($IN46:JV46)+1,$G$4:$EH$8,JW$14,0)*$D46,IF($C46=JW$17,$G$7*$D46,""))</f>
        <v>3148.863456529456</v>
      </c>
      <c r="JX46" s="34">
        <f>IF(JW46&lt;&gt;"",HLOOKUP(COUNT($IN46:JW46)+1,$G$4:$EH$8,JX$14,0)*$D46,IF($C46=JX$17,$G$7*$D46,""))</f>
        <v>3589.7043404435808</v>
      </c>
      <c r="JY46" s="34">
        <f>IF(JX46&lt;&gt;"",HLOOKUP(COUNT($IN46:JX46)+1,$G$4:$EH$8,JY$14,0)*$D46,IF($C46=JY$17,$G$7*$D46,""))</f>
        <v>4056.3659047012443</v>
      </c>
      <c r="JZ46" s="34">
        <f>IF(JY46&lt;&gt;"",HLOOKUP(COUNT($IN46:JY46)+1,$G$4:$EH$8,JZ$14,0)*$D46,IF($C46=JZ$17,$G$7*$D46,""))</f>
        <v>4502.5661542183816</v>
      </c>
      <c r="KA46" s="34">
        <f>IF(JZ46&lt;&gt;"",HLOOKUP(COUNT($IN46:JZ46)+1,$G$4:$EH$8,KA$14,0)*$D46,IF($C46=KA$17,$G$7*$D46,""))</f>
        <v>4952.82276964022</v>
      </c>
      <c r="KB46" s="34">
        <f>IF(KA46&lt;&gt;"",HLOOKUP(COUNT($IN46:KA46)+1,$G$4:$EH$8,KB$14,0)*$D46,IF($C46=KB$17,$G$7*$D46,""))</f>
        <v>3714.6170772301671</v>
      </c>
      <c r="KC46" s="34">
        <f>IF(KB46&lt;&gt;"",HLOOKUP(COUNT($IN46:KB46)+1,$G$4:$EH$8,KC$14,0)*$D46,IF($C46=KC$17,$G$7*$D46,""))</f>
        <v>3528.8862233686568</v>
      </c>
      <c r="KD46" s="34">
        <f>IF(KC46&lt;&gt;"",HLOOKUP(COUNT($IN46:KC46)+1,$G$4:$EH$8,KD$14,0)*$D46,IF($C46=KD$17,$G$7*$D46,""))</f>
        <v>3881.7748457055241</v>
      </c>
      <c r="KE46" s="34">
        <f>IF(KD46&lt;&gt;"",HLOOKUP(COUNT($IN46:KD46)+1,$G$4:$EH$8,KE$14,0)*$D46,IF($C46=KE$17,$G$7*$D46,""))</f>
        <v>4269.9523302760772</v>
      </c>
      <c r="KF46" s="34">
        <f>IF(KE46&lt;&gt;"",HLOOKUP(COUNT($IN46:KE46)+1,$G$4:$EH$8,KF$14,0)*$D46,IF($C46=KF$17,$G$7*$D46,""))</f>
        <v>4696.9475633036836</v>
      </c>
      <c r="KG46" s="34">
        <f>IF(KF46&lt;&gt;"",HLOOKUP(COUNT($IN46:KF46)+1,$G$4:$EH$8,KG$14,0)*$D46,IF($C46=KG$17,$G$7*$D46,""))</f>
        <v>5166.642319634052</v>
      </c>
      <c r="KH46" s="34">
        <f>IF(KG46&lt;&gt;"",HLOOKUP(COUNT($IN46:KG46)+1,$G$4:$EH$8,KH$14,0)*$D46,IF($C46=KH$17,$G$7*$D46,""))</f>
        <v>4908.3102036523469</v>
      </c>
      <c r="KI46" s="34">
        <f>IF(KH46&lt;&gt;"",HLOOKUP(COUNT($IN46:KH46)+1,$G$4:$EH$8,KI$14,0)*$D46,IF($C46=KI$17,$G$7*$D46,""))</f>
        <v>4662.8946934697306</v>
      </c>
      <c r="KJ46" s="34">
        <f>IF(KI46&lt;&gt;"",HLOOKUP(COUNT($IN46:KI46)+1,$G$4:$EH$8,KJ$14,0)*$D46,IF($C46=KJ$17,$G$7*$D46,""))</f>
        <v>4989.2973220126123</v>
      </c>
      <c r="KK46" s="34">
        <f>IF(KJ46&lt;&gt;"",HLOOKUP(COUNT($IN46:KJ46)+1,$G$4:$EH$8,KK$14,0)*$D46,IF($C46=KK$17,$G$7*$D46,""))</f>
        <v>5338.5481345534945</v>
      </c>
      <c r="KL46" s="34">
        <f>IF(KK46&lt;&gt;"",HLOOKUP(COUNT($IN46:KK46)+1,$G$4:$EH$8,KL$14,0)*$D46,IF($C46=KL$17,$G$7*$D46,""))</f>
        <v>5712.2465039722392</v>
      </c>
      <c r="KM46" s="34">
        <f>IF(KL46&lt;&gt;"",HLOOKUP(COUNT($IN46:KL46)+1,$G$4:$EH$8,KM$14,0)*$D46,IF($C46=KM$17,$G$7*$D46,""))</f>
        <v>6283.471154369463</v>
      </c>
      <c r="KN46" s="34">
        <f>IF(KM46&lt;&gt;"",HLOOKUP(COUNT($IN46:KM46)+1,$G$4:$EH$8,KN$14,0)*$D46,IF($C46=KN$17,$G$7*$D46,""))</f>
        <v>5340.950481214044</v>
      </c>
      <c r="KO46" s="34">
        <f>IF(KN46&lt;&gt;"",HLOOKUP(COUNT($IN46:KN46)+1,$G$4:$EH$8,KO$14,0)*$D46,IF($C46=KO$17,$G$7*$D46,""))</f>
        <v>5073.9029571533429</v>
      </c>
      <c r="KP46" s="34">
        <f>IF(KO46&lt;&gt;"",HLOOKUP(COUNT($IN46:KO46)+1,$G$4:$EH$8,KP$14,0)*$D46,IF($C46=KP$17,$G$7*$D46,""))</f>
        <v>5327.5981050110104</v>
      </c>
      <c r="KQ46" s="34">
        <f>IF(KP46&lt;&gt;"",HLOOKUP(COUNT($IN46:KP46)+1,$G$4:$EH$8,KQ$14,0)*$D46,IF($C46=KQ$17,$G$7*$D46,""))</f>
        <v>5593.9780102615614</v>
      </c>
      <c r="KR46" s="34">
        <f>IF(KQ46&lt;&gt;"",HLOOKUP(COUNT($IN46:KQ46)+1,$G$4:$EH$8,KR$14,0)*$D46,IF($C46=KR$17,$G$7*$D46,""))</f>
        <v>5873.6769107746368</v>
      </c>
      <c r="KS46" s="34">
        <f>IF(KR46&lt;&gt;"",HLOOKUP(COUNT($IN46:KR46)+1,$G$4:$EH$8,KS$14,0)*$D46,IF($C46=KS$17,$G$7*$D46,""))</f>
        <v>6284.8342945288623</v>
      </c>
      <c r="KT46" s="34">
        <f>IF(KS46&lt;&gt;"",HLOOKUP(COUNT($IN46:KS46)+1,$G$4:$EH$8,KT$14,0)*$D46,IF($C46=KT$17,$G$7*$D46,""))</f>
        <v>5656.3508650759759</v>
      </c>
      <c r="KU46" s="34">
        <f>IF(KT46&lt;&gt;"",HLOOKUP(COUNT($IN46:KT46)+1,$G$4:$EH$8,KU$14,0)*$D46,IF($C46=KU$17,$G$7*$D46,""))</f>
        <v>5090.7157785683803</v>
      </c>
      <c r="KV46" s="34">
        <f>IF(KU46&lt;&gt;"",HLOOKUP(COUNT($IN46:KU46)+1,$G$4:$EH$8,KV$14,0)*$D46,IF($C46=KV$17,$G$7*$D46,""))</f>
        <v>5447.0658830681659</v>
      </c>
      <c r="KW46" s="34">
        <f>IF(KV46&lt;&gt;"",HLOOKUP(COUNT($IN46:KV46)+1,$G$4:$EH$8,KW$14,0)*$D46,IF($C46=KW$17,$G$7*$D46,""))</f>
        <v>5828.3604948829352</v>
      </c>
      <c r="KX46" s="34">
        <f>IF(KW46&lt;&gt;"",HLOOKUP(COUNT($IN46:KW46)+1,$G$4:$EH$8,KX$14,0)*$D46,IF($C46=KX$17,$G$7*$D46,""))</f>
        <v>6236.3457295247435</v>
      </c>
      <c r="KY46" s="34">
        <f>IF(KX46&lt;&gt;"",HLOOKUP(COUNT($IN46:KX46)+1,$G$4:$EH$8,KY$14,0)*$D46,IF($C46=KY$17,$G$7*$D46,""))</f>
        <v>6735.2533878867234</v>
      </c>
      <c r="KZ46" s="34">
        <f>IF(KY46&lt;&gt;"",HLOOKUP(COUNT($IN46:KY46)+1,$G$4:$EH$8,KZ$14,0)*$D46,IF($C46=KZ$17,$G$7*$D46,""))</f>
        <v>5792.3179135825822</v>
      </c>
      <c r="LA46" s="34">
        <f>IF(KZ46&lt;&gt;"",HLOOKUP(COUNT($IN46:KZ46)+1,$G$4:$EH$8,LA$14,0)*$D46,IF($C46=LA$17,$G$7*$D46,""))</f>
        <v>5502.7020179034516</v>
      </c>
      <c r="LB46" s="34">
        <f>IF(LA46&lt;&gt;"",HLOOKUP(COUNT($IN46:LA46)+1,$G$4:$EH$8,LB$14,0)*$D46,IF($C46=LB$17,$G$7*$D46,""))</f>
        <v>5777.8371187986268</v>
      </c>
      <c r="LC46" s="34">
        <f>IF(LB46&lt;&gt;"",HLOOKUP(COUNT($IN46:LB46)+1,$G$4:$EH$8,LC$14,0)*$D46,IF($C46=LC$17,$G$7*$D46,""))</f>
        <v>6066.7289747385557</v>
      </c>
      <c r="LD46" s="34">
        <f>IF(LC46&lt;&gt;"",HLOOKUP(COUNT($IN46:LC46)+1,$G$4:$EH$8,LD$14,0)*$D46,IF($C46=LD$17,$G$7*$D46,""))</f>
        <v>6370.0654234754838</v>
      </c>
      <c r="LE46" s="34">
        <f>IF(LD46&lt;&gt;"",HLOOKUP(COUNT($IN46:LD46)+1,$G$4:$EH$8,LE$14,0)*$D46,IF($C46=LE$17,$G$7*$D46,""))</f>
        <v>6815.9700031187658</v>
      </c>
      <c r="LF46" s="34">
        <f>IF(LE46&lt;&gt;"",HLOOKUP(COUNT($IN46:LE46)+1,$G$4:$EH$8,LF$14,0)*$D46,IF($C46=LF$17,$G$7*$D46,""))</f>
        <v>6134.3730028068912</v>
      </c>
      <c r="LG46" s="34">
        <f>IF(LF46&lt;&gt;"",HLOOKUP(COUNT($IN46:LF46)+1,$G$4:$EH$8,LG$14,0)*$D46,IF($C46=LG$17,$G$7*$D46,""))</f>
        <v>5520.9357025262016</v>
      </c>
      <c r="LH46" s="34">
        <f>IF(LG46&lt;&gt;"",HLOOKUP(COUNT($IN46:LG46)+1,$G$4:$EH$8,LH$14,0)*$D46,IF($C46=LH$17,$G$7*$D46,""))</f>
        <v>5907.4012017030363</v>
      </c>
      <c r="LI46" s="34">
        <f>IF(LH46&lt;&gt;"",HLOOKUP(COUNT($IN46:LH46)+1,$G$4:$EH$8,LI$14,0)*$D46,IF($C46=LI$17,$G$7*$D46,""))</f>
        <v>6320.9192858222486</v>
      </c>
      <c r="LJ46" s="34">
        <f>IF(LI46&lt;&gt;"",HLOOKUP(COUNT($IN46:LI46)+1,$G$4:$EH$8,LJ$14,0)*$D46,IF($C46=LJ$17,$G$7*$D46,""))</f>
        <v>6763.3836358298058</v>
      </c>
      <c r="LK46" s="34">
        <f>IF(LJ46&lt;&gt;"",HLOOKUP(COUNT($IN46:LJ46)+1,$G$4:$EH$8,LK$14,0)*$D46,IF($C46=LK$17,$G$7*$D46,""))</f>
        <v>7304.45432669619</v>
      </c>
      <c r="LL46" s="34">
        <f>IF(LK46&lt;&gt;"",HLOOKUP(COUNT($IN46:LK46)+1,$G$4:$EH$8,LL$14,0)*$D46,IF($C46=LL$17,$G$7*$D46,""))</f>
        <v>6354.8752642256841</v>
      </c>
      <c r="LM46" s="34">
        <f>IF(LL46&lt;&gt;"",HLOOKUP(COUNT($IN46:LL46)+1,$G$4:$EH$8,LM$14,0)*$D46,IF($C46=LM$17,$G$7*$D46,""))</f>
        <v>6037.1315010144008</v>
      </c>
      <c r="LN46" s="34">
        <f>IF(LM46&lt;&gt;"",HLOOKUP(COUNT($IN46:LM46)+1,$G$4:$EH$8,LN$14,0)*$D46,IF($C46=LN$17,$G$7*$D46,""))</f>
        <v>6338.9880760651213</v>
      </c>
      <c r="LO46" s="34">
        <f>IF(LN46&lt;&gt;"",HLOOKUP(COUNT($IN46:LN46)+1,$G$4:$EH$8,LO$14,0)*$D46,IF($C46=LO$17,$G$7*$D46,""))</f>
        <v>6655.9374798683766</v>
      </c>
      <c r="LP46" s="34">
        <f>IF(LO46&lt;&gt;"",HLOOKUP(COUNT($IN46:LO46)+1,$G$4:$EH$8,LP$14,0)*$D46,IF($C46=LP$17,$G$7*$D46,""))</f>
        <v>6988.7343538617979</v>
      </c>
      <c r="LQ46" s="34">
        <f>IF(LP46&lt;&gt;"",HLOOKUP(COUNT($IN46:LP46)+1,$G$4:$EH$8,LQ$14,0)*$D46,IF($C46=LQ$17,$G$7*$D46,""))</f>
        <v>7477.9457586321205</v>
      </c>
      <c r="LR46" s="34">
        <f>IF(LQ46&lt;&gt;"",HLOOKUP(COUNT($IN46:LQ46)+1,$G$4:$EH$8,LR$14,0)*$D46,IF($C46=LR$17,$G$7*$D46,""))</f>
        <v>6730.1511827689083</v>
      </c>
      <c r="LS46" s="34">
        <f>IF(LR46&lt;&gt;"",HLOOKUP(COUNT($IN46:LR46)+1,$G$4:$EH$8,LS$14,0)*$D46,IF($C46=LS$17,$G$7*$D46,""))</f>
        <v>6057.1360644920187</v>
      </c>
      <c r="LT46" s="34">
        <f>IF(LS46&lt;&gt;"",HLOOKUP(COUNT($IN46:LS46)+1,$G$4:$EH$8,LT$14,0)*$D46,IF($C46=LT$17,$G$7*$D46,""))</f>
        <v>6481.1355890064606</v>
      </c>
      <c r="LU46" s="34">
        <f>IF(LT46&lt;&gt;"",HLOOKUP(COUNT($IN46:LT46)+1,$G$4:$EH$8,LU$14,0)*$D46,IF($C46=LU$17,$G$7*$D46,""))</f>
        <v>6934.8150802369128</v>
      </c>
      <c r="LV46" s="34">
        <f>IF(LU46&lt;&gt;"",HLOOKUP(COUNT($IN46:LU46)+1,$G$4:$EH$8,LV$14,0)*$D46,IF($C46=LV$17,$G$7*$D46,""))</f>
        <v>7420.2521358534959</v>
      </c>
      <c r="LW46" s="34">
        <f>IF(LV46&lt;&gt;"",HLOOKUP(COUNT($IN46:LV46)+1,$G$4:$EH$8,LW$14,0)*$D46,IF($C46=LW$17,$G$7*$D46,""))</f>
        <v>8013.8723067217743</v>
      </c>
      <c r="LX46" s="34">
        <f>IF(LW46&lt;&gt;"",HLOOKUP(COUNT($IN46:LW46)+1,$G$4:$EH$8,LX$14,0)*$D46,IF($C46=LX$17,$G$7*$D46,""))</f>
        <v>5260.6276551568335</v>
      </c>
      <c r="LY46" s="34">
        <f>IF(LX46&lt;&gt;"",HLOOKUP(COUNT($IN46:LX46)+1,$G$4:$EH$8,LY$14,0)*$D46,IF($C46=LY$17,$G$7*$D46,""))</f>
        <v>5260.6276551568335</v>
      </c>
      <c r="LZ46" s="34">
        <f>IF(LY46&lt;&gt;"",HLOOKUP(COUNT($IN46:LY46)+1,$G$4:$EH$8,LZ$14,0)*$D46,IF($C46=LZ$17,$G$7*$D46,""))</f>
        <v>5260.6276551568335</v>
      </c>
      <c r="MA46" s="34">
        <f>IF(LZ46&lt;&gt;"",HLOOKUP(COUNT($IN46:LZ46)+1,$G$4:$EH$8,MA$14,0)*$D46,IF($C46=MA$17,$G$7*$D46,""))</f>
        <v>5260.6276551568335</v>
      </c>
      <c r="MB46" s="34">
        <f>IF(MA46&lt;&gt;"",HLOOKUP(COUNT($IN46:MA46)+1,$G$4:$EH$8,MB$14,0)*$D46,IF($C46=MB$17,$G$7*$D46,""))</f>
        <v>5260.6276551568335</v>
      </c>
      <c r="MC46" s="34">
        <f>IF(MB46&lt;&gt;"",HLOOKUP(COUNT($IN46:MB46)+1,$G$4:$EH$8,MC$14,0)*$D46,IF($C46=MC$17,$G$7*$D46,""))</f>
        <v>5260.6276551568335</v>
      </c>
      <c r="MD46" s="34">
        <f>IF(MC46&lt;&gt;"",HLOOKUP(COUNT($IN46:MC46)+1,$G$4:$EH$8,MD$14,0)*$D46,IF($C46=MD$17,$G$7*$D46,""))</f>
        <v>5260.6276551568335</v>
      </c>
      <c r="ME46" s="34">
        <f>IF(MD46&lt;&gt;"",HLOOKUP(COUNT($IN46:MD46)+1,$G$4:$EH$8,ME$14,0)*$D46,IF($C46=ME$17,$G$7*$D46,""))</f>
        <v>5260.6276551568335</v>
      </c>
      <c r="MF46" s="34">
        <f>IF(ME46&lt;&gt;"",HLOOKUP(COUNT($IN46:ME46)+1,$G$4:$EH$8,MF$14,0)*$D46,IF($C46=MF$17,$G$7*$D46,""))</f>
        <v>5260.6276551568335</v>
      </c>
      <c r="MG46" s="34">
        <f>IF(MF46&lt;&gt;"",HLOOKUP(COUNT($IN46:MF46)+1,$G$4:$EH$8,MG$14,0)*$D46,IF($C46=MG$17,$G$7*$D46,""))</f>
        <v>5260.6276551568335</v>
      </c>
      <c r="MH46" s="34">
        <f>IF(MG46&lt;&gt;"",HLOOKUP(COUNT($IN46:MG46)+1,$G$4:$EH$8,MH$14,0)*$D46,IF($C46=MH$17,$G$7*$D46,""))</f>
        <v>5260.6276551568335</v>
      </c>
      <c r="MI46" s="34">
        <f>IF(MH46&lt;&gt;"",HLOOKUP(COUNT($IN46:MH46)+1,$G$4:$EH$8,MI$14,0)*$D46,IF($C46=MI$17,$G$7*$D46,""))</f>
        <v>5260.6276551568335</v>
      </c>
      <c r="MJ46" s="34">
        <f>IF(MI46&lt;&gt;"",HLOOKUP(COUNT($IN46:MI46)+1,$G$4:$EH$8,MJ$14,0)*$D46,IF($C46=MJ$17,$G$7*$D46,""))</f>
        <v>5260.6276551568335</v>
      </c>
      <c r="MK46" s="34">
        <f>IF(MJ46&lt;&gt;"",HLOOKUP(COUNT($IN46:MJ46)+1,$G$4:$EH$8,MK$14,0)*$D46,IF($C46=MK$17,$G$7*$D46,""))</f>
        <v>5260.6276551568335</v>
      </c>
      <c r="ML46" s="34">
        <f>IF(MK46&lt;&gt;"",HLOOKUP(COUNT($IN46:MK46)+1,$G$4:$EH$8,ML$14,0)*$D46,IF($C46=ML$17,$G$7*$D46,""))</f>
        <v>5260.6276551568335</v>
      </c>
      <c r="MM46" s="34">
        <f>IF(ML46&lt;&gt;"",HLOOKUP(COUNT($IN46:ML46)+1,$G$4:$EH$8,MM$14,0)*$D46,IF($C46=MM$17,$G$7*$D46,""))</f>
        <v>5260.6276551568335</v>
      </c>
      <c r="MN46" s="34">
        <f>IF(MM46&lt;&gt;"",HLOOKUP(COUNT($IN46:MM46)+1,$G$4:$EH$8,MN$14,0)*$D46,IF($C46=MN$17,$G$7*$D46,""))</f>
        <v>5260.6276551568335</v>
      </c>
      <c r="MO46" s="34">
        <f>IF(MN46&lt;&gt;"",HLOOKUP(COUNT($IN46:MN46)+1,$G$4:$EH$8,MO$14,0)*$D46,IF($C46=MO$17,$G$7*$D46,""))</f>
        <v>5260.6276551568335</v>
      </c>
      <c r="MP46" s="34">
        <f>IF(MO46&lt;&gt;"",HLOOKUP(COUNT($IN46:MO46)+1,$G$4:$EH$8,MP$14,0)*$D46,IF($C46=MP$17,$G$7*$D46,""))</f>
        <v>5260.6276551568335</v>
      </c>
      <c r="MQ46" s="34">
        <f>IF(MP46&lt;&gt;"",HLOOKUP(COUNT($IN46:MP46)+1,$G$4:$EH$8,MQ$14,0)*$D46,IF($C46=MQ$17,$G$7*$D46,""))</f>
        <v>5260.6276551568335</v>
      </c>
      <c r="MR46" s="34">
        <f>IF(MQ46&lt;&gt;"",HLOOKUP(COUNT($IN46:MQ46)+1,$G$4:$EH$8,MR$14,0)*$D46,IF($C46=MR$17,$G$7*$D46,""))</f>
        <v>5260.6276551568335</v>
      </c>
      <c r="MS46" s="34">
        <f>IF(MR46&lt;&gt;"",HLOOKUP(COUNT($IN46:MR46)+1,$G$4:$EH$8,MS$14,0)*$D46,IF($C46=MS$17,$G$7*$D46,""))</f>
        <v>5260.6276551568335</v>
      </c>
      <c r="MT46" s="34">
        <f>IF(MS46&lt;&gt;"",HLOOKUP(COUNT($IN46:MS46)+1,$G$4:$EH$8,MT$14,0)*$D46,IF($C46=MT$17,$G$7*$D46,""))</f>
        <v>5260.6276551568335</v>
      </c>
      <c r="MU46" s="34">
        <f>IF(MT46&lt;&gt;"",HLOOKUP(COUNT($IN46:MT46)+1,$G$4:$EH$8,MU$14,0)*$D46,IF($C46=MU$17,$G$7*$D46,""))</f>
        <v>5260.6276551568335</v>
      </c>
      <c r="MV46" s="34">
        <f>IF(MU46&lt;&gt;"",HLOOKUP(COUNT($IN46:MU46)+1,$G$4:$EH$8,MV$14,0)*$D46,IF($C46=MV$17,$G$7*$D46,""))</f>
        <v>5260.6276551568335</v>
      </c>
      <c r="MW46" s="34">
        <f>IF(MV46&lt;&gt;"",HLOOKUP(COUNT($IN46:MV46)+1,$G$4:$EH$8,MW$14,0)*$D46,IF($C46=MW$17,$G$7*$D46,""))</f>
        <v>5260.6276551568335</v>
      </c>
      <c r="MX46" s="34">
        <f>IF(MW46&lt;&gt;"",HLOOKUP(COUNT($IN46:MW46)+1,$G$4:$EH$8,MX$14,0)*$D46,IF($C46=MX$17,$G$7*$D46,""))</f>
        <v>5260.6276551568335</v>
      </c>
      <c r="MY46" s="34">
        <f>IF(MX46&lt;&gt;"",HLOOKUP(COUNT($IN46:MX46)+1,$G$4:$EH$8,MY$14,0)*$D46,IF($C46=MY$17,$G$7*$D46,""))</f>
        <v>5260.6276551568335</v>
      </c>
      <c r="MZ46" s="34">
        <f>IF(MY46&lt;&gt;"",HLOOKUP(COUNT($IN46:MY46)+1,$G$4:$EH$8,MZ$14,0)*$D46,IF($C46=MZ$17,$G$7*$D46,""))</f>
        <v>5260.6276551568335</v>
      </c>
      <c r="NA46" s="34">
        <f>IF(MZ46&lt;&gt;"",HLOOKUP(COUNT($IN46:MZ46)+1,$G$4:$EH$8,NA$14,0)*$D46,IF($C46=NA$17,$G$7*$D46,""))</f>
        <v>5260.6276551568335</v>
      </c>
      <c r="NB46" s="34">
        <f>IF(NA46&lt;&gt;"",HLOOKUP(COUNT($IN46:NA46)+1,$G$4:$EH$8,NB$14,0)*$D46,IF($C46=NB$17,$G$7*$D46,""))</f>
        <v>5260.6276551568335</v>
      </c>
      <c r="NC46" s="34">
        <f>IF(NB46&lt;&gt;"",HLOOKUP(COUNT($IN46:NB46)+1,$G$4:$EH$8,NC$14,0)*$D46,IF($C46=NC$17,$G$7*$D46,""))</f>
        <v>5260.6276551568335</v>
      </c>
      <c r="ND46" s="34">
        <f>IF(NC46&lt;&gt;"",HLOOKUP(COUNT($IN46:NC46)+1,$G$4:$EH$8,ND$14,0)*$D46,IF($C46=ND$17,$G$7*$D46,""))</f>
        <v>5260.6276551568335</v>
      </c>
      <c r="NF46" s="34" t="str">
        <f>IF(NE46&lt;&gt;"",HLOOKUP(COUNT($NE46:NE46)+1,$G$4:$EH$8,NF$14,0)*$D46,IF($C46=NF$17,$G$8*$D46,""))</f>
        <v/>
      </c>
      <c r="NG46" s="34" t="str">
        <f>IF(NF46&lt;&gt;"",HLOOKUP(COUNT($NE46:NF46)+1,$G$4:$EH$8,NG$14,0)*$D46,IF($C46=NG$17,$G$8*$D46,""))</f>
        <v/>
      </c>
      <c r="NH46" s="34" t="str">
        <f>IF(NG46&lt;&gt;"",HLOOKUP(COUNT($NE46:NG46)+1,$G$4:$EH$8,NH$14,0)*$D46,IF($C46=NH$17,$G$8*$D46,""))</f>
        <v/>
      </c>
      <c r="NI46" s="34" t="str">
        <f>IF(NH46&lt;&gt;"",HLOOKUP(COUNT($NE46:NH46)+1,$G$4:$EH$8,NI$14,0)*$D46,IF($C46=NI$17,$G$8*$D46,""))</f>
        <v/>
      </c>
      <c r="NJ46" s="34" t="str">
        <f>IF(NI46&lt;&gt;"",HLOOKUP(COUNT($NE46:NI46)+1,$G$4:$EH$8,NJ$14,0)*$D46,IF($C46=NJ$17,$G$8*$D46,""))</f>
        <v/>
      </c>
      <c r="NK46" s="34" t="str">
        <f>IF(NJ46&lt;&gt;"",HLOOKUP(COUNT($NE46:NJ46)+1,$G$4:$EH$8,NK$14,0)*$D46,IF($C46=NK$17,$G$8*$D46,""))</f>
        <v/>
      </c>
      <c r="NL46" s="34" t="str">
        <f>IF(NK46&lt;&gt;"",HLOOKUP(COUNT($NE46:NK46)+1,$G$4:$EH$8,NL$14,0)*$D46,IF($C46=NL$17,$G$8*$D46,""))</f>
        <v/>
      </c>
      <c r="NM46" s="34" t="str">
        <f>IF(NL46&lt;&gt;"",HLOOKUP(COUNT($NE46:NL46)+1,$G$4:$EH$8,NM$14,0)*$D46,IF($C46=NM$17,$G$8*$D46,""))</f>
        <v/>
      </c>
      <c r="NN46" s="34" t="str">
        <f>IF(NM46&lt;&gt;"",HLOOKUP(COUNT($NE46:NM46)+1,$G$4:$EH$8,NN$14,0)*$D46,IF($C46=NN$17,$G$8*$D46,""))</f>
        <v/>
      </c>
      <c r="NO46" s="34" t="str">
        <f>IF(NN46&lt;&gt;"",HLOOKUP(COUNT($NE46:NN46)+1,$G$4:$EH$8,NO$14,0)*$D46,IF($C46=NO$17,$G$8*$D46,""))</f>
        <v/>
      </c>
      <c r="NP46" s="34" t="str">
        <f>IF(NO46&lt;&gt;"",HLOOKUP(COUNT($NE46:NO46)+1,$G$4:$EH$8,NP$14,0)*$D46,IF($C46=NP$17,$G$8*$D46,""))</f>
        <v/>
      </c>
      <c r="NQ46" s="34" t="str">
        <f>IF(NP46&lt;&gt;"",HLOOKUP(COUNT($NE46:NP46)+1,$G$4:$EH$8,NQ$14,0)*$D46,IF($C46=NQ$17,$G$8*$D46,""))</f>
        <v/>
      </c>
      <c r="NR46" s="34" t="str">
        <f>IF(NQ46&lt;&gt;"",HLOOKUP(COUNT($NE46:NQ46)+1,$G$4:$EH$8,NR$14,0)*$D46,IF($C46=NR$17,$G$8*$D46,""))</f>
        <v/>
      </c>
      <c r="NS46" s="34" t="str">
        <f>IF(NR46&lt;&gt;"",HLOOKUP(COUNT($NE46:NR46)+1,$G$4:$EH$8,NS$14,0)*$D46,IF($C46=NS$17,$G$8*$D46,""))</f>
        <v/>
      </c>
      <c r="NT46" s="34" t="str">
        <f>IF(NS46&lt;&gt;"",HLOOKUP(COUNT($NE46:NS46)+1,$G$4:$EH$8,NT$14,0)*$D46,IF($C46=NT$17,$G$8*$D46,""))</f>
        <v/>
      </c>
      <c r="NU46" s="34" t="str">
        <f>IF(NT46&lt;&gt;"",HLOOKUP(COUNT($NE46:NT46)+1,$G$4:$EH$8,NU$14,0)*$D46,IF($C46=NU$17,$G$8*$D46,""))</f>
        <v/>
      </c>
      <c r="NV46" s="34" t="str">
        <f>IF(NU46&lt;&gt;"",HLOOKUP(COUNT($NE46:NU46)+1,$G$4:$EH$8,NV$14,0)*$D46,IF($C46=NV$17,$G$8*$D46,""))</f>
        <v/>
      </c>
      <c r="NW46" s="34" t="str">
        <f>IF(NV46&lt;&gt;"",HLOOKUP(COUNT($NE46:NV46)+1,$G$4:$EH$8,NW$14,0)*$D46,IF($C46=NW$17,$G$8*$D46,""))</f>
        <v/>
      </c>
      <c r="NX46" s="34" t="str">
        <f>IF(NW46&lt;&gt;"",HLOOKUP(COUNT($NE46:NW46)+1,$G$4:$EH$8,NX$14,0)*$D46,IF($C46=NX$17,$G$8*$D46,""))</f>
        <v/>
      </c>
      <c r="NY46" s="34" t="str">
        <f>IF(NX46&lt;&gt;"",HLOOKUP(COUNT($NE46:NX46)+1,$G$4:$EH$8,NY$14,0)*$D46,IF($C46=NY$17,$G$8*$D46,""))</f>
        <v/>
      </c>
      <c r="NZ46" s="34" t="str">
        <f>IF(NY46&lt;&gt;"",HLOOKUP(COUNT($NE46:NY46)+1,$G$4:$EH$8,NZ$14,0)*$D46,IF($C46=NZ$17,$G$8*$D46,""))</f>
        <v/>
      </c>
      <c r="OA46" s="34" t="str">
        <f>IF(NZ46&lt;&gt;"",HLOOKUP(COUNT($NE46:NZ46)+1,$G$4:$EH$8,OA$14,0)*$D46,IF($C46=OA$17,$G$8*$D46,""))</f>
        <v/>
      </c>
      <c r="OB46" s="34" t="str">
        <f>IF(OA46&lt;&gt;"",HLOOKUP(COUNT($NE46:OA46)+1,$G$4:$EH$8,OB$14,0)*$D46,IF($C46=OB$17,$G$8*$D46,""))</f>
        <v/>
      </c>
      <c r="OC46" s="34" t="str">
        <f>IF(OB46&lt;&gt;"",HLOOKUP(COUNT($NE46:OB46)+1,$G$4:$EH$8,OC$14,0)*$D46,IF($C46=OC$17,$G$8*$D46,""))</f>
        <v/>
      </c>
      <c r="OD46" s="34" t="str">
        <f>IF(OC46&lt;&gt;"",HLOOKUP(COUNT($NE46:OC46)+1,$G$4:$EH$8,OD$14,0)*$D46,IF($C46=OD$17,$G$8*$D46,""))</f>
        <v/>
      </c>
      <c r="OE46" s="34" t="str">
        <f>IF(OD46&lt;&gt;"",HLOOKUP(COUNT($NE46:OD46)+1,$G$4:$EH$8,OE$14,0)*$D46,IF($C46=OE$17,$G$8*$D46,""))</f>
        <v/>
      </c>
      <c r="OF46" s="34" t="str">
        <f>IF(OE46&lt;&gt;"",HLOOKUP(COUNT($NE46:OE46)+1,$G$4:$EH$8,OF$14,0)*$D46,IF($C46=OF$17,$G$8*$D46,""))</f>
        <v/>
      </c>
      <c r="OG46" s="34">
        <f>IF(OF46&lt;&gt;"",HLOOKUP(COUNT($NE46:OF46)+1,$G$4:$EH$8,OG$14,0)*$D46,IF($C46=OG$17,$G$8*$D46,""))</f>
        <v>105000</v>
      </c>
      <c r="OH46" s="34">
        <f>IF(OG46&lt;&gt;"",HLOOKUP(COUNT($NE46:OG46)+1,$G$4:$EH$8,OH$14,0)*$D46,IF($C46=OH$17,$G$8*$D46,""))</f>
        <v>0</v>
      </c>
      <c r="OI46" s="34">
        <f>IF(OH46&lt;&gt;"",HLOOKUP(COUNT($NE46:OH46)+1,$G$4:$EH$8,OI$14,0)*$D46,IF($C46=OI$17,$G$8*$D46,""))</f>
        <v>0</v>
      </c>
      <c r="OJ46" s="34">
        <f>IF(OI46&lt;&gt;"",HLOOKUP(COUNT($NE46:OI46)+1,$G$4:$EH$8,OJ$14,0)*$D46,IF($C46=OJ$17,$G$8*$D46,""))</f>
        <v>0</v>
      </c>
      <c r="OK46" s="34">
        <f>IF(OJ46&lt;&gt;"",HLOOKUP(COUNT($NE46:OJ46)+1,$G$4:$EH$8,OK$14,0)*$D46,IF($C46=OK$17,$G$8*$D46,""))</f>
        <v>0</v>
      </c>
      <c r="OL46" s="34">
        <f>IF(OK46&lt;&gt;"",HLOOKUP(COUNT($NE46:OK46)+1,$G$4:$EH$8,OL$14,0)*$D46,IF($C46=OL$17,$G$8*$D46,""))</f>
        <v>0</v>
      </c>
      <c r="OM46" s="34">
        <f>IF(OL46&lt;&gt;"",HLOOKUP(COUNT($NE46:OL46)+1,$G$4:$EH$8,OM$14,0)*$D46,IF($C46=OM$17,$G$8*$D46,""))</f>
        <v>0</v>
      </c>
      <c r="ON46" s="34">
        <f>IF(OM46&lt;&gt;"",HLOOKUP(COUNT($NE46:OM46)+1,$G$4:$EH$8,ON$14,0)*$D46,IF($C46=ON$17,$G$8*$D46,""))</f>
        <v>0</v>
      </c>
      <c r="OO46" s="34">
        <f>IF(ON46&lt;&gt;"",HLOOKUP(COUNT($NE46:ON46)+1,$G$4:$EH$8,OO$14,0)*$D46,IF($C46=OO$17,$G$8*$D46,""))</f>
        <v>0</v>
      </c>
      <c r="OP46" s="34">
        <f>IF(OO46&lt;&gt;"",HLOOKUP(COUNT($NE46:OO46)+1,$G$4:$EH$8,OP$14,0)*$D46,IF($C46=OP$17,$G$8*$D46,""))</f>
        <v>0</v>
      </c>
      <c r="OQ46" s="34">
        <f>IF(OP46&lt;&gt;"",HLOOKUP(COUNT($NE46:OP46)+1,$G$4:$EH$8,OQ$14,0)*$D46,IF($C46=OQ$17,$G$8*$D46,""))</f>
        <v>0</v>
      </c>
      <c r="OR46" s="34">
        <f>IF(OQ46&lt;&gt;"",HLOOKUP(COUNT($NE46:OQ46)+1,$G$4:$EH$8,OR$14,0)*$D46,IF($C46=OR$17,$G$8*$D46,""))</f>
        <v>0</v>
      </c>
      <c r="OS46" s="34">
        <f>IF(OR46&lt;&gt;"",HLOOKUP(COUNT($NE46:OR46)+1,$G$4:$EH$8,OS$14,0)*$D46,IF($C46=OS$17,$G$8*$D46,""))</f>
        <v>0</v>
      </c>
      <c r="OT46" s="34">
        <f>IF(OS46&lt;&gt;"",HLOOKUP(COUNT($NE46:OS46)+1,$G$4:$EH$8,OT$14,0)*$D46,IF($C46=OT$17,$G$8*$D46,""))</f>
        <v>0</v>
      </c>
      <c r="OU46" s="34">
        <f>IF(OT46&lt;&gt;"",HLOOKUP(COUNT($NE46:OT46)+1,$G$4:$EH$8,OU$14,0)*$D46,IF($C46=OU$17,$G$8*$D46,""))</f>
        <v>0</v>
      </c>
      <c r="OV46" s="34">
        <f>IF(OU46&lt;&gt;"",HLOOKUP(COUNT($NE46:OU46)+1,$G$4:$EH$8,OV$14,0)*$D46,IF($C46=OV$17,$G$8*$D46,""))</f>
        <v>0</v>
      </c>
      <c r="OW46" s="34">
        <f>IF(OV46&lt;&gt;"",HLOOKUP(COUNT($NE46:OV46)+1,$G$4:$EH$8,OW$14,0)*$D46,IF($C46=OW$17,$G$8*$D46,""))</f>
        <v>0</v>
      </c>
      <c r="OX46" s="34">
        <f>IF(OW46&lt;&gt;"",HLOOKUP(COUNT($NE46:OW46)+1,$G$4:$EH$8,OX$14,0)*$D46,IF($C46=OX$17,$G$8*$D46,""))</f>
        <v>0</v>
      </c>
      <c r="OY46" s="34">
        <f>IF(OX46&lt;&gt;"",HLOOKUP(COUNT($NE46:OX46)+1,$G$4:$EH$8,OY$14,0)*$D46,IF($C46=OY$17,$G$8*$D46,""))</f>
        <v>0</v>
      </c>
      <c r="OZ46" s="34">
        <f>IF(OY46&lt;&gt;"",HLOOKUP(COUNT($NE46:OY46)+1,$G$4:$EH$8,OZ$14,0)*$D46,IF($C46=OZ$17,$G$8*$D46,""))</f>
        <v>0</v>
      </c>
      <c r="PA46" s="34">
        <f>IF(OZ46&lt;&gt;"",HLOOKUP(COUNT($NE46:OZ46)+1,$G$4:$EH$8,PA$14,0)*$D46,IF($C46=PA$17,$G$8*$D46,""))</f>
        <v>0</v>
      </c>
      <c r="PB46" s="34">
        <f>IF(PA46&lt;&gt;"",HLOOKUP(COUNT($NE46:PA46)+1,$G$4:$EH$8,PB$14,0)*$D46,IF($C46=PB$17,$G$8*$D46,""))</f>
        <v>0</v>
      </c>
      <c r="PC46" s="34">
        <f>IF(PB46&lt;&gt;"",HLOOKUP(COUNT($NE46:PB46)+1,$G$4:$EH$8,PC$14,0)*$D46,IF($C46=PC$17,$G$8*$D46,""))</f>
        <v>0</v>
      </c>
      <c r="PD46" s="34">
        <f>IF(PC46&lt;&gt;"",HLOOKUP(COUNT($NE46:PC46)+1,$G$4:$EH$8,PD$14,0)*$D46,IF($C46=PD$17,$G$8*$D46,""))</f>
        <v>0</v>
      </c>
      <c r="PE46" s="34">
        <f>IF(PD46&lt;&gt;"",HLOOKUP(COUNT($NE46:PD46)+1,$G$4:$EH$8,PE$14,0)*$D46,IF($C46=PE$17,$G$8*$D46,""))</f>
        <v>0</v>
      </c>
      <c r="PF46" s="34">
        <f>IF(PE46&lt;&gt;"",HLOOKUP(COUNT($NE46:PE46)+1,$G$4:$EH$8,PF$14,0)*$D46,IF($C46=PF$17,$G$8*$D46,""))</f>
        <v>0</v>
      </c>
      <c r="PG46" s="34">
        <f>IF(PF46&lt;&gt;"",HLOOKUP(COUNT($NE46:PF46)+1,$G$4:$EH$8,PG$14,0)*$D46,IF($C46=PG$17,$G$8*$D46,""))</f>
        <v>0</v>
      </c>
      <c r="PH46" s="34">
        <f>IF(PG46&lt;&gt;"",HLOOKUP(COUNT($NE46:PG46)+1,$G$4:$EH$8,PH$14,0)*$D46,IF($C46=PH$17,$G$8*$D46,""))</f>
        <v>0</v>
      </c>
      <c r="PI46" s="34">
        <f>IF(PH46&lt;&gt;"",HLOOKUP(COUNT($NE46:PH46)+1,$G$4:$EH$8,PI$14,0)*$D46,IF($C46=PI$17,$G$8*$D46,""))</f>
        <v>0</v>
      </c>
      <c r="PJ46" s="34">
        <f>IF(PI46&lt;&gt;"",HLOOKUP(COUNT($NE46:PI46)+1,$G$4:$EH$8,PJ$14,0)*$D46,IF($C46=PJ$17,$G$8*$D46,""))</f>
        <v>0</v>
      </c>
      <c r="PK46" s="34">
        <f>IF(PJ46&lt;&gt;"",HLOOKUP(COUNT($NE46:PJ46)+1,$G$4:$EH$8,PK$14,0)*$D46,IF($C46=PK$17,$G$8*$D46,""))</f>
        <v>0</v>
      </c>
      <c r="PL46" s="34">
        <f>IF(PK46&lt;&gt;"",HLOOKUP(COUNT($NE46:PK46)+1,$G$4:$EH$8,PL$14,0)*$D46,IF($C46=PL$17,$G$8*$D46,""))</f>
        <v>0</v>
      </c>
      <c r="PM46" s="34">
        <f>IF(PL46&lt;&gt;"",HLOOKUP(COUNT($NE46:PL46)+1,$G$4:$EH$8,PM$14,0)*$D46,IF($C46=PM$17,$G$8*$D46,""))</f>
        <v>0</v>
      </c>
      <c r="PN46" s="34">
        <f>IF(PM46&lt;&gt;"",HLOOKUP(COUNT($NE46:PM46)+1,$G$4:$EH$8,PN$14,0)*$D46,IF($C46=PN$17,$G$8*$D46,""))</f>
        <v>0</v>
      </c>
      <c r="PO46" s="34">
        <f>IF(PN46&lt;&gt;"",HLOOKUP(COUNT($NE46:PN46)+1,$G$4:$EH$8,PO$14,0)*$D46,IF($C46=PO$17,$G$8*$D46,""))</f>
        <v>0</v>
      </c>
      <c r="PP46" s="34">
        <f>IF(PO46&lt;&gt;"",HLOOKUP(COUNT($NE46:PO46)+1,$G$4:$EH$8,PP$14,0)*$D46,IF($C46=PP$17,$G$8*$D46,""))</f>
        <v>0</v>
      </c>
      <c r="PQ46" s="34">
        <f>IF(PP46&lt;&gt;"",HLOOKUP(COUNT($NE46:PP46)+1,$G$4:$EH$8,PQ$14,0)*$D46,IF($C46=PQ$17,$G$8*$D46,""))</f>
        <v>0</v>
      </c>
      <c r="PR46" s="34">
        <f>IF(PQ46&lt;&gt;"",HLOOKUP(COUNT($NE46:PQ46)+1,$G$4:$EH$8,PR$14,0)*$D46,IF($C46=PR$17,$G$8*$D46,""))</f>
        <v>0</v>
      </c>
      <c r="PS46" s="34">
        <f>IF(PR46&lt;&gt;"",HLOOKUP(COUNT($NE46:PR46)+1,$G$4:$EH$8,PS$14,0)*$D46,IF($C46=PS$17,$G$8*$D46,""))</f>
        <v>0</v>
      </c>
      <c r="PT46" s="34">
        <f>IF(PS46&lt;&gt;"",HLOOKUP(COUNT($NE46:PS46)+1,$G$4:$EH$8,PT$14,0)*$D46,IF($C46=PT$17,$G$8*$D46,""))</f>
        <v>0</v>
      </c>
      <c r="PU46" s="34">
        <f>IF(PT46&lt;&gt;"",HLOOKUP(COUNT($NE46:PT46)+1,$G$4:$EH$8,PU$14,0)*$D46,IF($C46=PU$17,$G$8*$D46,""))</f>
        <v>0</v>
      </c>
      <c r="PV46" s="34">
        <f>IF(PU46&lt;&gt;"",HLOOKUP(COUNT($NE46:PU46)+1,$G$4:$EH$8,PV$14,0)*$D46,IF($C46=PV$17,$G$8*$D46,""))</f>
        <v>0</v>
      </c>
      <c r="PW46" s="34">
        <f>IF(PV46&lt;&gt;"",HLOOKUP(COUNT($NE46:PV46)+1,$G$4:$EH$8,PW$14,0)*$D46,IF($C46=PW$17,$G$8*$D46,""))</f>
        <v>0</v>
      </c>
      <c r="PX46" s="34">
        <f>IF(PW46&lt;&gt;"",HLOOKUP(COUNT($NE46:PW46)+1,$G$4:$EH$8,PX$14,0)*$D46,IF($C46=PX$17,$G$8*$D46,""))</f>
        <v>0</v>
      </c>
      <c r="PY46" s="34">
        <f>IF(PX46&lt;&gt;"",HLOOKUP(COUNT($NE46:PX46)+1,$G$4:$EH$8,PY$14,0)*$D46,IF($C46=PY$17,$G$8*$D46,""))</f>
        <v>0</v>
      </c>
      <c r="PZ46" s="34">
        <f>IF(PY46&lt;&gt;"",HLOOKUP(COUNT($NE46:PY46)+1,$G$4:$EH$8,PZ$14,0)*$D46,IF($C46=PZ$17,$G$8*$D46,""))</f>
        <v>0</v>
      </c>
      <c r="QA46" s="34">
        <f>IF(PZ46&lt;&gt;"",HLOOKUP(COUNT($NE46:PZ46)+1,$G$4:$EH$8,QA$14,0)*$D46,IF($C46=QA$17,$G$8*$D46,""))</f>
        <v>0</v>
      </c>
      <c r="QB46" s="34">
        <f>IF(QA46&lt;&gt;"",HLOOKUP(COUNT($NE46:QA46)+1,$G$4:$EH$8,QB$14,0)*$D46,IF($C46=QB$17,$G$8*$D46,""))</f>
        <v>0</v>
      </c>
      <c r="QC46" s="34">
        <f>IF(QB46&lt;&gt;"",HLOOKUP(COUNT($NE46:QB46)+1,$G$4:$EH$8,QC$14,0)*$D46,IF($C46=QC$17,$G$8*$D46,""))</f>
        <v>0</v>
      </c>
      <c r="QD46" s="34">
        <f>IF(QC46&lt;&gt;"",HLOOKUP(COUNT($NE46:QC46)+1,$G$4:$EH$8,QD$14,0)*$D46,IF($C46=QD$17,$G$8*$D46,""))</f>
        <v>0</v>
      </c>
      <c r="QE46" s="34">
        <f>IF(QD46&lt;&gt;"",HLOOKUP(COUNT($NE46:QD46)+1,$G$4:$EH$8,QE$14,0)*$D46,IF($C46=QE$17,$G$8*$D46,""))</f>
        <v>0</v>
      </c>
      <c r="QF46" s="34">
        <f>IF(QE46&lt;&gt;"",HLOOKUP(COUNT($NE46:QE46)+1,$G$4:$EH$8,QF$14,0)*$D46,IF($C46=QF$17,$G$8*$D46,""))</f>
        <v>0</v>
      </c>
      <c r="QG46" s="34">
        <f>IF(QF46&lt;&gt;"",HLOOKUP(COUNT($NE46:QF46)+1,$G$4:$EH$8,QG$14,0)*$D46,IF($C46=QG$17,$G$8*$D46,""))</f>
        <v>0</v>
      </c>
      <c r="QH46" s="34">
        <f>IF(QG46&lt;&gt;"",HLOOKUP(COUNT($NE46:QG46)+1,$G$4:$EH$8,QH$14,0)*$D46,IF($C46=QH$17,$G$8*$D46,""))</f>
        <v>0</v>
      </c>
      <c r="QI46" s="34">
        <f>IF(QH46&lt;&gt;"",HLOOKUP(COUNT($NE46:QH46)+1,$G$4:$EH$8,QI$14,0)*$D46,IF($C46=QI$17,$G$8*$D46,""))</f>
        <v>0</v>
      </c>
      <c r="QJ46" s="34">
        <f>IF(QI46&lt;&gt;"",HLOOKUP(COUNT($NE46:QI46)+1,$G$4:$EH$8,QJ$14,0)*$D46,IF($C46=QJ$17,$G$8*$D46,""))</f>
        <v>0</v>
      </c>
      <c r="QK46" s="34">
        <f>IF(QJ46&lt;&gt;"",HLOOKUP(COUNT($NE46:QJ46)+1,$G$4:$EH$8,QK$14,0)*$D46,IF($C46=QK$17,$G$8*$D46,""))</f>
        <v>0</v>
      </c>
      <c r="QL46" s="34">
        <f>IF(QK46&lt;&gt;"",HLOOKUP(COUNT($NE46:QK46)+1,$G$4:$EH$8,QL$14,0)*$D46,IF($C46=QL$17,$G$8*$D46,""))</f>
        <v>0</v>
      </c>
      <c r="QM46" s="34">
        <f>IF(QL46&lt;&gt;"",HLOOKUP(COUNT($NE46:QL46)+1,$G$4:$EH$8,QM$14,0)*$D46,IF($C46=QM$17,$G$8*$D46,""))</f>
        <v>0</v>
      </c>
      <c r="QN46" s="34">
        <f>IF(QM46&lt;&gt;"",HLOOKUP(COUNT($NE46:QM46)+1,$G$4:$EH$8,QN$14,0)*$D46,IF($C46=QN$17,$G$8*$D46,""))</f>
        <v>0</v>
      </c>
      <c r="QO46" s="34">
        <f>IF(QN46&lt;&gt;"",HLOOKUP(COUNT($NE46:QN46)+1,$G$4:$EH$8,QO$14,0)*$D46,IF($C46=QO$17,$G$8*$D46,""))</f>
        <v>0</v>
      </c>
      <c r="QP46" s="34">
        <f>IF(QO46&lt;&gt;"",HLOOKUP(COUNT($NE46:QO46)+1,$G$4:$EH$8,QP$14,0)*$D46,IF($C46=QP$17,$G$8*$D46,""))</f>
        <v>0</v>
      </c>
      <c r="QQ46" s="34">
        <f>IF(QP46&lt;&gt;"",HLOOKUP(COUNT($NE46:QP46)+1,$G$4:$EH$8,QQ$14,0)*$D46,IF($C46=QQ$17,$G$8*$D46,""))</f>
        <v>0</v>
      </c>
      <c r="QR46" s="34">
        <f>IF(QQ46&lt;&gt;"",HLOOKUP(COUNT($NE46:QQ46)+1,$G$4:$EH$8,QR$14,0)*$D46,IF($C46=QR$17,$G$8*$D46,""))</f>
        <v>0</v>
      </c>
      <c r="QS46" s="34">
        <f>IF(QR46&lt;&gt;"",HLOOKUP(COUNT($NE46:QR46)+1,$G$4:$EH$8,QS$14,0)*$D46,IF($C46=QS$17,$G$8*$D46,""))</f>
        <v>0</v>
      </c>
      <c r="QT46" s="34">
        <f>IF(QS46&lt;&gt;"",HLOOKUP(COUNT($NE46:QS46)+1,$G$4:$EH$8,QT$14,0)*$D46,IF($C46=QT$17,$G$8*$D46,""))</f>
        <v>0</v>
      </c>
      <c r="QU46" s="34">
        <f>IF(QT46&lt;&gt;"",HLOOKUP(COUNT($NE46:QT46)+1,$G$4:$EH$8,QU$14,0)*$D46,IF($C46=QU$17,$G$8*$D46,""))</f>
        <v>0</v>
      </c>
      <c r="QV46" s="34">
        <f>IF(QU46&lt;&gt;"",HLOOKUP(COUNT($NE46:QU46)+1,$G$4:$EH$8,QV$14,0)*$D46,IF($C46=QV$17,$G$8*$D46,""))</f>
        <v>0</v>
      </c>
      <c r="QW46" s="34">
        <f>IF(QV46&lt;&gt;"",HLOOKUP(COUNT($NE46:QV46)+1,$G$4:$EH$8,QW$14,0)*$D46,IF($C46=QW$17,$G$8*$D46,""))</f>
        <v>0</v>
      </c>
      <c r="QX46" s="34">
        <f>IF(QW46&lt;&gt;"",HLOOKUP(COUNT($NE46:QW46)+1,$G$4:$EH$8,QX$14,0)*$D46,IF($C46=QX$17,$G$8*$D46,""))</f>
        <v>0</v>
      </c>
      <c r="QY46" s="34">
        <f>IF(QX46&lt;&gt;"",HLOOKUP(COUNT($NE46:QX46)+1,$G$4:$EH$8,QY$14,0)*$D46,IF($C46=QY$17,$G$8*$D46,""))</f>
        <v>0</v>
      </c>
      <c r="QZ46" s="34">
        <f>IF(QY46&lt;&gt;"",HLOOKUP(COUNT($NE46:QY46)+1,$G$4:$EH$8,QZ$14,0)*$D46,IF($C46=QZ$17,$G$8*$D46,""))</f>
        <v>0</v>
      </c>
      <c r="RA46" s="34">
        <f>IF(QZ46&lt;&gt;"",HLOOKUP(COUNT($NE46:QZ46)+1,$G$4:$EH$8,RA$14,0)*$D46,IF($C46=RA$17,$G$8*$D46,""))</f>
        <v>0</v>
      </c>
      <c r="RB46" s="34">
        <f>IF(RA46&lt;&gt;"",HLOOKUP(COUNT($NE46:RA46)+1,$G$4:$EH$8,RB$14,0)*$D46,IF($C46=RB$17,$G$8*$D46,""))</f>
        <v>0</v>
      </c>
      <c r="RC46" s="34">
        <f>IF(RB46&lt;&gt;"",HLOOKUP(COUNT($NE46:RB46)+1,$G$4:$EH$8,RC$14,0)*$D46,IF($C46=RC$17,$G$8*$D46,""))</f>
        <v>0</v>
      </c>
      <c r="RD46" s="34">
        <f>IF(RC46&lt;&gt;"",HLOOKUP(COUNT($NE46:RC46)+1,$G$4:$EH$8,RD$14,0)*$D46,IF($C46=RD$17,$G$8*$D46,""))</f>
        <v>0</v>
      </c>
      <c r="RE46" s="34">
        <f>IF(RD46&lt;&gt;"",HLOOKUP(COUNT($NE46:RD46)+1,$G$4:$EH$8,RE$14,0)*$D46,IF($C46=RE$17,$G$8*$D46,""))</f>
        <v>0</v>
      </c>
      <c r="RF46" s="34">
        <f>IF(RE46&lt;&gt;"",HLOOKUP(COUNT($NE46:RE46)+1,$G$4:$EH$8,RF$14,0)*$D46,IF($C46=RF$17,$G$8*$D46,""))</f>
        <v>0</v>
      </c>
      <c r="RG46" s="34">
        <f>IF(RF46&lt;&gt;"",HLOOKUP(COUNT($NE46:RF46)+1,$G$4:$EH$8,RG$14,0)*$D46,IF($C46=RG$17,$G$8*$D46,""))</f>
        <v>0</v>
      </c>
      <c r="RH46" s="34">
        <f>IF(RG46&lt;&gt;"",HLOOKUP(COUNT($NE46:RG46)+1,$G$4:$EH$8,RH$14,0)*$D46,IF($C46=RH$17,$G$8*$D46,""))</f>
        <v>0</v>
      </c>
      <c r="RI46" s="34">
        <f>IF(RH46&lt;&gt;"",HLOOKUP(COUNT($NE46:RH46)+1,$G$4:$EH$8,RI$14,0)*$D46,IF($C46=RI$17,$G$8*$D46,""))</f>
        <v>0</v>
      </c>
      <c r="RJ46" s="34">
        <f>IF(RI46&lt;&gt;"",HLOOKUP(COUNT($NE46:RI46)+1,$G$4:$EH$8,RJ$14,0)*$D46,IF($C46=RJ$17,$G$8*$D46,""))</f>
        <v>0</v>
      </c>
      <c r="RK46" s="34">
        <f>IF(RJ46&lt;&gt;"",HLOOKUP(COUNT($NE46:RJ46)+1,$G$4:$EH$8,RK$14,0)*$D46,IF($C46=RK$17,$G$8*$D46,""))</f>
        <v>0</v>
      </c>
      <c r="RL46" s="34">
        <f>IF(RK46&lt;&gt;"",HLOOKUP(COUNT($NE46:RK46)+1,$G$4:$EH$8,RL$14,0)*$D46,IF($C46=RL$17,$G$8*$D46,""))</f>
        <v>0</v>
      </c>
      <c r="RM46" s="34">
        <f>IF(RL46&lt;&gt;"",HLOOKUP(COUNT($NE46:RL46)+1,$G$4:$EH$8,RM$14,0)*$D46,IF($C46=RM$17,$G$8*$D46,""))</f>
        <v>0</v>
      </c>
      <c r="RN46" s="34">
        <f>IF(RM46&lt;&gt;"",HLOOKUP(COUNT($NE46:RM46)+1,$G$4:$EH$8,RN$14,0)*$D46,IF($C46=RN$17,$G$8*$D46,""))</f>
        <v>0</v>
      </c>
      <c r="RO46" s="34">
        <f>IF(RN46&lt;&gt;"",HLOOKUP(COUNT($NE46:RN46)+1,$G$4:$EH$8,RO$14,0)*$D46,IF($C46=RO$17,$G$8*$D46,""))</f>
        <v>0</v>
      </c>
      <c r="RP46" s="34">
        <f>IF(RO46&lt;&gt;"",HLOOKUP(COUNT($NE46:RO46)+1,$G$4:$EH$8,RP$14,0)*$D46,IF($C46=RP$17,$G$8*$D46,""))</f>
        <v>0</v>
      </c>
      <c r="RQ46" s="34">
        <f>IF(RP46&lt;&gt;"",HLOOKUP(COUNT($NE46:RP46)+1,$G$4:$EH$8,RQ$14,0)*$D46,IF($C46=RQ$17,$G$8*$D46,""))</f>
        <v>0</v>
      </c>
      <c r="RR46" s="34">
        <f>IF(RQ46&lt;&gt;"",HLOOKUP(COUNT($NE46:RQ46)+1,$G$4:$EH$8,RR$14,0)*$D46,IF($C46=RR$17,$G$8*$D46,""))</f>
        <v>0</v>
      </c>
      <c r="RS46" s="34">
        <f>IF(RR46&lt;&gt;"",HLOOKUP(COUNT($NE46:RR46)+1,$G$4:$EH$8,RS$14,0)*$D46,IF($C46=RS$17,$G$8*$D46,""))</f>
        <v>0</v>
      </c>
      <c r="RT46" s="34">
        <f>IF(RS46&lt;&gt;"",HLOOKUP(COUNT($NE46:RS46)+1,$G$4:$EH$8,RT$14,0)*$D46,IF($C46=RT$17,$G$8*$D46,""))</f>
        <v>0</v>
      </c>
      <c r="RU46" s="34">
        <f>IF(RT46&lt;&gt;"",HLOOKUP(COUNT($NE46:RT46)+1,$G$4:$EH$8,RU$14,0)*$D46,IF($C46=RU$17,$G$8*$D46,""))</f>
        <v>0</v>
      </c>
      <c r="RW46" s="34" t="str">
        <f>IF(RV46&lt;&gt;"",HLOOKUP(COUNT($RV46:RV46)+1,$G$4:$EH$9,RW$14,0)*$D46,IF($C46=RW$17,$G$9*$D46,""))</f>
        <v/>
      </c>
      <c r="RX46" s="34" t="str">
        <f>IF(RW46&lt;&gt;"",HLOOKUP(COUNT($RV46:RW46)+1,$G$4:$EH$9,RX$14,0)*$D46,IF($C46=RX$17,$G$9*$D46,""))</f>
        <v/>
      </c>
      <c r="RY46" s="34" t="str">
        <f>IF(RX46&lt;&gt;"",HLOOKUP(COUNT($RV46:RX46)+1,$G$4:$EH$9,RY$14,0)*$D46,IF($C46=RY$17,$G$9*$D46,""))</f>
        <v/>
      </c>
      <c r="RZ46" s="34" t="str">
        <f>IF(RY46&lt;&gt;"",HLOOKUP(COUNT($RV46:RY46)+1,$G$4:$EH$9,RZ$14,0)*$D46,IF($C46=RZ$17,$G$9*$D46,""))</f>
        <v/>
      </c>
      <c r="SA46" s="34" t="str">
        <f>IF(RZ46&lt;&gt;"",HLOOKUP(COUNT($RV46:RZ46)+1,$G$4:$EH$9,SA$14,0)*$D46,IF($C46=SA$17,$G$9*$D46,""))</f>
        <v/>
      </c>
      <c r="SB46" s="34" t="str">
        <f>IF(SA46&lt;&gt;"",HLOOKUP(COUNT($RV46:SA46)+1,$G$4:$EH$9,SB$14,0)*$D46,IF($C46=SB$17,$G$9*$D46,""))</f>
        <v/>
      </c>
      <c r="SC46" s="34" t="str">
        <f>IF(SB46&lt;&gt;"",HLOOKUP(COUNT($RV46:SB46)+1,$G$4:$EH$9,SC$14,0)*$D46,IF($C46=SC$17,$G$9*$D46,""))</f>
        <v/>
      </c>
      <c r="SD46" s="34" t="str">
        <f>IF(SC46&lt;&gt;"",HLOOKUP(COUNT($RV46:SC46)+1,$G$4:$EH$9,SD$14,0)*$D46,IF($C46=SD$17,$G$9*$D46,""))</f>
        <v/>
      </c>
      <c r="SE46" s="34" t="str">
        <f>IF(SD46&lt;&gt;"",HLOOKUP(COUNT($RV46:SD46)+1,$G$4:$EH$9,SE$14,0)*$D46,IF($C46=SE$17,$G$9*$D46,""))</f>
        <v/>
      </c>
      <c r="SF46" s="34" t="str">
        <f>IF(SE46&lt;&gt;"",HLOOKUP(COUNT($RV46:SE46)+1,$G$4:$EH$9,SF$14,0)*$D46,IF($C46=SF$17,$G$9*$D46,""))</f>
        <v/>
      </c>
      <c r="SG46" s="34" t="str">
        <f>IF(SF46&lt;&gt;"",HLOOKUP(COUNT($RV46:SF46)+1,$G$4:$EH$9,SG$14,0)*$D46,IF($C46=SG$17,$G$9*$D46,""))</f>
        <v/>
      </c>
      <c r="SH46" s="34" t="str">
        <f>IF(SG46&lt;&gt;"",HLOOKUP(COUNT($RV46:SG46)+1,$G$4:$EH$9,SH$14,0)*$D46,IF($C46=SH$17,$G$9*$D46,""))</f>
        <v/>
      </c>
      <c r="SI46" s="34" t="str">
        <f>IF(SH46&lt;&gt;"",HLOOKUP(COUNT($RV46:SH46)+1,$G$4:$EH$9,SI$14,0)*$D46,IF($C46=SI$17,$G$9*$D46,""))</f>
        <v/>
      </c>
      <c r="SJ46" s="34" t="str">
        <f>IF(SI46&lt;&gt;"",HLOOKUP(COUNT($RV46:SI46)+1,$G$4:$EH$9,SJ$14,0)*$D46,IF($C46=SJ$17,$G$9*$D46,""))</f>
        <v/>
      </c>
      <c r="SK46" s="34" t="str">
        <f>IF(SJ46&lt;&gt;"",HLOOKUP(COUNT($RV46:SJ46)+1,$G$4:$EH$9,SK$14,0)*$D46,IF($C46=SK$17,$G$9*$D46,""))</f>
        <v/>
      </c>
      <c r="SL46" s="34" t="str">
        <f>IF(SK46&lt;&gt;"",HLOOKUP(COUNT($RV46:SK46)+1,$G$4:$EH$9,SL$14,0)*$D46,IF($C46=SL$17,$G$9*$D46,""))</f>
        <v/>
      </c>
      <c r="SM46" s="34" t="str">
        <f>IF(SL46&lt;&gt;"",HLOOKUP(COUNT($RV46:SL46)+1,$G$4:$EH$9,SM$14,0)*$D46,IF($C46=SM$17,$G$9*$D46,""))</f>
        <v/>
      </c>
      <c r="SN46" s="34" t="str">
        <f>IF(SM46&lt;&gt;"",HLOOKUP(COUNT($RV46:SM46)+1,$G$4:$EH$9,SN$14,0)*$D46,IF($C46=SN$17,$G$9*$D46,""))</f>
        <v/>
      </c>
      <c r="SO46" s="34" t="str">
        <f>IF(SN46&lt;&gt;"",HLOOKUP(COUNT($RV46:SN46)+1,$G$4:$EH$9,SO$14,0)*$D46,IF($C46=SO$17,$G$9*$D46,""))</f>
        <v/>
      </c>
      <c r="SP46" s="34" t="str">
        <f>IF(SO46&lt;&gt;"",HLOOKUP(COUNT($RV46:SO46)+1,$G$4:$EH$9,SP$14,0)*$D46,IF($C46=SP$17,$G$9*$D46,""))</f>
        <v/>
      </c>
      <c r="SQ46" s="34" t="str">
        <f>IF(SP46&lt;&gt;"",HLOOKUP(COUNT($RV46:SP46)+1,$G$4:$EH$9,SQ$14,0)*$D46,IF($C46=SQ$17,$G$9*$D46,""))</f>
        <v/>
      </c>
      <c r="SR46" s="34" t="str">
        <f>IF(SQ46&lt;&gt;"",HLOOKUP(COUNT($RV46:SQ46)+1,$G$4:$EH$9,SR$14,0)*$D46,IF($C46=SR$17,$G$9*$D46,""))</f>
        <v/>
      </c>
      <c r="SS46" s="34" t="str">
        <f>IF(SR46&lt;&gt;"",HLOOKUP(COUNT($RV46:SR46)+1,$G$4:$EH$9,SS$14,0)*$D46,IF($C46=SS$17,$G$9*$D46,""))</f>
        <v/>
      </c>
      <c r="ST46" s="34" t="str">
        <f>IF(SS46&lt;&gt;"",HLOOKUP(COUNT($RV46:SS46)+1,$G$4:$EH$9,ST$14,0)*$D46,IF($C46=ST$17,$G$9*$D46,""))</f>
        <v/>
      </c>
      <c r="SU46" s="34" t="str">
        <f>IF(ST46&lt;&gt;"",HLOOKUP(COUNT($RV46:ST46)+1,$G$4:$EH$9,SU$14,0)*$D46,IF($C46=SU$17,$G$9*$D46,""))</f>
        <v/>
      </c>
      <c r="SV46" s="34" t="str">
        <f>IF(SU46&lt;&gt;"",HLOOKUP(COUNT($RV46:SU46)+1,$G$4:$EH$9,SV$14,0)*$D46,IF($C46=SV$17,$G$9*$D46,""))</f>
        <v/>
      </c>
      <c r="SW46" s="34" t="str">
        <f>IF(SV46&lt;&gt;"",HLOOKUP(COUNT($RV46:SV46)+1,$G$4:$EH$9,SW$14,0)*$D46,IF($C46=SW$17,$G$9*$D46,""))</f>
        <v/>
      </c>
      <c r="SX46" s="34">
        <f>IF(SW46&lt;&gt;"",HLOOKUP(COUNT($RV46:SW46)+1,$G$4:$EH$9,SX$14,0)*$D46,IF($C46=SX$17,$G$9*$D46,""))</f>
        <v>8700</v>
      </c>
      <c r="SY46" s="34">
        <f>IF(SX46&lt;&gt;"",HLOOKUP(COUNT($RV46:SX46)+1,$G$4:$EH$9,SY$14,0)*$D46,IF($C46=SY$17,$G$9*$D46,""))</f>
        <v>0</v>
      </c>
      <c r="SZ46" s="34">
        <f>IF(SY46&lt;&gt;"",HLOOKUP(COUNT($RV46:SY46)+1,$G$4:$EH$9,SZ$14,0)*$D46,IF($C46=SZ$17,$G$9*$D46,""))</f>
        <v>0</v>
      </c>
      <c r="TA46" s="34">
        <f>IF(SZ46&lt;&gt;"",HLOOKUP(COUNT($RV46:SZ46)+1,$G$4:$EH$9,TA$14,0)*$D46,IF($C46=TA$17,$G$9*$D46,""))</f>
        <v>0</v>
      </c>
      <c r="TB46" s="34">
        <f>IF(TA46&lt;&gt;"",HLOOKUP(COUNT($RV46:TA46)+1,$G$4:$EH$9,TB$14,0)*$D46,IF($C46=TB$17,$G$9*$D46,""))</f>
        <v>0</v>
      </c>
      <c r="TC46" s="34">
        <f>IF(TB46&lt;&gt;"",HLOOKUP(COUNT($RV46:TB46)+1,$G$4:$EH$9,TC$14,0)*$D46,IF($C46=TC$17,$G$9*$D46,""))</f>
        <v>0</v>
      </c>
      <c r="TD46" s="34">
        <f>IF(TC46&lt;&gt;"",HLOOKUP(COUNT($RV46:TC46)+1,$G$4:$EH$9,TD$14,0)*$D46,IF($C46=TD$17,$G$9*$D46,""))</f>
        <v>0</v>
      </c>
      <c r="TE46" s="34">
        <f>IF(TD46&lt;&gt;"",HLOOKUP(COUNT($RV46:TD46)+1,$G$4:$EH$9,TE$14,0)*$D46,IF($C46=TE$17,$G$9*$D46,""))</f>
        <v>0</v>
      </c>
      <c r="TF46" s="34">
        <f>IF(TE46&lt;&gt;"",HLOOKUP(COUNT($RV46:TE46)+1,$G$4:$EH$9,TF$14,0)*$D46,IF($C46=TF$17,$G$9*$D46,""))</f>
        <v>0</v>
      </c>
      <c r="TG46" s="34">
        <f>IF(TF46&lt;&gt;"",HLOOKUP(COUNT($RV46:TF46)+1,$G$4:$EH$9,TG$14,0)*$D46,IF($C46=TG$17,$G$9*$D46,""))</f>
        <v>0</v>
      </c>
      <c r="TH46" s="34">
        <f>IF(TG46&lt;&gt;"",HLOOKUP(COUNT($RV46:TG46)+1,$G$4:$EH$9,TH$14,0)*$D46,IF($C46=TH$17,$G$9*$D46,""))</f>
        <v>0</v>
      </c>
      <c r="TI46" s="34">
        <f>IF(TH46&lt;&gt;"",HLOOKUP(COUNT($RV46:TH46)+1,$G$4:$EH$9,TI$14,0)*$D46,IF($C46=TI$17,$G$9*$D46,""))</f>
        <v>0</v>
      </c>
      <c r="TJ46" s="34">
        <f>IF(TI46&lt;&gt;"",HLOOKUP(COUNT($RV46:TI46)+1,$G$4:$EH$9,TJ$14,0)*$D46,IF($C46=TJ$17,$G$9*$D46,""))</f>
        <v>0</v>
      </c>
      <c r="TK46" s="34">
        <f>IF(TJ46&lt;&gt;"",HLOOKUP(COUNT($RV46:TJ46)+1,$G$4:$EH$9,TK$14,0)*$D46,IF($C46=TK$17,$G$9*$D46,""))</f>
        <v>0</v>
      </c>
      <c r="TL46" s="34">
        <f>IF(TK46&lt;&gt;"",HLOOKUP(COUNT($RV46:TK46)+1,$G$4:$EH$9,TL$14,0)*$D46,IF($C46=TL$17,$G$9*$D46,""))</f>
        <v>0</v>
      </c>
      <c r="TM46" s="34">
        <f>IF(TL46&lt;&gt;"",HLOOKUP(COUNT($RV46:TL46)+1,$G$4:$EH$9,TM$14,0)*$D46,IF($C46=TM$17,$G$9*$D46,""))</f>
        <v>0</v>
      </c>
      <c r="TN46" s="34">
        <f>IF(TM46&lt;&gt;"",HLOOKUP(COUNT($RV46:TM46)+1,$G$4:$EH$9,TN$14,0)*$D46,IF($C46=TN$17,$G$9*$D46,""))</f>
        <v>0</v>
      </c>
      <c r="TO46" s="34">
        <f>IF(TN46&lt;&gt;"",HLOOKUP(COUNT($RV46:TN46)+1,$G$4:$EH$9,TO$14,0)*$D46,IF($C46=TO$17,$G$9*$D46,""))</f>
        <v>0</v>
      </c>
      <c r="TP46" s="34">
        <f>IF(TO46&lt;&gt;"",HLOOKUP(COUNT($RV46:TO46)+1,$G$4:$EH$9,TP$14,0)*$D46,IF($C46=TP$17,$G$9*$D46,""))</f>
        <v>0</v>
      </c>
      <c r="TQ46" s="34">
        <f>IF(TP46&lt;&gt;"",HLOOKUP(COUNT($RV46:TP46)+1,$G$4:$EH$9,TQ$14,0)*$D46,IF($C46=TQ$17,$G$9*$D46,""))</f>
        <v>0</v>
      </c>
      <c r="TR46" s="34">
        <f>IF(TQ46&lt;&gt;"",HLOOKUP(COUNT($RV46:TQ46)+1,$G$4:$EH$9,TR$14,0)*$D46,IF($C46=TR$17,$G$9*$D46,""))</f>
        <v>0</v>
      </c>
      <c r="TS46" s="34">
        <f>IF(TR46&lt;&gt;"",HLOOKUP(COUNT($RV46:TR46)+1,$G$4:$EH$9,TS$14,0)*$D46,IF($C46=TS$17,$G$9*$D46,""))</f>
        <v>0</v>
      </c>
      <c r="TT46" s="34">
        <f>IF(TS46&lt;&gt;"",HLOOKUP(COUNT($RV46:TS46)+1,$G$4:$EH$9,TT$14,0)*$D46,IF($C46=TT$17,$G$9*$D46,""))</f>
        <v>0</v>
      </c>
      <c r="TU46" s="34">
        <f>IF(TT46&lt;&gt;"",HLOOKUP(COUNT($RV46:TT46)+1,$G$4:$EH$9,TU$14,0)*$D46,IF($C46=TU$17,$G$9*$D46,""))</f>
        <v>0</v>
      </c>
      <c r="TV46" s="34">
        <f>IF(TU46&lt;&gt;"",HLOOKUP(COUNT($RV46:TU46)+1,$G$4:$EH$9,TV$14,0)*$D46,IF($C46=TV$17,$G$9*$D46,""))</f>
        <v>0</v>
      </c>
      <c r="TW46" s="34">
        <f>IF(TV46&lt;&gt;"",HLOOKUP(COUNT($RV46:TV46)+1,$G$4:$EH$9,TW$14,0)*$D46,IF($C46=TW$17,$G$9*$D46,""))</f>
        <v>0</v>
      </c>
      <c r="TX46" s="34">
        <f>IF(TW46&lt;&gt;"",HLOOKUP(COUNT($RV46:TW46)+1,$G$4:$EH$9,TX$14,0)*$D46,IF($C46=TX$17,$G$9*$D46,""))</f>
        <v>0</v>
      </c>
      <c r="TY46" s="34">
        <f>IF(TX46&lt;&gt;"",HLOOKUP(COUNT($RV46:TX46)+1,$G$4:$EH$9,TY$14,0)*$D46,IF($C46=TY$17,$G$9*$D46,""))</f>
        <v>0</v>
      </c>
      <c r="TZ46" s="34">
        <f>IF(TY46&lt;&gt;"",HLOOKUP(COUNT($RV46:TY46)+1,$G$4:$EH$9,TZ$14,0)*$D46,IF($C46=TZ$17,$G$9*$D46,""))</f>
        <v>0</v>
      </c>
      <c r="UA46" s="34">
        <f>IF(TZ46&lt;&gt;"",HLOOKUP(COUNT($RV46:TZ46)+1,$G$4:$EH$9,UA$14,0)*$D46,IF($C46=UA$17,$G$9*$D46,""))</f>
        <v>0</v>
      </c>
      <c r="UB46" s="34">
        <f>IF(UA46&lt;&gt;"",HLOOKUP(COUNT($RV46:UA46)+1,$G$4:$EH$9,UB$14,0)*$D46,IF($C46=UB$17,$G$9*$D46,""))</f>
        <v>0</v>
      </c>
      <c r="UC46" s="34">
        <f>IF(UB46&lt;&gt;"",HLOOKUP(COUNT($RV46:UB46)+1,$G$4:$EH$9,UC$14,0)*$D46,IF($C46=UC$17,$G$9*$D46,""))</f>
        <v>0</v>
      </c>
      <c r="UD46" s="34">
        <f>IF(UC46&lt;&gt;"",HLOOKUP(COUNT($RV46:UC46)+1,$G$4:$EH$9,UD$14,0)*$D46,IF($C46=UD$17,$G$9*$D46,""))</f>
        <v>0</v>
      </c>
      <c r="UE46" s="34">
        <f>IF(UD46&lt;&gt;"",HLOOKUP(COUNT($RV46:UD46)+1,$G$4:$EH$9,UE$14,0)*$D46,IF($C46=UE$17,$G$9*$D46,""))</f>
        <v>0</v>
      </c>
      <c r="UF46" s="34">
        <f>IF(UE46&lt;&gt;"",HLOOKUP(COUNT($RV46:UE46)+1,$G$4:$EH$9,UF$14,0)*$D46,IF($C46=UF$17,$G$9*$D46,""))</f>
        <v>0</v>
      </c>
      <c r="UG46" s="34">
        <f>IF(UF46&lt;&gt;"",HLOOKUP(COUNT($RV46:UF46)+1,$G$4:$EH$9,UG$14,0)*$D46,IF($C46=UG$17,$G$9*$D46,""))</f>
        <v>0</v>
      </c>
      <c r="UH46" s="34">
        <f>IF(UG46&lt;&gt;"",HLOOKUP(COUNT($RV46:UG46)+1,$G$4:$EH$9,UH$14,0)*$D46,IF($C46=UH$17,$G$9*$D46,""))</f>
        <v>0</v>
      </c>
      <c r="UI46" s="34">
        <f>IF(UH46&lt;&gt;"",HLOOKUP(COUNT($RV46:UH46)+1,$G$4:$EH$9,UI$14,0)*$D46,IF($C46=UI$17,$G$9*$D46,""))</f>
        <v>0</v>
      </c>
      <c r="UJ46" s="34">
        <f>IF(UI46&lt;&gt;"",HLOOKUP(COUNT($RV46:UI46)+1,$G$4:$EH$9,UJ$14,0)*$D46,IF($C46=UJ$17,$G$9*$D46,""))</f>
        <v>0</v>
      </c>
      <c r="UK46" s="34">
        <f>IF(UJ46&lt;&gt;"",HLOOKUP(COUNT($RV46:UJ46)+1,$G$4:$EH$9,UK$14,0)*$D46,IF($C46=UK$17,$G$9*$D46,""))</f>
        <v>0</v>
      </c>
      <c r="UL46" s="34">
        <f>IF(UK46&lt;&gt;"",HLOOKUP(COUNT($RV46:UK46)+1,$G$4:$EH$9,UL$14,0)*$D46,IF($C46=UL$17,$G$9*$D46,""))</f>
        <v>0</v>
      </c>
      <c r="UM46" s="34">
        <f>IF(UL46&lt;&gt;"",HLOOKUP(COUNT($RV46:UL46)+1,$G$4:$EH$9,UM$14,0)*$D46,IF($C46=UM$17,$G$9*$D46,""))</f>
        <v>0</v>
      </c>
      <c r="UN46" s="34">
        <f>IF(UM46&lt;&gt;"",HLOOKUP(COUNT($RV46:UM46)+1,$G$4:$EH$9,UN$14,0)*$D46,IF($C46=UN$17,$G$9*$D46,""))</f>
        <v>0</v>
      </c>
      <c r="UO46" s="34">
        <f>IF(UN46&lt;&gt;"",HLOOKUP(COUNT($RV46:UN46)+1,$G$4:$EH$9,UO$14,0)*$D46,IF($C46=UO$17,$G$9*$D46,""))</f>
        <v>0</v>
      </c>
      <c r="UP46" s="34">
        <f>IF(UO46&lt;&gt;"",HLOOKUP(COUNT($RV46:UO46)+1,$G$4:$EH$9,UP$14,0)*$D46,IF($C46=UP$17,$G$9*$D46,""))</f>
        <v>0</v>
      </c>
      <c r="UQ46" s="34">
        <f>IF(UP46&lt;&gt;"",HLOOKUP(COUNT($RV46:UP46)+1,$G$4:$EH$9,UQ$14,0)*$D46,IF($C46=UQ$17,$G$9*$D46,""))</f>
        <v>0</v>
      </c>
      <c r="UR46" s="34">
        <f>IF(UQ46&lt;&gt;"",HLOOKUP(COUNT($RV46:UQ46)+1,$G$4:$EH$9,UR$14,0)*$D46,IF($C46=UR$17,$G$9*$D46,""))</f>
        <v>0</v>
      </c>
      <c r="US46" s="34">
        <f>IF(UR46&lt;&gt;"",HLOOKUP(COUNT($RV46:UR46)+1,$G$4:$EH$9,US$14,0)*$D46,IF($C46=US$17,$G$9*$D46,""))</f>
        <v>0</v>
      </c>
      <c r="UT46" s="34">
        <f>IF(US46&lt;&gt;"",HLOOKUP(COUNT($RV46:US46)+1,$G$4:$EH$9,UT$14,0)*$D46,IF($C46=UT$17,$G$9*$D46,""))</f>
        <v>0</v>
      </c>
      <c r="UU46" s="34">
        <f>IF(UT46&lt;&gt;"",HLOOKUP(COUNT($RV46:UT46)+1,$G$4:$EH$9,UU$14,0)*$D46,IF($C46=UU$17,$G$9*$D46,""))</f>
        <v>0</v>
      </c>
      <c r="UV46" s="34">
        <f>IF(UU46&lt;&gt;"",HLOOKUP(COUNT($RV46:UU46)+1,$G$4:$EH$9,UV$14,0)*$D46,IF($C46=UV$17,$G$9*$D46,""))</f>
        <v>0</v>
      </c>
      <c r="UW46" s="34">
        <f>IF(UV46&lt;&gt;"",HLOOKUP(COUNT($RV46:UV46)+1,$G$4:$EH$9,UW$14,0)*$D46,IF($C46=UW$17,$G$9*$D46,""))</f>
        <v>0</v>
      </c>
      <c r="UX46" s="34">
        <f>IF(UW46&lt;&gt;"",HLOOKUP(COUNT($RV46:UW46)+1,$G$4:$EH$9,UX$14,0)*$D46,IF($C46=UX$17,$G$9*$D46,""))</f>
        <v>0</v>
      </c>
      <c r="UY46" s="34">
        <f>IF(UX46&lt;&gt;"",HLOOKUP(COUNT($RV46:UX46)+1,$G$4:$EH$9,UY$14,0)*$D46,IF($C46=UY$17,$G$9*$D46,""))</f>
        <v>0</v>
      </c>
      <c r="UZ46" s="34">
        <f>IF(UY46&lt;&gt;"",HLOOKUP(COUNT($RV46:UY46)+1,$G$4:$EH$9,UZ$14,0)*$D46,IF($C46=UZ$17,$G$9*$D46,""))</f>
        <v>0</v>
      </c>
      <c r="VA46" s="34">
        <f>IF(UZ46&lt;&gt;"",HLOOKUP(COUNT($RV46:UZ46)+1,$G$4:$EH$9,VA$14,0)*$D46,IF($C46=VA$17,$G$9*$D46,""))</f>
        <v>0</v>
      </c>
      <c r="VB46" s="34">
        <f>IF(VA46&lt;&gt;"",HLOOKUP(COUNT($RV46:VA46)+1,$G$4:$EH$9,VB$14,0)*$D46,IF($C46=VB$17,$G$9*$D46,""))</f>
        <v>0</v>
      </c>
      <c r="VC46" s="34">
        <f>IF(VB46&lt;&gt;"",HLOOKUP(COUNT($RV46:VB46)+1,$G$4:$EH$9,VC$14,0)*$D46,IF($C46=VC$17,$G$9*$D46,""))</f>
        <v>0</v>
      </c>
      <c r="VD46" s="34">
        <f>IF(VC46&lt;&gt;"",HLOOKUP(COUNT($RV46:VC46)+1,$G$4:$EH$9,VD$14,0)*$D46,IF($C46=VD$17,$G$9*$D46,""))</f>
        <v>0</v>
      </c>
      <c r="VE46" s="34">
        <f>IF(VD46&lt;&gt;"",HLOOKUP(COUNT($RV46:VD46)+1,$G$4:$EH$9,VE$14,0)*$D46,IF($C46=VE$17,$G$9*$D46,""))</f>
        <v>0</v>
      </c>
      <c r="VF46" s="34">
        <f>IF(VE46&lt;&gt;"",HLOOKUP(COUNT($RV46:VE46)+1,$G$4:$EH$9,VF$14,0)*$D46,IF($C46=VF$17,$G$9*$D46,""))</f>
        <v>0</v>
      </c>
      <c r="VG46" s="34">
        <f>IF(VF46&lt;&gt;"",HLOOKUP(COUNT($RV46:VF46)+1,$G$4:$EH$9,VG$14,0)*$D46,IF($C46=VG$17,$G$9*$D46,""))</f>
        <v>0</v>
      </c>
      <c r="VH46" s="34">
        <f>IF(VG46&lt;&gt;"",HLOOKUP(COUNT($RV46:VG46)+1,$G$4:$EH$9,VH$14,0)*$D46,IF($C46=VH$17,$G$9*$D46,""))</f>
        <v>0</v>
      </c>
      <c r="VI46" s="34">
        <f>IF(VH46&lt;&gt;"",HLOOKUP(COUNT($RV46:VH46)+1,$G$4:$EH$9,VI$14,0)*$D46,IF($C46=VI$17,$G$9*$D46,""))</f>
        <v>0</v>
      </c>
      <c r="VJ46" s="34">
        <f>IF(VI46&lt;&gt;"",HLOOKUP(COUNT($RV46:VI46)+1,$G$4:$EH$9,VJ$14,0)*$D46,IF($C46=VJ$17,$G$9*$D46,""))</f>
        <v>0</v>
      </c>
      <c r="VK46" s="34">
        <f>IF(VJ46&lt;&gt;"",HLOOKUP(COUNT($RV46:VJ46)+1,$G$4:$EH$9,VK$14,0)*$D46,IF($C46=VK$17,$G$9*$D46,""))</f>
        <v>0</v>
      </c>
      <c r="VL46" s="34">
        <f>IF(VK46&lt;&gt;"",HLOOKUP(COUNT($RV46:VK46)+1,$G$4:$EH$9,VL$14,0)*$D46,IF($C46=VL$17,$G$9*$D46,""))</f>
        <v>0</v>
      </c>
      <c r="VM46" s="34">
        <f>IF(VL46&lt;&gt;"",HLOOKUP(COUNT($RV46:VL46)+1,$G$4:$EH$9,VM$14,0)*$D46,IF($C46=VM$17,$G$9*$D46,""))</f>
        <v>0</v>
      </c>
      <c r="VN46" s="34">
        <f>IF(VM46&lt;&gt;"",HLOOKUP(COUNT($RV46:VM46)+1,$G$4:$EH$9,VN$14,0)*$D46,IF($C46=VN$17,$G$9*$D46,""))</f>
        <v>0</v>
      </c>
      <c r="VO46" s="34">
        <f>IF(VN46&lt;&gt;"",HLOOKUP(COUNT($RV46:VN46)+1,$G$4:$EH$9,VO$14,0)*$D46,IF($C46=VO$17,$G$9*$D46,""))</f>
        <v>0</v>
      </c>
      <c r="VP46" s="34">
        <f>IF(VO46&lt;&gt;"",HLOOKUP(COUNT($RV46:VO46)+1,$G$4:$EH$9,VP$14,0)*$D46,IF($C46=VP$17,$G$9*$D46,""))</f>
        <v>0</v>
      </c>
      <c r="VQ46" s="34">
        <f>IF(VP46&lt;&gt;"",HLOOKUP(COUNT($RV46:VP46)+1,$G$4:$EH$9,VQ$14,0)*$D46,IF($C46=VQ$17,$G$9*$D46,""))</f>
        <v>0</v>
      </c>
      <c r="VR46" s="34">
        <f>IF(VQ46&lt;&gt;"",HLOOKUP(COUNT($RV46:VQ46)+1,$G$4:$EH$9,VR$14,0)*$D46,IF($C46=VR$17,$G$9*$D46,""))</f>
        <v>0</v>
      </c>
      <c r="VS46" s="34">
        <f>IF(VR46&lt;&gt;"",HLOOKUP(COUNT($RV46:VR46)+1,$G$4:$EH$9,VS$14,0)*$D46,IF($C46=VS$17,$G$9*$D46,""))</f>
        <v>0</v>
      </c>
      <c r="VT46" s="34">
        <f>IF(VS46&lt;&gt;"",HLOOKUP(COUNT($RV46:VS46)+1,$G$4:$EH$9,VT$14,0)*$D46,IF($C46=VT$17,$G$9*$D46,""))</f>
        <v>0</v>
      </c>
      <c r="VU46" s="34">
        <f>IF(VT46&lt;&gt;"",HLOOKUP(COUNT($RV46:VT46)+1,$G$4:$EH$9,VU$14,0)*$D46,IF($C46=VU$17,$G$9*$D46,""))</f>
        <v>0</v>
      </c>
      <c r="VV46" s="34">
        <f>IF(VU46&lt;&gt;"",HLOOKUP(COUNT($RV46:VU46)+1,$G$4:$EH$9,VV$14,0)*$D46,IF($C46=VV$17,$G$9*$D46,""))</f>
        <v>0</v>
      </c>
      <c r="VW46" s="34">
        <f>IF(VV46&lt;&gt;"",HLOOKUP(COUNT($RV46:VV46)+1,$G$4:$EH$9,VW$14,0)*$D46,IF($C46=VW$17,$G$9*$D46,""))</f>
        <v>0</v>
      </c>
      <c r="VX46" s="34">
        <f>IF(VW46&lt;&gt;"",HLOOKUP(COUNT($RV46:VW46)+1,$G$4:$EH$9,VX$14,0)*$D46,IF($C46=VX$17,$G$9*$D46,""))</f>
        <v>0</v>
      </c>
      <c r="VY46" s="34">
        <f>IF(VX46&lt;&gt;"",HLOOKUP(COUNT($RV46:VX46)+1,$G$4:$EH$9,VY$14,0)*$D46,IF($C46=VY$17,$G$9*$D46,""))</f>
        <v>0</v>
      </c>
      <c r="VZ46" s="34">
        <f>IF(VY46&lt;&gt;"",HLOOKUP(COUNT($RV46:VY46)+1,$G$4:$EH$9,VZ$14,0)*$D46,IF($C46=VZ$17,$G$9*$D46,""))</f>
        <v>0</v>
      </c>
      <c r="WA46" s="34">
        <f>IF(VZ46&lt;&gt;"",HLOOKUP(COUNT($RV46:VZ46)+1,$G$4:$EH$9,WA$14,0)*$D46,IF($C46=WA$17,$G$9*$D46,""))</f>
        <v>0</v>
      </c>
      <c r="WB46" s="34">
        <f>IF(WA46&lt;&gt;"",HLOOKUP(COUNT($RV46:WA46)+1,$G$4:$EH$9,WB$14,0)*$D46,IF($C46=WB$17,$G$9*$D46,""))</f>
        <v>0</v>
      </c>
      <c r="WC46" s="34">
        <f>IF(WB46&lt;&gt;"",HLOOKUP(COUNT($RV46:WB46)+1,$G$4:$EH$9,WC$14,0)*$D46,IF($C46=WC$17,$G$9*$D46,""))</f>
        <v>0</v>
      </c>
      <c r="WD46" s="34">
        <f>IF(WC46&lt;&gt;"",HLOOKUP(COUNT($RV46:WC46)+1,$G$4:$EH$9,WD$14,0)*$D46,IF($C46=WD$17,$G$9*$D46,""))</f>
        <v>0</v>
      </c>
      <c r="WE46" s="34">
        <f>IF(WD46&lt;&gt;"",HLOOKUP(COUNT($RV46:WD46)+1,$G$4:$EH$9,WE$14,0)*$D46,IF($C46=WE$17,$G$9*$D46,""))</f>
        <v>0</v>
      </c>
      <c r="WF46" s="34">
        <f>IF(WE46&lt;&gt;"",HLOOKUP(COUNT($RV46:WE46)+1,$G$4:$EH$9,WF$14,0)*$D46,IF($C46=WF$17,$G$9*$D46,""))</f>
        <v>0</v>
      </c>
      <c r="WG46" s="34">
        <f>IF(WF46&lt;&gt;"",HLOOKUP(COUNT($RV46:WF46)+1,$G$4:$EH$9,WG$14,0)*$D46,IF($C46=WG$17,$G$9*$D46,""))</f>
        <v>0</v>
      </c>
      <c r="WH46" s="34">
        <f>IF(WG46&lt;&gt;"",HLOOKUP(COUNT($RV46:WG46)+1,$G$4:$EH$9,WH$14,0)*$D46,IF($C46=WH$17,$G$9*$D46,""))</f>
        <v>0</v>
      </c>
      <c r="WI46" s="34">
        <f>IF(WH46&lt;&gt;"",HLOOKUP(COUNT($RV46:WH46)+1,$G$4:$EH$9,WI$14,0)*$D46,IF($C46=WI$17,$G$9*$D46,""))</f>
        <v>0</v>
      </c>
      <c r="WJ46" s="34">
        <f>IF(WI46&lt;&gt;"",HLOOKUP(COUNT($RV46:WI46)+1,$G$4:$EH$9,WJ$14,0)*$D46,IF($C46=WJ$17,$G$9*$D46,""))</f>
        <v>0</v>
      </c>
      <c r="WK46" s="34">
        <f>IF(WJ46&lt;&gt;"",HLOOKUP(COUNT($RV46:WJ46)+1,$G$4:$EH$9,WK$14,0)*$D46,IF($C46=WK$17,$G$9*$D46,""))</f>
        <v>0</v>
      </c>
      <c r="WL46" s="34">
        <f>IF(WK46&lt;&gt;"",HLOOKUP(COUNT($RV46:WK46)+1,$G$4:$EH$9,WL$14,0)*$D46,IF($C46=WL$17,$G$9*$D46,""))</f>
        <v>0</v>
      </c>
    </row>
    <row r="47" spans="1:610" ht="15" x14ac:dyDescent="0.2">
      <c r="A47" s="25">
        <f t="shared" si="910"/>
        <v>5</v>
      </c>
      <c r="B47" s="25" t="s">
        <v>81</v>
      </c>
      <c r="C47" s="62">
        <f t="shared" si="908"/>
        <v>29</v>
      </c>
      <c r="D47" s="30">
        <f>VLOOKUP(B47,Premissas!$R$8:$AD$18,(Histograma!A47+1),0)</f>
        <v>3</v>
      </c>
      <c r="G47" s="34" t="str">
        <f>IF(F47&lt;&gt;"",HLOOKUP(COUNT($F47:F47)+1,$G$4:$EH$8,G$14,0)*$D47,IF($C47=G$17,$G$5*$D47,""))</f>
        <v/>
      </c>
      <c r="H47" s="34" t="str">
        <f>IF(G47&lt;&gt;"",HLOOKUP(COUNT($F47:G47)+1,$G$4:$EH$8,H$14,0)*$D47,IF($C47=H$17,$G$5*$D47,""))</f>
        <v/>
      </c>
      <c r="I47" s="34" t="str">
        <f>IF(H47&lt;&gt;"",HLOOKUP(COUNT($F47:H47)+1,$G$4:$EH$8,I$14,0)*$D47,IF($C47=I$17,$G$5*$D47,""))</f>
        <v/>
      </c>
      <c r="J47" s="34" t="str">
        <f>IF(I47&lt;&gt;"",HLOOKUP(COUNT($F47:I47)+1,$G$4:$EH$8,J$14,0)*$D47,IF($C47=J$17,$G$5*$D47,""))</f>
        <v/>
      </c>
      <c r="K47" s="34" t="str">
        <f>IF(J47&lt;&gt;"",HLOOKUP(COUNT($F47:J47)+1,$G$4:$EH$8,K$14,0)*$D47,IF($C47=K$17,$G$5*$D47,""))</f>
        <v/>
      </c>
      <c r="L47" s="34" t="str">
        <f>IF(K47&lt;&gt;"",HLOOKUP(COUNT($F47:K47)+1,$G$4:$EH$8,L$14,0)*$D47,IF($C47=L$17,$G$5*$D47,""))</f>
        <v/>
      </c>
      <c r="M47" s="34" t="str">
        <f>IF(L47&lt;&gt;"",HLOOKUP(COUNT($F47:L47)+1,$G$4:$EH$8,M$14,0)*$D47,IF($C47=M$17,$G$5*$D47,""))</f>
        <v/>
      </c>
      <c r="N47" s="34" t="str">
        <f>IF(M47&lt;&gt;"",HLOOKUP(COUNT($F47:M47)+1,$G$4:$EH$8,N$14,0)*$D47,IF($C47=N$17,$G$5*$D47,""))</f>
        <v/>
      </c>
      <c r="O47" s="34" t="str">
        <f>IF(N47&lt;&gt;"",HLOOKUP(COUNT($F47:N47)+1,$G$4:$EH$8,O$14,0)*$D47,IF($C47=O$17,$G$5*$D47,""))</f>
        <v/>
      </c>
      <c r="P47" s="34" t="str">
        <f>IF(O47&lt;&gt;"",HLOOKUP(COUNT($F47:O47)+1,$G$4:$EH$8,P$14,0)*$D47,IF($C47=P$17,$G$5*$D47,""))</f>
        <v/>
      </c>
      <c r="Q47" s="34" t="str">
        <f>IF(P47&lt;&gt;"",HLOOKUP(COUNT($F47:P47)+1,$G$4:$EH$8,Q$14,0)*$D47,IF($C47=Q$17,$G$5*$D47,""))</f>
        <v/>
      </c>
      <c r="R47" s="34" t="str">
        <f>IF(Q47&lt;&gt;"",HLOOKUP(COUNT($F47:Q47)+1,$G$4:$EH$8,R$14,0)*$D47,IF($C47=R$17,$G$5*$D47,""))</f>
        <v/>
      </c>
      <c r="S47" s="34" t="str">
        <f>IF(R47&lt;&gt;"",HLOOKUP(COUNT($F47:R47)+1,$G$4:$EH$8,S$14,0)*$D47,IF($C47=S$17,$G$5*$D47,""))</f>
        <v/>
      </c>
      <c r="T47" s="34" t="str">
        <f>IF(S47&lt;&gt;"",HLOOKUP(COUNT($F47:S47)+1,$G$4:$EH$8,T$14,0)*$D47,IF($C47=T$17,$G$5*$D47,""))</f>
        <v/>
      </c>
      <c r="U47" s="34" t="str">
        <f>IF(T47&lt;&gt;"",HLOOKUP(COUNT($F47:T47)+1,$G$4:$EH$8,U$14,0)*$D47,IF($C47=U$17,$G$5*$D47,""))</f>
        <v/>
      </c>
      <c r="V47" s="34" t="str">
        <f>IF(U47&lt;&gt;"",HLOOKUP(COUNT($F47:U47)+1,$G$4:$EH$8,V$14,0)*$D47,IF($C47=V$17,$G$5*$D47,""))</f>
        <v/>
      </c>
      <c r="W47" s="34" t="str">
        <f>IF(V47&lt;&gt;"",HLOOKUP(COUNT($F47:V47)+1,$G$4:$EH$8,W$14,0)*$D47,IF($C47=W$17,$G$5*$D47,""))</f>
        <v/>
      </c>
      <c r="X47" s="34" t="str">
        <f>IF(W47&lt;&gt;"",HLOOKUP(COUNT($F47:W47)+1,$G$4:$EH$8,X$14,0)*$D47,IF($C47=X$17,$G$5*$D47,""))</f>
        <v/>
      </c>
      <c r="Y47" s="34" t="str">
        <f>IF(X47&lt;&gt;"",HLOOKUP(COUNT($F47:X47)+1,$G$4:$EH$8,Y$14,0)*$D47,IF($C47=Y$17,$G$5*$D47,""))</f>
        <v/>
      </c>
      <c r="Z47" s="34" t="str">
        <f>IF(Y47&lt;&gt;"",HLOOKUP(COUNT($F47:Y47)+1,$G$4:$EH$8,Z$14,0)*$D47,IF($C47=Z$17,$G$5*$D47,""))</f>
        <v/>
      </c>
      <c r="AA47" s="34" t="str">
        <f>IF(Z47&lt;&gt;"",HLOOKUP(COUNT($F47:Z47)+1,$G$4:$EH$8,AA$14,0)*$D47,IF($C47=AA$17,$G$5*$D47,""))</f>
        <v/>
      </c>
      <c r="AB47" s="34" t="str">
        <f>IF(AA47&lt;&gt;"",HLOOKUP(COUNT($F47:AA47)+1,$G$4:$EH$8,AB$14,0)*$D47,IF($C47=AB$17,$G$5*$D47,""))</f>
        <v/>
      </c>
      <c r="AC47" s="34" t="str">
        <f>IF(AB47&lt;&gt;"",HLOOKUP(COUNT($F47:AB47)+1,$G$4:$EH$8,AC$14,0)*$D47,IF($C47=AC$17,$G$5*$D47,""))</f>
        <v/>
      </c>
      <c r="AD47" s="34" t="str">
        <f>IF(AC47&lt;&gt;"",HLOOKUP(COUNT($F47:AC47)+1,$G$4:$EH$8,AD$14,0)*$D47,IF($C47=AD$17,$G$5*$D47,""))</f>
        <v/>
      </c>
      <c r="AE47" s="34" t="str">
        <f>IF(AD47&lt;&gt;"",HLOOKUP(COUNT($F47:AD47)+1,$G$4:$EH$8,AE$14,0)*$D47,IF($C47=AE$17,$G$5*$D47,""))</f>
        <v/>
      </c>
      <c r="AF47" s="34" t="str">
        <f>IF(AE47&lt;&gt;"",HLOOKUP(COUNT($F47:AE47)+1,$G$4:$EH$8,AF$14,0)*$D47,IF($C47=AF$17,$G$5*$D47,""))</f>
        <v/>
      </c>
      <c r="AG47" s="34" t="str">
        <f>IF(AF47&lt;&gt;"",HLOOKUP(COUNT($F47:AF47)+1,$G$4:$EH$8,AG$14,0)*$D47,IF($C47=AG$17,$G$5*$D47,""))</f>
        <v/>
      </c>
      <c r="AH47" s="34" t="str">
        <f>IF(AG47&lt;&gt;"",HLOOKUP(COUNT($F47:AG47)+1,$G$4:$EH$8,AH$14,0)*$D47,IF($C47=AH$17,$G$5*$D47,""))</f>
        <v/>
      </c>
      <c r="AI47" s="34">
        <f>IF(AH47&lt;&gt;"",HLOOKUP(COUNT($F47:AH47)+1,$G$4:$EH$8,AI$14,0)*$D47,IF($C47=AI$17,$G$5*$D47,""))</f>
        <v>0</v>
      </c>
      <c r="AJ47" s="34">
        <f>IF(AI47&lt;&gt;"",HLOOKUP(COUNT($F47:AI47)+1,$G$4:$EH$8,AJ$14,0)*$D47,IF($C47=AJ$17,$G$5*$D47,""))</f>
        <v>0</v>
      </c>
      <c r="AK47" s="34" t="e">
        <f>IF(AJ47&lt;&gt;"",HLOOKUP(COUNT($F47:AJ47)+1,$G$4:$EH$8,AK$14,0)*$D47,IF($C47=AK$17,$G$5*$D47,""))</f>
        <v>#VALUE!</v>
      </c>
      <c r="AL47" s="34" t="e">
        <f>IF(AK47&lt;&gt;"",HLOOKUP(COUNT($F47:AK47)+1,$G$4:$EH$8,AL$14,0)*$D47,IF($C47=AL$17,$G$5*$D47,""))</f>
        <v>#VALUE!</v>
      </c>
      <c r="AM47" s="34" t="e">
        <f>IF(AL47&lt;&gt;"",HLOOKUP(COUNT($F47:AL47)+1,$G$4:$EH$8,AM$14,0)*$D47,IF($C47=AM$17,$G$5*$D47,""))</f>
        <v>#VALUE!</v>
      </c>
      <c r="AN47" s="34" t="e">
        <f>IF(AM47&lt;&gt;"",HLOOKUP(COUNT($F47:AM47)+1,$G$4:$EH$8,AN$14,0)*$D47,IF($C47=AN$17,$G$5*$D47,""))</f>
        <v>#VALUE!</v>
      </c>
      <c r="AO47" s="34" t="e">
        <f>IF(AN47&lt;&gt;"",HLOOKUP(COUNT($F47:AN47)+1,$G$4:$EH$8,AO$14,0)*$D47,IF($C47=AO$17,$G$5*$D47,""))</f>
        <v>#VALUE!</v>
      </c>
      <c r="AP47" s="34" t="e">
        <f>IF(AO47&lt;&gt;"",HLOOKUP(COUNT($F47:AO47)+1,$G$4:$EH$8,AP$14,0)*$D47,IF($C47=AP$17,$G$5*$D47,""))</f>
        <v>#VALUE!</v>
      </c>
      <c r="AQ47" s="34" t="e">
        <f>IF(AP47&lt;&gt;"",HLOOKUP(COUNT($F47:AP47)+1,$G$4:$EH$8,AQ$14,0)*$D47,IF($C47=AQ$17,$G$5*$D47,""))</f>
        <v>#VALUE!</v>
      </c>
      <c r="AR47" s="34" t="e">
        <f>IF(AQ47&lt;&gt;"",HLOOKUP(COUNT($F47:AQ47)+1,$G$4:$EH$8,AR$14,0)*$D47,IF($C47=AR$17,$G$5*$D47,""))</f>
        <v>#VALUE!</v>
      </c>
      <c r="AS47" s="34" t="e">
        <f>IF(AR47&lt;&gt;"",HLOOKUP(COUNT($F47:AR47)+1,$G$4:$EH$8,AS$14,0)*$D47,IF($C47=AS$17,$G$5*$D47,""))</f>
        <v>#VALUE!</v>
      </c>
      <c r="AT47" s="34" t="e">
        <f>IF(AS47&lt;&gt;"",HLOOKUP(COUNT($F47:AS47)+1,$G$4:$EH$8,AT$14,0)*$D47,IF($C47=AT$17,$G$5*$D47,""))</f>
        <v>#VALUE!</v>
      </c>
      <c r="AU47" s="34" t="e">
        <f>IF(AT47&lt;&gt;"",HLOOKUP(COUNT($F47:AT47)+1,$G$4:$EH$8,AU$14,0)*$D47,IF($C47=AU$17,$G$5*$D47,""))</f>
        <v>#VALUE!</v>
      </c>
      <c r="AV47" s="34" t="e">
        <f>IF(AU47&lt;&gt;"",HLOOKUP(COUNT($F47:AU47)+1,$G$4:$EH$8,AV$14,0)*$D47,IF($C47=AV$17,$G$5*$D47,""))</f>
        <v>#VALUE!</v>
      </c>
      <c r="AW47" s="34" t="e">
        <f>IF(AV47&lt;&gt;"",HLOOKUP(COUNT($F47:AV47)+1,$G$4:$EH$8,AW$14,0)*$D47,IF($C47=AW$17,$G$5*$D47,""))</f>
        <v>#VALUE!</v>
      </c>
      <c r="AX47" s="34" t="e">
        <f>IF(AW47&lt;&gt;"",HLOOKUP(COUNT($F47:AW47)+1,$G$4:$EH$8,AX$14,0)*$D47,IF($C47=AX$17,$G$5*$D47,""))</f>
        <v>#VALUE!</v>
      </c>
      <c r="AY47" s="34" t="e">
        <f>IF(AX47&lt;&gt;"",HLOOKUP(COUNT($F47:AX47)+1,$G$4:$EH$8,AY$14,0)*$D47,IF($C47=AY$17,$G$5*$D47,""))</f>
        <v>#VALUE!</v>
      </c>
      <c r="AZ47" s="34" t="e">
        <f>IF(AY47&lt;&gt;"",HLOOKUP(COUNT($F47:AY47)+1,$G$4:$EH$8,AZ$14,0)*$D47,IF($C47=AZ$17,$G$5*$D47,""))</f>
        <v>#VALUE!</v>
      </c>
      <c r="BA47" s="34" t="e">
        <f>IF(AZ47&lt;&gt;"",HLOOKUP(COUNT($F47:AZ47)+1,$G$4:$EH$8,BA$14,0)*$D47,IF($C47=BA$17,$G$5*$D47,""))</f>
        <v>#VALUE!</v>
      </c>
      <c r="BB47" s="34" t="e">
        <f>IF(BA47&lt;&gt;"",HLOOKUP(COUNT($F47:BA47)+1,$G$4:$EH$8,BB$14,0)*$D47,IF($C47=BB$17,$G$5*$D47,""))</f>
        <v>#VALUE!</v>
      </c>
      <c r="BC47" s="34" t="e">
        <f>IF(BB47&lt;&gt;"",HLOOKUP(COUNT($F47:BB47)+1,$G$4:$EH$8,BC$14,0)*$D47,IF($C47=BC$17,$G$5*$D47,""))</f>
        <v>#VALUE!</v>
      </c>
      <c r="BD47" s="34" t="e">
        <f>IF(BC47&lt;&gt;"",HLOOKUP(COUNT($F47:BC47)+1,$G$4:$EH$8,BD$14,0)*$D47,IF($C47=BD$17,$G$5*$D47,""))</f>
        <v>#VALUE!</v>
      </c>
      <c r="BE47" s="34" t="e">
        <f>IF(BD47&lt;&gt;"",HLOOKUP(COUNT($F47:BD47)+1,$G$4:$EH$8,BE$14,0)*$D47,IF($C47=BE$17,$G$5*$D47,""))</f>
        <v>#VALUE!</v>
      </c>
      <c r="BF47" s="34" t="e">
        <f>IF(BE47&lt;&gt;"",HLOOKUP(COUNT($F47:BE47)+1,$G$4:$EH$8,BF$14,0)*$D47,IF($C47=BF$17,$G$5*$D47,""))</f>
        <v>#VALUE!</v>
      </c>
      <c r="BG47" s="34" t="e">
        <f>IF(BF47&lt;&gt;"",HLOOKUP(COUNT($F47:BF47)+1,$G$4:$EH$8,BG$14,0)*$D47,IF($C47=BG$17,$G$5*$D47,""))</f>
        <v>#VALUE!</v>
      </c>
      <c r="BH47" s="34" t="e">
        <f>IF(BG47&lt;&gt;"",HLOOKUP(COUNT($F47:BG47)+1,$G$4:$EH$8,BH$14,0)*$D47,IF($C47=BH$17,$G$5*$D47,""))</f>
        <v>#VALUE!</v>
      </c>
      <c r="BI47" s="34" t="e">
        <f>IF(BH47&lt;&gt;"",HLOOKUP(COUNT($F47:BH47)+1,$G$4:$EH$8,BI$14,0)*$D47,IF($C47=BI$17,$G$5*$D47,""))</f>
        <v>#VALUE!</v>
      </c>
      <c r="BJ47" s="34" t="e">
        <f>IF(BI47&lt;&gt;"",HLOOKUP(COUNT($F47:BI47)+1,$G$4:$EH$8,BJ$14,0)*$D47,IF($C47=BJ$17,$G$5*$D47,""))</f>
        <v>#VALUE!</v>
      </c>
      <c r="BK47" s="34" t="e">
        <f>IF(BJ47&lt;&gt;"",HLOOKUP(COUNT($F47:BJ47)+1,$G$4:$EH$8,BK$14,0)*$D47,IF($C47=BK$17,$G$5*$D47,""))</f>
        <v>#VALUE!</v>
      </c>
      <c r="BL47" s="34" t="e">
        <f>IF(BK47&lt;&gt;"",HLOOKUP(COUNT($F47:BK47)+1,$G$4:$EH$8,BL$14,0)*$D47,IF($C47=BL$17,$G$5*$D47,""))</f>
        <v>#VALUE!</v>
      </c>
      <c r="BM47" s="34" t="e">
        <f>IF(BL47&lt;&gt;"",HLOOKUP(COUNT($F47:BL47)+1,$G$4:$EH$8,BM$14,0)*$D47,IF($C47=BM$17,$G$5*$D47,""))</f>
        <v>#VALUE!</v>
      </c>
      <c r="BN47" s="34" t="e">
        <f>IF(BM47&lt;&gt;"",HLOOKUP(COUNT($F47:BM47)+1,$G$4:$EH$8,BN$14,0)*$D47,IF($C47=BN$17,$G$5*$D47,""))</f>
        <v>#VALUE!</v>
      </c>
      <c r="BO47" s="34" t="e">
        <f>IF(BN47&lt;&gt;"",HLOOKUP(COUNT($F47:BN47)+1,$G$4:$EH$8,BO$14,0)*$D47,IF($C47=BO$17,$G$5*$D47,""))</f>
        <v>#VALUE!</v>
      </c>
      <c r="BP47" s="34" t="e">
        <f>IF(BO47&lt;&gt;"",HLOOKUP(COUNT($F47:BO47)+1,$G$4:$EH$8,BP$14,0)*$D47,IF($C47=BP$17,$G$5*$D47,""))</f>
        <v>#VALUE!</v>
      </c>
      <c r="BQ47" s="34" t="e">
        <f>IF(BP47&lt;&gt;"",HLOOKUP(COUNT($F47:BP47)+1,$G$4:$EH$8,BQ$14,0)*$D47,IF($C47=BQ$17,$G$5*$D47,""))</f>
        <v>#VALUE!</v>
      </c>
      <c r="BR47" s="34" t="e">
        <f>IF(BQ47&lt;&gt;"",HLOOKUP(COUNT($F47:BQ47)+1,$G$4:$EH$8,BR$14,0)*$D47,IF($C47=BR$17,$G$5*$D47,""))</f>
        <v>#VALUE!</v>
      </c>
      <c r="BS47" s="34" t="e">
        <f>IF(BR47&lt;&gt;"",HLOOKUP(COUNT($F47:BR47)+1,$G$4:$EH$8,BS$14,0)*$D47,IF($C47=BS$17,$G$5*$D47,""))</f>
        <v>#VALUE!</v>
      </c>
      <c r="BT47" s="34" t="e">
        <f>IF(BS47&lt;&gt;"",HLOOKUP(COUNT($F47:BS47)+1,$G$4:$EH$8,BT$14,0)*$D47,IF($C47=BT$17,$G$5*$D47,""))</f>
        <v>#VALUE!</v>
      </c>
      <c r="BU47" s="34" t="e">
        <f>IF(BT47&lt;&gt;"",HLOOKUP(COUNT($F47:BT47)+1,$G$4:$EH$8,BU$14,0)*$D47,IF($C47=BU$17,$G$5*$D47,""))</f>
        <v>#VALUE!</v>
      </c>
      <c r="BV47" s="34" t="e">
        <f>IF(BU47&lt;&gt;"",HLOOKUP(COUNT($F47:BU47)+1,$G$4:$EH$8,BV$14,0)*$D47,IF($C47=BV$17,$G$5*$D47,""))</f>
        <v>#VALUE!</v>
      </c>
      <c r="BW47" s="34" t="e">
        <f>IF(BV47&lt;&gt;"",HLOOKUP(COUNT($F47:BV47)+1,$G$4:$EH$8,BW$14,0)*$D47,IF($C47=BW$17,$G$5*$D47,""))</f>
        <v>#VALUE!</v>
      </c>
      <c r="BX47" s="34" t="e">
        <f>IF(BW47&lt;&gt;"",HLOOKUP(COUNT($F47:BW47)+1,$G$4:$EH$8,BX$14,0)*$D47,IF($C47=BX$17,$G$5*$D47,""))</f>
        <v>#VALUE!</v>
      </c>
      <c r="BY47" s="34" t="e">
        <f>IF(BX47&lt;&gt;"",HLOOKUP(COUNT($F47:BX47)+1,$G$4:$EH$8,BY$14,0)*$D47,IF($C47=BY$17,$G$5*$D47,""))</f>
        <v>#VALUE!</v>
      </c>
      <c r="BZ47" s="34" t="e">
        <f>IF(BY47&lt;&gt;"",HLOOKUP(COUNT($F47:BY47)+1,$G$4:$EH$8,BZ$14,0)*$D47,IF($C47=BZ$17,$G$5*$D47,""))</f>
        <v>#VALUE!</v>
      </c>
      <c r="CA47" s="34" t="e">
        <f>IF(BZ47&lt;&gt;"",HLOOKUP(COUNT($F47:BZ47)+1,$G$4:$EH$8,CA$14,0)*$D47,IF($C47=CA$17,$G$5*$D47,""))</f>
        <v>#VALUE!</v>
      </c>
      <c r="CB47" s="34" t="e">
        <f>IF(CA47&lt;&gt;"",HLOOKUP(COUNT($F47:CA47)+1,$G$4:$EH$8,CB$14,0)*$D47,IF($C47=CB$17,$G$5*$D47,""))</f>
        <v>#VALUE!</v>
      </c>
      <c r="CC47" s="34" t="e">
        <f>IF(CB47&lt;&gt;"",HLOOKUP(COUNT($F47:CB47)+1,$G$4:$EH$8,CC$14,0)*$D47,IF($C47=CC$17,$G$5*$D47,""))</f>
        <v>#VALUE!</v>
      </c>
      <c r="CD47" s="34" t="e">
        <f>IF(CC47&lt;&gt;"",HLOOKUP(COUNT($F47:CC47)+1,$G$4:$EH$8,CD$14,0)*$D47,IF($C47=CD$17,$G$5*$D47,""))</f>
        <v>#VALUE!</v>
      </c>
      <c r="CE47" s="34" t="e">
        <f>IF(CD47&lt;&gt;"",HLOOKUP(COUNT($F47:CD47)+1,$G$4:$EH$8,CE$14,0)*$D47,IF($C47=CE$17,$G$5*$D47,""))</f>
        <v>#VALUE!</v>
      </c>
      <c r="CF47" s="34" t="e">
        <f>IF(CE47&lt;&gt;"",HLOOKUP(COUNT($F47:CE47)+1,$G$4:$EH$8,CF$14,0)*$D47,IF($C47=CF$17,$G$5*$D47,""))</f>
        <v>#VALUE!</v>
      </c>
      <c r="CG47" s="34" t="e">
        <f>IF(CF47&lt;&gt;"",HLOOKUP(COUNT($F47:CF47)+1,$G$4:$EH$8,CG$14,0)*$D47,IF($C47=CG$17,$G$5*$D47,""))</f>
        <v>#VALUE!</v>
      </c>
      <c r="CH47" s="34" t="e">
        <f>IF(CG47&lt;&gt;"",HLOOKUP(COUNT($F47:CG47)+1,$G$4:$EH$8,CH$14,0)*$D47,IF($C47=CH$17,$G$5*$D47,""))</f>
        <v>#VALUE!</v>
      </c>
      <c r="CI47" s="34" t="e">
        <f>IF(CH47&lt;&gt;"",HLOOKUP(COUNT($F47:CH47)+1,$G$4:$EH$8,CI$14,0)*$D47,IF($C47=CI$17,$G$5*$D47,""))</f>
        <v>#VALUE!</v>
      </c>
      <c r="CJ47" s="34" t="e">
        <f>IF(CI47&lt;&gt;"",HLOOKUP(COUNT($F47:CI47)+1,$G$4:$EH$8,CJ$14,0)*$D47,IF($C47=CJ$17,$G$5*$D47,""))</f>
        <v>#VALUE!</v>
      </c>
      <c r="CK47" s="34" t="e">
        <f>IF(CJ47&lt;&gt;"",HLOOKUP(COUNT($F47:CJ47)+1,$G$4:$EH$8,CK$14,0)*$D47,IF($C47=CK$17,$G$5*$D47,""))</f>
        <v>#VALUE!</v>
      </c>
      <c r="CL47" s="34" t="e">
        <f>IF(CK47&lt;&gt;"",HLOOKUP(COUNT($F47:CK47)+1,$G$4:$EH$8,CL$14,0)*$D47,IF($C47=CL$17,$G$5*$D47,""))</f>
        <v>#VALUE!</v>
      </c>
      <c r="CM47" s="34" t="e">
        <f>IF(CL47&lt;&gt;"",HLOOKUP(COUNT($F47:CL47)+1,$G$4:$EH$8,CM$14,0)*$D47,IF($C47=CM$17,$G$5*$D47,""))</f>
        <v>#VALUE!</v>
      </c>
      <c r="CN47" s="34" t="e">
        <f>IF(CM47&lt;&gt;"",HLOOKUP(COUNT($F47:CM47)+1,$G$4:$EH$8,CN$14,0)*$D47,IF($C47=CN$17,$G$5*$D47,""))</f>
        <v>#VALUE!</v>
      </c>
      <c r="CO47" s="34" t="e">
        <f>IF(CN47&lt;&gt;"",HLOOKUP(COUNT($F47:CN47)+1,$G$4:$EH$8,CO$14,0)*$D47,IF($C47=CO$17,$G$5*$D47,""))</f>
        <v>#VALUE!</v>
      </c>
      <c r="CP47" s="34" t="e">
        <f>IF(CO47&lt;&gt;"",HLOOKUP(COUNT($F47:CO47)+1,$G$4:$EH$8,CP$14,0)*$D47,IF($C47=CP$17,$G$5*$D47,""))</f>
        <v>#VALUE!</v>
      </c>
      <c r="CQ47" s="34" t="e">
        <f>IF(CP47&lt;&gt;"",HLOOKUP(COUNT($F47:CP47)+1,$G$4:$EH$8,CQ$14,0)*$D47,IF($C47=CQ$17,$G$5*$D47,""))</f>
        <v>#VALUE!</v>
      </c>
      <c r="CR47" s="34" t="e">
        <f>IF(CQ47&lt;&gt;"",HLOOKUP(COUNT($F47:CQ47)+1,$G$4:$EH$8,CR$14,0)*$D47,IF($C47=CR$17,$G$5*$D47,""))</f>
        <v>#VALUE!</v>
      </c>
      <c r="CS47" s="34" t="e">
        <f>IF(CR47&lt;&gt;"",HLOOKUP(COUNT($F47:CR47)+1,$G$4:$EH$8,CS$14,0)*$D47,IF($C47=CS$17,$G$5*$D47,""))</f>
        <v>#VALUE!</v>
      </c>
      <c r="CT47" s="34" t="e">
        <f>IF(CS47&lt;&gt;"",HLOOKUP(COUNT($F47:CS47)+1,$G$4:$EH$8,CT$14,0)*$D47,IF($C47=CT$17,$G$5*$D47,""))</f>
        <v>#VALUE!</v>
      </c>
      <c r="CU47" s="34" t="e">
        <f>IF(CT47&lt;&gt;"",HLOOKUP(COUNT($F47:CT47)+1,$G$4:$EH$8,CU$14,0)*$D47,IF($C47=CU$17,$G$5*$D47,""))</f>
        <v>#VALUE!</v>
      </c>
      <c r="CV47" s="34" t="e">
        <f>IF(CU47&lt;&gt;"",HLOOKUP(COUNT($F47:CU47)+1,$G$4:$EH$8,CV$14,0)*$D47,IF($C47=CV$17,$G$5*$D47,""))</f>
        <v>#VALUE!</v>
      </c>
      <c r="CW47" s="34" t="e">
        <f>IF(CV47&lt;&gt;"",HLOOKUP(COUNT($F47:CV47)+1,$G$4:$EH$8,CW$14,0)*$D47,IF($C47=CW$17,$G$5*$D47,""))</f>
        <v>#VALUE!</v>
      </c>
      <c r="CX47" s="34" t="e">
        <f>IF(CW47&lt;&gt;"",HLOOKUP(COUNT($F47:CW47)+1,$G$4:$EH$8,CX$14,0)*$D47,IF($C47=CX$17,$G$5*$D47,""))</f>
        <v>#VALUE!</v>
      </c>
      <c r="CY47" s="34" t="e">
        <f>IF(CX47&lt;&gt;"",HLOOKUP(COUNT($F47:CX47)+1,$G$4:$EH$8,CY$14,0)*$D47,IF($C47=CY$17,$G$5*$D47,""))</f>
        <v>#VALUE!</v>
      </c>
      <c r="CZ47" s="34" t="e">
        <f>IF(CY47&lt;&gt;"",HLOOKUP(COUNT($F47:CY47)+1,$G$4:$EH$8,CZ$14,0)*$D47,IF($C47=CZ$17,$G$5*$D47,""))</f>
        <v>#VALUE!</v>
      </c>
      <c r="DA47" s="34" t="e">
        <f>IF(CZ47&lt;&gt;"",HLOOKUP(COUNT($F47:CZ47)+1,$G$4:$EH$8,DA$14,0)*$D47,IF($C47=DA$17,$G$5*$D47,""))</f>
        <v>#VALUE!</v>
      </c>
      <c r="DB47" s="34" t="e">
        <f>IF(DA47&lt;&gt;"",HLOOKUP(COUNT($F47:DA47)+1,$G$4:$EH$8,DB$14,0)*$D47,IF($C47=DB$17,$G$5*$D47,""))</f>
        <v>#VALUE!</v>
      </c>
      <c r="DC47" s="34" t="e">
        <f>IF(DB47&lt;&gt;"",HLOOKUP(COUNT($F47:DB47)+1,$G$4:$EH$8,DC$14,0)*$D47,IF($C47=DC$17,$G$5*$D47,""))</f>
        <v>#VALUE!</v>
      </c>
      <c r="DD47" s="34" t="e">
        <f>IF(DC47&lt;&gt;"",HLOOKUP(COUNT($F47:DC47)+1,$G$4:$EH$8,DD$14,0)*$D47,IF($C47=DD$17,$G$5*$D47,""))</f>
        <v>#VALUE!</v>
      </c>
      <c r="DE47" s="34" t="e">
        <f>IF(DD47&lt;&gt;"",HLOOKUP(COUNT($F47:DD47)+1,$G$4:$EH$8,DE$14,0)*$D47,IF($C47=DE$17,$G$5*$D47,""))</f>
        <v>#VALUE!</v>
      </c>
      <c r="DF47" s="34" t="e">
        <f>IF(DE47&lt;&gt;"",HLOOKUP(COUNT($F47:DE47)+1,$G$4:$EH$8,DF$14,0)*$D47,IF($C47=DF$17,$G$5*$D47,""))</f>
        <v>#VALUE!</v>
      </c>
      <c r="DG47" s="34" t="e">
        <f>IF(DF47&lt;&gt;"",HLOOKUP(COUNT($F47:DF47)+1,$G$4:$EH$8,DG$14,0)*$D47,IF($C47=DG$17,$G$5*$D47,""))</f>
        <v>#VALUE!</v>
      </c>
      <c r="DH47" s="34" t="e">
        <f>IF(DG47&lt;&gt;"",HLOOKUP(COUNT($F47:DG47)+1,$G$4:$EH$8,DH$14,0)*$D47,IF($C47=DH$17,$G$5*$D47,""))</f>
        <v>#VALUE!</v>
      </c>
      <c r="DI47" s="34" t="e">
        <f>IF(DH47&lt;&gt;"",HLOOKUP(COUNT($F47:DH47)+1,$G$4:$EH$8,DI$14,0)*$D47,IF($C47=DI$17,$G$5*$D47,""))</f>
        <v>#VALUE!</v>
      </c>
      <c r="DJ47" s="34" t="e">
        <f>IF(DI47&lt;&gt;"",HLOOKUP(COUNT($F47:DI47)+1,$G$4:$EH$8,DJ$14,0)*$D47,IF($C47=DJ$17,$G$5*$D47,""))</f>
        <v>#VALUE!</v>
      </c>
      <c r="DK47" s="34" t="e">
        <f>IF(DJ47&lt;&gt;"",HLOOKUP(COUNT($F47:DJ47)+1,$G$4:$EH$8,DK$14,0)*$D47,IF($C47=DK$17,$G$5*$D47,""))</f>
        <v>#VALUE!</v>
      </c>
      <c r="DL47" s="34" t="e">
        <f>IF(DK47&lt;&gt;"",HLOOKUP(COUNT($F47:DK47)+1,$G$4:$EH$8,DL$14,0)*$D47,IF($C47=DL$17,$G$5*$D47,""))</f>
        <v>#VALUE!</v>
      </c>
      <c r="DM47" s="34" t="e">
        <f>IF(DL47&lt;&gt;"",HLOOKUP(COUNT($F47:DL47)+1,$G$4:$EH$8,DM$14,0)*$D47,IF($C47=DM$17,$G$5*$D47,""))</f>
        <v>#VALUE!</v>
      </c>
      <c r="DN47" s="34" t="e">
        <f>IF(DM47&lt;&gt;"",HLOOKUP(COUNT($F47:DM47)+1,$G$4:$EH$8,DN$14,0)*$D47,IF($C47=DN$17,$G$5*$D47,""))</f>
        <v>#VALUE!</v>
      </c>
      <c r="DO47" s="34" t="e">
        <f>IF(DN47&lt;&gt;"",HLOOKUP(COUNT($F47:DN47)+1,$G$4:$EH$8,DO$14,0)*$D47,IF($C47=DO$17,$G$5*$D47,""))</f>
        <v>#VALUE!</v>
      </c>
      <c r="DP47" s="34" t="e">
        <f>IF(DO47&lt;&gt;"",HLOOKUP(COUNT($F47:DO47)+1,$G$4:$EH$8,DP$14,0)*$D47,IF($C47=DP$17,$G$5*$D47,""))</f>
        <v>#VALUE!</v>
      </c>
      <c r="DQ47" s="34" t="e">
        <f>IF(DP47&lt;&gt;"",HLOOKUP(COUNT($F47:DP47)+1,$G$4:$EH$8,DQ$14,0)*$D47,IF($C47=DQ$17,$G$5*$D47,""))</f>
        <v>#VALUE!</v>
      </c>
      <c r="DR47" s="34" t="e">
        <f>IF(DQ47&lt;&gt;"",HLOOKUP(COUNT($F47:DQ47)+1,$G$4:$EH$8,DR$14,0)*$D47,IF($C47=DR$17,$G$5*$D47,""))</f>
        <v>#VALUE!</v>
      </c>
      <c r="DS47" s="34" t="e">
        <f>IF(DR47&lt;&gt;"",HLOOKUP(COUNT($F47:DR47)+1,$G$4:$EH$8,DS$14,0)*$D47,IF($C47=DS$17,$G$5*$D47,""))</f>
        <v>#VALUE!</v>
      </c>
      <c r="DT47" s="34" t="e">
        <f>IF(DS47&lt;&gt;"",HLOOKUP(COUNT($F47:DS47)+1,$G$4:$EH$8,DT$14,0)*$D47,IF($C47=DT$17,$G$5*$D47,""))</f>
        <v>#VALUE!</v>
      </c>
      <c r="DU47" s="34" t="e">
        <f>IF(DT47&lt;&gt;"",HLOOKUP(COUNT($F47:DT47)+1,$G$4:$EH$8,DU$14,0)*$D47,IF($C47=DU$17,$G$5*$D47,""))</f>
        <v>#VALUE!</v>
      </c>
      <c r="DV47" s="34" t="e">
        <f>IF(DU47&lt;&gt;"",HLOOKUP(COUNT($F47:DU47)+1,$G$4:$EH$8,DV$14,0)*$D47,IF($C47=DV$17,$G$5*$D47,""))</f>
        <v>#VALUE!</v>
      </c>
      <c r="DX47" s="34" t="str">
        <f>IF(DW47&lt;&gt;"",HLOOKUP(COUNT($DW47:DW47)+1,$G$4:$CX$8,DX$14,0)*$D47,IF($C47=DX$17,$G$6*$D47,""))</f>
        <v/>
      </c>
      <c r="DY47" s="34" t="str">
        <f>IF(DX47&lt;&gt;"",HLOOKUP(COUNT($DW47:DX47)+1,$G$4:$CX$8,DY$14,0)*$D47,IF($C47=DY$17,$G$6*$D47,""))</f>
        <v/>
      </c>
      <c r="DZ47" s="34" t="str">
        <f>IF(DY47&lt;&gt;"",HLOOKUP(COUNT($DW47:DY47)+1,$G$4:$CX$8,DZ$14,0)*$D47,IF($C47=DZ$17,$G$6*$D47,""))</f>
        <v/>
      </c>
      <c r="EA47" s="34" t="str">
        <f>IF(DZ47&lt;&gt;"",HLOOKUP(COUNT($DW47:DZ47)+1,$G$4:$CX$8,EA$14,0)*$D47,IF($C47=EA$17,$G$6*$D47,""))</f>
        <v/>
      </c>
      <c r="EB47" s="34" t="str">
        <f>IF(EA47&lt;&gt;"",HLOOKUP(COUNT($DW47:EA47)+1,$G$4:$CX$8,EB$14,0)*$D47,IF($C47=EB$17,$G$6*$D47,""))</f>
        <v/>
      </c>
      <c r="EC47" s="34" t="str">
        <f>IF(EB47&lt;&gt;"",HLOOKUP(COUNT($DW47:EB47)+1,$G$4:$CX$8,EC$14,0)*$D47,IF($C47=EC$17,$G$6*$D47,""))</f>
        <v/>
      </c>
      <c r="ED47" s="34" t="str">
        <f>IF(EC47&lt;&gt;"",HLOOKUP(COUNT($DW47:EC47)+1,$G$4:$CX$8,ED$14,0)*$D47,IF($C47=ED$17,$G$6*$D47,""))</f>
        <v/>
      </c>
      <c r="EE47" s="34" t="str">
        <f>IF(ED47&lt;&gt;"",HLOOKUP(COUNT($DW47:ED47)+1,$G$4:$CX$8,EE$14,0)*$D47,IF($C47=EE$17,$G$6*$D47,""))</f>
        <v/>
      </c>
      <c r="EF47" s="34" t="str">
        <f>IF(EE47&lt;&gt;"",HLOOKUP(COUNT($DW47:EE47)+1,$G$4:$CX$8,EF$14,0)*$D47,IF($C47=EF$17,$G$6*$D47,""))</f>
        <v/>
      </c>
      <c r="EG47" s="34" t="str">
        <f>IF(EF47&lt;&gt;"",HLOOKUP(COUNT($DW47:EF47)+1,$G$4:$CX$8,EG$14,0)*$D47,IF($C47=EG$17,$G$6*$D47,""))</f>
        <v/>
      </c>
      <c r="EH47" s="34" t="str">
        <f>IF(EG47&lt;&gt;"",HLOOKUP(COUNT($DW47:EG47)+1,$G$4:$CX$8,EH$14,0)*$D47,IF($C47=EH$17,$G$6*$D47,""))</f>
        <v/>
      </c>
      <c r="EI47" s="34" t="str">
        <f>IF(EH47&lt;&gt;"",HLOOKUP(COUNT($DW47:EH47)+1,$G$4:$CX$8,EI$14,0)*$D47,IF($C47=EI$17,$G$6*$D47,""))</f>
        <v/>
      </c>
      <c r="EJ47" s="34" t="str">
        <f>IF(EI47&lt;&gt;"",HLOOKUP(COUNT($DW47:EI47)+1,$G$4:$CX$8,EJ$14,0)*$D47,IF($C47=EJ$17,$G$6*$D47,""))</f>
        <v/>
      </c>
      <c r="EK47" s="34" t="str">
        <f>IF(EJ47&lt;&gt;"",HLOOKUP(COUNT($DW47:EJ47)+1,$G$4:$CX$8,EK$14,0)*$D47,IF($C47=EK$17,$G$6*$D47,""))</f>
        <v/>
      </c>
      <c r="EL47" s="34" t="str">
        <f>IF(EK47&lt;&gt;"",HLOOKUP(COUNT($DW47:EK47)+1,$G$4:$CX$8,EL$14,0)*$D47,IF($C47=EL$17,$G$6*$D47,""))</f>
        <v/>
      </c>
      <c r="EM47" s="34" t="str">
        <f>IF(EL47&lt;&gt;"",HLOOKUP(COUNT($DW47:EL47)+1,$G$4:$CX$8,EM$14,0)*$D47,IF($C47=EM$17,$G$6*$D47,""))</f>
        <v/>
      </c>
      <c r="EN47" s="34" t="str">
        <f>IF(EM47&lt;&gt;"",HLOOKUP(COUNT($DW47:EM47)+1,$G$4:$CX$8,EN$14,0)*$D47,IF($C47=EN$17,$G$6*$D47,""))</f>
        <v/>
      </c>
      <c r="EO47" s="34" t="str">
        <f>IF(EN47&lt;&gt;"",HLOOKUP(COUNT($DW47:EN47)+1,$G$4:$CX$8,EO$14,0)*$D47,IF($C47=EO$17,$G$6*$D47,""))</f>
        <v/>
      </c>
      <c r="EP47" s="34" t="str">
        <f>IF(EO47&lt;&gt;"",HLOOKUP(COUNT($DW47:EO47)+1,$G$4:$CX$8,EP$14,0)*$D47,IF($C47=EP$17,$G$6*$D47,""))</f>
        <v/>
      </c>
      <c r="EQ47" s="34" t="str">
        <f>IF(EP47&lt;&gt;"",HLOOKUP(COUNT($DW47:EP47)+1,$G$4:$CX$8,EQ$14,0)*$D47,IF($C47=EQ$17,$G$6*$D47,""))</f>
        <v/>
      </c>
      <c r="ER47" s="34" t="str">
        <f>IF(EQ47&lt;&gt;"",HLOOKUP(COUNT($DW47:EQ47)+1,$G$4:$CX$8,ER$14,0)*$D47,IF($C47=ER$17,$G$6*$D47,""))</f>
        <v/>
      </c>
      <c r="ES47" s="34" t="str">
        <f>IF(ER47&lt;&gt;"",HLOOKUP(COUNT($DW47:ER47)+1,$G$4:$CX$8,ES$14,0)*$D47,IF($C47=ES$17,$G$6*$D47,""))</f>
        <v/>
      </c>
      <c r="ET47" s="34" t="str">
        <f>IF(ES47&lt;&gt;"",HLOOKUP(COUNT($DW47:ES47)+1,$G$4:$CX$8,ET$14,0)*$D47,IF($C47=ET$17,$G$6*$D47,""))</f>
        <v/>
      </c>
      <c r="EU47" s="34" t="str">
        <f>IF(ET47&lt;&gt;"",HLOOKUP(COUNT($DW47:ET47)+1,$G$4:$CX$8,EU$14,0)*$D47,IF($C47=EU$17,$G$6*$D47,""))</f>
        <v/>
      </c>
      <c r="EV47" s="34" t="str">
        <f>IF(EU47&lt;&gt;"",HLOOKUP(COUNT($DW47:EU47)+1,$G$4:$CX$8,EV$14,0)*$D47,IF($C47=EV$17,$G$6*$D47,""))</f>
        <v/>
      </c>
      <c r="EW47" s="34" t="str">
        <f>IF(EV47&lt;&gt;"",HLOOKUP(COUNT($DW47:EV47)+1,$G$4:$CX$8,EW$14,0)*$D47,IF($C47=EW$17,$G$6*$D47,""))</f>
        <v/>
      </c>
      <c r="EX47" s="34" t="str">
        <f>IF(EW47&lt;&gt;"",HLOOKUP(COUNT($DW47:EW47)+1,$G$4:$CX$8,EX$14,0)*$D47,IF($C47=EX$17,$G$6*$D47,""))</f>
        <v/>
      </c>
      <c r="EY47" s="34" t="str">
        <f>IF(EX47&lt;&gt;"",HLOOKUP(COUNT($DW47:EX47)+1,$G$4:$CX$8,EY$14,0)*$D47,IF($C47=EY$17,$G$6*$D47,""))</f>
        <v/>
      </c>
      <c r="EZ47" s="34">
        <f>IF(EY47&lt;&gt;"",HLOOKUP(COUNT($DW47:EY47)+1,$G$4:$CX$8,EZ$14,0)*$D47,IF($C47=EZ$17,$G$6*$D47,""))</f>
        <v>0</v>
      </c>
      <c r="FA47" s="34">
        <f>IF(EZ47&lt;&gt;"",HLOOKUP(COUNT($DW47:EZ47)+1,$G$4:$CX$8,FA$14,0)*$D47,IF($C47=FA$17,$G$6*$D47,""))</f>
        <v>4500</v>
      </c>
      <c r="FB47" s="34">
        <f>IF(FA47&lt;&gt;"",HLOOKUP(COUNT($DW47:FA47)+1,$G$4:$CX$8,FB$14,0)*$D47,IF($C47=FB$17,$G$6*$D47,""))</f>
        <v>4500</v>
      </c>
      <c r="FC47" s="34">
        <f>IF(FB47&lt;&gt;"",HLOOKUP(COUNT($DW47:FB47)+1,$G$4:$CX$8,FC$14,0)*$D47,IF($C47=FC$17,$G$6*$D47,""))</f>
        <v>4500</v>
      </c>
      <c r="FD47" s="34">
        <f>IF(FC47&lt;&gt;"",HLOOKUP(COUNT($DW47:FC47)+1,$G$4:$CX$8,FD$14,0)*$D47,IF($C47=FD$17,$G$6*$D47,""))</f>
        <v>5429.0749250507861</v>
      </c>
      <c r="FE47" s="34">
        <f>IF(FD47&lt;&gt;"",HLOOKUP(COUNT($DW47:FD47)+1,$G$4:$CX$8,FE$14,0)*$D47,IF($C47=FE$17,$G$6*$D47,""))</f>
        <v>6786.3436563134865</v>
      </c>
      <c r="FF47" s="34">
        <f>IF(FE47&lt;&gt;"",HLOOKUP(COUNT($DW47:FE47)+1,$G$4:$CX$8,FF$14,0)*$D47,IF($C47=FF$17,$G$6*$D47,""))</f>
        <v>8143.6123875761787</v>
      </c>
      <c r="FG47" s="34">
        <f>IF(FF47&lt;&gt;"",HLOOKUP(COUNT($DW47:FF47)+1,$G$4:$CX$8,FG$14,0)*$D47,IF($C47=FG$17,$G$6*$D47,""))</f>
        <v>9446.590369588368</v>
      </c>
      <c r="FH47" s="34">
        <f>IF(FG47&lt;&gt;"",HLOOKUP(COUNT($DW47:FG47)+1,$G$4:$CX$8,FH$14,0)*$D47,IF($C47=FH$17,$G$6*$D47,""))</f>
        <v>10769.113021330742</v>
      </c>
      <c r="FI47" s="34">
        <f>IF(FH47&lt;&gt;"",HLOOKUP(COUNT($DW47:FH47)+1,$G$4:$CX$8,FI$14,0)*$D47,IF($C47=FI$17,$G$6*$D47,""))</f>
        <v>12169.097714103731</v>
      </c>
      <c r="FJ47" s="34">
        <f>IF(FI47&lt;&gt;"",HLOOKUP(COUNT($DW47:FI47)+1,$G$4:$CX$8,FJ$14,0)*$D47,IF($C47=FJ$17,$G$6*$D47,""))</f>
        <v>13507.698462655142</v>
      </c>
      <c r="FK47" s="34">
        <f>IF(FJ47&lt;&gt;"",HLOOKUP(COUNT($DW47:FJ47)+1,$G$4:$CX$8,FK$14,0)*$D47,IF($C47=FK$17,$G$6*$D47,""))</f>
        <v>14858.468308920659</v>
      </c>
      <c r="FL47" s="34">
        <f>IF(FK47&lt;&gt;"",HLOOKUP(COUNT($DW47:FK47)+1,$G$4:$CX$8,FL$14,0)*$D47,IF($C47=FL$17,$G$6*$D47,""))</f>
        <v>11143.8512316905</v>
      </c>
      <c r="FM47" s="34">
        <f>IF(FL47&lt;&gt;"",HLOOKUP(COUNT($DW47:FL47)+1,$G$4:$CX$8,FM$14,0)*$D47,IF($C47=FM$17,$G$6*$D47,""))</f>
        <v>10586.65867010597</v>
      </c>
      <c r="FN47" s="34">
        <f>IF(FM47&lt;&gt;"",HLOOKUP(COUNT($DW47:FM47)+1,$G$4:$CX$8,FN$14,0)*$D47,IF($C47=FN$17,$G$6*$D47,""))</f>
        <v>11645.324537116569</v>
      </c>
      <c r="FO47" s="34">
        <f>IF(FN47&lt;&gt;"",HLOOKUP(COUNT($DW47:FN47)+1,$G$4:$CX$8,FO$14,0)*$D47,IF($C47=FO$17,$G$6*$D47,""))</f>
        <v>12809.856990828232</v>
      </c>
      <c r="FP47" s="34">
        <f>IF(FO47&lt;&gt;"",HLOOKUP(COUNT($DW47:FO47)+1,$G$4:$CX$8,FP$14,0)*$D47,IF($C47=FP$17,$G$6*$D47,""))</f>
        <v>14090.842689911051</v>
      </c>
      <c r="FQ47" s="34">
        <f>IF(FP47&lt;&gt;"",HLOOKUP(COUNT($DW47:FP47)+1,$G$4:$CX$8,FQ$14,0)*$D47,IF($C47=FQ$17,$G$6*$D47,""))</f>
        <v>15499.926958902157</v>
      </c>
      <c r="FR47" s="34">
        <f>IF(FQ47&lt;&gt;"",HLOOKUP(COUNT($DW47:FQ47)+1,$G$4:$CX$8,FR$14,0)*$D47,IF($C47=FR$17,$G$6*$D47,""))</f>
        <v>14724.930610957041</v>
      </c>
      <c r="FS47" s="34">
        <f>IF(FR47&lt;&gt;"",HLOOKUP(COUNT($DW47:FR47)+1,$G$4:$CX$8,FS$14,0)*$D47,IF($C47=FS$17,$G$6*$D47,""))</f>
        <v>13988.684080409192</v>
      </c>
      <c r="FT47" s="34">
        <f>IF(FS47&lt;&gt;"",HLOOKUP(COUNT($DW47:FS47)+1,$G$4:$CX$8,FT$14,0)*$D47,IF($C47=FT$17,$G$6*$D47,""))</f>
        <v>14967.891966037834</v>
      </c>
      <c r="FU47" s="34">
        <f>IF(FT47&lt;&gt;"",HLOOKUP(COUNT($DW47:FT47)+1,$G$4:$CX$8,FU$14,0)*$D47,IF($C47=FU$17,$G$6*$D47,""))</f>
        <v>16015.644403660484</v>
      </c>
      <c r="FV47" s="34">
        <f>IF(FU47&lt;&gt;"",HLOOKUP(COUNT($DW47:FU47)+1,$G$4:$CX$8,FV$14,0)*$D47,IF($C47=FV$17,$G$6*$D47,""))</f>
        <v>17136.739511916719</v>
      </c>
      <c r="FW47" s="34">
        <f>IF(FV47&lt;&gt;"",HLOOKUP(COUNT($DW47:FV47)+1,$G$4:$CX$8,FW$14,0)*$D47,IF($C47=FW$17,$G$6*$D47,""))</f>
        <v>18850.413463108387</v>
      </c>
      <c r="FX47" s="34">
        <f>IF(FW47&lt;&gt;"",HLOOKUP(COUNT($DW47:FW47)+1,$G$4:$CX$8,FX$14,0)*$D47,IF($C47=FX$17,$G$6*$D47,""))</f>
        <v>16022.851443642132</v>
      </c>
      <c r="FY47" s="34">
        <f>IF(FX47&lt;&gt;"",HLOOKUP(COUNT($DW47:FX47)+1,$G$4:$CX$8,FY$14,0)*$D47,IF($C47=FY$17,$G$6*$D47,""))</f>
        <v>15221.708871460029</v>
      </c>
      <c r="FZ47" s="34">
        <f>IF(FY47&lt;&gt;"",HLOOKUP(COUNT($DW47:FY47)+1,$G$4:$CX$8,FZ$14,0)*$D47,IF($C47=FZ$17,$G$6*$D47,""))</f>
        <v>15982.794315033028</v>
      </c>
      <c r="GA47" s="34">
        <f>IF(FZ47&lt;&gt;"",HLOOKUP(COUNT($DW47:FZ47)+1,$G$4:$CX$8,GA$14,0)*$D47,IF($C47=GA$17,$G$6*$D47,""))</f>
        <v>16781.93403078468</v>
      </c>
      <c r="GB47" s="34">
        <f>IF(GA47&lt;&gt;"",HLOOKUP(COUNT($DW47:GA47)+1,$G$4:$CX$8,GB$14,0)*$D47,IF($C47=GB$17,$G$6*$D47,""))</f>
        <v>17621.030732323907</v>
      </c>
      <c r="GC47" s="34">
        <f>IF(GB47&lt;&gt;"",HLOOKUP(COUNT($DW47:GB47)+1,$G$4:$CX$8,GC$14,0)*$D47,IF($C47=GC$17,$G$6*$D47,""))</f>
        <v>18854.502883586585</v>
      </c>
      <c r="GD47" s="34">
        <f>IF(GC47&lt;&gt;"",HLOOKUP(COUNT($DW47:GC47)+1,$G$4:$CX$8,GD$14,0)*$D47,IF($C47=GD$17,$G$6*$D47,""))</f>
        <v>16969.052595227928</v>
      </c>
      <c r="GE47" s="34">
        <f>IF(GD47&lt;&gt;"",HLOOKUP(COUNT($DW47:GD47)+1,$G$4:$CX$8,GE$14,0)*$D47,IF($C47=GE$17,$G$6*$D47,""))</f>
        <v>15272.14733570514</v>
      </c>
      <c r="GF47" s="34">
        <f>IF(GE47&lt;&gt;"",HLOOKUP(COUNT($DW47:GE47)+1,$G$4:$CX$8,GF$14,0)*$D47,IF($C47=GF$17,$G$6*$D47,""))</f>
        <v>16341.197649204496</v>
      </c>
      <c r="GG47" s="34">
        <f>IF(GF47&lt;&gt;"",HLOOKUP(COUNT($DW47:GF47)+1,$G$4:$CX$8,GG$14,0)*$D47,IF($C47=GG$17,$G$6*$D47,""))</f>
        <v>17485.081484648807</v>
      </c>
      <c r="GH47" s="34">
        <f>IF(GG47&lt;&gt;"",HLOOKUP(COUNT($DW47:GG47)+1,$G$4:$CX$8,GH$14,0)*$D47,IF($C47=GH$17,$G$6*$D47,""))</f>
        <v>18709.037188574228</v>
      </c>
      <c r="GI47" s="34">
        <f>IF(GH47&lt;&gt;"",HLOOKUP(COUNT($DW47:GH47)+1,$G$4:$CX$8,GI$14,0)*$D47,IF($C47=GI$17,$G$6*$D47,""))</f>
        <v>20205.760163660168</v>
      </c>
      <c r="GJ47" s="34">
        <f>IF(GI47&lt;&gt;"",HLOOKUP(COUNT($DW47:GI47)+1,$G$4:$CX$8,GJ$14,0)*$D47,IF($C47=GJ$17,$G$6*$D47,""))</f>
        <v>17376.953740747744</v>
      </c>
      <c r="GK47" s="34">
        <f>IF(GJ47&lt;&gt;"",HLOOKUP(COUNT($DW47:GJ47)+1,$G$4:$CX$8,GK$14,0)*$D47,IF($C47=GK$17,$G$6*$D47,""))</f>
        <v>16508.106053710355</v>
      </c>
      <c r="GL47" s="34">
        <f>IF(GK47&lt;&gt;"",HLOOKUP(COUNT($DW47:GK47)+1,$G$4:$CX$8,GL$14,0)*$D47,IF($C47=GL$17,$G$6*$D47,""))</f>
        <v>17333.511356395877</v>
      </c>
      <c r="GM47" s="34">
        <f>IF(GL47&lt;&gt;"",HLOOKUP(COUNT($DW47:GL47)+1,$G$4:$CX$8,GM$14,0)*$D47,IF($C47=GM$17,$G$6*$D47,""))</f>
        <v>18200.186924215664</v>
      </c>
      <c r="GN47" s="34">
        <f>IF(GM47&lt;&gt;"",HLOOKUP(COUNT($DW47:GM47)+1,$G$4:$CX$8,GN$14,0)*$D47,IF($C47=GN$17,$G$6*$D47,""))</f>
        <v>19110.196270426444</v>
      </c>
      <c r="GO47" s="34">
        <f>IF(GN47&lt;&gt;"",HLOOKUP(COUNT($DW47:GN47)+1,$G$4:$CX$8,GO$14,0)*$D47,IF($C47=GO$17,$G$6*$D47,""))</f>
        <v>20447.910009356296</v>
      </c>
      <c r="GP47" s="34">
        <f>IF(GO47&lt;&gt;"",HLOOKUP(COUNT($DW47:GO47)+1,$G$4:$CX$8,GP$14,0)*$D47,IF($C47=GP$17,$G$6*$D47,""))</f>
        <v>18403.119008420676</v>
      </c>
      <c r="GQ47" s="34">
        <f>IF(GP47&lt;&gt;"",HLOOKUP(COUNT($DW47:GP47)+1,$G$4:$CX$8,GQ$14,0)*$D47,IF($C47=GQ$17,$G$6*$D47,""))</f>
        <v>16562.807107578607</v>
      </c>
      <c r="GR47" s="34">
        <f>IF(GQ47&lt;&gt;"",HLOOKUP(COUNT($DW47:GQ47)+1,$G$4:$CX$8,GR$14,0)*$D47,IF($C47=GR$17,$G$6*$D47,""))</f>
        <v>17722.203605109109</v>
      </c>
      <c r="GS47" s="34">
        <f>IF(GR47&lt;&gt;"",HLOOKUP(COUNT($DW47:GR47)+1,$G$4:$CX$8,GS$14,0)*$D47,IF($C47=GS$17,$G$6*$D47,""))</f>
        <v>18962.757857466742</v>
      </c>
      <c r="GT47" s="34">
        <f>IF(GS47&lt;&gt;"",HLOOKUP(COUNT($DW47:GS47)+1,$G$4:$CX$8,GT$14,0)*$D47,IF($C47=GT$17,$G$6*$D47,""))</f>
        <v>20290.150907489417</v>
      </c>
      <c r="GU47" s="34">
        <f>IF(GT47&lt;&gt;"",HLOOKUP(COUNT($DW47:GT47)+1,$G$4:$CX$8,GU$14,0)*$D47,IF($C47=GU$17,$G$6*$D47,""))</f>
        <v>21913.362980088568</v>
      </c>
      <c r="GV47" s="34">
        <f>IF(GU47&lt;&gt;"",HLOOKUP(COUNT($DW47:GU47)+1,$G$4:$CX$8,GV$14,0)*$D47,IF($C47=GV$17,$G$6*$D47,""))</f>
        <v>19064.625792677049</v>
      </c>
      <c r="GW47" s="34">
        <f>IF(GV47&lt;&gt;"",HLOOKUP(COUNT($DW47:GV47)+1,$G$4:$CX$8,GW$14,0)*$D47,IF($C47=GW$17,$G$6*$D47,""))</f>
        <v>18111.394503043201</v>
      </c>
      <c r="GX47" s="34">
        <f>IF(GW47&lt;&gt;"",HLOOKUP(COUNT($DW47:GW47)+1,$G$4:$CX$8,GX$14,0)*$D47,IF($C47=GX$17,$G$6*$D47,""))</f>
        <v>19016.964228195357</v>
      </c>
      <c r="GY47" s="34">
        <f>IF(GX47&lt;&gt;"",HLOOKUP(COUNT($DW47:GX47)+1,$G$4:$CX$8,GY$14,0)*$D47,IF($C47=GY$17,$G$6*$D47,""))</f>
        <v>19967.812439605128</v>
      </c>
      <c r="GZ47" s="34">
        <f>IF(GY47&lt;&gt;"",HLOOKUP(COUNT($DW47:GY47)+1,$G$4:$CX$8,GZ$14,0)*$D47,IF($C47=GZ$17,$G$6*$D47,""))</f>
        <v>20966.203061585391</v>
      </c>
      <c r="HA47" s="34">
        <f>IF(GZ47&lt;&gt;"",HLOOKUP(COUNT($DW47:GZ47)+1,$G$4:$CX$8,HA$14,0)*$D47,IF($C47=HA$17,$G$6*$D47,""))</f>
        <v>22433.83727589636</v>
      </c>
      <c r="HB47" s="34">
        <f>IF(HA47&lt;&gt;"",HLOOKUP(COUNT($DW47:HA47)+1,$G$4:$CX$8,HB$14,0)*$D47,IF($C47=HB$17,$G$6*$D47,""))</f>
        <v>20190.453548306723</v>
      </c>
      <c r="HC47" s="34">
        <f>IF(HB47&lt;&gt;"",HLOOKUP(COUNT($DW47:HB47)+1,$G$4:$CX$8,HC$14,0)*$D47,IF($C47=HC$17,$G$6*$D47,""))</f>
        <v>18171.408193476054</v>
      </c>
      <c r="HD47" s="34">
        <f>IF(HC47&lt;&gt;"",HLOOKUP(COUNT($DW47:HC47)+1,$G$4:$CX$8,HD$14,0)*$D47,IF($C47=HD$17,$G$6*$D47,""))</f>
        <v>19443.40676701938</v>
      </c>
      <c r="HE47" s="34">
        <f>IF(HD47&lt;&gt;"",HLOOKUP(COUNT($DW47:HD47)+1,$G$4:$CX$8,HE$14,0)*$D47,IF($C47=HE$17,$G$6*$D47,""))</f>
        <v>20804.445240710738</v>
      </c>
      <c r="HF47" s="34">
        <f>IF(HE47&lt;&gt;"",HLOOKUP(COUNT($DW47:HE47)+1,$G$4:$CX$8,HF$14,0)*$D47,IF($C47=HF$17,$G$6*$D47,""))</f>
        <v>22260.756407560486</v>
      </c>
      <c r="HG47" s="34">
        <f>IF(HF47&lt;&gt;"",HLOOKUP(COUNT($DW47:HF47)+1,$G$4:$CX$8,HG$14,0)*$D47,IF($C47=HG$17,$G$6*$D47,""))</f>
        <v>24041.616920165325</v>
      </c>
      <c r="HH47" s="34">
        <f>IF(HG47&lt;&gt;"",HLOOKUP(COUNT($DW47:HG47)+1,$G$4:$CX$8,HH$14,0)*$D47,IF($C47=HH$17,$G$6*$D47,""))</f>
        <v>15647.367547554686</v>
      </c>
      <c r="HI47" s="34">
        <f>IF(HH47&lt;&gt;"",HLOOKUP(COUNT($DW47:HH47)+1,$G$4:$CX$8,HI$14,0)*$D47,IF($C47=HI$17,$G$6*$D47,""))</f>
        <v>15647.367547554686</v>
      </c>
      <c r="HJ47" s="34">
        <f>IF(HI47&lt;&gt;"",HLOOKUP(COUNT($DW47:HI47)+1,$G$4:$CX$8,HJ$14,0)*$D47,IF($C47=HJ$17,$G$6*$D47,""))</f>
        <v>15647.367547554686</v>
      </c>
      <c r="HK47" s="34">
        <f>IF(HJ47&lt;&gt;"",HLOOKUP(COUNT($DW47:HJ47)+1,$G$4:$CX$8,HK$14,0)*$D47,IF($C47=HK$17,$G$6*$D47,""))</f>
        <v>15647.367547554686</v>
      </c>
      <c r="HL47" s="34">
        <f>IF(HK47&lt;&gt;"",HLOOKUP(COUNT($DW47:HK47)+1,$G$4:$CX$8,HL$14,0)*$D47,IF($C47=HL$17,$G$6*$D47,""))</f>
        <v>15647.367547554686</v>
      </c>
      <c r="HM47" s="34">
        <f>IF(HL47&lt;&gt;"",HLOOKUP(COUNT($DW47:HL47)+1,$G$4:$CX$8,HM$14,0)*$D47,IF($C47=HM$17,$G$6*$D47,""))</f>
        <v>15647.367547554686</v>
      </c>
      <c r="HN47" s="34">
        <f>IF(HM47&lt;&gt;"",HLOOKUP(COUNT($DW47:HM47)+1,$G$4:$CX$8,HN$14,0)*$D47,IF($C47=HN$17,$G$6*$D47,""))</f>
        <v>15647.367547554686</v>
      </c>
      <c r="HO47" s="34">
        <f>IF(HN47&lt;&gt;"",HLOOKUP(COUNT($DW47:HN47)+1,$G$4:$CX$8,HO$14,0)*$D47,IF($C47=HO$17,$G$6*$D47,""))</f>
        <v>15647.367547554686</v>
      </c>
      <c r="HP47" s="34">
        <f>IF(HO47&lt;&gt;"",HLOOKUP(COUNT($DW47:HO47)+1,$G$4:$CX$8,HP$14,0)*$D47,IF($C47=HP$17,$G$6*$D47,""))</f>
        <v>15647.367547554686</v>
      </c>
      <c r="HQ47" s="34">
        <f>IF(HP47&lt;&gt;"",HLOOKUP(COUNT($DW47:HP47)+1,$G$4:$CX$8,HQ$14,0)*$D47,IF($C47=HQ$17,$G$6*$D47,""))</f>
        <v>15647.367547554686</v>
      </c>
      <c r="HR47" s="34">
        <f>IF(HQ47&lt;&gt;"",HLOOKUP(COUNT($DW47:HQ47)+1,$G$4:$CX$8,HR$14,0)*$D47,IF($C47=HR$17,$G$6*$D47,""))</f>
        <v>15647.367547554686</v>
      </c>
      <c r="HS47" s="34">
        <f>IF(HR47&lt;&gt;"",HLOOKUP(COUNT($DW47:HR47)+1,$G$4:$CX$8,HS$14,0)*$D47,IF($C47=HS$17,$G$6*$D47,""))</f>
        <v>15647.367547554686</v>
      </c>
      <c r="HT47" s="34">
        <f>IF(HS47&lt;&gt;"",HLOOKUP(COUNT($DW47:HS47)+1,$G$4:$CX$8,HT$14,0)*$D47,IF($C47=HT$17,$G$6*$D47,""))</f>
        <v>15647.367547554686</v>
      </c>
      <c r="HU47" s="34">
        <f>IF(HT47&lt;&gt;"",HLOOKUP(COUNT($DW47:HT47)+1,$G$4:$CX$8,HU$14,0)*$D47,IF($C47=HU$17,$G$6*$D47,""))</f>
        <v>15647.367547554686</v>
      </c>
      <c r="HV47" s="34">
        <f>IF(HU47&lt;&gt;"",HLOOKUP(COUNT($DW47:HU47)+1,$G$4:$CX$8,HV$14,0)*$D47,IF($C47=HV$17,$G$6*$D47,""))</f>
        <v>15647.367547554686</v>
      </c>
      <c r="HW47" s="34">
        <f>IF(HV47&lt;&gt;"",HLOOKUP(COUNT($DW47:HV47)+1,$G$4:$CX$8,HW$14,0)*$D47,IF($C47=HW$17,$G$6*$D47,""))</f>
        <v>15647.367547554686</v>
      </c>
      <c r="HX47" s="34">
        <f>IF(HW47&lt;&gt;"",HLOOKUP(COUNT($DW47:HW47)+1,$G$4:$CX$8,HX$14,0)*$D47,IF($C47=HX$17,$G$6*$D47,""))</f>
        <v>15647.367547554686</v>
      </c>
      <c r="HY47" s="34">
        <f>IF(HX47&lt;&gt;"",HLOOKUP(COUNT($DW47:HX47)+1,$G$4:$CX$8,HY$14,0)*$D47,IF($C47=HY$17,$G$6*$D47,""))</f>
        <v>15647.367547554686</v>
      </c>
      <c r="HZ47" s="34">
        <f>IF(HY47&lt;&gt;"",HLOOKUP(COUNT($DW47:HY47)+1,$G$4:$CX$8,HZ$14,0)*$D47,IF($C47=HZ$17,$G$6*$D47,""))</f>
        <v>15647.367547554686</v>
      </c>
      <c r="IA47" s="34">
        <f>IF(HZ47&lt;&gt;"",HLOOKUP(COUNT($DW47:HZ47)+1,$G$4:$CX$8,IA$14,0)*$D47,IF($C47=IA$17,$G$6*$D47,""))</f>
        <v>15647.367547554686</v>
      </c>
      <c r="IB47" s="34">
        <f>IF(IA47&lt;&gt;"",HLOOKUP(COUNT($DW47:IA47)+1,$G$4:$CX$8,IB$14,0)*$D47,IF($C47=IB$17,$G$6*$D47,""))</f>
        <v>15647.367547554686</v>
      </c>
      <c r="IC47" s="34">
        <f>IF(IB47&lt;&gt;"",HLOOKUP(COUNT($DW47:IB47)+1,$G$4:$CX$8,IC$14,0)*$D47,IF($C47=IC$17,$G$6*$D47,""))</f>
        <v>15647.367547554686</v>
      </c>
      <c r="ID47" s="34">
        <f>IF(IC47&lt;&gt;"",HLOOKUP(COUNT($DW47:IC47)+1,$G$4:$CX$8,ID$14,0)*$D47,IF($C47=ID$17,$G$6*$D47,""))</f>
        <v>15647.367547554686</v>
      </c>
      <c r="IE47" s="34">
        <f>IF(ID47&lt;&gt;"",HLOOKUP(COUNT($DW47:ID47)+1,$G$4:$CX$8,IE$14,0)*$D47,IF($C47=IE$17,$G$6*$D47,""))</f>
        <v>15647.367547554686</v>
      </c>
      <c r="IF47" s="34">
        <f>IF(IE47&lt;&gt;"",HLOOKUP(COUNT($DW47:IE47)+1,$G$4:$CX$8,IF$14,0)*$D47,IF($C47=IF$17,$G$6*$D47,""))</f>
        <v>15647.367547554686</v>
      </c>
      <c r="IG47" s="34">
        <f>IF(IF47&lt;&gt;"",HLOOKUP(COUNT($DW47:IF47)+1,$G$4:$CX$8,IG$14,0)*$D47,IF($C47=IG$17,$G$6*$D47,""))</f>
        <v>15647.367547554686</v>
      </c>
      <c r="IH47" s="34">
        <f>IF(IG47&lt;&gt;"",HLOOKUP(COUNT($DW47:IG47)+1,$G$4:$CX$8,IH$14,0)*$D47,IF($C47=IH$17,$G$6*$D47,""))</f>
        <v>15647.367547554686</v>
      </c>
      <c r="II47" s="34">
        <f>IF(IH47&lt;&gt;"",HLOOKUP(COUNT($DW47:IH47)+1,$G$4:$CX$8,II$14,0)*$D47,IF($C47=II$17,$G$6*$D47,""))</f>
        <v>15647.367547554686</v>
      </c>
      <c r="IJ47" s="34">
        <f>IF(II47&lt;&gt;"",HLOOKUP(COUNT($DW47:II47)+1,$G$4:$CX$8,IJ$14,0)*$D47,IF($C47=IJ$17,$G$6*$D47,""))</f>
        <v>15647.367547554686</v>
      </c>
      <c r="IK47" s="34">
        <f>IF(IJ47&lt;&gt;"",HLOOKUP(COUNT($DW47:IJ47)+1,$G$4:$CX$8,IK$14,0)*$D47,IF($C47=IK$17,$G$6*$D47,""))</f>
        <v>15647.367547554686</v>
      </c>
      <c r="IL47" s="34">
        <f>IF(IK47&lt;&gt;"",HLOOKUP(COUNT($DW47:IK47)+1,$G$4:$CX$8,IL$14,0)*$D47,IF($C47=IL$17,$G$6*$D47,""))</f>
        <v>15647.367547554686</v>
      </c>
      <c r="IM47" s="34">
        <f>IF(IL47&lt;&gt;"",HLOOKUP(COUNT($DW47:IL47)+1,$G$4:$CX$8,IM$14,0)*$D47,IF($C47=IM$17,$G$6*$D47,""))</f>
        <v>15647.367547554686</v>
      </c>
      <c r="IO47" s="34" t="str">
        <f>IF(IN47&lt;&gt;"",HLOOKUP(COUNT($IN47:IN47)+1,$G$4:$EH$8,IO$14,0)*$D47,IF($C47=IO$17,$G$7*$D47,""))</f>
        <v/>
      </c>
      <c r="IP47" s="34" t="str">
        <f>IF(IO47&lt;&gt;"",HLOOKUP(COUNT($IN47:IO47)+1,$G$4:$EH$8,IP$14,0)*$D47,IF($C47=IP$17,$G$7*$D47,""))</f>
        <v/>
      </c>
      <c r="IQ47" s="34" t="str">
        <f>IF(IP47&lt;&gt;"",HLOOKUP(COUNT($IN47:IP47)+1,$G$4:$EH$8,IQ$14,0)*$D47,IF($C47=IQ$17,$G$7*$D47,""))</f>
        <v/>
      </c>
      <c r="IR47" s="34" t="str">
        <f>IF(IQ47&lt;&gt;"",HLOOKUP(COUNT($IN47:IQ47)+1,$G$4:$EH$8,IR$14,0)*$D47,IF($C47=IR$17,$G$7*$D47,""))</f>
        <v/>
      </c>
      <c r="IS47" s="34" t="str">
        <f>IF(IR47&lt;&gt;"",HLOOKUP(COUNT($IN47:IR47)+1,$G$4:$EH$8,IS$14,0)*$D47,IF($C47=IS$17,$G$7*$D47,""))</f>
        <v/>
      </c>
      <c r="IT47" s="34" t="str">
        <f>IF(IS47&lt;&gt;"",HLOOKUP(COUNT($IN47:IS47)+1,$G$4:$EH$8,IT$14,0)*$D47,IF($C47=IT$17,$G$7*$D47,""))</f>
        <v/>
      </c>
      <c r="IU47" s="34" t="str">
        <f>IF(IT47&lt;&gt;"",HLOOKUP(COUNT($IN47:IT47)+1,$G$4:$EH$8,IU$14,0)*$D47,IF($C47=IU$17,$G$7*$D47,""))</f>
        <v/>
      </c>
      <c r="IV47" s="34" t="str">
        <f>IF(IU47&lt;&gt;"",HLOOKUP(COUNT($IN47:IU47)+1,$G$4:$EH$8,IV$14,0)*$D47,IF($C47=IV$17,$G$7*$D47,""))</f>
        <v/>
      </c>
      <c r="IW47" s="34" t="str">
        <f>IF(IV47&lt;&gt;"",HLOOKUP(COUNT($IN47:IV47)+1,$G$4:$EH$8,IW$14,0)*$D47,IF($C47=IW$17,$G$7*$D47,""))</f>
        <v/>
      </c>
      <c r="IX47" s="34" t="str">
        <f>IF(IW47&lt;&gt;"",HLOOKUP(COUNT($IN47:IW47)+1,$G$4:$EH$8,IX$14,0)*$D47,IF($C47=IX$17,$G$7*$D47,""))</f>
        <v/>
      </c>
      <c r="IY47" s="34" t="str">
        <f>IF(IX47&lt;&gt;"",HLOOKUP(COUNT($IN47:IX47)+1,$G$4:$EH$8,IY$14,0)*$D47,IF($C47=IY$17,$G$7*$D47,""))</f>
        <v/>
      </c>
      <c r="IZ47" s="34" t="str">
        <f>IF(IY47&lt;&gt;"",HLOOKUP(COUNT($IN47:IY47)+1,$G$4:$EH$8,IZ$14,0)*$D47,IF($C47=IZ$17,$G$7*$D47,""))</f>
        <v/>
      </c>
      <c r="JA47" s="34" t="str">
        <f>IF(IZ47&lt;&gt;"",HLOOKUP(COUNT($IN47:IZ47)+1,$G$4:$EH$8,JA$14,0)*$D47,IF($C47=JA$17,$G$7*$D47,""))</f>
        <v/>
      </c>
      <c r="JB47" s="34" t="str">
        <f>IF(JA47&lt;&gt;"",HLOOKUP(COUNT($IN47:JA47)+1,$G$4:$EH$8,JB$14,0)*$D47,IF($C47=JB$17,$G$7*$D47,""))</f>
        <v/>
      </c>
      <c r="JC47" s="34" t="str">
        <f>IF(JB47&lt;&gt;"",HLOOKUP(COUNT($IN47:JB47)+1,$G$4:$EH$8,JC$14,0)*$D47,IF($C47=JC$17,$G$7*$D47,""))</f>
        <v/>
      </c>
      <c r="JD47" s="34" t="str">
        <f>IF(JC47&lt;&gt;"",HLOOKUP(COUNT($IN47:JC47)+1,$G$4:$EH$8,JD$14,0)*$D47,IF($C47=JD$17,$G$7*$D47,""))</f>
        <v/>
      </c>
      <c r="JE47" s="34" t="str">
        <f>IF(JD47&lt;&gt;"",HLOOKUP(COUNT($IN47:JD47)+1,$G$4:$EH$8,JE$14,0)*$D47,IF($C47=JE$17,$G$7*$D47,""))</f>
        <v/>
      </c>
      <c r="JF47" s="34" t="str">
        <f>IF(JE47&lt;&gt;"",HLOOKUP(COUNT($IN47:JE47)+1,$G$4:$EH$8,JF$14,0)*$D47,IF($C47=JF$17,$G$7*$D47,""))</f>
        <v/>
      </c>
      <c r="JG47" s="34" t="str">
        <f>IF(JF47&lt;&gt;"",HLOOKUP(COUNT($IN47:JF47)+1,$G$4:$EH$8,JG$14,0)*$D47,IF($C47=JG$17,$G$7*$D47,""))</f>
        <v/>
      </c>
      <c r="JH47" s="34" t="str">
        <f>IF(JG47&lt;&gt;"",HLOOKUP(COUNT($IN47:JG47)+1,$G$4:$EH$8,JH$14,0)*$D47,IF($C47=JH$17,$G$7*$D47,""))</f>
        <v/>
      </c>
      <c r="JI47" s="34" t="str">
        <f>IF(JH47&lt;&gt;"",HLOOKUP(COUNT($IN47:JH47)+1,$G$4:$EH$8,JI$14,0)*$D47,IF($C47=JI$17,$G$7*$D47,""))</f>
        <v/>
      </c>
      <c r="JJ47" s="34" t="str">
        <f>IF(JI47&lt;&gt;"",HLOOKUP(COUNT($IN47:JI47)+1,$G$4:$EH$8,JJ$14,0)*$D47,IF($C47=JJ$17,$G$7*$D47,""))</f>
        <v/>
      </c>
      <c r="JK47" s="34" t="str">
        <f>IF(JJ47&lt;&gt;"",HLOOKUP(COUNT($IN47:JJ47)+1,$G$4:$EH$8,JK$14,0)*$D47,IF($C47=JK$17,$G$7*$D47,""))</f>
        <v/>
      </c>
      <c r="JL47" s="34" t="str">
        <f>IF(JK47&lt;&gt;"",HLOOKUP(COUNT($IN47:JK47)+1,$G$4:$EH$8,JL$14,0)*$D47,IF($C47=JL$17,$G$7*$D47,""))</f>
        <v/>
      </c>
      <c r="JM47" s="34" t="str">
        <f>IF(JL47&lt;&gt;"",HLOOKUP(COUNT($IN47:JL47)+1,$G$4:$EH$8,JM$14,0)*$D47,IF($C47=JM$17,$G$7*$D47,""))</f>
        <v/>
      </c>
      <c r="JN47" s="34" t="str">
        <f>IF(JM47&lt;&gt;"",HLOOKUP(COUNT($IN47:JM47)+1,$G$4:$EH$8,JN$14,0)*$D47,IF($C47=JN$17,$G$7*$D47,""))</f>
        <v/>
      </c>
      <c r="JO47" s="34" t="str">
        <f>IF(JN47&lt;&gt;"",HLOOKUP(COUNT($IN47:JN47)+1,$G$4:$EH$8,JO$14,0)*$D47,IF($C47=JO$17,$G$7*$D47,""))</f>
        <v/>
      </c>
      <c r="JP47" s="34" t="str">
        <f>IF(JO47&lt;&gt;"",HLOOKUP(COUNT($IN47:JO47)+1,$G$4:$EH$8,JP$14,0)*$D47,IF($C47=JP$17,$G$7*$D47,""))</f>
        <v/>
      </c>
      <c r="JQ47" s="34">
        <f>IF(JP47&lt;&gt;"",HLOOKUP(COUNT($IN47:JP47)+1,$G$4:$EH$8,JQ$14,0)*$D47,IF($C47=JQ$17,$G$7*$D47,""))</f>
        <v>0</v>
      </c>
      <c r="JR47" s="34">
        <f>IF(JQ47&lt;&gt;"",HLOOKUP(COUNT($IN47:JQ47)+1,$G$4:$EH$8,JR$14,0)*$D47,IF($C47=JR$17,$G$7*$D47,""))</f>
        <v>2250</v>
      </c>
      <c r="JS47" s="34">
        <f>IF(JR47&lt;&gt;"",HLOOKUP(COUNT($IN47:JR47)+1,$G$4:$EH$8,JS$14,0)*$D47,IF($C47=JS$17,$G$7*$D47,""))</f>
        <v>2250</v>
      </c>
      <c r="JT47" s="34">
        <f>IF(JS47&lt;&gt;"",HLOOKUP(COUNT($IN47:JS47)+1,$G$4:$EH$8,JT$14,0)*$D47,IF($C47=JT$17,$G$7*$D47,""))</f>
        <v>2250</v>
      </c>
      <c r="JU47" s="34">
        <f>IF(JT47&lt;&gt;"",HLOOKUP(COUNT($IN47:JT47)+1,$G$4:$EH$8,JU$14,0)*$D47,IF($C47=JU$17,$G$7*$D47,""))</f>
        <v>2250</v>
      </c>
      <c r="JV47" s="34">
        <f>IF(JU47&lt;&gt;"",HLOOKUP(COUNT($IN47:JU47)+1,$G$4:$EH$8,JV$14,0)*$D47,IF($C47=JV$17,$G$7*$D47,""))</f>
        <v>2262.1145521044955</v>
      </c>
      <c r="JW47" s="34">
        <f>IF(JV47&lt;&gt;"",HLOOKUP(COUNT($IN47:JV47)+1,$G$4:$EH$8,JW$14,0)*$D47,IF($C47=JW$17,$G$7*$D47,""))</f>
        <v>2714.537462525393</v>
      </c>
      <c r="JX47" s="34">
        <f>IF(JW47&lt;&gt;"",HLOOKUP(COUNT($IN47:JW47)+1,$G$4:$EH$8,JX$14,0)*$D47,IF($C47=JX$17,$G$7*$D47,""))</f>
        <v>3148.863456529456</v>
      </c>
      <c r="JY47" s="34">
        <f>IF(JX47&lt;&gt;"",HLOOKUP(COUNT($IN47:JX47)+1,$G$4:$EH$8,JY$14,0)*$D47,IF($C47=JY$17,$G$7*$D47,""))</f>
        <v>3589.7043404435808</v>
      </c>
      <c r="JZ47" s="34">
        <f>IF(JY47&lt;&gt;"",HLOOKUP(COUNT($IN47:JY47)+1,$G$4:$EH$8,JZ$14,0)*$D47,IF($C47=JZ$17,$G$7*$D47,""))</f>
        <v>4056.3659047012443</v>
      </c>
      <c r="KA47" s="34">
        <f>IF(JZ47&lt;&gt;"",HLOOKUP(COUNT($IN47:JZ47)+1,$G$4:$EH$8,KA$14,0)*$D47,IF($C47=KA$17,$G$7*$D47,""))</f>
        <v>4502.5661542183816</v>
      </c>
      <c r="KB47" s="34">
        <f>IF(KA47&lt;&gt;"",HLOOKUP(COUNT($IN47:KA47)+1,$G$4:$EH$8,KB$14,0)*$D47,IF($C47=KB$17,$G$7*$D47,""))</f>
        <v>4952.82276964022</v>
      </c>
      <c r="KC47" s="34">
        <f>IF(KB47&lt;&gt;"",HLOOKUP(COUNT($IN47:KB47)+1,$G$4:$EH$8,KC$14,0)*$D47,IF($C47=KC$17,$G$7*$D47,""))</f>
        <v>3714.6170772301671</v>
      </c>
      <c r="KD47" s="34">
        <f>IF(KC47&lt;&gt;"",HLOOKUP(COUNT($IN47:KC47)+1,$G$4:$EH$8,KD$14,0)*$D47,IF($C47=KD$17,$G$7*$D47,""))</f>
        <v>3528.8862233686568</v>
      </c>
      <c r="KE47" s="34">
        <f>IF(KD47&lt;&gt;"",HLOOKUP(COUNT($IN47:KD47)+1,$G$4:$EH$8,KE$14,0)*$D47,IF($C47=KE$17,$G$7*$D47,""))</f>
        <v>3881.7748457055241</v>
      </c>
      <c r="KF47" s="34">
        <f>IF(KE47&lt;&gt;"",HLOOKUP(COUNT($IN47:KE47)+1,$G$4:$EH$8,KF$14,0)*$D47,IF($C47=KF$17,$G$7*$D47,""))</f>
        <v>4269.9523302760772</v>
      </c>
      <c r="KG47" s="34">
        <f>IF(KF47&lt;&gt;"",HLOOKUP(COUNT($IN47:KF47)+1,$G$4:$EH$8,KG$14,0)*$D47,IF($C47=KG$17,$G$7*$D47,""))</f>
        <v>4696.9475633036836</v>
      </c>
      <c r="KH47" s="34">
        <f>IF(KG47&lt;&gt;"",HLOOKUP(COUNT($IN47:KG47)+1,$G$4:$EH$8,KH$14,0)*$D47,IF($C47=KH$17,$G$7*$D47,""))</f>
        <v>5166.642319634052</v>
      </c>
      <c r="KI47" s="34">
        <f>IF(KH47&lt;&gt;"",HLOOKUP(COUNT($IN47:KH47)+1,$G$4:$EH$8,KI$14,0)*$D47,IF($C47=KI$17,$G$7*$D47,""))</f>
        <v>4908.3102036523469</v>
      </c>
      <c r="KJ47" s="34">
        <f>IF(KI47&lt;&gt;"",HLOOKUP(COUNT($IN47:KI47)+1,$G$4:$EH$8,KJ$14,0)*$D47,IF($C47=KJ$17,$G$7*$D47,""))</f>
        <v>4662.8946934697306</v>
      </c>
      <c r="KK47" s="34">
        <f>IF(KJ47&lt;&gt;"",HLOOKUP(COUNT($IN47:KJ47)+1,$G$4:$EH$8,KK$14,0)*$D47,IF($C47=KK$17,$G$7*$D47,""))</f>
        <v>4989.2973220126123</v>
      </c>
      <c r="KL47" s="34">
        <f>IF(KK47&lt;&gt;"",HLOOKUP(COUNT($IN47:KK47)+1,$G$4:$EH$8,KL$14,0)*$D47,IF($C47=KL$17,$G$7*$D47,""))</f>
        <v>5338.5481345534945</v>
      </c>
      <c r="KM47" s="34">
        <f>IF(KL47&lt;&gt;"",HLOOKUP(COUNT($IN47:KL47)+1,$G$4:$EH$8,KM$14,0)*$D47,IF($C47=KM$17,$G$7*$D47,""))</f>
        <v>5712.2465039722392</v>
      </c>
      <c r="KN47" s="34">
        <f>IF(KM47&lt;&gt;"",HLOOKUP(COUNT($IN47:KM47)+1,$G$4:$EH$8,KN$14,0)*$D47,IF($C47=KN$17,$G$7*$D47,""))</f>
        <v>6283.471154369463</v>
      </c>
      <c r="KO47" s="34">
        <f>IF(KN47&lt;&gt;"",HLOOKUP(COUNT($IN47:KN47)+1,$G$4:$EH$8,KO$14,0)*$D47,IF($C47=KO$17,$G$7*$D47,""))</f>
        <v>5340.950481214044</v>
      </c>
      <c r="KP47" s="34">
        <f>IF(KO47&lt;&gt;"",HLOOKUP(COUNT($IN47:KO47)+1,$G$4:$EH$8,KP$14,0)*$D47,IF($C47=KP$17,$G$7*$D47,""))</f>
        <v>5073.9029571533429</v>
      </c>
      <c r="KQ47" s="34">
        <f>IF(KP47&lt;&gt;"",HLOOKUP(COUNT($IN47:KP47)+1,$G$4:$EH$8,KQ$14,0)*$D47,IF($C47=KQ$17,$G$7*$D47,""))</f>
        <v>5327.5981050110104</v>
      </c>
      <c r="KR47" s="34">
        <f>IF(KQ47&lt;&gt;"",HLOOKUP(COUNT($IN47:KQ47)+1,$G$4:$EH$8,KR$14,0)*$D47,IF($C47=KR$17,$G$7*$D47,""))</f>
        <v>5593.9780102615614</v>
      </c>
      <c r="KS47" s="34">
        <f>IF(KR47&lt;&gt;"",HLOOKUP(COUNT($IN47:KR47)+1,$G$4:$EH$8,KS$14,0)*$D47,IF($C47=KS$17,$G$7*$D47,""))</f>
        <v>5873.6769107746368</v>
      </c>
      <c r="KT47" s="34">
        <f>IF(KS47&lt;&gt;"",HLOOKUP(COUNT($IN47:KS47)+1,$G$4:$EH$8,KT$14,0)*$D47,IF($C47=KT$17,$G$7*$D47,""))</f>
        <v>6284.8342945288623</v>
      </c>
      <c r="KU47" s="34">
        <f>IF(KT47&lt;&gt;"",HLOOKUP(COUNT($IN47:KT47)+1,$G$4:$EH$8,KU$14,0)*$D47,IF($C47=KU$17,$G$7*$D47,""))</f>
        <v>5656.3508650759759</v>
      </c>
      <c r="KV47" s="34">
        <f>IF(KU47&lt;&gt;"",HLOOKUP(COUNT($IN47:KU47)+1,$G$4:$EH$8,KV$14,0)*$D47,IF($C47=KV$17,$G$7*$D47,""))</f>
        <v>5090.7157785683803</v>
      </c>
      <c r="KW47" s="34">
        <f>IF(KV47&lt;&gt;"",HLOOKUP(COUNT($IN47:KV47)+1,$G$4:$EH$8,KW$14,0)*$D47,IF($C47=KW$17,$G$7*$D47,""))</f>
        <v>5447.0658830681659</v>
      </c>
      <c r="KX47" s="34">
        <f>IF(KW47&lt;&gt;"",HLOOKUP(COUNT($IN47:KW47)+1,$G$4:$EH$8,KX$14,0)*$D47,IF($C47=KX$17,$G$7*$D47,""))</f>
        <v>5828.3604948829352</v>
      </c>
      <c r="KY47" s="34">
        <f>IF(KX47&lt;&gt;"",HLOOKUP(COUNT($IN47:KX47)+1,$G$4:$EH$8,KY$14,0)*$D47,IF($C47=KY$17,$G$7*$D47,""))</f>
        <v>6236.3457295247435</v>
      </c>
      <c r="KZ47" s="34">
        <f>IF(KY47&lt;&gt;"",HLOOKUP(COUNT($IN47:KY47)+1,$G$4:$EH$8,KZ$14,0)*$D47,IF($C47=KZ$17,$G$7*$D47,""))</f>
        <v>6735.2533878867234</v>
      </c>
      <c r="LA47" s="34">
        <f>IF(KZ47&lt;&gt;"",HLOOKUP(COUNT($IN47:KZ47)+1,$G$4:$EH$8,LA$14,0)*$D47,IF($C47=LA$17,$G$7*$D47,""))</f>
        <v>5792.3179135825822</v>
      </c>
      <c r="LB47" s="34">
        <f>IF(LA47&lt;&gt;"",HLOOKUP(COUNT($IN47:LA47)+1,$G$4:$EH$8,LB$14,0)*$D47,IF($C47=LB$17,$G$7*$D47,""))</f>
        <v>5502.7020179034516</v>
      </c>
      <c r="LC47" s="34">
        <f>IF(LB47&lt;&gt;"",HLOOKUP(COUNT($IN47:LB47)+1,$G$4:$EH$8,LC$14,0)*$D47,IF($C47=LC$17,$G$7*$D47,""))</f>
        <v>5777.8371187986268</v>
      </c>
      <c r="LD47" s="34">
        <f>IF(LC47&lt;&gt;"",HLOOKUP(COUNT($IN47:LC47)+1,$G$4:$EH$8,LD$14,0)*$D47,IF($C47=LD$17,$G$7*$D47,""))</f>
        <v>6066.7289747385557</v>
      </c>
      <c r="LE47" s="34">
        <f>IF(LD47&lt;&gt;"",HLOOKUP(COUNT($IN47:LD47)+1,$G$4:$EH$8,LE$14,0)*$D47,IF($C47=LE$17,$G$7*$D47,""))</f>
        <v>6370.0654234754838</v>
      </c>
      <c r="LF47" s="34">
        <f>IF(LE47&lt;&gt;"",HLOOKUP(COUNT($IN47:LE47)+1,$G$4:$EH$8,LF$14,0)*$D47,IF($C47=LF$17,$G$7*$D47,""))</f>
        <v>6815.9700031187658</v>
      </c>
      <c r="LG47" s="34">
        <f>IF(LF47&lt;&gt;"",HLOOKUP(COUNT($IN47:LF47)+1,$G$4:$EH$8,LG$14,0)*$D47,IF($C47=LG$17,$G$7*$D47,""))</f>
        <v>6134.3730028068912</v>
      </c>
      <c r="LH47" s="34">
        <f>IF(LG47&lt;&gt;"",HLOOKUP(COUNT($IN47:LG47)+1,$G$4:$EH$8,LH$14,0)*$D47,IF($C47=LH$17,$G$7*$D47,""))</f>
        <v>5520.9357025262016</v>
      </c>
      <c r="LI47" s="34">
        <f>IF(LH47&lt;&gt;"",HLOOKUP(COUNT($IN47:LH47)+1,$G$4:$EH$8,LI$14,0)*$D47,IF($C47=LI$17,$G$7*$D47,""))</f>
        <v>5907.4012017030363</v>
      </c>
      <c r="LJ47" s="34">
        <f>IF(LI47&lt;&gt;"",HLOOKUP(COUNT($IN47:LI47)+1,$G$4:$EH$8,LJ$14,0)*$D47,IF($C47=LJ$17,$G$7*$D47,""))</f>
        <v>6320.9192858222486</v>
      </c>
      <c r="LK47" s="34">
        <f>IF(LJ47&lt;&gt;"",HLOOKUP(COUNT($IN47:LJ47)+1,$G$4:$EH$8,LK$14,0)*$D47,IF($C47=LK$17,$G$7*$D47,""))</f>
        <v>6763.3836358298058</v>
      </c>
      <c r="LL47" s="34">
        <f>IF(LK47&lt;&gt;"",HLOOKUP(COUNT($IN47:LK47)+1,$G$4:$EH$8,LL$14,0)*$D47,IF($C47=LL$17,$G$7*$D47,""))</f>
        <v>7304.45432669619</v>
      </c>
      <c r="LM47" s="34">
        <f>IF(LL47&lt;&gt;"",HLOOKUP(COUNT($IN47:LL47)+1,$G$4:$EH$8,LM$14,0)*$D47,IF($C47=LM$17,$G$7*$D47,""))</f>
        <v>6354.8752642256841</v>
      </c>
      <c r="LN47" s="34">
        <f>IF(LM47&lt;&gt;"",HLOOKUP(COUNT($IN47:LM47)+1,$G$4:$EH$8,LN$14,0)*$D47,IF($C47=LN$17,$G$7*$D47,""))</f>
        <v>6037.1315010144008</v>
      </c>
      <c r="LO47" s="34">
        <f>IF(LN47&lt;&gt;"",HLOOKUP(COUNT($IN47:LN47)+1,$G$4:$EH$8,LO$14,0)*$D47,IF($C47=LO$17,$G$7*$D47,""))</f>
        <v>6338.9880760651213</v>
      </c>
      <c r="LP47" s="34">
        <f>IF(LO47&lt;&gt;"",HLOOKUP(COUNT($IN47:LO47)+1,$G$4:$EH$8,LP$14,0)*$D47,IF($C47=LP$17,$G$7*$D47,""))</f>
        <v>6655.9374798683766</v>
      </c>
      <c r="LQ47" s="34">
        <f>IF(LP47&lt;&gt;"",HLOOKUP(COUNT($IN47:LP47)+1,$G$4:$EH$8,LQ$14,0)*$D47,IF($C47=LQ$17,$G$7*$D47,""))</f>
        <v>6988.7343538617979</v>
      </c>
      <c r="LR47" s="34">
        <f>IF(LQ47&lt;&gt;"",HLOOKUP(COUNT($IN47:LQ47)+1,$G$4:$EH$8,LR$14,0)*$D47,IF($C47=LR$17,$G$7*$D47,""))</f>
        <v>7477.9457586321205</v>
      </c>
      <c r="LS47" s="34">
        <f>IF(LR47&lt;&gt;"",HLOOKUP(COUNT($IN47:LR47)+1,$G$4:$EH$8,LS$14,0)*$D47,IF($C47=LS$17,$G$7*$D47,""))</f>
        <v>6730.1511827689083</v>
      </c>
      <c r="LT47" s="34">
        <f>IF(LS47&lt;&gt;"",HLOOKUP(COUNT($IN47:LS47)+1,$G$4:$EH$8,LT$14,0)*$D47,IF($C47=LT$17,$G$7*$D47,""))</f>
        <v>6057.1360644920187</v>
      </c>
      <c r="LU47" s="34">
        <f>IF(LT47&lt;&gt;"",HLOOKUP(COUNT($IN47:LT47)+1,$G$4:$EH$8,LU$14,0)*$D47,IF($C47=LU$17,$G$7*$D47,""))</f>
        <v>6481.1355890064606</v>
      </c>
      <c r="LV47" s="34">
        <f>IF(LU47&lt;&gt;"",HLOOKUP(COUNT($IN47:LU47)+1,$G$4:$EH$8,LV$14,0)*$D47,IF($C47=LV$17,$G$7*$D47,""))</f>
        <v>6934.8150802369128</v>
      </c>
      <c r="LW47" s="34">
        <f>IF(LV47&lt;&gt;"",HLOOKUP(COUNT($IN47:LV47)+1,$G$4:$EH$8,LW$14,0)*$D47,IF($C47=LW$17,$G$7*$D47,""))</f>
        <v>7420.2521358534959</v>
      </c>
      <c r="LX47" s="34">
        <f>IF(LW47&lt;&gt;"",HLOOKUP(COUNT($IN47:LW47)+1,$G$4:$EH$8,LX$14,0)*$D47,IF($C47=LX$17,$G$7*$D47,""))</f>
        <v>8013.8723067217743</v>
      </c>
      <c r="LY47" s="34">
        <f>IF(LX47&lt;&gt;"",HLOOKUP(COUNT($IN47:LX47)+1,$G$4:$EH$8,LY$14,0)*$D47,IF($C47=LY$17,$G$7*$D47,""))</f>
        <v>5260.6276551568335</v>
      </c>
      <c r="LZ47" s="34">
        <f>IF(LY47&lt;&gt;"",HLOOKUP(COUNT($IN47:LY47)+1,$G$4:$EH$8,LZ$14,0)*$D47,IF($C47=LZ$17,$G$7*$D47,""))</f>
        <v>5260.6276551568335</v>
      </c>
      <c r="MA47" s="34">
        <f>IF(LZ47&lt;&gt;"",HLOOKUP(COUNT($IN47:LZ47)+1,$G$4:$EH$8,MA$14,0)*$D47,IF($C47=MA$17,$G$7*$D47,""))</f>
        <v>5260.6276551568335</v>
      </c>
      <c r="MB47" s="34">
        <f>IF(MA47&lt;&gt;"",HLOOKUP(COUNT($IN47:MA47)+1,$G$4:$EH$8,MB$14,0)*$D47,IF($C47=MB$17,$G$7*$D47,""))</f>
        <v>5260.6276551568335</v>
      </c>
      <c r="MC47" s="34">
        <f>IF(MB47&lt;&gt;"",HLOOKUP(COUNT($IN47:MB47)+1,$G$4:$EH$8,MC$14,0)*$D47,IF($C47=MC$17,$G$7*$D47,""))</f>
        <v>5260.6276551568335</v>
      </c>
      <c r="MD47" s="34">
        <f>IF(MC47&lt;&gt;"",HLOOKUP(COUNT($IN47:MC47)+1,$G$4:$EH$8,MD$14,0)*$D47,IF($C47=MD$17,$G$7*$D47,""))</f>
        <v>5260.6276551568335</v>
      </c>
      <c r="ME47" s="34">
        <f>IF(MD47&lt;&gt;"",HLOOKUP(COUNT($IN47:MD47)+1,$G$4:$EH$8,ME$14,0)*$D47,IF($C47=ME$17,$G$7*$D47,""))</f>
        <v>5260.6276551568335</v>
      </c>
      <c r="MF47" s="34">
        <f>IF(ME47&lt;&gt;"",HLOOKUP(COUNT($IN47:ME47)+1,$G$4:$EH$8,MF$14,0)*$D47,IF($C47=MF$17,$G$7*$D47,""))</f>
        <v>5260.6276551568335</v>
      </c>
      <c r="MG47" s="34">
        <f>IF(MF47&lt;&gt;"",HLOOKUP(COUNT($IN47:MF47)+1,$G$4:$EH$8,MG$14,0)*$D47,IF($C47=MG$17,$G$7*$D47,""))</f>
        <v>5260.6276551568335</v>
      </c>
      <c r="MH47" s="34">
        <f>IF(MG47&lt;&gt;"",HLOOKUP(COUNT($IN47:MG47)+1,$G$4:$EH$8,MH$14,0)*$D47,IF($C47=MH$17,$G$7*$D47,""))</f>
        <v>5260.6276551568335</v>
      </c>
      <c r="MI47" s="34">
        <f>IF(MH47&lt;&gt;"",HLOOKUP(COUNT($IN47:MH47)+1,$G$4:$EH$8,MI$14,0)*$D47,IF($C47=MI$17,$G$7*$D47,""))</f>
        <v>5260.6276551568335</v>
      </c>
      <c r="MJ47" s="34">
        <f>IF(MI47&lt;&gt;"",HLOOKUP(COUNT($IN47:MI47)+1,$G$4:$EH$8,MJ$14,0)*$D47,IF($C47=MJ$17,$G$7*$D47,""))</f>
        <v>5260.6276551568335</v>
      </c>
      <c r="MK47" s="34">
        <f>IF(MJ47&lt;&gt;"",HLOOKUP(COUNT($IN47:MJ47)+1,$G$4:$EH$8,MK$14,0)*$D47,IF($C47=MK$17,$G$7*$D47,""))</f>
        <v>5260.6276551568335</v>
      </c>
      <c r="ML47" s="34">
        <f>IF(MK47&lt;&gt;"",HLOOKUP(COUNT($IN47:MK47)+1,$G$4:$EH$8,ML$14,0)*$D47,IF($C47=ML$17,$G$7*$D47,""))</f>
        <v>5260.6276551568335</v>
      </c>
      <c r="MM47" s="34">
        <f>IF(ML47&lt;&gt;"",HLOOKUP(COUNT($IN47:ML47)+1,$G$4:$EH$8,MM$14,0)*$D47,IF($C47=MM$17,$G$7*$D47,""))</f>
        <v>5260.6276551568335</v>
      </c>
      <c r="MN47" s="34">
        <f>IF(MM47&lt;&gt;"",HLOOKUP(COUNT($IN47:MM47)+1,$G$4:$EH$8,MN$14,0)*$D47,IF($C47=MN$17,$G$7*$D47,""))</f>
        <v>5260.6276551568335</v>
      </c>
      <c r="MO47" s="34">
        <f>IF(MN47&lt;&gt;"",HLOOKUP(COUNT($IN47:MN47)+1,$G$4:$EH$8,MO$14,0)*$D47,IF($C47=MO$17,$G$7*$D47,""))</f>
        <v>5260.6276551568335</v>
      </c>
      <c r="MP47" s="34">
        <f>IF(MO47&lt;&gt;"",HLOOKUP(COUNT($IN47:MO47)+1,$G$4:$EH$8,MP$14,0)*$D47,IF($C47=MP$17,$G$7*$D47,""))</f>
        <v>5260.6276551568335</v>
      </c>
      <c r="MQ47" s="34">
        <f>IF(MP47&lt;&gt;"",HLOOKUP(COUNT($IN47:MP47)+1,$G$4:$EH$8,MQ$14,0)*$D47,IF($C47=MQ$17,$G$7*$D47,""))</f>
        <v>5260.6276551568335</v>
      </c>
      <c r="MR47" s="34">
        <f>IF(MQ47&lt;&gt;"",HLOOKUP(COUNT($IN47:MQ47)+1,$G$4:$EH$8,MR$14,0)*$D47,IF($C47=MR$17,$G$7*$D47,""))</f>
        <v>5260.6276551568335</v>
      </c>
      <c r="MS47" s="34">
        <f>IF(MR47&lt;&gt;"",HLOOKUP(COUNT($IN47:MR47)+1,$G$4:$EH$8,MS$14,0)*$D47,IF($C47=MS$17,$G$7*$D47,""))</f>
        <v>5260.6276551568335</v>
      </c>
      <c r="MT47" s="34">
        <f>IF(MS47&lt;&gt;"",HLOOKUP(COUNT($IN47:MS47)+1,$G$4:$EH$8,MT$14,0)*$D47,IF($C47=MT$17,$G$7*$D47,""))</f>
        <v>5260.6276551568335</v>
      </c>
      <c r="MU47" s="34">
        <f>IF(MT47&lt;&gt;"",HLOOKUP(COUNT($IN47:MT47)+1,$G$4:$EH$8,MU$14,0)*$D47,IF($C47=MU$17,$G$7*$D47,""))</f>
        <v>5260.6276551568335</v>
      </c>
      <c r="MV47" s="34">
        <f>IF(MU47&lt;&gt;"",HLOOKUP(COUNT($IN47:MU47)+1,$G$4:$EH$8,MV$14,0)*$D47,IF($C47=MV$17,$G$7*$D47,""))</f>
        <v>5260.6276551568335</v>
      </c>
      <c r="MW47" s="34">
        <f>IF(MV47&lt;&gt;"",HLOOKUP(COUNT($IN47:MV47)+1,$G$4:$EH$8,MW$14,0)*$D47,IF($C47=MW$17,$G$7*$D47,""))</f>
        <v>5260.6276551568335</v>
      </c>
      <c r="MX47" s="34">
        <f>IF(MW47&lt;&gt;"",HLOOKUP(COUNT($IN47:MW47)+1,$G$4:$EH$8,MX$14,0)*$D47,IF($C47=MX$17,$G$7*$D47,""))</f>
        <v>5260.6276551568335</v>
      </c>
      <c r="MY47" s="34">
        <f>IF(MX47&lt;&gt;"",HLOOKUP(COUNT($IN47:MX47)+1,$G$4:$EH$8,MY$14,0)*$D47,IF($C47=MY$17,$G$7*$D47,""))</f>
        <v>5260.6276551568335</v>
      </c>
      <c r="MZ47" s="34">
        <f>IF(MY47&lt;&gt;"",HLOOKUP(COUNT($IN47:MY47)+1,$G$4:$EH$8,MZ$14,0)*$D47,IF($C47=MZ$17,$G$7*$D47,""))</f>
        <v>5260.6276551568335</v>
      </c>
      <c r="NA47" s="34">
        <f>IF(MZ47&lt;&gt;"",HLOOKUP(COUNT($IN47:MZ47)+1,$G$4:$EH$8,NA$14,0)*$D47,IF($C47=NA$17,$G$7*$D47,""))</f>
        <v>5260.6276551568335</v>
      </c>
      <c r="NB47" s="34">
        <f>IF(NA47&lt;&gt;"",HLOOKUP(COUNT($IN47:NA47)+1,$G$4:$EH$8,NB$14,0)*$D47,IF($C47=NB$17,$G$7*$D47,""))</f>
        <v>5260.6276551568335</v>
      </c>
      <c r="NC47" s="34">
        <f>IF(NB47&lt;&gt;"",HLOOKUP(COUNT($IN47:NB47)+1,$G$4:$EH$8,NC$14,0)*$D47,IF($C47=NC$17,$G$7*$D47,""))</f>
        <v>5260.6276551568335</v>
      </c>
      <c r="ND47" s="34">
        <f>IF(NC47&lt;&gt;"",HLOOKUP(COUNT($IN47:NC47)+1,$G$4:$EH$8,ND$14,0)*$D47,IF($C47=ND$17,$G$7*$D47,""))</f>
        <v>5260.6276551568335</v>
      </c>
      <c r="NF47" s="34" t="str">
        <f>IF(NE47&lt;&gt;"",HLOOKUP(COUNT($NE47:NE47)+1,$G$4:$EH$8,NF$14,0)*$D47,IF($C47=NF$17,$G$8*$D47,""))</f>
        <v/>
      </c>
      <c r="NG47" s="34" t="str">
        <f>IF(NF47&lt;&gt;"",HLOOKUP(COUNT($NE47:NF47)+1,$G$4:$EH$8,NG$14,0)*$D47,IF($C47=NG$17,$G$8*$D47,""))</f>
        <v/>
      </c>
      <c r="NH47" s="34" t="str">
        <f>IF(NG47&lt;&gt;"",HLOOKUP(COUNT($NE47:NG47)+1,$G$4:$EH$8,NH$14,0)*$D47,IF($C47=NH$17,$G$8*$D47,""))</f>
        <v/>
      </c>
      <c r="NI47" s="34" t="str">
        <f>IF(NH47&lt;&gt;"",HLOOKUP(COUNT($NE47:NH47)+1,$G$4:$EH$8,NI$14,0)*$D47,IF($C47=NI$17,$G$8*$D47,""))</f>
        <v/>
      </c>
      <c r="NJ47" s="34" t="str">
        <f>IF(NI47&lt;&gt;"",HLOOKUP(COUNT($NE47:NI47)+1,$G$4:$EH$8,NJ$14,0)*$D47,IF($C47=NJ$17,$G$8*$D47,""))</f>
        <v/>
      </c>
      <c r="NK47" s="34" t="str">
        <f>IF(NJ47&lt;&gt;"",HLOOKUP(COUNT($NE47:NJ47)+1,$G$4:$EH$8,NK$14,0)*$D47,IF($C47=NK$17,$G$8*$D47,""))</f>
        <v/>
      </c>
      <c r="NL47" s="34" t="str">
        <f>IF(NK47&lt;&gt;"",HLOOKUP(COUNT($NE47:NK47)+1,$G$4:$EH$8,NL$14,0)*$D47,IF($C47=NL$17,$G$8*$D47,""))</f>
        <v/>
      </c>
      <c r="NM47" s="34" t="str">
        <f>IF(NL47&lt;&gt;"",HLOOKUP(COUNT($NE47:NL47)+1,$G$4:$EH$8,NM$14,0)*$D47,IF($C47=NM$17,$G$8*$D47,""))</f>
        <v/>
      </c>
      <c r="NN47" s="34" t="str">
        <f>IF(NM47&lt;&gt;"",HLOOKUP(COUNT($NE47:NM47)+1,$G$4:$EH$8,NN$14,0)*$D47,IF($C47=NN$17,$G$8*$D47,""))</f>
        <v/>
      </c>
      <c r="NO47" s="34" t="str">
        <f>IF(NN47&lt;&gt;"",HLOOKUP(COUNT($NE47:NN47)+1,$G$4:$EH$8,NO$14,0)*$D47,IF($C47=NO$17,$G$8*$D47,""))</f>
        <v/>
      </c>
      <c r="NP47" s="34" t="str">
        <f>IF(NO47&lt;&gt;"",HLOOKUP(COUNT($NE47:NO47)+1,$G$4:$EH$8,NP$14,0)*$D47,IF($C47=NP$17,$G$8*$D47,""))</f>
        <v/>
      </c>
      <c r="NQ47" s="34" t="str">
        <f>IF(NP47&lt;&gt;"",HLOOKUP(COUNT($NE47:NP47)+1,$G$4:$EH$8,NQ$14,0)*$D47,IF($C47=NQ$17,$G$8*$D47,""))</f>
        <v/>
      </c>
      <c r="NR47" s="34" t="str">
        <f>IF(NQ47&lt;&gt;"",HLOOKUP(COUNT($NE47:NQ47)+1,$G$4:$EH$8,NR$14,0)*$D47,IF($C47=NR$17,$G$8*$D47,""))</f>
        <v/>
      </c>
      <c r="NS47" s="34" t="str">
        <f>IF(NR47&lt;&gt;"",HLOOKUP(COUNT($NE47:NR47)+1,$G$4:$EH$8,NS$14,0)*$D47,IF($C47=NS$17,$G$8*$D47,""))</f>
        <v/>
      </c>
      <c r="NT47" s="34" t="str">
        <f>IF(NS47&lt;&gt;"",HLOOKUP(COUNT($NE47:NS47)+1,$G$4:$EH$8,NT$14,0)*$D47,IF($C47=NT$17,$G$8*$D47,""))</f>
        <v/>
      </c>
      <c r="NU47" s="34" t="str">
        <f>IF(NT47&lt;&gt;"",HLOOKUP(COUNT($NE47:NT47)+1,$G$4:$EH$8,NU$14,0)*$D47,IF($C47=NU$17,$G$8*$D47,""))</f>
        <v/>
      </c>
      <c r="NV47" s="34" t="str">
        <f>IF(NU47&lt;&gt;"",HLOOKUP(COUNT($NE47:NU47)+1,$G$4:$EH$8,NV$14,0)*$D47,IF($C47=NV$17,$G$8*$D47,""))</f>
        <v/>
      </c>
      <c r="NW47" s="34" t="str">
        <f>IF(NV47&lt;&gt;"",HLOOKUP(COUNT($NE47:NV47)+1,$G$4:$EH$8,NW$14,0)*$D47,IF($C47=NW$17,$G$8*$D47,""))</f>
        <v/>
      </c>
      <c r="NX47" s="34" t="str">
        <f>IF(NW47&lt;&gt;"",HLOOKUP(COUNT($NE47:NW47)+1,$G$4:$EH$8,NX$14,0)*$D47,IF($C47=NX$17,$G$8*$D47,""))</f>
        <v/>
      </c>
      <c r="NY47" s="34" t="str">
        <f>IF(NX47&lt;&gt;"",HLOOKUP(COUNT($NE47:NX47)+1,$G$4:$EH$8,NY$14,0)*$D47,IF($C47=NY$17,$G$8*$D47,""))</f>
        <v/>
      </c>
      <c r="NZ47" s="34" t="str">
        <f>IF(NY47&lt;&gt;"",HLOOKUP(COUNT($NE47:NY47)+1,$G$4:$EH$8,NZ$14,0)*$D47,IF($C47=NZ$17,$G$8*$D47,""))</f>
        <v/>
      </c>
      <c r="OA47" s="34" t="str">
        <f>IF(NZ47&lt;&gt;"",HLOOKUP(COUNT($NE47:NZ47)+1,$G$4:$EH$8,OA$14,0)*$D47,IF($C47=OA$17,$G$8*$D47,""))</f>
        <v/>
      </c>
      <c r="OB47" s="34" t="str">
        <f>IF(OA47&lt;&gt;"",HLOOKUP(COUNT($NE47:OA47)+1,$G$4:$EH$8,OB$14,0)*$D47,IF($C47=OB$17,$G$8*$D47,""))</f>
        <v/>
      </c>
      <c r="OC47" s="34" t="str">
        <f>IF(OB47&lt;&gt;"",HLOOKUP(COUNT($NE47:OB47)+1,$G$4:$EH$8,OC$14,0)*$D47,IF($C47=OC$17,$G$8*$D47,""))</f>
        <v/>
      </c>
      <c r="OD47" s="34" t="str">
        <f>IF(OC47&lt;&gt;"",HLOOKUP(COUNT($NE47:OC47)+1,$G$4:$EH$8,OD$14,0)*$D47,IF($C47=OD$17,$G$8*$D47,""))</f>
        <v/>
      </c>
      <c r="OE47" s="34" t="str">
        <f>IF(OD47&lt;&gt;"",HLOOKUP(COUNT($NE47:OD47)+1,$G$4:$EH$8,OE$14,0)*$D47,IF($C47=OE$17,$G$8*$D47,""))</f>
        <v/>
      </c>
      <c r="OF47" s="34" t="str">
        <f>IF(OE47&lt;&gt;"",HLOOKUP(COUNT($NE47:OE47)+1,$G$4:$EH$8,OF$14,0)*$D47,IF($C47=OF$17,$G$8*$D47,""))</f>
        <v/>
      </c>
      <c r="OG47" s="34" t="str">
        <f>IF(OF47&lt;&gt;"",HLOOKUP(COUNT($NE47:OF47)+1,$G$4:$EH$8,OG$14,0)*$D47,IF($C47=OG$17,$G$8*$D47,""))</f>
        <v/>
      </c>
      <c r="OH47" s="34">
        <f>IF(OG47&lt;&gt;"",HLOOKUP(COUNT($NE47:OG47)+1,$G$4:$EH$8,OH$14,0)*$D47,IF($C47=OH$17,$G$8*$D47,""))</f>
        <v>105000</v>
      </c>
      <c r="OI47" s="34">
        <f>IF(OH47&lt;&gt;"",HLOOKUP(COUNT($NE47:OH47)+1,$G$4:$EH$8,OI$14,0)*$D47,IF($C47=OI$17,$G$8*$D47,""))</f>
        <v>0</v>
      </c>
      <c r="OJ47" s="34">
        <f>IF(OI47&lt;&gt;"",HLOOKUP(COUNT($NE47:OI47)+1,$G$4:$EH$8,OJ$14,0)*$D47,IF($C47=OJ$17,$G$8*$D47,""))</f>
        <v>0</v>
      </c>
      <c r="OK47" s="34">
        <f>IF(OJ47&lt;&gt;"",HLOOKUP(COUNT($NE47:OJ47)+1,$G$4:$EH$8,OK$14,0)*$D47,IF($C47=OK$17,$G$8*$D47,""))</f>
        <v>0</v>
      </c>
      <c r="OL47" s="34">
        <f>IF(OK47&lt;&gt;"",HLOOKUP(COUNT($NE47:OK47)+1,$G$4:$EH$8,OL$14,0)*$D47,IF($C47=OL$17,$G$8*$D47,""))</f>
        <v>0</v>
      </c>
      <c r="OM47" s="34">
        <f>IF(OL47&lt;&gt;"",HLOOKUP(COUNT($NE47:OL47)+1,$G$4:$EH$8,OM$14,0)*$D47,IF($C47=OM$17,$G$8*$D47,""))</f>
        <v>0</v>
      </c>
      <c r="ON47" s="34">
        <f>IF(OM47&lt;&gt;"",HLOOKUP(COUNT($NE47:OM47)+1,$G$4:$EH$8,ON$14,0)*$D47,IF($C47=ON$17,$G$8*$D47,""))</f>
        <v>0</v>
      </c>
      <c r="OO47" s="34">
        <f>IF(ON47&lt;&gt;"",HLOOKUP(COUNT($NE47:ON47)+1,$G$4:$EH$8,OO$14,0)*$D47,IF($C47=OO$17,$G$8*$D47,""))</f>
        <v>0</v>
      </c>
      <c r="OP47" s="34">
        <f>IF(OO47&lt;&gt;"",HLOOKUP(COUNT($NE47:OO47)+1,$G$4:$EH$8,OP$14,0)*$D47,IF($C47=OP$17,$G$8*$D47,""))</f>
        <v>0</v>
      </c>
      <c r="OQ47" s="34">
        <f>IF(OP47&lt;&gt;"",HLOOKUP(COUNT($NE47:OP47)+1,$G$4:$EH$8,OQ$14,0)*$D47,IF($C47=OQ$17,$G$8*$D47,""))</f>
        <v>0</v>
      </c>
      <c r="OR47" s="34">
        <f>IF(OQ47&lt;&gt;"",HLOOKUP(COUNT($NE47:OQ47)+1,$G$4:$EH$8,OR$14,0)*$D47,IF($C47=OR$17,$G$8*$D47,""))</f>
        <v>0</v>
      </c>
      <c r="OS47" s="34">
        <f>IF(OR47&lt;&gt;"",HLOOKUP(COUNT($NE47:OR47)+1,$G$4:$EH$8,OS$14,0)*$D47,IF($C47=OS$17,$G$8*$D47,""))</f>
        <v>0</v>
      </c>
      <c r="OT47" s="34">
        <f>IF(OS47&lt;&gt;"",HLOOKUP(COUNT($NE47:OS47)+1,$G$4:$EH$8,OT$14,0)*$D47,IF($C47=OT$17,$G$8*$D47,""))</f>
        <v>0</v>
      </c>
      <c r="OU47" s="34">
        <f>IF(OT47&lt;&gt;"",HLOOKUP(COUNT($NE47:OT47)+1,$G$4:$EH$8,OU$14,0)*$D47,IF($C47=OU$17,$G$8*$D47,""))</f>
        <v>0</v>
      </c>
      <c r="OV47" s="34">
        <f>IF(OU47&lt;&gt;"",HLOOKUP(COUNT($NE47:OU47)+1,$G$4:$EH$8,OV$14,0)*$D47,IF($C47=OV$17,$G$8*$D47,""))</f>
        <v>0</v>
      </c>
      <c r="OW47" s="34">
        <f>IF(OV47&lt;&gt;"",HLOOKUP(COUNT($NE47:OV47)+1,$G$4:$EH$8,OW$14,0)*$D47,IF($C47=OW$17,$G$8*$D47,""))</f>
        <v>0</v>
      </c>
      <c r="OX47" s="34">
        <f>IF(OW47&lt;&gt;"",HLOOKUP(COUNT($NE47:OW47)+1,$G$4:$EH$8,OX$14,0)*$D47,IF($C47=OX$17,$G$8*$D47,""))</f>
        <v>0</v>
      </c>
      <c r="OY47" s="34">
        <f>IF(OX47&lt;&gt;"",HLOOKUP(COUNT($NE47:OX47)+1,$G$4:$EH$8,OY$14,0)*$D47,IF($C47=OY$17,$G$8*$D47,""))</f>
        <v>0</v>
      </c>
      <c r="OZ47" s="34">
        <f>IF(OY47&lt;&gt;"",HLOOKUP(COUNT($NE47:OY47)+1,$G$4:$EH$8,OZ$14,0)*$D47,IF($C47=OZ$17,$G$8*$D47,""))</f>
        <v>0</v>
      </c>
      <c r="PA47" s="34">
        <f>IF(OZ47&lt;&gt;"",HLOOKUP(COUNT($NE47:OZ47)+1,$G$4:$EH$8,PA$14,0)*$D47,IF($C47=PA$17,$G$8*$D47,""))</f>
        <v>0</v>
      </c>
      <c r="PB47" s="34">
        <f>IF(PA47&lt;&gt;"",HLOOKUP(COUNT($NE47:PA47)+1,$G$4:$EH$8,PB$14,0)*$D47,IF($C47=PB$17,$G$8*$D47,""))</f>
        <v>0</v>
      </c>
      <c r="PC47" s="34">
        <f>IF(PB47&lt;&gt;"",HLOOKUP(COUNT($NE47:PB47)+1,$G$4:$EH$8,PC$14,0)*$D47,IF($C47=PC$17,$G$8*$D47,""))</f>
        <v>0</v>
      </c>
      <c r="PD47" s="34">
        <f>IF(PC47&lt;&gt;"",HLOOKUP(COUNT($NE47:PC47)+1,$G$4:$EH$8,PD$14,0)*$D47,IF($C47=PD$17,$G$8*$D47,""))</f>
        <v>0</v>
      </c>
      <c r="PE47" s="34">
        <f>IF(PD47&lt;&gt;"",HLOOKUP(COUNT($NE47:PD47)+1,$G$4:$EH$8,PE$14,0)*$D47,IF($C47=PE$17,$G$8*$D47,""))</f>
        <v>0</v>
      </c>
      <c r="PF47" s="34">
        <f>IF(PE47&lt;&gt;"",HLOOKUP(COUNT($NE47:PE47)+1,$G$4:$EH$8,PF$14,0)*$D47,IF($C47=PF$17,$G$8*$D47,""))</f>
        <v>0</v>
      </c>
      <c r="PG47" s="34">
        <f>IF(PF47&lt;&gt;"",HLOOKUP(COUNT($NE47:PF47)+1,$G$4:$EH$8,PG$14,0)*$D47,IF($C47=PG$17,$G$8*$D47,""))</f>
        <v>0</v>
      </c>
      <c r="PH47" s="34">
        <f>IF(PG47&lt;&gt;"",HLOOKUP(COUNT($NE47:PG47)+1,$G$4:$EH$8,PH$14,0)*$D47,IF($C47=PH$17,$G$8*$D47,""))</f>
        <v>0</v>
      </c>
      <c r="PI47" s="34">
        <f>IF(PH47&lt;&gt;"",HLOOKUP(COUNT($NE47:PH47)+1,$G$4:$EH$8,PI$14,0)*$D47,IF($C47=PI$17,$G$8*$D47,""))</f>
        <v>0</v>
      </c>
      <c r="PJ47" s="34">
        <f>IF(PI47&lt;&gt;"",HLOOKUP(COUNT($NE47:PI47)+1,$G$4:$EH$8,PJ$14,0)*$D47,IF($C47=PJ$17,$G$8*$D47,""))</f>
        <v>0</v>
      </c>
      <c r="PK47" s="34">
        <f>IF(PJ47&lt;&gt;"",HLOOKUP(COUNT($NE47:PJ47)+1,$G$4:$EH$8,PK$14,0)*$D47,IF($C47=PK$17,$G$8*$D47,""))</f>
        <v>0</v>
      </c>
      <c r="PL47" s="34">
        <f>IF(PK47&lt;&gt;"",HLOOKUP(COUNT($NE47:PK47)+1,$G$4:$EH$8,PL$14,0)*$D47,IF($C47=PL$17,$G$8*$D47,""))</f>
        <v>0</v>
      </c>
      <c r="PM47" s="34">
        <f>IF(PL47&lt;&gt;"",HLOOKUP(COUNT($NE47:PL47)+1,$G$4:$EH$8,PM$14,0)*$D47,IF($C47=PM$17,$G$8*$D47,""))</f>
        <v>0</v>
      </c>
      <c r="PN47" s="34">
        <f>IF(PM47&lt;&gt;"",HLOOKUP(COUNT($NE47:PM47)+1,$G$4:$EH$8,PN$14,0)*$D47,IF($C47=PN$17,$G$8*$D47,""))</f>
        <v>0</v>
      </c>
      <c r="PO47" s="34">
        <f>IF(PN47&lt;&gt;"",HLOOKUP(COUNT($NE47:PN47)+1,$G$4:$EH$8,PO$14,0)*$D47,IF($C47=PO$17,$G$8*$D47,""))</f>
        <v>0</v>
      </c>
      <c r="PP47" s="34">
        <f>IF(PO47&lt;&gt;"",HLOOKUP(COUNT($NE47:PO47)+1,$G$4:$EH$8,PP$14,0)*$D47,IF($C47=PP$17,$G$8*$D47,""))</f>
        <v>0</v>
      </c>
      <c r="PQ47" s="34">
        <f>IF(PP47&lt;&gt;"",HLOOKUP(COUNT($NE47:PP47)+1,$G$4:$EH$8,PQ$14,0)*$D47,IF($C47=PQ$17,$G$8*$D47,""))</f>
        <v>0</v>
      </c>
      <c r="PR47" s="34">
        <f>IF(PQ47&lt;&gt;"",HLOOKUP(COUNT($NE47:PQ47)+1,$G$4:$EH$8,PR$14,0)*$D47,IF($C47=PR$17,$G$8*$D47,""))</f>
        <v>0</v>
      </c>
      <c r="PS47" s="34">
        <f>IF(PR47&lt;&gt;"",HLOOKUP(COUNT($NE47:PR47)+1,$G$4:$EH$8,PS$14,0)*$D47,IF($C47=PS$17,$G$8*$D47,""))</f>
        <v>0</v>
      </c>
      <c r="PT47" s="34">
        <f>IF(PS47&lt;&gt;"",HLOOKUP(COUNT($NE47:PS47)+1,$G$4:$EH$8,PT$14,0)*$D47,IF($C47=PT$17,$G$8*$D47,""))</f>
        <v>0</v>
      </c>
      <c r="PU47" s="34">
        <f>IF(PT47&lt;&gt;"",HLOOKUP(COUNT($NE47:PT47)+1,$G$4:$EH$8,PU$14,0)*$D47,IF($C47=PU$17,$G$8*$D47,""))</f>
        <v>0</v>
      </c>
      <c r="PV47" s="34">
        <f>IF(PU47&lt;&gt;"",HLOOKUP(COUNT($NE47:PU47)+1,$G$4:$EH$8,PV$14,0)*$D47,IF($C47=PV$17,$G$8*$D47,""))</f>
        <v>0</v>
      </c>
      <c r="PW47" s="34">
        <f>IF(PV47&lt;&gt;"",HLOOKUP(COUNT($NE47:PV47)+1,$G$4:$EH$8,PW$14,0)*$D47,IF($C47=PW$17,$G$8*$D47,""))</f>
        <v>0</v>
      </c>
      <c r="PX47" s="34">
        <f>IF(PW47&lt;&gt;"",HLOOKUP(COUNT($NE47:PW47)+1,$G$4:$EH$8,PX$14,0)*$D47,IF($C47=PX$17,$G$8*$D47,""))</f>
        <v>0</v>
      </c>
      <c r="PY47" s="34">
        <f>IF(PX47&lt;&gt;"",HLOOKUP(COUNT($NE47:PX47)+1,$G$4:$EH$8,PY$14,0)*$D47,IF($C47=PY$17,$G$8*$D47,""))</f>
        <v>0</v>
      </c>
      <c r="PZ47" s="34">
        <f>IF(PY47&lt;&gt;"",HLOOKUP(COUNT($NE47:PY47)+1,$G$4:$EH$8,PZ$14,0)*$D47,IF($C47=PZ$17,$G$8*$D47,""))</f>
        <v>0</v>
      </c>
      <c r="QA47" s="34">
        <f>IF(PZ47&lt;&gt;"",HLOOKUP(COUNT($NE47:PZ47)+1,$G$4:$EH$8,QA$14,0)*$D47,IF($C47=QA$17,$G$8*$D47,""))</f>
        <v>0</v>
      </c>
      <c r="QB47" s="34">
        <f>IF(QA47&lt;&gt;"",HLOOKUP(COUNT($NE47:QA47)+1,$G$4:$EH$8,QB$14,0)*$D47,IF($C47=QB$17,$G$8*$D47,""))</f>
        <v>0</v>
      </c>
      <c r="QC47" s="34">
        <f>IF(QB47&lt;&gt;"",HLOOKUP(COUNT($NE47:QB47)+1,$G$4:$EH$8,QC$14,0)*$D47,IF($C47=QC$17,$G$8*$D47,""))</f>
        <v>0</v>
      </c>
      <c r="QD47" s="34">
        <f>IF(QC47&lt;&gt;"",HLOOKUP(COUNT($NE47:QC47)+1,$G$4:$EH$8,QD$14,0)*$D47,IF($C47=QD$17,$G$8*$D47,""))</f>
        <v>0</v>
      </c>
      <c r="QE47" s="34">
        <f>IF(QD47&lt;&gt;"",HLOOKUP(COUNT($NE47:QD47)+1,$G$4:$EH$8,QE$14,0)*$D47,IF($C47=QE$17,$G$8*$D47,""))</f>
        <v>0</v>
      </c>
      <c r="QF47" s="34">
        <f>IF(QE47&lt;&gt;"",HLOOKUP(COUNT($NE47:QE47)+1,$G$4:$EH$8,QF$14,0)*$D47,IF($C47=QF$17,$G$8*$D47,""))</f>
        <v>0</v>
      </c>
      <c r="QG47" s="34">
        <f>IF(QF47&lt;&gt;"",HLOOKUP(COUNT($NE47:QF47)+1,$G$4:$EH$8,QG$14,0)*$D47,IF($C47=QG$17,$G$8*$D47,""))</f>
        <v>0</v>
      </c>
      <c r="QH47" s="34">
        <f>IF(QG47&lt;&gt;"",HLOOKUP(COUNT($NE47:QG47)+1,$G$4:$EH$8,QH$14,0)*$D47,IF($C47=QH$17,$G$8*$D47,""))</f>
        <v>0</v>
      </c>
      <c r="QI47" s="34">
        <f>IF(QH47&lt;&gt;"",HLOOKUP(COUNT($NE47:QH47)+1,$G$4:$EH$8,QI$14,0)*$D47,IF($C47=QI$17,$G$8*$D47,""))</f>
        <v>0</v>
      </c>
      <c r="QJ47" s="34">
        <f>IF(QI47&lt;&gt;"",HLOOKUP(COUNT($NE47:QI47)+1,$G$4:$EH$8,QJ$14,0)*$D47,IF($C47=QJ$17,$G$8*$D47,""))</f>
        <v>0</v>
      </c>
      <c r="QK47" s="34">
        <f>IF(QJ47&lt;&gt;"",HLOOKUP(COUNT($NE47:QJ47)+1,$G$4:$EH$8,QK$14,0)*$D47,IF($C47=QK$17,$G$8*$D47,""))</f>
        <v>0</v>
      </c>
      <c r="QL47" s="34">
        <f>IF(QK47&lt;&gt;"",HLOOKUP(COUNT($NE47:QK47)+1,$G$4:$EH$8,QL$14,0)*$D47,IF($C47=QL$17,$G$8*$D47,""))</f>
        <v>0</v>
      </c>
      <c r="QM47" s="34">
        <f>IF(QL47&lt;&gt;"",HLOOKUP(COUNT($NE47:QL47)+1,$G$4:$EH$8,QM$14,0)*$D47,IF($C47=QM$17,$G$8*$D47,""))</f>
        <v>0</v>
      </c>
      <c r="QN47" s="34">
        <f>IF(QM47&lt;&gt;"",HLOOKUP(COUNT($NE47:QM47)+1,$G$4:$EH$8,QN$14,0)*$D47,IF($C47=QN$17,$G$8*$D47,""))</f>
        <v>0</v>
      </c>
      <c r="QO47" s="34">
        <f>IF(QN47&lt;&gt;"",HLOOKUP(COUNT($NE47:QN47)+1,$G$4:$EH$8,QO$14,0)*$D47,IF($C47=QO$17,$G$8*$D47,""))</f>
        <v>0</v>
      </c>
      <c r="QP47" s="34">
        <f>IF(QO47&lt;&gt;"",HLOOKUP(COUNT($NE47:QO47)+1,$G$4:$EH$8,QP$14,0)*$D47,IF($C47=QP$17,$G$8*$D47,""))</f>
        <v>0</v>
      </c>
      <c r="QQ47" s="34">
        <f>IF(QP47&lt;&gt;"",HLOOKUP(COUNT($NE47:QP47)+1,$G$4:$EH$8,QQ$14,0)*$D47,IF($C47=QQ$17,$G$8*$D47,""))</f>
        <v>0</v>
      </c>
      <c r="QR47" s="34">
        <f>IF(QQ47&lt;&gt;"",HLOOKUP(COUNT($NE47:QQ47)+1,$G$4:$EH$8,QR$14,0)*$D47,IF($C47=QR$17,$G$8*$D47,""))</f>
        <v>0</v>
      </c>
      <c r="QS47" s="34">
        <f>IF(QR47&lt;&gt;"",HLOOKUP(COUNT($NE47:QR47)+1,$G$4:$EH$8,QS$14,0)*$D47,IF($C47=QS$17,$G$8*$D47,""))</f>
        <v>0</v>
      </c>
      <c r="QT47" s="34">
        <f>IF(QS47&lt;&gt;"",HLOOKUP(COUNT($NE47:QS47)+1,$G$4:$EH$8,QT$14,0)*$D47,IF($C47=QT$17,$G$8*$D47,""))</f>
        <v>0</v>
      </c>
      <c r="QU47" s="34">
        <f>IF(QT47&lt;&gt;"",HLOOKUP(COUNT($NE47:QT47)+1,$G$4:$EH$8,QU$14,0)*$D47,IF($C47=QU$17,$G$8*$D47,""))</f>
        <v>0</v>
      </c>
      <c r="QV47" s="34">
        <f>IF(QU47&lt;&gt;"",HLOOKUP(COUNT($NE47:QU47)+1,$G$4:$EH$8,QV$14,0)*$D47,IF($C47=QV$17,$G$8*$D47,""))</f>
        <v>0</v>
      </c>
      <c r="QW47" s="34">
        <f>IF(QV47&lt;&gt;"",HLOOKUP(COUNT($NE47:QV47)+1,$G$4:$EH$8,QW$14,0)*$D47,IF($C47=QW$17,$G$8*$D47,""))</f>
        <v>0</v>
      </c>
      <c r="QX47" s="34">
        <f>IF(QW47&lt;&gt;"",HLOOKUP(COUNT($NE47:QW47)+1,$G$4:$EH$8,QX$14,0)*$D47,IF($C47=QX$17,$G$8*$D47,""))</f>
        <v>0</v>
      </c>
      <c r="QY47" s="34">
        <f>IF(QX47&lt;&gt;"",HLOOKUP(COUNT($NE47:QX47)+1,$G$4:$EH$8,QY$14,0)*$D47,IF($C47=QY$17,$G$8*$D47,""))</f>
        <v>0</v>
      </c>
      <c r="QZ47" s="34">
        <f>IF(QY47&lt;&gt;"",HLOOKUP(COUNT($NE47:QY47)+1,$G$4:$EH$8,QZ$14,0)*$D47,IF($C47=QZ$17,$G$8*$D47,""))</f>
        <v>0</v>
      </c>
      <c r="RA47" s="34">
        <f>IF(QZ47&lt;&gt;"",HLOOKUP(COUNT($NE47:QZ47)+1,$G$4:$EH$8,RA$14,0)*$D47,IF($C47=RA$17,$G$8*$D47,""))</f>
        <v>0</v>
      </c>
      <c r="RB47" s="34">
        <f>IF(RA47&lt;&gt;"",HLOOKUP(COUNT($NE47:RA47)+1,$G$4:$EH$8,RB$14,0)*$D47,IF($C47=RB$17,$G$8*$D47,""))</f>
        <v>0</v>
      </c>
      <c r="RC47" s="34">
        <f>IF(RB47&lt;&gt;"",HLOOKUP(COUNT($NE47:RB47)+1,$G$4:$EH$8,RC$14,0)*$D47,IF($C47=RC$17,$G$8*$D47,""))</f>
        <v>0</v>
      </c>
      <c r="RD47" s="34">
        <f>IF(RC47&lt;&gt;"",HLOOKUP(COUNT($NE47:RC47)+1,$G$4:$EH$8,RD$14,0)*$D47,IF($C47=RD$17,$G$8*$D47,""))</f>
        <v>0</v>
      </c>
      <c r="RE47" s="34">
        <f>IF(RD47&lt;&gt;"",HLOOKUP(COUNT($NE47:RD47)+1,$G$4:$EH$8,RE$14,0)*$D47,IF($C47=RE$17,$G$8*$D47,""))</f>
        <v>0</v>
      </c>
      <c r="RF47" s="34">
        <f>IF(RE47&lt;&gt;"",HLOOKUP(COUNT($NE47:RE47)+1,$G$4:$EH$8,RF$14,0)*$D47,IF($C47=RF$17,$G$8*$D47,""))</f>
        <v>0</v>
      </c>
      <c r="RG47" s="34">
        <f>IF(RF47&lt;&gt;"",HLOOKUP(COUNT($NE47:RF47)+1,$G$4:$EH$8,RG$14,0)*$D47,IF($C47=RG$17,$G$8*$D47,""))</f>
        <v>0</v>
      </c>
      <c r="RH47" s="34">
        <f>IF(RG47&lt;&gt;"",HLOOKUP(COUNT($NE47:RG47)+1,$G$4:$EH$8,RH$14,0)*$D47,IF($C47=RH$17,$G$8*$D47,""))</f>
        <v>0</v>
      </c>
      <c r="RI47" s="34">
        <f>IF(RH47&lt;&gt;"",HLOOKUP(COUNT($NE47:RH47)+1,$G$4:$EH$8,RI$14,0)*$D47,IF($C47=RI$17,$G$8*$D47,""))</f>
        <v>0</v>
      </c>
      <c r="RJ47" s="34">
        <f>IF(RI47&lt;&gt;"",HLOOKUP(COUNT($NE47:RI47)+1,$G$4:$EH$8,RJ$14,0)*$D47,IF($C47=RJ$17,$G$8*$D47,""))</f>
        <v>0</v>
      </c>
      <c r="RK47" s="34">
        <f>IF(RJ47&lt;&gt;"",HLOOKUP(COUNT($NE47:RJ47)+1,$G$4:$EH$8,RK$14,0)*$D47,IF($C47=RK$17,$G$8*$D47,""))</f>
        <v>0</v>
      </c>
      <c r="RL47" s="34">
        <f>IF(RK47&lt;&gt;"",HLOOKUP(COUNT($NE47:RK47)+1,$G$4:$EH$8,RL$14,0)*$D47,IF($C47=RL$17,$G$8*$D47,""))</f>
        <v>0</v>
      </c>
      <c r="RM47" s="34">
        <f>IF(RL47&lt;&gt;"",HLOOKUP(COUNT($NE47:RL47)+1,$G$4:$EH$8,RM$14,0)*$D47,IF($C47=RM$17,$G$8*$D47,""))</f>
        <v>0</v>
      </c>
      <c r="RN47" s="34">
        <f>IF(RM47&lt;&gt;"",HLOOKUP(COUNT($NE47:RM47)+1,$G$4:$EH$8,RN$14,0)*$D47,IF($C47=RN$17,$G$8*$D47,""))</f>
        <v>0</v>
      </c>
      <c r="RO47" s="34">
        <f>IF(RN47&lt;&gt;"",HLOOKUP(COUNT($NE47:RN47)+1,$G$4:$EH$8,RO$14,0)*$D47,IF($C47=RO$17,$G$8*$D47,""))</f>
        <v>0</v>
      </c>
      <c r="RP47" s="34">
        <f>IF(RO47&lt;&gt;"",HLOOKUP(COUNT($NE47:RO47)+1,$G$4:$EH$8,RP$14,0)*$D47,IF($C47=RP$17,$G$8*$D47,""))</f>
        <v>0</v>
      </c>
      <c r="RQ47" s="34">
        <f>IF(RP47&lt;&gt;"",HLOOKUP(COUNT($NE47:RP47)+1,$G$4:$EH$8,RQ$14,0)*$D47,IF($C47=RQ$17,$G$8*$D47,""))</f>
        <v>0</v>
      </c>
      <c r="RR47" s="34">
        <f>IF(RQ47&lt;&gt;"",HLOOKUP(COUNT($NE47:RQ47)+1,$G$4:$EH$8,RR$14,0)*$D47,IF($C47=RR$17,$G$8*$D47,""))</f>
        <v>0</v>
      </c>
      <c r="RS47" s="34">
        <f>IF(RR47&lt;&gt;"",HLOOKUP(COUNT($NE47:RR47)+1,$G$4:$EH$8,RS$14,0)*$D47,IF($C47=RS$17,$G$8*$D47,""))</f>
        <v>0</v>
      </c>
      <c r="RT47" s="34">
        <f>IF(RS47&lt;&gt;"",HLOOKUP(COUNT($NE47:RS47)+1,$G$4:$EH$8,RT$14,0)*$D47,IF($C47=RT$17,$G$8*$D47,""))</f>
        <v>0</v>
      </c>
      <c r="RU47" s="34">
        <f>IF(RT47&lt;&gt;"",HLOOKUP(COUNT($NE47:RT47)+1,$G$4:$EH$8,RU$14,0)*$D47,IF($C47=RU$17,$G$8*$D47,""))</f>
        <v>0</v>
      </c>
      <c r="RW47" s="34" t="str">
        <f>IF(RV47&lt;&gt;"",HLOOKUP(COUNT($RV47:RV47)+1,$G$4:$EH$9,RW$14,0)*$D47,IF($C47=RW$17,$G$9*$D47,""))</f>
        <v/>
      </c>
      <c r="RX47" s="34" t="str">
        <f>IF(RW47&lt;&gt;"",HLOOKUP(COUNT($RV47:RW47)+1,$G$4:$EH$9,RX$14,0)*$D47,IF($C47=RX$17,$G$9*$D47,""))</f>
        <v/>
      </c>
      <c r="RY47" s="34" t="str">
        <f>IF(RX47&lt;&gt;"",HLOOKUP(COUNT($RV47:RX47)+1,$G$4:$EH$9,RY$14,0)*$D47,IF($C47=RY$17,$G$9*$D47,""))</f>
        <v/>
      </c>
      <c r="RZ47" s="34" t="str">
        <f>IF(RY47&lt;&gt;"",HLOOKUP(COUNT($RV47:RY47)+1,$G$4:$EH$9,RZ$14,0)*$D47,IF($C47=RZ$17,$G$9*$D47,""))</f>
        <v/>
      </c>
      <c r="SA47" s="34" t="str">
        <f>IF(RZ47&lt;&gt;"",HLOOKUP(COUNT($RV47:RZ47)+1,$G$4:$EH$9,SA$14,0)*$D47,IF($C47=SA$17,$G$9*$D47,""))</f>
        <v/>
      </c>
      <c r="SB47" s="34" t="str">
        <f>IF(SA47&lt;&gt;"",HLOOKUP(COUNT($RV47:SA47)+1,$G$4:$EH$9,SB$14,0)*$D47,IF($C47=SB$17,$G$9*$D47,""))</f>
        <v/>
      </c>
      <c r="SC47" s="34" t="str">
        <f>IF(SB47&lt;&gt;"",HLOOKUP(COUNT($RV47:SB47)+1,$G$4:$EH$9,SC$14,0)*$D47,IF($C47=SC$17,$G$9*$D47,""))</f>
        <v/>
      </c>
      <c r="SD47" s="34" t="str">
        <f>IF(SC47&lt;&gt;"",HLOOKUP(COUNT($RV47:SC47)+1,$G$4:$EH$9,SD$14,0)*$D47,IF($C47=SD$17,$G$9*$D47,""))</f>
        <v/>
      </c>
      <c r="SE47" s="34" t="str">
        <f>IF(SD47&lt;&gt;"",HLOOKUP(COUNT($RV47:SD47)+1,$G$4:$EH$9,SE$14,0)*$D47,IF($C47=SE$17,$G$9*$D47,""))</f>
        <v/>
      </c>
      <c r="SF47" s="34" t="str">
        <f>IF(SE47&lt;&gt;"",HLOOKUP(COUNT($RV47:SE47)+1,$G$4:$EH$9,SF$14,0)*$D47,IF($C47=SF$17,$G$9*$D47,""))</f>
        <v/>
      </c>
      <c r="SG47" s="34" t="str">
        <f>IF(SF47&lt;&gt;"",HLOOKUP(COUNT($RV47:SF47)+1,$G$4:$EH$9,SG$14,0)*$D47,IF($C47=SG$17,$G$9*$D47,""))</f>
        <v/>
      </c>
      <c r="SH47" s="34" t="str">
        <f>IF(SG47&lt;&gt;"",HLOOKUP(COUNT($RV47:SG47)+1,$G$4:$EH$9,SH$14,0)*$D47,IF($C47=SH$17,$G$9*$D47,""))</f>
        <v/>
      </c>
      <c r="SI47" s="34" t="str">
        <f>IF(SH47&lt;&gt;"",HLOOKUP(COUNT($RV47:SH47)+1,$G$4:$EH$9,SI$14,0)*$D47,IF($C47=SI$17,$G$9*$D47,""))</f>
        <v/>
      </c>
      <c r="SJ47" s="34" t="str">
        <f>IF(SI47&lt;&gt;"",HLOOKUP(COUNT($RV47:SI47)+1,$G$4:$EH$9,SJ$14,0)*$D47,IF($C47=SJ$17,$G$9*$D47,""))</f>
        <v/>
      </c>
      <c r="SK47" s="34" t="str">
        <f>IF(SJ47&lt;&gt;"",HLOOKUP(COUNT($RV47:SJ47)+1,$G$4:$EH$9,SK$14,0)*$D47,IF($C47=SK$17,$G$9*$D47,""))</f>
        <v/>
      </c>
      <c r="SL47" s="34" t="str">
        <f>IF(SK47&lt;&gt;"",HLOOKUP(COUNT($RV47:SK47)+1,$G$4:$EH$9,SL$14,0)*$D47,IF($C47=SL$17,$G$9*$D47,""))</f>
        <v/>
      </c>
      <c r="SM47" s="34" t="str">
        <f>IF(SL47&lt;&gt;"",HLOOKUP(COUNT($RV47:SL47)+1,$G$4:$EH$9,SM$14,0)*$D47,IF($C47=SM$17,$G$9*$D47,""))</f>
        <v/>
      </c>
      <c r="SN47" s="34" t="str">
        <f>IF(SM47&lt;&gt;"",HLOOKUP(COUNT($RV47:SM47)+1,$G$4:$EH$9,SN$14,0)*$D47,IF($C47=SN$17,$G$9*$D47,""))</f>
        <v/>
      </c>
      <c r="SO47" s="34" t="str">
        <f>IF(SN47&lt;&gt;"",HLOOKUP(COUNT($RV47:SN47)+1,$G$4:$EH$9,SO$14,0)*$D47,IF($C47=SO$17,$G$9*$D47,""))</f>
        <v/>
      </c>
      <c r="SP47" s="34" t="str">
        <f>IF(SO47&lt;&gt;"",HLOOKUP(COUNT($RV47:SO47)+1,$G$4:$EH$9,SP$14,0)*$D47,IF($C47=SP$17,$G$9*$D47,""))</f>
        <v/>
      </c>
      <c r="SQ47" s="34" t="str">
        <f>IF(SP47&lt;&gt;"",HLOOKUP(COUNT($RV47:SP47)+1,$G$4:$EH$9,SQ$14,0)*$D47,IF($C47=SQ$17,$G$9*$D47,""))</f>
        <v/>
      </c>
      <c r="SR47" s="34" t="str">
        <f>IF(SQ47&lt;&gt;"",HLOOKUP(COUNT($RV47:SQ47)+1,$G$4:$EH$9,SR$14,0)*$D47,IF($C47=SR$17,$G$9*$D47,""))</f>
        <v/>
      </c>
      <c r="SS47" s="34" t="str">
        <f>IF(SR47&lt;&gt;"",HLOOKUP(COUNT($RV47:SR47)+1,$G$4:$EH$9,SS$14,0)*$D47,IF($C47=SS$17,$G$9*$D47,""))</f>
        <v/>
      </c>
      <c r="ST47" s="34" t="str">
        <f>IF(SS47&lt;&gt;"",HLOOKUP(COUNT($RV47:SS47)+1,$G$4:$EH$9,ST$14,0)*$D47,IF($C47=ST$17,$G$9*$D47,""))</f>
        <v/>
      </c>
      <c r="SU47" s="34" t="str">
        <f>IF(ST47&lt;&gt;"",HLOOKUP(COUNT($RV47:ST47)+1,$G$4:$EH$9,SU$14,0)*$D47,IF($C47=SU$17,$G$9*$D47,""))</f>
        <v/>
      </c>
      <c r="SV47" s="34" t="str">
        <f>IF(SU47&lt;&gt;"",HLOOKUP(COUNT($RV47:SU47)+1,$G$4:$EH$9,SV$14,0)*$D47,IF($C47=SV$17,$G$9*$D47,""))</f>
        <v/>
      </c>
      <c r="SW47" s="34" t="str">
        <f>IF(SV47&lt;&gt;"",HLOOKUP(COUNT($RV47:SV47)+1,$G$4:$EH$9,SW$14,0)*$D47,IF($C47=SW$17,$G$9*$D47,""))</f>
        <v/>
      </c>
      <c r="SX47" s="34" t="str">
        <f>IF(SW47&lt;&gt;"",HLOOKUP(COUNT($RV47:SW47)+1,$G$4:$EH$9,SX$14,0)*$D47,IF($C47=SX$17,$G$9*$D47,""))</f>
        <v/>
      </c>
      <c r="SY47" s="34">
        <f>IF(SX47&lt;&gt;"",HLOOKUP(COUNT($RV47:SX47)+1,$G$4:$EH$9,SY$14,0)*$D47,IF($C47=SY$17,$G$9*$D47,""))</f>
        <v>8700</v>
      </c>
      <c r="SZ47" s="34">
        <f>IF(SY47&lt;&gt;"",HLOOKUP(COUNT($RV47:SY47)+1,$G$4:$EH$9,SZ$14,0)*$D47,IF($C47=SZ$17,$G$9*$D47,""))</f>
        <v>0</v>
      </c>
      <c r="TA47" s="34">
        <f>IF(SZ47&lt;&gt;"",HLOOKUP(COUNT($RV47:SZ47)+1,$G$4:$EH$9,TA$14,0)*$D47,IF($C47=TA$17,$G$9*$D47,""))</f>
        <v>0</v>
      </c>
      <c r="TB47" s="34">
        <f>IF(TA47&lt;&gt;"",HLOOKUP(COUNT($RV47:TA47)+1,$G$4:$EH$9,TB$14,0)*$D47,IF($C47=TB$17,$G$9*$D47,""))</f>
        <v>0</v>
      </c>
      <c r="TC47" s="34">
        <f>IF(TB47&lt;&gt;"",HLOOKUP(COUNT($RV47:TB47)+1,$G$4:$EH$9,TC$14,0)*$D47,IF($C47=TC$17,$G$9*$D47,""))</f>
        <v>0</v>
      </c>
      <c r="TD47" s="34">
        <f>IF(TC47&lt;&gt;"",HLOOKUP(COUNT($RV47:TC47)+1,$G$4:$EH$9,TD$14,0)*$D47,IF($C47=TD$17,$G$9*$D47,""))</f>
        <v>0</v>
      </c>
      <c r="TE47" s="34">
        <f>IF(TD47&lt;&gt;"",HLOOKUP(COUNT($RV47:TD47)+1,$G$4:$EH$9,TE$14,0)*$D47,IF($C47=TE$17,$G$9*$D47,""))</f>
        <v>0</v>
      </c>
      <c r="TF47" s="34">
        <f>IF(TE47&lt;&gt;"",HLOOKUP(COUNT($RV47:TE47)+1,$G$4:$EH$9,TF$14,0)*$D47,IF($C47=TF$17,$G$9*$D47,""))</f>
        <v>0</v>
      </c>
      <c r="TG47" s="34">
        <f>IF(TF47&lt;&gt;"",HLOOKUP(COUNT($RV47:TF47)+1,$G$4:$EH$9,TG$14,0)*$D47,IF($C47=TG$17,$G$9*$D47,""))</f>
        <v>0</v>
      </c>
      <c r="TH47" s="34">
        <f>IF(TG47&lt;&gt;"",HLOOKUP(COUNT($RV47:TG47)+1,$G$4:$EH$9,TH$14,0)*$D47,IF($C47=TH$17,$G$9*$D47,""))</f>
        <v>0</v>
      </c>
      <c r="TI47" s="34">
        <f>IF(TH47&lt;&gt;"",HLOOKUP(COUNT($RV47:TH47)+1,$G$4:$EH$9,TI$14,0)*$D47,IF($C47=TI$17,$G$9*$D47,""))</f>
        <v>0</v>
      </c>
      <c r="TJ47" s="34">
        <f>IF(TI47&lt;&gt;"",HLOOKUP(COUNT($RV47:TI47)+1,$G$4:$EH$9,TJ$14,0)*$D47,IF($C47=TJ$17,$G$9*$D47,""))</f>
        <v>0</v>
      </c>
      <c r="TK47" s="34">
        <f>IF(TJ47&lt;&gt;"",HLOOKUP(COUNT($RV47:TJ47)+1,$G$4:$EH$9,TK$14,0)*$D47,IF($C47=TK$17,$G$9*$D47,""))</f>
        <v>0</v>
      </c>
      <c r="TL47" s="34">
        <f>IF(TK47&lt;&gt;"",HLOOKUP(COUNT($RV47:TK47)+1,$G$4:$EH$9,TL$14,0)*$D47,IF($C47=TL$17,$G$9*$D47,""))</f>
        <v>0</v>
      </c>
      <c r="TM47" s="34">
        <f>IF(TL47&lt;&gt;"",HLOOKUP(COUNT($RV47:TL47)+1,$G$4:$EH$9,TM$14,0)*$D47,IF($C47=TM$17,$G$9*$D47,""))</f>
        <v>0</v>
      </c>
      <c r="TN47" s="34">
        <f>IF(TM47&lt;&gt;"",HLOOKUP(COUNT($RV47:TM47)+1,$G$4:$EH$9,TN$14,0)*$D47,IF($C47=TN$17,$G$9*$D47,""))</f>
        <v>0</v>
      </c>
      <c r="TO47" s="34">
        <f>IF(TN47&lt;&gt;"",HLOOKUP(COUNT($RV47:TN47)+1,$G$4:$EH$9,TO$14,0)*$D47,IF($C47=TO$17,$G$9*$D47,""))</f>
        <v>0</v>
      </c>
      <c r="TP47" s="34">
        <f>IF(TO47&lt;&gt;"",HLOOKUP(COUNT($RV47:TO47)+1,$G$4:$EH$9,TP$14,0)*$D47,IF($C47=TP$17,$G$9*$D47,""))</f>
        <v>0</v>
      </c>
      <c r="TQ47" s="34">
        <f>IF(TP47&lt;&gt;"",HLOOKUP(COUNT($RV47:TP47)+1,$G$4:$EH$9,TQ$14,0)*$D47,IF($C47=TQ$17,$G$9*$D47,""))</f>
        <v>0</v>
      </c>
      <c r="TR47" s="34">
        <f>IF(TQ47&lt;&gt;"",HLOOKUP(COUNT($RV47:TQ47)+1,$G$4:$EH$9,TR$14,0)*$D47,IF($C47=TR$17,$G$9*$D47,""))</f>
        <v>0</v>
      </c>
      <c r="TS47" s="34">
        <f>IF(TR47&lt;&gt;"",HLOOKUP(COUNT($RV47:TR47)+1,$G$4:$EH$9,TS$14,0)*$D47,IF($C47=TS$17,$G$9*$D47,""))</f>
        <v>0</v>
      </c>
      <c r="TT47" s="34">
        <f>IF(TS47&lt;&gt;"",HLOOKUP(COUNT($RV47:TS47)+1,$G$4:$EH$9,TT$14,0)*$D47,IF($C47=TT$17,$G$9*$D47,""))</f>
        <v>0</v>
      </c>
      <c r="TU47" s="34">
        <f>IF(TT47&lt;&gt;"",HLOOKUP(COUNT($RV47:TT47)+1,$G$4:$EH$9,TU$14,0)*$D47,IF($C47=TU$17,$G$9*$D47,""))</f>
        <v>0</v>
      </c>
      <c r="TV47" s="34">
        <f>IF(TU47&lt;&gt;"",HLOOKUP(COUNT($RV47:TU47)+1,$G$4:$EH$9,TV$14,0)*$D47,IF($C47=TV$17,$G$9*$D47,""))</f>
        <v>0</v>
      </c>
      <c r="TW47" s="34">
        <f>IF(TV47&lt;&gt;"",HLOOKUP(COUNT($RV47:TV47)+1,$G$4:$EH$9,TW$14,0)*$D47,IF($C47=TW$17,$G$9*$D47,""))</f>
        <v>0</v>
      </c>
      <c r="TX47" s="34">
        <f>IF(TW47&lt;&gt;"",HLOOKUP(COUNT($RV47:TW47)+1,$G$4:$EH$9,TX$14,0)*$D47,IF($C47=TX$17,$G$9*$D47,""))</f>
        <v>0</v>
      </c>
      <c r="TY47" s="34">
        <f>IF(TX47&lt;&gt;"",HLOOKUP(COUNT($RV47:TX47)+1,$G$4:$EH$9,TY$14,0)*$D47,IF($C47=TY$17,$G$9*$D47,""))</f>
        <v>0</v>
      </c>
      <c r="TZ47" s="34">
        <f>IF(TY47&lt;&gt;"",HLOOKUP(COUNT($RV47:TY47)+1,$G$4:$EH$9,TZ$14,0)*$D47,IF($C47=TZ$17,$G$9*$D47,""))</f>
        <v>0</v>
      </c>
      <c r="UA47" s="34">
        <f>IF(TZ47&lt;&gt;"",HLOOKUP(COUNT($RV47:TZ47)+1,$G$4:$EH$9,UA$14,0)*$D47,IF($C47=UA$17,$G$9*$D47,""))</f>
        <v>0</v>
      </c>
      <c r="UB47" s="34">
        <f>IF(UA47&lt;&gt;"",HLOOKUP(COUNT($RV47:UA47)+1,$G$4:$EH$9,UB$14,0)*$D47,IF($C47=UB$17,$G$9*$D47,""))</f>
        <v>0</v>
      </c>
      <c r="UC47" s="34">
        <f>IF(UB47&lt;&gt;"",HLOOKUP(COUNT($RV47:UB47)+1,$G$4:$EH$9,UC$14,0)*$D47,IF($C47=UC$17,$G$9*$D47,""))</f>
        <v>0</v>
      </c>
      <c r="UD47" s="34">
        <f>IF(UC47&lt;&gt;"",HLOOKUP(COUNT($RV47:UC47)+1,$G$4:$EH$9,UD$14,0)*$D47,IF($C47=UD$17,$G$9*$D47,""))</f>
        <v>0</v>
      </c>
      <c r="UE47" s="34">
        <f>IF(UD47&lt;&gt;"",HLOOKUP(COUNT($RV47:UD47)+1,$G$4:$EH$9,UE$14,0)*$D47,IF($C47=UE$17,$G$9*$D47,""))</f>
        <v>0</v>
      </c>
      <c r="UF47" s="34">
        <f>IF(UE47&lt;&gt;"",HLOOKUP(COUNT($RV47:UE47)+1,$G$4:$EH$9,UF$14,0)*$D47,IF($C47=UF$17,$G$9*$D47,""))</f>
        <v>0</v>
      </c>
      <c r="UG47" s="34">
        <f>IF(UF47&lt;&gt;"",HLOOKUP(COUNT($RV47:UF47)+1,$G$4:$EH$9,UG$14,0)*$D47,IF($C47=UG$17,$G$9*$D47,""))</f>
        <v>0</v>
      </c>
      <c r="UH47" s="34">
        <f>IF(UG47&lt;&gt;"",HLOOKUP(COUNT($RV47:UG47)+1,$G$4:$EH$9,UH$14,0)*$D47,IF($C47=UH$17,$G$9*$D47,""))</f>
        <v>0</v>
      </c>
      <c r="UI47" s="34">
        <f>IF(UH47&lt;&gt;"",HLOOKUP(COUNT($RV47:UH47)+1,$G$4:$EH$9,UI$14,0)*$D47,IF($C47=UI$17,$G$9*$D47,""))</f>
        <v>0</v>
      </c>
      <c r="UJ47" s="34">
        <f>IF(UI47&lt;&gt;"",HLOOKUP(COUNT($RV47:UI47)+1,$G$4:$EH$9,UJ$14,0)*$D47,IF($C47=UJ$17,$G$9*$D47,""))</f>
        <v>0</v>
      </c>
      <c r="UK47" s="34">
        <f>IF(UJ47&lt;&gt;"",HLOOKUP(COUNT($RV47:UJ47)+1,$G$4:$EH$9,UK$14,0)*$D47,IF($C47=UK$17,$G$9*$D47,""))</f>
        <v>0</v>
      </c>
      <c r="UL47" s="34">
        <f>IF(UK47&lt;&gt;"",HLOOKUP(COUNT($RV47:UK47)+1,$G$4:$EH$9,UL$14,0)*$D47,IF($C47=UL$17,$G$9*$D47,""))</f>
        <v>0</v>
      </c>
      <c r="UM47" s="34">
        <f>IF(UL47&lt;&gt;"",HLOOKUP(COUNT($RV47:UL47)+1,$G$4:$EH$9,UM$14,0)*$D47,IF($C47=UM$17,$G$9*$D47,""))</f>
        <v>0</v>
      </c>
      <c r="UN47" s="34">
        <f>IF(UM47&lt;&gt;"",HLOOKUP(COUNT($RV47:UM47)+1,$G$4:$EH$9,UN$14,0)*$D47,IF($C47=UN$17,$G$9*$D47,""))</f>
        <v>0</v>
      </c>
      <c r="UO47" s="34">
        <f>IF(UN47&lt;&gt;"",HLOOKUP(COUNT($RV47:UN47)+1,$G$4:$EH$9,UO$14,0)*$D47,IF($C47=UO$17,$G$9*$D47,""))</f>
        <v>0</v>
      </c>
      <c r="UP47" s="34">
        <f>IF(UO47&lt;&gt;"",HLOOKUP(COUNT($RV47:UO47)+1,$G$4:$EH$9,UP$14,0)*$D47,IF($C47=UP$17,$G$9*$D47,""))</f>
        <v>0</v>
      </c>
      <c r="UQ47" s="34">
        <f>IF(UP47&lt;&gt;"",HLOOKUP(COUNT($RV47:UP47)+1,$G$4:$EH$9,UQ$14,0)*$D47,IF($C47=UQ$17,$G$9*$D47,""))</f>
        <v>0</v>
      </c>
      <c r="UR47" s="34">
        <f>IF(UQ47&lt;&gt;"",HLOOKUP(COUNT($RV47:UQ47)+1,$G$4:$EH$9,UR$14,0)*$D47,IF($C47=UR$17,$G$9*$D47,""))</f>
        <v>0</v>
      </c>
      <c r="US47" s="34">
        <f>IF(UR47&lt;&gt;"",HLOOKUP(COUNT($RV47:UR47)+1,$G$4:$EH$9,US$14,0)*$D47,IF($C47=US$17,$G$9*$D47,""))</f>
        <v>0</v>
      </c>
      <c r="UT47" s="34">
        <f>IF(US47&lt;&gt;"",HLOOKUP(COUNT($RV47:US47)+1,$G$4:$EH$9,UT$14,0)*$D47,IF($C47=UT$17,$G$9*$D47,""))</f>
        <v>0</v>
      </c>
      <c r="UU47" s="34">
        <f>IF(UT47&lt;&gt;"",HLOOKUP(COUNT($RV47:UT47)+1,$G$4:$EH$9,UU$14,0)*$D47,IF($C47=UU$17,$G$9*$D47,""))</f>
        <v>0</v>
      </c>
      <c r="UV47" s="34">
        <f>IF(UU47&lt;&gt;"",HLOOKUP(COUNT($RV47:UU47)+1,$G$4:$EH$9,UV$14,0)*$D47,IF($C47=UV$17,$G$9*$D47,""))</f>
        <v>0</v>
      </c>
      <c r="UW47" s="34">
        <f>IF(UV47&lt;&gt;"",HLOOKUP(COUNT($RV47:UV47)+1,$G$4:$EH$9,UW$14,0)*$D47,IF($C47=UW$17,$G$9*$D47,""))</f>
        <v>0</v>
      </c>
      <c r="UX47" s="34">
        <f>IF(UW47&lt;&gt;"",HLOOKUP(COUNT($RV47:UW47)+1,$G$4:$EH$9,UX$14,0)*$D47,IF($C47=UX$17,$G$9*$D47,""))</f>
        <v>0</v>
      </c>
      <c r="UY47" s="34">
        <f>IF(UX47&lt;&gt;"",HLOOKUP(COUNT($RV47:UX47)+1,$G$4:$EH$9,UY$14,0)*$D47,IF($C47=UY$17,$G$9*$D47,""))</f>
        <v>0</v>
      </c>
      <c r="UZ47" s="34">
        <f>IF(UY47&lt;&gt;"",HLOOKUP(COUNT($RV47:UY47)+1,$G$4:$EH$9,UZ$14,0)*$D47,IF($C47=UZ$17,$G$9*$D47,""))</f>
        <v>0</v>
      </c>
      <c r="VA47" s="34">
        <f>IF(UZ47&lt;&gt;"",HLOOKUP(COUNT($RV47:UZ47)+1,$G$4:$EH$9,VA$14,0)*$D47,IF($C47=VA$17,$G$9*$D47,""))</f>
        <v>0</v>
      </c>
      <c r="VB47" s="34">
        <f>IF(VA47&lt;&gt;"",HLOOKUP(COUNT($RV47:VA47)+1,$G$4:$EH$9,VB$14,0)*$D47,IF($C47=VB$17,$G$9*$D47,""))</f>
        <v>0</v>
      </c>
      <c r="VC47" s="34">
        <f>IF(VB47&lt;&gt;"",HLOOKUP(COUNT($RV47:VB47)+1,$G$4:$EH$9,VC$14,0)*$D47,IF($C47=VC$17,$G$9*$D47,""))</f>
        <v>0</v>
      </c>
      <c r="VD47" s="34">
        <f>IF(VC47&lt;&gt;"",HLOOKUP(COUNT($RV47:VC47)+1,$G$4:$EH$9,VD$14,0)*$D47,IF($C47=VD$17,$G$9*$D47,""))</f>
        <v>0</v>
      </c>
      <c r="VE47" s="34">
        <f>IF(VD47&lt;&gt;"",HLOOKUP(COUNT($RV47:VD47)+1,$G$4:$EH$9,VE$14,0)*$D47,IF($C47=VE$17,$G$9*$D47,""))</f>
        <v>0</v>
      </c>
      <c r="VF47" s="34">
        <f>IF(VE47&lt;&gt;"",HLOOKUP(COUNT($RV47:VE47)+1,$G$4:$EH$9,VF$14,0)*$D47,IF($C47=VF$17,$G$9*$D47,""))</f>
        <v>0</v>
      </c>
      <c r="VG47" s="34">
        <f>IF(VF47&lt;&gt;"",HLOOKUP(COUNT($RV47:VF47)+1,$G$4:$EH$9,VG$14,0)*$D47,IF($C47=VG$17,$G$9*$D47,""))</f>
        <v>0</v>
      </c>
      <c r="VH47" s="34">
        <f>IF(VG47&lt;&gt;"",HLOOKUP(COUNT($RV47:VG47)+1,$G$4:$EH$9,VH$14,0)*$D47,IF($C47=VH$17,$G$9*$D47,""))</f>
        <v>0</v>
      </c>
      <c r="VI47" s="34">
        <f>IF(VH47&lt;&gt;"",HLOOKUP(COUNT($RV47:VH47)+1,$G$4:$EH$9,VI$14,0)*$D47,IF($C47=VI$17,$G$9*$D47,""))</f>
        <v>0</v>
      </c>
      <c r="VJ47" s="34">
        <f>IF(VI47&lt;&gt;"",HLOOKUP(COUNT($RV47:VI47)+1,$G$4:$EH$9,VJ$14,0)*$D47,IF($C47=VJ$17,$G$9*$D47,""))</f>
        <v>0</v>
      </c>
      <c r="VK47" s="34">
        <f>IF(VJ47&lt;&gt;"",HLOOKUP(COUNT($RV47:VJ47)+1,$G$4:$EH$9,VK$14,0)*$D47,IF($C47=VK$17,$G$9*$D47,""))</f>
        <v>0</v>
      </c>
      <c r="VL47" s="34">
        <f>IF(VK47&lt;&gt;"",HLOOKUP(COUNT($RV47:VK47)+1,$G$4:$EH$9,VL$14,0)*$D47,IF($C47=VL$17,$G$9*$D47,""))</f>
        <v>0</v>
      </c>
      <c r="VM47" s="34">
        <f>IF(VL47&lt;&gt;"",HLOOKUP(COUNT($RV47:VL47)+1,$G$4:$EH$9,VM$14,0)*$D47,IF($C47=VM$17,$G$9*$D47,""))</f>
        <v>0</v>
      </c>
      <c r="VN47" s="34">
        <f>IF(VM47&lt;&gt;"",HLOOKUP(COUNT($RV47:VM47)+1,$G$4:$EH$9,VN$14,0)*$D47,IF($C47=VN$17,$G$9*$D47,""))</f>
        <v>0</v>
      </c>
      <c r="VO47" s="34">
        <f>IF(VN47&lt;&gt;"",HLOOKUP(COUNT($RV47:VN47)+1,$G$4:$EH$9,VO$14,0)*$D47,IF($C47=VO$17,$G$9*$D47,""))</f>
        <v>0</v>
      </c>
      <c r="VP47" s="34">
        <f>IF(VO47&lt;&gt;"",HLOOKUP(COUNT($RV47:VO47)+1,$G$4:$EH$9,VP$14,0)*$D47,IF($C47=VP$17,$G$9*$D47,""))</f>
        <v>0</v>
      </c>
      <c r="VQ47" s="34">
        <f>IF(VP47&lt;&gt;"",HLOOKUP(COUNT($RV47:VP47)+1,$G$4:$EH$9,VQ$14,0)*$D47,IF($C47=VQ$17,$G$9*$D47,""))</f>
        <v>0</v>
      </c>
      <c r="VR47" s="34">
        <f>IF(VQ47&lt;&gt;"",HLOOKUP(COUNT($RV47:VQ47)+1,$G$4:$EH$9,VR$14,0)*$D47,IF($C47=VR$17,$G$9*$D47,""))</f>
        <v>0</v>
      </c>
      <c r="VS47" s="34">
        <f>IF(VR47&lt;&gt;"",HLOOKUP(COUNT($RV47:VR47)+1,$G$4:$EH$9,VS$14,0)*$D47,IF($C47=VS$17,$G$9*$D47,""))</f>
        <v>0</v>
      </c>
      <c r="VT47" s="34">
        <f>IF(VS47&lt;&gt;"",HLOOKUP(COUNT($RV47:VS47)+1,$G$4:$EH$9,VT$14,0)*$D47,IF($C47=VT$17,$G$9*$D47,""))</f>
        <v>0</v>
      </c>
      <c r="VU47" s="34">
        <f>IF(VT47&lt;&gt;"",HLOOKUP(COUNT($RV47:VT47)+1,$G$4:$EH$9,VU$14,0)*$D47,IF($C47=VU$17,$G$9*$D47,""))</f>
        <v>0</v>
      </c>
      <c r="VV47" s="34">
        <f>IF(VU47&lt;&gt;"",HLOOKUP(COUNT($RV47:VU47)+1,$G$4:$EH$9,VV$14,0)*$D47,IF($C47=VV$17,$G$9*$D47,""))</f>
        <v>0</v>
      </c>
      <c r="VW47" s="34">
        <f>IF(VV47&lt;&gt;"",HLOOKUP(COUNT($RV47:VV47)+1,$G$4:$EH$9,VW$14,0)*$D47,IF($C47=VW$17,$G$9*$D47,""))</f>
        <v>0</v>
      </c>
      <c r="VX47" s="34">
        <f>IF(VW47&lt;&gt;"",HLOOKUP(COUNT($RV47:VW47)+1,$G$4:$EH$9,VX$14,0)*$D47,IF($C47=VX$17,$G$9*$D47,""))</f>
        <v>0</v>
      </c>
      <c r="VY47" s="34">
        <f>IF(VX47&lt;&gt;"",HLOOKUP(COUNT($RV47:VX47)+1,$G$4:$EH$9,VY$14,0)*$D47,IF($C47=VY$17,$G$9*$D47,""))</f>
        <v>0</v>
      </c>
      <c r="VZ47" s="34">
        <f>IF(VY47&lt;&gt;"",HLOOKUP(COUNT($RV47:VY47)+1,$G$4:$EH$9,VZ$14,0)*$D47,IF($C47=VZ$17,$G$9*$D47,""))</f>
        <v>0</v>
      </c>
      <c r="WA47" s="34">
        <f>IF(VZ47&lt;&gt;"",HLOOKUP(COUNT($RV47:VZ47)+1,$G$4:$EH$9,WA$14,0)*$D47,IF($C47=WA$17,$G$9*$D47,""))</f>
        <v>0</v>
      </c>
      <c r="WB47" s="34">
        <f>IF(WA47&lt;&gt;"",HLOOKUP(COUNT($RV47:WA47)+1,$G$4:$EH$9,WB$14,0)*$D47,IF($C47=WB$17,$G$9*$D47,""))</f>
        <v>0</v>
      </c>
      <c r="WC47" s="34">
        <f>IF(WB47&lt;&gt;"",HLOOKUP(COUNT($RV47:WB47)+1,$G$4:$EH$9,WC$14,0)*$D47,IF($C47=WC$17,$G$9*$D47,""))</f>
        <v>0</v>
      </c>
      <c r="WD47" s="34">
        <f>IF(WC47&lt;&gt;"",HLOOKUP(COUNT($RV47:WC47)+1,$G$4:$EH$9,WD$14,0)*$D47,IF($C47=WD$17,$G$9*$D47,""))</f>
        <v>0</v>
      </c>
      <c r="WE47" s="34">
        <f>IF(WD47&lt;&gt;"",HLOOKUP(COUNT($RV47:WD47)+1,$G$4:$EH$9,WE$14,0)*$D47,IF($C47=WE$17,$G$9*$D47,""))</f>
        <v>0</v>
      </c>
      <c r="WF47" s="34">
        <f>IF(WE47&lt;&gt;"",HLOOKUP(COUNT($RV47:WE47)+1,$G$4:$EH$9,WF$14,0)*$D47,IF($C47=WF$17,$G$9*$D47,""))</f>
        <v>0</v>
      </c>
      <c r="WG47" s="34">
        <f>IF(WF47&lt;&gt;"",HLOOKUP(COUNT($RV47:WF47)+1,$G$4:$EH$9,WG$14,0)*$D47,IF($C47=WG$17,$G$9*$D47,""))</f>
        <v>0</v>
      </c>
      <c r="WH47" s="34">
        <f>IF(WG47&lt;&gt;"",HLOOKUP(COUNT($RV47:WG47)+1,$G$4:$EH$9,WH$14,0)*$D47,IF($C47=WH$17,$G$9*$D47,""))</f>
        <v>0</v>
      </c>
      <c r="WI47" s="34">
        <f>IF(WH47&lt;&gt;"",HLOOKUP(COUNT($RV47:WH47)+1,$G$4:$EH$9,WI$14,0)*$D47,IF($C47=WI$17,$G$9*$D47,""))</f>
        <v>0</v>
      </c>
      <c r="WJ47" s="34">
        <f>IF(WI47&lt;&gt;"",HLOOKUP(COUNT($RV47:WI47)+1,$G$4:$EH$9,WJ$14,0)*$D47,IF($C47=WJ$17,$G$9*$D47,""))</f>
        <v>0</v>
      </c>
      <c r="WK47" s="34">
        <f>IF(WJ47&lt;&gt;"",HLOOKUP(COUNT($RV47:WJ47)+1,$G$4:$EH$9,WK$14,0)*$D47,IF($C47=WK$17,$G$9*$D47,""))</f>
        <v>0</v>
      </c>
      <c r="WL47" s="34">
        <f>IF(WK47&lt;&gt;"",HLOOKUP(COUNT($RV47:WK47)+1,$G$4:$EH$9,WL$14,0)*$D47,IF($C47=WL$17,$G$9*$D47,""))</f>
        <v>0</v>
      </c>
    </row>
    <row r="48" spans="1:610" ht="15" x14ac:dyDescent="0.2">
      <c r="A48" s="25">
        <f t="shared" si="910"/>
        <v>6</v>
      </c>
      <c r="B48" s="25" t="s">
        <v>81</v>
      </c>
      <c r="C48" s="62">
        <f t="shared" si="908"/>
        <v>30</v>
      </c>
      <c r="D48" s="30">
        <f>VLOOKUP(B48,Premissas!$R$8:$AD$18,(Histograma!A48+1),0)</f>
        <v>3</v>
      </c>
      <c r="G48" s="34" t="str">
        <f>IF(F48&lt;&gt;"",HLOOKUP(COUNT($F48:F48)+1,$G$4:$EH$8,G$14,0)*$D48,IF($C48=G$17,$G$5*$D48,""))</f>
        <v/>
      </c>
      <c r="H48" s="34" t="str">
        <f>IF(G48&lt;&gt;"",HLOOKUP(COUNT($F48:G48)+1,$G$4:$EH$8,H$14,0)*$D48,IF($C48=H$17,$G$5*$D48,""))</f>
        <v/>
      </c>
      <c r="I48" s="34" t="str">
        <f>IF(H48&lt;&gt;"",HLOOKUP(COUNT($F48:H48)+1,$G$4:$EH$8,I$14,0)*$D48,IF($C48=I$17,$G$5*$D48,""))</f>
        <v/>
      </c>
      <c r="J48" s="34" t="str">
        <f>IF(I48&lt;&gt;"",HLOOKUP(COUNT($F48:I48)+1,$G$4:$EH$8,J$14,0)*$D48,IF($C48=J$17,$G$5*$D48,""))</f>
        <v/>
      </c>
      <c r="K48" s="34" t="str">
        <f>IF(J48&lt;&gt;"",HLOOKUP(COUNT($F48:J48)+1,$G$4:$EH$8,K$14,0)*$D48,IF($C48=K$17,$G$5*$D48,""))</f>
        <v/>
      </c>
      <c r="L48" s="34" t="str">
        <f>IF(K48&lt;&gt;"",HLOOKUP(COUNT($F48:K48)+1,$G$4:$EH$8,L$14,0)*$D48,IF($C48=L$17,$G$5*$D48,""))</f>
        <v/>
      </c>
      <c r="M48" s="34" t="str">
        <f>IF(L48&lt;&gt;"",HLOOKUP(COUNT($F48:L48)+1,$G$4:$EH$8,M$14,0)*$D48,IF($C48=M$17,$G$5*$D48,""))</f>
        <v/>
      </c>
      <c r="N48" s="34" t="str">
        <f>IF(M48&lt;&gt;"",HLOOKUP(COUNT($F48:M48)+1,$G$4:$EH$8,N$14,0)*$D48,IF($C48=N$17,$G$5*$D48,""))</f>
        <v/>
      </c>
      <c r="O48" s="34" t="str">
        <f>IF(N48&lt;&gt;"",HLOOKUP(COUNT($F48:N48)+1,$G$4:$EH$8,O$14,0)*$D48,IF($C48=O$17,$G$5*$D48,""))</f>
        <v/>
      </c>
      <c r="P48" s="34" t="str">
        <f>IF(O48&lt;&gt;"",HLOOKUP(COUNT($F48:O48)+1,$G$4:$EH$8,P$14,0)*$D48,IF($C48=P$17,$G$5*$D48,""))</f>
        <v/>
      </c>
      <c r="Q48" s="34" t="str">
        <f>IF(P48&lt;&gt;"",HLOOKUP(COUNT($F48:P48)+1,$G$4:$EH$8,Q$14,0)*$D48,IF($C48=Q$17,$G$5*$D48,""))</f>
        <v/>
      </c>
      <c r="R48" s="34" t="str">
        <f>IF(Q48&lt;&gt;"",HLOOKUP(COUNT($F48:Q48)+1,$G$4:$EH$8,R$14,0)*$D48,IF($C48=R$17,$G$5*$D48,""))</f>
        <v/>
      </c>
      <c r="S48" s="34" t="str">
        <f>IF(R48&lt;&gt;"",HLOOKUP(COUNT($F48:R48)+1,$G$4:$EH$8,S$14,0)*$D48,IF($C48=S$17,$G$5*$D48,""))</f>
        <v/>
      </c>
      <c r="T48" s="34" t="str">
        <f>IF(S48&lt;&gt;"",HLOOKUP(COUNT($F48:S48)+1,$G$4:$EH$8,T$14,0)*$D48,IF($C48=T$17,$G$5*$D48,""))</f>
        <v/>
      </c>
      <c r="U48" s="34" t="str">
        <f>IF(T48&lt;&gt;"",HLOOKUP(COUNT($F48:T48)+1,$G$4:$EH$8,U$14,0)*$D48,IF($C48=U$17,$G$5*$D48,""))</f>
        <v/>
      </c>
      <c r="V48" s="34" t="str">
        <f>IF(U48&lt;&gt;"",HLOOKUP(COUNT($F48:U48)+1,$G$4:$EH$8,V$14,0)*$D48,IF($C48=V$17,$G$5*$D48,""))</f>
        <v/>
      </c>
      <c r="W48" s="34" t="str">
        <f>IF(V48&lt;&gt;"",HLOOKUP(COUNT($F48:V48)+1,$G$4:$EH$8,W$14,0)*$D48,IF($C48=W$17,$G$5*$D48,""))</f>
        <v/>
      </c>
      <c r="X48" s="34" t="str">
        <f>IF(W48&lt;&gt;"",HLOOKUP(COUNT($F48:W48)+1,$G$4:$EH$8,X$14,0)*$D48,IF($C48=X$17,$G$5*$D48,""))</f>
        <v/>
      </c>
      <c r="Y48" s="34" t="str">
        <f>IF(X48&lt;&gt;"",HLOOKUP(COUNT($F48:X48)+1,$G$4:$EH$8,Y$14,0)*$D48,IF($C48=Y$17,$G$5*$D48,""))</f>
        <v/>
      </c>
      <c r="Z48" s="34" t="str">
        <f>IF(Y48&lt;&gt;"",HLOOKUP(COUNT($F48:Y48)+1,$G$4:$EH$8,Z$14,0)*$D48,IF($C48=Z$17,$G$5*$D48,""))</f>
        <v/>
      </c>
      <c r="AA48" s="34" t="str">
        <f>IF(Z48&lt;&gt;"",HLOOKUP(COUNT($F48:Z48)+1,$G$4:$EH$8,AA$14,0)*$D48,IF($C48=AA$17,$G$5*$D48,""))</f>
        <v/>
      </c>
      <c r="AB48" s="34" t="str">
        <f>IF(AA48&lt;&gt;"",HLOOKUP(COUNT($F48:AA48)+1,$G$4:$EH$8,AB$14,0)*$D48,IF($C48=AB$17,$G$5*$D48,""))</f>
        <v/>
      </c>
      <c r="AC48" s="34" t="str">
        <f>IF(AB48&lt;&gt;"",HLOOKUP(COUNT($F48:AB48)+1,$G$4:$EH$8,AC$14,0)*$D48,IF($C48=AC$17,$G$5*$D48,""))</f>
        <v/>
      </c>
      <c r="AD48" s="34" t="str">
        <f>IF(AC48&lt;&gt;"",HLOOKUP(COUNT($F48:AC48)+1,$G$4:$EH$8,AD$14,0)*$D48,IF($C48=AD$17,$G$5*$D48,""))</f>
        <v/>
      </c>
      <c r="AE48" s="34" t="str">
        <f>IF(AD48&lt;&gt;"",HLOOKUP(COUNT($F48:AD48)+1,$G$4:$EH$8,AE$14,0)*$D48,IF($C48=AE$17,$G$5*$D48,""))</f>
        <v/>
      </c>
      <c r="AF48" s="34" t="str">
        <f>IF(AE48&lt;&gt;"",HLOOKUP(COUNT($F48:AE48)+1,$G$4:$EH$8,AF$14,0)*$D48,IF($C48=AF$17,$G$5*$D48,""))</f>
        <v/>
      </c>
      <c r="AG48" s="34" t="str">
        <f>IF(AF48&lt;&gt;"",HLOOKUP(COUNT($F48:AF48)+1,$G$4:$EH$8,AG$14,0)*$D48,IF($C48=AG$17,$G$5*$D48,""))</f>
        <v/>
      </c>
      <c r="AH48" s="34" t="str">
        <f>IF(AG48&lt;&gt;"",HLOOKUP(COUNT($F48:AG48)+1,$G$4:$EH$8,AH$14,0)*$D48,IF($C48=AH$17,$G$5*$D48,""))</f>
        <v/>
      </c>
      <c r="AI48" s="34" t="str">
        <f>IF(AH48&lt;&gt;"",HLOOKUP(COUNT($F48:AH48)+1,$G$4:$EH$8,AI$14,0)*$D48,IF($C48=AI$17,$G$5*$D48,""))</f>
        <v/>
      </c>
      <c r="AJ48" s="34">
        <f>IF(AI48&lt;&gt;"",HLOOKUP(COUNT($F48:AI48)+1,$G$4:$EH$8,AJ$14,0)*$D48,IF($C48=AJ$17,$G$5*$D48,""))</f>
        <v>0</v>
      </c>
      <c r="AK48" s="34">
        <f>IF(AJ48&lt;&gt;"",HLOOKUP(COUNT($F48:AJ48)+1,$G$4:$EH$8,AK$14,0)*$D48,IF($C48=AK$17,$G$5*$D48,""))</f>
        <v>0</v>
      </c>
      <c r="AL48" s="34" t="e">
        <f>IF(AK48&lt;&gt;"",HLOOKUP(COUNT($F48:AK48)+1,$G$4:$EH$8,AL$14,0)*$D48,IF($C48=AL$17,$G$5*$D48,""))</f>
        <v>#VALUE!</v>
      </c>
      <c r="AM48" s="34" t="e">
        <f>IF(AL48&lt;&gt;"",HLOOKUP(COUNT($F48:AL48)+1,$G$4:$EH$8,AM$14,0)*$D48,IF($C48=AM$17,$G$5*$D48,""))</f>
        <v>#VALUE!</v>
      </c>
      <c r="AN48" s="34" t="e">
        <f>IF(AM48&lt;&gt;"",HLOOKUP(COUNT($F48:AM48)+1,$G$4:$EH$8,AN$14,0)*$D48,IF($C48=AN$17,$G$5*$D48,""))</f>
        <v>#VALUE!</v>
      </c>
      <c r="AO48" s="34" t="e">
        <f>IF(AN48&lt;&gt;"",HLOOKUP(COUNT($F48:AN48)+1,$G$4:$EH$8,AO$14,0)*$D48,IF($C48=AO$17,$G$5*$D48,""))</f>
        <v>#VALUE!</v>
      </c>
      <c r="AP48" s="34" t="e">
        <f>IF(AO48&lt;&gt;"",HLOOKUP(COUNT($F48:AO48)+1,$G$4:$EH$8,AP$14,0)*$D48,IF($C48=AP$17,$G$5*$D48,""))</f>
        <v>#VALUE!</v>
      </c>
      <c r="AQ48" s="34" t="e">
        <f>IF(AP48&lt;&gt;"",HLOOKUP(COUNT($F48:AP48)+1,$G$4:$EH$8,AQ$14,0)*$D48,IF($C48=AQ$17,$G$5*$D48,""))</f>
        <v>#VALUE!</v>
      </c>
      <c r="AR48" s="34" t="e">
        <f>IF(AQ48&lt;&gt;"",HLOOKUP(COUNT($F48:AQ48)+1,$G$4:$EH$8,AR$14,0)*$D48,IF($C48=AR$17,$G$5*$D48,""))</f>
        <v>#VALUE!</v>
      </c>
      <c r="AS48" s="34" t="e">
        <f>IF(AR48&lt;&gt;"",HLOOKUP(COUNT($F48:AR48)+1,$G$4:$EH$8,AS$14,0)*$D48,IF($C48=AS$17,$G$5*$D48,""))</f>
        <v>#VALUE!</v>
      </c>
      <c r="AT48" s="34" t="e">
        <f>IF(AS48&lt;&gt;"",HLOOKUP(COUNT($F48:AS48)+1,$G$4:$EH$8,AT$14,0)*$D48,IF($C48=AT$17,$G$5*$D48,""))</f>
        <v>#VALUE!</v>
      </c>
      <c r="AU48" s="34" t="e">
        <f>IF(AT48&lt;&gt;"",HLOOKUP(COUNT($F48:AT48)+1,$G$4:$EH$8,AU$14,0)*$D48,IF($C48=AU$17,$G$5*$D48,""))</f>
        <v>#VALUE!</v>
      </c>
      <c r="AV48" s="34" t="e">
        <f>IF(AU48&lt;&gt;"",HLOOKUP(COUNT($F48:AU48)+1,$G$4:$EH$8,AV$14,0)*$D48,IF($C48=AV$17,$G$5*$D48,""))</f>
        <v>#VALUE!</v>
      </c>
      <c r="AW48" s="34" t="e">
        <f>IF(AV48&lt;&gt;"",HLOOKUP(COUNT($F48:AV48)+1,$G$4:$EH$8,AW$14,0)*$D48,IF($C48=AW$17,$G$5*$D48,""))</f>
        <v>#VALUE!</v>
      </c>
      <c r="AX48" s="34" t="e">
        <f>IF(AW48&lt;&gt;"",HLOOKUP(COUNT($F48:AW48)+1,$G$4:$EH$8,AX$14,0)*$D48,IF($C48=AX$17,$G$5*$D48,""))</f>
        <v>#VALUE!</v>
      </c>
      <c r="AY48" s="34" t="e">
        <f>IF(AX48&lt;&gt;"",HLOOKUP(COUNT($F48:AX48)+1,$G$4:$EH$8,AY$14,0)*$D48,IF($C48=AY$17,$G$5*$D48,""))</f>
        <v>#VALUE!</v>
      </c>
      <c r="AZ48" s="34" t="e">
        <f>IF(AY48&lt;&gt;"",HLOOKUP(COUNT($F48:AY48)+1,$G$4:$EH$8,AZ$14,0)*$D48,IF($C48=AZ$17,$G$5*$D48,""))</f>
        <v>#VALUE!</v>
      </c>
      <c r="BA48" s="34" t="e">
        <f>IF(AZ48&lt;&gt;"",HLOOKUP(COUNT($F48:AZ48)+1,$G$4:$EH$8,BA$14,0)*$D48,IF($C48=BA$17,$G$5*$D48,""))</f>
        <v>#VALUE!</v>
      </c>
      <c r="BB48" s="34" t="e">
        <f>IF(BA48&lt;&gt;"",HLOOKUP(COUNT($F48:BA48)+1,$G$4:$EH$8,BB$14,0)*$D48,IF($C48=BB$17,$G$5*$D48,""))</f>
        <v>#VALUE!</v>
      </c>
      <c r="BC48" s="34" t="e">
        <f>IF(BB48&lt;&gt;"",HLOOKUP(COUNT($F48:BB48)+1,$G$4:$EH$8,BC$14,0)*$D48,IF($C48=BC$17,$G$5*$D48,""))</f>
        <v>#VALUE!</v>
      </c>
      <c r="BD48" s="34" t="e">
        <f>IF(BC48&lt;&gt;"",HLOOKUP(COUNT($F48:BC48)+1,$G$4:$EH$8,BD$14,0)*$D48,IF($C48=BD$17,$G$5*$D48,""))</f>
        <v>#VALUE!</v>
      </c>
      <c r="BE48" s="34" t="e">
        <f>IF(BD48&lt;&gt;"",HLOOKUP(COUNT($F48:BD48)+1,$G$4:$EH$8,BE$14,0)*$D48,IF($C48=BE$17,$G$5*$D48,""))</f>
        <v>#VALUE!</v>
      </c>
      <c r="BF48" s="34" t="e">
        <f>IF(BE48&lt;&gt;"",HLOOKUP(COUNT($F48:BE48)+1,$G$4:$EH$8,BF$14,0)*$D48,IF($C48=BF$17,$G$5*$D48,""))</f>
        <v>#VALUE!</v>
      </c>
      <c r="BG48" s="34" t="e">
        <f>IF(BF48&lt;&gt;"",HLOOKUP(COUNT($F48:BF48)+1,$G$4:$EH$8,BG$14,0)*$D48,IF($C48=BG$17,$G$5*$D48,""))</f>
        <v>#VALUE!</v>
      </c>
      <c r="BH48" s="34" t="e">
        <f>IF(BG48&lt;&gt;"",HLOOKUP(COUNT($F48:BG48)+1,$G$4:$EH$8,BH$14,0)*$D48,IF($C48=BH$17,$G$5*$D48,""))</f>
        <v>#VALUE!</v>
      </c>
      <c r="BI48" s="34" t="e">
        <f>IF(BH48&lt;&gt;"",HLOOKUP(COUNT($F48:BH48)+1,$G$4:$EH$8,BI$14,0)*$D48,IF($C48=BI$17,$G$5*$D48,""))</f>
        <v>#VALUE!</v>
      </c>
      <c r="BJ48" s="34" t="e">
        <f>IF(BI48&lt;&gt;"",HLOOKUP(COUNT($F48:BI48)+1,$G$4:$EH$8,BJ$14,0)*$D48,IF($C48=BJ$17,$G$5*$D48,""))</f>
        <v>#VALUE!</v>
      </c>
      <c r="BK48" s="34" t="e">
        <f>IF(BJ48&lt;&gt;"",HLOOKUP(COUNT($F48:BJ48)+1,$G$4:$EH$8,BK$14,0)*$D48,IF($C48=BK$17,$G$5*$D48,""))</f>
        <v>#VALUE!</v>
      </c>
      <c r="BL48" s="34" t="e">
        <f>IF(BK48&lt;&gt;"",HLOOKUP(COUNT($F48:BK48)+1,$G$4:$EH$8,BL$14,0)*$D48,IF($C48=BL$17,$G$5*$D48,""))</f>
        <v>#VALUE!</v>
      </c>
      <c r="BM48" s="34" t="e">
        <f>IF(BL48&lt;&gt;"",HLOOKUP(COUNT($F48:BL48)+1,$G$4:$EH$8,BM$14,0)*$D48,IF($C48=BM$17,$G$5*$D48,""))</f>
        <v>#VALUE!</v>
      </c>
      <c r="BN48" s="34" t="e">
        <f>IF(BM48&lt;&gt;"",HLOOKUP(COUNT($F48:BM48)+1,$G$4:$EH$8,BN$14,0)*$D48,IF($C48=BN$17,$G$5*$D48,""))</f>
        <v>#VALUE!</v>
      </c>
      <c r="BO48" s="34" t="e">
        <f>IF(BN48&lt;&gt;"",HLOOKUP(COUNT($F48:BN48)+1,$G$4:$EH$8,BO$14,0)*$D48,IF($C48=BO$17,$G$5*$D48,""))</f>
        <v>#VALUE!</v>
      </c>
      <c r="BP48" s="34" t="e">
        <f>IF(BO48&lt;&gt;"",HLOOKUP(COUNT($F48:BO48)+1,$G$4:$EH$8,BP$14,0)*$D48,IF($C48=BP$17,$G$5*$D48,""))</f>
        <v>#VALUE!</v>
      </c>
      <c r="BQ48" s="34" t="e">
        <f>IF(BP48&lt;&gt;"",HLOOKUP(COUNT($F48:BP48)+1,$G$4:$EH$8,BQ$14,0)*$D48,IF($C48=BQ$17,$G$5*$D48,""))</f>
        <v>#VALUE!</v>
      </c>
      <c r="BR48" s="34" t="e">
        <f>IF(BQ48&lt;&gt;"",HLOOKUP(COUNT($F48:BQ48)+1,$G$4:$EH$8,BR$14,0)*$D48,IF($C48=BR$17,$G$5*$D48,""))</f>
        <v>#VALUE!</v>
      </c>
      <c r="BS48" s="34" t="e">
        <f>IF(BR48&lt;&gt;"",HLOOKUP(COUNT($F48:BR48)+1,$G$4:$EH$8,BS$14,0)*$D48,IF($C48=BS$17,$G$5*$D48,""))</f>
        <v>#VALUE!</v>
      </c>
      <c r="BT48" s="34" t="e">
        <f>IF(BS48&lt;&gt;"",HLOOKUP(COUNT($F48:BS48)+1,$G$4:$EH$8,BT$14,0)*$D48,IF($C48=BT$17,$G$5*$D48,""))</f>
        <v>#VALUE!</v>
      </c>
      <c r="BU48" s="34" t="e">
        <f>IF(BT48&lt;&gt;"",HLOOKUP(COUNT($F48:BT48)+1,$G$4:$EH$8,BU$14,0)*$D48,IF($C48=BU$17,$G$5*$D48,""))</f>
        <v>#VALUE!</v>
      </c>
      <c r="BV48" s="34" t="e">
        <f>IF(BU48&lt;&gt;"",HLOOKUP(COUNT($F48:BU48)+1,$G$4:$EH$8,BV$14,0)*$D48,IF($C48=BV$17,$G$5*$D48,""))</f>
        <v>#VALUE!</v>
      </c>
      <c r="BW48" s="34" t="e">
        <f>IF(BV48&lt;&gt;"",HLOOKUP(COUNT($F48:BV48)+1,$G$4:$EH$8,BW$14,0)*$D48,IF($C48=BW$17,$G$5*$D48,""))</f>
        <v>#VALUE!</v>
      </c>
      <c r="BX48" s="34" t="e">
        <f>IF(BW48&lt;&gt;"",HLOOKUP(COUNT($F48:BW48)+1,$G$4:$EH$8,BX$14,0)*$D48,IF($C48=BX$17,$G$5*$D48,""))</f>
        <v>#VALUE!</v>
      </c>
      <c r="BY48" s="34" t="e">
        <f>IF(BX48&lt;&gt;"",HLOOKUP(COUNT($F48:BX48)+1,$G$4:$EH$8,BY$14,0)*$D48,IF($C48=BY$17,$G$5*$D48,""))</f>
        <v>#VALUE!</v>
      </c>
      <c r="BZ48" s="34" t="e">
        <f>IF(BY48&lt;&gt;"",HLOOKUP(COUNT($F48:BY48)+1,$G$4:$EH$8,BZ$14,0)*$D48,IF($C48=BZ$17,$G$5*$D48,""))</f>
        <v>#VALUE!</v>
      </c>
      <c r="CA48" s="34" t="e">
        <f>IF(BZ48&lt;&gt;"",HLOOKUP(COUNT($F48:BZ48)+1,$G$4:$EH$8,CA$14,0)*$D48,IF($C48=CA$17,$G$5*$D48,""))</f>
        <v>#VALUE!</v>
      </c>
      <c r="CB48" s="34" t="e">
        <f>IF(CA48&lt;&gt;"",HLOOKUP(COUNT($F48:CA48)+1,$G$4:$EH$8,CB$14,0)*$D48,IF($C48=CB$17,$G$5*$D48,""))</f>
        <v>#VALUE!</v>
      </c>
      <c r="CC48" s="34" t="e">
        <f>IF(CB48&lt;&gt;"",HLOOKUP(COUNT($F48:CB48)+1,$G$4:$EH$8,CC$14,0)*$D48,IF($C48=CC$17,$G$5*$D48,""))</f>
        <v>#VALUE!</v>
      </c>
      <c r="CD48" s="34" t="e">
        <f>IF(CC48&lt;&gt;"",HLOOKUP(COUNT($F48:CC48)+1,$G$4:$EH$8,CD$14,0)*$D48,IF($C48=CD$17,$G$5*$D48,""))</f>
        <v>#VALUE!</v>
      </c>
      <c r="CE48" s="34" t="e">
        <f>IF(CD48&lt;&gt;"",HLOOKUP(COUNT($F48:CD48)+1,$G$4:$EH$8,CE$14,0)*$D48,IF($C48=CE$17,$G$5*$D48,""))</f>
        <v>#VALUE!</v>
      </c>
      <c r="CF48" s="34" t="e">
        <f>IF(CE48&lt;&gt;"",HLOOKUP(COUNT($F48:CE48)+1,$G$4:$EH$8,CF$14,0)*$D48,IF($C48=CF$17,$G$5*$D48,""))</f>
        <v>#VALUE!</v>
      </c>
      <c r="CG48" s="34" t="e">
        <f>IF(CF48&lt;&gt;"",HLOOKUP(COUNT($F48:CF48)+1,$G$4:$EH$8,CG$14,0)*$D48,IF($C48=CG$17,$G$5*$D48,""))</f>
        <v>#VALUE!</v>
      </c>
      <c r="CH48" s="34" t="e">
        <f>IF(CG48&lt;&gt;"",HLOOKUP(COUNT($F48:CG48)+1,$G$4:$EH$8,CH$14,0)*$D48,IF($C48=CH$17,$G$5*$D48,""))</f>
        <v>#VALUE!</v>
      </c>
      <c r="CI48" s="34" t="e">
        <f>IF(CH48&lt;&gt;"",HLOOKUP(COUNT($F48:CH48)+1,$G$4:$EH$8,CI$14,0)*$D48,IF($C48=CI$17,$G$5*$D48,""))</f>
        <v>#VALUE!</v>
      </c>
      <c r="CJ48" s="34" t="e">
        <f>IF(CI48&lt;&gt;"",HLOOKUP(COUNT($F48:CI48)+1,$G$4:$EH$8,CJ$14,0)*$D48,IF($C48=CJ$17,$G$5*$D48,""))</f>
        <v>#VALUE!</v>
      </c>
      <c r="CK48" s="34" t="e">
        <f>IF(CJ48&lt;&gt;"",HLOOKUP(COUNT($F48:CJ48)+1,$G$4:$EH$8,CK$14,0)*$D48,IF($C48=CK$17,$G$5*$D48,""))</f>
        <v>#VALUE!</v>
      </c>
      <c r="CL48" s="34" t="e">
        <f>IF(CK48&lt;&gt;"",HLOOKUP(COUNT($F48:CK48)+1,$G$4:$EH$8,CL$14,0)*$D48,IF($C48=CL$17,$G$5*$D48,""))</f>
        <v>#VALUE!</v>
      </c>
      <c r="CM48" s="34" t="e">
        <f>IF(CL48&lt;&gt;"",HLOOKUP(COUNT($F48:CL48)+1,$G$4:$EH$8,CM$14,0)*$D48,IF($C48=CM$17,$G$5*$D48,""))</f>
        <v>#VALUE!</v>
      </c>
      <c r="CN48" s="34" t="e">
        <f>IF(CM48&lt;&gt;"",HLOOKUP(COUNT($F48:CM48)+1,$G$4:$EH$8,CN$14,0)*$D48,IF($C48=CN$17,$G$5*$D48,""))</f>
        <v>#VALUE!</v>
      </c>
      <c r="CO48" s="34" t="e">
        <f>IF(CN48&lt;&gt;"",HLOOKUP(COUNT($F48:CN48)+1,$G$4:$EH$8,CO$14,0)*$D48,IF($C48=CO$17,$G$5*$D48,""))</f>
        <v>#VALUE!</v>
      </c>
      <c r="CP48" s="34" t="e">
        <f>IF(CO48&lt;&gt;"",HLOOKUP(COUNT($F48:CO48)+1,$G$4:$EH$8,CP$14,0)*$D48,IF($C48=CP$17,$G$5*$D48,""))</f>
        <v>#VALUE!</v>
      </c>
      <c r="CQ48" s="34" t="e">
        <f>IF(CP48&lt;&gt;"",HLOOKUP(COUNT($F48:CP48)+1,$G$4:$EH$8,CQ$14,0)*$D48,IF($C48=CQ$17,$G$5*$D48,""))</f>
        <v>#VALUE!</v>
      </c>
      <c r="CR48" s="34" t="e">
        <f>IF(CQ48&lt;&gt;"",HLOOKUP(COUNT($F48:CQ48)+1,$G$4:$EH$8,CR$14,0)*$D48,IF($C48=CR$17,$G$5*$D48,""))</f>
        <v>#VALUE!</v>
      </c>
      <c r="CS48" s="34" t="e">
        <f>IF(CR48&lt;&gt;"",HLOOKUP(COUNT($F48:CR48)+1,$G$4:$EH$8,CS$14,0)*$D48,IF($C48=CS$17,$G$5*$D48,""))</f>
        <v>#VALUE!</v>
      </c>
      <c r="CT48" s="34" t="e">
        <f>IF(CS48&lt;&gt;"",HLOOKUP(COUNT($F48:CS48)+1,$G$4:$EH$8,CT$14,0)*$D48,IF($C48=CT$17,$G$5*$D48,""))</f>
        <v>#VALUE!</v>
      </c>
      <c r="CU48" s="34" t="e">
        <f>IF(CT48&lt;&gt;"",HLOOKUP(COUNT($F48:CT48)+1,$G$4:$EH$8,CU$14,0)*$D48,IF($C48=CU$17,$G$5*$D48,""))</f>
        <v>#VALUE!</v>
      </c>
      <c r="CV48" s="34" t="e">
        <f>IF(CU48&lt;&gt;"",HLOOKUP(COUNT($F48:CU48)+1,$G$4:$EH$8,CV$14,0)*$D48,IF($C48=CV$17,$G$5*$D48,""))</f>
        <v>#VALUE!</v>
      </c>
      <c r="CW48" s="34" t="e">
        <f>IF(CV48&lt;&gt;"",HLOOKUP(COUNT($F48:CV48)+1,$G$4:$EH$8,CW$14,0)*$D48,IF($C48=CW$17,$G$5*$D48,""))</f>
        <v>#VALUE!</v>
      </c>
      <c r="CX48" s="34" t="e">
        <f>IF(CW48&lt;&gt;"",HLOOKUP(COUNT($F48:CW48)+1,$G$4:$EH$8,CX$14,0)*$D48,IF($C48=CX$17,$G$5*$D48,""))</f>
        <v>#VALUE!</v>
      </c>
      <c r="CY48" s="34" t="e">
        <f>IF(CX48&lt;&gt;"",HLOOKUP(COUNT($F48:CX48)+1,$G$4:$EH$8,CY$14,0)*$D48,IF($C48=CY$17,$G$5*$D48,""))</f>
        <v>#VALUE!</v>
      </c>
      <c r="CZ48" s="34" t="e">
        <f>IF(CY48&lt;&gt;"",HLOOKUP(COUNT($F48:CY48)+1,$G$4:$EH$8,CZ$14,0)*$D48,IF($C48=CZ$17,$G$5*$D48,""))</f>
        <v>#VALUE!</v>
      </c>
      <c r="DA48" s="34" t="e">
        <f>IF(CZ48&lt;&gt;"",HLOOKUP(COUNT($F48:CZ48)+1,$G$4:$EH$8,DA$14,0)*$D48,IF($C48=DA$17,$G$5*$D48,""))</f>
        <v>#VALUE!</v>
      </c>
      <c r="DB48" s="34" t="e">
        <f>IF(DA48&lt;&gt;"",HLOOKUP(COUNT($F48:DA48)+1,$G$4:$EH$8,DB$14,0)*$D48,IF($C48=DB$17,$G$5*$D48,""))</f>
        <v>#VALUE!</v>
      </c>
      <c r="DC48" s="34" t="e">
        <f>IF(DB48&lt;&gt;"",HLOOKUP(COUNT($F48:DB48)+1,$G$4:$EH$8,DC$14,0)*$D48,IF($C48=DC$17,$G$5*$D48,""))</f>
        <v>#VALUE!</v>
      </c>
      <c r="DD48" s="34" t="e">
        <f>IF(DC48&lt;&gt;"",HLOOKUP(COUNT($F48:DC48)+1,$G$4:$EH$8,DD$14,0)*$D48,IF($C48=DD$17,$G$5*$D48,""))</f>
        <v>#VALUE!</v>
      </c>
      <c r="DE48" s="34" t="e">
        <f>IF(DD48&lt;&gt;"",HLOOKUP(COUNT($F48:DD48)+1,$G$4:$EH$8,DE$14,0)*$D48,IF($C48=DE$17,$G$5*$D48,""))</f>
        <v>#VALUE!</v>
      </c>
      <c r="DF48" s="34" t="e">
        <f>IF(DE48&lt;&gt;"",HLOOKUP(COUNT($F48:DE48)+1,$G$4:$EH$8,DF$14,0)*$D48,IF($C48=DF$17,$G$5*$D48,""))</f>
        <v>#VALUE!</v>
      </c>
      <c r="DG48" s="34" t="e">
        <f>IF(DF48&lt;&gt;"",HLOOKUP(COUNT($F48:DF48)+1,$G$4:$EH$8,DG$14,0)*$D48,IF($C48=DG$17,$G$5*$D48,""))</f>
        <v>#VALUE!</v>
      </c>
      <c r="DH48" s="34" t="e">
        <f>IF(DG48&lt;&gt;"",HLOOKUP(COUNT($F48:DG48)+1,$G$4:$EH$8,DH$14,0)*$D48,IF($C48=DH$17,$G$5*$D48,""))</f>
        <v>#VALUE!</v>
      </c>
      <c r="DI48" s="34" t="e">
        <f>IF(DH48&lt;&gt;"",HLOOKUP(COUNT($F48:DH48)+1,$G$4:$EH$8,DI$14,0)*$D48,IF($C48=DI$17,$G$5*$D48,""))</f>
        <v>#VALUE!</v>
      </c>
      <c r="DJ48" s="34" t="e">
        <f>IF(DI48&lt;&gt;"",HLOOKUP(COUNT($F48:DI48)+1,$G$4:$EH$8,DJ$14,0)*$D48,IF($C48=DJ$17,$G$5*$D48,""))</f>
        <v>#VALUE!</v>
      </c>
      <c r="DK48" s="34" t="e">
        <f>IF(DJ48&lt;&gt;"",HLOOKUP(COUNT($F48:DJ48)+1,$G$4:$EH$8,DK$14,0)*$D48,IF($C48=DK$17,$G$5*$D48,""))</f>
        <v>#VALUE!</v>
      </c>
      <c r="DL48" s="34" t="e">
        <f>IF(DK48&lt;&gt;"",HLOOKUP(COUNT($F48:DK48)+1,$G$4:$EH$8,DL$14,0)*$D48,IF($C48=DL$17,$G$5*$D48,""))</f>
        <v>#VALUE!</v>
      </c>
      <c r="DM48" s="34" t="e">
        <f>IF(DL48&lt;&gt;"",HLOOKUP(COUNT($F48:DL48)+1,$G$4:$EH$8,DM$14,0)*$D48,IF($C48=DM$17,$G$5*$D48,""))</f>
        <v>#VALUE!</v>
      </c>
      <c r="DN48" s="34" t="e">
        <f>IF(DM48&lt;&gt;"",HLOOKUP(COUNT($F48:DM48)+1,$G$4:$EH$8,DN$14,0)*$D48,IF($C48=DN$17,$G$5*$D48,""))</f>
        <v>#VALUE!</v>
      </c>
      <c r="DO48" s="34" t="e">
        <f>IF(DN48&lt;&gt;"",HLOOKUP(COUNT($F48:DN48)+1,$G$4:$EH$8,DO$14,0)*$D48,IF($C48=DO$17,$G$5*$D48,""))</f>
        <v>#VALUE!</v>
      </c>
      <c r="DP48" s="34" t="e">
        <f>IF(DO48&lt;&gt;"",HLOOKUP(COUNT($F48:DO48)+1,$G$4:$EH$8,DP$14,0)*$D48,IF($C48=DP$17,$G$5*$D48,""))</f>
        <v>#VALUE!</v>
      </c>
      <c r="DQ48" s="34" t="e">
        <f>IF(DP48&lt;&gt;"",HLOOKUP(COUNT($F48:DP48)+1,$G$4:$EH$8,DQ$14,0)*$D48,IF($C48=DQ$17,$G$5*$D48,""))</f>
        <v>#VALUE!</v>
      </c>
      <c r="DR48" s="34" t="e">
        <f>IF(DQ48&lt;&gt;"",HLOOKUP(COUNT($F48:DQ48)+1,$G$4:$EH$8,DR$14,0)*$D48,IF($C48=DR$17,$G$5*$D48,""))</f>
        <v>#VALUE!</v>
      </c>
      <c r="DS48" s="34" t="e">
        <f>IF(DR48&lt;&gt;"",HLOOKUP(COUNT($F48:DR48)+1,$G$4:$EH$8,DS$14,0)*$D48,IF($C48=DS$17,$G$5*$D48,""))</f>
        <v>#VALUE!</v>
      </c>
      <c r="DT48" s="34" t="e">
        <f>IF(DS48&lt;&gt;"",HLOOKUP(COUNT($F48:DS48)+1,$G$4:$EH$8,DT$14,0)*$D48,IF($C48=DT$17,$G$5*$D48,""))</f>
        <v>#VALUE!</v>
      </c>
      <c r="DU48" s="34" t="e">
        <f>IF(DT48&lt;&gt;"",HLOOKUP(COUNT($F48:DT48)+1,$G$4:$EH$8,DU$14,0)*$D48,IF($C48=DU$17,$G$5*$D48,""))</f>
        <v>#VALUE!</v>
      </c>
      <c r="DV48" s="34" t="e">
        <f>IF(DU48&lt;&gt;"",HLOOKUP(COUNT($F48:DU48)+1,$G$4:$EH$8,DV$14,0)*$D48,IF($C48=DV$17,$G$5*$D48,""))</f>
        <v>#VALUE!</v>
      </c>
      <c r="DX48" s="34" t="str">
        <f>IF(DW48&lt;&gt;"",HLOOKUP(COUNT($DW48:DW48)+1,$G$4:$CX$8,DX$14,0)*$D48,IF($C48=DX$17,$G$6*$D48,""))</f>
        <v/>
      </c>
      <c r="DY48" s="34" t="str">
        <f>IF(DX48&lt;&gt;"",HLOOKUP(COUNT($DW48:DX48)+1,$G$4:$CX$8,DY$14,0)*$D48,IF($C48=DY$17,$G$6*$D48,""))</f>
        <v/>
      </c>
      <c r="DZ48" s="34" t="str">
        <f>IF(DY48&lt;&gt;"",HLOOKUP(COUNT($DW48:DY48)+1,$G$4:$CX$8,DZ$14,0)*$D48,IF($C48=DZ$17,$G$6*$D48,""))</f>
        <v/>
      </c>
      <c r="EA48" s="34" t="str">
        <f>IF(DZ48&lt;&gt;"",HLOOKUP(COUNT($DW48:DZ48)+1,$G$4:$CX$8,EA$14,0)*$D48,IF($C48=EA$17,$G$6*$D48,""))</f>
        <v/>
      </c>
      <c r="EB48" s="34" t="str">
        <f>IF(EA48&lt;&gt;"",HLOOKUP(COUNT($DW48:EA48)+1,$G$4:$CX$8,EB$14,0)*$D48,IF($C48=EB$17,$G$6*$D48,""))</f>
        <v/>
      </c>
      <c r="EC48" s="34" t="str">
        <f>IF(EB48&lt;&gt;"",HLOOKUP(COUNT($DW48:EB48)+1,$G$4:$CX$8,EC$14,0)*$D48,IF($C48=EC$17,$G$6*$D48,""))</f>
        <v/>
      </c>
      <c r="ED48" s="34" t="str">
        <f>IF(EC48&lt;&gt;"",HLOOKUP(COUNT($DW48:EC48)+1,$G$4:$CX$8,ED$14,0)*$D48,IF($C48=ED$17,$G$6*$D48,""))</f>
        <v/>
      </c>
      <c r="EE48" s="34" t="str">
        <f>IF(ED48&lt;&gt;"",HLOOKUP(COUNT($DW48:ED48)+1,$G$4:$CX$8,EE$14,0)*$D48,IF($C48=EE$17,$G$6*$D48,""))</f>
        <v/>
      </c>
      <c r="EF48" s="34" t="str">
        <f>IF(EE48&lt;&gt;"",HLOOKUP(COUNT($DW48:EE48)+1,$G$4:$CX$8,EF$14,0)*$D48,IF($C48=EF$17,$G$6*$D48,""))</f>
        <v/>
      </c>
      <c r="EG48" s="34" t="str">
        <f>IF(EF48&lt;&gt;"",HLOOKUP(COUNT($DW48:EF48)+1,$G$4:$CX$8,EG$14,0)*$D48,IF($C48=EG$17,$G$6*$D48,""))</f>
        <v/>
      </c>
      <c r="EH48" s="34" t="str">
        <f>IF(EG48&lt;&gt;"",HLOOKUP(COUNT($DW48:EG48)+1,$G$4:$CX$8,EH$14,0)*$D48,IF($C48=EH$17,$G$6*$D48,""))</f>
        <v/>
      </c>
      <c r="EI48" s="34" t="str">
        <f>IF(EH48&lt;&gt;"",HLOOKUP(COUNT($DW48:EH48)+1,$G$4:$CX$8,EI$14,0)*$D48,IF($C48=EI$17,$G$6*$D48,""))</f>
        <v/>
      </c>
      <c r="EJ48" s="34" t="str">
        <f>IF(EI48&lt;&gt;"",HLOOKUP(COUNT($DW48:EI48)+1,$G$4:$CX$8,EJ$14,0)*$D48,IF($C48=EJ$17,$G$6*$D48,""))</f>
        <v/>
      </c>
      <c r="EK48" s="34" t="str">
        <f>IF(EJ48&lt;&gt;"",HLOOKUP(COUNT($DW48:EJ48)+1,$G$4:$CX$8,EK$14,0)*$D48,IF($C48=EK$17,$G$6*$D48,""))</f>
        <v/>
      </c>
      <c r="EL48" s="34" t="str">
        <f>IF(EK48&lt;&gt;"",HLOOKUP(COUNT($DW48:EK48)+1,$G$4:$CX$8,EL$14,0)*$D48,IF($C48=EL$17,$G$6*$D48,""))</f>
        <v/>
      </c>
      <c r="EM48" s="34" t="str">
        <f>IF(EL48&lt;&gt;"",HLOOKUP(COUNT($DW48:EL48)+1,$G$4:$CX$8,EM$14,0)*$D48,IF($C48=EM$17,$G$6*$D48,""))</f>
        <v/>
      </c>
      <c r="EN48" s="34" t="str">
        <f>IF(EM48&lt;&gt;"",HLOOKUP(COUNT($DW48:EM48)+1,$G$4:$CX$8,EN$14,0)*$D48,IF($C48=EN$17,$G$6*$D48,""))</f>
        <v/>
      </c>
      <c r="EO48" s="34" t="str">
        <f>IF(EN48&lt;&gt;"",HLOOKUP(COUNT($DW48:EN48)+1,$G$4:$CX$8,EO$14,0)*$D48,IF($C48=EO$17,$G$6*$D48,""))</f>
        <v/>
      </c>
      <c r="EP48" s="34" t="str">
        <f>IF(EO48&lt;&gt;"",HLOOKUP(COUNT($DW48:EO48)+1,$G$4:$CX$8,EP$14,0)*$D48,IF($C48=EP$17,$G$6*$D48,""))</f>
        <v/>
      </c>
      <c r="EQ48" s="34" t="str">
        <f>IF(EP48&lt;&gt;"",HLOOKUP(COUNT($DW48:EP48)+1,$G$4:$CX$8,EQ$14,0)*$D48,IF($C48=EQ$17,$G$6*$D48,""))</f>
        <v/>
      </c>
      <c r="ER48" s="34" t="str">
        <f>IF(EQ48&lt;&gt;"",HLOOKUP(COUNT($DW48:EQ48)+1,$G$4:$CX$8,ER$14,0)*$D48,IF($C48=ER$17,$G$6*$D48,""))</f>
        <v/>
      </c>
      <c r="ES48" s="34" t="str">
        <f>IF(ER48&lt;&gt;"",HLOOKUP(COUNT($DW48:ER48)+1,$G$4:$CX$8,ES$14,0)*$D48,IF($C48=ES$17,$G$6*$D48,""))</f>
        <v/>
      </c>
      <c r="ET48" s="34" t="str">
        <f>IF(ES48&lt;&gt;"",HLOOKUP(COUNT($DW48:ES48)+1,$G$4:$CX$8,ET$14,0)*$D48,IF($C48=ET$17,$G$6*$D48,""))</f>
        <v/>
      </c>
      <c r="EU48" s="34" t="str">
        <f>IF(ET48&lt;&gt;"",HLOOKUP(COUNT($DW48:ET48)+1,$G$4:$CX$8,EU$14,0)*$D48,IF($C48=EU$17,$G$6*$D48,""))</f>
        <v/>
      </c>
      <c r="EV48" s="34" t="str">
        <f>IF(EU48&lt;&gt;"",HLOOKUP(COUNT($DW48:EU48)+1,$G$4:$CX$8,EV$14,0)*$D48,IF($C48=EV$17,$G$6*$D48,""))</f>
        <v/>
      </c>
      <c r="EW48" s="34" t="str">
        <f>IF(EV48&lt;&gt;"",HLOOKUP(COUNT($DW48:EV48)+1,$G$4:$CX$8,EW$14,0)*$D48,IF($C48=EW$17,$G$6*$D48,""))</f>
        <v/>
      </c>
      <c r="EX48" s="34" t="str">
        <f>IF(EW48&lt;&gt;"",HLOOKUP(COUNT($DW48:EW48)+1,$G$4:$CX$8,EX$14,0)*$D48,IF($C48=EX$17,$G$6*$D48,""))</f>
        <v/>
      </c>
      <c r="EY48" s="34" t="str">
        <f>IF(EX48&lt;&gt;"",HLOOKUP(COUNT($DW48:EX48)+1,$G$4:$CX$8,EY$14,0)*$D48,IF($C48=EY$17,$G$6*$D48,""))</f>
        <v/>
      </c>
      <c r="EZ48" s="34" t="str">
        <f>IF(EY48&lt;&gt;"",HLOOKUP(COUNT($DW48:EY48)+1,$G$4:$CX$8,EZ$14,0)*$D48,IF($C48=EZ$17,$G$6*$D48,""))</f>
        <v/>
      </c>
      <c r="FA48" s="34">
        <f>IF(EZ48&lt;&gt;"",HLOOKUP(COUNT($DW48:EZ48)+1,$G$4:$CX$8,FA$14,0)*$D48,IF($C48=FA$17,$G$6*$D48,""))</f>
        <v>0</v>
      </c>
      <c r="FB48" s="34">
        <f>IF(FA48&lt;&gt;"",HLOOKUP(COUNT($DW48:FA48)+1,$G$4:$CX$8,FB$14,0)*$D48,IF($C48=FB$17,$G$6*$D48,""))</f>
        <v>4500</v>
      </c>
      <c r="FC48" s="34">
        <f>IF(FB48&lt;&gt;"",HLOOKUP(COUNT($DW48:FB48)+1,$G$4:$CX$8,FC$14,0)*$D48,IF($C48=FC$17,$G$6*$D48,""))</f>
        <v>4500</v>
      </c>
      <c r="FD48" s="34">
        <f>IF(FC48&lt;&gt;"",HLOOKUP(COUNT($DW48:FC48)+1,$G$4:$CX$8,FD$14,0)*$D48,IF($C48=FD$17,$G$6*$D48,""))</f>
        <v>4500</v>
      </c>
      <c r="FE48" s="34">
        <f>IF(FD48&lt;&gt;"",HLOOKUP(COUNT($DW48:FD48)+1,$G$4:$CX$8,FE$14,0)*$D48,IF($C48=FE$17,$G$6*$D48,""))</f>
        <v>5429.0749250507861</v>
      </c>
      <c r="FF48" s="34">
        <f>IF(FE48&lt;&gt;"",HLOOKUP(COUNT($DW48:FE48)+1,$G$4:$CX$8,FF$14,0)*$D48,IF($C48=FF$17,$G$6*$D48,""))</f>
        <v>6786.3436563134865</v>
      </c>
      <c r="FG48" s="34">
        <f>IF(FF48&lt;&gt;"",HLOOKUP(COUNT($DW48:FF48)+1,$G$4:$CX$8,FG$14,0)*$D48,IF($C48=FG$17,$G$6*$D48,""))</f>
        <v>8143.6123875761787</v>
      </c>
      <c r="FH48" s="34">
        <f>IF(FG48&lt;&gt;"",HLOOKUP(COUNT($DW48:FG48)+1,$G$4:$CX$8,FH$14,0)*$D48,IF($C48=FH$17,$G$6*$D48,""))</f>
        <v>9446.590369588368</v>
      </c>
      <c r="FI48" s="34">
        <f>IF(FH48&lt;&gt;"",HLOOKUP(COUNT($DW48:FH48)+1,$G$4:$CX$8,FI$14,0)*$D48,IF($C48=FI$17,$G$6*$D48,""))</f>
        <v>10769.113021330742</v>
      </c>
      <c r="FJ48" s="34">
        <f>IF(FI48&lt;&gt;"",HLOOKUP(COUNT($DW48:FI48)+1,$G$4:$CX$8,FJ$14,0)*$D48,IF($C48=FJ$17,$G$6*$D48,""))</f>
        <v>12169.097714103731</v>
      </c>
      <c r="FK48" s="34">
        <f>IF(FJ48&lt;&gt;"",HLOOKUP(COUNT($DW48:FJ48)+1,$G$4:$CX$8,FK$14,0)*$D48,IF($C48=FK$17,$G$6*$D48,""))</f>
        <v>13507.698462655142</v>
      </c>
      <c r="FL48" s="34">
        <f>IF(FK48&lt;&gt;"",HLOOKUP(COUNT($DW48:FK48)+1,$G$4:$CX$8,FL$14,0)*$D48,IF($C48=FL$17,$G$6*$D48,""))</f>
        <v>14858.468308920659</v>
      </c>
      <c r="FM48" s="34">
        <f>IF(FL48&lt;&gt;"",HLOOKUP(COUNT($DW48:FL48)+1,$G$4:$CX$8,FM$14,0)*$D48,IF($C48=FM$17,$G$6*$D48,""))</f>
        <v>11143.8512316905</v>
      </c>
      <c r="FN48" s="34">
        <f>IF(FM48&lt;&gt;"",HLOOKUP(COUNT($DW48:FM48)+1,$G$4:$CX$8,FN$14,0)*$D48,IF($C48=FN$17,$G$6*$D48,""))</f>
        <v>10586.65867010597</v>
      </c>
      <c r="FO48" s="34">
        <f>IF(FN48&lt;&gt;"",HLOOKUP(COUNT($DW48:FN48)+1,$G$4:$CX$8,FO$14,0)*$D48,IF($C48=FO$17,$G$6*$D48,""))</f>
        <v>11645.324537116569</v>
      </c>
      <c r="FP48" s="34">
        <f>IF(FO48&lt;&gt;"",HLOOKUP(COUNT($DW48:FO48)+1,$G$4:$CX$8,FP$14,0)*$D48,IF($C48=FP$17,$G$6*$D48,""))</f>
        <v>12809.856990828232</v>
      </c>
      <c r="FQ48" s="34">
        <f>IF(FP48&lt;&gt;"",HLOOKUP(COUNT($DW48:FP48)+1,$G$4:$CX$8,FQ$14,0)*$D48,IF($C48=FQ$17,$G$6*$D48,""))</f>
        <v>14090.842689911051</v>
      </c>
      <c r="FR48" s="34">
        <f>IF(FQ48&lt;&gt;"",HLOOKUP(COUNT($DW48:FQ48)+1,$G$4:$CX$8,FR$14,0)*$D48,IF($C48=FR$17,$G$6*$D48,""))</f>
        <v>15499.926958902157</v>
      </c>
      <c r="FS48" s="34">
        <f>IF(FR48&lt;&gt;"",HLOOKUP(COUNT($DW48:FR48)+1,$G$4:$CX$8,FS$14,0)*$D48,IF($C48=FS$17,$G$6*$D48,""))</f>
        <v>14724.930610957041</v>
      </c>
      <c r="FT48" s="34">
        <f>IF(FS48&lt;&gt;"",HLOOKUP(COUNT($DW48:FS48)+1,$G$4:$CX$8,FT$14,0)*$D48,IF($C48=FT$17,$G$6*$D48,""))</f>
        <v>13988.684080409192</v>
      </c>
      <c r="FU48" s="34">
        <f>IF(FT48&lt;&gt;"",HLOOKUP(COUNT($DW48:FT48)+1,$G$4:$CX$8,FU$14,0)*$D48,IF($C48=FU$17,$G$6*$D48,""))</f>
        <v>14967.891966037834</v>
      </c>
      <c r="FV48" s="34">
        <f>IF(FU48&lt;&gt;"",HLOOKUP(COUNT($DW48:FU48)+1,$G$4:$CX$8,FV$14,0)*$D48,IF($C48=FV$17,$G$6*$D48,""))</f>
        <v>16015.644403660484</v>
      </c>
      <c r="FW48" s="34">
        <f>IF(FV48&lt;&gt;"",HLOOKUP(COUNT($DW48:FV48)+1,$G$4:$CX$8,FW$14,0)*$D48,IF($C48=FW$17,$G$6*$D48,""))</f>
        <v>17136.739511916719</v>
      </c>
      <c r="FX48" s="34">
        <f>IF(FW48&lt;&gt;"",HLOOKUP(COUNT($DW48:FW48)+1,$G$4:$CX$8,FX$14,0)*$D48,IF($C48=FX$17,$G$6*$D48,""))</f>
        <v>18850.413463108387</v>
      </c>
      <c r="FY48" s="34">
        <f>IF(FX48&lt;&gt;"",HLOOKUP(COUNT($DW48:FX48)+1,$G$4:$CX$8,FY$14,0)*$D48,IF($C48=FY$17,$G$6*$D48,""))</f>
        <v>16022.851443642132</v>
      </c>
      <c r="FZ48" s="34">
        <f>IF(FY48&lt;&gt;"",HLOOKUP(COUNT($DW48:FY48)+1,$G$4:$CX$8,FZ$14,0)*$D48,IF($C48=FZ$17,$G$6*$D48,""))</f>
        <v>15221.708871460029</v>
      </c>
      <c r="GA48" s="34">
        <f>IF(FZ48&lt;&gt;"",HLOOKUP(COUNT($DW48:FZ48)+1,$G$4:$CX$8,GA$14,0)*$D48,IF($C48=GA$17,$G$6*$D48,""))</f>
        <v>15982.794315033028</v>
      </c>
      <c r="GB48" s="34">
        <f>IF(GA48&lt;&gt;"",HLOOKUP(COUNT($DW48:GA48)+1,$G$4:$CX$8,GB$14,0)*$D48,IF($C48=GB$17,$G$6*$D48,""))</f>
        <v>16781.93403078468</v>
      </c>
      <c r="GC48" s="34">
        <f>IF(GB48&lt;&gt;"",HLOOKUP(COUNT($DW48:GB48)+1,$G$4:$CX$8,GC$14,0)*$D48,IF($C48=GC$17,$G$6*$D48,""))</f>
        <v>17621.030732323907</v>
      </c>
      <c r="GD48" s="34">
        <f>IF(GC48&lt;&gt;"",HLOOKUP(COUNT($DW48:GC48)+1,$G$4:$CX$8,GD$14,0)*$D48,IF($C48=GD$17,$G$6*$D48,""))</f>
        <v>18854.502883586585</v>
      </c>
      <c r="GE48" s="34">
        <f>IF(GD48&lt;&gt;"",HLOOKUP(COUNT($DW48:GD48)+1,$G$4:$CX$8,GE$14,0)*$D48,IF($C48=GE$17,$G$6*$D48,""))</f>
        <v>16969.052595227928</v>
      </c>
      <c r="GF48" s="34">
        <f>IF(GE48&lt;&gt;"",HLOOKUP(COUNT($DW48:GE48)+1,$G$4:$CX$8,GF$14,0)*$D48,IF($C48=GF$17,$G$6*$D48,""))</f>
        <v>15272.14733570514</v>
      </c>
      <c r="GG48" s="34">
        <f>IF(GF48&lt;&gt;"",HLOOKUP(COUNT($DW48:GF48)+1,$G$4:$CX$8,GG$14,0)*$D48,IF($C48=GG$17,$G$6*$D48,""))</f>
        <v>16341.197649204496</v>
      </c>
      <c r="GH48" s="34">
        <f>IF(GG48&lt;&gt;"",HLOOKUP(COUNT($DW48:GG48)+1,$G$4:$CX$8,GH$14,0)*$D48,IF($C48=GH$17,$G$6*$D48,""))</f>
        <v>17485.081484648807</v>
      </c>
      <c r="GI48" s="34">
        <f>IF(GH48&lt;&gt;"",HLOOKUP(COUNT($DW48:GH48)+1,$G$4:$CX$8,GI$14,0)*$D48,IF($C48=GI$17,$G$6*$D48,""))</f>
        <v>18709.037188574228</v>
      </c>
      <c r="GJ48" s="34">
        <f>IF(GI48&lt;&gt;"",HLOOKUP(COUNT($DW48:GI48)+1,$G$4:$CX$8,GJ$14,0)*$D48,IF($C48=GJ$17,$G$6*$D48,""))</f>
        <v>20205.760163660168</v>
      </c>
      <c r="GK48" s="34">
        <f>IF(GJ48&lt;&gt;"",HLOOKUP(COUNT($DW48:GJ48)+1,$G$4:$CX$8,GK$14,0)*$D48,IF($C48=GK$17,$G$6*$D48,""))</f>
        <v>17376.953740747744</v>
      </c>
      <c r="GL48" s="34">
        <f>IF(GK48&lt;&gt;"",HLOOKUP(COUNT($DW48:GK48)+1,$G$4:$CX$8,GL$14,0)*$D48,IF($C48=GL$17,$G$6*$D48,""))</f>
        <v>16508.106053710355</v>
      </c>
      <c r="GM48" s="34">
        <f>IF(GL48&lt;&gt;"",HLOOKUP(COUNT($DW48:GL48)+1,$G$4:$CX$8,GM$14,0)*$D48,IF($C48=GM$17,$G$6*$D48,""))</f>
        <v>17333.511356395877</v>
      </c>
      <c r="GN48" s="34">
        <f>IF(GM48&lt;&gt;"",HLOOKUP(COUNT($DW48:GM48)+1,$G$4:$CX$8,GN$14,0)*$D48,IF($C48=GN$17,$G$6*$D48,""))</f>
        <v>18200.186924215664</v>
      </c>
      <c r="GO48" s="34">
        <f>IF(GN48&lt;&gt;"",HLOOKUP(COUNT($DW48:GN48)+1,$G$4:$CX$8,GO$14,0)*$D48,IF($C48=GO$17,$G$6*$D48,""))</f>
        <v>19110.196270426444</v>
      </c>
      <c r="GP48" s="34">
        <f>IF(GO48&lt;&gt;"",HLOOKUP(COUNT($DW48:GO48)+1,$G$4:$CX$8,GP$14,0)*$D48,IF($C48=GP$17,$G$6*$D48,""))</f>
        <v>20447.910009356296</v>
      </c>
      <c r="GQ48" s="34">
        <f>IF(GP48&lt;&gt;"",HLOOKUP(COUNT($DW48:GP48)+1,$G$4:$CX$8,GQ$14,0)*$D48,IF($C48=GQ$17,$G$6*$D48,""))</f>
        <v>18403.119008420676</v>
      </c>
      <c r="GR48" s="34">
        <f>IF(GQ48&lt;&gt;"",HLOOKUP(COUNT($DW48:GQ48)+1,$G$4:$CX$8,GR$14,0)*$D48,IF($C48=GR$17,$G$6*$D48,""))</f>
        <v>16562.807107578607</v>
      </c>
      <c r="GS48" s="34">
        <f>IF(GR48&lt;&gt;"",HLOOKUP(COUNT($DW48:GR48)+1,$G$4:$CX$8,GS$14,0)*$D48,IF($C48=GS$17,$G$6*$D48,""))</f>
        <v>17722.203605109109</v>
      </c>
      <c r="GT48" s="34">
        <f>IF(GS48&lt;&gt;"",HLOOKUP(COUNT($DW48:GS48)+1,$G$4:$CX$8,GT$14,0)*$D48,IF($C48=GT$17,$G$6*$D48,""))</f>
        <v>18962.757857466742</v>
      </c>
      <c r="GU48" s="34">
        <f>IF(GT48&lt;&gt;"",HLOOKUP(COUNT($DW48:GT48)+1,$G$4:$CX$8,GU$14,0)*$D48,IF($C48=GU$17,$G$6*$D48,""))</f>
        <v>20290.150907489417</v>
      </c>
      <c r="GV48" s="34">
        <f>IF(GU48&lt;&gt;"",HLOOKUP(COUNT($DW48:GU48)+1,$G$4:$CX$8,GV$14,0)*$D48,IF($C48=GV$17,$G$6*$D48,""))</f>
        <v>21913.362980088568</v>
      </c>
      <c r="GW48" s="34">
        <f>IF(GV48&lt;&gt;"",HLOOKUP(COUNT($DW48:GV48)+1,$G$4:$CX$8,GW$14,0)*$D48,IF($C48=GW$17,$G$6*$D48,""))</f>
        <v>19064.625792677049</v>
      </c>
      <c r="GX48" s="34">
        <f>IF(GW48&lt;&gt;"",HLOOKUP(COUNT($DW48:GW48)+1,$G$4:$CX$8,GX$14,0)*$D48,IF($C48=GX$17,$G$6*$D48,""))</f>
        <v>18111.394503043201</v>
      </c>
      <c r="GY48" s="34">
        <f>IF(GX48&lt;&gt;"",HLOOKUP(COUNT($DW48:GX48)+1,$G$4:$CX$8,GY$14,0)*$D48,IF($C48=GY$17,$G$6*$D48,""))</f>
        <v>19016.964228195357</v>
      </c>
      <c r="GZ48" s="34">
        <f>IF(GY48&lt;&gt;"",HLOOKUP(COUNT($DW48:GY48)+1,$G$4:$CX$8,GZ$14,0)*$D48,IF($C48=GZ$17,$G$6*$D48,""))</f>
        <v>19967.812439605128</v>
      </c>
      <c r="HA48" s="34">
        <f>IF(GZ48&lt;&gt;"",HLOOKUP(COUNT($DW48:GZ48)+1,$G$4:$CX$8,HA$14,0)*$D48,IF($C48=HA$17,$G$6*$D48,""))</f>
        <v>20966.203061585391</v>
      </c>
      <c r="HB48" s="34">
        <f>IF(HA48&lt;&gt;"",HLOOKUP(COUNT($DW48:HA48)+1,$G$4:$CX$8,HB$14,0)*$D48,IF($C48=HB$17,$G$6*$D48,""))</f>
        <v>22433.83727589636</v>
      </c>
      <c r="HC48" s="34">
        <f>IF(HB48&lt;&gt;"",HLOOKUP(COUNT($DW48:HB48)+1,$G$4:$CX$8,HC$14,0)*$D48,IF($C48=HC$17,$G$6*$D48,""))</f>
        <v>20190.453548306723</v>
      </c>
      <c r="HD48" s="34">
        <f>IF(HC48&lt;&gt;"",HLOOKUP(COUNT($DW48:HC48)+1,$G$4:$CX$8,HD$14,0)*$D48,IF($C48=HD$17,$G$6*$D48,""))</f>
        <v>18171.408193476054</v>
      </c>
      <c r="HE48" s="34">
        <f>IF(HD48&lt;&gt;"",HLOOKUP(COUNT($DW48:HD48)+1,$G$4:$CX$8,HE$14,0)*$D48,IF($C48=HE$17,$G$6*$D48,""))</f>
        <v>19443.40676701938</v>
      </c>
      <c r="HF48" s="34">
        <f>IF(HE48&lt;&gt;"",HLOOKUP(COUNT($DW48:HE48)+1,$G$4:$CX$8,HF$14,0)*$D48,IF($C48=HF$17,$G$6*$D48,""))</f>
        <v>20804.445240710738</v>
      </c>
      <c r="HG48" s="34">
        <f>IF(HF48&lt;&gt;"",HLOOKUP(COUNT($DW48:HF48)+1,$G$4:$CX$8,HG$14,0)*$D48,IF($C48=HG$17,$G$6*$D48,""))</f>
        <v>22260.756407560486</v>
      </c>
      <c r="HH48" s="34">
        <f>IF(HG48&lt;&gt;"",HLOOKUP(COUNT($DW48:HG48)+1,$G$4:$CX$8,HH$14,0)*$D48,IF($C48=HH$17,$G$6*$D48,""))</f>
        <v>24041.616920165325</v>
      </c>
      <c r="HI48" s="34">
        <f>IF(HH48&lt;&gt;"",HLOOKUP(COUNT($DW48:HH48)+1,$G$4:$CX$8,HI$14,0)*$D48,IF($C48=HI$17,$G$6*$D48,""))</f>
        <v>15647.367547554686</v>
      </c>
      <c r="HJ48" s="34">
        <f>IF(HI48&lt;&gt;"",HLOOKUP(COUNT($DW48:HI48)+1,$G$4:$CX$8,HJ$14,0)*$D48,IF($C48=HJ$17,$G$6*$D48,""))</f>
        <v>15647.367547554686</v>
      </c>
      <c r="HK48" s="34">
        <f>IF(HJ48&lt;&gt;"",HLOOKUP(COUNT($DW48:HJ48)+1,$G$4:$CX$8,HK$14,0)*$D48,IF($C48=HK$17,$G$6*$D48,""))</f>
        <v>15647.367547554686</v>
      </c>
      <c r="HL48" s="34">
        <f>IF(HK48&lt;&gt;"",HLOOKUP(COUNT($DW48:HK48)+1,$G$4:$CX$8,HL$14,0)*$D48,IF($C48=HL$17,$G$6*$D48,""))</f>
        <v>15647.367547554686</v>
      </c>
      <c r="HM48" s="34">
        <f>IF(HL48&lt;&gt;"",HLOOKUP(COUNT($DW48:HL48)+1,$G$4:$CX$8,HM$14,0)*$D48,IF($C48=HM$17,$G$6*$D48,""))</f>
        <v>15647.367547554686</v>
      </c>
      <c r="HN48" s="34">
        <f>IF(HM48&lt;&gt;"",HLOOKUP(COUNT($DW48:HM48)+1,$G$4:$CX$8,HN$14,0)*$D48,IF($C48=HN$17,$G$6*$D48,""))</f>
        <v>15647.367547554686</v>
      </c>
      <c r="HO48" s="34">
        <f>IF(HN48&lt;&gt;"",HLOOKUP(COUNT($DW48:HN48)+1,$G$4:$CX$8,HO$14,0)*$D48,IF($C48=HO$17,$G$6*$D48,""))</f>
        <v>15647.367547554686</v>
      </c>
      <c r="HP48" s="34">
        <f>IF(HO48&lt;&gt;"",HLOOKUP(COUNT($DW48:HO48)+1,$G$4:$CX$8,HP$14,0)*$D48,IF($C48=HP$17,$G$6*$D48,""))</f>
        <v>15647.367547554686</v>
      </c>
      <c r="HQ48" s="34">
        <f>IF(HP48&lt;&gt;"",HLOOKUP(COUNT($DW48:HP48)+1,$G$4:$CX$8,HQ$14,0)*$D48,IF($C48=HQ$17,$G$6*$D48,""))</f>
        <v>15647.367547554686</v>
      </c>
      <c r="HR48" s="34">
        <f>IF(HQ48&lt;&gt;"",HLOOKUP(COUNT($DW48:HQ48)+1,$G$4:$CX$8,HR$14,0)*$D48,IF($C48=HR$17,$G$6*$D48,""))</f>
        <v>15647.367547554686</v>
      </c>
      <c r="HS48" s="34">
        <f>IF(HR48&lt;&gt;"",HLOOKUP(COUNT($DW48:HR48)+1,$G$4:$CX$8,HS$14,0)*$D48,IF($C48=HS$17,$G$6*$D48,""))</f>
        <v>15647.367547554686</v>
      </c>
      <c r="HT48" s="34">
        <f>IF(HS48&lt;&gt;"",HLOOKUP(COUNT($DW48:HS48)+1,$G$4:$CX$8,HT$14,0)*$D48,IF($C48=HT$17,$G$6*$D48,""))</f>
        <v>15647.367547554686</v>
      </c>
      <c r="HU48" s="34">
        <f>IF(HT48&lt;&gt;"",HLOOKUP(COUNT($DW48:HT48)+1,$G$4:$CX$8,HU$14,0)*$D48,IF($C48=HU$17,$G$6*$D48,""))</f>
        <v>15647.367547554686</v>
      </c>
      <c r="HV48" s="34">
        <f>IF(HU48&lt;&gt;"",HLOOKUP(COUNT($DW48:HU48)+1,$G$4:$CX$8,HV$14,0)*$D48,IF($C48=HV$17,$G$6*$D48,""))</f>
        <v>15647.367547554686</v>
      </c>
      <c r="HW48" s="34">
        <f>IF(HV48&lt;&gt;"",HLOOKUP(COUNT($DW48:HV48)+1,$G$4:$CX$8,HW$14,0)*$D48,IF($C48=HW$17,$G$6*$D48,""))</f>
        <v>15647.367547554686</v>
      </c>
      <c r="HX48" s="34">
        <f>IF(HW48&lt;&gt;"",HLOOKUP(COUNT($DW48:HW48)+1,$G$4:$CX$8,HX$14,0)*$D48,IF($C48=HX$17,$G$6*$D48,""))</f>
        <v>15647.367547554686</v>
      </c>
      <c r="HY48" s="34">
        <f>IF(HX48&lt;&gt;"",HLOOKUP(COUNT($DW48:HX48)+1,$G$4:$CX$8,HY$14,0)*$D48,IF($C48=HY$17,$G$6*$D48,""))</f>
        <v>15647.367547554686</v>
      </c>
      <c r="HZ48" s="34">
        <f>IF(HY48&lt;&gt;"",HLOOKUP(COUNT($DW48:HY48)+1,$G$4:$CX$8,HZ$14,0)*$D48,IF($C48=HZ$17,$G$6*$D48,""))</f>
        <v>15647.367547554686</v>
      </c>
      <c r="IA48" s="34">
        <f>IF(HZ48&lt;&gt;"",HLOOKUP(COUNT($DW48:HZ48)+1,$G$4:$CX$8,IA$14,0)*$D48,IF($C48=IA$17,$G$6*$D48,""))</f>
        <v>15647.367547554686</v>
      </c>
      <c r="IB48" s="34">
        <f>IF(IA48&lt;&gt;"",HLOOKUP(COUNT($DW48:IA48)+1,$G$4:$CX$8,IB$14,0)*$D48,IF($C48=IB$17,$G$6*$D48,""))</f>
        <v>15647.367547554686</v>
      </c>
      <c r="IC48" s="34">
        <f>IF(IB48&lt;&gt;"",HLOOKUP(COUNT($DW48:IB48)+1,$G$4:$CX$8,IC$14,0)*$D48,IF($C48=IC$17,$G$6*$D48,""))</f>
        <v>15647.367547554686</v>
      </c>
      <c r="ID48" s="34">
        <f>IF(IC48&lt;&gt;"",HLOOKUP(COUNT($DW48:IC48)+1,$G$4:$CX$8,ID$14,0)*$D48,IF($C48=ID$17,$G$6*$D48,""))</f>
        <v>15647.367547554686</v>
      </c>
      <c r="IE48" s="34">
        <f>IF(ID48&lt;&gt;"",HLOOKUP(COUNT($DW48:ID48)+1,$G$4:$CX$8,IE$14,0)*$D48,IF($C48=IE$17,$G$6*$D48,""))</f>
        <v>15647.367547554686</v>
      </c>
      <c r="IF48" s="34">
        <f>IF(IE48&lt;&gt;"",HLOOKUP(COUNT($DW48:IE48)+1,$G$4:$CX$8,IF$14,0)*$D48,IF($C48=IF$17,$G$6*$D48,""))</f>
        <v>15647.367547554686</v>
      </c>
      <c r="IG48" s="34">
        <f>IF(IF48&lt;&gt;"",HLOOKUP(COUNT($DW48:IF48)+1,$G$4:$CX$8,IG$14,0)*$D48,IF($C48=IG$17,$G$6*$D48,""))</f>
        <v>15647.367547554686</v>
      </c>
      <c r="IH48" s="34">
        <f>IF(IG48&lt;&gt;"",HLOOKUP(COUNT($DW48:IG48)+1,$G$4:$CX$8,IH$14,0)*$D48,IF($C48=IH$17,$G$6*$D48,""))</f>
        <v>15647.367547554686</v>
      </c>
      <c r="II48" s="34">
        <f>IF(IH48&lt;&gt;"",HLOOKUP(COUNT($DW48:IH48)+1,$G$4:$CX$8,II$14,0)*$D48,IF($C48=II$17,$G$6*$D48,""))</f>
        <v>15647.367547554686</v>
      </c>
      <c r="IJ48" s="34">
        <f>IF(II48&lt;&gt;"",HLOOKUP(COUNT($DW48:II48)+1,$G$4:$CX$8,IJ$14,0)*$D48,IF($C48=IJ$17,$G$6*$D48,""))</f>
        <v>15647.367547554686</v>
      </c>
      <c r="IK48" s="34">
        <f>IF(IJ48&lt;&gt;"",HLOOKUP(COUNT($DW48:IJ48)+1,$G$4:$CX$8,IK$14,0)*$D48,IF($C48=IK$17,$G$6*$D48,""))</f>
        <v>15647.367547554686</v>
      </c>
      <c r="IL48" s="34">
        <f>IF(IK48&lt;&gt;"",HLOOKUP(COUNT($DW48:IK48)+1,$G$4:$CX$8,IL$14,0)*$D48,IF($C48=IL$17,$G$6*$D48,""))</f>
        <v>15647.367547554686</v>
      </c>
      <c r="IM48" s="34">
        <f>IF(IL48&lt;&gt;"",HLOOKUP(COUNT($DW48:IL48)+1,$G$4:$CX$8,IM$14,0)*$D48,IF($C48=IM$17,$G$6*$D48,""))</f>
        <v>15647.367547554686</v>
      </c>
      <c r="IO48" s="34" t="str">
        <f>IF(IN48&lt;&gt;"",HLOOKUP(COUNT($IN48:IN48)+1,$G$4:$EH$8,IO$14,0)*$D48,IF($C48=IO$17,$G$7*$D48,""))</f>
        <v/>
      </c>
      <c r="IP48" s="34" t="str">
        <f>IF(IO48&lt;&gt;"",HLOOKUP(COUNT($IN48:IO48)+1,$G$4:$EH$8,IP$14,0)*$D48,IF($C48=IP$17,$G$7*$D48,""))</f>
        <v/>
      </c>
      <c r="IQ48" s="34" t="str">
        <f>IF(IP48&lt;&gt;"",HLOOKUP(COUNT($IN48:IP48)+1,$G$4:$EH$8,IQ$14,0)*$D48,IF($C48=IQ$17,$G$7*$D48,""))</f>
        <v/>
      </c>
      <c r="IR48" s="34" t="str">
        <f>IF(IQ48&lt;&gt;"",HLOOKUP(COUNT($IN48:IQ48)+1,$G$4:$EH$8,IR$14,0)*$D48,IF($C48=IR$17,$G$7*$D48,""))</f>
        <v/>
      </c>
      <c r="IS48" s="34" t="str">
        <f>IF(IR48&lt;&gt;"",HLOOKUP(COUNT($IN48:IR48)+1,$G$4:$EH$8,IS$14,0)*$D48,IF($C48=IS$17,$G$7*$D48,""))</f>
        <v/>
      </c>
      <c r="IT48" s="34" t="str">
        <f>IF(IS48&lt;&gt;"",HLOOKUP(COUNT($IN48:IS48)+1,$G$4:$EH$8,IT$14,0)*$D48,IF($C48=IT$17,$G$7*$D48,""))</f>
        <v/>
      </c>
      <c r="IU48" s="34" t="str">
        <f>IF(IT48&lt;&gt;"",HLOOKUP(COUNT($IN48:IT48)+1,$G$4:$EH$8,IU$14,0)*$D48,IF($C48=IU$17,$G$7*$D48,""))</f>
        <v/>
      </c>
      <c r="IV48" s="34" t="str">
        <f>IF(IU48&lt;&gt;"",HLOOKUP(COUNT($IN48:IU48)+1,$G$4:$EH$8,IV$14,0)*$D48,IF($C48=IV$17,$G$7*$D48,""))</f>
        <v/>
      </c>
      <c r="IW48" s="34" t="str">
        <f>IF(IV48&lt;&gt;"",HLOOKUP(COUNT($IN48:IV48)+1,$G$4:$EH$8,IW$14,0)*$D48,IF($C48=IW$17,$G$7*$D48,""))</f>
        <v/>
      </c>
      <c r="IX48" s="34" t="str">
        <f>IF(IW48&lt;&gt;"",HLOOKUP(COUNT($IN48:IW48)+1,$G$4:$EH$8,IX$14,0)*$D48,IF($C48=IX$17,$G$7*$D48,""))</f>
        <v/>
      </c>
      <c r="IY48" s="34" t="str">
        <f>IF(IX48&lt;&gt;"",HLOOKUP(COUNT($IN48:IX48)+1,$G$4:$EH$8,IY$14,0)*$D48,IF($C48=IY$17,$G$7*$D48,""))</f>
        <v/>
      </c>
      <c r="IZ48" s="34" t="str">
        <f>IF(IY48&lt;&gt;"",HLOOKUP(COUNT($IN48:IY48)+1,$G$4:$EH$8,IZ$14,0)*$D48,IF($C48=IZ$17,$G$7*$D48,""))</f>
        <v/>
      </c>
      <c r="JA48" s="34" t="str">
        <f>IF(IZ48&lt;&gt;"",HLOOKUP(COUNT($IN48:IZ48)+1,$G$4:$EH$8,JA$14,0)*$D48,IF($C48=JA$17,$G$7*$D48,""))</f>
        <v/>
      </c>
      <c r="JB48" s="34" t="str">
        <f>IF(JA48&lt;&gt;"",HLOOKUP(COUNT($IN48:JA48)+1,$G$4:$EH$8,JB$14,0)*$D48,IF($C48=JB$17,$G$7*$D48,""))</f>
        <v/>
      </c>
      <c r="JC48" s="34" t="str">
        <f>IF(JB48&lt;&gt;"",HLOOKUP(COUNT($IN48:JB48)+1,$G$4:$EH$8,JC$14,0)*$D48,IF($C48=JC$17,$G$7*$D48,""))</f>
        <v/>
      </c>
      <c r="JD48" s="34" t="str">
        <f>IF(JC48&lt;&gt;"",HLOOKUP(COUNT($IN48:JC48)+1,$G$4:$EH$8,JD$14,0)*$D48,IF($C48=JD$17,$G$7*$D48,""))</f>
        <v/>
      </c>
      <c r="JE48" s="34" t="str">
        <f>IF(JD48&lt;&gt;"",HLOOKUP(COUNT($IN48:JD48)+1,$G$4:$EH$8,JE$14,0)*$D48,IF($C48=JE$17,$G$7*$D48,""))</f>
        <v/>
      </c>
      <c r="JF48" s="34" t="str">
        <f>IF(JE48&lt;&gt;"",HLOOKUP(COUNT($IN48:JE48)+1,$G$4:$EH$8,JF$14,0)*$D48,IF($C48=JF$17,$G$7*$D48,""))</f>
        <v/>
      </c>
      <c r="JG48" s="34" t="str">
        <f>IF(JF48&lt;&gt;"",HLOOKUP(COUNT($IN48:JF48)+1,$G$4:$EH$8,JG$14,0)*$D48,IF($C48=JG$17,$G$7*$D48,""))</f>
        <v/>
      </c>
      <c r="JH48" s="34" t="str">
        <f>IF(JG48&lt;&gt;"",HLOOKUP(COUNT($IN48:JG48)+1,$G$4:$EH$8,JH$14,0)*$D48,IF($C48=JH$17,$G$7*$D48,""))</f>
        <v/>
      </c>
      <c r="JI48" s="34" t="str">
        <f>IF(JH48&lt;&gt;"",HLOOKUP(COUNT($IN48:JH48)+1,$G$4:$EH$8,JI$14,0)*$D48,IF($C48=JI$17,$G$7*$D48,""))</f>
        <v/>
      </c>
      <c r="JJ48" s="34" t="str">
        <f>IF(JI48&lt;&gt;"",HLOOKUP(COUNT($IN48:JI48)+1,$G$4:$EH$8,JJ$14,0)*$D48,IF($C48=JJ$17,$G$7*$D48,""))</f>
        <v/>
      </c>
      <c r="JK48" s="34" t="str">
        <f>IF(JJ48&lt;&gt;"",HLOOKUP(COUNT($IN48:JJ48)+1,$G$4:$EH$8,JK$14,0)*$D48,IF($C48=JK$17,$G$7*$D48,""))</f>
        <v/>
      </c>
      <c r="JL48" s="34" t="str">
        <f>IF(JK48&lt;&gt;"",HLOOKUP(COUNT($IN48:JK48)+1,$G$4:$EH$8,JL$14,0)*$D48,IF($C48=JL$17,$G$7*$D48,""))</f>
        <v/>
      </c>
      <c r="JM48" s="34" t="str">
        <f>IF(JL48&lt;&gt;"",HLOOKUP(COUNT($IN48:JL48)+1,$G$4:$EH$8,JM$14,0)*$D48,IF($C48=JM$17,$G$7*$D48,""))</f>
        <v/>
      </c>
      <c r="JN48" s="34" t="str">
        <f>IF(JM48&lt;&gt;"",HLOOKUP(COUNT($IN48:JM48)+1,$G$4:$EH$8,JN$14,0)*$D48,IF($C48=JN$17,$G$7*$D48,""))</f>
        <v/>
      </c>
      <c r="JO48" s="34" t="str">
        <f>IF(JN48&lt;&gt;"",HLOOKUP(COUNT($IN48:JN48)+1,$G$4:$EH$8,JO$14,0)*$D48,IF($C48=JO$17,$G$7*$D48,""))</f>
        <v/>
      </c>
      <c r="JP48" s="34" t="str">
        <f>IF(JO48&lt;&gt;"",HLOOKUP(COUNT($IN48:JO48)+1,$G$4:$EH$8,JP$14,0)*$D48,IF($C48=JP$17,$G$7*$D48,""))</f>
        <v/>
      </c>
      <c r="JQ48" s="34" t="str">
        <f>IF(JP48&lt;&gt;"",HLOOKUP(COUNT($IN48:JP48)+1,$G$4:$EH$8,JQ$14,0)*$D48,IF($C48=JQ$17,$G$7*$D48,""))</f>
        <v/>
      </c>
      <c r="JR48" s="34">
        <f>IF(JQ48&lt;&gt;"",HLOOKUP(COUNT($IN48:JQ48)+1,$G$4:$EH$8,JR$14,0)*$D48,IF($C48=JR$17,$G$7*$D48,""))</f>
        <v>0</v>
      </c>
      <c r="JS48" s="34">
        <f>IF(JR48&lt;&gt;"",HLOOKUP(COUNT($IN48:JR48)+1,$G$4:$EH$8,JS$14,0)*$D48,IF($C48=JS$17,$G$7*$D48,""))</f>
        <v>2250</v>
      </c>
      <c r="JT48" s="34">
        <f>IF(JS48&lt;&gt;"",HLOOKUP(COUNT($IN48:JS48)+1,$G$4:$EH$8,JT$14,0)*$D48,IF($C48=JT$17,$G$7*$D48,""))</f>
        <v>2250</v>
      </c>
      <c r="JU48" s="34">
        <f>IF(JT48&lt;&gt;"",HLOOKUP(COUNT($IN48:JT48)+1,$G$4:$EH$8,JU$14,0)*$D48,IF($C48=JU$17,$G$7*$D48,""))</f>
        <v>2250</v>
      </c>
      <c r="JV48" s="34">
        <f>IF(JU48&lt;&gt;"",HLOOKUP(COUNT($IN48:JU48)+1,$G$4:$EH$8,JV$14,0)*$D48,IF($C48=JV$17,$G$7*$D48,""))</f>
        <v>2250</v>
      </c>
      <c r="JW48" s="34">
        <f>IF(JV48&lt;&gt;"",HLOOKUP(COUNT($IN48:JV48)+1,$G$4:$EH$8,JW$14,0)*$D48,IF($C48=JW$17,$G$7*$D48,""))</f>
        <v>2262.1145521044955</v>
      </c>
      <c r="JX48" s="34">
        <f>IF(JW48&lt;&gt;"",HLOOKUP(COUNT($IN48:JW48)+1,$G$4:$EH$8,JX$14,0)*$D48,IF($C48=JX$17,$G$7*$D48,""))</f>
        <v>2714.537462525393</v>
      </c>
      <c r="JY48" s="34">
        <f>IF(JX48&lt;&gt;"",HLOOKUP(COUNT($IN48:JX48)+1,$G$4:$EH$8,JY$14,0)*$D48,IF($C48=JY$17,$G$7*$D48,""))</f>
        <v>3148.863456529456</v>
      </c>
      <c r="JZ48" s="34">
        <f>IF(JY48&lt;&gt;"",HLOOKUP(COUNT($IN48:JY48)+1,$G$4:$EH$8,JZ$14,0)*$D48,IF($C48=JZ$17,$G$7*$D48,""))</f>
        <v>3589.7043404435808</v>
      </c>
      <c r="KA48" s="34">
        <f>IF(JZ48&lt;&gt;"",HLOOKUP(COUNT($IN48:JZ48)+1,$G$4:$EH$8,KA$14,0)*$D48,IF($C48=KA$17,$G$7*$D48,""))</f>
        <v>4056.3659047012443</v>
      </c>
      <c r="KB48" s="34">
        <f>IF(KA48&lt;&gt;"",HLOOKUP(COUNT($IN48:KA48)+1,$G$4:$EH$8,KB$14,0)*$D48,IF($C48=KB$17,$G$7*$D48,""))</f>
        <v>4502.5661542183816</v>
      </c>
      <c r="KC48" s="34">
        <f>IF(KB48&lt;&gt;"",HLOOKUP(COUNT($IN48:KB48)+1,$G$4:$EH$8,KC$14,0)*$D48,IF($C48=KC$17,$G$7*$D48,""))</f>
        <v>4952.82276964022</v>
      </c>
      <c r="KD48" s="34">
        <f>IF(KC48&lt;&gt;"",HLOOKUP(COUNT($IN48:KC48)+1,$G$4:$EH$8,KD$14,0)*$D48,IF($C48=KD$17,$G$7*$D48,""))</f>
        <v>3714.6170772301671</v>
      </c>
      <c r="KE48" s="34">
        <f>IF(KD48&lt;&gt;"",HLOOKUP(COUNT($IN48:KD48)+1,$G$4:$EH$8,KE$14,0)*$D48,IF($C48=KE$17,$G$7*$D48,""))</f>
        <v>3528.8862233686568</v>
      </c>
      <c r="KF48" s="34">
        <f>IF(KE48&lt;&gt;"",HLOOKUP(COUNT($IN48:KE48)+1,$G$4:$EH$8,KF$14,0)*$D48,IF($C48=KF$17,$G$7*$D48,""))</f>
        <v>3881.7748457055241</v>
      </c>
      <c r="KG48" s="34">
        <f>IF(KF48&lt;&gt;"",HLOOKUP(COUNT($IN48:KF48)+1,$G$4:$EH$8,KG$14,0)*$D48,IF($C48=KG$17,$G$7*$D48,""))</f>
        <v>4269.9523302760772</v>
      </c>
      <c r="KH48" s="34">
        <f>IF(KG48&lt;&gt;"",HLOOKUP(COUNT($IN48:KG48)+1,$G$4:$EH$8,KH$14,0)*$D48,IF($C48=KH$17,$G$7*$D48,""))</f>
        <v>4696.9475633036836</v>
      </c>
      <c r="KI48" s="34">
        <f>IF(KH48&lt;&gt;"",HLOOKUP(COUNT($IN48:KH48)+1,$G$4:$EH$8,KI$14,0)*$D48,IF($C48=KI$17,$G$7*$D48,""))</f>
        <v>5166.642319634052</v>
      </c>
      <c r="KJ48" s="34">
        <f>IF(KI48&lt;&gt;"",HLOOKUP(COUNT($IN48:KI48)+1,$G$4:$EH$8,KJ$14,0)*$D48,IF($C48=KJ$17,$G$7*$D48,""))</f>
        <v>4908.3102036523469</v>
      </c>
      <c r="KK48" s="34">
        <f>IF(KJ48&lt;&gt;"",HLOOKUP(COUNT($IN48:KJ48)+1,$G$4:$EH$8,KK$14,0)*$D48,IF($C48=KK$17,$G$7*$D48,""))</f>
        <v>4662.8946934697306</v>
      </c>
      <c r="KL48" s="34">
        <f>IF(KK48&lt;&gt;"",HLOOKUP(COUNT($IN48:KK48)+1,$G$4:$EH$8,KL$14,0)*$D48,IF($C48=KL$17,$G$7*$D48,""))</f>
        <v>4989.2973220126123</v>
      </c>
      <c r="KM48" s="34">
        <f>IF(KL48&lt;&gt;"",HLOOKUP(COUNT($IN48:KL48)+1,$G$4:$EH$8,KM$14,0)*$D48,IF($C48=KM$17,$G$7*$D48,""))</f>
        <v>5338.5481345534945</v>
      </c>
      <c r="KN48" s="34">
        <f>IF(KM48&lt;&gt;"",HLOOKUP(COUNT($IN48:KM48)+1,$G$4:$EH$8,KN$14,0)*$D48,IF($C48=KN$17,$G$7*$D48,""))</f>
        <v>5712.2465039722392</v>
      </c>
      <c r="KO48" s="34">
        <f>IF(KN48&lt;&gt;"",HLOOKUP(COUNT($IN48:KN48)+1,$G$4:$EH$8,KO$14,0)*$D48,IF($C48=KO$17,$G$7*$D48,""))</f>
        <v>6283.471154369463</v>
      </c>
      <c r="KP48" s="34">
        <f>IF(KO48&lt;&gt;"",HLOOKUP(COUNT($IN48:KO48)+1,$G$4:$EH$8,KP$14,0)*$D48,IF($C48=KP$17,$G$7*$D48,""))</f>
        <v>5340.950481214044</v>
      </c>
      <c r="KQ48" s="34">
        <f>IF(KP48&lt;&gt;"",HLOOKUP(COUNT($IN48:KP48)+1,$G$4:$EH$8,KQ$14,0)*$D48,IF($C48=KQ$17,$G$7*$D48,""))</f>
        <v>5073.9029571533429</v>
      </c>
      <c r="KR48" s="34">
        <f>IF(KQ48&lt;&gt;"",HLOOKUP(COUNT($IN48:KQ48)+1,$G$4:$EH$8,KR$14,0)*$D48,IF($C48=KR$17,$G$7*$D48,""))</f>
        <v>5327.5981050110104</v>
      </c>
      <c r="KS48" s="34">
        <f>IF(KR48&lt;&gt;"",HLOOKUP(COUNT($IN48:KR48)+1,$G$4:$EH$8,KS$14,0)*$D48,IF($C48=KS$17,$G$7*$D48,""))</f>
        <v>5593.9780102615614</v>
      </c>
      <c r="KT48" s="34">
        <f>IF(KS48&lt;&gt;"",HLOOKUP(COUNT($IN48:KS48)+1,$G$4:$EH$8,KT$14,0)*$D48,IF($C48=KT$17,$G$7*$D48,""))</f>
        <v>5873.6769107746368</v>
      </c>
      <c r="KU48" s="34">
        <f>IF(KT48&lt;&gt;"",HLOOKUP(COUNT($IN48:KT48)+1,$G$4:$EH$8,KU$14,0)*$D48,IF($C48=KU$17,$G$7*$D48,""))</f>
        <v>6284.8342945288623</v>
      </c>
      <c r="KV48" s="34">
        <f>IF(KU48&lt;&gt;"",HLOOKUP(COUNT($IN48:KU48)+1,$G$4:$EH$8,KV$14,0)*$D48,IF($C48=KV$17,$G$7*$D48,""))</f>
        <v>5656.3508650759759</v>
      </c>
      <c r="KW48" s="34">
        <f>IF(KV48&lt;&gt;"",HLOOKUP(COUNT($IN48:KV48)+1,$G$4:$EH$8,KW$14,0)*$D48,IF($C48=KW$17,$G$7*$D48,""))</f>
        <v>5090.7157785683803</v>
      </c>
      <c r="KX48" s="34">
        <f>IF(KW48&lt;&gt;"",HLOOKUP(COUNT($IN48:KW48)+1,$G$4:$EH$8,KX$14,0)*$D48,IF($C48=KX$17,$G$7*$D48,""))</f>
        <v>5447.0658830681659</v>
      </c>
      <c r="KY48" s="34">
        <f>IF(KX48&lt;&gt;"",HLOOKUP(COUNT($IN48:KX48)+1,$G$4:$EH$8,KY$14,0)*$D48,IF($C48=KY$17,$G$7*$D48,""))</f>
        <v>5828.3604948829352</v>
      </c>
      <c r="KZ48" s="34">
        <f>IF(KY48&lt;&gt;"",HLOOKUP(COUNT($IN48:KY48)+1,$G$4:$EH$8,KZ$14,0)*$D48,IF($C48=KZ$17,$G$7*$D48,""))</f>
        <v>6236.3457295247435</v>
      </c>
      <c r="LA48" s="34">
        <f>IF(KZ48&lt;&gt;"",HLOOKUP(COUNT($IN48:KZ48)+1,$G$4:$EH$8,LA$14,0)*$D48,IF($C48=LA$17,$G$7*$D48,""))</f>
        <v>6735.2533878867234</v>
      </c>
      <c r="LB48" s="34">
        <f>IF(LA48&lt;&gt;"",HLOOKUP(COUNT($IN48:LA48)+1,$G$4:$EH$8,LB$14,0)*$D48,IF($C48=LB$17,$G$7*$D48,""))</f>
        <v>5792.3179135825822</v>
      </c>
      <c r="LC48" s="34">
        <f>IF(LB48&lt;&gt;"",HLOOKUP(COUNT($IN48:LB48)+1,$G$4:$EH$8,LC$14,0)*$D48,IF($C48=LC$17,$G$7*$D48,""))</f>
        <v>5502.7020179034516</v>
      </c>
      <c r="LD48" s="34">
        <f>IF(LC48&lt;&gt;"",HLOOKUP(COUNT($IN48:LC48)+1,$G$4:$EH$8,LD$14,0)*$D48,IF($C48=LD$17,$G$7*$D48,""))</f>
        <v>5777.8371187986268</v>
      </c>
      <c r="LE48" s="34">
        <f>IF(LD48&lt;&gt;"",HLOOKUP(COUNT($IN48:LD48)+1,$G$4:$EH$8,LE$14,0)*$D48,IF($C48=LE$17,$G$7*$D48,""))</f>
        <v>6066.7289747385557</v>
      </c>
      <c r="LF48" s="34">
        <f>IF(LE48&lt;&gt;"",HLOOKUP(COUNT($IN48:LE48)+1,$G$4:$EH$8,LF$14,0)*$D48,IF($C48=LF$17,$G$7*$D48,""))</f>
        <v>6370.0654234754838</v>
      </c>
      <c r="LG48" s="34">
        <f>IF(LF48&lt;&gt;"",HLOOKUP(COUNT($IN48:LF48)+1,$G$4:$EH$8,LG$14,0)*$D48,IF($C48=LG$17,$G$7*$D48,""))</f>
        <v>6815.9700031187658</v>
      </c>
      <c r="LH48" s="34">
        <f>IF(LG48&lt;&gt;"",HLOOKUP(COUNT($IN48:LG48)+1,$G$4:$EH$8,LH$14,0)*$D48,IF($C48=LH$17,$G$7*$D48,""))</f>
        <v>6134.3730028068912</v>
      </c>
      <c r="LI48" s="34">
        <f>IF(LH48&lt;&gt;"",HLOOKUP(COUNT($IN48:LH48)+1,$G$4:$EH$8,LI$14,0)*$D48,IF($C48=LI$17,$G$7*$D48,""))</f>
        <v>5520.9357025262016</v>
      </c>
      <c r="LJ48" s="34">
        <f>IF(LI48&lt;&gt;"",HLOOKUP(COUNT($IN48:LI48)+1,$G$4:$EH$8,LJ$14,0)*$D48,IF($C48=LJ$17,$G$7*$D48,""))</f>
        <v>5907.4012017030363</v>
      </c>
      <c r="LK48" s="34">
        <f>IF(LJ48&lt;&gt;"",HLOOKUP(COUNT($IN48:LJ48)+1,$G$4:$EH$8,LK$14,0)*$D48,IF($C48=LK$17,$G$7*$D48,""))</f>
        <v>6320.9192858222486</v>
      </c>
      <c r="LL48" s="34">
        <f>IF(LK48&lt;&gt;"",HLOOKUP(COUNT($IN48:LK48)+1,$G$4:$EH$8,LL$14,0)*$D48,IF($C48=LL$17,$G$7*$D48,""))</f>
        <v>6763.3836358298058</v>
      </c>
      <c r="LM48" s="34">
        <f>IF(LL48&lt;&gt;"",HLOOKUP(COUNT($IN48:LL48)+1,$G$4:$EH$8,LM$14,0)*$D48,IF($C48=LM$17,$G$7*$D48,""))</f>
        <v>7304.45432669619</v>
      </c>
      <c r="LN48" s="34">
        <f>IF(LM48&lt;&gt;"",HLOOKUP(COUNT($IN48:LM48)+1,$G$4:$EH$8,LN$14,0)*$D48,IF($C48=LN$17,$G$7*$D48,""))</f>
        <v>6354.8752642256841</v>
      </c>
      <c r="LO48" s="34">
        <f>IF(LN48&lt;&gt;"",HLOOKUP(COUNT($IN48:LN48)+1,$G$4:$EH$8,LO$14,0)*$D48,IF($C48=LO$17,$G$7*$D48,""))</f>
        <v>6037.1315010144008</v>
      </c>
      <c r="LP48" s="34">
        <f>IF(LO48&lt;&gt;"",HLOOKUP(COUNT($IN48:LO48)+1,$G$4:$EH$8,LP$14,0)*$D48,IF($C48=LP$17,$G$7*$D48,""))</f>
        <v>6338.9880760651213</v>
      </c>
      <c r="LQ48" s="34">
        <f>IF(LP48&lt;&gt;"",HLOOKUP(COUNT($IN48:LP48)+1,$G$4:$EH$8,LQ$14,0)*$D48,IF($C48=LQ$17,$G$7*$D48,""))</f>
        <v>6655.9374798683766</v>
      </c>
      <c r="LR48" s="34">
        <f>IF(LQ48&lt;&gt;"",HLOOKUP(COUNT($IN48:LQ48)+1,$G$4:$EH$8,LR$14,0)*$D48,IF($C48=LR$17,$G$7*$D48,""))</f>
        <v>6988.7343538617979</v>
      </c>
      <c r="LS48" s="34">
        <f>IF(LR48&lt;&gt;"",HLOOKUP(COUNT($IN48:LR48)+1,$G$4:$EH$8,LS$14,0)*$D48,IF($C48=LS$17,$G$7*$D48,""))</f>
        <v>7477.9457586321205</v>
      </c>
      <c r="LT48" s="34">
        <f>IF(LS48&lt;&gt;"",HLOOKUP(COUNT($IN48:LS48)+1,$G$4:$EH$8,LT$14,0)*$D48,IF($C48=LT$17,$G$7*$D48,""))</f>
        <v>6730.1511827689083</v>
      </c>
      <c r="LU48" s="34">
        <f>IF(LT48&lt;&gt;"",HLOOKUP(COUNT($IN48:LT48)+1,$G$4:$EH$8,LU$14,0)*$D48,IF($C48=LU$17,$G$7*$D48,""))</f>
        <v>6057.1360644920187</v>
      </c>
      <c r="LV48" s="34">
        <f>IF(LU48&lt;&gt;"",HLOOKUP(COUNT($IN48:LU48)+1,$G$4:$EH$8,LV$14,0)*$D48,IF($C48=LV$17,$G$7*$D48,""))</f>
        <v>6481.1355890064606</v>
      </c>
      <c r="LW48" s="34">
        <f>IF(LV48&lt;&gt;"",HLOOKUP(COUNT($IN48:LV48)+1,$G$4:$EH$8,LW$14,0)*$D48,IF($C48=LW$17,$G$7*$D48,""))</f>
        <v>6934.8150802369128</v>
      </c>
      <c r="LX48" s="34">
        <f>IF(LW48&lt;&gt;"",HLOOKUP(COUNT($IN48:LW48)+1,$G$4:$EH$8,LX$14,0)*$D48,IF($C48=LX$17,$G$7*$D48,""))</f>
        <v>7420.2521358534959</v>
      </c>
      <c r="LY48" s="34">
        <f>IF(LX48&lt;&gt;"",HLOOKUP(COUNT($IN48:LX48)+1,$G$4:$EH$8,LY$14,0)*$D48,IF($C48=LY$17,$G$7*$D48,""))</f>
        <v>8013.8723067217743</v>
      </c>
      <c r="LZ48" s="34">
        <f>IF(LY48&lt;&gt;"",HLOOKUP(COUNT($IN48:LY48)+1,$G$4:$EH$8,LZ$14,0)*$D48,IF($C48=LZ$17,$G$7*$D48,""))</f>
        <v>5260.6276551568335</v>
      </c>
      <c r="MA48" s="34">
        <f>IF(LZ48&lt;&gt;"",HLOOKUP(COUNT($IN48:LZ48)+1,$G$4:$EH$8,MA$14,0)*$D48,IF($C48=MA$17,$G$7*$D48,""))</f>
        <v>5260.6276551568335</v>
      </c>
      <c r="MB48" s="34">
        <f>IF(MA48&lt;&gt;"",HLOOKUP(COUNT($IN48:MA48)+1,$G$4:$EH$8,MB$14,0)*$D48,IF($C48=MB$17,$G$7*$D48,""))</f>
        <v>5260.6276551568335</v>
      </c>
      <c r="MC48" s="34">
        <f>IF(MB48&lt;&gt;"",HLOOKUP(COUNT($IN48:MB48)+1,$G$4:$EH$8,MC$14,0)*$D48,IF($C48=MC$17,$G$7*$D48,""))</f>
        <v>5260.6276551568335</v>
      </c>
      <c r="MD48" s="34">
        <f>IF(MC48&lt;&gt;"",HLOOKUP(COUNT($IN48:MC48)+1,$G$4:$EH$8,MD$14,0)*$D48,IF($C48=MD$17,$G$7*$D48,""))</f>
        <v>5260.6276551568335</v>
      </c>
      <c r="ME48" s="34">
        <f>IF(MD48&lt;&gt;"",HLOOKUP(COUNT($IN48:MD48)+1,$G$4:$EH$8,ME$14,0)*$D48,IF($C48=ME$17,$G$7*$D48,""))</f>
        <v>5260.6276551568335</v>
      </c>
      <c r="MF48" s="34">
        <f>IF(ME48&lt;&gt;"",HLOOKUP(COUNT($IN48:ME48)+1,$G$4:$EH$8,MF$14,0)*$D48,IF($C48=MF$17,$G$7*$D48,""))</f>
        <v>5260.6276551568335</v>
      </c>
      <c r="MG48" s="34">
        <f>IF(MF48&lt;&gt;"",HLOOKUP(COUNT($IN48:MF48)+1,$G$4:$EH$8,MG$14,0)*$D48,IF($C48=MG$17,$G$7*$D48,""))</f>
        <v>5260.6276551568335</v>
      </c>
      <c r="MH48" s="34">
        <f>IF(MG48&lt;&gt;"",HLOOKUP(COUNT($IN48:MG48)+1,$G$4:$EH$8,MH$14,0)*$D48,IF($C48=MH$17,$G$7*$D48,""))</f>
        <v>5260.6276551568335</v>
      </c>
      <c r="MI48" s="34">
        <f>IF(MH48&lt;&gt;"",HLOOKUP(COUNT($IN48:MH48)+1,$G$4:$EH$8,MI$14,0)*$D48,IF($C48=MI$17,$G$7*$D48,""))</f>
        <v>5260.6276551568335</v>
      </c>
      <c r="MJ48" s="34">
        <f>IF(MI48&lt;&gt;"",HLOOKUP(COUNT($IN48:MI48)+1,$G$4:$EH$8,MJ$14,0)*$D48,IF($C48=MJ$17,$G$7*$D48,""))</f>
        <v>5260.6276551568335</v>
      </c>
      <c r="MK48" s="34">
        <f>IF(MJ48&lt;&gt;"",HLOOKUP(COUNT($IN48:MJ48)+1,$G$4:$EH$8,MK$14,0)*$D48,IF($C48=MK$17,$G$7*$D48,""))</f>
        <v>5260.6276551568335</v>
      </c>
      <c r="ML48" s="34">
        <f>IF(MK48&lt;&gt;"",HLOOKUP(COUNT($IN48:MK48)+1,$G$4:$EH$8,ML$14,0)*$D48,IF($C48=ML$17,$G$7*$D48,""))</f>
        <v>5260.6276551568335</v>
      </c>
      <c r="MM48" s="34">
        <f>IF(ML48&lt;&gt;"",HLOOKUP(COUNT($IN48:ML48)+1,$G$4:$EH$8,MM$14,0)*$D48,IF($C48=MM$17,$G$7*$D48,""))</f>
        <v>5260.6276551568335</v>
      </c>
      <c r="MN48" s="34">
        <f>IF(MM48&lt;&gt;"",HLOOKUP(COUNT($IN48:MM48)+1,$G$4:$EH$8,MN$14,0)*$D48,IF($C48=MN$17,$G$7*$D48,""))</f>
        <v>5260.6276551568335</v>
      </c>
      <c r="MO48" s="34">
        <f>IF(MN48&lt;&gt;"",HLOOKUP(COUNT($IN48:MN48)+1,$G$4:$EH$8,MO$14,0)*$D48,IF($C48=MO$17,$G$7*$D48,""))</f>
        <v>5260.6276551568335</v>
      </c>
      <c r="MP48" s="34">
        <f>IF(MO48&lt;&gt;"",HLOOKUP(COUNT($IN48:MO48)+1,$G$4:$EH$8,MP$14,0)*$D48,IF($C48=MP$17,$G$7*$D48,""))</f>
        <v>5260.6276551568335</v>
      </c>
      <c r="MQ48" s="34">
        <f>IF(MP48&lt;&gt;"",HLOOKUP(COUNT($IN48:MP48)+1,$G$4:$EH$8,MQ$14,0)*$D48,IF($C48=MQ$17,$G$7*$D48,""))</f>
        <v>5260.6276551568335</v>
      </c>
      <c r="MR48" s="34">
        <f>IF(MQ48&lt;&gt;"",HLOOKUP(COUNT($IN48:MQ48)+1,$G$4:$EH$8,MR$14,0)*$D48,IF($C48=MR$17,$G$7*$D48,""))</f>
        <v>5260.6276551568335</v>
      </c>
      <c r="MS48" s="34">
        <f>IF(MR48&lt;&gt;"",HLOOKUP(COUNT($IN48:MR48)+1,$G$4:$EH$8,MS$14,0)*$D48,IF($C48=MS$17,$G$7*$D48,""))</f>
        <v>5260.6276551568335</v>
      </c>
      <c r="MT48" s="34">
        <f>IF(MS48&lt;&gt;"",HLOOKUP(COUNT($IN48:MS48)+1,$G$4:$EH$8,MT$14,0)*$D48,IF($C48=MT$17,$G$7*$D48,""))</f>
        <v>5260.6276551568335</v>
      </c>
      <c r="MU48" s="34">
        <f>IF(MT48&lt;&gt;"",HLOOKUP(COUNT($IN48:MT48)+1,$G$4:$EH$8,MU$14,0)*$D48,IF($C48=MU$17,$G$7*$D48,""))</f>
        <v>5260.6276551568335</v>
      </c>
      <c r="MV48" s="34">
        <f>IF(MU48&lt;&gt;"",HLOOKUP(COUNT($IN48:MU48)+1,$G$4:$EH$8,MV$14,0)*$D48,IF($C48=MV$17,$G$7*$D48,""))</f>
        <v>5260.6276551568335</v>
      </c>
      <c r="MW48" s="34">
        <f>IF(MV48&lt;&gt;"",HLOOKUP(COUNT($IN48:MV48)+1,$G$4:$EH$8,MW$14,0)*$D48,IF($C48=MW$17,$G$7*$D48,""))</f>
        <v>5260.6276551568335</v>
      </c>
      <c r="MX48" s="34">
        <f>IF(MW48&lt;&gt;"",HLOOKUP(COUNT($IN48:MW48)+1,$G$4:$EH$8,MX$14,0)*$D48,IF($C48=MX$17,$G$7*$D48,""))</f>
        <v>5260.6276551568335</v>
      </c>
      <c r="MY48" s="34">
        <f>IF(MX48&lt;&gt;"",HLOOKUP(COUNT($IN48:MX48)+1,$G$4:$EH$8,MY$14,0)*$D48,IF($C48=MY$17,$G$7*$D48,""))</f>
        <v>5260.6276551568335</v>
      </c>
      <c r="MZ48" s="34">
        <f>IF(MY48&lt;&gt;"",HLOOKUP(COUNT($IN48:MY48)+1,$G$4:$EH$8,MZ$14,0)*$D48,IF($C48=MZ$17,$G$7*$D48,""))</f>
        <v>5260.6276551568335</v>
      </c>
      <c r="NA48" s="34">
        <f>IF(MZ48&lt;&gt;"",HLOOKUP(COUNT($IN48:MZ48)+1,$G$4:$EH$8,NA$14,0)*$D48,IF($C48=NA$17,$G$7*$D48,""))</f>
        <v>5260.6276551568335</v>
      </c>
      <c r="NB48" s="34">
        <f>IF(NA48&lt;&gt;"",HLOOKUP(COUNT($IN48:NA48)+1,$G$4:$EH$8,NB$14,0)*$D48,IF($C48=NB$17,$G$7*$D48,""))</f>
        <v>5260.6276551568335</v>
      </c>
      <c r="NC48" s="34">
        <f>IF(NB48&lt;&gt;"",HLOOKUP(COUNT($IN48:NB48)+1,$G$4:$EH$8,NC$14,0)*$D48,IF($C48=NC$17,$G$7*$D48,""))</f>
        <v>5260.6276551568335</v>
      </c>
      <c r="ND48" s="34">
        <f>IF(NC48&lt;&gt;"",HLOOKUP(COUNT($IN48:NC48)+1,$G$4:$EH$8,ND$14,0)*$D48,IF($C48=ND$17,$G$7*$D48,""))</f>
        <v>5260.6276551568335</v>
      </c>
      <c r="NF48" s="34" t="str">
        <f>IF(NE48&lt;&gt;"",HLOOKUP(COUNT($NE48:NE48)+1,$G$4:$EH$8,NF$14,0)*$D48,IF($C48=NF$17,$G$8*$D48,""))</f>
        <v/>
      </c>
      <c r="NG48" s="34" t="str">
        <f>IF(NF48&lt;&gt;"",HLOOKUP(COUNT($NE48:NF48)+1,$G$4:$EH$8,NG$14,0)*$D48,IF($C48=NG$17,$G$8*$D48,""))</f>
        <v/>
      </c>
      <c r="NH48" s="34" t="str">
        <f>IF(NG48&lt;&gt;"",HLOOKUP(COUNT($NE48:NG48)+1,$G$4:$EH$8,NH$14,0)*$D48,IF($C48=NH$17,$G$8*$D48,""))</f>
        <v/>
      </c>
      <c r="NI48" s="34" t="str">
        <f>IF(NH48&lt;&gt;"",HLOOKUP(COUNT($NE48:NH48)+1,$G$4:$EH$8,NI$14,0)*$D48,IF($C48=NI$17,$G$8*$D48,""))</f>
        <v/>
      </c>
      <c r="NJ48" s="34" t="str">
        <f>IF(NI48&lt;&gt;"",HLOOKUP(COUNT($NE48:NI48)+1,$G$4:$EH$8,NJ$14,0)*$D48,IF($C48=NJ$17,$G$8*$D48,""))</f>
        <v/>
      </c>
      <c r="NK48" s="34" t="str">
        <f>IF(NJ48&lt;&gt;"",HLOOKUP(COUNT($NE48:NJ48)+1,$G$4:$EH$8,NK$14,0)*$D48,IF($C48=NK$17,$G$8*$D48,""))</f>
        <v/>
      </c>
      <c r="NL48" s="34" t="str">
        <f>IF(NK48&lt;&gt;"",HLOOKUP(COUNT($NE48:NK48)+1,$G$4:$EH$8,NL$14,0)*$D48,IF($C48=NL$17,$G$8*$D48,""))</f>
        <v/>
      </c>
      <c r="NM48" s="34" t="str">
        <f>IF(NL48&lt;&gt;"",HLOOKUP(COUNT($NE48:NL48)+1,$G$4:$EH$8,NM$14,0)*$D48,IF($C48=NM$17,$G$8*$D48,""))</f>
        <v/>
      </c>
      <c r="NN48" s="34" t="str">
        <f>IF(NM48&lt;&gt;"",HLOOKUP(COUNT($NE48:NM48)+1,$G$4:$EH$8,NN$14,0)*$D48,IF($C48=NN$17,$G$8*$D48,""))</f>
        <v/>
      </c>
      <c r="NO48" s="34" t="str">
        <f>IF(NN48&lt;&gt;"",HLOOKUP(COUNT($NE48:NN48)+1,$G$4:$EH$8,NO$14,0)*$D48,IF($C48=NO$17,$G$8*$D48,""))</f>
        <v/>
      </c>
      <c r="NP48" s="34" t="str">
        <f>IF(NO48&lt;&gt;"",HLOOKUP(COUNT($NE48:NO48)+1,$G$4:$EH$8,NP$14,0)*$D48,IF($C48=NP$17,$G$8*$D48,""))</f>
        <v/>
      </c>
      <c r="NQ48" s="34" t="str">
        <f>IF(NP48&lt;&gt;"",HLOOKUP(COUNT($NE48:NP48)+1,$G$4:$EH$8,NQ$14,0)*$D48,IF($C48=NQ$17,$G$8*$D48,""))</f>
        <v/>
      </c>
      <c r="NR48" s="34" t="str">
        <f>IF(NQ48&lt;&gt;"",HLOOKUP(COUNT($NE48:NQ48)+1,$G$4:$EH$8,NR$14,0)*$D48,IF($C48=NR$17,$G$8*$D48,""))</f>
        <v/>
      </c>
      <c r="NS48" s="34" t="str">
        <f>IF(NR48&lt;&gt;"",HLOOKUP(COUNT($NE48:NR48)+1,$G$4:$EH$8,NS$14,0)*$D48,IF($C48=NS$17,$G$8*$D48,""))</f>
        <v/>
      </c>
      <c r="NT48" s="34" t="str">
        <f>IF(NS48&lt;&gt;"",HLOOKUP(COUNT($NE48:NS48)+1,$G$4:$EH$8,NT$14,0)*$D48,IF($C48=NT$17,$G$8*$D48,""))</f>
        <v/>
      </c>
      <c r="NU48" s="34" t="str">
        <f>IF(NT48&lt;&gt;"",HLOOKUP(COUNT($NE48:NT48)+1,$G$4:$EH$8,NU$14,0)*$D48,IF($C48=NU$17,$G$8*$D48,""))</f>
        <v/>
      </c>
      <c r="NV48" s="34" t="str">
        <f>IF(NU48&lt;&gt;"",HLOOKUP(COUNT($NE48:NU48)+1,$G$4:$EH$8,NV$14,0)*$D48,IF($C48=NV$17,$G$8*$D48,""))</f>
        <v/>
      </c>
      <c r="NW48" s="34" t="str">
        <f>IF(NV48&lt;&gt;"",HLOOKUP(COUNT($NE48:NV48)+1,$G$4:$EH$8,NW$14,0)*$D48,IF($C48=NW$17,$G$8*$D48,""))</f>
        <v/>
      </c>
      <c r="NX48" s="34" t="str">
        <f>IF(NW48&lt;&gt;"",HLOOKUP(COUNT($NE48:NW48)+1,$G$4:$EH$8,NX$14,0)*$D48,IF($C48=NX$17,$G$8*$D48,""))</f>
        <v/>
      </c>
      <c r="NY48" s="34" t="str">
        <f>IF(NX48&lt;&gt;"",HLOOKUP(COUNT($NE48:NX48)+1,$G$4:$EH$8,NY$14,0)*$D48,IF($C48=NY$17,$G$8*$D48,""))</f>
        <v/>
      </c>
      <c r="NZ48" s="34" t="str">
        <f>IF(NY48&lt;&gt;"",HLOOKUP(COUNT($NE48:NY48)+1,$G$4:$EH$8,NZ$14,0)*$D48,IF($C48=NZ$17,$G$8*$D48,""))</f>
        <v/>
      </c>
      <c r="OA48" s="34" t="str">
        <f>IF(NZ48&lt;&gt;"",HLOOKUP(COUNT($NE48:NZ48)+1,$G$4:$EH$8,OA$14,0)*$D48,IF($C48=OA$17,$G$8*$D48,""))</f>
        <v/>
      </c>
      <c r="OB48" s="34" t="str">
        <f>IF(OA48&lt;&gt;"",HLOOKUP(COUNT($NE48:OA48)+1,$G$4:$EH$8,OB$14,0)*$D48,IF($C48=OB$17,$G$8*$D48,""))</f>
        <v/>
      </c>
      <c r="OC48" s="34" t="str">
        <f>IF(OB48&lt;&gt;"",HLOOKUP(COUNT($NE48:OB48)+1,$G$4:$EH$8,OC$14,0)*$D48,IF($C48=OC$17,$G$8*$D48,""))</f>
        <v/>
      </c>
      <c r="OD48" s="34" t="str">
        <f>IF(OC48&lt;&gt;"",HLOOKUP(COUNT($NE48:OC48)+1,$G$4:$EH$8,OD$14,0)*$D48,IF($C48=OD$17,$G$8*$D48,""))</f>
        <v/>
      </c>
      <c r="OE48" s="34" t="str">
        <f>IF(OD48&lt;&gt;"",HLOOKUP(COUNT($NE48:OD48)+1,$G$4:$EH$8,OE$14,0)*$D48,IF($C48=OE$17,$G$8*$D48,""))</f>
        <v/>
      </c>
      <c r="OF48" s="34" t="str">
        <f>IF(OE48&lt;&gt;"",HLOOKUP(COUNT($NE48:OE48)+1,$G$4:$EH$8,OF$14,0)*$D48,IF($C48=OF$17,$G$8*$D48,""))</f>
        <v/>
      </c>
      <c r="OG48" s="34" t="str">
        <f>IF(OF48&lt;&gt;"",HLOOKUP(COUNT($NE48:OF48)+1,$G$4:$EH$8,OG$14,0)*$D48,IF($C48=OG$17,$G$8*$D48,""))</f>
        <v/>
      </c>
      <c r="OH48" s="34" t="str">
        <f>IF(OG48&lt;&gt;"",HLOOKUP(COUNT($NE48:OG48)+1,$G$4:$EH$8,OH$14,0)*$D48,IF($C48=OH$17,$G$8*$D48,""))</f>
        <v/>
      </c>
      <c r="OI48" s="34">
        <f>IF(OH48&lt;&gt;"",HLOOKUP(COUNT($NE48:OH48)+1,$G$4:$EH$8,OI$14,0)*$D48,IF($C48=OI$17,$G$8*$D48,""))</f>
        <v>105000</v>
      </c>
      <c r="OJ48" s="34">
        <f>IF(OI48&lt;&gt;"",HLOOKUP(COUNT($NE48:OI48)+1,$G$4:$EH$8,OJ$14,0)*$D48,IF($C48=OJ$17,$G$8*$D48,""))</f>
        <v>0</v>
      </c>
      <c r="OK48" s="34">
        <f>IF(OJ48&lt;&gt;"",HLOOKUP(COUNT($NE48:OJ48)+1,$G$4:$EH$8,OK$14,0)*$D48,IF($C48=OK$17,$G$8*$D48,""))</f>
        <v>0</v>
      </c>
      <c r="OL48" s="34">
        <f>IF(OK48&lt;&gt;"",HLOOKUP(COUNT($NE48:OK48)+1,$G$4:$EH$8,OL$14,0)*$D48,IF($C48=OL$17,$G$8*$D48,""))</f>
        <v>0</v>
      </c>
      <c r="OM48" s="34">
        <f>IF(OL48&lt;&gt;"",HLOOKUP(COUNT($NE48:OL48)+1,$G$4:$EH$8,OM$14,0)*$D48,IF($C48=OM$17,$G$8*$D48,""))</f>
        <v>0</v>
      </c>
      <c r="ON48" s="34">
        <f>IF(OM48&lt;&gt;"",HLOOKUP(COUNT($NE48:OM48)+1,$G$4:$EH$8,ON$14,0)*$D48,IF($C48=ON$17,$G$8*$D48,""))</f>
        <v>0</v>
      </c>
      <c r="OO48" s="34">
        <f>IF(ON48&lt;&gt;"",HLOOKUP(COUNT($NE48:ON48)+1,$G$4:$EH$8,OO$14,0)*$D48,IF($C48=OO$17,$G$8*$D48,""))</f>
        <v>0</v>
      </c>
      <c r="OP48" s="34">
        <f>IF(OO48&lt;&gt;"",HLOOKUP(COUNT($NE48:OO48)+1,$G$4:$EH$8,OP$14,0)*$D48,IF($C48=OP$17,$G$8*$D48,""))</f>
        <v>0</v>
      </c>
      <c r="OQ48" s="34">
        <f>IF(OP48&lt;&gt;"",HLOOKUP(COUNT($NE48:OP48)+1,$G$4:$EH$8,OQ$14,0)*$D48,IF($C48=OQ$17,$G$8*$D48,""))</f>
        <v>0</v>
      </c>
      <c r="OR48" s="34">
        <f>IF(OQ48&lt;&gt;"",HLOOKUP(COUNT($NE48:OQ48)+1,$G$4:$EH$8,OR$14,0)*$D48,IF($C48=OR$17,$G$8*$D48,""))</f>
        <v>0</v>
      </c>
      <c r="OS48" s="34">
        <f>IF(OR48&lt;&gt;"",HLOOKUP(COUNT($NE48:OR48)+1,$G$4:$EH$8,OS$14,0)*$D48,IF($C48=OS$17,$G$8*$D48,""))</f>
        <v>0</v>
      </c>
      <c r="OT48" s="34">
        <f>IF(OS48&lt;&gt;"",HLOOKUP(COUNT($NE48:OS48)+1,$G$4:$EH$8,OT$14,0)*$D48,IF($C48=OT$17,$G$8*$D48,""))</f>
        <v>0</v>
      </c>
      <c r="OU48" s="34">
        <f>IF(OT48&lt;&gt;"",HLOOKUP(COUNT($NE48:OT48)+1,$G$4:$EH$8,OU$14,0)*$D48,IF($C48=OU$17,$G$8*$D48,""))</f>
        <v>0</v>
      </c>
      <c r="OV48" s="34">
        <f>IF(OU48&lt;&gt;"",HLOOKUP(COUNT($NE48:OU48)+1,$G$4:$EH$8,OV$14,0)*$D48,IF($C48=OV$17,$G$8*$D48,""))</f>
        <v>0</v>
      </c>
      <c r="OW48" s="34">
        <f>IF(OV48&lt;&gt;"",HLOOKUP(COUNT($NE48:OV48)+1,$G$4:$EH$8,OW$14,0)*$D48,IF($C48=OW$17,$G$8*$D48,""))</f>
        <v>0</v>
      </c>
      <c r="OX48" s="34">
        <f>IF(OW48&lt;&gt;"",HLOOKUP(COUNT($NE48:OW48)+1,$G$4:$EH$8,OX$14,0)*$D48,IF($C48=OX$17,$G$8*$D48,""))</f>
        <v>0</v>
      </c>
      <c r="OY48" s="34">
        <f>IF(OX48&lt;&gt;"",HLOOKUP(COUNT($NE48:OX48)+1,$G$4:$EH$8,OY$14,0)*$D48,IF($C48=OY$17,$G$8*$D48,""))</f>
        <v>0</v>
      </c>
      <c r="OZ48" s="34">
        <f>IF(OY48&lt;&gt;"",HLOOKUP(COUNT($NE48:OY48)+1,$G$4:$EH$8,OZ$14,0)*$D48,IF($C48=OZ$17,$G$8*$D48,""))</f>
        <v>0</v>
      </c>
      <c r="PA48" s="34">
        <f>IF(OZ48&lt;&gt;"",HLOOKUP(COUNT($NE48:OZ48)+1,$G$4:$EH$8,PA$14,0)*$D48,IF($C48=PA$17,$G$8*$D48,""))</f>
        <v>0</v>
      </c>
      <c r="PB48" s="34">
        <f>IF(PA48&lt;&gt;"",HLOOKUP(COUNT($NE48:PA48)+1,$G$4:$EH$8,PB$14,0)*$D48,IF($C48=PB$17,$G$8*$D48,""))</f>
        <v>0</v>
      </c>
      <c r="PC48" s="34">
        <f>IF(PB48&lt;&gt;"",HLOOKUP(COUNT($NE48:PB48)+1,$G$4:$EH$8,PC$14,0)*$D48,IF($C48=PC$17,$G$8*$D48,""))</f>
        <v>0</v>
      </c>
      <c r="PD48" s="34">
        <f>IF(PC48&lt;&gt;"",HLOOKUP(COUNT($NE48:PC48)+1,$G$4:$EH$8,PD$14,0)*$D48,IF($C48=PD$17,$G$8*$D48,""))</f>
        <v>0</v>
      </c>
      <c r="PE48" s="34">
        <f>IF(PD48&lt;&gt;"",HLOOKUP(COUNT($NE48:PD48)+1,$G$4:$EH$8,PE$14,0)*$D48,IF($C48=PE$17,$G$8*$D48,""))</f>
        <v>0</v>
      </c>
      <c r="PF48" s="34">
        <f>IF(PE48&lt;&gt;"",HLOOKUP(COUNT($NE48:PE48)+1,$G$4:$EH$8,PF$14,0)*$D48,IF($C48=PF$17,$G$8*$D48,""))</f>
        <v>0</v>
      </c>
      <c r="PG48" s="34">
        <f>IF(PF48&lt;&gt;"",HLOOKUP(COUNT($NE48:PF48)+1,$G$4:$EH$8,PG$14,0)*$D48,IF($C48=PG$17,$G$8*$D48,""))</f>
        <v>0</v>
      </c>
      <c r="PH48" s="34">
        <f>IF(PG48&lt;&gt;"",HLOOKUP(COUNT($NE48:PG48)+1,$G$4:$EH$8,PH$14,0)*$D48,IF($C48=PH$17,$G$8*$D48,""))</f>
        <v>0</v>
      </c>
      <c r="PI48" s="34">
        <f>IF(PH48&lt;&gt;"",HLOOKUP(COUNT($NE48:PH48)+1,$G$4:$EH$8,PI$14,0)*$D48,IF($C48=PI$17,$G$8*$D48,""))</f>
        <v>0</v>
      </c>
      <c r="PJ48" s="34">
        <f>IF(PI48&lt;&gt;"",HLOOKUP(COUNT($NE48:PI48)+1,$G$4:$EH$8,PJ$14,0)*$D48,IF($C48=PJ$17,$G$8*$D48,""))</f>
        <v>0</v>
      </c>
      <c r="PK48" s="34">
        <f>IF(PJ48&lt;&gt;"",HLOOKUP(COUNT($NE48:PJ48)+1,$G$4:$EH$8,PK$14,0)*$D48,IF($C48=PK$17,$G$8*$D48,""))</f>
        <v>0</v>
      </c>
      <c r="PL48" s="34">
        <f>IF(PK48&lt;&gt;"",HLOOKUP(COUNT($NE48:PK48)+1,$G$4:$EH$8,PL$14,0)*$D48,IF($C48=PL$17,$G$8*$D48,""))</f>
        <v>0</v>
      </c>
      <c r="PM48" s="34">
        <f>IF(PL48&lt;&gt;"",HLOOKUP(COUNT($NE48:PL48)+1,$G$4:$EH$8,PM$14,0)*$D48,IF($C48=PM$17,$G$8*$D48,""))</f>
        <v>0</v>
      </c>
      <c r="PN48" s="34">
        <f>IF(PM48&lt;&gt;"",HLOOKUP(COUNT($NE48:PM48)+1,$G$4:$EH$8,PN$14,0)*$D48,IF($C48=PN$17,$G$8*$D48,""))</f>
        <v>0</v>
      </c>
      <c r="PO48" s="34">
        <f>IF(PN48&lt;&gt;"",HLOOKUP(COUNT($NE48:PN48)+1,$G$4:$EH$8,PO$14,0)*$D48,IF($C48=PO$17,$G$8*$D48,""))</f>
        <v>0</v>
      </c>
      <c r="PP48" s="34">
        <f>IF(PO48&lt;&gt;"",HLOOKUP(COUNT($NE48:PO48)+1,$G$4:$EH$8,PP$14,0)*$D48,IF($C48=PP$17,$G$8*$D48,""))</f>
        <v>0</v>
      </c>
      <c r="PQ48" s="34">
        <f>IF(PP48&lt;&gt;"",HLOOKUP(COUNT($NE48:PP48)+1,$G$4:$EH$8,PQ$14,0)*$D48,IF($C48=PQ$17,$G$8*$D48,""))</f>
        <v>0</v>
      </c>
      <c r="PR48" s="34">
        <f>IF(PQ48&lt;&gt;"",HLOOKUP(COUNT($NE48:PQ48)+1,$G$4:$EH$8,PR$14,0)*$D48,IF($C48=PR$17,$G$8*$D48,""))</f>
        <v>0</v>
      </c>
      <c r="PS48" s="34">
        <f>IF(PR48&lt;&gt;"",HLOOKUP(COUNT($NE48:PR48)+1,$G$4:$EH$8,PS$14,0)*$D48,IF($C48=PS$17,$G$8*$D48,""))</f>
        <v>0</v>
      </c>
      <c r="PT48" s="34">
        <f>IF(PS48&lt;&gt;"",HLOOKUP(COUNT($NE48:PS48)+1,$G$4:$EH$8,PT$14,0)*$D48,IF($C48=PT$17,$G$8*$D48,""))</f>
        <v>0</v>
      </c>
      <c r="PU48" s="34">
        <f>IF(PT48&lt;&gt;"",HLOOKUP(COUNT($NE48:PT48)+1,$G$4:$EH$8,PU$14,0)*$D48,IF($C48=PU$17,$G$8*$D48,""))</f>
        <v>0</v>
      </c>
      <c r="PV48" s="34">
        <f>IF(PU48&lt;&gt;"",HLOOKUP(COUNT($NE48:PU48)+1,$G$4:$EH$8,PV$14,0)*$D48,IF($C48=PV$17,$G$8*$D48,""))</f>
        <v>0</v>
      </c>
      <c r="PW48" s="34">
        <f>IF(PV48&lt;&gt;"",HLOOKUP(COUNT($NE48:PV48)+1,$G$4:$EH$8,PW$14,0)*$D48,IF($C48=PW$17,$G$8*$D48,""))</f>
        <v>0</v>
      </c>
      <c r="PX48" s="34">
        <f>IF(PW48&lt;&gt;"",HLOOKUP(COUNT($NE48:PW48)+1,$G$4:$EH$8,PX$14,0)*$D48,IF($C48=PX$17,$G$8*$D48,""))</f>
        <v>0</v>
      </c>
      <c r="PY48" s="34">
        <f>IF(PX48&lt;&gt;"",HLOOKUP(COUNT($NE48:PX48)+1,$G$4:$EH$8,PY$14,0)*$D48,IF($C48=PY$17,$G$8*$D48,""))</f>
        <v>0</v>
      </c>
      <c r="PZ48" s="34">
        <f>IF(PY48&lt;&gt;"",HLOOKUP(COUNT($NE48:PY48)+1,$G$4:$EH$8,PZ$14,0)*$D48,IF($C48=PZ$17,$G$8*$D48,""))</f>
        <v>0</v>
      </c>
      <c r="QA48" s="34">
        <f>IF(PZ48&lt;&gt;"",HLOOKUP(COUNT($NE48:PZ48)+1,$G$4:$EH$8,QA$14,0)*$D48,IF($C48=QA$17,$G$8*$D48,""))</f>
        <v>0</v>
      </c>
      <c r="QB48" s="34">
        <f>IF(QA48&lt;&gt;"",HLOOKUP(COUNT($NE48:QA48)+1,$G$4:$EH$8,QB$14,0)*$D48,IF($C48=QB$17,$G$8*$D48,""))</f>
        <v>0</v>
      </c>
      <c r="QC48" s="34">
        <f>IF(QB48&lt;&gt;"",HLOOKUP(COUNT($NE48:QB48)+1,$G$4:$EH$8,QC$14,0)*$D48,IF($C48=QC$17,$G$8*$D48,""))</f>
        <v>0</v>
      </c>
      <c r="QD48" s="34">
        <f>IF(QC48&lt;&gt;"",HLOOKUP(COUNT($NE48:QC48)+1,$G$4:$EH$8,QD$14,0)*$D48,IF($C48=QD$17,$G$8*$D48,""))</f>
        <v>0</v>
      </c>
      <c r="QE48" s="34">
        <f>IF(QD48&lt;&gt;"",HLOOKUP(COUNT($NE48:QD48)+1,$G$4:$EH$8,QE$14,0)*$D48,IF($C48=QE$17,$G$8*$D48,""))</f>
        <v>0</v>
      </c>
      <c r="QF48" s="34">
        <f>IF(QE48&lt;&gt;"",HLOOKUP(COUNT($NE48:QE48)+1,$G$4:$EH$8,QF$14,0)*$D48,IF($C48=QF$17,$G$8*$D48,""))</f>
        <v>0</v>
      </c>
      <c r="QG48" s="34">
        <f>IF(QF48&lt;&gt;"",HLOOKUP(COUNT($NE48:QF48)+1,$G$4:$EH$8,QG$14,0)*$D48,IF($C48=QG$17,$G$8*$D48,""))</f>
        <v>0</v>
      </c>
      <c r="QH48" s="34">
        <f>IF(QG48&lt;&gt;"",HLOOKUP(COUNT($NE48:QG48)+1,$G$4:$EH$8,QH$14,0)*$D48,IF($C48=QH$17,$G$8*$D48,""))</f>
        <v>0</v>
      </c>
      <c r="QI48" s="34">
        <f>IF(QH48&lt;&gt;"",HLOOKUP(COUNT($NE48:QH48)+1,$G$4:$EH$8,QI$14,0)*$D48,IF($C48=QI$17,$G$8*$D48,""))</f>
        <v>0</v>
      </c>
      <c r="QJ48" s="34">
        <f>IF(QI48&lt;&gt;"",HLOOKUP(COUNT($NE48:QI48)+1,$G$4:$EH$8,QJ$14,0)*$D48,IF($C48=QJ$17,$G$8*$D48,""))</f>
        <v>0</v>
      </c>
      <c r="QK48" s="34">
        <f>IF(QJ48&lt;&gt;"",HLOOKUP(COUNT($NE48:QJ48)+1,$G$4:$EH$8,QK$14,0)*$D48,IF($C48=QK$17,$G$8*$D48,""))</f>
        <v>0</v>
      </c>
      <c r="QL48" s="34">
        <f>IF(QK48&lt;&gt;"",HLOOKUP(COUNT($NE48:QK48)+1,$G$4:$EH$8,QL$14,0)*$D48,IF($C48=QL$17,$G$8*$D48,""))</f>
        <v>0</v>
      </c>
      <c r="QM48" s="34">
        <f>IF(QL48&lt;&gt;"",HLOOKUP(COUNT($NE48:QL48)+1,$G$4:$EH$8,QM$14,0)*$D48,IF($C48=QM$17,$G$8*$D48,""))</f>
        <v>0</v>
      </c>
      <c r="QN48" s="34">
        <f>IF(QM48&lt;&gt;"",HLOOKUP(COUNT($NE48:QM48)+1,$G$4:$EH$8,QN$14,0)*$D48,IF($C48=QN$17,$G$8*$D48,""))</f>
        <v>0</v>
      </c>
      <c r="QO48" s="34">
        <f>IF(QN48&lt;&gt;"",HLOOKUP(COUNT($NE48:QN48)+1,$G$4:$EH$8,QO$14,0)*$D48,IF($C48=QO$17,$G$8*$D48,""))</f>
        <v>0</v>
      </c>
      <c r="QP48" s="34">
        <f>IF(QO48&lt;&gt;"",HLOOKUP(COUNT($NE48:QO48)+1,$G$4:$EH$8,QP$14,0)*$D48,IF($C48=QP$17,$G$8*$D48,""))</f>
        <v>0</v>
      </c>
      <c r="QQ48" s="34">
        <f>IF(QP48&lt;&gt;"",HLOOKUP(COUNT($NE48:QP48)+1,$G$4:$EH$8,QQ$14,0)*$D48,IF($C48=QQ$17,$G$8*$D48,""))</f>
        <v>0</v>
      </c>
      <c r="QR48" s="34">
        <f>IF(QQ48&lt;&gt;"",HLOOKUP(COUNT($NE48:QQ48)+1,$G$4:$EH$8,QR$14,0)*$D48,IF($C48=QR$17,$G$8*$D48,""))</f>
        <v>0</v>
      </c>
      <c r="QS48" s="34">
        <f>IF(QR48&lt;&gt;"",HLOOKUP(COUNT($NE48:QR48)+1,$G$4:$EH$8,QS$14,0)*$D48,IF($C48=QS$17,$G$8*$D48,""))</f>
        <v>0</v>
      </c>
      <c r="QT48" s="34">
        <f>IF(QS48&lt;&gt;"",HLOOKUP(COUNT($NE48:QS48)+1,$G$4:$EH$8,QT$14,0)*$D48,IF($C48=QT$17,$G$8*$D48,""))</f>
        <v>0</v>
      </c>
      <c r="QU48" s="34">
        <f>IF(QT48&lt;&gt;"",HLOOKUP(COUNT($NE48:QT48)+1,$G$4:$EH$8,QU$14,0)*$D48,IF($C48=QU$17,$G$8*$D48,""))</f>
        <v>0</v>
      </c>
      <c r="QV48" s="34">
        <f>IF(QU48&lt;&gt;"",HLOOKUP(COUNT($NE48:QU48)+1,$G$4:$EH$8,QV$14,0)*$D48,IF($C48=QV$17,$G$8*$D48,""))</f>
        <v>0</v>
      </c>
      <c r="QW48" s="34">
        <f>IF(QV48&lt;&gt;"",HLOOKUP(COUNT($NE48:QV48)+1,$G$4:$EH$8,QW$14,0)*$D48,IF($C48=QW$17,$G$8*$D48,""))</f>
        <v>0</v>
      </c>
      <c r="QX48" s="34">
        <f>IF(QW48&lt;&gt;"",HLOOKUP(COUNT($NE48:QW48)+1,$G$4:$EH$8,QX$14,0)*$D48,IF($C48=QX$17,$G$8*$D48,""))</f>
        <v>0</v>
      </c>
      <c r="QY48" s="34">
        <f>IF(QX48&lt;&gt;"",HLOOKUP(COUNT($NE48:QX48)+1,$G$4:$EH$8,QY$14,0)*$D48,IF($C48=QY$17,$G$8*$D48,""))</f>
        <v>0</v>
      </c>
      <c r="QZ48" s="34">
        <f>IF(QY48&lt;&gt;"",HLOOKUP(COUNT($NE48:QY48)+1,$G$4:$EH$8,QZ$14,0)*$D48,IF($C48=QZ$17,$G$8*$D48,""))</f>
        <v>0</v>
      </c>
      <c r="RA48" s="34">
        <f>IF(QZ48&lt;&gt;"",HLOOKUP(COUNT($NE48:QZ48)+1,$G$4:$EH$8,RA$14,0)*$D48,IF($C48=RA$17,$G$8*$D48,""))</f>
        <v>0</v>
      </c>
      <c r="RB48" s="34">
        <f>IF(RA48&lt;&gt;"",HLOOKUP(COUNT($NE48:RA48)+1,$G$4:$EH$8,RB$14,0)*$D48,IF($C48=RB$17,$G$8*$D48,""))</f>
        <v>0</v>
      </c>
      <c r="RC48" s="34">
        <f>IF(RB48&lt;&gt;"",HLOOKUP(COUNT($NE48:RB48)+1,$G$4:$EH$8,RC$14,0)*$D48,IF($C48=RC$17,$G$8*$D48,""))</f>
        <v>0</v>
      </c>
      <c r="RD48" s="34">
        <f>IF(RC48&lt;&gt;"",HLOOKUP(COUNT($NE48:RC48)+1,$G$4:$EH$8,RD$14,0)*$D48,IF($C48=RD$17,$G$8*$D48,""))</f>
        <v>0</v>
      </c>
      <c r="RE48" s="34">
        <f>IF(RD48&lt;&gt;"",HLOOKUP(COUNT($NE48:RD48)+1,$G$4:$EH$8,RE$14,0)*$D48,IF($C48=RE$17,$G$8*$D48,""))</f>
        <v>0</v>
      </c>
      <c r="RF48" s="34">
        <f>IF(RE48&lt;&gt;"",HLOOKUP(COUNT($NE48:RE48)+1,$G$4:$EH$8,RF$14,0)*$D48,IF($C48=RF$17,$G$8*$D48,""))</f>
        <v>0</v>
      </c>
      <c r="RG48" s="34">
        <f>IF(RF48&lt;&gt;"",HLOOKUP(COUNT($NE48:RF48)+1,$G$4:$EH$8,RG$14,0)*$D48,IF($C48=RG$17,$G$8*$D48,""))</f>
        <v>0</v>
      </c>
      <c r="RH48" s="34">
        <f>IF(RG48&lt;&gt;"",HLOOKUP(COUNT($NE48:RG48)+1,$G$4:$EH$8,RH$14,0)*$D48,IF($C48=RH$17,$G$8*$D48,""))</f>
        <v>0</v>
      </c>
      <c r="RI48" s="34">
        <f>IF(RH48&lt;&gt;"",HLOOKUP(COUNT($NE48:RH48)+1,$G$4:$EH$8,RI$14,0)*$D48,IF($C48=RI$17,$G$8*$D48,""))</f>
        <v>0</v>
      </c>
      <c r="RJ48" s="34">
        <f>IF(RI48&lt;&gt;"",HLOOKUP(COUNT($NE48:RI48)+1,$G$4:$EH$8,RJ$14,0)*$D48,IF($C48=RJ$17,$G$8*$D48,""))</f>
        <v>0</v>
      </c>
      <c r="RK48" s="34">
        <f>IF(RJ48&lt;&gt;"",HLOOKUP(COUNT($NE48:RJ48)+1,$G$4:$EH$8,RK$14,0)*$D48,IF($C48=RK$17,$G$8*$D48,""))</f>
        <v>0</v>
      </c>
      <c r="RL48" s="34">
        <f>IF(RK48&lt;&gt;"",HLOOKUP(COUNT($NE48:RK48)+1,$G$4:$EH$8,RL$14,0)*$D48,IF($C48=RL$17,$G$8*$D48,""))</f>
        <v>0</v>
      </c>
      <c r="RM48" s="34">
        <f>IF(RL48&lt;&gt;"",HLOOKUP(COUNT($NE48:RL48)+1,$G$4:$EH$8,RM$14,0)*$D48,IF($C48=RM$17,$G$8*$D48,""))</f>
        <v>0</v>
      </c>
      <c r="RN48" s="34">
        <f>IF(RM48&lt;&gt;"",HLOOKUP(COUNT($NE48:RM48)+1,$G$4:$EH$8,RN$14,0)*$D48,IF($C48=RN$17,$G$8*$D48,""))</f>
        <v>0</v>
      </c>
      <c r="RO48" s="34">
        <f>IF(RN48&lt;&gt;"",HLOOKUP(COUNT($NE48:RN48)+1,$G$4:$EH$8,RO$14,0)*$D48,IF($C48=RO$17,$G$8*$D48,""))</f>
        <v>0</v>
      </c>
      <c r="RP48" s="34">
        <f>IF(RO48&lt;&gt;"",HLOOKUP(COUNT($NE48:RO48)+1,$G$4:$EH$8,RP$14,0)*$D48,IF($C48=RP$17,$G$8*$D48,""))</f>
        <v>0</v>
      </c>
      <c r="RQ48" s="34">
        <f>IF(RP48&lt;&gt;"",HLOOKUP(COUNT($NE48:RP48)+1,$G$4:$EH$8,RQ$14,0)*$D48,IF($C48=RQ$17,$G$8*$D48,""))</f>
        <v>0</v>
      </c>
      <c r="RR48" s="34">
        <f>IF(RQ48&lt;&gt;"",HLOOKUP(COUNT($NE48:RQ48)+1,$G$4:$EH$8,RR$14,0)*$D48,IF($C48=RR$17,$G$8*$D48,""))</f>
        <v>0</v>
      </c>
      <c r="RS48" s="34">
        <f>IF(RR48&lt;&gt;"",HLOOKUP(COUNT($NE48:RR48)+1,$G$4:$EH$8,RS$14,0)*$D48,IF($C48=RS$17,$G$8*$D48,""))</f>
        <v>0</v>
      </c>
      <c r="RT48" s="34">
        <f>IF(RS48&lt;&gt;"",HLOOKUP(COUNT($NE48:RS48)+1,$G$4:$EH$8,RT$14,0)*$D48,IF($C48=RT$17,$G$8*$D48,""))</f>
        <v>0</v>
      </c>
      <c r="RU48" s="34">
        <f>IF(RT48&lt;&gt;"",HLOOKUP(COUNT($NE48:RT48)+1,$G$4:$EH$8,RU$14,0)*$D48,IF($C48=RU$17,$G$8*$D48,""))</f>
        <v>0</v>
      </c>
      <c r="RW48" s="34" t="str">
        <f>IF(RV48&lt;&gt;"",HLOOKUP(COUNT($RV48:RV48)+1,$G$4:$EH$9,RW$14,0)*$D48,IF($C48=RW$17,$G$9*$D48,""))</f>
        <v/>
      </c>
      <c r="RX48" s="34" t="str">
        <f>IF(RW48&lt;&gt;"",HLOOKUP(COUNT($RV48:RW48)+1,$G$4:$EH$9,RX$14,0)*$D48,IF($C48=RX$17,$G$9*$D48,""))</f>
        <v/>
      </c>
      <c r="RY48" s="34" t="str">
        <f>IF(RX48&lt;&gt;"",HLOOKUP(COUNT($RV48:RX48)+1,$G$4:$EH$9,RY$14,0)*$D48,IF($C48=RY$17,$G$9*$D48,""))</f>
        <v/>
      </c>
      <c r="RZ48" s="34" t="str">
        <f>IF(RY48&lt;&gt;"",HLOOKUP(COUNT($RV48:RY48)+1,$G$4:$EH$9,RZ$14,0)*$D48,IF($C48=RZ$17,$G$9*$D48,""))</f>
        <v/>
      </c>
      <c r="SA48" s="34" t="str">
        <f>IF(RZ48&lt;&gt;"",HLOOKUP(COUNT($RV48:RZ48)+1,$G$4:$EH$9,SA$14,0)*$D48,IF($C48=SA$17,$G$9*$D48,""))</f>
        <v/>
      </c>
      <c r="SB48" s="34" t="str">
        <f>IF(SA48&lt;&gt;"",HLOOKUP(COUNT($RV48:SA48)+1,$G$4:$EH$9,SB$14,0)*$D48,IF($C48=SB$17,$G$9*$D48,""))</f>
        <v/>
      </c>
      <c r="SC48" s="34" t="str">
        <f>IF(SB48&lt;&gt;"",HLOOKUP(COUNT($RV48:SB48)+1,$G$4:$EH$9,SC$14,0)*$D48,IF($C48=SC$17,$G$9*$D48,""))</f>
        <v/>
      </c>
      <c r="SD48" s="34" t="str">
        <f>IF(SC48&lt;&gt;"",HLOOKUP(COUNT($RV48:SC48)+1,$G$4:$EH$9,SD$14,0)*$D48,IF($C48=SD$17,$G$9*$D48,""))</f>
        <v/>
      </c>
      <c r="SE48" s="34" t="str">
        <f>IF(SD48&lt;&gt;"",HLOOKUP(COUNT($RV48:SD48)+1,$G$4:$EH$9,SE$14,0)*$D48,IF($C48=SE$17,$G$9*$D48,""))</f>
        <v/>
      </c>
      <c r="SF48" s="34" t="str">
        <f>IF(SE48&lt;&gt;"",HLOOKUP(COUNT($RV48:SE48)+1,$G$4:$EH$9,SF$14,0)*$D48,IF($C48=SF$17,$G$9*$D48,""))</f>
        <v/>
      </c>
      <c r="SG48" s="34" t="str">
        <f>IF(SF48&lt;&gt;"",HLOOKUP(COUNT($RV48:SF48)+1,$G$4:$EH$9,SG$14,0)*$D48,IF($C48=SG$17,$G$9*$D48,""))</f>
        <v/>
      </c>
      <c r="SH48" s="34" t="str">
        <f>IF(SG48&lt;&gt;"",HLOOKUP(COUNT($RV48:SG48)+1,$G$4:$EH$9,SH$14,0)*$D48,IF($C48=SH$17,$G$9*$D48,""))</f>
        <v/>
      </c>
      <c r="SI48" s="34" t="str">
        <f>IF(SH48&lt;&gt;"",HLOOKUP(COUNT($RV48:SH48)+1,$G$4:$EH$9,SI$14,0)*$D48,IF($C48=SI$17,$G$9*$D48,""))</f>
        <v/>
      </c>
      <c r="SJ48" s="34" t="str">
        <f>IF(SI48&lt;&gt;"",HLOOKUP(COUNT($RV48:SI48)+1,$G$4:$EH$9,SJ$14,0)*$D48,IF($C48=SJ$17,$G$9*$D48,""))</f>
        <v/>
      </c>
      <c r="SK48" s="34" t="str">
        <f>IF(SJ48&lt;&gt;"",HLOOKUP(COUNT($RV48:SJ48)+1,$G$4:$EH$9,SK$14,0)*$D48,IF($C48=SK$17,$G$9*$D48,""))</f>
        <v/>
      </c>
      <c r="SL48" s="34" t="str">
        <f>IF(SK48&lt;&gt;"",HLOOKUP(COUNT($RV48:SK48)+1,$G$4:$EH$9,SL$14,0)*$D48,IF($C48=SL$17,$G$9*$D48,""))</f>
        <v/>
      </c>
      <c r="SM48" s="34" t="str">
        <f>IF(SL48&lt;&gt;"",HLOOKUP(COUNT($RV48:SL48)+1,$G$4:$EH$9,SM$14,0)*$D48,IF($C48=SM$17,$G$9*$D48,""))</f>
        <v/>
      </c>
      <c r="SN48" s="34" t="str">
        <f>IF(SM48&lt;&gt;"",HLOOKUP(COUNT($RV48:SM48)+1,$G$4:$EH$9,SN$14,0)*$D48,IF($C48=SN$17,$G$9*$D48,""))</f>
        <v/>
      </c>
      <c r="SO48" s="34" t="str">
        <f>IF(SN48&lt;&gt;"",HLOOKUP(COUNT($RV48:SN48)+1,$G$4:$EH$9,SO$14,0)*$D48,IF($C48=SO$17,$G$9*$D48,""))</f>
        <v/>
      </c>
      <c r="SP48" s="34" t="str">
        <f>IF(SO48&lt;&gt;"",HLOOKUP(COUNT($RV48:SO48)+1,$G$4:$EH$9,SP$14,0)*$D48,IF($C48=SP$17,$G$9*$D48,""))</f>
        <v/>
      </c>
      <c r="SQ48" s="34" t="str">
        <f>IF(SP48&lt;&gt;"",HLOOKUP(COUNT($RV48:SP48)+1,$G$4:$EH$9,SQ$14,0)*$D48,IF($C48=SQ$17,$G$9*$D48,""))</f>
        <v/>
      </c>
      <c r="SR48" s="34" t="str">
        <f>IF(SQ48&lt;&gt;"",HLOOKUP(COUNT($RV48:SQ48)+1,$G$4:$EH$9,SR$14,0)*$D48,IF($C48=SR$17,$G$9*$D48,""))</f>
        <v/>
      </c>
      <c r="SS48" s="34" t="str">
        <f>IF(SR48&lt;&gt;"",HLOOKUP(COUNT($RV48:SR48)+1,$G$4:$EH$9,SS$14,0)*$D48,IF($C48=SS$17,$G$9*$D48,""))</f>
        <v/>
      </c>
      <c r="ST48" s="34" t="str">
        <f>IF(SS48&lt;&gt;"",HLOOKUP(COUNT($RV48:SS48)+1,$G$4:$EH$9,ST$14,0)*$D48,IF($C48=ST$17,$G$9*$D48,""))</f>
        <v/>
      </c>
      <c r="SU48" s="34" t="str">
        <f>IF(ST48&lt;&gt;"",HLOOKUP(COUNT($RV48:ST48)+1,$G$4:$EH$9,SU$14,0)*$D48,IF($C48=SU$17,$G$9*$D48,""))</f>
        <v/>
      </c>
      <c r="SV48" s="34" t="str">
        <f>IF(SU48&lt;&gt;"",HLOOKUP(COUNT($RV48:SU48)+1,$G$4:$EH$9,SV$14,0)*$D48,IF($C48=SV$17,$G$9*$D48,""))</f>
        <v/>
      </c>
      <c r="SW48" s="34" t="str">
        <f>IF(SV48&lt;&gt;"",HLOOKUP(COUNT($RV48:SV48)+1,$G$4:$EH$9,SW$14,0)*$D48,IF($C48=SW$17,$G$9*$D48,""))</f>
        <v/>
      </c>
      <c r="SX48" s="34" t="str">
        <f>IF(SW48&lt;&gt;"",HLOOKUP(COUNT($RV48:SW48)+1,$G$4:$EH$9,SX$14,0)*$D48,IF($C48=SX$17,$G$9*$D48,""))</f>
        <v/>
      </c>
      <c r="SY48" s="34" t="str">
        <f>IF(SX48&lt;&gt;"",HLOOKUP(COUNT($RV48:SX48)+1,$G$4:$EH$9,SY$14,0)*$D48,IF($C48=SY$17,$G$9*$D48,""))</f>
        <v/>
      </c>
      <c r="SZ48" s="34">
        <f>IF(SY48&lt;&gt;"",HLOOKUP(COUNT($RV48:SY48)+1,$G$4:$EH$9,SZ$14,0)*$D48,IF($C48=SZ$17,$G$9*$D48,""))</f>
        <v>8700</v>
      </c>
      <c r="TA48" s="34">
        <f>IF(SZ48&lt;&gt;"",HLOOKUP(COUNT($RV48:SZ48)+1,$G$4:$EH$9,TA$14,0)*$D48,IF($C48=TA$17,$G$9*$D48,""))</f>
        <v>0</v>
      </c>
      <c r="TB48" s="34">
        <f>IF(TA48&lt;&gt;"",HLOOKUP(COUNT($RV48:TA48)+1,$G$4:$EH$9,TB$14,0)*$D48,IF($C48=TB$17,$G$9*$D48,""))</f>
        <v>0</v>
      </c>
      <c r="TC48" s="34">
        <f>IF(TB48&lt;&gt;"",HLOOKUP(COUNT($RV48:TB48)+1,$G$4:$EH$9,TC$14,0)*$D48,IF($C48=TC$17,$G$9*$D48,""))</f>
        <v>0</v>
      </c>
      <c r="TD48" s="34">
        <f>IF(TC48&lt;&gt;"",HLOOKUP(COUNT($RV48:TC48)+1,$G$4:$EH$9,TD$14,0)*$D48,IF($C48=TD$17,$G$9*$D48,""))</f>
        <v>0</v>
      </c>
      <c r="TE48" s="34">
        <f>IF(TD48&lt;&gt;"",HLOOKUP(COUNT($RV48:TD48)+1,$G$4:$EH$9,TE$14,0)*$D48,IF($C48=TE$17,$G$9*$D48,""))</f>
        <v>0</v>
      </c>
      <c r="TF48" s="34">
        <f>IF(TE48&lt;&gt;"",HLOOKUP(COUNT($RV48:TE48)+1,$G$4:$EH$9,TF$14,0)*$D48,IF($C48=TF$17,$G$9*$D48,""))</f>
        <v>0</v>
      </c>
      <c r="TG48" s="34">
        <f>IF(TF48&lt;&gt;"",HLOOKUP(COUNT($RV48:TF48)+1,$G$4:$EH$9,TG$14,0)*$D48,IF($C48=TG$17,$G$9*$D48,""))</f>
        <v>0</v>
      </c>
      <c r="TH48" s="34">
        <f>IF(TG48&lt;&gt;"",HLOOKUP(COUNT($RV48:TG48)+1,$G$4:$EH$9,TH$14,0)*$D48,IF($C48=TH$17,$G$9*$D48,""))</f>
        <v>0</v>
      </c>
      <c r="TI48" s="34">
        <f>IF(TH48&lt;&gt;"",HLOOKUP(COUNT($RV48:TH48)+1,$G$4:$EH$9,TI$14,0)*$D48,IF($C48=TI$17,$G$9*$D48,""))</f>
        <v>0</v>
      </c>
      <c r="TJ48" s="34">
        <f>IF(TI48&lt;&gt;"",HLOOKUP(COUNT($RV48:TI48)+1,$G$4:$EH$9,TJ$14,0)*$D48,IF($C48=TJ$17,$G$9*$D48,""))</f>
        <v>0</v>
      </c>
      <c r="TK48" s="34">
        <f>IF(TJ48&lt;&gt;"",HLOOKUP(COUNT($RV48:TJ48)+1,$G$4:$EH$9,TK$14,0)*$D48,IF($C48=TK$17,$G$9*$D48,""))</f>
        <v>0</v>
      </c>
      <c r="TL48" s="34">
        <f>IF(TK48&lt;&gt;"",HLOOKUP(COUNT($RV48:TK48)+1,$G$4:$EH$9,TL$14,0)*$D48,IF($C48=TL$17,$G$9*$D48,""))</f>
        <v>0</v>
      </c>
      <c r="TM48" s="34">
        <f>IF(TL48&lt;&gt;"",HLOOKUP(COUNT($RV48:TL48)+1,$G$4:$EH$9,TM$14,0)*$D48,IF($C48=TM$17,$G$9*$D48,""))</f>
        <v>0</v>
      </c>
      <c r="TN48" s="34">
        <f>IF(TM48&lt;&gt;"",HLOOKUP(COUNT($RV48:TM48)+1,$G$4:$EH$9,TN$14,0)*$D48,IF($C48=TN$17,$G$9*$D48,""))</f>
        <v>0</v>
      </c>
      <c r="TO48" s="34">
        <f>IF(TN48&lt;&gt;"",HLOOKUP(COUNT($RV48:TN48)+1,$G$4:$EH$9,TO$14,0)*$D48,IF($C48=TO$17,$G$9*$D48,""))</f>
        <v>0</v>
      </c>
      <c r="TP48" s="34">
        <f>IF(TO48&lt;&gt;"",HLOOKUP(COUNT($RV48:TO48)+1,$G$4:$EH$9,TP$14,0)*$D48,IF($C48=TP$17,$G$9*$D48,""))</f>
        <v>0</v>
      </c>
      <c r="TQ48" s="34">
        <f>IF(TP48&lt;&gt;"",HLOOKUP(COUNT($RV48:TP48)+1,$G$4:$EH$9,TQ$14,0)*$D48,IF($C48=TQ$17,$G$9*$D48,""))</f>
        <v>0</v>
      </c>
      <c r="TR48" s="34">
        <f>IF(TQ48&lt;&gt;"",HLOOKUP(COUNT($RV48:TQ48)+1,$G$4:$EH$9,TR$14,0)*$D48,IF($C48=TR$17,$G$9*$D48,""))</f>
        <v>0</v>
      </c>
      <c r="TS48" s="34">
        <f>IF(TR48&lt;&gt;"",HLOOKUP(COUNT($RV48:TR48)+1,$G$4:$EH$9,TS$14,0)*$D48,IF($C48=TS$17,$G$9*$D48,""))</f>
        <v>0</v>
      </c>
      <c r="TT48" s="34">
        <f>IF(TS48&lt;&gt;"",HLOOKUP(COUNT($RV48:TS48)+1,$G$4:$EH$9,TT$14,0)*$D48,IF($C48=TT$17,$G$9*$D48,""))</f>
        <v>0</v>
      </c>
      <c r="TU48" s="34">
        <f>IF(TT48&lt;&gt;"",HLOOKUP(COUNT($RV48:TT48)+1,$G$4:$EH$9,TU$14,0)*$D48,IF($C48=TU$17,$G$9*$D48,""))</f>
        <v>0</v>
      </c>
      <c r="TV48" s="34">
        <f>IF(TU48&lt;&gt;"",HLOOKUP(COUNT($RV48:TU48)+1,$G$4:$EH$9,TV$14,0)*$D48,IF($C48=TV$17,$G$9*$D48,""))</f>
        <v>0</v>
      </c>
      <c r="TW48" s="34">
        <f>IF(TV48&lt;&gt;"",HLOOKUP(COUNT($RV48:TV48)+1,$G$4:$EH$9,TW$14,0)*$D48,IF($C48=TW$17,$G$9*$D48,""))</f>
        <v>0</v>
      </c>
      <c r="TX48" s="34">
        <f>IF(TW48&lt;&gt;"",HLOOKUP(COUNT($RV48:TW48)+1,$G$4:$EH$9,TX$14,0)*$D48,IF($C48=TX$17,$G$9*$D48,""))</f>
        <v>0</v>
      </c>
      <c r="TY48" s="34">
        <f>IF(TX48&lt;&gt;"",HLOOKUP(COUNT($RV48:TX48)+1,$G$4:$EH$9,TY$14,0)*$D48,IF($C48=TY$17,$G$9*$D48,""))</f>
        <v>0</v>
      </c>
      <c r="TZ48" s="34">
        <f>IF(TY48&lt;&gt;"",HLOOKUP(COUNT($RV48:TY48)+1,$G$4:$EH$9,TZ$14,0)*$D48,IF($C48=TZ$17,$G$9*$D48,""))</f>
        <v>0</v>
      </c>
      <c r="UA48" s="34">
        <f>IF(TZ48&lt;&gt;"",HLOOKUP(COUNT($RV48:TZ48)+1,$G$4:$EH$9,UA$14,0)*$D48,IF($C48=UA$17,$G$9*$D48,""))</f>
        <v>0</v>
      </c>
      <c r="UB48" s="34">
        <f>IF(UA48&lt;&gt;"",HLOOKUP(COUNT($RV48:UA48)+1,$G$4:$EH$9,UB$14,0)*$D48,IF($C48=UB$17,$G$9*$D48,""))</f>
        <v>0</v>
      </c>
      <c r="UC48" s="34">
        <f>IF(UB48&lt;&gt;"",HLOOKUP(COUNT($RV48:UB48)+1,$G$4:$EH$9,UC$14,0)*$D48,IF($C48=UC$17,$G$9*$D48,""))</f>
        <v>0</v>
      </c>
      <c r="UD48" s="34">
        <f>IF(UC48&lt;&gt;"",HLOOKUP(COUNT($RV48:UC48)+1,$G$4:$EH$9,UD$14,0)*$D48,IF($C48=UD$17,$G$9*$D48,""))</f>
        <v>0</v>
      </c>
      <c r="UE48" s="34">
        <f>IF(UD48&lt;&gt;"",HLOOKUP(COUNT($RV48:UD48)+1,$G$4:$EH$9,UE$14,0)*$D48,IF($C48=UE$17,$G$9*$D48,""))</f>
        <v>0</v>
      </c>
      <c r="UF48" s="34">
        <f>IF(UE48&lt;&gt;"",HLOOKUP(COUNT($RV48:UE48)+1,$G$4:$EH$9,UF$14,0)*$D48,IF($C48=UF$17,$G$9*$D48,""))</f>
        <v>0</v>
      </c>
      <c r="UG48" s="34">
        <f>IF(UF48&lt;&gt;"",HLOOKUP(COUNT($RV48:UF48)+1,$G$4:$EH$9,UG$14,0)*$D48,IF($C48=UG$17,$G$9*$D48,""))</f>
        <v>0</v>
      </c>
      <c r="UH48" s="34">
        <f>IF(UG48&lt;&gt;"",HLOOKUP(COUNT($RV48:UG48)+1,$G$4:$EH$9,UH$14,0)*$D48,IF($C48=UH$17,$G$9*$D48,""))</f>
        <v>0</v>
      </c>
      <c r="UI48" s="34">
        <f>IF(UH48&lt;&gt;"",HLOOKUP(COUNT($RV48:UH48)+1,$G$4:$EH$9,UI$14,0)*$D48,IF($C48=UI$17,$G$9*$D48,""))</f>
        <v>0</v>
      </c>
      <c r="UJ48" s="34">
        <f>IF(UI48&lt;&gt;"",HLOOKUP(COUNT($RV48:UI48)+1,$G$4:$EH$9,UJ$14,0)*$D48,IF($C48=UJ$17,$G$9*$D48,""))</f>
        <v>0</v>
      </c>
      <c r="UK48" s="34">
        <f>IF(UJ48&lt;&gt;"",HLOOKUP(COUNT($RV48:UJ48)+1,$G$4:$EH$9,UK$14,0)*$D48,IF($C48=UK$17,$G$9*$D48,""))</f>
        <v>0</v>
      </c>
      <c r="UL48" s="34">
        <f>IF(UK48&lt;&gt;"",HLOOKUP(COUNT($RV48:UK48)+1,$G$4:$EH$9,UL$14,0)*$D48,IF($C48=UL$17,$G$9*$D48,""))</f>
        <v>0</v>
      </c>
      <c r="UM48" s="34">
        <f>IF(UL48&lt;&gt;"",HLOOKUP(COUNT($RV48:UL48)+1,$G$4:$EH$9,UM$14,0)*$D48,IF($C48=UM$17,$G$9*$D48,""))</f>
        <v>0</v>
      </c>
      <c r="UN48" s="34">
        <f>IF(UM48&lt;&gt;"",HLOOKUP(COUNT($RV48:UM48)+1,$G$4:$EH$9,UN$14,0)*$D48,IF($C48=UN$17,$G$9*$D48,""))</f>
        <v>0</v>
      </c>
      <c r="UO48" s="34">
        <f>IF(UN48&lt;&gt;"",HLOOKUP(COUNT($RV48:UN48)+1,$G$4:$EH$9,UO$14,0)*$D48,IF($C48=UO$17,$G$9*$D48,""))</f>
        <v>0</v>
      </c>
      <c r="UP48" s="34">
        <f>IF(UO48&lt;&gt;"",HLOOKUP(COUNT($RV48:UO48)+1,$G$4:$EH$9,UP$14,0)*$D48,IF($C48=UP$17,$G$9*$D48,""))</f>
        <v>0</v>
      </c>
      <c r="UQ48" s="34">
        <f>IF(UP48&lt;&gt;"",HLOOKUP(COUNT($RV48:UP48)+1,$G$4:$EH$9,UQ$14,0)*$D48,IF($C48=UQ$17,$G$9*$D48,""))</f>
        <v>0</v>
      </c>
      <c r="UR48" s="34">
        <f>IF(UQ48&lt;&gt;"",HLOOKUP(COUNT($RV48:UQ48)+1,$G$4:$EH$9,UR$14,0)*$D48,IF($C48=UR$17,$G$9*$D48,""))</f>
        <v>0</v>
      </c>
      <c r="US48" s="34">
        <f>IF(UR48&lt;&gt;"",HLOOKUP(COUNT($RV48:UR48)+1,$G$4:$EH$9,US$14,0)*$D48,IF($C48=US$17,$G$9*$D48,""))</f>
        <v>0</v>
      </c>
      <c r="UT48" s="34">
        <f>IF(US48&lt;&gt;"",HLOOKUP(COUNT($RV48:US48)+1,$G$4:$EH$9,UT$14,0)*$D48,IF($C48=UT$17,$G$9*$D48,""))</f>
        <v>0</v>
      </c>
      <c r="UU48" s="34">
        <f>IF(UT48&lt;&gt;"",HLOOKUP(COUNT($RV48:UT48)+1,$G$4:$EH$9,UU$14,0)*$D48,IF($C48=UU$17,$G$9*$D48,""))</f>
        <v>0</v>
      </c>
      <c r="UV48" s="34">
        <f>IF(UU48&lt;&gt;"",HLOOKUP(COUNT($RV48:UU48)+1,$G$4:$EH$9,UV$14,0)*$D48,IF($C48=UV$17,$G$9*$D48,""))</f>
        <v>0</v>
      </c>
      <c r="UW48" s="34">
        <f>IF(UV48&lt;&gt;"",HLOOKUP(COUNT($RV48:UV48)+1,$G$4:$EH$9,UW$14,0)*$D48,IF($C48=UW$17,$G$9*$D48,""))</f>
        <v>0</v>
      </c>
      <c r="UX48" s="34">
        <f>IF(UW48&lt;&gt;"",HLOOKUP(COUNT($RV48:UW48)+1,$G$4:$EH$9,UX$14,0)*$D48,IF($C48=UX$17,$G$9*$D48,""))</f>
        <v>0</v>
      </c>
      <c r="UY48" s="34">
        <f>IF(UX48&lt;&gt;"",HLOOKUP(COUNT($RV48:UX48)+1,$G$4:$EH$9,UY$14,0)*$D48,IF($C48=UY$17,$G$9*$D48,""))</f>
        <v>0</v>
      </c>
      <c r="UZ48" s="34">
        <f>IF(UY48&lt;&gt;"",HLOOKUP(COUNT($RV48:UY48)+1,$G$4:$EH$9,UZ$14,0)*$D48,IF($C48=UZ$17,$G$9*$D48,""))</f>
        <v>0</v>
      </c>
      <c r="VA48" s="34">
        <f>IF(UZ48&lt;&gt;"",HLOOKUP(COUNT($RV48:UZ48)+1,$G$4:$EH$9,VA$14,0)*$D48,IF($C48=VA$17,$G$9*$D48,""))</f>
        <v>0</v>
      </c>
      <c r="VB48" s="34">
        <f>IF(VA48&lt;&gt;"",HLOOKUP(COUNT($RV48:VA48)+1,$G$4:$EH$9,VB$14,0)*$D48,IF($C48=VB$17,$G$9*$D48,""))</f>
        <v>0</v>
      </c>
      <c r="VC48" s="34">
        <f>IF(VB48&lt;&gt;"",HLOOKUP(COUNT($RV48:VB48)+1,$G$4:$EH$9,VC$14,0)*$D48,IF($C48=VC$17,$G$9*$D48,""))</f>
        <v>0</v>
      </c>
      <c r="VD48" s="34">
        <f>IF(VC48&lt;&gt;"",HLOOKUP(COUNT($RV48:VC48)+1,$G$4:$EH$9,VD$14,0)*$D48,IF($C48=VD$17,$G$9*$D48,""))</f>
        <v>0</v>
      </c>
      <c r="VE48" s="34">
        <f>IF(VD48&lt;&gt;"",HLOOKUP(COUNT($RV48:VD48)+1,$G$4:$EH$9,VE$14,0)*$D48,IF($C48=VE$17,$G$9*$D48,""))</f>
        <v>0</v>
      </c>
      <c r="VF48" s="34">
        <f>IF(VE48&lt;&gt;"",HLOOKUP(COUNT($RV48:VE48)+1,$G$4:$EH$9,VF$14,0)*$D48,IF($C48=VF$17,$G$9*$D48,""))</f>
        <v>0</v>
      </c>
      <c r="VG48" s="34">
        <f>IF(VF48&lt;&gt;"",HLOOKUP(COUNT($RV48:VF48)+1,$G$4:$EH$9,VG$14,0)*$D48,IF($C48=VG$17,$G$9*$D48,""))</f>
        <v>0</v>
      </c>
      <c r="VH48" s="34">
        <f>IF(VG48&lt;&gt;"",HLOOKUP(COUNT($RV48:VG48)+1,$G$4:$EH$9,VH$14,0)*$D48,IF($C48=VH$17,$G$9*$D48,""))</f>
        <v>0</v>
      </c>
      <c r="VI48" s="34">
        <f>IF(VH48&lt;&gt;"",HLOOKUP(COUNT($RV48:VH48)+1,$G$4:$EH$9,VI$14,0)*$D48,IF($C48=VI$17,$G$9*$D48,""))</f>
        <v>0</v>
      </c>
      <c r="VJ48" s="34">
        <f>IF(VI48&lt;&gt;"",HLOOKUP(COUNT($RV48:VI48)+1,$G$4:$EH$9,VJ$14,0)*$D48,IF($C48=VJ$17,$G$9*$D48,""))</f>
        <v>0</v>
      </c>
      <c r="VK48" s="34">
        <f>IF(VJ48&lt;&gt;"",HLOOKUP(COUNT($RV48:VJ48)+1,$G$4:$EH$9,VK$14,0)*$D48,IF($C48=VK$17,$G$9*$D48,""))</f>
        <v>0</v>
      </c>
      <c r="VL48" s="34">
        <f>IF(VK48&lt;&gt;"",HLOOKUP(COUNT($RV48:VK48)+1,$G$4:$EH$9,VL$14,0)*$D48,IF($C48=VL$17,$G$9*$D48,""))</f>
        <v>0</v>
      </c>
      <c r="VM48" s="34">
        <f>IF(VL48&lt;&gt;"",HLOOKUP(COUNT($RV48:VL48)+1,$G$4:$EH$9,VM$14,0)*$D48,IF($C48=VM$17,$G$9*$D48,""))</f>
        <v>0</v>
      </c>
      <c r="VN48" s="34">
        <f>IF(VM48&lt;&gt;"",HLOOKUP(COUNT($RV48:VM48)+1,$G$4:$EH$9,VN$14,0)*$D48,IF($C48=VN$17,$G$9*$D48,""))</f>
        <v>0</v>
      </c>
      <c r="VO48" s="34">
        <f>IF(VN48&lt;&gt;"",HLOOKUP(COUNT($RV48:VN48)+1,$G$4:$EH$9,VO$14,0)*$D48,IF($C48=VO$17,$G$9*$D48,""))</f>
        <v>0</v>
      </c>
      <c r="VP48" s="34">
        <f>IF(VO48&lt;&gt;"",HLOOKUP(COUNT($RV48:VO48)+1,$G$4:$EH$9,VP$14,0)*$D48,IF($C48=VP$17,$G$9*$D48,""))</f>
        <v>0</v>
      </c>
      <c r="VQ48" s="34">
        <f>IF(VP48&lt;&gt;"",HLOOKUP(COUNT($RV48:VP48)+1,$G$4:$EH$9,VQ$14,0)*$D48,IF($C48=VQ$17,$G$9*$D48,""))</f>
        <v>0</v>
      </c>
      <c r="VR48" s="34">
        <f>IF(VQ48&lt;&gt;"",HLOOKUP(COUNT($RV48:VQ48)+1,$G$4:$EH$9,VR$14,0)*$D48,IF($C48=VR$17,$G$9*$D48,""))</f>
        <v>0</v>
      </c>
      <c r="VS48" s="34">
        <f>IF(VR48&lt;&gt;"",HLOOKUP(COUNT($RV48:VR48)+1,$G$4:$EH$9,VS$14,0)*$D48,IF($C48=VS$17,$G$9*$D48,""))</f>
        <v>0</v>
      </c>
      <c r="VT48" s="34">
        <f>IF(VS48&lt;&gt;"",HLOOKUP(COUNT($RV48:VS48)+1,$G$4:$EH$9,VT$14,0)*$D48,IF($C48=VT$17,$G$9*$D48,""))</f>
        <v>0</v>
      </c>
      <c r="VU48" s="34">
        <f>IF(VT48&lt;&gt;"",HLOOKUP(COUNT($RV48:VT48)+1,$G$4:$EH$9,VU$14,0)*$D48,IF($C48=VU$17,$G$9*$D48,""))</f>
        <v>0</v>
      </c>
      <c r="VV48" s="34">
        <f>IF(VU48&lt;&gt;"",HLOOKUP(COUNT($RV48:VU48)+1,$G$4:$EH$9,VV$14,0)*$D48,IF($C48=VV$17,$G$9*$D48,""))</f>
        <v>0</v>
      </c>
      <c r="VW48" s="34">
        <f>IF(VV48&lt;&gt;"",HLOOKUP(COUNT($RV48:VV48)+1,$G$4:$EH$9,VW$14,0)*$D48,IF($C48=VW$17,$G$9*$D48,""))</f>
        <v>0</v>
      </c>
      <c r="VX48" s="34">
        <f>IF(VW48&lt;&gt;"",HLOOKUP(COUNT($RV48:VW48)+1,$G$4:$EH$9,VX$14,0)*$D48,IF($C48=VX$17,$G$9*$D48,""))</f>
        <v>0</v>
      </c>
      <c r="VY48" s="34">
        <f>IF(VX48&lt;&gt;"",HLOOKUP(COUNT($RV48:VX48)+1,$G$4:$EH$9,VY$14,0)*$D48,IF($C48=VY$17,$G$9*$D48,""))</f>
        <v>0</v>
      </c>
      <c r="VZ48" s="34">
        <f>IF(VY48&lt;&gt;"",HLOOKUP(COUNT($RV48:VY48)+1,$G$4:$EH$9,VZ$14,0)*$D48,IF($C48=VZ$17,$G$9*$D48,""))</f>
        <v>0</v>
      </c>
      <c r="WA48" s="34">
        <f>IF(VZ48&lt;&gt;"",HLOOKUP(COUNT($RV48:VZ48)+1,$G$4:$EH$9,WA$14,0)*$D48,IF($C48=WA$17,$G$9*$D48,""))</f>
        <v>0</v>
      </c>
      <c r="WB48" s="34">
        <f>IF(WA48&lt;&gt;"",HLOOKUP(COUNT($RV48:WA48)+1,$G$4:$EH$9,WB$14,0)*$D48,IF($C48=WB$17,$G$9*$D48,""))</f>
        <v>0</v>
      </c>
      <c r="WC48" s="34">
        <f>IF(WB48&lt;&gt;"",HLOOKUP(COUNT($RV48:WB48)+1,$G$4:$EH$9,WC$14,0)*$D48,IF($C48=WC$17,$G$9*$D48,""))</f>
        <v>0</v>
      </c>
      <c r="WD48" s="34">
        <f>IF(WC48&lt;&gt;"",HLOOKUP(COUNT($RV48:WC48)+1,$G$4:$EH$9,WD$14,0)*$D48,IF($C48=WD$17,$G$9*$D48,""))</f>
        <v>0</v>
      </c>
      <c r="WE48" s="34">
        <f>IF(WD48&lt;&gt;"",HLOOKUP(COUNT($RV48:WD48)+1,$G$4:$EH$9,WE$14,0)*$D48,IF($C48=WE$17,$G$9*$D48,""))</f>
        <v>0</v>
      </c>
      <c r="WF48" s="34">
        <f>IF(WE48&lt;&gt;"",HLOOKUP(COUNT($RV48:WE48)+1,$G$4:$EH$9,WF$14,0)*$D48,IF($C48=WF$17,$G$9*$D48,""))</f>
        <v>0</v>
      </c>
      <c r="WG48" s="34">
        <f>IF(WF48&lt;&gt;"",HLOOKUP(COUNT($RV48:WF48)+1,$G$4:$EH$9,WG$14,0)*$D48,IF($C48=WG$17,$G$9*$D48,""))</f>
        <v>0</v>
      </c>
      <c r="WH48" s="34">
        <f>IF(WG48&lt;&gt;"",HLOOKUP(COUNT($RV48:WG48)+1,$G$4:$EH$9,WH$14,0)*$D48,IF($C48=WH$17,$G$9*$D48,""))</f>
        <v>0</v>
      </c>
      <c r="WI48" s="34">
        <f>IF(WH48&lt;&gt;"",HLOOKUP(COUNT($RV48:WH48)+1,$G$4:$EH$9,WI$14,0)*$D48,IF($C48=WI$17,$G$9*$D48,""))</f>
        <v>0</v>
      </c>
      <c r="WJ48" s="34">
        <f>IF(WI48&lt;&gt;"",HLOOKUP(COUNT($RV48:WI48)+1,$G$4:$EH$9,WJ$14,0)*$D48,IF($C48=WJ$17,$G$9*$D48,""))</f>
        <v>0</v>
      </c>
      <c r="WK48" s="34">
        <f>IF(WJ48&lt;&gt;"",HLOOKUP(COUNT($RV48:WJ48)+1,$G$4:$EH$9,WK$14,0)*$D48,IF($C48=WK$17,$G$9*$D48,""))</f>
        <v>0</v>
      </c>
      <c r="WL48" s="34">
        <f>IF(WK48&lt;&gt;"",HLOOKUP(COUNT($RV48:WK48)+1,$G$4:$EH$9,WL$14,0)*$D48,IF($C48=WL$17,$G$9*$D48,""))</f>
        <v>0</v>
      </c>
    </row>
    <row r="49" spans="1:610" ht="15" x14ac:dyDescent="0.2">
      <c r="A49" s="25">
        <f t="shared" si="910"/>
        <v>7</v>
      </c>
      <c r="B49" s="25" t="s">
        <v>81</v>
      </c>
      <c r="C49" s="62">
        <f t="shared" si="908"/>
        <v>31</v>
      </c>
      <c r="D49" s="30">
        <f>VLOOKUP(B49,Premissas!$R$8:$AD$18,(Histograma!A49+1),0)</f>
        <v>3</v>
      </c>
      <c r="G49" s="34" t="str">
        <f>IF(F49&lt;&gt;"",HLOOKUP(COUNT($F49:F49)+1,$G$4:$EH$8,G$14,0)*$D49,IF($C49=G$17,$G$5*$D49,""))</f>
        <v/>
      </c>
      <c r="H49" s="34" t="str">
        <f>IF(G49&lt;&gt;"",HLOOKUP(COUNT($F49:G49)+1,$G$4:$EH$8,H$14,0)*$D49,IF($C49=H$17,$G$5*$D49,""))</f>
        <v/>
      </c>
      <c r="I49" s="34" t="str">
        <f>IF(H49&lt;&gt;"",HLOOKUP(COUNT($F49:H49)+1,$G$4:$EH$8,I$14,0)*$D49,IF($C49=I$17,$G$5*$D49,""))</f>
        <v/>
      </c>
      <c r="J49" s="34" t="str">
        <f>IF(I49&lt;&gt;"",HLOOKUP(COUNT($F49:I49)+1,$G$4:$EH$8,J$14,0)*$D49,IF($C49=J$17,$G$5*$D49,""))</f>
        <v/>
      </c>
      <c r="K49" s="34" t="str">
        <f>IF(J49&lt;&gt;"",HLOOKUP(COUNT($F49:J49)+1,$G$4:$EH$8,K$14,0)*$D49,IF($C49=K$17,$G$5*$D49,""))</f>
        <v/>
      </c>
      <c r="L49" s="34" t="str">
        <f>IF(K49&lt;&gt;"",HLOOKUP(COUNT($F49:K49)+1,$G$4:$EH$8,L$14,0)*$D49,IF($C49=L$17,$G$5*$D49,""))</f>
        <v/>
      </c>
      <c r="M49" s="34" t="str">
        <f>IF(L49&lt;&gt;"",HLOOKUP(COUNT($F49:L49)+1,$G$4:$EH$8,M$14,0)*$D49,IF($C49=M$17,$G$5*$D49,""))</f>
        <v/>
      </c>
      <c r="N49" s="34" t="str">
        <f>IF(M49&lt;&gt;"",HLOOKUP(COUNT($F49:M49)+1,$G$4:$EH$8,N$14,0)*$D49,IF($C49=N$17,$G$5*$D49,""))</f>
        <v/>
      </c>
      <c r="O49" s="34" t="str">
        <f>IF(N49&lt;&gt;"",HLOOKUP(COUNT($F49:N49)+1,$G$4:$EH$8,O$14,0)*$D49,IF($C49=O$17,$G$5*$D49,""))</f>
        <v/>
      </c>
      <c r="P49" s="34" t="str">
        <f>IF(O49&lt;&gt;"",HLOOKUP(COUNT($F49:O49)+1,$G$4:$EH$8,P$14,0)*$D49,IF($C49=P$17,$G$5*$D49,""))</f>
        <v/>
      </c>
      <c r="Q49" s="34" t="str">
        <f>IF(P49&lt;&gt;"",HLOOKUP(COUNT($F49:P49)+1,$G$4:$EH$8,Q$14,0)*$D49,IF($C49=Q$17,$G$5*$D49,""))</f>
        <v/>
      </c>
      <c r="R49" s="34" t="str">
        <f>IF(Q49&lt;&gt;"",HLOOKUP(COUNT($F49:Q49)+1,$G$4:$EH$8,R$14,0)*$D49,IF($C49=R$17,$G$5*$D49,""))</f>
        <v/>
      </c>
      <c r="S49" s="34" t="str">
        <f>IF(R49&lt;&gt;"",HLOOKUP(COUNT($F49:R49)+1,$G$4:$EH$8,S$14,0)*$D49,IF($C49=S$17,$G$5*$D49,""))</f>
        <v/>
      </c>
      <c r="T49" s="34" t="str">
        <f>IF(S49&lt;&gt;"",HLOOKUP(COUNT($F49:S49)+1,$G$4:$EH$8,T$14,0)*$D49,IF($C49=T$17,$G$5*$D49,""))</f>
        <v/>
      </c>
      <c r="U49" s="34" t="str">
        <f>IF(T49&lt;&gt;"",HLOOKUP(COUNT($F49:T49)+1,$G$4:$EH$8,U$14,0)*$D49,IF($C49=U$17,$G$5*$D49,""))</f>
        <v/>
      </c>
      <c r="V49" s="34" t="str">
        <f>IF(U49&lt;&gt;"",HLOOKUP(COUNT($F49:U49)+1,$G$4:$EH$8,V$14,0)*$D49,IF($C49=V$17,$G$5*$D49,""))</f>
        <v/>
      </c>
      <c r="W49" s="34" t="str">
        <f>IF(V49&lt;&gt;"",HLOOKUP(COUNT($F49:V49)+1,$G$4:$EH$8,W$14,0)*$D49,IF($C49=W$17,$G$5*$D49,""))</f>
        <v/>
      </c>
      <c r="X49" s="34" t="str">
        <f>IF(W49&lt;&gt;"",HLOOKUP(COUNT($F49:W49)+1,$G$4:$EH$8,X$14,0)*$D49,IF($C49=X$17,$G$5*$D49,""))</f>
        <v/>
      </c>
      <c r="Y49" s="34" t="str">
        <f>IF(X49&lt;&gt;"",HLOOKUP(COUNT($F49:X49)+1,$G$4:$EH$8,Y$14,0)*$D49,IF($C49=Y$17,$G$5*$D49,""))</f>
        <v/>
      </c>
      <c r="Z49" s="34" t="str">
        <f>IF(Y49&lt;&gt;"",HLOOKUP(COUNT($F49:Y49)+1,$G$4:$EH$8,Z$14,0)*$D49,IF($C49=Z$17,$G$5*$D49,""))</f>
        <v/>
      </c>
      <c r="AA49" s="34" t="str">
        <f>IF(Z49&lt;&gt;"",HLOOKUP(COUNT($F49:Z49)+1,$G$4:$EH$8,AA$14,0)*$D49,IF($C49=AA$17,$G$5*$D49,""))</f>
        <v/>
      </c>
      <c r="AB49" s="34" t="str">
        <f>IF(AA49&lt;&gt;"",HLOOKUP(COUNT($F49:AA49)+1,$G$4:$EH$8,AB$14,0)*$D49,IF($C49=AB$17,$G$5*$D49,""))</f>
        <v/>
      </c>
      <c r="AC49" s="34" t="str">
        <f>IF(AB49&lt;&gt;"",HLOOKUP(COUNT($F49:AB49)+1,$G$4:$EH$8,AC$14,0)*$D49,IF($C49=AC$17,$G$5*$D49,""))</f>
        <v/>
      </c>
      <c r="AD49" s="34" t="str">
        <f>IF(AC49&lt;&gt;"",HLOOKUP(COUNT($F49:AC49)+1,$G$4:$EH$8,AD$14,0)*$D49,IF($C49=AD$17,$G$5*$D49,""))</f>
        <v/>
      </c>
      <c r="AE49" s="34" t="str">
        <f>IF(AD49&lt;&gt;"",HLOOKUP(COUNT($F49:AD49)+1,$G$4:$EH$8,AE$14,0)*$D49,IF($C49=AE$17,$G$5*$D49,""))</f>
        <v/>
      </c>
      <c r="AF49" s="34" t="str">
        <f>IF(AE49&lt;&gt;"",HLOOKUP(COUNT($F49:AE49)+1,$G$4:$EH$8,AF$14,0)*$D49,IF($C49=AF$17,$G$5*$D49,""))</f>
        <v/>
      </c>
      <c r="AG49" s="34" t="str">
        <f>IF(AF49&lt;&gt;"",HLOOKUP(COUNT($F49:AF49)+1,$G$4:$EH$8,AG$14,0)*$D49,IF($C49=AG$17,$G$5*$D49,""))</f>
        <v/>
      </c>
      <c r="AH49" s="34" t="str">
        <f>IF(AG49&lt;&gt;"",HLOOKUP(COUNT($F49:AG49)+1,$G$4:$EH$8,AH$14,0)*$D49,IF($C49=AH$17,$G$5*$D49,""))</f>
        <v/>
      </c>
      <c r="AI49" s="34" t="str">
        <f>IF(AH49&lt;&gt;"",HLOOKUP(COUNT($F49:AH49)+1,$G$4:$EH$8,AI$14,0)*$D49,IF($C49=AI$17,$G$5*$D49,""))</f>
        <v/>
      </c>
      <c r="AJ49" s="34" t="str">
        <f>IF(AI49&lt;&gt;"",HLOOKUP(COUNT($F49:AI49)+1,$G$4:$EH$8,AJ$14,0)*$D49,IF($C49=AJ$17,$G$5*$D49,""))</f>
        <v/>
      </c>
      <c r="AK49" s="34">
        <f>IF(AJ49&lt;&gt;"",HLOOKUP(COUNT($F49:AJ49)+1,$G$4:$EH$8,AK$14,0)*$D49,IF($C49=AK$17,$G$5*$D49,""))</f>
        <v>0</v>
      </c>
      <c r="AL49" s="34">
        <f>IF(AK49&lt;&gt;"",HLOOKUP(COUNT($F49:AK49)+1,$G$4:$EH$8,AL$14,0)*$D49,IF($C49=AL$17,$G$5*$D49,""))</f>
        <v>0</v>
      </c>
      <c r="AM49" s="34" t="e">
        <f>IF(AL49&lt;&gt;"",HLOOKUP(COUNT($F49:AL49)+1,$G$4:$EH$8,AM$14,0)*$D49,IF($C49=AM$17,$G$5*$D49,""))</f>
        <v>#VALUE!</v>
      </c>
      <c r="AN49" s="34" t="e">
        <f>IF(AM49&lt;&gt;"",HLOOKUP(COUNT($F49:AM49)+1,$G$4:$EH$8,AN$14,0)*$D49,IF($C49=AN$17,$G$5*$D49,""))</f>
        <v>#VALUE!</v>
      </c>
      <c r="AO49" s="34" t="e">
        <f>IF(AN49&lt;&gt;"",HLOOKUP(COUNT($F49:AN49)+1,$G$4:$EH$8,AO$14,0)*$D49,IF($C49=AO$17,$G$5*$D49,""))</f>
        <v>#VALUE!</v>
      </c>
      <c r="AP49" s="34" t="e">
        <f>IF(AO49&lt;&gt;"",HLOOKUP(COUNT($F49:AO49)+1,$G$4:$EH$8,AP$14,0)*$D49,IF($C49=AP$17,$G$5*$D49,""))</f>
        <v>#VALUE!</v>
      </c>
      <c r="AQ49" s="34" t="e">
        <f>IF(AP49&lt;&gt;"",HLOOKUP(COUNT($F49:AP49)+1,$G$4:$EH$8,AQ$14,0)*$D49,IF($C49=AQ$17,$G$5*$D49,""))</f>
        <v>#VALUE!</v>
      </c>
      <c r="AR49" s="34" t="e">
        <f>IF(AQ49&lt;&gt;"",HLOOKUP(COUNT($F49:AQ49)+1,$G$4:$EH$8,AR$14,0)*$D49,IF($C49=AR$17,$G$5*$D49,""))</f>
        <v>#VALUE!</v>
      </c>
      <c r="AS49" s="34" t="e">
        <f>IF(AR49&lt;&gt;"",HLOOKUP(COUNT($F49:AR49)+1,$G$4:$EH$8,AS$14,0)*$D49,IF($C49=AS$17,$G$5*$D49,""))</f>
        <v>#VALUE!</v>
      </c>
      <c r="AT49" s="34" t="e">
        <f>IF(AS49&lt;&gt;"",HLOOKUP(COUNT($F49:AS49)+1,$G$4:$EH$8,AT$14,0)*$D49,IF($C49=AT$17,$G$5*$D49,""))</f>
        <v>#VALUE!</v>
      </c>
      <c r="AU49" s="34" t="e">
        <f>IF(AT49&lt;&gt;"",HLOOKUP(COUNT($F49:AT49)+1,$G$4:$EH$8,AU$14,0)*$D49,IF($C49=AU$17,$G$5*$D49,""))</f>
        <v>#VALUE!</v>
      </c>
      <c r="AV49" s="34" t="e">
        <f>IF(AU49&lt;&gt;"",HLOOKUP(COUNT($F49:AU49)+1,$G$4:$EH$8,AV$14,0)*$D49,IF($C49=AV$17,$G$5*$D49,""))</f>
        <v>#VALUE!</v>
      </c>
      <c r="AW49" s="34" t="e">
        <f>IF(AV49&lt;&gt;"",HLOOKUP(COUNT($F49:AV49)+1,$G$4:$EH$8,AW$14,0)*$D49,IF($C49=AW$17,$G$5*$D49,""))</f>
        <v>#VALUE!</v>
      </c>
      <c r="AX49" s="34" t="e">
        <f>IF(AW49&lt;&gt;"",HLOOKUP(COUNT($F49:AW49)+1,$G$4:$EH$8,AX$14,0)*$D49,IF($C49=AX$17,$G$5*$D49,""))</f>
        <v>#VALUE!</v>
      </c>
      <c r="AY49" s="34" t="e">
        <f>IF(AX49&lt;&gt;"",HLOOKUP(COUNT($F49:AX49)+1,$G$4:$EH$8,AY$14,0)*$D49,IF($C49=AY$17,$G$5*$D49,""))</f>
        <v>#VALUE!</v>
      </c>
      <c r="AZ49" s="34" t="e">
        <f>IF(AY49&lt;&gt;"",HLOOKUP(COUNT($F49:AY49)+1,$G$4:$EH$8,AZ$14,0)*$D49,IF($C49=AZ$17,$G$5*$D49,""))</f>
        <v>#VALUE!</v>
      </c>
      <c r="BA49" s="34" t="e">
        <f>IF(AZ49&lt;&gt;"",HLOOKUP(COUNT($F49:AZ49)+1,$G$4:$EH$8,BA$14,0)*$D49,IF($C49=BA$17,$G$5*$D49,""))</f>
        <v>#VALUE!</v>
      </c>
      <c r="BB49" s="34" t="e">
        <f>IF(BA49&lt;&gt;"",HLOOKUP(COUNT($F49:BA49)+1,$G$4:$EH$8,BB$14,0)*$D49,IF($C49=BB$17,$G$5*$D49,""))</f>
        <v>#VALUE!</v>
      </c>
      <c r="BC49" s="34" t="e">
        <f>IF(BB49&lt;&gt;"",HLOOKUP(COUNT($F49:BB49)+1,$G$4:$EH$8,BC$14,0)*$D49,IF($C49=BC$17,$G$5*$D49,""))</f>
        <v>#VALUE!</v>
      </c>
      <c r="BD49" s="34" t="e">
        <f>IF(BC49&lt;&gt;"",HLOOKUP(COUNT($F49:BC49)+1,$G$4:$EH$8,BD$14,0)*$D49,IF($C49=BD$17,$G$5*$D49,""))</f>
        <v>#VALUE!</v>
      </c>
      <c r="BE49" s="34" t="e">
        <f>IF(BD49&lt;&gt;"",HLOOKUP(COUNT($F49:BD49)+1,$G$4:$EH$8,BE$14,0)*$D49,IF($C49=BE$17,$G$5*$D49,""))</f>
        <v>#VALUE!</v>
      </c>
      <c r="BF49" s="34" t="e">
        <f>IF(BE49&lt;&gt;"",HLOOKUP(COUNT($F49:BE49)+1,$G$4:$EH$8,BF$14,0)*$D49,IF($C49=BF$17,$G$5*$D49,""))</f>
        <v>#VALUE!</v>
      </c>
      <c r="BG49" s="34" t="e">
        <f>IF(BF49&lt;&gt;"",HLOOKUP(COUNT($F49:BF49)+1,$G$4:$EH$8,BG$14,0)*$D49,IF($C49=BG$17,$G$5*$D49,""))</f>
        <v>#VALUE!</v>
      </c>
      <c r="BH49" s="34" t="e">
        <f>IF(BG49&lt;&gt;"",HLOOKUP(COUNT($F49:BG49)+1,$G$4:$EH$8,BH$14,0)*$D49,IF($C49=BH$17,$G$5*$D49,""))</f>
        <v>#VALUE!</v>
      </c>
      <c r="BI49" s="34" t="e">
        <f>IF(BH49&lt;&gt;"",HLOOKUP(COUNT($F49:BH49)+1,$G$4:$EH$8,BI$14,0)*$D49,IF($C49=BI$17,$G$5*$D49,""))</f>
        <v>#VALUE!</v>
      </c>
      <c r="BJ49" s="34" t="e">
        <f>IF(BI49&lt;&gt;"",HLOOKUP(COUNT($F49:BI49)+1,$G$4:$EH$8,BJ$14,0)*$D49,IF($C49=BJ$17,$G$5*$D49,""))</f>
        <v>#VALUE!</v>
      </c>
      <c r="BK49" s="34" t="e">
        <f>IF(BJ49&lt;&gt;"",HLOOKUP(COUNT($F49:BJ49)+1,$G$4:$EH$8,BK$14,0)*$D49,IF($C49=BK$17,$G$5*$D49,""))</f>
        <v>#VALUE!</v>
      </c>
      <c r="BL49" s="34" t="e">
        <f>IF(BK49&lt;&gt;"",HLOOKUP(COUNT($F49:BK49)+1,$G$4:$EH$8,BL$14,0)*$D49,IF($C49=BL$17,$G$5*$D49,""))</f>
        <v>#VALUE!</v>
      </c>
      <c r="BM49" s="34" t="e">
        <f>IF(BL49&lt;&gt;"",HLOOKUP(COUNT($F49:BL49)+1,$G$4:$EH$8,BM$14,0)*$D49,IF($C49=BM$17,$G$5*$D49,""))</f>
        <v>#VALUE!</v>
      </c>
      <c r="BN49" s="34" t="e">
        <f>IF(BM49&lt;&gt;"",HLOOKUP(COUNT($F49:BM49)+1,$G$4:$EH$8,BN$14,0)*$D49,IF($C49=BN$17,$G$5*$D49,""))</f>
        <v>#VALUE!</v>
      </c>
      <c r="BO49" s="34" t="e">
        <f>IF(BN49&lt;&gt;"",HLOOKUP(COUNT($F49:BN49)+1,$G$4:$EH$8,BO$14,0)*$D49,IF($C49=BO$17,$G$5*$D49,""))</f>
        <v>#VALUE!</v>
      </c>
      <c r="BP49" s="34" t="e">
        <f>IF(BO49&lt;&gt;"",HLOOKUP(COUNT($F49:BO49)+1,$G$4:$EH$8,BP$14,0)*$D49,IF($C49=BP$17,$G$5*$D49,""))</f>
        <v>#VALUE!</v>
      </c>
      <c r="BQ49" s="34" t="e">
        <f>IF(BP49&lt;&gt;"",HLOOKUP(COUNT($F49:BP49)+1,$G$4:$EH$8,BQ$14,0)*$D49,IF($C49=BQ$17,$G$5*$D49,""))</f>
        <v>#VALUE!</v>
      </c>
      <c r="BR49" s="34" t="e">
        <f>IF(BQ49&lt;&gt;"",HLOOKUP(COUNT($F49:BQ49)+1,$G$4:$EH$8,BR$14,0)*$D49,IF($C49=BR$17,$G$5*$D49,""))</f>
        <v>#VALUE!</v>
      </c>
      <c r="BS49" s="34" t="e">
        <f>IF(BR49&lt;&gt;"",HLOOKUP(COUNT($F49:BR49)+1,$G$4:$EH$8,BS$14,0)*$D49,IF($C49=BS$17,$G$5*$D49,""))</f>
        <v>#VALUE!</v>
      </c>
      <c r="BT49" s="34" t="e">
        <f>IF(BS49&lt;&gt;"",HLOOKUP(COUNT($F49:BS49)+1,$G$4:$EH$8,BT$14,0)*$D49,IF($C49=BT$17,$G$5*$D49,""))</f>
        <v>#VALUE!</v>
      </c>
      <c r="BU49" s="34" t="e">
        <f>IF(BT49&lt;&gt;"",HLOOKUP(COUNT($F49:BT49)+1,$G$4:$EH$8,BU$14,0)*$D49,IF($C49=BU$17,$G$5*$D49,""))</f>
        <v>#VALUE!</v>
      </c>
      <c r="BV49" s="34" t="e">
        <f>IF(BU49&lt;&gt;"",HLOOKUP(COUNT($F49:BU49)+1,$G$4:$EH$8,BV$14,0)*$D49,IF($C49=BV$17,$G$5*$D49,""))</f>
        <v>#VALUE!</v>
      </c>
      <c r="BW49" s="34" t="e">
        <f>IF(BV49&lt;&gt;"",HLOOKUP(COUNT($F49:BV49)+1,$G$4:$EH$8,BW$14,0)*$D49,IF($C49=BW$17,$G$5*$D49,""))</f>
        <v>#VALUE!</v>
      </c>
      <c r="BX49" s="34" t="e">
        <f>IF(BW49&lt;&gt;"",HLOOKUP(COUNT($F49:BW49)+1,$G$4:$EH$8,BX$14,0)*$D49,IF($C49=BX$17,$G$5*$D49,""))</f>
        <v>#VALUE!</v>
      </c>
      <c r="BY49" s="34" t="e">
        <f>IF(BX49&lt;&gt;"",HLOOKUP(COUNT($F49:BX49)+1,$G$4:$EH$8,BY$14,0)*$D49,IF($C49=BY$17,$G$5*$D49,""))</f>
        <v>#VALUE!</v>
      </c>
      <c r="BZ49" s="34" t="e">
        <f>IF(BY49&lt;&gt;"",HLOOKUP(COUNT($F49:BY49)+1,$G$4:$EH$8,BZ$14,0)*$D49,IF($C49=BZ$17,$G$5*$D49,""))</f>
        <v>#VALUE!</v>
      </c>
      <c r="CA49" s="34" t="e">
        <f>IF(BZ49&lt;&gt;"",HLOOKUP(COUNT($F49:BZ49)+1,$G$4:$EH$8,CA$14,0)*$D49,IF($C49=CA$17,$G$5*$D49,""))</f>
        <v>#VALUE!</v>
      </c>
      <c r="CB49" s="34" t="e">
        <f>IF(CA49&lt;&gt;"",HLOOKUP(COUNT($F49:CA49)+1,$G$4:$EH$8,CB$14,0)*$D49,IF($C49=CB$17,$G$5*$D49,""))</f>
        <v>#VALUE!</v>
      </c>
      <c r="CC49" s="34" t="e">
        <f>IF(CB49&lt;&gt;"",HLOOKUP(COUNT($F49:CB49)+1,$G$4:$EH$8,CC$14,0)*$D49,IF($C49=CC$17,$G$5*$D49,""))</f>
        <v>#VALUE!</v>
      </c>
      <c r="CD49" s="34" t="e">
        <f>IF(CC49&lt;&gt;"",HLOOKUP(COUNT($F49:CC49)+1,$G$4:$EH$8,CD$14,0)*$D49,IF($C49=CD$17,$G$5*$D49,""))</f>
        <v>#VALUE!</v>
      </c>
      <c r="CE49" s="34" t="e">
        <f>IF(CD49&lt;&gt;"",HLOOKUP(COUNT($F49:CD49)+1,$G$4:$EH$8,CE$14,0)*$D49,IF($C49=CE$17,$G$5*$D49,""))</f>
        <v>#VALUE!</v>
      </c>
      <c r="CF49" s="34" t="e">
        <f>IF(CE49&lt;&gt;"",HLOOKUP(COUNT($F49:CE49)+1,$G$4:$EH$8,CF$14,0)*$D49,IF($C49=CF$17,$G$5*$D49,""))</f>
        <v>#VALUE!</v>
      </c>
      <c r="CG49" s="34" t="e">
        <f>IF(CF49&lt;&gt;"",HLOOKUP(COUNT($F49:CF49)+1,$G$4:$EH$8,CG$14,0)*$D49,IF($C49=CG$17,$G$5*$D49,""))</f>
        <v>#VALUE!</v>
      </c>
      <c r="CH49" s="34" t="e">
        <f>IF(CG49&lt;&gt;"",HLOOKUP(COUNT($F49:CG49)+1,$G$4:$EH$8,CH$14,0)*$D49,IF($C49=CH$17,$G$5*$D49,""))</f>
        <v>#VALUE!</v>
      </c>
      <c r="CI49" s="34" t="e">
        <f>IF(CH49&lt;&gt;"",HLOOKUP(COUNT($F49:CH49)+1,$G$4:$EH$8,CI$14,0)*$D49,IF($C49=CI$17,$G$5*$D49,""))</f>
        <v>#VALUE!</v>
      </c>
      <c r="CJ49" s="34" t="e">
        <f>IF(CI49&lt;&gt;"",HLOOKUP(COUNT($F49:CI49)+1,$G$4:$EH$8,CJ$14,0)*$D49,IF($C49=CJ$17,$G$5*$D49,""))</f>
        <v>#VALUE!</v>
      </c>
      <c r="CK49" s="34" t="e">
        <f>IF(CJ49&lt;&gt;"",HLOOKUP(COUNT($F49:CJ49)+1,$G$4:$EH$8,CK$14,0)*$D49,IF($C49=CK$17,$G$5*$D49,""))</f>
        <v>#VALUE!</v>
      </c>
      <c r="CL49" s="34" t="e">
        <f>IF(CK49&lt;&gt;"",HLOOKUP(COUNT($F49:CK49)+1,$G$4:$EH$8,CL$14,0)*$D49,IF($C49=CL$17,$G$5*$D49,""))</f>
        <v>#VALUE!</v>
      </c>
      <c r="CM49" s="34" t="e">
        <f>IF(CL49&lt;&gt;"",HLOOKUP(COUNT($F49:CL49)+1,$G$4:$EH$8,CM$14,0)*$D49,IF($C49=CM$17,$G$5*$D49,""))</f>
        <v>#VALUE!</v>
      </c>
      <c r="CN49" s="34" t="e">
        <f>IF(CM49&lt;&gt;"",HLOOKUP(COUNT($F49:CM49)+1,$G$4:$EH$8,CN$14,0)*$D49,IF($C49=CN$17,$G$5*$D49,""))</f>
        <v>#VALUE!</v>
      </c>
      <c r="CO49" s="34" t="e">
        <f>IF(CN49&lt;&gt;"",HLOOKUP(COUNT($F49:CN49)+1,$G$4:$EH$8,CO$14,0)*$D49,IF($C49=CO$17,$G$5*$D49,""))</f>
        <v>#VALUE!</v>
      </c>
      <c r="CP49" s="34" t="e">
        <f>IF(CO49&lt;&gt;"",HLOOKUP(COUNT($F49:CO49)+1,$G$4:$EH$8,CP$14,0)*$D49,IF($C49=CP$17,$G$5*$D49,""))</f>
        <v>#VALUE!</v>
      </c>
      <c r="CQ49" s="34" t="e">
        <f>IF(CP49&lt;&gt;"",HLOOKUP(COUNT($F49:CP49)+1,$G$4:$EH$8,CQ$14,0)*$D49,IF($C49=CQ$17,$G$5*$D49,""))</f>
        <v>#VALUE!</v>
      </c>
      <c r="CR49" s="34" t="e">
        <f>IF(CQ49&lt;&gt;"",HLOOKUP(COUNT($F49:CQ49)+1,$G$4:$EH$8,CR$14,0)*$D49,IF($C49=CR$17,$G$5*$D49,""))</f>
        <v>#VALUE!</v>
      </c>
      <c r="CS49" s="34" t="e">
        <f>IF(CR49&lt;&gt;"",HLOOKUP(COUNT($F49:CR49)+1,$G$4:$EH$8,CS$14,0)*$D49,IF($C49=CS$17,$G$5*$D49,""))</f>
        <v>#VALUE!</v>
      </c>
      <c r="CT49" s="34" t="e">
        <f>IF(CS49&lt;&gt;"",HLOOKUP(COUNT($F49:CS49)+1,$G$4:$EH$8,CT$14,0)*$D49,IF($C49=CT$17,$G$5*$D49,""))</f>
        <v>#VALUE!</v>
      </c>
      <c r="CU49" s="34" t="e">
        <f>IF(CT49&lt;&gt;"",HLOOKUP(COUNT($F49:CT49)+1,$G$4:$EH$8,CU$14,0)*$D49,IF($C49=CU$17,$G$5*$D49,""))</f>
        <v>#VALUE!</v>
      </c>
      <c r="CV49" s="34" t="e">
        <f>IF(CU49&lt;&gt;"",HLOOKUP(COUNT($F49:CU49)+1,$G$4:$EH$8,CV$14,0)*$D49,IF($C49=CV$17,$G$5*$D49,""))</f>
        <v>#VALUE!</v>
      </c>
      <c r="CW49" s="34" t="e">
        <f>IF(CV49&lt;&gt;"",HLOOKUP(COUNT($F49:CV49)+1,$G$4:$EH$8,CW$14,0)*$D49,IF($C49=CW$17,$G$5*$D49,""))</f>
        <v>#VALUE!</v>
      </c>
      <c r="CX49" s="34" t="e">
        <f>IF(CW49&lt;&gt;"",HLOOKUP(COUNT($F49:CW49)+1,$G$4:$EH$8,CX$14,0)*$D49,IF($C49=CX$17,$G$5*$D49,""))</f>
        <v>#VALUE!</v>
      </c>
      <c r="CY49" s="34" t="e">
        <f>IF(CX49&lt;&gt;"",HLOOKUP(COUNT($F49:CX49)+1,$G$4:$EH$8,CY$14,0)*$D49,IF($C49=CY$17,$G$5*$D49,""))</f>
        <v>#VALUE!</v>
      </c>
      <c r="CZ49" s="34" t="e">
        <f>IF(CY49&lt;&gt;"",HLOOKUP(COUNT($F49:CY49)+1,$G$4:$EH$8,CZ$14,0)*$D49,IF($C49=CZ$17,$G$5*$D49,""))</f>
        <v>#VALUE!</v>
      </c>
      <c r="DA49" s="34" t="e">
        <f>IF(CZ49&lt;&gt;"",HLOOKUP(COUNT($F49:CZ49)+1,$G$4:$EH$8,DA$14,0)*$D49,IF($C49=DA$17,$G$5*$D49,""))</f>
        <v>#VALUE!</v>
      </c>
      <c r="DB49" s="34" t="e">
        <f>IF(DA49&lt;&gt;"",HLOOKUP(COUNT($F49:DA49)+1,$G$4:$EH$8,DB$14,0)*$D49,IF($C49=DB$17,$G$5*$D49,""))</f>
        <v>#VALUE!</v>
      </c>
      <c r="DC49" s="34" t="e">
        <f>IF(DB49&lt;&gt;"",HLOOKUP(COUNT($F49:DB49)+1,$G$4:$EH$8,DC$14,0)*$D49,IF($C49=DC$17,$G$5*$D49,""))</f>
        <v>#VALUE!</v>
      </c>
      <c r="DD49" s="34" t="e">
        <f>IF(DC49&lt;&gt;"",HLOOKUP(COUNT($F49:DC49)+1,$G$4:$EH$8,DD$14,0)*$D49,IF($C49=DD$17,$G$5*$D49,""))</f>
        <v>#VALUE!</v>
      </c>
      <c r="DE49" s="34" t="e">
        <f>IF(DD49&lt;&gt;"",HLOOKUP(COUNT($F49:DD49)+1,$G$4:$EH$8,DE$14,0)*$D49,IF($C49=DE$17,$G$5*$D49,""))</f>
        <v>#VALUE!</v>
      </c>
      <c r="DF49" s="34" t="e">
        <f>IF(DE49&lt;&gt;"",HLOOKUP(COUNT($F49:DE49)+1,$G$4:$EH$8,DF$14,0)*$D49,IF($C49=DF$17,$G$5*$D49,""))</f>
        <v>#VALUE!</v>
      </c>
      <c r="DG49" s="34" t="e">
        <f>IF(DF49&lt;&gt;"",HLOOKUP(COUNT($F49:DF49)+1,$G$4:$EH$8,DG$14,0)*$D49,IF($C49=DG$17,$G$5*$D49,""))</f>
        <v>#VALUE!</v>
      </c>
      <c r="DH49" s="34" t="e">
        <f>IF(DG49&lt;&gt;"",HLOOKUP(COUNT($F49:DG49)+1,$G$4:$EH$8,DH$14,0)*$D49,IF($C49=DH$17,$G$5*$D49,""))</f>
        <v>#VALUE!</v>
      </c>
      <c r="DI49" s="34" t="e">
        <f>IF(DH49&lt;&gt;"",HLOOKUP(COUNT($F49:DH49)+1,$G$4:$EH$8,DI$14,0)*$D49,IF($C49=DI$17,$G$5*$D49,""))</f>
        <v>#VALUE!</v>
      </c>
      <c r="DJ49" s="34" t="e">
        <f>IF(DI49&lt;&gt;"",HLOOKUP(COUNT($F49:DI49)+1,$G$4:$EH$8,DJ$14,0)*$D49,IF($C49=DJ$17,$G$5*$D49,""))</f>
        <v>#VALUE!</v>
      </c>
      <c r="DK49" s="34" t="e">
        <f>IF(DJ49&lt;&gt;"",HLOOKUP(COUNT($F49:DJ49)+1,$G$4:$EH$8,DK$14,0)*$D49,IF($C49=DK$17,$G$5*$D49,""))</f>
        <v>#VALUE!</v>
      </c>
      <c r="DL49" s="34" t="e">
        <f>IF(DK49&lt;&gt;"",HLOOKUP(COUNT($F49:DK49)+1,$G$4:$EH$8,DL$14,0)*$D49,IF($C49=DL$17,$G$5*$D49,""))</f>
        <v>#VALUE!</v>
      </c>
      <c r="DM49" s="34" t="e">
        <f>IF(DL49&lt;&gt;"",HLOOKUP(COUNT($F49:DL49)+1,$G$4:$EH$8,DM$14,0)*$D49,IF($C49=DM$17,$G$5*$D49,""))</f>
        <v>#VALUE!</v>
      </c>
      <c r="DN49" s="34" t="e">
        <f>IF(DM49&lt;&gt;"",HLOOKUP(COUNT($F49:DM49)+1,$G$4:$EH$8,DN$14,0)*$D49,IF($C49=DN$17,$G$5*$D49,""))</f>
        <v>#VALUE!</v>
      </c>
      <c r="DO49" s="34" t="e">
        <f>IF(DN49&lt;&gt;"",HLOOKUP(COUNT($F49:DN49)+1,$G$4:$EH$8,DO$14,0)*$D49,IF($C49=DO$17,$G$5*$D49,""))</f>
        <v>#VALUE!</v>
      </c>
      <c r="DP49" s="34" t="e">
        <f>IF(DO49&lt;&gt;"",HLOOKUP(COUNT($F49:DO49)+1,$G$4:$EH$8,DP$14,0)*$D49,IF($C49=DP$17,$G$5*$D49,""))</f>
        <v>#VALUE!</v>
      </c>
      <c r="DQ49" s="34" t="e">
        <f>IF(DP49&lt;&gt;"",HLOOKUP(COUNT($F49:DP49)+1,$G$4:$EH$8,DQ$14,0)*$D49,IF($C49=DQ$17,$G$5*$D49,""))</f>
        <v>#VALUE!</v>
      </c>
      <c r="DR49" s="34" t="e">
        <f>IF(DQ49&lt;&gt;"",HLOOKUP(COUNT($F49:DQ49)+1,$G$4:$EH$8,DR$14,0)*$D49,IF($C49=DR$17,$G$5*$D49,""))</f>
        <v>#VALUE!</v>
      </c>
      <c r="DS49" s="34" t="e">
        <f>IF(DR49&lt;&gt;"",HLOOKUP(COUNT($F49:DR49)+1,$G$4:$EH$8,DS$14,0)*$D49,IF($C49=DS$17,$G$5*$D49,""))</f>
        <v>#VALUE!</v>
      </c>
      <c r="DT49" s="34" t="e">
        <f>IF(DS49&lt;&gt;"",HLOOKUP(COUNT($F49:DS49)+1,$G$4:$EH$8,DT$14,0)*$D49,IF($C49=DT$17,$G$5*$D49,""))</f>
        <v>#VALUE!</v>
      </c>
      <c r="DU49" s="34" t="e">
        <f>IF(DT49&lt;&gt;"",HLOOKUP(COUNT($F49:DT49)+1,$G$4:$EH$8,DU$14,0)*$D49,IF($C49=DU$17,$G$5*$D49,""))</f>
        <v>#VALUE!</v>
      </c>
      <c r="DV49" s="34" t="e">
        <f>IF(DU49&lt;&gt;"",HLOOKUP(COUNT($F49:DU49)+1,$G$4:$EH$8,DV$14,0)*$D49,IF($C49=DV$17,$G$5*$D49,""))</f>
        <v>#VALUE!</v>
      </c>
      <c r="DX49" s="34" t="str">
        <f>IF(DW49&lt;&gt;"",HLOOKUP(COUNT($DW49:DW49)+1,$G$4:$CX$8,DX$14,0)*$D49,IF($C49=DX$17,$G$6*$D49,""))</f>
        <v/>
      </c>
      <c r="DY49" s="34" t="str">
        <f>IF(DX49&lt;&gt;"",HLOOKUP(COUNT($DW49:DX49)+1,$G$4:$CX$8,DY$14,0)*$D49,IF($C49=DY$17,$G$6*$D49,""))</f>
        <v/>
      </c>
      <c r="DZ49" s="34" t="str">
        <f>IF(DY49&lt;&gt;"",HLOOKUP(COUNT($DW49:DY49)+1,$G$4:$CX$8,DZ$14,0)*$D49,IF($C49=DZ$17,$G$6*$D49,""))</f>
        <v/>
      </c>
      <c r="EA49" s="34" t="str">
        <f>IF(DZ49&lt;&gt;"",HLOOKUP(COUNT($DW49:DZ49)+1,$G$4:$CX$8,EA$14,0)*$D49,IF($C49=EA$17,$G$6*$D49,""))</f>
        <v/>
      </c>
      <c r="EB49" s="34" t="str">
        <f>IF(EA49&lt;&gt;"",HLOOKUP(COUNT($DW49:EA49)+1,$G$4:$CX$8,EB$14,0)*$D49,IF($C49=EB$17,$G$6*$D49,""))</f>
        <v/>
      </c>
      <c r="EC49" s="34" t="str">
        <f>IF(EB49&lt;&gt;"",HLOOKUP(COUNT($DW49:EB49)+1,$G$4:$CX$8,EC$14,0)*$D49,IF($C49=EC$17,$G$6*$D49,""))</f>
        <v/>
      </c>
      <c r="ED49" s="34" t="str">
        <f>IF(EC49&lt;&gt;"",HLOOKUP(COUNT($DW49:EC49)+1,$G$4:$CX$8,ED$14,0)*$D49,IF($C49=ED$17,$G$6*$D49,""))</f>
        <v/>
      </c>
      <c r="EE49" s="34" t="str">
        <f>IF(ED49&lt;&gt;"",HLOOKUP(COUNT($DW49:ED49)+1,$G$4:$CX$8,EE$14,0)*$D49,IF($C49=EE$17,$G$6*$D49,""))</f>
        <v/>
      </c>
      <c r="EF49" s="34" t="str">
        <f>IF(EE49&lt;&gt;"",HLOOKUP(COUNT($DW49:EE49)+1,$G$4:$CX$8,EF$14,0)*$D49,IF($C49=EF$17,$G$6*$D49,""))</f>
        <v/>
      </c>
      <c r="EG49" s="34" t="str">
        <f>IF(EF49&lt;&gt;"",HLOOKUP(COUNT($DW49:EF49)+1,$G$4:$CX$8,EG$14,0)*$D49,IF($C49=EG$17,$G$6*$D49,""))</f>
        <v/>
      </c>
      <c r="EH49" s="34" t="str">
        <f>IF(EG49&lt;&gt;"",HLOOKUP(COUNT($DW49:EG49)+1,$G$4:$CX$8,EH$14,0)*$D49,IF($C49=EH$17,$G$6*$D49,""))</f>
        <v/>
      </c>
      <c r="EI49" s="34" t="str">
        <f>IF(EH49&lt;&gt;"",HLOOKUP(COUNT($DW49:EH49)+1,$G$4:$CX$8,EI$14,0)*$D49,IF($C49=EI$17,$G$6*$D49,""))</f>
        <v/>
      </c>
      <c r="EJ49" s="34" t="str">
        <f>IF(EI49&lt;&gt;"",HLOOKUP(COUNT($DW49:EI49)+1,$G$4:$CX$8,EJ$14,0)*$D49,IF($C49=EJ$17,$G$6*$D49,""))</f>
        <v/>
      </c>
      <c r="EK49" s="34" t="str">
        <f>IF(EJ49&lt;&gt;"",HLOOKUP(COUNT($DW49:EJ49)+1,$G$4:$CX$8,EK$14,0)*$D49,IF($C49=EK$17,$G$6*$D49,""))</f>
        <v/>
      </c>
      <c r="EL49" s="34" t="str">
        <f>IF(EK49&lt;&gt;"",HLOOKUP(COUNT($DW49:EK49)+1,$G$4:$CX$8,EL$14,0)*$D49,IF($C49=EL$17,$G$6*$D49,""))</f>
        <v/>
      </c>
      <c r="EM49" s="34" t="str">
        <f>IF(EL49&lt;&gt;"",HLOOKUP(COUNT($DW49:EL49)+1,$G$4:$CX$8,EM$14,0)*$D49,IF($C49=EM$17,$G$6*$D49,""))</f>
        <v/>
      </c>
      <c r="EN49" s="34" t="str">
        <f>IF(EM49&lt;&gt;"",HLOOKUP(COUNT($DW49:EM49)+1,$G$4:$CX$8,EN$14,0)*$D49,IF($C49=EN$17,$G$6*$D49,""))</f>
        <v/>
      </c>
      <c r="EO49" s="34" t="str">
        <f>IF(EN49&lt;&gt;"",HLOOKUP(COUNT($DW49:EN49)+1,$G$4:$CX$8,EO$14,0)*$D49,IF($C49=EO$17,$G$6*$D49,""))</f>
        <v/>
      </c>
      <c r="EP49" s="34" t="str">
        <f>IF(EO49&lt;&gt;"",HLOOKUP(COUNT($DW49:EO49)+1,$G$4:$CX$8,EP$14,0)*$D49,IF($C49=EP$17,$G$6*$D49,""))</f>
        <v/>
      </c>
      <c r="EQ49" s="34" t="str">
        <f>IF(EP49&lt;&gt;"",HLOOKUP(COUNT($DW49:EP49)+1,$G$4:$CX$8,EQ$14,0)*$D49,IF($C49=EQ$17,$G$6*$D49,""))</f>
        <v/>
      </c>
      <c r="ER49" s="34" t="str">
        <f>IF(EQ49&lt;&gt;"",HLOOKUP(COUNT($DW49:EQ49)+1,$G$4:$CX$8,ER$14,0)*$D49,IF($C49=ER$17,$G$6*$D49,""))</f>
        <v/>
      </c>
      <c r="ES49" s="34" t="str">
        <f>IF(ER49&lt;&gt;"",HLOOKUP(COUNT($DW49:ER49)+1,$G$4:$CX$8,ES$14,0)*$D49,IF($C49=ES$17,$G$6*$D49,""))</f>
        <v/>
      </c>
      <c r="ET49" s="34" t="str">
        <f>IF(ES49&lt;&gt;"",HLOOKUP(COUNT($DW49:ES49)+1,$G$4:$CX$8,ET$14,0)*$D49,IF($C49=ET$17,$G$6*$D49,""))</f>
        <v/>
      </c>
      <c r="EU49" s="34" t="str">
        <f>IF(ET49&lt;&gt;"",HLOOKUP(COUNT($DW49:ET49)+1,$G$4:$CX$8,EU$14,0)*$D49,IF($C49=EU$17,$G$6*$D49,""))</f>
        <v/>
      </c>
      <c r="EV49" s="34" t="str">
        <f>IF(EU49&lt;&gt;"",HLOOKUP(COUNT($DW49:EU49)+1,$G$4:$CX$8,EV$14,0)*$D49,IF($C49=EV$17,$G$6*$D49,""))</f>
        <v/>
      </c>
      <c r="EW49" s="34" t="str">
        <f>IF(EV49&lt;&gt;"",HLOOKUP(COUNT($DW49:EV49)+1,$G$4:$CX$8,EW$14,0)*$D49,IF($C49=EW$17,$G$6*$D49,""))</f>
        <v/>
      </c>
      <c r="EX49" s="34" t="str">
        <f>IF(EW49&lt;&gt;"",HLOOKUP(COUNT($DW49:EW49)+1,$G$4:$CX$8,EX$14,0)*$D49,IF($C49=EX$17,$G$6*$D49,""))</f>
        <v/>
      </c>
      <c r="EY49" s="34" t="str">
        <f>IF(EX49&lt;&gt;"",HLOOKUP(COUNT($DW49:EX49)+1,$G$4:$CX$8,EY$14,0)*$D49,IF($C49=EY$17,$G$6*$D49,""))</f>
        <v/>
      </c>
      <c r="EZ49" s="34" t="str">
        <f>IF(EY49&lt;&gt;"",HLOOKUP(COUNT($DW49:EY49)+1,$G$4:$CX$8,EZ$14,0)*$D49,IF($C49=EZ$17,$G$6*$D49,""))</f>
        <v/>
      </c>
      <c r="FA49" s="34" t="str">
        <f>IF(EZ49&lt;&gt;"",HLOOKUP(COUNT($DW49:EZ49)+1,$G$4:$CX$8,FA$14,0)*$D49,IF($C49=FA$17,$G$6*$D49,""))</f>
        <v/>
      </c>
      <c r="FB49" s="34">
        <f>IF(FA49&lt;&gt;"",HLOOKUP(COUNT($DW49:FA49)+1,$G$4:$CX$8,FB$14,0)*$D49,IF($C49=FB$17,$G$6*$D49,""))</f>
        <v>0</v>
      </c>
      <c r="FC49" s="34">
        <f>IF(FB49&lt;&gt;"",HLOOKUP(COUNT($DW49:FB49)+1,$G$4:$CX$8,FC$14,0)*$D49,IF($C49=FC$17,$G$6*$D49,""))</f>
        <v>4500</v>
      </c>
      <c r="FD49" s="34">
        <f>IF(FC49&lt;&gt;"",HLOOKUP(COUNT($DW49:FC49)+1,$G$4:$CX$8,FD$14,0)*$D49,IF($C49=FD$17,$G$6*$D49,""))</f>
        <v>4500</v>
      </c>
      <c r="FE49" s="34">
        <f>IF(FD49&lt;&gt;"",HLOOKUP(COUNT($DW49:FD49)+1,$G$4:$CX$8,FE$14,0)*$D49,IF($C49=FE$17,$G$6*$D49,""))</f>
        <v>4500</v>
      </c>
      <c r="FF49" s="34">
        <f>IF(FE49&lt;&gt;"",HLOOKUP(COUNT($DW49:FE49)+1,$G$4:$CX$8,FF$14,0)*$D49,IF($C49=FF$17,$G$6*$D49,""))</f>
        <v>5429.0749250507861</v>
      </c>
      <c r="FG49" s="34">
        <f>IF(FF49&lt;&gt;"",HLOOKUP(COUNT($DW49:FF49)+1,$G$4:$CX$8,FG$14,0)*$D49,IF($C49=FG$17,$G$6*$D49,""))</f>
        <v>6786.3436563134865</v>
      </c>
      <c r="FH49" s="34">
        <f>IF(FG49&lt;&gt;"",HLOOKUP(COUNT($DW49:FG49)+1,$G$4:$CX$8,FH$14,0)*$D49,IF($C49=FH$17,$G$6*$D49,""))</f>
        <v>8143.6123875761787</v>
      </c>
      <c r="FI49" s="34">
        <f>IF(FH49&lt;&gt;"",HLOOKUP(COUNT($DW49:FH49)+1,$G$4:$CX$8,FI$14,0)*$D49,IF($C49=FI$17,$G$6*$D49,""))</f>
        <v>9446.590369588368</v>
      </c>
      <c r="FJ49" s="34">
        <f>IF(FI49&lt;&gt;"",HLOOKUP(COUNT($DW49:FI49)+1,$G$4:$CX$8,FJ$14,0)*$D49,IF($C49=FJ$17,$G$6*$D49,""))</f>
        <v>10769.113021330742</v>
      </c>
      <c r="FK49" s="34">
        <f>IF(FJ49&lt;&gt;"",HLOOKUP(COUNT($DW49:FJ49)+1,$G$4:$CX$8,FK$14,0)*$D49,IF($C49=FK$17,$G$6*$D49,""))</f>
        <v>12169.097714103731</v>
      </c>
      <c r="FL49" s="34">
        <f>IF(FK49&lt;&gt;"",HLOOKUP(COUNT($DW49:FK49)+1,$G$4:$CX$8,FL$14,0)*$D49,IF($C49=FL$17,$G$6*$D49,""))</f>
        <v>13507.698462655142</v>
      </c>
      <c r="FM49" s="34">
        <f>IF(FL49&lt;&gt;"",HLOOKUP(COUNT($DW49:FL49)+1,$G$4:$CX$8,FM$14,0)*$D49,IF($C49=FM$17,$G$6*$D49,""))</f>
        <v>14858.468308920659</v>
      </c>
      <c r="FN49" s="34">
        <f>IF(FM49&lt;&gt;"",HLOOKUP(COUNT($DW49:FM49)+1,$G$4:$CX$8,FN$14,0)*$D49,IF($C49=FN$17,$G$6*$D49,""))</f>
        <v>11143.8512316905</v>
      </c>
      <c r="FO49" s="34">
        <f>IF(FN49&lt;&gt;"",HLOOKUP(COUNT($DW49:FN49)+1,$G$4:$CX$8,FO$14,0)*$D49,IF($C49=FO$17,$G$6*$D49,""))</f>
        <v>10586.65867010597</v>
      </c>
      <c r="FP49" s="34">
        <f>IF(FO49&lt;&gt;"",HLOOKUP(COUNT($DW49:FO49)+1,$G$4:$CX$8,FP$14,0)*$D49,IF($C49=FP$17,$G$6*$D49,""))</f>
        <v>11645.324537116569</v>
      </c>
      <c r="FQ49" s="34">
        <f>IF(FP49&lt;&gt;"",HLOOKUP(COUNT($DW49:FP49)+1,$G$4:$CX$8,FQ$14,0)*$D49,IF($C49=FQ$17,$G$6*$D49,""))</f>
        <v>12809.856990828232</v>
      </c>
      <c r="FR49" s="34">
        <f>IF(FQ49&lt;&gt;"",HLOOKUP(COUNT($DW49:FQ49)+1,$G$4:$CX$8,FR$14,0)*$D49,IF($C49=FR$17,$G$6*$D49,""))</f>
        <v>14090.842689911051</v>
      </c>
      <c r="FS49" s="34">
        <f>IF(FR49&lt;&gt;"",HLOOKUP(COUNT($DW49:FR49)+1,$G$4:$CX$8,FS$14,0)*$D49,IF($C49=FS$17,$G$6*$D49,""))</f>
        <v>15499.926958902157</v>
      </c>
      <c r="FT49" s="34">
        <f>IF(FS49&lt;&gt;"",HLOOKUP(COUNT($DW49:FS49)+1,$G$4:$CX$8,FT$14,0)*$D49,IF($C49=FT$17,$G$6*$D49,""))</f>
        <v>14724.930610957041</v>
      </c>
      <c r="FU49" s="34">
        <f>IF(FT49&lt;&gt;"",HLOOKUP(COUNT($DW49:FT49)+1,$G$4:$CX$8,FU$14,0)*$D49,IF($C49=FU$17,$G$6*$D49,""))</f>
        <v>13988.684080409192</v>
      </c>
      <c r="FV49" s="34">
        <f>IF(FU49&lt;&gt;"",HLOOKUP(COUNT($DW49:FU49)+1,$G$4:$CX$8,FV$14,0)*$D49,IF($C49=FV$17,$G$6*$D49,""))</f>
        <v>14967.891966037834</v>
      </c>
      <c r="FW49" s="34">
        <f>IF(FV49&lt;&gt;"",HLOOKUP(COUNT($DW49:FV49)+1,$G$4:$CX$8,FW$14,0)*$D49,IF($C49=FW$17,$G$6*$D49,""))</f>
        <v>16015.644403660484</v>
      </c>
      <c r="FX49" s="34">
        <f>IF(FW49&lt;&gt;"",HLOOKUP(COUNT($DW49:FW49)+1,$G$4:$CX$8,FX$14,0)*$D49,IF($C49=FX$17,$G$6*$D49,""))</f>
        <v>17136.739511916719</v>
      </c>
      <c r="FY49" s="34">
        <f>IF(FX49&lt;&gt;"",HLOOKUP(COUNT($DW49:FX49)+1,$G$4:$CX$8,FY$14,0)*$D49,IF($C49=FY$17,$G$6*$D49,""))</f>
        <v>18850.413463108387</v>
      </c>
      <c r="FZ49" s="34">
        <f>IF(FY49&lt;&gt;"",HLOOKUP(COUNT($DW49:FY49)+1,$G$4:$CX$8,FZ$14,0)*$D49,IF($C49=FZ$17,$G$6*$D49,""))</f>
        <v>16022.851443642132</v>
      </c>
      <c r="GA49" s="34">
        <f>IF(FZ49&lt;&gt;"",HLOOKUP(COUNT($DW49:FZ49)+1,$G$4:$CX$8,GA$14,0)*$D49,IF($C49=GA$17,$G$6*$D49,""))</f>
        <v>15221.708871460029</v>
      </c>
      <c r="GB49" s="34">
        <f>IF(GA49&lt;&gt;"",HLOOKUP(COUNT($DW49:GA49)+1,$G$4:$CX$8,GB$14,0)*$D49,IF($C49=GB$17,$G$6*$D49,""))</f>
        <v>15982.794315033028</v>
      </c>
      <c r="GC49" s="34">
        <f>IF(GB49&lt;&gt;"",HLOOKUP(COUNT($DW49:GB49)+1,$G$4:$CX$8,GC$14,0)*$D49,IF($C49=GC$17,$G$6*$D49,""))</f>
        <v>16781.93403078468</v>
      </c>
      <c r="GD49" s="34">
        <f>IF(GC49&lt;&gt;"",HLOOKUP(COUNT($DW49:GC49)+1,$G$4:$CX$8,GD$14,0)*$D49,IF($C49=GD$17,$G$6*$D49,""))</f>
        <v>17621.030732323907</v>
      </c>
      <c r="GE49" s="34">
        <f>IF(GD49&lt;&gt;"",HLOOKUP(COUNT($DW49:GD49)+1,$G$4:$CX$8,GE$14,0)*$D49,IF($C49=GE$17,$G$6*$D49,""))</f>
        <v>18854.502883586585</v>
      </c>
      <c r="GF49" s="34">
        <f>IF(GE49&lt;&gt;"",HLOOKUP(COUNT($DW49:GE49)+1,$G$4:$CX$8,GF$14,0)*$D49,IF($C49=GF$17,$G$6*$D49,""))</f>
        <v>16969.052595227928</v>
      </c>
      <c r="GG49" s="34">
        <f>IF(GF49&lt;&gt;"",HLOOKUP(COUNT($DW49:GF49)+1,$G$4:$CX$8,GG$14,0)*$D49,IF($C49=GG$17,$G$6*$D49,""))</f>
        <v>15272.14733570514</v>
      </c>
      <c r="GH49" s="34">
        <f>IF(GG49&lt;&gt;"",HLOOKUP(COUNT($DW49:GG49)+1,$G$4:$CX$8,GH$14,0)*$D49,IF($C49=GH$17,$G$6*$D49,""))</f>
        <v>16341.197649204496</v>
      </c>
      <c r="GI49" s="34">
        <f>IF(GH49&lt;&gt;"",HLOOKUP(COUNT($DW49:GH49)+1,$G$4:$CX$8,GI$14,0)*$D49,IF($C49=GI$17,$G$6*$D49,""))</f>
        <v>17485.081484648807</v>
      </c>
      <c r="GJ49" s="34">
        <f>IF(GI49&lt;&gt;"",HLOOKUP(COUNT($DW49:GI49)+1,$G$4:$CX$8,GJ$14,0)*$D49,IF($C49=GJ$17,$G$6*$D49,""))</f>
        <v>18709.037188574228</v>
      </c>
      <c r="GK49" s="34">
        <f>IF(GJ49&lt;&gt;"",HLOOKUP(COUNT($DW49:GJ49)+1,$G$4:$CX$8,GK$14,0)*$D49,IF($C49=GK$17,$G$6*$D49,""))</f>
        <v>20205.760163660168</v>
      </c>
      <c r="GL49" s="34">
        <f>IF(GK49&lt;&gt;"",HLOOKUP(COUNT($DW49:GK49)+1,$G$4:$CX$8,GL$14,0)*$D49,IF($C49=GL$17,$G$6*$D49,""))</f>
        <v>17376.953740747744</v>
      </c>
      <c r="GM49" s="34">
        <f>IF(GL49&lt;&gt;"",HLOOKUP(COUNT($DW49:GL49)+1,$G$4:$CX$8,GM$14,0)*$D49,IF($C49=GM$17,$G$6*$D49,""))</f>
        <v>16508.106053710355</v>
      </c>
      <c r="GN49" s="34">
        <f>IF(GM49&lt;&gt;"",HLOOKUP(COUNT($DW49:GM49)+1,$G$4:$CX$8,GN$14,0)*$D49,IF($C49=GN$17,$G$6*$D49,""))</f>
        <v>17333.511356395877</v>
      </c>
      <c r="GO49" s="34">
        <f>IF(GN49&lt;&gt;"",HLOOKUP(COUNT($DW49:GN49)+1,$G$4:$CX$8,GO$14,0)*$D49,IF($C49=GO$17,$G$6*$D49,""))</f>
        <v>18200.186924215664</v>
      </c>
      <c r="GP49" s="34">
        <f>IF(GO49&lt;&gt;"",HLOOKUP(COUNT($DW49:GO49)+1,$G$4:$CX$8,GP$14,0)*$D49,IF($C49=GP$17,$G$6*$D49,""))</f>
        <v>19110.196270426444</v>
      </c>
      <c r="GQ49" s="34">
        <f>IF(GP49&lt;&gt;"",HLOOKUP(COUNT($DW49:GP49)+1,$G$4:$CX$8,GQ$14,0)*$D49,IF($C49=GQ$17,$G$6*$D49,""))</f>
        <v>20447.910009356296</v>
      </c>
      <c r="GR49" s="34">
        <f>IF(GQ49&lt;&gt;"",HLOOKUP(COUNT($DW49:GQ49)+1,$G$4:$CX$8,GR$14,0)*$D49,IF($C49=GR$17,$G$6*$D49,""))</f>
        <v>18403.119008420676</v>
      </c>
      <c r="GS49" s="34">
        <f>IF(GR49&lt;&gt;"",HLOOKUP(COUNT($DW49:GR49)+1,$G$4:$CX$8,GS$14,0)*$D49,IF($C49=GS$17,$G$6*$D49,""))</f>
        <v>16562.807107578607</v>
      </c>
      <c r="GT49" s="34">
        <f>IF(GS49&lt;&gt;"",HLOOKUP(COUNT($DW49:GS49)+1,$G$4:$CX$8,GT$14,0)*$D49,IF($C49=GT$17,$G$6*$D49,""))</f>
        <v>17722.203605109109</v>
      </c>
      <c r="GU49" s="34">
        <f>IF(GT49&lt;&gt;"",HLOOKUP(COUNT($DW49:GT49)+1,$G$4:$CX$8,GU$14,0)*$D49,IF($C49=GU$17,$G$6*$D49,""))</f>
        <v>18962.757857466742</v>
      </c>
      <c r="GV49" s="34">
        <f>IF(GU49&lt;&gt;"",HLOOKUP(COUNT($DW49:GU49)+1,$G$4:$CX$8,GV$14,0)*$D49,IF($C49=GV$17,$G$6*$D49,""))</f>
        <v>20290.150907489417</v>
      </c>
      <c r="GW49" s="34">
        <f>IF(GV49&lt;&gt;"",HLOOKUP(COUNT($DW49:GV49)+1,$G$4:$CX$8,GW$14,0)*$D49,IF($C49=GW$17,$G$6*$D49,""))</f>
        <v>21913.362980088568</v>
      </c>
      <c r="GX49" s="34">
        <f>IF(GW49&lt;&gt;"",HLOOKUP(COUNT($DW49:GW49)+1,$G$4:$CX$8,GX$14,0)*$D49,IF($C49=GX$17,$G$6*$D49,""))</f>
        <v>19064.625792677049</v>
      </c>
      <c r="GY49" s="34">
        <f>IF(GX49&lt;&gt;"",HLOOKUP(COUNT($DW49:GX49)+1,$G$4:$CX$8,GY$14,0)*$D49,IF($C49=GY$17,$G$6*$D49,""))</f>
        <v>18111.394503043201</v>
      </c>
      <c r="GZ49" s="34">
        <f>IF(GY49&lt;&gt;"",HLOOKUP(COUNT($DW49:GY49)+1,$G$4:$CX$8,GZ$14,0)*$D49,IF($C49=GZ$17,$G$6*$D49,""))</f>
        <v>19016.964228195357</v>
      </c>
      <c r="HA49" s="34">
        <f>IF(GZ49&lt;&gt;"",HLOOKUP(COUNT($DW49:GZ49)+1,$G$4:$CX$8,HA$14,0)*$D49,IF($C49=HA$17,$G$6*$D49,""))</f>
        <v>19967.812439605128</v>
      </c>
      <c r="HB49" s="34">
        <f>IF(HA49&lt;&gt;"",HLOOKUP(COUNT($DW49:HA49)+1,$G$4:$CX$8,HB$14,0)*$D49,IF($C49=HB$17,$G$6*$D49,""))</f>
        <v>20966.203061585391</v>
      </c>
      <c r="HC49" s="34">
        <f>IF(HB49&lt;&gt;"",HLOOKUP(COUNT($DW49:HB49)+1,$G$4:$CX$8,HC$14,0)*$D49,IF($C49=HC$17,$G$6*$D49,""))</f>
        <v>22433.83727589636</v>
      </c>
      <c r="HD49" s="34">
        <f>IF(HC49&lt;&gt;"",HLOOKUP(COUNT($DW49:HC49)+1,$G$4:$CX$8,HD$14,0)*$D49,IF($C49=HD$17,$G$6*$D49,""))</f>
        <v>20190.453548306723</v>
      </c>
      <c r="HE49" s="34">
        <f>IF(HD49&lt;&gt;"",HLOOKUP(COUNT($DW49:HD49)+1,$G$4:$CX$8,HE$14,0)*$D49,IF($C49=HE$17,$G$6*$D49,""))</f>
        <v>18171.408193476054</v>
      </c>
      <c r="HF49" s="34">
        <f>IF(HE49&lt;&gt;"",HLOOKUP(COUNT($DW49:HE49)+1,$G$4:$CX$8,HF$14,0)*$D49,IF($C49=HF$17,$G$6*$D49,""))</f>
        <v>19443.40676701938</v>
      </c>
      <c r="HG49" s="34">
        <f>IF(HF49&lt;&gt;"",HLOOKUP(COUNT($DW49:HF49)+1,$G$4:$CX$8,HG$14,0)*$D49,IF($C49=HG$17,$G$6*$D49,""))</f>
        <v>20804.445240710738</v>
      </c>
      <c r="HH49" s="34">
        <f>IF(HG49&lt;&gt;"",HLOOKUP(COUNT($DW49:HG49)+1,$G$4:$CX$8,HH$14,0)*$D49,IF($C49=HH$17,$G$6*$D49,""))</f>
        <v>22260.756407560486</v>
      </c>
      <c r="HI49" s="34">
        <f>IF(HH49&lt;&gt;"",HLOOKUP(COUNT($DW49:HH49)+1,$G$4:$CX$8,HI$14,0)*$D49,IF($C49=HI$17,$G$6*$D49,""))</f>
        <v>24041.616920165325</v>
      </c>
      <c r="HJ49" s="34">
        <f>IF(HI49&lt;&gt;"",HLOOKUP(COUNT($DW49:HI49)+1,$G$4:$CX$8,HJ$14,0)*$D49,IF($C49=HJ$17,$G$6*$D49,""))</f>
        <v>15647.367547554686</v>
      </c>
      <c r="HK49" s="34">
        <f>IF(HJ49&lt;&gt;"",HLOOKUP(COUNT($DW49:HJ49)+1,$G$4:$CX$8,HK$14,0)*$D49,IF($C49=HK$17,$G$6*$D49,""))</f>
        <v>15647.367547554686</v>
      </c>
      <c r="HL49" s="34">
        <f>IF(HK49&lt;&gt;"",HLOOKUP(COUNT($DW49:HK49)+1,$G$4:$CX$8,HL$14,0)*$D49,IF($C49=HL$17,$G$6*$D49,""))</f>
        <v>15647.367547554686</v>
      </c>
      <c r="HM49" s="34">
        <f>IF(HL49&lt;&gt;"",HLOOKUP(COUNT($DW49:HL49)+1,$G$4:$CX$8,HM$14,0)*$D49,IF($C49=HM$17,$G$6*$D49,""))</f>
        <v>15647.367547554686</v>
      </c>
      <c r="HN49" s="34">
        <f>IF(HM49&lt;&gt;"",HLOOKUP(COUNT($DW49:HM49)+1,$G$4:$CX$8,HN$14,0)*$D49,IF($C49=HN$17,$G$6*$D49,""))</f>
        <v>15647.367547554686</v>
      </c>
      <c r="HO49" s="34">
        <f>IF(HN49&lt;&gt;"",HLOOKUP(COUNT($DW49:HN49)+1,$G$4:$CX$8,HO$14,0)*$D49,IF($C49=HO$17,$G$6*$D49,""))</f>
        <v>15647.367547554686</v>
      </c>
      <c r="HP49" s="34">
        <f>IF(HO49&lt;&gt;"",HLOOKUP(COUNT($DW49:HO49)+1,$G$4:$CX$8,HP$14,0)*$D49,IF($C49=HP$17,$G$6*$D49,""))</f>
        <v>15647.367547554686</v>
      </c>
      <c r="HQ49" s="34">
        <f>IF(HP49&lt;&gt;"",HLOOKUP(COUNT($DW49:HP49)+1,$G$4:$CX$8,HQ$14,0)*$D49,IF($C49=HQ$17,$G$6*$D49,""))</f>
        <v>15647.367547554686</v>
      </c>
      <c r="HR49" s="34">
        <f>IF(HQ49&lt;&gt;"",HLOOKUP(COUNT($DW49:HQ49)+1,$G$4:$CX$8,HR$14,0)*$D49,IF($C49=HR$17,$G$6*$D49,""))</f>
        <v>15647.367547554686</v>
      </c>
      <c r="HS49" s="34">
        <f>IF(HR49&lt;&gt;"",HLOOKUP(COUNT($DW49:HR49)+1,$G$4:$CX$8,HS$14,0)*$D49,IF($C49=HS$17,$G$6*$D49,""))</f>
        <v>15647.367547554686</v>
      </c>
      <c r="HT49" s="34">
        <f>IF(HS49&lt;&gt;"",HLOOKUP(COUNT($DW49:HS49)+1,$G$4:$CX$8,HT$14,0)*$D49,IF($C49=HT$17,$G$6*$D49,""))</f>
        <v>15647.367547554686</v>
      </c>
      <c r="HU49" s="34">
        <f>IF(HT49&lt;&gt;"",HLOOKUP(COUNT($DW49:HT49)+1,$G$4:$CX$8,HU$14,0)*$D49,IF($C49=HU$17,$G$6*$D49,""))</f>
        <v>15647.367547554686</v>
      </c>
      <c r="HV49" s="34">
        <f>IF(HU49&lt;&gt;"",HLOOKUP(COUNT($DW49:HU49)+1,$G$4:$CX$8,HV$14,0)*$D49,IF($C49=HV$17,$G$6*$D49,""))</f>
        <v>15647.367547554686</v>
      </c>
      <c r="HW49" s="34">
        <f>IF(HV49&lt;&gt;"",HLOOKUP(COUNT($DW49:HV49)+1,$G$4:$CX$8,HW$14,0)*$D49,IF($C49=HW$17,$G$6*$D49,""))</f>
        <v>15647.367547554686</v>
      </c>
      <c r="HX49" s="34">
        <f>IF(HW49&lt;&gt;"",HLOOKUP(COUNT($DW49:HW49)+1,$G$4:$CX$8,HX$14,0)*$D49,IF($C49=HX$17,$G$6*$D49,""))</f>
        <v>15647.367547554686</v>
      </c>
      <c r="HY49" s="34">
        <f>IF(HX49&lt;&gt;"",HLOOKUP(COUNT($DW49:HX49)+1,$G$4:$CX$8,HY$14,0)*$D49,IF($C49=HY$17,$G$6*$D49,""))</f>
        <v>15647.367547554686</v>
      </c>
      <c r="HZ49" s="34">
        <f>IF(HY49&lt;&gt;"",HLOOKUP(COUNT($DW49:HY49)+1,$G$4:$CX$8,HZ$14,0)*$D49,IF($C49=HZ$17,$G$6*$D49,""))</f>
        <v>15647.367547554686</v>
      </c>
      <c r="IA49" s="34">
        <f>IF(HZ49&lt;&gt;"",HLOOKUP(COUNT($DW49:HZ49)+1,$G$4:$CX$8,IA$14,0)*$D49,IF($C49=IA$17,$G$6*$D49,""))</f>
        <v>15647.367547554686</v>
      </c>
      <c r="IB49" s="34">
        <f>IF(IA49&lt;&gt;"",HLOOKUP(COUNT($DW49:IA49)+1,$G$4:$CX$8,IB$14,0)*$D49,IF($C49=IB$17,$G$6*$D49,""))</f>
        <v>15647.367547554686</v>
      </c>
      <c r="IC49" s="34">
        <f>IF(IB49&lt;&gt;"",HLOOKUP(COUNT($DW49:IB49)+1,$G$4:$CX$8,IC$14,0)*$D49,IF($C49=IC$17,$G$6*$D49,""))</f>
        <v>15647.367547554686</v>
      </c>
      <c r="ID49" s="34">
        <f>IF(IC49&lt;&gt;"",HLOOKUP(COUNT($DW49:IC49)+1,$G$4:$CX$8,ID$14,0)*$D49,IF($C49=ID$17,$G$6*$D49,""))</f>
        <v>15647.367547554686</v>
      </c>
      <c r="IE49" s="34">
        <f>IF(ID49&lt;&gt;"",HLOOKUP(COUNT($DW49:ID49)+1,$G$4:$CX$8,IE$14,0)*$D49,IF($C49=IE$17,$G$6*$D49,""))</f>
        <v>15647.367547554686</v>
      </c>
      <c r="IF49" s="34">
        <f>IF(IE49&lt;&gt;"",HLOOKUP(COUNT($DW49:IE49)+1,$G$4:$CX$8,IF$14,0)*$D49,IF($C49=IF$17,$G$6*$D49,""))</f>
        <v>15647.367547554686</v>
      </c>
      <c r="IG49" s="34">
        <f>IF(IF49&lt;&gt;"",HLOOKUP(COUNT($DW49:IF49)+1,$G$4:$CX$8,IG$14,0)*$D49,IF($C49=IG$17,$G$6*$D49,""))</f>
        <v>15647.367547554686</v>
      </c>
      <c r="IH49" s="34">
        <f>IF(IG49&lt;&gt;"",HLOOKUP(COUNT($DW49:IG49)+1,$G$4:$CX$8,IH$14,0)*$D49,IF($C49=IH$17,$G$6*$D49,""))</f>
        <v>15647.367547554686</v>
      </c>
      <c r="II49" s="34">
        <f>IF(IH49&lt;&gt;"",HLOOKUP(COUNT($DW49:IH49)+1,$G$4:$CX$8,II$14,0)*$D49,IF($C49=II$17,$G$6*$D49,""))</f>
        <v>15647.367547554686</v>
      </c>
      <c r="IJ49" s="34">
        <f>IF(II49&lt;&gt;"",HLOOKUP(COUNT($DW49:II49)+1,$G$4:$CX$8,IJ$14,0)*$D49,IF($C49=IJ$17,$G$6*$D49,""))</f>
        <v>15647.367547554686</v>
      </c>
      <c r="IK49" s="34">
        <f>IF(IJ49&lt;&gt;"",HLOOKUP(COUNT($DW49:IJ49)+1,$G$4:$CX$8,IK$14,0)*$D49,IF($C49=IK$17,$G$6*$D49,""))</f>
        <v>15647.367547554686</v>
      </c>
      <c r="IL49" s="34">
        <f>IF(IK49&lt;&gt;"",HLOOKUP(COUNT($DW49:IK49)+1,$G$4:$CX$8,IL$14,0)*$D49,IF($C49=IL$17,$G$6*$D49,""))</f>
        <v>15647.367547554686</v>
      </c>
      <c r="IM49" s="34">
        <f>IF(IL49&lt;&gt;"",HLOOKUP(COUNT($DW49:IL49)+1,$G$4:$CX$8,IM$14,0)*$D49,IF($C49=IM$17,$G$6*$D49,""))</f>
        <v>15647.367547554686</v>
      </c>
      <c r="IO49" s="34" t="str">
        <f>IF(IN49&lt;&gt;"",HLOOKUP(COUNT($IN49:IN49)+1,$G$4:$EH$8,IO$14,0)*$D49,IF($C49=IO$17,$G$7*$D49,""))</f>
        <v/>
      </c>
      <c r="IP49" s="34" t="str">
        <f>IF(IO49&lt;&gt;"",HLOOKUP(COUNT($IN49:IO49)+1,$G$4:$EH$8,IP$14,0)*$D49,IF($C49=IP$17,$G$7*$D49,""))</f>
        <v/>
      </c>
      <c r="IQ49" s="34" t="str">
        <f>IF(IP49&lt;&gt;"",HLOOKUP(COUNT($IN49:IP49)+1,$G$4:$EH$8,IQ$14,0)*$D49,IF($C49=IQ$17,$G$7*$D49,""))</f>
        <v/>
      </c>
      <c r="IR49" s="34" t="str">
        <f>IF(IQ49&lt;&gt;"",HLOOKUP(COUNT($IN49:IQ49)+1,$G$4:$EH$8,IR$14,0)*$D49,IF($C49=IR$17,$G$7*$D49,""))</f>
        <v/>
      </c>
      <c r="IS49" s="34" t="str">
        <f>IF(IR49&lt;&gt;"",HLOOKUP(COUNT($IN49:IR49)+1,$G$4:$EH$8,IS$14,0)*$D49,IF($C49=IS$17,$G$7*$D49,""))</f>
        <v/>
      </c>
      <c r="IT49" s="34" t="str">
        <f>IF(IS49&lt;&gt;"",HLOOKUP(COUNT($IN49:IS49)+1,$G$4:$EH$8,IT$14,0)*$D49,IF($C49=IT$17,$G$7*$D49,""))</f>
        <v/>
      </c>
      <c r="IU49" s="34" t="str">
        <f>IF(IT49&lt;&gt;"",HLOOKUP(COUNT($IN49:IT49)+1,$G$4:$EH$8,IU$14,0)*$D49,IF($C49=IU$17,$G$7*$D49,""))</f>
        <v/>
      </c>
      <c r="IV49" s="34" t="str">
        <f>IF(IU49&lt;&gt;"",HLOOKUP(COUNT($IN49:IU49)+1,$G$4:$EH$8,IV$14,0)*$D49,IF($C49=IV$17,$G$7*$D49,""))</f>
        <v/>
      </c>
      <c r="IW49" s="34" t="str">
        <f>IF(IV49&lt;&gt;"",HLOOKUP(COUNT($IN49:IV49)+1,$G$4:$EH$8,IW$14,0)*$D49,IF($C49=IW$17,$G$7*$D49,""))</f>
        <v/>
      </c>
      <c r="IX49" s="34" t="str">
        <f>IF(IW49&lt;&gt;"",HLOOKUP(COUNT($IN49:IW49)+1,$G$4:$EH$8,IX$14,0)*$D49,IF($C49=IX$17,$G$7*$D49,""))</f>
        <v/>
      </c>
      <c r="IY49" s="34" t="str">
        <f>IF(IX49&lt;&gt;"",HLOOKUP(COUNT($IN49:IX49)+1,$G$4:$EH$8,IY$14,0)*$D49,IF($C49=IY$17,$G$7*$D49,""))</f>
        <v/>
      </c>
      <c r="IZ49" s="34" t="str">
        <f>IF(IY49&lt;&gt;"",HLOOKUP(COUNT($IN49:IY49)+1,$G$4:$EH$8,IZ$14,0)*$D49,IF($C49=IZ$17,$G$7*$D49,""))</f>
        <v/>
      </c>
      <c r="JA49" s="34" t="str">
        <f>IF(IZ49&lt;&gt;"",HLOOKUP(COUNT($IN49:IZ49)+1,$G$4:$EH$8,JA$14,0)*$D49,IF($C49=JA$17,$G$7*$D49,""))</f>
        <v/>
      </c>
      <c r="JB49" s="34" t="str">
        <f>IF(JA49&lt;&gt;"",HLOOKUP(COUNT($IN49:JA49)+1,$G$4:$EH$8,JB$14,0)*$D49,IF($C49=JB$17,$G$7*$D49,""))</f>
        <v/>
      </c>
      <c r="JC49" s="34" t="str">
        <f>IF(JB49&lt;&gt;"",HLOOKUP(COUNT($IN49:JB49)+1,$G$4:$EH$8,JC$14,0)*$D49,IF($C49=JC$17,$G$7*$D49,""))</f>
        <v/>
      </c>
      <c r="JD49" s="34" t="str">
        <f>IF(JC49&lt;&gt;"",HLOOKUP(COUNT($IN49:JC49)+1,$G$4:$EH$8,JD$14,0)*$D49,IF($C49=JD$17,$G$7*$D49,""))</f>
        <v/>
      </c>
      <c r="JE49" s="34" t="str">
        <f>IF(JD49&lt;&gt;"",HLOOKUP(COUNT($IN49:JD49)+1,$G$4:$EH$8,JE$14,0)*$D49,IF($C49=JE$17,$G$7*$D49,""))</f>
        <v/>
      </c>
      <c r="JF49" s="34" t="str">
        <f>IF(JE49&lt;&gt;"",HLOOKUP(COUNT($IN49:JE49)+1,$G$4:$EH$8,JF$14,0)*$D49,IF($C49=JF$17,$G$7*$D49,""))</f>
        <v/>
      </c>
      <c r="JG49" s="34" t="str">
        <f>IF(JF49&lt;&gt;"",HLOOKUP(COUNT($IN49:JF49)+1,$G$4:$EH$8,JG$14,0)*$D49,IF($C49=JG$17,$G$7*$D49,""))</f>
        <v/>
      </c>
      <c r="JH49" s="34" t="str">
        <f>IF(JG49&lt;&gt;"",HLOOKUP(COUNT($IN49:JG49)+1,$G$4:$EH$8,JH$14,0)*$D49,IF($C49=JH$17,$G$7*$D49,""))</f>
        <v/>
      </c>
      <c r="JI49" s="34" t="str">
        <f>IF(JH49&lt;&gt;"",HLOOKUP(COUNT($IN49:JH49)+1,$G$4:$EH$8,JI$14,0)*$D49,IF($C49=JI$17,$G$7*$D49,""))</f>
        <v/>
      </c>
      <c r="JJ49" s="34" t="str">
        <f>IF(JI49&lt;&gt;"",HLOOKUP(COUNT($IN49:JI49)+1,$G$4:$EH$8,JJ$14,0)*$D49,IF($C49=JJ$17,$G$7*$D49,""))</f>
        <v/>
      </c>
      <c r="JK49" s="34" t="str">
        <f>IF(JJ49&lt;&gt;"",HLOOKUP(COUNT($IN49:JJ49)+1,$G$4:$EH$8,JK$14,0)*$D49,IF($C49=JK$17,$G$7*$D49,""))</f>
        <v/>
      </c>
      <c r="JL49" s="34" t="str">
        <f>IF(JK49&lt;&gt;"",HLOOKUP(COUNT($IN49:JK49)+1,$G$4:$EH$8,JL$14,0)*$D49,IF($C49=JL$17,$G$7*$D49,""))</f>
        <v/>
      </c>
      <c r="JM49" s="34" t="str">
        <f>IF(JL49&lt;&gt;"",HLOOKUP(COUNT($IN49:JL49)+1,$G$4:$EH$8,JM$14,0)*$D49,IF($C49=JM$17,$G$7*$D49,""))</f>
        <v/>
      </c>
      <c r="JN49" s="34" t="str">
        <f>IF(JM49&lt;&gt;"",HLOOKUP(COUNT($IN49:JM49)+1,$G$4:$EH$8,JN$14,0)*$D49,IF($C49=JN$17,$G$7*$D49,""))</f>
        <v/>
      </c>
      <c r="JO49" s="34" t="str">
        <f>IF(JN49&lt;&gt;"",HLOOKUP(COUNT($IN49:JN49)+1,$G$4:$EH$8,JO$14,0)*$D49,IF($C49=JO$17,$G$7*$D49,""))</f>
        <v/>
      </c>
      <c r="JP49" s="34" t="str">
        <f>IF(JO49&lt;&gt;"",HLOOKUP(COUNT($IN49:JO49)+1,$G$4:$EH$8,JP$14,0)*$D49,IF($C49=JP$17,$G$7*$D49,""))</f>
        <v/>
      </c>
      <c r="JQ49" s="34" t="str">
        <f>IF(JP49&lt;&gt;"",HLOOKUP(COUNT($IN49:JP49)+1,$G$4:$EH$8,JQ$14,0)*$D49,IF($C49=JQ$17,$G$7*$D49,""))</f>
        <v/>
      </c>
      <c r="JR49" s="34" t="str">
        <f>IF(JQ49&lt;&gt;"",HLOOKUP(COUNT($IN49:JQ49)+1,$G$4:$EH$8,JR$14,0)*$D49,IF($C49=JR$17,$G$7*$D49,""))</f>
        <v/>
      </c>
      <c r="JS49" s="34">
        <f>IF(JR49&lt;&gt;"",HLOOKUP(COUNT($IN49:JR49)+1,$G$4:$EH$8,JS$14,0)*$D49,IF($C49=JS$17,$G$7*$D49,""))</f>
        <v>0</v>
      </c>
      <c r="JT49" s="34">
        <f>IF(JS49&lt;&gt;"",HLOOKUP(COUNT($IN49:JS49)+1,$G$4:$EH$8,JT$14,0)*$D49,IF($C49=JT$17,$G$7*$D49,""))</f>
        <v>2250</v>
      </c>
      <c r="JU49" s="34">
        <f>IF(JT49&lt;&gt;"",HLOOKUP(COUNT($IN49:JT49)+1,$G$4:$EH$8,JU$14,0)*$D49,IF($C49=JU$17,$G$7*$D49,""))</f>
        <v>2250</v>
      </c>
      <c r="JV49" s="34">
        <f>IF(JU49&lt;&gt;"",HLOOKUP(COUNT($IN49:JU49)+1,$G$4:$EH$8,JV$14,0)*$D49,IF($C49=JV$17,$G$7*$D49,""))</f>
        <v>2250</v>
      </c>
      <c r="JW49" s="34">
        <f>IF(JV49&lt;&gt;"",HLOOKUP(COUNT($IN49:JV49)+1,$G$4:$EH$8,JW$14,0)*$D49,IF($C49=JW$17,$G$7*$D49,""))</f>
        <v>2250</v>
      </c>
      <c r="JX49" s="34">
        <f>IF(JW49&lt;&gt;"",HLOOKUP(COUNT($IN49:JW49)+1,$G$4:$EH$8,JX$14,0)*$D49,IF($C49=JX$17,$G$7*$D49,""))</f>
        <v>2262.1145521044955</v>
      </c>
      <c r="JY49" s="34">
        <f>IF(JX49&lt;&gt;"",HLOOKUP(COUNT($IN49:JX49)+1,$G$4:$EH$8,JY$14,0)*$D49,IF($C49=JY$17,$G$7*$D49,""))</f>
        <v>2714.537462525393</v>
      </c>
      <c r="JZ49" s="34">
        <f>IF(JY49&lt;&gt;"",HLOOKUP(COUNT($IN49:JY49)+1,$G$4:$EH$8,JZ$14,0)*$D49,IF($C49=JZ$17,$G$7*$D49,""))</f>
        <v>3148.863456529456</v>
      </c>
      <c r="KA49" s="34">
        <f>IF(JZ49&lt;&gt;"",HLOOKUP(COUNT($IN49:JZ49)+1,$G$4:$EH$8,KA$14,0)*$D49,IF($C49=KA$17,$G$7*$D49,""))</f>
        <v>3589.7043404435808</v>
      </c>
      <c r="KB49" s="34">
        <f>IF(KA49&lt;&gt;"",HLOOKUP(COUNT($IN49:KA49)+1,$G$4:$EH$8,KB$14,0)*$D49,IF($C49=KB$17,$G$7*$D49,""))</f>
        <v>4056.3659047012443</v>
      </c>
      <c r="KC49" s="34">
        <f>IF(KB49&lt;&gt;"",HLOOKUP(COUNT($IN49:KB49)+1,$G$4:$EH$8,KC$14,0)*$D49,IF($C49=KC$17,$G$7*$D49,""))</f>
        <v>4502.5661542183816</v>
      </c>
      <c r="KD49" s="34">
        <f>IF(KC49&lt;&gt;"",HLOOKUP(COUNT($IN49:KC49)+1,$G$4:$EH$8,KD$14,0)*$D49,IF($C49=KD$17,$G$7*$D49,""))</f>
        <v>4952.82276964022</v>
      </c>
      <c r="KE49" s="34">
        <f>IF(KD49&lt;&gt;"",HLOOKUP(COUNT($IN49:KD49)+1,$G$4:$EH$8,KE$14,0)*$D49,IF($C49=KE$17,$G$7*$D49,""))</f>
        <v>3714.6170772301671</v>
      </c>
      <c r="KF49" s="34">
        <f>IF(KE49&lt;&gt;"",HLOOKUP(COUNT($IN49:KE49)+1,$G$4:$EH$8,KF$14,0)*$D49,IF($C49=KF$17,$G$7*$D49,""))</f>
        <v>3528.8862233686568</v>
      </c>
      <c r="KG49" s="34">
        <f>IF(KF49&lt;&gt;"",HLOOKUP(COUNT($IN49:KF49)+1,$G$4:$EH$8,KG$14,0)*$D49,IF($C49=KG$17,$G$7*$D49,""))</f>
        <v>3881.7748457055241</v>
      </c>
      <c r="KH49" s="34">
        <f>IF(KG49&lt;&gt;"",HLOOKUP(COUNT($IN49:KG49)+1,$G$4:$EH$8,KH$14,0)*$D49,IF($C49=KH$17,$G$7*$D49,""))</f>
        <v>4269.9523302760772</v>
      </c>
      <c r="KI49" s="34">
        <f>IF(KH49&lt;&gt;"",HLOOKUP(COUNT($IN49:KH49)+1,$G$4:$EH$8,KI$14,0)*$D49,IF($C49=KI$17,$G$7*$D49,""))</f>
        <v>4696.9475633036836</v>
      </c>
      <c r="KJ49" s="34">
        <f>IF(KI49&lt;&gt;"",HLOOKUP(COUNT($IN49:KI49)+1,$G$4:$EH$8,KJ$14,0)*$D49,IF($C49=KJ$17,$G$7*$D49,""))</f>
        <v>5166.642319634052</v>
      </c>
      <c r="KK49" s="34">
        <f>IF(KJ49&lt;&gt;"",HLOOKUP(COUNT($IN49:KJ49)+1,$G$4:$EH$8,KK$14,0)*$D49,IF($C49=KK$17,$G$7*$D49,""))</f>
        <v>4908.3102036523469</v>
      </c>
      <c r="KL49" s="34">
        <f>IF(KK49&lt;&gt;"",HLOOKUP(COUNT($IN49:KK49)+1,$G$4:$EH$8,KL$14,0)*$D49,IF($C49=KL$17,$G$7*$D49,""))</f>
        <v>4662.8946934697306</v>
      </c>
      <c r="KM49" s="34">
        <f>IF(KL49&lt;&gt;"",HLOOKUP(COUNT($IN49:KL49)+1,$G$4:$EH$8,KM$14,0)*$D49,IF($C49=KM$17,$G$7*$D49,""))</f>
        <v>4989.2973220126123</v>
      </c>
      <c r="KN49" s="34">
        <f>IF(KM49&lt;&gt;"",HLOOKUP(COUNT($IN49:KM49)+1,$G$4:$EH$8,KN$14,0)*$D49,IF($C49=KN$17,$G$7*$D49,""))</f>
        <v>5338.5481345534945</v>
      </c>
      <c r="KO49" s="34">
        <f>IF(KN49&lt;&gt;"",HLOOKUP(COUNT($IN49:KN49)+1,$G$4:$EH$8,KO$14,0)*$D49,IF($C49=KO$17,$G$7*$D49,""))</f>
        <v>5712.2465039722392</v>
      </c>
      <c r="KP49" s="34">
        <f>IF(KO49&lt;&gt;"",HLOOKUP(COUNT($IN49:KO49)+1,$G$4:$EH$8,KP$14,0)*$D49,IF($C49=KP$17,$G$7*$D49,""))</f>
        <v>6283.471154369463</v>
      </c>
      <c r="KQ49" s="34">
        <f>IF(KP49&lt;&gt;"",HLOOKUP(COUNT($IN49:KP49)+1,$G$4:$EH$8,KQ$14,0)*$D49,IF($C49=KQ$17,$G$7*$D49,""))</f>
        <v>5340.950481214044</v>
      </c>
      <c r="KR49" s="34">
        <f>IF(KQ49&lt;&gt;"",HLOOKUP(COUNT($IN49:KQ49)+1,$G$4:$EH$8,KR$14,0)*$D49,IF($C49=KR$17,$G$7*$D49,""))</f>
        <v>5073.9029571533429</v>
      </c>
      <c r="KS49" s="34">
        <f>IF(KR49&lt;&gt;"",HLOOKUP(COUNT($IN49:KR49)+1,$G$4:$EH$8,KS$14,0)*$D49,IF($C49=KS$17,$G$7*$D49,""))</f>
        <v>5327.5981050110104</v>
      </c>
      <c r="KT49" s="34">
        <f>IF(KS49&lt;&gt;"",HLOOKUP(COUNT($IN49:KS49)+1,$G$4:$EH$8,KT$14,0)*$D49,IF($C49=KT$17,$G$7*$D49,""))</f>
        <v>5593.9780102615614</v>
      </c>
      <c r="KU49" s="34">
        <f>IF(KT49&lt;&gt;"",HLOOKUP(COUNT($IN49:KT49)+1,$G$4:$EH$8,KU$14,0)*$D49,IF($C49=KU$17,$G$7*$D49,""))</f>
        <v>5873.6769107746368</v>
      </c>
      <c r="KV49" s="34">
        <f>IF(KU49&lt;&gt;"",HLOOKUP(COUNT($IN49:KU49)+1,$G$4:$EH$8,KV$14,0)*$D49,IF($C49=KV$17,$G$7*$D49,""))</f>
        <v>6284.8342945288623</v>
      </c>
      <c r="KW49" s="34">
        <f>IF(KV49&lt;&gt;"",HLOOKUP(COUNT($IN49:KV49)+1,$G$4:$EH$8,KW$14,0)*$D49,IF($C49=KW$17,$G$7*$D49,""))</f>
        <v>5656.3508650759759</v>
      </c>
      <c r="KX49" s="34">
        <f>IF(KW49&lt;&gt;"",HLOOKUP(COUNT($IN49:KW49)+1,$G$4:$EH$8,KX$14,0)*$D49,IF($C49=KX$17,$G$7*$D49,""))</f>
        <v>5090.7157785683803</v>
      </c>
      <c r="KY49" s="34">
        <f>IF(KX49&lt;&gt;"",HLOOKUP(COUNT($IN49:KX49)+1,$G$4:$EH$8,KY$14,0)*$D49,IF($C49=KY$17,$G$7*$D49,""))</f>
        <v>5447.0658830681659</v>
      </c>
      <c r="KZ49" s="34">
        <f>IF(KY49&lt;&gt;"",HLOOKUP(COUNT($IN49:KY49)+1,$G$4:$EH$8,KZ$14,0)*$D49,IF($C49=KZ$17,$G$7*$D49,""))</f>
        <v>5828.3604948829352</v>
      </c>
      <c r="LA49" s="34">
        <f>IF(KZ49&lt;&gt;"",HLOOKUP(COUNT($IN49:KZ49)+1,$G$4:$EH$8,LA$14,0)*$D49,IF($C49=LA$17,$G$7*$D49,""))</f>
        <v>6236.3457295247435</v>
      </c>
      <c r="LB49" s="34">
        <f>IF(LA49&lt;&gt;"",HLOOKUP(COUNT($IN49:LA49)+1,$G$4:$EH$8,LB$14,0)*$D49,IF($C49=LB$17,$G$7*$D49,""))</f>
        <v>6735.2533878867234</v>
      </c>
      <c r="LC49" s="34">
        <f>IF(LB49&lt;&gt;"",HLOOKUP(COUNT($IN49:LB49)+1,$G$4:$EH$8,LC$14,0)*$D49,IF($C49=LC$17,$G$7*$D49,""))</f>
        <v>5792.3179135825822</v>
      </c>
      <c r="LD49" s="34">
        <f>IF(LC49&lt;&gt;"",HLOOKUP(COUNT($IN49:LC49)+1,$G$4:$EH$8,LD$14,0)*$D49,IF($C49=LD$17,$G$7*$D49,""))</f>
        <v>5502.7020179034516</v>
      </c>
      <c r="LE49" s="34">
        <f>IF(LD49&lt;&gt;"",HLOOKUP(COUNT($IN49:LD49)+1,$G$4:$EH$8,LE$14,0)*$D49,IF($C49=LE$17,$G$7*$D49,""))</f>
        <v>5777.8371187986268</v>
      </c>
      <c r="LF49" s="34">
        <f>IF(LE49&lt;&gt;"",HLOOKUP(COUNT($IN49:LE49)+1,$G$4:$EH$8,LF$14,0)*$D49,IF($C49=LF$17,$G$7*$D49,""))</f>
        <v>6066.7289747385557</v>
      </c>
      <c r="LG49" s="34">
        <f>IF(LF49&lt;&gt;"",HLOOKUP(COUNT($IN49:LF49)+1,$G$4:$EH$8,LG$14,0)*$D49,IF($C49=LG$17,$G$7*$D49,""))</f>
        <v>6370.0654234754838</v>
      </c>
      <c r="LH49" s="34">
        <f>IF(LG49&lt;&gt;"",HLOOKUP(COUNT($IN49:LG49)+1,$G$4:$EH$8,LH$14,0)*$D49,IF($C49=LH$17,$G$7*$D49,""))</f>
        <v>6815.9700031187658</v>
      </c>
      <c r="LI49" s="34">
        <f>IF(LH49&lt;&gt;"",HLOOKUP(COUNT($IN49:LH49)+1,$G$4:$EH$8,LI$14,0)*$D49,IF($C49=LI$17,$G$7*$D49,""))</f>
        <v>6134.3730028068912</v>
      </c>
      <c r="LJ49" s="34">
        <f>IF(LI49&lt;&gt;"",HLOOKUP(COUNT($IN49:LI49)+1,$G$4:$EH$8,LJ$14,0)*$D49,IF($C49=LJ$17,$G$7*$D49,""))</f>
        <v>5520.9357025262016</v>
      </c>
      <c r="LK49" s="34">
        <f>IF(LJ49&lt;&gt;"",HLOOKUP(COUNT($IN49:LJ49)+1,$G$4:$EH$8,LK$14,0)*$D49,IF($C49=LK$17,$G$7*$D49,""))</f>
        <v>5907.4012017030363</v>
      </c>
      <c r="LL49" s="34">
        <f>IF(LK49&lt;&gt;"",HLOOKUP(COUNT($IN49:LK49)+1,$G$4:$EH$8,LL$14,0)*$D49,IF($C49=LL$17,$G$7*$D49,""))</f>
        <v>6320.9192858222486</v>
      </c>
      <c r="LM49" s="34">
        <f>IF(LL49&lt;&gt;"",HLOOKUP(COUNT($IN49:LL49)+1,$G$4:$EH$8,LM$14,0)*$D49,IF($C49=LM$17,$G$7*$D49,""))</f>
        <v>6763.3836358298058</v>
      </c>
      <c r="LN49" s="34">
        <f>IF(LM49&lt;&gt;"",HLOOKUP(COUNT($IN49:LM49)+1,$G$4:$EH$8,LN$14,0)*$D49,IF($C49=LN$17,$G$7*$D49,""))</f>
        <v>7304.45432669619</v>
      </c>
      <c r="LO49" s="34">
        <f>IF(LN49&lt;&gt;"",HLOOKUP(COUNT($IN49:LN49)+1,$G$4:$EH$8,LO$14,0)*$D49,IF($C49=LO$17,$G$7*$D49,""))</f>
        <v>6354.8752642256841</v>
      </c>
      <c r="LP49" s="34">
        <f>IF(LO49&lt;&gt;"",HLOOKUP(COUNT($IN49:LO49)+1,$G$4:$EH$8,LP$14,0)*$D49,IF($C49=LP$17,$G$7*$D49,""))</f>
        <v>6037.1315010144008</v>
      </c>
      <c r="LQ49" s="34">
        <f>IF(LP49&lt;&gt;"",HLOOKUP(COUNT($IN49:LP49)+1,$G$4:$EH$8,LQ$14,0)*$D49,IF($C49=LQ$17,$G$7*$D49,""))</f>
        <v>6338.9880760651213</v>
      </c>
      <c r="LR49" s="34">
        <f>IF(LQ49&lt;&gt;"",HLOOKUP(COUNT($IN49:LQ49)+1,$G$4:$EH$8,LR$14,0)*$D49,IF($C49=LR$17,$G$7*$D49,""))</f>
        <v>6655.9374798683766</v>
      </c>
      <c r="LS49" s="34">
        <f>IF(LR49&lt;&gt;"",HLOOKUP(COUNT($IN49:LR49)+1,$G$4:$EH$8,LS$14,0)*$D49,IF($C49=LS$17,$G$7*$D49,""))</f>
        <v>6988.7343538617979</v>
      </c>
      <c r="LT49" s="34">
        <f>IF(LS49&lt;&gt;"",HLOOKUP(COUNT($IN49:LS49)+1,$G$4:$EH$8,LT$14,0)*$D49,IF($C49=LT$17,$G$7*$D49,""))</f>
        <v>7477.9457586321205</v>
      </c>
      <c r="LU49" s="34">
        <f>IF(LT49&lt;&gt;"",HLOOKUP(COUNT($IN49:LT49)+1,$G$4:$EH$8,LU$14,0)*$D49,IF($C49=LU$17,$G$7*$D49,""))</f>
        <v>6730.1511827689083</v>
      </c>
      <c r="LV49" s="34">
        <f>IF(LU49&lt;&gt;"",HLOOKUP(COUNT($IN49:LU49)+1,$G$4:$EH$8,LV$14,0)*$D49,IF($C49=LV$17,$G$7*$D49,""))</f>
        <v>6057.1360644920187</v>
      </c>
      <c r="LW49" s="34">
        <f>IF(LV49&lt;&gt;"",HLOOKUP(COUNT($IN49:LV49)+1,$G$4:$EH$8,LW$14,0)*$D49,IF($C49=LW$17,$G$7*$D49,""))</f>
        <v>6481.1355890064606</v>
      </c>
      <c r="LX49" s="34">
        <f>IF(LW49&lt;&gt;"",HLOOKUP(COUNT($IN49:LW49)+1,$G$4:$EH$8,LX$14,0)*$D49,IF($C49=LX$17,$G$7*$D49,""))</f>
        <v>6934.8150802369128</v>
      </c>
      <c r="LY49" s="34">
        <f>IF(LX49&lt;&gt;"",HLOOKUP(COUNT($IN49:LX49)+1,$G$4:$EH$8,LY$14,0)*$D49,IF($C49=LY$17,$G$7*$D49,""))</f>
        <v>7420.2521358534959</v>
      </c>
      <c r="LZ49" s="34">
        <f>IF(LY49&lt;&gt;"",HLOOKUP(COUNT($IN49:LY49)+1,$G$4:$EH$8,LZ$14,0)*$D49,IF($C49=LZ$17,$G$7*$D49,""))</f>
        <v>8013.8723067217743</v>
      </c>
      <c r="MA49" s="34">
        <f>IF(LZ49&lt;&gt;"",HLOOKUP(COUNT($IN49:LZ49)+1,$G$4:$EH$8,MA$14,0)*$D49,IF($C49=MA$17,$G$7*$D49,""))</f>
        <v>5260.6276551568335</v>
      </c>
      <c r="MB49" s="34">
        <f>IF(MA49&lt;&gt;"",HLOOKUP(COUNT($IN49:MA49)+1,$G$4:$EH$8,MB$14,0)*$D49,IF($C49=MB$17,$G$7*$D49,""))</f>
        <v>5260.6276551568335</v>
      </c>
      <c r="MC49" s="34">
        <f>IF(MB49&lt;&gt;"",HLOOKUP(COUNT($IN49:MB49)+1,$G$4:$EH$8,MC$14,0)*$D49,IF($C49=MC$17,$G$7*$D49,""))</f>
        <v>5260.6276551568335</v>
      </c>
      <c r="MD49" s="34">
        <f>IF(MC49&lt;&gt;"",HLOOKUP(COUNT($IN49:MC49)+1,$G$4:$EH$8,MD$14,0)*$D49,IF($C49=MD$17,$G$7*$D49,""))</f>
        <v>5260.6276551568335</v>
      </c>
      <c r="ME49" s="34">
        <f>IF(MD49&lt;&gt;"",HLOOKUP(COUNT($IN49:MD49)+1,$G$4:$EH$8,ME$14,0)*$D49,IF($C49=ME$17,$G$7*$D49,""))</f>
        <v>5260.6276551568335</v>
      </c>
      <c r="MF49" s="34">
        <f>IF(ME49&lt;&gt;"",HLOOKUP(COUNT($IN49:ME49)+1,$G$4:$EH$8,MF$14,0)*$D49,IF($C49=MF$17,$G$7*$D49,""))</f>
        <v>5260.6276551568335</v>
      </c>
      <c r="MG49" s="34">
        <f>IF(MF49&lt;&gt;"",HLOOKUP(COUNT($IN49:MF49)+1,$G$4:$EH$8,MG$14,0)*$D49,IF($C49=MG$17,$G$7*$D49,""))</f>
        <v>5260.6276551568335</v>
      </c>
      <c r="MH49" s="34">
        <f>IF(MG49&lt;&gt;"",HLOOKUP(COUNT($IN49:MG49)+1,$G$4:$EH$8,MH$14,0)*$D49,IF($C49=MH$17,$G$7*$D49,""))</f>
        <v>5260.6276551568335</v>
      </c>
      <c r="MI49" s="34">
        <f>IF(MH49&lt;&gt;"",HLOOKUP(COUNT($IN49:MH49)+1,$G$4:$EH$8,MI$14,0)*$D49,IF($C49=MI$17,$G$7*$D49,""))</f>
        <v>5260.6276551568335</v>
      </c>
      <c r="MJ49" s="34">
        <f>IF(MI49&lt;&gt;"",HLOOKUP(COUNT($IN49:MI49)+1,$G$4:$EH$8,MJ$14,0)*$D49,IF($C49=MJ$17,$G$7*$D49,""))</f>
        <v>5260.6276551568335</v>
      </c>
      <c r="MK49" s="34">
        <f>IF(MJ49&lt;&gt;"",HLOOKUP(COUNT($IN49:MJ49)+1,$G$4:$EH$8,MK$14,0)*$D49,IF($C49=MK$17,$G$7*$D49,""))</f>
        <v>5260.6276551568335</v>
      </c>
      <c r="ML49" s="34">
        <f>IF(MK49&lt;&gt;"",HLOOKUP(COUNT($IN49:MK49)+1,$G$4:$EH$8,ML$14,0)*$D49,IF($C49=ML$17,$G$7*$D49,""))</f>
        <v>5260.6276551568335</v>
      </c>
      <c r="MM49" s="34">
        <f>IF(ML49&lt;&gt;"",HLOOKUP(COUNT($IN49:ML49)+1,$G$4:$EH$8,MM$14,0)*$D49,IF($C49=MM$17,$G$7*$D49,""))</f>
        <v>5260.6276551568335</v>
      </c>
      <c r="MN49" s="34">
        <f>IF(MM49&lt;&gt;"",HLOOKUP(COUNT($IN49:MM49)+1,$G$4:$EH$8,MN$14,0)*$D49,IF($C49=MN$17,$G$7*$D49,""))</f>
        <v>5260.6276551568335</v>
      </c>
      <c r="MO49" s="34">
        <f>IF(MN49&lt;&gt;"",HLOOKUP(COUNT($IN49:MN49)+1,$G$4:$EH$8,MO$14,0)*$D49,IF($C49=MO$17,$G$7*$D49,""))</f>
        <v>5260.6276551568335</v>
      </c>
      <c r="MP49" s="34">
        <f>IF(MO49&lt;&gt;"",HLOOKUP(COUNT($IN49:MO49)+1,$G$4:$EH$8,MP$14,0)*$D49,IF($C49=MP$17,$G$7*$D49,""))</f>
        <v>5260.6276551568335</v>
      </c>
      <c r="MQ49" s="34">
        <f>IF(MP49&lt;&gt;"",HLOOKUP(COUNT($IN49:MP49)+1,$G$4:$EH$8,MQ$14,0)*$D49,IF($C49=MQ$17,$G$7*$D49,""))</f>
        <v>5260.6276551568335</v>
      </c>
      <c r="MR49" s="34">
        <f>IF(MQ49&lt;&gt;"",HLOOKUP(COUNT($IN49:MQ49)+1,$G$4:$EH$8,MR$14,0)*$D49,IF($C49=MR$17,$G$7*$D49,""))</f>
        <v>5260.6276551568335</v>
      </c>
      <c r="MS49" s="34">
        <f>IF(MR49&lt;&gt;"",HLOOKUP(COUNT($IN49:MR49)+1,$G$4:$EH$8,MS$14,0)*$D49,IF($C49=MS$17,$G$7*$D49,""))</f>
        <v>5260.6276551568335</v>
      </c>
      <c r="MT49" s="34">
        <f>IF(MS49&lt;&gt;"",HLOOKUP(COUNT($IN49:MS49)+1,$G$4:$EH$8,MT$14,0)*$D49,IF($C49=MT$17,$G$7*$D49,""))</f>
        <v>5260.6276551568335</v>
      </c>
      <c r="MU49" s="34">
        <f>IF(MT49&lt;&gt;"",HLOOKUP(COUNT($IN49:MT49)+1,$G$4:$EH$8,MU$14,0)*$D49,IF($C49=MU$17,$G$7*$D49,""))</f>
        <v>5260.6276551568335</v>
      </c>
      <c r="MV49" s="34">
        <f>IF(MU49&lt;&gt;"",HLOOKUP(COUNT($IN49:MU49)+1,$G$4:$EH$8,MV$14,0)*$D49,IF($C49=MV$17,$G$7*$D49,""))</f>
        <v>5260.6276551568335</v>
      </c>
      <c r="MW49" s="34">
        <f>IF(MV49&lt;&gt;"",HLOOKUP(COUNT($IN49:MV49)+1,$G$4:$EH$8,MW$14,0)*$D49,IF($C49=MW$17,$G$7*$D49,""))</f>
        <v>5260.6276551568335</v>
      </c>
      <c r="MX49" s="34">
        <f>IF(MW49&lt;&gt;"",HLOOKUP(COUNT($IN49:MW49)+1,$G$4:$EH$8,MX$14,0)*$D49,IF($C49=MX$17,$G$7*$D49,""))</f>
        <v>5260.6276551568335</v>
      </c>
      <c r="MY49" s="34">
        <f>IF(MX49&lt;&gt;"",HLOOKUP(COUNT($IN49:MX49)+1,$G$4:$EH$8,MY$14,0)*$D49,IF($C49=MY$17,$G$7*$D49,""))</f>
        <v>5260.6276551568335</v>
      </c>
      <c r="MZ49" s="34">
        <f>IF(MY49&lt;&gt;"",HLOOKUP(COUNT($IN49:MY49)+1,$G$4:$EH$8,MZ$14,0)*$D49,IF($C49=MZ$17,$G$7*$D49,""))</f>
        <v>5260.6276551568335</v>
      </c>
      <c r="NA49" s="34">
        <f>IF(MZ49&lt;&gt;"",HLOOKUP(COUNT($IN49:MZ49)+1,$G$4:$EH$8,NA$14,0)*$D49,IF($C49=NA$17,$G$7*$D49,""))</f>
        <v>5260.6276551568335</v>
      </c>
      <c r="NB49" s="34">
        <f>IF(NA49&lt;&gt;"",HLOOKUP(COUNT($IN49:NA49)+1,$G$4:$EH$8,NB$14,0)*$D49,IF($C49=NB$17,$G$7*$D49,""))</f>
        <v>5260.6276551568335</v>
      </c>
      <c r="NC49" s="34">
        <f>IF(NB49&lt;&gt;"",HLOOKUP(COUNT($IN49:NB49)+1,$G$4:$EH$8,NC$14,0)*$D49,IF($C49=NC$17,$G$7*$D49,""))</f>
        <v>5260.6276551568335</v>
      </c>
      <c r="ND49" s="34">
        <f>IF(NC49&lt;&gt;"",HLOOKUP(COUNT($IN49:NC49)+1,$G$4:$EH$8,ND$14,0)*$D49,IF($C49=ND$17,$G$7*$D49,""))</f>
        <v>5260.6276551568335</v>
      </c>
      <c r="NF49" s="34" t="str">
        <f>IF(NE49&lt;&gt;"",HLOOKUP(COUNT($NE49:NE49)+1,$G$4:$EH$8,NF$14,0)*$D49,IF($C49=NF$17,$G$8*$D49,""))</f>
        <v/>
      </c>
      <c r="NG49" s="34" t="str">
        <f>IF(NF49&lt;&gt;"",HLOOKUP(COUNT($NE49:NF49)+1,$G$4:$EH$8,NG$14,0)*$D49,IF($C49=NG$17,$G$8*$D49,""))</f>
        <v/>
      </c>
      <c r="NH49" s="34" t="str">
        <f>IF(NG49&lt;&gt;"",HLOOKUP(COUNT($NE49:NG49)+1,$G$4:$EH$8,NH$14,0)*$D49,IF($C49=NH$17,$G$8*$D49,""))</f>
        <v/>
      </c>
      <c r="NI49" s="34" t="str">
        <f>IF(NH49&lt;&gt;"",HLOOKUP(COUNT($NE49:NH49)+1,$G$4:$EH$8,NI$14,0)*$D49,IF($C49=NI$17,$G$8*$D49,""))</f>
        <v/>
      </c>
      <c r="NJ49" s="34" t="str">
        <f>IF(NI49&lt;&gt;"",HLOOKUP(COUNT($NE49:NI49)+1,$G$4:$EH$8,NJ$14,0)*$D49,IF($C49=NJ$17,$G$8*$D49,""))</f>
        <v/>
      </c>
      <c r="NK49" s="34" t="str">
        <f>IF(NJ49&lt;&gt;"",HLOOKUP(COUNT($NE49:NJ49)+1,$G$4:$EH$8,NK$14,0)*$D49,IF($C49=NK$17,$G$8*$D49,""))</f>
        <v/>
      </c>
      <c r="NL49" s="34" t="str">
        <f>IF(NK49&lt;&gt;"",HLOOKUP(COUNT($NE49:NK49)+1,$G$4:$EH$8,NL$14,0)*$D49,IF($C49=NL$17,$G$8*$D49,""))</f>
        <v/>
      </c>
      <c r="NM49" s="34" t="str">
        <f>IF(NL49&lt;&gt;"",HLOOKUP(COUNT($NE49:NL49)+1,$G$4:$EH$8,NM$14,0)*$D49,IF($C49=NM$17,$G$8*$D49,""))</f>
        <v/>
      </c>
      <c r="NN49" s="34" t="str">
        <f>IF(NM49&lt;&gt;"",HLOOKUP(COUNT($NE49:NM49)+1,$G$4:$EH$8,NN$14,0)*$D49,IF($C49=NN$17,$G$8*$D49,""))</f>
        <v/>
      </c>
      <c r="NO49" s="34" t="str">
        <f>IF(NN49&lt;&gt;"",HLOOKUP(COUNT($NE49:NN49)+1,$G$4:$EH$8,NO$14,0)*$D49,IF($C49=NO$17,$G$8*$D49,""))</f>
        <v/>
      </c>
      <c r="NP49" s="34" t="str">
        <f>IF(NO49&lt;&gt;"",HLOOKUP(COUNT($NE49:NO49)+1,$G$4:$EH$8,NP$14,0)*$D49,IF($C49=NP$17,$G$8*$D49,""))</f>
        <v/>
      </c>
      <c r="NQ49" s="34" t="str">
        <f>IF(NP49&lt;&gt;"",HLOOKUP(COUNT($NE49:NP49)+1,$G$4:$EH$8,NQ$14,0)*$D49,IF($C49=NQ$17,$G$8*$D49,""))</f>
        <v/>
      </c>
      <c r="NR49" s="34" t="str">
        <f>IF(NQ49&lt;&gt;"",HLOOKUP(COUNT($NE49:NQ49)+1,$G$4:$EH$8,NR$14,0)*$D49,IF($C49=NR$17,$G$8*$D49,""))</f>
        <v/>
      </c>
      <c r="NS49" s="34" t="str">
        <f>IF(NR49&lt;&gt;"",HLOOKUP(COUNT($NE49:NR49)+1,$G$4:$EH$8,NS$14,0)*$D49,IF($C49=NS$17,$G$8*$D49,""))</f>
        <v/>
      </c>
      <c r="NT49" s="34" t="str">
        <f>IF(NS49&lt;&gt;"",HLOOKUP(COUNT($NE49:NS49)+1,$G$4:$EH$8,NT$14,0)*$D49,IF($C49=NT$17,$G$8*$D49,""))</f>
        <v/>
      </c>
      <c r="NU49" s="34" t="str">
        <f>IF(NT49&lt;&gt;"",HLOOKUP(COUNT($NE49:NT49)+1,$G$4:$EH$8,NU$14,0)*$D49,IF($C49=NU$17,$G$8*$D49,""))</f>
        <v/>
      </c>
      <c r="NV49" s="34" t="str">
        <f>IF(NU49&lt;&gt;"",HLOOKUP(COUNT($NE49:NU49)+1,$G$4:$EH$8,NV$14,0)*$D49,IF($C49=NV$17,$G$8*$D49,""))</f>
        <v/>
      </c>
      <c r="NW49" s="34" t="str">
        <f>IF(NV49&lt;&gt;"",HLOOKUP(COUNT($NE49:NV49)+1,$G$4:$EH$8,NW$14,0)*$D49,IF($C49=NW$17,$G$8*$D49,""))</f>
        <v/>
      </c>
      <c r="NX49" s="34" t="str">
        <f>IF(NW49&lt;&gt;"",HLOOKUP(COUNT($NE49:NW49)+1,$G$4:$EH$8,NX$14,0)*$D49,IF($C49=NX$17,$G$8*$D49,""))</f>
        <v/>
      </c>
      <c r="NY49" s="34" t="str">
        <f>IF(NX49&lt;&gt;"",HLOOKUP(COUNT($NE49:NX49)+1,$G$4:$EH$8,NY$14,0)*$D49,IF($C49=NY$17,$G$8*$D49,""))</f>
        <v/>
      </c>
      <c r="NZ49" s="34" t="str">
        <f>IF(NY49&lt;&gt;"",HLOOKUP(COUNT($NE49:NY49)+1,$G$4:$EH$8,NZ$14,0)*$D49,IF($C49=NZ$17,$G$8*$D49,""))</f>
        <v/>
      </c>
      <c r="OA49" s="34" t="str">
        <f>IF(NZ49&lt;&gt;"",HLOOKUP(COUNT($NE49:NZ49)+1,$G$4:$EH$8,OA$14,0)*$D49,IF($C49=OA$17,$G$8*$D49,""))</f>
        <v/>
      </c>
      <c r="OB49" s="34" t="str">
        <f>IF(OA49&lt;&gt;"",HLOOKUP(COUNT($NE49:OA49)+1,$G$4:$EH$8,OB$14,0)*$D49,IF($C49=OB$17,$G$8*$D49,""))</f>
        <v/>
      </c>
      <c r="OC49" s="34" t="str">
        <f>IF(OB49&lt;&gt;"",HLOOKUP(COUNT($NE49:OB49)+1,$G$4:$EH$8,OC$14,0)*$D49,IF($C49=OC$17,$G$8*$D49,""))</f>
        <v/>
      </c>
      <c r="OD49" s="34" t="str">
        <f>IF(OC49&lt;&gt;"",HLOOKUP(COUNT($NE49:OC49)+1,$G$4:$EH$8,OD$14,0)*$D49,IF($C49=OD$17,$G$8*$D49,""))</f>
        <v/>
      </c>
      <c r="OE49" s="34" t="str">
        <f>IF(OD49&lt;&gt;"",HLOOKUP(COUNT($NE49:OD49)+1,$G$4:$EH$8,OE$14,0)*$D49,IF($C49=OE$17,$G$8*$D49,""))</f>
        <v/>
      </c>
      <c r="OF49" s="34" t="str">
        <f>IF(OE49&lt;&gt;"",HLOOKUP(COUNT($NE49:OE49)+1,$G$4:$EH$8,OF$14,0)*$D49,IF($C49=OF$17,$G$8*$D49,""))</f>
        <v/>
      </c>
      <c r="OG49" s="34" t="str">
        <f>IF(OF49&lt;&gt;"",HLOOKUP(COUNT($NE49:OF49)+1,$G$4:$EH$8,OG$14,0)*$D49,IF($C49=OG$17,$G$8*$D49,""))</f>
        <v/>
      </c>
      <c r="OH49" s="34" t="str">
        <f>IF(OG49&lt;&gt;"",HLOOKUP(COUNT($NE49:OG49)+1,$G$4:$EH$8,OH$14,0)*$D49,IF($C49=OH$17,$G$8*$D49,""))</f>
        <v/>
      </c>
      <c r="OI49" s="34" t="str">
        <f>IF(OH49&lt;&gt;"",HLOOKUP(COUNT($NE49:OH49)+1,$G$4:$EH$8,OI$14,0)*$D49,IF($C49=OI$17,$G$8*$D49,""))</f>
        <v/>
      </c>
      <c r="OJ49" s="34">
        <f>IF(OI49&lt;&gt;"",HLOOKUP(COUNT($NE49:OI49)+1,$G$4:$EH$8,OJ$14,0)*$D49,IF($C49=OJ$17,$G$8*$D49,""))</f>
        <v>105000</v>
      </c>
      <c r="OK49" s="34">
        <f>IF(OJ49&lt;&gt;"",HLOOKUP(COUNT($NE49:OJ49)+1,$G$4:$EH$8,OK$14,0)*$D49,IF($C49=OK$17,$G$8*$D49,""))</f>
        <v>0</v>
      </c>
      <c r="OL49" s="34">
        <f>IF(OK49&lt;&gt;"",HLOOKUP(COUNT($NE49:OK49)+1,$G$4:$EH$8,OL$14,0)*$D49,IF($C49=OL$17,$G$8*$D49,""))</f>
        <v>0</v>
      </c>
      <c r="OM49" s="34">
        <f>IF(OL49&lt;&gt;"",HLOOKUP(COUNT($NE49:OL49)+1,$G$4:$EH$8,OM$14,0)*$D49,IF($C49=OM$17,$G$8*$D49,""))</f>
        <v>0</v>
      </c>
      <c r="ON49" s="34">
        <f>IF(OM49&lt;&gt;"",HLOOKUP(COUNT($NE49:OM49)+1,$G$4:$EH$8,ON$14,0)*$D49,IF($C49=ON$17,$G$8*$D49,""))</f>
        <v>0</v>
      </c>
      <c r="OO49" s="34">
        <f>IF(ON49&lt;&gt;"",HLOOKUP(COUNT($NE49:ON49)+1,$G$4:$EH$8,OO$14,0)*$D49,IF($C49=OO$17,$G$8*$D49,""))</f>
        <v>0</v>
      </c>
      <c r="OP49" s="34">
        <f>IF(OO49&lt;&gt;"",HLOOKUP(COUNT($NE49:OO49)+1,$G$4:$EH$8,OP$14,0)*$D49,IF($C49=OP$17,$G$8*$D49,""))</f>
        <v>0</v>
      </c>
      <c r="OQ49" s="34">
        <f>IF(OP49&lt;&gt;"",HLOOKUP(COUNT($NE49:OP49)+1,$G$4:$EH$8,OQ$14,0)*$D49,IF($C49=OQ$17,$G$8*$D49,""))</f>
        <v>0</v>
      </c>
      <c r="OR49" s="34">
        <f>IF(OQ49&lt;&gt;"",HLOOKUP(COUNT($NE49:OQ49)+1,$G$4:$EH$8,OR$14,0)*$D49,IF($C49=OR$17,$G$8*$D49,""))</f>
        <v>0</v>
      </c>
      <c r="OS49" s="34">
        <f>IF(OR49&lt;&gt;"",HLOOKUP(COUNT($NE49:OR49)+1,$G$4:$EH$8,OS$14,0)*$D49,IF($C49=OS$17,$G$8*$D49,""))</f>
        <v>0</v>
      </c>
      <c r="OT49" s="34">
        <f>IF(OS49&lt;&gt;"",HLOOKUP(COUNT($NE49:OS49)+1,$G$4:$EH$8,OT$14,0)*$D49,IF($C49=OT$17,$G$8*$D49,""))</f>
        <v>0</v>
      </c>
      <c r="OU49" s="34">
        <f>IF(OT49&lt;&gt;"",HLOOKUP(COUNT($NE49:OT49)+1,$G$4:$EH$8,OU$14,0)*$D49,IF($C49=OU$17,$G$8*$D49,""))</f>
        <v>0</v>
      </c>
      <c r="OV49" s="34">
        <f>IF(OU49&lt;&gt;"",HLOOKUP(COUNT($NE49:OU49)+1,$G$4:$EH$8,OV$14,0)*$D49,IF($C49=OV$17,$G$8*$D49,""))</f>
        <v>0</v>
      </c>
      <c r="OW49" s="34">
        <f>IF(OV49&lt;&gt;"",HLOOKUP(COUNT($NE49:OV49)+1,$G$4:$EH$8,OW$14,0)*$D49,IF($C49=OW$17,$G$8*$D49,""))</f>
        <v>0</v>
      </c>
      <c r="OX49" s="34">
        <f>IF(OW49&lt;&gt;"",HLOOKUP(COUNT($NE49:OW49)+1,$G$4:$EH$8,OX$14,0)*$D49,IF($C49=OX$17,$G$8*$D49,""))</f>
        <v>0</v>
      </c>
      <c r="OY49" s="34">
        <f>IF(OX49&lt;&gt;"",HLOOKUP(COUNT($NE49:OX49)+1,$G$4:$EH$8,OY$14,0)*$D49,IF($C49=OY$17,$G$8*$D49,""))</f>
        <v>0</v>
      </c>
      <c r="OZ49" s="34">
        <f>IF(OY49&lt;&gt;"",HLOOKUP(COUNT($NE49:OY49)+1,$G$4:$EH$8,OZ$14,0)*$D49,IF($C49=OZ$17,$G$8*$D49,""))</f>
        <v>0</v>
      </c>
      <c r="PA49" s="34">
        <f>IF(OZ49&lt;&gt;"",HLOOKUP(COUNT($NE49:OZ49)+1,$G$4:$EH$8,PA$14,0)*$D49,IF($C49=PA$17,$G$8*$D49,""))</f>
        <v>0</v>
      </c>
      <c r="PB49" s="34">
        <f>IF(PA49&lt;&gt;"",HLOOKUP(COUNT($NE49:PA49)+1,$G$4:$EH$8,PB$14,0)*$D49,IF($C49=PB$17,$G$8*$D49,""))</f>
        <v>0</v>
      </c>
      <c r="PC49" s="34">
        <f>IF(PB49&lt;&gt;"",HLOOKUP(COUNT($NE49:PB49)+1,$G$4:$EH$8,PC$14,0)*$D49,IF($C49=PC$17,$G$8*$D49,""))</f>
        <v>0</v>
      </c>
      <c r="PD49" s="34">
        <f>IF(PC49&lt;&gt;"",HLOOKUP(COUNT($NE49:PC49)+1,$G$4:$EH$8,PD$14,0)*$D49,IF($C49=PD$17,$G$8*$D49,""))</f>
        <v>0</v>
      </c>
      <c r="PE49" s="34">
        <f>IF(PD49&lt;&gt;"",HLOOKUP(COUNT($NE49:PD49)+1,$G$4:$EH$8,PE$14,0)*$D49,IF($C49=PE$17,$G$8*$D49,""))</f>
        <v>0</v>
      </c>
      <c r="PF49" s="34">
        <f>IF(PE49&lt;&gt;"",HLOOKUP(COUNT($NE49:PE49)+1,$G$4:$EH$8,PF$14,0)*$D49,IF($C49=PF$17,$G$8*$D49,""))</f>
        <v>0</v>
      </c>
      <c r="PG49" s="34">
        <f>IF(PF49&lt;&gt;"",HLOOKUP(COUNT($NE49:PF49)+1,$G$4:$EH$8,PG$14,0)*$D49,IF($C49=PG$17,$G$8*$D49,""))</f>
        <v>0</v>
      </c>
      <c r="PH49" s="34">
        <f>IF(PG49&lt;&gt;"",HLOOKUP(COUNT($NE49:PG49)+1,$G$4:$EH$8,PH$14,0)*$D49,IF($C49=PH$17,$G$8*$D49,""))</f>
        <v>0</v>
      </c>
      <c r="PI49" s="34">
        <f>IF(PH49&lt;&gt;"",HLOOKUP(COUNT($NE49:PH49)+1,$G$4:$EH$8,PI$14,0)*$D49,IF($C49=PI$17,$G$8*$D49,""))</f>
        <v>0</v>
      </c>
      <c r="PJ49" s="34">
        <f>IF(PI49&lt;&gt;"",HLOOKUP(COUNT($NE49:PI49)+1,$G$4:$EH$8,PJ$14,0)*$D49,IF($C49=PJ$17,$G$8*$D49,""))</f>
        <v>0</v>
      </c>
      <c r="PK49" s="34">
        <f>IF(PJ49&lt;&gt;"",HLOOKUP(COUNT($NE49:PJ49)+1,$G$4:$EH$8,PK$14,0)*$D49,IF($C49=PK$17,$G$8*$D49,""))</f>
        <v>0</v>
      </c>
      <c r="PL49" s="34">
        <f>IF(PK49&lt;&gt;"",HLOOKUP(COUNT($NE49:PK49)+1,$G$4:$EH$8,PL$14,0)*$D49,IF($C49=PL$17,$G$8*$D49,""))</f>
        <v>0</v>
      </c>
      <c r="PM49" s="34">
        <f>IF(PL49&lt;&gt;"",HLOOKUP(COUNT($NE49:PL49)+1,$G$4:$EH$8,PM$14,0)*$D49,IF($C49=PM$17,$G$8*$D49,""))</f>
        <v>0</v>
      </c>
      <c r="PN49" s="34">
        <f>IF(PM49&lt;&gt;"",HLOOKUP(COUNT($NE49:PM49)+1,$G$4:$EH$8,PN$14,0)*$D49,IF($C49=PN$17,$G$8*$D49,""))</f>
        <v>0</v>
      </c>
      <c r="PO49" s="34">
        <f>IF(PN49&lt;&gt;"",HLOOKUP(COUNT($NE49:PN49)+1,$G$4:$EH$8,PO$14,0)*$D49,IF($C49=PO$17,$G$8*$D49,""))</f>
        <v>0</v>
      </c>
      <c r="PP49" s="34">
        <f>IF(PO49&lt;&gt;"",HLOOKUP(COUNT($NE49:PO49)+1,$G$4:$EH$8,PP$14,0)*$D49,IF($C49=PP$17,$G$8*$D49,""))</f>
        <v>0</v>
      </c>
      <c r="PQ49" s="34">
        <f>IF(PP49&lt;&gt;"",HLOOKUP(COUNT($NE49:PP49)+1,$G$4:$EH$8,PQ$14,0)*$D49,IF($C49=PQ$17,$G$8*$D49,""))</f>
        <v>0</v>
      </c>
      <c r="PR49" s="34">
        <f>IF(PQ49&lt;&gt;"",HLOOKUP(COUNT($NE49:PQ49)+1,$G$4:$EH$8,PR$14,0)*$D49,IF($C49=PR$17,$G$8*$D49,""))</f>
        <v>0</v>
      </c>
      <c r="PS49" s="34">
        <f>IF(PR49&lt;&gt;"",HLOOKUP(COUNT($NE49:PR49)+1,$G$4:$EH$8,PS$14,0)*$D49,IF($C49=PS$17,$G$8*$D49,""))</f>
        <v>0</v>
      </c>
      <c r="PT49" s="34">
        <f>IF(PS49&lt;&gt;"",HLOOKUP(COUNT($NE49:PS49)+1,$G$4:$EH$8,PT$14,0)*$D49,IF($C49=PT$17,$G$8*$D49,""))</f>
        <v>0</v>
      </c>
      <c r="PU49" s="34">
        <f>IF(PT49&lt;&gt;"",HLOOKUP(COUNT($NE49:PT49)+1,$G$4:$EH$8,PU$14,0)*$D49,IF($C49=PU$17,$G$8*$D49,""))</f>
        <v>0</v>
      </c>
      <c r="PV49" s="34">
        <f>IF(PU49&lt;&gt;"",HLOOKUP(COUNT($NE49:PU49)+1,$G$4:$EH$8,PV$14,0)*$D49,IF($C49=PV$17,$G$8*$D49,""))</f>
        <v>0</v>
      </c>
      <c r="PW49" s="34">
        <f>IF(PV49&lt;&gt;"",HLOOKUP(COUNT($NE49:PV49)+1,$G$4:$EH$8,PW$14,0)*$D49,IF($C49=PW$17,$G$8*$D49,""))</f>
        <v>0</v>
      </c>
      <c r="PX49" s="34">
        <f>IF(PW49&lt;&gt;"",HLOOKUP(COUNT($NE49:PW49)+1,$G$4:$EH$8,PX$14,0)*$D49,IF($C49=PX$17,$G$8*$D49,""))</f>
        <v>0</v>
      </c>
      <c r="PY49" s="34">
        <f>IF(PX49&lt;&gt;"",HLOOKUP(COUNT($NE49:PX49)+1,$G$4:$EH$8,PY$14,0)*$D49,IF($C49=PY$17,$G$8*$D49,""))</f>
        <v>0</v>
      </c>
      <c r="PZ49" s="34">
        <f>IF(PY49&lt;&gt;"",HLOOKUP(COUNT($NE49:PY49)+1,$G$4:$EH$8,PZ$14,0)*$D49,IF($C49=PZ$17,$G$8*$D49,""))</f>
        <v>0</v>
      </c>
      <c r="QA49" s="34">
        <f>IF(PZ49&lt;&gt;"",HLOOKUP(COUNT($NE49:PZ49)+1,$G$4:$EH$8,QA$14,0)*$D49,IF($C49=QA$17,$G$8*$D49,""))</f>
        <v>0</v>
      </c>
      <c r="QB49" s="34">
        <f>IF(QA49&lt;&gt;"",HLOOKUP(COUNT($NE49:QA49)+1,$G$4:$EH$8,QB$14,0)*$D49,IF($C49=QB$17,$G$8*$D49,""))</f>
        <v>0</v>
      </c>
      <c r="QC49" s="34">
        <f>IF(QB49&lt;&gt;"",HLOOKUP(COUNT($NE49:QB49)+1,$G$4:$EH$8,QC$14,0)*$D49,IF($C49=QC$17,$G$8*$D49,""))</f>
        <v>0</v>
      </c>
      <c r="QD49" s="34">
        <f>IF(QC49&lt;&gt;"",HLOOKUP(COUNT($NE49:QC49)+1,$G$4:$EH$8,QD$14,0)*$D49,IF($C49=QD$17,$G$8*$D49,""))</f>
        <v>0</v>
      </c>
      <c r="QE49" s="34">
        <f>IF(QD49&lt;&gt;"",HLOOKUP(COUNT($NE49:QD49)+1,$G$4:$EH$8,QE$14,0)*$D49,IF($C49=QE$17,$G$8*$D49,""))</f>
        <v>0</v>
      </c>
      <c r="QF49" s="34">
        <f>IF(QE49&lt;&gt;"",HLOOKUP(COUNT($NE49:QE49)+1,$G$4:$EH$8,QF$14,0)*$D49,IF($C49=QF$17,$G$8*$D49,""))</f>
        <v>0</v>
      </c>
      <c r="QG49" s="34">
        <f>IF(QF49&lt;&gt;"",HLOOKUP(COUNT($NE49:QF49)+1,$G$4:$EH$8,QG$14,0)*$D49,IF($C49=QG$17,$G$8*$D49,""))</f>
        <v>0</v>
      </c>
      <c r="QH49" s="34">
        <f>IF(QG49&lt;&gt;"",HLOOKUP(COUNT($NE49:QG49)+1,$G$4:$EH$8,QH$14,0)*$D49,IF($C49=QH$17,$G$8*$D49,""))</f>
        <v>0</v>
      </c>
      <c r="QI49" s="34">
        <f>IF(QH49&lt;&gt;"",HLOOKUP(COUNT($NE49:QH49)+1,$G$4:$EH$8,QI$14,0)*$D49,IF($C49=QI$17,$G$8*$D49,""))</f>
        <v>0</v>
      </c>
      <c r="QJ49" s="34">
        <f>IF(QI49&lt;&gt;"",HLOOKUP(COUNT($NE49:QI49)+1,$G$4:$EH$8,QJ$14,0)*$D49,IF($C49=QJ$17,$G$8*$D49,""))</f>
        <v>0</v>
      </c>
      <c r="QK49" s="34">
        <f>IF(QJ49&lt;&gt;"",HLOOKUP(COUNT($NE49:QJ49)+1,$G$4:$EH$8,QK$14,0)*$D49,IF($C49=QK$17,$G$8*$D49,""))</f>
        <v>0</v>
      </c>
      <c r="QL49" s="34">
        <f>IF(QK49&lt;&gt;"",HLOOKUP(COUNT($NE49:QK49)+1,$G$4:$EH$8,QL$14,0)*$D49,IF($C49=QL$17,$G$8*$D49,""))</f>
        <v>0</v>
      </c>
      <c r="QM49" s="34">
        <f>IF(QL49&lt;&gt;"",HLOOKUP(COUNT($NE49:QL49)+1,$G$4:$EH$8,QM$14,0)*$D49,IF($C49=QM$17,$G$8*$D49,""))</f>
        <v>0</v>
      </c>
      <c r="QN49" s="34">
        <f>IF(QM49&lt;&gt;"",HLOOKUP(COUNT($NE49:QM49)+1,$G$4:$EH$8,QN$14,0)*$D49,IF($C49=QN$17,$G$8*$D49,""))</f>
        <v>0</v>
      </c>
      <c r="QO49" s="34">
        <f>IF(QN49&lt;&gt;"",HLOOKUP(COUNT($NE49:QN49)+1,$G$4:$EH$8,QO$14,0)*$D49,IF($C49=QO$17,$G$8*$D49,""))</f>
        <v>0</v>
      </c>
      <c r="QP49" s="34">
        <f>IF(QO49&lt;&gt;"",HLOOKUP(COUNT($NE49:QO49)+1,$G$4:$EH$8,QP$14,0)*$D49,IF($C49=QP$17,$G$8*$D49,""))</f>
        <v>0</v>
      </c>
      <c r="QQ49" s="34">
        <f>IF(QP49&lt;&gt;"",HLOOKUP(COUNT($NE49:QP49)+1,$G$4:$EH$8,QQ$14,0)*$D49,IF($C49=QQ$17,$G$8*$D49,""))</f>
        <v>0</v>
      </c>
      <c r="QR49" s="34">
        <f>IF(QQ49&lt;&gt;"",HLOOKUP(COUNT($NE49:QQ49)+1,$G$4:$EH$8,QR$14,0)*$D49,IF($C49=QR$17,$G$8*$D49,""))</f>
        <v>0</v>
      </c>
      <c r="QS49" s="34">
        <f>IF(QR49&lt;&gt;"",HLOOKUP(COUNT($NE49:QR49)+1,$G$4:$EH$8,QS$14,0)*$D49,IF($C49=QS$17,$G$8*$D49,""))</f>
        <v>0</v>
      </c>
      <c r="QT49" s="34">
        <f>IF(QS49&lt;&gt;"",HLOOKUP(COUNT($NE49:QS49)+1,$G$4:$EH$8,QT$14,0)*$D49,IF($C49=QT$17,$G$8*$D49,""))</f>
        <v>0</v>
      </c>
      <c r="QU49" s="34">
        <f>IF(QT49&lt;&gt;"",HLOOKUP(COUNT($NE49:QT49)+1,$G$4:$EH$8,QU$14,0)*$D49,IF($C49=QU$17,$G$8*$D49,""))</f>
        <v>0</v>
      </c>
      <c r="QV49" s="34">
        <f>IF(QU49&lt;&gt;"",HLOOKUP(COUNT($NE49:QU49)+1,$G$4:$EH$8,QV$14,0)*$D49,IF($C49=QV$17,$G$8*$D49,""))</f>
        <v>0</v>
      </c>
      <c r="QW49" s="34">
        <f>IF(QV49&lt;&gt;"",HLOOKUP(COUNT($NE49:QV49)+1,$G$4:$EH$8,QW$14,0)*$D49,IF($C49=QW$17,$G$8*$D49,""))</f>
        <v>0</v>
      </c>
      <c r="QX49" s="34">
        <f>IF(QW49&lt;&gt;"",HLOOKUP(COUNT($NE49:QW49)+1,$G$4:$EH$8,QX$14,0)*$D49,IF($C49=QX$17,$G$8*$D49,""))</f>
        <v>0</v>
      </c>
      <c r="QY49" s="34">
        <f>IF(QX49&lt;&gt;"",HLOOKUP(COUNT($NE49:QX49)+1,$G$4:$EH$8,QY$14,0)*$D49,IF($C49=QY$17,$G$8*$D49,""))</f>
        <v>0</v>
      </c>
      <c r="QZ49" s="34">
        <f>IF(QY49&lt;&gt;"",HLOOKUP(COUNT($NE49:QY49)+1,$G$4:$EH$8,QZ$14,0)*$D49,IF($C49=QZ$17,$G$8*$D49,""))</f>
        <v>0</v>
      </c>
      <c r="RA49" s="34">
        <f>IF(QZ49&lt;&gt;"",HLOOKUP(COUNT($NE49:QZ49)+1,$G$4:$EH$8,RA$14,0)*$D49,IF($C49=RA$17,$G$8*$D49,""))</f>
        <v>0</v>
      </c>
      <c r="RB49" s="34">
        <f>IF(RA49&lt;&gt;"",HLOOKUP(COUNT($NE49:RA49)+1,$G$4:$EH$8,RB$14,0)*$D49,IF($C49=RB$17,$G$8*$D49,""))</f>
        <v>0</v>
      </c>
      <c r="RC49" s="34">
        <f>IF(RB49&lt;&gt;"",HLOOKUP(COUNT($NE49:RB49)+1,$G$4:$EH$8,RC$14,0)*$D49,IF($C49=RC$17,$G$8*$D49,""))</f>
        <v>0</v>
      </c>
      <c r="RD49" s="34">
        <f>IF(RC49&lt;&gt;"",HLOOKUP(COUNT($NE49:RC49)+1,$G$4:$EH$8,RD$14,0)*$D49,IF($C49=RD$17,$G$8*$D49,""))</f>
        <v>0</v>
      </c>
      <c r="RE49" s="34">
        <f>IF(RD49&lt;&gt;"",HLOOKUP(COUNT($NE49:RD49)+1,$G$4:$EH$8,RE$14,0)*$D49,IF($C49=RE$17,$G$8*$D49,""))</f>
        <v>0</v>
      </c>
      <c r="RF49" s="34">
        <f>IF(RE49&lt;&gt;"",HLOOKUP(COUNT($NE49:RE49)+1,$G$4:$EH$8,RF$14,0)*$D49,IF($C49=RF$17,$G$8*$D49,""))</f>
        <v>0</v>
      </c>
      <c r="RG49" s="34">
        <f>IF(RF49&lt;&gt;"",HLOOKUP(COUNT($NE49:RF49)+1,$G$4:$EH$8,RG$14,0)*$D49,IF($C49=RG$17,$G$8*$D49,""))</f>
        <v>0</v>
      </c>
      <c r="RH49" s="34">
        <f>IF(RG49&lt;&gt;"",HLOOKUP(COUNT($NE49:RG49)+1,$G$4:$EH$8,RH$14,0)*$D49,IF($C49=RH$17,$G$8*$D49,""))</f>
        <v>0</v>
      </c>
      <c r="RI49" s="34">
        <f>IF(RH49&lt;&gt;"",HLOOKUP(COUNT($NE49:RH49)+1,$G$4:$EH$8,RI$14,0)*$D49,IF($C49=RI$17,$G$8*$D49,""))</f>
        <v>0</v>
      </c>
      <c r="RJ49" s="34">
        <f>IF(RI49&lt;&gt;"",HLOOKUP(COUNT($NE49:RI49)+1,$G$4:$EH$8,RJ$14,0)*$D49,IF($C49=RJ$17,$G$8*$D49,""))</f>
        <v>0</v>
      </c>
      <c r="RK49" s="34">
        <f>IF(RJ49&lt;&gt;"",HLOOKUP(COUNT($NE49:RJ49)+1,$G$4:$EH$8,RK$14,0)*$D49,IF($C49=RK$17,$G$8*$D49,""))</f>
        <v>0</v>
      </c>
      <c r="RL49" s="34">
        <f>IF(RK49&lt;&gt;"",HLOOKUP(COUNT($NE49:RK49)+1,$G$4:$EH$8,RL$14,0)*$D49,IF($C49=RL$17,$G$8*$D49,""))</f>
        <v>0</v>
      </c>
      <c r="RM49" s="34">
        <f>IF(RL49&lt;&gt;"",HLOOKUP(COUNT($NE49:RL49)+1,$G$4:$EH$8,RM$14,0)*$D49,IF($C49=RM$17,$G$8*$D49,""))</f>
        <v>0</v>
      </c>
      <c r="RN49" s="34">
        <f>IF(RM49&lt;&gt;"",HLOOKUP(COUNT($NE49:RM49)+1,$G$4:$EH$8,RN$14,0)*$D49,IF($C49=RN$17,$G$8*$D49,""))</f>
        <v>0</v>
      </c>
      <c r="RO49" s="34">
        <f>IF(RN49&lt;&gt;"",HLOOKUP(COUNT($NE49:RN49)+1,$G$4:$EH$8,RO$14,0)*$D49,IF($C49=RO$17,$G$8*$D49,""))</f>
        <v>0</v>
      </c>
      <c r="RP49" s="34">
        <f>IF(RO49&lt;&gt;"",HLOOKUP(COUNT($NE49:RO49)+1,$G$4:$EH$8,RP$14,0)*$D49,IF($C49=RP$17,$G$8*$D49,""))</f>
        <v>0</v>
      </c>
      <c r="RQ49" s="34">
        <f>IF(RP49&lt;&gt;"",HLOOKUP(COUNT($NE49:RP49)+1,$G$4:$EH$8,RQ$14,0)*$D49,IF($C49=RQ$17,$G$8*$D49,""))</f>
        <v>0</v>
      </c>
      <c r="RR49" s="34">
        <f>IF(RQ49&lt;&gt;"",HLOOKUP(COUNT($NE49:RQ49)+1,$G$4:$EH$8,RR$14,0)*$D49,IF($C49=RR$17,$G$8*$D49,""))</f>
        <v>0</v>
      </c>
      <c r="RS49" s="34">
        <f>IF(RR49&lt;&gt;"",HLOOKUP(COUNT($NE49:RR49)+1,$G$4:$EH$8,RS$14,0)*$D49,IF($C49=RS$17,$G$8*$D49,""))</f>
        <v>0</v>
      </c>
      <c r="RT49" s="34">
        <f>IF(RS49&lt;&gt;"",HLOOKUP(COUNT($NE49:RS49)+1,$G$4:$EH$8,RT$14,0)*$D49,IF($C49=RT$17,$G$8*$D49,""))</f>
        <v>0</v>
      </c>
      <c r="RU49" s="34">
        <f>IF(RT49&lt;&gt;"",HLOOKUP(COUNT($NE49:RT49)+1,$G$4:$EH$8,RU$14,0)*$D49,IF($C49=RU$17,$G$8*$D49,""))</f>
        <v>0</v>
      </c>
      <c r="RW49" s="34" t="str">
        <f>IF(RV49&lt;&gt;"",HLOOKUP(COUNT($RV49:RV49)+1,$G$4:$EH$9,RW$14,0)*$D49,IF($C49=RW$17,$G$9*$D49,""))</f>
        <v/>
      </c>
      <c r="RX49" s="34" t="str">
        <f>IF(RW49&lt;&gt;"",HLOOKUP(COUNT($RV49:RW49)+1,$G$4:$EH$9,RX$14,0)*$D49,IF($C49=RX$17,$G$9*$D49,""))</f>
        <v/>
      </c>
      <c r="RY49" s="34" t="str">
        <f>IF(RX49&lt;&gt;"",HLOOKUP(COUNT($RV49:RX49)+1,$G$4:$EH$9,RY$14,0)*$D49,IF($C49=RY$17,$G$9*$D49,""))</f>
        <v/>
      </c>
      <c r="RZ49" s="34" t="str">
        <f>IF(RY49&lt;&gt;"",HLOOKUP(COUNT($RV49:RY49)+1,$G$4:$EH$9,RZ$14,0)*$D49,IF($C49=RZ$17,$G$9*$D49,""))</f>
        <v/>
      </c>
      <c r="SA49" s="34" t="str">
        <f>IF(RZ49&lt;&gt;"",HLOOKUP(COUNT($RV49:RZ49)+1,$G$4:$EH$9,SA$14,0)*$D49,IF($C49=SA$17,$G$9*$D49,""))</f>
        <v/>
      </c>
      <c r="SB49" s="34" t="str">
        <f>IF(SA49&lt;&gt;"",HLOOKUP(COUNT($RV49:SA49)+1,$G$4:$EH$9,SB$14,0)*$D49,IF($C49=SB$17,$G$9*$D49,""))</f>
        <v/>
      </c>
      <c r="SC49" s="34" t="str">
        <f>IF(SB49&lt;&gt;"",HLOOKUP(COUNT($RV49:SB49)+1,$G$4:$EH$9,SC$14,0)*$D49,IF($C49=SC$17,$G$9*$D49,""))</f>
        <v/>
      </c>
      <c r="SD49" s="34" t="str">
        <f>IF(SC49&lt;&gt;"",HLOOKUP(COUNT($RV49:SC49)+1,$G$4:$EH$9,SD$14,0)*$D49,IF($C49=SD$17,$G$9*$D49,""))</f>
        <v/>
      </c>
      <c r="SE49" s="34" t="str">
        <f>IF(SD49&lt;&gt;"",HLOOKUP(COUNT($RV49:SD49)+1,$G$4:$EH$9,SE$14,0)*$D49,IF($C49=SE$17,$G$9*$D49,""))</f>
        <v/>
      </c>
      <c r="SF49" s="34" t="str">
        <f>IF(SE49&lt;&gt;"",HLOOKUP(COUNT($RV49:SE49)+1,$G$4:$EH$9,SF$14,0)*$D49,IF($C49=SF$17,$G$9*$D49,""))</f>
        <v/>
      </c>
      <c r="SG49" s="34" t="str">
        <f>IF(SF49&lt;&gt;"",HLOOKUP(COUNT($RV49:SF49)+1,$G$4:$EH$9,SG$14,0)*$D49,IF($C49=SG$17,$G$9*$D49,""))</f>
        <v/>
      </c>
      <c r="SH49" s="34" t="str">
        <f>IF(SG49&lt;&gt;"",HLOOKUP(COUNT($RV49:SG49)+1,$G$4:$EH$9,SH$14,0)*$D49,IF($C49=SH$17,$G$9*$D49,""))</f>
        <v/>
      </c>
      <c r="SI49" s="34" t="str">
        <f>IF(SH49&lt;&gt;"",HLOOKUP(COUNT($RV49:SH49)+1,$G$4:$EH$9,SI$14,0)*$D49,IF($C49=SI$17,$G$9*$D49,""))</f>
        <v/>
      </c>
      <c r="SJ49" s="34" t="str">
        <f>IF(SI49&lt;&gt;"",HLOOKUP(COUNT($RV49:SI49)+1,$G$4:$EH$9,SJ$14,0)*$D49,IF($C49=SJ$17,$G$9*$D49,""))</f>
        <v/>
      </c>
      <c r="SK49" s="34" t="str">
        <f>IF(SJ49&lt;&gt;"",HLOOKUP(COUNT($RV49:SJ49)+1,$G$4:$EH$9,SK$14,0)*$D49,IF($C49=SK$17,$G$9*$D49,""))</f>
        <v/>
      </c>
      <c r="SL49" s="34" t="str">
        <f>IF(SK49&lt;&gt;"",HLOOKUP(COUNT($RV49:SK49)+1,$G$4:$EH$9,SL$14,0)*$D49,IF($C49=SL$17,$G$9*$D49,""))</f>
        <v/>
      </c>
      <c r="SM49" s="34" t="str">
        <f>IF(SL49&lt;&gt;"",HLOOKUP(COUNT($RV49:SL49)+1,$G$4:$EH$9,SM$14,0)*$D49,IF($C49=SM$17,$G$9*$D49,""))</f>
        <v/>
      </c>
      <c r="SN49" s="34" t="str">
        <f>IF(SM49&lt;&gt;"",HLOOKUP(COUNT($RV49:SM49)+1,$G$4:$EH$9,SN$14,0)*$D49,IF($C49=SN$17,$G$9*$D49,""))</f>
        <v/>
      </c>
      <c r="SO49" s="34" t="str">
        <f>IF(SN49&lt;&gt;"",HLOOKUP(COUNT($RV49:SN49)+1,$G$4:$EH$9,SO$14,0)*$D49,IF($C49=SO$17,$G$9*$D49,""))</f>
        <v/>
      </c>
      <c r="SP49" s="34" t="str">
        <f>IF(SO49&lt;&gt;"",HLOOKUP(COUNT($RV49:SO49)+1,$G$4:$EH$9,SP$14,0)*$D49,IF($C49=SP$17,$G$9*$D49,""))</f>
        <v/>
      </c>
      <c r="SQ49" s="34" t="str">
        <f>IF(SP49&lt;&gt;"",HLOOKUP(COUNT($RV49:SP49)+1,$G$4:$EH$9,SQ$14,0)*$D49,IF($C49=SQ$17,$G$9*$D49,""))</f>
        <v/>
      </c>
      <c r="SR49" s="34" t="str">
        <f>IF(SQ49&lt;&gt;"",HLOOKUP(COUNT($RV49:SQ49)+1,$G$4:$EH$9,SR$14,0)*$D49,IF($C49=SR$17,$G$9*$D49,""))</f>
        <v/>
      </c>
      <c r="SS49" s="34" t="str">
        <f>IF(SR49&lt;&gt;"",HLOOKUP(COUNT($RV49:SR49)+1,$G$4:$EH$9,SS$14,0)*$D49,IF($C49=SS$17,$G$9*$D49,""))</f>
        <v/>
      </c>
      <c r="ST49" s="34" t="str">
        <f>IF(SS49&lt;&gt;"",HLOOKUP(COUNT($RV49:SS49)+1,$G$4:$EH$9,ST$14,0)*$D49,IF($C49=ST$17,$G$9*$D49,""))</f>
        <v/>
      </c>
      <c r="SU49" s="34" t="str">
        <f>IF(ST49&lt;&gt;"",HLOOKUP(COUNT($RV49:ST49)+1,$G$4:$EH$9,SU$14,0)*$D49,IF($C49=SU$17,$G$9*$D49,""))</f>
        <v/>
      </c>
      <c r="SV49" s="34" t="str">
        <f>IF(SU49&lt;&gt;"",HLOOKUP(COUNT($RV49:SU49)+1,$G$4:$EH$9,SV$14,0)*$D49,IF($C49=SV$17,$G$9*$D49,""))</f>
        <v/>
      </c>
      <c r="SW49" s="34" t="str">
        <f>IF(SV49&lt;&gt;"",HLOOKUP(COUNT($RV49:SV49)+1,$G$4:$EH$9,SW$14,0)*$D49,IF($C49=SW$17,$G$9*$D49,""))</f>
        <v/>
      </c>
      <c r="SX49" s="34" t="str">
        <f>IF(SW49&lt;&gt;"",HLOOKUP(COUNT($RV49:SW49)+1,$G$4:$EH$9,SX$14,0)*$D49,IF($C49=SX$17,$G$9*$D49,""))</f>
        <v/>
      </c>
      <c r="SY49" s="34" t="str">
        <f>IF(SX49&lt;&gt;"",HLOOKUP(COUNT($RV49:SX49)+1,$G$4:$EH$9,SY$14,0)*$D49,IF($C49=SY$17,$G$9*$D49,""))</f>
        <v/>
      </c>
      <c r="SZ49" s="34" t="str">
        <f>IF(SY49&lt;&gt;"",HLOOKUP(COUNT($RV49:SY49)+1,$G$4:$EH$9,SZ$14,0)*$D49,IF($C49=SZ$17,$G$9*$D49,""))</f>
        <v/>
      </c>
      <c r="TA49" s="34">
        <f>IF(SZ49&lt;&gt;"",HLOOKUP(COUNT($RV49:SZ49)+1,$G$4:$EH$9,TA$14,0)*$D49,IF($C49=TA$17,$G$9*$D49,""))</f>
        <v>8700</v>
      </c>
      <c r="TB49" s="34">
        <f>IF(TA49&lt;&gt;"",HLOOKUP(COUNT($RV49:TA49)+1,$G$4:$EH$9,TB$14,0)*$D49,IF($C49=TB$17,$G$9*$D49,""))</f>
        <v>0</v>
      </c>
      <c r="TC49" s="34">
        <f>IF(TB49&lt;&gt;"",HLOOKUP(COUNT($RV49:TB49)+1,$G$4:$EH$9,TC$14,0)*$D49,IF($C49=TC$17,$G$9*$D49,""))</f>
        <v>0</v>
      </c>
      <c r="TD49" s="34">
        <f>IF(TC49&lt;&gt;"",HLOOKUP(COUNT($RV49:TC49)+1,$G$4:$EH$9,TD$14,0)*$D49,IF($C49=TD$17,$G$9*$D49,""))</f>
        <v>0</v>
      </c>
      <c r="TE49" s="34">
        <f>IF(TD49&lt;&gt;"",HLOOKUP(COUNT($RV49:TD49)+1,$G$4:$EH$9,TE$14,0)*$D49,IF($C49=TE$17,$G$9*$D49,""))</f>
        <v>0</v>
      </c>
      <c r="TF49" s="34">
        <f>IF(TE49&lt;&gt;"",HLOOKUP(COUNT($RV49:TE49)+1,$G$4:$EH$9,TF$14,0)*$D49,IF($C49=TF$17,$G$9*$D49,""))</f>
        <v>0</v>
      </c>
      <c r="TG49" s="34">
        <f>IF(TF49&lt;&gt;"",HLOOKUP(COUNT($RV49:TF49)+1,$G$4:$EH$9,TG$14,0)*$D49,IF($C49=TG$17,$G$9*$D49,""))</f>
        <v>0</v>
      </c>
      <c r="TH49" s="34">
        <f>IF(TG49&lt;&gt;"",HLOOKUP(COUNT($RV49:TG49)+1,$G$4:$EH$9,TH$14,0)*$D49,IF($C49=TH$17,$G$9*$D49,""))</f>
        <v>0</v>
      </c>
      <c r="TI49" s="34">
        <f>IF(TH49&lt;&gt;"",HLOOKUP(COUNT($RV49:TH49)+1,$G$4:$EH$9,TI$14,0)*$D49,IF($C49=TI$17,$G$9*$D49,""))</f>
        <v>0</v>
      </c>
      <c r="TJ49" s="34">
        <f>IF(TI49&lt;&gt;"",HLOOKUP(COUNT($RV49:TI49)+1,$G$4:$EH$9,TJ$14,0)*$D49,IF($C49=TJ$17,$G$9*$D49,""))</f>
        <v>0</v>
      </c>
      <c r="TK49" s="34">
        <f>IF(TJ49&lt;&gt;"",HLOOKUP(COUNT($RV49:TJ49)+1,$G$4:$EH$9,TK$14,0)*$D49,IF($C49=TK$17,$G$9*$D49,""))</f>
        <v>0</v>
      </c>
      <c r="TL49" s="34">
        <f>IF(TK49&lt;&gt;"",HLOOKUP(COUNT($RV49:TK49)+1,$G$4:$EH$9,TL$14,0)*$D49,IF($C49=TL$17,$G$9*$D49,""))</f>
        <v>0</v>
      </c>
      <c r="TM49" s="34">
        <f>IF(TL49&lt;&gt;"",HLOOKUP(COUNT($RV49:TL49)+1,$G$4:$EH$9,TM$14,0)*$D49,IF($C49=TM$17,$G$9*$D49,""))</f>
        <v>0</v>
      </c>
      <c r="TN49" s="34">
        <f>IF(TM49&lt;&gt;"",HLOOKUP(COUNT($RV49:TM49)+1,$G$4:$EH$9,TN$14,0)*$D49,IF($C49=TN$17,$G$9*$D49,""))</f>
        <v>0</v>
      </c>
      <c r="TO49" s="34">
        <f>IF(TN49&lt;&gt;"",HLOOKUP(COUNT($RV49:TN49)+1,$G$4:$EH$9,TO$14,0)*$D49,IF($C49=TO$17,$G$9*$D49,""))</f>
        <v>0</v>
      </c>
      <c r="TP49" s="34">
        <f>IF(TO49&lt;&gt;"",HLOOKUP(COUNT($RV49:TO49)+1,$G$4:$EH$9,TP$14,0)*$D49,IF($C49=TP$17,$G$9*$D49,""))</f>
        <v>0</v>
      </c>
      <c r="TQ49" s="34">
        <f>IF(TP49&lt;&gt;"",HLOOKUP(COUNT($RV49:TP49)+1,$G$4:$EH$9,TQ$14,0)*$D49,IF($C49=TQ$17,$G$9*$D49,""))</f>
        <v>0</v>
      </c>
      <c r="TR49" s="34">
        <f>IF(TQ49&lt;&gt;"",HLOOKUP(COUNT($RV49:TQ49)+1,$G$4:$EH$9,TR$14,0)*$D49,IF($C49=TR$17,$G$9*$D49,""))</f>
        <v>0</v>
      </c>
      <c r="TS49" s="34">
        <f>IF(TR49&lt;&gt;"",HLOOKUP(COUNT($RV49:TR49)+1,$G$4:$EH$9,TS$14,0)*$D49,IF($C49=TS$17,$G$9*$D49,""))</f>
        <v>0</v>
      </c>
      <c r="TT49" s="34">
        <f>IF(TS49&lt;&gt;"",HLOOKUP(COUNT($RV49:TS49)+1,$G$4:$EH$9,TT$14,0)*$D49,IF($C49=TT$17,$G$9*$D49,""))</f>
        <v>0</v>
      </c>
      <c r="TU49" s="34">
        <f>IF(TT49&lt;&gt;"",HLOOKUP(COUNT($RV49:TT49)+1,$G$4:$EH$9,TU$14,0)*$D49,IF($C49=TU$17,$G$9*$D49,""))</f>
        <v>0</v>
      </c>
      <c r="TV49" s="34">
        <f>IF(TU49&lt;&gt;"",HLOOKUP(COUNT($RV49:TU49)+1,$G$4:$EH$9,TV$14,0)*$D49,IF($C49=TV$17,$G$9*$D49,""))</f>
        <v>0</v>
      </c>
      <c r="TW49" s="34">
        <f>IF(TV49&lt;&gt;"",HLOOKUP(COUNT($RV49:TV49)+1,$G$4:$EH$9,TW$14,0)*$D49,IF($C49=TW$17,$G$9*$D49,""))</f>
        <v>0</v>
      </c>
      <c r="TX49" s="34">
        <f>IF(TW49&lt;&gt;"",HLOOKUP(COUNT($RV49:TW49)+1,$G$4:$EH$9,TX$14,0)*$D49,IF($C49=TX$17,$G$9*$D49,""))</f>
        <v>0</v>
      </c>
      <c r="TY49" s="34">
        <f>IF(TX49&lt;&gt;"",HLOOKUP(COUNT($RV49:TX49)+1,$G$4:$EH$9,TY$14,0)*$D49,IF($C49=TY$17,$G$9*$D49,""))</f>
        <v>0</v>
      </c>
      <c r="TZ49" s="34">
        <f>IF(TY49&lt;&gt;"",HLOOKUP(COUNT($RV49:TY49)+1,$G$4:$EH$9,TZ$14,0)*$D49,IF($C49=TZ$17,$G$9*$D49,""))</f>
        <v>0</v>
      </c>
      <c r="UA49" s="34">
        <f>IF(TZ49&lt;&gt;"",HLOOKUP(COUNT($RV49:TZ49)+1,$G$4:$EH$9,UA$14,0)*$D49,IF($C49=UA$17,$G$9*$D49,""))</f>
        <v>0</v>
      </c>
      <c r="UB49" s="34">
        <f>IF(UA49&lt;&gt;"",HLOOKUP(COUNT($RV49:UA49)+1,$G$4:$EH$9,UB$14,0)*$D49,IF($C49=UB$17,$G$9*$D49,""))</f>
        <v>0</v>
      </c>
      <c r="UC49" s="34">
        <f>IF(UB49&lt;&gt;"",HLOOKUP(COUNT($RV49:UB49)+1,$G$4:$EH$9,UC$14,0)*$D49,IF($C49=UC$17,$G$9*$D49,""))</f>
        <v>0</v>
      </c>
      <c r="UD49" s="34">
        <f>IF(UC49&lt;&gt;"",HLOOKUP(COUNT($RV49:UC49)+1,$G$4:$EH$9,UD$14,0)*$D49,IF($C49=UD$17,$G$9*$D49,""))</f>
        <v>0</v>
      </c>
      <c r="UE49" s="34">
        <f>IF(UD49&lt;&gt;"",HLOOKUP(COUNT($RV49:UD49)+1,$G$4:$EH$9,UE$14,0)*$D49,IF($C49=UE$17,$G$9*$D49,""))</f>
        <v>0</v>
      </c>
      <c r="UF49" s="34">
        <f>IF(UE49&lt;&gt;"",HLOOKUP(COUNT($RV49:UE49)+1,$G$4:$EH$9,UF$14,0)*$D49,IF($C49=UF$17,$G$9*$D49,""))</f>
        <v>0</v>
      </c>
      <c r="UG49" s="34">
        <f>IF(UF49&lt;&gt;"",HLOOKUP(COUNT($RV49:UF49)+1,$G$4:$EH$9,UG$14,0)*$D49,IF($C49=UG$17,$G$9*$D49,""))</f>
        <v>0</v>
      </c>
      <c r="UH49" s="34">
        <f>IF(UG49&lt;&gt;"",HLOOKUP(COUNT($RV49:UG49)+1,$G$4:$EH$9,UH$14,0)*$D49,IF($C49=UH$17,$G$9*$D49,""))</f>
        <v>0</v>
      </c>
      <c r="UI49" s="34">
        <f>IF(UH49&lt;&gt;"",HLOOKUP(COUNT($RV49:UH49)+1,$G$4:$EH$9,UI$14,0)*$D49,IF($C49=UI$17,$G$9*$D49,""))</f>
        <v>0</v>
      </c>
      <c r="UJ49" s="34">
        <f>IF(UI49&lt;&gt;"",HLOOKUP(COUNT($RV49:UI49)+1,$G$4:$EH$9,UJ$14,0)*$D49,IF($C49=UJ$17,$G$9*$D49,""))</f>
        <v>0</v>
      </c>
      <c r="UK49" s="34">
        <f>IF(UJ49&lt;&gt;"",HLOOKUP(COUNT($RV49:UJ49)+1,$G$4:$EH$9,UK$14,0)*$D49,IF($C49=UK$17,$G$9*$D49,""))</f>
        <v>0</v>
      </c>
      <c r="UL49" s="34">
        <f>IF(UK49&lt;&gt;"",HLOOKUP(COUNT($RV49:UK49)+1,$G$4:$EH$9,UL$14,0)*$D49,IF($C49=UL$17,$G$9*$D49,""))</f>
        <v>0</v>
      </c>
      <c r="UM49" s="34">
        <f>IF(UL49&lt;&gt;"",HLOOKUP(COUNT($RV49:UL49)+1,$G$4:$EH$9,UM$14,0)*$D49,IF($C49=UM$17,$G$9*$D49,""))</f>
        <v>0</v>
      </c>
      <c r="UN49" s="34">
        <f>IF(UM49&lt;&gt;"",HLOOKUP(COUNT($RV49:UM49)+1,$G$4:$EH$9,UN$14,0)*$D49,IF($C49=UN$17,$G$9*$D49,""))</f>
        <v>0</v>
      </c>
      <c r="UO49" s="34">
        <f>IF(UN49&lt;&gt;"",HLOOKUP(COUNT($RV49:UN49)+1,$G$4:$EH$9,UO$14,0)*$D49,IF($C49=UO$17,$G$9*$D49,""))</f>
        <v>0</v>
      </c>
      <c r="UP49" s="34">
        <f>IF(UO49&lt;&gt;"",HLOOKUP(COUNT($RV49:UO49)+1,$G$4:$EH$9,UP$14,0)*$D49,IF($C49=UP$17,$G$9*$D49,""))</f>
        <v>0</v>
      </c>
      <c r="UQ49" s="34">
        <f>IF(UP49&lt;&gt;"",HLOOKUP(COUNT($RV49:UP49)+1,$G$4:$EH$9,UQ$14,0)*$D49,IF($C49=UQ$17,$G$9*$D49,""))</f>
        <v>0</v>
      </c>
      <c r="UR49" s="34">
        <f>IF(UQ49&lt;&gt;"",HLOOKUP(COUNT($RV49:UQ49)+1,$G$4:$EH$9,UR$14,0)*$D49,IF($C49=UR$17,$G$9*$D49,""))</f>
        <v>0</v>
      </c>
      <c r="US49" s="34">
        <f>IF(UR49&lt;&gt;"",HLOOKUP(COUNT($RV49:UR49)+1,$G$4:$EH$9,US$14,0)*$D49,IF($C49=US$17,$G$9*$D49,""))</f>
        <v>0</v>
      </c>
      <c r="UT49" s="34">
        <f>IF(US49&lt;&gt;"",HLOOKUP(COUNT($RV49:US49)+1,$G$4:$EH$9,UT$14,0)*$D49,IF($C49=UT$17,$G$9*$D49,""))</f>
        <v>0</v>
      </c>
      <c r="UU49" s="34">
        <f>IF(UT49&lt;&gt;"",HLOOKUP(COUNT($RV49:UT49)+1,$G$4:$EH$9,UU$14,0)*$D49,IF($C49=UU$17,$G$9*$D49,""))</f>
        <v>0</v>
      </c>
      <c r="UV49" s="34">
        <f>IF(UU49&lt;&gt;"",HLOOKUP(COUNT($RV49:UU49)+1,$G$4:$EH$9,UV$14,0)*$D49,IF($C49=UV$17,$G$9*$D49,""))</f>
        <v>0</v>
      </c>
      <c r="UW49" s="34">
        <f>IF(UV49&lt;&gt;"",HLOOKUP(COUNT($RV49:UV49)+1,$G$4:$EH$9,UW$14,0)*$D49,IF($C49=UW$17,$G$9*$D49,""))</f>
        <v>0</v>
      </c>
      <c r="UX49" s="34">
        <f>IF(UW49&lt;&gt;"",HLOOKUP(COUNT($RV49:UW49)+1,$G$4:$EH$9,UX$14,0)*$D49,IF($C49=UX$17,$G$9*$D49,""))</f>
        <v>0</v>
      </c>
      <c r="UY49" s="34">
        <f>IF(UX49&lt;&gt;"",HLOOKUP(COUNT($RV49:UX49)+1,$G$4:$EH$9,UY$14,0)*$D49,IF($C49=UY$17,$G$9*$D49,""))</f>
        <v>0</v>
      </c>
      <c r="UZ49" s="34">
        <f>IF(UY49&lt;&gt;"",HLOOKUP(COUNT($RV49:UY49)+1,$G$4:$EH$9,UZ$14,0)*$D49,IF($C49=UZ$17,$G$9*$D49,""))</f>
        <v>0</v>
      </c>
      <c r="VA49" s="34">
        <f>IF(UZ49&lt;&gt;"",HLOOKUP(COUNT($RV49:UZ49)+1,$G$4:$EH$9,VA$14,0)*$D49,IF($C49=VA$17,$G$9*$D49,""))</f>
        <v>0</v>
      </c>
      <c r="VB49" s="34">
        <f>IF(VA49&lt;&gt;"",HLOOKUP(COUNT($RV49:VA49)+1,$G$4:$EH$9,VB$14,0)*$D49,IF($C49=VB$17,$G$9*$D49,""))</f>
        <v>0</v>
      </c>
      <c r="VC49" s="34">
        <f>IF(VB49&lt;&gt;"",HLOOKUP(COUNT($RV49:VB49)+1,$G$4:$EH$9,VC$14,0)*$D49,IF($C49=VC$17,$G$9*$D49,""))</f>
        <v>0</v>
      </c>
      <c r="VD49" s="34">
        <f>IF(VC49&lt;&gt;"",HLOOKUP(COUNT($RV49:VC49)+1,$G$4:$EH$9,VD$14,0)*$D49,IF($C49=VD$17,$G$9*$D49,""))</f>
        <v>0</v>
      </c>
      <c r="VE49" s="34">
        <f>IF(VD49&lt;&gt;"",HLOOKUP(COUNT($RV49:VD49)+1,$G$4:$EH$9,VE$14,0)*$D49,IF($C49=VE$17,$G$9*$D49,""))</f>
        <v>0</v>
      </c>
      <c r="VF49" s="34">
        <f>IF(VE49&lt;&gt;"",HLOOKUP(COUNT($RV49:VE49)+1,$G$4:$EH$9,VF$14,0)*$D49,IF($C49=VF$17,$G$9*$D49,""))</f>
        <v>0</v>
      </c>
      <c r="VG49" s="34">
        <f>IF(VF49&lt;&gt;"",HLOOKUP(COUNT($RV49:VF49)+1,$G$4:$EH$9,VG$14,0)*$D49,IF($C49=VG$17,$G$9*$D49,""))</f>
        <v>0</v>
      </c>
      <c r="VH49" s="34">
        <f>IF(VG49&lt;&gt;"",HLOOKUP(COUNT($RV49:VG49)+1,$G$4:$EH$9,VH$14,0)*$D49,IF($C49=VH$17,$G$9*$D49,""))</f>
        <v>0</v>
      </c>
      <c r="VI49" s="34">
        <f>IF(VH49&lt;&gt;"",HLOOKUP(COUNT($RV49:VH49)+1,$G$4:$EH$9,VI$14,0)*$D49,IF($C49=VI$17,$G$9*$D49,""))</f>
        <v>0</v>
      </c>
      <c r="VJ49" s="34">
        <f>IF(VI49&lt;&gt;"",HLOOKUP(COUNT($RV49:VI49)+1,$G$4:$EH$9,VJ$14,0)*$D49,IF($C49=VJ$17,$G$9*$D49,""))</f>
        <v>0</v>
      </c>
      <c r="VK49" s="34">
        <f>IF(VJ49&lt;&gt;"",HLOOKUP(COUNT($RV49:VJ49)+1,$G$4:$EH$9,VK$14,0)*$D49,IF($C49=VK$17,$G$9*$D49,""))</f>
        <v>0</v>
      </c>
      <c r="VL49" s="34">
        <f>IF(VK49&lt;&gt;"",HLOOKUP(COUNT($RV49:VK49)+1,$G$4:$EH$9,VL$14,0)*$D49,IF($C49=VL$17,$G$9*$D49,""))</f>
        <v>0</v>
      </c>
      <c r="VM49" s="34">
        <f>IF(VL49&lt;&gt;"",HLOOKUP(COUNT($RV49:VL49)+1,$G$4:$EH$9,VM$14,0)*$D49,IF($C49=VM$17,$G$9*$D49,""))</f>
        <v>0</v>
      </c>
      <c r="VN49" s="34">
        <f>IF(VM49&lt;&gt;"",HLOOKUP(COUNT($RV49:VM49)+1,$G$4:$EH$9,VN$14,0)*$D49,IF($C49=VN$17,$G$9*$D49,""))</f>
        <v>0</v>
      </c>
      <c r="VO49" s="34">
        <f>IF(VN49&lt;&gt;"",HLOOKUP(COUNT($RV49:VN49)+1,$G$4:$EH$9,VO$14,0)*$D49,IF($C49=VO$17,$G$9*$D49,""))</f>
        <v>0</v>
      </c>
      <c r="VP49" s="34">
        <f>IF(VO49&lt;&gt;"",HLOOKUP(COUNT($RV49:VO49)+1,$G$4:$EH$9,VP$14,0)*$D49,IF($C49=VP$17,$G$9*$D49,""))</f>
        <v>0</v>
      </c>
      <c r="VQ49" s="34">
        <f>IF(VP49&lt;&gt;"",HLOOKUP(COUNT($RV49:VP49)+1,$G$4:$EH$9,VQ$14,0)*$D49,IF($C49=VQ$17,$G$9*$D49,""))</f>
        <v>0</v>
      </c>
      <c r="VR49" s="34">
        <f>IF(VQ49&lt;&gt;"",HLOOKUP(COUNT($RV49:VQ49)+1,$G$4:$EH$9,VR$14,0)*$D49,IF($C49=VR$17,$G$9*$D49,""))</f>
        <v>0</v>
      </c>
      <c r="VS49" s="34">
        <f>IF(VR49&lt;&gt;"",HLOOKUP(COUNT($RV49:VR49)+1,$G$4:$EH$9,VS$14,0)*$D49,IF($C49=VS$17,$G$9*$D49,""))</f>
        <v>0</v>
      </c>
      <c r="VT49" s="34">
        <f>IF(VS49&lt;&gt;"",HLOOKUP(COUNT($RV49:VS49)+1,$G$4:$EH$9,VT$14,0)*$D49,IF($C49=VT$17,$G$9*$D49,""))</f>
        <v>0</v>
      </c>
      <c r="VU49" s="34">
        <f>IF(VT49&lt;&gt;"",HLOOKUP(COUNT($RV49:VT49)+1,$G$4:$EH$9,VU$14,0)*$D49,IF($C49=VU$17,$G$9*$D49,""))</f>
        <v>0</v>
      </c>
      <c r="VV49" s="34">
        <f>IF(VU49&lt;&gt;"",HLOOKUP(COUNT($RV49:VU49)+1,$G$4:$EH$9,VV$14,0)*$D49,IF($C49=VV$17,$G$9*$D49,""))</f>
        <v>0</v>
      </c>
      <c r="VW49" s="34">
        <f>IF(VV49&lt;&gt;"",HLOOKUP(COUNT($RV49:VV49)+1,$G$4:$EH$9,VW$14,0)*$D49,IF($C49=VW$17,$G$9*$D49,""))</f>
        <v>0</v>
      </c>
      <c r="VX49" s="34">
        <f>IF(VW49&lt;&gt;"",HLOOKUP(COUNT($RV49:VW49)+1,$G$4:$EH$9,VX$14,0)*$D49,IF($C49=VX$17,$G$9*$D49,""))</f>
        <v>0</v>
      </c>
      <c r="VY49" s="34">
        <f>IF(VX49&lt;&gt;"",HLOOKUP(COUNT($RV49:VX49)+1,$G$4:$EH$9,VY$14,0)*$D49,IF($C49=VY$17,$G$9*$D49,""))</f>
        <v>0</v>
      </c>
      <c r="VZ49" s="34">
        <f>IF(VY49&lt;&gt;"",HLOOKUP(COUNT($RV49:VY49)+1,$G$4:$EH$9,VZ$14,0)*$D49,IF($C49=VZ$17,$G$9*$D49,""))</f>
        <v>0</v>
      </c>
      <c r="WA49" s="34">
        <f>IF(VZ49&lt;&gt;"",HLOOKUP(COUNT($RV49:VZ49)+1,$G$4:$EH$9,WA$14,0)*$D49,IF($C49=WA$17,$G$9*$D49,""))</f>
        <v>0</v>
      </c>
      <c r="WB49" s="34">
        <f>IF(WA49&lt;&gt;"",HLOOKUP(COUNT($RV49:WA49)+1,$G$4:$EH$9,WB$14,0)*$D49,IF($C49=WB$17,$G$9*$D49,""))</f>
        <v>0</v>
      </c>
      <c r="WC49" s="34">
        <f>IF(WB49&lt;&gt;"",HLOOKUP(COUNT($RV49:WB49)+1,$G$4:$EH$9,WC$14,0)*$D49,IF($C49=WC$17,$G$9*$D49,""))</f>
        <v>0</v>
      </c>
      <c r="WD49" s="34">
        <f>IF(WC49&lt;&gt;"",HLOOKUP(COUNT($RV49:WC49)+1,$G$4:$EH$9,WD$14,0)*$D49,IF($C49=WD$17,$G$9*$D49,""))</f>
        <v>0</v>
      </c>
      <c r="WE49" s="34">
        <f>IF(WD49&lt;&gt;"",HLOOKUP(COUNT($RV49:WD49)+1,$G$4:$EH$9,WE$14,0)*$D49,IF($C49=WE$17,$G$9*$D49,""))</f>
        <v>0</v>
      </c>
      <c r="WF49" s="34">
        <f>IF(WE49&lt;&gt;"",HLOOKUP(COUNT($RV49:WE49)+1,$G$4:$EH$9,WF$14,0)*$D49,IF($C49=WF$17,$G$9*$D49,""))</f>
        <v>0</v>
      </c>
      <c r="WG49" s="34">
        <f>IF(WF49&lt;&gt;"",HLOOKUP(COUNT($RV49:WF49)+1,$G$4:$EH$9,WG$14,0)*$D49,IF($C49=WG$17,$G$9*$D49,""))</f>
        <v>0</v>
      </c>
      <c r="WH49" s="34">
        <f>IF(WG49&lt;&gt;"",HLOOKUP(COUNT($RV49:WG49)+1,$G$4:$EH$9,WH$14,0)*$D49,IF($C49=WH$17,$G$9*$D49,""))</f>
        <v>0</v>
      </c>
      <c r="WI49" s="34">
        <f>IF(WH49&lt;&gt;"",HLOOKUP(COUNT($RV49:WH49)+1,$G$4:$EH$9,WI$14,0)*$D49,IF($C49=WI$17,$G$9*$D49,""))</f>
        <v>0</v>
      </c>
      <c r="WJ49" s="34">
        <f>IF(WI49&lt;&gt;"",HLOOKUP(COUNT($RV49:WI49)+1,$G$4:$EH$9,WJ$14,0)*$D49,IF($C49=WJ$17,$G$9*$D49,""))</f>
        <v>0</v>
      </c>
      <c r="WK49" s="34">
        <f>IF(WJ49&lt;&gt;"",HLOOKUP(COUNT($RV49:WJ49)+1,$G$4:$EH$9,WK$14,0)*$D49,IF($C49=WK$17,$G$9*$D49,""))</f>
        <v>0</v>
      </c>
      <c r="WL49" s="34">
        <f>IF(WK49&lt;&gt;"",HLOOKUP(COUNT($RV49:WK49)+1,$G$4:$EH$9,WL$14,0)*$D49,IF($C49=WL$17,$G$9*$D49,""))</f>
        <v>0</v>
      </c>
    </row>
    <row r="50" spans="1:610" ht="15" x14ac:dyDescent="0.2">
      <c r="A50" s="25">
        <f t="shared" si="910"/>
        <v>8</v>
      </c>
      <c r="B50" s="25" t="s">
        <v>81</v>
      </c>
      <c r="C50" s="62">
        <f t="shared" si="908"/>
        <v>32</v>
      </c>
      <c r="D50" s="30">
        <f>VLOOKUP(B50,Premissas!$R$8:$AD$18,(Histograma!A50+1),0)</f>
        <v>3</v>
      </c>
      <c r="G50" s="34" t="str">
        <f>IF(F50&lt;&gt;"",HLOOKUP(COUNT($F50:F50)+1,$G$4:$EH$8,G$14,0)*$D50,IF($C50=G$17,$G$5*$D50,""))</f>
        <v/>
      </c>
      <c r="H50" s="34" t="str">
        <f>IF(G50&lt;&gt;"",HLOOKUP(COUNT($F50:G50)+1,$G$4:$EH$8,H$14,0)*$D50,IF($C50=H$17,$G$5*$D50,""))</f>
        <v/>
      </c>
      <c r="I50" s="34" t="str">
        <f>IF(H50&lt;&gt;"",HLOOKUP(COUNT($F50:H50)+1,$G$4:$EH$8,I$14,0)*$D50,IF($C50=I$17,$G$5*$D50,""))</f>
        <v/>
      </c>
      <c r="J50" s="34" t="str">
        <f>IF(I50&lt;&gt;"",HLOOKUP(COUNT($F50:I50)+1,$G$4:$EH$8,J$14,0)*$D50,IF($C50=J$17,$G$5*$D50,""))</f>
        <v/>
      </c>
      <c r="K50" s="34" t="str">
        <f>IF(J50&lt;&gt;"",HLOOKUP(COUNT($F50:J50)+1,$G$4:$EH$8,K$14,0)*$D50,IF($C50=K$17,$G$5*$D50,""))</f>
        <v/>
      </c>
      <c r="L50" s="34" t="str">
        <f>IF(K50&lt;&gt;"",HLOOKUP(COUNT($F50:K50)+1,$G$4:$EH$8,L$14,0)*$D50,IF($C50=L$17,$G$5*$D50,""))</f>
        <v/>
      </c>
      <c r="M50" s="34" t="str">
        <f>IF(L50&lt;&gt;"",HLOOKUP(COUNT($F50:L50)+1,$G$4:$EH$8,M$14,0)*$D50,IF($C50=M$17,$G$5*$D50,""))</f>
        <v/>
      </c>
      <c r="N50" s="34" t="str">
        <f>IF(M50&lt;&gt;"",HLOOKUP(COUNT($F50:M50)+1,$G$4:$EH$8,N$14,0)*$D50,IF($C50=N$17,$G$5*$D50,""))</f>
        <v/>
      </c>
      <c r="O50" s="34" t="str">
        <f>IF(N50&lt;&gt;"",HLOOKUP(COUNT($F50:N50)+1,$G$4:$EH$8,O$14,0)*$D50,IF($C50=O$17,$G$5*$D50,""))</f>
        <v/>
      </c>
      <c r="P50" s="34" t="str">
        <f>IF(O50&lt;&gt;"",HLOOKUP(COUNT($F50:O50)+1,$G$4:$EH$8,P$14,0)*$D50,IF($C50=P$17,$G$5*$D50,""))</f>
        <v/>
      </c>
      <c r="Q50" s="34" t="str">
        <f>IF(P50&lt;&gt;"",HLOOKUP(COUNT($F50:P50)+1,$G$4:$EH$8,Q$14,0)*$D50,IF($C50=Q$17,$G$5*$D50,""))</f>
        <v/>
      </c>
      <c r="R50" s="34" t="str">
        <f>IF(Q50&lt;&gt;"",HLOOKUP(COUNT($F50:Q50)+1,$G$4:$EH$8,R$14,0)*$D50,IF($C50=R$17,$G$5*$D50,""))</f>
        <v/>
      </c>
      <c r="S50" s="34" t="str">
        <f>IF(R50&lt;&gt;"",HLOOKUP(COUNT($F50:R50)+1,$G$4:$EH$8,S$14,0)*$D50,IF($C50=S$17,$G$5*$D50,""))</f>
        <v/>
      </c>
      <c r="T50" s="34" t="str">
        <f>IF(S50&lt;&gt;"",HLOOKUP(COUNT($F50:S50)+1,$G$4:$EH$8,T$14,0)*$D50,IF($C50=T$17,$G$5*$D50,""))</f>
        <v/>
      </c>
      <c r="U50" s="34" t="str">
        <f>IF(T50&lt;&gt;"",HLOOKUP(COUNT($F50:T50)+1,$G$4:$EH$8,U$14,0)*$D50,IF($C50=U$17,$G$5*$D50,""))</f>
        <v/>
      </c>
      <c r="V50" s="34" t="str">
        <f>IF(U50&lt;&gt;"",HLOOKUP(COUNT($F50:U50)+1,$G$4:$EH$8,V$14,0)*$D50,IF($C50=V$17,$G$5*$D50,""))</f>
        <v/>
      </c>
      <c r="W50" s="34" t="str">
        <f>IF(V50&lt;&gt;"",HLOOKUP(COUNT($F50:V50)+1,$G$4:$EH$8,W$14,0)*$D50,IF($C50=W$17,$G$5*$D50,""))</f>
        <v/>
      </c>
      <c r="X50" s="34" t="str">
        <f>IF(W50&lt;&gt;"",HLOOKUP(COUNT($F50:W50)+1,$G$4:$EH$8,X$14,0)*$D50,IF($C50=X$17,$G$5*$D50,""))</f>
        <v/>
      </c>
      <c r="Y50" s="34" t="str">
        <f>IF(X50&lt;&gt;"",HLOOKUP(COUNT($F50:X50)+1,$G$4:$EH$8,Y$14,0)*$D50,IF($C50=Y$17,$G$5*$D50,""))</f>
        <v/>
      </c>
      <c r="Z50" s="34" t="str">
        <f>IF(Y50&lt;&gt;"",HLOOKUP(COUNT($F50:Y50)+1,$G$4:$EH$8,Z$14,0)*$D50,IF($C50=Z$17,$G$5*$D50,""))</f>
        <v/>
      </c>
      <c r="AA50" s="34" t="str">
        <f>IF(Z50&lt;&gt;"",HLOOKUP(COUNT($F50:Z50)+1,$G$4:$EH$8,AA$14,0)*$D50,IF($C50=AA$17,$G$5*$D50,""))</f>
        <v/>
      </c>
      <c r="AB50" s="34" t="str">
        <f>IF(AA50&lt;&gt;"",HLOOKUP(COUNT($F50:AA50)+1,$G$4:$EH$8,AB$14,0)*$D50,IF($C50=AB$17,$G$5*$D50,""))</f>
        <v/>
      </c>
      <c r="AC50" s="34" t="str">
        <f>IF(AB50&lt;&gt;"",HLOOKUP(COUNT($F50:AB50)+1,$G$4:$EH$8,AC$14,0)*$D50,IF($C50=AC$17,$G$5*$D50,""))</f>
        <v/>
      </c>
      <c r="AD50" s="34" t="str">
        <f>IF(AC50&lt;&gt;"",HLOOKUP(COUNT($F50:AC50)+1,$G$4:$EH$8,AD$14,0)*$D50,IF($C50=AD$17,$G$5*$D50,""))</f>
        <v/>
      </c>
      <c r="AE50" s="34" t="str">
        <f>IF(AD50&lt;&gt;"",HLOOKUP(COUNT($F50:AD50)+1,$G$4:$EH$8,AE$14,0)*$D50,IF($C50=AE$17,$G$5*$D50,""))</f>
        <v/>
      </c>
      <c r="AF50" s="34" t="str">
        <f>IF(AE50&lt;&gt;"",HLOOKUP(COUNT($F50:AE50)+1,$G$4:$EH$8,AF$14,0)*$D50,IF($C50=AF$17,$G$5*$D50,""))</f>
        <v/>
      </c>
      <c r="AG50" s="34" t="str">
        <f>IF(AF50&lt;&gt;"",HLOOKUP(COUNT($F50:AF50)+1,$G$4:$EH$8,AG$14,0)*$D50,IF($C50=AG$17,$G$5*$D50,""))</f>
        <v/>
      </c>
      <c r="AH50" s="34" t="str">
        <f>IF(AG50&lt;&gt;"",HLOOKUP(COUNT($F50:AG50)+1,$G$4:$EH$8,AH$14,0)*$D50,IF($C50=AH$17,$G$5*$D50,""))</f>
        <v/>
      </c>
      <c r="AI50" s="34" t="str">
        <f>IF(AH50&lt;&gt;"",HLOOKUP(COUNT($F50:AH50)+1,$G$4:$EH$8,AI$14,0)*$D50,IF($C50=AI$17,$G$5*$D50,""))</f>
        <v/>
      </c>
      <c r="AJ50" s="34" t="str">
        <f>IF(AI50&lt;&gt;"",HLOOKUP(COUNT($F50:AI50)+1,$G$4:$EH$8,AJ$14,0)*$D50,IF($C50=AJ$17,$G$5*$D50,""))</f>
        <v/>
      </c>
      <c r="AK50" s="34" t="str">
        <f>IF(AJ50&lt;&gt;"",HLOOKUP(COUNT($F50:AJ50)+1,$G$4:$EH$8,AK$14,0)*$D50,IF($C50=AK$17,$G$5*$D50,""))</f>
        <v/>
      </c>
      <c r="AL50" s="34">
        <f>IF(AK50&lt;&gt;"",HLOOKUP(COUNT($F50:AK50)+1,$G$4:$EH$8,AL$14,0)*$D50,IF($C50=AL$17,$G$5*$D50,""))</f>
        <v>0</v>
      </c>
      <c r="AM50" s="34">
        <f>IF(AL50&lt;&gt;"",HLOOKUP(COUNT($F50:AL50)+1,$G$4:$EH$8,AM$14,0)*$D50,IF($C50=AM$17,$G$5*$D50,""))</f>
        <v>0</v>
      </c>
      <c r="AN50" s="34" t="e">
        <f>IF(AM50&lt;&gt;"",HLOOKUP(COUNT($F50:AM50)+1,$G$4:$EH$8,AN$14,0)*$D50,IF($C50=AN$17,$G$5*$D50,""))</f>
        <v>#VALUE!</v>
      </c>
      <c r="AO50" s="34" t="e">
        <f>IF(AN50&lt;&gt;"",HLOOKUP(COUNT($F50:AN50)+1,$G$4:$EH$8,AO$14,0)*$D50,IF($C50=AO$17,$G$5*$D50,""))</f>
        <v>#VALUE!</v>
      </c>
      <c r="AP50" s="34" t="e">
        <f>IF(AO50&lt;&gt;"",HLOOKUP(COUNT($F50:AO50)+1,$G$4:$EH$8,AP$14,0)*$D50,IF($C50=AP$17,$G$5*$D50,""))</f>
        <v>#VALUE!</v>
      </c>
      <c r="AQ50" s="34" t="e">
        <f>IF(AP50&lt;&gt;"",HLOOKUP(COUNT($F50:AP50)+1,$G$4:$EH$8,AQ$14,0)*$D50,IF($C50=AQ$17,$G$5*$D50,""))</f>
        <v>#VALUE!</v>
      </c>
      <c r="AR50" s="34" t="e">
        <f>IF(AQ50&lt;&gt;"",HLOOKUP(COUNT($F50:AQ50)+1,$G$4:$EH$8,AR$14,0)*$D50,IF($C50=AR$17,$G$5*$D50,""))</f>
        <v>#VALUE!</v>
      </c>
      <c r="AS50" s="34" t="e">
        <f>IF(AR50&lt;&gt;"",HLOOKUP(COUNT($F50:AR50)+1,$G$4:$EH$8,AS$14,0)*$D50,IF($C50=AS$17,$G$5*$D50,""))</f>
        <v>#VALUE!</v>
      </c>
      <c r="AT50" s="34" t="e">
        <f>IF(AS50&lt;&gt;"",HLOOKUP(COUNT($F50:AS50)+1,$G$4:$EH$8,AT$14,0)*$D50,IF($C50=AT$17,$G$5*$D50,""))</f>
        <v>#VALUE!</v>
      </c>
      <c r="AU50" s="34" t="e">
        <f>IF(AT50&lt;&gt;"",HLOOKUP(COUNT($F50:AT50)+1,$G$4:$EH$8,AU$14,0)*$D50,IF($C50=AU$17,$G$5*$D50,""))</f>
        <v>#VALUE!</v>
      </c>
      <c r="AV50" s="34" t="e">
        <f>IF(AU50&lt;&gt;"",HLOOKUP(COUNT($F50:AU50)+1,$G$4:$EH$8,AV$14,0)*$D50,IF($C50=AV$17,$G$5*$D50,""))</f>
        <v>#VALUE!</v>
      </c>
      <c r="AW50" s="34" t="e">
        <f>IF(AV50&lt;&gt;"",HLOOKUP(COUNT($F50:AV50)+1,$G$4:$EH$8,AW$14,0)*$D50,IF($C50=AW$17,$G$5*$D50,""))</f>
        <v>#VALUE!</v>
      </c>
      <c r="AX50" s="34" t="e">
        <f>IF(AW50&lt;&gt;"",HLOOKUP(COUNT($F50:AW50)+1,$G$4:$EH$8,AX$14,0)*$D50,IF($C50=AX$17,$G$5*$D50,""))</f>
        <v>#VALUE!</v>
      </c>
      <c r="AY50" s="34" t="e">
        <f>IF(AX50&lt;&gt;"",HLOOKUP(COUNT($F50:AX50)+1,$G$4:$EH$8,AY$14,0)*$D50,IF($C50=AY$17,$G$5*$D50,""))</f>
        <v>#VALUE!</v>
      </c>
      <c r="AZ50" s="34" t="e">
        <f>IF(AY50&lt;&gt;"",HLOOKUP(COUNT($F50:AY50)+1,$G$4:$EH$8,AZ$14,0)*$D50,IF($C50=AZ$17,$G$5*$D50,""))</f>
        <v>#VALUE!</v>
      </c>
      <c r="BA50" s="34" t="e">
        <f>IF(AZ50&lt;&gt;"",HLOOKUP(COUNT($F50:AZ50)+1,$G$4:$EH$8,BA$14,0)*$D50,IF($C50=BA$17,$G$5*$D50,""))</f>
        <v>#VALUE!</v>
      </c>
      <c r="BB50" s="34" t="e">
        <f>IF(BA50&lt;&gt;"",HLOOKUP(COUNT($F50:BA50)+1,$G$4:$EH$8,BB$14,0)*$D50,IF($C50=BB$17,$G$5*$D50,""))</f>
        <v>#VALUE!</v>
      </c>
      <c r="BC50" s="34" t="e">
        <f>IF(BB50&lt;&gt;"",HLOOKUP(COUNT($F50:BB50)+1,$G$4:$EH$8,BC$14,0)*$D50,IF($C50=BC$17,$G$5*$D50,""))</f>
        <v>#VALUE!</v>
      </c>
      <c r="BD50" s="34" t="e">
        <f>IF(BC50&lt;&gt;"",HLOOKUP(COUNT($F50:BC50)+1,$G$4:$EH$8,BD$14,0)*$D50,IF($C50=BD$17,$G$5*$D50,""))</f>
        <v>#VALUE!</v>
      </c>
      <c r="BE50" s="34" t="e">
        <f>IF(BD50&lt;&gt;"",HLOOKUP(COUNT($F50:BD50)+1,$G$4:$EH$8,BE$14,0)*$D50,IF($C50=BE$17,$G$5*$D50,""))</f>
        <v>#VALUE!</v>
      </c>
      <c r="BF50" s="34" t="e">
        <f>IF(BE50&lt;&gt;"",HLOOKUP(COUNT($F50:BE50)+1,$G$4:$EH$8,BF$14,0)*$D50,IF($C50=BF$17,$G$5*$D50,""))</f>
        <v>#VALUE!</v>
      </c>
      <c r="BG50" s="34" t="e">
        <f>IF(BF50&lt;&gt;"",HLOOKUP(COUNT($F50:BF50)+1,$G$4:$EH$8,BG$14,0)*$D50,IF($C50=BG$17,$G$5*$D50,""))</f>
        <v>#VALUE!</v>
      </c>
      <c r="BH50" s="34" t="e">
        <f>IF(BG50&lt;&gt;"",HLOOKUP(COUNT($F50:BG50)+1,$G$4:$EH$8,BH$14,0)*$D50,IF($C50=BH$17,$G$5*$D50,""))</f>
        <v>#VALUE!</v>
      </c>
      <c r="BI50" s="34" t="e">
        <f>IF(BH50&lt;&gt;"",HLOOKUP(COUNT($F50:BH50)+1,$G$4:$EH$8,BI$14,0)*$D50,IF($C50=BI$17,$G$5*$D50,""))</f>
        <v>#VALUE!</v>
      </c>
      <c r="BJ50" s="34" t="e">
        <f>IF(BI50&lt;&gt;"",HLOOKUP(COUNT($F50:BI50)+1,$G$4:$EH$8,BJ$14,0)*$D50,IF($C50=BJ$17,$G$5*$D50,""))</f>
        <v>#VALUE!</v>
      </c>
      <c r="BK50" s="34" t="e">
        <f>IF(BJ50&lt;&gt;"",HLOOKUP(COUNT($F50:BJ50)+1,$G$4:$EH$8,BK$14,0)*$D50,IF($C50=BK$17,$G$5*$D50,""))</f>
        <v>#VALUE!</v>
      </c>
      <c r="BL50" s="34" t="e">
        <f>IF(BK50&lt;&gt;"",HLOOKUP(COUNT($F50:BK50)+1,$G$4:$EH$8,BL$14,0)*$D50,IF($C50=BL$17,$G$5*$D50,""))</f>
        <v>#VALUE!</v>
      </c>
      <c r="BM50" s="34" t="e">
        <f>IF(BL50&lt;&gt;"",HLOOKUP(COUNT($F50:BL50)+1,$G$4:$EH$8,BM$14,0)*$D50,IF($C50=BM$17,$G$5*$D50,""))</f>
        <v>#VALUE!</v>
      </c>
      <c r="BN50" s="34" t="e">
        <f>IF(BM50&lt;&gt;"",HLOOKUP(COUNT($F50:BM50)+1,$G$4:$EH$8,BN$14,0)*$D50,IF($C50=BN$17,$G$5*$D50,""))</f>
        <v>#VALUE!</v>
      </c>
      <c r="BO50" s="34" t="e">
        <f>IF(BN50&lt;&gt;"",HLOOKUP(COUNT($F50:BN50)+1,$G$4:$EH$8,BO$14,0)*$D50,IF($C50=BO$17,$G$5*$D50,""))</f>
        <v>#VALUE!</v>
      </c>
      <c r="BP50" s="34" t="e">
        <f>IF(BO50&lt;&gt;"",HLOOKUP(COUNT($F50:BO50)+1,$G$4:$EH$8,BP$14,0)*$D50,IF($C50=BP$17,$G$5*$D50,""))</f>
        <v>#VALUE!</v>
      </c>
      <c r="BQ50" s="34" t="e">
        <f>IF(BP50&lt;&gt;"",HLOOKUP(COUNT($F50:BP50)+1,$G$4:$EH$8,BQ$14,0)*$D50,IF($C50=BQ$17,$G$5*$D50,""))</f>
        <v>#VALUE!</v>
      </c>
      <c r="BR50" s="34" t="e">
        <f>IF(BQ50&lt;&gt;"",HLOOKUP(COUNT($F50:BQ50)+1,$G$4:$EH$8,BR$14,0)*$D50,IF($C50=BR$17,$G$5*$D50,""))</f>
        <v>#VALUE!</v>
      </c>
      <c r="BS50" s="34" t="e">
        <f>IF(BR50&lt;&gt;"",HLOOKUP(COUNT($F50:BR50)+1,$G$4:$EH$8,BS$14,0)*$D50,IF($C50=BS$17,$G$5*$D50,""))</f>
        <v>#VALUE!</v>
      </c>
      <c r="BT50" s="34" t="e">
        <f>IF(BS50&lt;&gt;"",HLOOKUP(COUNT($F50:BS50)+1,$G$4:$EH$8,BT$14,0)*$D50,IF($C50=BT$17,$G$5*$D50,""))</f>
        <v>#VALUE!</v>
      </c>
      <c r="BU50" s="34" t="e">
        <f>IF(BT50&lt;&gt;"",HLOOKUP(COUNT($F50:BT50)+1,$G$4:$EH$8,BU$14,0)*$D50,IF($C50=BU$17,$G$5*$D50,""))</f>
        <v>#VALUE!</v>
      </c>
      <c r="BV50" s="34" t="e">
        <f>IF(BU50&lt;&gt;"",HLOOKUP(COUNT($F50:BU50)+1,$G$4:$EH$8,BV$14,0)*$D50,IF($C50=BV$17,$G$5*$D50,""))</f>
        <v>#VALUE!</v>
      </c>
      <c r="BW50" s="34" t="e">
        <f>IF(BV50&lt;&gt;"",HLOOKUP(COUNT($F50:BV50)+1,$G$4:$EH$8,BW$14,0)*$D50,IF($C50=BW$17,$G$5*$D50,""))</f>
        <v>#VALUE!</v>
      </c>
      <c r="BX50" s="34" t="e">
        <f>IF(BW50&lt;&gt;"",HLOOKUP(COUNT($F50:BW50)+1,$G$4:$EH$8,BX$14,0)*$D50,IF($C50=BX$17,$G$5*$D50,""))</f>
        <v>#VALUE!</v>
      </c>
      <c r="BY50" s="34" t="e">
        <f>IF(BX50&lt;&gt;"",HLOOKUP(COUNT($F50:BX50)+1,$G$4:$EH$8,BY$14,0)*$D50,IF($C50=BY$17,$G$5*$D50,""))</f>
        <v>#VALUE!</v>
      </c>
      <c r="BZ50" s="34" t="e">
        <f>IF(BY50&lt;&gt;"",HLOOKUP(COUNT($F50:BY50)+1,$G$4:$EH$8,BZ$14,0)*$D50,IF($C50=BZ$17,$G$5*$D50,""))</f>
        <v>#VALUE!</v>
      </c>
      <c r="CA50" s="34" t="e">
        <f>IF(BZ50&lt;&gt;"",HLOOKUP(COUNT($F50:BZ50)+1,$G$4:$EH$8,CA$14,0)*$D50,IF($C50=CA$17,$G$5*$D50,""))</f>
        <v>#VALUE!</v>
      </c>
      <c r="CB50" s="34" t="e">
        <f>IF(CA50&lt;&gt;"",HLOOKUP(COUNT($F50:CA50)+1,$G$4:$EH$8,CB$14,0)*$D50,IF($C50=CB$17,$G$5*$D50,""))</f>
        <v>#VALUE!</v>
      </c>
      <c r="CC50" s="34" t="e">
        <f>IF(CB50&lt;&gt;"",HLOOKUP(COUNT($F50:CB50)+1,$G$4:$EH$8,CC$14,0)*$D50,IF($C50=CC$17,$G$5*$D50,""))</f>
        <v>#VALUE!</v>
      </c>
      <c r="CD50" s="34" t="e">
        <f>IF(CC50&lt;&gt;"",HLOOKUP(COUNT($F50:CC50)+1,$G$4:$EH$8,CD$14,0)*$D50,IF($C50=CD$17,$G$5*$D50,""))</f>
        <v>#VALUE!</v>
      </c>
      <c r="CE50" s="34" t="e">
        <f>IF(CD50&lt;&gt;"",HLOOKUP(COUNT($F50:CD50)+1,$G$4:$EH$8,CE$14,0)*$D50,IF($C50=CE$17,$G$5*$D50,""))</f>
        <v>#VALUE!</v>
      </c>
      <c r="CF50" s="34" t="e">
        <f>IF(CE50&lt;&gt;"",HLOOKUP(COUNT($F50:CE50)+1,$G$4:$EH$8,CF$14,0)*$D50,IF($C50=CF$17,$G$5*$D50,""))</f>
        <v>#VALUE!</v>
      </c>
      <c r="CG50" s="34" t="e">
        <f>IF(CF50&lt;&gt;"",HLOOKUP(COUNT($F50:CF50)+1,$G$4:$EH$8,CG$14,0)*$D50,IF($C50=CG$17,$G$5*$D50,""))</f>
        <v>#VALUE!</v>
      </c>
      <c r="CH50" s="34" t="e">
        <f>IF(CG50&lt;&gt;"",HLOOKUP(COUNT($F50:CG50)+1,$G$4:$EH$8,CH$14,0)*$D50,IF($C50=CH$17,$G$5*$D50,""))</f>
        <v>#VALUE!</v>
      </c>
      <c r="CI50" s="34" t="e">
        <f>IF(CH50&lt;&gt;"",HLOOKUP(COUNT($F50:CH50)+1,$G$4:$EH$8,CI$14,0)*$D50,IF($C50=CI$17,$G$5*$D50,""))</f>
        <v>#VALUE!</v>
      </c>
      <c r="CJ50" s="34" t="e">
        <f>IF(CI50&lt;&gt;"",HLOOKUP(COUNT($F50:CI50)+1,$G$4:$EH$8,CJ$14,0)*$D50,IF($C50=CJ$17,$G$5*$D50,""))</f>
        <v>#VALUE!</v>
      </c>
      <c r="CK50" s="34" t="e">
        <f>IF(CJ50&lt;&gt;"",HLOOKUP(COUNT($F50:CJ50)+1,$G$4:$EH$8,CK$14,0)*$D50,IF($C50=CK$17,$G$5*$D50,""))</f>
        <v>#VALUE!</v>
      </c>
      <c r="CL50" s="34" t="e">
        <f>IF(CK50&lt;&gt;"",HLOOKUP(COUNT($F50:CK50)+1,$G$4:$EH$8,CL$14,0)*$D50,IF($C50=CL$17,$G$5*$D50,""))</f>
        <v>#VALUE!</v>
      </c>
      <c r="CM50" s="34" t="e">
        <f>IF(CL50&lt;&gt;"",HLOOKUP(COUNT($F50:CL50)+1,$G$4:$EH$8,CM$14,0)*$D50,IF($C50=CM$17,$G$5*$D50,""))</f>
        <v>#VALUE!</v>
      </c>
      <c r="CN50" s="34" t="e">
        <f>IF(CM50&lt;&gt;"",HLOOKUP(COUNT($F50:CM50)+1,$G$4:$EH$8,CN$14,0)*$D50,IF($C50=CN$17,$G$5*$D50,""))</f>
        <v>#VALUE!</v>
      </c>
      <c r="CO50" s="34" t="e">
        <f>IF(CN50&lt;&gt;"",HLOOKUP(COUNT($F50:CN50)+1,$G$4:$EH$8,CO$14,0)*$D50,IF($C50=CO$17,$G$5*$D50,""))</f>
        <v>#VALUE!</v>
      </c>
      <c r="CP50" s="34" t="e">
        <f>IF(CO50&lt;&gt;"",HLOOKUP(COUNT($F50:CO50)+1,$G$4:$EH$8,CP$14,0)*$D50,IF($C50=CP$17,$G$5*$D50,""))</f>
        <v>#VALUE!</v>
      </c>
      <c r="CQ50" s="34" t="e">
        <f>IF(CP50&lt;&gt;"",HLOOKUP(COUNT($F50:CP50)+1,$G$4:$EH$8,CQ$14,0)*$D50,IF($C50=CQ$17,$G$5*$D50,""))</f>
        <v>#VALUE!</v>
      </c>
      <c r="CR50" s="34" t="e">
        <f>IF(CQ50&lt;&gt;"",HLOOKUP(COUNT($F50:CQ50)+1,$G$4:$EH$8,CR$14,0)*$D50,IF($C50=CR$17,$G$5*$D50,""))</f>
        <v>#VALUE!</v>
      </c>
      <c r="CS50" s="34" t="e">
        <f>IF(CR50&lt;&gt;"",HLOOKUP(COUNT($F50:CR50)+1,$G$4:$EH$8,CS$14,0)*$D50,IF($C50=CS$17,$G$5*$D50,""))</f>
        <v>#VALUE!</v>
      </c>
      <c r="CT50" s="34" t="e">
        <f>IF(CS50&lt;&gt;"",HLOOKUP(COUNT($F50:CS50)+1,$G$4:$EH$8,CT$14,0)*$D50,IF($C50=CT$17,$G$5*$D50,""))</f>
        <v>#VALUE!</v>
      </c>
      <c r="CU50" s="34" t="e">
        <f>IF(CT50&lt;&gt;"",HLOOKUP(COUNT($F50:CT50)+1,$G$4:$EH$8,CU$14,0)*$D50,IF($C50=CU$17,$G$5*$D50,""))</f>
        <v>#VALUE!</v>
      </c>
      <c r="CV50" s="34" t="e">
        <f>IF(CU50&lt;&gt;"",HLOOKUP(COUNT($F50:CU50)+1,$G$4:$EH$8,CV$14,0)*$D50,IF($C50=CV$17,$G$5*$D50,""))</f>
        <v>#VALUE!</v>
      </c>
      <c r="CW50" s="34" t="e">
        <f>IF(CV50&lt;&gt;"",HLOOKUP(COUNT($F50:CV50)+1,$G$4:$EH$8,CW$14,0)*$D50,IF($C50=CW$17,$G$5*$D50,""))</f>
        <v>#VALUE!</v>
      </c>
      <c r="CX50" s="34" t="e">
        <f>IF(CW50&lt;&gt;"",HLOOKUP(COUNT($F50:CW50)+1,$G$4:$EH$8,CX$14,0)*$D50,IF($C50=CX$17,$G$5*$D50,""))</f>
        <v>#VALUE!</v>
      </c>
      <c r="CY50" s="34" t="e">
        <f>IF(CX50&lt;&gt;"",HLOOKUP(COUNT($F50:CX50)+1,$G$4:$EH$8,CY$14,0)*$D50,IF($C50=CY$17,$G$5*$D50,""))</f>
        <v>#VALUE!</v>
      </c>
      <c r="CZ50" s="34" t="e">
        <f>IF(CY50&lt;&gt;"",HLOOKUP(COUNT($F50:CY50)+1,$G$4:$EH$8,CZ$14,0)*$D50,IF($C50=CZ$17,$G$5*$D50,""))</f>
        <v>#VALUE!</v>
      </c>
      <c r="DA50" s="34" t="e">
        <f>IF(CZ50&lt;&gt;"",HLOOKUP(COUNT($F50:CZ50)+1,$G$4:$EH$8,DA$14,0)*$D50,IF($C50=DA$17,$G$5*$D50,""))</f>
        <v>#VALUE!</v>
      </c>
      <c r="DB50" s="34" t="e">
        <f>IF(DA50&lt;&gt;"",HLOOKUP(COUNT($F50:DA50)+1,$G$4:$EH$8,DB$14,0)*$D50,IF($C50=DB$17,$G$5*$D50,""))</f>
        <v>#VALUE!</v>
      </c>
      <c r="DC50" s="34" t="e">
        <f>IF(DB50&lt;&gt;"",HLOOKUP(COUNT($F50:DB50)+1,$G$4:$EH$8,DC$14,0)*$D50,IF($C50=DC$17,$G$5*$D50,""))</f>
        <v>#VALUE!</v>
      </c>
      <c r="DD50" s="34" t="e">
        <f>IF(DC50&lt;&gt;"",HLOOKUP(COUNT($F50:DC50)+1,$G$4:$EH$8,DD$14,0)*$D50,IF($C50=DD$17,$G$5*$D50,""))</f>
        <v>#VALUE!</v>
      </c>
      <c r="DE50" s="34" t="e">
        <f>IF(DD50&lt;&gt;"",HLOOKUP(COUNT($F50:DD50)+1,$G$4:$EH$8,DE$14,0)*$D50,IF($C50=DE$17,$G$5*$D50,""))</f>
        <v>#VALUE!</v>
      </c>
      <c r="DF50" s="34" t="e">
        <f>IF(DE50&lt;&gt;"",HLOOKUP(COUNT($F50:DE50)+1,$G$4:$EH$8,DF$14,0)*$D50,IF($C50=DF$17,$G$5*$D50,""))</f>
        <v>#VALUE!</v>
      </c>
      <c r="DG50" s="34" t="e">
        <f>IF(DF50&lt;&gt;"",HLOOKUP(COUNT($F50:DF50)+1,$G$4:$EH$8,DG$14,0)*$D50,IF($C50=DG$17,$G$5*$D50,""))</f>
        <v>#VALUE!</v>
      </c>
      <c r="DH50" s="34" t="e">
        <f>IF(DG50&lt;&gt;"",HLOOKUP(COUNT($F50:DG50)+1,$G$4:$EH$8,DH$14,0)*$D50,IF($C50=DH$17,$G$5*$D50,""))</f>
        <v>#VALUE!</v>
      </c>
      <c r="DI50" s="34" t="e">
        <f>IF(DH50&lt;&gt;"",HLOOKUP(COUNT($F50:DH50)+1,$G$4:$EH$8,DI$14,0)*$D50,IF($C50=DI$17,$G$5*$D50,""))</f>
        <v>#VALUE!</v>
      </c>
      <c r="DJ50" s="34" t="e">
        <f>IF(DI50&lt;&gt;"",HLOOKUP(COUNT($F50:DI50)+1,$G$4:$EH$8,DJ$14,0)*$D50,IF($C50=DJ$17,$G$5*$D50,""))</f>
        <v>#VALUE!</v>
      </c>
      <c r="DK50" s="34" t="e">
        <f>IF(DJ50&lt;&gt;"",HLOOKUP(COUNT($F50:DJ50)+1,$G$4:$EH$8,DK$14,0)*$D50,IF($C50=DK$17,$G$5*$D50,""))</f>
        <v>#VALUE!</v>
      </c>
      <c r="DL50" s="34" t="e">
        <f>IF(DK50&lt;&gt;"",HLOOKUP(COUNT($F50:DK50)+1,$G$4:$EH$8,DL$14,0)*$D50,IF($C50=DL$17,$G$5*$D50,""))</f>
        <v>#VALUE!</v>
      </c>
      <c r="DM50" s="34" t="e">
        <f>IF(DL50&lt;&gt;"",HLOOKUP(COUNT($F50:DL50)+1,$G$4:$EH$8,DM$14,0)*$D50,IF($C50=DM$17,$G$5*$D50,""))</f>
        <v>#VALUE!</v>
      </c>
      <c r="DN50" s="34" t="e">
        <f>IF(DM50&lt;&gt;"",HLOOKUP(COUNT($F50:DM50)+1,$G$4:$EH$8,DN$14,0)*$D50,IF($C50=DN$17,$G$5*$D50,""))</f>
        <v>#VALUE!</v>
      </c>
      <c r="DO50" s="34" t="e">
        <f>IF(DN50&lt;&gt;"",HLOOKUP(COUNT($F50:DN50)+1,$G$4:$EH$8,DO$14,0)*$D50,IF($C50=DO$17,$G$5*$D50,""))</f>
        <v>#VALUE!</v>
      </c>
      <c r="DP50" s="34" t="e">
        <f>IF(DO50&lt;&gt;"",HLOOKUP(COUNT($F50:DO50)+1,$G$4:$EH$8,DP$14,0)*$D50,IF($C50=DP$17,$G$5*$D50,""))</f>
        <v>#VALUE!</v>
      </c>
      <c r="DQ50" s="34" t="e">
        <f>IF(DP50&lt;&gt;"",HLOOKUP(COUNT($F50:DP50)+1,$G$4:$EH$8,DQ$14,0)*$D50,IF($C50=DQ$17,$G$5*$D50,""))</f>
        <v>#VALUE!</v>
      </c>
      <c r="DR50" s="34" t="e">
        <f>IF(DQ50&lt;&gt;"",HLOOKUP(COUNT($F50:DQ50)+1,$G$4:$EH$8,DR$14,0)*$D50,IF($C50=DR$17,$G$5*$D50,""))</f>
        <v>#VALUE!</v>
      </c>
      <c r="DS50" s="34" t="e">
        <f>IF(DR50&lt;&gt;"",HLOOKUP(COUNT($F50:DR50)+1,$G$4:$EH$8,DS$14,0)*$D50,IF($C50=DS$17,$G$5*$D50,""))</f>
        <v>#VALUE!</v>
      </c>
      <c r="DT50" s="34" t="e">
        <f>IF(DS50&lt;&gt;"",HLOOKUP(COUNT($F50:DS50)+1,$G$4:$EH$8,DT$14,0)*$D50,IF($C50=DT$17,$G$5*$D50,""))</f>
        <v>#VALUE!</v>
      </c>
      <c r="DU50" s="34" t="e">
        <f>IF(DT50&lt;&gt;"",HLOOKUP(COUNT($F50:DT50)+1,$G$4:$EH$8,DU$14,0)*$D50,IF($C50=DU$17,$G$5*$D50,""))</f>
        <v>#VALUE!</v>
      </c>
      <c r="DV50" s="34" t="e">
        <f>IF(DU50&lt;&gt;"",HLOOKUP(COUNT($F50:DU50)+1,$G$4:$EH$8,DV$14,0)*$D50,IF($C50=DV$17,$G$5*$D50,""))</f>
        <v>#VALUE!</v>
      </c>
      <c r="DX50" s="34" t="str">
        <f>IF(DW50&lt;&gt;"",HLOOKUP(COUNT($DW50:DW50)+1,$G$4:$CX$8,DX$14,0)*$D50,IF($C50=DX$17,$G$6*$D50,""))</f>
        <v/>
      </c>
      <c r="DY50" s="34" t="str">
        <f>IF(DX50&lt;&gt;"",HLOOKUP(COUNT($DW50:DX50)+1,$G$4:$CX$8,DY$14,0)*$D50,IF($C50=DY$17,$G$6*$D50,""))</f>
        <v/>
      </c>
      <c r="DZ50" s="34" t="str">
        <f>IF(DY50&lt;&gt;"",HLOOKUP(COUNT($DW50:DY50)+1,$G$4:$CX$8,DZ$14,0)*$D50,IF($C50=DZ$17,$G$6*$D50,""))</f>
        <v/>
      </c>
      <c r="EA50" s="34" t="str">
        <f>IF(DZ50&lt;&gt;"",HLOOKUP(COUNT($DW50:DZ50)+1,$G$4:$CX$8,EA$14,0)*$D50,IF($C50=EA$17,$G$6*$D50,""))</f>
        <v/>
      </c>
      <c r="EB50" s="34" t="str">
        <f>IF(EA50&lt;&gt;"",HLOOKUP(COUNT($DW50:EA50)+1,$G$4:$CX$8,EB$14,0)*$D50,IF($C50=EB$17,$G$6*$D50,""))</f>
        <v/>
      </c>
      <c r="EC50" s="34" t="str">
        <f>IF(EB50&lt;&gt;"",HLOOKUP(COUNT($DW50:EB50)+1,$G$4:$CX$8,EC$14,0)*$D50,IF($C50=EC$17,$G$6*$D50,""))</f>
        <v/>
      </c>
      <c r="ED50" s="34" t="str">
        <f>IF(EC50&lt;&gt;"",HLOOKUP(COUNT($DW50:EC50)+1,$G$4:$CX$8,ED$14,0)*$D50,IF($C50=ED$17,$G$6*$D50,""))</f>
        <v/>
      </c>
      <c r="EE50" s="34" t="str">
        <f>IF(ED50&lt;&gt;"",HLOOKUP(COUNT($DW50:ED50)+1,$G$4:$CX$8,EE$14,0)*$D50,IF($C50=EE$17,$G$6*$D50,""))</f>
        <v/>
      </c>
      <c r="EF50" s="34" t="str">
        <f>IF(EE50&lt;&gt;"",HLOOKUP(COUNT($DW50:EE50)+1,$G$4:$CX$8,EF$14,0)*$D50,IF($C50=EF$17,$G$6*$D50,""))</f>
        <v/>
      </c>
      <c r="EG50" s="34" t="str">
        <f>IF(EF50&lt;&gt;"",HLOOKUP(COUNT($DW50:EF50)+1,$G$4:$CX$8,EG$14,0)*$D50,IF($C50=EG$17,$G$6*$D50,""))</f>
        <v/>
      </c>
      <c r="EH50" s="34" t="str">
        <f>IF(EG50&lt;&gt;"",HLOOKUP(COUNT($DW50:EG50)+1,$G$4:$CX$8,EH$14,0)*$D50,IF($C50=EH$17,$G$6*$D50,""))</f>
        <v/>
      </c>
      <c r="EI50" s="34" t="str">
        <f>IF(EH50&lt;&gt;"",HLOOKUP(COUNT($DW50:EH50)+1,$G$4:$CX$8,EI$14,0)*$D50,IF($C50=EI$17,$G$6*$D50,""))</f>
        <v/>
      </c>
      <c r="EJ50" s="34" t="str">
        <f>IF(EI50&lt;&gt;"",HLOOKUP(COUNT($DW50:EI50)+1,$G$4:$CX$8,EJ$14,0)*$D50,IF($C50=EJ$17,$G$6*$D50,""))</f>
        <v/>
      </c>
      <c r="EK50" s="34" t="str">
        <f>IF(EJ50&lt;&gt;"",HLOOKUP(COUNT($DW50:EJ50)+1,$G$4:$CX$8,EK$14,0)*$D50,IF($C50=EK$17,$G$6*$D50,""))</f>
        <v/>
      </c>
      <c r="EL50" s="34" t="str">
        <f>IF(EK50&lt;&gt;"",HLOOKUP(COUNT($DW50:EK50)+1,$G$4:$CX$8,EL$14,0)*$D50,IF($C50=EL$17,$G$6*$D50,""))</f>
        <v/>
      </c>
      <c r="EM50" s="34" t="str">
        <f>IF(EL50&lt;&gt;"",HLOOKUP(COUNT($DW50:EL50)+1,$G$4:$CX$8,EM$14,0)*$D50,IF($C50=EM$17,$G$6*$D50,""))</f>
        <v/>
      </c>
      <c r="EN50" s="34" t="str">
        <f>IF(EM50&lt;&gt;"",HLOOKUP(COUNT($DW50:EM50)+1,$G$4:$CX$8,EN$14,0)*$D50,IF($C50=EN$17,$G$6*$D50,""))</f>
        <v/>
      </c>
      <c r="EO50" s="34" t="str">
        <f>IF(EN50&lt;&gt;"",HLOOKUP(COUNT($DW50:EN50)+1,$G$4:$CX$8,EO$14,0)*$D50,IF($C50=EO$17,$G$6*$D50,""))</f>
        <v/>
      </c>
      <c r="EP50" s="34" t="str">
        <f>IF(EO50&lt;&gt;"",HLOOKUP(COUNT($DW50:EO50)+1,$G$4:$CX$8,EP$14,0)*$D50,IF($C50=EP$17,$G$6*$D50,""))</f>
        <v/>
      </c>
      <c r="EQ50" s="34" t="str">
        <f>IF(EP50&lt;&gt;"",HLOOKUP(COUNT($DW50:EP50)+1,$G$4:$CX$8,EQ$14,0)*$D50,IF($C50=EQ$17,$G$6*$D50,""))</f>
        <v/>
      </c>
      <c r="ER50" s="34" t="str">
        <f>IF(EQ50&lt;&gt;"",HLOOKUP(COUNT($DW50:EQ50)+1,$G$4:$CX$8,ER$14,0)*$D50,IF($C50=ER$17,$G$6*$D50,""))</f>
        <v/>
      </c>
      <c r="ES50" s="34" t="str">
        <f>IF(ER50&lt;&gt;"",HLOOKUP(COUNT($DW50:ER50)+1,$G$4:$CX$8,ES$14,0)*$D50,IF($C50=ES$17,$G$6*$D50,""))</f>
        <v/>
      </c>
      <c r="ET50" s="34" t="str">
        <f>IF(ES50&lt;&gt;"",HLOOKUP(COUNT($DW50:ES50)+1,$G$4:$CX$8,ET$14,0)*$D50,IF($C50=ET$17,$G$6*$D50,""))</f>
        <v/>
      </c>
      <c r="EU50" s="34" t="str">
        <f>IF(ET50&lt;&gt;"",HLOOKUP(COUNT($DW50:ET50)+1,$G$4:$CX$8,EU$14,0)*$D50,IF($C50=EU$17,$G$6*$D50,""))</f>
        <v/>
      </c>
      <c r="EV50" s="34" t="str">
        <f>IF(EU50&lt;&gt;"",HLOOKUP(COUNT($DW50:EU50)+1,$G$4:$CX$8,EV$14,0)*$D50,IF($C50=EV$17,$G$6*$D50,""))</f>
        <v/>
      </c>
      <c r="EW50" s="34" t="str">
        <f>IF(EV50&lt;&gt;"",HLOOKUP(COUNT($DW50:EV50)+1,$G$4:$CX$8,EW$14,0)*$D50,IF($C50=EW$17,$G$6*$D50,""))</f>
        <v/>
      </c>
      <c r="EX50" s="34" t="str">
        <f>IF(EW50&lt;&gt;"",HLOOKUP(COUNT($DW50:EW50)+1,$G$4:$CX$8,EX$14,0)*$D50,IF($C50=EX$17,$G$6*$D50,""))</f>
        <v/>
      </c>
      <c r="EY50" s="34" t="str">
        <f>IF(EX50&lt;&gt;"",HLOOKUP(COUNT($DW50:EX50)+1,$G$4:$CX$8,EY$14,0)*$D50,IF($C50=EY$17,$G$6*$D50,""))</f>
        <v/>
      </c>
      <c r="EZ50" s="34" t="str">
        <f>IF(EY50&lt;&gt;"",HLOOKUP(COUNT($DW50:EY50)+1,$G$4:$CX$8,EZ$14,0)*$D50,IF($C50=EZ$17,$G$6*$D50,""))</f>
        <v/>
      </c>
      <c r="FA50" s="34" t="str">
        <f>IF(EZ50&lt;&gt;"",HLOOKUP(COUNT($DW50:EZ50)+1,$G$4:$CX$8,FA$14,0)*$D50,IF($C50=FA$17,$G$6*$D50,""))</f>
        <v/>
      </c>
      <c r="FB50" s="34" t="str">
        <f>IF(FA50&lt;&gt;"",HLOOKUP(COUNT($DW50:FA50)+1,$G$4:$CX$8,FB$14,0)*$D50,IF($C50=FB$17,$G$6*$D50,""))</f>
        <v/>
      </c>
      <c r="FC50" s="34">
        <f>IF(FB50&lt;&gt;"",HLOOKUP(COUNT($DW50:FB50)+1,$G$4:$CX$8,FC$14,0)*$D50,IF($C50=FC$17,$G$6*$D50,""))</f>
        <v>0</v>
      </c>
      <c r="FD50" s="34">
        <f>IF(FC50&lt;&gt;"",HLOOKUP(COUNT($DW50:FC50)+1,$G$4:$CX$8,FD$14,0)*$D50,IF($C50=FD$17,$G$6*$D50,""))</f>
        <v>4500</v>
      </c>
      <c r="FE50" s="34">
        <f>IF(FD50&lt;&gt;"",HLOOKUP(COUNT($DW50:FD50)+1,$G$4:$CX$8,FE$14,0)*$D50,IF($C50=FE$17,$G$6*$D50,""))</f>
        <v>4500</v>
      </c>
      <c r="FF50" s="34">
        <f>IF(FE50&lt;&gt;"",HLOOKUP(COUNT($DW50:FE50)+1,$G$4:$CX$8,FF$14,0)*$D50,IF($C50=FF$17,$G$6*$D50,""))</f>
        <v>4500</v>
      </c>
      <c r="FG50" s="34">
        <f>IF(FF50&lt;&gt;"",HLOOKUP(COUNT($DW50:FF50)+1,$G$4:$CX$8,FG$14,0)*$D50,IF($C50=FG$17,$G$6*$D50,""))</f>
        <v>5429.0749250507861</v>
      </c>
      <c r="FH50" s="34">
        <f>IF(FG50&lt;&gt;"",HLOOKUP(COUNT($DW50:FG50)+1,$G$4:$CX$8,FH$14,0)*$D50,IF($C50=FH$17,$G$6*$D50,""))</f>
        <v>6786.3436563134865</v>
      </c>
      <c r="FI50" s="34">
        <f>IF(FH50&lt;&gt;"",HLOOKUP(COUNT($DW50:FH50)+1,$G$4:$CX$8,FI$14,0)*$D50,IF($C50=FI$17,$G$6*$D50,""))</f>
        <v>8143.6123875761787</v>
      </c>
      <c r="FJ50" s="34">
        <f>IF(FI50&lt;&gt;"",HLOOKUP(COUNT($DW50:FI50)+1,$G$4:$CX$8,FJ$14,0)*$D50,IF($C50=FJ$17,$G$6*$D50,""))</f>
        <v>9446.590369588368</v>
      </c>
      <c r="FK50" s="34">
        <f>IF(FJ50&lt;&gt;"",HLOOKUP(COUNT($DW50:FJ50)+1,$G$4:$CX$8,FK$14,0)*$D50,IF($C50=FK$17,$G$6*$D50,""))</f>
        <v>10769.113021330742</v>
      </c>
      <c r="FL50" s="34">
        <f>IF(FK50&lt;&gt;"",HLOOKUP(COUNT($DW50:FK50)+1,$G$4:$CX$8,FL$14,0)*$D50,IF($C50=FL$17,$G$6*$D50,""))</f>
        <v>12169.097714103731</v>
      </c>
      <c r="FM50" s="34">
        <f>IF(FL50&lt;&gt;"",HLOOKUP(COUNT($DW50:FL50)+1,$G$4:$CX$8,FM$14,0)*$D50,IF($C50=FM$17,$G$6*$D50,""))</f>
        <v>13507.698462655142</v>
      </c>
      <c r="FN50" s="34">
        <f>IF(FM50&lt;&gt;"",HLOOKUP(COUNT($DW50:FM50)+1,$G$4:$CX$8,FN$14,0)*$D50,IF($C50=FN$17,$G$6*$D50,""))</f>
        <v>14858.468308920659</v>
      </c>
      <c r="FO50" s="34">
        <f>IF(FN50&lt;&gt;"",HLOOKUP(COUNT($DW50:FN50)+1,$G$4:$CX$8,FO$14,0)*$D50,IF($C50=FO$17,$G$6*$D50,""))</f>
        <v>11143.8512316905</v>
      </c>
      <c r="FP50" s="34">
        <f>IF(FO50&lt;&gt;"",HLOOKUP(COUNT($DW50:FO50)+1,$G$4:$CX$8,FP$14,0)*$D50,IF($C50=FP$17,$G$6*$D50,""))</f>
        <v>10586.65867010597</v>
      </c>
      <c r="FQ50" s="34">
        <f>IF(FP50&lt;&gt;"",HLOOKUP(COUNT($DW50:FP50)+1,$G$4:$CX$8,FQ$14,0)*$D50,IF($C50=FQ$17,$G$6*$D50,""))</f>
        <v>11645.324537116569</v>
      </c>
      <c r="FR50" s="34">
        <f>IF(FQ50&lt;&gt;"",HLOOKUP(COUNT($DW50:FQ50)+1,$G$4:$CX$8,FR$14,0)*$D50,IF($C50=FR$17,$G$6*$D50,""))</f>
        <v>12809.856990828232</v>
      </c>
      <c r="FS50" s="34">
        <f>IF(FR50&lt;&gt;"",HLOOKUP(COUNT($DW50:FR50)+1,$G$4:$CX$8,FS$14,0)*$D50,IF($C50=FS$17,$G$6*$D50,""))</f>
        <v>14090.842689911051</v>
      </c>
      <c r="FT50" s="34">
        <f>IF(FS50&lt;&gt;"",HLOOKUP(COUNT($DW50:FS50)+1,$G$4:$CX$8,FT$14,0)*$D50,IF($C50=FT$17,$G$6*$D50,""))</f>
        <v>15499.926958902157</v>
      </c>
      <c r="FU50" s="34">
        <f>IF(FT50&lt;&gt;"",HLOOKUP(COUNT($DW50:FT50)+1,$G$4:$CX$8,FU$14,0)*$D50,IF($C50=FU$17,$G$6*$D50,""))</f>
        <v>14724.930610957041</v>
      </c>
      <c r="FV50" s="34">
        <f>IF(FU50&lt;&gt;"",HLOOKUP(COUNT($DW50:FU50)+1,$G$4:$CX$8,FV$14,0)*$D50,IF($C50=FV$17,$G$6*$D50,""))</f>
        <v>13988.684080409192</v>
      </c>
      <c r="FW50" s="34">
        <f>IF(FV50&lt;&gt;"",HLOOKUP(COUNT($DW50:FV50)+1,$G$4:$CX$8,FW$14,0)*$D50,IF($C50=FW$17,$G$6*$D50,""))</f>
        <v>14967.891966037834</v>
      </c>
      <c r="FX50" s="34">
        <f>IF(FW50&lt;&gt;"",HLOOKUP(COUNT($DW50:FW50)+1,$G$4:$CX$8,FX$14,0)*$D50,IF($C50=FX$17,$G$6*$D50,""))</f>
        <v>16015.644403660484</v>
      </c>
      <c r="FY50" s="34">
        <f>IF(FX50&lt;&gt;"",HLOOKUP(COUNT($DW50:FX50)+1,$G$4:$CX$8,FY$14,0)*$D50,IF($C50=FY$17,$G$6*$D50,""))</f>
        <v>17136.739511916719</v>
      </c>
      <c r="FZ50" s="34">
        <f>IF(FY50&lt;&gt;"",HLOOKUP(COUNT($DW50:FY50)+1,$G$4:$CX$8,FZ$14,0)*$D50,IF($C50=FZ$17,$G$6*$D50,""))</f>
        <v>18850.413463108387</v>
      </c>
      <c r="GA50" s="34">
        <f>IF(FZ50&lt;&gt;"",HLOOKUP(COUNT($DW50:FZ50)+1,$G$4:$CX$8,GA$14,0)*$D50,IF($C50=GA$17,$G$6*$D50,""))</f>
        <v>16022.851443642132</v>
      </c>
      <c r="GB50" s="34">
        <f>IF(GA50&lt;&gt;"",HLOOKUP(COUNT($DW50:GA50)+1,$G$4:$CX$8,GB$14,0)*$D50,IF($C50=GB$17,$G$6*$D50,""))</f>
        <v>15221.708871460029</v>
      </c>
      <c r="GC50" s="34">
        <f>IF(GB50&lt;&gt;"",HLOOKUP(COUNT($DW50:GB50)+1,$G$4:$CX$8,GC$14,0)*$D50,IF($C50=GC$17,$G$6*$D50,""))</f>
        <v>15982.794315033028</v>
      </c>
      <c r="GD50" s="34">
        <f>IF(GC50&lt;&gt;"",HLOOKUP(COUNT($DW50:GC50)+1,$G$4:$CX$8,GD$14,0)*$D50,IF($C50=GD$17,$G$6*$D50,""))</f>
        <v>16781.93403078468</v>
      </c>
      <c r="GE50" s="34">
        <f>IF(GD50&lt;&gt;"",HLOOKUP(COUNT($DW50:GD50)+1,$G$4:$CX$8,GE$14,0)*$D50,IF($C50=GE$17,$G$6*$D50,""))</f>
        <v>17621.030732323907</v>
      </c>
      <c r="GF50" s="34">
        <f>IF(GE50&lt;&gt;"",HLOOKUP(COUNT($DW50:GE50)+1,$G$4:$CX$8,GF$14,0)*$D50,IF($C50=GF$17,$G$6*$D50,""))</f>
        <v>18854.502883586585</v>
      </c>
      <c r="GG50" s="34">
        <f>IF(GF50&lt;&gt;"",HLOOKUP(COUNT($DW50:GF50)+1,$G$4:$CX$8,GG$14,0)*$D50,IF($C50=GG$17,$G$6*$D50,""))</f>
        <v>16969.052595227928</v>
      </c>
      <c r="GH50" s="34">
        <f>IF(GG50&lt;&gt;"",HLOOKUP(COUNT($DW50:GG50)+1,$G$4:$CX$8,GH$14,0)*$D50,IF($C50=GH$17,$G$6*$D50,""))</f>
        <v>15272.14733570514</v>
      </c>
      <c r="GI50" s="34">
        <f>IF(GH50&lt;&gt;"",HLOOKUP(COUNT($DW50:GH50)+1,$G$4:$CX$8,GI$14,0)*$D50,IF($C50=GI$17,$G$6*$D50,""))</f>
        <v>16341.197649204496</v>
      </c>
      <c r="GJ50" s="34">
        <f>IF(GI50&lt;&gt;"",HLOOKUP(COUNT($DW50:GI50)+1,$G$4:$CX$8,GJ$14,0)*$D50,IF($C50=GJ$17,$G$6*$D50,""))</f>
        <v>17485.081484648807</v>
      </c>
      <c r="GK50" s="34">
        <f>IF(GJ50&lt;&gt;"",HLOOKUP(COUNT($DW50:GJ50)+1,$G$4:$CX$8,GK$14,0)*$D50,IF($C50=GK$17,$G$6*$D50,""))</f>
        <v>18709.037188574228</v>
      </c>
      <c r="GL50" s="34">
        <f>IF(GK50&lt;&gt;"",HLOOKUP(COUNT($DW50:GK50)+1,$G$4:$CX$8,GL$14,0)*$D50,IF($C50=GL$17,$G$6*$D50,""))</f>
        <v>20205.760163660168</v>
      </c>
      <c r="GM50" s="34">
        <f>IF(GL50&lt;&gt;"",HLOOKUP(COUNT($DW50:GL50)+1,$G$4:$CX$8,GM$14,0)*$D50,IF($C50=GM$17,$G$6*$D50,""))</f>
        <v>17376.953740747744</v>
      </c>
      <c r="GN50" s="34">
        <f>IF(GM50&lt;&gt;"",HLOOKUP(COUNT($DW50:GM50)+1,$G$4:$CX$8,GN$14,0)*$D50,IF($C50=GN$17,$G$6*$D50,""))</f>
        <v>16508.106053710355</v>
      </c>
      <c r="GO50" s="34">
        <f>IF(GN50&lt;&gt;"",HLOOKUP(COUNT($DW50:GN50)+1,$G$4:$CX$8,GO$14,0)*$D50,IF($C50=GO$17,$G$6*$D50,""))</f>
        <v>17333.511356395877</v>
      </c>
      <c r="GP50" s="34">
        <f>IF(GO50&lt;&gt;"",HLOOKUP(COUNT($DW50:GO50)+1,$G$4:$CX$8,GP$14,0)*$D50,IF($C50=GP$17,$G$6*$D50,""))</f>
        <v>18200.186924215664</v>
      </c>
      <c r="GQ50" s="34">
        <f>IF(GP50&lt;&gt;"",HLOOKUP(COUNT($DW50:GP50)+1,$G$4:$CX$8,GQ$14,0)*$D50,IF($C50=GQ$17,$G$6*$D50,""))</f>
        <v>19110.196270426444</v>
      </c>
      <c r="GR50" s="34">
        <f>IF(GQ50&lt;&gt;"",HLOOKUP(COUNT($DW50:GQ50)+1,$G$4:$CX$8,GR$14,0)*$D50,IF($C50=GR$17,$G$6*$D50,""))</f>
        <v>20447.910009356296</v>
      </c>
      <c r="GS50" s="34">
        <f>IF(GR50&lt;&gt;"",HLOOKUP(COUNT($DW50:GR50)+1,$G$4:$CX$8,GS$14,0)*$D50,IF($C50=GS$17,$G$6*$D50,""))</f>
        <v>18403.119008420676</v>
      </c>
      <c r="GT50" s="34">
        <f>IF(GS50&lt;&gt;"",HLOOKUP(COUNT($DW50:GS50)+1,$G$4:$CX$8,GT$14,0)*$D50,IF($C50=GT$17,$G$6*$D50,""))</f>
        <v>16562.807107578607</v>
      </c>
      <c r="GU50" s="34">
        <f>IF(GT50&lt;&gt;"",HLOOKUP(COUNT($DW50:GT50)+1,$G$4:$CX$8,GU$14,0)*$D50,IF($C50=GU$17,$G$6*$D50,""))</f>
        <v>17722.203605109109</v>
      </c>
      <c r="GV50" s="34">
        <f>IF(GU50&lt;&gt;"",HLOOKUP(COUNT($DW50:GU50)+1,$G$4:$CX$8,GV$14,0)*$D50,IF($C50=GV$17,$G$6*$D50,""))</f>
        <v>18962.757857466742</v>
      </c>
      <c r="GW50" s="34">
        <f>IF(GV50&lt;&gt;"",HLOOKUP(COUNT($DW50:GV50)+1,$G$4:$CX$8,GW$14,0)*$D50,IF($C50=GW$17,$G$6*$D50,""))</f>
        <v>20290.150907489417</v>
      </c>
      <c r="GX50" s="34">
        <f>IF(GW50&lt;&gt;"",HLOOKUP(COUNT($DW50:GW50)+1,$G$4:$CX$8,GX$14,0)*$D50,IF($C50=GX$17,$G$6*$D50,""))</f>
        <v>21913.362980088568</v>
      </c>
      <c r="GY50" s="34">
        <f>IF(GX50&lt;&gt;"",HLOOKUP(COUNT($DW50:GX50)+1,$G$4:$CX$8,GY$14,0)*$D50,IF($C50=GY$17,$G$6*$D50,""))</f>
        <v>19064.625792677049</v>
      </c>
      <c r="GZ50" s="34">
        <f>IF(GY50&lt;&gt;"",HLOOKUP(COUNT($DW50:GY50)+1,$G$4:$CX$8,GZ$14,0)*$D50,IF($C50=GZ$17,$G$6*$D50,""))</f>
        <v>18111.394503043201</v>
      </c>
      <c r="HA50" s="34">
        <f>IF(GZ50&lt;&gt;"",HLOOKUP(COUNT($DW50:GZ50)+1,$G$4:$CX$8,HA$14,0)*$D50,IF($C50=HA$17,$G$6*$D50,""))</f>
        <v>19016.964228195357</v>
      </c>
      <c r="HB50" s="34">
        <f>IF(HA50&lt;&gt;"",HLOOKUP(COUNT($DW50:HA50)+1,$G$4:$CX$8,HB$14,0)*$D50,IF($C50=HB$17,$G$6*$D50,""))</f>
        <v>19967.812439605128</v>
      </c>
      <c r="HC50" s="34">
        <f>IF(HB50&lt;&gt;"",HLOOKUP(COUNT($DW50:HB50)+1,$G$4:$CX$8,HC$14,0)*$D50,IF($C50=HC$17,$G$6*$D50,""))</f>
        <v>20966.203061585391</v>
      </c>
      <c r="HD50" s="34">
        <f>IF(HC50&lt;&gt;"",HLOOKUP(COUNT($DW50:HC50)+1,$G$4:$CX$8,HD$14,0)*$D50,IF($C50=HD$17,$G$6*$D50,""))</f>
        <v>22433.83727589636</v>
      </c>
      <c r="HE50" s="34">
        <f>IF(HD50&lt;&gt;"",HLOOKUP(COUNT($DW50:HD50)+1,$G$4:$CX$8,HE$14,0)*$D50,IF($C50=HE$17,$G$6*$D50,""))</f>
        <v>20190.453548306723</v>
      </c>
      <c r="HF50" s="34">
        <f>IF(HE50&lt;&gt;"",HLOOKUP(COUNT($DW50:HE50)+1,$G$4:$CX$8,HF$14,0)*$D50,IF($C50=HF$17,$G$6*$D50,""))</f>
        <v>18171.408193476054</v>
      </c>
      <c r="HG50" s="34">
        <f>IF(HF50&lt;&gt;"",HLOOKUP(COUNT($DW50:HF50)+1,$G$4:$CX$8,HG$14,0)*$D50,IF($C50=HG$17,$G$6*$D50,""))</f>
        <v>19443.40676701938</v>
      </c>
      <c r="HH50" s="34">
        <f>IF(HG50&lt;&gt;"",HLOOKUP(COUNT($DW50:HG50)+1,$G$4:$CX$8,HH$14,0)*$D50,IF($C50=HH$17,$G$6*$D50,""))</f>
        <v>20804.445240710738</v>
      </c>
      <c r="HI50" s="34">
        <f>IF(HH50&lt;&gt;"",HLOOKUP(COUNT($DW50:HH50)+1,$G$4:$CX$8,HI$14,0)*$D50,IF($C50=HI$17,$G$6*$D50,""))</f>
        <v>22260.756407560486</v>
      </c>
      <c r="HJ50" s="34">
        <f>IF(HI50&lt;&gt;"",HLOOKUP(COUNT($DW50:HI50)+1,$G$4:$CX$8,HJ$14,0)*$D50,IF($C50=HJ$17,$G$6*$D50,""))</f>
        <v>24041.616920165325</v>
      </c>
      <c r="HK50" s="34">
        <f>IF(HJ50&lt;&gt;"",HLOOKUP(COUNT($DW50:HJ50)+1,$G$4:$CX$8,HK$14,0)*$D50,IF($C50=HK$17,$G$6*$D50,""))</f>
        <v>15647.367547554686</v>
      </c>
      <c r="HL50" s="34">
        <f>IF(HK50&lt;&gt;"",HLOOKUP(COUNT($DW50:HK50)+1,$G$4:$CX$8,HL$14,0)*$D50,IF($C50=HL$17,$G$6*$D50,""))</f>
        <v>15647.367547554686</v>
      </c>
      <c r="HM50" s="34">
        <f>IF(HL50&lt;&gt;"",HLOOKUP(COUNT($DW50:HL50)+1,$G$4:$CX$8,HM$14,0)*$D50,IF($C50=HM$17,$G$6*$D50,""))</f>
        <v>15647.367547554686</v>
      </c>
      <c r="HN50" s="34">
        <f>IF(HM50&lt;&gt;"",HLOOKUP(COUNT($DW50:HM50)+1,$G$4:$CX$8,HN$14,0)*$D50,IF($C50=HN$17,$G$6*$D50,""))</f>
        <v>15647.367547554686</v>
      </c>
      <c r="HO50" s="34">
        <f>IF(HN50&lt;&gt;"",HLOOKUP(COUNT($DW50:HN50)+1,$G$4:$CX$8,HO$14,0)*$D50,IF($C50=HO$17,$G$6*$D50,""))</f>
        <v>15647.367547554686</v>
      </c>
      <c r="HP50" s="34">
        <f>IF(HO50&lt;&gt;"",HLOOKUP(COUNT($DW50:HO50)+1,$G$4:$CX$8,HP$14,0)*$D50,IF($C50=HP$17,$G$6*$D50,""))</f>
        <v>15647.367547554686</v>
      </c>
      <c r="HQ50" s="34">
        <f>IF(HP50&lt;&gt;"",HLOOKUP(COUNT($DW50:HP50)+1,$G$4:$CX$8,HQ$14,0)*$D50,IF($C50=HQ$17,$G$6*$D50,""))</f>
        <v>15647.367547554686</v>
      </c>
      <c r="HR50" s="34">
        <f>IF(HQ50&lt;&gt;"",HLOOKUP(COUNT($DW50:HQ50)+1,$G$4:$CX$8,HR$14,0)*$D50,IF($C50=HR$17,$G$6*$D50,""))</f>
        <v>15647.367547554686</v>
      </c>
      <c r="HS50" s="34">
        <f>IF(HR50&lt;&gt;"",HLOOKUP(COUNT($DW50:HR50)+1,$G$4:$CX$8,HS$14,0)*$D50,IF($C50=HS$17,$G$6*$D50,""))</f>
        <v>15647.367547554686</v>
      </c>
      <c r="HT50" s="34">
        <f>IF(HS50&lt;&gt;"",HLOOKUP(COUNT($DW50:HS50)+1,$G$4:$CX$8,HT$14,0)*$D50,IF($C50=HT$17,$G$6*$D50,""))</f>
        <v>15647.367547554686</v>
      </c>
      <c r="HU50" s="34">
        <f>IF(HT50&lt;&gt;"",HLOOKUP(COUNT($DW50:HT50)+1,$G$4:$CX$8,HU$14,0)*$D50,IF($C50=HU$17,$G$6*$D50,""))</f>
        <v>15647.367547554686</v>
      </c>
      <c r="HV50" s="34">
        <f>IF(HU50&lt;&gt;"",HLOOKUP(COUNT($DW50:HU50)+1,$G$4:$CX$8,HV$14,0)*$D50,IF($C50=HV$17,$G$6*$D50,""))</f>
        <v>15647.367547554686</v>
      </c>
      <c r="HW50" s="34">
        <f>IF(HV50&lt;&gt;"",HLOOKUP(COUNT($DW50:HV50)+1,$G$4:$CX$8,HW$14,0)*$D50,IF($C50=HW$17,$G$6*$D50,""))</f>
        <v>15647.367547554686</v>
      </c>
      <c r="HX50" s="34">
        <f>IF(HW50&lt;&gt;"",HLOOKUP(COUNT($DW50:HW50)+1,$G$4:$CX$8,HX$14,0)*$D50,IF($C50=HX$17,$G$6*$D50,""))</f>
        <v>15647.367547554686</v>
      </c>
      <c r="HY50" s="34">
        <f>IF(HX50&lt;&gt;"",HLOOKUP(COUNT($DW50:HX50)+1,$G$4:$CX$8,HY$14,0)*$D50,IF($C50=HY$17,$G$6*$D50,""))</f>
        <v>15647.367547554686</v>
      </c>
      <c r="HZ50" s="34">
        <f>IF(HY50&lt;&gt;"",HLOOKUP(COUNT($DW50:HY50)+1,$G$4:$CX$8,HZ$14,0)*$D50,IF($C50=HZ$17,$G$6*$D50,""))</f>
        <v>15647.367547554686</v>
      </c>
      <c r="IA50" s="34">
        <f>IF(HZ50&lt;&gt;"",HLOOKUP(COUNT($DW50:HZ50)+1,$G$4:$CX$8,IA$14,0)*$D50,IF($C50=IA$17,$G$6*$D50,""))</f>
        <v>15647.367547554686</v>
      </c>
      <c r="IB50" s="34">
        <f>IF(IA50&lt;&gt;"",HLOOKUP(COUNT($DW50:IA50)+1,$G$4:$CX$8,IB$14,0)*$D50,IF($C50=IB$17,$G$6*$D50,""))</f>
        <v>15647.367547554686</v>
      </c>
      <c r="IC50" s="34">
        <f>IF(IB50&lt;&gt;"",HLOOKUP(COUNT($DW50:IB50)+1,$G$4:$CX$8,IC$14,0)*$D50,IF($C50=IC$17,$G$6*$D50,""))</f>
        <v>15647.367547554686</v>
      </c>
      <c r="ID50" s="34">
        <f>IF(IC50&lt;&gt;"",HLOOKUP(COUNT($DW50:IC50)+1,$G$4:$CX$8,ID$14,0)*$D50,IF($C50=ID$17,$G$6*$D50,""))</f>
        <v>15647.367547554686</v>
      </c>
      <c r="IE50" s="34">
        <f>IF(ID50&lt;&gt;"",HLOOKUP(COUNT($DW50:ID50)+1,$G$4:$CX$8,IE$14,0)*$D50,IF($C50=IE$17,$G$6*$D50,""))</f>
        <v>15647.367547554686</v>
      </c>
      <c r="IF50" s="34">
        <f>IF(IE50&lt;&gt;"",HLOOKUP(COUNT($DW50:IE50)+1,$G$4:$CX$8,IF$14,0)*$D50,IF($C50=IF$17,$G$6*$D50,""))</f>
        <v>15647.367547554686</v>
      </c>
      <c r="IG50" s="34">
        <f>IF(IF50&lt;&gt;"",HLOOKUP(COUNT($DW50:IF50)+1,$G$4:$CX$8,IG$14,0)*$D50,IF($C50=IG$17,$G$6*$D50,""))</f>
        <v>15647.367547554686</v>
      </c>
      <c r="IH50" s="34">
        <f>IF(IG50&lt;&gt;"",HLOOKUP(COUNT($DW50:IG50)+1,$G$4:$CX$8,IH$14,0)*$D50,IF($C50=IH$17,$G$6*$D50,""))</f>
        <v>15647.367547554686</v>
      </c>
      <c r="II50" s="34">
        <f>IF(IH50&lt;&gt;"",HLOOKUP(COUNT($DW50:IH50)+1,$G$4:$CX$8,II$14,0)*$D50,IF($C50=II$17,$G$6*$D50,""))</f>
        <v>15647.367547554686</v>
      </c>
      <c r="IJ50" s="34">
        <f>IF(II50&lt;&gt;"",HLOOKUP(COUNT($DW50:II50)+1,$G$4:$CX$8,IJ$14,0)*$D50,IF($C50=IJ$17,$G$6*$D50,""))</f>
        <v>15647.367547554686</v>
      </c>
      <c r="IK50" s="34">
        <f>IF(IJ50&lt;&gt;"",HLOOKUP(COUNT($DW50:IJ50)+1,$G$4:$CX$8,IK$14,0)*$D50,IF($C50=IK$17,$G$6*$D50,""))</f>
        <v>15647.367547554686</v>
      </c>
      <c r="IL50" s="34">
        <f>IF(IK50&lt;&gt;"",HLOOKUP(COUNT($DW50:IK50)+1,$G$4:$CX$8,IL$14,0)*$D50,IF($C50=IL$17,$G$6*$D50,""))</f>
        <v>15647.367547554686</v>
      </c>
      <c r="IM50" s="34">
        <f>IF(IL50&lt;&gt;"",HLOOKUP(COUNT($DW50:IL50)+1,$G$4:$CX$8,IM$14,0)*$D50,IF($C50=IM$17,$G$6*$D50,""))</f>
        <v>15647.367547554686</v>
      </c>
      <c r="IO50" s="34" t="str">
        <f>IF(IN50&lt;&gt;"",HLOOKUP(COUNT($IN50:IN50)+1,$G$4:$EH$8,IO$14,0)*$D50,IF($C50=IO$17,$G$7*$D50,""))</f>
        <v/>
      </c>
      <c r="IP50" s="34" t="str">
        <f>IF(IO50&lt;&gt;"",HLOOKUP(COUNT($IN50:IO50)+1,$G$4:$EH$8,IP$14,0)*$D50,IF($C50=IP$17,$G$7*$D50,""))</f>
        <v/>
      </c>
      <c r="IQ50" s="34" t="str">
        <f>IF(IP50&lt;&gt;"",HLOOKUP(COUNT($IN50:IP50)+1,$G$4:$EH$8,IQ$14,0)*$D50,IF($C50=IQ$17,$G$7*$D50,""))</f>
        <v/>
      </c>
      <c r="IR50" s="34" t="str">
        <f>IF(IQ50&lt;&gt;"",HLOOKUP(COUNT($IN50:IQ50)+1,$G$4:$EH$8,IR$14,0)*$D50,IF($C50=IR$17,$G$7*$D50,""))</f>
        <v/>
      </c>
      <c r="IS50" s="34" t="str">
        <f>IF(IR50&lt;&gt;"",HLOOKUP(COUNT($IN50:IR50)+1,$G$4:$EH$8,IS$14,0)*$D50,IF($C50=IS$17,$G$7*$D50,""))</f>
        <v/>
      </c>
      <c r="IT50" s="34" t="str">
        <f>IF(IS50&lt;&gt;"",HLOOKUP(COUNT($IN50:IS50)+1,$G$4:$EH$8,IT$14,0)*$D50,IF($C50=IT$17,$G$7*$D50,""))</f>
        <v/>
      </c>
      <c r="IU50" s="34" t="str">
        <f>IF(IT50&lt;&gt;"",HLOOKUP(COUNT($IN50:IT50)+1,$G$4:$EH$8,IU$14,0)*$D50,IF($C50=IU$17,$G$7*$D50,""))</f>
        <v/>
      </c>
      <c r="IV50" s="34" t="str">
        <f>IF(IU50&lt;&gt;"",HLOOKUP(COUNT($IN50:IU50)+1,$G$4:$EH$8,IV$14,0)*$D50,IF($C50=IV$17,$G$7*$D50,""))</f>
        <v/>
      </c>
      <c r="IW50" s="34" t="str">
        <f>IF(IV50&lt;&gt;"",HLOOKUP(COUNT($IN50:IV50)+1,$G$4:$EH$8,IW$14,0)*$D50,IF($C50=IW$17,$G$7*$D50,""))</f>
        <v/>
      </c>
      <c r="IX50" s="34" t="str">
        <f>IF(IW50&lt;&gt;"",HLOOKUP(COUNT($IN50:IW50)+1,$G$4:$EH$8,IX$14,0)*$D50,IF($C50=IX$17,$G$7*$D50,""))</f>
        <v/>
      </c>
      <c r="IY50" s="34" t="str">
        <f>IF(IX50&lt;&gt;"",HLOOKUP(COUNT($IN50:IX50)+1,$G$4:$EH$8,IY$14,0)*$D50,IF($C50=IY$17,$G$7*$D50,""))</f>
        <v/>
      </c>
      <c r="IZ50" s="34" t="str">
        <f>IF(IY50&lt;&gt;"",HLOOKUP(COUNT($IN50:IY50)+1,$G$4:$EH$8,IZ$14,0)*$D50,IF($C50=IZ$17,$G$7*$D50,""))</f>
        <v/>
      </c>
      <c r="JA50" s="34" t="str">
        <f>IF(IZ50&lt;&gt;"",HLOOKUP(COUNT($IN50:IZ50)+1,$G$4:$EH$8,JA$14,0)*$D50,IF($C50=JA$17,$G$7*$D50,""))</f>
        <v/>
      </c>
      <c r="JB50" s="34" t="str">
        <f>IF(JA50&lt;&gt;"",HLOOKUP(COUNT($IN50:JA50)+1,$G$4:$EH$8,JB$14,0)*$D50,IF($C50=JB$17,$G$7*$D50,""))</f>
        <v/>
      </c>
      <c r="JC50" s="34" t="str">
        <f>IF(JB50&lt;&gt;"",HLOOKUP(COUNT($IN50:JB50)+1,$G$4:$EH$8,JC$14,0)*$D50,IF($C50=JC$17,$G$7*$D50,""))</f>
        <v/>
      </c>
      <c r="JD50" s="34" t="str">
        <f>IF(JC50&lt;&gt;"",HLOOKUP(COUNT($IN50:JC50)+1,$G$4:$EH$8,JD$14,0)*$D50,IF($C50=JD$17,$G$7*$D50,""))</f>
        <v/>
      </c>
      <c r="JE50" s="34" t="str">
        <f>IF(JD50&lt;&gt;"",HLOOKUP(COUNT($IN50:JD50)+1,$G$4:$EH$8,JE$14,0)*$D50,IF($C50=JE$17,$G$7*$D50,""))</f>
        <v/>
      </c>
      <c r="JF50" s="34" t="str">
        <f>IF(JE50&lt;&gt;"",HLOOKUP(COUNT($IN50:JE50)+1,$G$4:$EH$8,JF$14,0)*$D50,IF($C50=JF$17,$G$7*$D50,""))</f>
        <v/>
      </c>
      <c r="JG50" s="34" t="str">
        <f>IF(JF50&lt;&gt;"",HLOOKUP(COUNT($IN50:JF50)+1,$G$4:$EH$8,JG$14,0)*$D50,IF($C50=JG$17,$G$7*$D50,""))</f>
        <v/>
      </c>
      <c r="JH50" s="34" t="str">
        <f>IF(JG50&lt;&gt;"",HLOOKUP(COUNT($IN50:JG50)+1,$G$4:$EH$8,JH$14,0)*$D50,IF($C50=JH$17,$G$7*$D50,""))</f>
        <v/>
      </c>
      <c r="JI50" s="34" t="str">
        <f>IF(JH50&lt;&gt;"",HLOOKUP(COUNT($IN50:JH50)+1,$G$4:$EH$8,JI$14,0)*$D50,IF($C50=JI$17,$G$7*$D50,""))</f>
        <v/>
      </c>
      <c r="JJ50" s="34" t="str">
        <f>IF(JI50&lt;&gt;"",HLOOKUP(COUNT($IN50:JI50)+1,$G$4:$EH$8,JJ$14,0)*$D50,IF($C50=JJ$17,$G$7*$D50,""))</f>
        <v/>
      </c>
      <c r="JK50" s="34" t="str">
        <f>IF(JJ50&lt;&gt;"",HLOOKUP(COUNT($IN50:JJ50)+1,$G$4:$EH$8,JK$14,0)*$D50,IF($C50=JK$17,$G$7*$D50,""))</f>
        <v/>
      </c>
      <c r="JL50" s="34" t="str">
        <f>IF(JK50&lt;&gt;"",HLOOKUP(COUNT($IN50:JK50)+1,$G$4:$EH$8,JL$14,0)*$D50,IF($C50=JL$17,$G$7*$D50,""))</f>
        <v/>
      </c>
      <c r="JM50" s="34" t="str">
        <f>IF(JL50&lt;&gt;"",HLOOKUP(COUNT($IN50:JL50)+1,$G$4:$EH$8,JM$14,0)*$D50,IF($C50=JM$17,$G$7*$D50,""))</f>
        <v/>
      </c>
      <c r="JN50" s="34" t="str">
        <f>IF(JM50&lt;&gt;"",HLOOKUP(COUNT($IN50:JM50)+1,$G$4:$EH$8,JN$14,0)*$D50,IF($C50=JN$17,$G$7*$D50,""))</f>
        <v/>
      </c>
      <c r="JO50" s="34" t="str">
        <f>IF(JN50&lt;&gt;"",HLOOKUP(COUNT($IN50:JN50)+1,$G$4:$EH$8,JO$14,0)*$D50,IF($C50=JO$17,$G$7*$D50,""))</f>
        <v/>
      </c>
      <c r="JP50" s="34" t="str">
        <f>IF(JO50&lt;&gt;"",HLOOKUP(COUNT($IN50:JO50)+1,$G$4:$EH$8,JP$14,0)*$D50,IF($C50=JP$17,$G$7*$D50,""))</f>
        <v/>
      </c>
      <c r="JQ50" s="34" t="str">
        <f>IF(JP50&lt;&gt;"",HLOOKUP(COUNT($IN50:JP50)+1,$G$4:$EH$8,JQ$14,0)*$D50,IF($C50=JQ$17,$G$7*$D50,""))</f>
        <v/>
      </c>
      <c r="JR50" s="34" t="str">
        <f>IF(JQ50&lt;&gt;"",HLOOKUP(COUNT($IN50:JQ50)+1,$G$4:$EH$8,JR$14,0)*$D50,IF($C50=JR$17,$G$7*$D50,""))</f>
        <v/>
      </c>
      <c r="JS50" s="34" t="str">
        <f>IF(JR50&lt;&gt;"",HLOOKUP(COUNT($IN50:JR50)+1,$G$4:$EH$8,JS$14,0)*$D50,IF($C50=JS$17,$G$7*$D50,""))</f>
        <v/>
      </c>
      <c r="JT50" s="34">
        <f>IF(JS50&lt;&gt;"",HLOOKUP(COUNT($IN50:JS50)+1,$G$4:$EH$8,JT$14,0)*$D50,IF($C50=JT$17,$G$7*$D50,""))</f>
        <v>0</v>
      </c>
      <c r="JU50" s="34">
        <f>IF(JT50&lt;&gt;"",HLOOKUP(COUNT($IN50:JT50)+1,$G$4:$EH$8,JU$14,0)*$D50,IF($C50=JU$17,$G$7*$D50,""))</f>
        <v>2250</v>
      </c>
      <c r="JV50" s="34">
        <f>IF(JU50&lt;&gt;"",HLOOKUP(COUNT($IN50:JU50)+1,$G$4:$EH$8,JV$14,0)*$D50,IF($C50=JV$17,$G$7*$D50,""))</f>
        <v>2250</v>
      </c>
      <c r="JW50" s="34">
        <f>IF(JV50&lt;&gt;"",HLOOKUP(COUNT($IN50:JV50)+1,$G$4:$EH$8,JW$14,0)*$D50,IF($C50=JW$17,$G$7*$D50,""))</f>
        <v>2250</v>
      </c>
      <c r="JX50" s="34">
        <f>IF(JW50&lt;&gt;"",HLOOKUP(COUNT($IN50:JW50)+1,$G$4:$EH$8,JX$14,0)*$D50,IF($C50=JX$17,$G$7*$D50,""))</f>
        <v>2250</v>
      </c>
      <c r="JY50" s="34">
        <f>IF(JX50&lt;&gt;"",HLOOKUP(COUNT($IN50:JX50)+1,$G$4:$EH$8,JY$14,0)*$D50,IF($C50=JY$17,$G$7*$D50,""))</f>
        <v>2262.1145521044955</v>
      </c>
      <c r="JZ50" s="34">
        <f>IF(JY50&lt;&gt;"",HLOOKUP(COUNT($IN50:JY50)+1,$G$4:$EH$8,JZ$14,0)*$D50,IF($C50=JZ$17,$G$7*$D50,""))</f>
        <v>2714.537462525393</v>
      </c>
      <c r="KA50" s="34">
        <f>IF(JZ50&lt;&gt;"",HLOOKUP(COUNT($IN50:JZ50)+1,$G$4:$EH$8,KA$14,0)*$D50,IF($C50=KA$17,$G$7*$D50,""))</f>
        <v>3148.863456529456</v>
      </c>
      <c r="KB50" s="34">
        <f>IF(KA50&lt;&gt;"",HLOOKUP(COUNT($IN50:KA50)+1,$G$4:$EH$8,KB$14,0)*$D50,IF($C50=KB$17,$G$7*$D50,""))</f>
        <v>3589.7043404435808</v>
      </c>
      <c r="KC50" s="34">
        <f>IF(KB50&lt;&gt;"",HLOOKUP(COUNT($IN50:KB50)+1,$G$4:$EH$8,KC$14,0)*$D50,IF($C50=KC$17,$G$7*$D50,""))</f>
        <v>4056.3659047012443</v>
      </c>
      <c r="KD50" s="34">
        <f>IF(KC50&lt;&gt;"",HLOOKUP(COUNT($IN50:KC50)+1,$G$4:$EH$8,KD$14,0)*$D50,IF($C50=KD$17,$G$7*$D50,""))</f>
        <v>4502.5661542183816</v>
      </c>
      <c r="KE50" s="34">
        <f>IF(KD50&lt;&gt;"",HLOOKUP(COUNT($IN50:KD50)+1,$G$4:$EH$8,KE$14,0)*$D50,IF($C50=KE$17,$G$7*$D50,""))</f>
        <v>4952.82276964022</v>
      </c>
      <c r="KF50" s="34">
        <f>IF(KE50&lt;&gt;"",HLOOKUP(COUNT($IN50:KE50)+1,$G$4:$EH$8,KF$14,0)*$D50,IF($C50=KF$17,$G$7*$D50,""))</f>
        <v>3714.6170772301671</v>
      </c>
      <c r="KG50" s="34">
        <f>IF(KF50&lt;&gt;"",HLOOKUP(COUNT($IN50:KF50)+1,$G$4:$EH$8,KG$14,0)*$D50,IF($C50=KG$17,$G$7*$D50,""))</f>
        <v>3528.8862233686568</v>
      </c>
      <c r="KH50" s="34">
        <f>IF(KG50&lt;&gt;"",HLOOKUP(COUNT($IN50:KG50)+1,$G$4:$EH$8,KH$14,0)*$D50,IF($C50=KH$17,$G$7*$D50,""))</f>
        <v>3881.7748457055241</v>
      </c>
      <c r="KI50" s="34">
        <f>IF(KH50&lt;&gt;"",HLOOKUP(COUNT($IN50:KH50)+1,$G$4:$EH$8,KI$14,0)*$D50,IF($C50=KI$17,$G$7*$D50,""))</f>
        <v>4269.9523302760772</v>
      </c>
      <c r="KJ50" s="34">
        <f>IF(KI50&lt;&gt;"",HLOOKUP(COUNT($IN50:KI50)+1,$G$4:$EH$8,KJ$14,0)*$D50,IF($C50=KJ$17,$G$7*$D50,""))</f>
        <v>4696.9475633036836</v>
      </c>
      <c r="KK50" s="34">
        <f>IF(KJ50&lt;&gt;"",HLOOKUP(COUNT($IN50:KJ50)+1,$G$4:$EH$8,KK$14,0)*$D50,IF($C50=KK$17,$G$7*$D50,""))</f>
        <v>5166.642319634052</v>
      </c>
      <c r="KL50" s="34">
        <f>IF(KK50&lt;&gt;"",HLOOKUP(COUNT($IN50:KK50)+1,$G$4:$EH$8,KL$14,0)*$D50,IF($C50=KL$17,$G$7*$D50,""))</f>
        <v>4908.3102036523469</v>
      </c>
      <c r="KM50" s="34">
        <f>IF(KL50&lt;&gt;"",HLOOKUP(COUNT($IN50:KL50)+1,$G$4:$EH$8,KM$14,0)*$D50,IF($C50=KM$17,$G$7*$D50,""))</f>
        <v>4662.8946934697306</v>
      </c>
      <c r="KN50" s="34">
        <f>IF(KM50&lt;&gt;"",HLOOKUP(COUNT($IN50:KM50)+1,$G$4:$EH$8,KN$14,0)*$D50,IF($C50=KN$17,$G$7*$D50,""))</f>
        <v>4989.2973220126123</v>
      </c>
      <c r="KO50" s="34">
        <f>IF(KN50&lt;&gt;"",HLOOKUP(COUNT($IN50:KN50)+1,$G$4:$EH$8,KO$14,0)*$D50,IF($C50=KO$17,$G$7*$D50,""))</f>
        <v>5338.5481345534945</v>
      </c>
      <c r="KP50" s="34">
        <f>IF(KO50&lt;&gt;"",HLOOKUP(COUNT($IN50:KO50)+1,$G$4:$EH$8,KP$14,0)*$D50,IF($C50=KP$17,$G$7*$D50,""))</f>
        <v>5712.2465039722392</v>
      </c>
      <c r="KQ50" s="34">
        <f>IF(KP50&lt;&gt;"",HLOOKUP(COUNT($IN50:KP50)+1,$G$4:$EH$8,KQ$14,0)*$D50,IF($C50=KQ$17,$G$7*$D50,""))</f>
        <v>6283.471154369463</v>
      </c>
      <c r="KR50" s="34">
        <f>IF(KQ50&lt;&gt;"",HLOOKUP(COUNT($IN50:KQ50)+1,$G$4:$EH$8,KR$14,0)*$D50,IF($C50=KR$17,$G$7*$D50,""))</f>
        <v>5340.950481214044</v>
      </c>
      <c r="KS50" s="34">
        <f>IF(KR50&lt;&gt;"",HLOOKUP(COUNT($IN50:KR50)+1,$G$4:$EH$8,KS$14,0)*$D50,IF($C50=KS$17,$G$7*$D50,""))</f>
        <v>5073.9029571533429</v>
      </c>
      <c r="KT50" s="34">
        <f>IF(KS50&lt;&gt;"",HLOOKUP(COUNT($IN50:KS50)+1,$G$4:$EH$8,KT$14,0)*$D50,IF($C50=KT$17,$G$7*$D50,""))</f>
        <v>5327.5981050110104</v>
      </c>
      <c r="KU50" s="34">
        <f>IF(KT50&lt;&gt;"",HLOOKUP(COUNT($IN50:KT50)+1,$G$4:$EH$8,KU$14,0)*$D50,IF($C50=KU$17,$G$7*$D50,""))</f>
        <v>5593.9780102615614</v>
      </c>
      <c r="KV50" s="34">
        <f>IF(KU50&lt;&gt;"",HLOOKUP(COUNT($IN50:KU50)+1,$G$4:$EH$8,KV$14,0)*$D50,IF($C50=KV$17,$G$7*$D50,""))</f>
        <v>5873.6769107746368</v>
      </c>
      <c r="KW50" s="34">
        <f>IF(KV50&lt;&gt;"",HLOOKUP(COUNT($IN50:KV50)+1,$G$4:$EH$8,KW$14,0)*$D50,IF($C50=KW$17,$G$7*$D50,""))</f>
        <v>6284.8342945288623</v>
      </c>
      <c r="KX50" s="34">
        <f>IF(KW50&lt;&gt;"",HLOOKUP(COUNT($IN50:KW50)+1,$G$4:$EH$8,KX$14,0)*$D50,IF($C50=KX$17,$G$7*$D50,""))</f>
        <v>5656.3508650759759</v>
      </c>
      <c r="KY50" s="34">
        <f>IF(KX50&lt;&gt;"",HLOOKUP(COUNT($IN50:KX50)+1,$G$4:$EH$8,KY$14,0)*$D50,IF($C50=KY$17,$G$7*$D50,""))</f>
        <v>5090.7157785683803</v>
      </c>
      <c r="KZ50" s="34">
        <f>IF(KY50&lt;&gt;"",HLOOKUP(COUNT($IN50:KY50)+1,$G$4:$EH$8,KZ$14,0)*$D50,IF($C50=KZ$17,$G$7*$D50,""))</f>
        <v>5447.0658830681659</v>
      </c>
      <c r="LA50" s="34">
        <f>IF(KZ50&lt;&gt;"",HLOOKUP(COUNT($IN50:KZ50)+1,$G$4:$EH$8,LA$14,0)*$D50,IF($C50=LA$17,$G$7*$D50,""))</f>
        <v>5828.3604948829352</v>
      </c>
      <c r="LB50" s="34">
        <f>IF(LA50&lt;&gt;"",HLOOKUP(COUNT($IN50:LA50)+1,$G$4:$EH$8,LB$14,0)*$D50,IF($C50=LB$17,$G$7*$D50,""))</f>
        <v>6236.3457295247435</v>
      </c>
      <c r="LC50" s="34">
        <f>IF(LB50&lt;&gt;"",HLOOKUP(COUNT($IN50:LB50)+1,$G$4:$EH$8,LC$14,0)*$D50,IF($C50=LC$17,$G$7*$D50,""))</f>
        <v>6735.2533878867234</v>
      </c>
      <c r="LD50" s="34">
        <f>IF(LC50&lt;&gt;"",HLOOKUP(COUNT($IN50:LC50)+1,$G$4:$EH$8,LD$14,0)*$D50,IF($C50=LD$17,$G$7*$D50,""))</f>
        <v>5792.3179135825822</v>
      </c>
      <c r="LE50" s="34">
        <f>IF(LD50&lt;&gt;"",HLOOKUP(COUNT($IN50:LD50)+1,$G$4:$EH$8,LE$14,0)*$D50,IF($C50=LE$17,$G$7*$D50,""))</f>
        <v>5502.7020179034516</v>
      </c>
      <c r="LF50" s="34">
        <f>IF(LE50&lt;&gt;"",HLOOKUP(COUNT($IN50:LE50)+1,$G$4:$EH$8,LF$14,0)*$D50,IF($C50=LF$17,$G$7*$D50,""))</f>
        <v>5777.8371187986268</v>
      </c>
      <c r="LG50" s="34">
        <f>IF(LF50&lt;&gt;"",HLOOKUP(COUNT($IN50:LF50)+1,$G$4:$EH$8,LG$14,0)*$D50,IF($C50=LG$17,$G$7*$D50,""))</f>
        <v>6066.7289747385557</v>
      </c>
      <c r="LH50" s="34">
        <f>IF(LG50&lt;&gt;"",HLOOKUP(COUNT($IN50:LG50)+1,$G$4:$EH$8,LH$14,0)*$D50,IF($C50=LH$17,$G$7*$D50,""))</f>
        <v>6370.0654234754838</v>
      </c>
      <c r="LI50" s="34">
        <f>IF(LH50&lt;&gt;"",HLOOKUP(COUNT($IN50:LH50)+1,$G$4:$EH$8,LI$14,0)*$D50,IF($C50=LI$17,$G$7*$D50,""))</f>
        <v>6815.9700031187658</v>
      </c>
      <c r="LJ50" s="34">
        <f>IF(LI50&lt;&gt;"",HLOOKUP(COUNT($IN50:LI50)+1,$G$4:$EH$8,LJ$14,0)*$D50,IF($C50=LJ$17,$G$7*$D50,""))</f>
        <v>6134.3730028068912</v>
      </c>
      <c r="LK50" s="34">
        <f>IF(LJ50&lt;&gt;"",HLOOKUP(COUNT($IN50:LJ50)+1,$G$4:$EH$8,LK$14,0)*$D50,IF($C50=LK$17,$G$7*$D50,""))</f>
        <v>5520.9357025262016</v>
      </c>
      <c r="LL50" s="34">
        <f>IF(LK50&lt;&gt;"",HLOOKUP(COUNT($IN50:LK50)+1,$G$4:$EH$8,LL$14,0)*$D50,IF($C50=LL$17,$G$7*$D50,""))</f>
        <v>5907.4012017030363</v>
      </c>
      <c r="LM50" s="34">
        <f>IF(LL50&lt;&gt;"",HLOOKUP(COUNT($IN50:LL50)+1,$G$4:$EH$8,LM$14,0)*$D50,IF($C50=LM$17,$G$7*$D50,""))</f>
        <v>6320.9192858222486</v>
      </c>
      <c r="LN50" s="34">
        <f>IF(LM50&lt;&gt;"",HLOOKUP(COUNT($IN50:LM50)+1,$G$4:$EH$8,LN$14,0)*$D50,IF($C50=LN$17,$G$7*$D50,""))</f>
        <v>6763.3836358298058</v>
      </c>
      <c r="LO50" s="34">
        <f>IF(LN50&lt;&gt;"",HLOOKUP(COUNT($IN50:LN50)+1,$G$4:$EH$8,LO$14,0)*$D50,IF($C50=LO$17,$G$7*$D50,""))</f>
        <v>7304.45432669619</v>
      </c>
      <c r="LP50" s="34">
        <f>IF(LO50&lt;&gt;"",HLOOKUP(COUNT($IN50:LO50)+1,$G$4:$EH$8,LP$14,0)*$D50,IF($C50=LP$17,$G$7*$D50,""))</f>
        <v>6354.8752642256841</v>
      </c>
      <c r="LQ50" s="34">
        <f>IF(LP50&lt;&gt;"",HLOOKUP(COUNT($IN50:LP50)+1,$G$4:$EH$8,LQ$14,0)*$D50,IF($C50=LQ$17,$G$7*$D50,""))</f>
        <v>6037.1315010144008</v>
      </c>
      <c r="LR50" s="34">
        <f>IF(LQ50&lt;&gt;"",HLOOKUP(COUNT($IN50:LQ50)+1,$G$4:$EH$8,LR$14,0)*$D50,IF($C50=LR$17,$G$7*$D50,""))</f>
        <v>6338.9880760651213</v>
      </c>
      <c r="LS50" s="34">
        <f>IF(LR50&lt;&gt;"",HLOOKUP(COUNT($IN50:LR50)+1,$G$4:$EH$8,LS$14,0)*$D50,IF($C50=LS$17,$G$7*$D50,""))</f>
        <v>6655.9374798683766</v>
      </c>
      <c r="LT50" s="34">
        <f>IF(LS50&lt;&gt;"",HLOOKUP(COUNT($IN50:LS50)+1,$G$4:$EH$8,LT$14,0)*$D50,IF($C50=LT$17,$G$7*$D50,""))</f>
        <v>6988.7343538617979</v>
      </c>
      <c r="LU50" s="34">
        <f>IF(LT50&lt;&gt;"",HLOOKUP(COUNT($IN50:LT50)+1,$G$4:$EH$8,LU$14,0)*$D50,IF($C50=LU$17,$G$7*$D50,""))</f>
        <v>7477.9457586321205</v>
      </c>
      <c r="LV50" s="34">
        <f>IF(LU50&lt;&gt;"",HLOOKUP(COUNT($IN50:LU50)+1,$G$4:$EH$8,LV$14,0)*$D50,IF($C50=LV$17,$G$7*$D50,""))</f>
        <v>6730.1511827689083</v>
      </c>
      <c r="LW50" s="34">
        <f>IF(LV50&lt;&gt;"",HLOOKUP(COUNT($IN50:LV50)+1,$G$4:$EH$8,LW$14,0)*$D50,IF($C50=LW$17,$G$7*$D50,""))</f>
        <v>6057.1360644920187</v>
      </c>
      <c r="LX50" s="34">
        <f>IF(LW50&lt;&gt;"",HLOOKUP(COUNT($IN50:LW50)+1,$G$4:$EH$8,LX$14,0)*$D50,IF($C50=LX$17,$G$7*$D50,""))</f>
        <v>6481.1355890064606</v>
      </c>
      <c r="LY50" s="34">
        <f>IF(LX50&lt;&gt;"",HLOOKUP(COUNT($IN50:LX50)+1,$G$4:$EH$8,LY$14,0)*$D50,IF($C50=LY$17,$G$7*$D50,""))</f>
        <v>6934.8150802369128</v>
      </c>
      <c r="LZ50" s="34">
        <f>IF(LY50&lt;&gt;"",HLOOKUP(COUNT($IN50:LY50)+1,$G$4:$EH$8,LZ$14,0)*$D50,IF($C50=LZ$17,$G$7*$D50,""))</f>
        <v>7420.2521358534959</v>
      </c>
      <c r="MA50" s="34">
        <f>IF(LZ50&lt;&gt;"",HLOOKUP(COUNT($IN50:LZ50)+1,$G$4:$EH$8,MA$14,0)*$D50,IF($C50=MA$17,$G$7*$D50,""))</f>
        <v>8013.8723067217743</v>
      </c>
      <c r="MB50" s="34">
        <f>IF(MA50&lt;&gt;"",HLOOKUP(COUNT($IN50:MA50)+1,$G$4:$EH$8,MB$14,0)*$D50,IF($C50=MB$17,$G$7*$D50,""))</f>
        <v>5260.6276551568335</v>
      </c>
      <c r="MC50" s="34">
        <f>IF(MB50&lt;&gt;"",HLOOKUP(COUNT($IN50:MB50)+1,$G$4:$EH$8,MC$14,0)*$D50,IF($C50=MC$17,$G$7*$D50,""))</f>
        <v>5260.6276551568335</v>
      </c>
      <c r="MD50" s="34">
        <f>IF(MC50&lt;&gt;"",HLOOKUP(COUNT($IN50:MC50)+1,$G$4:$EH$8,MD$14,0)*$D50,IF($C50=MD$17,$G$7*$D50,""))</f>
        <v>5260.6276551568335</v>
      </c>
      <c r="ME50" s="34">
        <f>IF(MD50&lt;&gt;"",HLOOKUP(COUNT($IN50:MD50)+1,$G$4:$EH$8,ME$14,0)*$D50,IF($C50=ME$17,$G$7*$D50,""))</f>
        <v>5260.6276551568335</v>
      </c>
      <c r="MF50" s="34">
        <f>IF(ME50&lt;&gt;"",HLOOKUP(COUNT($IN50:ME50)+1,$G$4:$EH$8,MF$14,0)*$D50,IF($C50=MF$17,$G$7*$D50,""))</f>
        <v>5260.6276551568335</v>
      </c>
      <c r="MG50" s="34">
        <f>IF(MF50&lt;&gt;"",HLOOKUP(COUNT($IN50:MF50)+1,$G$4:$EH$8,MG$14,0)*$D50,IF($C50=MG$17,$G$7*$D50,""))</f>
        <v>5260.6276551568335</v>
      </c>
      <c r="MH50" s="34">
        <f>IF(MG50&lt;&gt;"",HLOOKUP(COUNT($IN50:MG50)+1,$G$4:$EH$8,MH$14,0)*$D50,IF($C50=MH$17,$G$7*$D50,""))</f>
        <v>5260.6276551568335</v>
      </c>
      <c r="MI50" s="34">
        <f>IF(MH50&lt;&gt;"",HLOOKUP(COUNT($IN50:MH50)+1,$G$4:$EH$8,MI$14,0)*$D50,IF($C50=MI$17,$G$7*$D50,""))</f>
        <v>5260.6276551568335</v>
      </c>
      <c r="MJ50" s="34">
        <f>IF(MI50&lt;&gt;"",HLOOKUP(COUNT($IN50:MI50)+1,$G$4:$EH$8,MJ$14,0)*$D50,IF($C50=MJ$17,$G$7*$D50,""))</f>
        <v>5260.6276551568335</v>
      </c>
      <c r="MK50" s="34">
        <f>IF(MJ50&lt;&gt;"",HLOOKUP(COUNT($IN50:MJ50)+1,$G$4:$EH$8,MK$14,0)*$D50,IF($C50=MK$17,$G$7*$D50,""))</f>
        <v>5260.6276551568335</v>
      </c>
      <c r="ML50" s="34">
        <f>IF(MK50&lt;&gt;"",HLOOKUP(COUNT($IN50:MK50)+1,$G$4:$EH$8,ML$14,0)*$D50,IF($C50=ML$17,$G$7*$D50,""))</f>
        <v>5260.6276551568335</v>
      </c>
      <c r="MM50" s="34">
        <f>IF(ML50&lt;&gt;"",HLOOKUP(COUNT($IN50:ML50)+1,$G$4:$EH$8,MM$14,0)*$D50,IF($C50=MM$17,$G$7*$D50,""))</f>
        <v>5260.6276551568335</v>
      </c>
      <c r="MN50" s="34">
        <f>IF(MM50&lt;&gt;"",HLOOKUP(COUNT($IN50:MM50)+1,$G$4:$EH$8,MN$14,0)*$D50,IF($C50=MN$17,$G$7*$D50,""))</f>
        <v>5260.6276551568335</v>
      </c>
      <c r="MO50" s="34">
        <f>IF(MN50&lt;&gt;"",HLOOKUP(COUNT($IN50:MN50)+1,$G$4:$EH$8,MO$14,0)*$D50,IF($C50=MO$17,$G$7*$D50,""))</f>
        <v>5260.6276551568335</v>
      </c>
      <c r="MP50" s="34">
        <f>IF(MO50&lt;&gt;"",HLOOKUP(COUNT($IN50:MO50)+1,$G$4:$EH$8,MP$14,0)*$D50,IF($C50=MP$17,$G$7*$D50,""))</f>
        <v>5260.6276551568335</v>
      </c>
      <c r="MQ50" s="34">
        <f>IF(MP50&lt;&gt;"",HLOOKUP(COUNT($IN50:MP50)+1,$G$4:$EH$8,MQ$14,0)*$D50,IF($C50=MQ$17,$G$7*$D50,""))</f>
        <v>5260.6276551568335</v>
      </c>
      <c r="MR50" s="34">
        <f>IF(MQ50&lt;&gt;"",HLOOKUP(COUNT($IN50:MQ50)+1,$G$4:$EH$8,MR$14,0)*$D50,IF($C50=MR$17,$G$7*$D50,""))</f>
        <v>5260.6276551568335</v>
      </c>
      <c r="MS50" s="34">
        <f>IF(MR50&lt;&gt;"",HLOOKUP(COUNT($IN50:MR50)+1,$G$4:$EH$8,MS$14,0)*$D50,IF($C50=MS$17,$G$7*$D50,""))</f>
        <v>5260.6276551568335</v>
      </c>
      <c r="MT50" s="34">
        <f>IF(MS50&lt;&gt;"",HLOOKUP(COUNT($IN50:MS50)+1,$G$4:$EH$8,MT$14,0)*$D50,IF($C50=MT$17,$G$7*$D50,""))</f>
        <v>5260.6276551568335</v>
      </c>
      <c r="MU50" s="34">
        <f>IF(MT50&lt;&gt;"",HLOOKUP(COUNT($IN50:MT50)+1,$G$4:$EH$8,MU$14,0)*$D50,IF($C50=MU$17,$G$7*$D50,""))</f>
        <v>5260.6276551568335</v>
      </c>
      <c r="MV50" s="34">
        <f>IF(MU50&lt;&gt;"",HLOOKUP(COUNT($IN50:MU50)+1,$G$4:$EH$8,MV$14,0)*$D50,IF($C50=MV$17,$G$7*$D50,""))</f>
        <v>5260.6276551568335</v>
      </c>
      <c r="MW50" s="34">
        <f>IF(MV50&lt;&gt;"",HLOOKUP(COUNT($IN50:MV50)+1,$G$4:$EH$8,MW$14,0)*$D50,IF($C50=MW$17,$G$7*$D50,""))</f>
        <v>5260.6276551568335</v>
      </c>
      <c r="MX50" s="34">
        <f>IF(MW50&lt;&gt;"",HLOOKUP(COUNT($IN50:MW50)+1,$G$4:$EH$8,MX$14,0)*$D50,IF($C50=MX$17,$G$7*$D50,""))</f>
        <v>5260.6276551568335</v>
      </c>
      <c r="MY50" s="34">
        <f>IF(MX50&lt;&gt;"",HLOOKUP(COUNT($IN50:MX50)+1,$G$4:$EH$8,MY$14,0)*$D50,IF($C50=MY$17,$G$7*$D50,""))</f>
        <v>5260.6276551568335</v>
      </c>
      <c r="MZ50" s="34">
        <f>IF(MY50&lt;&gt;"",HLOOKUP(COUNT($IN50:MY50)+1,$G$4:$EH$8,MZ$14,0)*$D50,IF($C50=MZ$17,$G$7*$D50,""))</f>
        <v>5260.6276551568335</v>
      </c>
      <c r="NA50" s="34">
        <f>IF(MZ50&lt;&gt;"",HLOOKUP(COUNT($IN50:MZ50)+1,$G$4:$EH$8,NA$14,0)*$D50,IF($C50=NA$17,$G$7*$D50,""))</f>
        <v>5260.6276551568335</v>
      </c>
      <c r="NB50" s="34">
        <f>IF(NA50&lt;&gt;"",HLOOKUP(COUNT($IN50:NA50)+1,$G$4:$EH$8,NB$14,0)*$D50,IF($C50=NB$17,$G$7*$D50,""))</f>
        <v>5260.6276551568335</v>
      </c>
      <c r="NC50" s="34">
        <f>IF(NB50&lt;&gt;"",HLOOKUP(COUNT($IN50:NB50)+1,$G$4:$EH$8,NC$14,0)*$D50,IF($C50=NC$17,$G$7*$D50,""))</f>
        <v>5260.6276551568335</v>
      </c>
      <c r="ND50" s="34">
        <f>IF(NC50&lt;&gt;"",HLOOKUP(COUNT($IN50:NC50)+1,$G$4:$EH$8,ND$14,0)*$D50,IF($C50=ND$17,$G$7*$D50,""))</f>
        <v>5260.6276551568335</v>
      </c>
      <c r="NF50" s="34" t="str">
        <f>IF(NE50&lt;&gt;"",HLOOKUP(COUNT($NE50:NE50)+1,$G$4:$EH$8,NF$14,0)*$D50,IF($C50=NF$17,$G$8*$D50,""))</f>
        <v/>
      </c>
      <c r="NG50" s="34" t="str">
        <f>IF(NF50&lt;&gt;"",HLOOKUP(COUNT($NE50:NF50)+1,$G$4:$EH$8,NG$14,0)*$D50,IF($C50=NG$17,$G$8*$D50,""))</f>
        <v/>
      </c>
      <c r="NH50" s="34" t="str">
        <f>IF(NG50&lt;&gt;"",HLOOKUP(COUNT($NE50:NG50)+1,$G$4:$EH$8,NH$14,0)*$D50,IF($C50=NH$17,$G$8*$D50,""))</f>
        <v/>
      </c>
      <c r="NI50" s="34" t="str">
        <f>IF(NH50&lt;&gt;"",HLOOKUP(COUNT($NE50:NH50)+1,$G$4:$EH$8,NI$14,0)*$D50,IF($C50=NI$17,$G$8*$D50,""))</f>
        <v/>
      </c>
      <c r="NJ50" s="34" t="str">
        <f>IF(NI50&lt;&gt;"",HLOOKUP(COUNT($NE50:NI50)+1,$G$4:$EH$8,NJ$14,0)*$D50,IF($C50=NJ$17,$G$8*$D50,""))</f>
        <v/>
      </c>
      <c r="NK50" s="34" t="str">
        <f>IF(NJ50&lt;&gt;"",HLOOKUP(COUNT($NE50:NJ50)+1,$G$4:$EH$8,NK$14,0)*$D50,IF($C50=NK$17,$G$8*$D50,""))</f>
        <v/>
      </c>
      <c r="NL50" s="34" t="str">
        <f>IF(NK50&lt;&gt;"",HLOOKUP(COUNT($NE50:NK50)+1,$G$4:$EH$8,NL$14,0)*$D50,IF($C50=NL$17,$G$8*$D50,""))</f>
        <v/>
      </c>
      <c r="NM50" s="34" t="str">
        <f>IF(NL50&lt;&gt;"",HLOOKUP(COUNT($NE50:NL50)+1,$G$4:$EH$8,NM$14,0)*$D50,IF($C50=NM$17,$G$8*$D50,""))</f>
        <v/>
      </c>
      <c r="NN50" s="34" t="str">
        <f>IF(NM50&lt;&gt;"",HLOOKUP(COUNT($NE50:NM50)+1,$G$4:$EH$8,NN$14,0)*$D50,IF($C50=NN$17,$G$8*$D50,""))</f>
        <v/>
      </c>
      <c r="NO50" s="34" t="str">
        <f>IF(NN50&lt;&gt;"",HLOOKUP(COUNT($NE50:NN50)+1,$G$4:$EH$8,NO$14,0)*$D50,IF($C50=NO$17,$G$8*$D50,""))</f>
        <v/>
      </c>
      <c r="NP50" s="34" t="str">
        <f>IF(NO50&lt;&gt;"",HLOOKUP(COUNT($NE50:NO50)+1,$G$4:$EH$8,NP$14,0)*$D50,IF($C50=NP$17,$G$8*$D50,""))</f>
        <v/>
      </c>
      <c r="NQ50" s="34" t="str">
        <f>IF(NP50&lt;&gt;"",HLOOKUP(COUNT($NE50:NP50)+1,$G$4:$EH$8,NQ$14,0)*$D50,IF($C50=NQ$17,$G$8*$D50,""))</f>
        <v/>
      </c>
      <c r="NR50" s="34" t="str">
        <f>IF(NQ50&lt;&gt;"",HLOOKUP(COUNT($NE50:NQ50)+1,$G$4:$EH$8,NR$14,0)*$D50,IF($C50=NR$17,$G$8*$D50,""))</f>
        <v/>
      </c>
      <c r="NS50" s="34" t="str">
        <f>IF(NR50&lt;&gt;"",HLOOKUP(COUNT($NE50:NR50)+1,$G$4:$EH$8,NS$14,0)*$D50,IF($C50=NS$17,$G$8*$D50,""))</f>
        <v/>
      </c>
      <c r="NT50" s="34" t="str">
        <f>IF(NS50&lt;&gt;"",HLOOKUP(COUNT($NE50:NS50)+1,$G$4:$EH$8,NT$14,0)*$D50,IF($C50=NT$17,$G$8*$D50,""))</f>
        <v/>
      </c>
      <c r="NU50" s="34" t="str">
        <f>IF(NT50&lt;&gt;"",HLOOKUP(COUNT($NE50:NT50)+1,$G$4:$EH$8,NU$14,0)*$D50,IF($C50=NU$17,$G$8*$D50,""))</f>
        <v/>
      </c>
      <c r="NV50" s="34" t="str">
        <f>IF(NU50&lt;&gt;"",HLOOKUP(COUNT($NE50:NU50)+1,$G$4:$EH$8,NV$14,0)*$D50,IF($C50=NV$17,$G$8*$D50,""))</f>
        <v/>
      </c>
      <c r="NW50" s="34" t="str">
        <f>IF(NV50&lt;&gt;"",HLOOKUP(COUNT($NE50:NV50)+1,$G$4:$EH$8,NW$14,0)*$D50,IF($C50=NW$17,$G$8*$D50,""))</f>
        <v/>
      </c>
      <c r="NX50" s="34" t="str">
        <f>IF(NW50&lt;&gt;"",HLOOKUP(COUNT($NE50:NW50)+1,$G$4:$EH$8,NX$14,0)*$D50,IF($C50=NX$17,$G$8*$D50,""))</f>
        <v/>
      </c>
      <c r="NY50" s="34" t="str">
        <f>IF(NX50&lt;&gt;"",HLOOKUP(COUNT($NE50:NX50)+1,$G$4:$EH$8,NY$14,0)*$D50,IF($C50=NY$17,$G$8*$D50,""))</f>
        <v/>
      </c>
      <c r="NZ50" s="34" t="str">
        <f>IF(NY50&lt;&gt;"",HLOOKUP(COUNT($NE50:NY50)+1,$G$4:$EH$8,NZ$14,0)*$D50,IF($C50=NZ$17,$G$8*$D50,""))</f>
        <v/>
      </c>
      <c r="OA50" s="34" t="str">
        <f>IF(NZ50&lt;&gt;"",HLOOKUP(COUNT($NE50:NZ50)+1,$G$4:$EH$8,OA$14,0)*$D50,IF($C50=OA$17,$G$8*$D50,""))</f>
        <v/>
      </c>
      <c r="OB50" s="34" t="str">
        <f>IF(OA50&lt;&gt;"",HLOOKUP(COUNT($NE50:OA50)+1,$G$4:$EH$8,OB$14,0)*$D50,IF($C50=OB$17,$G$8*$D50,""))</f>
        <v/>
      </c>
      <c r="OC50" s="34" t="str">
        <f>IF(OB50&lt;&gt;"",HLOOKUP(COUNT($NE50:OB50)+1,$G$4:$EH$8,OC$14,0)*$D50,IF($C50=OC$17,$G$8*$D50,""))</f>
        <v/>
      </c>
      <c r="OD50" s="34" t="str">
        <f>IF(OC50&lt;&gt;"",HLOOKUP(COUNT($NE50:OC50)+1,$G$4:$EH$8,OD$14,0)*$D50,IF($C50=OD$17,$G$8*$D50,""))</f>
        <v/>
      </c>
      <c r="OE50" s="34" t="str">
        <f>IF(OD50&lt;&gt;"",HLOOKUP(COUNT($NE50:OD50)+1,$G$4:$EH$8,OE$14,0)*$D50,IF($C50=OE$17,$G$8*$D50,""))</f>
        <v/>
      </c>
      <c r="OF50" s="34" t="str">
        <f>IF(OE50&lt;&gt;"",HLOOKUP(COUNT($NE50:OE50)+1,$G$4:$EH$8,OF$14,0)*$D50,IF($C50=OF$17,$G$8*$D50,""))</f>
        <v/>
      </c>
      <c r="OG50" s="34" t="str">
        <f>IF(OF50&lt;&gt;"",HLOOKUP(COUNT($NE50:OF50)+1,$G$4:$EH$8,OG$14,0)*$D50,IF($C50=OG$17,$G$8*$D50,""))</f>
        <v/>
      </c>
      <c r="OH50" s="34" t="str">
        <f>IF(OG50&lt;&gt;"",HLOOKUP(COUNT($NE50:OG50)+1,$G$4:$EH$8,OH$14,0)*$D50,IF($C50=OH$17,$G$8*$D50,""))</f>
        <v/>
      </c>
      <c r="OI50" s="34" t="str">
        <f>IF(OH50&lt;&gt;"",HLOOKUP(COUNT($NE50:OH50)+1,$G$4:$EH$8,OI$14,0)*$D50,IF($C50=OI$17,$G$8*$D50,""))</f>
        <v/>
      </c>
      <c r="OJ50" s="34" t="str">
        <f>IF(OI50&lt;&gt;"",HLOOKUP(COUNT($NE50:OI50)+1,$G$4:$EH$8,OJ$14,0)*$D50,IF($C50=OJ$17,$G$8*$D50,""))</f>
        <v/>
      </c>
      <c r="OK50" s="34">
        <f>IF(OJ50&lt;&gt;"",HLOOKUP(COUNT($NE50:OJ50)+1,$G$4:$EH$8,OK$14,0)*$D50,IF($C50=OK$17,$G$8*$D50,""))</f>
        <v>105000</v>
      </c>
      <c r="OL50" s="34">
        <f>IF(OK50&lt;&gt;"",HLOOKUP(COUNT($NE50:OK50)+1,$G$4:$EH$8,OL$14,0)*$D50,IF($C50=OL$17,$G$8*$D50,""))</f>
        <v>0</v>
      </c>
      <c r="OM50" s="34">
        <f>IF(OL50&lt;&gt;"",HLOOKUP(COUNT($NE50:OL50)+1,$G$4:$EH$8,OM$14,0)*$D50,IF($C50=OM$17,$G$8*$D50,""))</f>
        <v>0</v>
      </c>
      <c r="ON50" s="34">
        <f>IF(OM50&lt;&gt;"",HLOOKUP(COUNT($NE50:OM50)+1,$G$4:$EH$8,ON$14,0)*$D50,IF($C50=ON$17,$G$8*$D50,""))</f>
        <v>0</v>
      </c>
      <c r="OO50" s="34">
        <f>IF(ON50&lt;&gt;"",HLOOKUP(COUNT($NE50:ON50)+1,$G$4:$EH$8,OO$14,0)*$D50,IF($C50=OO$17,$G$8*$D50,""))</f>
        <v>0</v>
      </c>
      <c r="OP50" s="34">
        <f>IF(OO50&lt;&gt;"",HLOOKUP(COUNT($NE50:OO50)+1,$G$4:$EH$8,OP$14,0)*$D50,IF($C50=OP$17,$G$8*$D50,""))</f>
        <v>0</v>
      </c>
      <c r="OQ50" s="34">
        <f>IF(OP50&lt;&gt;"",HLOOKUP(COUNT($NE50:OP50)+1,$G$4:$EH$8,OQ$14,0)*$D50,IF($C50=OQ$17,$G$8*$D50,""))</f>
        <v>0</v>
      </c>
      <c r="OR50" s="34">
        <f>IF(OQ50&lt;&gt;"",HLOOKUP(COUNT($NE50:OQ50)+1,$G$4:$EH$8,OR$14,0)*$D50,IF($C50=OR$17,$G$8*$D50,""))</f>
        <v>0</v>
      </c>
      <c r="OS50" s="34">
        <f>IF(OR50&lt;&gt;"",HLOOKUP(COUNT($NE50:OR50)+1,$G$4:$EH$8,OS$14,0)*$D50,IF($C50=OS$17,$G$8*$D50,""))</f>
        <v>0</v>
      </c>
      <c r="OT50" s="34">
        <f>IF(OS50&lt;&gt;"",HLOOKUP(COUNT($NE50:OS50)+1,$G$4:$EH$8,OT$14,0)*$D50,IF($C50=OT$17,$G$8*$D50,""))</f>
        <v>0</v>
      </c>
      <c r="OU50" s="34">
        <f>IF(OT50&lt;&gt;"",HLOOKUP(COUNT($NE50:OT50)+1,$G$4:$EH$8,OU$14,0)*$D50,IF($C50=OU$17,$G$8*$D50,""))</f>
        <v>0</v>
      </c>
      <c r="OV50" s="34">
        <f>IF(OU50&lt;&gt;"",HLOOKUP(COUNT($NE50:OU50)+1,$G$4:$EH$8,OV$14,0)*$D50,IF($C50=OV$17,$G$8*$D50,""))</f>
        <v>0</v>
      </c>
      <c r="OW50" s="34">
        <f>IF(OV50&lt;&gt;"",HLOOKUP(COUNT($NE50:OV50)+1,$G$4:$EH$8,OW$14,0)*$D50,IF($C50=OW$17,$G$8*$D50,""))</f>
        <v>0</v>
      </c>
      <c r="OX50" s="34">
        <f>IF(OW50&lt;&gt;"",HLOOKUP(COUNT($NE50:OW50)+1,$G$4:$EH$8,OX$14,0)*$D50,IF($C50=OX$17,$G$8*$D50,""))</f>
        <v>0</v>
      </c>
      <c r="OY50" s="34">
        <f>IF(OX50&lt;&gt;"",HLOOKUP(COUNT($NE50:OX50)+1,$G$4:$EH$8,OY$14,0)*$D50,IF($C50=OY$17,$G$8*$D50,""))</f>
        <v>0</v>
      </c>
      <c r="OZ50" s="34">
        <f>IF(OY50&lt;&gt;"",HLOOKUP(COUNT($NE50:OY50)+1,$G$4:$EH$8,OZ$14,0)*$D50,IF($C50=OZ$17,$G$8*$D50,""))</f>
        <v>0</v>
      </c>
      <c r="PA50" s="34">
        <f>IF(OZ50&lt;&gt;"",HLOOKUP(COUNT($NE50:OZ50)+1,$G$4:$EH$8,PA$14,0)*$D50,IF($C50=PA$17,$G$8*$D50,""))</f>
        <v>0</v>
      </c>
      <c r="PB50" s="34">
        <f>IF(PA50&lt;&gt;"",HLOOKUP(COUNT($NE50:PA50)+1,$G$4:$EH$8,PB$14,0)*$D50,IF($C50=PB$17,$G$8*$D50,""))</f>
        <v>0</v>
      </c>
      <c r="PC50" s="34">
        <f>IF(PB50&lt;&gt;"",HLOOKUP(COUNT($NE50:PB50)+1,$G$4:$EH$8,PC$14,0)*$D50,IF($C50=PC$17,$G$8*$D50,""))</f>
        <v>0</v>
      </c>
      <c r="PD50" s="34">
        <f>IF(PC50&lt;&gt;"",HLOOKUP(COUNT($NE50:PC50)+1,$G$4:$EH$8,PD$14,0)*$D50,IF($C50=PD$17,$G$8*$D50,""))</f>
        <v>0</v>
      </c>
      <c r="PE50" s="34">
        <f>IF(PD50&lt;&gt;"",HLOOKUP(COUNT($NE50:PD50)+1,$G$4:$EH$8,PE$14,0)*$D50,IF($C50=PE$17,$G$8*$D50,""))</f>
        <v>0</v>
      </c>
      <c r="PF50" s="34">
        <f>IF(PE50&lt;&gt;"",HLOOKUP(COUNT($NE50:PE50)+1,$G$4:$EH$8,PF$14,0)*$D50,IF($C50=PF$17,$G$8*$D50,""))</f>
        <v>0</v>
      </c>
      <c r="PG50" s="34">
        <f>IF(PF50&lt;&gt;"",HLOOKUP(COUNT($NE50:PF50)+1,$G$4:$EH$8,PG$14,0)*$D50,IF($C50=PG$17,$G$8*$D50,""))</f>
        <v>0</v>
      </c>
      <c r="PH50" s="34">
        <f>IF(PG50&lt;&gt;"",HLOOKUP(COUNT($NE50:PG50)+1,$G$4:$EH$8,PH$14,0)*$D50,IF($C50=PH$17,$G$8*$D50,""))</f>
        <v>0</v>
      </c>
      <c r="PI50" s="34">
        <f>IF(PH50&lt;&gt;"",HLOOKUP(COUNT($NE50:PH50)+1,$G$4:$EH$8,PI$14,0)*$D50,IF($C50=PI$17,$G$8*$D50,""))</f>
        <v>0</v>
      </c>
      <c r="PJ50" s="34">
        <f>IF(PI50&lt;&gt;"",HLOOKUP(COUNT($NE50:PI50)+1,$G$4:$EH$8,PJ$14,0)*$D50,IF($C50=PJ$17,$G$8*$D50,""))</f>
        <v>0</v>
      </c>
      <c r="PK50" s="34">
        <f>IF(PJ50&lt;&gt;"",HLOOKUP(COUNT($NE50:PJ50)+1,$G$4:$EH$8,PK$14,0)*$D50,IF($C50=PK$17,$G$8*$D50,""))</f>
        <v>0</v>
      </c>
      <c r="PL50" s="34">
        <f>IF(PK50&lt;&gt;"",HLOOKUP(COUNT($NE50:PK50)+1,$G$4:$EH$8,PL$14,0)*$D50,IF($C50=PL$17,$G$8*$D50,""))</f>
        <v>0</v>
      </c>
      <c r="PM50" s="34">
        <f>IF(PL50&lt;&gt;"",HLOOKUP(COUNT($NE50:PL50)+1,$G$4:$EH$8,PM$14,0)*$D50,IF($C50=PM$17,$G$8*$D50,""))</f>
        <v>0</v>
      </c>
      <c r="PN50" s="34">
        <f>IF(PM50&lt;&gt;"",HLOOKUP(COUNT($NE50:PM50)+1,$G$4:$EH$8,PN$14,0)*$D50,IF($C50=PN$17,$G$8*$D50,""))</f>
        <v>0</v>
      </c>
      <c r="PO50" s="34">
        <f>IF(PN50&lt;&gt;"",HLOOKUP(COUNT($NE50:PN50)+1,$G$4:$EH$8,PO$14,0)*$D50,IF($C50=PO$17,$G$8*$D50,""))</f>
        <v>0</v>
      </c>
      <c r="PP50" s="34">
        <f>IF(PO50&lt;&gt;"",HLOOKUP(COUNT($NE50:PO50)+1,$G$4:$EH$8,PP$14,0)*$D50,IF($C50=PP$17,$G$8*$D50,""))</f>
        <v>0</v>
      </c>
      <c r="PQ50" s="34">
        <f>IF(PP50&lt;&gt;"",HLOOKUP(COUNT($NE50:PP50)+1,$G$4:$EH$8,PQ$14,0)*$D50,IF($C50=PQ$17,$G$8*$D50,""))</f>
        <v>0</v>
      </c>
      <c r="PR50" s="34">
        <f>IF(PQ50&lt;&gt;"",HLOOKUP(COUNT($NE50:PQ50)+1,$G$4:$EH$8,PR$14,0)*$D50,IF($C50=PR$17,$G$8*$D50,""))</f>
        <v>0</v>
      </c>
      <c r="PS50" s="34">
        <f>IF(PR50&lt;&gt;"",HLOOKUP(COUNT($NE50:PR50)+1,$G$4:$EH$8,PS$14,0)*$D50,IF($C50=PS$17,$G$8*$D50,""))</f>
        <v>0</v>
      </c>
      <c r="PT50" s="34">
        <f>IF(PS50&lt;&gt;"",HLOOKUP(COUNT($NE50:PS50)+1,$G$4:$EH$8,PT$14,0)*$D50,IF($C50=PT$17,$G$8*$D50,""))</f>
        <v>0</v>
      </c>
      <c r="PU50" s="34">
        <f>IF(PT50&lt;&gt;"",HLOOKUP(COUNT($NE50:PT50)+1,$G$4:$EH$8,PU$14,0)*$D50,IF($C50=PU$17,$G$8*$D50,""))</f>
        <v>0</v>
      </c>
      <c r="PV50" s="34">
        <f>IF(PU50&lt;&gt;"",HLOOKUP(COUNT($NE50:PU50)+1,$G$4:$EH$8,PV$14,0)*$D50,IF($C50=PV$17,$G$8*$D50,""))</f>
        <v>0</v>
      </c>
      <c r="PW50" s="34">
        <f>IF(PV50&lt;&gt;"",HLOOKUP(COUNT($NE50:PV50)+1,$G$4:$EH$8,PW$14,0)*$D50,IF($C50=PW$17,$G$8*$D50,""))</f>
        <v>0</v>
      </c>
      <c r="PX50" s="34">
        <f>IF(PW50&lt;&gt;"",HLOOKUP(COUNT($NE50:PW50)+1,$G$4:$EH$8,PX$14,0)*$D50,IF($C50=PX$17,$G$8*$D50,""))</f>
        <v>0</v>
      </c>
      <c r="PY50" s="34">
        <f>IF(PX50&lt;&gt;"",HLOOKUP(COUNT($NE50:PX50)+1,$G$4:$EH$8,PY$14,0)*$D50,IF($C50=PY$17,$G$8*$D50,""))</f>
        <v>0</v>
      </c>
      <c r="PZ50" s="34">
        <f>IF(PY50&lt;&gt;"",HLOOKUP(COUNT($NE50:PY50)+1,$G$4:$EH$8,PZ$14,0)*$D50,IF($C50=PZ$17,$G$8*$D50,""))</f>
        <v>0</v>
      </c>
      <c r="QA50" s="34">
        <f>IF(PZ50&lt;&gt;"",HLOOKUP(COUNT($NE50:PZ50)+1,$G$4:$EH$8,QA$14,0)*$D50,IF($C50=QA$17,$G$8*$D50,""))</f>
        <v>0</v>
      </c>
      <c r="QB50" s="34">
        <f>IF(QA50&lt;&gt;"",HLOOKUP(COUNT($NE50:QA50)+1,$G$4:$EH$8,QB$14,0)*$D50,IF($C50=QB$17,$G$8*$D50,""))</f>
        <v>0</v>
      </c>
      <c r="QC50" s="34">
        <f>IF(QB50&lt;&gt;"",HLOOKUP(COUNT($NE50:QB50)+1,$G$4:$EH$8,QC$14,0)*$D50,IF($C50=QC$17,$G$8*$D50,""))</f>
        <v>0</v>
      </c>
      <c r="QD50" s="34">
        <f>IF(QC50&lt;&gt;"",HLOOKUP(COUNT($NE50:QC50)+1,$G$4:$EH$8,QD$14,0)*$D50,IF($C50=QD$17,$G$8*$D50,""))</f>
        <v>0</v>
      </c>
      <c r="QE50" s="34">
        <f>IF(QD50&lt;&gt;"",HLOOKUP(COUNT($NE50:QD50)+1,$G$4:$EH$8,QE$14,0)*$D50,IF($C50=QE$17,$G$8*$D50,""))</f>
        <v>0</v>
      </c>
      <c r="QF50" s="34">
        <f>IF(QE50&lt;&gt;"",HLOOKUP(COUNT($NE50:QE50)+1,$G$4:$EH$8,QF$14,0)*$D50,IF($C50=QF$17,$G$8*$D50,""))</f>
        <v>0</v>
      </c>
      <c r="QG50" s="34">
        <f>IF(QF50&lt;&gt;"",HLOOKUP(COUNT($NE50:QF50)+1,$G$4:$EH$8,QG$14,0)*$D50,IF($C50=QG$17,$G$8*$D50,""))</f>
        <v>0</v>
      </c>
      <c r="QH50" s="34">
        <f>IF(QG50&lt;&gt;"",HLOOKUP(COUNT($NE50:QG50)+1,$G$4:$EH$8,QH$14,0)*$D50,IF($C50=QH$17,$G$8*$D50,""))</f>
        <v>0</v>
      </c>
      <c r="QI50" s="34">
        <f>IF(QH50&lt;&gt;"",HLOOKUP(COUNT($NE50:QH50)+1,$G$4:$EH$8,QI$14,0)*$D50,IF($C50=QI$17,$G$8*$D50,""))</f>
        <v>0</v>
      </c>
      <c r="QJ50" s="34">
        <f>IF(QI50&lt;&gt;"",HLOOKUP(COUNT($NE50:QI50)+1,$G$4:$EH$8,QJ$14,0)*$D50,IF($C50=QJ$17,$G$8*$D50,""))</f>
        <v>0</v>
      </c>
      <c r="QK50" s="34">
        <f>IF(QJ50&lt;&gt;"",HLOOKUP(COUNT($NE50:QJ50)+1,$G$4:$EH$8,QK$14,0)*$D50,IF($C50=QK$17,$G$8*$D50,""))</f>
        <v>0</v>
      </c>
      <c r="QL50" s="34">
        <f>IF(QK50&lt;&gt;"",HLOOKUP(COUNT($NE50:QK50)+1,$G$4:$EH$8,QL$14,0)*$D50,IF($C50=QL$17,$G$8*$D50,""))</f>
        <v>0</v>
      </c>
      <c r="QM50" s="34">
        <f>IF(QL50&lt;&gt;"",HLOOKUP(COUNT($NE50:QL50)+1,$G$4:$EH$8,QM$14,0)*$D50,IF($C50=QM$17,$G$8*$D50,""))</f>
        <v>0</v>
      </c>
      <c r="QN50" s="34">
        <f>IF(QM50&lt;&gt;"",HLOOKUP(COUNT($NE50:QM50)+1,$G$4:$EH$8,QN$14,0)*$D50,IF($C50=QN$17,$G$8*$D50,""))</f>
        <v>0</v>
      </c>
      <c r="QO50" s="34">
        <f>IF(QN50&lt;&gt;"",HLOOKUP(COUNT($NE50:QN50)+1,$G$4:$EH$8,QO$14,0)*$D50,IF($C50=QO$17,$G$8*$D50,""))</f>
        <v>0</v>
      </c>
      <c r="QP50" s="34">
        <f>IF(QO50&lt;&gt;"",HLOOKUP(COUNT($NE50:QO50)+1,$G$4:$EH$8,QP$14,0)*$D50,IF($C50=QP$17,$G$8*$D50,""))</f>
        <v>0</v>
      </c>
      <c r="QQ50" s="34">
        <f>IF(QP50&lt;&gt;"",HLOOKUP(COUNT($NE50:QP50)+1,$G$4:$EH$8,QQ$14,0)*$D50,IF($C50=QQ$17,$G$8*$D50,""))</f>
        <v>0</v>
      </c>
      <c r="QR50" s="34">
        <f>IF(QQ50&lt;&gt;"",HLOOKUP(COUNT($NE50:QQ50)+1,$G$4:$EH$8,QR$14,0)*$D50,IF($C50=QR$17,$G$8*$D50,""))</f>
        <v>0</v>
      </c>
      <c r="QS50" s="34">
        <f>IF(QR50&lt;&gt;"",HLOOKUP(COUNT($NE50:QR50)+1,$G$4:$EH$8,QS$14,0)*$D50,IF($C50=QS$17,$G$8*$D50,""))</f>
        <v>0</v>
      </c>
      <c r="QT50" s="34">
        <f>IF(QS50&lt;&gt;"",HLOOKUP(COUNT($NE50:QS50)+1,$G$4:$EH$8,QT$14,0)*$D50,IF($C50=QT$17,$G$8*$D50,""))</f>
        <v>0</v>
      </c>
      <c r="QU50" s="34">
        <f>IF(QT50&lt;&gt;"",HLOOKUP(COUNT($NE50:QT50)+1,$G$4:$EH$8,QU$14,0)*$D50,IF($C50=QU$17,$G$8*$D50,""))</f>
        <v>0</v>
      </c>
      <c r="QV50" s="34">
        <f>IF(QU50&lt;&gt;"",HLOOKUP(COUNT($NE50:QU50)+1,$G$4:$EH$8,QV$14,0)*$D50,IF($C50=QV$17,$G$8*$D50,""))</f>
        <v>0</v>
      </c>
      <c r="QW50" s="34">
        <f>IF(QV50&lt;&gt;"",HLOOKUP(COUNT($NE50:QV50)+1,$G$4:$EH$8,QW$14,0)*$D50,IF($C50=QW$17,$G$8*$D50,""))</f>
        <v>0</v>
      </c>
      <c r="QX50" s="34">
        <f>IF(QW50&lt;&gt;"",HLOOKUP(COUNT($NE50:QW50)+1,$G$4:$EH$8,QX$14,0)*$D50,IF($C50=QX$17,$G$8*$D50,""))</f>
        <v>0</v>
      </c>
      <c r="QY50" s="34">
        <f>IF(QX50&lt;&gt;"",HLOOKUP(COUNT($NE50:QX50)+1,$G$4:$EH$8,QY$14,0)*$D50,IF($C50=QY$17,$G$8*$D50,""))</f>
        <v>0</v>
      </c>
      <c r="QZ50" s="34">
        <f>IF(QY50&lt;&gt;"",HLOOKUP(COUNT($NE50:QY50)+1,$G$4:$EH$8,QZ$14,0)*$D50,IF($C50=QZ$17,$G$8*$D50,""))</f>
        <v>0</v>
      </c>
      <c r="RA50" s="34">
        <f>IF(QZ50&lt;&gt;"",HLOOKUP(COUNT($NE50:QZ50)+1,$G$4:$EH$8,RA$14,0)*$D50,IF($C50=RA$17,$G$8*$D50,""))</f>
        <v>0</v>
      </c>
      <c r="RB50" s="34">
        <f>IF(RA50&lt;&gt;"",HLOOKUP(COUNT($NE50:RA50)+1,$G$4:$EH$8,RB$14,0)*$D50,IF($C50=RB$17,$G$8*$D50,""))</f>
        <v>0</v>
      </c>
      <c r="RC50" s="34">
        <f>IF(RB50&lt;&gt;"",HLOOKUP(COUNT($NE50:RB50)+1,$G$4:$EH$8,RC$14,0)*$D50,IF($C50=RC$17,$G$8*$D50,""))</f>
        <v>0</v>
      </c>
      <c r="RD50" s="34">
        <f>IF(RC50&lt;&gt;"",HLOOKUP(COUNT($NE50:RC50)+1,$G$4:$EH$8,RD$14,0)*$D50,IF($C50=RD$17,$G$8*$D50,""))</f>
        <v>0</v>
      </c>
      <c r="RE50" s="34">
        <f>IF(RD50&lt;&gt;"",HLOOKUP(COUNT($NE50:RD50)+1,$G$4:$EH$8,RE$14,0)*$D50,IF($C50=RE$17,$G$8*$D50,""))</f>
        <v>0</v>
      </c>
      <c r="RF50" s="34">
        <f>IF(RE50&lt;&gt;"",HLOOKUP(COUNT($NE50:RE50)+1,$G$4:$EH$8,RF$14,0)*$D50,IF($C50=RF$17,$G$8*$D50,""))</f>
        <v>0</v>
      </c>
      <c r="RG50" s="34">
        <f>IF(RF50&lt;&gt;"",HLOOKUP(COUNT($NE50:RF50)+1,$G$4:$EH$8,RG$14,0)*$D50,IF($C50=RG$17,$G$8*$D50,""))</f>
        <v>0</v>
      </c>
      <c r="RH50" s="34">
        <f>IF(RG50&lt;&gt;"",HLOOKUP(COUNT($NE50:RG50)+1,$G$4:$EH$8,RH$14,0)*$D50,IF($C50=RH$17,$G$8*$D50,""))</f>
        <v>0</v>
      </c>
      <c r="RI50" s="34">
        <f>IF(RH50&lt;&gt;"",HLOOKUP(COUNT($NE50:RH50)+1,$G$4:$EH$8,RI$14,0)*$D50,IF($C50=RI$17,$G$8*$D50,""))</f>
        <v>0</v>
      </c>
      <c r="RJ50" s="34">
        <f>IF(RI50&lt;&gt;"",HLOOKUP(COUNT($NE50:RI50)+1,$G$4:$EH$8,RJ$14,0)*$D50,IF($C50=RJ$17,$G$8*$D50,""))</f>
        <v>0</v>
      </c>
      <c r="RK50" s="34">
        <f>IF(RJ50&lt;&gt;"",HLOOKUP(COUNT($NE50:RJ50)+1,$G$4:$EH$8,RK$14,0)*$D50,IF($C50=RK$17,$G$8*$D50,""))</f>
        <v>0</v>
      </c>
      <c r="RL50" s="34">
        <f>IF(RK50&lt;&gt;"",HLOOKUP(COUNT($NE50:RK50)+1,$G$4:$EH$8,RL$14,0)*$D50,IF($C50=RL$17,$G$8*$D50,""))</f>
        <v>0</v>
      </c>
      <c r="RM50" s="34">
        <f>IF(RL50&lt;&gt;"",HLOOKUP(COUNT($NE50:RL50)+1,$G$4:$EH$8,RM$14,0)*$D50,IF($C50=RM$17,$G$8*$D50,""))</f>
        <v>0</v>
      </c>
      <c r="RN50" s="34">
        <f>IF(RM50&lt;&gt;"",HLOOKUP(COUNT($NE50:RM50)+1,$G$4:$EH$8,RN$14,0)*$D50,IF($C50=RN$17,$G$8*$D50,""))</f>
        <v>0</v>
      </c>
      <c r="RO50" s="34">
        <f>IF(RN50&lt;&gt;"",HLOOKUP(COUNT($NE50:RN50)+1,$G$4:$EH$8,RO$14,0)*$D50,IF($C50=RO$17,$G$8*$D50,""))</f>
        <v>0</v>
      </c>
      <c r="RP50" s="34">
        <f>IF(RO50&lt;&gt;"",HLOOKUP(COUNT($NE50:RO50)+1,$G$4:$EH$8,RP$14,0)*$D50,IF($C50=RP$17,$G$8*$D50,""))</f>
        <v>0</v>
      </c>
      <c r="RQ50" s="34">
        <f>IF(RP50&lt;&gt;"",HLOOKUP(COUNT($NE50:RP50)+1,$G$4:$EH$8,RQ$14,0)*$D50,IF($C50=RQ$17,$G$8*$D50,""))</f>
        <v>0</v>
      </c>
      <c r="RR50" s="34">
        <f>IF(RQ50&lt;&gt;"",HLOOKUP(COUNT($NE50:RQ50)+1,$G$4:$EH$8,RR$14,0)*$D50,IF($C50=RR$17,$G$8*$D50,""))</f>
        <v>0</v>
      </c>
      <c r="RS50" s="34">
        <f>IF(RR50&lt;&gt;"",HLOOKUP(COUNT($NE50:RR50)+1,$G$4:$EH$8,RS$14,0)*$D50,IF($C50=RS$17,$G$8*$D50,""))</f>
        <v>0</v>
      </c>
      <c r="RT50" s="34">
        <f>IF(RS50&lt;&gt;"",HLOOKUP(COUNT($NE50:RS50)+1,$G$4:$EH$8,RT$14,0)*$D50,IF($C50=RT$17,$G$8*$D50,""))</f>
        <v>0</v>
      </c>
      <c r="RU50" s="34">
        <f>IF(RT50&lt;&gt;"",HLOOKUP(COUNT($NE50:RT50)+1,$G$4:$EH$8,RU$14,0)*$D50,IF($C50=RU$17,$G$8*$D50,""))</f>
        <v>0</v>
      </c>
      <c r="RW50" s="34" t="str">
        <f>IF(RV50&lt;&gt;"",HLOOKUP(COUNT($RV50:RV50)+1,$G$4:$EH$9,RW$14,0)*$D50,IF($C50=RW$17,$G$9*$D50,""))</f>
        <v/>
      </c>
      <c r="RX50" s="34" t="str">
        <f>IF(RW50&lt;&gt;"",HLOOKUP(COUNT($RV50:RW50)+1,$G$4:$EH$9,RX$14,0)*$D50,IF($C50=RX$17,$G$9*$D50,""))</f>
        <v/>
      </c>
      <c r="RY50" s="34" t="str">
        <f>IF(RX50&lt;&gt;"",HLOOKUP(COUNT($RV50:RX50)+1,$G$4:$EH$9,RY$14,0)*$D50,IF($C50=RY$17,$G$9*$D50,""))</f>
        <v/>
      </c>
      <c r="RZ50" s="34" t="str">
        <f>IF(RY50&lt;&gt;"",HLOOKUP(COUNT($RV50:RY50)+1,$G$4:$EH$9,RZ$14,0)*$D50,IF($C50=RZ$17,$G$9*$D50,""))</f>
        <v/>
      </c>
      <c r="SA50" s="34" t="str">
        <f>IF(RZ50&lt;&gt;"",HLOOKUP(COUNT($RV50:RZ50)+1,$G$4:$EH$9,SA$14,0)*$D50,IF($C50=SA$17,$G$9*$D50,""))</f>
        <v/>
      </c>
      <c r="SB50" s="34" t="str">
        <f>IF(SA50&lt;&gt;"",HLOOKUP(COUNT($RV50:SA50)+1,$G$4:$EH$9,SB$14,0)*$D50,IF($C50=SB$17,$G$9*$D50,""))</f>
        <v/>
      </c>
      <c r="SC50" s="34" t="str">
        <f>IF(SB50&lt;&gt;"",HLOOKUP(COUNT($RV50:SB50)+1,$G$4:$EH$9,SC$14,0)*$D50,IF($C50=SC$17,$G$9*$D50,""))</f>
        <v/>
      </c>
      <c r="SD50" s="34" t="str">
        <f>IF(SC50&lt;&gt;"",HLOOKUP(COUNT($RV50:SC50)+1,$G$4:$EH$9,SD$14,0)*$D50,IF($C50=SD$17,$G$9*$D50,""))</f>
        <v/>
      </c>
      <c r="SE50" s="34" t="str">
        <f>IF(SD50&lt;&gt;"",HLOOKUP(COUNT($RV50:SD50)+1,$G$4:$EH$9,SE$14,0)*$D50,IF($C50=SE$17,$G$9*$D50,""))</f>
        <v/>
      </c>
      <c r="SF50" s="34" t="str">
        <f>IF(SE50&lt;&gt;"",HLOOKUP(COUNT($RV50:SE50)+1,$G$4:$EH$9,SF$14,0)*$D50,IF($C50=SF$17,$G$9*$D50,""))</f>
        <v/>
      </c>
      <c r="SG50" s="34" t="str">
        <f>IF(SF50&lt;&gt;"",HLOOKUP(COUNT($RV50:SF50)+1,$G$4:$EH$9,SG$14,0)*$D50,IF($C50=SG$17,$G$9*$D50,""))</f>
        <v/>
      </c>
      <c r="SH50" s="34" t="str">
        <f>IF(SG50&lt;&gt;"",HLOOKUP(COUNT($RV50:SG50)+1,$G$4:$EH$9,SH$14,0)*$D50,IF($C50=SH$17,$G$9*$D50,""))</f>
        <v/>
      </c>
      <c r="SI50" s="34" t="str">
        <f>IF(SH50&lt;&gt;"",HLOOKUP(COUNT($RV50:SH50)+1,$G$4:$EH$9,SI$14,0)*$D50,IF($C50=SI$17,$G$9*$D50,""))</f>
        <v/>
      </c>
      <c r="SJ50" s="34" t="str">
        <f>IF(SI50&lt;&gt;"",HLOOKUP(COUNT($RV50:SI50)+1,$G$4:$EH$9,SJ$14,0)*$D50,IF($C50=SJ$17,$G$9*$D50,""))</f>
        <v/>
      </c>
      <c r="SK50" s="34" t="str">
        <f>IF(SJ50&lt;&gt;"",HLOOKUP(COUNT($RV50:SJ50)+1,$G$4:$EH$9,SK$14,0)*$D50,IF($C50=SK$17,$G$9*$D50,""))</f>
        <v/>
      </c>
      <c r="SL50" s="34" t="str">
        <f>IF(SK50&lt;&gt;"",HLOOKUP(COUNT($RV50:SK50)+1,$G$4:$EH$9,SL$14,0)*$D50,IF($C50=SL$17,$G$9*$D50,""))</f>
        <v/>
      </c>
      <c r="SM50" s="34" t="str">
        <f>IF(SL50&lt;&gt;"",HLOOKUP(COUNT($RV50:SL50)+1,$G$4:$EH$9,SM$14,0)*$D50,IF($C50=SM$17,$G$9*$D50,""))</f>
        <v/>
      </c>
      <c r="SN50" s="34" t="str">
        <f>IF(SM50&lt;&gt;"",HLOOKUP(COUNT($RV50:SM50)+1,$G$4:$EH$9,SN$14,0)*$D50,IF($C50=SN$17,$G$9*$D50,""))</f>
        <v/>
      </c>
      <c r="SO50" s="34" t="str">
        <f>IF(SN50&lt;&gt;"",HLOOKUP(COUNT($RV50:SN50)+1,$G$4:$EH$9,SO$14,0)*$D50,IF($C50=SO$17,$G$9*$D50,""))</f>
        <v/>
      </c>
      <c r="SP50" s="34" t="str">
        <f>IF(SO50&lt;&gt;"",HLOOKUP(COUNT($RV50:SO50)+1,$G$4:$EH$9,SP$14,0)*$D50,IF($C50=SP$17,$G$9*$D50,""))</f>
        <v/>
      </c>
      <c r="SQ50" s="34" t="str">
        <f>IF(SP50&lt;&gt;"",HLOOKUP(COUNT($RV50:SP50)+1,$G$4:$EH$9,SQ$14,0)*$D50,IF($C50=SQ$17,$G$9*$D50,""))</f>
        <v/>
      </c>
      <c r="SR50" s="34" t="str">
        <f>IF(SQ50&lt;&gt;"",HLOOKUP(COUNT($RV50:SQ50)+1,$G$4:$EH$9,SR$14,0)*$D50,IF($C50=SR$17,$G$9*$D50,""))</f>
        <v/>
      </c>
      <c r="SS50" s="34" t="str">
        <f>IF(SR50&lt;&gt;"",HLOOKUP(COUNT($RV50:SR50)+1,$G$4:$EH$9,SS$14,0)*$D50,IF($C50=SS$17,$G$9*$D50,""))</f>
        <v/>
      </c>
      <c r="ST50" s="34" t="str">
        <f>IF(SS50&lt;&gt;"",HLOOKUP(COUNT($RV50:SS50)+1,$G$4:$EH$9,ST$14,0)*$D50,IF($C50=ST$17,$G$9*$D50,""))</f>
        <v/>
      </c>
      <c r="SU50" s="34" t="str">
        <f>IF(ST50&lt;&gt;"",HLOOKUP(COUNT($RV50:ST50)+1,$G$4:$EH$9,SU$14,0)*$D50,IF($C50=SU$17,$G$9*$D50,""))</f>
        <v/>
      </c>
      <c r="SV50" s="34" t="str">
        <f>IF(SU50&lt;&gt;"",HLOOKUP(COUNT($RV50:SU50)+1,$G$4:$EH$9,SV$14,0)*$D50,IF($C50=SV$17,$G$9*$D50,""))</f>
        <v/>
      </c>
      <c r="SW50" s="34" t="str">
        <f>IF(SV50&lt;&gt;"",HLOOKUP(COUNT($RV50:SV50)+1,$G$4:$EH$9,SW$14,0)*$D50,IF($C50=SW$17,$G$9*$D50,""))</f>
        <v/>
      </c>
      <c r="SX50" s="34" t="str">
        <f>IF(SW50&lt;&gt;"",HLOOKUP(COUNT($RV50:SW50)+1,$G$4:$EH$9,SX$14,0)*$D50,IF($C50=SX$17,$G$9*$D50,""))</f>
        <v/>
      </c>
      <c r="SY50" s="34" t="str">
        <f>IF(SX50&lt;&gt;"",HLOOKUP(COUNT($RV50:SX50)+1,$G$4:$EH$9,SY$14,0)*$D50,IF($C50=SY$17,$G$9*$D50,""))</f>
        <v/>
      </c>
      <c r="SZ50" s="34" t="str">
        <f>IF(SY50&lt;&gt;"",HLOOKUP(COUNT($RV50:SY50)+1,$G$4:$EH$9,SZ$14,0)*$D50,IF($C50=SZ$17,$G$9*$D50,""))</f>
        <v/>
      </c>
      <c r="TA50" s="34" t="str">
        <f>IF(SZ50&lt;&gt;"",HLOOKUP(COUNT($RV50:SZ50)+1,$G$4:$EH$9,TA$14,0)*$D50,IF($C50=TA$17,$G$9*$D50,""))</f>
        <v/>
      </c>
      <c r="TB50" s="34">
        <f>IF(TA50&lt;&gt;"",HLOOKUP(COUNT($RV50:TA50)+1,$G$4:$EH$9,TB$14,0)*$D50,IF($C50=TB$17,$G$9*$D50,""))</f>
        <v>8700</v>
      </c>
      <c r="TC50" s="34">
        <f>IF(TB50&lt;&gt;"",HLOOKUP(COUNT($RV50:TB50)+1,$G$4:$EH$9,TC$14,0)*$D50,IF($C50=TC$17,$G$9*$D50,""))</f>
        <v>0</v>
      </c>
      <c r="TD50" s="34">
        <f>IF(TC50&lt;&gt;"",HLOOKUP(COUNT($RV50:TC50)+1,$G$4:$EH$9,TD$14,0)*$D50,IF($C50=TD$17,$G$9*$D50,""))</f>
        <v>0</v>
      </c>
      <c r="TE50" s="34">
        <f>IF(TD50&lt;&gt;"",HLOOKUP(COUNT($RV50:TD50)+1,$G$4:$EH$9,TE$14,0)*$D50,IF($C50=TE$17,$G$9*$D50,""))</f>
        <v>0</v>
      </c>
      <c r="TF50" s="34">
        <f>IF(TE50&lt;&gt;"",HLOOKUP(COUNT($RV50:TE50)+1,$G$4:$EH$9,TF$14,0)*$D50,IF($C50=TF$17,$G$9*$D50,""))</f>
        <v>0</v>
      </c>
      <c r="TG50" s="34">
        <f>IF(TF50&lt;&gt;"",HLOOKUP(COUNT($RV50:TF50)+1,$G$4:$EH$9,TG$14,0)*$D50,IF($C50=TG$17,$G$9*$D50,""))</f>
        <v>0</v>
      </c>
      <c r="TH50" s="34">
        <f>IF(TG50&lt;&gt;"",HLOOKUP(COUNT($RV50:TG50)+1,$G$4:$EH$9,TH$14,0)*$D50,IF($C50=TH$17,$G$9*$D50,""))</f>
        <v>0</v>
      </c>
      <c r="TI50" s="34">
        <f>IF(TH50&lt;&gt;"",HLOOKUP(COUNT($RV50:TH50)+1,$G$4:$EH$9,TI$14,0)*$D50,IF($C50=TI$17,$G$9*$D50,""))</f>
        <v>0</v>
      </c>
      <c r="TJ50" s="34">
        <f>IF(TI50&lt;&gt;"",HLOOKUP(COUNT($RV50:TI50)+1,$G$4:$EH$9,TJ$14,0)*$D50,IF($C50=TJ$17,$G$9*$D50,""))</f>
        <v>0</v>
      </c>
      <c r="TK50" s="34">
        <f>IF(TJ50&lt;&gt;"",HLOOKUP(COUNT($RV50:TJ50)+1,$G$4:$EH$9,TK$14,0)*$D50,IF($C50=TK$17,$G$9*$D50,""))</f>
        <v>0</v>
      </c>
      <c r="TL50" s="34">
        <f>IF(TK50&lt;&gt;"",HLOOKUP(COUNT($RV50:TK50)+1,$G$4:$EH$9,TL$14,0)*$D50,IF($C50=TL$17,$G$9*$D50,""))</f>
        <v>0</v>
      </c>
      <c r="TM50" s="34">
        <f>IF(TL50&lt;&gt;"",HLOOKUP(COUNT($RV50:TL50)+1,$G$4:$EH$9,TM$14,0)*$D50,IF($C50=TM$17,$G$9*$D50,""))</f>
        <v>0</v>
      </c>
      <c r="TN50" s="34">
        <f>IF(TM50&lt;&gt;"",HLOOKUP(COUNT($RV50:TM50)+1,$G$4:$EH$9,TN$14,0)*$D50,IF($C50=TN$17,$G$9*$D50,""))</f>
        <v>0</v>
      </c>
      <c r="TO50" s="34">
        <f>IF(TN50&lt;&gt;"",HLOOKUP(COUNT($RV50:TN50)+1,$G$4:$EH$9,TO$14,0)*$D50,IF($C50=TO$17,$G$9*$D50,""))</f>
        <v>0</v>
      </c>
      <c r="TP50" s="34">
        <f>IF(TO50&lt;&gt;"",HLOOKUP(COUNT($RV50:TO50)+1,$G$4:$EH$9,TP$14,0)*$D50,IF($C50=TP$17,$G$9*$D50,""))</f>
        <v>0</v>
      </c>
      <c r="TQ50" s="34">
        <f>IF(TP50&lt;&gt;"",HLOOKUP(COUNT($RV50:TP50)+1,$G$4:$EH$9,TQ$14,0)*$D50,IF($C50=TQ$17,$G$9*$D50,""))</f>
        <v>0</v>
      </c>
      <c r="TR50" s="34">
        <f>IF(TQ50&lt;&gt;"",HLOOKUP(COUNT($RV50:TQ50)+1,$G$4:$EH$9,TR$14,0)*$D50,IF($C50=TR$17,$G$9*$D50,""))</f>
        <v>0</v>
      </c>
      <c r="TS50" s="34">
        <f>IF(TR50&lt;&gt;"",HLOOKUP(COUNT($RV50:TR50)+1,$G$4:$EH$9,TS$14,0)*$D50,IF($C50=TS$17,$G$9*$D50,""))</f>
        <v>0</v>
      </c>
      <c r="TT50" s="34">
        <f>IF(TS50&lt;&gt;"",HLOOKUP(COUNT($RV50:TS50)+1,$G$4:$EH$9,TT$14,0)*$D50,IF($C50=TT$17,$G$9*$D50,""))</f>
        <v>0</v>
      </c>
      <c r="TU50" s="34">
        <f>IF(TT50&lt;&gt;"",HLOOKUP(COUNT($RV50:TT50)+1,$G$4:$EH$9,TU$14,0)*$D50,IF($C50=TU$17,$G$9*$D50,""))</f>
        <v>0</v>
      </c>
      <c r="TV50" s="34">
        <f>IF(TU50&lt;&gt;"",HLOOKUP(COUNT($RV50:TU50)+1,$G$4:$EH$9,TV$14,0)*$D50,IF($C50=TV$17,$G$9*$D50,""))</f>
        <v>0</v>
      </c>
      <c r="TW50" s="34">
        <f>IF(TV50&lt;&gt;"",HLOOKUP(COUNT($RV50:TV50)+1,$G$4:$EH$9,TW$14,0)*$D50,IF($C50=TW$17,$G$9*$D50,""))</f>
        <v>0</v>
      </c>
      <c r="TX50" s="34">
        <f>IF(TW50&lt;&gt;"",HLOOKUP(COUNT($RV50:TW50)+1,$G$4:$EH$9,TX$14,0)*$D50,IF($C50=TX$17,$G$9*$D50,""))</f>
        <v>0</v>
      </c>
      <c r="TY50" s="34">
        <f>IF(TX50&lt;&gt;"",HLOOKUP(COUNT($RV50:TX50)+1,$G$4:$EH$9,TY$14,0)*$D50,IF($C50=TY$17,$G$9*$D50,""))</f>
        <v>0</v>
      </c>
      <c r="TZ50" s="34">
        <f>IF(TY50&lt;&gt;"",HLOOKUP(COUNT($RV50:TY50)+1,$G$4:$EH$9,TZ$14,0)*$D50,IF($C50=TZ$17,$G$9*$D50,""))</f>
        <v>0</v>
      </c>
      <c r="UA50" s="34">
        <f>IF(TZ50&lt;&gt;"",HLOOKUP(COUNT($RV50:TZ50)+1,$G$4:$EH$9,UA$14,0)*$D50,IF($C50=UA$17,$G$9*$D50,""))</f>
        <v>0</v>
      </c>
      <c r="UB50" s="34">
        <f>IF(UA50&lt;&gt;"",HLOOKUP(COUNT($RV50:UA50)+1,$G$4:$EH$9,UB$14,0)*$D50,IF($C50=UB$17,$G$9*$D50,""))</f>
        <v>0</v>
      </c>
      <c r="UC50" s="34">
        <f>IF(UB50&lt;&gt;"",HLOOKUP(COUNT($RV50:UB50)+1,$G$4:$EH$9,UC$14,0)*$D50,IF($C50=UC$17,$G$9*$D50,""))</f>
        <v>0</v>
      </c>
      <c r="UD50" s="34">
        <f>IF(UC50&lt;&gt;"",HLOOKUP(COUNT($RV50:UC50)+1,$G$4:$EH$9,UD$14,0)*$D50,IF($C50=UD$17,$G$9*$D50,""))</f>
        <v>0</v>
      </c>
      <c r="UE50" s="34">
        <f>IF(UD50&lt;&gt;"",HLOOKUP(COUNT($RV50:UD50)+1,$G$4:$EH$9,UE$14,0)*$D50,IF($C50=UE$17,$G$9*$D50,""))</f>
        <v>0</v>
      </c>
      <c r="UF50" s="34">
        <f>IF(UE50&lt;&gt;"",HLOOKUP(COUNT($RV50:UE50)+1,$G$4:$EH$9,UF$14,0)*$D50,IF($C50=UF$17,$G$9*$D50,""))</f>
        <v>0</v>
      </c>
      <c r="UG50" s="34">
        <f>IF(UF50&lt;&gt;"",HLOOKUP(COUNT($RV50:UF50)+1,$G$4:$EH$9,UG$14,0)*$D50,IF($C50=UG$17,$G$9*$D50,""))</f>
        <v>0</v>
      </c>
      <c r="UH50" s="34">
        <f>IF(UG50&lt;&gt;"",HLOOKUP(COUNT($RV50:UG50)+1,$G$4:$EH$9,UH$14,0)*$D50,IF($C50=UH$17,$G$9*$D50,""))</f>
        <v>0</v>
      </c>
      <c r="UI50" s="34">
        <f>IF(UH50&lt;&gt;"",HLOOKUP(COUNT($RV50:UH50)+1,$G$4:$EH$9,UI$14,0)*$D50,IF($C50=UI$17,$G$9*$D50,""))</f>
        <v>0</v>
      </c>
      <c r="UJ50" s="34">
        <f>IF(UI50&lt;&gt;"",HLOOKUP(COUNT($RV50:UI50)+1,$G$4:$EH$9,UJ$14,0)*$D50,IF($C50=UJ$17,$G$9*$D50,""))</f>
        <v>0</v>
      </c>
      <c r="UK50" s="34">
        <f>IF(UJ50&lt;&gt;"",HLOOKUP(COUNT($RV50:UJ50)+1,$G$4:$EH$9,UK$14,0)*$D50,IF($C50=UK$17,$G$9*$D50,""))</f>
        <v>0</v>
      </c>
      <c r="UL50" s="34">
        <f>IF(UK50&lt;&gt;"",HLOOKUP(COUNT($RV50:UK50)+1,$G$4:$EH$9,UL$14,0)*$D50,IF($C50=UL$17,$G$9*$D50,""))</f>
        <v>0</v>
      </c>
      <c r="UM50" s="34">
        <f>IF(UL50&lt;&gt;"",HLOOKUP(COUNT($RV50:UL50)+1,$G$4:$EH$9,UM$14,0)*$D50,IF($C50=UM$17,$G$9*$D50,""))</f>
        <v>0</v>
      </c>
      <c r="UN50" s="34">
        <f>IF(UM50&lt;&gt;"",HLOOKUP(COUNT($RV50:UM50)+1,$G$4:$EH$9,UN$14,0)*$D50,IF($C50=UN$17,$G$9*$D50,""))</f>
        <v>0</v>
      </c>
      <c r="UO50" s="34">
        <f>IF(UN50&lt;&gt;"",HLOOKUP(COUNT($RV50:UN50)+1,$G$4:$EH$9,UO$14,0)*$D50,IF($C50=UO$17,$G$9*$D50,""))</f>
        <v>0</v>
      </c>
      <c r="UP50" s="34">
        <f>IF(UO50&lt;&gt;"",HLOOKUP(COUNT($RV50:UO50)+1,$G$4:$EH$9,UP$14,0)*$D50,IF($C50=UP$17,$G$9*$D50,""))</f>
        <v>0</v>
      </c>
      <c r="UQ50" s="34">
        <f>IF(UP50&lt;&gt;"",HLOOKUP(COUNT($RV50:UP50)+1,$G$4:$EH$9,UQ$14,0)*$D50,IF($C50=UQ$17,$G$9*$D50,""))</f>
        <v>0</v>
      </c>
      <c r="UR50" s="34">
        <f>IF(UQ50&lt;&gt;"",HLOOKUP(COUNT($RV50:UQ50)+1,$G$4:$EH$9,UR$14,0)*$D50,IF($C50=UR$17,$G$9*$D50,""))</f>
        <v>0</v>
      </c>
      <c r="US50" s="34">
        <f>IF(UR50&lt;&gt;"",HLOOKUP(COUNT($RV50:UR50)+1,$G$4:$EH$9,US$14,0)*$D50,IF($C50=US$17,$G$9*$D50,""))</f>
        <v>0</v>
      </c>
      <c r="UT50" s="34">
        <f>IF(US50&lt;&gt;"",HLOOKUP(COUNT($RV50:US50)+1,$G$4:$EH$9,UT$14,0)*$D50,IF($C50=UT$17,$G$9*$D50,""))</f>
        <v>0</v>
      </c>
      <c r="UU50" s="34">
        <f>IF(UT50&lt;&gt;"",HLOOKUP(COUNT($RV50:UT50)+1,$G$4:$EH$9,UU$14,0)*$D50,IF($C50=UU$17,$G$9*$D50,""))</f>
        <v>0</v>
      </c>
      <c r="UV50" s="34">
        <f>IF(UU50&lt;&gt;"",HLOOKUP(COUNT($RV50:UU50)+1,$G$4:$EH$9,UV$14,0)*$D50,IF($C50=UV$17,$G$9*$D50,""))</f>
        <v>0</v>
      </c>
      <c r="UW50" s="34">
        <f>IF(UV50&lt;&gt;"",HLOOKUP(COUNT($RV50:UV50)+1,$G$4:$EH$9,UW$14,0)*$D50,IF($C50=UW$17,$G$9*$D50,""))</f>
        <v>0</v>
      </c>
      <c r="UX50" s="34">
        <f>IF(UW50&lt;&gt;"",HLOOKUP(COUNT($RV50:UW50)+1,$G$4:$EH$9,UX$14,0)*$D50,IF($C50=UX$17,$G$9*$D50,""))</f>
        <v>0</v>
      </c>
      <c r="UY50" s="34">
        <f>IF(UX50&lt;&gt;"",HLOOKUP(COUNT($RV50:UX50)+1,$G$4:$EH$9,UY$14,0)*$D50,IF($C50=UY$17,$G$9*$D50,""))</f>
        <v>0</v>
      </c>
      <c r="UZ50" s="34">
        <f>IF(UY50&lt;&gt;"",HLOOKUP(COUNT($RV50:UY50)+1,$G$4:$EH$9,UZ$14,0)*$D50,IF($C50=UZ$17,$G$9*$D50,""))</f>
        <v>0</v>
      </c>
      <c r="VA50" s="34">
        <f>IF(UZ50&lt;&gt;"",HLOOKUP(COUNT($RV50:UZ50)+1,$G$4:$EH$9,VA$14,0)*$D50,IF($C50=VA$17,$G$9*$D50,""))</f>
        <v>0</v>
      </c>
      <c r="VB50" s="34">
        <f>IF(VA50&lt;&gt;"",HLOOKUP(COUNT($RV50:VA50)+1,$G$4:$EH$9,VB$14,0)*$D50,IF($C50=VB$17,$G$9*$D50,""))</f>
        <v>0</v>
      </c>
      <c r="VC50" s="34">
        <f>IF(VB50&lt;&gt;"",HLOOKUP(COUNT($RV50:VB50)+1,$G$4:$EH$9,VC$14,0)*$D50,IF($C50=VC$17,$G$9*$D50,""))</f>
        <v>0</v>
      </c>
      <c r="VD50" s="34">
        <f>IF(VC50&lt;&gt;"",HLOOKUP(COUNT($RV50:VC50)+1,$G$4:$EH$9,VD$14,0)*$D50,IF($C50=VD$17,$G$9*$D50,""))</f>
        <v>0</v>
      </c>
      <c r="VE50" s="34">
        <f>IF(VD50&lt;&gt;"",HLOOKUP(COUNT($RV50:VD50)+1,$G$4:$EH$9,VE$14,0)*$D50,IF($C50=VE$17,$G$9*$D50,""))</f>
        <v>0</v>
      </c>
      <c r="VF50" s="34">
        <f>IF(VE50&lt;&gt;"",HLOOKUP(COUNT($RV50:VE50)+1,$G$4:$EH$9,VF$14,0)*$D50,IF($C50=VF$17,$G$9*$D50,""))</f>
        <v>0</v>
      </c>
      <c r="VG50" s="34">
        <f>IF(VF50&lt;&gt;"",HLOOKUP(COUNT($RV50:VF50)+1,$G$4:$EH$9,VG$14,0)*$D50,IF($C50=VG$17,$G$9*$D50,""))</f>
        <v>0</v>
      </c>
      <c r="VH50" s="34">
        <f>IF(VG50&lt;&gt;"",HLOOKUP(COUNT($RV50:VG50)+1,$G$4:$EH$9,VH$14,0)*$D50,IF($C50=VH$17,$G$9*$D50,""))</f>
        <v>0</v>
      </c>
      <c r="VI50" s="34">
        <f>IF(VH50&lt;&gt;"",HLOOKUP(COUNT($RV50:VH50)+1,$G$4:$EH$9,VI$14,0)*$D50,IF($C50=VI$17,$G$9*$D50,""))</f>
        <v>0</v>
      </c>
      <c r="VJ50" s="34">
        <f>IF(VI50&lt;&gt;"",HLOOKUP(COUNT($RV50:VI50)+1,$G$4:$EH$9,VJ$14,0)*$D50,IF($C50=VJ$17,$G$9*$D50,""))</f>
        <v>0</v>
      </c>
      <c r="VK50" s="34">
        <f>IF(VJ50&lt;&gt;"",HLOOKUP(COUNT($RV50:VJ50)+1,$G$4:$EH$9,VK$14,0)*$D50,IF($C50=VK$17,$G$9*$D50,""))</f>
        <v>0</v>
      </c>
      <c r="VL50" s="34">
        <f>IF(VK50&lt;&gt;"",HLOOKUP(COUNT($RV50:VK50)+1,$G$4:$EH$9,VL$14,0)*$D50,IF($C50=VL$17,$G$9*$D50,""))</f>
        <v>0</v>
      </c>
      <c r="VM50" s="34">
        <f>IF(VL50&lt;&gt;"",HLOOKUP(COUNT($RV50:VL50)+1,$G$4:$EH$9,VM$14,0)*$D50,IF($C50=VM$17,$G$9*$D50,""))</f>
        <v>0</v>
      </c>
      <c r="VN50" s="34">
        <f>IF(VM50&lt;&gt;"",HLOOKUP(COUNT($RV50:VM50)+1,$G$4:$EH$9,VN$14,0)*$D50,IF($C50=VN$17,$G$9*$D50,""))</f>
        <v>0</v>
      </c>
      <c r="VO50" s="34">
        <f>IF(VN50&lt;&gt;"",HLOOKUP(COUNT($RV50:VN50)+1,$G$4:$EH$9,VO$14,0)*$D50,IF($C50=VO$17,$G$9*$D50,""))</f>
        <v>0</v>
      </c>
      <c r="VP50" s="34">
        <f>IF(VO50&lt;&gt;"",HLOOKUP(COUNT($RV50:VO50)+1,$G$4:$EH$9,VP$14,0)*$D50,IF($C50=VP$17,$G$9*$D50,""))</f>
        <v>0</v>
      </c>
      <c r="VQ50" s="34">
        <f>IF(VP50&lt;&gt;"",HLOOKUP(COUNT($RV50:VP50)+1,$G$4:$EH$9,VQ$14,0)*$D50,IF($C50=VQ$17,$G$9*$D50,""))</f>
        <v>0</v>
      </c>
      <c r="VR50" s="34">
        <f>IF(VQ50&lt;&gt;"",HLOOKUP(COUNT($RV50:VQ50)+1,$G$4:$EH$9,VR$14,0)*$D50,IF($C50=VR$17,$G$9*$D50,""))</f>
        <v>0</v>
      </c>
      <c r="VS50" s="34">
        <f>IF(VR50&lt;&gt;"",HLOOKUP(COUNT($RV50:VR50)+1,$G$4:$EH$9,VS$14,0)*$D50,IF($C50=VS$17,$G$9*$D50,""))</f>
        <v>0</v>
      </c>
      <c r="VT50" s="34">
        <f>IF(VS50&lt;&gt;"",HLOOKUP(COUNT($RV50:VS50)+1,$G$4:$EH$9,VT$14,0)*$D50,IF($C50=VT$17,$G$9*$D50,""))</f>
        <v>0</v>
      </c>
      <c r="VU50" s="34">
        <f>IF(VT50&lt;&gt;"",HLOOKUP(COUNT($RV50:VT50)+1,$G$4:$EH$9,VU$14,0)*$D50,IF($C50=VU$17,$G$9*$D50,""))</f>
        <v>0</v>
      </c>
      <c r="VV50" s="34">
        <f>IF(VU50&lt;&gt;"",HLOOKUP(COUNT($RV50:VU50)+1,$G$4:$EH$9,VV$14,0)*$D50,IF($C50=VV$17,$G$9*$D50,""))</f>
        <v>0</v>
      </c>
      <c r="VW50" s="34">
        <f>IF(VV50&lt;&gt;"",HLOOKUP(COUNT($RV50:VV50)+1,$G$4:$EH$9,VW$14,0)*$D50,IF($C50=VW$17,$G$9*$D50,""))</f>
        <v>0</v>
      </c>
      <c r="VX50" s="34">
        <f>IF(VW50&lt;&gt;"",HLOOKUP(COUNT($RV50:VW50)+1,$G$4:$EH$9,VX$14,0)*$D50,IF($C50=VX$17,$G$9*$D50,""))</f>
        <v>0</v>
      </c>
      <c r="VY50" s="34">
        <f>IF(VX50&lt;&gt;"",HLOOKUP(COUNT($RV50:VX50)+1,$G$4:$EH$9,VY$14,0)*$D50,IF($C50=VY$17,$G$9*$D50,""))</f>
        <v>0</v>
      </c>
      <c r="VZ50" s="34">
        <f>IF(VY50&lt;&gt;"",HLOOKUP(COUNT($RV50:VY50)+1,$G$4:$EH$9,VZ$14,0)*$D50,IF($C50=VZ$17,$G$9*$D50,""))</f>
        <v>0</v>
      </c>
      <c r="WA50" s="34">
        <f>IF(VZ50&lt;&gt;"",HLOOKUP(COUNT($RV50:VZ50)+1,$G$4:$EH$9,WA$14,0)*$D50,IF($C50=WA$17,$G$9*$D50,""))</f>
        <v>0</v>
      </c>
      <c r="WB50" s="34">
        <f>IF(WA50&lt;&gt;"",HLOOKUP(COUNT($RV50:WA50)+1,$G$4:$EH$9,WB$14,0)*$D50,IF($C50=WB$17,$G$9*$D50,""))</f>
        <v>0</v>
      </c>
      <c r="WC50" s="34">
        <f>IF(WB50&lt;&gt;"",HLOOKUP(COUNT($RV50:WB50)+1,$G$4:$EH$9,WC$14,0)*$D50,IF($C50=WC$17,$G$9*$D50,""))</f>
        <v>0</v>
      </c>
      <c r="WD50" s="34">
        <f>IF(WC50&lt;&gt;"",HLOOKUP(COUNT($RV50:WC50)+1,$G$4:$EH$9,WD$14,0)*$D50,IF($C50=WD$17,$G$9*$D50,""))</f>
        <v>0</v>
      </c>
      <c r="WE50" s="34">
        <f>IF(WD50&lt;&gt;"",HLOOKUP(COUNT($RV50:WD50)+1,$G$4:$EH$9,WE$14,0)*$D50,IF($C50=WE$17,$G$9*$D50,""))</f>
        <v>0</v>
      </c>
      <c r="WF50" s="34">
        <f>IF(WE50&lt;&gt;"",HLOOKUP(COUNT($RV50:WE50)+1,$G$4:$EH$9,WF$14,0)*$D50,IF($C50=WF$17,$G$9*$D50,""))</f>
        <v>0</v>
      </c>
      <c r="WG50" s="34">
        <f>IF(WF50&lt;&gt;"",HLOOKUP(COUNT($RV50:WF50)+1,$G$4:$EH$9,WG$14,0)*$D50,IF($C50=WG$17,$G$9*$D50,""))</f>
        <v>0</v>
      </c>
      <c r="WH50" s="34">
        <f>IF(WG50&lt;&gt;"",HLOOKUP(COUNT($RV50:WG50)+1,$G$4:$EH$9,WH$14,0)*$D50,IF($C50=WH$17,$G$9*$D50,""))</f>
        <v>0</v>
      </c>
      <c r="WI50" s="34">
        <f>IF(WH50&lt;&gt;"",HLOOKUP(COUNT($RV50:WH50)+1,$G$4:$EH$9,WI$14,0)*$D50,IF($C50=WI$17,$G$9*$D50,""))</f>
        <v>0</v>
      </c>
      <c r="WJ50" s="34">
        <f>IF(WI50&lt;&gt;"",HLOOKUP(COUNT($RV50:WI50)+1,$G$4:$EH$9,WJ$14,0)*$D50,IF($C50=WJ$17,$G$9*$D50,""))</f>
        <v>0</v>
      </c>
      <c r="WK50" s="34">
        <f>IF(WJ50&lt;&gt;"",HLOOKUP(COUNT($RV50:WJ50)+1,$G$4:$EH$9,WK$14,0)*$D50,IF($C50=WK$17,$G$9*$D50,""))</f>
        <v>0</v>
      </c>
      <c r="WL50" s="34">
        <f>IF(WK50&lt;&gt;"",HLOOKUP(COUNT($RV50:WK50)+1,$G$4:$EH$9,WL$14,0)*$D50,IF($C50=WL$17,$G$9*$D50,""))</f>
        <v>0</v>
      </c>
    </row>
    <row r="51" spans="1:610" ht="15" x14ac:dyDescent="0.2">
      <c r="A51" s="25">
        <f t="shared" si="910"/>
        <v>9</v>
      </c>
      <c r="B51" s="25" t="s">
        <v>81</v>
      </c>
      <c r="C51" s="62">
        <f t="shared" si="908"/>
        <v>33</v>
      </c>
      <c r="D51" s="30">
        <f>VLOOKUP(B51,Premissas!$R$8:$AD$18,(Histograma!A51+1),0)</f>
        <v>3</v>
      </c>
      <c r="G51" s="34" t="str">
        <f>IF(F51&lt;&gt;"",HLOOKUP(COUNT($F51:F51)+1,$G$4:$EH$8,G$14,0)*$D51,IF($C51=G$17,$G$5*$D51,""))</f>
        <v/>
      </c>
      <c r="H51" s="34" t="str">
        <f>IF(G51&lt;&gt;"",HLOOKUP(COUNT($F51:G51)+1,$G$4:$EH$8,H$14,0)*$D51,IF($C51=H$17,$G$5*$D51,""))</f>
        <v/>
      </c>
      <c r="I51" s="34" t="str">
        <f>IF(H51&lt;&gt;"",HLOOKUP(COUNT($F51:H51)+1,$G$4:$EH$8,I$14,0)*$D51,IF($C51=I$17,$G$5*$D51,""))</f>
        <v/>
      </c>
      <c r="J51" s="34" t="str">
        <f>IF(I51&lt;&gt;"",HLOOKUP(COUNT($F51:I51)+1,$G$4:$EH$8,J$14,0)*$D51,IF($C51=J$17,$G$5*$D51,""))</f>
        <v/>
      </c>
      <c r="K51" s="34" t="str">
        <f>IF(J51&lt;&gt;"",HLOOKUP(COUNT($F51:J51)+1,$G$4:$EH$8,K$14,0)*$D51,IF($C51=K$17,$G$5*$D51,""))</f>
        <v/>
      </c>
      <c r="L51" s="34" t="str">
        <f>IF(K51&lt;&gt;"",HLOOKUP(COUNT($F51:K51)+1,$G$4:$EH$8,L$14,0)*$D51,IF($C51=L$17,$G$5*$D51,""))</f>
        <v/>
      </c>
      <c r="M51" s="34" t="str">
        <f>IF(L51&lt;&gt;"",HLOOKUP(COUNT($F51:L51)+1,$G$4:$EH$8,M$14,0)*$D51,IF($C51=M$17,$G$5*$D51,""))</f>
        <v/>
      </c>
      <c r="N51" s="34" t="str">
        <f>IF(M51&lt;&gt;"",HLOOKUP(COUNT($F51:M51)+1,$G$4:$EH$8,N$14,0)*$D51,IF($C51=N$17,$G$5*$D51,""))</f>
        <v/>
      </c>
      <c r="O51" s="34" t="str">
        <f>IF(N51&lt;&gt;"",HLOOKUP(COUNT($F51:N51)+1,$G$4:$EH$8,O$14,0)*$D51,IF($C51=O$17,$G$5*$D51,""))</f>
        <v/>
      </c>
      <c r="P51" s="34" t="str">
        <f>IF(O51&lt;&gt;"",HLOOKUP(COUNT($F51:O51)+1,$G$4:$EH$8,P$14,0)*$D51,IF($C51=P$17,$G$5*$D51,""))</f>
        <v/>
      </c>
      <c r="Q51" s="34" t="str">
        <f>IF(P51&lt;&gt;"",HLOOKUP(COUNT($F51:P51)+1,$G$4:$EH$8,Q$14,0)*$D51,IF($C51=Q$17,$G$5*$D51,""))</f>
        <v/>
      </c>
      <c r="R51" s="34" t="str">
        <f>IF(Q51&lt;&gt;"",HLOOKUP(COUNT($F51:Q51)+1,$G$4:$EH$8,R$14,0)*$D51,IF($C51=R$17,$G$5*$D51,""))</f>
        <v/>
      </c>
      <c r="S51" s="34" t="str">
        <f>IF(R51&lt;&gt;"",HLOOKUP(COUNT($F51:R51)+1,$G$4:$EH$8,S$14,0)*$D51,IF($C51=S$17,$G$5*$D51,""))</f>
        <v/>
      </c>
      <c r="T51" s="34" t="str">
        <f>IF(S51&lt;&gt;"",HLOOKUP(COUNT($F51:S51)+1,$G$4:$EH$8,T$14,0)*$D51,IF($C51=T$17,$G$5*$D51,""))</f>
        <v/>
      </c>
      <c r="U51" s="34" t="str">
        <f>IF(T51&lt;&gt;"",HLOOKUP(COUNT($F51:T51)+1,$G$4:$EH$8,U$14,0)*$D51,IF($C51=U$17,$G$5*$D51,""))</f>
        <v/>
      </c>
      <c r="V51" s="34" t="str">
        <f>IF(U51&lt;&gt;"",HLOOKUP(COUNT($F51:U51)+1,$G$4:$EH$8,V$14,0)*$D51,IF($C51=V$17,$G$5*$D51,""))</f>
        <v/>
      </c>
      <c r="W51" s="34" t="str">
        <f>IF(V51&lt;&gt;"",HLOOKUP(COUNT($F51:V51)+1,$G$4:$EH$8,W$14,0)*$D51,IF($C51=W$17,$G$5*$D51,""))</f>
        <v/>
      </c>
      <c r="X51" s="34" t="str">
        <f>IF(W51&lt;&gt;"",HLOOKUP(COUNT($F51:W51)+1,$G$4:$EH$8,X$14,0)*$D51,IF($C51=X$17,$G$5*$D51,""))</f>
        <v/>
      </c>
      <c r="Y51" s="34" t="str">
        <f>IF(X51&lt;&gt;"",HLOOKUP(COUNT($F51:X51)+1,$G$4:$EH$8,Y$14,0)*$D51,IF($C51=Y$17,$G$5*$D51,""))</f>
        <v/>
      </c>
      <c r="Z51" s="34" t="str">
        <f>IF(Y51&lt;&gt;"",HLOOKUP(COUNT($F51:Y51)+1,$G$4:$EH$8,Z$14,0)*$D51,IF($C51=Z$17,$G$5*$D51,""))</f>
        <v/>
      </c>
      <c r="AA51" s="34" t="str">
        <f>IF(Z51&lt;&gt;"",HLOOKUP(COUNT($F51:Z51)+1,$G$4:$EH$8,AA$14,0)*$D51,IF($C51=AA$17,$G$5*$D51,""))</f>
        <v/>
      </c>
      <c r="AB51" s="34" t="str">
        <f>IF(AA51&lt;&gt;"",HLOOKUP(COUNT($F51:AA51)+1,$G$4:$EH$8,AB$14,0)*$D51,IF($C51=AB$17,$G$5*$D51,""))</f>
        <v/>
      </c>
      <c r="AC51" s="34" t="str">
        <f>IF(AB51&lt;&gt;"",HLOOKUP(COUNT($F51:AB51)+1,$G$4:$EH$8,AC$14,0)*$D51,IF($C51=AC$17,$G$5*$D51,""))</f>
        <v/>
      </c>
      <c r="AD51" s="34" t="str">
        <f>IF(AC51&lt;&gt;"",HLOOKUP(COUNT($F51:AC51)+1,$G$4:$EH$8,AD$14,0)*$D51,IF($C51=AD$17,$G$5*$D51,""))</f>
        <v/>
      </c>
      <c r="AE51" s="34" t="str">
        <f>IF(AD51&lt;&gt;"",HLOOKUP(COUNT($F51:AD51)+1,$G$4:$EH$8,AE$14,0)*$D51,IF($C51=AE$17,$G$5*$D51,""))</f>
        <v/>
      </c>
      <c r="AF51" s="34" t="str">
        <f>IF(AE51&lt;&gt;"",HLOOKUP(COUNT($F51:AE51)+1,$G$4:$EH$8,AF$14,0)*$D51,IF($C51=AF$17,$G$5*$D51,""))</f>
        <v/>
      </c>
      <c r="AG51" s="34" t="str">
        <f>IF(AF51&lt;&gt;"",HLOOKUP(COUNT($F51:AF51)+1,$G$4:$EH$8,AG$14,0)*$D51,IF($C51=AG$17,$G$5*$D51,""))</f>
        <v/>
      </c>
      <c r="AH51" s="34" t="str">
        <f>IF(AG51&lt;&gt;"",HLOOKUP(COUNT($F51:AG51)+1,$G$4:$EH$8,AH$14,0)*$D51,IF($C51=AH$17,$G$5*$D51,""))</f>
        <v/>
      </c>
      <c r="AI51" s="34" t="str">
        <f>IF(AH51&lt;&gt;"",HLOOKUP(COUNT($F51:AH51)+1,$G$4:$EH$8,AI$14,0)*$D51,IF($C51=AI$17,$G$5*$D51,""))</f>
        <v/>
      </c>
      <c r="AJ51" s="34" t="str">
        <f>IF(AI51&lt;&gt;"",HLOOKUP(COUNT($F51:AI51)+1,$G$4:$EH$8,AJ$14,0)*$D51,IF($C51=AJ$17,$G$5*$D51,""))</f>
        <v/>
      </c>
      <c r="AK51" s="34" t="str">
        <f>IF(AJ51&lt;&gt;"",HLOOKUP(COUNT($F51:AJ51)+1,$G$4:$EH$8,AK$14,0)*$D51,IF($C51=AK$17,$G$5*$D51,""))</f>
        <v/>
      </c>
      <c r="AL51" s="34" t="str">
        <f>IF(AK51&lt;&gt;"",HLOOKUP(COUNT($F51:AK51)+1,$G$4:$EH$8,AL$14,0)*$D51,IF($C51=AL$17,$G$5*$D51,""))</f>
        <v/>
      </c>
      <c r="AM51" s="34">
        <f>IF(AL51&lt;&gt;"",HLOOKUP(COUNT($F51:AL51)+1,$G$4:$EH$8,AM$14,0)*$D51,IF($C51=AM$17,$G$5*$D51,""))</f>
        <v>0</v>
      </c>
      <c r="AN51" s="34">
        <f>IF(AM51&lt;&gt;"",HLOOKUP(COUNT($F51:AM51)+1,$G$4:$EH$8,AN$14,0)*$D51,IF($C51=AN$17,$G$5*$D51,""))</f>
        <v>0</v>
      </c>
      <c r="AO51" s="34" t="e">
        <f>IF(AN51&lt;&gt;"",HLOOKUP(COUNT($F51:AN51)+1,$G$4:$EH$8,AO$14,0)*$D51,IF($C51=AO$17,$G$5*$D51,""))</f>
        <v>#VALUE!</v>
      </c>
      <c r="AP51" s="34" t="e">
        <f>IF(AO51&lt;&gt;"",HLOOKUP(COUNT($F51:AO51)+1,$G$4:$EH$8,AP$14,0)*$D51,IF($C51=AP$17,$G$5*$D51,""))</f>
        <v>#VALUE!</v>
      </c>
      <c r="AQ51" s="34" t="e">
        <f>IF(AP51&lt;&gt;"",HLOOKUP(COUNT($F51:AP51)+1,$G$4:$EH$8,AQ$14,0)*$D51,IF($C51=AQ$17,$G$5*$D51,""))</f>
        <v>#VALUE!</v>
      </c>
      <c r="AR51" s="34" t="e">
        <f>IF(AQ51&lt;&gt;"",HLOOKUP(COUNT($F51:AQ51)+1,$G$4:$EH$8,AR$14,0)*$D51,IF($C51=AR$17,$G$5*$D51,""))</f>
        <v>#VALUE!</v>
      </c>
      <c r="AS51" s="34" t="e">
        <f>IF(AR51&lt;&gt;"",HLOOKUP(COUNT($F51:AR51)+1,$G$4:$EH$8,AS$14,0)*$D51,IF($C51=AS$17,$G$5*$D51,""))</f>
        <v>#VALUE!</v>
      </c>
      <c r="AT51" s="34" t="e">
        <f>IF(AS51&lt;&gt;"",HLOOKUP(COUNT($F51:AS51)+1,$G$4:$EH$8,AT$14,0)*$D51,IF($C51=AT$17,$G$5*$D51,""))</f>
        <v>#VALUE!</v>
      </c>
      <c r="AU51" s="34" t="e">
        <f>IF(AT51&lt;&gt;"",HLOOKUP(COUNT($F51:AT51)+1,$G$4:$EH$8,AU$14,0)*$D51,IF($C51=AU$17,$G$5*$D51,""))</f>
        <v>#VALUE!</v>
      </c>
      <c r="AV51" s="34" t="e">
        <f>IF(AU51&lt;&gt;"",HLOOKUP(COUNT($F51:AU51)+1,$G$4:$EH$8,AV$14,0)*$D51,IF($C51=AV$17,$G$5*$D51,""))</f>
        <v>#VALUE!</v>
      </c>
      <c r="AW51" s="34" t="e">
        <f>IF(AV51&lt;&gt;"",HLOOKUP(COUNT($F51:AV51)+1,$G$4:$EH$8,AW$14,0)*$D51,IF($C51=AW$17,$G$5*$D51,""))</f>
        <v>#VALUE!</v>
      </c>
      <c r="AX51" s="34" t="e">
        <f>IF(AW51&lt;&gt;"",HLOOKUP(COUNT($F51:AW51)+1,$G$4:$EH$8,AX$14,0)*$D51,IF($C51=AX$17,$G$5*$D51,""))</f>
        <v>#VALUE!</v>
      </c>
      <c r="AY51" s="34" t="e">
        <f>IF(AX51&lt;&gt;"",HLOOKUP(COUNT($F51:AX51)+1,$G$4:$EH$8,AY$14,0)*$D51,IF($C51=AY$17,$G$5*$D51,""))</f>
        <v>#VALUE!</v>
      </c>
      <c r="AZ51" s="34" t="e">
        <f>IF(AY51&lt;&gt;"",HLOOKUP(COUNT($F51:AY51)+1,$G$4:$EH$8,AZ$14,0)*$D51,IF($C51=AZ$17,$G$5*$D51,""))</f>
        <v>#VALUE!</v>
      </c>
      <c r="BA51" s="34" t="e">
        <f>IF(AZ51&lt;&gt;"",HLOOKUP(COUNT($F51:AZ51)+1,$G$4:$EH$8,BA$14,0)*$D51,IF($C51=BA$17,$G$5*$D51,""))</f>
        <v>#VALUE!</v>
      </c>
      <c r="BB51" s="34" t="e">
        <f>IF(BA51&lt;&gt;"",HLOOKUP(COUNT($F51:BA51)+1,$G$4:$EH$8,BB$14,0)*$D51,IF($C51=BB$17,$G$5*$D51,""))</f>
        <v>#VALUE!</v>
      </c>
      <c r="BC51" s="34" t="e">
        <f>IF(BB51&lt;&gt;"",HLOOKUP(COUNT($F51:BB51)+1,$G$4:$EH$8,BC$14,0)*$D51,IF($C51=BC$17,$G$5*$D51,""))</f>
        <v>#VALUE!</v>
      </c>
      <c r="BD51" s="34" t="e">
        <f>IF(BC51&lt;&gt;"",HLOOKUP(COUNT($F51:BC51)+1,$G$4:$EH$8,BD$14,0)*$D51,IF($C51=BD$17,$G$5*$D51,""))</f>
        <v>#VALUE!</v>
      </c>
      <c r="BE51" s="34" t="e">
        <f>IF(BD51&lt;&gt;"",HLOOKUP(COUNT($F51:BD51)+1,$G$4:$EH$8,BE$14,0)*$D51,IF($C51=BE$17,$G$5*$D51,""))</f>
        <v>#VALUE!</v>
      </c>
      <c r="BF51" s="34" t="e">
        <f>IF(BE51&lt;&gt;"",HLOOKUP(COUNT($F51:BE51)+1,$G$4:$EH$8,BF$14,0)*$D51,IF($C51=BF$17,$G$5*$D51,""))</f>
        <v>#VALUE!</v>
      </c>
      <c r="BG51" s="34" t="e">
        <f>IF(BF51&lt;&gt;"",HLOOKUP(COUNT($F51:BF51)+1,$G$4:$EH$8,BG$14,0)*$D51,IF($C51=BG$17,$G$5*$D51,""))</f>
        <v>#VALUE!</v>
      </c>
      <c r="BH51" s="34" t="e">
        <f>IF(BG51&lt;&gt;"",HLOOKUP(COUNT($F51:BG51)+1,$G$4:$EH$8,BH$14,0)*$D51,IF($C51=BH$17,$G$5*$D51,""))</f>
        <v>#VALUE!</v>
      </c>
      <c r="BI51" s="34" t="e">
        <f>IF(BH51&lt;&gt;"",HLOOKUP(COUNT($F51:BH51)+1,$G$4:$EH$8,BI$14,0)*$D51,IF($C51=BI$17,$G$5*$D51,""))</f>
        <v>#VALUE!</v>
      </c>
      <c r="BJ51" s="34" t="e">
        <f>IF(BI51&lt;&gt;"",HLOOKUP(COUNT($F51:BI51)+1,$G$4:$EH$8,BJ$14,0)*$D51,IF($C51=BJ$17,$G$5*$D51,""))</f>
        <v>#VALUE!</v>
      </c>
      <c r="BK51" s="34" t="e">
        <f>IF(BJ51&lt;&gt;"",HLOOKUP(COUNT($F51:BJ51)+1,$G$4:$EH$8,BK$14,0)*$D51,IF($C51=BK$17,$G$5*$D51,""))</f>
        <v>#VALUE!</v>
      </c>
      <c r="BL51" s="34" t="e">
        <f>IF(BK51&lt;&gt;"",HLOOKUP(COUNT($F51:BK51)+1,$G$4:$EH$8,BL$14,0)*$D51,IF($C51=BL$17,$G$5*$D51,""))</f>
        <v>#VALUE!</v>
      </c>
      <c r="BM51" s="34" t="e">
        <f>IF(BL51&lt;&gt;"",HLOOKUP(COUNT($F51:BL51)+1,$G$4:$EH$8,BM$14,0)*$D51,IF($C51=BM$17,$G$5*$D51,""))</f>
        <v>#VALUE!</v>
      </c>
      <c r="BN51" s="34" t="e">
        <f>IF(BM51&lt;&gt;"",HLOOKUP(COUNT($F51:BM51)+1,$G$4:$EH$8,BN$14,0)*$D51,IF($C51=BN$17,$G$5*$D51,""))</f>
        <v>#VALUE!</v>
      </c>
      <c r="BO51" s="34" t="e">
        <f>IF(BN51&lt;&gt;"",HLOOKUP(COUNT($F51:BN51)+1,$G$4:$EH$8,BO$14,0)*$D51,IF($C51=BO$17,$G$5*$D51,""))</f>
        <v>#VALUE!</v>
      </c>
      <c r="BP51" s="34" t="e">
        <f>IF(BO51&lt;&gt;"",HLOOKUP(COUNT($F51:BO51)+1,$G$4:$EH$8,BP$14,0)*$D51,IF($C51=BP$17,$G$5*$D51,""))</f>
        <v>#VALUE!</v>
      </c>
      <c r="BQ51" s="34" t="e">
        <f>IF(BP51&lt;&gt;"",HLOOKUP(COUNT($F51:BP51)+1,$G$4:$EH$8,BQ$14,0)*$D51,IF($C51=BQ$17,$G$5*$D51,""))</f>
        <v>#VALUE!</v>
      </c>
      <c r="BR51" s="34" t="e">
        <f>IF(BQ51&lt;&gt;"",HLOOKUP(COUNT($F51:BQ51)+1,$G$4:$EH$8,BR$14,0)*$D51,IF($C51=BR$17,$G$5*$D51,""))</f>
        <v>#VALUE!</v>
      </c>
      <c r="BS51" s="34" t="e">
        <f>IF(BR51&lt;&gt;"",HLOOKUP(COUNT($F51:BR51)+1,$G$4:$EH$8,BS$14,0)*$D51,IF($C51=BS$17,$G$5*$D51,""))</f>
        <v>#VALUE!</v>
      </c>
      <c r="BT51" s="34" t="e">
        <f>IF(BS51&lt;&gt;"",HLOOKUP(COUNT($F51:BS51)+1,$G$4:$EH$8,BT$14,0)*$D51,IF($C51=BT$17,$G$5*$D51,""))</f>
        <v>#VALUE!</v>
      </c>
      <c r="BU51" s="34" t="e">
        <f>IF(BT51&lt;&gt;"",HLOOKUP(COUNT($F51:BT51)+1,$G$4:$EH$8,BU$14,0)*$D51,IF($C51=BU$17,$G$5*$D51,""))</f>
        <v>#VALUE!</v>
      </c>
      <c r="BV51" s="34" t="e">
        <f>IF(BU51&lt;&gt;"",HLOOKUP(COUNT($F51:BU51)+1,$G$4:$EH$8,BV$14,0)*$D51,IF($C51=BV$17,$G$5*$D51,""))</f>
        <v>#VALUE!</v>
      </c>
      <c r="BW51" s="34" t="e">
        <f>IF(BV51&lt;&gt;"",HLOOKUP(COUNT($F51:BV51)+1,$G$4:$EH$8,BW$14,0)*$D51,IF($C51=BW$17,$G$5*$D51,""))</f>
        <v>#VALUE!</v>
      </c>
      <c r="BX51" s="34" t="e">
        <f>IF(BW51&lt;&gt;"",HLOOKUP(COUNT($F51:BW51)+1,$G$4:$EH$8,BX$14,0)*$D51,IF($C51=BX$17,$G$5*$D51,""))</f>
        <v>#VALUE!</v>
      </c>
      <c r="BY51" s="34" t="e">
        <f>IF(BX51&lt;&gt;"",HLOOKUP(COUNT($F51:BX51)+1,$G$4:$EH$8,BY$14,0)*$D51,IF($C51=BY$17,$G$5*$D51,""))</f>
        <v>#VALUE!</v>
      </c>
      <c r="BZ51" s="34" t="e">
        <f>IF(BY51&lt;&gt;"",HLOOKUP(COUNT($F51:BY51)+1,$G$4:$EH$8,BZ$14,0)*$D51,IF($C51=BZ$17,$G$5*$D51,""))</f>
        <v>#VALUE!</v>
      </c>
      <c r="CA51" s="34" t="e">
        <f>IF(BZ51&lt;&gt;"",HLOOKUP(COUNT($F51:BZ51)+1,$G$4:$EH$8,CA$14,0)*$D51,IF($C51=CA$17,$G$5*$D51,""))</f>
        <v>#VALUE!</v>
      </c>
      <c r="CB51" s="34" t="e">
        <f>IF(CA51&lt;&gt;"",HLOOKUP(COUNT($F51:CA51)+1,$G$4:$EH$8,CB$14,0)*$D51,IF($C51=CB$17,$G$5*$D51,""))</f>
        <v>#VALUE!</v>
      </c>
      <c r="CC51" s="34" t="e">
        <f>IF(CB51&lt;&gt;"",HLOOKUP(COUNT($F51:CB51)+1,$G$4:$EH$8,CC$14,0)*$D51,IF($C51=CC$17,$G$5*$D51,""))</f>
        <v>#VALUE!</v>
      </c>
      <c r="CD51" s="34" t="e">
        <f>IF(CC51&lt;&gt;"",HLOOKUP(COUNT($F51:CC51)+1,$G$4:$EH$8,CD$14,0)*$D51,IF($C51=CD$17,$G$5*$D51,""))</f>
        <v>#VALUE!</v>
      </c>
      <c r="CE51" s="34" t="e">
        <f>IF(CD51&lt;&gt;"",HLOOKUP(COUNT($F51:CD51)+1,$G$4:$EH$8,CE$14,0)*$D51,IF($C51=CE$17,$G$5*$D51,""))</f>
        <v>#VALUE!</v>
      </c>
      <c r="CF51" s="34" t="e">
        <f>IF(CE51&lt;&gt;"",HLOOKUP(COUNT($F51:CE51)+1,$G$4:$EH$8,CF$14,0)*$D51,IF($C51=CF$17,$G$5*$D51,""))</f>
        <v>#VALUE!</v>
      </c>
      <c r="CG51" s="34" t="e">
        <f>IF(CF51&lt;&gt;"",HLOOKUP(COUNT($F51:CF51)+1,$G$4:$EH$8,CG$14,0)*$D51,IF($C51=CG$17,$G$5*$D51,""))</f>
        <v>#VALUE!</v>
      </c>
      <c r="CH51" s="34" t="e">
        <f>IF(CG51&lt;&gt;"",HLOOKUP(COUNT($F51:CG51)+1,$G$4:$EH$8,CH$14,0)*$D51,IF($C51=CH$17,$G$5*$D51,""))</f>
        <v>#VALUE!</v>
      </c>
      <c r="CI51" s="34" t="e">
        <f>IF(CH51&lt;&gt;"",HLOOKUP(COUNT($F51:CH51)+1,$G$4:$EH$8,CI$14,0)*$D51,IF($C51=CI$17,$G$5*$D51,""))</f>
        <v>#VALUE!</v>
      </c>
      <c r="CJ51" s="34" t="e">
        <f>IF(CI51&lt;&gt;"",HLOOKUP(COUNT($F51:CI51)+1,$G$4:$EH$8,CJ$14,0)*$D51,IF($C51=CJ$17,$G$5*$D51,""))</f>
        <v>#VALUE!</v>
      </c>
      <c r="CK51" s="34" t="e">
        <f>IF(CJ51&lt;&gt;"",HLOOKUP(COUNT($F51:CJ51)+1,$G$4:$EH$8,CK$14,0)*$D51,IF($C51=CK$17,$G$5*$D51,""))</f>
        <v>#VALUE!</v>
      </c>
      <c r="CL51" s="34" t="e">
        <f>IF(CK51&lt;&gt;"",HLOOKUP(COUNT($F51:CK51)+1,$G$4:$EH$8,CL$14,0)*$D51,IF($C51=CL$17,$G$5*$D51,""))</f>
        <v>#VALUE!</v>
      </c>
      <c r="CM51" s="34" t="e">
        <f>IF(CL51&lt;&gt;"",HLOOKUP(COUNT($F51:CL51)+1,$G$4:$EH$8,CM$14,0)*$D51,IF($C51=CM$17,$G$5*$D51,""))</f>
        <v>#VALUE!</v>
      </c>
      <c r="CN51" s="34" t="e">
        <f>IF(CM51&lt;&gt;"",HLOOKUP(COUNT($F51:CM51)+1,$G$4:$EH$8,CN$14,0)*$D51,IF($C51=CN$17,$G$5*$D51,""))</f>
        <v>#VALUE!</v>
      </c>
      <c r="CO51" s="34" t="e">
        <f>IF(CN51&lt;&gt;"",HLOOKUP(COUNT($F51:CN51)+1,$G$4:$EH$8,CO$14,0)*$D51,IF($C51=CO$17,$G$5*$D51,""))</f>
        <v>#VALUE!</v>
      </c>
      <c r="CP51" s="34" t="e">
        <f>IF(CO51&lt;&gt;"",HLOOKUP(COUNT($F51:CO51)+1,$G$4:$EH$8,CP$14,0)*$D51,IF($C51=CP$17,$G$5*$D51,""))</f>
        <v>#VALUE!</v>
      </c>
      <c r="CQ51" s="34" t="e">
        <f>IF(CP51&lt;&gt;"",HLOOKUP(COUNT($F51:CP51)+1,$G$4:$EH$8,CQ$14,0)*$D51,IF($C51=CQ$17,$G$5*$D51,""))</f>
        <v>#VALUE!</v>
      </c>
      <c r="CR51" s="34" t="e">
        <f>IF(CQ51&lt;&gt;"",HLOOKUP(COUNT($F51:CQ51)+1,$G$4:$EH$8,CR$14,0)*$D51,IF($C51=CR$17,$G$5*$D51,""))</f>
        <v>#VALUE!</v>
      </c>
      <c r="CS51" s="34" t="e">
        <f>IF(CR51&lt;&gt;"",HLOOKUP(COUNT($F51:CR51)+1,$G$4:$EH$8,CS$14,0)*$D51,IF($C51=CS$17,$G$5*$D51,""))</f>
        <v>#VALUE!</v>
      </c>
      <c r="CT51" s="34" t="e">
        <f>IF(CS51&lt;&gt;"",HLOOKUP(COUNT($F51:CS51)+1,$G$4:$EH$8,CT$14,0)*$D51,IF($C51=CT$17,$G$5*$D51,""))</f>
        <v>#VALUE!</v>
      </c>
      <c r="CU51" s="34" t="e">
        <f>IF(CT51&lt;&gt;"",HLOOKUP(COUNT($F51:CT51)+1,$G$4:$EH$8,CU$14,0)*$D51,IF($C51=CU$17,$G$5*$D51,""))</f>
        <v>#VALUE!</v>
      </c>
      <c r="CV51" s="34" t="e">
        <f>IF(CU51&lt;&gt;"",HLOOKUP(COUNT($F51:CU51)+1,$G$4:$EH$8,CV$14,0)*$D51,IF($C51=CV$17,$G$5*$D51,""))</f>
        <v>#VALUE!</v>
      </c>
      <c r="CW51" s="34" t="e">
        <f>IF(CV51&lt;&gt;"",HLOOKUP(COUNT($F51:CV51)+1,$G$4:$EH$8,CW$14,0)*$D51,IF($C51=CW$17,$G$5*$D51,""))</f>
        <v>#VALUE!</v>
      </c>
      <c r="CX51" s="34" t="e">
        <f>IF(CW51&lt;&gt;"",HLOOKUP(COUNT($F51:CW51)+1,$G$4:$EH$8,CX$14,0)*$D51,IF($C51=CX$17,$G$5*$D51,""))</f>
        <v>#VALUE!</v>
      </c>
      <c r="CY51" s="34" t="e">
        <f>IF(CX51&lt;&gt;"",HLOOKUP(COUNT($F51:CX51)+1,$G$4:$EH$8,CY$14,0)*$D51,IF($C51=CY$17,$G$5*$D51,""))</f>
        <v>#VALUE!</v>
      </c>
      <c r="CZ51" s="34" t="e">
        <f>IF(CY51&lt;&gt;"",HLOOKUP(COUNT($F51:CY51)+1,$G$4:$EH$8,CZ$14,0)*$D51,IF($C51=CZ$17,$G$5*$D51,""))</f>
        <v>#VALUE!</v>
      </c>
      <c r="DA51" s="34" t="e">
        <f>IF(CZ51&lt;&gt;"",HLOOKUP(COUNT($F51:CZ51)+1,$G$4:$EH$8,DA$14,0)*$D51,IF($C51=DA$17,$G$5*$D51,""))</f>
        <v>#VALUE!</v>
      </c>
      <c r="DB51" s="34" t="e">
        <f>IF(DA51&lt;&gt;"",HLOOKUP(COUNT($F51:DA51)+1,$G$4:$EH$8,DB$14,0)*$D51,IF($C51=DB$17,$G$5*$D51,""))</f>
        <v>#VALUE!</v>
      </c>
      <c r="DC51" s="34" t="e">
        <f>IF(DB51&lt;&gt;"",HLOOKUP(COUNT($F51:DB51)+1,$G$4:$EH$8,DC$14,0)*$D51,IF($C51=DC$17,$G$5*$D51,""))</f>
        <v>#VALUE!</v>
      </c>
      <c r="DD51" s="34" t="e">
        <f>IF(DC51&lt;&gt;"",HLOOKUP(COUNT($F51:DC51)+1,$G$4:$EH$8,DD$14,0)*$D51,IF($C51=DD$17,$G$5*$D51,""))</f>
        <v>#VALUE!</v>
      </c>
      <c r="DE51" s="34" t="e">
        <f>IF(DD51&lt;&gt;"",HLOOKUP(COUNT($F51:DD51)+1,$G$4:$EH$8,DE$14,0)*$D51,IF($C51=DE$17,$G$5*$D51,""))</f>
        <v>#VALUE!</v>
      </c>
      <c r="DF51" s="34" t="e">
        <f>IF(DE51&lt;&gt;"",HLOOKUP(COUNT($F51:DE51)+1,$G$4:$EH$8,DF$14,0)*$D51,IF($C51=DF$17,$G$5*$D51,""))</f>
        <v>#VALUE!</v>
      </c>
      <c r="DG51" s="34" t="e">
        <f>IF(DF51&lt;&gt;"",HLOOKUP(COUNT($F51:DF51)+1,$G$4:$EH$8,DG$14,0)*$D51,IF($C51=DG$17,$G$5*$D51,""))</f>
        <v>#VALUE!</v>
      </c>
      <c r="DH51" s="34" t="e">
        <f>IF(DG51&lt;&gt;"",HLOOKUP(COUNT($F51:DG51)+1,$G$4:$EH$8,DH$14,0)*$D51,IF($C51=DH$17,$G$5*$D51,""))</f>
        <v>#VALUE!</v>
      </c>
      <c r="DI51" s="34" t="e">
        <f>IF(DH51&lt;&gt;"",HLOOKUP(COUNT($F51:DH51)+1,$G$4:$EH$8,DI$14,0)*$D51,IF($C51=DI$17,$G$5*$D51,""))</f>
        <v>#VALUE!</v>
      </c>
      <c r="DJ51" s="34" t="e">
        <f>IF(DI51&lt;&gt;"",HLOOKUP(COUNT($F51:DI51)+1,$G$4:$EH$8,DJ$14,0)*$D51,IF($C51=DJ$17,$G$5*$D51,""))</f>
        <v>#VALUE!</v>
      </c>
      <c r="DK51" s="34" t="e">
        <f>IF(DJ51&lt;&gt;"",HLOOKUP(COUNT($F51:DJ51)+1,$G$4:$EH$8,DK$14,0)*$D51,IF($C51=DK$17,$G$5*$D51,""))</f>
        <v>#VALUE!</v>
      </c>
      <c r="DL51" s="34" t="e">
        <f>IF(DK51&lt;&gt;"",HLOOKUP(COUNT($F51:DK51)+1,$G$4:$EH$8,DL$14,0)*$D51,IF($C51=DL$17,$G$5*$D51,""))</f>
        <v>#VALUE!</v>
      </c>
      <c r="DM51" s="34" t="e">
        <f>IF(DL51&lt;&gt;"",HLOOKUP(COUNT($F51:DL51)+1,$G$4:$EH$8,DM$14,0)*$D51,IF($C51=DM$17,$G$5*$D51,""))</f>
        <v>#VALUE!</v>
      </c>
      <c r="DN51" s="34" t="e">
        <f>IF(DM51&lt;&gt;"",HLOOKUP(COUNT($F51:DM51)+1,$G$4:$EH$8,DN$14,0)*$D51,IF($C51=DN$17,$G$5*$D51,""))</f>
        <v>#VALUE!</v>
      </c>
      <c r="DO51" s="34" t="e">
        <f>IF(DN51&lt;&gt;"",HLOOKUP(COUNT($F51:DN51)+1,$G$4:$EH$8,DO$14,0)*$D51,IF($C51=DO$17,$G$5*$D51,""))</f>
        <v>#VALUE!</v>
      </c>
      <c r="DP51" s="34" t="e">
        <f>IF(DO51&lt;&gt;"",HLOOKUP(COUNT($F51:DO51)+1,$G$4:$EH$8,DP$14,0)*$D51,IF($C51=DP$17,$G$5*$D51,""))</f>
        <v>#VALUE!</v>
      </c>
      <c r="DQ51" s="34" t="e">
        <f>IF(DP51&lt;&gt;"",HLOOKUP(COUNT($F51:DP51)+1,$G$4:$EH$8,DQ$14,0)*$D51,IF($C51=DQ$17,$G$5*$D51,""))</f>
        <v>#VALUE!</v>
      </c>
      <c r="DR51" s="34" t="e">
        <f>IF(DQ51&lt;&gt;"",HLOOKUP(COUNT($F51:DQ51)+1,$G$4:$EH$8,DR$14,0)*$D51,IF($C51=DR$17,$G$5*$D51,""))</f>
        <v>#VALUE!</v>
      </c>
      <c r="DS51" s="34" t="e">
        <f>IF(DR51&lt;&gt;"",HLOOKUP(COUNT($F51:DR51)+1,$G$4:$EH$8,DS$14,0)*$D51,IF($C51=DS$17,$G$5*$D51,""))</f>
        <v>#VALUE!</v>
      </c>
      <c r="DT51" s="34" t="e">
        <f>IF(DS51&lt;&gt;"",HLOOKUP(COUNT($F51:DS51)+1,$G$4:$EH$8,DT$14,0)*$D51,IF($C51=DT$17,$G$5*$D51,""))</f>
        <v>#VALUE!</v>
      </c>
      <c r="DU51" s="34" t="e">
        <f>IF(DT51&lt;&gt;"",HLOOKUP(COUNT($F51:DT51)+1,$G$4:$EH$8,DU$14,0)*$D51,IF($C51=DU$17,$G$5*$D51,""))</f>
        <v>#VALUE!</v>
      </c>
      <c r="DV51" s="34" t="e">
        <f>IF(DU51&lt;&gt;"",HLOOKUP(COUNT($F51:DU51)+1,$G$4:$EH$8,DV$14,0)*$D51,IF($C51=DV$17,$G$5*$D51,""))</f>
        <v>#VALUE!</v>
      </c>
      <c r="DX51" s="34" t="str">
        <f>IF(DW51&lt;&gt;"",HLOOKUP(COUNT($DW51:DW51)+1,$G$4:$CX$8,DX$14,0)*$D51,IF($C51=DX$17,$G$6*$D51,""))</f>
        <v/>
      </c>
      <c r="DY51" s="34" t="str">
        <f>IF(DX51&lt;&gt;"",HLOOKUP(COUNT($DW51:DX51)+1,$G$4:$CX$8,DY$14,0)*$D51,IF($C51=DY$17,$G$6*$D51,""))</f>
        <v/>
      </c>
      <c r="DZ51" s="34" t="str">
        <f>IF(DY51&lt;&gt;"",HLOOKUP(COUNT($DW51:DY51)+1,$G$4:$CX$8,DZ$14,0)*$D51,IF($C51=DZ$17,$G$6*$D51,""))</f>
        <v/>
      </c>
      <c r="EA51" s="34" t="str">
        <f>IF(DZ51&lt;&gt;"",HLOOKUP(COUNT($DW51:DZ51)+1,$G$4:$CX$8,EA$14,0)*$D51,IF($C51=EA$17,$G$6*$D51,""))</f>
        <v/>
      </c>
      <c r="EB51" s="34" t="str">
        <f>IF(EA51&lt;&gt;"",HLOOKUP(COUNT($DW51:EA51)+1,$G$4:$CX$8,EB$14,0)*$D51,IF($C51=EB$17,$G$6*$D51,""))</f>
        <v/>
      </c>
      <c r="EC51" s="34" t="str">
        <f>IF(EB51&lt;&gt;"",HLOOKUP(COUNT($DW51:EB51)+1,$G$4:$CX$8,EC$14,0)*$D51,IF($C51=EC$17,$G$6*$D51,""))</f>
        <v/>
      </c>
      <c r="ED51" s="34" t="str">
        <f>IF(EC51&lt;&gt;"",HLOOKUP(COUNT($DW51:EC51)+1,$G$4:$CX$8,ED$14,0)*$D51,IF($C51=ED$17,$G$6*$D51,""))</f>
        <v/>
      </c>
      <c r="EE51" s="34" t="str">
        <f>IF(ED51&lt;&gt;"",HLOOKUP(COUNT($DW51:ED51)+1,$G$4:$CX$8,EE$14,0)*$D51,IF($C51=EE$17,$G$6*$D51,""))</f>
        <v/>
      </c>
      <c r="EF51" s="34" t="str">
        <f>IF(EE51&lt;&gt;"",HLOOKUP(COUNT($DW51:EE51)+1,$G$4:$CX$8,EF$14,0)*$D51,IF($C51=EF$17,$G$6*$D51,""))</f>
        <v/>
      </c>
      <c r="EG51" s="34" t="str">
        <f>IF(EF51&lt;&gt;"",HLOOKUP(COUNT($DW51:EF51)+1,$G$4:$CX$8,EG$14,0)*$D51,IF($C51=EG$17,$G$6*$D51,""))</f>
        <v/>
      </c>
      <c r="EH51" s="34" t="str">
        <f>IF(EG51&lt;&gt;"",HLOOKUP(COUNT($DW51:EG51)+1,$G$4:$CX$8,EH$14,0)*$D51,IF($C51=EH$17,$G$6*$D51,""))</f>
        <v/>
      </c>
      <c r="EI51" s="34" t="str">
        <f>IF(EH51&lt;&gt;"",HLOOKUP(COUNT($DW51:EH51)+1,$G$4:$CX$8,EI$14,0)*$D51,IF($C51=EI$17,$G$6*$D51,""))</f>
        <v/>
      </c>
      <c r="EJ51" s="34" t="str">
        <f>IF(EI51&lt;&gt;"",HLOOKUP(COUNT($DW51:EI51)+1,$G$4:$CX$8,EJ$14,0)*$D51,IF($C51=EJ$17,$G$6*$D51,""))</f>
        <v/>
      </c>
      <c r="EK51" s="34" t="str">
        <f>IF(EJ51&lt;&gt;"",HLOOKUP(COUNT($DW51:EJ51)+1,$G$4:$CX$8,EK$14,0)*$D51,IF($C51=EK$17,$G$6*$D51,""))</f>
        <v/>
      </c>
      <c r="EL51" s="34" t="str">
        <f>IF(EK51&lt;&gt;"",HLOOKUP(COUNT($DW51:EK51)+1,$G$4:$CX$8,EL$14,0)*$D51,IF($C51=EL$17,$G$6*$D51,""))</f>
        <v/>
      </c>
      <c r="EM51" s="34" t="str">
        <f>IF(EL51&lt;&gt;"",HLOOKUP(COUNT($DW51:EL51)+1,$G$4:$CX$8,EM$14,0)*$D51,IF($C51=EM$17,$G$6*$D51,""))</f>
        <v/>
      </c>
      <c r="EN51" s="34" t="str">
        <f>IF(EM51&lt;&gt;"",HLOOKUP(COUNT($DW51:EM51)+1,$G$4:$CX$8,EN$14,0)*$D51,IF($C51=EN$17,$G$6*$D51,""))</f>
        <v/>
      </c>
      <c r="EO51" s="34" t="str">
        <f>IF(EN51&lt;&gt;"",HLOOKUP(COUNT($DW51:EN51)+1,$G$4:$CX$8,EO$14,0)*$D51,IF($C51=EO$17,$G$6*$D51,""))</f>
        <v/>
      </c>
      <c r="EP51" s="34" t="str">
        <f>IF(EO51&lt;&gt;"",HLOOKUP(COUNT($DW51:EO51)+1,$G$4:$CX$8,EP$14,0)*$D51,IF($C51=EP$17,$G$6*$D51,""))</f>
        <v/>
      </c>
      <c r="EQ51" s="34" t="str">
        <f>IF(EP51&lt;&gt;"",HLOOKUP(COUNT($DW51:EP51)+1,$G$4:$CX$8,EQ$14,0)*$D51,IF($C51=EQ$17,$G$6*$D51,""))</f>
        <v/>
      </c>
      <c r="ER51" s="34" t="str">
        <f>IF(EQ51&lt;&gt;"",HLOOKUP(COUNT($DW51:EQ51)+1,$G$4:$CX$8,ER$14,0)*$D51,IF($C51=ER$17,$G$6*$D51,""))</f>
        <v/>
      </c>
      <c r="ES51" s="34" t="str">
        <f>IF(ER51&lt;&gt;"",HLOOKUP(COUNT($DW51:ER51)+1,$G$4:$CX$8,ES$14,0)*$D51,IF($C51=ES$17,$G$6*$D51,""))</f>
        <v/>
      </c>
      <c r="ET51" s="34" t="str">
        <f>IF(ES51&lt;&gt;"",HLOOKUP(COUNT($DW51:ES51)+1,$G$4:$CX$8,ET$14,0)*$D51,IF($C51=ET$17,$G$6*$D51,""))</f>
        <v/>
      </c>
      <c r="EU51" s="34" t="str">
        <f>IF(ET51&lt;&gt;"",HLOOKUP(COUNT($DW51:ET51)+1,$G$4:$CX$8,EU$14,0)*$D51,IF($C51=EU$17,$G$6*$D51,""))</f>
        <v/>
      </c>
      <c r="EV51" s="34" t="str">
        <f>IF(EU51&lt;&gt;"",HLOOKUP(COUNT($DW51:EU51)+1,$G$4:$CX$8,EV$14,0)*$D51,IF($C51=EV$17,$G$6*$D51,""))</f>
        <v/>
      </c>
      <c r="EW51" s="34" t="str">
        <f>IF(EV51&lt;&gt;"",HLOOKUP(COUNT($DW51:EV51)+1,$G$4:$CX$8,EW$14,0)*$D51,IF($C51=EW$17,$G$6*$D51,""))</f>
        <v/>
      </c>
      <c r="EX51" s="34" t="str">
        <f>IF(EW51&lt;&gt;"",HLOOKUP(COUNT($DW51:EW51)+1,$G$4:$CX$8,EX$14,0)*$D51,IF($C51=EX$17,$G$6*$D51,""))</f>
        <v/>
      </c>
      <c r="EY51" s="34" t="str">
        <f>IF(EX51&lt;&gt;"",HLOOKUP(COUNT($DW51:EX51)+1,$G$4:$CX$8,EY$14,0)*$D51,IF($C51=EY$17,$G$6*$D51,""))</f>
        <v/>
      </c>
      <c r="EZ51" s="34" t="str">
        <f>IF(EY51&lt;&gt;"",HLOOKUP(COUNT($DW51:EY51)+1,$G$4:$CX$8,EZ$14,0)*$D51,IF($C51=EZ$17,$G$6*$D51,""))</f>
        <v/>
      </c>
      <c r="FA51" s="34" t="str">
        <f>IF(EZ51&lt;&gt;"",HLOOKUP(COUNT($DW51:EZ51)+1,$G$4:$CX$8,FA$14,0)*$D51,IF($C51=FA$17,$G$6*$D51,""))</f>
        <v/>
      </c>
      <c r="FB51" s="34" t="str">
        <f>IF(FA51&lt;&gt;"",HLOOKUP(COUNT($DW51:FA51)+1,$G$4:$CX$8,FB$14,0)*$D51,IF($C51=FB$17,$G$6*$D51,""))</f>
        <v/>
      </c>
      <c r="FC51" s="34" t="str">
        <f>IF(FB51&lt;&gt;"",HLOOKUP(COUNT($DW51:FB51)+1,$G$4:$CX$8,FC$14,0)*$D51,IF($C51=FC$17,$G$6*$D51,""))</f>
        <v/>
      </c>
      <c r="FD51" s="34">
        <f>IF(FC51&lt;&gt;"",HLOOKUP(COUNT($DW51:FC51)+1,$G$4:$CX$8,FD$14,0)*$D51,IF($C51=FD$17,$G$6*$D51,""))</f>
        <v>0</v>
      </c>
      <c r="FE51" s="34">
        <f>IF(FD51&lt;&gt;"",HLOOKUP(COUNT($DW51:FD51)+1,$G$4:$CX$8,FE$14,0)*$D51,IF($C51=FE$17,$G$6*$D51,""))</f>
        <v>4500</v>
      </c>
      <c r="FF51" s="34">
        <f>IF(FE51&lt;&gt;"",HLOOKUP(COUNT($DW51:FE51)+1,$G$4:$CX$8,FF$14,0)*$D51,IF($C51=FF$17,$G$6*$D51,""))</f>
        <v>4500</v>
      </c>
      <c r="FG51" s="34">
        <f>IF(FF51&lt;&gt;"",HLOOKUP(COUNT($DW51:FF51)+1,$G$4:$CX$8,FG$14,0)*$D51,IF($C51=FG$17,$G$6*$D51,""))</f>
        <v>4500</v>
      </c>
      <c r="FH51" s="34">
        <f>IF(FG51&lt;&gt;"",HLOOKUP(COUNT($DW51:FG51)+1,$G$4:$CX$8,FH$14,0)*$D51,IF($C51=FH$17,$G$6*$D51,""))</f>
        <v>5429.0749250507861</v>
      </c>
      <c r="FI51" s="34">
        <f>IF(FH51&lt;&gt;"",HLOOKUP(COUNT($DW51:FH51)+1,$G$4:$CX$8,FI$14,0)*$D51,IF($C51=FI$17,$G$6*$D51,""))</f>
        <v>6786.3436563134865</v>
      </c>
      <c r="FJ51" s="34">
        <f>IF(FI51&lt;&gt;"",HLOOKUP(COUNT($DW51:FI51)+1,$G$4:$CX$8,FJ$14,0)*$D51,IF($C51=FJ$17,$G$6*$D51,""))</f>
        <v>8143.6123875761787</v>
      </c>
      <c r="FK51" s="34">
        <f>IF(FJ51&lt;&gt;"",HLOOKUP(COUNT($DW51:FJ51)+1,$G$4:$CX$8,FK$14,0)*$D51,IF($C51=FK$17,$G$6*$D51,""))</f>
        <v>9446.590369588368</v>
      </c>
      <c r="FL51" s="34">
        <f>IF(FK51&lt;&gt;"",HLOOKUP(COUNT($DW51:FK51)+1,$G$4:$CX$8,FL$14,0)*$D51,IF($C51=FL$17,$G$6*$D51,""))</f>
        <v>10769.113021330742</v>
      </c>
      <c r="FM51" s="34">
        <f>IF(FL51&lt;&gt;"",HLOOKUP(COUNT($DW51:FL51)+1,$G$4:$CX$8,FM$14,0)*$D51,IF($C51=FM$17,$G$6*$D51,""))</f>
        <v>12169.097714103731</v>
      </c>
      <c r="FN51" s="34">
        <f>IF(FM51&lt;&gt;"",HLOOKUP(COUNT($DW51:FM51)+1,$G$4:$CX$8,FN$14,0)*$D51,IF($C51=FN$17,$G$6*$D51,""))</f>
        <v>13507.698462655142</v>
      </c>
      <c r="FO51" s="34">
        <f>IF(FN51&lt;&gt;"",HLOOKUP(COUNT($DW51:FN51)+1,$G$4:$CX$8,FO$14,0)*$D51,IF($C51=FO$17,$G$6*$D51,""))</f>
        <v>14858.468308920659</v>
      </c>
      <c r="FP51" s="34">
        <f>IF(FO51&lt;&gt;"",HLOOKUP(COUNT($DW51:FO51)+1,$G$4:$CX$8,FP$14,0)*$D51,IF($C51=FP$17,$G$6*$D51,""))</f>
        <v>11143.8512316905</v>
      </c>
      <c r="FQ51" s="34">
        <f>IF(FP51&lt;&gt;"",HLOOKUP(COUNT($DW51:FP51)+1,$G$4:$CX$8,FQ$14,0)*$D51,IF($C51=FQ$17,$G$6*$D51,""))</f>
        <v>10586.65867010597</v>
      </c>
      <c r="FR51" s="34">
        <f>IF(FQ51&lt;&gt;"",HLOOKUP(COUNT($DW51:FQ51)+1,$G$4:$CX$8,FR$14,0)*$D51,IF($C51=FR$17,$G$6*$D51,""))</f>
        <v>11645.324537116569</v>
      </c>
      <c r="FS51" s="34">
        <f>IF(FR51&lt;&gt;"",HLOOKUP(COUNT($DW51:FR51)+1,$G$4:$CX$8,FS$14,0)*$D51,IF($C51=FS$17,$G$6*$D51,""))</f>
        <v>12809.856990828232</v>
      </c>
      <c r="FT51" s="34">
        <f>IF(FS51&lt;&gt;"",HLOOKUP(COUNT($DW51:FS51)+1,$G$4:$CX$8,FT$14,0)*$D51,IF($C51=FT$17,$G$6*$D51,""))</f>
        <v>14090.842689911051</v>
      </c>
      <c r="FU51" s="34">
        <f>IF(FT51&lt;&gt;"",HLOOKUP(COUNT($DW51:FT51)+1,$G$4:$CX$8,FU$14,0)*$D51,IF($C51=FU$17,$G$6*$D51,""))</f>
        <v>15499.926958902157</v>
      </c>
      <c r="FV51" s="34">
        <f>IF(FU51&lt;&gt;"",HLOOKUP(COUNT($DW51:FU51)+1,$G$4:$CX$8,FV$14,0)*$D51,IF($C51=FV$17,$G$6*$D51,""))</f>
        <v>14724.930610957041</v>
      </c>
      <c r="FW51" s="34">
        <f>IF(FV51&lt;&gt;"",HLOOKUP(COUNT($DW51:FV51)+1,$G$4:$CX$8,FW$14,0)*$D51,IF($C51=FW$17,$G$6*$D51,""))</f>
        <v>13988.684080409192</v>
      </c>
      <c r="FX51" s="34">
        <f>IF(FW51&lt;&gt;"",HLOOKUP(COUNT($DW51:FW51)+1,$G$4:$CX$8,FX$14,0)*$D51,IF($C51=FX$17,$G$6*$D51,""))</f>
        <v>14967.891966037834</v>
      </c>
      <c r="FY51" s="34">
        <f>IF(FX51&lt;&gt;"",HLOOKUP(COUNT($DW51:FX51)+1,$G$4:$CX$8,FY$14,0)*$D51,IF($C51=FY$17,$G$6*$D51,""))</f>
        <v>16015.644403660484</v>
      </c>
      <c r="FZ51" s="34">
        <f>IF(FY51&lt;&gt;"",HLOOKUP(COUNT($DW51:FY51)+1,$G$4:$CX$8,FZ$14,0)*$D51,IF($C51=FZ$17,$G$6*$D51,""))</f>
        <v>17136.739511916719</v>
      </c>
      <c r="GA51" s="34">
        <f>IF(FZ51&lt;&gt;"",HLOOKUP(COUNT($DW51:FZ51)+1,$G$4:$CX$8,GA$14,0)*$D51,IF($C51=GA$17,$G$6*$D51,""))</f>
        <v>18850.413463108387</v>
      </c>
      <c r="GB51" s="34">
        <f>IF(GA51&lt;&gt;"",HLOOKUP(COUNT($DW51:GA51)+1,$G$4:$CX$8,GB$14,0)*$D51,IF($C51=GB$17,$G$6*$D51,""))</f>
        <v>16022.851443642132</v>
      </c>
      <c r="GC51" s="34">
        <f>IF(GB51&lt;&gt;"",HLOOKUP(COUNT($DW51:GB51)+1,$G$4:$CX$8,GC$14,0)*$D51,IF($C51=GC$17,$G$6*$D51,""))</f>
        <v>15221.708871460029</v>
      </c>
      <c r="GD51" s="34">
        <f>IF(GC51&lt;&gt;"",HLOOKUP(COUNT($DW51:GC51)+1,$G$4:$CX$8,GD$14,0)*$D51,IF($C51=GD$17,$G$6*$D51,""))</f>
        <v>15982.794315033028</v>
      </c>
      <c r="GE51" s="34">
        <f>IF(GD51&lt;&gt;"",HLOOKUP(COUNT($DW51:GD51)+1,$G$4:$CX$8,GE$14,0)*$D51,IF($C51=GE$17,$G$6*$D51,""))</f>
        <v>16781.93403078468</v>
      </c>
      <c r="GF51" s="34">
        <f>IF(GE51&lt;&gt;"",HLOOKUP(COUNT($DW51:GE51)+1,$G$4:$CX$8,GF$14,0)*$D51,IF($C51=GF$17,$G$6*$D51,""))</f>
        <v>17621.030732323907</v>
      </c>
      <c r="GG51" s="34">
        <f>IF(GF51&lt;&gt;"",HLOOKUP(COUNT($DW51:GF51)+1,$G$4:$CX$8,GG$14,0)*$D51,IF($C51=GG$17,$G$6*$D51,""))</f>
        <v>18854.502883586585</v>
      </c>
      <c r="GH51" s="34">
        <f>IF(GG51&lt;&gt;"",HLOOKUP(COUNT($DW51:GG51)+1,$G$4:$CX$8,GH$14,0)*$D51,IF($C51=GH$17,$G$6*$D51,""))</f>
        <v>16969.052595227928</v>
      </c>
      <c r="GI51" s="34">
        <f>IF(GH51&lt;&gt;"",HLOOKUP(COUNT($DW51:GH51)+1,$G$4:$CX$8,GI$14,0)*$D51,IF($C51=GI$17,$G$6*$D51,""))</f>
        <v>15272.14733570514</v>
      </c>
      <c r="GJ51" s="34">
        <f>IF(GI51&lt;&gt;"",HLOOKUP(COUNT($DW51:GI51)+1,$G$4:$CX$8,GJ$14,0)*$D51,IF($C51=GJ$17,$G$6*$D51,""))</f>
        <v>16341.197649204496</v>
      </c>
      <c r="GK51" s="34">
        <f>IF(GJ51&lt;&gt;"",HLOOKUP(COUNT($DW51:GJ51)+1,$G$4:$CX$8,GK$14,0)*$D51,IF($C51=GK$17,$G$6*$D51,""))</f>
        <v>17485.081484648807</v>
      </c>
      <c r="GL51" s="34">
        <f>IF(GK51&lt;&gt;"",HLOOKUP(COUNT($DW51:GK51)+1,$G$4:$CX$8,GL$14,0)*$D51,IF($C51=GL$17,$G$6*$D51,""))</f>
        <v>18709.037188574228</v>
      </c>
      <c r="GM51" s="34">
        <f>IF(GL51&lt;&gt;"",HLOOKUP(COUNT($DW51:GL51)+1,$G$4:$CX$8,GM$14,0)*$D51,IF($C51=GM$17,$G$6*$D51,""))</f>
        <v>20205.760163660168</v>
      </c>
      <c r="GN51" s="34">
        <f>IF(GM51&lt;&gt;"",HLOOKUP(COUNT($DW51:GM51)+1,$G$4:$CX$8,GN$14,0)*$D51,IF($C51=GN$17,$G$6*$D51,""))</f>
        <v>17376.953740747744</v>
      </c>
      <c r="GO51" s="34">
        <f>IF(GN51&lt;&gt;"",HLOOKUP(COUNT($DW51:GN51)+1,$G$4:$CX$8,GO$14,0)*$D51,IF($C51=GO$17,$G$6*$D51,""))</f>
        <v>16508.106053710355</v>
      </c>
      <c r="GP51" s="34">
        <f>IF(GO51&lt;&gt;"",HLOOKUP(COUNT($DW51:GO51)+1,$G$4:$CX$8,GP$14,0)*$D51,IF($C51=GP$17,$G$6*$D51,""))</f>
        <v>17333.511356395877</v>
      </c>
      <c r="GQ51" s="34">
        <f>IF(GP51&lt;&gt;"",HLOOKUP(COUNT($DW51:GP51)+1,$G$4:$CX$8,GQ$14,0)*$D51,IF($C51=GQ$17,$G$6*$D51,""))</f>
        <v>18200.186924215664</v>
      </c>
      <c r="GR51" s="34">
        <f>IF(GQ51&lt;&gt;"",HLOOKUP(COUNT($DW51:GQ51)+1,$G$4:$CX$8,GR$14,0)*$D51,IF($C51=GR$17,$G$6*$D51,""))</f>
        <v>19110.196270426444</v>
      </c>
      <c r="GS51" s="34">
        <f>IF(GR51&lt;&gt;"",HLOOKUP(COUNT($DW51:GR51)+1,$G$4:$CX$8,GS$14,0)*$D51,IF($C51=GS$17,$G$6*$D51,""))</f>
        <v>20447.910009356296</v>
      </c>
      <c r="GT51" s="34">
        <f>IF(GS51&lt;&gt;"",HLOOKUP(COUNT($DW51:GS51)+1,$G$4:$CX$8,GT$14,0)*$D51,IF($C51=GT$17,$G$6*$D51,""))</f>
        <v>18403.119008420676</v>
      </c>
      <c r="GU51" s="34">
        <f>IF(GT51&lt;&gt;"",HLOOKUP(COUNT($DW51:GT51)+1,$G$4:$CX$8,GU$14,0)*$D51,IF($C51=GU$17,$G$6*$D51,""))</f>
        <v>16562.807107578607</v>
      </c>
      <c r="GV51" s="34">
        <f>IF(GU51&lt;&gt;"",HLOOKUP(COUNT($DW51:GU51)+1,$G$4:$CX$8,GV$14,0)*$D51,IF($C51=GV$17,$G$6*$D51,""))</f>
        <v>17722.203605109109</v>
      </c>
      <c r="GW51" s="34">
        <f>IF(GV51&lt;&gt;"",HLOOKUP(COUNT($DW51:GV51)+1,$G$4:$CX$8,GW$14,0)*$D51,IF($C51=GW$17,$G$6*$D51,""))</f>
        <v>18962.757857466742</v>
      </c>
      <c r="GX51" s="34">
        <f>IF(GW51&lt;&gt;"",HLOOKUP(COUNT($DW51:GW51)+1,$G$4:$CX$8,GX$14,0)*$D51,IF($C51=GX$17,$G$6*$D51,""))</f>
        <v>20290.150907489417</v>
      </c>
      <c r="GY51" s="34">
        <f>IF(GX51&lt;&gt;"",HLOOKUP(COUNT($DW51:GX51)+1,$G$4:$CX$8,GY$14,0)*$D51,IF($C51=GY$17,$G$6*$D51,""))</f>
        <v>21913.362980088568</v>
      </c>
      <c r="GZ51" s="34">
        <f>IF(GY51&lt;&gt;"",HLOOKUP(COUNT($DW51:GY51)+1,$G$4:$CX$8,GZ$14,0)*$D51,IF($C51=GZ$17,$G$6*$D51,""))</f>
        <v>19064.625792677049</v>
      </c>
      <c r="HA51" s="34">
        <f>IF(GZ51&lt;&gt;"",HLOOKUP(COUNT($DW51:GZ51)+1,$G$4:$CX$8,HA$14,0)*$D51,IF($C51=HA$17,$G$6*$D51,""))</f>
        <v>18111.394503043201</v>
      </c>
      <c r="HB51" s="34">
        <f>IF(HA51&lt;&gt;"",HLOOKUP(COUNT($DW51:HA51)+1,$G$4:$CX$8,HB$14,0)*$D51,IF($C51=HB$17,$G$6*$D51,""))</f>
        <v>19016.964228195357</v>
      </c>
      <c r="HC51" s="34">
        <f>IF(HB51&lt;&gt;"",HLOOKUP(COUNT($DW51:HB51)+1,$G$4:$CX$8,HC$14,0)*$D51,IF($C51=HC$17,$G$6*$D51,""))</f>
        <v>19967.812439605128</v>
      </c>
      <c r="HD51" s="34">
        <f>IF(HC51&lt;&gt;"",HLOOKUP(COUNT($DW51:HC51)+1,$G$4:$CX$8,HD$14,0)*$D51,IF($C51=HD$17,$G$6*$D51,""))</f>
        <v>20966.203061585391</v>
      </c>
      <c r="HE51" s="34">
        <f>IF(HD51&lt;&gt;"",HLOOKUP(COUNT($DW51:HD51)+1,$G$4:$CX$8,HE$14,0)*$D51,IF($C51=HE$17,$G$6*$D51,""))</f>
        <v>22433.83727589636</v>
      </c>
      <c r="HF51" s="34">
        <f>IF(HE51&lt;&gt;"",HLOOKUP(COUNT($DW51:HE51)+1,$G$4:$CX$8,HF$14,0)*$D51,IF($C51=HF$17,$G$6*$D51,""))</f>
        <v>20190.453548306723</v>
      </c>
      <c r="HG51" s="34">
        <f>IF(HF51&lt;&gt;"",HLOOKUP(COUNT($DW51:HF51)+1,$G$4:$CX$8,HG$14,0)*$D51,IF($C51=HG$17,$G$6*$D51,""))</f>
        <v>18171.408193476054</v>
      </c>
      <c r="HH51" s="34">
        <f>IF(HG51&lt;&gt;"",HLOOKUP(COUNT($DW51:HG51)+1,$G$4:$CX$8,HH$14,0)*$D51,IF($C51=HH$17,$G$6*$D51,""))</f>
        <v>19443.40676701938</v>
      </c>
      <c r="HI51" s="34">
        <f>IF(HH51&lt;&gt;"",HLOOKUP(COUNT($DW51:HH51)+1,$G$4:$CX$8,HI$14,0)*$D51,IF($C51=HI$17,$G$6*$D51,""))</f>
        <v>20804.445240710738</v>
      </c>
      <c r="HJ51" s="34">
        <f>IF(HI51&lt;&gt;"",HLOOKUP(COUNT($DW51:HI51)+1,$G$4:$CX$8,HJ$14,0)*$D51,IF($C51=HJ$17,$G$6*$D51,""))</f>
        <v>22260.756407560486</v>
      </c>
      <c r="HK51" s="34">
        <f>IF(HJ51&lt;&gt;"",HLOOKUP(COUNT($DW51:HJ51)+1,$G$4:$CX$8,HK$14,0)*$D51,IF($C51=HK$17,$G$6*$D51,""))</f>
        <v>24041.616920165325</v>
      </c>
      <c r="HL51" s="34">
        <f>IF(HK51&lt;&gt;"",HLOOKUP(COUNT($DW51:HK51)+1,$G$4:$CX$8,HL$14,0)*$D51,IF($C51=HL$17,$G$6*$D51,""))</f>
        <v>15647.367547554686</v>
      </c>
      <c r="HM51" s="34">
        <f>IF(HL51&lt;&gt;"",HLOOKUP(COUNT($DW51:HL51)+1,$G$4:$CX$8,HM$14,0)*$D51,IF($C51=HM$17,$G$6*$D51,""))</f>
        <v>15647.367547554686</v>
      </c>
      <c r="HN51" s="34">
        <f>IF(HM51&lt;&gt;"",HLOOKUP(COUNT($DW51:HM51)+1,$G$4:$CX$8,HN$14,0)*$D51,IF($C51=HN$17,$G$6*$D51,""))</f>
        <v>15647.367547554686</v>
      </c>
      <c r="HO51" s="34">
        <f>IF(HN51&lt;&gt;"",HLOOKUP(COUNT($DW51:HN51)+1,$G$4:$CX$8,HO$14,0)*$D51,IF($C51=HO$17,$G$6*$D51,""))</f>
        <v>15647.367547554686</v>
      </c>
      <c r="HP51" s="34">
        <f>IF(HO51&lt;&gt;"",HLOOKUP(COUNT($DW51:HO51)+1,$G$4:$CX$8,HP$14,0)*$D51,IF($C51=HP$17,$G$6*$D51,""))</f>
        <v>15647.367547554686</v>
      </c>
      <c r="HQ51" s="34">
        <f>IF(HP51&lt;&gt;"",HLOOKUP(COUNT($DW51:HP51)+1,$G$4:$CX$8,HQ$14,0)*$D51,IF($C51=HQ$17,$G$6*$D51,""))</f>
        <v>15647.367547554686</v>
      </c>
      <c r="HR51" s="34">
        <f>IF(HQ51&lt;&gt;"",HLOOKUP(COUNT($DW51:HQ51)+1,$G$4:$CX$8,HR$14,0)*$D51,IF($C51=HR$17,$G$6*$D51,""))</f>
        <v>15647.367547554686</v>
      </c>
      <c r="HS51" s="34">
        <f>IF(HR51&lt;&gt;"",HLOOKUP(COUNT($DW51:HR51)+1,$G$4:$CX$8,HS$14,0)*$D51,IF($C51=HS$17,$G$6*$D51,""))</f>
        <v>15647.367547554686</v>
      </c>
      <c r="HT51" s="34">
        <f>IF(HS51&lt;&gt;"",HLOOKUP(COUNT($DW51:HS51)+1,$G$4:$CX$8,HT$14,0)*$D51,IF($C51=HT$17,$G$6*$D51,""))</f>
        <v>15647.367547554686</v>
      </c>
      <c r="HU51" s="34">
        <f>IF(HT51&lt;&gt;"",HLOOKUP(COUNT($DW51:HT51)+1,$G$4:$CX$8,HU$14,0)*$D51,IF($C51=HU$17,$G$6*$D51,""))</f>
        <v>15647.367547554686</v>
      </c>
      <c r="HV51" s="34">
        <f>IF(HU51&lt;&gt;"",HLOOKUP(COUNT($DW51:HU51)+1,$G$4:$CX$8,HV$14,0)*$D51,IF($C51=HV$17,$G$6*$D51,""))</f>
        <v>15647.367547554686</v>
      </c>
      <c r="HW51" s="34">
        <f>IF(HV51&lt;&gt;"",HLOOKUP(COUNT($DW51:HV51)+1,$G$4:$CX$8,HW$14,0)*$D51,IF($C51=HW$17,$G$6*$D51,""))</f>
        <v>15647.367547554686</v>
      </c>
      <c r="HX51" s="34">
        <f>IF(HW51&lt;&gt;"",HLOOKUP(COUNT($DW51:HW51)+1,$G$4:$CX$8,HX$14,0)*$D51,IF($C51=HX$17,$G$6*$D51,""))</f>
        <v>15647.367547554686</v>
      </c>
      <c r="HY51" s="34">
        <f>IF(HX51&lt;&gt;"",HLOOKUP(COUNT($DW51:HX51)+1,$G$4:$CX$8,HY$14,0)*$D51,IF($C51=HY$17,$G$6*$D51,""))</f>
        <v>15647.367547554686</v>
      </c>
      <c r="HZ51" s="34">
        <f>IF(HY51&lt;&gt;"",HLOOKUP(COUNT($DW51:HY51)+1,$G$4:$CX$8,HZ$14,0)*$D51,IF($C51=HZ$17,$G$6*$D51,""))</f>
        <v>15647.367547554686</v>
      </c>
      <c r="IA51" s="34">
        <f>IF(HZ51&lt;&gt;"",HLOOKUP(COUNT($DW51:HZ51)+1,$G$4:$CX$8,IA$14,0)*$D51,IF($C51=IA$17,$G$6*$D51,""))</f>
        <v>15647.367547554686</v>
      </c>
      <c r="IB51" s="34">
        <f>IF(IA51&lt;&gt;"",HLOOKUP(COUNT($DW51:IA51)+1,$G$4:$CX$8,IB$14,0)*$D51,IF($C51=IB$17,$G$6*$D51,""))</f>
        <v>15647.367547554686</v>
      </c>
      <c r="IC51" s="34">
        <f>IF(IB51&lt;&gt;"",HLOOKUP(COUNT($DW51:IB51)+1,$G$4:$CX$8,IC$14,0)*$D51,IF($C51=IC$17,$G$6*$D51,""))</f>
        <v>15647.367547554686</v>
      </c>
      <c r="ID51" s="34">
        <f>IF(IC51&lt;&gt;"",HLOOKUP(COUNT($DW51:IC51)+1,$G$4:$CX$8,ID$14,0)*$D51,IF($C51=ID$17,$G$6*$D51,""))</f>
        <v>15647.367547554686</v>
      </c>
      <c r="IE51" s="34">
        <f>IF(ID51&lt;&gt;"",HLOOKUP(COUNT($DW51:ID51)+1,$G$4:$CX$8,IE$14,0)*$D51,IF($C51=IE$17,$G$6*$D51,""))</f>
        <v>15647.367547554686</v>
      </c>
      <c r="IF51" s="34">
        <f>IF(IE51&lt;&gt;"",HLOOKUP(COUNT($DW51:IE51)+1,$G$4:$CX$8,IF$14,0)*$D51,IF($C51=IF$17,$G$6*$D51,""))</f>
        <v>15647.367547554686</v>
      </c>
      <c r="IG51" s="34">
        <f>IF(IF51&lt;&gt;"",HLOOKUP(COUNT($DW51:IF51)+1,$G$4:$CX$8,IG$14,0)*$D51,IF($C51=IG$17,$G$6*$D51,""))</f>
        <v>15647.367547554686</v>
      </c>
      <c r="IH51" s="34">
        <f>IF(IG51&lt;&gt;"",HLOOKUP(COUNT($DW51:IG51)+1,$G$4:$CX$8,IH$14,0)*$D51,IF($C51=IH$17,$G$6*$D51,""))</f>
        <v>15647.367547554686</v>
      </c>
      <c r="II51" s="34">
        <f>IF(IH51&lt;&gt;"",HLOOKUP(COUNT($DW51:IH51)+1,$G$4:$CX$8,II$14,0)*$D51,IF($C51=II$17,$G$6*$D51,""))</f>
        <v>15647.367547554686</v>
      </c>
      <c r="IJ51" s="34">
        <f>IF(II51&lt;&gt;"",HLOOKUP(COUNT($DW51:II51)+1,$G$4:$CX$8,IJ$14,0)*$D51,IF($C51=IJ$17,$G$6*$D51,""))</f>
        <v>15647.367547554686</v>
      </c>
      <c r="IK51" s="34">
        <f>IF(IJ51&lt;&gt;"",HLOOKUP(COUNT($DW51:IJ51)+1,$G$4:$CX$8,IK$14,0)*$D51,IF($C51=IK$17,$G$6*$D51,""))</f>
        <v>15647.367547554686</v>
      </c>
      <c r="IL51" s="34">
        <f>IF(IK51&lt;&gt;"",HLOOKUP(COUNT($DW51:IK51)+1,$G$4:$CX$8,IL$14,0)*$D51,IF($C51=IL$17,$G$6*$D51,""))</f>
        <v>15647.367547554686</v>
      </c>
      <c r="IM51" s="34">
        <f>IF(IL51&lt;&gt;"",HLOOKUP(COUNT($DW51:IL51)+1,$G$4:$CX$8,IM$14,0)*$D51,IF($C51=IM$17,$G$6*$D51,""))</f>
        <v>15647.367547554686</v>
      </c>
      <c r="IO51" s="34" t="str">
        <f>IF(IN51&lt;&gt;"",HLOOKUP(COUNT($IN51:IN51)+1,$G$4:$EH$8,IO$14,0)*$D51,IF($C51=IO$17,$G$7*$D51,""))</f>
        <v/>
      </c>
      <c r="IP51" s="34" t="str">
        <f>IF(IO51&lt;&gt;"",HLOOKUP(COUNT($IN51:IO51)+1,$G$4:$EH$8,IP$14,0)*$D51,IF($C51=IP$17,$G$7*$D51,""))</f>
        <v/>
      </c>
      <c r="IQ51" s="34" t="str">
        <f>IF(IP51&lt;&gt;"",HLOOKUP(COUNT($IN51:IP51)+1,$G$4:$EH$8,IQ$14,0)*$D51,IF($C51=IQ$17,$G$7*$D51,""))</f>
        <v/>
      </c>
      <c r="IR51" s="34" t="str">
        <f>IF(IQ51&lt;&gt;"",HLOOKUP(COUNT($IN51:IQ51)+1,$G$4:$EH$8,IR$14,0)*$D51,IF($C51=IR$17,$G$7*$D51,""))</f>
        <v/>
      </c>
      <c r="IS51" s="34" t="str">
        <f>IF(IR51&lt;&gt;"",HLOOKUP(COUNT($IN51:IR51)+1,$G$4:$EH$8,IS$14,0)*$D51,IF($C51=IS$17,$G$7*$D51,""))</f>
        <v/>
      </c>
      <c r="IT51" s="34" t="str">
        <f>IF(IS51&lt;&gt;"",HLOOKUP(COUNT($IN51:IS51)+1,$G$4:$EH$8,IT$14,0)*$D51,IF($C51=IT$17,$G$7*$D51,""))</f>
        <v/>
      </c>
      <c r="IU51" s="34" t="str">
        <f>IF(IT51&lt;&gt;"",HLOOKUP(COUNT($IN51:IT51)+1,$G$4:$EH$8,IU$14,0)*$D51,IF($C51=IU$17,$G$7*$D51,""))</f>
        <v/>
      </c>
      <c r="IV51" s="34" t="str">
        <f>IF(IU51&lt;&gt;"",HLOOKUP(COUNT($IN51:IU51)+1,$G$4:$EH$8,IV$14,0)*$D51,IF($C51=IV$17,$G$7*$D51,""))</f>
        <v/>
      </c>
      <c r="IW51" s="34" t="str">
        <f>IF(IV51&lt;&gt;"",HLOOKUP(COUNT($IN51:IV51)+1,$G$4:$EH$8,IW$14,0)*$D51,IF($C51=IW$17,$G$7*$D51,""))</f>
        <v/>
      </c>
      <c r="IX51" s="34" t="str">
        <f>IF(IW51&lt;&gt;"",HLOOKUP(COUNT($IN51:IW51)+1,$G$4:$EH$8,IX$14,0)*$D51,IF($C51=IX$17,$G$7*$D51,""))</f>
        <v/>
      </c>
      <c r="IY51" s="34" t="str">
        <f>IF(IX51&lt;&gt;"",HLOOKUP(COUNT($IN51:IX51)+1,$G$4:$EH$8,IY$14,0)*$D51,IF($C51=IY$17,$G$7*$D51,""))</f>
        <v/>
      </c>
      <c r="IZ51" s="34" t="str">
        <f>IF(IY51&lt;&gt;"",HLOOKUP(COUNT($IN51:IY51)+1,$G$4:$EH$8,IZ$14,0)*$D51,IF($C51=IZ$17,$G$7*$D51,""))</f>
        <v/>
      </c>
      <c r="JA51" s="34" t="str">
        <f>IF(IZ51&lt;&gt;"",HLOOKUP(COUNT($IN51:IZ51)+1,$G$4:$EH$8,JA$14,0)*$D51,IF($C51=JA$17,$G$7*$D51,""))</f>
        <v/>
      </c>
      <c r="JB51" s="34" t="str">
        <f>IF(JA51&lt;&gt;"",HLOOKUP(COUNT($IN51:JA51)+1,$G$4:$EH$8,JB$14,0)*$D51,IF($C51=JB$17,$G$7*$D51,""))</f>
        <v/>
      </c>
      <c r="JC51" s="34" t="str">
        <f>IF(JB51&lt;&gt;"",HLOOKUP(COUNT($IN51:JB51)+1,$G$4:$EH$8,JC$14,0)*$D51,IF($C51=JC$17,$G$7*$D51,""))</f>
        <v/>
      </c>
      <c r="JD51" s="34" t="str">
        <f>IF(JC51&lt;&gt;"",HLOOKUP(COUNT($IN51:JC51)+1,$G$4:$EH$8,JD$14,0)*$D51,IF($C51=JD$17,$G$7*$D51,""))</f>
        <v/>
      </c>
      <c r="JE51" s="34" t="str">
        <f>IF(JD51&lt;&gt;"",HLOOKUP(COUNT($IN51:JD51)+1,$G$4:$EH$8,JE$14,0)*$D51,IF($C51=JE$17,$G$7*$D51,""))</f>
        <v/>
      </c>
      <c r="JF51" s="34" t="str">
        <f>IF(JE51&lt;&gt;"",HLOOKUP(COUNT($IN51:JE51)+1,$G$4:$EH$8,JF$14,0)*$D51,IF($C51=JF$17,$G$7*$D51,""))</f>
        <v/>
      </c>
      <c r="JG51" s="34" t="str">
        <f>IF(JF51&lt;&gt;"",HLOOKUP(COUNT($IN51:JF51)+1,$G$4:$EH$8,JG$14,0)*$D51,IF($C51=JG$17,$G$7*$D51,""))</f>
        <v/>
      </c>
      <c r="JH51" s="34" t="str">
        <f>IF(JG51&lt;&gt;"",HLOOKUP(COUNT($IN51:JG51)+1,$G$4:$EH$8,JH$14,0)*$D51,IF($C51=JH$17,$G$7*$D51,""))</f>
        <v/>
      </c>
      <c r="JI51" s="34" t="str">
        <f>IF(JH51&lt;&gt;"",HLOOKUP(COUNT($IN51:JH51)+1,$G$4:$EH$8,JI$14,0)*$D51,IF($C51=JI$17,$G$7*$D51,""))</f>
        <v/>
      </c>
      <c r="JJ51" s="34" t="str">
        <f>IF(JI51&lt;&gt;"",HLOOKUP(COUNT($IN51:JI51)+1,$G$4:$EH$8,JJ$14,0)*$D51,IF($C51=JJ$17,$G$7*$D51,""))</f>
        <v/>
      </c>
      <c r="JK51" s="34" t="str">
        <f>IF(JJ51&lt;&gt;"",HLOOKUP(COUNT($IN51:JJ51)+1,$G$4:$EH$8,JK$14,0)*$D51,IF($C51=JK$17,$G$7*$D51,""))</f>
        <v/>
      </c>
      <c r="JL51" s="34" t="str">
        <f>IF(JK51&lt;&gt;"",HLOOKUP(COUNT($IN51:JK51)+1,$G$4:$EH$8,JL$14,0)*$D51,IF($C51=JL$17,$G$7*$D51,""))</f>
        <v/>
      </c>
      <c r="JM51" s="34" t="str">
        <f>IF(JL51&lt;&gt;"",HLOOKUP(COUNT($IN51:JL51)+1,$G$4:$EH$8,JM$14,0)*$D51,IF($C51=JM$17,$G$7*$D51,""))</f>
        <v/>
      </c>
      <c r="JN51" s="34" t="str">
        <f>IF(JM51&lt;&gt;"",HLOOKUP(COUNT($IN51:JM51)+1,$G$4:$EH$8,JN$14,0)*$D51,IF($C51=JN$17,$G$7*$D51,""))</f>
        <v/>
      </c>
      <c r="JO51" s="34" t="str">
        <f>IF(JN51&lt;&gt;"",HLOOKUP(COUNT($IN51:JN51)+1,$G$4:$EH$8,JO$14,0)*$D51,IF($C51=JO$17,$G$7*$D51,""))</f>
        <v/>
      </c>
      <c r="JP51" s="34" t="str">
        <f>IF(JO51&lt;&gt;"",HLOOKUP(COUNT($IN51:JO51)+1,$G$4:$EH$8,JP$14,0)*$D51,IF($C51=JP$17,$G$7*$D51,""))</f>
        <v/>
      </c>
      <c r="JQ51" s="34" t="str">
        <f>IF(JP51&lt;&gt;"",HLOOKUP(COUNT($IN51:JP51)+1,$G$4:$EH$8,JQ$14,0)*$D51,IF($C51=JQ$17,$G$7*$D51,""))</f>
        <v/>
      </c>
      <c r="JR51" s="34" t="str">
        <f>IF(JQ51&lt;&gt;"",HLOOKUP(COUNT($IN51:JQ51)+1,$G$4:$EH$8,JR$14,0)*$D51,IF($C51=JR$17,$G$7*$D51,""))</f>
        <v/>
      </c>
      <c r="JS51" s="34" t="str">
        <f>IF(JR51&lt;&gt;"",HLOOKUP(COUNT($IN51:JR51)+1,$G$4:$EH$8,JS$14,0)*$D51,IF($C51=JS$17,$G$7*$D51,""))</f>
        <v/>
      </c>
      <c r="JT51" s="34" t="str">
        <f>IF(JS51&lt;&gt;"",HLOOKUP(COUNT($IN51:JS51)+1,$G$4:$EH$8,JT$14,0)*$D51,IF($C51=JT$17,$G$7*$D51,""))</f>
        <v/>
      </c>
      <c r="JU51" s="34">
        <f>IF(JT51&lt;&gt;"",HLOOKUP(COUNT($IN51:JT51)+1,$G$4:$EH$8,JU$14,0)*$D51,IF($C51=JU$17,$G$7*$D51,""))</f>
        <v>0</v>
      </c>
      <c r="JV51" s="34">
        <f>IF(JU51&lt;&gt;"",HLOOKUP(COUNT($IN51:JU51)+1,$G$4:$EH$8,JV$14,0)*$D51,IF($C51=JV$17,$G$7*$D51,""))</f>
        <v>2250</v>
      </c>
      <c r="JW51" s="34">
        <f>IF(JV51&lt;&gt;"",HLOOKUP(COUNT($IN51:JV51)+1,$G$4:$EH$8,JW$14,0)*$D51,IF($C51=JW$17,$G$7*$D51,""))</f>
        <v>2250</v>
      </c>
      <c r="JX51" s="34">
        <f>IF(JW51&lt;&gt;"",HLOOKUP(COUNT($IN51:JW51)+1,$G$4:$EH$8,JX$14,0)*$D51,IF($C51=JX$17,$G$7*$D51,""))</f>
        <v>2250</v>
      </c>
      <c r="JY51" s="34">
        <f>IF(JX51&lt;&gt;"",HLOOKUP(COUNT($IN51:JX51)+1,$G$4:$EH$8,JY$14,0)*$D51,IF($C51=JY$17,$G$7*$D51,""))</f>
        <v>2250</v>
      </c>
      <c r="JZ51" s="34">
        <f>IF(JY51&lt;&gt;"",HLOOKUP(COUNT($IN51:JY51)+1,$G$4:$EH$8,JZ$14,0)*$D51,IF($C51=JZ$17,$G$7*$D51,""))</f>
        <v>2262.1145521044955</v>
      </c>
      <c r="KA51" s="34">
        <f>IF(JZ51&lt;&gt;"",HLOOKUP(COUNT($IN51:JZ51)+1,$G$4:$EH$8,KA$14,0)*$D51,IF($C51=KA$17,$G$7*$D51,""))</f>
        <v>2714.537462525393</v>
      </c>
      <c r="KB51" s="34">
        <f>IF(KA51&lt;&gt;"",HLOOKUP(COUNT($IN51:KA51)+1,$G$4:$EH$8,KB$14,0)*$D51,IF($C51=KB$17,$G$7*$D51,""))</f>
        <v>3148.863456529456</v>
      </c>
      <c r="KC51" s="34">
        <f>IF(KB51&lt;&gt;"",HLOOKUP(COUNT($IN51:KB51)+1,$G$4:$EH$8,KC$14,0)*$D51,IF($C51=KC$17,$G$7*$D51,""))</f>
        <v>3589.7043404435808</v>
      </c>
      <c r="KD51" s="34">
        <f>IF(KC51&lt;&gt;"",HLOOKUP(COUNT($IN51:KC51)+1,$G$4:$EH$8,KD$14,0)*$D51,IF($C51=KD$17,$G$7*$D51,""))</f>
        <v>4056.3659047012443</v>
      </c>
      <c r="KE51" s="34">
        <f>IF(KD51&lt;&gt;"",HLOOKUP(COUNT($IN51:KD51)+1,$G$4:$EH$8,KE$14,0)*$D51,IF($C51=KE$17,$G$7*$D51,""))</f>
        <v>4502.5661542183816</v>
      </c>
      <c r="KF51" s="34">
        <f>IF(KE51&lt;&gt;"",HLOOKUP(COUNT($IN51:KE51)+1,$G$4:$EH$8,KF$14,0)*$D51,IF($C51=KF$17,$G$7*$D51,""))</f>
        <v>4952.82276964022</v>
      </c>
      <c r="KG51" s="34">
        <f>IF(KF51&lt;&gt;"",HLOOKUP(COUNT($IN51:KF51)+1,$G$4:$EH$8,KG$14,0)*$D51,IF($C51=KG$17,$G$7*$D51,""))</f>
        <v>3714.6170772301671</v>
      </c>
      <c r="KH51" s="34">
        <f>IF(KG51&lt;&gt;"",HLOOKUP(COUNT($IN51:KG51)+1,$G$4:$EH$8,KH$14,0)*$D51,IF($C51=KH$17,$G$7*$D51,""))</f>
        <v>3528.8862233686568</v>
      </c>
      <c r="KI51" s="34">
        <f>IF(KH51&lt;&gt;"",HLOOKUP(COUNT($IN51:KH51)+1,$G$4:$EH$8,KI$14,0)*$D51,IF($C51=KI$17,$G$7*$D51,""))</f>
        <v>3881.7748457055241</v>
      </c>
      <c r="KJ51" s="34">
        <f>IF(KI51&lt;&gt;"",HLOOKUP(COUNT($IN51:KI51)+1,$G$4:$EH$8,KJ$14,0)*$D51,IF($C51=KJ$17,$G$7*$D51,""))</f>
        <v>4269.9523302760772</v>
      </c>
      <c r="KK51" s="34">
        <f>IF(KJ51&lt;&gt;"",HLOOKUP(COUNT($IN51:KJ51)+1,$G$4:$EH$8,KK$14,0)*$D51,IF($C51=KK$17,$G$7*$D51,""))</f>
        <v>4696.9475633036836</v>
      </c>
      <c r="KL51" s="34">
        <f>IF(KK51&lt;&gt;"",HLOOKUP(COUNT($IN51:KK51)+1,$G$4:$EH$8,KL$14,0)*$D51,IF($C51=KL$17,$G$7*$D51,""))</f>
        <v>5166.642319634052</v>
      </c>
      <c r="KM51" s="34">
        <f>IF(KL51&lt;&gt;"",HLOOKUP(COUNT($IN51:KL51)+1,$G$4:$EH$8,KM$14,0)*$D51,IF($C51=KM$17,$G$7*$D51,""))</f>
        <v>4908.3102036523469</v>
      </c>
      <c r="KN51" s="34">
        <f>IF(KM51&lt;&gt;"",HLOOKUP(COUNT($IN51:KM51)+1,$G$4:$EH$8,KN$14,0)*$D51,IF($C51=KN$17,$G$7*$D51,""))</f>
        <v>4662.8946934697306</v>
      </c>
      <c r="KO51" s="34">
        <f>IF(KN51&lt;&gt;"",HLOOKUP(COUNT($IN51:KN51)+1,$G$4:$EH$8,KO$14,0)*$D51,IF($C51=KO$17,$G$7*$D51,""))</f>
        <v>4989.2973220126123</v>
      </c>
      <c r="KP51" s="34">
        <f>IF(KO51&lt;&gt;"",HLOOKUP(COUNT($IN51:KO51)+1,$G$4:$EH$8,KP$14,0)*$D51,IF($C51=KP$17,$G$7*$D51,""))</f>
        <v>5338.5481345534945</v>
      </c>
      <c r="KQ51" s="34">
        <f>IF(KP51&lt;&gt;"",HLOOKUP(COUNT($IN51:KP51)+1,$G$4:$EH$8,KQ$14,0)*$D51,IF($C51=KQ$17,$G$7*$D51,""))</f>
        <v>5712.2465039722392</v>
      </c>
      <c r="KR51" s="34">
        <f>IF(KQ51&lt;&gt;"",HLOOKUP(COUNT($IN51:KQ51)+1,$G$4:$EH$8,KR$14,0)*$D51,IF($C51=KR$17,$G$7*$D51,""))</f>
        <v>6283.471154369463</v>
      </c>
      <c r="KS51" s="34">
        <f>IF(KR51&lt;&gt;"",HLOOKUP(COUNT($IN51:KR51)+1,$G$4:$EH$8,KS$14,0)*$D51,IF($C51=KS$17,$G$7*$D51,""))</f>
        <v>5340.950481214044</v>
      </c>
      <c r="KT51" s="34">
        <f>IF(KS51&lt;&gt;"",HLOOKUP(COUNT($IN51:KS51)+1,$G$4:$EH$8,KT$14,0)*$D51,IF($C51=KT$17,$G$7*$D51,""))</f>
        <v>5073.9029571533429</v>
      </c>
      <c r="KU51" s="34">
        <f>IF(KT51&lt;&gt;"",HLOOKUP(COUNT($IN51:KT51)+1,$G$4:$EH$8,KU$14,0)*$D51,IF($C51=KU$17,$G$7*$D51,""))</f>
        <v>5327.5981050110104</v>
      </c>
      <c r="KV51" s="34">
        <f>IF(KU51&lt;&gt;"",HLOOKUP(COUNT($IN51:KU51)+1,$G$4:$EH$8,KV$14,0)*$D51,IF($C51=KV$17,$G$7*$D51,""))</f>
        <v>5593.9780102615614</v>
      </c>
      <c r="KW51" s="34">
        <f>IF(KV51&lt;&gt;"",HLOOKUP(COUNT($IN51:KV51)+1,$G$4:$EH$8,KW$14,0)*$D51,IF($C51=KW$17,$G$7*$D51,""))</f>
        <v>5873.6769107746368</v>
      </c>
      <c r="KX51" s="34">
        <f>IF(KW51&lt;&gt;"",HLOOKUP(COUNT($IN51:KW51)+1,$G$4:$EH$8,KX$14,0)*$D51,IF($C51=KX$17,$G$7*$D51,""))</f>
        <v>6284.8342945288623</v>
      </c>
      <c r="KY51" s="34">
        <f>IF(KX51&lt;&gt;"",HLOOKUP(COUNT($IN51:KX51)+1,$G$4:$EH$8,KY$14,0)*$D51,IF($C51=KY$17,$G$7*$D51,""))</f>
        <v>5656.3508650759759</v>
      </c>
      <c r="KZ51" s="34">
        <f>IF(KY51&lt;&gt;"",HLOOKUP(COUNT($IN51:KY51)+1,$G$4:$EH$8,KZ$14,0)*$D51,IF($C51=KZ$17,$G$7*$D51,""))</f>
        <v>5090.7157785683803</v>
      </c>
      <c r="LA51" s="34">
        <f>IF(KZ51&lt;&gt;"",HLOOKUP(COUNT($IN51:KZ51)+1,$G$4:$EH$8,LA$14,0)*$D51,IF($C51=LA$17,$G$7*$D51,""))</f>
        <v>5447.0658830681659</v>
      </c>
      <c r="LB51" s="34">
        <f>IF(LA51&lt;&gt;"",HLOOKUP(COUNT($IN51:LA51)+1,$G$4:$EH$8,LB$14,0)*$D51,IF($C51=LB$17,$G$7*$D51,""))</f>
        <v>5828.3604948829352</v>
      </c>
      <c r="LC51" s="34">
        <f>IF(LB51&lt;&gt;"",HLOOKUP(COUNT($IN51:LB51)+1,$G$4:$EH$8,LC$14,0)*$D51,IF($C51=LC$17,$G$7*$D51,""))</f>
        <v>6236.3457295247435</v>
      </c>
      <c r="LD51" s="34">
        <f>IF(LC51&lt;&gt;"",HLOOKUP(COUNT($IN51:LC51)+1,$G$4:$EH$8,LD$14,0)*$D51,IF($C51=LD$17,$G$7*$D51,""))</f>
        <v>6735.2533878867234</v>
      </c>
      <c r="LE51" s="34">
        <f>IF(LD51&lt;&gt;"",HLOOKUP(COUNT($IN51:LD51)+1,$G$4:$EH$8,LE$14,0)*$D51,IF($C51=LE$17,$G$7*$D51,""))</f>
        <v>5792.3179135825822</v>
      </c>
      <c r="LF51" s="34">
        <f>IF(LE51&lt;&gt;"",HLOOKUP(COUNT($IN51:LE51)+1,$G$4:$EH$8,LF$14,0)*$D51,IF($C51=LF$17,$G$7*$D51,""))</f>
        <v>5502.7020179034516</v>
      </c>
      <c r="LG51" s="34">
        <f>IF(LF51&lt;&gt;"",HLOOKUP(COUNT($IN51:LF51)+1,$G$4:$EH$8,LG$14,0)*$D51,IF($C51=LG$17,$G$7*$D51,""))</f>
        <v>5777.8371187986268</v>
      </c>
      <c r="LH51" s="34">
        <f>IF(LG51&lt;&gt;"",HLOOKUP(COUNT($IN51:LG51)+1,$G$4:$EH$8,LH$14,0)*$D51,IF($C51=LH$17,$G$7*$D51,""))</f>
        <v>6066.7289747385557</v>
      </c>
      <c r="LI51" s="34">
        <f>IF(LH51&lt;&gt;"",HLOOKUP(COUNT($IN51:LH51)+1,$G$4:$EH$8,LI$14,0)*$D51,IF($C51=LI$17,$G$7*$D51,""))</f>
        <v>6370.0654234754838</v>
      </c>
      <c r="LJ51" s="34">
        <f>IF(LI51&lt;&gt;"",HLOOKUP(COUNT($IN51:LI51)+1,$G$4:$EH$8,LJ$14,0)*$D51,IF($C51=LJ$17,$G$7*$D51,""))</f>
        <v>6815.9700031187658</v>
      </c>
      <c r="LK51" s="34">
        <f>IF(LJ51&lt;&gt;"",HLOOKUP(COUNT($IN51:LJ51)+1,$G$4:$EH$8,LK$14,0)*$D51,IF($C51=LK$17,$G$7*$D51,""))</f>
        <v>6134.3730028068912</v>
      </c>
      <c r="LL51" s="34">
        <f>IF(LK51&lt;&gt;"",HLOOKUP(COUNT($IN51:LK51)+1,$G$4:$EH$8,LL$14,0)*$D51,IF($C51=LL$17,$G$7*$D51,""))</f>
        <v>5520.9357025262016</v>
      </c>
      <c r="LM51" s="34">
        <f>IF(LL51&lt;&gt;"",HLOOKUP(COUNT($IN51:LL51)+1,$G$4:$EH$8,LM$14,0)*$D51,IF($C51=LM$17,$G$7*$D51,""))</f>
        <v>5907.4012017030363</v>
      </c>
      <c r="LN51" s="34">
        <f>IF(LM51&lt;&gt;"",HLOOKUP(COUNT($IN51:LM51)+1,$G$4:$EH$8,LN$14,0)*$D51,IF($C51=LN$17,$G$7*$D51,""))</f>
        <v>6320.9192858222486</v>
      </c>
      <c r="LO51" s="34">
        <f>IF(LN51&lt;&gt;"",HLOOKUP(COUNT($IN51:LN51)+1,$G$4:$EH$8,LO$14,0)*$D51,IF($C51=LO$17,$G$7*$D51,""))</f>
        <v>6763.3836358298058</v>
      </c>
      <c r="LP51" s="34">
        <f>IF(LO51&lt;&gt;"",HLOOKUP(COUNT($IN51:LO51)+1,$G$4:$EH$8,LP$14,0)*$D51,IF($C51=LP$17,$G$7*$D51,""))</f>
        <v>7304.45432669619</v>
      </c>
      <c r="LQ51" s="34">
        <f>IF(LP51&lt;&gt;"",HLOOKUP(COUNT($IN51:LP51)+1,$G$4:$EH$8,LQ$14,0)*$D51,IF($C51=LQ$17,$G$7*$D51,""))</f>
        <v>6354.8752642256841</v>
      </c>
      <c r="LR51" s="34">
        <f>IF(LQ51&lt;&gt;"",HLOOKUP(COUNT($IN51:LQ51)+1,$G$4:$EH$8,LR$14,0)*$D51,IF($C51=LR$17,$G$7*$D51,""))</f>
        <v>6037.1315010144008</v>
      </c>
      <c r="LS51" s="34">
        <f>IF(LR51&lt;&gt;"",HLOOKUP(COUNT($IN51:LR51)+1,$G$4:$EH$8,LS$14,0)*$D51,IF($C51=LS$17,$G$7*$D51,""))</f>
        <v>6338.9880760651213</v>
      </c>
      <c r="LT51" s="34">
        <f>IF(LS51&lt;&gt;"",HLOOKUP(COUNT($IN51:LS51)+1,$G$4:$EH$8,LT$14,0)*$D51,IF($C51=LT$17,$G$7*$D51,""))</f>
        <v>6655.9374798683766</v>
      </c>
      <c r="LU51" s="34">
        <f>IF(LT51&lt;&gt;"",HLOOKUP(COUNT($IN51:LT51)+1,$G$4:$EH$8,LU$14,0)*$D51,IF($C51=LU$17,$G$7*$D51,""))</f>
        <v>6988.7343538617979</v>
      </c>
      <c r="LV51" s="34">
        <f>IF(LU51&lt;&gt;"",HLOOKUP(COUNT($IN51:LU51)+1,$G$4:$EH$8,LV$14,0)*$D51,IF($C51=LV$17,$G$7*$D51,""))</f>
        <v>7477.9457586321205</v>
      </c>
      <c r="LW51" s="34">
        <f>IF(LV51&lt;&gt;"",HLOOKUP(COUNT($IN51:LV51)+1,$G$4:$EH$8,LW$14,0)*$D51,IF($C51=LW$17,$G$7*$D51,""))</f>
        <v>6730.1511827689083</v>
      </c>
      <c r="LX51" s="34">
        <f>IF(LW51&lt;&gt;"",HLOOKUP(COUNT($IN51:LW51)+1,$G$4:$EH$8,LX$14,0)*$D51,IF($C51=LX$17,$G$7*$D51,""))</f>
        <v>6057.1360644920187</v>
      </c>
      <c r="LY51" s="34">
        <f>IF(LX51&lt;&gt;"",HLOOKUP(COUNT($IN51:LX51)+1,$G$4:$EH$8,LY$14,0)*$D51,IF($C51=LY$17,$G$7*$D51,""))</f>
        <v>6481.1355890064606</v>
      </c>
      <c r="LZ51" s="34">
        <f>IF(LY51&lt;&gt;"",HLOOKUP(COUNT($IN51:LY51)+1,$G$4:$EH$8,LZ$14,0)*$D51,IF($C51=LZ$17,$G$7*$D51,""))</f>
        <v>6934.8150802369128</v>
      </c>
      <c r="MA51" s="34">
        <f>IF(LZ51&lt;&gt;"",HLOOKUP(COUNT($IN51:LZ51)+1,$G$4:$EH$8,MA$14,0)*$D51,IF($C51=MA$17,$G$7*$D51,""))</f>
        <v>7420.2521358534959</v>
      </c>
      <c r="MB51" s="34">
        <f>IF(MA51&lt;&gt;"",HLOOKUP(COUNT($IN51:MA51)+1,$G$4:$EH$8,MB$14,0)*$D51,IF($C51=MB$17,$G$7*$D51,""))</f>
        <v>8013.8723067217743</v>
      </c>
      <c r="MC51" s="34">
        <f>IF(MB51&lt;&gt;"",HLOOKUP(COUNT($IN51:MB51)+1,$G$4:$EH$8,MC$14,0)*$D51,IF($C51=MC$17,$G$7*$D51,""))</f>
        <v>5260.6276551568335</v>
      </c>
      <c r="MD51" s="34">
        <f>IF(MC51&lt;&gt;"",HLOOKUP(COUNT($IN51:MC51)+1,$G$4:$EH$8,MD$14,0)*$D51,IF($C51=MD$17,$G$7*$D51,""))</f>
        <v>5260.6276551568335</v>
      </c>
      <c r="ME51" s="34">
        <f>IF(MD51&lt;&gt;"",HLOOKUP(COUNT($IN51:MD51)+1,$G$4:$EH$8,ME$14,0)*$D51,IF($C51=ME$17,$G$7*$D51,""))</f>
        <v>5260.6276551568335</v>
      </c>
      <c r="MF51" s="34">
        <f>IF(ME51&lt;&gt;"",HLOOKUP(COUNT($IN51:ME51)+1,$G$4:$EH$8,MF$14,0)*$D51,IF($C51=MF$17,$G$7*$D51,""))</f>
        <v>5260.6276551568335</v>
      </c>
      <c r="MG51" s="34">
        <f>IF(MF51&lt;&gt;"",HLOOKUP(COUNT($IN51:MF51)+1,$G$4:$EH$8,MG$14,0)*$D51,IF($C51=MG$17,$G$7*$D51,""))</f>
        <v>5260.6276551568335</v>
      </c>
      <c r="MH51" s="34">
        <f>IF(MG51&lt;&gt;"",HLOOKUP(COUNT($IN51:MG51)+1,$G$4:$EH$8,MH$14,0)*$D51,IF($C51=MH$17,$G$7*$D51,""))</f>
        <v>5260.6276551568335</v>
      </c>
      <c r="MI51" s="34">
        <f>IF(MH51&lt;&gt;"",HLOOKUP(COUNT($IN51:MH51)+1,$G$4:$EH$8,MI$14,0)*$D51,IF($C51=MI$17,$G$7*$D51,""))</f>
        <v>5260.6276551568335</v>
      </c>
      <c r="MJ51" s="34">
        <f>IF(MI51&lt;&gt;"",HLOOKUP(COUNT($IN51:MI51)+1,$G$4:$EH$8,MJ$14,0)*$D51,IF($C51=MJ$17,$G$7*$D51,""))</f>
        <v>5260.6276551568335</v>
      </c>
      <c r="MK51" s="34">
        <f>IF(MJ51&lt;&gt;"",HLOOKUP(COUNT($IN51:MJ51)+1,$G$4:$EH$8,MK$14,0)*$D51,IF($C51=MK$17,$G$7*$D51,""))</f>
        <v>5260.6276551568335</v>
      </c>
      <c r="ML51" s="34">
        <f>IF(MK51&lt;&gt;"",HLOOKUP(COUNT($IN51:MK51)+1,$G$4:$EH$8,ML$14,0)*$D51,IF($C51=ML$17,$G$7*$D51,""))</f>
        <v>5260.6276551568335</v>
      </c>
      <c r="MM51" s="34">
        <f>IF(ML51&lt;&gt;"",HLOOKUP(COUNT($IN51:ML51)+1,$G$4:$EH$8,MM$14,0)*$D51,IF($C51=MM$17,$G$7*$D51,""))</f>
        <v>5260.6276551568335</v>
      </c>
      <c r="MN51" s="34">
        <f>IF(MM51&lt;&gt;"",HLOOKUP(COUNT($IN51:MM51)+1,$G$4:$EH$8,MN$14,0)*$D51,IF($C51=MN$17,$G$7*$D51,""))</f>
        <v>5260.6276551568335</v>
      </c>
      <c r="MO51" s="34">
        <f>IF(MN51&lt;&gt;"",HLOOKUP(COUNT($IN51:MN51)+1,$G$4:$EH$8,MO$14,0)*$D51,IF($C51=MO$17,$G$7*$D51,""))</f>
        <v>5260.6276551568335</v>
      </c>
      <c r="MP51" s="34">
        <f>IF(MO51&lt;&gt;"",HLOOKUP(COUNT($IN51:MO51)+1,$G$4:$EH$8,MP$14,0)*$D51,IF($C51=MP$17,$G$7*$D51,""))</f>
        <v>5260.6276551568335</v>
      </c>
      <c r="MQ51" s="34">
        <f>IF(MP51&lt;&gt;"",HLOOKUP(COUNT($IN51:MP51)+1,$G$4:$EH$8,MQ$14,0)*$D51,IF($C51=MQ$17,$G$7*$D51,""))</f>
        <v>5260.6276551568335</v>
      </c>
      <c r="MR51" s="34">
        <f>IF(MQ51&lt;&gt;"",HLOOKUP(COUNT($IN51:MQ51)+1,$G$4:$EH$8,MR$14,0)*$D51,IF($C51=MR$17,$G$7*$D51,""))</f>
        <v>5260.6276551568335</v>
      </c>
      <c r="MS51" s="34">
        <f>IF(MR51&lt;&gt;"",HLOOKUP(COUNT($IN51:MR51)+1,$G$4:$EH$8,MS$14,0)*$D51,IF($C51=MS$17,$G$7*$D51,""))</f>
        <v>5260.6276551568335</v>
      </c>
      <c r="MT51" s="34">
        <f>IF(MS51&lt;&gt;"",HLOOKUP(COUNT($IN51:MS51)+1,$G$4:$EH$8,MT$14,0)*$D51,IF($C51=MT$17,$G$7*$D51,""))</f>
        <v>5260.6276551568335</v>
      </c>
      <c r="MU51" s="34">
        <f>IF(MT51&lt;&gt;"",HLOOKUP(COUNT($IN51:MT51)+1,$G$4:$EH$8,MU$14,0)*$D51,IF($C51=MU$17,$G$7*$D51,""))</f>
        <v>5260.6276551568335</v>
      </c>
      <c r="MV51" s="34">
        <f>IF(MU51&lt;&gt;"",HLOOKUP(COUNT($IN51:MU51)+1,$G$4:$EH$8,MV$14,0)*$D51,IF($C51=MV$17,$G$7*$D51,""))</f>
        <v>5260.6276551568335</v>
      </c>
      <c r="MW51" s="34">
        <f>IF(MV51&lt;&gt;"",HLOOKUP(COUNT($IN51:MV51)+1,$G$4:$EH$8,MW$14,0)*$D51,IF($C51=MW$17,$G$7*$D51,""))</f>
        <v>5260.6276551568335</v>
      </c>
      <c r="MX51" s="34">
        <f>IF(MW51&lt;&gt;"",HLOOKUP(COUNT($IN51:MW51)+1,$G$4:$EH$8,MX$14,0)*$D51,IF($C51=MX$17,$G$7*$D51,""))</f>
        <v>5260.6276551568335</v>
      </c>
      <c r="MY51" s="34">
        <f>IF(MX51&lt;&gt;"",HLOOKUP(COUNT($IN51:MX51)+1,$G$4:$EH$8,MY$14,0)*$D51,IF($C51=MY$17,$G$7*$D51,""))</f>
        <v>5260.6276551568335</v>
      </c>
      <c r="MZ51" s="34">
        <f>IF(MY51&lt;&gt;"",HLOOKUP(COUNT($IN51:MY51)+1,$G$4:$EH$8,MZ$14,0)*$D51,IF($C51=MZ$17,$G$7*$D51,""))</f>
        <v>5260.6276551568335</v>
      </c>
      <c r="NA51" s="34">
        <f>IF(MZ51&lt;&gt;"",HLOOKUP(COUNT($IN51:MZ51)+1,$G$4:$EH$8,NA$14,0)*$D51,IF($C51=NA$17,$G$7*$D51,""))</f>
        <v>5260.6276551568335</v>
      </c>
      <c r="NB51" s="34">
        <f>IF(NA51&lt;&gt;"",HLOOKUP(COUNT($IN51:NA51)+1,$G$4:$EH$8,NB$14,0)*$D51,IF($C51=NB$17,$G$7*$D51,""))</f>
        <v>5260.6276551568335</v>
      </c>
      <c r="NC51" s="34">
        <f>IF(NB51&lt;&gt;"",HLOOKUP(COUNT($IN51:NB51)+1,$G$4:$EH$8,NC$14,0)*$D51,IF($C51=NC$17,$G$7*$D51,""))</f>
        <v>5260.6276551568335</v>
      </c>
      <c r="ND51" s="34">
        <f>IF(NC51&lt;&gt;"",HLOOKUP(COUNT($IN51:NC51)+1,$G$4:$EH$8,ND$14,0)*$D51,IF($C51=ND$17,$G$7*$D51,""))</f>
        <v>5260.6276551568335</v>
      </c>
      <c r="NF51" s="34" t="str">
        <f>IF(NE51&lt;&gt;"",HLOOKUP(COUNT($NE51:NE51)+1,$G$4:$EH$8,NF$14,0)*$D51,IF($C51=NF$17,$G$8*$D51,""))</f>
        <v/>
      </c>
      <c r="NG51" s="34" t="str">
        <f>IF(NF51&lt;&gt;"",HLOOKUP(COUNT($NE51:NF51)+1,$G$4:$EH$8,NG$14,0)*$D51,IF($C51=NG$17,$G$8*$D51,""))</f>
        <v/>
      </c>
      <c r="NH51" s="34" t="str">
        <f>IF(NG51&lt;&gt;"",HLOOKUP(COUNT($NE51:NG51)+1,$G$4:$EH$8,NH$14,0)*$D51,IF($C51=NH$17,$G$8*$D51,""))</f>
        <v/>
      </c>
      <c r="NI51" s="34" t="str">
        <f>IF(NH51&lt;&gt;"",HLOOKUP(COUNT($NE51:NH51)+1,$G$4:$EH$8,NI$14,0)*$D51,IF($C51=NI$17,$G$8*$D51,""))</f>
        <v/>
      </c>
      <c r="NJ51" s="34" t="str">
        <f>IF(NI51&lt;&gt;"",HLOOKUP(COUNT($NE51:NI51)+1,$G$4:$EH$8,NJ$14,0)*$D51,IF($C51=NJ$17,$G$8*$D51,""))</f>
        <v/>
      </c>
      <c r="NK51" s="34" t="str">
        <f>IF(NJ51&lt;&gt;"",HLOOKUP(COUNT($NE51:NJ51)+1,$G$4:$EH$8,NK$14,0)*$D51,IF($C51=NK$17,$G$8*$D51,""))</f>
        <v/>
      </c>
      <c r="NL51" s="34" t="str">
        <f>IF(NK51&lt;&gt;"",HLOOKUP(COUNT($NE51:NK51)+1,$G$4:$EH$8,NL$14,0)*$D51,IF($C51=NL$17,$G$8*$D51,""))</f>
        <v/>
      </c>
      <c r="NM51" s="34" t="str">
        <f>IF(NL51&lt;&gt;"",HLOOKUP(COUNT($NE51:NL51)+1,$G$4:$EH$8,NM$14,0)*$D51,IF($C51=NM$17,$G$8*$D51,""))</f>
        <v/>
      </c>
      <c r="NN51" s="34" t="str">
        <f>IF(NM51&lt;&gt;"",HLOOKUP(COUNT($NE51:NM51)+1,$G$4:$EH$8,NN$14,0)*$D51,IF($C51=NN$17,$G$8*$D51,""))</f>
        <v/>
      </c>
      <c r="NO51" s="34" t="str">
        <f>IF(NN51&lt;&gt;"",HLOOKUP(COUNT($NE51:NN51)+1,$G$4:$EH$8,NO$14,0)*$D51,IF($C51=NO$17,$G$8*$D51,""))</f>
        <v/>
      </c>
      <c r="NP51" s="34" t="str">
        <f>IF(NO51&lt;&gt;"",HLOOKUP(COUNT($NE51:NO51)+1,$G$4:$EH$8,NP$14,0)*$D51,IF($C51=NP$17,$G$8*$D51,""))</f>
        <v/>
      </c>
      <c r="NQ51" s="34" t="str">
        <f>IF(NP51&lt;&gt;"",HLOOKUP(COUNT($NE51:NP51)+1,$G$4:$EH$8,NQ$14,0)*$D51,IF($C51=NQ$17,$G$8*$D51,""))</f>
        <v/>
      </c>
      <c r="NR51" s="34" t="str">
        <f>IF(NQ51&lt;&gt;"",HLOOKUP(COUNT($NE51:NQ51)+1,$G$4:$EH$8,NR$14,0)*$D51,IF($C51=NR$17,$G$8*$D51,""))</f>
        <v/>
      </c>
      <c r="NS51" s="34" t="str">
        <f>IF(NR51&lt;&gt;"",HLOOKUP(COUNT($NE51:NR51)+1,$G$4:$EH$8,NS$14,0)*$D51,IF($C51=NS$17,$G$8*$D51,""))</f>
        <v/>
      </c>
      <c r="NT51" s="34" t="str">
        <f>IF(NS51&lt;&gt;"",HLOOKUP(COUNT($NE51:NS51)+1,$G$4:$EH$8,NT$14,0)*$D51,IF($C51=NT$17,$G$8*$D51,""))</f>
        <v/>
      </c>
      <c r="NU51" s="34" t="str">
        <f>IF(NT51&lt;&gt;"",HLOOKUP(COUNT($NE51:NT51)+1,$G$4:$EH$8,NU$14,0)*$D51,IF($C51=NU$17,$G$8*$D51,""))</f>
        <v/>
      </c>
      <c r="NV51" s="34" t="str">
        <f>IF(NU51&lt;&gt;"",HLOOKUP(COUNT($NE51:NU51)+1,$G$4:$EH$8,NV$14,0)*$D51,IF($C51=NV$17,$G$8*$D51,""))</f>
        <v/>
      </c>
      <c r="NW51" s="34" t="str">
        <f>IF(NV51&lt;&gt;"",HLOOKUP(COUNT($NE51:NV51)+1,$G$4:$EH$8,NW$14,0)*$D51,IF($C51=NW$17,$G$8*$D51,""))</f>
        <v/>
      </c>
      <c r="NX51" s="34" t="str">
        <f>IF(NW51&lt;&gt;"",HLOOKUP(COUNT($NE51:NW51)+1,$G$4:$EH$8,NX$14,0)*$D51,IF($C51=NX$17,$G$8*$D51,""))</f>
        <v/>
      </c>
      <c r="NY51" s="34" t="str">
        <f>IF(NX51&lt;&gt;"",HLOOKUP(COUNT($NE51:NX51)+1,$G$4:$EH$8,NY$14,0)*$D51,IF($C51=NY$17,$G$8*$D51,""))</f>
        <v/>
      </c>
      <c r="NZ51" s="34" t="str">
        <f>IF(NY51&lt;&gt;"",HLOOKUP(COUNT($NE51:NY51)+1,$G$4:$EH$8,NZ$14,0)*$D51,IF($C51=NZ$17,$G$8*$D51,""))</f>
        <v/>
      </c>
      <c r="OA51" s="34" t="str">
        <f>IF(NZ51&lt;&gt;"",HLOOKUP(COUNT($NE51:NZ51)+1,$G$4:$EH$8,OA$14,0)*$D51,IF($C51=OA$17,$G$8*$D51,""))</f>
        <v/>
      </c>
      <c r="OB51" s="34" t="str">
        <f>IF(OA51&lt;&gt;"",HLOOKUP(COUNT($NE51:OA51)+1,$G$4:$EH$8,OB$14,0)*$D51,IF($C51=OB$17,$G$8*$D51,""))</f>
        <v/>
      </c>
      <c r="OC51" s="34" t="str">
        <f>IF(OB51&lt;&gt;"",HLOOKUP(COUNT($NE51:OB51)+1,$G$4:$EH$8,OC$14,0)*$D51,IF($C51=OC$17,$G$8*$D51,""))</f>
        <v/>
      </c>
      <c r="OD51" s="34" t="str">
        <f>IF(OC51&lt;&gt;"",HLOOKUP(COUNT($NE51:OC51)+1,$G$4:$EH$8,OD$14,0)*$D51,IF($C51=OD$17,$G$8*$D51,""))</f>
        <v/>
      </c>
      <c r="OE51" s="34" t="str">
        <f>IF(OD51&lt;&gt;"",HLOOKUP(COUNT($NE51:OD51)+1,$G$4:$EH$8,OE$14,0)*$D51,IF($C51=OE$17,$G$8*$D51,""))</f>
        <v/>
      </c>
      <c r="OF51" s="34" t="str">
        <f>IF(OE51&lt;&gt;"",HLOOKUP(COUNT($NE51:OE51)+1,$G$4:$EH$8,OF$14,0)*$D51,IF($C51=OF$17,$G$8*$D51,""))</f>
        <v/>
      </c>
      <c r="OG51" s="34" t="str">
        <f>IF(OF51&lt;&gt;"",HLOOKUP(COUNT($NE51:OF51)+1,$G$4:$EH$8,OG$14,0)*$D51,IF($C51=OG$17,$G$8*$D51,""))</f>
        <v/>
      </c>
      <c r="OH51" s="34" t="str">
        <f>IF(OG51&lt;&gt;"",HLOOKUP(COUNT($NE51:OG51)+1,$G$4:$EH$8,OH$14,0)*$D51,IF($C51=OH$17,$G$8*$D51,""))</f>
        <v/>
      </c>
      <c r="OI51" s="34" t="str">
        <f>IF(OH51&lt;&gt;"",HLOOKUP(COUNT($NE51:OH51)+1,$G$4:$EH$8,OI$14,0)*$D51,IF($C51=OI$17,$G$8*$D51,""))</f>
        <v/>
      </c>
      <c r="OJ51" s="34" t="str">
        <f>IF(OI51&lt;&gt;"",HLOOKUP(COUNT($NE51:OI51)+1,$G$4:$EH$8,OJ$14,0)*$D51,IF($C51=OJ$17,$G$8*$D51,""))</f>
        <v/>
      </c>
      <c r="OK51" s="34" t="str">
        <f>IF(OJ51&lt;&gt;"",HLOOKUP(COUNT($NE51:OJ51)+1,$G$4:$EH$8,OK$14,0)*$D51,IF($C51=OK$17,$G$8*$D51,""))</f>
        <v/>
      </c>
      <c r="OL51" s="34">
        <f>IF(OK51&lt;&gt;"",HLOOKUP(COUNT($NE51:OK51)+1,$G$4:$EH$8,OL$14,0)*$D51,IF($C51=OL$17,$G$8*$D51,""))</f>
        <v>105000</v>
      </c>
      <c r="OM51" s="34">
        <f>IF(OL51&lt;&gt;"",HLOOKUP(COUNT($NE51:OL51)+1,$G$4:$EH$8,OM$14,0)*$D51,IF($C51=OM$17,$G$8*$D51,""))</f>
        <v>0</v>
      </c>
      <c r="ON51" s="34">
        <f>IF(OM51&lt;&gt;"",HLOOKUP(COUNT($NE51:OM51)+1,$G$4:$EH$8,ON$14,0)*$D51,IF($C51=ON$17,$G$8*$D51,""))</f>
        <v>0</v>
      </c>
      <c r="OO51" s="34">
        <f>IF(ON51&lt;&gt;"",HLOOKUP(COUNT($NE51:ON51)+1,$G$4:$EH$8,OO$14,0)*$D51,IF($C51=OO$17,$G$8*$D51,""))</f>
        <v>0</v>
      </c>
      <c r="OP51" s="34">
        <f>IF(OO51&lt;&gt;"",HLOOKUP(COUNT($NE51:OO51)+1,$G$4:$EH$8,OP$14,0)*$D51,IF($C51=OP$17,$G$8*$D51,""))</f>
        <v>0</v>
      </c>
      <c r="OQ51" s="34">
        <f>IF(OP51&lt;&gt;"",HLOOKUP(COUNT($NE51:OP51)+1,$G$4:$EH$8,OQ$14,0)*$D51,IF($C51=OQ$17,$G$8*$D51,""))</f>
        <v>0</v>
      </c>
      <c r="OR51" s="34">
        <f>IF(OQ51&lt;&gt;"",HLOOKUP(COUNT($NE51:OQ51)+1,$G$4:$EH$8,OR$14,0)*$D51,IF($C51=OR$17,$G$8*$D51,""))</f>
        <v>0</v>
      </c>
      <c r="OS51" s="34">
        <f>IF(OR51&lt;&gt;"",HLOOKUP(COUNT($NE51:OR51)+1,$G$4:$EH$8,OS$14,0)*$D51,IF($C51=OS$17,$G$8*$D51,""))</f>
        <v>0</v>
      </c>
      <c r="OT51" s="34">
        <f>IF(OS51&lt;&gt;"",HLOOKUP(COUNT($NE51:OS51)+1,$G$4:$EH$8,OT$14,0)*$D51,IF($C51=OT$17,$G$8*$D51,""))</f>
        <v>0</v>
      </c>
      <c r="OU51" s="34">
        <f>IF(OT51&lt;&gt;"",HLOOKUP(COUNT($NE51:OT51)+1,$G$4:$EH$8,OU$14,0)*$D51,IF($C51=OU$17,$G$8*$D51,""))</f>
        <v>0</v>
      </c>
      <c r="OV51" s="34">
        <f>IF(OU51&lt;&gt;"",HLOOKUP(COUNT($NE51:OU51)+1,$G$4:$EH$8,OV$14,0)*$D51,IF($C51=OV$17,$G$8*$D51,""))</f>
        <v>0</v>
      </c>
      <c r="OW51" s="34">
        <f>IF(OV51&lt;&gt;"",HLOOKUP(COUNT($NE51:OV51)+1,$G$4:$EH$8,OW$14,0)*$D51,IF($C51=OW$17,$G$8*$D51,""))</f>
        <v>0</v>
      </c>
      <c r="OX51" s="34">
        <f>IF(OW51&lt;&gt;"",HLOOKUP(COUNT($NE51:OW51)+1,$G$4:$EH$8,OX$14,0)*$D51,IF($C51=OX$17,$G$8*$D51,""))</f>
        <v>0</v>
      </c>
      <c r="OY51" s="34">
        <f>IF(OX51&lt;&gt;"",HLOOKUP(COUNT($NE51:OX51)+1,$G$4:$EH$8,OY$14,0)*$D51,IF($C51=OY$17,$G$8*$D51,""))</f>
        <v>0</v>
      </c>
      <c r="OZ51" s="34">
        <f>IF(OY51&lt;&gt;"",HLOOKUP(COUNT($NE51:OY51)+1,$G$4:$EH$8,OZ$14,0)*$D51,IF($C51=OZ$17,$G$8*$D51,""))</f>
        <v>0</v>
      </c>
      <c r="PA51" s="34">
        <f>IF(OZ51&lt;&gt;"",HLOOKUP(COUNT($NE51:OZ51)+1,$G$4:$EH$8,PA$14,0)*$D51,IF($C51=PA$17,$G$8*$D51,""))</f>
        <v>0</v>
      </c>
      <c r="PB51" s="34">
        <f>IF(PA51&lt;&gt;"",HLOOKUP(COUNT($NE51:PA51)+1,$G$4:$EH$8,PB$14,0)*$D51,IF($C51=PB$17,$G$8*$D51,""))</f>
        <v>0</v>
      </c>
      <c r="PC51" s="34">
        <f>IF(PB51&lt;&gt;"",HLOOKUP(COUNT($NE51:PB51)+1,$G$4:$EH$8,PC$14,0)*$D51,IF($C51=PC$17,$G$8*$D51,""))</f>
        <v>0</v>
      </c>
      <c r="PD51" s="34">
        <f>IF(PC51&lt;&gt;"",HLOOKUP(COUNT($NE51:PC51)+1,$G$4:$EH$8,PD$14,0)*$D51,IF($C51=PD$17,$G$8*$D51,""))</f>
        <v>0</v>
      </c>
      <c r="PE51" s="34">
        <f>IF(PD51&lt;&gt;"",HLOOKUP(COUNT($NE51:PD51)+1,$G$4:$EH$8,PE$14,0)*$D51,IF($C51=PE$17,$G$8*$D51,""))</f>
        <v>0</v>
      </c>
      <c r="PF51" s="34">
        <f>IF(PE51&lt;&gt;"",HLOOKUP(COUNT($NE51:PE51)+1,$G$4:$EH$8,PF$14,0)*$D51,IF($C51=PF$17,$G$8*$D51,""))</f>
        <v>0</v>
      </c>
      <c r="PG51" s="34">
        <f>IF(PF51&lt;&gt;"",HLOOKUP(COUNT($NE51:PF51)+1,$G$4:$EH$8,PG$14,0)*$D51,IF($C51=PG$17,$G$8*$D51,""))</f>
        <v>0</v>
      </c>
      <c r="PH51" s="34">
        <f>IF(PG51&lt;&gt;"",HLOOKUP(COUNT($NE51:PG51)+1,$G$4:$EH$8,PH$14,0)*$D51,IF($C51=PH$17,$G$8*$D51,""))</f>
        <v>0</v>
      </c>
      <c r="PI51" s="34">
        <f>IF(PH51&lt;&gt;"",HLOOKUP(COUNT($NE51:PH51)+1,$G$4:$EH$8,PI$14,0)*$D51,IF($C51=PI$17,$G$8*$D51,""))</f>
        <v>0</v>
      </c>
      <c r="PJ51" s="34">
        <f>IF(PI51&lt;&gt;"",HLOOKUP(COUNT($NE51:PI51)+1,$G$4:$EH$8,PJ$14,0)*$D51,IF($C51=PJ$17,$G$8*$D51,""))</f>
        <v>0</v>
      </c>
      <c r="PK51" s="34">
        <f>IF(PJ51&lt;&gt;"",HLOOKUP(COUNT($NE51:PJ51)+1,$G$4:$EH$8,PK$14,0)*$D51,IF($C51=PK$17,$G$8*$D51,""))</f>
        <v>0</v>
      </c>
      <c r="PL51" s="34">
        <f>IF(PK51&lt;&gt;"",HLOOKUP(COUNT($NE51:PK51)+1,$G$4:$EH$8,PL$14,0)*$D51,IF($C51=PL$17,$G$8*$D51,""))</f>
        <v>0</v>
      </c>
      <c r="PM51" s="34">
        <f>IF(PL51&lt;&gt;"",HLOOKUP(COUNT($NE51:PL51)+1,$G$4:$EH$8,PM$14,0)*$D51,IF($C51=PM$17,$G$8*$D51,""))</f>
        <v>0</v>
      </c>
      <c r="PN51" s="34">
        <f>IF(PM51&lt;&gt;"",HLOOKUP(COUNT($NE51:PM51)+1,$G$4:$EH$8,PN$14,0)*$D51,IF($C51=PN$17,$G$8*$D51,""))</f>
        <v>0</v>
      </c>
      <c r="PO51" s="34">
        <f>IF(PN51&lt;&gt;"",HLOOKUP(COUNT($NE51:PN51)+1,$G$4:$EH$8,PO$14,0)*$D51,IF($C51=PO$17,$G$8*$D51,""))</f>
        <v>0</v>
      </c>
      <c r="PP51" s="34">
        <f>IF(PO51&lt;&gt;"",HLOOKUP(COUNT($NE51:PO51)+1,$G$4:$EH$8,PP$14,0)*$D51,IF($C51=PP$17,$G$8*$D51,""))</f>
        <v>0</v>
      </c>
      <c r="PQ51" s="34">
        <f>IF(PP51&lt;&gt;"",HLOOKUP(COUNT($NE51:PP51)+1,$G$4:$EH$8,PQ$14,0)*$D51,IF($C51=PQ$17,$G$8*$D51,""))</f>
        <v>0</v>
      </c>
      <c r="PR51" s="34">
        <f>IF(PQ51&lt;&gt;"",HLOOKUP(COUNT($NE51:PQ51)+1,$G$4:$EH$8,PR$14,0)*$D51,IF($C51=PR$17,$G$8*$D51,""))</f>
        <v>0</v>
      </c>
      <c r="PS51" s="34">
        <f>IF(PR51&lt;&gt;"",HLOOKUP(COUNT($NE51:PR51)+1,$G$4:$EH$8,PS$14,0)*$D51,IF($C51=PS$17,$G$8*$D51,""))</f>
        <v>0</v>
      </c>
      <c r="PT51" s="34">
        <f>IF(PS51&lt;&gt;"",HLOOKUP(COUNT($NE51:PS51)+1,$G$4:$EH$8,PT$14,0)*$D51,IF($C51=PT$17,$G$8*$D51,""))</f>
        <v>0</v>
      </c>
      <c r="PU51" s="34">
        <f>IF(PT51&lt;&gt;"",HLOOKUP(COUNT($NE51:PT51)+1,$G$4:$EH$8,PU$14,0)*$D51,IF($C51=PU$17,$G$8*$D51,""))</f>
        <v>0</v>
      </c>
      <c r="PV51" s="34">
        <f>IF(PU51&lt;&gt;"",HLOOKUP(COUNT($NE51:PU51)+1,$G$4:$EH$8,PV$14,0)*$D51,IF($C51=PV$17,$G$8*$D51,""))</f>
        <v>0</v>
      </c>
      <c r="PW51" s="34">
        <f>IF(PV51&lt;&gt;"",HLOOKUP(COUNT($NE51:PV51)+1,$G$4:$EH$8,PW$14,0)*$D51,IF($C51=PW$17,$G$8*$D51,""))</f>
        <v>0</v>
      </c>
      <c r="PX51" s="34">
        <f>IF(PW51&lt;&gt;"",HLOOKUP(COUNT($NE51:PW51)+1,$G$4:$EH$8,PX$14,0)*$D51,IF($C51=PX$17,$G$8*$D51,""))</f>
        <v>0</v>
      </c>
      <c r="PY51" s="34">
        <f>IF(PX51&lt;&gt;"",HLOOKUP(COUNT($NE51:PX51)+1,$G$4:$EH$8,PY$14,0)*$D51,IF($C51=PY$17,$G$8*$D51,""))</f>
        <v>0</v>
      </c>
      <c r="PZ51" s="34">
        <f>IF(PY51&lt;&gt;"",HLOOKUP(COUNT($NE51:PY51)+1,$G$4:$EH$8,PZ$14,0)*$D51,IF($C51=PZ$17,$G$8*$D51,""))</f>
        <v>0</v>
      </c>
      <c r="QA51" s="34">
        <f>IF(PZ51&lt;&gt;"",HLOOKUP(COUNT($NE51:PZ51)+1,$G$4:$EH$8,QA$14,0)*$D51,IF($C51=QA$17,$G$8*$D51,""))</f>
        <v>0</v>
      </c>
      <c r="QB51" s="34">
        <f>IF(QA51&lt;&gt;"",HLOOKUP(COUNT($NE51:QA51)+1,$G$4:$EH$8,QB$14,0)*$D51,IF($C51=QB$17,$G$8*$D51,""))</f>
        <v>0</v>
      </c>
      <c r="QC51" s="34">
        <f>IF(QB51&lt;&gt;"",HLOOKUP(COUNT($NE51:QB51)+1,$G$4:$EH$8,QC$14,0)*$D51,IF($C51=QC$17,$G$8*$D51,""))</f>
        <v>0</v>
      </c>
      <c r="QD51" s="34">
        <f>IF(QC51&lt;&gt;"",HLOOKUP(COUNT($NE51:QC51)+1,$G$4:$EH$8,QD$14,0)*$D51,IF($C51=QD$17,$G$8*$D51,""))</f>
        <v>0</v>
      </c>
      <c r="QE51" s="34">
        <f>IF(QD51&lt;&gt;"",HLOOKUP(COUNT($NE51:QD51)+1,$G$4:$EH$8,QE$14,0)*$D51,IF($C51=QE$17,$G$8*$D51,""))</f>
        <v>0</v>
      </c>
      <c r="QF51" s="34">
        <f>IF(QE51&lt;&gt;"",HLOOKUP(COUNT($NE51:QE51)+1,$G$4:$EH$8,QF$14,0)*$D51,IF($C51=QF$17,$G$8*$D51,""))</f>
        <v>0</v>
      </c>
      <c r="QG51" s="34">
        <f>IF(QF51&lt;&gt;"",HLOOKUP(COUNT($NE51:QF51)+1,$G$4:$EH$8,QG$14,0)*$D51,IF($C51=QG$17,$G$8*$D51,""))</f>
        <v>0</v>
      </c>
      <c r="QH51" s="34">
        <f>IF(QG51&lt;&gt;"",HLOOKUP(COUNT($NE51:QG51)+1,$G$4:$EH$8,QH$14,0)*$D51,IF($C51=QH$17,$G$8*$D51,""))</f>
        <v>0</v>
      </c>
      <c r="QI51" s="34">
        <f>IF(QH51&lt;&gt;"",HLOOKUP(COUNT($NE51:QH51)+1,$G$4:$EH$8,QI$14,0)*$D51,IF($C51=QI$17,$G$8*$D51,""))</f>
        <v>0</v>
      </c>
      <c r="QJ51" s="34">
        <f>IF(QI51&lt;&gt;"",HLOOKUP(COUNT($NE51:QI51)+1,$G$4:$EH$8,QJ$14,0)*$D51,IF($C51=QJ$17,$G$8*$D51,""))</f>
        <v>0</v>
      </c>
      <c r="QK51" s="34">
        <f>IF(QJ51&lt;&gt;"",HLOOKUP(COUNT($NE51:QJ51)+1,$G$4:$EH$8,QK$14,0)*$D51,IF($C51=QK$17,$G$8*$D51,""))</f>
        <v>0</v>
      </c>
      <c r="QL51" s="34">
        <f>IF(QK51&lt;&gt;"",HLOOKUP(COUNT($NE51:QK51)+1,$G$4:$EH$8,QL$14,0)*$D51,IF($C51=QL$17,$G$8*$D51,""))</f>
        <v>0</v>
      </c>
      <c r="QM51" s="34">
        <f>IF(QL51&lt;&gt;"",HLOOKUP(COUNT($NE51:QL51)+1,$G$4:$EH$8,QM$14,0)*$D51,IF($C51=QM$17,$G$8*$D51,""))</f>
        <v>0</v>
      </c>
      <c r="QN51" s="34">
        <f>IF(QM51&lt;&gt;"",HLOOKUP(COUNT($NE51:QM51)+1,$G$4:$EH$8,QN$14,0)*$D51,IF($C51=QN$17,$G$8*$D51,""))</f>
        <v>0</v>
      </c>
      <c r="QO51" s="34">
        <f>IF(QN51&lt;&gt;"",HLOOKUP(COUNT($NE51:QN51)+1,$G$4:$EH$8,QO$14,0)*$D51,IF($C51=QO$17,$G$8*$D51,""))</f>
        <v>0</v>
      </c>
      <c r="QP51" s="34">
        <f>IF(QO51&lt;&gt;"",HLOOKUP(COUNT($NE51:QO51)+1,$G$4:$EH$8,QP$14,0)*$D51,IF($C51=QP$17,$G$8*$D51,""))</f>
        <v>0</v>
      </c>
      <c r="QQ51" s="34">
        <f>IF(QP51&lt;&gt;"",HLOOKUP(COUNT($NE51:QP51)+1,$G$4:$EH$8,QQ$14,0)*$D51,IF($C51=QQ$17,$G$8*$D51,""))</f>
        <v>0</v>
      </c>
      <c r="QR51" s="34">
        <f>IF(QQ51&lt;&gt;"",HLOOKUP(COUNT($NE51:QQ51)+1,$G$4:$EH$8,QR$14,0)*$D51,IF($C51=QR$17,$G$8*$D51,""))</f>
        <v>0</v>
      </c>
      <c r="QS51" s="34">
        <f>IF(QR51&lt;&gt;"",HLOOKUP(COUNT($NE51:QR51)+1,$G$4:$EH$8,QS$14,0)*$D51,IF($C51=QS$17,$G$8*$D51,""))</f>
        <v>0</v>
      </c>
      <c r="QT51" s="34">
        <f>IF(QS51&lt;&gt;"",HLOOKUP(COUNT($NE51:QS51)+1,$G$4:$EH$8,QT$14,0)*$D51,IF($C51=QT$17,$G$8*$D51,""))</f>
        <v>0</v>
      </c>
      <c r="QU51" s="34">
        <f>IF(QT51&lt;&gt;"",HLOOKUP(COUNT($NE51:QT51)+1,$G$4:$EH$8,QU$14,0)*$D51,IF($C51=QU$17,$G$8*$D51,""))</f>
        <v>0</v>
      </c>
      <c r="QV51" s="34">
        <f>IF(QU51&lt;&gt;"",HLOOKUP(COUNT($NE51:QU51)+1,$G$4:$EH$8,QV$14,0)*$D51,IF($C51=QV$17,$G$8*$D51,""))</f>
        <v>0</v>
      </c>
      <c r="QW51" s="34">
        <f>IF(QV51&lt;&gt;"",HLOOKUP(COUNT($NE51:QV51)+1,$G$4:$EH$8,QW$14,0)*$D51,IF($C51=QW$17,$G$8*$D51,""))</f>
        <v>0</v>
      </c>
      <c r="QX51" s="34">
        <f>IF(QW51&lt;&gt;"",HLOOKUP(COUNT($NE51:QW51)+1,$G$4:$EH$8,QX$14,0)*$D51,IF($C51=QX$17,$G$8*$D51,""))</f>
        <v>0</v>
      </c>
      <c r="QY51" s="34">
        <f>IF(QX51&lt;&gt;"",HLOOKUP(COUNT($NE51:QX51)+1,$G$4:$EH$8,QY$14,0)*$D51,IF($C51=QY$17,$G$8*$D51,""))</f>
        <v>0</v>
      </c>
      <c r="QZ51" s="34">
        <f>IF(QY51&lt;&gt;"",HLOOKUP(COUNT($NE51:QY51)+1,$G$4:$EH$8,QZ$14,0)*$D51,IF($C51=QZ$17,$G$8*$D51,""))</f>
        <v>0</v>
      </c>
      <c r="RA51" s="34">
        <f>IF(QZ51&lt;&gt;"",HLOOKUP(COUNT($NE51:QZ51)+1,$G$4:$EH$8,RA$14,0)*$D51,IF($C51=RA$17,$G$8*$D51,""))</f>
        <v>0</v>
      </c>
      <c r="RB51" s="34">
        <f>IF(RA51&lt;&gt;"",HLOOKUP(COUNT($NE51:RA51)+1,$G$4:$EH$8,RB$14,0)*$D51,IF($C51=RB$17,$G$8*$D51,""))</f>
        <v>0</v>
      </c>
      <c r="RC51" s="34">
        <f>IF(RB51&lt;&gt;"",HLOOKUP(COUNT($NE51:RB51)+1,$G$4:$EH$8,RC$14,0)*$D51,IF($C51=RC$17,$G$8*$D51,""))</f>
        <v>0</v>
      </c>
      <c r="RD51" s="34">
        <f>IF(RC51&lt;&gt;"",HLOOKUP(COUNT($NE51:RC51)+1,$G$4:$EH$8,RD$14,0)*$D51,IF($C51=RD$17,$G$8*$D51,""))</f>
        <v>0</v>
      </c>
      <c r="RE51" s="34">
        <f>IF(RD51&lt;&gt;"",HLOOKUP(COUNT($NE51:RD51)+1,$G$4:$EH$8,RE$14,0)*$D51,IF($C51=RE$17,$G$8*$D51,""))</f>
        <v>0</v>
      </c>
      <c r="RF51" s="34">
        <f>IF(RE51&lt;&gt;"",HLOOKUP(COUNT($NE51:RE51)+1,$G$4:$EH$8,RF$14,0)*$D51,IF($C51=RF$17,$G$8*$D51,""))</f>
        <v>0</v>
      </c>
      <c r="RG51" s="34">
        <f>IF(RF51&lt;&gt;"",HLOOKUP(COUNT($NE51:RF51)+1,$G$4:$EH$8,RG$14,0)*$D51,IF($C51=RG$17,$G$8*$D51,""))</f>
        <v>0</v>
      </c>
      <c r="RH51" s="34">
        <f>IF(RG51&lt;&gt;"",HLOOKUP(COUNT($NE51:RG51)+1,$G$4:$EH$8,RH$14,0)*$D51,IF($C51=RH$17,$G$8*$D51,""))</f>
        <v>0</v>
      </c>
      <c r="RI51" s="34">
        <f>IF(RH51&lt;&gt;"",HLOOKUP(COUNT($NE51:RH51)+1,$G$4:$EH$8,RI$14,0)*$D51,IF($C51=RI$17,$G$8*$D51,""))</f>
        <v>0</v>
      </c>
      <c r="RJ51" s="34">
        <f>IF(RI51&lt;&gt;"",HLOOKUP(COUNT($NE51:RI51)+1,$G$4:$EH$8,RJ$14,0)*$D51,IF($C51=RJ$17,$G$8*$D51,""))</f>
        <v>0</v>
      </c>
      <c r="RK51" s="34">
        <f>IF(RJ51&lt;&gt;"",HLOOKUP(COUNT($NE51:RJ51)+1,$G$4:$EH$8,RK$14,0)*$D51,IF($C51=RK$17,$G$8*$D51,""))</f>
        <v>0</v>
      </c>
      <c r="RL51" s="34">
        <f>IF(RK51&lt;&gt;"",HLOOKUP(COUNT($NE51:RK51)+1,$G$4:$EH$8,RL$14,0)*$D51,IF($C51=RL$17,$G$8*$D51,""))</f>
        <v>0</v>
      </c>
      <c r="RM51" s="34">
        <f>IF(RL51&lt;&gt;"",HLOOKUP(COUNT($NE51:RL51)+1,$G$4:$EH$8,RM$14,0)*$D51,IF($C51=RM$17,$G$8*$D51,""))</f>
        <v>0</v>
      </c>
      <c r="RN51" s="34">
        <f>IF(RM51&lt;&gt;"",HLOOKUP(COUNT($NE51:RM51)+1,$G$4:$EH$8,RN$14,0)*$D51,IF($C51=RN$17,$G$8*$D51,""))</f>
        <v>0</v>
      </c>
      <c r="RO51" s="34">
        <f>IF(RN51&lt;&gt;"",HLOOKUP(COUNT($NE51:RN51)+1,$G$4:$EH$8,RO$14,0)*$D51,IF($C51=RO$17,$G$8*$D51,""))</f>
        <v>0</v>
      </c>
      <c r="RP51" s="34">
        <f>IF(RO51&lt;&gt;"",HLOOKUP(COUNT($NE51:RO51)+1,$G$4:$EH$8,RP$14,0)*$D51,IF($C51=RP$17,$G$8*$D51,""))</f>
        <v>0</v>
      </c>
      <c r="RQ51" s="34">
        <f>IF(RP51&lt;&gt;"",HLOOKUP(COUNT($NE51:RP51)+1,$G$4:$EH$8,RQ$14,0)*$D51,IF($C51=RQ$17,$G$8*$D51,""))</f>
        <v>0</v>
      </c>
      <c r="RR51" s="34">
        <f>IF(RQ51&lt;&gt;"",HLOOKUP(COUNT($NE51:RQ51)+1,$G$4:$EH$8,RR$14,0)*$D51,IF($C51=RR$17,$G$8*$D51,""))</f>
        <v>0</v>
      </c>
      <c r="RS51" s="34">
        <f>IF(RR51&lt;&gt;"",HLOOKUP(COUNT($NE51:RR51)+1,$G$4:$EH$8,RS$14,0)*$D51,IF($C51=RS$17,$G$8*$D51,""))</f>
        <v>0</v>
      </c>
      <c r="RT51" s="34">
        <f>IF(RS51&lt;&gt;"",HLOOKUP(COUNT($NE51:RS51)+1,$G$4:$EH$8,RT$14,0)*$D51,IF($C51=RT$17,$G$8*$D51,""))</f>
        <v>0</v>
      </c>
      <c r="RU51" s="34">
        <f>IF(RT51&lt;&gt;"",HLOOKUP(COUNT($NE51:RT51)+1,$G$4:$EH$8,RU$14,0)*$D51,IF($C51=RU$17,$G$8*$D51,""))</f>
        <v>0</v>
      </c>
      <c r="RW51" s="34" t="str">
        <f>IF(RV51&lt;&gt;"",HLOOKUP(COUNT($RV51:RV51)+1,$G$4:$EH$9,RW$14,0)*$D51,IF($C51=RW$17,$G$9*$D51,""))</f>
        <v/>
      </c>
      <c r="RX51" s="34" t="str">
        <f>IF(RW51&lt;&gt;"",HLOOKUP(COUNT($RV51:RW51)+1,$G$4:$EH$9,RX$14,0)*$D51,IF($C51=RX$17,$G$9*$D51,""))</f>
        <v/>
      </c>
      <c r="RY51" s="34" t="str">
        <f>IF(RX51&lt;&gt;"",HLOOKUP(COUNT($RV51:RX51)+1,$G$4:$EH$9,RY$14,0)*$D51,IF($C51=RY$17,$G$9*$D51,""))</f>
        <v/>
      </c>
      <c r="RZ51" s="34" t="str">
        <f>IF(RY51&lt;&gt;"",HLOOKUP(COUNT($RV51:RY51)+1,$G$4:$EH$9,RZ$14,0)*$D51,IF($C51=RZ$17,$G$9*$D51,""))</f>
        <v/>
      </c>
      <c r="SA51" s="34" t="str">
        <f>IF(RZ51&lt;&gt;"",HLOOKUP(COUNT($RV51:RZ51)+1,$G$4:$EH$9,SA$14,0)*$D51,IF($C51=SA$17,$G$9*$D51,""))</f>
        <v/>
      </c>
      <c r="SB51" s="34" t="str">
        <f>IF(SA51&lt;&gt;"",HLOOKUP(COUNT($RV51:SA51)+1,$G$4:$EH$9,SB$14,0)*$D51,IF($C51=SB$17,$G$9*$D51,""))</f>
        <v/>
      </c>
      <c r="SC51" s="34" t="str">
        <f>IF(SB51&lt;&gt;"",HLOOKUP(COUNT($RV51:SB51)+1,$G$4:$EH$9,SC$14,0)*$D51,IF($C51=SC$17,$G$9*$D51,""))</f>
        <v/>
      </c>
      <c r="SD51" s="34" t="str">
        <f>IF(SC51&lt;&gt;"",HLOOKUP(COUNT($RV51:SC51)+1,$G$4:$EH$9,SD$14,0)*$D51,IF($C51=SD$17,$G$9*$D51,""))</f>
        <v/>
      </c>
      <c r="SE51" s="34" t="str">
        <f>IF(SD51&lt;&gt;"",HLOOKUP(COUNT($RV51:SD51)+1,$G$4:$EH$9,SE$14,0)*$D51,IF($C51=SE$17,$G$9*$D51,""))</f>
        <v/>
      </c>
      <c r="SF51" s="34" t="str">
        <f>IF(SE51&lt;&gt;"",HLOOKUP(COUNT($RV51:SE51)+1,$G$4:$EH$9,SF$14,0)*$D51,IF($C51=SF$17,$G$9*$D51,""))</f>
        <v/>
      </c>
      <c r="SG51" s="34" t="str">
        <f>IF(SF51&lt;&gt;"",HLOOKUP(COUNT($RV51:SF51)+1,$G$4:$EH$9,SG$14,0)*$D51,IF($C51=SG$17,$G$9*$D51,""))</f>
        <v/>
      </c>
      <c r="SH51" s="34" t="str">
        <f>IF(SG51&lt;&gt;"",HLOOKUP(COUNT($RV51:SG51)+1,$G$4:$EH$9,SH$14,0)*$D51,IF($C51=SH$17,$G$9*$D51,""))</f>
        <v/>
      </c>
      <c r="SI51" s="34" t="str">
        <f>IF(SH51&lt;&gt;"",HLOOKUP(COUNT($RV51:SH51)+1,$G$4:$EH$9,SI$14,0)*$D51,IF($C51=SI$17,$G$9*$D51,""))</f>
        <v/>
      </c>
      <c r="SJ51" s="34" t="str">
        <f>IF(SI51&lt;&gt;"",HLOOKUP(COUNT($RV51:SI51)+1,$G$4:$EH$9,SJ$14,0)*$D51,IF($C51=SJ$17,$G$9*$D51,""))</f>
        <v/>
      </c>
      <c r="SK51" s="34" t="str">
        <f>IF(SJ51&lt;&gt;"",HLOOKUP(COUNT($RV51:SJ51)+1,$G$4:$EH$9,SK$14,0)*$D51,IF($C51=SK$17,$G$9*$D51,""))</f>
        <v/>
      </c>
      <c r="SL51" s="34" t="str">
        <f>IF(SK51&lt;&gt;"",HLOOKUP(COUNT($RV51:SK51)+1,$G$4:$EH$9,SL$14,0)*$D51,IF($C51=SL$17,$G$9*$D51,""))</f>
        <v/>
      </c>
      <c r="SM51" s="34" t="str">
        <f>IF(SL51&lt;&gt;"",HLOOKUP(COUNT($RV51:SL51)+1,$G$4:$EH$9,SM$14,0)*$D51,IF($C51=SM$17,$G$9*$D51,""))</f>
        <v/>
      </c>
      <c r="SN51" s="34" t="str">
        <f>IF(SM51&lt;&gt;"",HLOOKUP(COUNT($RV51:SM51)+1,$G$4:$EH$9,SN$14,0)*$D51,IF($C51=SN$17,$G$9*$D51,""))</f>
        <v/>
      </c>
      <c r="SO51" s="34" t="str">
        <f>IF(SN51&lt;&gt;"",HLOOKUP(COUNT($RV51:SN51)+1,$G$4:$EH$9,SO$14,0)*$D51,IF($C51=SO$17,$G$9*$D51,""))</f>
        <v/>
      </c>
      <c r="SP51" s="34" t="str">
        <f>IF(SO51&lt;&gt;"",HLOOKUP(COUNT($RV51:SO51)+1,$G$4:$EH$9,SP$14,0)*$D51,IF($C51=SP$17,$G$9*$D51,""))</f>
        <v/>
      </c>
      <c r="SQ51" s="34" t="str">
        <f>IF(SP51&lt;&gt;"",HLOOKUP(COUNT($RV51:SP51)+1,$G$4:$EH$9,SQ$14,0)*$D51,IF($C51=SQ$17,$G$9*$D51,""))</f>
        <v/>
      </c>
      <c r="SR51" s="34" t="str">
        <f>IF(SQ51&lt;&gt;"",HLOOKUP(COUNT($RV51:SQ51)+1,$G$4:$EH$9,SR$14,0)*$D51,IF($C51=SR$17,$G$9*$D51,""))</f>
        <v/>
      </c>
      <c r="SS51" s="34" t="str">
        <f>IF(SR51&lt;&gt;"",HLOOKUP(COUNT($RV51:SR51)+1,$G$4:$EH$9,SS$14,0)*$D51,IF($C51=SS$17,$G$9*$D51,""))</f>
        <v/>
      </c>
      <c r="ST51" s="34" t="str">
        <f>IF(SS51&lt;&gt;"",HLOOKUP(COUNT($RV51:SS51)+1,$G$4:$EH$9,ST$14,0)*$D51,IF($C51=ST$17,$G$9*$D51,""))</f>
        <v/>
      </c>
      <c r="SU51" s="34" t="str">
        <f>IF(ST51&lt;&gt;"",HLOOKUP(COUNT($RV51:ST51)+1,$G$4:$EH$9,SU$14,0)*$D51,IF($C51=SU$17,$G$9*$D51,""))</f>
        <v/>
      </c>
      <c r="SV51" s="34" t="str">
        <f>IF(SU51&lt;&gt;"",HLOOKUP(COUNT($RV51:SU51)+1,$G$4:$EH$9,SV$14,0)*$D51,IF($C51=SV$17,$G$9*$D51,""))</f>
        <v/>
      </c>
      <c r="SW51" s="34" t="str">
        <f>IF(SV51&lt;&gt;"",HLOOKUP(COUNT($RV51:SV51)+1,$G$4:$EH$9,SW$14,0)*$D51,IF($C51=SW$17,$G$9*$D51,""))</f>
        <v/>
      </c>
      <c r="SX51" s="34" t="str">
        <f>IF(SW51&lt;&gt;"",HLOOKUP(COUNT($RV51:SW51)+1,$G$4:$EH$9,SX$14,0)*$D51,IF($C51=SX$17,$G$9*$D51,""))</f>
        <v/>
      </c>
      <c r="SY51" s="34" t="str">
        <f>IF(SX51&lt;&gt;"",HLOOKUP(COUNT($RV51:SX51)+1,$G$4:$EH$9,SY$14,0)*$D51,IF($C51=SY$17,$G$9*$D51,""))</f>
        <v/>
      </c>
      <c r="SZ51" s="34" t="str">
        <f>IF(SY51&lt;&gt;"",HLOOKUP(COUNT($RV51:SY51)+1,$G$4:$EH$9,SZ$14,0)*$D51,IF($C51=SZ$17,$G$9*$D51,""))</f>
        <v/>
      </c>
      <c r="TA51" s="34" t="str">
        <f>IF(SZ51&lt;&gt;"",HLOOKUP(COUNT($RV51:SZ51)+1,$G$4:$EH$9,TA$14,0)*$D51,IF($C51=TA$17,$G$9*$D51,""))</f>
        <v/>
      </c>
      <c r="TB51" s="34" t="str">
        <f>IF(TA51&lt;&gt;"",HLOOKUP(COUNT($RV51:TA51)+1,$G$4:$EH$9,TB$14,0)*$D51,IF($C51=TB$17,$G$9*$D51,""))</f>
        <v/>
      </c>
      <c r="TC51" s="34">
        <f>IF(TB51&lt;&gt;"",HLOOKUP(COUNT($RV51:TB51)+1,$G$4:$EH$9,TC$14,0)*$D51,IF($C51=TC$17,$G$9*$D51,""))</f>
        <v>8700</v>
      </c>
      <c r="TD51" s="34">
        <f>IF(TC51&lt;&gt;"",HLOOKUP(COUNT($RV51:TC51)+1,$G$4:$EH$9,TD$14,0)*$D51,IF($C51=TD$17,$G$9*$D51,""))</f>
        <v>0</v>
      </c>
      <c r="TE51" s="34">
        <f>IF(TD51&lt;&gt;"",HLOOKUP(COUNT($RV51:TD51)+1,$G$4:$EH$9,TE$14,0)*$D51,IF($C51=TE$17,$G$9*$D51,""))</f>
        <v>0</v>
      </c>
      <c r="TF51" s="34">
        <f>IF(TE51&lt;&gt;"",HLOOKUP(COUNT($RV51:TE51)+1,$G$4:$EH$9,TF$14,0)*$D51,IF($C51=TF$17,$G$9*$D51,""))</f>
        <v>0</v>
      </c>
      <c r="TG51" s="34">
        <f>IF(TF51&lt;&gt;"",HLOOKUP(COUNT($RV51:TF51)+1,$G$4:$EH$9,TG$14,0)*$D51,IF($C51=TG$17,$G$9*$D51,""))</f>
        <v>0</v>
      </c>
      <c r="TH51" s="34">
        <f>IF(TG51&lt;&gt;"",HLOOKUP(COUNT($RV51:TG51)+1,$G$4:$EH$9,TH$14,0)*$D51,IF($C51=TH$17,$G$9*$D51,""))</f>
        <v>0</v>
      </c>
      <c r="TI51" s="34">
        <f>IF(TH51&lt;&gt;"",HLOOKUP(COUNT($RV51:TH51)+1,$G$4:$EH$9,TI$14,0)*$D51,IF($C51=TI$17,$G$9*$D51,""))</f>
        <v>0</v>
      </c>
      <c r="TJ51" s="34">
        <f>IF(TI51&lt;&gt;"",HLOOKUP(COUNT($RV51:TI51)+1,$G$4:$EH$9,TJ$14,0)*$D51,IF($C51=TJ$17,$G$9*$D51,""))</f>
        <v>0</v>
      </c>
      <c r="TK51" s="34">
        <f>IF(TJ51&lt;&gt;"",HLOOKUP(COUNT($RV51:TJ51)+1,$G$4:$EH$9,TK$14,0)*$D51,IF($C51=TK$17,$G$9*$D51,""))</f>
        <v>0</v>
      </c>
      <c r="TL51" s="34">
        <f>IF(TK51&lt;&gt;"",HLOOKUP(COUNT($RV51:TK51)+1,$G$4:$EH$9,TL$14,0)*$D51,IF($C51=TL$17,$G$9*$D51,""))</f>
        <v>0</v>
      </c>
      <c r="TM51" s="34">
        <f>IF(TL51&lt;&gt;"",HLOOKUP(COUNT($RV51:TL51)+1,$G$4:$EH$9,TM$14,0)*$D51,IF($C51=TM$17,$G$9*$D51,""))</f>
        <v>0</v>
      </c>
      <c r="TN51" s="34">
        <f>IF(TM51&lt;&gt;"",HLOOKUP(COUNT($RV51:TM51)+1,$G$4:$EH$9,TN$14,0)*$D51,IF($C51=TN$17,$G$9*$D51,""))</f>
        <v>0</v>
      </c>
      <c r="TO51" s="34">
        <f>IF(TN51&lt;&gt;"",HLOOKUP(COUNT($RV51:TN51)+1,$G$4:$EH$9,TO$14,0)*$D51,IF($C51=TO$17,$G$9*$D51,""))</f>
        <v>0</v>
      </c>
      <c r="TP51" s="34">
        <f>IF(TO51&lt;&gt;"",HLOOKUP(COUNT($RV51:TO51)+1,$G$4:$EH$9,TP$14,0)*$D51,IF($C51=TP$17,$G$9*$D51,""))</f>
        <v>0</v>
      </c>
      <c r="TQ51" s="34">
        <f>IF(TP51&lt;&gt;"",HLOOKUP(COUNT($RV51:TP51)+1,$G$4:$EH$9,TQ$14,0)*$D51,IF($C51=TQ$17,$G$9*$D51,""))</f>
        <v>0</v>
      </c>
      <c r="TR51" s="34">
        <f>IF(TQ51&lt;&gt;"",HLOOKUP(COUNT($RV51:TQ51)+1,$G$4:$EH$9,TR$14,0)*$D51,IF($C51=TR$17,$G$9*$D51,""))</f>
        <v>0</v>
      </c>
      <c r="TS51" s="34">
        <f>IF(TR51&lt;&gt;"",HLOOKUP(COUNT($RV51:TR51)+1,$G$4:$EH$9,TS$14,0)*$D51,IF($C51=TS$17,$G$9*$D51,""))</f>
        <v>0</v>
      </c>
      <c r="TT51" s="34">
        <f>IF(TS51&lt;&gt;"",HLOOKUP(COUNT($RV51:TS51)+1,$G$4:$EH$9,TT$14,0)*$D51,IF($C51=TT$17,$G$9*$D51,""))</f>
        <v>0</v>
      </c>
      <c r="TU51" s="34">
        <f>IF(TT51&lt;&gt;"",HLOOKUP(COUNT($RV51:TT51)+1,$G$4:$EH$9,TU$14,0)*$D51,IF($C51=TU$17,$G$9*$D51,""))</f>
        <v>0</v>
      </c>
      <c r="TV51" s="34">
        <f>IF(TU51&lt;&gt;"",HLOOKUP(COUNT($RV51:TU51)+1,$G$4:$EH$9,TV$14,0)*$D51,IF($C51=TV$17,$G$9*$D51,""))</f>
        <v>0</v>
      </c>
      <c r="TW51" s="34">
        <f>IF(TV51&lt;&gt;"",HLOOKUP(COUNT($RV51:TV51)+1,$G$4:$EH$9,TW$14,0)*$D51,IF($C51=TW$17,$G$9*$D51,""))</f>
        <v>0</v>
      </c>
      <c r="TX51" s="34">
        <f>IF(TW51&lt;&gt;"",HLOOKUP(COUNT($RV51:TW51)+1,$G$4:$EH$9,TX$14,0)*$D51,IF($C51=TX$17,$G$9*$D51,""))</f>
        <v>0</v>
      </c>
      <c r="TY51" s="34">
        <f>IF(TX51&lt;&gt;"",HLOOKUP(COUNT($RV51:TX51)+1,$G$4:$EH$9,TY$14,0)*$D51,IF($C51=TY$17,$G$9*$D51,""))</f>
        <v>0</v>
      </c>
      <c r="TZ51" s="34">
        <f>IF(TY51&lt;&gt;"",HLOOKUP(COUNT($RV51:TY51)+1,$G$4:$EH$9,TZ$14,0)*$D51,IF($C51=TZ$17,$G$9*$D51,""))</f>
        <v>0</v>
      </c>
      <c r="UA51" s="34">
        <f>IF(TZ51&lt;&gt;"",HLOOKUP(COUNT($RV51:TZ51)+1,$G$4:$EH$9,UA$14,0)*$D51,IF($C51=UA$17,$G$9*$D51,""))</f>
        <v>0</v>
      </c>
      <c r="UB51" s="34">
        <f>IF(UA51&lt;&gt;"",HLOOKUP(COUNT($RV51:UA51)+1,$G$4:$EH$9,UB$14,0)*$D51,IF($C51=UB$17,$G$9*$D51,""))</f>
        <v>0</v>
      </c>
      <c r="UC51" s="34">
        <f>IF(UB51&lt;&gt;"",HLOOKUP(COUNT($RV51:UB51)+1,$G$4:$EH$9,UC$14,0)*$D51,IF($C51=UC$17,$G$9*$D51,""))</f>
        <v>0</v>
      </c>
      <c r="UD51" s="34">
        <f>IF(UC51&lt;&gt;"",HLOOKUP(COUNT($RV51:UC51)+1,$G$4:$EH$9,UD$14,0)*$D51,IF($C51=UD$17,$G$9*$D51,""))</f>
        <v>0</v>
      </c>
      <c r="UE51" s="34">
        <f>IF(UD51&lt;&gt;"",HLOOKUP(COUNT($RV51:UD51)+1,$G$4:$EH$9,UE$14,0)*$D51,IF($C51=UE$17,$G$9*$D51,""))</f>
        <v>0</v>
      </c>
      <c r="UF51" s="34">
        <f>IF(UE51&lt;&gt;"",HLOOKUP(COUNT($RV51:UE51)+1,$G$4:$EH$9,UF$14,0)*$D51,IF($C51=UF$17,$G$9*$D51,""))</f>
        <v>0</v>
      </c>
      <c r="UG51" s="34">
        <f>IF(UF51&lt;&gt;"",HLOOKUP(COUNT($RV51:UF51)+1,$G$4:$EH$9,UG$14,0)*$D51,IF($C51=UG$17,$G$9*$D51,""))</f>
        <v>0</v>
      </c>
      <c r="UH51" s="34">
        <f>IF(UG51&lt;&gt;"",HLOOKUP(COUNT($RV51:UG51)+1,$G$4:$EH$9,UH$14,0)*$D51,IF($C51=UH$17,$G$9*$D51,""))</f>
        <v>0</v>
      </c>
      <c r="UI51" s="34">
        <f>IF(UH51&lt;&gt;"",HLOOKUP(COUNT($RV51:UH51)+1,$G$4:$EH$9,UI$14,0)*$D51,IF($C51=UI$17,$G$9*$D51,""))</f>
        <v>0</v>
      </c>
      <c r="UJ51" s="34">
        <f>IF(UI51&lt;&gt;"",HLOOKUP(COUNT($RV51:UI51)+1,$G$4:$EH$9,UJ$14,0)*$D51,IF($C51=UJ$17,$G$9*$D51,""))</f>
        <v>0</v>
      </c>
      <c r="UK51" s="34">
        <f>IF(UJ51&lt;&gt;"",HLOOKUP(COUNT($RV51:UJ51)+1,$G$4:$EH$9,UK$14,0)*$D51,IF($C51=UK$17,$G$9*$D51,""))</f>
        <v>0</v>
      </c>
      <c r="UL51" s="34">
        <f>IF(UK51&lt;&gt;"",HLOOKUP(COUNT($RV51:UK51)+1,$G$4:$EH$9,UL$14,0)*$D51,IF($C51=UL$17,$G$9*$D51,""))</f>
        <v>0</v>
      </c>
      <c r="UM51" s="34">
        <f>IF(UL51&lt;&gt;"",HLOOKUP(COUNT($RV51:UL51)+1,$G$4:$EH$9,UM$14,0)*$D51,IF($C51=UM$17,$G$9*$D51,""))</f>
        <v>0</v>
      </c>
      <c r="UN51" s="34">
        <f>IF(UM51&lt;&gt;"",HLOOKUP(COUNT($RV51:UM51)+1,$G$4:$EH$9,UN$14,0)*$D51,IF($C51=UN$17,$G$9*$D51,""))</f>
        <v>0</v>
      </c>
      <c r="UO51" s="34">
        <f>IF(UN51&lt;&gt;"",HLOOKUP(COUNT($RV51:UN51)+1,$G$4:$EH$9,UO$14,0)*$D51,IF($C51=UO$17,$G$9*$D51,""))</f>
        <v>0</v>
      </c>
      <c r="UP51" s="34">
        <f>IF(UO51&lt;&gt;"",HLOOKUP(COUNT($RV51:UO51)+1,$G$4:$EH$9,UP$14,0)*$D51,IF($C51=UP$17,$G$9*$D51,""))</f>
        <v>0</v>
      </c>
      <c r="UQ51" s="34">
        <f>IF(UP51&lt;&gt;"",HLOOKUP(COUNT($RV51:UP51)+1,$G$4:$EH$9,UQ$14,0)*$D51,IF($C51=UQ$17,$G$9*$D51,""))</f>
        <v>0</v>
      </c>
      <c r="UR51" s="34">
        <f>IF(UQ51&lt;&gt;"",HLOOKUP(COUNT($RV51:UQ51)+1,$G$4:$EH$9,UR$14,0)*$D51,IF($C51=UR$17,$G$9*$D51,""))</f>
        <v>0</v>
      </c>
      <c r="US51" s="34">
        <f>IF(UR51&lt;&gt;"",HLOOKUP(COUNT($RV51:UR51)+1,$G$4:$EH$9,US$14,0)*$D51,IF($C51=US$17,$G$9*$D51,""))</f>
        <v>0</v>
      </c>
      <c r="UT51" s="34">
        <f>IF(US51&lt;&gt;"",HLOOKUP(COUNT($RV51:US51)+1,$G$4:$EH$9,UT$14,0)*$D51,IF($C51=UT$17,$G$9*$D51,""))</f>
        <v>0</v>
      </c>
      <c r="UU51" s="34">
        <f>IF(UT51&lt;&gt;"",HLOOKUP(COUNT($RV51:UT51)+1,$G$4:$EH$9,UU$14,0)*$D51,IF($C51=UU$17,$G$9*$D51,""))</f>
        <v>0</v>
      </c>
      <c r="UV51" s="34">
        <f>IF(UU51&lt;&gt;"",HLOOKUP(COUNT($RV51:UU51)+1,$G$4:$EH$9,UV$14,0)*$D51,IF($C51=UV$17,$G$9*$D51,""))</f>
        <v>0</v>
      </c>
      <c r="UW51" s="34">
        <f>IF(UV51&lt;&gt;"",HLOOKUP(COUNT($RV51:UV51)+1,$G$4:$EH$9,UW$14,0)*$D51,IF($C51=UW$17,$G$9*$D51,""))</f>
        <v>0</v>
      </c>
      <c r="UX51" s="34">
        <f>IF(UW51&lt;&gt;"",HLOOKUP(COUNT($RV51:UW51)+1,$G$4:$EH$9,UX$14,0)*$D51,IF($C51=UX$17,$G$9*$D51,""))</f>
        <v>0</v>
      </c>
      <c r="UY51" s="34">
        <f>IF(UX51&lt;&gt;"",HLOOKUP(COUNT($RV51:UX51)+1,$G$4:$EH$9,UY$14,0)*$D51,IF($C51=UY$17,$G$9*$D51,""))</f>
        <v>0</v>
      </c>
      <c r="UZ51" s="34">
        <f>IF(UY51&lt;&gt;"",HLOOKUP(COUNT($RV51:UY51)+1,$G$4:$EH$9,UZ$14,0)*$D51,IF($C51=UZ$17,$G$9*$D51,""))</f>
        <v>0</v>
      </c>
      <c r="VA51" s="34">
        <f>IF(UZ51&lt;&gt;"",HLOOKUP(COUNT($RV51:UZ51)+1,$G$4:$EH$9,VA$14,0)*$D51,IF($C51=VA$17,$G$9*$D51,""))</f>
        <v>0</v>
      </c>
      <c r="VB51" s="34">
        <f>IF(VA51&lt;&gt;"",HLOOKUP(COUNT($RV51:VA51)+1,$G$4:$EH$9,VB$14,0)*$D51,IF($C51=VB$17,$G$9*$D51,""))</f>
        <v>0</v>
      </c>
      <c r="VC51" s="34">
        <f>IF(VB51&lt;&gt;"",HLOOKUP(COUNT($RV51:VB51)+1,$G$4:$EH$9,VC$14,0)*$D51,IF($C51=VC$17,$G$9*$D51,""))</f>
        <v>0</v>
      </c>
      <c r="VD51" s="34">
        <f>IF(VC51&lt;&gt;"",HLOOKUP(COUNT($RV51:VC51)+1,$G$4:$EH$9,VD$14,0)*$D51,IF($C51=VD$17,$G$9*$D51,""))</f>
        <v>0</v>
      </c>
      <c r="VE51" s="34">
        <f>IF(VD51&lt;&gt;"",HLOOKUP(COUNT($RV51:VD51)+1,$G$4:$EH$9,VE$14,0)*$D51,IF($C51=VE$17,$G$9*$D51,""))</f>
        <v>0</v>
      </c>
      <c r="VF51" s="34">
        <f>IF(VE51&lt;&gt;"",HLOOKUP(COUNT($RV51:VE51)+1,$G$4:$EH$9,VF$14,0)*$D51,IF($C51=VF$17,$G$9*$D51,""))</f>
        <v>0</v>
      </c>
      <c r="VG51" s="34">
        <f>IF(VF51&lt;&gt;"",HLOOKUP(COUNT($RV51:VF51)+1,$G$4:$EH$9,VG$14,0)*$D51,IF($C51=VG$17,$G$9*$D51,""))</f>
        <v>0</v>
      </c>
      <c r="VH51" s="34">
        <f>IF(VG51&lt;&gt;"",HLOOKUP(COUNT($RV51:VG51)+1,$G$4:$EH$9,VH$14,0)*$D51,IF($C51=VH$17,$G$9*$D51,""))</f>
        <v>0</v>
      </c>
      <c r="VI51" s="34">
        <f>IF(VH51&lt;&gt;"",HLOOKUP(COUNT($RV51:VH51)+1,$G$4:$EH$9,VI$14,0)*$D51,IF($C51=VI$17,$G$9*$D51,""))</f>
        <v>0</v>
      </c>
      <c r="VJ51" s="34">
        <f>IF(VI51&lt;&gt;"",HLOOKUP(COUNT($RV51:VI51)+1,$G$4:$EH$9,VJ$14,0)*$D51,IF($C51=VJ$17,$G$9*$D51,""))</f>
        <v>0</v>
      </c>
      <c r="VK51" s="34">
        <f>IF(VJ51&lt;&gt;"",HLOOKUP(COUNT($RV51:VJ51)+1,$G$4:$EH$9,VK$14,0)*$D51,IF($C51=VK$17,$G$9*$D51,""))</f>
        <v>0</v>
      </c>
      <c r="VL51" s="34">
        <f>IF(VK51&lt;&gt;"",HLOOKUP(COUNT($RV51:VK51)+1,$G$4:$EH$9,VL$14,0)*$D51,IF($C51=VL$17,$G$9*$D51,""))</f>
        <v>0</v>
      </c>
      <c r="VM51" s="34">
        <f>IF(VL51&lt;&gt;"",HLOOKUP(COUNT($RV51:VL51)+1,$G$4:$EH$9,VM$14,0)*$D51,IF($C51=VM$17,$G$9*$D51,""))</f>
        <v>0</v>
      </c>
      <c r="VN51" s="34">
        <f>IF(VM51&lt;&gt;"",HLOOKUP(COUNT($RV51:VM51)+1,$G$4:$EH$9,VN$14,0)*$D51,IF($C51=VN$17,$G$9*$D51,""))</f>
        <v>0</v>
      </c>
      <c r="VO51" s="34">
        <f>IF(VN51&lt;&gt;"",HLOOKUP(COUNT($RV51:VN51)+1,$G$4:$EH$9,VO$14,0)*$D51,IF($C51=VO$17,$G$9*$D51,""))</f>
        <v>0</v>
      </c>
      <c r="VP51" s="34">
        <f>IF(VO51&lt;&gt;"",HLOOKUP(COUNT($RV51:VO51)+1,$G$4:$EH$9,VP$14,0)*$D51,IF($C51=VP$17,$G$9*$D51,""))</f>
        <v>0</v>
      </c>
      <c r="VQ51" s="34">
        <f>IF(VP51&lt;&gt;"",HLOOKUP(COUNT($RV51:VP51)+1,$G$4:$EH$9,VQ$14,0)*$D51,IF($C51=VQ$17,$G$9*$D51,""))</f>
        <v>0</v>
      </c>
      <c r="VR51" s="34">
        <f>IF(VQ51&lt;&gt;"",HLOOKUP(COUNT($RV51:VQ51)+1,$G$4:$EH$9,VR$14,0)*$D51,IF($C51=VR$17,$G$9*$D51,""))</f>
        <v>0</v>
      </c>
      <c r="VS51" s="34">
        <f>IF(VR51&lt;&gt;"",HLOOKUP(COUNT($RV51:VR51)+1,$G$4:$EH$9,VS$14,0)*$D51,IF($C51=VS$17,$G$9*$D51,""))</f>
        <v>0</v>
      </c>
      <c r="VT51" s="34">
        <f>IF(VS51&lt;&gt;"",HLOOKUP(COUNT($RV51:VS51)+1,$G$4:$EH$9,VT$14,0)*$D51,IF($C51=VT$17,$G$9*$D51,""))</f>
        <v>0</v>
      </c>
      <c r="VU51" s="34">
        <f>IF(VT51&lt;&gt;"",HLOOKUP(COUNT($RV51:VT51)+1,$G$4:$EH$9,VU$14,0)*$D51,IF($C51=VU$17,$G$9*$D51,""))</f>
        <v>0</v>
      </c>
      <c r="VV51" s="34">
        <f>IF(VU51&lt;&gt;"",HLOOKUP(COUNT($RV51:VU51)+1,$G$4:$EH$9,VV$14,0)*$D51,IF($C51=VV$17,$G$9*$D51,""))</f>
        <v>0</v>
      </c>
      <c r="VW51" s="34">
        <f>IF(VV51&lt;&gt;"",HLOOKUP(COUNT($RV51:VV51)+1,$G$4:$EH$9,VW$14,0)*$D51,IF($C51=VW$17,$G$9*$D51,""))</f>
        <v>0</v>
      </c>
      <c r="VX51" s="34">
        <f>IF(VW51&lt;&gt;"",HLOOKUP(COUNT($RV51:VW51)+1,$G$4:$EH$9,VX$14,0)*$D51,IF($C51=VX$17,$G$9*$D51,""))</f>
        <v>0</v>
      </c>
      <c r="VY51" s="34">
        <f>IF(VX51&lt;&gt;"",HLOOKUP(COUNT($RV51:VX51)+1,$G$4:$EH$9,VY$14,0)*$D51,IF($C51=VY$17,$G$9*$D51,""))</f>
        <v>0</v>
      </c>
      <c r="VZ51" s="34">
        <f>IF(VY51&lt;&gt;"",HLOOKUP(COUNT($RV51:VY51)+1,$G$4:$EH$9,VZ$14,0)*$D51,IF($C51=VZ$17,$G$9*$D51,""))</f>
        <v>0</v>
      </c>
      <c r="WA51" s="34">
        <f>IF(VZ51&lt;&gt;"",HLOOKUP(COUNT($RV51:VZ51)+1,$G$4:$EH$9,WA$14,0)*$D51,IF($C51=WA$17,$G$9*$D51,""))</f>
        <v>0</v>
      </c>
      <c r="WB51" s="34">
        <f>IF(WA51&lt;&gt;"",HLOOKUP(COUNT($RV51:WA51)+1,$G$4:$EH$9,WB$14,0)*$D51,IF($C51=WB$17,$G$9*$D51,""))</f>
        <v>0</v>
      </c>
      <c r="WC51" s="34">
        <f>IF(WB51&lt;&gt;"",HLOOKUP(COUNT($RV51:WB51)+1,$G$4:$EH$9,WC$14,0)*$D51,IF($C51=WC$17,$G$9*$D51,""))</f>
        <v>0</v>
      </c>
      <c r="WD51" s="34">
        <f>IF(WC51&lt;&gt;"",HLOOKUP(COUNT($RV51:WC51)+1,$G$4:$EH$9,WD$14,0)*$D51,IF($C51=WD$17,$G$9*$D51,""))</f>
        <v>0</v>
      </c>
      <c r="WE51" s="34">
        <f>IF(WD51&lt;&gt;"",HLOOKUP(COUNT($RV51:WD51)+1,$G$4:$EH$9,WE$14,0)*$D51,IF($C51=WE$17,$G$9*$D51,""))</f>
        <v>0</v>
      </c>
      <c r="WF51" s="34">
        <f>IF(WE51&lt;&gt;"",HLOOKUP(COUNT($RV51:WE51)+1,$G$4:$EH$9,WF$14,0)*$D51,IF($C51=WF$17,$G$9*$D51,""))</f>
        <v>0</v>
      </c>
      <c r="WG51" s="34">
        <f>IF(WF51&lt;&gt;"",HLOOKUP(COUNT($RV51:WF51)+1,$G$4:$EH$9,WG$14,0)*$D51,IF($C51=WG$17,$G$9*$D51,""))</f>
        <v>0</v>
      </c>
      <c r="WH51" s="34">
        <f>IF(WG51&lt;&gt;"",HLOOKUP(COUNT($RV51:WG51)+1,$G$4:$EH$9,WH$14,0)*$D51,IF($C51=WH$17,$G$9*$D51,""))</f>
        <v>0</v>
      </c>
      <c r="WI51" s="34">
        <f>IF(WH51&lt;&gt;"",HLOOKUP(COUNT($RV51:WH51)+1,$G$4:$EH$9,WI$14,0)*$D51,IF($C51=WI$17,$G$9*$D51,""))</f>
        <v>0</v>
      </c>
      <c r="WJ51" s="34">
        <f>IF(WI51&lt;&gt;"",HLOOKUP(COUNT($RV51:WI51)+1,$G$4:$EH$9,WJ$14,0)*$D51,IF($C51=WJ$17,$G$9*$D51,""))</f>
        <v>0</v>
      </c>
      <c r="WK51" s="34">
        <f>IF(WJ51&lt;&gt;"",HLOOKUP(COUNT($RV51:WJ51)+1,$G$4:$EH$9,WK$14,0)*$D51,IF($C51=WK$17,$G$9*$D51,""))</f>
        <v>0</v>
      </c>
      <c r="WL51" s="34">
        <f>IF(WK51&lt;&gt;"",HLOOKUP(COUNT($RV51:WK51)+1,$G$4:$EH$9,WL$14,0)*$D51,IF($C51=WL$17,$G$9*$D51,""))</f>
        <v>0</v>
      </c>
    </row>
    <row r="52" spans="1:610" ht="15" x14ac:dyDescent="0.2">
      <c r="A52" s="25">
        <f t="shared" si="910"/>
        <v>10</v>
      </c>
      <c r="B52" s="25" t="s">
        <v>81</v>
      </c>
      <c r="C52" s="62">
        <f t="shared" si="908"/>
        <v>34</v>
      </c>
      <c r="D52" s="30">
        <f>VLOOKUP(B52,Premissas!$R$8:$AD$18,(Histograma!A52+1),0)</f>
        <v>3</v>
      </c>
      <c r="G52" s="34" t="str">
        <f>IF(F52&lt;&gt;"",HLOOKUP(COUNT($F52:F52)+1,$G$4:$EH$8,G$14,0)*$D52,IF($C52=G$17,$G$5*$D52,""))</f>
        <v/>
      </c>
      <c r="H52" s="34" t="str">
        <f>IF(G52&lt;&gt;"",HLOOKUP(COUNT($F52:G52)+1,$G$4:$EH$8,H$14,0)*$D52,IF($C52=H$17,$G$5*$D52,""))</f>
        <v/>
      </c>
      <c r="I52" s="34" t="str">
        <f>IF(H52&lt;&gt;"",HLOOKUP(COUNT($F52:H52)+1,$G$4:$EH$8,I$14,0)*$D52,IF($C52=I$17,$G$5*$D52,""))</f>
        <v/>
      </c>
      <c r="J52" s="34" t="str">
        <f>IF(I52&lt;&gt;"",HLOOKUP(COUNT($F52:I52)+1,$G$4:$EH$8,J$14,0)*$D52,IF($C52=J$17,$G$5*$D52,""))</f>
        <v/>
      </c>
      <c r="K52" s="34" t="str">
        <f>IF(J52&lt;&gt;"",HLOOKUP(COUNT($F52:J52)+1,$G$4:$EH$8,K$14,0)*$D52,IF($C52=K$17,$G$5*$D52,""))</f>
        <v/>
      </c>
      <c r="L52" s="34" t="str">
        <f>IF(K52&lt;&gt;"",HLOOKUP(COUNT($F52:K52)+1,$G$4:$EH$8,L$14,0)*$D52,IF($C52=L$17,$G$5*$D52,""))</f>
        <v/>
      </c>
      <c r="M52" s="34" t="str">
        <f>IF(L52&lt;&gt;"",HLOOKUP(COUNT($F52:L52)+1,$G$4:$EH$8,M$14,0)*$D52,IF($C52=M$17,$G$5*$D52,""))</f>
        <v/>
      </c>
      <c r="N52" s="34" t="str">
        <f>IF(M52&lt;&gt;"",HLOOKUP(COUNT($F52:M52)+1,$G$4:$EH$8,N$14,0)*$D52,IF($C52=N$17,$G$5*$D52,""))</f>
        <v/>
      </c>
      <c r="O52" s="34" t="str">
        <f>IF(N52&lt;&gt;"",HLOOKUP(COUNT($F52:N52)+1,$G$4:$EH$8,O$14,0)*$D52,IF($C52=O$17,$G$5*$D52,""))</f>
        <v/>
      </c>
      <c r="P52" s="34" t="str">
        <f>IF(O52&lt;&gt;"",HLOOKUP(COUNT($F52:O52)+1,$G$4:$EH$8,P$14,0)*$D52,IF($C52=P$17,$G$5*$D52,""))</f>
        <v/>
      </c>
      <c r="Q52" s="34" t="str">
        <f>IF(P52&lt;&gt;"",HLOOKUP(COUNT($F52:P52)+1,$G$4:$EH$8,Q$14,0)*$D52,IF($C52=Q$17,$G$5*$D52,""))</f>
        <v/>
      </c>
      <c r="R52" s="34" t="str">
        <f>IF(Q52&lt;&gt;"",HLOOKUP(COUNT($F52:Q52)+1,$G$4:$EH$8,R$14,0)*$D52,IF($C52=R$17,$G$5*$D52,""))</f>
        <v/>
      </c>
      <c r="S52" s="34" t="str">
        <f>IF(R52&lt;&gt;"",HLOOKUP(COUNT($F52:R52)+1,$G$4:$EH$8,S$14,0)*$D52,IF($C52=S$17,$G$5*$D52,""))</f>
        <v/>
      </c>
      <c r="T52" s="34" t="str">
        <f>IF(S52&lt;&gt;"",HLOOKUP(COUNT($F52:S52)+1,$G$4:$EH$8,T$14,0)*$D52,IF($C52=T$17,$G$5*$D52,""))</f>
        <v/>
      </c>
      <c r="U52" s="34" t="str">
        <f>IF(T52&lt;&gt;"",HLOOKUP(COUNT($F52:T52)+1,$G$4:$EH$8,U$14,0)*$D52,IF($C52=U$17,$G$5*$D52,""))</f>
        <v/>
      </c>
      <c r="V52" s="34" t="str">
        <f>IF(U52&lt;&gt;"",HLOOKUP(COUNT($F52:U52)+1,$G$4:$EH$8,V$14,0)*$D52,IF($C52=V$17,$G$5*$D52,""))</f>
        <v/>
      </c>
      <c r="W52" s="34" t="str">
        <f>IF(V52&lt;&gt;"",HLOOKUP(COUNT($F52:V52)+1,$G$4:$EH$8,W$14,0)*$D52,IF($C52=W$17,$G$5*$D52,""))</f>
        <v/>
      </c>
      <c r="X52" s="34" t="str">
        <f>IF(W52&lt;&gt;"",HLOOKUP(COUNT($F52:W52)+1,$G$4:$EH$8,X$14,0)*$D52,IF($C52=X$17,$G$5*$D52,""))</f>
        <v/>
      </c>
      <c r="Y52" s="34" t="str">
        <f>IF(X52&lt;&gt;"",HLOOKUP(COUNT($F52:X52)+1,$G$4:$EH$8,Y$14,0)*$D52,IF($C52=Y$17,$G$5*$D52,""))</f>
        <v/>
      </c>
      <c r="Z52" s="34" t="str">
        <f>IF(Y52&lt;&gt;"",HLOOKUP(COUNT($F52:Y52)+1,$G$4:$EH$8,Z$14,0)*$D52,IF($C52=Z$17,$G$5*$D52,""))</f>
        <v/>
      </c>
      <c r="AA52" s="34" t="str">
        <f>IF(Z52&lt;&gt;"",HLOOKUP(COUNT($F52:Z52)+1,$G$4:$EH$8,AA$14,0)*$D52,IF($C52=AA$17,$G$5*$D52,""))</f>
        <v/>
      </c>
      <c r="AB52" s="34" t="str">
        <f>IF(AA52&lt;&gt;"",HLOOKUP(COUNT($F52:AA52)+1,$G$4:$EH$8,AB$14,0)*$D52,IF($C52=AB$17,$G$5*$D52,""))</f>
        <v/>
      </c>
      <c r="AC52" s="34" t="str">
        <f>IF(AB52&lt;&gt;"",HLOOKUP(COUNT($F52:AB52)+1,$G$4:$EH$8,AC$14,0)*$D52,IF($C52=AC$17,$G$5*$D52,""))</f>
        <v/>
      </c>
      <c r="AD52" s="34" t="str">
        <f>IF(AC52&lt;&gt;"",HLOOKUP(COUNT($F52:AC52)+1,$G$4:$EH$8,AD$14,0)*$D52,IF($C52=AD$17,$G$5*$D52,""))</f>
        <v/>
      </c>
      <c r="AE52" s="34" t="str">
        <f>IF(AD52&lt;&gt;"",HLOOKUP(COUNT($F52:AD52)+1,$G$4:$EH$8,AE$14,0)*$D52,IF($C52=AE$17,$G$5*$D52,""))</f>
        <v/>
      </c>
      <c r="AF52" s="34" t="str">
        <f>IF(AE52&lt;&gt;"",HLOOKUP(COUNT($F52:AE52)+1,$G$4:$EH$8,AF$14,0)*$D52,IF($C52=AF$17,$G$5*$D52,""))</f>
        <v/>
      </c>
      <c r="AG52" s="34" t="str">
        <f>IF(AF52&lt;&gt;"",HLOOKUP(COUNT($F52:AF52)+1,$G$4:$EH$8,AG$14,0)*$D52,IF($C52=AG$17,$G$5*$D52,""))</f>
        <v/>
      </c>
      <c r="AH52" s="34" t="str">
        <f>IF(AG52&lt;&gt;"",HLOOKUP(COUNT($F52:AG52)+1,$G$4:$EH$8,AH$14,0)*$D52,IF($C52=AH$17,$G$5*$D52,""))</f>
        <v/>
      </c>
      <c r="AI52" s="34" t="str">
        <f>IF(AH52&lt;&gt;"",HLOOKUP(COUNT($F52:AH52)+1,$G$4:$EH$8,AI$14,0)*$D52,IF($C52=AI$17,$G$5*$D52,""))</f>
        <v/>
      </c>
      <c r="AJ52" s="34" t="str">
        <f>IF(AI52&lt;&gt;"",HLOOKUP(COUNT($F52:AI52)+1,$G$4:$EH$8,AJ$14,0)*$D52,IF($C52=AJ$17,$G$5*$D52,""))</f>
        <v/>
      </c>
      <c r="AK52" s="34" t="str">
        <f>IF(AJ52&lt;&gt;"",HLOOKUP(COUNT($F52:AJ52)+1,$G$4:$EH$8,AK$14,0)*$D52,IF($C52=AK$17,$G$5*$D52,""))</f>
        <v/>
      </c>
      <c r="AL52" s="34" t="str">
        <f>IF(AK52&lt;&gt;"",HLOOKUP(COUNT($F52:AK52)+1,$G$4:$EH$8,AL$14,0)*$D52,IF($C52=AL$17,$G$5*$D52,""))</f>
        <v/>
      </c>
      <c r="AM52" s="34" t="str">
        <f>IF(AL52&lt;&gt;"",HLOOKUP(COUNT($F52:AL52)+1,$G$4:$EH$8,AM$14,0)*$D52,IF($C52=AM$17,$G$5*$D52,""))</f>
        <v/>
      </c>
      <c r="AN52" s="34">
        <f>IF(AM52&lt;&gt;"",HLOOKUP(COUNT($F52:AM52)+1,$G$4:$EH$8,AN$14,0)*$D52,IF($C52=AN$17,$G$5*$D52,""))</f>
        <v>0</v>
      </c>
      <c r="AO52" s="34">
        <f>IF(AN52&lt;&gt;"",HLOOKUP(COUNT($F52:AN52)+1,$G$4:$EH$8,AO$14,0)*$D52,IF($C52=AO$17,$G$5*$D52,""))</f>
        <v>0</v>
      </c>
      <c r="AP52" s="34" t="e">
        <f>IF(AO52&lt;&gt;"",HLOOKUP(COUNT($F52:AO52)+1,$G$4:$EH$8,AP$14,0)*$D52,IF($C52=AP$17,$G$5*$D52,""))</f>
        <v>#VALUE!</v>
      </c>
      <c r="AQ52" s="34" t="e">
        <f>IF(AP52&lt;&gt;"",HLOOKUP(COUNT($F52:AP52)+1,$G$4:$EH$8,AQ$14,0)*$D52,IF($C52=AQ$17,$G$5*$D52,""))</f>
        <v>#VALUE!</v>
      </c>
      <c r="AR52" s="34" t="e">
        <f>IF(AQ52&lt;&gt;"",HLOOKUP(COUNT($F52:AQ52)+1,$G$4:$EH$8,AR$14,0)*$D52,IF($C52=AR$17,$G$5*$D52,""))</f>
        <v>#VALUE!</v>
      </c>
      <c r="AS52" s="34" t="e">
        <f>IF(AR52&lt;&gt;"",HLOOKUP(COUNT($F52:AR52)+1,$G$4:$EH$8,AS$14,0)*$D52,IF($C52=AS$17,$G$5*$D52,""))</f>
        <v>#VALUE!</v>
      </c>
      <c r="AT52" s="34" t="e">
        <f>IF(AS52&lt;&gt;"",HLOOKUP(COUNT($F52:AS52)+1,$G$4:$EH$8,AT$14,0)*$D52,IF($C52=AT$17,$G$5*$D52,""))</f>
        <v>#VALUE!</v>
      </c>
      <c r="AU52" s="34" t="e">
        <f>IF(AT52&lt;&gt;"",HLOOKUP(COUNT($F52:AT52)+1,$G$4:$EH$8,AU$14,0)*$D52,IF($C52=AU$17,$G$5*$D52,""))</f>
        <v>#VALUE!</v>
      </c>
      <c r="AV52" s="34" t="e">
        <f>IF(AU52&lt;&gt;"",HLOOKUP(COUNT($F52:AU52)+1,$G$4:$EH$8,AV$14,0)*$D52,IF($C52=AV$17,$G$5*$D52,""))</f>
        <v>#VALUE!</v>
      </c>
      <c r="AW52" s="34" t="e">
        <f>IF(AV52&lt;&gt;"",HLOOKUP(COUNT($F52:AV52)+1,$G$4:$EH$8,AW$14,0)*$D52,IF($C52=AW$17,$G$5*$D52,""))</f>
        <v>#VALUE!</v>
      </c>
      <c r="AX52" s="34" t="e">
        <f>IF(AW52&lt;&gt;"",HLOOKUP(COUNT($F52:AW52)+1,$G$4:$EH$8,AX$14,0)*$D52,IF($C52=AX$17,$G$5*$D52,""))</f>
        <v>#VALUE!</v>
      </c>
      <c r="AY52" s="34" t="e">
        <f>IF(AX52&lt;&gt;"",HLOOKUP(COUNT($F52:AX52)+1,$G$4:$EH$8,AY$14,0)*$D52,IF($C52=AY$17,$G$5*$D52,""))</f>
        <v>#VALUE!</v>
      </c>
      <c r="AZ52" s="34" t="e">
        <f>IF(AY52&lt;&gt;"",HLOOKUP(COUNT($F52:AY52)+1,$G$4:$EH$8,AZ$14,0)*$D52,IF($C52=AZ$17,$G$5*$D52,""))</f>
        <v>#VALUE!</v>
      </c>
      <c r="BA52" s="34" t="e">
        <f>IF(AZ52&lt;&gt;"",HLOOKUP(COUNT($F52:AZ52)+1,$G$4:$EH$8,BA$14,0)*$D52,IF($C52=BA$17,$G$5*$D52,""))</f>
        <v>#VALUE!</v>
      </c>
      <c r="BB52" s="34" t="e">
        <f>IF(BA52&lt;&gt;"",HLOOKUP(COUNT($F52:BA52)+1,$G$4:$EH$8,BB$14,0)*$D52,IF($C52=BB$17,$G$5*$D52,""))</f>
        <v>#VALUE!</v>
      </c>
      <c r="BC52" s="34" t="e">
        <f>IF(BB52&lt;&gt;"",HLOOKUP(COUNT($F52:BB52)+1,$G$4:$EH$8,BC$14,0)*$D52,IF($C52=BC$17,$G$5*$D52,""))</f>
        <v>#VALUE!</v>
      </c>
      <c r="BD52" s="34" t="e">
        <f>IF(BC52&lt;&gt;"",HLOOKUP(COUNT($F52:BC52)+1,$G$4:$EH$8,BD$14,0)*$D52,IF($C52=BD$17,$G$5*$D52,""))</f>
        <v>#VALUE!</v>
      </c>
      <c r="BE52" s="34" t="e">
        <f>IF(BD52&lt;&gt;"",HLOOKUP(COUNT($F52:BD52)+1,$G$4:$EH$8,BE$14,0)*$D52,IF($C52=BE$17,$G$5*$D52,""))</f>
        <v>#VALUE!</v>
      </c>
      <c r="BF52" s="34" t="e">
        <f>IF(BE52&lt;&gt;"",HLOOKUP(COUNT($F52:BE52)+1,$G$4:$EH$8,BF$14,0)*$D52,IF($C52=BF$17,$G$5*$D52,""))</f>
        <v>#VALUE!</v>
      </c>
      <c r="BG52" s="34" t="e">
        <f>IF(BF52&lt;&gt;"",HLOOKUP(COUNT($F52:BF52)+1,$G$4:$EH$8,BG$14,0)*$D52,IF($C52=BG$17,$G$5*$D52,""))</f>
        <v>#VALUE!</v>
      </c>
      <c r="BH52" s="34" t="e">
        <f>IF(BG52&lt;&gt;"",HLOOKUP(COUNT($F52:BG52)+1,$G$4:$EH$8,BH$14,0)*$D52,IF($C52=BH$17,$G$5*$D52,""))</f>
        <v>#VALUE!</v>
      </c>
      <c r="BI52" s="34" t="e">
        <f>IF(BH52&lt;&gt;"",HLOOKUP(COUNT($F52:BH52)+1,$G$4:$EH$8,BI$14,0)*$D52,IF($C52=BI$17,$G$5*$D52,""))</f>
        <v>#VALUE!</v>
      </c>
      <c r="BJ52" s="34" t="e">
        <f>IF(BI52&lt;&gt;"",HLOOKUP(COUNT($F52:BI52)+1,$G$4:$EH$8,BJ$14,0)*$D52,IF($C52=BJ$17,$G$5*$D52,""))</f>
        <v>#VALUE!</v>
      </c>
      <c r="BK52" s="34" t="e">
        <f>IF(BJ52&lt;&gt;"",HLOOKUP(COUNT($F52:BJ52)+1,$G$4:$EH$8,BK$14,0)*$D52,IF($C52=BK$17,$G$5*$D52,""))</f>
        <v>#VALUE!</v>
      </c>
      <c r="BL52" s="34" t="e">
        <f>IF(BK52&lt;&gt;"",HLOOKUP(COUNT($F52:BK52)+1,$G$4:$EH$8,BL$14,0)*$D52,IF($C52=BL$17,$G$5*$D52,""))</f>
        <v>#VALUE!</v>
      </c>
      <c r="BM52" s="34" t="e">
        <f>IF(BL52&lt;&gt;"",HLOOKUP(COUNT($F52:BL52)+1,$G$4:$EH$8,BM$14,0)*$D52,IF($C52=BM$17,$G$5*$D52,""))</f>
        <v>#VALUE!</v>
      </c>
      <c r="BN52" s="34" t="e">
        <f>IF(BM52&lt;&gt;"",HLOOKUP(COUNT($F52:BM52)+1,$G$4:$EH$8,BN$14,0)*$D52,IF($C52=BN$17,$G$5*$D52,""))</f>
        <v>#VALUE!</v>
      </c>
      <c r="BO52" s="34" t="e">
        <f>IF(BN52&lt;&gt;"",HLOOKUP(COUNT($F52:BN52)+1,$G$4:$EH$8,BO$14,0)*$D52,IF($C52=BO$17,$G$5*$D52,""))</f>
        <v>#VALUE!</v>
      </c>
      <c r="BP52" s="34" t="e">
        <f>IF(BO52&lt;&gt;"",HLOOKUP(COUNT($F52:BO52)+1,$G$4:$EH$8,BP$14,0)*$D52,IF($C52=BP$17,$G$5*$D52,""))</f>
        <v>#VALUE!</v>
      </c>
      <c r="BQ52" s="34" t="e">
        <f>IF(BP52&lt;&gt;"",HLOOKUP(COUNT($F52:BP52)+1,$G$4:$EH$8,BQ$14,0)*$D52,IF($C52=BQ$17,$G$5*$D52,""))</f>
        <v>#VALUE!</v>
      </c>
      <c r="BR52" s="34" t="e">
        <f>IF(BQ52&lt;&gt;"",HLOOKUP(COUNT($F52:BQ52)+1,$G$4:$EH$8,BR$14,0)*$D52,IF($C52=BR$17,$G$5*$D52,""))</f>
        <v>#VALUE!</v>
      </c>
      <c r="BS52" s="34" t="e">
        <f>IF(BR52&lt;&gt;"",HLOOKUP(COUNT($F52:BR52)+1,$G$4:$EH$8,BS$14,0)*$D52,IF($C52=BS$17,$G$5*$D52,""))</f>
        <v>#VALUE!</v>
      </c>
      <c r="BT52" s="34" t="e">
        <f>IF(BS52&lt;&gt;"",HLOOKUP(COUNT($F52:BS52)+1,$G$4:$EH$8,BT$14,0)*$D52,IF($C52=BT$17,$G$5*$D52,""))</f>
        <v>#VALUE!</v>
      </c>
      <c r="BU52" s="34" t="e">
        <f>IF(BT52&lt;&gt;"",HLOOKUP(COUNT($F52:BT52)+1,$G$4:$EH$8,BU$14,0)*$D52,IF($C52=BU$17,$G$5*$D52,""))</f>
        <v>#VALUE!</v>
      </c>
      <c r="BV52" s="34" t="e">
        <f>IF(BU52&lt;&gt;"",HLOOKUP(COUNT($F52:BU52)+1,$G$4:$EH$8,BV$14,0)*$D52,IF($C52=BV$17,$G$5*$D52,""))</f>
        <v>#VALUE!</v>
      </c>
      <c r="BW52" s="34" t="e">
        <f>IF(BV52&lt;&gt;"",HLOOKUP(COUNT($F52:BV52)+1,$G$4:$EH$8,BW$14,0)*$D52,IF($C52=BW$17,$G$5*$D52,""))</f>
        <v>#VALUE!</v>
      </c>
      <c r="BX52" s="34" t="e">
        <f>IF(BW52&lt;&gt;"",HLOOKUP(COUNT($F52:BW52)+1,$G$4:$EH$8,BX$14,0)*$D52,IF($C52=BX$17,$G$5*$D52,""))</f>
        <v>#VALUE!</v>
      </c>
      <c r="BY52" s="34" t="e">
        <f>IF(BX52&lt;&gt;"",HLOOKUP(COUNT($F52:BX52)+1,$G$4:$EH$8,BY$14,0)*$D52,IF($C52=BY$17,$G$5*$D52,""))</f>
        <v>#VALUE!</v>
      </c>
      <c r="BZ52" s="34" t="e">
        <f>IF(BY52&lt;&gt;"",HLOOKUP(COUNT($F52:BY52)+1,$G$4:$EH$8,BZ$14,0)*$D52,IF($C52=BZ$17,$G$5*$D52,""))</f>
        <v>#VALUE!</v>
      </c>
      <c r="CA52" s="34" t="e">
        <f>IF(BZ52&lt;&gt;"",HLOOKUP(COUNT($F52:BZ52)+1,$G$4:$EH$8,CA$14,0)*$D52,IF($C52=CA$17,$G$5*$D52,""))</f>
        <v>#VALUE!</v>
      </c>
      <c r="CB52" s="34" t="e">
        <f>IF(CA52&lt;&gt;"",HLOOKUP(COUNT($F52:CA52)+1,$G$4:$EH$8,CB$14,0)*$D52,IF($C52=CB$17,$G$5*$D52,""))</f>
        <v>#VALUE!</v>
      </c>
      <c r="CC52" s="34" t="e">
        <f>IF(CB52&lt;&gt;"",HLOOKUP(COUNT($F52:CB52)+1,$G$4:$EH$8,CC$14,0)*$D52,IF($C52=CC$17,$G$5*$D52,""))</f>
        <v>#VALUE!</v>
      </c>
      <c r="CD52" s="34" t="e">
        <f>IF(CC52&lt;&gt;"",HLOOKUP(COUNT($F52:CC52)+1,$G$4:$EH$8,CD$14,0)*$D52,IF($C52=CD$17,$G$5*$D52,""))</f>
        <v>#VALUE!</v>
      </c>
      <c r="CE52" s="34" t="e">
        <f>IF(CD52&lt;&gt;"",HLOOKUP(COUNT($F52:CD52)+1,$G$4:$EH$8,CE$14,0)*$D52,IF($C52=CE$17,$G$5*$D52,""))</f>
        <v>#VALUE!</v>
      </c>
      <c r="CF52" s="34" t="e">
        <f>IF(CE52&lt;&gt;"",HLOOKUP(COUNT($F52:CE52)+1,$G$4:$EH$8,CF$14,0)*$D52,IF($C52=CF$17,$G$5*$D52,""))</f>
        <v>#VALUE!</v>
      </c>
      <c r="CG52" s="34" t="e">
        <f>IF(CF52&lt;&gt;"",HLOOKUP(COUNT($F52:CF52)+1,$G$4:$EH$8,CG$14,0)*$D52,IF($C52=CG$17,$G$5*$D52,""))</f>
        <v>#VALUE!</v>
      </c>
      <c r="CH52" s="34" t="e">
        <f>IF(CG52&lt;&gt;"",HLOOKUP(COUNT($F52:CG52)+1,$G$4:$EH$8,CH$14,0)*$D52,IF($C52=CH$17,$G$5*$D52,""))</f>
        <v>#VALUE!</v>
      </c>
      <c r="CI52" s="34" t="e">
        <f>IF(CH52&lt;&gt;"",HLOOKUP(COUNT($F52:CH52)+1,$G$4:$EH$8,CI$14,0)*$D52,IF($C52=CI$17,$G$5*$D52,""))</f>
        <v>#VALUE!</v>
      </c>
      <c r="CJ52" s="34" t="e">
        <f>IF(CI52&lt;&gt;"",HLOOKUP(COUNT($F52:CI52)+1,$G$4:$EH$8,CJ$14,0)*$D52,IF($C52=CJ$17,$G$5*$D52,""))</f>
        <v>#VALUE!</v>
      </c>
      <c r="CK52" s="34" t="e">
        <f>IF(CJ52&lt;&gt;"",HLOOKUP(COUNT($F52:CJ52)+1,$G$4:$EH$8,CK$14,0)*$D52,IF($C52=CK$17,$G$5*$D52,""))</f>
        <v>#VALUE!</v>
      </c>
      <c r="CL52" s="34" t="e">
        <f>IF(CK52&lt;&gt;"",HLOOKUP(COUNT($F52:CK52)+1,$G$4:$EH$8,CL$14,0)*$D52,IF($C52=CL$17,$G$5*$D52,""))</f>
        <v>#VALUE!</v>
      </c>
      <c r="CM52" s="34" t="e">
        <f>IF(CL52&lt;&gt;"",HLOOKUP(COUNT($F52:CL52)+1,$G$4:$EH$8,CM$14,0)*$D52,IF($C52=CM$17,$G$5*$D52,""))</f>
        <v>#VALUE!</v>
      </c>
      <c r="CN52" s="34" t="e">
        <f>IF(CM52&lt;&gt;"",HLOOKUP(COUNT($F52:CM52)+1,$G$4:$EH$8,CN$14,0)*$D52,IF($C52=CN$17,$G$5*$D52,""))</f>
        <v>#VALUE!</v>
      </c>
      <c r="CO52" s="34" t="e">
        <f>IF(CN52&lt;&gt;"",HLOOKUP(COUNT($F52:CN52)+1,$G$4:$EH$8,CO$14,0)*$D52,IF($C52=CO$17,$G$5*$D52,""))</f>
        <v>#VALUE!</v>
      </c>
      <c r="CP52" s="34" t="e">
        <f>IF(CO52&lt;&gt;"",HLOOKUP(COUNT($F52:CO52)+1,$G$4:$EH$8,CP$14,0)*$D52,IF($C52=CP$17,$G$5*$D52,""))</f>
        <v>#VALUE!</v>
      </c>
      <c r="CQ52" s="34" t="e">
        <f>IF(CP52&lt;&gt;"",HLOOKUP(COUNT($F52:CP52)+1,$G$4:$EH$8,CQ$14,0)*$D52,IF($C52=CQ$17,$G$5*$D52,""))</f>
        <v>#VALUE!</v>
      </c>
      <c r="CR52" s="34" t="e">
        <f>IF(CQ52&lt;&gt;"",HLOOKUP(COUNT($F52:CQ52)+1,$G$4:$EH$8,CR$14,0)*$D52,IF($C52=CR$17,$G$5*$D52,""))</f>
        <v>#VALUE!</v>
      </c>
      <c r="CS52" s="34" t="e">
        <f>IF(CR52&lt;&gt;"",HLOOKUP(COUNT($F52:CR52)+1,$G$4:$EH$8,CS$14,0)*$D52,IF($C52=CS$17,$G$5*$D52,""))</f>
        <v>#VALUE!</v>
      </c>
      <c r="CT52" s="34" t="e">
        <f>IF(CS52&lt;&gt;"",HLOOKUP(COUNT($F52:CS52)+1,$G$4:$EH$8,CT$14,0)*$D52,IF($C52=CT$17,$G$5*$D52,""))</f>
        <v>#VALUE!</v>
      </c>
      <c r="CU52" s="34" t="e">
        <f>IF(CT52&lt;&gt;"",HLOOKUP(COUNT($F52:CT52)+1,$G$4:$EH$8,CU$14,0)*$D52,IF($C52=CU$17,$G$5*$D52,""))</f>
        <v>#VALUE!</v>
      </c>
      <c r="CV52" s="34" t="e">
        <f>IF(CU52&lt;&gt;"",HLOOKUP(COUNT($F52:CU52)+1,$G$4:$EH$8,CV$14,0)*$D52,IF($C52=CV$17,$G$5*$D52,""))</f>
        <v>#VALUE!</v>
      </c>
      <c r="CW52" s="34" t="e">
        <f>IF(CV52&lt;&gt;"",HLOOKUP(COUNT($F52:CV52)+1,$G$4:$EH$8,CW$14,0)*$D52,IF($C52=CW$17,$G$5*$D52,""))</f>
        <v>#VALUE!</v>
      </c>
      <c r="CX52" s="34" t="e">
        <f>IF(CW52&lt;&gt;"",HLOOKUP(COUNT($F52:CW52)+1,$G$4:$EH$8,CX$14,0)*$D52,IF($C52=CX$17,$G$5*$D52,""))</f>
        <v>#VALUE!</v>
      </c>
      <c r="CY52" s="34" t="e">
        <f>IF(CX52&lt;&gt;"",HLOOKUP(COUNT($F52:CX52)+1,$G$4:$EH$8,CY$14,0)*$D52,IF($C52=CY$17,$G$5*$D52,""))</f>
        <v>#VALUE!</v>
      </c>
      <c r="CZ52" s="34" t="e">
        <f>IF(CY52&lt;&gt;"",HLOOKUP(COUNT($F52:CY52)+1,$G$4:$EH$8,CZ$14,0)*$D52,IF($C52=CZ$17,$G$5*$D52,""))</f>
        <v>#VALUE!</v>
      </c>
      <c r="DA52" s="34" t="e">
        <f>IF(CZ52&lt;&gt;"",HLOOKUP(COUNT($F52:CZ52)+1,$G$4:$EH$8,DA$14,0)*$D52,IF($C52=DA$17,$G$5*$D52,""))</f>
        <v>#VALUE!</v>
      </c>
      <c r="DB52" s="34" t="e">
        <f>IF(DA52&lt;&gt;"",HLOOKUP(COUNT($F52:DA52)+1,$G$4:$EH$8,DB$14,0)*$D52,IF($C52=DB$17,$G$5*$D52,""))</f>
        <v>#VALUE!</v>
      </c>
      <c r="DC52" s="34" t="e">
        <f>IF(DB52&lt;&gt;"",HLOOKUP(COUNT($F52:DB52)+1,$G$4:$EH$8,DC$14,0)*$D52,IF($C52=DC$17,$G$5*$D52,""))</f>
        <v>#VALUE!</v>
      </c>
      <c r="DD52" s="34" t="e">
        <f>IF(DC52&lt;&gt;"",HLOOKUP(COUNT($F52:DC52)+1,$G$4:$EH$8,DD$14,0)*$D52,IF($C52=DD$17,$G$5*$D52,""))</f>
        <v>#VALUE!</v>
      </c>
      <c r="DE52" s="34" t="e">
        <f>IF(DD52&lt;&gt;"",HLOOKUP(COUNT($F52:DD52)+1,$G$4:$EH$8,DE$14,0)*$D52,IF($C52=DE$17,$G$5*$D52,""))</f>
        <v>#VALUE!</v>
      </c>
      <c r="DF52" s="34" t="e">
        <f>IF(DE52&lt;&gt;"",HLOOKUP(COUNT($F52:DE52)+1,$G$4:$EH$8,DF$14,0)*$D52,IF($C52=DF$17,$G$5*$D52,""))</f>
        <v>#VALUE!</v>
      </c>
      <c r="DG52" s="34" t="e">
        <f>IF(DF52&lt;&gt;"",HLOOKUP(COUNT($F52:DF52)+1,$G$4:$EH$8,DG$14,0)*$D52,IF($C52=DG$17,$G$5*$D52,""))</f>
        <v>#VALUE!</v>
      </c>
      <c r="DH52" s="34" t="e">
        <f>IF(DG52&lt;&gt;"",HLOOKUP(COUNT($F52:DG52)+1,$G$4:$EH$8,DH$14,0)*$D52,IF($C52=DH$17,$G$5*$D52,""))</f>
        <v>#VALUE!</v>
      </c>
      <c r="DI52" s="34" t="e">
        <f>IF(DH52&lt;&gt;"",HLOOKUP(COUNT($F52:DH52)+1,$G$4:$EH$8,DI$14,0)*$D52,IF($C52=DI$17,$G$5*$D52,""))</f>
        <v>#VALUE!</v>
      </c>
      <c r="DJ52" s="34" t="e">
        <f>IF(DI52&lt;&gt;"",HLOOKUP(COUNT($F52:DI52)+1,$G$4:$EH$8,DJ$14,0)*$D52,IF($C52=DJ$17,$G$5*$D52,""))</f>
        <v>#VALUE!</v>
      </c>
      <c r="DK52" s="34" t="e">
        <f>IF(DJ52&lt;&gt;"",HLOOKUP(COUNT($F52:DJ52)+1,$G$4:$EH$8,DK$14,0)*$D52,IF($C52=DK$17,$G$5*$D52,""))</f>
        <v>#VALUE!</v>
      </c>
      <c r="DL52" s="34" t="e">
        <f>IF(DK52&lt;&gt;"",HLOOKUP(COUNT($F52:DK52)+1,$G$4:$EH$8,DL$14,0)*$D52,IF($C52=DL$17,$G$5*$D52,""))</f>
        <v>#VALUE!</v>
      </c>
      <c r="DM52" s="34" t="e">
        <f>IF(DL52&lt;&gt;"",HLOOKUP(COUNT($F52:DL52)+1,$G$4:$EH$8,DM$14,0)*$D52,IF($C52=DM$17,$G$5*$D52,""))</f>
        <v>#VALUE!</v>
      </c>
      <c r="DN52" s="34" t="e">
        <f>IF(DM52&lt;&gt;"",HLOOKUP(COUNT($F52:DM52)+1,$G$4:$EH$8,DN$14,0)*$D52,IF($C52=DN$17,$G$5*$D52,""))</f>
        <v>#VALUE!</v>
      </c>
      <c r="DO52" s="34" t="e">
        <f>IF(DN52&lt;&gt;"",HLOOKUP(COUNT($F52:DN52)+1,$G$4:$EH$8,DO$14,0)*$D52,IF($C52=DO$17,$G$5*$D52,""))</f>
        <v>#VALUE!</v>
      </c>
      <c r="DP52" s="34" t="e">
        <f>IF(DO52&lt;&gt;"",HLOOKUP(COUNT($F52:DO52)+1,$G$4:$EH$8,DP$14,0)*$D52,IF($C52=DP$17,$G$5*$D52,""))</f>
        <v>#VALUE!</v>
      </c>
      <c r="DQ52" s="34" t="e">
        <f>IF(DP52&lt;&gt;"",HLOOKUP(COUNT($F52:DP52)+1,$G$4:$EH$8,DQ$14,0)*$D52,IF($C52=DQ$17,$G$5*$D52,""))</f>
        <v>#VALUE!</v>
      </c>
      <c r="DR52" s="34" t="e">
        <f>IF(DQ52&lt;&gt;"",HLOOKUP(COUNT($F52:DQ52)+1,$G$4:$EH$8,DR$14,0)*$D52,IF($C52=DR$17,$G$5*$D52,""))</f>
        <v>#VALUE!</v>
      </c>
      <c r="DS52" s="34" t="e">
        <f>IF(DR52&lt;&gt;"",HLOOKUP(COUNT($F52:DR52)+1,$G$4:$EH$8,DS$14,0)*$D52,IF($C52=DS$17,$G$5*$D52,""))</f>
        <v>#VALUE!</v>
      </c>
      <c r="DT52" s="34" t="e">
        <f>IF(DS52&lt;&gt;"",HLOOKUP(COUNT($F52:DS52)+1,$G$4:$EH$8,DT$14,0)*$D52,IF($C52=DT$17,$G$5*$D52,""))</f>
        <v>#VALUE!</v>
      </c>
      <c r="DU52" s="34" t="e">
        <f>IF(DT52&lt;&gt;"",HLOOKUP(COUNT($F52:DT52)+1,$G$4:$EH$8,DU$14,0)*$D52,IF($C52=DU$17,$G$5*$D52,""))</f>
        <v>#VALUE!</v>
      </c>
      <c r="DV52" s="34" t="e">
        <f>IF(DU52&lt;&gt;"",HLOOKUP(COUNT($F52:DU52)+1,$G$4:$EH$8,DV$14,0)*$D52,IF($C52=DV$17,$G$5*$D52,""))</f>
        <v>#VALUE!</v>
      </c>
      <c r="DX52" s="34" t="str">
        <f>IF(DW52&lt;&gt;"",HLOOKUP(COUNT($DW52:DW52)+1,$G$4:$CX$8,DX$14,0)*$D52,IF($C52=DX$17,$G$6*$D52,""))</f>
        <v/>
      </c>
      <c r="DY52" s="34" t="str">
        <f>IF(DX52&lt;&gt;"",HLOOKUP(COUNT($DW52:DX52)+1,$G$4:$CX$8,DY$14,0)*$D52,IF($C52=DY$17,$G$6*$D52,""))</f>
        <v/>
      </c>
      <c r="DZ52" s="34" t="str">
        <f>IF(DY52&lt;&gt;"",HLOOKUP(COUNT($DW52:DY52)+1,$G$4:$CX$8,DZ$14,0)*$D52,IF($C52=DZ$17,$G$6*$D52,""))</f>
        <v/>
      </c>
      <c r="EA52" s="34" t="str">
        <f>IF(DZ52&lt;&gt;"",HLOOKUP(COUNT($DW52:DZ52)+1,$G$4:$CX$8,EA$14,0)*$D52,IF($C52=EA$17,$G$6*$D52,""))</f>
        <v/>
      </c>
      <c r="EB52" s="34" t="str">
        <f>IF(EA52&lt;&gt;"",HLOOKUP(COUNT($DW52:EA52)+1,$G$4:$CX$8,EB$14,0)*$D52,IF($C52=EB$17,$G$6*$D52,""))</f>
        <v/>
      </c>
      <c r="EC52" s="34" t="str">
        <f>IF(EB52&lt;&gt;"",HLOOKUP(COUNT($DW52:EB52)+1,$G$4:$CX$8,EC$14,0)*$D52,IF($C52=EC$17,$G$6*$D52,""))</f>
        <v/>
      </c>
      <c r="ED52" s="34" t="str">
        <f>IF(EC52&lt;&gt;"",HLOOKUP(COUNT($DW52:EC52)+1,$G$4:$CX$8,ED$14,0)*$D52,IF($C52=ED$17,$G$6*$D52,""))</f>
        <v/>
      </c>
      <c r="EE52" s="34" t="str">
        <f>IF(ED52&lt;&gt;"",HLOOKUP(COUNT($DW52:ED52)+1,$G$4:$CX$8,EE$14,0)*$D52,IF($C52=EE$17,$G$6*$D52,""))</f>
        <v/>
      </c>
      <c r="EF52" s="34" t="str">
        <f>IF(EE52&lt;&gt;"",HLOOKUP(COUNT($DW52:EE52)+1,$G$4:$CX$8,EF$14,0)*$D52,IF($C52=EF$17,$G$6*$D52,""))</f>
        <v/>
      </c>
      <c r="EG52" s="34" t="str">
        <f>IF(EF52&lt;&gt;"",HLOOKUP(COUNT($DW52:EF52)+1,$G$4:$CX$8,EG$14,0)*$D52,IF($C52=EG$17,$G$6*$D52,""))</f>
        <v/>
      </c>
      <c r="EH52" s="34" t="str">
        <f>IF(EG52&lt;&gt;"",HLOOKUP(COUNT($DW52:EG52)+1,$G$4:$CX$8,EH$14,0)*$D52,IF($C52=EH$17,$G$6*$D52,""))</f>
        <v/>
      </c>
      <c r="EI52" s="34" t="str">
        <f>IF(EH52&lt;&gt;"",HLOOKUP(COUNT($DW52:EH52)+1,$G$4:$CX$8,EI$14,0)*$D52,IF($C52=EI$17,$G$6*$D52,""))</f>
        <v/>
      </c>
      <c r="EJ52" s="34" t="str">
        <f>IF(EI52&lt;&gt;"",HLOOKUP(COUNT($DW52:EI52)+1,$G$4:$CX$8,EJ$14,0)*$D52,IF($C52=EJ$17,$G$6*$D52,""))</f>
        <v/>
      </c>
      <c r="EK52" s="34" t="str">
        <f>IF(EJ52&lt;&gt;"",HLOOKUP(COUNT($DW52:EJ52)+1,$G$4:$CX$8,EK$14,0)*$D52,IF($C52=EK$17,$G$6*$D52,""))</f>
        <v/>
      </c>
      <c r="EL52" s="34" t="str">
        <f>IF(EK52&lt;&gt;"",HLOOKUP(COUNT($DW52:EK52)+1,$G$4:$CX$8,EL$14,0)*$D52,IF($C52=EL$17,$G$6*$D52,""))</f>
        <v/>
      </c>
      <c r="EM52" s="34" t="str">
        <f>IF(EL52&lt;&gt;"",HLOOKUP(COUNT($DW52:EL52)+1,$G$4:$CX$8,EM$14,0)*$D52,IF($C52=EM$17,$G$6*$D52,""))</f>
        <v/>
      </c>
      <c r="EN52" s="34" t="str">
        <f>IF(EM52&lt;&gt;"",HLOOKUP(COUNT($DW52:EM52)+1,$G$4:$CX$8,EN$14,0)*$D52,IF($C52=EN$17,$G$6*$D52,""))</f>
        <v/>
      </c>
      <c r="EO52" s="34" t="str">
        <f>IF(EN52&lt;&gt;"",HLOOKUP(COUNT($DW52:EN52)+1,$G$4:$CX$8,EO$14,0)*$D52,IF($C52=EO$17,$G$6*$D52,""))</f>
        <v/>
      </c>
      <c r="EP52" s="34" t="str">
        <f>IF(EO52&lt;&gt;"",HLOOKUP(COUNT($DW52:EO52)+1,$G$4:$CX$8,EP$14,0)*$D52,IF($C52=EP$17,$G$6*$D52,""))</f>
        <v/>
      </c>
      <c r="EQ52" s="34" t="str">
        <f>IF(EP52&lt;&gt;"",HLOOKUP(COUNT($DW52:EP52)+1,$G$4:$CX$8,EQ$14,0)*$D52,IF($C52=EQ$17,$G$6*$D52,""))</f>
        <v/>
      </c>
      <c r="ER52" s="34" t="str">
        <f>IF(EQ52&lt;&gt;"",HLOOKUP(COUNT($DW52:EQ52)+1,$G$4:$CX$8,ER$14,0)*$D52,IF($C52=ER$17,$G$6*$D52,""))</f>
        <v/>
      </c>
      <c r="ES52" s="34" t="str">
        <f>IF(ER52&lt;&gt;"",HLOOKUP(COUNT($DW52:ER52)+1,$G$4:$CX$8,ES$14,0)*$D52,IF($C52=ES$17,$G$6*$D52,""))</f>
        <v/>
      </c>
      <c r="ET52" s="34" t="str">
        <f>IF(ES52&lt;&gt;"",HLOOKUP(COUNT($DW52:ES52)+1,$G$4:$CX$8,ET$14,0)*$D52,IF($C52=ET$17,$G$6*$D52,""))</f>
        <v/>
      </c>
      <c r="EU52" s="34" t="str">
        <f>IF(ET52&lt;&gt;"",HLOOKUP(COUNT($DW52:ET52)+1,$G$4:$CX$8,EU$14,0)*$D52,IF($C52=EU$17,$G$6*$D52,""))</f>
        <v/>
      </c>
      <c r="EV52" s="34" t="str">
        <f>IF(EU52&lt;&gt;"",HLOOKUP(COUNT($DW52:EU52)+1,$G$4:$CX$8,EV$14,0)*$D52,IF($C52=EV$17,$G$6*$D52,""))</f>
        <v/>
      </c>
      <c r="EW52" s="34" t="str">
        <f>IF(EV52&lt;&gt;"",HLOOKUP(COUNT($DW52:EV52)+1,$G$4:$CX$8,EW$14,0)*$D52,IF($C52=EW$17,$G$6*$D52,""))</f>
        <v/>
      </c>
      <c r="EX52" s="34" t="str">
        <f>IF(EW52&lt;&gt;"",HLOOKUP(COUNT($DW52:EW52)+1,$G$4:$CX$8,EX$14,0)*$D52,IF($C52=EX$17,$G$6*$D52,""))</f>
        <v/>
      </c>
      <c r="EY52" s="34" t="str">
        <f>IF(EX52&lt;&gt;"",HLOOKUP(COUNT($DW52:EX52)+1,$G$4:$CX$8,EY$14,0)*$D52,IF($C52=EY$17,$G$6*$D52,""))</f>
        <v/>
      </c>
      <c r="EZ52" s="34" t="str">
        <f>IF(EY52&lt;&gt;"",HLOOKUP(COUNT($DW52:EY52)+1,$G$4:$CX$8,EZ$14,0)*$D52,IF($C52=EZ$17,$G$6*$D52,""))</f>
        <v/>
      </c>
      <c r="FA52" s="34" t="str">
        <f>IF(EZ52&lt;&gt;"",HLOOKUP(COUNT($DW52:EZ52)+1,$G$4:$CX$8,FA$14,0)*$D52,IF($C52=FA$17,$G$6*$D52,""))</f>
        <v/>
      </c>
      <c r="FB52" s="34" t="str">
        <f>IF(FA52&lt;&gt;"",HLOOKUP(COUNT($DW52:FA52)+1,$G$4:$CX$8,FB$14,0)*$D52,IF($C52=FB$17,$G$6*$D52,""))</f>
        <v/>
      </c>
      <c r="FC52" s="34" t="str">
        <f>IF(FB52&lt;&gt;"",HLOOKUP(COUNT($DW52:FB52)+1,$G$4:$CX$8,FC$14,0)*$D52,IF($C52=FC$17,$G$6*$D52,""))</f>
        <v/>
      </c>
      <c r="FD52" s="34" t="str">
        <f>IF(FC52&lt;&gt;"",HLOOKUP(COUNT($DW52:FC52)+1,$G$4:$CX$8,FD$14,0)*$D52,IF($C52=FD$17,$G$6*$D52,""))</f>
        <v/>
      </c>
      <c r="FE52" s="34">
        <f>IF(FD52&lt;&gt;"",HLOOKUP(COUNT($DW52:FD52)+1,$G$4:$CX$8,FE$14,0)*$D52,IF($C52=FE$17,$G$6*$D52,""))</f>
        <v>0</v>
      </c>
      <c r="FF52" s="34">
        <f>IF(FE52&lt;&gt;"",HLOOKUP(COUNT($DW52:FE52)+1,$G$4:$CX$8,FF$14,0)*$D52,IF($C52=FF$17,$G$6*$D52,""))</f>
        <v>4500</v>
      </c>
      <c r="FG52" s="34">
        <f>IF(FF52&lt;&gt;"",HLOOKUP(COUNT($DW52:FF52)+1,$G$4:$CX$8,FG$14,0)*$D52,IF($C52=FG$17,$G$6*$D52,""))</f>
        <v>4500</v>
      </c>
      <c r="FH52" s="34">
        <f>IF(FG52&lt;&gt;"",HLOOKUP(COUNT($DW52:FG52)+1,$G$4:$CX$8,FH$14,0)*$D52,IF($C52=FH$17,$G$6*$D52,""))</f>
        <v>4500</v>
      </c>
      <c r="FI52" s="34">
        <f>IF(FH52&lt;&gt;"",HLOOKUP(COUNT($DW52:FH52)+1,$G$4:$CX$8,FI$14,0)*$D52,IF($C52=FI$17,$G$6*$D52,""))</f>
        <v>5429.0749250507861</v>
      </c>
      <c r="FJ52" s="34">
        <f>IF(FI52&lt;&gt;"",HLOOKUP(COUNT($DW52:FI52)+1,$G$4:$CX$8,FJ$14,0)*$D52,IF($C52=FJ$17,$G$6*$D52,""))</f>
        <v>6786.3436563134865</v>
      </c>
      <c r="FK52" s="34">
        <f>IF(FJ52&lt;&gt;"",HLOOKUP(COUNT($DW52:FJ52)+1,$G$4:$CX$8,FK$14,0)*$D52,IF($C52=FK$17,$G$6*$D52,""))</f>
        <v>8143.6123875761787</v>
      </c>
      <c r="FL52" s="34">
        <f>IF(FK52&lt;&gt;"",HLOOKUP(COUNT($DW52:FK52)+1,$G$4:$CX$8,FL$14,0)*$D52,IF($C52=FL$17,$G$6*$D52,""))</f>
        <v>9446.590369588368</v>
      </c>
      <c r="FM52" s="34">
        <f>IF(FL52&lt;&gt;"",HLOOKUP(COUNT($DW52:FL52)+1,$G$4:$CX$8,FM$14,0)*$D52,IF($C52=FM$17,$G$6*$D52,""))</f>
        <v>10769.113021330742</v>
      </c>
      <c r="FN52" s="34">
        <f>IF(FM52&lt;&gt;"",HLOOKUP(COUNT($DW52:FM52)+1,$G$4:$CX$8,FN$14,0)*$D52,IF($C52=FN$17,$G$6*$D52,""))</f>
        <v>12169.097714103731</v>
      </c>
      <c r="FO52" s="34">
        <f>IF(FN52&lt;&gt;"",HLOOKUP(COUNT($DW52:FN52)+1,$G$4:$CX$8,FO$14,0)*$D52,IF($C52=FO$17,$G$6*$D52,""))</f>
        <v>13507.698462655142</v>
      </c>
      <c r="FP52" s="34">
        <f>IF(FO52&lt;&gt;"",HLOOKUP(COUNT($DW52:FO52)+1,$G$4:$CX$8,FP$14,0)*$D52,IF($C52=FP$17,$G$6*$D52,""))</f>
        <v>14858.468308920659</v>
      </c>
      <c r="FQ52" s="34">
        <f>IF(FP52&lt;&gt;"",HLOOKUP(COUNT($DW52:FP52)+1,$G$4:$CX$8,FQ$14,0)*$D52,IF($C52=FQ$17,$G$6*$D52,""))</f>
        <v>11143.8512316905</v>
      </c>
      <c r="FR52" s="34">
        <f>IF(FQ52&lt;&gt;"",HLOOKUP(COUNT($DW52:FQ52)+1,$G$4:$CX$8,FR$14,0)*$D52,IF($C52=FR$17,$G$6*$D52,""))</f>
        <v>10586.65867010597</v>
      </c>
      <c r="FS52" s="34">
        <f>IF(FR52&lt;&gt;"",HLOOKUP(COUNT($DW52:FR52)+1,$G$4:$CX$8,FS$14,0)*$D52,IF($C52=FS$17,$G$6*$D52,""))</f>
        <v>11645.324537116569</v>
      </c>
      <c r="FT52" s="34">
        <f>IF(FS52&lt;&gt;"",HLOOKUP(COUNT($DW52:FS52)+1,$G$4:$CX$8,FT$14,0)*$D52,IF($C52=FT$17,$G$6*$D52,""))</f>
        <v>12809.856990828232</v>
      </c>
      <c r="FU52" s="34">
        <f>IF(FT52&lt;&gt;"",HLOOKUP(COUNT($DW52:FT52)+1,$G$4:$CX$8,FU$14,0)*$D52,IF($C52=FU$17,$G$6*$D52,""))</f>
        <v>14090.842689911051</v>
      </c>
      <c r="FV52" s="34">
        <f>IF(FU52&lt;&gt;"",HLOOKUP(COUNT($DW52:FU52)+1,$G$4:$CX$8,FV$14,0)*$D52,IF($C52=FV$17,$G$6*$D52,""))</f>
        <v>15499.926958902157</v>
      </c>
      <c r="FW52" s="34">
        <f>IF(FV52&lt;&gt;"",HLOOKUP(COUNT($DW52:FV52)+1,$G$4:$CX$8,FW$14,0)*$D52,IF($C52=FW$17,$G$6*$D52,""))</f>
        <v>14724.930610957041</v>
      </c>
      <c r="FX52" s="34">
        <f>IF(FW52&lt;&gt;"",HLOOKUP(COUNT($DW52:FW52)+1,$G$4:$CX$8,FX$14,0)*$D52,IF($C52=FX$17,$G$6*$D52,""))</f>
        <v>13988.684080409192</v>
      </c>
      <c r="FY52" s="34">
        <f>IF(FX52&lt;&gt;"",HLOOKUP(COUNT($DW52:FX52)+1,$G$4:$CX$8,FY$14,0)*$D52,IF($C52=FY$17,$G$6*$D52,""))</f>
        <v>14967.891966037834</v>
      </c>
      <c r="FZ52" s="34">
        <f>IF(FY52&lt;&gt;"",HLOOKUP(COUNT($DW52:FY52)+1,$G$4:$CX$8,FZ$14,0)*$D52,IF($C52=FZ$17,$G$6*$D52,""))</f>
        <v>16015.644403660484</v>
      </c>
      <c r="GA52" s="34">
        <f>IF(FZ52&lt;&gt;"",HLOOKUP(COUNT($DW52:FZ52)+1,$G$4:$CX$8,GA$14,0)*$D52,IF($C52=GA$17,$G$6*$D52,""))</f>
        <v>17136.739511916719</v>
      </c>
      <c r="GB52" s="34">
        <f>IF(GA52&lt;&gt;"",HLOOKUP(COUNT($DW52:GA52)+1,$G$4:$CX$8,GB$14,0)*$D52,IF($C52=GB$17,$G$6*$D52,""))</f>
        <v>18850.413463108387</v>
      </c>
      <c r="GC52" s="34">
        <f>IF(GB52&lt;&gt;"",HLOOKUP(COUNT($DW52:GB52)+1,$G$4:$CX$8,GC$14,0)*$D52,IF($C52=GC$17,$G$6*$D52,""))</f>
        <v>16022.851443642132</v>
      </c>
      <c r="GD52" s="34">
        <f>IF(GC52&lt;&gt;"",HLOOKUP(COUNT($DW52:GC52)+1,$G$4:$CX$8,GD$14,0)*$D52,IF($C52=GD$17,$G$6*$D52,""))</f>
        <v>15221.708871460029</v>
      </c>
      <c r="GE52" s="34">
        <f>IF(GD52&lt;&gt;"",HLOOKUP(COUNT($DW52:GD52)+1,$G$4:$CX$8,GE$14,0)*$D52,IF($C52=GE$17,$G$6*$D52,""))</f>
        <v>15982.794315033028</v>
      </c>
      <c r="GF52" s="34">
        <f>IF(GE52&lt;&gt;"",HLOOKUP(COUNT($DW52:GE52)+1,$G$4:$CX$8,GF$14,0)*$D52,IF($C52=GF$17,$G$6*$D52,""))</f>
        <v>16781.93403078468</v>
      </c>
      <c r="GG52" s="34">
        <f>IF(GF52&lt;&gt;"",HLOOKUP(COUNT($DW52:GF52)+1,$G$4:$CX$8,GG$14,0)*$D52,IF($C52=GG$17,$G$6*$D52,""))</f>
        <v>17621.030732323907</v>
      </c>
      <c r="GH52" s="34">
        <f>IF(GG52&lt;&gt;"",HLOOKUP(COUNT($DW52:GG52)+1,$G$4:$CX$8,GH$14,0)*$D52,IF($C52=GH$17,$G$6*$D52,""))</f>
        <v>18854.502883586585</v>
      </c>
      <c r="GI52" s="34">
        <f>IF(GH52&lt;&gt;"",HLOOKUP(COUNT($DW52:GH52)+1,$G$4:$CX$8,GI$14,0)*$D52,IF($C52=GI$17,$G$6*$D52,""))</f>
        <v>16969.052595227928</v>
      </c>
      <c r="GJ52" s="34">
        <f>IF(GI52&lt;&gt;"",HLOOKUP(COUNT($DW52:GI52)+1,$G$4:$CX$8,GJ$14,0)*$D52,IF($C52=GJ$17,$G$6*$D52,""))</f>
        <v>15272.14733570514</v>
      </c>
      <c r="GK52" s="34">
        <f>IF(GJ52&lt;&gt;"",HLOOKUP(COUNT($DW52:GJ52)+1,$G$4:$CX$8,GK$14,0)*$D52,IF($C52=GK$17,$G$6*$D52,""))</f>
        <v>16341.197649204496</v>
      </c>
      <c r="GL52" s="34">
        <f>IF(GK52&lt;&gt;"",HLOOKUP(COUNT($DW52:GK52)+1,$G$4:$CX$8,GL$14,0)*$D52,IF($C52=GL$17,$G$6*$D52,""))</f>
        <v>17485.081484648807</v>
      </c>
      <c r="GM52" s="34">
        <f>IF(GL52&lt;&gt;"",HLOOKUP(COUNT($DW52:GL52)+1,$G$4:$CX$8,GM$14,0)*$D52,IF($C52=GM$17,$G$6*$D52,""))</f>
        <v>18709.037188574228</v>
      </c>
      <c r="GN52" s="34">
        <f>IF(GM52&lt;&gt;"",HLOOKUP(COUNT($DW52:GM52)+1,$G$4:$CX$8,GN$14,0)*$D52,IF($C52=GN$17,$G$6*$D52,""))</f>
        <v>20205.760163660168</v>
      </c>
      <c r="GO52" s="34">
        <f>IF(GN52&lt;&gt;"",HLOOKUP(COUNT($DW52:GN52)+1,$G$4:$CX$8,GO$14,0)*$D52,IF($C52=GO$17,$G$6*$D52,""))</f>
        <v>17376.953740747744</v>
      </c>
      <c r="GP52" s="34">
        <f>IF(GO52&lt;&gt;"",HLOOKUP(COUNT($DW52:GO52)+1,$G$4:$CX$8,GP$14,0)*$D52,IF($C52=GP$17,$G$6*$D52,""))</f>
        <v>16508.106053710355</v>
      </c>
      <c r="GQ52" s="34">
        <f>IF(GP52&lt;&gt;"",HLOOKUP(COUNT($DW52:GP52)+1,$G$4:$CX$8,GQ$14,0)*$D52,IF($C52=GQ$17,$G$6*$D52,""))</f>
        <v>17333.511356395877</v>
      </c>
      <c r="GR52" s="34">
        <f>IF(GQ52&lt;&gt;"",HLOOKUP(COUNT($DW52:GQ52)+1,$G$4:$CX$8,GR$14,0)*$D52,IF($C52=GR$17,$G$6*$D52,""))</f>
        <v>18200.186924215664</v>
      </c>
      <c r="GS52" s="34">
        <f>IF(GR52&lt;&gt;"",HLOOKUP(COUNT($DW52:GR52)+1,$G$4:$CX$8,GS$14,0)*$D52,IF($C52=GS$17,$G$6*$D52,""))</f>
        <v>19110.196270426444</v>
      </c>
      <c r="GT52" s="34">
        <f>IF(GS52&lt;&gt;"",HLOOKUP(COUNT($DW52:GS52)+1,$G$4:$CX$8,GT$14,0)*$D52,IF($C52=GT$17,$G$6*$D52,""))</f>
        <v>20447.910009356296</v>
      </c>
      <c r="GU52" s="34">
        <f>IF(GT52&lt;&gt;"",HLOOKUP(COUNT($DW52:GT52)+1,$G$4:$CX$8,GU$14,0)*$D52,IF($C52=GU$17,$G$6*$D52,""))</f>
        <v>18403.119008420676</v>
      </c>
      <c r="GV52" s="34">
        <f>IF(GU52&lt;&gt;"",HLOOKUP(COUNT($DW52:GU52)+1,$G$4:$CX$8,GV$14,0)*$D52,IF($C52=GV$17,$G$6*$D52,""))</f>
        <v>16562.807107578607</v>
      </c>
      <c r="GW52" s="34">
        <f>IF(GV52&lt;&gt;"",HLOOKUP(COUNT($DW52:GV52)+1,$G$4:$CX$8,GW$14,0)*$D52,IF($C52=GW$17,$G$6*$D52,""))</f>
        <v>17722.203605109109</v>
      </c>
      <c r="GX52" s="34">
        <f>IF(GW52&lt;&gt;"",HLOOKUP(COUNT($DW52:GW52)+1,$G$4:$CX$8,GX$14,0)*$D52,IF($C52=GX$17,$G$6*$D52,""))</f>
        <v>18962.757857466742</v>
      </c>
      <c r="GY52" s="34">
        <f>IF(GX52&lt;&gt;"",HLOOKUP(COUNT($DW52:GX52)+1,$G$4:$CX$8,GY$14,0)*$D52,IF($C52=GY$17,$G$6*$D52,""))</f>
        <v>20290.150907489417</v>
      </c>
      <c r="GZ52" s="34">
        <f>IF(GY52&lt;&gt;"",HLOOKUP(COUNT($DW52:GY52)+1,$G$4:$CX$8,GZ$14,0)*$D52,IF($C52=GZ$17,$G$6*$D52,""))</f>
        <v>21913.362980088568</v>
      </c>
      <c r="HA52" s="34">
        <f>IF(GZ52&lt;&gt;"",HLOOKUP(COUNT($DW52:GZ52)+1,$G$4:$CX$8,HA$14,0)*$D52,IF($C52=HA$17,$G$6*$D52,""))</f>
        <v>19064.625792677049</v>
      </c>
      <c r="HB52" s="34">
        <f>IF(HA52&lt;&gt;"",HLOOKUP(COUNT($DW52:HA52)+1,$G$4:$CX$8,HB$14,0)*$D52,IF($C52=HB$17,$G$6*$D52,""))</f>
        <v>18111.394503043201</v>
      </c>
      <c r="HC52" s="34">
        <f>IF(HB52&lt;&gt;"",HLOOKUP(COUNT($DW52:HB52)+1,$G$4:$CX$8,HC$14,0)*$D52,IF($C52=HC$17,$G$6*$D52,""))</f>
        <v>19016.964228195357</v>
      </c>
      <c r="HD52" s="34">
        <f>IF(HC52&lt;&gt;"",HLOOKUP(COUNT($DW52:HC52)+1,$G$4:$CX$8,HD$14,0)*$D52,IF($C52=HD$17,$G$6*$D52,""))</f>
        <v>19967.812439605128</v>
      </c>
      <c r="HE52" s="34">
        <f>IF(HD52&lt;&gt;"",HLOOKUP(COUNT($DW52:HD52)+1,$G$4:$CX$8,HE$14,0)*$D52,IF($C52=HE$17,$G$6*$D52,""))</f>
        <v>20966.203061585391</v>
      </c>
      <c r="HF52" s="34">
        <f>IF(HE52&lt;&gt;"",HLOOKUP(COUNT($DW52:HE52)+1,$G$4:$CX$8,HF$14,0)*$D52,IF($C52=HF$17,$G$6*$D52,""))</f>
        <v>22433.83727589636</v>
      </c>
      <c r="HG52" s="34">
        <f>IF(HF52&lt;&gt;"",HLOOKUP(COUNT($DW52:HF52)+1,$G$4:$CX$8,HG$14,0)*$D52,IF($C52=HG$17,$G$6*$D52,""))</f>
        <v>20190.453548306723</v>
      </c>
      <c r="HH52" s="34">
        <f>IF(HG52&lt;&gt;"",HLOOKUP(COUNT($DW52:HG52)+1,$G$4:$CX$8,HH$14,0)*$D52,IF($C52=HH$17,$G$6*$D52,""))</f>
        <v>18171.408193476054</v>
      </c>
      <c r="HI52" s="34">
        <f>IF(HH52&lt;&gt;"",HLOOKUP(COUNT($DW52:HH52)+1,$G$4:$CX$8,HI$14,0)*$D52,IF($C52=HI$17,$G$6*$D52,""))</f>
        <v>19443.40676701938</v>
      </c>
      <c r="HJ52" s="34">
        <f>IF(HI52&lt;&gt;"",HLOOKUP(COUNT($DW52:HI52)+1,$G$4:$CX$8,HJ$14,0)*$D52,IF($C52=HJ$17,$G$6*$D52,""))</f>
        <v>20804.445240710738</v>
      </c>
      <c r="HK52" s="34">
        <f>IF(HJ52&lt;&gt;"",HLOOKUP(COUNT($DW52:HJ52)+1,$G$4:$CX$8,HK$14,0)*$D52,IF($C52=HK$17,$G$6*$D52,""))</f>
        <v>22260.756407560486</v>
      </c>
      <c r="HL52" s="34">
        <f>IF(HK52&lt;&gt;"",HLOOKUP(COUNT($DW52:HK52)+1,$G$4:$CX$8,HL$14,0)*$D52,IF($C52=HL$17,$G$6*$D52,""))</f>
        <v>24041.616920165325</v>
      </c>
      <c r="HM52" s="34">
        <f>IF(HL52&lt;&gt;"",HLOOKUP(COUNT($DW52:HL52)+1,$G$4:$CX$8,HM$14,0)*$D52,IF($C52=HM$17,$G$6*$D52,""))</f>
        <v>15647.367547554686</v>
      </c>
      <c r="HN52" s="34">
        <f>IF(HM52&lt;&gt;"",HLOOKUP(COUNT($DW52:HM52)+1,$G$4:$CX$8,HN$14,0)*$D52,IF($C52=HN$17,$G$6*$D52,""))</f>
        <v>15647.367547554686</v>
      </c>
      <c r="HO52" s="34">
        <f>IF(HN52&lt;&gt;"",HLOOKUP(COUNT($DW52:HN52)+1,$G$4:$CX$8,HO$14,0)*$D52,IF($C52=HO$17,$G$6*$D52,""))</f>
        <v>15647.367547554686</v>
      </c>
      <c r="HP52" s="34">
        <f>IF(HO52&lt;&gt;"",HLOOKUP(COUNT($DW52:HO52)+1,$G$4:$CX$8,HP$14,0)*$D52,IF($C52=HP$17,$G$6*$D52,""))</f>
        <v>15647.367547554686</v>
      </c>
      <c r="HQ52" s="34">
        <f>IF(HP52&lt;&gt;"",HLOOKUP(COUNT($DW52:HP52)+1,$G$4:$CX$8,HQ$14,0)*$D52,IF($C52=HQ$17,$G$6*$D52,""))</f>
        <v>15647.367547554686</v>
      </c>
      <c r="HR52" s="34">
        <f>IF(HQ52&lt;&gt;"",HLOOKUP(COUNT($DW52:HQ52)+1,$G$4:$CX$8,HR$14,0)*$D52,IF($C52=HR$17,$G$6*$D52,""))</f>
        <v>15647.367547554686</v>
      </c>
      <c r="HS52" s="34">
        <f>IF(HR52&lt;&gt;"",HLOOKUP(COUNT($DW52:HR52)+1,$G$4:$CX$8,HS$14,0)*$D52,IF($C52=HS$17,$G$6*$D52,""))</f>
        <v>15647.367547554686</v>
      </c>
      <c r="HT52" s="34">
        <f>IF(HS52&lt;&gt;"",HLOOKUP(COUNT($DW52:HS52)+1,$G$4:$CX$8,HT$14,0)*$D52,IF($C52=HT$17,$G$6*$D52,""))</f>
        <v>15647.367547554686</v>
      </c>
      <c r="HU52" s="34">
        <f>IF(HT52&lt;&gt;"",HLOOKUP(COUNT($DW52:HT52)+1,$G$4:$CX$8,HU$14,0)*$D52,IF($C52=HU$17,$G$6*$D52,""))</f>
        <v>15647.367547554686</v>
      </c>
      <c r="HV52" s="34">
        <f>IF(HU52&lt;&gt;"",HLOOKUP(COUNT($DW52:HU52)+1,$G$4:$CX$8,HV$14,0)*$D52,IF($C52=HV$17,$G$6*$D52,""))</f>
        <v>15647.367547554686</v>
      </c>
      <c r="HW52" s="34">
        <f>IF(HV52&lt;&gt;"",HLOOKUP(COUNT($DW52:HV52)+1,$G$4:$CX$8,HW$14,0)*$D52,IF($C52=HW$17,$G$6*$D52,""))</f>
        <v>15647.367547554686</v>
      </c>
      <c r="HX52" s="34">
        <f>IF(HW52&lt;&gt;"",HLOOKUP(COUNT($DW52:HW52)+1,$G$4:$CX$8,HX$14,0)*$D52,IF($C52=HX$17,$G$6*$D52,""))</f>
        <v>15647.367547554686</v>
      </c>
      <c r="HY52" s="34">
        <f>IF(HX52&lt;&gt;"",HLOOKUP(COUNT($DW52:HX52)+1,$G$4:$CX$8,HY$14,0)*$D52,IF($C52=HY$17,$G$6*$D52,""))</f>
        <v>15647.367547554686</v>
      </c>
      <c r="HZ52" s="34">
        <f>IF(HY52&lt;&gt;"",HLOOKUP(COUNT($DW52:HY52)+1,$G$4:$CX$8,HZ$14,0)*$D52,IF($C52=HZ$17,$G$6*$D52,""))</f>
        <v>15647.367547554686</v>
      </c>
      <c r="IA52" s="34">
        <f>IF(HZ52&lt;&gt;"",HLOOKUP(COUNT($DW52:HZ52)+1,$G$4:$CX$8,IA$14,0)*$D52,IF($C52=IA$17,$G$6*$D52,""))</f>
        <v>15647.367547554686</v>
      </c>
      <c r="IB52" s="34">
        <f>IF(IA52&lt;&gt;"",HLOOKUP(COUNT($DW52:IA52)+1,$G$4:$CX$8,IB$14,0)*$D52,IF($C52=IB$17,$G$6*$D52,""))</f>
        <v>15647.367547554686</v>
      </c>
      <c r="IC52" s="34">
        <f>IF(IB52&lt;&gt;"",HLOOKUP(COUNT($DW52:IB52)+1,$G$4:$CX$8,IC$14,0)*$D52,IF($C52=IC$17,$G$6*$D52,""))</f>
        <v>15647.367547554686</v>
      </c>
      <c r="ID52" s="34">
        <f>IF(IC52&lt;&gt;"",HLOOKUP(COUNT($DW52:IC52)+1,$G$4:$CX$8,ID$14,0)*$D52,IF($C52=ID$17,$G$6*$D52,""))</f>
        <v>15647.367547554686</v>
      </c>
      <c r="IE52" s="34">
        <f>IF(ID52&lt;&gt;"",HLOOKUP(COUNT($DW52:ID52)+1,$G$4:$CX$8,IE$14,0)*$D52,IF($C52=IE$17,$G$6*$D52,""))</f>
        <v>15647.367547554686</v>
      </c>
      <c r="IF52" s="34">
        <f>IF(IE52&lt;&gt;"",HLOOKUP(COUNT($DW52:IE52)+1,$G$4:$CX$8,IF$14,0)*$D52,IF($C52=IF$17,$G$6*$D52,""))</f>
        <v>15647.367547554686</v>
      </c>
      <c r="IG52" s="34">
        <f>IF(IF52&lt;&gt;"",HLOOKUP(COUNT($DW52:IF52)+1,$G$4:$CX$8,IG$14,0)*$D52,IF($C52=IG$17,$G$6*$D52,""))</f>
        <v>15647.367547554686</v>
      </c>
      <c r="IH52" s="34">
        <f>IF(IG52&lt;&gt;"",HLOOKUP(COUNT($DW52:IG52)+1,$G$4:$CX$8,IH$14,0)*$D52,IF($C52=IH$17,$G$6*$D52,""))</f>
        <v>15647.367547554686</v>
      </c>
      <c r="II52" s="34">
        <f>IF(IH52&lt;&gt;"",HLOOKUP(COUNT($DW52:IH52)+1,$G$4:$CX$8,II$14,0)*$D52,IF($C52=II$17,$G$6*$D52,""))</f>
        <v>15647.367547554686</v>
      </c>
      <c r="IJ52" s="34">
        <f>IF(II52&lt;&gt;"",HLOOKUP(COUNT($DW52:II52)+1,$G$4:$CX$8,IJ$14,0)*$D52,IF($C52=IJ$17,$G$6*$D52,""))</f>
        <v>15647.367547554686</v>
      </c>
      <c r="IK52" s="34">
        <f>IF(IJ52&lt;&gt;"",HLOOKUP(COUNT($DW52:IJ52)+1,$G$4:$CX$8,IK$14,0)*$D52,IF($C52=IK$17,$G$6*$D52,""))</f>
        <v>15647.367547554686</v>
      </c>
      <c r="IL52" s="34">
        <f>IF(IK52&lt;&gt;"",HLOOKUP(COUNT($DW52:IK52)+1,$G$4:$CX$8,IL$14,0)*$D52,IF($C52=IL$17,$G$6*$D52,""))</f>
        <v>15647.367547554686</v>
      </c>
      <c r="IM52" s="34">
        <f>IF(IL52&lt;&gt;"",HLOOKUP(COUNT($DW52:IL52)+1,$G$4:$CX$8,IM$14,0)*$D52,IF($C52=IM$17,$G$6*$D52,""))</f>
        <v>15647.367547554686</v>
      </c>
      <c r="IO52" s="34" t="str">
        <f>IF(IN52&lt;&gt;"",HLOOKUP(COUNT($IN52:IN52)+1,$G$4:$EH$8,IO$14,0)*$D52,IF($C52=IO$17,$G$7*$D52,""))</f>
        <v/>
      </c>
      <c r="IP52" s="34" t="str">
        <f>IF(IO52&lt;&gt;"",HLOOKUP(COUNT($IN52:IO52)+1,$G$4:$EH$8,IP$14,0)*$D52,IF($C52=IP$17,$G$7*$D52,""))</f>
        <v/>
      </c>
      <c r="IQ52" s="34" t="str">
        <f>IF(IP52&lt;&gt;"",HLOOKUP(COUNT($IN52:IP52)+1,$G$4:$EH$8,IQ$14,0)*$D52,IF($C52=IQ$17,$G$7*$D52,""))</f>
        <v/>
      </c>
      <c r="IR52" s="34" t="str">
        <f>IF(IQ52&lt;&gt;"",HLOOKUP(COUNT($IN52:IQ52)+1,$G$4:$EH$8,IR$14,0)*$D52,IF($C52=IR$17,$G$7*$D52,""))</f>
        <v/>
      </c>
      <c r="IS52" s="34" t="str">
        <f>IF(IR52&lt;&gt;"",HLOOKUP(COUNT($IN52:IR52)+1,$G$4:$EH$8,IS$14,0)*$D52,IF($C52=IS$17,$G$7*$D52,""))</f>
        <v/>
      </c>
      <c r="IT52" s="34" t="str">
        <f>IF(IS52&lt;&gt;"",HLOOKUP(COUNT($IN52:IS52)+1,$G$4:$EH$8,IT$14,0)*$D52,IF($C52=IT$17,$G$7*$D52,""))</f>
        <v/>
      </c>
      <c r="IU52" s="34" t="str">
        <f>IF(IT52&lt;&gt;"",HLOOKUP(COUNT($IN52:IT52)+1,$G$4:$EH$8,IU$14,0)*$D52,IF($C52=IU$17,$G$7*$D52,""))</f>
        <v/>
      </c>
      <c r="IV52" s="34" t="str">
        <f>IF(IU52&lt;&gt;"",HLOOKUP(COUNT($IN52:IU52)+1,$G$4:$EH$8,IV$14,0)*$D52,IF($C52=IV$17,$G$7*$D52,""))</f>
        <v/>
      </c>
      <c r="IW52" s="34" t="str">
        <f>IF(IV52&lt;&gt;"",HLOOKUP(COUNT($IN52:IV52)+1,$G$4:$EH$8,IW$14,0)*$D52,IF($C52=IW$17,$G$7*$D52,""))</f>
        <v/>
      </c>
      <c r="IX52" s="34" t="str">
        <f>IF(IW52&lt;&gt;"",HLOOKUP(COUNT($IN52:IW52)+1,$G$4:$EH$8,IX$14,0)*$D52,IF($C52=IX$17,$G$7*$D52,""))</f>
        <v/>
      </c>
      <c r="IY52" s="34" t="str">
        <f>IF(IX52&lt;&gt;"",HLOOKUP(COUNT($IN52:IX52)+1,$G$4:$EH$8,IY$14,0)*$D52,IF($C52=IY$17,$G$7*$D52,""))</f>
        <v/>
      </c>
      <c r="IZ52" s="34" t="str">
        <f>IF(IY52&lt;&gt;"",HLOOKUP(COUNT($IN52:IY52)+1,$G$4:$EH$8,IZ$14,0)*$D52,IF($C52=IZ$17,$G$7*$D52,""))</f>
        <v/>
      </c>
      <c r="JA52" s="34" t="str">
        <f>IF(IZ52&lt;&gt;"",HLOOKUP(COUNT($IN52:IZ52)+1,$G$4:$EH$8,JA$14,0)*$D52,IF($C52=JA$17,$G$7*$D52,""))</f>
        <v/>
      </c>
      <c r="JB52" s="34" t="str">
        <f>IF(JA52&lt;&gt;"",HLOOKUP(COUNT($IN52:JA52)+1,$G$4:$EH$8,JB$14,0)*$D52,IF($C52=JB$17,$G$7*$D52,""))</f>
        <v/>
      </c>
      <c r="JC52" s="34" t="str">
        <f>IF(JB52&lt;&gt;"",HLOOKUP(COUNT($IN52:JB52)+1,$G$4:$EH$8,JC$14,0)*$D52,IF($C52=JC$17,$G$7*$D52,""))</f>
        <v/>
      </c>
      <c r="JD52" s="34" t="str">
        <f>IF(JC52&lt;&gt;"",HLOOKUP(COUNT($IN52:JC52)+1,$G$4:$EH$8,JD$14,0)*$D52,IF($C52=JD$17,$G$7*$D52,""))</f>
        <v/>
      </c>
      <c r="JE52" s="34" t="str">
        <f>IF(JD52&lt;&gt;"",HLOOKUP(COUNT($IN52:JD52)+1,$G$4:$EH$8,JE$14,0)*$D52,IF($C52=JE$17,$G$7*$D52,""))</f>
        <v/>
      </c>
      <c r="JF52" s="34" t="str">
        <f>IF(JE52&lt;&gt;"",HLOOKUP(COUNT($IN52:JE52)+1,$G$4:$EH$8,JF$14,0)*$D52,IF($C52=JF$17,$G$7*$D52,""))</f>
        <v/>
      </c>
      <c r="JG52" s="34" t="str">
        <f>IF(JF52&lt;&gt;"",HLOOKUP(COUNT($IN52:JF52)+1,$G$4:$EH$8,JG$14,0)*$D52,IF($C52=JG$17,$G$7*$D52,""))</f>
        <v/>
      </c>
      <c r="JH52" s="34" t="str">
        <f>IF(JG52&lt;&gt;"",HLOOKUP(COUNT($IN52:JG52)+1,$G$4:$EH$8,JH$14,0)*$D52,IF($C52=JH$17,$G$7*$D52,""))</f>
        <v/>
      </c>
      <c r="JI52" s="34" t="str">
        <f>IF(JH52&lt;&gt;"",HLOOKUP(COUNT($IN52:JH52)+1,$G$4:$EH$8,JI$14,0)*$D52,IF($C52=JI$17,$G$7*$D52,""))</f>
        <v/>
      </c>
      <c r="JJ52" s="34" t="str">
        <f>IF(JI52&lt;&gt;"",HLOOKUP(COUNT($IN52:JI52)+1,$G$4:$EH$8,JJ$14,0)*$D52,IF($C52=JJ$17,$G$7*$D52,""))</f>
        <v/>
      </c>
      <c r="JK52" s="34" t="str">
        <f>IF(JJ52&lt;&gt;"",HLOOKUP(COUNT($IN52:JJ52)+1,$G$4:$EH$8,JK$14,0)*$D52,IF($C52=JK$17,$G$7*$D52,""))</f>
        <v/>
      </c>
      <c r="JL52" s="34" t="str">
        <f>IF(JK52&lt;&gt;"",HLOOKUP(COUNT($IN52:JK52)+1,$G$4:$EH$8,JL$14,0)*$D52,IF($C52=JL$17,$G$7*$D52,""))</f>
        <v/>
      </c>
      <c r="JM52" s="34" t="str">
        <f>IF(JL52&lt;&gt;"",HLOOKUP(COUNT($IN52:JL52)+1,$G$4:$EH$8,JM$14,0)*$D52,IF($C52=JM$17,$G$7*$D52,""))</f>
        <v/>
      </c>
      <c r="JN52" s="34" t="str">
        <f>IF(JM52&lt;&gt;"",HLOOKUP(COUNT($IN52:JM52)+1,$G$4:$EH$8,JN$14,0)*$D52,IF($C52=JN$17,$G$7*$D52,""))</f>
        <v/>
      </c>
      <c r="JO52" s="34" t="str">
        <f>IF(JN52&lt;&gt;"",HLOOKUP(COUNT($IN52:JN52)+1,$G$4:$EH$8,JO$14,0)*$D52,IF($C52=JO$17,$G$7*$D52,""))</f>
        <v/>
      </c>
      <c r="JP52" s="34" t="str">
        <f>IF(JO52&lt;&gt;"",HLOOKUP(COUNT($IN52:JO52)+1,$G$4:$EH$8,JP$14,0)*$D52,IF($C52=JP$17,$G$7*$D52,""))</f>
        <v/>
      </c>
      <c r="JQ52" s="34" t="str">
        <f>IF(JP52&lt;&gt;"",HLOOKUP(COUNT($IN52:JP52)+1,$G$4:$EH$8,JQ$14,0)*$D52,IF($C52=JQ$17,$G$7*$D52,""))</f>
        <v/>
      </c>
      <c r="JR52" s="34" t="str">
        <f>IF(JQ52&lt;&gt;"",HLOOKUP(COUNT($IN52:JQ52)+1,$G$4:$EH$8,JR$14,0)*$D52,IF($C52=JR$17,$G$7*$D52,""))</f>
        <v/>
      </c>
      <c r="JS52" s="34" t="str">
        <f>IF(JR52&lt;&gt;"",HLOOKUP(COUNT($IN52:JR52)+1,$G$4:$EH$8,JS$14,0)*$D52,IF($C52=JS$17,$G$7*$D52,""))</f>
        <v/>
      </c>
      <c r="JT52" s="34" t="str">
        <f>IF(JS52&lt;&gt;"",HLOOKUP(COUNT($IN52:JS52)+1,$G$4:$EH$8,JT$14,0)*$D52,IF($C52=JT$17,$G$7*$D52,""))</f>
        <v/>
      </c>
      <c r="JU52" s="34" t="str">
        <f>IF(JT52&lt;&gt;"",HLOOKUP(COUNT($IN52:JT52)+1,$G$4:$EH$8,JU$14,0)*$D52,IF($C52=JU$17,$G$7*$D52,""))</f>
        <v/>
      </c>
      <c r="JV52" s="34">
        <f>IF(JU52&lt;&gt;"",HLOOKUP(COUNT($IN52:JU52)+1,$G$4:$EH$8,JV$14,0)*$D52,IF($C52=JV$17,$G$7*$D52,""))</f>
        <v>0</v>
      </c>
      <c r="JW52" s="34">
        <f>IF(JV52&lt;&gt;"",HLOOKUP(COUNT($IN52:JV52)+1,$G$4:$EH$8,JW$14,0)*$D52,IF($C52=JW$17,$G$7*$D52,""))</f>
        <v>2250</v>
      </c>
      <c r="JX52" s="34">
        <f>IF(JW52&lt;&gt;"",HLOOKUP(COUNT($IN52:JW52)+1,$G$4:$EH$8,JX$14,0)*$D52,IF($C52=JX$17,$G$7*$D52,""))</f>
        <v>2250</v>
      </c>
      <c r="JY52" s="34">
        <f>IF(JX52&lt;&gt;"",HLOOKUP(COUNT($IN52:JX52)+1,$G$4:$EH$8,JY$14,0)*$D52,IF($C52=JY$17,$G$7*$D52,""))</f>
        <v>2250</v>
      </c>
      <c r="JZ52" s="34">
        <f>IF(JY52&lt;&gt;"",HLOOKUP(COUNT($IN52:JY52)+1,$G$4:$EH$8,JZ$14,0)*$D52,IF($C52=JZ$17,$G$7*$D52,""))</f>
        <v>2250</v>
      </c>
      <c r="KA52" s="34">
        <f>IF(JZ52&lt;&gt;"",HLOOKUP(COUNT($IN52:JZ52)+1,$G$4:$EH$8,KA$14,0)*$D52,IF($C52=KA$17,$G$7*$D52,""))</f>
        <v>2262.1145521044955</v>
      </c>
      <c r="KB52" s="34">
        <f>IF(KA52&lt;&gt;"",HLOOKUP(COUNT($IN52:KA52)+1,$G$4:$EH$8,KB$14,0)*$D52,IF($C52=KB$17,$G$7*$D52,""))</f>
        <v>2714.537462525393</v>
      </c>
      <c r="KC52" s="34">
        <f>IF(KB52&lt;&gt;"",HLOOKUP(COUNT($IN52:KB52)+1,$G$4:$EH$8,KC$14,0)*$D52,IF($C52=KC$17,$G$7*$D52,""))</f>
        <v>3148.863456529456</v>
      </c>
      <c r="KD52" s="34">
        <f>IF(KC52&lt;&gt;"",HLOOKUP(COUNT($IN52:KC52)+1,$G$4:$EH$8,KD$14,0)*$D52,IF($C52=KD$17,$G$7*$D52,""))</f>
        <v>3589.7043404435808</v>
      </c>
      <c r="KE52" s="34">
        <f>IF(KD52&lt;&gt;"",HLOOKUP(COUNT($IN52:KD52)+1,$G$4:$EH$8,KE$14,0)*$D52,IF($C52=KE$17,$G$7*$D52,""))</f>
        <v>4056.3659047012443</v>
      </c>
      <c r="KF52" s="34">
        <f>IF(KE52&lt;&gt;"",HLOOKUP(COUNT($IN52:KE52)+1,$G$4:$EH$8,KF$14,0)*$D52,IF($C52=KF$17,$G$7*$D52,""))</f>
        <v>4502.5661542183816</v>
      </c>
      <c r="KG52" s="34">
        <f>IF(KF52&lt;&gt;"",HLOOKUP(COUNT($IN52:KF52)+1,$G$4:$EH$8,KG$14,0)*$D52,IF($C52=KG$17,$G$7*$D52,""))</f>
        <v>4952.82276964022</v>
      </c>
      <c r="KH52" s="34">
        <f>IF(KG52&lt;&gt;"",HLOOKUP(COUNT($IN52:KG52)+1,$G$4:$EH$8,KH$14,0)*$D52,IF($C52=KH$17,$G$7*$D52,""))</f>
        <v>3714.6170772301671</v>
      </c>
      <c r="KI52" s="34">
        <f>IF(KH52&lt;&gt;"",HLOOKUP(COUNT($IN52:KH52)+1,$G$4:$EH$8,KI$14,0)*$D52,IF($C52=KI$17,$G$7*$D52,""))</f>
        <v>3528.8862233686568</v>
      </c>
      <c r="KJ52" s="34">
        <f>IF(KI52&lt;&gt;"",HLOOKUP(COUNT($IN52:KI52)+1,$G$4:$EH$8,KJ$14,0)*$D52,IF($C52=KJ$17,$G$7*$D52,""))</f>
        <v>3881.7748457055241</v>
      </c>
      <c r="KK52" s="34">
        <f>IF(KJ52&lt;&gt;"",HLOOKUP(COUNT($IN52:KJ52)+1,$G$4:$EH$8,KK$14,0)*$D52,IF($C52=KK$17,$G$7*$D52,""))</f>
        <v>4269.9523302760772</v>
      </c>
      <c r="KL52" s="34">
        <f>IF(KK52&lt;&gt;"",HLOOKUP(COUNT($IN52:KK52)+1,$G$4:$EH$8,KL$14,0)*$D52,IF($C52=KL$17,$G$7*$D52,""))</f>
        <v>4696.9475633036836</v>
      </c>
      <c r="KM52" s="34">
        <f>IF(KL52&lt;&gt;"",HLOOKUP(COUNT($IN52:KL52)+1,$G$4:$EH$8,KM$14,0)*$D52,IF($C52=KM$17,$G$7*$D52,""))</f>
        <v>5166.642319634052</v>
      </c>
      <c r="KN52" s="34">
        <f>IF(KM52&lt;&gt;"",HLOOKUP(COUNT($IN52:KM52)+1,$G$4:$EH$8,KN$14,0)*$D52,IF($C52=KN$17,$G$7*$D52,""))</f>
        <v>4908.3102036523469</v>
      </c>
      <c r="KO52" s="34">
        <f>IF(KN52&lt;&gt;"",HLOOKUP(COUNT($IN52:KN52)+1,$G$4:$EH$8,KO$14,0)*$D52,IF($C52=KO$17,$G$7*$D52,""))</f>
        <v>4662.8946934697306</v>
      </c>
      <c r="KP52" s="34">
        <f>IF(KO52&lt;&gt;"",HLOOKUP(COUNT($IN52:KO52)+1,$G$4:$EH$8,KP$14,0)*$D52,IF($C52=KP$17,$G$7*$D52,""))</f>
        <v>4989.2973220126123</v>
      </c>
      <c r="KQ52" s="34">
        <f>IF(KP52&lt;&gt;"",HLOOKUP(COUNT($IN52:KP52)+1,$G$4:$EH$8,KQ$14,0)*$D52,IF($C52=KQ$17,$G$7*$D52,""))</f>
        <v>5338.5481345534945</v>
      </c>
      <c r="KR52" s="34">
        <f>IF(KQ52&lt;&gt;"",HLOOKUP(COUNT($IN52:KQ52)+1,$G$4:$EH$8,KR$14,0)*$D52,IF($C52=KR$17,$G$7*$D52,""))</f>
        <v>5712.2465039722392</v>
      </c>
      <c r="KS52" s="34">
        <f>IF(KR52&lt;&gt;"",HLOOKUP(COUNT($IN52:KR52)+1,$G$4:$EH$8,KS$14,0)*$D52,IF($C52=KS$17,$G$7*$D52,""))</f>
        <v>6283.471154369463</v>
      </c>
      <c r="KT52" s="34">
        <f>IF(KS52&lt;&gt;"",HLOOKUP(COUNT($IN52:KS52)+1,$G$4:$EH$8,KT$14,0)*$D52,IF($C52=KT$17,$G$7*$D52,""))</f>
        <v>5340.950481214044</v>
      </c>
      <c r="KU52" s="34">
        <f>IF(KT52&lt;&gt;"",HLOOKUP(COUNT($IN52:KT52)+1,$G$4:$EH$8,KU$14,0)*$D52,IF($C52=KU$17,$G$7*$D52,""))</f>
        <v>5073.9029571533429</v>
      </c>
      <c r="KV52" s="34">
        <f>IF(KU52&lt;&gt;"",HLOOKUP(COUNT($IN52:KU52)+1,$G$4:$EH$8,KV$14,0)*$D52,IF($C52=KV$17,$G$7*$D52,""))</f>
        <v>5327.5981050110104</v>
      </c>
      <c r="KW52" s="34">
        <f>IF(KV52&lt;&gt;"",HLOOKUP(COUNT($IN52:KV52)+1,$G$4:$EH$8,KW$14,0)*$D52,IF($C52=KW$17,$G$7*$D52,""))</f>
        <v>5593.9780102615614</v>
      </c>
      <c r="KX52" s="34">
        <f>IF(KW52&lt;&gt;"",HLOOKUP(COUNT($IN52:KW52)+1,$G$4:$EH$8,KX$14,0)*$D52,IF($C52=KX$17,$G$7*$D52,""))</f>
        <v>5873.6769107746368</v>
      </c>
      <c r="KY52" s="34">
        <f>IF(KX52&lt;&gt;"",HLOOKUP(COUNT($IN52:KX52)+1,$G$4:$EH$8,KY$14,0)*$D52,IF($C52=KY$17,$G$7*$D52,""))</f>
        <v>6284.8342945288623</v>
      </c>
      <c r="KZ52" s="34">
        <f>IF(KY52&lt;&gt;"",HLOOKUP(COUNT($IN52:KY52)+1,$G$4:$EH$8,KZ$14,0)*$D52,IF($C52=KZ$17,$G$7*$D52,""))</f>
        <v>5656.3508650759759</v>
      </c>
      <c r="LA52" s="34">
        <f>IF(KZ52&lt;&gt;"",HLOOKUP(COUNT($IN52:KZ52)+1,$G$4:$EH$8,LA$14,0)*$D52,IF($C52=LA$17,$G$7*$D52,""))</f>
        <v>5090.7157785683803</v>
      </c>
      <c r="LB52" s="34">
        <f>IF(LA52&lt;&gt;"",HLOOKUP(COUNT($IN52:LA52)+1,$G$4:$EH$8,LB$14,0)*$D52,IF($C52=LB$17,$G$7*$D52,""))</f>
        <v>5447.0658830681659</v>
      </c>
      <c r="LC52" s="34">
        <f>IF(LB52&lt;&gt;"",HLOOKUP(COUNT($IN52:LB52)+1,$G$4:$EH$8,LC$14,0)*$D52,IF($C52=LC$17,$G$7*$D52,""))</f>
        <v>5828.3604948829352</v>
      </c>
      <c r="LD52" s="34">
        <f>IF(LC52&lt;&gt;"",HLOOKUP(COUNT($IN52:LC52)+1,$G$4:$EH$8,LD$14,0)*$D52,IF($C52=LD$17,$G$7*$D52,""))</f>
        <v>6236.3457295247435</v>
      </c>
      <c r="LE52" s="34">
        <f>IF(LD52&lt;&gt;"",HLOOKUP(COUNT($IN52:LD52)+1,$G$4:$EH$8,LE$14,0)*$D52,IF($C52=LE$17,$G$7*$D52,""))</f>
        <v>6735.2533878867234</v>
      </c>
      <c r="LF52" s="34">
        <f>IF(LE52&lt;&gt;"",HLOOKUP(COUNT($IN52:LE52)+1,$G$4:$EH$8,LF$14,0)*$D52,IF($C52=LF$17,$G$7*$D52,""))</f>
        <v>5792.3179135825822</v>
      </c>
      <c r="LG52" s="34">
        <f>IF(LF52&lt;&gt;"",HLOOKUP(COUNT($IN52:LF52)+1,$G$4:$EH$8,LG$14,0)*$D52,IF($C52=LG$17,$G$7*$D52,""))</f>
        <v>5502.7020179034516</v>
      </c>
      <c r="LH52" s="34">
        <f>IF(LG52&lt;&gt;"",HLOOKUP(COUNT($IN52:LG52)+1,$G$4:$EH$8,LH$14,0)*$D52,IF($C52=LH$17,$G$7*$D52,""))</f>
        <v>5777.8371187986268</v>
      </c>
      <c r="LI52" s="34">
        <f>IF(LH52&lt;&gt;"",HLOOKUP(COUNT($IN52:LH52)+1,$G$4:$EH$8,LI$14,0)*$D52,IF($C52=LI$17,$G$7*$D52,""))</f>
        <v>6066.7289747385557</v>
      </c>
      <c r="LJ52" s="34">
        <f>IF(LI52&lt;&gt;"",HLOOKUP(COUNT($IN52:LI52)+1,$G$4:$EH$8,LJ$14,0)*$D52,IF($C52=LJ$17,$G$7*$D52,""))</f>
        <v>6370.0654234754838</v>
      </c>
      <c r="LK52" s="34">
        <f>IF(LJ52&lt;&gt;"",HLOOKUP(COUNT($IN52:LJ52)+1,$G$4:$EH$8,LK$14,0)*$D52,IF($C52=LK$17,$G$7*$D52,""))</f>
        <v>6815.9700031187658</v>
      </c>
      <c r="LL52" s="34">
        <f>IF(LK52&lt;&gt;"",HLOOKUP(COUNT($IN52:LK52)+1,$G$4:$EH$8,LL$14,0)*$D52,IF($C52=LL$17,$G$7*$D52,""))</f>
        <v>6134.3730028068912</v>
      </c>
      <c r="LM52" s="34">
        <f>IF(LL52&lt;&gt;"",HLOOKUP(COUNT($IN52:LL52)+1,$G$4:$EH$8,LM$14,0)*$D52,IF($C52=LM$17,$G$7*$D52,""))</f>
        <v>5520.9357025262016</v>
      </c>
      <c r="LN52" s="34">
        <f>IF(LM52&lt;&gt;"",HLOOKUP(COUNT($IN52:LM52)+1,$G$4:$EH$8,LN$14,0)*$D52,IF($C52=LN$17,$G$7*$D52,""))</f>
        <v>5907.4012017030363</v>
      </c>
      <c r="LO52" s="34">
        <f>IF(LN52&lt;&gt;"",HLOOKUP(COUNT($IN52:LN52)+1,$G$4:$EH$8,LO$14,0)*$D52,IF($C52=LO$17,$G$7*$D52,""))</f>
        <v>6320.9192858222486</v>
      </c>
      <c r="LP52" s="34">
        <f>IF(LO52&lt;&gt;"",HLOOKUP(COUNT($IN52:LO52)+1,$G$4:$EH$8,LP$14,0)*$D52,IF($C52=LP$17,$G$7*$D52,""))</f>
        <v>6763.3836358298058</v>
      </c>
      <c r="LQ52" s="34">
        <f>IF(LP52&lt;&gt;"",HLOOKUP(COUNT($IN52:LP52)+1,$G$4:$EH$8,LQ$14,0)*$D52,IF($C52=LQ$17,$G$7*$D52,""))</f>
        <v>7304.45432669619</v>
      </c>
      <c r="LR52" s="34">
        <f>IF(LQ52&lt;&gt;"",HLOOKUP(COUNT($IN52:LQ52)+1,$G$4:$EH$8,LR$14,0)*$D52,IF($C52=LR$17,$G$7*$D52,""))</f>
        <v>6354.8752642256841</v>
      </c>
      <c r="LS52" s="34">
        <f>IF(LR52&lt;&gt;"",HLOOKUP(COUNT($IN52:LR52)+1,$G$4:$EH$8,LS$14,0)*$D52,IF($C52=LS$17,$G$7*$D52,""))</f>
        <v>6037.1315010144008</v>
      </c>
      <c r="LT52" s="34">
        <f>IF(LS52&lt;&gt;"",HLOOKUP(COUNT($IN52:LS52)+1,$G$4:$EH$8,LT$14,0)*$D52,IF($C52=LT$17,$G$7*$D52,""))</f>
        <v>6338.9880760651213</v>
      </c>
      <c r="LU52" s="34">
        <f>IF(LT52&lt;&gt;"",HLOOKUP(COUNT($IN52:LT52)+1,$G$4:$EH$8,LU$14,0)*$D52,IF($C52=LU$17,$G$7*$D52,""))</f>
        <v>6655.9374798683766</v>
      </c>
      <c r="LV52" s="34">
        <f>IF(LU52&lt;&gt;"",HLOOKUP(COUNT($IN52:LU52)+1,$G$4:$EH$8,LV$14,0)*$D52,IF($C52=LV$17,$G$7*$D52,""))</f>
        <v>6988.7343538617979</v>
      </c>
      <c r="LW52" s="34">
        <f>IF(LV52&lt;&gt;"",HLOOKUP(COUNT($IN52:LV52)+1,$G$4:$EH$8,LW$14,0)*$D52,IF($C52=LW$17,$G$7*$D52,""))</f>
        <v>7477.9457586321205</v>
      </c>
      <c r="LX52" s="34">
        <f>IF(LW52&lt;&gt;"",HLOOKUP(COUNT($IN52:LW52)+1,$G$4:$EH$8,LX$14,0)*$D52,IF($C52=LX$17,$G$7*$D52,""))</f>
        <v>6730.1511827689083</v>
      </c>
      <c r="LY52" s="34">
        <f>IF(LX52&lt;&gt;"",HLOOKUP(COUNT($IN52:LX52)+1,$G$4:$EH$8,LY$14,0)*$D52,IF($C52=LY$17,$G$7*$D52,""))</f>
        <v>6057.1360644920187</v>
      </c>
      <c r="LZ52" s="34">
        <f>IF(LY52&lt;&gt;"",HLOOKUP(COUNT($IN52:LY52)+1,$G$4:$EH$8,LZ$14,0)*$D52,IF($C52=LZ$17,$G$7*$D52,""))</f>
        <v>6481.1355890064606</v>
      </c>
      <c r="MA52" s="34">
        <f>IF(LZ52&lt;&gt;"",HLOOKUP(COUNT($IN52:LZ52)+1,$G$4:$EH$8,MA$14,0)*$D52,IF($C52=MA$17,$G$7*$D52,""))</f>
        <v>6934.8150802369128</v>
      </c>
      <c r="MB52" s="34">
        <f>IF(MA52&lt;&gt;"",HLOOKUP(COUNT($IN52:MA52)+1,$G$4:$EH$8,MB$14,0)*$D52,IF($C52=MB$17,$G$7*$D52,""))</f>
        <v>7420.2521358534959</v>
      </c>
      <c r="MC52" s="34">
        <f>IF(MB52&lt;&gt;"",HLOOKUP(COUNT($IN52:MB52)+1,$G$4:$EH$8,MC$14,0)*$D52,IF($C52=MC$17,$G$7*$D52,""))</f>
        <v>8013.8723067217743</v>
      </c>
      <c r="MD52" s="34">
        <f>IF(MC52&lt;&gt;"",HLOOKUP(COUNT($IN52:MC52)+1,$G$4:$EH$8,MD$14,0)*$D52,IF($C52=MD$17,$G$7*$D52,""))</f>
        <v>5260.6276551568335</v>
      </c>
      <c r="ME52" s="34">
        <f>IF(MD52&lt;&gt;"",HLOOKUP(COUNT($IN52:MD52)+1,$G$4:$EH$8,ME$14,0)*$D52,IF($C52=ME$17,$G$7*$D52,""))</f>
        <v>5260.6276551568335</v>
      </c>
      <c r="MF52" s="34">
        <f>IF(ME52&lt;&gt;"",HLOOKUP(COUNT($IN52:ME52)+1,$G$4:$EH$8,MF$14,0)*$D52,IF($C52=MF$17,$G$7*$D52,""))</f>
        <v>5260.6276551568335</v>
      </c>
      <c r="MG52" s="34">
        <f>IF(MF52&lt;&gt;"",HLOOKUP(COUNT($IN52:MF52)+1,$G$4:$EH$8,MG$14,0)*$D52,IF($C52=MG$17,$G$7*$D52,""))</f>
        <v>5260.6276551568335</v>
      </c>
      <c r="MH52" s="34">
        <f>IF(MG52&lt;&gt;"",HLOOKUP(COUNT($IN52:MG52)+1,$G$4:$EH$8,MH$14,0)*$D52,IF($C52=MH$17,$G$7*$D52,""))</f>
        <v>5260.6276551568335</v>
      </c>
      <c r="MI52" s="34">
        <f>IF(MH52&lt;&gt;"",HLOOKUP(COUNT($IN52:MH52)+1,$G$4:$EH$8,MI$14,0)*$D52,IF($C52=MI$17,$G$7*$D52,""))</f>
        <v>5260.6276551568335</v>
      </c>
      <c r="MJ52" s="34">
        <f>IF(MI52&lt;&gt;"",HLOOKUP(COUNT($IN52:MI52)+1,$G$4:$EH$8,MJ$14,0)*$D52,IF($C52=MJ$17,$G$7*$D52,""))</f>
        <v>5260.6276551568335</v>
      </c>
      <c r="MK52" s="34">
        <f>IF(MJ52&lt;&gt;"",HLOOKUP(COUNT($IN52:MJ52)+1,$G$4:$EH$8,MK$14,0)*$D52,IF($C52=MK$17,$G$7*$D52,""))</f>
        <v>5260.6276551568335</v>
      </c>
      <c r="ML52" s="34">
        <f>IF(MK52&lt;&gt;"",HLOOKUP(COUNT($IN52:MK52)+1,$G$4:$EH$8,ML$14,0)*$D52,IF($C52=ML$17,$G$7*$D52,""))</f>
        <v>5260.6276551568335</v>
      </c>
      <c r="MM52" s="34">
        <f>IF(ML52&lt;&gt;"",HLOOKUP(COUNT($IN52:ML52)+1,$G$4:$EH$8,MM$14,0)*$D52,IF($C52=MM$17,$G$7*$D52,""))</f>
        <v>5260.6276551568335</v>
      </c>
      <c r="MN52" s="34">
        <f>IF(MM52&lt;&gt;"",HLOOKUP(COUNT($IN52:MM52)+1,$G$4:$EH$8,MN$14,0)*$D52,IF($C52=MN$17,$G$7*$D52,""))</f>
        <v>5260.6276551568335</v>
      </c>
      <c r="MO52" s="34">
        <f>IF(MN52&lt;&gt;"",HLOOKUP(COUNT($IN52:MN52)+1,$G$4:$EH$8,MO$14,0)*$D52,IF($C52=MO$17,$G$7*$D52,""))</f>
        <v>5260.6276551568335</v>
      </c>
      <c r="MP52" s="34">
        <f>IF(MO52&lt;&gt;"",HLOOKUP(COUNT($IN52:MO52)+1,$G$4:$EH$8,MP$14,0)*$D52,IF($C52=MP$17,$G$7*$D52,""))</f>
        <v>5260.6276551568335</v>
      </c>
      <c r="MQ52" s="34">
        <f>IF(MP52&lt;&gt;"",HLOOKUP(COUNT($IN52:MP52)+1,$G$4:$EH$8,MQ$14,0)*$D52,IF($C52=MQ$17,$G$7*$D52,""))</f>
        <v>5260.6276551568335</v>
      </c>
      <c r="MR52" s="34">
        <f>IF(MQ52&lt;&gt;"",HLOOKUP(COUNT($IN52:MQ52)+1,$G$4:$EH$8,MR$14,0)*$D52,IF($C52=MR$17,$G$7*$D52,""))</f>
        <v>5260.6276551568335</v>
      </c>
      <c r="MS52" s="34">
        <f>IF(MR52&lt;&gt;"",HLOOKUP(COUNT($IN52:MR52)+1,$G$4:$EH$8,MS$14,0)*$D52,IF($C52=MS$17,$G$7*$D52,""))</f>
        <v>5260.6276551568335</v>
      </c>
      <c r="MT52" s="34">
        <f>IF(MS52&lt;&gt;"",HLOOKUP(COUNT($IN52:MS52)+1,$G$4:$EH$8,MT$14,0)*$D52,IF($C52=MT$17,$G$7*$D52,""))</f>
        <v>5260.6276551568335</v>
      </c>
      <c r="MU52" s="34">
        <f>IF(MT52&lt;&gt;"",HLOOKUP(COUNT($IN52:MT52)+1,$G$4:$EH$8,MU$14,0)*$D52,IF($C52=MU$17,$G$7*$D52,""))</f>
        <v>5260.6276551568335</v>
      </c>
      <c r="MV52" s="34">
        <f>IF(MU52&lt;&gt;"",HLOOKUP(COUNT($IN52:MU52)+1,$G$4:$EH$8,MV$14,0)*$D52,IF($C52=MV$17,$G$7*$D52,""))</f>
        <v>5260.6276551568335</v>
      </c>
      <c r="MW52" s="34">
        <f>IF(MV52&lt;&gt;"",HLOOKUP(COUNT($IN52:MV52)+1,$G$4:$EH$8,MW$14,0)*$D52,IF($C52=MW$17,$G$7*$D52,""))</f>
        <v>5260.6276551568335</v>
      </c>
      <c r="MX52" s="34">
        <f>IF(MW52&lt;&gt;"",HLOOKUP(COUNT($IN52:MW52)+1,$G$4:$EH$8,MX$14,0)*$D52,IF($C52=MX$17,$G$7*$D52,""))</f>
        <v>5260.6276551568335</v>
      </c>
      <c r="MY52" s="34">
        <f>IF(MX52&lt;&gt;"",HLOOKUP(COUNT($IN52:MX52)+1,$G$4:$EH$8,MY$14,0)*$D52,IF($C52=MY$17,$G$7*$D52,""))</f>
        <v>5260.6276551568335</v>
      </c>
      <c r="MZ52" s="34">
        <f>IF(MY52&lt;&gt;"",HLOOKUP(COUNT($IN52:MY52)+1,$G$4:$EH$8,MZ$14,0)*$D52,IF($C52=MZ$17,$G$7*$D52,""))</f>
        <v>5260.6276551568335</v>
      </c>
      <c r="NA52" s="34">
        <f>IF(MZ52&lt;&gt;"",HLOOKUP(COUNT($IN52:MZ52)+1,$G$4:$EH$8,NA$14,0)*$D52,IF($C52=NA$17,$G$7*$D52,""))</f>
        <v>5260.6276551568335</v>
      </c>
      <c r="NB52" s="34">
        <f>IF(NA52&lt;&gt;"",HLOOKUP(COUNT($IN52:NA52)+1,$G$4:$EH$8,NB$14,0)*$D52,IF($C52=NB$17,$G$7*$D52,""))</f>
        <v>5260.6276551568335</v>
      </c>
      <c r="NC52" s="34">
        <f>IF(NB52&lt;&gt;"",HLOOKUP(COUNT($IN52:NB52)+1,$G$4:$EH$8,NC$14,0)*$D52,IF($C52=NC$17,$G$7*$D52,""))</f>
        <v>5260.6276551568335</v>
      </c>
      <c r="ND52" s="34">
        <f>IF(NC52&lt;&gt;"",HLOOKUP(COUNT($IN52:NC52)+1,$G$4:$EH$8,ND$14,0)*$D52,IF($C52=ND$17,$G$7*$D52,""))</f>
        <v>5260.6276551568335</v>
      </c>
      <c r="NF52" s="34" t="str">
        <f>IF(NE52&lt;&gt;"",HLOOKUP(COUNT($NE52:NE52)+1,$G$4:$EH$8,NF$14,0)*$D52,IF($C52=NF$17,$G$8*$D52,""))</f>
        <v/>
      </c>
      <c r="NG52" s="34" t="str">
        <f>IF(NF52&lt;&gt;"",HLOOKUP(COUNT($NE52:NF52)+1,$G$4:$EH$8,NG$14,0)*$D52,IF($C52=NG$17,$G$8*$D52,""))</f>
        <v/>
      </c>
      <c r="NH52" s="34" t="str">
        <f>IF(NG52&lt;&gt;"",HLOOKUP(COUNT($NE52:NG52)+1,$G$4:$EH$8,NH$14,0)*$D52,IF($C52=NH$17,$G$8*$D52,""))</f>
        <v/>
      </c>
      <c r="NI52" s="34" t="str">
        <f>IF(NH52&lt;&gt;"",HLOOKUP(COUNT($NE52:NH52)+1,$G$4:$EH$8,NI$14,0)*$D52,IF($C52=NI$17,$G$8*$D52,""))</f>
        <v/>
      </c>
      <c r="NJ52" s="34" t="str">
        <f>IF(NI52&lt;&gt;"",HLOOKUP(COUNT($NE52:NI52)+1,$G$4:$EH$8,NJ$14,0)*$D52,IF($C52=NJ$17,$G$8*$D52,""))</f>
        <v/>
      </c>
      <c r="NK52" s="34" t="str">
        <f>IF(NJ52&lt;&gt;"",HLOOKUP(COUNT($NE52:NJ52)+1,$G$4:$EH$8,NK$14,0)*$D52,IF($C52=NK$17,$G$8*$D52,""))</f>
        <v/>
      </c>
      <c r="NL52" s="34" t="str">
        <f>IF(NK52&lt;&gt;"",HLOOKUP(COUNT($NE52:NK52)+1,$G$4:$EH$8,NL$14,0)*$D52,IF($C52=NL$17,$G$8*$D52,""))</f>
        <v/>
      </c>
      <c r="NM52" s="34" t="str">
        <f>IF(NL52&lt;&gt;"",HLOOKUP(COUNT($NE52:NL52)+1,$G$4:$EH$8,NM$14,0)*$D52,IF($C52=NM$17,$G$8*$D52,""))</f>
        <v/>
      </c>
      <c r="NN52" s="34" t="str">
        <f>IF(NM52&lt;&gt;"",HLOOKUP(COUNT($NE52:NM52)+1,$G$4:$EH$8,NN$14,0)*$D52,IF($C52=NN$17,$G$8*$D52,""))</f>
        <v/>
      </c>
      <c r="NO52" s="34" t="str">
        <f>IF(NN52&lt;&gt;"",HLOOKUP(COUNT($NE52:NN52)+1,$G$4:$EH$8,NO$14,0)*$D52,IF($C52=NO$17,$G$8*$D52,""))</f>
        <v/>
      </c>
      <c r="NP52" s="34" t="str">
        <f>IF(NO52&lt;&gt;"",HLOOKUP(COUNT($NE52:NO52)+1,$G$4:$EH$8,NP$14,0)*$D52,IF($C52=NP$17,$G$8*$D52,""))</f>
        <v/>
      </c>
      <c r="NQ52" s="34" t="str">
        <f>IF(NP52&lt;&gt;"",HLOOKUP(COUNT($NE52:NP52)+1,$G$4:$EH$8,NQ$14,0)*$D52,IF($C52=NQ$17,$G$8*$D52,""))</f>
        <v/>
      </c>
      <c r="NR52" s="34" t="str">
        <f>IF(NQ52&lt;&gt;"",HLOOKUP(COUNT($NE52:NQ52)+1,$G$4:$EH$8,NR$14,0)*$D52,IF($C52=NR$17,$G$8*$D52,""))</f>
        <v/>
      </c>
      <c r="NS52" s="34" t="str">
        <f>IF(NR52&lt;&gt;"",HLOOKUP(COUNT($NE52:NR52)+1,$G$4:$EH$8,NS$14,0)*$D52,IF($C52=NS$17,$G$8*$D52,""))</f>
        <v/>
      </c>
      <c r="NT52" s="34" t="str">
        <f>IF(NS52&lt;&gt;"",HLOOKUP(COUNT($NE52:NS52)+1,$G$4:$EH$8,NT$14,0)*$D52,IF($C52=NT$17,$G$8*$D52,""))</f>
        <v/>
      </c>
      <c r="NU52" s="34" t="str">
        <f>IF(NT52&lt;&gt;"",HLOOKUP(COUNT($NE52:NT52)+1,$G$4:$EH$8,NU$14,0)*$D52,IF($C52=NU$17,$G$8*$D52,""))</f>
        <v/>
      </c>
      <c r="NV52" s="34" t="str">
        <f>IF(NU52&lt;&gt;"",HLOOKUP(COUNT($NE52:NU52)+1,$G$4:$EH$8,NV$14,0)*$D52,IF($C52=NV$17,$G$8*$D52,""))</f>
        <v/>
      </c>
      <c r="NW52" s="34" t="str">
        <f>IF(NV52&lt;&gt;"",HLOOKUP(COUNT($NE52:NV52)+1,$G$4:$EH$8,NW$14,0)*$D52,IF($C52=NW$17,$G$8*$D52,""))</f>
        <v/>
      </c>
      <c r="NX52" s="34" t="str">
        <f>IF(NW52&lt;&gt;"",HLOOKUP(COUNT($NE52:NW52)+1,$G$4:$EH$8,NX$14,0)*$D52,IF($C52=NX$17,$G$8*$D52,""))</f>
        <v/>
      </c>
      <c r="NY52" s="34" t="str">
        <f>IF(NX52&lt;&gt;"",HLOOKUP(COUNT($NE52:NX52)+1,$G$4:$EH$8,NY$14,0)*$D52,IF($C52=NY$17,$G$8*$D52,""))</f>
        <v/>
      </c>
      <c r="NZ52" s="34" t="str">
        <f>IF(NY52&lt;&gt;"",HLOOKUP(COUNT($NE52:NY52)+1,$G$4:$EH$8,NZ$14,0)*$D52,IF($C52=NZ$17,$G$8*$D52,""))</f>
        <v/>
      </c>
      <c r="OA52" s="34" t="str">
        <f>IF(NZ52&lt;&gt;"",HLOOKUP(COUNT($NE52:NZ52)+1,$G$4:$EH$8,OA$14,0)*$D52,IF($C52=OA$17,$G$8*$D52,""))</f>
        <v/>
      </c>
      <c r="OB52" s="34" t="str">
        <f>IF(OA52&lt;&gt;"",HLOOKUP(COUNT($NE52:OA52)+1,$G$4:$EH$8,OB$14,0)*$D52,IF($C52=OB$17,$G$8*$D52,""))</f>
        <v/>
      </c>
      <c r="OC52" s="34" t="str">
        <f>IF(OB52&lt;&gt;"",HLOOKUP(COUNT($NE52:OB52)+1,$G$4:$EH$8,OC$14,0)*$D52,IF($C52=OC$17,$G$8*$D52,""))</f>
        <v/>
      </c>
      <c r="OD52" s="34" t="str">
        <f>IF(OC52&lt;&gt;"",HLOOKUP(COUNT($NE52:OC52)+1,$G$4:$EH$8,OD$14,0)*$D52,IF($C52=OD$17,$G$8*$D52,""))</f>
        <v/>
      </c>
      <c r="OE52" s="34" t="str">
        <f>IF(OD52&lt;&gt;"",HLOOKUP(COUNT($NE52:OD52)+1,$G$4:$EH$8,OE$14,0)*$D52,IF($C52=OE$17,$G$8*$D52,""))</f>
        <v/>
      </c>
      <c r="OF52" s="34" t="str">
        <f>IF(OE52&lt;&gt;"",HLOOKUP(COUNT($NE52:OE52)+1,$G$4:$EH$8,OF$14,0)*$D52,IF($C52=OF$17,$G$8*$D52,""))</f>
        <v/>
      </c>
      <c r="OG52" s="34" t="str">
        <f>IF(OF52&lt;&gt;"",HLOOKUP(COUNT($NE52:OF52)+1,$G$4:$EH$8,OG$14,0)*$D52,IF($C52=OG$17,$G$8*$D52,""))</f>
        <v/>
      </c>
      <c r="OH52" s="34" t="str">
        <f>IF(OG52&lt;&gt;"",HLOOKUP(COUNT($NE52:OG52)+1,$G$4:$EH$8,OH$14,0)*$D52,IF($C52=OH$17,$G$8*$D52,""))</f>
        <v/>
      </c>
      <c r="OI52" s="34" t="str">
        <f>IF(OH52&lt;&gt;"",HLOOKUP(COUNT($NE52:OH52)+1,$G$4:$EH$8,OI$14,0)*$D52,IF($C52=OI$17,$G$8*$D52,""))</f>
        <v/>
      </c>
      <c r="OJ52" s="34" t="str">
        <f>IF(OI52&lt;&gt;"",HLOOKUP(COUNT($NE52:OI52)+1,$G$4:$EH$8,OJ$14,0)*$D52,IF($C52=OJ$17,$G$8*$D52,""))</f>
        <v/>
      </c>
      <c r="OK52" s="34" t="str">
        <f>IF(OJ52&lt;&gt;"",HLOOKUP(COUNT($NE52:OJ52)+1,$G$4:$EH$8,OK$14,0)*$D52,IF($C52=OK$17,$G$8*$D52,""))</f>
        <v/>
      </c>
      <c r="OL52" s="34" t="str">
        <f>IF(OK52&lt;&gt;"",HLOOKUP(COUNT($NE52:OK52)+1,$G$4:$EH$8,OL$14,0)*$D52,IF($C52=OL$17,$G$8*$D52,""))</f>
        <v/>
      </c>
      <c r="OM52" s="34">
        <f>IF(OL52&lt;&gt;"",HLOOKUP(COUNT($NE52:OL52)+1,$G$4:$EH$8,OM$14,0)*$D52,IF($C52=OM$17,$G$8*$D52,""))</f>
        <v>105000</v>
      </c>
      <c r="ON52" s="34">
        <f>IF(OM52&lt;&gt;"",HLOOKUP(COUNT($NE52:OM52)+1,$G$4:$EH$8,ON$14,0)*$D52,IF($C52=ON$17,$G$8*$D52,""))</f>
        <v>0</v>
      </c>
      <c r="OO52" s="34">
        <f>IF(ON52&lt;&gt;"",HLOOKUP(COUNT($NE52:ON52)+1,$G$4:$EH$8,OO$14,0)*$D52,IF($C52=OO$17,$G$8*$D52,""))</f>
        <v>0</v>
      </c>
      <c r="OP52" s="34">
        <f>IF(OO52&lt;&gt;"",HLOOKUP(COUNT($NE52:OO52)+1,$G$4:$EH$8,OP$14,0)*$D52,IF($C52=OP$17,$G$8*$D52,""))</f>
        <v>0</v>
      </c>
      <c r="OQ52" s="34">
        <f>IF(OP52&lt;&gt;"",HLOOKUP(COUNT($NE52:OP52)+1,$G$4:$EH$8,OQ$14,0)*$D52,IF($C52=OQ$17,$G$8*$D52,""))</f>
        <v>0</v>
      </c>
      <c r="OR52" s="34">
        <f>IF(OQ52&lt;&gt;"",HLOOKUP(COUNT($NE52:OQ52)+1,$G$4:$EH$8,OR$14,0)*$D52,IF($C52=OR$17,$G$8*$D52,""))</f>
        <v>0</v>
      </c>
      <c r="OS52" s="34">
        <f>IF(OR52&lt;&gt;"",HLOOKUP(COUNT($NE52:OR52)+1,$G$4:$EH$8,OS$14,0)*$D52,IF($C52=OS$17,$G$8*$D52,""))</f>
        <v>0</v>
      </c>
      <c r="OT52" s="34">
        <f>IF(OS52&lt;&gt;"",HLOOKUP(COUNT($NE52:OS52)+1,$G$4:$EH$8,OT$14,0)*$D52,IF($C52=OT$17,$G$8*$D52,""))</f>
        <v>0</v>
      </c>
      <c r="OU52" s="34">
        <f>IF(OT52&lt;&gt;"",HLOOKUP(COUNT($NE52:OT52)+1,$G$4:$EH$8,OU$14,0)*$D52,IF($C52=OU$17,$G$8*$D52,""))</f>
        <v>0</v>
      </c>
      <c r="OV52" s="34">
        <f>IF(OU52&lt;&gt;"",HLOOKUP(COUNT($NE52:OU52)+1,$G$4:$EH$8,OV$14,0)*$D52,IF($C52=OV$17,$G$8*$D52,""))</f>
        <v>0</v>
      </c>
      <c r="OW52" s="34">
        <f>IF(OV52&lt;&gt;"",HLOOKUP(COUNT($NE52:OV52)+1,$G$4:$EH$8,OW$14,0)*$D52,IF($C52=OW$17,$G$8*$D52,""))</f>
        <v>0</v>
      </c>
      <c r="OX52" s="34">
        <f>IF(OW52&lt;&gt;"",HLOOKUP(COUNT($NE52:OW52)+1,$G$4:$EH$8,OX$14,0)*$D52,IF($C52=OX$17,$G$8*$D52,""))</f>
        <v>0</v>
      </c>
      <c r="OY52" s="34">
        <f>IF(OX52&lt;&gt;"",HLOOKUP(COUNT($NE52:OX52)+1,$G$4:$EH$8,OY$14,0)*$D52,IF($C52=OY$17,$G$8*$D52,""))</f>
        <v>0</v>
      </c>
      <c r="OZ52" s="34">
        <f>IF(OY52&lt;&gt;"",HLOOKUP(COUNT($NE52:OY52)+1,$G$4:$EH$8,OZ$14,0)*$D52,IF($C52=OZ$17,$G$8*$D52,""))</f>
        <v>0</v>
      </c>
      <c r="PA52" s="34">
        <f>IF(OZ52&lt;&gt;"",HLOOKUP(COUNT($NE52:OZ52)+1,$G$4:$EH$8,PA$14,0)*$D52,IF($C52=PA$17,$G$8*$D52,""))</f>
        <v>0</v>
      </c>
      <c r="PB52" s="34">
        <f>IF(PA52&lt;&gt;"",HLOOKUP(COUNT($NE52:PA52)+1,$G$4:$EH$8,PB$14,0)*$D52,IF($C52=PB$17,$G$8*$D52,""))</f>
        <v>0</v>
      </c>
      <c r="PC52" s="34">
        <f>IF(PB52&lt;&gt;"",HLOOKUP(COUNT($NE52:PB52)+1,$G$4:$EH$8,PC$14,0)*$D52,IF($C52=PC$17,$G$8*$D52,""))</f>
        <v>0</v>
      </c>
      <c r="PD52" s="34">
        <f>IF(PC52&lt;&gt;"",HLOOKUP(COUNT($NE52:PC52)+1,$G$4:$EH$8,PD$14,0)*$D52,IF($C52=PD$17,$G$8*$D52,""))</f>
        <v>0</v>
      </c>
      <c r="PE52" s="34">
        <f>IF(PD52&lt;&gt;"",HLOOKUP(COUNT($NE52:PD52)+1,$G$4:$EH$8,PE$14,0)*$D52,IF($C52=PE$17,$G$8*$D52,""))</f>
        <v>0</v>
      </c>
      <c r="PF52" s="34">
        <f>IF(PE52&lt;&gt;"",HLOOKUP(COUNT($NE52:PE52)+1,$G$4:$EH$8,PF$14,0)*$D52,IF($C52=PF$17,$G$8*$D52,""))</f>
        <v>0</v>
      </c>
      <c r="PG52" s="34">
        <f>IF(PF52&lt;&gt;"",HLOOKUP(COUNT($NE52:PF52)+1,$G$4:$EH$8,PG$14,0)*$D52,IF($C52=PG$17,$G$8*$D52,""))</f>
        <v>0</v>
      </c>
      <c r="PH52" s="34">
        <f>IF(PG52&lt;&gt;"",HLOOKUP(COUNT($NE52:PG52)+1,$G$4:$EH$8,PH$14,0)*$D52,IF($C52=PH$17,$G$8*$D52,""))</f>
        <v>0</v>
      </c>
      <c r="PI52" s="34">
        <f>IF(PH52&lt;&gt;"",HLOOKUP(COUNT($NE52:PH52)+1,$G$4:$EH$8,PI$14,0)*$D52,IF($C52=PI$17,$G$8*$D52,""))</f>
        <v>0</v>
      </c>
      <c r="PJ52" s="34">
        <f>IF(PI52&lt;&gt;"",HLOOKUP(COUNT($NE52:PI52)+1,$G$4:$EH$8,PJ$14,0)*$D52,IF($C52=PJ$17,$G$8*$D52,""))</f>
        <v>0</v>
      </c>
      <c r="PK52" s="34">
        <f>IF(PJ52&lt;&gt;"",HLOOKUP(COUNT($NE52:PJ52)+1,$G$4:$EH$8,PK$14,0)*$D52,IF($C52=PK$17,$G$8*$D52,""))</f>
        <v>0</v>
      </c>
      <c r="PL52" s="34">
        <f>IF(PK52&lt;&gt;"",HLOOKUP(COUNT($NE52:PK52)+1,$G$4:$EH$8,PL$14,0)*$D52,IF($C52=PL$17,$G$8*$D52,""))</f>
        <v>0</v>
      </c>
      <c r="PM52" s="34">
        <f>IF(PL52&lt;&gt;"",HLOOKUP(COUNT($NE52:PL52)+1,$G$4:$EH$8,PM$14,0)*$D52,IF($C52=PM$17,$G$8*$D52,""))</f>
        <v>0</v>
      </c>
      <c r="PN52" s="34">
        <f>IF(PM52&lt;&gt;"",HLOOKUP(COUNT($NE52:PM52)+1,$G$4:$EH$8,PN$14,0)*$D52,IF($C52=PN$17,$G$8*$D52,""))</f>
        <v>0</v>
      </c>
      <c r="PO52" s="34">
        <f>IF(PN52&lt;&gt;"",HLOOKUP(COUNT($NE52:PN52)+1,$G$4:$EH$8,PO$14,0)*$D52,IF($C52=PO$17,$G$8*$D52,""))</f>
        <v>0</v>
      </c>
      <c r="PP52" s="34">
        <f>IF(PO52&lt;&gt;"",HLOOKUP(COUNT($NE52:PO52)+1,$G$4:$EH$8,PP$14,0)*$D52,IF($C52=PP$17,$G$8*$D52,""))</f>
        <v>0</v>
      </c>
      <c r="PQ52" s="34">
        <f>IF(PP52&lt;&gt;"",HLOOKUP(COUNT($NE52:PP52)+1,$G$4:$EH$8,PQ$14,0)*$D52,IF($C52=PQ$17,$G$8*$D52,""))</f>
        <v>0</v>
      </c>
      <c r="PR52" s="34">
        <f>IF(PQ52&lt;&gt;"",HLOOKUP(COUNT($NE52:PQ52)+1,$G$4:$EH$8,PR$14,0)*$D52,IF($C52=PR$17,$G$8*$D52,""))</f>
        <v>0</v>
      </c>
      <c r="PS52" s="34">
        <f>IF(PR52&lt;&gt;"",HLOOKUP(COUNT($NE52:PR52)+1,$G$4:$EH$8,PS$14,0)*$D52,IF($C52=PS$17,$G$8*$D52,""))</f>
        <v>0</v>
      </c>
      <c r="PT52" s="34">
        <f>IF(PS52&lt;&gt;"",HLOOKUP(COUNT($NE52:PS52)+1,$G$4:$EH$8,PT$14,0)*$D52,IF($C52=PT$17,$G$8*$D52,""))</f>
        <v>0</v>
      </c>
      <c r="PU52" s="34">
        <f>IF(PT52&lt;&gt;"",HLOOKUP(COUNT($NE52:PT52)+1,$G$4:$EH$8,PU$14,0)*$D52,IF($C52=PU$17,$G$8*$D52,""))</f>
        <v>0</v>
      </c>
      <c r="PV52" s="34">
        <f>IF(PU52&lt;&gt;"",HLOOKUP(COUNT($NE52:PU52)+1,$G$4:$EH$8,PV$14,0)*$D52,IF($C52=PV$17,$G$8*$D52,""))</f>
        <v>0</v>
      </c>
      <c r="PW52" s="34">
        <f>IF(PV52&lt;&gt;"",HLOOKUP(COUNT($NE52:PV52)+1,$G$4:$EH$8,PW$14,0)*$D52,IF($C52=PW$17,$G$8*$D52,""))</f>
        <v>0</v>
      </c>
      <c r="PX52" s="34">
        <f>IF(PW52&lt;&gt;"",HLOOKUP(COUNT($NE52:PW52)+1,$G$4:$EH$8,PX$14,0)*$D52,IF($C52=PX$17,$G$8*$D52,""))</f>
        <v>0</v>
      </c>
      <c r="PY52" s="34">
        <f>IF(PX52&lt;&gt;"",HLOOKUP(COUNT($NE52:PX52)+1,$G$4:$EH$8,PY$14,0)*$D52,IF($C52=PY$17,$G$8*$D52,""))</f>
        <v>0</v>
      </c>
      <c r="PZ52" s="34">
        <f>IF(PY52&lt;&gt;"",HLOOKUP(COUNT($NE52:PY52)+1,$G$4:$EH$8,PZ$14,0)*$D52,IF($C52=PZ$17,$G$8*$D52,""))</f>
        <v>0</v>
      </c>
      <c r="QA52" s="34">
        <f>IF(PZ52&lt;&gt;"",HLOOKUP(COUNT($NE52:PZ52)+1,$G$4:$EH$8,QA$14,0)*$D52,IF($C52=QA$17,$G$8*$D52,""))</f>
        <v>0</v>
      </c>
      <c r="QB52" s="34">
        <f>IF(QA52&lt;&gt;"",HLOOKUP(COUNT($NE52:QA52)+1,$G$4:$EH$8,QB$14,0)*$D52,IF($C52=QB$17,$G$8*$D52,""))</f>
        <v>0</v>
      </c>
      <c r="QC52" s="34">
        <f>IF(QB52&lt;&gt;"",HLOOKUP(COUNT($NE52:QB52)+1,$G$4:$EH$8,QC$14,0)*$D52,IF($C52=QC$17,$G$8*$D52,""))</f>
        <v>0</v>
      </c>
      <c r="QD52" s="34">
        <f>IF(QC52&lt;&gt;"",HLOOKUP(COUNT($NE52:QC52)+1,$G$4:$EH$8,QD$14,0)*$D52,IF($C52=QD$17,$G$8*$D52,""))</f>
        <v>0</v>
      </c>
      <c r="QE52" s="34">
        <f>IF(QD52&lt;&gt;"",HLOOKUP(COUNT($NE52:QD52)+1,$G$4:$EH$8,QE$14,0)*$D52,IF($C52=QE$17,$G$8*$D52,""))</f>
        <v>0</v>
      </c>
      <c r="QF52" s="34">
        <f>IF(QE52&lt;&gt;"",HLOOKUP(COUNT($NE52:QE52)+1,$G$4:$EH$8,QF$14,0)*$D52,IF($C52=QF$17,$G$8*$D52,""))</f>
        <v>0</v>
      </c>
      <c r="QG52" s="34">
        <f>IF(QF52&lt;&gt;"",HLOOKUP(COUNT($NE52:QF52)+1,$G$4:$EH$8,QG$14,0)*$D52,IF($C52=QG$17,$G$8*$D52,""))</f>
        <v>0</v>
      </c>
      <c r="QH52" s="34">
        <f>IF(QG52&lt;&gt;"",HLOOKUP(COUNT($NE52:QG52)+1,$G$4:$EH$8,QH$14,0)*$D52,IF($C52=QH$17,$G$8*$D52,""))</f>
        <v>0</v>
      </c>
      <c r="QI52" s="34">
        <f>IF(QH52&lt;&gt;"",HLOOKUP(COUNT($NE52:QH52)+1,$G$4:$EH$8,QI$14,0)*$D52,IF($C52=QI$17,$G$8*$D52,""))</f>
        <v>0</v>
      </c>
      <c r="QJ52" s="34">
        <f>IF(QI52&lt;&gt;"",HLOOKUP(COUNT($NE52:QI52)+1,$G$4:$EH$8,QJ$14,0)*$D52,IF($C52=QJ$17,$G$8*$D52,""))</f>
        <v>0</v>
      </c>
      <c r="QK52" s="34">
        <f>IF(QJ52&lt;&gt;"",HLOOKUP(COUNT($NE52:QJ52)+1,$G$4:$EH$8,QK$14,0)*$D52,IF($C52=QK$17,$G$8*$D52,""))</f>
        <v>0</v>
      </c>
      <c r="QL52" s="34">
        <f>IF(QK52&lt;&gt;"",HLOOKUP(COUNT($NE52:QK52)+1,$G$4:$EH$8,QL$14,0)*$D52,IF($C52=QL$17,$G$8*$D52,""))</f>
        <v>0</v>
      </c>
      <c r="QM52" s="34">
        <f>IF(QL52&lt;&gt;"",HLOOKUP(COUNT($NE52:QL52)+1,$G$4:$EH$8,QM$14,0)*$D52,IF($C52=QM$17,$G$8*$D52,""))</f>
        <v>0</v>
      </c>
      <c r="QN52" s="34">
        <f>IF(QM52&lt;&gt;"",HLOOKUP(COUNT($NE52:QM52)+1,$G$4:$EH$8,QN$14,0)*$D52,IF($C52=QN$17,$G$8*$D52,""))</f>
        <v>0</v>
      </c>
      <c r="QO52" s="34">
        <f>IF(QN52&lt;&gt;"",HLOOKUP(COUNT($NE52:QN52)+1,$G$4:$EH$8,QO$14,0)*$D52,IF($C52=QO$17,$G$8*$D52,""))</f>
        <v>0</v>
      </c>
      <c r="QP52" s="34">
        <f>IF(QO52&lt;&gt;"",HLOOKUP(COUNT($NE52:QO52)+1,$G$4:$EH$8,QP$14,0)*$D52,IF($C52=QP$17,$G$8*$D52,""))</f>
        <v>0</v>
      </c>
      <c r="QQ52" s="34">
        <f>IF(QP52&lt;&gt;"",HLOOKUP(COUNT($NE52:QP52)+1,$G$4:$EH$8,QQ$14,0)*$D52,IF($C52=QQ$17,$G$8*$D52,""))</f>
        <v>0</v>
      </c>
      <c r="QR52" s="34">
        <f>IF(QQ52&lt;&gt;"",HLOOKUP(COUNT($NE52:QQ52)+1,$G$4:$EH$8,QR$14,0)*$D52,IF($C52=QR$17,$G$8*$D52,""))</f>
        <v>0</v>
      </c>
      <c r="QS52" s="34">
        <f>IF(QR52&lt;&gt;"",HLOOKUP(COUNT($NE52:QR52)+1,$G$4:$EH$8,QS$14,0)*$D52,IF($C52=QS$17,$G$8*$D52,""))</f>
        <v>0</v>
      </c>
      <c r="QT52" s="34">
        <f>IF(QS52&lt;&gt;"",HLOOKUP(COUNT($NE52:QS52)+1,$G$4:$EH$8,QT$14,0)*$D52,IF($C52=QT$17,$G$8*$D52,""))</f>
        <v>0</v>
      </c>
      <c r="QU52" s="34">
        <f>IF(QT52&lt;&gt;"",HLOOKUP(COUNT($NE52:QT52)+1,$G$4:$EH$8,QU$14,0)*$D52,IF($C52=QU$17,$G$8*$D52,""))</f>
        <v>0</v>
      </c>
      <c r="QV52" s="34">
        <f>IF(QU52&lt;&gt;"",HLOOKUP(COUNT($NE52:QU52)+1,$G$4:$EH$8,QV$14,0)*$D52,IF($C52=QV$17,$G$8*$D52,""))</f>
        <v>0</v>
      </c>
      <c r="QW52" s="34">
        <f>IF(QV52&lt;&gt;"",HLOOKUP(COUNT($NE52:QV52)+1,$G$4:$EH$8,QW$14,0)*$D52,IF($C52=QW$17,$G$8*$D52,""))</f>
        <v>0</v>
      </c>
      <c r="QX52" s="34">
        <f>IF(QW52&lt;&gt;"",HLOOKUP(COUNT($NE52:QW52)+1,$G$4:$EH$8,QX$14,0)*$D52,IF($C52=QX$17,$G$8*$D52,""))</f>
        <v>0</v>
      </c>
      <c r="QY52" s="34">
        <f>IF(QX52&lt;&gt;"",HLOOKUP(COUNT($NE52:QX52)+1,$G$4:$EH$8,QY$14,0)*$D52,IF($C52=QY$17,$G$8*$D52,""))</f>
        <v>0</v>
      </c>
      <c r="QZ52" s="34">
        <f>IF(QY52&lt;&gt;"",HLOOKUP(COUNT($NE52:QY52)+1,$G$4:$EH$8,QZ$14,0)*$D52,IF($C52=QZ$17,$G$8*$D52,""))</f>
        <v>0</v>
      </c>
      <c r="RA52" s="34">
        <f>IF(QZ52&lt;&gt;"",HLOOKUP(COUNT($NE52:QZ52)+1,$G$4:$EH$8,RA$14,0)*$D52,IF($C52=RA$17,$G$8*$D52,""))</f>
        <v>0</v>
      </c>
      <c r="RB52" s="34">
        <f>IF(RA52&lt;&gt;"",HLOOKUP(COUNT($NE52:RA52)+1,$G$4:$EH$8,RB$14,0)*$D52,IF($C52=RB$17,$G$8*$D52,""))</f>
        <v>0</v>
      </c>
      <c r="RC52" s="34">
        <f>IF(RB52&lt;&gt;"",HLOOKUP(COUNT($NE52:RB52)+1,$G$4:$EH$8,RC$14,0)*$D52,IF($C52=RC$17,$G$8*$D52,""))</f>
        <v>0</v>
      </c>
      <c r="RD52" s="34">
        <f>IF(RC52&lt;&gt;"",HLOOKUP(COUNT($NE52:RC52)+1,$G$4:$EH$8,RD$14,0)*$D52,IF($C52=RD$17,$G$8*$D52,""))</f>
        <v>0</v>
      </c>
      <c r="RE52" s="34">
        <f>IF(RD52&lt;&gt;"",HLOOKUP(COUNT($NE52:RD52)+1,$G$4:$EH$8,RE$14,0)*$D52,IF($C52=RE$17,$G$8*$D52,""))</f>
        <v>0</v>
      </c>
      <c r="RF52" s="34">
        <f>IF(RE52&lt;&gt;"",HLOOKUP(COUNT($NE52:RE52)+1,$G$4:$EH$8,RF$14,0)*$D52,IF($C52=RF$17,$G$8*$D52,""))</f>
        <v>0</v>
      </c>
      <c r="RG52" s="34">
        <f>IF(RF52&lt;&gt;"",HLOOKUP(COUNT($NE52:RF52)+1,$G$4:$EH$8,RG$14,0)*$D52,IF($C52=RG$17,$G$8*$D52,""))</f>
        <v>0</v>
      </c>
      <c r="RH52" s="34">
        <f>IF(RG52&lt;&gt;"",HLOOKUP(COUNT($NE52:RG52)+1,$G$4:$EH$8,RH$14,0)*$D52,IF($C52=RH$17,$G$8*$D52,""))</f>
        <v>0</v>
      </c>
      <c r="RI52" s="34">
        <f>IF(RH52&lt;&gt;"",HLOOKUP(COUNT($NE52:RH52)+1,$G$4:$EH$8,RI$14,0)*$D52,IF($C52=RI$17,$G$8*$D52,""))</f>
        <v>0</v>
      </c>
      <c r="RJ52" s="34">
        <f>IF(RI52&lt;&gt;"",HLOOKUP(COUNT($NE52:RI52)+1,$G$4:$EH$8,RJ$14,0)*$D52,IF($C52=RJ$17,$G$8*$D52,""))</f>
        <v>0</v>
      </c>
      <c r="RK52" s="34">
        <f>IF(RJ52&lt;&gt;"",HLOOKUP(COUNT($NE52:RJ52)+1,$G$4:$EH$8,RK$14,0)*$D52,IF($C52=RK$17,$G$8*$D52,""))</f>
        <v>0</v>
      </c>
      <c r="RL52" s="34">
        <f>IF(RK52&lt;&gt;"",HLOOKUP(COUNT($NE52:RK52)+1,$G$4:$EH$8,RL$14,0)*$D52,IF($C52=RL$17,$G$8*$D52,""))</f>
        <v>0</v>
      </c>
      <c r="RM52" s="34">
        <f>IF(RL52&lt;&gt;"",HLOOKUP(COUNT($NE52:RL52)+1,$G$4:$EH$8,RM$14,0)*$D52,IF($C52=RM$17,$G$8*$D52,""))</f>
        <v>0</v>
      </c>
      <c r="RN52" s="34">
        <f>IF(RM52&lt;&gt;"",HLOOKUP(COUNT($NE52:RM52)+1,$G$4:$EH$8,RN$14,0)*$D52,IF($C52=RN$17,$G$8*$D52,""))</f>
        <v>0</v>
      </c>
      <c r="RO52" s="34">
        <f>IF(RN52&lt;&gt;"",HLOOKUP(COUNT($NE52:RN52)+1,$G$4:$EH$8,RO$14,0)*$D52,IF($C52=RO$17,$G$8*$D52,""))</f>
        <v>0</v>
      </c>
      <c r="RP52" s="34">
        <f>IF(RO52&lt;&gt;"",HLOOKUP(COUNT($NE52:RO52)+1,$G$4:$EH$8,RP$14,0)*$D52,IF($C52=RP$17,$G$8*$D52,""))</f>
        <v>0</v>
      </c>
      <c r="RQ52" s="34">
        <f>IF(RP52&lt;&gt;"",HLOOKUP(COUNT($NE52:RP52)+1,$G$4:$EH$8,RQ$14,0)*$D52,IF($C52=RQ$17,$G$8*$D52,""))</f>
        <v>0</v>
      </c>
      <c r="RR52" s="34">
        <f>IF(RQ52&lt;&gt;"",HLOOKUP(COUNT($NE52:RQ52)+1,$G$4:$EH$8,RR$14,0)*$D52,IF($C52=RR$17,$G$8*$D52,""))</f>
        <v>0</v>
      </c>
      <c r="RS52" s="34">
        <f>IF(RR52&lt;&gt;"",HLOOKUP(COUNT($NE52:RR52)+1,$G$4:$EH$8,RS$14,0)*$D52,IF($C52=RS$17,$G$8*$D52,""))</f>
        <v>0</v>
      </c>
      <c r="RT52" s="34">
        <f>IF(RS52&lt;&gt;"",HLOOKUP(COUNT($NE52:RS52)+1,$G$4:$EH$8,RT$14,0)*$D52,IF($C52=RT$17,$G$8*$D52,""))</f>
        <v>0</v>
      </c>
      <c r="RU52" s="34">
        <f>IF(RT52&lt;&gt;"",HLOOKUP(COUNT($NE52:RT52)+1,$G$4:$EH$8,RU$14,0)*$D52,IF($C52=RU$17,$G$8*$D52,""))</f>
        <v>0</v>
      </c>
      <c r="RW52" s="34" t="str">
        <f>IF(RV52&lt;&gt;"",HLOOKUP(COUNT($RV52:RV52)+1,$G$4:$EH$9,RW$14,0)*$D52,IF($C52=RW$17,$G$9*$D52,""))</f>
        <v/>
      </c>
      <c r="RX52" s="34" t="str">
        <f>IF(RW52&lt;&gt;"",HLOOKUP(COUNT($RV52:RW52)+1,$G$4:$EH$9,RX$14,0)*$D52,IF($C52=RX$17,$G$9*$D52,""))</f>
        <v/>
      </c>
      <c r="RY52" s="34" t="str">
        <f>IF(RX52&lt;&gt;"",HLOOKUP(COUNT($RV52:RX52)+1,$G$4:$EH$9,RY$14,0)*$D52,IF($C52=RY$17,$G$9*$D52,""))</f>
        <v/>
      </c>
      <c r="RZ52" s="34" t="str">
        <f>IF(RY52&lt;&gt;"",HLOOKUP(COUNT($RV52:RY52)+1,$G$4:$EH$9,RZ$14,0)*$D52,IF($C52=RZ$17,$G$9*$D52,""))</f>
        <v/>
      </c>
      <c r="SA52" s="34" t="str">
        <f>IF(RZ52&lt;&gt;"",HLOOKUP(COUNT($RV52:RZ52)+1,$G$4:$EH$9,SA$14,0)*$D52,IF($C52=SA$17,$G$9*$D52,""))</f>
        <v/>
      </c>
      <c r="SB52" s="34" t="str">
        <f>IF(SA52&lt;&gt;"",HLOOKUP(COUNT($RV52:SA52)+1,$G$4:$EH$9,SB$14,0)*$D52,IF($C52=SB$17,$G$9*$D52,""))</f>
        <v/>
      </c>
      <c r="SC52" s="34" t="str">
        <f>IF(SB52&lt;&gt;"",HLOOKUP(COUNT($RV52:SB52)+1,$G$4:$EH$9,SC$14,0)*$D52,IF($C52=SC$17,$G$9*$D52,""))</f>
        <v/>
      </c>
      <c r="SD52" s="34" t="str">
        <f>IF(SC52&lt;&gt;"",HLOOKUP(COUNT($RV52:SC52)+1,$G$4:$EH$9,SD$14,0)*$D52,IF($C52=SD$17,$G$9*$D52,""))</f>
        <v/>
      </c>
      <c r="SE52" s="34" t="str">
        <f>IF(SD52&lt;&gt;"",HLOOKUP(COUNT($RV52:SD52)+1,$G$4:$EH$9,SE$14,0)*$D52,IF($C52=SE$17,$G$9*$D52,""))</f>
        <v/>
      </c>
      <c r="SF52" s="34" t="str">
        <f>IF(SE52&lt;&gt;"",HLOOKUP(COUNT($RV52:SE52)+1,$G$4:$EH$9,SF$14,0)*$D52,IF($C52=SF$17,$G$9*$D52,""))</f>
        <v/>
      </c>
      <c r="SG52" s="34" t="str">
        <f>IF(SF52&lt;&gt;"",HLOOKUP(COUNT($RV52:SF52)+1,$G$4:$EH$9,SG$14,0)*$D52,IF($C52=SG$17,$G$9*$D52,""))</f>
        <v/>
      </c>
      <c r="SH52" s="34" t="str">
        <f>IF(SG52&lt;&gt;"",HLOOKUP(COUNT($RV52:SG52)+1,$G$4:$EH$9,SH$14,0)*$D52,IF($C52=SH$17,$G$9*$D52,""))</f>
        <v/>
      </c>
      <c r="SI52" s="34" t="str">
        <f>IF(SH52&lt;&gt;"",HLOOKUP(COUNT($RV52:SH52)+1,$G$4:$EH$9,SI$14,0)*$D52,IF($C52=SI$17,$G$9*$D52,""))</f>
        <v/>
      </c>
      <c r="SJ52" s="34" t="str">
        <f>IF(SI52&lt;&gt;"",HLOOKUP(COUNT($RV52:SI52)+1,$G$4:$EH$9,SJ$14,0)*$D52,IF($C52=SJ$17,$G$9*$D52,""))</f>
        <v/>
      </c>
      <c r="SK52" s="34" t="str">
        <f>IF(SJ52&lt;&gt;"",HLOOKUP(COUNT($RV52:SJ52)+1,$G$4:$EH$9,SK$14,0)*$D52,IF($C52=SK$17,$G$9*$D52,""))</f>
        <v/>
      </c>
      <c r="SL52" s="34" t="str">
        <f>IF(SK52&lt;&gt;"",HLOOKUP(COUNT($RV52:SK52)+1,$G$4:$EH$9,SL$14,0)*$D52,IF($C52=SL$17,$G$9*$D52,""))</f>
        <v/>
      </c>
      <c r="SM52" s="34" t="str">
        <f>IF(SL52&lt;&gt;"",HLOOKUP(COUNT($RV52:SL52)+1,$G$4:$EH$9,SM$14,0)*$D52,IF($C52=SM$17,$G$9*$D52,""))</f>
        <v/>
      </c>
      <c r="SN52" s="34" t="str">
        <f>IF(SM52&lt;&gt;"",HLOOKUP(COUNT($RV52:SM52)+1,$G$4:$EH$9,SN$14,0)*$D52,IF($C52=SN$17,$G$9*$D52,""))</f>
        <v/>
      </c>
      <c r="SO52" s="34" t="str">
        <f>IF(SN52&lt;&gt;"",HLOOKUP(COUNT($RV52:SN52)+1,$G$4:$EH$9,SO$14,0)*$D52,IF($C52=SO$17,$G$9*$D52,""))</f>
        <v/>
      </c>
      <c r="SP52" s="34" t="str">
        <f>IF(SO52&lt;&gt;"",HLOOKUP(COUNT($RV52:SO52)+1,$G$4:$EH$9,SP$14,0)*$D52,IF($C52=SP$17,$G$9*$D52,""))</f>
        <v/>
      </c>
      <c r="SQ52" s="34" t="str">
        <f>IF(SP52&lt;&gt;"",HLOOKUP(COUNT($RV52:SP52)+1,$G$4:$EH$9,SQ$14,0)*$D52,IF($C52=SQ$17,$G$9*$D52,""))</f>
        <v/>
      </c>
      <c r="SR52" s="34" t="str">
        <f>IF(SQ52&lt;&gt;"",HLOOKUP(COUNT($RV52:SQ52)+1,$G$4:$EH$9,SR$14,0)*$D52,IF($C52=SR$17,$G$9*$D52,""))</f>
        <v/>
      </c>
      <c r="SS52" s="34" t="str">
        <f>IF(SR52&lt;&gt;"",HLOOKUP(COUNT($RV52:SR52)+1,$G$4:$EH$9,SS$14,0)*$D52,IF($C52=SS$17,$G$9*$D52,""))</f>
        <v/>
      </c>
      <c r="ST52" s="34" t="str">
        <f>IF(SS52&lt;&gt;"",HLOOKUP(COUNT($RV52:SS52)+1,$G$4:$EH$9,ST$14,0)*$D52,IF($C52=ST$17,$G$9*$D52,""))</f>
        <v/>
      </c>
      <c r="SU52" s="34" t="str">
        <f>IF(ST52&lt;&gt;"",HLOOKUP(COUNT($RV52:ST52)+1,$G$4:$EH$9,SU$14,0)*$D52,IF($C52=SU$17,$G$9*$D52,""))</f>
        <v/>
      </c>
      <c r="SV52" s="34" t="str">
        <f>IF(SU52&lt;&gt;"",HLOOKUP(COUNT($RV52:SU52)+1,$G$4:$EH$9,SV$14,0)*$D52,IF($C52=SV$17,$G$9*$D52,""))</f>
        <v/>
      </c>
      <c r="SW52" s="34" t="str">
        <f>IF(SV52&lt;&gt;"",HLOOKUP(COUNT($RV52:SV52)+1,$G$4:$EH$9,SW$14,0)*$D52,IF($C52=SW$17,$G$9*$D52,""))</f>
        <v/>
      </c>
      <c r="SX52" s="34" t="str">
        <f>IF(SW52&lt;&gt;"",HLOOKUP(COUNT($RV52:SW52)+1,$G$4:$EH$9,SX$14,0)*$D52,IF($C52=SX$17,$G$9*$D52,""))</f>
        <v/>
      </c>
      <c r="SY52" s="34" t="str">
        <f>IF(SX52&lt;&gt;"",HLOOKUP(COUNT($RV52:SX52)+1,$G$4:$EH$9,SY$14,0)*$D52,IF($C52=SY$17,$G$9*$D52,""))</f>
        <v/>
      </c>
      <c r="SZ52" s="34" t="str">
        <f>IF(SY52&lt;&gt;"",HLOOKUP(COUNT($RV52:SY52)+1,$G$4:$EH$9,SZ$14,0)*$D52,IF($C52=SZ$17,$G$9*$D52,""))</f>
        <v/>
      </c>
      <c r="TA52" s="34" t="str">
        <f>IF(SZ52&lt;&gt;"",HLOOKUP(COUNT($RV52:SZ52)+1,$G$4:$EH$9,TA$14,0)*$D52,IF($C52=TA$17,$G$9*$D52,""))</f>
        <v/>
      </c>
      <c r="TB52" s="34" t="str">
        <f>IF(TA52&lt;&gt;"",HLOOKUP(COUNT($RV52:TA52)+1,$G$4:$EH$9,TB$14,0)*$D52,IF($C52=TB$17,$G$9*$D52,""))</f>
        <v/>
      </c>
      <c r="TC52" s="34" t="str">
        <f>IF(TB52&lt;&gt;"",HLOOKUP(COUNT($RV52:TB52)+1,$G$4:$EH$9,TC$14,0)*$D52,IF($C52=TC$17,$G$9*$D52,""))</f>
        <v/>
      </c>
      <c r="TD52" s="34">
        <f>IF(TC52&lt;&gt;"",HLOOKUP(COUNT($RV52:TC52)+1,$G$4:$EH$9,TD$14,0)*$D52,IF($C52=TD$17,$G$9*$D52,""))</f>
        <v>8700</v>
      </c>
      <c r="TE52" s="34">
        <f>IF(TD52&lt;&gt;"",HLOOKUP(COUNT($RV52:TD52)+1,$G$4:$EH$9,TE$14,0)*$D52,IF($C52=TE$17,$G$9*$D52,""))</f>
        <v>0</v>
      </c>
      <c r="TF52" s="34">
        <f>IF(TE52&lt;&gt;"",HLOOKUP(COUNT($RV52:TE52)+1,$G$4:$EH$9,TF$14,0)*$D52,IF($C52=TF$17,$G$9*$D52,""))</f>
        <v>0</v>
      </c>
      <c r="TG52" s="34">
        <f>IF(TF52&lt;&gt;"",HLOOKUP(COUNT($RV52:TF52)+1,$G$4:$EH$9,TG$14,0)*$D52,IF($C52=TG$17,$G$9*$D52,""))</f>
        <v>0</v>
      </c>
      <c r="TH52" s="34">
        <f>IF(TG52&lt;&gt;"",HLOOKUP(COUNT($RV52:TG52)+1,$G$4:$EH$9,TH$14,0)*$D52,IF($C52=TH$17,$G$9*$D52,""))</f>
        <v>0</v>
      </c>
      <c r="TI52" s="34">
        <f>IF(TH52&lt;&gt;"",HLOOKUP(COUNT($RV52:TH52)+1,$G$4:$EH$9,TI$14,0)*$D52,IF($C52=TI$17,$G$9*$D52,""))</f>
        <v>0</v>
      </c>
      <c r="TJ52" s="34">
        <f>IF(TI52&lt;&gt;"",HLOOKUP(COUNT($RV52:TI52)+1,$G$4:$EH$9,TJ$14,0)*$D52,IF($C52=TJ$17,$G$9*$D52,""))</f>
        <v>0</v>
      </c>
      <c r="TK52" s="34">
        <f>IF(TJ52&lt;&gt;"",HLOOKUP(COUNT($RV52:TJ52)+1,$G$4:$EH$9,TK$14,0)*$D52,IF($C52=TK$17,$G$9*$D52,""))</f>
        <v>0</v>
      </c>
      <c r="TL52" s="34">
        <f>IF(TK52&lt;&gt;"",HLOOKUP(COUNT($RV52:TK52)+1,$G$4:$EH$9,TL$14,0)*$D52,IF($C52=TL$17,$G$9*$D52,""))</f>
        <v>0</v>
      </c>
      <c r="TM52" s="34">
        <f>IF(TL52&lt;&gt;"",HLOOKUP(COUNT($RV52:TL52)+1,$G$4:$EH$9,TM$14,0)*$D52,IF($C52=TM$17,$G$9*$D52,""))</f>
        <v>0</v>
      </c>
      <c r="TN52" s="34">
        <f>IF(TM52&lt;&gt;"",HLOOKUP(COUNT($RV52:TM52)+1,$G$4:$EH$9,TN$14,0)*$D52,IF($C52=TN$17,$G$9*$D52,""))</f>
        <v>0</v>
      </c>
      <c r="TO52" s="34">
        <f>IF(TN52&lt;&gt;"",HLOOKUP(COUNT($RV52:TN52)+1,$G$4:$EH$9,TO$14,0)*$D52,IF($C52=TO$17,$G$9*$D52,""))</f>
        <v>0</v>
      </c>
      <c r="TP52" s="34">
        <f>IF(TO52&lt;&gt;"",HLOOKUP(COUNT($RV52:TO52)+1,$G$4:$EH$9,TP$14,0)*$D52,IF($C52=TP$17,$G$9*$D52,""))</f>
        <v>0</v>
      </c>
      <c r="TQ52" s="34">
        <f>IF(TP52&lt;&gt;"",HLOOKUP(COUNT($RV52:TP52)+1,$G$4:$EH$9,TQ$14,0)*$D52,IF($C52=TQ$17,$G$9*$D52,""))</f>
        <v>0</v>
      </c>
      <c r="TR52" s="34">
        <f>IF(TQ52&lt;&gt;"",HLOOKUP(COUNT($RV52:TQ52)+1,$G$4:$EH$9,TR$14,0)*$D52,IF($C52=TR$17,$G$9*$D52,""))</f>
        <v>0</v>
      </c>
      <c r="TS52" s="34">
        <f>IF(TR52&lt;&gt;"",HLOOKUP(COUNT($RV52:TR52)+1,$G$4:$EH$9,TS$14,0)*$D52,IF($C52=TS$17,$G$9*$D52,""))</f>
        <v>0</v>
      </c>
      <c r="TT52" s="34">
        <f>IF(TS52&lt;&gt;"",HLOOKUP(COUNT($RV52:TS52)+1,$G$4:$EH$9,TT$14,0)*$D52,IF($C52=TT$17,$G$9*$D52,""))</f>
        <v>0</v>
      </c>
      <c r="TU52" s="34">
        <f>IF(TT52&lt;&gt;"",HLOOKUP(COUNT($RV52:TT52)+1,$G$4:$EH$9,TU$14,0)*$D52,IF($C52=TU$17,$G$9*$D52,""))</f>
        <v>0</v>
      </c>
      <c r="TV52" s="34">
        <f>IF(TU52&lt;&gt;"",HLOOKUP(COUNT($RV52:TU52)+1,$G$4:$EH$9,TV$14,0)*$D52,IF($C52=TV$17,$G$9*$D52,""))</f>
        <v>0</v>
      </c>
      <c r="TW52" s="34">
        <f>IF(TV52&lt;&gt;"",HLOOKUP(COUNT($RV52:TV52)+1,$G$4:$EH$9,TW$14,0)*$D52,IF($C52=TW$17,$G$9*$D52,""))</f>
        <v>0</v>
      </c>
      <c r="TX52" s="34">
        <f>IF(TW52&lt;&gt;"",HLOOKUP(COUNT($RV52:TW52)+1,$G$4:$EH$9,TX$14,0)*$D52,IF($C52=TX$17,$G$9*$D52,""))</f>
        <v>0</v>
      </c>
      <c r="TY52" s="34">
        <f>IF(TX52&lt;&gt;"",HLOOKUP(COUNT($RV52:TX52)+1,$G$4:$EH$9,TY$14,0)*$D52,IF($C52=TY$17,$G$9*$D52,""))</f>
        <v>0</v>
      </c>
      <c r="TZ52" s="34">
        <f>IF(TY52&lt;&gt;"",HLOOKUP(COUNT($RV52:TY52)+1,$G$4:$EH$9,TZ$14,0)*$D52,IF($C52=TZ$17,$G$9*$D52,""))</f>
        <v>0</v>
      </c>
      <c r="UA52" s="34">
        <f>IF(TZ52&lt;&gt;"",HLOOKUP(COUNT($RV52:TZ52)+1,$G$4:$EH$9,UA$14,0)*$D52,IF($C52=UA$17,$G$9*$D52,""))</f>
        <v>0</v>
      </c>
      <c r="UB52" s="34">
        <f>IF(UA52&lt;&gt;"",HLOOKUP(COUNT($RV52:UA52)+1,$G$4:$EH$9,UB$14,0)*$D52,IF($C52=UB$17,$G$9*$D52,""))</f>
        <v>0</v>
      </c>
      <c r="UC52" s="34">
        <f>IF(UB52&lt;&gt;"",HLOOKUP(COUNT($RV52:UB52)+1,$G$4:$EH$9,UC$14,0)*$D52,IF($C52=UC$17,$G$9*$D52,""))</f>
        <v>0</v>
      </c>
      <c r="UD52" s="34">
        <f>IF(UC52&lt;&gt;"",HLOOKUP(COUNT($RV52:UC52)+1,$G$4:$EH$9,UD$14,0)*$D52,IF($C52=UD$17,$G$9*$D52,""))</f>
        <v>0</v>
      </c>
      <c r="UE52" s="34">
        <f>IF(UD52&lt;&gt;"",HLOOKUP(COUNT($RV52:UD52)+1,$G$4:$EH$9,UE$14,0)*$D52,IF($C52=UE$17,$G$9*$D52,""))</f>
        <v>0</v>
      </c>
      <c r="UF52" s="34">
        <f>IF(UE52&lt;&gt;"",HLOOKUP(COUNT($RV52:UE52)+1,$G$4:$EH$9,UF$14,0)*$D52,IF($C52=UF$17,$G$9*$D52,""))</f>
        <v>0</v>
      </c>
      <c r="UG52" s="34">
        <f>IF(UF52&lt;&gt;"",HLOOKUP(COUNT($RV52:UF52)+1,$G$4:$EH$9,UG$14,0)*$D52,IF($C52=UG$17,$G$9*$D52,""))</f>
        <v>0</v>
      </c>
      <c r="UH52" s="34">
        <f>IF(UG52&lt;&gt;"",HLOOKUP(COUNT($RV52:UG52)+1,$G$4:$EH$9,UH$14,0)*$D52,IF($C52=UH$17,$G$9*$D52,""))</f>
        <v>0</v>
      </c>
      <c r="UI52" s="34">
        <f>IF(UH52&lt;&gt;"",HLOOKUP(COUNT($RV52:UH52)+1,$G$4:$EH$9,UI$14,0)*$D52,IF($C52=UI$17,$G$9*$D52,""))</f>
        <v>0</v>
      </c>
      <c r="UJ52" s="34">
        <f>IF(UI52&lt;&gt;"",HLOOKUP(COUNT($RV52:UI52)+1,$G$4:$EH$9,UJ$14,0)*$D52,IF($C52=UJ$17,$G$9*$D52,""))</f>
        <v>0</v>
      </c>
      <c r="UK52" s="34">
        <f>IF(UJ52&lt;&gt;"",HLOOKUP(COUNT($RV52:UJ52)+1,$G$4:$EH$9,UK$14,0)*$D52,IF($C52=UK$17,$G$9*$D52,""))</f>
        <v>0</v>
      </c>
      <c r="UL52" s="34">
        <f>IF(UK52&lt;&gt;"",HLOOKUP(COUNT($RV52:UK52)+1,$G$4:$EH$9,UL$14,0)*$D52,IF($C52=UL$17,$G$9*$D52,""))</f>
        <v>0</v>
      </c>
      <c r="UM52" s="34">
        <f>IF(UL52&lt;&gt;"",HLOOKUP(COUNT($RV52:UL52)+1,$G$4:$EH$9,UM$14,0)*$D52,IF($C52=UM$17,$G$9*$D52,""))</f>
        <v>0</v>
      </c>
      <c r="UN52" s="34">
        <f>IF(UM52&lt;&gt;"",HLOOKUP(COUNT($RV52:UM52)+1,$G$4:$EH$9,UN$14,0)*$D52,IF($C52=UN$17,$G$9*$D52,""))</f>
        <v>0</v>
      </c>
      <c r="UO52" s="34">
        <f>IF(UN52&lt;&gt;"",HLOOKUP(COUNT($RV52:UN52)+1,$G$4:$EH$9,UO$14,0)*$D52,IF($C52=UO$17,$G$9*$D52,""))</f>
        <v>0</v>
      </c>
      <c r="UP52" s="34">
        <f>IF(UO52&lt;&gt;"",HLOOKUP(COUNT($RV52:UO52)+1,$G$4:$EH$9,UP$14,0)*$D52,IF($C52=UP$17,$G$9*$D52,""))</f>
        <v>0</v>
      </c>
      <c r="UQ52" s="34">
        <f>IF(UP52&lt;&gt;"",HLOOKUP(COUNT($RV52:UP52)+1,$G$4:$EH$9,UQ$14,0)*$D52,IF($C52=UQ$17,$G$9*$D52,""))</f>
        <v>0</v>
      </c>
      <c r="UR52" s="34">
        <f>IF(UQ52&lt;&gt;"",HLOOKUP(COUNT($RV52:UQ52)+1,$G$4:$EH$9,UR$14,0)*$D52,IF($C52=UR$17,$G$9*$D52,""))</f>
        <v>0</v>
      </c>
      <c r="US52" s="34">
        <f>IF(UR52&lt;&gt;"",HLOOKUP(COUNT($RV52:UR52)+1,$G$4:$EH$9,US$14,0)*$D52,IF($C52=US$17,$G$9*$D52,""))</f>
        <v>0</v>
      </c>
      <c r="UT52" s="34">
        <f>IF(US52&lt;&gt;"",HLOOKUP(COUNT($RV52:US52)+1,$G$4:$EH$9,UT$14,0)*$D52,IF($C52=UT$17,$G$9*$D52,""))</f>
        <v>0</v>
      </c>
      <c r="UU52" s="34">
        <f>IF(UT52&lt;&gt;"",HLOOKUP(COUNT($RV52:UT52)+1,$G$4:$EH$9,UU$14,0)*$D52,IF($C52=UU$17,$G$9*$D52,""))</f>
        <v>0</v>
      </c>
      <c r="UV52" s="34">
        <f>IF(UU52&lt;&gt;"",HLOOKUP(COUNT($RV52:UU52)+1,$G$4:$EH$9,UV$14,0)*$D52,IF($C52=UV$17,$G$9*$D52,""))</f>
        <v>0</v>
      </c>
      <c r="UW52" s="34">
        <f>IF(UV52&lt;&gt;"",HLOOKUP(COUNT($RV52:UV52)+1,$G$4:$EH$9,UW$14,0)*$D52,IF($C52=UW$17,$G$9*$D52,""))</f>
        <v>0</v>
      </c>
      <c r="UX52" s="34">
        <f>IF(UW52&lt;&gt;"",HLOOKUP(COUNT($RV52:UW52)+1,$G$4:$EH$9,UX$14,0)*$D52,IF($C52=UX$17,$G$9*$D52,""))</f>
        <v>0</v>
      </c>
      <c r="UY52" s="34">
        <f>IF(UX52&lt;&gt;"",HLOOKUP(COUNT($RV52:UX52)+1,$G$4:$EH$9,UY$14,0)*$D52,IF($C52=UY$17,$G$9*$D52,""))</f>
        <v>0</v>
      </c>
      <c r="UZ52" s="34">
        <f>IF(UY52&lt;&gt;"",HLOOKUP(COUNT($RV52:UY52)+1,$G$4:$EH$9,UZ$14,0)*$D52,IF($C52=UZ$17,$G$9*$D52,""))</f>
        <v>0</v>
      </c>
      <c r="VA52" s="34">
        <f>IF(UZ52&lt;&gt;"",HLOOKUP(COUNT($RV52:UZ52)+1,$G$4:$EH$9,VA$14,0)*$D52,IF($C52=VA$17,$G$9*$D52,""))</f>
        <v>0</v>
      </c>
      <c r="VB52" s="34">
        <f>IF(VA52&lt;&gt;"",HLOOKUP(COUNT($RV52:VA52)+1,$G$4:$EH$9,VB$14,0)*$D52,IF($C52=VB$17,$G$9*$D52,""))</f>
        <v>0</v>
      </c>
      <c r="VC52" s="34">
        <f>IF(VB52&lt;&gt;"",HLOOKUP(COUNT($RV52:VB52)+1,$G$4:$EH$9,VC$14,0)*$D52,IF($C52=VC$17,$G$9*$D52,""))</f>
        <v>0</v>
      </c>
      <c r="VD52" s="34">
        <f>IF(VC52&lt;&gt;"",HLOOKUP(COUNT($RV52:VC52)+1,$G$4:$EH$9,VD$14,0)*$D52,IF($C52=VD$17,$G$9*$D52,""))</f>
        <v>0</v>
      </c>
      <c r="VE52" s="34">
        <f>IF(VD52&lt;&gt;"",HLOOKUP(COUNT($RV52:VD52)+1,$G$4:$EH$9,VE$14,0)*$D52,IF($C52=VE$17,$G$9*$D52,""))</f>
        <v>0</v>
      </c>
      <c r="VF52" s="34">
        <f>IF(VE52&lt;&gt;"",HLOOKUP(COUNT($RV52:VE52)+1,$G$4:$EH$9,VF$14,0)*$D52,IF($C52=VF$17,$G$9*$D52,""))</f>
        <v>0</v>
      </c>
      <c r="VG52" s="34">
        <f>IF(VF52&lt;&gt;"",HLOOKUP(COUNT($RV52:VF52)+1,$G$4:$EH$9,VG$14,0)*$D52,IF($C52=VG$17,$G$9*$D52,""))</f>
        <v>0</v>
      </c>
      <c r="VH52" s="34">
        <f>IF(VG52&lt;&gt;"",HLOOKUP(COUNT($RV52:VG52)+1,$G$4:$EH$9,VH$14,0)*$D52,IF($C52=VH$17,$G$9*$D52,""))</f>
        <v>0</v>
      </c>
      <c r="VI52" s="34">
        <f>IF(VH52&lt;&gt;"",HLOOKUP(COUNT($RV52:VH52)+1,$G$4:$EH$9,VI$14,0)*$D52,IF($C52=VI$17,$G$9*$D52,""))</f>
        <v>0</v>
      </c>
      <c r="VJ52" s="34">
        <f>IF(VI52&lt;&gt;"",HLOOKUP(COUNT($RV52:VI52)+1,$G$4:$EH$9,VJ$14,0)*$D52,IF($C52=VJ$17,$G$9*$D52,""))</f>
        <v>0</v>
      </c>
      <c r="VK52" s="34">
        <f>IF(VJ52&lt;&gt;"",HLOOKUP(COUNT($RV52:VJ52)+1,$G$4:$EH$9,VK$14,0)*$D52,IF($C52=VK$17,$G$9*$D52,""))</f>
        <v>0</v>
      </c>
      <c r="VL52" s="34">
        <f>IF(VK52&lt;&gt;"",HLOOKUP(COUNT($RV52:VK52)+1,$G$4:$EH$9,VL$14,0)*$D52,IF($C52=VL$17,$G$9*$D52,""))</f>
        <v>0</v>
      </c>
      <c r="VM52" s="34">
        <f>IF(VL52&lt;&gt;"",HLOOKUP(COUNT($RV52:VL52)+1,$G$4:$EH$9,VM$14,0)*$D52,IF($C52=VM$17,$G$9*$D52,""))</f>
        <v>0</v>
      </c>
      <c r="VN52" s="34">
        <f>IF(VM52&lt;&gt;"",HLOOKUP(COUNT($RV52:VM52)+1,$G$4:$EH$9,VN$14,0)*$D52,IF($C52=VN$17,$G$9*$D52,""))</f>
        <v>0</v>
      </c>
      <c r="VO52" s="34">
        <f>IF(VN52&lt;&gt;"",HLOOKUP(COUNT($RV52:VN52)+1,$G$4:$EH$9,VO$14,0)*$D52,IF($C52=VO$17,$G$9*$D52,""))</f>
        <v>0</v>
      </c>
      <c r="VP52" s="34">
        <f>IF(VO52&lt;&gt;"",HLOOKUP(COUNT($RV52:VO52)+1,$G$4:$EH$9,VP$14,0)*$D52,IF($C52=VP$17,$G$9*$D52,""))</f>
        <v>0</v>
      </c>
      <c r="VQ52" s="34">
        <f>IF(VP52&lt;&gt;"",HLOOKUP(COUNT($RV52:VP52)+1,$G$4:$EH$9,VQ$14,0)*$D52,IF($C52=VQ$17,$G$9*$D52,""))</f>
        <v>0</v>
      </c>
      <c r="VR52" s="34">
        <f>IF(VQ52&lt;&gt;"",HLOOKUP(COUNT($RV52:VQ52)+1,$G$4:$EH$9,VR$14,0)*$D52,IF($C52=VR$17,$G$9*$D52,""))</f>
        <v>0</v>
      </c>
      <c r="VS52" s="34">
        <f>IF(VR52&lt;&gt;"",HLOOKUP(COUNT($RV52:VR52)+1,$G$4:$EH$9,VS$14,0)*$D52,IF($C52=VS$17,$G$9*$D52,""))</f>
        <v>0</v>
      </c>
      <c r="VT52" s="34">
        <f>IF(VS52&lt;&gt;"",HLOOKUP(COUNT($RV52:VS52)+1,$G$4:$EH$9,VT$14,0)*$D52,IF($C52=VT$17,$G$9*$D52,""))</f>
        <v>0</v>
      </c>
      <c r="VU52" s="34">
        <f>IF(VT52&lt;&gt;"",HLOOKUP(COUNT($RV52:VT52)+1,$G$4:$EH$9,VU$14,0)*$D52,IF($C52=VU$17,$G$9*$D52,""))</f>
        <v>0</v>
      </c>
      <c r="VV52" s="34">
        <f>IF(VU52&lt;&gt;"",HLOOKUP(COUNT($RV52:VU52)+1,$G$4:$EH$9,VV$14,0)*$D52,IF($C52=VV$17,$G$9*$D52,""))</f>
        <v>0</v>
      </c>
      <c r="VW52" s="34">
        <f>IF(VV52&lt;&gt;"",HLOOKUP(COUNT($RV52:VV52)+1,$G$4:$EH$9,VW$14,0)*$D52,IF($C52=VW$17,$G$9*$D52,""))</f>
        <v>0</v>
      </c>
      <c r="VX52" s="34">
        <f>IF(VW52&lt;&gt;"",HLOOKUP(COUNT($RV52:VW52)+1,$G$4:$EH$9,VX$14,0)*$D52,IF($C52=VX$17,$G$9*$D52,""))</f>
        <v>0</v>
      </c>
      <c r="VY52" s="34">
        <f>IF(VX52&lt;&gt;"",HLOOKUP(COUNT($RV52:VX52)+1,$G$4:$EH$9,VY$14,0)*$D52,IF($C52=VY$17,$G$9*$D52,""))</f>
        <v>0</v>
      </c>
      <c r="VZ52" s="34">
        <f>IF(VY52&lt;&gt;"",HLOOKUP(COUNT($RV52:VY52)+1,$G$4:$EH$9,VZ$14,0)*$D52,IF($C52=VZ$17,$G$9*$D52,""))</f>
        <v>0</v>
      </c>
      <c r="WA52" s="34">
        <f>IF(VZ52&lt;&gt;"",HLOOKUP(COUNT($RV52:VZ52)+1,$G$4:$EH$9,WA$14,0)*$D52,IF($C52=WA$17,$G$9*$D52,""))</f>
        <v>0</v>
      </c>
      <c r="WB52" s="34">
        <f>IF(WA52&lt;&gt;"",HLOOKUP(COUNT($RV52:WA52)+1,$G$4:$EH$9,WB$14,0)*$D52,IF($C52=WB$17,$G$9*$D52,""))</f>
        <v>0</v>
      </c>
      <c r="WC52" s="34">
        <f>IF(WB52&lt;&gt;"",HLOOKUP(COUNT($RV52:WB52)+1,$G$4:$EH$9,WC$14,0)*$D52,IF($C52=WC$17,$G$9*$D52,""))</f>
        <v>0</v>
      </c>
      <c r="WD52" s="34">
        <f>IF(WC52&lt;&gt;"",HLOOKUP(COUNT($RV52:WC52)+1,$G$4:$EH$9,WD$14,0)*$D52,IF($C52=WD$17,$G$9*$D52,""))</f>
        <v>0</v>
      </c>
      <c r="WE52" s="34">
        <f>IF(WD52&lt;&gt;"",HLOOKUP(COUNT($RV52:WD52)+1,$G$4:$EH$9,WE$14,0)*$D52,IF($C52=WE$17,$G$9*$D52,""))</f>
        <v>0</v>
      </c>
      <c r="WF52" s="34">
        <f>IF(WE52&lt;&gt;"",HLOOKUP(COUNT($RV52:WE52)+1,$G$4:$EH$9,WF$14,0)*$D52,IF($C52=WF$17,$G$9*$D52,""))</f>
        <v>0</v>
      </c>
      <c r="WG52" s="34">
        <f>IF(WF52&lt;&gt;"",HLOOKUP(COUNT($RV52:WF52)+1,$G$4:$EH$9,WG$14,0)*$D52,IF($C52=WG$17,$G$9*$D52,""))</f>
        <v>0</v>
      </c>
      <c r="WH52" s="34">
        <f>IF(WG52&lt;&gt;"",HLOOKUP(COUNT($RV52:WG52)+1,$G$4:$EH$9,WH$14,0)*$D52,IF($C52=WH$17,$G$9*$D52,""))</f>
        <v>0</v>
      </c>
      <c r="WI52" s="34">
        <f>IF(WH52&lt;&gt;"",HLOOKUP(COUNT($RV52:WH52)+1,$G$4:$EH$9,WI$14,0)*$D52,IF($C52=WI$17,$G$9*$D52,""))</f>
        <v>0</v>
      </c>
      <c r="WJ52" s="34">
        <f>IF(WI52&lt;&gt;"",HLOOKUP(COUNT($RV52:WI52)+1,$G$4:$EH$9,WJ$14,0)*$D52,IF($C52=WJ$17,$G$9*$D52,""))</f>
        <v>0</v>
      </c>
      <c r="WK52" s="34">
        <f>IF(WJ52&lt;&gt;"",HLOOKUP(COUNT($RV52:WJ52)+1,$G$4:$EH$9,WK$14,0)*$D52,IF($C52=WK$17,$G$9*$D52,""))</f>
        <v>0</v>
      </c>
      <c r="WL52" s="34">
        <f>IF(WK52&lt;&gt;"",HLOOKUP(COUNT($RV52:WK52)+1,$G$4:$EH$9,WL$14,0)*$D52,IF($C52=WL$17,$G$9*$D52,""))</f>
        <v>0</v>
      </c>
    </row>
    <row r="53" spans="1:610" ht="15" x14ac:dyDescent="0.2">
      <c r="A53" s="25">
        <f t="shared" si="910"/>
        <v>11</v>
      </c>
      <c r="B53" s="25" t="s">
        <v>81</v>
      </c>
      <c r="C53" s="62">
        <f t="shared" si="908"/>
        <v>35</v>
      </c>
      <c r="D53" s="30">
        <f>VLOOKUP(B53,Premissas!$R$8:$AD$18,(Histograma!A53+1),0)</f>
        <v>3</v>
      </c>
      <c r="G53" s="34" t="str">
        <f>IF(F53&lt;&gt;"",HLOOKUP(COUNT($F53:F53)+1,$G$4:$EH$8,G$14,0)*$D53,IF($C53=G$17,$G$5*$D53,""))</f>
        <v/>
      </c>
      <c r="H53" s="34" t="str">
        <f>IF(G53&lt;&gt;"",HLOOKUP(COUNT($F53:G53)+1,$G$4:$EH$8,H$14,0)*$D53,IF($C53=H$17,$G$5*$D53,""))</f>
        <v/>
      </c>
      <c r="I53" s="34" t="str">
        <f>IF(H53&lt;&gt;"",HLOOKUP(COUNT($F53:H53)+1,$G$4:$EH$8,I$14,0)*$D53,IF($C53=I$17,$G$5*$D53,""))</f>
        <v/>
      </c>
      <c r="J53" s="34" t="str">
        <f>IF(I53&lt;&gt;"",HLOOKUP(COUNT($F53:I53)+1,$G$4:$EH$8,J$14,0)*$D53,IF($C53=J$17,$G$5*$D53,""))</f>
        <v/>
      </c>
      <c r="K53" s="34" t="str">
        <f>IF(J53&lt;&gt;"",HLOOKUP(COUNT($F53:J53)+1,$G$4:$EH$8,K$14,0)*$D53,IF($C53=K$17,$G$5*$D53,""))</f>
        <v/>
      </c>
      <c r="L53" s="34" t="str">
        <f>IF(K53&lt;&gt;"",HLOOKUP(COUNT($F53:K53)+1,$G$4:$EH$8,L$14,0)*$D53,IF($C53=L$17,$G$5*$D53,""))</f>
        <v/>
      </c>
      <c r="M53" s="34" t="str">
        <f>IF(L53&lt;&gt;"",HLOOKUP(COUNT($F53:L53)+1,$G$4:$EH$8,M$14,0)*$D53,IF($C53=M$17,$G$5*$D53,""))</f>
        <v/>
      </c>
      <c r="N53" s="34" t="str">
        <f>IF(M53&lt;&gt;"",HLOOKUP(COUNT($F53:M53)+1,$G$4:$EH$8,N$14,0)*$D53,IF($C53=N$17,$G$5*$D53,""))</f>
        <v/>
      </c>
      <c r="O53" s="34" t="str">
        <f>IF(N53&lt;&gt;"",HLOOKUP(COUNT($F53:N53)+1,$G$4:$EH$8,O$14,0)*$D53,IF($C53=O$17,$G$5*$D53,""))</f>
        <v/>
      </c>
      <c r="P53" s="34" t="str">
        <f>IF(O53&lt;&gt;"",HLOOKUP(COUNT($F53:O53)+1,$G$4:$EH$8,P$14,0)*$D53,IF($C53=P$17,$G$5*$D53,""))</f>
        <v/>
      </c>
      <c r="Q53" s="34" t="str">
        <f>IF(P53&lt;&gt;"",HLOOKUP(COUNT($F53:P53)+1,$G$4:$EH$8,Q$14,0)*$D53,IF($C53=Q$17,$G$5*$D53,""))</f>
        <v/>
      </c>
      <c r="R53" s="34" t="str">
        <f>IF(Q53&lt;&gt;"",HLOOKUP(COUNT($F53:Q53)+1,$G$4:$EH$8,R$14,0)*$D53,IF($C53=R$17,$G$5*$D53,""))</f>
        <v/>
      </c>
      <c r="S53" s="34" t="str">
        <f>IF(R53&lt;&gt;"",HLOOKUP(COUNT($F53:R53)+1,$G$4:$EH$8,S$14,0)*$D53,IF($C53=S$17,$G$5*$D53,""))</f>
        <v/>
      </c>
      <c r="T53" s="34" t="str">
        <f>IF(S53&lt;&gt;"",HLOOKUP(COUNT($F53:S53)+1,$G$4:$EH$8,T$14,0)*$D53,IF($C53=T$17,$G$5*$D53,""))</f>
        <v/>
      </c>
      <c r="U53" s="34" t="str">
        <f>IF(T53&lt;&gt;"",HLOOKUP(COUNT($F53:T53)+1,$G$4:$EH$8,U$14,0)*$D53,IF($C53=U$17,$G$5*$D53,""))</f>
        <v/>
      </c>
      <c r="V53" s="34" t="str">
        <f>IF(U53&lt;&gt;"",HLOOKUP(COUNT($F53:U53)+1,$G$4:$EH$8,V$14,0)*$D53,IF($C53=V$17,$G$5*$D53,""))</f>
        <v/>
      </c>
      <c r="W53" s="34" t="str">
        <f>IF(V53&lt;&gt;"",HLOOKUP(COUNT($F53:V53)+1,$G$4:$EH$8,W$14,0)*$D53,IF($C53=W$17,$G$5*$D53,""))</f>
        <v/>
      </c>
      <c r="X53" s="34" t="str">
        <f>IF(W53&lt;&gt;"",HLOOKUP(COUNT($F53:W53)+1,$G$4:$EH$8,X$14,0)*$D53,IF($C53=X$17,$G$5*$D53,""))</f>
        <v/>
      </c>
      <c r="Y53" s="34" t="str">
        <f>IF(X53&lt;&gt;"",HLOOKUP(COUNT($F53:X53)+1,$G$4:$EH$8,Y$14,0)*$D53,IF($C53=Y$17,$G$5*$D53,""))</f>
        <v/>
      </c>
      <c r="Z53" s="34" t="str">
        <f>IF(Y53&lt;&gt;"",HLOOKUP(COUNT($F53:Y53)+1,$G$4:$EH$8,Z$14,0)*$D53,IF($C53=Z$17,$G$5*$D53,""))</f>
        <v/>
      </c>
      <c r="AA53" s="34" t="str">
        <f>IF(Z53&lt;&gt;"",HLOOKUP(COUNT($F53:Z53)+1,$G$4:$EH$8,AA$14,0)*$D53,IF($C53=AA$17,$G$5*$D53,""))</f>
        <v/>
      </c>
      <c r="AB53" s="34" t="str">
        <f>IF(AA53&lt;&gt;"",HLOOKUP(COUNT($F53:AA53)+1,$G$4:$EH$8,AB$14,0)*$D53,IF($C53=AB$17,$G$5*$D53,""))</f>
        <v/>
      </c>
      <c r="AC53" s="34" t="str">
        <f>IF(AB53&lt;&gt;"",HLOOKUP(COUNT($F53:AB53)+1,$G$4:$EH$8,AC$14,0)*$D53,IF($C53=AC$17,$G$5*$D53,""))</f>
        <v/>
      </c>
      <c r="AD53" s="34" t="str">
        <f>IF(AC53&lt;&gt;"",HLOOKUP(COUNT($F53:AC53)+1,$G$4:$EH$8,AD$14,0)*$D53,IF($C53=AD$17,$G$5*$D53,""))</f>
        <v/>
      </c>
      <c r="AE53" s="34" t="str">
        <f>IF(AD53&lt;&gt;"",HLOOKUP(COUNT($F53:AD53)+1,$G$4:$EH$8,AE$14,0)*$D53,IF($C53=AE$17,$G$5*$D53,""))</f>
        <v/>
      </c>
      <c r="AF53" s="34" t="str">
        <f>IF(AE53&lt;&gt;"",HLOOKUP(COUNT($F53:AE53)+1,$G$4:$EH$8,AF$14,0)*$D53,IF($C53=AF$17,$G$5*$D53,""))</f>
        <v/>
      </c>
      <c r="AG53" s="34" t="str">
        <f>IF(AF53&lt;&gt;"",HLOOKUP(COUNT($F53:AF53)+1,$G$4:$EH$8,AG$14,0)*$D53,IF($C53=AG$17,$G$5*$D53,""))</f>
        <v/>
      </c>
      <c r="AH53" s="34" t="str">
        <f>IF(AG53&lt;&gt;"",HLOOKUP(COUNT($F53:AG53)+1,$G$4:$EH$8,AH$14,0)*$D53,IF($C53=AH$17,$G$5*$D53,""))</f>
        <v/>
      </c>
      <c r="AI53" s="34" t="str">
        <f>IF(AH53&lt;&gt;"",HLOOKUP(COUNT($F53:AH53)+1,$G$4:$EH$8,AI$14,0)*$D53,IF($C53=AI$17,$G$5*$D53,""))</f>
        <v/>
      </c>
      <c r="AJ53" s="34" t="str">
        <f>IF(AI53&lt;&gt;"",HLOOKUP(COUNT($F53:AI53)+1,$G$4:$EH$8,AJ$14,0)*$D53,IF($C53=AJ$17,$G$5*$D53,""))</f>
        <v/>
      </c>
      <c r="AK53" s="34" t="str">
        <f>IF(AJ53&lt;&gt;"",HLOOKUP(COUNT($F53:AJ53)+1,$G$4:$EH$8,AK$14,0)*$D53,IF($C53=AK$17,$G$5*$D53,""))</f>
        <v/>
      </c>
      <c r="AL53" s="34" t="str">
        <f>IF(AK53&lt;&gt;"",HLOOKUP(COUNT($F53:AK53)+1,$G$4:$EH$8,AL$14,0)*$D53,IF($C53=AL$17,$G$5*$D53,""))</f>
        <v/>
      </c>
      <c r="AM53" s="34" t="str">
        <f>IF(AL53&lt;&gt;"",HLOOKUP(COUNT($F53:AL53)+1,$G$4:$EH$8,AM$14,0)*$D53,IF($C53=AM$17,$G$5*$D53,""))</f>
        <v/>
      </c>
      <c r="AN53" s="34" t="str">
        <f>IF(AM53&lt;&gt;"",HLOOKUP(COUNT($F53:AM53)+1,$G$4:$EH$8,AN$14,0)*$D53,IF($C53=AN$17,$G$5*$D53,""))</f>
        <v/>
      </c>
      <c r="AO53" s="34">
        <f>IF(AN53&lt;&gt;"",HLOOKUP(COUNT($F53:AN53)+1,$G$4:$EH$8,AO$14,0)*$D53,IF($C53=AO$17,$G$5*$D53,""))</f>
        <v>0</v>
      </c>
      <c r="AP53" s="34">
        <f>IF(AO53&lt;&gt;"",HLOOKUP(COUNT($F53:AO53)+1,$G$4:$EH$8,AP$14,0)*$D53,IF($C53=AP$17,$G$5*$D53,""))</f>
        <v>0</v>
      </c>
      <c r="AQ53" s="34" t="e">
        <f>IF(AP53&lt;&gt;"",HLOOKUP(COUNT($F53:AP53)+1,$G$4:$EH$8,AQ$14,0)*$D53,IF($C53=AQ$17,$G$5*$D53,""))</f>
        <v>#VALUE!</v>
      </c>
      <c r="AR53" s="34" t="e">
        <f>IF(AQ53&lt;&gt;"",HLOOKUP(COUNT($F53:AQ53)+1,$G$4:$EH$8,AR$14,0)*$D53,IF($C53=AR$17,$G$5*$D53,""))</f>
        <v>#VALUE!</v>
      </c>
      <c r="AS53" s="34" t="e">
        <f>IF(AR53&lt;&gt;"",HLOOKUP(COUNT($F53:AR53)+1,$G$4:$EH$8,AS$14,0)*$D53,IF($C53=AS$17,$G$5*$D53,""))</f>
        <v>#VALUE!</v>
      </c>
      <c r="AT53" s="34" t="e">
        <f>IF(AS53&lt;&gt;"",HLOOKUP(COUNT($F53:AS53)+1,$G$4:$EH$8,AT$14,0)*$D53,IF($C53=AT$17,$G$5*$D53,""))</f>
        <v>#VALUE!</v>
      </c>
      <c r="AU53" s="34" t="e">
        <f>IF(AT53&lt;&gt;"",HLOOKUP(COUNT($F53:AT53)+1,$G$4:$EH$8,AU$14,0)*$D53,IF($C53=AU$17,$G$5*$D53,""))</f>
        <v>#VALUE!</v>
      </c>
      <c r="AV53" s="34" t="e">
        <f>IF(AU53&lt;&gt;"",HLOOKUP(COUNT($F53:AU53)+1,$G$4:$EH$8,AV$14,0)*$D53,IF($C53=AV$17,$G$5*$D53,""))</f>
        <v>#VALUE!</v>
      </c>
      <c r="AW53" s="34" t="e">
        <f>IF(AV53&lt;&gt;"",HLOOKUP(COUNT($F53:AV53)+1,$G$4:$EH$8,AW$14,0)*$D53,IF($C53=AW$17,$G$5*$D53,""))</f>
        <v>#VALUE!</v>
      </c>
      <c r="AX53" s="34" t="e">
        <f>IF(AW53&lt;&gt;"",HLOOKUP(COUNT($F53:AW53)+1,$G$4:$EH$8,AX$14,0)*$D53,IF($C53=AX$17,$G$5*$D53,""))</f>
        <v>#VALUE!</v>
      </c>
      <c r="AY53" s="34" t="e">
        <f>IF(AX53&lt;&gt;"",HLOOKUP(COUNT($F53:AX53)+1,$G$4:$EH$8,AY$14,0)*$D53,IF($C53=AY$17,$G$5*$D53,""))</f>
        <v>#VALUE!</v>
      </c>
      <c r="AZ53" s="34" t="e">
        <f>IF(AY53&lt;&gt;"",HLOOKUP(COUNT($F53:AY53)+1,$G$4:$EH$8,AZ$14,0)*$D53,IF($C53=AZ$17,$G$5*$D53,""))</f>
        <v>#VALUE!</v>
      </c>
      <c r="BA53" s="34" t="e">
        <f>IF(AZ53&lt;&gt;"",HLOOKUP(COUNT($F53:AZ53)+1,$G$4:$EH$8,BA$14,0)*$D53,IF($C53=BA$17,$G$5*$D53,""))</f>
        <v>#VALUE!</v>
      </c>
      <c r="BB53" s="34" t="e">
        <f>IF(BA53&lt;&gt;"",HLOOKUP(COUNT($F53:BA53)+1,$G$4:$EH$8,BB$14,0)*$D53,IF($C53=BB$17,$G$5*$D53,""))</f>
        <v>#VALUE!</v>
      </c>
      <c r="BC53" s="34" t="e">
        <f>IF(BB53&lt;&gt;"",HLOOKUP(COUNT($F53:BB53)+1,$G$4:$EH$8,BC$14,0)*$D53,IF($C53=BC$17,$G$5*$D53,""))</f>
        <v>#VALUE!</v>
      </c>
      <c r="BD53" s="34" t="e">
        <f>IF(BC53&lt;&gt;"",HLOOKUP(COUNT($F53:BC53)+1,$G$4:$EH$8,BD$14,0)*$D53,IF($C53=BD$17,$G$5*$D53,""))</f>
        <v>#VALUE!</v>
      </c>
      <c r="BE53" s="34" t="e">
        <f>IF(BD53&lt;&gt;"",HLOOKUP(COUNT($F53:BD53)+1,$G$4:$EH$8,BE$14,0)*$D53,IF($C53=BE$17,$G$5*$D53,""))</f>
        <v>#VALUE!</v>
      </c>
      <c r="BF53" s="34" t="e">
        <f>IF(BE53&lt;&gt;"",HLOOKUP(COUNT($F53:BE53)+1,$G$4:$EH$8,BF$14,0)*$D53,IF($C53=BF$17,$G$5*$D53,""))</f>
        <v>#VALUE!</v>
      </c>
      <c r="BG53" s="34" t="e">
        <f>IF(BF53&lt;&gt;"",HLOOKUP(COUNT($F53:BF53)+1,$G$4:$EH$8,BG$14,0)*$D53,IF($C53=BG$17,$G$5*$D53,""))</f>
        <v>#VALUE!</v>
      </c>
      <c r="BH53" s="34" t="e">
        <f>IF(BG53&lt;&gt;"",HLOOKUP(COUNT($F53:BG53)+1,$G$4:$EH$8,BH$14,0)*$D53,IF($C53=BH$17,$G$5*$D53,""))</f>
        <v>#VALUE!</v>
      </c>
      <c r="BI53" s="34" t="e">
        <f>IF(BH53&lt;&gt;"",HLOOKUP(COUNT($F53:BH53)+1,$G$4:$EH$8,BI$14,0)*$D53,IF($C53=BI$17,$G$5*$D53,""))</f>
        <v>#VALUE!</v>
      </c>
      <c r="BJ53" s="34" t="e">
        <f>IF(BI53&lt;&gt;"",HLOOKUP(COUNT($F53:BI53)+1,$G$4:$EH$8,BJ$14,0)*$D53,IF($C53=BJ$17,$G$5*$D53,""))</f>
        <v>#VALUE!</v>
      </c>
      <c r="BK53" s="34" t="e">
        <f>IF(BJ53&lt;&gt;"",HLOOKUP(COUNT($F53:BJ53)+1,$G$4:$EH$8,BK$14,0)*$D53,IF($C53=BK$17,$G$5*$D53,""))</f>
        <v>#VALUE!</v>
      </c>
      <c r="BL53" s="34" t="e">
        <f>IF(BK53&lt;&gt;"",HLOOKUP(COUNT($F53:BK53)+1,$G$4:$EH$8,BL$14,0)*$D53,IF($C53=BL$17,$G$5*$D53,""))</f>
        <v>#VALUE!</v>
      </c>
      <c r="BM53" s="34" t="e">
        <f>IF(BL53&lt;&gt;"",HLOOKUP(COUNT($F53:BL53)+1,$G$4:$EH$8,BM$14,0)*$D53,IF($C53=BM$17,$G$5*$D53,""))</f>
        <v>#VALUE!</v>
      </c>
      <c r="BN53" s="34" t="e">
        <f>IF(BM53&lt;&gt;"",HLOOKUP(COUNT($F53:BM53)+1,$G$4:$EH$8,BN$14,0)*$D53,IF($C53=BN$17,$G$5*$D53,""))</f>
        <v>#VALUE!</v>
      </c>
      <c r="BO53" s="34" t="e">
        <f>IF(BN53&lt;&gt;"",HLOOKUP(COUNT($F53:BN53)+1,$G$4:$EH$8,BO$14,0)*$D53,IF($C53=BO$17,$G$5*$D53,""))</f>
        <v>#VALUE!</v>
      </c>
      <c r="BP53" s="34" t="e">
        <f>IF(BO53&lt;&gt;"",HLOOKUP(COUNT($F53:BO53)+1,$G$4:$EH$8,BP$14,0)*$D53,IF($C53=BP$17,$G$5*$D53,""))</f>
        <v>#VALUE!</v>
      </c>
      <c r="BQ53" s="34" t="e">
        <f>IF(BP53&lt;&gt;"",HLOOKUP(COUNT($F53:BP53)+1,$G$4:$EH$8,BQ$14,0)*$D53,IF($C53=BQ$17,$G$5*$D53,""))</f>
        <v>#VALUE!</v>
      </c>
      <c r="BR53" s="34" t="e">
        <f>IF(BQ53&lt;&gt;"",HLOOKUP(COUNT($F53:BQ53)+1,$G$4:$EH$8,BR$14,0)*$D53,IF($C53=BR$17,$G$5*$D53,""))</f>
        <v>#VALUE!</v>
      </c>
      <c r="BS53" s="34" t="e">
        <f>IF(BR53&lt;&gt;"",HLOOKUP(COUNT($F53:BR53)+1,$G$4:$EH$8,BS$14,0)*$D53,IF($C53=BS$17,$G$5*$D53,""))</f>
        <v>#VALUE!</v>
      </c>
      <c r="BT53" s="34" t="e">
        <f>IF(BS53&lt;&gt;"",HLOOKUP(COUNT($F53:BS53)+1,$G$4:$EH$8,BT$14,0)*$D53,IF($C53=BT$17,$G$5*$D53,""))</f>
        <v>#VALUE!</v>
      </c>
      <c r="BU53" s="34" t="e">
        <f>IF(BT53&lt;&gt;"",HLOOKUP(COUNT($F53:BT53)+1,$G$4:$EH$8,BU$14,0)*$D53,IF($C53=BU$17,$G$5*$D53,""))</f>
        <v>#VALUE!</v>
      </c>
      <c r="BV53" s="34" t="e">
        <f>IF(BU53&lt;&gt;"",HLOOKUP(COUNT($F53:BU53)+1,$G$4:$EH$8,BV$14,0)*$D53,IF($C53=BV$17,$G$5*$D53,""))</f>
        <v>#VALUE!</v>
      </c>
      <c r="BW53" s="34" t="e">
        <f>IF(BV53&lt;&gt;"",HLOOKUP(COUNT($F53:BV53)+1,$G$4:$EH$8,BW$14,0)*$D53,IF($C53=BW$17,$G$5*$D53,""))</f>
        <v>#VALUE!</v>
      </c>
      <c r="BX53" s="34" t="e">
        <f>IF(BW53&lt;&gt;"",HLOOKUP(COUNT($F53:BW53)+1,$G$4:$EH$8,BX$14,0)*$D53,IF($C53=BX$17,$G$5*$D53,""))</f>
        <v>#VALUE!</v>
      </c>
      <c r="BY53" s="34" t="e">
        <f>IF(BX53&lt;&gt;"",HLOOKUP(COUNT($F53:BX53)+1,$G$4:$EH$8,BY$14,0)*$D53,IF($C53=BY$17,$G$5*$D53,""))</f>
        <v>#VALUE!</v>
      </c>
      <c r="BZ53" s="34" t="e">
        <f>IF(BY53&lt;&gt;"",HLOOKUP(COUNT($F53:BY53)+1,$G$4:$EH$8,BZ$14,0)*$D53,IF($C53=BZ$17,$G$5*$D53,""))</f>
        <v>#VALUE!</v>
      </c>
      <c r="CA53" s="34" t="e">
        <f>IF(BZ53&lt;&gt;"",HLOOKUP(COUNT($F53:BZ53)+1,$G$4:$EH$8,CA$14,0)*$D53,IF($C53=CA$17,$G$5*$D53,""))</f>
        <v>#VALUE!</v>
      </c>
      <c r="CB53" s="34" t="e">
        <f>IF(CA53&lt;&gt;"",HLOOKUP(COUNT($F53:CA53)+1,$G$4:$EH$8,CB$14,0)*$D53,IF($C53=CB$17,$G$5*$D53,""))</f>
        <v>#VALUE!</v>
      </c>
      <c r="CC53" s="34" t="e">
        <f>IF(CB53&lt;&gt;"",HLOOKUP(COUNT($F53:CB53)+1,$G$4:$EH$8,CC$14,0)*$D53,IF($C53=CC$17,$G$5*$D53,""))</f>
        <v>#VALUE!</v>
      </c>
      <c r="CD53" s="34" t="e">
        <f>IF(CC53&lt;&gt;"",HLOOKUP(COUNT($F53:CC53)+1,$G$4:$EH$8,CD$14,0)*$D53,IF($C53=CD$17,$G$5*$D53,""))</f>
        <v>#VALUE!</v>
      </c>
      <c r="CE53" s="34" t="e">
        <f>IF(CD53&lt;&gt;"",HLOOKUP(COUNT($F53:CD53)+1,$G$4:$EH$8,CE$14,0)*$D53,IF($C53=CE$17,$G$5*$D53,""))</f>
        <v>#VALUE!</v>
      </c>
      <c r="CF53" s="34" t="e">
        <f>IF(CE53&lt;&gt;"",HLOOKUP(COUNT($F53:CE53)+1,$G$4:$EH$8,CF$14,0)*$D53,IF($C53=CF$17,$G$5*$D53,""))</f>
        <v>#VALUE!</v>
      </c>
      <c r="CG53" s="34" t="e">
        <f>IF(CF53&lt;&gt;"",HLOOKUP(COUNT($F53:CF53)+1,$G$4:$EH$8,CG$14,0)*$D53,IF($C53=CG$17,$G$5*$D53,""))</f>
        <v>#VALUE!</v>
      </c>
      <c r="CH53" s="34" t="e">
        <f>IF(CG53&lt;&gt;"",HLOOKUP(COUNT($F53:CG53)+1,$G$4:$EH$8,CH$14,0)*$D53,IF($C53=CH$17,$G$5*$D53,""))</f>
        <v>#VALUE!</v>
      </c>
      <c r="CI53" s="34" t="e">
        <f>IF(CH53&lt;&gt;"",HLOOKUP(COUNT($F53:CH53)+1,$G$4:$EH$8,CI$14,0)*$D53,IF($C53=CI$17,$G$5*$D53,""))</f>
        <v>#VALUE!</v>
      </c>
      <c r="CJ53" s="34" t="e">
        <f>IF(CI53&lt;&gt;"",HLOOKUP(COUNT($F53:CI53)+1,$G$4:$EH$8,CJ$14,0)*$D53,IF($C53=CJ$17,$G$5*$D53,""))</f>
        <v>#VALUE!</v>
      </c>
      <c r="CK53" s="34" t="e">
        <f>IF(CJ53&lt;&gt;"",HLOOKUP(COUNT($F53:CJ53)+1,$G$4:$EH$8,CK$14,0)*$D53,IF($C53=CK$17,$G$5*$D53,""))</f>
        <v>#VALUE!</v>
      </c>
      <c r="CL53" s="34" t="e">
        <f>IF(CK53&lt;&gt;"",HLOOKUP(COUNT($F53:CK53)+1,$G$4:$EH$8,CL$14,0)*$D53,IF($C53=CL$17,$G$5*$D53,""))</f>
        <v>#VALUE!</v>
      </c>
      <c r="CM53" s="34" t="e">
        <f>IF(CL53&lt;&gt;"",HLOOKUP(COUNT($F53:CL53)+1,$G$4:$EH$8,CM$14,0)*$D53,IF($C53=CM$17,$G$5*$D53,""))</f>
        <v>#VALUE!</v>
      </c>
      <c r="CN53" s="34" t="e">
        <f>IF(CM53&lt;&gt;"",HLOOKUP(COUNT($F53:CM53)+1,$G$4:$EH$8,CN$14,0)*$D53,IF($C53=CN$17,$G$5*$D53,""))</f>
        <v>#VALUE!</v>
      </c>
      <c r="CO53" s="34" t="e">
        <f>IF(CN53&lt;&gt;"",HLOOKUP(COUNT($F53:CN53)+1,$G$4:$EH$8,CO$14,0)*$D53,IF($C53=CO$17,$G$5*$D53,""))</f>
        <v>#VALUE!</v>
      </c>
      <c r="CP53" s="34" t="e">
        <f>IF(CO53&lt;&gt;"",HLOOKUP(COUNT($F53:CO53)+1,$G$4:$EH$8,CP$14,0)*$D53,IF($C53=CP$17,$G$5*$D53,""))</f>
        <v>#VALUE!</v>
      </c>
      <c r="CQ53" s="34" t="e">
        <f>IF(CP53&lt;&gt;"",HLOOKUP(COUNT($F53:CP53)+1,$G$4:$EH$8,CQ$14,0)*$D53,IF($C53=CQ$17,$G$5*$D53,""))</f>
        <v>#VALUE!</v>
      </c>
      <c r="CR53" s="34" t="e">
        <f>IF(CQ53&lt;&gt;"",HLOOKUP(COUNT($F53:CQ53)+1,$G$4:$EH$8,CR$14,0)*$D53,IF($C53=CR$17,$G$5*$D53,""))</f>
        <v>#VALUE!</v>
      </c>
      <c r="CS53" s="34" t="e">
        <f>IF(CR53&lt;&gt;"",HLOOKUP(COUNT($F53:CR53)+1,$G$4:$EH$8,CS$14,0)*$D53,IF($C53=CS$17,$G$5*$D53,""))</f>
        <v>#VALUE!</v>
      </c>
      <c r="CT53" s="34" t="e">
        <f>IF(CS53&lt;&gt;"",HLOOKUP(COUNT($F53:CS53)+1,$G$4:$EH$8,CT$14,0)*$D53,IF($C53=CT$17,$G$5*$D53,""))</f>
        <v>#VALUE!</v>
      </c>
      <c r="CU53" s="34" t="e">
        <f>IF(CT53&lt;&gt;"",HLOOKUP(COUNT($F53:CT53)+1,$G$4:$EH$8,CU$14,0)*$D53,IF($C53=CU$17,$G$5*$D53,""))</f>
        <v>#VALUE!</v>
      </c>
      <c r="CV53" s="34" t="e">
        <f>IF(CU53&lt;&gt;"",HLOOKUP(COUNT($F53:CU53)+1,$G$4:$EH$8,CV$14,0)*$D53,IF($C53=CV$17,$G$5*$D53,""))</f>
        <v>#VALUE!</v>
      </c>
      <c r="CW53" s="34" t="e">
        <f>IF(CV53&lt;&gt;"",HLOOKUP(COUNT($F53:CV53)+1,$G$4:$EH$8,CW$14,0)*$D53,IF($C53=CW$17,$G$5*$D53,""))</f>
        <v>#VALUE!</v>
      </c>
      <c r="CX53" s="34" t="e">
        <f>IF(CW53&lt;&gt;"",HLOOKUP(COUNT($F53:CW53)+1,$G$4:$EH$8,CX$14,0)*$D53,IF($C53=CX$17,$G$5*$D53,""))</f>
        <v>#VALUE!</v>
      </c>
      <c r="CY53" s="34" t="e">
        <f>IF(CX53&lt;&gt;"",HLOOKUP(COUNT($F53:CX53)+1,$G$4:$EH$8,CY$14,0)*$D53,IF($C53=CY$17,$G$5*$D53,""))</f>
        <v>#VALUE!</v>
      </c>
      <c r="CZ53" s="34" t="e">
        <f>IF(CY53&lt;&gt;"",HLOOKUP(COUNT($F53:CY53)+1,$G$4:$EH$8,CZ$14,0)*$D53,IF($C53=CZ$17,$G$5*$D53,""))</f>
        <v>#VALUE!</v>
      </c>
      <c r="DA53" s="34" t="e">
        <f>IF(CZ53&lt;&gt;"",HLOOKUP(COUNT($F53:CZ53)+1,$G$4:$EH$8,DA$14,0)*$D53,IF($C53=DA$17,$G$5*$D53,""))</f>
        <v>#VALUE!</v>
      </c>
      <c r="DB53" s="34" t="e">
        <f>IF(DA53&lt;&gt;"",HLOOKUP(COUNT($F53:DA53)+1,$G$4:$EH$8,DB$14,0)*$D53,IF($C53=DB$17,$G$5*$D53,""))</f>
        <v>#VALUE!</v>
      </c>
      <c r="DC53" s="34" t="e">
        <f>IF(DB53&lt;&gt;"",HLOOKUP(COUNT($F53:DB53)+1,$G$4:$EH$8,DC$14,0)*$D53,IF($C53=DC$17,$G$5*$D53,""))</f>
        <v>#VALUE!</v>
      </c>
      <c r="DD53" s="34" t="e">
        <f>IF(DC53&lt;&gt;"",HLOOKUP(COUNT($F53:DC53)+1,$G$4:$EH$8,DD$14,0)*$D53,IF($C53=DD$17,$G$5*$D53,""))</f>
        <v>#VALUE!</v>
      </c>
      <c r="DE53" s="34" t="e">
        <f>IF(DD53&lt;&gt;"",HLOOKUP(COUNT($F53:DD53)+1,$G$4:$EH$8,DE$14,0)*$D53,IF($C53=DE$17,$G$5*$D53,""))</f>
        <v>#VALUE!</v>
      </c>
      <c r="DF53" s="34" t="e">
        <f>IF(DE53&lt;&gt;"",HLOOKUP(COUNT($F53:DE53)+1,$G$4:$EH$8,DF$14,0)*$D53,IF($C53=DF$17,$G$5*$D53,""))</f>
        <v>#VALUE!</v>
      </c>
      <c r="DG53" s="34" t="e">
        <f>IF(DF53&lt;&gt;"",HLOOKUP(COUNT($F53:DF53)+1,$G$4:$EH$8,DG$14,0)*$D53,IF($C53=DG$17,$G$5*$D53,""))</f>
        <v>#VALUE!</v>
      </c>
      <c r="DH53" s="34" t="e">
        <f>IF(DG53&lt;&gt;"",HLOOKUP(COUNT($F53:DG53)+1,$G$4:$EH$8,DH$14,0)*$D53,IF($C53=DH$17,$G$5*$D53,""))</f>
        <v>#VALUE!</v>
      </c>
      <c r="DI53" s="34" t="e">
        <f>IF(DH53&lt;&gt;"",HLOOKUP(COUNT($F53:DH53)+1,$G$4:$EH$8,DI$14,0)*$D53,IF($C53=DI$17,$G$5*$D53,""))</f>
        <v>#VALUE!</v>
      </c>
      <c r="DJ53" s="34" t="e">
        <f>IF(DI53&lt;&gt;"",HLOOKUP(COUNT($F53:DI53)+1,$G$4:$EH$8,DJ$14,0)*$D53,IF($C53=DJ$17,$G$5*$D53,""))</f>
        <v>#VALUE!</v>
      </c>
      <c r="DK53" s="34" t="e">
        <f>IF(DJ53&lt;&gt;"",HLOOKUP(COUNT($F53:DJ53)+1,$G$4:$EH$8,DK$14,0)*$D53,IF($C53=DK$17,$G$5*$D53,""))</f>
        <v>#VALUE!</v>
      </c>
      <c r="DL53" s="34" t="e">
        <f>IF(DK53&lt;&gt;"",HLOOKUP(COUNT($F53:DK53)+1,$G$4:$EH$8,DL$14,0)*$D53,IF($C53=DL$17,$G$5*$D53,""))</f>
        <v>#VALUE!</v>
      </c>
      <c r="DM53" s="34" t="e">
        <f>IF(DL53&lt;&gt;"",HLOOKUP(COUNT($F53:DL53)+1,$G$4:$EH$8,DM$14,0)*$D53,IF($C53=DM$17,$G$5*$D53,""))</f>
        <v>#VALUE!</v>
      </c>
      <c r="DN53" s="34" t="e">
        <f>IF(DM53&lt;&gt;"",HLOOKUP(COUNT($F53:DM53)+1,$G$4:$EH$8,DN$14,0)*$D53,IF($C53=DN$17,$G$5*$D53,""))</f>
        <v>#VALUE!</v>
      </c>
      <c r="DO53" s="34" t="e">
        <f>IF(DN53&lt;&gt;"",HLOOKUP(COUNT($F53:DN53)+1,$G$4:$EH$8,DO$14,0)*$D53,IF($C53=DO$17,$G$5*$D53,""))</f>
        <v>#VALUE!</v>
      </c>
      <c r="DP53" s="34" t="e">
        <f>IF(DO53&lt;&gt;"",HLOOKUP(COUNT($F53:DO53)+1,$G$4:$EH$8,DP$14,0)*$D53,IF($C53=DP$17,$G$5*$D53,""))</f>
        <v>#VALUE!</v>
      </c>
      <c r="DQ53" s="34" t="e">
        <f>IF(DP53&lt;&gt;"",HLOOKUP(COUNT($F53:DP53)+1,$G$4:$EH$8,DQ$14,0)*$D53,IF($C53=DQ$17,$G$5*$D53,""))</f>
        <v>#VALUE!</v>
      </c>
      <c r="DR53" s="34" t="e">
        <f>IF(DQ53&lt;&gt;"",HLOOKUP(COUNT($F53:DQ53)+1,$G$4:$EH$8,DR$14,0)*$D53,IF($C53=DR$17,$G$5*$D53,""))</f>
        <v>#VALUE!</v>
      </c>
      <c r="DS53" s="34" t="e">
        <f>IF(DR53&lt;&gt;"",HLOOKUP(COUNT($F53:DR53)+1,$G$4:$EH$8,DS$14,0)*$D53,IF($C53=DS$17,$G$5*$D53,""))</f>
        <v>#VALUE!</v>
      </c>
      <c r="DT53" s="34" t="e">
        <f>IF(DS53&lt;&gt;"",HLOOKUP(COUNT($F53:DS53)+1,$G$4:$EH$8,DT$14,0)*$D53,IF($C53=DT$17,$G$5*$D53,""))</f>
        <v>#VALUE!</v>
      </c>
      <c r="DU53" s="34" t="e">
        <f>IF(DT53&lt;&gt;"",HLOOKUP(COUNT($F53:DT53)+1,$G$4:$EH$8,DU$14,0)*$D53,IF($C53=DU$17,$G$5*$D53,""))</f>
        <v>#VALUE!</v>
      </c>
      <c r="DV53" s="34" t="e">
        <f>IF(DU53&lt;&gt;"",HLOOKUP(COUNT($F53:DU53)+1,$G$4:$EH$8,DV$14,0)*$D53,IF($C53=DV$17,$G$5*$D53,""))</f>
        <v>#VALUE!</v>
      </c>
      <c r="DX53" s="34" t="str">
        <f>IF(DW53&lt;&gt;"",HLOOKUP(COUNT($DW53:DW53)+1,$G$4:$CX$8,DX$14,0)*$D53,IF($C53=DX$17,$G$6*$D53,""))</f>
        <v/>
      </c>
      <c r="DY53" s="34" t="str">
        <f>IF(DX53&lt;&gt;"",HLOOKUP(COUNT($DW53:DX53)+1,$G$4:$CX$8,DY$14,0)*$D53,IF($C53=DY$17,$G$6*$D53,""))</f>
        <v/>
      </c>
      <c r="DZ53" s="34" t="str">
        <f>IF(DY53&lt;&gt;"",HLOOKUP(COUNT($DW53:DY53)+1,$G$4:$CX$8,DZ$14,0)*$D53,IF($C53=DZ$17,$G$6*$D53,""))</f>
        <v/>
      </c>
      <c r="EA53" s="34" t="str">
        <f>IF(DZ53&lt;&gt;"",HLOOKUP(COUNT($DW53:DZ53)+1,$G$4:$CX$8,EA$14,0)*$D53,IF($C53=EA$17,$G$6*$D53,""))</f>
        <v/>
      </c>
      <c r="EB53" s="34" t="str">
        <f>IF(EA53&lt;&gt;"",HLOOKUP(COUNT($DW53:EA53)+1,$G$4:$CX$8,EB$14,0)*$D53,IF($C53=EB$17,$G$6*$D53,""))</f>
        <v/>
      </c>
      <c r="EC53" s="34" t="str">
        <f>IF(EB53&lt;&gt;"",HLOOKUP(COUNT($DW53:EB53)+1,$G$4:$CX$8,EC$14,0)*$D53,IF($C53=EC$17,$G$6*$D53,""))</f>
        <v/>
      </c>
      <c r="ED53" s="34" t="str">
        <f>IF(EC53&lt;&gt;"",HLOOKUP(COUNT($DW53:EC53)+1,$G$4:$CX$8,ED$14,0)*$D53,IF($C53=ED$17,$G$6*$D53,""))</f>
        <v/>
      </c>
      <c r="EE53" s="34" t="str">
        <f>IF(ED53&lt;&gt;"",HLOOKUP(COUNT($DW53:ED53)+1,$G$4:$CX$8,EE$14,0)*$D53,IF($C53=EE$17,$G$6*$D53,""))</f>
        <v/>
      </c>
      <c r="EF53" s="34" t="str">
        <f>IF(EE53&lt;&gt;"",HLOOKUP(COUNT($DW53:EE53)+1,$G$4:$CX$8,EF$14,0)*$D53,IF($C53=EF$17,$G$6*$D53,""))</f>
        <v/>
      </c>
      <c r="EG53" s="34" t="str">
        <f>IF(EF53&lt;&gt;"",HLOOKUP(COUNT($DW53:EF53)+1,$G$4:$CX$8,EG$14,0)*$D53,IF($C53=EG$17,$G$6*$D53,""))</f>
        <v/>
      </c>
      <c r="EH53" s="34" t="str">
        <f>IF(EG53&lt;&gt;"",HLOOKUP(COUNT($DW53:EG53)+1,$G$4:$CX$8,EH$14,0)*$D53,IF($C53=EH$17,$G$6*$D53,""))</f>
        <v/>
      </c>
      <c r="EI53" s="34" t="str">
        <f>IF(EH53&lt;&gt;"",HLOOKUP(COUNT($DW53:EH53)+1,$G$4:$CX$8,EI$14,0)*$D53,IF($C53=EI$17,$G$6*$D53,""))</f>
        <v/>
      </c>
      <c r="EJ53" s="34" t="str">
        <f>IF(EI53&lt;&gt;"",HLOOKUP(COUNT($DW53:EI53)+1,$G$4:$CX$8,EJ$14,0)*$D53,IF($C53=EJ$17,$G$6*$D53,""))</f>
        <v/>
      </c>
      <c r="EK53" s="34" t="str">
        <f>IF(EJ53&lt;&gt;"",HLOOKUP(COUNT($DW53:EJ53)+1,$G$4:$CX$8,EK$14,0)*$D53,IF($C53=EK$17,$G$6*$D53,""))</f>
        <v/>
      </c>
      <c r="EL53" s="34" t="str">
        <f>IF(EK53&lt;&gt;"",HLOOKUP(COUNT($DW53:EK53)+1,$G$4:$CX$8,EL$14,0)*$D53,IF($C53=EL$17,$G$6*$D53,""))</f>
        <v/>
      </c>
      <c r="EM53" s="34" t="str">
        <f>IF(EL53&lt;&gt;"",HLOOKUP(COUNT($DW53:EL53)+1,$G$4:$CX$8,EM$14,0)*$D53,IF($C53=EM$17,$G$6*$D53,""))</f>
        <v/>
      </c>
      <c r="EN53" s="34" t="str">
        <f>IF(EM53&lt;&gt;"",HLOOKUP(COUNT($DW53:EM53)+1,$G$4:$CX$8,EN$14,0)*$D53,IF($C53=EN$17,$G$6*$D53,""))</f>
        <v/>
      </c>
      <c r="EO53" s="34" t="str">
        <f>IF(EN53&lt;&gt;"",HLOOKUP(COUNT($DW53:EN53)+1,$G$4:$CX$8,EO$14,0)*$D53,IF($C53=EO$17,$G$6*$D53,""))</f>
        <v/>
      </c>
      <c r="EP53" s="34" t="str">
        <f>IF(EO53&lt;&gt;"",HLOOKUP(COUNT($DW53:EO53)+1,$G$4:$CX$8,EP$14,0)*$D53,IF($C53=EP$17,$G$6*$D53,""))</f>
        <v/>
      </c>
      <c r="EQ53" s="34" t="str">
        <f>IF(EP53&lt;&gt;"",HLOOKUP(COUNT($DW53:EP53)+1,$G$4:$CX$8,EQ$14,0)*$D53,IF($C53=EQ$17,$G$6*$D53,""))</f>
        <v/>
      </c>
      <c r="ER53" s="34" t="str">
        <f>IF(EQ53&lt;&gt;"",HLOOKUP(COUNT($DW53:EQ53)+1,$G$4:$CX$8,ER$14,0)*$D53,IF($C53=ER$17,$G$6*$D53,""))</f>
        <v/>
      </c>
      <c r="ES53" s="34" t="str">
        <f>IF(ER53&lt;&gt;"",HLOOKUP(COUNT($DW53:ER53)+1,$G$4:$CX$8,ES$14,0)*$D53,IF($C53=ES$17,$G$6*$D53,""))</f>
        <v/>
      </c>
      <c r="ET53" s="34" t="str">
        <f>IF(ES53&lt;&gt;"",HLOOKUP(COUNT($DW53:ES53)+1,$G$4:$CX$8,ET$14,0)*$D53,IF($C53=ET$17,$G$6*$D53,""))</f>
        <v/>
      </c>
      <c r="EU53" s="34" t="str">
        <f>IF(ET53&lt;&gt;"",HLOOKUP(COUNT($DW53:ET53)+1,$G$4:$CX$8,EU$14,0)*$D53,IF($C53=EU$17,$G$6*$D53,""))</f>
        <v/>
      </c>
      <c r="EV53" s="34" t="str">
        <f>IF(EU53&lt;&gt;"",HLOOKUP(COUNT($DW53:EU53)+1,$G$4:$CX$8,EV$14,0)*$D53,IF($C53=EV$17,$G$6*$D53,""))</f>
        <v/>
      </c>
      <c r="EW53" s="34" t="str">
        <f>IF(EV53&lt;&gt;"",HLOOKUP(COUNT($DW53:EV53)+1,$G$4:$CX$8,EW$14,0)*$D53,IF($C53=EW$17,$G$6*$D53,""))</f>
        <v/>
      </c>
      <c r="EX53" s="34" t="str">
        <f>IF(EW53&lt;&gt;"",HLOOKUP(COUNT($DW53:EW53)+1,$G$4:$CX$8,EX$14,0)*$D53,IF($C53=EX$17,$G$6*$D53,""))</f>
        <v/>
      </c>
      <c r="EY53" s="34" t="str">
        <f>IF(EX53&lt;&gt;"",HLOOKUP(COUNT($DW53:EX53)+1,$G$4:$CX$8,EY$14,0)*$D53,IF($C53=EY$17,$G$6*$D53,""))</f>
        <v/>
      </c>
      <c r="EZ53" s="34" t="str">
        <f>IF(EY53&lt;&gt;"",HLOOKUP(COUNT($DW53:EY53)+1,$G$4:$CX$8,EZ$14,0)*$D53,IF($C53=EZ$17,$G$6*$D53,""))</f>
        <v/>
      </c>
      <c r="FA53" s="34" t="str">
        <f>IF(EZ53&lt;&gt;"",HLOOKUP(COUNT($DW53:EZ53)+1,$G$4:$CX$8,FA$14,0)*$D53,IF($C53=FA$17,$G$6*$D53,""))</f>
        <v/>
      </c>
      <c r="FB53" s="34" t="str">
        <f>IF(FA53&lt;&gt;"",HLOOKUP(COUNT($DW53:FA53)+1,$G$4:$CX$8,FB$14,0)*$D53,IF($C53=FB$17,$G$6*$D53,""))</f>
        <v/>
      </c>
      <c r="FC53" s="34" t="str">
        <f>IF(FB53&lt;&gt;"",HLOOKUP(COUNT($DW53:FB53)+1,$G$4:$CX$8,FC$14,0)*$D53,IF($C53=FC$17,$G$6*$D53,""))</f>
        <v/>
      </c>
      <c r="FD53" s="34" t="str">
        <f>IF(FC53&lt;&gt;"",HLOOKUP(COUNT($DW53:FC53)+1,$G$4:$CX$8,FD$14,0)*$D53,IF($C53=FD$17,$G$6*$D53,""))</f>
        <v/>
      </c>
      <c r="FE53" s="34" t="str">
        <f>IF(FD53&lt;&gt;"",HLOOKUP(COUNT($DW53:FD53)+1,$G$4:$CX$8,FE$14,0)*$D53,IF($C53=FE$17,$G$6*$D53,""))</f>
        <v/>
      </c>
      <c r="FF53" s="34">
        <f>IF(FE53&lt;&gt;"",HLOOKUP(COUNT($DW53:FE53)+1,$G$4:$CX$8,FF$14,0)*$D53,IF($C53=FF$17,$G$6*$D53,""))</f>
        <v>0</v>
      </c>
      <c r="FG53" s="34">
        <f>IF(FF53&lt;&gt;"",HLOOKUP(COUNT($DW53:FF53)+1,$G$4:$CX$8,FG$14,0)*$D53,IF($C53=FG$17,$G$6*$D53,""))</f>
        <v>4500</v>
      </c>
      <c r="FH53" s="34">
        <f>IF(FG53&lt;&gt;"",HLOOKUP(COUNT($DW53:FG53)+1,$G$4:$CX$8,FH$14,0)*$D53,IF($C53=FH$17,$G$6*$D53,""))</f>
        <v>4500</v>
      </c>
      <c r="FI53" s="34">
        <f>IF(FH53&lt;&gt;"",HLOOKUP(COUNT($DW53:FH53)+1,$G$4:$CX$8,FI$14,0)*$D53,IF($C53=FI$17,$G$6*$D53,""))</f>
        <v>4500</v>
      </c>
      <c r="FJ53" s="34">
        <f>IF(FI53&lt;&gt;"",HLOOKUP(COUNT($DW53:FI53)+1,$G$4:$CX$8,FJ$14,0)*$D53,IF($C53=FJ$17,$G$6*$D53,""))</f>
        <v>5429.0749250507861</v>
      </c>
      <c r="FK53" s="34">
        <f>IF(FJ53&lt;&gt;"",HLOOKUP(COUNT($DW53:FJ53)+1,$G$4:$CX$8,FK$14,0)*$D53,IF($C53=FK$17,$G$6*$D53,""))</f>
        <v>6786.3436563134865</v>
      </c>
      <c r="FL53" s="34">
        <f>IF(FK53&lt;&gt;"",HLOOKUP(COUNT($DW53:FK53)+1,$G$4:$CX$8,FL$14,0)*$D53,IF($C53=FL$17,$G$6*$D53,""))</f>
        <v>8143.6123875761787</v>
      </c>
      <c r="FM53" s="34">
        <f>IF(FL53&lt;&gt;"",HLOOKUP(COUNT($DW53:FL53)+1,$G$4:$CX$8,FM$14,0)*$D53,IF($C53=FM$17,$G$6*$D53,""))</f>
        <v>9446.590369588368</v>
      </c>
      <c r="FN53" s="34">
        <f>IF(FM53&lt;&gt;"",HLOOKUP(COUNT($DW53:FM53)+1,$G$4:$CX$8,FN$14,0)*$D53,IF($C53=FN$17,$G$6*$D53,""))</f>
        <v>10769.113021330742</v>
      </c>
      <c r="FO53" s="34">
        <f>IF(FN53&lt;&gt;"",HLOOKUP(COUNT($DW53:FN53)+1,$G$4:$CX$8,FO$14,0)*$D53,IF($C53=FO$17,$G$6*$D53,""))</f>
        <v>12169.097714103731</v>
      </c>
      <c r="FP53" s="34">
        <f>IF(FO53&lt;&gt;"",HLOOKUP(COUNT($DW53:FO53)+1,$G$4:$CX$8,FP$14,0)*$D53,IF($C53=FP$17,$G$6*$D53,""))</f>
        <v>13507.698462655142</v>
      </c>
      <c r="FQ53" s="34">
        <f>IF(FP53&lt;&gt;"",HLOOKUP(COUNT($DW53:FP53)+1,$G$4:$CX$8,FQ$14,0)*$D53,IF($C53=FQ$17,$G$6*$D53,""))</f>
        <v>14858.468308920659</v>
      </c>
      <c r="FR53" s="34">
        <f>IF(FQ53&lt;&gt;"",HLOOKUP(COUNT($DW53:FQ53)+1,$G$4:$CX$8,FR$14,0)*$D53,IF($C53=FR$17,$G$6*$D53,""))</f>
        <v>11143.8512316905</v>
      </c>
      <c r="FS53" s="34">
        <f>IF(FR53&lt;&gt;"",HLOOKUP(COUNT($DW53:FR53)+1,$G$4:$CX$8,FS$14,0)*$D53,IF($C53=FS$17,$G$6*$D53,""))</f>
        <v>10586.65867010597</v>
      </c>
      <c r="FT53" s="34">
        <f>IF(FS53&lt;&gt;"",HLOOKUP(COUNT($DW53:FS53)+1,$G$4:$CX$8,FT$14,0)*$D53,IF($C53=FT$17,$G$6*$D53,""))</f>
        <v>11645.324537116569</v>
      </c>
      <c r="FU53" s="34">
        <f>IF(FT53&lt;&gt;"",HLOOKUP(COUNT($DW53:FT53)+1,$G$4:$CX$8,FU$14,0)*$D53,IF($C53=FU$17,$G$6*$D53,""))</f>
        <v>12809.856990828232</v>
      </c>
      <c r="FV53" s="34">
        <f>IF(FU53&lt;&gt;"",HLOOKUP(COUNT($DW53:FU53)+1,$G$4:$CX$8,FV$14,0)*$D53,IF($C53=FV$17,$G$6*$D53,""))</f>
        <v>14090.842689911051</v>
      </c>
      <c r="FW53" s="34">
        <f>IF(FV53&lt;&gt;"",HLOOKUP(COUNT($DW53:FV53)+1,$G$4:$CX$8,FW$14,0)*$D53,IF($C53=FW$17,$G$6*$D53,""))</f>
        <v>15499.926958902157</v>
      </c>
      <c r="FX53" s="34">
        <f>IF(FW53&lt;&gt;"",HLOOKUP(COUNT($DW53:FW53)+1,$G$4:$CX$8,FX$14,0)*$D53,IF($C53=FX$17,$G$6*$D53,""))</f>
        <v>14724.930610957041</v>
      </c>
      <c r="FY53" s="34">
        <f>IF(FX53&lt;&gt;"",HLOOKUP(COUNT($DW53:FX53)+1,$G$4:$CX$8,FY$14,0)*$D53,IF($C53=FY$17,$G$6*$D53,""))</f>
        <v>13988.684080409192</v>
      </c>
      <c r="FZ53" s="34">
        <f>IF(FY53&lt;&gt;"",HLOOKUP(COUNT($DW53:FY53)+1,$G$4:$CX$8,FZ$14,0)*$D53,IF($C53=FZ$17,$G$6*$D53,""))</f>
        <v>14967.891966037834</v>
      </c>
      <c r="GA53" s="34">
        <f>IF(FZ53&lt;&gt;"",HLOOKUP(COUNT($DW53:FZ53)+1,$G$4:$CX$8,GA$14,0)*$D53,IF($C53=GA$17,$G$6*$D53,""))</f>
        <v>16015.644403660484</v>
      </c>
      <c r="GB53" s="34">
        <f>IF(GA53&lt;&gt;"",HLOOKUP(COUNT($DW53:GA53)+1,$G$4:$CX$8,GB$14,0)*$D53,IF($C53=GB$17,$G$6*$D53,""))</f>
        <v>17136.739511916719</v>
      </c>
      <c r="GC53" s="34">
        <f>IF(GB53&lt;&gt;"",HLOOKUP(COUNT($DW53:GB53)+1,$G$4:$CX$8,GC$14,0)*$D53,IF($C53=GC$17,$G$6*$D53,""))</f>
        <v>18850.413463108387</v>
      </c>
      <c r="GD53" s="34">
        <f>IF(GC53&lt;&gt;"",HLOOKUP(COUNT($DW53:GC53)+1,$G$4:$CX$8,GD$14,0)*$D53,IF($C53=GD$17,$G$6*$D53,""))</f>
        <v>16022.851443642132</v>
      </c>
      <c r="GE53" s="34">
        <f>IF(GD53&lt;&gt;"",HLOOKUP(COUNT($DW53:GD53)+1,$G$4:$CX$8,GE$14,0)*$D53,IF($C53=GE$17,$G$6*$D53,""))</f>
        <v>15221.708871460029</v>
      </c>
      <c r="GF53" s="34">
        <f>IF(GE53&lt;&gt;"",HLOOKUP(COUNT($DW53:GE53)+1,$G$4:$CX$8,GF$14,0)*$D53,IF($C53=GF$17,$G$6*$D53,""))</f>
        <v>15982.794315033028</v>
      </c>
      <c r="GG53" s="34">
        <f>IF(GF53&lt;&gt;"",HLOOKUP(COUNT($DW53:GF53)+1,$G$4:$CX$8,GG$14,0)*$D53,IF($C53=GG$17,$G$6*$D53,""))</f>
        <v>16781.93403078468</v>
      </c>
      <c r="GH53" s="34">
        <f>IF(GG53&lt;&gt;"",HLOOKUP(COUNT($DW53:GG53)+1,$G$4:$CX$8,GH$14,0)*$D53,IF($C53=GH$17,$G$6*$D53,""))</f>
        <v>17621.030732323907</v>
      </c>
      <c r="GI53" s="34">
        <f>IF(GH53&lt;&gt;"",HLOOKUP(COUNT($DW53:GH53)+1,$G$4:$CX$8,GI$14,0)*$D53,IF($C53=GI$17,$G$6*$D53,""))</f>
        <v>18854.502883586585</v>
      </c>
      <c r="GJ53" s="34">
        <f>IF(GI53&lt;&gt;"",HLOOKUP(COUNT($DW53:GI53)+1,$G$4:$CX$8,GJ$14,0)*$D53,IF($C53=GJ$17,$G$6*$D53,""))</f>
        <v>16969.052595227928</v>
      </c>
      <c r="GK53" s="34">
        <f>IF(GJ53&lt;&gt;"",HLOOKUP(COUNT($DW53:GJ53)+1,$G$4:$CX$8,GK$14,0)*$D53,IF($C53=GK$17,$G$6*$D53,""))</f>
        <v>15272.14733570514</v>
      </c>
      <c r="GL53" s="34">
        <f>IF(GK53&lt;&gt;"",HLOOKUP(COUNT($DW53:GK53)+1,$G$4:$CX$8,GL$14,0)*$D53,IF($C53=GL$17,$G$6*$D53,""))</f>
        <v>16341.197649204496</v>
      </c>
      <c r="GM53" s="34">
        <f>IF(GL53&lt;&gt;"",HLOOKUP(COUNT($DW53:GL53)+1,$G$4:$CX$8,GM$14,0)*$D53,IF($C53=GM$17,$G$6*$D53,""))</f>
        <v>17485.081484648807</v>
      </c>
      <c r="GN53" s="34">
        <f>IF(GM53&lt;&gt;"",HLOOKUP(COUNT($DW53:GM53)+1,$G$4:$CX$8,GN$14,0)*$D53,IF($C53=GN$17,$G$6*$D53,""))</f>
        <v>18709.037188574228</v>
      </c>
      <c r="GO53" s="34">
        <f>IF(GN53&lt;&gt;"",HLOOKUP(COUNT($DW53:GN53)+1,$G$4:$CX$8,GO$14,0)*$D53,IF($C53=GO$17,$G$6*$D53,""))</f>
        <v>20205.760163660168</v>
      </c>
      <c r="GP53" s="34">
        <f>IF(GO53&lt;&gt;"",HLOOKUP(COUNT($DW53:GO53)+1,$G$4:$CX$8,GP$14,0)*$D53,IF($C53=GP$17,$G$6*$D53,""))</f>
        <v>17376.953740747744</v>
      </c>
      <c r="GQ53" s="34">
        <f>IF(GP53&lt;&gt;"",HLOOKUP(COUNT($DW53:GP53)+1,$G$4:$CX$8,GQ$14,0)*$D53,IF($C53=GQ$17,$G$6*$D53,""))</f>
        <v>16508.106053710355</v>
      </c>
      <c r="GR53" s="34">
        <f>IF(GQ53&lt;&gt;"",HLOOKUP(COUNT($DW53:GQ53)+1,$G$4:$CX$8,GR$14,0)*$D53,IF($C53=GR$17,$G$6*$D53,""))</f>
        <v>17333.511356395877</v>
      </c>
      <c r="GS53" s="34">
        <f>IF(GR53&lt;&gt;"",HLOOKUP(COUNT($DW53:GR53)+1,$G$4:$CX$8,GS$14,0)*$D53,IF($C53=GS$17,$G$6*$D53,""))</f>
        <v>18200.186924215664</v>
      </c>
      <c r="GT53" s="34">
        <f>IF(GS53&lt;&gt;"",HLOOKUP(COUNT($DW53:GS53)+1,$G$4:$CX$8,GT$14,0)*$D53,IF($C53=GT$17,$G$6*$D53,""))</f>
        <v>19110.196270426444</v>
      </c>
      <c r="GU53" s="34">
        <f>IF(GT53&lt;&gt;"",HLOOKUP(COUNT($DW53:GT53)+1,$G$4:$CX$8,GU$14,0)*$D53,IF($C53=GU$17,$G$6*$D53,""))</f>
        <v>20447.910009356296</v>
      </c>
      <c r="GV53" s="34">
        <f>IF(GU53&lt;&gt;"",HLOOKUP(COUNT($DW53:GU53)+1,$G$4:$CX$8,GV$14,0)*$D53,IF($C53=GV$17,$G$6*$D53,""))</f>
        <v>18403.119008420676</v>
      </c>
      <c r="GW53" s="34">
        <f>IF(GV53&lt;&gt;"",HLOOKUP(COUNT($DW53:GV53)+1,$G$4:$CX$8,GW$14,0)*$D53,IF($C53=GW$17,$G$6*$D53,""))</f>
        <v>16562.807107578607</v>
      </c>
      <c r="GX53" s="34">
        <f>IF(GW53&lt;&gt;"",HLOOKUP(COUNT($DW53:GW53)+1,$G$4:$CX$8,GX$14,0)*$D53,IF($C53=GX$17,$G$6*$D53,""))</f>
        <v>17722.203605109109</v>
      </c>
      <c r="GY53" s="34">
        <f>IF(GX53&lt;&gt;"",HLOOKUP(COUNT($DW53:GX53)+1,$G$4:$CX$8,GY$14,0)*$D53,IF($C53=GY$17,$G$6*$D53,""))</f>
        <v>18962.757857466742</v>
      </c>
      <c r="GZ53" s="34">
        <f>IF(GY53&lt;&gt;"",HLOOKUP(COUNT($DW53:GY53)+1,$G$4:$CX$8,GZ$14,0)*$D53,IF($C53=GZ$17,$G$6*$D53,""))</f>
        <v>20290.150907489417</v>
      </c>
      <c r="HA53" s="34">
        <f>IF(GZ53&lt;&gt;"",HLOOKUP(COUNT($DW53:GZ53)+1,$G$4:$CX$8,HA$14,0)*$D53,IF($C53=HA$17,$G$6*$D53,""))</f>
        <v>21913.362980088568</v>
      </c>
      <c r="HB53" s="34">
        <f>IF(HA53&lt;&gt;"",HLOOKUP(COUNT($DW53:HA53)+1,$G$4:$CX$8,HB$14,0)*$D53,IF($C53=HB$17,$G$6*$D53,""))</f>
        <v>19064.625792677049</v>
      </c>
      <c r="HC53" s="34">
        <f>IF(HB53&lt;&gt;"",HLOOKUP(COUNT($DW53:HB53)+1,$G$4:$CX$8,HC$14,0)*$D53,IF($C53=HC$17,$G$6*$D53,""))</f>
        <v>18111.394503043201</v>
      </c>
      <c r="HD53" s="34">
        <f>IF(HC53&lt;&gt;"",HLOOKUP(COUNT($DW53:HC53)+1,$G$4:$CX$8,HD$14,0)*$D53,IF($C53=HD$17,$G$6*$D53,""))</f>
        <v>19016.964228195357</v>
      </c>
      <c r="HE53" s="34">
        <f>IF(HD53&lt;&gt;"",HLOOKUP(COUNT($DW53:HD53)+1,$G$4:$CX$8,HE$14,0)*$D53,IF($C53=HE$17,$G$6*$D53,""))</f>
        <v>19967.812439605128</v>
      </c>
      <c r="HF53" s="34">
        <f>IF(HE53&lt;&gt;"",HLOOKUP(COUNT($DW53:HE53)+1,$G$4:$CX$8,HF$14,0)*$D53,IF($C53=HF$17,$G$6*$D53,""))</f>
        <v>20966.203061585391</v>
      </c>
      <c r="HG53" s="34">
        <f>IF(HF53&lt;&gt;"",HLOOKUP(COUNT($DW53:HF53)+1,$G$4:$CX$8,HG$14,0)*$D53,IF($C53=HG$17,$G$6*$D53,""))</f>
        <v>22433.83727589636</v>
      </c>
      <c r="HH53" s="34">
        <f>IF(HG53&lt;&gt;"",HLOOKUP(COUNT($DW53:HG53)+1,$G$4:$CX$8,HH$14,0)*$D53,IF($C53=HH$17,$G$6*$D53,""))</f>
        <v>20190.453548306723</v>
      </c>
      <c r="HI53" s="34">
        <f>IF(HH53&lt;&gt;"",HLOOKUP(COUNT($DW53:HH53)+1,$G$4:$CX$8,HI$14,0)*$D53,IF($C53=HI$17,$G$6*$D53,""))</f>
        <v>18171.408193476054</v>
      </c>
      <c r="HJ53" s="34">
        <f>IF(HI53&lt;&gt;"",HLOOKUP(COUNT($DW53:HI53)+1,$G$4:$CX$8,HJ$14,0)*$D53,IF($C53=HJ$17,$G$6*$D53,""))</f>
        <v>19443.40676701938</v>
      </c>
      <c r="HK53" s="34">
        <f>IF(HJ53&lt;&gt;"",HLOOKUP(COUNT($DW53:HJ53)+1,$G$4:$CX$8,HK$14,0)*$D53,IF($C53=HK$17,$G$6*$D53,""))</f>
        <v>20804.445240710738</v>
      </c>
      <c r="HL53" s="34">
        <f>IF(HK53&lt;&gt;"",HLOOKUP(COUNT($DW53:HK53)+1,$G$4:$CX$8,HL$14,0)*$D53,IF($C53=HL$17,$G$6*$D53,""))</f>
        <v>22260.756407560486</v>
      </c>
      <c r="HM53" s="34">
        <f>IF(HL53&lt;&gt;"",HLOOKUP(COUNT($DW53:HL53)+1,$G$4:$CX$8,HM$14,0)*$D53,IF($C53=HM$17,$G$6*$D53,""))</f>
        <v>24041.616920165325</v>
      </c>
      <c r="HN53" s="34">
        <f>IF(HM53&lt;&gt;"",HLOOKUP(COUNT($DW53:HM53)+1,$G$4:$CX$8,HN$14,0)*$D53,IF($C53=HN$17,$G$6*$D53,""))</f>
        <v>15647.367547554686</v>
      </c>
      <c r="HO53" s="34">
        <f>IF(HN53&lt;&gt;"",HLOOKUP(COUNT($DW53:HN53)+1,$G$4:$CX$8,HO$14,0)*$D53,IF($C53=HO$17,$G$6*$D53,""))</f>
        <v>15647.367547554686</v>
      </c>
      <c r="HP53" s="34">
        <f>IF(HO53&lt;&gt;"",HLOOKUP(COUNT($DW53:HO53)+1,$G$4:$CX$8,HP$14,0)*$D53,IF($C53=HP$17,$G$6*$D53,""))</f>
        <v>15647.367547554686</v>
      </c>
      <c r="HQ53" s="34">
        <f>IF(HP53&lt;&gt;"",HLOOKUP(COUNT($DW53:HP53)+1,$G$4:$CX$8,HQ$14,0)*$D53,IF($C53=HQ$17,$G$6*$D53,""))</f>
        <v>15647.367547554686</v>
      </c>
      <c r="HR53" s="34">
        <f>IF(HQ53&lt;&gt;"",HLOOKUP(COUNT($DW53:HQ53)+1,$G$4:$CX$8,HR$14,0)*$D53,IF($C53=HR$17,$G$6*$D53,""))</f>
        <v>15647.367547554686</v>
      </c>
      <c r="HS53" s="34">
        <f>IF(HR53&lt;&gt;"",HLOOKUP(COUNT($DW53:HR53)+1,$G$4:$CX$8,HS$14,0)*$D53,IF($C53=HS$17,$G$6*$D53,""))</f>
        <v>15647.367547554686</v>
      </c>
      <c r="HT53" s="34">
        <f>IF(HS53&lt;&gt;"",HLOOKUP(COUNT($DW53:HS53)+1,$G$4:$CX$8,HT$14,0)*$D53,IF($C53=HT$17,$G$6*$D53,""))</f>
        <v>15647.367547554686</v>
      </c>
      <c r="HU53" s="34">
        <f>IF(HT53&lt;&gt;"",HLOOKUP(COUNT($DW53:HT53)+1,$G$4:$CX$8,HU$14,0)*$D53,IF($C53=HU$17,$G$6*$D53,""))</f>
        <v>15647.367547554686</v>
      </c>
      <c r="HV53" s="34">
        <f>IF(HU53&lt;&gt;"",HLOOKUP(COUNT($DW53:HU53)+1,$G$4:$CX$8,HV$14,0)*$D53,IF($C53=HV$17,$G$6*$D53,""))</f>
        <v>15647.367547554686</v>
      </c>
      <c r="HW53" s="34">
        <f>IF(HV53&lt;&gt;"",HLOOKUP(COUNT($DW53:HV53)+1,$G$4:$CX$8,HW$14,0)*$D53,IF($C53=HW$17,$G$6*$D53,""))</f>
        <v>15647.367547554686</v>
      </c>
      <c r="HX53" s="34">
        <f>IF(HW53&lt;&gt;"",HLOOKUP(COUNT($DW53:HW53)+1,$G$4:$CX$8,HX$14,0)*$D53,IF($C53=HX$17,$G$6*$D53,""))</f>
        <v>15647.367547554686</v>
      </c>
      <c r="HY53" s="34">
        <f>IF(HX53&lt;&gt;"",HLOOKUP(COUNT($DW53:HX53)+1,$G$4:$CX$8,HY$14,0)*$D53,IF($C53=HY$17,$G$6*$D53,""))</f>
        <v>15647.367547554686</v>
      </c>
      <c r="HZ53" s="34">
        <f>IF(HY53&lt;&gt;"",HLOOKUP(COUNT($DW53:HY53)+1,$G$4:$CX$8,HZ$14,0)*$D53,IF($C53=HZ$17,$G$6*$D53,""))</f>
        <v>15647.367547554686</v>
      </c>
      <c r="IA53" s="34">
        <f>IF(HZ53&lt;&gt;"",HLOOKUP(COUNT($DW53:HZ53)+1,$G$4:$CX$8,IA$14,0)*$D53,IF($C53=IA$17,$G$6*$D53,""))</f>
        <v>15647.367547554686</v>
      </c>
      <c r="IB53" s="34">
        <f>IF(IA53&lt;&gt;"",HLOOKUP(COUNT($DW53:IA53)+1,$G$4:$CX$8,IB$14,0)*$D53,IF($C53=IB$17,$G$6*$D53,""))</f>
        <v>15647.367547554686</v>
      </c>
      <c r="IC53" s="34">
        <f>IF(IB53&lt;&gt;"",HLOOKUP(COUNT($DW53:IB53)+1,$G$4:$CX$8,IC$14,0)*$D53,IF($C53=IC$17,$G$6*$D53,""))</f>
        <v>15647.367547554686</v>
      </c>
      <c r="ID53" s="34">
        <f>IF(IC53&lt;&gt;"",HLOOKUP(COUNT($DW53:IC53)+1,$G$4:$CX$8,ID$14,0)*$D53,IF($C53=ID$17,$G$6*$D53,""))</f>
        <v>15647.367547554686</v>
      </c>
      <c r="IE53" s="34">
        <f>IF(ID53&lt;&gt;"",HLOOKUP(COUNT($DW53:ID53)+1,$G$4:$CX$8,IE$14,0)*$D53,IF($C53=IE$17,$G$6*$D53,""))</f>
        <v>15647.367547554686</v>
      </c>
      <c r="IF53" s="34">
        <f>IF(IE53&lt;&gt;"",HLOOKUP(COUNT($DW53:IE53)+1,$G$4:$CX$8,IF$14,0)*$D53,IF($C53=IF$17,$G$6*$D53,""))</f>
        <v>15647.367547554686</v>
      </c>
      <c r="IG53" s="34">
        <f>IF(IF53&lt;&gt;"",HLOOKUP(COUNT($DW53:IF53)+1,$G$4:$CX$8,IG$14,0)*$D53,IF($C53=IG$17,$G$6*$D53,""))</f>
        <v>15647.367547554686</v>
      </c>
      <c r="IH53" s="34">
        <f>IF(IG53&lt;&gt;"",HLOOKUP(COUNT($DW53:IG53)+1,$G$4:$CX$8,IH$14,0)*$D53,IF($C53=IH$17,$G$6*$D53,""))</f>
        <v>15647.367547554686</v>
      </c>
      <c r="II53" s="34">
        <f>IF(IH53&lt;&gt;"",HLOOKUP(COUNT($DW53:IH53)+1,$G$4:$CX$8,II$14,0)*$D53,IF($C53=II$17,$G$6*$D53,""))</f>
        <v>15647.367547554686</v>
      </c>
      <c r="IJ53" s="34">
        <f>IF(II53&lt;&gt;"",HLOOKUP(COUNT($DW53:II53)+1,$G$4:$CX$8,IJ$14,0)*$D53,IF($C53=IJ$17,$G$6*$D53,""))</f>
        <v>15647.367547554686</v>
      </c>
      <c r="IK53" s="34">
        <f>IF(IJ53&lt;&gt;"",HLOOKUP(COUNT($DW53:IJ53)+1,$G$4:$CX$8,IK$14,0)*$D53,IF($C53=IK$17,$G$6*$D53,""))</f>
        <v>15647.367547554686</v>
      </c>
      <c r="IL53" s="34">
        <f>IF(IK53&lt;&gt;"",HLOOKUP(COUNT($DW53:IK53)+1,$G$4:$CX$8,IL$14,0)*$D53,IF($C53=IL$17,$G$6*$D53,""))</f>
        <v>15647.367547554686</v>
      </c>
      <c r="IM53" s="34">
        <f>IF(IL53&lt;&gt;"",HLOOKUP(COUNT($DW53:IL53)+1,$G$4:$CX$8,IM$14,0)*$D53,IF($C53=IM$17,$G$6*$D53,""))</f>
        <v>15647.367547554686</v>
      </c>
      <c r="IO53" s="34" t="str">
        <f>IF(IN53&lt;&gt;"",HLOOKUP(COUNT($IN53:IN53)+1,$G$4:$EH$8,IO$14,0)*$D53,IF($C53=IO$17,$G$7*$D53,""))</f>
        <v/>
      </c>
      <c r="IP53" s="34" t="str">
        <f>IF(IO53&lt;&gt;"",HLOOKUP(COUNT($IN53:IO53)+1,$G$4:$EH$8,IP$14,0)*$D53,IF($C53=IP$17,$G$7*$D53,""))</f>
        <v/>
      </c>
      <c r="IQ53" s="34" t="str">
        <f>IF(IP53&lt;&gt;"",HLOOKUP(COUNT($IN53:IP53)+1,$G$4:$EH$8,IQ$14,0)*$D53,IF($C53=IQ$17,$G$7*$D53,""))</f>
        <v/>
      </c>
      <c r="IR53" s="34" t="str">
        <f>IF(IQ53&lt;&gt;"",HLOOKUP(COUNT($IN53:IQ53)+1,$G$4:$EH$8,IR$14,0)*$D53,IF($C53=IR$17,$G$7*$D53,""))</f>
        <v/>
      </c>
      <c r="IS53" s="34" t="str">
        <f>IF(IR53&lt;&gt;"",HLOOKUP(COUNT($IN53:IR53)+1,$G$4:$EH$8,IS$14,0)*$D53,IF($C53=IS$17,$G$7*$D53,""))</f>
        <v/>
      </c>
      <c r="IT53" s="34" t="str">
        <f>IF(IS53&lt;&gt;"",HLOOKUP(COUNT($IN53:IS53)+1,$G$4:$EH$8,IT$14,0)*$D53,IF($C53=IT$17,$G$7*$D53,""))</f>
        <v/>
      </c>
      <c r="IU53" s="34" t="str">
        <f>IF(IT53&lt;&gt;"",HLOOKUP(COUNT($IN53:IT53)+1,$G$4:$EH$8,IU$14,0)*$D53,IF($C53=IU$17,$G$7*$D53,""))</f>
        <v/>
      </c>
      <c r="IV53" s="34" t="str">
        <f>IF(IU53&lt;&gt;"",HLOOKUP(COUNT($IN53:IU53)+1,$G$4:$EH$8,IV$14,0)*$D53,IF($C53=IV$17,$G$7*$D53,""))</f>
        <v/>
      </c>
      <c r="IW53" s="34" t="str">
        <f>IF(IV53&lt;&gt;"",HLOOKUP(COUNT($IN53:IV53)+1,$G$4:$EH$8,IW$14,0)*$D53,IF($C53=IW$17,$G$7*$D53,""))</f>
        <v/>
      </c>
      <c r="IX53" s="34" t="str">
        <f>IF(IW53&lt;&gt;"",HLOOKUP(COUNT($IN53:IW53)+1,$G$4:$EH$8,IX$14,0)*$D53,IF($C53=IX$17,$G$7*$D53,""))</f>
        <v/>
      </c>
      <c r="IY53" s="34" t="str">
        <f>IF(IX53&lt;&gt;"",HLOOKUP(COUNT($IN53:IX53)+1,$G$4:$EH$8,IY$14,0)*$D53,IF($C53=IY$17,$G$7*$D53,""))</f>
        <v/>
      </c>
      <c r="IZ53" s="34" t="str">
        <f>IF(IY53&lt;&gt;"",HLOOKUP(COUNT($IN53:IY53)+1,$G$4:$EH$8,IZ$14,0)*$D53,IF($C53=IZ$17,$G$7*$D53,""))</f>
        <v/>
      </c>
      <c r="JA53" s="34" t="str">
        <f>IF(IZ53&lt;&gt;"",HLOOKUP(COUNT($IN53:IZ53)+1,$G$4:$EH$8,JA$14,0)*$D53,IF($C53=JA$17,$G$7*$D53,""))</f>
        <v/>
      </c>
      <c r="JB53" s="34" t="str">
        <f>IF(JA53&lt;&gt;"",HLOOKUP(COUNT($IN53:JA53)+1,$G$4:$EH$8,JB$14,0)*$D53,IF($C53=JB$17,$G$7*$D53,""))</f>
        <v/>
      </c>
      <c r="JC53" s="34" t="str">
        <f>IF(JB53&lt;&gt;"",HLOOKUP(COUNT($IN53:JB53)+1,$G$4:$EH$8,JC$14,0)*$D53,IF($C53=JC$17,$G$7*$D53,""))</f>
        <v/>
      </c>
      <c r="JD53" s="34" t="str">
        <f>IF(JC53&lt;&gt;"",HLOOKUP(COUNT($IN53:JC53)+1,$G$4:$EH$8,JD$14,0)*$D53,IF($C53=JD$17,$G$7*$D53,""))</f>
        <v/>
      </c>
      <c r="JE53" s="34" t="str">
        <f>IF(JD53&lt;&gt;"",HLOOKUP(COUNT($IN53:JD53)+1,$G$4:$EH$8,JE$14,0)*$D53,IF($C53=JE$17,$G$7*$D53,""))</f>
        <v/>
      </c>
      <c r="JF53" s="34" t="str">
        <f>IF(JE53&lt;&gt;"",HLOOKUP(COUNT($IN53:JE53)+1,$G$4:$EH$8,JF$14,0)*$D53,IF($C53=JF$17,$G$7*$D53,""))</f>
        <v/>
      </c>
      <c r="JG53" s="34" t="str">
        <f>IF(JF53&lt;&gt;"",HLOOKUP(COUNT($IN53:JF53)+1,$G$4:$EH$8,JG$14,0)*$D53,IF($C53=JG$17,$G$7*$D53,""))</f>
        <v/>
      </c>
      <c r="JH53" s="34" t="str">
        <f>IF(JG53&lt;&gt;"",HLOOKUP(COUNT($IN53:JG53)+1,$G$4:$EH$8,JH$14,0)*$D53,IF($C53=JH$17,$G$7*$D53,""))</f>
        <v/>
      </c>
      <c r="JI53" s="34" t="str">
        <f>IF(JH53&lt;&gt;"",HLOOKUP(COUNT($IN53:JH53)+1,$G$4:$EH$8,JI$14,0)*$D53,IF($C53=JI$17,$G$7*$D53,""))</f>
        <v/>
      </c>
      <c r="JJ53" s="34" t="str">
        <f>IF(JI53&lt;&gt;"",HLOOKUP(COUNT($IN53:JI53)+1,$G$4:$EH$8,JJ$14,0)*$D53,IF($C53=JJ$17,$G$7*$D53,""))</f>
        <v/>
      </c>
      <c r="JK53" s="34" t="str">
        <f>IF(JJ53&lt;&gt;"",HLOOKUP(COUNT($IN53:JJ53)+1,$G$4:$EH$8,JK$14,0)*$D53,IF($C53=JK$17,$G$7*$D53,""))</f>
        <v/>
      </c>
      <c r="JL53" s="34" t="str">
        <f>IF(JK53&lt;&gt;"",HLOOKUP(COUNT($IN53:JK53)+1,$G$4:$EH$8,JL$14,0)*$D53,IF($C53=JL$17,$G$7*$D53,""))</f>
        <v/>
      </c>
      <c r="JM53" s="34" t="str">
        <f>IF(JL53&lt;&gt;"",HLOOKUP(COUNT($IN53:JL53)+1,$G$4:$EH$8,JM$14,0)*$D53,IF($C53=JM$17,$G$7*$D53,""))</f>
        <v/>
      </c>
      <c r="JN53" s="34" t="str">
        <f>IF(JM53&lt;&gt;"",HLOOKUP(COUNT($IN53:JM53)+1,$G$4:$EH$8,JN$14,0)*$D53,IF($C53=JN$17,$G$7*$D53,""))</f>
        <v/>
      </c>
      <c r="JO53" s="34" t="str">
        <f>IF(JN53&lt;&gt;"",HLOOKUP(COUNT($IN53:JN53)+1,$G$4:$EH$8,JO$14,0)*$D53,IF($C53=JO$17,$G$7*$D53,""))</f>
        <v/>
      </c>
      <c r="JP53" s="34" t="str">
        <f>IF(JO53&lt;&gt;"",HLOOKUP(COUNT($IN53:JO53)+1,$G$4:$EH$8,JP$14,0)*$D53,IF($C53=JP$17,$G$7*$D53,""))</f>
        <v/>
      </c>
      <c r="JQ53" s="34" t="str">
        <f>IF(JP53&lt;&gt;"",HLOOKUP(COUNT($IN53:JP53)+1,$G$4:$EH$8,JQ$14,0)*$D53,IF($C53=JQ$17,$G$7*$D53,""))</f>
        <v/>
      </c>
      <c r="JR53" s="34" t="str">
        <f>IF(JQ53&lt;&gt;"",HLOOKUP(COUNT($IN53:JQ53)+1,$G$4:$EH$8,JR$14,0)*$D53,IF($C53=JR$17,$G$7*$D53,""))</f>
        <v/>
      </c>
      <c r="JS53" s="34" t="str">
        <f>IF(JR53&lt;&gt;"",HLOOKUP(COUNT($IN53:JR53)+1,$G$4:$EH$8,JS$14,0)*$D53,IF($C53=JS$17,$G$7*$D53,""))</f>
        <v/>
      </c>
      <c r="JT53" s="34" t="str">
        <f>IF(JS53&lt;&gt;"",HLOOKUP(COUNT($IN53:JS53)+1,$G$4:$EH$8,JT$14,0)*$D53,IF($C53=JT$17,$G$7*$D53,""))</f>
        <v/>
      </c>
      <c r="JU53" s="34" t="str">
        <f>IF(JT53&lt;&gt;"",HLOOKUP(COUNT($IN53:JT53)+1,$G$4:$EH$8,JU$14,0)*$D53,IF($C53=JU$17,$G$7*$D53,""))</f>
        <v/>
      </c>
      <c r="JV53" s="34" t="str">
        <f>IF(JU53&lt;&gt;"",HLOOKUP(COUNT($IN53:JU53)+1,$G$4:$EH$8,JV$14,0)*$D53,IF($C53=JV$17,$G$7*$D53,""))</f>
        <v/>
      </c>
      <c r="JW53" s="34">
        <f>IF(JV53&lt;&gt;"",HLOOKUP(COUNT($IN53:JV53)+1,$G$4:$EH$8,JW$14,0)*$D53,IF($C53=JW$17,$G$7*$D53,""))</f>
        <v>0</v>
      </c>
      <c r="JX53" s="34">
        <f>IF(JW53&lt;&gt;"",HLOOKUP(COUNT($IN53:JW53)+1,$G$4:$EH$8,JX$14,0)*$D53,IF($C53=JX$17,$G$7*$D53,""))</f>
        <v>2250</v>
      </c>
      <c r="JY53" s="34">
        <f>IF(JX53&lt;&gt;"",HLOOKUP(COUNT($IN53:JX53)+1,$G$4:$EH$8,JY$14,0)*$D53,IF($C53=JY$17,$G$7*$D53,""))</f>
        <v>2250</v>
      </c>
      <c r="JZ53" s="34">
        <f>IF(JY53&lt;&gt;"",HLOOKUP(COUNT($IN53:JY53)+1,$G$4:$EH$8,JZ$14,0)*$D53,IF($C53=JZ$17,$G$7*$D53,""))</f>
        <v>2250</v>
      </c>
      <c r="KA53" s="34">
        <f>IF(JZ53&lt;&gt;"",HLOOKUP(COUNT($IN53:JZ53)+1,$G$4:$EH$8,KA$14,0)*$D53,IF($C53=KA$17,$G$7*$D53,""))</f>
        <v>2250</v>
      </c>
      <c r="KB53" s="34">
        <f>IF(KA53&lt;&gt;"",HLOOKUP(COUNT($IN53:KA53)+1,$G$4:$EH$8,KB$14,0)*$D53,IF($C53=KB$17,$G$7*$D53,""))</f>
        <v>2262.1145521044955</v>
      </c>
      <c r="KC53" s="34">
        <f>IF(KB53&lt;&gt;"",HLOOKUP(COUNT($IN53:KB53)+1,$G$4:$EH$8,KC$14,0)*$D53,IF($C53=KC$17,$G$7*$D53,""))</f>
        <v>2714.537462525393</v>
      </c>
      <c r="KD53" s="34">
        <f>IF(KC53&lt;&gt;"",HLOOKUP(COUNT($IN53:KC53)+1,$G$4:$EH$8,KD$14,0)*$D53,IF($C53=KD$17,$G$7*$D53,""))</f>
        <v>3148.863456529456</v>
      </c>
      <c r="KE53" s="34">
        <f>IF(KD53&lt;&gt;"",HLOOKUP(COUNT($IN53:KD53)+1,$G$4:$EH$8,KE$14,0)*$D53,IF($C53=KE$17,$G$7*$D53,""))</f>
        <v>3589.7043404435808</v>
      </c>
      <c r="KF53" s="34">
        <f>IF(KE53&lt;&gt;"",HLOOKUP(COUNT($IN53:KE53)+1,$G$4:$EH$8,KF$14,0)*$D53,IF($C53=KF$17,$G$7*$D53,""))</f>
        <v>4056.3659047012443</v>
      </c>
      <c r="KG53" s="34">
        <f>IF(KF53&lt;&gt;"",HLOOKUP(COUNT($IN53:KF53)+1,$G$4:$EH$8,KG$14,0)*$D53,IF($C53=KG$17,$G$7*$D53,""))</f>
        <v>4502.5661542183816</v>
      </c>
      <c r="KH53" s="34">
        <f>IF(KG53&lt;&gt;"",HLOOKUP(COUNT($IN53:KG53)+1,$G$4:$EH$8,KH$14,0)*$D53,IF($C53=KH$17,$G$7*$D53,""))</f>
        <v>4952.82276964022</v>
      </c>
      <c r="KI53" s="34">
        <f>IF(KH53&lt;&gt;"",HLOOKUP(COUNT($IN53:KH53)+1,$G$4:$EH$8,KI$14,0)*$D53,IF($C53=KI$17,$G$7*$D53,""))</f>
        <v>3714.6170772301671</v>
      </c>
      <c r="KJ53" s="34">
        <f>IF(KI53&lt;&gt;"",HLOOKUP(COUNT($IN53:KI53)+1,$G$4:$EH$8,KJ$14,0)*$D53,IF($C53=KJ$17,$G$7*$D53,""))</f>
        <v>3528.8862233686568</v>
      </c>
      <c r="KK53" s="34">
        <f>IF(KJ53&lt;&gt;"",HLOOKUP(COUNT($IN53:KJ53)+1,$G$4:$EH$8,KK$14,0)*$D53,IF($C53=KK$17,$G$7*$D53,""))</f>
        <v>3881.7748457055241</v>
      </c>
      <c r="KL53" s="34">
        <f>IF(KK53&lt;&gt;"",HLOOKUP(COUNT($IN53:KK53)+1,$G$4:$EH$8,KL$14,0)*$D53,IF($C53=KL$17,$G$7*$D53,""))</f>
        <v>4269.9523302760772</v>
      </c>
      <c r="KM53" s="34">
        <f>IF(KL53&lt;&gt;"",HLOOKUP(COUNT($IN53:KL53)+1,$G$4:$EH$8,KM$14,0)*$D53,IF($C53=KM$17,$G$7*$D53,""))</f>
        <v>4696.9475633036836</v>
      </c>
      <c r="KN53" s="34">
        <f>IF(KM53&lt;&gt;"",HLOOKUP(COUNT($IN53:KM53)+1,$G$4:$EH$8,KN$14,0)*$D53,IF($C53=KN$17,$G$7*$D53,""))</f>
        <v>5166.642319634052</v>
      </c>
      <c r="KO53" s="34">
        <f>IF(KN53&lt;&gt;"",HLOOKUP(COUNT($IN53:KN53)+1,$G$4:$EH$8,KO$14,0)*$D53,IF($C53=KO$17,$G$7*$D53,""))</f>
        <v>4908.3102036523469</v>
      </c>
      <c r="KP53" s="34">
        <f>IF(KO53&lt;&gt;"",HLOOKUP(COUNT($IN53:KO53)+1,$G$4:$EH$8,KP$14,0)*$D53,IF($C53=KP$17,$G$7*$D53,""))</f>
        <v>4662.8946934697306</v>
      </c>
      <c r="KQ53" s="34">
        <f>IF(KP53&lt;&gt;"",HLOOKUP(COUNT($IN53:KP53)+1,$G$4:$EH$8,KQ$14,0)*$D53,IF($C53=KQ$17,$G$7*$D53,""))</f>
        <v>4989.2973220126123</v>
      </c>
      <c r="KR53" s="34">
        <f>IF(KQ53&lt;&gt;"",HLOOKUP(COUNT($IN53:KQ53)+1,$G$4:$EH$8,KR$14,0)*$D53,IF($C53=KR$17,$G$7*$D53,""))</f>
        <v>5338.5481345534945</v>
      </c>
      <c r="KS53" s="34">
        <f>IF(KR53&lt;&gt;"",HLOOKUP(COUNT($IN53:KR53)+1,$G$4:$EH$8,KS$14,0)*$D53,IF($C53=KS$17,$G$7*$D53,""))</f>
        <v>5712.2465039722392</v>
      </c>
      <c r="KT53" s="34">
        <f>IF(KS53&lt;&gt;"",HLOOKUP(COUNT($IN53:KS53)+1,$G$4:$EH$8,KT$14,0)*$D53,IF($C53=KT$17,$G$7*$D53,""))</f>
        <v>6283.471154369463</v>
      </c>
      <c r="KU53" s="34">
        <f>IF(KT53&lt;&gt;"",HLOOKUP(COUNT($IN53:KT53)+1,$G$4:$EH$8,KU$14,0)*$D53,IF($C53=KU$17,$G$7*$D53,""))</f>
        <v>5340.950481214044</v>
      </c>
      <c r="KV53" s="34">
        <f>IF(KU53&lt;&gt;"",HLOOKUP(COUNT($IN53:KU53)+1,$G$4:$EH$8,KV$14,0)*$D53,IF($C53=KV$17,$G$7*$D53,""))</f>
        <v>5073.9029571533429</v>
      </c>
      <c r="KW53" s="34">
        <f>IF(KV53&lt;&gt;"",HLOOKUP(COUNT($IN53:KV53)+1,$G$4:$EH$8,KW$14,0)*$D53,IF($C53=KW$17,$G$7*$D53,""))</f>
        <v>5327.5981050110104</v>
      </c>
      <c r="KX53" s="34">
        <f>IF(KW53&lt;&gt;"",HLOOKUP(COUNT($IN53:KW53)+1,$G$4:$EH$8,KX$14,0)*$D53,IF($C53=KX$17,$G$7*$D53,""))</f>
        <v>5593.9780102615614</v>
      </c>
      <c r="KY53" s="34">
        <f>IF(KX53&lt;&gt;"",HLOOKUP(COUNT($IN53:KX53)+1,$G$4:$EH$8,KY$14,0)*$D53,IF($C53=KY$17,$G$7*$D53,""))</f>
        <v>5873.6769107746368</v>
      </c>
      <c r="KZ53" s="34">
        <f>IF(KY53&lt;&gt;"",HLOOKUP(COUNT($IN53:KY53)+1,$G$4:$EH$8,KZ$14,0)*$D53,IF($C53=KZ$17,$G$7*$D53,""))</f>
        <v>6284.8342945288623</v>
      </c>
      <c r="LA53" s="34">
        <f>IF(KZ53&lt;&gt;"",HLOOKUP(COUNT($IN53:KZ53)+1,$G$4:$EH$8,LA$14,0)*$D53,IF($C53=LA$17,$G$7*$D53,""))</f>
        <v>5656.3508650759759</v>
      </c>
      <c r="LB53" s="34">
        <f>IF(LA53&lt;&gt;"",HLOOKUP(COUNT($IN53:LA53)+1,$G$4:$EH$8,LB$14,0)*$D53,IF($C53=LB$17,$G$7*$D53,""))</f>
        <v>5090.7157785683803</v>
      </c>
      <c r="LC53" s="34">
        <f>IF(LB53&lt;&gt;"",HLOOKUP(COUNT($IN53:LB53)+1,$G$4:$EH$8,LC$14,0)*$D53,IF($C53=LC$17,$G$7*$D53,""))</f>
        <v>5447.0658830681659</v>
      </c>
      <c r="LD53" s="34">
        <f>IF(LC53&lt;&gt;"",HLOOKUP(COUNT($IN53:LC53)+1,$G$4:$EH$8,LD$14,0)*$D53,IF($C53=LD$17,$G$7*$D53,""))</f>
        <v>5828.3604948829352</v>
      </c>
      <c r="LE53" s="34">
        <f>IF(LD53&lt;&gt;"",HLOOKUP(COUNT($IN53:LD53)+1,$G$4:$EH$8,LE$14,0)*$D53,IF($C53=LE$17,$G$7*$D53,""))</f>
        <v>6236.3457295247435</v>
      </c>
      <c r="LF53" s="34">
        <f>IF(LE53&lt;&gt;"",HLOOKUP(COUNT($IN53:LE53)+1,$G$4:$EH$8,LF$14,0)*$D53,IF($C53=LF$17,$G$7*$D53,""))</f>
        <v>6735.2533878867234</v>
      </c>
      <c r="LG53" s="34">
        <f>IF(LF53&lt;&gt;"",HLOOKUP(COUNT($IN53:LF53)+1,$G$4:$EH$8,LG$14,0)*$D53,IF($C53=LG$17,$G$7*$D53,""))</f>
        <v>5792.3179135825822</v>
      </c>
      <c r="LH53" s="34">
        <f>IF(LG53&lt;&gt;"",HLOOKUP(COUNT($IN53:LG53)+1,$G$4:$EH$8,LH$14,0)*$D53,IF($C53=LH$17,$G$7*$D53,""))</f>
        <v>5502.7020179034516</v>
      </c>
      <c r="LI53" s="34">
        <f>IF(LH53&lt;&gt;"",HLOOKUP(COUNT($IN53:LH53)+1,$G$4:$EH$8,LI$14,0)*$D53,IF($C53=LI$17,$G$7*$D53,""))</f>
        <v>5777.8371187986268</v>
      </c>
      <c r="LJ53" s="34">
        <f>IF(LI53&lt;&gt;"",HLOOKUP(COUNT($IN53:LI53)+1,$G$4:$EH$8,LJ$14,0)*$D53,IF($C53=LJ$17,$G$7*$D53,""))</f>
        <v>6066.7289747385557</v>
      </c>
      <c r="LK53" s="34">
        <f>IF(LJ53&lt;&gt;"",HLOOKUP(COUNT($IN53:LJ53)+1,$G$4:$EH$8,LK$14,0)*$D53,IF($C53=LK$17,$G$7*$D53,""))</f>
        <v>6370.0654234754838</v>
      </c>
      <c r="LL53" s="34">
        <f>IF(LK53&lt;&gt;"",HLOOKUP(COUNT($IN53:LK53)+1,$G$4:$EH$8,LL$14,0)*$D53,IF($C53=LL$17,$G$7*$D53,""))</f>
        <v>6815.9700031187658</v>
      </c>
      <c r="LM53" s="34">
        <f>IF(LL53&lt;&gt;"",HLOOKUP(COUNT($IN53:LL53)+1,$G$4:$EH$8,LM$14,0)*$D53,IF($C53=LM$17,$G$7*$D53,""))</f>
        <v>6134.3730028068912</v>
      </c>
      <c r="LN53" s="34">
        <f>IF(LM53&lt;&gt;"",HLOOKUP(COUNT($IN53:LM53)+1,$G$4:$EH$8,LN$14,0)*$D53,IF($C53=LN$17,$G$7*$D53,""))</f>
        <v>5520.9357025262016</v>
      </c>
      <c r="LO53" s="34">
        <f>IF(LN53&lt;&gt;"",HLOOKUP(COUNT($IN53:LN53)+1,$G$4:$EH$8,LO$14,0)*$D53,IF($C53=LO$17,$G$7*$D53,""))</f>
        <v>5907.4012017030363</v>
      </c>
      <c r="LP53" s="34">
        <f>IF(LO53&lt;&gt;"",HLOOKUP(COUNT($IN53:LO53)+1,$G$4:$EH$8,LP$14,0)*$D53,IF($C53=LP$17,$G$7*$D53,""))</f>
        <v>6320.9192858222486</v>
      </c>
      <c r="LQ53" s="34">
        <f>IF(LP53&lt;&gt;"",HLOOKUP(COUNT($IN53:LP53)+1,$G$4:$EH$8,LQ$14,0)*$D53,IF($C53=LQ$17,$G$7*$D53,""))</f>
        <v>6763.3836358298058</v>
      </c>
      <c r="LR53" s="34">
        <f>IF(LQ53&lt;&gt;"",HLOOKUP(COUNT($IN53:LQ53)+1,$G$4:$EH$8,LR$14,0)*$D53,IF($C53=LR$17,$G$7*$D53,""))</f>
        <v>7304.45432669619</v>
      </c>
      <c r="LS53" s="34">
        <f>IF(LR53&lt;&gt;"",HLOOKUP(COUNT($IN53:LR53)+1,$G$4:$EH$8,LS$14,0)*$D53,IF($C53=LS$17,$G$7*$D53,""))</f>
        <v>6354.8752642256841</v>
      </c>
      <c r="LT53" s="34">
        <f>IF(LS53&lt;&gt;"",HLOOKUP(COUNT($IN53:LS53)+1,$G$4:$EH$8,LT$14,0)*$D53,IF($C53=LT$17,$G$7*$D53,""))</f>
        <v>6037.1315010144008</v>
      </c>
      <c r="LU53" s="34">
        <f>IF(LT53&lt;&gt;"",HLOOKUP(COUNT($IN53:LT53)+1,$G$4:$EH$8,LU$14,0)*$D53,IF($C53=LU$17,$G$7*$D53,""))</f>
        <v>6338.9880760651213</v>
      </c>
      <c r="LV53" s="34">
        <f>IF(LU53&lt;&gt;"",HLOOKUP(COUNT($IN53:LU53)+1,$G$4:$EH$8,LV$14,0)*$D53,IF($C53=LV$17,$G$7*$D53,""))</f>
        <v>6655.9374798683766</v>
      </c>
      <c r="LW53" s="34">
        <f>IF(LV53&lt;&gt;"",HLOOKUP(COUNT($IN53:LV53)+1,$G$4:$EH$8,LW$14,0)*$D53,IF($C53=LW$17,$G$7*$D53,""))</f>
        <v>6988.7343538617979</v>
      </c>
      <c r="LX53" s="34">
        <f>IF(LW53&lt;&gt;"",HLOOKUP(COUNT($IN53:LW53)+1,$G$4:$EH$8,LX$14,0)*$D53,IF($C53=LX$17,$G$7*$D53,""))</f>
        <v>7477.9457586321205</v>
      </c>
      <c r="LY53" s="34">
        <f>IF(LX53&lt;&gt;"",HLOOKUP(COUNT($IN53:LX53)+1,$G$4:$EH$8,LY$14,0)*$D53,IF($C53=LY$17,$G$7*$D53,""))</f>
        <v>6730.1511827689083</v>
      </c>
      <c r="LZ53" s="34">
        <f>IF(LY53&lt;&gt;"",HLOOKUP(COUNT($IN53:LY53)+1,$G$4:$EH$8,LZ$14,0)*$D53,IF($C53=LZ$17,$G$7*$D53,""))</f>
        <v>6057.1360644920187</v>
      </c>
      <c r="MA53" s="34">
        <f>IF(LZ53&lt;&gt;"",HLOOKUP(COUNT($IN53:LZ53)+1,$G$4:$EH$8,MA$14,0)*$D53,IF($C53=MA$17,$G$7*$D53,""))</f>
        <v>6481.1355890064606</v>
      </c>
      <c r="MB53" s="34">
        <f>IF(MA53&lt;&gt;"",HLOOKUP(COUNT($IN53:MA53)+1,$G$4:$EH$8,MB$14,0)*$D53,IF($C53=MB$17,$G$7*$D53,""))</f>
        <v>6934.8150802369128</v>
      </c>
      <c r="MC53" s="34">
        <f>IF(MB53&lt;&gt;"",HLOOKUP(COUNT($IN53:MB53)+1,$G$4:$EH$8,MC$14,0)*$D53,IF($C53=MC$17,$G$7*$D53,""))</f>
        <v>7420.2521358534959</v>
      </c>
      <c r="MD53" s="34">
        <f>IF(MC53&lt;&gt;"",HLOOKUP(COUNT($IN53:MC53)+1,$G$4:$EH$8,MD$14,0)*$D53,IF($C53=MD$17,$G$7*$D53,""))</f>
        <v>8013.8723067217743</v>
      </c>
      <c r="ME53" s="34">
        <f>IF(MD53&lt;&gt;"",HLOOKUP(COUNT($IN53:MD53)+1,$G$4:$EH$8,ME$14,0)*$D53,IF($C53=ME$17,$G$7*$D53,""))</f>
        <v>5260.6276551568335</v>
      </c>
      <c r="MF53" s="34">
        <f>IF(ME53&lt;&gt;"",HLOOKUP(COUNT($IN53:ME53)+1,$G$4:$EH$8,MF$14,0)*$D53,IF($C53=MF$17,$G$7*$D53,""))</f>
        <v>5260.6276551568335</v>
      </c>
      <c r="MG53" s="34">
        <f>IF(MF53&lt;&gt;"",HLOOKUP(COUNT($IN53:MF53)+1,$G$4:$EH$8,MG$14,0)*$D53,IF($C53=MG$17,$G$7*$D53,""))</f>
        <v>5260.6276551568335</v>
      </c>
      <c r="MH53" s="34">
        <f>IF(MG53&lt;&gt;"",HLOOKUP(COUNT($IN53:MG53)+1,$G$4:$EH$8,MH$14,0)*$D53,IF($C53=MH$17,$G$7*$D53,""))</f>
        <v>5260.6276551568335</v>
      </c>
      <c r="MI53" s="34">
        <f>IF(MH53&lt;&gt;"",HLOOKUP(COUNT($IN53:MH53)+1,$G$4:$EH$8,MI$14,0)*$D53,IF($C53=MI$17,$G$7*$D53,""))</f>
        <v>5260.6276551568335</v>
      </c>
      <c r="MJ53" s="34">
        <f>IF(MI53&lt;&gt;"",HLOOKUP(COUNT($IN53:MI53)+1,$G$4:$EH$8,MJ$14,0)*$D53,IF($C53=MJ$17,$G$7*$D53,""))</f>
        <v>5260.6276551568335</v>
      </c>
      <c r="MK53" s="34">
        <f>IF(MJ53&lt;&gt;"",HLOOKUP(COUNT($IN53:MJ53)+1,$G$4:$EH$8,MK$14,0)*$D53,IF($C53=MK$17,$G$7*$D53,""))</f>
        <v>5260.6276551568335</v>
      </c>
      <c r="ML53" s="34">
        <f>IF(MK53&lt;&gt;"",HLOOKUP(COUNT($IN53:MK53)+1,$G$4:$EH$8,ML$14,0)*$D53,IF($C53=ML$17,$G$7*$D53,""))</f>
        <v>5260.6276551568335</v>
      </c>
      <c r="MM53" s="34">
        <f>IF(ML53&lt;&gt;"",HLOOKUP(COUNT($IN53:ML53)+1,$G$4:$EH$8,MM$14,0)*$D53,IF($C53=MM$17,$G$7*$D53,""))</f>
        <v>5260.6276551568335</v>
      </c>
      <c r="MN53" s="34">
        <f>IF(MM53&lt;&gt;"",HLOOKUP(COUNT($IN53:MM53)+1,$G$4:$EH$8,MN$14,0)*$D53,IF($C53=MN$17,$G$7*$D53,""))</f>
        <v>5260.6276551568335</v>
      </c>
      <c r="MO53" s="34">
        <f>IF(MN53&lt;&gt;"",HLOOKUP(COUNT($IN53:MN53)+1,$G$4:$EH$8,MO$14,0)*$D53,IF($C53=MO$17,$G$7*$D53,""))</f>
        <v>5260.6276551568335</v>
      </c>
      <c r="MP53" s="34">
        <f>IF(MO53&lt;&gt;"",HLOOKUP(COUNT($IN53:MO53)+1,$G$4:$EH$8,MP$14,0)*$D53,IF($C53=MP$17,$G$7*$D53,""))</f>
        <v>5260.6276551568335</v>
      </c>
      <c r="MQ53" s="34">
        <f>IF(MP53&lt;&gt;"",HLOOKUP(COUNT($IN53:MP53)+1,$G$4:$EH$8,MQ$14,0)*$D53,IF($C53=MQ$17,$G$7*$D53,""))</f>
        <v>5260.6276551568335</v>
      </c>
      <c r="MR53" s="34">
        <f>IF(MQ53&lt;&gt;"",HLOOKUP(COUNT($IN53:MQ53)+1,$G$4:$EH$8,MR$14,0)*$D53,IF($C53=MR$17,$G$7*$D53,""))</f>
        <v>5260.6276551568335</v>
      </c>
      <c r="MS53" s="34">
        <f>IF(MR53&lt;&gt;"",HLOOKUP(COUNT($IN53:MR53)+1,$G$4:$EH$8,MS$14,0)*$D53,IF($C53=MS$17,$G$7*$D53,""))</f>
        <v>5260.6276551568335</v>
      </c>
      <c r="MT53" s="34">
        <f>IF(MS53&lt;&gt;"",HLOOKUP(COUNT($IN53:MS53)+1,$G$4:$EH$8,MT$14,0)*$D53,IF($C53=MT$17,$G$7*$D53,""))</f>
        <v>5260.6276551568335</v>
      </c>
      <c r="MU53" s="34">
        <f>IF(MT53&lt;&gt;"",HLOOKUP(COUNT($IN53:MT53)+1,$G$4:$EH$8,MU$14,0)*$D53,IF($C53=MU$17,$G$7*$D53,""))</f>
        <v>5260.6276551568335</v>
      </c>
      <c r="MV53" s="34">
        <f>IF(MU53&lt;&gt;"",HLOOKUP(COUNT($IN53:MU53)+1,$G$4:$EH$8,MV$14,0)*$D53,IF($C53=MV$17,$G$7*$D53,""))</f>
        <v>5260.6276551568335</v>
      </c>
      <c r="MW53" s="34">
        <f>IF(MV53&lt;&gt;"",HLOOKUP(COUNT($IN53:MV53)+1,$G$4:$EH$8,MW$14,0)*$D53,IF($C53=MW$17,$G$7*$D53,""))</f>
        <v>5260.6276551568335</v>
      </c>
      <c r="MX53" s="34">
        <f>IF(MW53&lt;&gt;"",HLOOKUP(COUNT($IN53:MW53)+1,$G$4:$EH$8,MX$14,0)*$D53,IF($C53=MX$17,$G$7*$D53,""))</f>
        <v>5260.6276551568335</v>
      </c>
      <c r="MY53" s="34">
        <f>IF(MX53&lt;&gt;"",HLOOKUP(COUNT($IN53:MX53)+1,$G$4:$EH$8,MY$14,0)*$D53,IF($C53=MY$17,$G$7*$D53,""))</f>
        <v>5260.6276551568335</v>
      </c>
      <c r="MZ53" s="34">
        <f>IF(MY53&lt;&gt;"",HLOOKUP(COUNT($IN53:MY53)+1,$G$4:$EH$8,MZ$14,0)*$D53,IF($C53=MZ$17,$G$7*$D53,""))</f>
        <v>5260.6276551568335</v>
      </c>
      <c r="NA53" s="34">
        <f>IF(MZ53&lt;&gt;"",HLOOKUP(COUNT($IN53:MZ53)+1,$G$4:$EH$8,NA$14,0)*$D53,IF($C53=NA$17,$G$7*$D53,""))</f>
        <v>5260.6276551568335</v>
      </c>
      <c r="NB53" s="34">
        <f>IF(NA53&lt;&gt;"",HLOOKUP(COUNT($IN53:NA53)+1,$G$4:$EH$8,NB$14,0)*$D53,IF($C53=NB$17,$G$7*$D53,""))</f>
        <v>5260.6276551568335</v>
      </c>
      <c r="NC53" s="34">
        <f>IF(NB53&lt;&gt;"",HLOOKUP(COUNT($IN53:NB53)+1,$G$4:$EH$8,NC$14,0)*$D53,IF($C53=NC$17,$G$7*$D53,""))</f>
        <v>5260.6276551568335</v>
      </c>
      <c r="ND53" s="34">
        <f>IF(NC53&lt;&gt;"",HLOOKUP(COUNT($IN53:NC53)+1,$G$4:$EH$8,ND$14,0)*$D53,IF($C53=ND$17,$G$7*$D53,""))</f>
        <v>5260.6276551568335</v>
      </c>
      <c r="NF53" s="34" t="str">
        <f>IF(NE53&lt;&gt;"",HLOOKUP(COUNT($NE53:NE53)+1,$G$4:$EH$8,NF$14,0)*$D53,IF($C53=NF$17,$G$8*$D53,""))</f>
        <v/>
      </c>
      <c r="NG53" s="34" t="str">
        <f>IF(NF53&lt;&gt;"",HLOOKUP(COUNT($NE53:NF53)+1,$G$4:$EH$8,NG$14,0)*$D53,IF($C53=NG$17,$G$8*$D53,""))</f>
        <v/>
      </c>
      <c r="NH53" s="34" t="str">
        <f>IF(NG53&lt;&gt;"",HLOOKUP(COUNT($NE53:NG53)+1,$G$4:$EH$8,NH$14,0)*$D53,IF($C53=NH$17,$G$8*$D53,""))</f>
        <v/>
      </c>
      <c r="NI53" s="34" t="str">
        <f>IF(NH53&lt;&gt;"",HLOOKUP(COUNT($NE53:NH53)+1,$G$4:$EH$8,NI$14,0)*$D53,IF($C53=NI$17,$G$8*$D53,""))</f>
        <v/>
      </c>
      <c r="NJ53" s="34" t="str">
        <f>IF(NI53&lt;&gt;"",HLOOKUP(COUNT($NE53:NI53)+1,$G$4:$EH$8,NJ$14,0)*$D53,IF($C53=NJ$17,$G$8*$D53,""))</f>
        <v/>
      </c>
      <c r="NK53" s="34" t="str">
        <f>IF(NJ53&lt;&gt;"",HLOOKUP(COUNT($NE53:NJ53)+1,$G$4:$EH$8,NK$14,0)*$D53,IF($C53=NK$17,$G$8*$D53,""))</f>
        <v/>
      </c>
      <c r="NL53" s="34" t="str">
        <f>IF(NK53&lt;&gt;"",HLOOKUP(COUNT($NE53:NK53)+1,$G$4:$EH$8,NL$14,0)*$D53,IF($C53=NL$17,$G$8*$D53,""))</f>
        <v/>
      </c>
      <c r="NM53" s="34" t="str">
        <f>IF(NL53&lt;&gt;"",HLOOKUP(COUNT($NE53:NL53)+1,$G$4:$EH$8,NM$14,0)*$D53,IF($C53=NM$17,$G$8*$D53,""))</f>
        <v/>
      </c>
      <c r="NN53" s="34" t="str">
        <f>IF(NM53&lt;&gt;"",HLOOKUP(COUNT($NE53:NM53)+1,$G$4:$EH$8,NN$14,0)*$D53,IF($C53=NN$17,$G$8*$D53,""))</f>
        <v/>
      </c>
      <c r="NO53" s="34" t="str">
        <f>IF(NN53&lt;&gt;"",HLOOKUP(COUNT($NE53:NN53)+1,$G$4:$EH$8,NO$14,0)*$D53,IF($C53=NO$17,$G$8*$D53,""))</f>
        <v/>
      </c>
      <c r="NP53" s="34" t="str">
        <f>IF(NO53&lt;&gt;"",HLOOKUP(COUNT($NE53:NO53)+1,$G$4:$EH$8,NP$14,0)*$D53,IF($C53=NP$17,$G$8*$D53,""))</f>
        <v/>
      </c>
      <c r="NQ53" s="34" t="str">
        <f>IF(NP53&lt;&gt;"",HLOOKUP(COUNT($NE53:NP53)+1,$G$4:$EH$8,NQ$14,0)*$D53,IF($C53=NQ$17,$G$8*$D53,""))</f>
        <v/>
      </c>
      <c r="NR53" s="34" t="str">
        <f>IF(NQ53&lt;&gt;"",HLOOKUP(COUNT($NE53:NQ53)+1,$G$4:$EH$8,NR$14,0)*$D53,IF($C53=NR$17,$G$8*$D53,""))</f>
        <v/>
      </c>
      <c r="NS53" s="34" t="str">
        <f>IF(NR53&lt;&gt;"",HLOOKUP(COUNT($NE53:NR53)+1,$G$4:$EH$8,NS$14,0)*$D53,IF($C53=NS$17,$G$8*$D53,""))</f>
        <v/>
      </c>
      <c r="NT53" s="34" t="str">
        <f>IF(NS53&lt;&gt;"",HLOOKUP(COUNT($NE53:NS53)+1,$G$4:$EH$8,NT$14,0)*$D53,IF($C53=NT$17,$G$8*$D53,""))</f>
        <v/>
      </c>
      <c r="NU53" s="34" t="str">
        <f>IF(NT53&lt;&gt;"",HLOOKUP(COUNT($NE53:NT53)+1,$G$4:$EH$8,NU$14,0)*$D53,IF($C53=NU$17,$G$8*$D53,""))</f>
        <v/>
      </c>
      <c r="NV53" s="34" t="str">
        <f>IF(NU53&lt;&gt;"",HLOOKUP(COUNT($NE53:NU53)+1,$G$4:$EH$8,NV$14,0)*$D53,IF($C53=NV$17,$G$8*$D53,""))</f>
        <v/>
      </c>
      <c r="NW53" s="34" t="str">
        <f>IF(NV53&lt;&gt;"",HLOOKUP(COUNT($NE53:NV53)+1,$G$4:$EH$8,NW$14,0)*$D53,IF($C53=NW$17,$G$8*$D53,""))</f>
        <v/>
      </c>
      <c r="NX53" s="34" t="str">
        <f>IF(NW53&lt;&gt;"",HLOOKUP(COUNT($NE53:NW53)+1,$G$4:$EH$8,NX$14,0)*$D53,IF($C53=NX$17,$G$8*$D53,""))</f>
        <v/>
      </c>
      <c r="NY53" s="34" t="str">
        <f>IF(NX53&lt;&gt;"",HLOOKUP(COUNT($NE53:NX53)+1,$G$4:$EH$8,NY$14,0)*$D53,IF($C53=NY$17,$G$8*$D53,""))</f>
        <v/>
      </c>
      <c r="NZ53" s="34" t="str">
        <f>IF(NY53&lt;&gt;"",HLOOKUP(COUNT($NE53:NY53)+1,$G$4:$EH$8,NZ$14,0)*$D53,IF($C53=NZ$17,$G$8*$D53,""))</f>
        <v/>
      </c>
      <c r="OA53" s="34" t="str">
        <f>IF(NZ53&lt;&gt;"",HLOOKUP(COUNT($NE53:NZ53)+1,$G$4:$EH$8,OA$14,0)*$D53,IF($C53=OA$17,$G$8*$D53,""))</f>
        <v/>
      </c>
      <c r="OB53" s="34" t="str">
        <f>IF(OA53&lt;&gt;"",HLOOKUP(COUNT($NE53:OA53)+1,$G$4:$EH$8,OB$14,0)*$D53,IF($C53=OB$17,$G$8*$D53,""))</f>
        <v/>
      </c>
      <c r="OC53" s="34" t="str">
        <f>IF(OB53&lt;&gt;"",HLOOKUP(COUNT($NE53:OB53)+1,$G$4:$EH$8,OC$14,0)*$D53,IF($C53=OC$17,$G$8*$D53,""))</f>
        <v/>
      </c>
      <c r="OD53" s="34" t="str">
        <f>IF(OC53&lt;&gt;"",HLOOKUP(COUNT($NE53:OC53)+1,$G$4:$EH$8,OD$14,0)*$D53,IF($C53=OD$17,$G$8*$D53,""))</f>
        <v/>
      </c>
      <c r="OE53" s="34" t="str">
        <f>IF(OD53&lt;&gt;"",HLOOKUP(COUNT($NE53:OD53)+1,$G$4:$EH$8,OE$14,0)*$D53,IF($C53=OE$17,$G$8*$D53,""))</f>
        <v/>
      </c>
      <c r="OF53" s="34" t="str">
        <f>IF(OE53&lt;&gt;"",HLOOKUP(COUNT($NE53:OE53)+1,$G$4:$EH$8,OF$14,0)*$D53,IF($C53=OF$17,$G$8*$D53,""))</f>
        <v/>
      </c>
      <c r="OG53" s="34" t="str">
        <f>IF(OF53&lt;&gt;"",HLOOKUP(COUNT($NE53:OF53)+1,$G$4:$EH$8,OG$14,0)*$D53,IF($C53=OG$17,$G$8*$D53,""))</f>
        <v/>
      </c>
      <c r="OH53" s="34" t="str">
        <f>IF(OG53&lt;&gt;"",HLOOKUP(COUNT($NE53:OG53)+1,$G$4:$EH$8,OH$14,0)*$D53,IF($C53=OH$17,$G$8*$D53,""))</f>
        <v/>
      </c>
      <c r="OI53" s="34" t="str">
        <f>IF(OH53&lt;&gt;"",HLOOKUP(COUNT($NE53:OH53)+1,$G$4:$EH$8,OI$14,0)*$D53,IF($C53=OI$17,$G$8*$D53,""))</f>
        <v/>
      </c>
      <c r="OJ53" s="34" t="str">
        <f>IF(OI53&lt;&gt;"",HLOOKUP(COUNT($NE53:OI53)+1,$G$4:$EH$8,OJ$14,0)*$D53,IF($C53=OJ$17,$G$8*$D53,""))</f>
        <v/>
      </c>
      <c r="OK53" s="34" t="str">
        <f>IF(OJ53&lt;&gt;"",HLOOKUP(COUNT($NE53:OJ53)+1,$G$4:$EH$8,OK$14,0)*$D53,IF($C53=OK$17,$G$8*$D53,""))</f>
        <v/>
      </c>
      <c r="OL53" s="34" t="str">
        <f>IF(OK53&lt;&gt;"",HLOOKUP(COUNT($NE53:OK53)+1,$G$4:$EH$8,OL$14,0)*$D53,IF($C53=OL$17,$G$8*$D53,""))</f>
        <v/>
      </c>
      <c r="OM53" s="34" t="str">
        <f>IF(OL53&lt;&gt;"",HLOOKUP(COUNT($NE53:OL53)+1,$G$4:$EH$8,OM$14,0)*$D53,IF($C53=OM$17,$G$8*$D53,""))</f>
        <v/>
      </c>
      <c r="ON53" s="34">
        <f>IF(OM53&lt;&gt;"",HLOOKUP(COUNT($NE53:OM53)+1,$G$4:$EH$8,ON$14,0)*$D53,IF($C53=ON$17,$G$8*$D53,""))</f>
        <v>105000</v>
      </c>
      <c r="OO53" s="34">
        <f>IF(ON53&lt;&gt;"",HLOOKUP(COUNT($NE53:ON53)+1,$G$4:$EH$8,OO$14,0)*$D53,IF($C53=OO$17,$G$8*$D53,""))</f>
        <v>0</v>
      </c>
      <c r="OP53" s="34">
        <f>IF(OO53&lt;&gt;"",HLOOKUP(COUNT($NE53:OO53)+1,$G$4:$EH$8,OP$14,0)*$D53,IF($C53=OP$17,$G$8*$D53,""))</f>
        <v>0</v>
      </c>
      <c r="OQ53" s="34">
        <f>IF(OP53&lt;&gt;"",HLOOKUP(COUNT($NE53:OP53)+1,$G$4:$EH$8,OQ$14,0)*$D53,IF($C53=OQ$17,$G$8*$D53,""))</f>
        <v>0</v>
      </c>
      <c r="OR53" s="34">
        <f>IF(OQ53&lt;&gt;"",HLOOKUP(COUNT($NE53:OQ53)+1,$G$4:$EH$8,OR$14,0)*$D53,IF($C53=OR$17,$G$8*$D53,""))</f>
        <v>0</v>
      </c>
      <c r="OS53" s="34">
        <f>IF(OR53&lt;&gt;"",HLOOKUP(COUNT($NE53:OR53)+1,$G$4:$EH$8,OS$14,0)*$D53,IF($C53=OS$17,$G$8*$D53,""))</f>
        <v>0</v>
      </c>
      <c r="OT53" s="34">
        <f>IF(OS53&lt;&gt;"",HLOOKUP(COUNT($NE53:OS53)+1,$G$4:$EH$8,OT$14,0)*$D53,IF($C53=OT$17,$G$8*$D53,""))</f>
        <v>0</v>
      </c>
      <c r="OU53" s="34">
        <f>IF(OT53&lt;&gt;"",HLOOKUP(COUNT($NE53:OT53)+1,$G$4:$EH$8,OU$14,0)*$D53,IF($C53=OU$17,$G$8*$D53,""))</f>
        <v>0</v>
      </c>
      <c r="OV53" s="34">
        <f>IF(OU53&lt;&gt;"",HLOOKUP(COUNT($NE53:OU53)+1,$G$4:$EH$8,OV$14,0)*$D53,IF($C53=OV$17,$G$8*$D53,""))</f>
        <v>0</v>
      </c>
      <c r="OW53" s="34">
        <f>IF(OV53&lt;&gt;"",HLOOKUP(COUNT($NE53:OV53)+1,$G$4:$EH$8,OW$14,0)*$D53,IF($C53=OW$17,$G$8*$D53,""))</f>
        <v>0</v>
      </c>
      <c r="OX53" s="34">
        <f>IF(OW53&lt;&gt;"",HLOOKUP(COUNT($NE53:OW53)+1,$G$4:$EH$8,OX$14,0)*$D53,IF($C53=OX$17,$G$8*$D53,""))</f>
        <v>0</v>
      </c>
      <c r="OY53" s="34">
        <f>IF(OX53&lt;&gt;"",HLOOKUP(COUNT($NE53:OX53)+1,$G$4:$EH$8,OY$14,0)*$D53,IF($C53=OY$17,$G$8*$D53,""))</f>
        <v>0</v>
      </c>
      <c r="OZ53" s="34">
        <f>IF(OY53&lt;&gt;"",HLOOKUP(COUNT($NE53:OY53)+1,$G$4:$EH$8,OZ$14,0)*$D53,IF($C53=OZ$17,$G$8*$D53,""))</f>
        <v>0</v>
      </c>
      <c r="PA53" s="34">
        <f>IF(OZ53&lt;&gt;"",HLOOKUP(COUNT($NE53:OZ53)+1,$G$4:$EH$8,PA$14,0)*$D53,IF($C53=PA$17,$G$8*$D53,""))</f>
        <v>0</v>
      </c>
      <c r="PB53" s="34">
        <f>IF(PA53&lt;&gt;"",HLOOKUP(COUNT($NE53:PA53)+1,$G$4:$EH$8,PB$14,0)*$D53,IF($C53=PB$17,$G$8*$D53,""))</f>
        <v>0</v>
      </c>
      <c r="PC53" s="34">
        <f>IF(PB53&lt;&gt;"",HLOOKUP(COUNT($NE53:PB53)+1,$G$4:$EH$8,PC$14,0)*$D53,IF($C53=PC$17,$G$8*$D53,""))</f>
        <v>0</v>
      </c>
      <c r="PD53" s="34">
        <f>IF(PC53&lt;&gt;"",HLOOKUP(COUNT($NE53:PC53)+1,$G$4:$EH$8,PD$14,0)*$D53,IF($C53=PD$17,$G$8*$D53,""))</f>
        <v>0</v>
      </c>
      <c r="PE53" s="34">
        <f>IF(PD53&lt;&gt;"",HLOOKUP(COUNT($NE53:PD53)+1,$G$4:$EH$8,PE$14,0)*$D53,IF($C53=PE$17,$G$8*$D53,""))</f>
        <v>0</v>
      </c>
      <c r="PF53" s="34">
        <f>IF(PE53&lt;&gt;"",HLOOKUP(COUNT($NE53:PE53)+1,$G$4:$EH$8,PF$14,0)*$D53,IF($C53=PF$17,$G$8*$D53,""))</f>
        <v>0</v>
      </c>
      <c r="PG53" s="34">
        <f>IF(PF53&lt;&gt;"",HLOOKUP(COUNT($NE53:PF53)+1,$G$4:$EH$8,PG$14,0)*$D53,IF($C53=PG$17,$G$8*$D53,""))</f>
        <v>0</v>
      </c>
      <c r="PH53" s="34">
        <f>IF(PG53&lt;&gt;"",HLOOKUP(COUNT($NE53:PG53)+1,$G$4:$EH$8,PH$14,0)*$D53,IF($C53=PH$17,$G$8*$D53,""))</f>
        <v>0</v>
      </c>
      <c r="PI53" s="34">
        <f>IF(PH53&lt;&gt;"",HLOOKUP(COUNT($NE53:PH53)+1,$G$4:$EH$8,PI$14,0)*$D53,IF($C53=PI$17,$G$8*$D53,""))</f>
        <v>0</v>
      </c>
      <c r="PJ53" s="34">
        <f>IF(PI53&lt;&gt;"",HLOOKUP(COUNT($NE53:PI53)+1,$G$4:$EH$8,PJ$14,0)*$D53,IF($C53=PJ$17,$G$8*$D53,""))</f>
        <v>0</v>
      </c>
      <c r="PK53" s="34">
        <f>IF(PJ53&lt;&gt;"",HLOOKUP(COUNT($NE53:PJ53)+1,$G$4:$EH$8,PK$14,0)*$D53,IF($C53=PK$17,$G$8*$D53,""))</f>
        <v>0</v>
      </c>
      <c r="PL53" s="34">
        <f>IF(PK53&lt;&gt;"",HLOOKUP(COUNT($NE53:PK53)+1,$G$4:$EH$8,PL$14,0)*$D53,IF($C53=PL$17,$G$8*$D53,""))</f>
        <v>0</v>
      </c>
      <c r="PM53" s="34">
        <f>IF(PL53&lt;&gt;"",HLOOKUP(COUNT($NE53:PL53)+1,$G$4:$EH$8,PM$14,0)*$D53,IF($C53=PM$17,$G$8*$D53,""))</f>
        <v>0</v>
      </c>
      <c r="PN53" s="34">
        <f>IF(PM53&lt;&gt;"",HLOOKUP(COUNT($NE53:PM53)+1,$G$4:$EH$8,PN$14,0)*$D53,IF($C53=PN$17,$G$8*$D53,""))</f>
        <v>0</v>
      </c>
      <c r="PO53" s="34">
        <f>IF(PN53&lt;&gt;"",HLOOKUP(COUNT($NE53:PN53)+1,$G$4:$EH$8,PO$14,0)*$D53,IF($C53=PO$17,$G$8*$D53,""))</f>
        <v>0</v>
      </c>
      <c r="PP53" s="34">
        <f>IF(PO53&lt;&gt;"",HLOOKUP(COUNT($NE53:PO53)+1,$G$4:$EH$8,PP$14,0)*$D53,IF($C53=PP$17,$G$8*$D53,""))</f>
        <v>0</v>
      </c>
      <c r="PQ53" s="34">
        <f>IF(PP53&lt;&gt;"",HLOOKUP(COUNT($NE53:PP53)+1,$G$4:$EH$8,PQ$14,0)*$D53,IF($C53=PQ$17,$G$8*$D53,""))</f>
        <v>0</v>
      </c>
      <c r="PR53" s="34">
        <f>IF(PQ53&lt;&gt;"",HLOOKUP(COUNT($NE53:PQ53)+1,$G$4:$EH$8,PR$14,0)*$D53,IF($C53=PR$17,$G$8*$D53,""))</f>
        <v>0</v>
      </c>
      <c r="PS53" s="34">
        <f>IF(PR53&lt;&gt;"",HLOOKUP(COUNT($NE53:PR53)+1,$G$4:$EH$8,PS$14,0)*$D53,IF($C53=PS$17,$G$8*$D53,""))</f>
        <v>0</v>
      </c>
      <c r="PT53" s="34">
        <f>IF(PS53&lt;&gt;"",HLOOKUP(COUNT($NE53:PS53)+1,$G$4:$EH$8,PT$14,0)*$D53,IF($C53=PT$17,$G$8*$D53,""))</f>
        <v>0</v>
      </c>
      <c r="PU53" s="34">
        <f>IF(PT53&lt;&gt;"",HLOOKUP(COUNT($NE53:PT53)+1,$G$4:$EH$8,PU$14,0)*$D53,IF($C53=PU$17,$G$8*$D53,""))</f>
        <v>0</v>
      </c>
      <c r="PV53" s="34">
        <f>IF(PU53&lt;&gt;"",HLOOKUP(COUNT($NE53:PU53)+1,$G$4:$EH$8,PV$14,0)*$D53,IF($C53=PV$17,$G$8*$D53,""))</f>
        <v>0</v>
      </c>
      <c r="PW53" s="34">
        <f>IF(PV53&lt;&gt;"",HLOOKUP(COUNT($NE53:PV53)+1,$G$4:$EH$8,PW$14,0)*$D53,IF($C53=PW$17,$G$8*$D53,""))</f>
        <v>0</v>
      </c>
      <c r="PX53" s="34">
        <f>IF(PW53&lt;&gt;"",HLOOKUP(COUNT($NE53:PW53)+1,$G$4:$EH$8,PX$14,0)*$D53,IF($C53=PX$17,$G$8*$D53,""))</f>
        <v>0</v>
      </c>
      <c r="PY53" s="34">
        <f>IF(PX53&lt;&gt;"",HLOOKUP(COUNT($NE53:PX53)+1,$G$4:$EH$8,PY$14,0)*$D53,IF($C53=PY$17,$G$8*$D53,""))</f>
        <v>0</v>
      </c>
      <c r="PZ53" s="34">
        <f>IF(PY53&lt;&gt;"",HLOOKUP(COUNT($NE53:PY53)+1,$G$4:$EH$8,PZ$14,0)*$D53,IF($C53=PZ$17,$G$8*$D53,""))</f>
        <v>0</v>
      </c>
      <c r="QA53" s="34">
        <f>IF(PZ53&lt;&gt;"",HLOOKUP(COUNT($NE53:PZ53)+1,$G$4:$EH$8,QA$14,0)*$D53,IF($C53=QA$17,$G$8*$D53,""))</f>
        <v>0</v>
      </c>
      <c r="QB53" s="34">
        <f>IF(QA53&lt;&gt;"",HLOOKUP(COUNT($NE53:QA53)+1,$G$4:$EH$8,QB$14,0)*$D53,IF($C53=QB$17,$G$8*$D53,""))</f>
        <v>0</v>
      </c>
      <c r="QC53" s="34">
        <f>IF(QB53&lt;&gt;"",HLOOKUP(COUNT($NE53:QB53)+1,$G$4:$EH$8,QC$14,0)*$D53,IF($C53=QC$17,$G$8*$D53,""))</f>
        <v>0</v>
      </c>
      <c r="QD53" s="34">
        <f>IF(QC53&lt;&gt;"",HLOOKUP(COUNT($NE53:QC53)+1,$G$4:$EH$8,QD$14,0)*$D53,IF($C53=QD$17,$G$8*$D53,""))</f>
        <v>0</v>
      </c>
      <c r="QE53" s="34">
        <f>IF(QD53&lt;&gt;"",HLOOKUP(COUNT($NE53:QD53)+1,$G$4:$EH$8,QE$14,0)*$D53,IF($C53=QE$17,$G$8*$D53,""))</f>
        <v>0</v>
      </c>
      <c r="QF53" s="34">
        <f>IF(QE53&lt;&gt;"",HLOOKUP(COUNT($NE53:QE53)+1,$G$4:$EH$8,QF$14,0)*$D53,IF($C53=QF$17,$G$8*$D53,""))</f>
        <v>0</v>
      </c>
      <c r="QG53" s="34">
        <f>IF(QF53&lt;&gt;"",HLOOKUP(COUNT($NE53:QF53)+1,$G$4:$EH$8,QG$14,0)*$D53,IF($C53=QG$17,$G$8*$D53,""))</f>
        <v>0</v>
      </c>
      <c r="QH53" s="34">
        <f>IF(QG53&lt;&gt;"",HLOOKUP(COUNT($NE53:QG53)+1,$G$4:$EH$8,QH$14,0)*$D53,IF($C53=QH$17,$G$8*$D53,""))</f>
        <v>0</v>
      </c>
      <c r="QI53" s="34">
        <f>IF(QH53&lt;&gt;"",HLOOKUP(COUNT($NE53:QH53)+1,$G$4:$EH$8,QI$14,0)*$D53,IF($C53=QI$17,$G$8*$D53,""))</f>
        <v>0</v>
      </c>
      <c r="QJ53" s="34">
        <f>IF(QI53&lt;&gt;"",HLOOKUP(COUNT($NE53:QI53)+1,$G$4:$EH$8,QJ$14,0)*$D53,IF($C53=QJ$17,$G$8*$D53,""))</f>
        <v>0</v>
      </c>
      <c r="QK53" s="34">
        <f>IF(QJ53&lt;&gt;"",HLOOKUP(COUNT($NE53:QJ53)+1,$G$4:$EH$8,QK$14,0)*$D53,IF($C53=QK$17,$G$8*$D53,""))</f>
        <v>0</v>
      </c>
      <c r="QL53" s="34">
        <f>IF(QK53&lt;&gt;"",HLOOKUP(COUNT($NE53:QK53)+1,$G$4:$EH$8,QL$14,0)*$D53,IF($C53=QL$17,$G$8*$D53,""))</f>
        <v>0</v>
      </c>
      <c r="QM53" s="34">
        <f>IF(QL53&lt;&gt;"",HLOOKUP(COUNT($NE53:QL53)+1,$G$4:$EH$8,QM$14,0)*$D53,IF($C53=QM$17,$G$8*$D53,""))</f>
        <v>0</v>
      </c>
      <c r="QN53" s="34">
        <f>IF(QM53&lt;&gt;"",HLOOKUP(COUNT($NE53:QM53)+1,$G$4:$EH$8,QN$14,0)*$D53,IF($C53=QN$17,$G$8*$D53,""))</f>
        <v>0</v>
      </c>
      <c r="QO53" s="34">
        <f>IF(QN53&lt;&gt;"",HLOOKUP(COUNT($NE53:QN53)+1,$G$4:$EH$8,QO$14,0)*$D53,IF($C53=QO$17,$G$8*$D53,""))</f>
        <v>0</v>
      </c>
      <c r="QP53" s="34">
        <f>IF(QO53&lt;&gt;"",HLOOKUP(COUNT($NE53:QO53)+1,$G$4:$EH$8,QP$14,0)*$D53,IF($C53=QP$17,$G$8*$D53,""))</f>
        <v>0</v>
      </c>
      <c r="QQ53" s="34">
        <f>IF(QP53&lt;&gt;"",HLOOKUP(COUNT($NE53:QP53)+1,$G$4:$EH$8,QQ$14,0)*$D53,IF($C53=QQ$17,$G$8*$D53,""))</f>
        <v>0</v>
      </c>
      <c r="QR53" s="34">
        <f>IF(QQ53&lt;&gt;"",HLOOKUP(COUNT($NE53:QQ53)+1,$G$4:$EH$8,QR$14,0)*$D53,IF($C53=QR$17,$G$8*$D53,""))</f>
        <v>0</v>
      </c>
      <c r="QS53" s="34">
        <f>IF(QR53&lt;&gt;"",HLOOKUP(COUNT($NE53:QR53)+1,$G$4:$EH$8,QS$14,0)*$D53,IF($C53=QS$17,$G$8*$D53,""))</f>
        <v>0</v>
      </c>
      <c r="QT53" s="34">
        <f>IF(QS53&lt;&gt;"",HLOOKUP(COUNT($NE53:QS53)+1,$G$4:$EH$8,QT$14,0)*$D53,IF($C53=QT$17,$G$8*$D53,""))</f>
        <v>0</v>
      </c>
      <c r="QU53" s="34">
        <f>IF(QT53&lt;&gt;"",HLOOKUP(COUNT($NE53:QT53)+1,$G$4:$EH$8,QU$14,0)*$D53,IF($C53=QU$17,$G$8*$D53,""))</f>
        <v>0</v>
      </c>
      <c r="QV53" s="34">
        <f>IF(QU53&lt;&gt;"",HLOOKUP(COUNT($NE53:QU53)+1,$G$4:$EH$8,QV$14,0)*$D53,IF($C53=QV$17,$G$8*$D53,""))</f>
        <v>0</v>
      </c>
      <c r="QW53" s="34">
        <f>IF(QV53&lt;&gt;"",HLOOKUP(COUNT($NE53:QV53)+1,$G$4:$EH$8,QW$14,0)*$D53,IF($C53=QW$17,$G$8*$D53,""))</f>
        <v>0</v>
      </c>
      <c r="QX53" s="34">
        <f>IF(QW53&lt;&gt;"",HLOOKUP(COUNT($NE53:QW53)+1,$G$4:$EH$8,QX$14,0)*$D53,IF($C53=QX$17,$G$8*$D53,""))</f>
        <v>0</v>
      </c>
      <c r="QY53" s="34">
        <f>IF(QX53&lt;&gt;"",HLOOKUP(COUNT($NE53:QX53)+1,$G$4:$EH$8,QY$14,0)*$D53,IF($C53=QY$17,$G$8*$D53,""))</f>
        <v>0</v>
      </c>
      <c r="QZ53" s="34">
        <f>IF(QY53&lt;&gt;"",HLOOKUP(COUNT($NE53:QY53)+1,$G$4:$EH$8,QZ$14,0)*$D53,IF($C53=QZ$17,$G$8*$D53,""))</f>
        <v>0</v>
      </c>
      <c r="RA53" s="34">
        <f>IF(QZ53&lt;&gt;"",HLOOKUP(COUNT($NE53:QZ53)+1,$G$4:$EH$8,RA$14,0)*$D53,IF($C53=RA$17,$G$8*$D53,""))</f>
        <v>0</v>
      </c>
      <c r="RB53" s="34">
        <f>IF(RA53&lt;&gt;"",HLOOKUP(COUNT($NE53:RA53)+1,$G$4:$EH$8,RB$14,0)*$D53,IF($C53=RB$17,$G$8*$D53,""))</f>
        <v>0</v>
      </c>
      <c r="RC53" s="34">
        <f>IF(RB53&lt;&gt;"",HLOOKUP(COUNT($NE53:RB53)+1,$G$4:$EH$8,RC$14,0)*$D53,IF($C53=RC$17,$G$8*$D53,""))</f>
        <v>0</v>
      </c>
      <c r="RD53" s="34">
        <f>IF(RC53&lt;&gt;"",HLOOKUP(COUNT($NE53:RC53)+1,$G$4:$EH$8,RD$14,0)*$D53,IF($C53=RD$17,$G$8*$D53,""))</f>
        <v>0</v>
      </c>
      <c r="RE53" s="34">
        <f>IF(RD53&lt;&gt;"",HLOOKUP(COUNT($NE53:RD53)+1,$G$4:$EH$8,RE$14,0)*$D53,IF($C53=RE$17,$G$8*$D53,""))</f>
        <v>0</v>
      </c>
      <c r="RF53" s="34">
        <f>IF(RE53&lt;&gt;"",HLOOKUP(COUNT($NE53:RE53)+1,$G$4:$EH$8,RF$14,0)*$D53,IF($C53=RF$17,$G$8*$D53,""))</f>
        <v>0</v>
      </c>
      <c r="RG53" s="34">
        <f>IF(RF53&lt;&gt;"",HLOOKUP(COUNT($NE53:RF53)+1,$G$4:$EH$8,RG$14,0)*$D53,IF($C53=RG$17,$G$8*$D53,""))</f>
        <v>0</v>
      </c>
      <c r="RH53" s="34">
        <f>IF(RG53&lt;&gt;"",HLOOKUP(COUNT($NE53:RG53)+1,$G$4:$EH$8,RH$14,0)*$D53,IF($C53=RH$17,$G$8*$D53,""))</f>
        <v>0</v>
      </c>
      <c r="RI53" s="34">
        <f>IF(RH53&lt;&gt;"",HLOOKUP(COUNT($NE53:RH53)+1,$G$4:$EH$8,RI$14,0)*$D53,IF($C53=RI$17,$G$8*$D53,""))</f>
        <v>0</v>
      </c>
      <c r="RJ53" s="34">
        <f>IF(RI53&lt;&gt;"",HLOOKUP(COUNT($NE53:RI53)+1,$G$4:$EH$8,RJ$14,0)*$D53,IF($C53=RJ$17,$G$8*$D53,""))</f>
        <v>0</v>
      </c>
      <c r="RK53" s="34">
        <f>IF(RJ53&lt;&gt;"",HLOOKUP(COUNT($NE53:RJ53)+1,$G$4:$EH$8,RK$14,0)*$D53,IF($C53=RK$17,$G$8*$D53,""))</f>
        <v>0</v>
      </c>
      <c r="RL53" s="34">
        <f>IF(RK53&lt;&gt;"",HLOOKUP(COUNT($NE53:RK53)+1,$G$4:$EH$8,RL$14,0)*$D53,IF($C53=RL$17,$G$8*$D53,""))</f>
        <v>0</v>
      </c>
      <c r="RM53" s="34">
        <f>IF(RL53&lt;&gt;"",HLOOKUP(COUNT($NE53:RL53)+1,$G$4:$EH$8,RM$14,0)*$D53,IF($C53=RM$17,$G$8*$D53,""))</f>
        <v>0</v>
      </c>
      <c r="RN53" s="34">
        <f>IF(RM53&lt;&gt;"",HLOOKUP(COUNT($NE53:RM53)+1,$G$4:$EH$8,RN$14,0)*$D53,IF($C53=RN$17,$G$8*$D53,""))</f>
        <v>0</v>
      </c>
      <c r="RO53" s="34">
        <f>IF(RN53&lt;&gt;"",HLOOKUP(COUNT($NE53:RN53)+1,$G$4:$EH$8,RO$14,0)*$D53,IF($C53=RO$17,$G$8*$D53,""))</f>
        <v>0</v>
      </c>
      <c r="RP53" s="34">
        <f>IF(RO53&lt;&gt;"",HLOOKUP(COUNT($NE53:RO53)+1,$G$4:$EH$8,RP$14,0)*$D53,IF($C53=RP$17,$G$8*$D53,""))</f>
        <v>0</v>
      </c>
      <c r="RQ53" s="34">
        <f>IF(RP53&lt;&gt;"",HLOOKUP(COUNT($NE53:RP53)+1,$G$4:$EH$8,RQ$14,0)*$D53,IF($C53=RQ$17,$G$8*$D53,""))</f>
        <v>0</v>
      </c>
      <c r="RR53" s="34">
        <f>IF(RQ53&lt;&gt;"",HLOOKUP(COUNT($NE53:RQ53)+1,$G$4:$EH$8,RR$14,0)*$D53,IF($C53=RR$17,$G$8*$D53,""))</f>
        <v>0</v>
      </c>
      <c r="RS53" s="34">
        <f>IF(RR53&lt;&gt;"",HLOOKUP(COUNT($NE53:RR53)+1,$G$4:$EH$8,RS$14,0)*$D53,IF($C53=RS$17,$G$8*$D53,""))</f>
        <v>0</v>
      </c>
      <c r="RT53" s="34">
        <f>IF(RS53&lt;&gt;"",HLOOKUP(COUNT($NE53:RS53)+1,$G$4:$EH$8,RT$14,0)*$D53,IF($C53=RT$17,$G$8*$D53,""))</f>
        <v>0</v>
      </c>
      <c r="RU53" s="34">
        <f>IF(RT53&lt;&gt;"",HLOOKUP(COUNT($NE53:RT53)+1,$G$4:$EH$8,RU$14,0)*$D53,IF($C53=RU$17,$G$8*$D53,""))</f>
        <v>0</v>
      </c>
      <c r="RW53" s="34" t="str">
        <f>IF(RV53&lt;&gt;"",HLOOKUP(COUNT($RV53:RV53)+1,$G$4:$EH$9,RW$14,0)*$D53,IF($C53=RW$17,$G$9*$D53,""))</f>
        <v/>
      </c>
      <c r="RX53" s="34" t="str">
        <f>IF(RW53&lt;&gt;"",HLOOKUP(COUNT($RV53:RW53)+1,$G$4:$EH$9,RX$14,0)*$D53,IF($C53=RX$17,$G$9*$D53,""))</f>
        <v/>
      </c>
      <c r="RY53" s="34" t="str">
        <f>IF(RX53&lt;&gt;"",HLOOKUP(COUNT($RV53:RX53)+1,$G$4:$EH$9,RY$14,0)*$D53,IF($C53=RY$17,$G$9*$D53,""))</f>
        <v/>
      </c>
      <c r="RZ53" s="34" t="str">
        <f>IF(RY53&lt;&gt;"",HLOOKUP(COUNT($RV53:RY53)+1,$G$4:$EH$9,RZ$14,0)*$D53,IF($C53=RZ$17,$G$9*$D53,""))</f>
        <v/>
      </c>
      <c r="SA53" s="34" t="str">
        <f>IF(RZ53&lt;&gt;"",HLOOKUP(COUNT($RV53:RZ53)+1,$G$4:$EH$9,SA$14,0)*$D53,IF($C53=SA$17,$G$9*$D53,""))</f>
        <v/>
      </c>
      <c r="SB53" s="34" t="str">
        <f>IF(SA53&lt;&gt;"",HLOOKUP(COUNT($RV53:SA53)+1,$G$4:$EH$9,SB$14,0)*$D53,IF($C53=SB$17,$G$9*$D53,""))</f>
        <v/>
      </c>
      <c r="SC53" s="34" t="str">
        <f>IF(SB53&lt;&gt;"",HLOOKUP(COUNT($RV53:SB53)+1,$G$4:$EH$9,SC$14,0)*$D53,IF($C53=SC$17,$G$9*$D53,""))</f>
        <v/>
      </c>
      <c r="SD53" s="34" t="str">
        <f>IF(SC53&lt;&gt;"",HLOOKUP(COUNT($RV53:SC53)+1,$G$4:$EH$9,SD$14,0)*$D53,IF($C53=SD$17,$G$9*$D53,""))</f>
        <v/>
      </c>
      <c r="SE53" s="34" t="str">
        <f>IF(SD53&lt;&gt;"",HLOOKUP(COUNT($RV53:SD53)+1,$G$4:$EH$9,SE$14,0)*$D53,IF($C53=SE$17,$G$9*$D53,""))</f>
        <v/>
      </c>
      <c r="SF53" s="34" t="str">
        <f>IF(SE53&lt;&gt;"",HLOOKUP(COUNT($RV53:SE53)+1,$G$4:$EH$9,SF$14,0)*$D53,IF($C53=SF$17,$G$9*$D53,""))</f>
        <v/>
      </c>
      <c r="SG53" s="34" t="str">
        <f>IF(SF53&lt;&gt;"",HLOOKUP(COUNT($RV53:SF53)+1,$G$4:$EH$9,SG$14,0)*$D53,IF($C53=SG$17,$G$9*$D53,""))</f>
        <v/>
      </c>
      <c r="SH53" s="34" t="str">
        <f>IF(SG53&lt;&gt;"",HLOOKUP(COUNT($RV53:SG53)+1,$G$4:$EH$9,SH$14,0)*$D53,IF($C53=SH$17,$G$9*$D53,""))</f>
        <v/>
      </c>
      <c r="SI53" s="34" t="str">
        <f>IF(SH53&lt;&gt;"",HLOOKUP(COUNT($RV53:SH53)+1,$G$4:$EH$9,SI$14,0)*$D53,IF($C53=SI$17,$G$9*$D53,""))</f>
        <v/>
      </c>
      <c r="SJ53" s="34" t="str">
        <f>IF(SI53&lt;&gt;"",HLOOKUP(COUNT($RV53:SI53)+1,$G$4:$EH$9,SJ$14,0)*$D53,IF($C53=SJ$17,$G$9*$D53,""))</f>
        <v/>
      </c>
      <c r="SK53" s="34" t="str">
        <f>IF(SJ53&lt;&gt;"",HLOOKUP(COUNT($RV53:SJ53)+1,$G$4:$EH$9,SK$14,0)*$D53,IF($C53=SK$17,$G$9*$D53,""))</f>
        <v/>
      </c>
      <c r="SL53" s="34" t="str">
        <f>IF(SK53&lt;&gt;"",HLOOKUP(COUNT($RV53:SK53)+1,$G$4:$EH$9,SL$14,0)*$D53,IF($C53=SL$17,$G$9*$D53,""))</f>
        <v/>
      </c>
      <c r="SM53" s="34" t="str">
        <f>IF(SL53&lt;&gt;"",HLOOKUP(COUNT($RV53:SL53)+1,$G$4:$EH$9,SM$14,0)*$D53,IF($C53=SM$17,$G$9*$D53,""))</f>
        <v/>
      </c>
      <c r="SN53" s="34" t="str">
        <f>IF(SM53&lt;&gt;"",HLOOKUP(COUNT($RV53:SM53)+1,$G$4:$EH$9,SN$14,0)*$D53,IF($C53=SN$17,$G$9*$D53,""))</f>
        <v/>
      </c>
      <c r="SO53" s="34" t="str">
        <f>IF(SN53&lt;&gt;"",HLOOKUP(COUNT($RV53:SN53)+1,$G$4:$EH$9,SO$14,0)*$D53,IF($C53=SO$17,$G$9*$D53,""))</f>
        <v/>
      </c>
      <c r="SP53" s="34" t="str">
        <f>IF(SO53&lt;&gt;"",HLOOKUP(COUNT($RV53:SO53)+1,$G$4:$EH$9,SP$14,0)*$D53,IF($C53=SP$17,$G$9*$D53,""))</f>
        <v/>
      </c>
      <c r="SQ53" s="34" t="str">
        <f>IF(SP53&lt;&gt;"",HLOOKUP(COUNT($RV53:SP53)+1,$G$4:$EH$9,SQ$14,0)*$D53,IF($C53=SQ$17,$G$9*$D53,""))</f>
        <v/>
      </c>
      <c r="SR53" s="34" t="str">
        <f>IF(SQ53&lt;&gt;"",HLOOKUP(COUNT($RV53:SQ53)+1,$G$4:$EH$9,SR$14,0)*$D53,IF($C53=SR$17,$G$9*$D53,""))</f>
        <v/>
      </c>
      <c r="SS53" s="34" t="str">
        <f>IF(SR53&lt;&gt;"",HLOOKUP(COUNT($RV53:SR53)+1,$G$4:$EH$9,SS$14,0)*$D53,IF($C53=SS$17,$G$9*$D53,""))</f>
        <v/>
      </c>
      <c r="ST53" s="34" t="str">
        <f>IF(SS53&lt;&gt;"",HLOOKUP(COUNT($RV53:SS53)+1,$G$4:$EH$9,ST$14,0)*$D53,IF($C53=ST$17,$G$9*$D53,""))</f>
        <v/>
      </c>
      <c r="SU53" s="34" t="str">
        <f>IF(ST53&lt;&gt;"",HLOOKUP(COUNT($RV53:ST53)+1,$G$4:$EH$9,SU$14,0)*$D53,IF($C53=SU$17,$G$9*$D53,""))</f>
        <v/>
      </c>
      <c r="SV53" s="34" t="str">
        <f>IF(SU53&lt;&gt;"",HLOOKUP(COUNT($RV53:SU53)+1,$G$4:$EH$9,SV$14,0)*$D53,IF($C53=SV$17,$G$9*$D53,""))</f>
        <v/>
      </c>
      <c r="SW53" s="34" t="str">
        <f>IF(SV53&lt;&gt;"",HLOOKUP(COUNT($RV53:SV53)+1,$G$4:$EH$9,SW$14,0)*$D53,IF($C53=SW$17,$G$9*$D53,""))</f>
        <v/>
      </c>
      <c r="SX53" s="34" t="str">
        <f>IF(SW53&lt;&gt;"",HLOOKUP(COUNT($RV53:SW53)+1,$G$4:$EH$9,SX$14,0)*$D53,IF($C53=SX$17,$G$9*$D53,""))</f>
        <v/>
      </c>
      <c r="SY53" s="34" t="str">
        <f>IF(SX53&lt;&gt;"",HLOOKUP(COUNT($RV53:SX53)+1,$G$4:$EH$9,SY$14,0)*$D53,IF($C53=SY$17,$G$9*$D53,""))</f>
        <v/>
      </c>
      <c r="SZ53" s="34" t="str">
        <f>IF(SY53&lt;&gt;"",HLOOKUP(COUNT($RV53:SY53)+1,$G$4:$EH$9,SZ$14,0)*$D53,IF($C53=SZ$17,$G$9*$D53,""))</f>
        <v/>
      </c>
      <c r="TA53" s="34" t="str">
        <f>IF(SZ53&lt;&gt;"",HLOOKUP(COUNT($RV53:SZ53)+1,$G$4:$EH$9,TA$14,0)*$D53,IF($C53=TA$17,$G$9*$D53,""))</f>
        <v/>
      </c>
      <c r="TB53" s="34" t="str">
        <f>IF(TA53&lt;&gt;"",HLOOKUP(COUNT($RV53:TA53)+1,$G$4:$EH$9,TB$14,0)*$D53,IF($C53=TB$17,$G$9*$D53,""))</f>
        <v/>
      </c>
      <c r="TC53" s="34" t="str">
        <f>IF(TB53&lt;&gt;"",HLOOKUP(COUNT($RV53:TB53)+1,$G$4:$EH$9,TC$14,0)*$D53,IF($C53=TC$17,$G$9*$D53,""))</f>
        <v/>
      </c>
      <c r="TD53" s="34" t="str">
        <f>IF(TC53&lt;&gt;"",HLOOKUP(COUNT($RV53:TC53)+1,$G$4:$EH$9,TD$14,0)*$D53,IF($C53=TD$17,$G$9*$D53,""))</f>
        <v/>
      </c>
      <c r="TE53" s="34">
        <f>IF(TD53&lt;&gt;"",HLOOKUP(COUNT($RV53:TD53)+1,$G$4:$EH$9,TE$14,0)*$D53,IF($C53=TE$17,$G$9*$D53,""))</f>
        <v>8700</v>
      </c>
      <c r="TF53" s="34">
        <f>IF(TE53&lt;&gt;"",HLOOKUP(COUNT($RV53:TE53)+1,$G$4:$EH$9,TF$14,0)*$D53,IF($C53=TF$17,$G$9*$D53,""))</f>
        <v>0</v>
      </c>
      <c r="TG53" s="34">
        <f>IF(TF53&lt;&gt;"",HLOOKUP(COUNT($RV53:TF53)+1,$G$4:$EH$9,TG$14,0)*$D53,IF($C53=TG$17,$G$9*$D53,""))</f>
        <v>0</v>
      </c>
      <c r="TH53" s="34">
        <f>IF(TG53&lt;&gt;"",HLOOKUP(COUNT($RV53:TG53)+1,$G$4:$EH$9,TH$14,0)*$D53,IF($C53=TH$17,$G$9*$D53,""))</f>
        <v>0</v>
      </c>
      <c r="TI53" s="34">
        <f>IF(TH53&lt;&gt;"",HLOOKUP(COUNT($RV53:TH53)+1,$G$4:$EH$9,TI$14,0)*$D53,IF($C53=TI$17,$G$9*$D53,""))</f>
        <v>0</v>
      </c>
      <c r="TJ53" s="34">
        <f>IF(TI53&lt;&gt;"",HLOOKUP(COUNT($RV53:TI53)+1,$G$4:$EH$9,TJ$14,0)*$D53,IF($C53=TJ$17,$G$9*$D53,""))</f>
        <v>0</v>
      </c>
      <c r="TK53" s="34">
        <f>IF(TJ53&lt;&gt;"",HLOOKUP(COUNT($RV53:TJ53)+1,$G$4:$EH$9,TK$14,0)*$D53,IF($C53=TK$17,$G$9*$D53,""))</f>
        <v>0</v>
      </c>
      <c r="TL53" s="34">
        <f>IF(TK53&lt;&gt;"",HLOOKUP(COUNT($RV53:TK53)+1,$G$4:$EH$9,TL$14,0)*$D53,IF($C53=TL$17,$G$9*$D53,""))</f>
        <v>0</v>
      </c>
      <c r="TM53" s="34">
        <f>IF(TL53&lt;&gt;"",HLOOKUP(COUNT($RV53:TL53)+1,$G$4:$EH$9,TM$14,0)*$D53,IF($C53=TM$17,$G$9*$D53,""))</f>
        <v>0</v>
      </c>
      <c r="TN53" s="34">
        <f>IF(TM53&lt;&gt;"",HLOOKUP(COUNT($RV53:TM53)+1,$G$4:$EH$9,TN$14,0)*$D53,IF($C53=TN$17,$G$9*$D53,""))</f>
        <v>0</v>
      </c>
      <c r="TO53" s="34">
        <f>IF(TN53&lt;&gt;"",HLOOKUP(COUNT($RV53:TN53)+1,$G$4:$EH$9,TO$14,0)*$D53,IF($C53=TO$17,$G$9*$D53,""))</f>
        <v>0</v>
      </c>
      <c r="TP53" s="34">
        <f>IF(TO53&lt;&gt;"",HLOOKUP(COUNT($RV53:TO53)+1,$G$4:$EH$9,TP$14,0)*$D53,IF($C53=TP$17,$G$9*$D53,""))</f>
        <v>0</v>
      </c>
      <c r="TQ53" s="34">
        <f>IF(TP53&lt;&gt;"",HLOOKUP(COUNT($RV53:TP53)+1,$G$4:$EH$9,TQ$14,0)*$D53,IF($C53=TQ$17,$G$9*$D53,""))</f>
        <v>0</v>
      </c>
      <c r="TR53" s="34">
        <f>IF(TQ53&lt;&gt;"",HLOOKUP(COUNT($RV53:TQ53)+1,$G$4:$EH$9,TR$14,0)*$D53,IF($C53=TR$17,$G$9*$D53,""))</f>
        <v>0</v>
      </c>
      <c r="TS53" s="34">
        <f>IF(TR53&lt;&gt;"",HLOOKUP(COUNT($RV53:TR53)+1,$G$4:$EH$9,TS$14,0)*$D53,IF($C53=TS$17,$G$9*$D53,""))</f>
        <v>0</v>
      </c>
      <c r="TT53" s="34">
        <f>IF(TS53&lt;&gt;"",HLOOKUP(COUNT($RV53:TS53)+1,$G$4:$EH$9,TT$14,0)*$D53,IF($C53=TT$17,$G$9*$D53,""))</f>
        <v>0</v>
      </c>
      <c r="TU53" s="34">
        <f>IF(TT53&lt;&gt;"",HLOOKUP(COUNT($RV53:TT53)+1,$G$4:$EH$9,TU$14,0)*$D53,IF($C53=TU$17,$G$9*$D53,""))</f>
        <v>0</v>
      </c>
      <c r="TV53" s="34">
        <f>IF(TU53&lt;&gt;"",HLOOKUP(COUNT($RV53:TU53)+1,$G$4:$EH$9,TV$14,0)*$D53,IF($C53=TV$17,$G$9*$D53,""))</f>
        <v>0</v>
      </c>
      <c r="TW53" s="34">
        <f>IF(TV53&lt;&gt;"",HLOOKUP(COUNT($RV53:TV53)+1,$G$4:$EH$9,TW$14,0)*$D53,IF($C53=TW$17,$G$9*$D53,""))</f>
        <v>0</v>
      </c>
      <c r="TX53" s="34">
        <f>IF(TW53&lt;&gt;"",HLOOKUP(COUNT($RV53:TW53)+1,$G$4:$EH$9,TX$14,0)*$D53,IF($C53=TX$17,$G$9*$D53,""))</f>
        <v>0</v>
      </c>
      <c r="TY53" s="34">
        <f>IF(TX53&lt;&gt;"",HLOOKUP(COUNT($RV53:TX53)+1,$G$4:$EH$9,TY$14,0)*$D53,IF($C53=TY$17,$G$9*$D53,""))</f>
        <v>0</v>
      </c>
      <c r="TZ53" s="34">
        <f>IF(TY53&lt;&gt;"",HLOOKUP(COUNT($RV53:TY53)+1,$G$4:$EH$9,TZ$14,0)*$D53,IF($C53=TZ$17,$G$9*$D53,""))</f>
        <v>0</v>
      </c>
      <c r="UA53" s="34">
        <f>IF(TZ53&lt;&gt;"",HLOOKUP(COUNT($RV53:TZ53)+1,$G$4:$EH$9,UA$14,0)*$D53,IF($C53=UA$17,$G$9*$D53,""))</f>
        <v>0</v>
      </c>
      <c r="UB53" s="34">
        <f>IF(UA53&lt;&gt;"",HLOOKUP(COUNT($RV53:UA53)+1,$G$4:$EH$9,UB$14,0)*$D53,IF($C53=UB$17,$G$9*$D53,""))</f>
        <v>0</v>
      </c>
      <c r="UC53" s="34">
        <f>IF(UB53&lt;&gt;"",HLOOKUP(COUNT($RV53:UB53)+1,$G$4:$EH$9,UC$14,0)*$D53,IF($C53=UC$17,$G$9*$D53,""))</f>
        <v>0</v>
      </c>
      <c r="UD53" s="34">
        <f>IF(UC53&lt;&gt;"",HLOOKUP(COUNT($RV53:UC53)+1,$G$4:$EH$9,UD$14,0)*$D53,IF($C53=UD$17,$G$9*$D53,""))</f>
        <v>0</v>
      </c>
      <c r="UE53" s="34">
        <f>IF(UD53&lt;&gt;"",HLOOKUP(COUNT($RV53:UD53)+1,$G$4:$EH$9,UE$14,0)*$D53,IF($C53=UE$17,$G$9*$D53,""))</f>
        <v>0</v>
      </c>
      <c r="UF53" s="34">
        <f>IF(UE53&lt;&gt;"",HLOOKUP(COUNT($RV53:UE53)+1,$G$4:$EH$9,UF$14,0)*$D53,IF($C53=UF$17,$G$9*$D53,""))</f>
        <v>0</v>
      </c>
      <c r="UG53" s="34">
        <f>IF(UF53&lt;&gt;"",HLOOKUP(COUNT($RV53:UF53)+1,$G$4:$EH$9,UG$14,0)*$D53,IF($C53=UG$17,$G$9*$D53,""))</f>
        <v>0</v>
      </c>
      <c r="UH53" s="34">
        <f>IF(UG53&lt;&gt;"",HLOOKUP(COUNT($RV53:UG53)+1,$G$4:$EH$9,UH$14,0)*$D53,IF($C53=UH$17,$G$9*$D53,""))</f>
        <v>0</v>
      </c>
      <c r="UI53" s="34">
        <f>IF(UH53&lt;&gt;"",HLOOKUP(COUNT($RV53:UH53)+1,$G$4:$EH$9,UI$14,0)*$D53,IF($C53=UI$17,$G$9*$D53,""))</f>
        <v>0</v>
      </c>
      <c r="UJ53" s="34">
        <f>IF(UI53&lt;&gt;"",HLOOKUP(COUNT($RV53:UI53)+1,$G$4:$EH$9,UJ$14,0)*$D53,IF($C53=UJ$17,$G$9*$D53,""))</f>
        <v>0</v>
      </c>
      <c r="UK53" s="34">
        <f>IF(UJ53&lt;&gt;"",HLOOKUP(COUNT($RV53:UJ53)+1,$G$4:$EH$9,UK$14,0)*$D53,IF($C53=UK$17,$G$9*$D53,""))</f>
        <v>0</v>
      </c>
      <c r="UL53" s="34">
        <f>IF(UK53&lt;&gt;"",HLOOKUP(COUNT($RV53:UK53)+1,$G$4:$EH$9,UL$14,0)*$D53,IF($C53=UL$17,$G$9*$D53,""))</f>
        <v>0</v>
      </c>
      <c r="UM53" s="34">
        <f>IF(UL53&lt;&gt;"",HLOOKUP(COUNT($RV53:UL53)+1,$G$4:$EH$9,UM$14,0)*$D53,IF($C53=UM$17,$G$9*$D53,""))</f>
        <v>0</v>
      </c>
      <c r="UN53" s="34">
        <f>IF(UM53&lt;&gt;"",HLOOKUP(COUNT($RV53:UM53)+1,$G$4:$EH$9,UN$14,0)*$D53,IF($C53=UN$17,$G$9*$D53,""))</f>
        <v>0</v>
      </c>
      <c r="UO53" s="34">
        <f>IF(UN53&lt;&gt;"",HLOOKUP(COUNT($RV53:UN53)+1,$G$4:$EH$9,UO$14,0)*$D53,IF($C53=UO$17,$G$9*$D53,""))</f>
        <v>0</v>
      </c>
      <c r="UP53" s="34">
        <f>IF(UO53&lt;&gt;"",HLOOKUP(COUNT($RV53:UO53)+1,$G$4:$EH$9,UP$14,0)*$D53,IF($C53=UP$17,$G$9*$D53,""))</f>
        <v>0</v>
      </c>
      <c r="UQ53" s="34">
        <f>IF(UP53&lt;&gt;"",HLOOKUP(COUNT($RV53:UP53)+1,$G$4:$EH$9,UQ$14,0)*$D53,IF($C53=UQ$17,$G$9*$D53,""))</f>
        <v>0</v>
      </c>
      <c r="UR53" s="34">
        <f>IF(UQ53&lt;&gt;"",HLOOKUP(COUNT($RV53:UQ53)+1,$G$4:$EH$9,UR$14,0)*$D53,IF($C53=UR$17,$G$9*$D53,""))</f>
        <v>0</v>
      </c>
      <c r="US53" s="34">
        <f>IF(UR53&lt;&gt;"",HLOOKUP(COUNT($RV53:UR53)+1,$G$4:$EH$9,US$14,0)*$D53,IF($C53=US$17,$G$9*$D53,""))</f>
        <v>0</v>
      </c>
      <c r="UT53" s="34">
        <f>IF(US53&lt;&gt;"",HLOOKUP(COUNT($RV53:US53)+1,$G$4:$EH$9,UT$14,0)*$D53,IF($C53=UT$17,$G$9*$D53,""))</f>
        <v>0</v>
      </c>
      <c r="UU53" s="34">
        <f>IF(UT53&lt;&gt;"",HLOOKUP(COUNT($RV53:UT53)+1,$G$4:$EH$9,UU$14,0)*$D53,IF($C53=UU$17,$G$9*$D53,""))</f>
        <v>0</v>
      </c>
      <c r="UV53" s="34">
        <f>IF(UU53&lt;&gt;"",HLOOKUP(COUNT($RV53:UU53)+1,$G$4:$EH$9,UV$14,0)*$D53,IF($C53=UV$17,$G$9*$D53,""))</f>
        <v>0</v>
      </c>
      <c r="UW53" s="34">
        <f>IF(UV53&lt;&gt;"",HLOOKUP(COUNT($RV53:UV53)+1,$G$4:$EH$9,UW$14,0)*$D53,IF($C53=UW$17,$G$9*$D53,""))</f>
        <v>0</v>
      </c>
      <c r="UX53" s="34">
        <f>IF(UW53&lt;&gt;"",HLOOKUP(COUNT($RV53:UW53)+1,$G$4:$EH$9,UX$14,0)*$D53,IF($C53=UX$17,$G$9*$D53,""))</f>
        <v>0</v>
      </c>
      <c r="UY53" s="34">
        <f>IF(UX53&lt;&gt;"",HLOOKUP(COUNT($RV53:UX53)+1,$G$4:$EH$9,UY$14,0)*$D53,IF($C53=UY$17,$G$9*$D53,""))</f>
        <v>0</v>
      </c>
      <c r="UZ53" s="34">
        <f>IF(UY53&lt;&gt;"",HLOOKUP(COUNT($RV53:UY53)+1,$G$4:$EH$9,UZ$14,0)*$D53,IF($C53=UZ$17,$G$9*$D53,""))</f>
        <v>0</v>
      </c>
      <c r="VA53" s="34">
        <f>IF(UZ53&lt;&gt;"",HLOOKUP(COUNT($RV53:UZ53)+1,$G$4:$EH$9,VA$14,0)*$D53,IF($C53=VA$17,$G$9*$D53,""))</f>
        <v>0</v>
      </c>
      <c r="VB53" s="34">
        <f>IF(VA53&lt;&gt;"",HLOOKUP(COUNT($RV53:VA53)+1,$G$4:$EH$9,VB$14,0)*$D53,IF($C53=VB$17,$G$9*$D53,""))</f>
        <v>0</v>
      </c>
      <c r="VC53" s="34">
        <f>IF(VB53&lt;&gt;"",HLOOKUP(COUNT($RV53:VB53)+1,$G$4:$EH$9,VC$14,0)*$D53,IF($C53=VC$17,$G$9*$D53,""))</f>
        <v>0</v>
      </c>
      <c r="VD53" s="34">
        <f>IF(VC53&lt;&gt;"",HLOOKUP(COUNT($RV53:VC53)+1,$G$4:$EH$9,VD$14,0)*$D53,IF($C53=VD$17,$G$9*$D53,""))</f>
        <v>0</v>
      </c>
      <c r="VE53" s="34">
        <f>IF(VD53&lt;&gt;"",HLOOKUP(COUNT($RV53:VD53)+1,$G$4:$EH$9,VE$14,0)*$D53,IF($C53=VE$17,$G$9*$D53,""))</f>
        <v>0</v>
      </c>
      <c r="VF53" s="34">
        <f>IF(VE53&lt;&gt;"",HLOOKUP(COUNT($RV53:VE53)+1,$G$4:$EH$9,VF$14,0)*$D53,IF($C53=VF$17,$G$9*$D53,""))</f>
        <v>0</v>
      </c>
      <c r="VG53" s="34">
        <f>IF(VF53&lt;&gt;"",HLOOKUP(COUNT($RV53:VF53)+1,$G$4:$EH$9,VG$14,0)*$D53,IF($C53=VG$17,$G$9*$D53,""))</f>
        <v>0</v>
      </c>
      <c r="VH53" s="34">
        <f>IF(VG53&lt;&gt;"",HLOOKUP(COUNT($RV53:VG53)+1,$G$4:$EH$9,VH$14,0)*$D53,IF($C53=VH$17,$G$9*$D53,""))</f>
        <v>0</v>
      </c>
      <c r="VI53" s="34">
        <f>IF(VH53&lt;&gt;"",HLOOKUP(COUNT($RV53:VH53)+1,$G$4:$EH$9,VI$14,0)*$D53,IF($C53=VI$17,$G$9*$D53,""))</f>
        <v>0</v>
      </c>
      <c r="VJ53" s="34">
        <f>IF(VI53&lt;&gt;"",HLOOKUP(COUNT($RV53:VI53)+1,$G$4:$EH$9,VJ$14,0)*$D53,IF($C53=VJ$17,$G$9*$D53,""))</f>
        <v>0</v>
      </c>
      <c r="VK53" s="34">
        <f>IF(VJ53&lt;&gt;"",HLOOKUP(COUNT($RV53:VJ53)+1,$G$4:$EH$9,VK$14,0)*$D53,IF($C53=VK$17,$G$9*$D53,""))</f>
        <v>0</v>
      </c>
      <c r="VL53" s="34">
        <f>IF(VK53&lt;&gt;"",HLOOKUP(COUNT($RV53:VK53)+1,$G$4:$EH$9,VL$14,0)*$D53,IF($C53=VL$17,$G$9*$D53,""))</f>
        <v>0</v>
      </c>
      <c r="VM53" s="34">
        <f>IF(VL53&lt;&gt;"",HLOOKUP(COUNT($RV53:VL53)+1,$G$4:$EH$9,VM$14,0)*$D53,IF($C53=VM$17,$G$9*$D53,""))</f>
        <v>0</v>
      </c>
      <c r="VN53" s="34">
        <f>IF(VM53&lt;&gt;"",HLOOKUP(COUNT($RV53:VM53)+1,$G$4:$EH$9,VN$14,0)*$D53,IF($C53=VN$17,$G$9*$D53,""))</f>
        <v>0</v>
      </c>
      <c r="VO53" s="34">
        <f>IF(VN53&lt;&gt;"",HLOOKUP(COUNT($RV53:VN53)+1,$G$4:$EH$9,VO$14,0)*$D53,IF($C53=VO$17,$G$9*$D53,""))</f>
        <v>0</v>
      </c>
      <c r="VP53" s="34">
        <f>IF(VO53&lt;&gt;"",HLOOKUP(COUNT($RV53:VO53)+1,$G$4:$EH$9,VP$14,0)*$D53,IF($C53=VP$17,$G$9*$D53,""))</f>
        <v>0</v>
      </c>
      <c r="VQ53" s="34">
        <f>IF(VP53&lt;&gt;"",HLOOKUP(COUNT($RV53:VP53)+1,$G$4:$EH$9,VQ$14,0)*$D53,IF($C53=VQ$17,$G$9*$D53,""))</f>
        <v>0</v>
      </c>
      <c r="VR53" s="34">
        <f>IF(VQ53&lt;&gt;"",HLOOKUP(COUNT($RV53:VQ53)+1,$G$4:$EH$9,VR$14,0)*$D53,IF($C53=VR$17,$G$9*$D53,""))</f>
        <v>0</v>
      </c>
      <c r="VS53" s="34">
        <f>IF(VR53&lt;&gt;"",HLOOKUP(COUNT($RV53:VR53)+1,$G$4:$EH$9,VS$14,0)*$D53,IF($C53=VS$17,$G$9*$D53,""))</f>
        <v>0</v>
      </c>
      <c r="VT53" s="34">
        <f>IF(VS53&lt;&gt;"",HLOOKUP(COUNT($RV53:VS53)+1,$G$4:$EH$9,VT$14,0)*$D53,IF($C53=VT$17,$G$9*$D53,""))</f>
        <v>0</v>
      </c>
      <c r="VU53" s="34">
        <f>IF(VT53&lt;&gt;"",HLOOKUP(COUNT($RV53:VT53)+1,$G$4:$EH$9,VU$14,0)*$D53,IF($C53=VU$17,$G$9*$D53,""))</f>
        <v>0</v>
      </c>
      <c r="VV53" s="34">
        <f>IF(VU53&lt;&gt;"",HLOOKUP(COUNT($RV53:VU53)+1,$G$4:$EH$9,VV$14,0)*$D53,IF($C53=VV$17,$G$9*$D53,""))</f>
        <v>0</v>
      </c>
      <c r="VW53" s="34">
        <f>IF(VV53&lt;&gt;"",HLOOKUP(COUNT($RV53:VV53)+1,$G$4:$EH$9,VW$14,0)*$D53,IF($C53=VW$17,$G$9*$D53,""))</f>
        <v>0</v>
      </c>
      <c r="VX53" s="34">
        <f>IF(VW53&lt;&gt;"",HLOOKUP(COUNT($RV53:VW53)+1,$G$4:$EH$9,VX$14,0)*$D53,IF($C53=VX$17,$G$9*$D53,""))</f>
        <v>0</v>
      </c>
      <c r="VY53" s="34">
        <f>IF(VX53&lt;&gt;"",HLOOKUP(COUNT($RV53:VX53)+1,$G$4:$EH$9,VY$14,0)*$D53,IF($C53=VY$17,$G$9*$D53,""))</f>
        <v>0</v>
      </c>
      <c r="VZ53" s="34">
        <f>IF(VY53&lt;&gt;"",HLOOKUP(COUNT($RV53:VY53)+1,$G$4:$EH$9,VZ$14,0)*$D53,IF($C53=VZ$17,$G$9*$D53,""))</f>
        <v>0</v>
      </c>
      <c r="WA53" s="34">
        <f>IF(VZ53&lt;&gt;"",HLOOKUP(COUNT($RV53:VZ53)+1,$G$4:$EH$9,WA$14,0)*$D53,IF($C53=WA$17,$G$9*$D53,""))</f>
        <v>0</v>
      </c>
      <c r="WB53" s="34">
        <f>IF(WA53&lt;&gt;"",HLOOKUP(COUNT($RV53:WA53)+1,$G$4:$EH$9,WB$14,0)*$D53,IF($C53=WB$17,$G$9*$D53,""))</f>
        <v>0</v>
      </c>
      <c r="WC53" s="34">
        <f>IF(WB53&lt;&gt;"",HLOOKUP(COUNT($RV53:WB53)+1,$G$4:$EH$9,WC$14,0)*$D53,IF($C53=WC$17,$G$9*$D53,""))</f>
        <v>0</v>
      </c>
      <c r="WD53" s="34">
        <f>IF(WC53&lt;&gt;"",HLOOKUP(COUNT($RV53:WC53)+1,$G$4:$EH$9,WD$14,0)*$D53,IF($C53=WD$17,$G$9*$D53,""))</f>
        <v>0</v>
      </c>
      <c r="WE53" s="34">
        <f>IF(WD53&lt;&gt;"",HLOOKUP(COUNT($RV53:WD53)+1,$G$4:$EH$9,WE$14,0)*$D53,IF($C53=WE$17,$G$9*$D53,""))</f>
        <v>0</v>
      </c>
      <c r="WF53" s="34">
        <f>IF(WE53&lt;&gt;"",HLOOKUP(COUNT($RV53:WE53)+1,$G$4:$EH$9,WF$14,0)*$D53,IF($C53=WF$17,$G$9*$D53,""))</f>
        <v>0</v>
      </c>
      <c r="WG53" s="34">
        <f>IF(WF53&lt;&gt;"",HLOOKUP(COUNT($RV53:WF53)+1,$G$4:$EH$9,WG$14,0)*$D53,IF($C53=WG$17,$G$9*$D53,""))</f>
        <v>0</v>
      </c>
      <c r="WH53" s="34">
        <f>IF(WG53&lt;&gt;"",HLOOKUP(COUNT($RV53:WG53)+1,$G$4:$EH$9,WH$14,0)*$D53,IF($C53=WH$17,$G$9*$D53,""))</f>
        <v>0</v>
      </c>
      <c r="WI53" s="34">
        <f>IF(WH53&lt;&gt;"",HLOOKUP(COUNT($RV53:WH53)+1,$G$4:$EH$9,WI$14,0)*$D53,IF($C53=WI$17,$G$9*$D53,""))</f>
        <v>0</v>
      </c>
      <c r="WJ53" s="34">
        <f>IF(WI53&lt;&gt;"",HLOOKUP(COUNT($RV53:WI53)+1,$G$4:$EH$9,WJ$14,0)*$D53,IF($C53=WJ$17,$G$9*$D53,""))</f>
        <v>0</v>
      </c>
      <c r="WK53" s="34">
        <f>IF(WJ53&lt;&gt;"",HLOOKUP(COUNT($RV53:WJ53)+1,$G$4:$EH$9,WK$14,0)*$D53,IF($C53=WK$17,$G$9*$D53,""))</f>
        <v>0</v>
      </c>
      <c r="WL53" s="34">
        <f>IF(WK53&lt;&gt;"",HLOOKUP(COUNT($RV53:WK53)+1,$G$4:$EH$9,WL$14,0)*$D53,IF($C53=WL$17,$G$9*$D53,""))</f>
        <v>0</v>
      </c>
    </row>
    <row r="54" spans="1:610" ht="15" x14ac:dyDescent="0.2">
      <c r="A54" s="25">
        <f t="shared" si="910"/>
        <v>12</v>
      </c>
      <c r="B54" s="25" t="s">
        <v>81</v>
      </c>
      <c r="C54" s="62">
        <f t="shared" si="908"/>
        <v>36</v>
      </c>
      <c r="D54" s="30">
        <f>VLOOKUP(B54,Premissas!$R$8:$AD$18,(Histograma!A54+1),0)</f>
        <v>3</v>
      </c>
      <c r="E54" s="885">
        <f>Premissas!AF11+E42</f>
        <v>24</v>
      </c>
      <c r="G54" s="34" t="str">
        <f>IF(F54&lt;&gt;"",HLOOKUP(COUNT($F54:F54)+1,$G$4:$EH$8,G$14,0)*$D54,IF($C54=G$17,$G$5*$D54,""))</f>
        <v/>
      </c>
      <c r="H54" s="34" t="str">
        <f>IF(G54&lt;&gt;"",HLOOKUP(COUNT($F54:G54)+1,$G$4:$EH$8,H$14,0)*$D54,IF($C54=H$17,$G$5*$D54,""))</f>
        <v/>
      </c>
      <c r="I54" s="34" t="str">
        <f>IF(H54&lt;&gt;"",HLOOKUP(COUNT($F54:H54)+1,$G$4:$EH$8,I$14,0)*$D54,IF($C54=I$17,$G$5*$D54,""))</f>
        <v/>
      </c>
      <c r="J54" s="34" t="str">
        <f>IF(I54&lt;&gt;"",HLOOKUP(COUNT($F54:I54)+1,$G$4:$EH$8,J$14,0)*$D54,IF($C54=J$17,$G$5*$D54,""))</f>
        <v/>
      </c>
      <c r="K54" s="34" t="str">
        <f>IF(J54&lt;&gt;"",HLOOKUP(COUNT($F54:J54)+1,$G$4:$EH$8,K$14,0)*$D54,IF($C54=K$17,$G$5*$D54,""))</f>
        <v/>
      </c>
      <c r="L54" s="34" t="str">
        <f>IF(K54&lt;&gt;"",HLOOKUP(COUNT($F54:K54)+1,$G$4:$EH$8,L$14,0)*$D54,IF($C54=L$17,$G$5*$D54,""))</f>
        <v/>
      </c>
      <c r="M54" s="34" t="str">
        <f>IF(L54&lt;&gt;"",HLOOKUP(COUNT($F54:L54)+1,$G$4:$EH$8,M$14,0)*$D54,IF($C54=M$17,$G$5*$D54,""))</f>
        <v/>
      </c>
      <c r="N54" s="34" t="str">
        <f>IF(M54&lt;&gt;"",HLOOKUP(COUNT($F54:M54)+1,$G$4:$EH$8,N$14,0)*$D54,IF($C54=N$17,$G$5*$D54,""))</f>
        <v/>
      </c>
      <c r="O54" s="34" t="str">
        <f>IF(N54&lt;&gt;"",HLOOKUP(COUNT($F54:N54)+1,$G$4:$EH$8,O$14,0)*$D54,IF($C54=O$17,$G$5*$D54,""))</f>
        <v/>
      </c>
      <c r="P54" s="34" t="str">
        <f>IF(O54&lt;&gt;"",HLOOKUP(COUNT($F54:O54)+1,$G$4:$EH$8,P$14,0)*$D54,IF($C54=P$17,$G$5*$D54,""))</f>
        <v/>
      </c>
      <c r="Q54" s="34" t="str">
        <f>IF(P54&lt;&gt;"",HLOOKUP(COUNT($F54:P54)+1,$G$4:$EH$8,Q$14,0)*$D54,IF($C54=Q$17,$G$5*$D54,""))</f>
        <v/>
      </c>
      <c r="R54" s="34" t="str">
        <f>IF(Q54&lt;&gt;"",HLOOKUP(COUNT($F54:Q54)+1,$G$4:$EH$8,R$14,0)*$D54,IF($C54=R$17,$G$5*$D54,""))</f>
        <v/>
      </c>
      <c r="S54" s="34" t="str">
        <f>IF(R54&lt;&gt;"",HLOOKUP(COUNT($F54:R54)+1,$G$4:$EH$8,S$14,0)*$D54,IF($C54=S$17,$G$5*$D54,""))</f>
        <v/>
      </c>
      <c r="T54" s="34" t="str">
        <f>IF(S54&lt;&gt;"",HLOOKUP(COUNT($F54:S54)+1,$G$4:$EH$8,T$14,0)*$D54,IF($C54=T$17,$G$5*$D54,""))</f>
        <v/>
      </c>
      <c r="U54" s="34" t="str">
        <f>IF(T54&lt;&gt;"",HLOOKUP(COUNT($F54:T54)+1,$G$4:$EH$8,U$14,0)*$D54,IF($C54=U$17,$G$5*$D54,""))</f>
        <v/>
      </c>
      <c r="V54" s="34" t="str">
        <f>IF(U54&lt;&gt;"",HLOOKUP(COUNT($F54:U54)+1,$G$4:$EH$8,V$14,0)*$D54,IF($C54=V$17,$G$5*$D54,""))</f>
        <v/>
      </c>
      <c r="W54" s="34" t="str">
        <f>IF(V54&lt;&gt;"",HLOOKUP(COUNT($F54:V54)+1,$G$4:$EH$8,W$14,0)*$D54,IF($C54=W$17,$G$5*$D54,""))</f>
        <v/>
      </c>
      <c r="X54" s="34" t="str">
        <f>IF(W54&lt;&gt;"",HLOOKUP(COUNT($F54:W54)+1,$G$4:$EH$8,X$14,0)*$D54,IF($C54=X$17,$G$5*$D54,""))</f>
        <v/>
      </c>
      <c r="Y54" s="34" t="str">
        <f>IF(X54&lt;&gt;"",HLOOKUP(COUNT($F54:X54)+1,$G$4:$EH$8,Y$14,0)*$D54,IF($C54=Y$17,$G$5*$D54,""))</f>
        <v/>
      </c>
      <c r="Z54" s="34" t="str">
        <f>IF(Y54&lt;&gt;"",HLOOKUP(COUNT($F54:Y54)+1,$G$4:$EH$8,Z$14,0)*$D54,IF($C54=Z$17,$G$5*$D54,""))</f>
        <v/>
      </c>
      <c r="AA54" s="34" t="str">
        <f>IF(Z54&lt;&gt;"",HLOOKUP(COUNT($F54:Z54)+1,$G$4:$EH$8,AA$14,0)*$D54,IF($C54=AA$17,$G$5*$D54,""))</f>
        <v/>
      </c>
      <c r="AB54" s="34" t="str">
        <f>IF(AA54&lt;&gt;"",HLOOKUP(COUNT($F54:AA54)+1,$G$4:$EH$8,AB$14,0)*$D54,IF($C54=AB$17,$G$5*$D54,""))</f>
        <v/>
      </c>
      <c r="AC54" s="34" t="str">
        <f>IF(AB54&lt;&gt;"",HLOOKUP(COUNT($F54:AB54)+1,$G$4:$EH$8,AC$14,0)*$D54,IF($C54=AC$17,$G$5*$D54,""))</f>
        <v/>
      </c>
      <c r="AD54" s="34" t="str">
        <f>IF(AC54&lt;&gt;"",HLOOKUP(COUNT($F54:AC54)+1,$G$4:$EH$8,AD$14,0)*$D54,IF($C54=AD$17,$G$5*$D54,""))</f>
        <v/>
      </c>
      <c r="AE54" s="34" t="str">
        <f>IF(AD54&lt;&gt;"",HLOOKUP(COUNT($F54:AD54)+1,$G$4:$EH$8,AE$14,0)*$D54,IF($C54=AE$17,$G$5*$D54,""))</f>
        <v/>
      </c>
      <c r="AF54" s="34" t="str">
        <f>IF(AE54&lt;&gt;"",HLOOKUP(COUNT($F54:AE54)+1,$G$4:$EH$8,AF$14,0)*$D54,IF($C54=AF$17,$G$5*$D54,""))</f>
        <v/>
      </c>
      <c r="AG54" s="34" t="str">
        <f>IF(AF54&lt;&gt;"",HLOOKUP(COUNT($F54:AF54)+1,$G$4:$EH$8,AG$14,0)*$D54,IF($C54=AG$17,$G$5*$D54,""))</f>
        <v/>
      </c>
      <c r="AH54" s="34" t="str">
        <f>IF(AG54&lt;&gt;"",HLOOKUP(COUNT($F54:AG54)+1,$G$4:$EH$8,AH$14,0)*$D54,IF($C54=AH$17,$G$5*$D54,""))</f>
        <v/>
      </c>
      <c r="AI54" s="34" t="str">
        <f>IF(AH54&lt;&gt;"",HLOOKUP(COUNT($F54:AH54)+1,$G$4:$EH$8,AI$14,0)*$D54,IF($C54=AI$17,$G$5*$D54,""))</f>
        <v/>
      </c>
      <c r="AJ54" s="34" t="str">
        <f>IF(AI54&lt;&gt;"",HLOOKUP(COUNT($F54:AI54)+1,$G$4:$EH$8,AJ$14,0)*$D54,IF($C54=AJ$17,$G$5*$D54,""))</f>
        <v/>
      </c>
      <c r="AK54" s="34" t="str">
        <f>IF(AJ54&lt;&gt;"",HLOOKUP(COUNT($F54:AJ54)+1,$G$4:$EH$8,AK$14,0)*$D54,IF($C54=AK$17,$G$5*$D54,""))</f>
        <v/>
      </c>
      <c r="AL54" s="34" t="str">
        <f>IF(AK54&lt;&gt;"",HLOOKUP(COUNT($F54:AK54)+1,$G$4:$EH$8,AL$14,0)*$D54,IF($C54=AL$17,$G$5*$D54,""))</f>
        <v/>
      </c>
      <c r="AM54" s="34" t="str">
        <f>IF(AL54&lt;&gt;"",HLOOKUP(COUNT($F54:AL54)+1,$G$4:$EH$8,AM$14,0)*$D54,IF($C54=AM$17,$G$5*$D54,""))</f>
        <v/>
      </c>
      <c r="AN54" s="34" t="str">
        <f>IF(AM54&lt;&gt;"",HLOOKUP(COUNT($F54:AM54)+1,$G$4:$EH$8,AN$14,0)*$D54,IF($C54=AN$17,$G$5*$D54,""))</f>
        <v/>
      </c>
      <c r="AO54" s="34" t="str">
        <f>IF(AN54&lt;&gt;"",HLOOKUP(COUNT($F54:AN54)+1,$G$4:$EH$8,AO$14,0)*$D54,IF($C54=AO$17,$G$5*$D54,""))</f>
        <v/>
      </c>
      <c r="AP54" s="34">
        <f>IF(AO54&lt;&gt;"",HLOOKUP(COUNT($F54:AO54)+1,$G$4:$EH$8,AP$14,0)*$D54,IF($C54=AP$17,$G$5*$D54,""))</f>
        <v>0</v>
      </c>
      <c r="AQ54" s="34">
        <f>IF(AP54&lt;&gt;"",HLOOKUP(COUNT($F54:AP54)+1,$G$4:$EH$8,AQ$14,0)*$D54,IF($C54=AQ$17,$G$5*$D54,""))</f>
        <v>0</v>
      </c>
      <c r="AR54" s="34" t="e">
        <f>IF(AQ54&lt;&gt;"",HLOOKUP(COUNT($F54:AQ54)+1,$G$4:$EH$8,AR$14,0)*$D54,IF($C54=AR$17,$G$5*$D54,""))</f>
        <v>#VALUE!</v>
      </c>
      <c r="AS54" s="34" t="e">
        <f>IF(AR54&lt;&gt;"",HLOOKUP(COUNT($F54:AR54)+1,$G$4:$EH$8,AS$14,0)*$D54,IF($C54=AS$17,$G$5*$D54,""))</f>
        <v>#VALUE!</v>
      </c>
      <c r="AT54" s="34" t="e">
        <f>IF(AS54&lt;&gt;"",HLOOKUP(COUNT($F54:AS54)+1,$G$4:$EH$8,AT$14,0)*$D54,IF($C54=AT$17,$G$5*$D54,""))</f>
        <v>#VALUE!</v>
      </c>
      <c r="AU54" s="34" t="e">
        <f>IF(AT54&lt;&gt;"",HLOOKUP(COUNT($F54:AT54)+1,$G$4:$EH$8,AU$14,0)*$D54,IF($C54=AU$17,$G$5*$D54,""))</f>
        <v>#VALUE!</v>
      </c>
      <c r="AV54" s="34" t="e">
        <f>IF(AU54&lt;&gt;"",HLOOKUP(COUNT($F54:AU54)+1,$G$4:$EH$8,AV$14,0)*$D54,IF($C54=AV$17,$G$5*$D54,""))</f>
        <v>#VALUE!</v>
      </c>
      <c r="AW54" s="34" t="e">
        <f>IF(AV54&lt;&gt;"",HLOOKUP(COUNT($F54:AV54)+1,$G$4:$EH$8,AW$14,0)*$D54,IF($C54=AW$17,$G$5*$D54,""))</f>
        <v>#VALUE!</v>
      </c>
      <c r="AX54" s="34" t="e">
        <f>IF(AW54&lt;&gt;"",HLOOKUP(COUNT($F54:AW54)+1,$G$4:$EH$8,AX$14,0)*$D54,IF($C54=AX$17,$G$5*$D54,""))</f>
        <v>#VALUE!</v>
      </c>
      <c r="AY54" s="34" t="e">
        <f>IF(AX54&lt;&gt;"",HLOOKUP(COUNT($F54:AX54)+1,$G$4:$EH$8,AY$14,0)*$D54,IF($C54=AY$17,$G$5*$D54,""))</f>
        <v>#VALUE!</v>
      </c>
      <c r="AZ54" s="34" t="e">
        <f>IF(AY54&lt;&gt;"",HLOOKUP(COUNT($F54:AY54)+1,$G$4:$EH$8,AZ$14,0)*$D54,IF($C54=AZ$17,$G$5*$D54,""))</f>
        <v>#VALUE!</v>
      </c>
      <c r="BA54" s="34" t="e">
        <f>IF(AZ54&lt;&gt;"",HLOOKUP(COUNT($F54:AZ54)+1,$G$4:$EH$8,BA$14,0)*$D54,IF($C54=BA$17,$G$5*$D54,""))</f>
        <v>#VALUE!</v>
      </c>
      <c r="BB54" s="34" t="e">
        <f>IF(BA54&lt;&gt;"",HLOOKUP(COUNT($F54:BA54)+1,$G$4:$EH$8,BB$14,0)*$D54,IF($C54=BB$17,$G$5*$D54,""))</f>
        <v>#VALUE!</v>
      </c>
      <c r="BC54" s="34" t="e">
        <f>IF(BB54&lt;&gt;"",HLOOKUP(COUNT($F54:BB54)+1,$G$4:$EH$8,BC$14,0)*$D54,IF($C54=BC$17,$G$5*$D54,""))</f>
        <v>#VALUE!</v>
      </c>
      <c r="BD54" s="34" t="e">
        <f>IF(BC54&lt;&gt;"",HLOOKUP(COUNT($F54:BC54)+1,$G$4:$EH$8,BD$14,0)*$D54,IF($C54=BD$17,$G$5*$D54,""))</f>
        <v>#VALUE!</v>
      </c>
      <c r="BE54" s="34" t="e">
        <f>IF(BD54&lt;&gt;"",HLOOKUP(COUNT($F54:BD54)+1,$G$4:$EH$8,BE$14,0)*$D54,IF($C54=BE$17,$G$5*$D54,""))</f>
        <v>#VALUE!</v>
      </c>
      <c r="BF54" s="34" t="e">
        <f>IF(BE54&lt;&gt;"",HLOOKUP(COUNT($F54:BE54)+1,$G$4:$EH$8,BF$14,0)*$D54,IF($C54=BF$17,$G$5*$D54,""))</f>
        <v>#VALUE!</v>
      </c>
      <c r="BG54" s="34" t="e">
        <f>IF(BF54&lt;&gt;"",HLOOKUP(COUNT($F54:BF54)+1,$G$4:$EH$8,BG$14,0)*$D54,IF($C54=BG$17,$G$5*$D54,""))</f>
        <v>#VALUE!</v>
      </c>
      <c r="BH54" s="34" t="e">
        <f>IF(BG54&lt;&gt;"",HLOOKUP(COUNT($F54:BG54)+1,$G$4:$EH$8,BH$14,0)*$D54,IF($C54=BH$17,$G$5*$D54,""))</f>
        <v>#VALUE!</v>
      </c>
      <c r="BI54" s="34" t="e">
        <f>IF(BH54&lt;&gt;"",HLOOKUP(COUNT($F54:BH54)+1,$G$4:$EH$8,BI$14,0)*$D54,IF($C54=BI$17,$G$5*$D54,""))</f>
        <v>#VALUE!</v>
      </c>
      <c r="BJ54" s="34" t="e">
        <f>IF(BI54&lt;&gt;"",HLOOKUP(COUNT($F54:BI54)+1,$G$4:$EH$8,BJ$14,0)*$D54,IF($C54=BJ$17,$G$5*$D54,""))</f>
        <v>#VALUE!</v>
      </c>
      <c r="BK54" s="34" t="e">
        <f>IF(BJ54&lt;&gt;"",HLOOKUP(COUNT($F54:BJ54)+1,$G$4:$EH$8,BK$14,0)*$D54,IF($C54=BK$17,$G$5*$D54,""))</f>
        <v>#VALUE!</v>
      </c>
      <c r="BL54" s="34" t="e">
        <f>IF(BK54&lt;&gt;"",HLOOKUP(COUNT($F54:BK54)+1,$G$4:$EH$8,BL$14,0)*$D54,IF($C54=BL$17,$G$5*$D54,""))</f>
        <v>#VALUE!</v>
      </c>
      <c r="BM54" s="34" t="e">
        <f>IF(BL54&lt;&gt;"",HLOOKUP(COUNT($F54:BL54)+1,$G$4:$EH$8,BM$14,0)*$D54,IF($C54=BM$17,$G$5*$D54,""))</f>
        <v>#VALUE!</v>
      </c>
      <c r="BN54" s="34" t="e">
        <f>IF(BM54&lt;&gt;"",HLOOKUP(COUNT($F54:BM54)+1,$G$4:$EH$8,BN$14,0)*$D54,IF($C54=BN$17,$G$5*$D54,""))</f>
        <v>#VALUE!</v>
      </c>
      <c r="BO54" s="34" t="e">
        <f>IF(BN54&lt;&gt;"",HLOOKUP(COUNT($F54:BN54)+1,$G$4:$EH$8,BO$14,0)*$D54,IF($C54=BO$17,$G$5*$D54,""))</f>
        <v>#VALUE!</v>
      </c>
      <c r="BP54" s="34" t="e">
        <f>IF(BO54&lt;&gt;"",HLOOKUP(COUNT($F54:BO54)+1,$G$4:$EH$8,BP$14,0)*$D54,IF($C54=BP$17,$G$5*$D54,""))</f>
        <v>#VALUE!</v>
      </c>
      <c r="BQ54" s="34" t="e">
        <f>IF(BP54&lt;&gt;"",HLOOKUP(COUNT($F54:BP54)+1,$G$4:$EH$8,BQ$14,0)*$D54,IF($C54=BQ$17,$G$5*$D54,""))</f>
        <v>#VALUE!</v>
      </c>
      <c r="BR54" s="34" t="e">
        <f>IF(BQ54&lt;&gt;"",HLOOKUP(COUNT($F54:BQ54)+1,$G$4:$EH$8,BR$14,0)*$D54,IF($C54=BR$17,$G$5*$D54,""))</f>
        <v>#VALUE!</v>
      </c>
      <c r="BS54" s="34" t="e">
        <f>IF(BR54&lt;&gt;"",HLOOKUP(COUNT($F54:BR54)+1,$G$4:$EH$8,BS$14,0)*$D54,IF($C54=BS$17,$G$5*$D54,""))</f>
        <v>#VALUE!</v>
      </c>
      <c r="BT54" s="34" t="e">
        <f>IF(BS54&lt;&gt;"",HLOOKUP(COUNT($F54:BS54)+1,$G$4:$EH$8,BT$14,0)*$D54,IF($C54=BT$17,$G$5*$D54,""))</f>
        <v>#VALUE!</v>
      </c>
      <c r="BU54" s="34" t="e">
        <f>IF(BT54&lt;&gt;"",HLOOKUP(COUNT($F54:BT54)+1,$G$4:$EH$8,BU$14,0)*$D54,IF($C54=BU$17,$G$5*$D54,""))</f>
        <v>#VALUE!</v>
      </c>
      <c r="BV54" s="34" t="e">
        <f>IF(BU54&lt;&gt;"",HLOOKUP(COUNT($F54:BU54)+1,$G$4:$EH$8,BV$14,0)*$D54,IF($C54=BV$17,$G$5*$D54,""))</f>
        <v>#VALUE!</v>
      </c>
      <c r="BW54" s="34" t="e">
        <f>IF(BV54&lt;&gt;"",HLOOKUP(COUNT($F54:BV54)+1,$G$4:$EH$8,BW$14,0)*$D54,IF($C54=BW$17,$G$5*$D54,""))</f>
        <v>#VALUE!</v>
      </c>
      <c r="BX54" s="34" t="e">
        <f>IF(BW54&lt;&gt;"",HLOOKUP(COUNT($F54:BW54)+1,$G$4:$EH$8,BX$14,0)*$D54,IF($C54=BX$17,$G$5*$D54,""))</f>
        <v>#VALUE!</v>
      </c>
      <c r="BY54" s="34" t="e">
        <f>IF(BX54&lt;&gt;"",HLOOKUP(COUNT($F54:BX54)+1,$G$4:$EH$8,BY$14,0)*$D54,IF($C54=BY$17,$G$5*$D54,""))</f>
        <v>#VALUE!</v>
      </c>
      <c r="BZ54" s="34" t="e">
        <f>IF(BY54&lt;&gt;"",HLOOKUP(COUNT($F54:BY54)+1,$G$4:$EH$8,BZ$14,0)*$D54,IF($C54=BZ$17,$G$5*$D54,""))</f>
        <v>#VALUE!</v>
      </c>
      <c r="CA54" s="34" t="e">
        <f>IF(BZ54&lt;&gt;"",HLOOKUP(COUNT($F54:BZ54)+1,$G$4:$EH$8,CA$14,0)*$D54,IF($C54=CA$17,$G$5*$D54,""))</f>
        <v>#VALUE!</v>
      </c>
      <c r="CB54" s="34" t="e">
        <f>IF(CA54&lt;&gt;"",HLOOKUP(COUNT($F54:CA54)+1,$G$4:$EH$8,CB$14,0)*$D54,IF($C54=CB$17,$G$5*$D54,""))</f>
        <v>#VALUE!</v>
      </c>
      <c r="CC54" s="34" t="e">
        <f>IF(CB54&lt;&gt;"",HLOOKUP(COUNT($F54:CB54)+1,$G$4:$EH$8,CC$14,0)*$D54,IF($C54=CC$17,$G$5*$D54,""))</f>
        <v>#VALUE!</v>
      </c>
      <c r="CD54" s="34" t="e">
        <f>IF(CC54&lt;&gt;"",HLOOKUP(COUNT($F54:CC54)+1,$G$4:$EH$8,CD$14,0)*$D54,IF($C54=CD$17,$G$5*$D54,""))</f>
        <v>#VALUE!</v>
      </c>
      <c r="CE54" s="34" t="e">
        <f>IF(CD54&lt;&gt;"",HLOOKUP(COUNT($F54:CD54)+1,$G$4:$EH$8,CE$14,0)*$D54,IF($C54=CE$17,$G$5*$D54,""))</f>
        <v>#VALUE!</v>
      </c>
      <c r="CF54" s="34" t="e">
        <f>IF(CE54&lt;&gt;"",HLOOKUP(COUNT($F54:CE54)+1,$G$4:$EH$8,CF$14,0)*$D54,IF($C54=CF$17,$G$5*$D54,""))</f>
        <v>#VALUE!</v>
      </c>
      <c r="CG54" s="34" t="e">
        <f>IF(CF54&lt;&gt;"",HLOOKUP(COUNT($F54:CF54)+1,$G$4:$EH$8,CG$14,0)*$D54,IF($C54=CG$17,$G$5*$D54,""))</f>
        <v>#VALUE!</v>
      </c>
      <c r="CH54" s="34" t="e">
        <f>IF(CG54&lt;&gt;"",HLOOKUP(COUNT($F54:CG54)+1,$G$4:$EH$8,CH$14,0)*$D54,IF($C54=CH$17,$G$5*$D54,""))</f>
        <v>#VALUE!</v>
      </c>
      <c r="CI54" s="34" t="e">
        <f>IF(CH54&lt;&gt;"",HLOOKUP(COUNT($F54:CH54)+1,$G$4:$EH$8,CI$14,0)*$D54,IF($C54=CI$17,$G$5*$D54,""))</f>
        <v>#VALUE!</v>
      </c>
      <c r="CJ54" s="34" t="e">
        <f>IF(CI54&lt;&gt;"",HLOOKUP(COUNT($F54:CI54)+1,$G$4:$EH$8,CJ$14,0)*$D54,IF($C54=CJ$17,$G$5*$D54,""))</f>
        <v>#VALUE!</v>
      </c>
      <c r="CK54" s="34" t="e">
        <f>IF(CJ54&lt;&gt;"",HLOOKUP(COUNT($F54:CJ54)+1,$G$4:$EH$8,CK$14,0)*$D54,IF($C54=CK$17,$G$5*$D54,""))</f>
        <v>#VALUE!</v>
      </c>
      <c r="CL54" s="34" t="e">
        <f>IF(CK54&lt;&gt;"",HLOOKUP(COUNT($F54:CK54)+1,$G$4:$EH$8,CL$14,0)*$D54,IF($C54=CL$17,$G$5*$D54,""))</f>
        <v>#VALUE!</v>
      </c>
      <c r="CM54" s="34" t="e">
        <f>IF(CL54&lt;&gt;"",HLOOKUP(COUNT($F54:CL54)+1,$G$4:$EH$8,CM$14,0)*$D54,IF($C54=CM$17,$G$5*$D54,""))</f>
        <v>#VALUE!</v>
      </c>
      <c r="CN54" s="34" t="e">
        <f>IF(CM54&lt;&gt;"",HLOOKUP(COUNT($F54:CM54)+1,$G$4:$EH$8,CN$14,0)*$D54,IF($C54=CN$17,$G$5*$D54,""))</f>
        <v>#VALUE!</v>
      </c>
      <c r="CO54" s="34" t="e">
        <f>IF(CN54&lt;&gt;"",HLOOKUP(COUNT($F54:CN54)+1,$G$4:$EH$8,CO$14,0)*$D54,IF($C54=CO$17,$G$5*$D54,""))</f>
        <v>#VALUE!</v>
      </c>
      <c r="CP54" s="34" t="e">
        <f>IF(CO54&lt;&gt;"",HLOOKUP(COUNT($F54:CO54)+1,$G$4:$EH$8,CP$14,0)*$D54,IF($C54=CP$17,$G$5*$D54,""))</f>
        <v>#VALUE!</v>
      </c>
      <c r="CQ54" s="34" t="e">
        <f>IF(CP54&lt;&gt;"",HLOOKUP(COUNT($F54:CP54)+1,$G$4:$EH$8,CQ$14,0)*$D54,IF($C54=CQ$17,$G$5*$D54,""))</f>
        <v>#VALUE!</v>
      </c>
      <c r="CR54" s="34" t="e">
        <f>IF(CQ54&lt;&gt;"",HLOOKUP(COUNT($F54:CQ54)+1,$G$4:$EH$8,CR$14,0)*$D54,IF($C54=CR$17,$G$5*$D54,""))</f>
        <v>#VALUE!</v>
      </c>
      <c r="CS54" s="34" t="e">
        <f>IF(CR54&lt;&gt;"",HLOOKUP(COUNT($F54:CR54)+1,$G$4:$EH$8,CS$14,0)*$D54,IF($C54=CS$17,$G$5*$D54,""))</f>
        <v>#VALUE!</v>
      </c>
      <c r="CT54" s="34" t="e">
        <f>IF(CS54&lt;&gt;"",HLOOKUP(COUNT($F54:CS54)+1,$G$4:$EH$8,CT$14,0)*$D54,IF($C54=CT$17,$G$5*$D54,""))</f>
        <v>#VALUE!</v>
      </c>
      <c r="CU54" s="34" t="e">
        <f>IF(CT54&lt;&gt;"",HLOOKUP(COUNT($F54:CT54)+1,$G$4:$EH$8,CU$14,0)*$D54,IF($C54=CU$17,$G$5*$D54,""))</f>
        <v>#VALUE!</v>
      </c>
      <c r="CV54" s="34" t="e">
        <f>IF(CU54&lt;&gt;"",HLOOKUP(COUNT($F54:CU54)+1,$G$4:$EH$8,CV$14,0)*$D54,IF($C54=CV$17,$G$5*$D54,""))</f>
        <v>#VALUE!</v>
      </c>
      <c r="CW54" s="34" t="e">
        <f>IF(CV54&lt;&gt;"",HLOOKUP(COUNT($F54:CV54)+1,$G$4:$EH$8,CW$14,0)*$D54,IF($C54=CW$17,$G$5*$D54,""))</f>
        <v>#VALUE!</v>
      </c>
      <c r="CX54" s="34" t="e">
        <f>IF(CW54&lt;&gt;"",HLOOKUP(COUNT($F54:CW54)+1,$G$4:$EH$8,CX$14,0)*$D54,IF($C54=CX$17,$G$5*$D54,""))</f>
        <v>#VALUE!</v>
      </c>
      <c r="CY54" s="34" t="e">
        <f>IF(CX54&lt;&gt;"",HLOOKUP(COUNT($F54:CX54)+1,$G$4:$EH$8,CY$14,0)*$D54,IF($C54=CY$17,$G$5*$D54,""))</f>
        <v>#VALUE!</v>
      </c>
      <c r="CZ54" s="34" t="e">
        <f>IF(CY54&lt;&gt;"",HLOOKUP(COUNT($F54:CY54)+1,$G$4:$EH$8,CZ$14,0)*$D54,IF($C54=CZ$17,$G$5*$D54,""))</f>
        <v>#VALUE!</v>
      </c>
      <c r="DA54" s="34" t="e">
        <f>IF(CZ54&lt;&gt;"",HLOOKUP(COUNT($F54:CZ54)+1,$G$4:$EH$8,DA$14,0)*$D54,IF($C54=DA$17,$G$5*$D54,""))</f>
        <v>#VALUE!</v>
      </c>
      <c r="DB54" s="34" t="e">
        <f>IF(DA54&lt;&gt;"",HLOOKUP(COUNT($F54:DA54)+1,$G$4:$EH$8,DB$14,0)*$D54,IF($C54=DB$17,$G$5*$D54,""))</f>
        <v>#VALUE!</v>
      </c>
      <c r="DC54" s="34" t="e">
        <f>IF(DB54&lt;&gt;"",HLOOKUP(COUNT($F54:DB54)+1,$G$4:$EH$8,DC$14,0)*$D54,IF($C54=DC$17,$G$5*$D54,""))</f>
        <v>#VALUE!</v>
      </c>
      <c r="DD54" s="34" t="e">
        <f>IF(DC54&lt;&gt;"",HLOOKUP(COUNT($F54:DC54)+1,$G$4:$EH$8,DD$14,0)*$D54,IF($C54=DD$17,$G$5*$D54,""))</f>
        <v>#VALUE!</v>
      </c>
      <c r="DE54" s="34" t="e">
        <f>IF(DD54&lt;&gt;"",HLOOKUP(COUNT($F54:DD54)+1,$G$4:$EH$8,DE$14,0)*$D54,IF($C54=DE$17,$G$5*$D54,""))</f>
        <v>#VALUE!</v>
      </c>
      <c r="DF54" s="34" t="e">
        <f>IF(DE54&lt;&gt;"",HLOOKUP(COUNT($F54:DE54)+1,$G$4:$EH$8,DF$14,0)*$D54,IF($C54=DF$17,$G$5*$D54,""))</f>
        <v>#VALUE!</v>
      </c>
      <c r="DG54" s="34" t="e">
        <f>IF(DF54&lt;&gt;"",HLOOKUP(COUNT($F54:DF54)+1,$G$4:$EH$8,DG$14,0)*$D54,IF($C54=DG$17,$G$5*$D54,""))</f>
        <v>#VALUE!</v>
      </c>
      <c r="DH54" s="34" t="e">
        <f>IF(DG54&lt;&gt;"",HLOOKUP(COUNT($F54:DG54)+1,$G$4:$EH$8,DH$14,0)*$D54,IF($C54=DH$17,$G$5*$D54,""))</f>
        <v>#VALUE!</v>
      </c>
      <c r="DI54" s="34" t="e">
        <f>IF(DH54&lt;&gt;"",HLOOKUP(COUNT($F54:DH54)+1,$G$4:$EH$8,DI$14,0)*$D54,IF($C54=DI$17,$G$5*$D54,""))</f>
        <v>#VALUE!</v>
      </c>
      <c r="DJ54" s="34" t="e">
        <f>IF(DI54&lt;&gt;"",HLOOKUP(COUNT($F54:DI54)+1,$G$4:$EH$8,DJ$14,0)*$D54,IF($C54=DJ$17,$G$5*$D54,""))</f>
        <v>#VALUE!</v>
      </c>
      <c r="DK54" s="34" t="e">
        <f>IF(DJ54&lt;&gt;"",HLOOKUP(COUNT($F54:DJ54)+1,$G$4:$EH$8,DK$14,0)*$D54,IF($C54=DK$17,$G$5*$D54,""))</f>
        <v>#VALUE!</v>
      </c>
      <c r="DL54" s="34" t="e">
        <f>IF(DK54&lt;&gt;"",HLOOKUP(COUNT($F54:DK54)+1,$G$4:$EH$8,DL$14,0)*$D54,IF($C54=DL$17,$G$5*$D54,""))</f>
        <v>#VALUE!</v>
      </c>
      <c r="DM54" s="34" t="e">
        <f>IF(DL54&lt;&gt;"",HLOOKUP(COUNT($F54:DL54)+1,$G$4:$EH$8,DM$14,0)*$D54,IF($C54=DM$17,$G$5*$D54,""))</f>
        <v>#VALUE!</v>
      </c>
      <c r="DN54" s="34" t="e">
        <f>IF(DM54&lt;&gt;"",HLOOKUP(COUNT($F54:DM54)+1,$G$4:$EH$8,DN$14,0)*$D54,IF($C54=DN$17,$G$5*$D54,""))</f>
        <v>#VALUE!</v>
      </c>
      <c r="DO54" s="34" t="e">
        <f>IF(DN54&lt;&gt;"",HLOOKUP(COUNT($F54:DN54)+1,$G$4:$EH$8,DO$14,0)*$D54,IF($C54=DO$17,$G$5*$D54,""))</f>
        <v>#VALUE!</v>
      </c>
      <c r="DP54" s="34" t="e">
        <f>IF(DO54&lt;&gt;"",HLOOKUP(COUNT($F54:DO54)+1,$G$4:$EH$8,DP$14,0)*$D54,IF($C54=DP$17,$G$5*$D54,""))</f>
        <v>#VALUE!</v>
      </c>
      <c r="DQ54" s="34" t="e">
        <f>IF(DP54&lt;&gt;"",HLOOKUP(COUNT($F54:DP54)+1,$G$4:$EH$8,DQ$14,0)*$D54,IF($C54=DQ$17,$G$5*$D54,""))</f>
        <v>#VALUE!</v>
      </c>
      <c r="DR54" s="34" t="e">
        <f>IF(DQ54&lt;&gt;"",HLOOKUP(COUNT($F54:DQ54)+1,$G$4:$EH$8,DR$14,0)*$D54,IF($C54=DR$17,$G$5*$D54,""))</f>
        <v>#VALUE!</v>
      </c>
      <c r="DS54" s="34" t="e">
        <f>IF(DR54&lt;&gt;"",HLOOKUP(COUNT($F54:DR54)+1,$G$4:$EH$8,DS$14,0)*$D54,IF($C54=DS$17,$G$5*$D54,""))</f>
        <v>#VALUE!</v>
      </c>
      <c r="DT54" s="34" t="e">
        <f>IF(DS54&lt;&gt;"",HLOOKUP(COUNT($F54:DS54)+1,$G$4:$EH$8,DT$14,0)*$D54,IF($C54=DT$17,$G$5*$D54,""))</f>
        <v>#VALUE!</v>
      </c>
      <c r="DU54" s="34" t="e">
        <f>IF(DT54&lt;&gt;"",HLOOKUP(COUNT($F54:DT54)+1,$G$4:$EH$8,DU$14,0)*$D54,IF($C54=DU$17,$G$5*$D54,""))</f>
        <v>#VALUE!</v>
      </c>
      <c r="DV54" s="34" t="e">
        <f>IF(DU54&lt;&gt;"",HLOOKUP(COUNT($F54:DU54)+1,$G$4:$EH$8,DV$14,0)*$D54,IF($C54=DV$17,$G$5*$D54,""))</f>
        <v>#VALUE!</v>
      </c>
      <c r="DX54" s="34" t="str">
        <f>IF(DW54&lt;&gt;"",HLOOKUP(COUNT($DW54:DW54)+1,$G$4:$CX$8,DX$14,0)*$D54,IF($C54=DX$17,$G$6*$D54,""))</f>
        <v/>
      </c>
      <c r="DY54" s="34" t="str">
        <f>IF(DX54&lt;&gt;"",HLOOKUP(COUNT($DW54:DX54)+1,$G$4:$CX$8,DY$14,0)*$D54,IF($C54=DY$17,$G$6*$D54,""))</f>
        <v/>
      </c>
      <c r="DZ54" s="34" t="str">
        <f>IF(DY54&lt;&gt;"",HLOOKUP(COUNT($DW54:DY54)+1,$G$4:$CX$8,DZ$14,0)*$D54,IF($C54=DZ$17,$G$6*$D54,""))</f>
        <v/>
      </c>
      <c r="EA54" s="34" t="str">
        <f>IF(DZ54&lt;&gt;"",HLOOKUP(COUNT($DW54:DZ54)+1,$G$4:$CX$8,EA$14,0)*$D54,IF($C54=EA$17,$G$6*$D54,""))</f>
        <v/>
      </c>
      <c r="EB54" s="34" t="str">
        <f>IF(EA54&lt;&gt;"",HLOOKUP(COUNT($DW54:EA54)+1,$G$4:$CX$8,EB$14,0)*$D54,IF($C54=EB$17,$G$6*$D54,""))</f>
        <v/>
      </c>
      <c r="EC54" s="34" t="str">
        <f>IF(EB54&lt;&gt;"",HLOOKUP(COUNT($DW54:EB54)+1,$G$4:$CX$8,EC$14,0)*$D54,IF($C54=EC$17,$G$6*$D54,""))</f>
        <v/>
      </c>
      <c r="ED54" s="34" t="str">
        <f>IF(EC54&lt;&gt;"",HLOOKUP(COUNT($DW54:EC54)+1,$G$4:$CX$8,ED$14,0)*$D54,IF($C54=ED$17,$G$6*$D54,""))</f>
        <v/>
      </c>
      <c r="EE54" s="34" t="str">
        <f>IF(ED54&lt;&gt;"",HLOOKUP(COUNT($DW54:ED54)+1,$G$4:$CX$8,EE$14,0)*$D54,IF($C54=EE$17,$G$6*$D54,""))</f>
        <v/>
      </c>
      <c r="EF54" s="34" t="str">
        <f>IF(EE54&lt;&gt;"",HLOOKUP(COUNT($DW54:EE54)+1,$G$4:$CX$8,EF$14,0)*$D54,IF($C54=EF$17,$G$6*$D54,""))</f>
        <v/>
      </c>
      <c r="EG54" s="34" t="str">
        <f>IF(EF54&lt;&gt;"",HLOOKUP(COUNT($DW54:EF54)+1,$G$4:$CX$8,EG$14,0)*$D54,IF($C54=EG$17,$G$6*$D54,""))</f>
        <v/>
      </c>
      <c r="EH54" s="34" t="str">
        <f>IF(EG54&lt;&gt;"",HLOOKUP(COUNT($DW54:EG54)+1,$G$4:$CX$8,EH$14,0)*$D54,IF($C54=EH$17,$G$6*$D54,""))</f>
        <v/>
      </c>
      <c r="EI54" s="34" t="str">
        <f>IF(EH54&lt;&gt;"",HLOOKUP(COUNT($DW54:EH54)+1,$G$4:$CX$8,EI$14,0)*$D54,IF($C54=EI$17,$G$6*$D54,""))</f>
        <v/>
      </c>
      <c r="EJ54" s="34" t="str">
        <f>IF(EI54&lt;&gt;"",HLOOKUP(COUNT($DW54:EI54)+1,$G$4:$CX$8,EJ$14,0)*$D54,IF($C54=EJ$17,$G$6*$D54,""))</f>
        <v/>
      </c>
      <c r="EK54" s="34" t="str">
        <f>IF(EJ54&lt;&gt;"",HLOOKUP(COUNT($DW54:EJ54)+1,$G$4:$CX$8,EK$14,0)*$D54,IF($C54=EK$17,$G$6*$D54,""))</f>
        <v/>
      </c>
      <c r="EL54" s="34" t="str">
        <f>IF(EK54&lt;&gt;"",HLOOKUP(COUNT($DW54:EK54)+1,$G$4:$CX$8,EL$14,0)*$D54,IF($C54=EL$17,$G$6*$D54,""))</f>
        <v/>
      </c>
      <c r="EM54" s="34" t="str">
        <f>IF(EL54&lt;&gt;"",HLOOKUP(COUNT($DW54:EL54)+1,$G$4:$CX$8,EM$14,0)*$D54,IF($C54=EM$17,$G$6*$D54,""))</f>
        <v/>
      </c>
      <c r="EN54" s="34" t="str">
        <f>IF(EM54&lt;&gt;"",HLOOKUP(COUNT($DW54:EM54)+1,$G$4:$CX$8,EN$14,0)*$D54,IF($C54=EN$17,$G$6*$D54,""))</f>
        <v/>
      </c>
      <c r="EO54" s="34" t="str">
        <f>IF(EN54&lt;&gt;"",HLOOKUP(COUNT($DW54:EN54)+1,$G$4:$CX$8,EO$14,0)*$D54,IF($C54=EO$17,$G$6*$D54,""))</f>
        <v/>
      </c>
      <c r="EP54" s="34" t="str">
        <f>IF(EO54&lt;&gt;"",HLOOKUP(COUNT($DW54:EO54)+1,$G$4:$CX$8,EP$14,0)*$D54,IF($C54=EP$17,$G$6*$D54,""))</f>
        <v/>
      </c>
      <c r="EQ54" s="34" t="str">
        <f>IF(EP54&lt;&gt;"",HLOOKUP(COUNT($DW54:EP54)+1,$G$4:$CX$8,EQ$14,0)*$D54,IF($C54=EQ$17,$G$6*$D54,""))</f>
        <v/>
      </c>
      <c r="ER54" s="34" t="str">
        <f>IF(EQ54&lt;&gt;"",HLOOKUP(COUNT($DW54:EQ54)+1,$G$4:$CX$8,ER$14,0)*$D54,IF($C54=ER$17,$G$6*$D54,""))</f>
        <v/>
      </c>
      <c r="ES54" s="34" t="str">
        <f>IF(ER54&lt;&gt;"",HLOOKUP(COUNT($DW54:ER54)+1,$G$4:$CX$8,ES$14,0)*$D54,IF($C54=ES$17,$G$6*$D54,""))</f>
        <v/>
      </c>
      <c r="ET54" s="34" t="str">
        <f>IF(ES54&lt;&gt;"",HLOOKUP(COUNT($DW54:ES54)+1,$G$4:$CX$8,ET$14,0)*$D54,IF($C54=ET$17,$G$6*$D54,""))</f>
        <v/>
      </c>
      <c r="EU54" s="34" t="str">
        <f>IF(ET54&lt;&gt;"",HLOOKUP(COUNT($DW54:ET54)+1,$G$4:$CX$8,EU$14,0)*$D54,IF($C54=EU$17,$G$6*$D54,""))</f>
        <v/>
      </c>
      <c r="EV54" s="34" t="str">
        <f>IF(EU54&lt;&gt;"",HLOOKUP(COUNT($DW54:EU54)+1,$G$4:$CX$8,EV$14,0)*$D54,IF($C54=EV$17,$G$6*$D54,""))</f>
        <v/>
      </c>
      <c r="EW54" s="34" t="str">
        <f>IF(EV54&lt;&gt;"",HLOOKUP(COUNT($DW54:EV54)+1,$G$4:$CX$8,EW$14,0)*$D54,IF($C54=EW$17,$G$6*$D54,""))</f>
        <v/>
      </c>
      <c r="EX54" s="34" t="str">
        <f>IF(EW54&lt;&gt;"",HLOOKUP(COUNT($DW54:EW54)+1,$G$4:$CX$8,EX$14,0)*$D54,IF($C54=EX$17,$G$6*$D54,""))</f>
        <v/>
      </c>
      <c r="EY54" s="34" t="str">
        <f>IF(EX54&lt;&gt;"",HLOOKUP(COUNT($DW54:EX54)+1,$G$4:$CX$8,EY$14,0)*$D54,IF($C54=EY$17,$G$6*$D54,""))</f>
        <v/>
      </c>
      <c r="EZ54" s="34" t="str">
        <f>IF(EY54&lt;&gt;"",HLOOKUP(COUNT($DW54:EY54)+1,$G$4:$CX$8,EZ$14,0)*$D54,IF($C54=EZ$17,$G$6*$D54,""))</f>
        <v/>
      </c>
      <c r="FA54" s="34" t="str">
        <f>IF(EZ54&lt;&gt;"",HLOOKUP(COUNT($DW54:EZ54)+1,$G$4:$CX$8,FA$14,0)*$D54,IF($C54=FA$17,$G$6*$D54,""))</f>
        <v/>
      </c>
      <c r="FB54" s="34" t="str">
        <f>IF(FA54&lt;&gt;"",HLOOKUP(COUNT($DW54:FA54)+1,$G$4:$CX$8,FB$14,0)*$D54,IF($C54=FB$17,$G$6*$D54,""))</f>
        <v/>
      </c>
      <c r="FC54" s="34" t="str">
        <f>IF(FB54&lt;&gt;"",HLOOKUP(COUNT($DW54:FB54)+1,$G$4:$CX$8,FC$14,0)*$D54,IF($C54=FC$17,$G$6*$D54,""))</f>
        <v/>
      </c>
      <c r="FD54" s="34" t="str">
        <f>IF(FC54&lt;&gt;"",HLOOKUP(COUNT($DW54:FC54)+1,$G$4:$CX$8,FD$14,0)*$D54,IF($C54=FD$17,$G$6*$D54,""))</f>
        <v/>
      </c>
      <c r="FE54" s="34" t="str">
        <f>IF(FD54&lt;&gt;"",HLOOKUP(COUNT($DW54:FD54)+1,$G$4:$CX$8,FE$14,0)*$D54,IF($C54=FE$17,$G$6*$D54,""))</f>
        <v/>
      </c>
      <c r="FF54" s="34" t="str">
        <f>IF(FE54&lt;&gt;"",HLOOKUP(COUNT($DW54:FE54)+1,$G$4:$CX$8,FF$14,0)*$D54,IF($C54=FF$17,$G$6*$D54,""))</f>
        <v/>
      </c>
      <c r="FG54" s="34">
        <f>IF(FF54&lt;&gt;"",HLOOKUP(COUNT($DW54:FF54)+1,$G$4:$CX$8,FG$14,0)*$D54,IF($C54=FG$17,$G$6*$D54,""))</f>
        <v>0</v>
      </c>
      <c r="FH54" s="34">
        <f>IF(FG54&lt;&gt;"",HLOOKUP(COUNT($DW54:FG54)+1,$G$4:$CX$8,FH$14,0)*$D54,IF($C54=FH$17,$G$6*$D54,""))</f>
        <v>4500</v>
      </c>
      <c r="FI54" s="34">
        <f>IF(FH54&lt;&gt;"",HLOOKUP(COUNT($DW54:FH54)+1,$G$4:$CX$8,FI$14,0)*$D54,IF($C54=FI$17,$G$6*$D54,""))</f>
        <v>4500</v>
      </c>
      <c r="FJ54" s="34">
        <f>IF(FI54&lt;&gt;"",HLOOKUP(COUNT($DW54:FI54)+1,$G$4:$CX$8,FJ$14,0)*$D54,IF($C54=FJ$17,$G$6*$D54,""))</f>
        <v>4500</v>
      </c>
      <c r="FK54" s="34">
        <f>IF(FJ54&lt;&gt;"",HLOOKUP(COUNT($DW54:FJ54)+1,$G$4:$CX$8,FK$14,0)*$D54,IF($C54=FK$17,$G$6*$D54,""))</f>
        <v>5429.0749250507861</v>
      </c>
      <c r="FL54" s="34">
        <f>IF(FK54&lt;&gt;"",HLOOKUP(COUNT($DW54:FK54)+1,$G$4:$CX$8,FL$14,0)*$D54,IF($C54=FL$17,$G$6*$D54,""))</f>
        <v>6786.3436563134865</v>
      </c>
      <c r="FM54" s="34">
        <f>IF(FL54&lt;&gt;"",HLOOKUP(COUNT($DW54:FL54)+1,$G$4:$CX$8,FM$14,0)*$D54,IF($C54=FM$17,$G$6*$D54,""))</f>
        <v>8143.6123875761787</v>
      </c>
      <c r="FN54" s="34">
        <f>IF(FM54&lt;&gt;"",HLOOKUP(COUNT($DW54:FM54)+1,$G$4:$CX$8,FN$14,0)*$D54,IF($C54=FN$17,$G$6*$D54,""))</f>
        <v>9446.590369588368</v>
      </c>
      <c r="FO54" s="34">
        <f>IF(FN54&lt;&gt;"",HLOOKUP(COUNT($DW54:FN54)+1,$G$4:$CX$8,FO$14,0)*$D54,IF($C54=FO$17,$G$6*$D54,""))</f>
        <v>10769.113021330742</v>
      </c>
      <c r="FP54" s="34">
        <f>IF(FO54&lt;&gt;"",HLOOKUP(COUNT($DW54:FO54)+1,$G$4:$CX$8,FP$14,0)*$D54,IF($C54=FP$17,$G$6*$D54,""))</f>
        <v>12169.097714103731</v>
      </c>
      <c r="FQ54" s="34">
        <f>IF(FP54&lt;&gt;"",HLOOKUP(COUNT($DW54:FP54)+1,$G$4:$CX$8,FQ$14,0)*$D54,IF($C54=FQ$17,$G$6*$D54,""))</f>
        <v>13507.698462655142</v>
      </c>
      <c r="FR54" s="34">
        <f>IF(FQ54&lt;&gt;"",HLOOKUP(COUNT($DW54:FQ54)+1,$G$4:$CX$8,FR$14,0)*$D54,IF($C54=FR$17,$G$6*$D54,""))</f>
        <v>14858.468308920659</v>
      </c>
      <c r="FS54" s="34">
        <f>IF(FR54&lt;&gt;"",HLOOKUP(COUNT($DW54:FR54)+1,$G$4:$CX$8,FS$14,0)*$D54,IF($C54=FS$17,$G$6*$D54,""))</f>
        <v>11143.8512316905</v>
      </c>
      <c r="FT54" s="34">
        <f>IF(FS54&lt;&gt;"",HLOOKUP(COUNT($DW54:FS54)+1,$G$4:$CX$8,FT$14,0)*$D54,IF($C54=FT$17,$G$6*$D54,""))</f>
        <v>10586.65867010597</v>
      </c>
      <c r="FU54" s="34">
        <f>IF(FT54&lt;&gt;"",HLOOKUP(COUNT($DW54:FT54)+1,$G$4:$CX$8,FU$14,0)*$D54,IF($C54=FU$17,$G$6*$D54,""))</f>
        <v>11645.324537116569</v>
      </c>
      <c r="FV54" s="34">
        <f>IF(FU54&lt;&gt;"",HLOOKUP(COUNT($DW54:FU54)+1,$G$4:$CX$8,FV$14,0)*$D54,IF($C54=FV$17,$G$6*$D54,""))</f>
        <v>12809.856990828232</v>
      </c>
      <c r="FW54" s="34">
        <f>IF(FV54&lt;&gt;"",HLOOKUP(COUNT($DW54:FV54)+1,$G$4:$CX$8,FW$14,0)*$D54,IF($C54=FW$17,$G$6*$D54,""))</f>
        <v>14090.842689911051</v>
      </c>
      <c r="FX54" s="34">
        <f>IF(FW54&lt;&gt;"",HLOOKUP(COUNT($DW54:FW54)+1,$G$4:$CX$8,FX$14,0)*$D54,IF($C54=FX$17,$G$6*$D54,""))</f>
        <v>15499.926958902157</v>
      </c>
      <c r="FY54" s="34">
        <f>IF(FX54&lt;&gt;"",HLOOKUP(COUNT($DW54:FX54)+1,$G$4:$CX$8,FY$14,0)*$D54,IF($C54=FY$17,$G$6*$D54,""))</f>
        <v>14724.930610957041</v>
      </c>
      <c r="FZ54" s="34">
        <f>IF(FY54&lt;&gt;"",HLOOKUP(COUNT($DW54:FY54)+1,$G$4:$CX$8,FZ$14,0)*$D54,IF($C54=FZ$17,$G$6*$D54,""))</f>
        <v>13988.684080409192</v>
      </c>
      <c r="GA54" s="34">
        <f>IF(FZ54&lt;&gt;"",HLOOKUP(COUNT($DW54:FZ54)+1,$G$4:$CX$8,GA$14,0)*$D54,IF($C54=GA$17,$G$6*$D54,""))</f>
        <v>14967.891966037834</v>
      </c>
      <c r="GB54" s="34">
        <f>IF(GA54&lt;&gt;"",HLOOKUP(COUNT($DW54:GA54)+1,$G$4:$CX$8,GB$14,0)*$D54,IF($C54=GB$17,$G$6*$D54,""))</f>
        <v>16015.644403660484</v>
      </c>
      <c r="GC54" s="34">
        <f>IF(GB54&lt;&gt;"",HLOOKUP(COUNT($DW54:GB54)+1,$G$4:$CX$8,GC$14,0)*$D54,IF($C54=GC$17,$G$6*$D54,""))</f>
        <v>17136.739511916719</v>
      </c>
      <c r="GD54" s="34">
        <f>IF(GC54&lt;&gt;"",HLOOKUP(COUNT($DW54:GC54)+1,$G$4:$CX$8,GD$14,0)*$D54,IF($C54=GD$17,$G$6*$D54,""))</f>
        <v>18850.413463108387</v>
      </c>
      <c r="GE54" s="34">
        <f>IF(GD54&lt;&gt;"",HLOOKUP(COUNT($DW54:GD54)+1,$G$4:$CX$8,GE$14,0)*$D54,IF($C54=GE$17,$G$6*$D54,""))</f>
        <v>16022.851443642132</v>
      </c>
      <c r="GF54" s="34">
        <f>IF(GE54&lt;&gt;"",HLOOKUP(COUNT($DW54:GE54)+1,$G$4:$CX$8,GF$14,0)*$D54,IF($C54=GF$17,$G$6*$D54,""))</f>
        <v>15221.708871460029</v>
      </c>
      <c r="GG54" s="34">
        <f>IF(GF54&lt;&gt;"",HLOOKUP(COUNT($DW54:GF54)+1,$G$4:$CX$8,GG$14,0)*$D54,IF($C54=GG$17,$G$6*$D54,""))</f>
        <v>15982.794315033028</v>
      </c>
      <c r="GH54" s="34">
        <f>IF(GG54&lt;&gt;"",HLOOKUP(COUNT($DW54:GG54)+1,$G$4:$CX$8,GH$14,0)*$D54,IF($C54=GH$17,$G$6*$D54,""))</f>
        <v>16781.93403078468</v>
      </c>
      <c r="GI54" s="34">
        <f>IF(GH54&lt;&gt;"",HLOOKUP(COUNT($DW54:GH54)+1,$G$4:$CX$8,GI$14,0)*$D54,IF($C54=GI$17,$G$6*$D54,""))</f>
        <v>17621.030732323907</v>
      </c>
      <c r="GJ54" s="34">
        <f>IF(GI54&lt;&gt;"",HLOOKUP(COUNT($DW54:GI54)+1,$G$4:$CX$8,GJ$14,0)*$D54,IF($C54=GJ$17,$G$6*$D54,""))</f>
        <v>18854.502883586585</v>
      </c>
      <c r="GK54" s="34">
        <f>IF(GJ54&lt;&gt;"",HLOOKUP(COUNT($DW54:GJ54)+1,$G$4:$CX$8,GK$14,0)*$D54,IF($C54=GK$17,$G$6*$D54,""))</f>
        <v>16969.052595227928</v>
      </c>
      <c r="GL54" s="34">
        <f>IF(GK54&lt;&gt;"",HLOOKUP(COUNT($DW54:GK54)+1,$G$4:$CX$8,GL$14,0)*$D54,IF($C54=GL$17,$G$6*$D54,""))</f>
        <v>15272.14733570514</v>
      </c>
      <c r="GM54" s="34">
        <f>IF(GL54&lt;&gt;"",HLOOKUP(COUNT($DW54:GL54)+1,$G$4:$CX$8,GM$14,0)*$D54,IF($C54=GM$17,$G$6*$D54,""))</f>
        <v>16341.197649204496</v>
      </c>
      <c r="GN54" s="34">
        <f>IF(GM54&lt;&gt;"",HLOOKUP(COUNT($DW54:GM54)+1,$G$4:$CX$8,GN$14,0)*$D54,IF($C54=GN$17,$G$6*$D54,""))</f>
        <v>17485.081484648807</v>
      </c>
      <c r="GO54" s="34">
        <f>IF(GN54&lt;&gt;"",HLOOKUP(COUNT($DW54:GN54)+1,$G$4:$CX$8,GO$14,0)*$D54,IF($C54=GO$17,$G$6*$D54,""))</f>
        <v>18709.037188574228</v>
      </c>
      <c r="GP54" s="34">
        <f>IF(GO54&lt;&gt;"",HLOOKUP(COUNT($DW54:GO54)+1,$G$4:$CX$8,GP$14,0)*$D54,IF($C54=GP$17,$G$6*$D54,""))</f>
        <v>20205.760163660168</v>
      </c>
      <c r="GQ54" s="34">
        <f>IF(GP54&lt;&gt;"",HLOOKUP(COUNT($DW54:GP54)+1,$G$4:$CX$8,GQ$14,0)*$D54,IF($C54=GQ$17,$G$6*$D54,""))</f>
        <v>17376.953740747744</v>
      </c>
      <c r="GR54" s="34">
        <f>IF(GQ54&lt;&gt;"",HLOOKUP(COUNT($DW54:GQ54)+1,$G$4:$CX$8,GR$14,0)*$D54,IF($C54=GR$17,$G$6*$D54,""))</f>
        <v>16508.106053710355</v>
      </c>
      <c r="GS54" s="34">
        <f>IF(GR54&lt;&gt;"",HLOOKUP(COUNT($DW54:GR54)+1,$G$4:$CX$8,GS$14,0)*$D54,IF($C54=GS$17,$G$6*$D54,""))</f>
        <v>17333.511356395877</v>
      </c>
      <c r="GT54" s="34">
        <f>IF(GS54&lt;&gt;"",HLOOKUP(COUNT($DW54:GS54)+1,$G$4:$CX$8,GT$14,0)*$D54,IF($C54=GT$17,$G$6*$D54,""))</f>
        <v>18200.186924215664</v>
      </c>
      <c r="GU54" s="34">
        <f>IF(GT54&lt;&gt;"",HLOOKUP(COUNT($DW54:GT54)+1,$G$4:$CX$8,GU$14,0)*$D54,IF($C54=GU$17,$G$6*$D54,""))</f>
        <v>19110.196270426444</v>
      </c>
      <c r="GV54" s="34">
        <f>IF(GU54&lt;&gt;"",HLOOKUP(COUNT($DW54:GU54)+1,$G$4:$CX$8,GV$14,0)*$D54,IF($C54=GV$17,$G$6*$D54,""))</f>
        <v>20447.910009356296</v>
      </c>
      <c r="GW54" s="34">
        <f>IF(GV54&lt;&gt;"",HLOOKUP(COUNT($DW54:GV54)+1,$G$4:$CX$8,GW$14,0)*$D54,IF($C54=GW$17,$G$6*$D54,""))</f>
        <v>18403.119008420676</v>
      </c>
      <c r="GX54" s="34">
        <f>IF(GW54&lt;&gt;"",HLOOKUP(COUNT($DW54:GW54)+1,$G$4:$CX$8,GX$14,0)*$D54,IF($C54=GX$17,$G$6*$D54,""))</f>
        <v>16562.807107578607</v>
      </c>
      <c r="GY54" s="34">
        <f>IF(GX54&lt;&gt;"",HLOOKUP(COUNT($DW54:GX54)+1,$G$4:$CX$8,GY$14,0)*$D54,IF($C54=GY$17,$G$6*$D54,""))</f>
        <v>17722.203605109109</v>
      </c>
      <c r="GZ54" s="34">
        <f>IF(GY54&lt;&gt;"",HLOOKUP(COUNT($DW54:GY54)+1,$G$4:$CX$8,GZ$14,0)*$D54,IF($C54=GZ$17,$G$6*$D54,""))</f>
        <v>18962.757857466742</v>
      </c>
      <c r="HA54" s="34">
        <f>IF(GZ54&lt;&gt;"",HLOOKUP(COUNT($DW54:GZ54)+1,$G$4:$CX$8,HA$14,0)*$D54,IF($C54=HA$17,$G$6*$D54,""))</f>
        <v>20290.150907489417</v>
      </c>
      <c r="HB54" s="34">
        <f>IF(HA54&lt;&gt;"",HLOOKUP(COUNT($DW54:HA54)+1,$G$4:$CX$8,HB$14,0)*$D54,IF($C54=HB$17,$G$6*$D54,""))</f>
        <v>21913.362980088568</v>
      </c>
      <c r="HC54" s="34">
        <f>IF(HB54&lt;&gt;"",HLOOKUP(COUNT($DW54:HB54)+1,$G$4:$CX$8,HC$14,0)*$D54,IF($C54=HC$17,$G$6*$D54,""))</f>
        <v>19064.625792677049</v>
      </c>
      <c r="HD54" s="34">
        <f>IF(HC54&lt;&gt;"",HLOOKUP(COUNT($DW54:HC54)+1,$G$4:$CX$8,HD$14,0)*$D54,IF($C54=HD$17,$G$6*$D54,""))</f>
        <v>18111.394503043201</v>
      </c>
      <c r="HE54" s="34">
        <f>IF(HD54&lt;&gt;"",HLOOKUP(COUNT($DW54:HD54)+1,$G$4:$CX$8,HE$14,0)*$D54,IF($C54=HE$17,$G$6*$D54,""))</f>
        <v>19016.964228195357</v>
      </c>
      <c r="HF54" s="34">
        <f>IF(HE54&lt;&gt;"",HLOOKUP(COUNT($DW54:HE54)+1,$G$4:$CX$8,HF$14,0)*$D54,IF($C54=HF$17,$G$6*$D54,""))</f>
        <v>19967.812439605128</v>
      </c>
      <c r="HG54" s="34">
        <f>IF(HF54&lt;&gt;"",HLOOKUP(COUNT($DW54:HF54)+1,$G$4:$CX$8,HG$14,0)*$D54,IF($C54=HG$17,$G$6*$D54,""))</f>
        <v>20966.203061585391</v>
      </c>
      <c r="HH54" s="34">
        <f>IF(HG54&lt;&gt;"",HLOOKUP(COUNT($DW54:HG54)+1,$G$4:$CX$8,HH$14,0)*$D54,IF($C54=HH$17,$G$6*$D54,""))</f>
        <v>22433.83727589636</v>
      </c>
      <c r="HI54" s="34">
        <f>IF(HH54&lt;&gt;"",HLOOKUP(COUNT($DW54:HH54)+1,$G$4:$CX$8,HI$14,0)*$D54,IF($C54=HI$17,$G$6*$D54,""))</f>
        <v>20190.453548306723</v>
      </c>
      <c r="HJ54" s="34">
        <f>IF(HI54&lt;&gt;"",HLOOKUP(COUNT($DW54:HI54)+1,$G$4:$CX$8,HJ$14,0)*$D54,IF($C54=HJ$17,$G$6*$D54,""))</f>
        <v>18171.408193476054</v>
      </c>
      <c r="HK54" s="34">
        <f>IF(HJ54&lt;&gt;"",HLOOKUP(COUNT($DW54:HJ54)+1,$G$4:$CX$8,HK$14,0)*$D54,IF($C54=HK$17,$G$6*$D54,""))</f>
        <v>19443.40676701938</v>
      </c>
      <c r="HL54" s="34">
        <f>IF(HK54&lt;&gt;"",HLOOKUP(COUNT($DW54:HK54)+1,$G$4:$CX$8,HL$14,0)*$D54,IF($C54=HL$17,$G$6*$D54,""))</f>
        <v>20804.445240710738</v>
      </c>
      <c r="HM54" s="34">
        <f>IF(HL54&lt;&gt;"",HLOOKUP(COUNT($DW54:HL54)+1,$G$4:$CX$8,HM$14,0)*$D54,IF($C54=HM$17,$G$6*$D54,""))</f>
        <v>22260.756407560486</v>
      </c>
      <c r="HN54" s="34">
        <f>IF(HM54&lt;&gt;"",HLOOKUP(COUNT($DW54:HM54)+1,$G$4:$CX$8,HN$14,0)*$D54,IF($C54=HN$17,$G$6*$D54,""))</f>
        <v>24041.616920165325</v>
      </c>
      <c r="HO54" s="34">
        <f>IF(HN54&lt;&gt;"",HLOOKUP(COUNT($DW54:HN54)+1,$G$4:$CX$8,HO$14,0)*$D54,IF($C54=HO$17,$G$6*$D54,""))</f>
        <v>15647.367547554686</v>
      </c>
      <c r="HP54" s="34">
        <f>IF(HO54&lt;&gt;"",HLOOKUP(COUNT($DW54:HO54)+1,$G$4:$CX$8,HP$14,0)*$D54,IF($C54=HP$17,$G$6*$D54,""))</f>
        <v>15647.367547554686</v>
      </c>
      <c r="HQ54" s="34">
        <f>IF(HP54&lt;&gt;"",HLOOKUP(COUNT($DW54:HP54)+1,$G$4:$CX$8,HQ$14,0)*$D54,IF($C54=HQ$17,$G$6*$D54,""))</f>
        <v>15647.367547554686</v>
      </c>
      <c r="HR54" s="34">
        <f>IF(HQ54&lt;&gt;"",HLOOKUP(COUNT($DW54:HQ54)+1,$G$4:$CX$8,HR$14,0)*$D54,IF($C54=HR$17,$G$6*$D54,""))</f>
        <v>15647.367547554686</v>
      </c>
      <c r="HS54" s="34">
        <f>IF(HR54&lt;&gt;"",HLOOKUP(COUNT($DW54:HR54)+1,$G$4:$CX$8,HS$14,0)*$D54,IF($C54=HS$17,$G$6*$D54,""))</f>
        <v>15647.367547554686</v>
      </c>
      <c r="HT54" s="34">
        <f>IF(HS54&lt;&gt;"",HLOOKUP(COUNT($DW54:HS54)+1,$G$4:$CX$8,HT$14,0)*$D54,IF($C54=HT$17,$G$6*$D54,""))</f>
        <v>15647.367547554686</v>
      </c>
      <c r="HU54" s="34">
        <f>IF(HT54&lt;&gt;"",HLOOKUP(COUNT($DW54:HT54)+1,$G$4:$CX$8,HU$14,0)*$D54,IF($C54=HU$17,$G$6*$D54,""))</f>
        <v>15647.367547554686</v>
      </c>
      <c r="HV54" s="34">
        <f>IF(HU54&lt;&gt;"",HLOOKUP(COUNT($DW54:HU54)+1,$G$4:$CX$8,HV$14,0)*$D54,IF($C54=HV$17,$G$6*$D54,""))</f>
        <v>15647.367547554686</v>
      </c>
      <c r="HW54" s="34">
        <f>IF(HV54&lt;&gt;"",HLOOKUP(COUNT($DW54:HV54)+1,$G$4:$CX$8,HW$14,0)*$D54,IF($C54=HW$17,$G$6*$D54,""))</f>
        <v>15647.367547554686</v>
      </c>
      <c r="HX54" s="34">
        <f>IF(HW54&lt;&gt;"",HLOOKUP(COUNT($DW54:HW54)+1,$G$4:$CX$8,HX$14,0)*$D54,IF($C54=HX$17,$G$6*$D54,""))</f>
        <v>15647.367547554686</v>
      </c>
      <c r="HY54" s="34">
        <f>IF(HX54&lt;&gt;"",HLOOKUP(COUNT($DW54:HX54)+1,$G$4:$CX$8,HY$14,0)*$D54,IF($C54=HY$17,$G$6*$D54,""))</f>
        <v>15647.367547554686</v>
      </c>
      <c r="HZ54" s="34">
        <f>IF(HY54&lt;&gt;"",HLOOKUP(COUNT($DW54:HY54)+1,$G$4:$CX$8,HZ$14,0)*$D54,IF($C54=HZ$17,$G$6*$D54,""))</f>
        <v>15647.367547554686</v>
      </c>
      <c r="IA54" s="34">
        <f>IF(HZ54&lt;&gt;"",HLOOKUP(COUNT($DW54:HZ54)+1,$G$4:$CX$8,IA$14,0)*$D54,IF($C54=IA$17,$G$6*$D54,""))</f>
        <v>15647.367547554686</v>
      </c>
      <c r="IB54" s="34">
        <f>IF(IA54&lt;&gt;"",HLOOKUP(COUNT($DW54:IA54)+1,$G$4:$CX$8,IB$14,0)*$D54,IF($C54=IB$17,$G$6*$D54,""))</f>
        <v>15647.367547554686</v>
      </c>
      <c r="IC54" s="34">
        <f>IF(IB54&lt;&gt;"",HLOOKUP(COUNT($DW54:IB54)+1,$G$4:$CX$8,IC$14,0)*$D54,IF($C54=IC$17,$G$6*$D54,""))</f>
        <v>15647.367547554686</v>
      </c>
      <c r="ID54" s="34">
        <f>IF(IC54&lt;&gt;"",HLOOKUP(COUNT($DW54:IC54)+1,$G$4:$CX$8,ID$14,0)*$D54,IF($C54=ID$17,$G$6*$D54,""))</f>
        <v>15647.367547554686</v>
      </c>
      <c r="IE54" s="34">
        <f>IF(ID54&lt;&gt;"",HLOOKUP(COUNT($DW54:ID54)+1,$G$4:$CX$8,IE$14,0)*$D54,IF($C54=IE$17,$G$6*$D54,""))</f>
        <v>15647.367547554686</v>
      </c>
      <c r="IF54" s="34">
        <f>IF(IE54&lt;&gt;"",HLOOKUP(COUNT($DW54:IE54)+1,$G$4:$CX$8,IF$14,0)*$D54,IF($C54=IF$17,$G$6*$D54,""))</f>
        <v>15647.367547554686</v>
      </c>
      <c r="IG54" s="34">
        <f>IF(IF54&lt;&gt;"",HLOOKUP(COUNT($DW54:IF54)+1,$G$4:$CX$8,IG$14,0)*$D54,IF($C54=IG$17,$G$6*$D54,""))</f>
        <v>15647.367547554686</v>
      </c>
      <c r="IH54" s="34">
        <f>IF(IG54&lt;&gt;"",HLOOKUP(COUNT($DW54:IG54)+1,$G$4:$CX$8,IH$14,0)*$D54,IF($C54=IH$17,$G$6*$D54,""))</f>
        <v>15647.367547554686</v>
      </c>
      <c r="II54" s="34">
        <f>IF(IH54&lt;&gt;"",HLOOKUP(COUNT($DW54:IH54)+1,$G$4:$CX$8,II$14,0)*$D54,IF($C54=II$17,$G$6*$D54,""))</f>
        <v>15647.367547554686</v>
      </c>
      <c r="IJ54" s="34">
        <f>IF(II54&lt;&gt;"",HLOOKUP(COUNT($DW54:II54)+1,$G$4:$CX$8,IJ$14,0)*$D54,IF($C54=IJ$17,$G$6*$D54,""))</f>
        <v>15647.367547554686</v>
      </c>
      <c r="IK54" s="34">
        <f>IF(IJ54&lt;&gt;"",HLOOKUP(COUNT($DW54:IJ54)+1,$G$4:$CX$8,IK$14,0)*$D54,IF($C54=IK$17,$G$6*$D54,""))</f>
        <v>15647.367547554686</v>
      </c>
      <c r="IL54" s="34">
        <f>IF(IK54&lt;&gt;"",HLOOKUP(COUNT($DW54:IK54)+1,$G$4:$CX$8,IL$14,0)*$D54,IF($C54=IL$17,$G$6*$D54,""))</f>
        <v>15647.367547554686</v>
      </c>
      <c r="IM54" s="34">
        <f>IF(IL54&lt;&gt;"",HLOOKUP(COUNT($DW54:IL54)+1,$G$4:$CX$8,IM$14,0)*$D54,IF($C54=IM$17,$G$6*$D54,""))</f>
        <v>15647.367547554686</v>
      </c>
      <c r="IO54" s="34" t="str">
        <f>IF(IN54&lt;&gt;"",HLOOKUP(COUNT($IN54:IN54)+1,$G$4:$EH$8,IO$14,0)*$D54,IF($C54=IO$17,$G$7*$D54,""))</f>
        <v/>
      </c>
      <c r="IP54" s="34" t="str">
        <f>IF(IO54&lt;&gt;"",HLOOKUP(COUNT($IN54:IO54)+1,$G$4:$EH$8,IP$14,0)*$D54,IF($C54=IP$17,$G$7*$D54,""))</f>
        <v/>
      </c>
      <c r="IQ54" s="34" t="str">
        <f>IF(IP54&lt;&gt;"",HLOOKUP(COUNT($IN54:IP54)+1,$G$4:$EH$8,IQ$14,0)*$D54,IF($C54=IQ$17,$G$7*$D54,""))</f>
        <v/>
      </c>
      <c r="IR54" s="34" t="str">
        <f>IF(IQ54&lt;&gt;"",HLOOKUP(COUNT($IN54:IQ54)+1,$G$4:$EH$8,IR$14,0)*$D54,IF($C54=IR$17,$G$7*$D54,""))</f>
        <v/>
      </c>
      <c r="IS54" s="34" t="str">
        <f>IF(IR54&lt;&gt;"",HLOOKUP(COUNT($IN54:IR54)+1,$G$4:$EH$8,IS$14,0)*$D54,IF($C54=IS$17,$G$7*$D54,""))</f>
        <v/>
      </c>
      <c r="IT54" s="34" t="str">
        <f>IF(IS54&lt;&gt;"",HLOOKUP(COUNT($IN54:IS54)+1,$G$4:$EH$8,IT$14,0)*$D54,IF($C54=IT$17,$G$7*$D54,""))</f>
        <v/>
      </c>
      <c r="IU54" s="34" t="str">
        <f>IF(IT54&lt;&gt;"",HLOOKUP(COUNT($IN54:IT54)+1,$G$4:$EH$8,IU$14,0)*$D54,IF($C54=IU$17,$G$7*$D54,""))</f>
        <v/>
      </c>
      <c r="IV54" s="34" t="str">
        <f>IF(IU54&lt;&gt;"",HLOOKUP(COUNT($IN54:IU54)+1,$G$4:$EH$8,IV$14,0)*$D54,IF($C54=IV$17,$G$7*$D54,""))</f>
        <v/>
      </c>
      <c r="IW54" s="34" t="str">
        <f>IF(IV54&lt;&gt;"",HLOOKUP(COUNT($IN54:IV54)+1,$G$4:$EH$8,IW$14,0)*$D54,IF($C54=IW$17,$G$7*$D54,""))</f>
        <v/>
      </c>
      <c r="IX54" s="34" t="str">
        <f>IF(IW54&lt;&gt;"",HLOOKUP(COUNT($IN54:IW54)+1,$G$4:$EH$8,IX$14,0)*$D54,IF($C54=IX$17,$G$7*$D54,""))</f>
        <v/>
      </c>
      <c r="IY54" s="34" t="str">
        <f>IF(IX54&lt;&gt;"",HLOOKUP(COUNT($IN54:IX54)+1,$G$4:$EH$8,IY$14,0)*$D54,IF($C54=IY$17,$G$7*$D54,""))</f>
        <v/>
      </c>
      <c r="IZ54" s="34" t="str">
        <f>IF(IY54&lt;&gt;"",HLOOKUP(COUNT($IN54:IY54)+1,$G$4:$EH$8,IZ$14,0)*$D54,IF($C54=IZ$17,$G$7*$D54,""))</f>
        <v/>
      </c>
      <c r="JA54" s="34" t="str">
        <f>IF(IZ54&lt;&gt;"",HLOOKUP(COUNT($IN54:IZ54)+1,$G$4:$EH$8,JA$14,0)*$D54,IF($C54=JA$17,$G$7*$D54,""))</f>
        <v/>
      </c>
      <c r="JB54" s="34" t="str">
        <f>IF(JA54&lt;&gt;"",HLOOKUP(COUNT($IN54:JA54)+1,$G$4:$EH$8,JB$14,0)*$D54,IF($C54=JB$17,$G$7*$D54,""))</f>
        <v/>
      </c>
      <c r="JC54" s="34" t="str">
        <f>IF(JB54&lt;&gt;"",HLOOKUP(COUNT($IN54:JB54)+1,$G$4:$EH$8,JC$14,0)*$D54,IF($C54=JC$17,$G$7*$D54,""))</f>
        <v/>
      </c>
      <c r="JD54" s="34" t="str">
        <f>IF(JC54&lt;&gt;"",HLOOKUP(COUNT($IN54:JC54)+1,$G$4:$EH$8,JD$14,0)*$D54,IF($C54=JD$17,$G$7*$D54,""))</f>
        <v/>
      </c>
      <c r="JE54" s="34" t="str">
        <f>IF(JD54&lt;&gt;"",HLOOKUP(COUNT($IN54:JD54)+1,$G$4:$EH$8,JE$14,0)*$D54,IF($C54=JE$17,$G$7*$D54,""))</f>
        <v/>
      </c>
      <c r="JF54" s="34" t="str">
        <f>IF(JE54&lt;&gt;"",HLOOKUP(COUNT($IN54:JE54)+1,$G$4:$EH$8,JF$14,0)*$D54,IF($C54=JF$17,$G$7*$D54,""))</f>
        <v/>
      </c>
      <c r="JG54" s="34" t="str">
        <f>IF(JF54&lt;&gt;"",HLOOKUP(COUNT($IN54:JF54)+1,$G$4:$EH$8,JG$14,0)*$D54,IF($C54=JG$17,$G$7*$D54,""))</f>
        <v/>
      </c>
      <c r="JH54" s="34" t="str">
        <f>IF(JG54&lt;&gt;"",HLOOKUP(COUNT($IN54:JG54)+1,$G$4:$EH$8,JH$14,0)*$D54,IF($C54=JH$17,$G$7*$D54,""))</f>
        <v/>
      </c>
      <c r="JI54" s="34" t="str">
        <f>IF(JH54&lt;&gt;"",HLOOKUP(COUNT($IN54:JH54)+1,$G$4:$EH$8,JI$14,0)*$D54,IF($C54=JI$17,$G$7*$D54,""))</f>
        <v/>
      </c>
      <c r="JJ54" s="34" t="str">
        <f>IF(JI54&lt;&gt;"",HLOOKUP(COUNT($IN54:JI54)+1,$G$4:$EH$8,JJ$14,0)*$D54,IF($C54=JJ$17,$G$7*$D54,""))</f>
        <v/>
      </c>
      <c r="JK54" s="34" t="str">
        <f>IF(JJ54&lt;&gt;"",HLOOKUP(COUNT($IN54:JJ54)+1,$G$4:$EH$8,JK$14,0)*$D54,IF($C54=JK$17,$G$7*$D54,""))</f>
        <v/>
      </c>
      <c r="JL54" s="34" t="str">
        <f>IF(JK54&lt;&gt;"",HLOOKUP(COUNT($IN54:JK54)+1,$G$4:$EH$8,JL$14,0)*$D54,IF($C54=JL$17,$G$7*$D54,""))</f>
        <v/>
      </c>
      <c r="JM54" s="34" t="str">
        <f>IF(JL54&lt;&gt;"",HLOOKUP(COUNT($IN54:JL54)+1,$G$4:$EH$8,JM$14,0)*$D54,IF($C54=JM$17,$G$7*$D54,""))</f>
        <v/>
      </c>
      <c r="JN54" s="34" t="str">
        <f>IF(JM54&lt;&gt;"",HLOOKUP(COUNT($IN54:JM54)+1,$G$4:$EH$8,JN$14,0)*$D54,IF($C54=JN$17,$G$7*$D54,""))</f>
        <v/>
      </c>
      <c r="JO54" s="34" t="str">
        <f>IF(JN54&lt;&gt;"",HLOOKUP(COUNT($IN54:JN54)+1,$G$4:$EH$8,JO$14,0)*$D54,IF($C54=JO$17,$G$7*$D54,""))</f>
        <v/>
      </c>
      <c r="JP54" s="34" t="str">
        <f>IF(JO54&lt;&gt;"",HLOOKUP(COUNT($IN54:JO54)+1,$G$4:$EH$8,JP$14,0)*$D54,IF($C54=JP$17,$G$7*$D54,""))</f>
        <v/>
      </c>
      <c r="JQ54" s="34" t="str">
        <f>IF(JP54&lt;&gt;"",HLOOKUP(COUNT($IN54:JP54)+1,$G$4:$EH$8,JQ$14,0)*$D54,IF($C54=JQ$17,$G$7*$D54,""))</f>
        <v/>
      </c>
      <c r="JR54" s="34" t="str">
        <f>IF(JQ54&lt;&gt;"",HLOOKUP(COUNT($IN54:JQ54)+1,$G$4:$EH$8,JR$14,0)*$D54,IF($C54=JR$17,$G$7*$D54,""))</f>
        <v/>
      </c>
      <c r="JS54" s="34" t="str">
        <f>IF(JR54&lt;&gt;"",HLOOKUP(COUNT($IN54:JR54)+1,$G$4:$EH$8,JS$14,0)*$D54,IF($C54=JS$17,$G$7*$D54,""))</f>
        <v/>
      </c>
      <c r="JT54" s="34" t="str">
        <f>IF(JS54&lt;&gt;"",HLOOKUP(COUNT($IN54:JS54)+1,$G$4:$EH$8,JT$14,0)*$D54,IF($C54=JT$17,$G$7*$D54,""))</f>
        <v/>
      </c>
      <c r="JU54" s="34" t="str">
        <f>IF(JT54&lt;&gt;"",HLOOKUP(COUNT($IN54:JT54)+1,$G$4:$EH$8,JU$14,0)*$D54,IF($C54=JU$17,$G$7*$D54,""))</f>
        <v/>
      </c>
      <c r="JV54" s="34" t="str">
        <f>IF(JU54&lt;&gt;"",HLOOKUP(COUNT($IN54:JU54)+1,$G$4:$EH$8,JV$14,0)*$D54,IF($C54=JV$17,$G$7*$D54,""))</f>
        <v/>
      </c>
      <c r="JW54" s="34" t="str">
        <f>IF(JV54&lt;&gt;"",HLOOKUP(COUNT($IN54:JV54)+1,$G$4:$EH$8,JW$14,0)*$D54,IF($C54=JW$17,$G$7*$D54,""))</f>
        <v/>
      </c>
      <c r="JX54" s="34">
        <f>IF(JW54&lt;&gt;"",HLOOKUP(COUNT($IN54:JW54)+1,$G$4:$EH$8,JX$14,0)*$D54,IF($C54=JX$17,$G$7*$D54,""))</f>
        <v>0</v>
      </c>
      <c r="JY54" s="34">
        <f>IF(JX54&lt;&gt;"",HLOOKUP(COUNT($IN54:JX54)+1,$G$4:$EH$8,JY$14,0)*$D54,IF($C54=JY$17,$G$7*$D54,""))</f>
        <v>2250</v>
      </c>
      <c r="JZ54" s="34">
        <f>IF(JY54&lt;&gt;"",HLOOKUP(COUNT($IN54:JY54)+1,$G$4:$EH$8,JZ$14,0)*$D54,IF($C54=JZ$17,$G$7*$D54,""))</f>
        <v>2250</v>
      </c>
      <c r="KA54" s="34">
        <f>IF(JZ54&lt;&gt;"",HLOOKUP(COUNT($IN54:JZ54)+1,$G$4:$EH$8,KA$14,0)*$D54,IF($C54=KA$17,$G$7*$D54,""))</f>
        <v>2250</v>
      </c>
      <c r="KB54" s="34">
        <f>IF(KA54&lt;&gt;"",HLOOKUP(COUNT($IN54:KA54)+1,$G$4:$EH$8,KB$14,0)*$D54,IF($C54=KB$17,$G$7*$D54,""))</f>
        <v>2250</v>
      </c>
      <c r="KC54" s="34">
        <f>IF(KB54&lt;&gt;"",HLOOKUP(COUNT($IN54:KB54)+1,$G$4:$EH$8,KC$14,0)*$D54,IF($C54=KC$17,$G$7*$D54,""))</f>
        <v>2262.1145521044955</v>
      </c>
      <c r="KD54" s="34">
        <f>IF(KC54&lt;&gt;"",HLOOKUP(COUNT($IN54:KC54)+1,$G$4:$EH$8,KD$14,0)*$D54,IF($C54=KD$17,$G$7*$D54,""))</f>
        <v>2714.537462525393</v>
      </c>
      <c r="KE54" s="34">
        <f>IF(KD54&lt;&gt;"",HLOOKUP(COUNT($IN54:KD54)+1,$G$4:$EH$8,KE$14,0)*$D54,IF($C54=KE$17,$G$7*$D54,""))</f>
        <v>3148.863456529456</v>
      </c>
      <c r="KF54" s="34">
        <f>IF(KE54&lt;&gt;"",HLOOKUP(COUNT($IN54:KE54)+1,$G$4:$EH$8,KF$14,0)*$D54,IF($C54=KF$17,$G$7*$D54,""))</f>
        <v>3589.7043404435808</v>
      </c>
      <c r="KG54" s="34">
        <f>IF(KF54&lt;&gt;"",HLOOKUP(COUNT($IN54:KF54)+1,$G$4:$EH$8,KG$14,0)*$D54,IF($C54=KG$17,$G$7*$D54,""))</f>
        <v>4056.3659047012443</v>
      </c>
      <c r="KH54" s="34">
        <f>IF(KG54&lt;&gt;"",HLOOKUP(COUNT($IN54:KG54)+1,$G$4:$EH$8,KH$14,0)*$D54,IF($C54=KH$17,$G$7*$D54,""))</f>
        <v>4502.5661542183816</v>
      </c>
      <c r="KI54" s="34">
        <f>IF(KH54&lt;&gt;"",HLOOKUP(COUNT($IN54:KH54)+1,$G$4:$EH$8,KI$14,0)*$D54,IF($C54=KI$17,$G$7*$D54,""))</f>
        <v>4952.82276964022</v>
      </c>
      <c r="KJ54" s="34">
        <f>IF(KI54&lt;&gt;"",HLOOKUP(COUNT($IN54:KI54)+1,$G$4:$EH$8,KJ$14,0)*$D54,IF($C54=KJ$17,$G$7*$D54,""))</f>
        <v>3714.6170772301671</v>
      </c>
      <c r="KK54" s="34">
        <f>IF(KJ54&lt;&gt;"",HLOOKUP(COUNT($IN54:KJ54)+1,$G$4:$EH$8,KK$14,0)*$D54,IF($C54=KK$17,$G$7*$D54,""))</f>
        <v>3528.8862233686568</v>
      </c>
      <c r="KL54" s="34">
        <f>IF(KK54&lt;&gt;"",HLOOKUP(COUNT($IN54:KK54)+1,$G$4:$EH$8,KL$14,0)*$D54,IF($C54=KL$17,$G$7*$D54,""))</f>
        <v>3881.7748457055241</v>
      </c>
      <c r="KM54" s="34">
        <f>IF(KL54&lt;&gt;"",HLOOKUP(COUNT($IN54:KL54)+1,$G$4:$EH$8,KM$14,0)*$D54,IF($C54=KM$17,$G$7*$D54,""))</f>
        <v>4269.9523302760772</v>
      </c>
      <c r="KN54" s="34">
        <f>IF(KM54&lt;&gt;"",HLOOKUP(COUNT($IN54:KM54)+1,$G$4:$EH$8,KN$14,0)*$D54,IF($C54=KN$17,$G$7*$D54,""))</f>
        <v>4696.9475633036836</v>
      </c>
      <c r="KO54" s="34">
        <f>IF(KN54&lt;&gt;"",HLOOKUP(COUNT($IN54:KN54)+1,$G$4:$EH$8,KO$14,0)*$D54,IF($C54=KO$17,$G$7*$D54,""))</f>
        <v>5166.642319634052</v>
      </c>
      <c r="KP54" s="34">
        <f>IF(KO54&lt;&gt;"",HLOOKUP(COUNT($IN54:KO54)+1,$G$4:$EH$8,KP$14,0)*$D54,IF($C54=KP$17,$G$7*$D54,""))</f>
        <v>4908.3102036523469</v>
      </c>
      <c r="KQ54" s="34">
        <f>IF(KP54&lt;&gt;"",HLOOKUP(COUNT($IN54:KP54)+1,$G$4:$EH$8,KQ$14,0)*$D54,IF($C54=KQ$17,$G$7*$D54,""))</f>
        <v>4662.8946934697306</v>
      </c>
      <c r="KR54" s="34">
        <f>IF(KQ54&lt;&gt;"",HLOOKUP(COUNT($IN54:KQ54)+1,$G$4:$EH$8,KR$14,0)*$D54,IF($C54=KR$17,$G$7*$D54,""))</f>
        <v>4989.2973220126123</v>
      </c>
      <c r="KS54" s="34">
        <f>IF(KR54&lt;&gt;"",HLOOKUP(COUNT($IN54:KR54)+1,$G$4:$EH$8,KS$14,0)*$D54,IF($C54=KS$17,$G$7*$D54,""))</f>
        <v>5338.5481345534945</v>
      </c>
      <c r="KT54" s="34">
        <f>IF(KS54&lt;&gt;"",HLOOKUP(COUNT($IN54:KS54)+1,$G$4:$EH$8,KT$14,0)*$D54,IF($C54=KT$17,$G$7*$D54,""))</f>
        <v>5712.2465039722392</v>
      </c>
      <c r="KU54" s="34">
        <f>IF(KT54&lt;&gt;"",HLOOKUP(COUNT($IN54:KT54)+1,$G$4:$EH$8,KU$14,0)*$D54,IF($C54=KU$17,$G$7*$D54,""))</f>
        <v>6283.471154369463</v>
      </c>
      <c r="KV54" s="34">
        <f>IF(KU54&lt;&gt;"",HLOOKUP(COUNT($IN54:KU54)+1,$G$4:$EH$8,KV$14,0)*$D54,IF($C54=KV$17,$G$7*$D54,""))</f>
        <v>5340.950481214044</v>
      </c>
      <c r="KW54" s="34">
        <f>IF(KV54&lt;&gt;"",HLOOKUP(COUNT($IN54:KV54)+1,$G$4:$EH$8,KW$14,0)*$D54,IF($C54=KW$17,$G$7*$D54,""))</f>
        <v>5073.9029571533429</v>
      </c>
      <c r="KX54" s="34">
        <f>IF(KW54&lt;&gt;"",HLOOKUP(COUNT($IN54:KW54)+1,$G$4:$EH$8,KX$14,0)*$D54,IF($C54=KX$17,$G$7*$D54,""))</f>
        <v>5327.5981050110104</v>
      </c>
      <c r="KY54" s="34">
        <f>IF(KX54&lt;&gt;"",HLOOKUP(COUNT($IN54:KX54)+1,$G$4:$EH$8,KY$14,0)*$D54,IF($C54=KY$17,$G$7*$D54,""))</f>
        <v>5593.9780102615614</v>
      </c>
      <c r="KZ54" s="34">
        <f>IF(KY54&lt;&gt;"",HLOOKUP(COUNT($IN54:KY54)+1,$G$4:$EH$8,KZ$14,0)*$D54,IF($C54=KZ$17,$G$7*$D54,""))</f>
        <v>5873.6769107746368</v>
      </c>
      <c r="LA54" s="34">
        <f>IF(KZ54&lt;&gt;"",HLOOKUP(COUNT($IN54:KZ54)+1,$G$4:$EH$8,LA$14,0)*$D54,IF($C54=LA$17,$G$7*$D54,""))</f>
        <v>6284.8342945288623</v>
      </c>
      <c r="LB54" s="34">
        <f>IF(LA54&lt;&gt;"",HLOOKUP(COUNT($IN54:LA54)+1,$G$4:$EH$8,LB$14,0)*$D54,IF($C54=LB$17,$G$7*$D54,""))</f>
        <v>5656.3508650759759</v>
      </c>
      <c r="LC54" s="34">
        <f>IF(LB54&lt;&gt;"",HLOOKUP(COUNT($IN54:LB54)+1,$G$4:$EH$8,LC$14,0)*$D54,IF($C54=LC$17,$G$7*$D54,""))</f>
        <v>5090.7157785683803</v>
      </c>
      <c r="LD54" s="34">
        <f>IF(LC54&lt;&gt;"",HLOOKUP(COUNT($IN54:LC54)+1,$G$4:$EH$8,LD$14,0)*$D54,IF($C54=LD$17,$G$7*$D54,""))</f>
        <v>5447.0658830681659</v>
      </c>
      <c r="LE54" s="34">
        <f>IF(LD54&lt;&gt;"",HLOOKUP(COUNT($IN54:LD54)+1,$G$4:$EH$8,LE$14,0)*$D54,IF($C54=LE$17,$G$7*$D54,""))</f>
        <v>5828.3604948829352</v>
      </c>
      <c r="LF54" s="34">
        <f>IF(LE54&lt;&gt;"",HLOOKUP(COUNT($IN54:LE54)+1,$G$4:$EH$8,LF$14,0)*$D54,IF($C54=LF$17,$G$7*$D54,""))</f>
        <v>6236.3457295247435</v>
      </c>
      <c r="LG54" s="34">
        <f>IF(LF54&lt;&gt;"",HLOOKUP(COUNT($IN54:LF54)+1,$G$4:$EH$8,LG$14,0)*$D54,IF($C54=LG$17,$G$7*$D54,""))</f>
        <v>6735.2533878867234</v>
      </c>
      <c r="LH54" s="34">
        <f>IF(LG54&lt;&gt;"",HLOOKUP(COUNT($IN54:LG54)+1,$G$4:$EH$8,LH$14,0)*$D54,IF($C54=LH$17,$G$7*$D54,""))</f>
        <v>5792.3179135825822</v>
      </c>
      <c r="LI54" s="34">
        <f>IF(LH54&lt;&gt;"",HLOOKUP(COUNT($IN54:LH54)+1,$G$4:$EH$8,LI$14,0)*$D54,IF($C54=LI$17,$G$7*$D54,""))</f>
        <v>5502.7020179034516</v>
      </c>
      <c r="LJ54" s="34">
        <f>IF(LI54&lt;&gt;"",HLOOKUP(COUNT($IN54:LI54)+1,$G$4:$EH$8,LJ$14,0)*$D54,IF($C54=LJ$17,$G$7*$D54,""))</f>
        <v>5777.8371187986268</v>
      </c>
      <c r="LK54" s="34">
        <f>IF(LJ54&lt;&gt;"",HLOOKUP(COUNT($IN54:LJ54)+1,$G$4:$EH$8,LK$14,0)*$D54,IF($C54=LK$17,$G$7*$D54,""))</f>
        <v>6066.7289747385557</v>
      </c>
      <c r="LL54" s="34">
        <f>IF(LK54&lt;&gt;"",HLOOKUP(COUNT($IN54:LK54)+1,$G$4:$EH$8,LL$14,0)*$D54,IF($C54=LL$17,$G$7*$D54,""))</f>
        <v>6370.0654234754838</v>
      </c>
      <c r="LM54" s="34">
        <f>IF(LL54&lt;&gt;"",HLOOKUP(COUNT($IN54:LL54)+1,$G$4:$EH$8,LM$14,0)*$D54,IF($C54=LM$17,$G$7*$D54,""))</f>
        <v>6815.9700031187658</v>
      </c>
      <c r="LN54" s="34">
        <f>IF(LM54&lt;&gt;"",HLOOKUP(COUNT($IN54:LM54)+1,$G$4:$EH$8,LN$14,0)*$D54,IF($C54=LN$17,$G$7*$D54,""))</f>
        <v>6134.3730028068912</v>
      </c>
      <c r="LO54" s="34">
        <f>IF(LN54&lt;&gt;"",HLOOKUP(COUNT($IN54:LN54)+1,$G$4:$EH$8,LO$14,0)*$D54,IF($C54=LO$17,$G$7*$D54,""))</f>
        <v>5520.9357025262016</v>
      </c>
      <c r="LP54" s="34">
        <f>IF(LO54&lt;&gt;"",HLOOKUP(COUNT($IN54:LO54)+1,$G$4:$EH$8,LP$14,0)*$D54,IF($C54=LP$17,$G$7*$D54,""))</f>
        <v>5907.4012017030363</v>
      </c>
      <c r="LQ54" s="34">
        <f>IF(LP54&lt;&gt;"",HLOOKUP(COUNT($IN54:LP54)+1,$G$4:$EH$8,LQ$14,0)*$D54,IF($C54=LQ$17,$G$7*$D54,""))</f>
        <v>6320.9192858222486</v>
      </c>
      <c r="LR54" s="34">
        <f>IF(LQ54&lt;&gt;"",HLOOKUP(COUNT($IN54:LQ54)+1,$G$4:$EH$8,LR$14,0)*$D54,IF($C54=LR$17,$G$7*$D54,""))</f>
        <v>6763.3836358298058</v>
      </c>
      <c r="LS54" s="34">
        <f>IF(LR54&lt;&gt;"",HLOOKUP(COUNT($IN54:LR54)+1,$G$4:$EH$8,LS$14,0)*$D54,IF($C54=LS$17,$G$7*$D54,""))</f>
        <v>7304.45432669619</v>
      </c>
      <c r="LT54" s="34">
        <f>IF(LS54&lt;&gt;"",HLOOKUP(COUNT($IN54:LS54)+1,$G$4:$EH$8,LT$14,0)*$D54,IF($C54=LT$17,$G$7*$D54,""))</f>
        <v>6354.8752642256841</v>
      </c>
      <c r="LU54" s="34">
        <f>IF(LT54&lt;&gt;"",HLOOKUP(COUNT($IN54:LT54)+1,$G$4:$EH$8,LU$14,0)*$D54,IF($C54=LU$17,$G$7*$D54,""))</f>
        <v>6037.1315010144008</v>
      </c>
      <c r="LV54" s="34">
        <f>IF(LU54&lt;&gt;"",HLOOKUP(COUNT($IN54:LU54)+1,$G$4:$EH$8,LV$14,0)*$D54,IF($C54=LV$17,$G$7*$D54,""))</f>
        <v>6338.9880760651213</v>
      </c>
      <c r="LW54" s="34">
        <f>IF(LV54&lt;&gt;"",HLOOKUP(COUNT($IN54:LV54)+1,$G$4:$EH$8,LW$14,0)*$D54,IF($C54=LW$17,$G$7*$D54,""))</f>
        <v>6655.9374798683766</v>
      </c>
      <c r="LX54" s="34">
        <f>IF(LW54&lt;&gt;"",HLOOKUP(COUNT($IN54:LW54)+1,$G$4:$EH$8,LX$14,0)*$D54,IF($C54=LX$17,$G$7*$D54,""))</f>
        <v>6988.7343538617979</v>
      </c>
      <c r="LY54" s="34">
        <f>IF(LX54&lt;&gt;"",HLOOKUP(COUNT($IN54:LX54)+1,$G$4:$EH$8,LY$14,0)*$D54,IF($C54=LY$17,$G$7*$D54,""))</f>
        <v>7477.9457586321205</v>
      </c>
      <c r="LZ54" s="34">
        <f>IF(LY54&lt;&gt;"",HLOOKUP(COUNT($IN54:LY54)+1,$G$4:$EH$8,LZ$14,0)*$D54,IF($C54=LZ$17,$G$7*$D54,""))</f>
        <v>6730.1511827689083</v>
      </c>
      <c r="MA54" s="34">
        <f>IF(LZ54&lt;&gt;"",HLOOKUP(COUNT($IN54:LZ54)+1,$G$4:$EH$8,MA$14,0)*$D54,IF($C54=MA$17,$G$7*$D54,""))</f>
        <v>6057.1360644920187</v>
      </c>
      <c r="MB54" s="34">
        <f>IF(MA54&lt;&gt;"",HLOOKUP(COUNT($IN54:MA54)+1,$G$4:$EH$8,MB$14,0)*$D54,IF($C54=MB$17,$G$7*$D54,""))</f>
        <v>6481.1355890064606</v>
      </c>
      <c r="MC54" s="34">
        <f>IF(MB54&lt;&gt;"",HLOOKUP(COUNT($IN54:MB54)+1,$G$4:$EH$8,MC$14,0)*$D54,IF($C54=MC$17,$G$7*$D54,""))</f>
        <v>6934.8150802369128</v>
      </c>
      <c r="MD54" s="34">
        <f>IF(MC54&lt;&gt;"",HLOOKUP(COUNT($IN54:MC54)+1,$G$4:$EH$8,MD$14,0)*$D54,IF($C54=MD$17,$G$7*$D54,""))</f>
        <v>7420.2521358534959</v>
      </c>
      <c r="ME54" s="34">
        <f>IF(MD54&lt;&gt;"",HLOOKUP(COUNT($IN54:MD54)+1,$G$4:$EH$8,ME$14,0)*$D54,IF($C54=ME$17,$G$7*$D54,""))</f>
        <v>8013.8723067217743</v>
      </c>
      <c r="MF54" s="34">
        <f>IF(ME54&lt;&gt;"",HLOOKUP(COUNT($IN54:ME54)+1,$G$4:$EH$8,MF$14,0)*$D54,IF($C54=MF$17,$G$7*$D54,""))</f>
        <v>5260.6276551568335</v>
      </c>
      <c r="MG54" s="34">
        <f>IF(MF54&lt;&gt;"",HLOOKUP(COUNT($IN54:MF54)+1,$G$4:$EH$8,MG$14,0)*$D54,IF($C54=MG$17,$G$7*$D54,""))</f>
        <v>5260.6276551568335</v>
      </c>
      <c r="MH54" s="34">
        <f>IF(MG54&lt;&gt;"",HLOOKUP(COUNT($IN54:MG54)+1,$G$4:$EH$8,MH$14,0)*$D54,IF($C54=MH$17,$G$7*$D54,""))</f>
        <v>5260.6276551568335</v>
      </c>
      <c r="MI54" s="34">
        <f>IF(MH54&lt;&gt;"",HLOOKUP(COUNT($IN54:MH54)+1,$G$4:$EH$8,MI$14,0)*$D54,IF($C54=MI$17,$G$7*$D54,""))</f>
        <v>5260.6276551568335</v>
      </c>
      <c r="MJ54" s="34">
        <f>IF(MI54&lt;&gt;"",HLOOKUP(COUNT($IN54:MI54)+1,$G$4:$EH$8,MJ$14,0)*$D54,IF($C54=MJ$17,$G$7*$D54,""))</f>
        <v>5260.6276551568335</v>
      </c>
      <c r="MK54" s="34">
        <f>IF(MJ54&lt;&gt;"",HLOOKUP(COUNT($IN54:MJ54)+1,$G$4:$EH$8,MK$14,0)*$D54,IF($C54=MK$17,$G$7*$D54,""))</f>
        <v>5260.6276551568335</v>
      </c>
      <c r="ML54" s="34">
        <f>IF(MK54&lt;&gt;"",HLOOKUP(COUNT($IN54:MK54)+1,$G$4:$EH$8,ML$14,0)*$D54,IF($C54=ML$17,$G$7*$D54,""))</f>
        <v>5260.6276551568335</v>
      </c>
      <c r="MM54" s="34">
        <f>IF(ML54&lt;&gt;"",HLOOKUP(COUNT($IN54:ML54)+1,$G$4:$EH$8,MM$14,0)*$D54,IF($C54=MM$17,$G$7*$D54,""))</f>
        <v>5260.6276551568335</v>
      </c>
      <c r="MN54" s="34">
        <f>IF(MM54&lt;&gt;"",HLOOKUP(COUNT($IN54:MM54)+1,$G$4:$EH$8,MN$14,0)*$D54,IF($C54=MN$17,$G$7*$D54,""))</f>
        <v>5260.6276551568335</v>
      </c>
      <c r="MO54" s="34">
        <f>IF(MN54&lt;&gt;"",HLOOKUP(COUNT($IN54:MN54)+1,$G$4:$EH$8,MO$14,0)*$D54,IF($C54=MO$17,$G$7*$D54,""))</f>
        <v>5260.6276551568335</v>
      </c>
      <c r="MP54" s="34">
        <f>IF(MO54&lt;&gt;"",HLOOKUP(COUNT($IN54:MO54)+1,$G$4:$EH$8,MP$14,0)*$D54,IF($C54=MP$17,$G$7*$D54,""))</f>
        <v>5260.6276551568335</v>
      </c>
      <c r="MQ54" s="34">
        <f>IF(MP54&lt;&gt;"",HLOOKUP(COUNT($IN54:MP54)+1,$G$4:$EH$8,MQ$14,0)*$D54,IF($C54=MQ$17,$G$7*$D54,""))</f>
        <v>5260.6276551568335</v>
      </c>
      <c r="MR54" s="34">
        <f>IF(MQ54&lt;&gt;"",HLOOKUP(COUNT($IN54:MQ54)+1,$G$4:$EH$8,MR$14,0)*$D54,IF($C54=MR$17,$G$7*$D54,""))</f>
        <v>5260.6276551568335</v>
      </c>
      <c r="MS54" s="34">
        <f>IF(MR54&lt;&gt;"",HLOOKUP(COUNT($IN54:MR54)+1,$G$4:$EH$8,MS$14,0)*$D54,IF($C54=MS$17,$G$7*$D54,""))</f>
        <v>5260.6276551568335</v>
      </c>
      <c r="MT54" s="34">
        <f>IF(MS54&lt;&gt;"",HLOOKUP(COUNT($IN54:MS54)+1,$G$4:$EH$8,MT$14,0)*$D54,IF($C54=MT$17,$G$7*$D54,""))</f>
        <v>5260.6276551568335</v>
      </c>
      <c r="MU54" s="34">
        <f>IF(MT54&lt;&gt;"",HLOOKUP(COUNT($IN54:MT54)+1,$G$4:$EH$8,MU$14,0)*$D54,IF($C54=MU$17,$G$7*$D54,""))</f>
        <v>5260.6276551568335</v>
      </c>
      <c r="MV54" s="34">
        <f>IF(MU54&lt;&gt;"",HLOOKUP(COUNT($IN54:MU54)+1,$G$4:$EH$8,MV$14,0)*$D54,IF($C54=MV$17,$G$7*$D54,""))</f>
        <v>5260.6276551568335</v>
      </c>
      <c r="MW54" s="34">
        <f>IF(MV54&lt;&gt;"",HLOOKUP(COUNT($IN54:MV54)+1,$G$4:$EH$8,MW$14,0)*$D54,IF($C54=MW$17,$G$7*$D54,""))</f>
        <v>5260.6276551568335</v>
      </c>
      <c r="MX54" s="34">
        <f>IF(MW54&lt;&gt;"",HLOOKUP(COUNT($IN54:MW54)+1,$G$4:$EH$8,MX$14,0)*$D54,IF($C54=MX$17,$G$7*$D54,""))</f>
        <v>5260.6276551568335</v>
      </c>
      <c r="MY54" s="34">
        <f>IF(MX54&lt;&gt;"",HLOOKUP(COUNT($IN54:MX54)+1,$G$4:$EH$8,MY$14,0)*$D54,IF($C54=MY$17,$G$7*$D54,""))</f>
        <v>5260.6276551568335</v>
      </c>
      <c r="MZ54" s="34">
        <f>IF(MY54&lt;&gt;"",HLOOKUP(COUNT($IN54:MY54)+1,$G$4:$EH$8,MZ$14,0)*$D54,IF($C54=MZ$17,$G$7*$D54,""))</f>
        <v>5260.6276551568335</v>
      </c>
      <c r="NA54" s="34">
        <f>IF(MZ54&lt;&gt;"",HLOOKUP(COUNT($IN54:MZ54)+1,$G$4:$EH$8,NA$14,0)*$D54,IF($C54=NA$17,$G$7*$D54,""))</f>
        <v>5260.6276551568335</v>
      </c>
      <c r="NB54" s="34">
        <f>IF(NA54&lt;&gt;"",HLOOKUP(COUNT($IN54:NA54)+1,$G$4:$EH$8,NB$14,0)*$D54,IF($C54=NB$17,$G$7*$D54,""))</f>
        <v>5260.6276551568335</v>
      </c>
      <c r="NC54" s="34">
        <f>IF(NB54&lt;&gt;"",HLOOKUP(COUNT($IN54:NB54)+1,$G$4:$EH$8,NC$14,0)*$D54,IF($C54=NC$17,$G$7*$D54,""))</f>
        <v>5260.6276551568335</v>
      </c>
      <c r="ND54" s="34">
        <f>IF(NC54&lt;&gt;"",HLOOKUP(COUNT($IN54:NC54)+1,$G$4:$EH$8,ND$14,0)*$D54,IF($C54=ND$17,$G$7*$D54,""))</f>
        <v>5260.6276551568335</v>
      </c>
      <c r="NF54" s="34" t="str">
        <f>IF(NE54&lt;&gt;"",HLOOKUP(COUNT($NE54:NE54)+1,$G$4:$EH$8,NF$14,0)*$D54,IF($C54=NF$17,$G$8*$D54,""))</f>
        <v/>
      </c>
      <c r="NG54" s="34" t="str">
        <f>IF(NF54&lt;&gt;"",HLOOKUP(COUNT($NE54:NF54)+1,$G$4:$EH$8,NG$14,0)*$D54,IF($C54=NG$17,$G$8*$D54,""))</f>
        <v/>
      </c>
      <c r="NH54" s="34" t="str">
        <f>IF(NG54&lt;&gt;"",HLOOKUP(COUNT($NE54:NG54)+1,$G$4:$EH$8,NH$14,0)*$D54,IF($C54=NH$17,$G$8*$D54,""))</f>
        <v/>
      </c>
      <c r="NI54" s="34" t="str">
        <f>IF(NH54&lt;&gt;"",HLOOKUP(COUNT($NE54:NH54)+1,$G$4:$EH$8,NI$14,0)*$D54,IF($C54=NI$17,$G$8*$D54,""))</f>
        <v/>
      </c>
      <c r="NJ54" s="34" t="str">
        <f>IF(NI54&lt;&gt;"",HLOOKUP(COUNT($NE54:NI54)+1,$G$4:$EH$8,NJ$14,0)*$D54,IF($C54=NJ$17,$G$8*$D54,""))</f>
        <v/>
      </c>
      <c r="NK54" s="34" t="str">
        <f>IF(NJ54&lt;&gt;"",HLOOKUP(COUNT($NE54:NJ54)+1,$G$4:$EH$8,NK$14,0)*$D54,IF($C54=NK$17,$G$8*$D54,""))</f>
        <v/>
      </c>
      <c r="NL54" s="34" t="str">
        <f>IF(NK54&lt;&gt;"",HLOOKUP(COUNT($NE54:NK54)+1,$G$4:$EH$8,NL$14,0)*$D54,IF($C54=NL$17,$G$8*$D54,""))</f>
        <v/>
      </c>
      <c r="NM54" s="34" t="str">
        <f>IF(NL54&lt;&gt;"",HLOOKUP(COUNT($NE54:NL54)+1,$G$4:$EH$8,NM$14,0)*$D54,IF($C54=NM$17,$G$8*$D54,""))</f>
        <v/>
      </c>
      <c r="NN54" s="34" t="str">
        <f>IF(NM54&lt;&gt;"",HLOOKUP(COUNT($NE54:NM54)+1,$G$4:$EH$8,NN$14,0)*$D54,IF($C54=NN$17,$G$8*$D54,""))</f>
        <v/>
      </c>
      <c r="NO54" s="34" t="str">
        <f>IF(NN54&lt;&gt;"",HLOOKUP(COUNT($NE54:NN54)+1,$G$4:$EH$8,NO$14,0)*$D54,IF($C54=NO$17,$G$8*$D54,""))</f>
        <v/>
      </c>
      <c r="NP54" s="34" t="str">
        <f>IF(NO54&lt;&gt;"",HLOOKUP(COUNT($NE54:NO54)+1,$G$4:$EH$8,NP$14,0)*$D54,IF($C54=NP$17,$G$8*$D54,""))</f>
        <v/>
      </c>
      <c r="NQ54" s="34" t="str">
        <f>IF(NP54&lt;&gt;"",HLOOKUP(COUNT($NE54:NP54)+1,$G$4:$EH$8,NQ$14,0)*$D54,IF($C54=NQ$17,$G$8*$D54,""))</f>
        <v/>
      </c>
      <c r="NR54" s="34" t="str">
        <f>IF(NQ54&lt;&gt;"",HLOOKUP(COUNT($NE54:NQ54)+1,$G$4:$EH$8,NR$14,0)*$D54,IF($C54=NR$17,$G$8*$D54,""))</f>
        <v/>
      </c>
      <c r="NS54" s="34" t="str">
        <f>IF(NR54&lt;&gt;"",HLOOKUP(COUNT($NE54:NR54)+1,$G$4:$EH$8,NS$14,0)*$D54,IF($C54=NS$17,$G$8*$D54,""))</f>
        <v/>
      </c>
      <c r="NT54" s="34" t="str">
        <f>IF(NS54&lt;&gt;"",HLOOKUP(COUNT($NE54:NS54)+1,$G$4:$EH$8,NT$14,0)*$D54,IF($C54=NT$17,$G$8*$D54,""))</f>
        <v/>
      </c>
      <c r="NU54" s="34" t="str">
        <f>IF(NT54&lt;&gt;"",HLOOKUP(COUNT($NE54:NT54)+1,$G$4:$EH$8,NU$14,0)*$D54,IF($C54=NU$17,$G$8*$D54,""))</f>
        <v/>
      </c>
      <c r="NV54" s="34" t="str">
        <f>IF(NU54&lt;&gt;"",HLOOKUP(COUNT($NE54:NU54)+1,$G$4:$EH$8,NV$14,0)*$D54,IF($C54=NV$17,$G$8*$D54,""))</f>
        <v/>
      </c>
      <c r="NW54" s="34" t="str">
        <f>IF(NV54&lt;&gt;"",HLOOKUP(COUNT($NE54:NV54)+1,$G$4:$EH$8,NW$14,0)*$D54,IF($C54=NW$17,$G$8*$D54,""))</f>
        <v/>
      </c>
      <c r="NX54" s="34" t="str">
        <f>IF(NW54&lt;&gt;"",HLOOKUP(COUNT($NE54:NW54)+1,$G$4:$EH$8,NX$14,0)*$D54,IF($C54=NX$17,$G$8*$D54,""))</f>
        <v/>
      </c>
      <c r="NY54" s="34" t="str">
        <f>IF(NX54&lt;&gt;"",HLOOKUP(COUNT($NE54:NX54)+1,$G$4:$EH$8,NY$14,0)*$D54,IF($C54=NY$17,$G$8*$D54,""))</f>
        <v/>
      </c>
      <c r="NZ54" s="34" t="str">
        <f>IF(NY54&lt;&gt;"",HLOOKUP(COUNT($NE54:NY54)+1,$G$4:$EH$8,NZ$14,0)*$D54,IF($C54=NZ$17,$G$8*$D54,""))</f>
        <v/>
      </c>
      <c r="OA54" s="34" t="str">
        <f>IF(NZ54&lt;&gt;"",HLOOKUP(COUNT($NE54:NZ54)+1,$G$4:$EH$8,OA$14,0)*$D54,IF($C54=OA$17,$G$8*$D54,""))</f>
        <v/>
      </c>
      <c r="OB54" s="34" t="str">
        <f>IF(OA54&lt;&gt;"",HLOOKUP(COUNT($NE54:OA54)+1,$G$4:$EH$8,OB$14,0)*$D54,IF($C54=OB$17,$G$8*$D54,""))</f>
        <v/>
      </c>
      <c r="OC54" s="34" t="str">
        <f>IF(OB54&lt;&gt;"",HLOOKUP(COUNT($NE54:OB54)+1,$G$4:$EH$8,OC$14,0)*$D54,IF($C54=OC$17,$G$8*$D54,""))</f>
        <v/>
      </c>
      <c r="OD54" s="34" t="str">
        <f>IF(OC54&lt;&gt;"",HLOOKUP(COUNT($NE54:OC54)+1,$G$4:$EH$8,OD$14,0)*$D54,IF($C54=OD$17,$G$8*$D54,""))</f>
        <v/>
      </c>
      <c r="OE54" s="34" t="str">
        <f>IF(OD54&lt;&gt;"",HLOOKUP(COUNT($NE54:OD54)+1,$G$4:$EH$8,OE$14,0)*$D54,IF($C54=OE$17,$G$8*$D54,""))</f>
        <v/>
      </c>
      <c r="OF54" s="34" t="str">
        <f>IF(OE54&lt;&gt;"",HLOOKUP(COUNT($NE54:OE54)+1,$G$4:$EH$8,OF$14,0)*$D54,IF($C54=OF$17,$G$8*$D54,""))</f>
        <v/>
      </c>
      <c r="OG54" s="34" t="str">
        <f>IF(OF54&lt;&gt;"",HLOOKUP(COUNT($NE54:OF54)+1,$G$4:$EH$8,OG$14,0)*$D54,IF($C54=OG$17,$G$8*$D54,""))</f>
        <v/>
      </c>
      <c r="OH54" s="34" t="str">
        <f>IF(OG54&lt;&gt;"",HLOOKUP(COUNT($NE54:OG54)+1,$G$4:$EH$8,OH$14,0)*$D54,IF($C54=OH$17,$G$8*$D54,""))</f>
        <v/>
      </c>
      <c r="OI54" s="34" t="str">
        <f>IF(OH54&lt;&gt;"",HLOOKUP(COUNT($NE54:OH54)+1,$G$4:$EH$8,OI$14,0)*$D54,IF($C54=OI$17,$G$8*$D54,""))</f>
        <v/>
      </c>
      <c r="OJ54" s="34" t="str">
        <f>IF(OI54&lt;&gt;"",HLOOKUP(COUNT($NE54:OI54)+1,$G$4:$EH$8,OJ$14,0)*$D54,IF($C54=OJ$17,$G$8*$D54,""))</f>
        <v/>
      </c>
      <c r="OK54" s="34" t="str">
        <f>IF(OJ54&lt;&gt;"",HLOOKUP(COUNT($NE54:OJ54)+1,$G$4:$EH$8,OK$14,0)*$D54,IF($C54=OK$17,$G$8*$D54,""))</f>
        <v/>
      </c>
      <c r="OL54" s="34" t="str">
        <f>IF(OK54&lt;&gt;"",HLOOKUP(COUNT($NE54:OK54)+1,$G$4:$EH$8,OL$14,0)*$D54,IF($C54=OL$17,$G$8*$D54,""))</f>
        <v/>
      </c>
      <c r="OM54" s="34" t="str">
        <f>IF(OL54&lt;&gt;"",HLOOKUP(COUNT($NE54:OL54)+1,$G$4:$EH$8,OM$14,0)*$D54,IF($C54=OM$17,$G$8*$D54,""))</f>
        <v/>
      </c>
      <c r="ON54" s="34" t="str">
        <f>IF(OM54&lt;&gt;"",HLOOKUP(COUNT($NE54:OM54)+1,$G$4:$EH$8,ON$14,0)*$D54,IF($C54=ON$17,$G$8*$D54,""))</f>
        <v/>
      </c>
      <c r="OO54" s="34">
        <f>IF(ON54&lt;&gt;"",HLOOKUP(COUNT($NE54:ON54)+1,$G$4:$EH$8,OO$14,0)*$D54,IF($C54=OO$17,$G$8*$D54,""))</f>
        <v>105000</v>
      </c>
      <c r="OP54" s="34">
        <f>IF(OO54&lt;&gt;"",HLOOKUP(COUNT($NE54:OO54)+1,$G$4:$EH$8,OP$14,0)*$D54,IF($C54=OP$17,$G$8*$D54,""))</f>
        <v>0</v>
      </c>
      <c r="OQ54" s="34">
        <f>IF(OP54&lt;&gt;"",HLOOKUP(COUNT($NE54:OP54)+1,$G$4:$EH$8,OQ$14,0)*$D54,IF($C54=OQ$17,$G$8*$D54,""))</f>
        <v>0</v>
      </c>
      <c r="OR54" s="34">
        <f>IF(OQ54&lt;&gt;"",HLOOKUP(COUNT($NE54:OQ54)+1,$G$4:$EH$8,OR$14,0)*$D54,IF($C54=OR$17,$G$8*$D54,""))</f>
        <v>0</v>
      </c>
      <c r="OS54" s="34">
        <f>IF(OR54&lt;&gt;"",HLOOKUP(COUNT($NE54:OR54)+1,$G$4:$EH$8,OS$14,0)*$D54,IF($C54=OS$17,$G$8*$D54,""))</f>
        <v>0</v>
      </c>
      <c r="OT54" s="34">
        <f>IF(OS54&lt;&gt;"",HLOOKUP(COUNT($NE54:OS54)+1,$G$4:$EH$8,OT$14,0)*$D54,IF($C54=OT$17,$G$8*$D54,""))</f>
        <v>0</v>
      </c>
      <c r="OU54" s="34">
        <f>IF(OT54&lt;&gt;"",HLOOKUP(COUNT($NE54:OT54)+1,$G$4:$EH$8,OU$14,0)*$D54,IF($C54=OU$17,$G$8*$D54,""))</f>
        <v>0</v>
      </c>
      <c r="OV54" s="34">
        <f>IF(OU54&lt;&gt;"",HLOOKUP(COUNT($NE54:OU54)+1,$G$4:$EH$8,OV$14,0)*$D54,IF($C54=OV$17,$G$8*$D54,""))</f>
        <v>0</v>
      </c>
      <c r="OW54" s="34">
        <f>IF(OV54&lt;&gt;"",HLOOKUP(COUNT($NE54:OV54)+1,$G$4:$EH$8,OW$14,0)*$D54,IF($C54=OW$17,$G$8*$D54,""))</f>
        <v>0</v>
      </c>
      <c r="OX54" s="34">
        <f>IF(OW54&lt;&gt;"",HLOOKUP(COUNT($NE54:OW54)+1,$G$4:$EH$8,OX$14,0)*$D54,IF($C54=OX$17,$G$8*$D54,""))</f>
        <v>0</v>
      </c>
      <c r="OY54" s="34">
        <f>IF(OX54&lt;&gt;"",HLOOKUP(COUNT($NE54:OX54)+1,$G$4:$EH$8,OY$14,0)*$D54,IF($C54=OY$17,$G$8*$D54,""))</f>
        <v>0</v>
      </c>
      <c r="OZ54" s="34">
        <f>IF(OY54&lt;&gt;"",HLOOKUP(COUNT($NE54:OY54)+1,$G$4:$EH$8,OZ$14,0)*$D54,IF($C54=OZ$17,$G$8*$D54,""))</f>
        <v>0</v>
      </c>
      <c r="PA54" s="34">
        <f>IF(OZ54&lt;&gt;"",HLOOKUP(COUNT($NE54:OZ54)+1,$G$4:$EH$8,PA$14,0)*$D54,IF($C54=PA$17,$G$8*$D54,""))</f>
        <v>0</v>
      </c>
      <c r="PB54" s="34">
        <f>IF(PA54&lt;&gt;"",HLOOKUP(COUNT($NE54:PA54)+1,$G$4:$EH$8,PB$14,0)*$D54,IF($C54=PB$17,$G$8*$D54,""))</f>
        <v>0</v>
      </c>
      <c r="PC54" s="34">
        <f>IF(PB54&lt;&gt;"",HLOOKUP(COUNT($NE54:PB54)+1,$G$4:$EH$8,PC$14,0)*$D54,IF($C54=PC$17,$G$8*$D54,""))</f>
        <v>0</v>
      </c>
      <c r="PD54" s="34">
        <f>IF(PC54&lt;&gt;"",HLOOKUP(COUNT($NE54:PC54)+1,$G$4:$EH$8,PD$14,0)*$D54,IF($C54=PD$17,$G$8*$D54,""))</f>
        <v>0</v>
      </c>
      <c r="PE54" s="34">
        <f>IF(PD54&lt;&gt;"",HLOOKUP(COUNT($NE54:PD54)+1,$G$4:$EH$8,PE$14,0)*$D54,IF($C54=PE$17,$G$8*$D54,""))</f>
        <v>0</v>
      </c>
      <c r="PF54" s="34">
        <f>IF(PE54&lt;&gt;"",HLOOKUP(COUNT($NE54:PE54)+1,$G$4:$EH$8,PF$14,0)*$D54,IF($C54=PF$17,$G$8*$D54,""))</f>
        <v>0</v>
      </c>
      <c r="PG54" s="34">
        <f>IF(PF54&lt;&gt;"",HLOOKUP(COUNT($NE54:PF54)+1,$G$4:$EH$8,PG$14,0)*$D54,IF($C54=PG$17,$G$8*$D54,""))</f>
        <v>0</v>
      </c>
      <c r="PH54" s="34">
        <f>IF(PG54&lt;&gt;"",HLOOKUP(COUNT($NE54:PG54)+1,$G$4:$EH$8,PH$14,0)*$D54,IF($C54=PH$17,$G$8*$D54,""))</f>
        <v>0</v>
      </c>
      <c r="PI54" s="34">
        <f>IF(PH54&lt;&gt;"",HLOOKUP(COUNT($NE54:PH54)+1,$G$4:$EH$8,PI$14,0)*$D54,IF($C54=PI$17,$G$8*$D54,""))</f>
        <v>0</v>
      </c>
      <c r="PJ54" s="34">
        <f>IF(PI54&lt;&gt;"",HLOOKUP(COUNT($NE54:PI54)+1,$G$4:$EH$8,PJ$14,0)*$D54,IF($C54=PJ$17,$G$8*$D54,""))</f>
        <v>0</v>
      </c>
      <c r="PK54" s="34">
        <f>IF(PJ54&lt;&gt;"",HLOOKUP(COUNT($NE54:PJ54)+1,$G$4:$EH$8,PK$14,0)*$D54,IF($C54=PK$17,$G$8*$D54,""))</f>
        <v>0</v>
      </c>
      <c r="PL54" s="34">
        <f>IF(PK54&lt;&gt;"",HLOOKUP(COUNT($NE54:PK54)+1,$G$4:$EH$8,PL$14,0)*$D54,IF($C54=PL$17,$G$8*$D54,""))</f>
        <v>0</v>
      </c>
      <c r="PM54" s="34">
        <f>IF(PL54&lt;&gt;"",HLOOKUP(COUNT($NE54:PL54)+1,$G$4:$EH$8,PM$14,0)*$D54,IF($C54=PM$17,$G$8*$D54,""))</f>
        <v>0</v>
      </c>
      <c r="PN54" s="34">
        <f>IF(PM54&lt;&gt;"",HLOOKUP(COUNT($NE54:PM54)+1,$G$4:$EH$8,PN$14,0)*$D54,IF($C54=PN$17,$G$8*$D54,""))</f>
        <v>0</v>
      </c>
      <c r="PO54" s="34">
        <f>IF(PN54&lt;&gt;"",HLOOKUP(COUNT($NE54:PN54)+1,$G$4:$EH$8,PO$14,0)*$D54,IF($C54=PO$17,$G$8*$D54,""))</f>
        <v>0</v>
      </c>
      <c r="PP54" s="34">
        <f>IF(PO54&lt;&gt;"",HLOOKUP(COUNT($NE54:PO54)+1,$G$4:$EH$8,PP$14,0)*$D54,IF($C54=PP$17,$G$8*$D54,""))</f>
        <v>0</v>
      </c>
      <c r="PQ54" s="34">
        <f>IF(PP54&lt;&gt;"",HLOOKUP(COUNT($NE54:PP54)+1,$G$4:$EH$8,PQ$14,0)*$D54,IF($C54=PQ$17,$G$8*$D54,""))</f>
        <v>0</v>
      </c>
      <c r="PR54" s="34">
        <f>IF(PQ54&lt;&gt;"",HLOOKUP(COUNT($NE54:PQ54)+1,$G$4:$EH$8,PR$14,0)*$D54,IF($C54=PR$17,$G$8*$D54,""))</f>
        <v>0</v>
      </c>
      <c r="PS54" s="34">
        <f>IF(PR54&lt;&gt;"",HLOOKUP(COUNT($NE54:PR54)+1,$G$4:$EH$8,PS$14,0)*$D54,IF($C54=PS$17,$G$8*$D54,""))</f>
        <v>0</v>
      </c>
      <c r="PT54" s="34">
        <f>IF(PS54&lt;&gt;"",HLOOKUP(COUNT($NE54:PS54)+1,$G$4:$EH$8,PT$14,0)*$D54,IF($C54=PT$17,$G$8*$D54,""))</f>
        <v>0</v>
      </c>
      <c r="PU54" s="34">
        <f>IF(PT54&lt;&gt;"",HLOOKUP(COUNT($NE54:PT54)+1,$G$4:$EH$8,PU$14,0)*$D54,IF($C54=PU$17,$G$8*$D54,""))</f>
        <v>0</v>
      </c>
      <c r="PV54" s="34">
        <f>IF(PU54&lt;&gt;"",HLOOKUP(COUNT($NE54:PU54)+1,$G$4:$EH$8,PV$14,0)*$D54,IF($C54=PV$17,$G$8*$D54,""))</f>
        <v>0</v>
      </c>
      <c r="PW54" s="34">
        <f>IF(PV54&lt;&gt;"",HLOOKUP(COUNT($NE54:PV54)+1,$G$4:$EH$8,PW$14,0)*$D54,IF($C54=PW$17,$G$8*$D54,""))</f>
        <v>0</v>
      </c>
      <c r="PX54" s="34">
        <f>IF(PW54&lt;&gt;"",HLOOKUP(COUNT($NE54:PW54)+1,$G$4:$EH$8,PX$14,0)*$D54,IF($C54=PX$17,$G$8*$D54,""))</f>
        <v>0</v>
      </c>
      <c r="PY54" s="34">
        <f>IF(PX54&lt;&gt;"",HLOOKUP(COUNT($NE54:PX54)+1,$G$4:$EH$8,PY$14,0)*$D54,IF($C54=PY$17,$G$8*$D54,""))</f>
        <v>0</v>
      </c>
      <c r="PZ54" s="34">
        <f>IF(PY54&lt;&gt;"",HLOOKUP(COUNT($NE54:PY54)+1,$G$4:$EH$8,PZ$14,0)*$D54,IF($C54=PZ$17,$G$8*$D54,""))</f>
        <v>0</v>
      </c>
      <c r="QA54" s="34">
        <f>IF(PZ54&lt;&gt;"",HLOOKUP(COUNT($NE54:PZ54)+1,$G$4:$EH$8,QA$14,0)*$D54,IF($C54=QA$17,$G$8*$D54,""))</f>
        <v>0</v>
      </c>
      <c r="QB54" s="34">
        <f>IF(QA54&lt;&gt;"",HLOOKUP(COUNT($NE54:QA54)+1,$G$4:$EH$8,QB$14,0)*$D54,IF($C54=QB$17,$G$8*$D54,""))</f>
        <v>0</v>
      </c>
      <c r="QC54" s="34">
        <f>IF(QB54&lt;&gt;"",HLOOKUP(COUNT($NE54:QB54)+1,$G$4:$EH$8,QC$14,0)*$D54,IF($C54=QC$17,$G$8*$D54,""))</f>
        <v>0</v>
      </c>
      <c r="QD54" s="34">
        <f>IF(QC54&lt;&gt;"",HLOOKUP(COUNT($NE54:QC54)+1,$G$4:$EH$8,QD$14,0)*$D54,IF($C54=QD$17,$G$8*$D54,""))</f>
        <v>0</v>
      </c>
      <c r="QE54" s="34">
        <f>IF(QD54&lt;&gt;"",HLOOKUP(COUNT($NE54:QD54)+1,$G$4:$EH$8,QE$14,0)*$D54,IF($C54=QE$17,$G$8*$D54,""))</f>
        <v>0</v>
      </c>
      <c r="QF54" s="34">
        <f>IF(QE54&lt;&gt;"",HLOOKUP(COUNT($NE54:QE54)+1,$G$4:$EH$8,QF$14,0)*$D54,IF($C54=QF$17,$G$8*$D54,""))</f>
        <v>0</v>
      </c>
      <c r="QG54" s="34">
        <f>IF(QF54&lt;&gt;"",HLOOKUP(COUNT($NE54:QF54)+1,$G$4:$EH$8,QG$14,0)*$D54,IF($C54=QG$17,$G$8*$D54,""))</f>
        <v>0</v>
      </c>
      <c r="QH54" s="34">
        <f>IF(QG54&lt;&gt;"",HLOOKUP(COUNT($NE54:QG54)+1,$G$4:$EH$8,QH$14,0)*$D54,IF($C54=QH$17,$G$8*$D54,""))</f>
        <v>0</v>
      </c>
      <c r="QI54" s="34">
        <f>IF(QH54&lt;&gt;"",HLOOKUP(COUNT($NE54:QH54)+1,$G$4:$EH$8,QI$14,0)*$D54,IF($C54=QI$17,$G$8*$D54,""))</f>
        <v>0</v>
      </c>
      <c r="QJ54" s="34">
        <f>IF(QI54&lt;&gt;"",HLOOKUP(COUNT($NE54:QI54)+1,$G$4:$EH$8,QJ$14,0)*$D54,IF($C54=QJ$17,$G$8*$D54,""))</f>
        <v>0</v>
      </c>
      <c r="QK54" s="34">
        <f>IF(QJ54&lt;&gt;"",HLOOKUP(COUNT($NE54:QJ54)+1,$G$4:$EH$8,QK$14,0)*$D54,IF($C54=QK$17,$G$8*$D54,""))</f>
        <v>0</v>
      </c>
      <c r="QL54" s="34">
        <f>IF(QK54&lt;&gt;"",HLOOKUP(COUNT($NE54:QK54)+1,$G$4:$EH$8,QL$14,0)*$D54,IF($C54=QL$17,$G$8*$D54,""))</f>
        <v>0</v>
      </c>
      <c r="QM54" s="34">
        <f>IF(QL54&lt;&gt;"",HLOOKUP(COUNT($NE54:QL54)+1,$G$4:$EH$8,QM$14,0)*$D54,IF($C54=QM$17,$G$8*$D54,""))</f>
        <v>0</v>
      </c>
      <c r="QN54" s="34">
        <f>IF(QM54&lt;&gt;"",HLOOKUP(COUNT($NE54:QM54)+1,$G$4:$EH$8,QN$14,0)*$D54,IF($C54=QN$17,$G$8*$D54,""))</f>
        <v>0</v>
      </c>
      <c r="QO54" s="34">
        <f>IF(QN54&lt;&gt;"",HLOOKUP(COUNT($NE54:QN54)+1,$G$4:$EH$8,QO$14,0)*$D54,IF($C54=QO$17,$G$8*$D54,""))</f>
        <v>0</v>
      </c>
      <c r="QP54" s="34">
        <f>IF(QO54&lt;&gt;"",HLOOKUP(COUNT($NE54:QO54)+1,$G$4:$EH$8,QP$14,0)*$D54,IF($C54=QP$17,$G$8*$D54,""))</f>
        <v>0</v>
      </c>
      <c r="QQ54" s="34">
        <f>IF(QP54&lt;&gt;"",HLOOKUP(COUNT($NE54:QP54)+1,$G$4:$EH$8,QQ$14,0)*$D54,IF($C54=QQ$17,$G$8*$D54,""))</f>
        <v>0</v>
      </c>
      <c r="QR54" s="34">
        <f>IF(QQ54&lt;&gt;"",HLOOKUP(COUNT($NE54:QQ54)+1,$G$4:$EH$8,QR$14,0)*$D54,IF($C54=QR$17,$G$8*$D54,""))</f>
        <v>0</v>
      </c>
      <c r="QS54" s="34">
        <f>IF(QR54&lt;&gt;"",HLOOKUP(COUNT($NE54:QR54)+1,$G$4:$EH$8,QS$14,0)*$D54,IF($C54=QS$17,$G$8*$D54,""))</f>
        <v>0</v>
      </c>
      <c r="QT54" s="34">
        <f>IF(QS54&lt;&gt;"",HLOOKUP(COUNT($NE54:QS54)+1,$G$4:$EH$8,QT$14,0)*$D54,IF($C54=QT$17,$G$8*$D54,""))</f>
        <v>0</v>
      </c>
      <c r="QU54" s="34">
        <f>IF(QT54&lt;&gt;"",HLOOKUP(COUNT($NE54:QT54)+1,$G$4:$EH$8,QU$14,0)*$D54,IF($C54=QU$17,$G$8*$D54,""))</f>
        <v>0</v>
      </c>
      <c r="QV54" s="34">
        <f>IF(QU54&lt;&gt;"",HLOOKUP(COUNT($NE54:QU54)+1,$G$4:$EH$8,QV$14,0)*$D54,IF($C54=QV$17,$G$8*$D54,""))</f>
        <v>0</v>
      </c>
      <c r="QW54" s="34">
        <f>IF(QV54&lt;&gt;"",HLOOKUP(COUNT($NE54:QV54)+1,$G$4:$EH$8,QW$14,0)*$D54,IF($C54=QW$17,$G$8*$D54,""))</f>
        <v>0</v>
      </c>
      <c r="QX54" s="34">
        <f>IF(QW54&lt;&gt;"",HLOOKUP(COUNT($NE54:QW54)+1,$G$4:$EH$8,QX$14,0)*$D54,IF($C54=QX$17,$G$8*$D54,""))</f>
        <v>0</v>
      </c>
      <c r="QY54" s="34">
        <f>IF(QX54&lt;&gt;"",HLOOKUP(COUNT($NE54:QX54)+1,$G$4:$EH$8,QY$14,0)*$D54,IF($C54=QY$17,$G$8*$D54,""))</f>
        <v>0</v>
      </c>
      <c r="QZ54" s="34">
        <f>IF(QY54&lt;&gt;"",HLOOKUP(COUNT($NE54:QY54)+1,$G$4:$EH$8,QZ$14,0)*$D54,IF($C54=QZ$17,$G$8*$D54,""))</f>
        <v>0</v>
      </c>
      <c r="RA54" s="34">
        <f>IF(QZ54&lt;&gt;"",HLOOKUP(COUNT($NE54:QZ54)+1,$G$4:$EH$8,RA$14,0)*$D54,IF($C54=RA$17,$G$8*$D54,""))</f>
        <v>0</v>
      </c>
      <c r="RB54" s="34">
        <f>IF(RA54&lt;&gt;"",HLOOKUP(COUNT($NE54:RA54)+1,$G$4:$EH$8,RB$14,0)*$D54,IF($C54=RB$17,$G$8*$D54,""))</f>
        <v>0</v>
      </c>
      <c r="RC54" s="34">
        <f>IF(RB54&lt;&gt;"",HLOOKUP(COUNT($NE54:RB54)+1,$G$4:$EH$8,RC$14,0)*$D54,IF($C54=RC$17,$G$8*$D54,""))</f>
        <v>0</v>
      </c>
      <c r="RD54" s="34">
        <f>IF(RC54&lt;&gt;"",HLOOKUP(COUNT($NE54:RC54)+1,$G$4:$EH$8,RD$14,0)*$D54,IF($C54=RD$17,$G$8*$D54,""))</f>
        <v>0</v>
      </c>
      <c r="RE54" s="34">
        <f>IF(RD54&lt;&gt;"",HLOOKUP(COUNT($NE54:RD54)+1,$G$4:$EH$8,RE$14,0)*$D54,IF($C54=RE$17,$G$8*$D54,""))</f>
        <v>0</v>
      </c>
      <c r="RF54" s="34">
        <f>IF(RE54&lt;&gt;"",HLOOKUP(COUNT($NE54:RE54)+1,$G$4:$EH$8,RF$14,0)*$D54,IF($C54=RF$17,$G$8*$D54,""))</f>
        <v>0</v>
      </c>
      <c r="RG54" s="34">
        <f>IF(RF54&lt;&gt;"",HLOOKUP(COUNT($NE54:RF54)+1,$G$4:$EH$8,RG$14,0)*$D54,IF($C54=RG$17,$G$8*$D54,""))</f>
        <v>0</v>
      </c>
      <c r="RH54" s="34">
        <f>IF(RG54&lt;&gt;"",HLOOKUP(COUNT($NE54:RG54)+1,$G$4:$EH$8,RH$14,0)*$D54,IF($C54=RH$17,$G$8*$D54,""))</f>
        <v>0</v>
      </c>
      <c r="RI54" s="34">
        <f>IF(RH54&lt;&gt;"",HLOOKUP(COUNT($NE54:RH54)+1,$G$4:$EH$8,RI$14,0)*$D54,IF($C54=RI$17,$G$8*$D54,""))</f>
        <v>0</v>
      </c>
      <c r="RJ54" s="34">
        <f>IF(RI54&lt;&gt;"",HLOOKUP(COUNT($NE54:RI54)+1,$G$4:$EH$8,RJ$14,0)*$D54,IF($C54=RJ$17,$G$8*$D54,""))</f>
        <v>0</v>
      </c>
      <c r="RK54" s="34">
        <f>IF(RJ54&lt;&gt;"",HLOOKUP(COUNT($NE54:RJ54)+1,$G$4:$EH$8,RK$14,0)*$D54,IF($C54=RK$17,$G$8*$D54,""))</f>
        <v>0</v>
      </c>
      <c r="RL54" s="34">
        <f>IF(RK54&lt;&gt;"",HLOOKUP(COUNT($NE54:RK54)+1,$G$4:$EH$8,RL$14,0)*$D54,IF($C54=RL$17,$G$8*$D54,""))</f>
        <v>0</v>
      </c>
      <c r="RM54" s="34">
        <f>IF(RL54&lt;&gt;"",HLOOKUP(COUNT($NE54:RL54)+1,$G$4:$EH$8,RM$14,0)*$D54,IF($C54=RM$17,$G$8*$D54,""))</f>
        <v>0</v>
      </c>
      <c r="RN54" s="34">
        <f>IF(RM54&lt;&gt;"",HLOOKUP(COUNT($NE54:RM54)+1,$G$4:$EH$8,RN$14,0)*$D54,IF($C54=RN$17,$G$8*$D54,""))</f>
        <v>0</v>
      </c>
      <c r="RO54" s="34">
        <f>IF(RN54&lt;&gt;"",HLOOKUP(COUNT($NE54:RN54)+1,$G$4:$EH$8,RO$14,0)*$D54,IF($C54=RO$17,$G$8*$D54,""))</f>
        <v>0</v>
      </c>
      <c r="RP54" s="34">
        <f>IF(RO54&lt;&gt;"",HLOOKUP(COUNT($NE54:RO54)+1,$G$4:$EH$8,RP$14,0)*$D54,IF($C54=RP$17,$G$8*$D54,""))</f>
        <v>0</v>
      </c>
      <c r="RQ54" s="34">
        <f>IF(RP54&lt;&gt;"",HLOOKUP(COUNT($NE54:RP54)+1,$G$4:$EH$8,RQ$14,0)*$D54,IF($C54=RQ$17,$G$8*$D54,""))</f>
        <v>0</v>
      </c>
      <c r="RR54" s="34">
        <f>IF(RQ54&lt;&gt;"",HLOOKUP(COUNT($NE54:RQ54)+1,$G$4:$EH$8,RR$14,0)*$D54,IF($C54=RR$17,$G$8*$D54,""))</f>
        <v>0</v>
      </c>
      <c r="RS54" s="34">
        <f>IF(RR54&lt;&gt;"",HLOOKUP(COUNT($NE54:RR54)+1,$G$4:$EH$8,RS$14,0)*$D54,IF($C54=RS$17,$G$8*$D54,""))</f>
        <v>0</v>
      </c>
      <c r="RT54" s="34">
        <f>IF(RS54&lt;&gt;"",HLOOKUP(COUNT($NE54:RS54)+1,$G$4:$EH$8,RT$14,0)*$D54,IF($C54=RT$17,$G$8*$D54,""))</f>
        <v>0</v>
      </c>
      <c r="RU54" s="34">
        <f>IF(RT54&lt;&gt;"",HLOOKUP(COUNT($NE54:RT54)+1,$G$4:$EH$8,RU$14,0)*$D54,IF($C54=RU$17,$G$8*$D54,""))</f>
        <v>0</v>
      </c>
      <c r="RW54" s="34" t="str">
        <f>IF(RV54&lt;&gt;"",HLOOKUP(COUNT($RV54:RV54)+1,$G$4:$EH$9,RW$14,0)*$D54,IF($C54=RW$17,$G$9*$D54,""))</f>
        <v/>
      </c>
      <c r="RX54" s="34" t="str">
        <f>IF(RW54&lt;&gt;"",HLOOKUP(COUNT($RV54:RW54)+1,$G$4:$EH$9,RX$14,0)*$D54,IF($C54=RX$17,$G$9*$D54,""))</f>
        <v/>
      </c>
      <c r="RY54" s="34" t="str">
        <f>IF(RX54&lt;&gt;"",HLOOKUP(COUNT($RV54:RX54)+1,$G$4:$EH$9,RY$14,0)*$D54,IF($C54=RY$17,$G$9*$D54,""))</f>
        <v/>
      </c>
      <c r="RZ54" s="34" t="str">
        <f>IF(RY54&lt;&gt;"",HLOOKUP(COUNT($RV54:RY54)+1,$G$4:$EH$9,RZ$14,0)*$D54,IF($C54=RZ$17,$G$9*$D54,""))</f>
        <v/>
      </c>
      <c r="SA54" s="34" t="str">
        <f>IF(RZ54&lt;&gt;"",HLOOKUP(COUNT($RV54:RZ54)+1,$G$4:$EH$9,SA$14,0)*$D54,IF($C54=SA$17,$G$9*$D54,""))</f>
        <v/>
      </c>
      <c r="SB54" s="34" t="str">
        <f>IF(SA54&lt;&gt;"",HLOOKUP(COUNT($RV54:SA54)+1,$G$4:$EH$9,SB$14,0)*$D54,IF($C54=SB$17,$G$9*$D54,""))</f>
        <v/>
      </c>
      <c r="SC54" s="34" t="str">
        <f>IF(SB54&lt;&gt;"",HLOOKUP(COUNT($RV54:SB54)+1,$G$4:$EH$9,SC$14,0)*$D54,IF($C54=SC$17,$G$9*$D54,""))</f>
        <v/>
      </c>
      <c r="SD54" s="34" t="str">
        <f>IF(SC54&lt;&gt;"",HLOOKUP(COUNT($RV54:SC54)+1,$G$4:$EH$9,SD$14,0)*$D54,IF($C54=SD$17,$G$9*$D54,""))</f>
        <v/>
      </c>
      <c r="SE54" s="34" t="str">
        <f>IF(SD54&lt;&gt;"",HLOOKUP(COUNT($RV54:SD54)+1,$G$4:$EH$9,SE$14,0)*$D54,IF($C54=SE$17,$G$9*$D54,""))</f>
        <v/>
      </c>
      <c r="SF54" s="34" t="str">
        <f>IF(SE54&lt;&gt;"",HLOOKUP(COUNT($RV54:SE54)+1,$G$4:$EH$9,SF$14,0)*$D54,IF($C54=SF$17,$G$9*$D54,""))</f>
        <v/>
      </c>
      <c r="SG54" s="34" t="str">
        <f>IF(SF54&lt;&gt;"",HLOOKUP(COUNT($RV54:SF54)+1,$G$4:$EH$9,SG$14,0)*$D54,IF($C54=SG$17,$G$9*$D54,""))</f>
        <v/>
      </c>
      <c r="SH54" s="34" t="str">
        <f>IF(SG54&lt;&gt;"",HLOOKUP(COUNT($RV54:SG54)+1,$G$4:$EH$9,SH$14,0)*$D54,IF($C54=SH$17,$G$9*$D54,""))</f>
        <v/>
      </c>
      <c r="SI54" s="34" t="str">
        <f>IF(SH54&lt;&gt;"",HLOOKUP(COUNT($RV54:SH54)+1,$G$4:$EH$9,SI$14,0)*$D54,IF($C54=SI$17,$G$9*$D54,""))</f>
        <v/>
      </c>
      <c r="SJ54" s="34" t="str">
        <f>IF(SI54&lt;&gt;"",HLOOKUP(COUNT($RV54:SI54)+1,$G$4:$EH$9,SJ$14,0)*$D54,IF($C54=SJ$17,$G$9*$D54,""))</f>
        <v/>
      </c>
      <c r="SK54" s="34" t="str">
        <f>IF(SJ54&lt;&gt;"",HLOOKUP(COUNT($RV54:SJ54)+1,$G$4:$EH$9,SK$14,0)*$D54,IF($C54=SK$17,$G$9*$D54,""))</f>
        <v/>
      </c>
      <c r="SL54" s="34" t="str">
        <f>IF(SK54&lt;&gt;"",HLOOKUP(COUNT($RV54:SK54)+1,$G$4:$EH$9,SL$14,0)*$D54,IF($C54=SL$17,$G$9*$D54,""))</f>
        <v/>
      </c>
      <c r="SM54" s="34" t="str">
        <f>IF(SL54&lt;&gt;"",HLOOKUP(COUNT($RV54:SL54)+1,$G$4:$EH$9,SM$14,0)*$D54,IF($C54=SM$17,$G$9*$D54,""))</f>
        <v/>
      </c>
      <c r="SN54" s="34" t="str">
        <f>IF(SM54&lt;&gt;"",HLOOKUP(COUNT($RV54:SM54)+1,$G$4:$EH$9,SN$14,0)*$D54,IF($C54=SN$17,$G$9*$D54,""))</f>
        <v/>
      </c>
      <c r="SO54" s="34" t="str">
        <f>IF(SN54&lt;&gt;"",HLOOKUP(COUNT($RV54:SN54)+1,$G$4:$EH$9,SO$14,0)*$D54,IF($C54=SO$17,$G$9*$D54,""))</f>
        <v/>
      </c>
      <c r="SP54" s="34" t="str">
        <f>IF(SO54&lt;&gt;"",HLOOKUP(COUNT($RV54:SO54)+1,$G$4:$EH$9,SP$14,0)*$D54,IF($C54=SP$17,$G$9*$D54,""))</f>
        <v/>
      </c>
      <c r="SQ54" s="34" t="str">
        <f>IF(SP54&lt;&gt;"",HLOOKUP(COUNT($RV54:SP54)+1,$G$4:$EH$9,SQ$14,0)*$D54,IF($C54=SQ$17,$G$9*$D54,""))</f>
        <v/>
      </c>
      <c r="SR54" s="34" t="str">
        <f>IF(SQ54&lt;&gt;"",HLOOKUP(COUNT($RV54:SQ54)+1,$G$4:$EH$9,SR$14,0)*$D54,IF($C54=SR$17,$G$9*$D54,""))</f>
        <v/>
      </c>
      <c r="SS54" s="34" t="str">
        <f>IF(SR54&lt;&gt;"",HLOOKUP(COUNT($RV54:SR54)+1,$G$4:$EH$9,SS$14,0)*$D54,IF($C54=SS$17,$G$9*$D54,""))</f>
        <v/>
      </c>
      <c r="ST54" s="34" t="str">
        <f>IF(SS54&lt;&gt;"",HLOOKUP(COUNT($RV54:SS54)+1,$G$4:$EH$9,ST$14,0)*$D54,IF($C54=ST$17,$G$9*$D54,""))</f>
        <v/>
      </c>
      <c r="SU54" s="34" t="str">
        <f>IF(ST54&lt;&gt;"",HLOOKUP(COUNT($RV54:ST54)+1,$G$4:$EH$9,SU$14,0)*$D54,IF($C54=SU$17,$G$9*$D54,""))</f>
        <v/>
      </c>
      <c r="SV54" s="34" t="str">
        <f>IF(SU54&lt;&gt;"",HLOOKUP(COUNT($RV54:SU54)+1,$G$4:$EH$9,SV$14,0)*$D54,IF($C54=SV$17,$G$9*$D54,""))</f>
        <v/>
      </c>
      <c r="SW54" s="34" t="str">
        <f>IF(SV54&lt;&gt;"",HLOOKUP(COUNT($RV54:SV54)+1,$G$4:$EH$9,SW$14,0)*$D54,IF($C54=SW$17,$G$9*$D54,""))</f>
        <v/>
      </c>
      <c r="SX54" s="34" t="str">
        <f>IF(SW54&lt;&gt;"",HLOOKUP(COUNT($RV54:SW54)+1,$G$4:$EH$9,SX$14,0)*$D54,IF($C54=SX$17,$G$9*$D54,""))</f>
        <v/>
      </c>
      <c r="SY54" s="34" t="str">
        <f>IF(SX54&lt;&gt;"",HLOOKUP(COUNT($RV54:SX54)+1,$G$4:$EH$9,SY$14,0)*$D54,IF($C54=SY$17,$G$9*$D54,""))</f>
        <v/>
      </c>
      <c r="SZ54" s="34" t="str">
        <f>IF(SY54&lt;&gt;"",HLOOKUP(COUNT($RV54:SY54)+1,$G$4:$EH$9,SZ$14,0)*$D54,IF($C54=SZ$17,$G$9*$D54,""))</f>
        <v/>
      </c>
      <c r="TA54" s="34" t="str">
        <f>IF(SZ54&lt;&gt;"",HLOOKUP(COUNT($RV54:SZ54)+1,$G$4:$EH$9,TA$14,0)*$D54,IF($C54=TA$17,$G$9*$D54,""))</f>
        <v/>
      </c>
      <c r="TB54" s="34" t="str">
        <f>IF(TA54&lt;&gt;"",HLOOKUP(COUNT($RV54:TA54)+1,$G$4:$EH$9,TB$14,0)*$D54,IF($C54=TB$17,$G$9*$D54,""))</f>
        <v/>
      </c>
      <c r="TC54" s="34" t="str">
        <f>IF(TB54&lt;&gt;"",HLOOKUP(COUNT($RV54:TB54)+1,$G$4:$EH$9,TC$14,0)*$D54,IF($C54=TC$17,$G$9*$D54,""))</f>
        <v/>
      </c>
      <c r="TD54" s="34" t="str">
        <f>IF(TC54&lt;&gt;"",HLOOKUP(COUNT($RV54:TC54)+1,$G$4:$EH$9,TD$14,0)*$D54,IF($C54=TD$17,$G$9*$D54,""))</f>
        <v/>
      </c>
      <c r="TE54" s="34" t="str">
        <f>IF(TD54&lt;&gt;"",HLOOKUP(COUNT($RV54:TD54)+1,$G$4:$EH$9,TE$14,0)*$D54,IF($C54=TE$17,$G$9*$D54,""))</f>
        <v/>
      </c>
      <c r="TF54" s="34">
        <f>IF(TE54&lt;&gt;"",HLOOKUP(COUNT($RV54:TE54)+1,$G$4:$EH$9,TF$14,0)*$D54,IF($C54=TF$17,$G$9*$D54,""))</f>
        <v>8700</v>
      </c>
      <c r="TG54" s="34">
        <f>IF(TF54&lt;&gt;"",HLOOKUP(COUNT($RV54:TF54)+1,$G$4:$EH$9,TG$14,0)*$D54,IF($C54=TG$17,$G$9*$D54,""))</f>
        <v>0</v>
      </c>
      <c r="TH54" s="34">
        <f>IF(TG54&lt;&gt;"",HLOOKUP(COUNT($RV54:TG54)+1,$G$4:$EH$9,TH$14,0)*$D54,IF($C54=TH$17,$G$9*$D54,""))</f>
        <v>0</v>
      </c>
      <c r="TI54" s="34">
        <f>IF(TH54&lt;&gt;"",HLOOKUP(COUNT($RV54:TH54)+1,$G$4:$EH$9,TI$14,0)*$D54,IF($C54=TI$17,$G$9*$D54,""))</f>
        <v>0</v>
      </c>
      <c r="TJ54" s="34">
        <f>IF(TI54&lt;&gt;"",HLOOKUP(COUNT($RV54:TI54)+1,$G$4:$EH$9,TJ$14,0)*$D54,IF($C54=TJ$17,$G$9*$D54,""))</f>
        <v>0</v>
      </c>
      <c r="TK54" s="34">
        <f>IF(TJ54&lt;&gt;"",HLOOKUP(COUNT($RV54:TJ54)+1,$G$4:$EH$9,TK$14,0)*$D54,IF($C54=TK$17,$G$9*$D54,""))</f>
        <v>0</v>
      </c>
      <c r="TL54" s="34">
        <f>IF(TK54&lt;&gt;"",HLOOKUP(COUNT($RV54:TK54)+1,$G$4:$EH$9,TL$14,0)*$D54,IF($C54=TL$17,$G$9*$D54,""))</f>
        <v>0</v>
      </c>
      <c r="TM54" s="34">
        <f>IF(TL54&lt;&gt;"",HLOOKUP(COUNT($RV54:TL54)+1,$G$4:$EH$9,TM$14,0)*$D54,IF($C54=TM$17,$G$9*$D54,""))</f>
        <v>0</v>
      </c>
      <c r="TN54" s="34">
        <f>IF(TM54&lt;&gt;"",HLOOKUP(COUNT($RV54:TM54)+1,$G$4:$EH$9,TN$14,0)*$D54,IF($C54=TN$17,$G$9*$D54,""))</f>
        <v>0</v>
      </c>
      <c r="TO54" s="34">
        <f>IF(TN54&lt;&gt;"",HLOOKUP(COUNT($RV54:TN54)+1,$G$4:$EH$9,TO$14,0)*$D54,IF($C54=TO$17,$G$9*$D54,""))</f>
        <v>0</v>
      </c>
      <c r="TP54" s="34">
        <f>IF(TO54&lt;&gt;"",HLOOKUP(COUNT($RV54:TO54)+1,$G$4:$EH$9,TP$14,0)*$D54,IF($C54=TP$17,$G$9*$D54,""))</f>
        <v>0</v>
      </c>
      <c r="TQ54" s="34">
        <f>IF(TP54&lt;&gt;"",HLOOKUP(COUNT($RV54:TP54)+1,$G$4:$EH$9,TQ$14,0)*$D54,IF($C54=TQ$17,$G$9*$D54,""))</f>
        <v>0</v>
      </c>
      <c r="TR54" s="34">
        <f>IF(TQ54&lt;&gt;"",HLOOKUP(COUNT($RV54:TQ54)+1,$G$4:$EH$9,TR$14,0)*$D54,IF($C54=TR$17,$G$9*$D54,""))</f>
        <v>0</v>
      </c>
      <c r="TS54" s="34">
        <f>IF(TR54&lt;&gt;"",HLOOKUP(COUNT($RV54:TR54)+1,$G$4:$EH$9,TS$14,0)*$D54,IF($C54=TS$17,$G$9*$D54,""))</f>
        <v>0</v>
      </c>
      <c r="TT54" s="34">
        <f>IF(TS54&lt;&gt;"",HLOOKUP(COUNT($RV54:TS54)+1,$G$4:$EH$9,TT$14,0)*$D54,IF($C54=TT$17,$G$9*$D54,""))</f>
        <v>0</v>
      </c>
      <c r="TU54" s="34">
        <f>IF(TT54&lt;&gt;"",HLOOKUP(COUNT($RV54:TT54)+1,$G$4:$EH$9,TU$14,0)*$D54,IF($C54=TU$17,$G$9*$D54,""))</f>
        <v>0</v>
      </c>
      <c r="TV54" s="34">
        <f>IF(TU54&lt;&gt;"",HLOOKUP(COUNT($RV54:TU54)+1,$G$4:$EH$9,TV$14,0)*$D54,IF($C54=TV$17,$G$9*$D54,""))</f>
        <v>0</v>
      </c>
      <c r="TW54" s="34">
        <f>IF(TV54&lt;&gt;"",HLOOKUP(COUNT($RV54:TV54)+1,$G$4:$EH$9,TW$14,0)*$D54,IF($C54=TW$17,$G$9*$D54,""))</f>
        <v>0</v>
      </c>
      <c r="TX54" s="34">
        <f>IF(TW54&lt;&gt;"",HLOOKUP(COUNT($RV54:TW54)+1,$G$4:$EH$9,TX$14,0)*$D54,IF($C54=TX$17,$G$9*$D54,""))</f>
        <v>0</v>
      </c>
      <c r="TY54" s="34">
        <f>IF(TX54&lt;&gt;"",HLOOKUP(COUNT($RV54:TX54)+1,$G$4:$EH$9,TY$14,0)*$D54,IF($C54=TY$17,$G$9*$D54,""))</f>
        <v>0</v>
      </c>
      <c r="TZ54" s="34">
        <f>IF(TY54&lt;&gt;"",HLOOKUP(COUNT($RV54:TY54)+1,$G$4:$EH$9,TZ$14,0)*$D54,IF($C54=TZ$17,$G$9*$D54,""))</f>
        <v>0</v>
      </c>
      <c r="UA54" s="34">
        <f>IF(TZ54&lt;&gt;"",HLOOKUP(COUNT($RV54:TZ54)+1,$G$4:$EH$9,UA$14,0)*$D54,IF($C54=UA$17,$G$9*$D54,""))</f>
        <v>0</v>
      </c>
      <c r="UB54" s="34">
        <f>IF(UA54&lt;&gt;"",HLOOKUP(COUNT($RV54:UA54)+1,$G$4:$EH$9,UB$14,0)*$D54,IF($C54=UB$17,$G$9*$D54,""))</f>
        <v>0</v>
      </c>
      <c r="UC54" s="34">
        <f>IF(UB54&lt;&gt;"",HLOOKUP(COUNT($RV54:UB54)+1,$G$4:$EH$9,UC$14,0)*$D54,IF($C54=UC$17,$G$9*$D54,""))</f>
        <v>0</v>
      </c>
      <c r="UD54" s="34">
        <f>IF(UC54&lt;&gt;"",HLOOKUP(COUNT($RV54:UC54)+1,$G$4:$EH$9,UD$14,0)*$D54,IF($C54=UD$17,$G$9*$D54,""))</f>
        <v>0</v>
      </c>
      <c r="UE54" s="34">
        <f>IF(UD54&lt;&gt;"",HLOOKUP(COUNT($RV54:UD54)+1,$G$4:$EH$9,UE$14,0)*$D54,IF($C54=UE$17,$G$9*$D54,""))</f>
        <v>0</v>
      </c>
      <c r="UF54" s="34">
        <f>IF(UE54&lt;&gt;"",HLOOKUP(COUNT($RV54:UE54)+1,$G$4:$EH$9,UF$14,0)*$D54,IF($C54=UF$17,$G$9*$D54,""))</f>
        <v>0</v>
      </c>
      <c r="UG54" s="34">
        <f>IF(UF54&lt;&gt;"",HLOOKUP(COUNT($RV54:UF54)+1,$G$4:$EH$9,UG$14,0)*$D54,IF($C54=UG$17,$G$9*$D54,""))</f>
        <v>0</v>
      </c>
      <c r="UH54" s="34">
        <f>IF(UG54&lt;&gt;"",HLOOKUP(COUNT($RV54:UG54)+1,$G$4:$EH$9,UH$14,0)*$D54,IF($C54=UH$17,$G$9*$D54,""))</f>
        <v>0</v>
      </c>
      <c r="UI54" s="34">
        <f>IF(UH54&lt;&gt;"",HLOOKUP(COUNT($RV54:UH54)+1,$G$4:$EH$9,UI$14,0)*$D54,IF($C54=UI$17,$G$9*$D54,""))</f>
        <v>0</v>
      </c>
      <c r="UJ54" s="34">
        <f>IF(UI54&lt;&gt;"",HLOOKUP(COUNT($RV54:UI54)+1,$G$4:$EH$9,UJ$14,0)*$D54,IF($C54=UJ$17,$G$9*$D54,""))</f>
        <v>0</v>
      </c>
      <c r="UK54" s="34">
        <f>IF(UJ54&lt;&gt;"",HLOOKUP(COUNT($RV54:UJ54)+1,$G$4:$EH$9,UK$14,0)*$D54,IF($C54=UK$17,$G$9*$D54,""))</f>
        <v>0</v>
      </c>
      <c r="UL54" s="34">
        <f>IF(UK54&lt;&gt;"",HLOOKUP(COUNT($RV54:UK54)+1,$G$4:$EH$9,UL$14,0)*$D54,IF($C54=UL$17,$G$9*$D54,""))</f>
        <v>0</v>
      </c>
      <c r="UM54" s="34">
        <f>IF(UL54&lt;&gt;"",HLOOKUP(COUNT($RV54:UL54)+1,$G$4:$EH$9,UM$14,0)*$D54,IF($C54=UM$17,$G$9*$D54,""))</f>
        <v>0</v>
      </c>
      <c r="UN54" s="34">
        <f>IF(UM54&lt;&gt;"",HLOOKUP(COUNT($RV54:UM54)+1,$G$4:$EH$9,UN$14,0)*$D54,IF($C54=UN$17,$G$9*$D54,""))</f>
        <v>0</v>
      </c>
      <c r="UO54" s="34">
        <f>IF(UN54&lt;&gt;"",HLOOKUP(COUNT($RV54:UN54)+1,$G$4:$EH$9,UO$14,0)*$D54,IF($C54=UO$17,$G$9*$D54,""))</f>
        <v>0</v>
      </c>
      <c r="UP54" s="34">
        <f>IF(UO54&lt;&gt;"",HLOOKUP(COUNT($RV54:UO54)+1,$G$4:$EH$9,UP$14,0)*$D54,IF($C54=UP$17,$G$9*$D54,""))</f>
        <v>0</v>
      </c>
      <c r="UQ54" s="34">
        <f>IF(UP54&lt;&gt;"",HLOOKUP(COUNT($RV54:UP54)+1,$G$4:$EH$9,UQ$14,0)*$D54,IF($C54=UQ$17,$G$9*$D54,""))</f>
        <v>0</v>
      </c>
      <c r="UR54" s="34">
        <f>IF(UQ54&lt;&gt;"",HLOOKUP(COUNT($RV54:UQ54)+1,$G$4:$EH$9,UR$14,0)*$D54,IF($C54=UR$17,$G$9*$D54,""))</f>
        <v>0</v>
      </c>
      <c r="US54" s="34">
        <f>IF(UR54&lt;&gt;"",HLOOKUP(COUNT($RV54:UR54)+1,$G$4:$EH$9,US$14,0)*$D54,IF($C54=US$17,$G$9*$D54,""))</f>
        <v>0</v>
      </c>
      <c r="UT54" s="34">
        <f>IF(US54&lt;&gt;"",HLOOKUP(COUNT($RV54:US54)+1,$G$4:$EH$9,UT$14,0)*$D54,IF($C54=UT$17,$G$9*$D54,""))</f>
        <v>0</v>
      </c>
      <c r="UU54" s="34">
        <f>IF(UT54&lt;&gt;"",HLOOKUP(COUNT($RV54:UT54)+1,$G$4:$EH$9,UU$14,0)*$D54,IF($C54=UU$17,$G$9*$D54,""))</f>
        <v>0</v>
      </c>
      <c r="UV54" s="34">
        <f>IF(UU54&lt;&gt;"",HLOOKUP(COUNT($RV54:UU54)+1,$G$4:$EH$9,UV$14,0)*$D54,IF($C54=UV$17,$G$9*$D54,""))</f>
        <v>0</v>
      </c>
      <c r="UW54" s="34">
        <f>IF(UV54&lt;&gt;"",HLOOKUP(COUNT($RV54:UV54)+1,$G$4:$EH$9,UW$14,0)*$D54,IF($C54=UW$17,$G$9*$D54,""))</f>
        <v>0</v>
      </c>
      <c r="UX54" s="34">
        <f>IF(UW54&lt;&gt;"",HLOOKUP(COUNT($RV54:UW54)+1,$G$4:$EH$9,UX$14,0)*$D54,IF($C54=UX$17,$G$9*$D54,""))</f>
        <v>0</v>
      </c>
      <c r="UY54" s="34">
        <f>IF(UX54&lt;&gt;"",HLOOKUP(COUNT($RV54:UX54)+1,$G$4:$EH$9,UY$14,0)*$D54,IF($C54=UY$17,$G$9*$D54,""))</f>
        <v>0</v>
      </c>
      <c r="UZ54" s="34">
        <f>IF(UY54&lt;&gt;"",HLOOKUP(COUNT($RV54:UY54)+1,$G$4:$EH$9,UZ$14,0)*$D54,IF($C54=UZ$17,$G$9*$D54,""))</f>
        <v>0</v>
      </c>
      <c r="VA54" s="34">
        <f>IF(UZ54&lt;&gt;"",HLOOKUP(COUNT($RV54:UZ54)+1,$G$4:$EH$9,VA$14,0)*$D54,IF($C54=VA$17,$G$9*$D54,""))</f>
        <v>0</v>
      </c>
      <c r="VB54" s="34">
        <f>IF(VA54&lt;&gt;"",HLOOKUP(COUNT($RV54:VA54)+1,$G$4:$EH$9,VB$14,0)*$D54,IF($C54=VB$17,$G$9*$D54,""))</f>
        <v>0</v>
      </c>
      <c r="VC54" s="34">
        <f>IF(VB54&lt;&gt;"",HLOOKUP(COUNT($RV54:VB54)+1,$G$4:$EH$9,VC$14,0)*$D54,IF($C54=VC$17,$G$9*$D54,""))</f>
        <v>0</v>
      </c>
      <c r="VD54" s="34">
        <f>IF(VC54&lt;&gt;"",HLOOKUP(COUNT($RV54:VC54)+1,$G$4:$EH$9,VD$14,0)*$D54,IF($C54=VD$17,$G$9*$D54,""))</f>
        <v>0</v>
      </c>
      <c r="VE54" s="34">
        <f>IF(VD54&lt;&gt;"",HLOOKUP(COUNT($RV54:VD54)+1,$G$4:$EH$9,VE$14,0)*$D54,IF($C54=VE$17,$G$9*$D54,""))</f>
        <v>0</v>
      </c>
      <c r="VF54" s="34">
        <f>IF(VE54&lt;&gt;"",HLOOKUP(COUNT($RV54:VE54)+1,$G$4:$EH$9,VF$14,0)*$D54,IF($C54=VF$17,$G$9*$D54,""))</f>
        <v>0</v>
      </c>
      <c r="VG54" s="34">
        <f>IF(VF54&lt;&gt;"",HLOOKUP(COUNT($RV54:VF54)+1,$G$4:$EH$9,VG$14,0)*$D54,IF($C54=VG$17,$G$9*$D54,""))</f>
        <v>0</v>
      </c>
      <c r="VH54" s="34">
        <f>IF(VG54&lt;&gt;"",HLOOKUP(COUNT($RV54:VG54)+1,$G$4:$EH$9,VH$14,0)*$D54,IF($C54=VH$17,$G$9*$D54,""))</f>
        <v>0</v>
      </c>
      <c r="VI54" s="34">
        <f>IF(VH54&lt;&gt;"",HLOOKUP(COUNT($RV54:VH54)+1,$G$4:$EH$9,VI$14,0)*$D54,IF($C54=VI$17,$G$9*$D54,""))</f>
        <v>0</v>
      </c>
      <c r="VJ54" s="34">
        <f>IF(VI54&lt;&gt;"",HLOOKUP(COUNT($RV54:VI54)+1,$G$4:$EH$9,VJ$14,0)*$D54,IF($C54=VJ$17,$G$9*$D54,""))</f>
        <v>0</v>
      </c>
      <c r="VK54" s="34">
        <f>IF(VJ54&lt;&gt;"",HLOOKUP(COUNT($RV54:VJ54)+1,$G$4:$EH$9,VK$14,0)*$D54,IF($C54=VK$17,$G$9*$D54,""))</f>
        <v>0</v>
      </c>
      <c r="VL54" s="34">
        <f>IF(VK54&lt;&gt;"",HLOOKUP(COUNT($RV54:VK54)+1,$G$4:$EH$9,VL$14,0)*$D54,IF($C54=VL$17,$G$9*$D54,""))</f>
        <v>0</v>
      </c>
      <c r="VM54" s="34">
        <f>IF(VL54&lt;&gt;"",HLOOKUP(COUNT($RV54:VL54)+1,$G$4:$EH$9,VM$14,0)*$D54,IF($C54=VM$17,$G$9*$D54,""))</f>
        <v>0</v>
      </c>
      <c r="VN54" s="34">
        <f>IF(VM54&lt;&gt;"",HLOOKUP(COUNT($RV54:VM54)+1,$G$4:$EH$9,VN$14,0)*$D54,IF($C54=VN$17,$G$9*$D54,""))</f>
        <v>0</v>
      </c>
      <c r="VO54" s="34">
        <f>IF(VN54&lt;&gt;"",HLOOKUP(COUNT($RV54:VN54)+1,$G$4:$EH$9,VO$14,0)*$D54,IF($C54=VO$17,$G$9*$D54,""))</f>
        <v>0</v>
      </c>
      <c r="VP54" s="34">
        <f>IF(VO54&lt;&gt;"",HLOOKUP(COUNT($RV54:VO54)+1,$G$4:$EH$9,VP$14,0)*$D54,IF($C54=VP$17,$G$9*$D54,""))</f>
        <v>0</v>
      </c>
      <c r="VQ54" s="34">
        <f>IF(VP54&lt;&gt;"",HLOOKUP(COUNT($RV54:VP54)+1,$G$4:$EH$9,VQ$14,0)*$D54,IF($C54=VQ$17,$G$9*$D54,""))</f>
        <v>0</v>
      </c>
      <c r="VR54" s="34">
        <f>IF(VQ54&lt;&gt;"",HLOOKUP(COUNT($RV54:VQ54)+1,$G$4:$EH$9,VR$14,0)*$D54,IF($C54=VR$17,$G$9*$D54,""))</f>
        <v>0</v>
      </c>
      <c r="VS54" s="34">
        <f>IF(VR54&lt;&gt;"",HLOOKUP(COUNT($RV54:VR54)+1,$G$4:$EH$9,VS$14,0)*$D54,IF($C54=VS$17,$G$9*$D54,""))</f>
        <v>0</v>
      </c>
      <c r="VT54" s="34">
        <f>IF(VS54&lt;&gt;"",HLOOKUP(COUNT($RV54:VS54)+1,$G$4:$EH$9,VT$14,0)*$D54,IF($C54=VT$17,$G$9*$D54,""))</f>
        <v>0</v>
      </c>
      <c r="VU54" s="34">
        <f>IF(VT54&lt;&gt;"",HLOOKUP(COUNT($RV54:VT54)+1,$G$4:$EH$9,VU$14,0)*$D54,IF($C54=VU$17,$G$9*$D54,""))</f>
        <v>0</v>
      </c>
      <c r="VV54" s="34">
        <f>IF(VU54&lt;&gt;"",HLOOKUP(COUNT($RV54:VU54)+1,$G$4:$EH$9,VV$14,0)*$D54,IF($C54=VV$17,$G$9*$D54,""))</f>
        <v>0</v>
      </c>
      <c r="VW54" s="34">
        <f>IF(VV54&lt;&gt;"",HLOOKUP(COUNT($RV54:VV54)+1,$G$4:$EH$9,VW$14,0)*$D54,IF($C54=VW$17,$G$9*$D54,""))</f>
        <v>0</v>
      </c>
      <c r="VX54" s="34">
        <f>IF(VW54&lt;&gt;"",HLOOKUP(COUNT($RV54:VW54)+1,$G$4:$EH$9,VX$14,0)*$D54,IF($C54=VX$17,$G$9*$D54,""))</f>
        <v>0</v>
      </c>
      <c r="VY54" s="34">
        <f>IF(VX54&lt;&gt;"",HLOOKUP(COUNT($RV54:VX54)+1,$G$4:$EH$9,VY$14,0)*$D54,IF($C54=VY$17,$G$9*$D54,""))</f>
        <v>0</v>
      </c>
      <c r="VZ54" s="34">
        <f>IF(VY54&lt;&gt;"",HLOOKUP(COUNT($RV54:VY54)+1,$G$4:$EH$9,VZ$14,0)*$D54,IF($C54=VZ$17,$G$9*$D54,""))</f>
        <v>0</v>
      </c>
      <c r="WA54" s="34">
        <f>IF(VZ54&lt;&gt;"",HLOOKUP(COUNT($RV54:VZ54)+1,$G$4:$EH$9,WA$14,0)*$D54,IF($C54=WA$17,$G$9*$D54,""))</f>
        <v>0</v>
      </c>
      <c r="WB54" s="34">
        <f>IF(WA54&lt;&gt;"",HLOOKUP(COUNT($RV54:WA54)+1,$G$4:$EH$9,WB$14,0)*$D54,IF($C54=WB$17,$G$9*$D54,""))</f>
        <v>0</v>
      </c>
      <c r="WC54" s="34">
        <f>IF(WB54&lt;&gt;"",HLOOKUP(COUNT($RV54:WB54)+1,$G$4:$EH$9,WC$14,0)*$D54,IF($C54=WC$17,$G$9*$D54,""))</f>
        <v>0</v>
      </c>
      <c r="WD54" s="34">
        <f>IF(WC54&lt;&gt;"",HLOOKUP(COUNT($RV54:WC54)+1,$G$4:$EH$9,WD$14,0)*$D54,IF($C54=WD$17,$G$9*$D54,""))</f>
        <v>0</v>
      </c>
      <c r="WE54" s="34">
        <f>IF(WD54&lt;&gt;"",HLOOKUP(COUNT($RV54:WD54)+1,$G$4:$EH$9,WE$14,0)*$D54,IF($C54=WE$17,$G$9*$D54,""))</f>
        <v>0</v>
      </c>
      <c r="WF54" s="34">
        <f>IF(WE54&lt;&gt;"",HLOOKUP(COUNT($RV54:WE54)+1,$G$4:$EH$9,WF$14,0)*$D54,IF($C54=WF$17,$G$9*$D54,""))</f>
        <v>0</v>
      </c>
      <c r="WG54" s="34">
        <f>IF(WF54&lt;&gt;"",HLOOKUP(COUNT($RV54:WF54)+1,$G$4:$EH$9,WG$14,0)*$D54,IF($C54=WG$17,$G$9*$D54,""))</f>
        <v>0</v>
      </c>
      <c r="WH54" s="34">
        <f>IF(WG54&lt;&gt;"",HLOOKUP(COUNT($RV54:WG54)+1,$G$4:$EH$9,WH$14,0)*$D54,IF($C54=WH$17,$G$9*$D54,""))</f>
        <v>0</v>
      </c>
      <c r="WI54" s="34">
        <f>IF(WH54&lt;&gt;"",HLOOKUP(COUNT($RV54:WH54)+1,$G$4:$EH$9,WI$14,0)*$D54,IF($C54=WI$17,$G$9*$D54,""))</f>
        <v>0</v>
      </c>
      <c r="WJ54" s="34">
        <f>IF(WI54&lt;&gt;"",HLOOKUP(COUNT($RV54:WI54)+1,$G$4:$EH$9,WJ$14,0)*$D54,IF($C54=WJ$17,$G$9*$D54,""))</f>
        <v>0</v>
      </c>
      <c r="WK54" s="34">
        <f>IF(WJ54&lt;&gt;"",HLOOKUP(COUNT($RV54:WJ54)+1,$G$4:$EH$9,WK$14,0)*$D54,IF($C54=WK$17,$G$9*$D54,""))</f>
        <v>0</v>
      </c>
      <c r="WL54" s="34">
        <f>IF(WK54&lt;&gt;"",HLOOKUP(COUNT($RV54:WK54)+1,$G$4:$EH$9,WL$14,0)*$D54,IF($C54=WL$17,$G$9*$D54,""))</f>
        <v>0</v>
      </c>
    </row>
    <row r="55" spans="1:610" ht="15" x14ac:dyDescent="0.2">
      <c r="A55" s="25">
        <v>1</v>
      </c>
      <c r="B55" s="25" t="s">
        <v>82</v>
      </c>
      <c r="C55" s="62">
        <f t="shared" si="908"/>
        <v>37</v>
      </c>
      <c r="D55" s="30">
        <f>VLOOKUP(B55,Premissas!$R$8:$AD$18,(Histograma!A55+1),0)</f>
        <v>4</v>
      </c>
      <c r="G55" s="34" t="str">
        <f>IF(F55&lt;&gt;"",HLOOKUP(COUNT($F55:F55)+1,$G$4:$EH$8,G$14,0)*$D55,IF($C55=G$17,$G$5*$D55,""))</f>
        <v/>
      </c>
      <c r="H55" s="34" t="str">
        <f>IF(G55&lt;&gt;"",HLOOKUP(COUNT($F55:G55)+1,$G$4:$EH$8,H$14,0)*$D55,IF($C55=H$17,$G$5*$D55,""))</f>
        <v/>
      </c>
      <c r="I55" s="34" t="str">
        <f>IF(H55&lt;&gt;"",HLOOKUP(COUNT($F55:H55)+1,$G$4:$EH$8,I$14,0)*$D55,IF($C55=I$17,$G$5*$D55,""))</f>
        <v/>
      </c>
      <c r="J55" s="34" t="str">
        <f>IF(I55&lt;&gt;"",HLOOKUP(COUNT($F55:I55)+1,$G$4:$EH$8,J$14,0)*$D55,IF($C55=J$17,$G$5*$D55,""))</f>
        <v/>
      </c>
      <c r="K55" s="34" t="str">
        <f>IF(J55&lt;&gt;"",HLOOKUP(COUNT($F55:J55)+1,$G$4:$EH$8,K$14,0)*$D55,IF($C55=K$17,$G$5*$D55,""))</f>
        <v/>
      </c>
      <c r="L55" s="34" t="str">
        <f>IF(K55&lt;&gt;"",HLOOKUP(COUNT($F55:K55)+1,$G$4:$EH$8,L$14,0)*$D55,IF($C55=L$17,$G$5*$D55,""))</f>
        <v/>
      </c>
      <c r="M55" s="34" t="str">
        <f>IF(L55&lt;&gt;"",HLOOKUP(COUNT($F55:L55)+1,$G$4:$EH$8,M$14,0)*$D55,IF($C55=M$17,$G$5*$D55,""))</f>
        <v/>
      </c>
      <c r="N55" s="34" t="str">
        <f>IF(M55&lt;&gt;"",HLOOKUP(COUNT($F55:M55)+1,$G$4:$EH$8,N$14,0)*$D55,IF($C55=N$17,$G$5*$D55,""))</f>
        <v/>
      </c>
      <c r="O55" s="34" t="str">
        <f>IF(N55&lt;&gt;"",HLOOKUP(COUNT($F55:N55)+1,$G$4:$EH$8,O$14,0)*$D55,IF($C55=O$17,$G$5*$D55,""))</f>
        <v/>
      </c>
      <c r="P55" s="34" t="str">
        <f>IF(O55&lt;&gt;"",HLOOKUP(COUNT($F55:O55)+1,$G$4:$EH$8,P$14,0)*$D55,IF($C55=P$17,$G$5*$D55,""))</f>
        <v/>
      </c>
      <c r="Q55" s="34" t="str">
        <f>IF(P55&lt;&gt;"",HLOOKUP(COUNT($F55:P55)+1,$G$4:$EH$8,Q$14,0)*$D55,IF($C55=Q$17,$G$5*$D55,""))</f>
        <v/>
      </c>
      <c r="R55" s="34" t="str">
        <f>IF(Q55&lt;&gt;"",HLOOKUP(COUNT($F55:Q55)+1,$G$4:$EH$8,R$14,0)*$D55,IF($C55=R$17,$G$5*$D55,""))</f>
        <v/>
      </c>
      <c r="S55" s="34" t="str">
        <f>IF(R55&lt;&gt;"",HLOOKUP(COUNT($F55:R55)+1,$G$4:$EH$8,S$14,0)*$D55,IF($C55=S$17,$G$5*$D55,""))</f>
        <v/>
      </c>
      <c r="T55" s="34" t="str">
        <f>IF(S55&lt;&gt;"",HLOOKUP(COUNT($F55:S55)+1,$G$4:$EH$8,T$14,0)*$D55,IF($C55=T$17,$G$5*$D55,""))</f>
        <v/>
      </c>
      <c r="U55" s="34" t="str">
        <f>IF(T55&lt;&gt;"",HLOOKUP(COUNT($F55:T55)+1,$G$4:$EH$8,U$14,0)*$D55,IF($C55=U$17,$G$5*$D55,""))</f>
        <v/>
      </c>
      <c r="V55" s="34" t="str">
        <f>IF(U55&lt;&gt;"",HLOOKUP(COUNT($F55:U55)+1,$G$4:$EH$8,V$14,0)*$D55,IF($C55=V$17,$G$5*$D55,""))</f>
        <v/>
      </c>
      <c r="W55" s="34" t="str">
        <f>IF(V55&lt;&gt;"",HLOOKUP(COUNT($F55:V55)+1,$G$4:$EH$8,W$14,0)*$D55,IF($C55=W$17,$G$5*$D55,""))</f>
        <v/>
      </c>
      <c r="X55" s="34" t="str">
        <f>IF(W55&lt;&gt;"",HLOOKUP(COUNT($F55:W55)+1,$G$4:$EH$8,X$14,0)*$D55,IF($C55=X$17,$G$5*$D55,""))</f>
        <v/>
      </c>
      <c r="Y55" s="34" t="str">
        <f>IF(X55&lt;&gt;"",HLOOKUP(COUNT($F55:X55)+1,$G$4:$EH$8,Y$14,0)*$D55,IF($C55=Y$17,$G$5*$D55,""))</f>
        <v/>
      </c>
      <c r="Z55" s="34" t="str">
        <f>IF(Y55&lt;&gt;"",HLOOKUP(COUNT($F55:Y55)+1,$G$4:$EH$8,Z$14,0)*$D55,IF($C55=Z$17,$G$5*$D55,""))</f>
        <v/>
      </c>
      <c r="AA55" s="34" t="str">
        <f>IF(Z55&lt;&gt;"",HLOOKUP(COUNT($F55:Z55)+1,$G$4:$EH$8,AA$14,0)*$D55,IF($C55=AA$17,$G$5*$D55,""))</f>
        <v/>
      </c>
      <c r="AB55" s="34" t="str">
        <f>IF(AA55&lt;&gt;"",HLOOKUP(COUNT($F55:AA55)+1,$G$4:$EH$8,AB$14,0)*$D55,IF($C55=AB$17,$G$5*$D55,""))</f>
        <v/>
      </c>
      <c r="AC55" s="34" t="str">
        <f>IF(AB55&lt;&gt;"",HLOOKUP(COUNT($F55:AB55)+1,$G$4:$EH$8,AC$14,0)*$D55,IF($C55=AC$17,$G$5*$D55,""))</f>
        <v/>
      </c>
      <c r="AD55" s="34" t="str">
        <f>IF(AC55&lt;&gt;"",HLOOKUP(COUNT($F55:AC55)+1,$G$4:$EH$8,AD$14,0)*$D55,IF($C55=AD$17,$G$5*$D55,""))</f>
        <v/>
      </c>
      <c r="AE55" s="34" t="str">
        <f>IF(AD55&lt;&gt;"",HLOOKUP(COUNT($F55:AD55)+1,$G$4:$EH$8,AE$14,0)*$D55,IF($C55=AE$17,$G$5*$D55,""))</f>
        <v/>
      </c>
      <c r="AF55" s="34" t="str">
        <f>IF(AE55&lt;&gt;"",HLOOKUP(COUNT($F55:AE55)+1,$G$4:$EH$8,AF$14,0)*$D55,IF($C55=AF$17,$G$5*$D55,""))</f>
        <v/>
      </c>
      <c r="AG55" s="34" t="str">
        <f>IF(AF55&lt;&gt;"",HLOOKUP(COUNT($F55:AF55)+1,$G$4:$EH$8,AG$14,0)*$D55,IF($C55=AG$17,$G$5*$D55,""))</f>
        <v/>
      </c>
      <c r="AH55" s="34" t="str">
        <f>IF(AG55&lt;&gt;"",HLOOKUP(COUNT($F55:AG55)+1,$G$4:$EH$8,AH$14,0)*$D55,IF($C55=AH$17,$G$5*$D55,""))</f>
        <v/>
      </c>
      <c r="AI55" s="34" t="str">
        <f>IF(AH55&lt;&gt;"",HLOOKUP(COUNT($F55:AH55)+1,$G$4:$EH$8,AI$14,0)*$D55,IF($C55=AI$17,$G$5*$D55,""))</f>
        <v/>
      </c>
      <c r="AJ55" s="34" t="str">
        <f>IF(AI55&lt;&gt;"",HLOOKUP(COUNT($F55:AI55)+1,$G$4:$EH$8,AJ$14,0)*$D55,IF($C55=AJ$17,$G$5*$D55,""))</f>
        <v/>
      </c>
      <c r="AK55" s="34" t="str">
        <f>IF(AJ55&lt;&gt;"",HLOOKUP(COUNT($F55:AJ55)+1,$G$4:$EH$8,AK$14,0)*$D55,IF($C55=AK$17,$G$5*$D55,""))</f>
        <v/>
      </c>
      <c r="AL55" s="34" t="str">
        <f>IF(AK55&lt;&gt;"",HLOOKUP(COUNT($F55:AK55)+1,$G$4:$EH$8,AL$14,0)*$D55,IF($C55=AL$17,$G$5*$D55,""))</f>
        <v/>
      </c>
      <c r="AM55" s="34" t="str">
        <f>IF(AL55&lt;&gt;"",HLOOKUP(COUNT($F55:AL55)+1,$G$4:$EH$8,AM$14,0)*$D55,IF($C55=AM$17,$G$5*$D55,""))</f>
        <v/>
      </c>
      <c r="AN55" s="34" t="str">
        <f>IF(AM55&lt;&gt;"",HLOOKUP(COUNT($F55:AM55)+1,$G$4:$EH$8,AN$14,0)*$D55,IF($C55=AN$17,$G$5*$D55,""))</f>
        <v/>
      </c>
      <c r="AO55" s="34" t="str">
        <f>IF(AN55&lt;&gt;"",HLOOKUP(COUNT($F55:AN55)+1,$G$4:$EH$8,AO$14,0)*$D55,IF($C55=AO$17,$G$5*$D55,""))</f>
        <v/>
      </c>
      <c r="AP55" s="34" t="str">
        <f>IF(AO55&lt;&gt;"",HLOOKUP(COUNT($F55:AO55)+1,$G$4:$EH$8,AP$14,0)*$D55,IF($C55=AP$17,$G$5*$D55,""))</f>
        <v/>
      </c>
      <c r="AQ55" s="34">
        <f>IF(AP55&lt;&gt;"",HLOOKUP(COUNT($F55:AP55)+1,$G$4:$EH$8,AQ$14,0)*$D55,IF($C55=AQ$17,$G$5*$D55,""))</f>
        <v>0</v>
      </c>
      <c r="AR55" s="34">
        <f>IF(AQ55&lt;&gt;"",HLOOKUP(COUNT($F55:AQ55)+1,$G$4:$EH$8,AR$14,0)*$D55,IF($C55=AR$17,$G$5*$D55,""))</f>
        <v>0</v>
      </c>
      <c r="AS55" s="34" t="e">
        <f>IF(AR55&lt;&gt;"",HLOOKUP(COUNT($F55:AR55)+1,$G$4:$EH$8,AS$14,0)*$D55,IF($C55=AS$17,$G$5*$D55,""))</f>
        <v>#VALUE!</v>
      </c>
      <c r="AT55" s="34" t="e">
        <f>IF(AS55&lt;&gt;"",HLOOKUP(COUNT($F55:AS55)+1,$G$4:$EH$8,AT$14,0)*$D55,IF($C55=AT$17,$G$5*$D55,""))</f>
        <v>#VALUE!</v>
      </c>
      <c r="AU55" s="34" t="e">
        <f>IF(AT55&lt;&gt;"",HLOOKUP(COUNT($F55:AT55)+1,$G$4:$EH$8,AU$14,0)*$D55,IF($C55=AU$17,$G$5*$D55,""))</f>
        <v>#VALUE!</v>
      </c>
      <c r="AV55" s="34" t="e">
        <f>IF(AU55&lt;&gt;"",HLOOKUP(COUNT($F55:AU55)+1,$G$4:$EH$8,AV$14,0)*$D55,IF($C55=AV$17,$G$5*$D55,""))</f>
        <v>#VALUE!</v>
      </c>
      <c r="AW55" s="34" t="e">
        <f>IF(AV55&lt;&gt;"",HLOOKUP(COUNT($F55:AV55)+1,$G$4:$EH$8,AW$14,0)*$D55,IF($C55=AW$17,$G$5*$D55,""))</f>
        <v>#VALUE!</v>
      </c>
      <c r="AX55" s="34" t="e">
        <f>IF(AW55&lt;&gt;"",HLOOKUP(COUNT($F55:AW55)+1,$G$4:$EH$8,AX$14,0)*$D55,IF($C55=AX$17,$G$5*$D55,""))</f>
        <v>#VALUE!</v>
      </c>
      <c r="AY55" s="34" t="e">
        <f>IF(AX55&lt;&gt;"",HLOOKUP(COUNT($F55:AX55)+1,$G$4:$EH$8,AY$14,0)*$D55,IF($C55=AY$17,$G$5*$D55,""))</f>
        <v>#VALUE!</v>
      </c>
      <c r="AZ55" s="34" t="e">
        <f>IF(AY55&lt;&gt;"",HLOOKUP(COUNT($F55:AY55)+1,$G$4:$EH$8,AZ$14,0)*$D55,IF($C55=AZ$17,$G$5*$D55,""))</f>
        <v>#VALUE!</v>
      </c>
      <c r="BA55" s="34" t="e">
        <f>IF(AZ55&lt;&gt;"",HLOOKUP(COUNT($F55:AZ55)+1,$G$4:$EH$8,BA$14,0)*$D55,IF($C55=BA$17,$G$5*$D55,""))</f>
        <v>#VALUE!</v>
      </c>
      <c r="BB55" s="34" t="e">
        <f>IF(BA55&lt;&gt;"",HLOOKUP(COUNT($F55:BA55)+1,$G$4:$EH$8,BB$14,0)*$D55,IF($C55=BB$17,$G$5*$D55,""))</f>
        <v>#VALUE!</v>
      </c>
      <c r="BC55" s="34" t="e">
        <f>IF(BB55&lt;&gt;"",HLOOKUP(COUNT($F55:BB55)+1,$G$4:$EH$8,BC$14,0)*$D55,IF($C55=BC$17,$G$5*$D55,""))</f>
        <v>#VALUE!</v>
      </c>
      <c r="BD55" s="34" t="e">
        <f>IF(BC55&lt;&gt;"",HLOOKUP(COUNT($F55:BC55)+1,$G$4:$EH$8,BD$14,0)*$D55,IF($C55=BD$17,$G$5*$D55,""))</f>
        <v>#VALUE!</v>
      </c>
      <c r="BE55" s="34" t="e">
        <f>IF(BD55&lt;&gt;"",HLOOKUP(COUNT($F55:BD55)+1,$G$4:$EH$8,BE$14,0)*$D55,IF($C55=BE$17,$G$5*$D55,""))</f>
        <v>#VALUE!</v>
      </c>
      <c r="BF55" s="34" t="e">
        <f>IF(BE55&lt;&gt;"",HLOOKUP(COUNT($F55:BE55)+1,$G$4:$EH$8,BF$14,0)*$D55,IF($C55=BF$17,$G$5*$D55,""))</f>
        <v>#VALUE!</v>
      </c>
      <c r="BG55" s="34" t="e">
        <f>IF(BF55&lt;&gt;"",HLOOKUP(COUNT($F55:BF55)+1,$G$4:$EH$8,BG$14,0)*$D55,IF($C55=BG$17,$G$5*$D55,""))</f>
        <v>#VALUE!</v>
      </c>
      <c r="BH55" s="34" t="e">
        <f>IF(BG55&lt;&gt;"",HLOOKUP(COUNT($F55:BG55)+1,$G$4:$EH$8,BH$14,0)*$D55,IF($C55=BH$17,$G$5*$D55,""))</f>
        <v>#VALUE!</v>
      </c>
      <c r="BI55" s="34" t="e">
        <f>IF(BH55&lt;&gt;"",HLOOKUP(COUNT($F55:BH55)+1,$G$4:$EH$8,BI$14,0)*$D55,IF($C55=BI$17,$G$5*$D55,""))</f>
        <v>#VALUE!</v>
      </c>
      <c r="BJ55" s="34" t="e">
        <f>IF(BI55&lt;&gt;"",HLOOKUP(COUNT($F55:BI55)+1,$G$4:$EH$8,BJ$14,0)*$D55,IF($C55=BJ$17,$G$5*$D55,""))</f>
        <v>#VALUE!</v>
      </c>
      <c r="BK55" s="34" t="e">
        <f>IF(BJ55&lt;&gt;"",HLOOKUP(COUNT($F55:BJ55)+1,$G$4:$EH$8,BK$14,0)*$D55,IF($C55=BK$17,$G$5*$D55,""))</f>
        <v>#VALUE!</v>
      </c>
      <c r="BL55" s="34" t="e">
        <f>IF(BK55&lt;&gt;"",HLOOKUP(COUNT($F55:BK55)+1,$G$4:$EH$8,BL$14,0)*$D55,IF($C55=BL$17,$G$5*$D55,""))</f>
        <v>#VALUE!</v>
      </c>
      <c r="BM55" s="34" t="e">
        <f>IF(BL55&lt;&gt;"",HLOOKUP(COUNT($F55:BL55)+1,$G$4:$EH$8,BM$14,0)*$D55,IF($C55=BM$17,$G$5*$D55,""))</f>
        <v>#VALUE!</v>
      </c>
      <c r="BN55" s="34" t="e">
        <f>IF(BM55&lt;&gt;"",HLOOKUP(COUNT($F55:BM55)+1,$G$4:$EH$8,BN$14,0)*$D55,IF($C55=BN$17,$G$5*$D55,""))</f>
        <v>#VALUE!</v>
      </c>
      <c r="BO55" s="34" t="e">
        <f>IF(BN55&lt;&gt;"",HLOOKUP(COUNT($F55:BN55)+1,$G$4:$EH$8,BO$14,0)*$D55,IF($C55=BO$17,$G$5*$D55,""))</f>
        <v>#VALUE!</v>
      </c>
      <c r="BP55" s="34" t="e">
        <f>IF(BO55&lt;&gt;"",HLOOKUP(COUNT($F55:BO55)+1,$G$4:$EH$8,BP$14,0)*$D55,IF($C55=BP$17,$G$5*$D55,""))</f>
        <v>#VALUE!</v>
      </c>
      <c r="BQ55" s="34" t="e">
        <f>IF(BP55&lt;&gt;"",HLOOKUP(COUNT($F55:BP55)+1,$G$4:$EH$8,BQ$14,0)*$D55,IF($C55=BQ$17,$G$5*$D55,""))</f>
        <v>#VALUE!</v>
      </c>
      <c r="BR55" s="34" t="e">
        <f>IF(BQ55&lt;&gt;"",HLOOKUP(COUNT($F55:BQ55)+1,$G$4:$EH$8,BR$14,0)*$D55,IF($C55=BR$17,$G$5*$D55,""))</f>
        <v>#VALUE!</v>
      </c>
      <c r="BS55" s="34" t="e">
        <f>IF(BR55&lt;&gt;"",HLOOKUP(COUNT($F55:BR55)+1,$G$4:$EH$8,BS$14,0)*$D55,IF($C55=BS$17,$G$5*$D55,""))</f>
        <v>#VALUE!</v>
      </c>
      <c r="BT55" s="34" t="e">
        <f>IF(BS55&lt;&gt;"",HLOOKUP(COUNT($F55:BS55)+1,$G$4:$EH$8,BT$14,0)*$D55,IF($C55=BT$17,$G$5*$D55,""))</f>
        <v>#VALUE!</v>
      </c>
      <c r="BU55" s="34" t="e">
        <f>IF(BT55&lt;&gt;"",HLOOKUP(COUNT($F55:BT55)+1,$G$4:$EH$8,BU$14,0)*$D55,IF($C55=BU$17,$G$5*$D55,""))</f>
        <v>#VALUE!</v>
      </c>
      <c r="BV55" s="34" t="e">
        <f>IF(BU55&lt;&gt;"",HLOOKUP(COUNT($F55:BU55)+1,$G$4:$EH$8,BV$14,0)*$D55,IF($C55=BV$17,$G$5*$D55,""))</f>
        <v>#VALUE!</v>
      </c>
      <c r="BW55" s="34" t="e">
        <f>IF(BV55&lt;&gt;"",HLOOKUP(COUNT($F55:BV55)+1,$G$4:$EH$8,BW$14,0)*$D55,IF($C55=BW$17,$G$5*$D55,""))</f>
        <v>#VALUE!</v>
      </c>
      <c r="BX55" s="34" t="e">
        <f>IF(BW55&lt;&gt;"",HLOOKUP(COUNT($F55:BW55)+1,$G$4:$EH$8,BX$14,0)*$D55,IF($C55=BX$17,$G$5*$D55,""))</f>
        <v>#VALUE!</v>
      </c>
      <c r="BY55" s="34" t="e">
        <f>IF(BX55&lt;&gt;"",HLOOKUP(COUNT($F55:BX55)+1,$G$4:$EH$8,BY$14,0)*$D55,IF($C55=BY$17,$G$5*$D55,""))</f>
        <v>#VALUE!</v>
      </c>
      <c r="BZ55" s="34" t="e">
        <f>IF(BY55&lt;&gt;"",HLOOKUP(COUNT($F55:BY55)+1,$G$4:$EH$8,BZ$14,0)*$D55,IF($C55=BZ$17,$G$5*$D55,""))</f>
        <v>#VALUE!</v>
      </c>
      <c r="CA55" s="34" t="e">
        <f>IF(BZ55&lt;&gt;"",HLOOKUP(COUNT($F55:BZ55)+1,$G$4:$EH$8,CA$14,0)*$D55,IF($C55=CA$17,$G$5*$D55,""))</f>
        <v>#VALUE!</v>
      </c>
      <c r="CB55" s="34" t="e">
        <f>IF(CA55&lt;&gt;"",HLOOKUP(COUNT($F55:CA55)+1,$G$4:$EH$8,CB$14,0)*$D55,IF($C55=CB$17,$G$5*$D55,""))</f>
        <v>#VALUE!</v>
      </c>
      <c r="CC55" s="34" t="e">
        <f>IF(CB55&lt;&gt;"",HLOOKUP(COUNT($F55:CB55)+1,$G$4:$EH$8,CC$14,0)*$D55,IF($C55=CC$17,$G$5*$D55,""))</f>
        <v>#VALUE!</v>
      </c>
      <c r="CD55" s="34" t="e">
        <f>IF(CC55&lt;&gt;"",HLOOKUP(COUNT($F55:CC55)+1,$G$4:$EH$8,CD$14,0)*$D55,IF($C55=CD$17,$G$5*$D55,""))</f>
        <v>#VALUE!</v>
      </c>
      <c r="CE55" s="34" t="e">
        <f>IF(CD55&lt;&gt;"",HLOOKUP(COUNT($F55:CD55)+1,$G$4:$EH$8,CE$14,0)*$D55,IF($C55=CE$17,$G$5*$D55,""))</f>
        <v>#VALUE!</v>
      </c>
      <c r="CF55" s="34" t="e">
        <f>IF(CE55&lt;&gt;"",HLOOKUP(COUNT($F55:CE55)+1,$G$4:$EH$8,CF$14,0)*$D55,IF($C55=CF$17,$G$5*$D55,""))</f>
        <v>#VALUE!</v>
      </c>
      <c r="CG55" s="34" t="e">
        <f>IF(CF55&lt;&gt;"",HLOOKUP(COUNT($F55:CF55)+1,$G$4:$EH$8,CG$14,0)*$D55,IF($C55=CG$17,$G$5*$D55,""))</f>
        <v>#VALUE!</v>
      </c>
      <c r="CH55" s="34" t="e">
        <f>IF(CG55&lt;&gt;"",HLOOKUP(COUNT($F55:CG55)+1,$G$4:$EH$8,CH$14,0)*$D55,IF($C55=CH$17,$G$5*$D55,""))</f>
        <v>#VALUE!</v>
      </c>
      <c r="CI55" s="34" t="e">
        <f>IF(CH55&lt;&gt;"",HLOOKUP(COUNT($F55:CH55)+1,$G$4:$EH$8,CI$14,0)*$D55,IF($C55=CI$17,$G$5*$D55,""))</f>
        <v>#VALUE!</v>
      </c>
      <c r="CJ55" s="34" t="e">
        <f>IF(CI55&lt;&gt;"",HLOOKUP(COUNT($F55:CI55)+1,$G$4:$EH$8,CJ$14,0)*$D55,IF($C55=CJ$17,$G$5*$D55,""))</f>
        <v>#VALUE!</v>
      </c>
      <c r="CK55" s="34" t="e">
        <f>IF(CJ55&lt;&gt;"",HLOOKUP(COUNT($F55:CJ55)+1,$G$4:$EH$8,CK$14,0)*$D55,IF($C55=CK$17,$G$5*$D55,""))</f>
        <v>#VALUE!</v>
      </c>
      <c r="CL55" s="34" t="e">
        <f>IF(CK55&lt;&gt;"",HLOOKUP(COUNT($F55:CK55)+1,$G$4:$EH$8,CL$14,0)*$D55,IF($C55=CL$17,$G$5*$D55,""))</f>
        <v>#VALUE!</v>
      </c>
      <c r="CM55" s="34" t="e">
        <f>IF(CL55&lt;&gt;"",HLOOKUP(COUNT($F55:CL55)+1,$G$4:$EH$8,CM$14,0)*$D55,IF($C55=CM$17,$G$5*$D55,""))</f>
        <v>#VALUE!</v>
      </c>
      <c r="CN55" s="34" t="e">
        <f>IF(CM55&lt;&gt;"",HLOOKUP(COUNT($F55:CM55)+1,$G$4:$EH$8,CN$14,0)*$D55,IF($C55=CN$17,$G$5*$D55,""))</f>
        <v>#VALUE!</v>
      </c>
      <c r="CO55" s="34" t="e">
        <f>IF(CN55&lt;&gt;"",HLOOKUP(COUNT($F55:CN55)+1,$G$4:$EH$8,CO$14,0)*$D55,IF($C55=CO$17,$G$5*$D55,""))</f>
        <v>#VALUE!</v>
      </c>
      <c r="CP55" s="34" t="e">
        <f>IF(CO55&lt;&gt;"",HLOOKUP(COUNT($F55:CO55)+1,$G$4:$EH$8,CP$14,0)*$D55,IF($C55=CP$17,$G$5*$D55,""))</f>
        <v>#VALUE!</v>
      </c>
      <c r="CQ55" s="34" t="e">
        <f>IF(CP55&lt;&gt;"",HLOOKUP(COUNT($F55:CP55)+1,$G$4:$EH$8,CQ$14,0)*$D55,IF($C55=CQ$17,$G$5*$D55,""))</f>
        <v>#VALUE!</v>
      </c>
      <c r="CR55" s="34" t="e">
        <f>IF(CQ55&lt;&gt;"",HLOOKUP(COUNT($F55:CQ55)+1,$G$4:$EH$8,CR$14,0)*$D55,IF($C55=CR$17,$G$5*$D55,""))</f>
        <v>#VALUE!</v>
      </c>
      <c r="CS55" s="34" t="e">
        <f>IF(CR55&lt;&gt;"",HLOOKUP(COUNT($F55:CR55)+1,$G$4:$EH$8,CS$14,0)*$D55,IF($C55=CS$17,$G$5*$D55,""))</f>
        <v>#VALUE!</v>
      </c>
      <c r="CT55" s="34" t="e">
        <f>IF(CS55&lt;&gt;"",HLOOKUP(COUNT($F55:CS55)+1,$G$4:$EH$8,CT$14,0)*$D55,IF($C55=CT$17,$G$5*$D55,""))</f>
        <v>#VALUE!</v>
      </c>
      <c r="CU55" s="34" t="e">
        <f>IF(CT55&lt;&gt;"",HLOOKUP(COUNT($F55:CT55)+1,$G$4:$EH$8,CU$14,0)*$D55,IF($C55=CU$17,$G$5*$D55,""))</f>
        <v>#VALUE!</v>
      </c>
      <c r="CV55" s="34" t="e">
        <f>IF(CU55&lt;&gt;"",HLOOKUP(COUNT($F55:CU55)+1,$G$4:$EH$8,CV$14,0)*$D55,IF($C55=CV$17,$G$5*$D55,""))</f>
        <v>#VALUE!</v>
      </c>
      <c r="CW55" s="34" t="e">
        <f>IF(CV55&lt;&gt;"",HLOOKUP(COUNT($F55:CV55)+1,$G$4:$EH$8,CW$14,0)*$D55,IF($C55=CW$17,$G$5*$D55,""))</f>
        <v>#VALUE!</v>
      </c>
      <c r="CX55" s="34" t="e">
        <f>IF(CW55&lt;&gt;"",HLOOKUP(COUNT($F55:CW55)+1,$G$4:$EH$8,CX$14,0)*$D55,IF($C55=CX$17,$G$5*$D55,""))</f>
        <v>#VALUE!</v>
      </c>
      <c r="CY55" s="34" t="e">
        <f>IF(CX55&lt;&gt;"",HLOOKUP(COUNT($F55:CX55)+1,$G$4:$EH$8,CY$14,0)*$D55,IF($C55=CY$17,$G$5*$D55,""))</f>
        <v>#VALUE!</v>
      </c>
      <c r="CZ55" s="34" t="e">
        <f>IF(CY55&lt;&gt;"",HLOOKUP(COUNT($F55:CY55)+1,$G$4:$EH$8,CZ$14,0)*$D55,IF($C55=CZ$17,$G$5*$D55,""))</f>
        <v>#VALUE!</v>
      </c>
      <c r="DA55" s="34" t="e">
        <f>IF(CZ55&lt;&gt;"",HLOOKUP(COUNT($F55:CZ55)+1,$G$4:$EH$8,DA$14,0)*$D55,IF($C55=DA$17,$G$5*$D55,""))</f>
        <v>#VALUE!</v>
      </c>
      <c r="DB55" s="34" t="e">
        <f>IF(DA55&lt;&gt;"",HLOOKUP(COUNT($F55:DA55)+1,$G$4:$EH$8,DB$14,0)*$D55,IF($C55=DB$17,$G$5*$D55,""))</f>
        <v>#VALUE!</v>
      </c>
      <c r="DC55" s="34" t="e">
        <f>IF(DB55&lt;&gt;"",HLOOKUP(COUNT($F55:DB55)+1,$G$4:$EH$8,DC$14,0)*$D55,IF($C55=DC$17,$G$5*$D55,""))</f>
        <v>#VALUE!</v>
      </c>
      <c r="DD55" s="34" t="e">
        <f>IF(DC55&lt;&gt;"",HLOOKUP(COUNT($F55:DC55)+1,$G$4:$EH$8,DD$14,0)*$D55,IF($C55=DD$17,$G$5*$D55,""))</f>
        <v>#VALUE!</v>
      </c>
      <c r="DE55" s="34" t="e">
        <f>IF(DD55&lt;&gt;"",HLOOKUP(COUNT($F55:DD55)+1,$G$4:$EH$8,DE$14,0)*$D55,IF($C55=DE$17,$G$5*$D55,""))</f>
        <v>#VALUE!</v>
      </c>
      <c r="DF55" s="34" t="e">
        <f>IF(DE55&lt;&gt;"",HLOOKUP(COUNT($F55:DE55)+1,$G$4:$EH$8,DF$14,0)*$D55,IF($C55=DF$17,$G$5*$D55,""))</f>
        <v>#VALUE!</v>
      </c>
      <c r="DG55" s="34" t="e">
        <f>IF(DF55&lt;&gt;"",HLOOKUP(COUNT($F55:DF55)+1,$G$4:$EH$8,DG$14,0)*$D55,IF($C55=DG$17,$G$5*$D55,""))</f>
        <v>#VALUE!</v>
      </c>
      <c r="DH55" s="34" t="e">
        <f>IF(DG55&lt;&gt;"",HLOOKUP(COUNT($F55:DG55)+1,$G$4:$EH$8,DH$14,0)*$D55,IF($C55=DH$17,$G$5*$D55,""))</f>
        <v>#VALUE!</v>
      </c>
      <c r="DI55" s="34" t="e">
        <f>IF(DH55&lt;&gt;"",HLOOKUP(COUNT($F55:DH55)+1,$G$4:$EH$8,DI$14,0)*$D55,IF($C55=DI$17,$G$5*$D55,""))</f>
        <v>#VALUE!</v>
      </c>
      <c r="DJ55" s="34" t="e">
        <f>IF(DI55&lt;&gt;"",HLOOKUP(COUNT($F55:DI55)+1,$G$4:$EH$8,DJ$14,0)*$D55,IF($C55=DJ$17,$G$5*$D55,""))</f>
        <v>#VALUE!</v>
      </c>
      <c r="DK55" s="34" t="e">
        <f>IF(DJ55&lt;&gt;"",HLOOKUP(COUNT($F55:DJ55)+1,$G$4:$EH$8,DK$14,0)*$D55,IF($C55=DK$17,$G$5*$D55,""))</f>
        <v>#VALUE!</v>
      </c>
      <c r="DL55" s="34" t="e">
        <f>IF(DK55&lt;&gt;"",HLOOKUP(COUNT($F55:DK55)+1,$G$4:$EH$8,DL$14,0)*$D55,IF($C55=DL$17,$G$5*$D55,""))</f>
        <v>#VALUE!</v>
      </c>
      <c r="DM55" s="34" t="e">
        <f>IF(DL55&lt;&gt;"",HLOOKUP(COUNT($F55:DL55)+1,$G$4:$EH$8,DM$14,0)*$D55,IF($C55=DM$17,$G$5*$D55,""))</f>
        <v>#VALUE!</v>
      </c>
      <c r="DN55" s="34" t="e">
        <f>IF(DM55&lt;&gt;"",HLOOKUP(COUNT($F55:DM55)+1,$G$4:$EH$8,DN$14,0)*$D55,IF($C55=DN$17,$G$5*$D55,""))</f>
        <v>#VALUE!</v>
      </c>
      <c r="DO55" s="34" t="e">
        <f>IF(DN55&lt;&gt;"",HLOOKUP(COUNT($F55:DN55)+1,$G$4:$EH$8,DO$14,0)*$D55,IF($C55=DO$17,$G$5*$D55,""))</f>
        <v>#VALUE!</v>
      </c>
      <c r="DP55" s="34" t="e">
        <f>IF(DO55&lt;&gt;"",HLOOKUP(COUNT($F55:DO55)+1,$G$4:$EH$8,DP$14,0)*$D55,IF($C55=DP$17,$G$5*$D55,""))</f>
        <v>#VALUE!</v>
      </c>
      <c r="DQ55" s="34" t="e">
        <f>IF(DP55&lt;&gt;"",HLOOKUP(COUNT($F55:DP55)+1,$G$4:$EH$8,DQ$14,0)*$D55,IF($C55=DQ$17,$G$5*$D55,""))</f>
        <v>#VALUE!</v>
      </c>
      <c r="DR55" s="34" t="e">
        <f>IF(DQ55&lt;&gt;"",HLOOKUP(COUNT($F55:DQ55)+1,$G$4:$EH$8,DR$14,0)*$D55,IF($C55=DR$17,$G$5*$D55,""))</f>
        <v>#VALUE!</v>
      </c>
      <c r="DS55" s="34" t="e">
        <f>IF(DR55&lt;&gt;"",HLOOKUP(COUNT($F55:DR55)+1,$G$4:$EH$8,DS$14,0)*$D55,IF($C55=DS$17,$G$5*$D55,""))</f>
        <v>#VALUE!</v>
      </c>
      <c r="DT55" s="34" t="e">
        <f>IF(DS55&lt;&gt;"",HLOOKUP(COUNT($F55:DS55)+1,$G$4:$EH$8,DT$14,0)*$D55,IF($C55=DT$17,$G$5*$D55,""))</f>
        <v>#VALUE!</v>
      </c>
      <c r="DU55" s="34" t="e">
        <f>IF(DT55&lt;&gt;"",HLOOKUP(COUNT($F55:DT55)+1,$G$4:$EH$8,DU$14,0)*$D55,IF($C55=DU$17,$G$5*$D55,""))</f>
        <v>#VALUE!</v>
      </c>
      <c r="DV55" s="34" t="e">
        <f>IF(DU55&lt;&gt;"",HLOOKUP(COUNT($F55:DU55)+1,$G$4:$EH$8,DV$14,0)*$D55,IF($C55=DV$17,$G$5*$D55,""))</f>
        <v>#VALUE!</v>
      </c>
      <c r="DX55" s="34" t="str">
        <f>IF(DW55&lt;&gt;"",HLOOKUP(COUNT($DW55:DW55)+1,$G$4:$CX$8,DX$14,0)*$D55,IF($C55=DX$17,$G$6*$D55,""))</f>
        <v/>
      </c>
      <c r="DY55" s="34" t="str">
        <f>IF(DX55&lt;&gt;"",HLOOKUP(COUNT($DW55:DX55)+1,$G$4:$CX$8,DY$14,0)*$D55,IF($C55=DY$17,$G$6*$D55,""))</f>
        <v/>
      </c>
      <c r="DZ55" s="34" t="str">
        <f>IF(DY55&lt;&gt;"",HLOOKUP(COUNT($DW55:DY55)+1,$G$4:$CX$8,DZ$14,0)*$D55,IF($C55=DZ$17,$G$6*$D55,""))</f>
        <v/>
      </c>
      <c r="EA55" s="34" t="str">
        <f>IF(DZ55&lt;&gt;"",HLOOKUP(COUNT($DW55:DZ55)+1,$G$4:$CX$8,EA$14,0)*$D55,IF($C55=EA$17,$G$6*$D55,""))</f>
        <v/>
      </c>
      <c r="EB55" s="34" t="str">
        <f>IF(EA55&lt;&gt;"",HLOOKUP(COUNT($DW55:EA55)+1,$G$4:$CX$8,EB$14,0)*$D55,IF($C55=EB$17,$G$6*$D55,""))</f>
        <v/>
      </c>
      <c r="EC55" s="34" t="str">
        <f>IF(EB55&lt;&gt;"",HLOOKUP(COUNT($DW55:EB55)+1,$G$4:$CX$8,EC$14,0)*$D55,IF($C55=EC$17,$G$6*$D55,""))</f>
        <v/>
      </c>
      <c r="ED55" s="34" t="str">
        <f>IF(EC55&lt;&gt;"",HLOOKUP(COUNT($DW55:EC55)+1,$G$4:$CX$8,ED$14,0)*$D55,IF($C55=ED$17,$G$6*$D55,""))</f>
        <v/>
      </c>
      <c r="EE55" s="34" t="str">
        <f>IF(ED55&lt;&gt;"",HLOOKUP(COUNT($DW55:ED55)+1,$G$4:$CX$8,EE$14,0)*$D55,IF($C55=EE$17,$G$6*$D55,""))</f>
        <v/>
      </c>
      <c r="EF55" s="34" t="str">
        <f>IF(EE55&lt;&gt;"",HLOOKUP(COUNT($DW55:EE55)+1,$G$4:$CX$8,EF$14,0)*$D55,IF($C55=EF$17,$G$6*$D55,""))</f>
        <v/>
      </c>
      <c r="EG55" s="34" t="str">
        <f>IF(EF55&lt;&gt;"",HLOOKUP(COUNT($DW55:EF55)+1,$G$4:$CX$8,EG$14,0)*$D55,IF($C55=EG$17,$G$6*$D55,""))</f>
        <v/>
      </c>
      <c r="EH55" s="34" t="str">
        <f>IF(EG55&lt;&gt;"",HLOOKUP(COUNT($DW55:EG55)+1,$G$4:$CX$8,EH$14,0)*$D55,IF($C55=EH$17,$G$6*$D55,""))</f>
        <v/>
      </c>
      <c r="EI55" s="34" t="str">
        <f>IF(EH55&lt;&gt;"",HLOOKUP(COUNT($DW55:EH55)+1,$G$4:$CX$8,EI$14,0)*$D55,IF($C55=EI$17,$G$6*$D55,""))</f>
        <v/>
      </c>
      <c r="EJ55" s="34" t="str">
        <f>IF(EI55&lt;&gt;"",HLOOKUP(COUNT($DW55:EI55)+1,$G$4:$CX$8,EJ$14,0)*$D55,IF($C55=EJ$17,$G$6*$D55,""))</f>
        <v/>
      </c>
      <c r="EK55" s="34" t="str">
        <f>IF(EJ55&lt;&gt;"",HLOOKUP(COUNT($DW55:EJ55)+1,$G$4:$CX$8,EK$14,0)*$D55,IF($C55=EK$17,$G$6*$D55,""))</f>
        <v/>
      </c>
      <c r="EL55" s="34" t="str">
        <f>IF(EK55&lt;&gt;"",HLOOKUP(COUNT($DW55:EK55)+1,$G$4:$CX$8,EL$14,0)*$D55,IF($C55=EL$17,$G$6*$D55,""))</f>
        <v/>
      </c>
      <c r="EM55" s="34" t="str">
        <f>IF(EL55&lt;&gt;"",HLOOKUP(COUNT($DW55:EL55)+1,$G$4:$CX$8,EM$14,0)*$D55,IF($C55=EM$17,$G$6*$D55,""))</f>
        <v/>
      </c>
      <c r="EN55" s="34" t="str">
        <f>IF(EM55&lt;&gt;"",HLOOKUP(COUNT($DW55:EM55)+1,$G$4:$CX$8,EN$14,0)*$D55,IF($C55=EN$17,$G$6*$D55,""))</f>
        <v/>
      </c>
      <c r="EO55" s="34" t="str">
        <f>IF(EN55&lt;&gt;"",HLOOKUP(COUNT($DW55:EN55)+1,$G$4:$CX$8,EO$14,0)*$D55,IF($C55=EO$17,$G$6*$D55,""))</f>
        <v/>
      </c>
      <c r="EP55" s="34" t="str">
        <f>IF(EO55&lt;&gt;"",HLOOKUP(COUNT($DW55:EO55)+1,$G$4:$CX$8,EP$14,0)*$D55,IF($C55=EP$17,$G$6*$D55,""))</f>
        <v/>
      </c>
      <c r="EQ55" s="34" t="str">
        <f>IF(EP55&lt;&gt;"",HLOOKUP(COUNT($DW55:EP55)+1,$G$4:$CX$8,EQ$14,0)*$D55,IF($C55=EQ$17,$G$6*$D55,""))</f>
        <v/>
      </c>
      <c r="ER55" s="34" t="str">
        <f>IF(EQ55&lt;&gt;"",HLOOKUP(COUNT($DW55:EQ55)+1,$G$4:$CX$8,ER$14,0)*$D55,IF($C55=ER$17,$G$6*$D55,""))</f>
        <v/>
      </c>
      <c r="ES55" s="34" t="str">
        <f>IF(ER55&lt;&gt;"",HLOOKUP(COUNT($DW55:ER55)+1,$G$4:$CX$8,ES$14,0)*$D55,IF($C55=ES$17,$G$6*$D55,""))</f>
        <v/>
      </c>
      <c r="ET55" s="34" t="str">
        <f>IF(ES55&lt;&gt;"",HLOOKUP(COUNT($DW55:ES55)+1,$G$4:$CX$8,ET$14,0)*$D55,IF($C55=ET$17,$G$6*$D55,""))</f>
        <v/>
      </c>
      <c r="EU55" s="34" t="str">
        <f>IF(ET55&lt;&gt;"",HLOOKUP(COUNT($DW55:ET55)+1,$G$4:$CX$8,EU$14,0)*$D55,IF($C55=EU$17,$G$6*$D55,""))</f>
        <v/>
      </c>
      <c r="EV55" s="34" t="str">
        <f>IF(EU55&lt;&gt;"",HLOOKUP(COUNT($DW55:EU55)+1,$G$4:$CX$8,EV$14,0)*$D55,IF($C55=EV$17,$G$6*$D55,""))</f>
        <v/>
      </c>
      <c r="EW55" s="34" t="str">
        <f>IF(EV55&lt;&gt;"",HLOOKUP(COUNT($DW55:EV55)+1,$G$4:$CX$8,EW$14,0)*$D55,IF($C55=EW$17,$G$6*$D55,""))</f>
        <v/>
      </c>
      <c r="EX55" s="34" t="str">
        <f>IF(EW55&lt;&gt;"",HLOOKUP(COUNT($DW55:EW55)+1,$G$4:$CX$8,EX$14,0)*$D55,IF($C55=EX$17,$G$6*$D55,""))</f>
        <v/>
      </c>
      <c r="EY55" s="34" t="str">
        <f>IF(EX55&lt;&gt;"",HLOOKUP(COUNT($DW55:EX55)+1,$G$4:$CX$8,EY$14,0)*$D55,IF($C55=EY$17,$G$6*$D55,""))</f>
        <v/>
      </c>
      <c r="EZ55" s="34" t="str">
        <f>IF(EY55&lt;&gt;"",HLOOKUP(COUNT($DW55:EY55)+1,$G$4:$CX$8,EZ$14,0)*$D55,IF($C55=EZ$17,$G$6*$D55,""))</f>
        <v/>
      </c>
      <c r="FA55" s="34" t="str">
        <f>IF(EZ55&lt;&gt;"",HLOOKUP(COUNT($DW55:EZ55)+1,$G$4:$CX$8,FA$14,0)*$D55,IF($C55=FA$17,$G$6*$D55,""))</f>
        <v/>
      </c>
      <c r="FB55" s="34" t="str">
        <f>IF(FA55&lt;&gt;"",HLOOKUP(COUNT($DW55:FA55)+1,$G$4:$CX$8,FB$14,0)*$D55,IF($C55=FB$17,$G$6*$D55,""))</f>
        <v/>
      </c>
      <c r="FC55" s="34" t="str">
        <f>IF(FB55&lt;&gt;"",HLOOKUP(COUNT($DW55:FB55)+1,$G$4:$CX$8,FC$14,0)*$D55,IF($C55=FC$17,$G$6*$D55,""))</f>
        <v/>
      </c>
      <c r="FD55" s="34" t="str">
        <f>IF(FC55&lt;&gt;"",HLOOKUP(COUNT($DW55:FC55)+1,$G$4:$CX$8,FD$14,0)*$D55,IF($C55=FD$17,$G$6*$D55,""))</f>
        <v/>
      </c>
      <c r="FE55" s="34" t="str">
        <f>IF(FD55&lt;&gt;"",HLOOKUP(COUNT($DW55:FD55)+1,$G$4:$CX$8,FE$14,0)*$D55,IF($C55=FE$17,$G$6*$D55,""))</f>
        <v/>
      </c>
      <c r="FF55" s="34" t="str">
        <f>IF(FE55&lt;&gt;"",HLOOKUP(COUNT($DW55:FE55)+1,$G$4:$CX$8,FF$14,0)*$D55,IF($C55=FF$17,$G$6*$D55,""))</f>
        <v/>
      </c>
      <c r="FG55" s="34" t="str">
        <f>IF(FF55&lt;&gt;"",HLOOKUP(COUNT($DW55:FF55)+1,$G$4:$CX$8,FG$14,0)*$D55,IF($C55=FG$17,$G$6*$D55,""))</f>
        <v/>
      </c>
      <c r="FH55" s="34">
        <f>IF(FG55&lt;&gt;"",HLOOKUP(COUNT($DW55:FG55)+1,$G$4:$CX$8,FH$14,0)*$D55,IF($C55=FH$17,$G$6*$D55,""))</f>
        <v>0</v>
      </c>
      <c r="FI55" s="34">
        <f>IF(FH55&lt;&gt;"",HLOOKUP(COUNT($DW55:FH55)+1,$G$4:$CX$8,FI$14,0)*$D55,IF($C55=FI$17,$G$6*$D55,""))</f>
        <v>6000</v>
      </c>
      <c r="FJ55" s="34">
        <f>IF(FI55&lt;&gt;"",HLOOKUP(COUNT($DW55:FI55)+1,$G$4:$CX$8,FJ$14,0)*$D55,IF($C55=FJ$17,$G$6*$D55,""))</f>
        <v>6000</v>
      </c>
      <c r="FK55" s="34">
        <f>IF(FJ55&lt;&gt;"",HLOOKUP(COUNT($DW55:FJ55)+1,$G$4:$CX$8,FK$14,0)*$D55,IF($C55=FK$17,$G$6*$D55,""))</f>
        <v>6000</v>
      </c>
      <c r="FL55" s="34">
        <f>IF(FK55&lt;&gt;"",HLOOKUP(COUNT($DW55:FK55)+1,$G$4:$CX$8,FL$14,0)*$D55,IF($C55=FL$17,$G$6*$D55,""))</f>
        <v>7238.7665667343817</v>
      </c>
      <c r="FM55" s="34">
        <f>IF(FL55&lt;&gt;"",HLOOKUP(COUNT($DW55:FL55)+1,$G$4:$CX$8,FM$14,0)*$D55,IF($C55=FM$17,$G$6*$D55,""))</f>
        <v>9048.458208417982</v>
      </c>
      <c r="FN55" s="34">
        <f>IF(FM55&lt;&gt;"",HLOOKUP(COUNT($DW55:FM55)+1,$G$4:$CX$8,FN$14,0)*$D55,IF($C55=FN$17,$G$6*$D55,""))</f>
        <v>10858.149850101572</v>
      </c>
      <c r="FO55" s="34">
        <f>IF(FN55&lt;&gt;"",HLOOKUP(COUNT($DW55:FN55)+1,$G$4:$CX$8,FO$14,0)*$D55,IF($C55=FO$17,$G$6*$D55,""))</f>
        <v>12595.453826117824</v>
      </c>
      <c r="FP55" s="34">
        <f>IF(FO55&lt;&gt;"",HLOOKUP(COUNT($DW55:FO55)+1,$G$4:$CX$8,FP$14,0)*$D55,IF($C55=FP$17,$G$6*$D55,""))</f>
        <v>14358.817361774323</v>
      </c>
      <c r="FQ55" s="34">
        <f>IF(FP55&lt;&gt;"",HLOOKUP(COUNT($DW55:FP55)+1,$G$4:$CX$8,FQ$14,0)*$D55,IF($C55=FQ$17,$G$6*$D55,""))</f>
        <v>16225.463618804975</v>
      </c>
      <c r="FR55" s="34">
        <f>IF(FQ55&lt;&gt;"",HLOOKUP(COUNT($DW55:FQ55)+1,$G$4:$CX$8,FR$14,0)*$D55,IF($C55=FR$17,$G$6*$D55,""))</f>
        <v>18010.264616873523</v>
      </c>
      <c r="FS55" s="34">
        <f>IF(FR55&lt;&gt;"",HLOOKUP(COUNT($DW55:FR55)+1,$G$4:$CX$8,FS$14,0)*$D55,IF($C55=FS$17,$G$6*$D55,""))</f>
        <v>19811.29107856088</v>
      </c>
      <c r="FT55" s="34">
        <f>IF(FS55&lt;&gt;"",HLOOKUP(COUNT($DW55:FS55)+1,$G$4:$CX$8,FT$14,0)*$D55,IF($C55=FT$17,$G$6*$D55,""))</f>
        <v>14858.468308920666</v>
      </c>
      <c r="FU55" s="34">
        <f>IF(FT55&lt;&gt;"",HLOOKUP(COUNT($DW55:FT55)+1,$G$4:$CX$8,FU$14,0)*$D55,IF($C55=FU$17,$G$6*$D55,""))</f>
        <v>14115.544893474625</v>
      </c>
      <c r="FV55" s="34">
        <f>IF(FU55&lt;&gt;"",HLOOKUP(COUNT($DW55:FU55)+1,$G$4:$CX$8,FV$14,0)*$D55,IF($C55=FV$17,$G$6*$D55,""))</f>
        <v>15527.099382822093</v>
      </c>
      <c r="FW55" s="34">
        <f>IF(FV55&lt;&gt;"",HLOOKUP(COUNT($DW55:FV55)+1,$G$4:$CX$8,FW$14,0)*$D55,IF($C55=FW$17,$G$6*$D55,""))</f>
        <v>17079.809321104309</v>
      </c>
      <c r="FX55" s="34">
        <f>IF(FW55&lt;&gt;"",HLOOKUP(COUNT($DW55:FW55)+1,$G$4:$CX$8,FX$14,0)*$D55,IF($C55=FX$17,$G$6*$D55,""))</f>
        <v>18787.790253214735</v>
      </c>
      <c r="FY55" s="34">
        <f>IF(FX55&lt;&gt;"",HLOOKUP(COUNT($DW55:FX55)+1,$G$4:$CX$8,FY$14,0)*$D55,IF($C55=FY$17,$G$6*$D55,""))</f>
        <v>20666.569278536208</v>
      </c>
      <c r="FZ55" s="34">
        <f>IF(FY55&lt;&gt;"",HLOOKUP(COUNT($DW55:FY55)+1,$G$4:$CX$8,FZ$14,0)*$D55,IF($C55=FZ$17,$G$6*$D55,""))</f>
        <v>19633.240814609388</v>
      </c>
      <c r="GA55" s="34">
        <f>IF(FZ55&lt;&gt;"",HLOOKUP(COUNT($DW55:FZ55)+1,$G$4:$CX$8,GA$14,0)*$D55,IF($C55=GA$17,$G$6*$D55,""))</f>
        <v>18651.578773878922</v>
      </c>
      <c r="GB55" s="34">
        <f>IF(GA55&lt;&gt;"",HLOOKUP(COUNT($DW55:GA55)+1,$G$4:$CX$8,GB$14,0)*$D55,IF($C55=GB$17,$G$6*$D55,""))</f>
        <v>19957.189288050446</v>
      </c>
      <c r="GC55" s="34">
        <f>IF(GB55&lt;&gt;"",HLOOKUP(COUNT($DW55:GB55)+1,$G$4:$CX$8,GC$14,0)*$D55,IF($C55=GC$17,$G$6*$D55,""))</f>
        <v>21354.192538213978</v>
      </c>
      <c r="GD55" s="34">
        <f>IF(GC55&lt;&gt;"",HLOOKUP(COUNT($DW55:GC55)+1,$G$4:$CX$8,GD$14,0)*$D55,IF($C55=GD$17,$G$6*$D55,""))</f>
        <v>22848.986015888957</v>
      </c>
      <c r="GE55" s="34">
        <f>IF(GD55&lt;&gt;"",HLOOKUP(COUNT($DW55:GD55)+1,$G$4:$CX$8,GE$14,0)*$D55,IF($C55=GE$17,$G$6*$D55,""))</f>
        <v>25133.884617477848</v>
      </c>
      <c r="GF55" s="34">
        <f>IF(GE55&lt;&gt;"",HLOOKUP(COUNT($DW55:GE55)+1,$G$4:$CX$8,GF$14,0)*$D55,IF($C55=GF$17,$G$6*$D55,""))</f>
        <v>21363.801924856176</v>
      </c>
      <c r="GG55" s="34">
        <f>IF(GF55&lt;&gt;"",HLOOKUP(COUNT($DW55:GF55)+1,$G$4:$CX$8,GG$14,0)*$D55,IF($C55=GG$17,$G$6*$D55,""))</f>
        <v>20295.611828613371</v>
      </c>
      <c r="GH55" s="34">
        <f>IF(GG55&lt;&gt;"",HLOOKUP(COUNT($DW55:GG55)+1,$G$4:$CX$8,GH$14,0)*$D55,IF($C55=GH$17,$G$6*$D55,""))</f>
        <v>21310.392420044038</v>
      </c>
      <c r="GI55" s="34">
        <f>IF(GH55&lt;&gt;"",HLOOKUP(COUNT($DW55:GH55)+1,$G$4:$CX$8,GI$14,0)*$D55,IF($C55=GI$17,$G$6*$D55,""))</f>
        <v>22375.912041046242</v>
      </c>
      <c r="GJ55" s="34">
        <f>IF(GI55&lt;&gt;"",HLOOKUP(COUNT($DW55:GI55)+1,$G$4:$CX$8,GJ$14,0)*$D55,IF($C55=GJ$17,$G$6*$D55,""))</f>
        <v>23494.707643098543</v>
      </c>
      <c r="GK55" s="34">
        <f>IF(GJ55&lt;&gt;"",HLOOKUP(COUNT($DW55:GJ55)+1,$G$4:$CX$8,GK$14,0)*$D55,IF($C55=GK$17,$G$6*$D55,""))</f>
        <v>25139.337178115446</v>
      </c>
      <c r="GL55" s="34">
        <f>IF(GK55&lt;&gt;"",HLOOKUP(COUNT($DW55:GK55)+1,$G$4:$CX$8,GL$14,0)*$D55,IF($C55=GL$17,$G$6*$D55,""))</f>
        <v>22625.403460303904</v>
      </c>
      <c r="GM55" s="34">
        <f>IF(GL55&lt;&gt;"",HLOOKUP(COUNT($DW55:GL55)+1,$G$4:$CX$8,GM$14,0)*$D55,IF($C55=GM$17,$G$6*$D55,""))</f>
        <v>20362.863114273521</v>
      </c>
      <c r="GN55" s="34">
        <f>IF(GM55&lt;&gt;"",HLOOKUP(COUNT($DW55:GM55)+1,$G$4:$CX$8,GN$14,0)*$D55,IF($C55=GN$17,$G$6*$D55,""))</f>
        <v>21788.26353227266</v>
      </c>
      <c r="GO55" s="34">
        <f>IF(GN55&lt;&gt;"",HLOOKUP(COUNT($DW55:GN55)+1,$G$4:$CX$8,GO$14,0)*$D55,IF($C55=GO$17,$G$6*$D55,""))</f>
        <v>23313.441979531741</v>
      </c>
      <c r="GP55" s="34">
        <f>IF(GO55&lt;&gt;"",HLOOKUP(COUNT($DW55:GO55)+1,$G$4:$CX$8,GP$14,0)*$D55,IF($C55=GP$17,$G$6*$D55,""))</f>
        <v>24945.382918098971</v>
      </c>
      <c r="GQ55" s="34">
        <f>IF(GP55&lt;&gt;"",HLOOKUP(COUNT($DW55:GP55)+1,$G$4:$CX$8,GQ$14,0)*$D55,IF($C55=GQ$17,$G$6*$D55,""))</f>
        <v>26941.01355154689</v>
      </c>
      <c r="GR55" s="34">
        <f>IF(GQ55&lt;&gt;"",HLOOKUP(COUNT($DW55:GQ55)+1,$G$4:$CX$8,GR$14,0)*$D55,IF($C55=GR$17,$G$6*$D55,""))</f>
        <v>23169.271654330325</v>
      </c>
      <c r="GS55" s="34">
        <f>IF(GR55&lt;&gt;"",HLOOKUP(COUNT($DW55:GR55)+1,$G$4:$CX$8,GS$14,0)*$D55,IF($C55=GS$17,$G$6*$D55,""))</f>
        <v>22010.808071613807</v>
      </c>
      <c r="GT55" s="34">
        <f>IF(GS55&lt;&gt;"",HLOOKUP(COUNT($DW55:GS55)+1,$G$4:$CX$8,GT$14,0)*$D55,IF($C55=GT$17,$G$6*$D55,""))</f>
        <v>23111.348475194503</v>
      </c>
      <c r="GU55" s="34">
        <f>IF(GT55&lt;&gt;"",HLOOKUP(COUNT($DW55:GT55)+1,$G$4:$CX$8,GU$14,0)*$D55,IF($C55=GU$17,$G$6*$D55,""))</f>
        <v>24266.915898954219</v>
      </c>
      <c r="GV55" s="34">
        <f>IF(GU55&lt;&gt;"",HLOOKUP(COUNT($DW55:GU55)+1,$G$4:$CX$8,GV$14,0)*$D55,IF($C55=GV$17,$G$6*$D55,""))</f>
        <v>25480.261693901928</v>
      </c>
      <c r="GW55" s="34">
        <f>IF(GV55&lt;&gt;"",HLOOKUP(COUNT($DW55:GV55)+1,$G$4:$CX$8,GW$14,0)*$D55,IF($C55=GW$17,$G$6*$D55,""))</f>
        <v>27263.88001247506</v>
      </c>
      <c r="GX55" s="34">
        <f>IF(GW55&lt;&gt;"",HLOOKUP(COUNT($DW55:GW55)+1,$G$4:$CX$8,GX$14,0)*$D55,IF($C55=GX$17,$G$6*$D55,""))</f>
        <v>24537.492011227565</v>
      </c>
      <c r="GY55" s="34">
        <f>IF(GX55&lt;&gt;"",HLOOKUP(COUNT($DW55:GX55)+1,$G$4:$CX$8,GY$14,0)*$D55,IF($C55=GY$17,$G$6*$D55,""))</f>
        <v>22083.742810104806</v>
      </c>
      <c r="GZ55" s="34">
        <f>IF(GY55&lt;&gt;"",HLOOKUP(COUNT($DW55:GY55)+1,$G$4:$CX$8,GZ$14,0)*$D55,IF($C55=GZ$17,$G$6*$D55,""))</f>
        <v>23629.604806812145</v>
      </c>
      <c r="HA55" s="34">
        <f>IF(GZ55&lt;&gt;"",HLOOKUP(COUNT($DW55:GZ55)+1,$G$4:$CX$8,HA$14,0)*$D55,IF($C55=HA$17,$G$6*$D55,""))</f>
        <v>25283.677143288991</v>
      </c>
      <c r="HB55" s="34">
        <f>IF(HA55&lt;&gt;"",HLOOKUP(COUNT($DW55:HA55)+1,$G$4:$CX$8,HB$14,0)*$D55,IF($C55=HB$17,$G$6*$D55,""))</f>
        <v>27053.534543319223</v>
      </c>
      <c r="HC55" s="34">
        <f>IF(HB55&lt;&gt;"",HLOOKUP(COUNT($DW55:HB55)+1,$G$4:$CX$8,HC$14,0)*$D55,IF($C55=HC$17,$G$6*$D55,""))</f>
        <v>29217.817306784757</v>
      </c>
      <c r="HD55" s="34">
        <f>IF(HC55&lt;&gt;"",HLOOKUP(COUNT($DW55:HC55)+1,$G$4:$CX$8,HD$14,0)*$D55,IF($C55=HD$17,$G$6*$D55,""))</f>
        <v>25419.501056902733</v>
      </c>
      <c r="HE55" s="34">
        <f>IF(HD55&lt;&gt;"",HLOOKUP(COUNT($DW55:HD55)+1,$G$4:$CX$8,HE$14,0)*$D55,IF($C55=HE$17,$G$6*$D55,""))</f>
        <v>24148.526004057603</v>
      </c>
      <c r="HF55" s="34">
        <f>IF(HE55&lt;&gt;"",HLOOKUP(COUNT($DW55:HE55)+1,$G$4:$CX$8,HF$14,0)*$D55,IF($C55=HF$17,$G$6*$D55,""))</f>
        <v>25355.952304260478</v>
      </c>
      <c r="HG55" s="34">
        <f>IF(HF55&lt;&gt;"",HLOOKUP(COUNT($DW55:HF55)+1,$G$4:$CX$8,HG$14,0)*$D55,IF($C55=HG$17,$G$6*$D55,""))</f>
        <v>26623.749919473506</v>
      </c>
      <c r="HH55" s="34">
        <f>IF(HG55&lt;&gt;"",HLOOKUP(COUNT($DW55:HG55)+1,$G$4:$CX$8,HH$14,0)*$D55,IF($C55=HH$17,$G$6*$D55,""))</f>
        <v>27954.937415447188</v>
      </c>
      <c r="HI55" s="34">
        <f>IF(HH55&lt;&gt;"",HLOOKUP(COUNT($DW55:HH55)+1,$G$4:$CX$8,HI$14,0)*$D55,IF($C55=HI$17,$G$6*$D55,""))</f>
        <v>29911.783034528482</v>
      </c>
      <c r="HJ55" s="34">
        <f>IF(HI55&lt;&gt;"",HLOOKUP(COUNT($DW55:HI55)+1,$G$4:$CX$8,HJ$14,0)*$D55,IF($C55=HJ$17,$G$6*$D55,""))</f>
        <v>26920.604731075633</v>
      </c>
      <c r="HK55" s="34">
        <f>IF(HJ55&lt;&gt;"",HLOOKUP(COUNT($DW55:HJ55)+1,$G$4:$CX$8,HK$14,0)*$D55,IF($C55=HK$17,$G$6*$D55,""))</f>
        <v>24228.544257968075</v>
      </c>
      <c r="HL55" s="34">
        <f>IF(HK55&lt;&gt;"",HLOOKUP(COUNT($DW55:HK55)+1,$G$4:$CX$8,HL$14,0)*$D55,IF($C55=HL$17,$G$6*$D55,""))</f>
        <v>25924.542356025839</v>
      </c>
      <c r="HM55" s="34">
        <f>IF(HL55&lt;&gt;"",HLOOKUP(COUNT($DW55:HL55)+1,$G$4:$CX$8,HM$14,0)*$D55,IF($C55=HM$17,$G$6*$D55,""))</f>
        <v>27739.260320947651</v>
      </c>
      <c r="HN55" s="34">
        <f>IF(HM55&lt;&gt;"",HLOOKUP(COUNT($DW55:HM55)+1,$G$4:$CX$8,HN$14,0)*$D55,IF($C55=HN$17,$G$6*$D55,""))</f>
        <v>29681.00854341398</v>
      </c>
      <c r="HO55" s="34">
        <f>IF(HN55&lt;&gt;"",HLOOKUP(COUNT($DW55:HN55)+1,$G$4:$CX$8,HO$14,0)*$D55,IF($C55=HO$17,$G$6*$D55,""))</f>
        <v>32055.489226887097</v>
      </c>
      <c r="HP55" s="34">
        <f>IF(HO55&lt;&gt;"",HLOOKUP(COUNT($DW55:HO55)+1,$G$4:$CX$8,HP$14,0)*$D55,IF($C55=HP$17,$G$6*$D55,""))</f>
        <v>20863.156730072915</v>
      </c>
      <c r="HQ55" s="34">
        <f>IF(HP55&lt;&gt;"",HLOOKUP(COUNT($DW55:HP55)+1,$G$4:$CX$8,HQ$14,0)*$D55,IF($C55=HQ$17,$G$6*$D55,""))</f>
        <v>20863.156730072915</v>
      </c>
      <c r="HR55" s="34">
        <f>IF(HQ55&lt;&gt;"",HLOOKUP(COUNT($DW55:HQ55)+1,$G$4:$CX$8,HR$14,0)*$D55,IF($C55=HR$17,$G$6*$D55,""))</f>
        <v>20863.156730072915</v>
      </c>
      <c r="HS55" s="34">
        <f>IF(HR55&lt;&gt;"",HLOOKUP(COUNT($DW55:HR55)+1,$G$4:$CX$8,HS$14,0)*$D55,IF($C55=HS$17,$G$6*$D55,""))</f>
        <v>20863.156730072915</v>
      </c>
      <c r="HT55" s="34">
        <f>IF(HS55&lt;&gt;"",HLOOKUP(COUNT($DW55:HS55)+1,$G$4:$CX$8,HT$14,0)*$D55,IF($C55=HT$17,$G$6*$D55,""))</f>
        <v>20863.156730072915</v>
      </c>
      <c r="HU55" s="34">
        <f>IF(HT55&lt;&gt;"",HLOOKUP(COUNT($DW55:HT55)+1,$G$4:$CX$8,HU$14,0)*$D55,IF($C55=HU$17,$G$6*$D55,""))</f>
        <v>20863.156730072915</v>
      </c>
      <c r="HV55" s="34">
        <f>IF(HU55&lt;&gt;"",HLOOKUP(COUNT($DW55:HU55)+1,$G$4:$CX$8,HV$14,0)*$D55,IF($C55=HV$17,$G$6*$D55,""))</f>
        <v>20863.156730072915</v>
      </c>
      <c r="HW55" s="34">
        <f>IF(HV55&lt;&gt;"",HLOOKUP(COUNT($DW55:HV55)+1,$G$4:$CX$8,HW$14,0)*$D55,IF($C55=HW$17,$G$6*$D55,""))</f>
        <v>20863.156730072915</v>
      </c>
      <c r="HX55" s="34">
        <f>IF(HW55&lt;&gt;"",HLOOKUP(COUNT($DW55:HW55)+1,$G$4:$CX$8,HX$14,0)*$D55,IF($C55=HX$17,$G$6*$D55,""))</f>
        <v>20863.156730072915</v>
      </c>
      <c r="HY55" s="34">
        <f>IF(HX55&lt;&gt;"",HLOOKUP(COUNT($DW55:HX55)+1,$G$4:$CX$8,HY$14,0)*$D55,IF($C55=HY$17,$G$6*$D55,""))</f>
        <v>20863.156730072915</v>
      </c>
      <c r="HZ55" s="34">
        <f>IF(HY55&lt;&gt;"",HLOOKUP(COUNT($DW55:HY55)+1,$G$4:$CX$8,HZ$14,0)*$D55,IF($C55=HZ$17,$G$6*$D55,""))</f>
        <v>20863.156730072915</v>
      </c>
      <c r="IA55" s="34">
        <f>IF(HZ55&lt;&gt;"",HLOOKUP(COUNT($DW55:HZ55)+1,$G$4:$CX$8,IA$14,0)*$D55,IF($C55=IA$17,$G$6*$D55,""))</f>
        <v>20863.156730072915</v>
      </c>
      <c r="IB55" s="34">
        <f>IF(IA55&lt;&gt;"",HLOOKUP(COUNT($DW55:IA55)+1,$G$4:$CX$8,IB$14,0)*$D55,IF($C55=IB$17,$G$6*$D55,""))</f>
        <v>20863.156730072915</v>
      </c>
      <c r="IC55" s="34">
        <f>IF(IB55&lt;&gt;"",HLOOKUP(COUNT($DW55:IB55)+1,$G$4:$CX$8,IC$14,0)*$D55,IF($C55=IC$17,$G$6*$D55,""))</f>
        <v>20863.156730072915</v>
      </c>
      <c r="ID55" s="34">
        <f>IF(IC55&lt;&gt;"",HLOOKUP(COUNT($DW55:IC55)+1,$G$4:$CX$8,ID$14,0)*$D55,IF($C55=ID$17,$G$6*$D55,""))</f>
        <v>20863.156730072915</v>
      </c>
      <c r="IE55" s="34">
        <f>IF(ID55&lt;&gt;"",HLOOKUP(COUNT($DW55:ID55)+1,$G$4:$CX$8,IE$14,0)*$D55,IF($C55=IE$17,$G$6*$D55,""))</f>
        <v>20863.156730072915</v>
      </c>
      <c r="IF55" s="34">
        <f>IF(IE55&lt;&gt;"",HLOOKUP(COUNT($DW55:IE55)+1,$G$4:$CX$8,IF$14,0)*$D55,IF($C55=IF$17,$G$6*$D55,""))</f>
        <v>20863.156730072915</v>
      </c>
      <c r="IG55" s="34">
        <f>IF(IF55&lt;&gt;"",HLOOKUP(COUNT($DW55:IF55)+1,$G$4:$CX$8,IG$14,0)*$D55,IF($C55=IG$17,$G$6*$D55,""))</f>
        <v>20863.156730072915</v>
      </c>
      <c r="IH55" s="34">
        <f>IF(IG55&lt;&gt;"",HLOOKUP(COUNT($DW55:IG55)+1,$G$4:$CX$8,IH$14,0)*$D55,IF($C55=IH$17,$G$6*$D55,""))</f>
        <v>20863.156730072915</v>
      </c>
      <c r="II55" s="34">
        <f>IF(IH55&lt;&gt;"",HLOOKUP(COUNT($DW55:IH55)+1,$G$4:$CX$8,II$14,0)*$D55,IF($C55=II$17,$G$6*$D55,""))</f>
        <v>20863.156730072915</v>
      </c>
      <c r="IJ55" s="34">
        <f>IF(II55&lt;&gt;"",HLOOKUP(COUNT($DW55:II55)+1,$G$4:$CX$8,IJ$14,0)*$D55,IF($C55=IJ$17,$G$6*$D55,""))</f>
        <v>20863.156730072915</v>
      </c>
      <c r="IK55" s="34">
        <f>IF(IJ55&lt;&gt;"",HLOOKUP(COUNT($DW55:IJ55)+1,$G$4:$CX$8,IK$14,0)*$D55,IF($C55=IK$17,$G$6*$D55,""))</f>
        <v>20863.156730072915</v>
      </c>
      <c r="IL55" s="34">
        <f>IF(IK55&lt;&gt;"",HLOOKUP(COUNT($DW55:IK55)+1,$G$4:$CX$8,IL$14,0)*$D55,IF($C55=IL$17,$G$6*$D55,""))</f>
        <v>20863.156730072915</v>
      </c>
      <c r="IM55" s="34">
        <f>IF(IL55&lt;&gt;"",HLOOKUP(COUNT($DW55:IL55)+1,$G$4:$CX$8,IM$14,0)*$D55,IF($C55=IM$17,$G$6*$D55,""))</f>
        <v>20863.156730072915</v>
      </c>
      <c r="IO55" s="34" t="str">
        <f>IF(IN55&lt;&gt;"",HLOOKUP(COUNT($IN55:IN55)+1,$G$4:$EH$8,IO$14,0)*$D55,IF($C55=IO$17,$G$7*$D55,""))</f>
        <v/>
      </c>
      <c r="IP55" s="34" t="str">
        <f>IF(IO55&lt;&gt;"",HLOOKUP(COUNT($IN55:IO55)+1,$G$4:$EH$8,IP$14,0)*$D55,IF($C55=IP$17,$G$7*$D55,""))</f>
        <v/>
      </c>
      <c r="IQ55" s="34" t="str">
        <f>IF(IP55&lt;&gt;"",HLOOKUP(COUNT($IN55:IP55)+1,$G$4:$EH$8,IQ$14,0)*$D55,IF($C55=IQ$17,$G$7*$D55,""))</f>
        <v/>
      </c>
      <c r="IR55" s="34" t="str">
        <f>IF(IQ55&lt;&gt;"",HLOOKUP(COUNT($IN55:IQ55)+1,$G$4:$EH$8,IR$14,0)*$D55,IF($C55=IR$17,$G$7*$D55,""))</f>
        <v/>
      </c>
      <c r="IS55" s="34" t="str">
        <f>IF(IR55&lt;&gt;"",HLOOKUP(COUNT($IN55:IR55)+1,$G$4:$EH$8,IS$14,0)*$D55,IF($C55=IS$17,$G$7*$D55,""))</f>
        <v/>
      </c>
      <c r="IT55" s="34" t="str">
        <f>IF(IS55&lt;&gt;"",HLOOKUP(COUNT($IN55:IS55)+1,$G$4:$EH$8,IT$14,0)*$D55,IF($C55=IT$17,$G$7*$D55,""))</f>
        <v/>
      </c>
      <c r="IU55" s="34" t="str">
        <f>IF(IT55&lt;&gt;"",HLOOKUP(COUNT($IN55:IT55)+1,$G$4:$EH$8,IU$14,0)*$D55,IF($C55=IU$17,$G$7*$D55,""))</f>
        <v/>
      </c>
      <c r="IV55" s="34" t="str">
        <f>IF(IU55&lt;&gt;"",HLOOKUP(COUNT($IN55:IU55)+1,$G$4:$EH$8,IV$14,0)*$D55,IF($C55=IV$17,$G$7*$D55,""))</f>
        <v/>
      </c>
      <c r="IW55" s="34" t="str">
        <f>IF(IV55&lt;&gt;"",HLOOKUP(COUNT($IN55:IV55)+1,$G$4:$EH$8,IW$14,0)*$D55,IF($C55=IW$17,$G$7*$D55,""))</f>
        <v/>
      </c>
      <c r="IX55" s="34" t="str">
        <f>IF(IW55&lt;&gt;"",HLOOKUP(COUNT($IN55:IW55)+1,$G$4:$EH$8,IX$14,0)*$D55,IF($C55=IX$17,$G$7*$D55,""))</f>
        <v/>
      </c>
      <c r="IY55" s="34" t="str">
        <f>IF(IX55&lt;&gt;"",HLOOKUP(COUNT($IN55:IX55)+1,$G$4:$EH$8,IY$14,0)*$D55,IF($C55=IY$17,$G$7*$D55,""))</f>
        <v/>
      </c>
      <c r="IZ55" s="34" t="str">
        <f>IF(IY55&lt;&gt;"",HLOOKUP(COUNT($IN55:IY55)+1,$G$4:$EH$8,IZ$14,0)*$D55,IF($C55=IZ$17,$G$7*$D55,""))</f>
        <v/>
      </c>
      <c r="JA55" s="34" t="str">
        <f>IF(IZ55&lt;&gt;"",HLOOKUP(COUNT($IN55:IZ55)+1,$G$4:$EH$8,JA$14,0)*$D55,IF($C55=JA$17,$G$7*$D55,""))</f>
        <v/>
      </c>
      <c r="JB55" s="34" t="str">
        <f>IF(JA55&lt;&gt;"",HLOOKUP(COUNT($IN55:JA55)+1,$G$4:$EH$8,JB$14,0)*$D55,IF($C55=JB$17,$G$7*$D55,""))</f>
        <v/>
      </c>
      <c r="JC55" s="34" t="str">
        <f>IF(JB55&lt;&gt;"",HLOOKUP(COUNT($IN55:JB55)+1,$G$4:$EH$8,JC$14,0)*$D55,IF($C55=JC$17,$G$7*$D55,""))</f>
        <v/>
      </c>
      <c r="JD55" s="34" t="str">
        <f>IF(JC55&lt;&gt;"",HLOOKUP(COUNT($IN55:JC55)+1,$G$4:$EH$8,JD$14,0)*$D55,IF($C55=JD$17,$G$7*$D55,""))</f>
        <v/>
      </c>
      <c r="JE55" s="34" t="str">
        <f>IF(JD55&lt;&gt;"",HLOOKUP(COUNT($IN55:JD55)+1,$G$4:$EH$8,JE$14,0)*$D55,IF($C55=JE$17,$G$7*$D55,""))</f>
        <v/>
      </c>
      <c r="JF55" s="34" t="str">
        <f>IF(JE55&lt;&gt;"",HLOOKUP(COUNT($IN55:JE55)+1,$G$4:$EH$8,JF$14,0)*$D55,IF($C55=JF$17,$G$7*$D55,""))</f>
        <v/>
      </c>
      <c r="JG55" s="34" t="str">
        <f>IF(JF55&lt;&gt;"",HLOOKUP(COUNT($IN55:JF55)+1,$G$4:$EH$8,JG$14,0)*$D55,IF($C55=JG$17,$G$7*$D55,""))</f>
        <v/>
      </c>
      <c r="JH55" s="34" t="str">
        <f>IF(JG55&lt;&gt;"",HLOOKUP(COUNT($IN55:JG55)+1,$G$4:$EH$8,JH$14,0)*$D55,IF($C55=JH$17,$G$7*$D55,""))</f>
        <v/>
      </c>
      <c r="JI55" s="34" t="str">
        <f>IF(JH55&lt;&gt;"",HLOOKUP(COUNT($IN55:JH55)+1,$G$4:$EH$8,JI$14,0)*$D55,IF($C55=JI$17,$G$7*$D55,""))</f>
        <v/>
      </c>
      <c r="JJ55" s="34" t="str">
        <f>IF(JI55&lt;&gt;"",HLOOKUP(COUNT($IN55:JI55)+1,$G$4:$EH$8,JJ$14,0)*$D55,IF($C55=JJ$17,$G$7*$D55,""))</f>
        <v/>
      </c>
      <c r="JK55" s="34" t="str">
        <f>IF(JJ55&lt;&gt;"",HLOOKUP(COUNT($IN55:JJ55)+1,$G$4:$EH$8,JK$14,0)*$D55,IF($C55=JK$17,$G$7*$D55,""))</f>
        <v/>
      </c>
      <c r="JL55" s="34" t="str">
        <f>IF(JK55&lt;&gt;"",HLOOKUP(COUNT($IN55:JK55)+1,$G$4:$EH$8,JL$14,0)*$D55,IF($C55=JL$17,$G$7*$D55,""))</f>
        <v/>
      </c>
      <c r="JM55" s="34" t="str">
        <f>IF(JL55&lt;&gt;"",HLOOKUP(COUNT($IN55:JL55)+1,$G$4:$EH$8,JM$14,0)*$D55,IF($C55=JM$17,$G$7*$D55,""))</f>
        <v/>
      </c>
      <c r="JN55" s="34" t="str">
        <f>IF(JM55&lt;&gt;"",HLOOKUP(COUNT($IN55:JM55)+1,$G$4:$EH$8,JN$14,0)*$D55,IF($C55=JN$17,$G$7*$D55,""))</f>
        <v/>
      </c>
      <c r="JO55" s="34" t="str">
        <f>IF(JN55&lt;&gt;"",HLOOKUP(COUNT($IN55:JN55)+1,$G$4:$EH$8,JO$14,0)*$D55,IF($C55=JO$17,$G$7*$D55,""))</f>
        <v/>
      </c>
      <c r="JP55" s="34" t="str">
        <f>IF(JO55&lt;&gt;"",HLOOKUP(COUNT($IN55:JO55)+1,$G$4:$EH$8,JP$14,0)*$D55,IF($C55=JP$17,$G$7*$D55,""))</f>
        <v/>
      </c>
      <c r="JQ55" s="34" t="str">
        <f>IF(JP55&lt;&gt;"",HLOOKUP(COUNT($IN55:JP55)+1,$G$4:$EH$8,JQ$14,0)*$D55,IF($C55=JQ$17,$G$7*$D55,""))</f>
        <v/>
      </c>
      <c r="JR55" s="34" t="str">
        <f>IF(JQ55&lt;&gt;"",HLOOKUP(COUNT($IN55:JQ55)+1,$G$4:$EH$8,JR$14,0)*$D55,IF($C55=JR$17,$G$7*$D55,""))</f>
        <v/>
      </c>
      <c r="JS55" s="34" t="str">
        <f>IF(JR55&lt;&gt;"",HLOOKUP(COUNT($IN55:JR55)+1,$G$4:$EH$8,JS$14,0)*$D55,IF($C55=JS$17,$G$7*$D55,""))</f>
        <v/>
      </c>
      <c r="JT55" s="34" t="str">
        <f>IF(JS55&lt;&gt;"",HLOOKUP(COUNT($IN55:JS55)+1,$G$4:$EH$8,JT$14,0)*$D55,IF($C55=JT$17,$G$7*$D55,""))</f>
        <v/>
      </c>
      <c r="JU55" s="34" t="str">
        <f>IF(JT55&lt;&gt;"",HLOOKUP(COUNT($IN55:JT55)+1,$G$4:$EH$8,JU$14,0)*$D55,IF($C55=JU$17,$G$7*$D55,""))</f>
        <v/>
      </c>
      <c r="JV55" s="34" t="str">
        <f>IF(JU55&lt;&gt;"",HLOOKUP(COUNT($IN55:JU55)+1,$G$4:$EH$8,JV$14,0)*$D55,IF($C55=JV$17,$G$7*$D55,""))</f>
        <v/>
      </c>
      <c r="JW55" s="34" t="str">
        <f>IF(JV55&lt;&gt;"",HLOOKUP(COUNT($IN55:JV55)+1,$G$4:$EH$8,JW$14,0)*$D55,IF($C55=JW$17,$G$7*$D55,""))</f>
        <v/>
      </c>
      <c r="JX55" s="34" t="str">
        <f>IF(JW55&lt;&gt;"",HLOOKUP(COUNT($IN55:JW55)+1,$G$4:$EH$8,JX$14,0)*$D55,IF($C55=JX$17,$G$7*$D55,""))</f>
        <v/>
      </c>
      <c r="JY55" s="34">
        <f>IF(JX55&lt;&gt;"",HLOOKUP(COUNT($IN55:JX55)+1,$G$4:$EH$8,JY$14,0)*$D55,IF($C55=JY$17,$G$7*$D55,""))</f>
        <v>0</v>
      </c>
      <c r="JZ55" s="34">
        <f>IF(JY55&lt;&gt;"",HLOOKUP(COUNT($IN55:JY55)+1,$G$4:$EH$8,JZ$14,0)*$D55,IF($C55=JZ$17,$G$7*$D55,""))</f>
        <v>3000</v>
      </c>
      <c r="KA55" s="34">
        <f>IF(JZ55&lt;&gt;"",HLOOKUP(COUNT($IN55:JZ55)+1,$G$4:$EH$8,KA$14,0)*$D55,IF($C55=KA$17,$G$7*$D55,""))</f>
        <v>3000</v>
      </c>
      <c r="KB55" s="34">
        <f>IF(KA55&lt;&gt;"",HLOOKUP(COUNT($IN55:KA55)+1,$G$4:$EH$8,KB$14,0)*$D55,IF($C55=KB$17,$G$7*$D55,""))</f>
        <v>3000</v>
      </c>
      <c r="KC55" s="34">
        <f>IF(KB55&lt;&gt;"",HLOOKUP(COUNT($IN55:KB55)+1,$G$4:$EH$8,KC$14,0)*$D55,IF($C55=KC$17,$G$7*$D55,""))</f>
        <v>3000</v>
      </c>
      <c r="KD55" s="34">
        <f>IF(KC55&lt;&gt;"",HLOOKUP(COUNT($IN55:KC55)+1,$G$4:$EH$8,KD$14,0)*$D55,IF($C55=KD$17,$G$7*$D55,""))</f>
        <v>3016.1527361393273</v>
      </c>
      <c r="KE55" s="34">
        <f>IF(KD55&lt;&gt;"",HLOOKUP(COUNT($IN55:KD55)+1,$G$4:$EH$8,KE$14,0)*$D55,IF($C55=KE$17,$G$7*$D55,""))</f>
        <v>3619.3832833671909</v>
      </c>
      <c r="KF55" s="34">
        <f>IF(KE55&lt;&gt;"",HLOOKUP(COUNT($IN55:KE55)+1,$G$4:$EH$8,KF$14,0)*$D55,IF($C55=KF$17,$G$7*$D55,""))</f>
        <v>4198.4846087059414</v>
      </c>
      <c r="KG55" s="34">
        <f>IF(KF55&lt;&gt;"",HLOOKUP(COUNT($IN55:KF55)+1,$G$4:$EH$8,KG$14,0)*$D55,IF($C55=KG$17,$G$7*$D55,""))</f>
        <v>4786.2724539247747</v>
      </c>
      <c r="KH55" s="34">
        <f>IF(KG55&lt;&gt;"",HLOOKUP(COUNT($IN55:KG55)+1,$G$4:$EH$8,KH$14,0)*$D55,IF($C55=KH$17,$G$7*$D55,""))</f>
        <v>5408.4878729349921</v>
      </c>
      <c r="KI55" s="34">
        <f>IF(KH55&lt;&gt;"",HLOOKUP(COUNT($IN55:KH55)+1,$G$4:$EH$8,KI$14,0)*$D55,IF($C55=KI$17,$G$7*$D55,""))</f>
        <v>6003.4215389578421</v>
      </c>
      <c r="KJ55" s="34">
        <f>IF(KI55&lt;&gt;"",HLOOKUP(COUNT($IN55:KI55)+1,$G$4:$EH$8,KJ$14,0)*$D55,IF($C55=KJ$17,$G$7*$D55,""))</f>
        <v>6603.7636928536267</v>
      </c>
      <c r="KK55" s="34">
        <f>IF(KJ55&lt;&gt;"",HLOOKUP(COUNT($IN55:KJ55)+1,$G$4:$EH$8,KK$14,0)*$D55,IF($C55=KK$17,$G$7*$D55,""))</f>
        <v>4952.8227696402228</v>
      </c>
      <c r="KL55" s="34">
        <f>IF(KK55&lt;&gt;"",HLOOKUP(COUNT($IN55:KK55)+1,$G$4:$EH$8,KL$14,0)*$D55,IF($C55=KL$17,$G$7*$D55,""))</f>
        <v>4705.1816311582088</v>
      </c>
      <c r="KM55" s="34">
        <f>IF(KL55&lt;&gt;"",HLOOKUP(COUNT($IN55:KL55)+1,$G$4:$EH$8,KM$14,0)*$D55,IF($C55=KM$17,$G$7*$D55,""))</f>
        <v>5175.6997942740318</v>
      </c>
      <c r="KN55" s="34">
        <f>IF(KM55&lt;&gt;"",HLOOKUP(COUNT($IN55:KM55)+1,$G$4:$EH$8,KN$14,0)*$D55,IF($C55=KN$17,$G$7*$D55,""))</f>
        <v>5693.2697737014369</v>
      </c>
      <c r="KO55" s="34">
        <f>IF(KN55&lt;&gt;"",HLOOKUP(COUNT($IN55:KN55)+1,$G$4:$EH$8,KO$14,0)*$D55,IF($C55=KO$17,$G$7*$D55,""))</f>
        <v>6262.5967510715782</v>
      </c>
      <c r="KP55" s="34">
        <f>IF(KO55&lt;&gt;"",HLOOKUP(COUNT($IN55:KO55)+1,$G$4:$EH$8,KP$14,0)*$D55,IF($C55=KP$17,$G$7*$D55,""))</f>
        <v>6888.856426178736</v>
      </c>
      <c r="KQ55" s="34">
        <f>IF(KP55&lt;&gt;"",HLOOKUP(COUNT($IN55:KP55)+1,$G$4:$EH$8,KQ$14,0)*$D55,IF($C55=KQ$17,$G$7*$D55,""))</f>
        <v>6544.4136048697965</v>
      </c>
      <c r="KR55" s="34">
        <f>IF(KQ55&lt;&gt;"",HLOOKUP(COUNT($IN55:KQ55)+1,$G$4:$EH$8,KR$14,0)*$D55,IF($C55=KR$17,$G$7*$D55,""))</f>
        <v>6217.192924626308</v>
      </c>
      <c r="KS55" s="34">
        <f>IF(KR55&lt;&gt;"",HLOOKUP(COUNT($IN55:KR55)+1,$G$4:$EH$8,KS$14,0)*$D55,IF($C55=KS$17,$G$7*$D55,""))</f>
        <v>6652.3964293501494</v>
      </c>
      <c r="KT55" s="34">
        <f>IF(KS55&lt;&gt;"",HLOOKUP(COUNT($IN55:KS55)+1,$G$4:$EH$8,KT$14,0)*$D55,IF($C55=KT$17,$G$7*$D55,""))</f>
        <v>7118.0641794046596</v>
      </c>
      <c r="KU55" s="34">
        <f>IF(KT55&lt;&gt;"",HLOOKUP(COUNT($IN55:KT55)+1,$G$4:$EH$8,KU$14,0)*$D55,IF($C55=KU$17,$G$7*$D55,""))</f>
        <v>7616.3286719629859</v>
      </c>
      <c r="KV55" s="34">
        <f>IF(KU55&lt;&gt;"",HLOOKUP(COUNT($IN55:KU55)+1,$G$4:$EH$8,KV$14,0)*$D55,IF($C55=KV$17,$G$7*$D55,""))</f>
        <v>8377.9615391592833</v>
      </c>
      <c r="KW55" s="34">
        <f>IF(KV55&lt;&gt;"",HLOOKUP(COUNT($IN55:KV55)+1,$G$4:$EH$8,KW$14,0)*$D55,IF($C55=KW$17,$G$7*$D55,""))</f>
        <v>7121.2673082853926</v>
      </c>
      <c r="KX55" s="34">
        <f>IF(KW55&lt;&gt;"",HLOOKUP(COUNT($IN55:KW55)+1,$G$4:$EH$8,KX$14,0)*$D55,IF($C55=KX$17,$G$7*$D55,""))</f>
        <v>6765.2039428711241</v>
      </c>
      <c r="KY55" s="34">
        <f>IF(KX55&lt;&gt;"",HLOOKUP(COUNT($IN55:KX55)+1,$G$4:$EH$8,KY$14,0)*$D55,IF($C55=KY$17,$G$7*$D55,""))</f>
        <v>7103.4641400146802</v>
      </c>
      <c r="KZ55" s="34">
        <f>IF(KY55&lt;&gt;"",HLOOKUP(COUNT($IN55:KY55)+1,$G$4:$EH$8,KZ$14,0)*$D55,IF($C55=KZ$17,$G$7*$D55,""))</f>
        <v>7458.6373470154149</v>
      </c>
      <c r="LA55" s="34">
        <f>IF(KZ55&lt;&gt;"",HLOOKUP(COUNT($IN55:KZ55)+1,$G$4:$EH$8,LA$14,0)*$D55,IF($C55=LA$17,$G$7*$D55,""))</f>
        <v>7831.5692143661818</v>
      </c>
      <c r="LB55" s="34">
        <f>IF(LA55&lt;&gt;"",HLOOKUP(COUNT($IN55:LA55)+1,$G$4:$EH$8,LB$14,0)*$D55,IF($C55=LB$17,$G$7*$D55,""))</f>
        <v>8379.7790593718164</v>
      </c>
      <c r="LC55" s="34">
        <f>IF(LB55&lt;&gt;"",HLOOKUP(COUNT($IN55:LB55)+1,$G$4:$EH$8,LC$14,0)*$D55,IF($C55=LC$17,$G$7*$D55,""))</f>
        <v>7541.8011534346351</v>
      </c>
      <c r="LD55" s="34">
        <f>IF(LC55&lt;&gt;"",HLOOKUP(COUNT($IN55:LC55)+1,$G$4:$EH$8,LD$14,0)*$D55,IF($C55=LD$17,$G$7*$D55,""))</f>
        <v>6787.6210380911734</v>
      </c>
      <c r="LE55" s="34">
        <f>IF(LD55&lt;&gt;"",HLOOKUP(COUNT($IN55:LD55)+1,$G$4:$EH$8,LE$14,0)*$D55,IF($C55=LE$17,$G$7*$D55,""))</f>
        <v>7262.7545107575543</v>
      </c>
      <c r="LF55" s="34">
        <f>IF(LE55&lt;&gt;"",HLOOKUP(COUNT($IN55:LE55)+1,$G$4:$EH$8,LF$14,0)*$D55,IF($C55=LF$17,$G$7*$D55,""))</f>
        <v>7771.1473265105806</v>
      </c>
      <c r="LG55" s="34">
        <f>IF(LF55&lt;&gt;"",HLOOKUP(COUNT($IN55:LF55)+1,$G$4:$EH$8,LG$14,0)*$D55,IF($C55=LG$17,$G$7*$D55,""))</f>
        <v>8315.1276393663247</v>
      </c>
      <c r="LH55" s="34">
        <f>IF(LG55&lt;&gt;"",HLOOKUP(COUNT($IN55:LG55)+1,$G$4:$EH$8,LH$14,0)*$D55,IF($C55=LH$17,$G$7*$D55,""))</f>
        <v>8980.3378505156306</v>
      </c>
      <c r="LI55" s="34">
        <f>IF(LH55&lt;&gt;"",HLOOKUP(COUNT($IN55:LH55)+1,$G$4:$EH$8,LI$14,0)*$D55,IF($C55=LI$17,$G$7*$D55,""))</f>
        <v>7723.0905514434426</v>
      </c>
      <c r="LJ55" s="34">
        <f>IF(LI55&lt;&gt;"",HLOOKUP(COUNT($IN55:LI55)+1,$G$4:$EH$8,LJ$14,0)*$D55,IF($C55=LJ$17,$G$7*$D55,""))</f>
        <v>7336.9360238712688</v>
      </c>
      <c r="LK55" s="34">
        <f>IF(LJ55&lt;&gt;"",HLOOKUP(COUNT($IN55:LJ55)+1,$G$4:$EH$8,LK$14,0)*$D55,IF($C55=LK$17,$G$7*$D55,""))</f>
        <v>7703.7828250648354</v>
      </c>
      <c r="LL55" s="34">
        <f>IF(LK55&lt;&gt;"",HLOOKUP(COUNT($IN55:LK55)+1,$G$4:$EH$8,LL$14,0)*$D55,IF($C55=LL$17,$G$7*$D55,""))</f>
        <v>8088.971966318074</v>
      </c>
      <c r="LM55" s="34">
        <f>IF(LL55&lt;&gt;"",HLOOKUP(COUNT($IN55:LL55)+1,$G$4:$EH$8,LM$14,0)*$D55,IF($C55=LM$17,$G$7*$D55,""))</f>
        <v>8493.4205646339778</v>
      </c>
      <c r="LN55" s="34">
        <f>IF(LM55&lt;&gt;"",HLOOKUP(COUNT($IN55:LM55)+1,$G$4:$EH$8,LN$14,0)*$D55,IF($C55=LN$17,$G$7*$D55,""))</f>
        <v>9087.9600041583544</v>
      </c>
      <c r="LO55" s="34">
        <f>IF(LN55&lt;&gt;"",HLOOKUP(COUNT($IN55:LN55)+1,$G$4:$EH$8,LO$14,0)*$D55,IF($C55=LO$17,$G$7*$D55,""))</f>
        <v>8179.1640037425223</v>
      </c>
      <c r="LP55" s="34">
        <f>IF(LO55&lt;&gt;"",HLOOKUP(COUNT($IN55:LO55)+1,$G$4:$EH$8,LP$14,0)*$D55,IF($C55=LP$17,$G$7*$D55,""))</f>
        <v>7361.2476033682688</v>
      </c>
      <c r="LQ55" s="34">
        <f>IF(LP55&lt;&gt;"",HLOOKUP(COUNT($IN55:LP55)+1,$G$4:$EH$8,LQ$14,0)*$D55,IF($C55=LQ$17,$G$7*$D55,""))</f>
        <v>7876.5349356040488</v>
      </c>
      <c r="LR55" s="34">
        <f>IF(LQ55&lt;&gt;"",HLOOKUP(COUNT($IN55:LQ55)+1,$G$4:$EH$8,LR$14,0)*$D55,IF($C55=LR$17,$G$7*$D55,""))</f>
        <v>8427.8923810963315</v>
      </c>
      <c r="LS55" s="34">
        <f>IF(LR55&lt;&gt;"",HLOOKUP(COUNT($IN55:LR55)+1,$G$4:$EH$8,LS$14,0)*$D55,IF($C55=LS$17,$G$7*$D55,""))</f>
        <v>9017.8448477730744</v>
      </c>
      <c r="LT55" s="34">
        <f>IF(LS55&lt;&gt;"",HLOOKUP(COUNT($IN55:LS55)+1,$G$4:$EH$8,LT$14,0)*$D55,IF($C55=LT$17,$G$7*$D55,""))</f>
        <v>9739.2724355949194</v>
      </c>
      <c r="LU55" s="34">
        <f>IF(LT55&lt;&gt;"",HLOOKUP(COUNT($IN55:LT55)+1,$G$4:$EH$8,LU$14,0)*$D55,IF($C55=LU$17,$G$7*$D55,""))</f>
        <v>8473.1670189675788</v>
      </c>
      <c r="LV55" s="34">
        <f>IF(LU55&lt;&gt;"",HLOOKUP(COUNT($IN55:LU55)+1,$G$4:$EH$8,LV$14,0)*$D55,IF($C55=LV$17,$G$7*$D55,""))</f>
        <v>8049.5086680192017</v>
      </c>
      <c r="LW55" s="34">
        <f>IF(LV55&lt;&gt;"",HLOOKUP(COUNT($IN55:LV55)+1,$G$4:$EH$8,LW$14,0)*$D55,IF($C55=LW$17,$G$7*$D55,""))</f>
        <v>8451.9841014201611</v>
      </c>
      <c r="LX55" s="34">
        <f>IF(LW55&lt;&gt;"",HLOOKUP(COUNT($IN55:LW55)+1,$G$4:$EH$8,LX$14,0)*$D55,IF($C55=LX$17,$G$7*$D55,""))</f>
        <v>8874.5833064911694</v>
      </c>
      <c r="LY55" s="34">
        <f>IF(LX55&lt;&gt;"",HLOOKUP(COUNT($IN55:LX55)+1,$G$4:$EH$8,LY$14,0)*$D55,IF($C55=LY$17,$G$7*$D55,""))</f>
        <v>9318.3124718157305</v>
      </c>
      <c r="LZ55" s="34">
        <f>IF(LY55&lt;&gt;"",HLOOKUP(COUNT($IN55:LY55)+1,$G$4:$EH$8,LZ$14,0)*$D55,IF($C55=LZ$17,$G$7*$D55,""))</f>
        <v>9970.5943448428279</v>
      </c>
      <c r="MA55" s="34">
        <f>IF(LZ55&lt;&gt;"",HLOOKUP(COUNT($IN55:LZ55)+1,$G$4:$EH$8,MA$14,0)*$D55,IF($C55=MA$17,$G$7*$D55,""))</f>
        <v>8973.5349103585449</v>
      </c>
      <c r="MB55" s="34">
        <f>IF(MA55&lt;&gt;"",HLOOKUP(COUNT($IN55:MA55)+1,$G$4:$EH$8,MB$14,0)*$D55,IF($C55=MB$17,$G$7*$D55,""))</f>
        <v>8076.1814193226919</v>
      </c>
      <c r="MC55" s="34">
        <f>IF(MB55&lt;&gt;"",HLOOKUP(COUNT($IN55:MB55)+1,$G$4:$EH$8,MC$14,0)*$D55,IF($C55=MC$17,$G$7*$D55,""))</f>
        <v>8641.5141186752808</v>
      </c>
      <c r="MD55" s="34">
        <f>IF(MC55&lt;&gt;"",HLOOKUP(COUNT($IN55:MC55)+1,$G$4:$EH$8,MD$14,0)*$D55,IF($C55=MD$17,$G$7*$D55,""))</f>
        <v>9246.4201069825504</v>
      </c>
      <c r="ME55" s="34">
        <f>IF(MD55&lt;&gt;"",HLOOKUP(COUNT($IN55:MD55)+1,$G$4:$EH$8,ME$14,0)*$D55,IF($C55=ME$17,$G$7*$D55,""))</f>
        <v>9893.6695144713285</v>
      </c>
      <c r="MF55" s="34">
        <f>IF(ME55&lt;&gt;"",HLOOKUP(COUNT($IN55:ME55)+1,$G$4:$EH$8,MF$14,0)*$D55,IF($C55=MF$17,$G$7*$D55,""))</f>
        <v>10685.163075629032</v>
      </c>
      <c r="MG55" s="34">
        <f>IF(MF55&lt;&gt;"",HLOOKUP(COUNT($IN55:MF55)+1,$G$4:$EH$8,MG$14,0)*$D55,IF($C55=MG$17,$G$7*$D55,""))</f>
        <v>7014.1702068757786</v>
      </c>
      <c r="MH55" s="34">
        <f>IF(MG55&lt;&gt;"",HLOOKUP(COUNT($IN55:MG55)+1,$G$4:$EH$8,MH$14,0)*$D55,IF($C55=MH$17,$G$7*$D55,""))</f>
        <v>7014.1702068757786</v>
      </c>
      <c r="MI55" s="34">
        <f>IF(MH55&lt;&gt;"",HLOOKUP(COUNT($IN55:MH55)+1,$G$4:$EH$8,MI$14,0)*$D55,IF($C55=MI$17,$G$7*$D55,""))</f>
        <v>7014.1702068757786</v>
      </c>
      <c r="MJ55" s="34">
        <f>IF(MI55&lt;&gt;"",HLOOKUP(COUNT($IN55:MI55)+1,$G$4:$EH$8,MJ$14,0)*$D55,IF($C55=MJ$17,$G$7*$D55,""))</f>
        <v>7014.1702068757786</v>
      </c>
      <c r="MK55" s="34">
        <f>IF(MJ55&lt;&gt;"",HLOOKUP(COUNT($IN55:MJ55)+1,$G$4:$EH$8,MK$14,0)*$D55,IF($C55=MK$17,$G$7*$D55,""))</f>
        <v>7014.1702068757786</v>
      </c>
      <c r="ML55" s="34">
        <f>IF(MK55&lt;&gt;"",HLOOKUP(COUNT($IN55:MK55)+1,$G$4:$EH$8,ML$14,0)*$D55,IF($C55=ML$17,$G$7*$D55,""))</f>
        <v>7014.1702068757786</v>
      </c>
      <c r="MM55" s="34">
        <f>IF(ML55&lt;&gt;"",HLOOKUP(COUNT($IN55:ML55)+1,$G$4:$EH$8,MM$14,0)*$D55,IF($C55=MM$17,$G$7*$D55,""))</f>
        <v>7014.1702068757786</v>
      </c>
      <c r="MN55" s="34">
        <f>IF(MM55&lt;&gt;"",HLOOKUP(COUNT($IN55:MM55)+1,$G$4:$EH$8,MN$14,0)*$D55,IF($C55=MN$17,$G$7*$D55,""))</f>
        <v>7014.1702068757786</v>
      </c>
      <c r="MO55" s="34">
        <f>IF(MN55&lt;&gt;"",HLOOKUP(COUNT($IN55:MN55)+1,$G$4:$EH$8,MO$14,0)*$D55,IF($C55=MO$17,$G$7*$D55,""))</f>
        <v>7014.1702068757786</v>
      </c>
      <c r="MP55" s="34">
        <f>IF(MO55&lt;&gt;"",HLOOKUP(COUNT($IN55:MO55)+1,$G$4:$EH$8,MP$14,0)*$D55,IF($C55=MP$17,$G$7*$D55,""))</f>
        <v>7014.1702068757786</v>
      </c>
      <c r="MQ55" s="34">
        <f>IF(MP55&lt;&gt;"",HLOOKUP(COUNT($IN55:MP55)+1,$G$4:$EH$8,MQ$14,0)*$D55,IF($C55=MQ$17,$G$7*$D55,""))</f>
        <v>7014.1702068757786</v>
      </c>
      <c r="MR55" s="34">
        <f>IF(MQ55&lt;&gt;"",HLOOKUP(COUNT($IN55:MQ55)+1,$G$4:$EH$8,MR$14,0)*$D55,IF($C55=MR$17,$G$7*$D55,""))</f>
        <v>7014.1702068757786</v>
      </c>
      <c r="MS55" s="34">
        <f>IF(MR55&lt;&gt;"",HLOOKUP(COUNT($IN55:MR55)+1,$G$4:$EH$8,MS$14,0)*$D55,IF($C55=MS$17,$G$7*$D55,""))</f>
        <v>7014.1702068757786</v>
      </c>
      <c r="MT55" s="34">
        <f>IF(MS55&lt;&gt;"",HLOOKUP(COUNT($IN55:MS55)+1,$G$4:$EH$8,MT$14,0)*$D55,IF($C55=MT$17,$G$7*$D55,""))</f>
        <v>7014.1702068757786</v>
      </c>
      <c r="MU55" s="34">
        <f>IF(MT55&lt;&gt;"",HLOOKUP(COUNT($IN55:MT55)+1,$G$4:$EH$8,MU$14,0)*$D55,IF($C55=MU$17,$G$7*$D55,""))</f>
        <v>7014.1702068757786</v>
      </c>
      <c r="MV55" s="34">
        <f>IF(MU55&lt;&gt;"",HLOOKUP(COUNT($IN55:MU55)+1,$G$4:$EH$8,MV$14,0)*$D55,IF($C55=MV$17,$G$7*$D55,""))</f>
        <v>7014.1702068757786</v>
      </c>
      <c r="MW55" s="34">
        <f>IF(MV55&lt;&gt;"",HLOOKUP(COUNT($IN55:MV55)+1,$G$4:$EH$8,MW$14,0)*$D55,IF($C55=MW$17,$G$7*$D55,""))</f>
        <v>7014.1702068757786</v>
      </c>
      <c r="MX55" s="34">
        <f>IF(MW55&lt;&gt;"",HLOOKUP(COUNT($IN55:MW55)+1,$G$4:$EH$8,MX$14,0)*$D55,IF($C55=MX$17,$G$7*$D55,""))</f>
        <v>7014.1702068757786</v>
      </c>
      <c r="MY55" s="34">
        <f>IF(MX55&lt;&gt;"",HLOOKUP(COUNT($IN55:MX55)+1,$G$4:$EH$8,MY$14,0)*$D55,IF($C55=MY$17,$G$7*$D55,""))</f>
        <v>7014.1702068757786</v>
      </c>
      <c r="MZ55" s="34">
        <f>IF(MY55&lt;&gt;"",HLOOKUP(COUNT($IN55:MY55)+1,$G$4:$EH$8,MZ$14,0)*$D55,IF($C55=MZ$17,$G$7*$D55,""))</f>
        <v>7014.1702068757786</v>
      </c>
      <c r="NA55" s="34">
        <f>IF(MZ55&lt;&gt;"",HLOOKUP(COUNT($IN55:MZ55)+1,$G$4:$EH$8,NA$14,0)*$D55,IF($C55=NA$17,$G$7*$D55,""))</f>
        <v>7014.1702068757786</v>
      </c>
      <c r="NB55" s="34">
        <f>IF(NA55&lt;&gt;"",HLOOKUP(COUNT($IN55:NA55)+1,$G$4:$EH$8,NB$14,0)*$D55,IF($C55=NB$17,$G$7*$D55,""))</f>
        <v>7014.1702068757786</v>
      </c>
      <c r="NC55" s="34">
        <f>IF(NB55&lt;&gt;"",HLOOKUP(COUNT($IN55:NB55)+1,$G$4:$EH$8,NC$14,0)*$D55,IF($C55=NC$17,$G$7*$D55,""))</f>
        <v>7014.1702068757786</v>
      </c>
      <c r="ND55" s="34">
        <f>IF(NC55&lt;&gt;"",HLOOKUP(COUNT($IN55:NC55)+1,$G$4:$EH$8,ND$14,0)*$D55,IF($C55=ND$17,$G$7*$D55,""))</f>
        <v>7014.1702068757786</v>
      </c>
      <c r="NF55" s="34" t="str">
        <f>IF(NE55&lt;&gt;"",HLOOKUP(COUNT($NE55:NE55)+1,$G$4:$EH$8,NF$14,0)*$D55,IF($C55=NF$17,$G$8*$D55,""))</f>
        <v/>
      </c>
      <c r="NG55" s="34" t="str">
        <f>IF(NF55&lt;&gt;"",HLOOKUP(COUNT($NE55:NF55)+1,$G$4:$EH$8,NG$14,0)*$D55,IF($C55=NG$17,$G$8*$D55,""))</f>
        <v/>
      </c>
      <c r="NH55" s="34" t="str">
        <f>IF(NG55&lt;&gt;"",HLOOKUP(COUNT($NE55:NG55)+1,$G$4:$EH$8,NH$14,0)*$D55,IF($C55=NH$17,$G$8*$D55,""))</f>
        <v/>
      </c>
      <c r="NI55" s="34" t="str">
        <f>IF(NH55&lt;&gt;"",HLOOKUP(COUNT($NE55:NH55)+1,$G$4:$EH$8,NI$14,0)*$D55,IF($C55=NI$17,$G$8*$D55,""))</f>
        <v/>
      </c>
      <c r="NJ55" s="34" t="str">
        <f>IF(NI55&lt;&gt;"",HLOOKUP(COUNT($NE55:NI55)+1,$G$4:$EH$8,NJ$14,0)*$D55,IF($C55=NJ$17,$G$8*$D55,""))</f>
        <v/>
      </c>
      <c r="NK55" s="34" t="str">
        <f>IF(NJ55&lt;&gt;"",HLOOKUP(COUNT($NE55:NJ55)+1,$G$4:$EH$8,NK$14,0)*$D55,IF($C55=NK$17,$G$8*$D55,""))</f>
        <v/>
      </c>
      <c r="NL55" s="34" t="str">
        <f>IF(NK55&lt;&gt;"",HLOOKUP(COUNT($NE55:NK55)+1,$G$4:$EH$8,NL$14,0)*$D55,IF($C55=NL$17,$G$8*$D55,""))</f>
        <v/>
      </c>
      <c r="NM55" s="34" t="str">
        <f>IF(NL55&lt;&gt;"",HLOOKUP(COUNT($NE55:NL55)+1,$G$4:$EH$8,NM$14,0)*$D55,IF($C55=NM$17,$G$8*$D55,""))</f>
        <v/>
      </c>
      <c r="NN55" s="34" t="str">
        <f>IF(NM55&lt;&gt;"",HLOOKUP(COUNT($NE55:NM55)+1,$G$4:$EH$8,NN$14,0)*$D55,IF($C55=NN$17,$G$8*$D55,""))</f>
        <v/>
      </c>
      <c r="NO55" s="34" t="str">
        <f>IF(NN55&lt;&gt;"",HLOOKUP(COUNT($NE55:NN55)+1,$G$4:$EH$8,NO$14,0)*$D55,IF($C55=NO$17,$G$8*$D55,""))</f>
        <v/>
      </c>
      <c r="NP55" s="34" t="str">
        <f>IF(NO55&lt;&gt;"",HLOOKUP(COUNT($NE55:NO55)+1,$G$4:$EH$8,NP$14,0)*$D55,IF($C55=NP$17,$G$8*$D55,""))</f>
        <v/>
      </c>
      <c r="NQ55" s="34" t="str">
        <f>IF(NP55&lt;&gt;"",HLOOKUP(COUNT($NE55:NP55)+1,$G$4:$EH$8,NQ$14,0)*$D55,IF($C55=NQ$17,$G$8*$D55,""))</f>
        <v/>
      </c>
      <c r="NR55" s="34" t="str">
        <f>IF(NQ55&lt;&gt;"",HLOOKUP(COUNT($NE55:NQ55)+1,$G$4:$EH$8,NR$14,0)*$D55,IF($C55=NR$17,$G$8*$D55,""))</f>
        <v/>
      </c>
      <c r="NS55" s="34" t="str">
        <f>IF(NR55&lt;&gt;"",HLOOKUP(COUNT($NE55:NR55)+1,$G$4:$EH$8,NS$14,0)*$D55,IF($C55=NS$17,$G$8*$D55,""))</f>
        <v/>
      </c>
      <c r="NT55" s="34" t="str">
        <f>IF(NS55&lt;&gt;"",HLOOKUP(COUNT($NE55:NS55)+1,$G$4:$EH$8,NT$14,0)*$D55,IF($C55=NT$17,$G$8*$D55,""))</f>
        <v/>
      </c>
      <c r="NU55" s="34" t="str">
        <f>IF(NT55&lt;&gt;"",HLOOKUP(COUNT($NE55:NT55)+1,$G$4:$EH$8,NU$14,0)*$D55,IF($C55=NU$17,$G$8*$D55,""))</f>
        <v/>
      </c>
      <c r="NV55" s="34" t="str">
        <f>IF(NU55&lt;&gt;"",HLOOKUP(COUNT($NE55:NU55)+1,$G$4:$EH$8,NV$14,0)*$D55,IF($C55=NV$17,$G$8*$D55,""))</f>
        <v/>
      </c>
      <c r="NW55" s="34" t="str">
        <f>IF(NV55&lt;&gt;"",HLOOKUP(COUNT($NE55:NV55)+1,$G$4:$EH$8,NW$14,0)*$D55,IF($C55=NW$17,$G$8*$D55,""))</f>
        <v/>
      </c>
      <c r="NX55" s="34" t="str">
        <f>IF(NW55&lt;&gt;"",HLOOKUP(COUNT($NE55:NW55)+1,$G$4:$EH$8,NX$14,0)*$D55,IF($C55=NX$17,$G$8*$D55,""))</f>
        <v/>
      </c>
      <c r="NY55" s="34" t="str">
        <f>IF(NX55&lt;&gt;"",HLOOKUP(COUNT($NE55:NX55)+1,$G$4:$EH$8,NY$14,0)*$D55,IF($C55=NY$17,$G$8*$D55,""))</f>
        <v/>
      </c>
      <c r="NZ55" s="34" t="str">
        <f>IF(NY55&lt;&gt;"",HLOOKUP(COUNT($NE55:NY55)+1,$G$4:$EH$8,NZ$14,0)*$D55,IF($C55=NZ$17,$G$8*$D55,""))</f>
        <v/>
      </c>
      <c r="OA55" s="34" t="str">
        <f>IF(NZ55&lt;&gt;"",HLOOKUP(COUNT($NE55:NZ55)+1,$G$4:$EH$8,OA$14,0)*$D55,IF($C55=OA$17,$G$8*$D55,""))</f>
        <v/>
      </c>
      <c r="OB55" s="34" t="str">
        <f>IF(OA55&lt;&gt;"",HLOOKUP(COUNT($NE55:OA55)+1,$G$4:$EH$8,OB$14,0)*$D55,IF($C55=OB$17,$G$8*$D55,""))</f>
        <v/>
      </c>
      <c r="OC55" s="34" t="str">
        <f>IF(OB55&lt;&gt;"",HLOOKUP(COUNT($NE55:OB55)+1,$G$4:$EH$8,OC$14,0)*$D55,IF($C55=OC$17,$G$8*$D55,""))</f>
        <v/>
      </c>
      <c r="OD55" s="34" t="str">
        <f>IF(OC55&lt;&gt;"",HLOOKUP(COUNT($NE55:OC55)+1,$G$4:$EH$8,OD$14,0)*$D55,IF($C55=OD$17,$G$8*$D55,""))</f>
        <v/>
      </c>
      <c r="OE55" s="34" t="str">
        <f>IF(OD55&lt;&gt;"",HLOOKUP(COUNT($NE55:OD55)+1,$G$4:$EH$8,OE$14,0)*$D55,IF($C55=OE$17,$G$8*$D55,""))</f>
        <v/>
      </c>
      <c r="OF55" s="34" t="str">
        <f>IF(OE55&lt;&gt;"",HLOOKUP(COUNT($NE55:OE55)+1,$G$4:$EH$8,OF$14,0)*$D55,IF($C55=OF$17,$G$8*$D55,""))</f>
        <v/>
      </c>
      <c r="OG55" s="34" t="str">
        <f>IF(OF55&lt;&gt;"",HLOOKUP(COUNT($NE55:OF55)+1,$G$4:$EH$8,OG$14,0)*$D55,IF($C55=OG$17,$G$8*$D55,""))</f>
        <v/>
      </c>
      <c r="OH55" s="34" t="str">
        <f>IF(OG55&lt;&gt;"",HLOOKUP(COUNT($NE55:OG55)+1,$G$4:$EH$8,OH$14,0)*$D55,IF($C55=OH$17,$G$8*$D55,""))</f>
        <v/>
      </c>
      <c r="OI55" s="34" t="str">
        <f>IF(OH55&lt;&gt;"",HLOOKUP(COUNT($NE55:OH55)+1,$G$4:$EH$8,OI$14,0)*$D55,IF($C55=OI$17,$G$8*$D55,""))</f>
        <v/>
      </c>
      <c r="OJ55" s="34" t="str">
        <f>IF(OI55&lt;&gt;"",HLOOKUP(COUNT($NE55:OI55)+1,$G$4:$EH$8,OJ$14,0)*$D55,IF($C55=OJ$17,$G$8*$D55,""))</f>
        <v/>
      </c>
      <c r="OK55" s="34" t="str">
        <f>IF(OJ55&lt;&gt;"",HLOOKUP(COUNT($NE55:OJ55)+1,$G$4:$EH$8,OK$14,0)*$D55,IF($C55=OK$17,$G$8*$D55,""))</f>
        <v/>
      </c>
      <c r="OL55" s="34" t="str">
        <f>IF(OK55&lt;&gt;"",HLOOKUP(COUNT($NE55:OK55)+1,$G$4:$EH$8,OL$14,0)*$D55,IF($C55=OL$17,$G$8*$D55,""))</f>
        <v/>
      </c>
      <c r="OM55" s="34" t="str">
        <f>IF(OL55&lt;&gt;"",HLOOKUP(COUNT($NE55:OL55)+1,$G$4:$EH$8,OM$14,0)*$D55,IF($C55=OM$17,$G$8*$D55,""))</f>
        <v/>
      </c>
      <c r="ON55" s="34" t="str">
        <f>IF(OM55&lt;&gt;"",HLOOKUP(COUNT($NE55:OM55)+1,$G$4:$EH$8,ON$14,0)*$D55,IF($C55=ON$17,$G$8*$D55,""))</f>
        <v/>
      </c>
      <c r="OO55" s="34" t="str">
        <f>IF(ON55&lt;&gt;"",HLOOKUP(COUNT($NE55:ON55)+1,$G$4:$EH$8,OO$14,0)*$D55,IF($C55=OO$17,$G$8*$D55,""))</f>
        <v/>
      </c>
      <c r="OP55" s="34">
        <f>IF(OO55&lt;&gt;"",HLOOKUP(COUNT($NE55:OO55)+1,$G$4:$EH$8,OP$14,0)*$D55,IF($C55=OP$17,$G$8*$D55,""))</f>
        <v>140000</v>
      </c>
      <c r="OQ55" s="34">
        <f>IF(OP55&lt;&gt;"",HLOOKUP(COUNT($NE55:OP55)+1,$G$4:$EH$8,OQ$14,0)*$D55,IF($C55=OQ$17,$G$8*$D55,""))</f>
        <v>0</v>
      </c>
      <c r="OR55" s="34">
        <f>IF(OQ55&lt;&gt;"",HLOOKUP(COUNT($NE55:OQ55)+1,$G$4:$EH$8,OR$14,0)*$D55,IF($C55=OR$17,$G$8*$D55,""))</f>
        <v>0</v>
      </c>
      <c r="OS55" s="34">
        <f>IF(OR55&lt;&gt;"",HLOOKUP(COUNT($NE55:OR55)+1,$G$4:$EH$8,OS$14,0)*$D55,IF($C55=OS$17,$G$8*$D55,""))</f>
        <v>0</v>
      </c>
      <c r="OT55" s="34">
        <f>IF(OS55&lt;&gt;"",HLOOKUP(COUNT($NE55:OS55)+1,$G$4:$EH$8,OT$14,0)*$D55,IF($C55=OT$17,$G$8*$D55,""))</f>
        <v>0</v>
      </c>
      <c r="OU55" s="34">
        <f>IF(OT55&lt;&gt;"",HLOOKUP(COUNT($NE55:OT55)+1,$G$4:$EH$8,OU$14,0)*$D55,IF($C55=OU$17,$G$8*$D55,""))</f>
        <v>0</v>
      </c>
      <c r="OV55" s="34">
        <f>IF(OU55&lt;&gt;"",HLOOKUP(COUNT($NE55:OU55)+1,$G$4:$EH$8,OV$14,0)*$D55,IF($C55=OV$17,$G$8*$D55,""))</f>
        <v>0</v>
      </c>
      <c r="OW55" s="34">
        <f>IF(OV55&lt;&gt;"",HLOOKUP(COUNT($NE55:OV55)+1,$G$4:$EH$8,OW$14,0)*$D55,IF($C55=OW$17,$G$8*$D55,""))</f>
        <v>0</v>
      </c>
      <c r="OX55" s="34">
        <f>IF(OW55&lt;&gt;"",HLOOKUP(COUNT($NE55:OW55)+1,$G$4:$EH$8,OX$14,0)*$D55,IF($C55=OX$17,$G$8*$D55,""))</f>
        <v>0</v>
      </c>
      <c r="OY55" s="34">
        <f>IF(OX55&lt;&gt;"",HLOOKUP(COUNT($NE55:OX55)+1,$G$4:$EH$8,OY$14,0)*$D55,IF($C55=OY$17,$G$8*$D55,""))</f>
        <v>0</v>
      </c>
      <c r="OZ55" s="34">
        <f>IF(OY55&lt;&gt;"",HLOOKUP(COUNT($NE55:OY55)+1,$G$4:$EH$8,OZ$14,0)*$D55,IF($C55=OZ$17,$G$8*$D55,""))</f>
        <v>0</v>
      </c>
      <c r="PA55" s="34">
        <f>IF(OZ55&lt;&gt;"",HLOOKUP(COUNT($NE55:OZ55)+1,$G$4:$EH$8,PA$14,0)*$D55,IF($C55=PA$17,$G$8*$D55,""))</f>
        <v>0</v>
      </c>
      <c r="PB55" s="34">
        <f>IF(PA55&lt;&gt;"",HLOOKUP(COUNT($NE55:PA55)+1,$G$4:$EH$8,PB$14,0)*$D55,IF($C55=PB$17,$G$8*$D55,""))</f>
        <v>0</v>
      </c>
      <c r="PC55" s="34">
        <f>IF(PB55&lt;&gt;"",HLOOKUP(COUNT($NE55:PB55)+1,$G$4:$EH$8,PC$14,0)*$D55,IF($C55=PC$17,$G$8*$D55,""))</f>
        <v>0</v>
      </c>
      <c r="PD55" s="34">
        <f>IF(PC55&lt;&gt;"",HLOOKUP(COUNT($NE55:PC55)+1,$G$4:$EH$8,PD$14,0)*$D55,IF($C55=PD$17,$G$8*$D55,""))</f>
        <v>0</v>
      </c>
      <c r="PE55" s="34">
        <f>IF(PD55&lt;&gt;"",HLOOKUP(COUNT($NE55:PD55)+1,$G$4:$EH$8,PE$14,0)*$D55,IF($C55=PE$17,$G$8*$D55,""))</f>
        <v>0</v>
      </c>
      <c r="PF55" s="34">
        <f>IF(PE55&lt;&gt;"",HLOOKUP(COUNT($NE55:PE55)+1,$G$4:$EH$8,PF$14,0)*$D55,IF($C55=PF$17,$G$8*$D55,""))</f>
        <v>0</v>
      </c>
      <c r="PG55" s="34">
        <f>IF(PF55&lt;&gt;"",HLOOKUP(COUNT($NE55:PF55)+1,$G$4:$EH$8,PG$14,0)*$D55,IF($C55=PG$17,$G$8*$D55,""))</f>
        <v>0</v>
      </c>
      <c r="PH55" s="34">
        <f>IF(PG55&lt;&gt;"",HLOOKUP(COUNT($NE55:PG55)+1,$G$4:$EH$8,PH$14,0)*$D55,IF($C55=PH$17,$G$8*$D55,""))</f>
        <v>0</v>
      </c>
      <c r="PI55" s="34">
        <f>IF(PH55&lt;&gt;"",HLOOKUP(COUNT($NE55:PH55)+1,$G$4:$EH$8,PI$14,0)*$D55,IF($C55=PI$17,$G$8*$D55,""))</f>
        <v>0</v>
      </c>
      <c r="PJ55" s="34">
        <f>IF(PI55&lt;&gt;"",HLOOKUP(COUNT($NE55:PI55)+1,$G$4:$EH$8,PJ$14,0)*$D55,IF($C55=PJ$17,$G$8*$D55,""))</f>
        <v>0</v>
      </c>
      <c r="PK55" s="34">
        <f>IF(PJ55&lt;&gt;"",HLOOKUP(COUNT($NE55:PJ55)+1,$G$4:$EH$8,PK$14,0)*$D55,IF($C55=PK$17,$G$8*$D55,""))</f>
        <v>0</v>
      </c>
      <c r="PL55" s="34">
        <f>IF(PK55&lt;&gt;"",HLOOKUP(COUNT($NE55:PK55)+1,$G$4:$EH$8,PL$14,0)*$D55,IF($C55=PL$17,$G$8*$D55,""))</f>
        <v>0</v>
      </c>
      <c r="PM55" s="34">
        <f>IF(PL55&lt;&gt;"",HLOOKUP(COUNT($NE55:PL55)+1,$G$4:$EH$8,PM$14,0)*$D55,IF($C55=PM$17,$G$8*$D55,""))</f>
        <v>0</v>
      </c>
      <c r="PN55" s="34">
        <f>IF(PM55&lt;&gt;"",HLOOKUP(COUNT($NE55:PM55)+1,$G$4:$EH$8,PN$14,0)*$D55,IF($C55=PN$17,$G$8*$D55,""))</f>
        <v>0</v>
      </c>
      <c r="PO55" s="34">
        <f>IF(PN55&lt;&gt;"",HLOOKUP(COUNT($NE55:PN55)+1,$G$4:$EH$8,PO$14,0)*$D55,IF($C55=PO$17,$G$8*$D55,""))</f>
        <v>0</v>
      </c>
      <c r="PP55" s="34">
        <f>IF(PO55&lt;&gt;"",HLOOKUP(COUNT($NE55:PO55)+1,$G$4:$EH$8,PP$14,0)*$D55,IF($C55=PP$17,$G$8*$D55,""))</f>
        <v>0</v>
      </c>
      <c r="PQ55" s="34">
        <f>IF(PP55&lt;&gt;"",HLOOKUP(COUNT($NE55:PP55)+1,$G$4:$EH$8,PQ$14,0)*$D55,IF($C55=PQ$17,$G$8*$D55,""))</f>
        <v>0</v>
      </c>
      <c r="PR55" s="34">
        <f>IF(PQ55&lt;&gt;"",HLOOKUP(COUNT($NE55:PQ55)+1,$G$4:$EH$8,PR$14,0)*$D55,IF($C55=PR$17,$G$8*$D55,""))</f>
        <v>0</v>
      </c>
      <c r="PS55" s="34">
        <f>IF(PR55&lt;&gt;"",HLOOKUP(COUNT($NE55:PR55)+1,$G$4:$EH$8,PS$14,0)*$D55,IF($C55=PS$17,$G$8*$D55,""))</f>
        <v>0</v>
      </c>
      <c r="PT55" s="34">
        <f>IF(PS55&lt;&gt;"",HLOOKUP(COUNT($NE55:PS55)+1,$G$4:$EH$8,PT$14,0)*$D55,IF($C55=PT$17,$G$8*$D55,""))</f>
        <v>0</v>
      </c>
      <c r="PU55" s="34">
        <f>IF(PT55&lt;&gt;"",HLOOKUP(COUNT($NE55:PT55)+1,$G$4:$EH$8,PU$14,0)*$D55,IF($C55=PU$17,$G$8*$D55,""))</f>
        <v>0</v>
      </c>
      <c r="PV55" s="34">
        <f>IF(PU55&lt;&gt;"",HLOOKUP(COUNT($NE55:PU55)+1,$G$4:$EH$8,PV$14,0)*$D55,IF($C55=PV$17,$G$8*$D55,""))</f>
        <v>0</v>
      </c>
      <c r="PW55" s="34">
        <f>IF(PV55&lt;&gt;"",HLOOKUP(COUNT($NE55:PV55)+1,$G$4:$EH$8,PW$14,0)*$D55,IF($C55=PW$17,$G$8*$D55,""))</f>
        <v>0</v>
      </c>
      <c r="PX55" s="34">
        <f>IF(PW55&lt;&gt;"",HLOOKUP(COUNT($NE55:PW55)+1,$G$4:$EH$8,PX$14,0)*$D55,IF($C55=PX$17,$G$8*$D55,""))</f>
        <v>0</v>
      </c>
      <c r="PY55" s="34">
        <f>IF(PX55&lt;&gt;"",HLOOKUP(COUNT($NE55:PX55)+1,$G$4:$EH$8,PY$14,0)*$D55,IF($C55=PY$17,$G$8*$D55,""))</f>
        <v>0</v>
      </c>
      <c r="PZ55" s="34">
        <f>IF(PY55&lt;&gt;"",HLOOKUP(COUNT($NE55:PY55)+1,$G$4:$EH$8,PZ$14,0)*$D55,IF($C55=PZ$17,$G$8*$D55,""))</f>
        <v>0</v>
      </c>
      <c r="QA55" s="34">
        <f>IF(PZ55&lt;&gt;"",HLOOKUP(COUNT($NE55:PZ55)+1,$G$4:$EH$8,QA$14,0)*$D55,IF($C55=QA$17,$G$8*$D55,""))</f>
        <v>0</v>
      </c>
      <c r="QB55" s="34">
        <f>IF(QA55&lt;&gt;"",HLOOKUP(COUNT($NE55:QA55)+1,$G$4:$EH$8,QB$14,0)*$D55,IF($C55=QB$17,$G$8*$D55,""))</f>
        <v>0</v>
      </c>
      <c r="QC55" s="34">
        <f>IF(QB55&lt;&gt;"",HLOOKUP(COUNT($NE55:QB55)+1,$G$4:$EH$8,QC$14,0)*$D55,IF($C55=QC$17,$G$8*$D55,""))</f>
        <v>0</v>
      </c>
      <c r="QD55" s="34">
        <f>IF(QC55&lt;&gt;"",HLOOKUP(COUNT($NE55:QC55)+1,$G$4:$EH$8,QD$14,0)*$D55,IF($C55=QD$17,$G$8*$D55,""))</f>
        <v>0</v>
      </c>
      <c r="QE55" s="34">
        <f>IF(QD55&lt;&gt;"",HLOOKUP(COUNT($NE55:QD55)+1,$G$4:$EH$8,QE$14,0)*$D55,IF($C55=QE$17,$G$8*$D55,""))</f>
        <v>0</v>
      </c>
      <c r="QF55" s="34">
        <f>IF(QE55&lt;&gt;"",HLOOKUP(COUNT($NE55:QE55)+1,$G$4:$EH$8,QF$14,0)*$D55,IF($C55=QF$17,$G$8*$D55,""))</f>
        <v>0</v>
      </c>
      <c r="QG55" s="34">
        <f>IF(QF55&lt;&gt;"",HLOOKUP(COUNT($NE55:QF55)+1,$G$4:$EH$8,QG$14,0)*$D55,IF($C55=QG$17,$G$8*$D55,""))</f>
        <v>0</v>
      </c>
      <c r="QH55" s="34">
        <f>IF(QG55&lt;&gt;"",HLOOKUP(COUNT($NE55:QG55)+1,$G$4:$EH$8,QH$14,0)*$D55,IF($C55=QH$17,$G$8*$D55,""))</f>
        <v>0</v>
      </c>
      <c r="QI55" s="34">
        <f>IF(QH55&lt;&gt;"",HLOOKUP(COUNT($NE55:QH55)+1,$G$4:$EH$8,QI$14,0)*$D55,IF($C55=QI$17,$G$8*$D55,""))</f>
        <v>0</v>
      </c>
      <c r="QJ55" s="34">
        <f>IF(QI55&lt;&gt;"",HLOOKUP(COUNT($NE55:QI55)+1,$G$4:$EH$8,QJ$14,0)*$D55,IF($C55=QJ$17,$G$8*$D55,""))</f>
        <v>0</v>
      </c>
      <c r="QK55" s="34">
        <f>IF(QJ55&lt;&gt;"",HLOOKUP(COUNT($NE55:QJ55)+1,$G$4:$EH$8,QK$14,0)*$D55,IF($C55=QK$17,$G$8*$D55,""))</f>
        <v>0</v>
      </c>
      <c r="QL55" s="34">
        <f>IF(QK55&lt;&gt;"",HLOOKUP(COUNT($NE55:QK55)+1,$G$4:$EH$8,QL$14,0)*$D55,IF($C55=QL$17,$G$8*$D55,""))</f>
        <v>0</v>
      </c>
      <c r="QM55" s="34">
        <f>IF(QL55&lt;&gt;"",HLOOKUP(COUNT($NE55:QL55)+1,$G$4:$EH$8,QM$14,0)*$D55,IF($C55=QM$17,$G$8*$D55,""))</f>
        <v>0</v>
      </c>
      <c r="QN55" s="34">
        <f>IF(QM55&lt;&gt;"",HLOOKUP(COUNT($NE55:QM55)+1,$G$4:$EH$8,QN$14,0)*$D55,IF($C55=QN$17,$G$8*$D55,""))</f>
        <v>0</v>
      </c>
      <c r="QO55" s="34">
        <f>IF(QN55&lt;&gt;"",HLOOKUP(COUNT($NE55:QN55)+1,$G$4:$EH$8,QO$14,0)*$D55,IF($C55=QO$17,$G$8*$D55,""))</f>
        <v>0</v>
      </c>
      <c r="QP55" s="34">
        <f>IF(QO55&lt;&gt;"",HLOOKUP(COUNT($NE55:QO55)+1,$G$4:$EH$8,QP$14,0)*$D55,IF($C55=QP$17,$G$8*$D55,""))</f>
        <v>0</v>
      </c>
      <c r="QQ55" s="34">
        <f>IF(QP55&lt;&gt;"",HLOOKUP(COUNT($NE55:QP55)+1,$G$4:$EH$8,QQ$14,0)*$D55,IF($C55=QQ$17,$G$8*$D55,""))</f>
        <v>0</v>
      </c>
      <c r="QR55" s="34">
        <f>IF(QQ55&lt;&gt;"",HLOOKUP(COUNT($NE55:QQ55)+1,$G$4:$EH$8,QR$14,0)*$D55,IF($C55=QR$17,$G$8*$D55,""))</f>
        <v>0</v>
      </c>
      <c r="QS55" s="34">
        <f>IF(QR55&lt;&gt;"",HLOOKUP(COUNT($NE55:QR55)+1,$G$4:$EH$8,QS$14,0)*$D55,IF($C55=QS$17,$G$8*$D55,""))</f>
        <v>0</v>
      </c>
      <c r="QT55" s="34">
        <f>IF(QS55&lt;&gt;"",HLOOKUP(COUNT($NE55:QS55)+1,$G$4:$EH$8,QT$14,0)*$D55,IF($C55=QT$17,$G$8*$D55,""))</f>
        <v>0</v>
      </c>
      <c r="QU55" s="34">
        <f>IF(QT55&lt;&gt;"",HLOOKUP(COUNT($NE55:QT55)+1,$G$4:$EH$8,QU$14,0)*$D55,IF($C55=QU$17,$G$8*$D55,""))</f>
        <v>0</v>
      </c>
      <c r="QV55" s="34">
        <f>IF(QU55&lt;&gt;"",HLOOKUP(COUNT($NE55:QU55)+1,$G$4:$EH$8,QV$14,0)*$D55,IF($C55=QV$17,$G$8*$D55,""))</f>
        <v>0</v>
      </c>
      <c r="QW55" s="34">
        <f>IF(QV55&lt;&gt;"",HLOOKUP(COUNT($NE55:QV55)+1,$G$4:$EH$8,QW$14,0)*$D55,IF($C55=QW$17,$G$8*$D55,""))</f>
        <v>0</v>
      </c>
      <c r="QX55" s="34">
        <f>IF(QW55&lt;&gt;"",HLOOKUP(COUNT($NE55:QW55)+1,$G$4:$EH$8,QX$14,0)*$D55,IF($C55=QX$17,$G$8*$D55,""))</f>
        <v>0</v>
      </c>
      <c r="QY55" s="34">
        <f>IF(QX55&lt;&gt;"",HLOOKUP(COUNT($NE55:QX55)+1,$G$4:$EH$8,QY$14,0)*$D55,IF($C55=QY$17,$G$8*$D55,""))</f>
        <v>0</v>
      </c>
      <c r="QZ55" s="34">
        <f>IF(QY55&lt;&gt;"",HLOOKUP(COUNT($NE55:QY55)+1,$G$4:$EH$8,QZ$14,0)*$D55,IF($C55=QZ$17,$G$8*$D55,""))</f>
        <v>0</v>
      </c>
      <c r="RA55" s="34">
        <f>IF(QZ55&lt;&gt;"",HLOOKUP(COUNT($NE55:QZ55)+1,$G$4:$EH$8,RA$14,0)*$D55,IF($C55=RA$17,$G$8*$D55,""))</f>
        <v>0</v>
      </c>
      <c r="RB55" s="34">
        <f>IF(RA55&lt;&gt;"",HLOOKUP(COUNT($NE55:RA55)+1,$G$4:$EH$8,RB$14,0)*$D55,IF($C55=RB$17,$G$8*$D55,""))</f>
        <v>0</v>
      </c>
      <c r="RC55" s="34">
        <f>IF(RB55&lt;&gt;"",HLOOKUP(COUNT($NE55:RB55)+1,$G$4:$EH$8,RC$14,0)*$D55,IF($C55=RC$17,$G$8*$D55,""))</f>
        <v>0</v>
      </c>
      <c r="RD55" s="34">
        <f>IF(RC55&lt;&gt;"",HLOOKUP(COUNT($NE55:RC55)+1,$G$4:$EH$8,RD$14,0)*$D55,IF($C55=RD$17,$G$8*$D55,""))</f>
        <v>0</v>
      </c>
      <c r="RE55" s="34">
        <f>IF(RD55&lt;&gt;"",HLOOKUP(COUNT($NE55:RD55)+1,$G$4:$EH$8,RE$14,0)*$D55,IF($C55=RE$17,$G$8*$D55,""))</f>
        <v>0</v>
      </c>
      <c r="RF55" s="34">
        <f>IF(RE55&lt;&gt;"",HLOOKUP(COUNT($NE55:RE55)+1,$G$4:$EH$8,RF$14,0)*$D55,IF($C55=RF$17,$G$8*$D55,""))</f>
        <v>0</v>
      </c>
      <c r="RG55" s="34">
        <f>IF(RF55&lt;&gt;"",HLOOKUP(COUNT($NE55:RF55)+1,$G$4:$EH$8,RG$14,0)*$D55,IF($C55=RG$17,$G$8*$D55,""))</f>
        <v>0</v>
      </c>
      <c r="RH55" s="34">
        <f>IF(RG55&lt;&gt;"",HLOOKUP(COUNT($NE55:RG55)+1,$G$4:$EH$8,RH$14,0)*$D55,IF($C55=RH$17,$G$8*$D55,""))</f>
        <v>0</v>
      </c>
      <c r="RI55" s="34">
        <f>IF(RH55&lt;&gt;"",HLOOKUP(COUNT($NE55:RH55)+1,$G$4:$EH$8,RI$14,0)*$D55,IF($C55=RI$17,$G$8*$D55,""))</f>
        <v>0</v>
      </c>
      <c r="RJ55" s="34">
        <f>IF(RI55&lt;&gt;"",HLOOKUP(COUNT($NE55:RI55)+1,$G$4:$EH$8,RJ$14,0)*$D55,IF($C55=RJ$17,$G$8*$D55,""))</f>
        <v>0</v>
      </c>
      <c r="RK55" s="34">
        <f>IF(RJ55&lt;&gt;"",HLOOKUP(COUNT($NE55:RJ55)+1,$G$4:$EH$8,RK$14,0)*$D55,IF($C55=RK$17,$G$8*$D55,""))</f>
        <v>0</v>
      </c>
      <c r="RL55" s="34">
        <f>IF(RK55&lt;&gt;"",HLOOKUP(COUNT($NE55:RK55)+1,$G$4:$EH$8,RL$14,0)*$D55,IF($C55=RL$17,$G$8*$D55,""))</f>
        <v>0</v>
      </c>
      <c r="RM55" s="34">
        <f>IF(RL55&lt;&gt;"",HLOOKUP(COUNT($NE55:RL55)+1,$G$4:$EH$8,RM$14,0)*$D55,IF($C55=RM$17,$G$8*$D55,""))</f>
        <v>0</v>
      </c>
      <c r="RN55" s="34">
        <f>IF(RM55&lt;&gt;"",HLOOKUP(COUNT($NE55:RM55)+1,$G$4:$EH$8,RN$14,0)*$D55,IF($C55=RN$17,$G$8*$D55,""))</f>
        <v>0</v>
      </c>
      <c r="RO55" s="34">
        <f>IF(RN55&lt;&gt;"",HLOOKUP(COUNT($NE55:RN55)+1,$G$4:$EH$8,RO$14,0)*$D55,IF($C55=RO$17,$G$8*$D55,""))</f>
        <v>0</v>
      </c>
      <c r="RP55" s="34">
        <f>IF(RO55&lt;&gt;"",HLOOKUP(COUNT($NE55:RO55)+1,$G$4:$EH$8,RP$14,0)*$D55,IF($C55=RP$17,$G$8*$D55,""))</f>
        <v>0</v>
      </c>
      <c r="RQ55" s="34">
        <f>IF(RP55&lt;&gt;"",HLOOKUP(COUNT($NE55:RP55)+1,$G$4:$EH$8,RQ$14,0)*$D55,IF($C55=RQ$17,$G$8*$D55,""))</f>
        <v>0</v>
      </c>
      <c r="RR55" s="34">
        <f>IF(RQ55&lt;&gt;"",HLOOKUP(COUNT($NE55:RQ55)+1,$G$4:$EH$8,RR$14,0)*$D55,IF($C55=RR$17,$G$8*$D55,""))</f>
        <v>0</v>
      </c>
      <c r="RS55" s="34">
        <f>IF(RR55&lt;&gt;"",HLOOKUP(COUNT($NE55:RR55)+1,$G$4:$EH$8,RS$14,0)*$D55,IF($C55=RS$17,$G$8*$D55,""))</f>
        <v>0</v>
      </c>
      <c r="RT55" s="34">
        <f>IF(RS55&lt;&gt;"",HLOOKUP(COUNT($NE55:RS55)+1,$G$4:$EH$8,RT$14,0)*$D55,IF($C55=RT$17,$G$8*$D55,""))</f>
        <v>0</v>
      </c>
      <c r="RU55" s="34">
        <f>IF(RT55&lt;&gt;"",HLOOKUP(COUNT($NE55:RT55)+1,$G$4:$EH$8,RU$14,0)*$D55,IF($C55=RU$17,$G$8*$D55,""))</f>
        <v>0</v>
      </c>
      <c r="RW55" s="34" t="str">
        <f>IF(RV55&lt;&gt;"",HLOOKUP(COUNT($RV55:RV55)+1,$G$4:$EH$9,RW$14,0)*$D55,IF($C55=RW$17,$G$9*$D55,""))</f>
        <v/>
      </c>
      <c r="RX55" s="34" t="str">
        <f>IF(RW55&lt;&gt;"",HLOOKUP(COUNT($RV55:RW55)+1,$G$4:$EH$9,RX$14,0)*$D55,IF($C55=RX$17,$G$9*$D55,""))</f>
        <v/>
      </c>
      <c r="RY55" s="34" t="str">
        <f>IF(RX55&lt;&gt;"",HLOOKUP(COUNT($RV55:RX55)+1,$G$4:$EH$9,RY$14,0)*$D55,IF($C55=RY$17,$G$9*$D55,""))</f>
        <v/>
      </c>
      <c r="RZ55" s="34" t="str">
        <f>IF(RY55&lt;&gt;"",HLOOKUP(COUNT($RV55:RY55)+1,$G$4:$EH$9,RZ$14,0)*$D55,IF($C55=RZ$17,$G$9*$D55,""))</f>
        <v/>
      </c>
      <c r="SA55" s="34" t="str">
        <f>IF(RZ55&lt;&gt;"",HLOOKUP(COUNT($RV55:RZ55)+1,$G$4:$EH$9,SA$14,0)*$D55,IF($C55=SA$17,$G$9*$D55,""))</f>
        <v/>
      </c>
      <c r="SB55" s="34" t="str">
        <f>IF(SA55&lt;&gt;"",HLOOKUP(COUNT($RV55:SA55)+1,$G$4:$EH$9,SB$14,0)*$D55,IF($C55=SB$17,$G$9*$D55,""))</f>
        <v/>
      </c>
      <c r="SC55" s="34" t="str">
        <f>IF(SB55&lt;&gt;"",HLOOKUP(COUNT($RV55:SB55)+1,$G$4:$EH$9,SC$14,0)*$D55,IF($C55=SC$17,$G$9*$D55,""))</f>
        <v/>
      </c>
      <c r="SD55" s="34" t="str">
        <f>IF(SC55&lt;&gt;"",HLOOKUP(COUNT($RV55:SC55)+1,$G$4:$EH$9,SD$14,0)*$D55,IF($C55=SD$17,$G$9*$D55,""))</f>
        <v/>
      </c>
      <c r="SE55" s="34" t="str">
        <f>IF(SD55&lt;&gt;"",HLOOKUP(COUNT($RV55:SD55)+1,$G$4:$EH$9,SE$14,0)*$D55,IF($C55=SE$17,$G$9*$D55,""))</f>
        <v/>
      </c>
      <c r="SF55" s="34" t="str">
        <f>IF(SE55&lt;&gt;"",HLOOKUP(COUNT($RV55:SE55)+1,$G$4:$EH$9,SF$14,0)*$D55,IF($C55=SF$17,$G$9*$D55,""))</f>
        <v/>
      </c>
      <c r="SG55" s="34" t="str">
        <f>IF(SF55&lt;&gt;"",HLOOKUP(COUNT($RV55:SF55)+1,$G$4:$EH$9,SG$14,0)*$D55,IF($C55=SG$17,$G$9*$D55,""))</f>
        <v/>
      </c>
      <c r="SH55" s="34" t="str">
        <f>IF(SG55&lt;&gt;"",HLOOKUP(COUNT($RV55:SG55)+1,$G$4:$EH$9,SH$14,0)*$D55,IF($C55=SH$17,$G$9*$D55,""))</f>
        <v/>
      </c>
      <c r="SI55" s="34" t="str">
        <f>IF(SH55&lt;&gt;"",HLOOKUP(COUNT($RV55:SH55)+1,$G$4:$EH$9,SI$14,0)*$D55,IF($C55=SI$17,$G$9*$D55,""))</f>
        <v/>
      </c>
      <c r="SJ55" s="34" t="str">
        <f>IF(SI55&lt;&gt;"",HLOOKUP(COUNT($RV55:SI55)+1,$G$4:$EH$9,SJ$14,0)*$D55,IF($C55=SJ$17,$G$9*$D55,""))</f>
        <v/>
      </c>
      <c r="SK55" s="34" t="str">
        <f>IF(SJ55&lt;&gt;"",HLOOKUP(COUNT($RV55:SJ55)+1,$G$4:$EH$9,SK$14,0)*$D55,IF($C55=SK$17,$G$9*$D55,""))</f>
        <v/>
      </c>
      <c r="SL55" s="34" t="str">
        <f>IF(SK55&lt;&gt;"",HLOOKUP(COUNT($RV55:SK55)+1,$G$4:$EH$9,SL$14,0)*$D55,IF($C55=SL$17,$G$9*$D55,""))</f>
        <v/>
      </c>
      <c r="SM55" s="34" t="str">
        <f>IF(SL55&lt;&gt;"",HLOOKUP(COUNT($RV55:SL55)+1,$G$4:$EH$9,SM$14,0)*$D55,IF($C55=SM$17,$G$9*$D55,""))</f>
        <v/>
      </c>
      <c r="SN55" s="34" t="str">
        <f>IF(SM55&lt;&gt;"",HLOOKUP(COUNT($RV55:SM55)+1,$G$4:$EH$9,SN$14,0)*$D55,IF($C55=SN$17,$G$9*$D55,""))</f>
        <v/>
      </c>
      <c r="SO55" s="34" t="str">
        <f>IF(SN55&lt;&gt;"",HLOOKUP(COUNT($RV55:SN55)+1,$G$4:$EH$9,SO$14,0)*$D55,IF($C55=SO$17,$G$9*$D55,""))</f>
        <v/>
      </c>
      <c r="SP55" s="34" t="str">
        <f>IF(SO55&lt;&gt;"",HLOOKUP(COUNT($RV55:SO55)+1,$G$4:$EH$9,SP$14,0)*$D55,IF($C55=SP$17,$G$9*$D55,""))</f>
        <v/>
      </c>
      <c r="SQ55" s="34" t="str">
        <f>IF(SP55&lt;&gt;"",HLOOKUP(COUNT($RV55:SP55)+1,$G$4:$EH$9,SQ$14,0)*$D55,IF($C55=SQ$17,$G$9*$D55,""))</f>
        <v/>
      </c>
      <c r="SR55" s="34" t="str">
        <f>IF(SQ55&lt;&gt;"",HLOOKUP(COUNT($RV55:SQ55)+1,$G$4:$EH$9,SR$14,0)*$D55,IF($C55=SR$17,$G$9*$D55,""))</f>
        <v/>
      </c>
      <c r="SS55" s="34" t="str">
        <f>IF(SR55&lt;&gt;"",HLOOKUP(COUNT($RV55:SR55)+1,$G$4:$EH$9,SS$14,0)*$D55,IF($C55=SS$17,$G$9*$D55,""))</f>
        <v/>
      </c>
      <c r="ST55" s="34" t="str">
        <f>IF(SS55&lt;&gt;"",HLOOKUP(COUNT($RV55:SS55)+1,$G$4:$EH$9,ST$14,0)*$D55,IF($C55=ST$17,$G$9*$D55,""))</f>
        <v/>
      </c>
      <c r="SU55" s="34" t="str">
        <f>IF(ST55&lt;&gt;"",HLOOKUP(COUNT($RV55:ST55)+1,$G$4:$EH$9,SU$14,0)*$D55,IF($C55=SU$17,$G$9*$D55,""))</f>
        <v/>
      </c>
      <c r="SV55" s="34" t="str">
        <f>IF(SU55&lt;&gt;"",HLOOKUP(COUNT($RV55:SU55)+1,$G$4:$EH$9,SV$14,0)*$D55,IF($C55=SV$17,$G$9*$D55,""))</f>
        <v/>
      </c>
      <c r="SW55" s="34" t="str">
        <f>IF(SV55&lt;&gt;"",HLOOKUP(COUNT($RV55:SV55)+1,$G$4:$EH$9,SW$14,0)*$D55,IF($C55=SW$17,$G$9*$D55,""))</f>
        <v/>
      </c>
      <c r="SX55" s="34" t="str">
        <f>IF(SW55&lt;&gt;"",HLOOKUP(COUNT($RV55:SW55)+1,$G$4:$EH$9,SX$14,0)*$D55,IF($C55=SX$17,$G$9*$D55,""))</f>
        <v/>
      </c>
      <c r="SY55" s="34" t="str">
        <f>IF(SX55&lt;&gt;"",HLOOKUP(COUNT($RV55:SX55)+1,$G$4:$EH$9,SY$14,0)*$D55,IF($C55=SY$17,$G$9*$D55,""))</f>
        <v/>
      </c>
      <c r="SZ55" s="34" t="str">
        <f>IF(SY55&lt;&gt;"",HLOOKUP(COUNT($RV55:SY55)+1,$G$4:$EH$9,SZ$14,0)*$D55,IF($C55=SZ$17,$G$9*$D55,""))</f>
        <v/>
      </c>
      <c r="TA55" s="34" t="str">
        <f>IF(SZ55&lt;&gt;"",HLOOKUP(COUNT($RV55:SZ55)+1,$G$4:$EH$9,TA$14,0)*$D55,IF($C55=TA$17,$G$9*$D55,""))</f>
        <v/>
      </c>
      <c r="TB55" s="34" t="str">
        <f>IF(TA55&lt;&gt;"",HLOOKUP(COUNT($RV55:TA55)+1,$G$4:$EH$9,TB$14,0)*$D55,IF($C55=TB$17,$G$9*$D55,""))</f>
        <v/>
      </c>
      <c r="TC55" s="34" t="str">
        <f>IF(TB55&lt;&gt;"",HLOOKUP(COUNT($RV55:TB55)+1,$G$4:$EH$9,TC$14,0)*$D55,IF($C55=TC$17,$G$9*$D55,""))</f>
        <v/>
      </c>
      <c r="TD55" s="34" t="str">
        <f>IF(TC55&lt;&gt;"",HLOOKUP(COUNT($RV55:TC55)+1,$G$4:$EH$9,TD$14,0)*$D55,IF($C55=TD$17,$G$9*$D55,""))</f>
        <v/>
      </c>
      <c r="TE55" s="34" t="str">
        <f>IF(TD55&lt;&gt;"",HLOOKUP(COUNT($RV55:TD55)+1,$G$4:$EH$9,TE$14,0)*$D55,IF($C55=TE$17,$G$9*$D55,""))</f>
        <v/>
      </c>
      <c r="TF55" s="34" t="str">
        <f>IF(TE55&lt;&gt;"",HLOOKUP(COUNT($RV55:TE55)+1,$G$4:$EH$9,TF$14,0)*$D55,IF($C55=TF$17,$G$9*$D55,""))</f>
        <v/>
      </c>
      <c r="TG55" s="34">
        <f>IF(TF55&lt;&gt;"",HLOOKUP(COUNT($RV55:TF55)+1,$G$4:$EH$9,TG$14,0)*$D55,IF($C55=TG$17,$G$9*$D55,""))</f>
        <v>11600</v>
      </c>
      <c r="TH55" s="34">
        <f>IF(TG55&lt;&gt;"",HLOOKUP(COUNT($RV55:TG55)+1,$G$4:$EH$9,TH$14,0)*$D55,IF($C55=TH$17,$G$9*$D55,""))</f>
        <v>0</v>
      </c>
      <c r="TI55" s="34">
        <f>IF(TH55&lt;&gt;"",HLOOKUP(COUNT($RV55:TH55)+1,$G$4:$EH$9,TI$14,0)*$D55,IF($C55=TI$17,$G$9*$D55,""))</f>
        <v>0</v>
      </c>
      <c r="TJ55" s="34">
        <f>IF(TI55&lt;&gt;"",HLOOKUP(COUNT($RV55:TI55)+1,$G$4:$EH$9,TJ$14,0)*$D55,IF($C55=TJ$17,$G$9*$D55,""))</f>
        <v>0</v>
      </c>
      <c r="TK55" s="34">
        <f>IF(TJ55&lt;&gt;"",HLOOKUP(COUNT($RV55:TJ55)+1,$G$4:$EH$9,TK$14,0)*$D55,IF($C55=TK$17,$G$9*$D55,""))</f>
        <v>0</v>
      </c>
      <c r="TL55" s="34">
        <f>IF(TK55&lt;&gt;"",HLOOKUP(COUNT($RV55:TK55)+1,$G$4:$EH$9,TL$14,0)*$D55,IF($C55=TL$17,$G$9*$D55,""))</f>
        <v>0</v>
      </c>
      <c r="TM55" s="34">
        <f>IF(TL55&lt;&gt;"",HLOOKUP(COUNT($RV55:TL55)+1,$G$4:$EH$9,TM$14,0)*$D55,IF($C55=TM$17,$G$9*$D55,""))</f>
        <v>0</v>
      </c>
      <c r="TN55" s="34">
        <f>IF(TM55&lt;&gt;"",HLOOKUP(COUNT($RV55:TM55)+1,$G$4:$EH$9,TN$14,0)*$D55,IF($C55=TN$17,$G$9*$D55,""))</f>
        <v>0</v>
      </c>
      <c r="TO55" s="34">
        <f>IF(TN55&lt;&gt;"",HLOOKUP(COUNT($RV55:TN55)+1,$G$4:$EH$9,TO$14,0)*$D55,IF($C55=TO$17,$G$9*$D55,""))</f>
        <v>0</v>
      </c>
      <c r="TP55" s="34">
        <f>IF(TO55&lt;&gt;"",HLOOKUP(COUNT($RV55:TO55)+1,$G$4:$EH$9,TP$14,0)*$D55,IF($C55=TP$17,$G$9*$D55,""))</f>
        <v>0</v>
      </c>
      <c r="TQ55" s="34">
        <f>IF(TP55&lt;&gt;"",HLOOKUP(COUNT($RV55:TP55)+1,$G$4:$EH$9,TQ$14,0)*$D55,IF($C55=TQ$17,$G$9*$D55,""))</f>
        <v>0</v>
      </c>
      <c r="TR55" s="34">
        <f>IF(TQ55&lt;&gt;"",HLOOKUP(COUNT($RV55:TQ55)+1,$G$4:$EH$9,TR$14,0)*$D55,IF($C55=TR$17,$G$9*$D55,""))</f>
        <v>0</v>
      </c>
      <c r="TS55" s="34">
        <f>IF(TR55&lt;&gt;"",HLOOKUP(COUNT($RV55:TR55)+1,$G$4:$EH$9,TS$14,0)*$D55,IF($C55=TS$17,$G$9*$D55,""))</f>
        <v>0</v>
      </c>
      <c r="TT55" s="34">
        <f>IF(TS55&lt;&gt;"",HLOOKUP(COUNT($RV55:TS55)+1,$G$4:$EH$9,TT$14,0)*$D55,IF($C55=TT$17,$G$9*$D55,""))</f>
        <v>0</v>
      </c>
      <c r="TU55" s="34">
        <f>IF(TT55&lt;&gt;"",HLOOKUP(COUNT($RV55:TT55)+1,$G$4:$EH$9,TU$14,0)*$D55,IF($C55=TU$17,$G$9*$D55,""))</f>
        <v>0</v>
      </c>
      <c r="TV55" s="34">
        <f>IF(TU55&lt;&gt;"",HLOOKUP(COUNT($RV55:TU55)+1,$G$4:$EH$9,TV$14,0)*$D55,IF($C55=TV$17,$G$9*$D55,""))</f>
        <v>0</v>
      </c>
      <c r="TW55" s="34">
        <f>IF(TV55&lt;&gt;"",HLOOKUP(COUNT($RV55:TV55)+1,$G$4:$EH$9,TW$14,0)*$D55,IF($C55=TW$17,$G$9*$D55,""))</f>
        <v>0</v>
      </c>
      <c r="TX55" s="34">
        <f>IF(TW55&lt;&gt;"",HLOOKUP(COUNT($RV55:TW55)+1,$G$4:$EH$9,TX$14,0)*$D55,IF($C55=TX$17,$G$9*$D55,""))</f>
        <v>0</v>
      </c>
      <c r="TY55" s="34">
        <f>IF(TX55&lt;&gt;"",HLOOKUP(COUNT($RV55:TX55)+1,$G$4:$EH$9,TY$14,0)*$D55,IF($C55=TY$17,$G$9*$D55,""))</f>
        <v>0</v>
      </c>
      <c r="TZ55" s="34">
        <f>IF(TY55&lt;&gt;"",HLOOKUP(COUNT($RV55:TY55)+1,$G$4:$EH$9,TZ$14,0)*$D55,IF($C55=TZ$17,$G$9*$D55,""))</f>
        <v>0</v>
      </c>
      <c r="UA55" s="34">
        <f>IF(TZ55&lt;&gt;"",HLOOKUP(COUNT($RV55:TZ55)+1,$G$4:$EH$9,UA$14,0)*$D55,IF($C55=UA$17,$G$9*$D55,""))</f>
        <v>0</v>
      </c>
      <c r="UB55" s="34">
        <f>IF(UA55&lt;&gt;"",HLOOKUP(COUNT($RV55:UA55)+1,$G$4:$EH$9,UB$14,0)*$D55,IF($C55=UB$17,$G$9*$D55,""))</f>
        <v>0</v>
      </c>
      <c r="UC55" s="34">
        <f>IF(UB55&lt;&gt;"",HLOOKUP(COUNT($RV55:UB55)+1,$G$4:$EH$9,UC$14,0)*$D55,IF($C55=UC$17,$G$9*$D55,""))</f>
        <v>0</v>
      </c>
      <c r="UD55" s="34">
        <f>IF(UC55&lt;&gt;"",HLOOKUP(COUNT($RV55:UC55)+1,$G$4:$EH$9,UD$14,0)*$D55,IF($C55=UD$17,$G$9*$D55,""))</f>
        <v>0</v>
      </c>
      <c r="UE55" s="34">
        <f>IF(UD55&lt;&gt;"",HLOOKUP(COUNT($RV55:UD55)+1,$G$4:$EH$9,UE$14,0)*$D55,IF($C55=UE$17,$G$9*$D55,""))</f>
        <v>0</v>
      </c>
      <c r="UF55" s="34">
        <f>IF(UE55&lt;&gt;"",HLOOKUP(COUNT($RV55:UE55)+1,$G$4:$EH$9,UF$14,0)*$D55,IF($C55=UF$17,$G$9*$D55,""))</f>
        <v>0</v>
      </c>
      <c r="UG55" s="34">
        <f>IF(UF55&lt;&gt;"",HLOOKUP(COUNT($RV55:UF55)+1,$G$4:$EH$9,UG$14,0)*$D55,IF($C55=UG$17,$G$9*$D55,""))</f>
        <v>0</v>
      </c>
      <c r="UH55" s="34">
        <f>IF(UG55&lt;&gt;"",HLOOKUP(COUNT($RV55:UG55)+1,$G$4:$EH$9,UH$14,0)*$D55,IF($C55=UH$17,$G$9*$D55,""))</f>
        <v>0</v>
      </c>
      <c r="UI55" s="34">
        <f>IF(UH55&lt;&gt;"",HLOOKUP(COUNT($RV55:UH55)+1,$G$4:$EH$9,UI$14,0)*$D55,IF($C55=UI$17,$G$9*$D55,""))</f>
        <v>0</v>
      </c>
      <c r="UJ55" s="34">
        <f>IF(UI55&lt;&gt;"",HLOOKUP(COUNT($RV55:UI55)+1,$G$4:$EH$9,UJ$14,0)*$D55,IF($C55=UJ$17,$G$9*$D55,""))</f>
        <v>0</v>
      </c>
      <c r="UK55" s="34">
        <f>IF(UJ55&lt;&gt;"",HLOOKUP(COUNT($RV55:UJ55)+1,$G$4:$EH$9,UK$14,0)*$D55,IF($C55=UK$17,$G$9*$D55,""))</f>
        <v>0</v>
      </c>
      <c r="UL55" s="34">
        <f>IF(UK55&lt;&gt;"",HLOOKUP(COUNT($RV55:UK55)+1,$G$4:$EH$9,UL$14,0)*$D55,IF($C55=UL$17,$G$9*$D55,""))</f>
        <v>0</v>
      </c>
      <c r="UM55" s="34">
        <f>IF(UL55&lt;&gt;"",HLOOKUP(COUNT($RV55:UL55)+1,$G$4:$EH$9,UM$14,0)*$D55,IF($C55=UM$17,$G$9*$D55,""))</f>
        <v>0</v>
      </c>
      <c r="UN55" s="34">
        <f>IF(UM55&lt;&gt;"",HLOOKUP(COUNT($RV55:UM55)+1,$G$4:$EH$9,UN$14,0)*$D55,IF($C55=UN$17,$G$9*$D55,""))</f>
        <v>0</v>
      </c>
      <c r="UO55" s="34">
        <f>IF(UN55&lt;&gt;"",HLOOKUP(COUNT($RV55:UN55)+1,$G$4:$EH$9,UO$14,0)*$D55,IF($C55=UO$17,$G$9*$D55,""))</f>
        <v>0</v>
      </c>
      <c r="UP55" s="34">
        <f>IF(UO55&lt;&gt;"",HLOOKUP(COUNT($RV55:UO55)+1,$G$4:$EH$9,UP$14,0)*$D55,IF($C55=UP$17,$G$9*$D55,""))</f>
        <v>0</v>
      </c>
      <c r="UQ55" s="34">
        <f>IF(UP55&lt;&gt;"",HLOOKUP(COUNT($RV55:UP55)+1,$G$4:$EH$9,UQ$14,0)*$D55,IF($C55=UQ$17,$G$9*$D55,""))</f>
        <v>0</v>
      </c>
      <c r="UR55" s="34">
        <f>IF(UQ55&lt;&gt;"",HLOOKUP(COUNT($RV55:UQ55)+1,$G$4:$EH$9,UR$14,0)*$D55,IF($C55=UR$17,$G$9*$D55,""))</f>
        <v>0</v>
      </c>
      <c r="US55" s="34">
        <f>IF(UR55&lt;&gt;"",HLOOKUP(COUNT($RV55:UR55)+1,$G$4:$EH$9,US$14,0)*$D55,IF($C55=US$17,$G$9*$D55,""))</f>
        <v>0</v>
      </c>
      <c r="UT55" s="34">
        <f>IF(US55&lt;&gt;"",HLOOKUP(COUNT($RV55:US55)+1,$G$4:$EH$9,UT$14,0)*$D55,IF($C55=UT$17,$G$9*$D55,""))</f>
        <v>0</v>
      </c>
      <c r="UU55" s="34">
        <f>IF(UT55&lt;&gt;"",HLOOKUP(COUNT($RV55:UT55)+1,$G$4:$EH$9,UU$14,0)*$D55,IF($C55=UU$17,$G$9*$D55,""))</f>
        <v>0</v>
      </c>
      <c r="UV55" s="34">
        <f>IF(UU55&lt;&gt;"",HLOOKUP(COUNT($RV55:UU55)+1,$G$4:$EH$9,UV$14,0)*$D55,IF($C55=UV$17,$G$9*$D55,""))</f>
        <v>0</v>
      </c>
      <c r="UW55" s="34">
        <f>IF(UV55&lt;&gt;"",HLOOKUP(COUNT($RV55:UV55)+1,$G$4:$EH$9,UW$14,0)*$D55,IF($C55=UW$17,$G$9*$D55,""))</f>
        <v>0</v>
      </c>
      <c r="UX55" s="34">
        <f>IF(UW55&lt;&gt;"",HLOOKUP(COUNT($RV55:UW55)+1,$G$4:$EH$9,UX$14,0)*$D55,IF($C55=UX$17,$G$9*$D55,""))</f>
        <v>0</v>
      </c>
      <c r="UY55" s="34">
        <f>IF(UX55&lt;&gt;"",HLOOKUP(COUNT($RV55:UX55)+1,$G$4:$EH$9,UY$14,0)*$D55,IF($C55=UY$17,$G$9*$D55,""))</f>
        <v>0</v>
      </c>
      <c r="UZ55" s="34">
        <f>IF(UY55&lt;&gt;"",HLOOKUP(COUNT($RV55:UY55)+1,$G$4:$EH$9,UZ$14,0)*$D55,IF($C55=UZ$17,$G$9*$D55,""))</f>
        <v>0</v>
      </c>
      <c r="VA55" s="34">
        <f>IF(UZ55&lt;&gt;"",HLOOKUP(COUNT($RV55:UZ55)+1,$G$4:$EH$9,VA$14,0)*$D55,IF($C55=VA$17,$G$9*$D55,""))</f>
        <v>0</v>
      </c>
      <c r="VB55" s="34">
        <f>IF(VA55&lt;&gt;"",HLOOKUP(COUNT($RV55:VA55)+1,$G$4:$EH$9,VB$14,0)*$D55,IF($C55=VB$17,$G$9*$D55,""))</f>
        <v>0</v>
      </c>
      <c r="VC55" s="34">
        <f>IF(VB55&lt;&gt;"",HLOOKUP(COUNT($RV55:VB55)+1,$G$4:$EH$9,VC$14,0)*$D55,IF($C55=VC$17,$G$9*$D55,""))</f>
        <v>0</v>
      </c>
      <c r="VD55" s="34">
        <f>IF(VC55&lt;&gt;"",HLOOKUP(COUNT($RV55:VC55)+1,$G$4:$EH$9,VD$14,0)*$D55,IF($C55=VD$17,$G$9*$D55,""))</f>
        <v>0</v>
      </c>
      <c r="VE55" s="34">
        <f>IF(VD55&lt;&gt;"",HLOOKUP(COUNT($RV55:VD55)+1,$G$4:$EH$9,VE$14,0)*$D55,IF($C55=VE$17,$G$9*$D55,""))</f>
        <v>0</v>
      </c>
      <c r="VF55" s="34">
        <f>IF(VE55&lt;&gt;"",HLOOKUP(COUNT($RV55:VE55)+1,$G$4:$EH$9,VF$14,0)*$D55,IF($C55=VF$17,$G$9*$D55,""))</f>
        <v>0</v>
      </c>
      <c r="VG55" s="34">
        <f>IF(VF55&lt;&gt;"",HLOOKUP(COUNT($RV55:VF55)+1,$G$4:$EH$9,VG$14,0)*$D55,IF($C55=VG$17,$G$9*$D55,""))</f>
        <v>0</v>
      </c>
      <c r="VH55" s="34">
        <f>IF(VG55&lt;&gt;"",HLOOKUP(COUNT($RV55:VG55)+1,$G$4:$EH$9,VH$14,0)*$D55,IF($C55=VH$17,$G$9*$D55,""))</f>
        <v>0</v>
      </c>
      <c r="VI55" s="34">
        <f>IF(VH55&lt;&gt;"",HLOOKUP(COUNT($RV55:VH55)+1,$G$4:$EH$9,VI$14,0)*$D55,IF($C55=VI$17,$G$9*$D55,""))</f>
        <v>0</v>
      </c>
      <c r="VJ55" s="34">
        <f>IF(VI55&lt;&gt;"",HLOOKUP(COUNT($RV55:VI55)+1,$G$4:$EH$9,VJ$14,0)*$D55,IF($C55=VJ$17,$G$9*$D55,""))</f>
        <v>0</v>
      </c>
      <c r="VK55" s="34">
        <f>IF(VJ55&lt;&gt;"",HLOOKUP(COUNT($RV55:VJ55)+1,$G$4:$EH$9,VK$14,0)*$D55,IF($C55=VK$17,$G$9*$D55,""))</f>
        <v>0</v>
      </c>
      <c r="VL55" s="34">
        <f>IF(VK55&lt;&gt;"",HLOOKUP(COUNT($RV55:VK55)+1,$G$4:$EH$9,VL$14,0)*$D55,IF($C55=VL$17,$G$9*$D55,""))</f>
        <v>0</v>
      </c>
      <c r="VM55" s="34">
        <f>IF(VL55&lt;&gt;"",HLOOKUP(COUNT($RV55:VL55)+1,$G$4:$EH$9,VM$14,0)*$D55,IF($C55=VM$17,$G$9*$D55,""))</f>
        <v>0</v>
      </c>
      <c r="VN55" s="34">
        <f>IF(VM55&lt;&gt;"",HLOOKUP(COUNT($RV55:VM55)+1,$G$4:$EH$9,VN$14,0)*$D55,IF($C55=VN$17,$G$9*$D55,""))</f>
        <v>0</v>
      </c>
      <c r="VO55" s="34">
        <f>IF(VN55&lt;&gt;"",HLOOKUP(COUNT($RV55:VN55)+1,$G$4:$EH$9,VO$14,0)*$D55,IF($C55=VO$17,$G$9*$D55,""))</f>
        <v>0</v>
      </c>
      <c r="VP55" s="34">
        <f>IF(VO55&lt;&gt;"",HLOOKUP(COUNT($RV55:VO55)+1,$G$4:$EH$9,VP$14,0)*$D55,IF($C55=VP$17,$G$9*$D55,""))</f>
        <v>0</v>
      </c>
      <c r="VQ55" s="34">
        <f>IF(VP55&lt;&gt;"",HLOOKUP(COUNT($RV55:VP55)+1,$G$4:$EH$9,VQ$14,0)*$D55,IF($C55=VQ$17,$G$9*$D55,""))</f>
        <v>0</v>
      </c>
      <c r="VR55" s="34">
        <f>IF(VQ55&lt;&gt;"",HLOOKUP(COUNT($RV55:VQ55)+1,$G$4:$EH$9,VR$14,0)*$D55,IF($C55=VR$17,$G$9*$D55,""))</f>
        <v>0</v>
      </c>
      <c r="VS55" s="34">
        <f>IF(VR55&lt;&gt;"",HLOOKUP(COUNT($RV55:VR55)+1,$G$4:$EH$9,VS$14,0)*$D55,IF($C55=VS$17,$G$9*$D55,""))</f>
        <v>0</v>
      </c>
      <c r="VT55" s="34">
        <f>IF(VS55&lt;&gt;"",HLOOKUP(COUNT($RV55:VS55)+1,$G$4:$EH$9,VT$14,0)*$D55,IF($C55=VT$17,$G$9*$D55,""))</f>
        <v>0</v>
      </c>
      <c r="VU55" s="34">
        <f>IF(VT55&lt;&gt;"",HLOOKUP(COUNT($RV55:VT55)+1,$G$4:$EH$9,VU$14,0)*$D55,IF($C55=VU$17,$G$9*$D55,""))</f>
        <v>0</v>
      </c>
      <c r="VV55" s="34">
        <f>IF(VU55&lt;&gt;"",HLOOKUP(COUNT($RV55:VU55)+1,$G$4:$EH$9,VV$14,0)*$D55,IF($C55=VV$17,$G$9*$D55,""))</f>
        <v>0</v>
      </c>
      <c r="VW55" s="34">
        <f>IF(VV55&lt;&gt;"",HLOOKUP(COUNT($RV55:VV55)+1,$G$4:$EH$9,VW$14,0)*$D55,IF($C55=VW$17,$G$9*$D55,""))</f>
        <v>0</v>
      </c>
      <c r="VX55" s="34">
        <f>IF(VW55&lt;&gt;"",HLOOKUP(COUNT($RV55:VW55)+1,$G$4:$EH$9,VX$14,0)*$D55,IF($C55=VX$17,$G$9*$D55,""))</f>
        <v>0</v>
      </c>
      <c r="VY55" s="34">
        <f>IF(VX55&lt;&gt;"",HLOOKUP(COUNT($RV55:VX55)+1,$G$4:$EH$9,VY$14,0)*$D55,IF($C55=VY$17,$G$9*$D55,""))</f>
        <v>0</v>
      </c>
      <c r="VZ55" s="34">
        <f>IF(VY55&lt;&gt;"",HLOOKUP(COUNT($RV55:VY55)+1,$G$4:$EH$9,VZ$14,0)*$D55,IF($C55=VZ$17,$G$9*$D55,""))</f>
        <v>0</v>
      </c>
      <c r="WA55" s="34">
        <f>IF(VZ55&lt;&gt;"",HLOOKUP(COUNT($RV55:VZ55)+1,$G$4:$EH$9,WA$14,0)*$D55,IF($C55=WA$17,$G$9*$D55,""))</f>
        <v>0</v>
      </c>
      <c r="WB55" s="34">
        <f>IF(WA55&lt;&gt;"",HLOOKUP(COUNT($RV55:WA55)+1,$G$4:$EH$9,WB$14,0)*$D55,IF($C55=WB$17,$G$9*$D55,""))</f>
        <v>0</v>
      </c>
      <c r="WC55" s="34">
        <f>IF(WB55&lt;&gt;"",HLOOKUP(COUNT($RV55:WB55)+1,$G$4:$EH$9,WC$14,0)*$D55,IF($C55=WC$17,$G$9*$D55,""))</f>
        <v>0</v>
      </c>
      <c r="WD55" s="34">
        <f>IF(WC55&lt;&gt;"",HLOOKUP(COUNT($RV55:WC55)+1,$G$4:$EH$9,WD$14,0)*$D55,IF($C55=WD$17,$G$9*$D55,""))</f>
        <v>0</v>
      </c>
      <c r="WE55" s="34">
        <f>IF(WD55&lt;&gt;"",HLOOKUP(COUNT($RV55:WD55)+1,$G$4:$EH$9,WE$14,0)*$D55,IF($C55=WE$17,$G$9*$D55,""))</f>
        <v>0</v>
      </c>
      <c r="WF55" s="34">
        <f>IF(WE55&lt;&gt;"",HLOOKUP(COUNT($RV55:WE55)+1,$G$4:$EH$9,WF$14,0)*$D55,IF($C55=WF$17,$G$9*$D55,""))</f>
        <v>0</v>
      </c>
      <c r="WG55" s="34">
        <f>IF(WF55&lt;&gt;"",HLOOKUP(COUNT($RV55:WF55)+1,$G$4:$EH$9,WG$14,0)*$D55,IF($C55=WG$17,$G$9*$D55,""))</f>
        <v>0</v>
      </c>
      <c r="WH55" s="34">
        <f>IF(WG55&lt;&gt;"",HLOOKUP(COUNT($RV55:WG55)+1,$G$4:$EH$9,WH$14,0)*$D55,IF($C55=WH$17,$G$9*$D55,""))</f>
        <v>0</v>
      </c>
      <c r="WI55" s="34">
        <f>IF(WH55&lt;&gt;"",HLOOKUP(COUNT($RV55:WH55)+1,$G$4:$EH$9,WI$14,0)*$D55,IF($C55=WI$17,$G$9*$D55,""))</f>
        <v>0</v>
      </c>
      <c r="WJ55" s="34">
        <f>IF(WI55&lt;&gt;"",HLOOKUP(COUNT($RV55:WI55)+1,$G$4:$EH$9,WJ$14,0)*$D55,IF($C55=WJ$17,$G$9*$D55,""))</f>
        <v>0</v>
      </c>
      <c r="WK55" s="34">
        <f>IF(WJ55&lt;&gt;"",HLOOKUP(COUNT($RV55:WJ55)+1,$G$4:$EH$9,WK$14,0)*$D55,IF($C55=WK$17,$G$9*$D55,""))</f>
        <v>0</v>
      </c>
      <c r="WL55" s="34">
        <f>IF(WK55&lt;&gt;"",HLOOKUP(COUNT($RV55:WK55)+1,$G$4:$EH$9,WL$14,0)*$D55,IF($C55=WL$17,$G$9*$D55,""))</f>
        <v>0</v>
      </c>
    </row>
    <row r="56" spans="1:610" ht="15" x14ac:dyDescent="0.2">
      <c r="A56" s="25">
        <f t="shared" ref="A56:A119" si="911">A55+1</f>
        <v>2</v>
      </c>
      <c r="B56" s="25" t="s">
        <v>82</v>
      </c>
      <c r="C56" s="62">
        <f t="shared" si="908"/>
        <v>38</v>
      </c>
      <c r="D56" s="30">
        <f>VLOOKUP(B56,Premissas!$R$8:$AD$18,(Histograma!A56+1),0)</f>
        <v>4</v>
      </c>
      <c r="G56" s="34" t="str">
        <f>IF(F56&lt;&gt;"",HLOOKUP(COUNT($F56:F56)+1,$G$4:$EH$8,G$14,0)*$D56,IF($C56=G$17,$G$5*$D56,""))</f>
        <v/>
      </c>
      <c r="H56" s="34" t="str">
        <f>IF(G56&lt;&gt;"",HLOOKUP(COUNT($F56:G56)+1,$G$4:$EH$8,H$14,0)*$D56,IF($C56=H$17,$G$5*$D56,""))</f>
        <v/>
      </c>
      <c r="I56" s="34" t="str">
        <f>IF(H56&lt;&gt;"",HLOOKUP(COUNT($F56:H56)+1,$G$4:$EH$8,I$14,0)*$D56,IF($C56=I$17,$G$5*$D56,""))</f>
        <v/>
      </c>
      <c r="J56" s="34" t="str">
        <f>IF(I56&lt;&gt;"",HLOOKUP(COUNT($F56:I56)+1,$G$4:$EH$8,J$14,0)*$D56,IF($C56=J$17,$G$5*$D56,""))</f>
        <v/>
      </c>
      <c r="K56" s="34" t="str">
        <f>IF(J56&lt;&gt;"",HLOOKUP(COUNT($F56:J56)+1,$G$4:$EH$8,K$14,0)*$D56,IF($C56=K$17,$G$5*$D56,""))</f>
        <v/>
      </c>
      <c r="L56" s="34" t="str">
        <f>IF(K56&lt;&gt;"",HLOOKUP(COUNT($F56:K56)+1,$G$4:$EH$8,L$14,0)*$D56,IF($C56=L$17,$G$5*$D56,""))</f>
        <v/>
      </c>
      <c r="M56" s="34" t="str">
        <f>IF(L56&lt;&gt;"",HLOOKUP(COUNT($F56:L56)+1,$G$4:$EH$8,M$14,0)*$D56,IF($C56=M$17,$G$5*$D56,""))</f>
        <v/>
      </c>
      <c r="N56" s="34" t="str">
        <f>IF(M56&lt;&gt;"",HLOOKUP(COUNT($F56:M56)+1,$G$4:$EH$8,N$14,0)*$D56,IF($C56=N$17,$G$5*$D56,""))</f>
        <v/>
      </c>
      <c r="O56" s="34" t="str">
        <f>IF(N56&lt;&gt;"",HLOOKUP(COUNT($F56:N56)+1,$G$4:$EH$8,O$14,0)*$D56,IF($C56=O$17,$G$5*$D56,""))</f>
        <v/>
      </c>
      <c r="P56" s="34" t="str">
        <f>IF(O56&lt;&gt;"",HLOOKUP(COUNT($F56:O56)+1,$G$4:$EH$8,P$14,0)*$D56,IF($C56=P$17,$G$5*$D56,""))</f>
        <v/>
      </c>
      <c r="Q56" s="34" t="str">
        <f>IF(P56&lt;&gt;"",HLOOKUP(COUNT($F56:P56)+1,$G$4:$EH$8,Q$14,0)*$D56,IF($C56=Q$17,$G$5*$D56,""))</f>
        <v/>
      </c>
      <c r="R56" s="34" t="str">
        <f>IF(Q56&lt;&gt;"",HLOOKUP(COUNT($F56:Q56)+1,$G$4:$EH$8,R$14,0)*$D56,IF($C56=R$17,$G$5*$D56,""))</f>
        <v/>
      </c>
      <c r="S56" s="34" t="str">
        <f>IF(R56&lt;&gt;"",HLOOKUP(COUNT($F56:R56)+1,$G$4:$EH$8,S$14,0)*$D56,IF($C56=S$17,$G$5*$D56,""))</f>
        <v/>
      </c>
      <c r="T56" s="34" t="str">
        <f>IF(S56&lt;&gt;"",HLOOKUP(COUNT($F56:S56)+1,$G$4:$EH$8,T$14,0)*$D56,IF($C56=T$17,$G$5*$D56,""))</f>
        <v/>
      </c>
      <c r="U56" s="34" t="str">
        <f>IF(T56&lt;&gt;"",HLOOKUP(COUNT($F56:T56)+1,$G$4:$EH$8,U$14,0)*$D56,IF($C56=U$17,$G$5*$D56,""))</f>
        <v/>
      </c>
      <c r="V56" s="34" t="str">
        <f>IF(U56&lt;&gt;"",HLOOKUP(COUNT($F56:U56)+1,$G$4:$EH$8,V$14,0)*$D56,IF($C56=V$17,$G$5*$D56,""))</f>
        <v/>
      </c>
      <c r="W56" s="34" t="str">
        <f>IF(V56&lt;&gt;"",HLOOKUP(COUNT($F56:V56)+1,$G$4:$EH$8,W$14,0)*$D56,IF($C56=W$17,$G$5*$D56,""))</f>
        <v/>
      </c>
      <c r="X56" s="34" t="str">
        <f>IF(W56&lt;&gt;"",HLOOKUP(COUNT($F56:W56)+1,$G$4:$EH$8,X$14,0)*$D56,IF($C56=X$17,$G$5*$D56,""))</f>
        <v/>
      </c>
      <c r="Y56" s="34" t="str">
        <f>IF(X56&lt;&gt;"",HLOOKUP(COUNT($F56:X56)+1,$G$4:$EH$8,Y$14,0)*$D56,IF($C56=Y$17,$G$5*$D56,""))</f>
        <v/>
      </c>
      <c r="Z56" s="34" t="str">
        <f>IF(Y56&lt;&gt;"",HLOOKUP(COUNT($F56:Y56)+1,$G$4:$EH$8,Z$14,0)*$D56,IF($C56=Z$17,$G$5*$D56,""))</f>
        <v/>
      </c>
      <c r="AA56" s="34" t="str">
        <f>IF(Z56&lt;&gt;"",HLOOKUP(COUNT($F56:Z56)+1,$G$4:$EH$8,AA$14,0)*$D56,IF($C56=AA$17,$G$5*$D56,""))</f>
        <v/>
      </c>
      <c r="AB56" s="34" t="str">
        <f>IF(AA56&lt;&gt;"",HLOOKUP(COUNT($F56:AA56)+1,$G$4:$EH$8,AB$14,0)*$D56,IF($C56=AB$17,$G$5*$D56,""))</f>
        <v/>
      </c>
      <c r="AC56" s="34" t="str">
        <f>IF(AB56&lt;&gt;"",HLOOKUP(COUNT($F56:AB56)+1,$G$4:$EH$8,AC$14,0)*$D56,IF($C56=AC$17,$G$5*$D56,""))</f>
        <v/>
      </c>
      <c r="AD56" s="34" t="str">
        <f>IF(AC56&lt;&gt;"",HLOOKUP(COUNT($F56:AC56)+1,$G$4:$EH$8,AD$14,0)*$D56,IF($C56=AD$17,$G$5*$D56,""))</f>
        <v/>
      </c>
      <c r="AE56" s="34" t="str">
        <f>IF(AD56&lt;&gt;"",HLOOKUP(COUNT($F56:AD56)+1,$G$4:$EH$8,AE$14,0)*$D56,IF($C56=AE$17,$G$5*$D56,""))</f>
        <v/>
      </c>
      <c r="AF56" s="34" t="str">
        <f>IF(AE56&lt;&gt;"",HLOOKUP(COUNT($F56:AE56)+1,$G$4:$EH$8,AF$14,0)*$D56,IF($C56=AF$17,$G$5*$D56,""))</f>
        <v/>
      </c>
      <c r="AG56" s="34" t="str">
        <f>IF(AF56&lt;&gt;"",HLOOKUP(COUNT($F56:AF56)+1,$G$4:$EH$8,AG$14,0)*$D56,IF($C56=AG$17,$G$5*$D56,""))</f>
        <v/>
      </c>
      <c r="AH56" s="34" t="str">
        <f>IF(AG56&lt;&gt;"",HLOOKUP(COUNT($F56:AG56)+1,$G$4:$EH$8,AH$14,0)*$D56,IF($C56=AH$17,$G$5*$D56,""))</f>
        <v/>
      </c>
      <c r="AI56" s="34" t="str">
        <f>IF(AH56&lt;&gt;"",HLOOKUP(COUNT($F56:AH56)+1,$G$4:$EH$8,AI$14,0)*$D56,IF($C56=AI$17,$G$5*$D56,""))</f>
        <v/>
      </c>
      <c r="AJ56" s="34" t="str">
        <f>IF(AI56&lt;&gt;"",HLOOKUP(COUNT($F56:AI56)+1,$G$4:$EH$8,AJ$14,0)*$D56,IF($C56=AJ$17,$G$5*$D56,""))</f>
        <v/>
      </c>
      <c r="AK56" s="34" t="str">
        <f>IF(AJ56&lt;&gt;"",HLOOKUP(COUNT($F56:AJ56)+1,$G$4:$EH$8,AK$14,0)*$D56,IF($C56=AK$17,$G$5*$D56,""))</f>
        <v/>
      </c>
      <c r="AL56" s="34" t="str">
        <f>IF(AK56&lt;&gt;"",HLOOKUP(COUNT($F56:AK56)+1,$G$4:$EH$8,AL$14,0)*$D56,IF($C56=AL$17,$G$5*$D56,""))</f>
        <v/>
      </c>
      <c r="AM56" s="34" t="str">
        <f>IF(AL56&lt;&gt;"",HLOOKUP(COUNT($F56:AL56)+1,$G$4:$EH$8,AM$14,0)*$D56,IF($C56=AM$17,$G$5*$D56,""))</f>
        <v/>
      </c>
      <c r="AN56" s="34" t="str">
        <f>IF(AM56&lt;&gt;"",HLOOKUP(COUNT($F56:AM56)+1,$G$4:$EH$8,AN$14,0)*$D56,IF($C56=AN$17,$G$5*$D56,""))</f>
        <v/>
      </c>
      <c r="AO56" s="34" t="str">
        <f>IF(AN56&lt;&gt;"",HLOOKUP(COUNT($F56:AN56)+1,$G$4:$EH$8,AO$14,0)*$D56,IF($C56=AO$17,$G$5*$D56,""))</f>
        <v/>
      </c>
      <c r="AP56" s="34" t="str">
        <f>IF(AO56&lt;&gt;"",HLOOKUP(COUNT($F56:AO56)+1,$G$4:$EH$8,AP$14,0)*$D56,IF($C56=AP$17,$G$5*$D56,""))</f>
        <v/>
      </c>
      <c r="AQ56" s="34" t="str">
        <f>IF(AP56&lt;&gt;"",HLOOKUP(COUNT($F56:AP56)+1,$G$4:$EH$8,AQ$14,0)*$D56,IF($C56=AQ$17,$G$5*$D56,""))</f>
        <v/>
      </c>
      <c r="AR56" s="34">
        <f>IF(AQ56&lt;&gt;"",HLOOKUP(COUNT($F56:AQ56)+1,$G$4:$EH$8,AR$14,0)*$D56,IF($C56=AR$17,$G$5*$D56,""))</f>
        <v>0</v>
      </c>
      <c r="AS56" s="34">
        <f>IF(AR56&lt;&gt;"",HLOOKUP(COUNT($F56:AR56)+1,$G$4:$EH$8,AS$14,0)*$D56,IF($C56=AS$17,$G$5*$D56,""))</f>
        <v>0</v>
      </c>
      <c r="AT56" s="34" t="e">
        <f>IF(AS56&lt;&gt;"",HLOOKUP(COUNT($F56:AS56)+1,$G$4:$EH$8,AT$14,0)*$D56,IF($C56=AT$17,$G$5*$D56,""))</f>
        <v>#VALUE!</v>
      </c>
      <c r="AU56" s="34" t="e">
        <f>IF(AT56&lt;&gt;"",HLOOKUP(COUNT($F56:AT56)+1,$G$4:$EH$8,AU$14,0)*$D56,IF($C56=AU$17,$G$5*$D56,""))</f>
        <v>#VALUE!</v>
      </c>
      <c r="AV56" s="34" t="e">
        <f>IF(AU56&lt;&gt;"",HLOOKUP(COUNT($F56:AU56)+1,$G$4:$EH$8,AV$14,0)*$D56,IF($C56=AV$17,$G$5*$D56,""))</f>
        <v>#VALUE!</v>
      </c>
      <c r="AW56" s="34" t="e">
        <f>IF(AV56&lt;&gt;"",HLOOKUP(COUNT($F56:AV56)+1,$G$4:$EH$8,AW$14,0)*$D56,IF($C56=AW$17,$G$5*$D56,""))</f>
        <v>#VALUE!</v>
      </c>
      <c r="AX56" s="34" t="e">
        <f>IF(AW56&lt;&gt;"",HLOOKUP(COUNT($F56:AW56)+1,$G$4:$EH$8,AX$14,0)*$D56,IF($C56=AX$17,$G$5*$D56,""))</f>
        <v>#VALUE!</v>
      </c>
      <c r="AY56" s="34" t="e">
        <f>IF(AX56&lt;&gt;"",HLOOKUP(COUNT($F56:AX56)+1,$G$4:$EH$8,AY$14,0)*$D56,IF($C56=AY$17,$G$5*$D56,""))</f>
        <v>#VALUE!</v>
      </c>
      <c r="AZ56" s="34" t="e">
        <f>IF(AY56&lt;&gt;"",HLOOKUP(COUNT($F56:AY56)+1,$G$4:$EH$8,AZ$14,0)*$D56,IF($C56=AZ$17,$G$5*$D56,""))</f>
        <v>#VALUE!</v>
      </c>
      <c r="BA56" s="34" t="e">
        <f>IF(AZ56&lt;&gt;"",HLOOKUP(COUNT($F56:AZ56)+1,$G$4:$EH$8,BA$14,0)*$D56,IF($C56=BA$17,$G$5*$D56,""))</f>
        <v>#VALUE!</v>
      </c>
      <c r="BB56" s="34" t="e">
        <f>IF(BA56&lt;&gt;"",HLOOKUP(COUNT($F56:BA56)+1,$G$4:$EH$8,BB$14,0)*$D56,IF($C56=BB$17,$G$5*$D56,""))</f>
        <v>#VALUE!</v>
      </c>
      <c r="BC56" s="34" t="e">
        <f>IF(BB56&lt;&gt;"",HLOOKUP(COUNT($F56:BB56)+1,$G$4:$EH$8,BC$14,0)*$D56,IF($C56=BC$17,$G$5*$D56,""))</f>
        <v>#VALUE!</v>
      </c>
      <c r="BD56" s="34" t="e">
        <f>IF(BC56&lt;&gt;"",HLOOKUP(COUNT($F56:BC56)+1,$G$4:$EH$8,BD$14,0)*$D56,IF($C56=BD$17,$G$5*$D56,""))</f>
        <v>#VALUE!</v>
      </c>
      <c r="BE56" s="34" t="e">
        <f>IF(BD56&lt;&gt;"",HLOOKUP(COUNT($F56:BD56)+1,$G$4:$EH$8,BE$14,0)*$D56,IF($C56=BE$17,$G$5*$D56,""))</f>
        <v>#VALUE!</v>
      </c>
      <c r="BF56" s="34" t="e">
        <f>IF(BE56&lt;&gt;"",HLOOKUP(COUNT($F56:BE56)+1,$G$4:$EH$8,BF$14,0)*$D56,IF($C56=BF$17,$G$5*$D56,""))</f>
        <v>#VALUE!</v>
      </c>
      <c r="BG56" s="34" t="e">
        <f>IF(BF56&lt;&gt;"",HLOOKUP(COUNT($F56:BF56)+1,$G$4:$EH$8,BG$14,0)*$D56,IF($C56=BG$17,$G$5*$D56,""))</f>
        <v>#VALUE!</v>
      </c>
      <c r="BH56" s="34" t="e">
        <f>IF(BG56&lt;&gt;"",HLOOKUP(COUNT($F56:BG56)+1,$G$4:$EH$8,BH$14,0)*$D56,IF($C56=BH$17,$G$5*$D56,""))</f>
        <v>#VALUE!</v>
      </c>
      <c r="BI56" s="34" t="e">
        <f>IF(BH56&lt;&gt;"",HLOOKUP(COUNT($F56:BH56)+1,$G$4:$EH$8,BI$14,0)*$D56,IF($C56=BI$17,$G$5*$D56,""))</f>
        <v>#VALUE!</v>
      </c>
      <c r="BJ56" s="34" t="e">
        <f>IF(BI56&lt;&gt;"",HLOOKUP(COUNT($F56:BI56)+1,$G$4:$EH$8,BJ$14,0)*$D56,IF($C56=BJ$17,$G$5*$D56,""))</f>
        <v>#VALUE!</v>
      </c>
      <c r="BK56" s="34" t="e">
        <f>IF(BJ56&lt;&gt;"",HLOOKUP(COUNT($F56:BJ56)+1,$G$4:$EH$8,BK$14,0)*$D56,IF($C56=BK$17,$G$5*$D56,""))</f>
        <v>#VALUE!</v>
      </c>
      <c r="BL56" s="34" t="e">
        <f>IF(BK56&lt;&gt;"",HLOOKUP(COUNT($F56:BK56)+1,$G$4:$EH$8,BL$14,0)*$D56,IF($C56=BL$17,$G$5*$D56,""))</f>
        <v>#VALUE!</v>
      </c>
      <c r="BM56" s="34" t="e">
        <f>IF(BL56&lt;&gt;"",HLOOKUP(COUNT($F56:BL56)+1,$G$4:$EH$8,BM$14,0)*$D56,IF($C56=BM$17,$G$5*$D56,""))</f>
        <v>#VALUE!</v>
      </c>
      <c r="BN56" s="34" t="e">
        <f>IF(BM56&lt;&gt;"",HLOOKUP(COUNT($F56:BM56)+1,$G$4:$EH$8,BN$14,0)*$D56,IF($C56=BN$17,$G$5*$D56,""))</f>
        <v>#VALUE!</v>
      </c>
      <c r="BO56" s="34" t="e">
        <f>IF(BN56&lt;&gt;"",HLOOKUP(COUNT($F56:BN56)+1,$G$4:$EH$8,BO$14,0)*$D56,IF($C56=BO$17,$G$5*$D56,""))</f>
        <v>#VALUE!</v>
      </c>
      <c r="BP56" s="34" t="e">
        <f>IF(BO56&lt;&gt;"",HLOOKUP(COUNT($F56:BO56)+1,$G$4:$EH$8,BP$14,0)*$D56,IF($C56=BP$17,$G$5*$D56,""))</f>
        <v>#VALUE!</v>
      </c>
      <c r="BQ56" s="34" t="e">
        <f>IF(BP56&lt;&gt;"",HLOOKUP(COUNT($F56:BP56)+1,$G$4:$EH$8,BQ$14,0)*$D56,IF($C56=BQ$17,$G$5*$D56,""))</f>
        <v>#VALUE!</v>
      </c>
      <c r="BR56" s="34" t="e">
        <f>IF(BQ56&lt;&gt;"",HLOOKUP(COUNT($F56:BQ56)+1,$G$4:$EH$8,BR$14,0)*$D56,IF($C56=BR$17,$G$5*$D56,""))</f>
        <v>#VALUE!</v>
      </c>
      <c r="BS56" s="34" t="e">
        <f>IF(BR56&lt;&gt;"",HLOOKUP(COUNT($F56:BR56)+1,$G$4:$EH$8,BS$14,0)*$D56,IF($C56=BS$17,$G$5*$D56,""))</f>
        <v>#VALUE!</v>
      </c>
      <c r="BT56" s="34" t="e">
        <f>IF(BS56&lt;&gt;"",HLOOKUP(COUNT($F56:BS56)+1,$G$4:$EH$8,BT$14,0)*$D56,IF($C56=BT$17,$G$5*$D56,""))</f>
        <v>#VALUE!</v>
      </c>
      <c r="BU56" s="34" t="e">
        <f>IF(BT56&lt;&gt;"",HLOOKUP(COUNT($F56:BT56)+1,$G$4:$EH$8,BU$14,0)*$D56,IF($C56=BU$17,$G$5*$D56,""))</f>
        <v>#VALUE!</v>
      </c>
      <c r="BV56" s="34" t="e">
        <f>IF(BU56&lt;&gt;"",HLOOKUP(COUNT($F56:BU56)+1,$G$4:$EH$8,BV$14,0)*$D56,IF($C56=BV$17,$G$5*$D56,""))</f>
        <v>#VALUE!</v>
      </c>
      <c r="BW56" s="34" t="e">
        <f>IF(BV56&lt;&gt;"",HLOOKUP(COUNT($F56:BV56)+1,$G$4:$EH$8,BW$14,0)*$D56,IF($C56=BW$17,$G$5*$D56,""))</f>
        <v>#VALUE!</v>
      </c>
      <c r="BX56" s="34" t="e">
        <f>IF(BW56&lt;&gt;"",HLOOKUP(COUNT($F56:BW56)+1,$G$4:$EH$8,BX$14,0)*$D56,IF($C56=BX$17,$G$5*$D56,""))</f>
        <v>#VALUE!</v>
      </c>
      <c r="BY56" s="34" t="e">
        <f>IF(BX56&lt;&gt;"",HLOOKUP(COUNT($F56:BX56)+1,$G$4:$EH$8,BY$14,0)*$D56,IF($C56=BY$17,$G$5*$D56,""))</f>
        <v>#VALUE!</v>
      </c>
      <c r="BZ56" s="34" t="e">
        <f>IF(BY56&lt;&gt;"",HLOOKUP(COUNT($F56:BY56)+1,$G$4:$EH$8,BZ$14,0)*$D56,IF($C56=BZ$17,$G$5*$D56,""))</f>
        <v>#VALUE!</v>
      </c>
      <c r="CA56" s="34" t="e">
        <f>IF(BZ56&lt;&gt;"",HLOOKUP(COUNT($F56:BZ56)+1,$G$4:$EH$8,CA$14,0)*$D56,IF($C56=CA$17,$G$5*$D56,""))</f>
        <v>#VALUE!</v>
      </c>
      <c r="CB56" s="34" t="e">
        <f>IF(CA56&lt;&gt;"",HLOOKUP(COUNT($F56:CA56)+1,$G$4:$EH$8,CB$14,0)*$D56,IF($C56=CB$17,$G$5*$D56,""))</f>
        <v>#VALUE!</v>
      </c>
      <c r="CC56" s="34" t="e">
        <f>IF(CB56&lt;&gt;"",HLOOKUP(COUNT($F56:CB56)+1,$G$4:$EH$8,CC$14,0)*$D56,IF($C56=CC$17,$G$5*$D56,""))</f>
        <v>#VALUE!</v>
      </c>
      <c r="CD56" s="34" t="e">
        <f>IF(CC56&lt;&gt;"",HLOOKUP(COUNT($F56:CC56)+1,$G$4:$EH$8,CD$14,0)*$D56,IF($C56=CD$17,$G$5*$D56,""))</f>
        <v>#VALUE!</v>
      </c>
      <c r="CE56" s="34" t="e">
        <f>IF(CD56&lt;&gt;"",HLOOKUP(COUNT($F56:CD56)+1,$G$4:$EH$8,CE$14,0)*$D56,IF($C56=CE$17,$G$5*$D56,""))</f>
        <v>#VALUE!</v>
      </c>
      <c r="CF56" s="34" t="e">
        <f>IF(CE56&lt;&gt;"",HLOOKUP(COUNT($F56:CE56)+1,$G$4:$EH$8,CF$14,0)*$D56,IF($C56=CF$17,$G$5*$D56,""))</f>
        <v>#VALUE!</v>
      </c>
      <c r="CG56" s="34" t="e">
        <f>IF(CF56&lt;&gt;"",HLOOKUP(COUNT($F56:CF56)+1,$G$4:$EH$8,CG$14,0)*$D56,IF($C56=CG$17,$G$5*$D56,""))</f>
        <v>#VALUE!</v>
      </c>
      <c r="CH56" s="34" t="e">
        <f>IF(CG56&lt;&gt;"",HLOOKUP(COUNT($F56:CG56)+1,$G$4:$EH$8,CH$14,0)*$D56,IF($C56=CH$17,$G$5*$D56,""))</f>
        <v>#VALUE!</v>
      </c>
      <c r="CI56" s="34" t="e">
        <f>IF(CH56&lt;&gt;"",HLOOKUP(COUNT($F56:CH56)+1,$G$4:$EH$8,CI$14,0)*$D56,IF($C56=CI$17,$G$5*$D56,""))</f>
        <v>#VALUE!</v>
      </c>
      <c r="CJ56" s="34" t="e">
        <f>IF(CI56&lt;&gt;"",HLOOKUP(COUNT($F56:CI56)+1,$G$4:$EH$8,CJ$14,0)*$D56,IF($C56=CJ$17,$G$5*$D56,""))</f>
        <v>#VALUE!</v>
      </c>
      <c r="CK56" s="34" t="e">
        <f>IF(CJ56&lt;&gt;"",HLOOKUP(COUNT($F56:CJ56)+1,$G$4:$EH$8,CK$14,0)*$D56,IF($C56=CK$17,$G$5*$D56,""))</f>
        <v>#VALUE!</v>
      </c>
      <c r="CL56" s="34" t="e">
        <f>IF(CK56&lt;&gt;"",HLOOKUP(COUNT($F56:CK56)+1,$G$4:$EH$8,CL$14,0)*$D56,IF($C56=CL$17,$G$5*$D56,""))</f>
        <v>#VALUE!</v>
      </c>
      <c r="CM56" s="34" t="e">
        <f>IF(CL56&lt;&gt;"",HLOOKUP(COUNT($F56:CL56)+1,$G$4:$EH$8,CM$14,0)*$D56,IF($C56=CM$17,$G$5*$D56,""))</f>
        <v>#VALUE!</v>
      </c>
      <c r="CN56" s="34" t="e">
        <f>IF(CM56&lt;&gt;"",HLOOKUP(COUNT($F56:CM56)+1,$G$4:$EH$8,CN$14,0)*$D56,IF($C56=CN$17,$G$5*$D56,""))</f>
        <v>#VALUE!</v>
      </c>
      <c r="CO56" s="34" t="e">
        <f>IF(CN56&lt;&gt;"",HLOOKUP(COUNT($F56:CN56)+1,$G$4:$EH$8,CO$14,0)*$D56,IF($C56=CO$17,$G$5*$D56,""))</f>
        <v>#VALUE!</v>
      </c>
      <c r="CP56" s="34" t="e">
        <f>IF(CO56&lt;&gt;"",HLOOKUP(COUNT($F56:CO56)+1,$G$4:$EH$8,CP$14,0)*$D56,IF($C56=CP$17,$G$5*$D56,""))</f>
        <v>#VALUE!</v>
      </c>
      <c r="CQ56" s="34" t="e">
        <f>IF(CP56&lt;&gt;"",HLOOKUP(COUNT($F56:CP56)+1,$G$4:$EH$8,CQ$14,0)*$D56,IF($C56=CQ$17,$G$5*$D56,""))</f>
        <v>#VALUE!</v>
      </c>
      <c r="CR56" s="34" t="e">
        <f>IF(CQ56&lt;&gt;"",HLOOKUP(COUNT($F56:CQ56)+1,$G$4:$EH$8,CR$14,0)*$D56,IF($C56=CR$17,$G$5*$D56,""))</f>
        <v>#VALUE!</v>
      </c>
      <c r="CS56" s="34" t="e">
        <f>IF(CR56&lt;&gt;"",HLOOKUP(COUNT($F56:CR56)+1,$G$4:$EH$8,CS$14,0)*$D56,IF($C56=CS$17,$G$5*$D56,""))</f>
        <v>#VALUE!</v>
      </c>
      <c r="CT56" s="34" t="e">
        <f>IF(CS56&lt;&gt;"",HLOOKUP(COUNT($F56:CS56)+1,$G$4:$EH$8,CT$14,0)*$D56,IF($C56=CT$17,$G$5*$D56,""))</f>
        <v>#VALUE!</v>
      </c>
      <c r="CU56" s="34" t="e">
        <f>IF(CT56&lt;&gt;"",HLOOKUP(COUNT($F56:CT56)+1,$G$4:$EH$8,CU$14,0)*$D56,IF($C56=CU$17,$G$5*$D56,""))</f>
        <v>#VALUE!</v>
      </c>
      <c r="CV56" s="34" t="e">
        <f>IF(CU56&lt;&gt;"",HLOOKUP(COUNT($F56:CU56)+1,$G$4:$EH$8,CV$14,0)*$D56,IF($C56=CV$17,$G$5*$D56,""))</f>
        <v>#VALUE!</v>
      </c>
      <c r="CW56" s="34" t="e">
        <f>IF(CV56&lt;&gt;"",HLOOKUP(COUNT($F56:CV56)+1,$G$4:$EH$8,CW$14,0)*$D56,IF($C56=CW$17,$G$5*$D56,""))</f>
        <v>#VALUE!</v>
      </c>
      <c r="CX56" s="34" t="e">
        <f>IF(CW56&lt;&gt;"",HLOOKUP(COUNT($F56:CW56)+1,$G$4:$EH$8,CX$14,0)*$D56,IF($C56=CX$17,$G$5*$D56,""))</f>
        <v>#VALUE!</v>
      </c>
      <c r="CY56" s="34" t="e">
        <f>IF(CX56&lt;&gt;"",HLOOKUP(COUNT($F56:CX56)+1,$G$4:$EH$8,CY$14,0)*$D56,IF($C56=CY$17,$G$5*$D56,""))</f>
        <v>#VALUE!</v>
      </c>
      <c r="CZ56" s="34" t="e">
        <f>IF(CY56&lt;&gt;"",HLOOKUP(COUNT($F56:CY56)+1,$G$4:$EH$8,CZ$14,0)*$D56,IF($C56=CZ$17,$G$5*$D56,""))</f>
        <v>#VALUE!</v>
      </c>
      <c r="DA56" s="34" t="e">
        <f>IF(CZ56&lt;&gt;"",HLOOKUP(COUNT($F56:CZ56)+1,$G$4:$EH$8,DA$14,0)*$D56,IF($C56=DA$17,$G$5*$D56,""))</f>
        <v>#VALUE!</v>
      </c>
      <c r="DB56" s="34" t="e">
        <f>IF(DA56&lt;&gt;"",HLOOKUP(COUNT($F56:DA56)+1,$G$4:$EH$8,DB$14,0)*$D56,IF($C56=DB$17,$G$5*$D56,""))</f>
        <v>#VALUE!</v>
      </c>
      <c r="DC56" s="34" t="e">
        <f>IF(DB56&lt;&gt;"",HLOOKUP(COUNT($F56:DB56)+1,$G$4:$EH$8,DC$14,0)*$D56,IF($C56=DC$17,$G$5*$D56,""))</f>
        <v>#VALUE!</v>
      </c>
      <c r="DD56" s="34" t="e">
        <f>IF(DC56&lt;&gt;"",HLOOKUP(COUNT($F56:DC56)+1,$G$4:$EH$8,DD$14,0)*$D56,IF($C56=DD$17,$G$5*$D56,""))</f>
        <v>#VALUE!</v>
      </c>
      <c r="DE56" s="34" t="e">
        <f>IF(DD56&lt;&gt;"",HLOOKUP(COUNT($F56:DD56)+1,$G$4:$EH$8,DE$14,0)*$D56,IF($C56=DE$17,$G$5*$D56,""))</f>
        <v>#VALUE!</v>
      </c>
      <c r="DF56" s="34" t="e">
        <f>IF(DE56&lt;&gt;"",HLOOKUP(COUNT($F56:DE56)+1,$G$4:$EH$8,DF$14,0)*$D56,IF($C56=DF$17,$G$5*$D56,""))</f>
        <v>#VALUE!</v>
      </c>
      <c r="DG56" s="34" t="e">
        <f>IF(DF56&lt;&gt;"",HLOOKUP(COUNT($F56:DF56)+1,$G$4:$EH$8,DG$14,0)*$D56,IF($C56=DG$17,$G$5*$D56,""))</f>
        <v>#VALUE!</v>
      </c>
      <c r="DH56" s="34" t="e">
        <f>IF(DG56&lt;&gt;"",HLOOKUP(COUNT($F56:DG56)+1,$G$4:$EH$8,DH$14,0)*$D56,IF($C56=DH$17,$G$5*$D56,""))</f>
        <v>#VALUE!</v>
      </c>
      <c r="DI56" s="34" t="e">
        <f>IF(DH56&lt;&gt;"",HLOOKUP(COUNT($F56:DH56)+1,$G$4:$EH$8,DI$14,0)*$D56,IF($C56=DI$17,$G$5*$D56,""))</f>
        <v>#VALUE!</v>
      </c>
      <c r="DJ56" s="34" t="e">
        <f>IF(DI56&lt;&gt;"",HLOOKUP(COUNT($F56:DI56)+1,$G$4:$EH$8,DJ$14,0)*$D56,IF($C56=DJ$17,$G$5*$D56,""))</f>
        <v>#VALUE!</v>
      </c>
      <c r="DK56" s="34" t="e">
        <f>IF(DJ56&lt;&gt;"",HLOOKUP(COUNT($F56:DJ56)+1,$G$4:$EH$8,DK$14,0)*$D56,IF($C56=DK$17,$G$5*$D56,""))</f>
        <v>#VALUE!</v>
      </c>
      <c r="DL56" s="34" t="e">
        <f>IF(DK56&lt;&gt;"",HLOOKUP(COUNT($F56:DK56)+1,$G$4:$EH$8,DL$14,0)*$D56,IF($C56=DL$17,$G$5*$D56,""))</f>
        <v>#VALUE!</v>
      </c>
      <c r="DM56" s="34" t="e">
        <f>IF(DL56&lt;&gt;"",HLOOKUP(COUNT($F56:DL56)+1,$G$4:$EH$8,DM$14,0)*$D56,IF($C56=DM$17,$G$5*$D56,""))</f>
        <v>#VALUE!</v>
      </c>
      <c r="DN56" s="34" t="e">
        <f>IF(DM56&lt;&gt;"",HLOOKUP(COUNT($F56:DM56)+1,$G$4:$EH$8,DN$14,0)*$D56,IF($C56=DN$17,$G$5*$D56,""))</f>
        <v>#VALUE!</v>
      </c>
      <c r="DO56" s="34" t="e">
        <f>IF(DN56&lt;&gt;"",HLOOKUP(COUNT($F56:DN56)+1,$G$4:$EH$8,DO$14,0)*$D56,IF($C56=DO$17,$G$5*$D56,""))</f>
        <v>#VALUE!</v>
      </c>
      <c r="DP56" s="34" t="e">
        <f>IF(DO56&lt;&gt;"",HLOOKUP(COUNT($F56:DO56)+1,$G$4:$EH$8,DP$14,0)*$D56,IF($C56=DP$17,$G$5*$D56,""))</f>
        <v>#VALUE!</v>
      </c>
      <c r="DQ56" s="34" t="e">
        <f>IF(DP56&lt;&gt;"",HLOOKUP(COUNT($F56:DP56)+1,$G$4:$EH$8,DQ$14,0)*$D56,IF($C56=DQ$17,$G$5*$D56,""))</f>
        <v>#VALUE!</v>
      </c>
      <c r="DR56" s="34" t="e">
        <f>IF(DQ56&lt;&gt;"",HLOOKUP(COUNT($F56:DQ56)+1,$G$4:$EH$8,DR$14,0)*$D56,IF($C56=DR$17,$G$5*$D56,""))</f>
        <v>#VALUE!</v>
      </c>
      <c r="DS56" s="34" t="e">
        <f>IF(DR56&lt;&gt;"",HLOOKUP(COUNT($F56:DR56)+1,$G$4:$EH$8,DS$14,0)*$D56,IF($C56=DS$17,$G$5*$D56,""))</f>
        <v>#VALUE!</v>
      </c>
      <c r="DT56" s="34" t="e">
        <f>IF(DS56&lt;&gt;"",HLOOKUP(COUNT($F56:DS56)+1,$G$4:$EH$8,DT$14,0)*$D56,IF($C56=DT$17,$G$5*$D56,""))</f>
        <v>#VALUE!</v>
      </c>
      <c r="DU56" s="34" t="e">
        <f>IF(DT56&lt;&gt;"",HLOOKUP(COUNT($F56:DT56)+1,$G$4:$EH$8,DU$14,0)*$D56,IF($C56=DU$17,$G$5*$D56,""))</f>
        <v>#VALUE!</v>
      </c>
      <c r="DV56" s="34" t="e">
        <f>IF(DU56&lt;&gt;"",HLOOKUP(COUNT($F56:DU56)+1,$G$4:$EH$8,DV$14,0)*$D56,IF($C56=DV$17,$G$5*$D56,""))</f>
        <v>#VALUE!</v>
      </c>
      <c r="DX56" s="34" t="str">
        <f>IF(DW56&lt;&gt;"",HLOOKUP(COUNT($DW56:DW56)+1,$G$4:$CX$8,DX$14,0)*$D56,IF($C56=DX$17,$G$6*$D56,""))</f>
        <v/>
      </c>
      <c r="DY56" s="34" t="str">
        <f>IF(DX56&lt;&gt;"",HLOOKUP(COUNT($DW56:DX56)+1,$G$4:$CX$8,DY$14,0)*$D56,IF($C56=DY$17,$G$6*$D56,""))</f>
        <v/>
      </c>
      <c r="DZ56" s="34" t="str">
        <f>IF(DY56&lt;&gt;"",HLOOKUP(COUNT($DW56:DY56)+1,$G$4:$CX$8,DZ$14,0)*$D56,IF($C56=DZ$17,$G$6*$D56,""))</f>
        <v/>
      </c>
      <c r="EA56" s="34" t="str">
        <f>IF(DZ56&lt;&gt;"",HLOOKUP(COUNT($DW56:DZ56)+1,$G$4:$CX$8,EA$14,0)*$D56,IF($C56=EA$17,$G$6*$D56,""))</f>
        <v/>
      </c>
      <c r="EB56" s="34" t="str">
        <f>IF(EA56&lt;&gt;"",HLOOKUP(COUNT($DW56:EA56)+1,$G$4:$CX$8,EB$14,0)*$D56,IF($C56=EB$17,$G$6*$D56,""))</f>
        <v/>
      </c>
      <c r="EC56" s="34" t="str">
        <f>IF(EB56&lt;&gt;"",HLOOKUP(COUNT($DW56:EB56)+1,$G$4:$CX$8,EC$14,0)*$D56,IF($C56=EC$17,$G$6*$D56,""))</f>
        <v/>
      </c>
      <c r="ED56" s="34" t="str">
        <f>IF(EC56&lt;&gt;"",HLOOKUP(COUNT($DW56:EC56)+1,$G$4:$CX$8,ED$14,0)*$D56,IF($C56=ED$17,$G$6*$D56,""))</f>
        <v/>
      </c>
      <c r="EE56" s="34" t="str">
        <f>IF(ED56&lt;&gt;"",HLOOKUP(COUNT($DW56:ED56)+1,$G$4:$CX$8,EE$14,0)*$D56,IF($C56=EE$17,$G$6*$D56,""))</f>
        <v/>
      </c>
      <c r="EF56" s="34" t="str">
        <f>IF(EE56&lt;&gt;"",HLOOKUP(COUNT($DW56:EE56)+1,$G$4:$CX$8,EF$14,0)*$D56,IF($C56=EF$17,$G$6*$D56,""))</f>
        <v/>
      </c>
      <c r="EG56" s="34" t="str">
        <f>IF(EF56&lt;&gt;"",HLOOKUP(COUNT($DW56:EF56)+1,$G$4:$CX$8,EG$14,0)*$D56,IF($C56=EG$17,$G$6*$D56,""))</f>
        <v/>
      </c>
      <c r="EH56" s="34" t="str">
        <f>IF(EG56&lt;&gt;"",HLOOKUP(COUNT($DW56:EG56)+1,$G$4:$CX$8,EH$14,0)*$D56,IF($C56=EH$17,$G$6*$D56,""))</f>
        <v/>
      </c>
      <c r="EI56" s="34" t="str">
        <f>IF(EH56&lt;&gt;"",HLOOKUP(COUNT($DW56:EH56)+1,$G$4:$CX$8,EI$14,0)*$D56,IF($C56=EI$17,$G$6*$D56,""))</f>
        <v/>
      </c>
      <c r="EJ56" s="34" t="str">
        <f>IF(EI56&lt;&gt;"",HLOOKUP(COUNT($DW56:EI56)+1,$G$4:$CX$8,EJ$14,0)*$D56,IF($C56=EJ$17,$G$6*$D56,""))</f>
        <v/>
      </c>
      <c r="EK56" s="34" t="str">
        <f>IF(EJ56&lt;&gt;"",HLOOKUP(COUNT($DW56:EJ56)+1,$G$4:$CX$8,EK$14,0)*$D56,IF($C56=EK$17,$G$6*$D56,""))</f>
        <v/>
      </c>
      <c r="EL56" s="34" t="str">
        <f>IF(EK56&lt;&gt;"",HLOOKUP(COUNT($DW56:EK56)+1,$G$4:$CX$8,EL$14,0)*$D56,IF($C56=EL$17,$G$6*$D56,""))</f>
        <v/>
      </c>
      <c r="EM56" s="34" t="str">
        <f>IF(EL56&lt;&gt;"",HLOOKUP(COUNT($DW56:EL56)+1,$G$4:$CX$8,EM$14,0)*$D56,IF($C56=EM$17,$G$6*$D56,""))</f>
        <v/>
      </c>
      <c r="EN56" s="34" t="str">
        <f>IF(EM56&lt;&gt;"",HLOOKUP(COUNT($DW56:EM56)+1,$G$4:$CX$8,EN$14,0)*$D56,IF($C56=EN$17,$G$6*$D56,""))</f>
        <v/>
      </c>
      <c r="EO56" s="34" t="str">
        <f>IF(EN56&lt;&gt;"",HLOOKUP(COUNT($DW56:EN56)+1,$G$4:$CX$8,EO$14,0)*$D56,IF($C56=EO$17,$G$6*$D56,""))</f>
        <v/>
      </c>
      <c r="EP56" s="34" t="str">
        <f>IF(EO56&lt;&gt;"",HLOOKUP(COUNT($DW56:EO56)+1,$G$4:$CX$8,EP$14,0)*$D56,IF($C56=EP$17,$G$6*$D56,""))</f>
        <v/>
      </c>
      <c r="EQ56" s="34" t="str">
        <f>IF(EP56&lt;&gt;"",HLOOKUP(COUNT($DW56:EP56)+1,$G$4:$CX$8,EQ$14,0)*$D56,IF($C56=EQ$17,$G$6*$D56,""))</f>
        <v/>
      </c>
      <c r="ER56" s="34" t="str">
        <f>IF(EQ56&lt;&gt;"",HLOOKUP(COUNT($DW56:EQ56)+1,$G$4:$CX$8,ER$14,0)*$D56,IF($C56=ER$17,$G$6*$D56,""))</f>
        <v/>
      </c>
      <c r="ES56" s="34" t="str">
        <f>IF(ER56&lt;&gt;"",HLOOKUP(COUNT($DW56:ER56)+1,$G$4:$CX$8,ES$14,0)*$D56,IF($C56=ES$17,$G$6*$D56,""))</f>
        <v/>
      </c>
      <c r="ET56" s="34" t="str">
        <f>IF(ES56&lt;&gt;"",HLOOKUP(COUNT($DW56:ES56)+1,$G$4:$CX$8,ET$14,0)*$D56,IF($C56=ET$17,$G$6*$D56,""))</f>
        <v/>
      </c>
      <c r="EU56" s="34" t="str">
        <f>IF(ET56&lt;&gt;"",HLOOKUP(COUNT($DW56:ET56)+1,$G$4:$CX$8,EU$14,0)*$D56,IF($C56=EU$17,$G$6*$D56,""))</f>
        <v/>
      </c>
      <c r="EV56" s="34" t="str">
        <f>IF(EU56&lt;&gt;"",HLOOKUP(COUNT($DW56:EU56)+1,$G$4:$CX$8,EV$14,0)*$D56,IF($C56=EV$17,$G$6*$D56,""))</f>
        <v/>
      </c>
      <c r="EW56" s="34" t="str">
        <f>IF(EV56&lt;&gt;"",HLOOKUP(COUNT($DW56:EV56)+1,$G$4:$CX$8,EW$14,0)*$D56,IF($C56=EW$17,$G$6*$D56,""))</f>
        <v/>
      </c>
      <c r="EX56" s="34" t="str">
        <f>IF(EW56&lt;&gt;"",HLOOKUP(COUNT($DW56:EW56)+1,$G$4:$CX$8,EX$14,0)*$D56,IF($C56=EX$17,$G$6*$D56,""))</f>
        <v/>
      </c>
      <c r="EY56" s="34" t="str">
        <f>IF(EX56&lt;&gt;"",HLOOKUP(COUNT($DW56:EX56)+1,$G$4:$CX$8,EY$14,0)*$D56,IF($C56=EY$17,$G$6*$D56,""))</f>
        <v/>
      </c>
      <c r="EZ56" s="34" t="str">
        <f>IF(EY56&lt;&gt;"",HLOOKUP(COUNT($DW56:EY56)+1,$G$4:$CX$8,EZ$14,0)*$D56,IF($C56=EZ$17,$G$6*$D56,""))</f>
        <v/>
      </c>
      <c r="FA56" s="34" t="str">
        <f>IF(EZ56&lt;&gt;"",HLOOKUP(COUNT($DW56:EZ56)+1,$G$4:$CX$8,FA$14,0)*$D56,IF($C56=FA$17,$G$6*$D56,""))</f>
        <v/>
      </c>
      <c r="FB56" s="34" t="str">
        <f>IF(FA56&lt;&gt;"",HLOOKUP(COUNT($DW56:FA56)+1,$G$4:$CX$8,FB$14,0)*$D56,IF($C56=FB$17,$G$6*$D56,""))</f>
        <v/>
      </c>
      <c r="FC56" s="34" t="str">
        <f>IF(FB56&lt;&gt;"",HLOOKUP(COUNT($DW56:FB56)+1,$G$4:$CX$8,FC$14,0)*$D56,IF($C56=FC$17,$G$6*$D56,""))</f>
        <v/>
      </c>
      <c r="FD56" s="34" t="str">
        <f>IF(FC56&lt;&gt;"",HLOOKUP(COUNT($DW56:FC56)+1,$G$4:$CX$8,FD$14,0)*$D56,IF($C56=FD$17,$G$6*$D56,""))</f>
        <v/>
      </c>
      <c r="FE56" s="34" t="str">
        <f>IF(FD56&lt;&gt;"",HLOOKUP(COUNT($DW56:FD56)+1,$G$4:$CX$8,FE$14,0)*$D56,IF($C56=FE$17,$G$6*$D56,""))</f>
        <v/>
      </c>
      <c r="FF56" s="34" t="str">
        <f>IF(FE56&lt;&gt;"",HLOOKUP(COUNT($DW56:FE56)+1,$G$4:$CX$8,FF$14,0)*$D56,IF($C56=FF$17,$G$6*$D56,""))</f>
        <v/>
      </c>
      <c r="FG56" s="34" t="str">
        <f>IF(FF56&lt;&gt;"",HLOOKUP(COUNT($DW56:FF56)+1,$G$4:$CX$8,FG$14,0)*$D56,IF($C56=FG$17,$G$6*$D56,""))</f>
        <v/>
      </c>
      <c r="FH56" s="34" t="str">
        <f>IF(FG56&lt;&gt;"",HLOOKUP(COUNT($DW56:FG56)+1,$G$4:$CX$8,FH$14,0)*$D56,IF($C56=FH$17,$G$6*$D56,""))</f>
        <v/>
      </c>
      <c r="FI56" s="34">
        <f>IF(FH56&lt;&gt;"",HLOOKUP(COUNT($DW56:FH56)+1,$G$4:$CX$8,FI$14,0)*$D56,IF($C56=FI$17,$G$6*$D56,""))</f>
        <v>0</v>
      </c>
      <c r="FJ56" s="34">
        <f>IF(FI56&lt;&gt;"",HLOOKUP(COUNT($DW56:FI56)+1,$G$4:$CX$8,FJ$14,0)*$D56,IF($C56=FJ$17,$G$6*$D56,""))</f>
        <v>6000</v>
      </c>
      <c r="FK56" s="34">
        <f>IF(FJ56&lt;&gt;"",HLOOKUP(COUNT($DW56:FJ56)+1,$G$4:$CX$8,FK$14,0)*$D56,IF($C56=FK$17,$G$6*$D56,""))</f>
        <v>6000</v>
      </c>
      <c r="FL56" s="34">
        <f>IF(FK56&lt;&gt;"",HLOOKUP(COUNT($DW56:FK56)+1,$G$4:$CX$8,FL$14,0)*$D56,IF($C56=FL$17,$G$6*$D56,""))</f>
        <v>6000</v>
      </c>
      <c r="FM56" s="34">
        <f>IF(FL56&lt;&gt;"",HLOOKUP(COUNT($DW56:FL56)+1,$G$4:$CX$8,FM$14,0)*$D56,IF($C56=FM$17,$G$6*$D56,""))</f>
        <v>7238.7665667343817</v>
      </c>
      <c r="FN56" s="34">
        <f>IF(FM56&lt;&gt;"",HLOOKUP(COUNT($DW56:FM56)+1,$G$4:$CX$8,FN$14,0)*$D56,IF($C56=FN$17,$G$6*$D56,""))</f>
        <v>9048.458208417982</v>
      </c>
      <c r="FO56" s="34">
        <f>IF(FN56&lt;&gt;"",HLOOKUP(COUNT($DW56:FN56)+1,$G$4:$CX$8,FO$14,0)*$D56,IF($C56=FO$17,$G$6*$D56,""))</f>
        <v>10858.149850101572</v>
      </c>
      <c r="FP56" s="34">
        <f>IF(FO56&lt;&gt;"",HLOOKUP(COUNT($DW56:FO56)+1,$G$4:$CX$8,FP$14,0)*$D56,IF($C56=FP$17,$G$6*$D56,""))</f>
        <v>12595.453826117824</v>
      </c>
      <c r="FQ56" s="34">
        <f>IF(FP56&lt;&gt;"",HLOOKUP(COUNT($DW56:FP56)+1,$G$4:$CX$8,FQ$14,0)*$D56,IF($C56=FQ$17,$G$6*$D56,""))</f>
        <v>14358.817361774323</v>
      </c>
      <c r="FR56" s="34">
        <f>IF(FQ56&lt;&gt;"",HLOOKUP(COUNT($DW56:FQ56)+1,$G$4:$CX$8,FR$14,0)*$D56,IF($C56=FR$17,$G$6*$D56,""))</f>
        <v>16225.463618804975</v>
      </c>
      <c r="FS56" s="34">
        <f>IF(FR56&lt;&gt;"",HLOOKUP(COUNT($DW56:FR56)+1,$G$4:$CX$8,FS$14,0)*$D56,IF($C56=FS$17,$G$6*$D56,""))</f>
        <v>18010.264616873523</v>
      </c>
      <c r="FT56" s="34">
        <f>IF(FS56&lt;&gt;"",HLOOKUP(COUNT($DW56:FS56)+1,$G$4:$CX$8,FT$14,0)*$D56,IF($C56=FT$17,$G$6*$D56,""))</f>
        <v>19811.29107856088</v>
      </c>
      <c r="FU56" s="34">
        <f>IF(FT56&lt;&gt;"",HLOOKUP(COUNT($DW56:FT56)+1,$G$4:$CX$8,FU$14,0)*$D56,IF($C56=FU$17,$G$6*$D56,""))</f>
        <v>14858.468308920666</v>
      </c>
      <c r="FV56" s="34">
        <f>IF(FU56&lt;&gt;"",HLOOKUP(COUNT($DW56:FU56)+1,$G$4:$CX$8,FV$14,0)*$D56,IF($C56=FV$17,$G$6*$D56,""))</f>
        <v>14115.544893474625</v>
      </c>
      <c r="FW56" s="34">
        <f>IF(FV56&lt;&gt;"",HLOOKUP(COUNT($DW56:FV56)+1,$G$4:$CX$8,FW$14,0)*$D56,IF($C56=FW$17,$G$6*$D56,""))</f>
        <v>15527.099382822093</v>
      </c>
      <c r="FX56" s="34">
        <f>IF(FW56&lt;&gt;"",HLOOKUP(COUNT($DW56:FW56)+1,$G$4:$CX$8,FX$14,0)*$D56,IF($C56=FX$17,$G$6*$D56,""))</f>
        <v>17079.809321104309</v>
      </c>
      <c r="FY56" s="34">
        <f>IF(FX56&lt;&gt;"",HLOOKUP(COUNT($DW56:FX56)+1,$G$4:$CX$8,FY$14,0)*$D56,IF($C56=FY$17,$G$6*$D56,""))</f>
        <v>18787.790253214735</v>
      </c>
      <c r="FZ56" s="34">
        <f>IF(FY56&lt;&gt;"",HLOOKUP(COUNT($DW56:FY56)+1,$G$4:$CX$8,FZ$14,0)*$D56,IF($C56=FZ$17,$G$6*$D56,""))</f>
        <v>20666.569278536208</v>
      </c>
      <c r="GA56" s="34">
        <f>IF(FZ56&lt;&gt;"",HLOOKUP(COUNT($DW56:FZ56)+1,$G$4:$CX$8,GA$14,0)*$D56,IF($C56=GA$17,$G$6*$D56,""))</f>
        <v>19633.240814609388</v>
      </c>
      <c r="GB56" s="34">
        <f>IF(GA56&lt;&gt;"",HLOOKUP(COUNT($DW56:GA56)+1,$G$4:$CX$8,GB$14,0)*$D56,IF($C56=GB$17,$G$6*$D56,""))</f>
        <v>18651.578773878922</v>
      </c>
      <c r="GC56" s="34">
        <f>IF(GB56&lt;&gt;"",HLOOKUP(COUNT($DW56:GB56)+1,$G$4:$CX$8,GC$14,0)*$D56,IF($C56=GC$17,$G$6*$D56,""))</f>
        <v>19957.189288050446</v>
      </c>
      <c r="GD56" s="34">
        <f>IF(GC56&lt;&gt;"",HLOOKUP(COUNT($DW56:GC56)+1,$G$4:$CX$8,GD$14,0)*$D56,IF($C56=GD$17,$G$6*$D56,""))</f>
        <v>21354.192538213978</v>
      </c>
      <c r="GE56" s="34">
        <f>IF(GD56&lt;&gt;"",HLOOKUP(COUNT($DW56:GD56)+1,$G$4:$CX$8,GE$14,0)*$D56,IF($C56=GE$17,$G$6*$D56,""))</f>
        <v>22848.986015888957</v>
      </c>
      <c r="GF56" s="34">
        <f>IF(GE56&lt;&gt;"",HLOOKUP(COUNT($DW56:GE56)+1,$G$4:$CX$8,GF$14,0)*$D56,IF($C56=GF$17,$G$6*$D56,""))</f>
        <v>25133.884617477848</v>
      </c>
      <c r="GG56" s="34">
        <f>IF(GF56&lt;&gt;"",HLOOKUP(COUNT($DW56:GF56)+1,$G$4:$CX$8,GG$14,0)*$D56,IF($C56=GG$17,$G$6*$D56,""))</f>
        <v>21363.801924856176</v>
      </c>
      <c r="GH56" s="34">
        <f>IF(GG56&lt;&gt;"",HLOOKUP(COUNT($DW56:GG56)+1,$G$4:$CX$8,GH$14,0)*$D56,IF($C56=GH$17,$G$6*$D56,""))</f>
        <v>20295.611828613371</v>
      </c>
      <c r="GI56" s="34">
        <f>IF(GH56&lt;&gt;"",HLOOKUP(COUNT($DW56:GH56)+1,$G$4:$CX$8,GI$14,0)*$D56,IF($C56=GI$17,$G$6*$D56,""))</f>
        <v>21310.392420044038</v>
      </c>
      <c r="GJ56" s="34">
        <f>IF(GI56&lt;&gt;"",HLOOKUP(COUNT($DW56:GI56)+1,$G$4:$CX$8,GJ$14,0)*$D56,IF($C56=GJ$17,$G$6*$D56,""))</f>
        <v>22375.912041046242</v>
      </c>
      <c r="GK56" s="34">
        <f>IF(GJ56&lt;&gt;"",HLOOKUP(COUNT($DW56:GJ56)+1,$G$4:$CX$8,GK$14,0)*$D56,IF($C56=GK$17,$G$6*$D56,""))</f>
        <v>23494.707643098543</v>
      </c>
      <c r="GL56" s="34">
        <f>IF(GK56&lt;&gt;"",HLOOKUP(COUNT($DW56:GK56)+1,$G$4:$CX$8,GL$14,0)*$D56,IF($C56=GL$17,$G$6*$D56,""))</f>
        <v>25139.337178115446</v>
      </c>
      <c r="GM56" s="34">
        <f>IF(GL56&lt;&gt;"",HLOOKUP(COUNT($DW56:GL56)+1,$G$4:$CX$8,GM$14,0)*$D56,IF($C56=GM$17,$G$6*$D56,""))</f>
        <v>22625.403460303904</v>
      </c>
      <c r="GN56" s="34">
        <f>IF(GM56&lt;&gt;"",HLOOKUP(COUNT($DW56:GM56)+1,$G$4:$CX$8,GN$14,0)*$D56,IF($C56=GN$17,$G$6*$D56,""))</f>
        <v>20362.863114273521</v>
      </c>
      <c r="GO56" s="34">
        <f>IF(GN56&lt;&gt;"",HLOOKUP(COUNT($DW56:GN56)+1,$G$4:$CX$8,GO$14,0)*$D56,IF($C56=GO$17,$G$6*$D56,""))</f>
        <v>21788.26353227266</v>
      </c>
      <c r="GP56" s="34">
        <f>IF(GO56&lt;&gt;"",HLOOKUP(COUNT($DW56:GO56)+1,$G$4:$CX$8,GP$14,0)*$D56,IF($C56=GP$17,$G$6*$D56,""))</f>
        <v>23313.441979531741</v>
      </c>
      <c r="GQ56" s="34">
        <f>IF(GP56&lt;&gt;"",HLOOKUP(COUNT($DW56:GP56)+1,$G$4:$CX$8,GQ$14,0)*$D56,IF($C56=GQ$17,$G$6*$D56,""))</f>
        <v>24945.382918098971</v>
      </c>
      <c r="GR56" s="34">
        <f>IF(GQ56&lt;&gt;"",HLOOKUP(COUNT($DW56:GQ56)+1,$G$4:$CX$8,GR$14,0)*$D56,IF($C56=GR$17,$G$6*$D56,""))</f>
        <v>26941.01355154689</v>
      </c>
      <c r="GS56" s="34">
        <f>IF(GR56&lt;&gt;"",HLOOKUP(COUNT($DW56:GR56)+1,$G$4:$CX$8,GS$14,0)*$D56,IF($C56=GS$17,$G$6*$D56,""))</f>
        <v>23169.271654330325</v>
      </c>
      <c r="GT56" s="34">
        <f>IF(GS56&lt;&gt;"",HLOOKUP(COUNT($DW56:GS56)+1,$G$4:$CX$8,GT$14,0)*$D56,IF($C56=GT$17,$G$6*$D56,""))</f>
        <v>22010.808071613807</v>
      </c>
      <c r="GU56" s="34">
        <f>IF(GT56&lt;&gt;"",HLOOKUP(COUNT($DW56:GT56)+1,$G$4:$CX$8,GU$14,0)*$D56,IF($C56=GU$17,$G$6*$D56,""))</f>
        <v>23111.348475194503</v>
      </c>
      <c r="GV56" s="34">
        <f>IF(GU56&lt;&gt;"",HLOOKUP(COUNT($DW56:GU56)+1,$G$4:$CX$8,GV$14,0)*$D56,IF($C56=GV$17,$G$6*$D56,""))</f>
        <v>24266.915898954219</v>
      </c>
      <c r="GW56" s="34">
        <f>IF(GV56&lt;&gt;"",HLOOKUP(COUNT($DW56:GV56)+1,$G$4:$CX$8,GW$14,0)*$D56,IF($C56=GW$17,$G$6*$D56,""))</f>
        <v>25480.261693901928</v>
      </c>
      <c r="GX56" s="34">
        <f>IF(GW56&lt;&gt;"",HLOOKUP(COUNT($DW56:GW56)+1,$G$4:$CX$8,GX$14,0)*$D56,IF($C56=GX$17,$G$6*$D56,""))</f>
        <v>27263.88001247506</v>
      </c>
      <c r="GY56" s="34">
        <f>IF(GX56&lt;&gt;"",HLOOKUP(COUNT($DW56:GX56)+1,$G$4:$CX$8,GY$14,0)*$D56,IF($C56=GY$17,$G$6*$D56,""))</f>
        <v>24537.492011227565</v>
      </c>
      <c r="GZ56" s="34">
        <f>IF(GY56&lt;&gt;"",HLOOKUP(COUNT($DW56:GY56)+1,$G$4:$CX$8,GZ$14,0)*$D56,IF($C56=GZ$17,$G$6*$D56,""))</f>
        <v>22083.742810104806</v>
      </c>
      <c r="HA56" s="34">
        <f>IF(GZ56&lt;&gt;"",HLOOKUP(COUNT($DW56:GZ56)+1,$G$4:$CX$8,HA$14,0)*$D56,IF($C56=HA$17,$G$6*$D56,""))</f>
        <v>23629.604806812145</v>
      </c>
      <c r="HB56" s="34">
        <f>IF(HA56&lt;&gt;"",HLOOKUP(COUNT($DW56:HA56)+1,$G$4:$CX$8,HB$14,0)*$D56,IF($C56=HB$17,$G$6*$D56,""))</f>
        <v>25283.677143288991</v>
      </c>
      <c r="HC56" s="34">
        <f>IF(HB56&lt;&gt;"",HLOOKUP(COUNT($DW56:HB56)+1,$G$4:$CX$8,HC$14,0)*$D56,IF($C56=HC$17,$G$6*$D56,""))</f>
        <v>27053.534543319223</v>
      </c>
      <c r="HD56" s="34">
        <f>IF(HC56&lt;&gt;"",HLOOKUP(COUNT($DW56:HC56)+1,$G$4:$CX$8,HD$14,0)*$D56,IF($C56=HD$17,$G$6*$D56,""))</f>
        <v>29217.817306784757</v>
      </c>
      <c r="HE56" s="34">
        <f>IF(HD56&lt;&gt;"",HLOOKUP(COUNT($DW56:HD56)+1,$G$4:$CX$8,HE$14,0)*$D56,IF($C56=HE$17,$G$6*$D56,""))</f>
        <v>25419.501056902733</v>
      </c>
      <c r="HF56" s="34">
        <f>IF(HE56&lt;&gt;"",HLOOKUP(COUNT($DW56:HE56)+1,$G$4:$CX$8,HF$14,0)*$D56,IF($C56=HF$17,$G$6*$D56,""))</f>
        <v>24148.526004057603</v>
      </c>
      <c r="HG56" s="34">
        <f>IF(HF56&lt;&gt;"",HLOOKUP(COUNT($DW56:HF56)+1,$G$4:$CX$8,HG$14,0)*$D56,IF($C56=HG$17,$G$6*$D56,""))</f>
        <v>25355.952304260478</v>
      </c>
      <c r="HH56" s="34">
        <f>IF(HG56&lt;&gt;"",HLOOKUP(COUNT($DW56:HG56)+1,$G$4:$CX$8,HH$14,0)*$D56,IF($C56=HH$17,$G$6*$D56,""))</f>
        <v>26623.749919473506</v>
      </c>
      <c r="HI56" s="34">
        <f>IF(HH56&lt;&gt;"",HLOOKUP(COUNT($DW56:HH56)+1,$G$4:$CX$8,HI$14,0)*$D56,IF($C56=HI$17,$G$6*$D56,""))</f>
        <v>27954.937415447188</v>
      </c>
      <c r="HJ56" s="34">
        <f>IF(HI56&lt;&gt;"",HLOOKUP(COUNT($DW56:HI56)+1,$G$4:$CX$8,HJ$14,0)*$D56,IF($C56=HJ$17,$G$6*$D56,""))</f>
        <v>29911.783034528482</v>
      </c>
      <c r="HK56" s="34">
        <f>IF(HJ56&lt;&gt;"",HLOOKUP(COUNT($DW56:HJ56)+1,$G$4:$CX$8,HK$14,0)*$D56,IF($C56=HK$17,$G$6*$D56,""))</f>
        <v>26920.604731075633</v>
      </c>
      <c r="HL56" s="34">
        <f>IF(HK56&lt;&gt;"",HLOOKUP(COUNT($DW56:HK56)+1,$G$4:$CX$8,HL$14,0)*$D56,IF($C56=HL$17,$G$6*$D56,""))</f>
        <v>24228.544257968075</v>
      </c>
      <c r="HM56" s="34">
        <f>IF(HL56&lt;&gt;"",HLOOKUP(COUNT($DW56:HL56)+1,$G$4:$CX$8,HM$14,0)*$D56,IF($C56=HM$17,$G$6*$D56,""))</f>
        <v>25924.542356025839</v>
      </c>
      <c r="HN56" s="34">
        <f>IF(HM56&lt;&gt;"",HLOOKUP(COUNT($DW56:HM56)+1,$G$4:$CX$8,HN$14,0)*$D56,IF($C56=HN$17,$G$6*$D56,""))</f>
        <v>27739.260320947651</v>
      </c>
      <c r="HO56" s="34">
        <f>IF(HN56&lt;&gt;"",HLOOKUP(COUNT($DW56:HN56)+1,$G$4:$CX$8,HO$14,0)*$D56,IF($C56=HO$17,$G$6*$D56,""))</f>
        <v>29681.00854341398</v>
      </c>
      <c r="HP56" s="34">
        <f>IF(HO56&lt;&gt;"",HLOOKUP(COUNT($DW56:HO56)+1,$G$4:$CX$8,HP$14,0)*$D56,IF($C56=HP$17,$G$6*$D56,""))</f>
        <v>32055.489226887097</v>
      </c>
      <c r="HQ56" s="34">
        <f>IF(HP56&lt;&gt;"",HLOOKUP(COUNT($DW56:HP56)+1,$G$4:$CX$8,HQ$14,0)*$D56,IF($C56=HQ$17,$G$6*$D56,""))</f>
        <v>20863.156730072915</v>
      </c>
      <c r="HR56" s="34">
        <f>IF(HQ56&lt;&gt;"",HLOOKUP(COUNT($DW56:HQ56)+1,$G$4:$CX$8,HR$14,0)*$D56,IF($C56=HR$17,$G$6*$D56,""))</f>
        <v>20863.156730072915</v>
      </c>
      <c r="HS56" s="34">
        <f>IF(HR56&lt;&gt;"",HLOOKUP(COUNT($DW56:HR56)+1,$G$4:$CX$8,HS$14,0)*$D56,IF($C56=HS$17,$G$6*$D56,""))</f>
        <v>20863.156730072915</v>
      </c>
      <c r="HT56" s="34">
        <f>IF(HS56&lt;&gt;"",HLOOKUP(COUNT($DW56:HS56)+1,$G$4:$CX$8,HT$14,0)*$D56,IF($C56=HT$17,$G$6*$D56,""))</f>
        <v>20863.156730072915</v>
      </c>
      <c r="HU56" s="34">
        <f>IF(HT56&lt;&gt;"",HLOOKUP(COUNT($DW56:HT56)+1,$G$4:$CX$8,HU$14,0)*$D56,IF($C56=HU$17,$G$6*$D56,""))</f>
        <v>20863.156730072915</v>
      </c>
      <c r="HV56" s="34">
        <f>IF(HU56&lt;&gt;"",HLOOKUP(COUNT($DW56:HU56)+1,$G$4:$CX$8,HV$14,0)*$D56,IF($C56=HV$17,$G$6*$D56,""))</f>
        <v>20863.156730072915</v>
      </c>
      <c r="HW56" s="34">
        <f>IF(HV56&lt;&gt;"",HLOOKUP(COUNT($DW56:HV56)+1,$G$4:$CX$8,HW$14,0)*$D56,IF($C56=HW$17,$G$6*$D56,""))</f>
        <v>20863.156730072915</v>
      </c>
      <c r="HX56" s="34">
        <f>IF(HW56&lt;&gt;"",HLOOKUP(COUNT($DW56:HW56)+1,$G$4:$CX$8,HX$14,0)*$D56,IF($C56=HX$17,$G$6*$D56,""))</f>
        <v>20863.156730072915</v>
      </c>
      <c r="HY56" s="34">
        <f>IF(HX56&lt;&gt;"",HLOOKUP(COUNT($DW56:HX56)+1,$G$4:$CX$8,HY$14,0)*$D56,IF($C56=HY$17,$G$6*$D56,""))</f>
        <v>20863.156730072915</v>
      </c>
      <c r="HZ56" s="34">
        <f>IF(HY56&lt;&gt;"",HLOOKUP(COUNT($DW56:HY56)+1,$G$4:$CX$8,HZ$14,0)*$D56,IF($C56=HZ$17,$G$6*$D56,""))</f>
        <v>20863.156730072915</v>
      </c>
      <c r="IA56" s="34">
        <f>IF(HZ56&lt;&gt;"",HLOOKUP(COUNT($DW56:HZ56)+1,$G$4:$CX$8,IA$14,0)*$D56,IF($C56=IA$17,$G$6*$D56,""))</f>
        <v>20863.156730072915</v>
      </c>
      <c r="IB56" s="34">
        <f>IF(IA56&lt;&gt;"",HLOOKUP(COUNT($DW56:IA56)+1,$G$4:$CX$8,IB$14,0)*$D56,IF($C56=IB$17,$G$6*$D56,""))</f>
        <v>20863.156730072915</v>
      </c>
      <c r="IC56" s="34">
        <f>IF(IB56&lt;&gt;"",HLOOKUP(COUNT($DW56:IB56)+1,$G$4:$CX$8,IC$14,0)*$D56,IF($C56=IC$17,$G$6*$D56,""))</f>
        <v>20863.156730072915</v>
      </c>
      <c r="ID56" s="34">
        <f>IF(IC56&lt;&gt;"",HLOOKUP(COUNT($DW56:IC56)+1,$G$4:$CX$8,ID$14,0)*$D56,IF($C56=ID$17,$G$6*$D56,""))</f>
        <v>20863.156730072915</v>
      </c>
      <c r="IE56" s="34">
        <f>IF(ID56&lt;&gt;"",HLOOKUP(COUNT($DW56:ID56)+1,$G$4:$CX$8,IE$14,0)*$D56,IF($C56=IE$17,$G$6*$D56,""))</f>
        <v>20863.156730072915</v>
      </c>
      <c r="IF56" s="34">
        <f>IF(IE56&lt;&gt;"",HLOOKUP(COUNT($DW56:IE56)+1,$G$4:$CX$8,IF$14,0)*$D56,IF($C56=IF$17,$G$6*$D56,""))</f>
        <v>20863.156730072915</v>
      </c>
      <c r="IG56" s="34">
        <f>IF(IF56&lt;&gt;"",HLOOKUP(COUNT($DW56:IF56)+1,$G$4:$CX$8,IG$14,0)*$D56,IF($C56=IG$17,$G$6*$D56,""))</f>
        <v>20863.156730072915</v>
      </c>
      <c r="IH56" s="34">
        <f>IF(IG56&lt;&gt;"",HLOOKUP(COUNT($DW56:IG56)+1,$G$4:$CX$8,IH$14,0)*$D56,IF($C56=IH$17,$G$6*$D56,""))</f>
        <v>20863.156730072915</v>
      </c>
      <c r="II56" s="34">
        <f>IF(IH56&lt;&gt;"",HLOOKUP(COUNT($DW56:IH56)+1,$G$4:$CX$8,II$14,0)*$D56,IF($C56=II$17,$G$6*$D56,""))</f>
        <v>20863.156730072915</v>
      </c>
      <c r="IJ56" s="34">
        <f>IF(II56&lt;&gt;"",HLOOKUP(COUNT($DW56:II56)+1,$G$4:$CX$8,IJ$14,0)*$D56,IF($C56=IJ$17,$G$6*$D56,""))</f>
        <v>20863.156730072915</v>
      </c>
      <c r="IK56" s="34">
        <f>IF(IJ56&lt;&gt;"",HLOOKUP(COUNT($DW56:IJ56)+1,$G$4:$CX$8,IK$14,0)*$D56,IF($C56=IK$17,$G$6*$D56,""))</f>
        <v>20863.156730072915</v>
      </c>
      <c r="IL56" s="34">
        <f>IF(IK56&lt;&gt;"",HLOOKUP(COUNT($DW56:IK56)+1,$G$4:$CX$8,IL$14,0)*$D56,IF($C56=IL$17,$G$6*$D56,""))</f>
        <v>20863.156730072915</v>
      </c>
      <c r="IM56" s="34">
        <f>IF(IL56&lt;&gt;"",HLOOKUP(COUNT($DW56:IL56)+1,$G$4:$CX$8,IM$14,0)*$D56,IF($C56=IM$17,$G$6*$D56,""))</f>
        <v>20863.156730072915</v>
      </c>
      <c r="IO56" s="34" t="str">
        <f>IF(IN56&lt;&gt;"",HLOOKUP(COUNT($IN56:IN56)+1,$G$4:$EH$8,IO$14,0)*$D56,IF($C56=IO$17,$G$7*$D56,""))</f>
        <v/>
      </c>
      <c r="IP56" s="34" t="str">
        <f>IF(IO56&lt;&gt;"",HLOOKUP(COUNT($IN56:IO56)+1,$G$4:$EH$8,IP$14,0)*$D56,IF($C56=IP$17,$G$7*$D56,""))</f>
        <v/>
      </c>
      <c r="IQ56" s="34" t="str">
        <f>IF(IP56&lt;&gt;"",HLOOKUP(COUNT($IN56:IP56)+1,$G$4:$EH$8,IQ$14,0)*$D56,IF($C56=IQ$17,$G$7*$D56,""))</f>
        <v/>
      </c>
      <c r="IR56" s="34" t="str">
        <f>IF(IQ56&lt;&gt;"",HLOOKUP(COUNT($IN56:IQ56)+1,$G$4:$EH$8,IR$14,0)*$D56,IF($C56=IR$17,$G$7*$D56,""))</f>
        <v/>
      </c>
      <c r="IS56" s="34" t="str">
        <f>IF(IR56&lt;&gt;"",HLOOKUP(COUNT($IN56:IR56)+1,$G$4:$EH$8,IS$14,0)*$D56,IF($C56=IS$17,$G$7*$D56,""))</f>
        <v/>
      </c>
      <c r="IT56" s="34" t="str">
        <f>IF(IS56&lt;&gt;"",HLOOKUP(COUNT($IN56:IS56)+1,$G$4:$EH$8,IT$14,0)*$D56,IF($C56=IT$17,$G$7*$D56,""))</f>
        <v/>
      </c>
      <c r="IU56" s="34" t="str">
        <f>IF(IT56&lt;&gt;"",HLOOKUP(COUNT($IN56:IT56)+1,$G$4:$EH$8,IU$14,0)*$D56,IF($C56=IU$17,$G$7*$D56,""))</f>
        <v/>
      </c>
      <c r="IV56" s="34" t="str">
        <f>IF(IU56&lt;&gt;"",HLOOKUP(COUNT($IN56:IU56)+1,$G$4:$EH$8,IV$14,0)*$D56,IF($C56=IV$17,$G$7*$D56,""))</f>
        <v/>
      </c>
      <c r="IW56" s="34" t="str">
        <f>IF(IV56&lt;&gt;"",HLOOKUP(COUNT($IN56:IV56)+1,$G$4:$EH$8,IW$14,0)*$D56,IF($C56=IW$17,$G$7*$D56,""))</f>
        <v/>
      </c>
      <c r="IX56" s="34" t="str">
        <f>IF(IW56&lt;&gt;"",HLOOKUP(COUNT($IN56:IW56)+1,$G$4:$EH$8,IX$14,0)*$D56,IF($C56=IX$17,$G$7*$D56,""))</f>
        <v/>
      </c>
      <c r="IY56" s="34" t="str">
        <f>IF(IX56&lt;&gt;"",HLOOKUP(COUNT($IN56:IX56)+1,$G$4:$EH$8,IY$14,0)*$D56,IF($C56=IY$17,$G$7*$D56,""))</f>
        <v/>
      </c>
      <c r="IZ56" s="34" t="str">
        <f>IF(IY56&lt;&gt;"",HLOOKUP(COUNT($IN56:IY56)+1,$G$4:$EH$8,IZ$14,0)*$D56,IF($C56=IZ$17,$G$7*$D56,""))</f>
        <v/>
      </c>
      <c r="JA56" s="34" t="str">
        <f>IF(IZ56&lt;&gt;"",HLOOKUP(COUNT($IN56:IZ56)+1,$G$4:$EH$8,JA$14,0)*$D56,IF($C56=JA$17,$G$7*$D56,""))</f>
        <v/>
      </c>
      <c r="JB56" s="34" t="str">
        <f>IF(JA56&lt;&gt;"",HLOOKUP(COUNT($IN56:JA56)+1,$G$4:$EH$8,JB$14,0)*$D56,IF($C56=JB$17,$G$7*$D56,""))</f>
        <v/>
      </c>
      <c r="JC56" s="34" t="str">
        <f>IF(JB56&lt;&gt;"",HLOOKUP(COUNT($IN56:JB56)+1,$G$4:$EH$8,JC$14,0)*$D56,IF($C56=JC$17,$G$7*$D56,""))</f>
        <v/>
      </c>
      <c r="JD56" s="34" t="str">
        <f>IF(JC56&lt;&gt;"",HLOOKUP(COUNT($IN56:JC56)+1,$G$4:$EH$8,JD$14,0)*$D56,IF($C56=JD$17,$G$7*$D56,""))</f>
        <v/>
      </c>
      <c r="JE56" s="34" t="str">
        <f>IF(JD56&lt;&gt;"",HLOOKUP(COUNT($IN56:JD56)+1,$G$4:$EH$8,JE$14,0)*$D56,IF($C56=JE$17,$G$7*$D56,""))</f>
        <v/>
      </c>
      <c r="JF56" s="34" t="str">
        <f>IF(JE56&lt;&gt;"",HLOOKUP(COUNT($IN56:JE56)+1,$G$4:$EH$8,JF$14,0)*$D56,IF($C56=JF$17,$G$7*$D56,""))</f>
        <v/>
      </c>
      <c r="JG56" s="34" t="str">
        <f>IF(JF56&lt;&gt;"",HLOOKUP(COUNT($IN56:JF56)+1,$G$4:$EH$8,JG$14,0)*$D56,IF($C56=JG$17,$G$7*$D56,""))</f>
        <v/>
      </c>
      <c r="JH56" s="34" t="str">
        <f>IF(JG56&lt;&gt;"",HLOOKUP(COUNT($IN56:JG56)+1,$G$4:$EH$8,JH$14,0)*$D56,IF($C56=JH$17,$G$7*$D56,""))</f>
        <v/>
      </c>
      <c r="JI56" s="34" t="str">
        <f>IF(JH56&lt;&gt;"",HLOOKUP(COUNT($IN56:JH56)+1,$G$4:$EH$8,JI$14,0)*$D56,IF($C56=JI$17,$G$7*$D56,""))</f>
        <v/>
      </c>
      <c r="JJ56" s="34" t="str">
        <f>IF(JI56&lt;&gt;"",HLOOKUP(COUNT($IN56:JI56)+1,$G$4:$EH$8,JJ$14,0)*$D56,IF($C56=JJ$17,$G$7*$D56,""))</f>
        <v/>
      </c>
      <c r="JK56" s="34" t="str">
        <f>IF(JJ56&lt;&gt;"",HLOOKUP(COUNT($IN56:JJ56)+1,$G$4:$EH$8,JK$14,0)*$D56,IF($C56=JK$17,$G$7*$D56,""))</f>
        <v/>
      </c>
      <c r="JL56" s="34" t="str">
        <f>IF(JK56&lt;&gt;"",HLOOKUP(COUNT($IN56:JK56)+1,$G$4:$EH$8,JL$14,0)*$D56,IF($C56=JL$17,$G$7*$D56,""))</f>
        <v/>
      </c>
      <c r="JM56" s="34" t="str">
        <f>IF(JL56&lt;&gt;"",HLOOKUP(COUNT($IN56:JL56)+1,$G$4:$EH$8,JM$14,0)*$D56,IF($C56=JM$17,$G$7*$D56,""))</f>
        <v/>
      </c>
      <c r="JN56" s="34" t="str">
        <f>IF(JM56&lt;&gt;"",HLOOKUP(COUNT($IN56:JM56)+1,$G$4:$EH$8,JN$14,0)*$D56,IF($C56=JN$17,$G$7*$D56,""))</f>
        <v/>
      </c>
      <c r="JO56" s="34" t="str">
        <f>IF(JN56&lt;&gt;"",HLOOKUP(COUNT($IN56:JN56)+1,$G$4:$EH$8,JO$14,0)*$D56,IF($C56=JO$17,$G$7*$D56,""))</f>
        <v/>
      </c>
      <c r="JP56" s="34" t="str">
        <f>IF(JO56&lt;&gt;"",HLOOKUP(COUNT($IN56:JO56)+1,$G$4:$EH$8,JP$14,0)*$D56,IF($C56=JP$17,$G$7*$D56,""))</f>
        <v/>
      </c>
      <c r="JQ56" s="34" t="str">
        <f>IF(JP56&lt;&gt;"",HLOOKUP(COUNT($IN56:JP56)+1,$G$4:$EH$8,JQ$14,0)*$D56,IF($C56=JQ$17,$G$7*$D56,""))</f>
        <v/>
      </c>
      <c r="JR56" s="34" t="str">
        <f>IF(JQ56&lt;&gt;"",HLOOKUP(COUNT($IN56:JQ56)+1,$G$4:$EH$8,JR$14,0)*$D56,IF($C56=JR$17,$G$7*$D56,""))</f>
        <v/>
      </c>
      <c r="JS56" s="34" t="str">
        <f>IF(JR56&lt;&gt;"",HLOOKUP(COUNT($IN56:JR56)+1,$G$4:$EH$8,JS$14,0)*$D56,IF($C56=JS$17,$G$7*$D56,""))</f>
        <v/>
      </c>
      <c r="JT56" s="34" t="str">
        <f>IF(JS56&lt;&gt;"",HLOOKUP(COUNT($IN56:JS56)+1,$G$4:$EH$8,JT$14,0)*$D56,IF($C56=JT$17,$G$7*$D56,""))</f>
        <v/>
      </c>
      <c r="JU56" s="34" t="str">
        <f>IF(JT56&lt;&gt;"",HLOOKUP(COUNT($IN56:JT56)+1,$G$4:$EH$8,JU$14,0)*$D56,IF($C56=JU$17,$G$7*$D56,""))</f>
        <v/>
      </c>
      <c r="JV56" s="34" t="str">
        <f>IF(JU56&lt;&gt;"",HLOOKUP(COUNT($IN56:JU56)+1,$G$4:$EH$8,JV$14,0)*$D56,IF($C56=JV$17,$G$7*$D56,""))</f>
        <v/>
      </c>
      <c r="JW56" s="34" t="str">
        <f>IF(JV56&lt;&gt;"",HLOOKUP(COUNT($IN56:JV56)+1,$G$4:$EH$8,JW$14,0)*$D56,IF($C56=JW$17,$G$7*$D56,""))</f>
        <v/>
      </c>
      <c r="JX56" s="34" t="str">
        <f>IF(JW56&lt;&gt;"",HLOOKUP(COUNT($IN56:JW56)+1,$G$4:$EH$8,JX$14,0)*$D56,IF($C56=JX$17,$G$7*$D56,""))</f>
        <v/>
      </c>
      <c r="JY56" s="34" t="str">
        <f>IF(JX56&lt;&gt;"",HLOOKUP(COUNT($IN56:JX56)+1,$G$4:$EH$8,JY$14,0)*$D56,IF($C56=JY$17,$G$7*$D56,""))</f>
        <v/>
      </c>
      <c r="JZ56" s="34">
        <f>IF(JY56&lt;&gt;"",HLOOKUP(COUNT($IN56:JY56)+1,$G$4:$EH$8,JZ$14,0)*$D56,IF($C56=JZ$17,$G$7*$D56,""))</f>
        <v>0</v>
      </c>
      <c r="KA56" s="34">
        <f>IF(JZ56&lt;&gt;"",HLOOKUP(COUNT($IN56:JZ56)+1,$G$4:$EH$8,KA$14,0)*$D56,IF($C56=KA$17,$G$7*$D56,""))</f>
        <v>3000</v>
      </c>
      <c r="KB56" s="34">
        <f>IF(KA56&lt;&gt;"",HLOOKUP(COUNT($IN56:KA56)+1,$G$4:$EH$8,KB$14,0)*$D56,IF($C56=KB$17,$G$7*$D56,""))</f>
        <v>3000</v>
      </c>
      <c r="KC56" s="34">
        <f>IF(KB56&lt;&gt;"",HLOOKUP(COUNT($IN56:KB56)+1,$G$4:$EH$8,KC$14,0)*$D56,IF($C56=KC$17,$G$7*$D56,""))</f>
        <v>3000</v>
      </c>
      <c r="KD56" s="34">
        <f>IF(KC56&lt;&gt;"",HLOOKUP(COUNT($IN56:KC56)+1,$G$4:$EH$8,KD$14,0)*$D56,IF($C56=KD$17,$G$7*$D56,""))</f>
        <v>3000</v>
      </c>
      <c r="KE56" s="34">
        <f>IF(KD56&lt;&gt;"",HLOOKUP(COUNT($IN56:KD56)+1,$G$4:$EH$8,KE$14,0)*$D56,IF($C56=KE$17,$G$7*$D56,""))</f>
        <v>3016.1527361393273</v>
      </c>
      <c r="KF56" s="34">
        <f>IF(KE56&lt;&gt;"",HLOOKUP(COUNT($IN56:KE56)+1,$G$4:$EH$8,KF$14,0)*$D56,IF($C56=KF$17,$G$7*$D56,""))</f>
        <v>3619.3832833671909</v>
      </c>
      <c r="KG56" s="34">
        <f>IF(KF56&lt;&gt;"",HLOOKUP(COUNT($IN56:KF56)+1,$G$4:$EH$8,KG$14,0)*$D56,IF($C56=KG$17,$G$7*$D56,""))</f>
        <v>4198.4846087059414</v>
      </c>
      <c r="KH56" s="34">
        <f>IF(KG56&lt;&gt;"",HLOOKUP(COUNT($IN56:KG56)+1,$G$4:$EH$8,KH$14,0)*$D56,IF($C56=KH$17,$G$7*$D56,""))</f>
        <v>4786.2724539247747</v>
      </c>
      <c r="KI56" s="34">
        <f>IF(KH56&lt;&gt;"",HLOOKUP(COUNT($IN56:KH56)+1,$G$4:$EH$8,KI$14,0)*$D56,IF($C56=KI$17,$G$7*$D56,""))</f>
        <v>5408.4878729349921</v>
      </c>
      <c r="KJ56" s="34">
        <f>IF(KI56&lt;&gt;"",HLOOKUP(COUNT($IN56:KI56)+1,$G$4:$EH$8,KJ$14,0)*$D56,IF($C56=KJ$17,$G$7*$D56,""))</f>
        <v>6003.4215389578421</v>
      </c>
      <c r="KK56" s="34">
        <f>IF(KJ56&lt;&gt;"",HLOOKUP(COUNT($IN56:KJ56)+1,$G$4:$EH$8,KK$14,0)*$D56,IF($C56=KK$17,$G$7*$D56,""))</f>
        <v>6603.7636928536267</v>
      </c>
      <c r="KL56" s="34">
        <f>IF(KK56&lt;&gt;"",HLOOKUP(COUNT($IN56:KK56)+1,$G$4:$EH$8,KL$14,0)*$D56,IF($C56=KL$17,$G$7*$D56,""))</f>
        <v>4952.8227696402228</v>
      </c>
      <c r="KM56" s="34">
        <f>IF(KL56&lt;&gt;"",HLOOKUP(COUNT($IN56:KL56)+1,$G$4:$EH$8,KM$14,0)*$D56,IF($C56=KM$17,$G$7*$D56,""))</f>
        <v>4705.1816311582088</v>
      </c>
      <c r="KN56" s="34">
        <f>IF(KM56&lt;&gt;"",HLOOKUP(COUNT($IN56:KM56)+1,$G$4:$EH$8,KN$14,0)*$D56,IF($C56=KN$17,$G$7*$D56,""))</f>
        <v>5175.6997942740318</v>
      </c>
      <c r="KO56" s="34">
        <f>IF(KN56&lt;&gt;"",HLOOKUP(COUNT($IN56:KN56)+1,$G$4:$EH$8,KO$14,0)*$D56,IF($C56=KO$17,$G$7*$D56,""))</f>
        <v>5693.2697737014369</v>
      </c>
      <c r="KP56" s="34">
        <f>IF(KO56&lt;&gt;"",HLOOKUP(COUNT($IN56:KO56)+1,$G$4:$EH$8,KP$14,0)*$D56,IF($C56=KP$17,$G$7*$D56,""))</f>
        <v>6262.5967510715782</v>
      </c>
      <c r="KQ56" s="34">
        <f>IF(KP56&lt;&gt;"",HLOOKUP(COUNT($IN56:KP56)+1,$G$4:$EH$8,KQ$14,0)*$D56,IF($C56=KQ$17,$G$7*$D56,""))</f>
        <v>6888.856426178736</v>
      </c>
      <c r="KR56" s="34">
        <f>IF(KQ56&lt;&gt;"",HLOOKUP(COUNT($IN56:KQ56)+1,$G$4:$EH$8,KR$14,0)*$D56,IF($C56=KR$17,$G$7*$D56,""))</f>
        <v>6544.4136048697965</v>
      </c>
      <c r="KS56" s="34">
        <f>IF(KR56&lt;&gt;"",HLOOKUP(COUNT($IN56:KR56)+1,$G$4:$EH$8,KS$14,0)*$D56,IF($C56=KS$17,$G$7*$D56,""))</f>
        <v>6217.192924626308</v>
      </c>
      <c r="KT56" s="34">
        <f>IF(KS56&lt;&gt;"",HLOOKUP(COUNT($IN56:KS56)+1,$G$4:$EH$8,KT$14,0)*$D56,IF($C56=KT$17,$G$7*$D56,""))</f>
        <v>6652.3964293501494</v>
      </c>
      <c r="KU56" s="34">
        <f>IF(KT56&lt;&gt;"",HLOOKUP(COUNT($IN56:KT56)+1,$G$4:$EH$8,KU$14,0)*$D56,IF($C56=KU$17,$G$7*$D56,""))</f>
        <v>7118.0641794046596</v>
      </c>
      <c r="KV56" s="34">
        <f>IF(KU56&lt;&gt;"",HLOOKUP(COUNT($IN56:KU56)+1,$G$4:$EH$8,KV$14,0)*$D56,IF($C56=KV$17,$G$7*$D56,""))</f>
        <v>7616.3286719629859</v>
      </c>
      <c r="KW56" s="34">
        <f>IF(KV56&lt;&gt;"",HLOOKUP(COUNT($IN56:KV56)+1,$G$4:$EH$8,KW$14,0)*$D56,IF($C56=KW$17,$G$7*$D56,""))</f>
        <v>8377.9615391592833</v>
      </c>
      <c r="KX56" s="34">
        <f>IF(KW56&lt;&gt;"",HLOOKUP(COUNT($IN56:KW56)+1,$G$4:$EH$8,KX$14,0)*$D56,IF($C56=KX$17,$G$7*$D56,""))</f>
        <v>7121.2673082853926</v>
      </c>
      <c r="KY56" s="34">
        <f>IF(KX56&lt;&gt;"",HLOOKUP(COUNT($IN56:KX56)+1,$G$4:$EH$8,KY$14,0)*$D56,IF($C56=KY$17,$G$7*$D56,""))</f>
        <v>6765.2039428711241</v>
      </c>
      <c r="KZ56" s="34">
        <f>IF(KY56&lt;&gt;"",HLOOKUP(COUNT($IN56:KY56)+1,$G$4:$EH$8,KZ$14,0)*$D56,IF($C56=KZ$17,$G$7*$D56,""))</f>
        <v>7103.4641400146802</v>
      </c>
      <c r="LA56" s="34">
        <f>IF(KZ56&lt;&gt;"",HLOOKUP(COUNT($IN56:KZ56)+1,$G$4:$EH$8,LA$14,0)*$D56,IF($C56=LA$17,$G$7*$D56,""))</f>
        <v>7458.6373470154149</v>
      </c>
      <c r="LB56" s="34">
        <f>IF(LA56&lt;&gt;"",HLOOKUP(COUNT($IN56:LA56)+1,$G$4:$EH$8,LB$14,0)*$D56,IF($C56=LB$17,$G$7*$D56,""))</f>
        <v>7831.5692143661818</v>
      </c>
      <c r="LC56" s="34">
        <f>IF(LB56&lt;&gt;"",HLOOKUP(COUNT($IN56:LB56)+1,$G$4:$EH$8,LC$14,0)*$D56,IF($C56=LC$17,$G$7*$D56,""))</f>
        <v>8379.7790593718164</v>
      </c>
      <c r="LD56" s="34">
        <f>IF(LC56&lt;&gt;"",HLOOKUP(COUNT($IN56:LC56)+1,$G$4:$EH$8,LD$14,0)*$D56,IF($C56=LD$17,$G$7*$D56,""))</f>
        <v>7541.8011534346351</v>
      </c>
      <c r="LE56" s="34">
        <f>IF(LD56&lt;&gt;"",HLOOKUP(COUNT($IN56:LD56)+1,$G$4:$EH$8,LE$14,0)*$D56,IF($C56=LE$17,$G$7*$D56,""))</f>
        <v>6787.6210380911734</v>
      </c>
      <c r="LF56" s="34">
        <f>IF(LE56&lt;&gt;"",HLOOKUP(COUNT($IN56:LE56)+1,$G$4:$EH$8,LF$14,0)*$D56,IF($C56=LF$17,$G$7*$D56,""))</f>
        <v>7262.7545107575543</v>
      </c>
      <c r="LG56" s="34">
        <f>IF(LF56&lt;&gt;"",HLOOKUP(COUNT($IN56:LF56)+1,$G$4:$EH$8,LG$14,0)*$D56,IF($C56=LG$17,$G$7*$D56,""))</f>
        <v>7771.1473265105806</v>
      </c>
      <c r="LH56" s="34">
        <f>IF(LG56&lt;&gt;"",HLOOKUP(COUNT($IN56:LG56)+1,$G$4:$EH$8,LH$14,0)*$D56,IF($C56=LH$17,$G$7*$D56,""))</f>
        <v>8315.1276393663247</v>
      </c>
      <c r="LI56" s="34">
        <f>IF(LH56&lt;&gt;"",HLOOKUP(COUNT($IN56:LH56)+1,$G$4:$EH$8,LI$14,0)*$D56,IF($C56=LI$17,$G$7*$D56,""))</f>
        <v>8980.3378505156306</v>
      </c>
      <c r="LJ56" s="34">
        <f>IF(LI56&lt;&gt;"",HLOOKUP(COUNT($IN56:LI56)+1,$G$4:$EH$8,LJ$14,0)*$D56,IF($C56=LJ$17,$G$7*$D56,""))</f>
        <v>7723.0905514434426</v>
      </c>
      <c r="LK56" s="34">
        <f>IF(LJ56&lt;&gt;"",HLOOKUP(COUNT($IN56:LJ56)+1,$G$4:$EH$8,LK$14,0)*$D56,IF($C56=LK$17,$G$7*$D56,""))</f>
        <v>7336.9360238712688</v>
      </c>
      <c r="LL56" s="34">
        <f>IF(LK56&lt;&gt;"",HLOOKUP(COUNT($IN56:LK56)+1,$G$4:$EH$8,LL$14,0)*$D56,IF($C56=LL$17,$G$7*$D56,""))</f>
        <v>7703.7828250648354</v>
      </c>
      <c r="LM56" s="34">
        <f>IF(LL56&lt;&gt;"",HLOOKUP(COUNT($IN56:LL56)+1,$G$4:$EH$8,LM$14,0)*$D56,IF($C56=LM$17,$G$7*$D56,""))</f>
        <v>8088.971966318074</v>
      </c>
      <c r="LN56" s="34">
        <f>IF(LM56&lt;&gt;"",HLOOKUP(COUNT($IN56:LM56)+1,$G$4:$EH$8,LN$14,0)*$D56,IF($C56=LN$17,$G$7*$D56,""))</f>
        <v>8493.4205646339778</v>
      </c>
      <c r="LO56" s="34">
        <f>IF(LN56&lt;&gt;"",HLOOKUP(COUNT($IN56:LN56)+1,$G$4:$EH$8,LO$14,0)*$D56,IF($C56=LO$17,$G$7*$D56,""))</f>
        <v>9087.9600041583544</v>
      </c>
      <c r="LP56" s="34">
        <f>IF(LO56&lt;&gt;"",HLOOKUP(COUNT($IN56:LO56)+1,$G$4:$EH$8,LP$14,0)*$D56,IF($C56=LP$17,$G$7*$D56,""))</f>
        <v>8179.1640037425223</v>
      </c>
      <c r="LQ56" s="34">
        <f>IF(LP56&lt;&gt;"",HLOOKUP(COUNT($IN56:LP56)+1,$G$4:$EH$8,LQ$14,0)*$D56,IF($C56=LQ$17,$G$7*$D56,""))</f>
        <v>7361.2476033682688</v>
      </c>
      <c r="LR56" s="34">
        <f>IF(LQ56&lt;&gt;"",HLOOKUP(COUNT($IN56:LQ56)+1,$G$4:$EH$8,LR$14,0)*$D56,IF($C56=LR$17,$G$7*$D56,""))</f>
        <v>7876.5349356040488</v>
      </c>
      <c r="LS56" s="34">
        <f>IF(LR56&lt;&gt;"",HLOOKUP(COUNT($IN56:LR56)+1,$G$4:$EH$8,LS$14,0)*$D56,IF($C56=LS$17,$G$7*$D56,""))</f>
        <v>8427.8923810963315</v>
      </c>
      <c r="LT56" s="34">
        <f>IF(LS56&lt;&gt;"",HLOOKUP(COUNT($IN56:LS56)+1,$G$4:$EH$8,LT$14,0)*$D56,IF($C56=LT$17,$G$7*$D56,""))</f>
        <v>9017.8448477730744</v>
      </c>
      <c r="LU56" s="34">
        <f>IF(LT56&lt;&gt;"",HLOOKUP(COUNT($IN56:LT56)+1,$G$4:$EH$8,LU$14,0)*$D56,IF($C56=LU$17,$G$7*$D56,""))</f>
        <v>9739.2724355949194</v>
      </c>
      <c r="LV56" s="34">
        <f>IF(LU56&lt;&gt;"",HLOOKUP(COUNT($IN56:LU56)+1,$G$4:$EH$8,LV$14,0)*$D56,IF($C56=LV$17,$G$7*$D56,""))</f>
        <v>8473.1670189675788</v>
      </c>
      <c r="LW56" s="34">
        <f>IF(LV56&lt;&gt;"",HLOOKUP(COUNT($IN56:LV56)+1,$G$4:$EH$8,LW$14,0)*$D56,IF($C56=LW$17,$G$7*$D56,""))</f>
        <v>8049.5086680192017</v>
      </c>
      <c r="LX56" s="34">
        <f>IF(LW56&lt;&gt;"",HLOOKUP(COUNT($IN56:LW56)+1,$G$4:$EH$8,LX$14,0)*$D56,IF($C56=LX$17,$G$7*$D56,""))</f>
        <v>8451.9841014201611</v>
      </c>
      <c r="LY56" s="34">
        <f>IF(LX56&lt;&gt;"",HLOOKUP(COUNT($IN56:LX56)+1,$G$4:$EH$8,LY$14,0)*$D56,IF($C56=LY$17,$G$7*$D56,""))</f>
        <v>8874.5833064911694</v>
      </c>
      <c r="LZ56" s="34">
        <f>IF(LY56&lt;&gt;"",HLOOKUP(COUNT($IN56:LY56)+1,$G$4:$EH$8,LZ$14,0)*$D56,IF($C56=LZ$17,$G$7*$D56,""))</f>
        <v>9318.3124718157305</v>
      </c>
      <c r="MA56" s="34">
        <f>IF(LZ56&lt;&gt;"",HLOOKUP(COUNT($IN56:LZ56)+1,$G$4:$EH$8,MA$14,0)*$D56,IF($C56=MA$17,$G$7*$D56,""))</f>
        <v>9970.5943448428279</v>
      </c>
      <c r="MB56" s="34">
        <f>IF(MA56&lt;&gt;"",HLOOKUP(COUNT($IN56:MA56)+1,$G$4:$EH$8,MB$14,0)*$D56,IF($C56=MB$17,$G$7*$D56,""))</f>
        <v>8973.5349103585449</v>
      </c>
      <c r="MC56" s="34">
        <f>IF(MB56&lt;&gt;"",HLOOKUP(COUNT($IN56:MB56)+1,$G$4:$EH$8,MC$14,0)*$D56,IF($C56=MC$17,$G$7*$D56,""))</f>
        <v>8076.1814193226919</v>
      </c>
      <c r="MD56" s="34">
        <f>IF(MC56&lt;&gt;"",HLOOKUP(COUNT($IN56:MC56)+1,$G$4:$EH$8,MD$14,0)*$D56,IF($C56=MD$17,$G$7*$D56,""))</f>
        <v>8641.5141186752808</v>
      </c>
      <c r="ME56" s="34">
        <f>IF(MD56&lt;&gt;"",HLOOKUP(COUNT($IN56:MD56)+1,$G$4:$EH$8,ME$14,0)*$D56,IF($C56=ME$17,$G$7*$D56,""))</f>
        <v>9246.4201069825504</v>
      </c>
      <c r="MF56" s="34">
        <f>IF(ME56&lt;&gt;"",HLOOKUP(COUNT($IN56:ME56)+1,$G$4:$EH$8,MF$14,0)*$D56,IF($C56=MF$17,$G$7*$D56,""))</f>
        <v>9893.6695144713285</v>
      </c>
      <c r="MG56" s="34">
        <f>IF(MF56&lt;&gt;"",HLOOKUP(COUNT($IN56:MF56)+1,$G$4:$EH$8,MG$14,0)*$D56,IF($C56=MG$17,$G$7*$D56,""))</f>
        <v>10685.163075629032</v>
      </c>
      <c r="MH56" s="34">
        <f>IF(MG56&lt;&gt;"",HLOOKUP(COUNT($IN56:MG56)+1,$G$4:$EH$8,MH$14,0)*$D56,IF($C56=MH$17,$G$7*$D56,""))</f>
        <v>7014.1702068757786</v>
      </c>
      <c r="MI56" s="34">
        <f>IF(MH56&lt;&gt;"",HLOOKUP(COUNT($IN56:MH56)+1,$G$4:$EH$8,MI$14,0)*$D56,IF($C56=MI$17,$G$7*$D56,""))</f>
        <v>7014.1702068757786</v>
      </c>
      <c r="MJ56" s="34">
        <f>IF(MI56&lt;&gt;"",HLOOKUP(COUNT($IN56:MI56)+1,$G$4:$EH$8,MJ$14,0)*$D56,IF($C56=MJ$17,$G$7*$D56,""))</f>
        <v>7014.1702068757786</v>
      </c>
      <c r="MK56" s="34">
        <f>IF(MJ56&lt;&gt;"",HLOOKUP(COUNT($IN56:MJ56)+1,$G$4:$EH$8,MK$14,0)*$D56,IF($C56=MK$17,$G$7*$D56,""))</f>
        <v>7014.1702068757786</v>
      </c>
      <c r="ML56" s="34">
        <f>IF(MK56&lt;&gt;"",HLOOKUP(COUNT($IN56:MK56)+1,$G$4:$EH$8,ML$14,0)*$D56,IF($C56=ML$17,$G$7*$D56,""))</f>
        <v>7014.1702068757786</v>
      </c>
      <c r="MM56" s="34">
        <f>IF(ML56&lt;&gt;"",HLOOKUP(COUNT($IN56:ML56)+1,$G$4:$EH$8,MM$14,0)*$D56,IF($C56=MM$17,$G$7*$D56,""))</f>
        <v>7014.1702068757786</v>
      </c>
      <c r="MN56" s="34">
        <f>IF(MM56&lt;&gt;"",HLOOKUP(COUNT($IN56:MM56)+1,$G$4:$EH$8,MN$14,0)*$D56,IF($C56=MN$17,$G$7*$D56,""))</f>
        <v>7014.1702068757786</v>
      </c>
      <c r="MO56" s="34">
        <f>IF(MN56&lt;&gt;"",HLOOKUP(COUNT($IN56:MN56)+1,$G$4:$EH$8,MO$14,0)*$D56,IF($C56=MO$17,$G$7*$D56,""))</f>
        <v>7014.1702068757786</v>
      </c>
      <c r="MP56" s="34">
        <f>IF(MO56&lt;&gt;"",HLOOKUP(COUNT($IN56:MO56)+1,$G$4:$EH$8,MP$14,0)*$D56,IF($C56=MP$17,$G$7*$D56,""))</f>
        <v>7014.1702068757786</v>
      </c>
      <c r="MQ56" s="34">
        <f>IF(MP56&lt;&gt;"",HLOOKUP(COUNT($IN56:MP56)+1,$G$4:$EH$8,MQ$14,0)*$D56,IF($C56=MQ$17,$G$7*$D56,""))</f>
        <v>7014.1702068757786</v>
      </c>
      <c r="MR56" s="34">
        <f>IF(MQ56&lt;&gt;"",HLOOKUP(COUNT($IN56:MQ56)+1,$G$4:$EH$8,MR$14,0)*$D56,IF($C56=MR$17,$G$7*$D56,""))</f>
        <v>7014.1702068757786</v>
      </c>
      <c r="MS56" s="34">
        <f>IF(MR56&lt;&gt;"",HLOOKUP(COUNT($IN56:MR56)+1,$G$4:$EH$8,MS$14,0)*$D56,IF($C56=MS$17,$G$7*$D56,""))</f>
        <v>7014.1702068757786</v>
      </c>
      <c r="MT56" s="34">
        <f>IF(MS56&lt;&gt;"",HLOOKUP(COUNT($IN56:MS56)+1,$G$4:$EH$8,MT$14,0)*$D56,IF($C56=MT$17,$G$7*$D56,""))</f>
        <v>7014.1702068757786</v>
      </c>
      <c r="MU56" s="34">
        <f>IF(MT56&lt;&gt;"",HLOOKUP(COUNT($IN56:MT56)+1,$G$4:$EH$8,MU$14,0)*$D56,IF($C56=MU$17,$G$7*$D56,""))</f>
        <v>7014.1702068757786</v>
      </c>
      <c r="MV56" s="34">
        <f>IF(MU56&lt;&gt;"",HLOOKUP(COUNT($IN56:MU56)+1,$G$4:$EH$8,MV$14,0)*$D56,IF($C56=MV$17,$G$7*$D56,""))</f>
        <v>7014.1702068757786</v>
      </c>
      <c r="MW56" s="34">
        <f>IF(MV56&lt;&gt;"",HLOOKUP(COUNT($IN56:MV56)+1,$G$4:$EH$8,MW$14,0)*$D56,IF($C56=MW$17,$G$7*$D56,""))</f>
        <v>7014.1702068757786</v>
      </c>
      <c r="MX56" s="34">
        <f>IF(MW56&lt;&gt;"",HLOOKUP(COUNT($IN56:MW56)+1,$G$4:$EH$8,MX$14,0)*$D56,IF($C56=MX$17,$G$7*$D56,""))</f>
        <v>7014.1702068757786</v>
      </c>
      <c r="MY56" s="34">
        <f>IF(MX56&lt;&gt;"",HLOOKUP(COUNT($IN56:MX56)+1,$G$4:$EH$8,MY$14,0)*$D56,IF($C56=MY$17,$G$7*$D56,""))</f>
        <v>7014.1702068757786</v>
      </c>
      <c r="MZ56" s="34">
        <f>IF(MY56&lt;&gt;"",HLOOKUP(COUNT($IN56:MY56)+1,$G$4:$EH$8,MZ$14,0)*$D56,IF($C56=MZ$17,$G$7*$D56,""))</f>
        <v>7014.1702068757786</v>
      </c>
      <c r="NA56" s="34">
        <f>IF(MZ56&lt;&gt;"",HLOOKUP(COUNT($IN56:MZ56)+1,$G$4:$EH$8,NA$14,0)*$D56,IF($C56=NA$17,$G$7*$D56,""))</f>
        <v>7014.1702068757786</v>
      </c>
      <c r="NB56" s="34">
        <f>IF(NA56&lt;&gt;"",HLOOKUP(COUNT($IN56:NA56)+1,$G$4:$EH$8,NB$14,0)*$D56,IF($C56=NB$17,$G$7*$D56,""))</f>
        <v>7014.1702068757786</v>
      </c>
      <c r="NC56" s="34">
        <f>IF(NB56&lt;&gt;"",HLOOKUP(COUNT($IN56:NB56)+1,$G$4:$EH$8,NC$14,0)*$D56,IF($C56=NC$17,$G$7*$D56,""))</f>
        <v>7014.1702068757786</v>
      </c>
      <c r="ND56" s="34">
        <f>IF(NC56&lt;&gt;"",HLOOKUP(COUNT($IN56:NC56)+1,$G$4:$EH$8,ND$14,0)*$D56,IF($C56=ND$17,$G$7*$D56,""))</f>
        <v>7014.1702068757786</v>
      </c>
      <c r="NF56" s="34" t="str">
        <f>IF(NE56&lt;&gt;"",HLOOKUP(COUNT($NE56:NE56)+1,$G$4:$EH$8,NF$14,0)*$D56,IF($C56=NF$17,$G$8*$D56,""))</f>
        <v/>
      </c>
      <c r="NG56" s="34" t="str">
        <f>IF(NF56&lt;&gt;"",HLOOKUP(COUNT($NE56:NF56)+1,$G$4:$EH$8,NG$14,0)*$D56,IF($C56=NG$17,$G$8*$D56,""))</f>
        <v/>
      </c>
      <c r="NH56" s="34" t="str">
        <f>IF(NG56&lt;&gt;"",HLOOKUP(COUNT($NE56:NG56)+1,$G$4:$EH$8,NH$14,0)*$D56,IF($C56=NH$17,$G$8*$D56,""))</f>
        <v/>
      </c>
      <c r="NI56" s="34" t="str">
        <f>IF(NH56&lt;&gt;"",HLOOKUP(COUNT($NE56:NH56)+1,$G$4:$EH$8,NI$14,0)*$D56,IF($C56=NI$17,$G$8*$D56,""))</f>
        <v/>
      </c>
      <c r="NJ56" s="34" t="str">
        <f>IF(NI56&lt;&gt;"",HLOOKUP(COUNT($NE56:NI56)+1,$G$4:$EH$8,NJ$14,0)*$D56,IF($C56=NJ$17,$G$8*$D56,""))</f>
        <v/>
      </c>
      <c r="NK56" s="34" t="str">
        <f>IF(NJ56&lt;&gt;"",HLOOKUP(COUNT($NE56:NJ56)+1,$G$4:$EH$8,NK$14,0)*$D56,IF($C56=NK$17,$G$8*$D56,""))</f>
        <v/>
      </c>
      <c r="NL56" s="34" t="str">
        <f>IF(NK56&lt;&gt;"",HLOOKUP(COUNT($NE56:NK56)+1,$G$4:$EH$8,NL$14,0)*$D56,IF($C56=NL$17,$G$8*$D56,""))</f>
        <v/>
      </c>
      <c r="NM56" s="34" t="str">
        <f>IF(NL56&lt;&gt;"",HLOOKUP(COUNT($NE56:NL56)+1,$G$4:$EH$8,NM$14,0)*$D56,IF($C56=NM$17,$G$8*$D56,""))</f>
        <v/>
      </c>
      <c r="NN56" s="34" t="str">
        <f>IF(NM56&lt;&gt;"",HLOOKUP(COUNT($NE56:NM56)+1,$G$4:$EH$8,NN$14,0)*$D56,IF($C56=NN$17,$G$8*$D56,""))</f>
        <v/>
      </c>
      <c r="NO56" s="34" t="str">
        <f>IF(NN56&lt;&gt;"",HLOOKUP(COUNT($NE56:NN56)+1,$G$4:$EH$8,NO$14,0)*$D56,IF($C56=NO$17,$G$8*$D56,""))</f>
        <v/>
      </c>
      <c r="NP56" s="34" t="str">
        <f>IF(NO56&lt;&gt;"",HLOOKUP(COUNT($NE56:NO56)+1,$G$4:$EH$8,NP$14,0)*$D56,IF($C56=NP$17,$G$8*$D56,""))</f>
        <v/>
      </c>
      <c r="NQ56" s="34" t="str">
        <f>IF(NP56&lt;&gt;"",HLOOKUP(COUNT($NE56:NP56)+1,$G$4:$EH$8,NQ$14,0)*$D56,IF($C56=NQ$17,$G$8*$D56,""))</f>
        <v/>
      </c>
      <c r="NR56" s="34" t="str">
        <f>IF(NQ56&lt;&gt;"",HLOOKUP(COUNT($NE56:NQ56)+1,$G$4:$EH$8,NR$14,0)*$D56,IF($C56=NR$17,$G$8*$D56,""))</f>
        <v/>
      </c>
      <c r="NS56" s="34" t="str">
        <f>IF(NR56&lt;&gt;"",HLOOKUP(COUNT($NE56:NR56)+1,$G$4:$EH$8,NS$14,0)*$D56,IF($C56=NS$17,$G$8*$D56,""))</f>
        <v/>
      </c>
      <c r="NT56" s="34" t="str">
        <f>IF(NS56&lt;&gt;"",HLOOKUP(COUNT($NE56:NS56)+1,$G$4:$EH$8,NT$14,0)*$D56,IF($C56=NT$17,$G$8*$D56,""))</f>
        <v/>
      </c>
      <c r="NU56" s="34" t="str">
        <f>IF(NT56&lt;&gt;"",HLOOKUP(COUNT($NE56:NT56)+1,$G$4:$EH$8,NU$14,0)*$D56,IF($C56=NU$17,$G$8*$D56,""))</f>
        <v/>
      </c>
      <c r="NV56" s="34" t="str">
        <f>IF(NU56&lt;&gt;"",HLOOKUP(COUNT($NE56:NU56)+1,$G$4:$EH$8,NV$14,0)*$D56,IF($C56=NV$17,$G$8*$D56,""))</f>
        <v/>
      </c>
      <c r="NW56" s="34" t="str">
        <f>IF(NV56&lt;&gt;"",HLOOKUP(COUNT($NE56:NV56)+1,$G$4:$EH$8,NW$14,0)*$D56,IF($C56=NW$17,$G$8*$D56,""))</f>
        <v/>
      </c>
      <c r="NX56" s="34" t="str">
        <f>IF(NW56&lt;&gt;"",HLOOKUP(COUNT($NE56:NW56)+1,$G$4:$EH$8,NX$14,0)*$D56,IF($C56=NX$17,$G$8*$D56,""))</f>
        <v/>
      </c>
      <c r="NY56" s="34" t="str">
        <f>IF(NX56&lt;&gt;"",HLOOKUP(COUNT($NE56:NX56)+1,$G$4:$EH$8,NY$14,0)*$D56,IF($C56=NY$17,$G$8*$D56,""))</f>
        <v/>
      </c>
      <c r="NZ56" s="34" t="str">
        <f>IF(NY56&lt;&gt;"",HLOOKUP(COUNT($NE56:NY56)+1,$G$4:$EH$8,NZ$14,0)*$D56,IF($C56=NZ$17,$G$8*$D56,""))</f>
        <v/>
      </c>
      <c r="OA56" s="34" t="str">
        <f>IF(NZ56&lt;&gt;"",HLOOKUP(COUNT($NE56:NZ56)+1,$G$4:$EH$8,OA$14,0)*$D56,IF($C56=OA$17,$G$8*$D56,""))</f>
        <v/>
      </c>
      <c r="OB56" s="34" t="str">
        <f>IF(OA56&lt;&gt;"",HLOOKUP(COUNT($NE56:OA56)+1,$G$4:$EH$8,OB$14,0)*$D56,IF($C56=OB$17,$G$8*$D56,""))</f>
        <v/>
      </c>
      <c r="OC56" s="34" t="str">
        <f>IF(OB56&lt;&gt;"",HLOOKUP(COUNT($NE56:OB56)+1,$G$4:$EH$8,OC$14,0)*$D56,IF($C56=OC$17,$G$8*$D56,""))</f>
        <v/>
      </c>
      <c r="OD56" s="34" t="str">
        <f>IF(OC56&lt;&gt;"",HLOOKUP(COUNT($NE56:OC56)+1,$G$4:$EH$8,OD$14,0)*$D56,IF($C56=OD$17,$G$8*$D56,""))</f>
        <v/>
      </c>
      <c r="OE56" s="34" t="str">
        <f>IF(OD56&lt;&gt;"",HLOOKUP(COUNT($NE56:OD56)+1,$G$4:$EH$8,OE$14,0)*$D56,IF($C56=OE$17,$G$8*$D56,""))</f>
        <v/>
      </c>
      <c r="OF56" s="34" t="str">
        <f>IF(OE56&lt;&gt;"",HLOOKUP(COUNT($NE56:OE56)+1,$G$4:$EH$8,OF$14,0)*$D56,IF($C56=OF$17,$G$8*$D56,""))</f>
        <v/>
      </c>
      <c r="OG56" s="34" t="str">
        <f>IF(OF56&lt;&gt;"",HLOOKUP(COUNT($NE56:OF56)+1,$G$4:$EH$8,OG$14,0)*$D56,IF($C56=OG$17,$G$8*$D56,""))</f>
        <v/>
      </c>
      <c r="OH56" s="34" t="str">
        <f>IF(OG56&lt;&gt;"",HLOOKUP(COUNT($NE56:OG56)+1,$G$4:$EH$8,OH$14,0)*$D56,IF($C56=OH$17,$G$8*$D56,""))</f>
        <v/>
      </c>
      <c r="OI56" s="34" t="str">
        <f>IF(OH56&lt;&gt;"",HLOOKUP(COUNT($NE56:OH56)+1,$G$4:$EH$8,OI$14,0)*$D56,IF($C56=OI$17,$G$8*$D56,""))</f>
        <v/>
      </c>
      <c r="OJ56" s="34" t="str">
        <f>IF(OI56&lt;&gt;"",HLOOKUP(COUNT($NE56:OI56)+1,$G$4:$EH$8,OJ$14,0)*$D56,IF($C56=OJ$17,$G$8*$D56,""))</f>
        <v/>
      </c>
      <c r="OK56" s="34" t="str">
        <f>IF(OJ56&lt;&gt;"",HLOOKUP(COUNT($NE56:OJ56)+1,$G$4:$EH$8,OK$14,0)*$D56,IF($C56=OK$17,$G$8*$D56,""))</f>
        <v/>
      </c>
      <c r="OL56" s="34" t="str">
        <f>IF(OK56&lt;&gt;"",HLOOKUP(COUNT($NE56:OK56)+1,$G$4:$EH$8,OL$14,0)*$D56,IF($C56=OL$17,$G$8*$D56,""))</f>
        <v/>
      </c>
      <c r="OM56" s="34" t="str">
        <f>IF(OL56&lt;&gt;"",HLOOKUP(COUNT($NE56:OL56)+1,$G$4:$EH$8,OM$14,0)*$D56,IF($C56=OM$17,$G$8*$D56,""))</f>
        <v/>
      </c>
      <c r="ON56" s="34" t="str">
        <f>IF(OM56&lt;&gt;"",HLOOKUP(COUNT($NE56:OM56)+1,$G$4:$EH$8,ON$14,0)*$D56,IF($C56=ON$17,$G$8*$D56,""))</f>
        <v/>
      </c>
      <c r="OO56" s="34" t="str">
        <f>IF(ON56&lt;&gt;"",HLOOKUP(COUNT($NE56:ON56)+1,$G$4:$EH$8,OO$14,0)*$D56,IF($C56=OO$17,$G$8*$D56,""))</f>
        <v/>
      </c>
      <c r="OP56" s="34" t="str">
        <f>IF(OO56&lt;&gt;"",HLOOKUP(COUNT($NE56:OO56)+1,$G$4:$EH$8,OP$14,0)*$D56,IF($C56=OP$17,$G$8*$D56,""))</f>
        <v/>
      </c>
      <c r="OQ56" s="34">
        <f>IF(OP56&lt;&gt;"",HLOOKUP(COUNT($NE56:OP56)+1,$G$4:$EH$8,OQ$14,0)*$D56,IF($C56=OQ$17,$G$8*$D56,""))</f>
        <v>140000</v>
      </c>
      <c r="OR56" s="34">
        <f>IF(OQ56&lt;&gt;"",HLOOKUP(COUNT($NE56:OQ56)+1,$G$4:$EH$8,OR$14,0)*$D56,IF($C56=OR$17,$G$8*$D56,""))</f>
        <v>0</v>
      </c>
      <c r="OS56" s="34">
        <f>IF(OR56&lt;&gt;"",HLOOKUP(COUNT($NE56:OR56)+1,$G$4:$EH$8,OS$14,0)*$D56,IF($C56=OS$17,$G$8*$D56,""))</f>
        <v>0</v>
      </c>
      <c r="OT56" s="34">
        <f>IF(OS56&lt;&gt;"",HLOOKUP(COUNT($NE56:OS56)+1,$G$4:$EH$8,OT$14,0)*$D56,IF($C56=OT$17,$G$8*$D56,""))</f>
        <v>0</v>
      </c>
      <c r="OU56" s="34">
        <f>IF(OT56&lt;&gt;"",HLOOKUP(COUNT($NE56:OT56)+1,$G$4:$EH$8,OU$14,0)*$D56,IF($C56=OU$17,$G$8*$D56,""))</f>
        <v>0</v>
      </c>
      <c r="OV56" s="34">
        <f>IF(OU56&lt;&gt;"",HLOOKUP(COUNT($NE56:OU56)+1,$G$4:$EH$8,OV$14,0)*$D56,IF($C56=OV$17,$G$8*$D56,""))</f>
        <v>0</v>
      </c>
      <c r="OW56" s="34">
        <f>IF(OV56&lt;&gt;"",HLOOKUP(COUNT($NE56:OV56)+1,$G$4:$EH$8,OW$14,0)*$D56,IF($C56=OW$17,$G$8*$D56,""))</f>
        <v>0</v>
      </c>
      <c r="OX56" s="34">
        <f>IF(OW56&lt;&gt;"",HLOOKUP(COUNT($NE56:OW56)+1,$G$4:$EH$8,OX$14,0)*$D56,IF($C56=OX$17,$G$8*$D56,""))</f>
        <v>0</v>
      </c>
      <c r="OY56" s="34">
        <f>IF(OX56&lt;&gt;"",HLOOKUP(COUNT($NE56:OX56)+1,$G$4:$EH$8,OY$14,0)*$D56,IF($C56=OY$17,$G$8*$D56,""))</f>
        <v>0</v>
      </c>
      <c r="OZ56" s="34">
        <f>IF(OY56&lt;&gt;"",HLOOKUP(COUNT($NE56:OY56)+1,$G$4:$EH$8,OZ$14,0)*$D56,IF($C56=OZ$17,$G$8*$D56,""))</f>
        <v>0</v>
      </c>
      <c r="PA56" s="34">
        <f>IF(OZ56&lt;&gt;"",HLOOKUP(COUNT($NE56:OZ56)+1,$G$4:$EH$8,PA$14,0)*$D56,IF($C56=PA$17,$G$8*$D56,""))</f>
        <v>0</v>
      </c>
      <c r="PB56" s="34">
        <f>IF(PA56&lt;&gt;"",HLOOKUP(COUNT($NE56:PA56)+1,$G$4:$EH$8,PB$14,0)*$D56,IF($C56=PB$17,$G$8*$D56,""))</f>
        <v>0</v>
      </c>
      <c r="PC56" s="34">
        <f>IF(PB56&lt;&gt;"",HLOOKUP(COUNT($NE56:PB56)+1,$G$4:$EH$8,PC$14,0)*$D56,IF($C56=PC$17,$G$8*$D56,""))</f>
        <v>0</v>
      </c>
      <c r="PD56" s="34">
        <f>IF(PC56&lt;&gt;"",HLOOKUP(COUNT($NE56:PC56)+1,$G$4:$EH$8,PD$14,0)*$D56,IF($C56=PD$17,$G$8*$D56,""))</f>
        <v>0</v>
      </c>
      <c r="PE56" s="34">
        <f>IF(PD56&lt;&gt;"",HLOOKUP(COUNT($NE56:PD56)+1,$G$4:$EH$8,PE$14,0)*$D56,IF($C56=PE$17,$G$8*$D56,""))</f>
        <v>0</v>
      </c>
      <c r="PF56" s="34">
        <f>IF(PE56&lt;&gt;"",HLOOKUP(COUNT($NE56:PE56)+1,$G$4:$EH$8,PF$14,0)*$D56,IF($C56=PF$17,$G$8*$D56,""))</f>
        <v>0</v>
      </c>
      <c r="PG56" s="34">
        <f>IF(PF56&lt;&gt;"",HLOOKUP(COUNT($NE56:PF56)+1,$G$4:$EH$8,PG$14,0)*$D56,IF($C56=PG$17,$G$8*$D56,""))</f>
        <v>0</v>
      </c>
      <c r="PH56" s="34">
        <f>IF(PG56&lt;&gt;"",HLOOKUP(COUNT($NE56:PG56)+1,$G$4:$EH$8,PH$14,0)*$D56,IF($C56=PH$17,$G$8*$D56,""))</f>
        <v>0</v>
      </c>
      <c r="PI56" s="34">
        <f>IF(PH56&lt;&gt;"",HLOOKUP(COUNT($NE56:PH56)+1,$G$4:$EH$8,PI$14,0)*$D56,IF($C56=PI$17,$G$8*$D56,""))</f>
        <v>0</v>
      </c>
      <c r="PJ56" s="34">
        <f>IF(PI56&lt;&gt;"",HLOOKUP(COUNT($NE56:PI56)+1,$G$4:$EH$8,PJ$14,0)*$D56,IF($C56=PJ$17,$G$8*$D56,""))</f>
        <v>0</v>
      </c>
      <c r="PK56" s="34">
        <f>IF(PJ56&lt;&gt;"",HLOOKUP(COUNT($NE56:PJ56)+1,$G$4:$EH$8,PK$14,0)*$D56,IF($C56=PK$17,$G$8*$D56,""))</f>
        <v>0</v>
      </c>
      <c r="PL56" s="34">
        <f>IF(PK56&lt;&gt;"",HLOOKUP(COUNT($NE56:PK56)+1,$G$4:$EH$8,PL$14,0)*$D56,IF($C56=PL$17,$G$8*$D56,""))</f>
        <v>0</v>
      </c>
      <c r="PM56" s="34">
        <f>IF(PL56&lt;&gt;"",HLOOKUP(COUNT($NE56:PL56)+1,$G$4:$EH$8,PM$14,0)*$D56,IF($C56=PM$17,$G$8*$D56,""))</f>
        <v>0</v>
      </c>
      <c r="PN56" s="34">
        <f>IF(PM56&lt;&gt;"",HLOOKUP(COUNT($NE56:PM56)+1,$G$4:$EH$8,PN$14,0)*$D56,IF($C56=PN$17,$G$8*$D56,""))</f>
        <v>0</v>
      </c>
      <c r="PO56" s="34">
        <f>IF(PN56&lt;&gt;"",HLOOKUP(COUNT($NE56:PN56)+1,$G$4:$EH$8,PO$14,0)*$D56,IF($C56=PO$17,$G$8*$D56,""))</f>
        <v>0</v>
      </c>
      <c r="PP56" s="34">
        <f>IF(PO56&lt;&gt;"",HLOOKUP(COUNT($NE56:PO56)+1,$G$4:$EH$8,PP$14,0)*$D56,IF($C56=PP$17,$G$8*$D56,""))</f>
        <v>0</v>
      </c>
      <c r="PQ56" s="34">
        <f>IF(PP56&lt;&gt;"",HLOOKUP(COUNT($NE56:PP56)+1,$G$4:$EH$8,PQ$14,0)*$D56,IF($C56=PQ$17,$G$8*$D56,""))</f>
        <v>0</v>
      </c>
      <c r="PR56" s="34">
        <f>IF(PQ56&lt;&gt;"",HLOOKUP(COUNT($NE56:PQ56)+1,$G$4:$EH$8,PR$14,0)*$D56,IF($C56=PR$17,$G$8*$D56,""))</f>
        <v>0</v>
      </c>
      <c r="PS56" s="34">
        <f>IF(PR56&lt;&gt;"",HLOOKUP(COUNT($NE56:PR56)+1,$G$4:$EH$8,PS$14,0)*$D56,IF($C56=PS$17,$G$8*$D56,""))</f>
        <v>0</v>
      </c>
      <c r="PT56" s="34">
        <f>IF(PS56&lt;&gt;"",HLOOKUP(COUNT($NE56:PS56)+1,$G$4:$EH$8,PT$14,0)*$D56,IF($C56=PT$17,$G$8*$D56,""))</f>
        <v>0</v>
      </c>
      <c r="PU56" s="34">
        <f>IF(PT56&lt;&gt;"",HLOOKUP(COUNT($NE56:PT56)+1,$G$4:$EH$8,PU$14,0)*$D56,IF($C56=PU$17,$G$8*$D56,""))</f>
        <v>0</v>
      </c>
      <c r="PV56" s="34">
        <f>IF(PU56&lt;&gt;"",HLOOKUP(COUNT($NE56:PU56)+1,$G$4:$EH$8,PV$14,0)*$D56,IF($C56=PV$17,$G$8*$D56,""))</f>
        <v>0</v>
      </c>
      <c r="PW56" s="34">
        <f>IF(PV56&lt;&gt;"",HLOOKUP(COUNT($NE56:PV56)+1,$G$4:$EH$8,PW$14,0)*$D56,IF($C56=PW$17,$G$8*$D56,""))</f>
        <v>0</v>
      </c>
      <c r="PX56" s="34">
        <f>IF(PW56&lt;&gt;"",HLOOKUP(COUNT($NE56:PW56)+1,$G$4:$EH$8,PX$14,0)*$D56,IF($C56=PX$17,$G$8*$D56,""))</f>
        <v>0</v>
      </c>
      <c r="PY56" s="34">
        <f>IF(PX56&lt;&gt;"",HLOOKUP(COUNT($NE56:PX56)+1,$G$4:$EH$8,PY$14,0)*$D56,IF($C56=PY$17,$G$8*$D56,""))</f>
        <v>0</v>
      </c>
      <c r="PZ56" s="34">
        <f>IF(PY56&lt;&gt;"",HLOOKUP(COUNT($NE56:PY56)+1,$G$4:$EH$8,PZ$14,0)*$D56,IF($C56=PZ$17,$G$8*$D56,""))</f>
        <v>0</v>
      </c>
      <c r="QA56" s="34">
        <f>IF(PZ56&lt;&gt;"",HLOOKUP(COUNT($NE56:PZ56)+1,$G$4:$EH$8,QA$14,0)*$D56,IF($C56=QA$17,$G$8*$D56,""))</f>
        <v>0</v>
      </c>
      <c r="QB56" s="34">
        <f>IF(QA56&lt;&gt;"",HLOOKUP(COUNT($NE56:QA56)+1,$G$4:$EH$8,QB$14,0)*$D56,IF($C56=QB$17,$G$8*$D56,""))</f>
        <v>0</v>
      </c>
      <c r="QC56" s="34">
        <f>IF(QB56&lt;&gt;"",HLOOKUP(COUNT($NE56:QB56)+1,$G$4:$EH$8,QC$14,0)*$D56,IF($C56=QC$17,$G$8*$D56,""))</f>
        <v>0</v>
      </c>
      <c r="QD56" s="34">
        <f>IF(QC56&lt;&gt;"",HLOOKUP(COUNT($NE56:QC56)+1,$G$4:$EH$8,QD$14,0)*$D56,IF($C56=QD$17,$G$8*$D56,""))</f>
        <v>0</v>
      </c>
      <c r="QE56" s="34">
        <f>IF(QD56&lt;&gt;"",HLOOKUP(COUNT($NE56:QD56)+1,$G$4:$EH$8,QE$14,0)*$D56,IF($C56=QE$17,$G$8*$D56,""))</f>
        <v>0</v>
      </c>
      <c r="QF56" s="34">
        <f>IF(QE56&lt;&gt;"",HLOOKUP(COUNT($NE56:QE56)+1,$G$4:$EH$8,QF$14,0)*$D56,IF($C56=QF$17,$G$8*$D56,""))</f>
        <v>0</v>
      </c>
      <c r="QG56" s="34">
        <f>IF(QF56&lt;&gt;"",HLOOKUP(COUNT($NE56:QF56)+1,$G$4:$EH$8,QG$14,0)*$D56,IF($C56=QG$17,$G$8*$D56,""))</f>
        <v>0</v>
      </c>
      <c r="QH56" s="34">
        <f>IF(QG56&lt;&gt;"",HLOOKUP(COUNT($NE56:QG56)+1,$G$4:$EH$8,QH$14,0)*$D56,IF($C56=QH$17,$G$8*$D56,""))</f>
        <v>0</v>
      </c>
      <c r="QI56" s="34">
        <f>IF(QH56&lt;&gt;"",HLOOKUP(COUNT($NE56:QH56)+1,$G$4:$EH$8,QI$14,0)*$D56,IF($C56=QI$17,$G$8*$D56,""))</f>
        <v>0</v>
      </c>
      <c r="QJ56" s="34">
        <f>IF(QI56&lt;&gt;"",HLOOKUP(COUNT($NE56:QI56)+1,$G$4:$EH$8,QJ$14,0)*$D56,IF($C56=QJ$17,$G$8*$D56,""))</f>
        <v>0</v>
      </c>
      <c r="QK56" s="34">
        <f>IF(QJ56&lt;&gt;"",HLOOKUP(COUNT($NE56:QJ56)+1,$G$4:$EH$8,QK$14,0)*$D56,IF($C56=QK$17,$G$8*$D56,""))</f>
        <v>0</v>
      </c>
      <c r="QL56" s="34">
        <f>IF(QK56&lt;&gt;"",HLOOKUP(COUNT($NE56:QK56)+1,$G$4:$EH$8,QL$14,0)*$D56,IF($C56=QL$17,$G$8*$D56,""))</f>
        <v>0</v>
      </c>
      <c r="QM56" s="34">
        <f>IF(QL56&lt;&gt;"",HLOOKUP(COUNT($NE56:QL56)+1,$G$4:$EH$8,QM$14,0)*$D56,IF($C56=QM$17,$G$8*$D56,""))</f>
        <v>0</v>
      </c>
      <c r="QN56" s="34">
        <f>IF(QM56&lt;&gt;"",HLOOKUP(COUNT($NE56:QM56)+1,$G$4:$EH$8,QN$14,0)*$D56,IF($C56=QN$17,$G$8*$D56,""))</f>
        <v>0</v>
      </c>
      <c r="QO56" s="34">
        <f>IF(QN56&lt;&gt;"",HLOOKUP(COUNT($NE56:QN56)+1,$G$4:$EH$8,QO$14,0)*$D56,IF($C56=QO$17,$G$8*$D56,""))</f>
        <v>0</v>
      </c>
      <c r="QP56" s="34">
        <f>IF(QO56&lt;&gt;"",HLOOKUP(COUNT($NE56:QO56)+1,$G$4:$EH$8,QP$14,0)*$D56,IF($C56=QP$17,$G$8*$D56,""))</f>
        <v>0</v>
      </c>
      <c r="QQ56" s="34">
        <f>IF(QP56&lt;&gt;"",HLOOKUP(COUNT($NE56:QP56)+1,$G$4:$EH$8,QQ$14,0)*$D56,IF($C56=QQ$17,$G$8*$D56,""))</f>
        <v>0</v>
      </c>
      <c r="QR56" s="34">
        <f>IF(QQ56&lt;&gt;"",HLOOKUP(COUNT($NE56:QQ56)+1,$G$4:$EH$8,QR$14,0)*$D56,IF($C56=QR$17,$G$8*$D56,""))</f>
        <v>0</v>
      </c>
      <c r="QS56" s="34">
        <f>IF(QR56&lt;&gt;"",HLOOKUP(COUNT($NE56:QR56)+1,$G$4:$EH$8,QS$14,0)*$D56,IF($C56=QS$17,$G$8*$D56,""))</f>
        <v>0</v>
      </c>
      <c r="QT56" s="34">
        <f>IF(QS56&lt;&gt;"",HLOOKUP(COUNT($NE56:QS56)+1,$G$4:$EH$8,QT$14,0)*$D56,IF($C56=QT$17,$G$8*$D56,""))</f>
        <v>0</v>
      </c>
      <c r="QU56" s="34">
        <f>IF(QT56&lt;&gt;"",HLOOKUP(COUNT($NE56:QT56)+1,$G$4:$EH$8,QU$14,0)*$D56,IF($C56=QU$17,$G$8*$D56,""))</f>
        <v>0</v>
      </c>
      <c r="QV56" s="34">
        <f>IF(QU56&lt;&gt;"",HLOOKUP(COUNT($NE56:QU56)+1,$G$4:$EH$8,QV$14,0)*$D56,IF($C56=QV$17,$G$8*$D56,""))</f>
        <v>0</v>
      </c>
      <c r="QW56" s="34">
        <f>IF(QV56&lt;&gt;"",HLOOKUP(COUNT($NE56:QV56)+1,$G$4:$EH$8,QW$14,0)*$D56,IF($C56=QW$17,$G$8*$D56,""))</f>
        <v>0</v>
      </c>
      <c r="QX56" s="34">
        <f>IF(QW56&lt;&gt;"",HLOOKUP(COUNT($NE56:QW56)+1,$G$4:$EH$8,QX$14,0)*$D56,IF($C56=QX$17,$G$8*$D56,""))</f>
        <v>0</v>
      </c>
      <c r="QY56" s="34">
        <f>IF(QX56&lt;&gt;"",HLOOKUP(COUNT($NE56:QX56)+1,$G$4:$EH$8,QY$14,0)*$D56,IF($C56=QY$17,$G$8*$D56,""))</f>
        <v>0</v>
      </c>
      <c r="QZ56" s="34">
        <f>IF(QY56&lt;&gt;"",HLOOKUP(COUNT($NE56:QY56)+1,$G$4:$EH$8,QZ$14,0)*$D56,IF($C56=QZ$17,$G$8*$D56,""))</f>
        <v>0</v>
      </c>
      <c r="RA56" s="34">
        <f>IF(QZ56&lt;&gt;"",HLOOKUP(COUNT($NE56:QZ56)+1,$G$4:$EH$8,RA$14,0)*$D56,IF($C56=RA$17,$G$8*$D56,""))</f>
        <v>0</v>
      </c>
      <c r="RB56" s="34">
        <f>IF(RA56&lt;&gt;"",HLOOKUP(COUNT($NE56:RA56)+1,$G$4:$EH$8,RB$14,0)*$D56,IF($C56=RB$17,$G$8*$D56,""))</f>
        <v>0</v>
      </c>
      <c r="RC56" s="34">
        <f>IF(RB56&lt;&gt;"",HLOOKUP(COUNT($NE56:RB56)+1,$G$4:$EH$8,RC$14,0)*$D56,IF($C56=RC$17,$G$8*$D56,""))</f>
        <v>0</v>
      </c>
      <c r="RD56" s="34">
        <f>IF(RC56&lt;&gt;"",HLOOKUP(COUNT($NE56:RC56)+1,$G$4:$EH$8,RD$14,0)*$D56,IF($C56=RD$17,$G$8*$D56,""))</f>
        <v>0</v>
      </c>
      <c r="RE56" s="34">
        <f>IF(RD56&lt;&gt;"",HLOOKUP(COUNT($NE56:RD56)+1,$G$4:$EH$8,RE$14,0)*$D56,IF($C56=RE$17,$G$8*$D56,""))</f>
        <v>0</v>
      </c>
      <c r="RF56" s="34">
        <f>IF(RE56&lt;&gt;"",HLOOKUP(COUNT($NE56:RE56)+1,$G$4:$EH$8,RF$14,0)*$D56,IF($C56=RF$17,$G$8*$D56,""))</f>
        <v>0</v>
      </c>
      <c r="RG56" s="34">
        <f>IF(RF56&lt;&gt;"",HLOOKUP(COUNT($NE56:RF56)+1,$G$4:$EH$8,RG$14,0)*$D56,IF($C56=RG$17,$G$8*$D56,""))</f>
        <v>0</v>
      </c>
      <c r="RH56" s="34">
        <f>IF(RG56&lt;&gt;"",HLOOKUP(COUNT($NE56:RG56)+1,$G$4:$EH$8,RH$14,0)*$D56,IF($C56=RH$17,$G$8*$D56,""))</f>
        <v>0</v>
      </c>
      <c r="RI56" s="34">
        <f>IF(RH56&lt;&gt;"",HLOOKUP(COUNT($NE56:RH56)+1,$G$4:$EH$8,RI$14,0)*$D56,IF($C56=RI$17,$G$8*$D56,""))</f>
        <v>0</v>
      </c>
      <c r="RJ56" s="34">
        <f>IF(RI56&lt;&gt;"",HLOOKUP(COUNT($NE56:RI56)+1,$G$4:$EH$8,RJ$14,0)*$D56,IF($C56=RJ$17,$G$8*$D56,""))</f>
        <v>0</v>
      </c>
      <c r="RK56" s="34">
        <f>IF(RJ56&lt;&gt;"",HLOOKUP(COUNT($NE56:RJ56)+1,$G$4:$EH$8,RK$14,0)*$D56,IF($C56=RK$17,$G$8*$D56,""))</f>
        <v>0</v>
      </c>
      <c r="RL56" s="34">
        <f>IF(RK56&lt;&gt;"",HLOOKUP(COUNT($NE56:RK56)+1,$G$4:$EH$8,RL$14,0)*$D56,IF($C56=RL$17,$G$8*$D56,""))</f>
        <v>0</v>
      </c>
      <c r="RM56" s="34">
        <f>IF(RL56&lt;&gt;"",HLOOKUP(COUNT($NE56:RL56)+1,$G$4:$EH$8,RM$14,0)*$D56,IF($C56=RM$17,$G$8*$D56,""))</f>
        <v>0</v>
      </c>
      <c r="RN56" s="34">
        <f>IF(RM56&lt;&gt;"",HLOOKUP(COUNT($NE56:RM56)+1,$G$4:$EH$8,RN$14,0)*$D56,IF($C56=RN$17,$G$8*$D56,""))</f>
        <v>0</v>
      </c>
      <c r="RO56" s="34">
        <f>IF(RN56&lt;&gt;"",HLOOKUP(COUNT($NE56:RN56)+1,$G$4:$EH$8,RO$14,0)*$D56,IF($C56=RO$17,$G$8*$D56,""))</f>
        <v>0</v>
      </c>
      <c r="RP56" s="34">
        <f>IF(RO56&lt;&gt;"",HLOOKUP(COUNT($NE56:RO56)+1,$G$4:$EH$8,RP$14,0)*$D56,IF($C56=RP$17,$G$8*$D56,""))</f>
        <v>0</v>
      </c>
      <c r="RQ56" s="34">
        <f>IF(RP56&lt;&gt;"",HLOOKUP(COUNT($NE56:RP56)+1,$G$4:$EH$8,RQ$14,0)*$D56,IF($C56=RQ$17,$G$8*$D56,""))</f>
        <v>0</v>
      </c>
      <c r="RR56" s="34">
        <f>IF(RQ56&lt;&gt;"",HLOOKUP(COUNT($NE56:RQ56)+1,$G$4:$EH$8,RR$14,0)*$D56,IF($C56=RR$17,$G$8*$D56,""))</f>
        <v>0</v>
      </c>
      <c r="RS56" s="34">
        <f>IF(RR56&lt;&gt;"",HLOOKUP(COUNT($NE56:RR56)+1,$G$4:$EH$8,RS$14,0)*$D56,IF($C56=RS$17,$G$8*$D56,""))</f>
        <v>0</v>
      </c>
      <c r="RT56" s="34">
        <f>IF(RS56&lt;&gt;"",HLOOKUP(COUNT($NE56:RS56)+1,$G$4:$EH$8,RT$14,0)*$D56,IF($C56=RT$17,$G$8*$D56,""))</f>
        <v>0</v>
      </c>
      <c r="RU56" s="34">
        <f>IF(RT56&lt;&gt;"",HLOOKUP(COUNT($NE56:RT56)+1,$G$4:$EH$8,RU$14,0)*$D56,IF($C56=RU$17,$G$8*$D56,""))</f>
        <v>0</v>
      </c>
      <c r="RW56" s="34" t="str">
        <f>IF(RV56&lt;&gt;"",HLOOKUP(COUNT($RV56:RV56)+1,$G$4:$EH$9,RW$14,0)*$D56,IF($C56=RW$17,$G$9*$D56,""))</f>
        <v/>
      </c>
      <c r="RX56" s="34" t="str">
        <f>IF(RW56&lt;&gt;"",HLOOKUP(COUNT($RV56:RW56)+1,$G$4:$EH$9,RX$14,0)*$D56,IF($C56=RX$17,$G$9*$D56,""))</f>
        <v/>
      </c>
      <c r="RY56" s="34" t="str">
        <f>IF(RX56&lt;&gt;"",HLOOKUP(COUNT($RV56:RX56)+1,$G$4:$EH$9,RY$14,0)*$D56,IF($C56=RY$17,$G$9*$D56,""))</f>
        <v/>
      </c>
      <c r="RZ56" s="34" t="str">
        <f>IF(RY56&lt;&gt;"",HLOOKUP(COUNT($RV56:RY56)+1,$G$4:$EH$9,RZ$14,0)*$D56,IF($C56=RZ$17,$G$9*$D56,""))</f>
        <v/>
      </c>
      <c r="SA56" s="34" t="str">
        <f>IF(RZ56&lt;&gt;"",HLOOKUP(COUNT($RV56:RZ56)+1,$G$4:$EH$9,SA$14,0)*$D56,IF($C56=SA$17,$G$9*$D56,""))</f>
        <v/>
      </c>
      <c r="SB56" s="34" t="str">
        <f>IF(SA56&lt;&gt;"",HLOOKUP(COUNT($RV56:SA56)+1,$G$4:$EH$9,SB$14,0)*$D56,IF($C56=SB$17,$G$9*$D56,""))</f>
        <v/>
      </c>
      <c r="SC56" s="34" t="str">
        <f>IF(SB56&lt;&gt;"",HLOOKUP(COUNT($RV56:SB56)+1,$G$4:$EH$9,SC$14,0)*$D56,IF($C56=SC$17,$G$9*$D56,""))</f>
        <v/>
      </c>
      <c r="SD56" s="34" t="str">
        <f>IF(SC56&lt;&gt;"",HLOOKUP(COUNT($RV56:SC56)+1,$G$4:$EH$9,SD$14,0)*$D56,IF($C56=SD$17,$G$9*$D56,""))</f>
        <v/>
      </c>
      <c r="SE56" s="34" t="str">
        <f>IF(SD56&lt;&gt;"",HLOOKUP(COUNT($RV56:SD56)+1,$G$4:$EH$9,SE$14,0)*$D56,IF($C56=SE$17,$G$9*$D56,""))</f>
        <v/>
      </c>
      <c r="SF56" s="34" t="str">
        <f>IF(SE56&lt;&gt;"",HLOOKUP(COUNT($RV56:SE56)+1,$G$4:$EH$9,SF$14,0)*$D56,IF($C56=SF$17,$G$9*$D56,""))</f>
        <v/>
      </c>
      <c r="SG56" s="34" t="str">
        <f>IF(SF56&lt;&gt;"",HLOOKUP(COUNT($RV56:SF56)+1,$G$4:$EH$9,SG$14,0)*$D56,IF($C56=SG$17,$G$9*$D56,""))</f>
        <v/>
      </c>
      <c r="SH56" s="34" t="str">
        <f>IF(SG56&lt;&gt;"",HLOOKUP(COUNT($RV56:SG56)+1,$G$4:$EH$9,SH$14,0)*$D56,IF($C56=SH$17,$G$9*$D56,""))</f>
        <v/>
      </c>
      <c r="SI56" s="34" t="str">
        <f>IF(SH56&lt;&gt;"",HLOOKUP(COUNT($RV56:SH56)+1,$G$4:$EH$9,SI$14,0)*$D56,IF($C56=SI$17,$G$9*$D56,""))</f>
        <v/>
      </c>
      <c r="SJ56" s="34" t="str">
        <f>IF(SI56&lt;&gt;"",HLOOKUP(COUNT($RV56:SI56)+1,$G$4:$EH$9,SJ$14,0)*$D56,IF($C56=SJ$17,$G$9*$D56,""))</f>
        <v/>
      </c>
      <c r="SK56" s="34" t="str">
        <f>IF(SJ56&lt;&gt;"",HLOOKUP(COUNT($RV56:SJ56)+1,$G$4:$EH$9,SK$14,0)*$D56,IF($C56=SK$17,$G$9*$D56,""))</f>
        <v/>
      </c>
      <c r="SL56" s="34" t="str">
        <f>IF(SK56&lt;&gt;"",HLOOKUP(COUNT($RV56:SK56)+1,$G$4:$EH$9,SL$14,0)*$D56,IF($C56=SL$17,$G$9*$D56,""))</f>
        <v/>
      </c>
      <c r="SM56" s="34" t="str">
        <f>IF(SL56&lt;&gt;"",HLOOKUP(COUNT($RV56:SL56)+1,$G$4:$EH$9,SM$14,0)*$D56,IF($C56=SM$17,$G$9*$D56,""))</f>
        <v/>
      </c>
      <c r="SN56" s="34" t="str">
        <f>IF(SM56&lt;&gt;"",HLOOKUP(COUNT($RV56:SM56)+1,$G$4:$EH$9,SN$14,0)*$D56,IF($C56=SN$17,$G$9*$D56,""))</f>
        <v/>
      </c>
      <c r="SO56" s="34" t="str">
        <f>IF(SN56&lt;&gt;"",HLOOKUP(COUNT($RV56:SN56)+1,$G$4:$EH$9,SO$14,0)*$D56,IF($C56=SO$17,$G$9*$D56,""))</f>
        <v/>
      </c>
      <c r="SP56" s="34" t="str">
        <f>IF(SO56&lt;&gt;"",HLOOKUP(COUNT($RV56:SO56)+1,$G$4:$EH$9,SP$14,0)*$D56,IF($C56=SP$17,$G$9*$D56,""))</f>
        <v/>
      </c>
      <c r="SQ56" s="34" t="str">
        <f>IF(SP56&lt;&gt;"",HLOOKUP(COUNT($RV56:SP56)+1,$G$4:$EH$9,SQ$14,0)*$D56,IF($C56=SQ$17,$G$9*$D56,""))</f>
        <v/>
      </c>
      <c r="SR56" s="34" t="str">
        <f>IF(SQ56&lt;&gt;"",HLOOKUP(COUNT($RV56:SQ56)+1,$G$4:$EH$9,SR$14,0)*$D56,IF($C56=SR$17,$G$9*$D56,""))</f>
        <v/>
      </c>
      <c r="SS56" s="34" t="str">
        <f>IF(SR56&lt;&gt;"",HLOOKUP(COUNT($RV56:SR56)+1,$G$4:$EH$9,SS$14,0)*$D56,IF($C56=SS$17,$G$9*$D56,""))</f>
        <v/>
      </c>
      <c r="ST56" s="34" t="str">
        <f>IF(SS56&lt;&gt;"",HLOOKUP(COUNT($RV56:SS56)+1,$G$4:$EH$9,ST$14,0)*$D56,IF($C56=ST$17,$G$9*$D56,""))</f>
        <v/>
      </c>
      <c r="SU56" s="34" t="str">
        <f>IF(ST56&lt;&gt;"",HLOOKUP(COUNT($RV56:ST56)+1,$G$4:$EH$9,SU$14,0)*$D56,IF($C56=SU$17,$G$9*$D56,""))</f>
        <v/>
      </c>
      <c r="SV56" s="34" t="str">
        <f>IF(SU56&lt;&gt;"",HLOOKUP(COUNT($RV56:SU56)+1,$G$4:$EH$9,SV$14,0)*$D56,IF($C56=SV$17,$G$9*$D56,""))</f>
        <v/>
      </c>
      <c r="SW56" s="34" t="str">
        <f>IF(SV56&lt;&gt;"",HLOOKUP(COUNT($RV56:SV56)+1,$G$4:$EH$9,SW$14,0)*$D56,IF($C56=SW$17,$G$9*$D56,""))</f>
        <v/>
      </c>
      <c r="SX56" s="34" t="str">
        <f>IF(SW56&lt;&gt;"",HLOOKUP(COUNT($RV56:SW56)+1,$G$4:$EH$9,SX$14,0)*$D56,IF($C56=SX$17,$G$9*$D56,""))</f>
        <v/>
      </c>
      <c r="SY56" s="34" t="str">
        <f>IF(SX56&lt;&gt;"",HLOOKUP(COUNT($RV56:SX56)+1,$G$4:$EH$9,SY$14,0)*$D56,IF($C56=SY$17,$G$9*$D56,""))</f>
        <v/>
      </c>
      <c r="SZ56" s="34" t="str">
        <f>IF(SY56&lt;&gt;"",HLOOKUP(COUNT($RV56:SY56)+1,$G$4:$EH$9,SZ$14,0)*$D56,IF($C56=SZ$17,$G$9*$D56,""))</f>
        <v/>
      </c>
      <c r="TA56" s="34" t="str">
        <f>IF(SZ56&lt;&gt;"",HLOOKUP(COUNT($RV56:SZ56)+1,$G$4:$EH$9,TA$14,0)*$D56,IF($C56=TA$17,$G$9*$D56,""))</f>
        <v/>
      </c>
      <c r="TB56" s="34" t="str">
        <f>IF(TA56&lt;&gt;"",HLOOKUP(COUNT($RV56:TA56)+1,$G$4:$EH$9,TB$14,0)*$D56,IF($C56=TB$17,$G$9*$D56,""))</f>
        <v/>
      </c>
      <c r="TC56" s="34" t="str">
        <f>IF(TB56&lt;&gt;"",HLOOKUP(COUNT($RV56:TB56)+1,$G$4:$EH$9,TC$14,0)*$D56,IF($C56=TC$17,$G$9*$D56,""))</f>
        <v/>
      </c>
      <c r="TD56" s="34" t="str">
        <f>IF(TC56&lt;&gt;"",HLOOKUP(COUNT($RV56:TC56)+1,$G$4:$EH$9,TD$14,0)*$D56,IF($C56=TD$17,$G$9*$D56,""))</f>
        <v/>
      </c>
      <c r="TE56" s="34" t="str">
        <f>IF(TD56&lt;&gt;"",HLOOKUP(COUNT($RV56:TD56)+1,$G$4:$EH$9,TE$14,0)*$D56,IF($C56=TE$17,$G$9*$D56,""))</f>
        <v/>
      </c>
      <c r="TF56" s="34" t="str">
        <f>IF(TE56&lt;&gt;"",HLOOKUP(COUNT($RV56:TE56)+1,$G$4:$EH$9,TF$14,0)*$D56,IF($C56=TF$17,$G$9*$D56,""))</f>
        <v/>
      </c>
      <c r="TG56" s="34" t="str">
        <f>IF(TF56&lt;&gt;"",HLOOKUP(COUNT($RV56:TF56)+1,$G$4:$EH$9,TG$14,0)*$D56,IF($C56=TG$17,$G$9*$D56,""))</f>
        <v/>
      </c>
      <c r="TH56" s="34">
        <f>IF(TG56&lt;&gt;"",HLOOKUP(COUNT($RV56:TG56)+1,$G$4:$EH$9,TH$14,0)*$D56,IF($C56=TH$17,$G$9*$D56,""))</f>
        <v>11600</v>
      </c>
      <c r="TI56" s="34">
        <f>IF(TH56&lt;&gt;"",HLOOKUP(COUNT($RV56:TH56)+1,$G$4:$EH$9,TI$14,0)*$D56,IF($C56=TI$17,$G$9*$D56,""))</f>
        <v>0</v>
      </c>
      <c r="TJ56" s="34">
        <f>IF(TI56&lt;&gt;"",HLOOKUP(COUNT($RV56:TI56)+1,$G$4:$EH$9,TJ$14,0)*$D56,IF($C56=TJ$17,$G$9*$D56,""))</f>
        <v>0</v>
      </c>
      <c r="TK56" s="34">
        <f>IF(TJ56&lt;&gt;"",HLOOKUP(COUNT($RV56:TJ56)+1,$G$4:$EH$9,TK$14,0)*$D56,IF($C56=TK$17,$G$9*$D56,""))</f>
        <v>0</v>
      </c>
      <c r="TL56" s="34">
        <f>IF(TK56&lt;&gt;"",HLOOKUP(COUNT($RV56:TK56)+1,$G$4:$EH$9,TL$14,0)*$D56,IF($C56=TL$17,$G$9*$D56,""))</f>
        <v>0</v>
      </c>
      <c r="TM56" s="34">
        <f>IF(TL56&lt;&gt;"",HLOOKUP(COUNT($RV56:TL56)+1,$G$4:$EH$9,TM$14,0)*$D56,IF($C56=TM$17,$G$9*$D56,""))</f>
        <v>0</v>
      </c>
      <c r="TN56" s="34">
        <f>IF(TM56&lt;&gt;"",HLOOKUP(COUNT($RV56:TM56)+1,$G$4:$EH$9,TN$14,0)*$D56,IF($C56=TN$17,$G$9*$D56,""))</f>
        <v>0</v>
      </c>
      <c r="TO56" s="34">
        <f>IF(TN56&lt;&gt;"",HLOOKUP(COUNT($RV56:TN56)+1,$G$4:$EH$9,TO$14,0)*$D56,IF($C56=TO$17,$G$9*$D56,""))</f>
        <v>0</v>
      </c>
      <c r="TP56" s="34">
        <f>IF(TO56&lt;&gt;"",HLOOKUP(COUNT($RV56:TO56)+1,$G$4:$EH$9,TP$14,0)*$D56,IF($C56=TP$17,$G$9*$D56,""))</f>
        <v>0</v>
      </c>
      <c r="TQ56" s="34">
        <f>IF(TP56&lt;&gt;"",HLOOKUP(COUNT($RV56:TP56)+1,$G$4:$EH$9,TQ$14,0)*$D56,IF($C56=TQ$17,$G$9*$D56,""))</f>
        <v>0</v>
      </c>
      <c r="TR56" s="34">
        <f>IF(TQ56&lt;&gt;"",HLOOKUP(COUNT($RV56:TQ56)+1,$G$4:$EH$9,TR$14,0)*$D56,IF($C56=TR$17,$G$9*$D56,""))</f>
        <v>0</v>
      </c>
      <c r="TS56" s="34">
        <f>IF(TR56&lt;&gt;"",HLOOKUP(COUNT($RV56:TR56)+1,$G$4:$EH$9,TS$14,0)*$D56,IF($C56=TS$17,$G$9*$D56,""))</f>
        <v>0</v>
      </c>
      <c r="TT56" s="34">
        <f>IF(TS56&lt;&gt;"",HLOOKUP(COUNT($RV56:TS56)+1,$G$4:$EH$9,TT$14,0)*$D56,IF($C56=TT$17,$G$9*$D56,""))</f>
        <v>0</v>
      </c>
      <c r="TU56" s="34">
        <f>IF(TT56&lt;&gt;"",HLOOKUP(COUNT($RV56:TT56)+1,$G$4:$EH$9,TU$14,0)*$D56,IF($C56=TU$17,$G$9*$D56,""))</f>
        <v>0</v>
      </c>
      <c r="TV56" s="34">
        <f>IF(TU56&lt;&gt;"",HLOOKUP(COUNT($RV56:TU56)+1,$G$4:$EH$9,TV$14,0)*$D56,IF($C56=TV$17,$G$9*$D56,""))</f>
        <v>0</v>
      </c>
      <c r="TW56" s="34">
        <f>IF(TV56&lt;&gt;"",HLOOKUP(COUNT($RV56:TV56)+1,$G$4:$EH$9,TW$14,0)*$D56,IF($C56=TW$17,$G$9*$D56,""))</f>
        <v>0</v>
      </c>
      <c r="TX56" s="34">
        <f>IF(TW56&lt;&gt;"",HLOOKUP(COUNT($RV56:TW56)+1,$G$4:$EH$9,TX$14,0)*$D56,IF($C56=TX$17,$G$9*$D56,""))</f>
        <v>0</v>
      </c>
      <c r="TY56" s="34">
        <f>IF(TX56&lt;&gt;"",HLOOKUP(COUNT($RV56:TX56)+1,$G$4:$EH$9,TY$14,0)*$D56,IF($C56=TY$17,$G$9*$D56,""))</f>
        <v>0</v>
      </c>
      <c r="TZ56" s="34">
        <f>IF(TY56&lt;&gt;"",HLOOKUP(COUNT($RV56:TY56)+1,$G$4:$EH$9,TZ$14,0)*$D56,IF($C56=TZ$17,$G$9*$D56,""))</f>
        <v>0</v>
      </c>
      <c r="UA56" s="34">
        <f>IF(TZ56&lt;&gt;"",HLOOKUP(COUNT($RV56:TZ56)+1,$G$4:$EH$9,UA$14,0)*$D56,IF($C56=UA$17,$G$9*$D56,""))</f>
        <v>0</v>
      </c>
      <c r="UB56" s="34">
        <f>IF(UA56&lt;&gt;"",HLOOKUP(COUNT($RV56:UA56)+1,$G$4:$EH$9,UB$14,0)*$D56,IF($C56=UB$17,$G$9*$D56,""))</f>
        <v>0</v>
      </c>
      <c r="UC56" s="34">
        <f>IF(UB56&lt;&gt;"",HLOOKUP(COUNT($RV56:UB56)+1,$G$4:$EH$9,UC$14,0)*$D56,IF($C56=UC$17,$G$9*$D56,""))</f>
        <v>0</v>
      </c>
      <c r="UD56" s="34">
        <f>IF(UC56&lt;&gt;"",HLOOKUP(COUNT($RV56:UC56)+1,$G$4:$EH$9,UD$14,0)*$D56,IF($C56=UD$17,$G$9*$D56,""))</f>
        <v>0</v>
      </c>
      <c r="UE56" s="34">
        <f>IF(UD56&lt;&gt;"",HLOOKUP(COUNT($RV56:UD56)+1,$G$4:$EH$9,UE$14,0)*$D56,IF($C56=UE$17,$G$9*$D56,""))</f>
        <v>0</v>
      </c>
      <c r="UF56" s="34">
        <f>IF(UE56&lt;&gt;"",HLOOKUP(COUNT($RV56:UE56)+1,$G$4:$EH$9,UF$14,0)*$D56,IF($C56=UF$17,$G$9*$D56,""))</f>
        <v>0</v>
      </c>
      <c r="UG56" s="34">
        <f>IF(UF56&lt;&gt;"",HLOOKUP(COUNT($RV56:UF56)+1,$G$4:$EH$9,UG$14,0)*$D56,IF($C56=UG$17,$G$9*$D56,""))</f>
        <v>0</v>
      </c>
      <c r="UH56" s="34">
        <f>IF(UG56&lt;&gt;"",HLOOKUP(COUNT($RV56:UG56)+1,$G$4:$EH$9,UH$14,0)*$D56,IF($C56=UH$17,$G$9*$D56,""))</f>
        <v>0</v>
      </c>
      <c r="UI56" s="34">
        <f>IF(UH56&lt;&gt;"",HLOOKUP(COUNT($RV56:UH56)+1,$G$4:$EH$9,UI$14,0)*$D56,IF($C56=UI$17,$G$9*$D56,""))</f>
        <v>0</v>
      </c>
      <c r="UJ56" s="34">
        <f>IF(UI56&lt;&gt;"",HLOOKUP(COUNT($RV56:UI56)+1,$G$4:$EH$9,UJ$14,0)*$D56,IF($C56=UJ$17,$G$9*$D56,""))</f>
        <v>0</v>
      </c>
      <c r="UK56" s="34">
        <f>IF(UJ56&lt;&gt;"",HLOOKUP(COUNT($RV56:UJ56)+1,$G$4:$EH$9,UK$14,0)*$D56,IF($C56=UK$17,$G$9*$D56,""))</f>
        <v>0</v>
      </c>
      <c r="UL56" s="34">
        <f>IF(UK56&lt;&gt;"",HLOOKUP(COUNT($RV56:UK56)+1,$G$4:$EH$9,UL$14,0)*$D56,IF($C56=UL$17,$G$9*$D56,""))</f>
        <v>0</v>
      </c>
      <c r="UM56" s="34">
        <f>IF(UL56&lt;&gt;"",HLOOKUP(COUNT($RV56:UL56)+1,$G$4:$EH$9,UM$14,0)*$D56,IF($C56=UM$17,$G$9*$D56,""))</f>
        <v>0</v>
      </c>
      <c r="UN56" s="34">
        <f>IF(UM56&lt;&gt;"",HLOOKUP(COUNT($RV56:UM56)+1,$G$4:$EH$9,UN$14,0)*$D56,IF($C56=UN$17,$G$9*$D56,""))</f>
        <v>0</v>
      </c>
      <c r="UO56" s="34">
        <f>IF(UN56&lt;&gt;"",HLOOKUP(COUNT($RV56:UN56)+1,$G$4:$EH$9,UO$14,0)*$D56,IF($C56=UO$17,$G$9*$D56,""))</f>
        <v>0</v>
      </c>
      <c r="UP56" s="34">
        <f>IF(UO56&lt;&gt;"",HLOOKUP(COUNT($RV56:UO56)+1,$G$4:$EH$9,UP$14,0)*$D56,IF($C56=UP$17,$G$9*$D56,""))</f>
        <v>0</v>
      </c>
      <c r="UQ56" s="34">
        <f>IF(UP56&lt;&gt;"",HLOOKUP(COUNT($RV56:UP56)+1,$G$4:$EH$9,UQ$14,0)*$D56,IF($C56=UQ$17,$G$9*$D56,""))</f>
        <v>0</v>
      </c>
      <c r="UR56" s="34">
        <f>IF(UQ56&lt;&gt;"",HLOOKUP(COUNT($RV56:UQ56)+1,$G$4:$EH$9,UR$14,0)*$D56,IF($C56=UR$17,$G$9*$D56,""))</f>
        <v>0</v>
      </c>
      <c r="US56" s="34">
        <f>IF(UR56&lt;&gt;"",HLOOKUP(COUNT($RV56:UR56)+1,$G$4:$EH$9,US$14,0)*$D56,IF($C56=US$17,$G$9*$D56,""))</f>
        <v>0</v>
      </c>
      <c r="UT56" s="34">
        <f>IF(US56&lt;&gt;"",HLOOKUP(COUNT($RV56:US56)+1,$G$4:$EH$9,UT$14,0)*$D56,IF($C56=UT$17,$G$9*$D56,""))</f>
        <v>0</v>
      </c>
      <c r="UU56" s="34">
        <f>IF(UT56&lt;&gt;"",HLOOKUP(COUNT($RV56:UT56)+1,$G$4:$EH$9,UU$14,0)*$D56,IF($C56=UU$17,$G$9*$D56,""))</f>
        <v>0</v>
      </c>
      <c r="UV56" s="34">
        <f>IF(UU56&lt;&gt;"",HLOOKUP(COUNT($RV56:UU56)+1,$G$4:$EH$9,UV$14,0)*$D56,IF($C56=UV$17,$G$9*$D56,""))</f>
        <v>0</v>
      </c>
      <c r="UW56" s="34">
        <f>IF(UV56&lt;&gt;"",HLOOKUP(COUNT($RV56:UV56)+1,$G$4:$EH$9,UW$14,0)*$D56,IF($C56=UW$17,$G$9*$D56,""))</f>
        <v>0</v>
      </c>
      <c r="UX56" s="34">
        <f>IF(UW56&lt;&gt;"",HLOOKUP(COUNT($RV56:UW56)+1,$G$4:$EH$9,UX$14,0)*$D56,IF($C56=UX$17,$G$9*$D56,""))</f>
        <v>0</v>
      </c>
      <c r="UY56" s="34">
        <f>IF(UX56&lt;&gt;"",HLOOKUP(COUNT($RV56:UX56)+1,$G$4:$EH$9,UY$14,0)*$D56,IF($C56=UY$17,$G$9*$D56,""))</f>
        <v>0</v>
      </c>
      <c r="UZ56" s="34">
        <f>IF(UY56&lt;&gt;"",HLOOKUP(COUNT($RV56:UY56)+1,$G$4:$EH$9,UZ$14,0)*$D56,IF($C56=UZ$17,$G$9*$D56,""))</f>
        <v>0</v>
      </c>
      <c r="VA56" s="34">
        <f>IF(UZ56&lt;&gt;"",HLOOKUP(COUNT($RV56:UZ56)+1,$G$4:$EH$9,VA$14,0)*$D56,IF($C56=VA$17,$G$9*$D56,""))</f>
        <v>0</v>
      </c>
      <c r="VB56" s="34">
        <f>IF(VA56&lt;&gt;"",HLOOKUP(COUNT($RV56:VA56)+1,$G$4:$EH$9,VB$14,0)*$D56,IF($C56=VB$17,$G$9*$D56,""))</f>
        <v>0</v>
      </c>
      <c r="VC56" s="34">
        <f>IF(VB56&lt;&gt;"",HLOOKUP(COUNT($RV56:VB56)+1,$G$4:$EH$9,VC$14,0)*$D56,IF($C56=VC$17,$G$9*$D56,""))</f>
        <v>0</v>
      </c>
      <c r="VD56" s="34">
        <f>IF(VC56&lt;&gt;"",HLOOKUP(COUNT($RV56:VC56)+1,$G$4:$EH$9,VD$14,0)*$D56,IF($C56=VD$17,$G$9*$D56,""))</f>
        <v>0</v>
      </c>
      <c r="VE56" s="34">
        <f>IF(VD56&lt;&gt;"",HLOOKUP(COUNT($RV56:VD56)+1,$G$4:$EH$9,VE$14,0)*$D56,IF($C56=VE$17,$G$9*$D56,""))</f>
        <v>0</v>
      </c>
      <c r="VF56" s="34">
        <f>IF(VE56&lt;&gt;"",HLOOKUP(COUNT($RV56:VE56)+1,$G$4:$EH$9,VF$14,0)*$D56,IF($C56=VF$17,$G$9*$D56,""))</f>
        <v>0</v>
      </c>
      <c r="VG56" s="34">
        <f>IF(VF56&lt;&gt;"",HLOOKUP(COUNT($RV56:VF56)+1,$G$4:$EH$9,VG$14,0)*$D56,IF($C56=VG$17,$G$9*$D56,""))</f>
        <v>0</v>
      </c>
      <c r="VH56" s="34">
        <f>IF(VG56&lt;&gt;"",HLOOKUP(COUNT($RV56:VG56)+1,$G$4:$EH$9,VH$14,0)*$D56,IF($C56=VH$17,$G$9*$D56,""))</f>
        <v>0</v>
      </c>
      <c r="VI56" s="34">
        <f>IF(VH56&lt;&gt;"",HLOOKUP(COUNT($RV56:VH56)+1,$G$4:$EH$9,VI$14,0)*$D56,IF($C56=VI$17,$G$9*$D56,""))</f>
        <v>0</v>
      </c>
      <c r="VJ56" s="34">
        <f>IF(VI56&lt;&gt;"",HLOOKUP(COUNT($RV56:VI56)+1,$G$4:$EH$9,VJ$14,0)*$D56,IF($C56=VJ$17,$G$9*$D56,""))</f>
        <v>0</v>
      </c>
      <c r="VK56" s="34">
        <f>IF(VJ56&lt;&gt;"",HLOOKUP(COUNT($RV56:VJ56)+1,$G$4:$EH$9,VK$14,0)*$D56,IF($C56=VK$17,$G$9*$D56,""))</f>
        <v>0</v>
      </c>
      <c r="VL56" s="34">
        <f>IF(VK56&lt;&gt;"",HLOOKUP(COUNT($RV56:VK56)+1,$G$4:$EH$9,VL$14,0)*$D56,IF($C56=VL$17,$G$9*$D56,""))</f>
        <v>0</v>
      </c>
      <c r="VM56" s="34">
        <f>IF(VL56&lt;&gt;"",HLOOKUP(COUNT($RV56:VL56)+1,$G$4:$EH$9,VM$14,0)*$D56,IF($C56=VM$17,$G$9*$D56,""))</f>
        <v>0</v>
      </c>
      <c r="VN56" s="34">
        <f>IF(VM56&lt;&gt;"",HLOOKUP(COUNT($RV56:VM56)+1,$G$4:$EH$9,VN$14,0)*$D56,IF($C56=VN$17,$G$9*$D56,""))</f>
        <v>0</v>
      </c>
      <c r="VO56" s="34">
        <f>IF(VN56&lt;&gt;"",HLOOKUP(COUNT($RV56:VN56)+1,$G$4:$EH$9,VO$14,0)*$D56,IF($C56=VO$17,$G$9*$D56,""))</f>
        <v>0</v>
      </c>
      <c r="VP56" s="34">
        <f>IF(VO56&lt;&gt;"",HLOOKUP(COUNT($RV56:VO56)+1,$G$4:$EH$9,VP$14,0)*$D56,IF($C56=VP$17,$G$9*$D56,""))</f>
        <v>0</v>
      </c>
      <c r="VQ56" s="34">
        <f>IF(VP56&lt;&gt;"",HLOOKUP(COUNT($RV56:VP56)+1,$G$4:$EH$9,VQ$14,0)*$D56,IF($C56=VQ$17,$G$9*$D56,""))</f>
        <v>0</v>
      </c>
      <c r="VR56" s="34">
        <f>IF(VQ56&lt;&gt;"",HLOOKUP(COUNT($RV56:VQ56)+1,$G$4:$EH$9,VR$14,0)*$D56,IF($C56=VR$17,$G$9*$D56,""))</f>
        <v>0</v>
      </c>
      <c r="VS56" s="34">
        <f>IF(VR56&lt;&gt;"",HLOOKUP(COUNT($RV56:VR56)+1,$G$4:$EH$9,VS$14,0)*$D56,IF($C56=VS$17,$G$9*$D56,""))</f>
        <v>0</v>
      </c>
      <c r="VT56" s="34">
        <f>IF(VS56&lt;&gt;"",HLOOKUP(COUNT($RV56:VS56)+1,$G$4:$EH$9,VT$14,0)*$D56,IF($C56=VT$17,$G$9*$D56,""))</f>
        <v>0</v>
      </c>
      <c r="VU56" s="34">
        <f>IF(VT56&lt;&gt;"",HLOOKUP(COUNT($RV56:VT56)+1,$G$4:$EH$9,VU$14,0)*$D56,IF($C56=VU$17,$G$9*$D56,""))</f>
        <v>0</v>
      </c>
      <c r="VV56" s="34">
        <f>IF(VU56&lt;&gt;"",HLOOKUP(COUNT($RV56:VU56)+1,$G$4:$EH$9,VV$14,0)*$D56,IF($C56=VV$17,$G$9*$D56,""))</f>
        <v>0</v>
      </c>
      <c r="VW56" s="34">
        <f>IF(VV56&lt;&gt;"",HLOOKUP(COUNT($RV56:VV56)+1,$G$4:$EH$9,VW$14,0)*$D56,IF($C56=VW$17,$G$9*$D56,""))</f>
        <v>0</v>
      </c>
      <c r="VX56" s="34">
        <f>IF(VW56&lt;&gt;"",HLOOKUP(COUNT($RV56:VW56)+1,$G$4:$EH$9,VX$14,0)*$D56,IF($C56=VX$17,$G$9*$D56,""))</f>
        <v>0</v>
      </c>
      <c r="VY56" s="34">
        <f>IF(VX56&lt;&gt;"",HLOOKUP(COUNT($RV56:VX56)+1,$G$4:$EH$9,VY$14,0)*$D56,IF($C56=VY$17,$G$9*$D56,""))</f>
        <v>0</v>
      </c>
      <c r="VZ56" s="34">
        <f>IF(VY56&lt;&gt;"",HLOOKUP(COUNT($RV56:VY56)+1,$G$4:$EH$9,VZ$14,0)*$D56,IF($C56=VZ$17,$G$9*$D56,""))</f>
        <v>0</v>
      </c>
      <c r="WA56" s="34">
        <f>IF(VZ56&lt;&gt;"",HLOOKUP(COUNT($RV56:VZ56)+1,$G$4:$EH$9,WA$14,0)*$D56,IF($C56=WA$17,$G$9*$D56,""))</f>
        <v>0</v>
      </c>
      <c r="WB56" s="34">
        <f>IF(WA56&lt;&gt;"",HLOOKUP(COUNT($RV56:WA56)+1,$G$4:$EH$9,WB$14,0)*$D56,IF($C56=WB$17,$G$9*$D56,""))</f>
        <v>0</v>
      </c>
      <c r="WC56" s="34">
        <f>IF(WB56&lt;&gt;"",HLOOKUP(COUNT($RV56:WB56)+1,$G$4:$EH$9,WC$14,0)*$D56,IF($C56=WC$17,$G$9*$D56,""))</f>
        <v>0</v>
      </c>
      <c r="WD56" s="34">
        <f>IF(WC56&lt;&gt;"",HLOOKUP(COUNT($RV56:WC56)+1,$G$4:$EH$9,WD$14,0)*$D56,IF($C56=WD$17,$G$9*$D56,""))</f>
        <v>0</v>
      </c>
      <c r="WE56" s="34">
        <f>IF(WD56&lt;&gt;"",HLOOKUP(COUNT($RV56:WD56)+1,$G$4:$EH$9,WE$14,0)*$D56,IF($C56=WE$17,$G$9*$D56,""))</f>
        <v>0</v>
      </c>
      <c r="WF56" s="34">
        <f>IF(WE56&lt;&gt;"",HLOOKUP(COUNT($RV56:WE56)+1,$G$4:$EH$9,WF$14,0)*$D56,IF($C56=WF$17,$G$9*$D56,""))</f>
        <v>0</v>
      </c>
      <c r="WG56" s="34">
        <f>IF(WF56&lt;&gt;"",HLOOKUP(COUNT($RV56:WF56)+1,$G$4:$EH$9,WG$14,0)*$D56,IF($C56=WG$17,$G$9*$D56,""))</f>
        <v>0</v>
      </c>
      <c r="WH56" s="34">
        <f>IF(WG56&lt;&gt;"",HLOOKUP(COUNT($RV56:WG56)+1,$G$4:$EH$9,WH$14,0)*$D56,IF($C56=WH$17,$G$9*$D56,""))</f>
        <v>0</v>
      </c>
      <c r="WI56" s="34">
        <f>IF(WH56&lt;&gt;"",HLOOKUP(COUNT($RV56:WH56)+1,$G$4:$EH$9,WI$14,0)*$D56,IF($C56=WI$17,$G$9*$D56,""))</f>
        <v>0</v>
      </c>
      <c r="WJ56" s="34">
        <f>IF(WI56&lt;&gt;"",HLOOKUP(COUNT($RV56:WI56)+1,$G$4:$EH$9,WJ$14,0)*$D56,IF($C56=WJ$17,$G$9*$D56,""))</f>
        <v>0</v>
      </c>
      <c r="WK56" s="34">
        <f>IF(WJ56&lt;&gt;"",HLOOKUP(COUNT($RV56:WJ56)+1,$G$4:$EH$9,WK$14,0)*$D56,IF($C56=WK$17,$G$9*$D56,""))</f>
        <v>0</v>
      </c>
      <c r="WL56" s="34">
        <f>IF(WK56&lt;&gt;"",HLOOKUP(COUNT($RV56:WK56)+1,$G$4:$EH$9,WL$14,0)*$D56,IF($C56=WL$17,$G$9*$D56,""))</f>
        <v>0</v>
      </c>
    </row>
    <row r="57" spans="1:610" ht="15" x14ac:dyDescent="0.2">
      <c r="A57" s="25">
        <f t="shared" si="911"/>
        <v>3</v>
      </c>
      <c r="B57" s="25" t="s">
        <v>82</v>
      </c>
      <c r="C57" s="62">
        <f t="shared" si="908"/>
        <v>39</v>
      </c>
      <c r="D57" s="30">
        <f>VLOOKUP(B57,Premissas!$R$8:$AD$18,(Histograma!A57+1),0)</f>
        <v>4</v>
      </c>
      <c r="G57" s="34" t="str">
        <f>IF(F57&lt;&gt;"",HLOOKUP(COUNT($F57:F57)+1,$G$4:$EH$8,G$14,0)*$D57,IF($C57=G$17,$G$5*$D57,""))</f>
        <v/>
      </c>
      <c r="H57" s="34" t="str">
        <f>IF(G57&lt;&gt;"",HLOOKUP(COUNT($F57:G57)+1,$G$4:$EH$8,H$14,0)*$D57,IF($C57=H$17,$G$5*$D57,""))</f>
        <v/>
      </c>
      <c r="I57" s="34" t="str">
        <f>IF(H57&lt;&gt;"",HLOOKUP(COUNT($F57:H57)+1,$G$4:$EH$8,I$14,0)*$D57,IF($C57=I$17,$G$5*$D57,""))</f>
        <v/>
      </c>
      <c r="J57" s="34" t="str">
        <f>IF(I57&lt;&gt;"",HLOOKUP(COUNT($F57:I57)+1,$G$4:$EH$8,J$14,0)*$D57,IF($C57=J$17,$G$5*$D57,""))</f>
        <v/>
      </c>
      <c r="K57" s="34" t="str">
        <f>IF(J57&lt;&gt;"",HLOOKUP(COUNT($F57:J57)+1,$G$4:$EH$8,K$14,0)*$D57,IF($C57=K$17,$G$5*$D57,""))</f>
        <v/>
      </c>
      <c r="L57" s="34" t="str">
        <f>IF(K57&lt;&gt;"",HLOOKUP(COUNT($F57:K57)+1,$G$4:$EH$8,L$14,0)*$D57,IF($C57=L$17,$G$5*$D57,""))</f>
        <v/>
      </c>
      <c r="M57" s="34" t="str">
        <f>IF(L57&lt;&gt;"",HLOOKUP(COUNT($F57:L57)+1,$G$4:$EH$8,M$14,0)*$D57,IF($C57=M$17,$G$5*$D57,""))</f>
        <v/>
      </c>
      <c r="N57" s="34" t="str">
        <f>IF(M57&lt;&gt;"",HLOOKUP(COUNT($F57:M57)+1,$G$4:$EH$8,N$14,0)*$D57,IF($C57=N$17,$G$5*$D57,""))</f>
        <v/>
      </c>
      <c r="O57" s="34" t="str">
        <f>IF(N57&lt;&gt;"",HLOOKUP(COUNT($F57:N57)+1,$G$4:$EH$8,O$14,0)*$D57,IF($C57=O$17,$G$5*$D57,""))</f>
        <v/>
      </c>
      <c r="P57" s="34" t="str">
        <f>IF(O57&lt;&gt;"",HLOOKUP(COUNT($F57:O57)+1,$G$4:$EH$8,P$14,0)*$D57,IF($C57=P$17,$G$5*$D57,""))</f>
        <v/>
      </c>
      <c r="Q57" s="34" t="str">
        <f>IF(P57&lt;&gt;"",HLOOKUP(COUNT($F57:P57)+1,$G$4:$EH$8,Q$14,0)*$D57,IF($C57=Q$17,$G$5*$D57,""))</f>
        <v/>
      </c>
      <c r="R57" s="34" t="str">
        <f>IF(Q57&lt;&gt;"",HLOOKUP(COUNT($F57:Q57)+1,$G$4:$EH$8,R$14,0)*$D57,IF($C57=R$17,$G$5*$D57,""))</f>
        <v/>
      </c>
      <c r="S57" s="34" t="str">
        <f>IF(R57&lt;&gt;"",HLOOKUP(COUNT($F57:R57)+1,$G$4:$EH$8,S$14,0)*$D57,IF($C57=S$17,$G$5*$D57,""))</f>
        <v/>
      </c>
      <c r="T57" s="34" t="str">
        <f>IF(S57&lt;&gt;"",HLOOKUP(COUNT($F57:S57)+1,$G$4:$EH$8,T$14,0)*$D57,IF($C57=T$17,$G$5*$D57,""))</f>
        <v/>
      </c>
      <c r="U57" s="34" t="str">
        <f>IF(T57&lt;&gt;"",HLOOKUP(COUNT($F57:T57)+1,$G$4:$EH$8,U$14,0)*$D57,IF($C57=U$17,$G$5*$D57,""))</f>
        <v/>
      </c>
      <c r="V57" s="34" t="str">
        <f>IF(U57&lt;&gt;"",HLOOKUP(COUNT($F57:U57)+1,$G$4:$EH$8,V$14,0)*$D57,IF($C57=V$17,$G$5*$D57,""))</f>
        <v/>
      </c>
      <c r="W57" s="34" t="str">
        <f>IF(V57&lt;&gt;"",HLOOKUP(COUNT($F57:V57)+1,$G$4:$EH$8,W$14,0)*$D57,IF($C57=W$17,$G$5*$D57,""))</f>
        <v/>
      </c>
      <c r="X57" s="34" t="str">
        <f>IF(W57&lt;&gt;"",HLOOKUP(COUNT($F57:W57)+1,$G$4:$EH$8,X$14,0)*$D57,IF($C57=X$17,$G$5*$D57,""))</f>
        <v/>
      </c>
      <c r="Y57" s="34" t="str">
        <f>IF(X57&lt;&gt;"",HLOOKUP(COUNT($F57:X57)+1,$G$4:$EH$8,Y$14,0)*$D57,IF($C57=Y$17,$G$5*$D57,""))</f>
        <v/>
      </c>
      <c r="Z57" s="34" t="str">
        <f>IF(Y57&lt;&gt;"",HLOOKUP(COUNT($F57:Y57)+1,$G$4:$EH$8,Z$14,0)*$D57,IF($C57=Z$17,$G$5*$D57,""))</f>
        <v/>
      </c>
      <c r="AA57" s="34" t="str">
        <f>IF(Z57&lt;&gt;"",HLOOKUP(COUNT($F57:Z57)+1,$G$4:$EH$8,AA$14,0)*$D57,IF($C57=AA$17,$G$5*$D57,""))</f>
        <v/>
      </c>
      <c r="AB57" s="34" t="str">
        <f>IF(AA57&lt;&gt;"",HLOOKUP(COUNT($F57:AA57)+1,$G$4:$EH$8,AB$14,0)*$D57,IF($C57=AB$17,$G$5*$D57,""))</f>
        <v/>
      </c>
      <c r="AC57" s="34" t="str">
        <f>IF(AB57&lt;&gt;"",HLOOKUP(COUNT($F57:AB57)+1,$G$4:$EH$8,AC$14,0)*$D57,IF($C57=AC$17,$G$5*$D57,""))</f>
        <v/>
      </c>
      <c r="AD57" s="34" t="str">
        <f>IF(AC57&lt;&gt;"",HLOOKUP(COUNT($F57:AC57)+1,$G$4:$EH$8,AD$14,0)*$D57,IF($C57=AD$17,$G$5*$D57,""))</f>
        <v/>
      </c>
      <c r="AE57" s="34" t="str">
        <f>IF(AD57&lt;&gt;"",HLOOKUP(COUNT($F57:AD57)+1,$G$4:$EH$8,AE$14,0)*$D57,IF($C57=AE$17,$G$5*$D57,""))</f>
        <v/>
      </c>
      <c r="AF57" s="34" t="str">
        <f>IF(AE57&lt;&gt;"",HLOOKUP(COUNT($F57:AE57)+1,$G$4:$EH$8,AF$14,0)*$D57,IF($C57=AF$17,$G$5*$D57,""))</f>
        <v/>
      </c>
      <c r="AG57" s="34" t="str">
        <f>IF(AF57&lt;&gt;"",HLOOKUP(COUNT($F57:AF57)+1,$G$4:$EH$8,AG$14,0)*$D57,IF($C57=AG$17,$G$5*$D57,""))</f>
        <v/>
      </c>
      <c r="AH57" s="34" t="str">
        <f>IF(AG57&lt;&gt;"",HLOOKUP(COUNT($F57:AG57)+1,$G$4:$EH$8,AH$14,0)*$D57,IF($C57=AH$17,$G$5*$D57,""))</f>
        <v/>
      </c>
      <c r="AI57" s="34" t="str">
        <f>IF(AH57&lt;&gt;"",HLOOKUP(COUNT($F57:AH57)+1,$G$4:$EH$8,AI$14,0)*$D57,IF($C57=AI$17,$G$5*$D57,""))</f>
        <v/>
      </c>
      <c r="AJ57" s="34" t="str">
        <f>IF(AI57&lt;&gt;"",HLOOKUP(COUNT($F57:AI57)+1,$G$4:$EH$8,AJ$14,0)*$D57,IF($C57=AJ$17,$G$5*$D57,""))</f>
        <v/>
      </c>
      <c r="AK57" s="34" t="str">
        <f>IF(AJ57&lt;&gt;"",HLOOKUP(COUNT($F57:AJ57)+1,$G$4:$EH$8,AK$14,0)*$D57,IF($C57=AK$17,$G$5*$D57,""))</f>
        <v/>
      </c>
      <c r="AL57" s="34" t="str">
        <f>IF(AK57&lt;&gt;"",HLOOKUP(COUNT($F57:AK57)+1,$G$4:$EH$8,AL$14,0)*$D57,IF($C57=AL$17,$G$5*$D57,""))</f>
        <v/>
      </c>
      <c r="AM57" s="34" t="str">
        <f>IF(AL57&lt;&gt;"",HLOOKUP(COUNT($F57:AL57)+1,$G$4:$EH$8,AM$14,0)*$D57,IF($C57=AM$17,$G$5*$D57,""))</f>
        <v/>
      </c>
      <c r="AN57" s="34" t="str">
        <f>IF(AM57&lt;&gt;"",HLOOKUP(COUNT($F57:AM57)+1,$G$4:$EH$8,AN$14,0)*$D57,IF($C57=AN$17,$G$5*$D57,""))</f>
        <v/>
      </c>
      <c r="AO57" s="34" t="str">
        <f>IF(AN57&lt;&gt;"",HLOOKUP(COUNT($F57:AN57)+1,$G$4:$EH$8,AO$14,0)*$D57,IF($C57=AO$17,$G$5*$D57,""))</f>
        <v/>
      </c>
      <c r="AP57" s="34" t="str">
        <f>IF(AO57&lt;&gt;"",HLOOKUP(COUNT($F57:AO57)+1,$G$4:$EH$8,AP$14,0)*$D57,IF($C57=AP$17,$G$5*$D57,""))</f>
        <v/>
      </c>
      <c r="AQ57" s="34" t="str">
        <f>IF(AP57&lt;&gt;"",HLOOKUP(COUNT($F57:AP57)+1,$G$4:$EH$8,AQ$14,0)*$D57,IF($C57=AQ$17,$G$5*$D57,""))</f>
        <v/>
      </c>
      <c r="AR57" s="34" t="str">
        <f>IF(AQ57&lt;&gt;"",HLOOKUP(COUNT($F57:AQ57)+1,$G$4:$EH$8,AR$14,0)*$D57,IF($C57=AR$17,$G$5*$D57,""))</f>
        <v/>
      </c>
      <c r="AS57" s="34">
        <f>IF(AR57&lt;&gt;"",HLOOKUP(COUNT($F57:AR57)+1,$G$4:$EH$8,AS$14,0)*$D57,IF($C57=AS$17,$G$5*$D57,""))</f>
        <v>0</v>
      </c>
      <c r="AT57" s="34">
        <f>IF(AS57&lt;&gt;"",HLOOKUP(COUNT($F57:AS57)+1,$G$4:$EH$8,AT$14,0)*$D57,IF($C57=AT$17,$G$5*$D57,""))</f>
        <v>0</v>
      </c>
      <c r="AU57" s="34" t="e">
        <f>IF(AT57&lt;&gt;"",HLOOKUP(COUNT($F57:AT57)+1,$G$4:$EH$8,AU$14,0)*$D57,IF($C57=AU$17,$G$5*$D57,""))</f>
        <v>#VALUE!</v>
      </c>
      <c r="AV57" s="34" t="e">
        <f>IF(AU57&lt;&gt;"",HLOOKUP(COUNT($F57:AU57)+1,$G$4:$EH$8,AV$14,0)*$D57,IF($C57=AV$17,$G$5*$D57,""))</f>
        <v>#VALUE!</v>
      </c>
      <c r="AW57" s="34" t="e">
        <f>IF(AV57&lt;&gt;"",HLOOKUP(COUNT($F57:AV57)+1,$G$4:$EH$8,AW$14,0)*$D57,IF($C57=AW$17,$G$5*$D57,""))</f>
        <v>#VALUE!</v>
      </c>
      <c r="AX57" s="34" t="e">
        <f>IF(AW57&lt;&gt;"",HLOOKUP(COUNT($F57:AW57)+1,$G$4:$EH$8,AX$14,0)*$D57,IF($C57=AX$17,$G$5*$D57,""))</f>
        <v>#VALUE!</v>
      </c>
      <c r="AY57" s="34" t="e">
        <f>IF(AX57&lt;&gt;"",HLOOKUP(COUNT($F57:AX57)+1,$G$4:$EH$8,AY$14,0)*$D57,IF($C57=AY$17,$G$5*$D57,""))</f>
        <v>#VALUE!</v>
      </c>
      <c r="AZ57" s="34" t="e">
        <f>IF(AY57&lt;&gt;"",HLOOKUP(COUNT($F57:AY57)+1,$G$4:$EH$8,AZ$14,0)*$D57,IF($C57=AZ$17,$G$5*$D57,""))</f>
        <v>#VALUE!</v>
      </c>
      <c r="BA57" s="34" t="e">
        <f>IF(AZ57&lt;&gt;"",HLOOKUP(COUNT($F57:AZ57)+1,$G$4:$EH$8,BA$14,0)*$D57,IF($C57=BA$17,$G$5*$D57,""))</f>
        <v>#VALUE!</v>
      </c>
      <c r="BB57" s="34" t="e">
        <f>IF(BA57&lt;&gt;"",HLOOKUP(COUNT($F57:BA57)+1,$G$4:$EH$8,BB$14,0)*$D57,IF($C57=BB$17,$G$5*$D57,""))</f>
        <v>#VALUE!</v>
      </c>
      <c r="BC57" s="34" t="e">
        <f>IF(BB57&lt;&gt;"",HLOOKUP(COUNT($F57:BB57)+1,$G$4:$EH$8,BC$14,0)*$D57,IF($C57=BC$17,$G$5*$D57,""))</f>
        <v>#VALUE!</v>
      </c>
      <c r="BD57" s="34" t="e">
        <f>IF(BC57&lt;&gt;"",HLOOKUP(COUNT($F57:BC57)+1,$G$4:$EH$8,BD$14,0)*$D57,IF($C57=BD$17,$G$5*$D57,""))</f>
        <v>#VALUE!</v>
      </c>
      <c r="BE57" s="34" t="e">
        <f>IF(BD57&lt;&gt;"",HLOOKUP(COUNT($F57:BD57)+1,$G$4:$EH$8,BE$14,0)*$D57,IF($C57=BE$17,$G$5*$D57,""))</f>
        <v>#VALUE!</v>
      </c>
      <c r="BF57" s="34" t="e">
        <f>IF(BE57&lt;&gt;"",HLOOKUP(COUNT($F57:BE57)+1,$G$4:$EH$8,BF$14,0)*$D57,IF($C57=BF$17,$G$5*$D57,""))</f>
        <v>#VALUE!</v>
      </c>
      <c r="BG57" s="34" t="e">
        <f>IF(BF57&lt;&gt;"",HLOOKUP(COUNT($F57:BF57)+1,$G$4:$EH$8,BG$14,0)*$D57,IF($C57=BG$17,$G$5*$D57,""))</f>
        <v>#VALUE!</v>
      </c>
      <c r="BH57" s="34" t="e">
        <f>IF(BG57&lt;&gt;"",HLOOKUP(COUNT($F57:BG57)+1,$G$4:$EH$8,BH$14,0)*$D57,IF($C57=BH$17,$G$5*$D57,""))</f>
        <v>#VALUE!</v>
      </c>
      <c r="BI57" s="34" t="e">
        <f>IF(BH57&lt;&gt;"",HLOOKUP(COUNT($F57:BH57)+1,$G$4:$EH$8,BI$14,0)*$D57,IF($C57=BI$17,$G$5*$D57,""))</f>
        <v>#VALUE!</v>
      </c>
      <c r="BJ57" s="34" t="e">
        <f>IF(BI57&lt;&gt;"",HLOOKUP(COUNT($F57:BI57)+1,$G$4:$EH$8,BJ$14,0)*$D57,IF($C57=BJ$17,$G$5*$D57,""))</f>
        <v>#VALUE!</v>
      </c>
      <c r="BK57" s="34" t="e">
        <f>IF(BJ57&lt;&gt;"",HLOOKUP(COUNT($F57:BJ57)+1,$G$4:$EH$8,BK$14,0)*$D57,IF($C57=BK$17,$G$5*$D57,""))</f>
        <v>#VALUE!</v>
      </c>
      <c r="BL57" s="34" t="e">
        <f>IF(BK57&lt;&gt;"",HLOOKUP(COUNT($F57:BK57)+1,$G$4:$EH$8,BL$14,0)*$D57,IF($C57=BL$17,$G$5*$D57,""))</f>
        <v>#VALUE!</v>
      </c>
      <c r="BM57" s="34" t="e">
        <f>IF(BL57&lt;&gt;"",HLOOKUP(COUNT($F57:BL57)+1,$G$4:$EH$8,BM$14,0)*$D57,IF($C57=BM$17,$G$5*$D57,""))</f>
        <v>#VALUE!</v>
      </c>
      <c r="BN57" s="34" t="e">
        <f>IF(BM57&lt;&gt;"",HLOOKUP(COUNT($F57:BM57)+1,$G$4:$EH$8,BN$14,0)*$D57,IF($C57=BN$17,$G$5*$D57,""))</f>
        <v>#VALUE!</v>
      </c>
      <c r="BO57" s="34" t="e">
        <f>IF(BN57&lt;&gt;"",HLOOKUP(COUNT($F57:BN57)+1,$G$4:$EH$8,BO$14,0)*$D57,IF($C57=BO$17,$G$5*$D57,""))</f>
        <v>#VALUE!</v>
      </c>
      <c r="BP57" s="34" t="e">
        <f>IF(BO57&lt;&gt;"",HLOOKUP(COUNT($F57:BO57)+1,$G$4:$EH$8,BP$14,0)*$D57,IF($C57=BP$17,$G$5*$D57,""))</f>
        <v>#VALUE!</v>
      </c>
      <c r="BQ57" s="34" t="e">
        <f>IF(BP57&lt;&gt;"",HLOOKUP(COUNT($F57:BP57)+1,$G$4:$EH$8,BQ$14,0)*$D57,IF($C57=BQ$17,$G$5*$D57,""))</f>
        <v>#VALUE!</v>
      </c>
      <c r="BR57" s="34" t="e">
        <f>IF(BQ57&lt;&gt;"",HLOOKUP(COUNT($F57:BQ57)+1,$G$4:$EH$8,BR$14,0)*$D57,IF($C57=BR$17,$G$5*$D57,""))</f>
        <v>#VALUE!</v>
      </c>
      <c r="BS57" s="34" t="e">
        <f>IF(BR57&lt;&gt;"",HLOOKUP(COUNT($F57:BR57)+1,$G$4:$EH$8,BS$14,0)*$D57,IF($C57=BS$17,$G$5*$D57,""))</f>
        <v>#VALUE!</v>
      </c>
      <c r="BT57" s="34" t="e">
        <f>IF(BS57&lt;&gt;"",HLOOKUP(COUNT($F57:BS57)+1,$G$4:$EH$8,BT$14,0)*$D57,IF($C57=BT$17,$G$5*$D57,""))</f>
        <v>#VALUE!</v>
      </c>
      <c r="BU57" s="34" t="e">
        <f>IF(BT57&lt;&gt;"",HLOOKUP(COUNT($F57:BT57)+1,$G$4:$EH$8,BU$14,0)*$D57,IF($C57=BU$17,$G$5*$D57,""))</f>
        <v>#VALUE!</v>
      </c>
      <c r="BV57" s="34" t="e">
        <f>IF(BU57&lt;&gt;"",HLOOKUP(COUNT($F57:BU57)+1,$G$4:$EH$8,BV$14,0)*$D57,IF($C57=BV$17,$G$5*$D57,""))</f>
        <v>#VALUE!</v>
      </c>
      <c r="BW57" s="34" t="e">
        <f>IF(BV57&lt;&gt;"",HLOOKUP(COUNT($F57:BV57)+1,$G$4:$EH$8,BW$14,0)*$D57,IF($C57=BW$17,$G$5*$D57,""))</f>
        <v>#VALUE!</v>
      </c>
      <c r="BX57" s="34" t="e">
        <f>IF(BW57&lt;&gt;"",HLOOKUP(COUNT($F57:BW57)+1,$G$4:$EH$8,BX$14,0)*$D57,IF($C57=BX$17,$G$5*$D57,""))</f>
        <v>#VALUE!</v>
      </c>
      <c r="BY57" s="34" t="e">
        <f>IF(BX57&lt;&gt;"",HLOOKUP(COUNT($F57:BX57)+1,$G$4:$EH$8,BY$14,0)*$D57,IF($C57=BY$17,$G$5*$D57,""))</f>
        <v>#VALUE!</v>
      </c>
      <c r="BZ57" s="34" t="e">
        <f>IF(BY57&lt;&gt;"",HLOOKUP(COUNT($F57:BY57)+1,$G$4:$EH$8,BZ$14,0)*$D57,IF($C57=BZ$17,$G$5*$D57,""))</f>
        <v>#VALUE!</v>
      </c>
      <c r="CA57" s="34" t="e">
        <f>IF(BZ57&lt;&gt;"",HLOOKUP(COUNT($F57:BZ57)+1,$G$4:$EH$8,CA$14,0)*$D57,IF($C57=CA$17,$G$5*$D57,""))</f>
        <v>#VALUE!</v>
      </c>
      <c r="CB57" s="34" t="e">
        <f>IF(CA57&lt;&gt;"",HLOOKUP(COUNT($F57:CA57)+1,$G$4:$EH$8,CB$14,0)*$D57,IF($C57=CB$17,$G$5*$D57,""))</f>
        <v>#VALUE!</v>
      </c>
      <c r="CC57" s="34" t="e">
        <f>IF(CB57&lt;&gt;"",HLOOKUP(COUNT($F57:CB57)+1,$G$4:$EH$8,CC$14,0)*$D57,IF($C57=CC$17,$G$5*$D57,""))</f>
        <v>#VALUE!</v>
      </c>
      <c r="CD57" s="34" t="e">
        <f>IF(CC57&lt;&gt;"",HLOOKUP(COUNT($F57:CC57)+1,$G$4:$EH$8,CD$14,0)*$D57,IF($C57=CD$17,$G$5*$D57,""))</f>
        <v>#VALUE!</v>
      </c>
      <c r="CE57" s="34" t="e">
        <f>IF(CD57&lt;&gt;"",HLOOKUP(COUNT($F57:CD57)+1,$G$4:$EH$8,CE$14,0)*$D57,IF($C57=CE$17,$G$5*$D57,""))</f>
        <v>#VALUE!</v>
      </c>
      <c r="CF57" s="34" t="e">
        <f>IF(CE57&lt;&gt;"",HLOOKUP(COUNT($F57:CE57)+1,$G$4:$EH$8,CF$14,0)*$D57,IF($C57=CF$17,$G$5*$D57,""))</f>
        <v>#VALUE!</v>
      </c>
      <c r="CG57" s="34" t="e">
        <f>IF(CF57&lt;&gt;"",HLOOKUP(COUNT($F57:CF57)+1,$G$4:$EH$8,CG$14,0)*$D57,IF($C57=CG$17,$G$5*$D57,""))</f>
        <v>#VALUE!</v>
      </c>
      <c r="CH57" s="34" t="e">
        <f>IF(CG57&lt;&gt;"",HLOOKUP(COUNT($F57:CG57)+1,$G$4:$EH$8,CH$14,0)*$D57,IF($C57=CH$17,$G$5*$D57,""))</f>
        <v>#VALUE!</v>
      </c>
      <c r="CI57" s="34" t="e">
        <f>IF(CH57&lt;&gt;"",HLOOKUP(COUNT($F57:CH57)+1,$G$4:$EH$8,CI$14,0)*$D57,IF($C57=CI$17,$G$5*$D57,""))</f>
        <v>#VALUE!</v>
      </c>
      <c r="CJ57" s="34" t="e">
        <f>IF(CI57&lt;&gt;"",HLOOKUP(COUNT($F57:CI57)+1,$G$4:$EH$8,CJ$14,0)*$D57,IF($C57=CJ$17,$G$5*$D57,""))</f>
        <v>#VALUE!</v>
      </c>
      <c r="CK57" s="34" t="e">
        <f>IF(CJ57&lt;&gt;"",HLOOKUP(COUNT($F57:CJ57)+1,$G$4:$EH$8,CK$14,0)*$D57,IF($C57=CK$17,$G$5*$D57,""))</f>
        <v>#VALUE!</v>
      </c>
      <c r="CL57" s="34" t="e">
        <f>IF(CK57&lt;&gt;"",HLOOKUP(COUNT($F57:CK57)+1,$G$4:$EH$8,CL$14,0)*$D57,IF($C57=CL$17,$G$5*$D57,""))</f>
        <v>#VALUE!</v>
      </c>
      <c r="CM57" s="34" t="e">
        <f>IF(CL57&lt;&gt;"",HLOOKUP(COUNT($F57:CL57)+1,$G$4:$EH$8,CM$14,0)*$D57,IF($C57=CM$17,$G$5*$D57,""))</f>
        <v>#VALUE!</v>
      </c>
      <c r="CN57" s="34" t="e">
        <f>IF(CM57&lt;&gt;"",HLOOKUP(COUNT($F57:CM57)+1,$G$4:$EH$8,CN$14,0)*$D57,IF($C57=CN$17,$G$5*$D57,""))</f>
        <v>#VALUE!</v>
      </c>
      <c r="CO57" s="34" t="e">
        <f>IF(CN57&lt;&gt;"",HLOOKUP(COUNT($F57:CN57)+1,$G$4:$EH$8,CO$14,0)*$D57,IF($C57=CO$17,$G$5*$D57,""))</f>
        <v>#VALUE!</v>
      </c>
      <c r="CP57" s="34" t="e">
        <f>IF(CO57&lt;&gt;"",HLOOKUP(COUNT($F57:CO57)+1,$G$4:$EH$8,CP$14,0)*$D57,IF($C57=CP$17,$G$5*$D57,""))</f>
        <v>#VALUE!</v>
      </c>
      <c r="CQ57" s="34" t="e">
        <f>IF(CP57&lt;&gt;"",HLOOKUP(COUNT($F57:CP57)+1,$G$4:$EH$8,CQ$14,0)*$D57,IF($C57=CQ$17,$G$5*$D57,""))</f>
        <v>#VALUE!</v>
      </c>
      <c r="CR57" s="34" t="e">
        <f>IF(CQ57&lt;&gt;"",HLOOKUP(COUNT($F57:CQ57)+1,$G$4:$EH$8,CR$14,0)*$D57,IF($C57=CR$17,$G$5*$D57,""))</f>
        <v>#VALUE!</v>
      </c>
      <c r="CS57" s="34" t="e">
        <f>IF(CR57&lt;&gt;"",HLOOKUP(COUNT($F57:CR57)+1,$G$4:$EH$8,CS$14,0)*$D57,IF($C57=CS$17,$G$5*$D57,""))</f>
        <v>#VALUE!</v>
      </c>
      <c r="CT57" s="34" t="e">
        <f>IF(CS57&lt;&gt;"",HLOOKUP(COUNT($F57:CS57)+1,$G$4:$EH$8,CT$14,0)*$D57,IF($C57=CT$17,$G$5*$D57,""))</f>
        <v>#VALUE!</v>
      </c>
      <c r="CU57" s="34" t="e">
        <f>IF(CT57&lt;&gt;"",HLOOKUP(COUNT($F57:CT57)+1,$G$4:$EH$8,CU$14,0)*$D57,IF($C57=CU$17,$G$5*$D57,""))</f>
        <v>#VALUE!</v>
      </c>
      <c r="CV57" s="34" t="e">
        <f>IF(CU57&lt;&gt;"",HLOOKUP(COUNT($F57:CU57)+1,$G$4:$EH$8,CV$14,0)*$D57,IF($C57=CV$17,$G$5*$D57,""))</f>
        <v>#VALUE!</v>
      </c>
      <c r="CW57" s="34" t="e">
        <f>IF(CV57&lt;&gt;"",HLOOKUP(COUNT($F57:CV57)+1,$G$4:$EH$8,CW$14,0)*$D57,IF($C57=CW$17,$G$5*$D57,""))</f>
        <v>#VALUE!</v>
      </c>
      <c r="CX57" s="34" t="e">
        <f>IF(CW57&lt;&gt;"",HLOOKUP(COUNT($F57:CW57)+1,$G$4:$EH$8,CX$14,0)*$D57,IF($C57=CX$17,$G$5*$D57,""))</f>
        <v>#VALUE!</v>
      </c>
      <c r="CY57" s="34" t="e">
        <f>IF(CX57&lt;&gt;"",HLOOKUP(COUNT($F57:CX57)+1,$G$4:$EH$8,CY$14,0)*$D57,IF($C57=CY$17,$G$5*$D57,""))</f>
        <v>#VALUE!</v>
      </c>
      <c r="CZ57" s="34" t="e">
        <f>IF(CY57&lt;&gt;"",HLOOKUP(COUNT($F57:CY57)+1,$G$4:$EH$8,CZ$14,0)*$D57,IF($C57=CZ$17,$G$5*$D57,""))</f>
        <v>#VALUE!</v>
      </c>
      <c r="DA57" s="34" t="e">
        <f>IF(CZ57&lt;&gt;"",HLOOKUP(COUNT($F57:CZ57)+1,$G$4:$EH$8,DA$14,0)*$D57,IF($C57=DA$17,$G$5*$D57,""))</f>
        <v>#VALUE!</v>
      </c>
      <c r="DB57" s="34" t="e">
        <f>IF(DA57&lt;&gt;"",HLOOKUP(COUNT($F57:DA57)+1,$G$4:$EH$8,DB$14,0)*$D57,IF($C57=DB$17,$G$5*$D57,""))</f>
        <v>#VALUE!</v>
      </c>
      <c r="DC57" s="34" t="e">
        <f>IF(DB57&lt;&gt;"",HLOOKUP(COUNT($F57:DB57)+1,$G$4:$EH$8,DC$14,0)*$D57,IF($C57=DC$17,$G$5*$D57,""))</f>
        <v>#VALUE!</v>
      </c>
      <c r="DD57" s="34" t="e">
        <f>IF(DC57&lt;&gt;"",HLOOKUP(COUNT($F57:DC57)+1,$G$4:$EH$8,DD$14,0)*$D57,IF($C57=DD$17,$G$5*$D57,""))</f>
        <v>#VALUE!</v>
      </c>
      <c r="DE57" s="34" t="e">
        <f>IF(DD57&lt;&gt;"",HLOOKUP(COUNT($F57:DD57)+1,$G$4:$EH$8,DE$14,0)*$D57,IF($C57=DE$17,$G$5*$D57,""))</f>
        <v>#VALUE!</v>
      </c>
      <c r="DF57" s="34" t="e">
        <f>IF(DE57&lt;&gt;"",HLOOKUP(COUNT($F57:DE57)+1,$G$4:$EH$8,DF$14,0)*$D57,IF($C57=DF$17,$G$5*$D57,""))</f>
        <v>#VALUE!</v>
      </c>
      <c r="DG57" s="34" t="e">
        <f>IF(DF57&lt;&gt;"",HLOOKUP(COUNT($F57:DF57)+1,$G$4:$EH$8,DG$14,0)*$D57,IF($C57=DG$17,$G$5*$D57,""))</f>
        <v>#VALUE!</v>
      </c>
      <c r="DH57" s="34" t="e">
        <f>IF(DG57&lt;&gt;"",HLOOKUP(COUNT($F57:DG57)+1,$G$4:$EH$8,DH$14,0)*$D57,IF($C57=DH$17,$G$5*$D57,""))</f>
        <v>#VALUE!</v>
      </c>
      <c r="DI57" s="34" t="e">
        <f>IF(DH57&lt;&gt;"",HLOOKUP(COUNT($F57:DH57)+1,$G$4:$EH$8,DI$14,0)*$D57,IF($C57=DI$17,$G$5*$D57,""))</f>
        <v>#VALUE!</v>
      </c>
      <c r="DJ57" s="34" t="e">
        <f>IF(DI57&lt;&gt;"",HLOOKUP(COUNT($F57:DI57)+1,$G$4:$EH$8,DJ$14,0)*$D57,IF($C57=DJ$17,$G$5*$D57,""))</f>
        <v>#VALUE!</v>
      </c>
      <c r="DK57" s="34" t="e">
        <f>IF(DJ57&lt;&gt;"",HLOOKUP(COUNT($F57:DJ57)+1,$G$4:$EH$8,DK$14,0)*$D57,IF($C57=DK$17,$G$5*$D57,""))</f>
        <v>#VALUE!</v>
      </c>
      <c r="DL57" s="34" t="e">
        <f>IF(DK57&lt;&gt;"",HLOOKUP(COUNT($F57:DK57)+1,$G$4:$EH$8,DL$14,0)*$D57,IF($C57=DL$17,$G$5*$D57,""))</f>
        <v>#VALUE!</v>
      </c>
      <c r="DM57" s="34" t="e">
        <f>IF(DL57&lt;&gt;"",HLOOKUP(COUNT($F57:DL57)+1,$G$4:$EH$8,DM$14,0)*$D57,IF($C57=DM$17,$G$5*$D57,""))</f>
        <v>#VALUE!</v>
      </c>
      <c r="DN57" s="34" t="e">
        <f>IF(DM57&lt;&gt;"",HLOOKUP(COUNT($F57:DM57)+1,$G$4:$EH$8,DN$14,0)*$D57,IF($C57=DN$17,$G$5*$D57,""))</f>
        <v>#VALUE!</v>
      </c>
      <c r="DO57" s="34" t="e">
        <f>IF(DN57&lt;&gt;"",HLOOKUP(COUNT($F57:DN57)+1,$G$4:$EH$8,DO$14,0)*$D57,IF($C57=DO$17,$G$5*$D57,""))</f>
        <v>#VALUE!</v>
      </c>
      <c r="DP57" s="34" t="e">
        <f>IF(DO57&lt;&gt;"",HLOOKUP(COUNT($F57:DO57)+1,$G$4:$EH$8,DP$14,0)*$D57,IF($C57=DP$17,$G$5*$D57,""))</f>
        <v>#VALUE!</v>
      </c>
      <c r="DQ57" s="34" t="e">
        <f>IF(DP57&lt;&gt;"",HLOOKUP(COUNT($F57:DP57)+1,$G$4:$EH$8,DQ$14,0)*$D57,IF($C57=DQ$17,$G$5*$D57,""))</f>
        <v>#VALUE!</v>
      </c>
      <c r="DR57" s="34" t="e">
        <f>IF(DQ57&lt;&gt;"",HLOOKUP(COUNT($F57:DQ57)+1,$G$4:$EH$8,DR$14,0)*$D57,IF($C57=DR$17,$G$5*$D57,""))</f>
        <v>#VALUE!</v>
      </c>
      <c r="DS57" s="34" t="e">
        <f>IF(DR57&lt;&gt;"",HLOOKUP(COUNT($F57:DR57)+1,$G$4:$EH$8,DS$14,0)*$D57,IF($C57=DS$17,$G$5*$D57,""))</f>
        <v>#VALUE!</v>
      </c>
      <c r="DT57" s="34" t="e">
        <f>IF(DS57&lt;&gt;"",HLOOKUP(COUNT($F57:DS57)+1,$G$4:$EH$8,DT$14,0)*$D57,IF($C57=DT$17,$G$5*$D57,""))</f>
        <v>#VALUE!</v>
      </c>
      <c r="DU57" s="34" t="e">
        <f>IF(DT57&lt;&gt;"",HLOOKUP(COUNT($F57:DT57)+1,$G$4:$EH$8,DU$14,0)*$D57,IF($C57=DU$17,$G$5*$D57,""))</f>
        <v>#VALUE!</v>
      </c>
      <c r="DV57" s="34" t="e">
        <f>IF(DU57&lt;&gt;"",HLOOKUP(COUNT($F57:DU57)+1,$G$4:$EH$8,DV$14,0)*$D57,IF($C57=DV$17,$G$5*$D57,""))</f>
        <v>#VALUE!</v>
      </c>
      <c r="DX57" s="34" t="str">
        <f>IF(DW57&lt;&gt;"",HLOOKUP(COUNT($DW57:DW57)+1,$G$4:$CX$8,DX$14,0)*$D57,IF($C57=DX$17,$G$6*$D57,""))</f>
        <v/>
      </c>
      <c r="DY57" s="34" t="str">
        <f>IF(DX57&lt;&gt;"",HLOOKUP(COUNT($DW57:DX57)+1,$G$4:$CX$8,DY$14,0)*$D57,IF($C57=DY$17,$G$6*$D57,""))</f>
        <v/>
      </c>
      <c r="DZ57" s="34" t="str">
        <f>IF(DY57&lt;&gt;"",HLOOKUP(COUNT($DW57:DY57)+1,$G$4:$CX$8,DZ$14,0)*$D57,IF($C57=DZ$17,$G$6*$D57,""))</f>
        <v/>
      </c>
      <c r="EA57" s="34" t="str">
        <f>IF(DZ57&lt;&gt;"",HLOOKUP(COUNT($DW57:DZ57)+1,$G$4:$CX$8,EA$14,0)*$D57,IF($C57=EA$17,$G$6*$D57,""))</f>
        <v/>
      </c>
      <c r="EB57" s="34" t="str">
        <f>IF(EA57&lt;&gt;"",HLOOKUP(COUNT($DW57:EA57)+1,$G$4:$CX$8,EB$14,0)*$D57,IF($C57=EB$17,$G$6*$D57,""))</f>
        <v/>
      </c>
      <c r="EC57" s="34" t="str">
        <f>IF(EB57&lt;&gt;"",HLOOKUP(COUNT($DW57:EB57)+1,$G$4:$CX$8,EC$14,0)*$D57,IF($C57=EC$17,$G$6*$D57,""))</f>
        <v/>
      </c>
      <c r="ED57" s="34" t="str">
        <f>IF(EC57&lt;&gt;"",HLOOKUP(COUNT($DW57:EC57)+1,$G$4:$CX$8,ED$14,0)*$D57,IF($C57=ED$17,$G$6*$D57,""))</f>
        <v/>
      </c>
      <c r="EE57" s="34" t="str">
        <f>IF(ED57&lt;&gt;"",HLOOKUP(COUNT($DW57:ED57)+1,$G$4:$CX$8,EE$14,0)*$D57,IF($C57=EE$17,$G$6*$D57,""))</f>
        <v/>
      </c>
      <c r="EF57" s="34" t="str">
        <f>IF(EE57&lt;&gt;"",HLOOKUP(COUNT($DW57:EE57)+1,$G$4:$CX$8,EF$14,0)*$D57,IF($C57=EF$17,$G$6*$D57,""))</f>
        <v/>
      </c>
      <c r="EG57" s="34" t="str">
        <f>IF(EF57&lt;&gt;"",HLOOKUP(COUNT($DW57:EF57)+1,$G$4:$CX$8,EG$14,0)*$D57,IF($C57=EG$17,$G$6*$D57,""))</f>
        <v/>
      </c>
      <c r="EH57" s="34" t="str">
        <f>IF(EG57&lt;&gt;"",HLOOKUP(COUNT($DW57:EG57)+1,$G$4:$CX$8,EH$14,0)*$D57,IF($C57=EH$17,$G$6*$D57,""))</f>
        <v/>
      </c>
      <c r="EI57" s="34" t="str">
        <f>IF(EH57&lt;&gt;"",HLOOKUP(COUNT($DW57:EH57)+1,$G$4:$CX$8,EI$14,0)*$D57,IF($C57=EI$17,$G$6*$D57,""))</f>
        <v/>
      </c>
      <c r="EJ57" s="34" t="str">
        <f>IF(EI57&lt;&gt;"",HLOOKUP(COUNT($DW57:EI57)+1,$G$4:$CX$8,EJ$14,0)*$D57,IF($C57=EJ$17,$G$6*$D57,""))</f>
        <v/>
      </c>
      <c r="EK57" s="34" t="str">
        <f>IF(EJ57&lt;&gt;"",HLOOKUP(COUNT($DW57:EJ57)+1,$G$4:$CX$8,EK$14,0)*$D57,IF($C57=EK$17,$G$6*$D57,""))</f>
        <v/>
      </c>
      <c r="EL57" s="34" t="str">
        <f>IF(EK57&lt;&gt;"",HLOOKUP(COUNT($DW57:EK57)+1,$G$4:$CX$8,EL$14,0)*$D57,IF($C57=EL$17,$G$6*$D57,""))</f>
        <v/>
      </c>
      <c r="EM57" s="34" t="str">
        <f>IF(EL57&lt;&gt;"",HLOOKUP(COUNT($DW57:EL57)+1,$G$4:$CX$8,EM$14,0)*$D57,IF($C57=EM$17,$G$6*$D57,""))</f>
        <v/>
      </c>
      <c r="EN57" s="34" t="str">
        <f>IF(EM57&lt;&gt;"",HLOOKUP(COUNT($DW57:EM57)+1,$G$4:$CX$8,EN$14,0)*$D57,IF($C57=EN$17,$G$6*$D57,""))</f>
        <v/>
      </c>
      <c r="EO57" s="34" t="str">
        <f>IF(EN57&lt;&gt;"",HLOOKUP(COUNT($DW57:EN57)+1,$G$4:$CX$8,EO$14,0)*$D57,IF($C57=EO$17,$G$6*$D57,""))</f>
        <v/>
      </c>
      <c r="EP57" s="34" t="str">
        <f>IF(EO57&lt;&gt;"",HLOOKUP(COUNT($DW57:EO57)+1,$G$4:$CX$8,EP$14,0)*$D57,IF($C57=EP$17,$G$6*$D57,""))</f>
        <v/>
      </c>
      <c r="EQ57" s="34" t="str">
        <f>IF(EP57&lt;&gt;"",HLOOKUP(COUNT($DW57:EP57)+1,$G$4:$CX$8,EQ$14,0)*$D57,IF($C57=EQ$17,$G$6*$D57,""))</f>
        <v/>
      </c>
      <c r="ER57" s="34" t="str">
        <f>IF(EQ57&lt;&gt;"",HLOOKUP(COUNT($DW57:EQ57)+1,$G$4:$CX$8,ER$14,0)*$D57,IF($C57=ER$17,$G$6*$D57,""))</f>
        <v/>
      </c>
      <c r="ES57" s="34" t="str">
        <f>IF(ER57&lt;&gt;"",HLOOKUP(COUNT($DW57:ER57)+1,$G$4:$CX$8,ES$14,0)*$D57,IF($C57=ES$17,$G$6*$D57,""))</f>
        <v/>
      </c>
      <c r="ET57" s="34" t="str">
        <f>IF(ES57&lt;&gt;"",HLOOKUP(COUNT($DW57:ES57)+1,$G$4:$CX$8,ET$14,0)*$D57,IF($C57=ET$17,$G$6*$D57,""))</f>
        <v/>
      </c>
      <c r="EU57" s="34" t="str">
        <f>IF(ET57&lt;&gt;"",HLOOKUP(COUNT($DW57:ET57)+1,$G$4:$CX$8,EU$14,0)*$D57,IF($C57=EU$17,$G$6*$D57,""))</f>
        <v/>
      </c>
      <c r="EV57" s="34" t="str">
        <f>IF(EU57&lt;&gt;"",HLOOKUP(COUNT($DW57:EU57)+1,$G$4:$CX$8,EV$14,0)*$D57,IF($C57=EV$17,$G$6*$D57,""))</f>
        <v/>
      </c>
      <c r="EW57" s="34" t="str">
        <f>IF(EV57&lt;&gt;"",HLOOKUP(COUNT($DW57:EV57)+1,$G$4:$CX$8,EW$14,0)*$D57,IF($C57=EW$17,$G$6*$D57,""))</f>
        <v/>
      </c>
      <c r="EX57" s="34" t="str">
        <f>IF(EW57&lt;&gt;"",HLOOKUP(COUNT($DW57:EW57)+1,$G$4:$CX$8,EX$14,0)*$D57,IF($C57=EX$17,$G$6*$D57,""))</f>
        <v/>
      </c>
      <c r="EY57" s="34" t="str">
        <f>IF(EX57&lt;&gt;"",HLOOKUP(COUNT($DW57:EX57)+1,$G$4:$CX$8,EY$14,0)*$D57,IF($C57=EY$17,$G$6*$D57,""))</f>
        <v/>
      </c>
      <c r="EZ57" s="34" t="str">
        <f>IF(EY57&lt;&gt;"",HLOOKUP(COUNT($DW57:EY57)+1,$G$4:$CX$8,EZ$14,0)*$D57,IF($C57=EZ$17,$G$6*$D57,""))</f>
        <v/>
      </c>
      <c r="FA57" s="34" t="str">
        <f>IF(EZ57&lt;&gt;"",HLOOKUP(COUNT($DW57:EZ57)+1,$G$4:$CX$8,FA$14,0)*$D57,IF($C57=FA$17,$G$6*$D57,""))</f>
        <v/>
      </c>
      <c r="FB57" s="34" t="str">
        <f>IF(FA57&lt;&gt;"",HLOOKUP(COUNT($DW57:FA57)+1,$G$4:$CX$8,FB$14,0)*$D57,IF($C57=FB$17,$G$6*$D57,""))</f>
        <v/>
      </c>
      <c r="FC57" s="34" t="str">
        <f>IF(FB57&lt;&gt;"",HLOOKUP(COUNT($DW57:FB57)+1,$G$4:$CX$8,FC$14,0)*$D57,IF($C57=FC$17,$G$6*$D57,""))</f>
        <v/>
      </c>
      <c r="FD57" s="34" t="str">
        <f>IF(FC57&lt;&gt;"",HLOOKUP(COUNT($DW57:FC57)+1,$G$4:$CX$8,FD$14,0)*$D57,IF($C57=FD$17,$G$6*$D57,""))</f>
        <v/>
      </c>
      <c r="FE57" s="34" t="str">
        <f>IF(FD57&lt;&gt;"",HLOOKUP(COUNT($DW57:FD57)+1,$G$4:$CX$8,FE$14,0)*$D57,IF($C57=FE$17,$G$6*$D57,""))</f>
        <v/>
      </c>
      <c r="FF57" s="34" t="str">
        <f>IF(FE57&lt;&gt;"",HLOOKUP(COUNT($DW57:FE57)+1,$G$4:$CX$8,FF$14,0)*$D57,IF($C57=FF$17,$G$6*$D57,""))</f>
        <v/>
      </c>
      <c r="FG57" s="34" t="str">
        <f>IF(FF57&lt;&gt;"",HLOOKUP(COUNT($DW57:FF57)+1,$G$4:$CX$8,FG$14,0)*$D57,IF($C57=FG$17,$G$6*$D57,""))</f>
        <v/>
      </c>
      <c r="FH57" s="34" t="str">
        <f>IF(FG57&lt;&gt;"",HLOOKUP(COUNT($DW57:FG57)+1,$G$4:$CX$8,FH$14,0)*$D57,IF($C57=FH$17,$G$6*$D57,""))</f>
        <v/>
      </c>
      <c r="FI57" s="34" t="str">
        <f>IF(FH57&lt;&gt;"",HLOOKUP(COUNT($DW57:FH57)+1,$G$4:$CX$8,FI$14,0)*$D57,IF($C57=FI$17,$G$6*$D57,""))</f>
        <v/>
      </c>
      <c r="FJ57" s="34">
        <f>IF(FI57&lt;&gt;"",HLOOKUP(COUNT($DW57:FI57)+1,$G$4:$CX$8,FJ$14,0)*$D57,IF($C57=FJ$17,$G$6*$D57,""))</f>
        <v>0</v>
      </c>
      <c r="FK57" s="34">
        <f>IF(FJ57&lt;&gt;"",HLOOKUP(COUNT($DW57:FJ57)+1,$G$4:$CX$8,FK$14,0)*$D57,IF($C57=FK$17,$G$6*$D57,""))</f>
        <v>6000</v>
      </c>
      <c r="FL57" s="34">
        <f>IF(FK57&lt;&gt;"",HLOOKUP(COUNT($DW57:FK57)+1,$G$4:$CX$8,FL$14,0)*$D57,IF($C57=FL$17,$G$6*$D57,""))</f>
        <v>6000</v>
      </c>
      <c r="FM57" s="34">
        <f>IF(FL57&lt;&gt;"",HLOOKUP(COUNT($DW57:FL57)+1,$G$4:$CX$8,FM$14,0)*$D57,IF($C57=FM$17,$G$6*$D57,""))</f>
        <v>6000</v>
      </c>
      <c r="FN57" s="34">
        <f>IF(FM57&lt;&gt;"",HLOOKUP(COUNT($DW57:FM57)+1,$G$4:$CX$8,FN$14,0)*$D57,IF($C57=FN$17,$G$6*$D57,""))</f>
        <v>7238.7665667343817</v>
      </c>
      <c r="FO57" s="34">
        <f>IF(FN57&lt;&gt;"",HLOOKUP(COUNT($DW57:FN57)+1,$G$4:$CX$8,FO$14,0)*$D57,IF($C57=FO$17,$G$6*$D57,""))</f>
        <v>9048.458208417982</v>
      </c>
      <c r="FP57" s="34">
        <f>IF(FO57&lt;&gt;"",HLOOKUP(COUNT($DW57:FO57)+1,$G$4:$CX$8,FP$14,0)*$D57,IF($C57=FP$17,$G$6*$D57,""))</f>
        <v>10858.149850101572</v>
      </c>
      <c r="FQ57" s="34">
        <f>IF(FP57&lt;&gt;"",HLOOKUP(COUNT($DW57:FP57)+1,$G$4:$CX$8,FQ$14,0)*$D57,IF($C57=FQ$17,$G$6*$D57,""))</f>
        <v>12595.453826117824</v>
      </c>
      <c r="FR57" s="34">
        <f>IF(FQ57&lt;&gt;"",HLOOKUP(COUNT($DW57:FQ57)+1,$G$4:$CX$8,FR$14,0)*$D57,IF($C57=FR$17,$G$6*$D57,""))</f>
        <v>14358.817361774323</v>
      </c>
      <c r="FS57" s="34">
        <f>IF(FR57&lt;&gt;"",HLOOKUP(COUNT($DW57:FR57)+1,$G$4:$CX$8,FS$14,0)*$D57,IF($C57=FS$17,$G$6*$D57,""))</f>
        <v>16225.463618804975</v>
      </c>
      <c r="FT57" s="34">
        <f>IF(FS57&lt;&gt;"",HLOOKUP(COUNT($DW57:FS57)+1,$G$4:$CX$8,FT$14,0)*$D57,IF($C57=FT$17,$G$6*$D57,""))</f>
        <v>18010.264616873523</v>
      </c>
      <c r="FU57" s="34">
        <f>IF(FT57&lt;&gt;"",HLOOKUP(COUNT($DW57:FT57)+1,$G$4:$CX$8,FU$14,0)*$D57,IF($C57=FU$17,$G$6*$D57,""))</f>
        <v>19811.29107856088</v>
      </c>
      <c r="FV57" s="34">
        <f>IF(FU57&lt;&gt;"",HLOOKUP(COUNT($DW57:FU57)+1,$G$4:$CX$8,FV$14,0)*$D57,IF($C57=FV$17,$G$6*$D57,""))</f>
        <v>14858.468308920666</v>
      </c>
      <c r="FW57" s="34">
        <f>IF(FV57&lt;&gt;"",HLOOKUP(COUNT($DW57:FV57)+1,$G$4:$CX$8,FW$14,0)*$D57,IF($C57=FW$17,$G$6*$D57,""))</f>
        <v>14115.544893474625</v>
      </c>
      <c r="FX57" s="34">
        <f>IF(FW57&lt;&gt;"",HLOOKUP(COUNT($DW57:FW57)+1,$G$4:$CX$8,FX$14,0)*$D57,IF($C57=FX$17,$G$6*$D57,""))</f>
        <v>15527.099382822093</v>
      </c>
      <c r="FY57" s="34">
        <f>IF(FX57&lt;&gt;"",HLOOKUP(COUNT($DW57:FX57)+1,$G$4:$CX$8,FY$14,0)*$D57,IF($C57=FY$17,$G$6*$D57,""))</f>
        <v>17079.809321104309</v>
      </c>
      <c r="FZ57" s="34">
        <f>IF(FY57&lt;&gt;"",HLOOKUP(COUNT($DW57:FY57)+1,$G$4:$CX$8,FZ$14,0)*$D57,IF($C57=FZ$17,$G$6*$D57,""))</f>
        <v>18787.790253214735</v>
      </c>
      <c r="GA57" s="34">
        <f>IF(FZ57&lt;&gt;"",HLOOKUP(COUNT($DW57:FZ57)+1,$G$4:$CX$8,GA$14,0)*$D57,IF($C57=GA$17,$G$6*$D57,""))</f>
        <v>20666.569278536208</v>
      </c>
      <c r="GB57" s="34">
        <f>IF(GA57&lt;&gt;"",HLOOKUP(COUNT($DW57:GA57)+1,$G$4:$CX$8,GB$14,0)*$D57,IF($C57=GB$17,$G$6*$D57,""))</f>
        <v>19633.240814609388</v>
      </c>
      <c r="GC57" s="34">
        <f>IF(GB57&lt;&gt;"",HLOOKUP(COUNT($DW57:GB57)+1,$G$4:$CX$8,GC$14,0)*$D57,IF($C57=GC$17,$G$6*$D57,""))</f>
        <v>18651.578773878922</v>
      </c>
      <c r="GD57" s="34">
        <f>IF(GC57&lt;&gt;"",HLOOKUP(COUNT($DW57:GC57)+1,$G$4:$CX$8,GD$14,0)*$D57,IF($C57=GD$17,$G$6*$D57,""))</f>
        <v>19957.189288050446</v>
      </c>
      <c r="GE57" s="34">
        <f>IF(GD57&lt;&gt;"",HLOOKUP(COUNT($DW57:GD57)+1,$G$4:$CX$8,GE$14,0)*$D57,IF($C57=GE$17,$G$6*$D57,""))</f>
        <v>21354.192538213978</v>
      </c>
      <c r="GF57" s="34">
        <f>IF(GE57&lt;&gt;"",HLOOKUP(COUNT($DW57:GE57)+1,$G$4:$CX$8,GF$14,0)*$D57,IF($C57=GF$17,$G$6*$D57,""))</f>
        <v>22848.986015888957</v>
      </c>
      <c r="GG57" s="34">
        <f>IF(GF57&lt;&gt;"",HLOOKUP(COUNT($DW57:GF57)+1,$G$4:$CX$8,GG$14,0)*$D57,IF($C57=GG$17,$G$6*$D57,""))</f>
        <v>25133.884617477848</v>
      </c>
      <c r="GH57" s="34">
        <f>IF(GG57&lt;&gt;"",HLOOKUP(COUNT($DW57:GG57)+1,$G$4:$CX$8,GH$14,0)*$D57,IF($C57=GH$17,$G$6*$D57,""))</f>
        <v>21363.801924856176</v>
      </c>
      <c r="GI57" s="34">
        <f>IF(GH57&lt;&gt;"",HLOOKUP(COUNT($DW57:GH57)+1,$G$4:$CX$8,GI$14,0)*$D57,IF($C57=GI$17,$G$6*$D57,""))</f>
        <v>20295.611828613371</v>
      </c>
      <c r="GJ57" s="34">
        <f>IF(GI57&lt;&gt;"",HLOOKUP(COUNT($DW57:GI57)+1,$G$4:$CX$8,GJ$14,0)*$D57,IF($C57=GJ$17,$G$6*$D57,""))</f>
        <v>21310.392420044038</v>
      </c>
      <c r="GK57" s="34">
        <f>IF(GJ57&lt;&gt;"",HLOOKUP(COUNT($DW57:GJ57)+1,$G$4:$CX$8,GK$14,0)*$D57,IF($C57=GK$17,$G$6*$D57,""))</f>
        <v>22375.912041046242</v>
      </c>
      <c r="GL57" s="34">
        <f>IF(GK57&lt;&gt;"",HLOOKUP(COUNT($DW57:GK57)+1,$G$4:$CX$8,GL$14,0)*$D57,IF($C57=GL$17,$G$6*$D57,""))</f>
        <v>23494.707643098543</v>
      </c>
      <c r="GM57" s="34">
        <f>IF(GL57&lt;&gt;"",HLOOKUP(COUNT($DW57:GL57)+1,$G$4:$CX$8,GM$14,0)*$D57,IF($C57=GM$17,$G$6*$D57,""))</f>
        <v>25139.337178115446</v>
      </c>
      <c r="GN57" s="34">
        <f>IF(GM57&lt;&gt;"",HLOOKUP(COUNT($DW57:GM57)+1,$G$4:$CX$8,GN$14,0)*$D57,IF($C57=GN$17,$G$6*$D57,""))</f>
        <v>22625.403460303904</v>
      </c>
      <c r="GO57" s="34">
        <f>IF(GN57&lt;&gt;"",HLOOKUP(COUNT($DW57:GN57)+1,$G$4:$CX$8,GO$14,0)*$D57,IF($C57=GO$17,$G$6*$D57,""))</f>
        <v>20362.863114273521</v>
      </c>
      <c r="GP57" s="34">
        <f>IF(GO57&lt;&gt;"",HLOOKUP(COUNT($DW57:GO57)+1,$G$4:$CX$8,GP$14,0)*$D57,IF($C57=GP$17,$G$6*$D57,""))</f>
        <v>21788.26353227266</v>
      </c>
      <c r="GQ57" s="34">
        <f>IF(GP57&lt;&gt;"",HLOOKUP(COUNT($DW57:GP57)+1,$G$4:$CX$8,GQ$14,0)*$D57,IF($C57=GQ$17,$G$6*$D57,""))</f>
        <v>23313.441979531741</v>
      </c>
      <c r="GR57" s="34">
        <f>IF(GQ57&lt;&gt;"",HLOOKUP(COUNT($DW57:GQ57)+1,$G$4:$CX$8,GR$14,0)*$D57,IF($C57=GR$17,$G$6*$D57,""))</f>
        <v>24945.382918098971</v>
      </c>
      <c r="GS57" s="34">
        <f>IF(GR57&lt;&gt;"",HLOOKUP(COUNT($DW57:GR57)+1,$G$4:$CX$8,GS$14,0)*$D57,IF($C57=GS$17,$G$6*$D57,""))</f>
        <v>26941.01355154689</v>
      </c>
      <c r="GT57" s="34">
        <f>IF(GS57&lt;&gt;"",HLOOKUP(COUNT($DW57:GS57)+1,$G$4:$CX$8,GT$14,0)*$D57,IF($C57=GT$17,$G$6*$D57,""))</f>
        <v>23169.271654330325</v>
      </c>
      <c r="GU57" s="34">
        <f>IF(GT57&lt;&gt;"",HLOOKUP(COUNT($DW57:GT57)+1,$G$4:$CX$8,GU$14,0)*$D57,IF($C57=GU$17,$G$6*$D57,""))</f>
        <v>22010.808071613807</v>
      </c>
      <c r="GV57" s="34">
        <f>IF(GU57&lt;&gt;"",HLOOKUP(COUNT($DW57:GU57)+1,$G$4:$CX$8,GV$14,0)*$D57,IF($C57=GV$17,$G$6*$D57,""))</f>
        <v>23111.348475194503</v>
      </c>
      <c r="GW57" s="34">
        <f>IF(GV57&lt;&gt;"",HLOOKUP(COUNT($DW57:GV57)+1,$G$4:$CX$8,GW$14,0)*$D57,IF($C57=GW$17,$G$6*$D57,""))</f>
        <v>24266.915898954219</v>
      </c>
      <c r="GX57" s="34">
        <f>IF(GW57&lt;&gt;"",HLOOKUP(COUNT($DW57:GW57)+1,$G$4:$CX$8,GX$14,0)*$D57,IF($C57=GX$17,$G$6*$D57,""))</f>
        <v>25480.261693901928</v>
      </c>
      <c r="GY57" s="34">
        <f>IF(GX57&lt;&gt;"",HLOOKUP(COUNT($DW57:GX57)+1,$G$4:$CX$8,GY$14,0)*$D57,IF($C57=GY$17,$G$6*$D57,""))</f>
        <v>27263.88001247506</v>
      </c>
      <c r="GZ57" s="34">
        <f>IF(GY57&lt;&gt;"",HLOOKUP(COUNT($DW57:GY57)+1,$G$4:$CX$8,GZ$14,0)*$D57,IF($C57=GZ$17,$G$6*$D57,""))</f>
        <v>24537.492011227565</v>
      </c>
      <c r="HA57" s="34">
        <f>IF(GZ57&lt;&gt;"",HLOOKUP(COUNT($DW57:GZ57)+1,$G$4:$CX$8,HA$14,0)*$D57,IF($C57=HA$17,$G$6*$D57,""))</f>
        <v>22083.742810104806</v>
      </c>
      <c r="HB57" s="34">
        <f>IF(HA57&lt;&gt;"",HLOOKUP(COUNT($DW57:HA57)+1,$G$4:$CX$8,HB$14,0)*$D57,IF($C57=HB$17,$G$6*$D57,""))</f>
        <v>23629.604806812145</v>
      </c>
      <c r="HC57" s="34">
        <f>IF(HB57&lt;&gt;"",HLOOKUP(COUNT($DW57:HB57)+1,$G$4:$CX$8,HC$14,0)*$D57,IF($C57=HC$17,$G$6*$D57,""))</f>
        <v>25283.677143288991</v>
      </c>
      <c r="HD57" s="34">
        <f>IF(HC57&lt;&gt;"",HLOOKUP(COUNT($DW57:HC57)+1,$G$4:$CX$8,HD$14,0)*$D57,IF($C57=HD$17,$G$6*$D57,""))</f>
        <v>27053.534543319223</v>
      </c>
      <c r="HE57" s="34">
        <f>IF(HD57&lt;&gt;"",HLOOKUP(COUNT($DW57:HD57)+1,$G$4:$CX$8,HE$14,0)*$D57,IF($C57=HE$17,$G$6*$D57,""))</f>
        <v>29217.817306784757</v>
      </c>
      <c r="HF57" s="34">
        <f>IF(HE57&lt;&gt;"",HLOOKUP(COUNT($DW57:HE57)+1,$G$4:$CX$8,HF$14,0)*$D57,IF($C57=HF$17,$G$6*$D57,""))</f>
        <v>25419.501056902733</v>
      </c>
      <c r="HG57" s="34">
        <f>IF(HF57&lt;&gt;"",HLOOKUP(COUNT($DW57:HF57)+1,$G$4:$CX$8,HG$14,0)*$D57,IF($C57=HG$17,$G$6*$D57,""))</f>
        <v>24148.526004057603</v>
      </c>
      <c r="HH57" s="34">
        <f>IF(HG57&lt;&gt;"",HLOOKUP(COUNT($DW57:HG57)+1,$G$4:$CX$8,HH$14,0)*$D57,IF($C57=HH$17,$G$6*$D57,""))</f>
        <v>25355.952304260478</v>
      </c>
      <c r="HI57" s="34">
        <f>IF(HH57&lt;&gt;"",HLOOKUP(COUNT($DW57:HH57)+1,$G$4:$CX$8,HI$14,0)*$D57,IF($C57=HI$17,$G$6*$D57,""))</f>
        <v>26623.749919473506</v>
      </c>
      <c r="HJ57" s="34">
        <f>IF(HI57&lt;&gt;"",HLOOKUP(COUNT($DW57:HI57)+1,$G$4:$CX$8,HJ$14,0)*$D57,IF($C57=HJ$17,$G$6*$D57,""))</f>
        <v>27954.937415447188</v>
      </c>
      <c r="HK57" s="34">
        <f>IF(HJ57&lt;&gt;"",HLOOKUP(COUNT($DW57:HJ57)+1,$G$4:$CX$8,HK$14,0)*$D57,IF($C57=HK$17,$G$6*$D57,""))</f>
        <v>29911.783034528482</v>
      </c>
      <c r="HL57" s="34">
        <f>IF(HK57&lt;&gt;"",HLOOKUP(COUNT($DW57:HK57)+1,$G$4:$CX$8,HL$14,0)*$D57,IF($C57=HL$17,$G$6*$D57,""))</f>
        <v>26920.604731075633</v>
      </c>
      <c r="HM57" s="34">
        <f>IF(HL57&lt;&gt;"",HLOOKUP(COUNT($DW57:HL57)+1,$G$4:$CX$8,HM$14,0)*$D57,IF($C57=HM$17,$G$6*$D57,""))</f>
        <v>24228.544257968075</v>
      </c>
      <c r="HN57" s="34">
        <f>IF(HM57&lt;&gt;"",HLOOKUP(COUNT($DW57:HM57)+1,$G$4:$CX$8,HN$14,0)*$D57,IF($C57=HN$17,$G$6*$D57,""))</f>
        <v>25924.542356025839</v>
      </c>
      <c r="HO57" s="34">
        <f>IF(HN57&lt;&gt;"",HLOOKUP(COUNT($DW57:HN57)+1,$G$4:$CX$8,HO$14,0)*$D57,IF($C57=HO$17,$G$6*$D57,""))</f>
        <v>27739.260320947651</v>
      </c>
      <c r="HP57" s="34">
        <f>IF(HO57&lt;&gt;"",HLOOKUP(COUNT($DW57:HO57)+1,$G$4:$CX$8,HP$14,0)*$D57,IF($C57=HP$17,$G$6*$D57,""))</f>
        <v>29681.00854341398</v>
      </c>
      <c r="HQ57" s="34">
        <f>IF(HP57&lt;&gt;"",HLOOKUP(COUNT($DW57:HP57)+1,$G$4:$CX$8,HQ$14,0)*$D57,IF($C57=HQ$17,$G$6*$D57,""))</f>
        <v>32055.489226887097</v>
      </c>
      <c r="HR57" s="34">
        <f>IF(HQ57&lt;&gt;"",HLOOKUP(COUNT($DW57:HQ57)+1,$G$4:$CX$8,HR$14,0)*$D57,IF($C57=HR$17,$G$6*$D57,""))</f>
        <v>20863.156730072915</v>
      </c>
      <c r="HS57" s="34">
        <f>IF(HR57&lt;&gt;"",HLOOKUP(COUNT($DW57:HR57)+1,$G$4:$CX$8,HS$14,0)*$D57,IF($C57=HS$17,$G$6*$D57,""))</f>
        <v>20863.156730072915</v>
      </c>
      <c r="HT57" s="34">
        <f>IF(HS57&lt;&gt;"",HLOOKUP(COUNT($DW57:HS57)+1,$G$4:$CX$8,HT$14,0)*$D57,IF($C57=HT$17,$G$6*$D57,""))</f>
        <v>20863.156730072915</v>
      </c>
      <c r="HU57" s="34">
        <f>IF(HT57&lt;&gt;"",HLOOKUP(COUNT($DW57:HT57)+1,$G$4:$CX$8,HU$14,0)*$D57,IF($C57=HU$17,$G$6*$D57,""))</f>
        <v>20863.156730072915</v>
      </c>
      <c r="HV57" s="34">
        <f>IF(HU57&lt;&gt;"",HLOOKUP(COUNT($DW57:HU57)+1,$G$4:$CX$8,HV$14,0)*$D57,IF($C57=HV$17,$G$6*$D57,""))</f>
        <v>20863.156730072915</v>
      </c>
      <c r="HW57" s="34">
        <f>IF(HV57&lt;&gt;"",HLOOKUP(COUNT($DW57:HV57)+1,$G$4:$CX$8,HW$14,0)*$D57,IF($C57=HW$17,$G$6*$D57,""))</f>
        <v>20863.156730072915</v>
      </c>
      <c r="HX57" s="34">
        <f>IF(HW57&lt;&gt;"",HLOOKUP(COUNT($DW57:HW57)+1,$G$4:$CX$8,HX$14,0)*$D57,IF($C57=HX$17,$G$6*$D57,""))</f>
        <v>20863.156730072915</v>
      </c>
      <c r="HY57" s="34">
        <f>IF(HX57&lt;&gt;"",HLOOKUP(COUNT($DW57:HX57)+1,$G$4:$CX$8,HY$14,0)*$D57,IF($C57=HY$17,$G$6*$D57,""))</f>
        <v>20863.156730072915</v>
      </c>
      <c r="HZ57" s="34">
        <f>IF(HY57&lt;&gt;"",HLOOKUP(COUNT($DW57:HY57)+1,$G$4:$CX$8,HZ$14,0)*$D57,IF($C57=HZ$17,$G$6*$D57,""))</f>
        <v>20863.156730072915</v>
      </c>
      <c r="IA57" s="34">
        <f>IF(HZ57&lt;&gt;"",HLOOKUP(COUNT($DW57:HZ57)+1,$G$4:$CX$8,IA$14,0)*$D57,IF($C57=IA$17,$G$6*$D57,""))</f>
        <v>20863.156730072915</v>
      </c>
      <c r="IB57" s="34">
        <f>IF(IA57&lt;&gt;"",HLOOKUP(COUNT($DW57:IA57)+1,$G$4:$CX$8,IB$14,0)*$D57,IF($C57=IB$17,$G$6*$D57,""))</f>
        <v>20863.156730072915</v>
      </c>
      <c r="IC57" s="34">
        <f>IF(IB57&lt;&gt;"",HLOOKUP(COUNT($DW57:IB57)+1,$G$4:$CX$8,IC$14,0)*$D57,IF($C57=IC$17,$G$6*$D57,""))</f>
        <v>20863.156730072915</v>
      </c>
      <c r="ID57" s="34">
        <f>IF(IC57&lt;&gt;"",HLOOKUP(COUNT($DW57:IC57)+1,$G$4:$CX$8,ID$14,0)*$D57,IF($C57=ID$17,$G$6*$D57,""))</f>
        <v>20863.156730072915</v>
      </c>
      <c r="IE57" s="34">
        <f>IF(ID57&lt;&gt;"",HLOOKUP(COUNT($DW57:ID57)+1,$G$4:$CX$8,IE$14,0)*$D57,IF($C57=IE$17,$G$6*$D57,""))</f>
        <v>20863.156730072915</v>
      </c>
      <c r="IF57" s="34">
        <f>IF(IE57&lt;&gt;"",HLOOKUP(COUNT($DW57:IE57)+1,$G$4:$CX$8,IF$14,0)*$D57,IF($C57=IF$17,$G$6*$D57,""))</f>
        <v>20863.156730072915</v>
      </c>
      <c r="IG57" s="34">
        <f>IF(IF57&lt;&gt;"",HLOOKUP(COUNT($DW57:IF57)+1,$G$4:$CX$8,IG$14,0)*$D57,IF($C57=IG$17,$G$6*$D57,""))</f>
        <v>20863.156730072915</v>
      </c>
      <c r="IH57" s="34">
        <f>IF(IG57&lt;&gt;"",HLOOKUP(COUNT($DW57:IG57)+1,$G$4:$CX$8,IH$14,0)*$D57,IF($C57=IH$17,$G$6*$D57,""))</f>
        <v>20863.156730072915</v>
      </c>
      <c r="II57" s="34">
        <f>IF(IH57&lt;&gt;"",HLOOKUP(COUNT($DW57:IH57)+1,$G$4:$CX$8,II$14,0)*$D57,IF($C57=II$17,$G$6*$D57,""))</f>
        <v>20863.156730072915</v>
      </c>
      <c r="IJ57" s="34">
        <f>IF(II57&lt;&gt;"",HLOOKUP(COUNT($DW57:II57)+1,$G$4:$CX$8,IJ$14,0)*$D57,IF($C57=IJ$17,$G$6*$D57,""))</f>
        <v>20863.156730072915</v>
      </c>
      <c r="IK57" s="34">
        <f>IF(IJ57&lt;&gt;"",HLOOKUP(COUNT($DW57:IJ57)+1,$G$4:$CX$8,IK$14,0)*$D57,IF($C57=IK$17,$G$6*$D57,""))</f>
        <v>20863.156730072915</v>
      </c>
      <c r="IL57" s="34">
        <f>IF(IK57&lt;&gt;"",HLOOKUP(COUNT($DW57:IK57)+1,$G$4:$CX$8,IL$14,0)*$D57,IF($C57=IL$17,$G$6*$D57,""))</f>
        <v>20863.156730072915</v>
      </c>
      <c r="IM57" s="34">
        <f>IF(IL57&lt;&gt;"",HLOOKUP(COUNT($DW57:IL57)+1,$G$4:$CX$8,IM$14,0)*$D57,IF($C57=IM$17,$G$6*$D57,""))</f>
        <v>20863.156730072915</v>
      </c>
      <c r="IO57" s="34" t="str">
        <f>IF(IN57&lt;&gt;"",HLOOKUP(COUNT($IN57:IN57)+1,$G$4:$EH$8,IO$14,0)*$D57,IF($C57=IO$17,$G$7*$D57,""))</f>
        <v/>
      </c>
      <c r="IP57" s="34" t="str">
        <f>IF(IO57&lt;&gt;"",HLOOKUP(COUNT($IN57:IO57)+1,$G$4:$EH$8,IP$14,0)*$D57,IF($C57=IP$17,$G$7*$D57,""))</f>
        <v/>
      </c>
      <c r="IQ57" s="34" t="str">
        <f>IF(IP57&lt;&gt;"",HLOOKUP(COUNT($IN57:IP57)+1,$G$4:$EH$8,IQ$14,0)*$D57,IF($C57=IQ$17,$G$7*$D57,""))</f>
        <v/>
      </c>
      <c r="IR57" s="34" t="str">
        <f>IF(IQ57&lt;&gt;"",HLOOKUP(COUNT($IN57:IQ57)+1,$G$4:$EH$8,IR$14,0)*$D57,IF($C57=IR$17,$G$7*$D57,""))</f>
        <v/>
      </c>
      <c r="IS57" s="34" t="str">
        <f>IF(IR57&lt;&gt;"",HLOOKUP(COUNT($IN57:IR57)+1,$G$4:$EH$8,IS$14,0)*$D57,IF($C57=IS$17,$G$7*$D57,""))</f>
        <v/>
      </c>
      <c r="IT57" s="34" t="str">
        <f>IF(IS57&lt;&gt;"",HLOOKUP(COUNT($IN57:IS57)+1,$G$4:$EH$8,IT$14,0)*$D57,IF($C57=IT$17,$G$7*$D57,""))</f>
        <v/>
      </c>
      <c r="IU57" s="34" t="str">
        <f>IF(IT57&lt;&gt;"",HLOOKUP(COUNT($IN57:IT57)+1,$G$4:$EH$8,IU$14,0)*$D57,IF($C57=IU$17,$G$7*$D57,""))</f>
        <v/>
      </c>
      <c r="IV57" s="34" t="str">
        <f>IF(IU57&lt;&gt;"",HLOOKUP(COUNT($IN57:IU57)+1,$G$4:$EH$8,IV$14,0)*$D57,IF($C57=IV$17,$G$7*$D57,""))</f>
        <v/>
      </c>
      <c r="IW57" s="34" t="str">
        <f>IF(IV57&lt;&gt;"",HLOOKUP(COUNT($IN57:IV57)+1,$G$4:$EH$8,IW$14,0)*$D57,IF($C57=IW$17,$G$7*$D57,""))</f>
        <v/>
      </c>
      <c r="IX57" s="34" t="str">
        <f>IF(IW57&lt;&gt;"",HLOOKUP(COUNT($IN57:IW57)+1,$G$4:$EH$8,IX$14,0)*$D57,IF($C57=IX$17,$G$7*$D57,""))</f>
        <v/>
      </c>
      <c r="IY57" s="34" t="str">
        <f>IF(IX57&lt;&gt;"",HLOOKUP(COUNT($IN57:IX57)+1,$G$4:$EH$8,IY$14,0)*$D57,IF($C57=IY$17,$G$7*$D57,""))</f>
        <v/>
      </c>
      <c r="IZ57" s="34" t="str">
        <f>IF(IY57&lt;&gt;"",HLOOKUP(COUNT($IN57:IY57)+1,$G$4:$EH$8,IZ$14,0)*$D57,IF($C57=IZ$17,$G$7*$D57,""))</f>
        <v/>
      </c>
      <c r="JA57" s="34" t="str">
        <f>IF(IZ57&lt;&gt;"",HLOOKUP(COUNT($IN57:IZ57)+1,$G$4:$EH$8,JA$14,0)*$D57,IF($C57=JA$17,$G$7*$D57,""))</f>
        <v/>
      </c>
      <c r="JB57" s="34" t="str">
        <f>IF(JA57&lt;&gt;"",HLOOKUP(COUNT($IN57:JA57)+1,$G$4:$EH$8,JB$14,0)*$D57,IF($C57=JB$17,$G$7*$D57,""))</f>
        <v/>
      </c>
      <c r="JC57" s="34" t="str">
        <f>IF(JB57&lt;&gt;"",HLOOKUP(COUNT($IN57:JB57)+1,$G$4:$EH$8,JC$14,0)*$D57,IF($C57=JC$17,$G$7*$D57,""))</f>
        <v/>
      </c>
      <c r="JD57" s="34" t="str">
        <f>IF(JC57&lt;&gt;"",HLOOKUP(COUNT($IN57:JC57)+1,$G$4:$EH$8,JD$14,0)*$D57,IF($C57=JD$17,$G$7*$D57,""))</f>
        <v/>
      </c>
      <c r="JE57" s="34" t="str">
        <f>IF(JD57&lt;&gt;"",HLOOKUP(COUNT($IN57:JD57)+1,$G$4:$EH$8,JE$14,0)*$D57,IF($C57=JE$17,$G$7*$D57,""))</f>
        <v/>
      </c>
      <c r="JF57" s="34" t="str">
        <f>IF(JE57&lt;&gt;"",HLOOKUP(COUNT($IN57:JE57)+1,$G$4:$EH$8,JF$14,0)*$D57,IF($C57=JF$17,$G$7*$D57,""))</f>
        <v/>
      </c>
      <c r="JG57" s="34" t="str">
        <f>IF(JF57&lt;&gt;"",HLOOKUP(COUNT($IN57:JF57)+1,$G$4:$EH$8,JG$14,0)*$D57,IF($C57=JG$17,$G$7*$D57,""))</f>
        <v/>
      </c>
      <c r="JH57" s="34" t="str">
        <f>IF(JG57&lt;&gt;"",HLOOKUP(COUNT($IN57:JG57)+1,$G$4:$EH$8,JH$14,0)*$D57,IF($C57=JH$17,$G$7*$D57,""))</f>
        <v/>
      </c>
      <c r="JI57" s="34" t="str">
        <f>IF(JH57&lt;&gt;"",HLOOKUP(COUNT($IN57:JH57)+1,$G$4:$EH$8,JI$14,0)*$D57,IF($C57=JI$17,$G$7*$D57,""))</f>
        <v/>
      </c>
      <c r="JJ57" s="34" t="str">
        <f>IF(JI57&lt;&gt;"",HLOOKUP(COUNT($IN57:JI57)+1,$G$4:$EH$8,JJ$14,0)*$D57,IF($C57=JJ$17,$G$7*$D57,""))</f>
        <v/>
      </c>
      <c r="JK57" s="34" t="str">
        <f>IF(JJ57&lt;&gt;"",HLOOKUP(COUNT($IN57:JJ57)+1,$G$4:$EH$8,JK$14,0)*$D57,IF($C57=JK$17,$G$7*$D57,""))</f>
        <v/>
      </c>
      <c r="JL57" s="34" t="str">
        <f>IF(JK57&lt;&gt;"",HLOOKUP(COUNT($IN57:JK57)+1,$G$4:$EH$8,JL$14,0)*$D57,IF($C57=JL$17,$G$7*$D57,""))</f>
        <v/>
      </c>
      <c r="JM57" s="34" t="str">
        <f>IF(JL57&lt;&gt;"",HLOOKUP(COUNT($IN57:JL57)+1,$G$4:$EH$8,JM$14,0)*$D57,IF($C57=JM$17,$G$7*$D57,""))</f>
        <v/>
      </c>
      <c r="JN57" s="34" t="str">
        <f>IF(JM57&lt;&gt;"",HLOOKUP(COUNT($IN57:JM57)+1,$G$4:$EH$8,JN$14,0)*$D57,IF($C57=JN$17,$G$7*$D57,""))</f>
        <v/>
      </c>
      <c r="JO57" s="34" t="str">
        <f>IF(JN57&lt;&gt;"",HLOOKUP(COUNT($IN57:JN57)+1,$G$4:$EH$8,JO$14,0)*$D57,IF($C57=JO$17,$G$7*$D57,""))</f>
        <v/>
      </c>
      <c r="JP57" s="34" t="str">
        <f>IF(JO57&lt;&gt;"",HLOOKUP(COUNT($IN57:JO57)+1,$G$4:$EH$8,JP$14,0)*$D57,IF($C57=JP$17,$G$7*$D57,""))</f>
        <v/>
      </c>
      <c r="JQ57" s="34" t="str">
        <f>IF(JP57&lt;&gt;"",HLOOKUP(COUNT($IN57:JP57)+1,$G$4:$EH$8,JQ$14,0)*$D57,IF($C57=JQ$17,$G$7*$D57,""))</f>
        <v/>
      </c>
      <c r="JR57" s="34" t="str">
        <f>IF(JQ57&lt;&gt;"",HLOOKUP(COUNT($IN57:JQ57)+1,$G$4:$EH$8,JR$14,0)*$D57,IF($C57=JR$17,$G$7*$D57,""))</f>
        <v/>
      </c>
      <c r="JS57" s="34" t="str">
        <f>IF(JR57&lt;&gt;"",HLOOKUP(COUNT($IN57:JR57)+1,$G$4:$EH$8,JS$14,0)*$D57,IF($C57=JS$17,$G$7*$D57,""))</f>
        <v/>
      </c>
      <c r="JT57" s="34" t="str">
        <f>IF(JS57&lt;&gt;"",HLOOKUP(COUNT($IN57:JS57)+1,$G$4:$EH$8,JT$14,0)*$D57,IF($C57=JT$17,$G$7*$D57,""))</f>
        <v/>
      </c>
      <c r="JU57" s="34" t="str">
        <f>IF(JT57&lt;&gt;"",HLOOKUP(COUNT($IN57:JT57)+1,$G$4:$EH$8,JU$14,0)*$D57,IF($C57=JU$17,$G$7*$D57,""))</f>
        <v/>
      </c>
      <c r="JV57" s="34" t="str">
        <f>IF(JU57&lt;&gt;"",HLOOKUP(COUNT($IN57:JU57)+1,$G$4:$EH$8,JV$14,0)*$D57,IF($C57=JV$17,$G$7*$D57,""))</f>
        <v/>
      </c>
      <c r="JW57" s="34" t="str">
        <f>IF(JV57&lt;&gt;"",HLOOKUP(COUNT($IN57:JV57)+1,$G$4:$EH$8,JW$14,0)*$D57,IF($C57=JW$17,$G$7*$D57,""))</f>
        <v/>
      </c>
      <c r="JX57" s="34" t="str">
        <f>IF(JW57&lt;&gt;"",HLOOKUP(COUNT($IN57:JW57)+1,$G$4:$EH$8,JX$14,0)*$D57,IF($C57=JX$17,$G$7*$D57,""))</f>
        <v/>
      </c>
      <c r="JY57" s="34" t="str">
        <f>IF(JX57&lt;&gt;"",HLOOKUP(COUNT($IN57:JX57)+1,$G$4:$EH$8,JY$14,0)*$D57,IF($C57=JY$17,$G$7*$D57,""))</f>
        <v/>
      </c>
      <c r="JZ57" s="34" t="str">
        <f>IF(JY57&lt;&gt;"",HLOOKUP(COUNT($IN57:JY57)+1,$G$4:$EH$8,JZ$14,0)*$D57,IF($C57=JZ$17,$G$7*$D57,""))</f>
        <v/>
      </c>
      <c r="KA57" s="34">
        <f>IF(JZ57&lt;&gt;"",HLOOKUP(COUNT($IN57:JZ57)+1,$G$4:$EH$8,KA$14,0)*$D57,IF($C57=KA$17,$G$7*$D57,""))</f>
        <v>0</v>
      </c>
      <c r="KB57" s="34">
        <f>IF(KA57&lt;&gt;"",HLOOKUP(COUNT($IN57:KA57)+1,$G$4:$EH$8,KB$14,0)*$D57,IF($C57=KB$17,$G$7*$D57,""))</f>
        <v>3000</v>
      </c>
      <c r="KC57" s="34">
        <f>IF(KB57&lt;&gt;"",HLOOKUP(COUNT($IN57:KB57)+1,$G$4:$EH$8,KC$14,0)*$D57,IF($C57=KC$17,$G$7*$D57,""))</f>
        <v>3000</v>
      </c>
      <c r="KD57" s="34">
        <f>IF(KC57&lt;&gt;"",HLOOKUP(COUNT($IN57:KC57)+1,$G$4:$EH$8,KD$14,0)*$D57,IF($C57=KD$17,$G$7*$D57,""))</f>
        <v>3000</v>
      </c>
      <c r="KE57" s="34">
        <f>IF(KD57&lt;&gt;"",HLOOKUP(COUNT($IN57:KD57)+1,$G$4:$EH$8,KE$14,0)*$D57,IF($C57=KE$17,$G$7*$D57,""))</f>
        <v>3000</v>
      </c>
      <c r="KF57" s="34">
        <f>IF(KE57&lt;&gt;"",HLOOKUP(COUNT($IN57:KE57)+1,$G$4:$EH$8,KF$14,0)*$D57,IF($C57=KF$17,$G$7*$D57,""))</f>
        <v>3016.1527361393273</v>
      </c>
      <c r="KG57" s="34">
        <f>IF(KF57&lt;&gt;"",HLOOKUP(COUNT($IN57:KF57)+1,$G$4:$EH$8,KG$14,0)*$D57,IF($C57=KG$17,$G$7*$D57,""))</f>
        <v>3619.3832833671909</v>
      </c>
      <c r="KH57" s="34">
        <f>IF(KG57&lt;&gt;"",HLOOKUP(COUNT($IN57:KG57)+1,$G$4:$EH$8,KH$14,0)*$D57,IF($C57=KH$17,$G$7*$D57,""))</f>
        <v>4198.4846087059414</v>
      </c>
      <c r="KI57" s="34">
        <f>IF(KH57&lt;&gt;"",HLOOKUP(COUNT($IN57:KH57)+1,$G$4:$EH$8,KI$14,0)*$D57,IF($C57=KI$17,$G$7*$D57,""))</f>
        <v>4786.2724539247747</v>
      </c>
      <c r="KJ57" s="34">
        <f>IF(KI57&lt;&gt;"",HLOOKUP(COUNT($IN57:KI57)+1,$G$4:$EH$8,KJ$14,0)*$D57,IF($C57=KJ$17,$G$7*$D57,""))</f>
        <v>5408.4878729349921</v>
      </c>
      <c r="KK57" s="34">
        <f>IF(KJ57&lt;&gt;"",HLOOKUP(COUNT($IN57:KJ57)+1,$G$4:$EH$8,KK$14,0)*$D57,IF($C57=KK$17,$G$7*$D57,""))</f>
        <v>6003.4215389578421</v>
      </c>
      <c r="KL57" s="34">
        <f>IF(KK57&lt;&gt;"",HLOOKUP(COUNT($IN57:KK57)+1,$G$4:$EH$8,KL$14,0)*$D57,IF($C57=KL$17,$G$7*$D57,""))</f>
        <v>6603.7636928536267</v>
      </c>
      <c r="KM57" s="34">
        <f>IF(KL57&lt;&gt;"",HLOOKUP(COUNT($IN57:KL57)+1,$G$4:$EH$8,KM$14,0)*$D57,IF($C57=KM$17,$G$7*$D57,""))</f>
        <v>4952.8227696402228</v>
      </c>
      <c r="KN57" s="34">
        <f>IF(KM57&lt;&gt;"",HLOOKUP(COUNT($IN57:KM57)+1,$G$4:$EH$8,KN$14,0)*$D57,IF($C57=KN$17,$G$7*$D57,""))</f>
        <v>4705.1816311582088</v>
      </c>
      <c r="KO57" s="34">
        <f>IF(KN57&lt;&gt;"",HLOOKUP(COUNT($IN57:KN57)+1,$G$4:$EH$8,KO$14,0)*$D57,IF($C57=KO$17,$G$7*$D57,""))</f>
        <v>5175.6997942740318</v>
      </c>
      <c r="KP57" s="34">
        <f>IF(KO57&lt;&gt;"",HLOOKUP(COUNT($IN57:KO57)+1,$G$4:$EH$8,KP$14,0)*$D57,IF($C57=KP$17,$G$7*$D57,""))</f>
        <v>5693.2697737014369</v>
      </c>
      <c r="KQ57" s="34">
        <f>IF(KP57&lt;&gt;"",HLOOKUP(COUNT($IN57:KP57)+1,$G$4:$EH$8,KQ$14,0)*$D57,IF($C57=KQ$17,$G$7*$D57,""))</f>
        <v>6262.5967510715782</v>
      </c>
      <c r="KR57" s="34">
        <f>IF(KQ57&lt;&gt;"",HLOOKUP(COUNT($IN57:KQ57)+1,$G$4:$EH$8,KR$14,0)*$D57,IF($C57=KR$17,$G$7*$D57,""))</f>
        <v>6888.856426178736</v>
      </c>
      <c r="KS57" s="34">
        <f>IF(KR57&lt;&gt;"",HLOOKUP(COUNT($IN57:KR57)+1,$G$4:$EH$8,KS$14,0)*$D57,IF($C57=KS$17,$G$7*$D57,""))</f>
        <v>6544.4136048697965</v>
      </c>
      <c r="KT57" s="34">
        <f>IF(KS57&lt;&gt;"",HLOOKUP(COUNT($IN57:KS57)+1,$G$4:$EH$8,KT$14,0)*$D57,IF($C57=KT$17,$G$7*$D57,""))</f>
        <v>6217.192924626308</v>
      </c>
      <c r="KU57" s="34">
        <f>IF(KT57&lt;&gt;"",HLOOKUP(COUNT($IN57:KT57)+1,$G$4:$EH$8,KU$14,0)*$D57,IF($C57=KU$17,$G$7*$D57,""))</f>
        <v>6652.3964293501494</v>
      </c>
      <c r="KV57" s="34">
        <f>IF(KU57&lt;&gt;"",HLOOKUP(COUNT($IN57:KU57)+1,$G$4:$EH$8,KV$14,0)*$D57,IF($C57=KV$17,$G$7*$D57,""))</f>
        <v>7118.0641794046596</v>
      </c>
      <c r="KW57" s="34">
        <f>IF(KV57&lt;&gt;"",HLOOKUP(COUNT($IN57:KV57)+1,$G$4:$EH$8,KW$14,0)*$D57,IF($C57=KW$17,$G$7*$D57,""))</f>
        <v>7616.3286719629859</v>
      </c>
      <c r="KX57" s="34">
        <f>IF(KW57&lt;&gt;"",HLOOKUP(COUNT($IN57:KW57)+1,$G$4:$EH$8,KX$14,0)*$D57,IF($C57=KX$17,$G$7*$D57,""))</f>
        <v>8377.9615391592833</v>
      </c>
      <c r="KY57" s="34">
        <f>IF(KX57&lt;&gt;"",HLOOKUP(COUNT($IN57:KX57)+1,$G$4:$EH$8,KY$14,0)*$D57,IF($C57=KY$17,$G$7*$D57,""))</f>
        <v>7121.2673082853926</v>
      </c>
      <c r="KZ57" s="34">
        <f>IF(KY57&lt;&gt;"",HLOOKUP(COUNT($IN57:KY57)+1,$G$4:$EH$8,KZ$14,0)*$D57,IF($C57=KZ$17,$G$7*$D57,""))</f>
        <v>6765.2039428711241</v>
      </c>
      <c r="LA57" s="34">
        <f>IF(KZ57&lt;&gt;"",HLOOKUP(COUNT($IN57:KZ57)+1,$G$4:$EH$8,LA$14,0)*$D57,IF($C57=LA$17,$G$7*$D57,""))</f>
        <v>7103.4641400146802</v>
      </c>
      <c r="LB57" s="34">
        <f>IF(LA57&lt;&gt;"",HLOOKUP(COUNT($IN57:LA57)+1,$G$4:$EH$8,LB$14,0)*$D57,IF($C57=LB$17,$G$7*$D57,""))</f>
        <v>7458.6373470154149</v>
      </c>
      <c r="LC57" s="34">
        <f>IF(LB57&lt;&gt;"",HLOOKUP(COUNT($IN57:LB57)+1,$G$4:$EH$8,LC$14,0)*$D57,IF($C57=LC$17,$G$7*$D57,""))</f>
        <v>7831.5692143661818</v>
      </c>
      <c r="LD57" s="34">
        <f>IF(LC57&lt;&gt;"",HLOOKUP(COUNT($IN57:LC57)+1,$G$4:$EH$8,LD$14,0)*$D57,IF($C57=LD$17,$G$7*$D57,""))</f>
        <v>8379.7790593718164</v>
      </c>
      <c r="LE57" s="34">
        <f>IF(LD57&lt;&gt;"",HLOOKUP(COUNT($IN57:LD57)+1,$G$4:$EH$8,LE$14,0)*$D57,IF($C57=LE$17,$G$7*$D57,""))</f>
        <v>7541.8011534346351</v>
      </c>
      <c r="LF57" s="34">
        <f>IF(LE57&lt;&gt;"",HLOOKUP(COUNT($IN57:LE57)+1,$G$4:$EH$8,LF$14,0)*$D57,IF($C57=LF$17,$G$7*$D57,""))</f>
        <v>6787.6210380911734</v>
      </c>
      <c r="LG57" s="34">
        <f>IF(LF57&lt;&gt;"",HLOOKUP(COUNT($IN57:LF57)+1,$G$4:$EH$8,LG$14,0)*$D57,IF($C57=LG$17,$G$7*$D57,""))</f>
        <v>7262.7545107575543</v>
      </c>
      <c r="LH57" s="34">
        <f>IF(LG57&lt;&gt;"",HLOOKUP(COUNT($IN57:LG57)+1,$G$4:$EH$8,LH$14,0)*$D57,IF($C57=LH$17,$G$7*$D57,""))</f>
        <v>7771.1473265105806</v>
      </c>
      <c r="LI57" s="34">
        <f>IF(LH57&lt;&gt;"",HLOOKUP(COUNT($IN57:LH57)+1,$G$4:$EH$8,LI$14,0)*$D57,IF($C57=LI$17,$G$7*$D57,""))</f>
        <v>8315.1276393663247</v>
      </c>
      <c r="LJ57" s="34">
        <f>IF(LI57&lt;&gt;"",HLOOKUP(COUNT($IN57:LI57)+1,$G$4:$EH$8,LJ$14,0)*$D57,IF($C57=LJ$17,$G$7*$D57,""))</f>
        <v>8980.3378505156306</v>
      </c>
      <c r="LK57" s="34">
        <f>IF(LJ57&lt;&gt;"",HLOOKUP(COUNT($IN57:LJ57)+1,$G$4:$EH$8,LK$14,0)*$D57,IF($C57=LK$17,$G$7*$D57,""))</f>
        <v>7723.0905514434426</v>
      </c>
      <c r="LL57" s="34">
        <f>IF(LK57&lt;&gt;"",HLOOKUP(COUNT($IN57:LK57)+1,$G$4:$EH$8,LL$14,0)*$D57,IF($C57=LL$17,$G$7*$D57,""))</f>
        <v>7336.9360238712688</v>
      </c>
      <c r="LM57" s="34">
        <f>IF(LL57&lt;&gt;"",HLOOKUP(COUNT($IN57:LL57)+1,$G$4:$EH$8,LM$14,0)*$D57,IF($C57=LM$17,$G$7*$D57,""))</f>
        <v>7703.7828250648354</v>
      </c>
      <c r="LN57" s="34">
        <f>IF(LM57&lt;&gt;"",HLOOKUP(COUNT($IN57:LM57)+1,$G$4:$EH$8,LN$14,0)*$D57,IF($C57=LN$17,$G$7*$D57,""))</f>
        <v>8088.971966318074</v>
      </c>
      <c r="LO57" s="34">
        <f>IF(LN57&lt;&gt;"",HLOOKUP(COUNT($IN57:LN57)+1,$G$4:$EH$8,LO$14,0)*$D57,IF($C57=LO$17,$G$7*$D57,""))</f>
        <v>8493.4205646339778</v>
      </c>
      <c r="LP57" s="34">
        <f>IF(LO57&lt;&gt;"",HLOOKUP(COUNT($IN57:LO57)+1,$G$4:$EH$8,LP$14,0)*$D57,IF($C57=LP$17,$G$7*$D57,""))</f>
        <v>9087.9600041583544</v>
      </c>
      <c r="LQ57" s="34">
        <f>IF(LP57&lt;&gt;"",HLOOKUP(COUNT($IN57:LP57)+1,$G$4:$EH$8,LQ$14,0)*$D57,IF($C57=LQ$17,$G$7*$D57,""))</f>
        <v>8179.1640037425223</v>
      </c>
      <c r="LR57" s="34">
        <f>IF(LQ57&lt;&gt;"",HLOOKUP(COUNT($IN57:LQ57)+1,$G$4:$EH$8,LR$14,0)*$D57,IF($C57=LR$17,$G$7*$D57,""))</f>
        <v>7361.2476033682688</v>
      </c>
      <c r="LS57" s="34">
        <f>IF(LR57&lt;&gt;"",HLOOKUP(COUNT($IN57:LR57)+1,$G$4:$EH$8,LS$14,0)*$D57,IF($C57=LS$17,$G$7*$D57,""))</f>
        <v>7876.5349356040488</v>
      </c>
      <c r="LT57" s="34">
        <f>IF(LS57&lt;&gt;"",HLOOKUP(COUNT($IN57:LS57)+1,$G$4:$EH$8,LT$14,0)*$D57,IF($C57=LT$17,$G$7*$D57,""))</f>
        <v>8427.8923810963315</v>
      </c>
      <c r="LU57" s="34">
        <f>IF(LT57&lt;&gt;"",HLOOKUP(COUNT($IN57:LT57)+1,$G$4:$EH$8,LU$14,0)*$D57,IF($C57=LU$17,$G$7*$D57,""))</f>
        <v>9017.8448477730744</v>
      </c>
      <c r="LV57" s="34">
        <f>IF(LU57&lt;&gt;"",HLOOKUP(COUNT($IN57:LU57)+1,$G$4:$EH$8,LV$14,0)*$D57,IF($C57=LV$17,$G$7*$D57,""))</f>
        <v>9739.2724355949194</v>
      </c>
      <c r="LW57" s="34">
        <f>IF(LV57&lt;&gt;"",HLOOKUP(COUNT($IN57:LV57)+1,$G$4:$EH$8,LW$14,0)*$D57,IF($C57=LW$17,$G$7*$D57,""))</f>
        <v>8473.1670189675788</v>
      </c>
      <c r="LX57" s="34">
        <f>IF(LW57&lt;&gt;"",HLOOKUP(COUNT($IN57:LW57)+1,$G$4:$EH$8,LX$14,0)*$D57,IF($C57=LX$17,$G$7*$D57,""))</f>
        <v>8049.5086680192017</v>
      </c>
      <c r="LY57" s="34">
        <f>IF(LX57&lt;&gt;"",HLOOKUP(COUNT($IN57:LX57)+1,$G$4:$EH$8,LY$14,0)*$D57,IF($C57=LY$17,$G$7*$D57,""))</f>
        <v>8451.9841014201611</v>
      </c>
      <c r="LZ57" s="34">
        <f>IF(LY57&lt;&gt;"",HLOOKUP(COUNT($IN57:LY57)+1,$G$4:$EH$8,LZ$14,0)*$D57,IF($C57=LZ$17,$G$7*$D57,""))</f>
        <v>8874.5833064911694</v>
      </c>
      <c r="MA57" s="34">
        <f>IF(LZ57&lt;&gt;"",HLOOKUP(COUNT($IN57:LZ57)+1,$G$4:$EH$8,MA$14,0)*$D57,IF($C57=MA$17,$G$7*$D57,""))</f>
        <v>9318.3124718157305</v>
      </c>
      <c r="MB57" s="34">
        <f>IF(MA57&lt;&gt;"",HLOOKUP(COUNT($IN57:MA57)+1,$G$4:$EH$8,MB$14,0)*$D57,IF($C57=MB$17,$G$7*$D57,""))</f>
        <v>9970.5943448428279</v>
      </c>
      <c r="MC57" s="34">
        <f>IF(MB57&lt;&gt;"",HLOOKUP(COUNT($IN57:MB57)+1,$G$4:$EH$8,MC$14,0)*$D57,IF($C57=MC$17,$G$7*$D57,""))</f>
        <v>8973.5349103585449</v>
      </c>
      <c r="MD57" s="34">
        <f>IF(MC57&lt;&gt;"",HLOOKUP(COUNT($IN57:MC57)+1,$G$4:$EH$8,MD$14,0)*$D57,IF($C57=MD$17,$G$7*$D57,""))</f>
        <v>8076.1814193226919</v>
      </c>
      <c r="ME57" s="34">
        <f>IF(MD57&lt;&gt;"",HLOOKUP(COUNT($IN57:MD57)+1,$G$4:$EH$8,ME$14,0)*$D57,IF($C57=ME$17,$G$7*$D57,""))</f>
        <v>8641.5141186752808</v>
      </c>
      <c r="MF57" s="34">
        <f>IF(ME57&lt;&gt;"",HLOOKUP(COUNT($IN57:ME57)+1,$G$4:$EH$8,MF$14,0)*$D57,IF($C57=MF$17,$G$7*$D57,""))</f>
        <v>9246.4201069825504</v>
      </c>
      <c r="MG57" s="34">
        <f>IF(MF57&lt;&gt;"",HLOOKUP(COUNT($IN57:MF57)+1,$G$4:$EH$8,MG$14,0)*$D57,IF($C57=MG$17,$G$7*$D57,""))</f>
        <v>9893.6695144713285</v>
      </c>
      <c r="MH57" s="34">
        <f>IF(MG57&lt;&gt;"",HLOOKUP(COUNT($IN57:MG57)+1,$G$4:$EH$8,MH$14,0)*$D57,IF($C57=MH$17,$G$7*$D57,""))</f>
        <v>10685.163075629032</v>
      </c>
      <c r="MI57" s="34">
        <f>IF(MH57&lt;&gt;"",HLOOKUP(COUNT($IN57:MH57)+1,$G$4:$EH$8,MI$14,0)*$D57,IF($C57=MI$17,$G$7*$D57,""))</f>
        <v>7014.1702068757786</v>
      </c>
      <c r="MJ57" s="34">
        <f>IF(MI57&lt;&gt;"",HLOOKUP(COUNT($IN57:MI57)+1,$G$4:$EH$8,MJ$14,0)*$D57,IF($C57=MJ$17,$G$7*$D57,""))</f>
        <v>7014.1702068757786</v>
      </c>
      <c r="MK57" s="34">
        <f>IF(MJ57&lt;&gt;"",HLOOKUP(COUNT($IN57:MJ57)+1,$G$4:$EH$8,MK$14,0)*$D57,IF($C57=MK$17,$G$7*$D57,""))</f>
        <v>7014.1702068757786</v>
      </c>
      <c r="ML57" s="34">
        <f>IF(MK57&lt;&gt;"",HLOOKUP(COUNT($IN57:MK57)+1,$G$4:$EH$8,ML$14,0)*$D57,IF($C57=ML$17,$G$7*$D57,""))</f>
        <v>7014.1702068757786</v>
      </c>
      <c r="MM57" s="34">
        <f>IF(ML57&lt;&gt;"",HLOOKUP(COUNT($IN57:ML57)+1,$G$4:$EH$8,MM$14,0)*$D57,IF($C57=MM$17,$G$7*$D57,""))</f>
        <v>7014.1702068757786</v>
      </c>
      <c r="MN57" s="34">
        <f>IF(MM57&lt;&gt;"",HLOOKUP(COUNT($IN57:MM57)+1,$G$4:$EH$8,MN$14,0)*$D57,IF($C57=MN$17,$G$7*$D57,""))</f>
        <v>7014.1702068757786</v>
      </c>
      <c r="MO57" s="34">
        <f>IF(MN57&lt;&gt;"",HLOOKUP(COUNT($IN57:MN57)+1,$G$4:$EH$8,MO$14,0)*$D57,IF($C57=MO$17,$G$7*$D57,""))</f>
        <v>7014.1702068757786</v>
      </c>
      <c r="MP57" s="34">
        <f>IF(MO57&lt;&gt;"",HLOOKUP(COUNT($IN57:MO57)+1,$G$4:$EH$8,MP$14,0)*$D57,IF($C57=MP$17,$G$7*$D57,""))</f>
        <v>7014.1702068757786</v>
      </c>
      <c r="MQ57" s="34">
        <f>IF(MP57&lt;&gt;"",HLOOKUP(COUNT($IN57:MP57)+1,$G$4:$EH$8,MQ$14,0)*$D57,IF($C57=MQ$17,$G$7*$D57,""))</f>
        <v>7014.1702068757786</v>
      </c>
      <c r="MR57" s="34">
        <f>IF(MQ57&lt;&gt;"",HLOOKUP(COUNT($IN57:MQ57)+1,$G$4:$EH$8,MR$14,0)*$D57,IF($C57=MR$17,$G$7*$D57,""))</f>
        <v>7014.1702068757786</v>
      </c>
      <c r="MS57" s="34">
        <f>IF(MR57&lt;&gt;"",HLOOKUP(COUNT($IN57:MR57)+1,$G$4:$EH$8,MS$14,0)*$D57,IF($C57=MS$17,$G$7*$D57,""))</f>
        <v>7014.1702068757786</v>
      </c>
      <c r="MT57" s="34">
        <f>IF(MS57&lt;&gt;"",HLOOKUP(COUNT($IN57:MS57)+1,$G$4:$EH$8,MT$14,0)*$D57,IF($C57=MT$17,$G$7*$D57,""))</f>
        <v>7014.1702068757786</v>
      </c>
      <c r="MU57" s="34">
        <f>IF(MT57&lt;&gt;"",HLOOKUP(COUNT($IN57:MT57)+1,$G$4:$EH$8,MU$14,0)*$D57,IF($C57=MU$17,$G$7*$D57,""))</f>
        <v>7014.1702068757786</v>
      </c>
      <c r="MV57" s="34">
        <f>IF(MU57&lt;&gt;"",HLOOKUP(COUNT($IN57:MU57)+1,$G$4:$EH$8,MV$14,0)*$D57,IF($C57=MV$17,$G$7*$D57,""))</f>
        <v>7014.1702068757786</v>
      </c>
      <c r="MW57" s="34">
        <f>IF(MV57&lt;&gt;"",HLOOKUP(COUNT($IN57:MV57)+1,$G$4:$EH$8,MW$14,0)*$D57,IF($C57=MW$17,$G$7*$D57,""))</f>
        <v>7014.1702068757786</v>
      </c>
      <c r="MX57" s="34">
        <f>IF(MW57&lt;&gt;"",HLOOKUP(COUNT($IN57:MW57)+1,$G$4:$EH$8,MX$14,0)*$D57,IF($C57=MX$17,$G$7*$D57,""))</f>
        <v>7014.1702068757786</v>
      </c>
      <c r="MY57" s="34">
        <f>IF(MX57&lt;&gt;"",HLOOKUP(COUNT($IN57:MX57)+1,$G$4:$EH$8,MY$14,0)*$D57,IF($C57=MY$17,$G$7*$D57,""))</f>
        <v>7014.1702068757786</v>
      </c>
      <c r="MZ57" s="34">
        <f>IF(MY57&lt;&gt;"",HLOOKUP(COUNT($IN57:MY57)+1,$G$4:$EH$8,MZ$14,0)*$D57,IF($C57=MZ$17,$G$7*$D57,""))</f>
        <v>7014.1702068757786</v>
      </c>
      <c r="NA57" s="34">
        <f>IF(MZ57&lt;&gt;"",HLOOKUP(COUNT($IN57:MZ57)+1,$G$4:$EH$8,NA$14,0)*$D57,IF($C57=NA$17,$G$7*$D57,""))</f>
        <v>7014.1702068757786</v>
      </c>
      <c r="NB57" s="34">
        <f>IF(NA57&lt;&gt;"",HLOOKUP(COUNT($IN57:NA57)+1,$G$4:$EH$8,NB$14,0)*$D57,IF($C57=NB$17,$G$7*$D57,""))</f>
        <v>7014.1702068757786</v>
      </c>
      <c r="NC57" s="34">
        <f>IF(NB57&lt;&gt;"",HLOOKUP(COUNT($IN57:NB57)+1,$G$4:$EH$8,NC$14,0)*$D57,IF($C57=NC$17,$G$7*$D57,""))</f>
        <v>7014.1702068757786</v>
      </c>
      <c r="ND57" s="34">
        <f>IF(NC57&lt;&gt;"",HLOOKUP(COUNT($IN57:NC57)+1,$G$4:$EH$8,ND$14,0)*$D57,IF($C57=ND$17,$G$7*$D57,""))</f>
        <v>7014.1702068757786</v>
      </c>
      <c r="NF57" s="34" t="str">
        <f>IF(NE57&lt;&gt;"",HLOOKUP(COUNT($NE57:NE57)+1,$G$4:$EH$8,NF$14,0)*$D57,IF($C57=NF$17,$G$8*$D57,""))</f>
        <v/>
      </c>
      <c r="NG57" s="34" t="str">
        <f>IF(NF57&lt;&gt;"",HLOOKUP(COUNT($NE57:NF57)+1,$G$4:$EH$8,NG$14,0)*$D57,IF($C57=NG$17,$G$8*$D57,""))</f>
        <v/>
      </c>
      <c r="NH57" s="34" t="str">
        <f>IF(NG57&lt;&gt;"",HLOOKUP(COUNT($NE57:NG57)+1,$G$4:$EH$8,NH$14,0)*$D57,IF($C57=NH$17,$G$8*$D57,""))</f>
        <v/>
      </c>
      <c r="NI57" s="34" t="str">
        <f>IF(NH57&lt;&gt;"",HLOOKUP(COUNT($NE57:NH57)+1,$G$4:$EH$8,NI$14,0)*$D57,IF($C57=NI$17,$G$8*$D57,""))</f>
        <v/>
      </c>
      <c r="NJ57" s="34" t="str">
        <f>IF(NI57&lt;&gt;"",HLOOKUP(COUNT($NE57:NI57)+1,$G$4:$EH$8,NJ$14,0)*$D57,IF($C57=NJ$17,$G$8*$D57,""))</f>
        <v/>
      </c>
      <c r="NK57" s="34" t="str">
        <f>IF(NJ57&lt;&gt;"",HLOOKUP(COUNT($NE57:NJ57)+1,$G$4:$EH$8,NK$14,0)*$D57,IF($C57=NK$17,$G$8*$D57,""))</f>
        <v/>
      </c>
      <c r="NL57" s="34" t="str">
        <f>IF(NK57&lt;&gt;"",HLOOKUP(COUNT($NE57:NK57)+1,$G$4:$EH$8,NL$14,0)*$D57,IF($C57=NL$17,$G$8*$D57,""))</f>
        <v/>
      </c>
      <c r="NM57" s="34" t="str">
        <f>IF(NL57&lt;&gt;"",HLOOKUP(COUNT($NE57:NL57)+1,$G$4:$EH$8,NM$14,0)*$D57,IF($C57=NM$17,$G$8*$D57,""))</f>
        <v/>
      </c>
      <c r="NN57" s="34" t="str">
        <f>IF(NM57&lt;&gt;"",HLOOKUP(COUNT($NE57:NM57)+1,$G$4:$EH$8,NN$14,0)*$D57,IF($C57=NN$17,$G$8*$D57,""))</f>
        <v/>
      </c>
      <c r="NO57" s="34" t="str">
        <f>IF(NN57&lt;&gt;"",HLOOKUP(COUNT($NE57:NN57)+1,$G$4:$EH$8,NO$14,0)*$D57,IF($C57=NO$17,$G$8*$D57,""))</f>
        <v/>
      </c>
      <c r="NP57" s="34" t="str">
        <f>IF(NO57&lt;&gt;"",HLOOKUP(COUNT($NE57:NO57)+1,$G$4:$EH$8,NP$14,0)*$D57,IF($C57=NP$17,$G$8*$D57,""))</f>
        <v/>
      </c>
      <c r="NQ57" s="34" t="str">
        <f>IF(NP57&lt;&gt;"",HLOOKUP(COUNT($NE57:NP57)+1,$G$4:$EH$8,NQ$14,0)*$D57,IF($C57=NQ$17,$G$8*$D57,""))</f>
        <v/>
      </c>
      <c r="NR57" s="34" t="str">
        <f>IF(NQ57&lt;&gt;"",HLOOKUP(COUNT($NE57:NQ57)+1,$G$4:$EH$8,NR$14,0)*$D57,IF($C57=NR$17,$G$8*$D57,""))</f>
        <v/>
      </c>
      <c r="NS57" s="34" t="str">
        <f>IF(NR57&lt;&gt;"",HLOOKUP(COUNT($NE57:NR57)+1,$G$4:$EH$8,NS$14,0)*$D57,IF($C57=NS$17,$G$8*$D57,""))</f>
        <v/>
      </c>
      <c r="NT57" s="34" t="str">
        <f>IF(NS57&lt;&gt;"",HLOOKUP(COUNT($NE57:NS57)+1,$G$4:$EH$8,NT$14,0)*$D57,IF($C57=NT$17,$G$8*$D57,""))</f>
        <v/>
      </c>
      <c r="NU57" s="34" t="str">
        <f>IF(NT57&lt;&gt;"",HLOOKUP(COUNT($NE57:NT57)+1,$G$4:$EH$8,NU$14,0)*$D57,IF($C57=NU$17,$G$8*$D57,""))</f>
        <v/>
      </c>
      <c r="NV57" s="34" t="str">
        <f>IF(NU57&lt;&gt;"",HLOOKUP(COUNT($NE57:NU57)+1,$G$4:$EH$8,NV$14,0)*$D57,IF($C57=NV$17,$G$8*$D57,""))</f>
        <v/>
      </c>
      <c r="NW57" s="34" t="str">
        <f>IF(NV57&lt;&gt;"",HLOOKUP(COUNT($NE57:NV57)+1,$G$4:$EH$8,NW$14,0)*$D57,IF($C57=NW$17,$G$8*$D57,""))</f>
        <v/>
      </c>
      <c r="NX57" s="34" t="str">
        <f>IF(NW57&lt;&gt;"",HLOOKUP(COUNT($NE57:NW57)+1,$G$4:$EH$8,NX$14,0)*$D57,IF($C57=NX$17,$G$8*$D57,""))</f>
        <v/>
      </c>
      <c r="NY57" s="34" t="str">
        <f>IF(NX57&lt;&gt;"",HLOOKUP(COUNT($NE57:NX57)+1,$G$4:$EH$8,NY$14,0)*$D57,IF($C57=NY$17,$G$8*$D57,""))</f>
        <v/>
      </c>
      <c r="NZ57" s="34" t="str">
        <f>IF(NY57&lt;&gt;"",HLOOKUP(COUNT($NE57:NY57)+1,$G$4:$EH$8,NZ$14,0)*$D57,IF($C57=NZ$17,$G$8*$D57,""))</f>
        <v/>
      </c>
      <c r="OA57" s="34" t="str">
        <f>IF(NZ57&lt;&gt;"",HLOOKUP(COUNT($NE57:NZ57)+1,$G$4:$EH$8,OA$14,0)*$D57,IF($C57=OA$17,$G$8*$D57,""))</f>
        <v/>
      </c>
      <c r="OB57" s="34" t="str">
        <f>IF(OA57&lt;&gt;"",HLOOKUP(COUNT($NE57:OA57)+1,$G$4:$EH$8,OB$14,0)*$D57,IF($C57=OB$17,$G$8*$D57,""))</f>
        <v/>
      </c>
      <c r="OC57" s="34" t="str">
        <f>IF(OB57&lt;&gt;"",HLOOKUP(COUNT($NE57:OB57)+1,$G$4:$EH$8,OC$14,0)*$D57,IF($C57=OC$17,$G$8*$D57,""))</f>
        <v/>
      </c>
      <c r="OD57" s="34" t="str">
        <f>IF(OC57&lt;&gt;"",HLOOKUP(COUNT($NE57:OC57)+1,$G$4:$EH$8,OD$14,0)*$D57,IF($C57=OD$17,$G$8*$D57,""))</f>
        <v/>
      </c>
      <c r="OE57" s="34" t="str">
        <f>IF(OD57&lt;&gt;"",HLOOKUP(COUNT($NE57:OD57)+1,$G$4:$EH$8,OE$14,0)*$D57,IF($C57=OE$17,$G$8*$D57,""))</f>
        <v/>
      </c>
      <c r="OF57" s="34" t="str">
        <f>IF(OE57&lt;&gt;"",HLOOKUP(COUNT($NE57:OE57)+1,$G$4:$EH$8,OF$14,0)*$D57,IF($C57=OF$17,$G$8*$D57,""))</f>
        <v/>
      </c>
      <c r="OG57" s="34" t="str">
        <f>IF(OF57&lt;&gt;"",HLOOKUP(COUNT($NE57:OF57)+1,$G$4:$EH$8,OG$14,0)*$D57,IF($C57=OG$17,$G$8*$D57,""))</f>
        <v/>
      </c>
      <c r="OH57" s="34" t="str">
        <f>IF(OG57&lt;&gt;"",HLOOKUP(COUNT($NE57:OG57)+1,$G$4:$EH$8,OH$14,0)*$D57,IF($C57=OH$17,$G$8*$D57,""))</f>
        <v/>
      </c>
      <c r="OI57" s="34" t="str">
        <f>IF(OH57&lt;&gt;"",HLOOKUP(COUNT($NE57:OH57)+1,$G$4:$EH$8,OI$14,0)*$D57,IF($C57=OI$17,$G$8*$D57,""))</f>
        <v/>
      </c>
      <c r="OJ57" s="34" t="str">
        <f>IF(OI57&lt;&gt;"",HLOOKUP(COUNT($NE57:OI57)+1,$G$4:$EH$8,OJ$14,0)*$D57,IF($C57=OJ$17,$G$8*$D57,""))</f>
        <v/>
      </c>
      <c r="OK57" s="34" t="str">
        <f>IF(OJ57&lt;&gt;"",HLOOKUP(COUNT($NE57:OJ57)+1,$G$4:$EH$8,OK$14,0)*$D57,IF($C57=OK$17,$G$8*$D57,""))</f>
        <v/>
      </c>
      <c r="OL57" s="34" t="str">
        <f>IF(OK57&lt;&gt;"",HLOOKUP(COUNT($NE57:OK57)+1,$G$4:$EH$8,OL$14,0)*$D57,IF($C57=OL$17,$G$8*$D57,""))</f>
        <v/>
      </c>
      <c r="OM57" s="34" t="str">
        <f>IF(OL57&lt;&gt;"",HLOOKUP(COUNT($NE57:OL57)+1,$G$4:$EH$8,OM$14,0)*$D57,IF($C57=OM$17,$G$8*$D57,""))</f>
        <v/>
      </c>
      <c r="ON57" s="34" t="str">
        <f>IF(OM57&lt;&gt;"",HLOOKUP(COUNT($NE57:OM57)+1,$G$4:$EH$8,ON$14,0)*$D57,IF($C57=ON$17,$G$8*$D57,""))</f>
        <v/>
      </c>
      <c r="OO57" s="34" t="str">
        <f>IF(ON57&lt;&gt;"",HLOOKUP(COUNT($NE57:ON57)+1,$G$4:$EH$8,OO$14,0)*$D57,IF($C57=OO$17,$G$8*$D57,""))</f>
        <v/>
      </c>
      <c r="OP57" s="34" t="str">
        <f>IF(OO57&lt;&gt;"",HLOOKUP(COUNT($NE57:OO57)+1,$G$4:$EH$8,OP$14,0)*$D57,IF($C57=OP$17,$G$8*$D57,""))</f>
        <v/>
      </c>
      <c r="OQ57" s="34" t="str">
        <f>IF(OP57&lt;&gt;"",HLOOKUP(COUNT($NE57:OP57)+1,$G$4:$EH$8,OQ$14,0)*$D57,IF($C57=OQ$17,$G$8*$D57,""))</f>
        <v/>
      </c>
      <c r="OR57" s="34">
        <f>IF(OQ57&lt;&gt;"",HLOOKUP(COUNT($NE57:OQ57)+1,$G$4:$EH$8,OR$14,0)*$D57,IF($C57=OR$17,$G$8*$D57,""))</f>
        <v>140000</v>
      </c>
      <c r="OS57" s="34">
        <f>IF(OR57&lt;&gt;"",HLOOKUP(COUNT($NE57:OR57)+1,$G$4:$EH$8,OS$14,0)*$D57,IF($C57=OS$17,$G$8*$D57,""))</f>
        <v>0</v>
      </c>
      <c r="OT57" s="34">
        <f>IF(OS57&lt;&gt;"",HLOOKUP(COUNT($NE57:OS57)+1,$G$4:$EH$8,OT$14,0)*$D57,IF($C57=OT$17,$G$8*$D57,""))</f>
        <v>0</v>
      </c>
      <c r="OU57" s="34">
        <f>IF(OT57&lt;&gt;"",HLOOKUP(COUNT($NE57:OT57)+1,$G$4:$EH$8,OU$14,0)*$D57,IF($C57=OU$17,$G$8*$D57,""))</f>
        <v>0</v>
      </c>
      <c r="OV57" s="34">
        <f>IF(OU57&lt;&gt;"",HLOOKUP(COUNT($NE57:OU57)+1,$G$4:$EH$8,OV$14,0)*$D57,IF($C57=OV$17,$G$8*$D57,""))</f>
        <v>0</v>
      </c>
      <c r="OW57" s="34">
        <f>IF(OV57&lt;&gt;"",HLOOKUP(COUNT($NE57:OV57)+1,$G$4:$EH$8,OW$14,0)*$D57,IF($C57=OW$17,$G$8*$D57,""))</f>
        <v>0</v>
      </c>
      <c r="OX57" s="34">
        <f>IF(OW57&lt;&gt;"",HLOOKUP(COUNT($NE57:OW57)+1,$G$4:$EH$8,OX$14,0)*$D57,IF($C57=OX$17,$G$8*$D57,""))</f>
        <v>0</v>
      </c>
      <c r="OY57" s="34">
        <f>IF(OX57&lt;&gt;"",HLOOKUP(COUNT($NE57:OX57)+1,$G$4:$EH$8,OY$14,0)*$D57,IF($C57=OY$17,$G$8*$D57,""))</f>
        <v>0</v>
      </c>
      <c r="OZ57" s="34">
        <f>IF(OY57&lt;&gt;"",HLOOKUP(COUNT($NE57:OY57)+1,$G$4:$EH$8,OZ$14,0)*$D57,IF($C57=OZ$17,$G$8*$D57,""))</f>
        <v>0</v>
      </c>
      <c r="PA57" s="34">
        <f>IF(OZ57&lt;&gt;"",HLOOKUP(COUNT($NE57:OZ57)+1,$G$4:$EH$8,PA$14,0)*$D57,IF($C57=PA$17,$G$8*$D57,""))</f>
        <v>0</v>
      </c>
      <c r="PB57" s="34">
        <f>IF(PA57&lt;&gt;"",HLOOKUP(COUNT($NE57:PA57)+1,$G$4:$EH$8,PB$14,0)*$D57,IF($C57=PB$17,$G$8*$D57,""))</f>
        <v>0</v>
      </c>
      <c r="PC57" s="34">
        <f>IF(PB57&lt;&gt;"",HLOOKUP(COUNT($NE57:PB57)+1,$G$4:$EH$8,PC$14,0)*$D57,IF($C57=PC$17,$G$8*$D57,""))</f>
        <v>0</v>
      </c>
      <c r="PD57" s="34">
        <f>IF(PC57&lt;&gt;"",HLOOKUP(COUNT($NE57:PC57)+1,$G$4:$EH$8,PD$14,0)*$D57,IF($C57=PD$17,$G$8*$D57,""))</f>
        <v>0</v>
      </c>
      <c r="PE57" s="34">
        <f>IF(PD57&lt;&gt;"",HLOOKUP(COUNT($NE57:PD57)+1,$G$4:$EH$8,PE$14,0)*$D57,IF($C57=PE$17,$G$8*$D57,""))</f>
        <v>0</v>
      </c>
      <c r="PF57" s="34">
        <f>IF(PE57&lt;&gt;"",HLOOKUP(COUNT($NE57:PE57)+1,$G$4:$EH$8,PF$14,0)*$D57,IF($C57=PF$17,$G$8*$D57,""))</f>
        <v>0</v>
      </c>
      <c r="PG57" s="34">
        <f>IF(PF57&lt;&gt;"",HLOOKUP(COUNT($NE57:PF57)+1,$G$4:$EH$8,PG$14,0)*$D57,IF($C57=PG$17,$G$8*$D57,""))</f>
        <v>0</v>
      </c>
      <c r="PH57" s="34">
        <f>IF(PG57&lt;&gt;"",HLOOKUP(COUNT($NE57:PG57)+1,$G$4:$EH$8,PH$14,0)*$D57,IF($C57=PH$17,$G$8*$D57,""))</f>
        <v>0</v>
      </c>
      <c r="PI57" s="34">
        <f>IF(PH57&lt;&gt;"",HLOOKUP(COUNT($NE57:PH57)+1,$G$4:$EH$8,PI$14,0)*$D57,IF($C57=PI$17,$G$8*$D57,""))</f>
        <v>0</v>
      </c>
      <c r="PJ57" s="34">
        <f>IF(PI57&lt;&gt;"",HLOOKUP(COUNT($NE57:PI57)+1,$G$4:$EH$8,PJ$14,0)*$D57,IF($C57=PJ$17,$G$8*$D57,""))</f>
        <v>0</v>
      </c>
      <c r="PK57" s="34">
        <f>IF(PJ57&lt;&gt;"",HLOOKUP(COUNT($NE57:PJ57)+1,$G$4:$EH$8,PK$14,0)*$D57,IF($C57=PK$17,$G$8*$D57,""))</f>
        <v>0</v>
      </c>
      <c r="PL57" s="34">
        <f>IF(PK57&lt;&gt;"",HLOOKUP(COUNT($NE57:PK57)+1,$G$4:$EH$8,PL$14,0)*$D57,IF($C57=PL$17,$G$8*$D57,""))</f>
        <v>0</v>
      </c>
      <c r="PM57" s="34">
        <f>IF(PL57&lt;&gt;"",HLOOKUP(COUNT($NE57:PL57)+1,$G$4:$EH$8,PM$14,0)*$D57,IF($C57=PM$17,$G$8*$D57,""))</f>
        <v>0</v>
      </c>
      <c r="PN57" s="34">
        <f>IF(PM57&lt;&gt;"",HLOOKUP(COUNT($NE57:PM57)+1,$G$4:$EH$8,PN$14,0)*$D57,IF($C57=PN$17,$G$8*$D57,""))</f>
        <v>0</v>
      </c>
      <c r="PO57" s="34">
        <f>IF(PN57&lt;&gt;"",HLOOKUP(COUNT($NE57:PN57)+1,$G$4:$EH$8,PO$14,0)*$D57,IF($C57=PO$17,$G$8*$D57,""))</f>
        <v>0</v>
      </c>
      <c r="PP57" s="34">
        <f>IF(PO57&lt;&gt;"",HLOOKUP(COUNT($NE57:PO57)+1,$G$4:$EH$8,PP$14,0)*$D57,IF($C57=PP$17,$G$8*$D57,""))</f>
        <v>0</v>
      </c>
      <c r="PQ57" s="34">
        <f>IF(PP57&lt;&gt;"",HLOOKUP(COUNT($NE57:PP57)+1,$G$4:$EH$8,PQ$14,0)*$D57,IF($C57=PQ$17,$G$8*$D57,""))</f>
        <v>0</v>
      </c>
      <c r="PR57" s="34">
        <f>IF(PQ57&lt;&gt;"",HLOOKUP(COUNT($NE57:PQ57)+1,$G$4:$EH$8,PR$14,0)*$D57,IF($C57=PR$17,$G$8*$D57,""))</f>
        <v>0</v>
      </c>
      <c r="PS57" s="34">
        <f>IF(PR57&lt;&gt;"",HLOOKUP(COUNT($NE57:PR57)+1,$G$4:$EH$8,PS$14,0)*$D57,IF($C57=PS$17,$G$8*$D57,""))</f>
        <v>0</v>
      </c>
      <c r="PT57" s="34">
        <f>IF(PS57&lt;&gt;"",HLOOKUP(COUNT($NE57:PS57)+1,$G$4:$EH$8,PT$14,0)*$D57,IF($C57=PT$17,$G$8*$D57,""))</f>
        <v>0</v>
      </c>
      <c r="PU57" s="34">
        <f>IF(PT57&lt;&gt;"",HLOOKUP(COUNT($NE57:PT57)+1,$G$4:$EH$8,PU$14,0)*$D57,IF($C57=PU$17,$G$8*$D57,""))</f>
        <v>0</v>
      </c>
      <c r="PV57" s="34">
        <f>IF(PU57&lt;&gt;"",HLOOKUP(COUNT($NE57:PU57)+1,$G$4:$EH$8,PV$14,0)*$D57,IF($C57=PV$17,$G$8*$D57,""))</f>
        <v>0</v>
      </c>
      <c r="PW57" s="34">
        <f>IF(PV57&lt;&gt;"",HLOOKUP(COUNT($NE57:PV57)+1,$G$4:$EH$8,PW$14,0)*$D57,IF($C57=PW$17,$G$8*$D57,""))</f>
        <v>0</v>
      </c>
      <c r="PX57" s="34">
        <f>IF(PW57&lt;&gt;"",HLOOKUP(COUNT($NE57:PW57)+1,$G$4:$EH$8,PX$14,0)*$D57,IF($C57=PX$17,$G$8*$D57,""))</f>
        <v>0</v>
      </c>
      <c r="PY57" s="34">
        <f>IF(PX57&lt;&gt;"",HLOOKUP(COUNT($NE57:PX57)+1,$G$4:$EH$8,PY$14,0)*$D57,IF($C57=PY$17,$G$8*$D57,""))</f>
        <v>0</v>
      </c>
      <c r="PZ57" s="34">
        <f>IF(PY57&lt;&gt;"",HLOOKUP(COUNT($NE57:PY57)+1,$G$4:$EH$8,PZ$14,0)*$D57,IF($C57=PZ$17,$G$8*$D57,""))</f>
        <v>0</v>
      </c>
      <c r="QA57" s="34">
        <f>IF(PZ57&lt;&gt;"",HLOOKUP(COUNT($NE57:PZ57)+1,$G$4:$EH$8,QA$14,0)*$D57,IF($C57=QA$17,$G$8*$D57,""))</f>
        <v>0</v>
      </c>
      <c r="QB57" s="34">
        <f>IF(QA57&lt;&gt;"",HLOOKUP(COUNT($NE57:QA57)+1,$G$4:$EH$8,QB$14,0)*$D57,IF($C57=QB$17,$G$8*$D57,""))</f>
        <v>0</v>
      </c>
      <c r="QC57" s="34">
        <f>IF(QB57&lt;&gt;"",HLOOKUP(COUNT($NE57:QB57)+1,$G$4:$EH$8,QC$14,0)*$D57,IF($C57=QC$17,$G$8*$D57,""))</f>
        <v>0</v>
      </c>
      <c r="QD57" s="34">
        <f>IF(QC57&lt;&gt;"",HLOOKUP(COUNT($NE57:QC57)+1,$G$4:$EH$8,QD$14,0)*$D57,IF($C57=QD$17,$G$8*$D57,""))</f>
        <v>0</v>
      </c>
      <c r="QE57" s="34">
        <f>IF(QD57&lt;&gt;"",HLOOKUP(COUNT($NE57:QD57)+1,$G$4:$EH$8,QE$14,0)*$D57,IF($C57=QE$17,$G$8*$D57,""))</f>
        <v>0</v>
      </c>
      <c r="QF57" s="34">
        <f>IF(QE57&lt;&gt;"",HLOOKUP(COUNT($NE57:QE57)+1,$G$4:$EH$8,QF$14,0)*$D57,IF($C57=QF$17,$G$8*$D57,""))</f>
        <v>0</v>
      </c>
      <c r="QG57" s="34">
        <f>IF(QF57&lt;&gt;"",HLOOKUP(COUNT($NE57:QF57)+1,$G$4:$EH$8,QG$14,0)*$D57,IF($C57=QG$17,$G$8*$D57,""))</f>
        <v>0</v>
      </c>
      <c r="QH57" s="34">
        <f>IF(QG57&lt;&gt;"",HLOOKUP(COUNT($NE57:QG57)+1,$G$4:$EH$8,QH$14,0)*$D57,IF($C57=QH$17,$G$8*$D57,""))</f>
        <v>0</v>
      </c>
      <c r="QI57" s="34">
        <f>IF(QH57&lt;&gt;"",HLOOKUP(COUNT($NE57:QH57)+1,$G$4:$EH$8,QI$14,0)*$D57,IF($C57=QI$17,$G$8*$D57,""))</f>
        <v>0</v>
      </c>
      <c r="QJ57" s="34">
        <f>IF(QI57&lt;&gt;"",HLOOKUP(COUNT($NE57:QI57)+1,$G$4:$EH$8,QJ$14,0)*$D57,IF($C57=QJ$17,$G$8*$D57,""))</f>
        <v>0</v>
      </c>
      <c r="QK57" s="34">
        <f>IF(QJ57&lt;&gt;"",HLOOKUP(COUNT($NE57:QJ57)+1,$G$4:$EH$8,QK$14,0)*$D57,IF($C57=QK$17,$G$8*$D57,""))</f>
        <v>0</v>
      </c>
      <c r="QL57" s="34">
        <f>IF(QK57&lt;&gt;"",HLOOKUP(COUNT($NE57:QK57)+1,$G$4:$EH$8,QL$14,0)*$D57,IF($C57=QL$17,$G$8*$D57,""))</f>
        <v>0</v>
      </c>
      <c r="QM57" s="34">
        <f>IF(QL57&lt;&gt;"",HLOOKUP(COUNT($NE57:QL57)+1,$G$4:$EH$8,QM$14,0)*$D57,IF($C57=QM$17,$G$8*$D57,""))</f>
        <v>0</v>
      </c>
      <c r="QN57" s="34">
        <f>IF(QM57&lt;&gt;"",HLOOKUP(COUNT($NE57:QM57)+1,$G$4:$EH$8,QN$14,0)*$D57,IF($C57=QN$17,$G$8*$D57,""))</f>
        <v>0</v>
      </c>
      <c r="QO57" s="34">
        <f>IF(QN57&lt;&gt;"",HLOOKUP(COUNT($NE57:QN57)+1,$G$4:$EH$8,QO$14,0)*$D57,IF($C57=QO$17,$G$8*$D57,""))</f>
        <v>0</v>
      </c>
      <c r="QP57" s="34">
        <f>IF(QO57&lt;&gt;"",HLOOKUP(COUNT($NE57:QO57)+1,$G$4:$EH$8,QP$14,0)*$D57,IF($C57=QP$17,$G$8*$D57,""))</f>
        <v>0</v>
      </c>
      <c r="QQ57" s="34">
        <f>IF(QP57&lt;&gt;"",HLOOKUP(COUNT($NE57:QP57)+1,$G$4:$EH$8,QQ$14,0)*$D57,IF($C57=QQ$17,$G$8*$D57,""))</f>
        <v>0</v>
      </c>
      <c r="QR57" s="34">
        <f>IF(QQ57&lt;&gt;"",HLOOKUP(COUNT($NE57:QQ57)+1,$G$4:$EH$8,QR$14,0)*$D57,IF($C57=QR$17,$G$8*$D57,""))</f>
        <v>0</v>
      </c>
      <c r="QS57" s="34">
        <f>IF(QR57&lt;&gt;"",HLOOKUP(COUNT($NE57:QR57)+1,$G$4:$EH$8,QS$14,0)*$D57,IF($C57=QS$17,$G$8*$D57,""))</f>
        <v>0</v>
      </c>
      <c r="QT57" s="34">
        <f>IF(QS57&lt;&gt;"",HLOOKUP(COUNT($NE57:QS57)+1,$G$4:$EH$8,QT$14,0)*$D57,IF($C57=QT$17,$G$8*$D57,""))</f>
        <v>0</v>
      </c>
      <c r="QU57" s="34">
        <f>IF(QT57&lt;&gt;"",HLOOKUP(COUNT($NE57:QT57)+1,$G$4:$EH$8,QU$14,0)*$D57,IF($C57=QU$17,$G$8*$D57,""))</f>
        <v>0</v>
      </c>
      <c r="QV57" s="34">
        <f>IF(QU57&lt;&gt;"",HLOOKUP(COUNT($NE57:QU57)+1,$G$4:$EH$8,QV$14,0)*$D57,IF($C57=QV$17,$G$8*$D57,""))</f>
        <v>0</v>
      </c>
      <c r="QW57" s="34">
        <f>IF(QV57&lt;&gt;"",HLOOKUP(COUNT($NE57:QV57)+1,$G$4:$EH$8,QW$14,0)*$D57,IF($C57=QW$17,$G$8*$D57,""))</f>
        <v>0</v>
      </c>
      <c r="QX57" s="34">
        <f>IF(QW57&lt;&gt;"",HLOOKUP(COUNT($NE57:QW57)+1,$G$4:$EH$8,QX$14,0)*$D57,IF($C57=QX$17,$G$8*$D57,""))</f>
        <v>0</v>
      </c>
      <c r="QY57" s="34">
        <f>IF(QX57&lt;&gt;"",HLOOKUP(COUNT($NE57:QX57)+1,$G$4:$EH$8,QY$14,0)*$D57,IF($C57=QY$17,$G$8*$D57,""))</f>
        <v>0</v>
      </c>
      <c r="QZ57" s="34">
        <f>IF(QY57&lt;&gt;"",HLOOKUP(COUNT($NE57:QY57)+1,$G$4:$EH$8,QZ$14,0)*$D57,IF($C57=QZ$17,$G$8*$D57,""))</f>
        <v>0</v>
      </c>
      <c r="RA57" s="34">
        <f>IF(QZ57&lt;&gt;"",HLOOKUP(COUNT($NE57:QZ57)+1,$G$4:$EH$8,RA$14,0)*$D57,IF($C57=RA$17,$G$8*$D57,""))</f>
        <v>0</v>
      </c>
      <c r="RB57" s="34">
        <f>IF(RA57&lt;&gt;"",HLOOKUP(COUNT($NE57:RA57)+1,$G$4:$EH$8,RB$14,0)*$D57,IF($C57=RB$17,$G$8*$D57,""))</f>
        <v>0</v>
      </c>
      <c r="RC57" s="34">
        <f>IF(RB57&lt;&gt;"",HLOOKUP(COUNT($NE57:RB57)+1,$G$4:$EH$8,RC$14,0)*$D57,IF($C57=RC$17,$G$8*$D57,""))</f>
        <v>0</v>
      </c>
      <c r="RD57" s="34">
        <f>IF(RC57&lt;&gt;"",HLOOKUP(COUNT($NE57:RC57)+1,$G$4:$EH$8,RD$14,0)*$D57,IF($C57=RD$17,$G$8*$D57,""))</f>
        <v>0</v>
      </c>
      <c r="RE57" s="34">
        <f>IF(RD57&lt;&gt;"",HLOOKUP(COUNT($NE57:RD57)+1,$G$4:$EH$8,RE$14,0)*$D57,IF($C57=RE$17,$G$8*$D57,""))</f>
        <v>0</v>
      </c>
      <c r="RF57" s="34">
        <f>IF(RE57&lt;&gt;"",HLOOKUP(COUNT($NE57:RE57)+1,$G$4:$EH$8,RF$14,0)*$D57,IF($C57=RF$17,$G$8*$D57,""))</f>
        <v>0</v>
      </c>
      <c r="RG57" s="34">
        <f>IF(RF57&lt;&gt;"",HLOOKUP(COUNT($NE57:RF57)+1,$G$4:$EH$8,RG$14,0)*$D57,IF($C57=RG$17,$G$8*$D57,""))</f>
        <v>0</v>
      </c>
      <c r="RH57" s="34">
        <f>IF(RG57&lt;&gt;"",HLOOKUP(COUNT($NE57:RG57)+1,$G$4:$EH$8,RH$14,0)*$D57,IF($C57=RH$17,$G$8*$D57,""))</f>
        <v>0</v>
      </c>
      <c r="RI57" s="34">
        <f>IF(RH57&lt;&gt;"",HLOOKUP(COUNT($NE57:RH57)+1,$G$4:$EH$8,RI$14,0)*$D57,IF($C57=RI$17,$G$8*$D57,""))</f>
        <v>0</v>
      </c>
      <c r="RJ57" s="34">
        <f>IF(RI57&lt;&gt;"",HLOOKUP(COUNT($NE57:RI57)+1,$G$4:$EH$8,RJ$14,0)*$D57,IF($C57=RJ$17,$G$8*$D57,""))</f>
        <v>0</v>
      </c>
      <c r="RK57" s="34">
        <f>IF(RJ57&lt;&gt;"",HLOOKUP(COUNT($NE57:RJ57)+1,$G$4:$EH$8,RK$14,0)*$D57,IF($C57=RK$17,$G$8*$D57,""))</f>
        <v>0</v>
      </c>
      <c r="RL57" s="34">
        <f>IF(RK57&lt;&gt;"",HLOOKUP(COUNT($NE57:RK57)+1,$G$4:$EH$8,RL$14,0)*$D57,IF($C57=RL$17,$G$8*$D57,""))</f>
        <v>0</v>
      </c>
      <c r="RM57" s="34">
        <f>IF(RL57&lt;&gt;"",HLOOKUP(COUNT($NE57:RL57)+1,$G$4:$EH$8,RM$14,0)*$D57,IF($C57=RM$17,$G$8*$D57,""))</f>
        <v>0</v>
      </c>
      <c r="RN57" s="34">
        <f>IF(RM57&lt;&gt;"",HLOOKUP(COUNT($NE57:RM57)+1,$G$4:$EH$8,RN$14,0)*$D57,IF($C57=RN$17,$G$8*$D57,""))</f>
        <v>0</v>
      </c>
      <c r="RO57" s="34">
        <f>IF(RN57&lt;&gt;"",HLOOKUP(COUNT($NE57:RN57)+1,$G$4:$EH$8,RO$14,0)*$D57,IF($C57=RO$17,$G$8*$D57,""))</f>
        <v>0</v>
      </c>
      <c r="RP57" s="34">
        <f>IF(RO57&lt;&gt;"",HLOOKUP(COUNT($NE57:RO57)+1,$G$4:$EH$8,RP$14,0)*$D57,IF($C57=RP$17,$G$8*$D57,""))</f>
        <v>0</v>
      </c>
      <c r="RQ57" s="34">
        <f>IF(RP57&lt;&gt;"",HLOOKUP(COUNT($NE57:RP57)+1,$G$4:$EH$8,RQ$14,0)*$D57,IF($C57=RQ$17,$G$8*$D57,""))</f>
        <v>0</v>
      </c>
      <c r="RR57" s="34">
        <f>IF(RQ57&lt;&gt;"",HLOOKUP(COUNT($NE57:RQ57)+1,$G$4:$EH$8,RR$14,0)*$D57,IF($C57=RR$17,$G$8*$D57,""))</f>
        <v>0</v>
      </c>
      <c r="RS57" s="34">
        <f>IF(RR57&lt;&gt;"",HLOOKUP(COUNT($NE57:RR57)+1,$G$4:$EH$8,RS$14,0)*$D57,IF($C57=RS$17,$G$8*$D57,""))</f>
        <v>0</v>
      </c>
      <c r="RT57" s="34">
        <f>IF(RS57&lt;&gt;"",HLOOKUP(COUNT($NE57:RS57)+1,$G$4:$EH$8,RT$14,0)*$D57,IF($C57=RT$17,$G$8*$D57,""))</f>
        <v>0</v>
      </c>
      <c r="RU57" s="34">
        <f>IF(RT57&lt;&gt;"",HLOOKUP(COUNT($NE57:RT57)+1,$G$4:$EH$8,RU$14,0)*$D57,IF($C57=RU$17,$G$8*$D57,""))</f>
        <v>0</v>
      </c>
      <c r="RW57" s="34" t="str">
        <f>IF(RV57&lt;&gt;"",HLOOKUP(COUNT($RV57:RV57)+1,$G$4:$EH$9,RW$14,0)*$D57,IF($C57=RW$17,$G$9*$D57,""))</f>
        <v/>
      </c>
      <c r="RX57" s="34" t="str">
        <f>IF(RW57&lt;&gt;"",HLOOKUP(COUNT($RV57:RW57)+1,$G$4:$EH$9,RX$14,0)*$D57,IF($C57=RX$17,$G$9*$D57,""))</f>
        <v/>
      </c>
      <c r="RY57" s="34" t="str">
        <f>IF(RX57&lt;&gt;"",HLOOKUP(COUNT($RV57:RX57)+1,$G$4:$EH$9,RY$14,0)*$D57,IF($C57=RY$17,$G$9*$D57,""))</f>
        <v/>
      </c>
      <c r="RZ57" s="34" t="str">
        <f>IF(RY57&lt;&gt;"",HLOOKUP(COUNT($RV57:RY57)+1,$G$4:$EH$9,RZ$14,0)*$D57,IF($C57=RZ$17,$G$9*$D57,""))</f>
        <v/>
      </c>
      <c r="SA57" s="34" t="str">
        <f>IF(RZ57&lt;&gt;"",HLOOKUP(COUNT($RV57:RZ57)+1,$G$4:$EH$9,SA$14,0)*$D57,IF($C57=SA$17,$G$9*$D57,""))</f>
        <v/>
      </c>
      <c r="SB57" s="34" t="str">
        <f>IF(SA57&lt;&gt;"",HLOOKUP(COUNT($RV57:SA57)+1,$G$4:$EH$9,SB$14,0)*$D57,IF($C57=SB$17,$G$9*$D57,""))</f>
        <v/>
      </c>
      <c r="SC57" s="34" t="str">
        <f>IF(SB57&lt;&gt;"",HLOOKUP(COUNT($RV57:SB57)+1,$G$4:$EH$9,SC$14,0)*$D57,IF($C57=SC$17,$G$9*$D57,""))</f>
        <v/>
      </c>
      <c r="SD57" s="34" t="str">
        <f>IF(SC57&lt;&gt;"",HLOOKUP(COUNT($RV57:SC57)+1,$G$4:$EH$9,SD$14,0)*$D57,IF($C57=SD$17,$G$9*$D57,""))</f>
        <v/>
      </c>
      <c r="SE57" s="34" t="str">
        <f>IF(SD57&lt;&gt;"",HLOOKUP(COUNT($RV57:SD57)+1,$G$4:$EH$9,SE$14,0)*$D57,IF($C57=SE$17,$G$9*$D57,""))</f>
        <v/>
      </c>
      <c r="SF57" s="34" t="str">
        <f>IF(SE57&lt;&gt;"",HLOOKUP(COUNT($RV57:SE57)+1,$G$4:$EH$9,SF$14,0)*$D57,IF($C57=SF$17,$G$9*$D57,""))</f>
        <v/>
      </c>
      <c r="SG57" s="34" t="str">
        <f>IF(SF57&lt;&gt;"",HLOOKUP(COUNT($RV57:SF57)+1,$G$4:$EH$9,SG$14,0)*$D57,IF($C57=SG$17,$G$9*$D57,""))</f>
        <v/>
      </c>
      <c r="SH57" s="34" t="str">
        <f>IF(SG57&lt;&gt;"",HLOOKUP(COUNT($RV57:SG57)+1,$G$4:$EH$9,SH$14,0)*$D57,IF($C57=SH$17,$G$9*$D57,""))</f>
        <v/>
      </c>
      <c r="SI57" s="34" t="str">
        <f>IF(SH57&lt;&gt;"",HLOOKUP(COUNT($RV57:SH57)+1,$G$4:$EH$9,SI$14,0)*$D57,IF($C57=SI$17,$G$9*$D57,""))</f>
        <v/>
      </c>
      <c r="SJ57" s="34" t="str">
        <f>IF(SI57&lt;&gt;"",HLOOKUP(COUNT($RV57:SI57)+1,$G$4:$EH$9,SJ$14,0)*$D57,IF($C57=SJ$17,$G$9*$D57,""))</f>
        <v/>
      </c>
      <c r="SK57" s="34" t="str">
        <f>IF(SJ57&lt;&gt;"",HLOOKUP(COUNT($RV57:SJ57)+1,$G$4:$EH$9,SK$14,0)*$D57,IF($C57=SK$17,$G$9*$D57,""))</f>
        <v/>
      </c>
      <c r="SL57" s="34" t="str">
        <f>IF(SK57&lt;&gt;"",HLOOKUP(COUNT($RV57:SK57)+1,$G$4:$EH$9,SL$14,0)*$D57,IF($C57=SL$17,$G$9*$D57,""))</f>
        <v/>
      </c>
      <c r="SM57" s="34" t="str">
        <f>IF(SL57&lt;&gt;"",HLOOKUP(COUNT($RV57:SL57)+1,$G$4:$EH$9,SM$14,0)*$D57,IF($C57=SM$17,$G$9*$D57,""))</f>
        <v/>
      </c>
      <c r="SN57" s="34" t="str">
        <f>IF(SM57&lt;&gt;"",HLOOKUP(COUNT($RV57:SM57)+1,$G$4:$EH$9,SN$14,0)*$D57,IF($C57=SN$17,$G$9*$D57,""))</f>
        <v/>
      </c>
      <c r="SO57" s="34" t="str">
        <f>IF(SN57&lt;&gt;"",HLOOKUP(COUNT($RV57:SN57)+1,$G$4:$EH$9,SO$14,0)*$D57,IF($C57=SO$17,$G$9*$D57,""))</f>
        <v/>
      </c>
      <c r="SP57" s="34" t="str">
        <f>IF(SO57&lt;&gt;"",HLOOKUP(COUNT($RV57:SO57)+1,$G$4:$EH$9,SP$14,0)*$D57,IF($C57=SP$17,$G$9*$D57,""))</f>
        <v/>
      </c>
      <c r="SQ57" s="34" t="str">
        <f>IF(SP57&lt;&gt;"",HLOOKUP(COUNT($RV57:SP57)+1,$G$4:$EH$9,SQ$14,0)*$D57,IF($C57=SQ$17,$G$9*$D57,""))</f>
        <v/>
      </c>
      <c r="SR57" s="34" t="str">
        <f>IF(SQ57&lt;&gt;"",HLOOKUP(COUNT($RV57:SQ57)+1,$G$4:$EH$9,SR$14,0)*$D57,IF($C57=SR$17,$G$9*$D57,""))</f>
        <v/>
      </c>
      <c r="SS57" s="34" t="str">
        <f>IF(SR57&lt;&gt;"",HLOOKUP(COUNT($RV57:SR57)+1,$G$4:$EH$9,SS$14,0)*$D57,IF($C57=SS$17,$G$9*$D57,""))</f>
        <v/>
      </c>
      <c r="ST57" s="34" t="str">
        <f>IF(SS57&lt;&gt;"",HLOOKUP(COUNT($RV57:SS57)+1,$G$4:$EH$9,ST$14,0)*$D57,IF($C57=ST$17,$G$9*$D57,""))</f>
        <v/>
      </c>
      <c r="SU57" s="34" t="str">
        <f>IF(ST57&lt;&gt;"",HLOOKUP(COUNT($RV57:ST57)+1,$G$4:$EH$9,SU$14,0)*$D57,IF($C57=SU$17,$G$9*$D57,""))</f>
        <v/>
      </c>
      <c r="SV57" s="34" t="str">
        <f>IF(SU57&lt;&gt;"",HLOOKUP(COUNT($RV57:SU57)+1,$G$4:$EH$9,SV$14,0)*$D57,IF($C57=SV$17,$G$9*$D57,""))</f>
        <v/>
      </c>
      <c r="SW57" s="34" t="str">
        <f>IF(SV57&lt;&gt;"",HLOOKUP(COUNT($RV57:SV57)+1,$G$4:$EH$9,SW$14,0)*$D57,IF($C57=SW$17,$G$9*$D57,""))</f>
        <v/>
      </c>
      <c r="SX57" s="34" t="str">
        <f>IF(SW57&lt;&gt;"",HLOOKUP(COUNT($RV57:SW57)+1,$G$4:$EH$9,SX$14,0)*$D57,IF($C57=SX$17,$G$9*$D57,""))</f>
        <v/>
      </c>
      <c r="SY57" s="34" t="str">
        <f>IF(SX57&lt;&gt;"",HLOOKUP(COUNT($RV57:SX57)+1,$G$4:$EH$9,SY$14,0)*$D57,IF($C57=SY$17,$G$9*$D57,""))</f>
        <v/>
      </c>
      <c r="SZ57" s="34" t="str">
        <f>IF(SY57&lt;&gt;"",HLOOKUP(COUNT($RV57:SY57)+1,$G$4:$EH$9,SZ$14,0)*$D57,IF($C57=SZ$17,$G$9*$D57,""))</f>
        <v/>
      </c>
      <c r="TA57" s="34" t="str">
        <f>IF(SZ57&lt;&gt;"",HLOOKUP(COUNT($RV57:SZ57)+1,$G$4:$EH$9,TA$14,0)*$D57,IF($C57=TA$17,$G$9*$D57,""))</f>
        <v/>
      </c>
      <c r="TB57" s="34" t="str">
        <f>IF(TA57&lt;&gt;"",HLOOKUP(COUNT($RV57:TA57)+1,$G$4:$EH$9,TB$14,0)*$D57,IF($C57=TB$17,$G$9*$D57,""))</f>
        <v/>
      </c>
      <c r="TC57" s="34" t="str">
        <f>IF(TB57&lt;&gt;"",HLOOKUP(COUNT($RV57:TB57)+1,$G$4:$EH$9,TC$14,0)*$D57,IF($C57=TC$17,$G$9*$D57,""))</f>
        <v/>
      </c>
      <c r="TD57" s="34" t="str">
        <f>IF(TC57&lt;&gt;"",HLOOKUP(COUNT($RV57:TC57)+1,$G$4:$EH$9,TD$14,0)*$D57,IF($C57=TD$17,$G$9*$D57,""))</f>
        <v/>
      </c>
      <c r="TE57" s="34" t="str">
        <f>IF(TD57&lt;&gt;"",HLOOKUP(COUNT($RV57:TD57)+1,$G$4:$EH$9,TE$14,0)*$D57,IF($C57=TE$17,$G$9*$D57,""))</f>
        <v/>
      </c>
      <c r="TF57" s="34" t="str">
        <f>IF(TE57&lt;&gt;"",HLOOKUP(COUNT($RV57:TE57)+1,$G$4:$EH$9,TF$14,0)*$D57,IF($C57=TF$17,$G$9*$D57,""))</f>
        <v/>
      </c>
      <c r="TG57" s="34" t="str">
        <f>IF(TF57&lt;&gt;"",HLOOKUP(COUNT($RV57:TF57)+1,$G$4:$EH$9,TG$14,0)*$D57,IF($C57=TG$17,$G$9*$D57,""))</f>
        <v/>
      </c>
      <c r="TH57" s="34" t="str">
        <f>IF(TG57&lt;&gt;"",HLOOKUP(COUNT($RV57:TG57)+1,$G$4:$EH$9,TH$14,0)*$D57,IF($C57=TH$17,$G$9*$D57,""))</f>
        <v/>
      </c>
      <c r="TI57" s="34">
        <f>IF(TH57&lt;&gt;"",HLOOKUP(COUNT($RV57:TH57)+1,$G$4:$EH$9,TI$14,0)*$D57,IF($C57=TI$17,$G$9*$D57,""))</f>
        <v>11600</v>
      </c>
      <c r="TJ57" s="34">
        <f>IF(TI57&lt;&gt;"",HLOOKUP(COUNT($RV57:TI57)+1,$G$4:$EH$9,TJ$14,0)*$D57,IF($C57=TJ$17,$G$9*$D57,""))</f>
        <v>0</v>
      </c>
      <c r="TK57" s="34">
        <f>IF(TJ57&lt;&gt;"",HLOOKUP(COUNT($RV57:TJ57)+1,$G$4:$EH$9,TK$14,0)*$D57,IF($C57=TK$17,$G$9*$D57,""))</f>
        <v>0</v>
      </c>
      <c r="TL57" s="34">
        <f>IF(TK57&lt;&gt;"",HLOOKUP(COUNT($RV57:TK57)+1,$G$4:$EH$9,TL$14,0)*$D57,IF($C57=TL$17,$G$9*$D57,""))</f>
        <v>0</v>
      </c>
      <c r="TM57" s="34">
        <f>IF(TL57&lt;&gt;"",HLOOKUP(COUNT($RV57:TL57)+1,$G$4:$EH$9,TM$14,0)*$D57,IF($C57=TM$17,$G$9*$D57,""))</f>
        <v>0</v>
      </c>
      <c r="TN57" s="34">
        <f>IF(TM57&lt;&gt;"",HLOOKUP(COUNT($RV57:TM57)+1,$G$4:$EH$9,TN$14,0)*$D57,IF($C57=TN$17,$G$9*$D57,""))</f>
        <v>0</v>
      </c>
      <c r="TO57" s="34">
        <f>IF(TN57&lt;&gt;"",HLOOKUP(COUNT($RV57:TN57)+1,$G$4:$EH$9,TO$14,0)*$D57,IF($C57=TO$17,$G$9*$D57,""))</f>
        <v>0</v>
      </c>
      <c r="TP57" s="34">
        <f>IF(TO57&lt;&gt;"",HLOOKUP(COUNT($RV57:TO57)+1,$G$4:$EH$9,TP$14,0)*$D57,IF($C57=TP$17,$G$9*$D57,""))</f>
        <v>0</v>
      </c>
      <c r="TQ57" s="34">
        <f>IF(TP57&lt;&gt;"",HLOOKUP(COUNT($RV57:TP57)+1,$G$4:$EH$9,TQ$14,0)*$D57,IF($C57=TQ$17,$G$9*$D57,""))</f>
        <v>0</v>
      </c>
      <c r="TR57" s="34">
        <f>IF(TQ57&lt;&gt;"",HLOOKUP(COUNT($RV57:TQ57)+1,$G$4:$EH$9,TR$14,0)*$D57,IF($C57=TR$17,$G$9*$D57,""))</f>
        <v>0</v>
      </c>
      <c r="TS57" s="34">
        <f>IF(TR57&lt;&gt;"",HLOOKUP(COUNT($RV57:TR57)+1,$G$4:$EH$9,TS$14,0)*$D57,IF($C57=TS$17,$G$9*$D57,""))</f>
        <v>0</v>
      </c>
      <c r="TT57" s="34">
        <f>IF(TS57&lt;&gt;"",HLOOKUP(COUNT($RV57:TS57)+1,$G$4:$EH$9,TT$14,0)*$D57,IF($C57=TT$17,$G$9*$D57,""))</f>
        <v>0</v>
      </c>
      <c r="TU57" s="34">
        <f>IF(TT57&lt;&gt;"",HLOOKUP(COUNT($RV57:TT57)+1,$G$4:$EH$9,TU$14,0)*$D57,IF($C57=TU$17,$G$9*$D57,""))</f>
        <v>0</v>
      </c>
      <c r="TV57" s="34">
        <f>IF(TU57&lt;&gt;"",HLOOKUP(COUNT($RV57:TU57)+1,$G$4:$EH$9,TV$14,0)*$D57,IF($C57=TV$17,$G$9*$D57,""))</f>
        <v>0</v>
      </c>
      <c r="TW57" s="34">
        <f>IF(TV57&lt;&gt;"",HLOOKUP(COUNT($RV57:TV57)+1,$G$4:$EH$9,TW$14,0)*$D57,IF($C57=TW$17,$G$9*$D57,""))</f>
        <v>0</v>
      </c>
      <c r="TX57" s="34">
        <f>IF(TW57&lt;&gt;"",HLOOKUP(COUNT($RV57:TW57)+1,$G$4:$EH$9,TX$14,0)*$D57,IF($C57=TX$17,$G$9*$D57,""))</f>
        <v>0</v>
      </c>
      <c r="TY57" s="34">
        <f>IF(TX57&lt;&gt;"",HLOOKUP(COUNT($RV57:TX57)+1,$G$4:$EH$9,TY$14,0)*$D57,IF($C57=TY$17,$G$9*$D57,""))</f>
        <v>0</v>
      </c>
      <c r="TZ57" s="34">
        <f>IF(TY57&lt;&gt;"",HLOOKUP(COUNT($RV57:TY57)+1,$G$4:$EH$9,TZ$14,0)*$D57,IF($C57=TZ$17,$G$9*$D57,""))</f>
        <v>0</v>
      </c>
      <c r="UA57" s="34">
        <f>IF(TZ57&lt;&gt;"",HLOOKUP(COUNT($RV57:TZ57)+1,$G$4:$EH$9,UA$14,0)*$D57,IF($C57=UA$17,$G$9*$D57,""))</f>
        <v>0</v>
      </c>
      <c r="UB57" s="34">
        <f>IF(UA57&lt;&gt;"",HLOOKUP(COUNT($RV57:UA57)+1,$G$4:$EH$9,UB$14,0)*$D57,IF($C57=UB$17,$G$9*$D57,""))</f>
        <v>0</v>
      </c>
      <c r="UC57" s="34">
        <f>IF(UB57&lt;&gt;"",HLOOKUP(COUNT($RV57:UB57)+1,$G$4:$EH$9,UC$14,0)*$D57,IF($C57=UC$17,$G$9*$D57,""))</f>
        <v>0</v>
      </c>
      <c r="UD57" s="34">
        <f>IF(UC57&lt;&gt;"",HLOOKUP(COUNT($RV57:UC57)+1,$G$4:$EH$9,UD$14,0)*$D57,IF($C57=UD$17,$G$9*$D57,""))</f>
        <v>0</v>
      </c>
      <c r="UE57" s="34">
        <f>IF(UD57&lt;&gt;"",HLOOKUP(COUNT($RV57:UD57)+1,$G$4:$EH$9,UE$14,0)*$D57,IF($C57=UE$17,$G$9*$D57,""))</f>
        <v>0</v>
      </c>
      <c r="UF57" s="34">
        <f>IF(UE57&lt;&gt;"",HLOOKUP(COUNT($RV57:UE57)+1,$G$4:$EH$9,UF$14,0)*$D57,IF($C57=UF$17,$G$9*$D57,""))</f>
        <v>0</v>
      </c>
      <c r="UG57" s="34">
        <f>IF(UF57&lt;&gt;"",HLOOKUP(COUNT($RV57:UF57)+1,$G$4:$EH$9,UG$14,0)*$D57,IF($C57=UG$17,$G$9*$D57,""))</f>
        <v>0</v>
      </c>
      <c r="UH57" s="34">
        <f>IF(UG57&lt;&gt;"",HLOOKUP(COUNT($RV57:UG57)+1,$G$4:$EH$9,UH$14,0)*$D57,IF($C57=UH$17,$G$9*$D57,""))</f>
        <v>0</v>
      </c>
      <c r="UI57" s="34">
        <f>IF(UH57&lt;&gt;"",HLOOKUP(COUNT($RV57:UH57)+1,$G$4:$EH$9,UI$14,0)*$D57,IF($C57=UI$17,$G$9*$D57,""))</f>
        <v>0</v>
      </c>
      <c r="UJ57" s="34">
        <f>IF(UI57&lt;&gt;"",HLOOKUP(COUNT($RV57:UI57)+1,$G$4:$EH$9,UJ$14,0)*$D57,IF($C57=UJ$17,$G$9*$D57,""))</f>
        <v>0</v>
      </c>
      <c r="UK57" s="34">
        <f>IF(UJ57&lt;&gt;"",HLOOKUP(COUNT($RV57:UJ57)+1,$G$4:$EH$9,UK$14,0)*$D57,IF($C57=UK$17,$G$9*$D57,""))</f>
        <v>0</v>
      </c>
      <c r="UL57" s="34">
        <f>IF(UK57&lt;&gt;"",HLOOKUP(COUNT($RV57:UK57)+1,$G$4:$EH$9,UL$14,0)*$D57,IF($C57=UL$17,$G$9*$D57,""))</f>
        <v>0</v>
      </c>
      <c r="UM57" s="34">
        <f>IF(UL57&lt;&gt;"",HLOOKUP(COUNT($RV57:UL57)+1,$G$4:$EH$9,UM$14,0)*$D57,IF($C57=UM$17,$G$9*$D57,""))</f>
        <v>0</v>
      </c>
      <c r="UN57" s="34">
        <f>IF(UM57&lt;&gt;"",HLOOKUP(COUNT($RV57:UM57)+1,$G$4:$EH$9,UN$14,0)*$D57,IF($C57=UN$17,$G$9*$D57,""))</f>
        <v>0</v>
      </c>
      <c r="UO57" s="34">
        <f>IF(UN57&lt;&gt;"",HLOOKUP(COUNT($RV57:UN57)+1,$G$4:$EH$9,UO$14,0)*$D57,IF($C57=UO$17,$G$9*$D57,""))</f>
        <v>0</v>
      </c>
      <c r="UP57" s="34">
        <f>IF(UO57&lt;&gt;"",HLOOKUP(COUNT($RV57:UO57)+1,$G$4:$EH$9,UP$14,0)*$D57,IF($C57=UP$17,$G$9*$D57,""))</f>
        <v>0</v>
      </c>
      <c r="UQ57" s="34">
        <f>IF(UP57&lt;&gt;"",HLOOKUP(COUNT($RV57:UP57)+1,$G$4:$EH$9,UQ$14,0)*$D57,IF($C57=UQ$17,$G$9*$D57,""))</f>
        <v>0</v>
      </c>
      <c r="UR57" s="34">
        <f>IF(UQ57&lt;&gt;"",HLOOKUP(COUNT($RV57:UQ57)+1,$G$4:$EH$9,UR$14,0)*$D57,IF($C57=UR$17,$G$9*$D57,""))</f>
        <v>0</v>
      </c>
      <c r="US57" s="34">
        <f>IF(UR57&lt;&gt;"",HLOOKUP(COUNT($RV57:UR57)+1,$G$4:$EH$9,US$14,0)*$D57,IF($C57=US$17,$G$9*$D57,""))</f>
        <v>0</v>
      </c>
      <c r="UT57" s="34">
        <f>IF(US57&lt;&gt;"",HLOOKUP(COUNT($RV57:US57)+1,$G$4:$EH$9,UT$14,0)*$D57,IF($C57=UT$17,$G$9*$D57,""))</f>
        <v>0</v>
      </c>
      <c r="UU57" s="34">
        <f>IF(UT57&lt;&gt;"",HLOOKUP(COUNT($RV57:UT57)+1,$G$4:$EH$9,UU$14,0)*$D57,IF($C57=UU$17,$G$9*$D57,""))</f>
        <v>0</v>
      </c>
      <c r="UV57" s="34">
        <f>IF(UU57&lt;&gt;"",HLOOKUP(COUNT($RV57:UU57)+1,$G$4:$EH$9,UV$14,0)*$D57,IF($C57=UV$17,$G$9*$D57,""))</f>
        <v>0</v>
      </c>
      <c r="UW57" s="34">
        <f>IF(UV57&lt;&gt;"",HLOOKUP(COUNT($RV57:UV57)+1,$G$4:$EH$9,UW$14,0)*$D57,IF($C57=UW$17,$G$9*$D57,""))</f>
        <v>0</v>
      </c>
      <c r="UX57" s="34">
        <f>IF(UW57&lt;&gt;"",HLOOKUP(COUNT($RV57:UW57)+1,$G$4:$EH$9,UX$14,0)*$D57,IF($C57=UX$17,$G$9*$D57,""))</f>
        <v>0</v>
      </c>
      <c r="UY57" s="34">
        <f>IF(UX57&lt;&gt;"",HLOOKUP(COUNT($RV57:UX57)+1,$G$4:$EH$9,UY$14,0)*$D57,IF($C57=UY$17,$G$9*$D57,""))</f>
        <v>0</v>
      </c>
      <c r="UZ57" s="34">
        <f>IF(UY57&lt;&gt;"",HLOOKUP(COUNT($RV57:UY57)+1,$G$4:$EH$9,UZ$14,0)*$D57,IF($C57=UZ$17,$G$9*$D57,""))</f>
        <v>0</v>
      </c>
      <c r="VA57" s="34">
        <f>IF(UZ57&lt;&gt;"",HLOOKUP(COUNT($RV57:UZ57)+1,$G$4:$EH$9,VA$14,0)*$D57,IF($C57=VA$17,$G$9*$D57,""))</f>
        <v>0</v>
      </c>
      <c r="VB57" s="34">
        <f>IF(VA57&lt;&gt;"",HLOOKUP(COUNT($RV57:VA57)+1,$G$4:$EH$9,VB$14,0)*$D57,IF($C57=VB$17,$G$9*$D57,""))</f>
        <v>0</v>
      </c>
      <c r="VC57" s="34">
        <f>IF(VB57&lt;&gt;"",HLOOKUP(COUNT($RV57:VB57)+1,$G$4:$EH$9,VC$14,0)*$D57,IF($C57=VC$17,$G$9*$D57,""))</f>
        <v>0</v>
      </c>
      <c r="VD57" s="34">
        <f>IF(VC57&lt;&gt;"",HLOOKUP(COUNT($RV57:VC57)+1,$G$4:$EH$9,VD$14,0)*$D57,IF($C57=VD$17,$G$9*$D57,""))</f>
        <v>0</v>
      </c>
      <c r="VE57" s="34">
        <f>IF(VD57&lt;&gt;"",HLOOKUP(COUNT($RV57:VD57)+1,$G$4:$EH$9,VE$14,0)*$D57,IF($C57=VE$17,$G$9*$D57,""))</f>
        <v>0</v>
      </c>
      <c r="VF57" s="34">
        <f>IF(VE57&lt;&gt;"",HLOOKUP(COUNT($RV57:VE57)+1,$G$4:$EH$9,VF$14,0)*$D57,IF($C57=VF$17,$G$9*$D57,""))</f>
        <v>0</v>
      </c>
      <c r="VG57" s="34">
        <f>IF(VF57&lt;&gt;"",HLOOKUP(COUNT($RV57:VF57)+1,$G$4:$EH$9,VG$14,0)*$D57,IF($C57=VG$17,$G$9*$D57,""))</f>
        <v>0</v>
      </c>
      <c r="VH57" s="34">
        <f>IF(VG57&lt;&gt;"",HLOOKUP(COUNT($RV57:VG57)+1,$G$4:$EH$9,VH$14,0)*$D57,IF($C57=VH$17,$G$9*$D57,""))</f>
        <v>0</v>
      </c>
      <c r="VI57" s="34">
        <f>IF(VH57&lt;&gt;"",HLOOKUP(COUNT($RV57:VH57)+1,$G$4:$EH$9,VI$14,0)*$D57,IF($C57=VI$17,$G$9*$D57,""))</f>
        <v>0</v>
      </c>
      <c r="VJ57" s="34">
        <f>IF(VI57&lt;&gt;"",HLOOKUP(COUNT($RV57:VI57)+1,$G$4:$EH$9,VJ$14,0)*$D57,IF($C57=VJ$17,$G$9*$D57,""))</f>
        <v>0</v>
      </c>
      <c r="VK57" s="34">
        <f>IF(VJ57&lt;&gt;"",HLOOKUP(COUNT($RV57:VJ57)+1,$G$4:$EH$9,VK$14,0)*$D57,IF($C57=VK$17,$G$9*$D57,""))</f>
        <v>0</v>
      </c>
      <c r="VL57" s="34">
        <f>IF(VK57&lt;&gt;"",HLOOKUP(COUNT($RV57:VK57)+1,$G$4:$EH$9,VL$14,0)*$D57,IF($C57=VL$17,$G$9*$D57,""))</f>
        <v>0</v>
      </c>
      <c r="VM57" s="34">
        <f>IF(VL57&lt;&gt;"",HLOOKUP(COUNT($RV57:VL57)+1,$G$4:$EH$9,VM$14,0)*$D57,IF($C57=VM$17,$G$9*$D57,""))</f>
        <v>0</v>
      </c>
      <c r="VN57" s="34">
        <f>IF(VM57&lt;&gt;"",HLOOKUP(COUNT($RV57:VM57)+1,$G$4:$EH$9,VN$14,0)*$D57,IF($C57=VN$17,$G$9*$D57,""))</f>
        <v>0</v>
      </c>
      <c r="VO57" s="34">
        <f>IF(VN57&lt;&gt;"",HLOOKUP(COUNT($RV57:VN57)+1,$G$4:$EH$9,VO$14,0)*$D57,IF($C57=VO$17,$G$9*$D57,""))</f>
        <v>0</v>
      </c>
      <c r="VP57" s="34">
        <f>IF(VO57&lt;&gt;"",HLOOKUP(COUNT($RV57:VO57)+1,$G$4:$EH$9,VP$14,0)*$D57,IF($C57=VP$17,$G$9*$D57,""))</f>
        <v>0</v>
      </c>
      <c r="VQ57" s="34">
        <f>IF(VP57&lt;&gt;"",HLOOKUP(COUNT($RV57:VP57)+1,$G$4:$EH$9,VQ$14,0)*$D57,IF($C57=VQ$17,$G$9*$D57,""))</f>
        <v>0</v>
      </c>
      <c r="VR57" s="34">
        <f>IF(VQ57&lt;&gt;"",HLOOKUP(COUNT($RV57:VQ57)+1,$G$4:$EH$9,VR$14,0)*$D57,IF($C57=VR$17,$G$9*$D57,""))</f>
        <v>0</v>
      </c>
      <c r="VS57" s="34">
        <f>IF(VR57&lt;&gt;"",HLOOKUP(COUNT($RV57:VR57)+1,$G$4:$EH$9,VS$14,0)*$D57,IF($C57=VS$17,$G$9*$D57,""))</f>
        <v>0</v>
      </c>
      <c r="VT57" s="34">
        <f>IF(VS57&lt;&gt;"",HLOOKUP(COUNT($RV57:VS57)+1,$G$4:$EH$9,VT$14,0)*$D57,IF($C57=VT$17,$G$9*$D57,""))</f>
        <v>0</v>
      </c>
      <c r="VU57" s="34">
        <f>IF(VT57&lt;&gt;"",HLOOKUP(COUNT($RV57:VT57)+1,$G$4:$EH$9,VU$14,0)*$D57,IF($C57=VU$17,$G$9*$D57,""))</f>
        <v>0</v>
      </c>
      <c r="VV57" s="34">
        <f>IF(VU57&lt;&gt;"",HLOOKUP(COUNT($RV57:VU57)+1,$G$4:$EH$9,VV$14,0)*$D57,IF($C57=VV$17,$G$9*$D57,""))</f>
        <v>0</v>
      </c>
      <c r="VW57" s="34">
        <f>IF(VV57&lt;&gt;"",HLOOKUP(COUNT($RV57:VV57)+1,$G$4:$EH$9,VW$14,0)*$D57,IF($C57=VW$17,$G$9*$D57,""))</f>
        <v>0</v>
      </c>
      <c r="VX57" s="34">
        <f>IF(VW57&lt;&gt;"",HLOOKUP(COUNT($RV57:VW57)+1,$G$4:$EH$9,VX$14,0)*$D57,IF($C57=VX$17,$G$9*$D57,""))</f>
        <v>0</v>
      </c>
      <c r="VY57" s="34">
        <f>IF(VX57&lt;&gt;"",HLOOKUP(COUNT($RV57:VX57)+1,$G$4:$EH$9,VY$14,0)*$D57,IF($C57=VY$17,$G$9*$D57,""))</f>
        <v>0</v>
      </c>
      <c r="VZ57" s="34">
        <f>IF(VY57&lt;&gt;"",HLOOKUP(COUNT($RV57:VY57)+1,$G$4:$EH$9,VZ$14,0)*$D57,IF($C57=VZ$17,$G$9*$D57,""))</f>
        <v>0</v>
      </c>
      <c r="WA57" s="34">
        <f>IF(VZ57&lt;&gt;"",HLOOKUP(COUNT($RV57:VZ57)+1,$G$4:$EH$9,WA$14,0)*$D57,IF($C57=WA$17,$G$9*$D57,""))</f>
        <v>0</v>
      </c>
      <c r="WB57" s="34">
        <f>IF(WA57&lt;&gt;"",HLOOKUP(COUNT($RV57:WA57)+1,$G$4:$EH$9,WB$14,0)*$D57,IF($C57=WB$17,$G$9*$D57,""))</f>
        <v>0</v>
      </c>
      <c r="WC57" s="34">
        <f>IF(WB57&lt;&gt;"",HLOOKUP(COUNT($RV57:WB57)+1,$G$4:$EH$9,WC$14,0)*$D57,IF($C57=WC$17,$G$9*$D57,""))</f>
        <v>0</v>
      </c>
      <c r="WD57" s="34">
        <f>IF(WC57&lt;&gt;"",HLOOKUP(COUNT($RV57:WC57)+1,$G$4:$EH$9,WD$14,0)*$D57,IF($C57=WD$17,$G$9*$D57,""))</f>
        <v>0</v>
      </c>
      <c r="WE57" s="34">
        <f>IF(WD57&lt;&gt;"",HLOOKUP(COUNT($RV57:WD57)+1,$G$4:$EH$9,WE$14,0)*$D57,IF($C57=WE$17,$G$9*$D57,""))</f>
        <v>0</v>
      </c>
      <c r="WF57" s="34">
        <f>IF(WE57&lt;&gt;"",HLOOKUP(COUNT($RV57:WE57)+1,$G$4:$EH$9,WF$14,0)*$D57,IF($C57=WF$17,$G$9*$D57,""))</f>
        <v>0</v>
      </c>
      <c r="WG57" s="34">
        <f>IF(WF57&lt;&gt;"",HLOOKUP(COUNT($RV57:WF57)+1,$G$4:$EH$9,WG$14,0)*$D57,IF($C57=WG$17,$G$9*$D57,""))</f>
        <v>0</v>
      </c>
      <c r="WH57" s="34">
        <f>IF(WG57&lt;&gt;"",HLOOKUP(COUNT($RV57:WG57)+1,$G$4:$EH$9,WH$14,0)*$D57,IF($C57=WH$17,$G$9*$D57,""))</f>
        <v>0</v>
      </c>
      <c r="WI57" s="34">
        <f>IF(WH57&lt;&gt;"",HLOOKUP(COUNT($RV57:WH57)+1,$G$4:$EH$9,WI$14,0)*$D57,IF($C57=WI$17,$G$9*$D57,""))</f>
        <v>0</v>
      </c>
      <c r="WJ57" s="34">
        <f>IF(WI57&lt;&gt;"",HLOOKUP(COUNT($RV57:WI57)+1,$G$4:$EH$9,WJ$14,0)*$D57,IF($C57=WJ$17,$G$9*$D57,""))</f>
        <v>0</v>
      </c>
      <c r="WK57" s="34">
        <f>IF(WJ57&lt;&gt;"",HLOOKUP(COUNT($RV57:WJ57)+1,$G$4:$EH$9,WK$14,0)*$D57,IF($C57=WK$17,$G$9*$D57,""))</f>
        <v>0</v>
      </c>
      <c r="WL57" s="34">
        <f>IF(WK57&lt;&gt;"",HLOOKUP(COUNT($RV57:WK57)+1,$G$4:$EH$9,WL$14,0)*$D57,IF($C57=WL$17,$G$9*$D57,""))</f>
        <v>0</v>
      </c>
    </row>
    <row r="58" spans="1:610" ht="15" x14ac:dyDescent="0.2">
      <c r="A58" s="25">
        <f t="shared" si="911"/>
        <v>4</v>
      </c>
      <c r="B58" s="25" t="s">
        <v>82</v>
      </c>
      <c r="C58" s="62">
        <f t="shared" si="908"/>
        <v>40</v>
      </c>
      <c r="D58" s="30">
        <f>VLOOKUP(B58,Premissas!$R$8:$AD$18,(Histograma!A58+1),0)</f>
        <v>4</v>
      </c>
      <c r="G58" s="34" t="str">
        <f>IF(F58&lt;&gt;"",HLOOKUP(COUNT($F58:F58)+1,$G$4:$EH$8,G$14,0)*$D58,IF($C58=G$17,$G$5*$D58,""))</f>
        <v/>
      </c>
      <c r="H58" s="34" t="str">
        <f>IF(G58&lt;&gt;"",HLOOKUP(COUNT($F58:G58)+1,$G$4:$EH$8,H$14,0)*$D58,IF($C58=H$17,$G$5*$D58,""))</f>
        <v/>
      </c>
      <c r="I58" s="34" t="str">
        <f>IF(H58&lt;&gt;"",HLOOKUP(COUNT($F58:H58)+1,$G$4:$EH$8,I$14,0)*$D58,IF($C58=I$17,$G$5*$D58,""))</f>
        <v/>
      </c>
      <c r="J58" s="34" t="str">
        <f>IF(I58&lt;&gt;"",HLOOKUP(COUNT($F58:I58)+1,$G$4:$EH$8,J$14,0)*$D58,IF($C58=J$17,$G$5*$D58,""))</f>
        <v/>
      </c>
      <c r="K58" s="34" t="str">
        <f>IF(J58&lt;&gt;"",HLOOKUP(COUNT($F58:J58)+1,$G$4:$EH$8,K$14,0)*$D58,IF($C58=K$17,$G$5*$D58,""))</f>
        <v/>
      </c>
      <c r="L58" s="34" t="str">
        <f>IF(K58&lt;&gt;"",HLOOKUP(COUNT($F58:K58)+1,$G$4:$EH$8,L$14,0)*$D58,IF($C58=L$17,$G$5*$D58,""))</f>
        <v/>
      </c>
      <c r="M58" s="34" t="str">
        <f>IF(L58&lt;&gt;"",HLOOKUP(COUNT($F58:L58)+1,$G$4:$EH$8,M$14,0)*$D58,IF($C58=M$17,$G$5*$D58,""))</f>
        <v/>
      </c>
      <c r="N58" s="34" t="str">
        <f>IF(M58&lt;&gt;"",HLOOKUP(COUNT($F58:M58)+1,$G$4:$EH$8,N$14,0)*$D58,IF($C58=N$17,$G$5*$D58,""))</f>
        <v/>
      </c>
      <c r="O58" s="34" t="str">
        <f>IF(N58&lt;&gt;"",HLOOKUP(COUNT($F58:N58)+1,$G$4:$EH$8,O$14,0)*$D58,IF($C58=O$17,$G$5*$D58,""))</f>
        <v/>
      </c>
      <c r="P58" s="34" t="str">
        <f>IF(O58&lt;&gt;"",HLOOKUP(COUNT($F58:O58)+1,$G$4:$EH$8,P$14,0)*$D58,IF($C58=P$17,$G$5*$D58,""))</f>
        <v/>
      </c>
      <c r="Q58" s="34" t="str">
        <f>IF(P58&lt;&gt;"",HLOOKUP(COUNT($F58:P58)+1,$G$4:$EH$8,Q$14,0)*$D58,IF($C58=Q$17,$G$5*$D58,""))</f>
        <v/>
      </c>
      <c r="R58" s="34" t="str">
        <f>IF(Q58&lt;&gt;"",HLOOKUP(COUNT($F58:Q58)+1,$G$4:$EH$8,R$14,0)*$D58,IF($C58=R$17,$G$5*$D58,""))</f>
        <v/>
      </c>
      <c r="S58" s="34" t="str">
        <f>IF(R58&lt;&gt;"",HLOOKUP(COUNT($F58:R58)+1,$G$4:$EH$8,S$14,0)*$D58,IF($C58=S$17,$G$5*$D58,""))</f>
        <v/>
      </c>
      <c r="T58" s="34" t="str">
        <f>IF(S58&lt;&gt;"",HLOOKUP(COUNT($F58:S58)+1,$G$4:$EH$8,T$14,0)*$D58,IF($C58=T$17,$G$5*$D58,""))</f>
        <v/>
      </c>
      <c r="U58" s="34" t="str">
        <f>IF(T58&lt;&gt;"",HLOOKUP(COUNT($F58:T58)+1,$G$4:$EH$8,U$14,0)*$D58,IF($C58=U$17,$G$5*$D58,""))</f>
        <v/>
      </c>
      <c r="V58" s="34" t="str">
        <f>IF(U58&lt;&gt;"",HLOOKUP(COUNT($F58:U58)+1,$G$4:$EH$8,V$14,0)*$D58,IF($C58=V$17,$G$5*$D58,""))</f>
        <v/>
      </c>
      <c r="W58" s="34" t="str">
        <f>IF(V58&lt;&gt;"",HLOOKUP(COUNT($F58:V58)+1,$G$4:$EH$8,W$14,0)*$D58,IF($C58=W$17,$G$5*$D58,""))</f>
        <v/>
      </c>
      <c r="X58" s="34" t="str">
        <f>IF(W58&lt;&gt;"",HLOOKUP(COUNT($F58:W58)+1,$G$4:$EH$8,X$14,0)*$D58,IF($C58=X$17,$G$5*$D58,""))</f>
        <v/>
      </c>
      <c r="Y58" s="34" t="str">
        <f>IF(X58&lt;&gt;"",HLOOKUP(COUNT($F58:X58)+1,$G$4:$EH$8,Y$14,0)*$D58,IF($C58=Y$17,$G$5*$D58,""))</f>
        <v/>
      </c>
      <c r="Z58" s="34" t="str">
        <f>IF(Y58&lt;&gt;"",HLOOKUP(COUNT($F58:Y58)+1,$G$4:$EH$8,Z$14,0)*$D58,IF($C58=Z$17,$G$5*$D58,""))</f>
        <v/>
      </c>
      <c r="AA58" s="34" t="str">
        <f>IF(Z58&lt;&gt;"",HLOOKUP(COUNT($F58:Z58)+1,$G$4:$EH$8,AA$14,0)*$D58,IF($C58=AA$17,$G$5*$D58,""))</f>
        <v/>
      </c>
      <c r="AB58" s="34" t="str">
        <f>IF(AA58&lt;&gt;"",HLOOKUP(COUNT($F58:AA58)+1,$G$4:$EH$8,AB$14,0)*$D58,IF($C58=AB$17,$G$5*$D58,""))</f>
        <v/>
      </c>
      <c r="AC58" s="34" t="str">
        <f>IF(AB58&lt;&gt;"",HLOOKUP(COUNT($F58:AB58)+1,$G$4:$EH$8,AC$14,0)*$D58,IF($C58=AC$17,$G$5*$D58,""))</f>
        <v/>
      </c>
      <c r="AD58" s="34" t="str">
        <f>IF(AC58&lt;&gt;"",HLOOKUP(COUNT($F58:AC58)+1,$G$4:$EH$8,AD$14,0)*$D58,IF($C58=AD$17,$G$5*$D58,""))</f>
        <v/>
      </c>
      <c r="AE58" s="34" t="str">
        <f>IF(AD58&lt;&gt;"",HLOOKUP(COUNT($F58:AD58)+1,$G$4:$EH$8,AE$14,0)*$D58,IF($C58=AE$17,$G$5*$D58,""))</f>
        <v/>
      </c>
      <c r="AF58" s="34" t="str">
        <f>IF(AE58&lt;&gt;"",HLOOKUP(COUNT($F58:AE58)+1,$G$4:$EH$8,AF$14,0)*$D58,IF($C58=AF$17,$G$5*$D58,""))</f>
        <v/>
      </c>
      <c r="AG58" s="34" t="str">
        <f>IF(AF58&lt;&gt;"",HLOOKUP(COUNT($F58:AF58)+1,$G$4:$EH$8,AG$14,0)*$D58,IF($C58=AG$17,$G$5*$D58,""))</f>
        <v/>
      </c>
      <c r="AH58" s="34" t="str">
        <f>IF(AG58&lt;&gt;"",HLOOKUP(COUNT($F58:AG58)+1,$G$4:$EH$8,AH$14,0)*$D58,IF($C58=AH$17,$G$5*$D58,""))</f>
        <v/>
      </c>
      <c r="AI58" s="34" t="str">
        <f>IF(AH58&lt;&gt;"",HLOOKUP(COUNT($F58:AH58)+1,$G$4:$EH$8,AI$14,0)*$D58,IF($C58=AI$17,$G$5*$D58,""))</f>
        <v/>
      </c>
      <c r="AJ58" s="34" t="str">
        <f>IF(AI58&lt;&gt;"",HLOOKUP(COUNT($F58:AI58)+1,$G$4:$EH$8,AJ$14,0)*$D58,IF($C58=AJ$17,$G$5*$D58,""))</f>
        <v/>
      </c>
      <c r="AK58" s="34" t="str">
        <f>IF(AJ58&lt;&gt;"",HLOOKUP(COUNT($F58:AJ58)+1,$G$4:$EH$8,AK$14,0)*$D58,IF($C58=AK$17,$G$5*$D58,""))</f>
        <v/>
      </c>
      <c r="AL58" s="34" t="str">
        <f>IF(AK58&lt;&gt;"",HLOOKUP(COUNT($F58:AK58)+1,$G$4:$EH$8,AL$14,0)*$D58,IF($C58=AL$17,$G$5*$D58,""))</f>
        <v/>
      </c>
      <c r="AM58" s="34" t="str">
        <f>IF(AL58&lt;&gt;"",HLOOKUP(COUNT($F58:AL58)+1,$G$4:$EH$8,AM$14,0)*$D58,IF($C58=AM$17,$G$5*$D58,""))</f>
        <v/>
      </c>
      <c r="AN58" s="34" t="str">
        <f>IF(AM58&lt;&gt;"",HLOOKUP(COUNT($F58:AM58)+1,$G$4:$EH$8,AN$14,0)*$D58,IF($C58=AN$17,$G$5*$D58,""))</f>
        <v/>
      </c>
      <c r="AO58" s="34" t="str">
        <f>IF(AN58&lt;&gt;"",HLOOKUP(COUNT($F58:AN58)+1,$G$4:$EH$8,AO$14,0)*$D58,IF($C58=AO$17,$G$5*$D58,""))</f>
        <v/>
      </c>
      <c r="AP58" s="34" t="str">
        <f>IF(AO58&lt;&gt;"",HLOOKUP(COUNT($F58:AO58)+1,$G$4:$EH$8,AP$14,0)*$D58,IF($C58=AP$17,$G$5*$D58,""))</f>
        <v/>
      </c>
      <c r="AQ58" s="34" t="str">
        <f>IF(AP58&lt;&gt;"",HLOOKUP(COUNT($F58:AP58)+1,$G$4:$EH$8,AQ$14,0)*$D58,IF($C58=AQ$17,$G$5*$D58,""))</f>
        <v/>
      </c>
      <c r="AR58" s="34" t="str">
        <f>IF(AQ58&lt;&gt;"",HLOOKUP(COUNT($F58:AQ58)+1,$G$4:$EH$8,AR$14,0)*$D58,IF($C58=AR$17,$G$5*$D58,""))</f>
        <v/>
      </c>
      <c r="AS58" s="34" t="str">
        <f>IF(AR58&lt;&gt;"",HLOOKUP(COUNT($F58:AR58)+1,$G$4:$EH$8,AS$14,0)*$D58,IF($C58=AS$17,$G$5*$D58,""))</f>
        <v/>
      </c>
      <c r="AT58" s="34">
        <f>IF(AS58&lt;&gt;"",HLOOKUP(COUNT($F58:AS58)+1,$G$4:$EH$8,AT$14,0)*$D58,IF($C58=AT$17,$G$5*$D58,""))</f>
        <v>0</v>
      </c>
      <c r="AU58" s="34">
        <f>IF(AT58&lt;&gt;"",HLOOKUP(COUNT($F58:AT58)+1,$G$4:$EH$8,AU$14,0)*$D58,IF($C58=AU$17,$G$5*$D58,""))</f>
        <v>0</v>
      </c>
      <c r="AV58" s="34" t="e">
        <f>IF(AU58&lt;&gt;"",HLOOKUP(COUNT($F58:AU58)+1,$G$4:$EH$8,AV$14,0)*$D58,IF($C58=AV$17,$G$5*$D58,""))</f>
        <v>#VALUE!</v>
      </c>
      <c r="AW58" s="34" t="e">
        <f>IF(AV58&lt;&gt;"",HLOOKUP(COUNT($F58:AV58)+1,$G$4:$EH$8,AW$14,0)*$D58,IF($C58=AW$17,$G$5*$D58,""))</f>
        <v>#VALUE!</v>
      </c>
      <c r="AX58" s="34" t="e">
        <f>IF(AW58&lt;&gt;"",HLOOKUP(COUNT($F58:AW58)+1,$G$4:$EH$8,AX$14,0)*$D58,IF($C58=AX$17,$G$5*$D58,""))</f>
        <v>#VALUE!</v>
      </c>
      <c r="AY58" s="34" t="e">
        <f>IF(AX58&lt;&gt;"",HLOOKUP(COUNT($F58:AX58)+1,$G$4:$EH$8,AY$14,0)*$D58,IF($C58=AY$17,$G$5*$D58,""))</f>
        <v>#VALUE!</v>
      </c>
      <c r="AZ58" s="34" t="e">
        <f>IF(AY58&lt;&gt;"",HLOOKUP(COUNT($F58:AY58)+1,$G$4:$EH$8,AZ$14,0)*$D58,IF($C58=AZ$17,$G$5*$D58,""))</f>
        <v>#VALUE!</v>
      </c>
      <c r="BA58" s="34" t="e">
        <f>IF(AZ58&lt;&gt;"",HLOOKUP(COUNT($F58:AZ58)+1,$G$4:$EH$8,BA$14,0)*$D58,IF($C58=BA$17,$G$5*$D58,""))</f>
        <v>#VALUE!</v>
      </c>
      <c r="BB58" s="34" t="e">
        <f>IF(BA58&lt;&gt;"",HLOOKUP(COUNT($F58:BA58)+1,$G$4:$EH$8,BB$14,0)*$D58,IF($C58=BB$17,$G$5*$D58,""))</f>
        <v>#VALUE!</v>
      </c>
      <c r="BC58" s="34" t="e">
        <f>IF(BB58&lt;&gt;"",HLOOKUP(COUNT($F58:BB58)+1,$G$4:$EH$8,BC$14,0)*$D58,IF($C58=BC$17,$G$5*$D58,""))</f>
        <v>#VALUE!</v>
      </c>
      <c r="BD58" s="34" t="e">
        <f>IF(BC58&lt;&gt;"",HLOOKUP(COUNT($F58:BC58)+1,$G$4:$EH$8,BD$14,0)*$D58,IF($C58=BD$17,$G$5*$D58,""))</f>
        <v>#VALUE!</v>
      </c>
      <c r="BE58" s="34" t="e">
        <f>IF(BD58&lt;&gt;"",HLOOKUP(COUNT($F58:BD58)+1,$G$4:$EH$8,BE$14,0)*$D58,IF($C58=BE$17,$G$5*$D58,""))</f>
        <v>#VALUE!</v>
      </c>
      <c r="BF58" s="34" t="e">
        <f>IF(BE58&lt;&gt;"",HLOOKUP(COUNT($F58:BE58)+1,$G$4:$EH$8,BF$14,0)*$D58,IF($C58=BF$17,$G$5*$D58,""))</f>
        <v>#VALUE!</v>
      </c>
      <c r="BG58" s="34" t="e">
        <f>IF(BF58&lt;&gt;"",HLOOKUP(COUNT($F58:BF58)+1,$G$4:$EH$8,BG$14,0)*$D58,IF($C58=BG$17,$G$5*$D58,""))</f>
        <v>#VALUE!</v>
      </c>
      <c r="BH58" s="34" t="e">
        <f>IF(BG58&lt;&gt;"",HLOOKUP(COUNT($F58:BG58)+1,$G$4:$EH$8,BH$14,0)*$D58,IF($C58=BH$17,$G$5*$D58,""))</f>
        <v>#VALUE!</v>
      </c>
      <c r="BI58" s="34" t="e">
        <f>IF(BH58&lt;&gt;"",HLOOKUP(COUNT($F58:BH58)+1,$G$4:$EH$8,BI$14,0)*$D58,IF($C58=BI$17,$G$5*$D58,""))</f>
        <v>#VALUE!</v>
      </c>
      <c r="BJ58" s="34" t="e">
        <f>IF(BI58&lt;&gt;"",HLOOKUP(COUNT($F58:BI58)+1,$G$4:$EH$8,BJ$14,0)*$D58,IF($C58=BJ$17,$G$5*$D58,""))</f>
        <v>#VALUE!</v>
      </c>
      <c r="BK58" s="34" t="e">
        <f>IF(BJ58&lt;&gt;"",HLOOKUP(COUNT($F58:BJ58)+1,$G$4:$EH$8,BK$14,0)*$D58,IF($C58=BK$17,$G$5*$D58,""))</f>
        <v>#VALUE!</v>
      </c>
      <c r="BL58" s="34" t="e">
        <f>IF(BK58&lt;&gt;"",HLOOKUP(COUNT($F58:BK58)+1,$G$4:$EH$8,BL$14,0)*$D58,IF($C58=BL$17,$G$5*$D58,""))</f>
        <v>#VALUE!</v>
      </c>
      <c r="BM58" s="34" t="e">
        <f>IF(BL58&lt;&gt;"",HLOOKUP(COUNT($F58:BL58)+1,$G$4:$EH$8,BM$14,0)*$D58,IF($C58=BM$17,$G$5*$D58,""))</f>
        <v>#VALUE!</v>
      </c>
      <c r="BN58" s="34" t="e">
        <f>IF(BM58&lt;&gt;"",HLOOKUP(COUNT($F58:BM58)+1,$G$4:$EH$8,BN$14,0)*$D58,IF($C58=BN$17,$G$5*$D58,""))</f>
        <v>#VALUE!</v>
      </c>
      <c r="BO58" s="34" t="e">
        <f>IF(BN58&lt;&gt;"",HLOOKUP(COUNT($F58:BN58)+1,$G$4:$EH$8,BO$14,0)*$D58,IF($C58=BO$17,$G$5*$D58,""))</f>
        <v>#VALUE!</v>
      </c>
      <c r="BP58" s="34" t="e">
        <f>IF(BO58&lt;&gt;"",HLOOKUP(COUNT($F58:BO58)+1,$G$4:$EH$8,BP$14,0)*$D58,IF($C58=BP$17,$G$5*$D58,""))</f>
        <v>#VALUE!</v>
      </c>
      <c r="BQ58" s="34" t="e">
        <f>IF(BP58&lt;&gt;"",HLOOKUP(COUNT($F58:BP58)+1,$G$4:$EH$8,BQ$14,0)*$D58,IF($C58=BQ$17,$G$5*$D58,""))</f>
        <v>#VALUE!</v>
      </c>
      <c r="BR58" s="34" t="e">
        <f>IF(BQ58&lt;&gt;"",HLOOKUP(COUNT($F58:BQ58)+1,$G$4:$EH$8,BR$14,0)*$D58,IF($C58=BR$17,$G$5*$D58,""))</f>
        <v>#VALUE!</v>
      </c>
      <c r="BS58" s="34" t="e">
        <f>IF(BR58&lt;&gt;"",HLOOKUP(COUNT($F58:BR58)+1,$G$4:$EH$8,BS$14,0)*$D58,IF($C58=BS$17,$G$5*$D58,""))</f>
        <v>#VALUE!</v>
      </c>
      <c r="BT58" s="34" t="e">
        <f>IF(BS58&lt;&gt;"",HLOOKUP(COUNT($F58:BS58)+1,$G$4:$EH$8,BT$14,0)*$D58,IF($C58=BT$17,$G$5*$D58,""))</f>
        <v>#VALUE!</v>
      </c>
      <c r="BU58" s="34" t="e">
        <f>IF(BT58&lt;&gt;"",HLOOKUP(COUNT($F58:BT58)+1,$G$4:$EH$8,BU$14,0)*$D58,IF($C58=BU$17,$G$5*$D58,""))</f>
        <v>#VALUE!</v>
      </c>
      <c r="BV58" s="34" t="e">
        <f>IF(BU58&lt;&gt;"",HLOOKUP(COUNT($F58:BU58)+1,$G$4:$EH$8,BV$14,0)*$D58,IF($C58=BV$17,$G$5*$D58,""))</f>
        <v>#VALUE!</v>
      </c>
      <c r="BW58" s="34" t="e">
        <f>IF(BV58&lt;&gt;"",HLOOKUP(COUNT($F58:BV58)+1,$G$4:$EH$8,BW$14,0)*$D58,IF($C58=BW$17,$G$5*$D58,""))</f>
        <v>#VALUE!</v>
      </c>
      <c r="BX58" s="34" t="e">
        <f>IF(BW58&lt;&gt;"",HLOOKUP(COUNT($F58:BW58)+1,$G$4:$EH$8,BX$14,0)*$D58,IF($C58=BX$17,$G$5*$D58,""))</f>
        <v>#VALUE!</v>
      </c>
      <c r="BY58" s="34" t="e">
        <f>IF(BX58&lt;&gt;"",HLOOKUP(COUNT($F58:BX58)+1,$G$4:$EH$8,BY$14,0)*$D58,IF($C58=BY$17,$G$5*$D58,""))</f>
        <v>#VALUE!</v>
      </c>
      <c r="BZ58" s="34" t="e">
        <f>IF(BY58&lt;&gt;"",HLOOKUP(COUNT($F58:BY58)+1,$G$4:$EH$8,BZ$14,0)*$D58,IF($C58=BZ$17,$G$5*$D58,""))</f>
        <v>#VALUE!</v>
      </c>
      <c r="CA58" s="34" t="e">
        <f>IF(BZ58&lt;&gt;"",HLOOKUP(COUNT($F58:BZ58)+1,$G$4:$EH$8,CA$14,0)*$D58,IF($C58=CA$17,$G$5*$D58,""))</f>
        <v>#VALUE!</v>
      </c>
      <c r="CB58" s="34" t="e">
        <f>IF(CA58&lt;&gt;"",HLOOKUP(COUNT($F58:CA58)+1,$G$4:$EH$8,CB$14,0)*$D58,IF($C58=CB$17,$G$5*$D58,""))</f>
        <v>#VALUE!</v>
      </c>
      <c r="CC58" s="34" t="e">
        <f>IF(CB58&lt;&gt;"",HLOOKUP(COUNT($F58:CB58)+1,$G$4:$EH$8,CC$14,0)*$D58,IF($C58=CC$17,$G$5*$D58,""))</f>
        <v>#VALUE!</v>
      </c>
      <c r="CD58" s="34" t="e">
        <f>IF(CC58&lt;&gt;"",HLOOKUP(COUNT($F58:CC58)+1,$G$4:$EH$8,CD$14,0)*$D58,IF($C58=CD$17,$G$5*$D58,""))</f>
        <v>#VALUE!</v>
      </c>
      <c r="CE58" s="34" t="e">
        <f>IF(CD58&lt;&gt;"",HLOOKUP(COUNT($F58:CD58)+1,$G$4:$EH$8,CE$14,0)*$D58,IF($C58=CE$17,$G$5*$D58,""))</f>
        <v>#VALUE!</v>
      </c>
      <c r="CF58" s="34" t="e">
        <f>IF(CE58&lt;&gt;"",HLOOKUP(COUNT($F58:CE58)+1,$G$4:$EH$8,CF$14,0)*$D58,IF($C58=CF$17,$G$5*$D58,""))</f>
        <v>#VALUE!</v>
      </c>
      <c r="CG58" s="34" t="e">
        <f>IF(CF58&lt;&gt;"",HLOOKUP(COUNT($F58:CF58)+1,$G$4:$EH$8,CG$14,0)*$D58,IF($C58=CG$17,$G$5*$D58,""))</f>
        <v>#VALUE!</v>
      </c>
      <c r="CH58" s="34" t="e">
        <f>IF(CG58&lt;&gt;"",HLOOKUP(COUNT($F58:CG58)+1,$G$4:$EH$8,CH$14,0)*$D58,IF($C58=CH$17,$G$5*$D58,""))</f>
        <v>#VALUE!</v>
      </c>
      <c r="CI58" s="34" t="e">
        <f>IF(CH58&lt;&gt;"",HLOOKUP(COUNT($F58:CH58)+1,$G$4:$EH$8,CI$14,0)*$D58,IF($C58=CI$17,$G$5*$D58,""))</f>
        <v>#VALUE!</v>
      </c>
      <c r="CJ58" s="34" t="e">
        <f>IF(CI58&lt;&gt;"",HLOOKUP(COUNT($F58:CI58)+1,$G$4:$EH$8,CJ$14,0)*$D58,IF($C58=CJ$17,$G$5*$D58,""))</f>
        <v>#VALUE!</v>
      </c>
      <c r="CK58" s="34" t="e">
        <f>IF(CJ58&lt;&gt;"",HLOOKUP(COUNT($F58:CJ58)+1,$G$4:$EH$8,CK$14,0)*$D58,IF($C58=CK$17,$G$5*$D58,""))</f>
        <v>#VALUE!</v>
      </c>
      <c r="CL58" s="34" t="e">
        <f>IF(CK58&lt;&gt;"",HLOOKUP(COUNT($F58:CK58)+1,$G$4:$EH$8,CL$14,0)*$D58,IF($C58=CL$17,$G$5*$D58,""))</f>
        <v>#VALUE!</v>
      </c>
      <c r="CM58" s="34" t="e">
        <f>IF(CL58&lt;&gt;"",HLOOKUP(COUNT($F58:CL58)+1,$G$4:$EH$8,CM$14,0)*$D58,IF($C58=CM$17,$G$5*$D58,""))</f>
        <v>#VALUE!</v>
      </c>
      <c r="CN58" s="34" t="e">
        <f>IF(CM58&lt;&gt;"",HLOOKUP(COUNT($F58:CM58)+1,$G$4:$EH$8,CN$14,0)*$D58,IF($C58=CN$17,$G$5*$D58,""))</f>
        <v>#VALUE!</v>
      </c>
      <c r="CO58" s="34" t="e">
        <f>IF(CN58&lt;&gt;"",HLOOKUP(COUNT($F58:CN58)+1,$G$4:$EH$8,CO$14,0)*$D58,IF($C58=CO$17,$G$5*$D58,""))</f>
        <v>#VALUE!</v>
      </c>
      <c r="CP58" s="34" t="e">
        <f>IF(CO58&lt;&gt;"",HLOOKUP(COUNT($F58:CO58)+1,$G$4:$EH$8,CP$14,0)*$D58,IF($C58=CP$17,$G$5*$D58,""))</f>
        <v>#VALUE!</v>
      </c>
      <c r="CQ58" s="34" t="e">
        <f>IF(CP58&lt;&gt;"",HLOOKUP(COUNT($F58:CP58)+1,$G$4:$EH$8,CQ$14,0)*$D58,IF($C58=CQ$17,$G$5*$D58,""))</f>
        <v>#VALUE!</v>
      </c>
      <c r="CR58" s="34" t="e">
        <f>IF(CQ58&lt;&gt;"",HLOOKUP(COUNT($F58:CQ58)+1,$G$4:$EH$8,CR$14,0)*$D58,IF($C58=CR$17,$G$5*$D58,""))</f>
        <v>#VALUE!</v>
      </c>
      <c r="CS58" s="34" t="e">
        <f>IF(CR58&lt;&gt;"",HLOOKUP(COUNT($F58:CR58)+1,$G$4:$EH$8,CS$14,0)*$D58,IF($C58=CS$17,$G$5*$D58,""))</f>
        <v>#VALUE!</v>
      </c>
      <c r="CT58" s="34" t="e">
        <f>IF(CS58&lt;&gt;"",HLOOKUP(COUNT($F58:CS58)+1,$G$4:$EH$8,CT$14,0)*$D58,IF($C58=CT$17,$G$5*$D58,""))</f>
        <v>#VALUE!</v>
      </c>
      <c r="CU58" s="34" t="e">
        <f>IF(CT58&lt;&gt;"",HLOOKUP(COUNT($F58:CT58)+1,$G$4:$EH$8,CU$14,0)*$D58,IF($C58=CU$17,$G$5*$D58,""))</f>
        <v>#VALUE!</v>
      </c>
      <c r="CV58" s="34" t="e">
        <f>IF(CU58&lt;&gt;"",HLOOKUP(COUNT($F58:CU58)+1,$G$4:$EH$8,CV$14,0)*$D58,IF($C58=CV$17,$G$5*$D58,""))</f>
        <v>#VALUE!</v>
      </c>
      <c r="CW58" s="34" t="e">
        <f>IF(CV58&lt;&gt;"",HLOOKUP(COUNT($F58:CV58)+1,$G$4:$EH$8,CW$14,0)*$D58,IF($C58=CW$17,$G$5*$D58,""))</f>
        <v>#VALUE!</v>
      </c>
      <c r="CX58" s="34" t="e">
        <f>IF(CW58&lt;&gt;"",HLOOKUP(COUNT($F58:CW58)+1,$G$4:$EH$8,CX$14,0)*$D58,IF($C58=CX$17,$G$5*$D58,""))</f>
        <v>#VALUE!</v>
      </c>
      <c r="CY58" s="34" t="e">
        <f>IF(CX58&lt;&gt;"",HLOOKUP(COUNT($F58:CX58)+1,$G$4:$EH$8,CY$14,0)*$D58,IF($C58=CY$17,$G$5*$D58,""))</f>
        <v>#VALUE!</v>
      </c>
      <c r="CZ58" s="34" t="e">
        <f>IF(CY58&lt;&gt;"",HLOOKUP(COUNT($F58:CY58)+1,$G$4:$EH$8,CZ$14,0)*$D58,IF($C58=CZ$17,$G$5*$D58,""))</f>
        <v>#VALUE!</v>
      </c>
      <c r="DA58" s="34" t="e">
        <f>IF(CZ58&lt;&gt;"",HLOOKUP(COUNT($F58:CZ58)+1,$G$4:$EH$8,DA$14,0)*$D58,IF($C58=DA$17,$G$5*$D58,""))</f>
        <v>#VALUE!</v>
      </c>
      <c r="DB58" s="34" t="e">
        <f>IF(DA58&lt;&gt;"",HLOOKUP(COUNT($F58:DA58)+1,$G$4:$EH$8,DB$14,0)*$D58,IF($C58=DB$17,$G$5*$D58,""))</f>
        <v>#VALUE!</v>
      </c>
      <c r="DC58" s="34" t="e">
        <f>IF(DB58&lt;&gt;"",HLOOKUP(COUNT($F58:DB58)+1,$G$4:$EH$8,DC$14,0)*$D58,IF($C58=DC$17,$G$5*$D58,""))</f>
        <v>#VALUE!</v>
      </c>
      <c r="DD58" s="34" t="e">
        <f>IF(DC58&lt;&gt;"",HLOOKUP(COUNT($F58:DC58)+1,$G$4:$EH$8,DD$14,0)*$D58,IF($C58=DD$17,$G$5*$D58,""))</f>
        <v>#VALUE!</v>
      </c>
      <c r="DE58" s="34" t="e">
        <f>IF(DD58&lt;&gt;"",HLOOKUP(COUNT($F58:DD58)+1,$G$4:$EH$8,DE$14,0)*$D58,IF($C58=DE$17,$G$5*$D58,""))</f>
        <v>#VALUE!</v>
      </c>
      <c r="DF58" s="34" t="e">
        <f>IF(DE58&lt;&gt;"",HLOOKUP(COUNT($F58:DE58)+1,$G$4:$EH$8,DF$14,0)*$D58,IF($C58=DF$17,$G$5*$D58,""))</f>
        <v>#VALUE!</v>
      </c>
      <c r="DG58" s="34" t="e">
        <f>IF(DF58&lt;&gt;"",HLOOKUP(COUNT($F58:DF58)+1,$G$4:$EH$8,DG$14,0)*$D58,IF($C58=DG$17,$G$5*$D58,""))</f>
        <v>#VALUE!</v>
      </c>
      <c r="DH58" s="34" t="e">
        <f>IF(DG58&lt;&gt;"",HLOOKUP(COUNT($F58:DG58)+1,$G$4:$EH$8,DH$14,0)*$D58,IF($C58=DH$17,$G$5*$D58,""))</f>
        <v>#VALUE!</v>
      </c>
      <c r="DI58" s="34" t="e">
        <f>IF(DH58&lt;&gt;"",HLOOKUP(COUNT($F58:DH58)+1,$G$4:$EH$8,DI$14,0)*$D58,IF($C58=DI$17,$G$5*$D58,""))</f>
        <v>#VALUE!</v>
      </c>
      <c r="DJ58" s="34" t="e">
        <f>IF(DI58&lt;&gt;"",HLOOKUP(COUNT($F58:DI58)+1,$G$4:$EH$8,DJ$14,0)*$D58,IF($C58=DJ$17,$G$5*$D58,""))</f>
        <v>#VALUE!</v>
      </c>
      <c r="DK58" s="34" t="e">
        <f>IF(DJ58&lt;&gt;"",HLOOKUP(COUNT($F58:DJ58)+1,$G$4:$EH$8,DK$14,0)*$D58,IF($C58=DK$17,$G$5*$D58,""))</f>
        <v>#VALUE!</v>
      </c>
      <c r="DL58" s="34" t="e">
        <f>IF(DK58&lt;&gt;"",HLOOKUP(COUNT($F58:DK58)+1,$G$4:$EH$8,DL$14,0)*$D58,IF($C58=DL$17,$G$5*$D58,""))</f>
        <v>#VALUE!</v>
      </c>
      <c r="DM58" s="34" t="e">
        <f>IF(DL58&lt;&gt;"",HLOOKUP(COUNT($F58:DL58)+1,$G$4:$EH$8,DM$14,0)*$D58,IF($C58=DM$17,$G$5*$D58,""))</f>
        <v>#VALUE!</v>
      </c>
      <c r="DN58" s="34" t="e">
        <f>IF(DM58&lt;&gt;"",HLOOKUP(COUNT($F58:DM58)+1,$G$4:$EH$8,DN$14,0)*$D58,IF($C58=DN$17,$G$5*$D58,""))</f>
        <v>#VALUE!</v>
      </c>
      <c r="DO58" s="34" t="e">
        <f>IF(DN58&lt;&gt;"",HLOOKUP(COUNT($F58:DN58)+1,$G$4:$EH$8,DO$14,0)*$D58,IF($C58=DO$17,$G$5*$D58,""))</f>
        <v>#VALUE!</v>
      </c>
      <c r="DP58" s="34" t="e">
        <f>IF(DO58&lt;&gt;"",HLOOKUP(COUNT($F58:DO58)+1,$G$4:$EH$8,DP$14,0)*$D58,IF($C58=DP$17,$G$5*$D58,""))</f>
        <v>#VALUE!</v>
      </c>
      <c r="DQ58" s="34" t="e">
        <f>IF(DP58&lt;&gt;"",HLOOKUP(COUNT($F58:DP58)+1,$G$4:$EH$8,DQ$14,0)*$D58,IF($C58=DQ$17,$G$5*$D58,""))</f>
        <v>#VALUE!</v>
      </c>
      <c r="DR58" s="34" t="e">
        <f>IF(DQ58&lt;&gt;"",HLOOKUP(COUNT($F58:DQ58)+1,$G$4:$EH$8,DR$14,0)*$D58,IF($C58=DR$17,$G$5*$D58,""))</f>
        <v>#VALUE!</v>
      </c>
      <c r="DS58" s="34" t="e">
        <f>IF(DR58&lt;&gt;"",HLOOKUP(COUNT($F58:DR58)+1,$G$4:$EH$8,DS$14,0)*$D58,IF($C58=DS$17,$G$5*$D58,""))</f>
        <v>#VALUE!</v>
      </c>
      <c r="DT58" s="34" t="e">
        <f>IF(DS58&lt;&gt;"",HLOOKUP(COUNT($F58:DS58)+1,$G$4:$EH$8,DT$14,0)*$D58,IF($C58=DT$17,$G$5*$D58,""))</f>
        <v>#VALUE!</v>
      </c>
      <c r="DU58" s="34" t="e">
        <f>IF(DT58&lt;&gt;"",HLOOKUP(COUNT($F58:DT58)+1,$G$4:$EH$8,DU$14,0)*$D58,IF($C58=DU$17,$G$5*$D58,""))</f>
        <v>#VALUE!</v>
      </c>
      <c r="DV58" s="34" t="e">
        <f>IF(DU58&lt;&gt;"",HLOOKUP(COUNT($F58:DU58)+1,$G$4:$EH$8,DV$14,0)*$D58,IF($C58=DV$17,$G$5*$D58,""))</f>
        <v>#VALUE!</v>
      </c>
      <c r="DX58" s="34" t="str">
        <f>IF(DW58&lt;&gt;"",HLOOKUP(COUNT($DW58:DW58)+1,$G$4:$CX$8,DX$14,0)*$D58,IF($C58=DX$17,$G$6*$D58,""))</f>
        <v/>
      </c>
      <c r="DY58" s="34" t="str">
        <f>IF(DX58&lt;&gt;"",HLOOKUP(COUNT($DW58:DX58)+1,$G$4:$CX$8,DY$14,0)*$D58,IF($C58=DY$17,$G$6*$D58,""))</f>
        <v/>
      </c>
      <c r="DZ58" s="34" t="str">
        <f>IF(DY58&lt;&gt;"",HLOOKUP(COUNT($DW58:DY58)+1,$G$4:$CX$8,DZ$14,0)*$D58,IF($C58=DZ$17,$G$6*$D58,""))</f>
        <v/>
      </c>
      <c r="EA58" s="34" t="str">
        <f>IF(DZ58&lt;&gt;"",HLOOKUP(COUNT($DW58:DZ58)+1,$G$4:$CX$8,EA$14,0)*$D58,IF($C58=EA$17,$G$6*$D58,""))</f>
        <v/>
      </c>
      <c r="EB58" s="34" t="str">
        <f>IF(EA58&lt;&gt;"",HLOOKUP(COUNT($DW58:EA58)+1,$G$4:$CX$8,EB$14,0)*$D58,IF($C58=EB$17,$G$6*$D58,""))</f>
        <v/>
      </c>
      <c r="EC58" s="34" t="str">
        <f>IF(EB58&lt;&gt;"",HLOOKUP(COUNT($DW58:EB58)+1,$G$4:$CX$8,EC$14,0)*$D58,IF($C58=EC$17,$G$6*$D58,""))</f>
        <v/>
      </c>
      <c r="ED58" s="34" t="str">
        <f>IF(EC58&lt;&gt;"",HLOOKUP(COUNT($DW58:EC58)+1,$G$4:$CX$8,ED$14,0)*$D58,IF($C58=ED$17,$G$6*$D58,""))</f>
        <v/>
      </c>
      <c r="EE58" s="34" t="str">
        <f>IF(ED58&lt;&gt;"",HLOOKUP(COUNT($DW58:ED58)+1,$G$4:$CX$8,EE$14,0)*$D58,IF($C58=EE$17,$G$6*$D58,""))</f>
        <v/>
      </c>
      <c r="EF58" s="34" t="str">
        <f>IF(EE58&lt;&gt;"",HLOOKUP(COUNT($DW58:EE58)+1,$G$4:$CX$8,EF$14,0)*$D58,IF($C58=EF$17,$G$6*$D58,""))</f>
        <v/>
      </c>
      <c r="EG58" s="34" t="str">
        <f>IF(EF58&lt;&gt;"",HLOOKUP(COUNT($DW58:EF58)+1,$G$4:$CX$8,EG$14,0)*$D58,IF($C58=EG$17,$G$6*$D58,""))</f>
        <v/>
      </c>
      <c r="EH58" s="34" t="str">
        <f>IF(EG58&lt;&gt;"",HLOOKUP(COUNT($DW58:EG58)+1,$G$4:$CX$8,EH$14,0)*$D58,IF($C58=EH$17,$G$6*$D58,""))</f>
        <v/>
      </c>
      <c r="EI58" s="34" t="str">
        <f>IF(EH58&lt;&gt;"",HLOOKUP(COUNT($DW58:EH58)+1,$G$4:$CX$8,EI$14,0)*$D58,IF($C58=EI$17,$G$6*$D58,""))</f>
        <v/>
      </c>
      <c r="EJ58" s="34" t="str">
        <f>IF(EI58&lt;&gt;"",HLOOKUP(COUNT($DW58:EI58)+1,$G$4:$CX$8,EJ$14,0)*$D58,IF($C58=EJ$17,$G$6*$D58,""))</f>
        <v/>
      </c>
      <c r="EK58" s="34" t="str">
        <f>IF(EJ58&lt;&gt;"",HLOOKUP(COUNT($DW58:EJ58)+1,$G$4:$CX$8,EK$14,0)*$D58,IF($C58=EK$17,$G$6*$D58,""))</f>
        <v/>
      </c>
      <c r="EL58" s="34" t="str">
        <f>IF(EK58&lt;&gt;"",HLOOKUP(COUNT($DW58:EK58)+1,$G$4:$CX$8,EL$14,0)*$D58,IF($C58=EL$17,$G$6*$D58,""))</f>
        <v/>
      </c>
      <c r="EM58" s="34" t="str">
        <f>IF(EL58&lt;&gt;"",HLOOKUP(COUNT($DW58:EL58)+1,$G$4:$CX$8,EM$14,0)*$D58,IF($C58=EM$17,$G$6*$D58,""))</f>
        <v/>
      </c>
      <c r="EN58" s="34" t="str">
        <f>IF(EM58&lt;&gt;"",HLOOKUP(COUNT($DW58:EM58)+1,$G$4:$CX$8,EN$14,0)*$D58,IF($C58=EN$17,$G$6*$D58,""))</f>
        <v/>
      </c>
      <c r="EO58" s="34" t="str">
        <f>IF(EN58&lt;&gt;"",HLOOKUP(COUNT($DW58:EN58)+1,$G$4:$CX$8,EO$14,0)*$D58,IF($C58=EO$17,$G$6*$D58,""))</f>
        <v/>
      </c>
      <c r="EP58" s="34" t="str">
        <f>IF(EO58&lt;&gt;"",HLOOKUP(COUNT($DW58:EO58)+1,$G$4:$CX$8,EP$14,0)*$D58,IF($C58=EP$17,$G$6*$D58,""))</f>
        <v/>
      </c>
      <c r="EQ58" s="34" t="str">
        <f>IF(EP58&lt;&gt;"",HLOOKUP(COUNT($DW58:EP58)+1,$G$4:$CX$8,EQ$14,0)*$D58,IF($C58=EQ$17,$G$6*$D58,""))</f>
        <v/>
      </c>
      <c r="ER58" s="34" t="str">
        <f>IF(EQ58&lt;&gt;"",HLOOKUP(COUNT($DW58:EQ58)+1,$G$4:$CX$8,ER$14,0)*$D58,IF($C58=ER$17,$G$6*$D58,""))</f>
        <v/>
      </c>
      <c r="ES58" s="34" t="str">
        <f>IF(ER58&lt;&gt;"",HLOOKUP(COUNT($DW58:ER58)+1,$G$4:$CX$8,ES$14,0)*$D58,IF($C58=ES$17,$G$6*$D58,""))</f>
        <v/>
      </c>
      <c r="ET58" s="34" t="str">
        <f>IF(ES58&lt;&gt;"",HLOOKUP(COUNT($DW58:ES58)+1,$G$4:$CX$8,ET$14,0)*$D58,IF($C58=ET$17,$G$6*$D58,""))</f>
        <v/>
      </c>
      <c r="EU58" s="34" t="str">
        <f>IF(ET58&lt;&gt;"",HLOOKUP(COUNT($DW58:ET58)+1,$G$4:$CX$8,EU$14,0)*$D58,IF($C58=EU$17,$G$6*$D58,""))</f>
        <v/>
      </c>
      <c r="EV58" s="34" t="str">
        <f>IF(EU58&lt;&gt;"",HLOOKUP(COUNT($DW58:EU58)+1,$G$4:$CX$8,EV$14,0)*$D58,IF($C58=EV$17,$G$6*$D58,""))</f>
        <v/>
      </c>
      <c r="EW58" s="34" t="str">
        <f>IF(EV58&lt;&gt;"",HLOOKUP(COUNT($DW58:EV58)+1,$G$4:$CX$8,EW$14,0)*$D58,IF($C58=EW$17,$G$6*$D58,""))</f>
        <v/>
      </c>
      <c r="EX58" s="34" t="str">
        <f>IF(EW58&lt;&gt;"",HLOOKUP(COUNT($DW58:EW58)+1,$G$4:$CX$8,EX$14,0)*$D58,IF($C58=EX$17,$G$6*$D58,""))</f>
        <v/>
      </c>
      <c r="EY58" s="34" t="str">
        <f>IF(EX58&lt;&gt;"",HLOOKUP(COUNT($DW58:EX58)+1,$G$4:$CX$8,EY$14,0)*$D58,IF($C58=EY$17,$G$6*$D58,""))</f>
        <v/>
      </c>
      <c r="EZ58" s="34" t="str">
        <f>IF(EY58&lt;&gt;"",HLOOKUP(COUNT($DW58:EY58)+1,$G$4:$CX$8,EZ$14,0)*$D58,IF($C58=EZ$17,$G$6*$D58,""))</f>
        <v/>
      </c>
      <c r="FA58" s="34" t="str">
        <f>IF(EZ58&lt;&gt;"",HLOOKUP(COUNT($DW58:EZ58)+1,$G$4:$CX$8,FA$14,0)*$D58,IF($C58=FA$17,$G$6*$D58,""))</f>
        <v/>
      </c>
      <c r="FB58" s="34" t="str">
        <f>IF(FA58&lt;&gt;"",HLOOKUP(COUNT($DW58:FA58)+1,$G$4:$CX$8,FB$14,0)*$D58,IF($C58=FB$17,$G$6*$D58,""))</f>
        <v/>
      </c>
      <c r="FC58" s="34" t="str">
        <f>IF(FB58&lt;&gt;"",HLOOKUP(COUNT($DW58:FB58)+1,$G$4:$CX$8,FC$14,0)*$D58,IF($C58=FC$17,$G$6*$D58,""))</f>
        <v/>
      </c>
      <c r="FD58" s="34" t="str">
        <f>IF(FC58&lt;&gt;"",HLOOKUP(COUNT($DW58:FC58)+1,$G$4:$CX$8,FD$14,0)*$D58,IF($C58=FD$17,$G$6*$D58,""))</f>
        <v/>
      </c>
      <c r="FE58" s="34" t="str">
        <f>IF(FD58&lt;&gt;"",HLOOKUP(COUNT($DW58:FD58)+1,$G$4:$CX$8,FE$14,0)*$D58,IF($C58=FE$17,$G$6*$D58,""))</f>
        <v/>
      </c>
      <c r="FF58" s="34" t="str">
        <f>IF(FE58&lt;&gt;"",HLOOKUP(COUNT($DW58:FE58)+1,$G$4:$CX$8,FF$14,0)*$D58,IF($C58=FF$17,$G$6*$D58,""))</f>
        <v/>
      </c>
      <c r="FG58" s="34" t="str">
        <f>IF(FF58&lt;&gt;"",HLOOKUP(COUNT($DW58:FF58)+1,$G$4:$CX$8,FG$14,0)*$D58,IF($C58=FG$17,$G$6*$D58,""))</f>
        <v/>
      </c>
      <c r="FH58" s="34" t="str">
        <f>IF(FG58&lt;&gt;"",HLOOKUP(COUNT($DW58:FG58)+1,$G$4:$CX$8,FH$14,0)*$D58,IF($C58=FH$17,$G$6*$D58,""))</f>
        <v/>
      </c>
      <c r="FI58" s="34" t="str">
        <f>IF(FH58&lt;&gt;"",HLOOKUP(COUNT($DW58:FH58)+1,$G$4:$CX$8,FI$14,0)*$D58,IF($C58=FI$17,$G$6*$D58,""))</f>
        <v/>
      </c>
      <c r="FJ58" s="34" t="str">
        <f>IF(FI58&lt;&gt;"",HLOOKUP(COUNT($DW58:FI58)+1,$G$4:$CX$8,FJ$14,0)*$D58,IF($C58=FJ$17,$G$6*$D58,""))</f>
        <v/>
      </c>
      <c r="FK58" s="34">
        <f>IF(FJ58&lt;&gt;"",HLOOKUP(COUNT($DW58:FJ58)+1,$G$4:$CX$8,FK$14,0)*$D58,IF($C58=FK$17,$G$6*$D58,""))</f>
        <v>0</v>
      </c>
      <c r="FL58" s="34">
        <f>IF(FK58&lt;&gt;"",HLOOKUP(COUNT($DW58:FK58)+1,$G$4:$CX$8,FL$14,0)*$D58,IF($C58=FL$17,$G$6*$D58,""))</f>
        <v>6000</v>
      </c>
      <c r="FM58" s="34">
        <f>IF(FL58&lt;&gt;"",HLOOKUP(COUNT($DW58:FL58)+1,$G$4:$CX$8,FM$14,0)*$D58,IF($C58=FM$17,$G$6*$D58,""))</f>
        <v>6000</v>
      </c>
      <c r="FN58" s="34">
        <f>IF(FM58&lt;&gt;"",HLOOKUP(COUNT($DW58:FM58)+1,$G$4:$CX$8,FN$14,0)*$D58,IF($C58=FN$17,$G$6*$D58,""))</f>
        <v>6000</v>
      </c>
      <c r="FO58" s="34">
        <f>IF(FN58&lt;&gt;"",HLOOKUP(COUNT($DW58:FN58)+1,$G$4:$CX$8,FO$14,0)*$D58,IF($C58=FO$17,$G$6*$D58,""))</f>
        <v>7238.7665667343817</v>
      </c>
      <c r="FP58" s="34">
        <f>IF(FO58&lt;&gt;"",HLOOKUP(COUNT($DW58:FO58)+1,$G$4:$CX$8,FP$14,0)*$D58,IF($C58=FP$17,$G$6*$D58,""))</f>
        <v>9048.458208417982</v>
      </c>
      <c r="FQ58" s="34">
        <f>IF(FP58&lt;&gt;"",HLOOKUP(COUNT($DW58:FP58)+1,$G$4:$CX$8,FQ$14,0)*$D58,IF($C58=FQ$17,$G$6*$D58,""))</f>
        <v>10858.149850101572</v>
      </c>
      <c r="FR58" s="34">
        <f>IF(FQ58&lt;&gt;"",HLOOKUP(COUNT($DW58:FQ58)+1,$G$4:$CX$8,FR$14,0)*$D58,IF($C58=FR$17,$G$6*$D58,""))</f>
        <v>12595.453826117824</v>
      </c>
      <c r="FS58" s="34">
        <f>IF(FR58&lt;&gt;"",HLOOKUP(COUNT($DW58:FR58)+1,$G$4:$CX$8,FS$14,0)*$D58,IF($C58=FS$17,$G$6*$D58,""))</f>
        <v>14358.817361774323</v>
      </c>
      <c r="FT58" s="34">
        <f>IF(FS58&lt;&gt;"",HLOOKUP(COUNT($DW58:FS58)+1,$G$4:$CX$8,FT$14,0)*$D58,IF($C58=FT$17,$G$6*$D58,""))</f>
        <v>16225.463618804975</v>
      </c>
      <c r="FU58" s="34">
        <f>IF(FT58&lt;&gt;"",HLOOKUP(COUNT($DW58:FT58)+1,$G$4:$CX$8,FU$14,0)*$D58,IF($C58=FU$17,$G$6*$D58,""))</f>
        <v>18010.264616873523</v>
      </c>
      <c r="FV58" s="34">
        <f>IF(FU58&lt;&gt;"",HLOOKUP(COUNT($DW58:FU58)+1,$G$4:$CX$8,FV$14,0)*$D58,IF($C58=FV$17,$G$6*$D58,""))</f>
        <v>19811.29107856088</v>
      </c>
      <c r="FW58" s="34">
        <f>IF(FV58&lt;&gt;"",HLOOKUP(COUNT($DW58:FV58)+1,$G$4:$CX$8,FW$14,0)*$D58,IF($C58=FW$17,$G$6*$D58,""))</f>
        <v>14858.468308920666</v>
      </c>
      <c r="FX58" s="34">
        <f>IF(FW58&lt;&gt;"",HLOOKUP(COUNT($DW58:FW58)+1,$G$4:$CX$8,FX$14,0)*$D58,IF($C58=FX$17,$G$6*$D58,""))</f>
        <v>14115.544893474625</v>
      </c>
      <c r="FY58" s="34">
        <f>IF(FX58&lt;&gt;"",HLOOKUP(COUNT($DW58:FX58)+1,$G$4:$CX$8,FY$14,0)*$D58,IF($C58=FY$17,$G$6*$D58,""))</f>
        <v>15527.099382822093</v>
      </c>
      <c r="FZ58" s="34">
        <f>IF(FY58&lt;&gt;"",HLOOKUP(COUNT($DW58:FY58)+1,$G$4:$CX$8,FZ$14,0)*$D58,IF($C58=FZ$17,$G$6*$D58,""))</f>
        <v>17079.809321104309</v>
      </c>
      <c r="GA58" s="34">
        <f>IF(FZ58&lt;&gt;"",HLOOKUP(COUNT($DW58:FZ58)+1,$G$4:$CX$8,GA$14,0)*$D58,IF($C58=GA$17,$G$6*$D58,""))</f>
        <v>18787.790253214735</v>
      </c>
      <c r="GB58" s="34">
        <f>IF(GA58&lt;&gt;"",HLOOKUP(COUNT($DW58:GA58)+1,$G$4:$CX$8,GB$14,0)*$D58,IF($C58=GB$17,$G$6*$D58,""))</f>
        <v>20666.569278536208</v>
      </c>
      <c r="GC58" s="34">
        <f>IF(GB58&lt;&gt;"",HLOOKUP(COUNT($DW58:GB58)+1,$G$4:$CX$8,GC$14,0)*$D58,IF($C58=GC$17,$G$6*$D58,""))</f>
        <v>19633.240814609388</v>
      </c>
      <c r="GD58" s="34">
        <f>IF(GC58&lt;&gt;"",HLOOKUP(COUNT($DW58:GC58)+1,$G$4:$CX$8,GD$14,0)*$D58,IF($C58=GD$17,$G$6*$D58,""))</f>
        <v>18651.578773878922</v>
      </c>
      <c r="GE58" s="34">
        <f>IF(GD58&lt;&gt;"",HLOOKUP(COUNT($DW58:GD58)+1,$G$4:$CX$8,GE$14,0)*$D58,IF($C58=GE$17,$G$6*$D58,""))</f>
        <v>19957.189288050446</v>
      </c>
      <c r="GF58" s="34">
        <f>IF(GE58&lt;&gt;"",HLOOKUP(COUNT($DW58:GE58)+1,$G$4:$CX$8,GF$14,0)*$D58,IF($C58=GF$17,$G$6*$D58,""))</f>
        <v>21354.192538213978</v>
      </c>
      <c r="GG58" s="34">
        <f>IF(GF58&lt;&gt;"",HLOOKUP(COUNT($DW58:GF58)+1,$G$4:$CX$8,GG$14,0)*$D58,IF($C58=GG$17,$G$6*$D58,""))</f>
        <v>22848.986015888957</v>
      </c>
      <c r="GH58" s="34">
        <f>IF(GG58&lt;&gt;"",HLOOKUP(COUNT($DW58:GG58)+1,$G$4:$CX$8,GH$14,0)*$D58,IF($C58=GH$17,$G$6*$D58,""))</f>
        <v>25133.884617477848</v>
      </c>
      <c r="GI58" s="34">
        <f>IF(GH58&lt;&gt;"",HLOOKUP(COUNT($DW58:GH58)+1,$G$4:$CX$8,GI$14,0)*$D58,IF($C58=GI$17,$G$6*$D58,""))</f>
        <v>21363.801924856176</v>
      </c>
      <c r="GJ58" s="34">
        <f>IF(GI58&lt;&gt;"",HLOOKUP(COUNT($DW58:GI58)+1,$G$4:$CX$8,GJ$14,0)*$D58,IF($C58=GJ$17,$G$6*$D58,""))</f>
        <v>20295.611828613371</v>
      </c>
      <c r="GK58" s="34">
        <f>IF(GJ58&lt;&gt;"",HLOOKUP(COUNT($DW58:GJ58)+1,$G$4:$CX$8,GK$14,0)*$D58,IF($C58=GK$17,$G$6*$D58,""))</f>
        <v>21310.392420044038</v>
      </c>
      <c r="GL58" s="34">
        <f>IF(GK58&lt;&gt;"",HLOOKUP(COUNT($DW58:GK58)+1,$G$4:$CX$8,GL$14,0)*$D58,IF($C58=GL$17,$G$6*$D58,""))</f>
        <v>22375.912041046242</v>
      </c>
      <c r="GM58" s="34">
        <f>IF(GL58&lt;&gt;"",HLOOKUP(COUNT($DW58:GL58)+1,$G$4:$CX$8,GM$14,0)*$D58,IF($C58=GM$17,$G$6*$D58,""))</f>
        <v>23494.707643098543</v>
      </c>
      <c r="GN58" s="34">
        <f>IF(GM58&lt;&gt;"",HLOOKUP(COUNT($DW58:GM58)+1,$G$4:$CX$8,GN$14,0)*$D58,IF($C58=GN$17,$G$6*$D58,""))</f>
        <v>25139.337178115446</v>
      </c>
      <c r="GO58" s="34">
        <f>IF(GN58&lt;&gt;"",HLOOKUP(COUNT($DW58:GN58)+1,$G$4:$CX$8,GO$14,0)*$D58,IF($C58=GO$17,$G$6*$D58,""))</f>
        <v>22625.403460303904</v>
      </c>
      <c r="GP58" s="34">
        <f>IF(GO58&lt;&gt;"",HLOOKUP(COUNT($DW58:GO58)+1,$G$4:$CX$8,GP$14,0)*$D58,IF($C58=GP$17,$G$6*$D58,""))</f>
        <v>20362.863114273521</v>
      </c>
      <c r="GQ58" s="34">
        <f>IF(GP58&lt;&gt;"",HLOOKUP(COUNT($DW58:GP58)+1,$G$4:$CX$8,GQ$14,0)*$D58,IF($C58=GQ$17,$G$6*$D58,""))</f>
        <v>21788.26353227266</v>
      </c>
      <c r="GR58" s="34">
        <f>IF(GQ58&lt;&gt;"",HLOOKUP(COUNT($DW58:GQ58)+1,$G$4:$CX$8,GR$14,0)*$D58,IF($C58=GR$17,$G$6*$D58,""))</f>
        <v>23313.441979531741</v>
      </c>
      <c r="GS58" s="34">
        <f>IF(GR58&lt;&gt;"",HLOOKUP(COUNT($DW58:GR58)+1,$G$4:$CX$8,GS$14,0)*$D58,IF($C58=GS$17,$G$6*$D58,""))</f>
        <v>24945.382918098971</v>
      </c>
      <c r="GT58" s="34">
        <f>IF(GS58&lt;&gt;"",HLOOKUP(COUNT($DW58:GS58)+1,$G$4:$CX$8,GT$14,0)*$D58,IF($C58=GT$17,$G$6*$D58,""))</f>
        <v>26941.01355154689</v>
      </c>
      <c r="GU58" s="34">
        <f>IF(GT58&lt;&gt;"",HLOOKUP(COUNT($DW58:GT58)+1,$G$4:$CX$8,GU$14,0)*$D58,IF($C58=GU$17,$G$6*$D58,""))</f>
        <v>23169.271654330325</v>
      </c>
      <c r="GV58" s="34">
        <f>IF(GU58&lt;&gt;"",HLOOKUP(COUNT($DW58:GU58)+1,$G$4:$CX$8,GV$14,0)*$D58,IF($C58=GV$17,$G$6*$D58,""))</f>
        <v>22010.808071613807</v>
      </c>
      <c r="GW58" s="34">
        <f>IF(GV58&lt;&gt;"",HLOOKUP(COUNT($DW58:GV58)+1,$G$4:$CX$8,GW$14,0)*$D58,IF($C58=GW$17,$G$6*$D58,""))</f>
        <v>23111.348475194503</v>
      </c>
      <c r="GX58" s="34">
        <f>IF(GW58&lt;&gt;"",HLOOKUP(COUNT($DW58:GW58)+1,$G$4:$CX$8,GX$14,0)*$D58,IF($C58=GX$17,$G$6*$D58,""))</f>
        <v>24266.915898954219</v>
      </c>
      <c r="GY58" s="34">
        <f>IF(GX58&lt;&gt;"",HLOOKUP(COUNT($DW58:GX58)+1,$G$4:$CX$8,GY$14,0)*$D58,IF($C58=GY$17,$G$6*$D58,""))</f>
        <v>25480.261693901928</v>
      </c>
      <c r="GZ58" s="34">
        <f>IF(GY58&lt;&gt;"",HLOOKUP(COUNT($DW58:GY58)+1,$G$4:$CX$8,GZ$14,0)*$D58,IF($C58=GZ$17,$G$6*$D58,""))</f>
        <v>27263.88001247506</v>
      </c>
      <c r="HA58" s="34">
        <f>IF(GZ58&lt;&gt;"",HLOOKUP(COUNT($DW58:GZ58)+1,$G$4:$CX$8,HA$14,0)*$D58,IF($C58=HA$17,$G$6*$D58,""))</f>
        <v>24537.492011227565</v>
      </c>
      <c r="HB58" s="34">
        <f>IF(HA58&lt;&gt;"",HLOOKUP(COUNT($DW58:HA58)+1,$G$4:$CX$8,HB$14,0)*$D58,IF($C58=HB$17,$G$6*$D58,""))</f>
        <v>22083.742810104806</v>
      </c>
      <c r="HC58" s="34">
        <f>IF(HB58&lt;&gt;"",HLOOKUP(COUNT($DW58:HB58)+1,$G$4:$CX$8,HC$14,0)*$D58,IF($C58=HC$17,$G$6*$D58,""))</f>
        <v>23629.604806812145</v>
      </c>
      <c r="HD58" s="34">
        <f>IF(HC58&lt;&gt;"",HLOOKUP(COUNT($DW58:HC58)+1,$G$4:$CX$8,HD$14,0)*$D58,IF($C58=HD$17,$G$6*$D58,""))</f>
        <v>25283.677143288991</v>
      </c>
      <c r="HE58" s="34">
        <f>IF(HD58&lt;&gt;"",HLOOKUP(COUNT($DW58:HD58)+1,$G$4:$CX$8,HE$14,0)*$D58,IF($C58=HE$17,$G$6*$D58,""))</f>
        <v>27053.534543319223</v>
      </c>
      <c r="HF58" s="34">
        <f>IF(HE58&lt;&gt;"",HLOOKUP(COUNT($DW58:HE58)+1,$G$4:$CX$8,HF$14,0)*$D58,IF($C58=HF$17,$G$6*$D58,""))</f>
        <v>29217.817306784757</v>
      </c>
      <c r="HG58" s="34">
        <f>IF(HF58&lt;&gt;"",HLOOKUP(COUNT($DW58:HF58)+1,$G$4:$CX$8,HG$14,0)*$D58,IF($C58=HG$17,$G$6*$D58,""))</f>
        <v>25419.501056902733</v>
      </c>
      <c r="HH58" s="34">
        <f>IF(HG58&lt;&gt;"",HLOOKUP(COUNT($DW58:HG58)+1,$G$4:$CX$8,HH$14,0)*$D58,IF($C58=HH$17,$G$6*$D58,""))</f>
        <v>24148.526004057603</v>
      </c>
      <c r="HI58" s="34">
        <f>IF(HH58&lt;&gt;"",HLOOKUP(COUNT($DW58:HH58)+1,$G$4:$CX$8,HI$14,0)*$D58,IF($C58=HI$17,$G$6*$D58,""))</f>
        <v>25355.952304260478</v>
      </c>
      <c r="HJ58" s="34">
        <f>IF(HI58&lt;&gt;"",HLOOKUP(COUNT($DW58:HI58)+1,$G$4:$CX$8,HJ$14,0)*$D58,IF($C58=HJ$17,$G$6*$D58,""))</f>
        <v>26623.749919473506</v>
      </c>
      <c r="HK58" s="34">
        <f>IF(HJ58&lt;&gt;"",HLOOKUP(COUNT($DW58:HJ58)+1,$G$4:$CX$8,HK$14,0)*$D58,IF($C58=HK$17,$G$6*$D58,""))</f>
        <v>27954.937415447188</v>
      </c>
      <c r="HL58" s="34">
        <f>IF(HK58&lt;&gt;"",HLOOKUP(COUNT($DW58:HK58)+1,$G$4:$CX$8,HL$14,0)*$D58,IF($C58=HL$17,$G$6*$D58,""))</f>
        <v>29911.783034528482</v>
      </c>
      <c r="HM58" s="34">
        <f>IF(HL58&lt;&gt;"",HLOOKUP(COUNT($DW58:HL58)+1,$G$4:$CX$8,HM$14,0)*$D58,IF($C58=HM$17,$G$6*$D58,""))</f>
        <v>26920.604731075633</v>
      </c>
      <c r="HN58" s="34">
        <f>IF(HM58&lt;&gt;"",HLOOKUP(COUNT($DW58:HM58)+1,$G$4:$CX$8,HN$14,0)*$D58,IF($C58=HN$17,$G$6*$D58,""))</f>
        <v>24228.544257968075</v>
      </c>
      <c r="HO58" s="34">
        <f>IF(HN58&lt;&gt;"",HLOOKUP(COUNT($DW58:HN58)+1,$G$4:$CX$8,HO$14,0)*$D58,IF($C58=HO$17,$G$6*$D58,""))</f>
        <v>25924.542356025839</v>
      </c>
      <c r="HP58" s="34">
        <f>IF(HO58&lt;&gt;"",HLOOKUP(COUNT($DW58:HO58)+1,$G$4:$CX$8,HP$14,0)*$D58,IF($C58=HP$17,$G$6*$D58,""))</f>
        <v>27739.260320947651</v>
      </c>
      <c r="HQ58" s="34">
        <f>IF(HP58&lt;&gt;"",HLOOKUP(COUNT($DW58:HP58)+1,$G$4:$CX$8,HQ$14,0)*$D58,IF($C58=HQ$17,$G$6*$D58,""))</f>
        <v>29681.00854341398</v>
      </c>
      <c r="HR58" s="34">
        <f>IF(HQ58&lt;&gt;"",HLOOKUP(COUNT($DW58:HQ58)+1,$G$4:$CX$8,HR$14,0)*$D58,IF($C58=HR$17,$G$6*$D58,""))</f>
        <v>32055.489226887097</v>
      </c>
      <c r="HS58" s="34">
        <f>IF(HR58&lt;&gt;"",HLOOKUP(COUNT($DW58:HR58)+1,$G$4:$CX$8,HS$14,0)*$D58,IF($C58=HS$17,$G$6*$D58,""))</f>
        <v>20863.156730072915</v>
      </c>
      <c r="HT58" s="34">
        <f>IF(HS58&lt;&gt;"",HLOOKUP(COUNT($DW58:HS58)+1,$G$4:$CX$8,HT$14,0)*$D58,IF($C58=HT$17,$G$6*$D58,""))</f>
        <v>20863.156730072915</v>
      </c>
      <c r="HU58" s="34">
        <f>IF(HT58&lt;&gt;"",HLOOKUP(COUNT($DW58:HT58)+1,$G$4:$CX$8,HU$14,0)*$D58,IF($C58=HU$17,$G$6*$D58,""))</f>
        <v>20863.156730072915</v>
      </c>
      <c r="HV58" s="34">
        <f>IF(HU58&lt;&gt;"",HLOOKUP(COUNT($DW58:HU58)+1,$G$4:$CX$8,HV$14,0)*$D58,IF($C58=HV$17,$G$6*$D58,""))</f>
        <v>20863.156730072915</v>
      </c>
      <c r="HW58" s="34">
        <f>IF(HV58&lt;&gt;"",HLOOKUP(COUNT($DW58:HV58)+1,$G$4:$CX$8,HW$14,0)*$D58,IF($C58=HW$17,$G$6*$D58,""))</f>
        <v>20863.156730072915</v>
      </c>
      <c r="HX58" s="34">
        <f>IF(HW58&lt;&gt;"",HLOOKUP(COUNT($DW58:HW58)+1,$G$4:$CX$8,HX$14,0)*$D58,IF($C58=HX$17,$G$6*$D58,""))</f>
        <v>20863.156730072915</v>
      </c>
      <c r="HY58" s="34">
        <f>IF(HX58&lt;&gt;"",HLOOKUP(COUNT($DW58:HX58)+1,$G$4:$CX$8,HY$14,0)*$D58,IF($C58=HY$17,$G$6*$D58,""))</f>
        <v>20863.156730072915</v>
      </c>
      <c r="HZ58" s="34">
        <f>IF(HY58&lt;&gt;"",HLOOKUP(COUNT($DW58:HY58)+1,$G$4:$CX$8,HZ$14,0)*$D58,IF($C58=HZ$17,$G$6*$D58,""))</f>
        <v>20863.156730072915</v>
      </c>
      <c r="IA58" s="34">
        <f>IF(HZ58&lt;&gt;"",HLOOKUP(COUNT($DW58:HZ58)+1,$G$4:$CX$8,IA$14,0)*$D58,IF($C58=IA$17,$G$6*$D58,""))</f>
        <v>20863.156730072915</v>
      </c>
      <c r="IB58" s="34">
        <f>IF(IA58&lt;&gt;"",HLOOKUP(COUNT($DW58:IA58)+1,$G$4:$CX$8,IB$14,0)*$D58,IF($C58=IB$17,$G$6*$D58,""))</f>
        <v>20863.156730072915</v>
      </c>
      <c r="IC58" s="34">
        <f>IF(IB58&lt;&gt;"",HLOOKUP(COUNT($DW58:IB58)+1,$G$4:$CX$8,IC$14,0)*$D58,IF($C58=IC$17,$G$6*$D58,""))</f>
        <v>20863.156730072915</v>
      </c>
      <c r="ID58" s="34">
        <f>IF(IC58&lt;&gt;"",HLOOKUP(COUNT($DW58:IC58)+1,$G$4:$CX$8,ID$14,0)*$D58,IF($C58=ID$17,$G$6*$D58,""))</f>
        <v>20863.156730072915</v>
      </c>
      <c r="IE58" s="34">
        <f>IF(ID58&lt;&gt;"",HLOOKUP(COUNT($DW58:ID58)+1,$G$4:$CX$8,IE$14,0)*$D58,IF($C58=IE$17,$G$6*$D58,""))</f>
        <v>20863.156730072915</v>
      </c>
      <c r="IF58" s="34">
        <f>IF(IE58&lt;&gt;"",HLOOKUP(COUNT($DW58:IE58)+1,$G$4:$CX$8,IF$14,0)*$D58,IF($C58=IF$17,$G$6*$D58,""))</f>
        <v>20863.156730072915</v>
      </c>
      <c r="IG58" s="34">
        <f>IF(IF58&lt;&gt;"",HLOOKUP(COUNT($DW58:IF58)+1,$G$4:$CX$8,IG$14,0)*$D58,IF($C58=IG$17,$G$6*$D58,""))</f>
        <v>20863.156730072915</v>
      </c>
      <c r="IH58" s="34">
        <f>IF(IG58&lt;&gt;"",HLOOKUP(COUNT($DW58:IG58)+1,$G$4:$CX$8,IH$14,0)*$D58,IF($C58=IH$17,$G$6*$D58,""))</f>
        <v>20863.156730072915</v>
      </c>
      <c r="II58" s="34">
        <f>IF(IH58&lt;&gt;"",HLOOKUP(COUNT($DW58:IH58)+1,$G$4:$CX$8,II$14,0)*$D58,IF($C58=II$17,$G$6*$D58,""))</f>
        <v>20863.156730072915</v>
      </c>
      <c r="IJ58" s="34">
        <f>IF(II58&lt;&gt;"",HLOOKUP(COUNT($DW58:II58)+1,$G$4:$CX$8,IJ$14,0)*$D58,IF($C58=IJ$17,$G$6*$D58,""))</f>
        <v>20863.156730072915</v>
      </c>
      <c r="IK58" s="34">
        <f>IF(IJ58&lt;&gt;"",HLOOKUP(COUNT($DW58:IJ58)+1,$G$4:$CX$8,IK$14,0)*$D58,IF($C58=IK$17,$G$6*$D58,""))</f>
        <v>20863.156730072915</v>
      </c>
      <c r="IL58" s="34">
        <f>IF(IK58&lt;&gt;"",HLOOKUP(COUNT($DW58:IK58)+1,$G$4:$CX$8,IL$14,0)*$D58,IF($C58=IL$17,$G$6*$D58,""))</f>
        <v>20863.156730072915</v>
      </c>
      <c r="IM58" s="34">
        <f>IF(IL58&lt;&gt;"",HLOOKUP(COUNT($DW58:IL58)+1,$G$4:$CX$8,IM$14,0)*$D58,IF($C58=IM$17,$G$6*$D58,""))</f>
        <v>20863.156730072915</v>
      </c>
      <c r="IO58" s="34" t="str">
        <f>IF(IN58&lt;&gt;"",HLOOKUP(COUNT($IN58:IN58)+1,$G$4:$EH$8,IO$14,0)*$D58,IF($C58=IO$17,$G$7*$D58,""))</f>
        <v/>
      </c>
      <c r="IP58" s="34" t="str">
        <f>IF(IO58&lt;&gt;"",HLOOKUP(COUNT($IN58:IO58)+1,$G$4:$EH$8,IP$14,0)*$D58,IF($C58=IP$17,$G$7*$D58,""))</f>
        <v/>
      </c>
      <c r="IQ58" s="34" t="str">
        <f>IF(IP58&lt;&gt;"",HLOOKUP(COUNT($IN58:IP58)+1,$G$4:$EH$8,IQ$14,0)*$D58,IF($C58=IQ$17,$G$7*$D58,""))</f>
        <v/>
      </c>
      <c r="IR58" s="34" t="str">
        <f>IF(IQ58&lt;&gt;"",HLOOKUP(COUNT($IN58:IQ58)+1,$G$4:$EH$8,IR$14,0)*$D58,IF($C58=IR$17,$G$7*$D58,""))</f>
        <v/>
      </c>
      <c r="IS58" s="34" t="str">
        <f>IF(IR58&lt;&gt;"",HLOOKUP(COUNT($IN58:IR58)+1,$G$4:$EH$8,IS$14,0)*$D58,IF($C58=IS$17,$G$7*$D58,""))</f>
        <v/>
      </c>
      <c r="IT58" s="34" t="str">
        <f>IF(IS58&lt;&gt;"",HLOOKUP(COUNT($IN58:IS58)+1,$G$4:$EH$8,IT$14,0)*$D58,IF($C58=IT$17,$G$7*$D58,""))</f>
        <v/>
      </c>
      <c r="IU58" s="34" t="str">
        <f>IF(IT58&lt;&gt;"",HLOOKUP(COUNT($IN58:IT58)+1,$G$4:$EH$8,IU$14,0)*$D58,IF($C58=IU$17,$G$7*$D58,""))</f>
        <v/>
      </c>
      <c r="IV58" s="34" t="str">
        <f>IF(IU58&lt;&gt;"",HLOOKUP(COUNT($IN58:IU58)+1,$G$4:$EH$8,IV$14,0)*$D58,IF($C58=IV$17,$G$7*$D58,""))</f>
        <v/>
      </c>
      <c r="IW58" s="34" t="str">
        <f>IF(IV58&lt;&gt;"",HLOOKUP(COUNT($IN58:IV58)+1,$G$4:$EH$8,IW$14,0)*$D58,IF($C58=IW$17,$G$7*$D58,""))</f>
        <v/>
      </c>
      <c r="IX58" s="34" t="str">
        <f>IF(IW58&lt;&gt;"",HLOOKUP(COUNT($IN58:IW58)+1,$G$4:$EH$8,IX$14,0)*$D58,IF($C58=IX$17,$G$7*$D58,""))</f>
        <v/>
      </c>
      <c r="IY58" s="34" t="str">
        <f>IF(IX58&lt;&gt;"",HLOOKUP(COUNT($IN58:IX58)+1,$G$4:$EH$8,IY$14,0)*$D58,IF($C58=IY$17,$G$7*$D58,""))</f>
        <v/>
      </c>
      <c r="IZ58" s="34" t="str">
        <f>IF(IY58&lt;&gt;"",HLOOKUP(COUNT($IN58:IY58)+1,$G$4:$EH$8,IZ$14,0)*$D58,IF($C58=IZ$17,$G$7*$D58,""))</f>
        <v/>
      </c>
      <c r="JA58" s="34" t="str">
        <f>IF(IZ58&lt;&gt;"",HLOOKUP(COUNT($IN58:IZ58)+1,$G$4:$EH$8,JA$14,0)*$D58,IF($C58=JA$17,$G$7*$D58,""))</f>
        <v/>
      </c>
      <c r="JB58" s="34" t="str">
        <f>IF(JA58&lt;&gt;"",HLOOKUP(COUNT($IN58:JA58)+1,$G$4:$EH$8,JB$14,0)*$D58,IF($C58=JB$17,$G$7*$D58,""))</f>
        <v/>
      </c>
      <c r="JC58" s="34" t="str">
        <f>IF(JB58&lt;&gt;"",HLOOKUP(COUNT($IN58:JB58)+1,$G$4:$EH$8,JC$14,0)*$D58,IF($C58=JC$17,$G$7*$D58,""))</f>
        <v/>
      </c>
      <c r="JD58" s="34" t="str">
        <f>IF(JC58&lt;&gt;"",HLOOKUP(COUNT($IN58:JC58)+1,$G$4:$EH$8,JD$14,0)*$D58,IF($C58=JD$17,$G$7*$D58,""))</f>
        <v/>
      </c>
      <c r="JE58" s="34" t="str">
        <f>IF(JD58&lt;&gt;"",HLOOKUP(COUNT($IN58:JD58)+1,$G$4:$EH$8,JE$14,0)*$D58,IF($C58=JE$17,$G$7*$D58,""))</f>
        <v/>
      </c>
      <c r="JF58" s="34" t="str">
        <f>IF(JE58&lt;&gt;"",HLOOKUP(COUNT($IN58:JE58)+1,$G$4:$EH$8,JF$14,0)*$D58,IF($C58=JF$17,$G$7*$D58,""))</f>
        <v/>
      </c>
      <c r="JG58" s="34" t="str">
        <f>IF(JF58&lt;&gt;"",HLOOKUP(COUNT($IN58:JF58)+1,$G$4:$EH$8,JG$14,0)*$D58,IF($C58=JG$17,$G$7*$D58,""))</f>
        <v/>
      </c>
      <c r="JH58" s="34" t="str">
        <f>IF(JG58&lt;&gt;"",HLOOKUP(COUNT($IN58:JG58)+1,$G$4:$EH$8,JH$14,0)*$D58,IF($C58=JH$17,$G$7*$D58,""))</f>
        <v/>
      </c>
      <c r="JI58" s="34" t="str">
        <f>IF(JH58&lt;&gt;"",HLOOKUP(COUNT($IN58:JH58)+1,$G$4:$EH$8,JI$14,0)*$D58,IF($C58=JI$17,$G$7*$D58,""))</f>
        <v/>
      </c>
      <c r="JJ58" s="34" t="str">
        <f>IF(JI58&lt;&gt;"",HLOOKUP(COUNT($IN58:JI58)+1,$G$4:$EH$8,JJ$14,0)*$D58,IF($C58=JJ$17,$G$7*$D58,""))</f>
        <v/>
      </c>
      <c r="JK58" s="34" t="str">
        <f>IF(JJ58&lt;&gt;"",HLOOKUP(COUNT($IN58:JJ58)+1,$G$4:$EH$8,JK$14,0)*$D58,IF($C58=JK$17,$G$7*$D58,""))</f>
        <v/>
      </c>
      <c r="JL58" s="34" t="str">
        <f>IF(JK58&lt;&gt;"",HLOOKUP(COUNT($IN58:JK58)+1,$G$4:$EH$8,JL$14,0)*$D58,IF($C58=JL$17,$G$7*$D58,""))</f>
        <v/>
      </c>
      <c r="JM58" s="34" t="str">
        <f>IF(JL58&lt;&gt;"",HLOOKUP(COUNT($IN58:JL58)+1,$G$4:$EH$8,JM$14,0)*$D58,IF($C58=JM$17,$G$7*$D58,""))</f>
        <v/>
      </c>
      <c r="JN58" s="34" t="str">
        <f>IF(JM58&lt;&gt;"",HLOOKUP(COUNT($IN58:JM58)+1,$G$4:$EH$8,JN$14,0)*$D58,IF($C58=JN$17,$G$7*$D58,""))</f>
        <v/>
      </c>
      <c r="JO58" s="34" t="str">
        <f>IF(JN58&lt;&gt;"",HLOOKUP(COUNT($IN58:JN58)+1,$G$4:$EH$8,JO$14,0)*$D58,IF($C58=JO$17,$G$7*$D58,""))</f>
        <v/>
      </c>
      <c r="JP58" s="34" t="str">
        <f>IF(JO58&lt;&gt;"",HLOOKUP(COUNT($IN58:JO58)+1,$G$4:$EH$8,JP$14,0)*$D58,IF($C58=JP$17,$G$7*$D58,""))</f>
        <v/>
      </c>
      <c r="JQ58" s="34" t="str">
        <f>IF(JP58&lt;&gt;"",HLOOKUP(COUNT($IN58:JP58)+1,$G$4:$EH$8,JQ$14,0)*$D58,IF($C58=JQ$17,$G$7*$D58,""))</f>
        <v/>
      </c>
      <c r="JR58" s="34" t="str">
        <f>IF(JQ58&lt;&gt;"",HLOOKUP(COUNT($IN58:JQ58)+1,$G$4:$EH$8,JR$14,0)*$D58,IF($C58=JR$17,$G$7*$D58,""))</f>
        <v/>
      </c>
      <c r="JS58" s="34" t="str">
        <f>IF(JR58&lt;&gt;"",HLOOKUP(COUNT($IN58:JR58)+1,$G$4:$EH$8,JS$14,0)*$D58,IF($C58=JS$17,$G$7*$D58,""))</f>
        <v/>
      </c>
      <c r="JT58" s="34" t="str">
        <f>IF(JS58&lt;&gt;"",HLOOKUP(COUNT($IN58:JS58)+1,$G$4:$EH$8,JT$14,0)*$D58,IF($C58=JT$17,$G$7*$D58,""))</f>
        <v/>
      </c>
      <c r="JU58" s="34" t="str">
        <f>IF(JT58&lt;&gt;"",HLOOKUP(COUNT($IN58:JT58)+1,$G$4:$EH$8,JU$14,0)*$D58,IF($C58=JU$17,$G$7*$D58,""))</f>
        <v/>
      </c>
      <c r="JV58" s="34" t="str">
        <f>IF(JU58&lt;&gt;"",HLOOKUP(COUNT($IN58:JU58)+1,$G$4:$EH$8,JV$14,0)*$D58,IF($C58=JV$17,$G$7*$D58,""))</f>
        <v/>
      </c>
      <c r="JW58" s="34" t="str">
        <f>IF(JV58&lt;&gt;"",HLOOKUP(COUNT($IN58:JV58)+1,$G$4:$EH$8,JW$14,0)*$D58,IF($C58=JW$17,$G$7*$D58,""))</f>
        <v/>
      </c>
      <c r="JX58" s="34" t="str">
        <f>IF(JW58&lt;&gt;"",HLOOKUP(COUNT($IN58:JW58)+1,$G$4:$EH$8,JX$14,0)*$D58,IF($C58=JX$17,$G$7*$D58,""))</f>
        <v/>
      </c>
      <c r="JY58" s="34" t="str">
        <f>IF(JX58&lt;&gt;"",HLOOKUP(COUNT($IN58:JX58)+1,$G$4:$EH$8,JY$14,0)*$D58,IF($C58=JY$17,$G$7*$D58,""))</f>
        <v/>
      </c>
      <c r="JZ58" s="34" t="str">
        <f>IF(JY58&lt;&gt;"",HLOOKUP(COUNT($IN58:JY58)+1,$G$4:$EH$8,JZ$14,0)*$D58,IF($C58=JZ$17,$G$7*$D58,""))</f>
        <v/>
      </c>
      <c r="KA58" s="34" t="str">
        <f>IF(JZ58&lt;&gt;"",HLOOKUP(COUNT($IN58:JZ58)+1,$G$4:$EH$8,KA$14,0)*$D58,IF($C58=KA$17,$G$7*$D58,""))</f>
        <v/>
      </c>
      <c r="KB58" s="34">
        <f>IF(KA58&lt;&gt;"",HLOOKUP(COUNT($IN58:KA58)+1,$G$4:$EH$8,KB$14,0)*$D58,IF($C58=KB$17,$G$7*$D58,""))</f>
        <v>0</v>
      </c>
      <c r="KC58" s="34">
        <f>IF(KB58&lt;&gt;"",HLOOKUP(COUNT($IN58:KB58)+1,$G$4:$EH$8,KC$14,0)*$D58,IF($C58=KC$17,$G$7*$D58,""))</f>
        <v>3000</v>
      </c>
      <c r="KD58" s="34">
        <f>IF(KC58&lt;&gt;"",HLOOKUP(COUNT($IN58:KC58)+1,$G$4:$EH$8,KD$14,0)*$D58,IF($C58=KD$17,$G$7*$D58,""))</f>
        <v>3000</v>
      </c>
      <c r="KE58" s="34">
        <f>IF(KD58&lt;&gt;"",HLOOKUP(COUNT($IN58:KD58)+1,$G$4:$EH$8,KE$14,0)*$D58,IF($C58=KE$17,$G$7*$D58,""))</f>
        <v>3000</v>
      </c>
      <c r="KF58" s="34">
        <f>IF(KE58&lt;&gt;"",HLOOKUP(COUNT($IN58:KE58)+1,$G$4:$EH$8,KF$14,0)*$D58,IF($C58=KF$17,$G$7*$D58,""))</f>
        <v>3000</v>
      </c>
      <c r="KG58" s="34">
        <f>IF(KF58&lt;&gt;"",HLOOKUP(COUNT($IN58:KF58)+1,$G$4:$EH$8,KG$14,0)*$D58,IF($C58=KG$17,$G$7*$D58,""))</f>
        <v>3016.1527361393273</v>
      </c>
      <c r="KH58" s="34">
        <f>IF(KG58&lt;&gt;"",HLOOKUP(COUNT($IN58:KG58)+1,$G$4:$EH$8,KH$14,0)*$D58,IF($C58=KH$17,$G$7*$D58,""))</f>
        <v>3619.3832833671909</v>
      </c>
      <c r="KI58" s="34">
        <f>IF(KH58&lt;&gt;"",HLOOKUP(COUNT($IN58:KH58)+1,$G$4:$EH$8,KI$14,0)*$D58,IF($C58=KI$17,$G$7*$D58,""))</f>
        <v>4198.4846087059414</v>
      </c>
      <c r="KJ58" s="34">
        <f>IF(KI58&lt;&gt;"",HLOOKUP(COUNT($IN58:KI58)+1,$G$4:$EH$8,KJ$14,0)*$D58,IF($C58=KJ$17,$G$7*$D58,""))</f>
        <v>4786.2724539247747</v>
      </c>
      <c r="KK58" s="34">
        <f>IF(KJ58&lt;&gt;"",HLOOKUP(COUNT($IN58:KJ58)+1,$G$4:$EH$8,KK$14,0)*$D58,IF($C58=KK$17,$G$7*$D58,""))</f>
        <v>5408.4878729349921</v>
      </c>
      <c r="KL58" s="34">
        <f>IF(KK58&lt;&gt;"",HLOOKUP(COUNT($IN58:KK58)+1,$G$4:$EH$8,KL$14,0)*$D58,IF($C58=KL$17,$G$7*$D58,""))</f>
        <v>6003.4215389578421</v>
      </c>
      <c r="KM58" s="34">
        <f>IF(KL58&lt;&gt;"",HLOOKUP(COUNT($IN58:KL58)+1,$G$4:$EH$8,KM$14,0)*$D58,IF($C58=KM$17,$G$7*$D58,""))</f>
        <v>6603.7636928536267</v>
      </c>
      <c r="KN58" s="34">
        <f>IF(KM58&lt;&gt;"",HLOOKUP(COUNT($IN58:KM58)+1,$G$4:$EH$8,KN$14,0)*$D58,IF($C58=KN$17,$G$7*$D58,""))</f>
        <v>4952.8227696402228</v>
      </c>
      <c r="KO58" s="34">
        <f>IF(KN58&lt;&gt;"",HLOOKUP(COUNT($IN58:KN58)+1,$G$4:$EH$8,KO$14,0)*$D58,IF($C58=KO$17,$G$7*$D58,""))</f>
        <v>4705.1816311582088</v>
      </c>
      <c r="KP58" s="34">
        <f>IF(KO58&lt;&gt;"",HLOOKUP(COUNT($IN58:KO58)+1,$G$4:$EH$8,KP$14,0)*$D58,IF($C58=KP$17,$G$7*$D58,""))</f>
        <v>5175.6997942740318</v>
      </c>
      <c r="KQ58" s="34">
        <f>IF(KP58&lt;&gt;"",HLOOKUP(COUNT($IN58:KP58)+1,$G$4:$EH$8,KQ$14,0)*$D58,IF($C58=KQ$17,$G$7*$D58,""))</f>
        <v>5693.2697737014369</v>
      </c>
      <c r="KR58" s="34">
        <f>IF(KQ58&lt;&gt;"",HLOOKUP(COUNT($IN58:KQ58)+1,$G$4:$EH$8,KR$14,0)*$D58,IF($C58=KR$17,$G$7*$D58,""))</f>
        <v>6262.5967510715782</v>
      </c>
      <c r="KS58" s="34">
        <f>IF(KR58&lt;&gt;"",HLOOKUP(COUNT($IN58:KR58)+1,$G$4:$EH$8,KS$14,0)*$D58,IF($C58=KS$17,$G$7*$D58,""))</f>
        <v>6888.856426178736</v>
      </c>
      <c r="KT58" s="34">
        <f>IF(KS58&lt;&gt;"",HLOOKUP(COUNT($IN58:KS58)+1,$G$4:$EH$8,KT$14,0)*$D58,IF($C58=KT$17,$G$7*$D58,""))</f>
        <v>6544.4136048697965</v>
      </c>
      <c r="KU58" s="34">
        <f>IF(KT58&lt;&gt;"",HLOOKUP(COUNT($IN58:KT58)+1,$G$4:$EH$8,KU$14,0)*$D58,IF($C58=KU$17,$G$7*$D58,""))</f>
        <v>6217.192924626308</v>
      </c>
      <c r="KV58" s="34">
        <f>IF(KU58&lt;&gt;"",HLOOKUP(COUNT($IN58:KU58)+1,$G$4:$EH$8,KV$14,0)*$D58,IF($C58=KV$17,$G$7*$D58,""))</f>
        <v>6652.3964293501494</v>
      </c>
      <c r="KW58" s="34">
        <f>IF(KV58&lt;&gt;"",HLOOKUP(COUNT($IN58:KV58)+1,$G$4:$EH$8,KW$14,0)*$D58,IF($C58=KW$17,$G$7*$D58,""))</f>
        <v>7118.0641794046596</v>
      </c>
      <c r="KX58" s="34">
        <f>IF(KW58&lt;&gt;"",HLOOKUP(COUNT($IN58:KW58)+1,$G$4:$EH$8,KX$14,0)*$D58,IF($C58=KX$17,$G$7*$D58,""))</f>
        <v>7616.3286719629859</v>
      </c>
      <c r="KY58" s="34">
        <f>IF(KX58&lt;&gt;"",HLOOKUP(COUNT($IN58:KX58)+1,$G$4:$EH$8,KY$14,0)*$D58,IF($C58=KY$17,$G$7*$D58,""))</f>
        <v>8377.9615391592833</v>
      </c>
      <c r="KZ58" s="34">
        <f>IF(KY58&lt;&gt;"",HLOOKUP(COUNT($IN58:KY58)+1,$G$4:$EH$8,KZ$14,0)*$D58,IF($C58=KZ$17,$G$7*$D58,""))</f>
        <v>7121.2673082853926</v>
      </c>
      <c r="LA58" s="34">
        <f>IF(KZ58&lt;&gt;"",HLOOKUP(COUNT($IN58:KZ58)+1,$G$4:$EH$8,LA$14,0)*$D58,IF($C58=LA$17,$G$7*$D58,""))</f>
        <v>6765.2039428711241</v>
      </c>
      <c r="LB58" s="34">
        <f>IF(LA58&lt;&gt;"",HLOOKUP(COUNT($IN58:LA58)+1,$G$4:$EH$8,LB$14,0)*$D58,IF($C58=LB$17,$G$7*$D58,""))</f>
        <v>7103.4641400146802</v>
      </c>
      <c r="LC58" s="34">
        <f>IF(LB58&lt;&gt;"",HLOOKUP(COUNT($IN58:LB58)+1,$G$4:$EH$8,LC$14,0)*$D58,IF($C58=LC$17,$G$7*$D58,""))</f>
        <v>7458.6373470154149</v>
      </c>
      <c r="LD58" s="34">
        <f>IF(LC58&lt;&gt;"",HLOOKUP(COUNT($IN58:LC58)+1,$G$4:$EH$8,LD$14,0)*$D58,IF($C58=LD$17,$G$7*$D58,""))</f>
        <v>7831.5692143661818</v>
      </c>
      <c r="LE58" s="34">
        <f>IF(LD58&lt;&gt;"",HLOOKUP(COUNT($IN58:LD58)+1,$G$4:$EH$8,LE$14,0)*$D58,IF($C58=LE$17,$G$7*$D58,""))</f>
        <v>8379.7790593718164</v>
      </c>
      <c r="LF58" s="34">
        <f>IF(LE58&lt;&gt;"",HLOOKUP(COUNT($IN58:LE58)+1,$G$4:$EH$8,LF$14,0)*$D58,IF($C58=LF$17,$G$7*$D58,""))</f>
        <v>7541.8011534346351</v>
      </c>
      <c r="LG58" s="34">
        <f>IF(LF58&lt;&gt;"",HLOOKUP(COUNT($IN58:LF58)+1,$G$4:$EH$8,LG$14,0)*$D58,IF($C58=LG$17,$G$7*$D58,""))</f>
        <v>6787.6210380911734</v>
      </c>
      <c r="LH58" s="34">
        <f>IF(LG58&lt;&gt;"",HLOOKUP(COUNT($IN58:LG58)+1,$G$4:$EH$8,LH$14,0)*$D58,IF($C58=LH$17,$G$7*$D58,""))</f>
        <v>7262.7545107575543</v>
      </c>
      <c r="LI58" s="34">
        <f>IF(LH58&lt;&gt;"",HLOOKUP(COUNT($IN58:LH58)+1,$G$4:$EH$8,LI$14,0)*$D58,IF($C58=LI$17,$G$7*$D58,""))</f>
        <v>7771.1473265105806</v>
      </c>
      <c r="LJ58" s="34">
        <f>IF(LI58&lt;&gt;"",HLOOKUP(COUNT($IN58:LI58)+1,$G$4:$EH$8,LJ$14,0)*$D58,IF($C58=LJ$17,$G$7*$D58,""))</f>
        <v>8315.1276393663247</v>
      </c>
      <c r="LK58" s="34">
        <f>IF(LJ58&lt;&gt;"",HLOOKUP(COUNT($IN58:LJ58)+1,$G$4:$EH$8,LK$14,0)*$D58,IF($C58=LK$17,$G$7*$D58,""))</f>
        <v>8980.3378505156306</v>
      </c>
      <c r="LL58" s="34">
        <f>IF(LK58&lt;&gt;"",HLOOKUP(COUNT($IN58:LK58)+1,$G$4:$EH$8,LL$14,0)*$D58,IF($C58=LL$17,$G$7*$D58,""))</f>
        <v>7723.0905514434426</v>
      </c>
      <c r="LM58" s="34">
        <f>IF(LL58&lt;&gt;"",HLOOKUP(COUNT($IN58:LL58)+1,$G$4:$EH$8,LM$14,0)*$D58,IF($C58=LM$17,$G$7*$D58,""))</f>
        <v>7336.9360238712688</v>
      </c>
      <c r="LN58" s="34">
        <f>IF(LM58&lt;&gt;"",HLOOKUP(COUNT($IN58:LM58)+1,$G$4:$EH$8,LN$14,0)*$D58,IF($C58=LN$17,$G$7*$D58,""))</f>
        <v>7703.7828250648354</v>
      </c>
      <c r="LO58" s="34">
        <f>IF(LN58&lt;&gt;"",HLOOKUP(COUNT($IN58:LN58)+1,$G$4:$EH$8,LO$14,0)*$D58,IF($C58=LO$17,$G$7*$D58,""))</f>
        <v>8088.971966318074</v>
      </c>
      <c r="LP58" s="34">
        <f>IF(LO58&lt;&gt;"",HLOOKUP(COUNT($IN58:LO58)+1,$G$4:$EH$8,LP$14,0)*$D58,IF($C58=LP$17,$G$7*$D58,""))</f>
        <v>8493.4205646339778</v>
      </c>
      <c r="LQ58" s="34">
        <f>IF(LP58&lt;&gt;"",HLOOKUP(COUNT($IN58:LP58)+1,$G$4:$EH$8,LQ$14,0)*$D58,IF($C58=LQ$17,$G$7*$D58,""))</f>
        <v>9087.9600041583544</v>
      </c>
      <c r="LR58" s="34">
        <f>IF(LQ58&lt;&gt;"",HLOOKUP(COUNT($IN58:LQ58)+1,$G$4:$EH$8,LR$14,0)*$D58,IF($C58=LR$17,$G$7*$D58,""))</f>
        <v>8179.1640037425223</v>
      </c>
      <c r="LS58" s="34">
        <f>IF(LR58&lt;&gt;"",HLOOKUP(COUNT($IN58:LR58)+1,$G$4:$EH$8,LS$14,0)*$D58,IF($C58=LS$17,$G$7*$D58,""))</f>
        <v>7361.2476033682688</v>
      </c>
      <c r="LT58" s="34">
        <f>IF(LS58&lt;&gt;"",HLOOKUP(COUNT($IN58:LS58)+1,$G$4:$EH$8,LT$14,0)*$D58,IF($C58=LT$17,$G$7*$D58,""))</f>
        <v>7876.5349356040488</v>
      </c>
      <c r="LU58" s="34">
        <f>IF(LT58&lt;&gt;"",HLOOKUP(COUNT($IN58:LT58)+1,$G$4:$EH$8,LU$14,0)*$D58,IF($C58=LU$17,$G$7*$D58,""))</f>
        <v>8427.8923810963315</v>
      </c>
      <c r="LV58" s="34">
        <f>IF(LU58&lt;&gt;"",HLOOKUP(COUNT($IN58:LU58)+1,$G$4:$EH$8,LV$14,0)*$D58,IF($C58=LV$17,$G$7*$D58,""))</f>
        <v>9017.8448477730744</v>
      </c>
      <c r="LW58" s="34">
        <f>IF(LV58&lt;&gt;"",HLOOKUP(COUNT($IN58:LV58)+1,$G$4:$EH$8,LW$14,0)*$D58,IF($C58=LW$17,$G$7*$D58,""))</f>
        <v>9739.2724355949194</v>
      </c>
      <c r="LX58" s="34">
        <f>IF(LW58&lt;&gt;"",HLOOKUP(COUNT($IN58:LW58)+1,$G$4:$EH$8,LX$14,0)*$D58,IF($C58=LX$17,$G$7*$D58,""))</f>
        <v>8473.1670189675788</v>
      </c>
      <c r="LY58" s="34">
        <f>IF(LX58&lt;&gt;"",HLOOKUP(COUNT($IN58:LX58)+1,$G$4:$EH$8,LY$14,0)*$D58,IF($C58=LY$17,$G$7*$D58,""))</f>
        <v>8049.5086680192017</v>
      </c>
      <c r="LZ58" s="34">
        <f>IF(LY58&lt;&gt;"",HLOOKUP(COUNT($IN58:LY58)+1,$G$4:$EH$8,LZ$14,0)*$D58,IF($C58=LZ$17,$G$7*$D58,""))</f>
        <v>8451.9841014201611</v>
      </c>
      <c r="MA58" s="34">
        <f>IF(LZ58&lt;&gt;"",HLOOKUP(COUNT($IN58:LZ58)+1,$G$4:$EH$8,MA$14,0)*$D58,IF($C58=MA$17,$G$7*$D58,""))</f>
        <v>8874.5833064911694</v>
      </c>
      <c r="MB58" s="34">
        <f>IF(MA58&lt;&gt;"",HLOOKUP(COUNT($IN58:MA58)+1,$G$4:$EH$8,MB$14,0)*$D58,IF($C58=MB$17,$G$7*$D58,""))</f>
        <v>9318.3124718157305</v>
      </c>
      <c r="MC58" s="34">
        <f>IF(MB58&lt;&gt;"",HLOOKUP(COUNT($IN58:MB58)+1,$G$4:$EH$8,MC$14,0)*$D58,IF($C58=MC$17,$G$7*$D58,""))</f>
        <v>9970.5943448428279</v>
      </c>
      <c r="MD58" s="34">
        <f>IF(MC58&lt;&gt;"",HLOOKUP(COUNT($IN58:MC58)+1,$G$4:$EH$8,MD$14,0)*$D58,IF($C58=MD$17,$G$7*$D58,""))</f>
        <v>8973.5349103585449</v>
      </c>
      <c r="ME58" s="34">
        <f>IF(MD58&lt;&gt;"",HLOOKUP(COUNT($IN58:MD58)+1,$G$4:$EH$8,ME$14,0)*$D58,IF($C58=ME$17,$G$7*$D58,""))</f>
        <v>8076.1814193226919</v>
      </c>
      <c r="MF58" s="34">
        <f>IF(ME58&lt;&gt;"",HLOOKUP(COUNT($IN58:ME58)+1,$G$4:$EH$8,MF$14,0)*$D58,IF($C58=MF$17,$G$7*$D58,""))</f>
        <v>8641.5141186752808</v>
      </c>
      <c r="MG58" s="34">
        <f>IF(MF58&lt;&gt;"",HLOOKUP(COUNT($IN58:MF58)+1,$G$4:$EH$8,MG$14,0)*$D58,IF($C58=MG$17,$G$7*$D58,""))</f>
        <v>9246.4201069825504</v>
      </c>
      <c r="MH58" s="34">
        <f>IF(MG58&lt;&gt;"",HLOOKUP(COUNT($IN58:MG58)+1,$G$4:$EH$8,MH$14,0)*$D58,IF($C58=MH$17,$G$7*$D58,""))</f>
        <v>9893.6695144713285</v>
      </c>
      <c r="MI58" s="34">
        <f>IF(MH58&lt;&gt;"",HLOOKUP(COUNT($IN58:MH58)+1,$G$4:$EH$8,MI$14,0)*$D58,IF($C58=MI$17,$G$7*$D58,""))</f>
        <v>10685.163075629032</v>
      </c>
      <c r="MJ58" s="34">
        <f>IF(MI58&lt;&gt;"",HLOOKUP(COUNT($IN58:MI58)+1,$G$4:$EH$8,MJ$14,0)*$D58,IF($C58=MJ$17,$G$7*$D58,""))</f>
        <v>7014.1702068757786</v>
      </c>
      <c r="MK58" s="34">
        <f>IF(MJ58&lt;&gt;"",HLOOKUP(COUNT($IN58:MJ58)+1,$G$4:$EH$8,MK$14,0)*$D58,IF($C58=MK$17,$G$7*$D58,""))</f>
        <v>7014.1702068757786</v>
      </c>
      <c r="ML58" s="34">
        <f>IF(MK58&lt;&gt;"",HLOOKUP(COUNT($IN58:MK58)+1,$G$4:$EH$8,ML$14,0)*$D58,IF($C58=ML$17,$G$7*$D58,""))</f>
        <v>7014.1702068757786</v>
      </c>
      <c r="MM58" s="34">
        <f>IF(ML58&lt;&gt;"",HLOOKUP(COUNT($IN58:ML58)+1,$G$4:$EH$8,MM$14,0)*$D58,IF($C58=MM$17,$G$7*$D58,""))</f>
        <v>7014.1702068757786</v>
      </c>
      <c r="MN58" s="34">
        <f>IF(MM58&lt;&gt;"",HLOOKUP(COUNT($IN58:MM58)+1,$G$4:$EH$8,MN$14,0)*$D58,IF($C58=MN$17,$G$7*$D58,""))</f>
        <v>7014.1702068757786</v>
      </c>
      <c r="MO58" s="34">
        <f>IF(MN58&lt;&gt;"",HLOOKUP(COUNT($IN58:MN58)+1,$G$4:$EH$8,MO$14,0)*$D58,IF($C58=MO$17,$G$7*$D58,""))</f>
        <v>7014.1702068757786</v>
      </c>
      <c r="MP58" s="34">
        <f>IF(MO58&lt;&gt;"",HLOOKUP(COUNT($IN58:MO58)+1,$G$4:$EH$8,MP$14,0)*$D58,IF($C58=MP$17,$G$7*$D58,""))</f>
        <v>7014.1702068757786</v>
      </c>
      <c r="MQ58" s="34">
        <f>IF(MP58&lt;&gt;"",HLOOKUP(COUNT($IN58:MP58)+1,$G$4:$EH$8,MQ$14,0)*$D58,IF($C58=MQ$17,$G$7*$D58,""))</f>
        <v>7014.1702068757786</v>
      </c>
      <c r="MR58" s="34">
        <f>IF(MQ58&lt;&gt;"",HLOOKUP(COUNT($IN58:MQ58)+1,$G$4:$EH$8,MR$14,0)*$D58,IF($C58=MR$17,$G$7*$D58,""))</f>
        <v>7014.1702068757786</v>
      </c>
      <c r="MS58" s="34">
        <f>IF(MR58&lt;&gt;"",HLOOKUP(COUNT($IN58:MR58)+1,$G$4:$EH$8,MS$14,0)*$D58,IF($C58=MS$17,$G$7*$D58,""))</f>
        <v>7014.1702068757786</v>
      </c>
      <c r="MT58" s="34">
        <f>IF(MS58&lt;&gt;"",HLOOKUP(COUNT($IN58:MS58)+1,$G$4:$EH$8,MT$14,0)*$D58,IF($C58=MT$17,$G$7*$D58,""))</f>
        <v>7014.1702068757786</v>
      </c>
      <c r="MU58" s="34">
        <f>IF(MT58&lt;&gt;"",HLOOKUP(COUNT($IN58:MT58)+1,$G$4:$EH$8,MU$14,0)*$D58,IF($C58=MU$17,$G$7*$D58,""))</f>
        <v>7014.1702068757786</v>
      </c>
      <c r="MV58" s="34">
        <f>IF(MU58&lt;&gt;"",HLOOKUP(COUNT($IN58:MU58)+1,$G$4:$EH$8,MV$14,0)*$D58,IF($C58=MV$17,$G$7*$D58,""))</f>
        <v>7014.1702068757786</v>
      </c>
      <c r="MW58" s="34">
        <f>IF(MV58&lt;&gt;"",HLOOKUP(COUNT($IN58:MV58)+1,$G$4:$EH$8,MW$14,0)*$D58,IF($C58=MW$17,$G$7*$D58,""))</f>
        <v>7014.1702068757786</v>
      </c>
      <c r="MX58" s="34">
        <f>IF(MW58&lt;&gt;"",HLOOKUP(COUNT($IN58:MW58)+1,$G$4:$EH$8,MX$14,0)*$D58,IF($C58=MX$17,$G$7*$D58,""))</f>
        <v>7014.1702068757786</v>
      </c>
      <c r="MY58" s="34">
        <f>IF(MX58&lt;&gt;"",HLOOKUP(COUNT($IN58:MX58)+1,$G$4:$EH$8,MY$14,0)*$D58,IF($C58=MY$17,$G$7*$D58,""))</f>
        <v>7014.1702068757786</v>
      </c>
      <c r="MZ58" s="34">
        <f>IF(MY58&lt;&gt;"",HLOOKUP(COUNT($IN58:MY58)+1,$G$4:$EH$8,MZ$14,0)*$D58,IF($C58=MZ$17,$G$7*$D58,""))</f>
        <v>7014.1702068757786</v>
      </c>
      <c r="NA58" s="34">
        <f>IF(MZ58&lt;&gt;"",HLOOKUP(COUNT($IN58:MZ58)+1,$G$4:$EH$8,NA$14,0)*$D58,IF($C58=NA$17,$G$7*$D58,""))</f>
        <v>7014.1702068757786</v>
      </c>
      <c r="NB58" s="34">
        <f>IF(NA58&lt;&gt;"",HLOOKUP(COUNT($IN58:NA58)+1,$G$4:$EH$8,NB$14,0)*$D58,IF($C58=NB$17,$G$7*$D58,""))</f>
        <v>7014.1702068757786</v>
      </c>
      <c r="NC58" s="34">
        <f>IF(NB58&lt;&gt;"",HLOOKUP(COUNT($IN58:NB58)+1,$G$4:$EH$8,NC$14,0)*$D58,IF($C58=NC$17,$G$7*$D58,""))</f>
        <v>7014.1702068757786</v>
      </c>
      <c r="ND58" s="34">
        <f>IF(NC58&lt;&gt;"",HLOOKUP(COUNT($IN58:NC58)+1,$G$4:$EH$8,ND$14,0)*$D58,IF($C58=ND$17,$G$7*$D58,""))</f>
        <v>7014.1702068757786</v>
      </c>
      <c r="NF58" s="34" t="str">
        <f>IF(NE58&lt;&gt;"",HLOOKUP(COUNT($NE58:NE58)+1,$G$4:$EH$8,NF$14,0)*$D58,IF($C58=NF$17,$G$8*$D58,""))</f>
        <v/>
      </c>
      <c r="NG58" s="34" t="str">
        <f>IF(NF58&lt;&gt;"",HLOOKUP(COUNT($NE58:NF58)+1,$G$4:$EH$8,NG$14,0)*$D58,IF($C58=NG$17,$G$8*$D58,""))</f>
        <v/>
      </c>
      <c r="NH58" s="34" t="str">
        <f>IF(NG58&lt;&gt;"",HLOOKUP(COUNT($NE58:NG58)+1,$G$4:$EH$8,NH$14,0)*$D58,IF($C58=NH$17,$G$8*$D58,""))</f>
        <v/>
      </c>
      <c r="NI58" s="34" t="str">
        <f>IF(NH58&lt;&gt;"",HLOOKUP(COUNT($NE58:NH58)+1,$G$4:$EH$8,NI$14,0)*$D58,IF($C58=NI$17,$G$8*$D58,""))</f>
        <v/>
      </c>
      <c r="NJ58" s="34" t="str">
        <f>IF(NI58&lt;&gt;"",HLOOKUP(COUNT($NE58:NI58)+1,$G$4:$EH$8,NJ$14,0)*$D58,IF($C58=NJ$17,$G$8*$D58,""))</f>
        <v/>
      </c>
      <c r="NK58" s="34" t="str">
        <f>IF(NJ58&lt;&gt;"",HLOOKUP(COUNT($NE58:NJ58)+1,$G$4:$EH$8,NK$14,0)*$D58,IF($C58=NK$17,$G$8*$D58,""))</f>
        <v/>
      </c>
      <c r="NL58" s="34" t="str">
        <f>IF(NK58&lt;&gt;"",HLOOKUP(COUNT($NE58:NK58)+1,$G$4:$EH$8,NL$14,0)*$D58,IF($C58=NL$17,$G$8*$D58,""))</f>
        <v/>
      </c>
      <c r="NM58" s="34" t="str">
        <f>IF(NL58&lt;&gt;"",HLOOKUP(COUNT($NE58:NL58)+1,$G$4:$EH$8,NM$14,0)*$D58,IF($C58=NM$17,$G$8*$D58,""))</f>
        <v/>
      </c>
      <c r="NN58" s="34" t="str">
        <f>IF(NM58&lt;&gt;"",HLOOKUP(COUNT($NE58:NM58)+1,$G$4:$EH$8,NN$14,0)*$D58,IF($C58=NN$17,$G$8*$D58,""))</f>
        <v/>
      </c>
      <c r="NO58" s="34" t="str">
        <f>IF(NN58&lt;&gt;"",HLOOKUP(COUNT($NE58:NN58)+1,$G$4:$EH$8,NO$14,0)*$D58,IF($C58=NO$17,$G$8*$D58,""))</f>
        <v/>
      </c>
      <c r="NP58" s="34" t="str">
        <f>IF(NO58&lt;&gt;"",HLOOKUP(COUNT($NE58:NO58)+1,$G$4:$EH$8,NP$14,0)*$D58,IF($C58=NP$17,$G$8*$D58,""))</f>
        <v/>
      </c>
      <c r="NQ58" s="34" t="str">
        <f>IF(NP58&lt;&gt;"",HLOOKUP(COUNT($NE58:NP58)+1,$G$4:$EH$8,NQ$14,0)*$D58,IF($C58=NQ$17,$G$8*$D58,""))</f>
        <v/>
      </c>
      <c r="NR58" s="34" t="str">
        <f>IF(NQ58&lt;&gt;"",HLOOKUP(COUNT($NE58:NQ58)+1,$G$4:$EH$8,NR$14,0)*$D58,IF($C58=NR$17,$G$8*$D58,""))</f>
        <v/>
      </c>
      <c r="NS58" s="34" t="str">
        <f>IF(NR58&lt;&gt;"",HLOOKUP(COUNT($NE58:NR58)+1,$G$4:$EH$8,NS$14,0)*$D58,IF($C58=NS$17,$G$8*$D58,""))</f>
        <v/>
      </c>
      <c r="NT58" s="34" t="str">
        <f>IF(NS58&lt;&gt;"",HLOOKUP(COUNT($NE58:NS58)+1,$G$4:$EH$8,NT$14,0)*$D58,IF($C58=NT$17,$G$8*$D58,""))</f>
        <v/>
      </c>
      <c r="NU58" s="34" t="str">
        <f>IF(NT58&lt;&gt;"",HLOOKUP(COUNT($NE58:NT58)+1,$G$4:$EH$8,NU$14,0)*$D58,IF($C58=NU$17,$G$8*$D58,""))</f>
        <v/>
      </c>
      <c r="NV58" s="34" t="str">
        <f>IF(NU58&lt;&gt;"",HLOOKUP(COUNT($NE58:NU58)+1,$G$4:$EH$8,NV$14,0)*$D58,IF($C58=NV$17,$G$8*$D58,""))</f>
        <v/>
      </c>
      <c r="NW58" s="34" t="str">
        <f>IF(NV58&lt;&gt;"",HLOOKUP(COUNT($NE58:NV58)+1,$G$4:$EH$8,NW$14,0)*$D58,IF($C58=NW$17,$G$8*$D58,""))</f>
        <v/>
      </c>
      <c r="NX58" s="34" t="str">
        <f>IF(NW58&lt;&gt;"",HLOOKUP(COUNT($NE58:NW58)+1,$G$4:$EH$8,NX$14,0)*$D58,IF($C58=NX$17,$G$8*$D58,""))</f>
        <v/>
      </c>
      <c r="NY58" s="34" t="str">
        <f>IF(NX58&lt;&gt;"",HLOOKUP(COUNT($NE58:NX58)+1,$G$4:$EH$8,NY$14,0)*$D58,IF($C58=NY$17,$G$8*$D58,""))</f>
        <v/>
      </c>
      <c r="NZ58" s="34" t="str">
        <f>IF(NY58&lt;&gt;"",HLOOKUP(COUNT($NE58:NY58)+1,$G$4:$EH$8,NZ$14,0)*$D58,IF($C58=NZ$17,$G$8*$D58,""))</f>
        <v/>
      </c>
      <c r="OA58" s="34" t="str">
        <f>IF(NZ58&lt;&gt;"",HLOOKUP(COUNT($NE58:NZ58)+1,$G$4:$EH$8,OA$14,0)*$D58,IF($C58=OA$17,$G$8*$D58,""))</f>
        <v/>
      </c>
      <c r="OB58" s="34" t="str">
        <f>IF(OA58&lt;&gt;"",HLOOKUP(COUNT($NE58:OA58)+1,$G$4:$EH$8,OB$14,0)*$D58,IF($C58=OB$17,$G$8*$D58,""))</f>
        <v/>
      </c>
      <c r="OC58" s="34" t="str">
        <f>IF(OB58&lt;&gt;"",HLOOKUP(COUNT($NE58:OB58)+1,$G$4:$EH$8,OC$14,0)*$D58,IF($C58=OC$17,$G$8*$D58,""))</f>
        <v/>
      </c>
      <c r="OD58" s="34" t="str">
        <f>IF(OC58&lt;&gt;"",HLOOKUP(COUNT($NE58:OC58)+1,$G$4:$EH$8,OD$14,0)*$D58,IF($C58=OD$17,$G$8*$D58,""))</f>
        <v/>
      </c>
      <c r="OE58" s="34" t="str">
        <f>IF(OD58&lt;&gt;"",HLOOKUP(COUNT($NE58:OD58)+1,$G$4:$EH$8,OE$14,0)*$D58,IF($C58=OE$17,$G$8*$D58,""))</f>
        <v/>
      </c>
      <c r="OF58" s="34" t="str">
        <f>IF(OE58&lt;&gt;"",HLOOKUP(COUNT($NE58:OE58)+1,$G$4:$EH$8,OF$14,0)*$D58,IF($C58=OF$17,$G$8*$D58,""))</f>
        <v/>
      </c>
      <c r="OG58" s="34" t="str">
        <f>IF(OF58&lt;&gt;"",HLOOKUP(COUNT($NE58:OF58)+1,$G$4:$EH$8,OG$14,0)*$D58,IF($C58=OG$17,$G$8*$D58,""))</f>
        <v/>
      </c>
      <c r="OH58" s="34" t="str">
        <f>IF(OG58&lt;&gt;"",HLOOKUP(COUNT($NE58:OG58)+1,$G$4:$EH$8,OH$14,0)*$D58,IF($C58=OH$17,$G$8*$D58,""))</f>
        <v/>
      </c>
      <c r="OI58" s="34" t="str">
        <f>IF(OH58&lt;&gt;"",HLOOKUP(COUNT($NE58:OH58)+1,$G$4:$EH$8,OI$14,0)*$D58,IF($C58=OI$17,$G$8*$D58,""))</f>
        <v/>
      </c>
      <c r="OJ58" s="34" t="str">
        <f>IF(OI58&lt;&gt;"",HLOOKUP(COUNT($NE58:OI58)+1,$G$4:$EH$8,OJ$14,0)*$D58,IF($C58=OJ$17,$G$8*$D58,""))</f>
        <v/>
      </c>
      <c r="OK58" s="34" t="str">
        <f>IF(OJ58&lt;&gt;"",HLOOKUP(COUNT($NE58:OJ58)+1,$G$4:$EH$8,OK$14,0)*$D58,IF($C58=OK$17,$G$8*$D58,""))</f>
        <v/>
      </c>
      <c r="OL58" s="34" t="str">
        <f>IF(OK58&lt;&gt;"",HLOOKUP(COUNT($NE58:OK58)+1,$G$4:$EH$8,OL$14,0)*$D58,IF($C58=OL$17,$G$8*$D58,""))</f>
        <v/>
      </c>
      <c r="OM58" s="34" t="str">
        <f>IF(OL58&lt;&gt;"",HLOOKUP(COUNT($NE58:OL58)+1,$G$4:$EH$8,OM$14,0)*$D58,IF($C58=OM$17,$G$8*$D58,""))</f>
        <v/>
      </c>
      <c r="ON58" s="34" t="str">
        <f>IF(OM58&lt;&gt;"",HLOOKUP(COUNT($NE58:OM58)+1,$G$4:$EH$8,ON$14,0)*$D58,IF($C58=ON$17,$G$8*$D58,""))</f>
        <v/>
      </c>
      <c r="OO58" s="34" t="str">
        <f>IF(ON58&lt;&gt;"",HLOOKUP(COUNT($NE58:ON58)+1,$G$4:$EH$8,OO$14,0)*$D58,IF($C58=OO$17,$G$8*$D58,""))</f>
        <v/>
      </c>
      <c r="OP58" s="34" t="str">
        <f>IF(OO58&lt;&gt;"",HLOOKUP(COUNT($NE58:OO58)+1,$G$4:$EH$8,OP$14,0)*$D58,IF($C58=OP$17,$G$8*$D58,""))</f>
        <v/>
      </c>
      <c r="OQ58" s="34" t="str">
        <f>IF(OP58&lt;&gt;"",HLOOKUP(COUNT($NE58:OP58)+1,$G$4:$EH$8,OQ$14,0)*$D58,IF($C58=OQ$17,$G$8*$D58,""))</f>
        <v/>
      </c>
      <c r="OR58" s="34" t="str">
        <f>IF(OQ58&lt;&gt;"",HLOOKUP(COUNT($NE58:OQ58)+1,$G$4:$EH$8,OR$14,0)*$D58,IF($C58=OR$17,$G$8*$D58,""))</f>
        <v/>
      </c>
      <c r="OS58" s="34">
        <f>IF(OR58&lt;&gt;"",HLOOKUP(COUNT($NE58:OR58)+1,$G$4:$EH$8,OS$14,0)*$D58,IF($C58=OS$17,$G$8*$D58,""))</f>
        <v>140000</v>
      </c>
      <c r="OT58" s="34">
        <f>IF(OS58&lt;&gt;"",HLOOKUP(COUNT($NE58:OS58)+1,$G$4:$EH$8,OT$14,0)*$D58,IF($C58=OT$17,$G$8*$D58,""))</f>
        <v>0</v>
      </c>
      <c r="OU58" s="34">
        <f>IF(OT58&lt;&gt;"",HLOOKUP(COUNT($NE58:OT58)+1,$G$4:$EH$8,OU$14,0)*$D58,IF($C58=OU$17,$G$8*$D58,""))</f>
        <v>0</v>
      </c>
      <c r="OV58" s="34">
        <f>IF(OU58&lt;&gt;"",HLOOKUP(COUNT($NE58:OU58)+1,$G$4:$EH$8,OV$14,0)*$D58,IF($C58=OV$17,$G$8*$D58,""))</f>
        <v>0</v>
      </c>
      <c r="OW58" s="34">
        <f>IF(OV58&lt;&gt;"",HLOOKUP(COUNT($NE58:OV58)+1,$G$4:$EH$8,OW$14,0)*$D58,IF($C58=OW$17,$G$8*$D58,""))</f>
        <v>0</v>
      </c>
      <c r="OX58" s="34">
        <f>IF(OW58&lt;&gt;"",HLOOKUP(COUNT($NE58:OW58)+1,$G$4:$EH$8,OX$14,0)*$D58,IF($C58=OX$17,$G$8*$D58,""))</f>
        <v>0</v>
      </c>
      <c r="OY58" s="34">
        <f>IF(OX58&lt;&gt;"",HLOOKUP(COUNT($NE58:OX58)+1,$G$4:$EH$8,OY$14,0)*$D58,IF($C58=OY$17,$G$8*$D58,""))</f>
        <v>0</v>
      </c>
      <c r="OZ58" s="34">
        <f>IF(OY58&lt;&gt;"",HLOOKUP(COUNT($NE58:OY58)+1,$G$4:$EH$8,OZ$14,0)*$D58,IF($C58=OZ$17,$G$8*$D58,""))</f>
        <v>0</v>
      </c>
      <c r="PA58" s="34">
        <f>IF(OZ58&lt;&gt;"",HLOOKUP(COUNT($NE58:OZ58)+1,$G$4:$EH$8,PA$14,0)*$D58,IF($C58=PA$17,$G$8*$D58,""))</f>
        <v>0</v>
      </c>
      <c r="PB58" s="34">
        <f>IF(PA58&lt;&gt;"",HLOOKUP(COUNT($NE58:PA58)+1,$G$4:$EH$8,PB$14,0)*$D58,IF($C58=PB$17,$G$8*$D58,""))</f>
        <v>0</v>
      </c>
      <c r="PC58" s="34">
        <f>IF(PB58&lt;&gt;"",HLOOKUP(COUNT($NE58:PB58)+1,$G$4:$EH$8,PC$14,0)*$D58,IF($C58=PC$17,$G$8*$D58,""))</f>
        <v>0</v>
      </c>
      <c r="PD58" s="34">
        <f>IF(PC58&lt;&gt;"",HLOOKUP(COUNT($NE58:PC58)+1,$G$4:$EH$8,PD$14,0)*$D58,IF($C58=PD$17,$G$8*$D58,""))</f>
        <v>0</v>
      </c>
      <c r="PE58" s="34">
        <f>IF(PD58&lt;&gt;"",HLOOKUP(COUNT($NE58:PD58)+1,$G$4:$EH$8,PE$14,0)*$D58,IF($C58=PE$17,$G$8*$D58,""))</f>
        <v>0</v>
      </c>
      <c r="PF58" s="34">
        <f>IF(PE58&lt;&gt;"",HLOOKUP(COUNT($NE58:PE58)+1,$G$4:$EH$8,PF$14,0)*$D58,IF($C58=PF$17,$G$8*$D58,""))</f>
        <v>0</v>
      </c>
      <c r="PG58" s="34">
        <f>IF(PF58&lt;&gt;"",HLOOKUP(COUNT($NE58:PF58)+1,$G$4:$EH$8,PG$14,0)*$D58,IF($C58=PG$17,$G$8*$D58,""))</f>
        <v>0</v>
      </c>
      <c r="PH58" s="34">
        <f>IF(PG58&lt;&gt;"",HLOOKUP(COUNT($NE58:PG58)+1,$G$4:$EH$8,PH$14,0)*$D58,IF($C58=PH$17,$G$8*$D58,""))</f>
        <v>0</v>
      </c>
      <c r="PI58" s="34">
        <f>IF(PH58&lt;&gt;"",HLOOKUP(COUNT($NE58:PH58)+1,$G$4:$EH$8,PI$14,0)*$D58,IF($C58=PI$17,$G$8*$D58,""))</f>
        <v>0</v>
      </c>
      <c r="PJ58" s="34">
        <f>IF(PI58&lt;&gt;"",HLOOKUP(COUNT($NE58:PI58)+1,$G$4:$EH$8,PJ$14,0)*$D58,IF($C58=PJ$17,$G$8*$D58,""))</f>
        <v>0</v>
      </c>
      <c r="PK58" s="34">
        <f>IF(PJ58&lt;&gt;"",HLOOKUP(COUNT($NE58:PJ58)+1,$G$4:$EH$8,PK$14,0)*$D58,IF($C58=PK$17,$G$8*$D58,""))</f>
        <v>0</v>
      </c>
      <c r="PL58" s="34">
        <f>IF(PK58&lt;&gt;"",HLOOKUP(COUNT($NE58:PK58)+1,$G$4:$EH$8,PL$14,0)*$D58,IF($C58=PL$17,$G$8*$D58,""))</f>
        <v>0</v>
      </c>
      <c r="PM58" s="34">
        <f>IF(PL58&lt;&gt;"",HLOOKUP(COUNT($NE58:PL58)+1,$G$4:$EH$8,PM$14,0)*$D58,IF($C58=PM$17,$G$8*$D58,""))</f>
        <v>0</v>
      </c>
      <c r="PN58" s="34">
        <f>IF(PM58&lt;&gt;"",HLOOKUP(COUNT($NE58:PM58)+1,$G$4:$EH$8,PN$14,0)*$D58,IF($C58=PN$17,$G$8*$D58,""))</f>
        <v>0</v>
      </c>
      <c r="PO58" s="34">
        <f>IF(PN58&lt;&gt;"",HLOOKUP(COUNT($NE58:PN58)+1,$G$4:$EH$8,PO$14,0)*$D58,IF($C58=PO$17,$G$8*$D58,""))</f>
        <v>0</v>
      </c>
      <c r="PP58" s="34">
        <f>IF(PO58&lt;&gt;"",HLOOKUP(COUNT($NE58:PO58)+1,$G$4:$EH$8,PP$14,0)*$D58,IF($C58=PP$17,$G$8*$D58,""))</f>
        <v>0</v>
      </c>
      <c r="PQ58" s="34">
        <f>IF(PP58&lt;&gt;"",HLOOKUP(COUNT($NE58:PP58)+1,$G$4:$EH$8,PQ$14,0)*$D58,IF($C58=PQ$17,$G$8*$D58,""))</f>
        <v>0</v>
      </c>
      <c r="PR58" s="34">
        <f>IF(PQ58&lt;&gt;"",HLOOKUP(COUNT($NE58:PQ58)+1,$G$4:$EH$8,PR$14,0)*$D58,IF($C58=PR$17,$G$8*$D58,""))</f>
        <v>0</v>
      </c>
      <c r="PS58" s="34">
        <f>IF(PR58&lt;&gt;"",HLOOKUP(COUNT($NE58:PR58)+1,$G$4:$EH$8,PS$14,0)*$D58,IF($C58=PS$17,$G$8*$D58,""))</f>
        <v>0</v>
      </c>
      <c r="PT58" s="34">
        <f>IF(PS58&lt;&gt;"",HLOOKUP(COUNT($NE58:PS58)+1,$G$4:$EH$8,PT$14,0)*$D58,IF($C58=PT$17,$G$8*$D58,""))</f>
        <v>0</v>
      </c>
      <c r="PU58" s="34">
        <f>IF(PT58&lt;&gt;"",HLOOKUP(COUNT($NE58:PT58)+1,$G$4:$EH$8,PU$14,0)*$D58,IF($C58=PU$17,$G$8*$D58,""))</f>
        <v>0</v>
      </c>
      <c r="PV58" s="34">
        <f>IF(PU58&lt;&gt;"",HLOOKUP(COUNT($NE58:PU58)+1,$G$4:$EH$8,PV$14,0)*$D58,IF($C58=PV$17,$G$8*$D58,""))</f>
        <v>0</v>
      </c>
      <c r="PW58" s="34">
        <f>IF(PV58&lt;&gt;"",HLOOKUP(COUNT($NE58:PV58)+1,$G$4:$EH$8,PW$14,0)*$D58,IF($C58=PW$17,$G$8*$D58,""))</f>
        <v>0</v>
      </c>
      <c r="PX58" s="34">
        <f>IF(PW58&lt;&gt;"",HLOOKUP(COUNT($NE58:PW58)+1,$G$4:$EH$8,PX$14,0)*$D58,IF($C58=PX$17,$G$8*$D58,""))</f>
        <v>0</v>
      </c>
      <c r="PY58" s="34">
        <f>IF(PX58&lt;&gt;"",HLOOKUP(COUNT($NE58:PX58)+1,$G$4:$EH$8,PY$14,0)*$D58,IF($C58=PY$17,$G$8*$D58,""))</f>
        <v>0</v>
      </c>
      <c r="PZ58" s="34">
        <f>IF(PY58&lt;&gt;"",HLOOKUP(COUNT($NE58:PY58)+1,$G$4:$EH$8,PZ$14,0)*$D58,IF($C58=PZ$17,$G$8*$D58,""))</f>
        <v>0</v>
      </c>
      <c r="QA58" s="34">
        <f>IF(PZ58&lt;&gt;"",HLOOKUP(COUNT($NE58:PZ58)+1,$G$4:$EH$8,QA$14,0)*$D58,IF($C58=QA$17,$G$8*$D58,""))</f>
        <v>0</v>
      </c>
      <c r="QB58" s="34">
        <f>IF(QA58&lt;&gt;"",HLOOKUP(COUNT($NE58:QA58)+1,$G$4:$EH$8,QB$14,0)*$D58,IF($C58=QB$17,$G$8*$D58,""))</f>
        <v>0</v>
      </c>
      <c r="QC58" s="34">
        <f>IF(QB58&lt;&gt;"",HLOOKUP(COUNT($NE58:QB58)+1,$G$4:$EH$8,QC$14,0)*$D58,IF($C58=QC$17,$G$8*$D58,""))</f>
        <v>0</v>
      </c>
      <c r="QD58" s="34">
        <f>IF(QC58&lt;&gt;"",HLOOKUP(COUNT($NE58:QC58)+1,$G$4:$EH$8,QD$14,0)*$D58,IF($C58=QD$17,$G$8*$D58,""))</f>
        <v>0</v>
      </c>
      <c r="QE58" s="34">
        <f>IF(QD58&lt;&gt;"",HLOOKUP(COUNT($NE58:QD58)+1,$G$4:$EH$8,QE$14,0)*$D58,IF($C58=QE$17,$G$8*$D58,""))</f>
        <v>0</v>
      </c>
      <c r="QF58" s="34">
        <f>IF(QE58&lt;&gt;"",HLOOKUP(COUNT($NE58:QE58)+1,$G$4:$EH$8,QF$14,0)*$D58,IF($C58=QF$17,$G$8*$D58,""))</f>
        <v>0</v>
      </c>
      <c r="QG58" s="34">
        <f>IF(QF58&lt;&gt;"",HLOOKUP(COUNT($NE58:QF58)+1,$G$4:$EH$8,QG$14,0)*$D58,IF($C58=QG$17,$G$8*$D58,""))</f>
        <v>0</v>
      </c>
      <c r="QH58" s="34">
        <f>IF(QG58&lt;&gt;"",HLOOKUP(COUNT($NE58:QG58)+1,$G$4:$EH$8,QH$14,0)*$D58,IF($C58=QH$17,$G$8*$D58,""))</f>
        <v>0</v>
      </c>
      <c r="QI58" s="34">
        <f>IF(QH58&lt;&gt;"",HLOOKUP(COUNT($NE58:QH58)+1,$G$4:$EH$8,QI$14,0)*$D58,IF($C58=QI$17,$G$8*$D58,""))</f>
        <v>0</v>
      </c>
      <c r="QJ58" s="34">
        <f>IF(QI58&lt;&gt;"",HLOOKUP(COUNT($NE58:QI58)+1,$G$4:$EH$8,QJ$14,0)*$D58,IF($C58=QJ$17,$G$8*$D58,""))</f>
        <v>0</v>
      </c>
      <c r="QK58" s="34">
        <f>IF(QJ58&lt;&gt;"",HLOOKUP(COUNT($NE58:QJ58)+1,$G$4:$EH$8,QK$14,0)*$D58,IF($C58=QK$17,$G$8*$D58,""))</f>
        <v>0</v>
      </c>
      <c r="QL58" s="34">
        <f>IF(QK58&lt;&gt;"",HLOOKUP(COUNT($NE58:QK58)+1,$G$4:$EH$8,QL$14,0)*$D58,IF($C58=QL$17,$G$8*$D58,""))</f>
        <v>0</v>
      </c>
      <c r="QM58" s="34">
        <f>IF(QL58&lt;&gt;"",HLOOKUP(COUNT($NE58:QL58)+1,$G$4:$EH$8,QM$14,0)*$D58,IF($C58=QM$17,$G$8*$D58,""))</f>
        <v>0</v>
      </c>
      <c r="QN58" s="34">
        <f>IF(QM58&lt;&gt;"",HLOOKUP(COUNT($NE58:QM58)+1,$G$4:$EH$8,QN$14,0)*$D58,IF($C58=QN$17,$G$8*$D58,""))</f>
        <v>0</v>
      </c>
      <c r="QO58" s="34">
        <f>IF(QN58&lt;&gt;"",HLOOKUP(COUNT($NE58:QN58)+1,$G$4:$EH$8,QO$14,0)*$D58,IF($C58=QO$17,$G$8*$D58,""))</f>
        <v>0</v>
      </c>
      <c r="QP58" s="34">
        <f>IF(QO58&lt;&gt;"",HLOOKUP(COUNT($NE58:QO58)+1,$G$4:$EH$8,QP$14,0)*$D58,IF($C58=QP$17,$G$8*$D58,""))</f>
        <v>0</v>
      </c>
      <c r="QQ58" s="34">
        <f>IF(QP58&lt;&gt;"",HLOOKUP(COUNT($NE58:QP58)+1,$G$4:$EH$8,QQ$14,0)*$D58,IF($C58=QQ$17,$G$8*$D58,""))</f>
        <v>0</v>
      </c>
      <c r="QR58" s="34">
        <f>IF(QQ58&lt;&gt;"",HLOOKUP(COUNT($NE58:QQ58)+1,$G$4:$EH$8,QR$14,0)*$D58,IF($C58=QR$17,$G$8*$D58,""))</f>
        <v>0</v>
      </c>
      <c r="QS58" s="34">
        <f>IF(QR58&lt;&gt;"",HLOOKUP(COUNT($NE58:QR58)+1,$G$4:$EH$8,QS$14,0)*$D58,IF($C58=QS$17,$G$8*$D58,""))</f>
        <v>0</v>
      </c>
      <c r="QT58" s="34">
        <f>IF(QS58&lt;&gt;"",HLOOKUP(COUNT($NE58:QS58)+1,$G$4:$EH$8,QT$14,0)*$D58,IF($C58=QT$17,$G$8*$D58,""))</f>
        <v>0</v>
      </c>
      <c r="QU58" s="34">
        <f>IF(QT58&lt;&gt;"",HLOOKUP(COUNT($NE58:QT58)+1,$G$4:$EH$8,QU$14,0)*$D58,IF($C58=QU$17,$G$8*$D58,""))</f>
        <v>0</v>
      </c>
      <c r="QV58" s="34">
        <f>IF(QU58&lt;&gt;"",HLOOKUP(COUNT($NE58:QU58)+1,$G$4:$EH$8,QV$14,0)*$D58,IF($C58=QV$17,$G$8*$D58,""))</f>
        <v>0</v>
      </c>
      <c r="QW58" s="34">
        <f>IF(QV58&lt;&gt;"",HLOOKUP(COUNT($NE58:QV58)+1,$G$4:$EH$8,QW$14,0)*$D58,IF($C58=QW$17,$G$8*$D58,""))</f>
        <v>0</v>
      </c>
      <c r="QX58" s="34">
        <f>IF(QW58&lt;&gt;"",HLOOKUP(COUNT($NE58:QW58)+1,$G$4:$EH$8,QX$14,0)*$D58,IF($C58=QX$17,$G$8*$D58,""))</f>
        <v>0</v>
      </c>
      <c r="QY58" s="34">
        <f>IF(QX58&lt;&gt;"",HLOOKUP(COUNT($NE58:QX58)+1,$G$4:$EH$8,QY$14,0)*$D58,IF($C58=QY$17,$G$8*$D58,""))</f>
        <v>0</v>
      </c>
      <c r="QZ58" s="34">
        <f>IF(QY58&lt;&gt;"",HLOOKUP(COUNT($NE58:QY58)+1,$G$4:$EH$8,QZ$14,0)*$D58,IF($C58=QZ$17,$G$8*$D58,""))</f>
        <v>0</v>
      </c>
      <c r="RA58" s="34">
        <f>IF(QZ58&lt;&gt;"",HLOOKUP(COUNT($NE58:QZ58)+1,$G$4:$EH$8,RA$14,0)*$D58,IF($C58=RA$17,$G$8*$D58,""))</f>
        <v>0</v>
      </c>
      <c r="RB58" s="34">
        <f>IF(RA58&lt;&gt;"",HLOOKUP(COUNT($NE58:RA58)+1,$G$4:$EH$8,RB$14,0)*$D58,IF($C58=RB$17,$G$8*$D58,""))</f>
        <v>0</v>
      </c>
      <c r="RC58" s="34">
        <f>IF(RB58&lt;&gt;"",HLOOKUP(COUNT($NE58:RB58)+1,$G$4:$EH$8,RC$14,0)*$D58,IF($C58=RC$17,$G$8*$D58,""))</f>
        <v>0</v>
      </c>
      <c r="RD58" s="34">
        <f>IF(RC58&lt;&gt;"",HLOOKUP(COUNT($NE58:RC58)+1,$G$4:$EH$8,RD$14,0)*$D58,IF($C58=RD$17,$G$8*$D58,""))</f>
        <v>0</v>
      </c>
      <c r="RE58" s="34">
        <f>IF(RD58&lt;&gt;"",HLOOKUP(COUNT($NE58:RD58)+1,$G$4:$EH$8,RE$14,0)*$D58,IF($C58=RE$17,$G$8*$D58,""))</f>
        <v>0</v>
      </c>
      <c r="RF58" s="34">
        <f>IF(RE58&lt;&gt;"",HLOOKUP(COUNT($NE58:RE58)+1,$G$4:$EH$8,RF$14,0)*$D58,IF($C58=RF$17,$G$8*$D58,""))</f>
        <v>0</v>
      </c>
      <c r="RG58" s="34">
        <f>IF(RF58&lt;&gt;"",HLOOKUP(COUNT($NE58:RF58)+1,$G$4:$EH$8,RG$14,0)*$D58,IF($C58=RG$17,$G$8*$D58,""))</f>
        <v>0</v>
      </c>
      <c r="RH58" s="34">
        <f>IF(RG58&lt;&gt;"",HLOOKUP(COUNT($NE58:RG58)+1,$G$4:$EH$8,RH$14,0)*$D58,IF($C58=RH$17,$G$8*$D58,""))</f>
        <v>0</v>
      </c>
      <c r="RI58" s="34">
        <f>IF(RH58&lt;&gt;"",HLOOKUP(COUNT($NE58:RH58)+1,$G$4:$EH$8,RI$14,0)*$D58,IF($C58=RI$17,$G$8*$D58,""))</f>
        <v>0</v>
      </c>
      <c r="RJ58" s="34">
        <f>IF(RI58&lt;&gt;"",HLOOKUP(COUNT($NE58:RI58)+1,$G$4:$EH$8,RJ$14,0)*$D58,IF($C58=RJ$17,$G$8*$D58,""))</f>
        <v>0</v>
      </c>
      <c r="RK58" s="34">
        <f>IF(RJ58&lt;&gt;"",HLOOKUP(COUNT($NE58:RJ58)+1,$G$4:$EH$8,RK$14,0)*$D58,IF($C58=RK$17,$G$8*$D58,""))</f>
        <v>0</v>
      </c>
      <c r="RL58" s="34">
        <f>IF(RK58&lt;&gt;"",HLOOKUP(COUNT($NE58:RK58)+1,$G$4:$EH$8,RL$14,0)*$D58,IF($C58=RL$17,$G$8*$D58,""))</f>
        <v>0</v>
      </c>
      <c r="RM58" s="34">
        <f>IF(RL58&lt;&gt;"",HLOOKUP(COUNT($NE58:RL58)+1,$G$4:$EH$8,RM$14,0)*$D58,IF($C58=RM$17,$G$8*$D58,""))</f>
        <v>0</v>
      </c>
      <c r="RN58" s="34">
        <f>IF(RM58&lt;&gt;"",HLOOKUP(COUNT($NE58:RM58)+1,$G$4:$EH$8,RN$14,0)*$D58,IF($C58=RN$17,$G$8*$D58,""))</f>
        <v>0</v>
      </c>
      <c r="RO58" s="34">
        <f>IF(RN58&lt;&gt;"",HLOOKUP(COUNT($NE58:RN58)+1,$G$4:$EH$8,RO$14,0)*$D58,IF($C58=RO$17,$G$8*$D58,""))</f>
        <v>0</v>
      </c>
      <c r="RP58" s="34">
        <f>IF(RO58&lt;&gt;"",HLOOKUP(COUNT($NE58:RO58)+1,$G$4:$EH$8,RP$14,0)*$D58,IF($C58=RP$17,$G$8*$D58,""))</f>
        <v>0</v>
      </c>
      <c r="RQ58" s="34">
        <f>IF(RP58&lt;&gt;"",HLOOKUP(COUNT($NE58:RP58)+1,$G$4:$EH$8,RQ$14,0)*$D58,IF($C58=RQ$17,$G$8*$D58,""))</f>
        <v>0</v>
      </c>
      <c r="RR58" s="34">
        <f>IF(RQ58&lt;&gt;"",HLOOKUP(COUNT($NE58:RQ58)+1,$G$4:$EH$8,RR$14,0)*$D58,IF($C58=RR$17,$G$8*$D58,""))</f>
        <v>0</v>
      </c>
      <c r="RS58" s="34">
        <f>IF(RR58&lt;&gt;"",HLOOKUP(COUNT($NE58:RR58)+1,$G$4:$EH$8,RS$14,0)*$D58,IF($C58=RS$17,$G$8*$D58,""))</f>
        <v>0</v>
      </c>
      <c r="RT58" s="34">
        <f>IF(RS58&lt;&gt;"",HLOOKUP(COUNT($NE58:RS58)+1,$G$4:$EH$8,RT$14,0)*$D58,IF($C58=RT$17,$G$8*$D58,""))</f>
        <v>0</v>
      </c>
      <c r="RU58" s="34">
        <f>IF(RT58&lt;&gt;"",HLOOKUP(COUNT($NE58:RT58)+1,$G$4:$EH$8,RU$14,0)*$D58,IF($C58=RU$17,$G$8*$D58,""))</f>
        <v>0</v>
      </c>
      <c r="RW58" s="34" t="str">
        <f>IF(RV58&lt;&gt;"",HLOOKUP(COUNT($RV58:RV58)+1,$G$4:$EH$9,RW$14,0)*$D58,IF($C58=RW$17,$G$9*$D58,""))</f>
        <v/>
      </c>
      <c r="RX58" s="34" t="str">
        <f>IF(RW58&lt;&gt;"",HLOOKUP(COUNT($RV58:RW58)+1,$G$4:$EH$9,RX$14,0)*$D58,IF($C58=RX$17,$G$9*$D58,""))</f>
        <v/>
      </c>
      <c r="RY58" s="34" t="str">
        <f>IF(RX58&lt;&gt;"",HLOOKUP(COUNT($RV58:RX58)+1,$G$4:$EH$9,RY$14,0)*$D58,IF($C58=RY$17,$G$9*$D58,""))</f>
        <v/>
      </c>
      <c r="RZ58" s="34" t="str">
        <f>IF(RY58&lt;&gt;"",HLOOKUP(COUNT($RV58:RY58)+1,$G$4:$EH$9,RZ$14,0)*$D58,IF($C58=RZ$17,$G$9*$D58,""))</f>
        <v/>
      </c>
      <c r="SA58" s="34" t="str">
        <f>IF(RZ58&lt;&gt;"",HLOOKUP(COUNT($RV58:RZ58)+1,$G$4:$EH$9,SA$14,0)*$D58,IF($C58=SA$17,$G$9*$D58,""))</f>
        <v/>
      </c>
      <c r="SB58" s="34" t="str">
        <f>IF(SA58&lt;&gt;"",HLOOKUP(COUNT($RV58:SA58)+1,$G$4:$EH$9,SB$14,0)*$D58,IF($C58=SB$17,$G$9*$D58,""))</f>
        <v/>
      </c>
      <c r="SC58" s="34" t="str">
        <f>IF(SB58&lt;&gt;"",HLOOKUP(COUNT($RV58:SB58)+1,$G$4:$EH$9,SC$14,0)*$D58,IF($C58=SC$17,$G$9*$D58,""))</f>
        <v/>
      </c>
      <c r="SD58" s="34" t="str">
        <f>IF(SC58&lt;&gt;"",HLOOKUP(COUNT($RV58:SC58)+1,$G$4:$EH$9,SD$14,0)*$D58,IF($C58=SD$17,$G$9*$D58,""))</f>
        <v/>
      </c>
      <c r="SE58" s="34" t="str">
        <f>IF(SD58&lt;&gt;"",HLOOKUP(COUNT($RV58:SD58)+1,$G$4:$EH$9,SE$14,0)*$D58,IF($C58=SE$17,$G$9*$D58,""))</f>
        <v/>
      </c>
      <c r="SF58" s="34" t="str">
        <f>IF(SE58&lt;&gt;"",HLOOKUP(COUNT($RV58:SE58)+1,$G$4:$EH$9,SF$14,0)*$D58,IF($C58=SF$17,$G$9*$D58,""))</f>
        <v/>
      </c>
      <c r="SG58" s="34" t="str">
        <f>IF(SF58&lt;&gt;"",HLOOKUP(COUNT($RV58:SF58)+1,$G$4:$EH$9,SG$14,0)*$D58,IF($C58=SG$17,$G$9*$D58,""))</f>
        <v/>
      </c>
      <c r="SH58" s="34" t="str">
        <f>IF(SG58&lt;&gt;"",HLOOKUP(COUNT($RV58:SG58)+1,$G$4:$EH$9,SH$14,0)*$D58,IF($C58=SH$17,$G$9*$D58,""))</f>
        <v/>
      </c>
      <c r="SI58" s="34" t="str">
        <f>IF(SH58&lt;&gt;"",HLOOKUP(COUNT($RV58:SH58)+1,$G$4:$EH$9,SI$14,0)*$D58,IF($C58=SI$17,$G$9*$D58,""))</f>
        <v/>
      </c>
      <c r="SJ58" s="34" t="str">
        <f>IF(SI58&lt;&gt;"",HLOOKUP(COUNT($RV58:SI58)+1,$G$4:$EH$9,SJ$14,0)*$D58,IF($C58=SJ$17,$G$9*$D58,""))</f>
        <v/>
      </c>
      <c r="SK58" s="34" t="str">
        <f>IF(SJ58&lt;&gt;"",HLOOKUP(COUNT($RV58:SJ58)+1,$G$4:$EH$9,SK$14,0)*$D58,IF($C58=SK$17,$G$9*$D58,""))</f>
        <v/>
      </c>
      <c r="SL58" s="34" t="str">
        <f>IF(SK58&lt;&gt;"",HLOOKUP(COUNT($RV58:SK58)+1,$G$4:$EH$9,SL$14,0)*$D58,IF($C58=SL$17,$G$9*$D58,""))</f>
        <v/>
      </c>
      <c r="SM58" s="34" t="str">
        <f>IF(SL58&lt;&gt;"",HLOOKUP(COUNT($RV58:SL58)+1,$G$4:$EH$9,SM$14,0)*$D58,IF($C58=SM$17,$G$9*$D58,""))</f>
        <v/>
      </c>
      <c r="SN58" s="34" t="str">
        <f>IF(SM58&lt;&gt;"",HLOOKUP(COUNT($RV58:SM58)+1,$G$4:$EH$9,SN$14,0)*$D58,IF($C58=SN$17,$G$9*$D58,""))</f>
        <v/>
      </c>
      <c r="SO58" s="34" t="str">
        <f>IF(SN58&lt;&gt;"",HLOOKUP(COUNT($RV58:SN58)+1,$G$4:$EH$9,SO$14,0)*$D58,IF($C58=SO$17,$G$9*$D58,""))</f>
        <v/>
      </c>
      <c r="SP58" s="34" t="str">
        <f>IF(SO58&lt;&gt;"",HLOOKUP(COUNT($RV58:SO58)+1,$G$4:$EH$9,SP$14,0)*$D58,IF($C58=SP$17,$G$9*$D58,""))</f>
        <v/>
      </c>
      <c r="SQ58" s="34" t="str">
        <f>IF(SP58&lt;&gt;"",HLOOKUP(COUNT($RV58:SP58)+1,$G$4:$EH$9,SQ$14,0)*$D58,IF($C58=SQ$17,$G$9*$D58,""))</f>
        <v/>
      </c>
      <c r="SR58" s="34" t="str">
        <f>IF(SQ58&lt;&gt;"",HLOOKUP(COUNT($RV58:SQ58)+1,$G$4:$EH$9,SR$14,0)*$D58,IF($C58=SR$17,$G$9*$D58,""))</f>
        <v/>
      </c>
      <c r="SS58" s="34" t="str">
        <f>IF(SR58&lt;&gt;"",HLOOKUP(COUNT($RV58:SR58)+1,$G$4:$EH$9,SS$14,0)*$D58,IF($C58=SS$17,$G$9*$D58,""))</f>
        <v/>
      </c>
      <c r="ST58" s="34" t="str">
        <f>IF(SS58&lt;&gt;"",HLOOKUP(COUNT($RV58:SS58)+1,$G$4:$EH$9,ST$14,0)*$D58,IF($C58=ST$17,$G$9*$D58,""))</f>
        <v/>
      </c>
      <c r="SU58" s="34" t="str">
        <f>IF(ST58&lt;&gt;"",HLOOKUP(COUNT($RV58:ST58)+1,$G$4:$EH$9,SU$14,0)*$D58,IF($C58=SU$17,$G$9*$D58,""))</f>
        <v/>
      </c>
      <c r="SV58" s="34" t="str">
        <f>IF(SU58&lt;&gt;"",HLOOKUP(COUNT($RV58:SU58)+1,$G$4:$EH$9,SV$14,0)*$D58,IF($C58=SV$17,$G$9*$D58,""))</f>
        <v/>
      </c>
      <c r="SW58" s="34" t="str">
        <f>IF(SV58&lt;&gt;"",HLOOKUP(COUNT($RV58:SV58)+1,$G$4:$EH$9,SW$14,0)*$D58,IF($C58=SW$17,$G$9*$D58,""))</f>
        <v/>
      </c>
      <c r="SX58" s="34" t="str">
        <f>IF(SW58&lt;&gt;"",HLOOKUP(COUNT($RV58:SW58)+1,$G$4:$EH$9,SX$14,0)*$D58,IF($C58=SX$17,$G$9*$D58,""))</f>
        <v/>
      </c>
      <c r="SY58" s="34" t="str">
        <f>IF(SX58&lt;&gt;"",HLOOKUP(COUNT($RV58:SX58)+1,$G$4:$EH$9,SY$14,0)*$D58,IF($C58=SY$17,$G$9*$D58,""))</f>
        <v/>
      </c>
      <c r="SZ58" s="34" t="str">
        <f>IF(SY58&lt;&gt;"",HLOOKUP(COUNT($RV58:SY58)+1,$G$4:$EH$9,SZ$14,0)*$D58,IF($C58=SZ$17,$G$9*$D58,""))</f>
        <v/>
      </c>
      <c r="TA58" s="34" t="str">
        <f>IF(SZ58&lt;&gt;"",HLOOKUP(COUNT($RV58:SZ58)+1,$G$4:$EH$9,TA$14,0)*$D58,IF($C58=TA$17,$G$9*$D58,""))</f>
        <v/>
      </c>
      <c r="TB58" s="34" t="str">
        <f>IF(TA58&lt;&gt;"",HLOOKUP(COUNT($RV58:TA58)+1,$G$4:$EH$9,TB$14,0)*$D58,IF($C58=TB$17,$G$9*$D58,""))</f>
        <v/>
      </c>
      <c r="TC58" s="34" t="str">
        <f>IF(TB58&lt;&gt;"",HLOOKUP(COUNT($RV58:TB58)+1,$G$4:$EH$9,TC$14,0)*$D58,IF($C58=TC$17,$G$9*$D58,""))</f>
        <v/>
      </c>
      <c r="TD58" s="34" t="str">
        <f>IF(TC58&lt;&gt;"",HLOOKUP(COUNT($RV58:TC58)+1,$G$4:$EH$9,TD$14,0)*$D58,IF($C58=TD$17,$G$9*$D58,""))</f>
        <v/>
      </c>
      <c r="TE58" s="34" t="str">
        <f>IF(TD58&lt;&gt;"",HLOOKUP(COUNT($RV58:TD58)+1,$G$4:$EH$9,TE$14,0)*$D58,IF($C58=TE$17,$G$9*$D58,""))</f>
        <v/>
      </c>
      <c r="TF58" s="34" t="str">
        <f>IF(TE58&lt;&gt;"",HLOOKUP(COUNT($RV58:TE58)+1,$G$4:$EH$9,TF$14,0)*$D58,IF($C58=TF$17,$G$9*$D58,""))</f>
        <v/>
      </c>
      <c r="TG58" s="34" t="str">
        <f>IF(TF58&lt;&gt;"",HLOOKUP(COUNT($RV58:TF58)+1,$G$4:$EH$9,TG$14,0)*$D58,IF($C58=TG$17,$G$9*$D58,""))</f>
        <v/>
      </c>
      <c r="TH58" s="34" t="str">
        <f>IF(TG58&lt;&gt;"",HLOOKUP(COUNT($RV58:TG58)+1,$G$4:$EH$9,TH$14,0)*$D58,IF($C58=TH$17,$G$9*$D58,""))</f>
        <v/>
      </c>
      <c r="TI58" s="34" t="str">
        <f>IF(TH58&lt;&gt;"",HLOOKUP(COUNT($RV58:TH58)+1,$G$4:$EH$9,TI$14,0)*$D58,IF($C58=TI$17,$G$9*$D58,""))</f>
        <v/>
      </c>
      <c r="TJ58" s="34">
        <f>IF(TI58&lt;&gt;"",HLOOKUP(COUNT($RV58:TI58)+1,$G$4:$EH$9,TJ$14,0)*$D58,IF($C58=TJ$17,$G$9*$D58,""))</f>
        <v>11600</v>
      </c>
      <c r="TK58" s="34">
        <f>IF(TJ58&lt;&gt;"",HLOOKUP(COUNT($RV58:TJ58)+1,$G$4:$EH$9,TK$14,0)*$D58,IF($C58=TK$17,$G$9*$D58,""))</f>
        <v>0</v>
      </c>
      <c r="TL58" s="34">
        <f>IF(TK58&lt;&gt;"",HLOOKUP(COUNT($RV58:TK58)+1,$G$4:$EH$9,TL$14,0)*$D58,IF($C58=TL$17,$G$9*$D58,""))</f>
        <v>0</v>
      </c>
      <c r="TM58" s="34">
        <f>IF(TL58&lt;&gt;"",HLOOKUP(COUNT($RV58:TL58)+1,$G$4:$EH$9,TM$14,0)*$D58,IF($C58=TM$17,$G$9*$D58,""))</f>
        <v>0</v>
      </c>
      <c r="TN58" s="34">
        <f>IF(TM58&lt;&gt;"",HLOOKUP(COUNT($RV58:TM58)+1,$G$4:$EH$9,TN$14,0)*$D58,IF($C58=TN$17,$G$9*$D58,""))</f>
        <v>0</v>
      </c>
      <c r="TO58" s="34">
        <f>IF(TN58&lt;&gt;"",HLOOKUP(COUNT($RV58:TN58)+1,$G$4:$EH$9,TO$14,0)*$D58,IF($C58=TO$17,$G$9*$D58,""))</f>
        <v>0</v>
      </c>
      <c r="TP58" s="34">
        <f>IF(TO58&lt;&gt;"",HLOOKUP(COUNT($RV58:TO58)+1,$G$4:$EH$9,TP$14,0)*$D58,IF($C58=TP$17,$G$9*$D58,""))</f>
        <v>0</v>
      </c>
      <c r="TQ58" s="34">
        <f>IF(TP58&lt;&gt;"",HLOOKUP(COUNT($RV58:TP58)+1,$G$4:$EH$9,TQ$14,0)*$D58,IF($C58=TQ$17,$G$9*$D58,""))</f>
        <v>0</v>
      </c>
      <c r="TR58" s="34">
        <f>IF(TQ58&lt;&gt;"",HLOOKUP(COUNT($RV58:TQ58)+1,$G$4:$EH$9,TR$14,0)*$D58,IF($C58=TR$17,$G$9*$D58,""))</f>
        <v>0</v>
      </c>
      <c r="TS58" s="34">
        <f>IF(TR58&lt;&gt;"",HLOOKUP(COUNT($RV58:TR58)+1,$G$4:$EH$9,TS$14,0)*$D58,IF($C58=TS$17,$G$9*$D58,""))</f>
        <v>0</v>
      </c>
      <c r="TT58" s="34">
        <f>IF(TS58&lt;&gt;"",HLOOKUP(COUNT($RV58:TS58)+1,$G$4:$EH$9,TT$14,0)*$D58,IF($C58=TT$17,$G$9*$D58,""))</f>
        <v>0</v>
      </c>
      <c r="TU58" s="34">
        <f>IF(TT58&lt;&gt;"",HLOOKUP(COUNT($RV58:TT58)+1,$G$4:$EH$9,TU$14,0)*$D58,IF($C58=TU$17,$G$9*$D58,""))</f>
        <v>0</v>
      </c>
      <c r="TV58" s="34">
        <f>IF(TU58&lt;&gt;"",HLOOKUP(COUNT($RV58:TU58)+1,$G$4:$EH$9,TV$14,0)*$D58,IF($C58=TV$17,$G$9*$D58,""))</f>
        <v>0</v>
      </c>
      <c r="TW58" s="34">
        <f>IF(TV58&lt;&gt;"",HLOOKUP(COUNT($RV58:TV58)+1,$G$4:$EH$9,TW$14,0)*$D58,IF($C58=TW$17,$G$9*$D58,""))</f>
        <v>0</v>
      </c>
      <c r="TX58" s="34">
        <f>IF(TW58&lt;&gt;"",HLOOKUP(COUNT($RV58:TW58)+1,$G$4:$EH$9,TX$14,0)*$D58,IF($C58=TX$17,$G$9*$D58,""))</f>
        <v>0</v>
      </c>
      <c r="TY58" s="34">
        <f>IF(TX58&lt;&gt;"",HLOOKUP(COUNT($RV58:TX58)+1,$G$4:$EH$9,TY$14,0)*$D58,IF($C58=TY$17,$G$9*$D58,""))</f>
        <v>0</v>
      </c>
      <c r="TZ58" s="34">
        <f>IF(TY58&lt;&gt;"",HLOOKUP(COUNT($RV58:TY58)+1,$G$4:$EH$9,TZ$14,0)*$D58,IF($C58=TZ$17,$G$9*$D58,""))</f>
        <v>0</v>
      </c>
      <c r="UA58" s="34">
        <f>IF(TZ58&lt;&gt;"",HLOOKUP(COUNT($RV58:TZ58)+1,$G$4:$EH$9,UA$14,0)*$D58,IF($C58=UA$17,$G$9*$D58,""))</f>
        <v>0</v>
      </c>
      <c r="UB58" s="34">
        <f>IF(UA58&lt;&gt;"",HLOOKUP(COUNT($RV58:UA58)+1,$G$4:$EH$9,UB$14,0)*$D58,IF($C58=UB$17,$G$9*$D58,""))</f>
        <v>0</v>
      </c>
      <c r="UC58" s="34">
        <f>IF(UB58&lt;&gt;"",HLOOKUP(COUNT($RV58:UB58)+1,$G$4:$EH$9,UC$14,0)*$D58,IF($C58=UC$17,$G$9*$D58,""))</f>
        <v>0</v>
      </c>
      <c r="UD58" s="34">
        <f>IF(UC58&lt;&gt;"",HLOOKUP(COUNT($RV58:UC58)+1,$G$4:$EH$9,UD$14,0)*$D58,IF($C58=UD$17,$G$9*$D58,""))</f>
        <v>0</v>
      </c>
      <c r="UE58" s="34">
        <f>IF(UD58&lt;&gt;"",HLOOKUP(COUNT($RV58:UD58)+1,$G$4:$EH$9,UE$14,0)*$D58,IF($C58=UE$17,$G$9*$D58,""))</f>
        <v>0</v>
      </c>
      <c r="UF58" s="34">
        <f>IF(UE58&lt;&gt;"",HLOOKUP(COUNT($RV58:UE58)+1,$G$4:$EH$9,UF$14,0)*$D58,IF($C58=UF$17,$G$9*$D58,""))</f>
        <v>0</v>
      </c>
      <c r="UG58" s="34">
        <f>IF(UF58&lt;&gt;"",HLOOKUP(COUNT($RV58:UF58)+1,$G$4:$EH$9,UG$14,0)*$D58,IF($C58=UG$17,$G$9*$D58,""))</f>
        <v>0</v>
      </c>
      <c r="UH58" s="34">
        <f>IF(UG58&lt;&gt;"",HLOOKUP(COUNT($RV58:UG58)+1,$G$4:$EH$9,UH$14,0)*$D58,IF($C58=UH$17,$G$9*$D58,""))</f>
        <v>0</v>
      </c>
      <c r="UI58" s="34">
        <f>IF(UH58&lt;&gt;"",HLOOKUP(COUNT($RV58:UH58)+1,$G$4:$EH$9,UI$14,0)*$D58,IF($C58=UI$17,$G$9*$D58,""))</f>
        <v>0</v>
      </c>
      <c r="UJ58" s="34">
        <f>IF(UI58&lt;&gt;"",HLOOKUP(COUNT($RV58:UI58)+1,$G$4:$EH$9,UJ$14,0)*$D58,IF($C58=UJ$17,$G$9*$D58,""))</f>
        <v>0</v>
      </c>
      <c r="UK58" s="34">
        <f>IF(UJ58&lt;&gt;"",HLOOKUP(COUNT($RV58:UJ58)+1,$G$4:$EH$9,UK$14,0)*$D58,IF($C58=UK$17,$G$9*$D58,""))</f>
        <v>0</v>
      </c>
      <c r="UL58" s="34">
        <f>IF(UK58&lt;&gt;"",HLOOKUP(COUNT($RV58:UK58)+1,$G$4:$EH$9,UL$14,0)*$D58,IF($C58=UL$17,$G$9*$D58,""))</f>
        <v>0</v>
      </c>
      <c r="UM58" s="34">
        <f>IF(UL58&lt;&gt;"",HLOOKUP(COUNT($RV58:UL58)+1,$G$4:$EH$9,UM$14,0)*$D58,IF($C58=UM$17,$G$9*$D58,""))</f>
        <v>0</v>
      </c>
      <c r="UN58" s="34">
        <f>IF(UM58&lt;&gt;"",HLOOKUP(COUNT($RV58:UM58)+1,$G$4:$EH$9,UN$14,0)*$D58,IF($C58=UN$17,$G$9*$D58,""))</f>
        <v>0</v>
      </c>
      <c r="UO58" s="34">
        <f>IF(UN58&lt;&gt;"",HLOOKUP(COUNT($RV58:UN58)+1,$G$4:$EH$9,UO$14,0)*$D58,IF($C58=UO$17,$G$9*$D58,""))</f>
        <v>0</v>
      </c>
      <c r="UP58" s="34">
        <f>IF(UO58&lt;&gt;"",HLOOKUP(COUNT($RV58:UO58)+1,$G$4:$EH$9,UP$14,0)*$D58,IF($C58=UP$17,$G$9*$D58,""))</f>
        <v>0</v>
      </c>
      <c r="UQ58" s="34">
        <f>IF(UP58&lt;&gt;"",HLOOKUP(COUNT($RV58:UP58)+1,$G$4:$EH$9,UQ$14,0)*$D58,IF($C58=UQ$17,$G$9*$D58,""))</f>
        <v>0</v>
      </c>
      <c r="UR58" s="34">
        <f>IF(UQ58&lt;&gt;"",HLOOKUP(COUNT($RV58:UQ58)+1,$G$4:$EH$9,UR$14,0)*$D58,IF($C58=UR$17,$G$9*$D58,""))</f>
        <v>0</v>
      </c>
      <c r="US58" s="34">
        <f>IF(UR58&lt;&gt;"",HLOOKUP(COUNT($RV58:UR58)+1,$G$4:$EH$9,US$14,0)*$D58,IF($C58=US$17,$G$9*$D58,""))</f>
        <v>0</v>
      </c>
      <c r="UT58" s="34">
        <f>IF(US58&lt;&gt;"",HLOOKUP(COUNT($RV58:US58)+1,$G$4:$EH$9,UT$14,0)*$D58,IF($C58=UT$17,$G$9*$D58,""))</f>
        <v>0</v>
      </c>
      <c r="UU58" s="34">
        <f>IF(UT58&lt;&gt;"",HLOOKUP(COUNT($RV58:UT58)+1,$G$4:$EH$9,UU$14,0)*$D58,IF($C58=UU$17,$G$9*$D58,""))</f>
        <v>0</v>
      </c>
      <c r="UV58" s="34">
        <f>IF(UU58&lt;&gt;"",HLOOKUP(COUNT($RV58:UU58)+1,$G$4:$EH$9,UV$14,0)*$D58,IF($C58=UV$17,$G$9*$D58,""))</f>
        <v>0</v>
      </c>
      <c r="UW58" s="34">
        <f>IF(UV58&lt;&gt;"",HLOOKUP(COUNT($RV58:UV58)+1,$G$4:$EH$9,UW$14,0)*$D58,IF($C58=UW$17,$G$9*$D58,""))</f>
        <v>0</v>
      </c>
      <c r="UX58" s="34">
        <f>IF(UW58&lt;&gt;"",HLOOKUP(COUNT($RV58:UW58)+1,$G$4:$EH$9,UX$14,0)*$D58,IF($C58=UX$17,$G$9*$D58,""))</f>
        <v>0</v>
      </c>
      <c r="UY58" s="34">
        <f>IF(UX58&lt;&gt;"",HLOOKUP(COUNT($RV58:UX58)+1,$G$4:$EH$9,UY$14,0)*$D58,IF($C58=UY$17,$G$9*$D58,""))</f>
        <v>0</v>
      </c>
      <c r="UZ58" s="34">
        <f>IF(UY58&lt;&gt;"",HLOOKUP(COUNT($RV58:UY58)+1,$G$4:$EH$9,UZ$14,0)*$D58,IF($C58=UZ$17,$G$9*$D58,""))</f>
        <v>0</v>
      </c>
      <c r="VA58" s="34">
        <f>IF(UZ58&lt;&gt;"",HLOOKUP(COUNT($RV58:UZ58)+1,$G$4:$EH$9,VA$14,0)*$D58,IF($C58=VA$17,$G$9*$D58,""))</f>
        <v>0</v>
      </c>
      <c r="VB58" s="34">
        <f>IF(VA58&lt;&gt;"",HLOOKUP(COUNT($RV58:VA58)+1,$G$4:$EH$9,VB$14,0)*$D58,IF($C58=VB$17,$G$9*$D58,""))</f>
        <v>0</v>
      </c>
      <c r="VC58" s="34">
        <f>IF(VB58&lt;&gt;"",HLOOKUP(COUNT($RV58:VB58)+1,$G$4:$EH$9,VC$14,0)*$D58,IF($C58=VC$17,$G$9*$D58,""))</f>
        <v>0</v>
      </c>
      <c r="VD58" s="34">
        <f>IF(VC58&lt;&gt;"",HLOOKUP(COUNT($RV58:VC58)+1,$G$4:$EH$9,VD$14,0)*$D58,IF($C58=VD$17,$G$9*$D58,""))</f>
        <v>0</v>
      </c>
      <c r="VE58" s="34">
        <f>IF(VD58&lt;&gt;"",HLOOKUP(COUNT($RV58:VD58)+1,$G$4:$EH$9,VE$14,0)*$D58,IF($C58=VE$17,$G$9*$D58,""))</f>
        <v>0</v>
      </c>
      <c r="VF58" s="34">
        <f>IF(VE58&lt;&gt;"",HLOOKUP(COUNT($RV58:VE58)+1,$G$4:$EH$9,VF$14,0)*$D58,IF($C58=VF$17,$G$9*$D58,""))</f>
        <v>0</v>
      </c>
      <c r="VG58" s="34">
        <f>IF(VF58&lt;&gt;"",HLOOKUP(COUNT($RV58:VF58)+1,$G$4:$EH$9,VG$14,0)*$D58,IF($C58=VG$17,$G$9*$D58,""))</f>
        <v>0</v>
      </c>
      <c r="VH58" s="34">
        <f>IF(VG58&lt;&gt;"",HLOOKUP(COUNT($RV58:VG58)+1,$G$4:$EH$9,VH$14,0)*$D58,IF($C58=VH$17,$G$9*$D58,""))</f>
        <v>0</v>
      </c>
      <c r="VI58" s="34">
        <f>IF(VH58&lt;&gt;"",HLOOKUP(COUNT($RV58:VH58)+1,$G$4:$EH$9,VI$14,0)*$D58,IF($C58=VI$17,$G$9*$D58,""))</f>
        <v>0</v>
      </c>
      <c r="VJ58" s="34">
        <f>IF(VI58&lt;&gt;"",HLOOKUP(COUNT($RV58:VI58)+1,$G$4:$EH$9,VJ$14,0)*$D58,IF($C58=VJ$17,$G$9*$D58,""))</f>
        <v>0</v>
      </c>
      <c r="VK58" s="34">
        <f>IF(VJ58&lt;&gt;"",HLOOKUP(COUNT($RV58:VJ58)+1,$G$4:$EH$9,VK$14,0)*$D58,IF($C58=VK$17,$G$9*$D58,""))</f>
        <v>0</v>
      </c>
      <c r="VL58" s="34">
        <f>IF(VK58&lt;&gt;"",HLOOKUP(COUNT($RV58:VK58)+1,$G$4:$EH$9,VL$14,0)*$D58,IF($C58=VL$17,$G$9*$D58,""))</f>
        <v>0</v>
      </c>
      <c r="VM58" s="34">
        <f>IF(VL58&lt;&gt;"",HLOOKUP(COUNT($RV58:VL58)+1,$G$4:$EH$9,VM$14,0)*$D58,IF($C58=VM$17,$G$9*$D58,""))</f>
        <v>0</v>
      </c>
      <c r="VN58" s="34">
        <f>IF(VM58&lt;&gt;"",HLOOKUP(COUNT($RV58:VM58)+1,$G$4:$EH$9,VN$14,0)*$D58,IF($C58=VN$17,$G$9*$D58,""))</f>
        <v>0</v>
      </c>
      <c r="VO58" s="34">
        <f>IF(VN58&lt;&gt;"",HLOOKUP(COUNT($RV58:VN58)+1,$G$4:$EH$9,VO$14,0)*$D58,IF($C58=VO$17,$G$9*$D58,""))</f>
        <v>0</v>
      </c>
      <c r="VP58" s="34">
        <f>IF(VO58&lt;&gt;"",HLOOKUP(COUNT($RV58:VO58)+1,$G$4:$EH$9,VP$14,0)*$D58,IF($C58=VP$17,$G$9*$D58,""))</f>
        <v>0</v>
      </c>
      <c r="VQ58" s="34">
        <f>IF(VP58&lt;&gt;"",HLOOKUP(COUNT($RV58:VP58)+1,$G$4:$EH$9,VQ$14,0)*$D58,IF($C58=VQ$17,$G$9*$D58,""))</f>
        <v>0</v>
      </c>
      <c r="VR58" s="34">
        <f>IF(VQ58&lt;&gt;"",HLOOKUP(COUNT($RV58:VQ58)+1,$G$4:$EH$9,VR$14,0)*$D58,IF($C58=VR$17,$G$9*$D58,""))</f>
        <v>0</v>
      </c>
      <c r="VS58" s="34">
        <f>IF(VR58&lt;&gt;"",HLOOKUP(COUNT($RV58:VR58)+1,$G$4:$EH$9,VS$14,0)*$D58,IF($C58=VS$17,$G$9*$D58,""))</f>
        <v>0</v>
      </c>
      <c r="VT58" s="34">
        <f>IF(VS58&lt;&gt;"",HLOOKUP(COUNT($RV58:VS58)+1,$G$4:$EH$9,VT$14,0)*$D58,IF($C58=VT$17,$G$9*$D58,""))</f>
        <v>0</v>
      </c>
      <c r="VU58" s="34">
        <f>IF(VT58&lt;&gt;"",HLOOKUP(COUNT($RV58:VT58)+1,$G$4:$EH$9,VU$14,0)*$D58,IF($C58=VU$17,$G$9*$D58,""))</f>
        <v>0</v>
      </c>
      <c r="VV58" s="34">
        <f>IF(VU58&lt;&gt;"",HLOOKUP(COUNT($RV58:VU58)+1,$G$4:$EH$9,VV$14,0)*$D58,IF($C58=VV$17,$G$9*$D58,""))</f>
        <v>0</v>
      </c>
      <c r="VW58" s="34">
        <f>IF(VV58&lt;&gt;"",HLOOKUP(COUNT($RV58:VV58)+1,$G$4:$EH$9,VW$14,0)*$D58,IF($C58=VW$17,$G$9*$D58,""))</f>
        <v>0</v>
      </c>
      <c r="VX58" s="34">
        <f>IF(VW58&lt;&gt;"",HLOOKUP(COUNT($RV58:VW58)+1,$G$4:$EH$9,VX$14,0)*$D58,IF($C58=VX$17,$G$9*$D58,""))</f>
        <v>0</v>
      </c>
      <c r="VY58" s="34">
        <f>IF(VX58&lt;&gt;"",HLOOKUP(COUNT($RV58:VX58)+1,$G$4:$EH$9,VY$14,0)*$D58,IF($C58=VY$17,$G$9*$D58,""))</f>
        <v>0</v>
      </c>
      <c r="VZ58" s="34">
        <f>IF(VY58&lt;&gt;"",HLOOKUP(COUNT($RV58:VY58)+1,$G$4:$EH$9,VZ$14,0)*$D58,IF($C58=VZ$17,$G$9*$D58,""))</f>
        <v>0</v>
      </c>
      <c r="WA58" s="34">
        <f>IF(VZ58&lt;&gt;"",HLOOKUP(COUNT($RV58:VZ58)+1,$G$4:$EH$9,WA$14,0)*$D58,IF($C58=WA$17,$G$9*$D58,""))</f>
        <v>0</v>
      </c>
      <c r="WB58" s="34">
        <f>IF(WA58&lt;&gt;"",HLOOKUP(COUNT($RV58:WA58)+1,$G$4:$EH$9,WB$14,0)*$D58,IF($C58=WB$17,$G$9*$D58,""))</f>
        <v>0</v>
      </c>
      <c r="WC58" s="34">
        <f>IF(WB58&lt;&gt;"",HLOOKUP(COUNT($RV58:WB58)+1,$G$4:$EH$9,WC$14,0)*$D58,IF($C58=WC$17,$G$9*$D58,""))</f>
        <v>0</v>
      </c>
      <c r="WD58" s="34">
        <f>IF(WC58&lt;&gt;"",HLOOKUP(COUNT($RV58:WC58)+1,$G$4:$EH$9,WD$14,0)*$D58,IF($C58=WD$17,$G$9*$D58,""))</f>
        <v>0</v>
      </c>
      <c r="WE58" s="34">
        <f>IF(WD58&lt;&gt;"",HLOOKUP(COUNT($RV58:WD58)+1,$G$4:$EH$9,WE$14,0)*$D58,IF($C58=WE$17,$G$9*$D58,""))</f>
        <v>0</v>
      </c>
      <c r="WF58" s="34">
        <f>IF(WE58&lt;&gt;"",HLOOKUP(COUNT($RV58:WE58)+1,$G$4:$EH$9,WF$14,0)*$D58,IF($C58=WF$17,$G$9*$D58,""))</f>
        <v>0</v>
      </c>
      <c r="WG58" s="34">
        <f>IF(WF58&lt;&gt;"",HLOOKUP(COUNT($RV58:WF58)+1,$G$4:$EH$9,WG$14,0)*$D58,IF($C58=WG$17,$G$9*$D58,""))</f>
        <v>0</v>
      </c>
      <c r="WH58" s="34">
        <f>IF(WG58&lt;&gt;"",HLOOKUP(COUNT($RV58:WG58)+1,$G$4:$EH$9,WH$14,0)*$D58,IF($C58=WH$17,$G$9*$D58,""))</f>
        <v>0</v>
      </c>
      <c r="WI58" s="34">
        <f>IF(WH58&lt;&gt;"",HLOOKUP(COUNT($RV58:WH58)+1,$G$4:$EH$9,WI$14,0)*$D58,IF($C58=WI$17,$G$9*$D58,""))</f>
        <v>0</v>
      </c>
      <c r="WJ58" s="34">
        <f>IF(WI58&lt;&gt;"",HLOOKUP(COUNT($RV58:WI58)+1,$G$4:$EH$9,WJ$14,0)*$D58,IF($C58=WJ$17,$G$9*$D58,""))</f>
        <v>0</v>
      </c>
      <c r="WK58" s="34">
        <f>IF(WJ58&lt;&gt;"",HLOOKUP(COUNT($RV58:WJ58)+1,$G$4:$EH$9,WK$14,0)*$D58,IF($C58=WK$17,$G$9*$D58,""))</f>
        <v>0</v>
      </c>
      <c r="WL58" s="34">
        <f>IF(WK58&lt;&gt;"",HLOOKUP(COUNT($RV58:WK58)+1,$G$4:$EH$9,WL$14,0)*$D58,IF($C58=WL$17,$G$9*$D58,""))</f>
        <v>0</v>
      </c>
    </row>
    <row r="59" spans="1:610" ht="15" x14ac:dyDescent="0.2">
      <c r="A59" s="25">
        <f t="shared" si="911"/>
        <v>5</v>
      </c>
      <c r="B59" s="25" t="s">
        <v>82</v>
      </c>
      <c r="C59" s="62">
        <f t="shared" si="908"/>
        <v>41</v>
      </c>
      <c r="D59" s="30">
        <f>VLOOKUP(B59,Premissas!$R$8:$AD$18,(Histograma!A59+1),0)</f>
        <v>4</v>
      </c>
      <c r="G59" s="34" t="str">
        <f>IF(F59&lt;&gt;"",HLOOKUP(COUNT($F59:F59)+1,$G$4:$EH$8,G$14,0)*$D59,IF($C59=G$17,$G$5*$D59,""))</f>
        <v/>
      </c>
      <c r="H59" s="34" t="str">
        <f>IF(G59&lt;&gt;"",HLOOKUP(COUNT($F59:G59)+1,$G$4:$EH$8,H$14,0)*$D59,IF($C59=H$17,$G$5*$D59,""))</f>
        <v/>
      </c>
      <c r="I59" s="34" t="str">
        <f>IF(H59&lt;&gt;"",HLOOKUP(COUNT($F59:H59)+1,$G$4:$EH$8,I$14,0)*$D59,IF($C59=I$17,$G$5*$D59,""))</f>
        <v/>
      </c>
      <c r="J59" s="34" t="str">
        <f>IF(I59&lt;&gt;"",HLOOKUP(COUNT($F59:I59)+1,$G$4:$EH$8,J$14,0)*$D59,IF($C59=J$17,$G$5*$D59,""))</f>
        <v/>
      </c>
      <c r="K59" s="34" t="str">
        <f>IF(J59&lt;&gt;"",HLOOKUP(COUNT($F59:J59)+1,$G$4:$EH$8,K$14,0)*$D59,IF($C59=K$17,$G$5*$D59,""))</f>
        <v/>
      </c>
      <c r="L59" s="34" t="str">
        <f>IF(K59&lt;&gt;"",HLOOKUP(COUNT($F59:K59)+1,$G$4:$EH$8,L$14,0)*$D59,IF($C59=L$17,$G$5*$D59,""))</f>
        <v/>
      </c>
      <c r="M59" s="34" t="str">
        <f>IF(L59&lt;&gt;"",HLOOKUP(COUNT($F59:L59)+1,$G$4:$EH$8,M$14,0)*$D59,IF($C59=M$17,$G$5*$D59,""))</f>
        <v/>
      </c>
      <c r="N59" s="34" t="str">
        <f>IF(M59&lt;&gt;"",HLOOKUP(COUNT($F59:M59)+1,$G$4:$EH$8,N$14,0)*$D59,IF($C59=N$17,$G$5*$D59,""))</f>
        <v/>
      </c>
      <c r="O59" s="34" t="str">
        <f>IF(N59&lt;&gt;"",HLOOKUP(COUNT($F59:N59)+1,$G$4:$EH$8,O$14,0)*$D59,IF($C59=O$17,$G$5*$D59,""))</f>
        <v/>
      </c>
      <c r="P59" s="34" t="str">
        <f>IF(O59&lt;&gt;"",HLOOKUP(COUNT($F59:O59)+1,$G$4:$EH$8,P$14,0)*$D59,IF($C59=P$17,$G$5*$D59,""))</f>
        <v/>
      </c>
      <c r="Q59" s="34" t="str">
        <f>IF(P59&lt;&gt;"",HLOOKUP(COUNT($F59:P59)+1,$G$4:$EH$8,Q$14,0)*$D59,IF($C59=Q$17,$G$5*$D59,""))</f>
        <v/>
      </c>
      <c r="R59" s="34" t="str">
        <f>IF(Q59&lt;&gt;"",HLOOKUP(COUNT($F59:Q59)+1,$G$4:$EH$8,R$14,0)*$D59,IF($C59=R$17,$G$5*$D59,""))</f>
        <v/>
      </c>
      <c r="S59" s="34" t="str">
        <f>IF(R59&lt;&gt;"",HLOOKUP(COUNT($F59:R59)+1,$G$4:$EH$8,S$14,0)*$D59,IF($C59=S$17,$G$5*$D59,""))</f>
        <v/>
      </c>
      <c r="T59" s="34" t="str">
        <f>IF(S59&lt;&gt;"",HLOOKUP(COUNT($F59:S59)+1,$G$4:$EH$8,T$14,0)*$D59,IF($C59=T$17,$G$5*$D59,""))</f>
        <v/>
      </c>
      <c r="U59" s="34" t="str">
        <f>IF(T59&lt;&gt;"",HLOOKUP(COUNT($F59:T59)+1,$G$4:$EH$8,U$14,0)*$D59,IF($C59=U$17,$G$5*$D59,""))</f>
        <v/>
      </c>
      <c r="V59" s="34" t="str">
        <f>IF(U59&lt;&gt;"",HLOOKUP(COUNT($F59:U59)+1,$G$4:$EH$8,V$14,0)*$D59,IF($C59=V$17,$G$5*$D59,""))</f>
        <v/>
      </c>
      <c r="W59" s="34" t="str">
        <f>IF(V59&lt;&gt;"",HLOOKUP(COUNT($F59:V59)+1,$G$4:$EH$8,W$14,0)*$D59,IF($C59=W$17,$G$5*$D59,""))</f>
        <v/>
      </c>
      <c r="X59" s="34" t="str">
        <f>IF(W59&lt;&gt;"",HLOOKUP(COUNT($F59:W59)+1,$G$4:$EH$8,X$14,0)*$D59,IF($C59=X$17,$G$5*$D59,""))</f>
        <v/>
      </c>
      <c r="Y59" s="34" t="str">
        <f>IF(X59&lt;&gt;"",HLOOKUP(COUNT($F59:X59)+1,$G$4:$EH$8,Y$14,0)*$D59,IF($C59=Y$17,$G$5*$D59,""))</f>
        <v/>
      </c>
      <c r="Z59" s="34" t="str">
        <f>IF(Y59&lt;&gt;"",HLOOKUP(COUNT($F59:Y59)+1,$G$4:$EH$8,Z$14,0)*$D59,IF($C59=Z$17,$G$5*$D59,""))</f>
        <v/>
      </c>
      <c r="AA59" s="34" t="str">
        <f>IF(Z59&lt;&gt;"",HLOOKUP(COUNT($F59:Z59)+1,$G$4:$EH$8,AA$14,0)*$D59,IF($C59=AA$17,$G$5*$D59,""))</f>
        <v/>
      </c>
      <c r="AB59" s="34" t="str">
        <f>IF(AA59&lt;&gt;"",HLOOKUP(COUNT($F59:AA59)+1,$G$4:$EH$8,AB$14,0)*$D59,IF($C59=AB$17,$G$5*$D59,""))</f>
        <v/>
      </c>
      <c r="AC59" s="34" t="str">
        <f>IF(AB59&lt;&gt;"",HLOOKUP(COUNT($F59:AB59)+1,$G$4:$EH$8,AC$14,0)*$D59,IF($C59=AC$17,$G$5*$D59,""))</f>
        <v/>
      </c>
      <c r="AD59" s="34" t="str">
        <f>IF(AC59&lt;&gt;"",HLOOKUP(COUNT($F59:AC59)+1,$G$4:$EH$8,AD$14,0)*$D59,IF($C59=AD$17,$G$5*$D59,""))</f>
        <v/>
      </c>
      <c r="AE59" s="34" t="str">
        <f>IF(AD59&lt;&gt;"",HLOOKUP(COUNT($F59:AD59)+1,$G$4:$EH$8,AE$14,0)*$D59,IF($C59=AE$17,$G$5*$D59,""))</f>
        <v/>
      </c>
      <c r="AF59" s="34" t="str">
        <f>IF(AE59&lt;&gt;"",HLOOKUP(COUNT($F59:AE59)+1,$G$4:$EH$8,AF$14,0)*$D59,IF($C59=AF$17,$G$5*$D59,""))</f>
        <v/>
      </c>
      <c r="AG59" s="34" t="str">
        <f>IF(AF59&lt;&gt;"",HLOOKUP(COUNT($F59:AF59)+1,$G$4:$EH$8,AG$14,0)*$D59,IF($C59=AG$17,$G$5*$D59,""))</f>
        <v/>
      </c>
      <c r="AH59" s="34" t="str">
        <f>IF(AG59&lt;&gt;"",HLOOKUP(COUNT($F59:AG59)+1,$G$4:$EH$8,AH$14,0)*$D59,IF($C59=AH$17,$G$5*$D59,""))</f>
        <v/>
      </c>
      <c r="AI59" s="34" t="str">
        <f>IF(AH59&lt;&gt;"",HLOOKUP(COUNT($F59:AH59)+1,$G$4:$EH$8,AI$14,0)*$D59,IF($C59=AI$17,$G$5*$D59,""))</f>
        <v/>
      </c>
      <c r="AJ59" s="34" t="str">
        <f>IF(AI59&lt;&gt;"",HLOOKUP(COUNT($F59:AI59)+1,$G$4:$EH$8,AJ$14,0)*$D59,IF($C59=AJ$17,$G$5*$D59,""))</f>
        <v/>
      </c>
      <c r="AK59" s="34" t="str">
        <f>IF(AJ59&lt;&gt;"",HLOOKUP(COUNT($F59:AJ59)+1,$G$4:$EH$8,AK$14,0)*$D59,IF($C59=AK$17,$G$5*$D59,""))</f>
        <v/>
      </c>
      <c r="AL59" s="34" t="str">
        <f>IF(AK59&lt;&gt;"",HLOOKUP(COUNT($F59:AK59)+1,$G$4:$EH$8,AL$14,0)*$D59,IF($C59=AL$17,$G$5*$D59,""))</f>
        <v/>
      </c>
      <c r="AM59" s="34" t="str">
        <f>IF(AL59&lt;&gt;"",HLOOKUP(COUNT($F59:AL59)+1,$G$4:$EH$8,AM$14,0)*$D59,IF($C59=AM$17,$G$5*$D59,""))</f>
        <v/>
      </c>
      <c r="AN59" s="34" t="str">
        <f>IF(AM59&lt;&gt;"",HLOOKUP(COUNT($F59:AM59)+1,$G$4:$EH$8,AN$14,0)*$D59,IF($C59=AN$17,$G$5*$D59,""))</f>
        <v/>
      </c>
      <c r="AO59" s="34" t="str">
        <f>IF(AN59&lt;&gt;"",HLOOKUP(COUNT($F59:AN59)+1,$G$4:$EH$8,AO$14,0)*$D59,IF($C59=AO$17,$G$5*$D59,""))</f>
        <v/>
      </c>
      <c r="AP59" s="34" t="str">
        <f>IF(AO59&lt;&gt;"",HLOOKUP(COUNT($F59:AO59)+1,$G$4:$EH$8,AP$14,0)*$D59,IF($C59=AP$17,$G$5*$D59,""))</f>
        <v/>
      </c>
      <c r="AQ59" s="34" t="str">
        <f>IF(AP59&lt;&gt;"",HLOOKUP(COUNT($F59:AP59)+1,$G$4:$EH$8,AQ$14,0)*$D59,IF($C59=AQ$17,$G$5*$D59,""))</f>
        <v/>
      </c>
      <c r="AR59" s="34" t="str">
        <f>IF(AQ59&lt;&gt;"",HLOOKUP(COUNT($F59:AQ59)+1,$G$4:$EH$8,AR$14,0)*$D59,IF($C59=AR$17,$G$5*$D59,""))</f>
        <v/>
      </c>
      <c r="AS59" s="34" t="str">
        <f>IF(AR59&lt;&gt;"",HLOOKUP(COUNT($F59:AR59)+1,$G$4:$EH$8,AS$14,0)*$D59,IF($C59=AS$17,$G$5*$D59,""))</f>
        <v/>
      </c>
      <c r="AT59" s="34" t="str">
        <f>IF(AS59&lt;&gt;"",HLOOKUP(COUNT($F59:AS59)+1,$G$4:$EH$8,AT$14,0)*$D59,IF($C59=AT$17,$G$5*$D59,""))</f>
        <v/>
      </c>
      <c r="AU59" s="34">
        <f>IF(AT59&lt;&gt;"",HLOOKUP(COUNT($F59:AT59)+1,$G$4:$EH$8,AU$14,0)*$D59,IF($C59=AU$17,$G$5*$D59,""))</f>
        <v>0</v>
      </c>
      <c r="AV59" s="34">
        <f>IF(AU59&lt;&gt;"",HLOOKUP(COUNT($F59:AU59)+1,$G$4:$EH$8,AV$14,0)*$D59,IF($C59=AV$17,$G$5*$D59,""))</f>
        <v>0</v>
      </c>
      <c r="AW59" s="34" t="e">
        <f>IF(AV59&lt;&gt;"",HLOOKUP(COUNT($F59:AV59)+1,$G$4:$EH$8,AW$14,0)*$D59,IF($C59=AW$17,$G$5*$D59,""))</f>
        <v>#VALUE!</v>
      </c>
      <c r="AX59" s="34" t="e">
        <f>IF(AW59&lt;&gt;"",HLOOKUP(COUNT($F59:AW59)+1,$G$4:$EH$8,AX$14,0)*$D59,IF($C59=AX$17,$G$5*$D59,""))</f>
        <v>#VALUE!</v>
      </c>
      <c r="AY59" s="34" t="e">
        <f>IF(AX59&lt;&gt;"",HLOOKUP(COUNT($F59:AX59)+1,$G$4:$EH$8,AY$14,0)*$D59,IF($C59=AY$17,$G$5*$D59,""))</f>
        <v>#VALUE!</v>
      </c>
      <c r="AZ59" s="34" t="e">
        <f>IF(AY59&lt;&gt;"",HLOOKUP(COUNT($F59:AY59)+1,$G$4:$EH$8,AZ$14,0)*$D59,IF($C59=AZ$17,$G$5*$D59,""))</f>
        <v>#VALUE!</v>
      </c>
      <c r="BA59" s="34" t="e">
        <f>IF(AZ59&lt;&gt;"",HLOOKUP(COUNT($F59:AZ59)+1,$G$4:$EH$8,BA$14,0)*$D59,IF($C59=BA$17,$G$5*$D59,""))</f>
        <v>#VALUE!</v>
      </c>
      <c r="BB59" s="34" t="e">
        <f>IF(BA59&lt;&gt;"",HLOOKUP(COUNT($F59:BA59)+1,$G$4:$EH$8,BB$14,0)*$D59,IF($C59=BB$17,$G$5*$D59,""))</f>
        <v>#VALUE!</v>
      </c>
      <c r="BC59" s="34" t="e">
        <f>IF(BB59&lt;&gt;"",HLOOKUP(COUNT($F59:BB59)+1,$G$4:$EH$8,BC$14,0)*$D59,IF($C59=BC$17,$G$5*$D59,""))</f>
        <v>#VALUE!</v>
      </c>
      <c r="BD59" s="34" t="e">
        <f>IF(BC59&lt;&gt;"",HLOOKUP(COUNT($F59:BC59)+1,$G$4:$EH$8,BD$14,0)*$D59,IF($C59=BD$17,$G$5*$D59,""))</f>
        <v>#VALUE!</v>
      </c>
      <c r="BE59" s="34" t="e">
        <f>IF(BD59&lt;&gt;"",HLOOKUP(COUNT($F59:BD59)+1,$G$4:$EH$8,BE$14,0)*$D59,IF($C59=BE$17,$G$5*$D59,""))</f>
        <v>#VALUE!</v>
      </c>
      <c r="BF59" s="34" t="e">
        <f>IF(BE59&lt;&gt;"",HLOOKUP(COUNT($F59:BE59)+1,$G$4:$EH$8,BF$14,0)*$D59,IF($C59=BF$17,$G$5*$D59,""))</f>
        <v>#VALUE!</v>
      </c>
      <c r="BG59" s="34" t="e">
        <f>IF(BF59&lt;&gt;"",HLOOKUP(COUNT($F59:BF59)+1,$G$4:$EH$8,BG$14,0)*$D59,IF($C59=BG$17,$G$5*$D59,""))</f>
        <v>#VALUE!</v>
      </c>
      <c r="BH59" s="34" t="e">
        <f>IF(BG59&lt;&gt;"",HLOOKUP(COUNT($F59:BG59)+1,$G$4:$EH$8,BH$14,0)*$D59,IF($C59=BH$17,$G$5*$D59,""))</f>
        <v>#VALUE!</v>
      </c>
      <c r="BI59" s="34" t="e">
        <f>IF(BH59&lt;&gt;"",HLOOKUP(COUNT($F59:BH59)+1,$G$4:$EH$8,BI$14,0)*$D59,IF($C59=BI$17,$G$5*$D59,""))</f>
        <v>#VALUE!</v>
      </c>
      <c r="BJ59" s="34" t="e">
        <f>IF(BI59&lt;&gt;"",HLOOKUP(COUNT($F59:BI59)+1,$G$4:$EH$8,BJ$14,0)*$D59,IF($C59=BJ$17,$G$5*$D59,""))</f>
        <v>#VALUE!</v>
      </c>
      <c r="BK59" s="34" t="e">
        <f>IF(BJ59&lt;&gt;"",HLOOKUP(COUNT($F59:BJ59)+1,$G$4:$EH$8,BK$14,0)*$D59,IF($C59=BK$17,$G$5*$D59,""))</f>
        <v>#VALUE!</v>
      </c>
      <c r="BL59" s="34" t="e">
        <f>IF(BK59&lt;&gt;"",HLOOKUP(COUNT($F59:BK59)+1,$G$4:$EH$8,BL$14,0)*$D59,IF($C59=BL$17,$G$5*$D59,""))</f>
        <v>#VALUE!</v>
      </c>
      <c r="BM59" s="34" t="e">
        <f>IF(BL59&lt;&gt;"",HLOOKUP(COUNT($F59:BL59)+1,$G$4:$EH$8,BM$14,0)*$D59,IF($C59=BM$17,$G$5*$D59,""))</f>
        <v>#VALUE!</v>
      </c>
      <c r="BN59" s="34" t="e">
        <f>IF(BM59&lt;&gt;"",HLOOKUP(COUNT($F59:BM59)+1,$G$4:$EH$8,BN$14,0)*$D59,IF($C59=BN$17,$G$5*$D59,""))</f>
        <v>#VALUE!</v>
      </c>
      <c r="BO59" s="34" t="e">
        <f>IF(BN59&lt;&gt;"",HLOOKUP(COUNT($F59:BN59)+1,$G$4:$EH$8,BO$14,0)*$D59,IF($C59=BO$17,$G$5*$D59,""))</f>
        <v>#VALUE!</v>
      </c>
      <c r="BP59" s="34" t="e">
        <f>IF(BO59&lt;&gt;"",HLOOKUP(COUNT($F59:BO59)+1,$G$4:$EH$8,BP$14,0)*$D59,IF($C59=BP$17,$G$5*$D59,""))</f>
        <v>#VALUE!</v>
      </c>
      <c r="BQ59" s="34" t="e">
        <f>IF(BP59&lt;&gt;"",HLOOKUP(COUNT($F59:BP59)+1,$G$4:$EH$8,BQ$14,0)*$D59,IF($C59=BQ$17,$G$5*$D59,""))</f>
        <v>#VALUE!</v>
      </c>
      <c r="BR59" s="34" t="e">
        <f>IF(BQ59&lt;&gt;"",HLOOKUP(COUNT($F59:BQ59)+1,$G$4:$EH$8,BR$14,0)*$D59,IF($C59=BR$17,$G$5*$D59,""))</f>
        <v>#VALUE!</v>
      </c>
      <c r="BS59" s="34" t="e">
        <f>IF(BR59&lt;&gt;"",HLOOKUP(COUNT($F59:BR59)+1,$G$4:$EH$8,BS$14,0)*$D59,IF($C59=BS$17,$G$5*$D59,""))</f>
        <v>#VALUE!</v>
      </c>
      <c r="BT59" s="34" t="e">
        <f>IF(BS59&lt;&gt;"",HLOOKUP(COUNT($F59:BS59)+1,$G$4:$EH$8,BT$14,0)*$D59,IF($C59=BT$17,$G$5*$D59,""))</f>
        <v>#VALUE!</v>
      </c>
      <c r="BU59" s="34" t="e">
        <f>IF(BT59&lt;&gt;"",HLOOKUP(COUNT($F59:BT59)+1,$G$4:$EH$8,BU$14,0)*$D59,IF($C59=BU$17,$G$5*$D59,""))</f>
        <v>#VALUE!</v>
      </c>
      <c r="BV59" s="34" t="e">
        <f>IF(BU59&lt;&gt;"",HLOOKUP(COUNT($F59:BU59)+1,$G$4:$EH$8,BV$14,0)*$D59,IF($C59=BV$17,$G$5*$D59,""))</f>
        <v>#VALUE!</v>
      </c>
      <c r="BW59" s="34" t="e">
        <f>IF(BV59&lt;&gt;"",HLOOKUP(COUNT($F59:BV59)+1,$G$4:$EH$8,BW$14,0)*$D59,IF($C59=BW$17,$G$5*$D59,""))</f>
        <v>#VALUE!</v>
      </c>
      <c r="BX59" s="34" t="e">
        <f>IF(BW59&lt;&gt;"",HLOOKUP(COUNT($F59:BW59)+1,$G$4:$EH$8,BX$14,0)*$D59,IF($C59=BX$17,$G$5*$D59,""))</f>
        <v>#VALUE!</v>
      </c>
      <c r="BY59" s="34" t="e">
        <f>IF(BX59&lt;&gt;"",HLOOKUP(COUNT($F59:BX59)+1,$G$4:$EH$8,BY$14,0)*$D59,IF($C59=BY$17,$G$5*$D59,""))</f>
        <v>#VALUE!</v>
      </c>
      <c r="BZ59" s="34" t="e">
        <f>IF(BY59&lt;&gt;"",HLOOKUP(COUNT($F59:BY59)+1,$G$4:$EH$8,BZ$14,0)*$D59,IF($C59=BZ$17,$G$5*$D59,""))</f>
        <v>#VALUE!</v>
      </c>
      <c r="CA59" s="34" t="e">
        <f>IF(BZ59&lt;&gt;"",HLOOKUP(COUNT($F59:BZ59)+1,$G$4:$EH$8,CA$14,0)*$D59,IF($C59=CA$17,$G$5*$D59,""))</f>
        <v>#VALUE!</v>
      </c>
      <c r="CB59" s="34" t="e">
        <f>IF(CA59&lt;&gt;"",HLOOKUP(COUNT($F59:CA59)+1,$G$4:$EH$8,CB$14,0)*$D59,IF($C59=CB$17,$G$5*$D59,""))</f>
        <v>#VALUE!</v>
      </c>
      <c r="CC59" s="34" t="e">
        <f>IF(CB59&lt;&gt;"",HLOOKUP(COUNT($F59:CB59)+1,$G$4:$EH$8,CC$14,0)*$D59,IF($C59=CC$17,$G$5*$D59,""))</f>
        <v>#VALUE!</v>
      </c>
      <c r="CD59" s="34" t="e">
        <f>IF(CC59&lt;&gt;"",HLOOKUP(COUNT($F59:CC59)+1,$G$4:$EH$8,CD$14,0)*$D59,IF($C59=CD$17,$G$5*$D59,""))</f>
        <v>#VALUE!</v>
      </c>
      <c r="CE59" s="34" t="e">
        <f>IF(CD59&lt;&gt;"",HLOOKUP(COUNT($F59:CD59)+1,$G$4:$EH$8,CE$14,0)*$D59,IF($C59=CE$17,$G$5*$D59,""))</f>
        <v>#VALUE!</v>
      </c>
      <c r="CF59" s="34" t="e">
        <f>IF(CE59&lt;&gt;"",HLOOKUP(COUNT($F59:CE59)+1,$G$4:$EH$8,CF$14,0)*$D59,IF($C59=CF$17,$G$5*$D59,""))</f>
        <v>#VALUE!</v>
      </c>
      <c r="CG59" s="34" t="e">
        <f>IF(CF59&lt;&gt;"",HLOOKUP(COUNT($F59:CF59)+1,$G$4:$EH$8,CG$14,0)*$D59,IF($C59=CG$17,$G$5*$D59,""))</f>
        <v>#VALUE!</v>
      </c>
      <c r="CH59" s="34" t="e">
        <f>IF(CG59&lt;&gt;"",HLOOKUP(COUNT($F59:CG59)+1,$G$4:$EH$8,CH$14,0)*$D59,IF($C59=CH$17,$G$5*$D59,""))</f>
        <v>#VALUE!</v>
      </c>
      <c r="CI59" s="34" t="e">
        <f>IF(CH59&lt;&gt;"",HLOOKUP(COUNT($F59:CH59)+1,$G$4:$EH$8,CI$14,0)*$D59,IF($C59=CI$17,$G$5*$D59,""))</f>
        <v>#VALUE!</v>
      </c>
      <c r="CJ59" s="34" t="e">
        <f>IF(CI59&lt;&gt;"",HLOOKUP(COUNT($F59:CI59)+1,$G$4:$EH$8,CJ$14,0)*$D59,IF($C59=CJ$17,$G$5*$D59,""))</f>
        <v>#VALUE!</v>
      </c>
      <c r="CK59" s="34" t="e">
        <f>IF(CJ59&lt;&gt;"",HLOOKUP(COUNT($F59:CJ59)+1,$G$4:$EH$8,CK$14,0)*$D59,IF($C59=CK$17,$G$5*$D59,""))</f>
        <v>#VALUE!</v>
      </c>
      <c r="CL59" s="34" t="e">
        <f>IF(CK59&lt;&gt;"",HLOOKUP(COUNT($F59:CK59)+1,$G$4:$EH$8,CL$14,0)*$D59,IF($C59=CL$17,$G$5*$D59,""))</f>
        <v>#VALUE!</v>
      </c>
      <c r="CM59" s="34" t="e">
        <f>IF(CL59&lt;&gt;"",HLOOKUP(COUNT($F59:CL59)+1,$G$4:$EH$8,CM$14,0)*$D59,IF($C59=CM$17,$G$5*$D59,""))</f>
        <v>#VALUE!</v>
      </c>
      <c r="CN59" s="34" t="e">
        <f>IF(CM59&lt;&gt;"",HLOOKUP(COUNT($F59:CM59)+1,$G$4:$EH$8,CN$14,0)*$D59,IF($C59=CN$17,$G$5*$D59,""))</f>
        <v>#VALUE!</v>
      </c>
      <c r="CO59" s="34" t="e">
        <f>IF(CN59&lt;&gt;"",HLOOKUP(COUNT($F59:CN59)+1,$G$4:$EH$8,CO$14,0)*$D59,IF($C59=CO$17,$G$5*$D59,""))</f>
        <v>#VALUE!</v>
      </c>
      <c r="CP59" s="34" t="e">
        <f>IF(CO59&lt;&gt;"",HLOOKUP(COUNT($F59:CO59)+1,$G$4:$EH$8,CP$14,0)*$D59,IF($C59=CP$17,$G$5*$D59,""))</f>
        <v>#VALUE!</v>
      </c>
      <c r="CQ59" s="34" t="e">
        <f>IF(CP59&lt;&gt;"",HLOOKUP(COUNT($F59:CP59)+1,$G$4:$EH$8,CQ$14,0)*$D59,IF($C59=CQ$17,$G$5*$D59,""))</f>
        <v>#VALUE!</v>
      </c>
      <c r="CR59" s="34" t="e">
        <f>IF(CQ59&lt;&gt;"",HLOOKUP(COUNT($F59:CQ59)+1,$G$4:$EH$8,CR$14,0)*$D59,IF($C59=CR$17,$G$5*$D59,""))</f>
        <v>#VALUE!</v>
      </c>
      <c r="CS59" s="34" t="e">
        <f>IF(CR59&lt;&gt;"",HLOOKUP(COUNT($F59:CR59)+1,$G$4:$EH$8,CS$14,0)*$D59,IF($C59=CS$17,$G$5*$D59,""))</f>
        <v>#VALUE!</v>
      </c>
      <c r="CT59" s="34" t="e">
        <f>IF(CS59&lt;&gt;"",HLOOKUP(COUNT($F59:CS59)+1,$G$4:$EH$8,CT$14,0)*$D59,IF($C59=CT$17,$G$5*$D59,""))</f>
        <v>#VALUE!</v>
      </c>
      <c r="CU59" s="34" t="e">
        <f>IF(CT59&lt;&gt;"",HLOOKUP(COUNT($F59:CT59)+1,$G$4:$EH$8,CU$14,0)*$D59,IF($C59=CU$17,$G$5*$D59,""))</f>
        <v>#VALUE!</v>
      </c>
      <c r="CV59" s="34" t="e">
        <f>IF(CU59&lt;&gt;"",HLOOKUP(COUNT($F59:CU59)+1,$G$4:$EH$8,CV$14,0)*$D59,IF($C59=CV$17,$G$5*$D59,""))</f>
        <v>#VALUE!</v>
      </c>
      <c r="CW59" s="34" t="e">
        <f>IF(CV59&lt;&gt;"",HLOOKUP(COUNT($F59:CV59)+1,$G$4:$EH$8,CW$14,0)*$D59,IF($C59=CW$17,$G$5*$D59,""))</f>
        <v>#VALUE!</v>
      </c>
      <c r="CX59" s="34" t="e">
        <f>IF(CW59&lt;&gt;"",HLOOKUP(COUNT($F59:CW59)+1,$G$4:$EH$8,CX$14,0)*$D59,IF($C59=CX$17,$G$5*$D59,""))</f>
        <v>#VALUE!</v>
      </c>
      <c r="CY59" s="34" t="e">
        <f>IF(CX59&lt;&gt;"",HLOOKUP(COUNT($F59:CX59)+1,$G$4:$EH$8,CY$14,0)*$D59,IF($C59=CY$17,$G$5*$D59,""))</f>
        <v>#VALUE!</v>
      </c>
      <c r="CZ59" s="34" t="e">
        <f>IF(CY59&lt;&gt;"",HLOOKUP(COUNT($F59:CY59)+1,$G$4:$EH$8,CZ$14,0)*$D59,IF($C59=CZ$17,$G$5*$D59,""))</f>
        <v>#VALUE!</v>
      </c>
      <c r="DA59" s="34" t="e">
        <f>IF(CZ59&lt;&gt;"",HLOOKUP(COUNT($F59:CZ59)+1,$G$4:$EH$8,DA$14,0)*$D59,IF($C59=DA$17,$G$5*$D59,""))</f>
        <v>#VALUE!</v>
      </c>
      <c r="DB59" s="34" t="e">
        <f>IF(DA59&lt;&gt;"",HLOOKUP(COUNT($F59:DA59)+1,$G$4:$EH$8,DB$14,0)*$D59,IF($C59=DB$17,$G$5*$D59,""))</f>
        <v>#VALUE!</v>
      </c>
      <c r="DC59" s="34" t="e">
        <f>IF(DB59&lt;&gt;"",HLOOKUP(COUNT($F59:DB59)+1,$G$4:$EH$8,DC$14,0)*$D59,IF($C59=DC$17,$G$5*$D59,""))</f>
        <v>#VALUE!</v>
      </c>
      <c r="DD59" s="34" t="e">
        <f>IF(DC59&lt;&gt;"",HLOOKUP(COUNT($F59:DC59)+1,$G$4:$EH$8,DD$14,0)*$D59,IF($C59=DD$17,$G$5*$D59,""))</f>
        <v>#VALUE!</v>
      </c>
      <c r="DE59" s="34" t="e">
        <f>IF(DD59&lt;&gt;"",HLOOKUP(COUNT($F59:DD59)+1,$G$4:$EH$8,DE$14,0)*$D59,IF($C59=DE$17,$G$5*$D59,""))</f>
        <v>#VALUE!</v>
      </c>
      <c r="DF59" s="34" t="e">
        <f>IF(DE59&lt;&gt;"",HLOOKUP(COUNT($F59:DE59)+1,$G$4:$EH$8,DF$14,0)*$D59,IF($C59=DF$17,$G$5*$D59,""))</f>
        <v>#VALUE!</v>
      </c>
      <c r="DG59" s="34" t="e">
        <f>IF(DF59&lt;&gt;"",HLOOKUP(COUNT($F59:DF59)+1,$G$4:$EH$8,DG$14,0)*$D59,IF($C59=DG$17,$G$5*$D59,""))</f>
        <v>#VALUE!</v>
      </c>
      <c r="DH59" s="34" t="e">
        <f>IF(DG59&lt;&gt;"",HLOOKUP(COUNT($F59:DG59)+1,$G$4:$EH$8,DH$14,0)*$D59,IF($C59=DH$17,$G$5*$D59,""))</f>
        <v>#VALUE!</v>
      </c>
      <c r="DI59" s="34" t="e">
        <f>IF(DH59&lt;&gt;"",HLOOKUP(COUNT($F59:DH59)+1,$G$4:$EH$8,DI$14,0)*$D59,IF($C59=DI$17,$G$5*$D59,""))</f>
        <v>#VALUE!</v>
      </c>
      <c r="DJ59" s="34" t="e">
        <f>IF(DI59&lt;&gt;"",HLOOKUP(COUNT($F59:DI59)+1,$G$4:$EH$8,DJ$14,0)*$D59,IF($C59=DJ$17,$G$5*$D59,""))</f>
        <v>#VALUE!</v>
      </c>
      <c r="DK59" s="34" t="e">
        <f>IF(DJ59&lt;&gt;"",HLOOKUP(COUNT($F59:DJ59)+1,$G$4:$EH$8,DK$14,0)*$D59,IF($C59=DK$17,$G$5*$D59,""))</f>
        <v>#VALUE!</v>
      </c>
      <c r="DL59" s="34" t="e">
        <f>IF(DK59&lt;&gt;"",HLOOKUP(COUNT($F59:DK59)+1,$G$4:$EH$8,DL$14,0)*$D59,IF($C59=DL$17,$G$5*$D59,""))</f>
        <v>#VALUE!</v>
      </c>
      <c r="DM59" s="34" t="e">
        <f>IF(DL59&lt;&gt;"",HLOOKUP(COUNT($F59:DL59)+1,$G$4:$EH$8,DM$14,0)*$D59,IF($C59=DM$17,$G$5*$D59,""))</f>
        <v>#VALUE!</v>
      </c>
      <c r="DN59" s="34" t="e">
        <f>IF(DM59&lt;&gt;"",HLOOKUP(COUNT($F59:DM59)+1,$G$4:$EH$8,DN$14,0)*$D59,IF($C59=DN$17,$G$5*$D59,""))</f>
        <v>#VALUE!</v>
      </c>
      <c r="DO59" s="34" t="e">
        <f>IF(DN59&lt;&gt;"",HLOOKUP(COUNT($F59:DN59)+1,$G$4:$EH$8,DO$14,0)*$D59,IF($C59=DO$17,$G$5*$D59,""))</f>
        <v>#VALUE!</v>
      </c>
      <c r="DP59" s="34" t="e">
        <f>IF(DO59&lt;&gt;"",HLOOKUP(COUNT($F59:DO59)+1,$G$4:$EH$8,DP$14,0)*$D59,IF($C59=DP$17,$G$5*$D59,""))</f>
        <v>#VALUE!</v>
      </c>
      <c r="DQ59" s="34" t="e">
        <f>IF(DP59&lt;&gt;"",HLOOKUP(COUNT($F59:DP59)+1,$G$4:$EH$8,DQ$14,0)*$D59,IF($C59=DQ$17,$G$5*$D59,""))</f>
        <v>#VALUE!</v>
      </c>
      <c r="DR59" s="34" t="e">
        <f>IF(DQ59&lt;&gt;"",HLOOKUP(COUNT($F59:DQ59)+1,$G$4:$EH$8,DR$14,0)*$D59,IF($C59=DR$17,$G$5*$D59,""))</f>
        <v>#VALUE!</v>
      </c>
      <c r="DS59" s="34" t="e">
        <f>IF(DR59&lt;&gt;"",HLOOKUP(COUNT($F59:DR59)+1,$G$4:$EH$8,DS$14,0)*$D59,IF($C59=DS$17,$G$5*$D59,""))</f>
        <v>#VALUE!</v>
      </c>
      <c r="DT59" s="34" t="e">
        <f>IF(DS59&lt;&gt;"",HLOOKUP(COUNT($F59:DS59)+1,$G$4:$EH$8,DT$14,0)*$D59,IF($C59=DT$17,$G$5*$D59,""))</f>
        <v>#VALUE!</v>
      </c>
      <c r="DU59" s="34" t="e">
        <f>IF(DT59&lt;&gt;"",HLOOKUP(COUNT($F59:DT59)+1,$G$4:$EH$8,DU$14,0)*$D59,IF($C59=DU$17,$G$5*$D59,""))</f>
        <v>#VALUE!</v>
      </c>
      <c r="DV59" s="34" t="e">
        <f>IF(DU59&lt;&gt;"",HLOOKUP(COUNT($F59:DU59)+1,$G$4:$EH$8,DV$14,0)*$D59,IF($C59=DV$17,$G$5*$D59,""))</f>
        <v>#VALUE!</v>
      </c>
      <c r="DX59" s="34" t="str">
        <f>IF(DW59&lt;&gt;"",HLOOKUP(COUNT($DW59:DW59)+1,$G$4:$CX$8,DX$14,0)*$D59,IF($C59=DX$17,$G$6*$D59,""))</f>
        <v/>
      </c>
      <c r="DY59" s="34" t="str">
        <f>IF(DX59&lt;&gt;"",HLOOKUP(COUNT($DW59:DX59)+1,$G$4:$CX$8,DY$14,0)*$D59,IF($C59=DY$17,$G$6*$D59,""))</f>
        <v/>
      </c>
      <c r="DZ59" s="34" t="str">
        <f>IF(DY59&lt;&gt;"",HLOOKUP(COUNT($DW59:DY59)+1,$G$4:$CX$8,DZ$14,0)*$D59,IF($C59=DZ$17,$G$6*$D59,""))</f>
        <v/>
      </c>
      <c r="EA59" s="34" t="str">
        <f>IF(DZ59&lt;&gt;"",HLOOKUP(COUNT($DW59:DZ59)+1,$G$4:$CX$8,EA$14,0)*$D59,IF($C59=EA$17,$G$6*$D59,""))</f>
        <v/>
      </c>
      <c r="EB59" s="34" t="str">
        <f>IF(EA59&lt;&gt;"",HLOOKUP(COUNT($DW59:EA59)+1,$G$4:$CX$8,EB$14,0)*$D59,IF($C59=EB$17,$G$6*$D59,""))</f>
        <v/>
      </c>
      <c r="EC59" s="34" t="str">
        <f>IF(EB59&lt;&gt;"",HLOOKUP(COUNT($DW59:EB59)+1,$G$4:$CX$8,EC$14,0)*$D59,IF($C59=EC$17,$G$6*$D59,""))</f>
        <v/>
      </c>
      <c r="ED59" s="34" t="str">
        <f>IF(EC59&lt;&gt;"",HLOOKUP(COUNT($DW59:EC59)+1,$G$4:$CX$8,ED$14,0)*$D59,IF($C59=ED$17,$G$6*$D59,""))</f>
        <v/>
      </c>
      <c r="EE59" s="34" t="str">
        <f>IF(ED59&lt;&gt;"",HLOOKUP(COUNT($DW59:ED59)+1,$G$4:$CX$8,EE$14,0)*$D59,IF($C59=EE$17,$G$6*$D59,""))</f>
        <v/>
      </c>
      <c r="EF59" s="34" t="str">
        <f>IF(EE59&lt;&gt;"",HLOOKUP(COUNT($DW59:EE59)+1,$G$4:$CX$8,EF$14,0)*$D59,IF($C59=EF$17,$G$6*$D59,""))</f>
        <v/>
      </c>
      <c r="EG59" s="34" t="str">
        <f>IF(EF59&lt;&gt;"",HLOOKUP(COUNT($DW59:EF59)+1,$G$4:$CX$8,EG$14,0)*$D59,IF($C59=EG$17,$G$6*$D59,""))</f>
        <v/>
      </c>
      <c r="EH59" s="34" t="str">
        <f>IF(EG59&lt;&gt;"",HLOOKUP(COUNT($DW59:EG59)+1,$G$4:$CX$8,EH$14,0)*$D59,IF($C59=EH$17,$G$6*$D59,""))</f>
        <v/>
      </c>
      <c r="EI59" s="34" t="str">
        <f>IF(EH59&lt;&gt;"",HLOOKUP(COUNT($DW59:EH59)+1,$G$4:$CX$8,EI$14,0)*$D59,IF($C59=EI$17,$G$6*$D59,""))</f>
        <v/>
      </c>
      <c r="EJ59" s="34" t="str">
        <f>IF(EI59&lt;&gt;"",HLOOKUP(COUNT($DW59:EI59)+1,$G$4:$CX$8,EJ$14,0)*$D59,IF($C59=EJ$17,$G$6*$D59,""))</f>
        <v/>
      </c>
      <c r="EK59" s="34" t="str">
        <f>IF(EJ59&lt;&gt;"",HLOOKUP(COUNT($DW59:EJ59)+1,$G$4:$CX$8,EK$14,0)*$D59,IF($C59=EK$17,$G$6*$D59,""))</f>
        <v/>
      </c>
      <c r="EL59" s="34" t="str">
        <f>IF(EK59&lt;&gt;"",HLOOKUP(COUNT($DW59:EK59)+1,$G$4:$CX$8,EL$14,0)*$D59,IF($C59=EL$17,$G$6*$D59,""))</f>
        <v/>
      </c>
      <c r="EM59" s="34" t="str">
        <f>IF(EL59&lt;&gt;"",HLOOKUP(COUNT($DW59:EL59)+1,$G$4:$CX$8,EM$14,0)*$D59,IF($C59=EM$17,$G$6*$D59,""))</f>
        <v/>
      </c>
      <c r="EN59" s="34" t="str">
        <f>IF(EM59&lt;&gt;"",HLOOKUP(COUNT($DW59:EM59)+1,$G$4:$CX$8,EN$14,0)*$D59,IF($C59=EN$17,$G$6*$D59,""))</f>
        <v/>
      </c>
      <c r="EO59" s="34" t="str">
        <f>IF(EN59&lt;&gt;"",HLOOKUP(COUNT($DW59:EN59)+1,$G$4:$CX$8,EO$14,0)*$D59,IF($C59=EO$17,$G$6*$D59,""))</f>
        <v/>
      </c>
      <c r="EP59" s="34" t="str">
        <f>IF(EO59&lt;&gt;"",HLOOKUP(COUNT($DW59:EO59)+1,$G$4:$CX$8,EP$14,0)*$D59,IF($C59=EP$17,$G$6*$D59,""))</f>
        <v/>
      </c>
      <c r="EQ59" s="34" t="str">
        <f>IF(EP59&lt;&gt;"",HLOOKUP(COUNT($DW59:EP59)+1,$G$4:$CX$8,EQ$14,0)*$D59,IF($C59=EQ$17,$G$6*$D59,""))</f>
        <v/>
      </c>
      <c r="ER59" s="34" t="str">
        <f>IF(EQ59&lt;&gt;"",HLOOKUP(COUNT($DW59:EQ59)+1,$G$4:$CX$8,ER$14,0)*$D59,IF($C59=ER$17,$G$6*$D59,""))</f>
        <v/>
      </c>
      <c r="ES59" s="34" t="str">
        <f>IF(ER59&lt;&gt;"",HLOOKUP(COUNT($DW59:ER59)+1,$G$4:$CX$8,ES$14,0)*$D59,IF($C59=ES$17,$G$6*$D59,""))</f>
        <v/>
      </c>
      <c r="ET59" s="34" t="str">
        <f>IF(ES59&lt;&gt;"",HLOOKUP(COUNT($DW59:ES59)+1,$G$4:$CX$8,ET$14,0)*$D59,IF($C59=ET$17,$G$6*$D59,""))</f>
        <v/>
      </c>
      <c r="EU59" s="34" t="str">
        <f>IF(ET59&lt;&gt;"",HLOOKUP(COUNT($DW59:ET59)+1,$G$4:$CX$8,EU$14,0)*$D59,IF($C59=EU$17,$G$6*$D59,""))</f>
        <v/>
      </c>
      <c r="EV59" s="34" t="str">
        <f>IF(EU59&lt;&gt;"",HLOOKUP(COUNT($DW59:EU59)+1,$G$4:$CX$8,EV$14,0)*$D59,IF($C59=EV$17,$G$6*$D59,""))</f>
        <v/>
      </c>
      <c r="EW59" s="34" t="str">
        <f>IF(EV59&lt;&gt;"",HLOOKUP(COUNT($DW59:EV59)+1,$G$4:$CX$8,EW$14,0)*$D59,IF($C59=EW$17,$G$6*$D59,""))</f>
        <v/>
      </c>
      <c r="EX59" s="34" t="str">
        <f>IF(EW59&lt;&gt;"",HLOOKUP(COUNT($DW59:EW59)+1,$G$4:$CX$8,EX$14,0)*$D59,IF($C59=EX$17,$G$6*$D59,""))</f>
        <v/>
      </c>
      <c r="EY59" s="34" t="str">
        <f>IF(EX59&lt;&gt;"",HLOOKUP(COUNT($DW59:EX59)+1,$G$4:$CX$8,EY$14,0)*$D59,IF($C59=EY$17,$G$6*$D59,""))</f>
        <v/>
      </c>
      <c r="EZ59" s="34" t="str">
        <f>IF(EY59&lt;&gt;"",HLOOKUP(COUNT($DW59:EY59)+1,$G$4:$CX$8,EZ$14,0)*$D59,IF($C59=EZ$17,$G$6*$D59,""))</f>
        <v/>
      </c>
      <c r="FA59" s="34" t="str">
        <f>IF(EZ59&lt;&gt;"",HLOOKUP(COUNT($DW59:EZ59)+1,$G$4:$CX$8,FA$14,0)*$D59,IF($C59=FA$17,$G$6*$D59,""))</f>
        <v/>
      </c>
      <c r="FB59" s="34" t="str">
        <f>IF(FA59&lt;&gt;"",HLOOKUP(COUNT($DW59:FA59)+1,$G$4:$CX$8,FB$14,0)*$D59,IF($C59=FB$17,$G$6*$D59,""))</f>
        <v/>
      </c>
      <c r="FC59" s="34" t="str">
        <f>IF(FB59&lt;&gt;"",HLOOKUP(COUNT($DW59:FB59)+1,$G$4:$CX$8,FC$14,0)*$D59,IF($C59=FC$17,$G$6*$D59,""))</f>
        <v/>
      </c>
      <c r="FD59" s="34" t="str">
        <f>IF(FC59&lt;&gt;"",HLOOKUP(COUNT($DW59:FC59)+1,$G$4:$CX$8,FD$14,0)*$D59,IF($C59=FD$17,$G$6*$D59,""))</f>
        <v/>
      </c>
      <c r="FE59" s="34" t="str">
        <f>IF(FD59&lt;&gt;"",HLOOKUP(COUNT($DW59:FD59)+1,$G$4:$CX$8,FE$14,0)*$D59,IF($C59=FE$17,$G$6*$D59,""))</f>
        <v/>
      </c>
      <c r="FF59" s="34" t="str">
        <f>IF(FE59&lt;&gt;"",HLOOKUP(COUNT($DW59:FE59)+1,$G$4:$CX$8,FF$14,0)*$D59,IF($C59=FF$17,$G$6*$D59,""))</f>
        <v/>
      </c>
      <c r="FG59" s="34" t="str">
        <f>IF(FF59&lt;&gt;"",HLOOKUP(COUNT($DW59:FF59)+1,$G$4:$CX$8,FG$14,0)*$D59,IF($C59=FG$17,$G$6*$D59,""))</f>
        <v/>
      </c>
      <c r="FH59" s="34" t="str">
        <f>IF(FG59&lt;&gt;"",HLOOKUP(COUNT($DW59:FG59)+1,$G$4:$CX$8,FH$14,0)*$D59,IF($C59=FH$17,$G$6*$D59,""))</f>
        <v/>
      </c>
      <c r="FI59" s="34" t="str">
        <f>IF(FH59&lt;&gt;"",HLOOKUP(COUNT($DW59:FH59)+1,$G$4:$CX$8,FI$14,0)*$D59,IF($C59=FI$17,$G$6*$D59,""))</f>
        <v/>
      </c>
      <c r="FJ59" s="34" t="str">
        <f>IF(FI59&lt;&gt;"",HLOOKUP(COUNT($DW59:FI59)+1,$G$4:$CX$8,FJ$14,0)*$D59,IF($C59=FJ$17,$G$6*$D59,""))</f>
        <v/>
      </c>
      <c r="FK59" s="34" t="str">
        <f>IF(FJ59&lt;&gt;"",HLOOKUP(COUNT($DW59:FJ59)+1,$G$4:$CX$8,FK$14,0)*$D59,IF($C59=FK$17,$G$6*$D59,""))</f>
        <v/>
      </c>
      <c r="FL59" s="34">
        <f>IF(FK59&lt;&gt;"",HLOOKUP(COUNT($DW59:FK59)+1,$G$4:$CX$8,FL$14,0)*$D59,IF($C59=FL$17,$G$6*$D59,""))</f>
        <v>0</v>
      </c>
      <c r="FM59" s="34">
        <f>IF(FL59&lt;&gt;"",HLOOKUP(COUNT($DW59:FL59)+1,$G$4:$CX$8,FM$14,0)*$D59,IF($C59=FM$17,$G$6*$D59,""))</f>
        <v>6000</v>
      </c>
      <c r="FN59" s="34">
        <f>IF(FM59&lt;&gt;"",HLOOKUP(COUNT($DW59:FM59)+1,$G$4:$CX$8,FN$14,0)*$D59,IF($C59=FN$17,$G$6*$D59,""))</f>
        <v>6000</v>
      </c>
      <c r="FO59" s="34">
        <f>IF(FN59&lt;&gt;"",HLOOKUP(COUNT($DW59:FN59)+1,$G$4:$CX$8,FO$14,0)*$D59,IF($C59=FO$17,$G$6*$D59,""))</f>
        <v>6000</v>
      </c>
      <c r="FP59" s="34">
        <f>IF(FO59&lt;&gt;"",HLOOKUP(COUNT($DW59:FO59)+1,$G$4:$CX$8,FP$14,0)*$D59,IF($C59=FP$17,$G$6*$D59,""))</f>
        <v>7238.7665667343817</v>
      </c>
      <c r="FQ59" s="34">
        <f>IF(FP59&lt;&gt;"",HLOOKUP(COUNT($DW59:FP59)+1,$G$4:$CX$8,FQ$14,0)*$D59,IF($C59=FQ$17,$G$6*$D59,""))</f>
        <v>9048.458208417982</v>
      </c>
      <c r="FR59" s="34">
        <f>IF(FQ59&lt;&gt;"",HLOOKUP(COUNT($DW59:FQ59)+1,$G$4:$CX$8,FR$14,0)*$D59,IF($C59=FR$17,$G$6*$D59,""))</f>
        <v>10858.149850101572</v>
      </c>
      <c r="FS59" s="34">
        <f>IF(FR59&lt;&gt;"",HLOOKUP(COUNT($DW59:FR59)+1,$G$4:$CX$8,FS$14,0)*$D59,IF($C59=FS$17,$G$6*$D59,""))</f>
        <v>12595.453826117824</v>
      </c>
      <c r="FT59" s="34">
        <f>IF(FS59&lt;&gt;"",HLOOKUP(COUNT($DW59:FS59)+1,$G$4:$CX$8,FT$14,0)*$D59,IF($C59=FT$17,$G$6*$D59,""))</f>
        <v>14358.817361774323</v>
      </c>
      <c r="FU59" s="34">
        <f>IF(FT59&lt;&gt;"",HLOOKUP(COUNT($DW59:FT59)+1,$G$4:$CX$8,FU$14,0)*$D59,IF($C59=FU$17,$G$6*$D59,""))</f>
        <v>16225.463618804975</v>
      </c>
      <c r="FV59" s="34">
        <f>IF(FU59&lt;&gt;"",HLOOKUP(COUNT($DW59:FU59)+1,$G$4:$CX$8,FV$14,0)*$D59,IF($C59=FV$17,$G$6*$D59,""))</f>
        <v>18010.264616873523</v>
      </c>
      <c r="FW59" s="34">
        <f>IF(FV59&lt;&gt;"",HLOOKUP(COUNT($DW59:FV59)+1,$G$4:$CX$8,FW$14,0)*$D59,IF($C59=FW$17,$G$6*$D59,""))</f>
        <v>19811.29107856088</v>
      </c>
      <c r="FX59" s="34">
        <f>IF(FW59&lt;&gt;"",HLOOKUP(COUNT($DW59:FW59)+1,$G$4:$CX$8,FX$14,0)*$D59,IF($C59=FX$17,$G$6*$D59,""))</f>
        <v>14858.468308920666</v>
      </c>
      <c r="FY59" s="34">
        <f>IF(FX59&lt;&gt;"",HLOOKUP(COUNT($DW59:FX59)+1,$G$4:$CX$8,FY$14,0)*$D59,IF($C59=FY$17,$G$6*$D59,""))</f>
        <v>14115.544893474625</v>
      </c>
      <c r="FZ59" s="34">
        <f>IF(FY59&lt;&gt;"",HLOOKUP(COUNT($DW59:FY59)+1,$G$4:$CX$8,FZ$14,0)*$D59,IF($C59=FZ$17,$G$6*$D59,""))</f>
        <v>15527.099382822093</v>
      </c>
      <c r="GA59" s="34">
        <f>IF(FZ59&lt;&gt;"",HLOOKUP(COUNT($DW59:FZ59)+1,$G$4:$CX$8,GA$14,0)*$D59,IF($C59=GA$17,$G$6*$D59,""))</f>
        <v>17079.809321104309</v>
      </c>
      <c r="GB59" s="34">
        <f>IF(GA59&lt;&gt;"",HLOOKUP(COUNT($DW59:GA59)+1,$G$4:$CX$8,GB$14,0)*$D59,IF($C59=GB$17,$G$6*$D59,""))</f>
        <v>18787.790253214735</v>
      </c>
      <c r="GC59" s="34">
        <f>IF(GB59&lt;&gt;"",HLOOKUP(COUNT($DW59:GB59)+1,$G$4:$CX$8,GC$14,0)*$D59,IF($C59=GC$17,$G$6*$D59,""))</f>
        <v>20666.569278536208</v>
      </c>
      <c r="GD59" s="34">
        <f>IF(GC59&lt;&gt;"",HLOOKUP(COUNT($DW59:GC59)+1,$G$4:$CX$8,GD$14,0)*$D59,IF($C59=GD$17,$G$6*$D59,""))</f>
        <v>19633.240814609388</v>
      </c>
      <c r="GE59" s="34">
        <f>IF(GD59&lt;&gt;"",HLOOKUP(COUNT($DW59:GD59)+1,$G$4:$CX$8,GE$14,0)*$D59,IF($C59=GE$17,$G$6*$D59,""))</f>
        <v>18651.578773878922</v>
      </c>
      <c r="GF59" s="34">
        <f>IF(GE59&lt;&gt;"",HLOOKUP(COUNT($DW59:GE59)+1,$G$4:$CX$8,GF$14,0)*$D59,IF($C59=GF$17,$G$6*$D59,""))</f>
        <v>19957.189288050446</v>
      </c>
      <c r="GG59" s="34">
        <f>IF(GF59&lt;&gt;"",HLOOKUP(COUNT($DW59:GF59)+1,$G$4:$CX$8,GG$14,0)*$D59,IF($C59=GG$17,$G$6*$D59,""))</f>
        <v>21354.192538213978</v>
      </c>
      <c r="GH59" s="34">
        <f>IF(GG59&lt;&gt;"",HLOOKUP(COUNT($DW59:GG59)+1,$G$4:$CX$8,GH$14,0)*$D59,IF($C59=GH$17,$G$6*$D59,""))</f>
        <v>22848.986015888957</v>
      </c>
      <c r="GI59" s="34">
        <f>IF(GH59&lt;&gt;"",HLOOKUP(COUNT($DW59:GH59)+1,$G$4:$CX$8,GI$14,0)*$D59,IF($C59=GI$17,$G$6*$D59,""))</f>
        <v>25133.884617477848</v>
      </c>
      <c r="GJ59" s="34">
        <f>IF(GI59&lt;&gt;"",HLOOKUP(COUNT($DW59:GI59)+1,$G$4:$CX$8,GJ$14,0)*$D59,IF($C59=GJ$17,$G$6*$D59,""))</f>
        <v>21363.801924856176</v>
      </c>
      <c r="GK59" s="34">
        <f>IF(GJ59&lt;&gt;"",HLOOKUP(COUNT($DW59:GJ59)+1,$G$4:$CX$8,GK$14,0)*$D59,IF($C59=GK$17,$G$6*$D59,""))</f>
        <v>20295.611828613371</v>
      </c>
      <c r="GL59" s="34">
        <f>IF(GK59&lt;&gt;"",HLOOKUP(COUNT($DW59:GK59)+1,$G$4:$CX$8,GL$14,0)*$D59,IF($C59=GL$17,$G$6*$D59,""))</f>
        <v>21310.392420044038</v>
      </c>
      <c r="GM59" s="34">
        <f>IF(GL59&lt;&gt;"",HLOOKUP(COUNT($DW59:GL59)+1,$G$4:$CX$8,GM$14,0)*$D59,IF($C59=GM$17,$G$6*$D59,""))</f>
        <v>22375.912041046242</v>
      </c>
      <c r="GN59" s="34">
        <f>IF(GM59&lt;&gt;"",HLOOKUP(COUNT($DW59:GM59)+1,$G$4:$CX$8,GN$14,0)*$D59,IF($C59=GN$17,$G$6*$D59,""))</f>
        <v>23494.707643098543</v>
      </c>
      <c r="GO59" s="34">
        <f>IF(GN59&lt;&gt;"",HLOOKUP(COUNT($DW59:GN59)+1,$G$4:$CX$8,GO$14,0)*$D59,IF($C59=GO$17,$G$6*$D59,""))</f>
        <v>25139.337178115446</v>
      </c>
      <c r="GP59" s="34">
        <f>IF(GO59&lt;&gt;"",HLOOKUP(COUNT($DW59:GO59)+1,$G$4:$CX$8,GP$14,0)*$D59,IF($C59=GP$17,$G$6*$D59,""))</f>
        <v>22625.403460303904</v>
      </c>
      <c r="GQ59" s="34">
        <f>IF(GP59&lt;&gt;"",HLOOKUP(COUNT($DW59:GP59)+1,$G$4:$CX$8,GQ$14,0)*$D59,IF($C59=GQ$17,$G$6*$D59,""))</f>
        <v>20362.863114273521</v>
      </c>
      <c r="GR59" s="34">
        <f>IF(GQ59&lt;&gt;"",HLOOKUP(COUNT($DW59:GQ59)+1,$G$4:$CX$8,GR$14,0)*$D59,IF($C59=GR$17,$G$6*$D59,""))</f>
        <v>21788.26353227266</v>
      </c>
      <c r="GS59" s="34">
        <f>IF(GR59&lt;&gt;"",HLOOKUP(COUNT($DW59:GR59)+1,$G$4:$CX$8,GS$14,0)*$D59,IF($C59=GS$17,$G$6*$D59,""))</f>
        <v>23313.441979531741</v>
      </c>
      <c r="GT59" s="34">
        <f>IF(GS59&lt;&gt;"",HLOOKUP(COUNT($DW59:GS59)+1,$G$4:$CX$8,GT$14,0)*$D59,IF($C59=GT$17,$G$6*$D59,""))</f>
        <v>24945.382918098971</v>
      </c>
      <c r="GU59" s="34">
        <f>IF(GT59&lt;&gt;"",HLOOKUP(COUNT($DW59:GT59)+1,$G$4:$CX$8,GU$14,0)*$D59,IF($C59=GU$17,$G$6*$D59,""))</f>
        <v>26941.01355154689</v>
      </c>
      <c r="GV59" s="34">
        <f>IF(GU59&lt;&gt;"",HLOOKUP(COUNT($DW59:GU59)+1,$G$4:$CX$8,GV$14,0)*$D59,IF($C59=GV$17,$G$6*$D59,""))</f>
        <v>23169.271654330325</v>
      </c>
      <c r="GW59" s="34">
        <f>IF(GV59&lt;&gt;"",HLOOKUP(COUNT($DW59:GV59)+1,$G$4:$CX$8,GW$14,0)*$D59,IF($C59=GW$17,$G$6*$D59,""))</f>
        <v>22010.808071613807</v>
      </c>
      <c r="GX59" s="34">
        <f>IF(GW59&lt;&gt;"",HLOOKUP(COUNT($DW59:GW59)+1,$G$4:$CX$8,GX$14,0)*$D59,IF($C59=GX$17,$G$6*$D59,""))</f>
        <v>23111.348475194503</v>
      </c>
      <c r="GY59" s="34">
        <f>IF(GX59&lt;&gt;"",HLOOKUP(COUNT($DW59:GX59)+1,$G$4:$CX$8,GY$14,0)*$D59,IF($C59=GY$17,$G$6*$D59,""))</f>
        <v>24266.915898954219</v>
      </c>
      <c r="GZ59" s="34">
        <f>IF(GY59&lt;&gt;"",HLOOKUP(COUNT($DW59:GY59)+1,$G$4:$CX$8,GZ$14,0)*$D59,IF($C59=GZ$17,$G$6*$D59,""))</f>
        <v>25480.261693901928</v>
      </c>
      <c r="HA59" s="34">
        <f>IF(GZ59&lt;&gt;"",HLOOKUP(COUNT($DW59:GZ59)+1,$G$4:$CX$8,HA$14,0)*$D59,IF($C59=HA$17,$G$6*$D59,""))</f>
        <v>27263.88001247506</v>
      </c>
      <c r="HB59" s="34">
        <f>IF(HA59&lt;&gt;"",HLOOKUP(COUNT($DW59:HA59)+1,$G$4:$CX$8,HB$14,0)*$D59,IF($C59=HB$17,$G$6*$D59,""))</f>
        <v>24537.492011227565</v>
      </c>
      <c r="HC59" s="34">
        <f>IF(HB59&lt;&gt;"",HLOOKUP(COUNT($DW59:HB59)+1,$G$4:$CX$8,HC$14,0)*$D59,IF($C59=HC$17,$G$6*$D59,""))</f>
        <v>22083.742810104806</v>
      </c>
      <c r="HD59" s="34">
        <f>IF(HC59&lt;&gt;"",HLOOKUP(COUNT($DW59:HC59)+1,$G$4:$CX$8,HD$14,0)*$D59,IF($C59=HD$17,$G$6*$D59,""))</f>
        <v>23629.604806812145</v>
      </c>
      <c r="HE59" s="34">
        <f>IF(HD59&lt;&gt;"",HLOOKUP(COUNT($DW59:HD59)+1,$G$4:$CX$8,HE$14,0)*$D59,IF($C59=HE$17,$G$6*$D59,""))</f>
        <v>25283.677143288991</v>
      </c>
      <c r="HF59" s="34">
        <f>IF(HE59&lt;&gt;"",HLOOKUP(COUNT($DW59:HE59)+1,$G$4:$CX$8,HF$14,0)*$D59,IF($C59=HF$17,$G$6*$D59,""))</f>
        <v>27053.534543319223</v>
      </c>
      <c r="HG59" s="34">
        <f>IF(HF59&lt;&gt;"",HLOOKUP(COUNT($DW59:HF59)+1,$G$4:$CX$8,HG$14,0)*$D59,IF($C59=HG$17,$G$6*$D59,""))</f>
        <v>29217.817306784757</v>
      </c>
      <c r="HH59" s="34">
        <f>IF(HG59&lt;&gt;"",HLOOKUP(COUNT($DW59:HG59)+1,$G$4:$CX$8,HH$14,0)*$D59,IF($C59=HH$17,$G$6*$D59,""))</f>
        <v>25419.501056902733</v>
      </c>
      <c r="HI59" s="34">
        <f>IF(HH59&lt;&gt;"",HLOOKUP(COUNT($DW59:HH59)+1,$G$4:$CX$8,HI$14,0)*$D59,IF($C59=HI$17,$G$6*$D59,""))</f>
        <v>24148.526004057603</v>
      </c>
      <c r="HJ59" s="34">
        <f>IF(HI59&lt;&gt;"",HLOOKUP(COUNT($DW59:HI59)+1,$G$4:$CX$8,HJ$14,0)*$D59,IF($C59=HJ$17,$G$6*$D59,""))</f>
        <v>25355.952304260478</v>
      </c>
      <c r="HK59" s="34">
        <f>IF(HJ59&lt;&gt;"",HLOOKUP(COUNT($DW59:HJ59)+1,$G$4:$CX$8,HK$14,0)*$D59,IF($C59=HK$17,$G$6*$D59,""))</f>
        <v>26623.749919473506</v>
      </c>
      <c r="HL59" s="34">
        <f>IF(HK59&lt;&gt;"",HLOOKUP(COUNT($DW59:HK59)+1,$G$4:$CX$8,HL$14,0)*$D59,IF($C59=HL$17,$G$6*$D59,""))</f>
        <v>27954.937415447188</v>
      </c>
      <c r="HM59" s="34">
        <f>IF(HL59&lt;&gt;"",HLOOKUP(COUNT($DW59:HL59)+1,$G$4:$CX$8,HM$14,0)*$D59,IF($C59=HM$17,$G$6*$D59,""))</f>
        <v>29911.783034528482</v>
      </c>
      <c r="HN59" s="34">
        <f>IF(HM59&lt;&gt;"",HLOOKUP(COUNT($DW59:HM59)+1,$G$4:$CX$8,HN$14,0)*$D59,IF($C59=HN$17,$G$6*$D59,""))</f>
        <v>26920.604731075633</v>
      </c>
      <c r="HO59" s="34">
        <f>IF(HN59&lt;&gt;"",HLOOKUP(COUNT($DW59:HN59)+1,$G$4:$CX$8,HO$14,0)*$D59,IF($C59=HO$17,$G$6*$D59,""))</f>
        <v>24228.544257968075</v>
      </c>
      <c r="HP59" s="34">
        <f>IF(HO59&lt;&gt;"",HLOOKUP(COUNT($DW59:HO59)+1,$G$4:$CX$8,HP$14,0)*$D59,IF($C59=HP$17,$G$6*$D59,""))</f>
        <v>25924.542356025839</v>
      </c>
      <c r="HQ59" s="34">
        <f>IF(HP59&lt;&gt;"",HLOOKUP(COUNT($DW59:HP59)+1,$G$4:$CX$8,HQ$14,0)*$D59,IF($C59=HQ$17,$G$6*$D59,""))</f>
        <v>27739.260320947651</v>
      </c>
      <c r="HR59" s="34">
        <f>IF(HQ59&lt;&gt;"",HLOOKUP(COUNT($DW59:HQ59)+1,$G$4:$CX$8,HR$14,0)*$D59,IF($C59=HR$17,$G$6*$D59,""))</f>
        <v>29681.00854341398</v>
      </c>
      <c r="HS59" s="34">
        <f>IF(HR59&lt;&gt;"",HLOOKUP(COUNT($DW59:HR59)+1,$G$4:$CX$8,HS$14,0)*$D59,IF($C59=HS$17,$G$6*$D59,""))</f>
        <v>32055.489226887097</v>
      </c>
      <c r="HT59" s="34">
        <f>IF(HS59&lt;&gt;"",HLOOKUP(COUNT($DW59:HS59)+1,$G$4:$CX$8,HT$14,0)*$D59,IF($C59=HT$17,$G$6*$D59,""))</f>
        <v>20863.156730072915</v>
      </c>
      <c r="HU59" s="34">
        <f>IF(HT59&lt;&gt;"",HLOOKUP(COUNT($DW59:HT59)+1,$G$4:$CX$8,HU$14,0)*$D59,IF($C59=HU$17,$G$6*$D59,""))</f>
        <v>20863.156730072915</v>
      </c>
      <c r="HV59" s="34">
        <f>IF(HU59&lt;&gt;"",HLOOKUP(COUNT($DW59:HU59)+1,$G$4:$CX$8,HV$14,0)*$D59,IF($C59=HV$17,$G$6*$D59,""))</f>
        <v>20863.156730072915</v>
      </c>
      <c r="HW59" s="34">
        <f>IF(HV59&lt;&gt;"",HLOOKUP(COUNT($DW59:HV59)+1,$G$4:$CX$8,HW$14,0)*$D59,IF($C59=HW$17,$G$6*$D59,""))</f>
        <v>20863.156730072915</v>
      </c>
      <c r="HX59" s="34">
        <f>IF(HW59&lt;&gt;"",HLOOKUP(COUNT($DW59:HW59)+1,$G$4:$CX$8,HX$14,0)*$D59,IF($C59=HX$17,$G$6*$D59,""))</f>
        <v>20863.156730072915</v>
      </c>
      <c r="HY59" s="34">
        <f>IF(HX59&lt;&gt;"",HLOOKUP(COUNT($DW59:HX59)+1,$G$4:$CX$8,HY$14,0)*$D59,IF($C59=HY$17,$G$6*$D59,""))</f>
        <v>20863.156730072915</v>
      </c>
      <c r="HZ59" s="34">
        <f>IF(HY59&lt;&gt;"",HLOOKUP(COUNT($DW59:HY59)+1,$G$4:$CX$8,HZ$14,0)*$D59,IF($C59=HZ$17,$G$6*$D59,""))</f>
        <v>20863.156730072915</v>
      </c>
      <c r="IA59" s="34">
        <f>IF(HZ59&lt;&gt;"",HLOOKUP(COUNT($DW59:HZ59)+1,$G$4:$CX$8,IA$14,0)*$D59,IF($C59=IA$17,$G$6*$D59,""))</f>
        <v>20863.156730072915</v>
      </c>
      <c r="IB59" s="34">
        <f>IF(IA59&lt;&gt;"",HLOOKUP(COUNT($DW59:IA59)+1,$G$4:$CX$8,IB$14,0)*$D59,IF($C59=IB$17,$G$6*$D59,""))</f>
        <v>20863.156730072915</v>
      </c>
      <c r="IC59" s="34">
        <f>IF(IB59&lt;&gt;"",HLOOKUP(COUNT($DW59:IB59)+1,$G$4:$CX$8,IC$14,0)*$D59,IF($C59=IC$17,$G$6*$D59,""))</f>
        <v>20863.156730072915</v>
      </c>
      <c r="ID59" s="34">
        <f>IF(IC59&lt;&gt;"",HLOOKUP(COUNT($DW59:IC59)+1,$G$4:$CX$8,ID$14,0)*$D59,IF($C59=ID$17,$G$6*$D59,""))</f>
        <v>20863.156730072915</v>
      </c>
      <c r="IE59" s="34">
        <f>IF(ID59&lt;&gt;"",HLOOKUP(COUNT($DW59:ID59)+1,$G$4:$CX$8,IE$14,0)*$D59,IF($C59=IE$17,$G$6*$D59,""))</f>
        <v>20863.156730072915</v>
      </c>
      <c r="IF59" s="34">
        <f>IF(IE59&lt;&gt;"",HLOOKUP(COUNT($DW59:IE59)+1,$G$4:$CX$8,IF$14,0)*$D59,IF($C59=IF$17,$G$6*$D59,""))</f>
        <v>20863.156730072915</v>
      </c>
      <c r="IG59" s="34">
        <f>IF(IF59&lt;&gt;"",HLOOKUP(COUNT($DW59:IF59)+1,$G$4:$CX$8,IG$14,0)*$D59,IF($C59=IG$17,$G$6*$D59,""))</f>
        <v>20863.156730072915</v>
      </c>
      <c r="IH59" s="34">
        <f>IF(IG59&lt;&gt;"",HLOOKUP(COUNT($DW59:IG59)+1,$G$4:$CX$8,IH$14,0)*$D59,IF($C59=IH$17,$G$6*$D59,""))</f>
        <v>20863.156730072915</v>
      </c>
      <c r="II59" s="34">
        <f>IF(IH59&lt;&gt;"",HLOOKUP(COUNT($DW59:IH59)+1,$G$4:$CX$8,II$14,0)*$D59,IF($C59=II$17,$G$6*$D59,""))</f>
        <v>20863.156730072915</v>
      </c>
      <c r="IJ59" s="34">
        <f>IF(II59&lt;&gt;"",HLOOKUP(COUNT($DW59:II59)+1,$G$4:$CX$8,IJ$14,0)*$D59,IF($C59=IJ$17,$G$6*$D59,""))</f>
        <v>20863.156730072915</v>
      </c>
      <c r="IK59" s="34">
        <f>IF(IJ59&lt;&gt;"",HLOOKUP(COUNT($DW59:IJ59)+1,$G$4:$CX$8,IK$14,0)*$D59,IF($C59=IK$17,$G$6*$D59,""))</f>
        <v>20863.156730072915</v>
      </c>
      <c r="IL59" s="34">
        <f>IF(IK59&lt;&gt;"",HLOOKUP(COUNT($DW59:IK59)+1,$G$4:$CX$8,IL$14,0)*$D59,IF($C59=IL$17,$G$6*$D59,""))</f>
        <v>20863.156730072915</v>
      </c>
      <c r="IM59" s="34">
        <f>IF(IL59&lt;&gt;"",HLOOKUP(COUNT($DW59:IL59)+1,$G$4:$CX$8,IM$14,0)*$D59,IF($C59=IM$17,$G$6*$D59,""))</f>
        <v>20863.156730072915</v>
      </c>
      <c r="IO59" s="34" t="str">
        <f>IF(IN59&lt;&gt;"",HLOOKUP(COUNT($IN59:IN59)+1,$G$4:$EH$8,IO$14,0)*$D59,IF($C59=IO$17,$G$7*$D59,""))</f>
        <v/>
      </c>
      <c r="IP59" s="34" t="str">
        <f>IF(IO59&lt;&gt;"",HLOOKUP(COUNT($IN59:IO59)+1,$G$4:$EH$8,IP$14,0)*$D59,IF($C59=IP$17,$G$7*$D59,""))</f>
        <v/>
      </c>
      <c r="IQ59" s="34" t="str">
        <f>IF(IP59&lt;&gt;"",HLOOKUP(COUNT($IN59:IP59)+1,$G$4:$EH$8,IQ$14,0)*$D59,IF($C59=IQ$17,$G$7*$D59,""))</f>
        <v/>
      </c>
      <c r="IR59" s="34" t="str">
        <f>IF(IQ59&lt;&gt;"",HLOOKUP(COUNT($IN59:IQ59)+1,$G$4:$EH$8,IR$14,0)*$D59,IF($C59=IR$17,$G$7*$D59,""))</f>
        <v/>
      </c>
      <c r="IS59" s="34" t="str">
        <f>IF(IR59&lt;&gt;"",HLOOKUP(COUNT($IN59:IR59)+1,$G$4:$EH$8,IS$14,0)*$D59,IF($C59=IS$17,$G$7*$D59,""))</f>
        <v/>
      </c>
      <c r="IT59" s="34" t="str">
        <f>IF(IS59&lt;&gt;"",HLOOKUP(COUNT($IN59:IS59)+1,$G$4:$EH$8,IT$14,0)*$D59,IF($C59=IT$17,$G$7*$D59,""))</f>
        <v/>
      </c>
      <c r="IU59" s="34" t="str">
        <f>IF(IT59&lt;&gt;"",HLOOKUP(COUNT($IN59:IT59)+1,$G$4:$EH$8,IU$14,0)*$D59,IF($C59=IU$17,$G$7*$D59,""))</f>
        <v/>
      </c>
      <c r="IV59" s="34" t="str">
        <f>IF(IU59&lt;&gt;"",HLOOKUP(COUNT($IN59:IU59)+1,$G$4:$EH$8,IV$14,0)*$D59,IF($C59=IV$17,$G$7*$D59,""))</f>
        <v/>
      </c>
      <c r="IW59" s="34" t="str">
        <f>IF(IV59&lt;&gt;"",HLOOKUP(COUNT($IN59:IV59)+1,$G$4:$EH$8,IW$14,0)*$D59,IF($C59=IW$17,$G$7*$D59,""))</f>
        <v/>
      </c>
      <c r="IX59" s="34" t="str">
        <f>IF(IW59&lt;&gt;"",HLOOKUP(COUNT($IN59:IW59)+1,$G$4:$EH$8,IX$14,0)*$D59,IF($C59=IX$17,$G$7*$D59,""))</f>
        <v/>
      </c>
      <c r="IY59" s="34" t="str">
        <f>IF(IX59&lt;&gt;"",HLOOKUP(COUNT($IN59:IX59)+1,$G$4:$EH$8,IY$14,0)*$D59,IF($C59=IY$17,$G$7*$D59,""))</f>
        <v/>
      </c>
      <c r="IZ59" s="34" t="str">
        <f>IF(IY59&lt;&gt;"",HLOOKUP(COUNT($IN59:IY59)+1,$G$4:$EH$8,IZ$14,0)*$D59,IF($C59=IZ$17,$G$7*$D59,""))</f>
        <v/>
      </c>
      <c r="JA59" s="34" t="str">
        <f>IF(IZ59&lt;&gt;"",HLOOKUP(COUNT($IN59:IZ59)+1,$G$4:$EH$8,JA$14,0)*$D59,IF($C59=JA$17,$G$7*$D59,""))</f>
        <v/>
      </c>
      <c r="JB59" s="34" t="str">
        <f>IF(JA59&lt;&gt;"",HLOOKUP(COUNT($IN59:JA59)+1,$G$4:$EH$8,JB$14,0)*$D59,IF($C59=JB$17,$G$7*$D59,""))</f>
        <v/>
      </c>
      <c r="JC59" s="34" t="str">
        <f>IF(JB59&lt;&gt;"",HLOOKUP(COUNT($IN59:JB59)+1,$G$4:$EH$8,JC$14,0)*$D59,IF($C59=JC$17,$G$7*$D59,""))</f>
        <v/>
      </c>
      <c r="JD59" s="34" t="str">
        <f>IF(JC59&lt;&gt;"",HLOOKUP(COUNT($IN59:JC59)+1,$G$4:$EH$8,JD$14,0)*$D59,IF($C59=JD$17,$G$7*$D59,""))</f>
        <v/>
      </c>
      <c r="JE59" s="34" t="str">
        <f>IF(JD59&lt;&gt;"",HLOOKUP(COUNT($IN59:JD59)+1,$G$4:$EH$8,JE$14,0)*$D59,IF($C59=JE$17,$G$7*$D59,""))</f>
        <v/>
      </c>
      <c r="JF59" s="34" t="str">
        <f>IF(JE59&lt;&gt;"",HLOOKUP(COUNT($IN59:JE59)+1,$G$4:$EH$8,JF$14,0)*$D59,IF($C59=JF$17,$G$7*$D59,""))</f>
        <v/>
      </c>
      <c r="JG59" s="34" t="str">
        <f>IF(JF59&lt;&gt;"",HLOOKUP(COUNT($IN59:JF59)+1,$G$4:$EH$8,JG$14,0)*$D59,IF($C59=JG$17,$G$7*$D59,""))</f>
        <v/>
      </c>
      <c r="JH59" s="34" t="str">
        <f>IF(JG59&lt;&gt;"",HLOOKUP(COUNT($IN59:JG59)+1,$G$4:$EH$8,JH$14,0)*$D59,IF($C59=JH$17,$G$7*$D59,""))</f>
        <v/>
      </c>
      <c r="JI59" s="34" t="str">
        <f>IF(JH59&lt;&gt;"",HLOOKUP(COUNT($IN59:JH59)+1,$G$4:$EH$8,JI$14,0)*$D59,IF($C59=JI$17,$G$7*$D59,""))</f>
        <v/>
      </c>
      <c r="JJ59" s="34" t="str">
        <f>IF(JI59&lt;&gt;"",HLOOKUP(COUNT($IN59:JI59)+1,$G$4:$EH$8,JJ$14,0)*$D59,IF($C59=JJ$17,$G$7*$D59,""))</f>
        <v/>
      </c>
      <c r="JK59" s="34" t="str">
        <f>IF(JJ59&lt;&gt;"",HLOOKUP(COUNT($IN59:JJ59)+1,$G$4:$EH$8,JK$14,0)*$D59,IF($C59=JK$17,$G$7*$D59,""))</f>
        <v/>
      </c>
      <c r="JL59" s="34" t="str">
        <f>IF(JK59&lt;&gt;"",HLOOKUP(COUNT($IN59:JK59)+1,$G$4:$EH$8,JL$14,0)*$D59,IF($C59=JL$17,$G$7*$D59,""))</f>
        <v/>
      </c>
      <c r="JM59" s="34" t="str">
        <f>IF(JL59&lt;&gt;"",HLOOKUP(COUNT($IN59:JL59)+1,$G$4:$EH$8,JM$14,0)*$D59,IF($C59=JM$17,$G$7*$D59,""))</f>
        <v/>
      </c>
      <c r="JN59" s="34" t="str">
        <f>IF(JM59&lt;&gt;"",HLOOKUP(COUNT($IN59:JM59)+1,$G$4:$EH$8,JN$14,0)*$D59,IF($C59=JN$17,$G$7*$D59,""))</f>
        <v/>
      </c>
      <c r="JO59" s="34" t="str">
        <f>IF(JN59&lt;&gt;"",HLOOKUP(COUNT($IN59:JN59)+1,$G$4:$EH$8,JO$14,0)*$D59,IF($C59=JO$17,$G$7*$D59,""))</f>
        <v/>
      </c>
      <c r="JP59" s="34" t="str">
        <f>IF(JO59&lt;&gt;"",HLOOKUP(COUNT($IN59:JO59)+1,$G$4:$EH$8,JP$14,0)*$D59,IF($C59=JP$17,$G$7*$D59,""))</f>
        <v/>
      </c>
      <c r="JQ59" s="34" t="str">
        <f>IF(JP59&lt;&gt;"",HLOOKUP(COUNT($IN59:JP59)+1,$G$4:$EH$8,JQ$14,0)*$D59,IF($C59=JQ$17,$G$7*$D59,""))</f>
        <v/>
      </c>
      <c r="JR59" s="34" t="str">
        <f>IF(JQ59&lt;&gt;"",HLOOKUP(COUNT($IN59:JQ59)+1,$G$4:$EH$8,JR$14,0)*$D59,IF($C59=JR$17,$G$7*$D59,""))</f>
        <v/>
      </c>
      <c r="JS59" s="34" t="str">
        <f>IF(JR59&lt;&gt;"",HLOOKUP(COUNT($IN59:JR59)+1,$G$4:$EH$8,JS$14,0)*$D59,IF($C59=JS$17,$G$7*$D59,""))</f>
        <v/>
      </c>
      <c r="JT59" s="34" t="str">
        <f>IF(JS59&lt;&gt;"",HLOOKUP(COUNT($IN59:JS59)+1,$G$4:$EH$8,JT$14,0)*$D59,IF($C59=JT$17,$G$7*$D59,""))</f>
        <v/>
      </c>
      <c r="JU59" s="34" t="str">
        <f>IF(JT59&lt;&gt;"",HLOOKUP(COUNT($IN59:JT59)+1,$G$4:$EH$8,JU$14,0)*$D59,IF($C59=JU$17,$G$7*$D59,""))</f>
        <v/>
      </c>
      <c r="JV59" s="34" t="str">
        <f>IF(JU59&lt;&gt;"",HLOOKUP(COUNT($IN59:JU59)+1,$G$4:$EH$8,JV$14,0)*$D59,IF($C59=JV$17,$G$7*$D59,""))</f>
        <v/>
      </c>
      <c r="JW59" s="34" t="str">
        <f>IF(JV59&lt;&gt;"",HLOOKUP(COUNT($IN59:JV59)+1,$G$4:$EH$8,JW$14,0)*$D59,IF($C59=JW$17,$G$7*$D59,""))</f>
        <v/>
      </c>
      <c r="JX59" s="34" t="str">
        <f>IF(JW59&lt;&gt;"",HLOOKUP(COUNT($IN59:JW59)+1,$G$4:$EH$8,JX$14,0)*$D59,IF($C59=JX$17,$G$7*$D59,""))</f>
        <v/>
      </c>
      <c r="JY59" s="34" t="str">
        <f>IF(JX59&lt;&gt;"",HLOOKUP(COUNT($IN59:JX59)+1,$G$4:$EH$8,JY$14,0)*$D59,IF($C59=JY$17,$G$7*$D59,""))</f>
        <v/>
      </c>
      <c r="JZ59" s="34" t="str">
        <f>IF(JY59&lt;&gt;"",HLOOKUP(COUNT($IN59:JY59)+1,$G$4:$EH$8,JZ$14,0)*$D59,IF($C59=JZ$17,$G$7*$D59,""))</f>
        <v/>
      </c>
      <c r="KA59" s="34" t="str">
        <f>IF(JZ59&lt;&gt;"",HLOOKUP(COUNT($IN59:JZ59)+1,$G$4:$EH$8,KA$14,0)*$D59,IF($C59=KA$17,$G$7*$D59,""))</f>
        <v/>
      </c>
      <c r="KB59" s="34" t="str">
        <f>IF(KA59&lt;&gt;"",HLOOKUP(COUNT($IN59:KA59)+1,$G$4:$EH$8,KB$14,0)*$D59,IF($C59=KB$17,$G$7*$D59,""))</f>
        <v/>
      </c>
      <c r="KC59" s="34">
        <f>IF(KB59&lt;&gt;"",HLOOKUP(COUNT($IN59:KB59)+1,$G$4:$EH$8,KC$14,0)*$D59,IF($C59=KC$17,$G$7*$D59,""))</f>
        <v>0</v>
      </c>
      <c r="KD59" s="34">
        <f>IF(KC59&lt;&gt;"",HLOOKUP(COUNT($IN59:KC59)+1,$G$4:$EH$8,KD$14,0)*$D59,IF($C59=KD$17,$G$7*$D59,""))</f>
        <v>3000</v>
      </c>
      <c r="KE59" s="34">
        <f>IF(KD59&lt;&gt;"",HLOOKUP(COUNT($IN59:KD59)+1,$G$4:$EH$8,KE$14,0)*$D59,IF($C59=KE$17,$G$7*$D59,""))</f>
        <v>3000</v>
      </c>
      <c r="KF59" s="34">
        <f>IF(KE59&lt;&gt;"",HLOOKUP(COUNT($IN59:KE59)+1,$G$4:$EH$8,KF$14,0)*$D59,IF($C59=KF$17,$G$7*$D59,""))</f>
        <v>3000</v>
      </c>
      <c r="KG59" s="34">
        <f>IF(KF59&lt;&gt;"",HLOOKUP(COUNT($IN59:KF59)+1,$G$4:$EH$8,KG$14,0)*$D59,IF($C59=KG$17,$G$7*$D59,""))</f>
        <v>3000</v>
      </c>
      <c r="KH59" s="34">
        <f>IF(KG59&lt;&gt;"",HLOOKUP(COUNT($IN59:KG59)+1,$G$4:$EH$8,KH$14,0)*$D59,IF($C59=KH$17,$G$7*$D59,""))</f>
        <v>3016.1527361393273</v>
      </c>
      <c r="KI59" s="34">
        <f>IF(KH59&lt;&gt;"",HLOOKUP(COUNT($IN59:KH59)+1,$G$4:$EH$8,KI$14,0)*$D59,IF($C59=KI$17,$G$7*$D59,""))</f>
        <v>3619.3832833671909</v>
      </c>
      <c r="KJ59" s="34">
        <f>IF(KI59&lt;&gt;"",HLOOKUP(COUNT($IN59:KI59)+1,$G$4:$EH$8,KJ$14,0)*$D59,IF($C59=KJ$17,$G$7*$D59,""))</f>
        <v>4198.4846087059414</v>
      </c>
      <c r="KK59" s="34">
        <f>IF(KJ59&lt;&gt;"",HLOOKUP(COUNT($IN59:KJ59)+1,$G$4:$EH$8,KK$14,0)*$D59,IF($C59=KK$17,$G$7*$D59,""))</f>
        <v>4786.2724539247747</v>
      </c>
      <c r="KL59" s="34">
        <f>IF(KK59&lt;&gt;"",HLOOKUP(COUNT($IN59:KK59)+1,$G$4:$EH$8,KL$14,0)*$D59,IF($C59=KL$17,$G$7*$D59,""))</f>
        <v>5408.4878729349921</v>
      </c>
      <c r="KM59" s="34">
        <f>IF(KL59&lt;&gt;"",HLOOKUP(COUNT($IN59:KL59)+1,$G$4:$EH$8,KM$14,0)*$D59,IF($C59=KM$17,$G$7*$D59,""))</f>
        <v>6003.4215389578421</v>
      </c>
      <c r="KN59" s="34">
        <f>IF(KM59&lt;&gt;"",HLOOKUP(COUNT($IN59:KM59)+1,$G$4:$EH$8,KN$14,0)*$D59,IF($C59=KN$17,$G$7*$D59,""))</f>
        <v>6603.7636928536267</v>
      </c>
      <c r="KO59" s="34">
        <f>IF(KN59&lt;&gt;"",HLOOKUP(COUNT($IN59:KN59)+1,$G$4:$EH$8,KO$14,0)*$D59,IF($C59=KO$17,$G$7*$D59,""))</f>
        <v>4952.8227696402228</v>
      </c>
      <c r="KP59" s="34">
        <f>IF(KO59&lt;&gt;"",HLOOKUP(COUNT($IN59:KO59)+1,$G$4:$EH$8,KP$14,0)*$D59,IF($C59=KP$17,$G$7*$D59,""))</f>
        <v>4705.1816311582088</v>
      </c>
      <c r="KQ59" s="34">
        <f>IF(KP59&lt;&gt;"",HLOOKUP(COUNT($IN59:KP59)+1,$G$4:$EH$8,KQ$14,0)*$D59,IF($C59=KQ$17,$G$7*$D59,""))</f>
        <v>5175.6997942740318</v>
      </c>
      <c r="KR59" s="34">
        <f>IF(KQ59&lt;&gt;"",HLOOKUP(COUNT($IN59:KQ59)+1,$G$4:$EH$8,KR$14,0)*$D59,IF($C59=KR$17,$G$7*$D59,""))</f>
        <v>5693.2697737014369</v>
      </c>
      <c r="KS59" s="34">
        <f>IF(KR59&lt;&gt;"",HLOOKUP(COUNT($IN59:KR59)+1,$G$4:$EH$8,KS$14,0)*$D59,IF($C59=KS$17,$G$7*$D59,""))</f>
        <v>6262.5967510715782</v>
      </c>
      <c r="KT59" s="34">
        <f>IF(KS59&lt;&gt;"",HLOOKUP(COUNT($IN59:KS59)+1,$G$4:$EH$8,KT$14,0)*$D59,IF($C59=KT$17,$G$7*$D59,""))</f>
        <v>6888.856426178736</v>
      </c>
      <c r="KU59" s="34">
        <f>IF(KT59&lt;&gt;"",HLOOKUP(COUNT($IN59:KT59)+1,$G$4:$EH$8,KU$14,0)*$D59,IF($C59=KU$17,$G$7*$D59,""))</f>
        <v>6544.4136048697965</v>
      </c>
      <c r="KV59" s="34">
        <f>IF(KU59&lt;&gt;"",HLOOKUP(COUNT($IN59:KU59)+1,$G$4:$EH$8,KV$14,0)*$D59,IF($C59=KV$17,$G$7*$D59,""))</f>
        <v>6217.192924626308</v>
      </c>
      <c r="KW59" s="34">
        <f>IF(KV59&lt;&gt;"",HLOOKUP(COUNT($IN59:KV59)+1,$G$4:$EH$8,KW$14,0)*$D59,IF($C59=KW$17,$G$7*$D59,""))</f>
        <v>6652.3964293501494</v>
      </c>
      <c r="KX59" s="34">
        <f>IF(KW59&lt;&gt;"",HLOOKUP(COUNT($IN59:KW59)+1,$G$4:$EH$8,KX$14,0)*$D59,IF($C59=KX$17,$G$7*$D59,""))</f>
        <v>7118.0641794046596</v>
      </c>
      <c r="KY59" s="34">
        <f>IF(KX59&lt;&gt;"",HLOOKUP(COUNT($IN59:KX59)+1,$G$4:$EH$8,KY$14,0)*$D59,IF($C59=KY$17,$G$7*$D59,""))</f>
        <v>7616.3286719629859</v>
      </c>
      <c r="KZ59" s="34">
        <f>IF(KY59&lt;&gt;"",HLOOKUP(COUNT($IN59:KY59)+1,$G$4:$EH$8,KZ$14,0)*$D59,IF($C59=KZ$17,$G$7*$D59,""))</f>
        <v>8377.9615391592833</v>
      </c>
      <c r="LA59" s="34">
        <f>IF(KZ59&lt;&gt;"",HLOOKUP(COUNT($IN59:KZ59)+1,$G$4:$EH$8,LA$14,0)*$D59,IF($C59=LA$17,$G$7*$D59,""))</f>
        <v>7121.2673082853926</v>
      </c>
      <c r="LB59" s="34">
        <f>IF(LA59&lt;&gt;"",HLOOKUP(COUNT($IN59:LA59)+1,$G$4:$EH$8,LB$14,0)*$D59,IF($C59=LB$17,$G$7*$D59,""))</f>
        <v>6765.2039428711241</v>
      </c>
      <c r="LC59" s="34">
        <f>IF(LB59&lt;&gt;"",HLOOKUP(COUNT($IN59:LB59)+1,$G$4:$EH$8,LC$14,0)*$D59,IF($C59=LC$17,$G$7*$D59,""))</f>
        <v>7103.4641400146802</v>
      </c>
      <c r="LD59" s="34">
        <f>IF(LC59&lt;&gt;"",HLOOKUP(COUNT($IN59:LC59)+1,$G$4:$EH$8,LD$14,0)*$D59,IF($C59=LD$17,$G$7*$D59,""))</f>
        <v>7458.6373470154149</v>
      </c>
      <c r="LE59" s="34">
        <f>IF(LD59&lt;&gt;"",HLOOKUP(COUNT($IN59:LD59)+1,$G$4:$EH$8,LE$14,0)*$D59,IF($C59=LE$17,$G$7*$D59,""))</f>
        <v>7831.5692143661818</v>
      </c>
      <c r="LF59" s="34">
        <f>IF(LE59&lt;&gt;"",HLOOKUP(COUNT($IN59:LE59)+1,$G$4:$EH$8,LF$14,0)*$D59,IF($C59=LF$17,$G$7*$D59,""))</f>
        <v>8379.7790593718164</v>
      </c>
      <c r="LG59" s="34">
        <f>IF(LF59&lt;&gt;"",HLOOKUP(COUNT($IN59:LF59)+1,$G$4:$EH$8,LG$14,0)*$D59,IF($C59=LG$17,$G$7*$D59,""))</f>
        <v>7541.8011534346351</v>
      </c>
      <c r="LH59" s="34">
        <f>IF(LG59&lt;&gt;"",HLOOKUP(COUNT($IN59:LG59)+1,$G$4:$EH$8,LH$14,0)*$D59,IF($C59=LH$17,$G$7*$D59,""))</f>
        <v>6787.6210380911734</v>
      </c>
      <c r="LI59" s="34">
        <f>IF(LH59&lt;&gt;"",HLOOKUP(COUNT($IN59:LH59)+1,$G$4:$EH$8,LI$14,0)*$D59,IF($C59=LI$17,$G$7*$D59,""))</f>
        <v>7262.7545107575543</v>
      </c>
      <c r="LJ59" s="34">
        <f>IF(LI59&lt;&gt;"",HLOOKUP(COUNT($IN59:LI59)+1,$G$4:$EH$8,LJ$14,0)*$D59,IF($C59=LJ$17,$G$7*$D59,""))</f>
        <v>7771.1473265105806</v>
      </c>
      <c r="LK59" s="34">
        <f>IF(LJ59&lt;&gt;"",HLOOKUP(COUNT($IN59:LJ59)+1,$G$4:$EH$8,LK$14,0)*$D59,IF($C59=LK$17,$G$7*$D59,""))</f>
        <v>8315.1276393663247</v>
      </c>
      <c r="LL59" s="34">
        <f>IF(LK59&lt;&gt;"",HLOOKUP(COUNT($IN59:LK59)+1,$G$4:$EH$8,LL$14,0)*$D59,IF($C59=LL$17,$G$7*$D59,""))</f>
        <v>8980.3378505156306</v>
      </c>
      <c r="LM59" s="34">
        <f>IF(LL59&lt;&gt;"",HLOOKUP(COUNT($IN59:LL59)+1,$G$4:$EH$8,LM$14,0)*$D59,IF($C59=LM$17,$G$7*$D59,""))</f>
        <v>7723.0905514434426</v>
      </c>
      <c r="LN59" s="34">
        <f>IF(LM59&lt;&gt;"",HLOOKUP(COUNT($IN59:LM59)+1,$G$4:$EH$8,LN$14,0)*$D59,IF($C59=LN$17,$G$7*$D59,""))</f>
        <v>7336.9360238712688</v>
      </c>
      <c r="LO59" s="34">
        <f>IF(LN59&lt;&gt;"",HLOOKUP(COUNT($IN59:LN59)+1,$G$4:$EH$8,LO$14,0)*$D59,IF($C59=LO$17,$G$7*$D59,""))</f>
        <v>7703.7828250648354</v>
      </c>
      <c r="LP59" s="34">
        <f>IF(LO59&lt;&gt;"",HLOOKUP(COUNT($IN59:LO59)+1,$G$4:$EH$8,LP$14,0)*$D59,IF($C59=LP$17,$G$7*$D59,""))</f>
        <v>8088.971966318074</v>
      </c>
      <c r="LQ59" s="34">
        <f>IF(LP59&lt;&gt;"",HLOOKUP(COUNT($IN59:LP59)+1,$G$4:$EH$8,LQ$14,0)*$D59,IF($C59=LQ$17,$G$7*$D59,""))</f>
        <v>8493.4205646339778</v>
      </c>
      <c r="LR59" s="34">
        <f>IF(LQ59&lt;&gt;"",HLOOKUP(COUNT($IN59:LQ59)+1,$G$4:$EH$8,LR$14,0)*$D59,IF($C59=LR$17,$G$7*$D59,""))</f>
        <v>9087.9600041583544</v>
      </c>
      <c r="LS59" s="34">
        <f>IF(LR59&lt;&gt;"",HLOOKUP(COUNT($IN59:LR59)+1,$G$4:$EH$8,LS$14,0)*$D59,IF($C59=LS$17,$G$7*$D59,""))</f>
        <v>8179.1640037425223</v>
      </c>
      <c r="LT59" s="34">
        <f>IF(LS59&lt;&gt;"",HLOOKUP(COUNT($IN59:LS59)+1,$G$4:$EH$8,LT$14,0)*$D59,IF($C59=LT$17,$G$7*$D59,""))</f>
        <v>7361.2476033682688</v>
      </c>
      <c r="LU59" s="34">
        <f>IF(LT59&lt;&gt;"",HLOOKUP(COUNT($IN59:LT59)+1,$G$4:$EH$8,LU$14,0)*$D59,IF($C59=LU$17,$G$7*$D59,""))</f>
        <v>7876.5349356040488</v>
      </c>
      <c r="LV59" s="34">
        <f>IF(LU59&lt;&gt;"",HLOOKUP(COUNT($IN59:LU59)+1,$G$4:$EH$8,LV$14,0)*$D59,IF($C59=LV$17,$G$7*$D59,""))</f>
        <v>8427.8923810963315</v>
      </c>
      <c r="LW59" s="34">
        <f>IF(LV59&lt;&gt;"",HLOOKUP(COUNT($IN59:LV59)+1,$G$4:$EH$8,LW$14,0)*$D59,IF($C59=LW$17,$G$7*$D59,""))</f>
        <v>9017.8448477730744</v>
      </c>
      <c r="LX59" s="34">
        <f>IF(LW59&lt;&gt;"",HLOOKUP(COUNT($IN59:LW59)+1,$G$4:$EH$8,LX$14,0)*$D59,IF($C59=LX$17,$G$7*$D59,""))</f>
        <v>9739.2724355949194</v>
      </c>
      <c r="LY59" s="34">
        <f>IF(LX59&lt;&gt;"",HLOOKUP(COUNT($IN59:LX59)+1,$G$4:$EH$8,LY$14,0)*$D59,IF($C59=LY$17,$G$7*$D59,""))</f>
        <v>8473.1670189675788</v>
      </c>
      <c r="LZ59" s="34">
        <f>IF(LY59&lt;&gt;"",HLOOKUP(COUNT($IN59:LY59)+1,$G$4:$EH$8,LZ$14,0)*$D59,IF($C59=LZ$17,$G$7*$D59,""))</f>
        <v>8049.5086680192017</v>
      </c>
      <c r="MA59" s="34">
        <f>IF(LZ59&lt;&gt;"",HLOOKUP(COUNT($IN59:LZ59)+1,$G$4:$EH$8,MA$14,0)*$D59,IF($C59=MA$17,$G$7*$D59,""))</f>
        <v>8451.9841014201611</v>
      </c>
      <c r="MB59" s="34">
        <f>IF(MA59&lt;&gt;"",HLOOKUP(COUNT($IN59:MA59)+1,$G$4:$EH$8,MB$14,0)*$D59,IF($C59=MB$17,$G$7*$D59,""))</f>
        <v>8874.5833064911694</v>
      </c>
      <c r="MC59" s="34">
        <f>IF(MB59&lt;&gt;"",HLOOKUP(COUNT($IN59:MB59)+1,$G$4:$EH$8,MC$14,0)*$D59,IF($C59=MC$17,$G$7*$D59,""))</f>
        <v>9318.3124718157305</v>
      </c>
      <c r="MD59" s="34">
        <f>IF(MC59&lt;&gt;"",HLOOKUP(COUNT($IN59:MC59)+1,$G$4:$EH$8,MD$14,0)*$D59,IF($C59=MD$17,$G$7*$D59,""))</f>
        <v>9970.5943448428279</v>
      </c>
      <c r="ME59" s="34">
        <f>IF(MD59&lt;&gt;"",HLOOKUP(COUNT($IN59:MD59)+1,$G$4:$EH$8,ME$14,0)*$D59,IF($C59=ME$17,$G$7*$D59,""))</f>
        <v>8973.5349103585449</v>
      </c>
      <c r="MF59" s="34">
        <f>IF(ME59&lt;&gt;"",HLOOKUP(COUNT($IN59:ME59)+1,$G$4:$EH$8,MF$14,0)*$D59,IF($C59=MF$17,$G$7*$D59,""))</f>
        <v>8076.1814193226919</v>
      </c>
      <c r="MG59" s="34">
        <f>IF(MF59&lt;&gt;"",HLOOKUP(COUNT($IN59:MF59)+1,$G$4:$EH$8,MG$14,0)*$D59,IF($C59=MG$17,$G$7*$D59,""))</f>
        <v>8641.5141186752808</v>
      </c>
      <c r="MH59" s="34">
        <f>IF(MG59&lt;&gt;"",HLOOKUP(COUNT($IN59:MG59)+1,$G$4:$EH$8,MH$14,0)*$D59,IF($C59=MH$17,$G$7*$D59,""))</f>
        <v>9246.4201069825504</v>
      </c>
      <c r="MI59" s="34">
        <f>IF(MH59&lt;&gt;"",HLOOKUP(COUNT($IN59:MH59)+1,$G$4:$EH$8,MI$14,0)*$D59,IF($C59=MI$17,$G$7*$D59,""))</f>
        <v>9893.6695144713285</v>
      </c>
      <c r="MJ59" s="34">
        <f>IF(MI59&lt;&gt;"",HLOOKUP(COUNT($IN59:MI59)+1,$G$4:$EH$8,MJ$14,0)*$D59,IF($C59=MJ$17,$G$7*$D59,""))</f>
        <v>10685.163075629032</v>
      </c>
      <c r="MK59" s="34">
        <f>IF(MJ59&lt;&gt;"",HLOOKUP(COUNT($IN59:MJ59)+1,$G$4:$EH$8,MK$14,0)*$D59,IF($C59=MK$17,$G$7*$D59,""))</f>
        <v>7014.1702068757786</v>
      </c>
      <c r="ML59" s="34">
        <f>IF(MK59&lt;&gt;"",HLOOKUP(COUNT($IN59:MK59)+1,$G$4:$EH$8,ML$14,0)*$D59,IF($C59=ML$17,$G$7*$D59,""))</f>
        <v>7014.1702068757786</v>
      </c>
      <c r="MM59" s="34">
        <f>IF(ML59&lt;&gt;"",HLOOKUP(COUNT($IN59:ML59)+1,$G$4:$EH$8,MM$14,0)*$D59,IF($C59=MM$17,$G$7*$D59,""))</f>
        <v>7014.1702068757786</v>
      </c>
      <c r="MN59" s="34">
        <f>IF(MM59&lt;&gt;"",HLOOKUP(COUNT($IN59:MM59)+1,$G$4:$EH$8,MN$14,0)*$D59,IF($C59=MN$17,$G$7*$D59,""))</f>
        <v>7014.1702068757786</v>
      </c>
      <c r="MO59" s="34">
        <f>IF(MN59&lt;&gt;"",HLOOKUP(COUNT($IN59:MN59)+1,$G$4:$EH$8,MO$14,0)*$D59,IF($C59=MO$17,$G$7*$D59,""))</f>
        <v>7014.1702068757786</v>
      </c>
      <c r="MP59" s="34">
        <f>IF(MO59&lt;&gt;"",HLOOKUP(COUNT($IN59:MO59)+1,$G$4:$EH$8,MP$14,0)*$D59,IF($C59=MP$17,$G$7*$D59,""))</f>
        <v>7014.1702068757786</v>
      </c>
      <c r="MQ59" s="34">
        <f>IF(MP59&lt;&gt;"",HLOOKUP(COUNT($IN59:MP59)+1,$G$4:$EH$8,MQ$14,0)*$D59,IF($C59=MQ$17,$G$7*$D59,""))</f>
        <v>7014.1702068757786</v>
      </c>
      <c r="MR59" s="34">
        <f>IF(MQ59&lt;&gt;"",HLOOKUP(COUNT($IN59:MQ59)+1,$G$4:$EH$8,MR$14,0)*$D59,IF($C59=MR$17,$G$7*$D59,""))</f>
        <v>7014.1702068757786</v>
      </c>
      <c r="MS59" s="34">
        <f>IF(MR59&lt;&gt;"",HLOOKUP(COUNT($IN59:MR59)+1,$G$4:$EH$8,MS$14,0)*$D59,IF($C59=MS$17,$G$7*$D59,""))</f>
        <v>7014.1702068757786</v>
      </c>
      <c r="MT59" s="34">
        <f>IF(MS59&lt;&gt;"",HLOOKUP(COUNT($IN59:MS59)+1,$G$4:$EH$8,MT$14,0)*$D59,IF($C59=MT$17,$G$7*$D59,""))</f>
        <v>7014.1702068757786</v>
      </c>
      <c r="MU59" s="34">
        <f>IF(MT59&lt;&gt;"",HLOOKUP(COUNT($IN59:MT59)+1,$G$4:$EH$8,MU$14,0)*$D59,IF($C59=MU$17,$G$7*$D59,""))</f>
        <v>7014.1702068757786</v>
      </c>
      <c r="MV59" s="34">
        <f>IF(MU59&lt;&gt;"",HLOOKUP(COUNT($IN59:MU59)+1,$G$4:$EH$8,MV$14,0)*$D59,IF($C59=MV$17,$G$7*$D59,""))</f>
        <v>7014.1702068757786</v>
      </c>
      <c r="MW59" s="34">
        <f>IF(MV59&lt;&gt;"",HLOOKUP(COUNT($IN59:MV59)+1,$G$4:$EH$8,MW$14,0)*$D59,IF($C59=MW$17,$G$7*$D59,""))</f>
        <v>7014.1702068757786</v>
      </c>
      <c r="MX59" s="34">
        <f>IF(MW59&lt;&gt;"",HLOOKUP(COUNT($IN59:MW59)+1,$G$4:$EH$8,MX$14,0)*$D59,IF($C59=MX$17,$G$7*$D59,""))</f>
        <v>7014.1702068757786</v>
      </c>
      <c r="MY59" s="34">
        <f>IF(MX59&lt;&gt;"",HLOOKUP(COUNT($IN59:MX59)+1,$G$4:$EH$8,MY$14,0)*$D59,IF($C59=MY$17,$G$7*$D59,""))</f>
        <v>7014.1702068757786</v>
      </c>
      <c r="MZ59" s="34">
        <f>IF(MY59&lt;&gt;"",HLOOKUP(COUNT($IN59:MY59)+1,$G$4:$EH$8,MZ$14,0)*$D59,IF($C59=MZ$17,$G$7*$D59,""))</f>
        <v>7014.1702068757786</v>
      </c>
      <c r="NA59" s="34">
        <f>IF(MZ59&lt;&gt;"",HLOOKUP(COUNT($IN59:MZ59)+1,$G$4:$EH$8,NA$14,0)*$D59,IF($C59=NA$17,$G$7*$D59,""))</f>
        <v>7014.1702068757786</v>
      </c>
      <c r="NB59" s="34">
        <f>IF(NA59&lt;&gt;"",HLOOKUP(COUNT($IN59:NA59)+1,$G$4:$EH$8,NB$14,0)*$D59,IF($C59=NB$17,$G$7*$D59,""))</f>
        <v>7014.1702068757786</v>
      </c>
      <c r="NC59" s="34">
        <f>IF(NB59&lt;&gt;"",HLOOKUP(COUNT($IN59:NB59)+1,$G$4:$EH$8,NC$14,0)*$D59,IF($C59=NC$17,$G$7*$D59,""))</f>
        <v>7014.1702068757786</v>
      </c>
      <c r="ND59" s="34">
        <f>IF(NC59&lt;&gt;"",HLOOKUP(COUNT($IN59:NC59)+1,$G$4:$EH$8,ND$14,0)*$D59,IF($C59=ND$17,$G$7*$D59,""))</f>
        <v>7014.1702068757786</v>
      </c>
      <c r="NF59" s="34" t="str">
        <f>IF(NE59&lt;&gt;"",HLOOKUP(COUNT($NE59:NE59)+1,$G$4:$EH$8,NF$14,0)*$D59,IF($C59=NF$17,$G$8*$D59,""))</f>
        <v/>
      </c>
      <c r="NG59" s="34" t="str">
        <f>IF(NF59&lt;&gt;"",HLOOKUP(COUNT($NE59:NF59)+1,$G$4:$EH$8,NG$14,0)*$D59,IF($C59=NG$17,$G$8*$D59,""))</f>
        <v/>
      </c>
      <c r="NH59" s="34" t="str">
        <f>IF(NG59&lt;&gt;"",HLOOKUP(COUNT($NE59:NG59)+1,$G$4:$EH$8,NH$14,0)*$D59,IF($C59=NH$17,$G$8*$D59,""))</f>
        <v/>
      </c>
      <c r="NI59" s="34" t="str">
        <f>IF(NH59&lt;&gt;"",HLOOKUP(COUNT($NE59:NH59)+1,$G$4:$EH$8,NI$14,0)*$D59,IF($C59=NI$17,$G$8*$D59,""))</f>
        <v/>
      </c>
      <c r="NJ59" s="34" t="str">
        <f>IF(NI59&lt;&gt;"",HLOOKUP(COUNT($NE59:NI59)+1,$G$4:$EH$8,NJ$14,0)*$D59,IF($C59=NJ$17,$G$8*$D59,""))</f>
        <v/>
      </c>
      <c r="NK59" s="34" t="str">
        <f>IF(NJ59&lt;&gt;"",HLOOKUP(COUNT($NE59:NJ59)+1,$G$4:$EH$8,NK$14,0)*$D59,IF($C59=NK$17,$G$8*$D59,""))</f>
        <v/>
      </c>
      <c r="NL59" s="34" t="str">
        <f>IF(NK59&lt;&gt;"",HLOOKUP(COUNT($NE59:NK59)+1,$G$4:$EH$8,NL$14,0)*$D59,IF($C59=NL$17,$G$8*$D59,""))</f>
        <v/>
      </c>
      <c r="NM59" s="34" t="str">
        <f>IF(NL59&lt;&gt;"",HLOOKUP(COUNT($NE59:NL59)+1,$G$4:$EH$8,NM$14,0)*$D59,IF($C59=NM$17,$G$8*$D59,""))</f>
        <v/>
      </c>
      <c r="NN59" s="34" t="str">
        <f>IF(NM59&lt;&gt;"",HLOOKUP(COUNT($NE59:NM59)+1,$G$4:$EH$8,NN$14,0)*$D59,IF($C59=NN$17,$G$8*$D59,""))</f>
        <v/>
      </c>
      <c r="NO59" s="34" t="str">
        <f>IF(NN59&lt;&gt;"",HLOOKUP(COUNT($NE59:NN59)+1,$G$4:$EH$8,NO$14,0)*$D59,IF($C59=NO$17,$G$8*$D59,""))</f>
        <v/>
      </c>
      <c r="NP59" s="34" t="str">
        <f>IF(NO59&lt;&gt;"",HLOOKUP(COUNT($NE59:NO59)+1,$G$4:$EH$8,NP$14,0)*$D59,IF($C59=NP$17,$G$8*$D59,""))</f>
        <v/>
      </c>
      <c r="NQ59" s="34" t="str">
        <f>IF(NP59&lt;&gt;"",HLOOKUP(COUNT($NE59:NP59)+1,$G$4:$EH$8,NQ$14,0)*$D59,IF($C59=NQ$17,$G$8*$D59,""))</f>
        <v/>
      </c>
      <c r="NR59" s="34" t="str">
        <f>IF(NQ59&lt;&gt;"",HLOOKUP(COUNT($NE59:NQ59)+1,$G$4:$EH$8,NR$14,0)*$D59,IF($C59=NR$17,$G$8*$D59,""))</f>
        <v/>
      </c>
      <c r="NS59" s="34" t="str">
        <f>IF(NR59&lt;&gt;"",HLOOKUP(COUNT($NE59:NR59)+1,$G$4:$EH$8,NS$14,0)*$D59,IF($C59=NS$17,$G$8*$D59,""))</f>
        <v/>
      </c>
      <c r="NT59" s="34" t="str">
        <f>IF(NS59&lt;&gt;"",HLOOKUP(COUNT($NE59:NS59)+1,$G$4:$EH$8,NT$14,0)*$D59,IF($C59=NT$17,$G$8*$D59,""))</f>
        <v/>
      </c>
      <c r="NU59" s="34" t="str">
        <f>IF(NT59&lt;&gt;"",HLOOKUP(COUNT($NE59:NT59)+1,$G$4:$EH$8,NU$14,0)*$D59,IF($C59=NU$17,$G$8*$D59,""))</f>
        <v/>
      </c>
      <c r="NV59" s="34" t="str">
        <f>IF(NU59&lt;&gt;"",HLOOKUP(COUNT($NE59:NU59)+1,$G$4:$EH$8,NV$14,0)*$D59,IF($C59=NV$17,$G$8*$D59,""))</f>
        <v/>
      </c>
      <c r="NW59" s="34" t="str">
        <f>IF(NV59&lt;&gt;"",HLOOKUP(COUNT($NE59:NV59)+1,$G$4:$EH$8,NW$14,0)*$D59,IF($C59=NW$17,$G$8*$D59,""))</f>
        <v/>
      </c>
      <c r="NX59" s="34" t="str">
        <f>IF(NW59&lt;&gt;"",HLOOKUP(COUNT($NE59:NW59)+1,$G$4:$EH$8,NX$14,0)*$D59,IF($C59=NX$17,$G$8*$D59,""))</f>
        <v/>
      </c>
      <c r="NY59" s="34" t="str">
        <f>IF(NX59&lt;&gt;"",HLOOKUP(COUNT($NE59:NX59)+1,$G$4:$EH$8,NY$14,0)*$D59,IF($C59=NY$17,$G$8*$D59,""))</f>
        <v/>
      </c>
      <c r="NZ59" s="34" t="str">
        <f>IF(NY59&lt;&gt;"",HLOOKUP(COUNT($NE59:NY59)+1,$G$4:$EH$8,NZ$14,0)*$D59,IF($C59=NZ$17,$G$8*$D59,""))</f>
        <v/>
      </c>
      <c r="OA59" s="34" t="str">
        <f>IF(NZ59&lt;&gt;"",HLOOKUP(COUNT($NE59:NZ59)+1,$G$4:$EH$8,OA$14,0)*$D59,IF($C59=OA$17,$G$8*$D59,""))</f>
        <v/>
      </c>
      <c r="OB59" s="34" t="str">
        <f>IF(OA59&lt;&gt;"",HLOOKUP(COUNT($NE59:OA59)+1,$G$4:$EH$8,OB$14,0)*$D59,IF($C59=OB$17,$G$8*$D59,""))</f>
        <v/>
      </c>
      <c r="OC59" s="34" t="str">
        <f>IF(OB59&lt;&gt;"",HLOOKUP(COUNT($NE59:OB59)+1,$G$4:$EH$8,OC$14,0)*$D59,IF($C59=OC$17,$G$8*$D59,""))</f>
        <v/>
      </c>
      <c r="OD59" s="34" t="str">
        <f>IF(OC59&lt;&gt;"",HLOOKUP(COUNT($NE59:OC59)+1,$G$4:$EH$8,OD$14,0)*$D59,IF($C59=OD$17,$G$8*$D59,""))</f>
        <v/>
      </c>
      <c r="OE59" s="34" t="str">
        <f>IF(OD59&lt;&gt;"",HLOOKUP(COUNT($NE59:OD59)+1,$G$4:$EH$8,OE$14,0)*$D59,IF($C59=OE$17,$G$8*$D59,""))</f>
        <v/>
      </c>
      <c r="OF59" s="34" t="str">
        <f>IF(OE59&lt;&gt;"",HLOOKUP(COUNT($NE59:OE59)+1,$G$4:$EH$8,OF$14,0)*$D59,IF($C59=OF$17,$G$8*$D59,""))</f>
        <v/>
      </c>
      <c r="OG59" s="34" t="str">
        <f>IF(OF59&lt;&gt;"",HLOOKUP(COUNT($NE59:OF59)+1,$G$4:$EH$8,OG$14,0)*$D59,IF($C59=OG$17,$G$8*$D59,""))</f>
        <v/>
      </c>
      <c r="OH59" s="34" t="str">
        <f>IF(OG59&lt;&gt;"",HLOOKUP(COUNT($NE59:OG59)+1,$G$4:$EH$8,OH$14,0)*$D59,IF($C59=OH$17,$G$8*$D59,""))</f>
        <v/>
      </c>
      <c r="OI59" s="34" t="str">
        <f>IF(OH59&lt;&gt;"",HLOOKUP(COUNT($NE59:OH59)+1,$G$4:$EH$8,OI$14,0)*$D59,IF($C59=OI$17,$G$8*$D59,""))</f>
        <v/>
      </c>
      <c r="OJ59" s="34" t="str">
        <f>IF(OI59&lt;&gt;"",HLOOKUP(COUNT($NE59:OI59)+1,$G$4:$EH$8,OJ$14,0)*$D59,IF($C59=OJ$17,$G$8*$D59,""))</f>
        <v/>
      </c>
      <c r="OK59" s="34" t="str">
        <f>IF(OJ59&lt;&gt;"",HLOOKUP(COUNT($NE59:OJ59)+1,$G$4:$EH$8,OK$14,0)*$D59,IF($C59=OK$17,$G$8*$D59,""))</f>
        <v/>
      </c>
      <c r="OL59" s="34" t="str">
        <f>IF(OK59&lt;&gt;"",HLOOKUP(COUNT($NE59:OK59)+1,$G$4:$EH$8,OL$14,0)*$D59,IF($C59=OL$17,$G$8*$D59,""))</f>
        <v/>
      </c>
      <c r="OM59" s="34" t="str">
        <f>IF(OL59&lt;&gt;"",HLOOKUP(COUNT($NE59:OL59)+1,$G$4:$EH$8,OM$14,0)*$D59,IF($C59=OM$17,$G$8*$D59,""))</f>
        <v/>
      </c>
      <c r="ON59" s="34" t="str">
        <f>IF(OM59&lt;&gt;"",HLOOKUP(COUNT($NE59:OM59)+1,$G$4:$EH$8,ON$14,0)*$D59,IF($C59=ON$17,$G$8*$D59,""))</f>
        <v/>
      </c>
      <c r="OO59" s="34" t="str">
        <f>IF(ON59&lt;&gt;"",HLOOKUP(COUNT($NE59:ON59)+1,$G$4:$EH$8,OO$14,0)*$D59,IF($C59=OO$17,$G$8*$D59,""))</f>
        <v/>
      </c>
      <c r="OP59" s="34" t="str">
        <f>IF(OO59&lt;&gt;"",HLOOKUP(COUNT($NE59:OO59)+1,$G$4:$EH$8,OP$14,0)*$D59,IF($C59=OP$17,$G$8*$D59,""))</f>
        <v/>
      </c>
      <c r="OQ59" s="34" t="str">
        <f>IF(OP59&lt;&gt;"",HLOOKUP(COUNT($NE59:OP59)+1,$G$4:$EH$8,OQ$14,0)*$D59,IF($C59=OQ$17,$G$8*$D59,""))</f>
        <v/>
      </c>
      <c r="OR59" s="34" t="str">
        <f>IF(OQ59&lt;&gt;"",HLOOKUP(COUNT($NE59:OQ59)+1,$G$4:$EH$8,OR$14,0)*$D59,IF($C59=OR$17,$G$8*$D59,""))</f>
        <v/>
      </c>
      <c r="OS59" s="34" t="str">
        <f>IF(OR59&lt;&gt;"",HLOOKUP(COUNT($NE59:OR59)+1,$G$4:$EH$8,OS$14,0)*$D59,IF($C59=OS$17,$G$8*$D59,""))</f>
        <v/>
      </c>
      <c r="OT59" s="34">
        <f>IF(OS59&lt;&gt;"",HLOOKUP(COUNT($NE59:OS59)+1,$G$4:$EH$8,OT$14,0)*$D59,IF($C59=OT$17,$G$8*$D59,""))</f>
        <v>140000</v>
      </c>
      <c r="OU59" s="34">
        <f>IF(OT59&lt;&gt;"",HLOOKUP(COUNT($NE59:OT59)+1,$G$4:$EH$8,OU$14,0)*$D59,IF($C59=OU$17,$G$8*$D59,""))</f>
        <v>0</v>
      </c>
      <c r="OV59" s="34">
        <f>IF(OU59&lt;&gt;"",HLOOKUP(COUNT($NE59:OU59)+1,$G$4:$EH$8,OV$14,0)*$D59,IF($C59=OV$17,$G$8*$D59,""))</f>
        <v>0</v>
      </c>
      <c r="OW59" s="34">
        <f>IF(OV59&lt;&gt;"",HLOOKUP(COUNT($NE59:OV59)+1,$G$4:$EH$8,OW$14,0)*$D59,IF($C59=OW$17,$G$8*$D59,""))</f>
        <v>0</v>
      </c>
      <c r="OX59" s="34">
        <f>IF(OW59&lt;&gt;"",HLOOKUP(COUNT($NE59:OW59)+1,$G$4:$EH$8,OX$14,0)*$D59,IF($C59=OX$17,$G$8*$D59,""))</f>
        <v>0</v>
      </c>
      <c r="OY59" s="34">
        <f>IF(OX59&lt;&gt;"",HLOOKUP(COUNT($NE59:OX59)+1,$G$4:$EH$8,OY$14,0)*$D59,IF($C59=OY$17,$G$8*$D59,""))</f>
        <v>0</v>
      </c>
      <c r="OZ59" s="34">
        <f>IF(OY59&lt;&gt;"",HLOOKUP(COUNT($NE59:OY59)+1,$G$4:$EH$8,OZ$14,0)*$D59,IF($C59=OZ$17,$G$8*$D59,""))</f>
        <v>0</v>
      </c>
      <c r="PA59" s="34">
        <f>IF(OZ59&lt;&gt;"",HLOOKUP(COUNT($NE59:OZ59)+1,$G$4:$EH$8,PA$14,0)*$D59,IF($C59=PA$17,$G$8*$D59,""))</f>
        <v>0</v>
      </c>
      <c r="PB59" s="34">
        <f>IF(PA59&lt;&gt;"",HLOOKUP(COUNT($NE59:PA59)+1,$G$4:$EH$8,PB$14,0)*$D59,IF($C59=PB$17,$G$8*$D59,""))</f>
        <v>0</v>
      </c>
      <c r="PC59" s="34">
        <f>IF(PB59&lt;&gt;"",HLOOKUP(COUNT($NE59:PB59)+1,$G$4:$EH$8,PC$14,0)*$D59,IF($C59=PC$17,$G$8*$D59,""))</f>
        <v>0</v>
      </c>
      <c r="PD59" s="34">
        <f>IF(PC59&lt;&gt;"",HLOOKUP(COUNT($NE59:PC59)+1,$G$4:$EH$8,PD$14,0)*$D59,IF($C59=PD$17,$G$8*$D59,""))</f>
        <v>0</v>
      </c>
      <c r="PE59" s="34">
        <f>IF(PD59&lt;&gt;"",HLOOKUP(COUNT($NE59:PD59)+1,$G$4:$EH$8,PE$14,0)*$D59,IF($C59=PE$17,$G$8*$D59,""))</f>
        <v>0</v>
      </c>
      <c r="PF59" s="34">
        <f>IF(PE59&lt;&gt;"",HLOOKUP(COUNT($NE59:PE59)+1,$G$4:$EH$8,PF$14,0)*$D59,IF($C59=PF$17,$G$8*$D59,""))</f>
        <v>0</v>
      </c>
      <c r="PG59" s="34">
        <f>IF(PF59&lt;&gt;"",HLOOKUP(COUNT($NE59:PF59)+1,$G$4:$EH$8,PG$14,0)*$D59,IF($C59=PG$17,$G$8*$D59,""))</f>
        <v>0</v>
      </c>
      <c r="PH59" s="34">
        <f>IF(PG59&lt;&gt;"",HLOOKUP(COUNT($NE59:PG59)+1,$G$4:$EH$8,PH$14,0)*$D59,IF($C59=PH$17,$G$8*$D59,""))</f>
        <v>0</v>
      </c>
      <c r="PI59" s="34">
        <f>IF(PH59&lt;&gt;"",HLOOKUP(COUNT($NE59:PH59)+1,$G$4:$EH$8,PI$14,0)*$D59,IF($C59=PI$17,$G$8*$D59,""))</f>
        <v>0</v>
      </c>
      <c r="PJ59" s="34">
        <f>IF(PI59&lt;&gt;"",HLOOKUP(COUNT($NE59:PI59)+1,$G$4:$EH$8,PJ$14,0)*$D59,IF($C59=PJ$17,$G$8*$D59,""))</f>
        <v>0</v>
      </c>
      <c r="PK59" s="34">
        <f>IF(PJ59&lt;&gt;"",HLOOKUP(COUNT($NE59:PJ59)+1,$G$4:$EH$8,PK$14,0)*$D59,IF($C59=PK$17,$G$8*$D59,""))</f>
        <v>0</v>
      </c>
      <c r="PL59" s="34">
        <f>IF(PK59&lt;&gt;"",HLOOKUP(COUNT($NE59:PK59)+1,$G$4:$EH$8,PL$14,0)*$D59,IF($C59=PL$17,$G$8*$D59,""))</f>
        <v>0</v>
      </c>
      <c r="PM59" s="34">
        <f>IF(PL59&lt;&gt;"",HLOOKUP(COUNT($NE59:PL59)+1,$G$4:$EH$8,PM$14,0)*$D59,IF($C59=PM$17,$G$8*$D59,""))</f>
        <v>0</v>
      </c>
      <c r="PN59" s="34">
        <f>IF(PM59&lt;&gt;"",HLOOKUP(COUNT($NE59:PM59)+1,$G$4:$EH$8,PN$14,0)*$D59,IF($C59=PN$17,$G$8*$D59,""))</f>
        <v>0</v>
      </c>
      <c r="PO59" s="34">
        <f>IF(PN59&lt;&gt;"",HLOOKUP(COUNT($NE59:PN59)+1,$G$4:$EH$8,PO$14,0)*$D59,IF($C59=PO$17,$G$8*$D59,""))</f>
        <v>0</v>
      </c>
      <c r="PP59" s="34">
        <f>IF(PO59&lt;&gt;"",HLOOKUP(COUNT($NE59:PO59)+1,$G$4:$EH$8,PP$14,0)*$D59,IF($C59=PP$17,$G$8*$D59,""))</f>
        <v>0</v>
      </c>
      <c r="PQ59" s="34">
        <f>IF(PP59&lt;&gt;"",HLOOKUP(COUNT($NE59:PP59)+1,$G$4:$EH$8,PQ$14,0)*$D59,IF($C59=PQ$17,$G$8*$D59,""))</f>
        <v>0</v>
      </c>
      <c r="PR59" s="34">
        <f>IF(PQ59&lt;&gt;"",HLOOKUP(COUNT($NE59:PQ59)+1,$G$4:$EH$8,PR$14,0)*$D59,IF($C59=PR$17,$G$8*$D59,""))</f>
        <v>0</v>
      </c>
      <c r="PS59" s="34">
        <f>IF(PR59&lt;&gt;"",HLOOKUP(COUNT($NE59:PR59)+1,$G$4:$EH$8,PS$14,0)*$D59,IF($C59=PS$17,$G$8*$D59,""))</f>
        <v>0</v>
      </c>
      <c r="PT59" s="34">
        <f>IF(PS59&lt;&gt;"",HLOOKUP(COUNT($NE59:PS59)+1,$G$4:$EH$8,PT$14,0)*$D59,IF($C59=PT$17,$G$8*$D59,""))</f>
        <v>0</v>
      </c>
      <c r="PU59" s="34">
        <f>IF(PT59&lt;&gt;"",HLOOKUP(COUNT($NE59:PT59)+1,$G$4:$EH$8,PU$14,0)*$D59,IF($C59=PU$17,$G$8*$D59,""))</f>
        <v>0</v>
      </c>
      <c r="PV59" s="34">
        <f>IF(PU59&lt;&gt;"",HLOOKUP(COUNT($NE59:PU59)+1,$G$4:$EH$8,PV$14,0)*$D59,IF($C59=PV$17,$G$8*$D59,""))</f>
        <v>0</v>
      </c>
      <c r="PW59" s="34">
        <f>IF(PV59&lt;&gt;"",HLOOKUP(COUNT($NE59:PV59)+1,$G$4:$EH$8,PW$14,0)*$D59,IF($C59=PW$17,$G$8*$D59,""))</f>
        <v>0</v>
      </c>
      <c r="PX59" s="34">
        <f>IF(PW59&lt;&gt;"",HLOOKUP(COUNT($NE59:PW59)+1,$G$4:$EH$8,PX$14,0)*$D59,IF($C59=PX$17,$G$8*$D59,""))</f>
        <v>0</v>
      </c>
      <c r="PY59" s="34">
        <f>IF(PX59&lt;&gt;"",HLOOKUP(COUNT($NE59:PX59)+1,$G$4:$EH$8,PY$14,0)*$D59,IF($C59=PY$17,$G$8*$D59,""))</f>
        <v>0</v>
      </c>
      <c r="PZ59" s="34">
        <f>IF(PY59&lt;&gt;"",HLOOKUP(COUNT($NE59:PY59)+1,$G$4:$EH$8,PZ$14,0)*$D59,IF($C59=PZ$17,$G$8*$D59,""))</f>
        <v>0</v>
      </c>
      <c r="QA59" s="34">
        <f>IF(PZ59&lt;&gt;"",HLOOKUP(COUNT($NE59:PZ59)+1,$G$4:$EH$8,QA$14,0)*$D59,IF($C59=QA$17,$G$8*$D59,""))</f>
        <v>0</v>
      </c>
      <c r="QB59" s="34">
        <f>IF(QA59&lt;&gt;"",HLOOKUP(COUNT($NE59:QA59)+1,$G$4:$EH$8,QB$14,0)*$D59,IF($C59=QB$17,$G$8*$D59,""))</f>
        <v>0</v>
      </c>
      <c r="QC59" s="34">
        <f>IF(QB59&lt;&gt;"",HLOOKUP(COUNT($NE59:QB59)+1,$G$4:$EH$8,QC$14,0)*$D59,IF($C59=QC$17,$G$8*$D59,""))</f>
        <v>0</v>
      </c>
      <c r="QD59" s="34">
        <f>IF(QC59&lt;&gt;"",HLOOKUP(COUNT($NE59:QC59)+1,$G$4:$EH$8,QD$14,0)*$D59,IF($C59=QD$17,$G$8*$D59,""))</f>
        <v>0</v>
      </c>
      <c r="QE59" s="34">
        <f>IF(QD59&lt;&gt;"",HLOOKUP(COUNT($NE59:QD59)+1,$G$4:$EH$8,QE$14,0)*$D59,IF($C59=QE$17,$G$8*$D59,""))</f>
        <v>0</v>
      </c>
      <c r="QF59" s="34">
        <f>IF(QE59&lt;&gt;"",HLOOKUP(COUNT($NE59:QE59)+1,$G$4:$EH$8,QF$14,0)*$D59,IF($C59=QF$17,$G$8*$D59,""))</f>
        <v>0</v>
      </c>
      <c r="QG59" s="34">
        <f>IF(QF59&lt;&gt;"",HLOOKUP(COUNT($NE59:QF59)+1,$G$4:$EH$8,QG$14,0)*$D59,IF($C59=QG$17,$G$8*$D59,""))</f>
        <v>0</v>
      </c>
      <c r="QH59" s="34">
        <f>IF(QG59&lt;&gt;"",HLOOKUP(COUNT($NE59:QG59)+1,$G$4:$EH$8,QH$14,0)*$D59,IF($C59=QH$17,$G$8*$D59,""))</f>
        <v>0</v>
      </c>
      <c r="QI59" s="34">
        <f>IF(QH59&lt;&gt;"",HLOOKUP(COUNT($NE59:QH59)+1,$G$4:$EH$8,QI$14,0)*$D59,IF($C59=QI$17,$G$8*$D59,""))</f>
        <v>0</v>
      </c>
      <c r="QJ59" s="34">
        <f>IF(QI59&lt;&gt;"",HLOOKUP(COUNT($NE59:QI59)+1,$G$4:$EH$8,QJ$14,0)*$D59,IF($C59=QJ$17,$G$8*$D59,""))</f>
        <v>0</v>
      </c>
      <c r="QK59" s="34">
        <f>IF(QJ59&lt;&gt;"",HLOOKUP(COUNT($NE59:QJ59)+1,$G$4:$EH$8,QK$14,0)*$D59,IF($C59=QK$17,$G$8*$D59,""))</f>
        <v>0</v>
      </c>
      <c r="QL59" s="34">
        <f>IF(QK59&lt;&gt;"",HLOOKUP(COUNT($NE59:QK59)+1,$G$4:$EH$8,QL$14,0)*$D59,IF($C59=QL$17,$G$8*$D59,""))</f>
        <v>0</v>
      </c>
      <c r="QM59" s="34">
        <f>IF(QL59&lt;&gt;"",HLOOKUP(COUNT($NE59:QL59)+1,$G$4:$EH$8,QM$14,0)*$D59,IF($C59=QM$17,$G$8*$D59,""))</f>
        <v>0</v>
      </c>
      <c r="QN59" s="34">
        <f>IF(QM59&lt;&gt;"",HLOOKUP(COUNT($NE59:QM59)+1,$G$4:$EH$8,QN$14,0)*$D59,IF($C59=QN$17,$G$8*$D59,""))</f>
        <v>0</v>
      </c>
      <c r="QO59" s="34">
        <f>IF(QN59&lt;&gt;"",HLOOKUP(COUNT($NE59:QN59)+1,$G$4:$EH$8,QO$14,0)*$D59,IF($C59=QO$17,$G$8*$D59,""))</f>
        <v>0</v>
      </c>
      <c r="QP59" s="34">
        <f>IF(QO59&lt;&gt;"",HLOOKUP(COUNT($NE59:QO59)+1,$G$4:$EH$8,QP$14,0)*$D59,IF($C59=QP$17,$G$8*$D59,""))</f>
        <v>0</v>
      </c>
      <c r="QQ59" s="34">
        <f>IF(QP59&lt;&gt;"",HLOOKUP(COUNT($NE59:QP59)+1,$G$4:$EH$8,QQ$14,0)*$D59,IF($C59=QQ$17,$G$8*$D59,""))</f>
        <v>0</v>
      </c>
      <c r="QR59" s="34">
        <f>IF(QQ59&lt;&gt;"",HLOOKUP(COUNT($NE59:QQ59)+1,$G$4:$EH$8,QR$14,0)*$D59,IF($C59=QR$17,$G$8*$D59,""))</f>
        <v>0</v>
      </c>
      <c r="QS59" s="34">
        <f>IF(QR59&lt;&gt;"",HLOOKUP(COUNT($NE59:QR59)+1,$G$4:$EH$8,QS$14,0)*$D59,IF($C59=QS$17,$G$8*$D59,""))</f>
        <v>0</v>
      </c>
      <c r="QT59" s="34">
        <f>IF(QS59&lt;&gt;"",HLOOKUP(COUNT($NE59:QS59)+1,$G$4:$EH$8,QT$14,0)*$D59,IF($C59=QT$17,$G$8*$D59,""))</f>
        <v>0</v>
      </c>
      <c r="QU59" s="34">
        <f>IF(QT59&lt;&gt;"",HLOOKUP(COUNT($NE59:QT59)+1,$G$4:$EH$8,QU$14,0)*$D59,IF($C59=QU$17,$G$8*$D59,""))</f>
        <v>0</v>
      </c>
      <c r="QV59" s="34">
        <f>IF(QU59&lt;&gt;"",HLOOKUP(COUNT($NE59:QU59)+1,$G$4:$EH$8,QV$14,0)*$D59,IF($C59=QV$17,$G$8*$D59,""))</f>
        <v>0</v>
      </c>
      <c r="QW59" s="34">
        <f>IF(QV59&lt;&gt;"",HLOOKUP(COUNT($NE59:QV59)+1,$G$4:$EH$8,QW$14,0)*$D59,IF($C59=QW$17,$G$8*$D59,""))</f>
        <v>0</v>
      </c>
      <c r="QX59" s="34">
        <f>IF(QW59&lt;&gt;"",HLOOKUP(COUNT($NE59:QW59)+1,$G$4:$EH$8,QX$14,0)*$D59,IF($C59=QX$17,$G$8*$D59,""))</f>
        <v>0</v>
      </c>
      <c r="QY59" s="34">
        <f>IF(QX59&lt;&gt;"",HLOOKUP(COUNT($NE59:QX59)+1,$G$4:$EH$8,QY$14,0)*$D59,IF($C59=QY$17,$G$8*$D59,""))</f>
        <v>0</v>
      </c>
      <c r="QZ59" s="34">
        <f>IF(QY59&lt;&gt;"",HLOOKUP(COUNT($NE59:QY59)+1,$G$4:$EH$8,QZ$14,0)*$D59,IF($C59=QZ$17,$G$8*$D59,""))</f>
        <v>0</v>
      </c>
      <c r="RA59" s="34">
        <f>IF(QZ59&lt;&gt;"",HLOOKUP(COUNT($NE59:QZ59)+1,$G$4:$EH$8,RA$14,0)*$D59,IF($C59=RA$17,$G$8*$D59,""))</f>
        <v>0</v>
      </c>
      <c r="RB59" s="34">
        <f>IF(RA59&lt;&gt;"",HLOOKUP(COUNT($NE59:RA59)+1,$G$4:$EH$8,RB$14,0)*$D59,IF($C59=RB$17,$G$8*$D59,""))</f>
        <v>0</v>
      </c>
      <c r="RC59" s="34">
        <f>IF(RB59&lt;&gt;"",HLOOKUP(COUNT($NE59:RB59)+1,$G$4:$EH$8,RC$14,0)*$D59,IF($C59=RC$17,$G$8*$D59,""))</f>
        <v>0</v>
      </c>
      <c r="RD59" s="34">
        <f>IF(RC59&lt;&gt;"",HLOOKUP(COUNT($NE59:RC59)+1,$G$4:$EH$8,RD$14,0)*$D59,IF($C59=RD$17,$G$8*$D59,""))</f>
        <v>0</v>
      </c>
      <c r="RE59" s="34">
        <f>IF(RD59&lt;&gt;"",HLOOKUP(COUNT($NE59:RD59)+1,$G$4:$EH$8,RE$14,0)*$D59,IF($C59=RE$17,$G$8*$D59,""))</f>
        <v>0</v>
      </c>
      <c r="RF59" s="34">
        <f>IF(RE59&lt;&gt;"",HLOOKUP(COUNT($NE59:RE59)+1,$G$4:$EH$8,RF$14,0)*$D59,IF($C59=RF$17,$G$8*$D59,""))</f>
        <v>0</v>
      </c>
      <c r="RG59" s="34">
        <f>IF(RF59&lt;&gt;"",HLOOKUP(COUNT($NE59:RF59)+1,$G$4:$EH$8,RG$14,0)*$D59,IF($C59=RG$17,$G$8*$D59,""))</f>
        <v>0</v>
      </c>
      <c r="RH59" s="34">
        <f>IF(RG59&lt;&gt;"",HLOOKUP(COUNT($NE59:RG59)+1,$G$4:$EH$8,RH$14,0)*$D59,IF($C59=RH$17,$G$8*$D59,""))</f>
        <v>0</v>
      </c>
      <c r="RI59" s="34">
        <f>IF(RH59&lt;&gt;"",HLOOKUP(COUNT($NE59:RH59)+1,$G$4:$EH$8,RI$14,0)*$D59,IF($C59=RI$17,$G$8*$D59,""))</f>
        <v>0</v>
      </c>
      <c r="RJ59" s="34">
        <f>IF(RI59&lt;&gt;"",HLOOKUP(COUNT($NE59:RI59)+1,$G$4:$EH$8,RJ$14,0)*$D59,IF($C59=RJ$17,$G$8*$D59,""))</f>
        <v>0</v>
      </c>
      <c r="RK59" s="34">
        <f>IF(RJ59&lt;&gt;"",HLOOKUP(COUNT($NE59:RJ59)+1,$G$4:$EH$8,RK$14,0)*$D59,IF($C59=RK$17,$G$8*$D59,""))</f>
        <v>0</v>
      </c>
      <c r="RL59" s="34">
        <f>IF(RK59&lt;&gt;"",HLOOKUP(COUNT($NE59:RK59)+1,$G$4:$EH$8,RL$14,0)*$D59,IF($C59=RL$17,$G$8*$D59,""))</f>
        <v>0</v>
      </c>
      <c r="RM59" s="34">
        <f>IF(RL59&lt;&gt;"",HLOOKUP(COUNT($NE59:RL59)+1,$G$4:$EH$8,RM$14,0)*$D59,IF($C59=RM$17,$G$8*$D59,""))</f>
        <v>0</v>
      </c>
      <c r="RN59" s="34">
        <f>IF(RM59&lt;&gt;"",HLOOKUP(COUNT($NE59:RM59)+1,$G$4:$EH$8,RN$14,0)*$D59,IF($C59=RN$17,$G$8*$D59,""))</f>
        <v>0</v>
      </c>
      <c r="RO59" s="34">
        <f>IF(RN59&lt;&gt;"",HLOOKUP(COUNT($NE59:RN59)+1,$G$4:$EH$8,RO$14,0)*$D59,IF($C59=RO$17,$G$8*$D59,""))</f>
        <v>0</v>
      </c>
      <c r="RP59" s="34">
        <f>IF(RO59&lt;&gt;"",HLOOKUP(COUNT($NE59:RO59)+1,$G$4:$EH$8,RP$14,0)*$D59,IF($C59=RP$17,$G$8*$D59,""))</f>
        <v>0</v>
      </c>
      <c r="RQ59" s="34">
        <f>IF(RP59&lt;&gt;"",HLOOKUP(COUNT($NE59:RP59)+1,$G$4:$EH$8,RQ$14,0)*$D59,IF($C59=RQ$17,$G$8*$D59,""))</f>
        <v>0</v>
      </c>
      <c r="RR59" s="34">
        <f>IF(RQ59&lt;&gt;"",HLOOKUP(COUNT($NE59:RQ59)+1,$G$4:$EH$8,RR$14,0)*$D59,IF($C59=RR$17,$G$8*$D59,""))</f>
        <v>0</v>
      </c>
      <c r="RS59" s="34">
        <f>IF(RR59&lt;&gt;"",HLOOKUP(COUNT($NE59:RR59)+1,$G$4:$EH$8,RS$14,0)*$D59,IF($C59=RS$17,$G$8*$D59,""))</f>
        <v>0</v>
      </c>
      <c r="RT59" s="34">
        <f>IF(RS59&lt;&gt;"",HLOOKUP(COUNT($NE59:RS59)+1,$G$4:$EH$8,RT$14,0)*$D59,IF($C59=RT$17,$G$8*$D59,""))</f>
        <v>0</v>
      </c>
      <c r="RU59" s="34">
        <f>IF(RT59&lt;&gt;"",HLOOKUP(COUNT($NE59:RT59)+1,$G$4:$EH$8,RU$14,0)*$D59,IF($C59=RU$17,$G$8*$D59,""))</f>
        <v>0</v>
      </c>
      <c r="RW59" s="34" t="str">
        <f>IF(RV59&lt;&gt;"",HLOOKUP(COUNT($RV59:RV59)+1,$G$4:$EH$9,RW$14,0)*$D59,IF($C59=RW$17,$G$9*$D59,""))</f>
        <v/>
      </c>
      <c r="RX59" s="34" t="str">
        <f>IF(RW59&lt;&gt;"",HLOOKUP(COUNT($RV59:RW59)+1,$G$4:$EH$9,RX$14,0)*$D59,IF($C59=RX$17,$G$9*$D59,""))</f>
        <v/>
      </c>
      <c r="RY59" s="34" t="str">
        <f>IF(RX59&lt;&gt;"",HLOOKUP(COUNT($RV59:RX59)+1,$G$4:$EH$9,RY$14,0)*$D59,IF($C59=RY$17,$G$9*$D59,""))</f>
        <v/>
      </c>
      <c r="RZ59" s="34" t="str">
        <f>IF(RY59&lt;&gt;"",HLOOKUP(COUNT($RV59:RY59)+1,$G$4:$EH$9,RZ$14,0)*$D59,IF($C59=RZ$17,$G$9*$D59,""))</f>
        <v/>
      </c>
      <c r="SA59" s="34" t="str">
        <f>IF(RZ59&lt;&gt;"",HLOOKUP(COUNT($RV59:RZ59)+1,$G$4:$EH$9,SA$14,0)*$D59,IF($C59=SA$17,$G$9*$D59,""))</f>
        <v/>
      </c>
      <c r="SB59" s="34" t="str">
        <f>IF(SA59&lt;&gt;"",HLOOKUP(COUNT($RV59:SA59)+1,$G$4:$EH$9,SB$14,0)*$D59,IF($C59=SB$17,$G$9*$D59,""))</f>
        <v/>
      </c>
      <c r="SC59" s="34" t="str">
        <f>IF(SB59&lt;&gt;"",HLOOKUP(COUNT($RV59:SB59)+1,$G$4:$EH$9,SC$14,0)*$D59,IF($C59=SC$17,$G$9*$D59,""))</f>
        <v/>
      </c>
      <c r="SD59" s="34" t="str">
        <f>IF(SC59&lt;&gt;"",HLOOKUP(COUNT($RV59:SC59)+1,$G$4:$EH$9,SD$14,0)*$D59,IF($C59=SD$17,$G$9*$D59,""))</f>
        <v/>
      </c>
      <c r="SE59" s="34" t="str">
        <f>IF(SD59&lt;&gt;"",HLOOKUP(COUNT($RV59:SD59)+1,$G$4:$EH$9,SE$14,0)*$D59,IF($C59=SE$17,$G$9*$D59,""))</f>
        <v/>
      </c>
      <c r="SF59" s="34" t="str">
        <f>IF(SE59&lt;&gt;"",HLOOKUP(COUNT($RV59:SE59)+1,$G$4:$EH$9,SF$14,0)*$D59,IF($C59=SF$17,$G$9*$D59,""))</f>
        <v/>
      </c>
      <c r="SG59" s="34" t="str">
        <f>IF(SF59&lt;&gt;"",HLOOKUP(COUNT($RV59:SF59)+1,$G$4:$EH$9,SG$14,0)*$D59,IF($C59=SG$17,$G$9*$D59,""))</f>
        <v/>
      </c>
      <c r="SH59" s="34" t="str">
        <f>IF(SG59&lt;&gt;"",HLOOKUP(COUNT($RV59:SG59)+1,$G$4:$EH$9,SH$14,0)*$D59,IF($C59=SH$17,$G$9*$D59,""))</f>
        <v/>
      </c>
      <c r="SI59" s="34" t="str">
        <f>IF(SH59&lt;&gt;"",HLOOKUP(COUNT($RV59:SH59)+1,$G$4:$EH$9,SI$14,0)*$D59,IF($C59=SI$17,$G$9*$D59,""))</f>
        <v/>
      </c>
      <c r="SJ59" s="34" t="str">
        <f>IF(SI59&lt;&gt;"",HLOOKUP(COUNT($RV59:SI59)+1,$G$4:$EH$9,SJ$14,0)*$D59,IF($C59=SJ$17,$G$9*$D59,""))</f>
        <v/>
      </c>
      <c r="SK59" s="34" t="str">
        <f>IF(SJ59&lt;&gt;"",HLOOKUP(COUNT($RV59:SJ59)+1,$G$4:$EH$9,SK$14,0)*$D59,IF($C59=SK$17,$G$9*$D59,""))</f>
        <v/>
      </c>
      <c r="SL59" s="34" t="str">
        <f>IF(SK59&lt;&gt;"",HLOOKUP(COUNT($RV59:SK59)+1,$G$4:$EH$9,SL$14,0)*$D59,IF($C59=SL$17,$G$9*$D59,""))</f>
        <v/>
      </c>
      <c r="SM59" s="34" t="str">
        <f>IF(SL59&lt;&gt;"",HLOOKUP(COUNT($RV59:SL59)+1,$G$4:$EH$9,SM$14,0)*$D59,IF($C59=SM$17,$G$9*$D59,""))</f>
        <v/>
      </c>
      <c r="SN59" s="34" t="str">
        <f>IF(SM59&lt;&gt;"",HLOOKUP(COUNT($RV59:SM59)+1,$G$4:$EH$9,SN$14,0)*$D59,IF($C59=SN$17,$G$9*$D59,""))</f>
        <v/>
      </c>
      <c r="SO59" s="34" t="str">
        <f>IF(SN59&lt;&gt;"",HLOOKUP(COUNT($RV59:SN59)+1,$G$4:$EH$9,SO$14,0)*$D59,IF($C59=SO$17,$G$9*$D59,""))</f>
        <v/>
      </c>
      <c r="SP59" s="34" t="str">
        <f>IF(SO59&lt;&gt;"",HLOOKUP(COUNT($RV59:SO59)+1,$G$4:$EH$9,SP$14,0)*$D59,IF($C59=SP$17,$G$9*$D59,""))</f>
        <v/>
      </c>
      <c r="SQ59" s="34" t="str">
        <f>IF(SP59&lt;&gt;"",HLOOKUP(COUNT($RV59:SP59)+1,$G$4:$EH$9,SQ$14,0)*$D59,IF($C59=SQ$17,$G$9*$D59,""))</f>
        <v/>
      </c>
      <c r="SR59" s="34" t="str">
        <f>IF(SQ59&lt;&gt;"",HLOOKUP(COUNT($RV59:SQ59)+1,$G$4:$EH$9,SR$14,0)*$D59,IF($C59=SR$17,$G$9*$D59,""))</f>
        <v/>
      </c>
      <c r="SS59" s="34" t="str">
        <f>IF(SR59&lt;&gt;"",HLOOKUP(COUNT($RV59:SR59)+1,$G$4:$EH$9,SS$14,0)*$D59,IF($C59=SS$17,$G$9*$D59,""))</f>
        <v/>
      </c>
      <c r="ST59" s="34" t="str">
        <f>IF(SS59&lt;&gt;"",HLOOKUP(COUNT($RV59:SS59)+1,$G$4:$EH$9,ST$14,0)*$D59,IF($C59=ST$17,$G$9*$D59,""))</f>
        <v/>
      </c>
      <c r="SU59" s="34" t="str">
        <f>IF(ST59&lt;&gt;"",HLOOKUP(COUNT($RV59:ST59)+1,$G$4:$EH$9,SU$14,0)*$D59,IF($C59=SU$17,$G$9*$D59,""))</f>
        <v/>
      </c>
      <c r="SV59" s="34" t="str">
        <f>IF(SU59&lt;&gt;"",HLOOKUP(COUNT($RV59:SU59)+1,$G$4:$EH$9,SV$14,0)*$D59,IF($C59=SV$17,$G$9*$D59,""))</f>
        <v/>
      </c>
      <c r="SW59" s="34" t="str">
        <f>IF(SV59&lt;&gt;"",HLOOKUP(COUNT($RV59:SV59)+1,$G$4:$EH$9,SW$14,0)*$D59,IF($C59=SW$17,$G$9*$D59,""))</f>
        <v/>
      </c>
      <c r="SX59" s="34" t="str">
        <f>IF(SW59&lt;&gt;"",HLOOKUP(COUNT($RV59:SW59)+1,$G$4:$EH$9,SX$14,0)*$D59,IF($C59=SX$17,$G$9*$D59,""))</f>
        <v/>
      </c>
      <c r="SY59" s="34" t="str">
        <f>IF(SX59&lt;&gt;"",HLOOKUP(COUNT($RV59:SX59)+1,$G$4:$EH$9,SY$14,0)*$D59,IF($C59=SY$17,$G$9*$D59,""))</f>
        <v/>
      </c>
      <c r="SZ59" s="34" t="str">
        <f>IF(SY59&lt;&gt;"",HLOOKUP(COUNT($RV59:SY59)+1,$G$4:$EH$9,SZ$14,0)*$D59,IF($C59=SZ$17,$G$9*$D59,""))</f>
        <v/>
      </c>
      <c r="TA59" s="34" t="str">
        <f>IF(SZ59&lt;&gt;"",HLOOKUP(COUNT($RV59:SZ59)+1,$G$4:$EH$9,TA$14,0)*$D59,IF($C59=TA$17,$G$9*$D59,""))</f>
        <v/>
      </c>
      <c r="TB59" s="34" t="str">
        <f>IF(TA59&lt;&gt;"",HLOOKUP(COUNT($RV59:TA59)+1,$G$4:$EH$9,TB$14,0)*$D59,IF($C59=TB$17,$G$9*$D59,""))</f>
        <v/>
      </c>
      <c r="TC59" s="34" t="str">
        <f>IF(TB59&lt;&gt;"",HLOOKUP(COUNT($RV59:TB59)+1,$G$4:$EH$9,TC$14,0)*$D59,IF($C59=TC$17,$G$9*$D59,""))</f>
        <v/>
      </c>
      <c r="TD59" s="34" t="str">
        <f>IF(TC59&lt;&gt;"",HLOOKUP(COUNT($RV59:TC59)+1,$G$4:$EH$9,TD$14,0)*$D59,IF($C59=TD$17,$G$9*$D59,""))</f>
        <v/>
      </c>
      <c r="TE59" s="34" t="str">
        <f>IF(TD59&lt;&gt;"",HLOOKUP(COUNT($RV59:TD59)+1,$G$4:$EH$9,TE$14,0)*$D59,IF($C59=TE$17,$G$9*$D59,""))</f>
        <v/>
      </c>
      <c r="TF59" s="34" t="str">
        <f>IF(TE59&lt;&gt;"",HLOOKUP(COUNT($RV59:TE59)+1,$G$4:$EH$9,TF$14,0)*$D59,IF($C59=TF$17,$G$9*$D59,""))</f>
        <v/>
      </c>
      <c r="TG59" s="34" t="str">
        <f>IF(TF59&lt;&gt;"",HLOOKUP(COUNT($RV59:TF59)+1,$G$4:$EH$9,TG$14,0)*$D59,IF($C59=TG$17,$G$9*$D59,""))</f>
        <v/>
      </c>
      <c r="TH59" s="34" t="str">
        <f>IF(TG59&lt;&gt;"",HLOOKUP(COUNT($RV59:TG59)+1,$G$4:$EH$9,TH$14,0)*$D59,IF($C59=TH$17,$G$9*$D59,""))</f>
        <v/>
      </c>
      <c r="TI59" s="34" t="str">
        <f>IF(TH59&lt;&gt;"",HLOOKUP(COUNT($RV59:TH59)+1,$G$4:$EH$9,TI$14,0)*$D59,IF($C59=TI$17,$G$9*$D59,""))</f>
        <v/>
      </c>
      <c r="TJ59" s="34" t="str">
        <f>IF(TI59&lt;&gt;"",HLOOKUP(COUNT($RV59:TI59)+1,$G$4:$EH$9,TJ$14,0)*$D59,IF($C59=TJ$17,$G$9*$D59,""))</f>
        <v/>
      </c>
      <c r="TK59" s="34">
        <f>IF(TJ59&lt;&gt;"",HLOOKUP(COUNT($RV59:TJ59)+1,$G$4:$EH$9,TK$14,0)*$D59,IF($C59=TK$17,$G$9*$D59,""))</f>
        <v>11600</v>
      </c>
      <c r="TL59" s="34">
        <f>IF(TK59&lt;&gt;"",HLOOKUP(COUNT($RV59:TK59)+1,$G$4:$EH$9,TL$14,0)*$D59,IF($C59=TL$17,$G$9*$D59,""))</f>
        <v>0</v>
      </c>
      <c r="TM59" s="34">
        <f>IF(TL59&lt;&gt;"",HLOOKUP(COUNT($RV59:TL59)+1,$G$4:$EH$9,TM$14,0)*$D59,IF($C59=TM$17,$G$9*$D59,""))</f>
        <v>0</v>
      </c>
      <c r="TN59" s="34">
        <f>IF(TM59&lt;&gt;"",HLOOKUP(COUNT($RV59:TM59)+1,$G$4:$EH$9,TN$14,0)*$D59,IF($C59=TN$17,$G$9*$D59,""))</f>
        <v>0</v>
      </c>
      <c r="TO59" s="34">
        <f>IF(TN59&lt;&gt;"",HLOOKUP(COUNT($RV59:TN59)+1,$G$4:$EH$9,TO$14,0)*$D59,IF($C59=TO$17,$G$9*$D59,""))</f>
        <v>0</v>
      </c>
      <c r="TP59" s="34">
        <f>IF(TO59&lt;&gt;"",HLOOKUP(COUNT($RV59:TO59)+1,$G$4:$EH$9,TP$14,0)*$D59,IF($C59=TP$17,$G$9*$D59,""))</f>
        <v>0</v>
      </c>
      <c r="TQ59" s="34">
        <f>IF(TP59&lt;&gt;"",HLOOKUP(COUNT($RV59:TP59)+1,$G$4:$EH$9,TQ$14,0)*$D59,IF($C59=TQ$17,$G$9*$D59,""))</f>
        <v>0</v>
      </c>
      <c r="TR59" s="34">
        <f>IF(TQ59&lt;&gt;"",HLOOKUP(COUNT($RV59:TQ59)+1,$G$4:$EH$9,TR$14,0)*$D59,IF($C59=TR$17,$G$9*$D59,""))</f>
        <v>0</v>
      </c>
      <c r="TS59" s="34">
        <f>IF(TR59&lt;&gt;"",HLOOKUP(COUNT($RV59:TR59)+1,$G$4:$EH$9,TS$14,0)*$D59,IF($C59=TS$17,$G$9*$D59,""))</f>
        <v>0</v>
      </c>
      <c r="TT59" s="34">
        <f>IF(TS59&lt;&gt;"",HLOOKUP(COUNT($RV59:TS59)+1,$G$4:$EH$9,TT$14,0)*$D59,IF($C59=TT$17,$G$9*$D59,""))</f>
        <v>0</v>
      </c>
      <c r="TU59" s="34">
        <f>IF(TT59&lt;&gt;"",HLOOKUP(COUNT($RV59:TT59)+1,$G$4:$EH$9,TU$14,0)*$D59,IF($C59=TU$17,$G$9*$D59,""))</f>
        <v>0</v>
      </c>
      <c r="TV59" s="34">
        <f>IF(TU59&lt;&gt;"",HLOOKUP(COUNT($RV59:TU59)+1,$G$4:$EH$9,TV$14,0)*$D59,IF($C59=TV$17,$G$9*$D59,""))</f>
        <v>0</v>
      </c>
      <c r="TW59" s="34">
        <f>IF(TV59&lt;&gt;"",HLOOKUP(COUNT($RV59:TV59)+1,$G$4:$EH$9,TW$14,0)*$D59,IF($C59=TW$17,$G$9*$D59,""))</f>
        <v>0</v>
      </c>
      <c r="TX59" s="34">
        <f>IF(TW59&lt;&gt;"",HLOOKUP(COUNT($RV59:TW59)+1,$G$4:$EH$9,TX$14,0)*$D59,IF($C59=TX$17,$G$9*$D59,""))</f>
        <v>0</v>
      </c>
      <c r="TY59" s="34">
        <f>IF(TX59&lt;&gt;"",HLOOKUP(COUNT($RV59:TX59)+1,$G$4:$EH$9,TY$14,0)*$D59,IF($C59=TY$17,$G$9*$D59,""))</f>
        <v>0</v>
      </c>
      <c r="TZ59" s="34">
        <f>IF(TY59&lt;&gt;"",HLOOKUP(COUNT($RV59:TY59)+1,$G$4:$EH$9,TZ$14,0)*$D59,IF($C59=TZ$17,$G$9*$D59,""))</f>
        <v>0</v>
      </c>
      <c r="UA59" s="34">
        <f>IF(TZ59&lt;&gt;"",HLOOKUP(COUNT($RV59:TZ59)+1,$G$4:$EH$9,UA$14,0)*$D59,IF($C59=UA$17,$G$9*$D59,""))</f>
        <v>0</v>
      </c>
      <c r="UB59" s="34">
        <f>IF(UA59&lt;&gt;"",HLOOKUP(COUNT($RV59:UA59)+1,$G$4:$EH$9,UB$14,0)*$D59,IF($C59=UB$17,$G$9*$D59,""))</f>
        <v>0</v>
      </c>
      <c r="UC59" s="34">
        <f>IF(UB59&lt;&gt;"",HLOOKUP(COUNT($RV59:UB59)+1,$G$4:$EH$9,UC$14,0)*$D59,IF($C59=UC$17,$G$9*$D59,""))</f>
        <v>0</v>
      </c>
      <c r="UD59" s="34">
        <f>IF(UC59&lt;&gt;"",HLOOKUP(COUNT($RV59:UC59)+1,$G$4:$EH$9,UD$14,0)*$D59,IF($C59=UD$17,$G$9*$D59,""))</f>
        <v>0</v>
      </c>
      <c r="UE59" s="34">
        <f>IF(UD59&lt;&gt;"",HLOOKUP(COUNT($RV59:UD59)+1,$G$4:$EH$9,UE$14,0)*$D59,IF($C59=UE$17,$G$9*$D59,""))</f>
        <v>0</v>
      </c>
      <c r="UF59" s="34">
        <f>IF(UE59&lt;&gt;"",HLOOKUP(COUNT($RV59:UE59)+1,$G$4:$EH$9,UF$14,0)*$D59,IF($C59=UF$17,$G$9*$D59,""))</f>
        <v>0</v>
      </c>
      <c r="UG59" s="34">
        <f>IF(UF59&lt;&gt;"",HLOOKUP(COUNT($RV59:UF59)+1,$G$4:$EH$9,UG$14,0)*$D59,IF($C59=UG$17,$G$9*$D59,""))</f>
        <v>0</v>
      </c>
      <c r="UH59" s="34">
        <f>IF(UG59&lt;&gt;"",HLOOKUP(COUNT($RV59:UG59)+1,$G$4:$EH$9,UH$14,0)*$D59,IF($C59=UH$17,$G$9*$D59,""))</f>
        <v>0</v>
      </c>
      <c r="UI59" s="34">
        <f>IF(UH59&lt;&gt;"",HLOOKUP(COUNT($RV59:UH59)+1,$G$4:$EH$9,UI$14,0)*$D59,IF($C59=UI$17,$G$9*$D59,""))</f>
        <v>0</v>
      </c>
      <c r="UJ59" s="34">
        <f>IF(UI59&lt;&gt;"",HLOOKUP(COUNT($RV59:UI59)+1,$G$4:$EH$9,UJ$14,0)*$D59,IF($C59=UJ$17,$G$9*$D59,""))</f>
        <v>0</v>
      </c>
      <c r="UK59" s="34">
        <f>IF(UJ59&lt;&gt;"",HLOOKUP(COUNT($RV59:UJ59)+1,$G$4:$EH$9,UK$14,0)*$D59,IF($C59=UK$17,$G$9*$D59,""))</f>
        <v>0</v>
      </c>
      <c r="UL59" s="34">
        <f>IF(UK59&lt;&gt;"",HLOOKUP(COUNT($RV59:UK59)+1,$G$4:$EH$9,UL$14,0)*$D59,IF($C59=UL$17,$G$9*$D59,""))</f>
        <v>0</v>
      </c>
      <c r="UM59" s="34">
        <f>IF(UL59&lt;&gt;"",HLOOKUP(COUNT($RV59:UL59)+1,$G$4:$EH$9,UM$14,0)*$D59,IF($C59=UM$17,$G$9*$D59,""))</f>
        <v>0</v>
      </c>
      <c r="UN59" s="34">
        <f>IF(UM59&lt;&gt;"",HLOOKUP(COUNT($RV59:UM59)+1,$G$4:$EH$9,UN$14,0)*$D59,IF($C59=UN$17,$G$9*$D59,""))</f>
        <v>0</v>
      </c>
      <c r="UO59" s="34">
        <f>IF(UN59&lt;&gt;"",HLOOKUP(COUNT($RV59:UN59)+1,$G$4:$EH$9,UO$14,0)*$D59,IF($C59=UO$17,$G$9*$D59,""))</f>
        <v>0</v>
      </c>
      <c r="UP59" s="34">
        <f>IF(UO59&lt;&gt;"",HLOOKUP(COUNT($RV59:UO59)+1,$G$4:$EH$9,UP$14,0)*$D59,IF($C59=UP$17,$G$9*$D59,""))</f>
        <v>0</v>
      </c>
      <c r="UQ59" s="34">
        <f>IF(UP59&lt;&gt;"",HLOOKUP(COUNT($RV59:UP59)+1,$G$4:$EH$9,UQ$14,0)*$D59,IF($C59=UQ$17,$G$9*$D59,""))</f>
        <v>0</v>
      </c>
      <c r="UR59" s="34">
        <f>IF(UQ59&lt;&gt;"",HLOOKUP(COUNT($RV59:UQ59)+1,$G$4:$EH$9,UR$14,0)*$D59,IF($C59=UR$17,$G$9*$D59,""))</f>
        <v>0</v>
      </c>
      <c r="US59" s="34">
        <f>IF(UR59&lt;&gt;"",HLOOKUP(COUNT($RV59:UR59)+1,$G$4:$EH$9,US$14,0)*$D59,IF($C59=US$17,$G$9*$D59,""))</f>
        <v>0</v>
      </c>
      <c r="UT59" s="34">
        <f>IF(US59&lt;&gt;"",HLOOKUP(COUNT($RV59:US59)+1,$G$4:$EH$9,UT$14,0)*$D59,IF($C59=UT$17,$G$9*$D59,""))</f>
        <v>0</v>
      </c>
      <c r="UU59" s="34">
        <f>IF(UT59&lt;&gt;"",HLOOKUP(COUNT($RV59:UT59)+1,$G$4:$EH$9,UU$14,0)*$D59,IF($C59=UU$17,$G$9*$D59,""))</f>
        <v>0</v>
      </c>
      <c r="UV59" s="34">
        <f>IF(UU59&lt;&gt;"",HLOOKUP(COUNT($RV59:UU59)+1,$G$4:$EH$9,UV$14,0)*$D59,IF($C59=UV$17,$G$9*$D59,""))</f>
        <v>0</v>
      </c>
      <c r="UW59" s="34">
        <f>IF(UV59&lt;&gt;"",HLOOKUP(COUNT($RV59:UV59)+1,$G$4:$EH$9,UW$14,0)*$D59,IF($C59=UW$17,$G$9*$D59,""))</f>
        <v>0</v>
      </c>
      <c r="UX59" s="34">
        <f>IF(UW59&lt;&gt;"",HLOOKUP(COUNT($RV59:UW59)+1,$G$4:$EH$9,UX$14,0)*$D59,IF($C59=UX$17,$G$9*$D59,""))</f>
        <v>0</v>
      </c>
      <c r="UY59" s="34">
        <f>IF(UX59&lt;&gt;"",HLOOKUP(COUNT($RV59:UX59)+1,$G$4:$EH$9,UY$14,0)*$D59,IF($C59=UY$17,$G$9*$D59,""))</f>
        <v>0</v>
      </c>
      <c r="UZ59" s="34">
        <f>IF(UY59&lt;&gt;"",HLOOKUP(COUNT($RV59:UY59)+1,$G$4:$EH$9,UZ$14,0)*$D59,IF($C59=UZ$17,$G$9*$D59,""))</f>
        <v>0</v>
      </c>
      <c r="VA59" s="34">
        <f>IF(UZ59&lt;&gt;"",HLOOKUP(COUNT($RV59:UZ59)+1,$G$4:$EH$9,VA$14,0)*$D59,IF($C59=VA$17,$G$9*$D59,""))</f>
        <v>0</v>
      </c>
      <c r="VB59" s="34">
        <f>IF(VA59&lt;&gt;"",HLOOKUP(COUNT($RV59:VA59)+1,$G$4:$EH$9,VB$14,0)*$D59,IF($C59=VB$17,$G$9*$D59,""))</f>
        <v>0</v>
      </c>
      <c r="VC59" s="34">
        <f>IF(VB59&lt;&gt;"",HLOOKUP(COUNT($RV59:VB59)+1,$G$4:$EH$9,VC$14,0)*$D59,IF($C59=VC$17,$G$9*$D59,""))</f>
        <v>0</v>
      </c>
      <c r="VD59" s="34">
        <f>IF(VC59&lt;&gt;"",HLOOKUP(COUNT($RV59:VC59)+1,$G$4:$EH$9,VD$14,0)*$D59,IF($C59=VD$17,$G$9*$D59,""))</f>
        <v>0</v>
      </c>
      <c r="VE59" s="34">
        <f>IF(VD59&lt;&gt;"",HLOOKUP(COUNT($RV59:VD59)+1,$G$4:$EH$9,VE$14,0)*$D59,IF($C59=VE$17,$G$9*$D59,""))</f>
        <v>0</v>
      </c>
      <c r="VF59" s="34">
        <f>IF(VE59&lt;&gt;"",HLOOKUP(COUNT($RV59:VE59)+1,$G$4:$EH$9,VF$14,0)*$D59,IF($C59=VF$17,$G$9*$D59,""))</f>
        <v>0</v>
      </c>
      <c r="VG59" s="34">
        <f>IF(VF59&lt;&gt;"",HLOOKUP(COUNT($RV59:VF59)+1,$G$4:$EH$9,VG$14,0)*$D59,IF($C59=VG$17,$G$9*$D59,""))</f>
        <v>0</v>
      </c>
      <c r="VH59" s="34">
        <f>IF(VG59&lt;&gt;"",HLOOKUP(COUNT($RV59:VG59)+1,$G$4:$EH$9,VH$14,0)*$D59,IF($C59=VH$17,$G$9*$D59,""))</f>
        <v>0</v>
      </c>
      <c r="VI59" s="34">
        <f>IF(VH59&lt;&gt;"",HLOOKUP(COUNT($RV59:VH59)+1,$G$4:$EH$9,VI$14,0)*$D59,IF($C59=VI$17,$G$9*$D59,""))</f>
        <v>0</v>
      </c>
      <c r="VJ59" s="34">
        <f>IF(VI59&lt;&gt;"",HLOOKUP(COUNT($RV59:VI59)+1,$G$4:$EH$9,VJ$14,0)*$D59,IF($C59=VJ$17,$G$9*$D59,""))</f>
        <v>0</v>
      </c>
      <c r="VK59" s="34">
        <f>IF(VJ59&lt;&gt;"",HLOOKUP(COUNT($RV59:VJ59)+1,$G$4:$EH$9,VK$14,0)*$D59,IF($C59=VK$17,$G$9*$D59,""))</f>
        <v>0</v>
      </c>
      <c r="VL59" s="34">
        <f>IF(VK59&lt;&gt;"",HLOOKUP(COUNT($RV59:VK59)+1,$G$4:$EH$9,VL$14,0)*$D59,IF($C59=VL$17,$G$9*$D59,""))</f>
        <v>0</v>
      </c>
      <c r="VM59" s="34">
        <f>IF(VL59&lt;&gt;"",HLOOKUP(COUNT($RV59:VL59)+1,$G$4:$EH$9,VM$14,0)*$D59,IF($C59=VM$17,$G$9*$D59,""))</f>
        <v>0</v>
      </c>
      <c r="VN59" s="34">
        <f>IF(VM59&lt;&gt;"",HLOOKUP(COUNT($RV59:VM59)+1,$G$4:$EH$9,VN$14,0)*$D59,IF($C59=VN$17,$G$9*$D59,""))</f>
        <v>0</v>
      </c>
      <c r="VO59" s="34">
        <f>IF(VN59&lt;&gt;"",HLOOKUP(COUNT($RV59:VN59)+1,$G$4:$EH$9,VO$14,0)*$D59,IF($C59=VO$17,$G$9*$D59,""))</f>
        <v>0</v>
      </c>
      <c r="VP59" s="34">
        <f>IF(VO59&lt;&gt;"",HLOOKUP(COUNT($RV59:VO59)+1,$G$4:$EH$9,VP$14,0)*$D59,IF($C59=VP$17,$G$9*$D59,""))</f>
        <v>0</v>
      </c>
      <c r="VQ59" s="34">
        <f>IF(VP59&lt;&gt;"",HLOOKUP(COUNT($RV59:VP59)+1,$G$4:$EH$9,VQ$14,0)*$D59,IF($C59=VQ$17,$G$9*$D59,""))</f>
        <v>0</v>
      </c>
      <c r="VR59" s="34">
        <f>IF(VQ59&lt;&gt;"",HLOOKUP(COUNT($RV59:VQ59)+1,$G$4:$EH$9,VR$14,0)*$D59,IF($C59=VR$17,$G$9*$D59,""))</f>
        <v>0</v>
      </c>
      <c r="VS59" s="34">
        <f>IF(VR59&lt;&gt;"",HLOOKUP(COUNT($RV59:VR59)+1,$G$4:$EH$9,VS$14,0)*$D59,IF($C59=VS$17,$G$9*$D59,""))</f>
        <v>0</v>
      </c>
      <c r="VT59" s="34">
        <f>IF(VS59&lt;&gt;"",HLOOKUP(COUNT($RV59:VS59)+1,$G$4:$EH$9,VT$14,0)*$D59,IF($C59=VT$17,$G$9*$D59,""))</f>
        <v>0</v>
      </c>
      <c r="VU59" s="34">
        <f>IF(VT59&lt;&gt;"",HLOOKUP(COUNT($RV59:VT59)+1,$G$4:$EH$9,VU$14,0)*$D59,IF($C59=VU$17,$G$9*$D59,""))</f>
        <v>0</v>
      </c>
      <c r="VV59" s="34">
        <f>IF(VU59&lt;&gt;"",HLOOKUP(COUNT($RV59:VU59)+1,$G$4:$EH$9,VV$14,0)*$D59,IF($C59=VV$17,$G$9*$D59,""))</f>
        <v>0</v>
      </c>
      <c r="VW59" s="34">
        <f>IF(VV59&lt;&gt;"",HLOOKUP(COUNT($RV59:VV59)+1,$G$4:$EH$9,VW$14,0)*$D59,IF($C59=VW$17,$G$9*$D59,""))</f>
        <v>0</v>
      </c>
      <c r="VX59" s="34">
        <f>IF(VW59&lt;&gt;"",HLOOKUP(COUNT($RV59:VW59)+1,$G$4:$EH$9,VX$14,0)*$D59,IF($C59=VX$17,$G$9*$D59,""))</f>
        <v>0</v>
      </c>
      <c r="VY59" s="34">
        <f>IF(VX59&lt;&gt;"",HLOOKUP(COUNT($RV59:VX59)+1,$G$4:$EH$9,VY$14,0)*$D59,IF($C59=VY$17,$G$9*$D59,""))</f>
        <v>0</v>
      </c>
      <c r="VZ59" s="34">
        <f>IF(VY59&lt;&gt;"",HLOOKUP(COUNT($RV59:VY59)+1,$G$4:$EH$9,VZ$14,0)*$D59,IF($C59=VZ$17,$G$9*$D59,""))</f>
        <v>0</v>
      </c>
      <c r="WA59" s="34">
        <f>IF(VZ59&lt;&gt;"",HLOOKUP(COUNT($RV59:VZ59)+1,$G$4:$EH$9,WA$14,0)*$D59,IF($C59=WA$17,$G$9*$D59,""))</f>
        <v>0</v>
      </c>
      <c r="WB59" s="34">
        <f>IF(WA59&lt;&gt;"",HLOOKUP(COUNT($RV59:WA59)+1,$G$4:$EH$9,WB$14,0)*$D59,IF($C59=WB$17,$G$9*$D59,""))</f>
        <v>0</v>
      </c>
      <c r="WC59" s="34">
        <f>IF(WB59&lt;&gt;"",HLOOKUP(COUNT($RV59:WB59)+1,$G$4:$EH$9,WC$14,0)*$D59,IF($C59=WC$17,$G$9*$D59,""))</f>
        <v>0</v>
      </c>
      <c r="WD59" s="34">
        <f>IF(WC59&lt;&gt;"",HLOOKUP(COUNT($RV59:WC59)+1,$G$4:$EH$9,WD$14,0)*$D59,IF($C59=WD$17,$G$9*$D59,""))</f>
        <v>0</v>
      </c>
      <c r="WE59" s="34">
        <f>IF(WD59&lt;&gt;"",HLOOKUP(COUNT($RV59:WD59)+1,$G$4:$EH$9,WE$14,0)*$D59,IF($C59=WE$17,$G$9*$D59,""))</f>
        <v>0</v>
      </c>
      <c r="WF59" s="34">
        <f>IF(WE59&lt;&gt;"",HLOOKUP(COUNT($RV59:WE59)+1,$G$4:$EH$9,WF$14,0)*$D59,IF($C59=WF$17,$G$9*$D59,""))</f>
        <v>0</v>
      </c>
      <c r="WG59" s="34">
        <f>IF(WF59&lt;&gt;"",HLOOKUP(COUNT($RV59:WF59)+1,$G$4:$EH$9,WG$14,0)*$D59,IF($C59=WG$17,$G$9*$D59,""))</f>
        <v>0</v>
      </c>
      <c r="WH59" s="34">
        <f>IF(WG59&lt;&gt;"",HLOOKUP(COUNT($RV59:WG59)+1,$G$4:$EH$9,WH$14,0)*$D59,IF($C59=WH$17,$G$9*$D59,""))</f>
        <v>0</v>
      </c>
      <c r="WI59" s="34">
        <f>IF(WH59&lt;&gt;"",HLOOKUP(COUNT($RV59:WH59)+1,$G$4:$EH$9,WI$14,0)*$D59,IF($C59=WI$17,$G$9*$D59,""))</f>
        <v>0</v>
      </c>
      <c r="WJ59" s="34">
        <f>IF(WI59&lt;&gt;"",HLOOKUP(COUNT($RV59:WI59)+1,$G$4:$EH$9,WJ$14,0)*$D59,IF($C59=WJ$17,$G$9*$D59,""))</f>
        <v>0</v>
      </c>
      <c r="WK59" s="34">
        <f>IF(WJ59&lt;&gt;"",HLOOKUP(COUNT($RV59:WJ59)+1,$G$4:$EH$9,WK$14,0)*$D59,IF($C59=WK$17,$G$9*$D59,""))</f>
        <v>0</v>
      </c>
      <c r="WL59" s="34">
        <f>IF(WK59&lt;&gt;"",HLOOKUP(COUNT($RV59:WK59)+1,$G$4:$EH$9,WL$14,0)*$D59,IF($C59=WL$17,$G$9*$D59,""))</f>
        <v>0</v>
      </c>
    </row>
    <row r="60" spans="1:610" ht="15" x14ac:dyDescent="0.2">
      <c r="A60" s="25">
        <f t="shared" si="911"/>
        <v>6</v>
      </c>
      <c r="B60" s="25" t="s">
        <v>82</v>
      </c>
      <c r="C60" s="62">
        <f t="shared" si="908"/>
        <v>42</v>
      </c>
      <c r="D60" s="30">
        <f>VLOOKUP(B60,Premissas!$R$8:$AD$18,(Histograma!A60+1),0)</f>
        <v>4</v>
      </c>
      <c r="G60" s="34" t="str">
        <f>IF(F60&lt;&gt;"",HLOOKUP(COUNT($F60:F60)+1,$G$4:$EH$8,G$14,0)*$D60,IF($C60=G$17,$G$5*$D60,""))</f>
        <v/>
      </c>
      <c r="H60" s="34" t="str">
        <f>IF(G60&lt;&gt;"",HLOOKUP(COUNT($F60:G60)+1,$G$4:$EH$8,H$14,0)*$D60,IF($C60=H$17,$G$5*$D60,""))</f>
        <v/>
      </c>
      <c r="I60" s="34" t="str">
        <f>IF(H60&lt;&gt;"",HLOOKUP(COUNT($F60:H60)+1,$G$4:$EH$8,I$14,0)*$D60,IF($C60=I$17,$G$5*$D60,""))</f>
        <v/>
      </c>
      <c r="J60" s="34" t="str">
        <f>IF(I60&lt;&gt;"",HLOOKUP(COUNT($F60:I60)+1,$G$4:$EH$8,J$14,0)*$D60,IF($C60=J$17,$G$5*$D60,""))</f>
        <v/>
      </c>
      <c r="K60" s="34" t="str">
        <f>IF(J60&lt;&gt;"",HLOOKUP(COUNT($F60:J60)+1,$G$4:$EH$8,K$14,0)*$D60,IF($C60=K$17,$G$5*$D60,""))</f>
        <v/>
      </c>
      <c r="L60" s="34" t="str">
        <f>IF(K60&lt;&gt;"",HLOOKUP(COUNT($F60:K60)+1,$G$4:$EH$8,L$14,0)*$D60,IF($C60=L$17,$G$5*$D60,""))</f>
        <v/>
      </c>
      <c r="M60" s="34" t="str">
        <f>IF(L60&lt;&gt;"",HLOOKUP(COUNT($F60:L60)+1,$G$4:$EH$8,M$14,0)*$D60,IF($C60=M$17,$G$5*$D60,""))</f>
        <v/>
      </c>
      <c r="N60" s="34" t="str">
        <f>IF(M60&lt;&gt;"",HLOOKUP(COUNT($F60:M60)+1,$G$4:$EH$8,N$14,0)*$D60,IF($C60=N$17,$G$5*$D60,""))</f>
        <v/>
      </c>
      <c r="O60" s="34" t="str">
        <f>IF(N60&lt;&gt;"",HLOOKUP(COUNT($F60:N60)+1,$G$4:$EH$8,O$14,0)*$D60,IF($C60=O$17,$G$5*$D60,""))</f>
        <v/>
      </c>
      <c r="P60" s="34" t="str">
        <f>IF(O60&lt;&gt;"",HLOOKUP(COUNT($F60:O60)+1,$G$4:$EH$8,P$14,0)*$D60,IF($C60=P$17,$G$5*$D60,""))</f>
        <v/>
      </c>
      <c r="Q60" s="34" t="str">
        <f>IF(P60&lt;&gt;"",HLOOKUP(COUNT($F60:P60)+1,$G$4:$EH$8,Q$14,0)*$D60,IF($C60=Q$17,$G$5*$D60,""))</f>
        <v/>
      </c>
      <c r="R60" s="34" t="str">
        <f>IF(Q60&lt;&gt;"",HLOOKUP(COUNT($F60:Q60)+1,$G$4:$EH$8,R$14,0)*$D60,IF($C60=R$17,$G$5*$D60,""))</f>
        <v/>
      </c>
      <c r="S60" s="34" t="str">
        <f>IF(R60&lt;&gt;"",HLOOKUP(COUNT($F60:R60)+1,$G$4:$EH$8,S$14,0)*$D60,IF($C60=S$17,$G$5*$D60,""))</f>
        <v/>
      </c>
      <c r="T60" s="34" t="str">
        <f>IF(S60&lt;&gt;"",HLOOKUP(COUNT($F60:S60)+1,$G$4:$EH$8,T$14,0)*$D60,IF($C60=T$17,$G$5*$D60,""))</f>
        <v/>
      </c>
      <c r="U60" s="34" t="str">
        <f>IF(T60&lt;&gt;"",HLOOKUP(COUNT($F60:T60)+1,$G$4:$EH$8,U$14,0)*$D60,IF($C60=U$17,$G$5*$D60,""))</f>
        <v/>
      </c>
      <c r="V60" s="34" t="str">
        <f>IF(U60&lt;&gt;"",HLOOKUP(COUNT($F60:U60)+1,$G$4:$EH$8,V$14,0)*$D60,IF($C60=V$17,$G$5*$D60,""))</f>
        <v/>
      </c>
      <c r="W60" s="34" t="str">
        <f>IF(V60&lt;&gt;"",HLOOKUP(COUNT($F60:V60)+1,$G$4:$EH$8,W$14,0)*$D60,IF($C60=W$17,$G$5*$D60,""))</f>
        <v/>
      </c>
      <c r="X60" s="34" t="str">
        <f>IF(W60&lt;&gt;"",HLOOKUP(COUNT($F60:W60)+1,$G$4:$EH$8,X$14,0)*$D60,IF($C60=X$17,$G$5*$D60,""))</f>
        <v/>
      </c>
      <c r="Y60" s="34" t="str">
        <f>IF(X60&lt;&gt;"",HLOOKUP(COUNT($F60:X60)+1,$G$4:$EH$8,Y$14,0)*$D60,IF($C60=Y$17,$G$5*$D60,""))</f>
        <v/>
      </c>
      <c r="Z60" s="34" t="str">
        <f>IF(Y60&lt;&gt;"",HLOOKUP(COUNT($F60:Y60)+1,$G$4:$EH$8,Z$14,0)*$D60,IF($C60=Z$17,$G$5*$D60,""))</f>
        <v/>
      </c>
      <c r="AA60" s="34" t="str">
        <f>IF(Z60&lt;&gt;"",HLOOKUP(COUNT($F60:Z60)+1,$G$4:$EH$8,AA$14,0)*$D60,IF($C60=AA$17,$G$5*$D60,""))</f>
        <v/>
      </c>
      <c r="AB60" s="34" t="str">
        <f>IF(AA60&lt;&gt;"",HLOOKUP(COUNT($F60:AA60)+1,$G$4:$EH$8,AB$14,0)*$D60,IF($C60=AB$17,$G$5*$D60,""))</f>
        <v/>
      </c>
      <c r="AC60" s="34" t="str">
        <f>IF(AB60&lt;&gt;"",HLOOKUP(COUNT($F60:AB60)+1,$G$4:$EH$8,AC$14,0)*$D60,IF($C60=AC$17,$G$5*$D60,""))</f>
        <v/>
      </c>
      <c r="AD60" s="34" t="str">
        <f>IF(AC60&lt;&gt;"",HLOOKUP(COUNT($F60:AC60)+1,$G$4:$EH$8,AD$14,0)*$D60,IF($C60=AD$17,$G$5*$D60,""))</f>
        <v/>
      </c>
      <c r="AE60" s="34" t="str">
        <f>IF(AD60&lt;&gt;"",HLOOKUP(COUNT($F60:AD60)+1,$G$4:$EH$8,AE$14,0)*$D60,IF($C60=AE$17,$G$5*$D60,""))</f>
        <v/>
      </c>
      <c r="AF60" s="34" t="str">
        <f>IF(AE60&lt;&gt;"",HLOOKUP(COUNT($F60:AE60)+1,$G$4:$EH$8,AF$14,0)*$D60,IF($C60=AF$17,$G$5*$D60,""))</f>
        <v/>
      </c>
      <c r="AG60" s="34" t="str">
        <f>IF(AF60&lt;&gt;"",HLOOKUP(COUNT($F60:AF60)+1,$G$4:$EH$8,AG$14,0)*$D60,IF($C60=AG$17,$G$5*$D60,""))</f>
        <v/>
      </c>
      <c r="AH60" s="34" t="str">
        <f>IF(AG60&lt;&gt;"",HLOOKUP(COUNT($F60:AG60)+1,$G$4:$EH$8,AH$14,0)*$D60,IF($C60=AH$17,$G$5*$D60,""))</f>
        <v/>
      </c>
      <c r="AI60" s="34" t="str">
        <f>IF(AH60&lt;&gt;"",HLOOKUP(COUNT($F60:AH60)+1,$G$4:$EH$8,AI$14,0)*$D60,IF($C60=AI$17,$G$5*$D60,""))</f>
        <v/>
      </c>
      <c r="AJ60" s="34" t="str">
        <f>IF(AI60&lt;&gt;"",HLOOKUP(COUNT($F60:AI60)+1,$G$4:$EH$8,AJ$14,0)*$D60,IF($C60=AJ$17,$G$5*$D60,""))</f>
        <v/>
      </c>
      <c r="AK60" s="34" t="str">
        <f>IF(AJ60&lt;&gt;"",HLOOKUP(COUNT($F60:AJ60)+1,$G$4:$EH$8,AK$14,0)*$D60,IF($C60=AK$17,$G$5*$D60,""))</f>
        <v/>
      </c>
      <c r="AL60" s="34" t="str">
        <f>IF(AK60&lt;&gt;"",HLOOKUP(COUNT($F60:AK60)+1,$G$4:$EH$8,AL$14,0)*$D60,IF($C60=AL$17,$G$5*$D60,""))</f>
        <v/>
      </c>
      <c r="AM60" s="34" t="str">
        <f>IF(AL60&lt;&gt;"",HLOOKUP(COUNT($F60:AL60)+1,$G$4:$EH$8,AM$14,0)*$D60,IF($C60=AM$17,$G$5*$D60,""))</f>
        <v/>
      </c>
      <c r="AN60" s="34" t="str">
        <f>IF(AM60&lt;&gt;"",HLOOKUP(COUNT($F60:AM60)+1,$G$4:$EH$8,AN$14,0)*$D60,IF($C60=AN$17,$G$5*$D60,""))</f>
        <v/>
      </c>
      <c r="AO60" s="34" t="str">
        <f>IF(AN60&lt;&gt;"",HLOOKUP(COUNT($F60:AN60)+1,$G$4:$EH$8,AO$14,0)*$D60,IF($C60=AO$17,$G$5*$D60,""))</f>
        <v/>
      </c>
      <c r="AP60" s="34" t="str">
        <f>IF(AO60&lt;&gt;"",HLOOKUP(COUNT($F60:AO60)+1,$G$4:$EH$8,AP$14,0)*$D60,IF($C60=AP$17,$G$5*$D60,""))</f>
        <v/>
      </c>
      <c r="AQ60" s="34" t="str">
        <f>IF(AP60&lt;&gt;"",HLOOKUP(COUNT($F60:AP60)+1,$G$4:$EH$8,AQ$14,0)*$D60,IF($C60=AQ$17,$G$5*$D60,""))</f>
        <v/>
      </c>
      <c r="AR60" s="34" t="str">
        <f>IF(AQ60&lt;&gt;"",HLOOKUP(COUNT($F60:AQ60)+1,$G$4:$EH$8,AR$14,0)*$D60,IF($C60=AR$17,$G$5*$D60,""))</f>
        <v/>
      </c>
      <c r="AS60" s="34" t="str">
        <f>IF(AR60&lt;&gt;"",HLOOKUP(COUNT($F60:AR60)+1,$G$4:$EH$8,AS$14,0)*$D60,IF($C60=AS$17,$G$5*$D60,""))</f>
        <v/>
      </c>
      <c r="AT60" s="34" t="str">
        <f>IF(AS60&lt;&gt;"",HLOOKUP(COUNT($F60:AS60)+1,$G$4:$EH$8,AT$14,0)*$D60,IF($C60=AT$17,$G$5*$D60,""))</f>
        <v/>
      </c>
      <c r="AU60" s="34" t="str">
        <f>IF(AT60&lt;&gt;"",HLOOKUP(COUNT($F60:AT60)+1,$G$4:$EH$8,AU$14,0)*$D60,IF($C60=AU$17,$G$5*$D60,""))</f>
        <v/>
      </c>
      <c r="AV60" s="34">
        <f>IF(AU60&lt;&gt;"",HLOOKUP(COUNT($F60:AU60)+1,$G$4:$EH$8,AV$14,0)*$D60,IF($C60=AV$17,$G$5*$D60,""))</f>
        <v>0</v>
      </c>
      <c r="AW60" s="34">
        <f>IF(AV60&lt;&gt;"",HLOOKUP(COUNT($F60:AV60)+1,$G$4:$EH$8,AW$14,0)*$D60,IF($C60=AW$17,$G$5*$D60,""))</f>
        <v>0</v>
      </c>
      <c r="AX60" s="34" t="e">
        <f>IF(AW60&lt;&gt;"",HLOOKUP(COUNT($F60:AW60)+1,$G$4:$EH$8,AX$14,0)*$D60,IF($C60=AX$17,$G$5*$D60,""))</f>
        <v>#VALUE!</v>
      </c>
      <c r="AY60" s="34" t="e">
        <f>IF(AX60&lt;&gt;"",HLOOKUP(COUNT($F60:AX60)+1,$G$4:$EH$8,AY$14,0)*$D60,IF($C60=AY$17,$G$5*$D60,""))</f>
        <v>#VALUE!</v>
      </c>
      <c r="AZ60" s="34" t="e">
        <f>IF(AY60&lt;&gt;"",HLOOKUP(COUNT($F60:AY60)+1,$G$4:$EH$8,AZ$14,0)*$D60,IF($C60=AZ$17,$G$5*$D60,""))</f>
        <v>#VALUE!</v>
      </c>
      <c r="BA60" s="34" t="e">
        <f>IF(AZ60&lt;&gt;"",HLOOKUP(COUNT($F60:AZ60)+1,$G$4:$EH$8,BA$14,0)*$D60,IF($C60=BA$17,$G$5*$D60,""))</f>
        <v>#VALUE!</v>
      </c>
      <c r="BB60" s="34" t="e">
        <f>IF(BA60&lt;&gt;"",HLOOKUP(COUNT($F60:BA60)+1,$G$4:$EH$8,BB$14,0)*$D60,IF($C60=BB$17,$G$5*$D60,""))</f>
        <v>#VALUE!</v>
      </c>
      <c r="BC60" s="34" t="e">
        <f>IF(BB60&lt;&gt;"",HLOOKUP(COUNT($F60:BB60)+1,$G$4:$EH$8,BC$14,0)*$D60,IF($C60=BC$17,$G$5*$D60,""))</f>
        <v>#VALUE!</v>
      </c>
      <c r="BD60" s="34" t="e">
        <f>IF(BC60&lt;&gt;"",HLOOKUP(COUNT($F60:BC60)+1,$G$4:$EH$8,BD$14,0)*$D60,IF($C60=BD$17,$G$5*$D60,""))</f>
        <v>#VALUE!</v>
      </c>
      <c r="BE60" s="34" t="e">
        <f>IF(BD60&lt;&gt;"",HLOOKUP(COUNT($F60:BD60)+1,$G$4:$EH$8,BE$14,0)*$D60,IF($C60=BE$17,$G$5*$D60,""))</f>
        <v>#VALUE!</v>
      </c>
      <c r="BF60" s="34" t="e">
        <f>IF(BE60&lt;&gt;"",HLOOKUP(COUNT($F60:BE60)+1,$G$4:$EH$8,BF$14,0)*$D60,IF($C60=BF$17,$G$5*$D60,""))</f>
        <v>#VALUE!</v>
      </c>
      <c r="BG60" s="34" t="e">
        <f>IF(BF60&lt;&gt;"",HLOOKUP(COUNT($F60:BF60)+1,$G$4:$EH$8,BG$14,0)*$D60,IF($C60=BG$17,$G$5*$D60,""))</f>
        <v>#VALUE!</v>
      </c>
      <c r="BH60" s="34" t="e">
        <f>IF(BG60&lt;&gt;"",HLOOKUP(COUNT($F60:BG60)+1,$G$4:$EH$8,BH$14,0)*$D60,IF($C60=BH$17,$G$5*$D60,""))</f>
        <v>#VALUE!</v>
      </c>
      <c r="BI60" s="34" t="e">
        <f>IF(BH60&lt;&gt;"",HLOOKUP(COUNT($F60:BH60)+1,$G$4:$EH$8,BI$14,0)*$D60,IF($C60=BI$17,$G$5*$D60,""))</f>
        <v>#VALUE!</v>
      </c>
      <c r="BJ60" s="34" t="e">
        <f>IF(BI60&lt;&gt;"",HLOOKUP(COUNT($F60:BI60)+1,$G$4:$EH$8,BJ$14,0)*$D60,IF($C60=BJ$17,$G$5*$D60,""))</f>
        <v>#VALUE!</v>
      </c>
      <c r="BK60" s="34" t="e">
        <f>IF(BJ60&lt;&gt;"",HLOOKUP(COUNT($F60:BJ60)+1,$G$4:$EH$8,BK$14,0)*$D60,IF($C60=BK$17,$G$5*$D60,""))</f>
        <v>#VALUE!</v>
      </c>
      <c r="BL60" s="34" t="e">
        <f>IF(BK60&lt;&gt;"",HLOOKUP(COUNT($F60:BK60)+1,$G$4:$EH$8,BL$14,0)*$D60,IF($C60=BL$17,$G$5*$D60,""))</f>
        <v>#VALUE!</v>
      </c>
      <c r="BM60" s="34" t="e">
        <f>IF(BL60&lt;&gt;"",HLOOKUP(COUNT($F60:BL60)+1,$G$4:$EH$8,BM$14,0)*$D60,IF($C60=BM$17,$G$5*$D60,""))</f>
        <v>#VALUE!</v>
      </c>
      <c r="BN60" s="34" t="e">
        <f>IF(BM60&lt;&gt;"",HLOOKUP(COUNT($F60:BM60)+1,$G$4:$EH$8,BN$14,0)*$D60,IF($C60=BN$17,$G$5*$D60,""))</f>
        <v>#VALUE!</v>
      </c>
      <c r="BO60" s="34" t="e">
        <f>IF(BN60&lt;&gt;"",HLOOKUP(COUNT($F60:BN60)+1,$G$4:$EH$8,BO$14,0)*$D60,IF($C60=BO$17,$G$5*$D60,""))</f>
        <v>#VALUE!</v>
      </c>
      <c r="BP60" s="34" t="e">
        <f>IF(BO60&lt;&gt;"",HLOOKUP(COUNT($F60:BO60)+1,$G$4:$EH$8,BP$14,0)*$D60,IF($C60=BP$17,$G$5*$D60,""))</f>
        <v>#VALUE!</v>
      </c>
      <c r="BQ60" s="34" t="e">
        <f>IF(BP60&lt;&gt;"",HLOOKUP(COUNT($F60:BP60)+1,$G$4:$EH$8,BQ$14,0)*$D60,IF($C60=BQ$17,$G$5*$D60,""))</f>
        <v>#VALUE!</v>
      </c>
      <c r="BR60" s="34" t="e">
        <f>IF(BQ60&lt;&gt;"",HLOOKUP(COUNT($F60:BQ60)+1,$G$4:$EH$8,BR$14,0)*$D60,IF($C60=BR$17,$G$5*$D60,""))</f>
        <v>#VALUE!</v>
      </c>
      <c r="BS60" s="34" t="e">
        <f>IF(BR60&lt;&gt;"",HLOOKUP(COUNT($F60:BR60)+1,$G$4:$EH$8,BS$14,0)*$D60,IF($C60=BS$17,$G$5*$D60,""))</f>
        <v>#VALUE!</v>
      </c>
      <c r="BT60" s="34" t="e">
        <f>IF(BS60&lt;&gt;"",HLOOKUP(COUNT($F60:BS60)+1,$G$4:$EH$8,BT$14,0)*$D60,IF($C60=BT$17,$G$5*$D60,""))</f>
        <v>#VALUE!</v>
      </c>
      <c r="BU60" s="34" t="e">
        <f>IF(BT60&lt;&gt;"",HLOOKUP(COUNT($F60:BT60)+1,$G$4:$EH$8,BU$14,0)*$D60,IF($C60=BU$17,$G$5*$D60,""))</f>
        <v>#VALUE!</v>
      </c>
      <c r="BV60" s="34" t="e">
        <f>IF(BU60&lt;&gt;"",HLOOKUP(COUNT($F60:BU60)+1,$G$4:$EH$8,BV$14,0)*$D60,IF($C60=BV$17,$G$5*$D60,""))</f>
        <v>#VALUE!</v>
      </c>
      <c r="BW60" s="34" t="e">
        <f>IF(BV60&lt;&gt;"",HLOOKUP(COUNT($F60:BV60)+1,$G$4:$EH$8,BW$14,0)*$D60,IF($C60=BW$17,$G$5*$D60,""))</f>
        <v>#VALUE!</v>
      </c>
      <c r="BX60" s="34" t="e">
        <f>IF(BW60&lt;&gt;"",HLOOKUP(COUNT($F60:BW60)+1,$G$4:$EH$8,BX$14,0)*$D60,IF($C60=BX$17,$G$5*$D60,""))</f>
        <v>#VALUE!</v>
      </c>
      <c r="BY60" s="34" t="e">
        <f>IF(BX60&lt;&gt;"",HLOOKUP(COUNT($F60:BX60)+1,$G$4:$EH$8,BY$14,0)*$D60,IF($C60=BY$17,$G$5*$D60,""))</f>
        <v>#VALUE!</v>
      </c>
      <c r="BZ60" s="34" t="e">
        <f>IF(BY60&lt;&gt;"",HLOOKUP(COUNT($F60:BY60)+1,$G$4:$EH$8,BZ$14,0)*$D60,IF($C60=BZ$17,$G$5*$D60,""))</f>
        <v>#VALUE!</v>
      </c>
      <c r="CA60" s="34" t="e">
        <f>IF(BZ60&lt;&gt;"",HLOOKUP(COUNT($F60:BZ60)+1,$G$4:$EH$8,CA$14,0)*$D60,IF($C60=CA$17,$G$5*$D60,""))</f>
        <v>#VALUE!</v>
      </c>
      <c r="CB60" s="34" t="e">
        <f>IF(CA60&lt;&gt;"",HLOOKUP(COUNT($F60:CA60)+1,$G$4:$EH$8,CB$14,0)*$D60,IF($C60=CB$17,$G$5*$D60,""))</f>
        <v>#VALUE!</v>
      </c>
      <c r="CC60" s="34" t="e">
        <f>IF(CB60&lt;&gt;"",HLOOKUP(COUNT($F60:CB60)+1,$G$4:$EH$8,CC$14,0)*$D60,IF($C60=CC$17,$G$5*$D60,""))</f>
        <v>#VALUE!</v>
      </c>
      <c r="CD60" s="34" t="e">
        <f>IF(CC60&lt;&gt;"",HLOOKUP(COUNT($F60:CC60)+1,$G$4:$EH$8,CD$14,0)*$D60,IF($C60=CD$17,$G$5*$D60,""))</f>
        <v>#VALUE!</v>
      </c>
      <c r="CE60" s="34" t="e">
        <f>IF(CD60&lt;&gt;"",HLOOKUP(COUNT($F60:CD60)+1,$G$4:$EH$8,CE$14,0)*$D60,IF($C60=CE$17,$G$5*$D60,""))</f>
        <v>#VALUE!</v>
      </c>
      <c r="CF60" s="34" t="e">
        <f>IF(CE60&lt;&gt;"",HLOOKUP(COUNT($F60:CE60)+1,$G$4:$EH$8,CF$14,0)*$D60,IF($C60=CF$17,$G$5*$D60,""))</f>
        <v>#VALUE!</v>
      </c>
      <c r="CG60" s="34" t="e">
        <f>IF(CF60&lt;&gt;"",HLOOKUP(COUNT($F60:CF60)+1,$G$4:$EH$8,CG$14,0)*$D60,IF($C60=CG$17,$G$5*$D60,""))</f>
        <v>#VALUE!</v>
      </c>
      <c r="CH60" s="34" t="e">
        <f>IF(CG60&lt;&gt;"",HLOOKUP(COUNT($F60:CG60)+1,$G$4:$EH$8,CH$14,0)*$D60,IF($C60=CH$17,$G$5*$D60,""))</f>
        <v>#VALUE!</v>
      </c>
      <c r="CI60" s="34" t="e">
        <f>IF(CH60&lt;&gt;"",HLOOKUP(COUNT($F60:CH60)+1,$G$4:$EH$8,CI$14,0)*$D60,IF($C60=CI$17,$G$5*$D60,""))</f>
        <v>#VALUE!</v>
      </c>
      <c r="CJ60" s="34" t="e">
        <f>IF(CI60&lt;&gt;"",HLOOKUP(COUNT($F60:CI60)+1,$G$4:$EH$8,CJ$14,0)*$D60,IF($C60=CJ$17,$G$5*$D60,""))</f>
        <v>#VALUE!</v>
      </c>
      <c r="CK60" s="34" t="e">
        <f>IF(CJ60&lt;&gt;"",HLOOKUP(COUNT($F60:CJ60)+1,$G$4:$EH$8,CK$14,0)*$D60,IF($C60=CK$17,$G$5*$D60,""))</f>
        <v>#VALUE!</v>
      </c>
      <c r="CL60" s="34" t="e">
        <f>IF(CK60&lt;&gt;"",HLOOKUP(COUNT($F60:CK60)+1,$G$4:$EH$8,CL$14,0)*$D60,IF($C60=CL$17,$G$5*$D60,""))</f>
        <v>#VALUE!</v>
      </c>
      <c r="CM60" s="34" t="e">
        <f>IF(CL60&lt;&gt;"",HLOOKUP(COUNT($F60:CL60)+1,$G$4:$EH$8,CM$14,0)*$D60,IF($C60=CM$17,$G$5*$D60,""))</f>
        <v>#VALUE!</v>
      </c>
      <c r="CN60" s="34" t="e">
        <f>IF(CM60&lt;&gt;"",HLOOKUP(COUNT($F60:CM60)+1,$G$4:$EH$8,CN$14,0)*$D60,IF($C60=CN$17,$G$5*$D60,""))</f>
        <v>#VALUE!</v>
      </c>
      <c r="CO60" s="34" t="e">
        <f>IF(CN60&lt;&gt;"",HLOOKUP(COUNT($F60:CN60)+1,$G$4:$EH$8,CO$14,0)*$D60,IF($C60=CO$17,$G$5*$D60,""))</f>
        <v>#VALUE!</v>
      </c>
      <c r="CP60" s="34" t="e">
        <f>IF(CO60&lt;&gt;"",HLOOKUP(COUNT($F60:CO60)+1,$G$4:$EH$8,CP$14,0)*$D60,IF($C60=CP$17,$G$5*$D60,""))</f>
        <v>#VALUE!</v>
      </c>
      <c r="CQ60" s="34" t="e">
        <f>IF(CP60&lt;&gt;"",HLOOKUP(COUNT($F60:CP60)+1,$G$4:$EH$8,CQ$14,0)*$D60,IF($C60=CQ$17,$G$5*$D60,""))</f>
        <v>#VALUE!</v>
      </c>
      <c r="CR60" s="34" t="e">
        <f>IF(CQ60&lt;&gt;"",HLOOKUP(COUNT($F60:CQ60)+1,$G$4:$EH$8,CR$14,0)*$D60,IF($C60=CR$17,$G$5*$D60,""))</f>
        <v>#VALUE!</v>
      </c>
      <c r="CS60" s="34" t="e">
        <f>IF(CR60&lt;&gt;"",HLOOKUP(COUNT($F60:CR60)+1,$G$4:$EH$8,CS$14,0)*$D60,IF($C60=CS$17,$G$5*$D60,""))</f>
        <v>#VALUE!</v>
      </c>
      <c r="CT60" s="34" t="e">
        <f>IF(CS60&lt;&gt;"",HLOOKUP(COUNT($F60:CS60)+1,$G$4:$EH$8,CT$14,0)*$D60,IF($C60=CT$17,$G$5*$D60,""))</f>
        <v>#VALUE!</v>
      </c>
      <c r="CU60" s="34" t="e">
        <f>IF(CT60&lt;&gt;"",HLOOKUP(COUNT($F60:CT60)+1,$G$4:$EH$8,CU$14,0)*$D60,IF($C60=CU$17,$G$5*$D60,""))</f>
        <v>#VALUE!</v>
      </c>
      <c r="CV60" s="34" t="e">
        <f>IF(CU60&lt;&gt;"",HLOOKUP(COUNT($F60:CU60)+1,$G$4:$EH$8,CV$14,0)*$D60,IF($C60=CV$17,$G$5*$D60,""))</f>
        <v>#VALUE!</v>
      </c>
      <c r="CW60" s="34" t="e">
        <f>IF(CV60&lt;&gt;"",HLOOKUP(COUNT($F60:CV60)+1,$G$4:$EH$8,CW$14,0)*$D60,IF($C60=CW$17,$G$5*$D60,""))</f>
        <v>#VALUE!</v>
      </c>
      <c r="CX60" s="34" t="e">
        <f>IF(CW60&lt;&gt;"",HLOOKUP(COUNT($F60:CW60)+1,$G$4:$EH$8,CX$14,0)*$D60,IF($C60=CX$17,$G$5*$D60,""))</f>
        <v>#VALUE!</v>
      </c>
      <c r="CY60" s="34" t="e">
        <f>IF(CX60&lt;&gt;"",HLOOKUP(COUNT($F60:CX60)+1,$G$4:$EH$8,CY$14,0)*$D60,IF($C60=CY$17,$G$5*$D60,""))</f>
        <v>#VALUE!</v>
      </c>
      <c r="CZ60" s="34" t="e">
        <f>IF(CY60&lt;&gt;"",HLOOKUP(COUNT($F60:CY60)+1,$G$4:$EH$8,CZ$14,0)*$D60,IF($C60=CZ$17,$G$5*$D60,""))</f>
        <v>#VALUE!</v>
      </c>
      <c r="DA60" s="34" t="e">
        <f>IF(CZ60&lt;&gt;"",HLOOKUP(COUNT($F60:CZ60)+1,$G$4:$EH$8,DA$14,0)*$D60,IF($C60=DA$17,$G$5*$D60,""))</f>
        <v>#VALUE!</v>
      </c>
      <c r="DB60" s="34" t="e">
        <f>IF(DA60&lt;&gt;"",HLOOKUP(COUNT($F60:DA60)+1,$G$4:$EH$8,DB$14,0)*$D60,IF($C60=DB$17,$G$5*$D60,""))</f>
        <v>#VALUE!</v>
      </c>
      <c r="DC60" s="34" t="e">
        <f>IF(DB60&lt;&gt;"",HLOOKUP(COUNT($F60:DB60)+1,$G$4:$EH$8,DC$14,0)*$D60,IF($C60=DC$17,$G$5*$D60,""))</f>
        <v>#VALUE!</v>
      </c>
      <c r="DD60" s="34" t="e">
        <f>IF(DC60&lt;&gt;"",HLOOKUP(COUNT($F60:DC60)+1,$G$4:$EH$8,DD$14,0)*$D60,IF($C60=DD$17,$G$5*$D60,""))</f>
        <v>#VALUE!</v>
      </c>
      <c r="DE60" s="34" t="e">
        <f>IF(DD60&lt;&gt;"",HLOOKUP(COUNT($F60:DD60)+1,$G$4:$EH$8,DE$14,0)*$D60,IF($C60=DE$17,$G$5*$D60,""))</f>
        <v>#VALUE!</v>
      </c>
      <c r="DF60" s="34" t="e">
        <f>IF(DE60&lt;&gt;"",HLOOKUP(COUNT($F60:DE60)+1,$G$4:$EH$8,DF$14,0)*$D60,IF($C60=DF$17,$G$5*$D60,""))</f>
        <v>#VALUE!</v>
      </c>
      <c r="DG60" s="34" t="e">
        <f>IF(DF60&lt;&gt;"",HLOOKUP(COUNT($F60:DF60)+1,$G$4:$EH$8,DG$14,0)*$D60,IF($C60=DG$17,$G$5*$D60,""))</f>
        <v>#VALUE!</v>
      </c>
      <c r="DH60" s="34" t="e">
        <f>IF(DG60&lt;&gt;"",HLOOKUP(COUNT($F60:DG60)+1,$G$4:$EH$8,DH$14,0)*$D60,IF($C60=DH$17,$G$5*$D60,""))</f>
        <v>#VALUE!</v>
      </c>
      <c r="DI60" s="34" t="e">
        <f>IF(DH60&lt;&gt;"",HLOOKUP(COUNT($F60:DH60)+1,$G$4:$EH$8,DI$14,0)*$D60,IF($C60=DI$17,$G$5*$D60,""))</f>
        <v>#VALUE!</v>
      </c>
      <c r="DJ60" s="34" t="e">
        <f>IF(DI60&lt;&gt;"",HLOOKUP(COUNT($F60:DI60)+1,$G$4:$EH$8,DJ$14,0)*$D60,IF($C60=DJ$17,$G$5*$D60,""))</f>
        <v>#VALUE!</v>
      </c>
      <c r="DK60" s="34" t="e">
        <f>IF(DJ60&lt;&gt;"",HLOOKUP(COUNT($F60:DJ60)+1,$G$4:$EH$8,DK$14,0)*$D60,IF($C60=DK$17,$G$5*$D60,""))</f>
        <v>#VALUE!</v>
      </c>
      <c r="DL60" s="34" t="e">
        <f>IF(DK60&lt;&gt;"",HLOOKUP(COUNT($F60:DK60)+1,$G$4:$EH$8,DL$14,0)*$D60,IF($C60=DL$17,$G$5*$D60,""))</f>
        <v>#VALUE!</v>
      </c>
      <c r="DM60" s="34" t="e">
        <f>IF(DL60&lt;&gt;"",HLOOKUP(COUNT($F60:DL60)+1,$G$4:$EH$8,DM$14,0)*$D60,IF($C60=DM$17,$G$5*$D60,""))</f>
        <v>#VALUE!</v>
      </c>
      <c r="DN60" s="34" t="e">
        <f>IF(DM60&lt;&gt;"",HLOOKUP(COUNT($F60:DM60)+1,$G$4:$EH$8,DN$14,0)*$D60,IF($C60=DN$17,$G$5*$D60,""))</f>
        <v>#VALUE!</v>
      </c>
      <c r="DO60" s="34" t="e">
        <f>IF(DN60&lt;&gt;"",HLOOKUP(COUNT($F60:DN60)+1,$G$4:$EH$8,DO$14,0)*$D60,IF($C60=DO$17,$G$5*$D60,""))</f>
        <v>#VALUE!</v>
      </c>
      <c r="DP60" s="34" t="e">
        <f>IF(DO60&lt;&gt;"",HLOOKUP(COUNT($F60:DO60)+1,$G$4:$EH$8,DP$14,0)*$D60,IF($C60=DP$17,$G$5*$D60,""))</f>
        <v>#VALUE!</v>
      </c>
      <c r="DQ60" s="34" t="e">
        <f>IF(DP60&lt;&gt;"",HLOOKUP(COUNT($F60:DP60)+1,$G$4:$EH$8,DQ$14,0)*$D60,IF($C60=DQ$17,$G$5*$D60,""))</f>
        <v>#VALUE!</v>
      </c>
      <c r="DR60" s="34" t="e">
        <f>IF(DQ60&lt;&gt;"",HLOOKUP(COUNT($F60:DQ60)+1,$G$4:$EH$8,DR$14,0)*$D60,IF($C60=DR$17,$G$5*$D60,""))</f>
        <v>#VALUE!</v>
      </c>
      <c r="DS60" s="34" t="e">
        <f>IF(DR60&lt;&gt;"",HLOOKUP(COUNT($F60:DR60)+1,$G$4:$EH$8,DS$14,0)*$D60,IF($C60=DS$17,$G$5*$D60,""))</f>
        <v>#VALUE!</v>
      </c>
      <c r="DT60" s="34" t="e">
        <f>IF(DS60&lt;&gt;"",HLOOKUP(COUNT($F60:DS60)+1,$G$4:$EH$8,DT$14,0)*$D60,IF($C60=DT$17,$G$5*$D60,""))</f>
        <v>#VALUE!</v>
      </c>
      <c r="DU60" s="34" t="e">
        <f>IF(DT60&lt;&gt;"",HLOOKUP(COUNT($F60:DT60)+1,$G$4:$EH$8,DU$14,0)*$D60,IF($C60=DU$17,$G$5*$D60,""))</f>
        <v>#VALUE!</v>
      </c>
      <c r="DV60" s="34" t="e">
        <f>IF(DU60&lt;&gt;"",HLOOKUP(COUNT($F60:DU60)+1,$G$4:$EH$8,DV$14,0)*$D60,IF($C60=DV$17,$G$5*$D60,""))</f>
        <v>#VALUE!</v>
      </c>
      <c r="DX60" s="34" t="str">
        <f>IF(DW60&lt;&gt;"",HLOOKUP(COUNT($DW60:DW60)+1,$G$4:$CX$8,DX$14,0)*$D60,IF($C60=DX$17,$G$6*$D60,""))</f>
        <v/>
      </c>
      <c r="DY60" s="34" t="str">
        <f>IF(DX60&lt;&gt;"",HLOOKUP(COUNT($DW60:DX60)+1,$G$4:$CX$8,DY$14,0)*$D60,IF($C60=DY$17,$G$6*$D60,""))</f>
        <v/>
      </c>
      <c r="DZ60" s="34" t="str">
        <f>IF(DY60&lt;&gt;"",HLOOKUP(COUNT($DW60:DY60)+1,$G$4:$CX$8,DZ$14,0)*$D60,IF($C60=DZ$17,$G$6*$D60,""))</f>
        <v/>
      </c>
      <c r="EA60" s="34" t="str">
        <f>IF(DZ60&lt;&gt;"",HLOOKUP(COUNT($DW60:DZ60)+1,$G$4:$CX$8,EA$14,0)*$D60,IF($C60=EA$17,$G$6*$D60,""))</f>
        <v/>
      </c>
      <c r="EB60" s="34" t="str">
        <f>IF(EA60&lt;&gt;"",HLOOKUP(COUNT($DW60:EA60)+1,$G$4:$CX$8,EB$14,0)*$D60,IF($C60=EB$17,$G$6*$D60,""))</f>
        <v/>
      </c>
      <c r="EC60" s="34" t="str">
        <f>IF(EB60&lt;&gt;"",HLOOKUP(COUNT($DW60:EB60)+1,$G$4:$CX$8,EC$14,0)*$D60,IF($C60=EC$17,$G$6*$D60,""))</f>
        <v/>
      </c>
      <c r="ED60" s="34" t="str">
        <f>IF(EC60&lt;&gt;"",HLOOKUP(COUNT($DW60:EC60)+1,$G$4:$CX$8,ED$14,0)*$D60,IF($C60=ED$17,$G$6*$D60,""))</f>
        <v/>
      </c>
      <c r="EE60" s="34" t="str">
        <f>IF(ED60&lt;&gt;"",HLOOKUP(COUNT($DW60:ED60)+1,$G$4:$CX$8,EE$14,0)*$D60,IF($C60=EE$17,$G$6*$D60,""))</f>
        <v/>
      </c>
      <c r="EF60" s="34" t="str">
        <f>IF(EE60&lt;&gt;"",HLOOKUP(COUNT($DW60:EE60)+1,$G$4:$CX$8,EF$14,0)*$D60,IF($C60=EF$17,$G$6*$D60,""))</f>
        <v/>
      </c>
      <c r="EG60" s="34" t="str">
        <f>IF(EF60&lt;&gt;"",HLOOKUP(COUNT($DW60:EF60)+1,$G$4:$CX$8,EG$14,0)*$D60,IF($C60=EG$17,$G$6*$D60,""))</f>
        <v/>
      </c>
      <c r="EH60" s="34" t="str">
        <f>IF(EG60&lt;&gt;"",HLOOKUP(COUNT($DW60:EG60)+1,$G$4:$CX$8,EH$14,0)*$D60,IF($C60=EH$17,$G$6*$D60,""))</f>
        <v/>
      </c>
      <c r="EI60" s="34" t="str">
        <f>IF(EH60&lt;&gt;"",HLOOKUP(COUNT($DW60:EH60)+1,$G$4:$CX$8,EI$14,0)*$D60,IF($C60=EI$17,$G$6*$D60,""))</f>
        <v/>
      </c>
      <c r="EJ60" s="34" t="str">
        <f>IF(EI60&lt;&gt;"",HLOOKUP(COUNT($DW60:EI60)+1,$G$4:$CX$8,EJ$14,0)*$D60,IF($C60=EJ$17,$G$6*$D60,""))</f>
        <v/>
      </c>
      <c r="EK60" s="34" t="str">
        <f>IF(EJ60&lt;&gt;"",HLOOKUP(COUNT($DW60:EJ60)+1,$G$4:$CX$8,EK$14,0)*$D60,IF($C60=EK$17,$G$6*$D60,""))</f>
        <v/>
      </c>
      <c r="EL60" s="34" t="str">
        <f>IF(EK60&lt;&gt;"",HLOOKUP(COUNT($DW60:EK60)+1,$G$4:$CX$8,EL$14,0)*$D60,IF($C60=EL$17,$G$6*$D60,""))</f>
        <v/>
      </c>
      <c r="EM60" s="34" t="str">
        <f>IF(EL60&lt;&gt;"",HLOOKUP(COUNT($DW60:EL60)+1,$G$4:$CX$8,EM$14,0)*$D60,IF($C60=EM$17,$G$6*$D60,""))</f>
        <v/>
      </c>
      <c r="EN60" s="34" t="str">
        <f>IF(EM60&lt;&gt;"",HLOOKUP(COUNT($DW60:EM60)+1,$G$4:$CX$8,EN$14,0)*$D60,IF($C60=EN$17,$G$6*$D60,""))</f>
        <v/>
      </c>
      <c r="EO60" s="34" t="str">
        <f>IF(EN60&lt;&gt;"",HLOOKUP(COUNT($DW60:EN60)+1,$G$4:$CX$8,EO$14,0)*$D60,IF($C60=EO$17,$G$6*$D60,""))</f>
        <v/>
      </c>
      <c r="EP60" s="34" t="str">
        <f>IF(EO60&lt;&gt;"",HLOOKUP(COUNT($DW60:EO60)+1,$G$4:$CX$8,EP$14,0)*$D60,IF($C60=EP$17,$G$6*$D60,""))</f>
        <v/>
      </c>
      <c r="EQ60" s="34" t="str">
        <f>IF(EP60&lt;&gt;"",HLOOKUP(COUNT($DW60:EP60)+1,$G$4:$CX$8,EQ$14,0)*$D60,IF($C60=EQ$17,$G$6*$D60,""))</f>
        <v/>
      </c>
      <c r="ER60" s="34" t="str">
        <f>IF(EQ60&lt;&gt;"",HLOOKUP(COUNT($DW60:EQ60)+1,$G$4:$CX$8,ER$14,0)*$D60,IF($C60=ER$17,$G$6*$D60,""))</f>
        <v/>
      </c>
      <c r="ES60" s="34" t="str">
        <f>IF(ER60&lt;&gt;"",HLOOKUP(COUNT($DW60:ER60)+1,$G$4:$CX$8,ES$14,0)*$D60,IF($C60=ES$17,$G$6*$D60,""))</f>
        <v/>
      </c>
      <c r="ET60" s="34" t="str">
        <f>IF(ES60&lt;&gt;"",HLOOKUP(COUNT($DW60:ES60)+1,$G$4:$CX$8,ET$14,0)*$D60,IF($C60=ET$17,$G$6*$D60,""))</f>
        <v/>
      </c>
      <c r="EU60" s="34" t="str">
        <f>IF(ET60&lt;&gt;"",HLOOKUP(COUNT($DW60:ET60)+1,$G$4:$CX$8,EU$14,0)*$D60,IF($C60=EU$17,$G$6*$D60,""))</f>
        <v/>
      </c>
      <c r="EV60" s="34" t="str">
        <f>IF(EU60&lt;&gt;"",HLOOKUP(COUNT($DW60:EU60)+1,$G$4:$CX$8,EV$14,0)*$D60,IF($C60=EV$17,$G$6*$D60,""))</f>
        <v/>
      </c>
      <c r="EW60" s="34" t="str">
        <f>IF(EV60&lt;&gt;"",HLOOKUP(COUNT($DW60:EV60)+1,$G$4:$CX$8,EW$14,0)*$D60,IF($C60=EW$17,$G$6*$D60,""))</f>
        <v/>
      </c>
      <c r="EX60" s="34" t="str">
        <f>IF(EW60&lt;&gt;"",HLOOKUP(COUNT($DW60:EW60)+1,$G$4:$CX$8,EX$14,0)*$D60,IF($C60=EX$17,$G$6*$D60,""))</f>
        <v/>
      </c>
      <c r="EY60" s="34" t="str">
        <f>IF(EX60&lt;&gt;"",HLOOKUP(COUNT($DW60:EX60)+1,$G$4:$CX$8,EY$14,0)*$D60,IF($C60=EY$17,$G$6*$D60,""))</f>
        <v/>
      </c>
      <c r="EZ60" s="34" t="str">
        <f>IF(EY60&lt;&gt;"",HLOOKUP(COUNT($DW60:EY60)+1,$G$4:$CX$8,EZ$14,0)*$D60,IF($C60=EZ$17,$G$6*$D60,""))</f>
        <v/>
      </c>
      <c r="FA60" s="34" t="str">
        <f>IF(EZ60&lt;&gt;"",HLOOKUP(COUNT($DW60:EZ60)+1,$G$4:$CX$8,FA$14,0)*$D60,IF($C60=FA$17,$G$6*$D60,""))</f>
        <v/>
      </c>
      <c r="FB60" s="34" t="str">
        <f>IF(FA60&lt;&gt;"",HLOOKUP(COUNT($DW60:FA60)+1,$G$4:$CX$8,FB$14,0)*$D60,IF($C60=FB$17,$G$6*$D60,""))</f>
        <v/>
      </c>
      <c r="FC60" s="34" t="str">
        <f>IF(FB60&lt;&gt;"",HLOOKUP(COUNT($DW60:FB60)+1,$G$4:$CX$8,FC$14,0)*$D60,IF($C60=FC$17,$G$6*$D60,""))</f>
        <v/>
      </c>
      <c r="FD60" s="34" t="str">
        <f>IF(FC60&lt;&gt;"",HLOOKUP(COUNT($DW60:FC60)+1,$G$4:$CX$8,FD$14,0)*$D60,IF($C60=FD$17,$G$6*$D60,""))</f>
        <v/>
      </c>
      <c r="FE60" s="34" t="str">
        <f>IF(FD60&lt;&gt;"",HLOOKUP(COUNT($DW60:FD60)+1,$G$4:$CX$8,FE$14,0)*$D60,IF($C60=FE$17,$G$6*$D60,""))</f>
        <v/>
      </c>
      <c r="FF60" s="34" t="str">
        <f>IF(FE60&lt;&gt;"",HLOOKUP(COUNT($DW60:FE60)+1,$G$4:$CX$8,FF$14,0)*$D60,IF($C60=FF$17,$G$6*$D60,""))</f>
        <v/>
      </c>
      <c r="FG60" s="34" t="str">
        <f>IF(FF60&lt;&gt;"",HLOOKUP(COUNT($DW60:FF60)+1,$G$4:$CX$8,FG$14,0)*$D60,IF($C60=FG$17,$G$6*$D60,""))</f>
        <v/>
      </c>
      <c r="FH60" s="34" t="str">
        <f>IF(FG60&lt;&gt;"",HLOOKUP(COUNT($DW60:FG60)+1,$G$4:$CX$8,FH$14,0)*$D60,IF($C60=FH$17,$G$6*$D60,""))</f>
        <v/>
      </c>
      <c r="FI60" s="34" t="str">
        <f>IF(FH60&lt;&gt;"",HLOOKUP(COUNT($DW60:FH60)+1,$G$4:$CX$8,FI$14,0)*$D60,IF($C60=FI$17,$G$6*$D60,""))</f>
        <v/>
      </c>
      <c r="FJ60" s="34" t="str">
        <f>IF(FI60&lt;&gt;"",HLOOKUP(COUNT($DW60:FI60)+1,$G$4:$CX$8,FJ$14,0)*$D60,IF($C60=FJ$17,$G$6*$D60,""))</f>
        <v/>
      </c>
      <c r="FK60" s="34" t="str">
        <f>IF(FJ60&lt;&gt;"",HLOOKUP(COUNT($DW60:FJ60)+1,$G$4:$CX$8,FK$14,0)*$D60,IF($C60=FK$17,$G$6*$D60,""))</f>
        <v/>
      </c>
      <c r="FL60" s="34" t="str">
        <f>IF(FK60&lt;&gt;"",HLOOKUP(COUNT($DW60:FK60)+1,$G$4:$CX$8,FL$14,0)*$D60,IF($C60=FL$17,$G$6*$D60,""))</f>
        <v/>
      </c>
      <c r="FM60" s="34">
        <f>IF(FL60&lt;&gt;"",HLOOKUP(COUNT($DW60:FL60)+1,$G$4:$CX$8,FM$14,0)*$D60,IF($C60=FM$17,$G$6*$D60,""))</f>
        <v>0</v>
      </c>
      <c r="FN60" s="34">
        <f>IF(FM60&lt;&gt;"",HLOOKUP(COUNT($DW60:FM60)+1,$G$4:$CX$8,FN$14,0)*$D60,IF($C60=FN$17,$G$6*$D60,""))</f>
        <v>6000</v>
      </c>
      <c r="FO60" s="34">
        <f>IF(FN60&lt;&gt;"",HLOOKUP(COUNT($DW60:FN60)+1,$G$4:$CX$8,FO$14,0)*$D60,IF($C60=FO$17,$G$6*$D60,""))</f>
        <v>6000</v>
      </c>
      <c r="FP60" s="34">
        <f>IF(FO60&lt;&gt;"",HLOOKUP(COUNT($DW60:FO60)+1,$G$4:$CX$8,FP$14,0)*$D60,IF($C60=FP$17,$G$6*$D60,""))</f>
        <v>6000</v>
      </c>
      <c r="FQ60" s="34">
        <f>IF(FP60&lt;&gt;"",HLOOKUP(COUNT($DW60:FP60)+1,$G$4:$CX$8,FQ$14,0)*$D60,IF($C60=FQ$17,$G$6*$D60,""))</f>
        <v>7238.7665667343817</v>
      </c>
      <c r="FR60" s="34">
        <f>IF(FQ60&lt;&gt;"",HLOOKUP(COUNT($DW60:FQ60)+1,$G$4:$CX$8,FR$14,0)*$D60,IF($C60=FR$17,$G$6*$D60,""))</f>
        <v>9048.458208417982</v>
      </c>
      <c r="FS60" s="34">
        <f>IF(FR60&lt;&gt;"",HLOOKUP(COUNT($DW60:FR60)+1,$G$4:$CX$8,FS$14,0)*$D60,IF($C60=FS$17,$G$6*$D60,""))</f>
        <v>10858.149850101572</v>
      </c>
      <c r="FT60" s="34">
        <f>IF(FS60&lt;&gt;"",HLOOKUP(COUNT($DW60:FS60)+1,$G$4:$CX$8,FT$14,0)*$D60,IF($C60=FT$17,$G$6*$D60,""))</f>
        <v>12595.453826117824</v>
      </c>
      <c r="FU60" s="34">
        <f>IF(FT60&lt;&gt;"",HLOOKUP(COUNT($DW60:FT60)+1,$G$4:$CX$8,FU$14,0)*$D60,IF($C60=FU$17,$G$6*$D60,""))</f>
        <v>14358.817361774323</v>
      </c>
      <c r="FV60" s="34">
        <f>IF(FU60&lt;&gt;"",HLOOKUP(COUNT($DW60:FU60)+1,$G$4:$CX$8,FV$14,0)*$D60,IF($C60=FV$17,$G$6*$D60,""))</f>
        <v>16225.463618804975</v>
      </c>
      <c r="FW60" s="34">
        <f>IF(FV60&lt;&gt;"",HLOOKUP(COUNT($DW60:FV60)+1,$G$4:$CX$8,FW$14,0)*$D60,IF($C60=FW$17,$G$6*$D60,""))</f>
        <v>18010.264616873523</v>
      </c>
      <c r="FX60" s="34">
        <f>IF(FW60&lt;&gt;"",HLOOKUP(COUNT($DW60:FW60)+1,$G$4:$CX$8,FX$14,0)*$D60,IF($C60=FX$17,$G$6*$D60,""))</f>
        <v>19811.29107856088</v>
      </c>
      <c r="FY60" s="34">
        <f>IF(FX60&lt;&gt;"",HLOOKUP(COUNT($DW60:FX60)+1,$G$4:$CX$8,FY$14,0)*$D60,IF($C60=FY$17,$G$6*$D60,""))</f>
        <v>14858.468308920666</v>
      </c>
      <c r="FZ60" s="34">
        <f>IF(FY60&lt;&gt;"",HLOOKUP(COUNT($DW60:FY60)+1,$G$4:$CX$8,FZ$14,0)*$D60,IF($C60=FZ$17,$G$6*$D60,""))</f>
        <v>14115.544893474625</v>
      </c>
      <c r="GA60" s="34">
        <f>IF(FZ60&lt;&gt;"",HLOOKUP(COUNT($DW60:FZ60)+1,$G$4:$CX$8,GA$14,0)*$D60,IF($C60=GA$17,$G$6*$D60,""))</f>
        <v>15527.099382822093</v>
      </c>
      <c r="GB60" s="34">
        <f>IF(GA60&lt;&gt;"",HLOOKUP(COUNT($DW60:GA60)+1,$G$4:$CX$8,GB$14,0)*$D60,IF($C60=GB$17,$G$6*$D60,""))</f>
        <v>17079.809321104309</v>
      </c>
      <c r="GC60" s="34">
        <f>IF(GB60&lt;&gt;"",HLOOKUP(COUNT($DW60:GB60)+1,$G$4:$CX$8,GC$14,0)*$D60,IF($C60=GC$17,$G$6*$D60,""))</f>
        <v>18787.790253214735</v>
      </c>
      <c r="GD60" s="34">
        <f>IF(GC60&lt;&gt;"",HLOOKUP(COUNT($DW60:GC60)+1,$G$4:$CX$8,GD$14,0)*$D60,IF($C60=GD$17,$G$6*$D60,""))</f>
        <v>20666.569278536208</v>
      </c>
      <c r="GE60" s="34">
        <f>IF(GD60&lt;&gt;"",HLOOKUP(COUNT($DW60:GD60)+1,$G$4:$CX$8,GE$14,0)*$D60,IF($C60=GE$17,$G$6*$D60,""))</f>
        <v>19633.240814609388</v>
      </c>
      <c r="GF60" s="34">
        <f>IF(GE60&lt;&gt;"",HLOOKUP(COUNT($DW60:GE60)+1,$G$4:$CX$8,GF$14,0)*$D60,IF($C60=GF$17,$G$6*$D60,""))</f>
        <v>18651.578773878922</v>
      </c>
      <c r="GG60" s="34">
        <f>IF(GF60&lt;&gt;"",HLOOKUP(COUNT($DW60:GF60)+1,$G$4:$CX$8,GG$14,0)*$D60,IF($C60=GG$17,$G$6*$D60,""))</f>
        <v>19957.189288050446</v>
      </c>
      <c r="GH60" s="34">
        <f>IF(GG60&lt;&gt;"",HLOOKUP(COUNT($DW60:GG60)+1,$G$4:$CX$8,GH$14,0)*$D60,IF($C60=GH$17,$G$6*$D60,""))</f>
        <v>21354.192538213978</v>
      </c>
      <c r="GI60" s="34">
        <f>IF(GH60&lt;&gt;"",HLOOKUP(COUNT($DW60:GH60)+1,$G$4:$CX$8,GI$14,0)*$D60,IF($C60=GI$17,$G$6*$D60,""))</f>
        <v>22848.986015888957</v>
      </c>
      <c r="GJ60" s="34">
        <f>IF(GI60&lt;&gt;"",HLOOKUP(COUNT($DW60:GI60)+1,$G$4:$CX$8,GJ$14,0)*$D60,IF($C60=GJ$17,$G$6*$D60,""))</f>
        <v>25133.884617477848</v>
      </c>
      <c r="GK60" s="34">
        <f>IF(GJ60&lt;&gt;"",HLOOKUP(COUNT($DW60:GJ60)+1,$G$4:$CX$8,GK$14,0)*$D60,IF($C60=GK$17,$G$6*$D60,""))</f>
        <v>21363.801924856176</v>
      </c>
      <c r="GL60" s="34">
        <f>IF(GK60&lt;&gt;"",HLOOKUP(COUNT($DW60:GK60)+1,$G$4:$CX$8,GL$14,0)*$D60,IF($C60=GL$17,$G$6*$D60,""))</f>
        <v>20295.611828613371</v>
      </c>
      <c r="GM60" s="34">
        <f>IF(GL60&lt;&gt;"",HLOOKUP(COUNT($DW60:GL60)+1,$G$4:$CX$8,GM$14,0)*$D60,IF($C60=GM$17,$G$6*$D60,""))</f>
        <v>21310.392420044038</v>
      </c>
      <c r="GN60" s="34">
        <f>IF(GM60&lt;&gt;"",HLOOKUP(COUNT($DW60:GM60)+1,$G$4:$CX$8,GN$14,0)*$D60,IF($C60=GN$17,$G$6*$D60,""))</f>
        <v>22375.912041046242</v>
      </c>
      <c r="GO60" s="34">
        <f>IF(GN60&lt;&gt;"",HLOOKUP(COUNT($DW60:GN60)+1,$G$4:$CX$8,GO$14,0)*$D60,IF($C60=GO$17,$G$6*$D60,""))</f>
        <v>23494.707643098543</v>
      </c>
      <c r="GP60" s="34">
        <f>IF(GO60&lt;&gt;"",HLOOKUP(COUNT($DW60:GO60)+1,$G$4:$CX$8,GP$14,0)*$D60,IF($C60=GP$17,$G$6*$D60,""))</f>
        <v>25139.337178115446</v>
      </c>
      <c r="GQ60" s="34">
        <f>IF(GP60&lt;&gt;"",HLOOKUP(COUNT($DW60:GP60)+1,$G$4:$CX$8,GQ$14,0)*$D60,IF($C60=GQ$17,$G$6*$D60,""))</f>
        <v>22625.403460303904</v>
      </c>
      <c r="GR60" s="34">
        <f>IF(GQ60&lt;&gt;"",HLOOKUP(COUNT($DW60:GQ60)+1,$G$4:$CX$8,GR$14,0)*$D60,IF($C60=GR$17,$G$6*$D60,""))</f>
        <v>20362.863114273521</v>
      </c>
      <c r="GS60" s="34">
        <f>IF(GR60&lt;&gt;"",HLOOKUP(COUNT($DW60:GR60)+1,$G$4:$CX$8,GS$14,0)*$D60,IF($C60=GS$17,$G$6*$D60,""))</f>
        <v>21788.26353227266</v>
      </c>
      <c r="GT60" s="34">
        <f>IF(GS60&lt;&gt;"",HLOOKUP(COUNT($DW60:GS60)+1,$G$4:$CX$8,GT$14,0)*$D60,IF($C60=GT$17,$G$6*$D60,""))</f>
        <v>23313.441979531741</v>
      </c>
      <c r="GU60" s="34">
        <f>IF(GT60&lt;&gt;"",HLOOKUP(COUNT($DW60:GT60)+1,$G$4:$CX$8,GU$14,0)*$D60,IF($C60=GU$17,$G$6*$D60,""))</f>
        <v>24945.382918098971</v>
      </c>
      <c r="GV60" s="34">
        <f>IF(GU60&lt;&gt;"",HLOOKUP(COUNT($DW60:GU60)+1,$G$4:$CX$8,GV$14,0)*$D60,IF($C60=GV$17,$G$6*$D60,""))</f>
        <v>26941.01355154689</v>
      </c>
      <c r="GW60" s="34">
        <f>IF(GV60&lt;&gt;"",HLOOKUP(COUNT($DW60:GV60)+1,$G$4:$CX$8,GW$14,0)*$D60,IF($C60=GW$17,$G$6*$D60,""))</f>
        <v>23169.271654330325</v>
      </c>
      <c r="GX60" s="34">
        <f>IF(GW60&lt;&gt;"",HLOOKUP(COUNT($DW60:GW60)+1,$G$4:$CX$8,GX$14,0)*$D60,IF($C60=GX$17,$G$6*$D60,""))</f>
        <v>22010.808071613807</v>
      </c>
      <c r="GY60" s="34">
        <f>IF(GX60&lt;&gt;"",HLOOKUP(COUNT($DW60:GX60)+1,$G$4:$CX$8,GY$14,0)*$D60,IF($C60=GY$17,$G$6*$D60,""))</f>
        <v>23111.348475194503</v>
      </c>
      <c r="GZ60" s="34">
        <f>IF(GY60&lt;&gt;"",HLOOKUP(COUNT($DW60:GY60)+1,$G$4:$CX$8,GZ$14,0)*$D60,IF($C60=GZ$17,$G$6*$D60,""))</f>
        <v>24266.915898954219</v>
      </c>
      <c r="HA60" s="34">
        <f>IF(GZ60&lt;&gt;"",HLOOKUP(COUNT($DW60:GZ60)+1,$G$4:$CX$8,HA$14,0)*$D60,IF($C60=HA$17,$G$6*$D60,""))</f>
        <v>25480.261693901928</v>
      </c>
      <c r="HB60" s="34">
        <f>IF(HA60&lt;&gt;"",HLOOKUP(COUNT($DW60:HA60)+1,$G$4:$CX$8,HB$14,0)*$D60,IF($C60=HB$17,$G$6*$D60,""))</f>
        <v>27263.88001247506</v>
      </c>
      <c r="HC60" s="34">
        <f>IF(HB60&lt;&gt;"",HLOOKUP(COUNT($DW60:HB60)+1,$G$4:$CX$8,HC$14,0)*$D60,IF($C60=HC$17,$G$6*$D60,""))</f>
        <v>24537.492011227565</v>
      </c>
      <c r="HD60" s="34">
        <f>IF(HC60&lt;&gt;"",HLOOKUP(COUNT($DW60:HC60)+1,$G$4:$CX$8,HD$14,0)*$D60,IF($C60=HD$17,$G$6*$D60,""))</f>
        <v>22083.742810104806</v>
      </c>
      <c r="HE60" s="34">
        <f>IF(HD60&lt;&gt;"",HLOOKUP(COUNT($DW60:HD60)+1,$G$4:$CX$8,HE$14,0)*$D60,IF($C60=HE$17,$G$6*$D60,""))</f>
        <v>23629.604806812145</v>
      </c>
      <c r="HF60" s="34">
        <f>IF(HE60&lt;&gt;"",HLOOKUP(COUNT($DW60:HE60)+1,$G$4:$CX$8,HF$14,0)*$D60,IF($C60=HF$17,$G$6*$D60,""))</f>
        <v>25283.677143288991</v>
      </c>
      <c r="HG60" s="34">
        <f>IF(HF60&lt;&gt;"",HLOOKUP(COUNT($DW60:HF60)+1,$G$4:$CX$8,HG$14,0)*$D60,IF($C60=HG$17,$G$6*$D60,""))</f>
        <v>27053.534543319223</v>
      </c>
      <c r="HH60" s="34">
        <f>IF(HG60&lt;&gt;"",HLOOKUP(COUNT($DW60:HG60)+1,$G$4:$CX$8,HH$14,0)*$D60,IF($C60=HH$17,$G$6*$D60,""))</f>
        <v>29217.817306784757</v>
      </c>
      <c r="HI60" s="34">
        <f>IF(HH60&lt;&gt;"",HLOOKUP(COUNT($DW60:HH60)+1,$G$4:$CX$8,HI$14,0)*$D60,IF($C60=HI$17,$G$6*$D60,""))</f>
        <v>25419.501056902733</v>
      </c>
      <c r="HJ60" s="34">
        <f>IF(HI60&lt;&gt;"",HLOOKUP(COUNT($DW60:HI60)+1,$G$4:$CX$8,HJ$14,0)*$D60,IF($C60=HJ$17,$G$6*$D60,""))</f>
        <v>24148.526004057603</v>
      </c>
      <c r="HK60" s="34">
        <f>IF(HJ60&lt;&gt;"",HLOOKUP(COUNT($DW60:HJ60)+1,$G$4:$CX$8,HK$14,0)*$D60,IF($C60=HK$17,$G$6*$D60,""))</f>
        <v>25355.952304260478</v>
      </c>
      <c r="HL60" s="34">
        <f>IF(HK60&lt;&gt;"",HLOOKUP(COUNT($DW60:HK60)+1,$G$4:$CX$8,HL$14,0)*$D60,IF($C60=HL$17,$G$6*$D60,""))</f>
        <v>26623.749919473506</v>
      </c>
      <c r="HM60" s="34">
        <f>IF(HL60&lt;&gt;"",HLOOKUP(COUNT($DW60:HL60)+1,$G$4:$CX$8,HM$14,0)*$D60,IF($C60=HM$17,$G$6*$D60,""))</f>
        <v>27954.937415447188</v>
      </c>
      <c r="HN60" s="34">
        <f>IF(HM60&lt;&gt;"",HLOOKUP(COUNT($DW60:HM60)+1,$G$4:$CX$8,HN$14,0)*$D60,IF($C60=HN$17,$G$6*$D60,""))</f>
        <v>29911.783034528482</v>
      </c>
      <c r="HO60" s="34">
        <f>IF(HN60&lt;&gt;"",HLOOKUP(COUNT($DW60:HN60)+1,$G$4:$CX$8,HO$14,0)*$D60,IF($C60=HO$17,$G$6*$D60,""))</f>
        <v>26920.604731075633</v>
      </c>
      <c r="HP60" s="34">
        <f>IF(HO60&lt;&gt;"",HLOOKUP(COUNT($DW60:HO60)+1,$G$4:$CX$8,HP$14,0)*$D60,IF($C60=HP$17,$G$6*$D60,""))</f>
        <v>24228.544257968075</v>
      </c>
      <c r="HQ60" s="34">
        <f>IF(HP60&lt;&gt;"",HLOOKUP(COUNT($DW60:HP60)+1,$G$4:$CX$8,HQ$14,0)*$D60,IF($C60=HQ$17,$G$6*$D60,""))</f>
        <v>25924.542356025839</v>
      </c>
      <c r="HR60" s="34">
        <f>IF(HQ60&lt;&gt;"",HLOOKUP(COUNT($DW60:HQ60)+1,$G$4:$CX$8,HR$14,0)*$D60,IF($C60=HR$17,$G$6*$D60,""))</f>
        <v>27739.260320947651</v>
      </c>
      <c r="HS60" s="34">
        <f>IF(HR60&lt;&gt;"",HLOOKUP(COUNT($DW60:HR60)+1,$G$4:$CX$8,HS$14,0)*$D60,IF($C60=HS$17,$G$6*$D60,""))</f>
        <v>29681.00854341398</v>
      </c>
      <c r="HT60" s="34">
        <f>IF(HS60&lt;&gt;"",HLOOKUP(COUNT($DW60:HS60)+1,$G$4:$CX$8,HT$14,0)*$D60,IF($C60=HT$17,$G$6*$D60,""))</f>
        <v>32055.489226887097</v>
      </c>
      <c r="HU60" s="34">
        <f>IF(HT60&lt;&gt;"",HLOOKUP(COUNT($DW60:HT60)+1,$G$4:$CX$8,HU$14,0)*$D60,IF($C60=HU$17,$G$6*$D60,""))</f>
        <v>20863.156730072915</v>
      </c>
      <c r="HV60" s="34">
        <f>IF(HU60&lt;&gt;"",HLOOKUP(COUNT($DW60:HU60)+1,$G$4:$CX$8,HV$14,0)*$D60,IF($C60=HV$17,$G$6*$D60,""))</f>
        <v>20863.156730072915</v>
      </c>
      <c r="HW60" s="34">
        <f>IF(HV60&lt;&gt;"",HLOOKUP(COUNT($DW60:HV60)+1,$G$4:$CX$8,HW$14,0)*$D60,IF($C60=HW$17,$G$6*$D60,""))</f>
        <v>20863.156730072915</v>
      </c>
      <c r="HX60" s="34">
        <f>IF(HW60&lt;&gt;"",HLOOKUP(COUNT($DW60:HW60)+1,$G$4:$CX$8,HX$14,0)*$D60,IF($C60=HX$17,$G$6*$D60,""))</f>
        <v>20863.156730072915</v>
      </c>
      <c r="HY60" s="34">
        <f>IF(HX60&lt;&gt;"",HLOOKUP(COUNT($DW60:HX60)+1,$G$4:$CX$8,HY$14,0)*$D60,IF($C60=HY$17,$G$6*$D60,""))</f>
        <v>20863.156730072915</v>
      </c>
      <c r="HZ60" s="34">
        <f>IF(HY60&lt;&gt;"",HLOOKUP(COUNT($DW60:HY60)+1,$G$4:$CX$8,HZ$14,0)*$D60,IF($C60=HZ$17,$G$6*$D60,""))</f>
        <v>20863.156730072915</v>
      </c>
      <c r="IA60" s="34">
        <f>IF(HZ60&lt;&gt;"",HLOOKUP(COUNT($DW60:HZ60)+1,$G$4:$CX$8,IA$14,0)*$D60,IF($C60=IA$17,$G$6*$D60,""))</f>
        <v>20863.156730072915</v>
      </c>
      <c r="IB60" s="34">
        <f>IF(IA60&lt;&gt;"",HLOOKUP(COUNT($DW60:IA60)+1,$G$4:$CX$8,IB$14,0)*$D60,IF($C60=IB$17,$G$6*$D60,""))</f>
        <v>20863.156730072915</v>
      </c>
      <c r="IC60" s="34">
        <f>IF(IB60&lt;&gt;"",HLOOKUP(COUNT($DW60:IB60)+1,$G$4:$CX$8,IC$14,0)*$D60,IF($C60=IC$17,$G$6*$D60,""))</f>
        <v>20863.156730072915</v>
      </c>
      <c r="ID60" s="34">
        <f>IF(IC60&lt;&gt;"",HLOOKUP(COUNT($DW60:IC60)+1,$G$4:$CX$8,ID$14,0)*$D60,IF($C60=ID$17,$G$6*$D60,""))</f>
        <v>20863.156730072915</v>
      </c>
      <c r="IE60" s="34">
        <f>IF(ID60&lt;&gt;"",HLOOKUP(COUNT($DW60:ID60)+1,$G$4:$CX$8,IE$14,0)*$D60,IF($C60=IE$17,$G$6*$D60,""))</f>
        <v>20863.156730072915</v>
      </c>
      <c r="IF60" s="34">
        <f>IF(IE60&lt;&gt;"",HLOOKUP(COUNT($DW60:IE60)+1,$G$4:$CX$8,IF$14,0)*$D60,IF($C60=IF$17,$G$6*$D60,""))</f>
        <v>20863.156730072915</v>
      </c>
      <c r="IG60" s="34">
        <f>IF(IF60&lt;&gt;"",HLOOKUP(COUNT($DW60:IF60)+1,$G$4:$CX$8,IG$14,0)*$D60,IF($C60=IG$17,$G$6*$D60,""))</f>
        <v>20863.156730072915</v>
      </c>
      <c r="IH60" s="34">
        <f>IF(IG60&lt;&gt;"",HLOOKUP(COUNT($DW60:IG60)+1,$G$4:$CX$8,IH$14,0)*$D60,IF($C60=IH$17,$G$6*$D60,""))</f>
        <v>20863.156730072915</v>
      </c>
      <c r="II60" s="34">
        <f>IF(IH60&lt;&gt;"",HLOOKUP(COUNT($DW60:IH60)+1,$G$4:$CX$8,II$14,0)*$D60,IF($C60=II$17,$G$6*$D60,""))</f>
        <v>20863.156730072915</v>
      </c>
      <c r="IJ60" s="34">
        <f>IF(II60&lt;&gt;"",HLOOKUP(COUNT($DW60:II60)+1,$G$4:$CX$8,IJ$14,0)*$D60,IF($C60=IJ$17,$G$6*$D60,""))</f>
        <v>20863.156730072915</v>
      </c>
      <c r="IK60" s="34">
        <f>IF(IJ60&lt;&gt;"",HLOOKUP(COUNT($DW60:IJ60)+1,$G$4:$CX$8,IK$14,0)*$D60,IF($C60=IK$17,$G$6*$D60,""))</f>
        <v>20863.156730072915</v>
      </c>
      <c r="IL60" s="34">
        <f>IF(IK60&lt;&gt;"",HLOOKUP(COUNT($DW60:IK60)+1,$G$4:$CX$8,IL$14,0)*$D60,IF($C60=IL$17,$G$6*$D60,""))</f>
        <v>20863.156730072915</v>
      </c>
      <c r="IM60" s="34">
        <f>IF(IL60&lt;&gt;"",HLOOKUP(COUNT($DW60:IL60)+1,$G$4:$CX$8,IM$14,0)*$D60,IF($C60=IM$17,$G$6*$D60,""))</f>
        <v>20863.156730072915</v>
      </c>
      <c r="IO60" s="34" t="str">
        <f>IF(IN60&lt;&gt;"",HLOOKUP(COUNT($IN60:IN60)+1,$G$4:$EH$8,IO$14,0)*$D60,IF($C60=IO$17,$G$7*$D60,""))</f>
        <v/>
      </c>
      <c r="IP60" s="34" t="str">
        <f>IF(IO60&lt;&gt;"",HLOOKUP(COUNT($IN60:IO60)+1,$G$4:$EH$8,IP$14,0)*$D60,IF($C60=IP$17,$G$7*$D60,""))</f>
        <v/>
      </c>
      <c r="IQ60" s="34" t="str">
        <f>IF(IP60&lt;&gt;"",HLOOKUP(COUNT($IN60:IP60)+1,$G$4:$EH$8,IQ$14,0)*$D60,IF($C60=IQ$17,$G$7*$D60,""))</f>
        <v/>
      </c>
      <c r="IR60" s="34" t="str">
        <f>IF(IQ60&lt;&gt;"",HLOOKUP(COUNT($IN60:IQ60)+1,$G$4:$EH$8,IR$14,0)*$D60,IF($C60=IR$17,$G$7*$D60,""))</f>
        <v/>
      </c>
      <c r="IS60" s="34" t="str">
        <f>IF(IR60&lt;&gt;"",HLOOKUP(COUNT($IN60:IR60)+1,$G$4:$EH$8,IS$14,0)*$D60,IF($C60=IS$17,$G$7*$D60,""))</f>
        <v/>
      </c>
      <c r="IT60" s="34" t="str">
        <f>IF(IS60&lt;&gt;"",HLOOKUP(COUNT($IN60:IS60)+1,$G$4:$EH$8,IT$14,0)*$D60,IF($C60=IT$17,$G$7*$D60,""))</f>
        <v/>
      </c>
      <c r="IU60" s="34" t="str">
        <f>IF(IT60&lt;&gt;"",HLOOKUP(COUNT($IN60:IT60)+1,$G$4:$EH$8,IU$14,0)*$D60,IF($C60=IU$17,$G$7*$D60,""))</f>
        <v/>
      </c>
      <c r="IV60" s="34" t="str">
        <f>IF(IU60&lt;&gt;"",HLOOKUP(COUNT($IN60:IU60)+1,$G$4:$EH$8,IV$14,0)*$D60,IF($C60=IV$17,$G$7*$D60,""))</f>
        <v/>
      </c>
      <c r="IW60" s="34" t="str">
        <f>IF(IV60&lt;&gt;"",HLOOKUP(COUNT($IN60:IV60)+1,$G$4:$EH$8,IW$14,0)*$D60,IF($C60=IW$17,$G$7*$D60,""))</f>
        <v/>
      </c>
      <c r="IX60" s="34" t="str">
        <f>IF(IW60&lt;&gt;"",HLOOKUP(COUNT($IN60:IW60)+1,$G$4:$EH$8,IX$14,0)*$D60,IF($C60=IX$17,$G$7*$D60,""))</f>
        <v/>
      </c>
      <c r="IY60" s="34" t="str">
        <f>IF(IX60&lt;&gt;"",HLOOKUP(COUNT($IN60:IX60)+1,$G$4:$EH$8,IY$14,0)*$D60,IF($C60=IY$17,$G$7*$D60,""))</f>
        <v/>
      </c>
      <c r="IZ60" s="34" t="str">
        <f>IF(IY60&lt;&gt;"",HLOOKUP(COUNT($IN60:IY60)+1,$G$4:$EH$8,IZ$14,0)*$D60,IF($C60=IZ$17,$G$7*$D60,""))</f>
        <v/>
      </c>
      <c r="JA60" s="34" t="str">
        <f>IF(IZ60&lt;&gt;"",HLOOKUP(COUNT($IN60:IZ60)+1,$G$4:$EH$8,JA$14,0)*$D60,IF($C60=JA$17,$G$7*$D60,""))</f>
        <v/>
      </c>
      <c r="JB60" s="34" t="str">
        <f>IF(JA60&lt;&gt;"",HLOOKUP(COUNT($IN60:JA60)+1,$G$4:$EH$8,JB$14,0)*$D60,IF($C60=JB$17,$G$7*$D60,""))</f>
        <v/>
      </c>
      <c r="JC60" s="34" t="str">
        <f>IF(JB60&lt;&gt;"",HLOOKUP(COUNT($IN60:JB60)+1,$G$4:$EH$8,JC$14,0)*$D60,IF($C60=JC$17,$G$7*$D60,""))</f>
        <v/>
      </c>
      <c r="JD60" s="34" t="str">
        <f>IF(JC60&lt;&gt;"",HLOOKUP(COUNT($IN60:JC60)+1,$G$4:$EH$8,JD$14,0)*$D60,IF($C60=JD$17,$G$7*$D60,""))</f>
        <v/>
      </c>
      <c r="JE60" s="34" t="str">
        <f>IF(JD60&lt;&gt;"",HLOOKUP(COUNT($IN60:JD60)+1,$G$4:$EH$8,JE$14,0)*$D60,IF($C60=JE$17,$G$7*$D60,""))</f>
        <v/>
      </c>
      <c r="JF60" s="34" t="str">
        <f>IF(JE60&lt;&gt;"",HLOOKUP(COUNT($IN60:JE60)+1,$G$4:$EH$8,JF$14,0)*$D60,IF($C60=JF$17,$G$7*$D60,""))</f>
        <v/>
      </c>
      <c r="JG60" s="34" t="str">
        <f>IF(JF60&lt;&gt;"",HLOOKUP(COUNT($IN60:JF60)+1,$G$4:$EH$8,JG$14,0)*$D60,IF($C60=JG$17,$G$7*$D60,""))</f>
        <v/>
      </c>
      <c r="JH60" s="34" t="str">
        <f>IF(JG60&lt;&gt;"",HLOOKUP(COUNT($IN60:JG60)+1,$G$4:$EH$8,JH$14,0)*$D60,IF($C60=JH$17,$G$7*$D60,""))</f>
        <v/>
      </c>
      <c r="JI60" s="34" t="str">
        <f>IF(JH60&lt;&gt;"",HLOOKUP(COUNT($IN60:JH60)+1,$G$4:$EH$8,JI$14,0)*$D60,IF($C60=JI$17,$G$7*$D60,""))</f>
        <v/>
      </c>
      <c r="JJ60" s="34" t="str">
        <f>IF(JI60&lt;&gt;"",HLOOKUP(COUNT($IN60:JI60)+1,$G$4:$EH$8,JJ$14,0)*$D60,IF($C60=JJ$17,$G$7*$D60,""))</f>
        <v/>
      </c>
      <c r="JK60" s="34" t="str">
        <f>IF(JJ60&lt;&gt;"",HLOOKUP(COUNT($IN60:JJ60)+1,$G$4:$EH$8,JK$14,0)*$D60,IF($C60=JK$17,$G$7*$D60,""))</f>
        <v/>
      </c>
      <c r="JL60" s="34" t="str">
        <f>IF(JK60&lt;&gt;"",HLOOKUP(COUNT($IN60:JK60)+1,$G$4:$EH$8,JL$14,0)*$D60,IF($C60=JL$17,$G$7*$D60,""))</f>
        <v/>
      </c>
      <c r="JM60" s="34" t="str">
        <f>IF(JL60&lt;&gt;"",HLOOKUP(COUNT($IN60:JL60)+1,$G$4:$EH$8,JM$14,0)*$D60,IF($C60=JM$17,$G$7*$D60,""))</f>
        <v/>
      </c>
      <c r="JN60" s="34" t="str">
        <f>IF(JM60&lt;&gt;"",HLOOKUP(COUNT($IN60:JM60)+1,$G$4:$EH$8,JN$14,0)*$D60,IF($C60=JN$17,$G$7*$D60,""))</f>
        <v/>
      </c>
      <c r="JO60" s="34" t="str">
        <f>IF(JN60&lt;&gt;"",HLOOKUP(COUNT($IN60:JN60)+1,$G$4:$EH$8,JO$14,0)*$D60,IF($C60=JO$17,$G$7*$D60,""))</f>
        <v/>
      </c>
      <c r="JP60" s="34" t="str">
        <f>IF(JO60&lt;&gt;"",HLOOKUP(COUNT($IN60:JO60)+1,$G$4:$EH$8,JP$14,0)*$D60,IF($C60=JP$17,$G$7*$D60,""))</f>
        <v/>
      </c>
      <c r="JQ60" s="34" t="str">
        <f>IF(JP60&lt;&gt;"",HLOOKUP(COUNT($IN60:JP60)+1,$G$4:$EH$8,JQ$14,0)*$D60,IF($C60=JQ$17,$G$7*$D60,""))</f>
        <v/>
      </c>
      <c r="JR60" s="34" t="str">
        <f>IF(JQ60&lt;&gt;"",HLOOKUP(COUNT($IN60:JQ60)+1,$G$4:$EH$8,JR$14,0)*$D60,IF($C60=JR$17,$G$7*$D60,""))</f>
        <v/>
      </c>
      <c r="JS60" s="34" t="str">
        <f>IF(JR60&lt;&gt;"",HLOOKUP(COUNT($IN60:JR60)+1,$G$4:$EH$8,JS$14,0)*$D60,IF($C60=JS$17,$G$7*$D60,""))</f>
        <v/>
      </c>
      <c r="JT60" s="34" t="str">
        <f>IF(JS60&lt;&gt;"",HLOOKUP(COUNT($IN60:JS60)+1,$G$4:$EH$8,JT$14,0)*$D60,IF($C60=JT$17,$G$7*$D60,""))</f>
        <v/>
      </c>
      <c r="JU60" s="34" t="str">
        <f>IF(JT60&lt;&gt;"",HLOOKUP(COUNT($IN60:JT60)+1,$G$4:$EH$8,JU$14,0)*$D60,IF($C60=JU$17,$G$7*$D60,""))</f>
        <v/>
      </c>
      <c r="JV60" s="34" t="str">
        <f>IF(JU60&lt;&gt;"",HLOOKUP(COUNT($IN60:JU60)+1,$G$4:$EH$8,JV$14,0)*$D60,IF($C60=JV$17,$G$7*$D60,""))</f>
        <v/>
      </c>
      <c r="JW60" s="34" t="str">
        <f>IF(JV60&lt;&gt;"",HLOOKUP(COUNT($IN60:JV60)+1,$G$4:$EH$8,JW$14,0)*$D60,IF($C60=JW$17,$G$7*$D60,""))</f>
        <v/>
      </c>
      <c r="JX60" s="34" t="str">
        <f>IF(JW60&lt;&gt;"",HLOOKUP(COUNT($IN60:JW60)+1,$G$4:$EH$8,JX$14,0)*$D60,IF($C60=JX$17,$G$7*$D60,""))</f>
        <v/>
      </c>
      <c r="JY60" s="34" t="str">
        <f>IF(JX60&lt;&gt;"",HLOOKUP(COUNT($IN60:JX60)+1,$G$4:$EH$8,JY$14,0)*$D60,IF($C60=JY$17,$G$7*$D60,""))</f>
        <v/>
      </c>
      <c r="JZ60" s="34" t="str">
        <f>IF(JY60&lt;&gt;"",HLOOKUP(COUNT($IN60:JY60)+1,$G$4:$EH$8,JZ$14,0)*$D60,IF($C60=JZ$17,$G$7*$D60,""))</f>
        <v/>
      </c>
      <c r="KA60" s="34" t="str">
        <f>IF(JZ60&lt;&gt;"",HLOOKUP(COUNT($IN60:JZ60)+1,$G$4:$EH$8,KA$14,0)*$D60,IF($C60=KA$17,$G$7*$D60,""))</f>
        <v/>
      </c>
      <c r="KB60" s="34" t="str">
        <f>IF(KA60&lt;&gt;"",HLOOKUP(COUNT($IN60:KA60)+1,$G$4:$EH$8,KB$14,0)*$D60,IF($C60=KB$17,$G$7*$D60,""))</f>
        <v/>
      </c>
      <c r="KC60" s="34" t="str">
        <f>IF(KB60&lt;&gt;"",HLOOKUP(COUNT($IN60:KB60)+1,$G$4:$EH$8,KC$14,0)*$D60,IF($C60=KC$17,$G$7*$D60,""))</f>
        <v/>
      </c>
      <c r="KD60" s="34">
        <f>IF(KC60&lt;&gt;"",HLOOKUP(COUNT($IN60:KC60)+1,$G$4:$EH$8,KD$14,0)*$D60,IF($C60=KD$17,$G$7*$D60,""))</f>
        <v>0</v>
      </c>
      <c r="KE60" s="34">
        <f>IF(KD60&lt;&gt;"",HLOOKUP(COUNT($IN60:KD60)+1,$G$4:$EH$8,KE$14,0)*$D60,IF($C60=KE$17,$G$7*$D60,""))</f>
        <v>3000</v>
      </c>
      <c r="KF60" s="34">
        <f>IF(KE60&lt;&gt;"",HLOOKUP(COUNT($IN60:KE60)+1,$G$4:$EH$8,KF$14,0)*$D60,IF($C60=KF$17,$G$7*$D60,""))</f>
        <v>3000</v>
      </c>
      <c r="KG60" s="34">
        <f>IF(KF60&lt;&gt;"",HLOOKUP(COUNT($IN60:KF60)+1,$G$4:$EH$8,KG$14,0)*$D60,IF($C60=KG$17,$G$7*$D60,""))</f>
        <v>3000</v>
      </c>
      <c r="KH60" s="34">
        <f>IF(KG60&lt;&gt;"",HLOOKUP(COUNT($IN60:KG60)+1,$G$4:$EH$8,KH$14,0)*$D60,IF($C60=KH$17,$G$7*$D60,""))</f>
        <v>3000</v>
      </c>
      <c r="KI60" s="34">
        <f>IF(KH60&lt;&gt;"",HLOOKUP(COUNT($IN60:KH60)+1,$G$4:$EH$8,KI$14,0)*$D60,IF($C60=KI$17,$G$7*$D60,""))</f>
        <v>3016.1527361393273</v>
      </c>
      <c r="KJ60" s="34">
        <f>IF(KI60&lt;&gt;"",HLOOKUP(COUNT($IN60:KI60)+1,$G$4:$EH$8,KJ$14,0)*$D60,IF($C60=KJ$17,$G$7*$D60,""))</f>
        <v>3619.3832833671909</v>
      </c>
      <c r="KK60" s="34">
        <f>IF(KJ60&lt;&gt;"",HLOOKUP(COUNT($IN60:KJ60)+1,$G$4:$EH$8,KK$14,0)*$D60,IF($C60=KK$17,$G$7*$D60,""))</f>
        <v>4198.4846087059414</v>
      </c>
      <c r="KL60" s="34">
        <f>IF(KK60&lt;&gt;"",HLOOKUP(COUNT($IN60:KK60)+1,$G$4:$EH$8,KL$14,0)*$D60,IF($C60=KL$17,$G$7*$D60,""))</f>
        <v>4786.2724539247747</v>
      </c>
      <c r="KM60" s="34">
        <f>IF(KL60&lt;&gt;"",HLOOKUP(COUNT($IN60:KL60)+1,$G$4:$EH$8,KM$14,0)*$D60,IF($C60=KM$17,$G$7*$D60,""))</f>
        <v>5408.4878729349921</v>
      </c>
      <c r="KN60" s="34">
        <f>IF(KM60&lt;&gt;"",HLOOKUP(COUNT($IN60:KM60)+1,$G$4:$EH$8,KN$14,0)*$D60,IF($C60=KN$17,$G$7*$D60,""))</f>
        <v>6003.4215389578421</v>
      </c>
      <c r="KO60" s="34">
        <f>IF(KN60&lt;&gt;"",HLOOKUP(COUNT($IN60:KN60)+1,$G$4:$EH$8,KO$14,0)*$D60,IF($C60=KO$17,$G$7*$D60,""))</f>
        <v>6603.7636928536267</v>
      </c>
      <c r="KP60" s="34">
        <f>IF(KO60&lt;&gt;"",HLOOKUP(COUNT($IN60:KO60)+1,$G$4:$EH$8,KP$14,0)*$D60,IF($C60=KP$17,$G$7*$D60,""))</f>
        <v>4952.8227696402228</v>
      </c>
      <c r="KQ60" s="34">
        <f>IF(KP60&lt;&gt;"",HLOOKUP(COUNT($IN60:KP60)+1,$G$4:$EH$8,KQ$14,0)*$D60,IF($C60=KQ$17,$G$7*$D60,""))</f>
        <v>4705.1816311582088</v>
      </c>
      <c r="KR60" s="34">
        <f>IF(KQ60&lt;&gt;"",HLOOKUP(COUNT($IN60:KQ60)+1,$G$4:$EH$8,KR$14,0)*$D60,IF($C60=KR$17,$G$7*$D60,""))</f>
        <v>5175.6997942740318</v>
      </c>
      <c r="KS60" s="34">
        <f>IF(KR60&lt;&gt;"",HLOOKUP(COUNT($IN60:KR60)+1,$G$4:$EH$8,KS$14,0)*$D60,IF($C60=KS$17,$G$7*$D60,""))</f>
        <v>5693.2697737014369</v>
      </c>
      <c r="KT60" s="34">
        <f>IF(KS60&lt;&gt;"",HLOOKUP(COUNT($IN60:KS60)+1,$G$4:$EH$8,KT$14,0)*$D60,IF($C60=KT$17,$G$7*$D60,""))</f>
        <v>6262.5967510715782</v>
      </c>
      <c r="KU60" s="34">
        <f>IF(KT60&lt;&gt;"",HLOOKUP(COUNT($IN60:KT60)+1,$G$4:$EH$8,KU$14,0)*$D60,IF($C60=KU$17,$G$7*$D60,""))</f>
        <v>6888.856426178736</v>
      </c>
      <c r="KV60" s="34">
        <f>IF(KU60&lt;&gt;"",HLOOKUP(COUNT($IN60:KU60)+1,$G$4:$EH$8,KV$14,0)*$D60,IF($C60=KV$17,$G$7*$D60,""))</f>
        <v>6544.4136048697965</v>
      </c>
      <c r="KW60" s="34">
        <f>IF(KV60&lt;&gt;"",HLOOKUP(COUNT($IN60:KV60)+1,$G$4:$EH$8,KW$14,0)*$D60,IF($C60=KW$17,$G$7*$D60,""))</f>
        <v>6217.192924626308</v>
      </c>
      <c r="KX60" s="34">
        <f>IF(KW60&lt;&gt;"",HLOOKUP(COUNT($IN60:KW60)+1,$G$4:$EH$8,KX$14,0)*$D60,IF($C60=KX$17,$G$7*$D60,""))</f>
        <v>6652.3964293501494</v>
      </c>
      <c r="KY60" s="34">
        <f>IF(KX60&lt;&gt;"",HLOOKUP(COUNT($IN60:KX60)+1,$G$4:$EH$8,KY$14,0)*$D60,IF($C60=KY$17,$G$7*$D60,""))</f>
        <v>7118.0641794046596</v>
      </c>
      <c r="KZ60" s="34">
        <f>IF(KY60&lt;&gt;"",HLOOKUP(COUNT($IN60:KY60)+1,$G$4:$EH$8,KZ$14,0)*$D60,IF($C60=KZ$17,$G$7*$D60,""))</f>
        <v>7616.3286719629859</v>
      </c>
      <c r="LA60" s="34">
        <f>IF(KZ60&lt;&gt;"",HLOOKUP(COUNT($IN60:KZ60)+1,$G$4:$EH$8,LA$14,0)*$D60,IF($C60=LA$17,$G$7*$D60,""))</f>
        <v>8377.9615391592833</v>
      </c>
      <c r="LB60" s="34">
        <f>IF(LA60&lt;&gt;"",HLOOKUP(COUNT($IN60:LA60)+1,$G$4:$EH$8,LB$14,0)*$D60,IF($C60=LB$17,$G$7*$D60,""))</f>
        <v>7121.2673082853926</v>
      </c>
      <c r="LC60" s="34">
        <f>IF(LB60&lt;&gt;"",HLOOKUP(COUNT($IN60:LB60)+1,$G$4:$EH$8,LC$14,0)*$D60,IF($C60=LC$17,$G$7*$D60,""))</f>
        <v>6765.2039428711241</v>
      </c>
      <c r="LD60" s="34">
        <f>IF(LC60&lt;&gt;"",HLOOKUP(COUNT($IN60:LC60)+1,$G$4:$EH$8,LD$14,0)*$D60,IF($C60=LD$17,$G$7*$D60,""))</f>
        <v>7103.4641400146802</v>
      </c>
      <c r="LE60" s="34">
        <f>IF(LD60&lt;&gt;"",HLOOKUP(COUNT($IN60:LD60)+1,$G$4:$EH$8,LE$14,0)*$D60,IF($C60=LE$17,$G$7*$D60,""))</f>
        <v>7458.6373470154149</v>
      </c>
      <c r="LF60" s="34">
        <f>IF(LE60&lt;&gt;"",HLOOKUP(COUNT($IN60:LE60)+1,$G$4:$EH$8,LF$14,0)*$D60,IF($C60=LF$17,$G$7*$D60,""))</f>
        <v>7831.5692143661818</v>
      </c>
      <c r="LG60" s="34">
        <f>IF(LF60&lt;&gt;"",HLOOKUP(COUNT($IN60:LF60)+1,$G$4:$EH$8,LG$14,0)*$D60,IF($C60=LG$17,$G$7*$D60,""))</f>
        <v>8379.7790593718164</v>
      </c>
      <c r="LH60" s="34">
        <f>IF(LG60&lt;&gt;"",HLOOKUP(COUNT($IN60:LG60)+1,$G$4:$EH$8,LH$14,0)*$D60,IF($C60=LH$17,$G$7*$D60,""))</f>
        <v>7541.8011534346351</v>
      </c>
      <c r="LI60" s="34">
        <f>IF(LH60&lt;&gt;"",HLOOKUP(COUNT($IN60:LH60)+1,$G$4:$EH$8,LI$14,0)*$D60,IF($C60=LI$17,$G$7*$D60,""))</f>
        <v>6787.6210380911734</v>
      </c>
      <c r="LJ60" s="34">
        <f>IF(LI60&lt;&gt;"",HLOOKUP(COUNT($IN60:LI60)+1,$G$4:$EH$8,LJ$14,0)*$D60,IF($C60=LJ$17,$G$7*$D60,""))</f>
        <v>7262.7545107575543</v>
      </c>
      <c r="LK60" s="34">
        <f>IF(LJ60&lt;&gt;"",HLOOKUP(COUNT($IN60:LJ60)+1,$G$4:$EH$8,LK$14,0)*$D60,IF($C60=LK$17,$G$7*$D60,""))</f>
        <v>7771.1473265105806</v>
      </c>
      <c r="LL60" s="34">
        <f>IF(LK60&lt;&gt;"",HLOOKUP(COUNT($IN60:LK60)+1,$G$4:$EH$8,LL$14,0)*$D60,IF($C60=LL$17,$G$7*$D60,""))</f>
        <v>8315.1276393663247</v>
      </c>
      <c r="LM60" s="34">
        <f>IF(LL60&lt;&gt;"",HLOOKUP(COUNT($IN60:LL60)+1,$G$4:$EH$8,LM$14,0)*$D60,IF($C60=LM$17,$G$7*$D60,""))</f>
        <v>8980.3378505156306</v>
      </c>
      <c r="LN60" s="34">
        <f>IF(LM60&lt;&gt;"",HLOOKUP(COUNT($IN60:LM60)+1,$G$4:$EH$8,LN$14,0)*$D60,IF($C60=LN$17,$G$7*$D60,""))</f>
        <v>7723.0905514434426</v>
      </c>
      <c r="LO60" s="34">
        <f>IF(LN60&lt;&gt;"",HLOOKUP(COUNT($IN60:LN60)+1,$G$4:$EH$8,LO$14,0)*$D60,IF($C60=LO$17,$G$7*$D60,""))</f>
        <v>7336.9360238712688</v>
      </c>
      <c r="LP60" s="34">
        <f>IF(LO60&lt;&gt;"",HLOOKUP(COUNT($IN60:LO60)+1,$G$4:$EH$8,LP$14,0)*$D60,IF($C60=LP$17,$G$7*$D60,""))</f>
        <v>7703.7828250648354</v>
      </c>
      <c r="LQ60" s="34">
        <f>IF(LP60&lt;&gt;"",HLOOKUP(COUNT($IN60:LP60)+1,$G$4:$EH$8,LQ$14,0)*$D60,IF($C60=LQ$17,$G$7*$D60,""))</f>
        <v>8088.971966318074</v>
      </c>
      <c r="LR60" s="34">
        <f>IF(LQ60&lt;&gt;"",HLOOKUP(COUNT($IN60:LQ60)+1,$G$4:$EH$8,LR$14,0)*$D60,IF($C60=LR$17,$G$7*$D60,""))</f>
        <v>8493.4205646339778</v>
      </c>
      <c r="LS60" s="34">
        <f>IF(LR60&lt;&gt;"",HLOOKUP(COUNT($IN60:LR60)+1,$G$4:$EH$8,LS$14,0)*$D60,IF($C60=LS$17,$G$7*$D60,""))</f>
        <v>9087.9600041583544</v>
      </c>
      <c r="LT60" s="34">
        <f>IF(LS60&lt;&gt;"",HLOOKUP(COUNT($IN60:LS60)+1,$G$4:$EH$8,LT$14,0)*$D60,IF($C60=LT$17,$G$7*$D60,""))</f>
        <v>8179.1640037425223</v>
      </c>
      <c r="LU60" s="34">
        <f>IF(LT60&lt;&gt;"",HLOOKUP(COUNT($IN60:LT60)+1,$G$4:$EH$8,LU$14,0)*$D60,IF($C60=LU$17,$G$7*$D60,""))</f>
        <v>7361.2476033682688</v>
      </c>
      <c r="LV60" s="34">
        <f>IF(LU60&lt;&gt;"",HLOOKUP(COUNT($IN60:LU60)+1,$G$4:$EH$8,LV$14,0)*$D60,IF($C60=LV$17,$G$7*$D60,""))</f>
        <v>7876.5349356040488</v>
      </c>
      <c r="LW60" s="34">
        <f>IF(LV60&lt;&gt;"",HLOOKUP(COUNT($IN60:LV60)+1,$G$4:$EH$8,LW$14,0)*$D60,IF($C60=LW$17,$G$7*$D60,""))</f>
        <v>8427.8923810963315</v>
      </c>
      <c r="LX60" s="34">
        <f>IF(LW60&lt;&gt;"",HLOOKUP(COUNT($IN60:LW60)+1,$G$4:$EH$8,LX$14,0)*$D60,IF($C60=LX$17,$G$7*$D60,""))</f>
        <v>9017.8448477730744</v>
      </c>
      <c r="LY60" s="34">
        <f>IF(LX60&lt;&gt;"",HLOOKUP(COUNT($IN60:LX60)+1,$G$4:$EH$8,LY$14,0)*$D60,IF($C60=LY$17,$G$7*$D60,""))</f>
        <v>9739.2724355949194</v>
      </c>
      <c r="LZ60" s="34">
        <f>IF(LY60&lt;&gt;"",HLOOKUP(COUNT($IN60:LY60)+1,$G$4:$EH$8,LZ$14,0)*$D60,IF($C60=LZ$17,$G$7*$D60,""))</f>
        <v>8473.1670189675788</v>
      </c>
      <c r="MA60" s="34">
        <f>IF(LZ60&lt;&gt;"",HLOOKUP(COUNT($IN60:LZ60)+1,$G$4:$EH$8,MA$14,0)*$D60,IF($C60=MA$17,$G$7*$D60,""))</f>
        <v>8049.5086680192017</v>
      </c>
      <c r="MB60" s="34">
        <f>IF(MA60&lt;&gt;"",HLOOKUP(COUNT($IN60:MA60)+1,$G$4:$EH$8,MB$14,0)*$D60,IF($C60=MB$17,$G$7*$D60,""))</f>
        <v>8451.9841014201611</v>
      </c>
      <c r="MC60" s="34">
        <f>IF(MB60&lt;&gt;"",HLOOKUP(COUNT($IN60:MB60)+1,$G$4:$EH$8,MC$14,0)*$D60,IF($C60=MC$17,$G$7*$D60,""))</f>
        <v>8874.5833064911694</v>
      </c>
      <c r="MD60" s="34">
        <f>IF(MC60&lt;&gt;"",HLOOKUP(COUNT($IN60:MC60)+1,$G$4:$EH$8,MD$14,0)*$D60,IF($C60=MD$17,$G$7*$D60,""))</f>
        <v>9318.3124718157305</v>
      </c>
      <c r="ME60" s="34">
        <f>IF(MD60&lt;&gt;"",HLOOKUP(COUNT($IN60:MD60)+1,$G$4:$EH$8,ME$14,0)*$D60,IF($C60=ME$17,$G$7*$D60,""))</f>
        <v>9970.5943448428279</v>
      </c>
      <c r="MF60" s="34">
        <f>IF(ME60&lt;&gt;"",HLOOKUP(COUNT($IN60:ME60)+1,$G$4:$EH$8,MF$14,0)*$D60,IF($C60=MF$17,$G$7*$D60,""))</f>
        <v>8973.5349103585449</v>
      </c>
      <c r="MG60" s="34">
        <f>IF(MF60&lt;&gt;"",HLOOKUP(COUNT($IN60:MF60)+1,$G$4:$EH$8,MG$14,0)*$D60,IF($C60=MG$17,$G$7*$D60,""))</f>
        <v>8076.1814193226919</v>
      </c>
      <c r="MH60" s="34">
        <f>IF(MG60&lt;&gt;"",HLOOKUP(COUNT($IN60:MG60)+1,$G$4:$EH$8,MH$14,0)*$D60,IF($C60=MH$17,$G$7*$D60,""))</f>
        <v>8641.5141186752808</v>
      </c>
      <c r="MI60" s="34">
        <f>IF(MH60&lt;&gt;"",HLOOKUP(COUNT($IN60:MH60)+1,$G$4:$EH$8,MI$14,0)*$D60,IF($C60=MI$17,$G$7*$D60,""))</f>
        <v>9246.4201069825504</v>
      </c>
      <c r="MJ60" s="34">
        <f>IF(MI60&lt;&gt;"",HLOOKUP(COUNT($IN60:MI60)+1,$G$4:$EH$8,MJ$14,0)*$D60,IF($C60=MJ$17,$G$7*$D60,""))</f>
        <v>9893.6695144713285</v>
      </c>
      <c r="MK60" s="34">
        <f>IF(MJ60&lt;&gt;"",HLOOKUP(COUNT($IN60:MJ60)+1,$G$4:$EH$8,MK$14,0)*$D60,IF($C60=MK$17,$G$7*$D60,""))</f>
        <v>10685.163075629032</v>
      </c>
      <c r="ML60" s="34">
        <f>IF(MK60&lt;&gt;"",HLOOKUP(COUNT($IN60:MK60)+1,$G$4:$EH$8,ML$14,0)*$D60,IF($C60=ML$17,$G$7*$D60,""))</f>
        <v>7014.1702068757786</v>
      </c>
      <c r="MM60" s="34">
        <f>IF(ML60&lt;&gt;"",HLOOKUP(COUNT($IN60:ML60)+1,$G$4:$EH$8,MM$14,0)*$D60,IF($C60=MM$17,$G$7*$D60,""))</f>
        <v>7014.1702068757786</v>
      </c>
      <c r="MN60" s="34">
        <f>IF(MM60&lt;&gt;"",HLOOKUP(COUNT($IN60:MM60)+1,$G$4:$EH$8,MN$14,0)*$D60,IF($C60=MN$17,$G$7*$D60,""))</f>
        <v>7014.1702068757786</v>
      </c>
      <c r="MO60" s="34">
        <f>IF(MN60&lt;&gt;"",HLOOKUP(COUNT($IN60:MN60)+1,$G$4:$EH$8,MO$14,0)*$D60,IF($C60=MO$17,$G$7*$D60,""))</f>
        <v>7014.1702068757786</v>
      </c>
      <c r="MP60" s="34">
        <f>IF(MO60&lt;&gt;"",HLOOKUP(COUNT($IN60:MO60)+1,$G$4:$EH$8,MP$14,0)*$D60,IF($C60=MP$17,$G$7*$D60,""))</f>
        <v>7014.1702068757786</v>
      </c>
      <c r="MQ60" s="34">
        <f>IF(MP60&lt;&gt;"",HLOOKUP(COUNT($IN60:MP60)+1,$G$4:$EH$8,MQ$14,0)*$D60,IF($C60=MQ$17,$G$7*$D60,""))</f>
        <v>7014.1702068757786</v>
      </c>
      <c r="MR60" s="34">
        <f>IF(MQ60&lt;&gt;"",HLOOKUP(COUNT($IN60:MQ60)+1,$G$4:$EH$8,MR$14,0)*$D60,IF($C60=MR$17,$G$7*$D60,""))</f>
        <v>7014.1702068757786</v>
      </c>
      <c r="MS60" s="34">
        <f>IF(MR60&lt;&gt;"",HLOOKUP(COUNT($IN60:MR60)+1,$G$4:$EH$8,MS$14,0)*$D60,IF($C60=MS$17,$G$7*$D60,""))</f>
        <v>7014.1702068757786</v>
      </c>
      <c r="MT60" s="34">
        <f>IF(MS60&lt;&gt;"",HLOOKUP(COUNT($IN60:MS60)+1,$G$4:$EH$8,MT$14,0)*$D60,IF($C60=MT$17,$G$7*$D60,""))</f>
        <v>7014.1702068757786</v>
      </c>
      <c r="MU60" s="34">
        <f>IF(MT60&lt;&gt;"",HLOOKUP(COUNT($IN60:MT60)+1,$G$4:$EH$8,MU$14,0)*$D60,IF($C60=MU$17,$G$7*$D60,""))</f>
        <v>7014.1702068757786</v>
      </c>
      <c r="MV60" s="34">
        <f>IF(MU60&lt;&gt;"",HLOOKUP(COUNT($IN60:MU60)+1,$G$4:$EH$8,MV$14,0)*$D60,IF($C60=MV$17,$G$7*$D60,""))</f>
        <v>7014.1702068757786</v>
      </c>
      <c r="MW60" s="34">
        <f>IF(MV60&lt;&gt;"",HLOOKUP(COUNT($IN60:MV60)+1,$G$4:$EH$8,MW$14,0)*$D60,IF($C60=MW$17,$G$7*$D60,""))</f>
        <v>7014.1702068757786</v>
      </c>
      <c r="MX60" s="34">
        <f>IF(MW60&lt;&gt;"",HLOOKUP(COUNT($IN60:MW60)+1,$G$4:$EH$8,MX$14,0)*$D60,IF($C60=MX$17,$G$7*$D60,""))</f>
        <v>7014.1702068757786</v>
      </c>
      <c r="MY60" s="34">
        <f>IF(MX60&lt;&gt;"",HLOOKUP(COUNT($IN60:MX60)+1,$G$4:$EH$8,MY$14,0)*$D60,IF($C60=MY$17,$G$7*$D60,""))</f>
        <v>7014.1702068757786</v>
      </c>
      <c r="MZ60" s="34">
        <f>IF(MY60&lt;&gt;"",HLOOKUP(COUNT($IN60:MY60)+1,$G$4:$EH$8,MZ$14,0)*$D60,IF($C60=MZ$17,$G$7*$D60,""))</f>
        <v>7014.1702068757786</v>
      </c>
      <c r="NA60" s="34">
        <f>IF(MZ60&lt;&gt;"",HLOOKUP(COUNT($IN60:MZ60)+1,$G$4:$EH$8,NA$14,0)*$D60,IF($C60=NA$17,$G$7*$D60,""))</f>
        <v>7014.1702068757786</v>
      </c>
      <c r="NB60" s="34">
        <f>IF(NA60&lt;&gt;"",HLOOKUP(COUNT($IN60:NA60)+1,$G$4:$EH$8,NB$14,0)*$D60,IF($C60=NB$17,$G$7*$D60,""))</f>
        <v>7014.1702068757786</v>
      </c>
      <c r="NC60" s="34">
        <f>IF(NB60&lt;&gt;"",HLOOKUP(COUNT($IN60:NB60)+1,$G$4:$EH$8,NC$14,0)*$D60,IF($C60=NC$17,$G$7*$D60,""))</f>
        <v>7014.1702068757786</v>
      </c>
      <c r="ND60" s="34">
        <f>IF(NC60&lt;&gt;"",HLOOKUP(COUNT($IN60:NC60)+1,$G$4:$EH$8,ND$14,0)*$D60,IF($C60=ND$17,$G$7*$D60,""))</f>
        <v>7014.1702068757786</v>
      </c>
      <c r="NF60" s="34" t="str">
        <f>IF(NE60&lt;&gt;"",HLOOKUP(COUNT($NE60:NE60)+1,$G$4:$EH$8,NF$14,0)*$D60,IF($C60=NF$17,$G$8*$D60,""))</f>
        <v/>
      </c>
      <c r="NG60" s="34" t="str">
        <f>IF(NF60&lt;&gt;"",HLOOKUP(COUNT($NE60:NF60)+1,$G$4:$EH$8,NG$14,0)*$D60,IF($C60=NG$17,$G$8*$D60,""))</f>
        <v/>
      </c>
      <c r="NH60" s="34" t="str">
        <f>IF(NG60&lt;&gt;"",HLOOKUP(COUNT($NE60:NG60)+1,$G$4:$EH$8,NH$14,0)*$D60,IF($C60=NH$17,$G$8*$D60,""))</f>
        <v/>
      </c>
      <c r="NI60" s="34" t="str">
        <f>IF(NH60&lt;&gt;"",HLOOKUP(COUNT($NE60:NH60)+1,$G$4:$EH$8,NI$14,0)*$D60,IF($C60=NI$17,$G$8*$D60,""))</f>
        <v/>
      </c>
      <c r="NJ60" s="34" t="str">
        <f>IF(NI60&lt;&gt;"",HLOOKUP(COUNT($NE60:NI60)+1,$G$4:$EH$8,NJ$14,0)*$D60,IF($C60=NJ$17,$G$8*$D60,""))</f>
        <v/>
      </c>
      <c r="NK60" s="34" t="str">
        <f>IF(NJ60&lt;&gt;"",HLOOKUP(COUNT($NE60:NJ60)+1,$G$4:$EH$8,NK$14,0)*$D60,IF($C60=NK$17,$G$8*$D60,""))</f>
        <v/>
      </c>
      <c r="NL60" s="34" t="str">
        <f>IF(NK60&lt;&gt;"",HLOOKUP(COUNT($NE60:NK60)+1,$G$4:$EH$8,NL$14,0)*$D60,IF($C60=NL$17,$G$8*$D60,""))</f>
        <v/>
      </c>
      <c r="NM60" s="34" t="str">
        <f>IF(NL60&lt;&gt;"",HLOOKUP(COUNT($NE60:NL60)+1,$G$4:$EH$8,NM$14,0)*$D60,IF($C60=NM$17,$G$8*$D60,""))</f>
        <v/>
      </c>
      <c r="NN60" s="34" t="str">
        <f>IF(NM60&lt;&gt;"",HLOOKUP(COUNT($NE60:NM60)+1,$G$4:$EH$8,NN$14,0)*$D60,IF($C60=NN$17,$G$8*$D60,""))</f>
        <v/>
      </c>
      <c r="NO60" s="34" t="str">
        <f>IF(NN60&lt;&gt;"",HLOOKUP(COUNT($NE60:NN60)+1,$G$4:$EH$8,NO$14,0)*$D60,IF($C60=NO$17,$G$8*$D60,""))</f>
        <v/>
      </c>
      <c r="NP60" s="34" t="str">
        <f>IF(NO60&lt;&gt;"",HLOOKUP(COUNT($NE60:NO60)+1,$G$4:$EH$8,NP$14,0)*$D60,IF($C60=NP$17,$G$8*$D60,""))</f>
        <v/>
      </c>
      <c r="NQ60" s="34" t="str">
        <f>IF(NP60&lt;&gt;"",HLOOKUP(COUNT($NE60:NP60)+1,$G$4:$EH$8,NQ$14,0)*$D60,IF($C60=NQ$17,$G$8*$D60,""))</f>
        <v/>
      </c>
      <c r="NR60" s="34" t="str">
        <f>IF(NQ60&lt;&gt;"",HLOOKUP(COUNT($NE60:NQ60)+1,$G$4:$EH$8,NR$14,0)*$D60,IF($C60=NR$17,$G$8*$D60,""))</f>
        <v/>
      </c>
      <c r="NS60" s="34" t="str">
        <f>IF(NR60&lt;&gt;"",HLOOKUP(COUNT($NE60:NR60)+1,$G$4:$EH$8,NS$14,0)*$D60,IF($C60=NS$17,$G$8*$D60,""))</f>
        <v/>
      </c>
      <c r="NT60" s="34" t="str">
        <f>IF(NS60&lt;&gt;"",HLOOKUP(COUNT($NE60:NS60)+1,$G$4:$EH$8,NT$14,0)*$D60,IF($C60=NT$17,$G$8*$D60,""))</f>
        <v/>
      </c>
      <c r="NU60" s="34" t="str">
        <f>IF(NT60&lt;&gt;"",HLOOKUP(COUNT($NE60:NT60)+1,$G$4:$EH$8,NU$14,0)*$D60,IF($C60=NU$17,$G$8*$D60,""))</f>
        <v/>
      </c>
      <c r="NV60" s="34" t="str">
        <f>IF(NU60&lt;&gt;"",HLOOKUP(COUNT($NE60:NU60)+1,$G$4:$EH$8,NV$14,0)*$D60,IF($C60=NV$17,$G$8*$D60,""))</f>
        <v/>
      </c>
      <c r="NW60" s="34" t="str">
        <f>IF(NV60&lt;&gt;"",HLOOKUP(COUNT($NE60:NV60)+1,$G$4:$EH$8,NW$14,0)*$D60,IF($C60=NW$17,$G$8*$D60,""))</f>
        <v/>
      </c>
      <c r="NX60" s="34" t="str">
        <f>IF(NW60&lt;&gt;"",HLOOKUP(COUNT($NE60:NW60)+1,$G$4:$EH$8,NX$14,0)*$D60,IF($C60=NX$17,$G$8*$D60,""))</f>
        <v/>
      </c>
      <c r="NY60" s="34" t="str">
        <f>IF(NX60&lt;&gt;"",HLOOKUP(COUNT($NE60:NX60)+1,$G$4:$EH$8,NY$14,0)*$D60,IF($C60=NY$17,$G$8*$D60,""))</f>
        <v/>
      </c>
      <c r="NZ60" s="34" t="str">
        <f>IF(NY60&lt;&gt;"",HLOOKUP(COUNT($NE60:NY60)+1,$G$4:$EH$8,NZ$14,0)*$D60,IF($C60=NZ$17,$G$8*$D60,""))</f>
        <v/>
      </c>
      <c r="OA60" s="34" t="str">
        <f>IF(NZ60&lt;&gt;"",HLOOKUP(COUNT($NE60:NZ60)+1,$G$4:$EH$8,OA$14,0)*$D60,IF($C60=OA$17,$G$8*$D60,""))</f>
        <v/>
      </c>
      <c r="OB60" s="34" t="str">
        <f>IF(OA60&lt;&gt;"",HLOOKUP(COUNT($NE60:OA60)+1,$G$4:$EH$8,OB$14,0)*$D60,IF($C60=OB$17,$G$8*$D60,""))</f>
        <v/>
      </c>
      <c r="OC60" s="34" t="str">
        <f>IF(OB60&lt;&gt;"",HLOOKUP(COUNT($NE60:OB60)+1,$G$4:$EH$8,OC$14,0)*$D60,IF($C60=OC$17,$G$8*$D60,""))</f>
        <v/>
      </c>
      <c r="OD60" s="34" t="str">
        <f>IF(OC60&lt;&gt;"",HLOOKUP(COUNT($NE60:OC60)+1,$G$4:$EH$8,OD$14,0)*$D60,IF($C60=OD$17,$G$8*$D60,""))</f>
        <v/>
      </c>
      <c r="OE60" s="34" t="str">
        <f>IF(OD60&lt;&gt;"",HLOOKUP(COUNT($NE60:OD60)+1,$G$4:$EH$8,OE$14,0)*$D60,IF($C60=OE$17,$G$8*$D60,""))</f>
        <v/>
      </c>
      <c r="OF60" s="34" t="str">
        <f>IF(OE60&lt;&gt;"",HLOOKUP(COUNT($NE60:OE60)+1,$G$4:$EH$8,OF$14,0)*$D60,IF($C60=OF$17,$G$8*$D60,""))</f>
        <v/>
      </c>
      <c r="OG60" s="34" t="str">
        <f>IF(OF60&lt;&gt;"",HLOOKUP(COUNT($NE60:OF60)+1,$G$4:$EH$8,OG$14,0)*$D60,IF($C60=OG$17,$G$8*$D60,""))</f>
        <v/>
      </c>
      <c r="OH60" s="34" t="str">
        <f>IF(OG60&lt;&gt;"",HLOOKUP(COUNT($NE60:OG60)+1,$G$4:$EH$8,OH$14,0)*$D60,IF($C60=OH$17,$G$8*$D60,""))</f>
        <v/>
      </c>
      <c r="OI60" s="34" t="str">
        <f>IF(OH60&lt;&gt;"",HLOOKUP(COUNT($NE60:OH60)+1,$G$4:$EH$8,OI$14,0)*$D60,IF($C60=OI$17,$G$8*$D60,""))</f>
        <v/>
      </c>
      <c r="OJ60" s="34" t="str">
        <f>IF(OI60&lt;&gt;"",HLOOKUP(COUNT($NE60:OI60)+1,$G$4:$EH$8,OJ$14,0)*$D60,IF($C60=OJ$17,$G$8*$D60,""))</f>
        <v/>
      </c>
      <c r="OK60" s="34" t="str">
        <f>IF(OJ60&lt;&gt;"",HLOOKUP(COUNT($NE60:OJ60)+1,$G$4:$EH$8,OK$14,0)*$D60,IF($C60=OK$17,$G$8*$D60,""))</f>
        <v/>
      </c>
      <c r="OL60" s="34" t="str">
        <f>IF(OK60&lt;&gt;"",HLOOKUP(COUNT($NE60:OK60)+1,$G$4:$EH$8,OL$14,0)*$D60,IF($C60=OL$17,$G$8*$D60,""))</f>
        <v/>
      </c>
      <c r="OM60" s="34" t="str">
        <f>IF(OL60&lt;&gt;"",HLOOKUP(COUNT($NE60:OL60)+1,$G$4:$EH$8,OM$14,0)*$D60,IF($C60=OM$17,$G$8*$D60,""))</f>
        <v/>
      </c>
      <c r="ON60" s="34" t="str">
        <f>IF(OM60&lt;&gt;"",HLOOKUP(COUNT($NE60:OM60)+1,$G$4:$EH$8,ON$14,0)*$D60,IF($C60=ON$17,$G$8*$D60,""))</f>
        <v/>
      </c>
      <c r="OO60" s="34" t="str">
        <f>IF(ON60&lt;&gt;"",HLOOKUP(COUNT($NE60:ON60)+1,$G$4:$EH$8,OO$14,0)*$D60,IF($C60=OO$17,$G$8*$D60,""))</f>
        <v/>
      </c>
      <c r="OP60" s="34" t="str">
        <f>IF(OO60&lt;&gt;"",HLOOKUP(COUNT($NE60:OO60)+1,$G$4:$EH$8,OP$14,0)*$D60,IF($C60=OP$17,$G$8*$D60,""))</f>
        <v/>
      </c>
      <c r="OQ60" s="34" t="str">
        <f>IF(OP60&lt;&gt;"",HLOOKUP(COUNT($NE60:OP60)+1,$G$4:$EH$8,OQ$14,0)*$D60,IF($C60=OQ$17,$G$8*$D60,""))</f>
        <v/>
      </c>
      <c r="OR60" s="34" t="str">
        <f>IF(OQ60&lt;&gt;"",HLOOKUP(COUNT($NE60:OQ60)+1,$G$4:$EH$8,OR$14,0)*$D60,IF($C60=OR$17,$G$8*$D60,""))</f>
        <v/>
      </c>
      <c r="OS60" s="34" t="str">
        <f>IF(OR60&lt;&gt;"",HLOOKUP(COUNT($NE60:OR60)+1,$G$4:$EH$8,OS$14,0)*$D60,IF($C60=OS$17,$G$8*$D60,""))</f>
        <v/>
      </c>
      <c r="OT60" s="34" t="str">
        <f>IF(OS60&lt;&gt;"",HLOOKUP(COUNT($NE60:OS60)+1,$G$4:$EH$8,OT$14,0)*$D60,IF($C60=OT$17,$G$8*$D60,""))</f>
        <v/>
      </c>
      <c r="OU60" s="34">
        <f>IF(OT60&lt;&gt;"",HLOOKUP(COUNT($NE60:OT60)+1,$G$4:$EH$8,OU$14,0)*$D60,IF($C60=OU$17,$G$8*$D60,""))</f>
        <v>140000</v>
      </c>
      <c r="OV60" s="34">
        <f>IF(OU60&lt;&gt;"",HLOOKUP(COUNT($NE60:OU60)+1,$G$4:$EH$8,OV$14,0)*$D60,IF($C60=OV$17,$G$8*$D60,""))</f>
        <v>0</v>
      </c>
      <c r="OW60" s="34">
        <f>IF(OV60&lt;&gt;"",HLOOKUP(COUNT($NE60:OV60)+1,$G$4:$EH$8,OW$14,0)*$D60,IF($C60=OW$17,$G$8*$D60,""))</f>
        <v>0</v>
      </c>
      <c r="OX60" s="34">
        <f>IF(OW60&lt;&gt;"",HLOOKUP(COUNT($NE60:OW60)+1,$G$4:$EH$8,OX$14,0)*$D60,IF($C60=OX$17,$G$8*$D60,""))</f>
        <v>0</v>
      </c>
      <c r="OY60" s="34">
        <f>IF(OX60&lt;&gt;"",HLOOKUP(COUNT($NE60:OX60)+1,$G$4:$EH$8,OY$14,0)*$D60,IF($C60=OY$17,$G$8*$D60,""))</f>
        <v>0</v>
      </c>
      <c r="OZ60" s="34">
        <f>IF(OY60&lt;&gt;"",HLOOKUP(COUNT($NE60:OY60)+1,$G$4:$EH$8,OZ$14,0)*$D60,IF($C60=OZ$17,$G$8*$D60,""))</f>
        <v>0</v>
      </c>
      <c r="PA60" s="34">
        <f>IF(OZ60&lt;&gt;"",HLOOKUP(COUNT($NE60:OZ60)+1,$G$4:$EH$8,PA$14,0)*$D60,IF($C60=PA$17,$G$8*$D60,""))</f>
        <v>0</v>
      </c>
      <c r="PB60" s="34">
        <f>IF(PA60&lt;&gt;"",HLOOKUP(COUNT($NE60:PA60)+1,$G$4:$EH$8,PB$14,0)*$D60,IF($C60=PB$17,$G$8*$D60,""))</f>
        <v>0</v>
      </c>
      <c r="PC60" s="34">
        <f>IF(PB60&lt;&gt;"",HLOOKUP(COUNT($NE60:PB60)+1,$G$4:$EH$8,PC$14,0)*$D60,IF($C60=PC$17,$G$8*$D60,""))</f>
        <v>0</v>
      </c>
      <c r="PD60" s="34">
        <f>IF(PC60&lt;&gt;"",HLOOKUP(COUNT($NE60:PC60)+1,$G$4:$EH$8,PD$14,0)*$D60,IF($C60=PD$17,$G$8*$D60,""))</f>
        <v>0</v>
      </c>
      <c r="PE60" s="34">
        <f>IF(PD60&lt;&gt;"",HLOOKUP(COUNT($NE60:PD60)+1,$G$4:$EH$8,PE$14,0)*$D60,IF($C60=PE$17,$G$8*$D60,""))</f>
        <v>0</v>
      </c>
      <c r="PF60" s="34">
        <f>IF(PE60&lt;&gt;"",HLOOKUP(COUNT($NE60:PE60)+1,$G$4:$EH$8,PF$14,0)*$D60,IF($C60=PF$17,$G$8*$D60,""))</f>
        <v>0</v>
      </c>
      <c r="PG60" s="34">
        <f>IF(PF60&lt;&gt;"",HLOOKUP(COUNT($NE60:PF60)+1,$G$4:$EH$8,PG$14,0)*$D60,IF($C60=PG$17,$G$8*$D60,""))</f>
        <v>0</v>
      </c>
      <c r="PH60" s="34">
        <f>IF(PG60&lt;&gt;"",HLOOKUP(COUNT($NE60:PG60)+1,$G$4:$EH$8,PH$14,0)*$D60,IF($C60=PH$17,$G$8*$D60,""))</f>
        <v>0</v>
      </c>
      <c r="PI60" s="34">
        <f>IF(PH60&lt;&gt;"",HLOOKUP(COUNT($NE60:PH60)+1,$G$4:$EH$8,PI$14,0)*$D60,IF($C60=PI$17,$G$8*$D60,""))</f>
        <v>0</v>
      </c>
      <c r="PJ60" s="34">
        <f>IF(PI60&lt;&gt;"",HLOOKUP(COUNT($NE60:PI60)+1,$G$4:$EH$8,PJ$14,0)*$D60,IF($C60=PJ$17,$G$8*$D60,""))</f>
        <v>0</v>
      </c>
      <c r="PK60" s="34">
        <f>IF(PJ60&lt;&gt;"",HLOOKUP(COUNT($NE60:PJ60)+1,$G$4:$EH$8,PK$14,0)*$D60,IF($C60=PK$17,$G$8*$D60,""))</f>
        <v>0</v>
      </c>
      <c r="PL60" s="34">
        <f>IF(PK60&lt;&gt;"",HLOOKUP(COUNT($NE60:PK60)+1,$G$4:$EH$8,PL$14,0)*$D60,IF($C60=PL$17,$G$8*$D60,""))</f>
        <v>0</v>
      </c>
      <c r="PM60" s="34">
        <f>IF(PL60&lt;&gt;"",HLOOKUP(COUNT($NE60:PL60)+1,$G$4:$EH$8,PM$14,0)*$D60,IF($C60=PM$17,$G$8*$D60,""))</f>
        <v>0</v>
      </c>
      <c r="PN60" s="34">
        <f>IF(PM60&lt;&gt;"",HLOOKUP(COUNT($NE60:PM60)+1,$G$4:$EH$8,PN$14,0)*$D60,IF($C60=PN$17,$G$8*$D60,""))</f>
        <v>0</v>
      </c>
      <c r="PO60" s="34">
        <f>IF(PN60&lt;&gt;"",HLOOKUP(COUNT($NE60:PN60)+1,$G$4:$EH$8,PO$14,0)*$D60,IF($C60=PO$17,$G$8*$D60,""))</f>
        <v>0</v>
      </c>
      <c r="PP60" s="34">
        <f>IF(PO60&lt;&gt;"",HLOOKUP(COUNT($NE60:PO60)+1,$G$4:$EH$8,PP$14,0)*$D60,IF($C60=PP$17,$G$8*$D60,""))</f>
        <v>0</v>
      </c>
      <c r="PQ60" s="34">
        <f>IF(PP60&lt;&gt;"",HLOOKUP(COUNT($NE60:PP60)+1,$G$4:$EH$8,PQ$14,0)*$D60,IF($C60=PQ$17,$G$8*$D60,""))</f>
        <v>0</v>
      </c>
      <c r="PR60" s="34">
        <f>IF(PQ60&lt;&gt;"",HLOOKUP(COUNT($NE60:PQ60)+1,$G$4:$EH$8,PR$14,0)*$D60,IF($C60=PR$17,$G$8*$D60,""))</f>
        <v>0</v>
      </c>
      <c r="PS60" s="34">
        <f>IF(PR60&lt;&gt;"",HLOOKUP(COUNT($NE60:PR60)+1,$G$4:$EH$8,PS$14,0)*$D60,IF($C60=PS$17,$G$8*$D60,""))</f>
        <v>0</v>
      </c>
      <c r="PT60" s="34">
        <f>IF(PS60&lt;&gt;"",HLOOKUP(COUNT($NE60:PS60)+1,$G$4:$EH$8,PT$14,0)*$D60,IF($C60=PT$17,$G$8*$D60,""))</f>
        <v>0</v>
      </c>
      <c r="PU60" s="34">
        <f>IF(PT60&lt;&gt;"",HLOOKUP(COUNT($NE60:PT60)+1,$G$4:$EH$8,PU$14,0)*$D60,IF($C60=PU$17,$G$8*$D60,""))</f>
        <v>0</v>
      </c>
      <c r="PV60" s="34">
        <f>IF(PU60&lt;&gt;"",HLOOKUP(COUNT($NE60:PU60)+1,$G$4:$EH$8,PV$14,0)*$D60,IF($C60=PV$17,$G$8*$D60,""))</f>
        <v>0</v>
      </c>
      <c r="PW60" s="34">
        <f>IF(PV60&lt;&gt;"",HLOOKUP(COUNT($NE60:PV60)+1,$G$4:$EH$8,PW$14,0)*$D60,IF($C60=PW$17,$G$8*$D60,""))</f>
        <v>0</v>
      </c>
      <c r="PX60" s="34">
        <f>IF(PW60&lt;&gt;"",HLOOKUP(COUNT($NE60:PW60)+1,$G$4:$EH$8,PX$14,0)*$D60,IF($C60=PX$17,$G$8*$D60,""))</f>
        <v>0</v>
      </c>
      <c r="PY60" s="34">
        <f>IF(PX60&lt;&gt;"",HLOOKUP(COUNT($NE60:PX60)+1,$G$4:$EH$8,PY$14,0)*$D60,IF($C60=PY$17,$G$8*$D60,""))</f>
        <v>0</v>
      </c>
      <c r="PZ60" s="34">
        <f>IF(PY60&lt;&gt;"",HLOOKUP(COUNT($NE60:PY60)+1,$G$4:$EH$8,PZ$14,0)*$D60,IF($C60=PZ$17,$G$8*$D60,""))</f>
        <v>0</v>
      </c>
      <c r="QA60" s="34">
        <f>IF(PZ60&lt;&gt;"",HLOOKUP(COUNT($NE60:PZ60)+1,$G$4:$EH$8,QA$14,0)*$D60,IF($C60=QA$17,$G$8*$D60,""))</f>
        <v>0</v>
      </c>
      <c r="QB60" s="34">
        <f>IF(QA60&lt;&gt;"",HLOOKUP(COUNT($NE60:QA60)+1,$G$4:$EH$8,QB$14,0)*$D60,IF($C60=QB$17,$G$8*$D60,""))</f>
        <v>0</v>
      </c>
      <c r="QC60" s="34">
        <f>IF(QB60&lt;&gt;"",HLOOKUP(COUNT($NE60:QB60)+1,$G$4:$EH$8,QC$14,0)*$D60,IF($C60=QC$17,$G$8*$D60,""))</f>
        <v>0</v>
      </c>
      <c r="QD60" s="34">
        <f>IF(QC60&lt;&gt;"",HLOOKUP(COUNT($NE60:QC60)+1,$G$4:$EH$8,QD$14,0)*$D60,IF($C60=QD$17,$G$8*$D60,""))</f>
        <v>0</v>
      </c>
      <c r="QE60" s="34">
        <f>IF(QD60&lt;&gt;"",HLOOKUP(COUNT($NE60:QD60)+1,$G$4:$EH$8,QE$14,0)*$D60,IF($C60=QE$17,$G$8*$D60,""))</f>
        <v>0</v>
      </c>
      <c r="QF60" s="34">
        <f>IF(QE60&lt;&gt;"",HLOOKUP(COUNT($NE60:QE60)+1,$G$4:$EH$8,QF$14,0)*$D60,IF($C60=QF$17,$G$8*$D60,""))</f>
        <v>0</v>
      </c>
      <c r="QG60" s="34">
        <f>IF(QF60&lt;&gt;"",HLOOKUP(COUNT($NE60:QF60)+1,$G$4:$EH$8,QG$14,0)*$D60,IF($C60=QG$17,$G$8*$D60,""))</f>
        <v>0</v>
      </c>
      <c r="QH60" s="34">
        <f>IF(QG60&lt;&gt;"",HLOOKUP(COUNT($NE60:QG60)+1,$G$4:$EH$8,QH$14,0)*$D60,IF($C60=QH$17,$G$8*$D60,""))</f>
        <v>0</v>
      </c>
      <c r="QI60" s="34">
        <f>IF(QH60&lt;&gt;"",HLOOKUP(COUNT($NE60:QH60)+1,$G$4:$EH$8,QI$14,0)*$D60,IF($C60=QI$17,$G$8*$D60,""))</f>
        <v>0</v>
      </c>
      <c r="QJ60" s="34">
        <f>IF(QI60&lt;&gt;"",HLOOKUP(COUNT($NE60:QI60)+1,$G$4:$EH$8,QJ$14,0)*$D60,IF($C60=QJ$17,$G$8*$D60,""))</f>
        <v>0</v>
      </c>
      <c r="QK60" s="34">
        <f>IF(QJ60&lt;&gt;"",HLOOKUP(COUNT($NE60:QJ60)+1,$G$4:$EH$8,QK$14,0)*$D60,IF($C60=QK$17,$G$8*$D60,""))</f>
        <v>0</v>
      </c>
      <c r="QL60" s="34">
        <f>IF(QK60&lt;&gt;"",HLOOKUP(COUNT($NE60:QK60)+1,$G$4:$EH$8,QL$14,0)*$D60,IF($C60=QL$17,$G$8*$D60,""))</f>
        <v>0</v>
      </c>
      <c r="QM60" s="34">
        <f>IF(QL60&lt;&gt;"",HLOOKUP(COUNT($NE60:QL60)+1,$G$4:$EH$8,QM$14,0)*$D60,IF($C60=QM$17,$G$8*$D60,""))</f>
        <v>0</v>
      </c>
      <c r="QN60" s="34">
        <f>IF(QM60&lt;&gt;"",HLOOKUP(COUNT($NE60:QM60)+1,$G$4:$EH$8,QN$14,0)*$D60,IF($C60=QN$17,$G$8*$D60,""))</f>
        <v>0</v>
      </c>
      <c r="QO60" s="34">
        <f>IF(QN60&lt;&gt;"",HLOOKUP(COUNT($NE60:QN60)+1,$G$4:$EH$8,QO$14,0)*$D60,IF($C60=QO$17,$G$8*$D60,""))</f>
        <v>0</v>
      </c>
      <c r="QP60" s="34">
        <f>IF(QO60&lt;&gt;"",HLOOKUP(COUNT($NE60:QO60)+1,$G$4:$EH$8,QP$14,0)*$D60,IF($C60=QP$17,$G$8*$D60,""))</f>
        <v>0</v>
      </c>
      <c r="QQ60" s="34">
        <f>IF(QP60&lt;&gt;"",HLOOKUP(COUNT($NE60:QP60)+1,$G$4:$EH$8,QQ$14,0)*$D60,IF($C60=QQ$17,$G$8*$D60,""))</f>
        <v>0</v>
      </c>
      <c r="QR60" s="34">
        <f>IF(QQ60&lt;&gt;"",HLOOKUP(COUNT($NE60:QQ60)+1,$G$4:$EH$8,QR$14,0)*$D60,IF($C60=QR$17,$G$8*$D60,""))</f>
        <v>0</v>
      </c>
      <c r="QS60" s="34">
        <f>IF(QR60&lt;&gt;"",HLOOKUP(COUNT($NE60:QR60)+1,$G$4:$EH$8,QS$14,0)*$D60,IF($C60=QS$17,$G$8*$D60,""))</f>
        <v>0</v>
      </c>
      <c r="QT60" s="34">
        <f>IF(QS60&lt;&gt;"",HLOOKUP(COUNT($NE60:QS60)+1,$G$4:$EH$8,QT$14,0)*$D60,IF($C60=QT$17,$G$8*$D60,""))</f>
        <v>0</v>
      </c>
      <c r="QU60" s="34">
        <f>IF(QT60&lt;&gt;"",HLOOKUP(COUNT($NE60:QT60)+1,$G$4:$EH$8,QU$14,0)*$D60,IF($C60=QU$17,$G$8*$D60,""))</f>
        <v>0</v>
      </c>
      <c r="QV60" s="34">
        <f>IF(QU60&lt;&gt;"",HLOOKUP(COUNT($NE60:QU60)+1,$G$4:$EH$8,QV$14,0)*$D60,IF($C60=QV$17,$G$8*$D60,""))</f>
        <v>0</v>
      </c>
      <c r="QW60" s="34">
        <f>IF(QV60&lt;&gt;"",HLOOKUP(COUNT($NE60:QV60)+1,$G$4:$EH$8,QW$14,0)*$D60,IF($C60=QW$17,$G$8*$D60,""))</f>
        <v>0</v>
      </c>
      <c r="QX60" s="34">
        <f>IF(QW60&lt;&gt;"",HLOOKUP(COUNT($NE60:QW60)+1,$G$4:$EH$8,QX$14,0)*$D60,IF($C60=QX$17,$G$8*$D60,""))</f>
        <v>0</v>
      </c>
      <c r="QY60" s="34">
        <f>IF(QX60&lt;&gt;"",HLOOKUP(COUNT($NE60:QX60)+1,$G$4:$EH$8,QY$14,0)*$D60,IF($C60=QY$17,$G$8*$D60,""))</f>
        <v>0</v>
      </c>
      <c r="QZ60" s="34">
        <f>IF(QY60&lt;&gt;"",HLOOKUP(COUNT($NE60:QY60)+1,$G$4:$EH$8,QZ$14,0)*$D60,IF($C60=QZ$17,$G$8*$D60,""))</f>
        <v>0</v>
      </c>
      <c r="RA60" s="34">
        <f>IF(QZ60&lt;&gt;"",HLOOKUP(COUNT($NE60:QZ60)+1,$G$4:$EH$8,RA$14,0)*$D60,IF($C60=RA$17,$G$8*$D60,""))</f>
        <v>0</v>
      </c>
      <c r="RB60" s="34">
        <f>IF(RA60&lt;&gt;"",HLOOKUP(COUNT($NE60:RA60)+1,$G$4:$EH$8,RB$14,0)*$D60,IF($C60=RB$17,$G$8*$D60,""))</f>
        <v>0</v>
      </c>
      <c r="RC60" s="34">
        <f>IF(RB60&lt;&gt;"",HLOOKUP(COUNT($NE60:RB60)+1,$G$4:$EH$8,RC$14,0)*$D60,IF($C60=RC$17,$G$8*$D60,""))</f>
        <v>0</v>
      </c>
      <c r="RD60" s="34">
        <f>IF(RC60&lt;&gt;"",HLOOKUP(COUNT($NE60:RC60)+1,$G$4:$EH$8,RD$14,0)*$D60,IF($C60=RD$17,$G$8*$D60,""))</f>
        <v>0</v>
      </c>
      <c r="RE60" s="34">
        <f>IF(RD60&lt;&gt;"",HLOOKUP(COUNT($NE60:RD60)+1,$G$4:$EH$8,RE$14,0)*$D60,IF($C60=RE$17,$G$8*$D60,""))</f>
        <v>0</v>
      </c>
      <c r="RF60" s="34">
        <f>IF(RE60&lt;&gt;"",HLOOKUP(COUNT($NE60:RE60)+1,$G$4:$EH$8,RF$14,0)*$D60,IF($C60=RF$17,$G$8*$D60,""))</f>
        <v>0</v>
      </c>
      <c r="RG60" s="34">
        <f>IF(RF60&lt;&gt;"",HLOOKUP(COUNT($NE60:RF60)+1,$G$4:$EH$8,RG$14,0)*$D60,IF($C60=RG$17,$G$8*$D60,""))</f>
        <v>0</v>
      </c>
      <c r="RH60" s="34">
        <f>IF(RG60&lt;&gt;"",HLOOKUP(COUNT($NE60:RG60)+1,$G$4:$EH$8,RH$14,0)*$D60,IF($C60=RH$17,$G$8*$D60,""))</f>
        <v>0</v>
      </c>
      <c r="RI60" s="34">
        <f>IF(RH60&lt;&gt;"",HLOOKUP(COUNT($NE60:RH60)+1,$G$4:$EH$8,RI$14,0)*$D60,IF($C60=RI$17,$G$8*$D60,""))</f>
        <v>0</v>
      </c>
      <c r="RJ60" s="34">
        <f>IF(RI60&lt;&gt;"",HLOOKUP(COUNT($NE60:RI60)+1,$G$4:$EH$8,RJ$14,0)*$D60,IF($C60=RJ$17,$G$8*$D60,""))</f>
        <v>0</v>
      </c>
      <c r="RK60" s="34">
        <f>IF(RJ60&lt;&gt;"",HLOOKUP(COUNT($NE60:RJ60)+1,$G$4:$EH$8,RK$14,0)*$D60,IF($C60=RK$17,$G$8*$D60,""))</f>
        <v>0</v>
      </c>
      <c r="RL60" s="34">
        <f>IF(RK60&lt;&gt;"",HLOOKUP(COUNT($NE60:RK60)+1,$G$4:$EH$8,RL$14,0)*$D60,IF($C60=RL$17,$G$8*$D60,""))</f>
        <v>0</v>
      </c>
      <c r="RM60" s="34">
        <f>IF(RL60&lt;&gt;"",HLOOKUP(COUNT($NE60:RL60)+1,$G$4:$EH$8,RM$14,0)*$D60,IF($C60=RM$17,$G$8*$D60,""))</f>
        <v>0</v>
      </c>
      <c r="RN60" s="34">
        <f>IF(RM60&lt;&gt;"",HLOOKUP(COUNT($NE60:RM60)+1,$G$4:$EH$8,RN$14,0)*$D60,IF($C60=RN$17,$G$8*$D60,""))</f>
        <v>0</v>
      </c>
      <c r="RO60" s="34">
        <f>IF(RN60&lt;&gt;"",HLOOKUP(COUNT($NE60:RN60)+1,$G$4:$EH$8,RO$14,0)*$D60,IF($C60=RO$17,$G$8*$D60,""))</f>
        <v>0</v>
      </c>
      <c r="RP60" s="34">
        <f>IF(RO60&lt;&gt;"",HLOOKUP(COUNT($NE60:RO60)+1,$G$4:$EH$8,RP$14,0)*$D60,IF($C60=RP$17,$G$8*$D60,""))</f>
        <v>0</v>
      </c>
      <c r="RQ60" s="34">
        <f>IF(RP60&lt;&gt;"",HLOOKUP(COUNT($NE60:RP60)+1,$G$4:$EH$8,RQ$14,0)*$D60,IF($C60=RQ$17,$G$8*$D60,""))</f>
        <v>0</v>
      </c>
      <c r="RR60" s="34">
        <f>IF(RQ60&lt;&gt;"",HLOOKUP(COUNT($NE60:RQ60)+1,$G$4:$EH$8,RR$14,0)*$D60,IF($C60=RR$17,$G$8*$D60,""))</f>
        <v>0</v>
      </c>
      <c r="RS60" s="34">
        <f>IF(RR60&lt;&gt;"",HLOOKUP(COUNT($NE60:RR60)+1,$G$4:$EH$8,RS$14,0)*$D60,IF($C60=RS$17,$G$8*$D60,""))</f>
        <v>0</v>
      </c>
      <c r="RT60" s="34">
        <f>IF(RS60&lt;&gt;"",HLOOKUP(COUNT($NE60:RS60)+1,$G$4:$EH$8,RT$14,0)*$D60,IF($C60=RT$17,$G$8*$D60,""))</f>
        <v>0</v>
      </c>
      <c r="RU60" s="34">
        <f>IF(RT60&lt;&gt;"",HLOOKUP(COUNT($NE60:RT60)+1,$G$4:$EH$8,RU$14,0)*$D60,IF($C60=RU$17,$G$8*$D60,""))</f>
        <v>0</v>
      </c>
      <c r="RW60" s="34" t="str">
        <f>IF(RV60&lt;&gt;"",HLOOKUP(COUNT($RV60:RV60)+1,$G$4:$EH$9,RW$14,0)*$D60,IF($C60=RW$17,$G$9*$D60,""))</f>
        <v/>
      </c>
      <c r="RX60" s="34" t="str">
        <f>IF(RW60&lt;&gt;"",HLOOKUP(COUNT($RV60:RW60)+1,$G$4:$EH$9,RX$14,0)*$D60,IF($C60=RX$17,$G$9*$D60,""))</f>
        <v/>
      </c>
      <c r="RY60" s="34" t="str">
        <f>IF(RX60&lt;&gt;"",HLOOKUP(COUNT($RV60:RX60)+1,$G$4:$EH$9,RY$14,0)*$D60,IF($C60=RY$17,$G$9*$D60,""))</f>
        <v/>
      </c>
      <c r="RZ60" s="34" t="str">
        <f>IF(RY60&lt;&gt;"",HLOOKUP(COUNT($RV60:RY60)+1,$G$4:$EH$9,RZ$14,0)*$D60,IF($C60=RZ$17,$G$9*$D60,""))</f>
        <v/>
      </c>
      <c r="SA60" s="34" t="str">
        <f>IF(RZ60&lt;&gt;"",HLOOKUP(COUNT($RV60:RZ60)+1,$G$4:$EH$9,SA$14,0)*$D60,IF($C60=SA$17,$G$9*$D60,""))</f>
        <v/>
      </c>
      <c r="SB60" s="34" t="str">
        <f>IF(SA60&lt;&gt;"",HLOOKUP(COUNT($RV60:SA60)+1,$G$4:$EH$9,SB$14,0)*$D60,IF($C60=SB$17,$G$9*$D60,""))</f>
        <v/>
      </c>
      <c r="SC60" s="34" t="str">
        <f>IF(SB60&lt;&gt;"",HLOOKUP(COUNT($RV60:SB60)+1,$G$4:$EH$9,SC$14,0)*$D60,IF($C60=SC$17,$G$9*$D60,""))</f>
        <v/>
      </c>
      <c r="SD60" s="34" t="str">
        <f>IF(SC60&lt;&gt;"",HLOOKUP(COUNT($RV60:SC60)+1,$G$4:$EH$9,SD$14,0)*$D60,IF($C60=SD$17,$G$9*$D60,""))</f>
        <v/>
      </c>
      <c r="SE60" s="34" t="str">
        <f>IF(SD60&lt;&gt;"",HLOOKUP(COUNT($RV60:SD60)+1,$G$4:$EH$9,SE$14,0)*$D60,IF($C60=SE$17,$G$9*$D60,""))</f>
        <v/>
      </c>
      <c r="SF60" s="34" t="str">
        <f>IF(SE60&lt;&gt;"",HLOOKUP(COUNT($RV60:SE60)+1,$G$4:$EH$9,SF$14,0)*$D60,IF($C60=SF$17,$G$9*$D60,""))</f>
        <v/>
      </c>
      <c r="SG60" s="34" t="str">
        <f>IF(SF60&lt;&gt;"",HLOOKUP(COUNT($RV60:SF60)+1,$G$4:$EH$9,SG$14,0)*$D60,IF($C60=SG$17,$G$9*$D60,""))</f>
        <v/>
      </c>
      <c r="SH60" s="34" t="str">
        <f>IF(SG60&lt;&gt;"",HLOOKUP(COUNT($RV60:SG60)+1,$G$4:$EH$9,SH$14,0)*$D60,IF($C60=SH$17,$G$9*$D60,""))</f>
        <v/>
      </c>
      <c r="SI60" s="34" t="str">
        <f>IF(SH60&lt;&gt;"",HLOOKUP(COUNT($RV60:SH60)+1,$G$4:$EH$9,SI$14,0)*$D60,IF($C60=SI$17,$G$9*$D60,""))</f>
        <v/>
      </c>
      <c r="SJ60" s="34" t="str">
        <f>IF(SI60&lt;&gt;"",HLOOKUP(COUNT($RV60:SI60)+1,$G$4:$EH$9,SJ$14,0)*$D60,IF($C60=SJ$17,$G$9*$D60,""))</f>
        <v/>
      </c>
      <c r="SK60" s="34" t="str">
        <f>IF(SJ60&lt;&gt;"",HLOOKUP(COUNT($RV60:SJ60)+1,$G$4:$EH$9,SK$14,0)*$D60,IF($C60=SK$17,$G$9*$D60,""))</f>
        <v/>
      </c>
      <c r="SL60" s="34" t="str">
        <f>IF(SK60&lt;&gt;"",HLOOKUP(COUNT($RV60:SK60)+1,$G$4:$EH$9,SL$14,0)*$D60,IF($C60=SL$17,$G$9*$D60,""))</f>
        <v/>
      </c>
      <c r="SM60" s="34" t="str">
        <f>IF(SL60&lt;&gt;"",HLOOKUP(COUNT($RV60:SL60)+1,$G$4:$EH$9,SM$14,0)*$D60,IF($C60=SM$17,$G$9*$D60,""))</f>
        <v/>
      </c>
      <c r="SN60" s="34" t="str">
        <f>IF(SM60&lt;&gt;"",HLOOKUP(COUNT($RV60:SM60)+1,$G$4:$EH$9,SN$14,0)*$D60,IF($C60=SN$17,$G$9*$D60,""))</f>
        <v/>
      </c>
      <c r="SO60" s="34" t="str">
        <f>IF(SN60&lt;&gt;"",HLOOKUP(COUNT($RV60:SN60)+1,$G$4:$EH$9,SO$14,0)*$D60,IF($C60=SO$17,$G$9*$D60,""))</f>
        <v/>
      </c>
      <c r="SP60" s="34" t="str">
        <f>IF(SO60&lt;&gt;"",HLOOKUP(COUNT($RV60:SO60)+1,$G$4:$EH$9,SP$14,0)*$D60,IF($C60=SP$17,$G$9*$D60,""))</f>
        <v/>
      </c>
      <c r="SQ60" s="34" t="str">
        <f>IF(SP60&lt;&gt;"",HLOOKUP(COUNT($RV60:SP60)+1,$G$4:$EH$9,SQ$14,0)*$D60,IF($C60=SQ$17,$G$9*$D60,""))</f>
        <v/>
      </c>
      <c r="SR60" s="34" t="str">
        <f>IF(SQ60&lt;&gt;"",HLOOKUP(COUNT($RV60:SQ60)+1,$G$4:$EH$9,SR$14,0)*$D60,IF($C60=SR$17,$G$9*$D60,""))</f>
        <v/>
      </c>
      <c r="SS60" s="34" t="str">
        <f>IF(SR60&lt;&gt;"",HLOOKUP(COUNT($RV60:SR60)+1,$G$4:$EH$9,SS$14,0)*$D60,IF($C60=SS$17,$G$9*$D60,""))</f>
        <v/>
      </c>
      <c r="ST60" s="34" t="str">
        <f>IF(SS60&lt;&gt;"",HLOOKUP(COUNT($RV60:SS60)+1,$G$4:$EH$9,ST$14,0)*$D60,IF($C60=ST$17,$G$9*$D60,""))</f>
        <v/>
      </c>
      <c r="SU60" s="34" t="str">
        <f>IF(ST60&lt;&gt;"",HLOOKUP(COUNT($RV60:ST60)+1,$G$4:$EH$9,SU$14,0)*$D60,IF($C60=SU$17,$G$9*$D60,""))</f>
        <v/>
      </c>
      <c r="SV60" s="34" t="str">
        <f>IF(SU60&lt;&gt;"",HLOOKUP(COUNT($RV60:SU60)+1,$G$4:$EH$9,SV$14,0)*$D60,IF($C60=SV$17,$G$9*$D60,""))</f>
        <v/>
      </c>
      <c r="SW60" s="34" t="str">
        <f>IF(SV60&lt;&gt;"",HLOOKUP(COUNT($RV60:SV60)+1,$G$4:$EH$9,SW$14,0)*$D60,IF($C60=SW$17,$G$9*$D60,""))</f>
        <v/>
      </c>
      <c r="SX60" s="34" t="str">
        <f>IF(SW60&lt;&gt;"",HLOOKUP(COUNT($RV60:SW60)+1,$G$4:$EH$9,SX$14,0)*$D60,IF($C60=SX$17,$G$9*$D60,""))</f>
        <v/>
      </c>
      <c r="SY60" s="34" t="str">
        <f>IF(SX60&lt;&gt;"",HLOOKUP(COUNT($RV60:SX60)+1,$G$4:$EH$9,SY$14,0)*$D60,IF($C60=SY$17,$G$9*$D60,""))</f>
        <v/>
      </c>
      <c r="SZ60" s="34" t="str">
        <f>IF(SY60&lt;&gt;"",HLOOKUP(COUNT($RV60:SY60)+1,$G$4:$EH$9,SZ$14,0)*$D60,IF($C60=SZ$17,$G$9*$D60,""))</f>
        <v/>
      </c>
      <c r="TA60" s="34" t="str">
        <f>IF(SZ60&lt;&gt;"",HLOOKUP(COUNT($RV60:SZ60)+1,$G$4:$EH$9,TA$14,0)*$D60,IF($C60=TA$17,$G$9*$D60,""))</f>
        <v/>
      </c>
      <c r="TB60" s="34" t="str">
        <f>IF(TA60&lt;&gt;"",HLOOKUP(COUNT($RV60:TA60)+1,$G$4:$EH$9,TB$14,0)*$D60,IF($C60=TB$17,$G$9*$D60,""))</f>
        <v/>
      </c>
      <c r="TC60" s="34" t="str">
        <f>IF(TB60&lt;&gt;"",HLOOKUP(COUNT($RV60:TB60)+1,$G$4:$EH$9,TC$14,0)*$D60,IF($C60=TC$17,$G$9*$D60,""))</f>
        <v/>
      </c>
      <c r="TD60" s="34" t="str">
        <f>IF(TC60&lt;&gt;"",HLOOKUP(COUNT($RV60:TC60)+1,$G$4:$EH$9,TD$14,0)*$D60,IF($C60=TD$17,$G$9*$D60,""))</f>
        <v/>
      </c>
      <c r="TE60" s="34" t="str">
        <f>IF(TD60&lt;&gt;"",HLOOKUP(COUNT($RV60:TD60)+1,$G$4:$EH$9,TE$14,0)*$D60,IF($C60=TE$17,$G$9*$D60,""))</f>
        <v/>
      </c>
      <c r="TF60" s="34" t="str">
        <f>IF(TE60&lt;&gt;"",HLOOKUP(COUNT($RV60:TE60)+1,$G$4:$EH$9,TF$14,0)*$D60,IF($C60=TF$17,$G$9*$D60,""))</f>
        <v/>
      </c>
      <c r="TG60" s="34" t="str">
        <f>IF(TF60&lt;&gt;"",HLOOKUP(COUNT($RV60:TF60)+1,$G$4:$EH$9,TG$14,0)*$D60,IF($C60=TG$17,$G$9*$D60,""))</f>
        <v/>
      </c>
      <c r="TH60" s="34" t="str">
        <f>IF(TG60&lt;&gt;"",HLOOKUP(COUNT($RV60:TG60)+1,$G$4:$EH$9,TH$14,0)*$D60,IF($C60=TH$17,$G$9*$D60,""))</f>
        <v/>
      </c>
      <c r="TI60" s="34" t="str">
        <f>IF(TH60&lt;&gt;"",HLOOKUP(COUNT($RV60:TH60)+1,$G$4:$EH$9,TI$14,0)*$D60,IF($C60=TI$17,$G$9*$D60,""))</f>
        <v/>
      </c>
      <c r="TJ60" s="34" t="str">
        <f>IF(TI60&lt;&gt;"",HLOOKUP(COUNT($RV60:TI60)+1,$G$4:$EH$9,TJ$14,0)*$D60,IF($C60=TJ$17,$G$9*$D60,""))</f>
        <v/>
      </c>
      <c r="TK60" s="34" t="str">
        <f>IF(TJ60&lt;&gt;"",HLOOKUP(COUNT($RV60:TJ60)+1,$G$4:$EH$9,TK$14,0)*$D60,IF($C60=TK$17,$G$9*$D60,""))</f>
        <v/>
      </c>
      <c r="TL60" s="34">
        <f>IF(TK60&lt;&gt;"",HLOOKUP(COUNT($RV60:TK60)+1,$G$4:$EH$9,TL$14,0)*$D60,IF($C60=TL$17,$G$9*$D60,""))</f>
        <v>11600</v>
      </c>
      <c r="TM60" s="34">
        <f>IF(TL60&lt;&gt;"",HLOOKUP(COUNT($RV60:TL60)+1,$G$4:$EH$9,TM$14,0)*$D60,IF($C60=TM$17,$G$9*$D60,""))</f>
        <v>0</v>
      </c>
      <c r="TN60" s="34">
        <f>IF(TM60&lt;&gt;"",HLOOKUP(COUNT($RV60:TM60)+1,$G$4:$EH$9,TN$14,0)*$D60,IF($C60=TN$17,$G$9*$D60,""))</f>
        <v>0</v>
      </c>
      <c r="TO60" s="34">
        <f>IF(TN60&lt;&gt;"",HLOOKUP(COUNT($RV60:TN60)+1,$G$4:$EH$9,TO$14,0)*$D60,IF($C60=TO$17,$G$9*$D60,""))</f>
        <v>0</v>
      </c>
      <c r="TP60" s="34">
        <f>IF(TO60&lt;&gt;"",HLOOKUP(COUNT($RV60:TO60)+1,$G$4:$EH$9,TP$14,0)*$D60,IF($C60=TP$17,$G$9*$D60,""))</f>
        <v>0</v>
      </c>
      <c r="TQ60" s="34">
        <f>IF(TP60&lt;&gt;"",HLOOKUP(COUNT($RV60:TP60)+1,$G$4:$EH$9,TQ$14,0)*$D60,IF($C60=TQ$17,$G$9*$D60,""))</f>
        <v>0</v>
      </c>
      <c r="TR60" s="34">
        <f>IF(TQ60&lt;&gt;"",HLOOKUP(COUNT($RV60:TQ60)+1,$G$4:$EH$9,TR$14,0)*$D60,IF($C60=TR$17,$G$9*$D60,""))</f>
        <v>0</v>
      </c>
      <c r="TS60" s="34">
        <f>IF(TR60&lt;&gt;"",HLOOKUP(COUNT($RV60:TR60)+1,$G$4:$EH$9,TS$14,0)*$D60,IF($C60=TS$17,$G$9*$D60,""))</f>
        <v>0</v>
      </c>
      <c r="TT60" s="34">
        <f>IF(TS60&lt;&gt;"",HLOOKUP(COUNT($RV60:TS60)+1,$G$4:$EH$9,TT$14,0)*$D60,IF($C60=TT$17,$G$9*$D60,""))</f>
        <v>0</v>
      </c>
      <c r="TU60" s="34">
        <f>IF(TT60&lt;&gt;"",HLOOKUP(COUNT($RV60:TT60)+1,$G$4:$EH$9,TU$14,0)*$D60,IF($C60=TU$17,$G$9*$D60,""))</f>
        <v>0</v>
      </c>
      <c r="TV60" s="34">
        <f>IF(TU60&lt;&gt;"",HLOOKUP(COUNT($RV60:TU60)+1,$G$4:$EH$9,TV$14,0)*$D60,IF($C60=TV$17,$G$9*$D60,""))</f>
        <v>0</v>
      </c>
      <c r="TW60" s="34">
        <f>IF(TV60&lt;&gt;"",HLOOKUP(COUNT($RV60:TV60)+1,$G$4:$EH$9,TW$14,0)*$D60,IF($C60=TW$17,$G$9*$D60,""))</f>
        <v>0</v>
      </c>
      <c r="TX60" s="34">
        <f>IF(TW60&lt;&gt;"",HLOOKUP(COUNT($RV60:TW60)+1,$G$4:$EH$9,TX$14,0)*$D60,IF($C60=TX$17,$G$9*$D60,""))</f>
        <v>0</v>
      </c>
      <c r="TY60" s="34">
        <f>IF(TX60&lt;&gt;"",HLOOKUP(COUNT($RV60:TX60)+1,$G$4:$EH$9,TY$14,0)*$D60,IF($C60=TY$17,$G$9*$D60,""))</f>
        <v>0</v>
      </c>
      <c r="TZ60" s="34">
        <f>IF(TY60&lt;&gt;"",HLOOKUP(COUNT($RV60:TY60)+1,$G$4:$EH$9,TZ$14,0)*$D60,IF($C60=TZ$17,$G$9*$D60,""))</f>
        <v>0</v>
      </c>
      <c r="UA60" s="34">
        <f>IF(TZ60&lt;&gt;"",HLOOKUP(COUNT($RV60:TZ60)+1,$G$4:$EH$9,UA$14,0)*$D60,IF($C60=UA$17,$G$9*$D60,""))</f>
        <v>0</v>
      </c>
      <c r="UB60" s="34">
        <f>IF(UA60&lt;&gt;"",HLOOKUP(COUNT($RV60:UA60)+1,$G$4:$EH$9,UB$14,0)*$D60,IF($C60=UB$17,$G$9*$D60,""))</f>
        <v>0</v>
      </c>
      <c r="UC60" s="34">
        <f>IF(UB60&lt;&gt;"",HLOOKUP(COUNT($RV60:UB60)+1,$G$4:$EH$9,UC$14,0)*$D60,IF($C60=UC$17,$G$9*$D60,""))</f>
        <v>0</v>
      </c>
      <c r="UD60" s="34">
        <f>IF(UC60&lt;&gt;"",HLOOKUP(COUNT($RV60:UC60)+1,$G$4:$EH$9,UD$14,0)*$D60,IF($C60=UD$17,$G$9*$D60,""))</f>
        <v>0</v>
      </c>
      <c r="UE60" s="34">
        <f>IF(UD60&lt;&gt;"",HLOOKUP(COUNT($RV60:UD60)+1,$G$4:$EH$9,UE$14,0)*$D60,IF($C60=UE$17,$G$9*$D60,""))</f>
        <v>0</v>
      </c>
      <c r="UF60" s="34">
        <f>IF(UE60&lt;&gt;"",HLOOKUP(COUNT($RV60:UE60)+1,$G$4:$EH$9,UF$14,0)*$D60,IF($C60=UF$17,$G$9*$D60,""))</f>
        <v>0</v>
      </c>
      <c r="UG60" s="34">
        <f>IF(UF60&lt;&gt;"",HLOOKUP(COUNT($RV60:UF60)+1,$G$4:$EH$9,UG$14,0)*$D60,IF($C60=UG$17,$G$9*$D60,""))</f>
        <v>0</v>
      </c>
      <c r="UH60" s="34">
        <f>IF(UG60&lt;&gt;"",HLOOKUP(COUNT($RV60:UG60)+1,$G$4:$EH$9,UH$14,0)*$D60,IF($C60=UH$17,$G$9*$D60,""))</f>
        <v>0</v>
      </c>
      <c r="UI60" s="34">
        <f>IF(UH60&lt;&gt;"",HLOOKUP(COUNT($RV60:UH60)+1,$G$4:$EH$9,UI$14,0)*$D60,IF($C60=UI$17,$G$9*$D60,""))</f>
        <v>0</v>
      </c>
      <c r="UJ60" s="34">
        <f>IF(UI60&lt;&gt;"",HLOOKUP(COUNT($RV60:UI60)+1,$G$4:$EH$9,UJ$14,0)*$D60,IF($C60=UJ$17,$G$9*$D60,""))</f>
        <v>0</v>
      </c>
      <c r="UK60" s="34">
        <f>IF(UJ60&lt;&gt;"",HLOOKUP(COUNT($RV60:UJ60)+1,$G$4:$EH$9,UK$14,0)*$D60,IF($C60=UK$17,$G$9*$D60,""))</f>
        <v>0</v>
      </c>
      <c r="UL60" s="34">
        <f>IF(UK60&lt;&gt;"",HLOOKUP(COUNT($RV60:UK60)+1,$G$4:$EH$9,UL$14,0)*$D60,IF($C60=UL$17,$G$9*$D60,""))</f>
        <v>0</v>
      </c>
      <c r="UM60" s="34">
        <f>IF(UL60&lt;&gt;"",HLOOKUP(COUNT($RV60:UL60)+1,$G$4:$EH$9,UM$14,0)*$D60,IF($C60=UM$17,$G$9*$D60,""))</f>
        <v>0</v>
      </c>
      <c r="UN60" s="34">
        <f>IF(UM60&lt;&gt;"",HLOOKUP(COUNT($RV60:UM60)+1,$G$4:$EH$9,UN$14,0)*$D60,IF($C60=UN$17,$G$9*$D60,""))</f>
        <v>0</v>
      </c>
      <c r="UO60" s="34">
        <f>IF(UN60&lt;&gt;"",HLOOKUP(COUNT($RV60:UN60)+1,$G$4:$EH$9,UO$14,0)*$D60,IF($C60=UO$17,$G$9*$D60,""))</f>
        <v>0</v>
      </c>
      <c r="UP60" s="34">
        <f>IF(UO60&lt;&gt;"",HLOOKUP(COUNT($RV60:UO60)+1,$G$4:$EH$9,UP$14,0)*$D60,IF($C60=UP$17,$G$9*$D60,""))</f>
        <v>0</v>
      </c>
      <c r="UQ60" s="34">
        <f>IF(UP60&lt;&gt;"",HLOOKUP(COUNT($RV60:UP60)+1,$G$4:$EH$9,UQ$14,0)*$D60,IF($C60=UQ$17,$G$9*$D60,""))</f>
        <v>0</v>
      </c>
      <c r="UR60" s="34">
        <f>IF(UQ60&lt;&gt;"",HLOOKUP(COUNT($RV60:UQ60)+1,$G$4:$EH$9,UR$14,0)*$D60,IF($C60=UR$17,$G$9*$D60,""))</f>
        <v>0</v>
      </c>
      <c r="US60" s="34">
        <f>IF(UR60&lt;&gt;"",HLOOKUP(COUNT($RV60:UR60)+1,$G$4:$EH$9,US$14,0)*$D60,IF($C60=US$17,$G$9*$D60,""))</f>
        <v>0</v>
      </c>
      <c r="UT60" s="34">
        <f>IF(US60&lt;&gt;"",HLOOKUP(COUNT($RV60:US60)+1,$G$4:$EH$9,UT$14,0)*$D60,IF($C60=UT$17,$G$9*$D60,""))</f>
        <v>0</v>
      </c>
      <c r="UU60" s="34">
        <f>IF(UT60&lt;&gt;"",HLOOKUP(COUNT($RV60:UT60)+1,$G$4:$EH$9,UU$14,0)*$D60,IF($C60=UU$17,$G$9*$D60,""))</f>
        <v>0</v>
      </c>
      <c r="UV60" s="34">
        <f>IF(UU60&lt;&gt;"",HLOOKUP(COUNT($RV60:UU60)+1,$G$4:$EH$9,UV$14,0)*$D60,IF($C60=UV$17,$G$9*$D60,""))</f>
        <v>0</v>
      </c>
      <c r="UW60" s="34">
        <f>IF(UV60&lt;&gt;"",HLOOKUP(COUNT($RV60:UV60)+1,$G$4:$EH$9,UW$14,0)*$D60,IF($C60=UW$17,$G$9*$D60,""))</f>
        <v>0</v>
      </c>
      <c r="UX60" s="34">
        <f>IF(UW60&lt;&gt;"",HLOOKUP(COUNT($RV60:UW60)+1,$G$4:$EH$9,UX$14,0)*$D60,IF($C60=UX$17,$G$9*$D60,""))</f>
        <v>0</v>
      </c>
      <c r="UY60" s="34">
        <f>IF(UX60&lt;&gt;"",HLOOKUP(COUNT($RV60:UX60)+1,$G$4:$EH$9,UY$14,0)*$D60,IF($C60=UY$17,$G$9*$D60,""))</f>
        <v>0</v>
      </c>
      <c r="UZ60" s="34">
        <f>IF(UY60&lt;&gt;"",HLOOKUP(COUNT($RV60:UY60)+1,$G$4:$EH$9,UZ$14,0)*$D60,IF($C60=UZ$17,$G$9*$D60,""))</f>
        <v>0</v>
      </c>
      <c r="VA60" s="34">
        <f>IF(UZ60&lt;&gt;"",HLOOKUP(COUNT($RV60:UZ60)+1,$G$4:$EH$9,VA$14,0)*$D60,IF($C60=VA$17,$G$9*$D60,""))</f>
        <v>0</v>
      </c>
      <c r="VB60" s="34">
        <f>IF(VA60&lt;&gt;"",HLOOKUP(COUNT($RV60:VA60)+1,$G$4:$EH$9,VB$14,0)*$D60,IF($C60=VB$17,$G$9*$D60,""))</f>
        <v>0</v>
      </c>
      <c r="VC60" s="34">
        <f>IF(VB60&lt;&gt;"",HLOOKUP(COUNT($RV60:VB60)+1,$G$4:$EH$9,VC$14,0)*$D60,IF($C60=VC$17,$G$9*$D60,""))</f>
        <v>0</v>
      </c>
      <c r="VD60" s="34">
        <f>IF(VC60&lt;&gt;"",HLOOKUP(COUNT($RV60:VC60)+1,$G$4:$EH$9,VD$14,0)*$D60,IF($C60=VD$17,$G$9*$D60,""))</f>
        <v>0</v>
      </c>
      <c r="VE60" s="34">
        <f>IF(VD60&lt;&gt;"",HLOOKUP(COUNT($RV60:VD60)+1,$G$4:$EH$9,VE$14,0)*$D60,IF($C60=VE$17,$G$9*$D60,""))</f>
        <v>0</v>
      </c>
      <c r="VF60" s="34">
        <f>IF(VE60&lt;&gt;"",HLOOKUP(COUNT($RV60:VE60)+1,$G$4:$EH$9,VF$14,0)*$D60,IF($C60=VF$17,$G$9*$D60,""))</f>
        <v>0</v>
      </c>
      <c r="VG60" s="34">
        <f>IF(VF60&lt;&gt;"",HLOOKUP(COUNT($RV60:VF60)+1,$G$4:$EH$9,VG$14,0)*$D60,IF($C60=VG$17,$G$9*$D60,""))</f>
        <v>0</v>
      </c>
      <c r="VH60" s="34">
        <f>IF(VG60&lt;&gt;"",HLOOKUP(COUNT($RV60:VG60)+1,$G$4:$EH$9,VH$14,0)*$D60,IF($C60=VH$17,$G$9*$D60,""))</f>
        <v>0</v>
      </c>
      <c r="VI60" s="34">
        <f>IF(VH60&lt;&gt;"",HLOOKUP(COUNT($RV60:VH60)+1,$G$4:$EH$9,VI$14,0)*$D60,IF($C60=VI$17,$G$9*$D60,""))</f>
        <v>0</v>
      </c>
      <c r="VJ60" s="34">
        <f>IF(VI60&lt;&gt;"",HLOOKUP(COUNT($RV60:VI60)+1,$G$4:$EH$9,VJ$14,0)*$D60,IF($C60=VJ$17,$G$9*$D60,""))</f>
        <v>0</v>
      </c>
      <c r="VK60" s="34">
        <f>IF(VJ60&lt;&gt;"",HLOOKUP(COUNT($RV60:VJ60)+1,$G$4:$EH$9,VK$14,0)*$D60,IF($C60=VK$17,$G$9*$D60,""))</f>
        <v>0</v>
      </c>
      <c r="VL60" s="34">
        <f>IF(VK60&lt;&gt;"",HLOOKUP(COUNT($RV60:VK60)+1,$G$4:$EH$9,VL$14,0)*$D60,IF($C60=VL$17,$G$9*$D60,""))</f>
        <v>0</v>
      </c>
      <c r="VM60" s="34">
        <f>IF(VL60&lt;&gt;"",HLOOKUP(COUNT($RV60:VL60)+1,$G$4:$EH$9,VM$14,0)*$D60,IF($C60=VM$17,$G$9*$D60,""))</f>
        <v>0</v>
      </c>
      <c r="VN60" s="34">
        <f>IF(VM60&lt;&gt;"",HLOOKUP(COUNT($RV60:VM60)+1,$G$4:$EH$9,VN$14,0)*$D60,IF($C60=VN$17,$G$9*$D60,""))</f>
        <v>0</v>
      </c>
      <c r="VO60" s="34">
        <f>IF(VN60&lt;&gt;"",HLOOKUP(COUNT($RV60:VN60)+1,$G$4:$EH$9,VO$14,0)*$D60,IF($C60=VO$17,$G$9*$D60,""))</f>
        <v>0</v>
      </c>
      <c r="VP60" s="34">
        <f>IF(VO60&lt;&gt;"",HLOOKUP(COUNT($RV60:VO60)+1,$G$4:$EH$9,VP$14,0)*$D60,IF($C60=VP$17,$G$9*$D60,""))</f>
        <v>0</v>
      </c>
      <c r="VQ60" s="34">
        <f>IF(VP60&lt;&gt;"",HLOOKUP(COUNT($RV60:VP60)+1,$G$4:$EH$9,VQ$14,0)*$D60,IF($C60=VQ$17,$G$9*$D60,""))</f>
        <v>0</v>
      </c>
      <c r="VR60" s="34">
        <f>IF(VQ60&lt;&gt;"",HLOOKUP(COUNT($RV60:VQ60)+1,$G$4:$EH$9,VR$14,0)*$D60,IF($C60=VR$17,$G$9*$D60,""))</f>
        <v>0</v>
      </c>
      <c r="VS60" s="34">
        <f>IF(VR60&lt;&gt;"",HLOOKUP(COUNT($RV60:VR60)+1,$G$4:$EH$9,VS$14,0)*$D60,IF($C60=VS$17,$G$9*$D60,""))</f>
        <v>0</v>
      </c>
      <c r="VT60" s="34">
        <f>IF(VS60&lt;&gt;"",HLOOKUP(COUNT($RV60:VS60)+1,$G$4:$EH$9,VT$14,0)*$D60,IF($C60=VT$17,$G$9*$D60,""))</f>
        <v>0</v>
      </c>
      <c r="VU60" s="34">
        <f>IF(VT60&lt;&gt;"",HLOOKUP(COUNT($RV60:VT60)+1,$G$4:$EH$9,VU$14,0)*$D60,IF($C60=VU$17,$G$9*$D60,""))</f>
        <v>0</v>
      </c>
      <c r="VV60" s="34">
        <f>IF(VU60&lt;&gt;"",HLOOKUP(COUNT($RV60:VU60)+1,$G$4:$EH$9,VV$14,0)*$D60,IF($C60=VV$17,$G$9*$D60,""))</f>
        <v>0</v>
      </c>
      <c r="VW60" s="34">
        <f>IF(VV60&lt;&gt;"",HLOOKUP(COUNT($RV60:VV60)+1,$G$4:$EH$9,VW$14,0)*$D60,IF($C60=VW$17,$G$9*$D60,""))</f>
        <v>0</v>
      </c>
      <c r="VX60" s="34">
        <f>IF(VW60&lt;&gt;"",HLOOKUP(COUNT($RV60:VW60)+1,$G$4:$EH$9,VX$14,0)*$D60,IF($C60=VX$17,$G$9*$D60,""))</f>
        <v>0</v>
      </c>
      <c r="VY60" s="34">
        <f>IF(VX60&lt;&gt;"",HLOOKUP(COUNT($RV60:VX60)+1,$G$4:$EH$9,VY$14,0)*$D60,IF($C60=VY$17,$G$9*$D60,""))</f>
        <v>0</v>
      </c>
      <c r="VZ60" s="34">
        <f>IF(VY60&lt;&gt;"",HLOOKUP(COUNT($RV60:VY60)+1,$G$4:$EH$9,VZ$14,0)*$D60,IF($C60=VZ$17,$G$9*$D60,""))</f>
        <v>0</v>
      </c>
      <c r="WA60" s="34">
        <f>IF(VZ60&lt;&gt;"",HLOOKUP(COUNT($RV60:VZ60)+1,$G$4:$EH$9,WA$14,0)*$D60,IF($C60=WA$17,$G$9*$D60,""))</f>
        <v>0</v>
      </c>
      <c r="WB60" s="34">
        <f>IF(WA60&lt;&gt;"",HLOOKUP(COUNT($RV60:WA60)+1,$G$4:$EH$9,WB$14,0)*$D60,IF($C60=WB$17,$G$9*$D60,""))</f>
        <v>0</v>
      </c>
      <c r="WC60" s="34">
        <f>IF(WB60&lt;&gt;"",HLOOKUP(COUNT($RV60:WB60)+1,$G$4:$EH$9,WC$14,0)*$D60,IF($C60=WC$17,$G$9*$D60,""))</f>
        <v>0</v>
      </c>
      <c r="WD60" s="34">
        <f>IF(WC60&lt;&gt;"",HLOOKUP(COUNT($RV60:WC60)+1,$G$4:$EH$9,WD$14,0)*$D60,IF($C60=WD$17,$G$9*$D60,""))</f>
        <v>0</v>
      </c>
      <c r="WE60" s="34">
        <f>IF(WD60&lt;&gt;"",HLOOKUP(COUNT($RV60:WD60)+1,$G$4:$EH$9,WE$14,0)*$D60,IF($C60=WE$17,$G$9*$D60,""))</f>
        <v>0</v>
      </c>
      <c r="WF60" s="34">
        <f>IF(WE60&lt;&gt;"",HLOOKUP(COUNT($RV60:WE60)+1,$G$4:$EH$9,WF$14,0)*$D60,IF($C60=WF$17,$G$9*$D60,""))</f>
        <v>0</v>
      </c>
      <c r="WG60" s="34">
        <f>IF(WF60&lt;&gt;"",HLOOKUP(COUNT($RV60:WF60)+1,$G$4:$EH$9,WG$14,0)*$D60,IF($C60=WG$17,$G$9*$D60,""))</f>
        <v>0</v>
      </c>
      <c r="WH60" s="34">
        <f>IF(WG60&lt;&gt;"",HLOOKUP(COUNT($RV60:WG60)+1,$G$4:$EH$9,WH$14,0)*$D60,IF($C60=WH$17,$G$9*$D60,""))</f>
        <v>0</v>
      </c>
      <c r="WI60" s="34">
        <f>IF(WH60&lt;&gt;"",HLOOKUP(COUNT($RV60:WH60)+1,$G$4:$EH$9,WI$14,0)*$D60,IF($C60=WI$17,$G$9*$D60,""))</f>
        <v>0</v>
      </c>
      <c r="WJ60" s="34">
        <f>IF(WI60&lt;&gt;"",HLOOKUP(COUNT($RV60:WI60)+1,$G$4:$EH$9,WJ$14,0)*$D60,IF($C60=WJ$17,$G$9*$D60,""))</f>
        <v>0</v>
      </c>
      <c r="WK60" s="34">
        <f>IF(WJ60&lt;&gt;"",HLOOKUP(COUNT($RV60:WJ60)+1,$G$4:$EH$9,WK$14,0)*$D60,IF($C60=WK$17,$G$9*$D60,""))</f>
        <v>0</v>
      </c>
      <c r="WL60" s="34">
        <f>IF(WK60&lt;&gt;"",HLOOKUP(COUNT($RV60:WK60)+1,$G$4:$EH$9,WL$14,0)*$D60,IF($C60=WL$17,$G$9*$D60,""))</f>
        <v>0</v>
      </c>
    </row>
    <row r="61" spans="1:610" ht="15" x14ac:dyDescent="0.2">
      <c r="A61" s="25">
        <f t="shared" si="911"/>
        <v>7</v>
      </c>
      <c r="B61" s="25" t="s">
        <v>82</v>
      </c>
      <c r="C61" s="62">
        <f t="shared" si="908"/>
        <v>43</v>
      </c>
      <c r="D61" s="30">
        <f>VLOOKUP(B61,Premissas!$R$8:$AD$18,(Histograma!A61+1),0)</f>
        <v>4</v>
      </c>
      <c r="G61" s="34" t="str">
        <f>IF(F61&lt;&gt;"",HLOOKUP(COUNT($F61:F61)+1,$G$4:$EH$8,G$14,0)*$D61,IF($C61=G$17,$G$5*$D61,""))</f>
        <v/>
      </c>
      <c r="H61" s="34" t="str">
        <f>IF(G61&lt;&gt;"",HLOOKUP(COUNT($F61:G61)+1,$G$4:$EH$8,H$14,0)*$D61,IF($C61=H$17,$G$5*$D61,""))</f>
        <v/>
      </c>
      <c r="I61" s="34" t="str">
        <f>IF(H61&lt;&gt;"",HLOOKUP(COUNT($F61:H61)+1,$G$4:$EH$8,I$14,0)*$D61,IF($C61=I$17,$G$5*$D61,""))</f>
        <v/>
      </c>
      <c r="J61" s="34" t="str">
        <f>IF(I61&lt;&gt;"",HLOOKUP(COUNT($F61:I61)+1,$G$4:$EH$8,J$14,0)*$D61,IF($C61=J$17,$G$5*$D61,""))</f>
        <v/>
      </c>
      <c r="K61" s="34" t="str">
        <f>IF(J61&lt;&gt;"",HLOOKUP(COUNT($F61:J61)+1,$G$4:$EH$8,K$14,0)*$D61,IF($C61=K$17,$G$5*$D61,""))</f>
        <v/>
      </c>
      <c r="L61" s="34" t="str">
        <f>IF(K61&lt;&gt;"",HLOOKUP(COUNT($F61:K61)+1,$G$4:$EH$8,L$14,0)*$D61,IF($C61=L$17,$G$5*$D61,""))</f>
        <v/>
      </c>
      <c r="M61" s="34" t="str">
        <f>IF(L61&lt;&gt;"",HLOOKUP(COUNT($F61:L61)+1,$G$4:$EH$8,M$14,0)*$D61,IF($C61=M$17,$G$5*$D61,""))</f>
        <v/>
      </c>
      <c r="N61" s="34" t="str">
        <f>IF(M61&lt;&gt;"",HLOOKUP(COUNT($F61:M61)+1,$G$4:$EH$8,N$14,0)*$D61,IF($C61=N$17,$G$5*$D61,""))</f>
        <v/>
      </c>
      <c r="O61" s="34" t="str">
        <f>IF(N61&lt;&gt;"",HLOOKUP(COUNT($F61:N61)+1,$G$4:$EH$8,O$14,0)*$D61,IF($C61=O$17,$G$5*$D61,""))</f>
        <v/>
      </c>
      <c r="P61" s="34" t="str">
        <f>IF(O61&lt;&gt;"",HLOOKUP(COUNT($F61:O61)+1,$G$4:$EH$8,P$14,0)*$D61,IF($C61=P$17,$G$5*$D61,""))</f>
        <v/>
      </c>
      <c r="Q61" s="34" t="str">
        <f>IF(P61&lt;&gt;"",HLOOKUP(COUNT($F61:P61)+1,$G$4:$EH$8,Q$14,0)*$D61,IF($C61=Q$17,$G$5*$D61,""))</f>
        <v/>
      </c>
      <c r="R61" s="34" t="str">
        <f>IF(Q61&lt;&gt;"",HLOOKUP(COUNT($F61:Q61)+1,$G$4:$EH$8,R$14,0)*$D61,IF($C61=R$17,$G$5*$D61,""))</f>
        <v/>
      </c>
      <c r="S61" s="34" t="str">
        <f>IF(R61&lt;&gt;"",HLOOKUP(COUNT($F61:R61)+1,$G$4:$EH$8,S$14,0)*$D61,IF($C61=S$17,$G$5*$D61,""))</f>
        <v/>
      </c>
      <c r="T61" s="34" t="str">
        <f>IF(S61&lt;&gt;"",HLOOKUP(COUNT($F61:S61)+1,$G$4:$EH$8,T$14,0)*$D61,IF($C61=T$17,$G$5*$D61,""))</f>
        <v/>
      </c>
      <c r="U61" s="34" t="str">
        <f>IF(T61&lt;&gt;"",HLOOKUP(COUNT($F61:T61)+1,$G$4:$EH$8,U$14,0)*$D61,IF($C61=U$17,$G$5*$D61,""))</f>
        <v/>
      </c>
      <c r="V61" s="34" t="str">
        <f>IF(U61&lt;&gt;"",HLOOKUP(COUNT($F61:U61)+1,$G$4:$EH$8,V$14,0)*$D61,IF($C61=V$17,$G$5*$D61,""))</f>
        <v/>
      </c>
      <c r="W61" s="34" t="str">
        <f>IF(V61&lt;&gt;"",HLOOKUP(COUNT($F61:V61)+1,$G$4:$EH$8,W$14,0)*$D61,IF($C61=W$17,$G$5*$D61,""))</f>
        <v/>
      </c>
      <c r="X61" s="34" t="str">
        <f>IF(W61&lt;&gt;"",HLOOKUP(COUNT($F61:W61)+1,$G$4:$EH$8,X$14,0)*$D61,IF($C61=X$17,$G$5*$D61,""))</f>
        <v/>
      </c>
      <c r="Y61" s="34" t="str">
        <f>IF(X61&lt;&gt;"",HLOOKUP(COUNT($F61:X61)+1,$G$4:$EH$8,Y$14,0)*$D61,IF($C61=Y$17,$G$5*$D61,""))</f>
        <v/>
      </c>
      <c r="Z61" s="34" t="str">
        <f>IF(Y61&lt;&gt;"",HLOOKUP(COUNT($F61:Y61)+1,$G$4:$EH$8,Z$14,0)*$D61,IF($C61=Z$17,$G$5*$D61,""))</f>
        <v/>
      </c>
      <c r="AA61" s="34" t="str">
        <f>IF(Z61&lt;&gt;"",HLOOKUP(COUNT($F61:Z61)+1,$G$4:$EH$8,AA$14,0)*$D61,IF($C61=AA$17,$G$5*$D61,""))</f>
        <v/>
      </c>
      <c r="AB61" s="34" t="str">
        <f>IF(AA61&lt;&gt;"",HLOOKUP(COUNT($F61:AA61)+1,$G$4:$EH$8,AB$14,0)*$D61,IF($C61=AB$17,$G$5*$D61,""))</f>
        <v/>
      </c>
      <c r="AC61" s="34" t="str">
        <f>IF(AB61&lt;&gt;"",HLOOKUP(COUNT($F61:AB61)+1,$G$4:$EH$8,AC$14,0)*$D61,IF($C61=AC$17,$G$5*$D61,""))</f>
        <v/>
      </c>
      <c r="AD61" s="34" t="str">
        <f>IF(AC61&lt;&gt;"",HLOOKUP(COUNT($F61:AC61)+1,$G$4:$EH$8,AD$14,0)*$D61,IF($C61=AD$17,$G$5*$D61,""))</f>
        <v/>
      </c>
      <c r="AE61" s="34" t="str">
        <f>IF(AD61&lt;&gt;"",HLOOKUP(COUNT($F61:AD61)+1,$G$4:$EH$8,AE$14,0)*$D61,IF($C61=AE$17,$G$5*$D61,""))</f>
        <v/>
      </c>
      <c r="AF61" s="34" t="str">
        <f>IF(AE61&lt;&gt;"",HLOOKUP(COUNT($F61:AE61)+1,$G$4:$EH$8,AF$14,0)*$D61,IF($C61=AF$17,$G$5*$D61,""))</f>
        <v/>
      </c>
      <c r="AG61" s="34" t="str">
        <f>IF(AF61&lt;&gt;"",HLOOKUP(COUNT($F61:AF61)+1,$G$4:$EH$8,AG$14,0)*$D61,IF($C61=AG$17,$G$5*$D61,""))</f>
        <v/>
      </c>
      <c r="AH61" s="34" t="str">
        <f>IF(AG61&lt;&gt;"",HLOOKUP(COUNT($F61:AG61)+1,$G$4:$EH$8,AH$14,0)*$D61,IF($C61=AH$17,$G$5*$D61,""))</f>
        <v/>
      </c>
      <c r="AI61" s="34" t="str">
        <f>IF(AH61&lt;&gt;"",HLOOKUP(COUNT($F61:AH61)+1,$G$4:$EH$8,AI$14,0)*$D61,IF($C61=AI$17,$G$5*$D61,""))</f>
        <v/>
      </c>
      <c r="AJ61" s="34" t="str">
        <f>IF(AI61&lt;&gt;"",HLOOKUP(COUNT($F61:AI61)+1,$G$4:$EH$8,AJ$14,0)*$D61,IF($C61=AJ$17,$G$5*$D61,""))</f>
        <v/>
      </c>
      <c r="AK61" s="34" t="str">
        <f>IF(AJ61&lt;&gt;"",HLOOKUP(COUNT($F61:AJ61)+1,$G$4:$EH$8,AK$14,0)*$D61,IF($C61=AK$17,$G$5*$D61,""))</f>
        <v/>
      </c>
      <c r="AL61" s="34" t="str">
        <f>IF(AK61&lt;&gt;"",HLOOKUP(COUNT($F61:AK61)+1,$G$4:$EH$8,AL$14,0)*$D61,IF($C61=AL$17,$G$5*$D61,""))</f>
        <v/>
      </c>
      <c r="AM61" s="34" t="str">
        <f>IF(AL61&lt;&gt;"",HLOOKUP(COUNT($F61:AL61)+1,$G$4:$EH$8,AM$14,0)*$D61,IF($C61=AM$17,$G$5*$D61,""))</f>
        <v/>
      </c>
      <c r="AN61" s="34" t="str">
        <f>IF(AM61&lt;&gt;"",HLOOKUP(COUNT($F61:AM61)+1,$G$4:$EH$8,AN$14,0)*$D61,IF($C61=AN$17,$G$5*$D61,""))</f>
        <v/>
      </c>
      <c r="AO61" s="34" t="str">
        <f>IF(AN61&lt;&gt;"",HLOOKUP(COUNT($F61:AN61)+1,$G$4:$EH$8,AO$14,0)*$D61,IF($C61=AO$17,$G$5*$D61,""))</f>
        <v/>
      </c>
      <c r="AP61" s="34" t="str">
        <f>IF(AO61&lt;&gt;"",HLOOKUP(COUNT($F61:AO61)+1,$G$4:$EH$8,AP$14,0)*$D61,IF($C61=AP$17,$G$5*$D61,""))</f>
        <v/>
      </c>
      <c r="AQ61" s="34" t="str">
        <f>IF(AP61&lt;&gt;"",HLOOKUP(COUNT($F61:AP61)+1,$G$4:$EH$8,AQ$14,0)*$D61,IF($C61=AQ$17,$G$5*$D61,""))</f>
        <v/>
      </c>
      <c r="AR61" s="34" t="str">
        <f>IF(AQ61&lt;&gt;"",HLOOKUP(COUNT($F61:AQ61)+1,$G$4:$EH$8,AR$14,0)*$D61,IF($C61=AR$17,$G$5*$D61,""))</f>
        <v/>
      </c>
      <c r="AS61" s="34" t="str">
        <f>IF(AR61&lt;&gt;"",HLOOKUP(COUNT($F61:AR61)+1,$G$4:$EH$8,AS$14,0)*$D61,IF($C61=AS$17,$G$5*$D61,""))</f>
        <v/>
      </c>
      <c r="AT61" s="34" t="str">
        <f>IF(AS61&lt;&gt;"",HLOOKUP(COUNT($F61:AS61)+1,$G$4:$EH$8,AT$14,0)*$D61,IF($C61=AT$17,$G$5*$D61,""))</f>
        <v/>
      </c>
      <c r="AU61" s="34" t="str">
        <f>IF(AT61&lt;&gt;"",HLOOKUP(COUNT($F61:AT61)+1,$G$4:$EH$8,AU$14,0)*$D61,IF($C61=AU$17,$G$5*$D61,""))</f>
        <v/>
      </c>
      <c r="AV61" s="34" t="str">
        <f>IF(AU61&lt;&gt;"",HLOOKUP(COUNT($F61:AU61)+1,$G$4:$EH$8,AV$14,0)*$D61,IF($C61=AV$17,$G$5*$D61,""))</f>
        <v/>
      </c>
      <c r="AW61" s="34">
        <f>IF(AV61&lt;&gt;"",HLOOKUP(COUNT($F61:AV61)+1,$G$4:$EH$8,AW$14,0)*$D61,IF($C61=AW$17,$G$5*$D61,""))</f>
        <v>0</v>
      </c>
      <c r="AX61" s="34">
        <f>IF(AW61&lt;&gt;"",HLOOKUP(COUNT($F61:AW61)+1,$G$4:$EH$8,AX$14,0)*$D61,IF($C61=AX$17,$G$5*$D61,""))</f>
        <v>0</v>
      </c>
      <c r="AY61" s="34" t="e">
        <f>IF(AX61&lt;&gt;"",HLOOKUP(COUNT($F61:AX61)+1,$G$4:$EH$8,AY$14,0)*$D61,IF($C61=AY$17,$G$5*$D61,""))</f>
        <v>#VALUE!</v>
      </c>
      <c r="AZ61" s="34" t="e">
        <f>IF(AY61&lt;&gt;"",HLOOKUP(COUNT($F61:AY61)+1,$G$4:$EH$8,AZ$14,0)*$D61,IF($C61=AZ$17,$G$5*$D61,""))</f>
        <v>#VALUE!</v>
      </c>
      <c r="BA61" s="34" t="e">
        <f>IF(AZ61&lt;&gt;"",HLOOKUP(COUNT($F61:AZ61)+1,$G$4:$EH$8,BA$14,0)*$D61,IF($C61=BA$17,$G$5*$D61,""))</f>
        <v>#VALUE!</v>
      </c>
      <c r="BB61" s="34" t="e">
        <f>IF(BA61&lt;&gt;"",HLOOKUP(COUNT($F61:BA61)+1,$G$4:$EH$8,BB$14,0)*$D61,IF($C61=BB$17,$G$5*$D61,""))</f>
        <v>#VALUE!</v>
      </c>
      <c r="BC61" s="34" t="e">
        <f>IF(BB61&lt;&gt;"",HLOOKUP(COUNT($F61:BB61)+1,$G$4:$EH$8,BC$14,0)*$D61,IF($C61=BC$17,$G$5*$D61,""))</f>
        <v>#VALUE!</v>
      </c>
      <c r="BD61" s="34" t="e">
        <f>IF(BC61&lt;&gt;"",HLOOKUP(COUNT($F61:BC61)+1,$G$4:$EH$8,BD$14,0)*$D61,IF($C61=BD$17,$G$5*$D61,""))</f>
        <v>#VALUE!</v>
      </c>
      <c r="BE61" s="34" t="e">
        <f>IF(BD61&lt;&gt;"",HLOOKUP(COUNT($F61:BD61)+1,$G$4:$EH$8,BE$14,0)*$D61,IF($C61=BE$17,$G$5*$D61,""))</f>
        <v>#VALUE!</v>
      </c>
      <c r="BF61" s="34" t="e">
        <f>IF(BE61&lt;&gt;"",HLOOKUP(COUNT($F61:BE61)+1,$G$4:$EH$8,BF$14,0)*$D61,IF($C61=BF$17,$G$5*$D61,""))</f>
        <v>#VALUE!</v>
      </c>
      <c r="BG61" s="34" t="e">
        <f>IF(BF61&lt;&gt;"",HLOOKUP(COUNT($F61:BF61)+1,$G$4:$EH$8,BG$14,0)*$D61,IF($C61=BG$17,$G$5*$D61,""))</f>
        <v>#VALUE!</v>
      </c>
      <c r="BH61" s="34" t="e">
        <f>IF(BG61&lt;&gt;"",HLOOKUP(COUNT($F61:BG61)+1,$G$4:$EH$8,BH$14,0)*$D61,IF($C61=BH$17,$G$5*$D61,""))</f>
        <v>#VALUE!</v>
      </c>
      <c r="BI61" s="34" t="e">
        <f>IF(BH61&lt;&gt;"",HLOOKUP(COUNT($F61:BH61)+1,$G$4:$EH$8,BI$14,0)*$D61,IF($C61=BI$17,$G$5*$D61,""))</f>
        <v>#VALUE!</v>
      </c>
      <c r="BJ61" s="34" t="e">
        <f>IF(BI61&lt;&gt;"",HLOOKUP(COUNT($F61:BI61)+1,$G$4:$EH$8,BJ$14,0)*$D61,IF($C61=BJ$17,$G$5*$D61,""))</f>
        <v>#VALUE!</v>
      </c>
      <c r="BK61" s="34" t="e">
        <f>IF(BJ61&lt;&gt;"",HLOOKUP(COUNT($F61:BJ61)+1,$G$4:$EH$8,BK$14,0)*$D61,IF($C61=BK$17,$G$5*$D61,""))</f>
        <v>#VALUE!</v>
      </c>
      <c r="BL61" s="34" t="e">
        <f>IF(BK61&lt;&gt;"",HLOOKUP(COUNT($F61:BK61)+1,$G$4:$EH$8,BL$14,0)*$D61,IF($C61=BL$17,$G$5*$D61,""))</f>
        <v>#VALUE!</v>
      </c>
      <c r="BM61" s="34" t="e">
        <f>IF(BL61&lt;&gt;"",HLOOKUP(COUNT($F61:BL61)+1,$G$4:$EH$8,BM$14,0)*$D61,IF($C61=BM$17,$G$5*$D61,""))</f>
        <v>#VALUE!</v>
      </c>
      <c r="BN61" s="34" t="e">
        <f>IF(BM61&lt;&gt;"",HLOOKUP(COUNT($F61:BM61)+1,$G$4:$EH$8,BN$14,0)*$D61,IF($C61=BN$17,$G$5*$D61,""))</f>
        <v>#VALUE!</v>
      </c>
      <c r="BO61" s="34" t="e">
        <f>IF(BN61&lt;&gt;"",HLOOKUP(COUNT($F61:BN61)+1,$G$4:$EH$8,BO$14,0)*$D61,IF($C61=BO$17,$G$5*$D61,""))</f>
        <v>#VALUE!</v>
      </c>
      <c r="BP61" s="34" t="e">
        <f>IF(BO61&lt;&gt;"",HLOOKUP(COUNT($F61:BO61)+1,$G$4:$EH$8,BP$14,0)*$D61,IF($C61=BP$17,$G$5*$D61,""))</f>
        <v>#VALUE!</v>
      </c>
      <c r="BQ61" s="34" t="e">
        <f>IF(BP61&lt;&gt;"",HLOOKUP(COUNT($F61:BP61)+1,$G$4:$EH$8,BQ$14,0)*$D61,IF($C61=BQ$17,$G$5*$D61,""))</f>
        <v>#VALUE!</v>
      </c>
      <c r="BR61" s="34" t="e">
        <f>IF(BQ61&lt;&gt;"",HLOOKUP(COUNT($F61:BQ61)+1,$G$4:$EH$8,BR$14,0)*$D61,IF($C61=BR$17,$G$5*$D61,""))</f>
        <v>#VALUE!</v>
      </c>
      <c r="BS61" s="34" t="e">
        <f>IF(BR61&lt;&gt;"",HLOOKUP(COUNT($F61:BR61)+1,$G$4:$EH$8,BS$14,0)*$D61,IF($C61=BS$17,$G$5*$D61,""))</f>
        <v>#VALUE!</v>
      </c>
      <c r="BT61" s="34" t="e">
        <f>IF(BS61&lt;&gt;"",HLOOKUP(COUNT($F61:BS61)+1,$G$4:$EH$8,BT$14,0)*$D61,IF($C61=BT$17,$G$5*$D61,""))</f>
        <v>#VALUE!</v>
      </c>
      <c r="BU61" s="34" t="e">
        <f>IF(BT61&lt;&gt;"",HLOOKUP(COUNT($F61:BT61)+1,$G$4:$EH$8,BU$14,0)*$D61,IF($C61=BU$17,$G$5*$D61,""))</f>
        <v>#VALUE!</v>
      </c>
      <c r="BV61" s="34" t="e">
        <f>IF(BU61&lt;&gt;"",HLOOKUP(COUNT($F61:BU61)+1,$G$4:$EH$8,BV$14,0)*$D61,IF($C61=BV$17,$G$5*$D61,""))</f>
        <v>#VALUE!</v>
      </c>
      <c r="BW61" s="34" t="e">
        <f>IF(BV61&lt;&gt;"",HLOOKUP(COUNT($F61:BV61)+1,$G$4:$EH$8,BW$14,0)*$D61,IF($C61=BW$17,$G$5*$D61,""))</f>
        <v>#VALUE!</v>
      </c>
      <c r="BX61" s="34" t="e">
        <f>IF(BW61&lt;&gt;"",HLOOKUP(COUNT($F61:BW61)+1,$G$4:$EH$8,BX$14,0)*$D61,IF($C61=BX$17,$G$5*$D61,""))</f>
        <v>#VALUE!</v>
      </c>
      <c r="BY61" s="34" t="e">
        <f>IF(BX61&lt;&gt;"",HLOOKUP(COUNT($F61:BX61)+1,$G$4:$EH$8,BY$14,0)*$D61,IF($C61=BY$17,$G$5*$D61,""))</f>
        <v>#VALUE!</v>
      </c>
      <c r="BZ61" s="34" t="e">
        <f>IF(BY61&lt;&gt;"",HLOOKUP(COUNT($F61:BY61)+1,$G$4:$EH$8,BZ$14,0)*$D61,IF($C61=BZ$17,$G$5*$D61,""))</f>
        <v>#VALUE!</v>
      </c>
      <c r="CA61" s="34" t="e">
        <f>IF(BZ61&lt;&gt;"",HLOOKUP(COUNT($F61:BZ61)+1,$G$4:$EH$8,CA$14,0)*$D61,IF($C61=CA$17,$G$5*$D61,""))</f>
        <v>#VALUE!</v>
      </c>
      <c r="CB61" s="34" t="e">
        <f>IF(CA61&lt;&gt;"",HLOOKUP(COUNT($F61:CA61)+1,$G$4:$EH$8,CB$14,0)*$D61,IF($C61=CB$17,$G$5*$D61,""))</f>
        <v>#VALUE!</v>
      </c>
      <c r="CC61" s="34" t="e">
        <f>IF(CB61&lt;&gt;"",HLOOKUP(COUNT($F61:CB61)+1,$G$4:$EH$8,CC$14,0)*$D61,IF($C61=CC$17,$G$5*$D61,""))</f>
        <v>#VALUE!</v>
      </c>
      <c r="CD61" s="34" t="e">
        <f>IF(CC61&lt;&gt;"",HLOOKUP(COUNT($F61:CC61)+1,$G$4:$EH$8,CD$14,0)*$D61,IF($C61=CD$17,$G$5*$D61,""))</f>
        <v>#VALUE!</v>
      </c>
      <c r="CE61" s="34" t="e">
        <f>IF(CD61&lt;&gt;"",HLOOKUP(COUNT($F61:CD61)+1,$G$4:$EH$8,CE$14,0)*$D61,IF($C61=CE$17,$G$5*$D61,""))</f>
        <v>#VALUE!</v>
      </c>
      <c r="CF61" s="34" t="e">
        <f>IF(CE61&lt;&gt;"",HLOOKUP(COUNT($F61:CE61)+1,$G$4:$EH$8,CF$14,0)*$D61,IF($C61=CF$17,$G$5*$D61,""))</f>
        <v>#VALUE!</v>
      </c>
      <c r="CG61" s="34" t="e">
        <f>IF(CF61&lt;&gt;"",HLOOKUP(COUNT($F61:CF61)+1,$G$4:$EH$8,CG$14,0)*$D61,IF($C61=CG$17,$G$5*$D61,""))</f>
        <v>#VALUE!</v>
      </c>
      <c r="CH61" s="34" t="e">
        <f>IF(CG61&lt;&gt;"",HLOOKUP(COUNT($F61:CG61)+1,$G$4:$EH$8,CH$14,0)*$D61,IF($C61=CH$17,$G$5*$D61,""))</f>
        <v>#VALUE!</v>
      </c>
      <c r="CI61" s="34" t="e">
        <f>IF(CH61&lt;&gt;"",HLOOKUP(COUNT($F61:CH61)+1,$G$4:$EH$8,CI$14,0)*$D61,IF($C61=CI$17,$G$5*$D61,""))</f>
        <v>#VALUE!</v>
      </c>
      <c r="CJ61" s="34" t="e">
        <f>IF(CI61&lt;&gt;"",HLOOKUP(COUNT($F61:CI61)+1,$G$4:$EH$8,CJ$14,0)*$D61,IF($C61=CJ$17,$G$5*$D61,""))</f>
        <v>#VALUE!</v>
      </c>
      <c r="CK61" s="34" t="e">
        <f>IF(CJ61&lt;&gt;"",HLOOKUP(COUNT($F61:CJ61)+1,$G$4:$EH$8,CK$14,0)*$D61,IF($C61=CK$17,$G$5*$D61,""))</f>
        <v>#VALUE!</v>
      </c>
      <c r="CL61" s="34" t="e">
        <f>IF(CK61&lt;&gt;"",HLOOKUP(COUNT($F61:CK61)+1,$G$4:$EH$8,CL$14,0)*$D61,IF($C61=CL$17,$G$5*$D61,""))</f>
        <v>#VALUE!</v>
      </c>
      <c r="CM61" s="34" t="e">
        <f>IF(CL61&lt;&gt;"",HLOOKUP(COUNT($F61:CL61)+1,$G$4:$EH$8,CM$14,0)*$D61,IF($C61=CM$17,$G$5*$D61,""))</f>
        <v>#VALUE!</v>
      </c>
      <c r="CN61" s="34" t="e">
        <f>IF(CM61&lt;&gt;"",HLOOKUP(COUNT($F61:CM61)+1,$G$4:$EH$8,CN$14,0)*$D61,IF($C61=CN$17,$G$5*$D61,""))</f>
        <v>#VALUE!</v>
      </c>
      <c r="CO61" s="34" t="e">
        <f>IF(CN61&lt;&gt;"",HLOOKUP(COUNT($F61:CN61)+1,$G$4:$EH$8,CO$14,0)*$D61,IF($C61=CO$17,$G$5*$D61,""))</f>
        <v>#VALUE!</v>
      </c>
      <c r="CP61" s="34" t="e">
        <f>IF(CO61&lt;&gt;"",HLOOKUP(COUNT($F61:CO61)+1,$G$4:$EH$8,CP$14,0)*$D61,IF($C61=CP$17,$G$5*$D61,""))</f>
        <v>#VALUE!</v>
      </c>
      <c r="CQ61" s="34" t="e">
        <f>IF(CP61&lt;&gt;"",HLOOKUP(COUNT($F61:CP61)+1,$G$4:$EH$8,CQ$14,0)*$D61,IF($C61=CQ$17,$G$5*$D61,""))</f>
        <v>#VALUE!</v>
      </c>
      <c r="CR61" s="34" t="e">
        <f>IF(CQ61&lt;&gt;"",HLOOKUP(COUNT($F61:CQ61)+1,$G$4:$EH$8,CR$14,0)*$D61,IF($C61=CR$17,$G$5*$D61,""))</f>
        <v>#VALUE!</v>
      </c>
      <c r="CS61" s="34" t="e">
        <f>IF(CR61&lt;&gt;"",HLOOKUP(COUNT($F61:CR61)+1,$G$4:$EH$8,CS$14,0)*$D61,IF($C61=CS$17,$G$5*$D61,""))</f>
        <v>#VALUE!</v>
      </c>
      <c r="CT61" s="34" t="e">
        <f>IF(CS61&lt;&gt;"",HLOOKUP(COUNT($F61:CS61)+1,$G$4:$EH$8,CT$14,0)*$D61,IF($C61=CT$17,$G$5*$D61,""))</f>
        <v>#VALUE!</v>
      </c>
      <c r="CU61" s="34" t="e">
        <f>IF(CT61&lt;&gt;"",HLOOKUP(COUNT($F61:CT61)+1,$G$4:$EH$8,CU$14,0)*$D61,IF($C61=CU$17,$G$5*$D61,""))</f>
        <v>#VALUE!</v>
      </c>
      <c r="CV61" s="34" t="e">
        <f>IF(CU61&lt;&gt;"",HLOOKUP(COUNT($F61:CU61)+1,$G$4:$EH$8,CV$14,0)*$D61,IF($C61=CV$17,$G$5*$D61,""))</f>
        <v>#VALUE!</v>
      </c>
      <c r="CW61" s="34" t="e">
        <f>IF(CV61&lt;&gt;"",HLOOKUP(COUNT($F61:CV61)+1,$G$4:$EH$8,CW$14,0)*$D61,IF($C61=CW$17,$G$5*$D61,""))</f>
        <v>#VALUE!</v>
      </c>
      <c r="CX61" s="34" t="e">
        <f>IF(CW61&lt;&gt;"",HLOOKUP(COUNT($F61:CW61)+1,$G$4:$EH$8,CX$14,0)*$D61,IF($C61=CX$17,$G$5*$D61,""))</f>
        <v>#VALUE!</v>
      </c>
      <c r="CY61" s="34" t="e">
        <f>IF(CX61&lt;&gt;"",HLOOKUP(COUNT($F61:CX61)+1,$G$4:$EH$8,CY$14,0)*$D61,IF($C61=CY$17,$G$5*$D61,""))</f>
        <v>#VALUE!</v>
      </c>
      <c r="CZ61" s="34" t="e">
        <f>IF(CY61&lt;&gt;"",HLOOKUP(COUNT($F61:CY61)+1,$G$4:$EH$8,CZ$14,0)*$D61,IF($C61=CZ$17,$G$5*$D61,""))</f>
        <v>#VALUE!</v>
      </c>
      <c r="DA61" s="34" t="e">
        <f>IF(CZ61&lt;&gt;"",HLOOKUP(COUNT($F61:CZ61)+1,$G$4:$EH$8,DA$14,0)*$D61,IF($C61=DA$17,$G$5*$D61,""))</f>
        <v>#VALUE!</v>
      </c>
      <c r="DB61" s="34" t="e">
        <f>IF(DA61&lt;&gt;"",HLOOKUP(COUNT($F61:DA61)+1,$G$4:$EH$8,DB$14,0)*$D61,IF($C61=DB$17,$G$5*$D61,""))</f>
        <v>#VALUE!</v>
      </c>
      <c r="DC61" s="34" t="e">
        <f>IF(DB61&lt;&gt;"",HLOOKUP(COUNT($F61:DB61)+1,$G$4:$EH$8,DC$14,0)*$D61,IF($C61=DC$17,$G$5*$D61,""))</f>
        <v>#VALUE!</v>
      </c>
      <c r="DD61" s="34" t="e">
        <f>IF(DC61&lt;&gt;"",HLOOKUP(COUNT($F61:DC61)+1,$G$4:$EH$8,DD$14,0)*$D61,IF($C61=DD$17,$G$5*$D61,""))</f>
        <v>#VALUE!</v>
      </c>
      <c r="DE61" s="34" t="e">
        <f>IF(DD61&lt;&gt;"",HLOOKUP(COUNT($F61:DD61)+1,$G$4:$EH$8,DE$14,0)*$D61,IF($C61=DE$17,$G$5*$D61,""))</f>
        <v>#VALUE!</v>
      </c>
      <c r="DF61" s="34" t="e">
        <f>IF(DE61&lt;&gt;"",HLOOKUP(COUNT($F61:DE61)+1,$G$4:$EH$8,DF$14,0)*$D61,IF($C61=DF$17,$G$5*$D61,""))</f>
        <v>#VALUE!</v>
      </c>
      <c r="DG61" s="34" t="e">
        <f>IF(DF61&lt;&gt;"",HLOOKUP(COUNT($F61:DF61)+1,$G$4:$EH$8,DG$14,0)*$D61,IF($C61=DG$17,$G$5*$D61,""))</f>
        <v>#VALUE!</v>
      </c>
      <c r="DH61" s="34" t="e">
        <f>IF(DG61&lt;&gt;"",HLOOKUP(COUNT($F61:DG61)+1,$G$4:$EH$8,DH$14,0)*$D61,IF($C61=DH$17,$G$5*$D61,""))</f>
        <v>#VALUE!</v>
      </c>
      <c r="DI61" s="34" t="e">
        <f>IF(DH61&lt;&gt;"",HLOOKUP(COUNT($F61:DH61)+1,$G$4:$EH$8,DI$14,0)*$D61,IF($C61=DI$17,$G$5*$D61,""))</f>
        <v>#VALUE!</v>
      </c>
      <c r="DJ61" s="34" t="e">
        <f>IF(DI61&lt;&gt;"",HLOOKUP(COUNT($F61:DI61)+1,$G$4:$EH$8,DJ$14,0)*$D61,IF($C61=DJ$17,$G$5*$D61,""))</f>
        <v>#VALUE!</v>
      </c>
      <c r="DK61" s="34" t="e">
        <f>IF(DJ61&lt;&gt;"",HLOOKUP(COUNT($F61:DJ61)+1,$G$4:$EH$8,DK$14,0)*$D61,IF($C61=DK$17,$G$5*$D61,""))</f>
        <v>#VALUE!</v>
      </c>
      <c r="DL61" s="34" t="e">
        <f>IF(DK61&lt;&gt;"",HLOOKUP(COUNT($F61:DK61)+1,$G$4:$EH$8,DL$14,0)*$D61,IF($C61=DL$17,$G$5*$D61,""))</f>
        <v>#VALUE!</v>
      </c>
      <c r="DM61" s="34" t="e">
        <f>IF(DL61&lt;&gt;"",HLOOKUP(COUNT($F61:DL61)+1,$G$4:$EH$8,DM$14,0)*$D61,IF($C61=DM$17,$G$5*$D61,""))</f>
        <v>#VALUE!</v>
      </c>
      <c r="DN61" s="34" t="e">
        <f>IF(DM61&lt;&gt;"",HLOOKUP(COUNT($F61:DM61)+1,$G$4:$EH$8,DN$14,0)*$D61,IF($C61=DN$17,$G$5*$D61,""))</f>
        <v>#VALUE!</v>
      </c>
      <c r="DO61" s="34" t="e">
        <f>IF(DN61&lt;&gt;"",HLOOKUP(COUNT($F61:DN61)+1,$G$4:$EH$8,DO$14,0)*$D61,IF($C61=DO$17,$G$5*$D61,""))</f>
        <v>#VALUE!</v>
      </c>
      <c r="DP61" s="34" t="e">
        <f>IF(DO61&lt;&gt;"",HLOOKUP(COUNT($F61:DO61)+1,$G$4:$EH$8,DP$14,0)*$D61,IF($C61=DP$17,$G$5*$D61,""))</f>
        <v>#VALUE!</v>
      </c>
      <c r="DQ61" s="34" t="e">
        <f>IF(DP61&lt;&gt;"",HLOOKUP(COUNT($F61:DP61)+1,$G$4:$EH$8,DQ$14,0)*$D61,IF($C61=DQ$17,$G$5*$D61,""))</f>
        <v>#VALUE!</v>
      </c>
      <c r="DR61" s="34" t="e">
        <f>IF(DQ61&lt;&gt;"",HLOOKUP(COUNT($F61:DQ61)+1,$G$4:$EH$8,DR$14,0)*$D61,IF($C61=DR$17,$G$5*$D61,""))</f>
        <v>#VALUE!</v>
      </c>
      <c r="DS61" s="34" t="e">
        <f>IF(DR61&lt;&gt;"",HLOOKUP(COUNT($F61:DR61)+1,$G$4:$EH$8,DS$14,0)*$D61,IF($C61=DS$17,$G$5*$D61,""))</f>
        <v>#VALUE!</v>
      </c>
      <c r="DT61" s="34" t="e">
        <f>IF(DS61&lt;&gt;"",HLOOKUP(COUNT($F61:DS61)+1,$G$4:$EH$8,DT$14,0)*$D61,IF($C61=DT$17,$G$5*$D61,""))</f>
        <v>#VALUE!</v>
      </c>
      <c r="DU61" s="34" t="e">
        <f>IF(DT61&lt;&gt;"",HLOOKUP(COUNT($F61:DT61)+1,$G$4:$EH$8,DU$14,0)*$D61,IF($C61=DU$17,$G$5*$D61,""))</f>
        <v>#VALUE!</v>
      </c>
      <c r="DV61" s="34" t="e">
        <f>IF(DU61&lt;&gt;"",HLOOKUP(COUNT($F61:DU61)+1,$G$4:$EH$8,DV$14,0)*$D61,IF($C61=DV$17,$G$5*$D61,""))</f>
        <v>#VALUE!</v>
      </c>
      <c r="DX61" s="34" t="str">
        <f>IF(DW61&lt;&gt;"",HLOOKUP(COUNT($DW61:DW61)+1,$G$4:$CX$8,DX$14,0)*$D61,IF($C61=DX$17,$G$6*$D61,""))</f>
        <v/>
      </c>
      <c r="DY61" s="34" t="str">
        <f>IF(DX61&lt;&gt;"",HLOOKUP(COUNT($DW61:DX61)+1,$G$4:$CX$8,DY$14,0)*$D61,IF($C61=DY$17,$G$6*$D61,""))</f>
        <v/>
      </c>
      <c r="DZ61" s="34" t="str">
        <f>IF(DY61&lt;&gt;"",HLOOKUP(COUNT($DW61:DY61)+1,$G$4:$CX$8,DZ$14,0)*$D61,IF($C61=DZ$17,$G$6*$D61,""))</f>
        <v/>
      </c>
      <c r="EA61" s="34" t="str">
        <f>IF(DZ61&lt;&gt;"",HLOOKUP(COUNT($DW61:DZ61)+1,$G$4:$CX$8,EA$14,0)*$D61,IF($C61=EA$17,$G$6*$D61,""))</f>
        <v/>
      </c>
      <c r="EB61" s="34" t="str">
        <f>IF(EA61&lt;&gt;"",HLOOKUP(COUNT($DW61:EA61)+1,$G$4:$CX$8,EB$14,0)*$D61,IF($C61=EB$17,$G$6*$D61,""))</f>
        <v/>
      </c>
      <c r="EC61" s="34" t="str">
        <f>IF(EB61&lt;&gt;"",HLOOKUP(COUNT($DW61:EB61)+1,$G$4:$CX$8,EC$14,0)*$D61,IF($C61=EC$17,$G$6*$D61,""))</f>
        <v/>
      </c>
      <c r="ED61" s="34" t="str">
        <f>IF(EC61&lt;&gt;"",HLOOKUP(COUNT($DW61:EC61)+1,$G$4:$CX$8,ED$14,0)*$D61,IF($C61=ED$17,$G$6*$D61,""))</f>
        <v/>
      </c>
      <c r="EE61" s="34" t="str">
        <f>IF(ED61&lt;&gt;"",HLOOKUP(COUNT($DW61:ED61)+1,$G$4:$CX$8,EE$14,0)*$D61,IF($C61=EE$17,$G$6*$D61,""))</f>
        <v/>
      </c>
      <c r="EF61" s="34" t="str">
        <f>IF(EE61&lt;&gt;"",HLOOKUP(COUNT($DW61:EE61)+1,$G$4:$CX$8,EF$14,0)*$D61,IF($C61=EF$17,$G$6*$D61,""))</f>
        <v/>
      </c>
      <c r="EG61" s="34" t="str">
        <f>IF(EF61&lt;&gt;"",HLOOKUP(COUNT($DW61:EF61)+1,$G$4:$CX$8,EG$14,0)*$D61,IF($C61=EG$17,$G$6*$D61,""))</f>
        <v/>
      </c>
      <c r="EH61" s="34" t="str">
        <f>IF(EG61&lt;&gt;"",HLOOKUP(COUNT($DW61:EG61)+1,$G$4:$CX$8,EH$14,0)*$D61,IF($C61=EH$17,$G$6*$D61,""))</f>
        <v/>
      </c>
      <c r="EI61" s="34" t="str">
        <f>IF(EH61&lt;&gt;"",HLOOKUP(COUNT($DW61:EH61)+1,$G$4:$CX$8,EI$14,0)*$D61,IF($C61=EI$17,$G$6*$D61,""))</f>
        <v/>
      </c>
      <c r="EJ61" s="34" t="str">
        <f>IF(EI61&lt;&gt;"",HLOOKUP(COUNT($DW61:EI61)+1,$G$4:$CX$8,EJ$14,0)*$D61,IF($C61=EJ$17,$G$6*$D61,""))</f>
        <v/>
      </c>
      <c r="EK61" s="34" t="str">
        <f>IF(EJ61&lt;&gt;"",HLOOKUP(COUNT($DW61:EJ61)+1,$G$4:$CX$8,EK$14,0)*$D61,IF($C61=EK$17,$G$6*$D61,""))</f>
        <v/>
      </c>
      <c r="EL61" s="34" t="str">
        <f>IF(EK61&lt;&gt;"",HLOOKUP(COUNT($DW61:EK61)+1,$G$4:$CX$8,EL$14,0)*$D61,IF($C61=EL$17,$G$6*$D61,""))</f>
        <v/>
      </c>
      <c r="EM61" s="34" t="str">
        <f>IF(EL61&lt;&gt;"",HLOOKUP(COUNT($DW61:EL61)+1,$G$4:$CX$8,EM$14,0)*$D61,IF($C61=EM$17,$G$6*$D61,""))</f>
        <v/>
      </c>
      <c r="EN61" s="34" t="str">
        <f>IF(EM61&lt;&gt;"",HLOOKUP(COUNT($DW61:EM61)+1,$G$4:$CX$8,EN$14,0)*$D61,IF($C61=EN$17,$G$6*$D61,""))</f>
        <v/>
      </c>
      <c r="EO61" s="34" t="str">
        <f>IF(EN61&lt;&gt;"",HLOOKUP(COUNT($DW61:EN61)+1,$G$4:$CX$8,EO$14,0)*$D61,IF($C61=EO$17,$G$6*$D61,""))</f>
        <v/>
      </c>
      <c r="EP61" s="34" t="str">
        <f>IF(EO61&lt;&gt;"",HLOOKUP(COUNT($DW61:EO61)+1,$G$4:$CX$8,EP$14,0)*$D61,IF($C61=EP$17,$G$6*$D61,""))</f>
        <v/>
      </c>
      <c r="EQ61" s="34" t="str">
        <f>IF(EP61&lt;&gt;"",HLOOKUP(COUNT($DW61:EP61)+1,$G$4:$CX$8,EQ$14,0)*$D61,IF($C61=EQ$17,$G$6*$D61,""))</f>
        <v/>
      </c>
      <c r="ER61" s="34" t="str">
        <f>IF(EQ61&lt;&gt;"",HLOOKUP(COUNT($DW61:EQ61)+1,$G$4:$CX$8,ER$14,0)*$D61,IF($C61=ER$17,$G$6*$D61,""))</f>
        <v/>
      </c>
      <c r="ES61" s="34" t="str">
        <f>IF(ER61&lt;&gt;"",HLOOKUP(COUNT($DW61:ER61)+1,$G$4:$CX$8,ES$14,0)*$D61,IF($C61=ES$17,$G$6*$D61,""))</f>
        <v/>
      </c>
      <c r="ET61" s="34" t="str">
        <f>IF(ES61&lt;&gt;"",HLOOKUP(COUNT($DW61:ES61)+1,$G$4:$CX$8,ET$14,0)*$D61,IF($C61=ET$17,$G$6*$D61,""))</f>
        <v/>
      </c>
      <c r="EU61" s="34" t="str">
        <f>IF(ET61&lt;&gt;"",HLOOKUP(COUNT($DW61:ET61)+1,$G$4:$CX$8,EU$14,0)*$D61,IF($C61=EU$17,$G$6*$D61,""))</f>
        <v/>
      </c>
      <c r="EV61" s="34" t="str">
        <f>IF(EU61&lt;&gt;"",HLOOKUP(COUNT($DW61:EU61)+1,$G$4:$CX$8,EV$14,0)*$D61,IF($C61=EV$17,$G$6*$D61,""))</f>
        <v/>
      </c>
      <c r="EW61" s="34" t="str">
        <f>IF(EV61&lt;&gt;"",HLOOKUP(COUNT($DW61:EV61)+1,$G$4:$CX$8,EW$14,0)*$D61,IF($C61=EW$17,$G$6*$D61,""))</f>
        <v/>
      </c>
      <c r="EX61" s="34" t="str">
        <f>IF(EW61&lt;&gt;"",HLOOKUP(COUNT($DW61:EW61)+1,$G$4:$CX$8,EX$14,0)*$D61,IF($C61=EX$17,$G$6*$D61,""))</f>
        <v/>
      </c>
      <c r="EY61" s="34" t="str">
        <f>IF(EX61&lt;&gt;"",HLOOKUP(COUNT($DW61:EX61)+1,$G$4:$CX$8,EY$14,0)*$D61,IF($C61=EY$17,$G$6*$D61,""))</f>
        <v/>
      </c>
      <c r="EZ61" s="34" t="str">
        <f>IF(EY61&lt;&gt;"",HLOOKUP(COUNT($DW61:EY61)+1,$G$4:$CX$8,EZ$14,0)*$D61,IF($C61=EZ$17,$G$6*$D61,""))</f>
        <v/>
      </c>
      <c r="FA61" s="34" t="str">
        <f>IF(EZ61&lt;&gt;"",HLOOKUP(COUNT($DW61:EZ61)+1,$G$4:$CX$8,FA$14,0)*$D61,IF($C61=FA$17,$G$6*$D61,""))</f>
        <v/>
      </c>
      <c r="FB61" s="34" t="str">
        <f>IF(FA61&lt;&gt;"",HLOOKUP(COUNT($DW61:FA61)+1,$G$4:$CX$8,FB$14,0)*$D61,IF($C61=FB$17,$G$6*$D61,""))</f>
        <v/>
      </c>
      <c r="FC61" s="34" t="str">
        <f>IF(FB61&lt;&gt;"",HLOOKUP(COUNT($DW61:FB61)+1,$G$4:$CX$8,FC$14,0)*$D61,IF($C61=FC$17,$G$6*$D61,""))</f>
        <v/>
      </c>
      <c r="FD61" s="34" t="str">
        <f>IF(FC61&lt;&gt;"",HLOOKUP(COUNT($DW61:FC61)+1,$G$4:$CX$8,FD$14,0)*$D61,IF($C61=FD$17,$G$6*$D61,""))</f>
        <v/>
      </c>
      <c r="FE61" s="34" t="str">
        <f>IF(FD61&lt;&gt;"",HLOOKUP(COUNT($DW61:FD61)+1,$G$4:$CX$8,FE$14,0)*$D61,IF($C61=FE$17,$G$6*$D61,""))</f>
        <v/>
      </c>
      <c r="FF61" s="34" t="str">
        <f>IF(FE61&lt;&gt;"",HLOOKUP(COUNT($DW61:FE61)+1,$G$4:$CX$8,FF$14,0)*$D61,IF($C61=FF$17,$G$6*$D61,""))</f>
        <v/>
      </c>
      <c r="FG61" s="34" t="str">
        <f>IF(FF61&lt;&gt;"",HLOOKUP(COUNT($DW61:FF61)+1,$G$4:$CX$8,FG$14,0)*$D61,IF($C61=FG$17,$G$6*$D61,""))</f>
        <v/>
      </c>
      <c r="FH61" s="34" t="str">
        <f>IF(FG61&lt;&gt;"",HLOOKUP(COUNT($DW61:FG61)+1,$G$4:$CX$8,FH$14,0)*$D61,IF($C61=FH$17,$G$6*$D61,""))</f>
        <v/>
      </c>
      <c r="FI61" s="34" t="str">
        <f>IF(FH61&lt;&gt;"",HLOOKUP(COUNT($DW61:FH61)+1,$G$4:$CX$8,FI$14,0)*$D61,IF($C61=FI$17,$G$6*$D61,""))</f>
        <v/>
      </c>
      <c r="FJ61" s="34" t="str">
        <f>IF(FI61&lt;&gt;"",HLOOKUP(COUNT($DW61:FI61)+1,$G$4:$CX$8,FJ$14,0)*$D61,IF($C61=FJ$17,$G$6*$D61,""))</f>
        <v/>
      </c>
      <c r="FK61" s="34" t="str">
        <f>IF(FJ61&lt;&gt;"",HLOOKUP(COUNT($DW61:FJ61)+1,$G$4:$CX$8,FK$14,0)*$D61,IF($C61=FK$17,$G$6*$D61,""))</f>
        <v/>
      </c>
      <c r="FL61" s="34" t="str">
        <f>IF(FK61&lt;&gt;"",HLOOKUP(COUNT($DW61:FK61)+1,$G$4:$CX$8,FL$14,0)*$D61,IF($C61=FL$17,$G$6*$D61,""))</f>
        <v/>
      </c>
      <c r="FM61" s="34" t="str">
        <f>IF(FL61&lt;&gt;"",HLOOKUP(COUNT($DW61:FL61)+1,$G$4:$CX$8,FM$14,0)*$D61,IF($C61=FM$17,$G$6*$D61,""))</f>
        <v/>
      </c>
      <c r="FN61" s="34">
        <f>IF(FM61&lt;&gt;"",HLOOKUP(COUNT($DW61:FM61)+1,$G$4:$CX$8,FN$14,0)*$D61,IF($C61=FN$17,$G$6*$D61,""))</f>
        <v>0</v>
      </c>
      <c r="FO61" s="34">
        <f>IF(FN61&lt;&gt;"",HLOOKUP(COUNT($DW61:FN61)+1,$G$4:$CX$8,FO$14,0)*$D61,IF($C61=FO$17,$G$6*$D61,""))</f>
        <v>6000</v>
      </c>
      <c r="FP61" s="34">
        <f>IF(FO61&lt;&gt;"",HLOOKUP(COUNT($DW61:FO61)+1,$G$4:$CX$8,FP$14,0)*$D61,IF($C61=FP$17,$G$6*$D61,""))</f>
        <v>6000</v>
      </c>
      <c r="FQ61" s="34">
        <f>IF(FP61&lt;&gt;"",HLOOKUP(COUNT($DW61:FP61)+1,$G$4:$CX$8,FQ$14,0)*$D61,IF($C61=FQ$17,$G$6*$D61,""))</f>
        <v>6000</v>
      </c>
      <c r="FR61" s="34">
        <f>IF(FQ61&lt;&gt;"",HLOOKUP(COUNT($DW61:FQ61)+1,$G$4:$CX$8,FR$14,0)*$D61,IF($C61=FR$17,$G$6*$D61,""))</f>
        <v>7238.7665667343817</v>
      </c>
      <c r="FS61" s="34">
        <f>IF(FR61&lt;&gt;"",HLOOKUP(COUNT($DW61:FR61)+1,$G$4:$CX$8,FS$14,0)*$D61,IF($C61=FS$17,$G$6*$D61,""))</f>
        <v>9048.458208417982</v>
      </c>
      <c r="FT61" s="34">
        <f>IF(FS61&lt;&gt;"",HLOOKUP(COUNT($DW61:FS61)+1,$G$4:$CX$8,FT$14,0)*$D61,IF($C61=FT$17,$G$6*$D61,""))</f>
        <v>10858.149850101572</v>
      </c>
      <c r="FU61" s="34">
        <f>IF(FT61&lt;&gt;"",HLOOKUP(COUNT($DW61:FT61)+1,$G$4:$CX$8,FU$14,0)*$D61,IF($C61=FU$17,$G$6*$D61,""))</f>
        <v>12595.453826117824</v>
      </c>
      <c r="FV61" s="34">
        <f>IF(FU61&lt;&gt;"",HLOOKUP(COUNT($DW61:FU61)+1,$G$4:$CX$8,FV$14,0)*$D61,IF($C61=FV$17,$G$6*$D61,""))</f>
        <v>14358.817361774323</v>
      </c>
      <c r="FW61" s="34">
        <f>IF(FV61&lt;&gt;"",HLOOKUP(COUNT($DW61:FV61)+1,$G$4:$CX$8,FW$14,0)*$D61,IF($C61=FW$17,$G$6*$D61,""))</f>
        <v>16225.463618804975</v>
      </c>
      <c r="FX61" s="34">
        <f>IF(FW61&lt;&gt;"",HLOOKUP(COUNT($DW61:FW61)+1,$G$4:$CX$8,FX$14,0)*$D61,IF($C61=FX$17,$G$6*$D61,""))</f>
        <v>18010.264616873523</v>
      </c>
      <c r="FY61" s="34">
        <f>IF(FX61&lt;&gt;"",HLOOKUP(COUNT($DW61:FX61)+1,$G$4:$CX$8,FY$14,0)*$D61,IF($C61=FY$17,$G$6*$D61,""))</f>
        <v>19811.29107856088</v>
      </c>
      <c r="FZ61" s="34">
        <f>IF(FY61&lt;&gt;"",HLOOKUP(COUNT($DW61:FY61)+1,$G$4:$CX$8,FZ$14,0)*$D61,IF($C61=FZ$17,$G$6*$D61,""))</f>
        <v>14858.468308920666</v>
      </c>
      <c r="GA61" s="34">
        <f>IF(FZ61&lt;&gt;"",HLOOKUP(COUNT($DW61:FZ61)+1,$G$4:$CX$8,GA$14,0)*$D61,IF($C61=GA$17,$G$6*$D61,""))</f>
        <v>14115.544893474625</v>
      </c>
      <c r="GB61" s="34">
        <f>IF(GA61&lt;&gt;"",HLOOKUP(COUNT($DW61:GA61)+1,$G$4:$CX$8,GB$14,0)*$D61,IF($C61=GB$17,$G$6*$D61,""))</f>
        <v>15527.099382822093</v>
      </c>
      <c r="GC61" s="34">
        <f>IF(GB61&lt;&gt;"",HLOOKUP(COUNT($DW61:GB61)+1,$G$4:$CX$8,GC$14,0)*$D61,IF($C61=GC$17,$G$6*$D61,""))</f>
        <v>17079.809321104309</v>
      </c>
      <c r="GD61" s="34">
        <f>IF(GC61&lt;&gt;"",HLOOKUP(COUNT($DW61:GC61)+1,$G$4:$CX$8,GD$14,0)*$D61,IF($C61=GD$17,$G$6*$D61,""))</f>
        <v>18787.790253214735</v>
      </c>
      <c r="GE61" s="34">
        <f>IF(GD61&lt;&gt;"",HLOOKUP(COUNT($DW61:GD61)+1,$G$4:$CX$8,GE$14,0)*$D61,IF($C61=GE$17,$G$6*$D61,""))</f>
        <v>20666.569278536208</v>
      </c>
      <c r="GF61" s="34">
        <f>IF(GE61&lt;&gt;"",HLOOKUP(COUNT($DW61:GE61)+1,$G$4:$CX$8,GF$14,0)*$D61,IF($C61=GF$17,$G$6*$D61,""))</f>
        <v>19633.240814609388</v>
      </c>
      <c r="GG61" s="34">
        <f>IF(GF61&lt;&gt;"",HLOOKUP(COUNT($DW61:GF61)+1,$G$4:$CX$8,GG$14,0)*$D61,IF($C61=GG$17,$G$6*$D61,""))</f>
        <v>18651.578773878922</v>
      </c>
      <c r="GH61" s="34">
        <f>IF(GG61&lt;&gt;"",HLOOKUP(COUNT($DW61:GG61)+1,$G$4:$CX$8,GH$14,0)*$D61,IF($C61=GH$17,$G$6*$D61,""))</f>
        <v>19957.189288050446</v>
      </c>
      <c r="GI61" s="34">
        <f>IF(GH61&lt;&gt;"",HLOOKUP(COUNT($DW61:GH61)+1,$G$4:$CX$8,GI$14,0)*$D61,IF($C61=GI$17,$G$6*$D61,""))</f>
        <v>21354.192538213978</v>
      </c>
      <c r="GJ61" s="34">
        <f>IF(GI61&lt;&gt;"",HLOOKUP(COUNT($DW61:GI61)+1,$G$4:$CX$8,GJ$14,0)*$D61,IF($C61=GJ$17,$G$6*$D61,""))</f>
        <v>22848.986015888957</v>
      </c>
      <c r="GK61" s="34">
        <f>IF(GJ61&lt;&gt;"",HLOOKUP(COUNT($DW61:GJ61)+1,$G$4:$CX$8,GK$14,0)*$D61,IF($C61=GK$17,$G$6*$D61,""))</f>
        <v>25133.884617477848</v>
      </c>
      <c r="GL61" s="34">
        <f>IF(GK61&lt;&gt;"",HLOOKUP(COUNT($DW61:GK61)+1,$G$4:$CX$8,GL$14,0)*$D61,IF($C61=GL$17,$G$6*$D61,""))</f>
        <v>21363.801924856176</v>
      </c>
      <c r="GM61" s="34">
        <f>IF(GL61&lt;&gt;"",HLOOKUP(COUNT($DW61:GL61)+1,$G$4:$CX$8,GM$14,0)*$D61,IF($C61=GM$17,$G$6*$D61,""))</f>
        <v>20295.611828613371</v>
      </c>
      <c r="GN61" s="34">
        <f>IF(GM61&lt;&gt;"",HLOOKUP(COUNT($DW61:GM61)+1,$G$4:$CX$8,GN$14,0)*$D61,IF($C61=GN$17,$G$6*$D61,""))</f>
        <v>21310.392420044038</v>
      </c>
      <c r="GO61" s="34">
        <f>IF(GN61&lt;&gt;"",HLOOKUP(COUNT($DW61:GN61)+1,$G$4:$CX$8,GO$14,0)*$D61,IF($C61=GO$17,$G$6*$D61,""))</f>
        <v>22375.912041046242</v>
      </c>
      <c r="GP61" s="34">
        <f>IF(GO61&lt;&gt;"",HLOOKUP(COUNT($DW61:GO61)+1,$G$4:$CX$8,GP$14,0)*$D61,IF($C61=GP$17,$G$6*$D61,""))</f>
        <v>23494.707643098543</v>
      </c>
      <c r="GQ61" s="34">
        <f>IF(GP61&lt;&gt;"",HLOOKUP(COUNT($DW61:GP61)+1,$G$4:$CX$8,GQ$14,0)*$D61,IF($C61=GQ$17,$G$6*$D61,""))</f>
        <v>25139.337178115446</v>
      </c>
      <c r="GR61" s="34">
        <f>IF(GQ61&lt;&gt;"",HLOOKUP(COUNT($DW61:GQ61)+1,$G$4:$CX$8,GR$14,0)*$D61,IF($C61=GR$17,$G$6*$D61,""))</f>
        <v>22625.403460303904</v>
      </c>
      <c r="GS61" s="34">
        <f>IF(GR61&lt;&gt;"",HLOOKUP(COUNT($DW61:GR61)+1,$G$4:$CX$8,GS$14,0)*$D61,IF($C61=GS$17,$G$6*$D61,""))</f>
        <v>20362.863114273521</v>
      </c>
      <c r="GT61" s="34">
        <f>IF(GS61&lt;&gt;"",HLOOKUP(COUNT($DW61:GS61)+1,$G$4:$CX$8,GT$14,0)*$D61,IF($C61=GT$17,$G$6*$D61,""))</f>
        <v>21788.26353227266</v>
      </c>
      <c r="GU61" s="34">
        <f>IF(GT61&lt;&gt;"",HLOOKUP(COUNT($DW61:GT61)+1,$G$4:$CX$8,GU$14,0)*$D61,IF($C61=GU$17,$G$6*$D61,""))</f>
        <v>23313.441979531741</v>
      </c>
      <c r="GV61" s="34">
        <f>IF(GU61&lt;&gt;"",HLOOKUP(COUNT($DW61:GU61)+1,$G$4:$CX$8,GV$14,0)*$D61,IF($C61=GV$17,$G$6*$D61,""))</f>
        <v>24945.382918098971</v>
      </c>
      <c r="GW61" s="34">
        <f>IF(GV61&lt;&gt;"",HLOOKUP(COUNT($DW61:GV61)+1,$G$4:$CX$8,GW$14,0)*$D61,IF($C61=GW$17,$G$6*$D61,""))</f>
        <v>26941.01355154689</v>
      </c>
      <c r="GX61" s="34">
        <f>IF(GW61&lt;&gt;"",HLOOKUP(COUNT($DW61:GW61)+1,$G$4:$CX$8,GX$14,0)*$D61,IF($C61=GX$17,$G$6*$D61,""))</f>
        <v>23169.271654330325</v>
      </c>
      <c r="GY61" s="34">
        <f>IF(GX61&lt;&gt;"",HLOOKUP(COUNT($DW61:GX61)+1,$G$4:$CX$8,GY$14,0)*$D61,IF($C61=GY$17,$G$6*$D61,""))</f>
        <v>22010.808071613807</v>
      </c>
      <c r="GZ61" s="34">
        <f>IF(GY61&lt;&gt;"",HLOOKUP(COUNT($DW61:GY61)+1,$G$4:$CX$8,GZ$14,0)*$D61,IF($C61=GZ$17,$G$6*$D61,""))</f>
        <v>23111.348475194503</v>
      </c>
      <c r="HA61" s="34">
        <f>IF(GZ61&lt;&gt;"",HLOOKUP(COUNT($DW61:GZ61)+1,$G$4:$CX$8,HA$14,0)*$D61,IF($C61=HA$17,$G$6*$D61,""))</f>
        <v>24266.915898954219</v>
      </c>
      <c r="HB61" s="34">
        <f>IF(HA61&lt;&gt;"",HLOOKUP(COUNT($DW61:HA61)+1,$G$4:$CX$8,HB$14,0)*$D61,IF($C61=HB$17,$G$6*$D61,""))</f>
        <v>25480.261693901928</v>
      </c>
      <c r="HC61" s="34">
        <f>IF(HB61&lt;&gt;"",HLOOKUP(COUNT($DW61:HB61)+1,$G$4:$CX$8,HC$14,0)*$D61,IF($C61=HC$17,$G$6*$D61,""))</f>
        <v>27263.88001247506</v>
      </c>
      <c r="HD61" s="34">
        <f>IF(HC61&lt;&gt;"",HLOOKUP(COUNT($DW61:HC61)+1,$G$4:$CX$8,HD$14,0)*$D61,IF($C61=HD$17,$G$6*$D61,""))</f>
        <v>24537.492011227565</v>
      </c>
      <c r="HE61" s="34">
        <f>IF(HD61&lt;&gt;"",HLOOKUP(COUNT($DW61:HD61)+1,$G$4:$CX$8,HE$14,0)*$D61,IF($C61=HE$17,$G$6*$D61,""))</f>
        <v>22083.742810104806</v>
      </c>
      <c r="HF61" s="34">
        <f>IF(HE61&lt;&gt;"",HLOOKUP(COUNT($DW61:HE61)+1,$G$4:$CX$8,HF$14,0)*$D61,IF($C61=HF$17,$G$6*$D61,""))</f>
        <v>23629.604806812145</v>
      </c>
      <c r="HG61" s="34">
        <f>IF(HF61&lt;&gt;"",HLOOKUP(COUNT($DW61:HF61)+1,$G$4:$CX$8,HG$14,0)*$D61,IF($C61=HG$17,$G$6*$D61,""))</f>
        <v>25283.677143288991</v>
      </c>
      <c r="HH61" s="34">
        <f>IF(HG61&lt;&gt;"",HLOOKUP(COUNT($DW61:HG61)+1,$G$4:$CX$8,HH$14,0)*$D61,IF($C61=HH$17,$G$6*$D61,""))</f>
        <v>27053.534543319223</v>
      </c>
      <c r="HI61" s="34">
        <f>IF(HH61&lt;&gt;"",HLOOKUP(COUNT($DW61:HH61)+1,$G$4:$CX$8,HI$14,0)*$D61,IF($C61=HI$17,$G$6*$D61,""))</f>
        <v>29217.817306784757</v>
      </c>
      <c r="HJ61" s="34">
        <f>IF(HI61&lt;&gt;"",HLOOKUP(COUNT($DW61:HI61)+1,$G$4:$CX$8,HJ$14,0)*$D61,IF($C61=HJ$17,$G$6*$D61,""))</f>
        <v>25419.501056902733</v>
      </c>
      <c r="HK61" s="34">
        <f>IF(HJ61&lt;&gt;"",HLOOKUP(COUNT($DW61:HJ61)+1,$G$4:$CX$8,HK$14,0)*$D61,IF($C61=HK$17,$G$6*$D61,""))</f>
        <v>24148.526004057603</v>
      </c>
      <c r="HL61" s="34">
        <f>IF(HK61&lt;&gt;"",HLOOKUP(COUNT($DW61:HK61)+1,$G$4:$CX$8,HL$14,0)*$D61,IF($C61=HL$17,$G$6*$D61,""))</f>
        <v>25355.952304260478</v>
      </c>
      <c r="HM61" s="34">
        <f>IF(HL61&lt;&gt;"",HLOOKUP(COUNT($DW61:HL61)+1,$G$4:$CX$8,HM$14,0)*$D61,IF($C61=HM$17,$G$6*$D61,""))</f>
        <v>26623.749919473506</v>
      </c>
      <c r="HN61" s="34">
        <f>IF(HM61&lt;&gt;"",HLOOKUP(COUNT($DW61:HM61)+1,$G$4:$CX$8,HN$14,0)*$D61,IF($C61=HN$17,$G$6*$D61,""))</f>
        <v>27954.937415447188</v>
      </c>
      <c r="HO61" s="34">
        <f>IF(HN61&lt;&gt;"",HLOOKUP(COUNT($DW61:HN61)+1,$G$4:$CX$8,HO$14,0)*$D61,IF($C61=HO$17,$G$6*$D61,""))</f>
        <v>29911.783034528482</v>
      </c>
      <c r="HP61" s="34">
        <f>IF(HO61&lt;&gt;"",HLOOKUP(COUNT($DW61:HO61)+1,$G$4:$CX$8,HP$14,0)*$D61,IF($C61=HP$17,$G$6*$D61,""))</f>
        <v>26920.604731075633</v>
      </c>
      <c r="HQ61" s="34">
        <f>IF(HP61&lt;&gt;"",HLOOKUP(COUNT($DW61:HP61)+1,$G$4:$CX$8,HQ$14,0)*$D61,IF($C61=HQ$17,$G$6*$D61,""))</f>
        <v>24228.544257968075</v>
      </c>
      <c r="HR61" s="34">
        <f>IF(HQ61&lt;&gt;"",HLOOKUP(COUNT($DW61:HQ61)+1,$G$4:$CX$8,HR$14,0)*$D61,IF($C61=HR$17,$G$6*$D61,""))</f>
        <v>25924.542356025839</v>
      </c>
      <c r="HS61" s="34">
        <f>IF(HR61&lt;&gt;"",HLOOKUP(COUNT($DW61:HR61)+1,$G$4:$CX$8,HS$14,0)*$D61,IF($C61=HS$17,$G$6*$D61,""))</f>
        <v>27739.260320947651</v>
      </c>
      <c r="HT61" s="34">
        <f>IF(HS61&lt;&gt;"",HLOOKUP(COUNT($DW61:HS61)+1,$G$4:$CX$8,HT$14,0)*$D61,IF($C61=HT$17,$G$6*$D61,""))</f>
        <v>29681.00854341398</v>
      </c>
      <c r="HU61" s="34">
        <f>IF(HT61&lt;&gt;"",HLOOKUP(COUNT($DW61:HT61)+1,$G$4:$CX$8,HU$14,0)*$D61,IF($C61=HU$17,$G$6*$D61,""))</f>
        <v>32055.489226887097</v>
      </c>
      <c r="HV61" s="34">
        <f>IF(HU61&lt;&gt;"",HLOOKUP(COUNT($DW61:HU61)+1,$G$4:$CX$8,HV$14,0)*$D61,IF($C61=HV$17,$G$6*$D61,""))</f>
        <v>20863.156730072915</v>
      </c>
      <c r="HW61" s="34">
        <f>IF(HV61&lt;&gt;"",HLOOKUP(COUNT($DW61:HV61)+1,$G$4:$CX$8,HW$14,0)*$D61,IF($C61=HW$17,$G$6*$D61,""))</f>
        <v>20863.156730072915</v>
      </c>
      <c r="HX61" s="34">
        <f>IF(HW61&lt;&gt;"",HLOOKUP(COUNT($DW61:HW61)+1,$G$4:$CX$8,HX$14,0)*$D61,IF($C61=HX$17,$G$6*$D61,""))</f>
        <v>20863.156730072915</v>
      </c>
      <c r="HY61" s="34">
        <f>IF(HX61&lt;&gt;"",HLOOKUP(COUNT($DW61:HX61)+1,$G$4:$CX$8,HY$14,0)*$D61,IF($C61=HY$17,$G$6*$D61,""))</f>
        <v>20863.156730072915</v>
      </c>
      <c r="HZ61" s="34">
        <f>IF(HY61&lt;&gt;"",HLOOKUP(COUNT($DW61:HY61)+1,$G$4:$CX$8,HZ$14,0)*$D61,IF($C61=HZ$17,$G$6*$D61,""))</f>
        <v>20863.156730072915</v>
      </c>
      <c r="IA61" s="34">
        <f>IF(HZ61&lt;&gt;"",HLOOKUP(COUNT($DW61:HZ61)+1,$G$4:$CX$8,IA$14,0)*$D61,IF($C61=IA$17,$G$6*$D61,""))</f>
        <v>20863.156730072915</v>
      </c>
      <c r="IB61" s="34">
        <f>IF(IA61&lt;&gt;"",HLOOKUP(COUNT($DW61:IA61)+1,$G$4:$CX$8,IB$14,0)*$D61,IF($C61=IB$17,$G$6*$D61,""))</f>
        <v>20863.156730072915</v>
      </c>
      <c r="IC61" s="34">
        <f>IF(IB61&lt;&gt;"",HLOOKUP(COUNT($DW61:IB61)+1,$G$4:$CX$8,IC$14,0)*$D61,IF($C61=IC$17,$G$6*$D61,""))</f>
        <v>20863.156730072915</v>
      </c>
      <c r="ID61" s="34">
        <f>IF(IC61&lt;&gt;"",HLOOKUP(COUNT($DW61:IC61)+1,$G$4:$CX$8,ID$14,0)*$D61,IF($C61=ID$17,$G$6*$D61,""))</f>
        <v>20863.156730072915</v>
      </c>
      <c r="IE61" s="34">
        <f>IF(ID61&lt;&gt;"",HLOOKUP(COUNT($DW61:ID61)+1,$G$4:$CX$8,IE$14,0)*$D61,IF($C61=IE$17,$G$6*$D61,""))</f>
        <v>20863.156730072915</v>
      </c>
      <c r="IF61" s="34">
        <f>IF(IE61&lt;&gt;"",HLOOKUP(COUNT($DW61:IE61)+1,$G$4:$CX$8,IF$14,0)*$D61,IF($C61=IF$17,$G$6*$D61,""))</f>
        <v>20863.156730072915</v>
      </c>
      <c r="IG61" s="34">
        <f>IF(IF61&lt;&gt;"",HLOOKUP(COUNT($DW61:IF61)+1,$G$4:$CX$8,IG$14,0)*$D61,IF($C61=IG$17,$G$6*$D61,""))</f>
        <v>20863.156730072915</v>
      </c>
      <c r="IH61" s="34">
        <f>IF(IG61&lt;&gt;"",HLOOKUP(COUNT($DW61:IG61)+1,$G$4:$CX$8,IH$14,0)*$D61,IF($C61=IH$17,$G$6*$D61,""))</f>
        <v>20863.156730072915</v>
      </c>
      <c r="II61" s="34">
        <f>IF(IH61&lt;&gt;"",HLOOKUP(COUNT($DW61:IH61)+1,$G$4:$CX$8,II$14,0)*$D61,IF($C61=II$17,$G$6*$D61,""))</f>
        <v>20863.156730072915</v>
      </c>
      <c r="IJ61" s="34">
        <f>IF(II61&lt;&gt;"",HLOOKUP(COUNT($DW61:II61)+1,$G$4:$CX$8,IJ$14,0)*$D61,IF($C61=IJ$17,$G$6*$D61,""))</f>
        <v>20863.156730072915</v>
      </c>
      <c r="IK61" s="34">
        <f>IF(IJ61&lt;&gt;"",HLOOKUP(COUNT($DW61:IJ61)+1,$G$4:$CX$8,IK$14,0)*$D61,IF($C61=IK$17,$G$6*$D61,""))</f>
        <v>20863.156730072915</v>
      </c>
      <c r="IL61" s="34">
        <f>IF(IK61&lt;&gt;"",HLOOKUP(COUNT($DW61:IK61)+1,$G$4:$CX$8,IL$14,0)*$D61,IF($C61=IL$17,$G$6*$D61,""))</f>
        <v>20863.156730072915</v>
      </c>
      <c r="IM61" s="34">
        <f>IF(IL61&lt;&gt;"",HLOOKUP(COUNT($DW61:IL61)+1,$G$4:$CX$8,IM$14,0)*$D61,IF($C61=IM$17,$G$6*$D61,""))</f>
        <v>20863.156730072915</v>
      </c>
      <c r="IO61" s="34" t="str">
        <f>IF(IN61&lt;&gt;"",HLOOKUP(COUNT($IN61:IN61)+1,$G$4:$EH$8,IO$14,0)*$D61,IF($C61=IO$17,$G$7*$D61,""))</f>
        <v/>
      </c>
      <c r="IP61" s="34" t="str">
        <f>IF(IO61&lt;&gt;"",HLOOKUP(COUNT($IN61:IO61)+1,$G$4:$EH$8,IP$14,0)*$D61,IF($C61=IP$17,$G$7*$D61,""))</f>
        <v/>
      </c>
      <c r="IQ61" s="34" t="str">
        <f>IF(IP61&lt;&gt;"",HLOOKUP(COUNT($IN61:IP61)+1,$G$4:$EH$8,IQ$14,0)*$D61,IF($C61=IQ$17,$G$7*$D61,""))</f>
        <v/>
      </c>
      <c r="IR61" s="34" t="str">
        <f>IF(IQ61&lt;&gt;"",HLOOKUP(COUNT($IN61:IQ61)+1,$G$4:$EH$8,IR$14,0)*$D61,IF($C61=IR$17,$G$7*$D61,""))</f>
        <v/>
      </c>
      <c r="IS61" s="34" t="str">
        <f>IF(IR61&lt;&gt;"",HLOOKUP(COUNT($IN61:IR61)+1,$G$4:$EH$8,IS$14,0)*$D61,IF($C61=IS$17,$G$7*$D61,""))</f>
        <v/>
      </c>
      <c r="IT61" s="34" t="str">
        <f>IF(IS61&lt;&gt;"",HLOOKUP(COUNT($IN61:IS61)+1,$G$4:$EH$8,IT$14,0)*$D61,IF($C61=IT$17,$G$7*$D61,""))</f>
        <v/>
      </c>
      <c r="IU61" s="34" t="str">
        <f>IF(IT61&lt;&gt;"",HLOOKUP(COUNT($IN61:IT61)+1,$G$4:$EH$8,IU$14,0)*$D61,IF($C61=IU$17,$G$7*$D61,""))</f>
        <v/>
      </c>
      <c r="IV61" s="34" t="str">
        <f>IF(IU61&lt;&gt;"",HLOOKUP(COUNT($IN61:IU61)+1,$G$4:$EH$8,IV$14,0)*$D61,IF($C61=IV$17,$G$7*$D61,""))</f>
        <v/>
      </c>
      <c r="IW61" s="34" t="str">
        <f>IF(IV61&lt;&gt;"",HLOOKUP(COUNT($IN61:IV61)+1,$G$4:$EH$8,IW$14,0)*$D61,IF($C61=IW$17,$G$7*$D61,""))</f>
        <v/>
      </c>
      <c r="IX61" s="34" t="str">
        <f>IF(IW61&lt;&gt;"",HLOOKUP(COUNT($IN61:IW61)+1,$G$4:$EH$8,IX$14,0)*$D61,IF($C61=IX$17,$G$7*$D61,""))</f>
        <v/>
      </c>
      <c r="IY61" s="34" t="str">
        <f>IF(IX61&lt;&gt;"",HLOOKUP(COUNT($IN61:IX61)+1,$G$4:$EH$8,IY$14,0)*$D61,IF($C61=IY$17,$G$7*$D61,""))</f>
        <v/>
      </c>
      <c r="IZ61" s="34" t="str">
        <f>IF(IY61&lt;&gt;"",HLOOKUP(COUNT($IN61:IY61)+1,$G$4:$EH$8,IZ$14,0)*$D61,IF($C61=IZ$17,$G$7*$D61,""))</f>
        <v/>
      </c>
      <c r="JA61" s="34" t="str">
        <f>IF(IZ61&lt;&gt;"",HLOOKUP(COUNT($IN61:IZ61)+1,$G$4:$EH$8,JA$14,0)*$D61,IF($C61=JA$17,$G$7*$D61,""))</f>
        <v/>
      </c>
      <c r="JB61" s="34" t="str">
        <f>IF(JA61&lt;&gt;"",HLOOKUP(COUNT($IN61:JA61)+1,$G$4:$EH$8,JB$14,0)*$D61,IF($C61=JB$17,$G$7*$D61,""))</f>
        <v/>
      </c>
      <c r="JC61" s="34" t="str">
        <f>IF(JB61&lt;&gt;"",HLOOKUP(COUNT($IN61:JB61)+1,$G$4:$EH$8,JC$14,0)*$D61,IF($C61=JC$17,$G$7*$D61,""))</f>
        <v/>
      </c>
      <c r="JD61" s="34" t="str">
        <f>IF(JC61&lt;&gt;"",HLOOKUP(COUNT($IN61:JC61)+1,$G$4:$EH$8,JD$14,0)*$D61,IF($C61=JD$17,$G$7*$D61,""))</f>
        <v/>
      </c>
      <c r="JE61" s="34" t="str">
        <f>IF(JD61&lt;&gt;"",HLOOKUP(COUNT($IN61:JD61)+1,$G$4:$EH$8,JE$14,0)*$D61,IF($C61=JE$17,$G$7*$D61,""))</f>
        <v/>
      </c>
      <c r="JF61" s="34" t="str">
        <f>IF(JE61&lt;&gt;"",HLOOKUP(COUNT($IN61:JE61)+1,$G$4:$EH$8,JF$14,0)*$D61,IF($C61=JF$17,$G$7*$D61,""))</f>
        <v/>
      </c>
      <c r="JG61" s="34" t="str">
        <f>IF(JF61&lt;&gt;"",HLOOKUP(COUNT($IN61:JF61)+1,$G$4:$EH$8,JG$14,0)*$D61,IF($C61=JG$17,$G$7*$D61,""))</f>
        <v/>
      </c>
      <c r="JH61" s="34" t="str">
        <f>IF(JG61&lt;&gt;"",HLOOKUP(COUNT($IN61:JG61)+1,$G$4:$EH$8,JH$14,0)*$D61,IF($C61=JH$17,$G$7*$D61,""))</f>
        <v/>
      </c>
      <c r="JI61" s="34" t="str">
        <f>IF(JH61&lt;&gt;"",HLOOKUP(COUNT($IN61:JH61)+1,$G$4:$EH$8,JI$14,0)*$D61,IF($C61=JI$17,$G$7*$D61,""))</f>
        <v/>
      </c>
      <c r="JJ61" s="34" t="str">
        <f>IF(JI61&lt;&gt;"",HLOOKUP(COUNT($IN61:JI61)+1,$G$4:$EH$8,JJ$14,0)*$D61,IF($C61=JJ$17,$G$7*$D61,""))</f>
        <v/>
      </c>
      <c r="JK61" s="34" t="str">
        <f>IF(JJ61&lt;&gt;"",HLOOKUP(COUNT($IN61:JJ61)+1,$G$4:$EH$8,JK$14,0)*$D61,IF($C61=JK$17,$G$7*$D61,""))</f>
        <v/>
      </c>
      <c r="JL61" s="34" t="str">
        <f>IF(JK61&lt;&gt;"",HLOOKUP(COUNT($IN61:JK61)+1,$G$4:$EH$8,JL$14,0)*$D61,IF($C61=JL$17,$G$7*$D61,""))</f>
        <v/>
      </c>
      <c r="JM61" s="34" t="str">
        <f>IF(JL61&lt;&gt;"",HLOOKUP(COUNT($IN61:JL61)+1,$G$4:$EH$8,JM$14,0)*$D61,IF($C61=JM$17,$G$7*$D61,""))</f>
        <v/>
      </c>
      <c r="JN61" s="34" t="str">
        <f>IF(JM61&lt;&gt;"",HLOOKUP(COUNT($IN61:JM61)+1,$G$4:$EH$8,JN$14,0)*$D61,IF($C61=JN$17,$G$7*$D61,""))</f>
        <v/>
      </c>
      <c r="JO61" s="34" t="str">
        <f>IF(JN61&lt;&gt;"",HLOOKUP(COUNT($IN61:JN61)+1,$G$4:$EH$8,JO$14,0)*$D61,IF($C61=JO$17,$G$7*$D61,""))</f>
        <v/>
      </c>
      <c r="JP61" s="34" t="str">
        <f>IF(JO61&lt;&gt;"",HLOOKUP(COUNT($IN61:JO61)+1,$G$4:$EH$8,JP$14,0)*$D61,IF($C61=JP$17,$G$7*$D61,""))</f>
        <v/>
      </c>
      <c r="JQ61" s="34" t="str">
        <f>IF(JP61&lt;&gt;"",HLOOKUP(COUNT($IN61:JP61)+1,$G$4:$EH$8,JQ$14,0)*$D61,IF($C61=JQ$17,$G$7*$D61,""))</f>
        <v/>
      </c>
      <c r="JR61" s="34" t="str">
        <f>IF(JQ61&lt;&gt;"",HLOOKUP(COUNT($IN61:JQ61)+1,$G$4:$EH$8,JR$14,0)*$D61,IF($C61=JR$17,$G$7*$D61,""))</f>
        <v/>
      </c>
      <c r="JS61" s="34" t="str">
        <f>IF(JR61&lt;&gt;"",HLOOKUP(COUNT($IN61:JR61)+1,$G$4:$EH$8,JS$14,0)*$D61,IF($C61=JS$17,$G$7*$D61,""))</f>
        <v/>
      </c>
      <c r="JT61" s="34" t="str">
        <f>IF(JS61&lt;&gt;"",HLOOKUP(COUNT($IN61:JS61)+1,$G$4:$EH$8,JT$14,0)*$D61,IF($C61=JT$17,$G$7*$D61,""))</f>
        <v/>
      </c>
      <c r="JU61" s="34" t="str">
        <f>IF(JT61&lt;&gt;"",HLOOKUP(COUNT($IN61:JT61)+1,$G$4:$EH$8,JU$14,0)*$D61,IF($C61=JU$17,$G$7*$D61,""))</f>
        <v/>
      </c>
      <c r="JV61" s="34" t="str">
        <f>IF(JU61&lt;&gt;"",HLOOKUP(COUNT($IN61:JU61)+1,$G$4:$EH$8,JV$14,0)*$D61,IF($C61=JV$17,$G$7*$D61,""))</f>
        <v/>
      </c>
      <c r="JW61" s="34" t="str">
        <f>IF(JV61&lt;&gt;"",HLOOKUP(COUNT($IN61:JV61)+1,$G$4:$EH$8,JW$14,0)*$D61,IF($C61=JW$17,$G$7*$D61,""))</f>
        <v/>
      </c>
      <c r="JX61" s="34" t="str">
        <f>IF(JW61&lt;&gt;"",HLOOKUP(COUNT($IN61:JW61)+1,$G$4:$EH$8,JX$14,0)*$D61,IF($C61=JX$17,$G$7*$D61,""))</f>
        <v/>
      </c>
      <c r="JY61" s="34" t="str">
        <f>IF(JX61&lt;&gt;"",HLOOKUP(COUNT($IN61:JX61)+1,$G$4:$EH$8,JY$14,0)*$D61,IF($C61=JY$17,$G$7*$D61,""))</f>
        <v/>
      </c>
      <c r="JZ61" s="34" t="str">
        <f>IF(JY61&lt;&gt;"",HLOOKUP(COUNT($IN61:JY61)+1,$G$4:$EH$8,JZ$14,0)*$D61,IF($C61=JZ$17,$G$7*$D61,""))</f>
        <v/>
      </c>
      <c r="KA61" s="34" t="str">
        <f>IF(JZ61&lt;&gt;"",HLOOKUP(COUNT($IN61:JZ61)+1,$G$4:$EH$8,KA$14,0)*$D61,IF($C61=KA$17,$G$7*$D61,""))</f>
        <v/>
      </c>
      <c r="KB61" s="34" t="str">
        <f>IF(KA61&lt;&gt;"",HLOOKUP(COUNT($IN61:KA61)+1,$G$4:$EH$8,KB$14,0)*$D61,IF($C61=KB$17,$G$7*$D61,""))</f>
        <v/>
      </c>
      <c r="KC61" s="34" t="str">
        <f>IF(KB61&lt;&gt;"",HLOOKUP(COUNT($IN61:KB61)+1,$G$4:$EH$8,KC$14,0)*$D61,IF($C61=KC$17,$G$7*$D61,""))</f>
        <v/>
      </c>
      <c r="KD61" s="34" t="str">
        <f>IF(KC61&lt;&gt;"",HLOOKUP(COUNT($IN61:KC61)+1,$G$4:$EH$8,KD$14,0)*$D61,IF($C61=KD$17,$G$7*$D61,""))</f>
        <v/>
      </c>
      <c r="KE61" s="34">
        <f>IF(KD61&lt;&gt;"",HLOOKUP(COUNT($IN61:KD61)+1,$G$4:$EH$8,KE$14,0)*$D61,IF($C61=KE$17,$G$7*$D61,""))</f>
        <v>0</v>
      </c>
      <c r="KF61" s="34">
        <f>IF(KE61&lt;&gt;"",HLOOKUP(COUNT($IN61:KE61)+1,$G$4:$EH$8,KF$14,0)*$D61,IF($C61=KF$17,$G$7*$D61,""))</f>
        <v>3000</v>
      </c>
      <c r="KG61" s="34">
        <f>IF(KF61&lt;&gt;"",HLOOKUP(COUNT($IN61:KF61)+1,$G$4:$EH$8,KG$14,0)*$D61,IF($C61=KG$17,$G$7*$D61,""))</f>
        <v>3000</v>
      </c>
      <c r="KH61" s="34">
        <f>IF(KG61&lt;&gt;"",HLOOKUP(COUNT($IN61:KG61)+1,$G$4:$EH$8,KH$14,0)*$D61,IF($C61=KH$17,$G$7*$D61,""))</f>
        <v>3000</v>
      </c>
      <c r="KI61" s="34">
        <f>IF(KH61&lt;&gt;"",HLOOKUP(COUNT($IN61:KH61)+1,$G$4:$EH$8,KI$14,0)*$D61,IF($C61=KI$17,$G$7*$D61,""))</f>
        <v>3000</v>
      </c>
      <c r="KJ61" s="34">
        <f>IF(KI61&lt;&gt;"",HLOOKUP(COUNT($IN61:KI61)+1,$G$4:$EH$8,KJ$14,0)*$D61,IF($C61=KJ$17,$G$7*$D61,""))</f>
        <v>3016.1527361393273</v>
      </c>
      <c r="KK61" s="34">
        <f>IF(KJ61&lt;&gt;"",HLOOKUP(COUNT($IN61:KJ61)+1,$G$4:$EH$8,KK$14,0)*$D61,IF($C61=KK$17,$G$7*$D61,""))</f>
        <v>3619.3832833671909</v>
      </c>
      <c r="KL61" s="34">
        <f>IF(KK61&lt;&gt;"",HLOOKUP(COUNT($IN61:KK61)+1,$G$4:$EH$8,KL$14,0)*$D61,IF($C61=KL$17,$G$7*$D61,""))</f>
        <v>4198.4846087059414</v>
      </c>
      <c r="KM61" s="34">
        <f>IF(KL61&lt;&gt;"",HLOOKUP(COUNT($IN61:KL61)+1,$G$4:$EH$8,KM$14,0)*$D61,IF($C61=KM$17,$G$7*$D61,""))</f>
        <v>4786.2724539247747</v>
      </c>
      <c r="KN61" s="34">
        <f>IF(KM61&lt;&gt;"",HLOOKUP(COUNT($IN61:KM61)+1,$G$4:$EH$8,KN$14,0)*$D61,IF($C61=KN$17,$G$7*$D61,""))</f>
        <v>5408.4878729349921</v>
      </c>
      <c r="KO61" s="34">
        <f>IF(KN61&lt;&gt;"",HLOOKUP(COUNT($IN61:KN61)+1,$G$4:$EH$8,KO$14,0)*$D61,IF($C61=KO$17,$G$7*$D61,""))</f>
        <v>6003.4215389578421</v>
      </c>
      <c r="KP61" s="34">
        <f>IF(KO61&lt;&gt;"",HLOOKUP(COUNT($IN61:KO61)+1,$G$4:$EH$8,KP$14,0)*$D61,IF($C61=KP$17,$G$7*$D61,""))</f>
        <v>6603.7636928536267</v>
      </c>
      <c r="KQ61" s="34">
        <f>IF(KP61&lt;&gt;"",HLOOKUP(COUNT($IN61:KP61)+1,$G$4:$EH$8,KQ$14,0)*$D61,IF($C61=KQ$17,$G$7*$D61,""))</f>
        <v>4952.8227696402228</v>
      </c>
      <c r="KR61" s="34">
        <f>IF(KQ61&lt;&gt;"",HLOOKUP(COUNT($IN61:KQ61)+1,$G$4:$EH$8,KR$14,0)*$D61,IF($C61=KR$17,$G$7*$D61,""))</f>
        <v>4705.1816311582088</v>
      </c>
      <c r="KS61" s="34">
        <f>IF(KR61&lt;&gt;"",HLOOKUP(COUNT($IN61:KR61)+1,$G$4:$EH$8,KS$14,0)*$D61,IF($C61=KS$17,$G$7*$D61,""))</f>
        <v>5175.6997942740318</v>
      </c>
      <c r="KT61" s="34">
        <f>IF(KS61&lt;&gt;"",HLOOKUP(COUNT($IN61:KS61)+1,$G$4:$EH$8,KT$14,0)*$D61,IF($C61=KT$17,$G$7*$D61,""))</f>
        <v>5693.2697737014369</v>
      </c>
      <c r="KU61" s="34">
        <f>IF(KT61&lt;&gt;"",HLOOKUP(COUNT($IN61:KT61)+1,$G$4:$EH$8,KU$14,0)*$D61,IF($C61=KU$17,$G$7*$D61,""))</f>
        <v>6262.5967510715782</v>
      </c>
      <c r="KV61" s="34">
        <f>IF(KU61&lt;&gt;"",HLOOKUP(COUNT($IN61:KU61)+1,$G$4:$EH$8,KV$14,0)*$D61,IF($C61=KV$17,$G$7*$D61,""))</f>
        <v>6888.856426178736</v>
      </c>
      <c r="KW61" s="34">
        <f>IF(KV61&lt;&gt;"",HLOOKUP(COUNT($IN61:KV61)+1,$G$4:$EH$8,KW$14,0)*$D61,IF($C61=KW$17,$G$7*$D61,""))</f>
        <v>6544.4136048697965</v>
      </c>
      <c r="KX61" s="34">
        <f>IF(KW61&lt;&gt;"",HLOOKUP(COUNT($IN61:KW61)+1,$G$4:$EH$8,KX$14,0)*$D61,IF($C61=KX$17,$G$7*$D61,""))</f>
        <v>6217.192924626308</v>
      </c>
      <c r="KY61" s="34">
        <f>IF(KX61&lt;&gt;"",HLOOKUP(COUNT($IN61:KX61)+1,$G$4:$EH$8,KY$14,0)*$D61,IF($C61=KY$17,$G$7*$D61,""))</f>
        <v>6652.3964293501494</v>
      </c>
      <c r="KZ61" s="34">
        <f>IF(KY61&lt;&gt;"",HLOOKUP(COUNT($IN61:KY61)+1,$G$4:$EH$8,KZ$14,0)*$D61,IF($C61=KZ$17,$G$7*$D61,""))</f>
        <v>7118.0641794046596</v>
      </c>
      <c r="LA61" s="34">
        <f>IF(KZ61&lt;&gt;"",HLOOKUP(COUNT($IN61:KZ61)+1,$G$4:$EH$8,LA$14,0)*$D61,IF($C61=LA$17,$G$7*$D61,""))</f>
        <v>7616.3286719629859</v>
      </c>
      <c r="LB61" s="34">
        <f>IF(LA61&lt;&gt;"",HLOOKUP(COUNT($IN61:LA61)+1,$G$4:$EH$8,LB$14,0)*$D61,IF($C61=LB$17,$G$7*$D61,""))</f>
        <v>8377.9615391592833</v>
      </c>
      <c r="LC61" s="34">
        <f>IF(LB61&lt;&gt;"",HLOOKUP(COUNT($IN61:LB61)+1,$G$4:$EH$8,LC$14,0)*$D61,IF($C61=LC$17,$G$7*$D61,""))</f>
        <v>7121.2673082853926</v>
      </c>
      <c r="LD61" s="34">
        <f>IF(LC61&lt;&gt;"",HLOOKUP(COUNT($IN61:LC61)+1,$G$4:$EH$8,LD$14,0)*$D61,IF($C61=LD$17,$G$7*$D61,""))</f>
        <v>6765.2039428711241</v>
      </c>
      <c r="LE61" s="34">
        <f>IF(LD61&lt;&gt;"",HLOOKUP(COUNT($IN61:LD61)+1,$G$4:$EH$8,LE$14,0)*$D61,IF($C61=LE$17,$G$7*$D61,""))</f>
        <v>7103.4641400146802</v>
      </c>
      <c r="LF61" s="34">
        <f>IF(LE61&lt;&gt;"",HLOOKUP(COUNT($IN61:LE61)+1,$G$4:$EH$8,LF$14,0)*$D61,IF($C61=LF$17,$G$7*$D61,""))</f>
        <v>7458.6373470154149</v>
      </c>
      <c r="LG61" s="34">
        <f>IF(LF61&lt;&gt;"",HLOOKUP(COUNT($IN61:LF61)+1,$G$4:$EH$8,LG$14,0)*$D61,IF($C61=LG$17,$G$7*$D61,""))</f>
        <v>7831.5692143661818</v>
      </c>
      <c r="LH61" s="34">
        <f>IF(LG61&lt;&gt;"",HLOOKUP(COUNT($IN61:LG61)+1,$G$4:$EH$8,LH$14,0)*$D61,IF($C61=LH$17,$G$7*$D61,""))</f>
        <v>8379.7790593718164</v>
      </c>
      <c r="LI61" s="34">
        <f>IF(LH61&lt;&gt;"",HLOOKUP(COUNT($IN61:LH61)+1,$G$4:$EH$8,LI$14,0)*$D61,IF($C61=LI$17,$G$7*$D61,""))</f>
        <v>7541.8011534346351</v>
      </c>
      <c r="LJ61" s="34">
        <f>IF(LI61&lt;&gt;"",HLOOKUP(COUNT($IN61:LI61)+1,$G$4:$EH$8,LJ$14,0)*$D61,IF($C61=LJ$17,$G$7*$D61,""))</f>
        <v>6787.6210380911734</v>
      </c>
      <c r="LK61" s="34">
        <f>IF(LJ61&lt;&gt;"",HLOOKUP(COUNT($IN61:LJ61)+1,$G$4:$EH$8,LK$14,0)*$D61,IF($C61=LK$17,$G$7*$D61,""))</f>
        <v>7262.7545107575543</v>
      </c>
      <c r="LL61" s="34">
        <f>IF(LK61&lt;&gt;"",HLOOKUP(COUNT($IN61:LK61)+1,$G$4:$EH$8,LL$14,0)*$D61,IF($C61=LL$17,$G$7*$D61,""))</f>
        <v>7771.1473265105806</v>
      </c>
      <c r="LM61" s="34">
        <f>IF(LL61&lt;&gt;"",HLOOKUP(COUNT($IN61:LL61)+1,$G$4:$EH$8,LM$14,0)*$D61,IF($C61=LM$17,$G$7*$D61,""))</f>
        <v>8315.1276393663247</v>
      </c>
      <c r="LN61" s="34">
        <f>IF(LM61&lt;&gt;"",HLOOKUP(COUNT($IN61:LM61)+1,$G$4:$EH$8,LN$14,0)*$D61,IF($C61=LN$17,$G$7*$D61,""))</f>
        <v>8980.3378505156306</v>
      </c>
      <c r="LO61" s="34">
        <f>IF(LN61&lt;&gt;"",HLOOKUP(COUNT($IN61:LN61)+1,$G$4:$EH$8,LO$14,0)*$D61,IF($C61=LO$17,$G$7*$D61,""))</f>
        <v>7723.0905514434426</v>
      </c>
      <c r="LP61" s="34">
        <f>IF(LO61&lt;&gt;"",HLOOKUP(COUNT($IN61:LO61)+1,$G$4:$EH$8,LP$14,0)*$D61,IF($C61=LP$17,$G$7*$D61,""))</f>
        <v>7336.9360238712688</v>
      </c>
      <c r="LQ61" s="34">
        <f>IF(LP61&lt;&gt;"",HLOOKUP(COUNT($IN61:LP61)+1,$G$4:$EH$8,LQ$14,0)*$D61,IF($C61=LQ$17,$G$7*$D61,""))</f>
        <v>7703.7828250648354</v>
      </c>
      <c r="LR61" s="34">
        <f>IF(LQ61&lt;&gt;"",HLOOKUP(COUNT($IN61:LQ61)+1,$G$4:$EH$8,LR$14,0)*$D61,IF($C61=LR$17,$G$7*$D61,""))</f>
        <v>8088.971966318074</v>
      </c>
      <c r="LS61" s="34">
        <f>IF(LR61&lt;&gt;"",HLOOKUP(COUNT($IN61:LR61)+1,$G$4:$EH$8,LS$14,0)*$D61,IF($C61=LS$17,$G$7*$D61,""))</f>
        <v>8493.4205646339778</v>
      </c>
      <c r="LT61" s="34">
        <f>IF(LS61&lt;&gt;"",HLOOKUP(COUNT($IN61:LS61)+1,$G$4:$EH$8,LT$14,0)*$D61,IF($C61=LT$17,$G$7*$D61,""))</f>
        <v>9087.9600041583544</v>
      </c>
      <c r="LU61" s="34">
        <f>IF(LT61&lt;&gt;"",HLOOKUP(COUNT($IN61:LT61)+1,$G$4:$EH$8,LU$14,0)*$D61,IF($C61=LU$17,$G$7*$D61,""))</f>
        <v>8179.1640037425223</v>
      </c>
      <c r="LV61" s="34">
        <f>IF(LU61&lt;&gt;"",HLOOKUP(COUNT($IN61:LU61)+1,$G$4:$EH$8,LV$14,0)*$D61,IF($C61=LV$17,$G$7*$D61,""))</f>
        <v>7361.2476033682688</v>
      </c>
      <c r="LW61" s="34">
        <f>IF(LV61&lt;&gt;"",HLOOKUP(COUNT($IN61:LV61)+1,$G$4:$EH$8,LW$14,0)*$D61,IF($C61=LW$17,$G$7*$D61,""))</f>
        <v>7876.5349356040488</v>
      </c>
      <c r="LX61" s="34">
        <f>IF(LW61&lt;&gt;"",HLOOKUP(COUNT($IN61:LW61)+1,$G$4:$EH$8,LX$14,0)*$D61,IF($C61=LX$17,$G$7*$D61,""))</f>
        <v>8427.8923810963315</v>
      </c>
      <c r="LY61" s="34">
        <f>IF(LX61&lt;&gt;"",HLOOKUP(COUNT($IN61:LX61)+1,$G$4:$EH$8,LY$14,0)*$D61,IF($C61=LY$17,$G$7*$D61,""))</f>
        <v>9017.8448477730744</v>
      </c>
      <c r="LZ61" s="34">
        <f>IF(LY61&lt;&gt;"",HLOOKUP(COUNT($IN61:LY61)+1,$G$4:$EH$8,LZ$14,0)*$D61,IF($C61=LZ$17,$G$7*$D61,""))</f>
        <v>9739.2724355949194</v>
      </c>
      <c r="MA61" s="34">
        <f>IF(LZ61&lt;&gt;"",HLOOKUP(COUNT($IN61:LZ61)+1,$G$4:$EH$8,MA$14,0)*$D61,IF($C61=MA$17,$G$7*$D61,""))</f>
        <v>8473.1670189675788</v>
      </c>
      <c r="MB61" s="34">
        <f>IF(MA61&lt;&gt;"",HLOOKUP(COUNT($IN61:MA61)+1,$G$4:$EH$8,MB$14,0)*$D61,IF($C61=MB$17,$G$7*$D61,""))</f>
        <v>8049.5086680192017</v>
      </c>
      <c r="MC61" s="34">
        <f>IF(MB61&lt;&gt;"",HLOOKUP(COUNT($IN61:MB61)+1,$G$4:$EH$8,MC$14,0)*$D61,IF($C61=MC$17,$G$7*$D61,""))</f>
        <v>8451.9841014201611</v>
      </c>
      <c r="MD61" s="34">
        <f>IF(MC61&lt;&gt;"",HLOOKUP(COUNT($IN61:MC61)+1,$G$4:$EH$8,MD$14,0)*$D61,IF($C61=MD$17,$G$7*$D61,""))</f>
        <v>8874.5833064911694</v>
      </c>
      <c r="ME61" s="34">
        <f>IF(MD61&lt;&gt;"",HLOOKUP(COUNT($IN61:MD61)+1,$G$4:$EH$8,ME$14,0)*$D61,IF($C61=ME$17,$G$7*$D61,""))</f>
        <v>9318.3124718157305</v>
      </c>
      <c r="MF61" s="34">
        <f>IF(ME61&lt;&gt;"",HLOOKUP(COUNT($IN61:ME61)+1,$G$4:$EH$8,MF$14,0)*$D61,IF($C61=MF$17,$G$7*$D61,""))</f>
        <v>9970.5943448428279</v>
      </c>
      <c r="MG61" s="34">
        <f>IF(MF61&lt;&gt;"",HLOOKUP(COUNT($IN61:MF61)+1,$G$4:$EH$8,MG$14,0)*$D61,IF($C61=MG$17,$G$7*$D61,""))</f>
        <v>8973.5349103585449</v>
      </c>
      <c r="MH61" s="34">
        <f>IF(MG61&lt;&gt;"",HLOOKUP(COUNT($IN61:MG61)+1,$G$4:$EH$8,MH$14,0)*$D61,IF($C61=MH$17,$G$7*$D61,""))</f>
        <v>8076.1814193226919</v>
      </c>
      <c r="MI61" s="34">
        <f>IF(MH61&lt;&gt;"",HLOOKUP(COUNT($IN61:MH61)+1,$G$4:$EH$8,MI$14,0)*$D61,IF($C61=MI$17,$G$7*$D61,""))</f>
        <v>8641.5141186752808</v>
      </c>
      <c r="MJ61" s="34">
        <f>IF(MI61&lt;&gt;"",HLOOKUP(COUNT($IN61:MI61)+1,$G$4:$EH$8,MJ$14,0)*$D61,IF($C61=MJ$17,$G$7*$D61,""))</f>
        <v>9246.4201069825504</v>
      </c>
      <c r="MK61" s="34">
        <f>IF(MJ61&lt;&gt;"",HLOOKUP(COUNT($IN61:MJ61)+1,$G$4:$EH$8,MK$14,0)*$D61,IF($C61=MK$17,$G$7*$D61,""))</f>
        <v>9893.6695144713285</v>
      </c>
      <c r="ML61" s="34">
        <f>IF(MK61&lt;&gt;"",HLOOKUP(COUNT($IN61:MK61)+1,$G$4:$EH$8,ML$14,0)*$D61,IF($C61=ML$17,$G$7*$D61,""))</f>
        <v>10685.163075629032</v>
      </c>
      <c r="MM61" s="34">
        <f>IF(ML61&lt;&gt;"",HLOOKUP(COUNT($IN61:ML61)+1,$G$4:$EH$8,MM$14,0)*$D61,IF($C61=MM$17,$G$7*$D61,""))</f>
        <v>7014.1702068757786</v>
      </c>
      <c r="MN61" s="34">
        <f>IF(MM61&lt;&gt;"",HLOOKUP(COUNT($IN61:MM61)+1,$G$4:$EH$8,MN$14,0)*$D61,IF($C61=MN$17,$G$7*$D61,""))</f>
        <v>7014.1702068757786</v>
      </c>
      <c r="MO61" s="34">
        <f>IF(MN61&lt;&gt;"",HLOOKUP(COUNT($IN61:MN61)+1,$G$4:$EH$8,MO$14,0)*$D61,IF($C61=MO$17,$G$7*$D61,""))</f>
        <v>7014.1702068757786</v>
      </c>
      <c r="MP61" s="34">
        <f>IF(MO61&lt;&gt;"",HLOOKUP(COUNT($IN61:MO61)+1,$G$4:$EH$8,MP$14,0)*$D61,IF($C61=MP$17,$G$7*$D61,""))</f>
        <v>7014.1702068757786</v>
      </c>
      <c r="MQ61" s="34">
        <f>IF(MP61&lt;&gt;"",HLOOKUP(COUNT($IN61:MP61)+1,$G$4:$EH$8,MQ$14,0)*$D61,IF($C61=MQ$17,$G$7*$D61,""))</f>
        <v>7014.1702068757786</v>
      </c>
      <c r="MR61" s="34">
        <f>IF(MQ61&lt;&gt;"",HLOOKUP(COUNT($IN61:MQ61)+1,$G$4:$EH$8,MR$14,0)*$D61,IF($C61=MR$17,$G$7*$D61,""))</f>
        <v>7014.1702068757786</v>
      </c>
      <c r="MS61" s="34">
        <f>IF(MR61&lt;&gt;"",HLOOKUP(COUNT($IN61:MR61)+1,$G$4:$EH$8,MS$14,0)*$D61,IF($C61=MS$17,$G$7*$D61,""))</f>
        <v>7014.1702068757786</v>
      </c>
      <c r="MT61" s="34">
        <f>IF(MS61&lt;&gt;"",HLOOKUP(COUNT($IN61:MS61)+1,$G$4:$EH$8,MT$14,0)*$D61,IF($C61=MT$17,$G$7*$D61,""))</f>
        <v>7014.1702068757786</v>
      </c>
      <c r="MU61" s="34">
        <f>IF(MT61&lt;&gt;"",HLOOKUP(COUNT($IN61:MT61)+1,$G$4:$EH$8,MU$14,0)*$D61,IF($C61=MU$17,$G$7*$D61,""))</f>
        <v>7014.1702068757786</v>
      </c>
      <c r="MV61" s="34">
        <f>IF(MU61&lt;&gt;"",HLOOKUP(COUNT($IN61:MU61)+1,$G$4:$EH$8,MV$14,0)*$D61,IF($C61=MV$17,$G$7*$D61,""))</f>
        <v>7014.1702068757786</v>
      </c>
      <c r="MW61" s="34">
        <f>IF(MV61&lt;&gt;"",HLOOKUP(COUNT($IN61:MV61)+1,$G$4:$EH$8,MW$14,0)*$D61,IF($C61=MW$17,$G$7*$D61,""))</f>
        <v>7014.1702068757786</v>
      </c>
      <c r="MX61" s="34">
        <f>IF(MW61&lt;&gt;"",HLOOKUP(COUNT($IN61:MW61)+1,$G$4:$EH$8,MX$14,0)*$D61,IF($C61=MX$17,$G$7*$D61,""))</f>
        <v>7014.1702068757786</v>
      </c>
      <c r="MY61" s="34">
        <f>IF(MX61&lt;&gt;"",HLOOKUP(COUNT($IN61:MX61)+1,$G$4:$EH$8,MY$14,0)*$D61,IF($C61=MY$17,$G$7*$D61,""))</f>
        <v>7014.1702068757786</v>
      </c>
      <c r="MZ61" s="34">
        <f>IF(MY61&lt;&gt;"",HLOOKUP(COUNT($IN61:MY61)+1,$G$4:$EH$8,MZ$14,0)*$D61,IF($C61=MZ$17,$G$7*$D61,""))</f>
        <v>7014.1702068757786</v>
      </c>
      <c r="NA61" s="34">
        <f>IF(MZ61&lt;&gt;"",HLOOKUP(COUNT($IN61:MZ61)+1,$G$4:$EH$8,NA$14,0)*$D61,IF($C61=NA$17,$G$7*$D61,""))</f>
        <v>7014.1702068757786</v>
      </c>
      <c r="NB61" s="34">
        <f>IF(NA61&lt;&gt;"",HLOOKUP(COUNT($IN61:NA61)+1,$G$4:$EH$8,NB$14,0)*$D61,IF($C61=NB$17,$G$7*$D61,""))</f>
        <v>7014.1702068757786</v>
      </c>
      <c r="NC61" s="34">
        <f>IF(NB61&lt;&gt;"",HLOOKUP(COUNT($IN61:NB61)+1,$G$4:$EH$8,NC$14,0)*$D61,IF($C61=NC$17,$G$7*$D61,""))</f>
        <v>7014.1702068757786</v>
      </c>
      <c r="ND61" s="34">
        <f>IF(NC61&lt;&gt;"",HLOOKUP(COUNT($IN61:NC61)+1,$G$4:$EH$8,ND$14,0)*$D61,IF($C61=ND$17,$G$7*$D61,""))</f>
        <v>7014.1702068757786</v>
      </c>
      <c r="NF61" s="34" t="str">
        <f>IF(NE61&lt;&gt;"",HLOOKUP(COUNT($NE61:NE61)+1,$G$4:$EH$8,NF$14,0)*$D61,IF($C61=NF$17,$G$8*$D61,""))</f>
        <v/>
      </c>
      <c r="NG61" s="34" t="str">
        <f>IF(NF61&lt;&gt;"",HLOOKUP(COUNT($NE61:NF61)+1,$G$4:$EH$8,NG$14,0)*$D61,IF($C61=NG$17,$G$8*$D61,""))</f>
        <v/>
      </c>
      <c r="NH61" s="34" t="str">
        <f>IF(NG61&lt;&gt;"",HLOOKUP(COUNT($NE61:NG61)+1,$G$4:$EH$8,NH$14,0)*$D61,IF($C61=NH$17,$G$8*$D61,""))</f>
        <v/>
      </c>
      <c r="NI61" s="34" t="str">
        <f>IF(NH61&lt;&gt;"",HLOOKUP(COUNT($NE61:NH61)+1,$G$4:$EH$8,NI$14,0)*$D61,IF($C61=NI$17,$G$8*$D61,""))</f>
        <v/>
      </c>
      <c r="NJ61" s="34" t="str">
        <f>IF(NI61&lt;&gt;"",HLOOKUP(COUNT($NE61:NI61)+1,$G$4:$EH$8,NJ$14,0)*$D61,IF($C61=NJ$17,$G$8*$D61,""))</f>
        <v/>
      </c>
      <c r="NK61" s="34" t="str">
        <f>IF(NJ61&lt;&gt;"",HLOOKUP(COUNT($NE61:NJ61)+1,$G$4:$EH$8,NK$14,0)*$D61,IF($C61=NK$17,$G$8*$D61,""))</f>
        <v/>
      </c>
      <c r="NL61" s="34" t="str">
        <f>IF(NK61&lt;&gt;"",HLOOKUP(COUNT($NE61:NK61)+1,$G$4:$EH$8,NL$14,0)*$D61,IF($C61=NL$17,$G$8*$D61,""))</f>
        <v/>
      </c>
      <c r="NM61" s="34" t="str">
        <f>IF(NL61&lt;&gt;"",HLOOKUP(COUNT($NE61:NL61)+1,$G$4:$EH$8,NM$14,0)*$D61,IF($C61=NM$17,$G$8*$D61,""))</f>
        <v/>
      </c>
      <c r="NN61" s="34" t="str">
        <f>IF(NM61&lt;&gt;"",HLOOKUP(COUNT($NE61:NM61)+1,$G$4:$EH$8,NN$14,0)*$D61,IF($C61=NN$17,$G$8*$D61,""))</f>
        <v/>
      </c>
      <c r="NO61" s="34" t="str">
        <f>IF(NN61&lt;&gt;"",HLOOKUP(COUNT($NE61:NN61)+1,$G$4:$EH$8,NO$14,0)*$D61,IF($C61=NO$17,$G$8*$D61,""))</f>
        <v/>
      </c>
      <c r="NP61" s="34" t="str">
        <f>IF(NO61&lt;&gt;"",HLOOKUP(COUNT($NE61:NO61)+1,$G$4:$EH$8,NP$14,0)*$D61,IF($C61=NP$17,$G$8*$D61,""))</f>
        <v/>
      </c>
      <c r="NQ61" s="34" t="str">
        <f>IF(NP61&lt;&gt;"",HLOOKUP(COUNT($NE61:NP61)+1,$G$4:$EH$8,NQ$14,0)*$D61,IF($C61=NQ$17,$G$8*$D61,""))</f>
        <v/>
      </c>
      <c r="NR61" s="34" t="str">
        <f>IF(NQ61&lt;&gt;"",HLOOKUP(COUNT($NE61:NQ61)+1,$G$4:$EH$8,NR$14,0)*$D61,IF($C61=NR$17,$G$8*$D61,""))</f>
        <v/>
      </c>
      <c r="NS61" s="34" t="str">
        <f>IF(NR61&lt;&gt;"",HLOOKUP(COUNT($NE61:NR61)+1,$G$4:$EH$8,NS$14,0)*$D61,IF($C61=NS$17,$G$8*$D61,""))</f>
        <v/>
      </c>
      <c r="NT61" s="34" t="str">
        <f>IF(NS61&lt;&gt;"",HLOOKUP(COUNT($NE61:NS61)+1,$G$4:$EH$8,NT$14,0)*$D61,IF($C61=NT$17,$G$8*$D61,""))</f>
        <v/>
      </c>
      <c r="NU61" s="34" t="str">
        <f>IF(NT61&lt;&gt;"",HLOOKUP(COUNT($NE61:NT61)+1,$G$4:$EH$8,NU$14,0)*$D61,IF($C61=NU$17,$G$8*$D61,""))</f>
        <v/>
      </c>
      <c r="NV61" s="34" t="str">
        <f>IF(NU61&lt;&gt;"",HLOOKUP(COUNT($NE61:NU61)+1,$G$4:$EH$8,NV$14,0)*$D61,IF($C61=NV$17,$G$8*$D61,""))</f>
        <v/>
      </c>
      <c r="NW61" s="34" t="str">
        <f>IF(NV61&lt;&gt;"",HLOOKUP(COUNT($NE61:NV61)+1,$G$4:$EH$8,NW$14,0)*$D61,IF($C61=NW$17,$G$8*$D61,""))</f>
        <v/>
      </c>
      <c r="NX61" s="34" t="str">
        <f>IF(NW61&lt;&gt;"",HLOOKUP(COUNT($NE61:NW61)+1,$G$4:$EH$8,NX$14,0)*$D61,IF($C61=NX$17,$G$8*$D61,""))</f>
        <v/>
      </c>
      <c r="NY61" s="34" t="str">
        <f>IF(NX61&lt;&gt;"",HLOOKUP(COUNT($NE61:NX61)+1,$G$4:$EH$8,NY$14,0)*$D61,IF($C61=NY$17,$G$8*$D61,""))</f>
        <v/>
      </c>
      <c r="NZ61" s="34" t="str">
        <f>IF(NY61&lt;&gt;"",HLOOKUP(COUNT($NE61:NY61)+1,$G$4:$EH$8,NZ$14,0)*$D61,IF($C61=NZ$17,$G$8*$D61,""))</f>
        <v/>
      </c>
      <c r="OA61" s="34" t="str">
        <f>IF(NZ61&lt;&gt;"",HLOOKUP(COUNT($NE61:NZ61)+1,$G$4:$EH$8,OA$14,0)*$D61,IF($C61=OA$17,$G$8*$D61,""))</f>
        <v/>
      </c>
      <c r="OB61" s="34" t="str">
        <f>IF(OA61&lt;&gt;"",HLOOKUP(COUNT($NE61:OA61)+1,$G$4:$EH$8,OB$14,0)*$D61,IF($C61=OB$17,$G$8*$D61,""))</f>
        <v/>
      </c>
      <c r="OC61" s="34" t="str">
        <f>IF(OB61&lt;&gt;"",HLOOKUP(COUNT($NE61:OB61)+1,$G$4:$EH$8,OC$14,0)*$D61,IF($C61=OC$17,$G$8*$D61,""))</f>
        <v/>
      </c>
      <c r="OD61" s="34" t="str">
        <f>IF(OC61&lt;&gt;"",HLOOKUP(COUNT($NE61:OC61)+1,$G$4:$EH$8,OD$14,0)*$D61,IF($C61=OD$17,$G$8*$D61,""))</f>
        <v/>
      </c>
      <c r="OE61" s="34" t="str">
        <f>IF(OD61&lt;&gt;"",HLOOKUP(COUNT($NE61:OD61)+1,$G$4:$EH$8,OE$14,0)*$D61,IF($C61=OE$17,$G$8*$D61,""))</f>
        <v/>
      </c>
      <c r="OF61" s="34" t="str">
        <f>IF(OE61&lt;&gt;"",HLOOKUP(COUNT($NE61:OE61)+1,$G$4:$EH$8,OF$14,0)*$D61,IF($C61=OF$17,$G$8*$D61,""))</f>
        <v/>
      </c>
      <c r="OG61" s="34" t="str">
        <f>IF(OF61&lt;&gt;"",HLOOKUP(COUNT($NE61:OF61)+1,$G$4:$EH$8,OG$14,0)*$D61,IF($C61=OG$17,$G$8*$D61,""))</f>
        <v/>
      </c>
      <c r="OH61" s="34" t="str">
        <f>IF(OG61&lt;&gt;"",HLOOKUP(COUNT($NE61:OG61)+1,$G$4:$EH$8,OH$14,0)*$D61,IF($C61=OH$17,$G$8*$D61,""))</f>
        <v/>
      </c>
      <c r="OI61" s="34" t="str">
        <f>IF(OH61&lt;&gt;"",HLOOKUP(COUNT($NE61:OH61)+1,$G$4:$EH$8,OI$14,0)*$D61,IF($C61=OI$17,$G$8*$D61,""))</f>
        <v/>
      </c>
      <c r="OJ61" s="34" t="str">
        <f>IF(OI61&lt;&gt;"",HLOOKUP(COUNT($NE61:OI61)+1,$G$4:$EH$8,OJ$14,0)*$D61,IF($C61=OJ$17,$G$8*$D61,""))</f>
        <v/>
      </c>
      <c r="OK61" s="34" t="str">
        <f>IF(OJ61&lt;&gt;"",HLOOKUP(COUNT($NE61:OJ61)+1,$G$4:$EH$8,OK$14,0)*$D61,IF($C61=OK$17,$G$8*$D61,""))</f>
        <v/>
      </c>
      <c r="OL61" s="34" t="str">
        <f>IF(OK61&lt;&gt;"",HLOOKUP(COUNT($NE61:OK61)+1,$G$4:$EH$8,OL$14,0)*$D61,IF($C61=OL$17,$G$8*$D61,""))</f>
        <v/>
      </c>
      <c r="OM61" s="34" t="str">
        <f>IF(OL61&lt;&gt;"",HLOOKUP(COUNT($NE61:OL61)+1,$G$4:$EH$8,OM$14,0)*$D61,IF($C61=OM$17,$G$8*$D61,""))</f>
        <v/>
      </c>
      <c r="ON61" s="34" t="str">
        <f>IF(OM61&lt;&gt;"",HLOOKUP(COUNT($NE61:OM61)+1,$G$4:$EH$8,ON$14,0)*$D61,IF($C61=ON$17,$G$8*$D61,""))</f>
        <v/>
      </c>
      <c r="OO61" s="34" t="str">
        <f>IF(ON61&lt;&gt;"",HLOOKUP(COUNT($NE61:ON61)+1,$G$4:$EH$8,OO$14,0)*$D61,IF($C61=OO$17,$G$8*$D61,""))</f>
        <v/>
      </c>
      <c r="OP61" s="34" t="str">
        <f>IF(OO61&lt;&gt;"",HLOOKUP(COUNT($NE61:OO61)+1,$G$4:$EH$8,OP$14,0)*$D61,IF($C61=OP$17,$G$8*$D61,""))</f>
        <v/>
      </c>
      <c r="OQ61" s="34" t="str">
        <f>IF(OP61&lt;&gt;"",HLOOKUP(COUNT($NE61:OP61)+1,$G$4:$EH$8,OQ$14,0)*$D61,IF($C61=OQ$17,$G$8*$D61,""))</f>
        <v/>
      </c>
      <c r="OR61" s="34" t="str">
        <f>IF(OQ61&lt;&gt;"",HLOOKUP(COUNT($NE61:OQ61)+1,$G$4:$EH$8,OR$14,0)*$D61,IF($C61=OR$17,$G$8*$D61,""))</f>
        <v/>
      </c>
      <c r="OS61" s="34" t="str">
        <f>IF(OR61&lt;&gt;"",HLOOKUP(COUNT($NE61:OR61)+1,$G$4:$EH$8,OS$14,0)*$D61,IF($C61=OS$17,$G$8*$D61,""))</f>
        <v/>
      </c>
      <c r="OT61" s="34" t="str">
        <f>IF(OS61&lt;&gt;"",HLOOKUP(COUNT($NE61:OS61)+1,$G$4:$EH$8,OT$14,0)*$D61,IF($C61=OT$17,$G$8*$D61,""))</f>
        <v/>
      </c>
      <c r="OU61" s="34" t="str">
        <f>IF(OT61&lt;&gt;"",HLOOKUP(COUNT($NE61:OT61)+1,$G$4:$EH$8,OU$14,0)*$D61,IF($C61=OU$17,$G$8*$D61,""))</f>
        <v/>
      </c>
      <c r="OV61" s="34">
        <f>IF(OU61&lt;&gt;"",HLOOKUP(COUNT($NE61:OU61)+1,$G$4:$EH$8,OV$14,0)*$D61,IF($C61=OV$17,$G$8*$D61,""))</f>
        <v>140000</v>
      </c>
      <c r="OW61" s="34">
        <f>IF(OV61&lt;&gt;"",HLOOKUP(COUNT($NE61:OV61)+1,$G$4:$EH$8,OW$14,0)*$D61,IF($C61=OW$17,$G$8*$D61,""))</f>
        <v>0</v>
      </c>
      <c r="OX61" s="34">
        <f>IF(OW61&lt;&gt;"",HLOOKUP(COUNT($NE61:OW61)+1,$G$4:$EH$8,OX$14,0)*$D61,IF($C61=OX$17,$G$8*$D61,""))</f>
        <v>0</v>
      </c>
      <c r="OY61" s="34">
        <f>IF(OX61&lt;&gt;"",HLOOKUP(COUNT($NE61:OX61)+1,$G$4:$EH$8,OY$14,0)*$D61,IF($C61=OY$17,$G$8*$D61,""))</f>
        <v>0</v>
      </c>
      <c r="OZ61" s="34">
        <f>IF(OY61&lt;&gt;"",HLOOKUP(COUNT($NE61:OY61)+1,$G$4:$EH$8,OZ$14,0)*$D61,IF($C61=OZ$17,$G$8*$D61,""))</f>
        <v>0</v>
      </c>
      <c r="PA61" s="34">
        <f>IF(OZ61&lt;&gt;"",HLOOKUP(COUNT($NE61:OZ61)+1,$G$4:$EH$8,PA$14,0)*$D61,IF($C61=PA$17,$G$8*$D61,""))</f>
        <v>0</v>
      </c>
      <c r="PB61" s="34">
        <f>IF(PA61&lt;&gt;"",HLOOKUP(COUNT($NE61:PA61)+1,$G$4:$EH$8,PB$14,0)*$D61,IF($C61=PB$17,$G$8*$D61,""))</f>
        <v>0</v>
      </c>
      <c r="PC61" s="34">
        <f>IF(PB61&lt;&gt;"",HLOOKUP(COUNT($NE61:PB61)+1,$G$4:$EH$8,PC$14,0)*$D61,IF($C61=PC$17,$G$8*$D61,""))</f>
        <v>0</v>
      </c>
      <c r="PD61" s="34">
        <f>IF(PC61&lt;&gt;"",HLOOKUP(COUNT($NE61:PC61)+1,$G$4:$EH$8,PD$14,0)*$D61,IF($C61=PD$17,$G$8*$D61,""))</f>
        <v>0</v>
      </c>
      <c r="PE61" s="34">
        <f>IF(PD61&lt;&gt;"",HLOOKUP(COUNT($NE61:PD61)+1,$G$4:$EH$8,PE$14,0)*$D61,IF($C61=PE$17,$G$8*$D61,""))</f>
        <v>0</v>
      </c>
      <c r="PF61" s="34">
        <f>IF(PE61&lt;&gt;"",HLOOKUP(COUNT($NE61:PE61)+1,$G$4:$EH$8,PF$14,0)*$D61,IF($C61=PF$17,$G$8*$D61,""))</f>
        <v>0</v>
      </c>
      <c r="PG61" s="34">
        <f>IF(PF61&lt;&gt;"",HLOOKUP(COUNT($NE61:PF61)+1,$G$4:$EH$8,PG$14,0)*$D61,IF($C61=PG$17,$G$8*$D61,""))</f>
        <v>0</v>
      </c>
      <c r="PH61" s="34">
        <f>IF(PG61&lt;&gt;"",HLOOKUP(COUNT($NE61:PG61)+1,$G$4:$EH$8,PH$14,0)*$D61,IF($C61=PH$17,$G$8*$D61,""))</f>
        <v>0</v>
      </c>
      <c r="PI61" s="34">
        <f>IF(PH61&lt;&gt;"",HLOOKUP(COUNT($NE61:PH61)+1,$G$4:$EH$8,PI$14,0)*$D61,IF($C61=PI$17,$G$8*$D61,""))</f>
        <v>0</v>
      </c>
      <c r="PJ61" s="34">
        <f>IF(PI61&lt;&gt;"",HLOOKUP(COUNT($NE61:PI61)+1,$G$4:$EH$8,PJ$14,0)*$D61,IF($C61=PJ$17,$G$8*$D61,""))</f>
        <v>0</v>
      </c>
      <c r="PK61" s="34">
        <f>IF(PJ61&lt;&gt;"",HLOOKUP(COUNT($NE61:PJ61)+1,$G$4:$EH$8,PK$14,0)*$D61,IF($C61=PK$17,$G$8*$D61,""))</f>
        <v>0</v>
      </c>
      <c r="PL61" s="34">
        <f>IF(PK61&lt;&gt;"",HLOOKUP(COUNT($NE61:PK61)+1,$G$4:$EH$8,PL$14,0)*$D61,IF($C61=PL$17,$G$8*$D61,""))</f>
        <v>0</v>
      </c>
      <c r="PM61" s="34">
        <f>IF(PL61&lt;&gt;"",HLOOKUP(COUNT($NE61:PL61)+1,$G$4:$EH$8,PM$14,0)*$D61,IF($C61=PM$17,$G$8*$D61,""))</f>
        <v>0</v>
      </c>
      <c r="PN61" s="34">
        <f>IF(PM61&lt;&gt;"",HLOOKUP(COUNT($NE61:PM61)+1,$G$4:$EH$8,PN$14,0)*$D61,IF($C61=PN$17,$G$8*$D61,""))</f>
        <v>0</v>
      </c>
      <c r="PO61" s="34">
        <f>IF(PN61&lt;&gt;"",HLOOKUP(COUNT($NE61:PN61)+1,$G$4:$EH$8,PO$14,0)*$D61,IF($C61=PO$17,$G$8*$D61,""))</f>
        <v>0</v>
      </c>
      <c r="PP61" s="34">
        <f>IF(PO61&lt;&gt;"",HLOOKUP(COUNT($NE61:PO61)+1,$G$4:$EH$8,PP$14,0)*$D61,IF($C61=PP$17,$G$8*$D61,""))</f>
        <v>0</v>
      </c>
      <c r="PQ61" s="34">
        <f>IF(PP61&lt;&gt;"",HLOOKUP(COUNT($NE61:PP61)+1,$G$4:$EH$8,PQ$14,0)*$D61,IF($C61=PQ$17,$G$8*$D61,""))</f>
        <v>0</v>
      </c>
      <c r="PR61" s="34">
        <f>IF(PQ61&lt;&gt;"",HLOOKUP(COUNT($NE61:PQ61)+1,$G$4:$EH$8,PR$14,0)*$D61,IF($C61=PR$17,$G$8*$D61,""))</f>
        <v>0</v>
      </c>
      <c r="PS61" s="34">
        <f>IF(PR61&lt;&gt;"",HLOOKUP(COUNT($NE61:PR61)+1,$G$4:$EH$8,PS$14,0)*$D61,IF($C61=PS$17,$G$8*$D61,""))</f>
        <v>0</v>
      </c>
      <c r="PT61" s="34">
        <f>IF(PS61&lt;&gt;"",HLOOKUP(COUNT($NE61:PS61)+1,$G$4:$EH$8,PT$14,0)*$D61,IF($C61=PT$17,$G$8*$D61,""))</f>
        <v>0</v>
      </c>
      <c r="PU61" s="34">
        <f>IF(PT61&lt;&gt;"",HLOOKUP(COUNT($NE61:PT61)+1,$G$4:$EH$8,PU$14,0)*$D61,IF($C61=PU$17,$G$8*$D61,""))</f>
        <v>0</v>
      </c>
      <c r="PV61" s="34">
        <f>IF(PU61&lt;&gt;"",HLOOKUP(COUNT($NE61:PU61)+1,$G$4:$EH$8,PV$14,0)*$D61,IF($C61=PV$17,$G$8*$D61,""))</f>
        <v>0</v>
      </c>
      <c r="PW61" s="34">
        <f>IF(PV61&lt;&gt;"",HLOOKUP(COUNT($NE61:PV61)+1,$G$4:$EH$8,PW$14,0)*$D61,IF($C61=PW$17,$G$8*$D61,""))</f>
        <v>0</v>
      </c>
      <c r="PX61" s="34">
        <f>IF(PW61&lt;&gt;"",HLOOKUP(COUNT($NE61:PW61)+1,$G$4:$EH$8,PX$14,0)*$D61,IF($C61=PX$17,$G$8*$D61,""))</f>
        <v>0</v>
      </c>
      <c r="PY61" s="34">
        <f>IF(PX61&lt;&gt;"",HLOOKUP(COUNT($NE61:PX61)+1,$G$4:$EH$8,PY$14,0)*$D61,IF($C61=PY$17,$G$8*$D61,""))</f>
        <v>0</v>
      </c>
      <c r="PZ61" s="34">
        <f>IF(PY61&lt;&gt;"",HLOOKUP(COUNT($NE61:PY61)+1,$G$4:$EH$8,PZ$14,0)*$D61,IF($C61=PZ$17,$G$8*$D61,""))</f>
        <v>0</v>
      </c>
      <c r="QA61" s="34">
        <f>IF(PZ61&lt;&gt;"",HLOOKUP(COUNT($NE61:PZ61)+1,$G$4:$EH$8,QA$14,0)*$D61,IF($C61=QA$17,$G$8*$D61,""))</f>
        <v>0</v>
      </c>
      <c r="QB61" s="34">
        <f>IF(QA61&lt;&gt;"",HLOOKUP(COUNT($NE61:QA61)+1,$G$4:$EH$8,QB$14,0)*$D61,IF($C61=QB$17,$G$8*$D61,""))</f>
        <v>0</v>
      </c>
      <c r="QC61" s="34">
        <f>IF(QB61&lt;&gt;"",HLOOKUP(COUNT($NE61:QB61)+1,$G$4:$EH$8,QC$14,0)*$D61,IF($C61=QC$17,$G$8*$D61,""))</f>
        <v>0</v>
      </c>
      <c r="QD61" s="34">
        <f>IF(QC61&lt;&gt;"",HLOOKUP(COUNT($NE61:QC61)+1,$G$4:$EH$8,QD$14,0)*$D61,IF($C61=QD$17,$G$8*$D61,""))</f>
        <v>0</v>
      </c>
      <c r="QE61" s="34">
        <f>IF(QD61&lt;&gt;"",HLOOKUP(COUNT($NE61:QD61)+1,$G$4:$EH$8,QE$14,0)*$D61,IF($C61=QE$17,$G$8*$D61,""))</f>
        <v>0</v>
      </c>
      <c r="QF61" s="34">
        <f>IF(QE61&lt;&gt;"",HLOOKUP(COUNT($NE61:QE61)+1,$G$4:$EH$8,QF$14,0)*$D61,IF($C61=QF$17,$G$8*$D61,""))</f>
        <v>0</v>
      </c>
      <c r="QG61" s="34">
        <f>IF(QF61&lt;&gt;"",HLOOKUP(COUNT($NE61:QF61)+1,$G$4:$EH$8,QG$14,0)*$D61,IF($C61=QG$17,$G$8*$D61,""))</f>
        <v>0</v>
      </c>
      <c r="QH61" s="34">
        <f>IF(QG61&lt;&gt;"",HLOOKUP(COUNT($NE61:QG61)+1,$G$4:$EH$8,QH$14,0)*$D61,IF($C61=QH$17,$G$8*$D61,""))</f>
        <v>0</v>
      </c>
      <c r="QI61" s="34">
        <f>IF(QH61&lt;&gt;"",HLOOKUP(COUNT($NE61:QH61)+1,$G$4:$EH$8,QI$14,0)*$D61,IF($C61=QI$17,$G$8*$D61,""))</f>
        <v>0</v>
      </c>
      <c r="QJ61" s="34">
        <f>IF(QI61&lt;&gt;"",HLOOKUP(COUNT($NE61:QI61)+1,$G$4:$EH$8,QJ$14,0)*$D61,IF($C61=QJ$17,$G$8*$D61,""))</f>
        <v>0</v>
      </c>
      <c r="QK61" s="34">
        <f>IF(QJ61&lt;&gt;"",HLOOKUP(COUNT($NE61:QJ61)+1,$G$4:$EH$8,QK$14,0)*$D61,IF($C61=QK$17,$G$8*$D61,""))</f>
        <v>0</v>
      </c>
      <c r="QL61" s="34">
        <f>IF(QK61&lt;&gt;"",HLOOKUP(COUNT($NE61:QK61)+1,$G$4:$EH$8,QL$14,0)*$D61,IF($C61=QL$17,$G$8*$D61,""))</f>
        <v>0</v>
      </c>
      <c r="QM61" s="34">
        <f>IF(QL61&lt;&gt;"",HLOOKUP(COUNT($NE61:QL61)+1,$G$4:$EH$8,QM$14,0)*$D61,IF($C61=QM$17,$G$8*$D61,""))</f>
        <v>0</v>
      </c>
      <c r="QN61" s="34">
        <f>IF(QM61&lt;&gt;"",HLOOKUP(COUNT($NE61:QM61)+1,$G$4:$EH$8,QN$14,0)*$D61,IF($C61=QN$17,$G$8*$D61,""))</f>
        <v>0</v>
      </c>
      <c r="QO61" s="34">
        <f>IF(QN61&lt;&gt;"",HLOOKUP(COUNT($NE61:QN61)+1,$G$4:$EH$8,QO$14,0)*$D61,IF($C61=QO$17,$G$8*$D61,""))</f>
        <v>0</v>
      </c>
      <c r="QP61" s="34">
        <f>IF(QO61&lt;&gt;"",HLOOKUP(COUNT($NE61:QO61)+1,$G$4:$EH$8,QP$14,0)*$D61,IF($C61=QP$17,$G$8*$D61,""))</f>
        <v>0</v>
      </c>
      <c r="QQ61" s="34">
        <f>IF(QP61&lt;&gt;"",HLOOKUP(COUNT($NE61:QP61)+1,$G$4:$EH$8,QQ$14,0)*$D61,IF($C61=QQ$17,$G$8*$D61,""))</f>
        <v>0</v>
      </c>
      <c r="QR61" s="34">
        <f>IF(QQ61&lt;&gt;"",HLOOKUP(COUNT($NE61:QQ61)+1,$G$4:$EH$8,QR$14,0)*$D61,IF($C61=QR$17,$G$8*$D61,""))</f>
        <v>0</v>
      </c>
      <c r="QS61" s="34">
        <f>IF(QR61&lt;&gt;"",HLOOKUP(COUNT($NE61:QR61)+1,$G$4:$EH$8,QS$14,0)*$D61,IF($C61=QS$17,$G$8*$D61,""))</f>
        <v>0</v>
      </c>
      <c r="QT61" s="34">
        <f>IF(QS61&lt;&gt;"",HLOOKUP(COUNT($NE61:QS61)+1,$G$4:$EH$8,QT$14,0)*$D61,IF($C61=QT$17,$G$8*$D61,""))</f>
        <v>0</v>
      </c>
      <c r="QU61" s="34">
        <f>IF(QT61&lt;&gt;"",HLOOKUP(COUNT($NE61:QT61)+1,$G$4:$EH$8,QU$14,0)*$D61,IF($C61=QU$17,$G$8*$D61,""))</f>
        <v>0</v>
      </c>
      <c r="QV61" s="34">
        <f>IF(QU61&lt;&gt;"",HLOOKUP(COUNT($NE61:QU61)+1,$G$4:$EH$8,QV$14,0)*$D61,IF($C61=QV$17,$G$8*$D61,""))</f>
        <v>0</v>
      </c>
      <c r="QW61" s="34">
        <f>IF(QV61&lt;&gt;"",HLOOKUP(COUNT($NE61:QV61)+1,$G$4:$EH$8,QW$14,0)*$D61,IF($C61=QW$17,$G$8*$D61,""))</f>
        <v>0</v>
      </c>
      <c r="QX61" s="34">
        <f>IF(QW61&lt;&gt;"",HLOOKUP(COUNT($NE61:QW61)+1,$G$4:$EH$8,QX$14,0)*$D61,IF($C61=QX$17,$G$8*$D61,""))</f>
        <v>0</v>
      </c>
      <c r="QY61" s="34">
        <f>IF(QX61&lt;&gt;"",HLOOKUP(COUNT($NE61:QX61)+1,$G$4:$EH$8,QY$14,0)*$D61,IF($C61=QY$17,$G$8*$D61,""))</f>
        <v>0</v>
      </c>
      <c r="QZ61" s="34">
        <f>IF(QY61&lt;&gt;"",HLOOKUP(COUNT($NE61:QY61)+1,$G$4:$EH$8,QZ$14,0)*$D61,IF($C61=QZ$17,$G$8*$D61,""))</f>
        <v>0</v>
      </c>
      <c r="RA61" s="34">
        <f>IF(QZ61&lt;&gt;"",HLOOKUP(COUNT($NE61:QZ61)+1,$G$4:$EH$8,RA$14,0)*$D61,IF($C61=RA$17,$G$8*$D61,""))</f>
        <v>0</v>
      </c>
      <c r="RB61" s="34">
        <f>IF(RA61&lt;&gt;"",HLOOKUP(COUNT($NE61:RA61)+1,$G$4:$EH$8,RB$14,0)*$D61,IF($C61=RB$17,$G$8*$D61,""))</f>
        <v>0</v>
      </c>
      <c r="RC61" s="34">
        <f>IF(RB61&lt;&gt;"",HLOOKUP(COUNT($NE61:RB61)+1,$G$4:$EH$8,RC$14,0)*$D61,IF($C61=RC$17,$G$8*$D61,""))</f>
        <v>0</v>
      </c>
      <c r="RD61" s="34">
        <f>IF(RC61&lt;&gt;"",HLOOKUP(COUNT($NE61:RC61)+1,$G$4:$EH$8,RD$14,0)*$D61,IF($C61=RD$17,$G$8*$D61,""))</f>
        <v>0</v>
      </c>
      <c r="RE61" s="34">
        <f>IF(RD61&lt;&gt;"",HLOOKUP(COUNT($NE61:RD61)+1,$G$4:$EH$8,RE$14,0)*$D61,IF($C61=RE$17,$G$8*$D61,""))</f>
        <v>0</v>
      </c>
      <c r="RF61" s="34">
        <f>IF(RE61&lt;&gt;"",HLOOKUP(COUNT($NE61:RE61)+1,$G$4:$EH$8,RF$14,0)*$D61,IF($C61=RF$17,$G$8*$D61,""))</f>
        <v>0</v>
      </c>
      <c r="RG61" s="34">
        <f>IF(RF61&lt;&gt;"",HLOOKUP(COUNT($NE61:RF61)+1,$G$4:$EH$8,RG$14,0)*$D61,IF($C61=RG$17,$G$8*$D61,""))</f>
        <v>0</v>
      </c>
      <c r="RH61" s="34">
        <f>IF(RG61&lt;&gt;"",HLOOKUP(COUNT($NE61:RG61)+1,$G$4:$EH$8,RH$14,0)*$D61,IF($C61=RH$17,$G$8*$D61,""))</f>
        <v>0</v>
      </c>
      <c r="RI61" s="34">
        <f>IF(RH61&lt;&gt;"",HLOOKUP(COUNT($NE61:RH61)+1,$G$4:$EH$8,RI$14,0)*$D61,IF($C61=RI$17,$G$8*$D61,""))</f>
        <v>0</v>
      </c>
      <c r="RJ61" s="34">
        <f>IF(RI61&lt;&gt;"",HLOOKUP(COUNT($NE61:RI61)+1,$G$4:$EH$8,RJ$14,0)*$D61,IF($C61=RJ$17,$G$8*$D61,""))</f>
        <v>0</v>
      </c>
      <c r="RK61" s="34">
        <f>IF(RJ61&lt;&gt;"",HLOOKUP(COUNT($NE61:RJ61)+1,$G$4:$EH$8,RK$14,0)*$D61,IF($C61=RK$17,$G$8*$D61,""))</f>
        <v>0</v>
      </c>
      <c r="RL61" s="34">
        <f>IF(RK61&lt;&gt;"",HLOOKUP(COUNT($NE61:RK61)+1,$G$4:$EH$8,RL$14,0)*$D61,IF($C61=RL$17,$G$8*$D61,""))</f>
        <v>0</v>
      </c>
      <c r="RM61" s="34">
        <f>IF(RL61&lt;&gt;"",HLOOKUP(COUNT($NE61:RL61)+1,$G$4:$EH$8,RM$14,0)*$D61,IF($C61=RM$17,$G$8*$D61,""))</f>
        <v>0</v>
      </c>
      <c r="RN61" s="34">
        <f>IF(RM61&lt;&gt;"",HLOOKUP(COUNT($NE61:RM61)+1,$G$4:$EH$8,RN$14,0)*$D61,IF($C61=RN$17,$G$8*$D61,""))</f>
        <v>0</v>
      </c>
      <c r="RO61" s="34">
        <f>IF(RN61&lt;&gt;"",HLOOKUP(COUNT($NE61:RN61)+1,$G$4:$EH$8,RO$14,0)*$D61,IF($C61=RO$17,$G$8*$D61,""))</f>
        <v>0</v>
      </c>
      <c r="RP61" s="34">
        <f>IF(RO61&lt;&gt;"",HLOOKUP(COUNT($NE61:RO61)+1,$G$4:$EH$8,RP$14,0)*$D61,IF($C61=RP$17,$G$8*$D61,""))</f>
        <v>0</v>
      </c>
      <c r="RQ61" s="34">
        <f>IF(RP61&lt;&gt;"",HLOOKUP(COUNT($NE61:RP61)+1,$G$4:$EH$8,RQ$14,0)*$D61,IF($C61=RQ$17,$G$8*$D61,""))</f>
        <v>0</v>
      </c>
      <c r="RR61" s="34">
        <f>IF(RQ61&lt;&gt;"",HLOOKUP(COUNT($NE61:RQ61)+1,$G$4:$EH$8,RR$14,0)*$D61,IF($C61=RR$17,$G$8*$D61,""))</f>
        <v>0</v>
      </c>
      <c r="RS61" s="34">
        <f>IF(RR61&lt;&gt;"",HLOOKUP(COUNT($NE61:RR61)+1,$G$4:$EH$8,RS$14,0)*$D61,IF($C61=RS$17,$G$8*$D61,""))</f>
        <v>0</v>
      </c>
      <c r="RT61" s="34">
        <f>IF(RS61&lt;&gt;"",HLOOKUP(COUNT($NE61:RS61)+1,$G$4:$EH$8,RT$14,0)*$D61,IF($C61=RT$17,$G$8*$D61,""))</f>
        <v>0</v>
      </c>
      <c r="RU61" s="34">
        <f>IF(RT61&lt;&gt;"",HLOOKUP(COUNT($NE61:RT61)+1,$G$4:$EH$8,RU$14,0)*$D61,IF($C61=RU$17,$G$8*$D61,""))</f>
        <v>0</v>
      </c>
      <c r="RW61" s="34" t="str">
        <f>IF(RV61&lt;&gt;"",HLOOKUP(COUNT($RV61:RV61)+1,$G$4:$EH$9,RW$14,0)*$D61,IF($C61=RW$17,$G$9*$D61,""))</f>
        <v/>
      </c>
      <c r="RX61" s="34" t="str">
        <f>IF(RW61&lt;&gt;"",HLOOKUP(COUNT($RV61:RW61)+1,$G$4:$EH$9,RX$14,0)*$D61,IF($C61=RX$17,$G$9*$D61,""))</f>
        <v/>
      </c>
      <c r="RY61" s="34" t="str">
        <f>IF(RX61&lt;&gt;"",HLOOKUP(COUNT($RV61:RX61)+1,$G$4:$EH$9,RY$14,0)*$D61,IF($C61=RY$17,$G$9*$D61,""))</f>
        <v/>
      </c>
      <c r="RZ61" s="34" t="str">
        <f>IF(RY61&lt;&gt;"",HLOOKUP(COUNT($RV61:RY61)+1,$G$4:$EH$9,RZ$14,0)*$D61,IF($C61=RZ$17,$G$9*$D61,""))</f>
        <v/>
      </c>
      <c r="SA61" s="34" t="str">
        <f>IF(RZ61&lt;&gt;"",HLOOKUP(COUNT($RV61:RZ61)+1,$G$4:$EH$9,SA$14,0)*$D61,IF($C61=SA$17,$G$9*$D61,""))</f>
        <v/>
      </c>
      <c r="SB61" s="34" t="str">
        <f>IF(SA61&lt;&gt;"",HLOOKUP(COUNT($RV61:SA61)+1,$G$4:$EH$9,SB$14,0)*$D61,IF($C61=SB$17,$G$9*$D61,""))</f>
        <v/>
      </c>
      <c r="SC61" s="34" t="str">
        <f>IF(SB61&lt;&gt;"",HLOOKUP(COUNT($RV61:SB61)+1,$G$4:$EH$9,SC$14,0)*$D61,IF($C61=SC$17,$G$9*$D61,""))</f>
        <v/>
      </c>
      <c r="SD61" s="34" t="str">
        <f>IF(SC61&lt;&gt;"",HLOOKUP(COUNT($RV61:SC61)+1,$G$4:$EH$9,SD$14,0)*$D61,IF($C61=SD$17,$G$9*$D61,""))</f>
        <v/>
      </c>
      <c r="SE61" s="34" t="str">
        <f>IF(SD61&lt;&gt;"",HLOOKUP(COUNT($RV61:SD61)+1,$G$4:$EH$9,SE$14,0)*$D61,IF($C61=SE$17,$G$9*$D61,""))</f>
        <v/>
      </c>
      <c r="SF61" s="34" t="str">
        <f>IF(SE61&lt;&gt;"",HLOOKUP(COUNT($RV61:SE61)+1,$G$4:$EH$9,SF$14,0)*$D61,IF($C61=SF$17,$G$9*$D61,""))</f>
        <v/>
      </c>
      <c r="SG61" s="34" t="str">
        <f>IF(SF61&lt;&gt;"",HLOOKUP(COUNT($RV61:SF61)+1,$G$4:$EH$9,SG$14,0)*$D61,IF($C61=SG$17,$G$9*$D61,""))</f>
        <v/>
      </c>
      <c r="SH61" s="34" t="str">
        <f>IF(SG61&lt;&gt;"",HLOOKUP(COUNT($RV61:SG61)+1,$G$4:$EH$9,SH$14,0)*$D61,IF($C61=SH$17,$G$9*$D61,""))</f>
        <v/>
      </c>
      <c r="SI61" s="34" t="str">
        <f>IF(SH61&lt;&gt;"",HLOOKUP(COUNT($RV61:SH61)+1,$G$4:$EH$9,SI$14,0)*$D61,IF($C61=SI$17,$G$9*$D61,""))</f>
        <v/>
      </c>
      <c r="SJ61" s="34" t="str">
        <f>IF(SI61&lt;&gt;"",HLOOKUP(COUNT($RV61:SI61)+1,$G$4:$EH$9,SJ$14,0)*$D61,IF($C61=SJ$17,$G$9*$D61,""))</f>
        <v/>
      </c>
      <c r="SK61" s="34" t="str">
        <f>IF(SJ61&lt;&gt;"",HLOOKUP(COUNT($RV61:SJ61)+1,$G$4:$EH$9,SK$14,0)*$D61,IF($C61=SK$17,$G$9*$D61,""))</f>
        <v/>
      </c>
      <c r="SL61" s="34" t="str">
        <f>IF(SK61&lt;&gt;"",HLOOKUP(COUNT($RV61:SK61)+1,$G$4:$EH$9,SL$14,0)*$D61,IF($C61=SL$17,$G$9*$D61,""))</f>
        <v/>
      </c>
      <c r="SM61" s="34" t="str">
        <f>IF(SL61&lt;&gt;"",HLOOKUP(COUNT($RV61:SL61)+1,$G$4:$EH$9,SM$14,0)*$D61,IF($C61=SM$17,$G$9*$D61,""))</f>
        <v/>
      </c>
      <c r="SN61" s="34" t="str">
        <f>IF(SM61&lt;&gt;"",HLOOKUP(COUNT($RV61:SM61)+1,$G$4:$EH$9,SN$14,0)*$D61,IF($C61=SN$17,$G$9*$D61,""))</f>
        <v/>
      </c>
      <c r="SO61" s="34" t="str">
        <f>IF(SN61&lt;&gt;"",HLOOKUP(COUNT($RV61:SN61)+1,$G$4:$EH$9,SO$14,0)*$D61,IF($C61=SO$17,$G$9*$D61,""))</f>
        <v/>
      </c>
      <c r="SP61" s="34" t="str">
        <f>IF(SO61&lt;&gt;"",HLOOKUP(COUNT($RV61:SO61)+1,$G$4:$EH$9,SP$14,0)*$D61,IF($C61=SP$17,$G$9*$D61,""))</f>
        <v/>
      </c>
      <c r="SQ61" s="34" t="str">
        <f>IF(SP61&lt;&gt;"",HLOOKUP(COUNT($RV61:SP61)+1,$G$4:$EH$9,SQ$14,0)*$D61,IF($C61=SQ$17,$G$9*$D61,""))</f>
        <v/>
      </c>
      <c r="SR61" s="34" t="str">
        <f>IF(SQ61&lt;&gt;"",HLOOKUP(COUNT($RV61:SQ61)+1,$G$4:$EH$9,SR$14,0)*$D61,IF($C61=SR$17,$G$9*$D61,""))</f>
        <v/>
      </c>
      <c r="SS61" s="34" t="str">
        <f>IF(SR61&lt;&gt;"",HLOOKUP(COUNT($RV61:SR61)+1,$G$4:$EH$9,SS$14,0)*$D61,IF($C61=SS$17,$G$9*$D61,""))</f>
        <v/>
      </c>
      <c r="ST61" s="34" t="str">
        <f>IF(SS61&lt;&gt;"",HLOOKUP(COUNT($RV61:SS61)+1,$G$4:$EH$9,ST$14,0)*$D61,IF($C61=ST$17,$G$9*$D61,""))</f>
        <v/>
      </c>
      <c r="SU61" s="34" t="str">
        <f>IF(ST61&lt;&gt;"",HLOOKUP(COUNT($RV61:ST61)+1,$G$4:$EH$9,SU$14,0)*$D61,IF($C61=SU$17,$G$9*$D61,""))</f>
        <v/>
      </c>
      <c r="SV61" s="34" t="str">
        <f>IF(SU61&lt;&gt;"",HLOOKUP(COUNT($RV61:SU61)+1,$G$4:$EH$9,SV$14,0)*$D61,IF($C61=SV$17,$G$9*$D61,""))</f>
        <v/>
      </c>
      <c r="SW61" s="34" t="str">
        <f>IF(SV61&lt;&gt;"",HLOOKUP(COUNT($RV61:SV61)+1,$G$4:$EH$9,SW$14,0)*$D61,IF($C61=SW$17,$G$9*$D61,""))</f>
        <v/>
      </c>
      <c r="SX61" s="34" t="str">
        <f>IF(SW61&lt;&gt;"",HLOOKUP(COUNT($RV61:SW61)+1,$G$4:$EH$9,SX$14,0)*$D61,IF($C61=SX$17,$G$9*$D61,""))</f>
        <v/>
      </c>
      <c r="SY61" s="34" t="str">
        <f>IF(SX61&lt;&gt;"",HLOOKUP(COUNT($RV61:SX61)+1,$G$4:$EH$9,SY$14,0)*$D61,IF($C61=SY$17,$G$9*$D61,""))</f>
        <v/>
      </c>
      <c r="SZ61" s="34" t="str">
        <f>IF(SY61&lt;&gt;"",HLOOKUP(COUNT($RV61:SY61)+1,$G$4:$EH$9,SZ$14,0)*$D61,IF($C61=SZ$17,$G$9*$D61,""))</f>
        <v/>
      </c>
      <c r="TA61" s="34" t="str">
        <f>IF(SZ61&lt;&gt;"",HLOOKUP(COUNT($RV61:SZ61)+1,$G$4:$EH$9,TA$14,0)*$D61,IF($C61=TA$17,$G$9*$D61,""))</f>
        <v/>
      </c>
      <c r="TB61" s="34" t="str">
        <f>IF(TA61&lt;&gt;"",HLOOKUP(COUNT($RV61:TA61)+1,$G$4:$EH$9,TB$14,0)*$D61,IF($C61=TB$17,$G$9*$D61,""))</f>
        <v/>
      </c>
      <c r="TC61" s="34" t="str">
        <f>IF(TB61&lt;&gt;"",HLOOKUP(COUNT($RV61:TB61)+1,$G$4:$EH$9,TC$14,0)*$D61,IF($C61=TC$17,$G$9*$D61,""))</f>
        <v/>
      </c>
      <c r="TD61" s="34" t="str">
        <f>IF(TC61&lt;&gt;"",HLOOKUP(COUNT($RV61:TC61)+1,$G$4:$EH$9,TD$14,0)*$D61,IF($C61=TD$17,$G$9*$D61,""))</f>
        <v/>
      </c>
      <c r="TE61" s="34" t="str">
        <f>IF(TD61&lt;&gt;"",HLOOKUP(COUNT($RV61:TD61)+1,$G$4:$EH$9,TE$14,0)*$D61,IF($C61=TE$17,$G$9*$D61,""))</f>
        <v/>
      </c>
      <c r="TF61" s="34" t="str">
        <f>IF(TE61&lt;&gt;"",HLOOKUP(COUNT($RV61:TE61)+1,$G$4:$EH$9,TF$14,0)*$D61,IF($C61=TF$17,$G$9*$D61,""))</f>
        <v/>
      </c>
      <c r="TG61" s="34" t="str">
        <f>IF(TF61&lt;&gt;"",HLOOKUP(COUNT($RV61:TF61)+1,$G$4:$EH$9,TG$14,0)*$D61,IF($C61=TG$17,$G$9*$D61,""))</f>
        <v/>
      </c>
      <c r="TH61" s="34" t="str">
        <f>IF(TG61&lt;&gt;"",HLOOKUP(COUNT($RV61:TG61)+1,$G$4:$EH$9,TH$14,0)*$D61,IF($C61=TH$17,$G$9*$D61,""))</f>
        <v/>
      </c>
      <c r="TI61" s="34" t="str">
        <f>IF(TH61&lt;&gt;"",HLOOKUP(COUNT($RV61:TH61)+1,$G$4:$EH$9,TI$14,0)*$D61,IF($C61=TI$17,$G$9*$D61,""))</f>
        <v/>
      </c>
      <c r="TJ61" s="34" t="str">
        <f>IF(TI61&lt;&gt;"",HLOOKUP(COUNT($RV61:TI61)+1,$G$4:$EH$9,TJ$14,0)*$D61,IF($C61=TJ$17,$G$9*$D61,""))</f>
        <v/>
      </c>
      <c r="TK61" s="34" t="str">
        <f>IF(TJ61&lt;&gt;"",HLOOKUP(COUNT($RV61:TJ61)+1,$G$4:$EH$9,TK$14,0)*$D61,IF($C61=TK$17,$G$9*$D61,""))</f>
        <v/>
      </c>
      <c r="TL61" s="34" t="str">
        <f>IF(TK61&lt;&gt;"",HLOOKUP(COUNT($RV61:TK61)+1,$G$4:$EH$9,TL$14,0)*$D61,IF($C61=TL$17,$G$9*$D61,""))</f>
        <v/>
      </c>
      <c r="TM61" s="34">
        <f>IF(TL61&lt;&gt;"",HLOOKUP(COUNT($RV61:TL61)+1,$G$4:$EH$9,TM$14,0)*$D61,IF($C61=TM$17,$G$9*$D61,""))</f>
        <v>11600</v>
      </c>
      <c r="TN61" s="34">
        <f>IF(TM61&lt;&gt;"",HLOOKUP(COUNT($RV61:TM61)+1,$G$4:$EH$9,TN$14,0)*$D61,IF($C61=TN$17,$G$9*$D61,""))</f>
        <v>0</v>
      </c>
      <c r="TO61" s="34">
        <f>IF(TN61&lt;&gt;"",HLOOKUP(COUNT($RV61:TN61)+1,$G$4:$EH$9,TO$14,0)*$D61,IF($C61=TO$17,$G$9*$D61,""))</f>
        <v>0</v>
      </c>
      <c r="TP61" s="34">
        <f>IF(TO61&lt;&gt;"",HLOOKUP(COUNT($RV61:TO61)+1,$G$4:$EH$9,TP$14,0)*$D61,IF($C61=TP$17,$G$9*$D61,""))</f>
        <v>0</v>
      </c>
      <c r="TQ61" s="34">
        <f>IF(TP61&lt;&gt;"",HLOOKUP(COUNT($RV61:TP61)+1,$G$4:$EH$9,TQ$14,0)*$D61,IF($C61=TQ$17,$G$9*$D61,""))</f>
        <v>0</v>
      </c>
      <c r="TR61" s="34">
        <f>IF(TQ61&lt;&gt;"",HLOOKUP(COUNT($RV61:TQ61)+1,$G$4:$EH$9,TR$14,0)*$D61,IF($C61=TR$17,$G$9*$D61,""))</f>
        <v>0</v>
      </c>
      <c r="TS61" s="34">
        <f>IF(TR61&lt;&gt;"",HLOOKUP(COUNT($RV61:TR61)+1,$G$4:$EH$9,TS$14,0)*$D61,IF($C61=TS$17,$G$9*$D61,""))</f>
        <v>0</v>
      </c>
      <c r="TT61" s="34">
        <f>IF(TS61&lt;&gt;"",HLOOKUP(COUNT($RV61:TS61)+1,$G$4:$EH$9,TT$14,0)*$D61,IF($C61=TT$17,$G$9*$D61,""))</f>
        <v>0</v>
      </c>
      <c r="TU61" s="34">
        <f>IF(TT61&lt;&gt;"",HLOOKUP(COUNT($RV61:TT61)+1,$G$4:$EH$9,TU$14,0)*$D61,IF($C61=TU$17,$G$9*$D61,""))</f>
        <v>0</v>
      </c>
      <c r="TV61" s="34">
        <f>IF(TU61&lt;&gt;"",HLOOKUP(COUNT($RV61:TU61)+1,$G$4:$EH$9,TV$14,0)*$D61,IF($C61=TV$17,$G$9*$D61,""))</f>
        <v>0</v>
      </c>
      <c r="TW61" s="34">
        <f>IF(TV61&lt;&gt;"",HLOOKUP(COUNT($RV61:TV61)+1,$G$4:$EH$9,TW$14,0)*$D61,IF($C61=TW$17,$G$9*$D61,""))</f>
        <v>0</v>
      </c>
      <c r="TX61" s="34">
        <f>IF(TW61&lt;&gt;"",HLOOKUP(COUNT($RV61:TW61)+1,$G$4:$EH$9,TX$14,0)*$D61,IF($C61=TX$17,$G$9*$D61,""))</f>
        <v>0</v>
      </c>
      <c r="TY61" s="34">
        <f>IF(TX61&lt;&gt;"",HLOOKUP(COUNT($RV61:TX61)+1,$G$4:$EH$9,TY$14,0)*$D61,IF($C61=TY$17,$G$9*$D61,""))</f>
        <v>0</v>
      </c>
      <c r="TZ61" s="34">
        <f>IF(TY61&lt;&gt;"",HLOOKUP(COUNT($RV61:TY61)+1,$G$4:$EH$9,TZ$14,0)*$D61,IF($C61=TZ$17,$G$9*$D61,""))</f>
        <v>0</v>
      </c>
      <c r="UA61" s="34">
        <f>IF(TZ61&lt;&gt;"",HLOOKUP(COUNT($RV61:TZ61)+1,$G$4:$EH$9,UA$14,0)*$D61,IF($C61=UA$17,$G$9*$D61,""))</f>
        <v>0</v>
      </c>
      <c r="UB61" s="34">
        <f>IF(UA61&lt;&gt;"",HLOOKUP(COUNT($RV61:UA61)+1,$G$4:$EH$9,UB$14,0)*$D61,IF($C61=UB$17,$G$9*$D61,""))</f>
        <v>0</v>
      </c>
      <c r="UC61" s="34">
        <f>IF(UB61&lt;&gt;"",HLOOKUP(COUNT($RV61:UB61)+1,$G$4:$EH$9,UC$14,0)*$D61,IF($C61=UC$17,$G$9*$D61,""))</f>
        <v>0</v>
      </c>
      <c r="UD61" s="34">
        <f>IF(UC61&lt;&gt;"",HLOOKUP(COUNT($RV61:UC61)+1,$G$4:$EH$9,UD$14,0)*$D61,IF($C61=UD$17,$G$9*$D61,""))</f>
        <v>0</v>
      </c>
      <c r="UE61" s="34">
        <f>IF(UD61&lt;&gt;"",HLOOKUP(COUNT($RV61:UD61)+1,$G$4:$EH$9,UE$14,0)*$D61,IF($C61=UE$17,$G$9*$D61,""))</f>
        <v>0</v>
      </c>
      <c r="UF61" s="34">
        <f>IF(UE61&lt;&gt;"",HLOOKUP(COUNT($RV61:UE61)+1,$G$4:$EH$9,UF$14,0)*$D61,IF($C61=UF$17,$G$9*$D61,""))</f>
        <v>0</v>
      </c>
      <c r="UG61" s="34">
        <f>IF(UF61&lt;&gt;"",HLOOKUP(COUNT($RV61:UF61)+1,$G$4:$EH$9,UG$14,0)*$D61,IF($C61=UG$17,$G$9*$D61,""))</f>
        <v>0</v>
      </c>
      <c r="UH61" s="34">
        <f>IF(UG61&lt;&gt;"",HLOOKUP(COUNT($RV61:UG61)+1,$G$4:$EH$9,UH$14,0)*$D61,IF($C61=UH$17,$G$9*$D61,""))</f>
        <v>0</v>
      </c>
      <c r="UI61" s="34">
        <f>IF(UH61&lt;&gt;"",HLOOKUP(COUNT($RV61:UH61)+1,$G$4:$EH$9,UI$14,0)*$D61,IF($C61=UI$17,$G$9*$D61,""))</f>
        <v>0</v>
      </c>
      <c r="UJ61" s="34">
        <f>IF(UI61&lt;&gt;"",HLOOKUP(COUNT($RV61:UI61)+1,$G$4:$EH$9,UJ$14,0)*$D61,IF($C61=UJ$17,$G$9*$D61,""))</f>
        <v>0</v>
      </c>
      <c r="UK61" s="34">
        <f>IF(UJ61&lt;&gt;"",HLOOKUP(COUNT($RV61:UJ61)+1,$G$4:$EH$9,UK$14,0)*$D61,IF($C61=UK$17,$G$9*$D61,""))</f>
        <v>0</v>
      </c>
      <c r="UL61" s="34">
        <f>IF(UK61&lt;&gt;"",HLOOKUP(COUNT($RV61:UK61)+1,$G$4:$EH$9,UL$14,0)*$D61,IF($C61=UL$17,$G$9*$D61,""))</f>
        <v>0</v>
      </c>
      <c r="UM61" s="34">
        <f>IF(UL61&lt;&gt;"",HLOOKUP(COUNT($RV61:UL61)+1,$G$4:$EH$9,UM$14,0)*$D61,IF($C61=UM$17,$G$9*$D61,""))</f>
        <v>0</v>
      </c>
      <c r="UN61" s="34">
        <f>IF(UM61&lt;&gt;"",HLOOKUP(COUNT($RV61:UM61)+1,$G$4:$EH$9,UN$14,0)*$D61,IF($C61=UN$17,$G$9*$D61,""))</f>
        <v>0</v>
      </c>
      <c r="UO61" s="34">
        <f>IF(UN61&lt;&gt;"",HLOOKUP(COUNT($RV61:UN61)+1,$G$4:$EH$9,UO$14,0)*$D61,IF($C61=UO$17,$G$9*$D61,""))</f>
        <v>0</v>
      </c>
      <c r="UP61" s="34">
        <f>IF(UO61&lt;&gt;"",HLOOKUP(COUNT($RV61:UO61)+1,$G$4:$EH$9,UP$14,0)*$D61,IF($C61=UP$17,$G$9*$D61,""))</f>
        <v>0</v>
      </c>
      <c r="UQ61" s="34">
        <f>IF(UP61&lt;&gt;"",HLOOKUP(COUNT($RV61:UP61)+1,$G$4:$EH$9,UQ$14,0)*$D61,IF($C61=UQ$17,$G$9*$D61,""))</f>
        <v>0</v>
      </c>
      <c r="UR61" s="34">
        <f>IF(UQ61&lt;&gt;"",HLOOKUP(COUNT($RV61:UQ61)+1,$G$4:$EH$9,UR$14,0)*$D61,IF($C61=UR$17,$G$9*$D61,""))</f>
        <v>0</v>
      </c>
      <c r="US61" s="34">
        <f>IF(UR61&lt;&gt;"",HLOOKUP(COUNT($RV61:UR61)+1,$G$4:$EH$9,US$14,0)*$D61,IF($C61=US$17,$G$9*$D61,""))</f>
        <v>0</v>
      </c>
      <c r="UT61" s="34">
        <f>IF(US61&lt;&gt;"",HLOOKUP(COUNT($RV61:US61)+1,$G$4:$EH$9,UT$14,0)*$D61,IF($C61=UT$17,$G$9*$D61,""))</f>
        <v>0</v>
      </c>
      <c r="UU61" s="34">
        <f>IF(UT61&lt;&gt;"",HLOOKUP(COUNT($RV61:UT61)+1,$G$4:$EH$9,UU$14,0)*$D61,IF($C61=UU$17,$G$9*$D61,""))</f>
        <v>0</v>
      </c>
      <c r="UV61" s="34">
        <f>IF(UU61&lt;&gt;"",HLOOKUP(COUNT($RV61:UU61)+1,$G$4:$EH$9,UV$14,0)*$D61,IF($C61=UV$17,$G$9*$D61,""))</f>
        <v>0</v>
      </c>
      <c r="UW61" s="34">
        <f>IF(UV61&lt;&gt;"",HLOOKUP(COUNT($RV61:UV61)+1,$G$4:$EH$9,UW$14,0)*$D61,IF($C61=UW$17,$G$9*$D61,""))</f>
        <v>0</v>
      </c>
      <c r="UX61" s="34">
        <f>IF(UW61&lt;&gt;"",HLOOKUP(COUNT($RV61:UW61)+1,$G$4:$EH$9,UX$14,0)*$D61,IF($C61=UX$17,$G$9*$D61,""))</f>
        <v>0</v>
      </c>
      <c r="UY61" s="34">
        <f>IF(UX61&lt;&gt;"",HLOOKUP(COUNT($RV61:UX61)+1,$G$4:$EH$9,UY$14,0)*$D61,IF($C61=UY$17,$G$9*$D61,""))</f>
        <v>0</v>
      </c>
      <c r="UZ61" s="34">
        <f>IF(UY61&lt;&gt;"",HLOOKUP(COUNT($RV61:UY61)+1,$G$4:$EH$9,UZ$14,0)*$D61,IF($C61=UZ$17,$G$9*$D61,""))</f>
        <v>0</v>
      </c>
      <c r="VA61" s="34">
        <f>IF(UZ61&lt;&gt;"",HLOOKUP(COUNT($RV61:UZ61)+1,$G$4:$EH$9,VA$14,0)*$D61,IF($C61=VA$17,$G$9*$D61,""))</f>
        <v>0</v>
      </c>
      <c r="VB61" s="34">
        <f>IF(VA61&lt;&gt;"",HLOOKUP(COUNT($RV61:VA61)+1,$G$4:$EH$9,VB$14,0)*$D61,IF($C61=VB$17,$G$9*$D61,""))</f>
        <v>0</v>
      </c>
      <c r="VC61" s="34">
        <f>IF(VB61&lt;&gt;"",HLOOKUP(COUNT($RV61:VB61)+1,$G$4:$EH$9,VC$14,0)*$D61,IF($C61=VC$17,$G$9*$D61,""))</f>
        <v>0</v>
      </c>
      <c r="VD61" s="34">
        <f>IF(VC61&lt;&gt;"",HLOOKUP(COUNT($RV61:VC61)+1,$G$4:$EH$9,VD$14,0)*$D61,IF($C61=VD$17,$G$9*$D61,""))</f>
        <v>0</v>
      </c>
      <c r="VE61" s="34">
        <f>IF(VD61&lt;&gt;"",HLOOKUP(COUNT($RV61:VD61)+1,$G$4:$EH$9,VE$14,0)*$D61,IF($C61=VE$17,$G$9*$D61,""))</f>
        <v>0</v>
      </c>
      <c r="VF61" s="34">
        <f>IF(VE61&lt;&gt;"",HLOOKUP(COUNT($RV61:VE61)+1,$G$4:$EH$9,VF$14,0)*$D61,IF($C61=VF$17,$G$9*$D61,""))</f>
        <v>0</v>
      </c>
      <c r="VG61" s="34">
        <f>IF(VF61&lt;&gt;"",HLOOKUP(COUNT($RV61:VF61)+1,$G$4:$EH$9,VG$14,0)*$D61,IF($C61=VG$17,$G$9*$D61,""))</f>
        <v>0</v>
      </c>
      <c r="VH61" s="34">
        <f>IF(VG61&lt;&gt;"",HLOOKUP(COUNT($RV61:VG61)+1,$G$4:$EH$9,VH$14,0)*$D61,IF($C61=VH$17,$G$9*$D61,""))</f>
        <v>0</v>
      </c>
      <c r="VI61" s="34">
        <f>IF(VH61&lt;&gt;"",HLOOKUP(COUNT($RV61:VH61)+1,$G$4:$EH$9,VI$14,0)*$D61,IF($C61=VI$17,$G$9*$D61,""))</f>
        <v>0</v>
      </c>
      <c r="VJ61" s="34">
        <f>IF(VI61&lt;&gt;"",HLOOKUP(COUNT($RV61:VI61)+1,$G$4:$EH$9,VJ$14,0)*$D61,IF($C61=VJ$17,$G$9*$D61,""))</f>
        <v>0</v>
      </c>
      <c r="VK61" s="34">
        <f>IF(VJ61&lt;&gt;"",HLOOKUP(COUNT($RV61:VJ61)+1,$G$4:$EH$9,VK$14,0)*$D61,IF($C61=VK$17,$G$9*$D61,""))</f>
        <v>0</v>
      </c>
      <c r="VL61" s="34">
        <f>IF(VK61&lt;&gt;"",HLOOKUP(COUNT($RV61:VK61)+1,$G$4:$EH$9,VL$14,0)*$D61,IF($C61=VL$17,$G$9*$D61,""))</f>
        <v>0</v>
      </c>
      <c r="VM61" s="34">
        <f>IF(VL61&lt;&gt;"",HLOOKUP(COUNT($RV61:VL61)+1,$G$4:$EH$9,VM$14,0)*$D61,IF($C61=VM$17,$G$9*$D61,""))</f>
        <v>0</v>
      </c>
      <c r="VN61" s="34">
        <f>IF(VM61&lt;&gt;"",HLOOKUP(COUNT($RV61:VM61)+1,$G$4:$EH$9,VN$14,0)*$D61,IF($C61=VN$17,$G$9*$D61,""))</f>
        <v>0</v>
      </c>
      <c r="VO61" s="34">
        <f>IF(VN61&lt;&gt;"",HLOOKUP(COUNT($RV61:VN61)+1,$G$4:$EH$9,VO$14,0)*$D61,IF($C61=VO$17,$G$9*$D61,""))</f>
        <v>0</v>
      </c>
      <c r="VP61" s="34">
        <f>IF(VO61&lt;&gt;"",HLOOKUP(COUNT($RV61:VO61)+1,$G$4:$EH$9,VP$14,0)*$D61,IF($C61=VP$17,$G$9*$D61,""))</f>
        <v>0</v>
      </c>
      <c r="VQ61" s="34">
        <f>IF(VP61&lt;&gt;"",HLOOKUP(COUNT($RV61:VP61)+1,$G$4:$EH$9,VQ$14,0)*$D61,IF($C61=VQ$17,$G$9*$D61,""))</f>
        <v>0</v>
      </c>
      <c r="VR61" s="34">
        <f>IF(VQ61&lt;&gt;"",HLOOKUP(COUNT($RV61:VQ61)+1,$G$4:$EH$9,VR$14,0)*$D61,IF($C61=VR$17,$G$9*$D61,""))</f>
        <v>0</v>
      </c>
      <c r="VS61" s="34">
        <f>IF(VR61&lt;&gt;"",HLOOKUP(COUNT($RV61:VR61)+1,$G$4:$EH$9,VS$14,0)*$D61,IF($C61=VS$17,$G$9*$D61,""))</f>
        <v>0</v>
      </c>
      <c r="VT61" s="34">
        <f>IF(VS61&lt;&gt;"",HLOOKUP(COUNT($RV61:VS61)+1,$G$4:$EH$9,VT$14,0)*$D61,IF($C61=VT$17,$G$9*$D61,""))</f>
        <v>0</v>
      </c>
      <c r="VU61" s="34">
        <f>IF(VT61&lt;&gt;"",HLOOKUP(COUNT($RV61:VT61)+1,$G$4:$EH$9,VU$14,0)*$D61,IF($C61=VU$17,$G$9*$D61,""))</f>
        <v>0</v>
      </c>
      <c r="VV61" s="34">
        <f>IF(VU61&lt;&gt;"",HLOOKUP(COUNT($RV61:VU61)+1,$G$4:$EH$9,VV$14,0)*$D61,IF($C61=VV$17,$G$9*$D61,""))</f>
        <v>0</v>
      </c>
      <c r="VW61" s="34">
        <f>IF(VV61&lt;&gt;"",HLOOKUP(COUNT($RV61:VV61)+1,$G$4:$EH$9,VW$14,0)*$D61,IF($C61=VW$17,$G$9*$D61,""))</f>
        <v>0</v>
      </c>
      <c r="VX61" s="34">
        <f>IF(VW61&lt;&gt;"",HLOOKUP(COUNT($RV61:VW61)+1,$G$4:$EH$9,VX$14,0)*$D61,IF($C61=VX$17,$G$9*$D61,""))</f>
        <v>0</v>
      </c>
      <c r="VY61" s="34">
        <f>IF(VX61&lt;&gt;"",HLOOKUP(COUNT($RV61:VX61)+1,$G$4:$EH$9,VY$14,0)*$D61,IF($C61=VY$17,$G$9*$D61,""))</f>
        <v>0</v>
      </c>
      <c r="VZ61" s="34">
        <f>IF(VY61&lt;&gt;"",HLOOKUP(COUNT($RV61:VY61)+1,$G$4:$EH$9,VZ$14,0)*$D61,IF($C61=VZ$17,$G$9*$D61,""))</f>
        <v>0</v>
      </c>
      <c r="WA61" s="34">
        <f>IF(VZ61&lt;&gt;"",HLOOKUP(COUNT($RV61:VZ61)+1,$G$4:$EH$9,WA$14,0)*$D61,IF($C61=WA$17,$G$9*$D61,""))</f>
        <v>0</v>
      </c>
      <c r="WB61" s="34">
        <f>IF(WA61&lt;&gt;"",HLOOKUP(COUNT($RV61:WA61)+1,$G$4:$EH$9,WB$14,0)*$D61,IF($C61=WB$17,$G$9*$D61,""))</f>
        <v>0</v>
      </c>
      <c r="WC61" s="34">
        <f>IF(WB61&lt;&gt;"",HLOOKUP(COUNT($RV61:WB61)+1,$G$4:$EH$9,WC$14,0)*$D61,IF($C61=WC$17,$G$9*$D61,""))</f>
        <v>0</v>
      </c>
      <c r="WD61" s="34">
        <f>IF(WC61&lt;&gt;"",HLOOKUP(COUNT($RV61:WC61)+1,$G$4:$EH$9,WD$14,0)*$D61,IF($C61=WD$17,$G$9*$D61,""))</f>
        <v>0</v>
      </c>
      <c r="WE61" s="34">
        <f>IF(WD61&lt;&gt;"",HLOOKUP(COUNT($RV61:WD61)+1,$G$4:$EH$9,WE$14,0)*$D61,IF($C61=WE$17,$G$9*$D61,""))</f>
        <v>0</v>
      </c>
      <c r="WF61" s="34">
        <f>IF(WE61&lt;&gt;"",HLOOKUP(COUNT($RV61:WE61)+1,$G$4:$EH$9,WF$14,0)*$D61,IF($C61=WF$17,$G$9*$D61,""))</f>
        <v>0</v>
      </c>
      <c r="WG61" s="34">
        <f>IF(WF61&lt;&gt;"",HLOOKUP(COUNT($RV61:WF61)+1,$G$4:$EH$9,WG$14,0)*$D61,IF($C61=WG$17,$G$9*$D61,""))</f>
        <v>0</v>
      </c>
      <c r="WH61" s="34">
        <f>IF(WG61&lt;&gt;"",HLOOKUP(COUNT($RV61:WG61)+1,$G$4:$EH$9,WH$14,0)*$D61,IF($C61=WH$17,$G$9*$D61,""))</f>
        <v>0</v>
      </c>
      <c r="WI61" s="34">
        <f>IF(WH61&lt;&gt;"",HLOOKUP(COUNT($RV61:WH61)+1,$G$4:$EH$9,WI$14,0)*$D61,IF($C61=WI$17,$G$9*$D61,""))</f>
        <v>0</v>
      </c>
      <c r="WJ61" s="34">
        <f>IF(WI61&lt;&gt;"",HLOOKUP(COUNT($RV61:WI61)+1,$G$4:$EH$9,WJ$14,0)*$D61,IF($C61=WJ$17,$G$9*$D61,""))</f>
        <v>0</v>
      </c>
      <c r="WK61" s="34">
        <f>IF(WJ61&lt;&gt;"",HLOOKUP(COUNT($RV61:WJ61)+1,$G$4:$EH$9,WK$14,0)*$D61,IF($C61=WK$17,$G$9*$D61,""))</f>
        <v>0</v>
      </c>
      <c r="WL61" s="34">
        <f>IF(WK61&lt;&gt;"",HLOOKUP(COUNT($RV61:WK61)+1,$G$4:$EH$9,WL$14,0)*$D61,IF($C61=WL$17,$G$9*$D61,""))</f>
        <v>0</v>
      </c>
    </row>
    <row r="62" spans="1:610" ht="15" x14ac:dyDescent="0.2">
      <c r="A62" s="25">
        <f t="shared" si="911"/>
        <v>8</v>
      </c>
      <c r="B62" s="25" t="s">
        <v>82</v>
      </c>
      <c r="C62" s="62">
        <f t="shared" si="908"/>
        <v>44</v>
      </c>
      <c r="D62" s="30">
        <f>VLOOKUP(B62,Premissas!$R$8:$AD$18,(Histograma!A62+1),0)</f>
        <v>4</v>
      </c>
      <c r="G62" s="34" t="str">
        <f>IF(F62&lt;&gt;"",HLOOKUP(COUNT($F62:F62)+1,$G$4:$EH$8,G$14,0)*$D62,IF($C62=G$17,$G$5*$D62,""))</f>
        <v/>
      </c>
      <c r="H62" s="34" t="str">
        <f>IF(G62&lt;&gt;"",HLOOKUP(COUNT($F62:G62)+1,$G$4:$EH$8,H$14,0)*$D62,IF($C62=H$17,$G$5*$D62,""))</f>
        <v/>
      </c>
      <c r="I62" s="34" t="str">
        <f>IF(H62&lt;&gt;"",HLOOKUP(COUNT($F62:H62)+1,$G$4:$EH$8,I$14,0)*$D62,IF($C62=I$17,$G$5*$D62,""))</f>
        <v/>
      </c>
      <c r="J62" s="34" t="str">
        <f>IF(I62&lt;&gt;"",HLOOKUP(COUNT($F62:I62)+1,$G$4:$EH$8,J$14,0)*$D62,IF($C62=J$17,$G$5*$D62,""))</f>
        <v/>
      </c>
      <c r="K62" s="34" t="str">
        <f>IF(J62&lt;&gt;"",HLOOKUP(COUNT($F62:J62)+1,$G$4:$EH$8,K$14,0)*$D62,IF($C62=K$17,$G$5*$D62,""))</f>
        <v/>
      </c>
      <c r="L62" s="34" t="str">
        <f>IF(K62&lt;&gt;"",HLOOKUP(COUNT($F62:K62)+1,$G$4:$EH$8,L$14,0)*$D62,IF($C62=L$17,$G$5*$D62,""))</f>
        <v/>
      </c>
      <c r="M62" s="34" t="str">
        <f>IF(L62&lt;&gt;"",HLOOKUP(COUNT($F62:L62)+1,$G$4:$EH$8,M$14,0)*$D62,IF($C62=M$17,$G$5*$D62,""))</f>
        <v/>
      </c>
      <c r="N62" s="34" t="str">
        <f>IF(M62&lt;&gt;"",HLOOKUP(COUNT($F62:M62)+1,$G$4:$EH$8,N$14,0)*$D62,IF($C62=N$17,$G$5*$D62,""))</f>
        <v/>
      </c>
      <c r="O62" s="34" t="str">
        <f>IF(N62&lt;&gt;"",HLOOKUP(COUNT($F62:N62)+1,$G$4:$EH$8,O$14,0)*$D62,IF($C62=O$17,$G$5*$D62,""))</f>
        <v/>
      </c>
      <c r="P62" s="34" t="str">
        <f>IF(O62&lt;&gt;"",HLOOKUP(COUNT($F62:O62)+1,$G$4:$EH$8,P$14,0)*$D62,IF($C62=P$17,$G$5*$D62,""))</f>
        <v/>
      </c>
      <c r="Q62" s="34" t="str">
        <f>IF(P62&lt;&gt;"",HLOOKUP(COUNT($F62:P62)+1,$G$4:$EH$8,Q$14,0)*$D62,IF($C62=Q$17,$G$5*$D62,""))</f>
        <v/>
      </c>
      <c r="R62" s="34" t="str">
        <f>IF(Q62&lt;&gt;"",HLOOKUP(COUNT($F62:Q62)+1,$G$4:$EH$8,R$14,0)*$D62,IF($C62=R$17,$G$5*$D62,""))</f>
        <v/>
      </c>
      <c r="S62" s="34" t="str">
        <f>IF(R62&lt;&gt;"",HLOOKUP(COUNT($F62:R62)+1,$G$4:$EH$8,S$14,0)*$D62,IF($C62=S$17,$G$5*$D62,""))</f>
        <v/>
      </c>
      <c r="T62" s="34" t="str">
        <f>IF(S62&lt;&gt;"",HLOOKUP(COUNT($F62:S62)+1,$G$4:$EH$8,T$14,0)*$D62,IF($C62=T$17,$G$5*$D62,""))</f>
        <v/>
      </c>
      <c r="U62" s="34" t="str">
        <f>IF(T62&lt;&gt;"",HLOOKUP(COUNT($F62:T62)+1,$G$4:$EH$8,U$14,0)*$D62,IF($C62=U$17,$G$5*$D62,""))</f>
        <v/>
      </c>
      <c r="V62" s="34" t="str">
        <f>IF(U62&lt;&gt;"",HLOOKUP(COUNT($F62:U62)+1,$G$4:$EH$8,V$14,0)*$D62,IF($C62=V$17,$G$5*$D62,""))</f>
        <v/>
      </c>
      <c r="W62" s="34" t="str">
        <f>IF(V62&lt;&gt;"",HLOOKUP(COUNT($F62:V62)+1,$G$4:$EH$8,W$14,0)*$D62,IF($C62=W$17,$G$5*$D62,""))</f>
        <v/>
      </c>
      <c r="X62" s="34" t="str">
        <f>IF(W62&lt;&gt;"",HLOOKUP(COUNT($F62:W62)+1,$G$4:$EH$8,X$14,0)*$D62,IF($C62=X$17,$G$5*$D62,""))</f>
        <v/>
      </c>
      <c r="Y62" s="34" t="str">
        <f>IF(X62&lt;&gt;"",HLOOKUP(COUNT($F62:X62)+1,$G$4:$EH$8,Y$14,0)*$D62,IF($C62=Y$17,$G$5*$D62,""))</f>
        <v/>
      </c>
      <c r="Z62" s="34" t="str">
        <f>IF(Y62&lt;&gt;"",HLOOKUP(COUNT($F62:Y62)+1,$G$4:$EH$8,Z$14,0)*$D62,IF($C62=Z$17,$G$5*$D62,""))</f>
        <v/>
      </c>
      <c r="AA62" s="34" t="str">
        <f>IF(Z62&lt;&gt;"",HLOOKUP(COUNT($F62:Z62)+1,$G$4:$EH$8,AA$14,0)*$D62,IF($C62=AA$17,$G$5*$D62,""))</f>
        <v/>
      </c>
      <c r="AB62" s="34" t="str">
        <f>IF(AA62&lt;&gt;"",HLOOKUP(COUNT($F62:AA62)+1,$G$4:$EH$8,AB$14,0)*$D62,IF($C62=AB$17,$G$5*$D62,""))</f>
        <v/>
      </c>
      <c r="AC62" s="34" t="str">
        <f>IF(AB62&lt;&gt;"",HLOOKUP(COUNT($F62:AB62)+1,$G$4:$EH$8,AC$14,0)*$D62,IF($C62=AC$17,$G$5*$D62,""))</f>
        <v/>
      </c>
      <c r="AD62" s="34" t="str">
        <f>IF(AC62&lt;&gt;"",HLOOKUP(COUNT($F62:AC62)+1,$G$4:$EH$8,AD$14,0)*$D62,IF($C62=AD$17,$G$5*$D62,""))</f>
        <v/>
      </c>
      <c r="AE62" s="34" t="str">
        <f>IF(AD62&lt;&gt;"",HLOOKUP(COUNT($F62:AD62)+1,$G$4:$EH$8,AE$14,0)*$D62,IF($C62=AE$17,$G$5*$D62,""))</f>
        <v/>
      </c>
      <c r="AF62" s="34" t="str">
        <f>IF(AE62&lt;&gt;"",HLOOKUP(COUNT($F62:AE62)+1,$G$4:$EH$8,AF$14,0)*$D62,IF($C62=AF$17,$G$5*$D62,""))</f>
        <v/>
      </c>
      <c r="AG62" s="34" t="str">
        <f>IF(AF62&lt;&gt;"",HLOOKUP(COUNT($F62:AF62)+1,$G$4:$EH$8,AG$14,0)*$D62,IF($C62=AG$17,$G$5*$D62,""))</f>
        <v/>
      </c>
      <c r="AH62" s="34" t="str">
        <f>IF(AG62&lt;&gt;"",HLOOKUP(COUNT($F62:AG62)+1,$G$4:$EH$8,AH$14,0)*$D62,IF($C62=AH$17,$G$5*$D62,""))</f>
        <v/>
      </c>
      <c r="AI62" s="34" t="str">
        <f>IF(AH62&lt;&gt;"",HLOOKUP(COUNT($F62:AH62)+1,$G$4:$EH$8,AI$14,0)*$D62,IF($C62=AI$17,$G$5*$D62,""))</f>
        <v/>
      </c>
      <c r="AJ62" s="34" t="str">
        <f>IF(AI62&lt;&gt;"",HLOOKUP(COUNT($F62:AI62)+1,$G$4:$EH$8,AJ$14,0)*$D62,IF($C62=AJ$17,$G$5*$D62,""))</f>
        <v/>
      </c>
      <c r="AK62" s="34" t="str">
        <f>IF(AJ62&lt;&gt;"",HLOOKUP(COUNT($F62:AJ62)+1,$G$4:$EH$8,AK$14,0)*$D62,IF($C62=AK$17,$G$5*$D62,""))</f>
        <v/>
      </c>
      <c r="AL62" s="34" t="str">
        <f>IF(AK62&lt;&gt;"",HLOOKUP(COUNT($F62:AK62)+1,$G$4:$EH$8,AL$14,0)*$D62,IF($C62=AL$17,$G$5*$D62,""))</f>
        <v/>
      </c>
      <c r="AM62" s="34" t="str">
        <f>IF(AL62&lt;&gt;"",HLOOKUP(COUNT($F62:AL62)+1,$G$4:$EH$8,AM$14,0)*$D62,IF($C62=AM$17,$G$5*$D62,""))</f>
        <v/>
      </c>
      <c r="AN62" s="34" t="str">
        <f>IF(AM62&lt;&gt;"",HLOOKUP(COUNT($F62:AM62)+1,$G$4:$EH$8,AN$14,0)*$D62,IF($C62=AN$17,$G$5*$D62,""))</f>
        <v/>
      </c>
      <c r="AO62" s="34" t="str">
        <f>IF(AN62&lt;&gt;"",HLOOKUP(COUNT($F62:AN62)+1,$G$4:$EH$8,AO$14,0)*$D62,IF($C62=AO$17,$G$5*$D62,""))</f>
        <v/>
      </c>
      <c r="AP62" s="34" t="str">
        <f>IF(AO62&lt;&gt;"",HLOOKUP(COUNT($F62:AO62)+1,$G$4:$EH$8,AP$14,0)*$D62,IF($C62=AP$17,$G$5*$D62,""))</f>
        <v/>
      </c>
      <c r="AQ62" s="34" t="str">
        <f>IF(AP62&lt;&gt;"",HLOOKUP(COUNT($F62:AP62)+1,$G$4:$EH$8,AQ$14,0)*$D62,IF($C62=AQ$17,$G$5*$D62,""))</f>
        <v/>
      </c>
      <c r="AR62" s="34" t="str">
        <f>IF(AQ62&lt;&gt;"",HLOOKUP(COUNT($F62:AQ62)+1,$G$4:$EH$8,AR$14,0)*$D62,IF($C62=AR$17,$G$5*$D62,""))</f>
        <v/>
      </c>
      <c r="AS62" s="34" t="str">
        <f>IF(AR62&lt;&gt;"",HLOOKUP(COUNT($F62:AR62)+1,$G$4:$EH$8,AS$14,0)*$D62,IF($C62=AS$17,$G$5*$D62,""))</f>
        <v/>
      </c>
      <c r="AT62" s="34" t="str">
        <f>IF(AS62&lt;&gt;"",HLOOKUP(COUNT($F62:AS62)+1,$G$4:$EH$8,AT$14,0)*$D62,IF($C62=AT$17,$G$5*$D62,""))</f>
        <v/>
      </c>
      <c r="AU62" s="34" t="str">
        <f>IF(AT62&lt;&gt;"",HLOOKUP(COUNT($F62:AT62)+1,$G$4:$EH$8,AU$14,0)*$D62,IF($C62=AU$17,$G$5*$D62,""))</f>
        <v/>
      </c>
      <c r="AV62" s="34" t="str">
        <f>IF(AU62&lt;&gt;"",HLOOKUP(COUNT($F62:AU62)+1,$G$4:$EH$8,AV$14,0)*$D62,IF($C62=AV$17,$G$5*$D62,""))</f>
        <v/>
      </c>
      <c r="AW62" s="34" t="str">
        <f>IF(AV62&lt;&gt;"",HLOOKUP(COUNT($F62:AV62)+1,$G$4:$EH$8,AW$14,0)*$D62,IF($C62=AW$17,$G$5*$D62,""))</f>
        <v/>
      </c>
      <c r="AX62" s="34">
        <f>IF(AW62&lt;&gt;"",HLOOKUP(COUNT($F62:AW62)+1,$G$4:$EH$8,AX$14,0)*$D62,IF($C62=AX$17,$G$5*$D62,""))</f>
        <v>0</v>
      </c>
      <c r="AY62" s="34">
        <f>IF(AX62&lt;&gt;"",HLOOKUP(COUNT($F62:AX62)+1,$G$4:$EH$8,AY$14,0)*$D62,IF($C62=AY$17,$G$5*$D62,""))</f>
        <v>0</v>
      </c>
      <c r="AZ62" s="34" t="e">
        <f>IF(AY62&lt;&gt;"",HLOOKUP(COUNT($F62:AY62)+1,$G$4:$EH$8,AZ$14,0)*$D62,IF($C62=AZ$17,$G$5*$D62,""))</f>
        <v>#VALUE!</v>
      </c>
      <c r="BA62" s="34" t="e">
        <f>IF(AZ62&lt;&gt;"",HLOOKUP(COUNT($F62:AZ62)+1,$G$4:$EH$8,BA$14,0)*$D62,IF($C62=BA$17,$G$5*$D62,""))</f>
        <v>#VALUE!</v>
      </c>
      <c r="BB62" s="34" t="e">
        <f>IF(BA62&lt;&gt;"",HLOOKUP(COUNT($F62:BA62)+1,$G$4:$EH$8,BB$14,0)*$D62,IF($C62=BB$17,$G$5*$D62,""))</f>
        <v>#VALUE!</v>
      </c>
      <c r="BC62" s="34" t="e">
        <f>IF(BB62&lt;&gt;"",HLOOKUP(COUNT($F62:BB62)+1,$G$4:$EH$8,BC$14,0)*$D62,IF($C62=BC$17,$G$5*$D62,""))</f>
        <v>#VALUE!</v>
      </c>
      <c r="BD62" s="34" t="e">
        <f>IF(BC62&lt;&gt;"",HLOOKUP(COUNT($F62:BC62)+1,$G$4:$EH$8,BD$14,0)*$D62,IF($C62=BD$17,$G$5*$D62,""))</f>
        <v>#VALUE!</v>
      </c>
      <c r="BE62" s="34" t="e">
        <f>IF(BD62&lt;&gt;"",HLOOKUP(COUNT($F62:BD62)+1,$G$4:$EH$8,BE$14,0)*$D62,IF($C62=BE$17,$G$5*$D62,""))</f>
        <v>#VALUE!</v>
      </c>
      <c r="BF62" s="34" t="e">
        <f>IF(BE62&lt;&gt;"",HLOOKUP(COUNT($F62:BE62)+1,$G$4:$EH$8,BF$14,0)*$D62,IF($C62=BF$17,$G$5*$D62,""))</f>
        <v>#VALUE!</v>
      </c>
      <c r="BG62" s="34" t="e">
        <f>IF(BF62&lt;&gt;"",HLOOKUP(COUNT($F62:BF62)+1,$G$4:$EH$8,BG$14,0)*$D62,IF($C62=BG$17,$G$5*$D62,""))</f>
        <v>#VALUE!</v>
      </c>
      <c r="BH62" s="34" t="e">
        <f>IF(BG62&lt;&gt;"",HLOOKUP(COUNT($F62:BG62)+1,$G$4:$EH$8,BH$14,0)*$D62,IF($C62=BH$17,$G$5*$D62,""))</f>
        <v>#VALUE!</v>
      </c>
      <c r="BI62" s="34" t="e">
        <f>IF(BH62&lt;&gt;"",HLOOKUP(COUNT($F62:BH62)+1,$G$4:$EH$8,BI$14,0)*$D62,IF($C62=BI$17,$G$5*$D62,""))</f>
        <v>#VALUE!</v>
      </c>
      <c r="BJ62" s="34" t="e">
        <f>IF(BI62&lt;&gt;"",HLOOKUP(COUNT($F62:BI62)+1,$G$4:$EH$8,BJ$14,0)*$D62,IF($C62=BJ$17,$G$5*$D62,""))</f>
        <v>#VALUE!</v>
      </c>
      <c r="BK62" s="34" t="e">
        <f>IF(BJ62&lt;&gt;"",HLOOKUP(COUNT($F62:BJ62)+1,$G$4:$EH$8,BK$14,0)*$D62,IF($C62=BK$17,$G$5*$D62,""))</f>
        <v>#VALUE!</v>
      </c>
      <c r="BL62" s="34" t="e">
        <f>IF(BK62&lt;&gt;"",HLOOKUP(COUNT($F62:BK62)+1,$G$4:$EH$8,BL$14,0)*$D62,IF($C62=BL$17,$G$5*$D62,""))</f>
        <v>#VALUE!</v>
      </c>
      <c r="BM62" s="34" t="e">
        <f>IF(BL62&lt;&gt;"",HLOOKUP(COUNT($F62:BL62)+1,$G$4:$EH$8,BM$14,0)*$D62,IF($C62=BM$17,$G$5*$D62,""))</f>
        <v>#VALUE!</v>
      </c>
      <c r="BN62" s="34" t="e">
        <f>IF(BM62&lt;&gt;"",HLOOKUP(COUNT($F62:BM62)+1,$G$4:$EH$8,BN$14,0)*$D62,IF($C62=BN$17,$G$5*$D62,""))</f>
        <v>#VALUE!</v>
      </c>
      <c r="BO62" s="34" t="e">
        <f>IF(BN62&lt;&gt;"",HLOOKUP(COUNT($F62:BN62)+1,$G$4:$EH$8,BO$14,0)*$D62,IF($C62=BO$17,$G$5*$D62,""))</f>
        <v>#VALUE!</v>
      </c>
      <c r="BP62" s="34" t="e">
        <f>IF(BO62&lt;&gt;"",HLOOKUP(COUNT($F62:BO62)+1,$G$4:$EH$8,BP$14,0)*$D62,IF($C62=BP$17,$G$5*$D62,""))</f>
        <v>#VALUE!</v>
      </c>
      <c r="BQ62" s="34" t="e">
        <f>IF(BP62&lt;&gt;"",HLOOKUP(COUNT($F62:BP62)+1,$G$4:$EH$8,BQ$14,0)*$D62,IF($C62=BQ$17,$G$5*$D62,""))</f>
        <v>#VALUE!</v>
      </c>
      <c r="BR62" s="34" t="e">
        <f>IF(BQ62&lt;&gt;"",HLOOKUP(COUNT($F62:BQ62)+1,$G$4:$EH$8,BR$14,0)*$D62,IF($C62=BR$17,$G$5*$D62,""))</f>
        <v>#VALUE!</v>
      </c>
      <c r="BS62" s="34" t="e">
        <f>IF(BR62&lt;&gt;"",HLOOKUP(COUNT($F62:BR62)+1,$G$4:$EH$8,BS$14,0)*$D62,IF($C62=BS$17,$G$5*$D62,""))</f>
        <v>#VALUE!</v>
      </c>
      <c r="BT62" s="34" t="e">
        <f>IF(BS62&lt;&gt;"",HLOOKUP(COUNT($F62:BS62)+1,$G$4:$EH$8,BT$14,0)*$D62,IF($C62=BT$17,$G$5*$D62,""))</f>
        <v>#VALUE!</v>
      </c>
      <c r="BU62" s="34" t="e">
        <f>IF(BT62&lt;&gt;"",HLOOKUP(COUNT($F62:BT62)+1,$G$4:$EH$8,BU$14,0)*$D62,IF($C62=BU$17,$G$5*$D62,""))</f>
        <v>#VALUE!</v>
      </c>
      <c r="BV62" s="34" t="e">
        <f>IF(BU62&lt;&gt;"",HLOOKUP(COUNT($F62:BU62)+1,$G$4:$EH$8,BV$14,0)*$D62,IF($C62=BV$17,$G$5*$D62,""))</f>
        <v>#VALUE!</v>
      </c>
      <c r="BW62" s="34" t="e">
        <f>IF(BV62&lt;&gt;"",HLOOKUP(COUNT($F62:BV62)+1,$G$4:$EH$8,BW$14,0)*$D62,IF($C62=BW$17,$G$5*$D62,""))</f>
        <v>#VALUE!</v>
      </c>
      <c r="BX62" s="34" t="e">
        <f>IF(BW62&lt;&gt;"",HLOOKUP(COUNT($F62:BW62)+1,$G$4:$EH$8,BX$14,0)*$D62,IF($C62=BX$17,$G$5*$D62,""))</f>
        <v>#VALUE!</v>
      </c>
      <c r="BY62" s="34" t="e">
        <f>IF(BX62&lt;&gt;"",HLOOKUP(COUNT($F62:BX62)+1,$G$4:$EH$8,BY$14,0)*$D62,IF($C62=BY$17,$G$5*$D62,""))</f>
        <v>#VALUE!</v>
      </c>
      <c r="BZ62" s="34" t="e">
        <f>IF(BY62&lt;&gt;"",HLOOKUP(COUNT($F62:BY62)+1,$G$4:$EH$8,BZ$14,0)*$D62,IF($C62=BZ$17,$G$5*$D62,""))</f>
        <v>#VALUE!</v>
      </c>
      <c r="CA62" s="34" t="e">
        <f>IF(BZ62&lt;&gt;"",HLOOKUP(COUNT($F62:BZ62)+1,$G$4:$EH$8,CA$14,0)*$D62,IF($C62=CA$17,$G$5*$D62,""))</f>
        <v>#VALUE!</v>
      </c>
      <c r="CB62" s="34" t="e">
        <f>IF(CA62&lt;&gt;"",HLOOKUP(COUNT($F62:CA62)+1,$G$4:$EH$8,CB$14,0)*$D62,IF($C62=CB$17,$G$5*$D62,""))</f>
        <v>#VALUE!</v>
      </c>
      <c r="CC62" s="34" t="e">
        <f>IF(CB62&lt;&gt;"",HLOOKUP(COUNT($F62:CB62)+1,$G$4:$EH$8,CC$14,0)*$D62,IF($C62=CC$17,$G$5*$D62,""))</f>
        <v>#VALUE!</v>
      </c>
      <c r="CD62" s="34" t="e">
        <f>IF(CC62&lt;&gt;"",HLOOKUP(COUNT($F62:CC62)+1,$G$4:$EH$8,CD$14,0)*$D62,IF($C62=CD$17,$G$5*$D62,""))</f>
        <v>#VALUE!</v>
      </c>
      <c r="CE62" s="34" t="e">
        <f>IF(CD62&lt;&gt;"",HLOOKUP(COUNT($F62:CD62)+1,$G$4:$EH$8,CE$14,0)*$D62,IF($C62=CE$17,$G$5*$D62,""))</f>
        <v>#VALUE!</v>
      </c>
      <c r="CF62" s="34" t="e">
        <f>IF(CE62&lt;&gt;"",HLOOKUP(COUNT($F62:CE62)+1,$G$4:$EH$8,CF$14,0)*$D62,IF($C62=CF$17,$G$5*$D62,""))</f>
        <v>#VALUE!</v>
      </c>
      <c r="CG62" s="34" t="e">
        <f>IF(CF62&lt;&gt;"",HLOOKUP(COUNT($F62:CF62)+1,$G$4:$EH$8,CG$14,0)*$D62,IF($C62=CG$17,$G$5*$D62,""))</f>
        <v>#VALUE!</v>
      </c>
      <c r="CH62" s="34" t="e">
        <f>IF(CG62&lt;&gt;"",HLOOKUP(COUNT($F62:CG62)+1,$G$4:$EH$8,CH$14,0)*$D62,IF($C62=CH$17,$G$5*$D62,""))</f>
        <v>#VALUE!</v>
      </c>
      <c r="CI62" s="34" t="e">
        <f>IF(CH62&lt;&gt;"",HLOOKUP(COUNT($F62:CH62)+1,$G$4:$EH$8,CI$14,0)*$D62,IF($C62=CI$17,$G$5*$D62,""))</f>
        <v>#VALUE!</v>
      </c>
      <c r="CJ62" s="34" t="e">
        <f>IF(CI62&lt;&gt;"",HLOOKUP(COUNT($F62:CI62)+1,$G$4:$EH$8,CJ$14,0)*$D62,IF($C62=CJ$17,$G$5*$D62,""))</f>
        <v>#VALUE!</v>
      </c>
      <c r="CK62" s="34" t="e">
        <f>IF(CJ62&lt;&gt;"",HLOOKUP(COUNT($F62:CJ62)+1,$G$4:$EH$8,CK$14,0)*$D62,IF($C62=CK$17,$G$5*$D62,""))</f>
        <v>#VALUE!</v>
      </c>
      <c r="CL62" s="34" t="e">
        <f>IF(CK62&lt;&gt;"",HLOOKUP(COUNT($F62:CK62)+1,$G$4:$EH$8,CL$14,0)*$D62,IF($C62=CL$17,$G$5*$D62,""))</f>
        <v>#VALUE!</v>
      </c>
      <c r="CM62" s="34" t="e">
        <f>IF(CL62&lt;&gt;"",HLOOKUP(COUNT($F62:CL62)+1,$G$4:$EH$8,CM$14,0)*$D62,IF($C62=CM$17,$G$5*$D62,""))</f>
        <v>#VALUE!</v>
      </c>
      <c r="CN62" s="34" t="e">
        <f>IF(CM62&lt;&gt;"",HLOOKUP(COUNT($F62:CM62)+1,$G$4:$EH$8,CN$14,0)*$D62,IF($C62=CN$17,$G$5*$D62,""))</f>
        <v>#VALUE!</v>
      </c>
      <c r="CO62" s="34" t="e">
        <f>IF(CN62&lt;&gt;"",HLOOKUP(COUNT($F62:CN62)+1,$G$4:$EH$8,CO$14,0)*$D62,IF($C62=CO$17,$G$5*$D62,""))</f>
        <v>#VALUE!</v>
      </c>
      <c r="CP62" s="34" t="e">
        <f>IF(CO62&lt;&gt;"",HLOOKUP(COUNT($F62:CO62)+1,$G$4:$EH$8,CP$14,0)*$D62,IF($C62=CP$17,$G$5*$D62,""))</f>
        <v>#VALUE!</v>
      </c>
      <c r="CQ62" s="34" t="e">
        <f>IF(CP62&lt;&gt;"",HLOOKUP(COUNT($F62:CP62)+1,$G$4:$EH$8,CQ$14,0)*$D62,IF($C62=CQ$17,$G$5*$D62,""))</f>
        <v>#VALUE!</v>
      </c>
      <c r="CR62" s="34" t="e">
        <f>IF(CQ62&lt;&gt;"",HLOOKUP(COUNT($F62:CQ62)+1,$G$4:$EH$8,CR$14,0)*$D62,IF($C62=CR$17,$G$5*$D62,""))</f>
        <v>#VALUE!</v>
      </c>
      <c r="CS62" s="34" t="e">
        <f>IF(CR62&lt;&gt;"",HLOOKUP(COUNT($F62:CR62)+1,$G$4:$EH$8,CS$14,0)*$D62,IF($C62=CS$17,$G$5*$D62,""))</f>
        <v>#VALUE!</v>
      </c>
      <c r="CT62" s="34" t="e">
        <f>IF(CS62&lt;&gt;"",HLOOKUP(COUNT($F62:CS62)+1,$G$4:$EH$8,CT$14,0)*$D62,IF($C62=CT$17,$G$5*$D62,""))</f>
        <v>#VALUE!</v>
      </c>
      <c r="CU62" s="34" t="e">
        <f>IF(CT62&lt;&gt;"",HLOOKUP(COUNT($F62:CT62)+1,$G$4:$EH$8,CU$14,0)*$D62,IF($C62=CU$17,$G$5*$D62,""))</f>
        <v>#VALUE!</v>
      </c>
      <c r="CV62" s="34" t="e">
        <f>IF(CU62&lt;&gt;"",HLOOKUP(COUNT($F62:CU62)+1,$G$4:$EH$8,CV$14,0)*$D62,IF($C62=CV$17,$G$5*$D62,""))</f>
        <v>#VALUE!</v>
      </c>
      <c r="CW62" s="34" t="e">
        <f>IF(CV62&lt;&gt;"",HLOOKUP(COUNT($F62:CV62)+1,$G$4:$EH$8,CW$14,0)*$D62,IF($C62=CW$17,$G$5*$D62,""))</f>
        <v>#VALUE!</v>
      </c>
      <c r="CX62" s="34" t="e">
        <f>IF(CW62&lt;&gt;"",HLOOKUP(COUNT($F62:CW62)+1,$G$4:$EH$8,CX$14,0)*$D62,IF($C62=CX$17,$G$5*$D62,""))</f>
        <v>#VALUE!</v>
      </c>
      <c r="CY62" s="34" t="e">
        <f>IF(CX62&lt;&gt;"",HLOOKUP(COUNT($F62:CX62)+1,$G$4:$EH$8,CY$14,0)*$D62,IF($C62=CY$17,$G$5*$D62,""))</f>
        <v>#VALUE!</v>
      </c>
      <c r="CZ62" s="34" t="e">
        <f>IF(CY62&lt;&gt;"",HLOOKUP(COUNT($F62:CY62)+1,$G$4:$EH$8,CZ$14,0)*$D62,IF($C62=CZ$17,$G$5*$D62,""))</f>
        <v>#VALUE!</v>
      </c>
      <c r="DA62" s="34" t="e">
        <f>IF(CZ62&lt;&gt;"",HLOOKUP(COUNT($F62:CZ62)+1,$G$4:$EH$8,DA$14,0)*$D62,IF($C62=DA$17,$G$5*$D62,""))</f>
        <v>#VALUE!</v>
      </c>
      <c r="DB62" s="34" t="e">
        <f>IF(DA62&lt;&gt;"",HLOOKUP(COUNT($F62:DA62)+1,$G$4:$EH$8,DB$14,0)*$D62,IF($C62=DB$17,$G$5*$D62,""))</f>
        <v>#VALUE!</v>
      </c>
      <c r="DC62" s="34" t="e">
        <f>IF(DB62&lt;&gt;"",HLOOKUP(COUNT($F62:DB62)+1,$G$4:$EH$8,DC$14,0)*$D62,IF($C62=DC$17,$G$5*$D62,""))</f>
        <v>#VALUE!</v>
      </c>
      <c r="DD62" s="34" t="e">
        <f>IF(DC62&lt;&gt;"",HLOOKUP(COUNT($F62:DC62)+1,$G$4:$EH$8,DD$14,0)*$D62,IF($C62=DD$17,$G$5*$D62,""))</f>
        <v>#VALUE!</v>
      </c>
      <c r="DE62" s="34" t="e">
        <f>IF(DD62&lt;&gt;"",HLOOKUP(COUNT($F62:DD62)+1,$G$4:$EH$8,DE$14,0)*$D62,IF($C62=DE$17,$G$5*$D62,""))</f>
        <v>#VALUE!</v>
      </c>
      <c r="DF62" s="34" t="e">
        <f>IF(DE62&lt;&gt;"",HLOOKUP(COUNT($F62:DE62)+1,$G$4:$EH$8,DF$14,0)*$D62,IF($C62=DF$17,$G$5*$D62,""))</f>
        <v>#VALUE!</v>
      </c>
      <c r="DG62" s="34" t="e">
        <f>IF(DF62&lt;&gt;"",HLOOKUP(COUNT($F62:DF62)+1,$G$4:$EH$8,DG$14,0)*$D62,IF($C62=DG$17,$G$5*$D62,""))</f>
        <v>#VALUE!</v>
      </c>
      <c r="DH62" s="34" t="e">
        <f>IF(DG62&lt;&gt;"",HLOOKUP(COUNT($F62:DG62)+1,$G$4:$EH$8,DH$14,0)*$D62,IF($C62=DH$17,$G$5*$D62,""))</f>
        <v>#VALUE!</v>
      </c>
      <c r="DI62" s="34" t="e">
        <f>IF(DH62&lt;&gt;"",HLOOKUP(COUNT($F62:DH62)+1,$G$4:$EH$8,DI$14,0)*$D62,IF($C62=DI$17,$G$5*$D62,""))</f>
        <v>#VALUE!</v>
      </c>
      <c r="DJ62" s="34" t="e">
        <f>IF(DI62&lt;&gt;"",HLOOKUP(COUNT($F62:DI62)+1,$G$4:$EH$8,DJ$14,0)*$D62,IF($C62=DJ$17,$G$5*$D62,""))</f>
        <v>#VALUE!</v>
      </c>
      <c r="DK62" s="34" t="e">
        <f>IF(DJ62&lt;&gt;"",HLOOKUP(COUNT($F62:DJ62)+1,$G$4:$EH$8,DK$14,0)*$D62,IF($C62=DK$17,$G$5*$D62,""))</f>
        <v>#VALUE!</v>
      </c>
      <c r="DL62" s="34" t="e">
        <f>IF(DK62&lt;&gt;"",HLOOKUP(COUNT($F62:DK62)+1,$G$4:$EH$8,DL$14,0)*$D62,IF($C62=DL$17,$G$5*$D62,""))</f>
        <v>#VALUE!</v>
      </c>
      <c r="DM62" s="34" t="e">
        <f>IF(DL62&lt;&gt;"",HLOOKUP(COUNT($F62:DL62)+1,$G$4:$EH$8,DM$14,0)*$D62,IF($C62=DM$17,$G$5*$D62,""))</f>
        <v>#VALUE!</v>
      </c>
      <c r="DN62" s="34" t="e">
        <f>IF(DM62&lt;&gt;"",HLOOKUP(COUNT($F62:DM62)+1,$G$4:$EH$8,DN$14,0)*$D62,IF($C62=DN$17,$G$5*$D62,""))</f>
        <v>#VALUE!</v>
      </c>
      <c r="DO62" s="34" t="e">
        <f>IF(DN62&lt;&gt;"",HLOOKUP(COUNT($F62:DN62)+1,$G$4:$EH$8,DO$14,0)*$D62,IF($C62=DO$17,$G$5*$D62,""))</f>
        <v>#VALUE!</v>
      </c>
      <c r="DP62" s="34" t="e">
        <f>IF(DO62&lt;&gt;"",HLOOKUP(COUNT($F62:DO62)+1,$G$4:$EH$8,DP$14,0)*$D62,IF($C62=DP$17,$G$5*$D62,""))</f>
        <v>#VALUE!</v>
      </c>
      <c r="DQ62" s="34" t="e">
        <f>IF(DP62&lt;&gt;"",HLOOKUP(COUNT($F62:DP62)+1,$G$4:$EH$8,DQ$14,0)*$D62,IF($C62=DQ$17,$G$5*$D62,""))</f>
        <v>#VALUE!</v>
      </c>
      <c r="DR62" s="34" t="e">
        <f>IF(DQ62&lt;&gt;"",HLOOKUP(COUNT($F62:DQ62)+1,$G$4:$EH$8,DR$14,0)*$D62,IF($C62=DR$17,$G$5*$D62,""))</f>
        <v>#VALUE!</v>
      </c>
      <c r="DS62" s="34" t="e">
        <f>IF(DR62&lt;&gt;"",HLOOKUP(COUNT($F62:DR62)+1,$G$4:$EH$8,DS$14,0)*$D62,IF($C62=DS$17,$G$5*$D62,""))</f>
        <v>#VALUE!</v>
      </c>
      <c r="DT62" s="34" t="e">
        <f>IF(DS62&lt;&gt;"",HLOOKUP(COUNT($F62:DS62)+1,$G$4:$EH$8,DT$14,0)*$D62,IF($C62=DT$17,$G$5*$D62,""))</f>
        <v>#VALUE!</v>
      </c>
      <c r="DU62" s="34" t="e">
        <f>IF(DT62&lt;&gt;"",HLOOKUP(COUNT($F62:DT62)+1,$G$4:$EH$8,DU$14,0)*$D62,IF($C62=DU$17,$G$5*$D62,""))</f>
        <v>#VALUE!</v>
      </c>
      <c r="DV62" s="34" t="e">
        <f>IF(DU62&lt;&gt;"",HLOOKUP(COUNT($F62:DU62)+1,$G$4:$EH$8,DV$14,0)*$D62,IF($C62=DV$17,$G$5*$D62,""))</f>
        <v>#VALUE!</v>
      </c>
      <c r="DX62" s="34" t="str">
        <f>IF(DW62&lt;&gt;"",HLOOKUP(COUNT($DW62:DW62)+1,$G$4:$CX$8,DX$14,0)*$D62,IF($C62=DX$17,$G$6*$D62,""))</f>
        <v/>
      </c>
      <c r="DY62" s="34" t="str">
        <f>IF(DX62&lt;&gt;"",HLOOKUP(COUNT($DW62:DX62)+1,$G$4:$CX$8,DY$14,0)*$D62,IF($C62=DY$17,$G$6*$D62,""))</f>
        <v/>
      </c>
      <c r="DZ62" s="34" t="str">
        <f>IF(DY62&lt;&gt;"",HLOOKUP(COUNT($DW62:DY62)+1,$G$4:$CX$8,DZ$14,0)*$D62,IF($C62=DZ$17,$G$6*$D62,""))</f>
        <v/>
      </c>
      <c r="EA62" s="34" t="str">
        <f>IF(DZ62&lt;&gt;"",HLOOKUP(COUNT($DW62:DZ62)+1,$G$4:$CX$8,EA$14,0)*$D62,IF($C62=EA$17,$G$6*$D62,""))</f>
        <v/>
      </c>
      <c r="EB62" s="34" t="str">
        <f>IF(EA62&lt;&gt;"",HLOOKUP(COUNT($DW62:EA62)+1,$G$4:$CX$8,EB$14,0)*$D62,IF($C62=EB$17,$G$6*$D62,""))</f>
        <v/>
      </c>
      <c r="EC62" s="34" t="str">
        <f>IF(EB62&lt;&gt;"",HLOOKUP(COUNT($DW62:EB62)+1,$G$4:$CX$8,EC$14,0)*$D62,IF($C62=EC$17,$G$6*$D62,""))</f>
        <v/>
      </c>
      <c r="ED62" s="34" t="str">
        <f>IF(EC62&lt;&gt;"",HLOOKUP(COUNT($DW62:EC62)+1,$G$4:$CX$8,ED$14,0)*$D62,IF($C62=ED$17,$G$6*$D62,""))</f>
        <v/>
      </c>
      <c r="EE62" s="34" t="str">
        <f>IF(ED62&lt;&gt;"",HLOOKUP(COUNT($DW62:ED62)+1,$G$4:$CX$8,EE$14,0)*$D62,IF($C62=EE$17,$G$6*$D62,""))</f>
        <v/>
      </c>
      <c r="EF62" s="34" t="str">
        <f>IF(EE62&lt;&gt;"",HLOOKUP(COUNT($DW62:EE62)+1,$G$4:$CX$8,EF$14,0)*$D62,IF($C62=EF$17,$G$6*$D62,""))</f>
        <v/>
      </c>
      <c r="EG62" s="34" t="str">
        <f>IF(EF62&lt;&gt;"",HLOOKUP(COUNT($DW62:EF62)+1,$G$4:$CX$8,EG$14,0)*$D62,IF($C62=EG$17,$G$6*$D62,""))</f>
        <v/>
      </c>
      <c r="EH62" s="34" t="str">
        <f>IF(EG62&lt;&gt;"",HLOOKUP(COUNT($DW62:EG62)+1,$G$4:$CX$8,EH$14,0)*$D62,IF($C62=EH$17,$G$6*$D62,""))</f>
        <v/>
      </c>
      <c r="EI62" s="34" t="str">
        <f>IF(EH62&lt;&gt;"",HLOOKUP(COUNT($DW62:EH62)+1,$G$4:$CX$8,EI$14,0)*$D62,IF($C62=EI$17,$G$6*$D62,""))</f>
        <v/>
      </c>
      <c r="EJ62" s="34" t="str">
        <f>IF(EI62&lt;&gt;"",HLOOKUP(COUNT($DW62:EI62)+1,$G$4:$CX$8,EJ$14,0)*$D62,IF($C62=EJ$17,$G$6*$D62,""))</f>
        <v/>
      </c>
      <c r="EK62" s="34" t="str">
        <f>IF(EJ62&lt;&gt;"",HLOOKUP(COUNT($DW62:EJ62)+1,$G$4:$CX$8,EK$14,0)*$D62,IF($C62=EK$17,$G$6*$D62,""))</f>
        <v/>
      </c>
      <c r="EL62" s="34" t="str">
        <f>IF(EK62&lt;&gt;"",HLOOKUP(COUNT($DW62:EK62)+1,$G$4:$CX$8,EL$14,0)*$D62,IF($C62=EL$17,$G$6*$D62,""))</f>
        <v/>
      </c>
      <c r="EM62" s="34" t="str">
        <f>IF(EL62&lt;&gt;"",HLOOKUP(COUNT($DW62:EL62)+1,$G$4:$CX$8,EM$14,0)*$D62,IF($C62=EM$17,$G$6*$D62,""))</f>
        <v/>
      </c>
      <c r="EN62" s="34" t="str">
        <f>IF(EM62&lt;&gt;"",HLOOKUP(COUNT($DW62:EM62)+1,$G$4:$CX$8,EN$14,0)*$D62,IF($C62=EN$17,$G$6*$D62,""))</f>
        <v/>
      </c>
      <c r="EO62" s="34" t="str">
        <f>IF(EN62&lt;&gt;"",HLOOKUP(COUNT($DW62:EN62)+1,$G$4:$CX$8,EO$14,0)*$D62,IF($C62=EO$17,$G$6*$D62,""))</f>
        <v/>
      </c>
      <c r="EP62" s="34" t="str">
        <f>IF(EO62&lt;&gt;"",HLOOKUP(COUNT($DW62:EO62)+1,$G$4:$CX$8,EP$14,0)*$D62,IF($C62=EP$17,$G$6*$D62,""))</f>
        <v/>
      </c>
      <c r="EQ62" s="34" t="str">
        <f>IF(EP62&lt;&gt;"",HLOOKUP(COUNT($DW62:EP62)+1,$G$4:$CX$8,EQ$14,0)*$D62,IF($C62=EQ$17,$G$6*$D62,""))</f>
        <v/>
      </c>
      <c r="ER62" s="34" t="str">
        <f>IF(EQ62&lt;&gt;"",HLOOKUP(COUNT($DW62:EQ62)+1,$G$4:$CX$8,ER$14,0)*$D62,IF($C62=ER$17,$G$6*$D62,""))</f>
        <v/>
      </c>
      <c r="ES62" s="34" t="str">
        <f>IF(ER62&lt;&gt;"",HLOOKUP(COUNT($DW62:ER62)+1,$G$4:$CX$8,ES$14,0)*$D62,IF($C62=ES$17,$G$6*$D62,""))</f>
        <v/>
      </c>
      <c r="ET62" s="34" t="str">
        <f>IF(ES62&lt;&gt;"",HLOOKUP(COUNT($DW62:ES62)+1,$G$4:$CX$8,ET$14,0)*$D62,IF($C62=ET$17,$G$6*$D62,""))</f>
        <v/>
      </c>
      <c r="EU62" s="34" t="str">
        <f>IF(ET62&lt;&gt;"",HLOOKUP(COUNT($DW62:ET62)+1,$G$4:$CX$8,EU$14,0)*$D62,IF($C62=EU$17,$G$6*$D62,""))</f>
        <v/>
      </c>
      <c r="EV62" s="34" t="str">
        <f>IF(EU62&lt;&gt;"",HLOOKUP(COUNT($DW62:EU62)+1,$G$4:$CX$8,EV$14,0)*$D62,IF($C62=EV$17,$G$6*$D62,""))</f>
        <v/>
      </c>
      <c r="EW62" s="34" t="str">
        <f>IF(EV62&lt;&gt;"",HLOOKUP(COUNT($DW62:EV62)+1,$G$4:$CX$8,EW$14,0)*$D62,IF($C62=EW$17,$G$6*$D62,""))</f>
        <v/>
      </c>
      <c r="EX62" s="34" t="str">
        <f>IF(EW62&lt;&gt;"",HLOOKUP(COUNT($DW62:EW62)+1,$G$4:$CX$8,EX$14,0)*$D62,IF($C62=EX$17,$G$6*$D62,""))</f>
        <v/>
      </c>
      <c r="EY62" s="34" t="str">
        <f>IF(EX62&lt;&gt;"",HLOOKUP(COUNT($DW62:EX62)+1,$G$4:$CX$8,EY$14,0)*$D62,IF($C62=EY$17,$G$6*$D62,""))</f>
        <v/>
      </c>
      <c r="EZ62" s="34" t="str">
        <f>IF(EY62&lt;&gt;"",HLOOKUP(COUNT($DW62:EY62)+1,$G$4:$CX$8,EZ$14,0)*$D62,IF($C62=EZ$17,$G$6*$D62,""))</f>
        <v/>
      </c>
      <c r="FA62" s="34" t="str">
        <f>IF(EZ62&lt;&gt;"",HLOOKUP(COUNT($DW62:EZ62)+1,$G$4:$CX$8,FA$14,0)*$D62,IF($C62=FA$17,$G$6*$D62,""))</f>
        <v/>
      </c>
      <c r="FB62" s="34" t="str">
        <f>IF(FA62&lt;&gt;"",HLOOKUP(COUNT($DW62:FA62)+1,$G$4:$CX$8,FB$14,0)*$D62,IF($C62=FB$17,$G$6*$D62,""))</f>
        <v/>
      </c>
      <c r="FC62" s="34" t="str">
        <f>IF(FB62&lt;&gt;"",HLOOKUP(COUNT($DW62:FB62)+1,$G$4:$CX$8,FC$14,0)*$D62,IF($C62=FC$17,$G$6*$D62,""))</f>
        <v/>
      </c>
      <c r="FD62" s="34" t="str">
        <f>IF(FC62&lt;&gt;"",HLOOKUP(COUNT($DW62:FC62)+1,$G$4:$CX$8,FD$14,0)*$D62,IF($C62=FD$17,$G$6*$D62,""))</f>
        <v/>
      </c>
      <c r="FE62" s="34" t="str">
        <f>IF(FD62&lt;&gt;"",HLOOKUP(COUNT($DW62:FD62)+1,$G$4:$CX$8,FE$14,0)*$D62,IF($C62=FE$17,$G$6*$D62,""))</f>
        <v/>
      </c>
      <c r="FF62" s="34" t="str">
        <f>IF(FE62&lt;&gt;"",HLOOKUP(COUNT($DW62:FE62)+1,$G$4:$CX$8,FF$14,0)*$D62,IF($C62=FF$17,$G$6*$D62,""))</f>
        <v/>
      </c>
      <c r="FG62" s="34" t="str">
        <f>IF(FF62&lt;&gt;"",HLOOKUP(COUNT($DW62:FF62)+1,$G$4:$CX$8,FG$14,0)*$D62,IF($C62=FG$17,$G$6*$D62,""))</f>
        <v/>
      </c>
      <c r="FH62" s="34" t="str">
        <f>IF(FG62&lt;&gt;"",HLOOKUP(COUNT($DW62:FG62)+1,$G$4:$CX$8,FH$14,0)*$D62,IF($C62=FH$17,$G$6*$D62,""))</f>
        <v/>
      </c>
      <c r="FI62" s="34" t="str">
        <f>IF(FH62&lt;&gt;"",HLOOKUP(COUNT($DW62:FH62)+1,$G$4:$CX$8,FI$14,0)*$D62,IF($C62=FI$17,$G$6*$D62,""))</f>
        <v/>
      </c>
      <c r="FJ62" s="34" t="str">
        <f>IF(FI62&lt;&gt;"",HLOOKUP(COUNT($DW62:FI62)+1,$G$4:$CX$8,FJ$14,0)*$D62,IF($C62=FJ$17,$G$6*$D62,""))</f>
        <v/>
      </c>
      <c r="FK62" s="34" t="str">
        <f>IF(FJ62&lt;&gt;"",HLOOKUP(COUNT($DW62:FJ62)+1,$G$4:$CX$8,FK$14,0)*$D62,IF($C62=FK$17,$G$6*$D62,""))</f>
        <v/>
      </c>
      <c r="FL62" s="34" t="str">
        <f>IF(FK62&lt;&gt;"",HLOOKUP(COUNT($DW62:FK62)+1,$G$4:$CX$8,FL$14,0)*$D62,IF($C62=FL$17,$G$6*$D62,""))</f>
        <v/>
      </c>
      <c r="FM62" s="34" t="str">
        <f>IF(FL62&lt;&gt;"",HLOOKUP(COUNT($DW62:FL62)+1,$G$4:$CX$8,FM$14,0)*$D62,IF($C62=FM$17,$G$6*$D62,""))</f>
        <v/>
      </c>
      <c r="FN62" s="34" t="str">
        <f>IF(FM62&lt;&gt;"",HLOOKUP(COUNT($DW62:FM62)+1,$G$4:$CX$8,FN$14,0)*$D62,IF($C62=FN$17,$G$6*$D62,""))</f>
        <v/>
      </c>
      <c r="FO62" s="34">
        <f>IF(FN62&lt;&gt;"",HLOOKUP(COUNT($DW62:FN62)+1,$G$4:$CX$8,FO$14,0)*$D62,IF($C62=FO$17,$G$6*$D62,""))</f>
        <v>0</v>
      </c>
      <c r="FP62" s="34">
        <f>IF(FO62&lt;&gt;"",HLOOKUP(COUNT($DW62:FO62)+1,$G$4:$CX$8,FP$14,0)*$D62,IF($C62=FP$17,$G$6*$D62,""))</f>
        <v>6000</v>
      </c>
      <c r="FQ62" s="34">
        <f>IF(FP62&lt;&gt;"",HLOOKUP(COUNT($DW62:FP62)+1,$G$4:$CX$8,FQ$14,0)*$D62,IF($C62=FQ$17,$G$6*$D62,""))</f>
        <v>6000</v>
      </c>
      <c r="FR62" s="34">
        <f>IF(FQ62&lt;&gt;"",HLOOKUP(COUNT($DW62:FQ62)+1,$G$4:$CX$8,FR$14,0)*$D62,IF($C62=FR$17,$G$6*$D62,""))</f>
        <v>6000</v>
      </c>
      <c r="FS62" s="34">
        <f>IF(FR62&lt;&gt;"",HLOOKUP(COUNT($DW62:FR62)+1,$G$4:$CX$8,FS$14,0)*$D62,IF($C62=FS$17,$G$6*$D62,""))</f>
        <v>7238.7665667343817</v>
      </c>
      <c r="FT62" s="34">
        <f>IF(FS62&lt;&gt;"",HLOOKUP(COUNT($DW62:FS62)+1,$G$4:$CX$8,FT$14,0)*$D62,IF($C62=FT$17,$G$6*$D62,""))</f>
        <v>9048.458208417982</v>
      </c>
      <c r="FU62" s="34">
        <f>IF(FT62&lt;&gt;"",HLOOKUP(COUNT($DW62:FT62)+1,$G$4:$CX$8,FU$14,0)*$D62,IF($C62=FU$17,$G$6*$D62,""))</f>
        <v>10858.149850101572</v>
      </c>
      <c r="FV62" s="34">
        <f>IF(FU62&lt;&gt;"",HLOOKUP(COUNT($DW62:FU62)+1,$G$4:$CX$8,FV$14,0)*$D62,IF($C62=FV$17,$G$6*$D62,""))</f>
        <v>12595.453826117824</v>
      </c>
      <c r="FW62" s="34">
        <f>IF(FV62&lt;&gt;"",HLOOKUP(COUNT($DW62:FV62)+1,$G$4:$CX$8,FW$14,0)*$D62,IF($C62=FW$17,$G$6*$D62,""))</f>
        <v>14358.817361774323</v>
      </c>
      <c r="FX62" s="34">
        <f>IF(FW62&lt;&gt;"",HLOOKUP(COUNT($DW62:FW62)+1,$G$4:$CX$8,FX$14,0)*$D62,IF($C62=FX$17,$G$6*$D62,""))</f>
        <v>16225.463618804975</v>
      </c>
      <c r="FY62" s="34">
        <f>IF(FX62&lt;&gt;"",HLOOKUP(COUNT($DW62:FX62)+1,$G$4:$CX$8,FY$14,0)*$D62,IF($C62=FY$17,$G$6*$D62,""))</f>
        <v>18010.264616873523</v>
      </c>
      <c r="FZ62" s="34">
        <f>IF(FY62&lt;&gt;"",HLOOKUP(COUNT($DW62:FY62)+1,$G$4:$CX$8,FZ$14,0)*$D62,IF($C62=FZ$17,$G$6*$D62,""))</f>
        <v>19811.29107856088</v>
      </c>
      <c r="GA62" s="34">
        <f>IF(FZ62&lt;&gt;"",HLOOKUP(COUNT($DW62:FZ62)+1,$G$4:$CX$8,GA$14,0)*$D62,IF($C62=GA$17,$G$6*$D62,""))</f>
        <v>14858.468308920666</v>
      </c>
      <c r="GB62" s="34">
        <f>IF(GA62&lt;&gt;"",HLOOKUP(COUNT($DW62:GA62)+1,$G$4:$CX$8,GB$14,0)*$D62,IF($C62=GB$17,$G$6*$D62,""))</f>
        <v>14115.544893474625</v>
      </c>
      <c r="GC62" s="34">
        <f>IF(GB62&lt;&gt;"",HLOOKUP(COUNT($DW62:GB62)+1,$G$4:$CX$8,GC$14,0)*$D62,IF($C62=GC$17,$G$6*$D62,""))</f>
        <v>15527.099382822093</v>
      </c>
      <c r="GD62" s="34">
        <f>IF(GC62&lt;&gt;"",HLOOKUP(COUNT($DW62:GC62)+1,$G$4:$CX$8,GD$14,0)*$D62,IF($C62=GD$17,$G$6*$D62,""))</f>
        <v>17079.809321104309</v>
      </c>
      <c r="GE62" s="34">
        <f>IF(GD62&lt;&gt;"",HLOOKUP(COUNT($DW62:GD62)+1,$G$4:$CX$8,GE$14,0)*$D62,IF($C62=GE$17,$G$6*$D62,""))</f>
        <v>18787.790253214735</v>
      </c>
      <c r="GF62" s="34">
        <f>IF(GE62&lt;&gt;"",HLOOKUP(COUNT($DW62:GE62)+1,$G$4:$CX$8,GF$14,0)*$D62,IF($C62=GF$17,$G$6*$D62,""))</f>
        <v>20666.569278536208</v>
      </c>
      <c r="GG62" s="34">
        <f>IF(GF62&lt;&gt;"",HLOOKUP(COUNT($DW62:GF62)+1,$G$4:$CX$8,GG$14,0)*$D62,IF($C62=GG$17,$G$6*$D62,""))</f>
        <v>19633.240814609388</v>
      </c>
      <c r="GH62" s="34">
        <f>IF(GG62&lt;&gt;"",HLOOKUP(COUNT($DW62:GG62)+1,$G$4:$CX$8,GH$14,0)*$D62,IF($C62=GH$17,$G$6*$D62,""))</f>
        <v>18651.578773878922</v>
      </c>
      <c r="GI62" s="34">
        <f>IF(GH62&lt;&gt;"",HLOOKUP(COUNT($DW62:GH62)+1,$G$4:$CX$8,GI$14,0)*$D62,IF($C62=GI$17,$G$6*$D62,""))</f>
        <v>19957.189288050446</v>
      </c>
      <c r="GJ62" s="34">
        <f>IF(GI62&lt;&gt;"",HLOOKUP(COUNT($DW62:GI62)+1,$G$4:$CX$8,GJ$14,0)*$D62,IF($C62=GJ$17,$G$6*$D62,""))</f>
        <v>21354.192538213978</v>
      </c>
      <c r="GK62" s="34">
        <f>IF(GJ62&lt;&gt;"",HLOOKUP(COUNT($DW62:GJ62)+1,$G$4:$CX$8,GK$14,0)*$D62,IF($C62=GK$17,$G$6*$D62,""))</f>
        <v>22848.986015888957</v>
      </c>
      <c r="GL62" s="34">
        <f>IF(GK62&lt;&gt;"",HLOOKUP(COUNT($DW62:GK62)+1,$G$4:$CX$8,GL$14,0)*$D62,IF($C62=GL$17,$G$6*$D62,""))</f>
        <v>25133.884617477848</v>
      </c>
      <c r="GM62" s="34">
        <f>IF(GL62&lt;&gt;"",HLOOKUP(COUNT($DW62:GL62)+1,$G$4:$CX$8,GM$14,0)*$D62,IF($C62=GM$17,$G$6*$D62,""))</f>
        <v>21363.801924856176</v>
      </c>
      <c r="GN62" s="34">
        <f>IF(GM62&lt;&gt;"",HLOOKUP(COUNT($DW62:GM62)+1,$G$4:$CX$8,GN$14,0)*$D62,IF($C62=GN$17,$G$6*$D62,""))</f>
        <v>20295.611828613371</v>
      </c>
      <c r="GO62" s="34">
        <f>IF(GN62&lt;&gt;"",HLOOKUP(COUNT($DW62:GN62)+1,$G$4:$CX$8,GO$14,0)*$D62,IF($C62=GO$17,$G$6*$D62,""))</f>
        <v>21310.392420044038</v>
      </c>
      <c r="GP62" s="34">
        <f>IF(GO62&lt;&gt;"",HLOOKUP(COUNT($DW62:GO62)+1,$G$4:$CX$8,GP$14,0)*$D62,IF($C62=GP$17,$G$6*$D62,""))</f>
        <v>22375.912041046242</v>
      </c>
      <c r="GQ62" s="34">
        <f>IF(GP62&lt;&gt;"",HLOOKUP(COUNT($DW62:GP62)+1,$G$4:$CX$8,GQ$14,0)*$D62,IF($C62=GQ$17,$G$6*$D62,""))</f>
        <v>23494.707643098543</v>
      </c>
      <c r="GR62" s="34">
        <f>IF(GQ62&lt;&gt;"",HLOOKUP(COUNT($DW62:GQ62)+1,$G$4:$CX$8,GR$14,0)*$D62,IF($C62=GR$17,$G$6*$D62,""))</f>
        <v>25139.337178115446</v>
      </c>
      <c r="GS62" s="34">
        <f>IF(GR62&lt;&gt;"",HLOOKUP(COUNT($DW62:GR62)+1,$G$4:$CX$8,GS$14,0)*$D62,IF($C62=GS$17,$G$6*$D62,""))</f>
        <v>22625.403460303904</v>
      </c>
      <c r="GT62" s="34">
        <f>IF(GS62&lt;&gt;"",HLOOKUP(COUNT($DW62:GS62)+1,$G$4:$CX$8,GT$14,0)*$D62,IF($C62=GT$17,$G$6*$D62,""))</f>
        <v>20362.863114273521</v>
      </c>
      <c r="GU62" s="34">
        <f>IF(GT62&lt;&gt;"",HLOOKUP(COUNT($DW62:GT62)+1,$G$4:$CX$8,GU$14,0)*$D62,IF($C62=GU$17,$G$6*$D62,""))</f>
        <v>21788.26353227266</v>
      </c>
      <c r="GV62" s="34">
        <f>IF(GU62&lt;&gt;"",HLOOKUP(COUNT($DW62:GU62)+1,$G$4:$CX$8,GV$14,0)*$D62,IF($C62=GV$17,$G$6*$D62,""))</f>
        <v>23313.441979531741</v>
      </c>
      <c r="GW62" s="34">
        <f>IF(GV62&lt;&gt;"",HLOOKUP(COUNT($DW62:GV62)+1,$G$4:$CX$8,GW$14,0)*$D62,IF($C62=GW$17,$G$6*$D62,""))</f>
        <v>24945.382918098971</v>
      </c>
      <c r="GX62" s="34">
        <f>IF(GW62&lt;&gt;"",HLOOKUP(COUNT($DW62:GW62)+1,$G$4:$CX$8,GX$14,0)*$D62,IF($C62=GX$17,$G$6*$D62,""))</f>
        <v>26941.01355154689</v>
      </c>
      <c r="GY62" s="34">
        <f>IF(GX62&lt;&gt;"",HLOOKUP(COUNT($DW62:GX62)+1,$G$4:$CX$8,GY$14,0)*$D62,IF($C62=GY$17,$G$6*$D62,""))</f>
        <v>23169.271654330325</v>
      </c>
      <c r="GZ62" s="34">
        <f>IF(GY62&lt;&gt;"",HLOOKUP(COUNT($DW62:GY62)+1,$G$4:$CX$8,GZ$14,0)*$D62,IF($C62=GZ$17,$G$6*$D62,""))</f>
        <v>22010.808071613807</v>
      </c>
      <c r="HA62" s="34">
        <f>IF(GZ62&lt;&gt;"",HLOOKUP(COUNT($DW62:GZ62)+1,$G$4:$CX$8,HA$14,0)*$D62,IF($C62=HA$17,$G$6*$D62,""))</f>
        <v>23111.348475194503</v>
      </c>
      <c r="HB62" s="34">
        <f>IF(HA62&lt;&gt;"",HLOOKUP(COUNT($DW62:HA62)+1,$G$4:$CX$8,HB$14,0)*$D62,IF($C62=HB$17,$G$6*$D62,""))</f>
        <v>24266.915898954219</v>
      </c>
      <c r="HC62" s="34">
        <f>IF(HB62&lt;&gt;"",HLOOKUP(COUNT($DW62:HB62)+1,$G$4:$CX$8,HC$14,0)*$D62,IF($C62=HC$17,$G$6*$D62,""))</f>
        <v>25480.261693901928</v>
      </c>
      <c r="HD62" s="34">
        <f>IF(HC62&lt;&gt;"",HLOOKUP(COUNT($DW62:HC62)+1,$G$4:$CX$8,HD$14,0)*$D62,IF($C62=HD$17,$G$6*$D62,""))</f>
        <v>27263.88001247506</v>
      </c>
      <c r="HE62" s="34">
        <f>IF(HD62&lt;&gt;"",HLOOKUP(COUNT($DW62:HD62)+1,$G$4:$CX$8,HE$14,0)*$D62,IF($C62=HE$17,$G$6*$D62,""))</f>
        <v>24537.492011227565</v>
      </c>
      <c r="HF62" s="34">
        <f>IF(HE62&lt;&gt;"",HLOOKUP(COUNT($DW62:HE62)+1,$G$4:$CX$8,HF$14,0)*$D62,IF($C62=HF$17,$G$6*$D62,""))</f>
        <v>22083.742810104806</v>
      </c>
      <c r="HG62" s="34">
        <f>IF(HF62&lt;&gt;"",HLOOKUP(COUNT($DW62:HF62)+1,$G$4:$CX$8,HG$14,0)*$D62,IF($C62=HG$17,$G$6*$D62,""))</f>
        <v>23629.604806812145</v>
      </c>
      <c r="HH62" s="34">
        <f>IF(HG62&lt;&gt;"",HLOOKUP(COUNT($DW62:HG62)+1,$G$4:$CX$8,HH$14,0)*$D62,IF($C62=HH$17,$G$6*$D62,""))</f>
        <v>25283.677143288991</v>
      </c>
      <c r="HI62" s="34">
        <f>IF(HH62&lt;&gt;"",HLOOKUP(COUNT($DW62:HH62)+1,$G$4:$CX$8,HI$14,0)*$D62,IF($C62=HI$17,$G$6*$D62,""))</f>
        <v>27053.534543319223</v>
      </c>
      <c r="HJ62" s="34">
        <f>IF(HI62&lt;&gt;"",HLOOKUP(COUNT($DW62:HI62)+1,$G$4:$CX$8,HJ$14,0)*$D62,IF($C62=HJ$17,$G$6*$D62,""))</f>
        <v>29217.817306784757</v>
      </c>
      <c r="HK62" s="34">
        <f>IF(HJ62&lt;&gt;"",HLOOKUP(COUNT($DW62:HJ62)+1,$G$4:$CX$8,HK$14,0)*$D62,IF($C62=HK$17,$G$6*$D62,""))</f>
        <v>25419.501056902733</v>
      </c>
      <c r="HL62" s="34">
        <f>IF(HK62&lt;&gt;"",HLOOKUP(COUNT($DW62:HK62)+1,$G$4:$CX$8,HL$14,0)*$D62,IF($C62=HL$17,$G$6*$D62,""))</f>
        <v>24148.526004057603</v>
      </c>
      <c r="HM62" s="34">
        <f>IF(HL62&lt;&gt;"",HLOOKUP(COUNT($DW62:HL62)+1,$G$4:$CX$8,HM$14,0)*$D62,IF($C62=HM$17,$G$6*$D62,""))</f>
        <v>25355.952304260478</v>
      </c>
      <c r="HN62" s="34">
        <f>IF(HM62&lt;&gt;"",HLOOKUP(COUNT($DW62:HM62)+1,$G$4:$CX$8,HN$14,0)*$D62,IF($C62=HN$17,$G$6*$D62,""))</f>
        <v>26623.749919473506</v>
      </c>
      <c r="HO62" s="34">
        <f>IF(HN62&lt;&gt;"",HLOOKUP(COUNT($DW62:HN62)+1,$G$4:$CX$8,HO$14,0)*$D62,IF($C62=HO$17,$G$6*$D62,""))</f>
        <v>27954.937415447188</v>
      </c>
      <c r="HP62" s="34">
        <f>IF(HO62&lt;&gt;"",HLOOKUP(COUNT($DW62:HO62)+1,$G$4:$CX$8,HP$14,0)*$D62,IF($C62=HP$17,$G$6*$D62,""))</f>
        <v>29911.783034528482</v>
      </c>
      <c r="HQ62" s="34">
        <f>IF(HP62&lt;&gt;"",HLOOKUP(COUNT($DW62:HP62)+1,$G$4:$CX$8,HQ$14,0)*$D62,IF($C62=HQ$17,$G$6*$D62,""))</f>
        <v>26920.604731075633</v>
      </c>
      <c r="HR62" s="34">
        <f>IF(HQ62&lt;&gt;"",HLOOKUP(COUNT($DW62:HQ62)+1,$G$4:$CX$8,HR$14,0)*$D62,IF($C62=HR$17,$G$6*$D62,""))</f>
        <v>24228.544257968075</v>
      </c>
      <c r="HS62" s="34">
        <f>IF(HR62&lt;&gt;"",HLOOKUP(COUNT($DW62:HR62)+1,$G$4:$CX$8,HS$14,0)*$D62,IF($C62=HS$17,$G$6*$D62,""))</f>
        <v>25924.542356025839</v>
      </c>
      <c r="HT62" s="34">
        <f>IF(HS62&lt;&gt;"",HLOOKUP(COUNT($DW62:HS62)+1,$G$4:$CX$8,HT$14,0)*$D62,IF($C62=HT$17,$G$6*$D62,""))</f>
        <v>27739.260320947651</v>
      </c>
      <c r="HU62" s="34">
        <f>IF(HT62&lt;&gt;"",HLOOKUP(COUNT($DW62:HT62)+1,$G$4:$CX$8,HU$14,0)*$D62,IF($C62=HU$17,$G$6*$D62,""))</f>
        <v>29681.00854341398</v>
      </c>
      <c r="HV62" s="34">
        <f>IF(HU62&lt;&gt;"",HLOOKUP(COUNT($DW62:HU62)+1,$G$4:$CX$8,HV$14,0)*$D62,IF($C62=HV$17,$G$6*$D62,""))</f>
        <v>32055.489226887097</v>
      </c>
      <c r="HW62" s="34">
        <f>IF(HV62&lt;&gt;"",HLOOKUP(COUNT($DW62:HV62)+1,$G$4:$CX$8,HW$14,0)*$D62,IF($C62=HW$17,$G$6*$D62,""))</f>
        <v>20863.156730072915</v>
      </c>
      <c r="HX62" s="34">
        <f>IF(HW62&lt;&gt;"",HLOOKUP(COUNT($DW62:HW62)+1,$G$4:$CX$8,HX$14,0)*$D62,IF($C62=HX$17,$G$6*$D62,""))</f>
        <v>20863.156730072915</v>
      </c>
      <c r="HY62" s="34">
        <f>IF(HX62&lt;&gt;"",HLOOKUP(COUNT($DW62:HX62)+1,$G$4:$CX$8,HY$14,0)*$D62,IF($C62=HY$17,$G$6*$D62,""))</f>
        <v>20863.156730072915</v>
      </c>
      <c r="HZ62" s="34">
        <f>IF(HY62&lt;&gt;"",HLOOKUP(COUNT($DW62:HY62)+1,$G$4:$CX$8,HZ$14,0)*$D62,IF($C62=HZ$17,$G$6*$D62,""))</f>
        <v>20863.156730072915</v>
      </c>
      <c r="IA62" s="34">
        <f>IF(HZ62&lt;&gt;"",HLOOKUP(COUNT($DW62:HZ62)+1,$G$4:$CX$8,IA$14,0)*$D62,IF($C62=IA$17,$G$6*$D62,""))</f>
        <v>20863.156730072915</v>
      </c>
      <c r="IB62" s="34">
        <f>IF(IA62&lt;&gt;"",HLOOKUP(COUNT($DW62:IA62)+1,$G$4:$CX$8,IB$14,0)*$D62,IF($C62=IB$17,$G$6*$D62,""))</f>
        <v>20863.156730072915</v>
      </c>
      <c r="IC62" s="34">
        <f>IF(IB62&lt;&gt;"",HLOOKUP(COUNT($DW62:IB62)+1,$G$4:$CX$8,IC$14,0)*$D62,IF($C62=IC$17,$G$6*$D62,""))</f>
        <v>20863.156730072915</v>
      </c>
      <c r="ID62" s="34">
        <f>IF(IC62&lt;&gt;"",HLOOKUP(COUNT($DW62:IC62)+1,$G$4:$CX$8,ID$14,0)*$D62,IF($C62=ID$17,$G$6*$D62,""))</f>
        <v>20863.156730072915</v>
      </c>
      <c r="IE62" s="34">
        <f>IF(ID62&lt;&gt;"",HLOOKUP(COUNT($DW62:ID62)+1,$G$4:$CX$8,IE$14,0)*$D62,IF($C62=IE$17,$G$6*$D62,""))</f>
        <v>20863.156730072915</v>
      </c>
      <c r="IF62" s="34">
        <f>IF(IE62&lt;&gt;"",HLOOKUP(COUNT($DW62:IE62)+1,$G$4:$CX$8,IF$14,0)*$D62,IF($C62=IF$17,$G$6*$D62,""))</f>
        <v>20863.156730072915</v>
      </c>
      <c r="IG62" s="34">
        <f>IF(IF62&lt;&gt;"",HLOOKUP(COUNT($DW62:IF62)+1,$G$4:$CX$8,IG$14,0)*$D62,IF($C62=IG$17,$G$6*$D62,""))</f>
        <v>20863.156730072915</v>
      </c>
      <c r="IH62" s="34">
        <f>IF(IG62&lt;&gt;"",HLOOKUP(COUNT($DW62:IG62)+1,$G$4:$CX$8,IH$14,0)*$D62,IF($C62=IH$17,$G$6*$D62,""))</f>
        <v>20863.156730072915</v>
      </c>
      <c r="II62" s="34">
        <f>IF(IH62&lt;&gt;"",HLOOKUP(COUNT($DW62:IH62)+1,$G$4:$CX$8,II$14,0)*$D62,IF($C62=II$17,$G$6*$D62,""))</f>
        <v>20863.156730072915</v>
      </c>
      <c r="IJ62" s="34">
        <f>IF(II62&lt;&gt;"",HLOOKUP(COUNT($DW62:II62)+1,$G$4:$CX$8,IJ$14,0)*$D62,IF($C62=IJ$17,$G$6*$D62,""))</f>
        <v>20863.156730072915</v>
      </c>
      <c r="IK62" s="34">
        <f>IF(IJ62&lt;&gt;"",HLOOKUP(COUNT($DW62:IJ62)+1,$G$4:$CX$8,IK$14,0)*$D62,IF($C62=IK$17,$G$6*$D62,""))</f>
        <v>20863.156730072915</v>
      </c>
      <c r="IL62" s="34">
        <f>IF(IK62&lt;&gt;"",HLOOKUP(COUNT($DW62:IK62)+1,$G$4:$CX$8,IL$14,0)*$D62,IF($C62=IL$17,$G$6*$D62,""))</f>
        <v>20863.156730072915</v>
      </c>
      <c r="IM62" s="34">
        <f>IF(IL62&lt;&gt;"",HLOOKUP(COUNT($DW62:IL62)+1,$G$4:$CX$8,IM$14,0)*$D62,IF($C62=IM$17,$G$6*$D62,""))</f>
        <v>20863.156730072915</v>
      </c>
      <c r="IO62" s="34" t="str">
        <f>IF(IN62&lt;&gt;"",HLOOKUP(COUNT($IN62:IN62)+1,$G$4:$EH$8,IO$14,0)*$D62,IF($C62=IO$17,$G$7*$D62,""))</f>
        <v/>
      </c>
      <c r="IP62" s="34" t="str">
        <f>IF(IO62&lt;&gt;"",HLOOKUP(COUNT($IN62:IO62)+1,$G$4:$EH$8,IP$14,0)*$D62,IF($C62=IP$17,$G$7*$D62,""))</f>
        <v/>
      </c>
      <c r="IQ62" s="34" t="str">
        <f>IF(IP62&lt;&gt;"",HLOOKUP(COUNT($IN62:IP62)+1,$G$4:$EH$8,IQ$14,0)*$D62,IF($C62=IQ$17,$G$7*$D62,""))</f>
        <v/>
      </c>
      <c r="IR62" s="34" t="str">
        <f>IF(IQ62&lt;&gt;"",HLOOKUP(COUNT($IN62:IQ62)+1,$G$4:$EH$8,IR$14,0)*$D62,IF($C62=IR$17,$G$7*$D62,""))</f>
        <v/>
      </c>
      <c r="IS62" s="34" t="str">
        <f>IF(IR62&lt;&gt;"",HLOOKUP(COUNT($IN62:IR62)+1,$G$4:$EH$8,IS$14,0)*$D62,IF($C62=IS$17,$G$7*$D62,""))</f>
        <v/>
      </c>
      <c r="IT62" s="34" t="str">
        <f>IF(IS62&lt;&gt;"",HLOOKUP(COUNT($IN62:IS62)+1,$G$4:$EH$8,IT$14,0)*$D62,IF($C62=IT$17,$G$7*$D62,""))</f>
        <v/>
      </c>
      <c r="IU62" s="34" t="str">
        <f>IF(IT62&lt;&gt;"",HLOOKUP(COUNT($IN62:IT62)+1,$G$4:$EH$8,IU$14,0)*$D62,IF($C62=IU$17,$G$7*$D62,""))</f>
        <v/>
      </c>
      <c r="IV62" s="34" t="str">
        <f>IF(IU62&lt;&gt;"",HLOOKUP(COUNT($IN62:IU62)+1,$G$4:$EH$8,IV$14,0)*$D62,IF($C62=IV$17,$G$7*$D62,""))</f>
        <v/>
      </c>
      <c r="IW62" s="34" t="str">
        <f>IF(IV62&lt;&gt;"",HLOOKUP(COUNT($IN62:IV62)+1,$G$4:$EH$8,IW$14,0)*$D62,IF($C62=IW$17,$G$7*$D62,""))</f>
        <v/>
      </c>
      <c r="IX62" s="34" t="str">
        <f>IF(IW62&lt;&gt;"",HLOOKUP(COUNT($IN62:IW62)+1,$G$4:$EH$8,IX$14,0)*$D62,IF($C62=IX$17,$G$7*$D62,""))</f>
        <v/>
      </c>
      <c r="IY62" s="34" t="str">
        <f>IF(IX62&lt;&gt;"",HLOOKUP(COUNT($IN62:IX62)+1,$G$4:$EH$8,IY$14,0)*$D62,IF($C62=IY$17,$G$7*$D62,""))</f>
        <v/>
      </c>
      <c r="IZ62" s="34" t="str">
        <f>IF(IY62&lt;&gt;"",HLOOKUP(COUNT($IN62:IY62)+1,$G$4:$EH$8,IZ$14,0)*$D62,IF($C62=IZ$17,$G$7*$D62,""))</f>
        <v/>
      </c>
      <c r="JA62" s="34" t="str">
        <f>IF(IZ62&lt;&gt;"",HLOOKUP(COUNT($IN62:IZ62)+1,$G$4:$EH$8,JA$14,0)*$D62,IF($C62=JA$17,$G$7*$D62,""))</f>
        <v/>
      </c>
      <c r="JB62" s="34" t="str">
        <f>IF(JA62&lt;&gt;"",HLOOKUP(COUNT($IN62:JA62)+1,$G$4:$EH$8,JB$14,0)*$D62,IF($C62=JB$17,$G$7*$D62,""))</f>
        <v/>
      </c>
      <c r="JC62" s="34" t="str">
        <f>IF(JB62&lt;&gt;"",HLOOKUP(COUNT($IN62:JB62)+1,$G$4:$EH$8,JC$14,0)*$D62,IF($C62=JC$17,$G$7*$D62,""))</f>
        <v/>
      </c>
      <c r="JD62" s="34" t="str">
        <f>IF(JC62&lt;&gt;"",HLOOKUP(COUNT($IN62:JC62)+1,$G$4:$EH$8,JD$14,0)*$D62,IF($C62=JD$17,$G$7*$D62,""))</f>
        <v/>
      </c>
      <c r="JE62" s="34" t="str">
        <f>IF(JD62&lt;&gt;"",HLOOKUP(COUNT($IN62:JD62)+1,$G$4:$EH$8,JE$14,0)*$D62,IF($C62=JE$17,$G$7*$D62,""))</f>
        <v/>
      </c>
      <c r="JF62" s="34" t="str">
        <f>IF(JE62&lt;&gt;"",HLOOKUP(COUNT($IN62:JE62)+1,$G$4:$EH$8,JF$14,0)*$D62,IF($C62=JF$17,$G$7*$D62,""))</f>
        <v/>
      </c>
      <c r="JG62" s="34" t="str">
        <f>IF(JF62&lt;&gt;"",HLOOKUP(COUNT($IN62:JF62)+1,$G$4:$EH$8,JG$14,0)*$D62,IF($C62=JG$17,$G$7*$D62,""))</f>
        <v/>
      </c>
      <c r="JH62" s="34" t="str">
        <f>IF(JG62&lt;&gt;"",HLOOKUP(COUNT($IN62:JG62)+1,$G$4:$EH$8,JH$14,0)*$D62,IF($C62=JH$17,$G$7*$D62,""))</f>
        <v/>
      </c>
      <c r="JI62" s="34" t="str">
        <f>IF(JH62&lt;&gt;"",HLOOKUP(COUNT($IN62:JH62)+1,$G$4:$EH$8,JI$14,0)*$D62,IF($C62=JI$17,$G$7*$D62,""))</f>
        <v/>
      </c>
      <c r="JJ62" s="34" t="str">
        <f>IF(JI62&lt;&gt;"",HLOOKUP(COUNT($IN62:JI62)+1,$G$4:$EH$8,JJ$14,0)*$D62,IF($C62=JJ$17,$G$7*$D62,""))</f>
        <v/>
      </c>
      <c r="JK62" s="34" t="str">
        <f>IF(JJ62&lt;&gt;"",HLOOKUP(COUNT($IN62:JJ62)+1,$G$4:$EH$8,JK$14,0)*$D62,IF($C62=JK$17,$G$7*$D62,""))</f>
        <v/>
      </c>
      <c r="JL62" s="34" t="str">
        <f>IF(JK62&lt;&gt;"",HLOOKUP(COUNT($IN62:JK62)+1,$G$4:$EH$8,JL$14,0)*$D62,IF($C62=JL$17,$G$7*$D62,""))</f>
        <v/>
      </c>
      <c r="JM62" s="34" t="str">
        <f>IF(JL62&lt;&gt;"",HLOOKUP(COUNT($IN62:JL62)+1,$G$4:$EH$8,JM$14,0)*$D62,IF($C62=JM$17,$G$7*$D62,""))</f>
        <v/>
      </c>
      <c r="JN62" s="34" t="str">
        <f>IF(JM62&lt;&gt;"",HLOOKUP(COUNT($IN62:JM62)+1,$G$4:$EH$8,JN$14,0)*$D62,IF($C62=JN$17,$G$7*$D62,""))</f>
        <v/>
      </c>
      <c r="JO62" s="34" t="str">
        <f>IF(JN62&lt;&gt;"",HLOOKUP(COUNT($IN62:JN62)+1,$G$4:$EH$8,JO$14,0)*$D62,IF($C62=JO$17,$G$7*$D62,""))</f>
        <v/>
      </c>
      <c r="JP62" s="34" t="str">
        <f>IF(JO62&lt;&gt;"",HLOOKUP(COUNT($IN62:JO62)+1,$G$4:$EH$8,JP$14,0)*$D62,IF($C62=JP$17,$G$7*$D62,""))</f>
        <v/>
      </c>
      <c r="JQ62" s="34" t="str">
        <f>IF(JP62&lt;&gt;"",HLOOKUP(COUNT($IN62:JP62)+1,$G$4:$EH$8,JQ$14,0)*$D62,IF($C62=JQ$17,$G$7*$D62,""))</f>
        <v/>
      </c>
      <c r="JR62" s="34" t="str">
        <f>IF(JQ62&lt;&gt;"",HLOOKUP(COUNT($IN62:JQ62)+1,$G$4:$EH$8,JR$14,0)*$D62,IF($C62=JR$17,$G$7*$D62,""))</f>
        <v/>
      </c>
      <c r="JS62" s="34" t="str">
        <f>IF(JR62&lt;&gt;"",HLOOKUP(COUNT($IN62:JR62)+1,$G$4:$EH$8,JS$14,0)*$D62,IF($C62=JS$17,$G$7*$D62,""))</f>
        <v/>
      </c>
      <c r="JT62" s="34" t="str">
        <f>IF(JS62&lt;&gt;"",HLOOKUP(COUNT($IN62:JS62)+1,$G$4:$EH$8,JT$14,0)*$D62,IF($C62=JT$17,$G$7*$D62,""))</f>
        <v/>
      </c>
      <c r="JU62" s="34" t="str">
        <f>IF(JT62&lt;&gt;"",HLOOKUP(COUNT($IN62:JT62)+1,$G$4:$EH$8,JU$14,0)*$D62,IF($C62=JU$17,$G$7*$D62,""))</f>
        <v/>
      </c>
      <c r="JV62" s="34" t="str">
        <f>IF(JU62&lt;&gt;"",HLOOKUP(COUNT($IN62:JU62)+1,$G$4:$EH$8,JV$14,0)*$D62,IF($C62=JV$17,$G$7*$D62,""))</f>
        <v/>
      </c>
      <c r="JW62" s="34" t="str">
        <f>IF(JV62&lt;&gt;"",HLOOKUP(COUNT($IN62:JV62)+1,$G$4:$EH$8,JW$14,0)*$D62,IF($C62=JW$17,$G$7*$D62,""))</f>
        <v/>
      </c>
      <c r="JX62" s="34" t="str">
        <f>IF(JW62&lt;&gt;"",HLOOKUP(COUNT($IN62:JW62)+1,$G$4:$EH$8,JX$14,0)*$D62,IF($C62=JX$17,$G$7*$D62,""))</f>
        <v/>
      </c>
      <c r="JY62" s="34" t="str">
        <f>IF(JX62&lt;&gt;"",HLOOKUP(COUNT($IN62:JX62)+1,$G$4:$EH$8,JY$14,0)*$D62,IF($C62=JY$17,$G$7*$D62,""))</f>
        <v/>
      </c>
      <c r="JZ62" s="34" t="str">
        <f>IF(JY62&lt;&gt;"",HLOOKUP(COUNT($IN62:JY62)+1,$G$4:$EH$8,JZ$14,0)*$D62,IF($C62=JZ$17,$G$7*$D62,""))</f>
        <v/>
      </c>
      <c r="KA62" s="34" t="str">
        <f>IF(JZ62&lt;&gt;"",HLOOKUP(COUNT($IN62:JZ62)+1,$G$4:$EH$8,KA$14,0)*$D62,IF($C62=KA$17,$G$7*$D62,""))</f>
        <v/>
      </c>
      <c r="KB62" s="34" t="str">
        <f>IF(KA62&lt;&gt;"",HLOOKUP(COUNT($IN62:KA62)+1,$G$4:$EH$8,KB$14,0)*$D62,IF($C62=KB$17,$G$7*$D62,""))</f>
        <v/>
      </c>
      <c r="KC62" s="34" t="str">
        <f>IF(KB62&lt;&gt;"",HLOOKUP(COUNT($IN62:KB62)+1,$G$4:$EH$8,KC$14,0)*$D62,IF($C62=KC$17,$G$7*$D62,""))</f>
        <v/>
      </c>
      <c r="KD62" s="34" t="str">
        <f>IF(KC62&lt;&gt;"",HLOOKUP(COUNT($IN62:KC62)+1,$G$4:$EH$8,KD$14,0)*$D62,IF($C62=KD$17,$G$7*$D62,""))</f>
        <v/>
      </c>
      <c r="KE62" s="34" t="str">
        <f>IF(KD62&lt;&gt;"",HLOOKUP(COUNT($IN62:KD62)+1,$G$4:$EH$8,KE$14,0)*$D62,IF($C62=KE$17,$G$7*$D62,""))</f>
        <v/>
      </c>
      <c r="KF62" s="34">
        <f>IF(KE62&lt;&gt;"",HLOOKUP(COUNT($IN62:KE62)+1,$G$4:$EH$8,KF$14,0)*$D62,IF($C62=KF$17,$G$7*$D62,""))</f>
        <v>0</v>
      </c>
      <c r="KG62" s="34">
        <f>IF(KF62&lt;&gt;"",HLOOKUP(COUNT($IN62:KF62)+1,$G$4:$EH$8,KG$14,0)*$D62,IF($C62=KG$17,$G$7*$D62,""))</f>
        <v>3000</v>
      </c>
      <c r="KH62" s="34">
        <f>IF(KG62&lt;&gt;"",HLOOKUP(COUNT($IN62:KG62)+1,$G$4:$EH$8,KH$14,0)*$D62,IF($C62=KH$17,$G$7*$D62,""))</f>
        <v>3000</v>
      </c>
      <c r="KI62" s="34">
        <f>IF(KH62&lt;&gt;"",HLOOKUP(COUNT($IN62:KH62)+1,$G$4:$EH$8,KI$14,0)*$D62,IF($C62=KI$17,$G$7*$D62,""))</f>
        <v>3000</v>
      </c>
      <c r="KJ62" s="34">
        <f>IF(KI62&lt;&gt;"",HLOOKUP(COUNT($IN62:KI62)+1,$G$4:$EH$8,KJ$14,0)*$D62,IF($C62=KJ$17,$G$7*$D62,""))</f>
        <v>3000</v>
      </c>
      <c r="KK62" s="34">
        <f>IF(KJ62&lt;&gt;"",HLOOKUP(COUNT($IN62:KJ62)+1,$G$4:$EH$8,KK$14,0)*$D62,IF($C62=KK$17,$G$7*$D62,""))</f>
        <v>3016.1527361393273</v>
      </c>
      <c r="KL62" s="34">
        <f>IF(KK62&lt;&gt;"",HLOOKUP(COUNT($IN62:KK62)+1,$G$4:$EH$8,KL$14,0)*$D62,IF($C62=KL$17,$G$7*$D62,""))</f>
        <v>3619.3832833671909</v>
      </c>
      <c r="KM62" s="34">
        <f>IF(KL62&lt;&gt;"",HLOOKUP(COUNT($IN62:KL62)+1,$G$4:$EH$8,KM$14,0)*$D62,IF($C62=KM$17,$G$7*$D62,""))</f>
        <v>4198.4846087059414</v>
      </c>
      <c r="KN62" s="34">
        <f>IF(KM62&lt;&gt;"",HLOOKUP(COUNT($IN62:KM62)+1,$G$4:$EH$8,KN$14,0)*$D62,IF($C62=KN$17,$G$7*$D62,""))</f>
        <v>4786.2724539247747</v>
      </c>
      <c r="KO62" s="34">
        <f>IF(KN62&lt;&gt;"",HLOOKUP(COUNT($IN62:KN62)+1,$G$4:$EH$8,KO$14,0)*$D62,IF($C62=KO$17,$G$7*$D62,""))</f>
        <v>5408.4878729349921</v>
      </c>
      <c r="KP62" s="34">
        <f>IF(KO62&lt;&gt;"",HLOOKUP(COUNT($IN62:KO62)+1,$G$4:$EH$8,KP$14,0)*$D62,IF($C62=KP$17,$G$7*$D62,""))</f>
        <v>6003.4215389578421</v>
      </c>
      <c r="KQ62" s="34">
        <f>IF(KP62&lt;&gt;"",HLOOKUP(COUNT($IN62:KP62)+1,$G$4:$EH$8,KQ$14,0)*$D62,IF($C62=KQ$17,$G$7*$D62,""))</f>
        <v>6603.7636928536267</v>
      </c>
      <c r="KR62" s="34">
        <f>IF(KQ62&lt;&gt;"",HLOOKUP(COUNT($IN62:KQ62)+1,$G$4:$EH$8,KR$14,0)*$D62,IF($C62=KR$17,$G$7*$D62,""))</f>
        <v>4952.8227696402228</v>
      </c>
      <c r="KS62" s="34">
        <f>IF(KR62&lt;&gt;"",HLOOKUP(COUNT($IN62:KR62)+1,$G$4:$EH$8,KS$14,0)*$D62,IF($C62=KS$17,$G$7*$D62,""))</f>
        <v>4705.1816311582088</v>
      </c>
      <c r="KT62" s="34">
        <f>IF(KS62&lt;&gt;"",HLOOKUP(COUNT($IN62:KS62)+1,$G$4:$EH$8,KT$14,0)*$D62,IF($C62=KT$17,$G$7*$D62,""))</f>
        <v>5175.6997942740318</v>
      </c>
      <c r="KU62" s="34">
        <f>IF(KT62&lt;&gt;"",HLOOKUP(COUNT($IN62:KT62)+1,$G$4:$EH$8,KU$14,0)*$D62,IF($C62=KU$17,$G$7*$D62,""))</f>
        <v>5693.2697737014369</v>
      </c>
      <c r="KV62" s="34">
        <f>IF(KU62&lt;&gt;"",HLOOKUP(COUNT($IN62:KU62)+1,$G$4:$EH$8,KV$14,0)*$D62,IF($C62=KV$17,$G$7*$D62,""))</f>
        <v>6262.5967510715782</v>
      </c>
      <c r="KW62" s="34">
        <f>IF(KV62&lt;&gt;"",HLOOKUP(COUNT($IN62:KV62)+1,$G$4:$EH$8,KW$14,0)*$D62,IF($C62=KW$17,$G$7*$D62,""))</f>
        <v>6888.856426178736</v>
      </c>
      <c r="KX62" s="34">
        <f>IF(KW62&lt;&gt;"",HLOOKUP(COUNT($IN62:KW62)+1,$G$4:$EH$8,KX$14,0)*$D62,IF($C62=KX$17,$G$7*$D62,""))</f>
        <v>6544.4136048697965</v>
      </c>
      <c r="KY62" s="34">
        <f>IF(KX62&lt;&gt;"",HLOOKUP(COUNT($IN62:KX62)+1,$G$4:$EH$8,KY$14,0)*$D62,IF($C62=KY$17,$G$7*$D62,""))</f>
        <v>6217.192924626308</v>
      </c>
      <c r="KZ62" s="34">
        <f>IF(KY62&lt;&gt;"",HLOOKUP(COUNT($IN62:KY62)+1,$G$4:$EH$8,KZ$14,0)*$D62,IF($C62=KZ$17,$G$7*$D62,""))</f>
        <v>6652.3964293501494</v>
      </c>
      <c r="LA62" s="34">
        <f>IF(KZ62&lt;&gt;"",HLOOKUP(COUNT($IN62:KZ62)+1,$G$4:$EH$8,LA$14,0)*$D62,IF($C62=LA$17,$G$7*$D62,""))</f>
        <v>7118.0641794046596</v>
      </c>
      <c r="LB62" s="34">
        <f>IF(LA62&lt;&gt;"",HLOOKUP(COUNT($IN62:LA62)+1,$G$4:$EH$8,LB$14,0)*$D62,IF($C62=LB$17,$G$7*$D62,""))</f>
        <v>7616.3286719629859</v>
      </c>
      <c r="LC62" s="34">
        <f>IF(LB62&lt;&gt;"",HLOOKUP(COUNT($IN62:LB62)+1,$G$4:$EH$8,LC$14,0)*$D62,IF($C62=LC$17,$G$7*$D62,""))</f>
        <v>8377.9615391592833</v>
      </c>
      <c r="LD62" s="34">
        <f>IF(LC62&lt;&gt;"",HLOOKUP(COUNT($IN62:LC62)+1,$G$4:$EH$8,LD$14,0)*$D62,IF($C62=LD$17,$G$7*$D62,""))</f>
        <v>7121.2673082853926</v>
      </c>
      <c r="LE62" s="34">
        <f>IF(LD62&lt;&gt;"",HLOOKUP(COUNT($IN62:LD62)+1,$G$4:$EH$8,LE$14,0)*$D62,IF($C62=LE$17,$G$7*$D62,""))</f>
        <v>6765.2039428711241</v>
      </c>
      <c r="LF62" s="34">
        <f>IF(LE62&lt;&gt;"",HLOOKUP(COUNT($IN62:LE62)+1,$G$4:$EH$8,LF$14,0)*$D62,IF($C62=LF$17,$G$7*$D62,""))</f>
        <v>7103.4641400146802</v>
      </c>
      <c r="LG62" s="34">
        <f>IF(LF62&lt;&gt;"",HLOOKUP(COUNT($IN62:LF62)+1,$G$4:$EH$8,LG$14,0)*$D62,IF($C62=LG$17,$G$7*$D62,""))</f>
        <v>7458.6373470154149</v>
      </c>
      <c r="LH62" s="34">
        <f>IF(LG62&lt;&gt;"",HLOOKUP(COUNT($IN62:LG62)+1,$G$4:$EH$8,LH$14,0)*$D62,IF($C62=LH$17,$G$7*$D62,""))</f>
        <v>7831.5692143661818</v>
      </c>
      <c r="LI62" s="34">
        <f>IF(LH62&lt;&gt;"",HLOOKUP(COUNT($IN62:LH62)+1,$G$4:$EH$8,LI$14,0)*$D62,IF($C62=LI$17,$G$7*$D62,""))</f>
        <v>8379.7790593718164</v>
      </c>
      <c r="LJ62" s="34">
        <f>IF(LI62&lt;&gt;"",HLOOKUP(COUNT($IN62:LI62)+1,$G$4:$EH$8,LJ$14,0)*$D62,IF($C62=LJ$17,$G$7*$D62,""))</f>
        <v>7541.8011534346351</v>
      </c>
      <c r="LK62" s="34">
        <f>IF(LJ62&lt;&gt;"",HLOOKUP(COUNT($IN62:LJ62)+1,$G$4:$EH$8,LK$14,0)*$D62,IF($C62=LK$17,$G$7*$D62,""))</f>
        <v>6787.6210380911734</v>
      </c>
      <c r="LL62" s="34">
        <f>IF(LK62&lt;&gt;"",HLOOKUP(COUNT($IN62:LK62)+1,$G$4:$EH$8,LL$14,0)*$D62,IF($C62=LL$17,$G$7*$D62,""))</f>
        <v>7262.7545107575543</v>
      </c>
      <c r="LM62" s="34">
        <f>IF(LL62&lt;&gt;"",HLOOKUP(COUNT($IN62:LL62)+1,$G$4:$EH$8,LM$14,0)*$D62,IF($C62=LM$17,$G$7*$D62,""))</f>
        <v>7771.1473265105806</v>
      </c>
      <c r="LN62" s="34">
        <f>IF(LM62&lt;&gt;"",HLOOKUP(COUNT($IN62:LM62)+1,$G$4:$EH$8,LN$14,0)*$D62,IF($C62=LN$17,$G$7*$D62,""))</f>
        <v>8315.1276393663247</v>
      </c>
      <c r="LO62" s="34">
        <f>IF(LN62&lt;&gt;"",HLOOKUP(COUNT($IN62:LN62)+1,$G$4:$EH$8,LO$14,0)*$D62,IF($C62=LO$17,$G$7*$D62,""))</f>
        <v>8980.3378505156306</v>
      </c>
      <c r="LP62" s="34">
        <f>IF(LO62&lt;&gt;"",HLOOKUP(COUNT($IN62:LO62)+1,$G$4:$EH$8,LP$14,0)*$D62,IF($C62=LP$17,$G$7*$D62,""))</f>
        <v>7723.0905514434426</v>
      </c>
      <c r="LQ62" s="34">
        <f>IF(LP62&lt;&gt;"",HLOOKUP(COUNT($IN62:LP62)+1,$G$4:$EH$8,LQ$14,0)*$D62,IF($C62=LQ$17,$G$7*$D62,""))</f>
        <v>7336.9360238712688</v>
      </c>
      <c r="LR62" s="34">
        <f>IF(LQ62&lt;&gt;"",HLOOKUP(COUNT($IN62:LQ62)+1,$G$4:$EH$8,LR$14,0)*$D62,IF($C62=LR$17,$G$7*$D62,""))</f>
        <v>7703.7828250648354</v>
      </c>
      <c r="LS62" s="34">
        <f>IF(LR62&lt;&gt;"",HLOOKUP(COUNT($IN62:LR62)+1,$G$4:$EH$8,LS$14,0)*$D62,IF($C62=LS$17,$G$7*$D62,""))</f>
        <v>8088.971966318074</v>
      </c>
      <c r="LT62" s="34">
        <f>IF(LS62&lt;&gt;"",HLOOKUP(COUNT($IN62:LS62)+1,$G$4:$EH$8,LT$14,0)*$D62,IF($C62=LT$17,$G$7*$D62,""))</f>
        <v>8493.4205646339778</v>
      </c>
      <c r="LU62" s="34">
        <f>IF(LT62&lt;&gt;"",HLOOKUP(COUNT($IN62:LT62)+1,$G$4:$EH$8,LU$14,0)*$D62,IF($C62=LU$17,$G$7*$D62,""))</f>
        <v>9087.9600041583544</v>
      </c>
      <c r="LV62" s="34">
        <f>IF(LU62&lt;&gt;"",HLOOKUP(COUNT($IN62:LU62)+1,$G$4:$EH$8,LV$14,0)*$D62,IF($C62=LV$17,$G$7*$D62,""))</f>
        <v>8179.1640037425223</v>
      </c>
      <c r="LW62" s="34">
        <f>IF(LV62&lt;&gt;"",HLOOKUP(COUNT($IN62:LV62)+1,$G$4:$EH$8,LW$14,0)*$D62,IF($C62=LW$17,$G$7*$D62,""))</f>
        <v>7361.2476033682688</v>
      </c>
      <c r="LX62" s="34">
        <f>IF(LW62&lt;&gt;"",HLOOKUP(COUNT($IN62:LW62)+1,$G$4:$EH$8,LX$14,0)*$D62,IF($C62=LX$17,$G$7*$D62,""))</f>
        <v>7876.5349356040488</v>
      </c>
      <c r="LY62" s="34">
        <f>IF(LX62&lt;&gt;"",HLOOKUP(COUNT($IN62:LX62)+1,$G$4:$EH$8,LY$14,0)*$D62,IF($C62=LY$17,$G$7*$D62,""))</f>
        <v>8427.8923810963315</v>
      </c>
      <c r="LZ62" s="34">
        <f>IF(LY62&lt;&gt;"",HLOOKUP(COUNT($IN62:LY62)+1,$G$4:$EH$8,LZ$14,0)*$D62,IF($C62=LZ$17,$G$7*$D62,""))</f>
        <v>9017.8448477730744</v>
      </c>
      <c r="MA62" s="34">
        <f>IF(LZ62&lt;&gt;"",HLOOKUP(COUNT($IN62:LZ62)+1,$G$4:$EH$8,MA$14,0)*$D62,IF($C62=MA$17,$G$7*$D62,""))</f>
        <v>9739.2724355949194</v>
      </c>
      <c r="MB62" s="34">
        <f>IF(MA62&lt;&gt;"",HLOOKUP(COUNT($IN62:MA62)+1,$G$4:$EH$8,MB$14,0)*$D62,IF($C62=MB$17,$G$7*$D62,""))</f>
        <v>8473.1670189675788</v>
      </c>
      <c r="MC62" s="34">
        <f>IF(MB62&lt;&gt;"",HLOOKUP(COUNT($IN62:MB62)+1,$G$4:$EH$8,MC$14,0)*$D62,IF($C62=MC$17,$G$7*$D62,""))</f>
        <v>8049.5086680192017</v>
      </c>
      <c r="MD62" s="34">
        <f>IF(MC62&lt;&gt;"",HLOOKUP(COUNT($IN62:MC62)+1,$G$4:$EH$8,MD$14,0)*$D62,IF($C62=MD$17,$G$7*$D62,""))</f>
        <v>8451.9841014201611</v>
      </c>
      <c r="ME62" s="34">
        <f>IF(MD62&lt;&gt;"",HLOOKUP(COUNT($IN62:MD62)+1,$G$4:$EH$8,ME$14,0)*$D62,IF($C62=ME$17,$G$7*$D62,""))</f>
        <v>8874.5833064911694</v>
      </c>
      <c r="MF62" s="34">
        <f>IF(ME62&lt;&gt;"",HLOOKUP(COUNT($IN62:ME62)+1,$G$4:$EH$8,MF$14,0)*$D62,IF($C62=MF$17,$G$7*$D62,""))</f>
        <v>9318.3124718157305</v>
      </c>
      <c r="MG62" s="34">
        <f>IF(MF62&lt;&gt;"",HLOOKUP(COUNT($IN62:MF62)+1,$G$4:$EH$8,MG$14,0)*$D62,IF($C62=MG$17,$G$7*$D62,""))</f>
        <v>9970.5943448428279</v>
      </c>
      <c r="MH62" s="34">
        <f>IF(MG62&lt;&gt;"",HLOOKUP(COUNT($IN62:MG62)+1,$G$4:$EH$8,MH$14,0)*$D62,IF($C62=MH$17,$G$7*$D62,""))</f>
        <v>8973.5349103585449</v>
      </c>
      <c r="MI62" s="34">
        <f>IF(MH62&lt;&gt;"",HLOOKUP(COUNT($IN62:MH62)+1,$G$4:$EH$8,MI$14,0)*$D62,IF($C62=MI$17,$G$7*$D62,""))</f>
        <v>8076.1814193226919</v>
      </c>
      <c r="MJ62" s="34">
        <f>IF(MI62&lt;&gt;"",HLOOKUP(COUNT($IN62:MI62)+1,$G$4:$EH$8,MJ$14,0)*$D62,IF($C62=MJ$17,$G$7*$D62,""))</f>
        <v>8641.5141186752808</v>
      </c>
      <c r="MK62" s="34">
        <f>IF(MJ62&lt;&gt;"",HLOOKUP(COUNT($IN62:MJ62)+1,$G$4:$EH$8,MK$14,0)*$D62,IF($C62=MK$17,$G$7*$D62,""))</f>
        <v>9246.4201069825504</v>
      </c>
      <c r="ML62" s="34">
        <f>IF(MK62&lt;&gt;"",HLOOKUP(COUNT($IN62:MK62)+1,$G$4:$EH$8,ML$14,0)*$D62,IF($C62=ML$17,$G$7*$D62,""))</f>
        <v>9893.6695144713285</v>
      </c>
      <c r="MM62" s="34">
        <f>IF(ML62&lt;&gt;"",HLOOKUP(COUNT($IN62:ML62)+1,$G$4:$EH$8,MM$14,0)*$D62,IF($C62=MM$17,$G$7*$D62,""))</f>
        <v>10685.163075629032</v>
      </c>
      <c r="MN62" s="34">
        <f>IF(MM62&lt;&gt;"",HLOOKUP(COUNT($IN62:MM62)+1,$G$4:$EH$8,MN$14,0)*$D62,IF($C62=MN$17,$G$7*$D62,""))</f>
        <v>7014.1702068757786</v>
      </c>
      <c r="MO62" s="34">
        <f>IF(MN62&lt;&gt;"",HLOOKUP(COUNT($IN62:MN62)+1,$G$4:$EH$8,MO$14,0)*$D62,IF($C62=MO$17,$G$7*$D62,""))</f>
        <v>7014.1702068757786</v>
      </c>
      <c r="MP62" s="34">
        <f>IF(MO62&lt;&gt;"",HLOOKUP(COUNT($IN62:MO62)+1,$G$4:$EH$8,MP$14,0)*$D62,IF($C62=MP$17,$G$7*$D62,""))</f>
        <v>7014.1702068757786</v>
      </c>
      <c r="MQ62" s="34">
        <f>IF(MP62&lt;&gt;"",HLOOKUP(COUNT($IN62:MP62)+1,$G$4:$EH$8,MQ$14,0)*$D62,IF($C62=MQ$17,$G$7*$D62,""))</f>
        <v>7014.1702068757786</v>
      </c>
      <c r="MR62" s="34">
        <f>IF(MQ62&lt;&gt;"",HLOOKUP(COUNT($IN62:MQ62)+1,$G$4:$EH$8,MR$14,0)*$D62,IF($C62=MR$17,$G$7*$D62,""))</f>
        <v>7014.1702068757786</v>
      </c>
      <c r="MS62" s="34">
        <f>IF(MR62&lt;&gt;"",HLOOKUP(COUNT($IN62:MR62)+1,$G$4:$EH$8,MS$14,0)*$D62,IF($C62=MS$17,$G$7*$D62,""))</f>
        <v>7014.1702068757786</v>
      </c>
      <c r="MT62" s="34">
        <f>IF(MS62&lt;&gt;"",HLOOKUP(COUNT($IN62:MS62)+1,$G$4:$EH$8,MT$14,0)*$D62,IF($C62=MT$17,$G$7*$D62,""))</f>
        <v>7014.1702068757786</v>
      </c>
      <c r="MU62" s="34">
        <f>IF(MT62&lt;&gt;"",HLOOKUP(COUNT($IN62:MT62)+1,$G$4:$EH$8,MU$14,0)*$D62,IF($C62=MU$17,$G$7*$D62,""))</f>
        <v>7014.1702068757786</v>
      </c>
      <c r="MV62" s="34">
        <f>IF(MU62&lt;&gt;"",HLOOKUP(COUNT($IN62:MU62)+1,$G$4:$EH$8,MV$14,0)*$D62,IF($C62=MV$17,$G$7*$D62,""))</f>
        <v>7014.1702068757786</v>
      </c>
      <c r="MW62" s="34">
        <f>IF(MV62&lt;&gt;"",HLOOKUP(COUNT($IN62:MV62)+1,$G$4:$EH$8,MW$14,0)*$D62,IF($C62=MW$17,$G$7*$D62,""))</f>
        <v>7014.1702068757786</v>
      </c>
      <c r="MX62" s="34">
        <f>IF(MW62&lt;&gt;"",HLOOKUP(COUNT($IN62:MW62)+1,$G$4:$EH$8,MX$14,0)*$D62,IF($C62=MX$17,$G$7*$D62,""))</f>
        <v>7014.1702068757786</v>
      </c>
      <c r="MY62" s="34">
        <f>IF(MX62&lt;&gt;"",HLOOKUP(COUNT($IN62:MX62)+1,$G$4:$EH$8,MY$14,0)*$D62,IF($C62=MY$17,$G$7*$D62,""))</f>
        <v>7014.1702068757786</v>
      </c>
      <c r="MZ62" s="34">
        <f>IF(MY62&lt;&gt;"",HLOOKUP(COUNT($IN62:MY62)+1,$G$4:$EH$8,MZ$14,0)*$D62,IF($C62=MZ$17,$G$7*$D62,""))</f>
        <v>7014.1702068757786</v>
      </c>
      <c r="NA62" s="34">
        <f>IF(MZ62&lt;&gt;"",HLOOKUP(COUNT($IN62:MZ62)+1,$G$4:$EH$8,NA$14,0)*$D62,IF($C62=NA$17,$G$7*$D62,""))</f>
        <v>7014.1702068757786</v>
      </c>
      <c r="NB62" s="34">
        <f>IF(NA62&lt;&gt;"",HLOOKUP(COUNT($IN62:NA62)+1,$G$4:$EH$8,NB$14,0)*$D62,IF($C62=NB$17,$G$7*$D62,""))</f>
        <v>7014.1702068757786</v>
      </c>
      <c r="NC62" s="34">
        <f>IF(NB62&lt;&gt;"",HLOOKUP(COUNT($IN62:NB62)+1,$G$4:$EH$8,NC$14,0)*$D62,IF($C62=NC$17,$G$7*$D62,""))</f>
        <v>7014.1702068757786</v>
      </c>
      <c r="ND62" s="34">
        <f>IF(NC62&lt;&gt;"",HLOOKUP(COUNT($IN62:NC62)+1,$G$4:$EH$8,ND$14,0)*$D62,IF($C62=ND$17,$G$7*$D62,""))</f>
        <v>7014.1702068757786</v>
      </c>
      <c r="NF62" s="34" t="str">
        <f>IF(NE62&lt;&gt;"",HLOOKUP(COUNT($NE62:NE62)+1,$G$4:$EH$8,NF$14,0)*$D62,IF($C62=NF$17,$G$8*$D62,""))</f>
        <v/>
      </c>
      <c r="NG62" s="34" t="str">
        <f>IF(NF62&lt;&gt;"",HLOOKUP(COUNT($NE62:NF62)+1,$G$4:$EH$8,NG$14,0)*$D62,IF($C62=NG$17,$G$8*$D62,""))</f>
        <v/>
      </c>
      <c r="NH62" s="34" t="str">
        <f>IF(NG62&lt;&gt;"",HLOOKUP(COUNT($NE62:NG62)+1,$G$4:$EH$8,NH$14,0)*$D62,IF($C62=NH$17,$G$8*$D62,""))</f>
        <v/>
      </c>
      <c r="NI62" s="34" t="str">
        <f>IF(NH62&lt;&gt;"",HLOOKUP(COUNT($NE62:NH62)+1,$G$4:$EH$8,NI$14,0)*$D62,IF($C62=NI$17,$G$8*$D62,""))</f>
        <v/>
      </c>
      <c r="NJ62" s="34" t="str">
        <f>IF(NI62&lt;&gt;"",HLOOKUP(COUNT($NE62:NI62)+1,$G$4:$EH$8,NJ$14,0)*$D62,IF($C62=NJ$17,$G$8*$D62,""))</f>
        <v/>
      </c>
      <c r="NK62" s="34" t="str">
        <f>IF(NJ62&lt;&gt;"",HLOOKUP(COUNT($NE62:NJ62)+1,$G$4:$EH$8,NK$14,0)*$D62,IF($C62=NK$17,$G$8*$D62,""))</f>
        <v/>
      </c>
      <c r="NL62" s="34" t="str">
        <f>IF(NK62&lt;&gt;"",HLOOKUP(COUNT($NE62:NK62)+1,$G$4:$EH$8,NL$14,0)*$D62,IF($C62=NL$17,$G$8*$D62,""))</f>
        <v/>
      </c>
      <c r="NM62" s="34" t="str">
        <f>IF(NL62&lt;&gt;"",HLOOKUP(COUNT($NE62:NL62)+1,$G$4:$EH$8,NM$14,0)*$D62,IF($C62=NM$17,$G$8*$D62,""))</f>
        <v/>
      </c>
      <c r="NN62" s="34" t="str">
        <f>IF(NM62&lt;&gt;"",HLOOKUP(COUNT($NE62:NM62)+1,$G$4:$EH$8,NN$14,0)*$D62,IF($C62=NN$17,$G$8*$D62,""))</f>
        <v/>
      </c>
      <c r="NO62" s="34" t="str">
        <f>IF(NN62&lt;&gt;"",HLOOKUP(COUNT($NE62:NN62)+1,$G$4:$EH$8,NO$14,0)*$D62,IF($C62=NO$17,$G$8*$D62,""))</f>
        <v/>
      </c>
      <c r="NP62" s="34" t="str">
        <f>IF(NO62&lt;&gt;"",HLOOKUP(COUNT($NE62:NO62)+1,$G$4:$EH$8,NP$14,0)*$D62,IF($C62=NP$17,$G$8*$D62,""))</f>
        <v/>
      </c>
      <c r="NQ62" s="34" t="str">
        <f>IF(NP62&lt;&gt;"",HLOOKUP(COUNT($NE62:NP62)+1,$G$4:$EH$8,NQ$14,0)*$D62,IF($C62=NQ$17,$G$8*$D62,""))</f>
        <v/>
      </c>
      <c r="NR62" s="34" t="str">
        <f>IF(NQ62&lt;&gt;"",HLOOKUP(COUNT($NE62:NQ62)+1,$G$4:$EH$8,NR$14,0)*$D62,IF($C62=NR$17,$G$8*$D62,""))</f>
        <v/>
      </c>
      <c r="NS62" s="34" t="str">
        <f>IF(NR62&lt;&gt;"",HLOOKUP(COUNT($NE62:NR62)+1,$G$4:$EH$8,NS$14,0)*$D62,IF($C62=NS$17,$G$8*$D62,""))</f>
        <v/>
      </c>
      <c r="NT62" s="34" t="str">
        <f>IF(NS62&lt;&gt;"",HLOOKUP(COUNT($NE62:NS62)+1,$G$4:$EH$8,NT$14,0)*$D62,IF($C62=NT$17,$G$8*$D62,""))</f>
        <v/>
      </c>
      <c r="NU62" s="34" t="str">
        <f>IF(NT62&lt;&gt;"",HLOOKUP(COUNT($NE62:NT62)+1,$G$4:$EH$8,NU$14,0)*$D62,IF($C62=NU$17,$G$8*$D62,""))</f>
        <v/>
      </c>
      <c r="NV62" s="34" t="str">
        <f>IF(NU62&lt;&gt;"",HLOOKUP(COUNT($NE62:NU62)+1,$G$4:$EH$8,NV$14,0)*$D62,IF($C62=NV$17,$G$8*$D62,""))</f>
        <v/>
      </c>
      <c r="NW62" s="34" t="str">
        <f>IF(NV62&lt;&gt;"",HLOOKUP(COUNT($NE62:NV62)+1,$G$4:$EH$8,NW$14,0)*$D62,IF($C62=NW$17,$G$8*$D62,""))</f>
        <v/>
      </c>
      <c r="NX62" s="34" t="str">
        <f>IF(NW62&lt;&gt;"",HLOOKUP(COUNT($NE62:NW62)+1,$G$4:$EH$8,NX$14,0)*$D62,IF($C62=NX$17,$G$8*$D62,""))</f>
        <v/>
      </c>
      <c r="NY62" s="34" t="str">
        <f>IF(NX62&lt;&gt;"",HLOOKUP(COUNT($NE62:NX62)+1,$G$4:$EH$8,NY$14,0)*$D62,IF($C62=NY$17,$G$8*$D62,""))</f>
        <v/>
      </c>
      <c r="NZ62" s="34" t="str">
        <f>IF(NY62&lt;&gt;"",HLOOKUP(COUNT($NE62:NY62)+1,$G$4:$EH$8,NZ$14,0)*$D62,IF($C62=NZ$17,$G$8*$D62,""))</f>
        <v/>
      </c>
      <c r="OA62" s="34" t="str">
        <f>IF(NZ62&lt;&gt;"",HLOOKUP(COUNT($NE62:NZ62)+1,$G$4:$EH$8,OA$14,0)*$D62,IF($C62=OA$17,$G$8*$D62,""))</f>
        <v/>
      </c>
      <c r="OB62" s="34" t="str">
        <f>IF(OA62&lt;&gt;"",HLOOKUP(COUNT($NE62:OA62)+1,$G$4:$EH$8,OB$14,0)*$D62,IF($C62=OB$17,$G$8*$D62,""))</f>
        <v/>
      </c>
      <c r="OC62" s="34" t="str">
        <f>IF(OB62&lt;&gt;"",HLOOKUP(COUNT($NE62:OB62)+1,$G$4:$EH$8,OC$14,0)*$D62,IF($C62=OC$17,$G$8*$D62,""))</f>
        <v/>
      </c>
      <c r="OD62" s="34" t="str">
        <f>IF(OC62&lt;&gt;"",HLOOKUP(COUNT($NE62:OC62)+1,$G$4:$EH$8,OD$14,0)*$D62,IF($C62=OD$17,$G$8*$D62,""))</f>
        <v/>
      </c>
      <c r="OE62" s="34" t="str">
        <f>IF(OD62&lt;&gt;"",HLOOKUP(COUNT($NE62:OD62)+1,$G$4:$EH$8,OE$14,0)*$D62,IF($C62=OE$17,$G$8*$D62,""))</f>
        <v/>
      </c>
      <c r="OF62" s="34" t="str">
        <f>IF(OE62&lt;&gt;"",HLOOKUP(COUNT($NE62:OE62)+1,$G$4:$EH$8,OF$14,0)*$D62,IF($C62=OF$17,$G$8*$D62,""))</f>
        <v/>
      </c>
      <c r="OG62" s="34" t="str">
        <f>IF(OF62&lt;&gt;"",HLOOKUP(COUNT($NE62:OF62)+1,$G$4:$EH$8,OG$14,0)*$D62,IF($C62=OG$17,$G$8*$D62,""))</f>
        <v/>
      </c>
      <c r="OH62" s="34" t="str">
        <f>IF(OG62&lt;&gt;"",HLOOKUP(COUNT($NE62:OG62)+1,$G$4:$EH$8,OH$14,0)*$D62,IF($C62=OH$17,$G$8*$D62,""))</f>
        <v/>
      </c>
      <c r="OI62" s="34" t="str">
        <f>IF(OH62&lt;&gt;"",HLOOKUP(COUNT($NE62:OH62)+1,$G$4:$EH$8,OI$14,0)*$D62,IF($C62=OI$17,$G$8*$D62,""))</f>
        <v/>
      </c>
      <c r="OJ62" s="34" t="str">
        <f>IF(OI62&lt;&gt;"",HLOOKUP(COUNT($NE62:OI62)+1,$G$4:$EH$8,OJ$14,0)*$D62,IF($C62=OJ$17,$G$8*$D62,""))</f>
        <v/>
      </c>
      <c r="OK62" s="34" t="str">
        <f>IF(OJ62&lt;&gt;"",HLOOKUP(COUNT($NE62:OJ62)+1,$G$4:$EH$8,OK$14,0)*$D62,IF($C62=OK$17,$G$8*$D62,""))</f>
        <v/>
      </c>
      <c r="OL62" s="34" t="str">
        <f>IF(OK62&lt;&gt;"",HLOOKUP(COUNT($NE62:OK62)+1,$G$4:$EH$8,OL$14,0)*$D62,IF($C62=OL$17,$G$8*$D62,""))</f>
        <v/>
      </c>
      <c r="OM62" s="34" t="str">
        <f>IF(OL62&lt;&gt;"",HLOOKUP(COUNT($NE62:OL62)+1,$G$4:$EH$8,OM$14,0)*$D62,IF($C62=OM$17,$G$8*$D62,""))</f>
        <v/>
      </c>
      <c r="ON62" s="34" t="str">
        <f>IF(OM62&lt;&gt;"",HLOOKUP(COUNT($NE62:OM62)+1,$G$4:$EH$8,ON$14,0)*$D62,IF($C62=ON$17,$G$8*$D62,""))</f>
        <v/>
      </c>
      <c r="OO62" s="34" t="str">
        <f>IF(ON62&lt;&gt;"",HLOOKUP(COUNT($NE62:ON62)+1,$G$4:$EH$8,OO$14,0)*$D62,IF($C62=OO$17,$G$8*$D62,""))</f>
        <v/>
      </c>
      <c r="OP62" s="34" t="str">
        <f>IF(OO62&lt;&gt;"",HLOOKUP(COUNT($NE62:OO62)+1,$G$4:$EH$8,OP$14,0)*$D62,IF($C62=OP$17,$G$8*$D62,""))</f>
        <v/>
      </c>
      <c r="OQ62" s="34" t="str">
        <f>IF(OP62&lt;&gt;"",HLOOKUP(COUNT($NE62:OP62)+1,$G$4:$EH$8,OQ$14,0)*$D62,IF($C62=OQ$17,$G$8*$D62,""))</f>
        <v/>
      </c>
      <c r="OR62" s="34" t="str">
        <f>IF(OQ62&lt;&gt;"",HLOOKUP(COUNT($NE62:OQ62)+1,$G$4:$EH$8,OR$14,0)*$D62,IF($C62=OR$17,$G$8*$D62,""))</f>
        <v/>
      </c>
      <c r="OS62" s="34" t="str">
        <f>IF(OR62&lt;&gt;"",HLOOKUP(COUNT($NE62:OR62)+1,$G$4:$EH$8,OS$14,0)*$D62,IF($C62=OS$17,$G$8*$D62,""))</f>
        <v/>
      </c>
      <c r="OT62" s="34" t="str">
        <f>IF(OS62&lt;&gt;"",HLOOKUP(COUNT($NE62:OS62)+1,$G$4:$EH$8,OT$14,0)*$D62,IF($C62=OT$17,$G$8*$D62,""))</f>
        <v/>
      </c>
      <c r="OU62" s="34" t="str">
        <f>IF(OT62&lt;&gt;"",HLOOKUP(COUNT($NE62:OT62)+1,$G$4:$EH$8,OU$14,0)*$D62,IF($C62=OU$17,$G$8*$D62,""))</f>
        <v/>
      </c>
      <c r="OV62" s="34" t="str">
        <f>IF(OU62&lt;&gt;"",HLOOKUP(COUNT($NE62:OU62)+1,$G$4:$EH$8,OV$14,0)*$D62,IF($C62=OV$17,$G$8*$D62,""))</f>
        <v/>
      </c>
      <c r="OW62" s="34">
        <f>IF(OV62&lt;&gt;"",HLOOKUP(COUNT($NE62:OV62)+1,$G$4:$EH$8,OW$14,0)*$D62,IF($C62=OW$17,$G$8*$D62,""))</f>
        <v>140000</v>
      </c>
      <c r="OX62" s="34">
        <f>IF(OW62&lt;&gt;"",HLOOKUP(COUNT($NE62:OW62)+1,$G$4:$EH$8,OX$14,0)*$D62,IF($C62=OX$17,$G$8*$D62,""))</f>
        <v>0</v>
      </c>
      <c r="OY62" s="34">
        <f>IF(OX62&lt;&gt;"",HLOOKUP(COUNT($NE62:OX62)+1,$G$4:$EH$8,OY$14,0)*$D62,IF($C62=OY$17,$G$8*$D62,""))</f>
        <v>0</v>
      </c>
      <c r="OZ62" s="34">
        <f>IF(OY62&lt;&gt;"",HLOOKUP(COUNT($NE62:OY62)+1,$G$4:$EH$8,OZ$14,0)*$D62,IF($C62=OZ$17,$G$8*$D62,""))</f>
        <v>0</v>
      </c>
      <c r="PA62" s="34">
        <f>IF(OZ62&lt;&gt;"",HLOOKUP(COUNT($NE62:OZ62)+1,$G$4:$EH$8,PA$14,0)*$D62,IF($C62=PA$17,$G$8*$D62,""))</f>
        <v>0</v>
      </c>
      <c r="PB62" s="34">
        <f>IF(PA62&lt;&gt;"",HLOOKUP(COUNT($NE62:PA62)+1,$G$4:$EH$8,PB$14,0)*$D62,IF($C62=PB$17,$G$8*$D62,""))</f>
        <v>0</v>
      </c>
      <c r="PC62" s="34">
        <f>IF(PB62&lt;&gt;"",HLOOKUP(COUNT($NE62:PB62)+1,$G$4:$EH$8,PC$14,0)*$D62,IF($C62=PC$17,$G$8*$D62,""))</f>
        <v>0</v>
      </c>
      <c r="PD62" s="34">
        <f>IF(PC62&lt;&gt;"",HLOOKUP(COUNT($NE62:PC62)+1,$G$4:$EH$8,PD$14,0)*$D62,IF($C62=PD$17,$G$8*$D62,""))</f>
        <v>0</v>
      </c>
      <c r="PE62" s="34">
        <f>IF(PD62&lt;&gt;"",HLOOKUP(COUNT($NE62:PD62)+1,$G$4:$EH$8,PE$14,0)*$D62,IF($C62=PE$17,$G$8*$D62,""))</f>
        <v>0</v>
      </c>
      <c r="PF62" s="34">
        <f>IF(PE62&lt;&gt;"",HLOOKUP(COUNT($NE62:PE62)+1,$G$4:$EH$8,PF$14,0)*$D62,IF($C62=PF$17,$G$8*$D62,""))</f>
        <v>0</v>
      </c>
      <c r="PG62" s="34">
        <f>IF(PF62&lt;&gt;"",HLOOKUP(COUNT($NE62:PF62)+1,$G$4:$EH$8,PG$14,0)*$D62,IF($C62=PG$17,$G$8*$D62,""))</f>
        <v>0</v>
      </c>
      <c r="PH62" s="34">
        <f>IF(PG62&lt;&gt;"",HLOOKUP(COUNT($NE62:PG62)+1,$G$4:$EH$8,PH$14,0)*$D62,IF($C62=PH$17,$G$8*$D62,""))</f>
        <v>0</v>
      </c>
      <c r="PI62" s="34">
        <f>IF(PH62&lt;&gt;"",HLOOKUP(COUNT($NE62:PH62)+1,$G$4:$EH$8,PI$14,0)*$D62,IF($C62=PI$17,$G$8*$D62,""))</f>
        <v>0</v>
      </c>
      <c r="PJ62" s="34">
        <f>IF(PI62&lt;&gt;"",HLOOKUP(COUNT($NE62:PI62)+1,$G$4:$EH$8,PJ$14,0)*$D62,IF($C62=PJ$17,$G$8*$D62,""))</f>
        <v>0</v>
      </c>
      <c r="PK62" s="34">
        <f>IF(PJ62&lt;&gt;"",HLOOKUP(COUNT($NE62:PJ62)+1,$G$4:$EH$8,PK$14,0)*$D62,IF($C62=PK$17,$G$8*$D62,""))</f>
        <v>0</v>
      </c>
      <c r="PL62" s="34">
        <f>IF(PK62&lt;&gt;"",HLOOKUP(COUNT($NE62:PK62)+1,$G$4:$EH$8,PL$14,0)*$D62,IF($C62=PL$17,$G$8*$D62,""))</f>
        <v>0</v>
      </c>
      <c r="PM62" s="34">
        <f>IF(PL62&lt;&gt;"",HLOOKUP(COUNT($NE62:PL62)+1,$G$4:$EH$8,PM$14,0)*$D62,IF($C62=PM$17,$G$8*$D62,""))</f>
        <v>0</v>
      </c>
      <c r="PN62" s="34">
        <f>IF(PM62&lt;&gt;"",HLOOKUP(COUNT($NE62:PM62)+1,$G$4:$EH$8,PN$14,0)*$D62,IF($C62=PN$17,$G$8*$D62,""))</f>
        <v>0</v>
      </c>
      <c r="PO62" s="34">
        <f>IF(PN62&lt;&gt;"",HLOOKUP(COUNT($NE62:PN62)+1,$G$4:$EH$8,PO$14,0)*$D62,IF($C62=PO$17,$G$8*$D62,""))</f>
        <v>0</v>
      </c>
      <c r="PP62" s="34">
        <f>IF(PO62&lt;&gt;"",HLOOKUP(COUNT($NE62:PO62)+1,$G$4:$EH$8,PP$14,0)*$D62,IF($C62=PP$17,$G$8*$D62,""))</f>
        <v>0</v>
      </c>
      <c r="PQ62" s="34">
        <f>IF(PP62&lt;&gt;"",HLOOKUP(COUNT($NE62:PP62)+1,$G$4:$EH$8,PQ$14,0)*$D62,IF($C62=PQ$17,$G$8*$D62,""))</f>
        <v>0</v>
      </c>
      <c r="PR62" s="34">
        <f>IF(PQ62&lt;&gt;"",HLOOKUP(COUNT($NE62:PQ62)+1,$G$4:$EH$8,PR$14,0)*$D62,IF($C62=PR$17,$G$8*$D62,""))</f>
        <v>0</v>
      </c>
      <c r="PS62" s="34">
        <f>IF(PR62&lt;&gt;"",HLOOKUP(COUNT($NE62:PR62)+1,$G$4:$EH$8,PS$14,0)*$D62,IF($C62=PS$17,$G$8*$D62,""))</f>
        <v>0</v>
      </c>
      <c r="PT62" s="34">
        <f>IF(PS62&lt;&gt;"",HLOOKUP(COUNT($NE62:PS62)+1,$G$4:$EH$8,PT$14,0)*$D62,IF($C62=PT$17,$G$8*$D62,""))</f>
        <v>0</v>
      </c>
      <c r="PU62" s="34">
        <f>IF(PT62&lt;&gt;"",HLOOKUP(COUNT($NE62:PT62)+1,$G$4:$EH$8,PU$14,0)*$D62,IF($C62=PU$17,$G$8*$D62,""))</f>
        <v>0</v>
      </c>
      <c r="PV62" s="34">
        <f>IF(PU62&lt;&gt;"",HLOOKUP(COUNT($NE62:PU62)+1,$G$4:$EH$8,PV$14,0)*$D62,IF($C62=PV$17,$G$8*$D62,""))</f>
        <v>0</v>
      </c>
      <c r="PW62" s="34">
        <f>IF(PV62&lt;&gt;"",HLOOKUP(COUNT($NE62:PV62)+1,$G$4:$EH$8,PW$14,0)*$D62,IF($C62=PW$17,$G$8*$D62,""))</f>
        <v>0</v>
      </c>
      <c r="PX62" s="34">
        <f>IF(PW62&lt;&gt;"",HLOOKUP(COUNT($NE62:PW62)+1,$G$4:$EH$8,PX$14,0)*$D62,IF($C62=PX$17,$G$8*$D62,""))</f>
        <v>0</v>
      </c>
      <c r="PY62" s="34">
        <f>IF(PX62&lt;&gt;"",HLOOKUP(COUNT($NE62:PX62)+1,$G$4:$EH$8,PY$14,0)*$D62,IF($C62=PY$17,$G$8*$D62,""))</f>
        <v>0</v>
      </c>
      <c r="PZ62" s="34">
        <f>IF(PY62&lt;&gt;"",HLOOKUP(COUNT($NE62:PY62)+1,$G$4:$EH$8,PZ$14,0)*$D62,IF($C62=PZ$17,$G$8*$D62,""))</f>
        <v>0</v>
      </c>
      <c r="QA62" s="34">
        <f>IF(PZ62&lt;&gt;"",HLOOKUP(COUNT($NE62:PZ62)+1,$G$4:$EH$8,QA$14,0)*$D62,IF($C62=QA$17,$G$8*$D62,""))</f>
        <v>0</v>
      </c>
      <c r="QB62" s="34">
        <f>IF(QA62&lt;&gt;"",HLOOKUP(COUNT($NE62:QA62)+1,$G$4:$EH$8,QB$14,0)*$D62,IF($C62=QB$17,$G$8*$D62,""))</f>
        <v>0</v>
      </c>
      <c r="QC62" s="34">
        <f>IF(QB62&lt;&gt;"",HLOOKUP(COUNT($NE62:QB62)+1,$G$4:$EH$8,QC$14,0)*$D62,IF($C62=QC$17,$G$8*$D62,""))</f>
        <v>0</v>
      </c>
      <c r="QD62" s="34">
        <f>IF(QC62&lt;&gt;"",HLOOKUP(COUNT($NE62:QC62)+1,$G$4:$EH$8,QD$14,0)*$D62,IF($C62=QD$17,$G$8*$D62,""))</f>
        <v>0</v>
      </c>
      <c r="QE62" s="34">
        <f>IF(QD62&lt;&gt;"",HLOOKUP(COUNT($NE62:QD62)+1,$G$4:$EH$8,QE$14,0)*$D62,IF($C62=QE$17,$G$8*$D62,""))</f>
        <v>0</v>
      </c>
      <c r="QF62" s="34">
        <f>IF(QE62&lt;&gt;"",HLOOKUP(COUNT($NE62:QE62)+1,$G$4:$EH$8,QF$14,0)*$D62,IF($C62=QF$17,$G$8*$D62,""))</f>
        <v>0</v>
      </c>
      <c r="QG62" s="34">
        <f>IF(QF62&lt;&gt;"",HLOOKUP(COUNT($NE62:QF62)+1,$G$4:$EH$8,QG$14,0)*$D62,IF($C62=QG$17,$G$8*$D62,""))</f>
        <v>0</v>
      </c>
      <c r="QH62" s="34">
        <f>IF(QG62&lt;&gt;"",HLOOKUP(COUNT($NE62:QG62)+1,$G$4:$EH$8,QH$14,0)*$D62,IF($C62=QH$17,$G$8*$D62,""))</f>
        <v>0</v>
      </c>
      <c r="QI62" s="34">
        <f>IF(QH62&lt;&gt;"",HLOOKUP(COUNT($NE62:QH62)+1,$G$4:$EH$8,QI$14,0)*$D62,IF($C62=QI$17,$G$8*$D62,""))</f>
        <v>0</v>
      </c>
      <c r="QJ62" s="34">
        <f>IF(QI62&lt;&gt;"",HLOOKUP(COUNT($NE62:QI62)+1,$G$4:$EH$8,QJ$14,0)*$D62,IF($C62=QJ$17,$G$8*$D62,""))</f>
        <v>0</v>
      </c>
      <c r="QK62" s="34">
        <f>IF(QJ62&lt;&gt;"",HLOOKUP(COUNT($NE62:QJ62)+1,$G$4:$EH$8,QK$14,0)*$D62,IF($C62=QK$17,$G$8*$D62,""))</f>
        <v>0</v>
      </c>
      <c r="QL62" s="34">
        <f>IF(QK62&lt;&gt;"",HLOOKUP(COUNT($NE62:QK62)+1,$G$4:$EH$8,QL$14,0)*$D62,IF($C62=QL$17,$G$8*$D62,""))</f>
        <v>0</v>
      </c>
      <c r="QM62" s="34">
        <f>IF(QL62&lt;&gt;"",HLOOKUP(COUNT($NE62:QL62)+1,$G$4:$EH$8,QM$14,0)*$D62,IF($C62=QM$17,$G$8*$D62,""))</f>
        <v>0</v>
      </c>
      <c r="QN62" s="34">
        <f>IF(QM62&lt;&gt;"",HLOOKUP(COUNT($NE62:QM62)+1,$G$4:$EH$8,QN$14,0)*$D62,IF($C62=QN$17,$G$8*$D62,""))</f>
        <v>0</v>
      </c>
      <c r="QO62" s="34">
        <f>IF(QN62&lt;&gt;"",HLOOKUP(COUNT($NE62:QN62)+1,$G$4:$EH$8,QO$14,0)*$D62,IF($C62=QO$17,$G$8*$D62,""))</f>
        <v>0</v>
      </c>
      <c r="QP62" s="34">
        <f>IF(QO62&lt;&gt;"",HLOOKUP(COUNT($NE62:QO62)+1,$G$4:$EH$8,QP$14,0)*$D62,IF($C62=QP$17,$G$8*$D62,""))</f>
        <v>0</v>
      </c>
      <c r="QQ62" s="34">
        <f>IF(QP62&lt;&gt;"",HLOOKUP(COUNT($NE62:QP62)+1,$G$4:$EH$8,QQ$14,0)*$D62,IF($C62=QQ$17,$G$8*$D62,""))</f>
        <v>0</v>
      </c>
      <c r="QR62" s="34">
        <f>IF(QQ62&lt;&gt;"",HLOOKUP(COUNT($NE62:QQ62)+1,$G$4:$EH$8,QR$14,0)*$D62,IF($C62=QR$17,$G$8*$D62,""))</f>
        <v>0</v>
      </c>
      <c r="QS62" s="34">
        <f>IF(QR62&lt;&gt;"",HLOOKUP(COUNT($NE62:QR62)+1,$G$4:$EH$8,QS$14,0)*$D62,IF($C62=QS$17,$G$8*$D62,""))</f>
        <v>0</v>
      </c>
      <c r="QT62" s="34">
        <f>IF(QS62&lt;&gt;"",HLOOKUP(COUNT($NE62:QS62)+1,$G$4:$EH$8,QT$14,0)*$D62,IF($C62=QT$17,$G$8*$D62,""))</f>
        <v>0</v>
      </c>
      <c r="QU62" s="34">
        <f>IF(QT62&lt;&gt;"",HLOOKUP(COUNT($NE62:QT62)+1,$G$4:$EH$8,QU$14,0)*$D62,IF($C62=QU$17,$G$8*$D62,""))</f>
        <v>0</v>
      </c>
      <c r="QV62" s="34">
        <f>IF(QU62&lt;&gt;"",HLOOKUP(COUNT($NE62:QU62)+1,$G$4:$EH$8,QV$14,0)*$D62,IF($C62=QV$17,$G$8*$D62,""))</f>
        <v>0</v>
      </c>
      <c r="QW62" s="34">
        <f>IF(QV62&lt;&gt;"",HLOOKUP(COUNT($NE62:QV62)+1,$G$4:$EH$8,QW$14,0)*$D62,IF($C62=QW$17,$G$8*$D62,""))</f>
        <v>0</v>
      </c>
      <c r="QX62" s="34">
        <f>IF(QW62&lt;&gt;"",HLOOKUP(COUNT($NE62:QW62)+1,$G$4:$EH$8,QX$14,0)*$D62,IF($C62=QX$17,$G$8*$D62,""))</f>
        <v>0</v>
      </c>
      <c r="QY62" s="34">
        <f>IF(QX62&lt;&gt;"",HLOOKUP(COUNT($NE62:QX62)+1,$G$4:$EH$8,QY$14,0)*$D62,IF($C62=QY$17,$G$8*$D62,""))</f>
        <v>0</v>
      </c>
      <c r="QZ62" s="34">
        <f>IF(QY62&lt;&gt;"",HLOOKUP(COUNT($NE62:QY62)+1,$G$4:$EH$8,QZ$14,0)*$D62,IF($C62=QZ$17,$G$8*$D62,""))</f>
        <v>0</v>
      </c>
      <c r="RA62" s="34">
        <f>IF(QZ62&lt;&gt;"",HLOOKUP(COUNT($NE62:QZ62)+1,$G$4:$EH$8,RA$14,0)*$D62,IF($C62=RA$17,$G$8*$D62,""))</f>
        <v>0</v>
      </c>
      <c r="RB62" s="34">
        <f>IF(RA62&lt;&gt;"",HLOOKUP(COUNT($NE62:RA62)+1,$G$4:$EH$8,RB$14,0)*$D62,IF($C62=RB$17,$G$8*$D62,""))</f>
        <v>0</v>
      </c>
      <c r="RC62" s="34">
        <f>IF(RB62&lt;&gt;"",HLOOKUP(COUNT($NE62:RB62)+1,$G$4:$EH$8,RC$14,0)*$D62,IF($C62=RC$17,$G$8*$D62,""))</f>
        <v>0</v>
      </c>
      <c r="RD62" s="34">
        <f>IF(RC62&lt;&gt;"",HLOOKUP(COUNT($NE62:RC62)+1,$G$4:$EH$8,RD$14,0)*$D62,IF($C62=RD$17,$G$8*$D62,""))</f>
        <v>0</v>
      </c>
      <c r="RE62" s="34">
        <f>IF(RD62&lt;&gt;"",HLOOKUP(COUNT($NE62:RD62)+1,$G$4:$EH$8,RE$14,0)*$D62,IF($C62=RE$17,$G$8*$D62,""))</f>
        <v>0</v>
      </c>
      <c r="RF62" s="34">
        <f>IF(RE62&lt;&gt;"",HLOOKUP(COUNT($NE62:RE62)+1,$G$4:$EH$8,RF$14,0)*$D62,IF($C62=RF$17,$G$8*$D62,""))</f>
        <v>0</v>
      </c>
      <c r="RG62" s="34">
        <f>IF(RF62&lt;&gt;"",HLOOKUP(COUNT($NE62:RF62)+1,$G$4:$EH$8,RG$14,0)*$D62,IF($C62=RG$17,$G$8*$D62,""))</f>
        <v>0</v>
      </c>
      <c r="RH62" s="34">
        <f>IF(RG62&lt;&gt;"",HLOOKUP(COUNT($NE62:RG62)+1,$G$4:$EH$8,RH$14,0)*$D62,IF($C62=RH$17,$G$8*$D62,""))</f>
        <v>0</v>
      </c>
      <c r="RI62" s="34">
        <f>IF(RH62&lt;&gt;"",HLOOKUP(COUNT($NE62:RH62)+1,$G$4:$EH$8,RI$14,0)*$D62,IF($C62=RI$17,$G$8*$D62,""))</f>
        <v>0</v>
      </c>
      <c r="RJ62" s="34">
        <f>IF(RI62&lt;&gt;"",HLOOKUP(COUNT($NE62:RI62)+1,$G$4:$EH$8,RJ$14,0)*$D62,IF($C62=RJ$17,$G$8*$D62,""))</f>
        <v>0</v>
      </c>
      <c r="RK62" s="34">
        <f>IF(RJ62&lt;&gt;"",HLOOKUP(COUNT($NE62:RJ62)+1,$G$4:$EH$8,RK$14,0)*$D62,IF($C62=RK$17,$G$8*$D62,""))</f>
        <v>0</v>
      </c>
      <c r="RL62" s="34">
        <f>IF(RK62&lt;&gt;"",HLOOKUP(COUNT($NE62:RK62)+1,$G$4:$EH$8,RL$14,0)*$D62,IF($C62=RL$17,$G$8*$D62,""))</f>
        <v>0</v>
      </c>
      <c r="RM62" s="34">
        <f>IF(RL62&lt;&gt;"",HLOOKUP(COUNT($NE62:RL62)+1,$G$4:$EH$8,RM$14,0)*$D62,IF($C62=RM$17,$G$8*$D62,""))</f>
        <v>0</v>
      </c>
      <c r="RN62" s="34">
        <f>IF(RM62&lt;&gt;"",HLOOKUP(COUNT($NE62:RM62)+1,$G$4:$EH$8,RN$14,0)*$D62,IF($C62=RN$17,$G$8*$D62,""))</f>
        <v>0</v>
      </c>
      <c r="RO62" s="34">
        <f>IF(RN62&lt;&gt;"",HLOOKUP(COUNT($NE62:RN62)+1,$G$4:$EH$8,RO$14,0)*$D62,IF($C62=RO$17,$G$8*$D62,""))</f>
        <v>0</v>
      </c>
      <c r="RP62" s="34">
        <f>IF(RO62&lt;&gt;"",HLOOKUP(COUNT($NE62:RO62)+1,$G$4:$EH$8,RP$14,0)*$D62,IF($C62=RP$17,$G$8*$D62,""))</f>
        <v>0</v>
      </c>
      <c r="RQ62" s="34">
        <f>IF(RP62&lt;&gt;"",HLOOKUP(COUNT($NE62:RP62)+1,$G$4:$EH$8,RQ$14,0)*$D62,IF($C62=RQ$17,$G$8*$D62,""))</f>
        <v>0</v>
      </c>
      <c r="RR62" s="34">
        <f>IF(RQ62&lt;&gt;"",HLOOKUP(COUNT($NE62:RQ62)+1,$G$4:$EH$8,RR$14,0)*$D62,IF($C62=RR$17,$G$8*$D62,""))</f>
        <v>0</v>
      </c>
      <c r="RS62" s="34">
        <f>IF(RR62&lt;&gt;"",HLOOKUP(COUNT($NE62:RR62)+1,$G$4:$EH$8,RS$14,0)*$D62,IF($C62=RS$17,$G$8*$D62,""))</f>
        <v>0</v>
      </c>
      <c r="RT62" s="34">
        <f>IF(RS62&lt;&gt;"",HLOOKUP(COUNT($NE62:RS62)+1,$G$4:$EH$8,RT$14,0)*$D62,IF($C62=RT$17,$G$8*$D62,""))</f>
        <v>0</v>
      </c>
      <c r="RU62" s="34">
        <f>IF(RT62&lt;&gt;"",HLOOKUP(COUNT($NE62:RT62)+1,$G$4:$EH$8,RU$14,0)*$D62,IF($C62=RU$17,$G$8*$D62,""))</f>
        <v>0</v>
      </c>
      <c r="RW62" s="34" t="str">
        <f>IF(RV62&lt;&gt;"",HLOOKUP(COUNT($RV62:RV62)+1,$G$4:$EH$9,RW$14,0)*$D62,IF($C62=RW$17,$G$9*$D62,""))</f>
        <v/>
      </c>
      <c r="RX62" s="34" t="str">
        <f>IF(RW62&lt;&gt;"",HLOOKUP(COUNT($RV62:RW62)+1,$G$4:$EH$9,RX$14,0)*$D62,IF($C62=RX$17,$G$9*$D62,""))</f>
        <v/>
      </c>
      <c r="RY62" s="34" t="str">
        <f>IF(RX62&lt;&gt;"",HLOOKUP(COUNT($RV62:RX62)+1,$G$4:$EH$9,RY$14,0)*$D62,IF($C62=RY$17,$G$9*$D62,""))</f>
        <v/>
      </c>
      <c r="RZ62" s="34" t="str">
        <f>IF(RY62&lt;&gt;"",HLOOKUP(COUNT($RV62:RY62)+1,$G$4:$EH$9,RZ$14,0)*$D62,IF($C62=RZ$17,$G$9*$D62,""))</f>
        <v/>
      </c>
      <c r="SA62" s="34" t="str">
        <f>IF(RZ62&lt;&gt;"",HLOOKUP(COUNT($RV62:RZ62)+1,$G$4:$EH$9,SA$14,0)*$D62,IF($C62=SA$17,$G$9*$D62,""))</f>
        <v/>
      </c>
      <c r="SB62" s="34" t="str">
        <f>IF(SA62&lt;&gt;"",HLOOKUP(COUNT($RV62:SA62)+1,$G$4:$EH$9,SB$14,0)*$D62,IF($C62=SB$17,$G$9*$D62,""))</f>
        <v/>
      </c>
      <c r="SC62" s="34" t="str">
        <f>IF(SB62&lt;&gt;"",HLOOKUP(COUNT($RV62:SB62)+1,$G$4:$EH$9,SC$14,0)*$D62,IF($C62=SC$17,$G$9*$D62,""))</f>
        <v/>
      </c>
      <c r="SD62" s="34" t="str">
        <f>IF(SC62&lt;&gt;"",HLOOKUP(COUNT($RV62:SC62)+1,$G$4:$EH$9,SD$14,0)*$D62,IF($C62=SD$17,$G$9*$D62,""))</f>
        <v/>
      </c>
      <c r="SE62" s="34" t="str">
        <f>IF(SD62&lt;&gt;"",HLOOKUP(COUNT($RV62:SD62)+1,$G$4:$EH$9,SE$14,0)*$D62,IF($C62=SE$17,$G$9*$D62,""))</f>
        <v/>
      </c>
      <c r="SF62" s="34" t="str">
        <f>IF(SE62&lt;&gt;"",HLOOKUP(COUNT($RV62:SE62)+1,$G$4:$EH$9,SF$14,0)*$D62,IF($C62=SF$17,$G$9*$D62,""))</f>
        <v/>
      </c>
      <c r="SG62" s="34" t="str">
        <f>IF(SF62&lt;&gt;"",HLOOKUP(COUNT($RV62:SF62)+1,$G$4:$EH$9,SG$14,0)*$D62,IF($C62=SG$17,$G$9*$D62,""))</f>
        <v/>
      </c>
      <c r="SH62" s="34" t="str">
        <f>IF(SG62&lt;&gt;"",HLOOKUP(COUNT($RV62:SG62)+1,$G$4:$EH$9,SH$14,0)*$D62,IF($C62=SH$17,$G$9*$D62,""))</f>
        <v/>
      </c>
      <c r="SI62" s="34" t="str">
        <f>IF(SH62&lt;&gt;"",HLOOKUP(COUNT($RV62:SH62)+1,$G$4:$EH$9,SI$14,0)*$D62,IF($C62=SI$17,$G$9*$D62,""))</f>
        <v/>
      </c>
      <c r="SJ62" s="34" t="str">
        <f>IF(SI62&lt;&gt;"",HLOOKUP(COUNT($RV62:SI62)+1,$G$4:$EH$9,SJ$14,0)*$D62,IF($C62=SJ$17,$G$9*$D62,""))</f>
        <v/>
      </c>
      <c r="SK62" s="34" t="str">
        <f>IF(SJ62&lt;&gt;"",HLOOKUP(COUNT($RV62:SJ62)+1,$G$4:$EH$9,SK$14,0)*$D62,IF($C62=SK$17,$G$9*$D62,""))</f>
        <v/>
      </c>
      <c r="SL62" s="34" t="str">
        <f>IF(SK62&lt;&gt;"",HLOOKUP(COUNT($RV62:SK62)+1,$G$4:$EH$9,SL$14,0)*$D62,IF($C62=SL$17,$G$9*$D62,""))</f>
        <v/>
      </c>
      <c r="SM62" s="34" t="str">
        <f>IF(SL62&lt;&gt;"",HLOOKUP(COUNT($RV62:SL62)+1,$G$4:$EH$9,SM$14,0)*$D62,IF($C62=SM$17,$G$9*$D62,""))</f>
        <v/>
      </c>
      <c r="SN62" s="34" t="str">
        <f>IF(SM62&lt;&gt;"",HLOOKUP(COUNT($RV62:SM62)+1,$G$4:$EH$9,SN$14,0)*$D62,IF($C62=SN$17,$G$9*$D62,""))</f>
        <v/>
      </c>
      <c r="SO62" s="34" t="str">
        <f>IF(SN62&lt;&gt;"",HLOOKUP(COUNT($RV62:SN62)+1,$G$4:$EH$9,SO$14,0)*$D62,IF($C62=SO$17,$G$9*$D62,""))</f>
        <v/>
      </c>
      <c r="SP62" s="34" t="str">
        <f>IF(SO62&lt;&gt;"",HLOOKUP(COUNT($RV62:SO62)+1,$G$4:$EH$9,SP$14,0)*$D62,IF($C62=SP$17,$G$9*$D62,""))</f>
        <v/>
      </c>
      <c r="SQ62" s="34" t="str">
        <f>IF(SP62&lt;&gt;"",HLOOKUP(COUNT($RV62:SP62)+1,$G$4:$EH$9,SQ$14,0)*$D62,IF($C62=SQ$17,$G$9*$D62,""))</f>
        <v/>
      </c>
      <c r="SR62" s="34" t="str">
        <f>IF(SQ62&lt;&gt;"",HLOOKUP(COUNT($RV62:SQ62)+1,$G$4:$EH$9,SR$14,0)*$D62,IF($C62=SR$17,$G$9*$D62,""))</f>
        <v/>
      </c>
      <c r="SS62" s="34" t="str">
        <f>IF(SR62&lt;&gt;"",HLOOKUP(COUNT($RV62:SR62)+1,$G$4:$EH$9,SS$14,0)*$D62,IF($C62=SS$17,$G$9*$D62,""))</f>
        <v/>
      </c>
      <c r="ST62" s="34" t="str">
        <f>IF(SS62&lt;&gt;"",HLOOKUP(COUNT($RV62:SS62)+1,$G$4:$EH$9,ST$14,0)*$D62,IF($C62=ST$17,$G$9*$D62,""))</f>
        <v/>
      </c>
      <c r="SU62" s="34" t="str">
        <f>IF(ST62&lt;&gt;"",HLOOKUP(COUNT($RV62:ST62)+1,$G$4:$EH$9,SU$14,0)*$D62,IF($C62=SU$17,$G$9*$D62,""))</f>
        <v/>
      </c>
      <c r="SV62" s="34" t="str">
        <f>IF(SU62&lt;&gt;"",HLOOKUP(COUNT($RV62:SU62)+1,$G$4:$EH$9,SV$14,0)*$D62,IF($C62=SV$17,$G$9*$D62,""))</f>
        <v/>
      </c>
      <c r="SW62" s="34" t="str">
        <f>IF(SV62&lt;&gt;"",HLOOKUP(COUNT($RV62:SV62)+1,$G$4:$EH$9,SW$14,0)*$D62,IF($C62=SW$17,$G$9*$D62,""))</f>
        <v/>
      </c>
      <c r="SX62" s="34" t="str">
        <f>IF(SW62&lt;&gt;"",HLOOKUP(COUNT($RV62:SW62)+1,$G$4:$EH$9,SX$14,0)*$D62,IF($C62=SX$17,$G$9*$D62,""))</f>
        <v/>
      </c>
      <c r="SY62" s="34" t="str">
        <f>IF(SX62&lt;&gt;"",HLOOKUP(COUNT($RV62:SX62)+1,$G$4:$EH$9,SY$14,0)*$D62,IF($C62=SY$17,$G$9*$D62,""))</f>
        <v/>
      </c>
      <c r="SZ62" s="34" t="str">
        <f>IF(SY62&lt;&gt;"",HLOOKUP(COUNT($RV62:SY62)+1,$G$4:$EH$9,SZ$14,0)*$D62,IF($C62=SZ$17,$G$9*$D62,""))</f>
        <v/>
      </c>
      <c r="TA62" s="34" t="str">
        <f>IF(SZ62&lt;&gt;"",HLOOKUP(COUNT($RV62:SZ62)+1,$G$4:$EH$9,TA$14,0)*$D62,IF($C62=TA$17,$G$9*$D62,""))</f>
        <v/>
      </c>
      <c r="TB62" s="34" t="str">
        <f>IF(TA62&lt;&gt;"",HLOOKUP(COUNT($RV62:TA62)+1,$G$4:$EH$9,TB$14,0)*$D62,IF($C62=TB$17,$G$9*$D62,""))</f>
        <v/>
      </c>
      <c r="TC62" s="34" t="str">
        <f>IF(TB62&lt;&gt;"",HLOOKUP(COUNT($RV62:TB62)+1,$G$4:$EH$9,TC$14,0)*$D62,IF($C62=TC$17,$G$9*$D62,""))</f>
        <v/>
      </c>
      <c r="TD62" s="34" t="str">
        <f>IF(TC62&lt;&gt;"",HLOOKUP(COUNT($RV62:TC62)+1,$G$4:$EH$9,TD$14,0)*$D62,IF($C62=TD$17,$G$9*$D62,""))</f>
        <v/>
      </c>
      <c r="TE62" s="34" t="str">
        <f>IF(TD62&lt;&gt;"",HLOOKUP(COUNT($RV62:TD62)+1,$G$4:$EH$9,TE$14,0)*$D62,IF($C62=TE$17,$G$9*$D62,""))</f>
        <v/>
      </c>
      <c r="TF62" s="34" t="str">
        <f>IF(TE62&lt;&gt;"",HLOOKUP(COUNT($RV62:TE62)+1,$G$4:$EH$9,TF$14,0)*$D62,IF($C62=TF$17,$G$9*$D62,""))</f>
        <v/>
      </c>
      <c r="TG62" s="34" t="str">
        <f>IF(TF62&lt;&gt;"",HLOOKUP(COUNT($RV62:TF62)+1,$G$4:$EH$9,TG$14,0)*$D62,IF($C62=TG$17,$G$9*$D62,""))</f>
        <v/>
      </c>
      <c r="TH62" s="34" t="str">
        <f>IF(TG62&lt;&gt;"",HLOOKUP(COUNT($RV62:TG62)+1,$G$4:$EH$9,TH$14,0)*$D62,IF($C62=TH$17,$G$9*$D62,""))</f>
        <v/>
      </c>
      <c r="TI62" s="34" t="str">
        <f>IF(TH62&lt;&gt;"",HLOOKUP(COUNT($RV62:TH62)+1,$G$4:$EH$9,TI$14,0)*$D62,IF($C62=TI$17,$G$9*$D62,""))</f>
        <v/>
      </c>
      <c r="TJ62" s="34" t="str">
        <f>IF(TI62&lt;&gt;"",HLOOKUP(COUNT($RV62:TI62)+1,$G$4:$EH$9,TJ$14,0)*$D62,IF($C62=TJ$17,$G$9*$D62,""))</f>
        <v/>
      </c>
      <c r="TK62" s="34" t="str">
        <f>IF(TJ62&lt;&gt;"",HLOOKUP(COUNT($RV62:TJ62)+1,$G$4:$EH$9,TK$14,0)*$D62,IF($C62=TK$17,$G$9*$D62,""))</f>
        <v/>
      </c>
      <c r="TL62" s="34" t="str">
        <f>IF(TK62&lt;&gt;"",HLOOKUP(COUNT($RV62:TK62)+1,$G$4:$EH$9,TL$14,0)*$D62,IF($C62=TL$17,$G$9*$D62,""))</f>
        <v/>
      </c>
      <c r="TM62" s="34" t="str">
        <f>IF(TL62&lt;&gt;"",HLOOKUP(COUNT($RV62:TL62)+1,$G$4:$EH$9,TM$14,0)*$D62,IF($C62=TM$17,$G$9*$D62,""))</f>
        <v/>
      </c>
      <c r="TN62" s="34">
        <f>IF(TM62&lt;&gt;"",HLOOKUP(COUNT($RV62:TM62)+1,$G$4:$EH$9,TN$14,0)*$D62,IF($C62=TN$17,$G$9*$D62,""))</f>
        <v>11600</v>
      </c>
      <c r="TO62" s="34">
        <f>IF(TN62&lt;&gt;"",HLOOKUP(COUNT($RV62:TN62)+1,$G$4:$EH$9,TO$14,0)*$D62,IF($C62=TO$17,$G$9*$D62,""))</f>
        <v>0</v>
      </c>
      <c r="TP62" s="34">
        <f>IF(TO62&lt;&gt;"",HLOOKUP(COUNT($RV62:TO62)+1,$G$4:$EH$9,TP$14,0)*$D62,IF($C62=TP$17,$G$9*$D62,""))</f>
        <v>0</v>
      </c>
      <c r="TQ62" s="34">
        <f>IF(TP62&lt;&gt;"",HLOOKUP(COUNT($RV62:TP62)+1,$G$4:$EH$9,TQ$14,0)*$D62,IF($C62=TQ$17,$G$9*$D62,""))</f>
        <v>0</v>
      </c>
      <c r="TR62" s="34">
        <f>IF(TQ62&lt;&gt;"",HLOOKUP(COUNT($RV62:TQ62)+1,$G$4:$EH$9,TR$14,0)*$D62,IF($C62=TR$17,$G$9*$D62,""))</f>
        <v>0</v>
      </c>
      <c r="TS62" s="34">
        <f>IF(TR62&lt;&gt;"",HLOOKUP(COUNT($RV62:TR62)+1,$G$4:$EH$9,TS$14,0)*$D62,IF($C62=TS$17,$G$9*$D62,""))</f>
        <v>0</v>
      </c>
      <c r="TT62" s="34">
        <f>IF(TS62&lt;&gt;"",HLOOKUP(COUNT($RV62:TS62)+1,$G$4:$EH$9,TT$14,0)*$D62,IF($C62=TT$17,$G$9*$D62,""))</f>
        <v>0</v>
      </c>
      <c r="TU62" s="34">
        <f>IF(TT62&lt;&gt;"",HLOOKUP(COUNT($RV62:TT62)+1,$G$4:$EH$9,TU$14,0)*$D62,IF($C62=TU$17,$G$9*$D62,""))</f>
        <v>0</v>
      </c>
      <c r="TV62" s="34">
        <f>IF(TU62&lt;&gt;"",HLOOKUP(COUNT($RV62:TU62)+1,$G$4:$EH$9,TV$14,0)*$D62,IF($C62=TV$17,$G$9*$D62,""))</f>
        <v>0</v>
      </c>
      <c r="TW62" s="34">
        <f>IF(TV62&lt;&gt;"",HLOOKUP(COUNT($RV62:TV62)+1,$G$4:$EH$9,TW$14,0)*$D62,IF($C62=TW$17,$G$9*$D62,""))</f>
        <v>0</v>
      </c>
      <c r="TX62" s="34">
        <f>IF(TW62&lt;&gt;"",HLOOKUP(COUNT($RV62:TW62)+1,$G$4:$EH$9,TX$14,0)*$D62,IF($C62=TX$17,$G$9*$D62,""))</f>
        <v>0</v>
      </c>
      <c r="TY62" s="34">
        <f>IF(TX62&lt;&gt;"",HLOOKUP(COUNT($RV62:TX62)+1,$G$4:$EH$9,TY$14,0)*$D62,IF($C62=TY$17,$G$9*$D62,""))</f>
        <v>0</v>
      </c>
      <c r="TZ62" s="34">
        <f>IF(TY62&lt;&gt;"",HLOOKUP(COUNT($RV62:TY62)+1,$G$4:$EH$9,TZ$14,0)*$D62,IF($C62=TZ$17,$G$9*$D62,""))</f>
        <v>0</v>
      </c>
      <c r="UA62" s="34">
        <f>IF(TZ62&lt;&gt;"",HLOOKUP(COUNT($RV62:TZ62)+1,$G$4:$EH$9,UA$14,0)*$D62,IF($C62=UA$17,$G$9*$D62,""))</f>
        <v>0</v>
      </c>
      <c r="UB62" s="34">
        <f>IF(UA62&lt;&gt;"",HLOOKUP(COUNT($RV62:UA62)+1,$G$4:$EH$9,UB$14,0)*$D62,IF($C62=UB$17,$G$9*$D62,""))</f>
        <v>0</v>
      </c>
      <c r="UC62" s="34">
        <f>IF(UB62&lt;&gt;"",HLOOKUP(COUNT($RV62:UB62)+1,$G$4:$EH$9,UC$14,0)*$D62,IF($C62=UC$17,$G$9*$D62,""))</f>
        <v>0</v>
      </c>
      <c r="UD62" s="34">
        <f>IF(UC62&lt;&gt;"",HLOOKUP(COUNT($RV62:UC62)+1,$G$4:$EH$9,UD$14,0)*$D62,IF($C62=UD$17,$G$9*$D62,""))</f>
        <v>0</v>
      </c>
      <c r="UE62" s="34">
        <f>IF(UD62&lt;&gt;"",HLOOKUP(COUNT($RV62:UD62)+1,$G$4:$EH$9,UE$14,0)*$D62,IF($C62=UE$17,$G$9*$D62,""))</f>
        <v>0</v>
      </c>
      <c r="UF62" s="34">
        <f>IF(UE62&lt;&gt;"",HLOOKUP(COUNT($RV62:UE62)+1,$G$4:$EH$9,UF$14,0)*$D62,IF($C62=UF$17,$G$9*$D62,""))</f>
        <v>0</v>
      </c>
      <c r="UG62" s="34">
        <f>IF(UF62&lt;&gt;"",HLOOKUP(COUNT($RV62:UF62)+1,$G$4:$EH$9,UG$14,0)*$D62,IF($C62=UG$17,$G$9*$D62,""))</f>
        <v>0</v>
      </c>
      <c r="UH62" s="34">
        <f>IF(UG62&lt;&gt;"",HLOOKUP(COUNT($RV62:UG62)+1,$G$4:$EH$9,UH$14,0)*$D62,IF($C62=UH$17,$G$9*$D62,""))</f>
        <v>0</v>
      </c>
      <c r="UI62" s="34">
        <f>IF(UH62&lt;&gt;"",HLOOKUP(COUNT($RV62:UH62)+1,$G$4:$EH$9,UI$14,0)*$D62,IF($C62=UI$17,$G$9*$D62,""))</f>
        <v>0</v>
      </c>
      <c r="UJ62" s="34">
        <f>IF(UI62&lt;&gt;"",HLOOKUP(COUNT($RV62:UI62)+1,$G$4:$EH$9,UJ$14,0)*$D62,IF($C62=UJ$17,$G$9*$D62,""))</f>
        <v>0</v>
      </c>
      <c r="UK62" s="34">
        <f>IF(UJ62&lt;&gt;"",HLOOKUP(COUNT($RV62:UJ62)+1,$G$4:$EH$9,UK$14,0)*$D62,IF($C62=UK$17,$G$9*$D62,""))</f>
        <v>0</v>
      </c>
      <c r="UL62" s="34">
        <f>IF(UK62&lt;&gt;"",HLOOKUP(COUNT($RV62:UK62)+1,$G$4:$EH$9,UL$14,0)*$D62,IF($C62=UL$17,$G$9*$D62,""))</f>
        <v>0</v>
      </c>
      <c r="UM62" s="34">
        <f>IF(UL62&lt;&gt;"",HLOOKUP(COUNT($RV62:UL62)+1,$G$4:$EH$9,UM$14,0)*$D62,IF($C62=UM$17,$G$9*$D62,""))</f>
        <v>0</v>
      </c>
      <c r="UN62" s="34">
        <f>IF(UM62&lt;&gt;"",HLOOKUP(COUNT($RV62:UM62)+1,$G$4:$EH$9,UN$14,0)*$D62,IF($C62=UN$17,$G$9*$D62,""))</f>
        <v>0</v>
      </c>
      <c r="UO62" s="34">
        <f>IF(UN62&lt;&gt;"",HLOOKUP(COUNT($RV62:UN62)+1,$G$4:$EH$9,UO$14,0)*$D62,IF($C62=UO$17,$G$9*$D62,""))</f>
        <v>0</v>
      </c>
      <c r="UP62" s="34">
        <f>IF(UO62&lt;&gt;"",HLOOKUP(COUNT($RV62:UO62)+1,$G$4:$EH$9,UP$14,0)*$D62,IF($C62=UP$17,$G$9*$D62,""))</f>
        <v>0</v>
      </c>
      <c r="UQ62" s="34">
        <f>IF(UP62&lt;&gt;"",HLOOKUP(COUNT($RV62:UP62)+1,$G$4:$EH$9,UQ$14,0)*$D62,IF($C62=UQ$17,$G$9*$D62,""))</f>
        <v>0</v>
      </c>
      <c r="UR62" s="34">
        <f>IF(UQ62&lt;&gt;"",HLOOKUP(COUNT($RV62:UQ62)+1,$G$4:$EH$9,UR$14,0)*$D62,IF($C62=UR$17,$G$9*$D62,""))</f>
        <v>0</v>
      </c>
      <c r="US62" s="34">
        <f>IF(UR62&lt;&gt;"",HLOOKUP(COUNT($RV62:UR62)+1,$G$4:$EH$9,US$14,0)*$D62,IF($C62=US$17,$G$9*$D62,""))</f>
        <v>0</v>
      </c>
      <c r="UT62" s="34">
        <f>IF(US62&lt;&gt;"",HLOOKUP(COUNT($RV62:US62)+1,$G$4:$EH$9,UT$14,0)*$D62,IF($C62=UT$17,$G$9*$D62,""))</f>
        <v>0</v>
      </c>
      <c r="UU62" s="34">
        <f>IF(UT62&lt;&gt;"",HLOOKUP(COUNT($RV62:UT62)+1,$G$4:$EH$9,UU$14,0)*$D62,IF($C62=UU$17,$G$9*$D62,""))</f>
        <v>0</v>
      </c>
      <c r="UV62" s="34">
        <f>IF(UU62&lt;&gt;"",HLOOKUP(COUNT($RV62:UU62)+1,$G$4:$EH$9,UV$14,0)*$D62,IF($C62=UV$17,$G$9*$D62,""))</f>
        <v>0</v>
      </c>
      <c r="UW62" s="34">
        <f>IF(UV62&lt;&gt;"",HLOOKUP(COUNT($RV62:UV62)+1,$G$4:$EH$9,UW$14,0)*$D62,IF($C62=UW$17,$G$9*$D62,""))</f>
        <v>0</v>
      </c>
      <c r="UX62" s="34">
        <f>IF(UW62&lt;&gt;"",HLOOKUP(COUNT($RV62:UW62)+1,$G$4:$EH$9,UX$14,0)*$D62,IF($C62=UX$17,$G$9*$D62,""))</f>
        <v>0</v>
      </c>
      <c r="UY62" s="34">
        <f>IF(UX62&lt;&gt;"",HLOOKUP(COUNT($RV62:UX62)+1,$G$4:$EH$9,UY$14,0)*$D62,IF($C62=UY$17,$G$9*$D62,""))</f>
        <v>0</v>
      </c>
      <c r="UZ62" s="34">
        <f>IF(UY62&lt;&gt;"",HLOOKUP(COUNT($RV62:UY62)+1,$G$4:$EH$9,UZ$14,0)*$D62,IF($C62=UZ$17,$G$9*$D62,""))</f>
        <v>0</v>
      </c>
      <c r="VA62" s="34">
        <f>IF(UZ62&lt;&gt;"",HLOOKUP(COUNT($RV62:UZ62)+1,$G$4:$EH$9,VA$14,0)*$D62,IF($C62=VA$17,$G$9*$D62,""))</f>
        <v>0</v>
      </c>
      <c r="VB62" s="34">
        <f>IF(VA62&lt;&gt;"",HLOOKUP(COUNT($RV62:VA62)+1,$G$4:$EH$9,VB$14,0)*$D62,IF($C62=VB$17,$G$9*$D62,""))</f>
        <v>0</v>
      </c>
      <c r="VC62" s="34">
        <f>IF(VB62&lt;&gt;"",HLOOKUP(COUNT($RV62:VB62)+1,$G$4:$EH$9,VC$14,0)*$D62,IF($C62=VC$17,$G$9*$D62,""))</f>
        <v>0</v>
      </c>
      <c r="VD62" s="34">
        <f>IF(VC62&lt;&gt;"",HLOOKUP(COUNT($RV62:VC62)+1,$G$4:$EH$9,VD$14,0)*$D62,IF($C62=VD$17,$G$9*$D62,""))</f>
        <v>0</v>
      </c>
      <c r="VE62" s="34">
        <f>IF(VD62&lt;&gt;"",HLOOKUP(COUNT($RV62:VD62)+1,$G$4:$EH$9,VE$14,0)*$D62,IF($C62=VE$17,$G$9*$D62,""))</f>
        <v>0</v>
      </c>
      <c r="VF62" s="34">
        <f>IF(VE62&lt;&gt;"",HLOOKUP(COUNT($RV62:VE62)+1,$G$4:$EH$9,VF$14,0)*$D62,IF($C62=VF$17,$G$9*$D62,""))</f>
        <v>0</v>
      </c>
      <c r="VG62" s="34">
        <f>IF(VF62&lt;&gt;"",HLOOKUP(COUNT($RV62:VF62)+1,$G$4:$EH$9,VG$14,0)*$D62,IF($C62=VG$17,$G$9*$D62,""))</f>
        <v>0</v>
      </c>
      <c r="VH62" s="34">
        <f>IF(VG62&lt;&gt;"",HLOOKUP(COUNT($RV62:VG62)+1,$G$4:$EH$9,VH$14,0)*$D62,IF($C62=VH$17,$G$9*$D62,""))</f>
        <v>0</v>
      </c>
      <c r="VI62" s="34">
        <f>IF(VH62&lt;&gt;"",HLOOKUP(COUNT($RV62:VH62)+1,$G$4:$EH$9,VI$14,0)*$D62,IF($C62=VI$17,$G$9*$D62,""))</f>
        <v>0</v>
      </c>
      <c r="VJ62" s="34">
        <f>IF(VI62&lt;&gt;"",HLOOKUP(COUNT($RV62:VI62)+1,$G$4:$EH$9,VJ$14,0)*$D62,IF($C62=VJ$17,$G$9*$D62,""))</f>
        <v>0</v>
      </c>
      <c r="VK62" s="34">
        <f>IF(VJ62&lt;&gt;"",HLOOKUP(COUNT($RV62:VJ62)+1,$G$4:$EH$9,VK$14,0)*$D62,IF($C62=VK$17,$G$9*$D62,""))</f>
        <v>0</v>
      </c>
      <c r="VL62" s="34">
        <f>IF(VK62&lt;&gt;"",HLOOKUP(COUNT($RV62:VK62)+1,$G$4:$EH$9,VL$14,0)*$D62,IF($C62=VL$17,$G$9*$D62,""))</f>
        <v>0</v>
      </c>
      <c r="VM62" s="34">
        <f>IF(VL62&lt;&gt;"",HLOOKUP(COUNT($RV62:VL62)+1,$G$4:$EH$9,VM$14,0)*$D62,IF($C62=VM$17,$G$9*$D62,""))</f>
        <v>0</v>
      </c>
      <c r="VN62" s="34">
        <f>IF(VM62&lt;&gt;"",HLOOKUP(COUNT($RV62:VM62)+1,$G$4:$EH$9,VN$14,0)*$D62,IF($C62=VN$17,$G$9*$D62,""))</f>
        <v>0</v>
      </c>
      <c r="VO62" s="34">
        <f>IF(VN62&lt;&gt;"",HLOOKUP(COUNT($RV62:VN62)+1,$G$4:$EH$9,VO$14,0)*$D62,IF($C62=VO$17,$G$9*$D62,""))</f>
        <v>0</v>
      </c>
      <c r="VP62" s="34">
        <f>IF(VO62&lt;&gt;"",HLOOKUP(COUNT($RV62:VO62)+1,$G$4:$EH$9,VP$14,0)*$D62,IF($C62=VP$17,$G$9*$D62,""))</f>
        <v>0</v>
      </c>
      <c r="VQ62" s="34">
        <f>IF(VP62&lt;&gt;"",HLOOKUP(COUNT($RV62:VP62)+1,$G$4:$EH$9,VQ$14,0)*$D62,IF($C62=VQ$17,$G$9*$D62,""))</f>
        <v>0</v>
      </c>
      <c r="VR62" s="34">
        <f>IF(VQ62&lt;&gt;"",HLOOKUP(COUNT($RV62:VQ62)+1,$G$4:$EH$9,VR$14,0)*$D62,IF($C62=VR$17,$G$9*$D62,""))</f>
        <v>0</v>
      </c>
      <c r="VS62" s="34">
        <f>IF(VR62&lt;&gt;"",HLOOKUP(COUNT($RV62:VR62)+1,$G$4:$EH$9,VS$14,0)*$D62,IF($C62=VS$17,$G$9*$D62,""))</f>
        <v>0</v>
      </c>
      <c r="VT62" s="34">
        <f>IF(VS62&lt;&gt;"",HLOOKUP(COUNT($RV62:VS62)+1,$G$4:$EH$9,VT$14,0)*$D62,IF($C62=VT$17,$G$9*$D62,""))</f>
        <v>0</v>
      </c>
      <c r="VU62" s="34">
        <f>IF(VT62&lt;&gt;"",HLOOKUP(COUNT($RV62:VT62)+1,$G$4:$EH$9,VU$14,0)*$D62,IF($C62=VU$17,$G$9*$D62,""))</f>
        <v>0</v>
      </c>
      <c r="VV62" s="34">
        <f>IF(VU62&lt;&gt;"",HLOOKUP(COUNT($RV62:VU62)+1,$G$4:$EH$9,VV$14,0)*$D62,IF($C62=VV$17,$G$9*$D62,""))</f>
        <v>0</v>
      </c>
      <c r="VW62" s="34">
        <f>IF(VV62&lt;&gt;"",HLOOKUP(COUNT($RV62:VV62)+1,$G$4:$EH$9,VW$14,0)*$D62,IF($C62=VW$17,$G$9*$D62,""))</f>
        <v>0</v>
      </c>
      <c r="VX62" s="34">
        <f>IF(VW62&lt;&gt;"",HLOOKUP(COUNT($RV62:VW62)+1,$G$4:$EH$9,VX$14,0)*$D62,IF($C62=VX$17,$G$9*$D62,""))</f>
        <v>0</v>
      </c>
      <c r="VY62" s="34">
        <f>IF(VX62&lt;&gt;"",HLOOKUP(COUNT($RV62:VX62)+1,$G$4:$EH$9,VY$14,0)*$D62,IF($C62=VY$17,$G$9*$D62,""))</f>
        <v>0</v>
      </c>
      <c r="VZ62" s="34">
        <f>IF(VY62&lt;&gt;"",HLOOKUP(COUNT($RV62:VY62)+1,$G$4:$EH$9,VZ$14,0)*$D62,IF($C62=VZ$17,$G$9*$D62,""))</f>
        <v>0</v>
      </c>
      <c r="WA62" s="34">
        <f>IF(VZ62&lt;&gt;"",HLOOKUP(COUNT($RV62:VZ62)+1,$G$4:$EH$9,WA$14,0)*$D62,IF($C62=WA$17,$G$9*$D62,""))</f>
        <v>0</v>
      </c>
      <c r="WB62" s="34">
        <f>IF(WA62&lt;&gt;"",HLOOKUP(COUNT($RV62:WA62)+1,$G$4:$EH$9,WB$14,0)*$D62,IF($C62=WB$17,$G$9*$D62,""))</f>
        <v>0</v>
      </c>
      <c r="WC62" s="34">
        <f>IF(WB62&lt;&gt;"",HLOOKUP(COUNT($RV62:WB62)+1,$G$4:$EH$9,WC$14,0)*$D62,IF($C62=WC$17,$G$9*$D62,""))</f>
        <v>0</v>
      </c>
      <c r="WD62" s="34">
        <f>IF(WC62&lt;&gt;"",HLOOKUP(COUNT($RV62:WC62)+1,$G$4:$EH$9,WD$14,0)*$D62,IF($C62=WD$17,$G$9*$D62,""))</f>
        <v>0</v>
      </c>
      <c r="WE62" s="34">
        <f>IF(WD62&lt;&gt;"",HLOOKUP(COUNT($RV62:WD62)+1,$G$4:$EH$9,WE$14,0)*$D62,IF($C62=WE$17,$G$9*$D62,""))</f>
        <v>0</v>
      </c>
      <c r="WF62" s="34">
        <f>IF(WE62&lt;&gt;"",HLOOKUP(COUNT($RV62:WE62)+1,$G$4:$EH$9,WF$14,0)*$D62,IF($C62=WF$17,$G$9*$D62,""))</f>
        <v>0</v>
      </c>
      <c r="WG62" s="34">
        <f>IF(WF62&lt;&gt;"",HLOOKUP(COUNT($RV62:WF62)+1,$G$4:$EH$9,WG$14,0)*$D62,IF($C62=WG$17,$G$9*$D62,""))</f>
        <v>0</v>
      </c>
      <c r="WH62" s="34">
        <f>IF(WG62&lt;&gt;"",HLOOKUP(COUNT($RV62:WG62)+1,$G$4:$EH$9,WH$14,0)*$D62,IF($C62=WH$17,$G$9*$D62,""))</f>
        <v>0</v>
      </c>
      <c r="WI62" s="34">
        <f>IF(WH62&lt;&gt;"",HLOOKUP(COUNT($RV62:WH62)+1,$G$4:$EH$9,WI$14,0)*$D62,IF($C62=WI$17,$G$9*$D62,""))</f>
        <v>0</v>
      </c>
      <c r="WJ62" s="34">
        <f>IF(WI62&lt;&gt;"",HLOOKUP(COUNT($RV62:WI62)+1,$G$4:$EH$9,WJ$14,0)*$D62,IF($C62=WJ$17,$G$9*$D62,""))</f>
        <v>0</v>
      </c>
      <c r="WK62" s="34">
        <f>IF(WJ62&lt;&gt;"",HLOOKUP(COUNT($RV62:WJ62)+1,$G$4:$EH$9,WK$14,0)*$D62,IF($C62=WK$17,$G$9*$D62,""))</f>
        <v>0</v>
      </c>
      <c r="WL62" s="34">
        <f>IF(WK62&lt;&gt;"",HLOOKUP(COUNT($RV62:WK62)+1,$G$4:$EH$9,WL$14,0)*$D62,IF($C62=WL$17,$G$9*$D62,""))</f>
        <v>0</v>
      </c>
    </row>
    <row r="63" spans="1:610" ht="15" x14ac:dyDescent="0.2">
      <c r="A63" s="25">
        <f t="shared" si="911"/>
        <v>9</v>
      </c>
      <c r="B63" s="25" t="s">
        <v>82</v>
      </c>
      <c r="C63" s="62">
        <f t="shared" si="908"/>
        <v>45</v>
      </c>
      <c r="D63" s="30">
        <f>VLOOKUP(B63,Premissas!$R$8:$AD$18,(Histograma!A63+1),0)</f>
        <v>4</v>
      </c>
      <c r="G63" s="34" t="str">
        <f>IF(F63&lt;&gt;"",HLOOKUP(COUNT($F63:F63)+1,$G$4:$EH$8,G$14,0)*$D63,IF($C63=G$17,$G$5*$D63,""))</f>
        <v/>
      </c>
      <c r="H63" s="34" t="str">
        <f>IF(G63&lt;&gt;"",HLOOKUP(COUNT($F63:G63)+1,$G$4:$EH$8,H$14,0)*$D63,IF($C63=H$17,$G$5*$D63,""))</f>
        <v/>
      </c>
      <c r="I63" s="34" t="str">
        <f>IF(H63&lt;&gt;"",HLOOKUP(COUNT($F63:H63)+1,$G$4:$EH$8,I$14,0)*$D63,IF($C63=I$17,$G$5*$D63,""))</f>
        <v/>
      </c>
      <c r="J63" s="34" t="str">
        <f>IF(I63&lt;&gt;"",HLOOKUP(COUNT($F63:I63)+1,$G$4:$EH$8,J$14,0)*$D63,IF($C63=J$17,$G$5*$D63,""))</f>
        <v/>
      </c>
      <c r="K63" s="34" t="str">
        <f>IF(J63&lt;&gt;"",HLOOKUP(COUNT($F63:J63)+1,$G$4:$EH$8,K$14,0)*$D63,IF($C63=K$17,$G$5*$D63,""))</f>
        <v/>
      </c>
      <c r="L63" s="34" t="str">
        <f>IF(K63&lt;&gt;"",HLOOKUP(COUNT($F63:K63)+1,$G$4:$EH$8,L$14,0)*$D63,IF($C63=L$17,$G$5*$D63,""))</f>
        <v/>
      </c>
      <c r="M63" s="34" t="str">
        <f>IF(L63&lt;&gt;"",HLOOKUP(COUNT($F63:L63)+1,$G$4:$EH$8,M$14,0)*$D63,IF($C63=M$17,$G$5*$D63,""))</f>
        <v/>
      </c>
      <c r="N63" s="34" t="str">
        <f>IF(M63&lt;&gt;"",HLOOKUP(COUNT($F63:M63)+1,$G$4:$EH$8,N$14,0)*$D63,IF($C63=N$17,$G$5*$D63,""))</f>
        <v/>
      </c>
      <c r="O63" s="34" t="str">
        <f>IF(N63&lt;&gt;"",HLOOKUP(COUNT($F63:N63)+1,$G$4:$EH$8,O$14,0)*$D63,IF($C63=O$17,$G$5*$D63,""))</f>
        <v/>
      </c>
      <c r="P63" s="34" t="str">
        <f>IF(O63&lt;&gt;"",HLOOKUP(COUNT($F63:O63)+1,$G$4:$EH$8,P$14,0)*$D63,IF($C63=P$17,$G$5*$D63,""))</f>
        <v/>
      </c>
      <c r="Q63" s="34" t="str">
        <f>IF(P63&lt;&gt;"",HLOOKUP(COUNT($F63:P63)+1,$G$4:$EH$8,Q$14,0)*$D63,IF($C63=Q$17,$G$5*$D63,""))</f>
        <v/>
      </c>
      <c r="R63" s="34" t="str">
        <f>IF(Q63&lt;&gt;"",HLOOKUP(COUNT($F63:Q63)+1,$G$4:$EH$8,R$14,0)*$D63,IF($C63=R$17,$G$5*$D63,""))</f>
        <v/>
      </c>
      <c r="S63" s="34" t="str">
        <f>IF(R63&lt;&gt;"",HLOOKUP(COUNT($F63:R63)+1,$G$4:$EH$8,S$14,0)*$D63,IF($C63=S$17,$G$5*$D63,""))</f>
        <v/>
      </c>
      <c r="T63" s="34" t="str">
        <f>IF(S63&lt;&gt;"",HLOOKUP(COUNT($F63:S63)+1,$G$4:$EH$8,T$14,0)*$D63,IF($C63=T$17,$G$5*$D63,""))</f>
        <v/>
      </c>
      <c r="U63" s="34" t="str">
        <f>IF(T63&lt;&gt;"",HLOOKUP(COUNT($F63:T63)+1,$G$4:$EH$8,U$14,0)*$D63,IF($C63=U$17,$G$5*$D63,""))</f>
        <v/>
      </c>
      <c r="V63" s="34" t="str">
        <f>IF(U63&lt;&gt;"",HLOOKUP(COUNT($F63:U63)+1,$G$4:$EH$8,V$14,0)*$D63,IF($C63=V$17,$G$5*$D63,""))</f>
        <v/>
      </c>
      <c r="W63" s="34" t="str">
        <f>IF(V63&lt;&gt;"",HLOOKUP(COUNT($F63:V63)+1,$G$4:$EH$8,W$14,0)*$D63,IF($C63=W$17,$G$5*$D63,""))</f>
        <v/>
      </c>
      <c r="X63" s="34" t="str">
        <f>IF(W63&lt;&gt;"",HLOOKUP(COUNT($F63:W63)+1,$G$4:$EH$8,X$14,0)*$D63,IF($C63=X$17,$G$5*$D63,""))</f>
        <v/>
      </c>
      <c r="Y63" s="34" t="str">
        <f>IF(X63&lt;&gt;"",HLOOKUP(COUNT($F63:X63)+1,$G$4:$EH$8,Y$14,0)*$D63,IF($C63=Y$17,$G$5*$D63,""))</f>
        <v/>
      </c>
      <c r="Z63" s="34" t="str">
        <f>IF(Y63&lt;&gt;"",HLOOKUP(COUNT($F63:Y63)+1,$G$4:$EH$8,Z$14,0)*$D63,IF($C63=Z$17,$G$5*$D63,""))</f>
        <v/>
      </c>
      <c r="AA63" s="34" t="str">
        <f>IF(Z63&lt;&gt;"",HLOOKUP(COUNT($F63:Z63)+1,$G$4:$EH$8,AA$14,0)*$D63,IF($C63=AA$17,$G$5*$D63,""))</f>
        <v/>
      </c>
      <c r="AB63" s="34" t="str">
        <f>IF(AA63&lt;&gt;"",HLOOKUP(COUNT($F63:AA63)+1,$G$4:$EH$8,AB$14,0)*$D63,IF($C63=AB$17,$G$5*$D63,""))</f>
        <v/>
      </c>
      <c r="AC63" s="34" t="str">
        <f>IF(AB63&lt;&gt;"",HLOOKUP(COUNT($F63:AB63)+1,$G$4:$EH$8,AC$14,0)*$D63,IF($C63=AC$17,$G$5*$D63,""))</f>
        <v/>
      </c>
      <c r="AD63" s="34" t="str">
        <f>IF(AC63&lt;&gt;"",HLOOKUP(COUNT($F63:AC63)+1,$G$4:$EH$8,AD$14,0)*$D63,IF($C63=AD$17,$G$5*$D63,""))</f>
        <v/>
      </c>
      <c r="AE63" s="34" t="str">
        <f>IF(AD63&lt;&gt;"",HLOOKUP(COUNT($F63:AD63)+1,$G$4:$EH$8,AE$14,0)*$D63,IF($C63=AE$17,$G$5*$D63,""))</f>
        <v/>
      </c>
      <c r="AF63" s="34" t="str">
        <f>IF(AE63&lt;&gt;"",HLOOKUP(COUNT($F63:AE63)+1,$G$4:$EH$8,AF$14,0)*$D63,IF($C63=AF$17,$G$5*$D63,""))</f>
        <v/>
      </c>
      <c r="AG63" s="34" t="str">
        <f>IF(AF63&lt;&gt;"",HLOOKUP(COUNT($F63:AF63)+1,$G$4:$EH$8,AG$14,0)*$D63,IF($C63=AG$17,$G$5*$D63,""))</f>
        <v/>
      </c>
      <c r="AH63" s="34" t="str">
        <f>IF(AG63&lt;&gt;"",HLOOKUP(COUNT($F63:AG63)+1,$G$4:$EH$8,AH$14,0)*$D63,IF($C63=AH$17,$G$5*$D63,""))</f>
        <v/>
      </c>
      <c r="AI63" s="34" t="str">
        <f>IF(AH63&lt;&gt;"",HLOOKUP(COUNT($F63:AH63)+1,$G$4:$EH$8,AI$14,0)*$D63,IF($C63=AI$17,$G$5*$D63,""))</f>
        <v/>
      </c>
      <c r="AJ63" s="34" t="str">
        <f>IF(AI63&lt;&gt;"",HLOOKUP(COUNT($F63:AI63)+1,$G$4:$EH$8,AJ$14,0)*$D63,IF($C63=AJ$17,$G$5*$D63,""))</f>
        <v/>
      </c>
      <c r="AK63" s="34" t="str">
        <f>IF(AJ63&lt;&gt;"",HLOOKUP(COUNT($F63:AJ63)+1,$G$4:$EH$8,AK$14,0)*$D63,IF($C63=AK$17,$G$5*$D63,""))</f>
        <v/>
      </c>
      <c r="AL63" s="34" t="str">
        <f>IF(AK63&lt;&gt;"",HLOOKUP(COUNT($F63:AK63)+1,$G$4:$EH$8,AL$14,0)*$D63,IF($C63=AL$17,$G$5*$D63,""))</f>
        <v/>
      </c>
      <c r="AM63" s="34" t="str">
        <f>IF(AL63&lt;&gt;"",HLOOKUP(COUNT($F63:AL63)+1,$G$4:$EH$8,AM$14,0)*$D63,IF($C63=AM$17,$G$5*$D63,""))</f>
        <v/>
      </c>
      <c r="AN63" s="34" t="str">
        <f>IF(AM63&lt;&gt;"",HLOOKUP(COUNT($F63:AM63)+1,$G$4:$EH$8,AN$14,0)*$D63,IF($C63=AN$17,$G$5*$D63,""))</f>
        <v/>
      </c>
      <c r="AO63" s="34" t="str">
        <f>IF(AN63&lt;&gt;"",HLOOKUP(COUNT($F63:AN63)+1,$G$4:$EH$8,AO$14,0)*$D63,IF($C63=AO$17,$G$5*$D63,""))</f>
        <v/>
      </c>
      <c r="AP63" s="34" t="str">
        <f>IF(AO63&lt;&gt;"",HLOOKUP(COUNT($F63:AO63)+1,$G$4:$EH$8,AP$14,0)*$D63,IF($C63=AP$17,$G$5*$D63,""))</f>
        <v/>
      </c>
      <c r="AQ63" s="34" t="str">
        <f>IF(AP63&lt;&gt;"",HLOOKUP(COUNT($F63:AP63)+1,$G$4:$EH$8,AQ$14,0)*$D63,IF($C63=AQ$17,$G$5*$D63,""))</f>
        <v/>
      </c>
      <c r="AR63" s="34" t="str">
        <f>IF(AQ63&lt;&gt;"",HLOOKUP(COUNT($F63:AQ63)+1,$G$4:$EH$8,AR$14,0)*$D63,IF($C63=AR$17,$G$5*$D63,""))</f>
        <v/>
      </c>
      <c r="AS63" s="34" t="str">
        <f>IF(AR63&lt;&gt;"",HLOOKUP(COUNT($F63:AR63)+1,$G$4:$EH$8,AS$14,0)*$D63,IF($C63=AS$17,$G$5*$D63,""))</f>
        <v/>
      </c>
      <c r="AT63" s="34" t="str">
        <f>IF(AS63&lt;&gt;"",HLOOKUP(COUNT($F63:AS63)+1,$G$4:$EH$8,AT$14,0)*$D63,IF($C63=AT$17,$G$5*$D63,""))</f>
        <v/>
      </c>
      <c r="AU63" s="34" t="str">
        <f>IF(AT63&lt;&gt;"",HLOOKUP(COUNT($F63:AT63)+1,$G$4:$EH$8,AU$14,0)*$D63,IF($C63=AU$17,$G$5*$D63,""))</f>
        <v/>
      </c>
      <c r="AV63" s="34" t="str">
        <f>IF(AU63&lt;&gt;"",HLOOKUP(COUNT($F63:AU63)+1,$G$4:$EH$8,AV$14,0)*$D63,IF($C63=AV$17,$G$5*$D63,""))</f>
        <v/>
      </c>
      <c r="AW63" s="34" t="str">
        <f>IF(AV63&lt;&gt;"",HLOOKUP(COUNT($F63:AV63)+1,$G$4:$EH$8,AW$14,0)*$D63,IF($C63=AW$17,$G$5*$D63,""))</f>
        <v/>
      </c>
      <c r="AX63" s="34" t="str">
        <f>IF(AW63&lt;&gt;"",HLOOKUP(COUNT($F63:AW63)+1,$G$4:$EH$8,AX$14,0)*$D63,IF($C63=AX$17,$G$5*$D63,""))</f>
        <v/>
      </c>
      <c r="AY63" s="34">
        <f>IF(AX63&lt;&gt;"",HLOOKUP(COUNT($F63:AX63)+1,$G$4:$EH$8,AY$14,0)*$D63,IF($C63=AY$17,$G$5*$D63,""))</f>
        <v>0</v>
      </c>
      <c r="AZ63" s="34">
        <f>IF(AY63&lt;&gt;"",HLOOKUP(COUNT($F63:AY63)+1,$G$4:$EH$8,AZ$14,0)*$D63,IF($C63=AZ$17,$G$5*$D63,""))</f>
        <v>0</v>
      </c>
      <c r="BA63" s="34" t="e">
        <f>IF(AZ63&lt;&gt;"",HLOOKUP(COUNT($F63:AZ63)+1,$G$4:$EH$8,BA$14,0)*$D63,IF($C63=BA$17,$G$5*$D63,""))</f>
        <v>#VALUE!</v>
      </c>
      <c r="BB63" s="34" t="e">
        <f>IF(BA63&lt;&gt;"",HLOOKUP(COUNT($F63:BA63)+1,$G$4:$EH$8,BB$14,0)*$D63,IF($C63=BB$17,$G$5*$D63,""))</f>
        <v>#VALUE!</v>
      </c>
      <c r="BC63" s="34" t="e">
        <f>IF(BB63&lt;&gt;"",HLOOKUP(COUNT($F63:BB63)+1,$G$4:$EH$8,BC$14,0)*$D63,IF($C63=BC$17,$G$5*$D63,""))</f>
        <v>#VALUE!</v>
      </c>
      <c r="BD63" s="34" t="e">
        <f>IF(BC63&lt;&gt;"",HLOOKUP(COUNT($F63:BC63)+1,$G$4:$EH$8,BD$14,0)*$D63,IF($C63=BD$17,$G$5*$D63,""))</f>
        <v>#VALUE!</v>
      </c>
      <c r="BE63" s="34" t="e">
        <f>IF(BD63&lt;&gt;"",HLOOKUP(COUNT($F63:BD63)+1,$G$4:$EH$8,BE$14,0)*$D63,IF($C63=BE$17,$G$5*$D63,""))</f>
        <v>#VALUE!</v>
      </c>
      <c r="BF63" s="34" t="e">
        <f>IF(BE63&lt;&gt;"",HLOOKUP(COUNT($F63:BE63)+1,$G$4:$EH$8,BF$14,0)*$D63,IF($C63=BF$17,$G$5*$D63,""))</f>
        <v>#VALUE!</v>
      </c>
      <c r="BG63" s="34" t="e">
        <f>IF(BF63&lt;&gt;"",HLOOKUP(COUNT($F63:BF63)+1,$G$4:$EH$8,BG$14,0)*$D63,IF($C63=BG$17,$G$5*$D63,""))</f>
        <v>#VALUE!</v>
      </c>
      <c r="BH63" s="34" t="e">
        <f>IF(BG63&lt;&gt;"",HLOOKUP(COUNT($F63:BG63)+1,$G$4:$EH$8,BH$14,0)*$D63,IF($C63=BH$17,$G$5*$D63,""))</f>
        <v>#VALUE!</v>
      </c>
      <c r="BI63" s="34" t="e">
        <f>IF(BH63&lt;&gt;"",HLOOKUP(COUNT($F63:BH63)+1,$G$4:$EH$8,BI$14,0)*$D63,IF($C63=BI$17,$G$5*$D63,""))</f>
        <v>#VALUE!</v>
      </c>
      <c r="BJ63" s="34" t="e">
        <f>IF(BI63&lt;&gt;"",HLOOKUP(COUNT($F63:BI63)+1,$G$4:$EH$8,BJ$14,0)*$D63,IF($C63=BJ$17,$G$5*$D63,""))</f>
        <v>#VALUE!</v>
      </c>
      <c r="BK63" s="34" t="e">
        <f>IF(BJ63&lt;&gt;"",HLOOKUP(COUNT($F63:BJ63)+1,$G$4:$EH$8,BK$14,0)*$D63,IF($C63=BK$17,$G$5*$D63,""))</f>
        <v>#VALUE!</v>
      </c>
      <c r="BL63" s="34" t="e">
        <f>IF(BK63&lt;&gt;"",HLOOKUP(COUNT($F63:BK63)+1,$G$4:$EH$8,BL$14,0)*$D63,IF($C63=BL$17,$G$5*$D63,""))</f>
        <v>#VALUE!</v>
      </c>
      <c r="BM63" s="34" t="e">
        <f>IF(BL63&lt;&gt;"",HLOOKUP(COUNT($F63:BL63)+1,$G$4:$EH$8,BM$14,0)*$D63,IF($C63=BM$17,$G$5*$D63,""))</f>
        <v>#VALUE!</v>
      </c>
      <c r="BN63" s="34" t="e">
        <f>IF(BM63&lt;&gt;"",HLOOKUP(COUNT($F63:BM63)+1,$G$4:$EH$8,BN$14,0)*$D63,IF($C63=BN$17,$G$5*$D63,""))</f>
        <v>#VALUE!</v>
      </c>
      <c r="BO63" s="34" t="e">
        <f>IF(BN63&lt;&gt;"",HLOOKUP(COUNT($F63:BN63)+1,$G$4:$EH$8,BO$14,0)*$D63,IF($C63=BO$17,$G$5*$D63,""))</f>
        <v>#VALUE!</v>
      </c>
      <c r="BP63" s="34" t="e">
        <f>IF(BO63&lt;&gt;"",HLOOKUP(COUNT($F63:BO63)+1,$G$4:$EH$8,BP$14,0)*$D63,IF($C63=BP$17,$G$5*$D63,""))</f>
        <v>#VALUE!</v>
      </c>
      <c r="BQ63" s="34" t="e">
        <f>IF(BP63&lt;&gt;"",HLOOKUP(COUNT($F63:BP63)+1,$G$4:$EH$8,BQ$14,0)*$D63,IF($C63=BQ$17,$G$5*$D63,""))</f>
        <v>#VALUE!</v>
      </c>
      <c r="BR63" s="34" t="e">
        <f>IF(BQ63&lt;&gt;"",HLOOKUP(COUNT($F63:BQ63)+1,$G$4:$EH$8,BR$14,0)*$D63,IF($C63=BR$17,$G$5*$D63,""))</f>
        <v>#VALUE!</v>
      </c>
      <c r="BS63" s="34" t="e">
        <f>IF(BR63&lt;&gt;"",HLOOKUP(COUNT($F63:BR63)+1,$G$4:$EH$8,BS$14,0)*$D63,IF($C63=BS$17,$G$5*$D63,""))</f>
        <v>#VALUE!</v>
      </c>
      <c r="BT63" s="34" t="e">
        <f>IF(BS63&lt;&gt;"",HLOOKUP(COUNT($F63:BS63)+1,$G$4:$EH$8,BT$14,0)*$D63,IF($C63=BT$17,$G$5*$D63,""))</f>
        <v>#VALUE!</v>
      </c>
      <c r="BU63" s="34" t="e">
        <f>IF(BT63&lt;&gt;"",HLOOKUP(COUNT($F63:BT63)+1,$G$4:$EH$8,BU$14,0)*$D63,IF($C63=BU$17,$G$5*$D63,""))</f>
        <v>#VALUE!</v>
      </c>
      <c r="BV63" s="34" t="e">
        <f>IF(BU63&lt;&gt;"",HLOOKUP(COUNT($F63:BU63)+1,$G$4:$EH$8,BV$14,0)*$D63,IF($C63=BV$17,$G$5*$D63,""))</f>
        <v>#VALUE!</v>
      </c>
      <c r="BW63" s="34" t="e">
        <f>IF(BV63&lt;&gt;"",HLOOKUP(COUNT($F63:BV63)+1,$G$4:$EH$8,BW$14,0)*$D63,IF($C63=BW$17,$G$5*$D63,""))</f>
        <v>#VALUE!</v>
      </c>
      <c r="BX63" s="34" t="e">
        <f>IF(BW63&lt;&gt;"",HLOOKUP(COUNT($F63:BW63)+1,$G$4:$EH$8,BX$14,0)*$D63,IF($C63=BX$17,$G$5*$D63,""))</f>
        <v>#VALUE!</v>
      </c>
      <c r="BY63" s="34" t="e">
        <f>IF(BX63&lt;&gt;"",HLOOKUP(COUNT($F63:BX63)+1,$G$4:$EH$8,BY$14,0)*$D63,IF($C63=BY$17,$G$5*$D63,""))</f>
        <v>#VALUE!</v>
      </c>
      <c r="BZ63" s="34" t="e">
        <f>IF(BY63&lt;&gt;"",HLOOKUP(COUNT($F63:BY63)+1,$G$4:$EH$8,BZ$14,0)*$D63,IF($C63=BZ$17,$G$5*$D63,""))</f>
        <v>#VALUE!</v>
      </c>
      <c r="CA63" s="34" t="e">
        <f>IF(BZ63&lt;&gt;"",HLOOKUP(COUNT($F63:BZ63)+1,$G$4:$EH$8,CA$14,0)*$D63,IF($C63=CA$17,$G$5*$D63,""))</f>
        <v>#VALUE!</v>
      </c>
      <c r="CB63" s="34" t="e">
        <f>IF(CA63&lt;&gt;"",HLOOKUP(COUNT($F63:CA63)+1,$G$4:$EH$8,CB$14,0)*$D63,IF($C63=CB$17,$G$5*$D63,""))</f>
        <v>#VALUE!</v>
      </c>
      <c r="CC63" s="34" t="e">
        <f>IF(CB63&lt;&gt;"",HLOOKUP(COUNT($F63:CB63)+1,$G$4:$EH$8,CC$14,0)*$D63,IF($C63=CC$17,$G$5*$D63,""))</f>
        <v>#VALUE!</v>
      </c>
      <c r="CD63" s="34" t="e">
        <f>IF(CC63&lt;&gt;"",HLOOKUP(COUNT($F63:CC63)+1,$G$4:$EH$8,CD$14,0)*$D63,IF($C63=CD$17,$G$5*$D63,""))</f>
        <v>#VALUE!</v>
      </c>
      <c r="CE63" s="34" t="e">
        <f>IF(CD63&lt;&gt;"",HLOOKUP(COUNT($F63:CD63)+1,$G$4:$EH$8,CE$14,0)*$D63,IF($C63=CE$17,$G$5*$D63,""))</f>
        <v>#VALUE!</v>
      </c>
      <c r="CF63" s="34" t="e">
        <f>IF(CE63&lt;&gt;"",HLOOKUP(COUNT($F63:CE63)+1,$G$4:$EH$8,CF$14,0)*$D63,IF($C63=CF$17,$G$5*$D63,""))</f>
        <v>#VALUE!</v>
      </c>
      <c r="CG63" s="34" t="e">
        <f>IF(CF63&lt;&gt;"",HLOOKUP(COUNT($F63:CF63)+1,$G$4:$EH$8,CG$14,0)*$D63,IF($C63=CG$17,$G$5*$D63,""))</f>
        <v>#VALUE!</v>
      </c>
      <c r="CH63" s="34" t="e">
        <f>IF(CG63&lt;&gt;"",HLOOKUP(COUNT($F63:CG63)+1,$G$4:$EH$8,CH$14,0)*$D63,IF($C63=CH$17,$G$5*$D63,""))</f>
        <v>#VALUE!</v>
      </c>
      <c r="CI63" s="34" t="e">
        <f>IF(CH63&lt;&gt;"",HLOOKUP(COUNT($F63:CH63)+1,$G$4:$EH$8,CI$14,0)*$D63,IF($C63=CI$17,$G$5*$D63,""))</f>
        <v>#VALUE!</v>
      </c>
      <c r="CJ63" s="34" t="e">
        <f>IF(CI63&lt;&gt;"",HLOOKUP(COUNT($F63:CI63)+1,$G$4:$EH$8,CJ$14,0)*$D63,IF($C63=CJ$17,$G$5*$D63,""))</f>
        <v>#VALUE!</v>
      </c>
      <c r="CK63" s="34" t="e">
        <f>IF(CJ63&lt;&gt;"",HLOOKUP(COUNT($F63:CJ63)+1,$G$4:$EH$8,CK$14,0)*$D63,IF($C63=CK$17,$G$5*$D63,""))</f>
        <v>#VALUE!</v>
      </c>
      <c r="CL63" s="34" t="e">
        <f>IF(CK63&lt;&gt;"",HLOOKUP(COUNT($F63:CK63)+1,$G$4:$EH$8,CL$14,0)*$D63,IF($C63=CL$17,$G$5*$D63,""))</f>
        <v>#VALUE!</v>
      </c>
      <c r="CM63" s="34" t="e">
        <f>IF(CL63&lt;&gt;"",HLOOKUP(COUNT($F63:CL63)+1,$G$4:$EH$8,CM$14,0)*$D63,IF($C63=CM$17,$G$5*$D63,""))</f>
        <v>#VALUE!</v>
      </c>
      <c r="CN63" s="34" t="e">
        <f>IF(CM63&lt;&gt;"",HLOOKUP(COUNT($F63:CM63)+1,$G$4:$EH$8,CN$14,0)*$D63,IF($C63=CN$17,$G$5*$D63,""))</f>
        <v>#VALUE!</v>
      </c>
      <c r="CO63" s="34" t="e">
        <f>IF(CN63&lt;&gt;"",HLOOKUP(COUNT($F63:CN63)+1,$G$4:$EH$8,CO$14,0)*$D63,IF($C63=CO$17,$G$5*$D63,""))</f>
        <v>#VALUE!</v>
      </c>
      <c r="CP63" s="34" t="e">
        <f>IF(CO63&lt;&gt;"",HLOOKUP(COUNT($F63:CO63)+1,$G$4:$EH$8,CP$14,0)*$D63,IF($C63=CP$17,$G$5*$D63,""))</f>
        <v>#VALUE!</v>
      </c>
      <c r="CQ63" s="34" t="e">
        <f>IF(CP63&lt;&gt;"",HLOOKUP(COUNT($F63:CP63)+1,$G$4:$EH$8,CQ$14,0)*$D63,IF($C63=CQ$17,$G$5*$D63,""))</f>
        <v>#VALUE!</v>
      </c>
      <c r="CR63" s="34" t="e">
        <f>IF(CQ63&lt;&gt;"",HLOOKUP(COUNT($F63:CQ63)+1,$G$4:$EH$8,CR$14,0)*$D63,IF($C63=CR$17,$G$5*$D63,""))</f>
        <v>#VALUE!</v>
      </c>
      <c r="CS63" s="34" t="e">
        <f>IF(CR63&lt;&gt;"",HLOOKUP(COUNT($F63:CR63)+1,$G$4:$EH$8,CS$14,0)*$D63,IF($C63=CS$17,$G$5*$D63,""))</f>
        <v>#VALUE!</v>
      </c>
      <c r="CT63" s="34" t="e">
        <f>IF(CS63&lt;&gt;"",HLOOKUP(COUNT($F63:CS63)+1,$G$4:$EH$8,CT$14,0)*$D63,IF($C63=CT$17,$G$5*$D63,""))</f>
        <v>#VALUE!</v>
      </c>
      <c r="CU63" s="34" t="e">
        <f>IF(CT63&lt;&gt;"",HLOOKUP(COUNT($F63:CT63)+1,$G$4:$EH$8,CU$14,0)*$D63,IF($C63=CU$17,$G$5*$D63,""))</f>
        <v>#VALUE!</v>
      </c>
      <c r="CV63" s="34" t="e">
        <f>IF(CU63&lt;&gt;"",HLOOKUP(COUNT($F63:CU63)+1,$G$4:$EH$8,CV$14,0)*$D63,IF($C63=CV$17,$G$5*$D63,""))</f>
        <v>#VALUE!</v>
      </c>
      <c r="CW63" s="34" t="e">
        <f>IF(CV63&lt;&gt;"",HLOOKUP(COUNT($F63:CV63)+1,$G$4:$EH$8,CW$14,0)*$D63,IF($C63=CW$17,$G$5*$D63,""))</f>
        <v>#VALUE!</v>
      </c>
      <c r="CX63" s="34" t="e">
        <f>IF(CW63&lt;&gt;"",HLOOKUP(COUNT($F63:CW63)+1,$G$4:$EH$8,CX$14,0)*$D63,IF($C63=CX$17,$G$5*$D63,""))</f>
        <v>#VALUE!</v>
      </c>
      <c r="CY63" s="34" t="e">
        <f>IF(CX63&lt;&gt;"",HLOOKUP(COUNT($F63:CX63)+1,$G$4:$EH$8,CY$14,0)*$D63,IF($C63=CY$17,$G$5*$D63,""))</f>
        <v>#VALUE!</v>
      </c>
      <c r="CZ63" s="34" t="e">
        <f>IF(CY63&lt;&gt;"",HLOOKUP(COUNT($F63:CY63)+1,$G$4:$EH$8,CZ$14,0)*$D63,IF($C63=CZ$17,$G$5*$D63,""))</f>
        <v>#VALUE!</v>
      </c>
      <c r="DA63" s="34" t="e">
        <f>IF(CZ63&lt;&gt;"",HLOOKUP(COUNT($F63:CZ63)+1,$G$4:$EH$8,DA$14,0)*$D63,IF($C63=DA$17,$G$5*$D63,""))</f>
        <v>#VALUE!</v>
      </c>
      <c r="DB63" s="34" t="e">
        <f>IF(DA63&lt;&gt;"",HLOOKUP(COUNT($F63:DA63)+1,$G$4:$EH$8,DB$14,0)*$D63,IF($C63=DB$17,$G$5*$D63,""))</f>
        <v>#VALUE!</v>
      </c>
      <c r="DC63" s="34" t="e">
        <f>IF(DB63&lt;&gt;"",HLOOKUP(COUNT($F63:DB63)+1,$G$4:$EH$8,DC$14,0)*$D63,IF($C63=DC$17,$G$5*$D63,""))</f>
        <v>#VALUE!</v>
      </c>
      <c r="DD63" s="34" t="e">
        <f>IF(DC63&lt;&gt;"",HLOOKUP(COUNT($F63:DC63)+1,$G$4:$EH$8,DD$14,0)*$D63,IF($C63=DD$17,$G$5*$D63,""))</f>
        <v>#VALUE!</v>
      </c>
      <c r="DE63" s="34" t="e">
        <f>IF(DD63&lt;&gt;"",HLOOKUP(COUNT($F63:DD63)+1,$G$4:$EH$8,DE$14,0)*$D63,IF($C63=DE$17,$G$5*$D63,""))</f>
        <v>#VALUE!</v>
      </c>
      <c r="DF63" s="34" t="e">
        <f>IF(DE63&lt;&gt;"",HLOOKUP(COUNT($F63:DE63)+1,$G$4:$EH$8,DF$14,0)*$D63,IF($C63=DF$17,$G$5*$D63,""))</f>
        <v>#VALUE!</v>
      </c>
      <c r="DG63" s="34" t="e">
        <f>IF(DF63&lt;&gt;"",HLOOKUP(COUNT($F63:DF63)+1,$G$4:$EH$8,DG$14,0)*$D63,IF($C63=DG$17,$G$5*$D63,""))</f>
        <v>#VALUE!</v>
      </c>
      <c r="DH63" s="34" t="e">
        <f>IF(DG63&lt;&gt;"",HLOOKUP(COUNT($F63:DG63)+1,$G$4:$EH$8,DH$14,0)*$D63,IF($C63=DH$17,$G$5*$D63,""))</f>
        <v>#VALUE!</v>
      </c>
      <c r="DI63" s="34" t="e">
        <f>IF(DH63&lt;&gt;"",HLOOKUP(COUNT($F63:DH63)+1,$G$4:$EH$8,DI$14,0)*$D63,IF($C63=DI$17,$G$5*$D63,""))</f>
        <v>#VALUE!</v>
      </c>
      <c r="DJ63" s="34" t="e">
        <f>IF(DI63&lt;&gt;"",HLOOKUP(COUNT($F63:DI63)+1,$G$4:$EH$8,DJ$14,0)*$D63,IF($C63=DJ$17,$G$5*$D63,""))</f>
        <v>#VALUE!</v>
      </c>
      <c r="DK63" s="34" t="e">
        <f>IF(DJ63&lt;&gt;"",HLOOKUP(COUNT($F63:DJ63)+1,$G$4:$EH$8,DK$14,0)*$D63,IF($C63=DK$17,$G$5*$D63,""))</f>
        <v>#VALUE!</v>
      </c>
      <c r="DL63" s="34" t="e">
        <f>IF(DK63&lt;&gt;"",HLOOKUP(COUNT($F63:DK63)+1,$G$4:$EH$8,DL$14,0)*$D63,IF($C63=DL$17,$G$5*$D63,""))</f>
        <v>#VALUE!</v>
      </c>
      <c r="DM63" s="34" t="e">
        <f>IF(DL63&lt;&gt;"",HLOOKUP(COUNT($F63:DL63)+1,$G$4:$EH$8,DM$14,0)*$D63,IF($C63=DM$17,$G$5*$D63,""))</f>
        <v>#VALUE!</v>
      </c>
      <c r="DN63" s="34" t="e">
        <f>IF(DM63&lt;&gt;"",HLOOKUP(COUNT($F63:DM63)+1,$G$4:$EH$8,DN$14,0)*$D63,IF($C63=DN$17,$G$5*$D63,""))</f>
        <v>#VALUE!</v>
      </c>
      <c r="DO63" s="34" t="e">
        <f>IF(DN63&lt;&gt;"",HLOOKUP(COUNT($F63:DN63)+1,$G$4:$EH$8,DO$14,0)*$D63,IF($C63=DO$17,$G$5*$D63,""))</f>
        <v>#VALUE!</v>
      </c>
      <c r="DP63" s="34" t="e">
        <f>IF(DO63&lt;&gt;"",HLOOKUP(COUNT($F63:DO63)+1,$G$4:$EH$8,DP$14,0)*$D63,IF($C63=DP$17,$G$5*$D63,""))</f>
        <v>#VALUE!</v>
      </c>
      <c r="DQ63" s="34" t="e">
        <f>IF(DP63&lt;&gt;"",HLOOKUP(COUNT($F63:DP63)+1,$G$4:$EH$8,DQ$14,0)*$D63,IF($C63=DQ$17,$G$5*$D63,""))</f>
        <v>#VALUE!</v>
      </c>
      <c r="DR63" s="34" t="e">
        <f>IF(DQ63&lt;&gt;"",HLOOKUP(COUNT($F63:DQ63)+1,$G$4:$EH$8,DR$14,0)*$D63,IF($C63=DR$17,$G$5*$D63,""))</f>
        <v>#VALUE!</v>
      </c>
      <c r="DS63" s="34" t="e">
        <f>IF(DR63&lt;&gt;"",HLOOKUP(COUNT($F63:DR63)+1,$G$4:$EH$8,DS$14,0)*$D63,IF($C63=DS$17,$G$5*$D63,""))</f>
        <v>#VALUE!</v>
      </c>
      <c r="DT63" s="34" t="e">
        <f>IF(DS63&lt;&gt;"",HLOOKUP(COUNT($F63:DS63)+1,$G$4:$EH$8,DT$14,0)*$D63,IF($C63=DT$17,$G$5*$D63,""))</f>
        <v>#VALUE!</v>
      </c>
      <c r="DU63" s="34" t="e">
        <f>IF(DT63&lt;&gt;"",HLOOKUP(COUNT($F63:DT63)+1,$G$4:$EH$8,DU$14,0)*$D63,IF($C63=DU$17,$G$5*$D63,""))</f>
        <v>#VALUE!</v>
      </c>
      <c r="DV63" s="34" t="e">
        <f>IF(DU63&lt;&gt;"",HLOOKUP(COUNT($F63:DU63)+1,$G$4:$EH$8,DV$14,0)*$D63,IF($C63=DV$17,$G$5*$D63,""))</f>
        <v>#VALUE!</v>
      </c>
      <c r="DX63" s="34" t="str">
        <f>IF(DW63&lt;&gt;"",HLOOKUP(COUNT($DW63:DW63)+1,$G$4:$CX$8,DX$14,0)*$D63,IF($C63=DX$17,$G$6*$D63,""))</f>
        <v/>
      </c>
      <c r="DY63" s="34" t="str">
        <f>IF(DX63&lt;&gt;"",HLOOKUP(COUNT($DW63:DX63)+1,$G$4:$CX$8,DY$14,0)*$D63,IF($C63=DY$17,$G$6*$D63,""))</f>
        <v/>
      </c>
      <c r="DZ63" s="34" t="str">
        <f>IF(DY63&lt;&gt;"",HLOOKUP(COUNT($DW63:DY63)+1,$G$4:$CX$8,DZ$14,0)*$D63,IF($C63=DZ$17,$G$6*$D63,""))</f>
        <v/>
      </c>
      <c r="EA63" s="34" t="str">
        <f>IF(DZ63&lt;&gt;"",HLOOKUP(COUNT($DW63:DZ63)+1,$G$4:$CX$8,EA$14,0)*$D63,IF($C63=EA$17,$G$6*$D63,""))</f>
        <v/>
      </c>
      <c r="EB63" s="34" t="str">
        <f>IF(EA63&lt;&gt;"",HLOOKUP(COUNT($DW63:EA63)+1,$G$4:$CX$8,EB$14,0)*$D63,IF($C63=EB$17,$G$6*$D63,""))</f>
        <v/>
      </c>
      <c r="EC63" s="34" t="str">
        <f>IF(EB63&lt;&gt;"",HLOOKUP(COUNT($DW63:EB63)+1,$G$4:$CX$8,EC$14,0)*$D63,IF($C63=EC$17,$G$6*$D63,""))</f>
        <v/>
      </c>
      <c r="ED63" s="34" t="str">
        <f>IF(EC63&lt;&gt;"",HLOOKUP(COUNT($DW63:EC63)+1,$G$4:$CX$8,ED$14,0)*$D63,IF($C63=ED$17,$G$6*$D63,""))</f>
        <v/>
      </c>
      <c r="EE63" s="34" t="str">
        <f>IF(ED63&lt;&gt;"",HLOOKUP(COUNT($DW63:ED63)+1,$G$4:$CX$8,EE$14,0)*$D63,IF($C63=EE$17,$G$6*$D63,""))</f>
        <v/>
      </c>
      <c r="EF63" s="34" t="str">
        <f>IF(EE63&lt;&gt;"",HLOOKUP(COUNT($DW63:EE63)+1,$G$4:$CX$8,EF$14,0)*$D63,IF($C63=EF$17,$G$6*$D63,""))</f>
        <v/>
      </c>
      <c r="EG63" s="34" t="str">
        <f>IF(EF63&lt;&gt;"",HLOOKUP(COUNT($DW63:EF63)+1,$G$4:$CX$8,EG$14,0)*$D63,IF($C63=EG$17,$G$6*$D63,""))</f>
        <v/>
      </c>
      <c r="EH63" s="34" t="str">
        <f>IF(EG63&lt;&gt;"",HLOOKUP(COUNT($DW63:EG63)+1,$G$4:$CX$8,EH$14,0)*$D63,IF($C63=EH$17,$G$6*$D63,""))</f>
        <v/>
      </c>
      <c r="EI63" s="34" t="str">
        <f>IF(EH63&lt;&gt;"",HLOOKUP(COUNT($DW63:EH63)+1,$G$4:$CX$8,EI$14,0)*$D63,IF($C63=EI$17,$G$6*$D63,""))</f>
        <v/>
      </c>
      <c r="EJ63" s="34" t="str">
        <f>IF(EI63&lt;&gt;"",HLOOKUP(COUNT($DW63:EI63)+1,$G$4:$CX$8,EJ$14,0)*$D63,IF($C63=EJ$17,$G$6*$D63,""))</f>
        <v/>
      </c>
      <c r="EK63" s="34" t="str">
        <f>IF(EJ63&lt;&gt;"",HLOOKUP(COUNT($DW63:EJ63)+1,$G$4:$CX$8,EK$14,0)*$D63,IF($C63=EK$17,$G$6*$D63,""))</f>
        <v/>
      </c>
      <c r="EL63" s="34" t="str">
        <f>IF(EK63&lt;&gt;"",HLOOKUP(COUNT($DW63:EK63)+1,$G$4:$CX$8,EL$14,0)*$D63,IF($C63=EL$17,$G$6*$D63,""))</f>
        <v/>
      </c>
      <c r="EM63" s="34" t="str">
        <f>IF(EL63&lt;&gt;"",HLOOKUP(COUNT($DW63:EL63)+1,$G$4:$CX$8,EM$14,0)*$D63,IF($C63=EM$17,$G$6*$D63,""))</f>
        <v/>
      </c>
      <c r="EN63" s="34" t="str">
        <f>IF(EM63&lt;&gt;"",HLOOKUP(COUNT($DW63:EM63)+1,$G$4:$CX$8,EN$14,0)*$D63,IF($C63=EN$17,$G$6*$D63,""))</f>
        <v/>
      </c>
      <c r="EO63" s="34" t="str">
        <f>IF(EN63&lt;&gt;"",HLOOKUP(COUNT($DW63:EN63)+1,$G$4:$CX$8,EO$14,0)*$D63,IF($C63=EO$17,$G$6*$D63,""))</f>
        <v/>
      </c>
      <c r="EP63" s="34" t="str">
        <f>IF(EO63&lt;&gt;"",HLOOKUP(COUNT($DW63:EO63)+1,$G$4:$CX$8,EP$14,0)*$D63,IF($C63=EP$17,$G$6*$D63,""))</f>
        <v/>
      </c>
      <c r="EQ63" s="34" t="str">
        <f>IF(EP63&lt;&gt;"",HLOOKUP(COUNT($DW63:EP63)+1,$G$4:$CX$8,EQ$14,0)*$D63,IF($C63=EQ$17,$G$6*$D63,""))</f>
        <v/>
      </c>
      <c r="ER63" s="34" t="str">
        <f>IF(EQ63&lt;&gt;"",HLOOKUP(COUNT($DW63:EQ63)+1,$G$4:$CX$8,ER$14,0)*$D63,IF($C63=ER$17,$G$6*$D63,""))</f>
        <v/>
      </c>
      <c r="ES63" s="34" t="str">
        <f>IF(ER63&lt;&gt;"",HLOOKUP(COUNT($DW63:ER63)+1,$G$4:$CX$8,ES$14,0)*$D63,IF($C63=ES$17,$G$6*$D63,""))</f>
        <v/>
      </c>
      <c r="ET63" s="34" t="str">
        <f>IF(ES63&lt;&gt;"",HLOOKUP(COUNT($DW63:ES63)+1,$G$4:$CX$8,ET$14,0)*$D63,IF($C63=ET$17,$G$6*$D63,""))</f>
        <v/>
      </c>
      <c r="EU63" s="34" t="str">
        <f>IF(ET63&lt;&gt;"",HLOOKUP(COUNT($DW63:ET63)+1,$G$4:$CX$8,EU$14,0)*$D63,IF($C63=EU$17,$G$6*$D63,""))</f>
        <v/>
      </c>
      <c r="EV63" s="34" t="str">
        <f>IF(EU63&lt;&gt;"",HLOOKUP(COUNT($DW63:EU63)+1,$G$4:$CX$8,EV$14,0)*$D63,IF($C63=EV$17,$G$6*$D63,""))</f>
        <v/>
      </c>
      <c r="EW63" s="34" t="str">
        <f>IF(EV63&lt;&gt;"",HLOOKUP(COUNT($DW63:EV63)+1,$G$4:$CX$8,EW$14,0)*$D63,IF($C63=EW$17,$G$6*$D63,""))</f>
        <v/>
      </c>
      <c r="EX63" s="34" t="str">
        <f>IF(EW63&lt;&gt;"",HLOOKUP(COUNT($DW63:EW63)+1,$G$4:$CX$8,EX$14,0)*$D63,IF($C63=EX$17,$G$6*$D63,""))</f>
        <v/>
      </c>
      <c r="EY63" s="34" t="str">
        <f>IF(EX63&lt;&gt;"",HLOOKUP(COUNT($DW63:EX63)+1,$G$4:$CX$8,EY$14,0)*$D63,IF($C63=EY$17,$G$6*$D63,""))</f>
        <v/>
      </c>
      <c r="EZ63" s="34" t="str">
        <f>IF(EY63&lt;&gt;"",HLOOKUP(COUNT($DW63:EY63)+1,$G$4:$CX$8,EZ$14,0)*$D63,IF($C63=EZ$17,$G$6*$D63,""))</f>
        <v/>
      </c>
      <c r="FA63" s="34" t="str">
        <f>IF(EZ63&lt;&gt;"",HLOOKUP(COUNT($DW63:EZ63)+1,$G$4:$CX$8,FA$14,0)*$D63,IF($C63=FA$17,$G$6*$D63,""))</f>
        <v/>
      </c>
      <c r="FB63" s="34" t="str">
        <f>IF(FA63&lt;&gt;"",HLOOKUP(COUNT($DW63:FA63)+1,$G$4:$CX$8,FB$14,0)*$D63,IF($C63=FB$17,$G$6*$D63,""))</f>
        <v/>
      </c>
      <c r="FC63" s="34" t="str">
        <f>IF(FB63&lt;&gt;"",HLOOKUP(COUNT($DW63:FB63)+1,$G$4:$CX$8,FC$14,0)*$D63,IF($C63=FC$17,$G$6*$D63,""))</f>
        <v/>
      </c>
      <c r="FD63" s="34" t="str">
        <f>IF(FC63&lt;&gt;"",HLOOKUP(COUNT($DW63:FC63)+1,$G$4:$CX$8,FD$14,0)*$D63,IF($C63=FD$17,$G$6*$D63,""))</f>
        <v/>
      </c>
      <c r="FE63" s="34" t="str">
        <f>IF(FD63&lt;&gt;"",HLOOKUP(COUNT($DW63:FD63)+1,$G$4:$CX$8,FE$14,0)*$D63,IF($C63=FE$17,$G$6*$D63,""))</f>
        <v/>
      </c>
      <c r="FF63" s="34" t="str">
        <f>IF(FE63&lt;&gt;"",HLOOKUP(COUNT($DW63:FE63)+1,$G$4:$CX$8,FF$14,0)*$D63,IF($C63=FF$17,$G$6*$D63,""))</f>
        <v/>
      </c>
      <c r="FG63" s="34" t="str">
        <f>IF(FF63&lt;&gt;"",HLOOKUP(COUNT($DW63:FF63)+1,$G$4:$CX$8,FG$14,0)*$D63,IF($C63=FG$17,$G$6*$D63,""))</f>
        <v/>
      </c>
      <c r="FH63" s="34" t="str">
        <f>IF(FG63&lt;&gt;"",HLOOKUP(COUNT($DW63:FG63)+1,$G$4:$CX$8,FH$14,0)*$D63,IF($C63=FH$17,$G$6*$D63,""))</f>
        <v/>
      </c>
      <c r="FI63" s="34" t="str">
        <f>IF(FH63&lt;&gt;"",HLOOKUP(COUNT($DW63:FH63)+1,$G$4:$CX$8,FI$14,0)*$D63,IF($C63=FI$17,$G$6*$D63,""))</f>
        <v/>
      </c>
      <c r="FJ63" s="34" t="str">
        <f>IF(FI63&lt;&gt;"",HLOOKUP(COUNT($DW63:FI63)+1,$G$4:$CX$8,FJ$14,0)*$D63,IF($C63=FJ$17,$G$6*$D63,""))</f>
        <v/>
      </c>
      <c r="FK63" s="34" t="str">
        <f>IF(FJ63&lt;&gt;"",HLOOKUP(COUNT($DW63:FJ63)+1,$G$4:$CX$8,FK$14,0)*$D63,IF($C63=FK$17,$G$6*$D63,""))</f>
        <v/>
      </c>
      <c r="FL63" s="34" t="str">
        <f>IF(FK63&lt;&gt;"",HLOOKUP(COUNT($DW63:FK63)+1,$G$4:$CX$8,FL$14,0)*$D63,IF($C63=FL$17,$G$6*$D63,""))</f>
        <v/>
      </c>
      <c r="FM63" s="34" t="str">
        <f>IF(FL63&lt;&gt;"",HLOOKUP(COUNT($DW63:FL63)+1,$G$4:$CX$8,FM$14,0)*$D63,IF($C63=FM$17,$G$6*$D63,""))</f>
        <v/>
      </c>
      <c r="FN63" s="34" t="str">
        <f>IF(FM63&lt;&gt;"",HLOOKUP(COUNT($DW63:FM63)+1,$G$4:$CX$8,FN$14,0)*$D63,IF($C63=FN$17,$G$6*$D63,""))</f>
        <v/>
      </c>
      <c r="FO63" s="34" t="str">
        <f>IF(FN63&lt;&gt;"",HLOOKUP(COUNT($DW63:FN63)+1,$G$4:$CX$8,FO$14,0)*$D63,IF($C63=FO$17,$G$6*$D63,""))</f>
        <v/>
      </c>
      <c r="FP63" s="34">
        <f>IF(FO63&lt;&gt;"",HLOOKUP(COUNT($DW63:FO63)+1,$G$4:$CX$8,FP$14,0)*$D63,IF($C63=FP$17,$G$6*$D63,""))</f>
        <v>0</v>
      </c>
      <c r="FQ63" s="34">
        <f>IF(FP63&lt;&gt;"",HLOOKUP(COUNT($DW63:FP63)+1,$G$4:$CX$8,FQ$14,0)*$D63,IF($C63=FQ$17,$G$6*$D63,""))</f>
        <v>6000</v>
      </c>
      <c r="FR63" s="34">
        <f>IF(FQ63&lt;&gt;"",HLOOKUP(COUNT($DW63:FQ63)+1,$G$4:$CX$8,FR$14,0)*$D63,IF($C63=FR$17,$G$6*$D63,""))</f>
        <v>6000</v>
      </c>
      <c r="FS63" s="34">
        <f>IF(FR63&lt;&gt;"",HLOOKUP(COUNT($DW63:FR63)+1,$G$4:$CX$8,FS$14,0)*$D63,IF($C63=FS$17,$G$6*$D63,""))</f>
        <v>6000</v>
      </c>
      <c r="FT63" s="34">
        <f>IF(FS63&lt;&gt;"",HLOOKUP(COUNT($DW63:FS63)+1,$G$4:$CX$8,FT$14,0)*$D63,IF($C63=FT$17,$G$6*$D63,""))</f>
        <v>7238.7665667343817</v>
      </c>
      <c r="FU63" s="34">
        <f>IF(FT63&lt;&gt;"",HLOOKUP(COUNT($DW63:FT63)+1,$G$4:$CX$8,FU$14,0)*$D63,IF($C63=FU$17,$G$6*$D63,""))</f>
        <v>9048.458208417982</v>
      </c>
      <c r="FV63" s="34">
        <f>IF(FU63&lt;&gt;"",HLOOKUP(COUNT($DW63:FU63)+1,$G$4:$CX$8,FV$14,0)*$D63,IF($C63=FV$17,$G$6*$D63,""))</f>
        <v>10858.149850101572</v>
      </c>
      <c r="FW63" s="34">
        <f>IF(FV63&lt;&gt;"",HLOOKUP(COUNT($DW63:FV63)+1,$G$4:$CX$8,FW$14,0)*$D63,IF($C63=FW$17,$G$6*$D63,""))</f>
        <v>12595.453826117824</v>
      </c>
      <c r="FX63" s="34">
        <f>IF(FW63&lt;&gt;"",HLOOKUP(COUNT($DW63:FW63)+1,$G$4:$CX$8,FX$14,0)*$D63,IF($C63=FX$17,$G$6*$D63,""))</f>
        <v>14358.817361774323</v>
      </c>
      <c r="FY63" s="34">
        <f>IF(FX63&lt;&gt;"",HLOOKUP(COUNT($DW63:FX63)+1,$G$4:$CX$8,FY$14,0)*$D63,IF($C63=FY$17,$G$6*$D63,""))</f>
        <v>16225.463618804975</v>
      </c>
      <c r="FZ63" s="34">
        <f>IF(FY63&lt;&gt;"",HLOOKUP(COUNT($DW63:FY63)+1,$G$4:$CX$8,FZ$14,0)*$D63,IF($C63=FZ$17,$G$6*$D63,""))</f>
        <v>18010.264616873523</v>
      </c>
      <c r="GA63" s="34">
        <f>IF(FZ63&lt;&gt;"",HLOOKUP(COUNT($DW63:FZ63)+1,$G$4:$CX$8,GA$14,0)*$D63,IF($C63=GA$17,$G$6*$D63,""))</f>
        <v>19811.29107856088</v>
      </c>
      <c r="GB63" s="34">
        <f>IF(GA63&lt;&gt;"",HLOOKUP(COUNT($DW63:GA63)+1,$G$4:$CX$8,GB$14,0)*$D63,IF($C63=GB$17,$G$6*$D63,""))</f>
        <v>14858.468308920666</v>
      </c>
      <c r="GC63" s="34">
        <f>IF(GB63&lt;&gt;"",HLOOKUP(COUNT($DW63:GB63)+1,$G$4:$CX$8,GC$14,0)*$D63,IF($C63=GC$17,$G$6*$D63,""))</f>
        <v>14115.544893474625</v>
      </c>
      <c r="GD63" s="34">
        <f>IF(GC63&lt;&gt;"",HLOOKUP(COUNT($DW63:GC63)+1,$G$4:$CX$8,GD$14,0)*$D63,IF($C63=GD$17,$G$6*$D63,""))</f>
        <v>15527.099382822093</v>
      </c>
      <c r="GE63" s="34">
        <f>IF(GD63&lt;&gt;"",HLOOKUP(COUNT($DW63:GD63)+1,$G$4:$CX$8,GE$14,0)*$D63,IF($C63=GE$17,$G$6*$D63,""))</f>
        <v>17079.809321104309</v>
      </c>
      <c r="GF63" s="34">
        <f>IF(GE63&lt;&gt;"",HLOOKUP(COUNT($DW63:GE63)+1,$G$4:$CX$8,GF$14,0)*$D63,IF($C63=GF$17,$G$6*$D63,""))</f>
        <v>18787.790253214735</v>
      </c>
      <c r="GG63" s="34">
        <f>IF(GF63&lt;&gt;"",HLOOKUP(COUNT($DW63:GF63)+1,$G$4:$CX$8,GG$14,0)*$D63,IF($C63=GG$17,$G$6*$D63,""))</f>
        <v>20666.569278536208</v>
      </c>
      <c r="GH63" s="34">
        <f>IF(GG63&lt;&gt;"",HLOOKUP(COUNT($DW63:GG63)+1,$G$4:$CX$8,GH$14,0)*$D63,IF($C63=GH$17,$G$6*$D63,""))</f>
        <v>19633.240814609388</v>
      </c>
      <c r="GI63" s="34">
        <f>IF(GH63&lt;&gt;"",HLOOKUP(COUNT($DW63:GH63)+1,$G$4:$CX$8,GI$14,0)*$D63,IF($C63=GI$17,$G$6*$D63,""))</f>
        <v>18651.578773878922</v>
      </c>
      <c r="GJ63" s="34">
        <f>IF(GI63&lt;&gt;"",HLOOKUP(COUNT($DW63:GI63)+1,$G$4:$CX$8,GJ$14,0)*$D63,IF($C63=GJ$17,$G$6*$D63,""))</f>
        <v>19957.189288050446</v>
      </c>
      <c r="GK63" s="34">
        <f>IF(GJ63&lt;&gt;"",HLOOKUP(COUNT($DW63:GJ63)+1,$G$4:$CX$8,GK$14,0)*$D63,IF($C63=GK$17,$G$6*$D63,""))</f>
        <v>21354.192538213978</v>
      </c>
      <c r="GL63" s="34">
        <f>IF(GK63&lt;&gt;"",HLOOKUP(COUNT($DW63:GK63)+1,$G$4:$CX$8,GL$14,0)*$D63,IF($C63=GL$17,$G$6*$D63,""))</f>
        <v>22848.986015888957</v>
      </c>
      <c r="GM63" s="34">
        <f>IF(GL63&lt;&gt;"",HLOOKUP(COUNT($DW63:GL63)+1,$G$4:$CX$8,GM$14,0)*$D63,IF($C63=GM$17,$G$6*$D63,""))</f>
        <v>25133.884617477848</v>
      </c>
      <c r="GN63" s="34">
        <f>IF(GM63&lt;&gt;"",HLOOKUP(COUNT($DW63:GM63)+1,$G$4:$CX$8,GN$14,0)*$D63,IF($C63=GN$17,$G$6*$D63,""))</f>
        <v>21363.801924856176</v>
      </c>
      <c r="GO63" s="34">
        <f>IF(GN63&lt;&gt;"",HLOOKUP(COUNT($DW63:GN63)+1,$G$4:$CX$8,GO$14,0)*$D63,IF($C63=GO$17,$G$6*$D63,""))</f>
        <v>20295.611828613371</v>
      </c>
      <c r="GP63" s="34">
        <f>IF(GO63&lt;&gt;"",HLOOKUP(COUNT($DW63:GO63)+1,$G$4:$CX$8,GP$14,0)*$D63,IF($C63=GP$17,$G$6*$D63,""))</f>
        <v>21310.392420044038</v>
      </c>
      <c r="GQ63" s="34">
        <f>IF(GP63&lt;&gt;"",HLOOKUP(COUNT($DW63:GP63)+1,$G$4:$CX$8,GQ$14,0)*$D63,IF($C63=GQ$17,$G$6*$D63,""))</f>
        <v>22375.912041046242</v>
      </c>
      <c r="GR63" s="34">
        <f>IF(GQ63&lt;&gt;"",HLOOKUP(COUNT($DW63:GQ63)+1,$G$4:$CX$8,GR$14,0)*$D63,IF($C63=GR$17,$G$6*$D63,""))</f>
        <v>23494.707643098543</v>
      </c>
      <c r="GS63" s="34">
        <f>IF(GR63&lt;&gt;"",HLOOKUP(COUNT($DW63:GR63)+1,$G$4:$CX$8,GS$14,0)*$D63,IF($C63=GS$17,$G$6*$D63,""))</f>
        <v>25139.337178115446</v>
      </c>
      <c r="GT63" s="34">
        <f>IF(GS63&lt;&gt;"",HLOOKUP(COUNT($DW63:GS63)+1,$G$4:$CX$8,GT$14,0)*$D63,IF($C63=GT$17,$G$6*$D63,""))</f>
        <v>22625.403460303904</v>
      </c>
      <c r="GU63" s="34">
        <f>IF(GT63&lt;&gt;"",HLOOKUP(COUNT($DW63:GT63)+1,$G$4:$CX$8,GU$14,0)*$D63,IF($C63=GU$17,$G$6*$D63,""))</f>
        <v>20362.863114273521</v>
      </c>
      <c r="GV63" s="34">
        <f>IF(GU63&lt;&gt;"",HLOOKUP(COUNT($DW63:GU63)+1,$G$4:$CX$8,GV$14,0)*$D63,IF($C63=GV$17,$G$6*$D63,""))</f>
        <v>21788.26353227266</v>
      </c>
      <c r="GW63" s="34">
        <f>IF(GV63&lt;&gt;"",HLOOKUP(COUNT($DW63:GV63)+1,$G$4:$CX$8,GW$14,0)*$D63,IF($C63=GW$17,$G$6*$D63,""))</f>
        <v>23313.441979531741</v>
      </c>
      <c r="GX63" s="34">
        <f>IF(GW63&lt;&gt;"",HLOOKUP(COUNT($DW63:GW63)+1,$G$4:$CX$8,GX$14,0)*$D63,IF($C63=GX$17,$G$6*$D63,""))</f>
        <v>24945.382918098971</v>
      </c>
      <c r="GY63" s="34">
        <f>IF(GX63&lt;&gt;"",HLOOKUP(COUNT($DW63:GX63)+1,$G$4:$CX$8,GY$14,0)*$D63,IF($C63=GY$17,$G$6*$D63,""))</f>
        <v>26941.01355154689</v>
      </c>
      <c r="GZ63" s="34">
        <f>IF(GY63&lt;&gt;"",HLOOKUP(COUNT($DW63:GY63)+1,$G$4:$CX$8,GZ$14,0)*$D63,IF($C63=GZ$17,$G$6*$D63,""))</f>
        <v>23169.271654330325</v>
      </c>
      <c r="HA63" s="34">
        <f>IF(GZ63&lt;&gt;"",HLOOKUP(COUNT($DW63:GZ63)+1,$G$4:$CX$8,HA$14,0)*$D63,IF($C63=HA$17,$G$6*$D63,""))</f>
        <v>22010.808071613807</v>
      </c>
      <c r="HB63" s="34">
        <f>IF(HA63&lt;&gt;"",HLOOKUP(COUNT($DW63:HA63)+1,$G$4:$CX$8,HB$14,0)*$D63,IF($C63=HB$17,$G$6*$D63,""))</f>
        <v>23111.348475194503</v>
      </c>
      <c r="HC63" s="34">
        <f>IF(HB63&lt;&gt;"",HLOOKUP(COUNT($DW63:HB63)+1,$G$4:$CX$8,HC$14,0)*$D63,IF($C63=HC$17,$G$6*$D63,""))</f>
        <v>24266.915898954219</v>
      </c>
      <c r="HD63" s="34">
        <f>IF(HC63&lt;&gt;"",HLOOKUP(COUNT($DW63:HC63)+1,$G$4:$CX$8,HD$14,0)*$D63,IF($C63=HD$17,$G$6*$D63,""))</f>
        <v>25480.261693901928</v>
      </c>
      <c r="HE63" s="34">
        <f>IF(HD63&lt;&gt;"",HLOOKUP(COUNT($DW63:HD63)+1,$G$4:$CX$8,HE$14,0)*$D63,IF($C63=HE$17,$G$6*$D63,""))</f>
        <v>27263.88001247506</v>
      </c>
      <c r="HF63" s="34">
        <f>IF(HE63&lt;&gt;"",HLOOKUP(COUNT($DW63:HE63)+1,$G$4:$CX$8,HF$14,0)*$D63,IF($C63=HF$17,$G$6*$D63,""))</f>
        <v>24537.492011227565</v>
      </c>
      <c r="HG63" s="34">
        <f>IF(HF63&lt;&gt;"",HLOOKUP(COUNT($DW63:HF63)+1,$G$4:$CX$8,HG$14,0)*$D63,IF($C63=HG$17,$G$6*$D63,""))</f>
        <v>22083.742810104806</v>
      </c>
      <c r="HH63" s="34">
        <f>IF(HG63&lt;&gt;"",HLOOKUP(COUNT($DW63:HG63)+1,$G$4:$CX$8,HH$14,0)*$D63,IF($C63=HH$17,$G$6*$D63,""))</f>
        <v>23629.604806812145</v>
      </c>
      <c r="HI63" s="34">
        <f>IF(HH63&lt;&gt;"",HLOOKUP(COUNT($DW63:HH63)+1,$G$4:$CX$8,HI$14,0)*$D63,IF($C63=HI$17,$G$6*$D63,""))</f>
        <v>25283.677143288991</v>
      </c>
      <c r="HJ63" s="34">
        <f>IF(HI63&lt;&gt;"",HLOOKUP(COUNT($DW63:HI63)+1,$G$4:$CX$8,HJ$14,0)*$D63,IF($C63=HJ$17,$G$6*$D63,""))</f>
        <v>27053.534543319223</v>
      </c>
      <c r="HK63" s="34">
        <f>IF(HJ63&lt;&gt;"",HLOOKUP(COUNT($DW63:HJ63)+1,$G$4:$CX$8,HK$14,0)*$D63,IF($C63=HK$17,$G$6*$D63,""))</f>
        <v>29217.817306784757</v>
      </c>
      <c r="HL63" s="34">
        <f>IF(HK63&lt;&gt;"",HLOOKUP(COUNT($DW63:HK63)+1,$G$4:$CX$8,HL$14,0)*$D63,IF($C63=HL$17,$G$6*$D63,""))</f>
        <v>25419.501056902733</v>
      </c>
      <c r="HM63" s="34">
        <f>IF(HL63&lt;&gt;"",HLOOKUP(COUNT($DW63:HL63)+1,$G$4:$CX$8,HM$14,0)*$D63,IF($C63=HM$17,$G$6*$D63,""))</f>
        <v>24148.526004057603</v>
      </c>
      <c r="HN63" s="34">
        <f>IF(HM63&lt;&gt;"",HLOOKUP(COUNT($DW63:HM63)+1,$G$4:$CX$8,HN$14,0)*$D63,IF($C63=HN$17,$G$6*$D63,""))</f>
        <v>25355.952304260478</v>
      </c>
      <c r="HO63" s="34">
        <f>IF(HN63&lt;&gt;"",HLOOKUP(COUNT($DW63:HN63)+1,$G$4:$CX$8,HO$14,0)*$D63,IF($C63=HO$17,$G$6*$D63,""))</f>
        <v>26623.749919473506</v>
      </c>
      <c r="HP63" s="34">
        <f>IF(HO63&lt;&gt;"",HLOOKUP(COUNT($DW63:HO63)+1,$G$4:$CX$8,HP$14,0)*$D63,IF($C63=HP$17,$G$6*$D63,""))</f>
        <v>27954.937415447188</v>
      </c>
      <c r="HQ63" s="34">
        <f>IF(HP63&lt;&gt;"",HLOOKUP(COUNT($DW63:HP63)+1,$G$4:$CX$8,HQ$14,0)*$D63,IF($C63=HQ$17,$G$6*$D63,""))</f>
        <v>29911.783034528482</v>
      </c>
      <c r="HR63" s="34">
        <f>IF(HQ63&lt;&gt;"",HLOOKUP(COUNT($DW63:HQ63)+1,$G$4:$CX$8,HR$14,0)*$D63,IF($C63=HR$17,$G$6*$D63,""))</f>
        <v>26920.604731075633</v>
      </c>
      <c r="HS63" s="34">
        <f>IF(HR63&lt;&gt;"",HLOOKUP(COUNT($DW63:HR63)+1,$G$4:$CX$8,HS$14,0)*$D63,IF($C63=HS$17,$G$6*$D63,""))</f>
        <v>24228.544257968075</v>
      </c>
      <c r="HT63" s="34">
        <f>IF(HS63&lt;&gt;"",HLOOKUP(COUNT($DW63:HS63)+1,$G$4:$CX$8,HT$14,0)*$D63,IF($C63=HT$17,$G$6*$D63,""))</f>
        <v>25924.542356025839</v>
      </c>
      <c r="HU63" s="34">
        <f>IF(HT63&lt;&gt;"",HLOOKUP(COUNT($DW63:HT63)+1,$G$4:$CX$8,HU$14,0)*$D63,IF($C63=HU$17,$G$6*$D63,""))</f>
        <v>27739.260320947651</v>
      </c>
      <c r="HV63" s="34">
        <f>IF(HU63&lt;&gt;"",HLOOKUP(COUNT($DW63:HU63)+1,$G$4:$CX$8,HV$14,0)*$D63,IF($C63=HV$17,$G$6*$D63,""))</f>
        <v>29681.00854341398</v>
      </c>
      <c r="HW63" s="34">
        <f>IF(HV63&lt;&gt;"",HLOOKUP(COUNT($DW63:HV63)+1,$G$4:$CX$8,HW$14,0)*$D63,IF($C63=HW$17,$G$6*$D63,""))</f>
        <v>32055.489226887097</v>
      </c>
      <c r="HX63" s="34">
        <f>IF(HW63&lt;&gt;"",HLOOKUP(COUNT($DW63:HW63)+1,$G$4:$CX$8,HX$14,0)*$D63,IF($C63=HX$17,$G$6*$D63,""))</f>
        <v>20863.156730072915</v>
      </c>
      <c r="HY63" s="34">
        <f>IF(HX63&lt;&gt;"",HLOOKUP(COUNT($DW63:HX63)+1,$G$4:$CX$8,HY$14,0)*$D63,IF($C63=HY$17,$G$6*$D63,""))</f>
        <v>20863.156730072915</v>
      </c>
      <c r="HZ63" s="34">
        <f>IF(HY63&lt;&gt;"",HLOOKUP(COUNT($DW63:HY63)+1,$G$4:$CX$8,HZ$14,0)*$D63,IF($C63=HZ$17,$G$6*$D63,""))</f>
        <v>20863.156730072915</v>
      </c>
      <c r="IA63" s="34">
        <f>IF(HZ63&lt;&gt;"",HLOOKUP(COUNT($DW63:HZ63)+1,$G$4:$CX$8,IA$14,0)*$D63,IF($C63=IA$17,$G$6*$D63,""))</f>
        <v>20863.156730072915</v>
      </c>
      <c r="IB63" s="34">
        <f>IF(IA63&lt;&gt;"",HLOOKUP(COUNT($DW63:IA63)+1,$G$4:$CX$8,IB$14,0)*$D63,IF($C63=IB$17,$G$6*$D63,""))</f>
        <v>20863.156730072915</v>
      </c>
      <c r="IC63" s="34">
        <f>IF(IB63&lt;&gt;"",HLOOKUP(COUNT($DW63:IB63)+1,$G$4:$CX$8,IC$14,0)*$D63,IF($C63=IC$17,$G$6*$D63,""))</f>
        <v>20863.156730072915</v>
      </c>
      <c r="ID63" s="34">
        <f>IF(IC63&lt;&gt;"",HLOOKUP(COUNT($DW63:IC63)+1,$G$4:$CX$8,ID$14,0)*$D63,IF($C63=ID$17,$G$6*$D63,""))</f>
        <v>20863.156730072915</v>
      </c>
      <c r="IE63" s="34">
        <f>IF(ID63&lt;&gt;"",HLOOKUP(COUNT($DW63:ID63)+1,$G$4:$CX$8,IE$14,0)*$D63,IF($C63=IE$17,$G$6*$D63,""))</f>
        <v>20863.156730072915</v>
      </c>
      <c r="IF63" s="34">
        <f>IF(IE63&lt;&gt;"",HLOOKUP(COUNT($DW63:IE63)+1,$G$4:$CX$8,IF$14,0)*$D63,IF($C63=IF$17,$G$6*$D63,""))</f>
        <v>20863.156730072915</v>
      </c>
      <c r="IG63" s="34">
        <f>IF(IF63&lt;&gt;"",HLOOKUP(COUNT($DW63:IF63)+1,$G$4:$CX$8,IG$14,0)*$D63,IF($C63=IG$17,$G$6*$D63,""))</f>
        <v>20863.156730072915</v>
      </c>
      <c r="IH63" s="34">
        <f>IF(IG63&lt;&gt;"",HLOOKUP(COUNT($DW63:IG63)+1,$G$4:$CX$8,IH$14,0)*$D63,IF($C63=IH$17,$G$6*$D63,""))</f>
        <v>20863.156730072915</v>
      </c>
      <c r="II63" s="34">
        <f>IF(IH63&lt;&gt;"",HLOOKUP(COUNT($DW63:IH63)+1,$G$4:$CX$8,II$14,0)*$D63,IF($C63=II$17,$G$6*$D63,""))</f>
        <v>20863.156730072915</v>
      </c>
      <c r="IJ63" s="34">
        <f>IF(II63&lt;&gt;"",HLOOKUP(COUNT($DW63:II63)+1,$G$4:$CX$8,IJ$14,0)*$D63,IF($C63=IJ$17,$G$6*$D63,""))</f>
        <v>20863.156730072915</v>
      </c>
      <c r="IK63" s="34">
        <f>IF(IJ63&lt;&gt;"",HLOOKUP(COUNT($DW63:IJ63)+1,$G$4:$CX$8,IK$14,0)*$D63,IF($C63=IK$17,$G$6*$D63,""))</f>
        <v>20863.156730072915</v>
      </c>
      <c r="IL63" s="34">
        <f>IF(IK63&lt;&gt;"",HLOOKUP(COUNT($DW63:IK63)+1,$G$4:$CX$8,IL$14,0)*$D63,IF($C63=IL$17,$G$6*$D63,""))</f>
        <v>20863.156730072915</v>
      </c>
      <c r="IM63" s="34">
        <f>IF(IL63&lt;&gt;"",HLOOKUP(COUNT($DW63:IL63)+1,$G$4:$CX$8,IM$14,0)*$D63,IF($C63=IM$17,$G$6*$D63,""))</f>
        <v>20863.156730072915</v>
      </c>
      <c r="IO63" s="34" t="str">
        <f>IF(IN63&lt;&gt;"",HLOOKUP(COUNT($IN63:IN63)+1,$G$4:$EH$8,IO$14,0)*$D63,IF($C63=IO$17,$G$7*$D63,""))</f>
        <v/>
      </c>
      <c r="IP63" s="34" t="str">
        <f>IF(IO63&lt;&gt;"",HLOOKUP(COUNT($IN63:IO63)+1,$G$4:$EH$8,IP$14,0)*$D63,IF($C63=IP$17,$G$7*$D63,""))</f>
        <v/>
      </c>
      <c r="IQ63" s="34" t="str">
        <f>IF(IP63&lt;&gt;"",HLOOKUP(COUNT($IN63:IP63)+1,$G$4:$EH$8,IQ$14,0)*$D63,IF($C63=IQ$17,$G$7*$D63,""))</f>
        <v/>
      </c>
      <c r="IR63" s="34" t="str">
        <f>IF(IQ63&lt;&gt;"",HLOOKUP(COUNT($IN63:IQ63)+1,$G$4:$EH$8,IR$14,0)*$D63,IF($C63=IR$17,$G$7*$D63,""))</f>
        <v/>
      </c>
      <c r="IS63" s="34" t="str">
        <f>IF(IR63&lt;&gt;"",HLOOKUP(COUNT($IN63:IR63)+1,$G$4:$EH$8,IS$14,0)*$D63,IF($C63=IS$17,$G$7*$D63,""))</f>
        <v/>
      </c>
      <c r="IT63" s="34" t="str">
        <f>IF(IS63&lt;&gt;"",HLOOKUP(COUNT($IN63:IS63)+1,$G$4:$EH$8,IT$14,0)*$D63,IF($C63=IT$17,$G$7*$D63,""))</f>
        <v/>
      </c>
      <c r="IU63" s="34" t="str">
        <f>IF(IT63&lt;&gt;"",HLOOKUP(COUNT($IN63:IT63)+1,$G$4:$EH$8,IU$14,0)*$D63,IF($C63=IU$17,$G$7*$D63,""))</f>
        <v/>
      </c>
      <c r="IV63" s="34" t="str">
        <f>IF(IU63&lt;&gt;"",HLOOKUP(COUNT($IN63:IU63)+1,$G$4:$EH$8,IV$14,0)*$D63,IF($C63=IV$17,$G$7*$D63,""))</f>
        <v/>
      </c>
      <c r="IW63" s="34" t="str">
        <f>IF(IV63&lt;&gt;"",HLOOKUP(COUNT($IN63:IV63)+1,$G$4:$EH$8,IW$14,0)*$D63,IF($C63=IW$17,$G$7*$D63,""))</f>
        <v/>
      </c>
      <c r="IX63" s="34" t="str">
        <f>IF(IW63&lt;&gt;"",HLOOKUP(COUNT($IN63:IW63)+1,$G$4:$EH$8,IX$14,0)*$D63,IF($C63=IX$17,$G$7*$D63,""))</f>
        <v/>
      </c>
      <c r="IY63" s="34" t="str">
        <f>IF(IX63&lt;&gt;"",HLOOKUP(COUNT($IN63:IX63)+1,$G$4:$EH$8,IY$14,0)*$D63,IF($C63=IY$17,$G$7*$D63,""))</f>
        <v/>
      </c>
      <c r="IZ63" s="34" t="str">
        <f>IF(IY63&lt;&gt;"",HLOOKUP(COUNT($IN63:IY63)+1,$G$4:$EH$8,IZ$14,0)*$D63,IF($C63=IZ$17,$G$7*$D63,""))</f>
        <v/>
      </c>
      <c r="JA63" s="34" t="str">
        <f>IF(IZ63&lt;&gt;"",HLOOKUP(COUNT($IN63:IZ63)+1,$G$4:$EH$8,JA$14,0)*$D63,IF($C63=JA$17,$G$7*$D63,""))</f>
        <v/>
      </c>
      <c r="JB63" s="34" t="str">
        <f>IF(JA63&lt;&gt;"",HLOOKUP(COUNT($IN63:JA63)+1,$G$4:$EH$8,JB$14,0)*$D63,IF($C63=JB$17,$G$7*$D63,""))</f>
        <v/>
      </c>
      <c r="JC63" s="34" t="str">
        <f>IF(JB63&lt;&gt;"",HLOOKUP(COUNT($IN63:JB63)+1,$G$4:$EH$8,JC$14,0)*$D63,IF($C63=JC$17,$G$7*$D63,""))</f>
        <v/>
      </c>
      <c r="JD63" s="34" t="str">
        <f>IF(JC63&lt;&gt;"",HLOOKUP(COUNT($IN63:JC63)+1,$G$4:$EH$8,JD$14,0)*$D63,IF($C63=JD$17,$G$7*$D63,""))</f>
        <v/>
      </c>
      <c r="JE63" s="34" t="str">
        <f>IF(JD63&lt;&gt;"",HLOOKUP(COUNT($IN63:JD63)+1,$G$4:$EH$8,JE$14,0)*$D63,IF($C63=JE$17,$G$7*$D63,""))</f>
        <v/>
      </c>
      <c r="JF63" s="34" t="str">
        <f>IF(JE63&lt;&gt;"",HLOOKUP(COUNT($IN63:JE63)+1,$G$4:$EH$8,JF$14,0)*$D63,IF($C63=JF$17,$G$7*$D63,""))</f>
        <v/>
      </c>
      <c r="JG63" s="34" t="str">
        <f>IF(JF63&lt;&gt;"",HLOOKUP(COUNT($IN63:JF63)+1,$G$4:$EH$8,JG$14,0)*$D63,IF($C63=JG$17,$G$7*$D63,""))</f>
        <v/>
      </c>
      <c r="JH63" s="34" t="str">
        <f>IF(JG63&lt;&gt;"",HLOOKUP(COUNT($IN63:JG63)+1,$G$4:$EH$8,JH$14,0)*$D63,IF($C63=JH$17,$G$7*$D63,""))</f>
        <v/>
      </c>
      <c r="JI63" s="34" t="str">
        <f>IF(JH63&lt;&gt;"",HLOOKUP(COUNT($IN63:JH63)+1,$G$4:$EH$8,JI$14,0)*$D63,IF($C63=JI$17,$G$7*$D63,""))</f>
        <v/>
      </c>
      <c r="JJ63" s="34" t="str">
        <f>IF(JI63&lt;&gt;"",HLOOKUP(COUNT($IN63:JI63)+1,$G$4:$EH$8,JJ$14,0)*$D63,IF($C63=JJ$17,$G$7*$D63,""))</f>
        <v/>
      </c>
      <c r="JK63" s="34" t="str">
        <f>IF(JJ63&lt;&gt;"",HLOOKUP(COUNT($IN63:JJ63)+1,$G$4:$EH$8,JK$14,0)*$D63,IF($C63=JK$17,$G$7*$D63,""))</f>
        <v/>
      </c>
      <c r="JL63" s="34" t="str">
        <f>IF(JK63&lt;&gt;"",HLOOKUP(COUNT($IN63:JK63)+1,$G$4:$EH$8,JL$14,0)*$D63,IF($C63=JL$17,$G$7*$D63,""))</f>
        <v/>
      </c>
      <c r="JM63" s="34" t="str">
        <f>IF(JL63&lt;&gt;"",HLOOKUP(COUNT($IN63:JL63)+1,$G$4:$EH$8,JM$14,0)*$D63,IF($C63=JM$17,$G$7*$D63,""))</f>
        <v/>
      </c>
      <c r="JN63" s="34" t="str">
        <f>IF(JM63&lt;&gt;"",HLOOKUP(COUNT($IN63:JM63)+1,$G$4:$EH$8,JN$14,0)*$D63,IF($C63=JN$17,$G$7*$D63,""))</f>
        <v/>
      </c>
      <c r="JO63" s="34" t="str">
        <f>IF(JN63&lt;&gt;"",HLOOKUP(COUNT($IN63:JN63)+1,$G$4:$EH$8,JO$14,0)*$D63,IF($C63=JO$17,$G$7*$D63,""))</f>
        <v/>
      </c>
      <c r="JP63" s="34" t="str">
        <f>IF(JO63&lt;&gt;"",HLOOKUP(COUNT($IN63:JO63)+1,$G$4:$EH$8,JP$14,0)*$D63,IF($C63=JP$17,$G$7*$D63,""))</f>
        <v/>
      </c>
      <c r="JQ63" s="34" t="str">
        <f>IF(JP63&lt;&gt;"",HLOOKUP(COUNT($IN63:JP63)+1,$G$4:$EH$8,JQ$14,0)*$D63,IF($C63=JQ$17,$G$7*$D63,""))</f>
        <v/>
      </c>
      <c r="JR63" s="34" t="str">
        <f>IF(JQ63&lt;&gt;"",HLOOKUP(COUNT($IN63:JQ63)+1,$G$4:$EH$8,JR$14,0)*$D63,IF($C63=JR$17,$G$7*$D63,""))</f>
        <v/>
      </c>
      <c r="JS63" s="34" t="str">
        <f>IF(JR63&lt;&gt;"",HLOOKUP(COUNT($IN63:JR63)+1,$G$4:$EH$8,JS$14,0)*$D63,IF($C63=JS$17,$G$7*$D63,""))</f>
        <v/>
      </c>
      <c r="JT63" s="34" t="str">
        <f>IF(JS63&lt;&gt;"",HLOOKUP(COUNT($IN63:JS63)+1,$G$4:$EH$8,JT$14,0)*$D63,IF($C63=JT$17,$G$7*$D63,""))</f>
        <v/>
      </c>
      <c r="JU63" s="34" t="str">
        <f>IF(JT63&lt;&gt;"",HLOOKUP(COUNT($IN63:JT63)+1,$G$4:$EH$8,JU$14,0)*$D63,IF($C63=JU$17,$G$7*$D63,""))</f>
        <v/>
      </c>
      <c r="JV63" s="34" t="str">
        <f>IF(JU63&lt;&gt;"",HLOOKUP(COUNT($IN63:JU63)+1,$G$4:$EH$8,JV$14,0)*$D63,IF($C63=JV$17,$G$7*$D63,""))</f>
        <v/>
      </c>
      <c r="JW63" s="34" t="str">
        <f>IF(JV63&lt;&gt;"",HLOOKUP(COUNT($IN63:JV63)+1,$G$4:$EH$8,JW$14,0)*$D63,IF($C63=JW$17,$G$7*$D63,""))</f>
        <v/>
      </c>
      <c r="JX63" s="34" t="str">
        <f>IF(JW63&lt;&gt;"",HLOOKUP(COUNT($IN63:JW63)+1,$G$4:$EH$8,JX$14,0)*$D63,IF($C63=JX$17,$G$7*$D63,""))</f>
        <v/>
      </c>
      <c r="JY63" s="34" t="str">
        <f>IF(JX63&lt;&gt;"",HLOOKUP(COUNT($IN63:JX63)+1,$G$4:$EH$8,JY$14,0)*$D63,IF($C63=JY$17,$G$7*$D63,""))</f>
        <v/>
      </c>
      <c r="JZ63" s="34" t="str">
        <f>IF(JY63&lt;&gt;"",HLOOKUP(COUNT($IN63:JY63)+1,$G$4:$EH$8,JZ$14,0)*$D63,IF($C63=JZ$17,$G$7*$D63,""))</f>
        <v/>
      </c>
      <c r="KA63" s="34" t="str">
        <f>IF(JZ63&lt;&gt;"",HLOOKUP(COUNT($IN63:JZ63)+1,$G$4:$EH$8,KA$14,0)*$D63,IF($C63=KA$17,$G$7*$D63,""))</f>
        <v/>
      </c>
      <c r="KB63" s="34" t="str">
        <f>IF(KA63&lt;&gt;"",HLOOKUP(COUNT($IN63:KA63)+1,$G$4:$EH$8,KB$14,0)*$D63,IF($C63=KB$17,$G$7*$D63,""))</f>
        <v/>
      </c>
      <c r="KC63" s="34" t="str">
        <f>IF(KB63&lt;&gt;"",HLOOKUP(COUNT($IN63:KB63)+1,$G$4:$EH$8,KC$14,0)*$D63,IF($C63=KC$17,$G$7*$D63,""))</f>
        <v/>
      </c>
      <c r="KD63" s="34" t="str">
        <f>IF(KC63&lt;&gt;"",HLOOKUP(COUNT($IN63:KC63)+1,$G$4:$EH$8,KD$14,0)*$D63,IF($C63=KD$17,$G$7*$D63,""))</f>
        <v/>
      </c>
      <c r="KE63" s="34" t="str">
        <f>IF(KD63&lt;&gt;"",HLOOKUP(COUNT($IN63:KD63)+1,$G$4:$EH$8,KE$14,0)*$D63,IF($C63=KE$17,$G$7*$D63,""))</f>
        <v/>
      </c>
      <c r="KF63" s="34" t="str">
        <f>IF(KE63&lt;&gt;"",HLOOKUP(COUNT($IN63:KE63)+1,$G$4:$EH$8,KF$14,0)*$D63,IF($C63=KF$17,$G$7*$D63,""))</f>
        <v/>
      </c>
      <c r="KG63" s="34">
        <f>IF(KF63&lt;&gt;"",HLOOKUP(COUNT($IN63:KF63)+1,$G$4:$EH$8,KG$14,0)*$D63,IF($C63=KG$17,$G$7*$D63,""))</f>
        <v>0</v>
      </c>
      <c r="KH63" s="34">
        <f>IF(KG63&lt;&gt;"",HLOOKUP(COUNT($IN63:KG63)+1,$G$4:$EH$8,KH$14,0)*$D63,IF($C63=KH$17,$G$7*$D63,""))</f>
        <v>3000</v>
      </c>
      <c r="KI63" s="34">
        <f>IF(KH63&lt;&gt;"",HLOOKUP(COUNT($IN63:KH63)+1,$G$4:$EH$8,KI$14,0)*$D63,IF($C63=KI$17,$G$7*$D63,""))</f>
        <v>3000</v>
      </c>
      <c r="KJ63" s="34">
        <f>IF(KI63&lt;&gt;"",HLOOKUP(COUNT($IN63:KI63)+1,$G$4:$EH$8,KJ$14,0)*$D63,IF($C63=KJ$17,$G$7*$D63,""))</f>
        <v>3000</v>
      </c>
      <c r="KK63" s="34">
        <f>IF(KJ63&lt;&gt;"",HLOOKUP(COUNT($IN63:KJ63)+1,$G$4:$EH$8,KK$14,0)*$D63,IF($C63=KK$17,$G$7*$D63,""))</f>
        <v>3000</v>
      </c>
      <c r="KL63" s="34">
        <f>IF(KK63&lt;&gt;"",HLOOKUP(COUNT($IN63:KK63)+1,$G$4:$EH$8,KL$14,0)*$D63,IF($C63=KL$17,$G$7*$D63,""))</f>
        <v>3016.1527361393273</v>
      </c>
      <c r="KM63" s="34">
        <f>IF(KL63&lt;&gt;"",HLOOKUP(COUNT($IN63:KL63)+1,$G$4:$EH$8,KM$14,0)*$D63,IF($C63=KM$17,$G$7*$D63,""))</f>
        <v>3619.3832833671909</v>
      </c>
      <c r="KN63" s="34">
        <f>IF(KM63&lt;&gt;"",HLOOKUP(COUNT($IN63:KM63)+1,$G$4:$EH$8,KN$14,0)*$D63,IF($C63=KN$17,$G$7*$D63,""))</f>
        <v>4198.4846087059414</v>
      </c>
      <c r="KO63" s="34">
        <f>IF(KN63&lt;&gt;"",HLOOKUP(COUNT($IN63:KN63)+1,$G$4:$EH$8,KO$14,0)*$D63,IF($C63=KO$17,$G$7*$D63,""))</f>
        <v>4786.2724539247747</v>
      </c>
      <c r="KP63" s="34">
        <f>IF(KO63&lt;&gt;"",HLOOKUP(COUNT($IN63:KO63)+1,$G$4:$EH$8,KP$14,0)*$D63,IF($C63=KP$17,$G$7*$D63,""))</f>
        <v>5408.4878729349921</v>
      </c>
      <c r="KQ63" s="34">
        <f>IF(KP63&lt;&gt;"",HLOOKUP(COUNT($IN63:KP63)+1,$G$4:$EH$8,KQ$14,0)*$D63,IF($C63=KQ$17,$G$7*$D63,""))</f>
        <v>6003.4215389578421</v>
      </c>
      <c r="KR63" s="34">
        <f>IF(KQ63&lt;&gt;"",HLOOKUP(COUNT($IN63:KQ63)+1,$G$4:$EH$8,KR$14,0)*$D63,IF($C63=KR$17,$G$7*$D63,""))</f>
        <v>6603.7636928536267</v>
      </c>
      <c r="KS63" s="34">
        <f>IF(KR63&lt;&gt;"",HLOOKUP(COUNT($IN63:KR63)+1,$G$4:$EH$8,KS$14,0)*$D63,IF($C63=KS$17,$G$7*$D63,""))</f>
        <v>4952.8227696402228</v>
      </c>
      <c r="KT63" s="34">
        <f>IF(KS63&lt;&gt;"",HLOOKUP(COUNT($IN63:KS63)+1,$G$4:$EH$8,KT$14,0)*$D63,IF($C63=KT$17,$G$7*$D63,""))</f>
        <v>4705.1816311582088</v>
      </c>
      <c r="KU63" s="34">
        <f>IF(KT63&lt;&gt;"",HLOOKUP(COUNT($IN63:KT63)+1,$G$4:$EH$8,KU$14,0)*$D63,IF($C63=KU$17,$G$7*$D63,""))</f>
        <v>5175.6997942740318</v>
      </c>
      <c r="KV63" s="34">
        <f>IF(KU63&lt;&gt;"",HLOOKUP(COUNT($IN63:KU63)+1,$G$4:$EH$8,KV$14,0)*$D63,IF($C63=KV$17,$G$7*$D63,""))</f>
        <v>5693.2697737014369</v>
      </c>
      <c r="KW63" s="34">
        <f>IF(KV63&lt;&gt;"",HLOOKUP(COUNT($IN63:KV63)+1,$G$4:$EH$8,KW$14,0)*$D63,IF($C63=KW$17,$G$7*$D63,""))</f>
        <v>6262.5967510715782</v>
      </c>
      <c r="KX63" s="34">
        <f>IF(KW63&lt;&gt;"",HLOOKUP(COUNT($IN63:KW63)+1,$G$4:$EH$8,KX$14,0)*$D63,IF($C63=KX$17,$G$7*$D63,""))</f>
        <v>6888.856426178736</v>
      </c>
      <c r="KY63" s="34">
        <f>IF(KX63&lt;&gt;"",HLOOKUP(COUNT($IN63:KX63)+1,$G$4:$EH$8,KY$14,0)*$D63,IF($C63=KY$17,$G$7*$D63,""))</f>
        <v>6544.4136048697965</v>
      </c>
      <c r="KZ63" s="34">
        <f>IF(KY63&lt;&gt;"",HLOOKUP(COUNT($IN63:KY63)+1,$G$4:$EH$8,KZ$14,0)*$D63,IF($C63=KZ$17,$G$7*$D63,""))</f>
        <v>6217.192924626308</v>
      </c>
      <c r="LA63" s="34">
        <f>IF(KZ63&lt;&gt;"",HLOOKUP(COUNT($IN63:KZ63)+1,$G$4:$EH$8,LA$14,0)*$D63,IF($C63=LA$17,$G$7*$D63,""))</f>
        <v>6652.3964293501494</v>
      </c>
      <c r="LB63" s="34">
        <f>IF(LA63&lt;&gt;"",HLOOKUP(COUNT($IN63:LA63)+1,$G$4:$EH$8,LB$14,0)*$D63,IF($C63=LB$17,$G$7*$D63,""))</f>
        <v>7118.0641794046596</v>
      </c>
      <c r="LC63" s="34">
        <f>IF(LB63&lt;&gt;"",HLOOKUP(COUNT($IN63:LB63)+1,$G$4:$EH$8,LC$14,0)*$D63,IF($C63=LC$17,$G$7*$D63,""))</f>
        <v>7616.3286719629859</v>
      </c>
      <c r="LD63" s="34">
        <f>IF(LC63&lt;&gt;"",HLOOKUP(COUNT($IN63:LC63)+1,$G$4:$EH$8,LD$14,0)*$D63,IF($C63=LD$17,$G$7*$D63,""))</f>
        <v>8377.9615391592833</v>
      </c>
      <c r="LE63" s="34">
        <f>IF(LD63&lt;&gt;"",HLOOKUP(COUNT($IN63:LD63)+1,$G$4:$EH$8,LE$14,0)*$D63,IF($C63=LE$17,$G$7*$D63,""))</f>
        <v>7121.2673082853926</v>
      </c>
      <c r="LF63" s="34">
        <f>IF(LE63&lt;&gt;"",HLOOKUP(COUNT($IN63:LE63)+1,$G$4:$EH$8,LF$14,0)*$D63,IF($C63=LF$17,$G$7*$D63,""))</f>
        <v>6765.2039428711241</v>
      </c>
      <c r="LG63" s="34">
        <f>IF(LF63&lt;&gt;"",HLOOKUP(COUNT($IN63:LF63)+1,$G$4:$EH$8,LG$14,0)*$D63,IF($C63=LG$17,$G$7*$D63,""))</f>
        <v>7103.4641400146802</v>
      </c>
      <c r="LH63" s="34">
        <f>IF(LG63&lt;&gt;"",HLOOKUP(COUNT($IN63:LG63)+1,$G$4:$EH$8,LH$14,0)*$D63,IF($C63=LH$17,$G$7*$D63,""))</f>
        <v>7458.6373470154149</v>
      </c>
      <c r="LI63" s="34">
        <f>IF(LH63&lt;&gt;"",HLOOKUP(COUNT($IN63:LH63)+1,$G$4:$EH$8,LI$14,0)*$D63,IF($C63=LI$17,$G$7*$D63,""))</f>
        <v>7831.5692143661818</v>
      </c>
      <c r="LJ63" s="34">
        <f>IF(LI63&lt;&gt;"",HLOOKUP(COUNT($IN63:LI63)+1,$G$4:$EH$8,LJ$14,0)*$D63,IF($C63=LJ$17,$G$7*$D63,""))</f>
        <v>8379.7790593718164</v>
      </c>
      <c r="LK63" s="34">
        <f>IF(LJ63&lt;&gt;"",HLOOKUP(COUNT($IN63:LJ63)+1,$G$4:$EH$8,LK$14,0)*$D63,IF($C63=LK$17,$G$7*$D63,""))</f>
        <v>7541.8011534346351</v>
      </c>
      <c r="LL63" s="34">
        <f>IF(LK63&lt;&gt;"",HLOOKUP(COUNT($IN63:LK63)+1,$G$4:$EH$8,LL$14,0)*$D63,IF($C63=LL$17,$G$7*$D63,""))</f>
        <v>6787.6210380911734</v>
      </c>
      <c r="LM63" s="34">
        <f>IF(LL63&lt;&gt;"",HLOOKUP(COUNT($IN63:LL63)+1,$G$4:$EH$8,LM$14,0)*$D63,IF($C63=LM$17,$G$7*$D63,""))</f>
        <v>7262.7545107575543</v>
      </c>
      <c r="LN63" s="34">
        <f>IF(LM63&lt;&gt;"",HLOOKUP(COUNT($IN63:LM63)+1,$G$4:$EH$8,LN$14,0)*$D63,IF($C63=LN$17,$G$7*$D63,""))</f>
        <v>7771.1473265105806</v>
      </c>
      <c r="LO63" s="34">
        <f>IF(LN63&lt;&gt;"",HLOOKUP(COUNT($IN63:LN63)+1,$G$4:$EH$8,LO$14,0)*$D63,IF($C63=LO$17,$G$7*$D63,""))</f>
        <v>8315.1276393663247</v>
      </c>
      <c r="LP63" s="34">
        <f>IF(LO63&lt;&gt;"",HLOOKUP(COUNT($IN63:LO63)+1,$G$4:$EH$8,LP$14,0)*$D63,IF($C63=LP$17,$G$7*$D63,""))</f>
        <v>8980.3378505156306</v>
      </c>
      <c r="LQ63" s="34">
        <f>IF(LP63&lt;&gt;"",HLOOKUP(COUNT($IN63:LP63)+1,$G$4:$EH$8,LQ$14,0)*$D63,IF($C63=LQ$17,$G$7*$D63,""))</f>
        <v>7723.0905514434426</v>
      </c>
      <c r="LR63" s="34">
        <f>IF(LQ63&lt;&gt;"",HLOOKUP(COUNT($IN63:LQ63)+1,$G$4:$EH$8,LR$14,0)*$D63,IF($C63=LR$17,$G$7*$D63,""))</f>
        <v>7336.9360238712688</v>
      </c>
      <c r="LS63" s="34">
        <f>IF(LR63&lt;&gt;"",HLOOKUP(COUNT($IN63:LR63)+1,$G$4:$EH$8,LS$14,0)*$D63,IF($C63=LS$17,$G$7*$D63,""))</f>
        <v>7703.7828250648354</v>
      </c>
      <c r="LT63" s="34">
        <f>IF(LS63&lt;&gt;"",HLOOKUP(COUNT($IN63:LS63)+1,$G$4:$EH$8,LT$14,0)*$D63,IF($C63=LT$17,$G$7*$D63,""))</f>
        <v>8088.971966318074</v>
      </c>
      <c r="LU63" s="34">
        <f>IF(LT63&lt;&gt;"",HLOOKUP(COUNT($IN63:LT63)+1,$G$4:$EH$8,LU$14,0)*$D63,IF($C63=LU$17,$G$7*$D63,""))</f>
        <v>8493.4205646339778</v>
      </c>
      <c r="LV63" s="34">
        <f>IF(LU63&lt;&gt;"",HLOOKUP(COUNT($IN63:LU63)+1,$G$4:$EH$8,LV$14,0)*$D63,IF($C63=LV$17,$G$7*$D63,""))</f>
        <v>9087.9600041583544</v>
      </c>
      <c r="LW63" s="34">
        <f>IF(LV63&lt;&gt;"",HLOOKUP(COUNT($IN63:LV63)+1,$G$4:$EH$8,LW$14,0)*$D63,IF($C63=LW$17,$G$7*$D63,""))</f>
        <v>8179.1640037425223</v>
      </c>
      <c r="LX63" s="34">
        <f>IF(LW63&lt;&gt;"",HLOOKUP(COUNT($IN63:LW63)+1,$G$4:$EH$8,LX$14,0)*$D63,IF($C63=LX$17,$G$7*$D63,""))</f>
        <v>7361.2476033682688</v>
      </c>
      <c r="LY63" s="34">
        <f>IF(LX63&lt;&gt;"",HLOOKUP(COUNT($IN63:LX63)+1,$G$4:$EH$8,LY$14,0)*$D63,IF($C63=LY$17,$G$7*$D63,""))</f>
        <v>7876.5349356040488</v>
      </c>
      <c r="LZ63" s="34">
        <f>IF(LY63&lt;&gt;"",HLOOKUP(COUNT($IN63:LY63)+1,$G$4:$EH$8,LZ$14,0)*$D63,IF($C63=LZ$17,$G$7*$D63,""))</f>
        <v>8427.8923810963315</v>
      </c>
      <c r="MA63" s="34">
        <f>IF(LZ63&lt;&gt;"",HLOOKUP(COUNT($IN63:LZ63)+1,$G$4:$EH$8,MA$14,0)*$D63,IF($C63=MA$17,$G$7*$D63,""))</f>
        <v>9017.8448477730744</v>
      </c>
      <c r="MB63" s="34">
        <f>IF(MA63&lt;&gt;"",HLOOKUP(COUNT($IN63:MA63)+1,$G$4:$EH$8,MB$14,0)*$D63,IF($C63=MB$17,$G$7*$D63,""))</f>
        <v>9739.2724355949194</v>
      </c>
      <c r="MC63" s="34">
        <f>IF(MB63&lt;&gt;"",HLOOKUP(COUNT($IN63:MB63)+1,$G$4:$EH$8,MC$14,0)*$D63,IF($C63=MC$17,$G$7*$D63,""))</f>
        <v>8473.1670189675788</v>
      </c>
      <c r="MD63" s="34">
        <f>IF(MC63&lt;&gt;"",HLOOKUP(COUNT($IN63:MC63)+1,$G$4:$EH$8,MD$14,0)*$D63,IF($C63=MD$17,$G$7*$D63,""))</f>
        <v>8049.5086680192017</v>
      </c>
      <c r="ME63" s="34">
        <f>IF(MD63&lt;&gt;"",HLOOKUP(COUNT($IN63:MD63)+1,$G$4:$EH$8,ME$14,0)*$D63,IF($C63=ME$17,$G$7*$D63,""))</f>
        <v>8451.9841014201611</v>
      </c>
      <c r="MF63" s="34">
        <f>IF(ME63&lt;&gt;"",HLOOKUP(COUNT($IN63:ME63)+1,$G$4:$EH$8,MF$14,0)*$D63,IF($C63=MF$17,$G$7*$D63,""))</f>
        <v>8874.5833064911694</v>
      </c>
      <c r="MG63" s="34">
        <f>IF(MF63&lt;&gt;"",HLOOKUP(COUNT($IN63:MF63)+1,$G$4:$EH$8,MG$14,0)*$D63,IF($C63=MG$17,$G$7*$D63,""))</f>
        <v>9318.3124718157305</v>
      </c>
      <c r="MH63" s="34">
        <f>IF(MG63&lt;&gt;"",HLOOKUP(COUNT($IN63:MG63)+1,$G$4:$EH$8,MH$14,0)*$D63,IF($C63=MH$17,$G$7*$D63,""))</f>
        <v>9970.5943448428279</v>
      </c>
      <c r="MI63" s="34">
        <f>IF(MH63&lt;&gt;"",HLOOKUP(COUNT($IN63:MH63)+1,$G$4:$EH$8,MI$14,0)*$D63,IF($C63=MI$17,$G$7*$D63,""))</f>
        <v>8973.5349103585449</v>
      </c>
      <c r="MJ63" s="34">
        <f>IF(MI63&lt;&gt;"",HLOOKUP(COUNT($IN63:MI63)+1,$G$4:$EH$8,MJ$14,0)*$D63,IF($C63=MJ$17,$G$7*$D63,""))</f>
        <v>8076.1814193226919</v>
      </c>
      <c r="MK63" s="34">
        <f>IF(MJ63&lt;&gt;"",HLOOKUP(COUNT($IN63:MJ63)+1,$G$4:$EH$8,MK$14,0)*$D63,IF($C63=MK$17,$G$7*$D63,""))</f>
        <v>8641.5141186752808</v>
      </c>
      <c r="ML63" s="34">
        <f>IF(MK63&lt;&gt;"",HLOOKUP(COUNT($IN63:MK63)+1,$G$4:$EH$8,ML$14,0)*$D63,IF($C63=ML$17,$G$7*$D63,""))</f>
        <v>9246.4201069825504</v>
      </c>
      <c r="MM63" s="34">
        <f>IF(ML63&lt;&gt;"",HLOOKUP(COUNT($IN63:ML63)+1,$G$4:$EH$8,MM$14,0)*$D63,IF($C63=MM$17,$G$7*$D63,""))</f>
        <v>9893.6695144713285</v>
      </c>
      <c r="MN63" s="34">
        <f>IF(MM63&lt;&gt;"",HLOOKUP(COUNT($IN63:MM63)+1,$G$4:$EH$8,MN$14,0)*$D63,IF($C63=MN$17,$G$7*$D63,""))</f>
        <v>10685.163075629032</v>
      </c>
      <c r="MO63" s="34">
        <f>IF(MN63&lt;&gt;"",HLOOKUP(COUNT($IN63:MN63)+1,$G$4:$EH$8,MO$14,0)*$D63,IF($C63=MO$17,$G$7*$D63,""))</f>
        <v>7014.1702068757786</v>
      </c>
      <c r="MP63" s="34">
        <f>IF(MO63&lt;&gt;"",HLOOKUP(COUNT($IN63:MO63)+1,$G$4:$EH$8,MP$14,0)*$D63,IF($C63=MP$17,$G$7*$D63,""))</f>
        <v>7014.1702068757786</v>
      </c>
      <c r="MQ63" s="34">
        <f>IF(MP63&lt;&gt;"",HLOOKUP(COUNT($IN63:MP63)+1,$G$4:$EH$8,MQ$14,0)*$D63,IF($C63=MQ$17,$G$7*$D63,""))</f>
        <v>7014.1702068757786</v>
      </c>
      <c r="MR63" s="34">
        <f>IF(MQ63&lt;&gt;"",HLOOKUP(COUNT($IN63:MQ63)+1,$G$4:$EH$8,MR$14,0)*$D63,IF($C63=MR$17,$G$7*$D63,""))</f>
        <v>7014.1702068757786</v>
      </c>
      <c r="MS63" s="34">
        <f>IF(MR63&lt;&gt;"",HLOOKUP(COUNT($IN63:MR63)+1,$G$4:$EH$8,MS$14,0)*$D63,IF($C63=MS$17,$G$7*$D63,""))</f>
        <v>7014.1702068757786</v>
      </c>
      <c r="MT63" s="34">
        <f>IF(MS63&lt;&gt;"",HLOOKUP(COUNT($IN63:MS63)+1,$G$4:$EH$8,MT$14,0)*$D63,IF($C63=MT$17,$G$7*$D63,""))</f>
        <v>7014.1702068757786</v>
      </c>
      <c r="MU63" s="34">
        <f>IF(MT63&lt;&gt;"",HLOOKUP(COUNT($IN63:MT63)+1,$G$4:$EH$8,MU$14,0)*$D63,IF($C63=MU$17,$G$7*$D63,""))</f>
        <v>7014.1702068757786</v>
      </c>
      <c r="MV63" s="34">
        <f>IF(MU63&lt;&gt;"",HLOOKUP(COUNT($IN63:MU63)+1,$G$4:$EH$8,MV$14,0)*$D63,IF($C63=MV$17,$G$7*$D63,""))</f>
        <v>7014.1702068757786</v>
      </c>
      <c r="MW63" s="34">
        <f>IF(MV63&lt;&gt;"",HLOOKUP(COUNT($IN63:MV63)+1,$G$4:$EH$8,MW$14,0)*$D63,IF($C63=MW$17,$G$7*$D63,""))</f>
        <v>7014.1702068757786</v>
      </c>
      <c r="MX63" s="34">
        <f>IF(MW63&lt;&gt;"",HLOOKUP(COUNT($IN63:MW63)+1,$G$4:$EH$8,MX$14,0)*$D63,IF($C63=MX$17,$G$7*$D63,""))</f>
        <v>7014.1702068757786</v>
      </c>
      <c r="MY63" s="34">
        <f>IF(MX63&lt;&gt;"",HLOOKUP(COUNT($IN63:MX63)+1,$G$4:$EH$8,MY$14,0)*$D63,IF($C63=MY$17,$G$7*$D63,""))</f>
        <v>7014.1702068757786</v>
      </c>
      <c r="MZ63" s="34">
        <f>IF(MY63&lt;&gt;"",HLOOKUP(COUNT($IN63:MY63)+1,$G$4:$EH$8,MZ$14,0)*$D63,IF($C63=MZ$17,$G$7*$D63,""))</f>
        <v>7014.1702068757786</v>
      </c>
      <c r="NA63" s="34">
        <f>IF(MZ63&lt;&gt;"",HLOOKUP(COUNT($IN63:MZ63)+1,$G$4:$EH$8,NA$14,0)*$D63,IF($C63=NA$17,$G$7*$D63,""))</f>
        <v>7014.1702068757786</v>
      </c>
      <c r="NB63" s="34">
        <f>IF(NA63&lt;&gt;"",HLOOKUP(COUNT($IN63:NA63)+1,$G$4:$EH$8,NB$14,0)*$D63,IF($C63=NB$17,$G$7*$D63,""))</f>
        <v>7014.1702068757786</v>
      </c>
      <c r="NC63" s="34">
        <f>IF(NB63&lt;&gt;"",HLOOKUP(COUNT($IN63:NB63)+1,$G$4:$EH$8,NC$14,0)*$D63,IF($C63=NC$17,$G$7*$D63,""))</f>
        <v>7014.1702068757786</v>
      </c>
      <c r="ND63" s="34">
        <f>IF(NC63&lt;&gt;"",HLOOKUP(COUNT($IN63:NC63)+1,$G$4:$EH$8,ND$14,0)*$D63,IF($C63=ND$17,$G$7*$D63,""))</f>
        <v>7014.1702068757786</v>
      </c>
      <c r="NF63" s="34" t="str">
        <f>IF(NE63&lt;&gt;"",HLOOKUP(COUNT($NE63:NE63)+1,$G$4:$EH$8,NF$14,0)*$D63,IF($C63=NF$17,$G$8*$D63,""))</f>
        <v/>
      </c>
      <c r="NG63" s="34" t="str">
        <f>IF(NF63&lt;&gt;"",HLOOKUP(COUNT($NE63:NF63)+1,$G$4:$EH$8,NG$14,0)*$D63,IF($C63=NG$17,$G$8*$D63,""))</f>
        <v/>
      </c>
      <c r="NH63" s="34" t="str">
        <f>IF(NG63&lt;&gt;"",HLOOKUP(COUNT($NE63:NG63)+1,$G$4:$EH$8,NH$14,0)*$D63,IF($C63=NH$17,$G$8*$D63,""))</f>
        <v/>
      </c>
      <c r="NI63" s="34" t="str">
        <f>IF(NH63&lt;&gt;"",HLOOKUP(COUNT($NE63:NH63)+1,$G$4:$EH$8,NI$14,0)*$D63,IF($C63=NI$17,$G$8*$D63,""))</f>
        <v/>
      </c>
      <c r="NJ63" s="34" t="str">
        <f>IF(NI63&lt;&gt;"",HLOOKUP(COUNT($NE63:NI63)+1,$G$4:$EH$8,NJ$14,0)*$D63,IF($C63=NJ$17,$G$8*$D63,""))</f>
        <v/>
      </c>
      <c r="NK63" s="34" t="str">
        <f>IF(NJ63&lt;&gt;"",HLOOKUP(COUNT($NE63:NJ63)+1,$G$4:$EH$8,NK$14,0)*$D63,IF($C63=NK$17,$G$8*$D63,""))</f>
        <v/>
      </c>
      <c r="NL63" s="34" t="str">
        <f>IF(NK63&lt;&gt;"",HLOOKUP(COUNT($NE63:NK63)+1,$G$4:$EH$8,NL$14,0)*$D63,IF($C63=NL$17,$G$8*$D63,""))</f>
        <v/>
      </c>
      <c r="NM63" s="34" t="str">
        <f>IF(NL63&lt;&gt;"",HLOOKUP(COUNT($NE63:NL63)+1,$G$4:$EH$8,NM$14,0)*$D63,IF($C63=NM$17,$G$8*$D63,""))</f>
        <v/>
      </c>
      <c r="NN63" s="34" t="str">
        <f>IF(NM63&lt;&gt;"",HLOOKUP(COUNT($NE63:NM63)+1,$G$4:$EH$8,NN$14,0)*$D63,IF($C63=NN$17,$G$8*$D63,""))</f>
        <v/>
      </c>
      <c r="NO63" s="34" t="str">
        <f>IF(NN63&lt;&gt;"",HLOOKUP(COUNT($NE63:NN63)+1,$G$4:$EH$8,NO$14,0)*$D63,IF($C63=NO$17,$G$8*$D63,""))</f>
        <v/>
      </c>
      <c r="NP63" s="34" t="str">
        <f>IF(NO63&lt;&gt;"",HLOOKUP(COUNT($NE63:NO63)+1,$G$4:$EH$8,NP$14,0)*$D63,IF($C63=NP$17,$G$8*$D63,""))</f>
        <v/>
      </c>
      <c r="NQ63" s="34" t="str">
        <f>IF(NP63&lt;&gt;"",HLOOKUP(COUNT($NE63:NP63)+1,$G$4:$EH$8,NQ$14,0)*$D63,IF($C63=NQ$17,$G$8*$D63,""))</f>
        <v/>
      </c>
      <c r="NR63" s="34" t="str">
        <f>IF(NQ63&lt;&gt;"",HLOOKUP(COUNT($NE63:NQ63)+1,$G$4:$EH$8,NR$14,0)*$D63,IF($C63=NR$17,$G$8*$D63,""))</f>
        <v/>
      </c>
      <c r="NS63" s="34" t="str">
        <f>IF(NR63&lt;&gt;"",HLOOKUP(COUNT($NE63:NR63)+1,$G$4:$EH$8,NS$14,0)*$D63,IF($C63=NS$17,$G$8*$D63,""))</f>
        <v/>
      </c>
      <c r="NT63" s="34" t="str">
        <f>IF(NS63&lt;&gt;"",HLOOKUP(COUNT($NE63:NS63)+1,$G$4:$EH$8,NT$14,0)*$D63,IF($C63=NT$17,$G$8*$D63,""))</f>
        <v/>
      </c>
      <c r="NU63" s="34" t="str">
        <f>IF(NT63&lt;&gt;"",HLOOKUP(COUNT($NE63:NT63)+1,$G$4:$EH$8,NU$14,0)*$D63,IF($C63=NU$17,$G$8*$D63,""))</f>
        <v/>
      </c>
      <c r="NV63" s="34" t="str">
        <f>IF(NU63&lt;&gt;"",HLOOKUP(COUNT($NE63:NU63)+1,$G$4:$EH$8,NV$14,0)*$D63,IF($C63=NV$17,$G$8*$D63,""))</f>
        <v/>
      </c>
      <c r="NW63" s="34" t="str">
        <f>IF(NV63&lt;&gt;"",HLOOKUP(COUNT($NE63:NV63)+1,$G$4:$EH$8,NW$14,0)*$D63,IF($C63=NW$17,$G$8*$D63,""))</f>
        <v/>
      </c>
      <c r="NX63" s="34" t="str">
        <f>IF(NW63&lt;&gt;"",HLOOKUP(COUNT($NE63:NW63)+1,$G$4:$EH$8,NX$14,0)*$D63,IF($C63=NX$17,$G$8*$D63,""))</f>
        <v/>
      </c>
      <c r="NY63" s="34" t="str">
        <f>IF(NX63&lt;&gt;"",HLOOKUP(COUNT($NE63:NX63)+1,$G$4:$EH$8,NY$14,0)*$D63,IF($C63=NY$17,$G$8*$D63,""))</f>
        <v/>
      </c>
      <c r="NZ63" s="34" t="str">
        <f>IF(NY63&lt;&gt;"",HLOOKUP(COUNT($NE63:NY63)+1,$G$4:$EH$8,NZ$14,0)*$D63,IF($C63=NZ$17,$G$8*$D63,""))</f>
        <v/>
      </c>
      <c r="OA63" s="34" t="str">
        <f>IF(NZ63&lt;&gt;"",HLOOKUP(COUNT($NE63:NZ63)+1,$G$4:$EH$8,OA$14,0)*$D63,IF($C63=OA$17,$G$8*$D63,""))</f>
        <v/>
      </c>
      <c r="OB63" s="34" t="str">
        <f>IF(OA63&lt;&gt;"",HLOOKUP(COUNT($NE63:OA63)+1,$G$4:$EH$8,OB$14,0)*$D63,IF($C63=OB$17,$G$8*$D63,""))</f>
        <v/>
      </c>
      <c r="OC63" s="34" t="str">
        <f>IF(OB63&lt;&gt;"",HLOOKUP(COUNT($NE63:OB63)+1,$G$4:$EH$8,OC$14,0)*$D63,IF($C63=OC$17,$G$8*$D63,""))</f>
        <v/>
      </c>
      <c r="OD63" s="34" t="str">
        <f>IF(OC63&lt;&gt;"",HLOOKUP(COUNT($NE63:OC63)+1,$G$4:$EH$8,OD$14,0)*$D63,IF($C63=OD$17,$G$8*$D63,""))</f>
        <v/>
      </c>
      <c r="OE63" s="34" t="str">
        <f>IF(OD63&lt;&gt;"",HLOOKUP(COUNT($NE63:OD63)+1,$G$4:$EH$8,OE$14,0)*$D63,IF($C63=OE$17,$G$8*$D63,""))</f>
        <v/>
      </c>
      <c r="OF63" s="34" t="str">
        <f>IF(OE63&lt;&gt;"",HLOOKUP(COUNT($NE63:OE63)+1,$G$4:$EH$8,OF$14,0)*$D63,IF($C63=OF$17,$G$8*$D63,""))</f>
        <v/>
      </c>
      <c r="OG63" s="34" t="str">
        <f>IF(OF63&lt;&gt;"",HLOOKUP(COUNT($NE63:OF63)+1,$G$4:$EH$8,OG$14,0)*$D63,IF($C63=OG$17,$G$8*$D63,""))</f>
        <v/>
      </c>
      <c r="OH63" s="34" t="str">
        <f>IF(OG63&lt;&gt;"",HLOOKUP(COUNT($NE63:OG63)+1,$G$4:$EH$8,OH$14,0)*$D63,IF($C63=OH$17,$G$8*$D63,""))</f>
        <v/>
      </c>
      <c r="OI63" s="34" t="str">
        <f>IF(OH63&lt;&gt;"",HLOOKUP(COUNT($NE63:OH63)+1,$G$4:$EH$8,OI$14,0)*$D63,IF($C63=OI$17,$G$8*$D63,""))</f>
        <v/>
      </c>
      <c r="OJ63" s="34" t="str">
        <f>IF(OI63&lt;&gt;"",HLOOKUP(COUNT($NE63:OI63)+1,$G$4:$EH$8,OJ$14,0)*$D63,IF($C63=OJ$17,$G$8*$D63,""))</f>
        <v/>
      </c>
      <c r="OK63" s="34" t="str">
        <f>IF(OJ63&lt;&gt;"",HLOOKUP(COUNT($NE63:OJ63)+1,$G$4:$EH$8,OK$14,0)*$D63,IF($C63=OK$17,$G$8*$D63,""))</f>
        <v/>
      </c>
      <c r="OL63" s="34" t="str">
        <f>IF(OK63&lt;&gt;"",HLOOKUP(COUNT($NE63:OK63)+1,$G$4:$EH$8,OL$14,0)*$D63,IF($C63=OL$17,$G$8*$D63,""))</f>
        <v/>
      </c>
      <c r="OM63" s="34" t="str">
        <f>IF(OL63&lt;&gt;"",HLOOKUP(COUNT($NE63:OL63)+1,$G$4:$EH$8,OM$14,0)*$D63,IF($C63=OM$17,$G$8*$D63,""))</f>
        <v/>
      </c>
      <c r="ON63" s="34" t="str">
        <f>IF(OM63&lt;&gt;"",HLOOKUP(COUNT($NE63:OM63)+1,$G$4:$EH$8,ON$14,0)*$D63,IF($C63=ON$17,$G$8*$D63,""))</f>
        <v/>
      </c>
      <c r="OO63" s="34" t="str">
        <f>IF(ON63&lt;&gt;"",HLOOKUP(COUNT($NE63:ON63)+1,$G$4:$EH$8,OO$14,0)*$D63,IF($C63=OO$17,$G$8*$D63,""))</f>
        <v/>
      </c>
      <c r="OP63" s="34" t="str">
        <f>IF(OO63&lt;&gt;"",HLOOKUP(COUNT($NE63:OO63)+1,$G$4:$EH$8,OP$14,0)*$D63,IF($C63=OP$17,$G$8*$D63,""))</f>
        <v/>
      </c>
      <c r="OQ63" s="34" t="str">
        <f>IF(OP63&lt;&gt;"",HLOOKUP(COUNT($NE63:OP63)+1,$G$4:$EH$8,OQ$14,0)*$D63,IF($C63=OQ$17,$G$8*$D63,""))</f>
        <v/>
      </c>
      <c r="OR63" s="34" t="str">
        <f>IF(OQ63&lt;&gt;"",HLOOKUP(COUNT($NE63:OQ63)+1,$G$4:$EH$8,OR$14,0)*$D63,IF($C63=OR$17,$G$8*$D63,""))</f>
        <v/>
      </c>
      <c r="OS63" s="34" t="str">
        <f>IF(OR63&lt;&gt;"",HLOOKUP(COUNT($NE63:OR63)+1,$G$4:$EH$8,OS$14,0)*$D63,IF($C63=OS$17,$G$8*$D63,""))</f>
        <v/>
      </c>
      <c r="OT63" s="34" t="str">
        <f>IF(OS63&lt;&gt;"",HLOOKUP(COUNT($NE63:OS63)+1,$G$4:$EH$8,OT$14,0)*$D63,IF($C63=OT$17,$G$8*$D63,""))</f>
        <v/>
      </c>
      <c r="OU63" s="34" t="str">
        <f>IF(OT63&lt;&gt;"",HLOOKUP(COUNT($NE63:OT63)+1,$G$4:$EH$8,OU$14,0)*$D63,IF($C63=OU$17,$G$8*$D63,""))</f>
        <v/>
      </c>
      <c r="OV63" s="34" t="str">
        <f>IF(OU63&lt;&gt;"",HLOOKUP(COUNT($NE63:OU63)+1,$G$4:$EH$8,OV$14,0)*$D63,IF($C63=OV$17,$G$8*$D63,""))</f>
        <v/>
      </c>
      <c r="OW63" s="34" t="str">
        <f>IF(OV63&lt;&gt;"",HLOOKUP(COUNT($NE63:OV63)+1,$G$4:$EH$8,OW$14,0)*$D63,IF($C63=OW$17,$G$8*$D63,""))</f>
        <v/>
      </c>
      <c r="OX63" s="34">
        <f>IF(OW63&lt;&gt;"",HLOOKUP(COUNT($NE63:OW63)+1,$G$4:$EH$8,OX$14,0)*$D63,IF($C63=OX$17,$G$8*$D63,""))</f>
        <v>140000</v>
      </c>
      <c r="OY63" s="34">
        <f>IF(OX63&lt;&gt;"",HLOOKUP(COUNT($NE63:OX63)+1,$G$4:$EH$8,OY$14,0)*$D63,IF($C63=OY$17,$G$8*$D63,""))</f>
        <v>0</v>
      </c>
      <c r="OZ63" s="34">
        <f>IF(OY63&lt;&gt;"",HLOOKUP(COUNT($NE63:OY63)+1,$G$4:$EH$8,OZ$14,0)*$D63,IF($C63=OZ$17,$G$8*$D63,""))</f>
        <v>0</v>
      </c>
      <c r="PA63" s="34">
        <f>IF(OZ63&lt;&gt;"",HLOOKUP(COUNT($NE63:OZ63)+1,$G$4:$EH$8,PA$14,0)*$D63,IF($C63=PA$17,$G$8*$D63,""))</f>
        <v>0</v>
      </c>
      <c r="PB63" s="34">
        <f>IF(PA63&lt;&gt;"",HLOOKUP(COUNT($NE63:PA63)+1,$G$4:$EH$8,PB$14,0)*$D63,IF($C63=PB$17,$G$8*$D63,""))</f>
        <v>0</v>
      </c>
      <c r="PC63" s="34">
        <f>IF(PB63&lt;&gt;"",HLOOKUP(COUNT($NE63:PB63)+1,$G$4:$EH$8,PC$14,0)*$D63,IF($C63=PC$17,$G$8*$D63,""))</f>
        <v>0</v>
      </c>
      <c r="PD63" s="34">
        <f>IF(PC63&lt;&gt;"",HLOOKUP(COUNT($NE63:PC63)+1,$G$4:$EH$8,PD$14,0)*$D63,IF($C63=PD$17,$G$8*$D63,""))</f>
        <v>0</v>
      </c>
      <c r="PE63" s="34">
        <f>IF(PD63&lt;&gt;"",HLOOKUP(COUNT($NE63:PD63)+1,$G$4:$EH$8,PE$14,0)*$D63,IF($C63=PE$17,$G$8*$D63,""))</f>
        <v>0</v>
      </c>
      <c r="PF63" s="34">
        <f>IF(PE63&lt;&gt;"",HLOOKUP(COUNT($NE63:PE63)+1,$G$4:$EH$8,PF$14,0)*$D63,IF($C63=PF$17,$G$8*$D63,""))</f>
        <v>0</v>
      </c>
      <c r="PG63" s="34">
        <f>IF(PF63&lt;&gt;"",HLOOKUP(COUNT($NE63:PF63)+1,$G$4:$EH$8,PG$14,0)*$D63,IF($C63=PG$17,$G$8*$D63,""))</f>
        <v>0</v>
      </c>
      <c r="PH63" s="34">
        <f>IF(PG63&lt;&gt;"",HLOOKUP(COUNT($NE63:PG63)+1,$G$4:$EH$8,PH$14,0)*$D63,IF($C63=PH$17,$G$8*$D63,""))</f>
        <v>0</v>
      </c>
      <c r="PI63" s="34">
        <f>IF(PH63&lt;&gt;"",HLOOKUP(COUNT($NE63:PH63)+1,$G$4:$EH$8,PI$14,0)*$D63,IF($C63=PI$17,$G$8*$D63,""))</f>
        <v>0</v>
      </c>
      <c r="PJ63" s="34">
        <f>IF(PI63&lt;&gt;"",HLOOKUP(COUNT($NE63:PI63)+1,$G$4:$EH$8,PJ$14,0)*$D63,IF($C63=PJ$17,$G$8*$D63,""))</f>
        <v>0</v>
      </c>
      <c r="PK63" s="34">
        <f>IF(PJ63&lt;&gt;"",HLOOKUP(COUNT($NE63:PJ63)+1,$G$4:$EH$8,PK$14,0)*$D63,IF($C63=PK$17,$G$8*$D63,""))</f>
        <v>0</v>
      </c>
      <c r="PL63" s="34">
        <f>IF(PK63&lt;&gt;"",HLOOKUP(COUNT($NE63:PK63)+1,$G$4:$EH$8,PL$14,0)*$D63,IF($C63=PL$17,$G$8*$D63,""))</f>
        <v>0</v>
      </c>
      <c r="PM63" s="34">
        <f>IF(PL63&lt;&gt;"",HLOOKUP(COUNT($NE63:PL63)+1,$G$4:$EH$8,PM$14,0)*$D63,IF($C63=PM$17,$G$8*$D63,""))</f>
        <v>0</v>
      </c>
      <c r="PN63" s="34">
        <f>IF(PM63&lt;&gt;"",HLOOKUP(COUNT($NE63:PM63)+1,$G$4:$EH$8,PN$14,0)*$D63,IF($C63=PN$17,$G$8*$D63,""))</f>
        <v>0</v>
      </c>
      <c r="PO63" s="34">
        <f>IF(PN63&lt;&gt;"",HLOOKUP(COUNT($NE63:PN63)+1,$G$4:$EH$8,PO$14,0)*$D63,IF($C63=PO$17,$G$8*$D63,""))</f>
        <v>0</v>
      </c>
      <c r="PP63" s="34">
        <f>IF(PO63&lt;&gt;"",HLOOKUP(COUNT($NE63:PO63)+1,$G$4:$EH$8,PP$14,0)*$D63,IF($C63=PP$17,$G$8*$D63,""))</f>
        <v>0</v>
      </c>
      <c r="PQ63" s="34">
        <f>IF(PP63&lt;&gt;"",HLOOKUP(COUNT($NE63:PP63)+1,$G$4:$EH$8,PQ$14,0)*$D63,IF($C63=PQ$17,$G$8*$D63,""))</f>
        <v>0</v>
      </c>
      <c r="PR63" s="34">
        <f>IF(PQ63&lt;&gt;"",HLOOKUP(COUNT($NE63:PQ63)+1,$G$4:$EH$8,PR$14,0)*$D63,IF($C63=PR$17,$G$8*$D63,""))</f>
        <v>0</v>
      </c>
      <c r="PS63" s="34">
        <f>IF(PR63&lt;&gt;"",HLOOKUP(COUNT($NE63:PR63)+1,$G$4:$EH$8,PS$14,0)*$D63,IF($C63=PS$17,$G$8*$D63,""))</f>
        <v>0</v>
      </c>
      <c r="PT63" s="34">
        <f>IF(PS63&lt;&gt;"",HLOOKUP(COUNT($NE63:PS63)+1,$G$4:$EH$8,PT$14,0)*$D63,IF($C63=PT$17,$G$8*$D63,""))</f>
        <v>0</v>
      </c>
      <c r="PU63" s="34">
        <f>IF(PT63&lt;&gt;"",HLOOKUP(COUNT($NE63:PT63)+1,$G$4:$EH$8,PU$14,0)*$D63,IF($C63=PU$17,$G$8*$D63,""))</f>
        <v>0</v>
      </c>
      <c r="PV63" s="34">
        <f>IF(PU63&lt;&gt;"",HLOOKUP(COUNT($NE63:PU63)+1,$G$4:$EH$8,PV$14,0)*$D63,IF($C63=PV$17,$G$8*$D63,""))</f>
        <v>0</v>
      </c>
      <c r="PW63" s="34">
        <f>IF(PV63&lt;&gt;"",HLOOKUP(COUNT($NE63:PV63)+1,$G$4:$EH$8,PW$14,0)*$D63,IF($C63=PW$17,$G$8*$D63,""))</f>
        <v>0</v>
      </c>
      <c r="PX63" s="34">
        <f>IF(PW63&lt;&gt;"",HLOOKUP(COUNT($NE63:PW63)+1,$G$4:$EH$8,PX$14,0)*$D63,IF($C63=PX$17,$G$8*$D63,""))</f>
        <v>0</v>
      </c>
      <c r="PY63" s="34">
        <f>IF(PX63&lt;&gt;"",HLOOKUP(COUNT($NE63:PX63)+1,$G$4:$EH$8,PY$14,0)*$D63,IF($C63=PY$17,$G$8*$D63,""))</f>
        <v>0</v>
      </c>
      <c r="PZ63" s="34">
        <f>IF(PY63&lt;&gt;"",HLOOKUP(COUNT($NE63:PY63)+1,$G$4:$EH$8,PZ$14,0)*$D63,IF($C63=PZ$17,$G$8*$D63,""))</f>
        <v>0</v>
      </c>
      <c r="QA63" s="34">
        <f>IF(PZ63&lt;&gt;"",HLOOKUP(COUNT($NE63:PZ63)+1,$G$4:$EH$8,QA$14,0)*$D63,IF($C63=QA$17,$G$8*$D63,""))</f>
        <v>0</v>
      </c>
      <c r="QB63" s="34">
        <f>IF(QA63&lt;&gt;"",HLOOKUP(COUNT($NE63:QA63)+1,$G$4:$EH$8,QB$14,0)*$D63,IF($C63=QB$17,$G$8*$D63,""))</f>
        <v>0</v>
      </c>
      <c r="QC63" s="34">
        <f>IF(QB63&lt;&gt;"",HLOOKUP(COUNT($NE63:QB63)+1,$G$4:$EH$8,QC$14,0)*$D63,IF($C63=QC$17,$G$8*$D63,""))</f>
        <v>0</v>
      </c>
      <c r="QD63" s="34">
        <f>IF(QC63&lt;&gt;"",HLOOKUP(COUNT($NE63:QC63)+1,$G$4:$EH$8,QD$14,0)*$D63,IF($C63=QD$17,$G$8*$D63,""))</f>
        <v>0</v>
      </c>
      <c r="QE63" s="34">
        <f>IF(QD63&lt;&gt;"",HLOOKUP(COUNT($NE63:QD63)+1,$G$4:$EH$8,QE$14,0)*$D63,IF($C63=QE$17,$G$8*$D63,""))</f>
        <v>0</v>
      </c>
      <c r="QF63" s="34">
        <f>IF(QE63&lt;&gt;"",HLOOKUP(COUNT($NE63:QE63)+1,$G$4:$EH$8,QF$14,0)*$D63,IF($C63=QF$17,$G$8*$D63,""))</f>
        <v>0</v>
      </c>
      <c r="QG63" s="34">
        <f>IF(QF63&lt;&gt;"",HLOOKUP(COUNT($NE63:QF63)+1,$G$4:$EH$8,QG$14,0)*$D63,IF($C63=QG$17,$G$8*$D63,""))</f>
        <v>0</v>
      </c>
      <c r="QH63" s="34">
        <f>IF(QG63&lt;&gt;"",HLOOKUP(COUNT($NE63:QG63)+1,$G$4:$EH$8,QH$14,0)*$D63,IF($C63=QH$17,$G$8*$D63,""))</f>
        <v>0</v>
      </c>
      <c r="QI63" s="34">
        <f>IF(QH63&lt;&gt;"",HLOOKUP(COUNT($NE63:QH63)+1,$G$4:$EH$8,QI$14,0)*$D63,IF($C63=QI$17,$G$8*$D63,""))</f>
        <v>0</v>
      </c>
      <c r="QJ63" s="34">
        <f>IF(QI63&lt;&gt;"",HLOOKUP(COUNT($NE63:QI63)+1,$G$4:$EH$8,QJ$14,0)*$D63,IF($C63=QJ$17,$G$8*$D63,""))</f>
        <v>0</v>
      </c>
      <c r="QK63" s="34">
        <f>IF(QJ63&lt;&gt;"",HLOOKUP(COUNT($NE63:QJ63)+1,$G$4:$EH$8,QK$14,0)*$D63,IF($C63=QK$17,$G$8*$D63,""))</f>
        <v>0</v>
      </c>
      <c r="QL63" s="34">
        <f>IF(QK63&lt;&gt;"",HLOOKUP(COUNT($NE63:QK63)+1,$G$4:$EH$8,QL$14,0)*$D63,IF($C63=QL$17,$G$8*$D63,""))</f>
        <v>0</v>
      </c>
      <c r="QM63" s="34">
        <f>IF(QL63&lt;&gt;"",HLOOKUP(COUNT($NE63:QL63)+1,$G$4:$EH$8,QM$14,0)*$D63,IF($C63=QM$17,$G$8*$D63,""))</f>
        <v>0</v>
      </c>
      <c r="QN63" s="34">
        <f>IF(QM63&lt;&gt;"",HLOOKUP(COUNT($NE63:QM63)+1,$G$4:$EH$8,QN$14,0)*$D63,IF($C63=QN$17,$G$8*$D63,""))</f>
        <v>0</v>
      </c>
      <c r="QO63" s="34">
        <f>IF(QN63&lt;&gt;"",HLOOKUP(COUNT($NE63:QN63)+1,$G$4:$EH$8,QO$14,0)*$D63,IF($C63=QO$17,$G$8*$D63,""))</f>
        <v>0</v>
      </c>
      <c r="QP63" s="34">
        <f>IF(QO63&lt;&gt;"",HLOOKUP(COUNT($NE63:QO63)+1,$G$4:$EH$8,QP$14,0)*$D63,IF($C63=QP$17,$G$8*$D63,""))</f>
        <v>0</v>
      </c>
      <c r="QQ63" s="34">
        <f>IF(QP63&lt;&gt;"",HLOOKUP(COUNT($NE63:QP63)+1,$G$4:$EH$8,QQ$14,0)*$D63,IF($C63=QQ$17,$G$8*$D63,""))</f>
        <v>0</v>
      </c>
      <c r="QR63" s="34">
        <f>IF(QQ63&lt;&gt;"",HLOOKUP(COUNT($NE63:QQ63)+1,$G$4:$EH$8,QR$14,0)*$D63,IF($C63=QR$17,$G$8*$D63,""))</f>
        <v>0</v>
      </c>
      <c r="QS63" s="34">
        <f>IF(QR63&lt;&gt;"",HLOOKUP(COUNT($NE63:QR63)+1,$G$4:$EH$8,QS$14,0)*$D63,IF($C63=QS$17,$G$8*$D63,""))</f>
        <v>0</v>
      </c>
      <c r="QT63" s="34">
        <f>IF(QS63&lt;&gt;"",HLOOKUP(COUNT($NE63:QS63)+1,$G$4:$EH$8,QT$14,0)*$D63,IF($C63=QT$17,$G$8*$D63,""))</f>
        <v>0</v>
      </c>
      <c r="QU63" s="34">
        <f>IF(QT63&lt;&gt;"",HLOOKUP(COUNT($NE63:QT63)+1,$G$4:$EH$8,QU$14,0)*$D63,IF($C63=QU$17,$G$8*$D63,""))</f>
        <v>0</v>
      </c>
      <c r="QV63" s="34">
        <f>IF(QU63&lt;&gt;"",HLOOKUP(COUNT($NE63:QU63)+1,$G$4:$EH$8,QV$14,0)*$D63,IF($C63=QV$17,$G$8*$D63,""))</f>
        <v>0</v>
      </c>
      <c r="QW63" s="34">
        <f>IF(QV63&lt;&gt;"",HLOOKUP(COUNT($NE63:QV63)+1,$G$4:$EH$8,QW$14,0)*$D63,IF($C63=QW$17,$G$8*$D63,""))</f>
        <v>0</v>
      </c>
      <c r="QX63" s="34">
        <f>IF(QW63&lt;&gt;"",HLOOKUP(COUNT($NE63:QW63)+1,$G$4:$EH$8,QX$14,0)*$D63,IF($C63=QX$17,$G$8*$D63,""))</f>
        <v>0</v>
      </c>
      <c r="QY63" s="34">
        <f>IF(QX63&lt;&gt;"",HLOOKUP(COUNT($NE63:QX63)+1,$G$4:$EH$8,QY$14,0)*$D63,IF($C63=QY$17,$G$8*$D63,""))</f>
        <v>0</v>
      </c>
      <c r="QZ63" s="34">
        <f>IF(QY63&lt;&gt;"",HLOOKUP(COUNT($NE63:QY63)+1,$G$4:$EH$8,QZ$14,0)*$D63,IF($C63=QZ$17,$G$8*$D63,""))</f>
        <v>0</v>
      </c>
      <c r="RA63" s="34">
        <f>IF(QZ63&lt;&gt;"",HLOOKUP(COUNT($NE63:QZ63)+1,$G$4:$EH$8,RA$14,0)*$D63,IF($C63=RA$17,$G$8*$D63,""))</f>
        <v>0</v>
      </c>
      <c r="RB63" s="34">
        <f>IF(RA63&lt;&gt;"",HLOOKUP(COUNT($NE63:RA63)+1,$G$4:$EH$8,RB$14,0)*$D63,IF($C63=RB$17,$G$8*$D63,""))</f>
        <v>0</v>
      </c>
      <c r="RC63" s="34">
        <f>IF(RB63&lt;&gt;"",HLOOKUP(COUNT($NE63:RB63)+1,$G$4:$EH$8,RC$14,0)*$D63,IF($C63=RC$17,$G$8*$D63,""))</f>
        <v>0</v>
      </c>
      <c r="RD63" s="34">
        <f>IF(RC63&lt;&gt;"",HLOOKUP(COUNT($NE63:RC63)+1,$G$4:$EH$8,RD$14,0)*$D63,IF($C63=RD$17,$G$8*$D63,""))</f>
        <v>0</v>
      </c>
      <c r="RE63" s="34">
        <f>IF(RD63&lt;&gt;"",HLOOKUP(COUNT($NE63:RD63)+1,$G$4:$EH$8,RE$14,0)*$D63,IF($C63=RE$17,$G$8*$D63,""))</f>
        <v>0</v>
      </c>
      <c r="RF63" s="34">
        <f>IF(RE63&lt;&gt;"",HLOOKUP(COUNT($NE63:RE63)+1,$G$4:$EH$8,RF$14,0)*$D63,IF($C63=RF$17,$G$8*$D63,""))</f>
        <v>0</v>
      </c>
      <c r="RG63" s="34">
        <f>IF(RF63&lt;&gt;"",HLOOKUP(COUNT($NE63:RF63)+1,$G$4:$EH$8,RG$14,0)*$D63,IF($C63=RG$17,$G$8*$D63,""))</f>
        <v>0</v>
      </c>
      <c r="RH63" s="34">
        <f>IF(RG63&lt;&gt;"",HLOOKUP(COUNT($NE63:RG63)+1,$G$4:$EH$8,RH$14,0)*$D63,IF($C63=RH$17,$G$8*$D63,""))</f>
        <v>0</v>
      </c>
      <c r="RI63" s="34">
        <f>IF(RH63&lt;&gt;"",HLOOKUP(COUNT($NE63:RH63)+1,$G$4:$EH$8,RI$14,0)*$D63,IF($C63=RI$17,$G$8*$D63,""))</f>
        <v>0</v>
      </c>
      <c r="RJ63" s="34">
        <f>IF(RI63&lt;&gt;"",HLOOKUP(COUNT($NE63:RI63)+1,$G$4:$EH$8,RJ$14,0)*$D63,IF($C63=RJ$17,$G$8*$D63,""))</f>
        <v>0</v>
      </c>
      <c r="RK63" s="34">
        <f>IF(RJ63&lt;&gt;"",HLOOKUP(COUNT($NE63:RJ63)+1,$G$4:$EH$8,RK$14,0)*$D63,IF($C63=RK$17,$G$8*$D63,""))</f>
        <v>0</v>
      </c>
      <c r="RL63" s="34">
        <f>IF(RK63&lt;&gt;"",HLOOKUP(COUNT($NE63:RK63)+1,$G$4:$EH$8,RL$14,0)*$D63,IF($C63=RL$17,$G$8*$D63,""))</f>
        <v>0</v>
      </c>
      <c r="RM63" s="34">
        <f>IF(RL63&lt;&gt;"",HLOOKUP(COUNT($NE63:RL63)+1,$G$4:$EH$8,RM$14,0)*$D63,IF($C63=RM$17,$G$8*$D63,""))</f>
        <v>0</v>
      </c>
      <c r="RN63" s="34">
        <f>IF(RM63&lt;&gt;"",HLOOKUP(COUNT($NE63:RM63)+1,$G$4:$EH$8,RN$14,0)*$D63,IF($C63=RN$17,$G$8*$D63,""))</f>
        <v>0</v>
      </c>
      <c r="RO63" s="34">
        <f>IF(RN63&lt;&gt;"",HLOOKUP(COUNT($NE63:RN63)+1,$G$4:$EH$8,RO$14,0)*$D63,IF($C63=RO$17,$G$8*$D63,""))</f>
        <v>0</v>
      </c>
      <c r="RP63" s="34">
        <f>IF(RO63&lt;&gt;"",HLOOKUP(COUNT($NE63:RO63)+1,$G$4:$EH$8,RP$14,0)*$D63,IF($C63=RP$17,$G$8*$D63,""))</f>
        <v>0</v>
      </c>
      <c r="RQ63" s="34">
        <f>IF(RP63&lt;&gt;"",HLOOKUP(COUNT($NE63:RP63)+1,$G$4:$EH$8,RQ$14,0)*$D63,IF($C63=RQ$17,$G$8*$D63,""))</f>
        <v>0</v>
      </c>
      <c r="RR63" s="34">
        <f>IF(RQ63&lt;&gt;"",HLOOKUP(COUNT($NE63:RQ63)+1,$G$4:$EH$8,RR$14,0)*$D63,IF($C63=RR$17,$G$8*$D63,""))</f>
        <v>0</v>
      </c>
      <c r="RS63" s="34">
        <f>IF(RR63&lt;&gt;"",HLOOKUP(COUNT($NE63:RR63)+1,$G$4:$EH$8,RS$14,0)*$D63,IF($C63=RS$17,$G$8*$D63,""))</f>
        <v>0</v>
      </c>
      <c r="RT63" s="34">
        <f>IF(RS63&lt;&gt;"",HLOOKUP(COUNT($NE63:RS63)+1,$G$4:$EH$8,RT$14,0)*$D63,IF($C63=RT$17,$G$8*$D63,""))</f>
        <v>0</v>
      </c>
      <c r="RU63" s="34">
        <f>IF(RT63&lt;&gt;"",HLOOKUP(COUNT($NE63:RT63)+1,$G$4:$EH$8,RU$14,0)*$D63,IF($C63=RU$17,$G$8*$D63,""))</f>
        <v>0</v>
      </c>
      <c r="RW63" s="34" t="str">
        <f>IF(RV63&lt;&gt;"",HLOOKUP(COUNT($RV63:RV63)+1,$G$4:$EH$9,RW$14,0)*$D63,IF($C63=RW$17,$G$9*$D63,""))</f>
        <v/>
      </c>
      <c r="RX63" s="34" t="str">
        <f>IF(RW63&lt;&gt;"",HLOOKUP(COUNT($RV63:RW63)+1,$G$4:$EH$9,RX$14,0)*$D63,IF($C63=RX$17,$G$9*$D63,""))</f>
        <v/>
      </c>
      <c r="RY63" s="34" t="str">
        <f>IF(RX63&lt;&gt;"",HLOOKUP(COUNT($RV63:RX63)+1,$G$4:$EH$9,RY$14,0)*$D63,IF($C63=RY$17,$G$9*$D63,""))</f>
        <v/>
      </c>
      <c r="RZ63" s="34" t="str">
        <f>IF(RY63&lt;&gt;"",HLOOKUP(COUNT($RV63:RY63)+1,$G$4:$EH$9,RZ$14,0)*$D63,IF($C63=RZ$17,$G$9*$D63,""))</f>
        <v/>
      </c>
      <c r="SA63" s="34" t="str">
        <f>IF(RZ63&lt;&gt;"",HLOOKUP(COUNT($RV63:RZ63)+1,$G$4:$EH$9,SA$14,0)*$D63,IF($C63=SA$17,$G$9*$D63,""))</f>
        <v/>
      </c>
      <c r="SB63" s="34" t="str">
        <f>IF(SA63&lt;&gt;"",HLOOKUP(COUNT($RV63:SA63)+1,$G$4:$EH$9,SB$14,0)*$D63,IF($C63=SB$17,$G$9*$D63,""))</f>
        <v/>
      </c>
      <c r="SC63" s="34" t="str">
        <f>IF(SB63&lt;&gt;"",HLOOKUP(COUNT($RV63:SB63)+1,$G$4:$EH$9,SC$14,0)*$D63,IF($C63=SC$17,$G$9*$D63,""))</f>
        <v/>
      </c>
      <c r="SD63" s="34" t="str">
        <f>IF(SC63&lt;&gt;"",HLOOKUP(COUNT($RV63:SC63)+1,$G$4:$EH$9,SD$14,0)*$D63,IF($C63=SD$17,$G$9*$D63,""))</f>
        <v/>
      </c>
      <c r="SE63" s="34" t="str">
        <f>IF(SD63&lt;&gt;"",HLOOKUP(COUNT($RV63:SD63)+1,$G$4:$EH$9,SE$14,0)*$D63,IF($C63=SE$17,$G$9*$D63,""))</f>
        <v/>
      </c>
      <c r="SF63" s="34" t="str">
        <f>IF(SE63&lt;&gt;"",HLOOKUP(COUNT($RV63:SE63)+1,$G$4:$EH$9,SF$14,0)*$D63,IF($C63=SF$17,$G$9*$D63,""))</f>
        <v/>
      </c>
      <c r="SG63" s="34" t="str">
        <f>IF(SF63&lt;&gt;"",HLOOKUP(COUNT($RV63:SF63)+1,$G$4:$EH$9,SG$14,0)*$D63,IF($C63=SG$17,$G$9*$D63,""))</f>
        <v/>
      </c>
      <c r="SH63" s="34" t="str">
        <f>IF(SG63&lt;&gt;"",HLOOKUP(COUNT($RV63:SG63)+1,$G$4:$EH$9,SH$14,0)*$D63,IF($C63=SH$17,$G$9*$D63,""))</f>
        <v/>
      </c>
      <c r="SI63" s="34" t="str">
        <f>IF(SH63&lt;&gt;"",HLOOKUP(COUNT($RV63:SH63)+1,$G$4:$EH$9,SI$14,0)*$D63,IF($C63=SI$17,$G$9*$D63,""))</f>
        <v/>
      </c>
      <c r="SJ63" s="34" t="str">
        <f>IF(SI63&lt;&gt;"",HLOOKUP(COUNT($RV63:SI63)+1,$G$4:$EH$9,SJ$14,0)*$D63,IF($C63=SJ$17,$G$9*$D63,""))</f>
        <v/>
      </c>
      <c r="SK63" s="34" t="str">
        <f>IF(SJ63&lt;&gt;"",HLOOKUP(COUNT($RV63:SJ63)+1,$G$4:$EH$9,SK$14,0)*$D63,IF($C63=SK$17,$G$9*$D63,""))</f>
        <v/>
      </c>
      <c r="SL63" s="34" t="str">
        <f>IF(SK63&lt;&gt;"",HLOOKUP(COUNT($RV63:SK63)+1,$G$4:$EH$9,SL$14,0)*$D63,IF($C63=SL$17,$G$9*$D63,""))</f>
        <v/>
      </c>
      <c r="SM63" s="34" t="str">
        <f>IF(SL63&lt;&gt;"",HLOOKUP(COUNT($RV63:SL63)+1,$G$4:$EH$9,SM$14,0)*$D63,IF($C63=SM$17,$G$9*$D63,""))</f>
        <v/>
      </c>
      <c r="SN63" s="34" t="str">
        <f>IF(SM63&lt;&gt;"",HLOOKUP(COUNT($RV63:SM63)+1,$G$4:$EH$9,SN$14,0)*$D63,IF($C63=SN$17,$G$9*$D63,""))</f>
        <v/>
      </c>
      <c r="SO63" s="34" t="str">
        <f>IF(SN63&lt;&gt;"",HLOOKUP(COUNT($RV63:SN63)+1,$G$4:$EH$9,SO$14,0)*$D63,IF($C63=SO$17,$G$9*$D63,""))</f>
        <v/>
      </c>
      <c r="SP63" s="34" t="str">
        <f>IF(SO63&lt;&gt;"",HLOOKUP(COUNT($RV63:SO63)+1,$G$4:$EH$9,SP$14,0)*$D63,IF($C63=SP$17,$G$9*$D63,""))</f>
        <v/>
      </c>
      <c r="SQ63" s="34" t="str">
        <f>IF(SP63&lt;&gt;"",HLOOKUP(COUNT($RV63:SP63)+1,$G$4:$EH$9,SQ$14,0)*$D63,IF($C63=SQ$17,$G$9*$D63,""))</f>
        <v/>
      </c>
      <c r="SR63" s="34" t="str">
        <f>IF(SQ63&lt;&gt;"",HLOOKUP(COUNT($RV63:SQ63)+1,$G$4:$EH$9,SR$14,0)*$D63,IF($C63=SR$17,$G$9*$D63,""))</f>
        <v/>
      </c>
      <c r="SS63" s="34" t="str">
        <f>IF(SR63&lt;&gt;"",HLOOKUP(COUNT($RV63:SR63)+1,$G$4:$EH$9,SS$14,0)*$D63,IF($C63=SS$17,$G$9*$D63,""))</f>
        <v/>
      </c>
      <c r="ST63" s="34" t="str">
        <f>IF(SS63&lt;&gt;"",HLOOKUP(COUNT($RV63:SS63)+1,$G$4:$EH$9,ST$14,0)*$D63,IF($C63=ST$17,$G$9*$D63,""))</f>
        <v/>
      </c>
      <c r="SU63" s="34" t="str">
        <f>IF(ST63&lt;&gt;"",HLOOKUP(COUNT($RV63:ST63)+1,$G$4:$EH$9,SU$14,0)*$D63,IF($C63=SU$17,$G$9*$D63,""))</f>
        <v/>
      </c>
      <c r="SV63" s="34" t="str">
        <f>IF(SU63&lt;&gt;"",HLOOKUP(COUNT($RV63:SU63)+1,$G$4:$EH$9,SV$14,0)*$D63,IF($C63=SV$17,$G$9*$D63,""))</f>
        <v/>
      </c>
      <c r="SW63" s="34" t="str">
        <f>IF(SV63&lt;&gt;"",HLOOKUP(COUNT($RV63:SV63)+1,$G$4:$EH$9,SW$14,0)*$D63,IF($C63=SW$17,$G$9*$D63,""))</f>
        <v/>
      </c>
      <c r="SX63" s="34" t="str">
        <f>IF(SW63&lt;&gt;"",HLOOKUP(COUNT($RV63:SW63)+1,$G$4:$EH$9,SX$14,0)*$D63,IF($C63=SX$17,$G$9*$D63,""))</f>
        <v/>
      </c>
      <c r="SY63" s="34" t="str">
        <f>IF(SX63&lt;&gt;"",HLOOKUP(COUNT($RV63:SX63)+1,$G$4:$EH$9,SY$14,0)*$D63,IF($C63=SY$17,$G$9*$D63,""))</f>
        <v/>
      </c>
      <c r="SZ63" s="34" t="str">
        <f>IF(SY63&lt;&gt;"",HLOOKUP(COUNT($RV63:SY63)+1,$G$4:$EH$9,SZ$14,0)*$D63,IF($C63=SZ$17,$G$9*$D63,""))</f>
        <v/>
      </c>
      <c r="TA63" s="34" t="str">
        <f>IF(SZ63&lt;&gt;"",HLOOKUP(COUNT($RV63:SZ63)+1,$G$4:$EH$9,TA$14,0)*$D63,IF($C63=TA$17,$G$9*$D63,""))</f>
        <v/>
      </c>
      <c r="TB63" s="34" t="str">
        <f>IF(TA63&lt;&gt;"",HLOOKUP(COUNT($RV63:TA63)+1,$G$4:$EH$9,TB$14,0)*$D63,IF($C63=TB$17,$G$9*$D63,""))</f>
        <v/>
      </c>
      <c r="TC63" s="34" t="str">
        <f>IF(TB63&lt;&gt;"",HLOOKUP(COUNT($RV63:TB63)+1,$G$4:$EH$9,TC$14,0)*$D63,IF($C63=TC$17,$G$9*$D63,""))</f>
        <v/>
      </c>
      <c r="TD63" s="34" t="str">
        <f>IF(TC63&lt;&gt;"",HLOOKUP(COUNT($RV63:TC63)+1,$G$4:$EH$9,TD$14,0)*$D63,IF($C63=TD$17,$G$9*$D63,""))</f>
        <v/>
      </c>
      <c r="TE63" s="34" t="str">
        <f>IF(TD63&lt;&gt;"",HLOOKUP(COUNT($RV63:TD63)+1,$G$4:$EH$9,TE$14,0)*$D63,IF($C63=TE$17,$G$9*$D63,""))</f>
        <v/>
      </c>
      <c r="TF63" s="34" t="str">
        <f>IF(TE63&lt;&gt;"",HLOOKUP(COUNT($RV63:TE63)+1,$G$4:$EH$9,TF$14,0)*$D63,IF($C63=TF$17,$G$9*$D63,""))</f>
        <v/>
      </c>
      <c r="TG63" s="34" t="str">
        <f>IF(TF63&lt;&gt;"",HLOOKUP(COUNT($RV63:TF63)+1,$G$4:$EH$9,TG$14,0)*$D63,IF($C63=TG$17,$G$9*$D63,""))</f>
        <v/>
      </c>
      <c r="TH63" s="34" t="str">
        <f>IF(TG63&lt;&gt;"",HLOOKUP(COUNT($RV63:TG63)+1,$G$4:$EH$9,TH$14,0)*$D63,IF($C63=TH$17,$G$9*$D63,""))</f>
        <v/>
      </c>
      <c r="TI63" s="34" t="str">
        <f>IF(TH63&lt;&gt;"",HLOOKUP(COUNT($RV63:TH63)+1,$G$4:$EH$9,TI$14,0)*$D63,IF($C63=TI$17,$G$9*$D63,""))</f>
        <v/>
      </c>
      <c r="TJ63" s="34" t="str">
        <f>IF(TI63&lt;&gt;"",HLOOKUP(COUNT($RV63:TI63)+1,$G$4:$EH$9,TJ$14,0)*$D63,IF($C63=TJ$17,$G$9*$D63,""))</f>
        <v/>
      </c>
      <c r="TK63" s="34" t="str">
        <f>IF(TJ63&lt;&gt;"",HLOOKUP(COUNT($RV63:TJ63)+1,$G$4:$EH$9,TK$14,0)*$D63,IF($C63=TK$17,$G$9*$D63,""))</f>
        <v/>
      </c>
      <c r="TL63" s="34" t="str">
        <f>IF(TK63&lt;&gt;"",HLOOKUP(COUNT($RV63:TK63)+1,$G$4:$EH$9,TL$14,0)*$D63,IF($C63=TL$17,$G$9*$D63,""))</f>
        <v/>
      </c>
      <c r="TM63" s="34" t="str">
        <f>IF(TL63&lt;&gt;"",HLOOKUP(COUNT($RV63:TL63)+1,$G$4:$EH$9,TM$14,0)*$D63,IF($C63=TM$17,$G$9*$D63,""))</f>
        <v/>
      </c>
      <c r="TN63" s="34" t="str">
        <f>IF(TM63&lt;&gt;"",HLOOKUP(COUNT($RV63:TM63)+1,$G$4:$EH$9,TN$14,0)*$D63,IF($C63=TN$17,$G$9*$D63,""))</f>
        <v/>
      </c>
      <c r="TO63" s="34">
        <f>IF(TN63&lt;&gt;"",HLOOKUP(COUNT($RV63:TN63)+1,$G$4:$EH$9,TO$14,0)*$D63,IF($C63=TO$17,$G$9*$D63,""))</f>
        <v>11600</v>
      </c>
      <c r="TP63" s="34">
        <f>IF(TO63&lt;&gt;"",HLOOKUP(COUNT($RV63:TO63)+1,$G$4:$EH$9,TP$14,0)*$D63,IF($C63=TP$17,$G$9*$D63,""))</f>
        <v>0</v>
      </c>
      <c r="TQ63" s="34">
        <f>IF(TP63&lt;&gt;"",HLOOKUP(COUNT($RV63:TP63)+1,$G$4:$EH$9,TQ$14,0)*$D63,IF($C63=TQ$17,$G$9*$D63,""))</f>
        <v>0</v>
      </c>
      <c r="TR63" s="34">
        <f>IF(TQ63&lt;&gt;"",HLOOKUP(COUNT($RV63:TQ63)+1,$G$4:$EH$9,TR$14,0)*$D63,IF($C63=TR$17,$G$9*$D63,""))</f>
        <v>0</v>
      </c>
      <c r="TS63" s="34">
        <f>IF(TR63&lt;&gt;"",HLOOKUP(COUNT($RV63:TR63)+1,$G$4:$EH$9,TS$14,0)*$D63,IF($C63=TS$17,$G$9*$D63,""))</f>
        <v>0</v>
      </c>
      <c r="TT63" s="34">
        <f>IF(TS63&lt;&gt;"",HLOOKUP(COUNT($RV63:TS63)+1,$G$4:$EH$9,TT$14,0)*$D63,IF($C63=TT$17,$G$9*$D63,""))</f>
        <v>0</v>
      </c>
      <c r="TU63" s="34">
        <f>IF(TT63&lt;&gt;"",HLOOKUP(COUNT($RV63:TT63)+1,$G$4:$EH$9,TU$14,0)*$D63,IF($C63=TU$17,$G$9*$D63,""))</f>
        <v>0</v>
      </c>
      <c r="TV63" s="34">
        <f>IF(TU63&lt;&gt;"",HLOOKUP(COUNT($RV63:TU63)+1,$G$4:$EH$9,TV$14,0)*$D63,IF($C63=TV$17,$G$9*$D63,""))</f>
        <v>0</v>
      </c>
      <c r="TW63" s="34">
        <f>IF(TV63&lt;&gt;"",HLOOKUP(COUNT($RV63:TV63)+1,$G$4:$EH$9,TW$14,0)*$D63,IF($C63=TW$17,$G$9*$D63,""))</f>
        <v>0</v>
      </c>
      <c r="TX63" s="34">
        <f>IF(TW63&lt;&gt;"",HLOOKUP(COUNT($RV63:TW63)+1,$G$4:$EH$9,TX$14,0)*$D63,IF($C63=TX$17,$G$9*$D63,""))</f>
        <v>0</v>
      </c>
      <c r="TY63" s="34">
        <f>IF(TX63&lt;&gt;"",HLOOKUP(COUNT($RV63:TX63)+1,$G$4:$EH$9,TY$14,0)*$D63,IF($C63=TY$17,$G$9*$D63,""))</f>
        <v>0</v>
      </c>
      <c r="TZ63" s="34">
        <f>IF(TY63&lt;&gt;"",HLOOKUP(COUNT($RV63:TY63)+1,$G$4:$EH$9,TZ$14,0)*$D63,IF($C63=TZ$17,$G$9*$D63,""))</f>
        <v>0</v>
      </c>
      <c r="UA63" s="34">
        <f>IF(TZ63&lt;&gt;"",HLOOKUP(COUNT($RV63:TZ63)+1,$G$4:$EH$9,UA$14,0)*$D63,IF($C63=UA$17,$G$9*$D63,""))</f>
        <v>0</v>
      </c>
      <c r="UB63" s="34">
        <f>IF(UA63&lt;&gt;"",HLOOKUP(COUNT($RV63:UA63)+1,$G$4:$EH$9,UB$14,0)*$D63,IF($C63=UB$17,$G$9*$D63,""))</f>
        <v>0</v>
      </c>
      <c r="UC63" s="34">
        <f>IF(UB63&lt;&gt;"",HLOOKUP(COUNT($RV63:UB63)+1,$G$4:$EH$9,UC$14,0)*$D63,IF($C63=UC$17,$G$9*$D63,""))</f>
        <v>0</v>
      </c>
      <c r="UD63" s="34">
        <f>IF(UC63&lt;&gt;"",HLOOKUP(COUNT($RV63:UC63)+1,$G$4:$EH$9,UD$14,0)*$D63,IF($C63=UD$17,$G$9*$D63,""))</f>
        <v>0</v>
      </c>
      <c r="UE63" s="34">
        <f>IF(UD63&lt;&gt;"",HLOOKUP(COUNT($RV63:UD63)+1,$G$4:$EH$9,UE$14,0)*$D63,IF($C63=UE$17,$G$9*$D63,""))</f>
        <v>0</v>
      </c>
      <c r="UF63" s="34">
        <f>IF(UE63&lt;&gt;"",HLOOKUP(COUNT($RV63:UE63)+1,$G$4:$EH$9,UF$14,0)*$D63,IF($C63=UF$17,$G$9*$D63,""))</f>
        <v>0</v>
      </c>
      <c r="UG63" s="34">
        <f>IF(UF63&lt;&gt;"",HLOOKUP(COUNT($RV63:UF63)+1,$G$4:$EH$9,UG$14,0)*$D63,IF($C63=UG$17,$G$9*$D63,""))</f>
        <v>0</v>
      </c>
      <c r="UH63" s="34">
        <f>IF(UG63&lt;&gt;"",HLOOKUP(COUNT($RV63:UG63)+1,$G$4:$EH$9,UH$14,0)*$D63,IF($C63=UH$17,$G$9*$D63,""))</f>
        <v>0</v>
      </c>
      <c r="UI63" s="34">
        <f>IF(UH63&lt;&gt;"",HLOOKUP(COUNT($RV63:UH63)+1,$G$4:$EH$9,UI$14,0)*$D63,IF($C63=UI$17,$G$9*$D63,""))</f>
        <v>0</v>
      </c>
      <c r="UJ63" s="34">
        <f>IF(UI63&lt;&gt;"",HLOOKUP(COUNT($RV63:UI63)+1,$G$4:$EH$9,UJ$14,0)*$D63,IF($C63=UJ$17,$G$9*$D63,""))</f>
        <v>0</v>
      </c>
      <c r="UK63" s="34">
        <f>IF(UJ63&lt;&gt;"",HLOOKUP(COUNT($RV63:UJ63)+1,$G$4:$EH$9,UK$14,0)*$D63,IF($C63=UK$17,$G$9*$D63,""))</f>
        <v>0</v>
      </c>
      <c r="UL63" s="34">
        <f>IF(UK63&lt;&gt;"",HLOOKUP(COUNT($RV63:UK63)+1,$G$4:$EH$9,UL$14,0)*$D63,IF($C63=UL$17,$G$9*$D63,""))</f>
        <v>0</v>
      </c>
      <c r="UM63" s="34">
        <f>IF(UL63&lt;&gt;"",HLOOKUP(COUNT($RV63:UL63)+1,$G$4:$EH$9,UM$14,0)*$D63,IF($C63=UM$17,$G$9*$D63,""))</f>
        <v>0</v>
      </c>
      <c r="UN63" s="34">
        <f>IF(UM63&lt;&gt;"",HLOOKUP(COUNT($RV63:UM63)+1,$G$4:$EH$9,UN$14,0)*$D63,IF($C63=UN$17,$G$9*$D63,""))</f>
        <v>0</v>
      </c>
      <c r="UO63" s="34">
        <f>IF(UN63&lt;&gt;"",HLOOKUP(COUNT($RV63:UN63)+1,$G$4:$EH$9,UO$14,0)*$D63,IF($C63=UO$17,$G$9*$D63,""))</f>
        <v>0</v>
      </c>
      <c r="UP63" s="34">
        <f>IF(UO63&lt;&gt;"",HLOOKUP(COUNT($RV63:UO63)+1,$G$4:$EH$9,UP$14,0)*$D63,IF($C63=UP$17,$G$9*$D63,""))</f>
        <v>0</v>
      </c>
      <c r="UQ63" s="34">
        <f>IF(UP63&lt;&gt;"",HLOOKUP(COUNT($RV63:UP63)+1,$G$4:$EH$9,UQ$14,0)*$D63,IF($C63=UQ$17,$G$9*$D63,""))</f>
        <v>0</v>
      </c>
      <c r="UR63" s="34">
        <f>IF(UQ63&lt;&gt;"",HLOOKUP(COUNT($RV63:UQ63)+1,$G$4:$EH$9,UR$14,0)*$D63,IF($C63=UR$17,$G$9*$D63,""))</f>
        <v>0</v>
      </c>
      <c r="US63" s="34">
        <f>IF(UR63&lt;&gt;"",HLOOKUP(COUNT($RV63:UR63)+1,$G$4:$EH$9,US$14,0)*$D63,IF($C63=US$17,$G$9*$D63,""))</f>
        <v>0</v>
      </c>
      <c r="UT63" s="34">
        <f>IF(US63&lt;&gt;"",HLOOKUP(COUNT($RV63:US63)+1,$G$4:$EH$9,UT$14,0)*$D63,IF($C63=UT$17,$G$9*$D63,""))</f>
        <v>0</v>
      </c>
      <c r="UU63" s="34">
        <f>IF(UT63&lt;&gt;"",HLOOKUP(COUNT($RV63:UT63)+1,$G$4:$EH$9,UU$14,0)*$D63,IF($C63=UU$17,$G$9*$D63,""))</f>
        <v>0</v>
      </c>
      <c r="UV63" s="34">
        <f>IF(UU63&lt;&gt;"",HLOOKUP(COUNT($RV63:UU63)+1,$G$4:$EH$9,UV$14,0)*$D63,IF($C63=UV$17,$G$9*$D63,""))</f>
        <v>0</v>
      </c>
      <c r="UW63" s="34">
        <f>IF(UV63&lt;&gt;"",HLOOKUP(COUNT($RV63:UV63)+1,$G$4:$EH$9,UW$14,0)*$D63,IF($C63=UW$17,$G$9*$D63,""))</f>
        <v>0</v>
      </c>
      <c r="UX63" s="34">
        <f>IF(UW63&lt;&gt;"",HLOOKUP(COUNT($RV63:UW63)+1,$G$4:$EH$9,UX$14,0)*$D63,IF($C63=UX$17,$G$9*$D63,""))</f>
        <v>0</v>
      </c>
      <c r="UY63" s="34">
        <f>IF(UX63&lt;&gt;"",HLOOKUP(COUNT($RV63:UX63)+1,$G$4:$EH$9,UY$14,0)*$D63,IF($C63=UY$17,$G$9*$D63,""))</f>
        <v>0</v>
      </c>
      <c r="UZ63" s="34">
        <f>IF(UY63&lt;&gt;"",HLOOKUP(COUNT($RV63:UY63)+1,$G$4:$EH$9,UZ$14,0)*$D63,IF($C63=UZ$17,$G$9*$D63,""))</f>
        <v>0</v>
      </c>
      <c r="VA63" s="34">
        <f>IF(UZ63&lt;&gt;"",HLOOKUP(COUNT($RV63:UZ63)+1,$G$4:$EH$9,VA$14,0)*$D63,IF($C63=VA$17,$G$9*$D63,""))</f>
        <v>0</v>
      </c>
      <c r="VB63" s="34">
        <f>IF(VA63&lt;&gt;"",HLOOKUP(COUNT($RV63:VA63)+1,$G$4:$EH$9,VB$14,0)*$D63,IF($C63=VB$17,$G$9*$D63,""))</f>
        <v>0</v>
      </c>
      <c r="VC63" s="34">
        <f>IF(VB63&lt;&gt;"",HLOOKUP(COUNT($RV63:VB63)+1,$G$4:$EH$9,VC$14,0)*$D63,IF($C63=VC$17,$G$9*$D63,""))</f>
        <v>0</v>
      </c>
      <c r="VD63" s="34">
        <f>IF(VC63&lt;&gt;"",HLOOKUP(COUNT($RV63:VC63)+1,$G$4:$EH$9,VD$14,0)*$D63,IF($C63=VD$17,$G$9*$D63,""))</f>
        <v>0</v>
      </c>
      <c r="VE63" s="34">
        <f>IF(VD63&lt;&gt;"",HLOOKUP(COUNT($RV63:VD63)+1,$G$4:$EH$9,VE$14,0)*$D63,IF($C63=VE$17,$G$9*$D63,""))</f>
        <v>0</v>
      </c>
      <c r="VF63" s="34">
        <f>IF(VE63&lt;&gt;"",HLOOKUP(COUNT($RV63:VE63)+1,$G$4:$EH$9,VF$14,0)*$D63,IF($C63=VF$17,$G$9*$D63,""))</f>
        <v>0</v>
      </c>
      <c r="VG63" s="34">
        <f>IF(VF63&lt;&gt;"",HLOOKUP(COUNT($RV63:VF63)+1,$G$4:$EH$9,VG$14,0)*$D63,IF($C63=VG$17,$G$9*$D63,""))</f>
        <v>0</v>
      </c>
      <c r="VH63" s="34">
        <f>IF(VG63&lt;&gt;"",HLOOKUP(COUNT($RV63:VG63)+1,$G$4:$EH$9,VH$14,0)*$D63,IF($C63=VH$17,$G$9*$D63,""))</f>
        <v>0</v>
      </c>
      <c r="VI63" s="34">
        <f>IF(VH63&lt;&gt;"",HLOOKUP(COUNT($RV63:VH63)+1,$G$4:$EH$9,VI$14,0)*$D63,IF($C63=VI$17,$G$9*$D63,""))</f>
        <v>0</v>
      </c>
      <c r="VJ63" s="34">
        <f>IF(VI63&lt;&gt;"",HLOOKUP(COUNT($RV63:VI63)+1,$G$4:$EH$9,VJ$14,0)*$D63,IF($C63=VJ$17,$G$9*$D63,""))</f>
        <v>0</v>
      </c>
      <c r="VK63" s="34">
        <f>IF(VJ63&lt;&gt;"",HLOOKUP(COUNT($RV63:VJ63)+1,$G$4:$EH$9,VK$14,0)*$D63,IF($C63=VK$17,$G$9*$D63,""))</f>
        <v>0</v>
      </c>
      <c r="VL63" s="34">
        <f>IF(VK63&lt;&gt;"",HLOOKUP(COUNT($RV63:VK63)+1,$G$4:$EH$9,VL$14,0)*$D63,IF($C63=VL$17,$G$9*$D63,""))</f>
        <v>0</v>
      </c>
      <c r="VM63" s="34">
        <f>IF(VL63&lt;&gt;"",HLOOKUP(COUNT($RV63:VL63)+1,$G$4:$EH$9,VM$14,0)*$D63,IF($C63=VM$17,$G$9*$D63,""))</f>
        <v>0</v>
      </c>
      <c r="VN63" s="34">
        <f>IF(VM63&lt;&gt;"",HLOOKUP(COUNT($RV63:VM63)+1,$G$4:$EH$9,VN$14,0)*$D63,IF($C63=VN$17,$G$9*$D63,""))</f>
        <v>0</v>
      </c>
      <c r="VO63" s="34">
        <f>IF(VN63&lt;&gt;"",HLOOKUP(COUNT($RV63:VN63)+1,$G$4:$EH$9,VO$14,0)*$D63,IF($C63=VO$17,$G$9*$D63,""))</f>
        <v>0</v>
      </c>
      <c r="VP63" s="34">
        <f>IF(VO63&lt;&gt;"",HLOOKUP(COUNT($RV63:VO63)+1,$G$4:$EH$9,VP$14,0)*$D63,IF($C63=VP$17,$G$9*$D63,""))</f>
        <v>0</v>
      </c>
      <c r="VQ63" s="34">
        <f>IF(VP63&lt;&gt;"",HLOOKUP(COUNT($RV63:VP63)+1,$G$4:$EH$9,VQ$14,0)*$D63,IF($C63=VQ$17,$G$9*$D63,""))</f>
        <v>0</v>
      </c>
      <c r="VR63" s="34">
        <f>IF(VQ63&lt;&gt;"",HLOOKUP(COUNT($RV63:VQ63)+1,$G$4:$EH$9,VR$14,0)*$D63,IF($C63=VR$17,$G$9*$D63,""))</f>
        <v>0</v>
      </c>
      <c r="VS63" s="34">
        <f>IF(VR63&lt;&gt;"",HLOOKUP(COUNT($RV63:VR63)+1,$G$4:$EH$9,VS$14,0)*$D63,IF($C63=VS$17,$G$9*$D63,""))</f>
        <v>0</v>
      </c>
      <c r="VT63" s="34">
        <f>IF(VS63&lt;&gt;"",HLOOKUP(COUNT($RV63:VS63)+1,$G$4:$EH$9,VT$14,0)*$D63,IF($C63=VT$17,$G$9*$D63,""))</f>
        <v>0</v>
      </c>
      <c r="VU63" s="34">
        <f>IF(VT63&lt;&gt;"",HLOOKUP(COUNT($RV63:VT63)+1,$G$4:$EH$9,VU$14,0)*$D63,IF($C63=VU$17,$G$9*$D63,""))</f>
        <v>0</v>
      </c>
      <c r="VV63" s="34">
        <f>IF(VU63&lt;&gt;"",HLOOKUP(COUNT($RV63:VU63)+1,$G$4:$EH$9,VV$14,0)*$D63,IF($C63=VV$17,$G$9*$D63,""))</f>
        <v>0</v>
      </c>
      <c r="VW63" s="34">
        <f>IF(VV63&lt;&gt;"",HLOOKUP(COUNT($RV63:VV63)+1,$G$4:$EH$9,VW$14,0)*$D63,IF($C63=VW$17,$G$9*$D63,""))</f>
        <v>0</v>
      </c>
      <c r="VX63" s="34">
        <f>IF(VW63&lt;&gt;"",HLOOKUP(COUNT($RV63:VW63)+1,$G$4:$EH$9,VX$14,0)*$D63,IF($C63=VX$17,$G$9*$D63,""))</f>
        <v>0</v>
      </c>
      <c r="VY63" s="34">
        <f>IF(VX63&lt;&gt;"",HLOOKUP(COUNT($RV63:VX63)+1,$G$4:$EH$9,VY$14,0)*$D63,IF($C63=VY$17,$G$9*$D63,""))</f>
        <v>0</v>
      </c>
      <c r="VZ63" s="34">
        <f>IF(VY63&lt;&gt;"",HLOOKUP(COUNT($RV63:VY63)+1,$G$4:$EH$9,VZ$14,0)*$D63,IF($C63=VZ$17,$G$9*$D63,""))</f>
        <v>0</v>
      </c>
      <c r="WA63" s="34">
        <f>IF(VZ63&lt;&gt;"",HLOOKUP(COUNT($RV63:VZ63)+1,$G$4:$EH$9,WA$14,0)*$D63,IF($C63=WA$17,$G$9*$D63,""))</f>
        <v>0</v>
      </c>
      <c r="WB63" s="34">
        <f>IF(WA63&lt;&gt;"",HLOOKUP(COUNT($RV63:WA63)+1,$G$4:$EH$9,WB$14,0)*$D63,IF($C63=WB$17,$G$9*$D63,""))</f>
        <v>0</v>
      </c>
      <c r="WC63" s="34">
        <f>IF(WB63&lt;&gt;"",HLOOKUP(COUNT($RV63:WB63)+1,$G$4:$EH$9,WC$14,0)*$D63,IF($C63=WC$17,$G$9*$D63,""))</f>
        <v>0</v>
      </c>
      <c r="WD63" s="34">
        <f>IF(WC63&lt;&gt;"",HLOOKUP(COUNT($RV63:WC63)+1,$G$4:$EH$9,WD$14,0)*$D63,IF($C63=WD$17,$G$9*$D63,""))</f>
        <v>0</v>
      </c>
      <c r="WE63" s="34">
        <f>IF(WD63&lt;&gt;"",HLOOKUP(COUNT($RV63:WD63)+1,$G$4:$EH$9,WE$14,0)*$D63,IF($C63=WE$17,$G$9*$D63,""))</f>
        <v>0</v>
      </c>
      <c r="WF63" s="34">
        <f>IF(WE63&lt;&gt;"",HLOOKUP(COUNT($RV63:WE63)+1,$G$4:$EH$9,WF$14,0)*$D63,IF($C63=WF$17,$G$9*$D63,""))</f>
        <v>0</v>
      </c>
      <c r="WG63" s="34">
        <f>IF(WF63&lt;&gt;"",HLOOKUP(COUNT($RV63:WF63)+1,$G$4:$EH$9,WG$14,0)*$D63,IF($C63=WG$17,$G$9*$D63,""))</f>
        <v>0</v>
      </c>
      <c r="WH63" s="34">
        <f>IF(WG63&lt;&gt;"",HLOOKUP(COUNT($RV63:WG63)+1,$G$4:$EH$9,WH$14,0)*$D63,IF($C63=WH$17,$G$9*$D63,""))</f>
        <v>0</v>
      </c>
      <c r="WI63" s="34">
        <f>IF(WH63&lt;&gt;"",HLOOKUP(COUNT($RV63:WH63)+1,$G$4:$EH$9,WI$14,0)*$D63,IF($C63=WI$17,$G$9*$D63,""))</f>
        <v>0</v>
      </c>
      <c r="WJ63" s="34">
        <f>IF(WI63&lt;&gt;"",HLOOKUP(COUNT($RV63:WI63)+1,$G$4:$EH$9,WJ$14,0)*$D63,IF($C63=WJ$17,$G$9*$D63,""))</f>
        <v>0</v>
      </c>
      <c r="WK63" s="34">
        <f>IF(WJ63&lt;&gt;"",HLOOKUP(COUNT($RV63:WJ63)+1,$G$4:$EH$9,WK$14,0)*$D63,IF($C63=WK$17,$G$9*$D63,""))</f>
        <v>0</v>
      </c>
      <c r="WL63" s="34">
        <f>IF(WK63&lt;&gt;"",HLOOKUP(COUNT($RV63:WK63)+1,$G$4:$EH$9,WL$14,0)*$D63,IF($C63=WL$17,$G$9*$D63,""))</f>
        <v>0</v>
      </c>
    </row>
    <row r="64" spans="1:610" ht="15" x14ac:dyDescent="0.2">
      <c r="A64" s="25">
        <f t="shared" si="911"/>
        <v>10</v>
      </c>
      <c r="B64" s="25" t="s">
        <v>82</v>
      </c>
      <c r="C64" s="62">
        <f t="shared" si="908"/>
        <v>46</v>
      </c>
      <c r="D64" s="30">
        <f>VLOOKUP(B64,Premissas!$R$8:$AD$18,(Histograma!A64+1),0)</f>
        <v>4</v>
      </c>
      <c r="G64" s="34" t="str">
        <f>IF(F64&lt;&gt;"",HLOOKUP(COUNT($F64:F64)+1,$G$4:$EH$8,G$14,0)*$D64,IF($C64=G$17,$G$5*$D64,""))</f>
        <v/>
      </c>
      <c r="H64" s="34" t="str">
        <f>IF(G64&lt;&gt;"",HLOOKUP(COUNT($F64:G64)+1,$G$4:$EH$8,H$14,0)*$D64,IF($C64=H$17,$G$5*$D64,""))</f>
        <v/>
      </c>
      <c r="I64" s="34" t="str">
        <f>IF(H64&lt;&gt;"",HLOOKUP(COUNT($F64:H64)+1,$G$4:$EH$8,I$14,0)*$D64,IF($C64=I$17,$G$5*$D64,""))</f>
        <v/>
      </c>
      <c r="J64" s="34" t="str">
        <f>IF(I64&lt;&gt;"",HLOOKUP(COUNT($F64:I64)+1,$G$4:$EH$8,J$14,0)*$D64,IF($C64=J$17,$G$5*$D64,""))</f>
        <v/>
      </c>
      <c r="K64" s="34" t="str">
        <f>IF(J64&lt;&gt;"",HLOOKUP(COUNT($F64:J64)+1,$G$4:$EH$8,K$14,0)*$D64,IF($C64=K$17,$G$5*$D64,""))</f>
        <v/>
      </c>
      <c r="L64" s="34" t="str">
        <f>IF(K64&lt;&gt;"",HLOOKUP(COUNT($F64:K64)+1,$G$4:$EH$8,L$14,0)*$D64,IF($C64=L$17,$G$5*$D64,""))</f>
        <v/>
      </c>
      <c r="M64" s="34" t="str">
        <f>IF(L64&lt;&gt;"",HLOOKUP(COUNT($F64:L64)+1,$G$4:$EH$8,M$14,0)*$D64,IF($C64=M$17,$G$5*$D64,""))</f>
        <v/>
      </c>
      <c r="N64" s="34" t="str">
        <f>IF(M64&lt;&gt;"",HLOOKUP(COUNT($F64:M64)+1,$G$4:$EH$8,N$14,0)*$D64,IF($C64=N$17,$G$5*$D64,""))</f>
        <v/>
      </c>
      <c r="O64" s="34" t="str">
        <f>IF(N64&lt;&gt;"",HLOOKUP(COUNT($F64:N64)+1,$G$4:$EH$8,O$14,0)*$D64,IF($C64=O$17,$G$5*$D64,""))</f>
        <v/>
      </c>
      <c r="P64" s="34" t="str">
        <f>IF(O64&lt;&gt;"",HLOOKUP(COUNT($F64:O64)+1,$G$4:$EH$8,P$14,0)*$D64,IF($C64=P$17,$G$5*$D64,""))</f>
        <v/>
      </c>
      <c r="Q64" s="34" t="str">
        <f>IF(P64&lt;&gt;"",HLOOKUP(COUNT($F64:P64)+1,$G$4:$EH$8,Q$14,0)*$D64,IF($C64=Q$17,$G$5*$D64,""))</f>
        <v/>
      </c>
      <c r="R64" s="34" t="str">
        <f>IF(Q64&lt;&gt;"",HLOOKUP(COUNT($F64:Q64)+1,$G$4:$EH$8,R$14,0)*$D64,IF($C64=R$17,$G$5*$D64,""))</f>
        <v/>
      </c>
      <c r="S64" s="34" t="str">
        <f>IF(R64&lt;&gt;"",HLOOKUP(COUNT($F64:R64)+1,$G$4:$EH$8,S$14,0)*$D64,IF($C64=S$17,$G$5*$D64,""))</f>
        <v/>
      </c>
      <c r="T64" s="34" t="str">
        <f>IF(S64&lt;&gt;"",HLOOKUP(COUNT($F64:S64)+1,$G$4:$EH$8,T$14,0)*$D64,IF($C64=T$17,$G$5*$D64,""))</f>
        <v/>
      </c>
      <c r="U64" s="34" t="str">
        <f>IF(T64&lt;&gt;"",HLOOKUP(COUNT($F64:T64)+1,$G$4:$EH$8,U$14,0)*$D64,IF($C64=U$17,$G$5*$D64,""))</f>
        <v/>
      </c>
      <c r="V64" s="34" t="str">
        <f>IF(U64&lt;&gt;"",HLOOKUP(COUNT($F64:U64)+1,$G$4:$EH$8,V$14,0)*$D64,IF($C64=V$17,$G$5*$D64,""))</f>
        <v/>
      </c>
      <c r="W64" s="34" t="str">
        <f>IF(V64&lt;&gt;"",HLOOKUP(COUNT($F64:V64)+1,$G$4:$EH$8,W$14,0)*$D64,IF($C64=W$17,$G$5*$D64,""))</f>
        <v/>
      </c>
      <c r="X64" s="34" t="str">
        <f>IF(W64&lt;&gt;"",HLOOKUP(COUNT($F64:W64)+1,$G$4:$EH$8,X$14,0)*$D64,IF($C64=X$17,$G$5*$D64,""))</f>
        <v/>
      </c>
      <c r="Y64" s="34" t="str">
        <f>IF(X64&lt;&gt;"",HLOOKUP(COUNT($F64:X64)+1,$G$4:$EH$8,Y$14,0)*$D64,IF($C64=Y$17,$G$5*$D64,""))</f>
        <v/>
      </c>
      <c r="Z64" s="34" t="str">
        <f>IF(Y64&lt;&gt;"",HLOOKUP(COUNT($F64:Y64)+1,$G$4:$EH$8,Z$14,0)*$D64,IF($C64=Z$17,$G$5*$D64,""))</f>
        <v/>
      </c>
      <c r="AA64" s="34" t="str">
        <f>IF(Z64&lt;&gt;"",HLOOKUP(COUNT($F64:Z64)+1,$G$4:$EH$8,AA$14,0)*$D64,IF($C64=AA$17,$G$5*$D64,""))</f>
        <v/>
      </c>
      <c r="AB64" s="34" t="str">
        <f>IF(AA64&lt;&gt;"",HLOOKUP(COUNT($F64:AA64)+1,$G$4:$EH$8,AB$14,0)*$D64,IF($C64=AB$17,$G$5*$D64,""))</f>
        <v/>
      </c>
      <c r="AC64" s="34" t="str">
        <f>IF(AB64&lt;&gt;"",HLOOKUP(COUNT($F64:AB64)+1,$G$4:$EH$8,AC$14,0)*$D64,IF($C64=AC$17,$G$5*$D64,""))</f>
        <v/>
      </c>
      <c r="AD64" s="34" t="str">
        <f>IF(AC64&lt;&gt;"",HLOOKUP(COUNT($F64:AC64)+1,$G$4:$EH$8,AD$14,0)*$D64,IF($C64=AD$17,$G$5*$D64,""))</f>
        <v/>
      </c>
      <c r="AE64" s="34" t="str">
        <f>IF(AD64&lt;&gt;"",HLOOKUP(COUNT($F64:AD64)+1,$G$4:$EH$8,AE$14,0)*$D64,IF($C64=AE$17,$G$5*$D64,""))</f>
        <v/>
      </c>
      <c r="AF64" s="34" t="str">
        <f>IF(AE64&lt;&gt;"",HLOOKUP(COUNT($F64:AE64)+1,$G$4:$EH$8,AF$14,0)*$D64,IF($C64=AF$17,$G$5*$D64,""))</f>
        <v/>
      </c>
      <c r="AG64" s="34" t="str">
        <f>IF(AF64&lt;&gt;"",HLOOKUP(COUNT($F64:AF64)+1,$G$4:$EH$8,AG$14,0)*$D64,IF($C64=AG$17,$G$5*$D64,""))</f>
        <v/>
      </c>
      <c r="AH64" s="34" t="str">
        <f>IF(AG64&lt;&gt;"",HLOOKUP(COUNT($F64:AG64)+1,$G$4:$EH$8,AH$14,0)*$D64,IF($C64=AH$17,$G$5*$D64,""))</f>
        <v/>
      </c>
      <c r="AI64" s="34" t="str">
        <f>IF(AH64&lt;&gt;"",HLOOKUP(COUNT($F64:AH64)+1,$G$4:$EH$8,AI$14,0)*$D64,IF($C64=AI$17,$G$5*$D64,""))</f>
        <v/>
      </c>
      <c r="AJ64" s="34" t="str">
        <f>IF(AI64&lt;&gt;"",HLOOKUP(COUNT($F64:AI64)+1,$G$4:$EH$8,AJ$14,0)*$D64,IF($C64=AJ$17,$G$5*$D64,""))</f>
        <v/>
      </c>
      <c r="AK64" s="34" t="str">
        <f>IF(AJ64&lt;&gt;"",HLOOKUP(COUNT($F64:AJ64)+1,$G$4:$EH$8,AK$14,0)*$D64,IF($C64=AK$17,$G$5*$D64,""))</f>
        <v/>
      </c>
      <c r="AL64" s="34" t="str">
        <f>IF(AK64&lt;&gt;"",HLOOKUP(COUNT($F64:AK64)+1,$G$4:$EH$8,AL$14,0)*$D64,IF($C64=AL$17,$G$5*$D64,""))</f>
        <v/>
      </c>
      <c r="AM64" s="34" t="str">
        <f>IF(AL64&lt;&gt;"",HLOOKUP(COUNT($F64:AL64)+1,$G$4:$EH$8,AM$14,0)*$D64,IF($C64=AM$17,$G$5*$D64,""))</f>
        <v/>
      </c>
      <c r="AN64" s="34" t="str">
        <f>IF(AM64&lt;&gt;"",HLOOKUP(COUNT($F64:AM64)+1,$G$4:$EH$8,AN$14,0)*$D64,IF($C64=AN$17,$G$5*$D64,""))</f>
        <v/>
      </c>
      <c r="AO64" s="34" t="str">
        <f>IF(AN64&lt;&gt;"",HLOOKUP(COUNT($F64:AN64)+1,$G$4:$EH$8,AO$14,0)*$D64,IF($C64=AO$17,$G$5*$D64,""))</f>
        <v/>
      </c>
      <c r="AP64" s="34" t="str">
        <f>IF(AO64&lt;&gt;"",HLOOKUP(COUNT($F64:AO64)+1,$G$4:$EH$8,AP$14,0)*$D64,IF($C64=AP$17,$G$5*$D64,""))</f>
        <v/>
      </c>
      <c r="AQ64" s="34" t="str">
        <f>IF(AP64&lt;&gt;"",HLOOKUP(COUNT($F64:AP64)+1,$G$4:$EH$8,AQ$14,0)*$D64,IF($C64=AQ$17,$G$5*$D64,""))</f>
        <v/>
      </c>
      <c r="AR64" s="34" t="str">
        <f>IF(AQ64&lt;&gt;"",HLOOKUP(COUNT($F64:AQ64)+1,$G$4:$EH$8,AR$14,0)*$D64,IF($C64=AR$17,$G$5*$D64,""))</f>
        <v/>
      </c>
      <c r="AS64" s="34" t="str">
        <f>IF(AR64&lt;&gt;"",HLOOKUP(COUNT($F64:AR64)+1,$G$4:$EH$8,AS$14,0)*$D64,IF($C64=AS$17,$G$5*$D64,""))</f>
        <v/>
      </c>
      <c r="AT64" s="34" t="str">
        <f>IF(AS64&lt;&gt;"",HLOOKUP(COUNT($F64:AS64)+1,$G$4:$EH$8,AT$14,0)*$D64,IF($C64=AT$17,$G$5*$D64,""))</f>
        <v/>
      </c>
      <c r="AU64" s="34" t="str">
        <f>IF(AT64&lt;&gt;"",HLOOKUP(COUNT($F64:AT64)+1,$G$4:$EH$8,AU$14,0)*$D64,IF($C64=AU$17,$G$5*$D64,""))</f>
        <v/>
      </c>
      <c r="AV64" s="34" t="str">
        <f>IF(AU64&lt;&gt;"",HLOOKUP(COUNT($F64:AU64)+1,$G$4:$EH$8,AV$14,0)*$D64,IF($C64=AV$17,$G$5*$D64,""))</f>
        <v/>
      </c>
      <c r="AW64" s="34" t="str">
        <f>IF(AV64&lt;&gt;"",HLOOKUP(COUNT($F64:AV64)+1,$G$4:$EH$8,AW$14,0)*$D64,IF($C64=AW$17,$G$5*$D64,""))</f>
        <v/>
      </c>
      <c r="AX64" s="34" t="str">
        <f>IF(AW64&lt;&gt;"",HLOOKUP(COUNT($F64:AW64)+1,$G$4:$EH$8,AX$14,0)*$D64,IF($C64=AX$17,$G$5*$D64,""))</f>
        <v/>
      </c>
      <c r="AY64" s="34" t="str">
        <f>IF(AX64&lt;&gt;"",HLOOKUP(COUNT($F64:AX64)+1,$G$4:$EH$8,AY$14,0)*$D64,IF($C64=AY$17,$G$5*$D64,""))</f>
        <v/>
      </c>
      <c r="AZ64" s="34">
        <f>IF(AY64&lt;&gt;"",HLOOKUP(COUNT($F64:AY64)+1,$G$4:$EH$8,AZ$14,0)*$D64,IF($C64=AZ$17,$G$5*$D64,""))</f>
        <v>0</v>
      </c>
      <c r="BA64" s="34">
        <f>IF(AZ64&lt;&gt;"",HLOOKUP(COUNT($F64:AZ64)+1,$G$4:$EH$8,BA$14,0)*$D64,IF($C64=BA$17,$G$5*$D64,""))</f>
        <v>0</v>
      </c>
      <c r="BB64" s="34" t="e">
        <f>IF(BA64&lt;&gt;"",HLOOKUP(COUNT($F64:BA64)+1,$G$4:$EH$8,BB$14,0)*$D64,IF($C64=BB$17,$G$5*$D64,""))</f>
        <v>#VALUE!</v>
      </c>
      <c r="BC64" s="34" t="e">
        <f>IF(BB64&lt;&gt;"",HLOOKUP(COUNT($F64:BB64)+1,$G$4:$EH$8,BC$14,0)*$D64,IF($C64=BC$17,$G$5*$D64,""))</f>
        <v>#VALUE!</v>
      </c>
      <c r="BD64" s="34" t="e">
        <f>IF(BC64&lt;&gt;"",HLOOKUP(COUNT($F64:BC64)+1,$G$4:$EH$8,BD$14,0)*$D64,IF($C64=BD$17,$G$5*$D64,""))</f>
        <v>#VALUE!</v>
      </c>
      <c r="BE64" s="34" t="e">
        <f>IF(BD64&lt;&gt;"",HLOOKUP(COUNT($F64:BD64)+1,$G$4:$EH$8,BE$14,0)*$D64,IF($C64=BE$17,$G$5*$D64,""))</f>
        <v>#VALUE!</v>
      </c>
      <c r="BF64" s="34" t="e">
        <f>IF(BE64&lt;&gt;"",HLOOKUP(COUNT($F64:BE64)+1,$G$4:$EH$8,BF$14,0)*$D64,IF($C64=BF$17,$G$5*$D64,""))</f>
        <v>#VALUE!</v>
      </c>
      <c r="BG64" s="34" t="e">
        <f>IF(BF64&lt;&gt;"",HLOOKUP(COUNT($F64:BF64)+1,$G$4:$EH$8,BG$14,0)*$D64,IF($C64=BG$17,$G$5*$D64,""))</f>
        <v>#VALUE!</v>
      </c>
      <c r="BH64" s="34" t="e">
        <f>IF(BG64&lt;&gt;"",HLOOKUP(COUNT($F64:BG64)+1,$G$4:$EH$8,BH$14,0)*$D64,IF($C64=BH$17,$G$5*$D64,""))</f>
        <v>#VALUE!</v>
      </c>
      <c r="BI64" s="34" t="e">
        <f>IF(BH64&lt;&gt;"",HLOOKUP(COUNT($F64:BH64)+1,$G$4:$EH$8,BI$14,0)*$D64,IF($C64=BI$17,$G$5*$D64,""))</f>
        <v>#VALUE!</v>
      </c>
      <c r="BJ64" s="34" t="e">
        <f>IF(BI64&lt;&gt;"",HLOOKUP(COUNT($F64:BI64)+1,$G$4:$EH$8,BJ$14,0)*$D64,IF($C64=BJ$17,$G$5*$D64,""))</f>
        <v>#VALUE!</v>
      </c>
      <c r="BK64" s="34" t="e">
        <f>IF(BJ64&lt;&gt;"",HLOOKUP(COUNT($F64:BJ64)+1,$G$4:$EH$8,BK$14,0)*$D64,IF($C64=BK$17,$G$5*$D64,""))</f>
        <v>#VALUE!</v>
      </c>
      <c r="BL64" s="34" t="e">
        <f>IF(BK64&lt;&gt;"",HLOOKUP(COUNT($F64:BK64)+1,$G$4:$EH$8,BL$14,0)*$D64,IF($C64=BL$17,$G$5*$D64,""))</f>
        <v>#VALUE!</v>
      </c>
      <c r="BM64" s="34" t="e">
        <f>IF(BL64&lt;&gt;"",HLOOKUP(COUNT($F64:BL64)+1,$G$4:$EH$8,BM$14,0)*$D64,IF($C64=BM$17,$G$5*$D64,""))</f>
        <v>#VALUE!</v>
      </c>
      <c r="BN64" s="34" t="e">
        <f>IF(BM64&lt;&gt;"",HLOOKUP(COUNT($F64:BM64)+1,$G$4:$EH$8,BN$14,0)*$D64,IF($C64=BN$17,$G$5*$D64,""))</f>
        <v>#VALUE!</v>
      </c>
      <c r="BO64" s="34" t="e">
        <f>IF(BN64&lt;&gt;"",HLOOKUP(COUNT($F64:BN64)+1,$G$4:$EH$8,BO$14,0)*$D64,IF($C64=BO$17,$G$5*$D64,""))</f>
        <v>#VALUE!</v>
      </c>
      <c r="BP64" s="34" t="e">
        <f>IF(BO64&lt;&gt;"",HLOOKUP(COUNT($F64:BO64)+1,$G$4:$EH$8,BP$14,0)*$D64,IF($C64=BP$17,$G$5*$D64,""))</f>
        <v>#VALUE!</v>
      </c>
      <c r="BQ64" s="34" t="e">
        <f>IF(BP64&lt;&gt;"",HLOOKUP(COUNT($F64:BP64)+1,$G$4:$EH$8,BQ$14,0)*$D64,IF($C64=BQ$17,$G$5*$D64,""))</f>
        <v>#VALUE!</v>
      </c>
      <c r="BR64" s="34" t="e">
        <f>IF(BQ64&lt;&gt;"",HLOOKUP(COUNT($F64:BQ64)+1,$G$4:$EH$8,BR$14,0)*$D64,IF($C64=BR$17,$G$5*$D64,""))</f>
        <v>#VALUE!</v>
      </c>
      <c r="BS64" s="34" t="e">
        <f>IF(BR64&lt;&gt;"",HLOOKUP(COUNT($F64:BR64)+1,$G$4:$EH$8,BS$14,0)*$D64,IF($C64=BS$17,$G$5*$D64,""))</f>
        <v>#VALUE!</v>
      </c>
      <c r="BT64" s="34" t="e">
        <f>IF(BS64&lt;&gt;"",HLOOKUP(COUNT($F64:BS64)+1,$G$4:$EH$8,BT$14,0)*$D64,IF($C64=BT$17,$G$5*$D64,""))</f>
        <v>#VALUE!</v>
      </c>
      <c r="BU64" s="34" t="e">
        <f>IF(BT64&lt;&gt;"",HLOOKUP(COUNT($F64:BT64)+1,$G$4:$EH$8,BU$14,0)*$D64,IF($C64=BU$17,$G$5*$D64,""))</f>
        <v>#VALUE!</v>
      </c>
      <c r="BV64" s="34" t="e">
        <f>IF(BU64&lt;&gt;"",HLOOKUP(COUNT($F64:BU64)+1,$G$4:$EH$8,BV$14,0)*$D64,IF($C64=BV$17,$G$5*$D64,""))</f>
        <v>#VALUE!</v>
      </c>
      <c r="BW64" s="34" t="e">
        <f>IF(BV64&lt;&gt;"",HLOOKUP(COUNT($F64:BV64)+1,$G$4:$EH$8,BW$14,0)*$D64,IF($C64=BW$17,$G$5*$D64,""))</f>
        <v>#VALUE!</v>
      </c>
      <c r="BX64" s="34" t="e">
        <f>IF(BW64&lt;&gt;"",HLOOKUP(COUNT($F64:BW64)+1,$G$4:$EH$8,BX$14,0)*$D64,IF($C64=BX$17,$G$5*$D64,""))</f>
        <v>#VALUE!</v>
      </c>
      <c r="BY64" s="34" t="e">
        <f>IF(BX64&lt;&gt;"",HLOOKUP(COUNT($F64:BX64)+1,$G$4:$EH$8,BY$14,0)*$D64,IF($C64=BY$17,$G$5*$D64,""))</f>
        <v>#VALUE!</v>
      </c>
      <c r="BZ64" s="34" t="e">
        <f>IF(BY64&lt;&gt;"",HLOOKUP(COUNT($F64:BY64)+1,$G$4:$EH$8,BZ$14,0)*$D64,IF($C64=BZ$17,$G$5*$D64,""))</f>
        <v>#VALUE!</v>
      </c>
      <c r="CA64" s="34" t="e">
        <f>IF(BZ64&lt;&gt;"",HLOOKUP(COUNT($F64:BZ64)+1,$G$4:$EH$8,CA$14,0)*$D64,IF($C64=CA$17,$G$5*$D64,""))</f>
        <v>#VALUE!</v>
      </c>
      <c r="CB64" s="34" t="e">
        <f>IF(CA64&lt;&gt;"",HLOOKUP(COUNT($F64:CA64)+1,$G$4:$EH$8,CB$14,0)*$D64,IF($C64=CB$17,$G$5*$D64,""))</f>
        <v>#VALUE!</v>
      </c>
      <c r="CC64" s="34" t="e">
        <f>IF(CB64&lt;&gt;"",HLOOKUP(COUNT($F64:CB64)+1,$G$4:$EH$8,CC$14,0)*$D64,IF($C64=CC$17,$G$5*$D64,""))</f>
        <v>#VALUE!</v>
      </c>
      <c r="CD64" s="34" t="e">
        <f>IF(CC64&lt;&gt;"",HLOOKUP(COUNT($F64:CC64)+1,$G$4:$EH$8,CD$14,0)*$D64,IF($C64=CD$17,$G$5*$D64,""))</f>
        <v>#VALUE!</v>
      </c>
      <c r="CE64" s="34" t="e">
        <f>IF(CD64&lt;&gt;"",HLOOKUP(COUNT($F64:CD64)+1,$G$4:$EH$8,CE$14,0)*$D64,IF($C64=CE$17,$G$5*$D64,""))</f>
        <v>#VALUE!</v>
      </c>
      <c r="CF64" s="34" t="e">
        <f>IF(CE64&lt;&gt;"",HLOOKUP(COUNT($F64:CE64)+1,$G$4:$EH$8,CF$14,0)*$D64,IF($C64=CF$17,$G$5*$D64,""))</f>
        <v>#VALUE!</v>
      </c>
      <c r="CG64" s="34" t="e">
        <f>IF(CF64&lt;&gt;"",HLOOKUP(COUNT($F64:CF64)+1,$G$4:$EH$8,CG$14,0)*$D64,IF($C64=CG$17,$G$5*$D64,""))</f>
        <v>#VALUE!</v>
      </c>
      <c r="CH64" s="34" t="e">
        <f>IF(CG64&lt;&gt;"",HLOOKUP(COUNT($F64:CG64)+1,$G$4:$EH$8,CH$14,0)*$D64,IF($C64=CH$17,$G$5*$D64,""))</f>
        <v>#VALUE!</v>
      </c>
      <c r="CI64" s="34" t="e">
        <f>IF(CH64&lt;&gt;"",HLOOKUP(COUNT($F64:CH64)+1,$G$4:$EH$8,CI$14,0)*$D64,IF($C64=CI$17,$G$5*$D64,""))</f>
        <v>#VALUE!</v>
      </c>
      <c r="CJ64" s="34" t="e">
        <f>IF(CI64&lt;&gt;"",HLOOKUP(COUNT($F64:CI64)+1,$G$4:$EH$8,CJ$14,0)*$D64,IF($C64=CJ$17,$G$5*$D64,""))</f>
        <v>#VALUE!</v>
      </c>
      <c r="CK64" s="34" t="e">
        <f>IF(CJ64&lt;&gt;"",HLOOKUP(COUNT($F64:CJ64)+1,$G$4:$EH$8,CK$14,0)*$D64,IF($C64=CK$17,$G$5*$D64,""))</f>
        <v>#VALUE!</v>
      </c>
      <c r="CL64" s="34" t="e">
        <f>IF(CK64&lt;&gt;"",HLOOKUP(COUNT($F64:CK64)+1,$G$4:$EH$8,CL$14,0)*$D64,IF($C64=CL$17,$G$5*$D64,""))</f>
        <v>#VALUE!</v>
      </c>
      <c r="CM64" s="34" t="e">
        <f>IF(CL64&lt;&gt;"",HLOOKUP(COUNT($F64:CL64)+1,$G$4:$EH$8,CM$14,0)*$D64,IF($C64=CM$17,$G$5*$D64,""))</f>
        <v>#VALUE!</v>
      </c>
      <c r="CN64" s="34" t="e">
        <f>IF(CM64&lt;&gt;"",HLOOKUP(COUNT($F64:CM64)+1,$G$4:$EH$8,CN$14,0)*$D64,IF($C64=CN$17,$G$5*$D64,""))</f>
        <v>#VALUE!</v>
      </c>
      <c r="CO64" s="34" t="e">
        <f>IF(CN64&lt;&gt;"",HLOOKUP(COUNT($F64:CN64)+1,$G$4:$EH$8,CO$14,0)*$D64,IF($C64=CO$17,$G$5*$D64,""))</f>
        <v>#VALUE!</v>
      </c>
      <c r="CP64" s="34" t="e">
        <f>IF(CO64&lt;&gt;"",HLOOKUP(COUNT($F64:CO64)+1,$G$4:$EH$8,CP$14,0)*$D64,IF($C64=CP$17,$G$5*$D64,""))</f>
        <v>#VALUE!</v>
      </c>
      <c r="CQ64" s="34" t="e">
        <f>IF(CP64&lt;&gt;"",HLOOKUP(COUNT($F64:CP64)+1,$G$4:$EH$8,CQ$14,0)*$D64,IF($C64=CQ$17,$G$5*$D64,""))</f>
        <v>#VALUE!</v>
      </c>
      <c r="CR64" s="34" t="e">
        <f>IF(CQ64&lt;&gt;"",HLOOKUP(COUNT($F64:CQ64)+1,$G$4:$EH$8,CR$14,0)*$D64,IF($C64=CR$17,$G$5*$D64,""))</f>
        <v>#VALUE!</v>
      </c>
      <c r="CS64" s="34" t="e">
        <f>IF(CR64&lt;&gt;"",HLOOKUP(COUNT($F64:CR64)+1,$G$4:$EH$8,CS$14,0)*$D64,IF($C64=CS$17,$G$5*$D64,""))</f>
        <v>#VALUE!</v>
      </c>
      <c r="CT64" s="34" t="e">
        <f>IF(CS64&lt;&gt;"",HLOOKUP(COUNT($F64:CS64)+1,$G$4:$EH$8,CT$14,0)*$D64,IF($C64=CT$17,$G$5*$D64,""))</f>
        <v>#VALUE!</v>
      </c>
      <c r="CU64" s="34" t="e">
        <f>IF(CT64&lt;&gt;"",HLOOKUP(COUNT($F64:CT64)+1,$G$4:$EH$8,CU$14,0)*$D64,IF($C64=CU$17,$G$5*$D64,""))</f>
        <v>#VALUE!</v>
      </c>
      <c r="CV64" s="34" t="e">
        <f>IF(CU64&lt;&gt;"",HLOOKUP(COUNT($F64:CU64)+1,$G$4:$EH$8,CV$14,0)*$D64,IF($C64=CV$17,$G$5*$D64,""))</f>
        <v>#VALUE!</v>
      </c>
      <c r="CW64" s="34" t="e">
        <f>IF(CV64&lt;&gt;"",HLOOKUP(COUNT($F64:CV64)+1,$G$4:$EH$8,CW$14,0)*$D64,IF($C64=CW$17,$G$5*$D64,""))</f>
        <v>#VALUE!</v>
      </c>
      <c r="CX64" s="34" t="e">
        <f>IF(CW64&lt;&gt;"",HLOOKUP(COUNT($F64:CW64)+1,$G$4:$EH$8,CX$14,0)*$D64,IF($C64=CX$17,$G$5*$D64,""))</f>
        <v>#VALUE!</v>
      </c>
      <c r="CY64" s="34" t="e">
        <f>IF(CX64&lt;&gt;"",HLOOKUP(COUNT($F64:CX64)+1,$G$4:$EH$8,CY$14,0)*$D64,IF($C64=CY$17,$G$5*$D64,""))</f>
        <v>#VALUE!</v>
      </c>
      <c r="CZ64" s="34" t="e">
        <f>IF(CY64&lt;&gt;"",HLOOKUP(COUNT($F64:CY64)+1,$G$4:$EH$8,CZ$14,0)*$D64,IF($C64=CZ$17,$G$5*$D64,""))</f>
        <v>#VALUE!</v>
      </c>
      <c r="DA64" s="34" t="e">
        <f>IF(CZ64&lt;&gt;"",HLOOKUP(COUNT($F64:CZ64)+1,$G$4:$EH$8,DA$14,0)*$D64,IF($C64=DA$17,$G$5*$D64,""))</f>
        <v>#VALUE!</v>
      </c>
      <c r="DB64" s="34" t="e">
        <f>IF(DA64&lt;&gt;"",HLOOKUP(COUNT($F64:DA64)+1,$G$4:$EH$8,DB$14,0)*$D64,IF($C64=DB$17,$G$5*$D64,""))</f>
        <v>#VALUE!</v>
      </c>
      <c r="DC64" s="34" t="e">
        <f>IF(DB64&lt;&gt;"",HLOOKUP(COUNT($F64:DB64)+1,$G$4:$EH$8,DC$14,0)*$D64,IF($C64=DC$17,$G$5*$D64,""))</f>
        <v>#VALUE!</v>
      </c>
      <c r="DD64" s="34" t="e">
        <f>IF(DC64&lt;&gt;"",HLOOKUP(COUNT($F64:DC64)+1,$G$4:$EH$8,DD$14,0)*$D64,IF($C64=DD$17,$G$5*$D64,""))</f>
        <v>#VALUE!</v>
      </c>
      <c r="DE64" s="34" t="e">
        <f>IF(DD64&lt;&gt;"",HLOOKUP(COUNT($F64:DD64)+1,$G$4:$EH$8,DE$14,0)*$D64,IF($C64=DE$17,$G$5*$D64,""))</f>
        <v>#VALUE!</v>
      </c>
      <c r="DF64" s="34" t="e">
        <f>IF(DE64&lt;&gt;"",HLOOKUP(COUNT($F64:DE64)+1,$G$4:$EH$8,DF$14,0)*$D64,IF($C64=DF$17,$G$5*$D64,""))</f>
        <v>#VALUE!</v>
      </c>
      <c r="DG64" s="34" t="e">
        <f>IF(DF64&lt;&gt;"",HLOOKUP(COUNT($F64:DF64)+1,$G$4:$EH$8,DG$14,0)*$D64,IF($C64=DG$17,$G$5*$D64,""))</f>
        <v>#VALUE!</v>
      </c>
      <c r="DH64" s="34" t="e">
        <f>IF(DG64&lt;&gt;"",HLOOKUP(COUNT($F64:DG64)+1,$G$4:$EH$8,DH$14,0)*$D64,IF($C64=DH$17,$G$5*$D64,""))</f>
        <v>#VALUE!</v>
      </c>
      <c r="DI64" s="34" t="e">
        <f>IF(DH64&lt;&gt;"",HLOOKUP(COUNT($F64:DH64)+1,$G$4:$EH$8,DI$14,0)*$D64,IF($C64=DI$17,$G$5*$D64,""))</f>
        <v>#VALUE!</v>
      </c>
      <c r="DJ64" s="34" t="e">
        <f>IF(DI64&lt;&gt;"",HLOOKUP(COUNT($F64:DI64)+1,$G$4:$EH$8,DJ$14,0)*$D64,IF($C64=DJ$17,$G$5*$D64,""))</f>
        <v>#VALUE!</v>
      </c>
      <c r="DK64" s="34" t="e">
        <f>IF(DJ64&lt;&gt;"",HLOOKUP(COUNT($F64:DJ64)+1,$G$4:$EH$8,DK$14,0)*$D64,IF($C64=DK$17,$G$5*$D64,""))</f>
        <v>#VALUE!</v>
      </c>
      <c r="DL64" s="34" t="e">
        <f>IF(DK64&lt;&gt;"",HLOOKUP(COUNT($F64:DK64)+1,$G$4:$EH$8,DL$14,0)*$D64,IF($C64=DL$17,$G$5*$D64,""))</f>
        <v>#VALUE!</v>
      </c>
      <c r="DM64" s="34" t="e">
        <f>IF(DL64&lt;&gt;"",HLOOKUP(COUNT($F64:DL64)+1,$G$4:$EH$8,DM$14,0)*$D64,IF($C64=DM$17,$G$5*$D64,""))</f>
        <v>#VALUE!</v>
      </c>
      <c r="DN64" s="34" t="e">
        <f>IF(DM64&lt;&gt;"",HLOOKUP(COUNT($F64:DM64)+1,$G$4:$EH$8,DN$14,0)*$D64,IF($C64=DN$17,$G$5*$D64,""))</f>
        <v>#VALUE!</v>
      </c>
      <c r="DO64" s="34" t="e">
        <f>IF(DN64&lt;&gt;"",HLOOKUP(COUNT($F64:DN64)+1,$G$4:$EH$8,DO$14,0)*$D64,IF($C64=DO$17,$G$5*$D64,""))</f>
        <v>#VALUE!</v>
      </c>
      <c r="DP64" s="34" t="e">
        <f>IF(DO64&lt;&gt;"",HLOOKUP(COUNT($F64:DO64)+1,$G$4:$EH$8,DP$14,0)*$D64,IF($C64=DP$17,$G$5*$D64,""))</f>
        <v>#VALUE!</v>
      </c>
      <c r="DQ64" s="34" t="e">
        <f>IF(DP64&lt;&gt;"",HLOOKUP(COUNT($F64:DP64)+1,$G$4:$EH$8,DQ$14,0)*$D64,IF($C64=DQ$17,$G$5*$D64,""))</f>
        <v>#VALUE!</v>
      </c>
      <c r="DR64" s="34" t="e">
        <f>IF(DQ64&lt;&gt;"",HLOOKUP(COUNT($F64:DQ64)+1,$G$4:$EH$8,DR$14,0)*$D64,IF($C64=DR$17,$G$5*$D64,""))</f>
        <v>#VALUE!</v>
      </c>
      <c r="DS64" s="34" t="e">
        <f>IF(DR64&lt;&gt;"",HLOOKUP(COUNT($F64:DR64)+1,$G$4:$EH$8,DS$14,0)*$D64,IF($C64=DS$17,$G$5*$D64,""))</f>
        <v>#VALUE!</v>
      </c>
      <c r="DT64" s="34" t="e">
        <f>IF(DS64&lt;&gt;"",HLOOKUP(COUNT($F64:DS64)+1,$G$4:$EH$8,DT$14,0)*$D64,IF($C64=DT$17,$G$5*$D64,""))</f>
        <v>#VALUE!</v>
      </c>
      <c r="DU64" s="34" t="e">
        <f>IF(DT64&lt;&gt;"",HLOOKUP(COUNT($F64:DT64)+1,$G$4:$EH$8,DU$14,0)*$D64,IF($C64=DU$17,$G$5*$D64,""))</f>
        <v>#VALUE!</v>
      </c>
      <c r="DV64" s="34" t="e">
        <f>IF(DU64&lt;&gt;"",HLOOKUP(COUNT($F64:DU64)+1,$G$4:$EH$8,DV$14,0)*$D64,IF($C64=DV$17,$G$5*$D64,""))</f>
        <v>#VALUE!</v>
      </c>
      <c r="DX64" s="34" t="str">
        <f>IF(DW64&lt;&gt;"",HLOOKUP(COUNT($DW64:DW64)+1,$G$4:$CX$8,DX$14,0)*$D64,IF($C64=DX$17,$G$6*$D64,""))</f>
        <v/>
      </c>
      <c r="DY64" s="34" t="str">
        <f>IF(DX64&lt;&gt;"",HLOOKUP(COUNT($DW64:DX64)+1,$G$4:$CX$8,DY$14,0)*$D64,IF($C64=DY$17,$G$6*$D64,""))</f>
        <v/>
      </c>
      <c r="DZ64" s="34" t="str">
        <f>IF(DY64&lt;&gt;"",HLOOKUP(COUNT($DW64:DY64)+1,$G$4:$CX$8,DZ$14,0)*$D64,IF($C64=DZ$17,$G$6*$D64,""))</f>
        <v/>
      </c>
      <c r="EA64" s="34" t="str">
        <f>IF(DZ64&lt;&gt;"",HLOOKUP(COUNT($DW64:DZ64)+1,$G$4:$CX$8,EA$14,0)*$D64,IF($C64=EA$17,$G$6*$D64,""))</f>
        <v/>
      </c>
      <c r="EB64" s="34" t="str">
        <f>IF(EA64&lt;&gt;"",HLOOKUP(COUNT($DW64:EA64)+1,$G$4:$CX$8,EB$14,0)*$D64,IF($C64=EB$17,$G$6*$D64,""))</f>
        <v/>
      </c>
      <c r="EC64" s="34" t="str">
        <f>IF(EB64&lt;&gt;"",HLOOKUP(COUNT($DW64:EB64)+1,$G$4:$CX$8,EC$14,0)*$D64,IF($C64=EC$17,$G$6*$D64,""))</f>
        <v/>
      </c>
      <c r="ED64" s="34" t="str">
        <f>IF(EC64&lt;&gt;"",HLOOKUP(COUNT($DW64:EC64)+1,$G$4:$CX$8,ED$14,0)*$D64,IF($C64=ED$17,$G$6*$D64,""))</f>
        <v/>
      </c>
      <c r="EE64" s="34" t="str">
        <f>IF(ED64&lt;&gt;"",HLOOKUP(COUNT($DW64:ED64)+1,$G$4:$CX$8,EE$14,0)*$D64,IF($C64=EE$17,$G$6*$D64,""))</f>
        <v/>
      </c>
      <c r="EF64" s="34" t="str">
        <f>IF(EE64&lt;&gt;"",HLOOKUP(COUNT($DW64:EE64)+1,$G$4:$CX$8,EF$14,0)*$D64,IF($C64=EF$17,$G$6*$D64,""))</f>
        <v/>
      </c>
      <c r="EG64" s="34" t="str">
        <f>IF(EF64&lt;&gt;"",HLOOKUP(COUNT($DW64:EF64)+1,$G$4:$CX$8,EG$14,0)*$D64,IF($C64=EG$17,$G$6*$D64,""))</f>
        <v/>
      </c>
      <c r="EH64" s="34" t="str">
        <f>IF(EG64&lt;&gt;"",HLOOKUP(COUNT($DW64:EG64)+1,$G$4:$CX$8,EH$14,0)*$D64,IF($C64=EH$17,$G$6*$D64,""))</f>
        <v/>
      </c>
      <c r="EI64" s="34" t="str">
        <f>IF(EH64&lt;&gt;"",HLOOKUP(COUNT($DW64:EH64)+1,$G$4:$CX$8,EI$14,0)*$D64,IF($C64=EI$17,$G$6*$D64,""))</f>
        <v/>
      </c>
      <c r="EJ64" s="34" t="str">
        <f>IF(EI64&lt;&gt;"",HLOOKUP(COUNT($DW64:EI64)+1,$G$4:$CX$8,EJ$14,0)*$D64,IF($C64=EJ$17,$G$6*$D64,""))</f>
        <v/>
      </c>
      <c r="EK64" s="34" t="str">
        <f>IF(EJ64&lt;&gt;"",HLOOKUP(COUNT($DW64:EJ64)+1,$G$4:$CX$8,EK$14,0)*$D64,IF($C64=EK$17,$G$6*$D64,""))</f>
        <v/>
      </c>
      <c r="EL64" s="34" t="str">
        <f>IF(EK64&lt;&gt;"",HLOOKUP(COUNT($DW64:EK64)+1,$G$4:$CX$8,EL$14,0)*$D64,IF($C64=EL$17,$G$6*$D64,""))</f>
        <v/>
      </c>
      <c r="EM64" s="34" t="str">
        <f>IF(EL64&lt;&gt;"",HLOOKUP(COUNT($DW64:EL64)+1,$G$4:$CX$8,EM$14,0)*$D64,IF($C64=EM$17,$G$6*$D64,""))</f>
        <v/>
      </c>
      <c r="EN64" s="34" t="str">
        <f>IF(EM64&lt;&gt;"",HLOOKUP(COUNT($DW64:EM64)+1,$G$4:$CX$8,EN$14,0)*$D64,IF($C64=EN$17,$G$6*$D64,""))</f>
        <v/>
      </c>
      <c r="EO64" s="34" t="str">
        <f>IF(EN64&lt;&gt;"",HLOOKUP(COUNT($DW64:EN64)+1,$G$4:$CX$8,EO$14,0)*$D64,IF($C64=EO$17,$G$6*$D64,""))</f>
        <v/>
      </c>
      <c r="EP64" s="34" t="str">
        <f>IF(EO64&lt;&gt;"",HLOOKUP(COUNT($DW64:EO64)+1,$G$4:$CX$8,EP$14,0)*$D64,IF($C64=EP$17,$G$6*$D64,""))</f>
        <v/>
      </c>
      <c r="EQ64" s="34" t="str">
        <f>IF(EP64&lt;&gt;"",HLOOKUP(COUNT($DW64:EP64)+1,$G$4:$CX$8,EQ$14,0)*$D64,IF($C64=EQ$17,$G$6*$D64,""))</f>
        <v/>
      </c>
      <c r="ER64" s="34" t="str">
        <f>IF(EQ64&lt;&gt;"",HLOOKUP(COUNT($DW64:EQ64)+1,$G$4:$CX$8,ER$14,0)*$D64,IF($C64=ER$17,$G$6*$D64,""))</f>
        <v/>
      </c>
      <c r="ES64" s="34" t="str">
        <f>IF(ER64&lt;&gt;"",HLOOKUP(COUNT($DW64:ER64)+1,$G$4:$CX$8,ES$14,0)*$D64,IF($C64=ES$17,$G$6*$D64,""))</f>
        <v/>
      </c>
      <c r="ET64" s="34" t="str">
        <f>IF(ES64&lt;&gt;"",HLOOKUP(COUNT($DW64:ES64)+1,$G$4:$CX$8,ET$14,0)*$D64,IF($C64=ET$17,$G$6*$D64,""))</f>
        <v/>
      </c>
      <c r="EU64" s="34" t="str">
        <f>IF(ET64&lt;&gt;"",HLOOKUP(COUNT($DW64:ET64)+1,$G$4:$CX$8,EU$14,0)*$D64,IF($C64=EU$17,$G$6*$D64,""))</f>
        <v/>
      </c>
      <c r="EV64" s="34" t="str">
        <f>IF(EU64&lt;&gt;"",HLOOKUP(COUNT($DW64:EU64)+1,$G$4:$CX$8,EV$14,0)*$D64,IF($C64=EV$17,$G$6*$D64,""))</f>
        <v/>
      </c>
      <c r="EW64" s="34" t="str">
        <f>IF(EV64&lt;&gt;"",HLOOKUP(COUNT($DW64:EV64)+1,$G$4:$CX$8,EW$14,0)*$D64,IF($C64=EW$17,$G$6*$D64,""))</f>
        <v/>
      </c>
      <c r="EX64" s="34" t="str">
        <f>IF(EW64&lt;&gt;"",HLOOKUP(COUNT($DW64:EW64)+1,$G$4:$CX$8,EX$14,0)*$D64,IF($C64=EX$17,$G$6*$D64,""))</f>
        <v/>
      </c>
      <c r="EY64" s="34" t="str">
        <f>IF(EX64&lt;&gt;"",HLOOKUP(COUNT($DW64:EX64)+1,$G$4:$CX$8,EY$14,0)*$D64,IF($C64=EY$17,$G$6*$D64,""))</f>
        <v/>
      </c>
      <c r="EZ64" s="34" t="str">
        <f>IF(EY64&lt;&gt;"",HLOOKUP(COUNT($DW64:EY64)+1,$G$4:$CX$8,EZ$14,0)*$D64,IF($C64=EZ$17,$G$6*$D64,""))</f>
        <v/>
      </c>
      <c r="FA64" s="34" t="str">
        <f>IF(EZ64&lt;&gt;"",HLOOKUP(COUNT($DW64:EZ64)+1,$G$4:$CX$8,FA$14,0)*$D64,IF($C64=FA$17,$G$6*$D64,""))</f>
        <v/>
      </c>
      <c r="FB64" s="34" t="str">
        <f>IF(FA64&lt;&gt;"",HLOOKUP(COUNT($DW64:FA64)+1,$G$4:$CX$8,FB$14,0)*$D64,IF($C64=FB$17,$G$6*$D64,""))</f>
        <v/>
      </c>
      <c r="FC64" s="34" t="str">
        <f>IF(FB64&lt;&gt;"",HLOOKUP(COUNT($DW64:FB64)+1,$G$4:$CX$8,FC$14,0)*$D64,IF($C64=FC$17,$G$6*$D64,""))</f>
        <v/>
      </c>
      <c r="FD64" s="34" t="str">
        <f>IF(FC64&lt;&gt;"",HLOOKUP(COUNT($DW64:FC64)+1,$G$4:$CX$8,FD$14,0)*$D64,IF($C64=FD$17,$G$6*$D64,""))</f>
        <v/>
      </c>
      <c r="FE64" s="34" t="str">
        <f>IF(FD64&lt;&gt;"",HLOOKUP(COUNT($DW64:FD64)+1,$G$4:$CX$8,FE$14,0)*$D64,IF($C64=FE$17,$G$6*$D64,""))</f>
        <v/>
      </c>
      <c r="FF64" s="34" t="str">
        <f>IF(FE64&lt;&gt;"",HLOOKUP(COUNT($DW64:FE64)+1,$G$4:$CX$8,FF$14,0)*$D64,IF($C64=FF$17,$G$6*$D64,""))</f>
        <v/>
      </c>
      <c r="FG64" s="34" t="str">
        <f>IF(FF64&lt;&gt;"",HLOOKUP(COUNT($DW64:FF64)+1,$G$4:$CX$8,FG$14,0)*$D64,IF($C64=FG$17,$G$6*$D64,""))</f>
        <v/>
      </c>
      <c r="FH64" s="34" t="str">
        <f>IF(FG64&lt;&gt;"",HLOOKUP(COUNT($DW64:FG64)+1,$G$4:$CX$8,FH$14,0)*$D64,IF($C64=FH$17,$G$6*$D64,""))</f>
        <v/>
      </c>
      <c r="FI64" s="34" t="str">
        <f>IF(FH64&lt;&gt;"",HLOOKUP(COUNT($DW64:FH64)+1,$G$4:$CX$8,FI$14,0)*$D64,IF($C64=FI$17,$G$6*$D64,""))</f>
        <v/>
      </c>
      <c r="FJ64" s="34" t="str">
        <f>IF(FI64&lt;&gt;"",HLOOKUP(COUNT($DW64:FI64)+1,$G$4:$CX$8,FJ$14,0)*$D64,IF($C64=FJ$17,$G$6*$D64,""))</f>
        <v/>
      </c>
      <c r="FK64" s="34" t="str">
        <f>IF(FJ64&lt;&gt;"",HLOOKUP(COUNT($DW64:FJ64)+1,$G$4:$CX$8,FK$14,0)*$D64,IF($C64=FK$17,$G$6*$D64,""))</f>
        <v/>
      </c>
      <c r="FL64" s="34" t="str">
        <f>IF(FK64&lt;&gt;"",HLOOKUP(COUNT($DW64:FK64)+1,$G$4:$CX$8,FL$14,0)*$D64,IF($C64=FL$17,$G$6*$D64,""))</f>
        <v/>
      </c>
      <c r="FM64" s="34" t="str">
        <f>IF(FL64&lt;&gt;"",HLOOKUP(COUNT($DW64:FL64)+1,$G$4:$CX$8,FM$14,0)*$D64,IF($C64=FM$17,$G$6*$D64,""))</f>
        <v/>
      </c>
      <c r="FN64" s="34" t="str">
        <f>IF(FM64&lt;&gt;"",HLOOKUP(COUNT($DW64:FM64)+1,$G$4:$CX$8,FN$14,0)*$D64,IF($C64=FN$17,$G$6*$D64,""))</f>
        <v/>
      </c>
      <c r="FO64" s="34" t="str">
        <f>IF(FN64&lt;&gt;"",HLOOKUP(COUNT($DW64:FN64)+1,$G$4:$CX$8,FO$14,0)*$D64,IF($C64=FO$17,$G$6*$D64,""))</f>
        <v/>
      </c>
      <c r="FP64" s="34" t="str">
        <f>IF(FO64&lt;&gt;"",HLOOKUP(COUNT($DW64:FO64)+1,$G$4:$CX$8,FP$14,0)*$D64,IF($C64=FP$17,$G$6*$D64,""))</f>
        <v/>
      </c>
      <c r="FQ64" s="34">
        <f>IF(FP64&lt;&gt;"",HLOOKUP(COUNT($DW64:FP64)+1,$G$4:$CX$8,FQ$14,0)*$D64,IF($C64=FQ$17,$G$6*$D64,""))</f>
        <v>0</v>
      </c>
      <c r="FR64" s="34">
        <f>IF(FQ64&lt;&gt;"",HLOOKUP(COUNT($DW64:FQ64)+1,$G$4:$CX$8,FR$14,0)*$D64,IF($C64=FR$17,$G$6*$D64,""))</f>
        <v>6000</v>
      </c>
      <c r="FS64" s="34">
        <f>IF(FR64&lt;&gt;"",HLOOKUP(COUNT($DW64:FR64)+1,$G$4:$CX$8,FS$14,0)*$D64,IF($C64=FS$17,$G$6*$D64,""))</f>
        <v>6000</v>
      </c>
      <c r="FT64" s="34">
        <f>IF(FS64&lt;&gt;"",HLOOKUP(COUNT($DW64:FS64)+1,$G$4:$CX$8,FT$14,0)*$D64,IF($C64=FT$17,$G$6*$D64,""))</f>
        <v>6000</v>
      </c>
      <c r="FU64" s="34">
        <f>IF(FT64&lt;&gt;"",HLOOKUP(COUNT($DW64:FT64)+1,$G$4:$CX$8,FU$14,0)*$D64,IF($C64=FU$17,$G$6*$D64,""))</f>
        <v>7238.7665667343817</v>
      </c>
      <c r="FV64" s="34">
        <f>IF(FU64&lt;&gt;"",HLOOKUP(COUNT($DW64:FU64)+1,$G$4:$CX$8,FV$14,0)*$D64,IF($C64=FV$17,$G$6*$D64,""))</f>
        <v>9048.458208417982</v>
      </c>
      <c r="FW64" s="34">
        <f>IF(FV64&lt;&gt;"",HLOOKUP(COUNT($DW64:FV64)+1,$G$4:$CX$8,FW$14,0)*$D64,IF($C64=FW$17,$G$6*$D64,""))</f>
        <v>10858.149850101572</v>
      </c>
      <c r="FX64" s="34">
        <f>IF(FW64&lt;&gt;"",HLOOKUP(COUNT($DW64:FW64)+1,$G$4:$CX$8,FX$14,0)*$D64,IF($C64=FX$17,$G$6*$D64,""))</f>
        <v>12595.453826117824</v>
      </c>
      <c r="FY64" s="34">
        <f>IF(FX64&lt;&gt;"",HLOOKUP(COUNT($DW64:FX64)+1,$G$4:$CX$8,FY$14,0)*$D64,IF($C64=FY$17,$G$6*$D64,""))</f>
        <v>14358.817361774323</v>
      </c>
      <c r="FZ64" s="34">
        <f>IF(FY64&lt;&gt;"",HLOOKUP(COUNT($DW64:FY64)+1,$G$4:$CX$8,FZ$14,0)*$D64,IF($C64=FZ$17,$G$6*$D64,""))</f>
        <v>16225.463618804975</v>
      </c>
      <c r="GA64" s="34">
        <f>IF(FZ64&lt;&gt;"",HLOOKUP(COUNT($DW64:FZ64)+1,$G$4:$CX$8,GA$14,0)*$D64,IF($C64=GA$17,$G$6*$D64,""))</f>
        <v>18010.264616873523</v>
      </c>
      <c r="GB64" s="34">
        <f>IF(GA64&lt;&gt;"",HLOOKUP(COUNT($DW64:GA64)+1,$G$4:$CX$8,GB$14,0)*$D64,IF($C64=GB$17,$G$6*$D64,""))</f>
        <v>19811.29107856088</v>
      </c>
      <c r="GC64" s="34">
        <f>IF(GB64&lt;&gt;"",HLOOKUP(COUNT($DW64:GB64)+1,$G$4:$CX$8,GC$14,0)*$D64,IF($C64=GC$17,$G$6*$D64,""))</f>
        <v>14858.468308920666</v>
      </c>
      <c r="GD64" s="34">
        <f>IF(GC64&lt;&gt;"",HLOOKUP(COUNT($DW64:GC64)+1,$G$4:$CX$8,GD$14,0)*$D64,IF($C64=GD$17,$G$6*$D64,""))</f>
        <v>14115.544893474625</v>
      </c>
      <c r="GE64" s="34">
        <f>IF(GD64&lt;&gt;"",HLOOKUP(COUNT($DW64:GD64)+1,$G$4:$CX$8,GE$14,0)*$D64,IF($C64=GE$17,$G$6*$D64,""))</f>
        <v>15527.099382822093</v>
      </c>
      <c r="GF64" s="34">
        <f>IF(GE64&lt;&gt;"",HLOOKUP(COUNT($DW64:GE64)+1,$G$4:$CX$8,GF$14,0)*$D64,IF($C64=GF$17,$G$6*$D64,""))</f>
        <v>17079.809321104309</v>
      </c>
      <c r="GG64" s="34">
        <f>IF(GF64&lt;&gt;"",HLOOKUP(COUNT($DW64:GF64)+1,$G$4:$CX$8,GG$14,0)*$D64,IF($C64=GG$17,$G$6*$D64,""))</f>
        <v>18787.790253214735</v>
      </c>
      <c r="GH64" s="34">
        <f>IF(GG64&lt;&gt;"",HLOOKUP(COUNT($DW64:GG64)+1,$G$4:$CX$8,GH$14,0)*$D64,IF($C64=GH$17,$G$6*$D64,""))</f>
        <v>20666.569278536208</v>
      </c>
      <c r="GI64" s="34">
        <f>IF(GH64&lt;&gt;"",HLOOKUP(COUNT($DW64:GH64)+1,$G$4:$CX$8,GI$14,0)*$D64,IF($C64=GI$17,$G$6*$D64,""))</f>
        <v>19633.240814609388</v>
      </c>
      <c r="GJ64" s="34">
        <f>IF(GI64&lt;&gt;"",HLOOKUP(COUNT($DW64:GI64)+1,$G$4:$CX$8,GJ$14,0)*$D64,IF($C64=GJ$17,$G$6*$D64,""))</f>
        <v>18651.578773878922</v>
      </c>
      <c r="GK64" s="34">
        <f>IF(GJ64&lt;&gt;"",HLOOKUP(COUNT($DW64:GJ64)+1,$G$4:$CX$8,GK$14,0)*$D64,IF($C64=GK$17,$G$6*$D64,""))</f>
        <v>19957.189288050446</v>
      </c>
      <c r="GL64" s="34">
        <f>IF(GK64&lt;&gt;"",HLOOKUP(COUNT($DW64:GK64)+1,$G$4:$CX$8,GL$14,0)*$D64,IF($C64=GL$17,$G$6*$D64,""))</f>
        <v>21354.192538213978</v>
      </c>
      <c r="GM64" s="34">
        <f>IF(GL64&lt;&gt;"",HLOOKUP(COUNT($DW64:GL64)+1,$G$4:$CX$8,GM$14,0)*$D64,IF($C64=GM$17,$G$6*$D64,""))</f>
        <v>22848.986015888957</v>
      </c>
      <c r="GN64" s="34">
        <f>IF(GM64&lt;&gt;"",HLOOKUP(COUNT($DW64:GM64)+1,$G$4:$CX$8,GN$14,0)*$D64,IF($C64=GN$17,$G$6*$D64,""))</f>
        <v>25133.884617477848</v>
      </c>
      <c r="GO64" s="34">
        <f>IF(GN64&lt;&gt;"",HLOOKUP(COUNT($DW64:GN64)+1,$G$4:$CX$8,GO$14,0)*$D64,IF($C64=GO$17,$G$6*$D64,""))</f>
        <v>21363.801924856176</v>
      </c>
      <c r="GP64" s="34">
        <f>IF(GO64&lt;&gt;"",HLOOKUP(COUNT($DW64:GO64)+1,$G$4:$CX$8,GP$14,0)*$D64,IF($C64=GP$17,$G$6*$D64,""))</f>
        <v>20295.611828613371</v>
      </c>
      <c r="GQ64" s="34">
        <f>IF(GP64&lt;&gt;"",HLOOKUP(COUNT($DW64:GP64)+1,$G$4:$CX$8,GQ$14,0)*$D64,IF($C64=GQ$17,$G$6*$D64,""))</f>
        <v>21310.392420044038</v>
      </c>
      <c r="GR64" s="34">
        <f>IF(GQ64&lt;&gt;"",HLOOKUP(COUNT($DW64:GQ64)+1,$G$4:$CX$8,GR$14,0)*$D64,IF($C64=GR$17,$G$6*$D64,""))</f>
        <v>22375.912041046242</v>
      </c>
      <c r="GS64" s="34">
        <f>IF(GR64&lt;&gt;"",HLOOKUP(COUNT($DW64:GR64)+1,$G$4:$CX$8,GS$14,0)*$D64,IF($C64=GS$17,$G$6*$D64,""))</f>
        <v>23494.707643098543</v>
      </c>
      <c r="GT64" s="34">
        <f>IF(GS64&lt;&gt;"",HLOOKUP(COUNT($DW64:GS64)+1,$G$4:$CX$8,GT$14,0)*$D64,IF($C64=GT$17,$G$6*$D64,""))</f>
        <v>25139.337178115446</v>
      </c>
      <c r="GU64" s="34">
        <f>IF(GT64&lt;&gt;"",HLOOKUP(COUNT($DW64:GT64)+1,$G$4:$CX$8,GU$14,0)*$D64,IF($C64=GU$17,$G$6*$D64,""))</f>
        <v>22625.403460303904</v>
      </c>
      <c r="GV64" s="34">
        <f>IF(GU64&lt;&gt;"",HLOOKUP(COUNT($DW64:GU64)+1,$G$4:$CX$8,GV$14,0)*$D64,IF($C64=GV$17,$G$6*$D64,""))</f>
        <v>20362.863114273521</v>
      </c>
      <c r="GW64" s="34">
        <f>IF(GV64&lt;&gt;"",HLOOKUP(COUNT($DW64:GV64)+1,$G$4:$CX$8,GW$14,0)*$D64,IF($C64=GW$17,$G$6*$D64,""))</f>
        <v>21788.26353227266</v>
      </c>
      <c r="GX64" s="34">
        <f>IF(GW64&lt;&gt;"",HLOOKUP(COUNT($DW64:GW64)+1,$G$4:$CX$8,GX$14,0)*$D64,IF($C64=GX$17,$G$6*$D64,""))</f>
        <v>23313.441979531741</v>
      </c>
      <c r="GY64" s="34">
        <f>IF(GX64&lt;&gt;"",HLOOKUP(COUNT($DW64:GX64)+1,$G$4:$CX$8,GY$14,0)*$D64,IF($C64=GY$17,$G$6*$D64,""))</f>
        <v>24945.382918098971</v>
      </c>
      <c r="GZ64" s="34">
        <f>IF(GY64&lt;&gt;"",HLOOKUP(COUNT($DW64:GY64)+1,$G$4:$CX$8,GZ$14,0)*$D64,IF($C64=GZ$17,$G$6*$D64,""))</f>
        <v>26941.01355154689</v>
      </c>
      <c r="HA64" s="34">
        <f>IF(GZ64&lt;&gt;"",HLOOKUP(COUNT($DW64:GZ64)+1,$G$4:$CX$8,HA$14,0)*$D64,IF($C64=HA$17,$G$6*$D64,""))</f>
        <v>23169.271654330325</v>
      </c>
      <c r="HB64" s="34">
        <f>IF(HA64&lt;&gt;"",HLOOKUP(COUNT($DW64:HA64)+1,$G$4:$CX$8,HB$14,0)*$D64,IF($C64=HB$17,$G$6*$D64,""))</f>
        <v>22010.808071613807</v>
      </c>
      <c r="HC64" s="34">
        <f>IF(HB64&lt;&gt;"",HLOOKUP(COUNT($DW64:HB64)+1,$G$4:$CX$8,HC$14,0)*$D64,IF($C64=HC$17,$G$6*$D64,""))</f>
        <v>23111.348475194503</v>
      </c>
      <c r="HD64" s="34">
        <f>IF(HC64&lt;&gt;"",HLOOKUP(COUNT($DW64:HC64)+1,$G$4:$CX$8,HD$14,0)*$D64,IF($C64=HD$17,$G$6*$D64,""))</f>
        <v>24266.915898954219</v>
      </c>
      <c r="HE64" s="34">
        <f>IF(HD64&lt;&gt;"",HLOOKUP(COUNT($DW64:HD64)+1,$G$4:$CX$8,HE$14,0)*$D64,IF($C64=HE$17,$G$6*$D64,""))</f>
        <v>25480.261693901928</v>
      </c>
      <c r="HF64" s="34">
        <f>IF(HE64&lt;&gt;"",HLOOKUP(COUNT($DW64:HE64)+1,$G$4:$CX$8,HF$14,0)*$D64,IF($C64=HF$17,$G$6*$D64,""))</f>
        <v>27263.88001247506</v>
      </c>
      <c r="HG64" s="34">
        <f>IF(HF64&lt;&gt;"",HLOOKUP(COUNT($DW64:HF64)+1,$G$4:$CX$8,HG$14,0)*$D64,IF($C64=HG$17,$G$6*$D64,""))</f>
        <v>24537.492011227565</v>
      </c>
      <c r="HH64" s="34">
        <f>IF(HG64&lt;&gt;"",HLOOKUP(COUNT($DW64:HG64)+1,$G$4:$CX$8,HH$14,0)*$D64,IF($C64=HH$17,$G$6*$D64,""))</f>
        <v>22083.742810104806</v>
      </c>
      <c r="HI64" s="34">
        <f>IF(HH64&lt;&gt;"",HLOOKUP(COUNT($DW64:HH64)+1,$G$4:$CX$8,HI$14,0)*$D64,IF($C64=HI$17,$G$6*$D64,""))</f>
        <v>23629.604806812145</v>
      </c>
      <c r="HJ64" s="34">
        <f>IF(HI64&lt;&gt;"",HLOOKUP(COUNT($DW64:HI64)+1,$G$4:$CX$8,HJ$14,0)*$D64,IF($C64=HJ$17,$G$6*$D64,""))</f>
        <v>25283.677143288991</v>
      </c>
      <c r="HK64" s="34">
        <f>IF(HJ64&lt;&gt;"",HLOOKUP(COUNT($DW64:HJ64)+1,$G$4:$CX$8,HK$14,0)*$D64,IF($C64=HK$17,$G$6*$D64,""))</f>
        <v>27053.534543319223</v>
      </c>
      <c r="HL64" s="34">
        <f>IF(HK64&lt;&gt;"",HLOOKUP(COUNT($DW64:HK64)+1,$G$4:$CX$8,HL$14,0)*$D64,IF($C64=HL$17,$G$6*$D64,""))</f>
        <v>29217.817306784757</v>
      </c>
      <c r="HM64" s="34">
        <f>IF(HL64&lt;&gt;"",HLOOKUP(COUNT($DW64:HL64)+1,$G$4:$CX$8,HM$14,0)*$D64,IF($C64=HM$17,$G$6*$D64,""))</f>
        <v>25419.501056902733</v>
      </c>
      <c r="HN64" s="34">
        <f>IF(HM64&lt;&gt;"",HLOOKUP(COUNT($DW64:HM64)+1,$G$4:$CX$8,HN$14,0)*$D64,IF($C64=HN$17,$G$6*$D64,""))</f>
        <v>24148.526004057603</v>
      </c>
      <c r="HO64" s="34">
        <f>IF(HN64&lt;&gt;"",HLOOKUP(COUNT($DW64:HN64)+1,$G$4:$CX$8,HO$14,0)*$D64,IF($C64=HO$17,$G$6*$D64,""))</f>
        <v>25355.952304260478</v>
      </c>
      <c r="HP64" s="34">
        <f>IF(HO64&lt;&gt;"",HLOOKUP(COUNT($DW64:HO64)+1,$G$4:$CX$8,HP$14,0)*$D64,IF($C64=HP$17,$G$6*$D64,""))</f>
        <v>26623.749919473506</v>
      </c>
      <c r="HQ64" s="34">
        <f>IF(HP64&lt;&gt;"",HLOOKUP(COUNT($DW64:HP64)+1,$G$4:$CX$8,HQ$14,0)*$D64,IF($C64=HQ$17,$G$6*$D64,""))</f>
        <v>27954.937415447188</v>
      </c>
      <c r="HR64" s="34">
        <f>IF(HQ64&lt;&gt;"",HLOOKUP(COUNT($DW64:HQ64)+1,$G$4:$CX$8,HR$14,0)*$D64,IF($C64=HR$17,$G$6*$D64,""))</f>
        <v>29911.783034528482</v>
      </c>
      <c r="HS64" s="34">
        <f>IF(HR64&lt;&gt;"",HLOOKUP(COUNT($DW64:HR64)+1,$G$4:$CX$8,HS$14,0)*$D64,IF($C64=HS$17,$G$6*$D64,""))</f>
        <v>26920.604731075633</v>
      </c>
      <c r="HT64" s="34">
        <f>IF(HS64&lt;&gt;"",HLOOKUP(COUNT($DW64:HS64)+1,$G$4:$CX$8,HT$14,0)*$D64,IF($C64=HT$17,$G$6*$D64,""))</f>
        <v>24228.544257968075</v>
      </c>
      <c r="HU64" s="34">
        <f>IF(HT64&lt;&gt;"",HLOOKUP(COUNT($DW64:HT64)+1,$G$4:$CX$8,HU$14,0)*$D64,IF($C64=HU$17,$G$6*$D64,""))</f>
        <v>25924.542356025839</v>
      </c>
      <c r="HV64" s="34">
        <f>IF(HU64&lt;&gt;"",HLOOKUP(COUNT($DW64:HU64)+1,$G$4:$CX$8,HV$14,0)*$D64,IF($C64=HV$17,$G$6*$D64,""))</f>
        <v>27739.260320947651</v>
      </c>
      <c r="HW64" s="34">
        <f>IF(HV64&lt;&gt;"",HLOOKUP(COUNT($DW64:HV64)+1,$G$4:$CX$8,HW$14,0)*$D64,IF($C64=HW$17,$G$6*$D64,""))</f>
        <v>29681.00854341398</v>
      </c>
      <c r="HX64" s="34">
        <f>IF(HW64&lt;&gt;"",HLOOKUP(COUNT($DW64:HW64)+1,$G$4:$CX$8,HX$14,0)*$D64,IF($C64=HX$17,$G$6*$D64,""))</f>
        <v>32055.489226887097</v>
      </c>
      <c r="HY64" s="34">
        <f>IF(HX64&lt;&gt;"",HLOOKUP(COUNT($DW64:HX64)+1,$G$4:$CX$8,HY$14,0)*$D64,IF($C64=HY$17,$G$6*$D64,""))</f>
        <v>20863.156730072915</v>
      </c>
      <c r="HZ64" s="34">
        <f>IF(HY64&lt;&gt;"",HLOOKUP(COUNT($DW64:HY64)+1,$G$4:$CX$8,HZ$14,0)*$D64,IF($C64=HZ$17,$G$6*$D64,""))</f>
        <v>20863.156730072915</v>
      </c>
      <c r="IA64" s="34">
        <f>IF(HZ64&lt;&gt;"",HLOOKUP(COUNT($DW64:HZ64)+1,$G$4:$CX$8,IA$14,0)*$D64,IF($C64=IA$17,$G$6*$D64,""))</f>
        <v>20863.156730072915</v>
      </c>
      <c r="IB64" s="34">
        <f>IF(IA64&lt;&gt;"",HLOOKUP(COUNT($DW64:IA64)+1,$G$4:$CX$8,IB$14,0)*$D64,IF($C64=IB$17,$G$6*$D64,""))</f>
        <v>20863.156730072915</v>
      </c>
      <c r="IC64" s="34">
        <f>IF(IB64&lt;&gt;"",HLOOKUP(COUNT($DW64:IB64)+1,$G$4:$CX$8,IC$14,0)*$D64,IF($C64=IC$17,$G$6*$D64,""))</f>
        <v>20863.156730072915</v>
      </c>
      <c r="ID64" s="34">
        <f>IF(IC64&lt;&gt;"",HLOOKUP(COUNT($DW64:IC64)+1,$G$4:$CX$8,ID$14,0)*$D64,IF($C64=ID$17,$G$6*$D64,""))</f>
        <v>20863.156730072915</v>
      </c>
      <c r="IE64" s="34">
        <f>IF(ID64&lt;&gt;"",HLOOKUP(COUNT($DW64:ID64)+1,$G$4:$CX$8,IE$14,0)*$D64,IF($C64=IE$17,$G$6*$D64,""))</f>
        <v>20863.156730072915</v>
      </c>
      <c r="IF64" s="34">
        <f>IF(IE64&lt;&gt;"",HLOOKUP(COUNT($DW64:IE64)+1,$G$4:$CX$8,IF$14,0)*$D64,IF($C64=IF$17,$G$6*$D64,""))</f>
        <v>20863.156730072915</v>
      </c>
      <c r="IG64" s="34">
        <f>IF(IF64&lt;&gt;"",HLOOKUP(COUNT($DW64:IF64)+1,$G$4:$CX$8,IG$14,0)*$D64,IF($C64=IG$17,$G$6*$D64,""))</f>
        <v>20863.156730072915</v>
      </c>
      <c r="IH64" s="34">
        <f>IF(IG64&lt;&gt;"",HLOOKUP(COUNT($DW64:IG64)+1,$G$4:$CX$8,IH$14,0)*$D64,IF($C64=IH$17,$G$6*$D64,""))</f>
        <v>20863.156730072915</v>
      </c>
      <c r="II64" s="34">
        <f>IF(IH64&lt;&gt;"",HLOOKUP(COUNT($DW64:IH64)+1,$G$4:$CX$8,II$14,0)*$D64,IF($C64=II$17,$G$6*$D64,""))</f>
        <v>20863.156730072915</v>
      </c>
      <c r="IJ64" s="34">
        <f>IF(II64&lt;&gt;"",HLOOKUP(COUNT($DW64:II64)+1,$G$4:$CX$8,IJ$14,0)*$D64,IF($C64=IJ$17,$G$6*$D64,""))</f>
        <v>20863.156730072915</v>
      </c>
      <c r="IK64" s="34">
        <f>IF(IJ64&lt;&gt;"",HLOOKUP(COUNT($DW64:IJ64)+1,$G$4:$CX$8,IK$14,0)*$D64,IF($C64=IK$17,$G$6*$D64,""))</f>
        <v>20863.156730072915</v>
      </c>
      <c r="IL64" s="34">
        <f>IF(IK64&lt;&gt;"",HLOOKUP(COUNT($DW64:IK64)+1,$G$4:$CX$8,IL$14,0)*$D64,IF($C64=IL$17,$G$6*$D64,""))</f>
        <v>20863.156730072915</v>
      </c>
      <c r="IM64" s="34">
        <f>IF(IL64&lt;&gt;"",HLOOKUP(COUNT($DW64:IL64)+1,$G$4:$CX$8,IM$14,0)*$D64,IF($C64=IM$17,$G$6*$D64,""))</f>
        <v>20863.156730072915</v>
      </c>
      <c r="IO64" s="34" t="str">
        <f>IF(IN64&lt;&gt;"",HLOOKUP(COUNT($IN64:IN64)+1,$G$4:$EH$8,IO$14,0)*$D64,IF($C64=IO$17,$G$7*$D64,""))</f>
        <v/>
      </c>
      <c r="IP64" s="34" t="str">
        <f>IF(IO64&lt;&gt;"",HLOOKUP(COUNT($IN64:IO64)+1,$G$4:$EH$8,IP$14,0)*$D64,IF($C64=IP$17,$G$7*$D64,""))</f>
        <v/>
      </c>
      <c r="IQ64" s="34" t="str">
        <f>IF(IP64&lt;&gt;"",HLOOKUP(COUNT($IN64:IP64)+1,$G$4:$EH$8,IQ$14,0)*$D64,IF($C64=IQ$17,$G$7*$D64,""))</f>
        <v/>
      </c>
      <c r="IR64" s="34" t="str">
        <f>IF(IQ64&lt;&gt;"",HLOOKUP(COUNT($IN64:IQ64)+1,$G$4:$EH$8,IR$14,0)*$D64,IF($C64=IR$17,$G$7*$D64,""))</f>
        <v/>
      </c>
      <c r="IS64" s="34" t="str">
        <f>IF(IR64&lt;&gt;"",HLOOKUP(COUNT($IN64:IR64)+1,$G$4:$EH$8,IS$14,0)*$D64,IF($C64=IS$17,$G$7*$D64,""))</f>
        <v/>
      </c>
      <c r="IT64" s="34" t="str">
        <f>IF(IS64&lt;&gt;"",HLOOKUP(COUNT($IN64:IS64)+1,$G$4:$EH$8,IT$14,0)*$D64,IF($C64=IT$17,$G$7*$D64,""))</f>
        <v/>
      </c>
      <c r="IU64" s="34" t="str">
        <f>IF(IT64&lt;&gt;"",HLOOKUP(COUNT($IN64:IT64)+1,$G$4:$EH$8,IU$14,0)*$D64,IF($C64=IU$17,$G$7*$D64,""))</f>
        <v/>
      </c>
      <c r="IV64" s="34" t="str">
        <f>IF(IU64&lt;&gt;"",HLOOKUP(COUNT($IN64:IU64)+1,$G$4:$EH$8,IV$14,0)*$D64,IF($C64=IV$17,$G$7*$D64,""))</f>
        <v/>
      </c>
      <c r="IW64" s="34" t="str">
        <f>IF(IV64&lt;&gt;"",HLOOKUP(COUNT($IN64:IV64)+1,$G$4:$EH$8,IW$14,0)*$D64,IF($C64=IW$17,$G$7*$D64,""))</f>
        <v/>
      </c>
      <c r="IX64" s="34" t="str">
        <f>IF(IW64&lt;&gt;"",HLOOKUP(COUNT($IN64:IW64)+1,$G$4:$EH$8,IX$14,0)*$D64,IF($C64=IX$17,$G$7*$D64,""))</f>
        <v/>
      </c>
      <c r="IY64" s="34" t="str">
        <f>IF(IX64&lt;&gt;"",HLOOKUP(COUNT($IN64:IX64)+1,$G$4:$EH$8,IY$14,0)*$D64,IF($C64=IY$17,$G$7*$D64,""))</f>
        <v/>
      </c>
      <c r="IZ64" s="34" t="str">
        <f>IF(IY64&lt;&gt;"",HLOOKUP(COUNT($IN64:IY64)+1,$G$4:$EH$8,IZ$14,0)*$D64,IF($C64=IZ$17,$G$7*$D64,""))</f>
        <v/>
      </c>
      <c r="JA64" s="34" t="str">
        <f>IF(IZ64&lt;&gt;"",HLOOKUP(COUNT($IN64:IZ64)+1,$G$4:$EH$8,JA$14,0)*$D64,IF($C64=JA$17,$G$7*$D64,""))</f>
        <v/>
      </c>
      <c r="JB64" s="34" t="str">
        <f>IF(JA64&lt;&gt;"",HLOOKUP(COUNT($IN64:JA64)+1,$G$4:$EH$8,JB$14,0)*$D64,IF($C64=JB$17,$G$7*$D64,""))</f>
        <v/>
      </c>
      <c r="JC64" s="34" t="str">
        <f>IF(JB64&lt;&gt;"",HLOOKUP(COUNT($IN64:JB64)+1,$G$4:$EH$8,JC$14,0)*$D64,IF($C64=JC$17,$G$7*$D64,""))</f>
        <v/>
      </c>
      <c r="JD64" s="34" t="str">
        <f>IF(JC64&lt;&gt;"",HLOOKUP(COUNT($IN64:JC64)+1,$G$4:$EH$8,JD$14,0)*$D64,IF($C64=JD$17,$G$7*$D64,""))</f>
        <v/>
      </c>
      <c r="JE64" s="34" t="str">
        <f>IF(JD64&lt;&gt;"",HLOOKUP(COUNT($IN64:JD64)+1,$G$4:$EH$8,JE$14,0)*$D64,IF($C64=JE$17,$G$7*$D64,""))</f>
        <v/>
      </c>
      <c r="JF64" s="34" t="str">
        <f>IF(JE64&lt;&gt;"",HLOOKUP(COUNT($IN64:JE64)+1,$G$4:$EH$8,JF$14,0)*$D64,IF($C64=JF$17,$G$7*$D64,""))</f>
        <v/>
      </c>
      <c r="JG64" s="34" t="str">
        <f>IF(JF64&lt;&gt;"",HLOOKUP(COUNT($IN64:JF64)+1,$G$4:$EH$8,JG$14,0)*$D64,IF($C64=JG$17,$G$7*$D64,""))</f>
        <v/>
      </c>
      <c r="JH64" s="34" t="str">
        <f>IF(JG64&lt;&gt;"",HLOOKUP(COUNT($IN64:JG64)+1,$G$4:$EH$8,JH$14,0)*$D64,IF($C64=JH$17,$G$7*$D64,""))</f>
        <v/>
      </c>
      <c r="JI64" s="34" t="str">
        <f>IF(JH64&lt;&gt;"",HLOOKUP(COUNT($IN64:JH64)+1,$G$4:$EH$8,JI$14,0)*$D64,IF($C64=JI$17,$G$7*$D64,""))</f>
        <v/>
      </c>
      <c r="JJ64" s="34" t="str">
        <f>IF(JI64&lt;&gt;"",HLOOKUP(COUNT($IN64:JI64)+1,$G$4:$EH$8,JJ$14,0)*$D64,IF($C64=JJ$17,$G$7*$D64,""))</f>
        <v/>
      </c>
      <c r="JK64" s="34" t="str">
        <f>IF(JJ64&lt;&gt;"",HLOOKUP(COUNT($IN64:JJ64)+1,$G$4:$EH$8,JK$14,0)*$D64,IF($C64=JK$17,$G$7*$D64,""))</f>
        <v/>
      </c>
      <c r="JL64" s="34" t="str">
        <f>IF(JK64&lt;&gt;"",HLOOKUP(COUNT($IN64:JK64)+1,$G$4:$EH$8,JL$14,0)*$D64,IF($C64=JL$17,$G$7*$D64,""))</f>
        <v/>
      </c>
      <c r="JM64" s="34" t="str">
        <f>IF(JL64&lt;&gt;"",HLOOKUP(COUNT($IN64:JL64)+1,$G$4:$EH$8,JM$14,0)*$D64,IF($C64=JM$17,$G$7*$D64,""))</f>
        <v/>
      </c>
      <c r="JN64" s="34" t="str">
        <f>IF(JM64&lt;&gt;"",HLOOKUP(COUNT($IN64:JM64)+1,$G$4:$EH$8,JN$14,0)*$D64,IF($C64=JN$17,$G$7*$D64,""))</f>
        <v/>
      </c>
      <c r="JO64" s="34" t="str">
        <f>IF(JN64&lt;&gt;"",HLOOKUP(COUNT($IN64:JN64)+1,$G$4:$EH$8,JO$14,0)*$D64,IF($C64=JO$17,$G$7*$D64,""))</f>
        <v/>
      </c>
      <c r="JP64" s="34" t="str">
        <f>IF(JO64&lt;&gt;"",HLOOKUP(COUNT($IN64:JO64)+1,$G$4:$EH$8,JP$14,0)*$D64,IF($C64=JP$17,$G$7*$D64,""))</f>
        <v/>
      </c>
      <c r="JQ64" s="34" t="str">
        <f>IF(JP64&lt;&gt;"",HLOOKUP(COUNT($IN64:JP64)+1,$G$4:$EH$8,JQ$14,0)*$D64,IF($C64=JQ$17,$G$7*$D64,""))</f>
        <v/>
      </c>
      <c r="JR64" s="34" t="str">
        <f>IF(JQ64&lt;&gt;"",HLOOKUP(COUNT($IN64:JQ64)+1,$G$4:$EH$8,JR$14,0)*$D64,IF($C64=JR$17,$G$7*$D64,""))</f>
        <v/>
      </c>
      <c r="JS64" s="34" t="str">
        <f>IF(JR64&lt;&gt;"",HLOOKUP(COUNT($IN64:JR64)+1,$G$4:$EH$8,JS$14,0)*$D64,IF($C64=JS$17,$G$7*$D64,""))</f>
        <v/>
      </c>
      <c r="JT64" s="34" t="str">
        <f>IF(JS64&lt;&gt;"",HLOOKUP(COUNT($IN64:JS64)+1,$G$4:$EH$8,JT$14,0)*$D64,IF($C64=JT$17,$G$7*$D64,""))</f>
        <v/>
      </c>
      <c r="JU64" s="34" t="str">
        <f>IF(JT64&lt;&gt;"",HLOOKUP(COUNT($IN64:JT64)+1,$G$4:$EH$8,JU$14,0)*$D64,IF($C64=JU$17,$G$7*$D64,""))</f>
        <v/>
      </c>
      <c r="JV64" s="34" t="str">
        <f>IF(JU64&lt;&gt;"",HLOOKUP(COUNT($IN64:JU64)+1,$G$4:$EH$8,JV$14,0)*$D64,IF($C64=JV$17,$G$7*$D64,""))</f>
        <v/>
      </c>
      <c r="JW64" s="34" t="str">
        <f>IF(JV64&lt;&gt;"",HLOOKUP(COUNT($IN64:JV64)+1,$G$4:$EH$8,JW$14,0)*$D64,IF($C64=JW$17,$G$7*$D64,""))</f>
        <v/>
      </c>
      <c r="JX64" s="34" t="str">
        <f>IF(JW64&lt;&gt;"",HLOOKUP(COUNT($IN64:JW64)+1,$G$4:$EH$8,JX$14,0)*$D64,IF($C64=JX$17,$G$7*$D64,""))</f>
        <v/>
      </c>
      <c r="JY64" s="34" t="str">
        <f>IF(JX64&lt;&gt;"",HLOOKUP(COUNT($IN64:JX64)+1,$G$4:$EH$8,JY$14,0)*$D64,IF($C64=JY$17,$G$7*$D64,""))</f>
        <v/>
      </c>
      <c r="JZ64" s="34" t="str">
        <f>IF(JY64&lt;&gt;"",HLOOKUP(COUNT($IN64:JY64)+1,$G$4:$EH$8,JZ$14,0)*$D64,IF($C64=JZ$17,$G$7*$D64,""))</f>
        <v/>
      </c>
      <c r="KA64" s="34" t="str">
        <f>IF(JZ64&lt;&gt;"",HLOOKUP(COUNT($IN64:JZ64)+1,$G$4:$EH$8,KA$14,0)*$D64,IF($C64=KA$17,$G$7*$D64,""))</f>
        <v/>
      </c>
      <c r="KB64" s="34" t="str">
        <f>IF(KA64&lt;&gt;"",HLOOKUP(COUNT($IN64:KA64)+1,$G$4:$EH$8,KB$14,0)*$D64,IF($C64=KB$17,$G$7*$D64,""))</f>
        <v/>
      </c>
      <c r="KC64" s="34" t="str">
        <f>IF(KB64&lt;&gt;"",HLOOKUP(COUNT($IN64:KB64)+1,$G$4:$EH$8,KC$14,0)*$D64,IF($C64=KC$17,$G$7*$D64,""))</f>
        <v/>
      </c>
      <c r="KD64" s="34" t="str">
        <f>IF(KC64&lt;&gt;"",HLOOKUP(COUNT($IN64:KC64)+1,$G$4:$EH$8,KD$14,0)*$D64,IF($C64=KD$17,$G$7*$D64,""))</f>
        <v/>
      </c>
      <c r="KE64" s="34" t="str">
        <f>IF(KD64&lt;&gt;"",HLOOKUP(COUNT($IN64:KD64)+1,$G$4:$EH$8,KE$14,0)*$D64,IF($C64=KE$17,$G$7*$D64,""))</f>
        <v/>
      </c>
      <c r="KF64" s="34" t="str">
        <f>IF(KE64&lt;&gt;"",HLOOKUP(COUNT($IN64:KE64)+1,$G$4:$EH$8,KF$14,0)*$D64,IF($C64=KF$17,$G$7*$D64,""))</f>
        <v/>
      </c>
      <c r="KG64" s="34" t="str">
        <f>IF(KF64&lt;&gt;"",HLOOKUP(COUNT($IN64:KF64)+1,$G$4:$EH$8,KG$14,0)*$D64,IF($C64=KG$17,$G$7*$D64,""))</f>
        <v/>
      </c>
      <c r="KH64" s="34">
        <f>IF(KG64&lt;&gt;"",HLOOKUP(COUNT($IN64:KG64)+1,$G$4:$EH$8,KH$14,0)*$D64,IF($C64=KH$17,$G$7*$D64,""))</f>
        <v>0</v>
      </c>
      <c r="KI64" s="34">
        <f>IF(KH64&lt;&gt;"",HLOOKUP(COUNT($IN64:KH64)+1,$G$4:$EH$8,KI$14,0)*$D64,IF($C64=KI$17,$G$7*$D64,""))</f>
        <v>3000</v>
      </c>
      <c r="KJ64" s="34">
        <f>IF(KI64&lt;&gt;"",HLOOKUP(COUNT($IN64:KI64)+1,$G$4:$EH$8,KJ$14,0)*$D64,IF($C64=KJ$17,$G$7*$D64,""))</f>
        <v>3000</v>
      </c>
      <c r="KK64" s="34">
        <f>IF(KJ64&lt;&gt;"",HLOOKUP(COUNT($IN64:KJ64)+1,$G$4:$EH$8,KK$14,0)*$D64,IF($C64=KK$17,$G$7*$D64,""))</f>
        <v>3000</v>
      </c>
      <c r="KL64" s="34">
        <f>IF(KK64&lt;&gt;"",HLOOKUP(COUNT($IN64:KK64)+1,$G$4:$EH$8,KL$14,0)*$D64,IF($C64=KL$17,$G$7*$D64,""))</f>
        <v>3000</v>
      </c>
      <c r="KM64" s="34">
        <f>IF(KL64&lt;&gt;"",HLOOKUP(COUNT($IN64:KL64)+1,$G$4:$EH$8,KM$14,0)*$D64,IF($C64=KM$17,$G$7*$D64,""))</f>
        <v>3016.1527361393273</v>
      </c>
      <c r="KN64" s="34">
        <f>IF(KM64&lt;&gt;"",HLOOKUP(COUNT($IN64:KM64)+1,$G$4:$EH$8,KN$14,0)*$D64,IF($C64=KN$17,$G$7*$D64,""))</f>
        <v>3619.3832833671909</v>
      </c>
      <c r="KO64" s="34">
        <f>IF(KN64&lt;&gt;"",HLOOKUP(COUNT($IN64:KN64)+1,$G$4:$EH$8,KO$14,0)*$D64,IF($C64=KO$17,$G$7*$D64,""))</f>
        <v>4198.4846087059414</v>
      </c>
      <c r="KP64" s="34">
        <f>IF(KO64&lt;&gt;"",HLOOKUP(COUNT($IN64:KO64)+1,$G$4:$EH$8,KP$14,0)*$D64,IF($C64=KP$17,$G$7*$D64,""))</f>
        <v>4786.2724539247747</v>
      </c>
      <c r="KQ64" s="34">
        <f>IF(KP64&lt;&gt;"",HLOOKUP(COUNT($IN64:KP64)+1,$G$4:$EH$8,KQ$14,0)*$D64,IF($C64=KQ$17,$G$7*$D64,""))</f>
        <v>5408.4878729349921</v>
      </c>
      <c r="KR64" s="34">
        <f>IF(KQ64&lt;&gt;"",HLOOKUP(COUNT($IN64:KQ64)+1,$G$4:$EH$8,KR$14,0)*$D64,IF($C64=KR$17,$G$7*$D64,""))</f>
        <v>6003.4215389578421</v>
      </c>
      <c r="KS64" s="34">
        <f>IF(KR64&lt;&gt;"",HLOOKUP(COUNT($IN64:KR64)+1,$G$4:$EH$8,KS$14,0)*$D64,IF($C64=KS$17,$G$7*$D64,""))</f>
        <v>6603.7636928536267</v>
      </c>
      <c r="KT64" s="34">
        <f>IF(KS64&lt;&gt;"",HLOOKUP(COUNT($IN64:KS64)+1,$G$4:$EH$8,KT$14,0)*$D64,IF($C64=KT$17,$G$7*$D64,""))</f>
        <v>4952.8227696402228</v>
      </c>
      <c r="KU64" s="34">
        <f>IF(KT64&lt;&gt;"",HLOOKUP(COUNT($IN64:KT64)+1,$G$4:$EH$8,KU$14,0)*$D64,IF($C64=KU$17,$G$7*$D64,""))</f>
        <v>4705.1816311582088</v>
      </c>
      <c r="KV64" s="34">
        <f>IF(KU64&lt;&gt;"",HLOOKUP(COUNT($IN64:KU64)+1,$G$4:$EH$8,KV$14,0)*$D64,IF($C64=KV$17,$G$7*$D64,""))</f>
        <v>5175.6997942740318</v>
      </c>
      <c r="KW64" s="34">
        <f>IF(KV64&lt;&gt;"",HLOOKUP(COUNT($IN64:KV64)+1,$G$4:$EH$8,KW$14,0)*$D64,IF($C64=KW$17,$G$7*$D64,""))</f>
        <v>5693.2697737014369</v>
      </c>
      <c r="KX64" s="34">
        <f>IF(KW64&lt;&gt;"",HLOOKUP(COUNT($IN64:KW64)+1,$G$4:$EH$8,KX$14,0)*$D64,IF($C64=KX$17,$G$7*$D64,""))</f>
        <v>6262.5967510715782</v>
      </c>
      <c r="KY64" s="34">
        <f>IF(KX64&lt;&gt;"",HLOOKUP(COUNT($IN64:KX64)+1,$G$4:$EH$8,KY$14,0)*$D64,IF($C64=KY$17,$G$7*$D64,""))</f>
        <v>6888.856426178736</v>
      </c>
      <c r="KZ64" s="34">
        <f>IF(KY64&lt;&gt;"",HLOOKUP(COUNT($IN64:KY64)+1,$G$4:$EH$8,KZ$14,0)*$D64,IF($C64=KZ$17,$G$7*$D64,""))</f>
        <v>6544.4136048697965</v>
      </c>
      <c r="LA64" s="34">
        <f>IF(KZ64&lt;&gt;"",HLOOKUP(COUNT($IN64:KZ64)+1,$G$4:$EH$8,LA$14,0)*$D64,IF($C64=LA$17,$G$7*$D64,""))</f>
        <v>6217.192924626308</v>
      </c>
      <c r="LB64" s="34">
        <f>IF(LA64&lt;&gt;"",HLOOKUP(COUNT($IN64:LA64)+1,$G$4:$EH$8,LB$14,0)*$D64,IF($C64=LB$17,$G$7*$D64,""))</f>
        <v>6652.3964293501494</v>
      </c>
      <c r="LC64" s="34">
        <f>IF(LB64&lt;&gt;"",HLOOKUP(COUNT($IN64:LB64)+1,$G$4:$EH$8,LC$14,0)*$D64,IF($C64=LC$17,$G$7*$D64,""))</f>
        <v>7118.0641794046596</v>
      </c>
      <c r="LD64" s="34">
        <f>IF(LC64&lt;&gt;"",HLOOKUP(COUNT($IN64:LC64)+1,$G$4:$EH$8,LD$14,0)*$D64,IF($C64=LD$17,$G$7*$D64,""))</f>
        <v>7616.3286719629859</v>
      </c>
      <c r="LE64" s="34">
        <f>IF(LD64&lt;&gt;"",HLOOKUP(COUNT($IN64:LD64)+1,$G$4:$EH$8,LE$14,0)*$D64,IF($C64=LE$17,$G$7*$D64,""))</f>
        <v>8377.9615391592833</v>
      </c>
      <c r="LF64" s="34">
        <f>IF(LE64&lt;&gt;"",HLOOKUP(COUNT($IN64:LE64)+1,$G$4:$EH$8,LF$14,0)*$D64,IF($C64=LF$17,$G$7*$D64,""))</f>
        <v>7121.2673082853926</v>
      </c>
      <c r="LG64" s="34">
        <f>IF(LF64&lt;&gt;"",HLOOKUP(COUNT($IN64:LF64)+1,$G$4:$EH$8,LG$14,0)*$D64,IF($C64=LG$17,$G$7*$D64,""))</f>
        <v>6765.2039428711241</v>
      </c>
      <c r="LH64" s="34">
        <f>IF(LG64&lt;&gt;"",HLOOKUP(COUNT($IN64:LG64)+1,$G$4:$EH$8,LH$14,0)*$D64,IF($C64=LH$17,$G$7*$D64,""))</f>
        <v>7103.4641400146802</v>
      </c>
      <c r="LI64" s="34">
        <f>IF(LH64&lt;&gt;"",HLOOKUP(COUNT($IN64:LH64)+1,$G$4:$EH$8,LI$14,0)*$D64,IF($C64=LI$17,$G$7*$D64,""))</f>
        <v>7458.6373470154149</v>
      </c>
      <c r="LJ64" s="34">
        <f>IF(LI64&lt;&gt;"",HLOOKUP(COUNT($IN64:LI64)+1,$G$4:$EH$8,LJ$14,0)*$D64,IF($C64=LJ$17,$G$7*$D64,""))</f>
        <v>7831.5692143661818</v>
      </c>
      <c r="LK64" s="34">
        <f>IF(LJ64&lt;&gt;"",HLOOKUP(COUNT($IN64:LJ64)+1,$G$4:$EH$8,LK$14,0)*$D64,IF($C64=LK$17,$G$7*$D64,""))</f>
        <v>8379.7790593718164</v>
      </c>
      <c r="LL64" s="34">
        <f>IF(LK64&lt;&gt;"",HLOOKUP(COUNT($IN64:LK64)+1,$G$4:$EH$8,LL$14,0)*$D64,IF($C64=LL$17,$G$7*$D64,""))</f>
        <v>7541.8011534346351</v>
      </c>
      <c r="LM64" s="34">
        <f>IF(LL64&lt;&gt;"",HLOOKUP(COUNT($IN64:LL64)+1,$G$4:$EH$8,LM$14,0)*$D64,IF($C64=LM$17,$G$7*$D64,""))</f>
        <v>6787.6210380911734</v>
      </c>
      <c r="LN64" s="34">
        <f>IF(LM64&lt;&gt;"",HLOOKUP(COUNT($IN64:LM64)+1,$G$4:$EH$8,LN$14,0)*$D64,IF($C64=LN$17,$G$7*$D64,""))</f>
        <v>7262.7545107575543</v>
      </c>
      <c r="LO64" s="34">
        <f>IF(LN64&lt;&gt;"",HLOOKUP(COUNT($IN64:LN64)+1,$G$4:$EH$8,LO$14,0)*$D64,IF($C64=LO$17,$G$7*$D64,""))</f>
        <v>7771.1473265105806</v>
      </c>
      <c r="LP64" s="34">
        <f>IF(LO64&lt;&gt;"",HLOOKUP(COUNT($IN64:LO64)+1,$G$4:$EH$8,LP$14,0)*$D64,IF($C64=LP$17,$G$7*$D64,""))</f>
        <v>8315.1276393663247</v>
      </c>
      <c r="LQ64" s="34">
        <f>IF(LP64&lt;&gt;"",HLOOKUP(COUNT($IN64:LP64)+1,$G$4:$EH$8,LQ$14,0)*$D64,IF($C64=LQ$17,$G$7*$D64,""))</f>
        <v>8980.3378505156306</v>
      </c>
      <c r="LR64" s="34">
        <f>IF(LQ64&lt;&gt;"",HLOOKUP(COUNT($IN64:LQ64)+1,$G$4:$EH$8,LR$14,0)*$D64,IF($C64=LR$17,$G$7*$D64,""))</f>
        <v>7723.0905514434426</v>
      </c>
      <c r="LS64" s="34">
        <f>IF(LR64&lt;&gt;"",HLOOKUP(COUNT($IN64:LR64)+1,$G$4:$EH$8,LS$14,0)*$D64,IF($C64=LS$17,$G$7*$D64,""))</f>
        <v>7336.9360238712688</v>
      </c>
      <c r="LT64" s="34">
        <f>IF(LS64&lt;&gt;"",HLOOKUP(COUNT($IN64:LS64)+1,$G$4:$EH$8,LT$14,0)*$D64,IF($C64=LT$17,$G$7*$D64,""))</f>
        <v>7703.7828250648354</v>
      </c>
      <c r="LU64" s="34">
        <f>IF(LT64&lt;&gt;"",HLOOKUP(COUNT($IN64:LT64)+1,$G$4:$EH$8,LU$14,0)*$D64,IF($C64=LU$17,$G$7*$D64,""))</f>
        <v>8088.971966318074</v>
      </c>
      <c r="LV64" s="34">
        <f>IF(LU64&lt;&gt;"",HLOOKUP(COUNT($IN64:LU64)+1,$G$4:$EH$8,LV$14,0)*$D64,IF($C64=LV$17,$G$7*$D64,""))</f>
        <v>8493.4205646339778</v>
      </c>
      <c r="LW64" s="34">
        <f>IF(LV64&lt;&gt;"",HLOOKUP(COUNT($IN64:LV64)+1,$G$4:$EH$8,LW$14,0)*$D64,IF($C64=LW$17,$G$7*$D64,""))</f>
        <v>9087.9600041583544</v>
      </c>
      <c r="LX64" s="34">
        <f>IF(LW64&lt;&gt;"",HLOOKUP(COUNT($IN64:LW64)+1,$G$4:$EH$8,LX$14,0)*$D64,IF($C64=LX$17,$G$7*$D64,""))</f>
        <v>8179.1640037425223</v>
      </c>
      <c r="LY64" s="34">
        <f>IF(LX64&lt;&gt;"",HLOOKUP(COUNT($IN64:LX64)+1,$G$4:$EH$8,LY$14,0)*$D64,IF($C64=LY$17,$G$7*$D64,""))</f>
        <v>7361.2476033682688</v>
      </c>
      <c r="LZ64" s="34">
        <f>IF(LY64&lt;&gt;"",HLOOKUP(COUNT($IN64:LY64)+1,$G$4:$EH$8,LZ$14,0)*$D64,IF($C64=LZ$17,$G$7*$D64,""))</f>
        <v>7876.5349356040488</v>
      </c>
      <c r="MA64" s="34">
        <f>IF(LZ64&lt;&gt;"",HLOOKUP(COUNT($IN64:LZ64)+1,$G$4:$EH$8,MA$14,0)*$D64,IF($C64=MA$17,$G$7*$D64,""))</f>
        <v>8427.8923810963315</v>
      </c>
      <c r="MB64" s="34">
        <f>IF(MA64&lt;&gt;"",HLOOKUP(COUNT($IN64:MA64)+1,$G$4:$EH$8,MB$14,0)*$D64,IF($C64=MB$17,$G$7*$D64,""))</f>
        <v>9017.8448477730744</v>
      </c>
      <c r="MC64" s="34">
        <f>IF(MB64&lt;&gt;"",HLOOKUP(COUNT($IN64:MB64)+1,$G$4:$EH$8,MC$14,0)*$D64,IF($C64=MC$17,$G$7*$D64,""))</f>
        <v>9739.2724355949194</v>
      </c>
      <c r="MD64" s="34">
        <f>IF(MC64&lt;&gt;"",HLOOKUP(COUNT($IN64:MC64)+1,$G$4:$EH$8,MD$14,0)*$D64,IF($C64=MD$17,$G$7*$D64,""))</f>
        <v>8473.1670189675788</v>
      </c>
      <c r="ME64" s="34">
        <f>IF(MD64&lt;&gt;"",HLOOKUP(COUNT($IN64:MD64)+1,$G$4:$EH$8,ME$14,0)*$D64,IF($C64=ME$17,$G$7*$D64,""))</f>
        <v>8049.5086680192017</v>
      </c>
      <c r="MF64" s="34">
        <f>IF(ME64&lt;&gt;"",HLOOKUP(COUNT($IN64:ME64)+1,$G$4:$EH$8,MF$14,0)*$D64,IF($C64=MF$17,$G$7*$D64,""))</f>
        <v>8451.9841014201611</v>
      </c>
      <c r="MG64" s="34">
        <f>IF(MF64&lt;&gt;"",HLOOKUP(COUNT($IN64:MF64)+1,$G$4:$EH$8,MG$14,0)*$D64,IF($C64=MG$17,$G$7*$D64,""))</f>
        <v>8874.5833064911694</v>
      </c>
      <c r="MH64" s="34">
        <f>IF(MG64&lt;&gt;"",HLOOKUP(COUNT($IN64:MG64)+1,$G$4:$EH$8,MH$14,0)*$D64,IF($C64=MH$17,$G$7*$D64,""))</f>
        <v>9318.3124718157305</v>
      </c>
      <c r="MI64" s="34">
        <f>IF(MH64&lt;&gt;"",HLOOKUP(COUNT($IN64:MH64)+1,$G$4:$EH$8,MI$14,0)*$D64,IF($C64=MI$17,$G$7*$D64,""))</f>
        <v>9970.5943448428279</v>
      </c>
      <c r="MJ64" s="34">
        <f>IF(MI64&lt;&gt;"",HLOOKUP(COUNT($IN64:MI64)+1,$G$4:$EH$8,MJ$14,0)*$D64,IF($C64=MJ$17,$G$7*$D64,""))</f>
        <v>8973.5349103585449</v>
      </c>
      <c r="MK64" s="34">
        <f>IF(MJ64&lt;&gt;"",HLOOKUP(COUNT($IN64:MJ64)+1,$G$4:$EH$8,MK$14,0)*$D64,IF($C64=MK$17,$G$7*$D64,""))</f>
        <v>8076.1814193226919</v>
      </c>
      <c r="ML64" s="34">
        <f>IF(MK64&lt;&gt;"",HLOOKUP(COUNT($IN64:MK64)+1,$G$4:$EH$8,ML$14,0)*$D64,IF($C64=ML$17,$G$7*$D64,""))</f>
        <v>8641.5141186752808</v>
      </c>
      <c r="MM64" s="34">
        <f>IF(ML64&lt;&gt;"",HLOOKUP(COUNT($IN64:ML64)+1,$G$4:$EH$8,MM$14,0)*$D64,IF($C64=MM$17,$G$7*$D64,""))</f>
        <v>9246.4201069825504</v>
      </c>
      <c r="MN64" s="34">
        <f>IF(MM64&lt;&gt;"",HLOOKUP(COUNT($IN64:MM64)+1,$G$4:$EH$8,MN$14,0)*$D64,IF($C64=MN$17,$G$7*$D64,""))</f>
        <v>9893.6695144713285</v>
      </c>
      <c r="MO64" s="34">
        <f>IF(MN64&lt;&gt;"",HLOOKUP(COUNT($IN64:MN64)+1,$G$4:$EH$8,MO$14,0)*$D64,IF($C64=MO$17,$G$7*$D64,""))</f>
        <v>10685.163075629032</v>
      </c>
      <c r="MP64" s="34">
        <f>IF(MO64&lt;&gt;"",HLOOKUP(COUNT($IN64:MO64)+1,$G$4:$EH$8,MP$14,0)*$D64,IF($C64=MP$17,$G$7*$D64,""))</f>
        <v>7014.1702068757786</v>
      </c>
      <c r="MQ64" s="34">
        <f>IF(MP64&lt;&gt;"",HLOOKUP(COUNT($IN64:MP64)+1,$G$4:$EH$8,MQ$14,0)*$D64,IF($C64=MQ$17,$G$7*$D64,""))</f>
        <v>7014.1702068757786</v>
      </c>
      <c r="MR64" s="34">
        <f>IF(MQ64&lt;&gt;"",HLOOKUP(COUNT($IN64:MQ64)+1,$G$4:$EH$8,MR$14,0)*$D64,IF($C64=MR$17,$G$7*$D64,""))</f>
        <v>7014.1702068757786</v>
      </c>
      <c r="MS64" s="34">
        <f>IF(MR64&lt;&gt;"",HLOOKUP(COUNT($IN64:MR64)+1,$G$4:$EH$8,MS$14,0)*$D64,IF($C64=MS$17,$G$7*$D64,""))</f>
        <v>7014.1702068757786</v>
      </c>
      <c r="MT64" s="34">
        <f>IF(MS64&lt;&gt;"",HLOOKUP(COUNT($IN64:MS64)+1,$G$4:$EH$8,MT$14,0)*$D64,IF($C64=MT$17,$G$7*$D64,""))</f>
        <v>7014.1702068757786</v>
      </c>
      <c r="MU64" s="34">
        <f>IF(MT64&lt;&gt;"",HLOOKUP(COUNT($IN64:MT64)+1,$G$4:$EH$8,MU$14,0)*$D64,IF($C64=MU$17,$G$7*$D64,""))</f>
        <v>7014.1702068757786</v>
      </c>
      <c r="MV64" s="34">
        <f>IF(MU64&lt;&gt;"",HLOOKUP(COUNT($IN64:MU64)+1,$G$4:$EH$8,MV$14,0)*$D64,IF($C64=MV$17,$G$7*$D64,""))</f>
        <v>7014.1702068757786</v>
      </c>
      <c r="MW64" s="34">
        <f>IF(MV64&lt;&gt;"",HLOOKUP(COUNT($IN64:MV64)+1,$G$4:$EH$8,MW$14,0)*$D64,IF($C64=MW$17,$G$7*$D64,""))</f>
        <v>7014.1702068757786</v>
      </c>
      <c r="MX64" s="34">
        <f>IF(MW64&lt;&gt;"",HLOOKUP(COUNT($IN64:MW64)+1,$G$4:$EH$8,MX$14,0)*$D64,IF($C64=MX$17,$G$7*$D64,""))</f>
        <v>7014.1702068757786</v>
      </c>
      <c r="MY64" s="34">
        <f>IF(MX64&lt;&gt;"",HLOOKUP(COUNT($IN64:MX64)+1,$G$4:$EH$8,MY$14,0)*$D64,IF($C64=MY$17,$G$7*$D64,""))</f>
        <v>7014.1702068757786</v>
      </c>
      <c r="MZ64" s="34">
        <f>IF(MY64&lt;&gt;"",HLOOKUP(COUNT($IN64:MY64)+1,$G$4:$EH$8,MZ$14,0)*$D64,IF($C64=MZ$17,$G$7*$D64,""))</f>
        <v>7014.1702068757786</v>
      </c>
      <c r="NA64" s="34">
        <f>IF(MZ64&lt;&gt;"",HLOOKUP(COUNT($IN64:MZ64)+1,$G$4:$EH$8,NA$14,0)*$D64,IF($C64=NA$17,$G$7*$D64,""))</f>
        <v>7014.1702068757786</v>
      </c>
      <c r="NB64" s="34">
        <f>IF(NA64&lt;&gt;"",HLOOKUP(COUNT($IN64:NA64)+1,$G$4:$EH$8,NB$14,0)*$D64,IF($C64=NB$17,$G$7*$D64,""))</f>
        <v>7014.1702068757786</v>
      </c>
      <c r="NC64" s="34">
        <f>IF(NB64&lt;&gt;"",HLOOKUP(COUNT($IN64:NB64)+1,$G$4:$EH$8,NC$14,0)*$D64,IF($C64=NC$17,$G$7*$D64,""))</f>
        <v>7014.1702068757786</v>
      </c>
      <c r="ND64" s="34">
        <f>IF(NC64&lt;&gt;"",HLOOKUP(COUNT($IN64:NC64)+1,$G$4:$EH$8,ND$14,0)*$D64,IF($C64=ND$17,$G$7*$D64,""))</f>
        <v>7014.1702068757786</v>
      </c>
      <c r="NF64" s="34" t="str">
        <f>IF(NE64&lt;&gt;"",HLOOKUP(COUNT($NE64:NE64)+1,$G$4:$EH$8,NF$14,0)*$D64,IF($C64=NF$17,$G$8*$D64,""))</f>
        <v/>
      </c>
      <c r="NG64" s="34" t="str">
        <f>IF(NF64&lt;&gt;"",HLOOKUP(COUNT($NE64:NF64)+1,$G$4:$EH$8,NG$14,0)*$D64,IF($C64=NG$17,$G$8*$D64,""))</f>
        <v/>
      </c>
      <c r="NH64" s="34" t="str">
        <f>IF(NG64&lt;&gt;"",HLOOKUP(COUNT($NE64:NG64)+1,$G$4:$EH$8,NH$14,0)*$D64,IF($C64=NH$17,$G$8*$D64,""))</f>
        <v/>
      </c>
      <c r="NI64" s="34" t="str">
        <f>IF(NH64&lt;&gt;"",HLOOKUP(COUNT($NE64:NH64)+1,$G$4:$EH$8,NI$14,0)*$D64,IF($C64=NI$17,$G$8*$D64,""))</f>
        <v/>
      </c>
      <c r="NJ64" s="34" t="str">
        <f>IF(NI64&lt;&gt;"",HLOOKUP(COUNT($NE64:NI64)+1,$G$4:$EH$8,NJ$14,0)*$D64,IF($C64=NJ$17,$G$8*$D64,""))</f>
        <v/>
      </c>
      <c r="NK64" s="34" t="str">
        <f>IF(NJ64&lt;&gt;"",HLOOKUP(COUNT($NE64:NJ64)+1,$G$4:$EH$8,NK$14,0)*$D64,IF($C64=NK$17,$G$8*$D64,""))</f>
        <v/>
      </c>
      <c r="NL64" s="34" t="str">
        <f>IF(NK64&lt;&gt;"",HLOOKUP(COUNT($NE64:NK64)+1,$G$4:$EH$8,NL$14,0)*$D64,IF($C64=NL$17,$G$8*$D64,""))</f>
        <v/>
      </c>
      <c r="NM64" s="34" t="str">
        <f>IF(NL64&lt;&gt;"",HLOOKUP(COUNT($NE64:NL64)+1,$G$4:$EH$8,NM$14,0)*$D64,IF($C64=NM$17,$G$8*$D64,""))</f>
        <v/>
      </c>
      <c r="NN64" s="34" t="str">
        <f>IF(NM64&lt;&gt;"",HLOOKUP(COUNT($NE64:NM64)+1,$G$4:$EH$8,NN$14,0)*$D64,IF($C64=NN$17,$G$8*$D64,""))</f>
        <v/>
      </c>
      <c r="NO64" s="34" t="str">
        <f>IF(NN64&lt;&gt;"",HLOOKUP(COUNT($NE64:NN64)+1,$G$4:$EH$8,NO$14,0)*$D64,IF($C64=NO$17,$G$8*$D64,""))</f>
        <v/>
      </c>
      <c r="NP64" s="34" t="str">
        <f>IF(NO64&lt;&gt;"",HLOOKUP(COUNT($NE64:NO64)+1,$G$4:$EH$8,NP$14,0)*$D64,IF($C64=NP$17,$G$8*$D64,""))</f>
        <v/>
      </c>
      <c r="NQ64" s="34" t="str">
        <f>IF(NP64&lt;&gt;"",HLOOKUP(COUNT($NE64:NP64)+1,$G$4:$EH$8,NQ$14,0)*$D64,IF($C64=NQ$17,$G$8*$D64,""))</f>
        <v/>
      </c>
      <c r="NR64" s="34" t="str">
        <f>IF(NQ64&lt;&gt;"",HLOOKUP(COUNT($NE64:NQ64)+1,$G$4:$EH$8,NR$14,0)*$D64,IF($C64=NR$17,$G$8*$D64,""))</f>
        <v/>
      </c>
      <c r="NS64" s="34" t="str">
        <f>IF(NR64&lt;&gt;"",HLOOKUP(COUNT($NE64:NR64)+1,$G$4:$EH$8,NS$14,0)*$D64,IF($C64=NS$17,$G$8*$D64,""))</f>
        <v/>
      </c>
      <c r="NT64" s="34" t="str">
        <f>IF(NS64&lt;&gt;"",HLOOKUP(COUNT($NE64:NS64)+1,$G$4:$EH$8,NT$14,0)*$D64,IF($C64=NT$17,$G$8*$D64,""))</f>
        <v/>
      </c>
      <c r="NU64" s="34" t="str">
        <f>IF(NT64&lt;&gt;"",HLOOKUP(COUNT($NE64:NT64)+1,$G$4:$EH$8,NU$14,0)*$D64,IF($C64=NU$17,$G$8*$D64,""))</f>
        <v/>
      </c>
      <c r="NV64" s="34" t="str">
        <f>IF(NU64&lt;&gt;"",HLOOKUP(COUNT($NE64:NU64)+1,$G$4:$EH$8,NV$14,0)*$D64,IF($C64=NV$17,$G$8*$D64,""))</f>
        <v/>
      </c>
      <c r="NW64" s="34" t="str">
        <f>IF(NV64&lt;&gt;"",HLOOKUP(COUNT($NE64:NV64)+1,$G$4:$EH$8,NW$14,0)*$D64,IF($C64=NW$17,$G$8*$D64,""))</f>
        <v/>
      </c>
      <c r="NX64" s="34" t="str">
        <f>IF(NW64&lt;&gt;"",HLOOKUP(COUNT($NE64:NW64)+1,$G$4:$EH$8,NX$14,0)*$D64,IF($C64=NX$17,$G$8*$D64,""))</f>
        <v/>
      </c>
      <c r="NY64" s="34" t="str">
        <f>IF(NX64&lt;&gt;"",HLOOKUP(COUNT($NE64:NX64)+1,$G$4:$EH$8,NY$14,0)*$D64,IF($C64=NY$17,$G$8*$D64,""))</f>
        <v/>
      </c>
      <c r="NZ64" s="34" t="str">
        <f>IF(NY64&lt;&gt;"",HLOOKUP(COUNT($NE64:NY64)+1,$G$4:$EH$8,NZ$14,0)*$D64,IF($C64=NZ$17,$G$8*$D64,""))</f>
        <v/>
      </c>
      <c r="OA64" s="34" t="str">
        <f>IF(NZ64&lt;&gt;"",HLOOKUP(COUNT($NE64:NZ64)+1,$G$4:$EH$8,OA$14,0)*$D64,IF($C64=OA$17,$G$8*$D64,""))</f>
        <v/>
      </c>
      <c r="OB64" s="34" t="str">
        <f>IF(OA64&lt;&gt;"",HLOOKUP(COUNT($NE64:OA64)+1,$G$4:$EH$8,OB$14,0)*$D64,IF($C64=OB$17,$G$8*$D64,""))</f>
        <v/>
      </c>
      <c r="OC64" s="34" t="str">
        <f>IF(OB64&lt;&gt;"",HLOOKUP(COUNT($NE64:OB64)+1,$G$4:$EH$8,OC$14,0)*$D64,IF($C64=OC$17,$G$8*$D64,""))</f>
        <v/>
      </c>
      <c r="OD64" s="34" t="str">
        <f>IF(OC64&lt;&gt;"",HLOOKUP(COUNT($NE64:OC64)+1,$G$4:$EH$8,OD$14,0)*$D64,IF($C64=OD$17,$G$8*$D64,""))</f>
        <v/>
      </c>
      <c r="OE64" s="34" t="str">
        <f>IF(OD64&lt;&gt;"",HLOOKUP(COUNT($NE64:OD64)+1,$G$4:$EH$8,OE$14,0)*$D64,IF($C64=OE$17,$G$8*$D64,""))</f>
        <v/>
      </c>
      <c r="OF64" s="34" t="str">
        <f>IF(OE64&lt;&gt;"",HLOOKUP(COUNT($NE64:OE64)+1,$G$4:$EH$8,OF$14,0)*$D64,IF($C64=OF$17,$G$8*$D64,""))</f>
        <v/>
      </c>
      <c r="OG64" s="34" t="str">
        <f>IF(OF64&lt;&gt;"",HLOOKUP(COUNT($NE64:OF64)+1,$G$4:$EH$8,OG$14,0)*$D64,IF($C64=OG$17,$G$8*$D64,""))</f>
        <v/>
      </c>
      <c r="OH64" s="34" t="str">
        <f>IF(OG64&lt;&gt;"",HLOOKUP(COUNT($NE64:OG64)+1,$G$4:$EH$8,OH$14,0)*$D64,IF($C64=OH$17,$G$8*$D64,""))</f>
        <v/>
      </c>
      <c r="OI64" s="34" t="str">
        <f>IF(OH64&lt;&gt;"",HLOOKUP(COUNT($NE64:OH64)+1,$G$4:$EH$8,OI$14,0)*$D64,IF($C64=OI$17,$G$8*$D64,""))</f>
        <v/>
      </c>
      <c r="OJ64" s="34" t="str">
        <f>IF(OI64&lt;&gt;"",HLOOKUP(COUNT($NE64:OI64)+1,$G$4:$EH$8,OJ$14,0)*$D64,IF($C64=OJ$17,$G$8*$D64,""))</f>
        <v/>
      </c>
      <c r="OK64" s="34" t="str">
        <f>IF(OJ64&lt;&gt;"",HLOOKUP(COUNT($NE64:OJ64)+1,$G$4:$EH$8,OK$14,0)*$D64,IF($C64=OK$17,$G$8*$D64,""))</f>
        <v/>
      </c>
      <c r="OL64" s="34" t="str">
        <f>IF(OK64&lt;&gt;"",HLOOKUP(COUNT($NE64:OK64)+1,$G$4:$EH$8,OL$14,0)*$D64,IF($C64=OL$17,$G$8*$D64,""))</f>
        <v/>
      </c>
      <c r="OM64" s="34" t="str">
        <f>IF(OL64&lt;&gt;"",HLOOKUP(COUNT($NE64:OL64)+1,$G$4:$EH$8,OM$14,0)*$D64,IF($C64=OM$17,$G$8*$D64,""))</f>
        <v/>
      </c>
      <c r="ON64" s="34" t="str">
        <f>IF(OM64&lt;&gt;"",HLOOKUP(COUNT($NE64:OM64)+1,$G$4:$EH$8,ON$14,0)*$D64,IF($C64=ON$17,$G$8*$D64,""))</f>
        <v/>
      </c>
      <c r="OO64" s="34" t="str">
        <f>IF(ON64&lt;&gt;"",HLOOKUP(COUNT($NE64:ON64)+1,$G$4:$EH$8,OO$14,0)*$D64,IF($C64=OO$17,$G$8*$D64,""))</f>
        <v/>
      </c>
      <c r="OP64" s="34" t="str">
        <f>IF(OO64&lt;&gt;"",HLOOKUP(COUNT($NE64:OO64)+1,$G$4:$EH$8,OP$14,0)*$D64,IF($C64=OP$17,$G$8*$D64,""))</f>
        <v/>
      </c>
      <c r="OQ64" s="34" t="str">
        <f>IF(OP64&lt;&gt;"",HLOOKUP(COUNT($NE64:OP64)+1,$G$4:$EH$8,OQ$14,0)*$D64,IF($C64=OQ$17,$G$8*$D64,""))</f>
        <v/>
      </c>
      <c r="OR64" s="34" t="str">
        <f>IF(OQ64&lt;&gt;"",HLOOKUP(COUNT($NE64:OQ64)+1,$G$4:$EH$8,OR$14,0)*$D64,IF($C64=OR$17,$G$8*$D64,""))</f>
        <v/>
      </c>
      <c r="OS64" s="34" t="str">
        <f>IF(OR64&lt;&gt;"",HLOOKUP(COUNT($NE64:OR64)+1,$G$4:$EH$8,OS$14,0)*$D64,IF($C64=OS$17,$G$8*$D64,""))</f>
        <v/>
      </c>
      <c r="OT64" s="34" t="str">
        <f>IF(OS64&lt;&gt;"",HLOOKUP(COUNT($NE64:OS64)+1,$G$4:$EH$8,OT$14,0)*$D64,IF($C64=OT$17,$G$8*$D64,""))</f>
        <v/>
      </c>
      <c r="OU64" s="34" t="str">
        <f>IF(OT64&lt;&gt;"",HLOOKUP(COUNT($NE64:OT64)+1,$G$4:$EH$8,OU$14,0)*$D64,IF($C64=OU$17,$G$8*$D64,""))</f>
        <v/>
      </c>
      <c r="OV64" s="34" t="str">
        <f>IF(OU64&lt;&gt;"",HLOOKUP(COUNT($NE64:OU64)+1,$G$4:$EH$8,OV$14,0)*$D64,IF($C64=OV$17,$G$8*$D64,""))</f>
        <v/>
      </c>
      <c r="OW64" s="34" t="str">
        <f>IF(OV64&lt;&gt;"",HLOOKUP(COUNT($NE64:OV64)+1,$G$4:$EH$8,OW$14,0)*$D64,IF($C64=OW$17,$G$8*$D64,""))</f>
        <v/>
      </c>
      <c r="OX64" s="34" t="str">
        <f>IF(OW64&lt;&gt;"",HLOOKUP(COUNT($NE64:OW64)+1,$G$4:$EH$8,OX$14,0)*$D64,IF($C64=OX$17,$G$8*$D64,""))</f>
        <v/>
      </c>
      <c r="OY64" s="34">
        <f>IF(OX64&lt;&gt;"",HLOOKUP(COUNT($NE64:OX64)+1,$G$4:$EH$8,OY$14,0)*$D64,IF($C64=OY$17,$G$8*$D64,""))</f>
        <v>140000</v>
      </c>
      <c r="OZ64" s="34">
        <f>IF(OY64&lt;&gt;"",HLOOKUP(COUNT($NE64:OY64)+1,$G$4:$EH$8,OZ$14,0)*$D64,IF($C64=OZ$17,$G$8*$D64,""))</f>
        <v>0</v>
      </c>
      <c r="PA64" s="34">
        <f>IF(OZ64&lt;&gt;"",HLOOKUP(COUNT($NE64:OZ64)+1,$G$4:$EH$8,PA$14,0)*$D64,IF($C64=PA$17,$G$8*$D64,""))</f>
        <v>0</v>
      </c>
      <c r="PB64" s="34">
        <f>IF(PA64&lt;&gt;"",HLOOKUP(COUNT($NE64:PA64)+1,$G$4:$EH$8,PB$14,0)*$D64,IF($C64=PB$17,$G$8*$D64,""))</f>
        <v>0</v>
      </c>
      <c r="PC64" s="34">
        <f>IF(PB64&lt;&gt;"",HLOOKUP(COUNT($NE64:PB64)+1,$G$4:$EH$8,PC$14,0)*$D64,IF($C64=PC$17,$G$8*$D64,""))</f>
        <v>0</v>
      </c>
      <c r="PD64" s="34">
        <f>IF(PC64&lt;&gt;"",HLOOKUP(COUNT($NE64:PC64)+1,$G$4:$EH$8,PD$14,0)*$D64,IF($C64=PD$17,$G$8*$D64,""))</f>
        <v>0</v>
      </c>
      <c r="PE64" s="34">
        <f>IF(PD64&lt;&gt;"",HLOOKUP(COUNT($NE64:PD64)+1,$G$4:$EH$8,PE$14,0)*$D64,IF($C64=PE$17,$G$8*$D64,""))</f>
        <v>0</v>
      </c>
      <c r="PF64" s="34">
        <f>IF(PE64&lt;&gt;"",HLOOKUP(COUNT($NE64:PE64)+1,$G$4:$EH$8,PF$14,0)*$D64,IF($C64=PF$17,$G$8*$D64,""))</f>
        <v>0</v>
      </c>
      <c r="PG64" s="34">
        <f>IF(PF64&lt;&gt;"",HLOOKUP(COUNT($NE64:PF64)+1,$G$4:$EH$8,PG$14,0)*$D64,IF($C64=PG$17,$G$8*$D64,""))</f>
        <v>0</v>
      </c>
      <c r="PH64" s="34">
        <f>IF(PG64&lt;&gt;"",HLOOKUP(COUNT($NE64:PG64)+1,$G$4:$EH$8,PH$14,0)*$D64,IF($C64=PH$17,$G$8*$D64,""))</f>
        <v>0</v>
      </c>
      <c r="PI64" s="34">
        <f>IF(PH64&lt;&gt;"",HLOOKUP(COUNT($NE64:PH64)+1,$G$4:$EH$8,PI$14,0)*$D64,IF($C64=PI$17,$G$8*$D64,""))</f>
        <v>0</v>
      </c>
      <c r="PJ64" s="34">
        <f>IF(PI64&lt;&gt;"",HLOOKUP(COUNT($NE64:PI64)+1,$G$4:$EH$8,PJ$14,0)*$D64,IF($C64=PJ$17,$G$8*$D64,""))</f>
        <v>0</v>
      </c>
      <c r="PK64" s="34">
        <f>IF(PJ64&lt;&gt;"",HLOOKUP(COUNT($NE64:PJ64)+1,$G$4:$EH$8,PK$14,0)*$D64,IF($C64=PK$17,$G$8*$D64,""))</f>
        <v>0</v>
      </c>
      <c r="PL64" s="34">
        <f>IF(PK64&lt;&gt;"",HLOOKUP(COUNT($NE64:PK64)+1,$G$4:$EH$8,PL$14,0)*$D64,IF($C64=PL$17,$G$8*$D64,""))</f>
        <v>0</v>
      </c>
      <c r="PM64" s="34">
        <f>IF(PL64&lt;&gt;"",HLOOKUP(COUNT($NE64:PL64)+1,$G$4:$EH$8,PM$14,0)*$D64,IF($C64=PM$17,$G$8*$D64,""))</f>
        <v>0</v>
      </c>
      <c r="PN64" s="34">
        <f>IF(PM64&lt;&gt;"",HLOOKUP(COUNT($NE64:PM64)+1,$G$4:$EH$8,PN$14,0)*$D64,IF($C64=PN$17,$G$8*$D64,""))</f>
        <v>0</v>
      </c>
      <c r="PO64" s="34">
        <f>IF(PN64&lt;&gt;"",HLOOKUP(COUNT($NE64:PN64)+1,$G$4:$EH$8,PO$14,0)*$D64,IF($C64=PO$17,$G$8*$D64,""))</f>
        <v>0</v>
      </c>
      <c r="PP64" s="34">
        <f>IF(PO64&lt;&gt;"",HLOOKUP(COUNT($NE64:PO64)+1,$G$4:$EH$8,PP$14,0)*$D64,IF($C64=PP$17,$G$8*$D64,""))</f>
        <v>0</v>
      </c>
      <c r="PQ64" s="34">
        <f>IF(PP64&lt;&gt;"",HLOOKUP(COUNT($NE64:PP64)+1,$G$4:$EH$8,PQ$14,0)*$D64,IF($C64=PQ$17,$G$8*$D64,""))</f>
        <v>0</v>
      </c>
      <c r="PR64" s="34">
        <f>IF(PQ64&lt;&gt;"",HLOOKUP(COUNT($NE64:PQ64)+1,$G$4:$EH$8,PR$14,0)*$D64,IF($C64=PR$17,$G$8*$D64,""))</f>
        <v>0</v>
      </c>
      <c r="PS64" s="34">
        <f>IF(PR64&lt;&gt;"",HLOOKUP(COUNT($NE64:PR64)+1,$G$4:$EH$8,PS$14,0)*$D64,IF($C64=PS$17,$G$8*$D64,""))</f>
        <v>0</v>
      </c>
      <c r="PT64" s="34">
        <f>IF(PS64&lt;&gt;"",HLOOKUP(COUNT($NE64:PS64)+1,$G$4:$EH$8,PT$14,0)*$D64,IF($C64=PT$17,$G$8*$D64,""))</f>
        <v>0</v>
      </c>
      <c r="PU64" s="34">
        <f>IF(PT64&lt;&gt;"",HLOOKUP(COUNT($NE64:PT64)+1,$G$4:$EH$8,PU$14,0)*$D64,IF($C64=PU$17,$G$8*$D64,""))</f>
        <v>0</v>
      </c>
      <c r="PV64" s="34">
        <f>IF(PU64&lt;&gt;"",HLOOKUP(COUNT($NE64:PU64)+1,$G$4:$EH$8,PV$14,0)*$D64,IF($C64=PV$17,$G$8*$D64,""))</f>
        <v>0</v>
      </c>
      <c r="PW64" s="34">
        <f>IF(PV64&lt;&gt;"",HLOOKUP(COUNT($NE64:PV64)+1,$G$4:$EH$8,PW$14,0)*$D64,IF($C64=PW$17,$G$8*$D64,""))</f>
        <v>0</v>
      </c>
      <c r="PX64" s="34">
        <f>IF(PW64&lt;&gt;"",HLOOKUP(COUNT($NE64:PW64)+1,$G$4:$EH$8,PX$14,0)*$D64,IF($C64=PX$17,$G$8*$D64,""))</f>
        <v>0</v>
      </c>
      <c r="PY64" s="34">
        <f>IF(PX64&lt;&gt;"",HLOOKUP(COUNT($NE64:PX64)+1,$G$4:$EH$8,PY$14,0)*$D64,IF($C64=PY$17,$G$8*$D64,""))</f>
        <v>0</v>
      </c>
      <c r="PZ64" s="34">
        <f>IF(PY64&lt;&gt;"",HLOOKUP(COUNT($NE64:PY64)+1,$G$4:$EH$8,PZ$14,0)*$D64,IF($C64=PZ$17,$G$8*$D64,""))</f>
        <v>0</v>
      </c>
      <c r="QA64" s="34">
        <f>IF(PZ64&lt;&gt;"",HLOOKUP(COUNT($NE64:PZ64)+1,$G$4:$EH$8,QA$14,0)*$D64,IF($C64=QA$17,$G$8*$D64,""))</f>
        <v>0</v>
      </c>
      <c r="QB64" s="34">
        <f>IF(QA64&lt;&gt;"",HLOOKUP(COUNT($NE64:QA64)+1,$G$4:$EH$8,QB$14,0)*$D64,IF($C64=QB$17,$G$8*$D64,""))</f>
        <v>0</v>
      </c>
      <c r="QC64" s="34">
        <f>IF(QB64&lt;&gt;"",HLOOKUP(COUNT($NE64:QB64)+1,$G$4:$EH$8,QC$14,0)*$D64,IF($C64=QC$17,$G$8*$D64,""))</f>
        <v>0</v>
      </c>
      <c r="QD64" s="34">
        <f>IF(QC64&lt;&gt;"",HLOOKUP(COUNT($NE64:QC64)+1,$G$4:$EH$8,QD$14,0)*$D64,IF($C64=QD$17,$G$8*$D64,""))</f>
        <v>0</v>
      </c>
      <c r="QE64" s="34">
        <f>IF(QD64&lt;&gt;"",HLOOKUP(COUNT($NE64:QD64)+1,$G$4:$EH$8,QE$14,0)*$D64,IF($C64=QE$17,$G$8*$D64,""))</f>
        <v>0</v>
      </c>
      <c r="QF64" s="34">
        <f>IF(QE64&lt;&gt;"",HLOOKUP(COUNT($NE64:QE64)+1,$G$4:$EH$8,QF$14,0)*$D64,IF($C64=QF$17,$G$8*$D64,""))</f>
        <v>0</v>
      </c>
      <c r="QG64" s="34">
        <f>IF(QF64&lt;&gt;"",HLOOKUP(COUNT($NE64:QF64)+1,$G$4:$EH$8,QG$14,0)*$D64,IF($C64=QG$17,$G$8*$D64,""))</f>
        <v>0</v>
      </c>
      <c r="QH64" s="34">
        <f>IF(QG64&lt;&gt;"",HLOOKUP(COUNT($NE64:QG64)+1,$G$4:$EH$8,QH$14,0)*$D64,IF($C64=QH$17,$G$8*$D64,""))</f>
        <v>0</v>
      </c>
      <c r="QI64" s="34">
        <f>IF(QH64&lt;&gt;"",HLOOKUP(COUNT($NE64:QH64)+1,$G$4:$EH$8,QI$14,0)*$D64,IF($C64=QI$17,$G$8*$D64,""))</f>
        <v>0</v>
      </c>
      <c r="QJ64" s="34">
        <f>IF(QI64&lt;&gt;"",HLOOKUP(COUNT($NE64:QI64)+1,$G$4:$EH$8,QJ$14,0)*$D64,IF($C64=QJ$17,$G$8*$D64,""))</f>
        <v>0</v>
      </c>
      <c r="QK64" s="34">
        <f>IF(QJ64&lt;&gt;"",HLOOKUP(COUNT($NE64:QJ64)+1,$G$4:$EH$8,QK$14,0)*$D64,IF($C64=QK$17,$G$8*$D64,""))</f>
        <v>0</v>
      </c>
      <c r="QL64" s="34">
        <f>IF(QK64&lt;&gt;"",HLOOKUP(COUNT($NE64:QK64)+1,$G$4:$EH$8,QL$14,0)*$D64,IF($C64=QL$17,$G$8*$D64,""))</f>
        <v>0</v>
      </c>
      <c r="QM64" s="34">
        <f>IF(QL64&lt;&gt;"",HLOOKUP(COUNT($NE64:QL64)+1,$G$4:$EH$8,QM$14,0)*$D64,IF($C64=QM$17,$G$8*$D64,""))</f>
        <v>0</v>
      </c>
      <c r="QN64" s="34">
        <f>IF(QM64&lt;&gt;"",HLOOKUP(COUNT($NE64:QM64)+1,$G$4:$EH$8,QN$14,0)*$D64,IF($C64=QN$17,$G$8*$D64,""))</f>
        <v>0</v>
      </c>
      <c r="QO64" s="34">
        <f>IF(QN64&lt;&gt;"",HLOOKUP(COUNT($NE64:QN64)+1,$G$4:$EH$8,QO$14,0)*$D64,IF($C64=QO$17,$G$8*$D64,""))</f>
        <v>0</v>
      </c>
      <c r="QP64" s="34">
        <f>IF(QO64&lt;&gt;"",HLOOKUP(COUNT($NE64:QO64)+1,$G$4:$EH$8,QP$14,0)*$D64,IF($C64=QP$17,$G$8*$D64,""))</f>
        <v>0</v>
      </c>
      <c r="QQ64" s="34">
        <f>IF(QP64&lt;&gt;"",HLOOKUP(COUNT($NE64:QP64)+1,$G$4:$EH$8,QQ$14,0)*$D64,IF($C64=QQ$17,$G$8*$D64,""))</f>
        <v>0</v>
      </c>
      <c r="QR64" s="34">
        <f>IF(QQ64&lt;&gt;"",HLOOKUP(COUNT($NE64:QQ64)+1,$G$4:$EH$8,QR$14,0)*$D64,IF($C64=QR$17,$G$8*$D64,""))</f>
        <v>0</v>
      </c>
      <c r="QS64" s="34">
        <f>IF(QR64&lt;&gt;"",HLOOKUP(COUNT($NE64:QR64)+1,$G$4:$EH$8,QS$14,0)*$D64,IF($C64=QS$17,$G$8*$D64,""))</f>
        <v>0</v>
      </c>
      <c r="QT64" s="34">
        <f>IF(QS64&lt;&gt;"",HLOOKUP(COUNT($NE64:QS64)+1,$G$4:$EH$8,QT$14,0)*$D64,IF($C64=QT$17,$G$8*$D64,""))</f>
        <v>0</v>
      </c>
      <c r="QU64" s="34">
        <f>IF(QT64&lt;&gt;"",HLOOKUP(COUNT($NE64:QT64)+1,$G$4:$EH$8,QU$14,0)*$D64,IF($C64=QU$17,$G$8*$D64,""))</f>
        <v>0</v>
      </c>
      <c r="QV64" s="34">
        <f>IF(QU64&lt;&gt;"",HLOOKUP(COUNT($NE64:QU64)+1,$G$4:$EH$8,QV$14,0)*$D64,IF($C64=QV$17,$G$8*$D64,""))</f>
        <v>0</v>
      </c>
      <c r="QW64" s="34">
        <f>IF(QV64&lt;&gt;"",HLOOKUP(COUNT($NE64:QV64)+1,$G$4:$EH$8,QW$14,0)*$D64,IF($C64=QW$17,$G$8*$D64,""))</f>
        <v>0</v>
      </c>
      <c r="QX64" s="34">
        <f>IF(QW64&lt;&gt;"",HLOOKUP(COUNT($NE64:QW64)+1,$G$4:$EH$8,QX$14,0)*$D64,IF($C64=QX$17,$G$8*$D64,""))</f>
        <v>0</v>
      </c>
      <c r="QY64" s="34">
        <f>IF(QX64&lt;&gt;"",HLOOKUP(COUNT($NE64:QX64)+1,$G$4:$EH$8,QY$14,0)*$D64,IF($C64=QY$17,$G$8*$D64,""))</f>
        <v>0</v>
      </c>
      <c r="QZ64" s="34">
        <f>IF(QY64&lt;&gt;"",HLOOKUP(COUNT($NE64:QY64)+1,$G$4:$EH$8,QZ$14,0)*$D64,IF($C64=QZ$17,$G$8*$D64,""))</f>
        <v>0</v>
      </c>
      <c r="RA64" s="34">
        <f>IF(QZ64&lt;&gt;"",HLOOKUP(COUNT($NE64:QZ64)+1,$G$4:$EH$8,RA$14,0)*$D64,IF($C64=RA$17,$G$8*$D64,""))</f>
        <v>0</v>
      </c>
      <c r="RB64" s="34">
        <f>IF(RA64&lt;&gt;"",HLOOKUP(COUNT($NE64:RA64)+1,$G$4:$EH$8,RB$14,0)*$D64,IF($C64=RB$17,$G$8*$D64,""))</f>
        <v>0</v>
      </c>
      <c r="RC64" s="34">
        <f>IF(RB64&lt;&gt;"",HLOOKUP(COUNT($NE64:RB64)+1,$G$4:$EH$8,RC$14,0)*$D64,IF($C64=RC$17,$G$8*$D64,""))</f>
        <v>0</v>
      </c>
      <c r="RD64" s="34">
        <f>IF(RC64&lt;&gt;"",HLOOKUP(COUNT($NE64:RC64)+1,$G$4:$EH$8,RD$14,0)*$D64,IF($C64=RD$17,$G$8*$D64,""))</f>
        <v>0</v>
      </c>
      <c r="RE64" s="34">
        <f>IF(RD64&lt;&gt;"",HLOOKUP(COUNT($NE64:RD64)+1,$G$4:$EH$8,RE$14,0)*$D64,IF($C64=RE$17,$G$8*$D64,""))</f>
        <v>0</v>
      </c>
      <c r="RF64" s="34">
        <f>IF(RE64&lt;&gt;"",HLOOKUP(COUNT($NE64:RE64)+1,$G$4:$EH$8,RF$14,0)*$D64,IF($C64=RF$17,$G$8*$D64,""))</f>
        <v>0</v>
      </c>
      <c r="RG64" s="34">
        <f>IF(RF64&lt;&gt;"",HLOOKUP(COUNT($NE64:RF64)+1,$G$4:$EH$8,RG$14,0)*$D64,IF($C64=RG$17,$G$8*$D64,""))</f>
        <v>0</v>
      </c>
      <c r="RH64" s="34">
        <f>IF(RG64&lt;&gt;"",HLOOKUP(COUNT($NE64:RG64)+1,$G$4:$EH$8,RH$14,0)*$D64,IF($C64=RH$17,$G$8*$D64,""))</f>
        <v>0</v>
      </c>
      <c r="RI64" s="34">
        <f>IF(RH64&lt;&gt;"",HLOOKUP(COUNT($NE64:RH64)+1,$G$4:$EH$8,RI$14,0)*$D64,IF($C64=RI$17,$G$8*$D64,""))</f>
        <v>0</v>
      </c>
      <c r="RJ64" s="34">
        <f>IF(RI64&lt;&gt;"",HLOOKUP(COUNT($NE64:RI64)+1,$G$4:$EH$8,RJ$14,0)*$D64,IF($C64=RJ$17,$G$8*$D64,""))</f>
        <v>0</v>
      </c>
      <c r="RK64" s="34">
        <f>IF(RJ64&lt;&gt;"",HLOOKUP(COUNT($NE64:RJ64)+1,$G$4:$EH$8,RK$14,0)*$D64,IF($C64=RK$17,$G$8*$D64,""))</f>
        <v>0</v>
      </c>
      <c r="RL64" s="34">
        <f>IF(RK64&lt;&gt;"",HLOOKUP(COUNT($NE64:RK64)+1,$G$4:$EH$8,RL$14,0)*$D64,IF($C64=RL$17,$G$8*$D64,""))</f>
        <v>0</v>
      </c>
      <c r="RM64" s="34">
        <f>IF(RL64&lt;&gt;"",HLOOKUP(COUNT($NE64:RL64)+1,$G$4:$EH$8,RM$14,0)*$D64,IF($C64=RM$17,$G$8*$D64,""))</f>
        <v>0</v>
      </c>
      <c r="RN64" s="34">
        <f>IF(RM64&lt;&gt;"",HLOOKUP(COUNT($NE64:RM64)+1,$G$4:$EH$8,RN$14,0)*$D64,IF($C64=RN$17,$G$8*$D64,""))</f>
        <v>0</v>
      </c>
      <c r="RO64" s="34">
        <f>IF(RN64&lt;&gt;"",HLOOKUP(COUNT($NE64:RN64)+1,$G$4:$EH$8,RO$14,0)*$D64,IF($C64=RO$17,$G$8*$D64,""))</f>
        <v>0</v>
      </c>
      <c r="RP64" s="34">
        <f>IF(RO64&lt;&gt;"",HLOOKUP(COUNT($NE64:RO64)+1,$G$4:$EH$8,RP$14,0)*$D64,IF($C64=RP$17,$G$8*$D64,""))</f>
        <v>0</v>
      </c>
      <c r="RQ64" s="34">
        <f>IF(RP64&lt;&gt;"",HLOOKUP(COUNT($NE64:RP64)+1,$G$4:$EH$8,RQ$14,0)*$D64,IF($C64=RQ$17,$G$8*$D64,""))</f>
        <v>0</v>
      </c>
      <c r="RR64" s="34">
        <f>IF(RQ64&lt;&gt;"",HLOOKUP(COUNT($NE64:RQ64)+1,$G$4:$EH$8,RR$14,0)*$D64,IF($C64=RR$17,$G$8*$D64,""))</f>
        <v>0</v>
      </c>
      <c r="RS64" s="34">
        <f>IF(RR64&lt;&gt;"",HLOOKUP(COUNT($NE64:RR64)+1,$G$4:$EH$8,RS$14,0)*$D64,IF($C64=RS$17,$G$8*$D64,""))</f>
        <v>0</v>
      </c>
      <c r="RT64" s="34">
        <f>IF(RS64&lt;&gt;"",HLOOKUP(COUNT($NE64:RS64)+1,$G$4:$EH$8,RT$14,0)*$D64,IF($C64=RT$17,$G$8*$D64,""))</f>
        <v>0</v>
      </c>
      <c r="RU64" s="34">
        <f>IF(RT64&lt;&gt;"",HLOOKUP(COUNT($NE64:RT64)+1,$G$4:$EH$8,RU$14,0)*$D64,IF($C64=RU$17,$G$8*$D64,""))</f>
        <v>0</v>
      </c>
      <c r="RW64" s="34" t="str">
        <f>IF(RV64&lt;&gt;"",HLOOKUP(COUNT($RV64:RV64)+1,$G$4:$EH$9,RW$14,0)*$D64,IF($C64=RW$17,$G$9*$D64,""))</f>
        <v/>
      </c>
      <c r="RX64" s="34" t="str">
        <f>IF(RW64&lt;&gt;"",HLOOKUP(COUNT($RV64:RW64)+1,$G$4:$EH$9,RX$14,0)*$D64,IF($C64=RX$17,$G$9*$D64,""))</f>
        <v/>
      </c>
      <c r="RY64" s="34" t="str">
        <f>IF(RX64&lt;&gt;"",HLOOKUP(COUNT($RV64:RX64)+1,$G$4:$EH$9,RY$14,0)*$D64,IF($C64=RY$17,$G$9*$D64,""))</f>
        <v/>
      </c>
      <c r="RZ64" s="34" t="str">
        <f>IF(RY64&lt;&gt;"",HLOOKUP(COUNT($RV64:RY64)+1,$G$4:$EH$9,RZ$14,0)*$D64,IF($C64=RZ$17,$G$9*$D64,""))</f>
        <v/>
      </c>
      <c r="SA64" s="34" t="str">
        <f>IF(RZ64&lt;&gt;"",HLOOKUP(COUNT($RV64:RZ64)+1,$G$4:$EH$9,SA$14,0)*$D64,IF($C64=SA$17,$G$9*$D64,""))</f>
        <v/>
      </c>
      <c r="SB64" s="34" t="str">
        <f>IF(SA64&lt;&gt;"",HLOOKUP(COUNT($RV64:SA64)+1,$G$4:$EH$9,SB$14,0)*$D64,IF($C64=SB$17,$G$9*$D64,""))</f>
        <v/>
      </c>
      <c r="SC64" s="34" t="str">
        <f>IF(SB64&lt;&gt;"",HLOOKUP(COUNT($RV64:SB64)+1,$G$4:$EH$9,SC$14,0)*$D64,IF($C64=SC$17,$G$9*$D64,""))</f>
        <v/>
      </c>
      <c r="SD64" s="34" t="str">
        <f>IF(SC64&lt;&gt;"",HLOOKUP(COUNT($RV64:SC64)+1,$G$4:$EH$9,SD$14,0)*$D64,IF($C64=SD$17,$G$9*$D64,""))</f>
        <v/>
      </c>
      <c r="SE64" s="34" t="str">
        <f>IF(SD64&lt;&gt;"",HLOOKUP(COUNT($RV64:SD64)+1,$G$4:$EH$9,SE$14,0)*$D64,IF($C64=SE$17,$G$9*$D64,""))</f>
        <v/>
      </c>
      <c r="SF64" s="34" t="str">
        <f>IF(SE64&lt;&gt;"",HLOOKUP(COUNT($RV64:SE64)+1,$G$4:$EH$9,SF$14,0)*$D64,IF($C64=SF$17,$G$9*$D64,""))</f>
        <v/>
      </c>
      <c r="SG64" s="34" t="str">
        <f>IF(SF64&lt;&gt;"",HLOOKUP(COUNT($RV64:SF64)+1,$G$4:$EH$9,SG$14,0)*$D64,IF($C64=SG$17,$G$9*$D64,""))</f>
        <v/>
      </c>
      <c r="SH64" s="34" t="str">
        <f>IF(SG64&lt;&gt;"",HLOOKUP(COUNT($RV64:SG64)+1,$G$4:$EH$9,SH$14,0)*$D64,IF($C64=SH$17,$G$9*$D64,""))</f>
        <v/>
      </c>
      <c r="SI64" s="34" t="str">
        <f>IF(SH64&lt;&gt;"",HLOOKUP(COUNT($RV64:SH64)+1,$G$4:$EH$9,SI$14,0)*$D64,IF($C64=SI$17,$G$9*$D64,""))</f>
        <v/>
      </c>
      <c r="SJ64" s="34" t="str">
        <f>IF(SI64&lt;&gt;"",HLOOKUP(COUNT($RV64:SI64)+1,$G$4:$EH$9,SJ$14,0)*$D64,IF($C64=SJ$17,$G$9*$D64,""))</f>
        <v/>
      </c>
      <c r="SK64" s="34" t="str">
        <f>IF(SJ64&lt;&gt;"",HLOOKUP(COUNT($RV64:SJ64)+1,$G$4:$EH$9,SK$14,0)*$D64,IF($C64=SK$17,$G$9*$D64,""))</f>
        <v/>
      </c>
      <c r="SL64" s="34" t="str">
        <f>IF(SK64&lt;&gt;"",HLOOKUP(COUNT($RV64:SK64)+1,$G$4:$EH$9,SL$14,0)*$D64,IF($C64=SL$17,$G$9*$D64,""))</f>
        <v/>
      </c>
      <c r="SM64" s="34" t="str">
        <f>IF(SL64&lt;&gt;"",HLOOKUP(COUNT($RV64:SL64)+1,$G$4:$EH$9,SM$14,0)*$D64,IF($C64=SM$17,$G$9*$D64,""))</f>
        <v/>
      </c>
      <c r="SN64" s="34" t="str">
        <f>IF(SM64&lt;&gt;"",HLOOKUP(COUNT($RV64:SM64)+1,$G$4:$EH$9,SN$14,0)*$D64,IF($C64=SN$17,$G$9*$D64,""))</f>
        <v/>
      </c>
      <c r="SO64" s="34" t="str">
        <f>IF(SN64&lt;&gt;"",HLOOKUP(COUNT($RV64:SN64)+1,$G$4:$EH$9,SO$14,0)*$D64,IF($C64=SO$17,$G$9*$D64,""))</f>
        <v/>
      </c>
      <c r="SP64" s="34" t="str">
        <f>IF(SO64&lt;&gt;"",HLOOKUP(COUNT($RV64:SO64)+1,$G$4:$EH$9,SP$14,0)*$D64,IF($C64=SP$17,$G$9*$D64,""))</f>
        <v/>
      </c>
      <c r="SQ64" s="34" t="str">
        <f>IF(SP64&lt;&gt;"",HLOOKUP(COUNT($RV64:SP64)+1,$G$4:$EH$9,SQ$14,0)*$D64,IF($C64=SQ$17,$G$9*$D64,""))</f>
        <v/>
      </c>
      <c r="SR64" s="34" t="str">
        <f>IF(SQ64&lt;&gt;"",HLOOKUP(COUNT($RV64:SQ64)+1,$G$4:$EH$9,SR$14,0)*$D64,IF($C64=SR$17,$G$9*$D64,""))</f>
        <v/>
      </c>
      <c r="SS64" s="34" t="str">
        <f>IF(SR64&lt;&gt;"",HLOOKUP(COUNT($RV64:SR64)+1,$G$4:$EH$9,SS$14,0)*$D64,IF($C64=SS$17,$G$9*$D64,""))</f>
        <v/>
      </c>
      <c r="ST64" s="34" t="str">
        <f>IF(SS64&lt;&gt;"",HLOOKUP(COUNT($RV64:SS64)+1,$G$4:$EH$9,ST$14,0)*$D64,IF($C64=ST$17,$G$9*$D64,""))</f>
        <v/>
      </c>
      <c r="SU64" s="34" t="str">
        <f>IF(ST64&lt;&gt;"",HLOOKUP(COUNT($RV64:ST64)+1,$G$4:$EH$9,SU$14,0)*$D64,IF($C64=SU$17,$G$9*$D64,""))</f>
        <v/>
      </c>
      <c r="SV64" s="34" t="str">
        <f>IF(SU64&lt;&gt;"",HLOOKUP(COUNT($RV64:SU64)+1,$G$4:$EH$9,SV$14,0)*$D64,IF($C64=SV$17,$G$9*$D64,""))</f>
        <v/>
      </c>
      <c r="SW64" s="34" t="str">
        <f>IF(SV64&lt;&gt;"",HLOOKUP(COUNT($RV64:SV64)+1,$G$4:$EH$9,SW$14,0)*$D64,IF($C64=SW$17,$G$9*$D64,""))</f>
        <v/>
      </c>
      <c r="SX64" s="34" t="str">
        <f>IF(SW64&lt;&gt;"",HLOOKUP(COUNT($RV64:SW64)+1,$G$4:$EH$9,SX$14,0)*$D64,IF($C64=SX$17,$G$9*$D64,""))</f>
        <v/>
      </c>
      <c r="SY64" s="34" t="str">
        <f>IF(SX64&lt;&gt;"",HLOOKUP(COUNT($RV64:SX64)+1,$G$4:$EH$9,SY$14,0)*$D64,IF($C64=SY$17,$G$9*$D64,""))</f>
        <v/>
      </c>
      <c r="SZ64" s="34" t="str">
        <f>IF(SY64&lt;&gt;"",HLOOKUP(COUNT($RV64:SY64)+1,$G$4:$EH$9,SZ$14,0)*$D64,IF($C64=SZ$17,$G$9*$D64,""))</f>
        <v/>
      </c>
      <c r="TA64" s="34" t="str">
        <f>IF(SZ64&lt;&gt;"",HLOOKUP(COUNT($RV64:SZ64)+1,$G$4:$EH$9,TA$14,0)*$D64,IF($C64=TA$17,$G$9*$D64,""))</f>
        <v/>
      </c>
      <c r="TB64" s="34" t="str">
        <f>IF(TA64&lt;&gt;"",HLOOKUP(COUNT($RV64:TA64)+1,$G$4:$EH$9,TB$14,0)*$D64,IF($C64=TB$17,$G$9*$D64,""))</f>
        <v/>
      </c>
      <c r="TC64" s="34" t="str">
        <f>IF(TB64&lt;&gt;"",HLOOKUP(COUNT($RV64:TB64)+1,$G$4:$EH$9,TC$14,0)*$D64,IF($C64=TC$17,$G$9*$D64,""))</f>
        <v/>
      </c>
      <c r="TD64" s="34" t="str">
        <f>IF(TC64&lt;&gt;"",HLOOKUP(COUNT($RV64:TC64)+1,$G$4:$EH$9,TD$14,0)*$D64,IF($C64=TD$17,$G$9*$D64,""))</f>
        <v/>
      </c>
      <c r="TE64" s="34" t="str">
        <f>IF(TD64&lt;&gt;"",HLOOKUP(COUNT($RV64:TD64)+1,$G$4:$EH$9,TE$14,0)*$D64,IF($C64=TE$17,$G$9*$D64,""))</f>
        <v/>
      </c>
      <c r="TF64" s="34" t="str">
        <f>IF(TE64&lt;&gt;"",HLOOKUP(COUNT($RV64:TE64)+1,$G$4:$EH$9,TF$14,0)*$D64,IF($C64=TF$17,$G$9*$D64,""))</f>
        <v/>
      </c>
      <c r="TG64" s="34" t="str">
        <f>IF(TF64&lt;&gt;"",HLOOKUP(COUNT($RV64:TF64)+1,$G$4:$EH$9,TG$14,0)*$D64,IF($C64=TG$17,$G$9*$D64,""))</f>
        <v/>
      </c>
      <c r="TH64" s="34" t="str">
        <f>IF(TG64&lt;&gt;"",HLOOKUP(COUNT($RV64:TG64)+1,$G$4:$EH$9,TH$14,0)*$D64,IF($C64=TH$17,$G$9*$D64,""))</f>
        <v/>
      </c>
      <c r="TI64" s="34" t="str">
        <f>IF(TH64&lt;&gt;"",HLOOKUP(COUNT($RV64:TH64)+1,$G$4:$EH$9,TI$14,0)*$D64,IF($C64=TI$17,$G$9*$D64,""))</f>
        <v/>
      </c>
      <c r="TJ64" s="34" t="str">
        <f>IF(TI64&lt;&gt;"",HLOOKUP(COUNT($RV64:TI64)+1,$G$4:$EH$9,TJ$14,0)*$D64,IF($C64=TJ$17,$G$9*$D64,""))</f>
        <v/>
      </c>
      <c r="TK64" s="34" t="str">
        <f>IF(TJ64&lt;&gt;"",HLOOKUP(COUNT($RV64:TJ64)+1,$G$4:$EH$9,TK$14,0)*$D64,IF($C64=TK$17,$G$9*$D64,""))</f>
        <v/>
      </c>
      <c r="TL64" s="34" t="str">
        <f>IF(TK64&lt;&gt;"",HLOOKUP(COUNT($RV64:TK64)+1,$G$4:$EH$9,TL$14,0)*$D64,IF($C64=TL$17,$G$9*$D64,""))</f>
        <v/>
      </c>
      <c r="TM64" s="34" t="str">
        <f>IF(TL64&lt;&gt;"",HLOOKUP(COUNT($RV64:TL64)+1,$G$4:$EH$9,TM$14,0)*$D64,IF($C64=TM$17,$G$9*$D64,""))</f>
        <v/>
      </c>
      <c r="TN64" s="34" t="str">
        <f>IF(TM64&lt;&gt;"",HLOOKUP(COUNT($RV64:TM64)+1,$G$4:$EH$9,TN$14,0)*$D64,IF($C64=TN$17,$G$9*$D64,""))</f>
        <v/>
      </c>
      <c r="TO64" s="34" t="str">
        <f>IF(TN64&lt;&gt;"",HLOOKUP(COUNT($RV64:TN64)+1,$G$4:$EH$9,TO$14,0)*$D64,IF($C64=TO$17,$G$9*$D64,""))</f>
        <v/>
      </c>
      <c r="TP64" s="34">
        <f>IF(TO64&lt;&gt;"",HLOOKUP(COUNT($RV64:TO64)+1,$G$4:$EH$9,TP$14,0)*$D64,IF($C64=TP$17,$G$9*$D64,""))</f>
        <v>11600</v>
      </c>
      <c r="TQ64" s="34">
        <f>IF(TP64&lt;&gt;"",HLOOKUP(COUNT($RV64:TP64)+1,$G$4:$EH$9,TQ$14,0)*$D64,IF($C64=TQ$17,$G$9*$D64,""))</f>
        <v>0</v>
      </c>
      <c r="TR64" s="34">
        <f>IF(TQ64&lt;&gt;"",HLOOKUP(COUNT($RV64:TQ64)+1,$G$4:$EH$9,TR$14,0)*$D64,IF($C64=TR$17,$G$9*$D64,""))</f>
        <v>0</v>
      </c>
      <c r="TS64" s="34">
        <f>IF(TR64&lt;&gt;"",HLOOKUP(COUNT($RV64:TR64)+1,$G$4:$EH$9,TS$14,0)*$D64,IF($C64=TS$17,$G$9*$D64,""))</f>
        <v>0</v>
      </c>
      <c r="TT64" s="34">
        <f>IF(TS64&lt;&gt;"",HLOOKUP(COUNT($RV64:TS64)+1,$G$4:$EH$9,TT$14,0)*$D64,IF($C64=TT$17,$G$9*$D64,""))</f>
        <v>0</v>
      </c>
      <c r="TU64" s="34">
        <f>IF(TT64&lt;&gt;"",HLOOKUP(COUNT($RV64:TT64)+1,$G$4:$EH$9,TU$14,0)*$D64,IF($C64=TU$17,$G$9*$D64,""))</f>
        <v>0</v>
      </c>
      <c r="TV64" s="34">
        <f>IF(TU64&lt;&gt;"",HLOOKUP(COUNT($RV64:TU64)+1,$G$4:$EH$9,TV$14,0)*$D64,IF($C64=TV$17,$G$9*$D64,""))</f>
        <v>0</v>
      </c>
      <c r="TW64" s="34">
        <f>IF(TV64&lt;&gt;"",HLOOKUP(COUNT($RV64:TV64)+1,$G$4:$EH$9,TW$14,0)*$D64,IF($C64=TW$17,$G$9*$D64,""))</f>
        <v>0</v>
      </c>
      <c r="TX64" s="34">
        <f>IF(TW64&lt;&gt;"",HLOOKUP(COUNT($RV64:TW64)+1,$G$4:$EH$9,TX$14,0)*$D64,IF($C64=TX$17,$G$9*$D64,""))</f>
        <v>0</v>
      </c>
      <c r="TY64" s="34">
        <f>IF(TX64&lt;&gt;"",HLOOKUP(COUNT($RV64:TX64)+1,$G$4:$EH$9,TY$14,0)*$D64,IF($C64=TY$17,$G$9*$D64,""))</f>
        <v>0</v>
      </c>
      <c r="TZ64" s="34">
        <f>IF(TY64&lt;&gt;"",HLOOKUP(COUNT($RV64:TY64)+1,$G$4:$EH$9,TZ$14,0)*$D64,IF($C64=TZ$17,$G$9*$D64,""))</f>
        <v>0</v>
      </c>
      <c r="UA64" s="34">
        <f>IF(TZ64&lt;&gt;"",HLOOKUP(COUNT($RV64:TZ64)+1,$G$4:$EH$9,UA$14,0)*$D64,IF($C64=UA$17,$G$9*$D64,""))</f>
        <v>0</v>
      </c>
      <c r="UB64" s="34">
        <f>IF(UA64&lt;&gt;"",HLOOKUP(COUNT($RV64:UA64)+1,$G$4:$EH$9,UB$14,0)*$D64,IF($C64=UB$17,$G$9*$D64,""))</f>
        <v>0</v>
      </c>
      <c r="UC64" s="34">
        <f>IF(UB64&lt;&gt;"",HLOOKUP(COUNT($RV64:UB64)+1,$G$4:$EH$9,UC$14,0)*$D64,IF($C64=UC$17,$G$9*$D64,""))</f>
        <v>0</v>
      </c>
      <c r="UD64" s="34">
        <f>IF(UC64&lt;&gt;"",HLOOKUP(COUNT($RV64:UC64)+1,$G$4:$EH$9,UD$14,0)*$D64,IF($C64=UD$17,$G$9*$D64,""))</f>
        <v>0</v>
      </c>
      <c r="UE64" s="34">
        <f>IF(UD64&lt;&gt;"",HLOOKUP(COUNT($RV64:UD64)+1,$G$4:$EH$9,UE$14,0)*$D64,IF($C64=UE$17,$G$9*$D64,""))</f>
        <v>0</v>
      </c>
      <c r="UF64" s="34">
        <f>IF(UE64&lt;&gt;"",HLOOKUP(COUNT($RV64:UE64)+1,$G$4:$EH$9,UF$14,0)*$D64,IF($C64=UF$17,$G$9*$D64,""))</f>
        <v>0</v>
      </c>
      <c r="UG64" s="34">
        <f>IF(UF64&lt;&gt;"",HLOOKUP(COUNT($RV64:UF64)+1,$G$4:$EH$9,UG$14,0)*$D64,IF($C64=UG$17,$G$9*$D64,""))</f>
        <v>0</v>
      </c>
      <c r="UH64" s="34">
        <f>IF(UG64&lt;&gt;"",HLOOKUP(COUNT($RV64:UG64)+1,$G$4:$EH$9,UH$14,0)*$D64,IF($C64=UH$17,$G$9*$D64,""))</f>
        <v>0</v>
      </c>
      <c r="UI64" s="34">
        <f>IF(UH64&lt;&gt;"",HLOOKUP(COUNT($RV64:UH64)+1,$G$4:$EH$9,UI$14,0)*$D64,IF($C64=UI$17,$G$9*$D64,""))</f>
        <v>0</v>
      </c>
      <c r="UJ64" s="34">
        <f>IF(UI64&lt;&gt;"",HLOOKUP(COUNT($RV64:UI64)+1,$G$4:$EH$9,UJ$14,0)*$D64,IF($C64=UJ$17,$G$9*$D64,""))</f>
        <v>0</v>
      </c>
      <c r="UK64" s="34">
        <f>IF(UJ64&lt;&gt;"",HLOOKUP(COUNT($RV64:UJ64)+1,$G$4:$EH$9,UK$14,0)*$D64,IF($C64=UK$17,$G$9*$D64,""))</f>
        <v>0</v>
      </c>
      <c r="UL64" s="34">
        <f>IF(UK64&lt;&gt;"",HLOOKUP(COUNT($RV64:UK64)+1,$G$4:$EH$9,UL$14,0)*$D64,IF($C64=UL$17,$G$9*$D64,""))</f>
        <v>0</v>
      </c>
      <c r="UM64" s="34">
        <f>IF(UL64&lt;&gt;"",HLOOKUP(COUNT($RV64:UL64)+1,$G$4:$EH$9,UM$14,0)*$D64,IF($C64=UM$17,$G$9*$D64,""))</f>
        <v>0</v>
      </c>
      <c r="UN64" s="34">
        <f>IF(UM64&lt;&gt;"",HLOOKUP(COUNT($RV64:UM64)+1,$G$4:$EH$9,UN$14,0)*$D64,IF($C64=UN$17,$G$9*$D64,""))</f>
        <v>0</v>
      </c>
      <c r="UO64" s="34">
        <f>IF(UN64&lt;&gt;"",HLOOKUP(COUNT($RV64:UN64)+1,$G$4:$EH$9,UO$14,0)*$D64,IF($C64=UO$17,$G$9*$D64,""))</f>
        <v>0</v>
      </c>
      <c r="UP64" s="34">
        <f>IF(UO64&lt;&gt;"",HLOOKUP(COUNT($RV64:UO64)+1,$G$4:$EH$9,UP$14,0)*$D64,IF($C64=UP$17,$G$9*$D64,""))</f>
        <v>0</v>
      </c>
      <c r="UQ64" s="34">
        <f>IF(UP64&lt;&gt;"",HLOOKUP(COUNT($RV64:UP64)+1,$G$4:$EH$9,UQ$14,0)*$D64,IF($C64=UQ$17,$G$9*$D64,""))</f>
        <v>0</v>
      </c>
      <c r="UR64" s="34">
        <f>IF(UQ64&lt;&gt;"",HLOOKUP(COUNT($RV64:UQ64)+1,$G$4:$EH$9,UR$14,0)*$D64,IF($C64=UR$17,$G$9*$D64,""))</f>
        <v>0</v>
      </c>
      <c r="US64" s="34">
        <f>IF(UR64&lt;&gt;"",HLOOKUP(COUNT($RV64:UR64)+1,$G$4:$EH$9,US$14,0)*$D64,IF($C64=US$17,$G$9*$D64,""))</f>
        <v>0</v>
      </c>
      <c r="UT64" s="34">
        <f>IF(US64&lt;&gt;"",HLOOKUP(COUNT($RV64:US64)+1,$G$4:$EH$9,UT$14,0)*$D64,IF($C64=UT$17,$G$9*$D64,""))</f>
        <v>0</v>
      </c>
      <c r="UU64" s="34">
        <f>IF(UT64&lt;&gt;"",HLOOKUP(COUNT($RV64:UT64)+1,$G$4:$EH$9,UU$14,0)*$D64,IF($C64=UU$17,$G$9*$D64,""))</f>
        <v>0</v>
      </c>
      <c r="UV64" s="34">
        <f>IF(UU64&lt;&gt;"",HLOOKUP(COUNT($RV64:UU64)+1,$G$4:$EH$9,UV$14,0)*$D64,IF($C64=UV$17,$G$9*$D64,""))</f>
        <v>0</v>
      </c>
      <c r="UW64" s="34">
        <f>IF(UV64&lt;&gt;"",HLOOKUP(COUNT($RV64:UV64)+1,$G$4:$EH$9,UW$14,0)*$D64,IF($C64=UW$17,$G$9*$D64,""))</f>
        <v>0</v>
      </c>
      <c r="UX64" s="34">
        <f>IF(UW64&lt;&gt;"",HLOOKUP(COUNT($RV64:UW64)+1,$G$4:$EH$9,UX$14,0)*$D64,IF($C64=UX$17,$G$9*$D64,""))</f>
        <v>0</v>
      </c>
      <c r="UY64" s="34">
        <f>IF(UX64&lt;&gt;"",HLOOKUP(COUNT($RV64:UX64)+1,$G$4:$EH$9,UY$14,0)*$D64,IF($C64=UY$17,$G$9*$D64,""))</f>
        <v>0</v>
      </c>
      <c r="UZ64" s="34">
        <f>IF(UY64&lt;&gt;"",HLOOKUP(COUNT($RV64:UY64)+1,$G$4:$EH$9,UZ$14,0)*$D64,IF($C64=UZ$17,$G$9*$D64,""))</f>
        <v>0</v>
      </c>
      <c r="VA64" s="34">
        <f>IF(UZ64&lt;&gt;"",HLOOKUP(COUNT($RV64:UZ64)+1,$G$4:$EH$9,VA$14,0)*$D64,IF($C64=VA$17,$G$9*$D64,""))</f>
        <v>0</v>
      </c>
      <c r="VB64" s="34">
        <f>IF(VA64&lt;&gt;"",HLOOKUP(COUNT($RV64:VA64)+1,$G$4:$EH$9,VB$14,0)*$D64,IF($C64=VB$17,$G$9*$D64,""))</f>
        <v>0</v>
      </c>
      <c r="VC64" s="34">
        <f>IF(VB64&lt;&gt;"",HLOOKUP(COUNT($RV64:VB64)+1,$G$4:$EH$9,VC$14,0)*$D64,IF($C64=VC$17,$G$9*$D64,""))</f>
        <v>0</v>
      </c>
      <c r="VD64" s="34">
        <f>IF(VC64&lt;&gt;"",HLOOKUP(COUNT($RV64:VC64)+1,$G$4:$EH$9,VD$14,0)*$D64,IF($C64=VD$17,$G$9*$D64,""))</f>
        <v>0</v>
      </c>
      <c r="VE64" s="34">
        <f>IF(VD64&lt;&gt;"",HLOOKUP(COUNT($RV64:VD64)+1,$G$4:$EH$9,VE$14,0)*$D64,IF($C64=VE$17,$G$9*$D64,""))</f>
        <v>0</v>
      </c>
      <c r="VF64" s="34">
        <f>IF(VE64&lt;&gt;"",HLOOKUP(COUNT($RV64:VE64)+1,$G$4:$EH$9,VF$14,0)*$D64,IF($C64=VF$17,$G$9*$D64,""))</f>
        <v>0</v>
      </c>
      <c r="VG64" s="34">
        <f>IF(VF64&lt;&gt;"",HLOOKUP(COUNT($RV64:VF64)+1,$G$4:$EH$9,VG$14,0)*$D64,IF($C64=VG$17,$G$9*$D64,""))</f>
        <v>0</v>
      </c>
      <c r="VH64" s="34">
        <f>IF(VG64&lt;&gt;"",HLOOKUP(COUNT($RV64:VG64)+1,$G$4:$EH$9,VH$14,0)*$D64,IF($C64=VH$17,$G$9*$D64,""))</f>
        <v>0</v>
      </c>
      <c r="VI64" s="34">
        <f>IF(VH64&lt;&gt;"",HLOOKUP(COUNT($RV64:VH64)+1,$G$4:$EH$9,VI$14,0)*$D64,IF($C64=VI$17,$G$9*$D64,""))</f>
        <v>0</v>
      </c>
      <c r="VJ64" s="34">
        <f>IF(VI64&lt;&gt;"",HLOOKUP(COUNT($RV64:VI64)+1,$G$4:$EH$9,VJ$14,0)*$D64,IF($C64=VJ$17,$G$9*$D64,""))</f>
        <v>0</v>
      </c>
      <c r="VK64" s="34">
        <f>IF(VJ64&lt;&gt;"",HLOOKUP(COUNT($RV64:VJ64)+1,$G$4:$EH$9,VK$14,0)*$D64,IF($C64=VK$17,$G$9*$D64,""))</f>
        <v>0</v>
      </c>
      <c r="VL64" s="34">
        <f>IF(VK64&lt;&gt;"",HLOOKUP(COUNT($RV64:VK64)+1,$G$4:$EH$9,VL$14,0)*$D64,IF($C64=VL$17,$G$9*$D64,""))</f>
        <v>0</v>
      </c>
      <c r="VM64" s="34">
        <f>IF(VL64&lt;&gt;"",HLOOKUP(COUNT($RV64:VL64)+1,$G$4:$EH$9,VM$14,0)*$D64,IF($C64=VM$17,$G$9*$D64,""))</f>
        <v>0</v>
      </c>
      <c r="VN64" s="34">
        <f>IF(VM64&lt;&gt;"",HLOOKUP(COUNT($RV64:VM64)+1,$G$4:$EH$9,VN$14,0)*$D64,IF($C64=VN$17,$G$9*$D64,""))</f>
        <v>0</v>
      </c>
      <c r="VO64" s="34">
        <f>IF(VN64&lt;&gt;"",HLOOKUP(COUNT($RV64:VN64)+1,$G$4:$EH$9,VO$14,0)*$D64,IF($C64=VO$17,$G$9*$D64,""))</f>
        <v>0</v>
      </c>
      <c r="VP64" s="34">
        <f>IF(VO64&lt;&gt;"",HLOOKUP(COUNT($RV64:VO64)+1,$G$4:$EH$9,VP$14,0)*$D64,IF($C64=VP$17,$G$9*$D64,""))</f>
        <v>0</v>
      </c>
      <c r="VQ64" s="34">
        <f>IF(VP64&lt;&gt;"",HLOOKUP(COUNT($RV64:VP64)+1,$G$4:$EH$9,VQ$14,0)*$D64,IF($C64=VQ$17,$G$9*$D64,""))</f>
        <v>0</v>
      </c>
      <c r="VR64" s="34">
        <f>IF(VQ64&lt;&gt;"",HLOOKUP(COUNT($RV64:VQ64)+1,$G$4:$EH$9,VR$14,0)*$D64,IF($C64=VR$17,$G$9*$D64,""))</f>
        <v>0</v>
      </c>
      <c r="VS64" s="34">
        <f>IF(VR64&lt;&gt;"",HLOOKUP(COUNT($RV64:VR64)+1,$G$4:$EH$9,VS$14,0)*$D64,IF($C64=VS$17,$G$9*$D64,""))</f>
        <v>0</v>
      </c>
      <c r="VT64" s="34">
        <f>IF(VS64&lt;&gt;"",HLOOKUP(COUNT($RV64:VS64)+1,$G$4:$EH$9,VT$14,0)*$D64,IF($C64=VT$17,$G$9*$D64,""))</f>
        <v>0</v>
      </c>
      <c r="VU64" s="34">
        <f>IF(VT64&lt;&gt;"",HLOOKUP(COUNT($RV64:VT64)+1,$G$4:$EH$9,VU$14,0)*$D64,IF($C64=VU$17,$G$9*$D64,""))</f>
        <v>0</v>
      </c>
      <c r="VV64" s="34">
        <f>IF(VU64&lt;&gt;"",HLOOKUP(COUNT($RV64:VU64)+1,$G$4:$EH$9,VV$14,0)*$D64,IF($C64=VV$17,$G$9*$D64,""))</f>
        <v>0</v>
      </c>
      <c r="VW64" s="34">
        <f>IF(VV64&lt;&gt;"",HLOOKUP(COUNT($RV64:VV64)+1,$G$4:$EH$9,VW$14,0)*$D64,IF($C64=VW$17,$G$9*$D64,""))</f>
        <v>0</v>
      </c>
      <c r="VX64" s="34">
        <f>IF(VW64&lt;&gt;"",HLOOKUP(COUNT($RV64:VW64)+1,$G$4:$EH$9,VX$14,0)*$D64,IF($C64=VX$17,$G$9*$D64,""))</f>
        <v>0</v>
      </c>
      <c r="VY64" s="34">
        <f>IF(VX64&lt;&gt;"",HLOOKUP(COUNT($RV64:VX64)+1,$G$4:$EH$9,VY$14,0)*$D64,IF($C64=VY$17,$G$9*$D64,""))</f>
        <v>0</v>
      </c>
      <c r="VZ64" s="34">
        <f>IF(VY64&lt;&gt;"",HLOOKUP(COUNT($RV64:VY64)+1,$G$4:$EH$9,VZ$14,0)*$D64,IF($C64=VZ$17,$G$9*$D64,""))</f>
        <v>0</v>
      </c>
      <c r="WA64" s="34">
        <f>IF(VZ64&lt;&gt;"",HLOOKUP(COUNT($RV64:VZ64)+1,$G$4:$EH$9,WA$14,0)*$D64,IF($C64=WA$17,$G$9*$D64,""))</f>
        <v>0</v>
      </c>
      <c r="WB64" s="34">
        <f>IF(WA64&lt;&gt;"",HLOOKUP(COUNT($RV64:WA64)+1,$G$4:$EH$9,WB$14,0)*$D64,IF($C64=WB$17,$G$9*$D64,""))</f>
        <v>0</v>
      </c>
      <c r="WC64" s="34">
        <f>IF(WB64&lt;&gt;"",HLOOKUP(COUNT($RV64:WB64)+1,$G$4:$EH$9,WC$14,0)*$D64,IF($C64=WC$17,$G$9*$D64,""))</f>
        <v>0</v>
      </c>
      <c r="WD64" s="34">
        <f>IF(WC64&lt;&gt;"",HLOOKUP(COUNT($RV64:WC64)+1,$G$4:$EH$9,WD$14,0)*$D64,IF($C64=WD$17,$G$9*$D64,""))</f>
        <v>0</v>
      </c>
      <c r="WE64" s="34">
        <f>IF(WD64&lt;&gt;"",HLOOKUP(COUNT($RV64:WD64)+1,$G$4:$EH$9,WE$14,0)*$D64,IF($C64=WE$17,$G$9*$D64,""))</f>
        <v>0</v>
      </c>
      <c r="WF64" s="34">
        <f>IF(WE64&lt;&gt;"",HLOOKUP(COUNT($RV64:WE64)+1,$G$4:$EH$9,WF$14,0)*$D64,IF($C64=WF$17,$G$9*$D64,""))</f>
        <v>0</v>
      </c>
      <c r="WG64" s="34">
        <f>IF(WF64&lt;&gt;"",HLOOKUP(COUNT($RV64:WF64)+1,$G$4:$EH$9,WG$14,0)*$D64,IF($C64=WG$17,$G$9*$D64,""))</f>
        <v>0</v>
      </c>
      <c r="WH64" s="34">
        <f>IF(WG64&lt;&gt;"",HLOOKUP(COUNT($RV64:WG64)+1,$G$4:$EH$9,WH$14,0)*$D64,IF($C64=WH$17,$G$9*$D64,""))</f>
        <v>0</v>
      </c>
      <c r="WI64" s="34">
        <f>IF(WH64&lt;&gt;"",HLOOKUP(COUNT($RV64:WH64)+1,$G$4:$EH$9,WI$14,0)*$D64,IF($C64=WI$17,$G$9*$D64,""))</f>
        <v>0</v>
      </c>
      <c r="WJ64" s="34">
        <f>IF(WI64&lt;&gt;"",HLOOKUP(COUNT($RV64:WI64)+1,$G$4:$EH$9,WJ$14,0)*$D64,IF($C64=WJ$17,$G$9*$D64,""))</f>
        <v>0</v>
      </c>
      <c r="WK64" s="34">
        <f>IF(WJ64&lt;&gt;"",HLOOKUP(COUNT($RV64:WJ64)+1,$G$4:$EH$9,WK$14,0)*$D64,IF($C64=WK$17,$G$9*$D64,""))</f>
        <v>0</v>
      </c>
      <c r="WL64" s="34">
        <f>IF(WK64&lt;&gt;"",HLOOKUP(COUNT($RV64:WK64)+1,$G$4:$EH$9,WL$14,0)*$D64,IF($C64=WL$17,$G$9*$D64,""))</f>
        <v>0</v>
      </c>
    </row>
    <row r="65" spans="1:610" ht="15" x14ac:dyDescent="0.2">
      <c r="A65" s="25">
        <f t="shared" si="911"/>
        <v>11</v>
      </c>
      <c r="B65" s="25" t="s">
        <v>82</v>
      </c>
      <c r="C65" s="62">
        <f t="shared" si="908"/>
        <v>47</v>
      </c>
      <c r="D65" s="30">
        <f>VLOOKUP(B65,Premissas!$R$8:$AD$18,(Histograma!A65+1),0)</f>
        <v>4</v>
      </c>
      <c r="G65" s="34" t="str">
        <f>IF(F65&lt;&gt;"",HLOOKUP(COUNT($F65:F65)+1,$G$4:$EH$8,G$14,0)*$D65,IF($C65=G$17,$G$5*$D65,""))</f>
        <v/>
      </c>
      <c r="H65" s="34" t="str">
        <f>IF(G65&lt;&gt;"",HLOOKUP(COUNT($F65:G65)+1,$G$4:$EH$8,H$14,0)*$D65,IF($C65=H$17,$G$5*$D65,""))</f>
        <v/>
      </c>
      <c r="I65" s="34" t="str">
        <f>IF(H65&lt;&gt;"",HLOOKUP(COUNT($F65:H65)+1,$G$4:$EH$8,I$14,0)*$D65,IF($C65=I$17,$G$5*$D65,""))</f>
        <v/>
      </c>
      <c r="J65" s="34" t="str">
        <f>IF(I65&lt;&gt;"",HLOOKUP(COUNT($F65:I65)+1,$G$4:$EH$8,J$14,0)*$D65,IF($C65=J$17,$G$5*$D65,""))</f>
        <v/>
      </c>
      <c r="K65" s="34" t="str">
        <f>IF(J65&lt;&gt;"",HLOOKUP(COUNT($F65:J65)+1,$G$4:$EH$8,K$14,0)*$D65,IF($C65=K$17,$G$5*$D65,""))</f>
        <v/>
      </c>
      <c r="L65" s="34" t="str">
        <f>IF(K65&lt;&gt;"",HLOOKUP(COUNT($F65:K65)+1,$G$4:$EH$8,L$14,0)*$D65,IF($C65=L$17,$G$5*$D65,""))</f>
        <v/>
      </c>
      <c r="M65" s="34" t="str">
        <f>IF(L65&lt;&gt;"",HLOOKUP(COUNT($F65:L65)+1,$G$4:$EH$8,M$14,0)*$D65,IF($C65=M$17,$G$5*$D65,""))</f>
        <v/>
      </c>
      <c r="N65" s="34" t="str">
        <f>IF(M65&lt;&gt;"",HLOOKUP(COUNT($F65:M65)+1,$G$4:$EH$8,N$14,0)*$D65,IF($C65=N$17,$G$5*$D65,""))</f>
        <v/>
      </c>
      <c r="O65" s="34" t="str">
        <f>IF(N65&lt;&gt;"",HLOOKUP(COUNT($F65:N65)+1,$G$4:$EH$8,O$14,0)*$D65,IF($C65=O$17,$G$5*$D65,""))</f>
        <v/>
      </c>
      <c r="P65" s="34" t="str">
        <f>IF(O65&lt;&gt;"",HLOOKUP(COUNT($F65:O65)+1,$G$4:$EH$8,P$14,0)*$D65,IF($C65=P$17,$G$5*$D65,""))</f>
        <v/>
      </c>
      <c r="Q65" s="34" t="str">
        <f>IF(P65&lt;&gt;"",HLOOKUP(COUNT($F65:P65)+1,$G$4:$EH$8,Q$14,0)*$D65,IF($C65=Q$17,$G$5*$D65,""))</f>
        <v/>
      </c>
      <c r="R65" s="34" t="str">
        <f>IF(Q65&lt;&gt;"",HLOOKUP(COUNT($F65:Q65)+1,$G$4:$EH$8,R$14,0)*$D65,IF($C65=R$17,$G$5*$D65,""))</f>
        <v/>
      </c>
      <c r="S65" s="34" t="str">
        <f>IF(R65&lt;&gt;"",HLOOKUP(COUNT($F65:R65)+1,$G$4:$EH$8,S$14,0)*$D65,IF($C65=S$17,$G$5*$D65,""))</f>
        <v/>
      </c>
      <c r="T65" s="34" t="str">
        <f>IF(S65&lt;&gt;"",HLOOKUP(COUNT($F65:S65)+1,$G$4:$EH$8,T$14,0)*$D65,IF($C65=T$17,$G$5*$D65,""))</f>
        <v/>
      </c>
      <c r="U65" s="34" t="str">
        <f>IF(T65&lt;&gt;"",HLOOKUP(COUNT($F65:T65)+1,$G$4:$EH$8,U$14,0)*$D65,IF($C65=U$17,$G$5*$D65,""))</f>
        <v/>
      </c>
      <c r="V65" s="34" t="str">
        <f>IF(U65&lt;&gt;"",HLOOKUP(COUNT($F65:U65)+1,$G$4:$EH$8,V$14,0)*$D65,IF($C65=V$17,$G$5*$D65,""))</f>
        <v/>
      </c>
      <c r="W65" s="34" t="str">
        <f>IF(V65&lt;&gt;"",HLOOKUP(COUNT($F65:V65)+1,$G$4:$EH$8,W$14,0)*$D65,IF($C65=W$17,$G$5*$D65,""))</f>
        <v/>
      </c>
      <c r="X65" s="34" t="str">
        <f>IF(W65&lt;&gt;"",HLOOKUP(COUNT($F65:W65)+1,$G$4:$EH$8,X$14,0)*$D65,IF($C65=X$17,$G$5*$D65,""))</f>
        <v/>
      </c>
      <c r="Y65" s="34" t="str">
        <f>IF(X65&lt;&gt;"",HLOOKUP(COUNT($F65:X65)+1,$G$4:$EH$8,Y$14,0)*$D65,IF($C65=Y$17,$G$5*$D65,""))</f>
        <v/>
      </c>
      <c r="Z65" s="34" t="str">
        <f>IF(Y65&lt;&gt;"",HLOOKUP(COUNT($F65:Y65)+1,$G$4:$EH$8,Z$14,0)*$D65,IF($C65=Z$17,$G$5*$D65,""))</f>
        <v/>
      </c>
      <c r="AA65" s="34" t="str">
        <f>IF(Z65&lt;&gt;"",HLOOKUP(COUNT($F65:Z65)+1,$G$4:$EH$8,AA$14,0)*$D65,IF($C65=AA$17,$G$5*$D65,""))</f>
        <v/>
      </c>
      <c r="AB65" s="34" t="str">
        <f>IF(AA65&lt;&gt;"",HLOOKUP(COUNT($F65:AA65)+1,$G$4:$EH$8,AB$14,0)*$D65,IF($C65=AB$17,$G$5*$D65,""))</f>
        <v/>
      </c>
      <c r="AC65" s="34" t="str">
        <f>IF(AB65&lt;&gt;"",HLOOKUP(COUNT($F65:AB65)+1,$G$4:$EH$8,AC$14,0)*$D65,IF($C65=AC$17,$G$5*$D65,""))</f>
        <v/>
      </c>
      <c r="AD65" s="34" t="str">
        <f>IF(AC65&lt;&gt;"",HLOOKUP(COUNT($F65:AC65)+1,$G$4:$EH$8,AD$14,0)*$D65,IF($C65=AD$17,$G$5*$D65,""))</f>
        <v/>
      </c>
      <c r="AE65" s="34" t="str">
        <f>IF(AD65&lt;&gt;"",HLOOKUP(COUNT($F65:AD65)+1,$G$4:$EH$8,AE$14,0)*$D65,IF($C65=AE$17,$G$5*$D65,""))</f>
        <v/>
      </c>
      <c r="AF65" s="34" t="str">
        <f>IF(AE65&lt;&gt;"",HLOOKUP(COUNT($F65:AE65)+1,$G$4:$EH$8,AF$14,0)*$D65,IF($C65=AF$17,$G$5*$D65,""))</f>
        <v/>
      </c>
      <c r="AG65" s="34" t="str">
        <f>IF(AF65&lt;&gt;"",HLOOKUP(COUNT($F65:AF65)+1,$G$4:$EH$8,AG$14,0)*$D65,IF($C65=AG$17,$G$5*$D65,""))</f>
        <v/>
      </c>
      <c r="AH65" s="34" t="str">
        <f>IF(AG65&lt;&gt;"",HLOOKUP(COUNT($F65:AG65)+1,$G$4:$EH$8,AH$14,0)*$D65,IF($C65=AH$17,$G$5*$D65,""))</f>
        <v/>
      </c>
      <c r="AI65" s="34" t="str">
        <f>IF(AH65&lt;&gt;"",HLOOKUP(COUNT($F65:AH65)+1,$G$4:$EH$8,AI$14,0)*$D65,IF($C65=AI$17,$G$5*$D65,""))</f>
        <v/>
      </c>
      <c r="AJ65" s="34" t="str">
        <f>IF(AI65&lt;&gt;"",HLOOKUP(COUNT($F65:AI65)+1,$G$4:$EH$8,AJ$14,0)*$D65,IF($C65=AJ$17,$G$5*$D65,""))</f>
        <v/>
      </c>
      <c r="AK65" s="34" t="str">
        <f>IF(AJ65&lt;&gt;"",HLOOKUP(COUNT($F65:AJ65)+1,$G$4:$EH$8,AK$14,0)*$D65,IF($C65=AK$17,$G$5*$D65,""))</f>
        <v/>
      </c>
      <c r="AL65" s="34" t="str">
        <f>IF(AK65&lt;&gt;"",HLOOKUP(COUNT($F65:AK65)+1,$G$4:$EH$8,AL$14,0)*$D65,IF($C65=AL$17,$G$5*$D65,""))</f>
        <v/>
      </c>
      <c r="AM65" s="34" t="str">
        <f>IF(AL65&lt;&gt;"",HLOOKUP(COUNT($F65:AL65)+1,$G$4:$EH$8,AM$14,0)*$D65,IF($C65=AM$17,$G$5*$D65,""))</f>
        <v/>
      </c>
      <c r="AN65" s="34" t="str">
        <f>IF(AM65&lt;&gt;"",HLOOKUP(COUNT($F65:AM65)+1,$G$4:$EH$8,AN$14,0)*$D65,IF($C65=AN$17,$G$5*$D65,""))</f>
        <v/>
      </c>
      <c r="AO65" s="34" t="str">
        <f>IF(AN65&lt;&gt;"",HLOOKUP(COUNT($F65:AN65)+1,$G$4:$EH$8,AO$14,0)*$D65,IF($C65=AO$17,$G$5*$D65,""))</f>
        <v/>
      </c>
      <c r="AP65" s="34" t="str">
        <f>IF(AO65&lt;&gt;"",HLOOKUP(COUNT($F65:AO65)+1,$G$4:$EH$8,AP$14,0)*$D65,IF($C65=AP$17,$G$5*$D65,""))</f>
        <v/>
      </c>
      <c r="AQ65" s="34" t="str">
        <f>IF(AP65&lt;&gt;"",HLOOKUP(COUNT($F65:AP65)+1,$G$4:$EH$8,AQ$14,0)*$D65,IF($C65=AQ$17,$G$5*$D65,""))</f>
        <v/>
      </c>
      <c r="AR65" s="34" t="str">
        <f>IF(AQ65&lt;&gt;"",HLOOKUP(COUNT($F65:AQ65)+1,$G$4:$EH$8,AR$14,0)*$D65,IF($C65=AR$17,$G$5*$D65,""))</f>
        <v/>
      </c>
      <c r="AS65" s="34" t="str">
        <f>IF(AR65&lt;&gt;"",HLOOKUP(COUNT($F65:AR65)+1,$G$4:$EH$8,AS$14,0)*$D65,IF($C65=AS$17,$G$5*$D65,""))</f>
        <v/>
      </c>
      <c r="AT65" s="34" t="str">
        <f>IF(AS65&lt;&gt;"",HLOOKUP(COUNT($F65:AS65)+1,$G$4:$EH$8,AT$14,0)*$D65,IF($C65=AT$17,$G$5*$D65,""))</f>
        <v/>
      </c>
      <c r="AU65" s="34" t="str">
        <f>IF(AT65&lt;&gt;"",HLOOKUP(COUNT($F65:AT65)+1,$G$4:$EH$8,AU$14,0)*$D65,IF($C65=AU$17,$G$5*$D65,""))</f>
        <v/>
      </c>
      <c r="AV65" s="34" t="str">
        <f>IF(AU65&lt;&gt;"",HLOOKUP(COUNT($F65:AU65)+1,$G$4:$EH$8,AV$14,0)*$D65,IF($C65=AV$17,$G$5*$D65,""))</f>
        <v/>
      </c>
      <c r="AW65" s="34" t="str">
        <f>IF(AV65&lt;&gt;"",HLOOKUP(COUNT($F65:AV65)+1,$G$4:$EH$8,AW$14,0)*$D65,IF($C65=AW$17,$G$5*$D65,""))</f>
        <v/>
      </c>
      <c r="AX65" s="34" t="str">
        <f>IF(AW65&lt;&gt;"",HLOOKUP(COUNT($F65:AW65)+1,$G$4:$EH$8,AX$14,0)*$D65,IF($C65=AX$17,$G$5*$D65,""))</f>
        <v/>
      </c>
      <c r="AY65" s="34" t="str">
        <f>IF(AX65&lt;&gt;"",HLOOKUP(COUNT($F65:AX65)+1,$G$4:$EH$8,AY$14,0)*$D65,IF($C65=AY$17,$G$5*$D65,""))</f>
        <v/>
      </c>
      <c r="AZ65" s="34" t="str">
        <f>IF(AY65&lt;&gt;"",HLOOKUP(COUNT($F65:AY65)+1,$G$4:$EH$8,AZ$14,0)*$D65,IF($C65=AZ$17,$G$5*$D65,""))</f>
        <v/>
      </c>
      <c r="BA65" s="34">
        <f>IF(AZ65&lt;&gt;"",HLOOKUP(COUNT($F65:AZ65)+1,$G$4:$EH$8,BA$14,0)*$D65,IF($C65=BA$17,$G$5*$D65,""))</f>
        <v>0</v>
      </c>
      <c r="BB65" s="34">
        <f>IF(BA65&lt;&gt;"",HLOOKUP(COUNT($F65:BA65)+1,$G$4:$EH$8,BB$14,0)*$D65,IF($C65=BB$17,$G$5*$D65,""))</f>
        <v>0</v>
      </c>
      <c r="BC65" s="34" t="e">
        <f>IF(BB65&lt;&gt;"",HLOOKUP(COUNT($F65:BB65)+1,$G$4:$EH$8,BC$14,0)*$D65,IF($C65=BC$17,$G$5*$D65,""))</f>
        <v>#VALUE!</v>
      </c>
      <c r="BD65" s="34" t="e">
        <f>IF(BC65&lt;&gt;"",HLOOKUP(COUNT($F65:BC65)+1,$G$4:$EH$8,BD$14,0)*$D65,IF($C65=BD$17,$G$5*$D65,""))</f>
        <v>#VALUE!</v>
      </c>
      <c r="BE65" s="34" t="e">
        <f>IF(BD65&lt;&gt;"",HLOOKUP(COUNT($F65:BD65)+1,$G$4:$EH$8,BE$14,0)*$D65,IF($C65=BE$17,$G$5*$D65,""))</f>
        <v>#VALUE!</v>
      </c>
      <c r="BF65" s="34" t="e">
        <f>IF(BE65&lt;&gt;"",HLOOKUP(COUNT($F65:BE65)+1,$G$4:$EH$8,BF$14,0)*$D65,IF($C65=BF$17,$G$5*$D65,""))</f>
        <v>#VALUE!</v>
      </c>
      <c r="BG65" s="34" t="e">
        <f>IF(BF65&lt;&gt;"",HLOOKUP(COUNT($F65:BF65)+1,$G$4:$EH$8,BG$14,0)*$D65,IF($C65=BG$17,$G$5*$D65,""))</f>
        <v>#VALUE!</v>
      </c>
      <c r="BH65" s="34" t="e">
        <f>IF(BG65&lt;&gt;"",HLOOKUP(COUNT($F65:BG65)+1,$G$4:$EH$8,BH$14,0)*$D65,IF($C65=BH$17,$G$5*$D65,""))</f>
        <v>#VALUE!</v>
      </c>
      <c r="BI65" s="34" t="e">
        <f>IF(BH65&lt;&gt;"",HLOOKUP(COUNT($F65:BH65)+1,$G$4:$EH$8,BI$14,0)*$D65,IF($C65=BI$17,$G$5*$D65,""))</f>
        <v>#VALUE!</v>
      </c>
      <c r="BJ65" s="34" t="e">
        <f>IF(BI65&lt;&gt;"",HLOOKUP(COUNT($F65:BI65)+1,$G$4:$EH$8,BJ$14,0)*$D65,IF($C65=BJ$17,$G$5*$D65,""))</f>
        <v>#VALUE!</v>
      </c>
      <c r="BK65" s="34" t="e">
        <f>IF(BJ65&lt;&gt;"",HLOOKUP(COUNT($F65:BJ65)+1,$G$4:$EH$8,BK$14,0)*$D65,IF($C65=BK$17,$G$5*$D65,""))</f>
        <v>#VALUE!</v>
      </c>
      <c r="BL65" s="34" t="e">
        <f>IF(BK65&lt;&gt;"",HLOOKUP(COUNT($F65:BK65)+1,$G$4:$EH$8,BL$14,0)*$D65,IF($C65=BL$17,$G$5*$D65,""))</f>
        <v>#VALUE!</v>
      </c>
      <c r="BM65" s="34" t="e">
        <f>IF(BL65&lt;&gt;"",HLOOKUP(COUNT($F65:BL65)+1,$G$4:$EH$8,BM$14,0)*$D65,IF($C65=BM$17,$G$5*$D65,""))</f>
        <v>#VALUE!</v>
      </c>
      <c r="BN65" s="34" t="e">
        <f>IF(BM65&lt;&gt;"",HLOOKUP(COUNT($F65:BM65)+1,$G$4:$EH$8,BN$14,0)*$D65,IF($C65=BN$17,$G$5*$D65,""))</f>
        <v>#VALUE!</v>
      </c>
      <c r="BO65" s="34" t="e">
        <f>IF(BN65&lt;&gt;"",HLOOKUP(COUNT($F65:BN65)+1,$G$4:$EH$8,BO$14,0)*$D65,IF($C65=BO$17,$G$5*$D65,""))</f>
        <v>#VALUE!</v>
      </c>
      <c r="BP65" s="34" t="e">
        <f>IF(BO65&lt;&gt;"",HLOOKUP(COUNT($F65:BO65)+1,$G$4:$EH$8,BP$14,0)*$D65,IF($C65=BP$17,$G$5*$D65,""))</f>
        <v>#VALUE!</v>
      </c>
      <c r="BQ65" s="34" t="e">
        <f>IF(BP65&lt;&gt;"",HLOOKUP(COUNT($F65:BP65)+1,$G$4:$EH$8,BQ$14,0)*$D65,IF($C65=BQ$17,$G$5*$D65,""))</f>
        <v>#VALUE!</v>
      </c>
      <c r="BR65" s="34" t="e">
        <f>IF(BQ65&lt;&gt;"",HLOOKUP(COUNT($F65:BQ65)+1,$G$4:$EH$8,BR$14,0)*$D65,IF($C65=BR$17,$G$5*$D65,""))</f>
        <v>#VALUE!</v>
      </c>
      <c r="BS65" s="34" t="e">
        <f>IF(BR65&lt;&gt;"",HLOOKUP(COUNT($F65:BR65)+1,$G$4:$EH$8,BS$14,0)*$D65,IF($C65=BS$17,$G$5*$D65,""))</f>
        <v>#VALUE!</v>
      </c>
      <c r="BT65" s="34" t="e">
        <f>IF(BS65&lt;&gt;"",HLOOKUP(COUNT($F65:BS65)+1,$G$4:$EH$8,BT$14,0)*$D65,IF($C65=BT$17,$G$5*$D65,""))</f>
        <v>#VALUE!</v>
      </c>
      <c r="BU65" s="34" t="e">
        <f>IF(BT65&lt;&gt;"",HLOOKUP(COUNT($F65:BT65)+1,$G$4:$EH$8,BU$14,0)*$D65,IF($C65=BU$17,$G$5*$D65,""))</f>
        <v>#VALUE!</v>
      </c>
      <c r="BV65" s="34" t="e">
        <f>IF(BU65&lt;&gt;"",HLOOKUP(COUNT($F65:BU65)+1,$G$4:$EH$8,BV$14,0)*$D65,IF($C65=BV$17,$G$5*$D65,""))</f>
        <v>#VALUE!</v>
      </c>
      <c r="BW65" s="34" t="e">
        <f>IF(BV65&lt;&gt;"",HLOOKUP(COUNT($F65:BV65)+1,$G$4:$EH$8,BW$14,0)*$D65,IF($C65=BW$17,$G$5*$D65,""))</f>
        <v>#VALUE!</v>
      </c>
      <c r="BX65" s="34" t="e">
        <f>IF(BW65&lt;&gt;"",HLOOKUP(COUNT($F65:BW65)+1,$G$4:$EH$8,BX$14,0)*$D65,IF($C65=BX$17,$G$5*$D65,""))</f>
        <v>#VALUE!</v>
      </c>
      <c r="BY65" s="34" t="e">
        <f>IF(BX65&lt;&gt;"",HLOOKUP(COUNT($F65:BX65)+1,$G$4:$EH$8,BY$14,0)*$D65,IF($C65=BY$17,$G$5*$D65,""))</f>
        <v>#VALUE!</v>
      </c>
      <c r="BZ65" s="34" t="e">
        <f>IF(BY65&lt;&gt;"",HLOOKUP(COUNT($F65:BY65)+1,$G$4:$EH$8,BZ$14,0)*$D65,IF($C65=BZ$17,$G$5*$D65,""))</f>
        <v>#VALUE!</v>
      </c>
      <c r="CA65" s="34" t="e">
        <f>IF(BZ65&lt;&gt;"",HLOOKUP(COUNT($F65:BZ65)+1,$G$4:$EH$8,CA$14,0)*$D65,IF($C65=CA$17,$G$5*$D65,""))</f>
        <v>#VALUE!</v>
      </c>
      <c r="CB65" s="34" t="e">
        <f>IF(CA65&lt;&gt;"",HLOOKUP(COUNT($F65:CA65)+1,$G$4:$EH$8,CB$14,0)*$D65,IF($C65=CB$17,$G$5*$D65,""))</f>
        <v>#VALUE!</v>
      </c>
      <c r="CC65" s="34" t="e">
        <f>IF(CB65&lt;&gt;"",HLOOKUP(COUNT($F65:CB65)+1,$G$4:$EH$8,CC$14,0)*$D65,IF($C65=CC$17,$G$5*$D65,""))</f>
        <v>#VALUE!</v>
      </c>
      <c r="CD65" s="34" t="e">
        <f>IF(CC65&lt;&gt;"",HLOOKUP(COUNT($F65:CC65)+1,$G$4:$EH$8,CD$14,0)*$D65,IF($C65=CD$17,$G$5*$D65,""))</f>
        <v>#VALUE!</v>
      </c>
      <c r="CE65" s="34" t="e">
        <f>IF(CD65&lt;&gt;"",HLOOKUP(COUNT($F65:CD65)+1,$G$4:$EH$8,CE$14,0)*$D65,IF($C65=CE$17,$G$5*$D65,""))</f>
        <v>#VALUE!</v>
      </c>
      <c r="CF65" s="34" t="e">
        <f>IF(CE65&lt;&gt;"",HLOOKUP(COUNT($F65:CE65)+1,$G$4:$EH$8,CF$14,0)*$D65,IF($C65=CF$17,$G$5*$D65,""))</f>
        <v>#VALUE!</v>
      </c>
      <c r="CG65" s="34" t="e">
        <f>IF(CF65&lt;&gt;"",HLOOKUP(COUNT($F65:CF65)+1,$G$4:$EH$8,CG$14,0)*$D65,IF($C65=CG$17,$G$5*$D65,""))</f>
        <v>#VALUE!</v>
      </c>
      <c r="CH65" s="34" t="e">
        <f>IF(CG65&lt;&gt;"",HLOOKUP(COUNT($F65:CG65)+1,$G$4:$EH$8,CH$14,0)*$D65,IF($C65=CH$17,$G$5*$D65,""))</f>
        <v>#VALUE!</v>
      </c>
      <c r="CI65" s="34" t="e">
        <f>IF(CH65&lt;&gt;"",HLOOKUP(COUNT($F65:CH65)+1,$G$4:$EH$8,CI$14,0)*$D65,IF($C65=CI$17,$G$5*$D65,""))</f>
        <v>#VALUE!</v>
      </c>
      <c r="CJ65" s="34" t="e">
        <f>IF(CI65&lt;&gt;"",HLOOKUP(COUNT($F65:CI65)+1,$G$4:$EH$8,CJ$14,0)*$D65,IF($C65=CJ$17,$G$5*$D65,""))</f>
        <v>#VALUE!</v>
      </c>
      <c r="CK65" s="34" t="e">
        <f>IF(CJ65&lt;&gt;"",HLOOKUP(COUNT($F65:CJ65)+1,$G$4:$EH$8,CK$14,0)*$D65,IF($C65=CK$17,$G$5*$D65,""))</f>
        <v>#VALUE!</v>
      </c>
      <c r="CL65" s="34" t="e">
        <f>IF(CK65&lt;&gt;"",HLOOKUP(COUNT($F65:CK65)+1,$G$4:$EH$8,CL$14,0)*$D65,IF($C65=CL$17,$G$5*$D65,""))</f>
        <v>#VALUE!</v>
      </c>
      <c r="CM65" s="34" t="e">
        <f>IF(CL65&lt;&gt;"",HLOOKUP(COUNT($F65:CL65)+1,$G$4:$EH$8,CM$14,0)*$D65,IF($C65=CM$17,$G$5*$D65,""))</f>
        <v>#VALUE!</v>
      </c>
      <c r="CN65" s="34" t="e">
        <f>IF(CM65&lt;&gt;"",HLOOKUP(COUNT($F65:CM65)+1,$G$4:$EH$8,CN$14,0)*$D65,IF($C65=CN$17,$G$5*$D65,""))</f>
        <v>#VALUE!</v>
      </c>
      <c r="CO65" s="34" t="e">
        <f>IF(CN65&lt;&gt;"",HLOOKUP(COUNT($F65:CN65)+1,$G$4:$EH$8,CO$14,0)*$D65,IF($C65=CO$17,$G$5*$D65,""))</f>
        <v>#VALUE!</v>
      </c>
      <c r="CP65" s="34" t="e">
        <f>IF(CO65&lt;&gt;"",HLOOKUP(COUNT($F65:CO65)+1,$G$4:$EH$8,CP$14,0)*$D65,IF($C65=CP$17,$G$5*$D65,""))</f>
        <v>#VALUE!</v>
      </c>
      <c r="CQ65" s="34" t="e">
        <f>IF(CP65&lt;&gt;"",HLOOKUP(COUNT($F65:CP65)+1,$G$4:$EH$8,CQ$14,0)*$D65,IF($C65=CQ$17,$G$5*$D65,""))</f>
        <v>#VALUE!</v>
      </c>
      <c r="CR65" s="34" t="e">
        <f>IF(CQ65&lt;&gt;"",HLOOKUP(COUNT($F65:CQ65)+1,$G$4:$EH$8,CR$14,0)*$D65,IF($C65=CR$17,$G$5*$D65,""))</f>
        <v>#VALUE!</v>
      </c>
      <c r="CS65" s="34" t="e">
        <f>IF(CR65&lt;&gt;"",HLOOKUP(COUNT($F65:CR65)+1,$G$4:$EH$8,CS$14,0)*$D65,IF($C65=CS$17,$G$5*$D65,""))</f>
        <v>#VALUE!</v>
      </c>
      <c r="CT65" s="34" t="e">
        <f>IF(CS65&lt;&gt;"",HLOOKUP(COUNT($F65:CS65)+1,$G$4:$EH$8,CT$14,0)*$D65,IF($C65=CT$17,$G$5*$D65,""))</f>
        <v>#VALUE!</v>
      </c>
      <c r="CU65" s="34" t="e">
        <f>IF(CT65&lt;&gt;"",HLOOKUP(COUNT($F65:CT65)+1,$G$4:$EH$8,CU$14,0)*$D65,IF($C65=CU$17,$G$5*$D65,""))</f>
        <v>#VALUE!</v>
      </c>
      <c r="CV65" s="34" t="e">
        <f>IF(CU65&lt;&gt;"",HLOOKUP(COUNT($F65:CU65)+1,$G$4:$EH$8,CV$14,0)*$D65,IF($C65=CV$17,$G$5*$D65,""))</f>
        <v>#VALUE!</v>
      </c>
      <c r="CW65" s="34" t="e">
        <f>IF(CV65&lt;&gt;"",HLOOKUP(COUNT($F65:CV65)+1,$G$4:$EH$8,CW$14,0)*$D65,IF($C65=CW$17,$G$5*$D65,""))</f>
        <v>#VALUE!</v>
      </c>
      <c r="CX65" s="34" t="e">
        <f>IF(CW65&lt;&gt;"",HLOOKUP(COUNT($F65:CW65)+1,$G$4:$EH$8,CX$14,0)*$D65,IF($C65=CX$17,$G$5*$D65,""))</f>
        <v>#VALUE!</v>
      </c>
      <c r="CY65" s="34" t="e">
        <f>IF(CX65&lt;&gt;"",HLOOKUP(COUNT($F65:CX65)+1,$G$4:$EH$8,CY$14,0)*$D65,IF($C65=CY$17,$G$5*$D65,""))</f>
        <v>#VALUE!</v>
      </c>
      <c r="CZ65" s="34" t="e">
        <f>IF(CY65&lt;&gt;"",HLOOKUP(COUNT($F65:CY65)+1,$G$4:$EH$8,CZ$14,0)*$D65,IF($C65=CZ$17,$G$5*$D65,""))</f>
        <v>#VALUE!</v>
      </c>
      <c r="DA65" s="34" t="e">
        <f>IF(CZ65&lt;&gt;"",HLOOKUP(COUNT($F65:CZ65)+1,$G$4:$EH$8,DA$14,0)*$D65,IF($C65=DA$17,$G$5*$D65,""))</f>
        <v>#VALUE!</v>
      </c>
      <c r="DB65" s="34" t="e">
        <f>IF(DA65&lt;&gt;"",HLOOKUP(COUNT($F65:DA65)+1,$G$4:$EH$8,DB$14,0)*$D65,IF($C65=DB$17,$G$5*$D65,""))</f>
        <v>#VALUE!</v>
      </c>
      <c r="DC65" s="34" t="e">
        <f>IF(DB65&lt;&gt;"",HLOOKUP(COUNT($F65:DB65)+1,$G$4:$EH$8,DC$14,0)*$D65,IF($C65=DC$17,$G$5*$D65,""))</f>
        <v>#VALUE!</v>
      </c>
      <c r="DD65" s="34" t="e">
        <f>IF(DC65&lt;&gt;"",HLOOKUP(COUNT($F65:DC65)+1,$G$4:$EH$8,DD$14,0)*$D65,IF($C65=DD$17,$G$5*$D65,""))</f>
        <v>#VALUE!</v>
      </c>
      <c r="DE65" s="34" t="e">
        <f>IF(DD65&lt;&gt;"",HLOOKUP(COUNT($F65:DD65)+1,$G$4:$EH$8,DE$14,0)*$D65,IF($C65=DE$17,$G$5*$D65,""))</f>
        <v>#VALUE!</v>
      </c>
      <c r="DF65" s="34" t="e">
        <f>IF(DE65&lt;&gt;"",HLOOKUP(COUNT($F65:DE65)+1,$G$4:$EH$8,DF$14,0)*$D65,IF($C65=DF$17,$G$5*$D65,""))</f>
        <v>#VALUE!</v>
      </c>
      <c r="DG65" s="34" t="e">
        <f>IF(DF65&lt;&gt;"",HLOOKUP(COUNT($F65:DF65)+1,$G$4:$EH$8,DG$14,0)*$D65,IF($C65=DG$17,$G$5*$D65,""))</f>
        <v>#VALUE!</v>
      </c>
      <c r="DH65" s="34" t="e">
        <f>IF(DG65&lt;&gt;"",HLOOKUP(COUNT($F65:DG65)+1,$G$4:$EH$8,DH$14,0)*$D65,IF($C65=DH$17,$G$5*$D65,""))</f>
        <v>#VALUE!</v>
      </c>
      <c r="DI65" s="34" t="e">
        <f>IF(DH65&lt;&gt;"",HLOOKUP(COUNT($F65:DH65)+1,$G$4:$EH$8,DI$14,0)*$D65,IF($C65=DI$17,$G$5*$D65,""))</f>
        <v>#VALUE!</v>
      </c>
      <c r="DJ65" s="34" t="e">
        <f>IF(DI65&lt;&gt;"",HLOOKUP(COUNT($F65:DI65)+1,$G$4:$EH$8,DJ$14,0)*$D65,IF($C65=DJ$17,$G$5*$D65,""))</f>
        <v>#VALUE!</v>
      </c>
      <c r="DK65" s="34" t="e">
        <f>IF(DJ65&lt;&gt;"",HLOOKUP(COUNT($F65:DJ65)+1,$G$4:$EH$8,DK$14,0)*$D65,IF($C65=DK$17,$G$5*$D65,""))</f>
        <v>#VALUE!</v>
      </c>
      <c r="DL65" s="34" t="e">
        <f>IF(DK65&lt;&gt;"",HLOOKUP(COUNT($F65:DK65)+1,$G$4:$EH$8,DL$14,0)*$D65,IF($C65=DL$17,$G$5*$D65,""))</f>
        <v>#VALUE!</v>
      </c>
      <c r="DM65" s="34" t="e">
        <f>IF(DL65&lt;&gt;"",HLOOKUP(COUNT($F65:DL65)+1,$G$4:$EH$8,DM$14,0)*$D65,IF($C65=DM$17,$G$5*$D65,""))</f>
        <v>#VALUE!</v>
      </c>
      <c r="DN65" s="34" t="e">
        <f>IF(DM65&lt;&gt;"",HLOOKUP(COUNT($F65:DM65)+1,$G$4:$EH$8,DN$14,0)*$D65,IF($C65=DN$17,$G$5*$D65,""))</f>
        <v>#VALUE!</v>
      </c>
      <c r="DO65" s="34" t="e">
        <f>IF(DN65&lt;&gt;"",HLOOKUP(COUNT($F65:DN65)+1,$G$4:$EH$8,DO$14,0)*$D65,IF($C65=DO$17,$G$5*$D65,""))</f>
        <v>#VALUE!</v>
      </c>
      <c r="DP65" s="34" t="e">
        <f>IF(DO65&lt;&gt;"",HLOOKUP(COUNT($F65:DO65)+1,$G$4:$EH$8,DP$14,0)*$D65,IF($C65=DP$17,$G$5*$D65,""))</f>
        <v>#VALUE!</v>
      </c>
      <c r="DQ65" s="34" t="e">
        <f>IF(DP65&lt;&gt;"",HLOOKUP(COUNT($F65:DP65)+1,$G$4:$EH$8,DQ$14,0)*$D65,IF($C65=DQ$17,$G$5*$D65,""))</f>
        <v>#VALUE!</v>
      </c>
      <c r="DR65" s="34" t="e">
        <f>IF(DQ65&lt;&gt;"",HLOOKUP(COUNT($F65:DQ65)+1,$G$4:$EH$8,DR$14,0)*$D65,IF($C65=DR$17,$G$5*$D65,""))</f>
        <v>#VALUE!</v>
      </c>
      <c r="DS65" s="34" t="e">
        <f>IF(DR65&lt;&gt;"",HLOOKUP(COUNT($F65:DR65)+1,$G$4:$EH$8,DS$14,0)*$D65,IF($C65=DS$17,$G$5*$D65,""))</f>
        <v>#VALUE!</v>
      </c>
      <c r="DT65" s="34" t="e">
        <f>IF(DS65&lt;&gt;"",HLOOKUP(COUNT($F65:DS65)+1,$G$4:$EH$8,DT$14,0)*$D65,IF($C65=DT$17,$G$5*$D65,""))</f>
        <v>#VALUE!</v>
      </c>
      <c r="DU65" s="34" t="e">
        <f>IF(DT65&lt;&gt;"",HLOOKUP(COUNT($F65:DT65)+1,$G$4:$EH$8,DU$14,0)*$D65,IF($C65=DU$17,$G$5*$D65,""))</f>
        <v>#VALUE!</v>
      </c>
      <c r="DV65" s="34" t="e">
        <f>IF(DU65&lt;&gt;"",HLOOKUP(COUNT($F65:DU65)+1,$G$4:$EH$8,DV$14,0)*$D65,IF($C65=DV$17,$G$5*$D65,""))</f>
        <v>#VALUE!</v>
      </c>
      <c r="DX65" s="34" t="str">
        <f>IF(DW65&lt;&gt;"",HLOOKUP(COUNT($DW65:DW65)+1,$G$4:$CX$8,DX$14,0)*$D65,IF($C65=DX$17,$G$6*$D65,""))</f>
        <v/>
      </c>
      <c r="DY65" s="34" t="str">
        <f>IF(DX65&lt;&gt;"",HLOOKUP(COUNT($DW65:DX65)+1,$G$4:$CX$8,DY$14,0)*$D65,IF($C65=DY$17,$G$6*$D65,""))</f>
        <v/>
      </c>
      <c r="DZ65" s="34" t="str">
        <f>IF(DY65&lt;&gt;"",HLOOKUP(COUNT($DW65:DY65)+1,$G$4:$CX$8,DZ$14,0)*$D65,IF($C65=DZ$17,$G$6*$D65,""))</f>
        <v/>
      </c>
      <c r="EA65" s="34" t="str">
        <f>IF(DZ65&lt;&gt;"",HLOOKUP(COUNT($DW65:DZ65)+1,$G$4:$CX$8,EA$14,0)*$D65,IF($C65=EA$17,$G$6*$D65,""))</f>
        <v/>
      </c>
      <c r="EB65" s="34" t="str">
        <f>IF(EA65&lt;&gt;"",HLOOKUP(COUNT($DW65:EA65)+1,$G$4:$CX$8,EB$14,0)*$D65,IF($C65=EB$17,$G$6*$D65,""))</f>
        <v/>
      </c>
      <c r="EC65" s="34" t="str">
        <f>IF(EB65&lt;&gt;"",HLOOKUP(COUNT($DW65:EB65)+1,$G$4:$CX$8,EC$14,0)*$D65,IF($C65=EC$17,$G$6*$D65,""))</f>
        <v/>
      </c>
      <c r="ED65" s="34" t="str">
        <f>IF(EC65&lt;&gt;"",HLOOKUP(COUNT($DW65:EC65)+1,$G$4:$CX$8,ED$14,0)*$D65,IF($C65=ED$17,$G$6*$D65,""))</f>
        <v/>
      </c>
      <c r="EE65" s="34" t="str">
        <f>IF(ED65&lt;&gt;"",HLOOKUP(COUNT($DW65:ED65)+1,$G$4:$CX$8,EE$14,0)*$D65,IF($C65=EE$17,$G$6*$D65,""))</f>
        <v/>
      </c>
      <c r="EF65" s="34" t="str">
        <f>IF(EE65&lt;&gt;"",HLOOKUP(COUNT($DW65:EE65)+1,$G$4:$CX$8,EF$14,0)*$D65,IF($C65=EF$17,$G$6*$D65,""))</f>
        <v/>
      </c>
      <c r="EG65" s="34" t="str">
        <f>IF(EF65&lt;&gt;"",HLOOKUP(COUNT($DW65:EF65)+1,$G$4:$CX$8,EG$14,0)*$D65,IF($C65=EG$17,$G$6*$D65,""))</f>
        <v/>
      </c>
      <c r="EH65" s="34" t="str">
        <f>IF(EG65&lt;&gt;"",HLOOKUP(COUNT($DW65:EG65)+1,$G$4:$CX$8,EH$14,0)*$D65,IF($C65=EH$17,$G$6*$D65,""))</f>
        <v/>
      </c>
      <c r="EI65" s="34" t="str">
        <f>IF(EH65&lt;&gt;"",HLOOKUP(COUNT($DW65:EH65)+1,$G$4:$CX$8,EI$14,0)*$D65,IF($C65=EI$17,$G$6*$D65,""))</f>
        <v/>
      </c>
      <c r="EJ65" s="34" t="str">
        <f>IF(EI65&lt;&gt;"",HLOOKUP(COUNT($DW65:EI65)+1,$G$4:$CX$8,EJ$14,0)*$D65,IF($C65=EJ$17,$G$6*$D65,""))</f>
        <v/>
      </c>
      <c r="EK65" s="34" t="str">
        <f>IF(EJ65&lt;&gt;"",HLOOKUP(COUNT($DW65:EJ65)+1,$G$4:$CX$8,EK$14,0)*$D65,IF($C65=EK$17,$G$6*$D65,""))</f>
        <v/>
      </c>
      <c r="EL65" s="34" t="str">
        <f>IF(EK65&lt;&gt;"",HLOOKUP(COUNT($DW65:EK65)+1,$G$4:$CX$8,EL$14,0)*$D65,IF($C65=EL$17,$G$6*$D65,""))</f>
        <v/>
      </c>
      <c r="EM65" s="34" t="str">
        <f>IF(EL65&lt;&gt;"",HLOOKUP(COUNT($DW65:EL65)+1,$G$4:$CX$8,EM$14,0)*$D65,IF($C65=EM$17,$G$6*$D65,""))</f>
        <v/>
      </c>
      <c r="EN65" s="34" t="str">
        <f>IF(EM65&lt;&gt;"",HLOOKUP(COUNT($DW65:EM65)+1,$G$4:$CX$8,EN$14,0)*$D65,IF($C65=EN$17,$G$6*$D65,""))</f>
        <v/>
      </c>
      <c r="EO65" s="34" t="str">
        <f>IF(EN65&lt;&gt;"",HLOOKUP(COUNT($DW65:EN65)+1,$G$4:$CX$8,EO$14,0)*$D65,IF($C65=EO$17,$G$6*$D65,""))</f>
        <v/>
      </c>
      <c r="EP65" s="34" t="str">
        <f>IF(EO65&lt;&gt;"",HLOOKUP(COUNT($DW65:EO65)+1,$G$4:$CX$8,EP$14,0)*$D65,IF($C65=EP$17,$G$6*$D65,""))</f>
        <v/>
      </c>
      <c r="EQ65" s="34" t="str">
        <f>IF(EP65&lt;&gt;"",HLOOKUP(COUNT($DW65:EP65)+1,$G$4:$CX$8,EQ$14,0)*$D65,IF($C65=EQ$17,$G$6*$D65,""))</f>
        <v/>
      </c>
      <c r="ER65" s="34" t="str">
        <f>IF(EQ65&lt;&gt;"",HLOOKUP(COUNT($DW65:EQ65)+1,$G$4:$CX$8,ER$14,0)*$D65,IF($C65=ER$17,$G$6*$D65,""))</f>
        <v/>
      </c>
      <c r="ES65" s="34" t="str">
        <f>IF(ER65&lt;&gt;"",HLOOKUP(COUNT($DW65:ER65)+1,$G$4:$CX$8,ES$14,0)*$D65,IF($C65=ES$17,$G$6*$D65,""))</f>
        <v/>
      </c>
      <c r="ET65" s="34" t="str">
        <f>IF(ES65&lt;&gt;"",HLOOKUP(COUNT($DW65:ES65)+1,$G$4:$CX$8,ET$14,0)*$D65,IF($C65=ET$17,$G$6*$D65,""))</f>
        <v/>
      </c>
      <c r="EU65" s="34" t="str">
        <f>IF(ET65&lt;&gt;"",HLOOKUP(COUNT($DW65:ET65)+1,$G$4:$CX$8,EU$14,0)*$D65,IF($C65=EU$17,$G$6*$D65,""))</f>
        <v/>
      </c>
      <c r="EV65" s="34" t="str">
        <f>IF(EU65&lt;&gt;"",HLOOKUP(COUNT($DW65:EU65)+1,$G$4:$CX$8,EV$14,0)*$D65,IF($C65=EV$17,$G$6*$D65,""))</f>
        <v/>
      </c>
      <c r="EW65" s="34" t="str">
        <f>IF(EV65&lt;&gt;"",HLOOKUP(COUNT($DW65:EV65)+1,$G$4:$CX$8,EW$14,0)*$D65,IF($C65=EW$17,$G$6*$D65,""))</f>
        <v/>
      </c>
      <c r="EX65" s="34" t="str">
        <f>IF(EW65&lt;&gt;"",HLOOKUP(COUNT($DW65:EW65)+1,$G$4:$CX$8,EX$14,0)*$D65,IF($C65=EX$17,$G$6*$D65,""))</f>
        <v/>
      </c>
      <c r="EY65" s="34" t="str">
        <f>IF(EX65&lt;&gt;"",HLOOKUP(COUNT($DW65:EX65)+1,$G$4:$CX$8,EY$14,0)*$D65,IF($C65=EY$17,$G$6*$D65,""))</f>
        <v/>
      </c>
      <c r="EZ65" s="34" t="str">
        <f>IF(EY65&lt;&gt;"",HLOOKUP(COUNT($DW65:EY65)+1,$G$4:$CX$8,EZ$14,0)*$D65,IF($C65=EZ$17,$G$6*$D65,""))</f>
        <v/>
      </c>
      <c r="FA65" s="34" t="str">
        <f>IF(EZ65&lt;&gt;"",HLOOKUP(COUNT($DW65:EZ65)+1,$G$4:$CX$8,FA$14,0)*$D65,IF($C65=FA$17,$G$6*$D65,""))</f>
        <v/>
      </c>
      <c r="FB65" s="34" t="str">
        <f>IF(FA65&lt;&gt;"",HLOOKUP(COUNT($DW65:FA65)+1,$G$4:$CX$8,FB$14,0)*$D65,IF($C65=FB$17,$G$6*$D65,""))</f>
        <v/>
      </c>
      <c r="FC65" s="34" t="str">
        <f>IF(FB65&lt;&gt;"",HLOOKUP(COUNT($DW65:FB65)+1,$G$4:$CX$8,FC$14,0)*$D65,IF($C65=FC$17,$G$6*$D65,""))</f>
        <v/>
      </c>
      <c r="FD65" s="34" t="str">
        <f>IF(FC65&lt;&gt;"",HLOOKUP(COUNT($DW65:FC65)+1,$G$4:$CX$8,FD$14,0)*$D65,IF($C65=FD$17,$G$6*$D65,""))</f>
        <v/>
      </c>
      <c r="FE65" s="34" t="str">
        <f>IF(FD65&lt;&gt;"",HLOOKUP(COUNT($DW65:FD65)+1,$G$4:$CX$8,FE$14,0)*$D65,IF($C65=FE$17,$G$6*$D65,""))</f>
        <v/>
      </c>
      <c r="FF65" s="34" t="str">
        <f>IF(FE65&lt;&gt;"",HLOOKUP(COUNT($DW65:FE65)+1,$G$4:$CX$8,FF$14,0)*$D65,IF($C65=FF$17,$G$6*$D65,""))</f>
        <v/>
      </c>
      <c r="FG65" s="34" t="str">
        <f>IF(FF65&lt;&gt;"",HLOOKUP(COUNT($DW65:FF65)+1,$G$4:$CX$8,FG$14,0)*$D65,IF($C65=FG$17,$G$6*$D65,""))</f>
        <v/>
      </c>
      <c r="FH65" s="34" t="str">
        <f>IF(FG65&lt;&gt;"",HLOOKUP(COUNT($DW65:FG65)+1,$G$4:$CX$8,FH$14,0)*$D65,IF($C65=FH$17,$G$6*$D65,""))</f>
        <v/>
      </c>
      <c r="FI65" s="34" t="str">
        <f>IF(FH65&lt;&gt;"",HLOOKUP(COUNT($DW65:FH65)+1,$G$4:$CX$8,FI$14,0)*$D65,IF($C65=FI$17,$G$6*$D65,""))</f>
        <v/>
      </c>
      <c r="FJ65" s="34" t="str">
        <f>IF(FI65&lt;&gt;"",HLOOKUP(COUNT($DW65:FI65)+1,$G$4:$CX$8,FJ$14,0)*$D65,IF($C65=FJ$17,$G$6*$D65,""))</f>
        <v/>
      </c>
      <c r="FK65" s="34" t="str">
        <f>IF(FJ65&lt;&gt;"",HLOOKUP(COUNT($DW65:FJ65)+1,$G$4:$CX$8,FK$14,0)*$D65,IF($C65=FK$17,$G$6*$D65,""))</f>
        <v/>
      </c>
      <c r="FL65" s="34" t="str">
        <f>IF(FK65&lt;&gt;"",HLOOKUP(COUNT($DW65:FK65)+1,$G$4:$CX$8,FL$14,0)*$D65,IF($C65=FL$17,$G$6*$D65,""))</f>
        <v/>
      </c>
      <c r="FM65" s="34" t="str">
        <f>IF(FL65&lt;&gt;"",HLOOKUP(COUNT($DW65:FL65)+1,$G$4:$CX$8,FM$14,0)*$D65,IF($C65=FM$17,$G$6*$D65,""))</f>
        <v/>
      </c>
      <c r="FN65" s="34" t="str">
        <f>IF(FM65&lt;&gt;"",HLOOKUP(COUNT($DW65:FM65)+1,$G$4:$CX$8,FN$14,0)*$D65,IF($C65=FN$17,$G$6*$D65,""))</f>
        <v/>
      </c>
      <c r="FO65" s="34" t="str">
        <f>IF(FN65&lt;&gt;"",HLOOKUP(COUNT($DW65:FN65)+1,$G$4:$CX$8,FO$14,0)*$D65,IF($C65=FO$17,$G$6*$D65,""))</f>
        <v/>
      </c>
      <c r="FP65" s="34" t="str">
        <f>IF(FO65&lt;&gt;"",HLOOKUP(COUNT($DW65:FO65)+1,$G$4:$CX$8,FP$14,0)*$D65,IF($C65=FP$17,$G$6*$D65,""))</f>
        <v/>
      </c>
      <c r="FQ65" s="34" t="str">
        <f>IF(FP65&lt;&gt;"",HLOOKUP(COUNT($DW65:FP65)+1,$G$4:$CX$8,FQ$14,0)*$D65,IF($C65=FQ$17,$G$6*$D65,""))</f>
        <v/>
      </c>
      <c r="FR65" s="34">
        <f>IF(FQ65&lt;&gt;"",HLOOKUP(COUNT($DW65:FQ65)+1,$G$4:$CX$8,FR$14,0)*$D65,IF($C65=FR$17,$G$6*$D65,""))</f>
        <v>0</v>
      </c>
      <c r="FS65" s="34">
        <f>IF(FR65&lt;&gt;"",HLOOKUP(COUNT($DW65:FR65)+1,$G$4:$CX$8,FS$14,0)*$D65,IF($C65=FS$17,$G$6*$D65,""))</f>
        <v>6000</v>
      </c>
      <c r="FT65" s="34">
        <f>IF(FS65&lt;&gt;"",HLOOKUP(COUNT($DW65:FS65)+1,$G$4:$CX$8,FT$14,0)*$D65,IF($C65=FT$17,$G$6*$D65,""))</f>
        <v>6000</v>
      </c>
      <c r="FU65" s="34">
        <f>IF(FT65&lt;&gt;"",HLOOKUP(COUNT($DW65:FT65)+1,$G$4:$CX$8,FU$14,0)*$D65,IF($C65=FU$17,$G$6*$D65,""))</f>
        <v>6000</v>
      </c>
      <c r="FV65" s="34">
        <f>IF(FU65&lt;&gt;"",HLOOKUP(COUNT($DW65:FU65)+1,$G$4:$CX$8,FV$14,0)*$D65,IF($C65=FV$17,$G$6*$D65,""))</f>
        <v>7238.7665667343817</v>
      </c>
      <c r="FW65" s="34">
        <f>IF(FV65&lt;&gt;"",HLOOKUP(COUNT($DW65:FV65)+1,$G$4:$CX$8,FW$14,0)*$D65,IF($C65=FW$17,$G$6*$D65,""))</f>
        <v>9048.458208417982</v>
      </c>
      <c r="FX65" s="34">
        <f>IF(FW65&lt;&gt;"",HLOOKUP(COUNT($DW65:FW65)+1,$G$4:$CX$8,FX$14,0)*$D65,IF($C65=FX$17,$G$6*$D65,""))</f>
        <v>10858.149850101572</v>
      </c>
      <c r="FY65" s="34">
        <f>IF(FX65&lt;&gt;"",HLOOKUP(COUNT($DW65:FX65)+1,$G$4:$CX$8,FY$14,0)*$D65,IF($C65=FY$17,$G$6*$D65,""))</f>
        <v>12595.453826117824</v>
      </c>
      <c r="FZ65" s="34">
        <f>IF(FY65&lt;&gt;"",HLOOKUP(COUNT($DW65:FY65)+1,$G$4:$CX$8,FZ$14,0)*$D65,IF($C65=FZ$17,$G$6*$D65,""))</f>
        <v>14358.817361774323</v>
      </c>
      <c r="GA65" s="34">
        <f>IF(FZ65&lt;&gt;"",HLOOKUP(COUNT($DW65:FZ65)+1,$G$4:$CX$8,GA$14,0)*$D65,IF($C65=GA$17,$G$6*$D65,""))</f>
        <v>16225.463618804975</v>
      </c>
      <c r="GB65" s="34">
        <f>IF(GA65&lt;&gt;"",HLOOKUP(COUNT($DW65:GA65)+1,$G$4:$CX$8,GB$14,0)*$D65,IF($C65=GB$17,$G$6*$D65,""))</f>
        <v>18010.264616873523</v>
      </c>
      <c r="GC65" s="34">
        <f>IF(GB65&lt;&gt;"",HLOOKUP(COUNT($DW65:GB65)+1,$G$4:$CX$8,GC$14,0)*$D65,IF($C65=GC$17,$G$6*$D65,""))</f>
        <v>19811.29107856088</v>
      </c>
      <c r="GD65" s="34">
        <f>IF(GC65&lt;&gt;"",HLOOKUP(COUNT($DW65:GC65)+1,$G$4:$CX$8,GD$14,0)*$D65,IF($C65=GD$17,$G$6*$D65,""))</f>
        <v>14858.468308920666</v>
      </c>
      <c r="GE65" s="34">
        <f>IF(GD65&lt;&gt;"",HLOOKUP(COUNT($DW65:GD65)+1,$G$4:$CX$8,GE$14,0)*$D65,IF($C65=GE$17,$G$6*$D65,""))</f>
        <v>14115.544893474625</v>
      </c>
      <c r="GF65" s="34">
        <f>IF(GE65&lt;&gt;"",HLOOKUP(COUNT($DW65:GE65)+1,$G$4:$CX$8,GF$14,0)*$D65,IF($C65=GF$17,$G$6*$D65,""))</f>
        <v>15527.099382822093</v>
      </c>
      <c r="GG65" s="34">
        <f>IF(GF65&lt;&gt;"",HLOOKUP(COUNT($DW65:GF65)+1,$G$4:$CX$8,GG$14,0)*$D65,IF($C65=GG$17,$G$6*$D65,""))</f>
        <v>17079.809321104309</v>
      </c>
      <c r="GH65" s="34">
        <f>IF(GG65&lt;&gt;"",HLOOKUP(COUNT($DW65:GG65)+1,$G$4:$CX$8,GH$14,0)*$D65,IF($C65=GH$17,$G$6*$D65,""))</f>
        <v>18787.790253214735</v>
      </c>
      <c r="GI65" s="34">
        <f>IF(GH65&lt;&gt;"",HLOOKUP(COUNT($DW65:GH65)+1,$G$4:$CX$8,GI$14,0)*$D65,IF($C65=GI$17,$G$6*$D65,""))</f>
        <v>20666.569278536208</v>
      </c>
      <c r="GJ65" s="34">
        <f>IF(GI65&lt;&gt;"",HLOOKUP(COUNT($DW65:GI65)+1,$G$4:$CX$8,GJ$14,0)*$D65,IF($C65=GJ$17,$G$6*$D65,""))</f>
        <v>19633.240814609388</v>
      </c>
      <c r="GK65" s="34">
        <f>IF(GJ65&lt;&gt;"",HLOOKUP(COUNT($DW65:GJ65)+1,$G$4:$CX$8,GK$14,0)*$D65,IF($C65=GK$17,$G$6*$D65,""))</f>
        <v>18651.578773878922</v>
      </c>
      <c r="GL65" s="34">
        <f>IF(GK65&lt;&gt;"",HLOOKUP(COUNT($DW65:GK65)+1,$G$4:$CX$8,GL$14,0)*$D65,IF($C65=GL$17,$G$6*$D65,""))</f>
        <v>19957.189288050446</v>
      </c>
      <c r="GM65" s="34">
        <f>IF(GL65&lt;&gt;"",HLOOKUP(COUNT($DW65:GL65)+1,$G$4:$CX$8,GM$14,0)*$D65,IF($C65=GM$17,$G$6*$D65,""))</f>
        <v>21354.192538213978</v>
      </c>
      <c r="GN65" s="34">
        <f>IF(GM65&lt;&gt;"",HLOOKUP(COUNT($DW65:GM65)+1,$G$4:$CX$8,GN$14,0)*$D65,IF($C65=GN$17,$G$6*$D65,""))</f>
        <v>22848.986015888957</v>
      </c>
      <c r="GO65" s="34">
        <f>IF(GN65&lt;&gt;"",HLOOKUP(COUNT($DW65:GN65)+1,$G$4:$CX$8,GO$14,0)*$D65,IF($C65=GO$17,$G$6*$D65,""))</f>
        <v>25133.884617477848</v>
      </c>
      <c r="GP65" s="34">
        <f>IF(GO65&lt;&gt;"",HLOOKUP(COUNT($DW65:GO65)+1,$G$4:$CX$8,GP$14,0)*$D65,IF($C65=GP$17,$G$6*$D65,""))</f>
        <v>21363.801924856176</v>
      </c>
      <c r="GQ65" s="34">
        <f>IF(GP65&lt;&gt;"",HLOOKUP(COUNT($DW65:GP65)+1,$G$4:$CX$8,GQ$14,0)*$D65,IF($C65=GQ$17,$G$6*$D65,""))</f>
        <v>20295.611828613371</v>
      </c>
      <c r="GR65" s="34">
        <f>IF(GQ65&lt;&gt;"",HLOOKUP(COUNT($DW65:GQ65)+1,$G$4:$CX$8,GR$14,0)*$D65,IF($C65=GR$17,$G$6*$D65,""))</f>
        <v>21310.392420044038</v>
      </c>
      <c r="GS65" s="34">
        <f>IF(GR65&lt;&gt;"",HLOOKUP(COUNT($DW65:GR65)+1,$G$4:$CX$8,GS$14,0)*$D65,IF($C65=GS$17,$G$6*$D65,""))</f>
        <v>22375.912041046242</v>
      </c>
      <c r="GT65" s="34">
        <f>IF(GS65&lt;&gt;"",HLOOKUP(COUNT($DW65:GS65)+1,$G$4:$CX$8,GT$14,0)*$D65,IF($C65=GT$17,$G$6*$D65,""))</f>
        <v>23494.707643098543</v>
      </c>
      <c r="GU65" s="34">
        <f>IF(GT65&lt;&gt;"",HLOOKUP(COUNT($DW65:GT65)+1,$G$4:$CX$8,GU$14,0)*$D65,IF($C65=GU$17,$G$6*$D65,""))</f>
        <v>25139.337178115446</v>
      </c>
      <c r="GV65" s="34">
        <f>IF(GU65&lt;&gt;"",HLOOKUP(COUNT($DW65:GU65)+1,$G$4:$CX$8,GV$14,0)*$D65,IF($C65=GV$17,$G$6*$D65,""))</f>
        <v>22625.403460303904</v>
      </c>
      <c r="GW65" s="34">
        <f>IF(GV65&lt;&gt;"",HLOOKUP(COUNT($DW65:GV65)+1,$G$4:$CX$8,GW$14,0)*$D65,IF($C65=GW$17,$G$6*$D65,""))</f>
        <v>20362.863114273521</v>
      </c>
      <c r="GX65" s="34">
        <f>IF(GW65&lt;&gt;"",HLOOKUP(COUNT($DW65:GW65)+1,$G$4:$CX$8,GX$14,0)*$D65,IF($C65=GX$17,$G$6*$D65,""))</f>
        <v>21788.26353227266</v>
      </c>
      <c r="GY65" s="34">
        <f>IF(GX65&lt;&gt;"",HLOOKUP(COUNT($DW65:GX65)+1,$G$4:$CX$8,GY$14,0)*$D65,IF($C65=GY$17,$G$6*$D65,""))</f>
        <v>23313.441979531741</v>
      </c>
      <c r="GZ65" s="34">
        <f>IF(GY65&lt;&gt;"",HLOOKUP(COUNT($DW65:GY65)+1,$G$4:$CX$8,GZ$14,0)*$D65,IF($C65=GZ$17,$G$6*$D65,""))</f>
        <v>24945.382918098971</v>
      </c>
      <c r="HA65" s="34">
        <f>IF(GZ65&lt;&gt;"",HLOOKUP(COUNT($DW65:GZ65)+1,$G$4:$CX$8,HA$14,0)*$D65,IF($C65=HA$17,$G$6*$D65,""))</f>
        <v>26941.01355154689</v>
      </c>
      <c r="HB65" s="34">
        <f>IF(HA65&lt;&gt;"",HLOOKUP(COUNT($DW65:HA65)+1,$G$4:$CX$8,HB$14,0)*$D65,IF($C65=HB$17,$G$6*$D65,""))</f>
        <v>23169.271654330325</v>
      </c>
      <c r="HC65" s="34">
        <f>IF(HB65&lt;&gt;"",HLOOKUP(COUNT($DW65:HB65)+1,$G$4:$CX$8,HC$14,0)*$D65,IF($C65=HC$17,$G$6*$D65,""))</f>
        <v>22010.808071613807</v>
      </c>
      <c r="HD65" s="34">
        <f>IF(HC65&lt;&gt;"",HLOOKUP(COUNT($DW65:HC65)+1,$G$4:$CX$8,HD$14,0)*$D65,IF($C65=HD$17,$G$6*$D65,""))</f>
        <v>23111.348475194503</v>
      </c>
      <c r="HE65" s="34">
        <f>IF(HD65&lt;&gt;"",HLOOKUP(COUNT($DW65:HD65)+1,$G$4:$CX$8,HE$14,0)*$D65,IF($C65=HE$17,$G$6*$D65,""))</f>
        <v>24266.915898954219</v>
      </c>
      <c r="HF65" s="34">
        <f>IF(HE65&lt;&gt;"",HLOOKUP(COUNT($DW65:HE65)+1,$G$4:$CX$8,HF$14,0)*$D65,IF($C65=HF$17,$G$6*$D65,""))</f>
        <v>25480.261693901928</v>
      </c>
      <c r="HG65" s="34">
        <f>IF(HF65&lt;&gt;"",HLOOKUP(COUNT($DW65:HF65)+1,$G$4:$CX$8,HG$14,0)*$D65,IF($C65=HG$17,$G$6*$D65,""))</f>
        <v>27263.88001247506</v>
      </c>
      <c r="HH65" s="34">
        <f>IF(HG65&lt;&gt;"",HLOOKUP(COUNT($DW65:HG65)+1,$G$4:$CX$8,HH$14,0)*$D65,IF($C65=HH$17,$G$6*$D65,""))</f>
        <v>24537.492011227565</v>
      </c>
      <c r="HI65" s="34">
        <f>IF(HH65&lt;&gt;"",HLOOKUP(COUNT($DW65:HH65)+1,$G$4:$CX$8,HI$14,0)*$D65,IF($C65=HI$17,$G$6*$D65,""))</f>
        <v>22083.742810104806</v>
      </c>
      <c r="HJ65" s="34">
        <f>IF(HI65&lt;&gt;"",HLOOKUP(COUNT($DW65:HI65)+1,$G$4:$CX$8,HJ$14,0)*$D65,IF($C65=HJ$17,$G$6*$D65,""))</f>
        <v>23629.604806812145</v>
      </c>
      <c r="HK65" s="34">
        <f>IF(HJ65&lt;&gt;"",HLOOKUP(COUNT($DW65:HJ65)+1,$G$4:$CX$8,HK$14,0)*$D65,IF($C65=HK$17,$G$6*$D65,""))</f>
        <v>25283.677143288991</v>
      </c>
      <c r="HL65" s="34">
        <f>IF(HK65&lt;&gt;"",HLOOKUP(COUNT($DW65:HK65)+1,$G$4:$CX$8,HL$14,0)*$D65,IF($C65=HL$17,$G$6*$D65,""))</f>
        <v>27053.534543319223</v>
      </c>
      <c r="HM65" s="34">
        <f>IF(HL65&lt;&gt;"",HLOOKUP(COUNT($DW65:HL65)+1,$G$4:$CX$8,HM$14,0)*$D65,IF($C65=HM$17,$G$6*$D65,""))</f>
        <v>29217.817306784757</v>
      </c>
      <c r="HN65" s="34">
        <f>IF(HM65&lt;&gt;"",HLOOKUP(COUNT($DW65:HM65)+1,$G$4:$CX$8,HN$14,0)*$D65,IF($C65=HN$17,$G$6*$D65,""))</f>
        <v>25419.501056902733</v>
      </c>
      <c r="HO65" s="34">
        <f>IF(HN65&lt;&gt;"",HLOOKUP(COUNT($DW65:HN65)+1,$G$4:$CX$8,HO$14,0)*$D65,IF($C65=HO$17,$G$6*$D65,""))</f>
        <v>24148.526004057603</v>
      </c>
      <c r="HP65" s="34">
        <f>IF(HO65&lt;&gt;"",HLOOKUP(COUNT($DW65:HO65)+1,$G$4:$CX$8,HP$14,0)*$D65,IF($C65=HP$17,$G$6*$D65,""))</f>
        <v>25355.952304260478</v>
      </c>
      <c r="HQ65" s="34">
        <f>IF(HP65&lt;&gt;"",HLOOKUP(COUNT($DW65:HP65)+1,$G$4:$CX$8,HQ$14,0)*$D65,IF($C65=HQ$17,$G$6*$D65,""))</f>
        <v>26623.749919473506</v>
      </c>
      <c r="HR65" s="34">
        <f>IF(HQ65&lt;&gt;"",HLOOKUP(COUNT($DW65:HQ65)+1,$G$4:$CX$8,HR$14,0)*$D65,IF($C65=HR$17,$G$6*$D65,""))</f>
        <v>27954.937415447188</v>
      </c>
      <c r="HS65" s="34">
        <f>IF(HR65&lt;&gt;"",HLOOKUP(COUNT($DW65:HR65)+1,$G$4:$CX$8,HS$14,0)*$D65,IF($C65=HS$17,$G$6*$D65,""))</f>
        <v>29911.783034528482</v>
      </c>
      <c r="HT65" s="34">
        <f>IF(HS65&lt;&gt;"",HLOOKUP(COUNT($DW65:HS65)+1,$G$4:$CX$8,HT$14,0)*$D65,IF($C65=HT$17,$G$6*$D65,""))</f>
        <v>26920.604731075633</v>
      </c>
      <c r="HU65" s="34">
        <f>IF(HT65&lt;&gt;"",HLOOKUP(COUNT($DW65:HT65)+1,$G$4:$CX$8,HU$14,0)*$D65,IF($C65=HU$17,$G$6*$D65,""))</f>
        <v>24228.544257968075</v>
      </c>
      <c r="HV65" s="34">
        <f>IF(HU65&lt;&gt;"",HLOOKUP(COUNT($DW65:HU65)+1,$G$4:$CX$8,HV$14,0)*$D65,IF($C65=HV$17,$G$6*$D65,""))</f>
        <v>25924.542356025839</v>
      </c>
      <c r="HW65" s="34">
        <f>IF(HV65&lt;&gt;"",HLOOKUP(COUNT($DW65:HV65)+1,$G$4:$CX$8,HW$14,0)*$D65,IF($C65=HW$17,$G$6*$D65,""))</f>
        <v>27739.260320947651</v>
      </c>
      <c r="HX65" s="34">
        <f>IF(HW65&lt;&gt;"",HLOOKUP(COUNT($DW65:HW65)+1,$G$4:$CX$8,HX$14,0)*$D65,IF($C65=HX$17,$G$6*$D65,""))</f>
        <v>29681.00854341398</v>
      </c>
      <c r="HY65" s="34">
        <f>IF(HX65&lt;&gt;"",HLOOKUP(COUNT($DW65:HX65)+1,$G$4:$CX$8,HY$14,0)*$D65,IF($C65=HY$17,$G$6*$D65,""))</f>
        <v>32055.489226887097</v>
      </c>
      <c r="HZ65" s="34">
        <f>IF(HY65&lt;&gt;"",HLOOKUP(COUNT($DW65:HY65)+1,$G$4:$CX$8,HZ$14,0)*$D65,IF($C65=HZ$17,$G$6*$D65,""))</f>
        <v>20863.156730072915</v>
      </c>
      <c r="IA65" s="34">
        <f>IF(HZ65&lt;&gt;"",HLOOKUP(COUNT($DW65:HZ65)+1,$G$4:$CX$8,IA$14,0)*$D65,IF($C65=IA$17,$G$6*$D65,""))</f>
        <v>20863.156730072915</v>
      </c>
      <c r="IB65" s="34">
        <f>IF(IA65&lt;&gt;"",HLOOKUP(COUNT($DW65:IA65)+1,$G$4:$CX$8,IB$14,0)*$D65,IF($C65=IB$17,$G$6*$D65,""))</f>
        <v>20863.156730072915</v>
      </c>
      <c r="IC65" s="34">
        <f>IF(IB65&lt;&gt;"",HLOOKUP(COUNT($DW65:IB65)+1,$G$4:$CX$8,IC$14,0)*$D65,IF($C65=IC$17,$G$6*$D65,""))</f>
        <v>20863.156730072915</v>
      </c>
      <c r="ID65" s="34">
        <f>IF(IC65&lt;&gt;"",HLOOKUP(COUNT($DW65:IC65)+1,$G$4:$CX$8,ID$14,0)*$D65,IF($C65=ID$17,$G$6*$D65,""))</f>
        <v>20863.156730072915</v>
      </c>
      <c r="IE65" s="34">
        <f>IF(ID65&lt;&gt;"",HLOOKUP(COUNT($DW65:ID65)+1,$G$4:$CX$8,IE$14,0)*$D65,IF($C65=IE$17,$G$6*$D65,""))</f>
        <v>20863.156730072915</v>
      </c>
      <c r="IF65" s="34">
        <f>IF(IE65&lt;&gt;"",HLOOKUP(COUNT($DW65:IE65)+1,$G$4:$CX$8,IF$14,0)*$D65,IF($C65=IF$17,$G$6*$D65,""))</f>
        <v>20863.156730072915</v>
      </c>
      <c r="IG65" s="34">
        <f>IF(IF65&lt;&gt;"",HLOOKUP(COUNT($DW65:IF65)+1,$G$4:$CX$8,IG$14,0)*$D65,IF($C65=IG$17,$G$6*$D65,""))</f>
        <v>20863.156730072915</v>
      </c>
      <c r="IH65" s="34">
        <f>IF(IG65&lt;&gt;"",HLOOKUP(COUNT($DW65:IG65)+1,$G$4:$CX$8,IH$14,0)*$D65,IF($C65=IH$17,$G$6*$D65,""))</f>
        <v>20863.156730072915</v>
      </c>
      <c r="II65" s="34">
        <f>IF(IH65&lt;&gt;"",HLOOKUP(COUNT($DW65:IH65)+1,$G$4:$CX$8,II$14,0)*$D65,IF($C65=II$17,$G$6*$D65,""))</f>
        <v>20863.156730072915</v>
      </c>
      <c r="IJ65" s="34">
        <f>IF(II65&lt;&gt;"",HLOOKUP(COUNT($DW65:II65)+1,$G$4:$CX$8,IJ$14,0)*$D65,IF($C65=IJ$17,$G$6*$D65,""))</f>
        <v>20863.156730072915</v>
      </c>
      <c r="IK65" s="34">
        <f>IF(IJ65&lt;&gt;"",HLOOKUP(COUNT($DW65:IJ65)+1,$G$4:$CX$8,IK$14,0)*$D65,IF($C65=IK$17,$G$6*$D65,""))</f>
        <v>20863.156730072915</v>
      </c>
      <c r="IL65" s="34">
        <f>IF(IK65&lt;&gt;"",HLOOKUP(COUNT($DW65:IK65)+1,$G$4:$CX$8,IL$14,0)*$D65,IF($C65=IL$17,$G$6*$D65,""))</f>
        <v>20863.156730072915</v>
      </c>
      <c r="IM65" s="34">
        <f>IF(IL65&lt;&gt;"",HLOOKUP(COUNT($DW65:IL65)+1,$G$4:$CX$8,IM$14,0)*$D65,IF($C65=IM$17,$G$6*$D65,""))</f>
        <v>20863.156730072915</v>
      </c>
      <c r="IO65" s="34" t="str">
        <f>IF(IN65&lt;&gt;"",HLOOKUP(COUNT($IN65:IN65)+1,$G$4:$EH$8,IO$14,0)*$D65,IF($C65=IO$17,$G$7*$D65,""))</f>
        <v/>
      </c>
      <c r="IP65" s="34" t="str">
        <f>IF(IO65&lt;&gt;"",HLOOKUP(COUNT($IN65:IO65)+1,$G$4:$EH$8,IP$14,0)*$D65,IF($C65=IP$17,$G$7*$D65,""))</f>
        <v/>
      </c>
      <c r="IQ65" s="34" t="str">
        <f>IF(IP65&lt;&gt;"",HLOOKUP(COUNT($IN65:IP65)+1,$G$4:$EH$8,IQ$14,0)*$D65,IF($C65=IQ$17,$G$7*$D65,""))</f>
        <v/>
      </c>
      <c r="IR65" s="34" t="str">
        <f>IF(IQ65&lt;&gt;"",HLOOKUP(COUNT($IN65:IQ65)+1,$G$4:$EH$8,IR$14,0)*$D65,IF($C65=IR$17,$G$7*$D65,""))</f>
        <v/>
      </c>
      <c r="IS65" s="34" t="str">
        <f>IF(IR65&lt;&gt;"",HLOOKUP(COUNT($IN65:IR65)+1,$G$4:$EH$8,IS$14,0)*$D65,IF($C65=IS$17,$G$7*$D65,""))</f>
        <v/>
      </c>
      <c r="IT65" s="34" t="str">
        <f>IF(IS65&lt;&gt;"",HLOOKUP(COUNT($IN65:IS65)+1,$G$4:$EH$8,IT$14,0)*$D65,IF($C65=IT$17,$G$7*$D65,""))</f>
        <v/>
      </c>
      <c r="IU65" s="34" t="str">
        <f>IF(IT65&lt;&gt;"",HLOOKUP(COUNT($IN65:IT65)+1,$G$4:$EH$8,IU$14,0)*$D65,IF($C65=IU$17,$G$7*$D65,""))</f>
        <v/>
      </c>
      <c r="IV65" s="34" t="str">
        <f>IF(IU65&lt;&gt;"",HLOOKUP(COUNT($IN65:IU65)+1,$G$4:$EH$8,IV$14,0)*$D65,IF($C65=IV$17,$G$7*$D65,""))</f>
        <v/>
      </c>
      <c r="IW65" s="34" t="str">
        <f>IF(IV65&lt;&gt;"",HLOOKUP(COUNT($IN65:IV65)+1,$G$4:$EH$8,IW$14,0)*$D65,IF($C65=IW$17,$G$7*$D65,""))</f>
        <v/>
      </c>
      <c r="IX65" s="34" t="str">
        <f>IF(IW65&lt;&gt;"",HLOOKUP(COUNT($IN65:IW65)+1,$G$4:$EH$8,IX$14,0)*$D65,IF($C65=IX$17,$G$7*$D65,""))</f>
        <v/>
      </c>
      <c r="IY65" s="34" t="str">
        <f>IF(IX65&lt;&gt;"",HLOOKUP(COUNT($IN65:IX65)+1,$G$4:$EH$8,IY$14,0)*$D65,IF($C65=IY$17,$G$7*$D65,""))</f>
        <v/>
      </c>
      <c r="IZ65" s="34" t="str">
        <f>IF(IY65&lt;&gt;"",HLOOKUP(COUNT($IN65:IY65)+1,$G$4:$EH$8,IZ$14,0)*$D65,IF($C65=IZ$17,$G$7*$D65,""))</f>
        <v/>
      </c>
      <c r="JA65" s="34" t="str">
        <f>IF(IZ65&lt;&gt;"",HLOOKUP(COUNT($IN65:IZ65)+1,$G$4:$EH$8,JA$14,0)*$D65,IF($C65=JA$17,$G$7*$D65,""))</f>
        <v/>
      </c>
      <c r="JB65" s="34" t="str">
        <f>IF(JA65&lt;&gt;"",HLOOKUP(COUNT($IN65:JA65)+1,$G$4:$EH$8,JB$14,0)*$D65,IF($C65=JB$17,$G$7*$D65,""))</f>
        <v/>
      </c>
      <c r="JC65" s="34" t="str">
        <f>IF(JB65&lt;&gt;"",HLOOKUP(COUNT($IN65:JB65)+1,$G$4:$EH$8,JC$14,0)*$D65,IF($C65=JC$17,$G$7*$D65,""))</f>
        <v/>
      </c>
      <c r="JD65" s="34" t="str">
        <f>IF(JC65&lt;&gt;"",HLOOKUP(COUNT($IN65:JC65)+1,$G$4:$EH$8,JD$14,0)*$D65,IF($C65=JD$17,$G$7*$D65,""))</f>
        <v/>
      </c>
      <c r="JE65" s="34" t="str">
        <f>IF(JD65&lt;&gt;"",HLOOKUP(COUNT($IN65:JD65)+1,$G$4:$EH$8,JE$14,0)*$D65,IF($C65=JE$17,$G$7*$D65,""))</f>
        <v/>
      </c>
      <c r="JF65" s="34" t="str">
        <f>IF(JE65&lt;&gt;"",HLOOKUP(COUNT($IN65:JE65)+1,$G$4:$EH$8,JF$14,0)*$D65,IF($C65=JF$17,$G$7*$D65,""))</f>
        <v/>
      </c>
      <c r="JG65" s="34" t="str">
        <f>IF(JF65&lt;&gt;"",HLOOKUP(COUNT($IN65:JF65)+1,$G$4:$EH$8,JG$14,0)*$D65,IF($C65=JG$17,$G$7*$D65,""))</f>
        <v/>
      </c>
      <c r="JH65" s="34" t="str">
        <f>IF(JG65&lt;&gt;"",HLOOKUP(COUNT($IN65:JG65)+1,$G$4:$EH$8,JH$14,0)*$D65,IF($C65=JH$17,$G$7*$D65,""))</f>
        <v/>
      </c>
      <c r="JI65" s="34" t="str">
        <f>IF(JH65&lt;&gt;"",HLOOKUP(COUNT($IN65:JH65)+1,$G$4:$EH$8,JI$14,0)*$D65,IF($C65=JI$17,$G$7*$D65,""))</f>
        <v/>
      </c>
      <c r="JJ65" s="34" t="str">
        <f>IF(JI65&lt;&gt;"",HLOOKUP(COUNT($IN65:JI65)+1,$G$4:$EH$8,JJ$14,0)*$D65,IF($C65=JJ$17,$G$7*$D65,""))</f>
        <v/>
      </c>
      <c r="JK65" s="34" t="str">
        <f>IF(JJ65&lt;&gt;"",HLOOKUP(COUNT($IN65:JJ65)+1,$G$4:$EH$8,JK$14,0)*$D65,IF($C65=JK$17,$G$7*$D65,""))</f>
        <v/>
      </c>
      <c r="JL65" s="34" t="str">
        <f>IF(JK65&lt;&gt;"",HLOOKUP(COUNT($IN65:JK65)+1,$G$4:$EH$8,JL$14,0)*$D65,IF($C65=JL$17,$G$7*$D65,""))</f>
        <v/>
      </c>
      <c r="JM65" s="34" t="str">
        <f>IF(JL65&lt;&gt;"",HLOOKUP(COUNT($IN65:JL65)+1,$G$4:$EH$8,JM$14,0)*$D65,IF($C65=JM$17,$G$7*$D65,""))</f>
        <v/>
      </c>
      <c r="JN65" s="34" t="str">
        <f>IF(JM65&lt;&gt;"",HLOOKUP(COUNT($IN65:JM65)+1,$G$4:$EH$8,JN$14,0)*$D65,IF($C65=JN$17,$G$7*$D65,""))</f>
        <v/>
      </c>
      <c r="JO65" s="34" t="str">
        <f>IF(JN65&lt;&gt;"",HLOOKUP(COUNT($IN65:JN65)+1,$G$4:$EH$8,JO$14,0)*$D65,IF($C65=JO$17,$G$7*$D65,""))</f>
        <v/>
      </c>
      <c r="JP65" s="34" t="str">
        <f>IF(JO65&lt;&gt;"",HLOOKUP(COUNT($IN65:JO65)+1,$G$4:$EH$8,JP$14,0)*$D65,IF($C65=JP$17,$G$7*$D65,""))</f>
        <v/>
      </c>
      <c r="JQ65" s="34" t="str">
        <f>IF(JP65&lt;&gt;"",HLOOKUP(COUNT($IN65:JP65)+1,$G$4:$EH$8,JQ$14,0)*$D65,IF($C65=JQ$17,$G$7*$D65,""))</f>
        <v/>
      </c>
      <c r="JR65" s="34" t="str">
        <f>IF(JQ65&lt;&gt;"",HLOOKUP(COUNT($IN65:JQ65)+1,$G$4:$EH$8,JR$14,0)*$D65,IF($C65=JR$17,$G$7*$D65,""))</f>
        <v/>
      </c>
      <c r="JS65" s="34" t="str">
        <f>IF(JR65&lt;&gt;"",HLOOKUP(COUNT($IN65:JR65)+1,$G$4:$EH$8,JS$14,0)*$D65,IF($C65=JS$17,$G$7*$D65,""))</f>
        <v/>
      </c>
      <c r="JT65" s="34" t="str">
        <f>IF(JS65&lt;&gt;"",HLOOKUP(COUNT($IN65:JS65)+1,$G$4:$EH$8,JT$14,0)*$D65,IF($C65=JT$17,$G$7*$D65,""))</f>
        <v/>
      </c>
      <c r="JU65" s="34" t="str">
        <f>IF(JT65&lt;&gt;"",HLOOKUP(COUNT($IN65:JT65)+1,$G$4:$EH$8,JU$14,0)*$D65,IF($C65=JU$17,$G$7*$D65,""))</f>
        <v/>
      </c>
      <c r="JV65" s="34" t="str">
        <f>IF(JU65&lt;&gt;"",HLOOKUP(COUNT($IN65:JU65)+1,$G$4:$EH$8,JV$14,0)*$D65,IF($C65=JV$17,$G$7*$D65,""))</f>
        <v/>
      </c>
      <c r="JW65" s="34" t="str">
        <f>IF(JV65&lt;&gt;"",HLOOKUP(COUNT($IN65:JV65)+1,$G$4:$EH$8,JW$14,0)*$D65,IF($C65=JW$17,$G$7*$D65,""))</f>
        <v/>
      </c>
      <c r="JX65" s="34" t="str">
        <f>IF(JW65&lt;&gt;"",HLOOKUP(COUNT($IN65:JW65)+1,$G$4:$EH$8,JX$14,0)*$D65,IF($C65=JX$17,$G$7*$D65,""))</f>
        <v/>
      </c>
      <c r="JY65" s="34" t="str">
        <f>IF(JX65&lt;&gt;"",HLOOKUP(COUNT($IN65:JX65)+1,$G$4:$EH$8,JY$14,0)*$D65,IF($C65=JY$17,$G$7*$D65,""))</f>
        <v/>
      </c>
      <c r="JZ65" s="34" t="str">
        <f>IF(JY65&lt;&gt;"",HLOOKUP(COUNT($IN65:JY65)+1,$G$4:$EH$8,JZ$14,0)*$D65,IF($C65=JZ$17,$G$7*$D65,""))</f>
        <v/>
      </c>
      <c r="KA65" s="34" t="str">
        <f>IF(JZ65&lt;&gt;"",HLOOKUP(COUNT($IN65:JZ65)+1,$G$4:$EH$8,KA$14,0)*$D65,IF($C65=KA$17,$G$7*$D65,""))</f>
        <v/>
      </c>
      <c r="KB65" s="34" t="str">
        <f>IF(KA65&lt;&gt;"",HLOOKUP(COUNT($IN65:KA65)+1,$G$4:$EH$8,KB$14,0)*$D65,IF($C65=KB$17,$G$7*$D65,""))</f>
        <v/>
      </c>
      <c r="KC65" s="34" t="str">
        <f>IF(KB65&lt;&gt;"",HLOOKUP(COUNT($IN65:KB65)+1,$G$4:$EH$8,KC$14,0)*$D65,IF($C65=KC$17,$G$7*$D65,""))</f>
        <v/>
      </c>
      <c r="KD65" s="34" t="str">
        <f>IF(KC65&lt;&gt;"",HLOOKUP(COUNT($IN65:KC65)+1,$G$4:$EH$8,KD$14,0)*$D65,IF($C65=KD$17,$G$7*$D65,""))</f>
        <v/>
      </c>
      <c r="KE65" s="34" t="str">
        <f>IF(KD65&lt;&gt;"",HLOOKUP(COUNT($IN65:KD65)+1,$G$4:$EH$8,KE$14,0)*$D65,IF($C65=KE$17,$G$7*$D65,""))</f>
        <v/>
      </c>
      <c r="KF65" s="34" t="str">
        <f>IF(KE65&lt;&gt;"",HLOOKUP(COUNT($IN65:KE65)+1,$G$4:$EH$8,KF$14,0)*$D65,IF($C65=KF$17,$G$7*$D65,""))</f>
        <v/>
      </c>
      <c r="KG65" s="34" t="str">
        <f>IF(KF65&lt;&gt;"",HLOOKUP(COUNT($IN65:KF65)+1,$G$4:$EH$8,KG$14,0)*$D65,IF($C65=KG$17,$G$7*$D65,""))</f>
        <v/>
      </c>
      <c r="KH65" s="34" t="str">
        <f>IF(KG65&lt;&gt;"",HLOOKUP(COUNT($IN65:KG65)+1,$G$4:$EH$8,KH$14,0)*$D65,IF($C65=KH$17,$G$7*$D65,""))</f>
        <v/>
      </c>
      <c r="KI65" s="34">
        <f>IF(KH65&lt;&gt;"",HLOOKUP(COUNT($IN65:KH65)+1,$G$4:$EH$8,KI$14,0)*$D65,IF($C65=KI$17,$G$7*$D65,""))</f>
        <v>0</v>
      </c>
      <c r="KJ65" s="34">
        <f>IF(KI65&lt;&gt;"",HLOOKUP(COUNT($IN65:KI65)+1,$G$4:$EH$8,KJ$14,0)*$D65,IF($C65=KJ$17,$G$7*$D65,""))</f>
        <v>3000</v>
      </c>
      <c r="KK65" s="34">
        <f>IF(KJ65&lt;&gt;"",HLOOKUP(COUNT($IN65:KJ65)+1,$G$4:$EH$8,KK$14,0)*$D65,IF($C65=KK$17,$G$7*$D65,""))</f>
        <v>3000</v>
      </c>
      <c r="KL65" s="34">
        <f>IF(KK65&lt;&gt;"",HLOOKUP(COUNT($IN65:KK65)+1,$G$4:$EH$8,KL$14,0)*$D65,IF($C65=KL$17,$G$7*$D65,""))</f>
        <v>3000</v>
      </c>
      <c r="KM65" s="34">
        <f>IF(KL65&lt;&gt;"",HLOOKUP(COUNT($IN65:KL65)+1,$G$4:$EH$8,KM$14,0)*$D65,IF($C65=KM$17,$G$7*$D65,""))</f>
        <v>3000</v>
      </c>
      <c r="KN65" s="34">
        <f>IF(KM65&lt;&gt;"",HLOOKUP(COUNT($IN65:KM65)+1,$G$4:$EH$8,KN$14,0)*$D65,IF($C65=KN$17,$G$7*$D65,""))</f>
        <v>3016.1527361393273</v>
      </c>
      <c r="KO65" s="34">
        <f>IF(KN65&lt;&gt;"",HLOOKUP(COUNT($IN65:KN65)+1,$G$4:$EH$8,KO$14,0)*$D65,IF($C65=KO$17,$G$7*$D65,""))</f>
        <v>3619.3832833671909</v>
      </c>
      <c r="KP65" s="34">
        <f>IF(KO65&lt;&gt;"",HLOOKUP(COUNT($IN65:KO65)+1,$G$4:$EH$8,KP$14,0)*$D65,IF($C65=KP$17,$G$7*$D65,""))</f>
        <v>4198.4846087059414</v>
      </c>
      <c r="KQ65" s="34">
        <f>IF(KP65&lt;&gt;"",HLOOKUP(COUNT($IN65:KP65)+1,$G$4:$EH$8,KQ$14,0)*$D65,IF($C65=KQ$17,$G$7*$D65,""))</f>
        <v>4786.2724539247747</v>
      </c>
      <c r="KR65" s="34">
        <f>IF(KQ65&lt;&gt;"",HLOOKUP(COUNT($IN65:KQ65)+1,$G$4:$EH$8,KR$14,0)*$D65,IF($C65=KR$17,$G$7*$D65,""))</f>
        <v>5408.4878729349921</v>
      </c>
      <c r="KS65" s="34">
        <f>IF(KR65&lt;&gt;"",HLOOKUP(COUNT($IN65:KR65)+1,$G$4:$EH$8,KS$14,0)*$D65,IF($C65=KS$17,$G$7*$D65,""))</f>
        <v>6003.4215389578421</v>
      </c>
      <c r="KT65" s="34">
        <f>IF(KS65&lt;&gt;"",HLOOKUP(COUNT($IN65:KS65)+1,$G$4:$EH$8,KT$14,0)*$D65,IF($C65=KT$17,$G$7*$D65,""))</f>
        <v>6603.7636928536267</v>
      </c>
      <c r="KU65" s="34">
        <f>IF(KT65&lt;&gt;"",HLOOKUP(COUNT($IN65:KT65)+1,$G$4:$EH$8,KU$14,0)*$D65,IF($C65=KU$17,$G$7*$D65,""))</f>
        <v>4952.8227696402228</v>
      </c>
      <c r="KV65" s="34">
        <f>IF(KU65&lt;&gt;"",HLOOKUP(COUNT($IN65:KU65)+1,$G$4:$EH$8,KV$14,0)*$D65,IF($C65=KV$17,$G$7*$D65,""))</f>
        <v>4705.1816311582088</v>
      </c>
      <c r="KW65" s="34">
        <f>IF(KV65&lt;&gt;"",HLOOKUP(COUNT($IN65:KV65)+1,$G$4:$EH$8,KW$14,0)*$D65,IF($C65=KW$17,$G$7*$D65,""))</f>
        <v>5175.6997942740318</v>
      </c>
      <c r="KX65" s="34">
        <f>IF(KW65&lt;&gt;"",HLOOKUP(COUNT($IN65:KW65)+1,$G$4:$EH$8,KX$14,0)*$D65,IF($C65=KX$17,$G$7*$D65,""))</f>
        <v>5693.2697737014369</v>
      </c>
      <c r="KY65" s="34">
        <f>IF(KX65&lt;&gt;"",HLOOKUP(COUNT($IN65:KX65)+1,$G$4:$EH$8,KY$14,0)*$D65,IF($C65=KY$17,$G$7*$D65,""))</f>
        <v>6262.5967510715782</v>
      </c>
      <c r="KZ65" s="34">
        <f>IF(KY65&lt;&gt;"",HLOOKUP(COUNT($IN65:KY65)+1,$G$4:$EH$8,KZ$14,0)*$D65,IF($C65=KZ$17,$G$7*$D65,""))</f>
        <v>6888.856426178736</v>
      </c>
      <c r="LA65" s="34">
        <f>IF(KZ65&lt;&gt;"",HLOOKUP(COUNT($IN65:KZ65)+1,$G$4:$EH$8,LA$14,0)*$D65,IF($C65=LA$17,$G$7*$D65,""))</f>
        <v>6544.4136048697965</v>
      </c>
      <c r="LB65" s="34">
        <f>IF(LA65&lt;&gt;"",HLOOKUP(COUNT($IN65:LA65)+1,$G$4:$EH$8,LB$14,0)*$D65,IF($C65=LB$17,$G$7*$D65,""))</f>
        <v>6217.192924626308</v>
      </c>
      <c r="LC65" s="34">
        <f>IF(LB65&lt;&gt;"",HLOOKUP(COUNT($IN65:LB65)+1,$G$4:$EH$8,LC$14,0)*$D65,IF($C65=LC$17,$G$7*$D65,""))</f>
        <v>6652.3964293501494</v>
      </c>
      <c r="LD65" s="34">
        <f>IF(LC65&lt;&gt;"",HLOOKUP(COUNT($IN65:LC65)+1,$G$4:$EH$8,LD$14,0)*$D65,IF($C65=LD$17,$G$7*$D65,""))</f>
        <v>7118.0641794046596</v>
      </c>
      <c r="LE65" s="34">
        <f>IF(LD65&lt;&gt;"",HLOOKUP(COUNT($IN65:LD65)+1,$G$4:$EH$8,LE$14,0)*$D65,IF($C65=LE$17,$G$7*$D65,""))</f>
        <v>7616.3286719629859</v>
      </c>
      <c r="LF65" s="34">
        <f>IF(LE65&lt;&gt;"",HLOOKUP(COUNT($IN65:LE65)+1,$G$4:$EH$8,LF$14,0)*$D65,IF($C65=LF$17,$G$7*$D65,""))</f>
        <v>8377.9615391592833</v>
      </c>
      <c r="LG65" s="34">
        <f>IF(LF65&lt;&gt;"",HLOOKUP(COUNT($IN65:LF65)+1,$G$4:$EH$8,LG$14,0)*$D65,IF($C65=LG$17,$G$7*$D65,""))</f>
        <v>7121.2673082853926</v>
      </c>
      <c r="LH65" s="34">
        <f>IF(LG65&lt;&gt;"",HLOOKUP(COUNT($IN65:LG65)+1,$G$4:$EH$8,LH$14,0)*$D65,IF($C65=LH$17,$G$7*$D65,""))</f>
        <v>6765.2039428711241</v>
      </c>
      <c r="LI65" s="34">
        <f>IF(LH65&lt;&gt;"",HLOOKUP(COUNT($IN65:LH65)+1,$G$4:$EH$8,LI$14,0)*$D65,IF($C65=LI$17,$G$7*$D65,""))</f>
        <v>7103.4641400146802</v>
      </c>
      <c r="LJ65" s="34">
        <f>IF(LI65&lt;&gt;"",HLOOKUP(COUNT($IN65:LI65)+1,$G$4:$EH$8,LJ$14,0)*$D65,IF($C65=LJ$17,$G$7*$D65,""))</f>
        <v>7458.6373470154149</v>
      </c>
      <c r="LK65" s="34">
        <f>IF(LJ65&lt;&gt;"",HLOOKUP(COUNT($IN65:LJ65)+1,$G$4:$EH$8,LK$14,0)*$D65,IF($C65=LK$17,$G$7*$D65,""))</f>
        <v>7831.5692143661818</v>
      </c>
      <c r="LL65" s="34">
        <f>IF(LK65&lt;&gt;"",HLOOKUP(COUNT($IN65:LK65)+1,$G$4:$EH$8,LL$14,0)*$D65,IF($C65=LL$17,$G$7*$D65,""))</f>
        <v>8379.7790593718164</v>
      </c>
      <c r="LM65" s="34">
        <f>IF(LL65&lt;&gt;"",HLOOKUP(COUNT($IN65:LL65)+1,$G$4:$EH$8,LM$14,0)*$D65,IF($C65=LM$17,$G$7*$D65,""))</f>
        <v>7541.8011534346351</v>
      </c>
      <c r="LN65" s="34">
        <f>IF(LM65&lt;&gt;"",HLOOKUP(COUNT($IN65:LM65)+1,$G$4:$EH$8,LN$14,0)*$D65,IF($C65=LN$17,$G$7*$D65,""))</f>
        <v>6787.6210380911734</v>
      </c>
      <c r="LO65" s="34">
        <f>IF(LN65&lt;&gt;"",HLOOKUP(COUNT($IN65:LN65)+1,$G$4:$EH$8,LO$14,0)*$D65,IF($C65=LO$17,$G$7*$D65,""))</f>
        <v>7262.7545107575543</v>
      </c>
      <c r="LP65" s="34">
        <f>IF(LO65&lt;&gt;"",HLOOKUP(COUNT($IN65:LO65)+1,$G$4:$EH$8,LP$14,0)*$D65,IF($C65=LP$17,$G$7*$D65,""))</f>
        <v>7771.1473265105806</v>
      </c>
      <c r="LQ65" s="34">
        <f>IF(LP65&lt;&gt;"",HLOOKUP(COUNT($IN65:LP65)+1,$G$4:$EH$8,LQ$14,0)*$D65,IF($C65=LQ$17,$G$7*$D65,""))</f>
        <v>8315.1276393663247</v>
      </c>
      <c r="LR65" s="34">
        <f>IF(LQ65&lt;&gt;"",HLOOKUP(COUNT($IN65:LQ65)+1,$G$4:$EH$8,LR$14,0)*$D65,IF($C65=LR$17,$G$7*$D65,""))</f>
        <v>8980.3378505156306</v>
      </c>
      <c r="LS65" s="34">
        <f>IF(LR65&lt;&gt;"",HLOOKUP(COUNT($IN65:LR65)+1,$G$4:$EH$8,LS$14,0)*$D65,IF($C65=LS$17,$G$7*$D65,""))</f>
        <v>7723.0905514434426</v>
      </c>
      <c r="LT65" s="34">
        <f>IF(LS65&lt;&gt;"",HLOOKUP(COUNT($IN65:LS65)+1,$G$4:$EH$8,LT$14,0)*$D65,IF($C65=LT$17,$G$7*$D65,""))</f>
        <v>7336.9360238712688</v>
      </c>
      <c r="LU65" s="34">
        <f>IF(LT65&lt;&gt;"",HLOOKUP(COUNT($IN65:LT65)+1,$G$4:$EH$8,LU$14,0)*$D65,IF($C65=LU$17,$G$7*$D65,""))</f>
        <v>7703.7828250648354</v>
      </c>
      <c r="LV65" s="34">
        <f>IF(LU65&lt;&gt;"",HLOOKUP(COUNT($IN65:LU65)+1,$G$4:$EH$8,LV$14,0)*$D65,IF($C65=LV$17,$G$7*$D65,""))</f>
        <v>8088.971966318074</v>
      </c>
      <c r="LW65" s="34">
        <f>IF(LV65&lt;&gt;"",HLOOKUP(COUNT($IN65:LV65)+1,$G$4:$EH$8,LW$14,0)*$D65,IF($C65=LW$17,$G$7*$D65,""))</f>
        <v>8493.4205646339778</v>
      </c>
      <c r="LX65" s="34">
        <f>IF(LW65&lt;&gt;"",HLOOKUP(COUNT($IN65:LW65)+1,$G$4:$EH$8,LX$14,0)*$D65,IF($C65=LX$17,$G$7*$D65,""))</f>
        <v>9087.9600041583544</v>
      </c>
      <c r="LY65" s="34">
        <f>IF(LX65&lt;&gt;"",HLOOKUP(COUNT($IN65:LX65)+1,$G$4:$EH$8,LY$14,0)*$D65,IF($C65=LY$17,$G$7*$D65,""))</f>
        <v>8179.1640037425223</v>
      </c>
      <c r="LZ65" s="34">
        <f>IF(LY65&lt;&gt;"",HLOOKUP(COUNT($IN65:LY65)+1,$G$4:$EH$8,LZ$14,0)*$D65,IF($C65=LZ$17,$G$7*$D65,""))</f>
        <v>7361.2476033682688</v>
      </c>
      <c r="MA65" s="34">
        <f>IF(LZ65&lt;&gt;"",HLOOKUP(COUNT($IN65:LZ65)+1,$G$4:$EH$8,MA$14,0)*$D65,IF($C65=MA$17,$G$7*$D65,""))</f>
        <v>7876.5349356040488</v>
      </c>
      <c r="MB65" s="34">
        <f>IF(MA65&lt;&gt;"",HLOOKUP(COUNT($IN65:MA65)+1,$G$4:$EH$8,MB$14,0)*$D65,IF($C65=MB$17,$G$7*$D65,""))</f>
        <v>8427.8923810963315</v>
      </c>
      <c r="MC65" s="34">
        <f>IF(MB65&lt;&gt;"",HLOOKUP(COUNT($IN65:MB65)+1,$G$4:$EH$8,MC$14,0)*$D65,IF($C65=MC$17,$G$7*$D65,""))</f>
        <v>9017.8448477730744</v>
      </c>
      <c r="MD65" s="34">
        <f>IF(MC65&lt;&gt;"",HLOOKUP(COUNT($IN65:MC65)+1,$G$4:$EH$8,MD$14,0)*$D65,IF($C65=MD$17,$G$7*$D65,""))</f>
        <v>9739.2724355949194</v>
      </c>
      <c r="ME65" s="34">
        <f>IF(MD65&lt;&gt;"",HLOOKUP(COUNT($IN65:MD65)+1,$G$4:$EH$8,ME$14,0)*$D65,IF($C65=ME$17,$G$7*$D65,""))</f>
        <v>8473.1670189675788</v>
      </c>
      <c r="MF65" s="34">
        <f>IF(ME65&lt;&gt;"",HLOOKUP(COUNT($IN65:ME65)+1,$G$4:$EH$8,MF$14,0)*$D65,IF($C65=MF$17,$G$7*$D65,""))</f>
        <v>8049.5086680192017</v>
      </c>
      <c r="MG65" s="34">
        <f>IF(MF65&lt;&gt;"",HLOOKUP(COUNT($IN65:MF65)+1,$G$4:$EH$8,MG$14,0)*$D65,IF($C65=MG$17,$G$7*$D65,""))</f>
        <v>8451.9841014201611</v>
      </c>
      <c r="MH65" s="34">
        <f>IF(MG65&lt;&gt;"",HLOOKUP(COUNT($IN65:MG65)+1,$G$4:$EH$8,MH$14,0)*$D65,IF($C65=MH$17,$G$7*$D65,""))</f>
        <v>8874.5833064911694</v>
      </c>
      <c r="MI65" s="34">
        <f>IF(MH65&lt;&gt;"",HLOOKUP(COUNT($IN65:MH65)+1,$G$4:$EH$8,MI$14,0)*$D65,IF($C65=MI$17,$G$7*$D65,""))</f>
        <v>9318.3124718157305</v>
      </c>
      <c r="MJ65" s="34">
        <f>IF(MI65&lt;&gt;"",HLOOKUP(COUNT($IN65:MI65)+1,$G$4:$EH$8,MJ$14,0)*$D65,IF($C65=MJ$17,$G$7*$D65,""))</f>
        <v>9970.5943448428279</v>
      </c>
      <c r="MK65" s="34">
        <f>IF(MJ65&lt;&gt;"",HLOOKUP(COUNT($IN65:MJ65)+1,$G$4:$EH$8,MK$14,0)*$D65,IF($C65=MK$17,$G$7*$D65,""))</f>
        <v>8973.5349103585449</v>
      </c>
      <c r="ML65" s="34">
        <f>IF(MK65&lt;&gt;"",HLOOKUP(COUNT($IN65:MK65)+1,$G$4:$EH$8,ML$14,0)*$D65,IF($C65=ML$17,$G$7*$D65,""))</f>
        <v>8076.1814193226919</v>
      </c>
      <c r="MM65" s="34">
        <f>IF(ML65&lt;&gt;"",HLOOKUP(COUNT($IN65:ML65)+1,$G$4:$EH$8,MM$14,0)*$D65,IF($C65=MM$17,$G$7*$D65,""))</f>
        <v>8641.5141186752808</v>
      </c>
      <c r="MN65" s="34">
        <f>IF(MM65&lt;&gt;"",HLOOKUP(COUNT($IN65:MM65)+1,$G$4:$EH$8,MN$14,0)*$D65,IF($C65=MN$17,$G$7*$D65,""))</f>
        <v>9246.4201069825504</v>
      </c>
      <c r="MO65" s="34">
        <f>IF(MN65&lt;&gt;"",HLOOKUP(COUNT($IN65:MN65)+1,$G$4:$EH$8,MO$14,0)*$D65,IF($C65=MO$17,$G$7*$D65,""))</f>
        <v>9893.6695144713285</v>
      </c>
      <c r="MP65" s="34">
        <f>IF(MO65&lt;&gt;"",HLOOKUP(COUNT($IN65:MO65)+1,$G$4:$EH$8,MP$14,0)*$D65,IF($C65=MP$17,$G$7*$D65,""))</f>
        <v>10685.163075629032</v>
      </c>
      <c r="MQ65" s="34">
        <f>IF(MP65&lt;&gt;"",HLOOKUP(COUNT($IN65:MP65)+1,$G$4:$EH$8,MQ$14,0)*$D65,IF($C65=MQ$17,$G$7*$D65,""))</f>
        <v>7014.1702068757786</v>
      </c>
      <c r="MR65" s="34">
        <f>IF(MQ65&lt;&gt;"",HLOOKUP(COUNT($IN65:MQ65)+1,$G$4:$EH$8,MR$14,0)*$D65,IF($C65=MR$17,$G$7*$D65,""))</f>
        <v>7014.1702068757786</v>
      </c>
      <c r="MS65" s="34">
        <f>IF(MR65&lt;&gt;"",HLOOKUP(COUNT($IN65:MR65)+1,$G$4:$EH$8,MS$14,0)*$D65,IF($C65=MS$17,$G$7*$D65,""))</f>
        <v>7014.1702068757786</v>
      </c>
      <c r="MT65" s="34">
        <f>IF(MS65&lt;&gt;"",HLOOKUP(COUNT($IN65:MS65)+1,$G$4:$EH$8,MT$14,0)*$D65,IF($C65=MT$17,$G$7*$D65,""))</f>
        <v>7014.1702068757786</v>
      </c>
      <c r="MU65" s="34">
        <f>IF(MT65&lt;&gt;"",HLOOKUP(COUNT($IN65:MT65)+1,$G$4:$EH$8,MU$14,0)*$D65,IF($C65=MU$17,$G$7*$D65,""))</f>
        <v>7014.1702068757786</v>
      </c>
      <c r="MV65" s="34">
        <f>IF(MU65&lt;&gt;"",HLOOKUP(COUNT($IN65:MU65)+1,$G$4:$EH$8,MV$14,0)*$D65,IF($C65=MV$17,$G$7*$D65,""))</f>
        <v>7014.1702068757786</v>
      </c>
      <c r="MW65" s="34">
        <f>IF(MV65&lt;&gt;"",HLOOKUP(COUNT($IN65:MV65)+1,$G$4:$EH$8,MW$14,0)*$D65,IF($C65=MW$17,$G$7*$D65,""))</f>
        <v>7014.1702068757786</v>
      </c>
      <c r="MX65" s="34">
        <f>IF(MW65&lt;&gt;"",HLOOKUP(COUNT($IN65:MW65)+1,$G$4:$EH$8,MX$14,0)*$D65,IF($C65=MX$17,$G$7*$D65,""))</f>
        <v>7014.1702068757786</v>
      </c>
      <c r="MY65" s="34">
        <f>IF(MX65&lt;&gt;"",HLOOKUP(COUNT($IN65:MX65)+1,$G$4:$EH$8,MY$14,0)*$D65,IF($C65=MY$17,$G$7*$D65,""))</f>
        <v>7014.1702068757786</v>
      </c>
      <c r="MZ65" s="34">
        <f>IF(MY65&lt;&gt;"",HLOOKUP(COUNT($IN65:MY65)+1,$G$4:$EH$8,MZ$14,0)*$D65,IF($C65=MZ$17,$G$7*$D65,""))</f>
        <v>7014.1702068757786</v>
      </c>
      <c r="NA65" s="34">
        <f>IF(MZ65&lt;&gt;"",HLOOKUP(COUNT($IN65:MZ65)+1,$G$4:$EH$8,NA$14,0)*$D65,IF($C65=NA$17,$G$7*$D65,""))</f>
        <v>7014.1702068757786</v>
      </c>
      <c r="NB65" s="34">
        <f>IF(NA65&lt;&gt;"",HLOOKUP(COUNT($IN65:NA65)+1,$G$4:$EH$8,NB$14,0)*$D65,IF($C65=NB$17,$G$7*$D65,""))</f>
        <v>7014.1702068757786</v>
      </c>
      <c r="NC65" s="34">
        <f>IF(NB65&lt;&gt;"",HLOOKUP(COUNT($IN65:NB65)+1,$G$4:$EH$8,NC$14,0)*$D65,IF($C65=NC$17,$G$7*$D65,""))</f>
        <v>7014.1702068757786</v>
      </c>
      <c r="ND65" s="34">
        <f>IF(NC65&lt;&gt;"",HLOOKUP(COUNT($IN65:NC65)+1,$G$4:$EH$8,ND$14,0)*$D65,IF($C65=ND$17,$G$7*$D65,""))</f>
        <v>7014.1702068757786</v>
      </c>
      <c r="NF65" s="34" t="str">
        <f>IF(NE65&lt;&gt;"",HLOOKUP(COUNT($NE65:NE65)+1,$G$4:$EH$8,NF$14,0)*$D65,IF($C65=NF$17,$G$8*$D65,""))</f>
        <v/>
      </c>
      <c r="NG65" s="34" t="str">
        <f>IF(NF65&lt;&gt;"",HLOOKUP(COUNT($NE65:NF65)+1,$G$4:$EH$8,NG$14,0)*$D65,IF($C65=NG$17,$G$8*$D65,""))</f>
        <v/>
      </c>
      <c r="NH65" s="34" t="str">
        <f>IF(NG65&lt;&gt;"",HLOOKUP(COUNT($NE65:NG65)+1,$G$4:$EH$8,NH$14,0)*$D65,IF($C65=NH$17,$G$8*$D65,""))</f>
        <v/>
      </c>
      <c r="NI65" s="34" t="str">
        <f>IF(NH65&lt;&gt;"",HLOOKUP(COUNT($NE65:NH65)+1,$G$4:$EH$8,NI$14,0)*$D65,IF($C65=NI$17,$G$8*$D65,""))</f>
        <v/>
      </c>
      <c r="NJ65" s="34" t="str">
        <f>IF(NI65&lt;&gt;"",HLOOKUP(COUNT($NE65:NI65)+1,$G$4:$EH$8,NJ$14,0)*$D65,IF($C65=NJ$17,$G$8*$D65,""))</f>
        <v/>
      </c>
      <c r="NK65" s="34" t="str">
        <f>IF(NJ65&lt;&gt;"",HLOOKUP(COUNT($NE65:NJ65)+1,$G$4:$EH$8,NK$14,0)*$D65,IF($C65=NK$17,$G$8*$D65,""))</f>
        <v/>
      </c>
      <c r="NL65" s="34" t="str">
        <f>IF(NK65&lt;&gt;"",HLOOKUP(COUNT($NE65:NK65)+1,$G$4:$EH$8,NL$14,0)*$D65,IF($C65=NL$17,$G$8*$D65,""))</f>
        <v/>
      </c>
      <c r="NM65" s="34" t="str">
        <f>IF(NL65&lt;&gt;"",HLOOKUP(COUNT($NE65:NL65)+1,$G$4:$EH$8,NM$14,0)*$D65,IF($C65=NM$17,$G$8*$D65,""))</f>
        <v/>
      </c>
      <c r="NN65" s="34" t="str">
        <f>IF(NM65&lt;&gt;"",HLOOKUP(COUNT($NE65:NM65)+1,$G$4:$EH$8,NN$14,0)*$D65,IF($C65=NN$17,$G$8*$D65,""))</f>
        <v/>
      </c>
      <c r="NO65" s="34" t="str">
        <f>IF(NN65&lt;&gt;"",HLOOKUP(COUNT($NE65:NN65)+1,$G$4:$EH$8,NO$14,0)*$D65,IF($C65=NO$17,$G$8*$D65,""))</f>
        <v/>
      </c>
      <c r="NP65" s="34" t="str">
        <f>IF(NO65&lt;&gt;"",HLOOKUP(COUNT($NE65:NO65)+1,$G$4:$EH$8,NP$14,0)*$D65,IF($C65=NP$17,$G$8*$D65,""))</f>
        <v/>
      </c>
      <c r="NQ65" s="34" t="str">
        <f>IF(NP65&lt;&gt;"",HLOOKUP(COUNT($NE65:NP65)+1,$G$4:$EH$8,NQ$14,0)*$D65,IF($C65=NQ$17,$G$8*$D65,""))</f>
        <v/>
      </c>
      <c r="NR65" s="34" t="str">
        <f>IF(NQ65&lt;&gt;"",HLOOKUP(COUNT($NE65:NQ65)+1,$G$4:$EH$8,NR$14,0)*$D65,IF($C65=NR$17,$G$8*$D65,""))</f>
        <v/>
      </c>
      <c r="NS65" s="34" t="str">
        <f>IF(NR65&lt;&gt;"",HLOOKUP(COUNT($NE65:NR65)+1,$G$4:$EH$8,NS$14,0)*$D65,IF($C65=NS$17,$G$8*$D65,""))</f>
        <v/>
      </c>
      <c r="NT65" s="34" t="str">
        <f>IF(NS65&lt;&gt;"",HLOOKUP(COUNT($NE65:NS65)+1,$G$4:$EH$8,NT$14,0)*$D65,IF($C65=NT$17,$G$8*$D65,""))</f>
        <v/>
      </c>
      <c r="NU65" s="34" t="str">
        <f>IF(NT65&lt;&gt;"",HLOOKUP(COUNT($NE65:NT65)+1,$G$4:$EH$8,NU$14,0)*$D65,IF($C65=NU$17,$G$8*$D65,""))</f>
        <v/>
      </c>
      <c r="NV65" s="34" t="str">
        <f>IF(NU65&lt;&gt;"",HLOOKUP(COUNT($NE65:NU65)+1,$G$4:$EH$8,NV$14,0)*$D65,IF($C65=NV$17,$G$8*$D65,""))</f>
        <v/>
      </c>
      <c r="NW65" s="34" t="str">
        <f>IF(NV65&lt;&gt;"",HLOOKUP(COUNT($NE65:NV65)+1,$G$4:$EH$8,NW$14,0)*$D65,IF($C65=NW$17,$G$8*$D65,""))</f>
        <v/>
      </c>
      <c r="NX65" s="34" t="str">
        <f>IF(NW65&lt;&gt;"",HLOOKUP(COUNT($NE65:NW65)+1,$G$4:$EH$8,NX$14,0)*$D65,IF($C65=NX$17,$G$8*$D65,""))</f>
        <v/>
      </c>
      <c r="NY65" s="34" t="str">
        <f>IF(NX65&lt;&gt;"",HLOOKUP(COUNT($NE65:NX65)+1,$G$4:$EH$8,NY$14,0)*$D65,IF($C65=NY$17,$G$8*$D65,""))</f>
        <v/>
      </c>
      <c r="NZ65" s="34" t="str">
        <f>IF(NY65&lt;&gt;"",HLOOKUP(COUNT($NE65:NY65)+1,$G$4:$EH$8,NZ$14,0)*$D65,IF($C65=NZ$17,$G$8*$D65,""))</f>
        <v/>
      </c>
      <c r="OA65" s="34" t="str">
        <f>IF(NZ65&lt;&gt;"",HLOOKUP(COUNT($NE65:NZ65)+1,$G$4:$EH$8,OA$14,0)*$D65,IF($C65=OA$17,$G$8*$D65,""))</f>
        <v/>
      </c>
      <c r="OB65" s="34" t="str">
        <f>IF(OA65&lt;&gt;"",HLOOKUP(COUNT($NE65:OA65)+1,$G$4:$EH$8,OB$14,0)*$D65,IF($C65=OB$17,$G$8*$D65,""))</f>
        <v/>
      </c>
      <c r="OC65" s="34" t="str">
        <f>IF(OB65&lt;&gt;"",HLOOKUP(COUNT($NE65:OB65)+1,$G$4:$EH$8,OC$14,0)*$D65,IF($C65=OC$17,$G$8*$D65,""))</f>
        <v/>
      </c>
      <c r="OD65" s="34" t="str">
        <f>IF(OC65&lt;&gt;"",HLOOKUP(COUNT($NE65:OC65)+1,$G$4:$EH$8,OD$14,0)*$D65,IF($C65=OD$17,$G$8*$D65,""))</f>
        <v/>
      </c>
      <c r="OE65" s="34" t="str">
        <f>IF(OD65&lt;&gt;"",HLOOKUP(COUNT($NE65:OD65)+1,$G$4:$EH$8,OE$14,0)*$D65,IF($C65=OE$17,$G$8*$D65,""))</f>
        <v/>
      </c>
      <c r="OF65" s="34" t="str">
        <f>IF(OE65&lt;&gt;"",HLOOKUP(COUNT($NE65:OE65)+1,$G$4:$EH$8,OF$14,0)*$D65,IF($C65=OF$17,$G$8*$D65,""))</f>
        <v/>
      </c>
      <c r="OG65" s="34" t="str">
        <f>IF(OF65&lt;&gt;"",HLOOKUP(COUNT($NE65:OF65)+1,$G$4:$EH$8,OG$14,0)*$D65,IF($C65=OG$17,$G$8*$D65,""))</f>
        <v/>
      </c>
      <c r="OH65" s="34" t="str">
        <f>IF(OG65&lt;&gt;"",HLOOKUP(COUNT($NE65:OG65)+1,$G$4:$EH$8,OH$14,0)*$D65,IF($C65=OH$17,$G$8*$D65,""))</f>
        <v/>
      </c>
      <c r="OI65" s="34" t="str">
        <f>IF(OH65&lt;&gt;"",HLOOKUP(COUNT($NE65:OH65)+1,$G$4:$EH$8,OI$14,0)*$D65,IF($C65=OI$17,$G$8*$D65,""))</f>
        <v/>
      </c>
      <c r="OJ65" s="34" t="str">
        <f>IF(OI65&lt;&gt;"",HLOOKUP(COUNT($NE65:OI65)+1,$G$4:$EH$8,OJ$14,0)*$D65,IF($C65=OJ$17,$G$8*$D65,""))</f>
        <v/>
      </c>
      <c r="OK65" s="34" t="str">
        <f>IF(OJ65&lt;&gt;"",HLOOKUP(COUNT($NE65:OJ65)+1,$G$4:$EH$8,OK$14,0)*$D65,IF($C65=OK$17,$G$8*$D65,""))</f>
        <v/>
      </c>
      <c r="OL65" s="34" t="str">
        <f>IF(OK65&lt;&gt;"",HLOOKUP(COUNT($NE65:OK65)+1,$G$4:$EH$8,OL$14,0)*$D65,IF($C65=OL$17,$G$8*$D65,""))</f>
        <v/>
      </c>
      <c r="OM65" s="34" t="str">
        <f>IF(OL65&lt;&gt;"",HLOOKUP(COUNT($NE65:OL65)+1,$G$4:$EH$8,OM$14,0)*$D65,IF($C65=OM$17,$G$8*$D65,""))</f>
        <v/>
      </c>
      <c r="ON65" s="34" t="str">
        <f>IF(OM65&lt;&gt;"",HLOOKUP(COUNT($NE65:OM65)+1,$G$4:$EH$8,ON$14,0)*$D65,IF($C65=ON$17,$G$8*$D65,""))</f>
        <v/>
      </c>
      <c r="OO65" s="34" t="str">
        <f>IF(ON65&lt;&gt;"",HLOOKUP(COUNT($NE65:ON65)+1,$G$4:$EH$8,OO$14,0)*$D65,IF($C65=OO$17,$G$8*$D65,""))</f>
        <v/>
      </c>
      <c r="OP65" s="34" t="str">
        <f>IF(OO65&lt;&gt;"",HLOOKUP(COUNT($NE65:OO65)+1,$G$4:$EH$8,OP$14,0)*$D65,IF($C65=OP$17,$G$8*$D65,""))</f>
        <v/>
      </c>
      <c r="OQ65" s="34" t="str">
        <f>IF(OP65&lt;&gt;"",HLOOKUP(COUNT($NE65:OP65)+1,$G$4:$EH$8,OQ$14,0)*$D65,IF($C65=OQ$17,$G$8*$D65,""))</f>
        <v/>
      </c>
      <c r="OR65" s="34" t="str">
        <f>IF(OQ65&lt;&gt;"",HLOOKUP(COUNT($NE65:OQ65)+1,$G$4:$EH$8,OR$14,0)*$D65,IF($C65=OR$17,$G$8*$D65,""))</f>
        <v/>
      </c>
      <c r="OS65" s="34" t="str">
        <f>IF(OR65&lt;&gt;"",HLOOKUP(COUNT($NE65:OR65)+1,$G$4:$EH$8,OS$14,0)*$D65,IF($C65=OS$17,$G$8*$D65,""))</f>
        <v/>
      </c>
      <c r="OT65" s="34" t="str">
        <f>IF(OS65&lt;&gt;"",HLOOKUP(COUNT($NE65:OS65)+1,$G$4:$EH$8,OT$14,0)*$D65,IF($C65=OT$17,$G$8*$D65,""))</f>
        <v/>
      </c>
      <c r="OU65" s="34" t="str">
        <f>IF(OT65&lt;&gt;"",HLOOKUP(COUNT($NE65:OT65)+1,$G$4:$EH$8,OU$14,0)*$D65,IF($C65=OU$17,$G$8*$D65,""))</f>
        <v/>
      </c>
      <c r="OV65" s="34" t="str">
        <f>IF(OU65&lt;&gt;"",HLOOKUP(COUNT($NE65:OU65)+1,$G$4:$EH$8,OV$14,0)*$D65,IF($C65=OV$17,$G$8*$D65,""))</f>
        <v/>
      </c>
      <c r="OW65" s="34" t="str">
        <f>IF(OV65&lt;&gt;"",HLOOKUP(COUNT($NE65:OV65)+1,$G$4:$EH$8,OW$14,0)*$D65,IF($C65=OW$17,$G$8*$D65,""))</f>
        <v/>
      </c>
      <c r="OX65" s="34" t="str">
        <f>IF(OW65&lt;&gt;"",HLOOKUP(COUNT($NE65:OW65)+1,$G$4:$EH$8,OX$14,0)*$D65,IF($C65=OX$17,$G$8*$D65,""))</f>
        <v/>
      </c>
      <c r="OY65" s="34" t="str">
        <f>IF(OX65&lt;&gt;"",HLOOKUP(COUNT($NE65:OX65)+1,$G$4:$EH$8,OY$14,0)*$D65,IF($C65=OY$17,$G$8*$D65,""))</f>
        <v/>
      </c>
      <c r="OZ65" s="34">
        <f>IF(OY65&lt;&gt;"",HLOOKUP(COUNT($NE65:OY65)+1,$G$4:$EH$8,OZ$14,0)*$D65,IF($C65=OZ$17,$G$8*$D65,""))</f>
        <v>140000</v>
      </c>
      <c r="PA65" s="34">
        <f>IF(OZ65&lt;&gt;"",HLOOKUP(COUNT($NE65:OZ65)+1,$G$4:$EH$8,PA$14,0)*$D65,IF($C65=PA$17,$G$8*$D65,""))</f>
        <v>0</v>
      </c>
      <c r="PB65" s="34">
        <f>IF(PA65&lt;&gt;"",HLOOKUP(COUNT($NE65:PA65)+1,$G$4:$EH$8,PB$14,0)*$D65,IF($C65=PB$17,$G$8*$D65,""))</f>
        <v>0</v>
      </c>
      <c r="PC65" s="34">
        <f>IF(PB65&lt;&gt;"",HLOOKUP(COUNT($NE65:PB65)+1,$G$4:$EH$8,PC$14,0)*$D65,IF($C65=PC$17,$G$8*$D65,""))</f>
        <v>0</v>
      </c>
      <c r="PD65" s="34">
        <f>IF(PC65&lt;&gt;"",HLOOKUP(COUNT($NE65:PC65)+1,$G$4:$EH$8,PD$14,0)*$D65,IF($C65=PD$17,$G$8*$D65,""))</f>
        <v>0</v>
      </c>
      <c r="PE65" s="34">
        <f>IF(PD65&lt;&gt;"",HLOOKUP(COUNT($NE65:PD65)+1,$G$4:$EH$8,PE$14,0)*$D65,IF($C65=PE$17,$G$8*$D65,""))</f>
        <v>0</v>
      </c>
      <c r="PF65" s="34">
        <f>IF(PE65&lt;&gt;"",HLOOKUP(COUNT($NE65:PE65)+1,$G$4:$EH$8,PF$14,0)*$D65,IF($C65=PF$17,$G$8*$D65,""))</f>
        <v>0</v>
      </c>
      <c r="PG65" s="34">
        <f>IF(PF65&lt;&gt;"",HLOOKUP(COUNT($NE65:PF65)+1,$G$4:$EH$8,PG$14,0)*$D65,IF($C65=PG$17,$G$8*$D65,""))</f>
        <v>0</v>
      </c>
      <c r="PH65" s="34">
        <f>IF(PG65&lt;&gt;"",HLOOKUP(COUNT($NE65:PG65)+1,$G$4:$EH$8,PH$14,0)*$D65,IF($C65=PH$17,$G$8*$D65,""))</f>
        <v>0</v>
      </c>
      <c r="PI65" s="34">
        <f>IF(PH65&lt;&gt;"",HLOOKUP(COUNT($NE65:PH65)+1,$G$4:$EH$8,PI$14,0)*$D65,IF($C65=PI$17,$G$8*$D65,""))</f>
        <v>0</v>
      </c>
      <c r="PJ65" s="34">
        <f>IF(PI65&lt;&gt;"",HLOOKUP(COUNT($NE65:PI65)+1,$G$4:$EH$8,PJ$14,0)*$D65,IF($C65=PJ$17,$G$8*$D65,""))</f>
        <v>0</v>
      </c>
      <c r="PK65" s="34">
        <f>IF(PJ65&lt;&gt;"",HLOOKUP(COUNT($NE65:PJ65)+1,$G$4:$EH$8,PK$14,0)*$D65,IF($C65=PK$17,$G$8*$D65,""))</f>
        <v>0</v>
      </c>
      <c r="PL65" s="34">
        <f>IF(PK65&lt;&gt;"",HLOOKUP(COUNT($NE65:PK65)+1,$G$4:$EH$8,PL$14,0)*$D65,IF($C65=PL$17,$G$8*$D65,""))</f>
        <v>0</v>
      </c>
      <c r="PM65" s="34">
        <f>IF(PL65&lt;&gt;"",HLOOKUP(COUNT($NE65:PL65)+1,$G$4:$EH$8,PM$14,0)*$D65,IF($C65=PM$17,$G$8*$D65,""))</f>
        <v>0</v>
      </c>
      <c r="PN65" s="34">
        <f>IF(PM65&lt;&gt;"",HLOOKUP(COUNT($NE65:PM65)+1,$G$4:$EH$8,PN$14,0)*$D65,IF($C65=PN$17,$G$8*$D65,""))</f>
        <v>0</v>
      </c>
      <c r="PO65" s="34">
        <f>IF(PN65&lt;&gt;"",HLOOKUP(COUNT($NE65:PN65)+1,$G$4:$EH$8,PO$14,0)*$D65,IF($C65=PO$17,$G$8*$D65,""))</f>
        <v>0</v>
      </c>
      <c r="PP65" s="34">
        <f>IF(PO65&lt;&gt;"",HLOOKUP(COUNT($NE65:PO65)+1,$G$4:$EH$8,PP$14,0)*$D65,IF($C65=PP$17,$G$8*$D65,""))</f>
        <v>0</v>
      </c>
      <c r="PQ65" s="34">
        <f>IF(PP65&lt;&gt;"",HLOOKUP(COUNT($NE65:PP65)+1,$G$4:$EH$8,PQ$14,0)*$D65,IF($C65=PQ$17,$G$8*$D65,""))</f>
        <v>0</v>
      </c>
      <c r="PR65" s="34">
        <f>IF(PQ65&lt;&gt;"",HLOOKUP(COUNT($NE65:PQ65)+1,$G$4:$EH$8,PR$14,0)*$D65,IF($C65=PR$17,$G$8*$D65,""))</f>
        <v>0</v>
      </c>
      <c r="PS65" s="34">
        <f>IF(PR65&lt;&gt;"",HLOOKUP(COUNT($NE65:PR65)+1,$G$4:$EH$8,PS$14,0)*$D65,IF($C65=PS$17,$G$8*$D65,""))</f>
        <v>0</v>
      </c>
      <c r="PT65" s="34">
        <f>IF(PS65&lt;&gt;"",HLOOKUP(COUNT($NE65:PS65)+1,$G$4:$EH$8,PT$14,0)*$D65,IF($C65=PT$17,$G$8*$D65,""))</f>
        <v>0</v>
      </c>
      <c r="PU65" s="34">
        <f>IF(PT65&lt;&gt;"",HLOOKUP(COUNT($NE65:PT65)+1,$G$4:$EH$8,PU$14,0)*$D65,IF($C65=PU$17,$G$8*$D65,""))</f>
        <v>0</v>
      </c>
      <c r="PV65" s="34">
        <f>IF(PU65&lt;&gt;"",HLOOKUP(COUNT($NE65:PU65)+1,$G$4:$EH$8,PV$14,0)*$D65,IF($C65=PV$17,$G$8*$D65,""))</f>
        <v>0</v>
      </c>
      <c r="PW65" s="34">
        <f>IF(PV65&lt;&gt;"",HLOOKUP(COUNT($NE65:PV65)+1,$G$4:$EH$8,PW$14,0)*$D65,IF($C65=PW$17,$G$8*$D65,""))</f>
        <v>0</v>
      </c>
      <c r="PX65" s="34">
        <f>IF(PW65&lt;&gt;"",HLOOKUP(COUNT($NE65:PW65)+1,$G$4:$EH$8,PX$14,0)*$D65,IF($C65=PX$17,$G$8*$D65,""))</f>
        <v>0</v>
      </c>
      <c r="PY65" s="34">
        <f>IF(PX65&lt;&gt;"",HLOOKUP(COUNT($NE65:PX65)+1,$G$4:$EH$8,PY$14,0)*$D65,IF($C65=PY$17,$G$8*$D65,""))</f>
        <v>0</v>
      </c>
      <c r="PZ65" s="34">
        <f>IF(PY65&lt;&gt;"",HLOOKUP(COUNT($NE65:PY65)+1,$G$4:$EH$8,PZ$14,0)*$D65,IF($C65=PZ$17,$G$8*$D65,""))</f>
        <v>0</v>
      </c>
      <c r="QA65" s="34">
        <f>IF(PZ65&lt;&gt;"",HLOOKUP(COUNT($NE65:PZ65)+1,$G$4:$EH$8,QA$14,0)*$D65,IF($C65=QA$17,$G$8*$D65,""))</f>
        <v>0</v>
      </c>
      <c r="QB65" s="34">
        <f>IF(QA65&lt;&gt;"",HLOOKUP(COUNT($NE65:QA65)+1,$G$4:$EH$8,QB$14,0)*$D65,IF($C65=QB$17,$G$8*$D65,""))</f>
        <v>0</v>
      </c>
      <c r="QC65" s="34">
        <f>IF(QB65&lt;&gt;"",HLOOKUP(COUNT($NE65:QB65)+1,$G$4:$EH$8,QC$14,0)*$D65,IF($C65=QC$17,$G$8*$D65,""))</f>
        <v>0</v>
      </c>
      <c r="QD65" s="34">
        <f>IF(QC65&lt;&gt;"",HLOOKUP(COUNT($NE65:QC65)+1,$G$4:$EH$8,QD$14,0)*$D65,IF($C65=QD$17,$G$8*$D65,""))</f>
        <v>0</v>
      </c>
      <c r="QE65" s="34">
        <f>IF(QD65&lt;&gt;"",HLOOKUP(COUNT($NE65:QD65)+1,$G$4:$EH$8,QE$14,0)*$D65,IF($C65=QE$17,$G$8*$D65,""))</f>
        <v>0</v>
      </c>
      <c r="QF65" s="34">
        <f>IF(QE65&lt;&gt;"",HLOOKUP(COUNT($NE65:QE65)+1,$G$4:$EH$8,QF$14,0)*$D65,IF($C65=QF$17,$G$8*$D65,""))</f>
        <v>0</v>
      </c>
      <c r="QG65" s="34">
        <f>IF(QF65&lt;&gt;"",HLOOKUP(COUNT($NE65:QF65)+1,$G$4:$EH$8,QG$14,0)*$D65,IF($C65=QG$17,$G$8*$D65,""))</f>
        <v>0</v>
      </c>
      <c r="QH65" s="34">
        <f>IF(QG65&lt;&gt;"",HLOOKUP(COUNT($NE65:QG65)+1,$G$4:$EH$8,QH$14,0)*$D65,IF($C65=QH$17,$G$8*$D65,""))</f>
        <v>0</v>
      </c>
      <c r="QI65" s="34">
        <f>IF(QH65&lt;&gt;"",HLOOKUP(COUNT($NE65:QH65)+1,$G$4:$EH$8,QI$14,0)*$D65,IF($C65=QI$17,$G$8*$D65,""))</f>
        <v>0</v>
      </c>
      <c r="QJ65" s="34">
        <f>IF(QI65&lt;&gt;"",HLOOKUP(COUNT($NE65:QI65)+1,$G$4:$EH$8,QJ$14,0)*$D65,IF($C65=QJ$17,$G$8*$D65,""))</f>
        <v>0</v>
      </c>
      <c r="QK65" s="34">
        <f>IF(QJ65&lt;&gt;"",HLOOKUP(COUNT($NE65:QJ65)+1,$G$4:$EH$8,QK$14,0)*$D65,IF($C65=QK$17,$G$8*$D65,""))</f>
        <v>0</v>
      </c>
      <c r="QL65" s="34">
        <f>IF(QK65&lt;&gt;"",HLOOKUP(COUNT($NE65:QK65)+1,$G$4:$EH$8,QL$14,0)*$D65,IF($C65=QL$17,$G$8*$D65,""))</f>
        <v>0</v>
      </c>
      <c r="QM65" s="34">
        <f>IF(QL65&lt;&gt;"",HLOOKUP(COUNT($NE65:QL65)+1,$G$4:$EH$8,QM$14,0)*$D65,IF($C65=QM$17,$G$8*$D65,""))</f>
        <v>0</v>
      </c>
      <c r="QN65" s="34">
        <f>IF(QM65&lt;&gt;"",HLOOKUP(COUNT($NE65:QM65)+1,$G$4:$EH$8,QN$14,0)*$D65,IF($C65=QN$17,$G$8*$D65,""))</f>
        <v>0</v>
      </c>
      <c r="QO65" s="34">
        <f>IF(QN65&lt;&gt;"",HLOOKUP(COUNT($NE65:QN65)+1,$G$4:$EH$8,QO$14,0)*$D65,IF($C65=QO$17,$G$8*$D65,""))</f>
        <v>0</v>
      </c>
      <c r="QP65" s="34">
        <f>IF(QO65&lt;&gt;"",HLOOKUP(COUNT($NE65:QO65)+1,$G$4:$EH$8,QP$14,0)*$D65,IF($C65=QP$17,$G$8*$D65,""))</f>
        <v>0</v>
      </c>
      <c r="QQ65" s="34">
        <f>IF(QP65&lt;&gt;"",HLOOKUP(COUNT($NE65:QP65)+1,$G$4:$EH$8,QQ$14,0)*$D65,IF($C65=QQ$17,$G$8*$D65,""))</f>
        <v>0</v>
      </c>
      <c r="QR65" s="34">
        <f>IF(QQ65&lt;&gt;"",HLOOKUP(COUNT($NE65:QQ65)+1,$G$4:$EH$8,QR$14,0)*$D65,IF($C65=QR$17,$G$8*$D65,""))</f>
        <v>0</v>
      </c>
      <c r="QS65" s="34">
        <f>IF(QR65&lt;&gt;"",HLOOKUP(COUNT($NE65:QR65)+1,$G$4:$EH$8,QS$14,0)*$D65,IF($C65=QS$17,$G$8*$D65,""))</f>
        <v>0</v>
      </c>
      <c r="QT65" s="34">
        <f>IF(QS65&lt;&gt;"",HLOOKUP(COUNT($NE65:QS65)+1,$G$4:$EH$8,QT$14,0)*$D65,IF($C65=QT$17,$G$8*$D65,""))</f>
        <v>0</v>
      </c>
      <c r="QU65" s="34">
        <f>IF(QT65&lt;&gt;"",HLOOKUP(COUNT($NE65:QT65)+1,$G$4:$EH$8,QU$14,0)*$D65,IF($C65=QU$17,$G$8*$D65,""))</f>
        <v>0</v>
      </c>
      <c r="QV65" s="34">
        <f>IF(QU65&lt;&gt;"",HLOOKUP(COUNT($NE65:QU65)+1,$G$4:$EH$8,QV$14,0)*$D65,IF($C65=QV$17,$G$8*$D65,""))</f>
        <v>0</v>
      </c>
      <c r="QW65" s="34">
        <f>IF(QV65&lt;&gt;"",HLOOKUP(COUNT($NE65:QV65)+1,$G$4:$EH$8,QW$14,0)*$D65,IF($C65=QW$17,$G$8*$D65,""))</f>
        <v>0</v>
      </c>
      <c r="QX65" s="34">
        <f>IF(QW65&lt;&gt;"",HLOOKUP(COUNT($NE65:QW65)+1,$G$4:$EH$8,QX$14,0)*$D65,IF($C65=QX$17,$G$8*$D65,""))</f>
        <v>0</v>
      </c>
      <c r="QY65" s="34">
        <f>IF(QX65&lt;&gt;"",HLOOKUP(COUNT($NE65:QX65)+1,$G$4:$EH$8,QY$14,0)*$D65,IF($C65=QY$17,$G$8*$D65,""))</f>
        <v>0</v>
      </c>
      <c r="QZ65" s="34">
        <f>IF(QY65&lt;&gt;"",HLOOKUP(COUNT($NE65:QY65)+1,$G$4:$EH$8,QZ$14,0)*$D65,IF($C65=QZ$17,$G$8*$D65,""))</f>
        <v>0</v>
      </c>
      <c r="RA65" s="34">
        <f>IF(QZ65&lt;&gt;"",HLOOKUP(COUNT($NE65:QZ65)+1,$G$4:$EH$8,RA$14,0)*$D65,IF($C65=RA$17,$G$8*$D65,""))</f>
        <v>0</v>
      </c>
      <c r="RB65" s="34">
        <f>IF(RA65&lt;&gt;"",HLOOKUP(COUNT($NE65:RA65)+1,$G$4:$EH$8,RB$14,0)*$D65,IF($C65=RB$17,$G$8*$D65,""))</f>
        <v>0</v>
      </c>
      <c r="RC65" s="34">
        <f>IF(RB65&lt;&gt;"",HLOOKUP(COUNT($NE65:RB65)+1,$G$4:$EH$8,RC$14,0)*$D65,IF($C65=RC$17,$G$8*$D65,""))</f>
        <v>0</v>
      </c>
      <c r="RD65" s="34">
        <f>IF(RC65&lt;&gt;"",HLOOKUP(COUNT($NE65:RC65)+1,$G$4:$EH$8,RD$14,0)*$D65,IF($C65=RD$17,$G$8*$D65,""))</f>
        <v>0</v>
      </c>
      <c r="RE65" s="34">
        <f>IF(RD65&lt;&gt;"",HLOOKUP(COUNT($NE65:RD65)+1,$G$4:$EH$8,RE$14,0)*$D65,IF($C65=RE$17,$G$8*$D65,""))</f>
        <v>0</v>
      </c>
      <c r="RF65" s="34">
        <f>IF(RE65&lt;&gt;"",HLOOKUP(COUNT($NE65:RE65)+1,$G$4:$EH$8,RF$14,0)*$D65,IF($C65=RF$17,$G$8*$D65,""))</f>
        <v>0</v>
      </c>
      <c r="RG65" s="34">
        <f>IF(RF65&lt;&gt;"",HLOOKUP(COUNT($NE65:RF65)+1,$G$4:$EH$8,RG$14,0)*$D65,IF($C65=RG$17,$G$8*$D65,""))</f>
        <v>0</v>
      </c>
      <c r="RH65" s="34">
        <f>IF(RG65&lt;&gt;"",HLOOKUP(COUNT($NE65:RG65)+1,$G$4:$EH$8,RH$14,0)*$D65,IF($C65=RH$17,$G$8*$D65,""))</f>
        <v>0</v>
      </c>
      <c r="RI65" s="34">
        <f>IF(RH65&lt;&gt;"",HLOOKUP(COUNT($NE65:RH65)+1,$G$4:$EH$8,RI$14,0)*$D65,IF($C65=RI$17,$G$8*$D65,""))</f>
        <v>0</v>
      </c>
      <c r="RJ65" s="34">
        <f>IF(RI65&lt;&gt;"",HLOOKUP(COUNT($NE65:RI65)+1,$G$4:$EH$8,RJ$14,0)*$D65,IF($C65=RJ$17,$G$8*$D65,""))</f>
        <v>0</v>
      </c>
      <c r="RK65" s="34">
        <f>IF(RJ65&lt;&gt;"",HLOOKUP(COUNT($NE65:RJ65)+1,$G$4:$EH$8,RK$14,0)*$D65,IF($C65=RK$17,$G$8*$D65,""))</f>
        <v>0</v>
      </c>
      <c r="RL65" s="34">
        <f>IF(RK65&lt;&gt;"",HLOOKUP(COUNT($NE65:RK65)+1,$G$4:$EH$8,RL$14,0)*$D65,IF($C65=RL$17,$G$8*$D65,""))</f>
        <v>0</v>
      </c>
      <c r="RM65" s="34">
        <f>IF(RL65&lt;&gt;"",HLOOKUP(COUNT($NE65:RL65)+1,$G$4:$EH$8,RM$14,0)*$D65,IF($C65=RM$17,$G$8*$D65,""))</f>
        <v>0</v>
      </c>
      <c r="RN65" s="34">
        <f>IF(RM65&lt;&gt;"",HLOOKUP(COUNT($NE65:RM65)+1,$G$4:$EH$8,RN$14,0)*$D65,IF($C65=RN$17,$G$8*$D65,""))</f>
        <v>0</v>
      </c>
      <c r="RO65" s="34">
        <f>IF(RN65&lt;&gt;"",HLOOKUP(COUNT($NE65:RN65)+1,$G$4:$EH$8,RO$14,0)*$D65,IF($C65=RO$17,$G$8*$D65,""))</f>
        <v>0</v>
      </c>
      <c r="RP65" s="34">
        <f>IF(RO65&lt;&gt;"",HLOOKUP(COUNT($NE65:RO65)+1,$G$4:$EH$8,RP$14,0)*$D65,IF($C65=RP$17,$G$8*$D65,""))</f>
        <v>0</v>
      </c>
      <c r="RQ65" s="34">
        <f>IF(RP65&lt;&gt;"",HLOOKUP(COUNT($NE65:RP65)+1,$G$4:$EH$8,RQ$14,0)*$D65,IF($C65=RQ$17,$G$8*$D65,""))</f>
        <v>0</v>
      </c>
      <c r="RR65" s="34">
        <f>IF(RQ65&lt;&gt;"",HLOOKUP(COUNT($NE65:RQ65)+1,$G$4:$EH$8,RR$14,0)*$D65,IF($C65=RR$17,$G$8*$D65,""))</f>
        <v>0</v>
      </c>
      <c r="RS65" s="34">
        <f>IF(RR65&lt;&gt;"",HLOOKUP(COUNT($NE65:RR65)+1,$G$4:$EH$8,RS$14,0)*$D65,IF($C65=RS$17,$G$8*$D65,""))</f>
        <v>0</v>
      </c>
      <c r="RT65" s="34">
        <f>IF(RS65&lt;&gt;"",HLOOKUP(COUNT($NE65:RS65)+1,$G$4:$EH$8,RT$14,0)*$D65,IF($C65=RT$17,$G$8*$D65,""))</f>
        <v>0</v>
      </c>
      <c r="RU65" s="34">
        <f>IF(RT65&lt;&gt;"",HLOOKUP(COUNT($NE65:RT65)+1,$G$4:$EH$8,RU$14,0)*$D65,IF($C65=RU$17,$G$8*$D65,""))</f>
        <v>0</v>
      </c>
      <c r="RW65" s="34" t="str">
        <f>IF(RV65&lt;&gt;"",HLOOKUP(COUNT($RV65:RV65)+1,$G$4:$EH$9,RW$14,0)*$D65,IF($C65=RW$17,$G$9*$D65,""))</f>
        <v/>
      </c>
      <c r="RX65" s="34" t="str">
        <f>IF(RW65&lt;&gt;"",HLOOKUP(COUNT($RV65:RW65)+1,$G$4:$EH$9,RX$14,0)*$D65,IF($C65=RX$17,$G$9*$D65,""))</f>
        <v/>
      </c>
      <c r="RY65" s="34" t="str">
        <f>IF(RX65&lt;&gt;"",HLOOKUP(COUNT($RV65:RX65)+1,$G$4:$EH$9,RY$14,0)*$D65,IF($C65=RY$17,$G$9*$D65,""))</f>
        <v/>
      </c>
      <c r="RZ65" s="34" t="str">
        <f>IF(RY65&lt;&gt;"",HLOOKUP(COUNT($RV65:RY65)+1,$G$4:$EH$9,RZ$14,0)*$D65,IF($C65=RZ$17,$G$9*$D65,""))</f>
        <v/>
      </c>
      <c r="SA65" s="34" t="str">
        <f>IF(RZ65&lt;&gt;"",HLOOKUP(COUNT($RV65:RZ65)+1,$G$4:$EH$9,SA$14,0)*$D65,IF($C65=SA$17,$G$9*$D65,""))</f>
        <v/>
      </c>
      <c r="SB65" s="34" t="str">
        <f>IF(SA65&lt;&gt;"",HLOOKUP(COUNT($RV65:SA65)+1,$G$4:$EH$9,SB$14,0)*$D65,IF($C65=SB$17,$G$9*$D65,""))</f>
        <v/>
      </c>
      <c r="SC65" s="34" t="str">
        <f>IF(SB65&lt;&gt;"",HLOOKUP(COUNT($RV65:SB65)+1,$G$4:$EH$9,SC$14,0)*$D65,IF($C65=SC$17,$G$9*$D65,""))</f>
        <v/>
      </c>
      <c r="SD65" s="34" t="str">
        <f>IF(SC65&lt;&gt;"",HLOOKUP(COUNT($RV65:SC65)+1,$G$4:$EH$9,SD$14,0)*$D65,IF($C65=SD$17,$G$9*$D65,""))</f>
        <v/>
      </c>
      <c r="SE65" s="34" t="str">
        <f>IF(SD65&lt;&gt;"",HLOOKUP(COUNT($RV65:SD65)+1,$G$4:$EH$9,SE$14,0)*$D65,IF($C65=SE$17,$G$9*$D65,""))</f>
        <v/>
      </c>
      <c r="SF65" s="34" t="str">
        <f>IF(SE65&lt;&gt;"",HLOOKUP(COUNT($RV65:SE65)+1,$G$4:$EH$9,SF$14,0)*$D65,IF($C65=SF$17,$G$9*$D65,""))</f>
        <v/>
      </c>
      <c r="SG65" s="34" t="str">
        <f>IF(SF65&lt;&gt;"",HLOOKUP(COUNT($RV65:SF65)+1,$G$4:$EH$9,SG$14,0)*$D65,IF($C65=SG$17,$G$9*$D65,""))</f>
        <v/>
      </c>
      <c r="SH65" s="34" t="str">
        <f>IF(SG65&lt;&gt;"",HLOOKUP(COUNT($RV65:SG65)+1,$G$4:$EH$9,SH$14,0)*$D65,IF($C65=SH$17,$G$9*$D65,""))</f>
        <v/>
      </c>
      <c r="SI65" s="34" t="str">
        <f>IF(SH65&lt;&gt;"",HLOOKUP(COUNT($RV65:SH65)+1,$G$4:$EH$9,SI$14,0)*$D65,IF($C65=SI$17,$G$9*$D65,""))</f>
        <v/>
      </c>
      <c r="SJ65" s="34" t="str">
        <f>IF(SI65&lt;&gt;"",HLOOKUP(COUNT($RV65:SI65)+1,$G$4:$EH$9,SJ$14,0)*$D65,IF($C65=SJ$17,$G$9*$D65,""))</f>
        <v/>
      </c>
      <c r="SK65" s="34" t="str">
        <f>IF(SJ65&lt;&gt;"",HLOOKUP(COUNT($RV65:SJ65)+1,$G$4:$EH$9,SK$14,0)*$D65,IF($C65=SK$17,$G$9*$D65,""))</f>
        <v/>
      </c>
      <c r="SL65" s="34" t="str">
        <f>IF(SK65&lt;&gt;"",HLOOKUP(COUNT($RV65:SK65)+1,$G$4:$EH$9,SL$14,0)*$D65,IF($C65=SL$17,$G$9*$D65,""))</f>
        <v/>
      </c>
      <c r="SM65" s="34" t="str">
        <f>IF(SL65&lt;&gt;"",HLOOKUP(COUNT($RV65:SL65)+1,$G$4:$EH$9,SM$14,0)*$D65,IF($C65=SM$17,$G$9*$D65,""))</f>
        <v/>
      </c>
      <c r="SN65" s="34" t="str">
        <f>IF(SM65&lt;&gt;"",HLOOKUP(COUNT($RV65:SM65)+1,$G$4:$EH$9,SN$14,0)*$D65,IF($C65=SN$17,$G$9*$D65,""))</f>
        <v/>
      </c>
      <c r="SO65" s="34" t="str">
        <f>IF(SN65&lt;&gt;"",HLOOKUP(COUNT($RV65:SN65)+1,$G$4:$EH$9,SO$14,0)*$D65,IF($C65=SO$17,$G$9*$D65,""))</f>
        <v/>
      </c>
      <c r="SP65" s="34" t="str">
        <f>IF(SO65&lt;&gt;"",HLOOKUP(COUNT($RV65:SO65)+1,$G$4:$EH$9,SP$14,0)*$D65,IF($C65=SP$17,$G$9*$D65,""))</f>
        <v/>
      </c>
      <c r="SQ65" s="34" t="str">
        <f>IF(SP65&lt;&gt;"",HLOOKUP(COUNT($RV65:SP65)+1,$G$4:$EH$9,SQ$14,0)*$D65,IF($C65=SQ$17,$G$9*$D65,""))</f>
        <v/>
      </c>
      <c r="SR65" s="34" t="str">
        <f>IF(SQ65&lt;&gt;"",HLOOKUP(COUNT($RV65:SQ65)+1,$G$4:$EH$9,SR$14,0)*$D65,IF($C65=SR$17,$G$9*$D65,""))</f>
        <v/>
      </c>
      <c r="SS65" s="34" t="str">
        <f>IF(SR65&lt;&gt;"",HLOOKUP(COUNT($RV65:SR65)+1,$G$4:$EH$9,SS$14,0)*$D65,IF($C65=SS$17,$G$9*$D65,""))</f>
        <v/>
      </c>
      <c r="ST65" s="34" t="str">
        <f>IF(SS65&lt;&gt;"",HLOOKUP(COUNT($RV65:SS65)+1,$G$4:$EH$9,ST$14,0)*$D65,IF($C65=ST$17,$G$9*$D65,""))</f>
        <v/>
      </c>
      <c r="SU65" s="34" t="str">
        <f>IF(ST65&lt;&gt;"",HLOOKUP(COUNT($RV65:ST65)+1,$G$4:$EH$9,SU$14,0)*$D65,IF($C65=SU$17,$G$9*$D65,""))</f>
        <v/>
      </c>
      <c r="SV65" s="34" t="str">
        <f>IF(SU65&lt;&gt;"",HLOOKUP(COUNT($RV65:SU65)+1,$G$4:$EH$9,SV$14,0)*$D65,IF($C65=SV$17,$G$9*$D65,""))</f>
        <v/>
      </c>
      <c r="SW65" s="34" t="str">
        <f>IF(SV65&lt;&gt;"",HLOOKUP(COUNT($RV65:SV65)+1,$G$4:$EH$9,SW$14,0)*$D65,IF($C65=SW$17,$G$9*$D65,""))</f>
        <v/>
      </c>
      <c r="SX65" s="34" t="str">
        <f>IF(SW65&lt;&gt;"",HLOOKUP(COUNT($RV65:SW65)+1,$G$4:$EH$9,SX$14,0)*$D65,IF($C65=SX$17,$G$9*$D65,""))</f>
        <v/>
      </c>
      <c r="SY65" s="34" t="str">
        <f>IF(SX65&lt;&gt;"",HLOOKUP(COUNT($RV65:SX65)+1,$G$4:$EH$9,SY$14,0)*$D65,IF($C65=SY$17,$G$9*$D65,""))</f>
        <v/>
      </c>
      <c r="SZ65" s="34" t="str">
        <f>IF(SY65&lt;&gt;"",HLOOKUP(COUNT($RV65:SY65)+1,$G$4:$EH$9,SZ$14,0)*$D65,IF($C65=SZ$17,$G$9*$D65,""))</f>
        <v/>
      </c>
      <c r="TA65" s="34" t="str">
        <f>IF(SZ65&lt;&gt;"",HLOOKUP(COUNT($RV65:SZ65)+1,$G$4:$EH$9,TA$14,0)*$D65,IF($C65=TA$17,$G$9*$D65,""))</f>
        <v/>
      </c>
      <c r="TB65" s="34" t="str">
        <f>IF(TA65&lt;&gt;"",HLOOKUP(COUNT($RV65:TA65)+1,$G$4:$EH$9,TB$14,0)*$D65,IF($C65=TB$17,$G$9*$D65,""))</f>
        <v/>
      </c>
      <c r="TC65" s="34" t="str">
        <f>IF(TB65&lt;&gt;"",HLOOKUP(COUNT($RV65:TB65)+1,$G$4:$EH$9,TC$14,0)*$D65,IF($C65=TC$17,$G$9*$D65,""))</f>
        <v/>
      </c>
      <c r="TD65" s="34" t="str">
        <f>IF(TC65&lt;&gt;"",HLOOKUP(COUNT($RV65:TC65)+1,$G$4:$EH$9,TD$14,0)*$D65,IF($C65=TD$17,$G$9*$D65,""))</f>
        <v/>
      </c>
      <c r="TE65" s="34" t="str">
        <f>IF(TD65&lt;&gt;"",HLOOKUP(COUNT($RV65:TD65)+1,$G$4:$EH$9,TE$14,0)*$D65,IF($C65=TE$17,$G$9*$D65,""))</f>
        <v/>
      </c>
      <c r="TF65" s="34" t="str">
        <f>IF(TE65&lt;&gt;"",HLOOKUP(COUNT($RV65:TE65)+1,$G$4:$EH$9,TF$14,0)*$D65,IF($C65=TF$17,$G$9*$D65,""))</f>
        <v/>
      </c>
      <c r="TG65" s="34" t="str">
        <f>IF(TF65&lt;&gt;"",HLOOKUP(COUNT($RV65:TF65)+1,$G$4:$EH$9,TG$14,0)*$D65,IF($C65=TG$17,$G$9*$D65,""))</f>
        <v/>
      </c>
      <c r="TH65" s="34" t="str">
        <f>IF(TG65&lt;&gt;"",HLOOKUP(COUNT($RV65:TG65)+1,$G$4:$EH$9,TH$14,0)*$D65,IF($C65=TH$17,$G$9*$D65,""))</f>
        <v/>
      </c>
      <c r="TI65" s="34" t="str">
        <f>IF(TH65&lt;&gt;"",HLOOKUP(COUNT($RV65:TH65)+1,$G$4:$EH$9,TI$14,0)*$D65,IF($C65=TI$17,$G$9*$D65,""))</f>
        <v/>
      </c>
      <c r="TJ65" s="34" t="str">
        <f>IF(TI65&lt;&gt;"",HLOOKUP(COUNT($RV65:TI65)+1,$G$4:$EH$9,TJ$14,0)*$D65,IF($C65=TJ$17,$G$9*$D65,""))</f>
        <v/>
      </c>
      <c r="TK65" s="34" t="str">
        <f>IF(TJ65&lt;&gt;"",HLOOKUP(COUNT($RV65:TJ65)+1,$G$4:$EH$9,TK$14,0)*$D65,IF($C65=TK$17,$G$9*$D65,""))</f>
        <v/>
      </c>
      <c r="TL65" s="34" t="str">
        <f>IF(TK65&lt;&gt;"",HLOOKUP(COUNT($RV65:TK65)+1,$G$4:$EH$9,TL$14,0)*$D65,IF($C65=TL$17,$G$9*$D65,""))</f>
        <v/>
      </c>
      <c r="TM65" s="34" t="str">
        <f>IF(TL65&lt;&gt;"",HLOOKUP(COUNT($RV65:TL65)+1,$G$4:$EH$9,TM$14,0)*$D65,IF($C65=TM$17,$G$9*$D65,""))</f>
        <v/>
      </c>
      <c r="TN65" s="34" t="str">
        <f>IF(TM65&lt;&gt;"",HLOOKUP(COUNT($RV65:TM65)+1,$G$4:$EH$9,TN$14,0)*$D65,IF($C65=TN$17,$G$9*$D65,""))</f>
        <v/>
      </c>
      <c r="TO65" s="34" t="str">
        <f>IF(TN65&lt;&gt;"",HLOOKUP(COUNT($RV65:TN65)+1,$G$4:$EH$9,TO$14,0)*$D65,IF($C65=TO$17,$G$9*$D65,""))</f>
        <v/>
      </c>
      <c r="TP65" s="34" t="str">
        <f>IF(TO65&lt;&gt;"",HLOOKUP(COUNT($RV65:TO65)+1,$G$4:$EH$9,TP$14,0)*$D65,IF($C65=TP$17,$G$9*$D65,""))</f>
        <v/>
      </c>
      <c r="TQ65" s="34">
        <f>IF(TP65&lt;&gt;"",HLOOKUP(COUNT($RV65:TP65)+1,$G$4:$EH$9,TQ$14,0)*$D65,IF($C65=TQ$17,$G$9*$D65,""))</f>
        <v>11600</v>
      </c>
      <c r="TR65" s="34">
        <f>IF(TQ65&lt;&gt;"",HLOOKUP(COUNT($RV65:TQ65)+1,$G$4:$EH$9,TR$14,0)*$D65,IF($C65=TR$17,$G$9*$D65,""))</f>
        <v>0</v>
      </c>
      <c r="TS65" s="34">
        <f>IF(TR65&lt;&gt;"",HLOOKUP(COUNT($RV65:TR65)+1,$G$4:$EH$9,TS$14,0)*$D65,IF($C65=TS$17,$G$9*$D65,""))</f>
        <v>0</v>
      </c>
      <c r="TT65" s="34">
        <f>IF(TS65&lt;&gt;"",HLOOKUP(COUNT($RV65:TS65)+1,$G$4:$EH$9,TT$14,0)*$D65,IF($C65=TT$17,$G$9*$D65,""))</f>
        <v>0</v>
      </c>
      <c r="TU65" s="34">
        <f>IF(TT65&lt;&gt;"",HLOOKUP(COUNT($RV65:TT65)+1,$G$4:$EH$9,TU$14,0)*$D65,IF($C65=TU$17,$G$9*$D65,""))</f>
        <v>0</v>
      </c>
      <c r="TV65" s="34">
        <f>IF(TU65&lt;&gt;"",HLOOKUP(COUNT($RV65:TU65)+1,$G$4:$EH$9,TV$14,0)*$D65,IF($C65=TV$17,$G$9*$D65,""))</f>
        <v>0</v>
      </c>
      <c r="TW65" s="34">
        <f>IF(TV65&lt;&gt;"",HLOOKUP(COUNT($RV65:TV65)+1,$G$4:$EH$9,TW$14,0)*$D65,IF($C65=TW$17,$G$9*$D65,""))</f>
        <v>0</v>
      </c>
      <c r="TX65" s="34">
        <f>IF(TW65&lt;&gt;"",HLOOKUP(COUNT($RV65:TW65)+1,$G$4:$EH$9,TX$14,0)*$D65,IF($C65=TX$17,$G$9*$D65,""))</f>
        <v>0</v>
      </c>
      <c r="TY65" s="34">
        <f>IF(TX65&lt;&gt;"",HLOOKUP(COUNT($RV65:TX65)+1,$G$4:$EH$9,TY$14,0)*$D65,IF($C65=TY$17,$G$9*$D65,""))</f>
        <v>0</v>
      </c>
      <c r="TZ65" s="34">
        <f>IF(TY65&lt;&gt;"",HLOOKUP(COUNT($RV65:TY65)+1,$G$4:$EH$9,TZ$14,0)*$D65,IF($C65=TZ$17,$G$9*$D65,""))</f>
        <v>0</v>
      </c>
      <c r="UA65" s="34">
        <f>IF(TZ65&lt;&gt;"",HLOOKUP(COUNT($RV65:TZ65)+1,$G$4:$EH$9,UA$14,0)*$D65,IF($C65=UA$17,$G$9*$D65,""))</f>
        <v>0</v>
      </c>
      <c r="UB65" s="34">
        <f>IF(UA65&lt;&gt;"",HLOOKUP(COUNT($RV65:UA65)+1,$G$4:$EH$9,UB$14,0)*$D65,IF($C65=UB$17,$G$9*$D65,""))</f>
        <v>0</v>
      </c>
      <c r="UC65" s="34">
        <f>IF(UB65&lt;&gt;"",HLOOKUP(COUNT($RV65:UB65)+1,$G$4:$EH$9,UC$14,0)*$D65,IF($C65=UC$17,$G$9*$D65,""))</f>
        <v>0</v>
      </c>
      <c r="UD65" s="34">
        <f>IF(UC65&lt;&gt;"",HLOOKUP(COUNT($RV65:UC65)+1,$G$4:$EH$9,UD$14,0)*$D65,IF($C65=UD$17,$G$9*$D65,""))</f>
        <v>0</v>
      </c>
      <c r="UE65" s="34">
        <f>IF(UD65&lt;&gt;"",HLOOKUP(COUNT($RV65:UD65)+1,$G$4:$EH$9,UE$14,0)*$D65,IF($C65=UE$17,$G$9*$D65,""))</f>
        <v>0</v>
      </c>
      <c r="UF65" s="34">
        <f>IF(UE65&lt;&gt;"",HLOOKUP(COUNT($RV65:UE65)+1,$G$4:$EH$9,UF$14,0)*$D65,IF($C65=UF$17,$G$9*$D65,""))</f>
        <v>0</v>
      </c>
      <c r="UG65" s="34">
        <f>IF(UF65&lt;&gt;"",HLOOKUP(COUNT($RV65:UF65)+1,$G$4:$EH$9,UG$14,0)*$D65,IF($C65=UG$17,$G$9*$D65,""))</f>
        <v>0</v>
      </c>
      <c r="UH65" s="34">
        <f>IF(UG65&lt;&gt;"",HLOOKUP(COUNT($RV65:UG65)+1,$G$4:$EH$9,UH$14,0)*$D65,IF($C65=UH$17,$G$9*$D65,""))</f>
        <v>0</v>
      </c>
      <c r="UI65" s="34">
        <f>IF(UH65&lt;&gt;"",HLOOKUP(COUNT($RV65:UH65)+1,$G$4:$EH$9,UI$14,0)*$D65,IF($C65=UI$17,$G$9*$D65,""))</f>
        <v>0</v>
      </c>
      <c r="UJ65" s="34">
        <f>IF(UI65&lt;&gt;"",HLOOKUP(COUNT($RV65:UI65)+1,$G$4:$EH$9,UJ$14,0)*$D65,IF($C65=UJ$17,$G$9*$D65,""))</f>
        <v>0</v>
      </c>
      <c r="UK65" s="34">
        <f>IF(UJ65&lt;&gt;"",HLOOKUP(COUNT($RV65:UJ65)+1,$G$4:$EH$9,UK$14,0)*$D65,IF($C65=UK$17,$G$9*$D65,""))</f>
        <v>0</v>
      </c>
      <c r="UL65" s="34">
        <f>IF(UK65&lt;&gt;"",HLOOKUP(COUNT($RV65:UK65)+1,$G$4:$EH$9,UL$14,0)*$D65,IF($C65=UL$17,$G$9*$D65,""))</f>
        <v>0</v>
      </c>
      <c r="UM65" s="34">
        <f>IF(UL65&lt;&gt;"",HLOOKUP(COUNT($RV65:UL65)+1,$G$4:$EH$9,UM$14,0)*$D65,IF($C65=UM$17,$G$9*$D65,""))</f>
        <v>0</v>
      </c>
      <c r="UN65" s="34">
        <f>IF(UM65&lt;&gt;"",HLOOKUP(COUNT($RV65:UM65)+1,$G$4:$EH$9,UN$14,0)*$D65,IF($C65=UN$17,$G$9*$D65,""))</f>
        <v>0</v>
      </c>
      <c r="UO65" s="34">
        <f>IF(UN65&lt;&gt;"",HLOOKUP(COUNT($RV65:UN65)+1,$G$4:$EH$9,UO$14,0)*$D65,IF($C65=UO$17,$G$9*$D65,""))</f>
        <v>0</v>
      </c>
      <c r="UP65" s="34">
        <f>IF(UO65&lt;&gt;"",HLOOKUP(COUNT($RV65:UO65)+1,$G$4:$EH$9,UP$14,0)*$D65,IF($C65=UP$17,$G$9*$D65,""))</f>
        <v>0</v>
      </c>
      <c r="UQ65" s="34">
        <f>IF(UP65&lt;&gt;"",HLOOKUP(COUNT($RV65:UP65)+1,$G$4:$EH$9,UQ$14,0)*$D65,IF($C65=UQ$17,$G$9*$D65,""))</f>
        <v>0</v>
      </c>
      <c r="UR65" s="34">
        <f>IF(UQ65&lt;&gt;"",HLOOKUP(COUNT($RV65:UQ65)+1,$G$4:$EH$9,UR$14,0)*$D65,IF($C65=UR$17,$G$9*$D65,""))</f>
        <v>0</v>
      </c>
      <c r="US65" s="34">
        <f>IF(UR65&lt;&gt;"",HLOOKUP(COUNT($RV65:UR65)+1,$G$4:$EH$9,US$14,0)*$D65,IF($C65=US$17,$G$9*$D65,""))</f>
        <v>0</v>
      </c>
      <c r="UT65" s="34">
        <f>IF(US65&lt;&gt;"",HLOOKUP(COUNT($RV65:US65)+1,$G$4:$EH$9,UT$14,0)*$D65,IF($C65=UT$17,$G$9*$D65,""))</f>
        <v>0</v>
      </c>
      <c r="UU65" s="34">
        <f>IF(UT65&lt;&gt;"",HLOOKUP(COUNT($RV65:UT65)+1,$G$4:$EH$9,UU$14,0)*$D65,IF($C65=UU$17,$G$9*$D65,""))</f>
        <v>0</v>
      </c>
      <c r="UV65" s="34">
        <f>IF(UU65&lt;&gt;"",HLOOKUP(COUNT($RV65:UU65)+1,$G$4:$EH$9,UV$14,0)*$D65,IF($C65=UV$17,$G$9*$D65,""))</f>
        <v>0</v>
      </c>
      <c r="UW65" s="34">
        <f>IF(UV65&lt;&gt;"",HLOOKUP(COUNT($RV65:UV65)+1,$G$4:$EH$9,UW$14,0)*$D65,IF($C65=UW$17,$G$9*$D65,""))</f>
        <v>0</v>
      </c>
      <c r="UX65" s="34">
        <f>IF(UW65&lt;&gt;"",HLOOKUP(COUNT($RV65:UW65)+1,$G$4:$EH$9,UX$14,0)*$D65,IF($C65=UX$17,$G$9*$D65,""))</f>
        <v>0</v>
      </c>
      <c r="UY65" s="34">
        <f>IF(UX65&lt;&gt;"",HLOOKUP(COUNT($RV65:UX65)+1,$G$4:$EH$9,UY$14,0)*$D65,IF($C65=UY$17,$G$9*$D65,""))</f>
        <v>0</v>
      </c>
      <c r="UZ65" s="34">
        <f>IF(UY65&lt;&gt;"",HLOOKUP(COUNT($RV65:UY65)+1,$G$4:$EH$9,UZ$14,0)*$D65,IF($C65=UZ$17,$G$9*$D65,""))</f>
        <v>0</v>
      </c>
      <c r="VA65" s="34">
        <f>IF(UZ65&lt;&gt;"",HLOOKUP(COUNT($RV65:UZ65)+1,$G$4:$EH$9,VA$14,0)*$D65,IF($C65=VA$17,$G$9*$D65,""))</f>
        <v>0</v>
      </c>
      <c r="VB65" s="34">
        <f>IF(VA65&lt;&gt;"",HLOOKUP(COUNT($RV65:VA65)+1,$G$4:$EH$9,VB$14,0)*$D65,IF($C65=VB$17,$G$9*$D65,""))</f>
        <v>0</v>
      </c>
      <c r="VC65" s="34">
        <f>IF(VB65&lt;&gt;"",HLOOKUP(COUNT($RV65:VB65)+1,$G$4:$EH$9,VC$14,0)*$D65,IF($C65=VC$17,$G$9*$D65,""))</f>
        <v>0</v>
      </c>
      <c r="VD65" s="34">
        <f>IF(VC65&lt;&gt;"",HLOOKUP(COUNT($RV65:VC65)+1,$G$4:$EH$9,VD$14,0)*$D65,IF($C65=VD$17,$G$9*$D65,""))</f>
        <v>0</v>
      </c>
      <c r="VE65" s="34">
        <f>IF(VD65&lt;&gt;"",HLOOKUP(COUNT($RV65:VD65)+1,$G$4:$EH$9,VE$14,0)*$D65,IF($C65=VE$17,$G$9*$D65,""))</f>
        <v>0</v>
      </c>
      <c r="VF65" s="34">
        <f>IF(VE65&lt;&gt;"",HLOOKUP(COUNT($RV65:VE65)+1,$G$4:$EH$9,VF$14,0)*$D65,IF($C65=VF$17,$G$9*$D65,""))</f>
        <v>0</v>
      </c>
      <c r="VG65" s="34">
        <f>IF(VF65&lt;&gt;"",HLOOKUP(COUNT($RV65:VF65)+1,$G$4:$EH$9,VG$14,0)*$D65,IF($C65=VG$17,$G$9*$D65,""))</f>
        <v>0</v>
      </c>
      <c r="VH65" s="34">
        <f>IF(VG65&lt;&gt;"",HLOOKUP(COUNT($RV65:VG65)+1,$G$4:$EH$9,VH$14,0)*$D65,IF($C65=VH$17,$G$9*$D65,""))</f>
        <v>0</v>
      </c>
      <c r="VI65" s="34">
        <f>IF(VH65&lt;&gt;"",HLOOKUP(COUNT($RV65:VH65)+1,$G$4:$EH$9,VI$14,0)*$D65,IF($C65=VI$17,$G$9*$D65,""))</f>
        <v>0</v>
      </c>
      <c r="VJ65" s="34">
        <f>IF(VI65&lt;&gt;"",HLOOKUP(COUNT($RV65:VI65)+1,$G$4:$EH$9,VJ$14,0)*$D65,IF($C65=VJ$17,$G$9*$D65,""))</f>
        <v>0</v>
      </c>
      <c r="VK65" s="34">
        <f>IF(VJ65&lt;&gt;"",HLOOKUP(COUNT($RV65:VJ65)+1,$G$4:$EH$9,VK$14,0)*$D65,IF($C65=VK$17,$G$9*$D65,""))</f>
        <v>0</v>
      </c>
      <c r="VL65" s="34">
        <f>IF(VK65&lt;&gt;"",HLOOKUP(COUNT($RV65:VK65)+1,$G$4:$EH$9,VL$14,0)*$D65,IF($C65=VL$17,$G$9*$D65,""))</f>
        <v>0</v>
      </c>
      <c r="VM65" s="34">
        <f>IF(VL65&lt;&gt;"",HLOOKUP(COUNT($RV65:VL65)+1,$G$4:$EH$9,VM$14,0)*$D65,IF($C65=VM$17,$G$9*$D65,""))</f>
        <v>0</v>
      </c>
      <c r="VN65" s="34">
        <f>IF(VM65&lt;&gt;"",HLOOKUP(COUNT($RV65:VM65)+1,$G$4:$EH$9,VN$14,0)*$D65,IF($C65=VN$17,$G$9*$D65,""))</f>
        <v>0</v>
      </c>
      <c r="VO65" s="34">
        <f>IF(VN65&lt;&gt;"",HLOOKUP(COUNT($RV65:VN65)+1,$G$4:$EH$9,VO$14,0)*$D65,IF($C65=VO$17,$G$9*$D65,""))</f>
        <v>0</v>
      </c>
      <c r="VP65" s="34">
        <f>IF(VO65&lt;&gt;"",HLOOKUP(COUNT($RV65:VO65)+1,$G$4:$EH$9,VP$14,0)*$D65,IF($C65=VP$17,$G$9*$D65,""))</f>
        <v>0</v>
      </c>
      <c r="VQ65" s="34">
        <f>IF(VP65&lt;&gt;"",HLOOKUP(COUNT($RV65:VP65)+1,$G$4:$EH$9,VQ$14,0)*$D65,IF($C65=VQ$17,$G$9*$D65,""))</f>
        <v>0</v>
      </c>
      <c r="VR65" s="34">
        <f>IF(VQ65&lt;&gt;"",HLOOKUP(COUNT($RV65:VQ65)+1,$G$4:$EH$9,VR$14,0)*$D65,IF($C65=VR$17,$G$9*$D65,""))</f>
        <v>0</v>
      </c>
      <c r="VS65" s="34">
        <f>IF(VR65&lt;&gt;"",HLOOKUP(COUNT($RV65:VR65)+1,$G$4:$EH$9,VS$14,0)*$D65,IF($C65=VS$17,$G$9*$D65,""))</f>
        <v>0</v>
      </c>
      <c r="VT65" s="34">
        <f>IF(VS65&lt;&gt;"",HLOOKUP(COUNT($RV65:VS65)+1,$G$4:$EH$9,VT$14,0)*$D65,IF($C65=VT$17,$G$9*$D65,""))</f>
        <v>0</v>
      </c>
      <c r="VU65" s="34">
        <f>IF(VT65&lt;&gt;"",HLOOKUP(COUNT($RV65:VT65)+1,$G$4:$EH$9,VU$14,0)*$D65,IF($C65=VU$17,$G$9*$D65,""))</f>
        <v>0</v>
      </c>
      <c r="VV65" s="34">
        <f>IF(VU65&lt;&gt;"",HLOOKUP(COUNT($RV65:VU65)+1,$G$4:$EH$9,VV$14,0)*$D65,IF($C65=VV$17,$G$9*$D65,""))</f>
        <v>0</v>
      </c>
      <c r="VW65" s="34">
        <f>IF(VV65&lt;&gt;"",HLOOKUP(COUNT($RV65:VV65)+1,$G$4:$EH$9,VW$14,0)*$D65,IF($C65=VW$17,$G$9*$D65,""))</f>
        <v>0</v>
      </c>
      <c r="VX65" s="34">
        <f>IF(VW65&lt;&gt;"",HLOOKUP(COUNT($RV65:VW65)+1,$G$4:$EH$9,VX$14,0)*$D65,IF($C65=VX$17,$G$9*$D65,""))</f>
        <v>0</v>
      </c>
      <c r="VY65" s="34">
        <f>IF(VX65&lt;&gt;"",HLOOKUP(COUNT($RV65:VX65)+1,$G$4:$EH$9,VY$14,0)*$D65,IF($C65=VY$17,$G$9*$D65,""))</f>
        <v>0</v>
      </c>
      <c r="VZ65" s="34">
        <f>IF(VY65&lt;&gt;"",HLOOKUP(COUNT($RV65:VY65)+1,$G$4:$EH$9,VZ$14,0)*$D65,IF($C65=VZ$17,$G$9*$D65,""))</f>
        <v>0</v>
      </c>
      <c r="WA65" s="34">
        <f>IF(VZ65&lt;&gt;"",HLOOKUP(COUNT($RV65:VZ65)+1,$G$4:$EH$9,WA$14,0)*$D65,IF($C65=WA$17,$G$9*$D65,""))</f>
        <v>0</v>
      </c>
      <c r="WB65" s="34">
        <f>IF(WA65&lt;&gt;"",HLOOKUP(COUNT($RV65:WA65)+1,$G$4:$EH$9,WB$14,0)*$D65,IF($C65=WB$17,$G$9*$D65,""))</f>
        <v>0</v>
      </c>
      <c r="WC65" s="34">
        <f>IF(WB65&lt;&gt;"",HLOOKUP(COUNT($RV65:WB65)+1,$G$4:$EH$9,WC$14,0)*$D65,IF($C65=WC$17,$G$9*$D65,""))</f>
        <v>0</v>
      </c>
      <c r="WD65" s="34">
        <f>IF(WC65&lt;&gt;"",HLOOKUP(COUNT($RV65:WC65)+1,$G$4:$EH$9,WD$14,0)*$D65,IF($C65=WD$17,$G$9*$D65,""))</f>
        <v>0</v>
      </c>
      <c r="WE65" s="34">
        <f>IF(WD65&lt;&gt;"",HLOOKUP(COUNT($RV65:WD65)+1,$G$4:$EH$9,WE$14,0)*$D65,IF($C65=WE$17,$G$9*$D65,""))</f>
        <v>0</v>
      </c>
      <c r="WF65" s="34">
        <f>IF(WE65&lt;&gt;"",HLOOKUP(COUNT($RV65:WE65)+1,$G$4:$EH$9,WF$14,0)*$D65,IF($C65=WF$17,$G$9*$D65,""))</f>
        <v>0</v>
      </c>
      <c r="WG65" s="34">
        <f>IF(WF65&lt;&gt;"",HLOOKUP(COUNT($RV65:WF65)+1,$G$4:$EH$9,WG$14,0)*$D65,IF($C65=WG$17,$G$9*$D65,""))</f>
        <v>0</v>
      </c>
      <c r="WH65" s="34">
        <f>IF(WG65&lt;&gt;"",HLOOKUP(COUNT($RV65:WG65)+1,$G$4:$EH$9,WH$14,0)*$D65,IF($C65=WH$17,$G$9*$D65,""))</f>
        <v>0</v>
      </c>
      <c r="WI65" s="34">
        <f>IF(WH65&lt;&gt;"",HLOOKUP(COUNT($RV65:WH65)+1,$G$4:$EH$9,WI$14,0)*$D65,IF($C65=WI$17,$G$9*$D65,""))</f>
        <v>0</v>
      </c>
      <c r="WJ65" s="34">
        <f>IF(WI65&lt;&gt;"",HLOOKUP(COUNT($RV65:WI65)+1,$G$4:$EH$9,WJ$14,0)*$D65,IF($C65=WJ$17,$G$9*$D65,""))</f>
        <v>0</v>
      </c>
      <c r="WK65" s="34">
        <f>IF(WJ65&lt;&gt;"",HLOOKUP(COUNT($RV65:WJ65)+1,$G$4:$EH$9,WK$14,0)*$D65,IF($C65=WK$17,$G$9*$D65,""))</f>
        <v>0</v>
      </c>
      <c r="WL65" s="34">
        <f>IF(WK65&lt;&gt;"",HLOOKUP(COUNT($RV65:WK65)+1,$G$4:$EH$9,WL$14,0)*$D65,IF($C65=WL$17,$G$9*$D65,""))</f>
        <v>0</v>
      </c>
    </row>
    <row r="66" spans="1:610" ht="15" x14ac:dyDescent="0.2">
      <c r="A66" s="25">
        <f t="shared" si="911"/>
        <v>12</v>
      </c>
      <c r="B66" s="25" t="s">
        <v>82</v>
      </c>
      <c r="C66" s="62">
        <f t="shared" si="908"/>
        <v>48</v>
      </c>
      <c r="D66" s="30">
        <f>VLOOKUP(B66,Premissas!$R$8:$AD$18,(Histograma!A66+1),0)</f>
        <v>4</v>
      </c>
      <c r="E66" s="885">
        <f>Premissas!AF12+E54</f>
        <v>40</v>
      </c>
      <c r="G66" s="34" t="str">
        <f>IF(F66&lt;&gt;"",HLOOKUP(COUNT($F66:F66)+1,$G$4:$EH$8,G$14,0)*$D66,IF($C66=G$17,$G$5*$D66,""))</f>
        <v/>
      </c>
      <c r="H66" s="34" t="str">
        <f>IF(G66&lt;&gt;"",HLOOKUP(COUNT($F66:G66)+1,$G$4:$EH$8,H$14,0)*$D66,IF($C66=H$17,$G$5*$D66,""))</f>
        <v/>
      </c>
      <c r="I66" s="34" t="str">
        <f>IF(H66&lt;&gt;"",HLOOKUP(COUNT($F66:H66)+1,$G$4:$EH$8,I$14,0)*$D66,IF($C66=I$17,$G$5*$D66,""))</f>
        <v/>
      </c>
      <c r="J66" s="34" t="str">
        <f>IF(I66&lt;&gt;"",HLOOKUP(COUNT($F66:I66)+1,$G$4:$EH$8,J$14,0)*$D66,IF($C66=J$17,$G$5*$D66,""))</f>
        <v/>
      </c>
      <c r="K66" s="34" t="str">
        <f>IF(J66&lt;&gt;"",HLOOKUP(COUNT($F66:J66)+1,$G$4:$EH$8,K$14,0)*$D66,IF($C66=K$17,$G$5*$D66,""))</f>
        <v/>
      </c>
      <c r="L66" s="34" t="str">
        <f>IF(K66&lt;&gt;"",HLOOKUP(COUNT($F66:K66)+1,$G$4:$EH$8,L$14,0)*$D66,IF($C66=L$17,$G$5*$D66,""))</f>
        <v/>
      </c>
      <c r="M66" s="34" t="str">
        <f>IF(L66&lt;&gt;"",HLOOKUP(COUNT($F66:L66)+1,$G$4:$EH$8,M$14,0)*$D66,IF($C66=M$17,$G$5*$D66,""))</f>
        <v/>
      </c>
      <c r="N66" s="34" t="str">
        <f>IF(M66&lt;&gt;"",HLOOKUP(COUNT($F66:M66)+1,$G$4:$EH$8,N$14,0)*$D66,IF($C66=N$17,$G$5*$D66,""))</f>
        <v/>
      </c>
      <c r="O66" s="34" t="str">
        <f>IF(N66&lt;&gt;"",HLOOKUP(COUNT($F66:N66)+1,$G$4:$EH$8,O$14,0)*$D66,IF($C66=O$17,$G$5*$D66,""))</f>
        <v/>
      </c>
      <c r="P66" s="34" t="str">
        <f>IF(O66&lt;&gt;"",HLOOKUP(COUNT($F66:O66)+1,$G$4:$EH$8,P$14,0)*$D66,IF($C66=P$17,$G$5*$D66,""))</f>
        <v/>
      </c>
      <c r="Q66" s="34" t="str">
        <f>IF(P66&lt;&gt;"",HLOOKUP(COUNT($F66:P66)+1,$G$4:$EH$8,Q$14,0)*$D66,IF($C66=Q$17,$G$5*$D66,""))</f>
        <v/>
      </c>
      <c r="R66" s="34" t="str">
        <f>IF(Q66&lt;&gt;"",HLOOKUP(COUNT($F66:Q66)+1,$G$4:$EH$8,R$14,0)*$D66,IF($C66=R$17,$G$5*$D66,""))</f>
        <v/>
      </c>
      <c r="S66" s="34" t="str">
        <f>IF(R66&lt;&gt;"",HLOOKUP(COUNT($F66:R66)+1,$G$4:$EH$8,S$14,0)*$D66,IF($C66=S$17,$G$5*$D66,""))</f>
        <v/>
      </c>
      <c r="T66" s="34" t="str">
        <f>IF(S66&lt;&gt;"",HLOOKUP(COUNT($F66:S66)+1,$G$4:$EH$8,T$14,0)*$D66,IF($C66=T$17,$G$5*$D66,""))</f>
        <v/>
      </c>
      <c r="U66" s="34" t="str">
        <f>IF(T66&lt;&gt;"",HLOOKUP(COUNT($F66:T66)+1,$G$4:$EH$8,U$14,0)*$D66,IF($C66=U$17,$G$5*$D66,""))</f>
        <v/>
      </c>
      <c r="V66" s="34" t="str">
        <f>IF(U66&lt;&gt;"",HLOOKUP(COUNT($F66:U66)+1,$G$4:$EH$8,V$14,0)*$D66,IF($C66=V$17,$G$5*$D66,""))</f>
        <v/>
      </c>
      <c r="W66" s="34" t="str">
        <f>IF(V66&lt;&gt;"",HLOOKUP(COUNT($F66:V66)+1,$G$4:$EH$8,W$14,0)*$D66,IF($C66=W$17,$G$5*$D66,""))</f>
        <v/>
      </c>
      <c r="X66" s="34" t="str">
        <f>IF(W66&lt;&gt;"",HLOOKUP(COUNT($F66:W66)+1,$G$4:$EH$8,X$14,0)*$D66,IF($C66=X$17,$G$5*$D66,""))</f>
        <v/>
      </c>
      <c r="Y66" s="34" t="str">
        <f>IF(X66&lt;&gt;"",HLOOKUP(COUNT($F66:X66)+1,$G$4:$EH$8,Y$14,0)*$D66,IF($C66=Y$17,$G$5*$D66,""))</f>
        <v/>
      </c>
      <c r="Z66" s="34" t="str">
        <f>IF(Y66&lt;&gt;"",HLOOKUP(COUNT($F66:Y66)+1,$G$4:$EH$8,Z$14,0)*$D66,IF($C66=Z$17,$G$5*$D66,""))</f>
        <v/>
      </c>
      <c r="AA66" s="34" t="str">
        <f>IF(Z66&lt;&gt;"",HLOOKUP(COUNT($F66:Z66)+1,$G$4:$EH$8,AA$14,0)*$D66,IF($C66=AA$17,$G$5*$D66,""))</f>
        <v/>
      </c>
      <c r="AB66" s="34" t="str">
        <f>IF(AA66&lt;&gt;"",HLOOKUP(COUNT($F66:AA66)+1,$G$4:$EH$8,AB$14,0)*$D66,IF($C66=AB$17,$G$5*$D66,""))</f>
        <v/>
      </c>
      <c r="AC66" s="34" t="str">
        <f>IF(AB66&lt;&gt;"",HLOOKUP(COUNT($F66:AB66)+1,$G$4:$EH$8,AC$14,0)*$D66,IF($C66=AC$17,$G$5*$D66,""))</f>
        <v/>
      </c>
      <c r="AD66" s="34" t="str">
        <f>IF(AC66&lt;&gt;"",HLOOKUP(COUNT($F66:AC66)+1,$G$4:$EH$8,AD$14,0)*$D66,IF($C66=AD$17,$G$5*$D66,""))</f>
        <v/>
      </c>
      <c r="AE66" s="34" t="str">
        <f>IF(AD66&lt;&gt;"",HLOOKUP(COUNT($F66:AD66)+1,$G$4:$EH$8,AE$14,0)*$D66,IF($C66=AE$17,$G$5*$D66,""))</f>
        <v/>
      </c>
      <c r="AF66" s="34" t="str">
        <f>IF(AE66&lt;&gt;"",HLOOKUP(COUNT($F66:AE66)+1,$G$4:$EH$8,AF$14,0)*$D66,IF($C66=AF$17,$G$5*$D66,""))</f>
        <v/>
      </c>
      <c r="AG66" s="34" t="str">
        <f>IF(AF66&lt;&gt;"",HLOOKUP(COUNT($F66:AF66)+1,$G$4:$EH$8,AG$14,0)*$D66,IF($C66=AG$17,$G$5*$D66,""))</f>
        <v/>
      </c>
      <c r="AH66" s="34" t="str">
        <f>IF(AG66&lt;&gt;"",HLOOKUP(COUNT($F66:AG66)+1,$G$4:$EH$8,AH$14,0)*$D66,IF($C66=AH$17,$G$5*$D66,""))</f>
        <v/>
      </c>
      <c r="AI66" s="34" t="str">
        <f>IF(AH66&lt;&gt;"",HLOOKUP(COUNT($F66:AH66)+1,$G$4:$EH$8,AI$14,0)*$D66,IF($C66=AI$17,$G$5*$D66,""))</f>
        <v/>
      </c>
      <c r="AJ66" s="34" t="str">
        <f>IF(AI66&lt;&gt;"",HLOOKUP(COUNT($F66:AI66)+1,$G$4:$EH$8,AJ$14,0)*$D66,IF($C66=AJ$17,$G$5*$D66,""))</f>
        <v/>
      </c>
      <c r="AK66" s="34" t="str">
        <f>IF(AJ66&lt;&gt;"",HLOOKUP(COUNT($F66:AJ66)+1,$G$4:$EH$8,AK$14,0)*$D66,IF($C66=AK$17,$G$5*$D66,""))</f>
        <v/>
      </c>
      <c r="AL66" s="34" t="str">
        <f>IF(AK66&lt;&gt;"",HLOOKUP(COUNT($F66:AK66)+1,$G$4:$EH$8,AL$14,0)*$D66,IF($C66=AL$17,$G$5*$D66,""))</f>
        <v/>
      </c>
      <c r="AM66" s="34" t="str">
        <f>IF(AL66&lt;&gt;"",HLOOKUP(COUNT($F66:AL66)+1,$G$4:$EH$8,AM$14,0)*$D66,IF($C66=AM$17,$G$5*$D66,""))</f>
        <v/>
      </c>
      <c r="AN66" s="34" t="str">
        <f>IF(AM66&lt;&gt;"",HLOOKUP(COUNT($F66:AM66)+1,$G$4:$EH$8,AN$14,0)*$D66,IF($C66=AN$17,$G$5*$D66,""))</f>
        <v/>
      </c>
      <c r="AO66" s="34" t="str">
        <f>IF(AN66&lt;&gt;"",HLOOKUP(COUNT($F66:AN66)+1,$G$4:$EH$8,AO$14,0)*$D66,IF($C66=AO$17,$G$5*$D66,""))</f>
        <v/>
      </c>
      <c r="AP66" s="34" t="str">
        <f>IF(AO66&lt;&gt;"",HLOOKUP(COUNT($F66:AO66)+1,$G$4:$EH$8,AP$14,0)*$D66,IF($C66=AP$17,$G$5*$D66,""))</f>
        <v/>
      </c>
      <c r="AQ66" s="34" t="str">
        <f>IF(AP66&lt;&gt;"",HLOOKUP(COUNT($F66:AP66)+1,$G$4:$EH$8,AQ$14,0)*$D66,IF($C66=AQ$17,$G$5*$D66,""))</f>
        <v/>
      </c>
      <c r="AR66" s="34" t="str">
        <f>IF(AQ66&lt;&gt;"",HLOOKUP(COUNT($F66:AQ66)+1,$G$4:$EH$8,AR$14,0)*$D66,IF($C66=AR$17,$G$5*$D66,""))</f>
        <v/>
      </c>
      <c r="AS66" s="34" t="str">
        <f>IF(AR66&lt;&gt;"",HLOOKUP(COUNT($F66:AR66)+1,$G$4:$EH$8,AS$14,0)*$D66,IF($C66=AS$17,$G$5*$D66,""))</f>
        <v/>
      </c>
      <c r="AT66" s="34" t="str">
        <f>IF(AS66&lt;&gt;"",HLOOKUP(COUNT($F66:AS66)+1,$G$4:$EH$8,AT$14,0)*$D66,IF($C66=AT$17,$G$5*$D66,""))</f>
        <v/>
      </c>
      <c r="AU66" s="34" t="str">
        <f>IF(AT66&lt;&gt;"",HLOOKUP(COUNT($F66:AT66)+1,$G$4:$EH$8,AU$14,0)*$D66,IF($C66=AU$17,$G$5*$D66,""))</f>
        <v/>
      </c>
      <c r="AV66" s="34" t="str">
        <f>IF(AU66&lt;&gt;"",HLOOKUP(COUNT($F66:AU66)+1,$G$4:$EH$8,AV$14,0)*$D66,IF($C66=AV$17,$G$5*$D66,""))</f>
        <v/>
      </c>
      <c r="AW66" s="34" t="str">
        <f>IF(AV66&lt;&gt;"",HLOOKUP(COUNT($F66:AV66)+1,$G$4:$EH$8,AW$14,0)*$D66,IF($C66=AW$17,$G$5*$D66,""))</f>
        <v/>
      </c>
      <c r="AX66" s="34" t="str">
        <f>IF(AW66&lt;&gt;"",HLOOKUP(COUNT($F66:AW66)+1,$G$4:$EH$8,AX$14,0)*$D66,IF($C66=AX$17,$G$5*$D66,""))</f>
        <v/>
      </c>
      <c r="AY66" s="34" t="str">
        <f>IF(AX66&lt;&gt;"",HLOOKUP(COUNT($F66:AX66)+1,$G$4:$EH$8,AY$14,0)*$D66,IF($C66=AY$17,$G$5*$D66,""))</f>
        <v/>
      </c>
      <c r="AZ66" s="34" t="str">
        <f>IF(AY66&lt;&gt;"",HLOOKUP(COUNT($F66:AY66)+1,$G$4:$EH$8,AZ$14,0)*$D66,IF($C66=AZ$17,$G$5*$D66,""))</f>
        <v/>
      </c>
      <c r="BA66" s="34" t="str">
        <f>IF(AZ66&lt;&gt;"",HLOOKUP(COUNT($F66:AZ66)+1,$G$4:$EH$8,BA$14,0)*$D66,IF($C66=BA$17,$G$5*$D66,""))</f>
        <v/>
      </c>
      <c r="BB66" s="34">
        <f>IF(BA66&lt;&gt;"",HLOOKUP(COUNT($F66:BA66)+1,$G$4:$EH$8,BB$14,0)*$D66,IF($C66=BB$17,$G$5*$D66,""))</f>
        <v>0</v>
      </c>
      <c r="BC66" s="34">
        <f>IF(BB66&lt;&gt;"",HLOOKUP(COUNT($F66:BB66)+1,$G$4:$EH$8,BC$14,0)*$D66,IF($C66=BC$17,$G$5*$D66,""))</f>
        <v>0</v>
      </c>
      <c r="BD66" s="34" t="e">
        <f>IF(BC66&lt;&gt;"",HLOOKUP(COUNT($F66:BC66)+1,$G$4:$EH$8,BD$14,0)*$D66,IF($C66=BD$17,$G$5*$D66,""))</f>
        <v>#VALUE!</v>
      </c>
      <c r="BE66" s="34" t="e">
        <f>IF(BD66&lt;&gt;"",HLOOKUP(COUNT($F66:BD66)+1,$G$4:$EH$8,BE$14,0)*$D66,IF($C66=BE$17,$G$5*$D66,""))</f>
        <v>#VALUE!</v>
      </c>
      <c r="BF66" s="34" t="e">
        <f>IF(BE66&lt;&gt;"",HLOOKUP(COUNT($F66:BE66)+1,$G$4:$EH$8,BF$14,0)*$D66,IF($C66=BF$17,$G$5*$D66,""))</f>
        <v>#VALUE!</v>
      </c>
      <c r="BG66" s="34" t="e">
        <f>IF(BF66&lt;&gt;"",HLOOKUP(COUNT($F66:BF66)+1,$G$4:$EH$8,BG$14,0)*$D66,IF($C66=BG$17,$G$5*$D66,""))</f>
        <v>#VALUE!</v>
      </c>
      <c r="BH66" s="34" t="e">
        <f>IF(BG66&lt;&gt;"",HLOOKUP(COUNT($F66:BG66)+1,$G$4:$EH$8,BH$14,0)*$D66,IF($C66=BH$17,$G$5*$D66,""))</f>
        <v>#VALUE!</v>
      </c>
      <c r="BI66" s="34" t="e">
        <f>IF(BH66&lt;&gt;"",HLOOKUP(COUNT($F66:BH66)+1,$G$4:$EH$8,BI$14,0)*$D66,IF($C66=BI$17,$G$5*$D66,""))</f>
        <v>#VALUE!</v>
      </c>
      <c r="BJ66" s="34" t="e">
        <f>IF(BI66&lt;&gt;"",HLOOKUP(COUNT($F66:BI66)+1,$G$4:$EH$8,BJ$14,0)*$D66,IF($C66=BJ$17,$G$5*$D66,""))</f>
        <v>#VALUE!</v>
      </c>
      <c r="BK66" s="34" t="e">
        <f>IF(BJ66&lt;&gt;"",HLOOKUP(COUNT($F66:BJ66)+1,$G$4:$EH$8,BK$14,0)*$D66,IF($C66=BK$17,$G$5*$D66,""))</f>
        <v>#VALUE!</v>
      </c>
      <c r="BL66" s="34" t="e">
        <f>IF(BK66&lt;&gt;"",HLOOKUP(COUNT($F66:BK66)+1,$G$4:$EH$8,BL$14,0)*$D66,IF($C66=BL$17,$G$5*$D66,""))</f>
        <v>#VALUE!</v>
      </c>
      <c r="BM66" s="34" t="e">
        <f>IF(BL66&lt;&gt;"",HLOOKUP(COUNT($F66:BL66)+1,$G$4:$EH$8,BM$14,0)*$D66,IF($C66=BM$17,$G$5*$D66,""))</f>
        <v>#VALUE!</v>
      </c>
      <c r="BN66" s="34" t="e">
        <f>IF(BM66&lt;&gt;"",HLOOKUP(COUNT($F66:BM66)+1,$G$4:$EH$8,BN$14,0)*$D66,IF($C66=BN$17,$G$5*$D66,""))</f>
        <v>#VALUE!</v>
      </c>
      <c r="BO66" s="34" t="e">
        <f>IF(BN66&lt;&gt;"",HLOOKUP(COUNT($F66:BN66)+1,$G$4:$EH$8,BO$14,0)*$D66,IF($C66=BO$17,$G$5*$D66,""))</f>
        <v>#VALUE!</v>
      </c>
      <c r="BP66" s="34" t="e">
        <f>IF(BO66&lt;&gt;"",HLOOKUP(COUNT($F66:BO66)+1,$G$4:$EH$8,BP$14,0)*$D66,IF($C66=BP$17,$G$5*$D66,""))</f>
        <v>#VALUE!</v>
      </c>
      <c r="BQ66" s="34" t="e">
        <f>IF(BP66&lt;&gt;"",HLOOKUP(COUNT($F66:BP66)+1,$G$4:$EH$8,BQ$14,0)*$D66,IF($C66=BQ$17,$G$5*$D66,""))</f>
        <v>#VALUE!</v>
      </c>
      <c r="BR66" s="34" t="e">
        <f>IF(BQ66&lt;&gt;"",HLOOKUP(COUNT($F66:BQ66)+1,$G$4:$EH$8,BR$14,0)*$D66,IF($C66=BR$17,$G$5*$D66,""))</f>
        <v>#VALUE!</v>
      </c>
      <c r="BS66" s="34" t="e">
        <f>IF(BR66&lt;&gt;"",HLOOKUP(COUNT($F66:BR66)+1,$G$4:$EH$8,BS$14,0)*$D66,IF($C66=BS$17,$G$5*$D66,""))</f>
        <v>#VALUE!</v>
      </c>
      <c r="BT66" s="34" t="e">
        <f>IF(BS66&lt;&gt;"",HLOOKUP(COUNT($F66:BS66)+1,$G$4:$EH$8,BT$14,0)*$D66,IF($C66=BT$17,$G$5*$D66,""))</f>
        <v>#VALUE!</v>
      </c>
      <c r="BU66" s="34" t="e">
        <f>IF(BT66&lt;&gt;"",HLOOKUP(COUNT($F66:BT66)+1,$G$4:$EH$8,BU$14,0)*$D66,IF($C66=BU$17,$G$5*$D66,""))</f>
        <v>#VALUE!</v>
      </c>
      <c r="BV66" s="34" t="e">
        <f>IF(BU66&lt;&gt;"",HLOOKUP(COUNT($F66:BU66)+1,$G$4:$EH$8,BV$14,0)*$D66,IF($C66=BV$17,$G$5*$D66,""))</f>
        <v>#VALUE!</v>
      </c>
      <c r="BW66" s="34" t="e">
        <f>IF(BV66&lt;&gt;"",HLOOKUP(COUNT($F66:BV66)+1,$G$4:$EH$8,BW$14,0)*$D66,IF($C66=BW$17,$G$5*$D66,""))</f>
        <v>#VALUE!</v>
      </c>
      <c r="BX66" s="34" t="e">
        <f>IF(BW66&lt;&gt;"",HLOOKUP(COUNT($F66:BW66)+1,$G$4:$EH$8,BX$14,0)*$D66,IF($C66=BX$17,$G$5*$D66,""))</f>
        <v>#VALUE!</v>
      </c>
      <c r="BY66" s="34" t="e">
        <f>IF(BX66&lt;&gt;"",HLOOKUP(COUNT($F66:BX66)+1,$G$4:$EH$8,BY$14,0)*$D66,IF($C66=BY$17,$G$5*$D66,""))</f>
        <v>#VALUE!</v>
      </c>
      <c r="BZ66" s="34" t="e">
        <f>IF(BY66&lt;&gt;"",HLOOKUP(COUNT($F66:BY66)+1,$G$4:$EH$8,BZ$14,0)*$D66,IF($C66=BZ$17,$G$5*$D66,""))</f>
        <v>#VALUE!</v>
      </c>
      <c r="CA66" s="34" t="e">
        <f>IF(BZ66&lt;&gt;"",HLOOKUP(COUNT($F66:BZ66)+1,$G$4:$EH$8,CA$14,0)*$D66,IF($C66=CA$17,$G$5*$D66,""))</f>
        <v>#VALUE!</v>
      </c>
      <c r="CB66" s="34" t="e">
        <f>IF(CA66&lt;&gt;"",HLOOKUP(COUNT($F66:CA66)+1,$G$4:$EH$8,CB$14,0)*$D66,IF($C66=CB$17,$G$5*$D66,""))</f>
        <v>#VALUE!</v>
      </c>
      <c r="CC66" s="34" t="e">
        <f>IF(CB66&lt;&gt;"",HLOOKUP(COUNT($F66:CB66)+1,$G$4:$EH$8,CC$14,0)*$D66,IF($C66=CC$17,$G$5*$D66,""))</f>
        <v>#VALUE!</v>
      </c>
      <c r="CD66" s="34" t="e">
        <f>IF(CC66&lt;&gt;"",HLOOKUP(COUNT($F66:CC66)+1,$G$4:$EH$8,CD$14,0)*$D66,IF($C66=CD$17,$G$5*$D66,""))</f>
        <v>#VALUE!</v>
      </c>
      <c r="CE66" s="34" t="e">
        <f>IF(CD66&lt;&gt;"",HLOOKUP(COUNT($F66:CD66)+1,$G$4:$EH$8,CE$14,0)*$D66,IF($C66=CE$17,$G$5*$D66,""))</f>
        <v>#VALUE!</v>
      </c>
      <c r="CF66" s="34" t="e">
        <f>IF(CE66&lt;&gt;"",HLOOKUP(COUNT($F66:CE66)+1,$G$4:$EH$8,CF$14,0)*$D66,IF($C66=CF$17,$G$5*$D66,""))</f>
        <v>#VALUE!</v>
      </c>
      <c r="CG66" s="34" t="e">
        <f>IF(CF66&lt;&gt;"",HLOOKUP(COUNT($F66:CF66)+1,$G$4:$EH$8,CG$14,0)*$D66,IF($C66=CG$17,$G$5*$D66,""))</f>
        <v>#VALUE!</v>
      </c>
      <c r="CH66" s="34" t="e">
        <f>IF(CG66&lt;&gt;"",HLOOKUP(COUNT($F66:CG66)+1,$G$4:$EH$8,CH$14,0)*$D66,IF($C66=CH$17,$G$5*$D66,""))</f>
        <v>#VALUE!</v>
      </c>
      <c r="CI66" s="34" t="e">
        <f>IF(CH66&lt;&gt;"",HLOOKUP(COUNT($F66:CH66)+1,$G$4:$EH$8,CI$14,0)*$D66,IF($C66=CI$17,$G$5*$D66,""))</f>
        <v>#VALUE!</v>
      </c>
      <c r="CJ66" s="34" t="e">
        <f>IF(CI66&lt;&gt;"",HLOOKUP(COUNT($F66:CI66)+1,$G$4:$EH$8,CJ$14,0)*$D66,IF($C66=CJ$17,$G$5*$D66,""))</f>
        <v>#VALUE!</v>
      </c>
      <c r="CK66" s="34" t="e">
        <f>IF(CJ66&lt;&gt;"",HLOOKUP(COUNT($F66:CJ66)+1,$G$4:$EH$8,CK$14,0)*$D66,IF($C66=CK$17,$G$5*$D66,""))</f>
        <v>#VALUE!</v>
      </c>
      <c r="CL66" s="34" t="e">
        <f>IF(CK66&lt;&gt;"",HLOOKUP(COUNT($F66:CK66)+1,$G$4:$EH$8,CL$14,0)*$D66,IF($C66=CL$17,$G$5*$D66,""))</f>
        <v>#VALUE!</v>
      </c>
      <c r="CM66" s="34" t="e">
        <f>IF(CL66&lt;&gt;"",HLOOKUP(COUNT($F66:CL66)+1,$G$4:$EH$8,CM$14,0)*$D66,IF($C66=CM$17,$G$5*$D66,""))</f>
        <v>#VALUE!</v>
      </c>
      <c r="CN66" s="34" t="e">
        <f>IF(CM66&lt;&gt;"",HLOOKUP(COUNT($F66:CM66)+1,$G$4:$EH$8,CN$14,0)*$D66,IF($C66=CN$17,$G$5*$D66,""))</f>
        <v>#VALUE!</v>
      </c>
      <c r="CO66" s="34" t="e">
        <f>IF(CN66&lt;&gt;"",HLOOKUP(COUNT($F66:CN66)+1,$G$4:$EH$8,CO$14,0)*$D66,IF($C66=CO$17,$G$5*$D66,""))</f>
        <v>#VALUE!</v>
      </c>
      <c r="CP66" s="34" t="e">
        <f>IF(CO66&lt;&gt;"",HLOOKUP(COUNT($F66:CO66)+1,$G$4:$EH$8,CP$14,0)*$D66,IF($C66=CP$17,$G$5*$D66,""))</f>
        <v>#VALUE!</v>
      </c>
      <c r="CQ66" s="34" t="e">
        <f>IF(CP66&lt;&gt;"",HLOOKUP(COUNT($F66:CP66)+1,$G$4:$EH$8,CQ$14,0)*$D66,IF($C66=CQ$17,$G$5*$D66,""))</f>
        <v>#VALUE!</v>
      </c>
      <c r="CR66" s="34" t="e">
        <f>IF(CQ66&lt;&gt;"",HLOOKUP(COUNT($F66:CQ66)+1,$G$4:$EH$8,CR$14,0)*$D66,IF($C66=CR$17,$G$5*$D66,""))</f>
        <v>#VALUE!</v>
      </c>
      <c r="CS66" s="34" t="e">
        <f>IF(CR66&lt;&gt;"",HLOOKUP(COUNT($F66:CR66)+1,$G$4:$EH$8,CS$14,0)*$D66,IF($C66=CS$17,$G$5*$D66,""))</f>
        <v>#VALUE!</v>
      </c>
      <c r="CT66" s="34" t="e">
        <f>IF(CS66&lt;&gt;"",HLOOKUP(COUNT($F66:CS66)+1,$G$4:$EH$8,CT$14,0)*$D66,IF($C66=CT$17,$G$5*$D66,""))</f>
        <v>#VALUE!</v>
      </c>
      <c r="CU66" s="34" t="e">
        <f>IF(CT66&lt;&gt;"",HLOOKUP(COUNT($F66:CT66)+1,$G$4:$EH$8,CU$14,0)*$D66,IF($C66=CU$17,$G$5*$D66,""))</f>
        <v>#VALUE!</v>
      </c>
      <c r="CV66" s="34" t="e">
        <f>IF(CU66&lt;&gt;"",HLOOKUP(COUNT($F66:CU66)+1,$G$4:$EH$8,CV$14,0)*$D66,IF($C66=CV$17,$G$5*$D66,""))</f>
        <v>#VALUE!</v>
      </c>
      <c r="CW66" s="34" t="e">
        <f>IF(CV66&lt;&gt;"",HLOOKUP(COUNT($F66:CV66)+1,$G$4:$EH$8,CW$14,0)*$D66,IF($C66=CW$17,$G$5*$D66,""))</f>
        <v>#VALUE!</v>
      </c>
      <c r="CX66" s="34" t="e">
        <f>IF(CW66&lt;&gt;"",HLOOKUP(COUNT($F66:CW66)+1,$G$4:$EH$8,CX$14,0)*$D66,IF($C66=CX$17,$G$5*$D66,""))</f>
        <v>#VALUE!</v>
      </c>
      <c r="CY66" s="34" t="e">
        <f>IF(CX66&lt;&gt;"",HLOOKUP(COUNT($F66:CX66)+1,$G$4:$EH$8,CY$14,0)*$D66,IF($C66=CY$17,$G$5*$D66,""))</f>
        <v>#VALUE!</v>
      </c>
      <c r="CZ66" s="34" t="e">
        <f>IF(CY66&lt;&gt;"",HLOOKUP(COUNT($F66:CY66)+1,$G$4:$EH$8,CZ$14,0)*$D66,IF($C66=CZ$17,$G$5*$D66,""))</f>
        <v>#VALUE!</v>
      </c>
      <c r="DA66" s="34" t="e">
        <f>IF(CZ66&lt;&gt;"",HLOOKUP(COUNT($F66:CZ66)+1,$G$4:$EH$8,DA$14,0)*$D66,IF($C66=DA$17,$G$5*$D66,""))</f>
        <v>#VALUE!</v>
      </c>
      <c r="DB66" s="34" t="e">
        <f>IF(DA66&lt;&gt;"",HLOOKUP(COUNT($F66:DA66)+1,$G$4:$EH$8,DB$14,0)*$D66,IF($C66=DB$17,$G$5*$D66,""))</f>
        <v>#VALUE!</v>
      </c>
      <c r="DC66" s="34" t="e">
        <f>IF(DB66&lt;&gt;"",HLOOKUP(COUNT($F66:DB66)+1,$G$4:$EH$8,DC$14,0)*$D66,IF($C66=DC$17,$G$5*$D66,""))</f>
        <v>#VALUE!</v>
      </c>
      <c r="DD66" s="34" t="e">
        <f>IF(DC66&lt;&gt;"",HLOOKUP(COUNT($F66:DC66)+1,$G$4:$EH$8,DD$14,0)*$D66,IF($C66=DD$17,$G$5*$D66,""))</f>
        <v>#VALUE!</v>
      </c>
      <c r="DE66" s="34" t="e">
        <f>IF(DD66&lt;&gt;"",HLOOKUP(COUNT($F66:DD66)+1,$G$4:$EH$8,DE$14,0)*$D66,IF($C66=DE$17,$G$5*$D66,""))</f>
        <v>#VALUE!</v>
      </c>
      <c r="DF66" s="34" t="e">
        <f>IF(DE66&lt;&gt;"",HLOOKUP(COUNT($F66:DE66)+1,$G$4:$EH$8,DF$14,0)*$D66,IF($C66=DF$17,$G$5*$D66,""))</f>
        <v>#VALUE!</v>
      </c>
      <c r="DG66" s="34" t="e">
        <f>IF(DF66&lt;&gt;"",HLOOKUP(COUNT($F66:DF66)+1,$G$4:$EH$8,DG$14,0)*$D66,IF($C66=DG$17,$G$5*$D66,""))</f>
        <v>#VALUE!</v>
      </c>
      <c r="DH66" s="34" t="e">
        <f>IF(DG66&lt;&gt;"",HLOOKUP(COUNT($F66:DG66)+1,$G$4:$EH$8,DH$14,0)*$D66,IF($C66=DH$17,$G$5*$D66,""))</f>
        <v>#VALUE!</v>
      </c>
      <c r="DI66" s="34" t="e">
        <f>IF(DH66&lt;&gt;"",HLOOKUP(COUNT($F66:DH66)+1,$G$4:$EH$8,DI$14,0)*$D66,IF($C66=DI$17,$G$5*$D66,""))</f>
        <v>#VALUE!</v>
      </c>
      <c r="DJ66" s="34" t="e">
        <f>IF(DI66&lt;&gt;"",HLOOKUP(COUNT($F66:DI66)+1,$G$4:$EH$8,DJ$14,0)*$D66,IF($C66=DJ$17,$G$5*$D66,""))</f>
        <v>#VALUE!</v>
      </c>
      <c r="DK66" s="34" t="e">
        <f>IF(DJ66&lt;&gt;"",HLOOKUP(COUNT($F66:DJ66)+1,$G$4:$EH$8,DK$14,0)*$D66,IF($C66=DK$17,$G$5*$D66,""))</f>
        <v>#VALUE!</v>
      </c>
      <c r="DL66" s="34" t="e">
        <f>IF(DK66&lt;&gt;"",HLOOKUP(COUNT($F66:DK66)+1,$G$4:$EH$8,DL$14,0)*$D66,IF($C66=DL$17,$G$5*$D66,""))</f>
        <v>#VALUE!</v>
      </c>
      <c r="DM66" s="34" t="e">
        <f>IF(DL66&lt;&gt;"",HLOOKUP(COUNT($F66:DL66)+1,$G$4:$EH$8,DM$14,0)*$D66,IF($C66=DM$17,$G$5*$D66,""))</f>
        <v>#VALUE!</v>
      </c>
      <c r="DN66" s="34" t="e">
        <f>IF(DM66&lt;&gt;"",HLOOKUP(COUNT($F66:DM66)+1,$G$4:$EH$8,DN$14,0)*$D66,IF($C66=DN$17,$G$5*$D66,""))</f>
        <v>#VALUE!</v>
      </c>
      <c r="DO66" s="34" t="e">
        <f>IF(DN66&lt;&gt;"",HLOOKUP(COUNT($F66:DN66)+1,$G$4:$EH$8,DO$14,0)*$D66,IF($C66=DO$17,$G$5*$D66,""))</f>
        <v>#VALUE!</v>
      </c>
      <c r="DP66" s="34" t="e">
        <f>IF(DO66&lt;&gt;"",HLOOKUP(COUNT($F66:DO66)+1,$G$4:$EH$8,DP$14,0)*$D66,IF($C66=DP$17,$G$5*$D66,""))</f>
        <v>#VALUE!</v>
      </c>
      <c r="DQ66" s="34" t="e">
        <f>IF(DP66&lt;&gt;"",HLOOKUP(COUNT($F66:DP66)+1,$G$4:$EH$8,DQ$14,0)*$D66,IF($C66=DQ$17,$G$5*$D66,""))</f>
        <v>#VALUE!</v>
      </c>
      <c r="DR66" s="34" t="e">
        <f>IF(DQ66&lt;&gt;"",HLOOKUP(COUNT($F66:DQ66)+1,$G$4:$EH$8,DR$14,0)*$D66,IF($C66=DR$17,$G$5*$D66,""))</f>
        <v>#VALUE!</v>
      </c>
      <c r="DS66" s="34" t="e">
        <f>IF(DR66&lt;&gt;"",HLOOKUP(COUNT($F66:DR66)+1,$G$4:$EH$8,DS$14,0)*$D66,IF($C66=DS$17,$G$5*$D66,""))</f>
        <v>#VALUE!</v>
      </c>
      <c r="DT66" s="34" t="e">
        <f>IF(DS66&lt;&gt;"",HLOOKUP(COUNT($F66:DS66)+1,$G$4:$EH$8,DT$14,0)*$D66,IF($C66=DT$17,$G$5*$D66,""))</f>
        <v>#VALUE!</v>
      </c>
      <c r="DU66" s="34" t="e">
        <f>IF(DT66&lt;&gt;"",HLOOKUP(COUNT($F66:DT66)+1,$G$4:$EH$8,DU$14,0)*$D66,IF($C66=DU$17,$G$5*$D66,""))</f>
        <v>#VALUE!</v>
      </c>
      <c r="DV66" s="34" t="e">
        <f>IF(DU66&lt;&gt;"",HLOOKUP(COUNT($F66:DU66)+1,$G$4:$EH$8,DV$14,0)*$D66,IF($C66=DV$17,$G$5*$D66,""))</f>
        <v>#VALUE!</v>
      </c>
      <c r="DX66" s="34" t="str">
        <f>IF(DW66&lt;&gt;"",HLOOKUP(COUNT($DW66:DW66)+1,$G$4:$CX$8,DX$14,0)*$D66,IF($C66=DX$17,$G$6*$D66,""))</f>
        <v/>
      </c>
      <c r="DY66" s="34" t="str">
        <f>IF(DX66&lt;&gt;"",HLOOKUP(COUNT($DW66:DX66)+1,$G$4:$CX$8,DY$14,0)*$D66,IF($C66=DY$17,$G$6*$D66,""))</f>
        <v/>
      </c>
      <c r="DZ66" s="34" t="str">
        <f>IF(DY66&lt;&gt;"",HLOOKUP(COUNT($DW66:DY66)+1,$G$4:$CX$8,DZ$14,0)*$D66,IF($C66=DZ$17,$G$6*$D66,""))</f>
        <v/>
      </c>
      <c r="EA66" s="34" t="str">
        <f>IF(DZ66&lt;&gt;"",HLOOKUP(COUNT($DW66:DZ66)+1,$G$4:$CX$8,EA$14,0)*$D66,IF($C66=EA$17,$G$6*$D66,""))</f>
        <v/>
      </c>
      <c r="EB66" s="34" t="str">
        <f>IF(EA66&lt;&gt;"",HLOOKUP(COUNT($DW66:EA66)+1,$G$4:$CX$8,EB$14,0)*$D66,IF($C66=EB$17,$G$6*$D66,""))</f>
        <v/>
      </c>
      <c r="EC66" s="34" t="str">
        <f>IF(EB66&lt;&gt;"",HLOOKUP(COUNT($DW66:EB66)+1,$G$4:$CX$8,EC$14,0)*$D66,IF($C66=EC$17,$G$6*$D66,""))</f>
        <v/>
      </c>
      <c r="ED66" s="34" t="str">
        <f>IF(EC66&lt;&gt;"",HLOOKUP(COUNT($DW66:EC66)+1,$G$4:$CX$8,ED$14,0)*$D66,IF($C66=ED$17,$G$6*$D66,""))</f>
        <v/>
      </c>
      <c r="EE66" s="34" t="str">
        <f>IF(ED66&lt;&gt;"",HLOOKUP(COUNT($DW66:ED66)+1,$G$4:$CX$8,EE$14,0)*$D66,IF($C66=EE$17,$G$6*$D66,""))</f>
        <v/>
      </c>
      <c r="EF66" s="34" t="str">
        <f>IF(EE66&lt;&gt;"",HLOOKUP(COUNT($DW66:EE66)+1,$G$4:$CX$8,EF$14,0)*$D66,IF($C66=EF$17,$G$6*$D66,""))</f>
        <v/>
      </c>
      <c r="EG66" s="34" t="str">
        <f>IF(EF66&lt;&gt;"",HLOOKUP(COUNT($DW66:EF66)+1,$G$4:$CX$8,EG$14,0)*$D66,IF($C66=EG$17,$G$6*$D66,""))</f>
        <v/>
      </c>
      <c r="EH66" s="34" t="str">
        <f>IF(EG66&lt;&gt;"",HLOOKUP(COUNT($DW66:EG66)+1,$G$4:$CX$8,EH$14,0)*$D66,IF($C66=EH$17,$G$6*$D66,""))</f>
        <v/>
      </c>
      <c r="EI66" s="34" t="str">
        <f>IF(EH66&lt;&gt;"",HLOOKUP(COUNT($DW66:EH66)+1,$G$4:$CX$8,EI$14,0)*$D66,IF($C66=EI$17,$G$6*$D66,""))</f>
        <v/>
      </c>
      <c r="EJ66" s="34" t="str">
        <f>IF(EI66&lt;&gt;"",HLOOKUP(COUNT($DW66:EI66)+1,$G$4:$CX$8,EJ$14,0)*$D66,IF($C66=EJ$17,$G$6*$D66,""))</f>
        <v/>
      </c>
      <c r="EK66" s="34" t="str">
        <f>IF(EJ66&lt;&gt;"",HLOOKUP(COUNT($DW66:EJ66)+1,$G$4:$CX$8,EK$14,0)*$D66,IF($C66=EK$17,$G$6*$D66,""))</f>
        <v/>
      </c>
      <c r="EL66" s="34" t="str">
        <f>IF(EK66&lt;&gt;"",HLOOKUP(COUNT($DW66:EK66)+1,$G$4:$CX$8,EL$14,0)*$D66,IF($C66=EL$17,$G$6*$D66,""))</f>
        <v/>
      </c>
      <c r="EM66" s="34" t="str">
        <f>IF(EL66&lt;&gt;"",HLOOKUP(COUNT($DW66:EL66)+1,$G$4:$CX$8,EM$14,0)*$D66,IF($C66=EM$17,$G$6*$D66,""))</f>
        <v/>
      </c>
      <c r="EN66" s="34" t="str">
        <f>IF(EM66&lt;&gt;"",HLOOKUP(COUNT($DW66:EM66)+1,$G$4:$CX$8,EN$14,0)*$D66,IF($C66=EN$17,$G$6*$D66,""))</f>
        <v/>
      </c>
      <c r="EO66" s="34" t="str">
        <f>IF(EN66&lt;&gt;"",HLOOKUP(COUNT($DW66:EN66)+1,$G$4:$CX$8,EO$14,0)*$D66,IF($C66=EO$17,$G$6*$D66,""))</f>
        <v/>
      </c>
      <c r="EP66" s="34" t="str">
        <f>IF(EO66&lt;&gt;"",HLOOKUP(COUNT($DW66:EO66)+1,$G$4:$CX$8,EP$14,0)*$D66,IF($C66=EP$17,$G$6*$D66,""))</f>
        <v/>
      </c>
      <c r="EQ66" s="34" t="str">
        <f>IF(EP66&lt;&gt;"",HLOOKUP(COUNT($DW66:EP66)+1,$G$4:$CX$8,EQ$14,0)*$D66,IF($C66=EQ$17,$G$6*$D66,""))</f>
        <v/>
      </c>
      <c r="ER66" s="34" t="str">
        <f>IF(EQ66&lt;&gt;"",HLOOKUP(COUNT($DW66:EQ66)+1,$G$4:$CX$8,ER$14,0)*$D66,IF($C66=ER$17,$G$6*$D66,""))</f>
        <v/>
      </c>
      <c r="ES66" s="34" t="str">
        <f>IF(ER66&lt;&gt;"",HLOOKUP(COUNT($DW66:ER66)+1,$G$4:$CX$8,ES$14,0)*$D66,IF($C66=ES$17,$G$6*$D66,""))</f>
        <v/>
      </c>
      <c r="ET66" s="34" t="str">
        <f>IF(ES66&lt;&gt;"",HLOOKUP(COUNT($DW66:ES66)+1,$G$4:$CX$8,ET$14,0)*$D66,IF($C66=ET$17,$G$6*$D66,""))</f>
        <v/>
      </c>
      <c r="EU66" s="34" t="str">
        <f>IF(ET66&lt;&gt;"",HLOOKUP(COUNT($DW66:ET66)+1,$G$4:$CX$8,EU$14,0)*$D66,IF($C66=EU$17,$G$6*$D66,""))</f>
        <v/>
      </c>
      <c r="EV66" s="34" t="str">
        <f>IF(EU66&lt;&gt;"",HLOOKUP(COUNT($DW66:EU66)+1,$G$4:$CX$8,EV$14,0)*$D66,IF($C66=EV$17,$G$6*$D66,""))</f>
        <v/>
      </c>
      <c r="EW66" s="34" t="str">
        <f>IF(EV66&lt;&gt;"",HLOOKUP(COUNT($DW66:EV66)+1,$G$4:$CX$8,EW$14,0)*$D66,IF($C66=EW$17,$G$6*$D66,""))</f>
        <v/>
      </c>
      <c r="EX66" s="34" t="str">
        <f>IF(EW66&lt;&gt;"",HLOOKUP(COUNT($DW66:EW66)+1,$G$4:$CX$8,EX$14,0)*$D66,IF($C66=EX$17,$G$6*$D66,""))</f>
        <v/>
      </c>
      <c r="EY66" s="34" t="str">
        <f>IF(EX66&lt;&gt;"",HLOOKUP(COUNT($DW66:EX66)+1,$G$4:$CX$8,EY$14,0)*$D66,IF($C66=EY$17,$G$6*$D66,""))</f>
        <v/>
      </c>
      <c r="EZ66" s="34" t="str">
        <f>IF(EY66&lt;&gt;"",HLOOKUP(COUNT($DW66:EY66)+1,$G$4:$CX$8,EZ$14,0)*$D66,IF($C66=EZ$17,$G$6*$D66,""))</f>
        <v/>
      </c>
      <c r="FA66" s="34" t="str">
        <f>IF(EZ66&lt;&gt;"",HLOOKUP(COUNT($DW66:EZ66)+1,$G$4:$CX$8,FA$14,0)*$D66,IF($C66=FA$17,$G$6*$D66,""))</f>
        <v/>
      </c>
      <c r="FB66" s="34" t="str">
        <f>IF(FA66&lt;&gt;"",HLOOKUP(COUNT($DW66:FA66)+1,$G$4:$CX$8,FB$14,0)*$D66,IF($C66=FB$17,$G$6*$D66,""))</f>
        <v/>
      </c>
      <c r="FC66" s="34" t="str">
        <f>IF(FB66&lt;&gt;"",HLOOKUP(COUNT($DW66:FB66)+1,$G$4:$CX$8,FC$14,0)*$D66,IF($C66=FC$17,$G$6*$D66,""))</f>
        <v/>
      </c>
      <c r="FD66" s="34" t="str">
        <f>IF(FC66&lt;&gt;"",HLOOKUP(COUNT($DW66:FC66)+1,$G$4:$CX$8,FD$14,0)*$D66,IF($C66=FD$17,$G$6*$D66,""))</f>
        <v/>
      </c>
      <c r="FE66" s="34" t="str">
        <f>IF(FD66&lt;&gt;"",HLOOKUP(COUNT($DW66:FD66)+1,$G$4:$CX$8,FE$14,0)*$D66,IF($C66=FE$17,$G$6*$D66,""))</f>
        <v/>
      </c>
      <c r="FF66" s="34" t="str">
        <f>IF(FE66&lt;&gt;"",HLOOKUP(COUNT($DW66:FE66)+1,$G$4:$CX$8,FF$14,0)*$D66,IF($C66=FF$17,$G$6*$D66,""))</f>
        <v/>
      </c>
      <c r="FG66" s="34" t="str">
        <f>IF(FF66&lt;&gt;"",HLOOKUP(COUNT($DW66:FF66)+1,$G$4:$CX$8,FG$14,0)*$D66,IF($C66=FG$17,$G$6*$D66,""))</f>
        <v/>
      </c>
      <c r="FH66" s="34" t="str">
        <f>IF(FG66&lt;&gt;"",HLOOKUP(COUNT($DW66:FG66)+1,$G$4:$CX$8,FH$14,0)*$D66,IF($C66=FH$17,$G$6*$D66,""))</f>
        <v/>
      </c>
      <c r="FI66" s="34" t="str">
        <f>IF(FH66&lt;&gt;"",HLOOKUP(COUNT($DW66:FH66)+1,$G$4:$CX$8,FI$14,0)*$D66,IF($C66=FI$17,$G$6*$D66,""))</f>
        <v/>
      </c>
      <c r="FJ66" s="34" t="str">
        <f>IF(FI66&lt;&gt;"",HLOOKUP(COUNT($DW66:FI66)+1,$G$4:$CX$8,FJ$14,0)*$D66,IF($C66=FJ$17,$G$6*$D66,""))</f>
        <v/>
      </c>
      <c r="FK66" s="34" t="str">
        <f>IF(FJ66&lt;&gt;"",HLOOKUP(COUNT($DW66:FJ66)+1,$G$4:$CX$8,FK$14,0)*$D66,IF($C66=FK$17,$G$6*$D66,""))</f>
        <v/>
      </c>
      <c r="FL66" s="34" t="str">
        <f>IF(FK66&lt;&gt;"",HLOOKUP(COUNT($DW66:FK66)+1,$G$4:$CX$8,FL$14,0)*$D66,IF($C66=FL$17,$G$6*$D66,""))</f>
        <v/>
      </c>
      <c r="FM66" s="34" t="str">
        <f>IF(FL66&lt;&gt;"",HLOOKUP(COUNT($DW66:FL66)+1,$G$4:$CX$8,FM$14,0)*$D66,IF($C66=FM$17,$G$6*$D66,""))</f>
        <v/>
      </c>
      <c r="FN66" s="34" t="str">
        <f>IF(FM66&lt;&gt;"",HLOOKUP(COUNT($DW66:FM66)+1,$G$4:$CX$8,FN$14,0)*$D66,IF($C66=FN$17,$G$6*$D66,""))</f>
        <v/>
      </c>
      <c r="FO66" s="34" t="str">
        <f>IF(FN66&lt;&gt;"",HLOOKUP(COUNT($DW66:FN66)+1,$G$4:$CX$8,FO$14,0)*$D66,IF($C66=FO$17,$G$6*$D66,""))</f>
        <v/>
      </c>
      <c r="FP66" s="34" t="str">
        <f>IF(FO66&lt;&gt;"",HLOOKUP(COUNT($DW66:FO66)+1,$G$4:$CX$8,FP$14,0)*$D66,IF($C66=FP$17,$G$6*$D66,""))</f>
        <v/>
      </c>
      <c r="FQ66" s="34" t="str">
        <f>IF(FP66&lt;&gt;"",HLOOKUP(COUNT($DW66:FP66)+1,$G$4:$CX$8,FQ$14,0)*$D66,IF($C66=FQ$17,$G$6*$D66,""))</f>
        <v/>
      </c>
      <c r="FR66" s="34" t="str">
        <f>IF(FQ66&lt;&gt;"",HLOOKUP(COUNT($DW66:FQ66)+1,$G$4:$CX$8,FR$14,0)*$D66,IF($C66=FR$17,$G$6*$D66,""))</f>
        <v/>
      </c>
      <c r="FS66" s="34">
        <f>IF(FR66&lt;&gt;"",HLOOKUP(COUNT($DW66:FR66)+1,$G$4:$CX$8,FS$14,0)*$D66,IF($C66=FS$17,$G$6*$D66,""))</f>
        <v>0</v>
      </c>
      <c r="FT66" s="34">
        <f>IF(FS66&lt;&gt;"",HLOOKUP(COUNT($DW66:FS66)+1,$G$4:$CX$8,FT$14,0)*$D66,IF($C66=FT$17,$G$6*$D66,""))</f>
        <v>6000</v>
      </c>
      <c r="FU66" s="34">
        <f>IF(FT66&lt;&gt;"",HLOOKUP(COUNT($DW66:FT66)+1,$G$4:$CX$8,FU$14,0)*$D66,IF($C66=FU$17,$G$6*$D66,""))</f>
        <v>6000</v>
      </c>
      <c r="FV66" s="34">
        <f>IF(FU66&lt;&gt;"",HLOOKUP(COUNT($DW66:FU66)+1,$G$4:$CX$8,FV$14,0)*$D66,IF($C66=FV$17,$G$6*$D66,""))</f>
        <v>6000</v>
      </c>
      <c r="FW66" s="34">
        <f>IF(FV66&lt;&gt;"",HLOOKUP(COUNT($DW66:FV66)+1,$G$4:$CX$8,FW$14,0)*$D66,IF($C66=FW$17,$G$6*$D66,""))</f>
        <v>7238.7665667343817</v>
      </c>
      <c r="FX66" s="34">
        <f>IF(FW66&lt;&gt;"",HLOOKUP(COUNT($DW66:FW66)+1,$G$4:$CX$8,FX$14,0)*$D66,IF($C66=FX$17,$G$6*$D66,""))</f>
        <v>9048.458208417982</v>
      </c>
      <c r="FY66" s="34">
        <f>IF(FX66&lt;&gt;"",HLOOKUP(COUNT($DW66:FX66)+1,$G$4:$CX$8,FY$14,0)*$D66,IF($C66=FY$17,$G$6*$D66,""))</f>
        <v>10858.149850101572</v>
      </c>
      <c r="FZ66" s="34">
        <f>IF(FY66&lt;&gt;"",HLOOKUP(COUNT($DW66:FY66)+1,$G$4:$CX$8,FZ$14,0)*$D66,IF($C66=FZ$17,$G$6*$D66,""))</f>
        <v>12595.453826117824</v>
      </c>
      <c r="GA66" s="34">
        <f>IF(FZ66&lt;&gt;"",HLOOKUP(COUNT($DW66:FZ66)+1,$G$4:$CX$8,GA$14,0)*$D66,IF($C66=GA$17,$G$6*$D66,""))</f>
        <v>14358.817361774323</v>
      </c>
      <c r="GB66" s="34">
        <f>IF(GA66&lt;&gt;"",HLOOKUP(COUNT($DW66:GA66)+1,$G$4:$CX$8,GB$14,0)*$D66,IF($C66=GB$17,$G$6*$D66,""))</f>
        <v>16225.463618804975</v>
      </c>
      <c r="GC66" s="34">
        <f>IF(GB66&lt;&gt;"",HLOOKUP(COUNT($DW66:GB66)+1,$G$4:$CX$8,GC$14,0)*$D66,IF($C66=GC$17,$G$6*$D66,""))</f>
        <v>18010.264616873523</v>
      </c>
      <c r="GD66" s="34">
        <f>IF(GC66&lt;&gt;"",HLOOKUP(COUNT($DW66:GC66)+1,$G$4:$CX$8,GD$14,0)*$D66,IF($C66=GD$17,$G$6*$D66,""))</f>
        <v>19811.29107856088</v>
      </c>
      <c r="GE66" s="34">
        <f>IF(GD66&lt;&gt;"",HLOOKUP(COUNT($DW66:GD66)+1,$G$4:$CX$8,GE$14,0)*$D66,IF($C66=GE$17,$G$6*$D66,""))</f>
        <v>14858.468308920666</v>
      </c>
      <c r="GF66" s="34">
        <f>IF(GE66&lt;&gt;"",HLOOKUP(COUNT($DW66:GE66)+1,$G$4:$CX$8,GF$14,0)*$D66,IF($C66=GF$17,$G$6*$D66,""))</f>
        <v>14115.544893474625</v>
      </c>
      <c r="GG66" s="34">
        <f>IF(GF66&lt;&gt;"",HLOOKUP(COUNT($DW66:GF66)+1,$G$4:$CX$8,GG$14,0)*$D66,IF($C66=GG$17,$G$6*$D66,""))</f>
        <v>15527.099382822093</v>
      </c>
      <c r="GH66" s="34">
        <f>IF(GG66&lt;&gt;"",HLOOKUP(COUNT($DW66:GG66)+1,$G$4:$CX$8,GH$14,0)*$D66,IF($C66=GH$17,$G$6*$D66,""))</f>
        <v>17079.809321104309</v>
      </c>
      <c r="GI66" s="34">
        <f>IF(GH66&lt;&gt;"",HLOOKUP(COUNT($DW66:GH66)+1,$G$4:$CX$8,GI$14,0)*$D66,IF($C66=GI$17,$G$6*$D66,""))</f>
        <v>18787.790253214735</v>
      </c>
      <c r="GJ66" s="34">
        <f>IF(GI66&lt;&gt;"",HLOOKUP(COUNT($DW66:GI66)+1,$G$4:$CX$8,GJ$14,0)*$D66,IF($C66=GJ$17,$G$6*$D66,""))</f>
        <v>20666.569278536208</v>
      </c>
      <c r="GK66" s="34">
        <f>IF(GJ66&lt;&gt;"",HLOOKUP(COUNT($DW66:GJ66)+1,$G$4:$CX$8,GK$14,0)*$D66,IF($C66=GK$17,$G$6*$D66,""))</f>
        <v>19633.240814609388</v>
      </c>
      <c r="GL66" s="34">
        <f>IF(GK66&lt;&gt;"",HLOOKUP(COUNT($DW66:GK66)+1,$G$4:$CX$8,GL$14,0)*$D66,IF($C66=GL$17,$G$6*$D66,""))</f>
        <v>18651.578773878922</v>
      </c>
      <c r="GM66" s="34">
        <f>IF(GL66&lt;&gt;"",HLOOKUP(COUNT($DW66:GL66)+1,$G$4:$CX$8,GM$14,0)*$D66,IF($C66=GM$17,$G$6*$D66,""))</f>
        <v>19957.189288050446</v>
      </c>
      <c r="GN66" s="34">
        <f>IF(GM66&lt;&gt;"",HLOOKUP(COUNT($DW66:GM66)+1,$G$4:$CX$8,GN$14,0)*$D66,IF($C66=GN$17,$G$6*$D66,""))</f>
        <v>21354.192538213978</v>
      </c>
      <c r="GO66" s="34">
        <f>IF(GN66&lt;&gt;"",HLOOKUP(COUNT($DW66:GN66)+1,$G$4:$CX$8,GO$14,0)*$D66,IF($C66=GO$17,$G$6*$D66,""))</f>
        <v>22848.986015888957</v>
      </c>
      <c r="GP66" s="34">
        <f>IF(GO66&lt;&gt;"",HLOOKUP(COUNT($DW66:GO66)+1,$G$4:$CX$8,GP$14,0)*$D66,IF($C66=GP$17,$G$6*$D66,""))</f>
        <v>25133.884617477848</v>
      </c>
      <c r="GQ66" s="34">
        <f>IF(GP66&lt;&gt;"",HLOOKUP(COUNT($DW66:GP66)+1,$G$4:$CX$8,GQ$14,0)*$D66,IF($C66=GQ$17,$G$6*$D66,""))</f>
        <v>21363.801924856176</v>
      </c>
      <c r="GR66" s="34">
        <f>IF(GQ66&lt;&gt;"",HLOOKUP(COUNT($DW66:GQ66)+1,$G$4:$CX$8,GR$14,0)*$D66,IF($C66=GR$17,$G$6*$D66,""))</f>
        <v>20295.611828613371</v>
      </c>
      <c r="GS66" s="34">
        <f>IF(GR66&lt;&gt;"",HLOOKUP(COUNT($DW66:GR66)+1,$G$4:$CX$8,GS$14,0)*$D66,IF($C66=GS$17,$G$6*$D66,""))</f>
        <v>21310.392420044038</v>
      </c>
      <c r="GT66" s="34">
        <f>IF(GS66&lt;&gt;"",HLOOKUP(COUNT($DW66:GS66)+1,$G$4:$CX$8,GT$14,0)*$D66,IF($C66=GT$17,$G$6*$D66,""))</f>
        <v>22375.912041046242</v>
      </c>
      <c r="GU66" s="34">
        <f>IF(GT66&lt;&gt;"",HLOOKUP(COUNT($DW66:GT66)+1,$G$4:$CX$8,GU$14,0)*$D66,IF($C66=GU$17,$G$6*$D66,""))</f>
        <v>23494.707643098543</v>
      </c>
      <c r="GV66" s="34">
        <f>IF(GU66&lt;&gt;"",HLOOKUP(COUNT($DW66:GU66)+1,$G$4:$CX$8,GV$14,0)*$D66,IF($C66=GV$17,$G$6*$D66,""))</f>
        <v>25139.337178115446</v>
      </c>
      <c r="GW66" s="34">
        <f>IF(GV66&lt;&gt;"",HLOOKUP(COUNT($DW66:GV66)+1,$G$4:$CX$8,GW$14,0)*$D66,IF($C66=GW$17,$G$6*$D66,""))</f>
        <v>22625.403460303904</v>
      </c>
      <c r="GX66" s="34">
        <f>IF(GW66&lt;&gt;"",HLOOKUP(COUNT($DW66:GW66)+1,$G$4:$CX$8,GX$14,0)*$D66,IF($C66=GX$17,$G$6*$D66,""))</f>
        <v>20362.863114273521</v>
      </c>
      <c r="GY66" s="34">
        <f>IF(GX66&lt;&gt;"",HLOOKUP(COUNT($DW66:GX66)+1,$G$4:$CX$8,GY$14,0)*$D66,IF($C66=GY$17,$G$6*$D66,""))</f>
        <v>21788.26353227266</v>
      </c>
      <c r="GZ66" s="34">
        <f>IF(GY66&lt;&gt;"",HLOOKUP(COUNT($DW66:GY66)+1,$G$4:$CX$8,GZ$14,0)*$D66,IF($C66=GZ$17,$G$6*$D66,""))</f>
        <v>23313.441979531741</v>
      </c>
      <c r="HA66" s="34">
        <f>IF(GZ66&lt;&gt;"",HLOOKUP(COUNT($DW66:GZ66)+1,$G$4:$CX$8,HA$14,0)*$D66,IF($C66=HA$17,$G$6*$D66,""))</f>
        <v>24945.382918098971</v>
      </c>
      <c r="HB66" s="34">
        <f>IF(HA66&lt;&gt;"",HLOOKUP(COUNT($DW66:HA66)+1,$G$4:$CX$8,HB$14,0)*$D66,IF($C66=HB$17,$G$6*$D66,""))</f>
        <v>26941.01355154689</v>
      </c>
      <c r="HC66" s="34">
        <f>IF(HB66&lt;&gt;"",HLOOKUP(COUNT($DW66:HB66)+1,$G$4:$CX$8,HC$14,0)*$D66,IF($C66=HC$17,$G$6*$D66,""))</f>
        <v>23169.271654330325</v>
      </c>
      <c r="HD66" s="34">
        <f>IF(HC66&lt;&gt;"",HLOOKUP(COUNT($DW66:HC66)+1,$G$4:$CX$8,HD$14,0)*$D66,IF($C66=HD$17,$G$6*$D66,""))</f>
        <v>22010.808071613807</v>
      </c>
      <c r="HE66" s="34">
        <f>IF(HD66&lt;&gt;"",HLOOKUP(COUNT($DW66:HD66)+1,$G$4:$CX$8,HE$14,0)*$D66,IF($C66=HE$17,$G$6*$D66,""))</f>
        <v>23111.348475194503</v>
      </c>
      <c r="HF66" s="34">
        <f>IF(HE66&lt;&gt;"",HLOOKUP(COUNT($DW66:HE66)+1,$G$4:$CX$8,HF$14,0)*$D66,IF($C66=HF$17,$G$6*$D66,""))</f>
        <v>24266.915898954219</v>
      </c>
      <c r="HG66" s="34">
        <f>IF(HF66&lt;&gt;"",HLOOKUP(COUNT($DW66:HF66)+1,$G$4:$CX$8,HG$14,0)*$D66,IF($C66=HG$17,$G$6*$D66,""))</f>
        <v>25480.261693901928</v>
      </c>
      <c r="HH66" s="34">
        <f>IF(HG66&lt;&gt;"",HLOOKUP(COUNT($DW66:HG66)+1,$G$4:$CX$8,HH$14,0)*$D66,IF($C66=HH$17,$G$6*$D66,""))</f>
        <v>27263.88001247506</v>
      </c>
      <c r="HI66" s="34">
        <f>IF(HH66&lt;&gt;"",HLOOKUP(COUNT($DW66:HH66)+1,$G$4:$CX$8,HI$14,0)*$D66,IF($C66=HI$17,$G$6*$D66,""))</f>
        <v>24537.492011227565</v>
      </c>
      <c r="HJ66" s="34">
        <f>IF(HI66&lt;&gt;"",HLOOKUP(COUNT($DW66:HI66)+1,$G$4:$CX$8,HJ$14,0)*$D66,IF($C66=HJ$17,$G$6*$D66,""))</f>
        <v>22083.742810104806</v>
      </c>
      <c r="HK66" s="34">
        <f>IF(HJ66&lt;&gt;"",HLOOKUP(COUNT($DW66:HJ66)+1,$G$4:$CX$8,HK$14,0)*$D66,IF($C66=HK$17,$G$6*$D66,""))</f>
        <v>23629.604806812145</v>
      </c>
      <c r="HL66" s="34">
        <f>IF(HK66&lt;&gt;"",HLOOKUP(COUNT($DW66:HK66)+1,$G$4:$CX$8,HL$14,0)*$D66,IF($C66=HL$17,$G$6*$D66,""))</f>
        <v>25283.677143288991</v>
      </c>
      <c r="HM66" s="34">
        <f>IF(HL66&lt;&gt;"",HLOOKUP(COUNT($DW66:HL66)+1,$G$4:$CX$8,HM$14,0)*$D66,IF($C66=HM$17,$G$6*$D66,""))</f>
        <v>27053.534543319223</v>
      </c>
      <c r="HN66" s="34">
        <f>IF(HM66&lt;&gt;"",HLOOKUP(COUNT($DW66:HM66)+1,$G$4:$CX$8,HN$14,0)*$D66,IF($C66=HN$17,$G$6*$D66,""))</f>
        <v>29217.817306784757</v>
      </c>
      <c r="HO66" s="34">
        <f>IF(HN66&lt;&gt;"",HLOOKUP(COUNT($DW66:HN66)+1,$G$4:$CX$8,HO$14,0)*$D66,IF($C66=HO$17,$G$6*$D66,""))</f>
        <v>25419.501056902733</v>
      </c>
      <c r="HP66" s="34">
        <f>IF(HO66&lt;&gt;"",HLOOKUP(COUNT($DW66:HO66)+1,$G$4:$CX$8,HP$14,0)*$D66,IF($C66=HP$17,$G$6*$D66,""))</f>
        <v>24148.526004057603</v>
      </c>
      <c r="HQ66" s="34">
        <f>IF(HP66&lt;&gt;"",HLOOKUP(COUNT($DW66:HP66)+1,$G$4:$CX$8,HQ$14,0)*$D66,IF($C66=HQ$17,$G$6*$D66,""))</f>
        <v>25355.952304260478</v>
      </c>
      <c r="HR66" s="34">
        <f>IF(HQ66&lt;&gt;"",HLOOKUP(COUNT($DW66:HQ66)+1,$G$4:$CX$8,HR$14,0)*$D66,IF($C66=HR$17,$G$6*$D66,""))</f>
        <v>26623.749919473506</v>
      </c>
      <c r="HS66" s="34">
        <f>IF(HR66&lt;&gt;"",HLOOKUP(COUNT($DW66:HR66)+1,$G$4:$CX$8,HS$14,0)*$D66,IF($C66=HS$17,$G$6*$D66,""))</f>
        <v>27954.937415447188</v>
      </c>
      <c r="HT66" s="34">
        <f>IF(HS66&lt;&gt;"",HLOOKUP(COUNT($DW66:HS66)+1,$G$4:$CX$8,HT$14,0)*$D66,IF($C66=HT$17,$G$6*$D66,""))</f>
        <v>29911.783034528482</v>
      </c>
      <c r="HU66" s="34">
        <f>IF(HT66&lt;&gt;"",HLOOKUP(COUNT($DW66:HT66)+1,$G$4:$CX$8,HU$14,0)*$D66,IF($C66=HU$17,$G$6*$D66,""))</f>
        <v>26920.604731075633</v>
      </c>
      <c r="HV66" s="34">
        <f>IF(HU66&lt;&gt;"",HLOOKUP(COUNT($DW66:HU66)+1,$G$4:$CX$8,HV$14,0)*$D66,IF($C66=HV$17,$G$6*$D66,""))</f>
        <v>24228.544257968075</v>
      </c>
      <c r="HW66" s="34">
        <f>IF(HV66&lt;&gt;"",HLOOKUP(COUNT($DW66:HV66)+1,$G$4:$CX$8,HW$14,0)*$D66,IF($C66=HW$17,$G$6*$D66,""))</f>
        <v>25924.542356025839</v>
      </c>
      <c r="HX66" s="34">
        <f>IF(HW66&lt;&gt;"",HLOOKUP(COUNT($DW66:HW66)+1,$G$4:$CX$8,HX$14,0)*$D66,IF($C66=HX$17,$G$6*$D66,""))</f>
        <v>27739.260320947651</v>
      </c>
      <c r="HY66" s="34">
        <f>IF(HX66&lt;&gt;"",HLOOKUP(COUNT($DW66:HX66)+1,$G$4:$CX$8,HY$14,0)*$D66,IF($C66=HY$17,$G$6*$D66,""))</f>
        <v>29681.00854341398</v>
      </c>
      <c r="HZ66" s="34">
        <f>IF(HY66&lt;&gt;"",HLOOKUP(COUNT($DW66:HY66)+1,$G$4:$CX$8,HZ$14,0)*$D66,IF($C66=HZ$17,$G$6*$D66,""))</f>
        <v>32055.489226887097</v>
      </c>
      <c r="IA66" s="34">
        <f>IF(HZ66&lt;&gt;"",HLOOKUP(COUNT($DW66:HZ66)+1,$G$4:$CX$8,IA$14,0)*$D66,IF($C66=IA$17,$G$6*$D66,""))</f>
        <v>20863.156730072915</v>
      </c>
      <c r="IB66" s="34">
        <f>IF(IA66&lt;&gt;"",HLOOKUP(COUNT($DW66:IA66)+1,$G$4:$CX$8,IB$14,0)*$D66,IF($C66=IB$17,$G$6*$D66,""))</f>
        <v>20863.156730072915</v>
      </c>
      <c r="IC66" s="34">
        <f>IF(IB66&lt;&gt;"",HLOOKUP(COUNT($DW66:IB66)+1,$G$4:$CX$8,IC$14,0)*$D66,IF($C66=IC$17,$G$6*$D66,""))</f>
        <v>20863.156730072915</v>
      </c>
      <c r="ID66" s="34">
        <f>IF(IC66&lt;&gt;"",HLOOKUP(COUNT($DW66:IC66)+1,$G$4:$CX$8,ID$14,0)*$D66,IF($C66=ID$17,$G$6*$D66,""))</f>
        <v>20863.156730072915</v>
      </c>
      <c r="IE66" s="34">
        <f>IF(ID66&lt;&gt;"",HLOOKUP(COUNT($DW66:ID66)+1,$G$4:$CX$8,IE$14,0)*$D66,IF($C66=IE$17,$G$6*$D66,""))</f>
        <v>20863.156730072915</v>
      </c>
      <c r="IF66" s="34">
        <f>IF(IE66&lt;&gt;"",HLOOKUP(COUNT($DW66:IE66)+1,$G$4:$CX$8,IF$14,0)*$D66,IF($C66=IF$17,$G$6*$D66,""))</f>
        <v>20863.156730072915</v>
      </c>
      <c r="IG66" s="34">
        <f>IF(IF66&lt;&gt;"",HLOOKUP(COUNT($DW66:IF66)+1,$G$4:$CX$8,IG$14,0)*$D66,IF($C66=IG$17,$G$6*$D66,""))</f>
        <v>20863.156730072915</v>
      </c>
      <c r="IH66" s="34">
        <f>IF(IG66&lt;&gt;"",HLOOKUP(COUNT($DW66:IG66)+1,$G$4:$CX$8,IH$14,0)*$D66,IF($C66=IH$17,$G$6*$D66,""))</f>
        <v>20863.156730072915</v>
      </c>
      <c r="II66" s="34">
        <f>IF(IH66&lt;&gt;"",HLOOKUP(COUNT($DW66:IH66)+1,$G$4:$CX$8,II$14,0)*$D66,IF($C66=II$17,$G$6*$D66,""))</f>
        <v>20863.156730072915</v>
      </c>
      <c r="IJ66" s="34">
        <f>IF(II66&lt;&gt;"",HLOOKUP(COUNT($DW66:II66)+1,$G$4:$CX$8,IJ$14,0)*$D66,IF($C66=IJ$17,$G$6*$D66,""))</f>
        <v>20863.156730072915</v>
      </c>
      <c r="IK66" s="34">
        <f>IF(IJ66&lt;&gt;"",HLOOKUP(COUNT($DW66:IJ66)+1,$G$4:$CX$8,IK$14,0)*$D66,IF($C66=IK$17,$G$6*$D66,""))</f>
        <v>20863.156730072915</v>
      </c>
      <c r="IL66" s="34">
        <f>IF(IK66&lt;&gt;"",HLOOKUP(COUNT($DW66:IK66)+1,$G$4:$CX$8,IL$14,0)*$D66,IF($C66=IL$17,$G$6*$D66,""))</f>
        <v>20863.156730072915</v>
      </c>
      <c r="IM66" s="34">
        <f>IF(IL66&lt;&gt;"",HLOOKUP(COUNT($DW66:IL66)+1,$G$4:$CX$8,IM$14,0)*$D66,IF($C66=IM$17,$G$6*$D66,""))</f>
        <v>20863.156730072915</v>
      </c>
      <c r="IO66" s="34" t="str">
        <f>IF(IN66&lt;&gt;"",HLOOKUP(COUNT($IN66:IN66)+1,$G$4:$EH$8,IO$14,0)*$D66,IF($C66=IO$17,$G$7*$D66,""))</f>
        <v/>
      </c>
      <c r="IP66" s="34" t="str">
        <f>IF(IO66&lt;&gt;"",HLOOKUP(COUNT($IN66:IO66)+1,$G$4:$EH$8,IP$14,0)*$D66,IF($C66=IP$17,$G$7*$D66,""))</f>
        <v/>
      </c>
      <c r="IQ66" s="34" t="str">
        <f>IF(IP66&lt;&gt;"",HLOOKUP(COUNT($IN66:IP66)+1,$G$4:$EH$8,IQ$14,0)*$D66,IF($C66=IQ$17,$G$7*$D66,""))</f>
        <v/>
      </c>
      <c r="IR66" s="34" t="str">
        <f>IF(IQ66&lt;&gt;"",HLOOKUP(COUNT($IN66:IQ66)+1,$G$4:$EH$8,IR$14,0)*$D66,IF($C66=IR$17,$G$7*$D66,""))</f>
        <v/>
      </c>
      <c r="IS66" s="34" t="str">
        <f>IF(IR66&lt;&gt;"",HLOOKUP(COUNT($IN66:IR66)+1,$G$4:$EH$8,IS$14,0)*$D66,IF($C66=IS$17,$G$7*$D66,""))</f>
        <v/>
      </c>
      <c r="IT66" s="34" t="str">
        <f>IF(IS66&lt;&gt;"",HLOOKUP(COUNT($IN66:IS66)+1,$G$4:$EH$8,IT$14,0)*$D66,IF($C66=IT$17,$G$7*$D66,""))</f>
        <v/>
      </c>
      <c r="IU66" s="34" t="str">
        <f>IF(IT66&lt;&gt;"",HLOOKUP(COUNT($IN66:IT66)+1,$G$4:$EH$8,IU$14,0)*$D66,IF($C66=IU$17,$G$7*$D66,""))</f>
        <v/>
      </c>
      <c r="IV66" s="34" t="str">
        <f>IF(IU66&lt;&gt;"",HLOOKUP(COUNT($IN66:IU66)+1,$G$4:$EH$8,IV$14,0)*$D66,IF($C66=IV$17,$G$7*$D66,""))</f>
        <v/>
      </c>
      <c r="IW66" s="34" t="str">
        <f>IF(IV66&lt;&gt;"",HLOOKUP(COUNT($IN66:IV66)+1,$G$4:$EH$8,IW$14,0)*$D66,IF($C66=IW$17,$G$7*$D66,""))</f>
        <v/>
      </c>
      <c r="IX66" s="34" t="str">
        <f>IF(IW66&lt;&gt;"",HLOOKUP(COUNT($IN66:IW66)+1,$G$4:$EH$8,IX$14,0)*$D66,IF($C66=IX$17,$G$7*$D66,""))</f>
        <v/>
      </c>
      <c r="IY66" s="34" t="str">
        <f>IF(IX66&lt;&gt;"",HLOOKUP(COUNT($IN66:IX66)+1,$G$4:$EH$8,IY$14,0)*$D66,IF($C66=IY$17,$G$7*$D66,""))</f>
        <v/>
      </c>
      <c r="IZ66" s="34" t="str">
        <f>IF(IY66&lt;&gt;"",HLOOKUP(COUNT($IN66:IY66)+1,$G$4:$EH$8,IZ$14,0)*$D66,IF($C66=IZ$17,$G$7*$D66,""))</f>
        <v/>
      </c>
      <c r="JA66" s="34" t="str">
        <f>IF(IZ66&lt;&gt;"",HLOOKUP(COUNT($IN66:IZ66)+1,$G$4:$EH$8,JA$14,0)*$D66,IF($C66=JA$17,$G$7*$D66,""))</f>
        <v/>
      </c>
      <c r="JB66" s="34" t="str">
        <f>IF(JA66&lt;&gt;"",HLOOKUP(COUNT($IN66:JA66)+1,$G$4:$EH$8,JB$14,0)*$D66,IF($C66=JB$17,$G$7*$D66,""))</f>
        <v/>
      </c>
      <c r="JC66" s="34" t="str">
        <f>IF(JB66&lt;&gt;"",HLOOKUP(COUNT($IN66:JB66)+1,$G$4:$EH$8,JC$14,0)*$D66,IF($C66=JC$17,$G$7*$D66,""))</f>
        <v/>
      </c>
      <c r="JD66" s="34" t="str">
        <f>IF(JC66&lt;&gt;"",HLOOKUP(COUNT($IN66:JC66)+1,$G$4:$EH$8,JD$14,0)*$D66,IF($C66=JD$17,$G$7*$D66,""))</f>
        <v/>
      </c>
      <c r="JE66" s="34" t="str">
        <f>IF(JD66&lt;&gt;"",HLOOKUP(COUNT($IN66:JD66)+1,$G$4:$EH$8,JE$14,0)*$D66,IF($C66=JE$17,$G$7*$D66,""))</f>
        <v/>
      </c>
      <c r="JF66" s="34" t="str">
        <f>IF(JE66&lt;&gt;"",HLOOKUP(COUNT($IN66:JE66)+1,$G$4:$EH$8,JF$14,0)*$D66,IF($C66=JF$17,$G$7*$D66,""))</f>
        <v/>
      </c>
      <c r="JG66" s="34" t="str">
        <f>IF(JF66&lt;&gt;"",HLOOKUP(COUNT($IN66:JF66)+1,$G$4:$EH$8,JG$14,0)*$D66,IF($C66=JG$17,$G$7*$D66,""))</f>
        <v/>
      </c>
      <c r="JH66" s="34" t="str">
        <f>IF(JG66&lt;&gt;"",HLOOKUP(COUNT($IN66:JG66)+1,$G$4:$EH$8,JH$14,0)*$D66,IF($C66=JH$17,$G$7*$D66,""))</f>
        <v/>
      </c>
      <c r="JI66" s="34" t="str">
        <f>IF(JH66&lt;&gt;"",HLOOKUP(COUNT($IN66:JH66)+1,$G$4:$EH$8,JI$14,0)*$D66,IF($C66=JI$17,$G$7*$D66,""))</f>
        <v/>
      </c>
      <c r="JJ66" s="34" t="str">
        <f>IF(JI66&lt;&gt;"",HLOOKUP(COUNT($IN66:JI66)+1,$G$4:$EH$8,JJ$14,0)*$D66,IF($C66=JJ$17,$G$7*$D66,""))</f>
        <v/>
      </c>
      <c r="JK66" s="34" t="str">
        <f>IF(JJ66&lt;&gt;"",HLOOKUP(COUNT($IN66:JJ66)+1,$G$4:$EH$8,JK$14,0)*$D66,IF($C66=JK$17,$G$7*$D66,""))</f>
        <v/>
      </c>
      <c r="JL66" s="34" t="str">
        <f>IF(JK66&lt;&gt;"",HLOOKUP(COUNT($IN66:JK66)+1,$G$4:$EH$8,JL$14,0)*$D66,IF($C66=JL$17,$G$7*$D66,""))</f>
        <v/>
      </c>
      <c r="JM66" s="34" t="str">
        <f>IF(JL66&lt;&gt;"",HLOOKUP(COUNT($IN66:JL66)+1,$G$4:$EH$8,JM$14,0)*$D66,IF($C66=JM$17,$G$7*$D66,""))</f>
        <v/>
      </c>
      <c r="JN66" s="34" t="str">
        <f>IF(JM66&lt;&gt;"",HLOOKUP(COUNT($IN66:JM66)+1,$G$4:$EH$8,JN$14,0)*$D66,IF($C66=JN$17,$G$7*$D66,""))</f>
        <v/>
      </c>
      <c r="JO66" s="34" t="str">
        <f>IF(JN66&lt;&gt;"",HLOOKUP(COUNT($IN66:JN66)+1,$G$4:$EH$8,JO$14,0)*$D66,IF($C66=JO$17,$G$7*$D66,""))</f>
        <v/>
      </c>
      <c r="JP66" s="34" t="str">
        <f>IF(JO66&lt;&gt;"",HLOOKUP(COUNT($IN66:JO66)+1,$G$4:$EH$8,JP$14,0)*$D66,IF($C66=JP$17,$G$7*$D66,""))</f>
        <v/>
      </c>
      <c r="JQ66" s="34" t="str">
        <f>IF(JP66&lt;&gt;"",HLOOKUP(COUNT($IN66:JP66)+1,$G$4:$EH$8,JQ$14,0)*$D66,IF($C66=JQ$17,$G$7*$D66,""))</f>
        <v/>
      </c>
      <c r="JR66" s="34" t="str">
        <f>IF(JQ66&lt;&gt;"",HLOOKUP(COUNT($IN66:JQ66)+1,$G$4:$EH$8,JR$14,0)*$D66,IF($C66=JR$17,$G$7*$D66,""))</f>
        <v/>
      </c>
      <c r="JS66" s="34" t="str">
        <f>IF(JR66&lt;&gt;"",HLOOKUP(COUNT($IN66:JR66)+1,$G$4:$EH$8,JS$14,0)*$D66,IF($C66=JS$17,$G$7*$D66,""))</f>
        <v/>
      </c>
      <c r="JT66" s="34" t="str">
        <f>IF(JS66&lt;&gt;"",HLOOKUP(COUNT($IN66:JS66)+1,$G$4:$EH$8,JT$14,0)*$D66,IF($C66=JT$17,$G$7*$D66,""))</f>
        <v/>
      </c>
      <c r="JU66" s="34" t="str">
        <f>IF(JT66&lt;&gt;"",HLOOKUP(COUNT($IN66:JT66)+1,$G$4:$EH$8,JU$14,0)*$D66,IF($C66=JU$17,$G$7*$D66,""))</f>
        <v/>
      </c>
      <c r="JV66" s="34" t="str">
        <f>IF(JU66&lt;&gt;"",HLOOKUP(COUNT($IN66:JU66)+1,$G$4:$EH$8,JV$14,0)*$D66,IF($C66=JV$17,$G$7*$D66,""))</f>
        <v/>
      </c>
      <c r="JW66" s="34" t="str">
        <f>IF(JV66&lt;&gt;"",HLOOKUP(COUNT($IN66:JV66)+1,$G$4:$EH$8,JW$14,0)*$D66,IF($C66=JW$17,$G$7*$D66,""))</f>
        <v/>
      </c>
      <c r="JX66" s="34" t="str">
        <f>IF(JW66&lt;&gt;"",HLOOKUP(COUNT($IN66:JW66)+1,$G$4:$EH$8,JX$14,0)*$D66,IF($C66=JX$17,$G$7*$D66,""))</f>
        <v/>
      </c>
      <c r="JY66" s="34" t="str">
        <f>IF(JX66&lt;&gt;"",HLOOKUP(COUNT($IN66:JX66)+1,$G$4:$EH$8,JY$14,0)*$D66,IF($C66=JY$17,$G$7*$D66,""))</f>
        <v/>
      </c>
      <c r="JZ66" s="34" t="str">
        <f>IF(JY66&lt;&gt;"",HLOOKUP(COUNT($IN66:JY66)+1,$G$4:$EH$8,JZ$14,0)*$D66,IF($C66=JZ$17,$G$7*$D66,""))</f>
        <v/>
      </c>
      <c r="KA66" s="34" t="str">
        <f>IF(JZ66&lt;&gt;"",HLOOKUP(COUNT($IN66:JZ66)+1,$G$4:$EH$8,KA$14,0)*$D66,IF($C66=KA$17,$G$7*$D66,""))</f>
        <v/>
      </c>
      <c r="KB66" s="34" t="str">
        <f>IF(KA66&lt;&gt;"",HLOOKUP(COUNT($IN66:KA66)+1,$G$4:$EH$8,KB$14,0)*$D66,IF($C66=KB$17,$G$7*$D66,""))</f>
        <v/>
      </c>
      <c r="KC66" s="34" t="str">
        <f>IF(KB66&lt;&gt;"",HLOOKUP(COUNT($IN66:KB66)+1,$G$4:$EH$8,KC$14,0)*$D66,IF($C66=KC$17,$G$7*$D66,""))</f>
        <v/>
      </c>
      <c r="KD66" s="34" t="str">
        <f>IF(KC66&lt;&gt;"",HLOOKUP(COUNT($IN66:KC66)+1,$G$4:$EH$8,KD$14,0)*$D66,IF($C66=KD$17,$G$7*$D66,""))</f>
        <v/>
      </c>
      <c r="KE66" s="34" t="str">
        <f>IF(KD66&lt;&gt;"",HLOOKUP(COUNT($IN66:KD66)+1,$G$4:$EH$8,KE$14,0)*$D66,IF($C66=KE$17,$G$7*$D66,""))</f>
        <v/>
      </c>
      <c r="KF66" s="34" t="str">
        <f>IF(KE66&lt;&gt;"",HLOOKUP(COUNT($IN66:KE66)+1,$G$4:$EH$8,KF$14,0)*$D66,IF($C66=KF$17,$G$7*$D66,""))</f>
        <v/>
      </c>
      <c r="KG66" s="34" t="str">
        <f>IF(KF66&lt;&gt;"",HLOOKUP(COUNT($IN66:KF66)+1,$G$4:$EH$8,KG$14,0)*$D66,IF($C66=KG$17,$G$7*$D66,""))</f>
        <v/>
      </c>
      <c r="KH66" s="34" t="str">
        <f>IF(KG66&lt;&gt;"",HLOOKUP(COUNT($IN66:KG66)+1,$G$4:$EH$8,KH$14,0)*$D66,IF($C66=KH$17,$G$7*$D66,""))</f>
        <v/>
      </c>
      <c r="KI66" s="34" t="str">
        <f>IF(KH66&lt;&gt;"",HLOOKUP(COUNT($IN66:KH66)+1,$G$4:$EH$8,KI$14,0)*$D66,IF($C66=KI$17,$G$7*$D66,""))</f>
        <v/>
      </c>
      <c r="KJ66" s="34">
        <f>IF(KI66&lt;&gt;"",HLOOKUP(COUNT($IN66:KI66)+1,$G$4:$EH$8,KJ$14,0)*$D66,IF($C66=KJ$17,$G$7*$D66,""))</f>
        <v>0</v>
      </c>
      <c r="KK66" s="34">
        <f>IF(KJ66&lt;&gt;"",HLOOKUP(COUNT($IN66:KJ66)+1,$G$4:$EH$8,KK$14,0)*$D66,IF($C66=KK$17,$G$7*$D66,""))</f>
        <v>3000</v>
      </c>
      <c r="KL66" s="34">
        <f>IF(KK66&lt;&gt;"",HLOOKUP(COUNT($IN66:KK66)+1,$G$4:$EH$8,KL$14,0)*$D66,IF($C66=KL$17,$G$7*$D66,""))</f>
        <v>3000</v>
      </c>
      <c r="KM66" s="34">
        <f>IF(KL66&lt;&gt;"",HLOOKUP(COUNT($IN66:KL66)+1,$G$4:$EH$8,KM$14,0)*$D66,IF($C66=KM$17,$G$7*$D66,""))</f>
        <v>3000</v>
      </c>
      <c r="KN66" s="34">
        <f>IF(KM66&lt;&gt;"",HLOOKUP(COUNT($IN66:KM66)+1,$G$4:$EH$8,KN$14,0)*$D66,IF($C66=KN$17,$G$7*$D66,""))</f>
        <v>3000</v>
      </c>
      <c r="KO66" s="34">
        <f>IF(KN66&lt;&gt;"",HLOOKUP(COUNT($IN66:KN66)+1,$G$4:$EH$8,KO$14,0)*$D66,IF($C66=KO$17,$G$7*$D66,""))</f>
        <v>3016.1527361393273</v>
      </c>
      <c r="KP66" s="34">
        <f>IF(KO66&lt;&gt;"",HLOOKUP(COUNT($IN66:KO66)+1,$G$4:$EH$8,KP$14,0)*$D66,IF($C66=KP$17,$G$7*$D66,""))</f>
        <v>3619.3832833671909</v>
      </c>
      <c r="KQ66" s="34">
        <f>IF(KP66&lt;&gt;"",HLOOKUP(COUNT($IN66:KP66)+1,$G$4:$EH$8,KQ$14,0)*$D66,IF($C66=KQ$17,$G$7*$D66,""))</f>
        <v>4198.4846087059414</v>
      </c>
      <c r="KR66" s="34">
        <f>IF(KQ66&lt;&gt;"",HLOOKUP(COUNT($IN66:KQ66)+1,$G$4:$EH$8,KR$14,0)*$D66,IF($C66=KR$17,$G$7*$D66,""))</f>
        <v>4786.2724539247747</v>
      </c>
      <c r="KS66" s="34">
        <f>IF(KR66&lt;&gt;"",HLOOKUP(COUNT($IN66:KR66)+1,$G$4:$EH$8,KS$14,0)*$D66,IF($C66=KS$17,$G$7*$D66,""))</f>
        <v>5408.4878729349921</v>
      </c>
      <c r="KT66" s="34">
        <f>IF(KS66&lt;&gt;"",HLOOKUP(COUNT($IN66:KS66)+1,$G$4:$EH$8,KT$14,0)*$D66,IF($C66=KT$17,$G$7*$D66,""))</f>
        <v>6003.4215389578421</v>
      </c>
      <c r="KU66" s="34">
        <f>IF(KT66&lt;&gt;"",HLOOKUP(COUNT($IN66:KT66)+1,$G$4:$EH$8,KU$14,0)*$D66,IF($C66=KU$17,$G$7*$D66,""))</f>
        <v>6603.7636928536267</v>
      </c>
      <c r="KV66" s="34">
        <f>IF(KU66&lt;&gt;"",HLOOKUP(COUNT($IN66:KU66)+1,$G$4:$EH$8,KV$14,0)*$D66,IF($C66=KV$17,$G$7*$D66,""))</f>
        <v>4952.8227696402228</v>
      </c>
      <c r="KW66" s="34">
        <f>IF(KV66&lt;&gt;"",HLOOKUP(COUNT($IN66:KV66)+1,$G$4:$EH$8,KW$14,0)*$D66,IF($C66=KW$17,$G$7*$D66,""))</f>
        <v>4705.1816311582088</v>
      </c>
      <c r="KX66" s="34">
        <f>IF(KW66&lt;&gt;"",HLOOKUP(COUNT($IN66:KW66)+1,$G$4:$EH$8,KX$14,0)*$D66,IF($C66=KX$17,$G$7*$D66,""))</f>
        <v>5175.6997942740318</v>
      </c>
      <c r="KY66" s="34">
        <f>IF(KX66&lt;&gt;"",HLOOKUP(COUNT($IN66:KX66)+1,$G$4:$EH$8,KY$14,0)*$D66,IF($C66=KY$17,$G$7*$D66,""))</f>
        <v>5693.2697737014369</v>
      </c>
      <c r="KZ66" s="34">
        <f>IF(KY66&lt;&gt;"",HLOOKUP(COUNT($IN66:KY66)+1,$G$4:$EH$8,KZ$14,0)*$D66,IF($C66=KZ$17,$G$7*$D66,""))</f>
        <v>6262.5967510715782</v>
      </c>
      <c r="LA66" s="34">
        <f>IF(KZ66&lt;&gt;"",HLOOKUP(COUNT($IN66:KZ66)+1,$G$4:$EH$8,LA$14,0)*$D66,IF($C66=LA$17,$G$7*$D66,""))</f>
        <v>6888.856426178736</v>
      </c>
      <c r="LB66" s="34">
        <f>IF(LA66&lt;&gt;"",HLOOKUP(COUNT($IN66:LA66)+1,$G$4:$EH$8,LB$14,0)*$D66,IF($C66=LB$17,$G$7*$D66,""))</f>
        <v>6544.4136048697965</v>
      </c>
      <c r="LC66" s="34">
        <f>IF(LB66&lt;&gt;"",HLOOKUP(COUNT($IN66:LB66)+1,$G$4:$EH$8,LC$14,0)*$D66,IF($C66=LC$17,$G$7*$D66,""))</f>
        <v>6217.192924626308</v>
      </c>
      <c r="LD66" s="34">
        <f>IF(LC66&lt;&gt;"",HLOOKUP(COUNT($IN66:LC66)+1,$G$4:$EH$8,LD$14,0)*$D66,IF($C66=LD$17,$G$7*$D66,""))</f>
        <v>6652.3964293501494</v>
      </c>
      <c r="LE66" s="34">
        <f>IF(LD66&lt;&gt;"",HLOOKUP(COUNT($IN66:LD66)+1,$G$4:$EH$8,LE$14,0)*$D66,IF($C66=LE$17,$G$7*$D66,""))</f>
        <v>7118.0641794046596</v>
      </c>
      <c r="LF66" s="34">
        <f>IF(LE66&lt;&gt;"",HLOOKUP(COUNT($IN66:LE66)+1,$G$4:$EH$8,LF$14,0)*$D66,IF($C66=LF$17,$G$7*$D66,""))</f>
        <v>7616.3286719629859</v>
      </c>
      <c r="LG66" s="34">
        <f>IF(LF66&lt;&gt;"",HLOOKUP(COUNT($IN66:LF66)+1,$G$4:$EH$8,LG$14,0)*$D66,IF($C66=LG$17,$G$7*$D66,""))</f>
        <v>8377.9615391592833</v>
      </c>
      <c r="LH66" s="34">
        <f>IF(LG66&lt;&gt;"",HLOOKUP(COUNT($IN66:LG66)+1,$G$4:$EH$8,LH$14,0)*$D66,IF($C66=LH$17,$G$7*$D66,""))</f>
        <v>7121.2673082853926</v>
      </c>
      <c r="LI66" s="34">
        <f>IF(LH66&lt;&gt;"",HLOOKUP(COUNT($IN66:LH66)+1,$G$4:$EH$8,LI$14,0)*$D66,IF($C66=LI$17,$G$7*$D66,""))</f>
        <v>6765.2039428711241</v>
      </c>
      <c r="LJ66" s="34">
        <f>IF(LI66&lt;&gt;"",HLOOKUP(COUNT($IN66:LI66)+1,$G$4:$EH$8,LJ$14,0)*$D66,IF($C66=LJ$17,$G$7*$D66,""))</f>
        <v>7103.4641400146802</v>
      </c>
      <c r="LK66" s="34">
        <f>IF(LJ66&lt;&gt;"",HLOOKUP(COUNT($IN66:LJ66)+1,$G$4:$EH$8,LK$14,0)*$D66,IF($C66=LK$17,$G$7*$D66,""))</f>
        <v>7458.6373470154149</v>
      </c>
      <c r="LL66" s="34">
        <f>IF(LK66&lt;&gt;"",HLOOKUP(COUNT($IN66:LK66)+1,$G$4:$EH$8,LL$14,0)*$D66,IF($C66=LL$17,$G$7*$D66,""))</f>
        <v>7831.5692143661818</v>
      </c>
      <c r="LM66" s="34">
        <f>IF(LL66&lt;&gt;"",HLOOKUP(COUNT($IN66:LL66)+1,$G$4:$EH$8,LM$14,0)*$D66,IF($C66=LM$17,$G$7*$D66,""))</f>
        <v>8379.7790593718164</v>
      </c>
      <c r="LN66" s="34">
        <f>IF(LM66&lt;&gt;"",HLOOKUP(COUNT($IN66:LM66)+1,$G$4:$EH$8,LN$14,0)*$D66,IF($C66=LN$17,$G$7*$D66,""))</f>
        <v>7541.8011534346351</v>
      </c>
      <c r="LO66" s="34">
        <f>IF(LN66&lt;&gt;"",HLOOKUP(COUNT($IN66:LN66)+1,$G$4:$EH$8,LO$14,0)*$D66,IF($C66=LO$17,$G$7*$D66,""))</f>
        <v>6787.6210380911734</v>
      </c>
      <c r="LP66" s="34">
        <f>IF(LO66&lt;&gt;"",HLOOKUP(COUNT($IN66:LO66)+1,$G$4:$EH$8,LP$14,0)*$D66,IF($C66=LP$17,$G$7*$D66,""))</f>
        <v>7262.7545107575543</v>
      </c>
      <c r="LQ66" s="34">
        <f>IF(LP66&lt;&gt;"",HLOOKUP(COUNT($IN66:LP66)+1,$G$4:$EH$8,LQ$14,0)*$D66,IF($C66=LQ$17,$G$7*$D66,""))</f>
        <v>7771.1473265105806</v>
      </c>
      <c r="LR66" s="34">
        <f>IF(LQ66&lt;&gt;"",HLOOKUP(COUNT($IN66:LQ66)+1,$G$4:$EH$8,LR$14,0)*$D66,IF($C66=LR$17,$G$7*$D66,""))</f>
        <v>8315.1276393663247</v>
      </c>
      <c r="LS66" s="34">
        <f>IF(LR66&lt;&gt;"",HLOOKUP(COUNT($IN66:LR66)+1,$G$4:$EH$8,LS$14,0)*$D66,IF($C66=LS$17,$G$7*$D66,""))</f>
        <v>8980.3378505156306</v>
      </c>
      <c r="LT66" s="34">
        <f>IF(LS66&lt;&gt;"",HLOOKUP(COUNT($IN66:LS66)+1,$G$4:$EH$8,LT$14,0)*$D66,IF($C66=LT$17,$G$7*$D66,""))</f>
        <v>7723.0905514434426</v>
      </c>
      <c r="LU66" s="34">
        <f>IF(LT66&lt;&gt;"",HLOOKUP(COUNT($IN66:LT66)+1,$G$4:$EH$8,LU$14,0)*$D66,IF($C66=LU$17,$G$7*$D66,""))</f>
        <v>7336.9360238712688</v>
      </c>
      <c r="LV66" s="34">
        <f>IF(LU66&lt;&gt;"",HLOOKUP(COUNT($IN66:LU66)+1,$G$4:$EH$8,LV$14,0)*$D66,IF($C66=LV$17,$G$7*$D66,""))</f>
        <v>7703.7828250648354</v>
      </c>
      <c r="LW66" s="34">
        <f>IF(LV66&lt;&gt;"",HLOOKUP(COUNT($IN66:LV66)+1,$G$4:$EH$8,LW$14,0)*$D66,IF($C66=LW$17,$G$7*$D66,""))</f>
        <v>8088.971966318074</v>
      </c>
      <c r="LX66" s="34">
        <f>IF(LW66&lt;&gt;"",HLOOKUP(COUNT($IN66:LW66)+1,$G$4:$EH$8,LX$14,0)*$D66,IF($C66=LX$17,$G$7*$D66,""))</f>
        <v>8493.4205646339778</v>
      </c>
      <c r="LY66" s="34">
        <f>IF(LX66&lt;&gt;"",HLOOKUP(COUNT($IN66:LX66)+1,$G$4:$EH$8,LY$14,0)*$D66,IF($C66=LY$17,$G$7*$D66,""))</f>
        <v>9087.9600041583544</v>
      </c>
      <c r="LZ66" s="34">
        <f>IF(LY66&lt;&gt;"",HLOOKUP(COUNT($IN66:LY66)+1,$G$4:$EH$8,LZ$14,0)*$D66,IF($C66=LZ$17,$G$7*$D66,""))</f>
        <v>8179.1640037425223</v>
      </c>
      <c r="MA66" s="34">
        <f>IF(LZ66&lt;&gt;"",HLOOKUP(COUNT($IN66:LZ66)+1,$G$4:$EH$8,MA$14,0)*$D66,IF($C66=MA$17,$G$7*$D66,""))</f>
        <v>7361.2476033682688</v>
      </c>
      <c r="MB66" s="34">
        <f>IF(MA66&lt;&gt;"",HLOOKUP(COUNT($IN66:MA66)+1,$G$4:$EH$8,MB$14,0)*$D66,IF($C66=MB$17,$G$7*$D66,""))</f>
        <v>7876.5349356040488</v>
      </c>
      <c r="MC66" s="34">
        <f>IF(MB66&lt;&gt;"",HLOOKUP(COUNT($IN66:MB66)+1,$G$4:$EH$8,MC$14,0)*$D66,IF($C66=MC$17,$G$7*$D66,""))</f>
        <v>8427.8923810963315</v>
      </c>
      <c r="MD66" s="34">
        <f>IF(MC66&lt;&gt;"",HLOOKUP(COUNT($IN66:MC66)+1,$G$4:$EH$8,MD$14,0)*$D66,IF($C66=MD$17,$G$7*$D66,""))</f>
        <v>9017.8448477730744</v>
      </c>
      <c r="ME66" s="34">
        <f>IF(MD66&lt;&gt;"",HLOOKUP(COUNT($IN66:MD66)+1,$G$4:$EH$8,ME$14,0)*$D66,IF($C66=ME$17,$G$7*$D66,""))</f>
        <v>9739.2724355949194</v>
      </c>
      <c r="MF66" s="34">
        <f>IF(ME66&lt;&gt;"",HLOOKUP(COUNT($IN66:ME66)+1,$G$4:$EH$8,MF$14,0)*$D66,IF($C66=MF$17,$G$7*$D66,""))</f>
        <v>8473.1670189675788</v>
      </c>
      <c r="MG66" s="34">
        <f>IF(MF66&lt;&gt;"",HLOOKUP(COUNT($IN66:MF66)+1,$G$4:$EH$8,MG$14,0)*$D66,IF($C66=MG$17,$G$7*$D66,""))</f>
        <v>8049.5086680192017</v>
      </c>
      <c r="MH66" s="34">
        <f>IF(MG66&lt;&gt;"",HLOOKUP(COUNT($IN66:MG66)+1,$G$4:$EH$8,MH$14,0)*$D66,IF($C66=MH$17,$G$7*$D66,""))</f>
        <v>8451.9841014201611</v>
      </c>
      <c r="MI66" s="34">
        <f>IF(MH66&lt;&gt;"",HLOOKUP(COUNT($IN66:MH66)+1,$G$4:$EH$8,MI$14,0)*$D66,IF($C66=MI$17,$G$7*$D66,""))</f>
        <v>8874.5833064911694</v>
      </c>
      <c r="MJ66" s="34">
        <f>IF(MI66&lt;&gt;"",HLOOKUP(COUNT($IN66:MI66)+1,$G$4:$EH$8,MJ$14,0)*$D66,IF($C66=MJ$17,$G$7*$D66,""))</f>
        <v>9318.3124718157305</v>
      </c>
      <c r="MK66" s="34">
        <f>IF(MJ66&lt;&gt;"",HLOOKUP(COUNT($IN66:MJ66)+1,$G$4:$EH$8,MK$14,0)*$D66,IF($C66=MK$17,$G$7*$D66,""))</f>
        <v>9970.5943448428279</v>
      </c>
      <c r="ML66" s="34">
        <f>IF(MK66&lt;&gt;"",HLOOKUP(COUNT($IN66:MK66)+1,$G$4:$EH$8,ML$14,0)*$D66,IF($C66=ML$17,$G$7*$D66,""))</f>
        <v>8973.5349103585449</v>
      </c>
      <c r="MM66" s="34">
        <f>IF(ML66&lt;&gt;"",HLOOKUP(COUNT($IN66:ML66)+1,$G$4:$EH$8,MM$14,0)*$D66,IF($C66=MM$17,$G$7*$D66,""))</f>
        <v>8076.1814193226919</v>
      </c>
      <c r="MN66" s="34">
        <f>IF(MM66&lt;&gt;"",HLOOKUP(COUNT($IN66:MM66)+1,$G$4:$EH$8,MN$14,0)*$D66,IF($C66=MN$17,$G$7*$D66,""))</f>
        <v>8641.5141186752808</v>
      </c>
      <c r="MO66" s="34">
        <f>IF(MN66&lt;&gt;"",HLOOKUP(COUNT($IN66:MN66)+1,$G$4:$EH$8,MO$14,0)*$D66,IF($C66=MO$17,$G$7*$D66,""))</f>
        <v>9246.4201069825504</v>
      </c>
      <c r="MP66" s="34">
        <f>IF(MO66&lt;&gt;"",HLOOKUP(COUNT($IN66:MO66)+1,$G$4:$EH$8,MP$14,0)*$D66,IF($C66=MP$17,$G$7*$D66,""))</f>
        <v>9893.6695144713285</v>
      </c>
      <c r="MQ66" s="34">
        <f>IF(MP66&lt;&gt;"",HLOOKUP(COUNT($IN66:MP66)+1,$G$4:$EH$8,MQ$14,0)*$D66,IF($C66=MQ$17,$G$7*$D66,""))</f>
        <v>10685.163075629032</v>
      </c>
      <c r="MR66" s="34">
        <f>IF(MQ66&lt;&gt;"",HLOOKUP(COUNT($IN66:MQ66)+1,$G$4:$EH$8,MR$14,0)*$D66,IF($C66=MR$17,$G$7*$D66,""))</f>
        <v>7014.1702068757786</v>
      </c>
      <c r="MS66" s="34">
        <f>IF(MR66&lt;&gt;"",HLOOKUP(COUNT($IN66:MR66)+1,$G$4:$EH$8,MS$14,0)*$D66,IF($C66=MS$17,$G$7*$D66,""))</f>
        <v>7014.1702068757786</v>
      </c>
      <c r="MT66" s="34">
        <f>IF(MS66&lt;&gt;"",HLOOKUP(COUNT($IN66:MS66)+1,$G$4:$EH$8,MT$14,0)*$D66,IF($C66=MT$17,$G$7*$D66,""))</f>
        <v>7014.1702068757786</v>
      </c>
      <c r="MU66" s="34">
        <f>IF(MT66&lt;&gt;"",HLOOKUP(COUNT($IN66:MT66)+1,$G$4:$EH$8,MU$14,0)*$D66,IF($C66=MU$17,$G$7*$D66,""))</f>
        <v>7014.1702068757786</v>
      </c>
      <c r="MV66" s="34">
        <f>IF(MU66&lt;&gt;"",HLOOKUP(COUNT($IN66:MU66)+1,$G$4:$EH$8,MV$14,0)*$D66,IF($C66=MV$17,$G$7*$D66,""))</f>
        <v>7014.1702068757786</v>
      </c>
      <c r="MW66" s="34">
        <f>IF(MV66&lt;&gt;"",HLOOKUP(COUNT($IN66:MV66)+1,$G$4:$EH$8,MW$14,0)*$D66,IF($C66=MW$17,$G$7*$D66,""))</f>
        <v>7014.1702068757786</v>
      </c>
      <c r="MX66" s="34">
        <f>IF(MW66&lt;&gt;"",HLOOKUP(COUNT($IN66:MW66)+1,$G$4:$EH$8,MX$14,0)*$D66,IF($C66=MX$17,$G$7*$D66,""))</f>
        <v>7014.1702068757786</v>
      </c>
      <c r="MY66" s="34">
        <f>IF(MX66&lt;&gt;"",HLOOKUP(COUNT($IN66:MX66)+1,$G$4:$EH$8,MY$14,0)*$D66,IF($C66=MY$17,$G$7*$D66,""))</f>
        <v>7014.1702068757786</v>
      </c>
      <c r="MZ66" s="34">
        <f>IF(MY66&lt;&gt;"",HLOOKUP(COUNT($IN66:MY66)+1,$G$4:$EH$8,MZ$14,0)*$D66,IF($C66=MZ$17,$G$7*$D66,""))</f>
        <v>7014.1702068757786</v>
      </c>
      <c r="NA66" s="34">
        <f>IF(MZ66&lt;&gt;"",HLOOKUP(COUNT($IN66:MZ66)+1,$G$4:$EH$8,NA$14,0)*$D66,IF($C66=NA$17,$G$7*$D66,""))</f>
        <v>7014.1702068757786</v>
      </c>
      <c r="NB66" s="34">
        <f>IF(NA66&lt;&gt;"",HLOOKUP(COUNT($IN66:NA66)+1,$G$4:$EH$8,NB$14,0)*$D66,IF($C66=NB$17,$G$7*$D66,""))</f>
        <v>7014.1702068757786</v>
      </c>
      <c r="NC66" s="34">
        <f>IF(NB66&lt;&gt;"",HLOOKUP(COUNT($IN66:NB66)+1,$G$4:$EH$8,NC$14,0)*$D66,IF($C66=NC$17,$G$7*$D66,""))</f>
        <v>7014.1702068757786</v>
      </c>
      <c r="ND66" s="34">
        <f>IF(NC66&lt;&gt;"",HLOOKUP(COUNT($IN66:NC66)+1,$G$4:$EH$8,ND$14,0)*$D66,IF($C66=ND$17,$G$7*$D66,""))</f>
        <v>7014.1702068757786</v>
      </c>
      <c r="NF66" s="34" t="str">
        <f>IF(NE66&lt;&gt;"",HLOOKUP(COUNT($NE66:NE66)+1,$G$4:$EH$8,NF$14,0)*$D66,IF($C66=NF$17,$G$8*$D66,""))</f>
        <v/>
      </c>
      <c r="NG66" s="34" t="str">
        <f>IF(NF66&lt;&gt;"",HLOOKUP(COUNT($NE66:NF66)+1,$G$4:$EH$8,NG$14,0)*$D66,IF($C66=NG$17,$G$8*$D66,""))</f>
        <v/>
      </c>
      <c r="NH66" s="34" t="str">
        <f>IF(NG66&lt;&gt;"",HLOOKUP(COUNT($NE66:NG66)+1,$G$4:$EH$8,NH$14,0)*$D66,IF($C66=NH$17,$G$8*$D66,""))</f>
        <v/>
      </c>
      <c r="NI66" s="34" t="str">
        <f>IF(NH66&lt;&gt;"",HLOOKUP(COUNT($NE66:NH66)+1,$G$4:$EH$8,NI$14,0)*$D66,IF($C66=NI$17,$G$8*$D66,""))</f>
        <v/>
      </c>
      <c r="NJ66" s="34" t="str">
        <f>IF(NI66&lt;&gt;"",HLOOKUP(COUNT($NE66:NI66)+1,$G$4:$EH$8,NJ$14,0)*$D66,IF($C66=NJ$17,$G$8*$D66,""))</f>
        <v/>
      </c>
      <c r="NK66" s="34" t="str">
        <f>IF(NJ66&lt;&gt;"",HLOOKUP(COUNT($NE66:NJ66)+1,$G$4:$EH$8,NK$14,0)*$D66,IF($C66=NK$17,$G$8*$D66,""))</f>
        <v/>
      </c>
      <c r="NL66" s="34" t="str">
        <f>IF(NK66&lt;&gt;"",HLOOKUP(COUNT($NE66:NK66)+1,$G$4:$EH$8,NL$14,0)*$D66,IF($C66=NL$17,$G$8*$D66,""))</f>
        <v/>
      </c>
      <c r="NM66" s="34" t="str">
        <f>IF(NL66&lt;&gt;"",HLOOKUP(COUNT($NE66:NL66)+1,$G$4:$EH$8,NM$14,0)*$D66,IF($C66=NM$17,$G$8*$D66,""))</f>
        <v/>
      </c>
      <c r="NN66" s="34" t="str">
        <f>IF(NM66&lt;&gt;"",HLOOKUP(COUNT($NE66:NM66)+1,$G$4:$EH$8,NN$14,0)*$D66,IF($C66=NN$17,$G$8*$D66,""))</f>
        <v/>
      </c>
      <c r="NO66" s="34" t="str">
        <f>IF(NN66&lt;&gt;"",HLOOKUP(COUNT($NE66:NN66)+1,$G$4:$EH$8,NO$14,0)*$D66,IF($C66=NO$17,$G$8*$D66,""))</f>
        <v/>
      </c>
      <c r="NP66" s="34" t="str">
        <f>IF(NO66&lt;&gt;"",HLOOKUP(COUNT($NE66:NO66)+1,$G$4:$EH$8,NP$14,0)*$D66,IF($C66=NP$17,$G$8*$D66,""))</f>
        <v/>
      </c>
      <c r="NQ66" s="34" t="str">
        <f>IF(NP66&lt;&gt;"",HLOOKUP(COUNT($NE66:NP66)+1,$G$4:$EH$8,NQ$14,0)*$D66,IF($C66=NQ$17,$G$8*$D66,""))</f>
        <v/>
      </c>
      <c r="NR66" s="34" t="str">
        <f>IF(NQ66&lt;&gt;"",HLOOKUP(COUNT($NE66:NQ66)+1,$G$4:$EH$8,NR$14,0)*$D66,IF($C66=NR$17,$G$8*$D66,""))</f>
        <v/>
      </c>
      <c r="NS66" s="34" t="str">
        <f>IF(NR66&lt;&gt;"",HLOOKUP(COUNT($NE66:NR66)+1,$G$4:$EH$8,NS$14,0)*$D66,IF($C66=NS$17,$G$8*$D66,""))</f>
        <v/>
      </c>
      <c r="NT66" s="34" t="str">
        <f>IF(NS66&lt;&gt;"",HLOOKUP(COUNT($NE66:NS66)+1,$G$4:$EH$8,NT$14,0)*$D66,IF($C66=NT$17,$G$8*$D66,""))</f>
        <v/>
      </c>
      <c r="NU66" s="34" t="str">
        <f>IF(NT66&lt;&gt;"",HLOOKUP(COUNT($NE66:NT66)+1,$G$4:$EH$8,NU$14,0)*$D66,IF($C66=NU$17,$G$8*$D66,""))</f>
        <v/>
      </c>
      <c r="NV66" s="34" t="str">
        <f>IF(NU66&lt;&gt;"",HLOOKUP(COUNT($NE66:NU66)+1,$G$4:$EH$8,NV$14,0)*$D66,IF($C66=NV$17,$G$8*$D66,""))</f>
        <v/>
      </c>
      <c r="NW66" s="34" t="str">
        <f>IF(NV66&lt;&gt;"",HLOOKUP(COUNT($NE66:NV66)+1,$G$4:$EH$8,NW$14,0)*$D66,IF($C66=NW$17,$G$8*$D66,""))</f>
        <v/>
      </c>
      <c r="NX66" s="34" t="str">
        <f>IF(NW66&lt;&gt;"",HLOOKUP(COUNT($NE66:NW66)+1,$G$4:$EH$8,NX$14,0)*$D66,IF($C66=NX$17,$G$8*$D66,""))</f>
        <v/>
      </c>
      <c r="NY66" s="34" t="str">
        <f>IF(NX66&lt;&gt;"",HLOOKUP(COUNT($NE66:NX66)+1,$G$4:$EH$8,NY$14,0)*$D66,IF($C66=NY$17,$G$8*$D66,""))</f>
        <v/>
      </c>
      <c r="NZ66" s="34" t="str">
        <f>IF(NY66&lt;&gt;"",HLOOKUP(COUNT($NE66:NY66)+1,$G$4:$EH$8,NZ$14,0)*$D66,IF($C66=NZ$17,$G$8*$D66,""))</f>
        <v/>
      </c>
      <c r="OA66" s="34" t="str">
        <f>IF(NZ66&lt;&gt;"",HLOOKUP(COUNT($NE66:NZ66)+1,$G$4:$EH$8,OA$14,0)*$D66,IF($C66=OA$17,$G$8*$D66,""))</f>
        <v/>
      </c>
      <c r="OB66" s="34" t="str">
        <f>IF(OA66&lt;&gt;"",HLOOKUP(COUNT($NE66:OA66)+1,$G$4:$EH$8,OB$14,0)*$D66,IF($C66=OB$17,$G$8*$D66,""))</f>
        <v/>
      </c>
      <c r="OC66" s="34" t="str">
        <f>IF(OB66&lt;&gt;"",HLOOKUP(COUNT($NE66:OB66)+1,$G$4:$EH$8,OC$14,0)*$D66,IF($C66=OC$17,$G$8*$D66,""))</f>
        <v/>
      </c>
      <c r="OD66" s="34" t="str">
        <f>IF(OC66&lt;&gt;"",HLOOKUP(COUNT($NE66:OC66)+1,$G$4:$EH$8,OD$14,0)*$D66,IF($C66=OD$17,$G$8*$D66,""))</f>
        <v/>
      </c>
      <c r="OE66" s="34" t="str">
        <f>IF(OD66&lt;&gt;"",HLOOKUP(COUNT($NE66:OD66)+1,$G$4:$EH$8,OE$14,0)*$D66,IF($C66=OE$17,$G$8*$D66,""))</f>
        <v/>
      </c>
      <c r="OF66" s="34" t="str">
        <f>IF(OE66&lt;&gt;"",HLOOKUP(COUNT($NE66:OE66)+1,$G$4:$EH$8,OF$14,0)*$D66,IF($C66=OF$17,$G$8*$D66,""))</f>
        <v/>
      </c>
      <c r="OG66" s="34" t="str">
        <f>IF(OF66&lt;&gt;"",HLOOKUP(COUNT($NE66:OF66)+1,$G$4:$EH$8,OG$14,0)*$D66,IF($C66=OG$17,$G$8*$D66,""))</f>
        <v/>
      </c>
      <c r="OH66" s="34" t="str">
        <f>IF(OG66&lt;&gt;"",HLOOKUP(COUNT($NE66:OG66)+1,$G$4:$EH$8,OH$14,0)*$D66,IF($C66=OH$17,$G$8*$D66,""))</f>
        <v/>
      </c>
      <c r="OI66" s="34" t="str">
        <f>IF(OH66&lt;&gt;"",HLOOKUP(COUNT($NE66:OH66)+1,$G$4:$EH$8,OI$14,0)*$D66,IF($C66=OI$17,$G$8*$D66,""))</f>
        <v/>
      </c>
      <c r="OJ66" s="34" t="str">
        <f>IF(OI66&lt;&gt;"",HLOOKUP(COUNT($NE66:OI66)+1,$G$4:$EH$8,OJ$14,0)*$D66,IF($C66=OJ$17,$G$8*$D66,""))</f>
        <v/>
      </c>
      <c r="OK66" s="34" t="str">
        <f>IF(OJ66&lt;&gt;"",HLOOKUP(COUNT($NE66:OJ66)+1,$G$4:$EH$8,OK$14,0)*$D66,IF($C66=OK$17,$G$8*$D66,""))</f>
        <v/>
      </c>
      <c r="OL66" s="34" t="str">
        <f>IF(OK66&lt;&gt;"",HLOOKUP(COUNT($NE66:OK66)+1,$G$4:$EH$8,OL$14,0)*$D66,IF($C66=OL$17,$G$8*$D66,""))</f>
        <v/>
      </c>
      <c r="OM66" s="34" t="str">
        <f>IF(OL66&lt;&gt;"",HLOOKUP(COUNT($NE66:OL66)+1,$G$4:$EH$8,OM$14,0)*$D66,IF($C66=OM$17,$G$8*$D66,""))</f>
        <v/>
      </c>
      <c r="ON66" s="34" t="str">
        <f>IF(OM66&lt;&gt;"",HLOOKUP(COUNT($NE66:OM66)+1,$G$4:$EH$8,ON$14,0)*$D66,IF($C66=ON$17,$G$8*$D66,""))</f>
        <v/>
      </c>
      <c r="OO66" s="34" t="str">
        <f>IF(ON66&lt;&gt;"",HLOOKUP(COUNT($NE66:ON66)+1,$G$4:$EH$8,OO$14,0)*$D66,IF($C66=OO$17,$G$8*$D66,""))</f>
        <v/>
      </c>
      <c r="OP66" s="34" t="str">
        <f>IF(OO66&lt;&gt;"",HLOOKUP(COUNT($NE66:OO66)+1,$G$4:$EH$8,OP$14,0)*$D66,IF($C66=OP$17,$G$8*$D66,""))</f>
        <v/>
      </c>
      <c r="OQ66" s="34" t="str">
        <f>IF(OP66&lt;&gt;"",HLOOKUP(COUNT($NE66:OP66)+1,$G$4:$EH$8,OQ$14,0)*$D66,IF($C66=OQ$17,$G$8*$D66,""))</f>
        <v/>
      </c>
      <c r="OR66" s="34" t="str">
        <f>IF(OQ66&lt;&gt;"",HLOOKUP(COUNT($NE66:OQ66)+1,$G$4:$EH$8,OR$14,0)*$D66,IF($C66=OR$17,$G$8*$D66,""))</f>
        <v/>
      </c>
      <c r="OS66" s="34" t="str">
        <f>IF(OR66&lt;&gt;"",HLOOKUP(COUNT($NE66:OR66)+1,$G$4:$EH$8,OS$14,0)*$D66,IF($C66=OS$17,$G$8*$D66,""))</f>
        <v/>
      </c>
      <c r="OT66" s="34" t="str">
        <f>IF(OS66&lt;&gt;"",HLOOKUP(COUNT($NE66:OS66)+1,$G$4:$EH$8,OT$14,0)*$D66,IF($C66=OT$17,$G$8*$D66,""))</f>
        <v/>
      </c>
      <c r="OU66" s="34" t="str">
        <f>IF(OT66&lt;&gt;"",HLOOKUP(COUNT($NE66:OT66)+1,$G$4:$EH$8,OU$14,0)*$D66,IF($C66=OU$17,$G$8*$D66,""))</f>
        <v/>
      </c>
      <c r="OV66" s="34" t="str">
        <f>IF(OU66&lt;&gt;"",HLOOKUP(COUNT($NE66:OU66)+1,$G$4:$EH$8,OV$14,0)*$D66,IF($C66=OV$17,$G$8*$D66,""))</f>
        <v/>
      </c>
      <c r="OW66" s="34" t="str">
        <f>IF(OV66&lt;&gt;"",HLOOKUP(COUNT($NE66:OV66)+1,$G$4:$EH$8,OW$14,0)*$D66,IF($C66=OW$17,$G$8*$D66,""))</f>
        <v/>
      </c>
      <c r="OX66" s="34" t="str">
        <f>IF(OW66&lt;&gt;"",HLOOKUP(COUNT($NE66:OW66)+1,$G$4:$EH$8,OX$14,0)*$D66,IF($C66=OX$17,$G$8*$D66,""))</f>
        <v/>
      </c>
      <c r="OY66" s="34" t="str">
        <f>IF(OX66&lt;&gt;"",HLOOKUP(COUNT($NE66:OX66)+1,$G$4:$EH$8,OY$14,0)*$D66,IF($C66=OY$17,$G$8*$D66,""))</f>
        <v/>
      </c>
      <c r="OZ66" s="34" t="str">
        <f>IF(OY66&lt;&gt;"",HLOOKUP(COUNT($NE66:OY66)+1,$G$4:$EH$8,OZ$14,0)*$D66,IF($C66=OZ$17,$G$8*$D66,""))</f>
        <v/>
      </c>
      <c r="PA66" s="34">
        <f>IF(OZ66&lt;&gt;"",HLOOKUP(COUNT($NE66:OZ66)+1,$G$4:$EH$8,PA$14,0)*$D66,IF($C66=PA$17,$G$8*$D66,""))</f>
        <v>140000</v>
      </c>
      <c r="PB66" s="34">
        <f>IF(PA66&lt;&gt;"",HLOOKUP(COUNT($NE66:PA66)+1,$G$4:$EH$8,PB$14,0)*$D66,IF($C66=PB$17,$G$8*$D66,""))</f>
        <v>0</v>
      </c>
      <c r="PC66" s="34">
        <f>IF(PB66&lt;&gt;"",HLOOKUP(COUNT($NE66:PB66)+1,$G$4:$EH$8,PC$14,0)*$D66,IF($C66=PC$17,$G$8*$D66,""))</f>
        <v>0</v>
      </c>
      <c r="PD66" s="34">
        <f>IF(PC66&lt;&gt;"",HLOOKUP(COUNT($NE66:PC66)+1,$G$4:$EH$8,PD$14,0)*$D66,IF($C66=PD$17,$G$8*$D66,""))</f>
        <v>0</v>
      </c>
      <c r="PE66" s="34">
        <f>IF(PD66&lt;&gt;"",HLOOKUP(COUNT($NE66:PD66)+1,$G$4:$EH$8,PE$14,0)*$D66,IF($C66=PE$17,$G$8*$D66,""))</f>
        <v>0</v>
      </c>
      <c r="PF66" s="34">
        <f>IF(PE66&lt;&gt;"",HLOOKUP(COUNT($NE66:PE66)+1,$G$4:$EH$8,PF$14,0)*$D66,IF($C66=PF$17,$G$8*$D66,""))</f>
        <v>0</v>
      </c>
      <c r="PG66" s="34">
        <f>IF(PF66&lt;&gt;"",HLOOKUP(COUNT($NE66:PF66)+1,$G$4:$EH$8,PG$14,0)*$D66,IF($C66=PG$17,$G$8*$D66,""))</f>
        <v>0</v>
      </c>
      <c r="PH66" s="34">
        <f>IF(PG66&lt;&gt;"",HLOOKUP(COUNT($NE66:PG66)+1,$G$4:$EH$8,PH$14,0)*$D66,IF($C66=PH$17,$G$8*$D66,""))</f>
        <v>0</v>
      </c>
      <c r="PI66" s="34">
        <f>IF(PH66&lt;&gt;"",HLOOKUP(COUNT($NE66:PH66)+1,$G$4:$EH$8,PI$14,0)*$D66,IF($C66=PI$17,$G$8*$D66,""))</f>
        <v>0</v>
      </c>
      <c r="PJ66" s="34">
        <f>IF(PI66&lt;&gt;"",HLOOKUP(COUNT($NE66:PI66)+1,$G$4:$EH$8,PJ$14,0)*$D66,IF($C66=PJ$17,$G$8*$D66,""))</f>
        <v>0</v>
      </c>
      <c r="PK66" s="34">
        <f>IF(PJ66&lt;&gt;"",HLOOKUP(COUNT($NE66:PJ66)+1,$G$4:$EH$8,PK$14,0)*$D66,IF($C66=PK$17,$G$8*$D66,""))</f>
        <v>0</v>
      </c>
      <c r="PL66" s="34">
        <f>IF(PK66&lt;&gt;"",HLOOKUP(COUNT($NE66:PK66)+1,$G$4:$EH$8,PL$14,0)*$D66,IF($C66=PL$17,$G$8*$D66,""))</f>
        <v>0</v>
      </c>
      <c r="PM66" s="34">
        <f>IF(PL66&lt;&gt;"",HLOOKUP(COUNT($NE66:PL66)+1,$G$4:$EH$8,PM$14,0)*$D66,IF($C66=PM$17,$G$8*$D66,""))</f>
        <v>0</v>
      </c>
      <c r="PN66" s="34">
        <f>IF(PM66&lt;&gt;"",HLOOKUP(COUNT($NE66:PM66)+1,$G$4:$EH$8,PN$14,0)*$D66,IF($C66=PN$17,$G$8*$D66,""))</f>
        <v>0</v>
      </c>
      <c r="PO66" s="34">
        <f>IF(PN66&lt;&gt;"",HLOOKUP(COUNT($NE66:PN66)+1,$G$4:$EH$8,PO$14,0)*$D66,IF($C66=PO$17,$G$8*$D66,""))</f>
        <v>0</v>
      </c>
      <c r="PP66" s="34">
        <f>IF(PO66&lt;&gt;"",HLOOKUP(COUNT($NE66:PO66)+1,$G$4:$EH$8,PP$14,0)*$D66,IF($C66=PP$17,$G$8*$D66,""))</f>
        <v>0</v>
      </c>
      <c r="PQ66" s="34">
        <f>IF(PP66&lt;&gt;"",HLOOKUP(COUNT($NE66:PP66)+1,$G$4:$EH$8,PQ$14,0)*$D66,IF($C66=PQ$17,$G$8*$D66,""))</f>
        <v>0</v>
      </c>
      <c r="PR66" s="34">
        <f>IF(PQ66&lt;&gt;"",HLOOKUP(COUNT($NE66:PQ66)+1,$G$4:$EH$8,PR$14,0)*$D66,IF($C66=PR$17,$G$8*$D66,""))</f>
        <v>0</v>
      </c>
      <c r="PS66" s="34">
        <f>IF(PR66&lt;&gt;"",HLOOKUP(COUNT($NE66:PR66)+1,$G$4:$EH$8,PS$14,0)*$D66,IF($C66=PS$17,$G$8*$D66,""))</f>
        <v>0</v>
      </c>
      <c r="PT66" s="34">
        <f>IF(PS66&lt;&gt;"",HLOOKUP(COUNT($NE66:PS66)+1,$G$4:$EH$8,PT$14,0)*$D66,IF($C66=PT$17,$G$8*$D66,""))</f>
        <v>0</v>
      </c>
      <c r="PU66" s="34">
        <f>IF(PT66&lt;&gt;"",HLOOKUP(COUNT($NE66:PT66)+1,$G$4:$EH$8,PU$14,0)*$D66,IF($C66=PU$17,$G$8*$D66,""))</f>
        <v>0</v>
      </c>
      <c r="PV66" s="34">
        <f>IF(PU66&lt;&gt;"",HLOOKUP(COUNT($NE66:PU66)+1,$G$4:$EH$8,PV$14,0)*$D66,IF($C66=PV$17,$G$8*$D66,""))</f>
        <v>0</v>
      </c>
      <c r="PW66" s="34">
        <f>IF(PV66&lt;&gt;"",HLOOKUP(COUNT($NE66:PV66)+1,$G$4:$EH$8,PW$14,0)*$D66,IF($C66=PW$17,$G$8*$D66,""))</f>
        <v>0</v>
      </c>
      <c r="PX66" s="34">
        <f>IF(PW66&lt;&gt;"",HLOOKUP(COUNT($NE66:PW66)+1,$G$4:$EH$8,PX$14,0)*$D66,IF($C66=PX$17,$G$8*$D66,""))</f>
        <v>0</v>
      </c>
      <c r="PY66" s="34">
        <f>IF(PX66&lt;&gt;"",HLOOKUP(COUNT($NE66:PX66)+1,$G$4:$EH$8,PY$14,0)*$D66,IF($C66=PY$17,$G$8*$D66,""))</f>
        <v>0</v>
      </c>
      <c r="PZ66" s="34">
        <f>IF(PY66&lt;&gt;"",HLOOKUP(COUNT($NE66:PY66)+1,$G$4:$EH$8,PZ$14,0)*$D66,IF($C66=PZ$17,$G$8*$D66,""))</f>
        <v>0</v>
      </c>
      <c r="QA66" s="34">
        <f>IF(PZ66&lt;&gt;"",HLOOKUP(COUNT($NE66:PZ66)+1,$G$4:$EH$8,QA$14,0)*$D66,IF($C66=QA$17,$G$8*$D66,""))</f>
        <v>0</v>
      </c>
      <c r="QB66" s="34">
        <f>IF(QA66&lt;&gt;"",HLOOKUP(COUNT($NE66:QA66)+1,$G$4:$EH$8,QB$14,0)*$D66,IF($C66=QB$17,$G$8*$D66,""))</f>
        <v>0</v>
      </c>
      <c r="QC66" s="34">
        <f>IF(QB66&lt;&gt;"",HLOOKUP(COUNT($NE66:QB66)+1,$G$4:$EH$8,QC$14,0)*$D66,IF($C66=QC$17,$G$8*$D66,""))</f>
        <v>0</v>
      </c>
      <c r="QD66" s="34">
        <f>IF(QC66&lt;&gt;"",HLOOKUP(COUNT($NE66:QC66)+1,$G$4:$EH$8,QD$14,0)*$D66,IF($C66=QD$17,$G$8*$D66,""))</f>
        <v>0</v>
      </c>
      <c r="QE66" s="34">
        <f>IF(QD66&lt;&gt;"",HLOOKUP(COUNT($NE66:QD66)+1,$G$4:$EH$8,QE$14,0)*$D66,IF($C66=QE$17,$G$8*$D66,""))</f>
        <v>0</v>
      </c>
      <c r="QF66" s="34">
        <f>IF(QE66&lt;&gt;"",HLOOKUP(COUNT($NE66:QE66)+1,$G$4:$EH$8,QF$14,0)*$D66,IF($C66=QF$17,$G$8*$D66,""))</f>
        <v>0</v>
      </c>
      <c r="QG66" s="34">
        <f>IF(QF66&lt;&gt;"",HLOOKUP(COUNT($NE66:QF66)+1,$G$4:$EH$8,QG$14,0)*$D66,IF($C66=QG$17,$G$8*$D66,""))</f>
        <v>0</v>
      </c>
      <c r="QH66" s="34">
        <f>IF(QG66&lt;&gt;"",HLOOKUP(COUNT($NE66:QG66)+1,$G$4:$EH$8,QH$14,0)*$D66,IF($C66=QH$17,$G$8*$D66,""))</f>
        <v>0</v>
      </c>
      <c r="QI66" s="34">
        <f>IF(QH66&lt;&gt;"",HLOOKUP(COUNT($NE66:QH66)+1,$G$4:$EH$8,QI$14,0)*$D66,IF($C66=QI$17,$G$8*$D66,""))</f>
        <v>0</v>
      </c>
      <c r="QJ66" s="34">
        <f>IF(QI66&lt;&gt;"",HLOOKUP(COUNT($NE66:QI66)+1,$G$4:$EH$8,QJ$14,0)*$D66,IF($C66=QJ$17,$G$8*$D66,""))</f>
        <v>0</v>
      </c>
      <c r="QK66" s="34">
        <f>IF(QJ66&lt;&gt;"",HLOOKUP(COUNT($NE66:QJ66)+1,$G$4:$EH$8,QK$14,0)*$D66,IF($C66=QK$17,$G$8*$D66,""))</f>
        <v>0</v>
      </c>
      <c r="QL66" s="34">
        <f>IF(QK66&lt;&gt;"",HLOOKUP(COUNT($NE66:QK66)+1,$G$4:$EH$8,QL$14,0)*$D66,IF($C66=QL$17,$G$8*$D66,""))</f>
        <v>0</v>
      </c>
      <c r="QM66" s="34">
        <f>IF(QL66&lt;&gt;"",HLOOKUP(COUNT($NE66:QL66)+1,$G$4:$EH$8,QM$14,0)*$D66,IF($C66=QM$17,$G$8*$D66,""))</f>
        <v>0</v>
      </c>
      <c r="QN66" s="34">
        <f>IF(QM66&lt;&gt;"",HLOOKUP(COUNT($NE66:QM66)+1,$G$4:$EH$8,QN$14,0)*$D66,IF($C66=QN$17,$G$8*$D66,""))</f>
        <v>0</v>
      </c>
      <c r="QO66" s="34">
        <f>IF(QN66&lt;&gt;"",HLOOKUP(COUNT($NE66:QN66)+1,$G$4:$EH$8,QO$14,0)*$D66,IF($C66=QO$17,$G$8*$D66,""))</f>
        <v>0</v>
      </c>
      <c r="QP66" s="34">
        <f>IF(QO66&lt;&gt;"",HLOOKUP(COUNT($NE66:QO66)+1,$G$4:$EH$8,QP$14,0)*$D66,IF($C66=QP$17,$G$8*$D66,""))</f>
        <v>0</v>
      </c>
      <c r="QQ66" s="34">
        <f>IF(QP66&lt;&gt;"",HLOOKUP(COUNT($NE66:QP66)+1,$G$4:$EH$8,QQ$14,0)*$D66,IF($C66=QQ$17,$G$8*$D66,""))</f>
        <v>0</v>
      </c>
      <c r="QR66" s="34">
        <f>IF(QQ66&lt;&gt;"",HLOOKUP(COUNT($NE66:QQ66)+1,$G$4:$EH$8,QR$14,0)*$D66,IF($C66=QR$17,$G$8*$D66,""))</f>
        <v>0</v>
      </c>
      <c r="QS66" s="34">
        <f>IF(QR66&lt;&gt;"",HLOOKUP(COUNT($NE66:QR66)+1,$G$4:$EH$8,QS$14,0)*$D66,IF($C66=QS$17,$G$8*$D66,""))</f>
        <v>0</v>
      </c>
      <c r="QT66" s="34">
        <f>IF(QS66&lt;&gt;"",HLOOKUP(COUNT($NE66:QS66)+1,$G$4:$EH$8,QT$14,0)*$D66,IF($C66=QT$17,$G$8*$D66,""))</f>
        <v>0</v>
      </c>
      <c r="QU66" s="34">
        <f>IF(QT66&lt;&gt;"",HLOOKUP(COUNT($NE66:QT66)+1,$G$4:$EH$8,QU$14,0)*$D66,IF($C66=QU$17,$G$8*$D66,""))</f>
        <v>0</v>
      </c>
      <c r="QV66" s="34">
        <f>IF(QU66&lt;&gt;"",HLOOKUP(COUNT($NE66:QU66)+1,$G$4:$EH$8,QV$14,0)*$D66,IF($C66=QV$17,$G$8*$D66,""))</f>
        <v>0</v>
      </c>
      <c r="QW66" s="34">
        <f>IF(QV66&lt;&gt;"",HLOOKUP(COUNT($NE66:QV66)+1,$G$4:$EH$8,QW$14,0)*$D66,IF($C66=QW$17,$G$8*$D66,""))</f>
        <v>0</v>
      </c>
      <c r="QX66" s="34">
        <f>IF(QW66&lt;&gt;"",HLOOKUP(COUNT($NE66:QW66)+1,$G$4:$EH$8,QX$14,0)*$D66,IF($C66=QX$17,$G$8*$D66,""))</f>
        <v>0</v>
      </c>
      <c r="QY66" s="34">
        <f>IF(QX66&lt;&gt;"",HLOOKUP(COUNT($NE66:QX66)+1,$G$4:$EH$8,QY$14,0)*$D66,IF($C66=QY$17,$G$8*$D66,""))</f>
        <v>0</v>
      </c>
      <c r="QZ66" s="34">
        <f>IF(QY66&lt;&gt;"",HLOOKUP(COUNT($NE66:QY66)+1,$G$4:$EH$8,QZ$14,0)*$D66,IF($C66=QZ$17,$G$8*$D66,""))</f>
        <v>0</v>
      </c>
      <c r="RA66" s="34">
        <f>IF(QZ66&lt;&gt;"",HLOOKUP(COUNT($NE66:QZ66)+1,$G$4:$EH$8,RA$14,0)*$D66,IF($C66=RA$17,$G$8*$D66,""))</f>
        <v>0</v>
      </c>
      <c r="RB66" s="34">
        <f>IF(RA66&lt;&gt;"",HLOOKUP(COUNT($NE66:RA66)+1,$G$4:$EH$8,RB$14,0)*$D66,IF($C66=RB$17,$G$8*$D66,""))</f>
        <v>0</v>
      </c>
      <c r="RC66" s="34">
        <f>IF(RB66&lt;&gt;"",HLOOKUP(COUNT($NE66:RB66)+1,$G$4:$EH$8,RC$14,0)*$D66,IF($C66=RC$17,$G$8*$D66,""))</f>
        <v>0</v>
      </c>
      <c r="RD66" s="34">
        <f>IF(RC66&lt;&gt;"",HLOOKUP(COUNT($NE66:RC66)+1,$G$4:$EH$8,RD$14,0)*$D66,IF($C66=RD$17,$G$8*$D66,""))</f>
        <v>0</v>
      </c>
      <c r="RE66" s="34">
        <f>IF(RD66&lt;&gt;"",HLOOKUP(COUNT($NE66:RD66)+1,$G$4:$EH$8,RE$14,0)*$D66,IF($C66=RE$17,$G$8*$D66,""))</f>
        <v>0</v>
      </c>
      <c r="RF66" s="34">
        <f>IF(RE66&lt;&gt;"",HLOOKUP(COUNT($NE66:RE66)+1,$G$4:$EH$8,RF$14,0)*$D66,IF($C66=RF$17,$G$8*$D66,""))</f>
        <v>0</v>
      </c>
      <c r="RG66" s="34">
        <f>IF(RF66&lt;&gt;"",HLOOKUP(COUNT($NE66:RF66)+1,$G$4:$EH$8,RG$14,0)*$D66,IF($C66=RG$17,$G$8*$D66,""))</f>
        <v>0</v>
      </c>
      <c r="RH66" s="34">
        <f>IF(RG66&lt;&gt;"",HLOOKUP(COUNT($NE66:RG66)+1,$G$4:$EH$8,RH$14,0)*$D66,IF($C66=RH$17,$G$8*$D66,""))</f>
        <v>0</v>
      </c>
      <c r="RI66" s="34">
        <f>IF(RH66&lt;&gt;"",HLOOKUP(COUNT($NE66:RH66)+1,$G$4:$EH$8,RI$14,0)*$D66,IF($C66=RI$17,$G$8*$D66,""))</f>
        <v>0</v>
      </c>
      <c r="RJ66" s="34">
        <f>IF(RI66&lt;&gt;"",HLOOKUP(COUNT($NE66:RI66)+1,$G$4:$EH$8,RJ$14,0)*$D66,IF($C66=RJ$17,$G$8*$D66,""))</f>
        <v>0</v>
      </c>
      <c r="RK66" s="34">
        <f>IF(RJ66&lt;&gt;"",HLOOKUP(COUNT($NE66:RJ66)+1,$G$4:$EH$8,RK$14,0)*$D66,IF($C66=RK$17,$G$8*$D66,""))</f>
        <v>0</v>
      </c>
      <c r="RL66" s="34">
        <f>IF(RK66&lt;&gt;"",HLOOKUP(COUNT($NE66:RK66)+1,$G$4:$EH$8,RL$14,0)*$D66,IF($C66=RL$17,$G$8*$D66,""))</f>
        <v>0</v>
      </c>
      <c r="RM66" s="34">
        <f>IF(RL66&lt;&gt;"",HLOOKUP(COUNT($NE66:RL66)+1,$G$4:$EH$8,RM$14,0)*$D66,IF($C66=RM$17,$G$8*$D66,""))</f>
        <v>0</v>
      </c>
      <c r="RN66" s="34">
        <f>IF(RM66&lt;&gt;"",HLOOKUP(COUNT($NE66:RM66)+1,$G$4:$EH$8,RN$14,0)*$D66,IF($C66=RN$17,$G$8*$D66,""))</f>
        <v>0</v>
      </c>
      <c r="RO66" s="34">
        <f>IF(RN66&lt;&gt;"",HLOOKUP(COUNT($NE66:RN66)+1,$G$4:$EH$8,RO$14,0)*$D66,IF($C66=RO$17,$G$8*$D66,""))</f>
        <v>0</v>
      </c>
      <c r="RP66" s="34">
        <f>IF(RO66&lt;&gt;"",HLOOKUP(COUNT($NE66:RO66)+1,$G$4:$EH$8,RP$14,0)*$D66,IF($C66=RP$17,$G$8*$D66,""))</f>
        <v>0</v>
      </c>
      <c r="RQ66" s="34">
        <f>IF(RP66&lt;&gt;"",HLOOKUP(COUNT($NE66:RP66)+1,$G$4:$EH$8,RQ$14,0)*$D66,IF($C66=RQ$17,$G$8*$D66,""))</f>
        <v>0</v>
      </c>
      <c r="RR66" s="34">
        <f>IF(RQ66&lt;&gt;"",HLOOKUP(COUNT($NE66:RQ66)+1,$G$4:$EH$8,RR$14,0)*$D66,IF($C66=RR$17,$G$8*$D66,""))</f>
        <v>0</v>
      </c>
      <c r="RS66" s="34">
        <f>IF(RR66&lt;&gt;"",HLOOKUP(COUNT($NE66:RR66)+1,$G$4:$EH$8,RS$14,0)*$D66,IF($C66=RS$17,$G$8*$D66,""))</f>
        <v>0</v>
      </c>
      <c r="RT66" s="34">
        <f>IF(RS66&lt;&gt;"",HLOOKUP(COUNT($NE66:RS66)+1,$G$4:$EH$8,RT$14,0)*$D66,IF($C66=RT$17,$G$8*$D66,""))</f>
        <v>0</v>
      </c>
      <c r="RU66" s="34">
        <f>IF(RT66&lt;&gt;"",HLOOKUP(COUNT($NE66:RT66)+1,$G$4:$EH$8,RU$14,0)*$D66,IF($C66=RU$17,$G$8*$D66,""))</f>
        <v>0</v>
      </c>
      <c r="RW66" s="34" t="str">
        <f>IF(RV66&lt;&gt;"",HLOOKUP(COUNT($RV66:RV66)+1,$G$4:$EH$9,RW$14,0)*$D66,IF($C66=RW$17,$G$9*$D66,""))</f>
        <v/>
      </c>
      <c r="RX66" s="34" t="str">
        <f>IF(RW66&lt;&gt;"",HLOOKUP(COUNT($RV66:RW66)+1,$G$4:$EH$9,RX$14,0)*$D66,IF($C66=RX$17,$G$9*$D66,""))</f>
        <v/>
      </c>
      <c r="RY66" s="34" t="str">
        <f>IF(RX66&lt;&gt;"",HLOOKUP(COUNT($RV66:RX66)+1,$G$4:$EH$9,RY$14,0)*$D66,IF($C66=RY$17,$G$9*$D66,""))</f>
        <v/>
      </c>
      <c r="RZ66" s="34" t="str">
        <f>IF(RY66&lt;&gt;"",HLOOKUP(COUNT($RV66:RY66)+1,$G$4:$EH$9,RZ$14,0)*$D66,IF($C66=RZ$17,$G$9*$D66,""))</f>
        <v/>
      </c>
      <c r="SA66" s="34" t="str">
        <f>IF(RZ66&lt;&gt;"",HLOOKUP(COUNT($RV66:RZ66)+1,$G$4:$EH$9,SA$14,0)*$D66,IF($C66=SA$17,$G$9*$D66,""))</f>
        <v/>
      </c>
      <c r="SB66" s="34" t="str">
        <f>IF(SA66&lt;&gt;"",HLOOKUP(COUNT($RV66:SA66)+1,$G$4:$EH$9,SB$14,0)*$D66,IF($C66=SB$17,$G$9*$D66,""))</f>
        <v/>
      </c>
      <c r="SC66" s="34" t="str">
        <f>IF(SB66&lt;&gt;"",HLOOKUP(COUNT($RV66:SB66)+1,$G$4:$EH$9,SC$14,0)*$D66,IF($C66=SC$17,$G$9*$D66,""))</f>
        <v/>
      </c>
      <c r="SD66" s="34" t="str">
        <f>IF(SC66&lt;&gt;"",HLOOKUP(COUNT($RV66:SC66)+1,$G$4:$EH$9,SD$14,0)*$D66,IF($C66=SD$17,$G$9*$D66,""))</f>
        <v/>
      </c>
      <c r="SE66" s="34" t="str">
        <f>IF(SD66&lt;&gt;"",HLOOKUP(COUNT($RV66:SD66)+1,$G$4:$EH$9,SE$14,0)*$D66,IF($C66=SE$17,$G$9*$D66,""))</f>
        <v/>
      </c>
      <c r="SF66" s="34" t="str">
        <f>IF(SE66&lt;&gt;"",HLOOKUP(COUNT($RV66:SE66)+1,$G$4:$EH$9,SF$14,0)*$D66,IF($C66=SF$17,$G$9*$D66,""))</f>
        <v/>
      </c>
      <c r="SG66" s="34" t="str">
        <f>IF(SF66&lt;&gt;"",HLOOKUP(COUNT($RV66:SF66)+1,$G$4:$EH$9,SG$14,0)*$D66,IF($C66=SG$17,$G$9*$D66,""))</f>
        <v/>
      </c>
      <c r="SH66" s="34" t="str">
        <f>IF(SG66&lt;&gt;"",HLOOKUP(COUNT($RV66:SG66)+1,$G$4:$EH$9,SH$14,0)*$D66,IF($C66=SH$17,$G$9*$D66,""))</f>
        <v/>
      </c>
      <c r="SI66" s="34" t="str">
        <f>IF(SH66&lt;&gt;"",HLOOKUP(COUNT($RV66:SH66)+1,$G$4:$EH$9,SI$14,0)*$D66,IF($C66=SI$17,$G$9*$D66,""))</f>
        <v/>
      </c>
      <c r="SJ66" s="34" t="str">
        <f>IF(SI66&lt;&gt;"",HLOOKUP(COUNT($RV66:SI66)+1,$G$4:$EH$9,SJ$14,0)*$D66,IF($C66=SJ$17,$G$9*$D66,""))</f>
        <v/>
      </c>
      <c r="SK66" s="34" t="str">
        <f>IF(SJ66&lt;&gt;"",HLOOKUP(COUNT($RV66:SJ66)+1,$G$4:$EH$9,SK$14,0)*$D66,IF($C66=SK$17,$G$9*$D66,""))</f>
        <v/>
      </c>
      <c r="SL66" s="34" t="str">
        <f>IF(SK66&lt;&gt;"",HLOOKUP(COUNT($RV66:SK66)+1,$G$4:$EH$9,SL$14,0)*$D66,IF($C66=SL$17,$G$9*$D66,""))</f>
        <v/>
      </c>
      <c r="SM66" s="34" t="str">
        <f>IF(SL66&lt;&gt;"",HLOOKUP(COUNT($RV66:SL66)+1,$G$4:$EH$9,SM$14,0)*$D66,IF($C66=SM$17,$G$9*$D66,""))</f>
        <v/>
      </c>
      <c r="SN66" s="34" t="str">
        <f>IF(SM66&lt;&gt;"",HLOOKUP(COUNT($RV66:SM66)+1,$G$4:$EH$9,SN$14,0)*$D66,IF($C66=SN$17,$G$9*$D66,""))</f>
        <v/>
      </c>
      <c r="SO66" s="34" t="str">
        <f>IF(SN66&lt;&gt;"",HLOOKUP(COUNT($RV66:SN66)+1,$G$4:$EH$9,SO$14,0)*$D66,IF($C66=SO$17,$G$9*$D66,""))</f>
        <v/>
      </c>
      <c r="SP66" s="34" t="str">
        <f>IF(SO66&lt;&gt;"",HLOOKUP(COUNT($RV66:SO66)+1,$G$4:$EH$9,SP$14,0)*$D66,IF($C66=SP$17,$G$9*$D66,""))</f>
        <v/>
      </c>
      <c r="SQ66" s="34" t="str">
        <f>IF(SP66&lt;&gt;"",HLOOKUP(COUNT($RV66:SP66)+1,$G$4:$EH$9,SQ$14,0)*$D66,IF($C66=SQ$17,$G$9*$D66,""))</f>
        <v/>
      </c>
      <c r="SR66" s="34" t="str">
        <f>IF(SQ66&lt;&gt;"",HLOOKUP(COUNT($RV66:SQ66)+1,$G$4:$EH$9,SR$14,0)*$D66,IF($C66=SR$17,$G$9*$D66,""))</f>
        <v/>
      </c>
      <c r="SS66" s="34" t="str">
        <f>IF(SR66&lt;&gt;"",HLOOKUP(COUNT($RV66:SR66)+1,$G$4:$EH$9,SS$14,0)*$D66,IF($C66=SS$17,$G$9*$D66,""))</f>
        <v/>
      </c>
      <c r="ST66" s="34" t="str">
        <f>IF(SS66&lt;&gt;"",HLOOKUP(COUNT($RV66:SS66)+1,$G$4:$EH$9,ST$14,0)*$D66,IF($C66=ST$17,$G$9*$D66,""))</f>
        <v/>
      </c>
      <c r="SU66" s="34" t="str">
        <f>IF(ST66&lt;&gt;"",HLOOKUP(COUNT($RV66:ST66)+1,$G$4:$EH$9,SU$14,0)*$D66,IF($C66=SU$17,$G$9*$D66,""))</f>
        <v/>
      </c>
      <c r="SV66" s="34" t="str">
        <f>IF(SU66&lt;&gt;"",HLOOKUP(COUNT($RV66:SU66)+1,$G$4:$EH$9,SV$14,0)*$D66,IF($C66=SV$17,$G$9*$D66,""))</f>
        <v/>
      </c>
      <c r="SW66" s="34" t="str">
        <f>IF(SV66&lt;&gt;"",HLOOKUP(COUNT($RV66:SV66)+1,$G$4:$EH$9,SW$14,0)*$D66,IF($C66=SW$17,$G$9*$D66,""))</f>
        <v/>
      </c>
      <c r="SX66" s="34" t="str">
        <f>IF(SW66&lt;&gt;"",HLOOKUP(COUNT($RV66:SW66)+1,$G$4:$EH$9,SX$14,0)*$D66,IF($C66=SX$17,$G$9*$D66,""))</f>
        <v/>
      </c>
      <c r="SY66" s="34" t="str">
        <f>IF(SX66&lt;&gt;"",HLOOKUP(COUNT($RV66:SX66)+1,$G$4:$EH$9,SY$14,0)*$D66,IF($C66=SY$17,$G$9*$D66,""))</f>
        <v/>
      </c>
      <c r="SZ66" s="34" t="str">
        <f>IF(SY66&lt;&gt;"",HLOOKUP(COUNT($RV66:SY66)+1,$G$4:$EH$9,SZ$14,0)*$D66,IF($C66=SZ$17,$G$9*$D66,""))</f>
        <v/>
      </c>
      <c r="TA66" s="34" t="str">
        <f>IF(SZ66&lt;&gt;"",HLOOKUP(COUNT($RV66:SZ66)+1,$G$4:$EH$9,TA$14,0)*$D66,IF($C66=TA$17,$G$9*$D66,""))</f>
        <v/>
      </c>
      <c r="TB66" s="34" t="str">
        <f>IF(TA66&lt;&gt;"",HLOOKUP(COUNT($RV66:TA66)+1,$G$4:$EH$9,TB$14,0)*$D66,IF($C66=TB$17,$G$9*$D66,""))</f>
        <v/>
      </c>
      <c r="TC66" s="34" t="str">
        <f>IF(TB66&lt;&gt;"",HLOOKUP(COUNT($RV66:TB66)+1,$G$4:$EH$9,TC$14,0)*$D66,IF($C66=TC$17,$G$9*$D66,""))</f>
        <v/>
      </c>
      <c r="TD66" s="34" t="str">
        <f>IF(TC66&lt;&gt;"",HLOOKUP(COUNT($RV66:TC66)+1,$G$4:$EH$9,TD$14,0)*$D66,IF($C66=TD$17,$G$9*$D66,""))</f>
        <v/>
      </c>
      <c r="TE66" s="34" t="str">
        <f>IF(TD66&lt;&gt;"",HLOOKUP(COUNT($RV66:TD66)+1,$G$4:$EH$9,TE$14,0)*$D66,IF($C66=TE$17,$G$9*$D66,""))</f>
        <v/>
      </c>
      <c r="TF66" s="34" t="str">
        <f>IF(TE66&lt;&gt;"",HLOOKUP(COUNT($RV66:TE66)+1,$G$4:$EH$9,TF$14,0)*$D66,IF($C66=TF$17,$G$9*$D66,""))</f>
        <v/>
      </c>
      <c r="TG66" s="34" t="str">
        <f>IF(TF66&lt;&gt;"",HLOOKUP(COUNT($RV66:TF66)+1,$G$4:$EH$9,TG$14,0)*$D66,IF($C66=TG$17,$G$9*$D66,""))</f>
        <v/>
      </c>
      <c r="TH66" s="34" t="str">
        <f>IF(TG66&lt;&gt;"",HLOOKUP(COUNT($RV66:TG66)+1,$G$4:$EH$9,TH$14,0)*$D66,IF($C66=TH$17,$G$9*$D66,""))</f>
        <v/>
      </c>
      <c r="TI66" s="34" t="str">
        <f>IF(TH66&lt;&gt;"",HLOOKUP(COUNT($RV66:TH66)+1,$G$4:$EH$9,TI$14,0)*$D66,IF($C66=TI$17,$G$9*$D66,""))</f>
        <v/>
      </c>
      <c r="TJ66" s="34" t="str">
        <f>IF(TI66&lt;&gt;"",HLOOKUP(COUNT($RV66:TI66)+1,$G$4:$EH$9,TJ$14,0)*$D66,IF($C66=TJ$17,$G$9*$D66,""))</f>
        <v/>
      </c>
      <c r="TK66" s="34" t="str">
        <f>IF(TJ66&lt;&gt;"",HLOOKUP(COUNT($RV66:TJ66)+1,$G$4:$EH$9,TK$14,0)*$D66,IF($C66=TK$17,$G$9*$D66,""))</f>
        <v/>
      </c>
      <c r="TL66" s="34" t="str">
        <f>IF(TK66&lt;&gt;"",HLOOKUP(COUNT($RV66:TK66)+1,$G$4:$EH$9,TL$14,0)*$D66,IF($C66=TL$17,$G$9*$D66,""))</f>
        <v/>
      </c>
      <c r="TM66" s="34" t="str">
        <f>IF(TL66&lt;&gt;"",HLOOKUP(COUNT($RV66:TL66)+1,$G$4:$EH$9,TM$14,0)*$D66,IF($C66=TM$17,$G$9*$D66,""))</f>
        <v/>
      </c>
      <c r="TN66" s="34" t="str">
        <f>IF(TM66&lt;&gt;"",HLOOKUP(COUNT($RV66:TM66)+1,$G$4:$EH$9,TN$14,0)*$D66,IF($C66=TN$17,$G$9*$D66,""))</f>
        <v/>
      </c>
      <c r="TO66" s="34" t="str">
        <f>IF(TN66&lt;&gt;"",HLOOKUP(COUNT($RV66:TN66)+1,$G$4:$EH$9,TO$14,0)*$D66,IF($C66=TO$17,$G$9*$D66,""))</f>
        <v/>
      </c>
      <c r="TP66" s="34" t="str">
        <f>IF(TO66&lt;&gt;"",HLOOKUP(COUNT($RV66:TO66)+1,$G$4:$EH$9,TP$14,0)*$D66,IF($C66=TP$17,$G$9*$D66,""))</f>
        <v/>
      </c>
      <c r="TQ66" s="34" t="str">
        <f>IF(TP66&lt;&gt;"",HLOOKUP(COUNT($RV66:TP66)+1,$G$4:$EH$9,TQ$14,0)*$D66,IF($C66=TQ$17,$G$9*$D66,""))</f>
        <v/>
      </c>
      <c r="TR66" s="34">
        <f>IF(TQ66&lt;&gt;"",HLOOKUP(COUNT($RV66:TQ66)+1,$G$4:$EH$9,TR$14,0)*$D66,IF($C66=TR$17,$G$9*$D66,""))</f>
        <v>11600</v>
      </c>
      <c r="TS66" s="34">
        <f>IF(TR66&lt;&gt;"",HLOOKUP(COUNT($RV66:TR66)+1,$G$4:$EH$9,TS$14,0)*$D66,IF($C66=TS$17,$G$9*$D66,""))</f>
        <v>0</v>
      </c>
      <c r="TT66" s="34">
        <f>IF(TS66&lt;&gt;"",HLOOKUP(COUNT($RV66:TS66)+1,$G$4:$EH$9,TT$14,0)*$D66,IF($C66=TT$17,$G$9*$D66,""))</f>
        <v>0</v>
      </c>
      <c r="TU66" s="34">
        <f>IF(TT66&lt;&gt;"",HLOOKUP(COUNT($RV66:TT66)+1,$G$4:$EH$9,TU$14,0)*$D66,IF($C66=TU$17,$G$9*$D66,""))</f>
        <v>0</v>
      </c>
      <c r="TV66" s="34">
        <f>IF(TU66&lt;&gt;"",HLOOKUP(COUNT($RV66:TU66)+1,$G$4:$EH$9,TV$14,0)*$D66,IF($C66=TV$17,$G$9*$D66,""))</f>
        <v>0</v>
      </c>
      <c r="TW66" s="34">
        <f>IF(TV66&lt;&gt;"",HLOOKUP(COUNT($RV66:TV66)+1,$G$4:$EH$9,TW$14,0)*$D66,IF($C66=TW$17,$G$9*$D66,""))</f>
        <v>0</v>
      </c>
      <c r="TX66" s="34">
        <f>IF(TW66&lt;&gt;"",HLOOKUP(COUNT($RV66:TW66)+1,$G$4:$EH$9,TX$14,0)*$D66,IF($C66=TX$17,$G$9*$D66,""))</f>
        <v>0</v>
      </c>
      <c r="TY66" s="34">
        <f>IF(TX66&lt;&gt;"",HLOOKUP(COUNT($RV66:TX66)+1,$G$4:$EH$9,TY$14,0)*$D66,IF($C66=TY$17,$G$9*$D66,""))</f>
        <v>0</v>
      </c>
      <c r="TZ66" s="34">
        <f>IF(TY66&lt;&gt;"",HLOOKUP(COUNT($RV66:TY66)+1,$G$4:$EH$9,TZ$14,0)*$D66,IF($C66=TZ$17,$G$9*$D66,""))</f>
        <v>0</v>
      </c>
      <c r="UA66" s="34">
        <f>IF(TZ66&lt;&gt;"",HLOOKUP(COUNT($RV66:TZ66)+1,$G$4:$EH$9,UA$14,0)*$D66,IF($C66=UA$17,$G$9*$D66,""))</f>
        <v>0</v>
      </c>
      <c r="UB66" s="34">
        <f>IF(UA66&lt;&gt;"",HLOOKUP(COUNT($RV66:UA66)+1,$G$4:$EH$9,UB$14,0)*$D66,IF($C66=UB$17,$G$9*$D66,""))</f>
        <v>0</v>
      </c>
      <c r="UC66" s="34">
        <f>IF(UB66&lt;&gt;"",HLOOKUP(COUNT($RV66:UB66)+1,$G$4:$EH$9,UC$14,0)*$D66,IF($C66=UC$17,$G$9*$D66,""))</f>
        <v>0</v>
      </c>
      <c r="UD66" s="34">
        <f>IF(UC66&lt;&gt;"",HLOOKUP(COUNT($RV66:UC66)+1,$G$4:$EH$9,UD$14,0)*$D66,IF($C66=UD$17,$G$9*$D66,""))</f>
        <v>0</v>
      </c>
      <c r="UE66" s="34">
        <f>IF(UD66&lt;&gt;"",HLOOKUP(COUNT($RV66:UD66)+1,$G$4:$EH$9,UE$14,0)*$D66,IF($C66=UE$17,$G$9*$D66,""))</f>
        <v>0</v>
      </c>
      <c r="UF66" s="34">
        <f>IF(UE66&lt;&gt;"",HLOOKUP(COUNT($RV66:UE66)+1,$G$4:$EH$9,UF$14,0)*$D66,IF($C66=UF$17,$G$9*$D66,""))</f>
        <v>0</v>
      </c>
      <c r="UG66" s="34">
        <f>IF(UF66&lt;&gt;"",HLOOKUP(COUNT($RV66:UF66)+1,$G$4:$EH$9,UG$14,0)*$D66,IF($C66=UG$17,$G$9*$D66,""))</f>
        <v>0</v>
      </c>
      <c r="UH66" s="34">
        <f>IF(UG66&lt;&gt;"",HLOOKUP(COUNT($RV66:UG66)+1,$G$4:$EH$9,UH$14,0)*$D66,IF($C66=UH$17,$G$9*$D66,""))</f>
        <v>0</v>
      </c>
      <c r="UI66" s="34">
        <f>IF(UH66&lt;&gt;"",HLOOKUP(COUNT($RV66:UH66)+1,$G$4:$EH$9,UI$14,0)*$D66,IF($C66=UI$17,$G$9*$D66,""))</f>
        <v>0</v>
      </c>
      <c r="UJ66" s="34">
        <f>IF(UI66&lt;&gt;"",HLOOKUP(COUNT($RV66:UI66)+1,$G$4:$EH$9,UJ$14,0)*$D66,IF($C66=UJ$17,$G$9*$D66,""))</f>
        <v>0</v>
      </c>
      <c r="UK66" s="34">
        <f>IF(UJ66&lt;&gt;"",HLOOKUP(COUNT($RV66:UJ66)+1,$G$4:$EH$9,UK$14,0)*$D66,IF($C66=UK$17,$G$9*$D66,""))</f>
        <v>0</v>
      </c>
      <c r="UL66" s="34">
        <f>IF(UK66&lt;&gt;"",HLOOKUP(COUNT($RV66:UK66)+1,$G$4:$EH$9,UL$14,0)*$D66,IF($C66=UL$17,$G$9*$D66,""))</f>
        <v>0</v>
      </c>
      <c r="UM66" s="34">
        <f>IF(UL66&lt;&gt;"",HLOOKUP(COUNT($RV66:UL66)+1,$G$4:$EH$9,UM$14,0)*$D66,IF($C66=UM$17,$G$9*$D66,""))</f>
        <v>0</v>
      </c>
      <c r="UN66" s="34">
        <f>IF(UM66&lt;&gt;"",HLOOKUP(COUNT($RV66:UM66)+1,$G$4:$EH$9,UN$14,0)*$D66,IF($C66=UN$17,$G$9*$D66,""))</f>
        <v>0</v>
      </c>
      <c r="UO66" s="34">
        <f>IF(UN66&lt;&gt;"",HLOOKUP(COUNT($RV66:UN66)+1,$G$4:$EH$9,UO$14,0)*$D66,IF($C66=UO$17,$G$9*$D66,""))</f>
        <v>0</v>
      </c>
      <c r="UP66" s="34">
        <f>IF(UO66&lt;&gt;"",HLOOKUP(COUNT($RV66:UO66)+1,$G$4:$EH$9,UP$14,0)*$D66,IF($C66=UP$17,$G$9*$D66,""))</f>
        <v>0</v>
      </c>
      <c r="UQ66" s="34">
        <f>IF(UP66&lt;&gt;"",HLOOKUP(COUNT($RV66:UP66)+1,$G$4:$EH$9,UQ$14,0)*$D66,IF($C66=UQ$17,$G$9*$D66,""))</f>
        <v>0</v>
      </c>
      <c r="UR66" s="34">
        <f>IF(UQ66&lt;&gt;"",HLOOKUP(COUNT($RV66:UQ66)+1,$G$4:$EH$9,UR$14,0)*$D66,IF($C66=UR$17,$G$9*$D66,""))</f>
        <v>0</v>
      </c>
      <c r="US66" s="34">
        <f>IF(UR66&lt;&gt;"",HLOOKUP(COUNT($RV66:UR66)+1,$G$4:$EH$9,US$14,0)*$D66,IF($C66=US$17,$G$9*$D66,""))</f>
        <v>0</v>
      </c>
      <c r="UT66" s="34">
        <f>IF(US66&lt;&gt;"",HLOOKUP(COUNT($RV66:US66)+1,$G$4:$EH$9,UT$14,0)*$D66,IF($C66=UT$17,$G$9*$D66,""))</f>
        <v>0</v>
      </c>
      <c r="UU66" s="34">
        <f>IF(UT66&lt;&gt;"",HLOOKUP(COUNT($RV66:UT66)+1,$G$4:$EH$9,UU$14,0)*$D66,IF($C66=UU$17,$G$9*$D66,""))</f>
        <v>0</v>
      </c>
      <c r="UV66" s="34">
        <f>IF(UU66&lt;&gt;"",HLOOKUP(COUNT($RV66:UU66)+1,$G$4:$EH$9,UV$14,0)*$D66,IF($C66=UV$17,$G$9*$D66,""))</f>
        <v>0</v>
      </c>
      <c r="UW66" s="34">
        <f>IF(UV66&lt;&gt;"",HLOOKUP(COUNT($RV66:UV66)+1,$G$4:$EH$9,UW$14,0)*$D66,IF($C66=UW$17,$G$9*$D66,""))</f>
        <v>0</v>
      </c>
      <c r="UX66" s="34">
        <f>IF(UW66&lt;&gt;"",HLOOKUP(COUNT($RV66:UW66)+1,$G$4:$EH$9,UX$14,0)*$D66,IF($C66=UX$17,$G$9*$D66,""))</f>
        <v>0</v>
      </c>
      <c r="UY66" s="34">
        <f>IF(UX66&lt;&gt;"",HLOOKUP(COUNT($RV66:UX66)+1,$G$4:$EH$9,UY$14,0)*$D66,IF($C66=UY$17,$G$9*$D66,""))</f>
        <v>0</v>
      </c>
      <c r="UZ66" s="34">
        <f>IF(UY66&lt;&gt;"",HLOOKUP(COUNT($RV66:UY66)+1,$G$4:$EH$9,UZ$14,0)*$D66,IF($C66=UZ$17,$G$9*$D66,""))</f>
        <v>0</v>
      </c>
      <c r="VA66" s="34">
        <f>IF(UZ66&lt;&gt;"",HLOOKUP(COUNT($RV66:UZ66)+1,$G$4:$EH$9,VA$14,0)*$D66,IF($C66=VA$17,$G$9*$D66,""))</f>
        <v>0</v>
      </c>
      <c r="VB66" s="34">
        <f>IF(VA66&lt;&gt;"",HLOOKUP(COUNT($RV66:VA66)+1,$G$4:$EH$9,VB$14,0)*$D66,IF($C66=VB$17,$G$9*$D66,""))</f>
        <v>0</v>
      </c>
      <c r="VC66" s="34">
        <f>IF(VB66&lt;&gt;"",HLOOKUP(COUNT($RV66:VB66)+1,$G$4:$EH$9,VC$14,0)*$D66,IF($C66=VC$17,$G$9*$D66,""))</f>
        <v>0</v>
      </c>
      <c r="VD66" s="34">
        <f>IF(VC66&lt;&gt;"",HLOOKUP(COUNT($RV66:VC66)+1,$G$4:$EH$9,VD$14,0)*$D66,IF($C66=VD$17,$G$9*$D66,""))</f>
        <v>0</v>
      </c>
      <c r="VE66" s="34">
        <f>IF(VD66&lt;&gt;"",HLOOKUP(COUNT($RV66:VD66)+1,$G$4:$EH$9,VE$14,0)*$D66,IF($C66=VE$17,$G$9*$D66,""))</f>
        <v>0</v>
      </c>
      <c r="VF66" s="34">
        <f>IF(VE66&lt;&gt;"",HLOOKUP(COUNT($RV66:VE66)+1,$G$4:$EH$9,VF$14,0)*$D66,IF($C66=VF$17,$G$9*$D66,""))</f>
        <v>0</v>
      </c>
      <c r="VG66" s="34">
        <f>IF(VF66&lt;&gt;"",HLOOKUP(COUNT($RV66:VF66)+1,$G$4:$EH$9,VG$14,0)*$D66,IF($C66=VG$17,$G$9*$D66,""))</f>
        <v>0</v>
      </c>
      <c r="VH66" s="34">
        <f>IF(VG66&lt;&gt;"",HLOOKUP(COUNT($RV66:VG66)+1,$G$4:$EH$9,VH$14,0)*$D66,IF($C66=VH$17,$G$9*$D66,""))</f>
        <v>0</v>
      </c>
      <c r="VI66" s="34">
        <f>IF(VH66&lt;&gt;"",HLOOKUP(COUNT($RV66:VH66)+1,$G$4:$EH$9,VI$14,0)*$D66,IF($C66=VI$17,$G$9*$D66,""))</f>
        <v>0</v>
      </c>
      <c r="VJ66" s="34">
        <f>IF(VI66&lt;&gt;"",HLOOKUP(COUNT($RV66:VI66)+1,$G$4:$EH$9,VJ$14,0)*$D66,IF($C66=VJ$17,$G$9*$D66,""))</f>
        <v>0</v>
      </c>
      <c r="VK66" s="34">
        <f>IF(VJ66&lt;&gt;"",HLOOKUP(COUNT($RV66:VJ66)+1,$G$4:$EH$9,VK$14,0)*$D66,IF($C66=VK$17,$G$9*$D66,""))</f>
        <v>0</v>
      </c>
      <c r="VL66" s="34">
        <f>IF(VK66&lt;&gt;"",HLOOKUP(COUNT($RV66:VK66)+1,$G$4:$EH$9,VL$14,0)*$D66,IF($C66=VL$17,$G$9*$D66,""))</f>
        <v>0</v>
      </c>
      <c r="VM66" s="34">
        <f>IF(VL66&lt;&gt;"",HLOOKUP(COUNT($RV66:VL66)+1,$G$4:$EH$9,VM$14,0)*$D66,IF($C66=VM$17,$G$9*$D66,""))</f>
        <v>0</v>
      </c>
      <c r="VN66" s="34">
        <f>IF(VM66&lt;&gt;"",HLOOKUP(COUNT($RV66:VM66)+1,$G$4:$EH$9,VN$14,0)*$D66,IF($C66=VN$17,$G$9*$D66,""))</f>
        <v>0</v>
      </c>
      <c r="VO66" s="34">
        <f>IF(VN66&lt;&gt;"",HLOOKUP(COUNT($RV66:VN66)+1,$G$4:$EH$9,VO$14,0)*$D66,IF($C66=VO$17,$G$9*$D66,""))</f>
        <v>0</v>
      </c>
      <c r="VP66" s="34">
        <f>IF(VO66&lt;&gt;"",HLOOKUP(COUNT($RV66:VO66)+1,$G$4:$EH$9,VP$14,0)*$D66,IF($C66=VP$17,$G$9*$D66,""))</f>
        <v>0</v>
      </c>
      <c r="VQ66" s="34">
        <f>IF(VP66&lt;&gt;"",HLOOKUP(COUNT($RV66:VP66)+1,$G$4:$EH$9,VQ$14,0)*$D66,IF($C66=VQ$17,$G$9*$D66,""))</f>
        <v>0</v>
      </c>
      <c r="VR66" s="34">
        <f>IF(VQ66&lt;&gt;"",HLOOKUP(COUNT($RV66:VQ66)+1,$G$4:$EH$9,VR$14,0)*$D66,IF($C66=VR$17,$G$9*$D66,""))</f>
        <v>0</v>
      </c>
      <c r="VS66" s="34">
        <f>IF(VR66&lt;&gt;"",HLOOKUP(COUNT($RV66:VR66)+1,$G$4:$EH$9,VS$14,0)*$D66,IF($C66=VS$17,$G$9*$D66,""))</f>
        <v>0</v>
      </c>
      <c r="VT66" s="34">
        <f>IF(VS66&lt;&gt;"",HLOOKUP(COUNT($RV66:VS66)+1,$G$4:$EH$9,VT$14,0)*$D66,IF($C66=VT$17,$G$9*$D66,""))</f>
        <v>0</v>
      </c>
      <c r="VU66" s="34">
        <f>IF(VT66&lt;&gt;"",HLOOKUP(COUNT($RV66:VT66)+1,$G$4:$EH$9,VU$14,0)*$D66,IF($C66=VU$17,$G$9*$D66,""))</f>
        <v>0</v>
      </c>
      <c r="VV66" s="34">
        <f>IF(VU66&lt;&gt;"",HLOOKUP(COUNT($RV66:VU66)+1,$G$4:$EH$9,VV$14,0)*$D66,IF($C66=VV$17,$G$9*$D66,""))</f>
        <v>0</v>
      </c>
      <c r="VW66" s="34">
        <f>IF(VV66&lt;&gt;"",HLOOKUP(COUNT($RV66:VV66)+1,$G$4:$EH$9,VW$14,0)*$D66,IF($C66=VW$17,$G$9*$D66,""))</f>
        <v>0</v>
      </c>
      <c r="VX66" s="34">
        <f>IF(VW66&lt;&gt;"",HLOOKUP(COUNT($RV66:VW66)+1,$G$4:$EH$9,VX$14,0)*$D66,IF($C66=VX$17,$G$9*$D66,""))</f>
        <v>0</v>
      </c>
      <c r="VY66" s="34">
        <f>IF(VX66&lt;&gt;"",HLOOKUP(COUNT($RV66:VX66)+1,$G$4:$EH$9,VY$14,0)*$D66,IF($C66=VY$17,$G$9*$D66,""))</f>
        <v>0</v>
      </c>
      <c r="VZ66" s="34">
        <f>IF(VY66&lt;&gt;"",HLOOKUP(COUNT($RV66:VY66)+1,$G$4:$EH$9,VZ$14,0)*$D66,IF($C66=VZ$17,$G$9*$D66,""))</f>
        <v>0</v>
      </c>
      <c r="WA66" s="34">
        <f>IF(VZ66&lt;&gt;"",HLOOKUP(COUNT($RV66:VZ66)+1,$G$4:$EH$9,WA$14,0)*$D66,IF($C66=WA$17,$G$9*$D66,""))</f>
        <v>0</v>
      </c>
      <c r="WB66" s="34">
        <f>IF(WA66&lt;&gt;"",HLOOKUP(COUNT($RV66:WA66)+1,$G$4:$EH$9,WB$14,0)*$D66,IF($C66=WB$17,$G$9*$D66,""))</f>
        <v>0</v>
      </c>
      <c r="WC66" s="34">
        <f>IF(WB66&lt;&gt;"",HLOOKUP(COUNT($RV66:WB66)+1,$G$4:$EH$9,WC$14,0)*$D66,IF($C66=WC$17,$G$9*$D66,""))</f>
        <v>0</v>
      </c>
      <c r="WD66" s="34">
        <f>IF(WC66&lt;&gt;"",HLOOKUP(COUNT($RV66:WC66)+1,$G$4:$EH$9,WD$14,0)*$D66,IF($C66=WD$17,$G$9*$D66,""))</f>
        <v>0</v>
      </c>
      <c r="WE66" s="34">
        <f>IF(WD66&lt;&gt;"",HLOOKUP(COUNT($RV66:WD66)+1,$G$4:$EH$9,WE$14,0)*$D66,IF($C66=WE$17,$G$9*$D66,""))</f>
        <v>0</v>
      </c>
      <c r="WF66" s="34">
        <f>IF(WE66&lt;&gt;"",HLOOKUP(COUNT($RV66:WE66)+1,$G$4:$EH$9,WF$14,0)*$D66,IF($C66=WF$17,$G$9*$D66,""))</f>
        <v>0</v>
      </c>
      <c r="WG66" s="34">
        <f>IF(WF66&lt;&gt;"",HLOOKUP(COUNT($RV66:WF66)+1,$G$4:$EH$9,WG$14,0)*$D66,IF($C66=WG$17,$G$9*$D66,""))</f>
        <v>0</v>
      </c>
      <c r="WH66" s="34">
        <f>IF(WG66&lt;&gt;"",HLOOKUP(COUNT($RV66:WG66)+1,$G$4:$EH$9,WH$14,0)*$D66,IF($C66=WH$17,$G$9*$D66,""))</f>
        <v>0</v>
      </c>
      <c r="WI66" s="34">
        <f>IF(WH66&lt;&gt;"",HLOOKUP(COUNT($RV66:WH66)+1,$G$4:$EH$9,WI$14,0)*$D66,IF($C66=WI$17,$G$9*$D66,""))</f>
        <v>0</v>
      </c>
      <c r="WJ66" s="34">
        <f>IF(WI66&lt;&gt;"",HLOOKUP(COUNT($RV66:WI66)+1,$G$4:$EH$9,WJ$14,0)*$D66,IF($C66=WJ$17,$G$9*$D66,""))</f>
        <v>0</v>
      </c>
      <c r="WK66" s="34">
        <f>IF(WJ66&lt;&gt;"",HLOOKUP(COUNT($RV66:WJ66)+1,$G$4:$EH$9,WK$14,0)*$D66,IF($C66=WK$17,$G$9*$D66,""))</f>
        <v>0</v>
      </c>
      <c r="WL66" s="34">
        <f>IF(WK66&lt;&gt;"",HLOOKUP(COUNT($RV66:WK66)+1,$G$4:$EH$9,WL$14,0)*$D66,IF($C66=WL$17,$G$9*$D66,""))</f>
        <v>0</v>
      </c>
    </row>
    <row r="67" spans="1:610" ht="15" x14ac:dyDescent="0.2">
      <c r="A67" s="25">
        <v>1</v>
      </c>
      <c r="B67" s="1328" t="s">
        <v>83</v>
      </c>
      <c r="C67" s="62">
        <f t="shared" si="908"/>
        <v>49</v>
      </c>
      <c r="D67" s="30">
        <f>VLOOKUP(B67,Premissas!$R$8:$AD$18,(Histograma!A67+1),0)</f>
        <v>5</v>
      </c>
      <c r="G67" s="34" t="str">
        <f>IF(F67&lt;&gt;"",HLOOKUP(COUNT($F67:F67)+1,$G$4:$EH$8,G$14,0)*$D67,IF($C67=G$17,$G$5*$D67,""))</f>
        <v/>
      </c>
      <c r="H67" s="34" t="str">
        <f>IF(G67&lt;&gt;"",HLOOKUP(COUNT($F67:G67)+1,$G$4:$EH$8,H$14,0)*$D67,IF($C67=H$17,$G$5*$D67,""))</f>
        <v/>
      </c>
      <c r="I67" s="34" t="str">
        <f>IF(H67&lt;&gt;"",HLOOKUP(COUNT($F67:H67)+1,$G$4:$EH$8,I$14,0)*$D67,IF($C67=I$17,$G$5*$D67,""))</f>
        <v/>
      </c>
      <c r="J67" s="34" t="str">
        <f>IF(I67&lt;&gt;"",HLOOKUP(COUNT($F67:I67)+1,$G$4:$EH$8,J$14,0)*$D67,IF($C67=J$17,$G$5*$D67,""))</f>
        <v/>
      </c>
      <c r="K67" s="34" t="str">
        <f>IF(J67&lt;&gt;"",HLOOKUP(COUNT($F67:J67)+1,$G$4:$EH$8,K$14,0)*$D67,IF($C67=K$17,$G$5*$D67,""))</f>
        <v/>
      </c>
      <c r="L67" s="34" t="str">
        <f>IF(K67&lt;&gt;"",HLOOKUP(COUNT($F67:K67)+1,$G$4:$EH$8,L$14,0)*$D67,IF($C67=L$17,$G$5*$D67,""))</f>
        <v/>
      </c>
      <c r="M67" s="34" t="str">
        <f>IF(L67&lt;&gt;"",HLOOKUP(COUNT($F67:L67)+1,$G$4:$EH$8,M$14,0)*$D67,IF($C67=M$17,$G$5*$D67,""))</f>
        <v/>
      </c>
      <c r="N67" s="34" t="str">
        <f>IF(M67&lt;&gt;"",HLOOKUP(COUNT($F67:M67)+1,$G$4:$EH$8,N$14,0)*$D67,IF($C67=N$17,$G$5*$D67,""))</f>
        <v/>
      </c>
      <c r="O67" s="34" t="str">
        <f>IF(N67&lt;&gt;"",HLOOKUP(COUNT($F67:N67)+1,$G$4:$EH$8,O$14,0)*$D67,IF($C67=O$17,$G$5*$D67,""))</f>
        <v/>
      </c>
      <c r="P67" s="34" t="str">
        <f>IF(O67&lt;&gt;"",HLOOKUP(COUNT($F67:O67)+1,$G$4:$EH$8,P$14,0)*$D67,IF($C67=P$17,$G$5*$D67,""))</f>
        <v/>
      </c>
      <c r="Q67" s="34" t="str">
        <f>IF(P67&lt;&gt;"",HLOOKUP(COUNT($F67:P67)+1,$G$4:$EH$8,Q$14,0)*$D67,IF($C67=Q$17,$G$5*$D67,""))</f>
        <v/>
      </c>
      <c r="R67" s="34" t="str">
        <f>IF(Q67&lt;&gt;"",HLOOKUP(COUNT($F67:Q67)+1,$G$4:$EH$8,R$14,0)*$D67,IF($C67=R$17,$G$5*$D67,""))</f>
        <v/>
      </c>
      <c r="S67" s="34" t="str">
        <f>IF(R67&lt;&gt;"",HLOOKUP(COUNT($F67:R67)+1,$G$4:$EH$8,S$14,0)*$D67,IF($C67=S$17,$G$5*$D67,""))</f>
        <v/>
      </c>
      <c r="T67" s="34" t="str">
        <f>IF(S67&lt;&gt;"",HLOOKUP(COUNT($F67:S67)+1,$G$4:$EH$8,T$14,0)*$D67,IF($C67=T$17,$G$5*$D67,""))</f>
        <v/>
      </c>
      <c r="U67" s="34" t="str">
        <f>IF(T67&lt;&gt;"",HLOOKUP(COUNT($F67:T67)+1,$G$4:$EH$8,U$14,0)*$D67,IF($C67=U$17,$G$5*$D67,""))</f>
        <v/>
      </c>
      <c r="V67" s="34" t="str">
        <f>IF(U67&lt;&gt;"",HLOOKUP(COUNT($F67:U67)+1,$G$4:$EH$8,V$14,0)*$D67,IF($C67=V$17,$G$5*$D67,""))</f>
        <v/>
      </c>
      <c r="W67" s="34" t="str">
        <f>IF(V67&lt;&gt;"",HLOOKUP(COUNT($F67:V67)+1,$G$4:$EH$8,W$14,0)*$D67,IF($C67=W$17,$G$5*$D67,""))</f>
        <v/>
      </c>
      <c r="X67" s="34" t="str">
        <f>IF(W67&lt;&gt;"",HLOOKUP(COUNT($F67:W67)+1,$G$4:$EH$8,X$14,0)*$D67,IF($C67=X$17,$G$5*$D67,""))</f>
        <v/>
      </c>
      <c r="Y67" s="34" t="str">
        <f>IF(X67&lt;&gt;"",HLOOKUP(COUNT($F67:X67)+1,$G$4:$EH$8,Y$14,0)*$D67,IF($C67=Y$17,$G$5*$D67,""))</f>
        <v/>
      </c>
      <c r="Z67" s="34" t="str">
        <f>IF(Y67&lt;&gt;"",HLOOKUP(COUNT($F67:Y67)+1,$G$4:$EH$8,Z$14,0)*$D67,IF($C67=Z$17,$G$5*$D67,""))</f>
        <v/>
      </c>
      <c r="AA67" s="34" t="str">
        <f>IF(Z67&lt;&gt;"",HLOOKUP(COUNT($F67:Z67)+1,$G$4:$EH$8,AA$14,0)*$D67,IF($C67=AA$17,$G$5*$D67,""))</f>
        <v/>
      </c>
      <c r="AB67" s="34" t="str">
        <f>IF(AA67&lt;&gt;"",HLOOKUP(COUNT($F67:AA67)+1,$G$4:$EH$8,AB$14,0)*$D67,IF($C67=AB$17,$G$5*$D67,""))</f>
        <v/>
      </c>
      <c r="AC67" s="34" t="str">
        <f>IF(AB67&lt;&gt;"",HLOOKUP(COUNT($F67:AB67)+1,$G$4:$EH$8,AC$14,0)*$D67,IF($C67=AC$17,$G$5*$D67,""))</f>
        <v/>
      </c>
      <c r="AD67" s="34" t="str">
        <f>IF(AC67&lt;&gt;"",HLOOKUP(COUNT($F67:AC67)+1,$G$4:$EH$8,AD$14,0)*$D67,IF($C67=AD$17,$G$5*$D67,""))</f>
        <v/>
      </c>
      <c r="AE67" s="34" t="str">
        <f>IF(AD67&lt;&gt;"",HLOOKUP(COUNT($F67:AD67)+1,$G$4:$EH$8,AE$14,0)*$D67,IF($C67=AE$17,$G$5*$D67,""))</f>
        <v/>
      </c>
      <c r="AF67" s="34" t="str">
        <f>IF(AE67&lt;&gt;"",HLOOKUP(COUNT($F67:AE67)+1,$G$4:$EH$8,AF$14,0)*$D67,IF($C67=AF$17,$G$5*$D67,""))</f>
        <v/>
      </c>
      <c r="AG67" s="34" t="str">
        <f>IF(AF67&lt;&gt;"",HLOOKUP(COUNT($F67:AF67)+1,$G$4:$EH$8,AG$14,0)*$D67,IF($C67=AG$17,$G$5*$D67,""))</f>
        <v/>
      </c>
      <c r="AH67" s="34" t="str">
        <f>IF(AG67&lt;&gt;"",HLOOKUP(COUNT($F67:AG67)+1,$G$4:$EH$8,AH$14,0)*$D67,IF($C67=AH$17,$G$5*$D67,""))</f>
        <v/>
      </c>
      <c r="AI67" s="34" t="str">
        <f>IF(AH67&lt;&gt;"",HLOOKUP(COUNT($F67:AH67)+1,$G$4:$EH$8,AI$14,0)*$D67,IF($C67=AI$17,$G$5*$D67,""))</f>
        <v/>
      </c>
      <c r="AJ67" s="34" t="str">
        <f>IF(AI67&lt;&gt;"",HLOOKUP(COUNT($F67:AI67)+1,$G$4:$EH$8,AJ$14,0)*$D67,IF($C67=AJ$17,$G$5*$D67,""))</f>
        <v/>
      </c>
      <c r="AK67" s="34" t="str">
        <f>IF(AJ67&lt;&gt;"",HLOOKUP(COUNT($F67:AJ67)+1,$G$4:$EH$8,AK$14,0)*$D67,IF($C67=AK$17,$G$5*$D67,""))</f>
        <v/>
      </c>
      <c r="AL67" s="34" t="str">
        <f>IF(AK67&lt;&gt;"",HLOOKUP(COUNT($F67:AK67)+1,$G$4:$EH$8,AL$14,0)*$D67,IF($C67=AL$17,$G$5*$D67,""))</f>
        <v/>
      </c>
      <c r="AM67" s="34" t="str">
        <f>IF(AL67&lt;&gt;"",HLOOKUP(COUNT($F67:AL67)+1,$G$4:$EH$8,AM$14,0)*$D67,IF($C67=AM$17,$G$5*$D67,""))</f>
        <v/>
      </c>
      <c r="AN67" s="34" t="str">
        <f>IF(AM67&lt;&gt;"",HLOOKUP(COUNT($F67:AM67)+1,$G$4:$EH$8,AN$14,0)*$D67,IF($C67=AN$17,$G$5*$D67,""))</f>
        <v/>
      </c>
      <c r="AO67" s="34" t="str">
        <f>IF(AN67&lt;&gt;"",HLOOKUP(COUNT($F67:AN67)+1,$G$4:$EH$8,AO$14,0)*$D67,IF($C67=AO$17,$G$5*$D67,""))</f>
        <v/>
      </c>
      <c r="AP67" s="34" t="str">
        <f>IF(AO67&lt;&gt;"",HLOOKUP(COUNT($F67:AO67)+1,$G$4:$EH$8,AP$14,0)*$D67,IF($C67=AP$17,$G$5*$D67,""))</f>
        <v/>
      </c>
      <c r="AQ67" s="34" t="str">
        <f>IF(AP67&lt;&gt;"",HLOOKUP(COUNT($F67:AP67)+1,$G$4:$EH$8,AQ$14,0)*$D67,IF($C67=AQ$17,$G$5*$D67,""))</f>
        <v/>
      </c>
      <c r="AR67" s="34" t="str">
        <f>IF(AQ67&lt;&gt;"",HLOOKUP(COUNT($F67:AQ67)+1,$G$4:$EH$8,AR$14,0)*$D67,IF($C67=AR$17,$G$5*$D67,""))</f>
        <v/>
      </c>
      <c r="AS67" s="34" t="str">
        <f>IF(AR67&lt;&gt;"",HLOOKUP(COUNT($F67:AR67)+1,$G$4:$EH$8,AS$14,0)*$D67,IF($C67=AS$17,$G$5*$D67,""))</f>
        <v/>
      </c>
      <c r="AT67" s="34" t="str">
        <f>IF(AS67&lt;&gt;"",HLOOKUP(COUNT($F67:AS67)+1,$G$4:$EH$8,AT$14,0)*$D67,IF($C67=AT$17,$G$5*$D67,""))</f>
        <v/>
      </c>
      <c r="AU67" s="34" t="str">
        <f>IF(AT67&lt;&gt;"",HLOOKUP(COUNT($F67:AT67)+1,$G$4:$EH$8,AU$14,0)*$D67,IF($C67=AU$17,$G$5*$D67,""))</f>
        <v/>
      </c>
      <c r="AV67" s="34" t="str">
        <f>IF(AU67&lt;&gt;"",HLOOKUP(COUNT($F67:AU67)+1,$G$4:$EH$8,AV$14,0)*$D67,IF($C67=AV$17,$G$5*$D67,""))</f>
        <v/>
      </c>
      <c r="AW67" s="34" t="str">
        <f>IF(AV67&lt;&gt;"",HLOOKUP(COUNT($F67:AV67)+1,$G$4:$EH$8,AW$14,0)*$D67,IF($C67=AW$17,$G$5*$D67,""))</f>
        <v/>
      </c>
      <c r="AX67" s="34" t="str">
        <f>IF(AW67&lt;&gt;"",HLOOKUP(COUNT($F67:AW67)+1,$G$4:$EH$8,AX$14,0)*$D67,IF($C67=AX$17,$G$5*$D67,""))</f>
        <v/>
      </c>
      <c r="AY67" s="34" t="str">
        <f>IF(AX67&lt;&gt;"",HLOOKUP(COUNT($F67:AX67)+1,$G$4:$EH$8,AY$14,0)*$D67,IF($C67=AY$17,$G$5*$D67,""))</f>
        <v/>
      </c>
      <c r="AZ67" s="34" t="str">
        <f>IF(AY67&lt;&gt;"",HLOOKUP(COUNT($F67:AY67)+1,$G$4:$EH$8,AZ$14,0)*$D67,IF($C67=AZ$17,$G$5*$D67,""))</f>
        <v/>
      </c>
      <c r="BA67" s="34" t="str">
        <f>IF(AZ67&lt;&gt;"",HLOOKUP(COUNT($F67:AZ67)+1,$G$4:$EH$8,BA$14,0)*$D67,IF($C67=BA$17,$G$5*$D67,""))</f>
        <v/>
      </c>
      <c r="BB67" s="34" t="str">
        <f>IF(BA67&lt;&gt;"",HLOOKUP(COUNT($F67:BA67)+1,$G$4:$EH$8,BB$14,0)*$D67,IF($C67=BB$17,$G$5*$D67,""))</f>
        <v/>
      </c>
      <c r="BC67" s="34">
        <f>IF(BB67&lt;&gt;"",HLOOKUP(COUNT($F67:BB67)+1,$G$4:$EH$8,BC$14,0)*$D67,IF($C67=BC$17,$G$5*$D67,""))</f>
        <v>0</v>
      </c>
      <c r="BD67" s="34">
        <f>IF(BC67&lt;&gt;"",HLOOKUP(COUNT($F67:BC67)+1,$G$4:$EH$8,BD$14,0)*$D67,IF($C67=BD$17,$G$5*$D67,""))</f>
        <v>0</v>
      </c>
      <c r="BE67" s="34" t="e">
        <f>IF(BD67&lt;&gt;"",HLOOKUP(COUNT($F67:BD67)+1,$G$4:$EH$8,BE$14,0)*$D67,IF($C67=BE$17,$G$5*$D67,""))</f>
        <v>#VALUE!</v>
      </c>
      <c r="BF67" s="34" t="e">
        <f>IF(BE67&lt;&gt;"",HLOOKUP(COUNT($F67:BE67)+1,$G$4:$EH$8,BF$14,0)*$D67,IF($C67=BF$17,$G$5*$D67,""))</f>
        <v>#VALUE!</v>
      </c>
      <c r="BG67" s="34" t="e">
        <f>IF(BF67&lt;&gt;"",HLOOKUP(COUNT($F67:BF67)+1,$G$4:$EH$8,BG$14,0)*$D67,IF($C67=BG$17,$G$5*$D67,""))</f>
        <v>#VALUE!</v>
      </c>
      <c r="BH67" s="34" t="e">
        <f>IF(BG67&lt;&gt;"",HLOOKUP(COUNT($F67:BG67)+1,$G$4:$EH$8,BH$14,0)*$D67,IF($C67=BH$17,$G$5*$D67,""))</f>
        <v>#VALUE!</v>
      </c>
      <c r="BI67" s="34" t="e">
        <f>IF(BH67&lt;&gt;"",HLOOKUP(COUNT($F67:BH67)+1,$G$4:$EH$8,BI$14,0)*$D67,IF($C67=BI$17,$G$5*$D67,""))</f>
        <v>#VALUE!</v>
      </c>
      <c r="BJ67" s="34" t="e">
        <f>IF(BI67&lt;&gt;"",HLOOKUP(COUNT($F67:BI67)+1,$G$4:$EH$8,BJ$14,0)*$D67,IF($C67=BJ$17,$G$5*$D67,""))</f>
        <v>#VALUE!</v>
      </c>
      <c r="BK67" s="34" t="e">
        <f>IF(BJ67&lt;&gt;"",HLOOKUP(COUNT($F67:BJ67)+1,$G$4:$EH$8,BK$14,0)*$D67,IF($C67=BK$17,$G$5*$D67,""))</f>
        <v>#VALUE!</v>
      </c>
      <c r="BL67" s="34" t="e">
        <f>IF(BK67&lt;&gt;"",HLOOKUP(COUNT($F67:BK67)+1,$G$4:$EH$8,BL$14,0)*$D67,IF($C67=BL$17,$G$5*$D67,""))</f>
        <v>#VALUE!</v>
      </c>
      <c r="BM67" s="34" t="e">
        <f>IF(BL67&lt;&gt;"",HLOOKUP(COUNT($F67:BL67)+1,$G$4:$EH$8,BM$14,0)*$D67,IF($C67=BM$17,$G$5*$D67,""))</f>
        <v>#VALUE!</v>
      </c>
      <c r="BN67" s="34" t="e">
        <f>IF(BM67&lt;&gt;"",HLOOKUP(COUNT($F67:BM67)+1,$G$4:$EH$8,BN$14,0)*$D67,IF($C67=BN$17,$G$5*$D67,""))</f>
        <v>#VALUE!</v>
      </c>
      <c r="BO67" s="34" t="e">
        <f>IF(BN67&lt;&gt;"",HLOOKUP(COUNT($F67:BN67)+1,$G$4:$EH$8,BO$14,0)*$D67,IF($C67=BO$17,$G$5*$D67,""))</f>
        <v>#VALUE!</v>
      </c>
      <c r="BP67" s="34" t="e">
        <f>IF(BO67&lt;&gt;"",HLOOKUP(COUNT($F67:BO67)+1,$G$4:$EH$8,BP$14,0)*$D67,IF($C67=BP$17,$G$5*$D67,""))</f>
        <v>#VALUE!</v>
      </c>
      <c r="BQ67" s="34" t="e">
        <f>IF(BP67&lt;&gt;"",HLOOKUP(COUNT($F67:BP67)+1,$G$4:$EH$8,BQ$14,0)*$D67,IF($C67=BQ$17,$G$5*$D67,""))</f>
        <v>#VALUE!</v>
      </c>
      <c r="BR67" s="34" t="e">
        <f>IF(BQ67&lt;&gt;"",HLOOKUP(COUNT($F67:BQ67)+1,$G$4:$EH$8,BR$14,0)*$D67,IF($C67=BR$17,$G$5*$D67,""))</f>
        <v>#VALUE!</v>
      </c>
      <c r="BS67" s="34" t="e">
        <f>IF(BR67&lt;&gt;"",HLOOKUP(COUNT($F67:BR67)+1,$G$4:$EH$8,BS$14,0)*$D67,IF($C67=BS$17,$G$5*$D67,""))</f>
        <v>#VALUE!</v>
      </c>
      <c r="BT67" s="34" t="e">
        <f>IF(BS67&lt;&gt;"",HLOOKUP(COUNT($F67:BS67)+1,$G$4:$EH$8,BT$14,0)*$D67,IF($C67=BT$17,$G$5*$D67,""))</f>
        <v>#VALUE!</v>
      </c>
      <c r="BU67" s="34" t="e">
        <f>IF(BT67&lt;&gt;"",HLOOKUP(COUNT($F67:BT67)+1,$G$4:$EH$8,BU$14,0)*$D67,IF($C67=BU$17,$G$5*$D67,""))</f>
        <v>#VALUE!</v>
      </c>
      <c r="BV67" s="34" t="e">
        <f>IF(BU67&lt;&gt;"",HLOOKUP(COUNT($F67:BU67)+1,$G$4:$EH$8,BV$14,0)*$D67,IF($C67=BV$17,$G$5*$D67,""))</f>
        <v>#VALUE!</v>
      </c>
      <c r="BW67" s="34" t="e">
        <f>IF(BV67&lt;&gt;"",HLOOKUP(COUNT($F67:BV67)+1,$G$4:$EH$8,BW$14,0)*$D67,IF($C67=BW$17,$G$5*$D67,""))</f>
        <v>#VALUE!</v>
      </c>
      <c r="BX67" s="34" t="e">
        <f>IF(BW67&lt;&gt;"",HLOOKUP(COUNT($F67:BW67)+1,$G$4:$EH$8,BX$14,0)*$D67,IF($C67=BX$17,$G$5*$D67,""))</f>
        <v>#VALUE!</v>
      </c>
      <c r="BY67" s="34" t="e">
        <f>IF(BX67&lt;&gt;"",HLOOKUP(COUNT($F67:BX67)+1,$G$4:$EH$8,BY$14,0)*$D67,IF($C67=BY$17,$G$5*$D67,""))</f>
        <v>#VALUE!</v>
      </c>
      <c r="BZ67" s="34" t="e">
        <f>IF(BY67&lt;&gt;"",HLOOKUP(COUNT($F67:BY67)+1,$G$4:$EH$8,BZ$14,0)*$D67,IF($C67=BZ$17,$G$5*$D67,""))</f>
        <v>#VALUE!</v>
      </c>
      <c r="CA67" s="34" t="e">
        <f>IF(BZ67&lt;&gt;"",HLOOKUP(COUNT($F67:BZ67)+1,$G$4:$EH$8,CA$14,0)*$D67,IF($C67=CA$17,$G$5*$D67,""))</f>
        <v>#VALUE!</v>
      </c>
      <c r="CB67" s="34" t="e">
        <f>IF(CA67&lt;&gt;"",HLOOKUP(COUNT($F67:CA67)+1,$G$4:$EH$8,CB$14,0)*$D67,IF($C67=CB$17,$G$5*$D67,""))</f>
        <v>#VALUE!</v>
      </c>
      <c r="CC67" s="34" t="e">
        <f>IF(CB67&lt;&gt;"",HLOOKUP(COUNT($F67:CB67)+1,$G$4:$EH$8,CC$14,0)*$D67,IF($C67=CC$17,$G$5*$D67,""))</f>
        <v>#VALUE!</v>
      </c>
      <c r="CD67" s="34" t="e">
        <f>IF(CC67&lt;&gt;"",HLOOKUP(COUNT($F67:CC67)+1,$G$4:$EH$8,CD$14,0)*$D67,IF($C67=CD$17,$G$5*$D67,""))</f>
        <v>#VALUE!</v>
      </c>
      <c r="CE67" s="34" t="e">
        <f>IF(CD67&lt;&gt;"",HLOOKUP(COUNT($F67:CD67)+1,$G$4:$EH$8,CE$14,0)*$D67,IF($C67=CE$17,$G$5*$D67,""))</f>
        <v>#VALUE!</v>
      </c>
      <c r="CF67" s="34" t="e">
        <f>IF(CE67&lt;&gt;"",HLOOKUP(COUNT($F67:CE67)+1,$G$4:$EH$8,CF$14,0)*$D67,IF($C67=CF$17,$G$5*$D67,""))</f>
        <v>#VALUE!</v>
      </c>
      <c r="CG67" s="34" t="e">
        <f>IF(CF67&lt;&gt;"",HLOOKUP(COUNT($F67:CF67)+1,$G$4:$EH$8,CG$14,0)*$D67,IF($C67=CG$17,$G$5*$D67,""))</f>
        <v>#VALUE!</v>
      </c>
      <c r="CH67" s="34" t="e">
        <f>IF(CG67&lt;&gt;"",HLOOKUP(COUNT($F67:CG67)+1,$G$4:$EH$8,CH$14,0)*$D67,IF($C67=CH$17,$G$5*$D67,""))</f>
        <v>#VALUE!</v>
      </c>
      <c r="CI67" s="34" t="e">
        <f>IF(CH67&lt;&gt;"",HLOOKUP(COUNT($F67:CH67)+1,$G$4:$EH$8,CI$14,0)*$D67,IF($C67=CI$17,$G$5*$D67,""))</f>
        <v>#VALUE!</v>
      </c>
      <c r="CJ67" s="34" t="e">
        <f>IF(CI67&lt;&gt;"",HLOOKUP(COUNT($F67:CI67)+1,$G$4:$EH$8,CJ$14,0)*$D67,IF($C67=CJ$17,$G$5*$D67,""))</f>
        <v>#VALUE!</v>
      </c>
      <c r="CK67" s="34" t="e">
        <f>IF(CJ67&lt;&gt;"",HLOOKUP(COUNT($F67:CJ67)+1,$G$4:$EH$8,CK$14,0)*$D67,IF($C67=CK$17,$G$5*$D67,""))</f>
        <v>#VALUE!</v>
      </c>
      <c r="CL67" s="34" t="e">
        <f>IF(CK67&lt;&gt;"",HLOOKUP(COUNT($F67:CK67)+1,$G$4:$EH$8,CL$14,0)*$D67,IF($C67=CL$17,$G$5*$D67,""))</f>
        <v>#VALUE!</v>
      </c>
      <c r="CM67" s="34" t="e">
        <f>IF(CL67&lt;&gt;"",HLOOKUP(COUNT($F67:CL67)+1,$G$4:$EH$8,CM$14,0)*$D67,IF($C67=CM$17,$G$5*$D67,""))</f>
        <v>#VALUE!</v>
      </c>
      <c r="CN67" s="34" t="e">
        <f>IF(CM67&lt;&gt;"",HLOOKUP(COUNT($F67:CM67)+1,$G$4:$EH$8,CN$14,0)*$D67,IF($C67=CN$17,$G$5*$D67,""))</f>
        <v>#VALUE!</v>
      </c>
      <c r="CO67" s="34" t="e">
        <f>IF(CN67&lt;&gt;"",HLOOKUP(COUNT($F67:CN67)+1,$G$4:$EH$8,CO$14,0)*$D67,IF($C67=CO$17,$G$5*$D67,""))</f>
        <v>#VALUE!</v>
      </c>
      <c r="CP67" s="34" t="e">
        <f>IF(CO67&lt;&gt;"",HLOOKUP(COUNT($F67:CO67)+1,$G$4:$EH$8,CP$14,0)*$D67,IF($C67=CP$17,$G$5*$D67,""))</f>
        <v>#VALUE!</v>
      </c>
      <c r="CQ67" s="34" t="e">
        <f>IF(CP67&lt;&gt;"",HLOOKUP(COUNT($F67:CP67)+1,$G$4:$EH$8,CQ$14,0)*$D67,IF($C67=CQ$17,$G$5*$D67,""))</f>
        <v>#VALUE!</v>
      </c>
      <c r="CR67" s="34" t="e">
        <f>IF(CQ67&lt;&gt;"",HLOOKUP(COUNT($F67:CQ67)+1,$G$4:$EH$8,CR$14,0)*$D67,IF($C67=CR$17,$G$5*$D67,""))</f>
        <v>#VALUE!</v>
      </c>
      <c r="CS67" s="34" t="e">
        <f>IF(CR67&lt;&gt;"",HLOOKUP(COUNT($F67:CR67)+1,$G$4:$EH$8,CS$14,0)*$D67,IF($C67=CS$17,$G$5*$D67,""))</f>
        <v>#VALUE!</v>
      </c>
      <c r="CT67" s="34" t="e">
        <f>IF(CS67&lt;&gt;"",HLOOKUP(COUNT($F67:CS67)+1,$G$4:$EH$8,CT$14,0)*$D67,IF($C67=CT$17,$G$5*$D67,""))</f>
        <v>#VALUE!</v>
      </c>
      <c r="CU67" s="34" t="e">
        <f>IF(CT67&lt;&gt;"",HLOOKUP(COUNT($F67:CT67)+1,$G$4:$EH$8,CU$14,0)*$D67,IF($C67=CU$17,$G$5*$D67,""))</f>
        <v>#VALUE!</v>
      </c>
      <c r="CV67" s="34" t="e">
        <f>IF(CU67&lt;&gt;"",HLOOKUP(COUNT($F67:CU67)+1,$G$4:$EH$8,CV$14,0)*$D67,IF($C67=CV$17,$G$5*$D67,""))</f>
        <v>#VALUE!</v>
      </c>
      <c r="CW67" s="34" t="e">
        <f>IF(CV67&lt;&gt;"",HLOOKUP(COUNT($F67:CV67)+1,$G$4:$EH$8,CW$14,0)*$D67,IF($C67=CW$17,$G$5*$D67,""))</f>
        <v>#VALUE!</v>
      </c>
      <c r="CX67" s="34" t="e">
        <f>IF(CW67&lt;&gt;"",HLOOKUP(COUNT($F67:CW67)+1,$G$4:$EH$8,CX$14,0)*$D67,IF($C67=CX$17,$G$5*$D67,""))</f>
        <v>#VALUE!</v>
      </c>
      <c r="CY67" s="34" t="e">
        <f>IF(CX67&lt;&gt;"",HLOOKUP(COUNT($F67:CX67)+1,$G$4:$EH$8,CY$14,0)*$D67,IF($C67=CY$17,$G$5*$D67,""))</f>
        <v>#VALUE!</v>
      </c>
      <c r="CZ67" s="34" t="e">
        <f>IF(CY67&lt;&gt;"",HLOOKUP(COUNT($F67:CY67)+1,$G$4:$EH$8,CZ$14,0)*$D67,IF($C67=CZ$17,$G$5*$D67,""))</f>
        <v>#VALUE!</v>
      </c>
      <c r="DA67" s="34" t="e">
        <f>IF(CZ67&lt;&gt;"",HLOOKUP(COUNT($F67:CZ67)+1,$G$4:$EH$8,DA$14,0)*$D67,IF($C67=DA$17,$G$5*$D67,""))</f>
        <v>#VALUE!</v>
      </c>
      <c r="DB67" s="34" t="e">
        <f>IF(DA67&lt;&gt;"",HLOOKUP(COUNT($F67:DA67)+1,$G$4:$EH$8,DB$14,0)*$D67,IF($C67=DB$17,$G$5*$D67,""))</f>
        <v>#VALUE!</v>
      </c>
      <c r="DC67" s="34" t="e">
        <f>IF(DB67&lt;&gt;"",HLOOKUP(COUNT($F67:DB67)+1,$G$4:$EH$8,DC$14,0)*$D67,IF($C67=DC$17,$G$5*$D67,""))</f>
        <v>#VALUE!</v>
      </c>
      <c r="DD67" s="34" t="e">
        <f>IF(DC67&lt;&gt;"",HLOOKUP(COUNT($F67:DC67)+1,$G$4:$EH$8,DD$14,0)*$D67,IF($C67=DD$17,$G$5*$D67,""))</f>
        <v>#VALUE!</v>
      </c>
      <c r="DE67" s="34" t="e">
        <f>IF(DD67&lt;&gt;"",HLOOKUP(COUNT($F67:DD67)+1,$G$4:$EH$8,DE$14,0)*$D67,IF($C67=DE$17,$G$5*$D67,""))</f>
        <v>#VALUE!</v>
      </c>
      <c r="DF67" s="34" t="e">
        <f>IF(DE67&lt;&gt;"",HLOOKUP(COUNT($F67:DE67)+1,$G$4:$EH$8,DF$14,0)*$D67,IF($C67=DF$17,$G$5*$D67,""))</f>
        <v>#VALUE!</v>
      </c>
      <c r="DG67" s="34" t="e">
        <f>IF(DF67&lt;&gt;"",HLOOKUP(COUNT($F67:DF67)+1,$G$4:$EH$8,DG$14,0)*$D67,IF($C67=DG$17,$G$5*$D67,""))</f>
        <v>#VALUE!</v>
      </c>
      <c r="DH67" s="34" t="e">
        <f>IF(DG67&lt;&gt;"",HLOOKUP(COUNT($F67:DG67)+1,$G$4:$EH$8,DH$14,0)*$D67,IF($C67=DH$17,$G$5*$D67,""))</f>
        <v>#VALUE!</v>
      </c>
      <c r="DI67" s="34" t="e">
        <f>IF(DH67&lt;&gt;"",HLOOKUP(COUNT($F67:DH67)+1,$G$4:$EH$8,DI$14,0)*$D67,IF($C67=DI$17,$G$5*$D67,""))</f>
        <v>#VALUE!</v>
      </c>
      <c r="DJ67" s="34" t="e">
        <f>IF(DI67&lt;&gt;"",HLOOKUP(COUNT($F67:DI67)+1,$G$4:$EH$8,DJ$14,0)*$D67,IF($C67=DJ$17,$G$5*$D67,""))</f>
        <v>#VALUE!</v>
      </c>
      <c r="DK67" s="34" t="e">
        <f>IF(DJ67&lt;&gt;"",HLOOKUP(COUNT($F67:DJ67)+1,$G$4:$EH$8,DK$14,0)*$D67,IF($C67=DK$17,$G$5*$D67,""))</f>
        <v>#VALUE!</v>
      </c>
      <c r="DL67" s="34" t="e">
        <f>IF(DK67&lt;&gt;"",HLOOKUP(COUNT($F67:DK67)+1,$G$4:$EH$8,DL$14,0)*$D67,IF($C67=DL$17,$G$5*$D67,""))</f>
        <v>#VALUE!</v>
      </c>
      <c r="DM67" s="34" t="e">
        <f>IF(DL67&lt;&gt;"",HLOOKUP(COUNT($F67:DL67)+1,$G$4:$EH$8,DM$14,0)*$D67,IF($C67=DM$17,$G$5*$D67,""))</f>
        <v>#VALUE!</v>
      </c>
      <c r="DN67" s="34" t="e">
        <f>IF(DM67&lt;&gt;"",HLOOKUP(COUNT($F67:DM67)+1,$G$4:$EH$8,DN$14,0)*$D67,IF($C67=DN$17,$G$5*$D67,""))</f>
        <v>#VALUE!</v>
      </c>
      <c r="DO67" s="34" t="e">
        <f>IF(DN67&lt;&gt;"",HLOOKUP(COUNT($F67:DN67)+1,$G$4:$EH$8,DO$14,0)*$D67,IF($C67=DO$17,$G$5*$D67,""))</f>
        <v>#VALUE!</v>
      </c>
      <c r="DP67" s="34" t="e">
        <f>IF(DO67&lt;&gt;"",HLOOKUP(COUNT($F67:DO67)+1,$G$4:$EH$8,DP$14,0)*$D67,IF($C67=DP$17,$G$5*$D67,""))</f>
        <v>#VALUE!</v>
      </c>
      <c r="DQ67" s="34" t="e">
        <f>IF(DP67&lt;&gt;"",HLOOKUP(COUNT($F67:DP67)+1,$G$4:$EH$8,DQ$14,0)*$D67,IF($C67=DQ$17,$G$5*$D67,""))</f>
        <v>#VALUE!</v>
      </c>
      <c r="DR67" s="34" t="e">
        <f>IF(DQ67&lt;&gt;"",HLOOKUP(COUNT($F67:DQ67)+1,$G$4:$EH$8,DR$14,0)*$D67,IF($C67=DR$17,$G$5*$D67,""))</f>
        <v>#VALUE!</v>
      </c>
      <c r="DS67" s="34" t="e">
        <f>IF(DR67&lt;&gt;"",HLOOKUP(COUNT($F67:DR67)+1,$G$4:$EH$8,DS$14,0)*$D67,IF($C67=DS$17,$G$5*$D67,""))</f>
        <v>#VALUE!</v>
      </c>
      <c r="DT67" s="34" t="e">
        <f>IF(DS67&lt;&gt;"",HLOOKUP(COUNT($F67:DS67)+1,$G$4:$EH$8,DT$14,0)*$D67,IF($C67=DT$17,$G$5*$D67,""))</f>
        <v>#VALUE!</v>
      </c>
      <c r="DU67" s="34" t="e">
        <f>IF(DT67&lt;&gt;"",HLOOKUP(COUNT($F67:DT67)+1,$G$4:$EH$8,DU$14,0)*$D67,IF($C67=DU$17,$G$5*$D67,""))</f>
        <v>#VALUE!</v>
      </c>
      <c r="DV67" s="34" t="e">
        <f>IF(DU67&lt;&gt;"",HLOOKUP(COUNT($F67:DU67)+1,$G$4:$EH$8,DV$14,0)*$D67,IF($C67=DV$17,$G$5*$D67,""))</f>
        <v>#VALUE!</v>
      </c>
      <c r="DX67" s="34" t="str">
        <f>IF(DW67&lt;&gt;"",HLOOKUP(COUNT($DW67:DW67)+1,$G$4:$CX$8,DX$14,0)*$D67,IF($C67=DX$17,$G$6*$D67,""))</f>
        <v/>
      </c>
      <c r="DY67" s="34" t="str">
        <f>IF(DX67&lt;&gt;"",HLOOKUP(COUNT($DW67:DX67)+1,$G$4:$CX$8,DY$14,0)*$D67,IF($C67=DY$17,$G$6*$D67,""))</f>
        <v/>
      </c>
      <c r="DZ67" s="34" t="str">
        <f>IF(DY67&lt;&gt;"",HLOOKUP(COUNT($DW67:DY67)+1,$G$4:$CX$8,DZ$14,0)*$D67,IF($C67=DZ$17,$G$6*$D67,""))</f>
        <v/>
      </c>
      <c r="EA67" s="34" t="str">
        <f>IF(DZ67&lt;&gt;"",HLOOKUP(COUNT($DW67:DZ67)+1,$G$4:$CX$8,EA$14,0)*$D67,IF($C67=EA$17,$G$6*$D67,""))</f>
        <v/>
      </c>
      <c r="EB67" s="34" t="str">
        <f>IF(EA67&lt;&gt;"",HLOOKUP(COUNT($DW67:EA67)+1,$G$4:$CX$8,EB$14,0)*$D67,IF($C67=EB$17,$G$6*$D67,""))</f>
        <v/>
      </c>
      <c r="EC67" s="34" t="str">
        <f>IF(EB67&lt;&gt;"",HLOOKUP(COUNT($DW67:EB67)+1,$G$4:$CX$8,EC$14,0)*$D67,IF($C67=EC$17,$G$6*$D67,""))</f>
        <v/>
      </c>
      <c r="ED67" s="34" t="str">
        <f>IF(EC67&lt;&gt;"",HLOOKUP(COUNT($DW67:EC67)+1,$G$4:$CX$8,ED$14,0)*$D67,IF($C67=ED$17,$G$6*$D67,""))</f>
        <v/>
      </c>
      <c r="EE67" s="34" t="str">
        <f>IF(ED67&lt;&gt;"",HLOOKUP(COUNT($DW67:ED67)+1,$G$4:$CX$8,EE$14,0)*$D67,IF($C67=EE$17,$G$6*$D67,""))</f>
        <v/>
      </c>
      <c r="EF67" s="34" t="str">
        <f>IF(EE67&lt;&gt;"",HLOOKUP(COUNT($DW67:EE67)+1,$G$4:$CX$8,EF$14,0)*$D67,IF($C67=EF$17,$G$6*$D67,""))</f>
        <v/>
      </c>
      <c r="EG67" s="34" t="str">
        <f>IF(EF67&lt;&gt;"",HLOOKUP(COUNT($DW67:EF67)+1,$G$4:$CX$8,EG$14,0)*$D67,IF($C67=EG$17,$G$6*$D67,""))</f>
        <v/>
      </c>
      <c r="EH67" s="34" t="str">
        <f>IF(EG67&lt;&gt;"",HLOOKUP(COUNT($DW67:EG67)+1,$G$4:$CX$8,EH$14,0)*$D67,IF($C67=EH$17,$G$6*$D67,""))</f>
        <v/>
      </c>
      <c r="EI67" s="34" t="str">
        <f>IF(EH67&lt;&gt;"",HLOOKUP(COUNT($DW67:EH67)+1,$G$4:$CX$8,EI$14,0)*$D67,IF($C67=EI$17,$G$6*$D67,""))</f>
        <v/>
      </c>
      <c r="EJ67" s="34" t="str">
        <f>IF(EI67&lt;&gt;"",HLOOKUP(COUNT($DW67:EI67)+1,$G$4:$CX$8,EJ$14,0)*$D67,IF($C67=EJ$17,$G$6*$D67,""))</f>
        <v/>
      </c>
      <c r="EK67" s="34" t="str">
        <f>IF(EJ67&lt;&gt;"",HLOOKUP(COUNT($DW67:EJ67)+1,$G$4:$CX$8,EK$14,0)*$D67,IF($C67=EK$17,$G$6*$D67,""))</f>
        <v/>
      </c>
      <c r="EL67" s="34" t="str">
        <f>IF(EK67&lt;&gt;"",HLOOKUP(COUNT($DW67:EK67)+1,$G$4:$CX$8,EL$14,0)*$D67,IF($C67=EL$17,$G$6*$D67,""))</f>
        <v/>
      </c>
      <c r="EM67" s="34" t="str">
        <f>IF(EL67&lt;&gt;"",HLOOKUP(COUNT($DW67:EL67)+1,$G$4:$CX$8,EM$14,0)*$D67,IF($C67=EM$17,$G$6*$D67,""))</f>
        <v/>
      </c>
      <c r="EN67" s="34" t="str">
        <f>IF(EM67&lt;&gt;"",HLOOKUP(COUNT($DW67:EM67)+1,$G$4:$CX$8,EN$14,0)*$D67,IF($C67=EN$17,$G$6*$D67,""))</f>
        <v/>
      </c>
      <c r="EO67" s="34" t="str">
        <f>IF(EN67&lt;&gt;"",HLOOKUP(COUNT($DW67:EN67)+1,$G$4:$CX$8,EO$14,0)*$D67,IF($C67=EO$17,$G$6*$D67,""))</f>
        <v/>
      </c>
      <c r="EP67" s="34" t="str">
        <f>IF(EO67&lt;&gt;"",HLOOKUP(COUNT($DW67:EO67)+1,$G$4:$CX$8,EP$14,0)*$D67,IF($C67=EP$17,$G$6*$D67,""))</f>
        <v/>
      </c>
      <c r="EQ67" s="34" t="str">
        <f>IF(EP67&lt;&gt;"",HLOOKUP(COUNT($DW67:EP67)+1,$G$4:$CX$8,EQ$14,0)*$D67,IF($C67=EQ$17,$G$6*$D67,""))</f>
        <v/>
      </c>
      <c r="ER67" s="34" t="str">
        <f>IF(EQ67&lt;&gt;"",HLOOKUP(COUNT($DW67:EQ67)+1,$G$4:$CX$8,ER$14,0)*$D67,IF($C67=ER$17,$G$6*$D67,""))</f>
        <v/>
      </c>
      <c r="ES67" s="34" t="str">
        <f>IF(ER67&lt;&gt;"",HLOOKUP(COUNT($DW67:ER67)+1,$G$4:$CX$8,ES$14,0)*$D67,IF($C67=ES$17,$G$6*$D67,""))</f>
        <v/>
      </c>
      <c r="ET67" s="34" t="str">
        <f>IF(ES67&lt;&gt;"",HLOOKUP(COUNT($DW67:ES67)+1,$G$4:$CX$8,ET$14,0)*$D67,IF($C67=ET$17,$G$6*$D67,""))</f>
        <v/>
      </c>
      <c r="EU67" s="34" t="str">
        <f>IF(ET67&lt;&gt;"",HLOOKUP(COUNT($DW67:ET67)+1,$G$4:$CX$8,EU$14,0)*$D67,IF($C67=EU$17,$G$6*$D67,""))</f>
        <v/>
      </c>
      <c r="EV67" s="34" t="str">
        <f>IF(EU67&lt;&gt;"",HLOOKUP(COUNT($DW67:EU67)+1,$G$4:$CX$8,EV$14,0)*$D67,IF($C67=EV$17,$G$6*$D67,""))</f>
        <v/>
      </c>
      <c r="EW67" s="34" t="str">
        <f>IF(EV67&lt;&gt;"",HLOOKUP(COUNT($DW67:EV67)+1,$G$4:$CX$8,EW$14,0)*$D67,IF($C67=EW$17,$G$6*$D67,""))</f>
        <v/>
      </c>
      <c r="EX67" s="34" t="str">
        <f>IF(EW67&lt;&gt;"",HLOOKUP(COUNT($DW67:EW67)+1,$G$4:$CX$8,EX$14,0)*$D67,IF($C67=EX$17,$G$6*$D67,""))</f>
        <v/>
      </c>
      <c r="EY67" s="34" t="str">
        <f>IF(EX67&lt;&gt;"",HLOOKUP(COUNT($DW67:EX67)+1,$G$4:$CX$8,EY$14,0)*$D67,IF($C67=EY$17,$G$6*$D67,""))</f>
        <v/>
      </c>
      <c r="EZ67" s="34" t="str">
        <f>IF(EY67&lt;&gt;"",HLOOKUP(COUNT($DW67:EY67)+1,$G$4:$CX$8,EZ$14,0)*$D67,IF($C67=EZ$17,$G$6*$D67,""))</f>
        <v/>
      </c>
      <c r="FA67" s="34" t="str">
        <f>IF(EZ67&lt;&gt;"",HLOOKUP(COUNT($DW67:EZ67)+1,$G$4:$CX$8,FA$14,0)*$D67,IF($C67=FA$17,$G$6*$D67,""))</f>
        <v/>
      </c>
      <c r="FB67" s="34" t="str">
        <f>IF(FA67&lt;&gt;"",HLOOKUP(COUNT($DW67:FA67)+1,$G$4:$CX$8,FB$14,0)*$D67,IF($C67=FB$17,$G$6*$D67,""))</f>
        <v/>
      </c>
      <c r="FC67" s="34" t="str">
        <f>IF(FB67&lt;&gt;"",HLOOKUP(COUNT($DW67:FB67)+1,$G$4:$CX$8,FC$14,0)*$D67,IF($C67=FC$17,$G$6*$D67,""))</f>
        <v/>
      </c>
      <c r="FD67" s="34" t="str">
        <f>IF(FC67&lt;&gt;"",HLOOKUP(COUNT($DW67:FC67)+1,$G$4:$CX$8,FD$14,0)*$D67,IF($C67=FD$17,$G$6*$D67,""))</f>
        <v/>
      </c>
      <c r="FE67" s="34" t="str">
        <f>IF(FD67&lt;&gt;"",HLOOKUP(COUNT($DW67:FD67)+1,$G$4:$CX$8,FE$14,0)*$D67,IF($C67=FE$17,$G$6*$D67,""))</f>
        <v/>
      </c>
      <c r="FF67" s="34" t="str">
        <f>IF(FE67&lt;&gt;"",HLOOKUP(COUNT($DW67:FE67)+1,$G$4:$CX$8,FF$14,0)*$D67,IF($C67=FF$17,$G$6*$D67,""))</f>
        <v/>
      </c>
      <c r="FG67" s="34" t="str">
        <f>IF(FF67&lt;&gt;"",HLOOKUP(COUNT($DW67:FF67)+1,$G$4:$CX$8,FG$14,0)*$D67,IF($C67=FG$17,$G$6*$D67,""))</f>
        <v/>
      </c>
      <c r="FH67" s="34" t="str">
        <f>IF(FG67&lt;&gt;"",HLOOKUP(COUNT($DW67:FG67)+1,$G$4:$CX$8,FH$14,0)*$D67,IF($C67=FH$17,$G$6*$D67,""))</f>
        <v/>
      </c>
      <c r="FI67" s="34" t="str">
        <f>IF(FH67&lt;&gt;"",HLOOKUP(COUNT($DW67:FH67)+1,$G$4:$CX$8,FI$14,0)*$D67,IF($C67=FI$17,$G$6*$D67,""))</f>
        <v/>
      </c>
      <c r="FJ67" s="34" t="str">
        <f>IF(FI67&lt;&gt;"",HLOOKUP(COUNT($DW67:FI67)+1,$G$4:$CX$8,FJ$14,0)*$D67,IF($C67=FJ$17,$G$6*$D67,""))</f>
        <v/>
      </c>
      <c r="FK67" s="34" t="str">
        <f>IF(FJ67&lt;&gt;"",HLOOKUP(COUNT($DW67:FJ67)+1,$G$4:$CX$8,FK$14,0)*$D67,IF($C67=FK$17,$G$6*$D67,""))</f>
        <v/>
      </c>
      <c r="FL67" s="34" t="str">
        <f>IF(FK67&lt;&gt;"",HLOOKUP(COUNT($DW67:FK67)+1,$G$4:$CX$8,FL$14,0)*$D67,IF($C67=FL$17,$G$6*$D67,""))</f>
        <v/>
      </c>
      <c r="FM67" s="34" t="str">
        <f>IF(FL67&lt;&gt;"",HLOOKUP(COUNT($DW67:FL67)+1,$G$4:$CX$8,FM$14,0)*$D67,IF($C67=FM$17,$G$6*$D67,""))</f>
        <v/>
      </c>
      <c r="FN67" s="34" t="str">
        <f>IF(FM67&lt;&gt;"",HLOOKUP(COUNT($DW67:FM67)+1,$G$4:$CX$8,FN$14,0)*$D67,IF($C67=FN$17,$G$6*$D67,""))</f>
        <v/>
      </c>
      <c r="FO67" s="34" t="str">
        <f>IF(FN67&lt;&gt;"",HLOOKUP(COUNT($DW67:FN67)+1,$G$4:$CX$8,FO$14,0)*$D67,IF($C67=FO$17,$G$6*$D67,""))</f>
        <v/>
      </c>
      <c r="FP67" s="34" t="str">
        <f>IF(FO67&lt;&gt;"",HLOOKUP(COUNT($DW67:FO67)+1,$G$4:$CX$8,FP$14,0)*$D67,IF($C67=FP$17,$G$6*$D67,""))</f>
        <v/>
      </c>
      <c r="FQ67" s="34" t="str">
        <f>IF(FP67&lt;&gt;"",HLOOKUP(COUNT($DW67:FP67)+1,$G$4:$CX$8,FQ$14,0)*$D67,IF($C67=FQ$17,$G$6*$D67,""))</f>
        <v/>
      </c>
      <c r="FR67" s="34" t="str">
        <f>IF(FQ67&lt;&gt;"",HLOOKUP(COUNT($DW67:FQ67)+1,$G$4:$CX$8,FR$14,0)*$D67,IF($C67=FR$17,$G$6*$D67,""))</f>
        <v/>
      </c>
      <c r="FS67" s="34" t="str">
        <f>IF(FR67&lt;&gt;"",HLOOKUP(COUNT($DW67:FR67)+1,$G$4:$CX$8,FS$14,0)*$D67,IF($C67=FS$17,$G$6*$D67,""))</f>
        <v/>
      </c>
      <c r="FT67" s="34">
        <f>IF(FS67&lt;&gt;"",HLOOKUP(COUNT($DW67:FS67)+1,$G$4:$CX$8,FT$14,0)*$D67,IF($C67=FT$17,$G$6*$D67,""))</f>
        <v>0</v>
      </c>
      <c r="FU67" s="34">
        <f>IF(FT67&lt;&gt;"",HLOOKUP(COUNT($DW67:FT67)+1,$G$4:$CX$8,FU$14,0)*$D67,IF($C67=FU$17,$G$6*$D67,""))</f>
        <v>7500</v>
      </c>
      <c r="FV67" s="34">
        <f>IF(FU67&lt;&gt;"",HLOOKUP(COUNT($DW67:FU67)+1,$G$4:$CX$8,FV$14,0)*$D67,IF($C67=FV$17,$G$6*$D67,""))</f>
        <v>7500</v>
      </c>
      <c r="FW67" s="34">
        <f>IF(FV67&lt;&gt;"",HLOOKUP(COUNT($DW67:FV67)+1,$G$4:$CX$8,FW$14,0)*$D67,IF($C67=FW$17,$G$6*$D67,""))</f>
        <v>7500</v>
      </c>
      <c r="FX67" s="34">
        <f>IF(FW67&lt;&gt;"",HLOOKUP(COUNT($DW67:FW67)+1,$G$4:$CX$8,FX$14,0)*$D67,IF($C67=FX$17,$G$6*$D67,""))</f>
        <v>9048.4582084179765</v>
      </c>
      <c r="FY67" s="34">
        <f>IF(FX67&lt;&gt;"",HLOOKUP(COUNT($DW67:FX67)+1,$G$4:$CX$8,FY$14,0)*$D67,IF($C67=FY$17,$G$6*$D67,""))</f>
        <v>11310.572760522478</v>
      </c>
      <c r="FZ67" s="34">
        <f>IF(FY67&lt;&gt;"",HLOOKUP(COUNT($DW67:FY67)+1,$G$4:$CX$8,FZ$14,0)*$D67,IF($C67=FZ$17,$G$6*$D67,""))</f>
        <v>13572.687312626966</v>
      </c>
      <c r="GA67" s="34">
        <f>IF(FZ67&lt;&gt;"",HLOOKUP(COUNT($DW67:FZ67)+1,$G$4:$CX$8,GA$14,0)*$D67,IF($C67=GA$17,$G$6*$D67,""))</f>
        <v>15744.31728264728</v>
      </c>
      <c r="GB67" s="34">
        <f>IF(GA67&lt;&gt;"",HLOOKUP(COUNT($DW67:GA67)+1,$G$4:$CX$8,GB$14,0)*$D67,IF($C67=GB$17,$G$6*$D67,""))</f>
        <v>17948.521702217906</v>
      </c>
      <c r="GC67" s="34">
        <f>IF(GB67&lt;&gt;"",HLOOKUP(COUNT($DW67:GB67)+1,$G$4:$CX$8,GC$14,0)*$D67,IF($C67=GC$17,$G$6*$D67,""))</f>
        <v>20281.829523506218</v>
      </c>
      <c r="GD67" s="34">
        <f>IF(GC67&lt;&gt;"",HLOOKUP(COUNT($DW67:GC67)+1,$G$4:$CX$8,GD$14,0)*$D67,IF($C67=GD$17,$G$6*$D67,""))</f>
        <v>22512.830771091903</v>
      </c>
      <c r="GE67" s="34">
        <f>IF(GD67&lt;&gt;"",HLOOKUP(COUNT($DW67:GD67)+1,$G$4:$CX$8,GE$14,0)*$D67,IF($C67=GE$17,$G$6*$D67,""))</f>
        <v>24764.113848201101</v>
      </c>
      <c r="GF67" s="34">
        <f>IF(GE67&lt;&gt;"",HLOOKUP(COUNT($DW67:GE67)+1,$G$4:$CX$8,GF$14,0)*$D67,IF($C67=GF$17,$G$6*$D67,""))</f>
        <v>18573.085386150833</v>
      </c>
      <c r="GG67" s="34">
        <f>IF(GF67&lt;&gt;"",HLOOKUP(COUNT($DW67:GF67)+1,$G$4:$CX$8,GG$14,0)*$D67,IF($C67=GG$17,$G$6*$D67,""))</f>
        <v>17644.431116843283</v>
      </c>
      <c r="GH67" s="34">
        <f>IF(GG67&lt;&gt;"",HLOOKUP(COUNT($DW67:GG67)+1,$G$4:$CX$8,GH$14,0)*$D67,IF($C67=GH$17,$G$6*$D67,""))</f>
        <v>19408.874228527617</v>
      </c>
      <c r="GI67" s="34">
        <f>IF(GH67&lt;&gt;"",HLOOKUP(COUNT($DW67:GH67)+1,$G$4:$CX$8,GI$14,0)*$D67,IF($C67=GI$17,$G$6*$D67,""))</f>
        <v>21349.761651380388</v>
      </c>
      <c r="GJ67" s="34">
        <f>IF(GI67&lt;&gt;"",HLOOKUP(COUNT($DW67:GI67)+1,$G$4:$CX$8,GJ$14,0)*$D67,IF($C67=GJ$17,$G$6*$D67,""))</f>
        <v>23484.73781651842</v>
      </c>
      <c r="GK67" s="34">
        <f>IF(GJ67&lt;&gt;"",HLOOKUP(COUNT($DW67:GJ67)+1,$G$4:$CX$8,GK$14,0)*$D67,IF($C67=GK$17,$G$6*$D67,""))</f>
        <v>25833.211598170259</v>
      </c>
      <c r="GL67" s="34">
        <f>IF(GK67&lt;&gt;"",HLOOKUP(COUNT($DW67:GK67)+1,$G$4:$CX$8,GL$14,0)*$D67,IF($C67=GL$17,$G$6*$D67,""))</f>
        <v>24541.551018261736</v>
      </c>
      <c r="GM67" s="34">
        <f>IF(GL67&lt;&gt;"",HLOOKUP(COUNT($DW67:GL67)+1,$G$4:$CX$8,GM$14,0)*$D67,IF($C67=GM$17,$G$6*$D67,""))</f>
        <v>23314.473467348653</v>
      </c>
      <c r="GN67" s="34">
        <f>IF(GM67&lt;&gt;"",HLOOKUP(COUNT($DW67:GM67)+1,$G$4:$CX$8,GN$14,0)*$D67,IF($C67=GN$17,$G$6*$D67,""))</f>
        <v>24946.486610063057</v>
      </c>
      <c r="GO67" s="34">
        <f>IF(GN67&lt;&gt;"",HLOOKUP(COUNT($DW67:GN67)+1,$G$4:$CX$8,GO$14,0)*$D67,IF($C67=GO$17,$G$6*$D67,""))</f>
        <v>26692.740672767472</v>
      </c>
      <c r="GP67" s="34">
        <f>IF(GO67&lt;&gt;"",HLOOKUP(COUNT($DW67:GO67)+1,$G$4:$CX$8,GP$14,0)*$D67,IF($C67=GP$17,$G$6*$D67,""))</f>
        <v>28561.232519861194</v>
      </c>
      <c r="GQ67" s="34">
        <f>IF(GP67&lt;&gt;"",HLOOKUP(COUNT($DW67:GP67)+1,$G$4:$CX$8,GQ$14,0)*$D67,IF($C67=GQ$17,$G$6*$D67,""))</f>
        <v>31417.355771847309</v>
      </c>
      <c r="GR67" s="34">
        <f>IF(GQ67&lt;&gt;"",HLOOKUP(COUNT($DW67:GQ67)+1,$G$4:$CX$8,GR$14,0)*$D67,IF($C67=GR$17,$G$6*$D67,""))</f>
        <v>26704.75240607022</v>
      </c>
      <c r="GS67" s="34">
        <f>IF(GR67&lt;&gt;"",HLOOKUP(COUNT($DW67:GR67)+1,$G$4:$CX$8,GS$14,0)*$D67,IF($C67=GS$17,$G$6*$D67,""))</f>
        <v>25369.514785766714</v>
      </c>
      <c r="GT67" s="34">
        <f>IF(GS67&lt;&gt;"",HLOOKUP(COUNT($DW67:GS67)+1,$G$4:$CX$8,GT$14,0)*$D67,IF($C67=GT$17,$G$6*$D67,""))</f>
        <v>26637.990525055047</v>
      </c>
      <c r="GU67" s="34">
        <f>IF(GT67&lt;&gt;"",HLOOKUP(COUNT($DW67:GT67)+1,$G$4:$CX$8,GU$14,0)*$D67,IF($C67=GU$17,$G$6*$D67,""))</f>
        <v>27969.890051307804</v>
      </c>
      <c r="GV67" s="34">
        <f>IF(GU67&lt;&gt;"",HLOOKUP(COUNT($DW67:GU67)+1,$G$4:$CX$8,GV$14,0)*$D67,IF($C67=GV$17,$G$6*$D67,""))</f>
        <v>29368.38455387318</v>
      </c>
      <c r="GW67" s="34">
        <f>IF(GV67&lt;&gt;"",HLOOKUP(COUNT($DW67:GV67)+1,$G$4:$CX$8,GW$14,0)*$D67,IF($C67=GW$17,$G$6*$D67,""))</f>
        <v>31424.171472644306</v>
      </c>
      <c r="GX67" s="34">
        <f>IF(GW67&lt;&gt;"",HLOOKUP(COUNT($DW67:GW67)+1,$G$4:$CX$8,GX$14,0)*$D67,IF($C67=GX$17,$G$6*$D67,""))</f>
        <v>28281.754325379879</v>
      </c>
      <c r="GY67" s="34">
        <f>IF(GX67&lt;&gt;"",HLOOKUP(COUNT($DW67:GX67)+1,$G$4:$CX$8,GY$14,0)*$D67,IF($C67=GY$17,$G$6*$D67,""))</f>
        <v>25453.578892841902</v>
      </c>
      <c r="GZ67" s="34">
        <f>IF(GY67&lt;&gt;"",HLOOKUP(COUNT($DW67:GY67)+1,$G$4:$CX$8,GZ$14,0)*$D67,IF($C67=GZ$17,$G$6*$D67,""))</f>
        <v>27235.329415340824</v>
      </c>
      <c r="HA67" s="34">
        <f>IF(GZ67&lt;&gt;"",HLOOKUP(COUNT($DW67:GZ67)+1,$G$4:$CX$8,HA$14,0)*$D67,IF($C67=HA$17,$G$6*$D67,""))</f>
        <v>29141.802474414675</v>
      </c>
      <c r="HB67" s="34">
        <f>IF(HA67&lt;&gt;"",HLOOKUP(COUNT($DW67:HA67)+1,$G$4:$CX$8,HB$14,0)*$D67,IF($C67=HB$17,$G$6*$D67,""))</f>
        <v>31181.728647623713</v>
      </c>
      <c r="HC67" s="34">
        <f>IF(HB67&lt;&gt;"",HLOOKUP(COUNT($DW67:HB67)+1,$G$4:$CX$8,HC$14,0)*$D67,IF($C67=HC$17,$G$6*$D67,""))</f>
        <v>33676.266939433612</v>
      </c>
      <c r="HD67" s="34">
        <f>IF(HC67&lt;&gt;"",HLOOKUP(COUNT($DW67:HC67)+1,$G$4:$CX$8,HD$14,0)*$D67,IF($C67=HD$17,$G$6*$D67,""))</f>
        <v>28961.589567912906</v>
      </c>
      <c r="HE67" s="34">
        <f>IF(HD67&lt;&gt;"",HLOOKUP(COUNT($DW67:HD67)+1,$G$4:$CX$8,HE$14,0)*$D67,IF($C67=HE$17,$G$6*$D67,""))</f>
        <v>27513.510089517258</v>
      </c>
      <c r="HF67" s="34">
        <f>IF(HE67&lt;&gt;"",HLOOKUP(COUNT($DW67:HE67)+1,$G$4:$CX$8,HF$14,0)*$D67,IF($C67=HF$17,$G$6*$D67,""))</f>
        <v>28889.18559399313</v>
      </c>
      <c r="HG67" s="34">
        <f>IF(HF67&lt;&gt;"",HLOOKUP(COUNT($DW67:HF67)+1,$G$4:$CX$8,HG$14,0)*$D67,IF($C67=HG$17,$G$6*$D67,""))</f>
        <v>30333.644873692774</v>
      </c>
      <c r="HH67" s="34">
        <f>IF(HG67&lt;&gt;"",HLOOKUP(COUNT($DW67:HG67)+1,$G$4:$CX$8,HH$14,0)*$D67,IF($C67=HH$17,$G$6*$D67,""))</f>
        <v>31850.327117377412</v>
      </c>
      <c r="HI67" s="34">
        <f>IF(HH67&lt;&gt;"",HLOOKUP(COUNT($DW67:HH67)+1,$G$4:$CX$8,HI$14,0)*$D67,IF($C67=HI$17,$G$6*$D67,""))</f>
        <v>34079.850015593824</v>
      </c>
      <c r="HJ67" s="34">
        <f>IF(HI67&lt;&gt;"",HLOOKUP(COUNT($DW67:HI67)+1,$G$4:$CX$8,HJ$14,0)*$D67,IF($C67=HJ$17,$G$6*$D67,""))</f>
        <v>30671.865014034454</v>
      </c>
      <c r="HK67" s="34">
        <f>IF(HJ67&lt;&gt;"",HLOOKUP(COUNT($DW67:HJ67)+1,$G$4:$CX$8,HK$14,0)*$D67,IF($C67=HK$17,$G$6*$D67,""))</f>
        <v>27604.678512631006</v>
      </c>
      <c r="HL67" s="34">
        <f>IF(HK67&lt;&gt;"",HLOOKUP(COUNT($DW67:HK67)+1,$G$4:$CX$8,HL$14,0)*$D67,IF($C67=HL$17,$G$6*$D67,""))</f>
        <v>29537.006008515182</v>
      </c>
      <c r="HM67" s="34">
        <f>IF(HL67&lt;&gt;"",HLOOKUP(COUNT($DW67:HL67)+1,$G$4:$CX$8,HM$14,0)*$D67,IF($C67=HM$17,$G$6*$D67,""))</f>
        <v>31604.59642911124</v>
      </c>
      <c r="HN67" s="34">
        <f>IF(HM67&lt;&gt;"",HLOOKUP(COUNT($DW67:HM67)+1,$G$4:$CX$8,HN$14,0)*$D67,IF($C67=HN$17,$G$6*$D67,""))</f>
        <v>33816.918179149026</v>
      </c>
      <c r="HO67" s="34">
        <f>IF(HN67&lt;&gt;"",HLOOKUP(COUNT($DW67:HN67)+1,$G$4:$CX$8,HO$14,0)*$D67,IF($C67=HO$17,$G$6*$D67,""))</f>
        <v>36522.271633480945</v>
      </c>
      <c r="HP67" s="34">
        <f>IF(HO67&lt;&gt;"",HLOOKUP(COUNT($DW67:HO67)+1,$G$4:$CX$8,HP$14,0)*$D67,IF($C67=HP$17,$G$6*$D67,""))</f>
        <v>31774.376321128417</v>
      </c>
      <c r="HQ67" s="34">
        <f>IF(HP67&lt;&gt;"",HLOOKUP(COUNT($DW67:HP67)+1,$G$4:$CX$8,HQ$14,0)*$D67,IF($C67=HQ$17,$G$6*$D67,""))</f>
        <v>30185.657505072006</v>
      </c>
      <c r="HR67" s="34">
        <f>IF(HQ67&lt;&gt;"",HLOOKUP(COUNT($DW67:HQ67)+1,$G$4:$CX$8,HR$14,0)*$D67,IF($C67=HR$17,$G$6*$D67,""))</f>
        <v>31694.940380325599</v>
      </c>
      <c r="HS67" s="34">
        <f>IF(HR67&lt;&gt;"",HLOOKUP(COUNT($DW67:HR67)+1,$G$4:$CX$8,HS$14,0)*$D67,IF($C67=HS$17,$G$6*$D67,""))</f>
        <v>33279.687399341885</v>
      </c>
      <c r="HT67" s="34">
        <f>IF(HS67&lt;&gt;"",HLOOKUP(COUNT($DW67:HS67)+1,$G$4:$CX$8,HT$14,0)*$D67,IF($C67=HT$17,$G$6*$D67,""))</f>
        <v>34943.671769308989</v>
      </c>
      <c r="HU67" s="34">
        <f>IF(HT67&lt;&gt;"",HLOOKUP(COUNT($DW67:HT67)+1,$G$4:$CX$8,HU$14,0)*$D67,IF($C67=HU$17,$G$6*$D67,""))</f>
        <v>37389.728793160604</v>
      </c>
      <c r="HV67" s="34">
        <f>IF(HU67&lt;&gt;"",HLOOKUP(COUNT($DW67:HU67)+1,$G$4:$CX$8,HV$14,0)*$D67,IF($C67=HV$17,$G$6*$D67,""))</f>
        <v>33650.755913844543</v>
      </c>
      <c r="HW67" s="34">
        <f>IF(HV67&lt;&gt;"",HLOOKUP(COUNT($DW67:HV67)+1,$G$4:$CX$8,HW$14,0)*$D67,IF($C67=HW$17,$G$6*$D67,""))</f>
        <v>30285.680322460095</v>
      </c>
      <c r="HX67" s="34">
        <f>IF(HW67&lt;&gt;"",HLOOKUP(COUNT($DW67:HW67)+1,$G$4:$CX$8,HX$14,0)*$D67,IF($C67=HX$17,$G$6*$D67,""))</f>
        <v>32405.677945032297</v>
      </c>
      <c r="HY67" s="34">
        <f>IF(HX67&lt;&gt;"",HLOOKUP(COUNT($DW67:HX67)+1,$G$4:$CX$8,HY$14,0)*$D67,IF($C67=HY$17,$G$6*$D67,""))</f>
        <v>34674.075401184564</v>
      </c>
      <c r="HZ67" s="34">
        <f>IF(HY67&lt;&gt;"",HLOOKUP(COUNT($DW67:HY67)+1,$G$4:$CX$8,HZ$14,0)*$D67,IF($C67=HZ$17,$G$6*$D67,""))</f>
        <v>37101.260679267478</v>
      </c>
      <c r="IA67" s="34">
        <f>IF(HZ67&lt;&gt;"",HLOOKUP(COUNT($DW67:HZ67)+1,$G$4:$CX$8,IA$14,0)*$D67,IF($C67=IA$17,$G$6*$D67,""))</f>
        <v>40069.36153360887</v>
      </c>
      <c r="IB67" s="34">
        <f>IF(IA67&lt;&gt;"",HLOOKUP(COUNT($DW67:IA67)+1,$G$4:$CX$8,IB$14,0)*$D67,IF($C67=IB$17,$G$6*$D67,""))</f>
        <v>26078.945912591145</v>
      </c>
      <c r="IC67" s="34">
        <f>IF(IB67&lt;&gt;"",HLOOKUP(COUNT($DW67:IB67)+1,$G$4:$CX$8,IC$14,0)*$D67,IF($C67=IC$17,$G$6*$D67,""))</f>
        <v>26078.945912591145</v>
      </c>
      <c r="ID67" s="34">
        <f>IF(IC67&lt;&gt;"",HLOOKUP(COUNT($DW67:IC67)+1,$G$4:$CX$8,ID$14,0)*$D67,IF($C67=ID$17,$G$6*$D67,""))</f>
        <v>26078.945912591145</v>
      </c>
      <c r="IE67" s="34">
        <f>IF(ID67&lt;&gt;"",HLOOKUP(COUNT($DW67:ID67)+1,$G$4:$CX$8,IE$14,0)*$D67,IF($C67=IE$17,$G$6*$D67,""))</f>
        <v>26078.945912591145</v>
      </c>
      <c r="IF67" s="34">
        <f>IF(IE67&lt;&gt;"",HLOOKUP(COUNT($DW67:IE67)+1,$G$4:$CX$8,IF$14,0)*$D67,IF($C67=IF$17,$G$6*$D67,""))</f>
        <v>26078.945912591145</v>
      </c>
      <c r="IG67" s="34">
        <f>IF(IF67&lt;&gt;"",HLOOKUP(COUNT($DW67:IF67)+1,$G$4:$CX$8,IG$14,0)*$D67,IF($C67=IG$17,$G$6*$D67,""))</f>
        <v>26078.945912591145</v>
      </c>
      <c r="IH67" s="34">
        <f>IF(IG67&lt;&gt;"",HLOOKUP(COUNT($DW67:IG67)+1,$G$4:$CX$8,IH$14,0)*$D67,IF($C67=IH$17,$G$6*$D67,""))</f>
        <v>26078.945912591145</v>
      </c>
      <c r="II67" s="34">
        <f>IF(IH67&lt;&gt;"",HLOOKUP(COUNT($DW67:IH67)+1,$G$4:$CX$8,II$14,0)*$D67,IF($C67=II$17,$G$6*$D67,""))</f>
        <v>26078.945912591145</v>
      </c>
      <c r="IJ67" s="34">
        <f>IF(II67&lt;&gt;"",HLOOKUP(COUNT($DW67:II67)+1,$G$4:$CX$8,IJ$14,0)*$D67,IF($C67=IJ$17,$G$6*$D67,""))</f>
        <v>26078.945912591145</v>
      </c>
      <c r="IK67" s="34">
        <f>IF(IJ67&lt;&gt;"",HLOOKUP(COUNT($DW67:IJ67)+1,$G$4:$CX$8,IK$14,0)*$D67,IF($C67=IK$17,$G$6*$D67,""))</f>
        <v>26078.945912591145</v>
      </c>
      <c r="IL67" s="34">
        <f>IF(IK67&lt;&gt;"",HLOOKUP(COUNT($DW67:IK67)+1,$G$4:$CX$8,IL$14,0)*$D67,IF($C67=IL$17,$G$6*$D67,""))</f>
        <v>26078.945912591145</v>
      </c>
      <c r="IM67" s="34">
        <f>IF(IL67&lt;&gt;"",HLOOKUP(COUNT($DW67:IL67)+1,$G$4:$CX$8,IM$14,0)*$D67,IF($C67=IM$17,$G$6*$D67,""))</f>
        <v>26078.945912591145</v>
      </c>
      <c r="IO67" s="34" t="str">
        <f>IF(IN67&lt;&gt;"",HLOOKUP(COUNT($IN67:IN67)+1,$G$4:$EH$8,IO$14,0)*$D67,IF($C67=IO$17,$G$7*$D67,""))</f>
        <v/>
      </c>
      <c r="IP67" s="34" t="str">
        <f>IF(IO67&lt;&gt;"",HLOOKUP(COUNT($IN67:IO67)+1,$G$4:$EH$8,IP$14,0)*$D67,IF($C67=IP$17,$G$7*$D67,""))</f>
        <v/>
      </c>
      <c r="IQ67" s="34" t="str">
        <f>IF(IP67&lt;&gt;"",HLOOKUP(COUNT($IN67:IP67)+1,$G$4:$EH$8,IQ$14,0)*$D67,IF($C67=IQ$17,$G$7*$D67,""))</f>
        <v/>
      </c>
      <c r="IR67" s="34" t="str">
        <f>IF(IQ67&lt;&gt;"",HLOOKUP(COUNT($IN67:IQ67)+1,$G$4:$EH$8,IR$14,0)*$D67,IF($C67=IR$17,$G$7*$D67,""))</f>
        <v/>
      </c>
      <c r="IS67" s="34" t="str">
        <f>IF(IR67&lt;&gt;"",HLOOKUP(COUNT($IN67:IR67)+1,$G$4:$EH$8,IS$14,0)*$D67,IF($C67=IS$17,$G$7*$D67,""))</f>
        <v/>
      </c>
      <c r="IT67" s="34" t="str">
        <f>IF(IS67&lt;&gt;"",HLOOKUP(COUNT($IN67:IS67)+1,$G$4:$EH$8,IT$14,0)*$D67,IF($C67=IT$17,$G$7*$D67,""))</f>
        <v/>
      </c>
      <c r="IU67" s="34" t="str">
        <f>IF(IT67&lt;&gt;"",HLOOKUP(COUNT($IN67:IT67)+1,$G$4:$EH$8,IU$14,0)*$D67,IF($C67=IU$17,$G$7*$D67,""))</f>
        <v/>
      </c>
      <c r="IV67" s="34" t="str">
        <f>IF(IU67&lt;&gt;"",HLOOKUP(COUNT($IN67:IU67)+1,$G$4:$EH$8,IV$14,0)*$D67,IF($C67=IV$17,$G$7*$D67,""))</f>
        <v/>
      </c>
      <c r="IW67" s="34" t="str">
        <f>IF(IV67&lt;&gt;"",HLOOKUP(COUNT($IN67:IV67)+1,$G$4:$EH$8,IW$14,0)*$D67,IF($C67=IW$17,$G$7*$D67,""))</f>
        <v/>
      </c>
      <c r="IX67" s="34" t="str">
        <f>IF(IW67&lt;&gt;"",HLOOKUP(COUNT($IN67:IW67)+1,$G$4:$EH$8,IX$14,0)*$D67,IF($C67=IX$17,$G$7*$D67,""))</f>
        <v/>
      </c>
      <c r="IY67" s="34" t="str">
        <f>IF(IX67&lt;&gt;"",HLOOKUP(COUNT($IN67:IX67)+1,$G$4:$EH$8,IY$14,0)*$D67,IF($C67=IY$17,$G$7*$D67,""))</f>
        <v/>
      </c>
      <c r="IZ67" s="34" t="str">
        <f>IF(IY67&lt;&gt;"",HLOOKUP(COUNT($IN67:IY67)+1,$G$4:$EH$8,IZ$14,0)*$D67,IF($C67=IZ$17,$G$7*$D67,""))</f>
        <v/>
      </c>
      <c r="JA67" s="34" t="str">
        <f>IF(IZ67&lt;&gt;"",HLOOKUP(COUNT($IN67:IZ67)+1,$G$4:$EH$8,JA$14,0)*$D67,IF($C67=JA$17,$G$7*$D67,""))</f>
        <v/>
      </c>
      <c r="JB67" s="34" t="str">
        <f>IF(JA67&lt;&gt;"",HLOOKUP(COUNT($IN67:JA67)+1,$G$4:$EH$8,JB$14,0)*$D67,IF($C67=JB$17,$G$7*$D67,""))</f>
        <v/>
      </c>
      <c r="JC67" s="34" t="str">
        <f>IF(JB67&lt;&gt;"",HLOOKUP(COUNT($IN67:JB67)+1,$G$4:$EH$8,JC$14,0)*$D67,IF($C67=JC$17,$G$7*$D67,""))</f>
        <v/>
      </c>
      <c r="JD67" s="34" t="str">
        <f>IF(JC67&lt;&gt;"",HLOOKUP(COUNT($IN67:JC67)+1,$G$4:$EH$8,JD$14,0)*$D67,IF($C67=JD$17,$G$7*$D67,""))</f>
        <v/>
      </c>
      <c r="JE67" s="34" t="str">
        <f>IF(JD67&lt;&gt;"",HLOOKUP(COUNT($IN67:JD67)+1,$G$4:$EH$8,JE$14,0)*$D67,IF($C67=JE$17,$G$7*$D67,""))</f>
        <v/>
      </c>
      <c r="JF67" s="34" t="str">
        <f>IF(JE67&lt;&gt;"",HLOOKUP(COUNT($IN67:JE67)+1,$G$4:$EH$8,JF$14,0)*$D67,IF($C67=JF$17,$G$7*$D67,""))</f>
        <v/>
      </c>
      <c r="JG67" s="34" t="str">
        <f>IF(JF67&lt;&gt;"",HLOOKUP(COUNT($IN67:JF67)+1,$G$4:$EH$8,JG$14,0)*$D67,IF($C67=JG$17,$G$7*$D67,""))</f>
        <v/>
      </c>
      <c r="JH67" s="34" t="str">
        <f>IF(JG67&lt;&gt;"",HLOOKUP(COUNT($IN67:JG67)+1,$G$4:$EH$8,JH$14,0)*$D67,IF($C67=JH$17,$G$7*$D67,""))</f>
        <v/>
      </c>
      <c r="JI67" s="34" t="str">
        <f>IF(JH67&lt;&gt;"",HLOOKUP(COUNT($IN67:JH67)+1,$G$4:$EH$8,JI$14,0)*$D67,IF($C67=JI$17,$G$7*$D67,""))</f>
        <v/>
      </c>
      <c r="JJ67" s="34" t="str">
        <f>IF(JI67&lt;&gt;"",HLOOKUP(COUNT($IN67:JI67)+1,$G$4:$EH$8,JJ$14,0)*$D67,IF($C67=JJ$17,$G$7*$D67,""))</f>
        <v/>
      </c>
      <c r="JK67" s="34" t="str">
        <f>IF(JJ67&lt;&gt;"",HLOOKUP(COUNT($IN67:JJ67)+1,$G$4:$EH$8,JK$14,0)*$D67,IF($C67=JK$17,$G$7*$D67,""))</f>
        <v/>
      </c>
      <c r="JL67" s="34" t="str">
        <f>IF(JK67&lt;&gt;"",HLOOKUP(COUNT($IN67:JK67)+1,$G$4:$EH$8,JL$14,0)*$D67,IF($C67=JL$17,$G$7*$D67,""))</f>
        <v/>
      </c>
      <c r="JM67" s="34" t="str">
        <f>IF(JL67&lt;&gt;"",HLOOKUP(COUNT($IN67:JL67)+1,$G$4:$EH$8,JM$14,0)*$D67,IF($C67=JM$17,$G$7*$D67,""))</f>
        <v/>
      </c>
      <c r="JN67" s="34" t="str">
        <f>IF(JM67&lt;&gt;"",HLOOKUP(COUNT($IN67:JM67)+1,$G$4:$EH$8,JN$14,0)*$D67,IF($C67=JN$17,$G$7*$D67,""))</f>
        <v/>
      </c>
      <c r="JO67" s="34" t="str">
        <f>IF(JN67&lt;&gt;"",HLOOKUP(COUNT($IN67:JN67)+1,$G$4:$EH$8,JO$14,0)*$D67,IF($C67=JO$17,$G$7*$D67,""))</f>
        <v/>
      </c>
      <c r="JP67" s="34" t="str">
        <f>IF(JO67&lt;&gt;"",HLOOKUP(COUNT($IN67:JO67)+1,$G$4:$EH$8,JP$14,0)*$D67,IF($C67=JP$17,$G$7*$D67,""))</f>
        <v/>
      </c>
      <c r="JQ67" s="34" t="str">
        <f>IF(JP67&lt;&gt;"",HLOOKUP(COUNT($IN67:JP67)+1,$G$4:$EH$8,JQ$14,0)*$D67,IF($C67=JQ$17,$G$7*$D67,""))</f>
        <v/>
      </c>
      <c r="JR67" s="34" t="str">
        <f>IF(JQ67&lt;&gt;"",HLOOKUP(COUNT($IN67:JQ67)+1,$G$4:$EH$8,JR$14,0)*$D67,IF($C67=JR$17,$G$7*$D67,""))</f>
        <v/>
      </c>
      <c r="JS67" s="34" t="str">
        <f>IF(JR67&lt;&gt;"",HLOOKUP(COUNT($IN67:JR67)+1,$G$4:$EH$8,JS$14,0)*$D67,IF($C67=JS$17,$G$7*$D67,""))</f>
        <v/>
      </c>
      <c r="JT67" s="34" t="str">
        <f>IF(JS67&lt;&gt;"",HLOOKUP(COUNT($IN67:JS67)+1,$G$4:$EH$8,JT$14,0)*$D67,IF($C67=JT$17,$G$7*$D67,""))</f>
        <v/>
      </c>
      <c r="JU67" s="34" t="str">
        <f>IF(JT67&lt;&gt;"",HLOOKUP(COUNT($IN67:JT67)+1,$G$4:$EH$8,JU$14,0)*$D67,IF($C67=JU$17,$G$7*$D67,""))</f>
        <v/>
      </c>
      <c r="JV67" s="34" t="str">
        <f>IF(JU67&lt;&gt;"",HLOOKUP(COUNT($IN67:JU67)+1,$G$4:$EH$8,JV$14,0)*$D67,IF($C67=JV$17,$G$7*$D67,""))</f>
        <v/>
      </c>
      <c r="JW67" s="34" t="str">
        <f>IF(JV67&lt;&gt;"",HLOOKUP(COUNT($IN67:JV67)+1,$G$4:$EH$8,JW$14,0)*$D67,IF($C67=JW$17,$G$7*$D67,""))</f>
        <v/>
      </c>
      <c r="JX67" s="34" t="str">
        <f>IF(JW67&lt;&gt;"",HLOOKUP(COUNT($IN67:JW67)+1,$G$4:$EH$8,JX$14,0)*$D67,IF($C67=JX$17,$G$7*$D67,""))</f>
        <v/>
      </c>
      <c r="JY67" s="34" t="str">
        <f>IF(JX67&lt;&gt;"",HLOOKUP(COUNT($IN67:JX67)+1,$G$4:$EH$8,JY$14,0)*$D67,IF($C67=JY$17,$G$7*$D67,""))</f>
        <v/>
      </c>
      <c r="JZ67" s="34" t="str">
        <f>IF(JY67&lt;&gt;"",HLOOKUP(COUNT($IN67:JY67)+1,$G$4:$EH$8,JZ$14,0)*$D67,IF($C67=JZ$17,$G$7*$D67,""))</f>
        <v/>
      </c>
      <c r="KA67" s="34" t="str">
        <f>IF(JZ67&lt;&gt;"",HLOOKUP(COUNT($IN67:JZ67)+1,$G$4:$EH$8,KA$14,0)*$D67,IF($C67=KA$17,$G$7*$D67,""))</f>
        <v/>
      </c>
      <c r="KB67" s="34" t="str">
        <f>IF(KA67&lt;&gt;"",HLOOKUP(COUNT($IN67:KA67)+1,$G$4:$EH$8,KB$14,0)*$D67,IF($C67=KB$17,$G$7*$D67,""))</f>
        <v/>
      </c>
      <c r="KC67" s="34" t="str">
        <f>IF(KB67&lt;&gt;"",HLOOKUP(COUNT($IN67:KB67)+1,$G$4:$EH$8,KC$14,0)*$D67,IF($C67=KC$17,$G$7*$D67,""))</f>
        <v/>
      </c>
      <c r="KD67" s="34" t="str">
        <f>IF(KC67&lt;&gt;"",HLOOKUP(COUNT($IN67:KC67)+1,$G$4:$EH$8,KD$14,0)*$D67,IF($C67=KD$17,$G$7*$D67,""))</f>
        <v/>
      </c>
      <c r="KE67" s="34" t="str">
        <f>IF(KD67&lt;&gt;"",HLOOKUP(COUNT($IN67:KD67)+1,$G$4:$EH$8,KE$14,0)*$D67,IF($C67=KE$17,$G$7*$D67,""))</f>
        <v/>
      </c>
      <c r="KF67" s="34" t="str">
        <f>IF(KE67&lt;&gt;"",HLOOKUP(COUNT($IN67:KE67)+1,$G$4:$EH$8,KF$14,0)*$D67,IF($C67=KF$17,$G$7*$D67,""))</f>
        <v/>
      </c>
      <c r="KG67" s="34" t="str">
        <f>IF(KF67&lt;&gt;"",HLOOKUP(COUNT($IN67:KF67)+1,$G$4:$EH$8,KG$14,0)*$D67,IF($C67=KG$17,$G$7*$D67,""))</f>
        <v/>
      </c>
      <c r="KH67" s="34" t="str">
        <f>IF(KG67&lt;&gt;"",HLOOKUP(COUNT($IN67:KG67)+1,$G$4:$EH$8,KH$14,0)*$D67,IF($C67=KH$17,$G$7*$D67,""))</f>
        <v/>
      </c>
      <c r="KI67" s="34" t="str">
        <f>IF(KH67&lt;&gt;"",HLOOKUP(COUNT($IN67:KH67)+1,$G$4:$EH$8,KI$14,0)*$D67,IF($C67=KI$17,$G$7*$D67,""))</f>
        <v/>
      </c>
      <c r="KJ67" s="34" t="str">
        <f>IF(KI67&lt;&gt;"",HLOOKUP(COUNT($IN67:KI67)+1,$G$4:$EH$8,KJ$14,0)*$D67,IF($C67=KJ$17,$G$7*$D67,""))</f>
        <v/>
      </c>
      <c r="KK67" s="34">
        <f>IF(KJ67&lt;&gt;"",HLOOKUP(COUNT($IN67:KJ67)+1,$G$4:$EH$8,KK$14,0)*$D67,IF($C67=KK$17,$G$7*$D67,""))</f>
        <v>0</v>
      </c>
      <c r="KL67" s="34">
        <f>IF(KK67&lt;&gt;"",HLOOKUP(COUNT($IN67:KK67)+1,$G$4:$EH$8,KL$14,0)*$D67,IF($C67=KL$17,$G$7*$D67,""))</f>
        <v>3750</v>
      </c>
      <c r="KM67" s="34">
        <f>IF(KL67&lt;&gt;"",HLOOKUP(COUNT($IN67:KL67)+1,$G$4:$EH$8,KM$14,0)*$D67,IF($C67=KM$17,$G$7*$D67,""))</f>
        <v>3750</v>
      </c>
      <c r="KN67" s="34">
        <f>IF(KM67&lt;&gt;"",HLOOKUP(COUNT($IN67:KM67)+1,$G$4:$EH$8,KN$14,0)*$D67,IF($C67=KN$17,$G$7*$D67,""))</f>
        <v>3750</v>
      </c>
      <c r="KO67" s="34">
        <f>IF(KN67&lt;&gt;"",HLOOKUP(COUNT($IN67:KN67)+1,$G$4:$EH$8,KO$14,0)*$D67,IF($C67=KO$17,$G$7*$D67,""))</f>
        <v>3750</v>
      </c>
      <c r="KP67" s="34">
        <f>IF(KO67&lt;&gt;"",HLOOKUP(COUNT($IN67:KO67)+1,$G$4:$EH$8,KP$14,0)*$D67,IF($C67=KP$17,$G$7*$D67,""))</f>
        <v>3770.1909201741591</v>
      </c>
      <c r="KQ67" s="34">
        <f>IF(KP67&lt;&gt;"",HLOOKUP(COUNT($IN67:KP67)+1,$G$4:$EH$8,KQ$14,0)*$D67,IF($C67=KQ$17,$G$7*$D67,""))</f>
        <v>4524.2291042089882</v>
      </c>
      <c r="KR67" s="34">
        <f>IF(KQ67&lt;&gt;"",HLOOKUP(COUNT($IN67:KQ67)+1,$G$4:$EH$8,KR$14,0)*$D67,IF($C67=KR$17,$G$7*$D67,""))</f>
        <v>5248.1057608824267</v>
      </c>
      <c r="KS67" s="34">
        <f>IF(KR67&lt;&gt;"",HLOOKUP(COUNT($IN67:KR67)+1,$G$4:$EH$8,KS$14,0)*$D67,IF($C67=KS$17,$G$7*$D67,""))</f>
        <v>5982.8405674059686</v>
      </c>
      <c r="KT67" s="34">
        <f>IF(KS67&lt;&gt;"",HLOOKUP(COUNT($IN67:KS67)+1,$G$4:$EH$8,KT$14,0)*$D67,IF($C67=KT$17,$G$7*$D67,""))</f>
        <v>6760.6098411687399</v>
      </c>
      <c r="KU67" s="34">
        <f>IF(KT67&lt;&gt;"",HLOOKUP(COUNT($IN67:KT67)+1,$G$4:$EH$8,KU$14,0)*$D67,IF($C67=KU$17,$G$7*$D67,""))</f>
        <v>7504.2769236973027</v>
      </c>
      <c r="KV67" s="34">
        <f>IF(KU67&lt;&gt;"",HLOOKUP(COUNT($IN67:KU67)+1,$G$4:$EH$8,KV$14,0)*$D67,IF($C67=KV$17,$G$7*$D67,""))</f>
        <v>8254.7046160670325</v>
      </c>
      <c r="KW67" s="34">
        <f>IF(KV67&lt;&gt;"",HLOOKUP(COUNT($IN67:KV67)+1,$G$4:$EH$8,KW$14,0)*$D67,IF($C67=KW$17,$G$7*$D67,""))</f>
        <v>6191.0284620502789</v>
      </c>
      <c r="KX67" s="34">
        <f>IF(KW67&lt;&gt;"",HLOOKUP(COUNT($IN67:KW67)+1,$G$4:$EH$8,KX$14,0)*$D67,IF($C67=KX$17,$G$7*$D67,""))</f>
        <v>5881.4770389477608</v>
      </c>
      <c r="KY67" s="34">
        <f>IF(KX67&lt;&gt;"",HLOOKUP(COUNT($IN67:KX67)+1,$G$4:$EH$8,KY$14,0)*$D67,IF($C67=KY$17,$G$7*$D67,""))</f>
        <v>6469.6247428425395</v>
      </c>
      <c r="KZ67" s="34">
        <f>IF(KY67&lt;&gt;"",HLOOKUP(COUNT($IN67:KY67)+1,$G$4:$EH$8,KZ$14,0)*$D67,IF($C67=KZ$17,$G$7*$D67,""))</f>
        <v>7116.5872171267965</v>
      </c>
      <c r="LA67" s="34">
        <f>IF(KZ67&lt;&gt;"",HLOOKUP(COUNT($IN67:KZ67)+1,$G$4:$EH$8,LA$14,0)*$D67,IF($C67=LA$17,$G$7*$D67,""))</f>
        <v>7828.2459388394727</v>
      </c>
      <c r="LB67" s="34">
        <f>IF(LA67&lt;&gt;"",HLOOKUP(COUNT($IN67:LA67)+1,$G$4:$EH$8,LB$14,0)*$D67,IF($C67=LB$17,$G$7*$D67,""))</f>
        <v>8611.0705327234209</v>
      </c>
      <c r="LC67" s="34">
        <f>IF(LB67&lt;&gt;"",HLOOKUP(COUNT($IN67:LB67)+1,$G$4:$EH$8,LC$14,0)*$D67,IF($C67=LC$17,$G$7*$D67,""))</f>
        <v>8180.517006087246</v>
      </c>
      <c r="LD67" s="34">
        <f>IF(LC67&lt;&gt;"",HLOOKUP(COUNT($IN67:LC67)+1,$G$4:$EH$8,LD$14,0)*$D67,IF($C67=LD$17,$G$7*$D67,""))</f>
        <v>7771.4911557828855</v>
      </c>
      <c r="LE67" s="34">
        <f>IF(LD67&lt;&gt;"",HLOOKUP(COUNT($IN67:LD67)+1,$G$4:$EH$8,LE$14,0)*$D67,IF($C67=LE$17,$G$7*$D67,""))</f>
        <v>8315.4955366876875</v>
      </c>
      <c r="LF67" s="34">
        <f>IF(LE67&lt;&gt;"",HLOOKUP(COUNT($IN67:LE67)+1,$G$4:$EH$8,LF$14,0)*$D67,IF($C67=LF$17,$G$7*$D67,""))</f>
        <v>8897.5802242558239</v>
      </c>
      <c r="LG67" s="34">
        <f>IF(LF67&lt;&gt;"",HLOOKUP(COUNT($IN67:LF67)+1,$G$4:$EH$8,LG$14,0)*$D67,IF($C67=LG$17,$G$7*$D67,""))</f>
        <v>9520.4108399537326</v>
      </c>
      <c r="LH67" s="34">
        <f>IF(LG67&lt;&gt;"",HLOOKUP(COUNT($IN67:LG67)+1,$G$4:$EH$8,LH$14,0)*$D67,IF($C67=LH$17,$G$7*$D67,""))</f>
        <v>10472.451923949104</v>
      </c>
      <c r="LI67" s="34">
        <f>IF(LH67&lt;&gt;"",HLOOKUP(COUNT($IN67:LH67)+1,$G$4:$EH$8,LI$14,0)*$D67,IF($C67=LI$17,$G$7*$D67,""))</f>
        <v>8901.5841353567412</v>
      </c>
      <c r="LJ67" s="34">
        <f>IF(LI67&lt;&gt;"",HLOOKUP(COUNT($IN67:LI67)+1,$G$4:$EH$8,LJ$14,0)*$D67,IF($C67=LJ$17,$G$7*$D67,""))</f>
        <v>8456.5049285889054</v>
      </c>
      <c r="LK67" s="34">
        <f>IF(LJ67&lt;&gt;"",HLOOKUP(COUNT($IN67:LJ67)+1,$G$4:$EH$8,LK$14,0)*$D67,IF($C67=LK$17,$G$7*$D67,""))</f>
        <v>8879.3301750183509</v>
      </c>
      <c r="LL67" s="34">
        <f>IF(LK67&lt;&gt;"",HLOOKUP(COUNT($IN67:LK67)+1,$G$4:$EH$8,LL$14,0)*$D67,IF($C67=LL$17,$G$7*$D67,""))</f>
        <v>9323.2966837692693</v>
      </c>
      <c r="LM67" s="34">
        <f>IF(LL67&lt;&gt;"",HLOOKUP(COUNT($IN67:LL67)+1,$G$4:$EH$8,LM$14,0)*$D67,IF($C67=LM$17,$G$7*$D67,""))</f>
        <v>9789.4615179577268</v>
      </c>
      <c r="LN67" s="34">
        <f>IF(LM67&lt;&gt;"",HLOOKUP(COUNT($IN67:LM67)+1,$G$4:$EH$8,LN$14,0)*$D67,IF($C67=LN$17,$G$7*$D67,""))</f>
        <v>10474.723824214771</v>
      </c>
      <c r="LO67" s="34">
        <f>IF(LN67&lt;&gt;"",HLOOKUP(COUNT($IN67:LN67)+1,$G$4:$EH$8,LO$14,0)*$D67,IF($C67=LO$17,$G$7*$D67,""))</f>
        <v>9427.2514417932944</v>
      </c>
      <c r="LP67" s="34">
        <f>IF(LO67&lt;&gt;"",HLOOKUP(COUNT($IN67:LO67)+1,$G$4:$EH$8,LP$14,0)*$D67,IF($C67=LP$17,$G$7*$D67,""))</f>
        <v>8484.5262976139675</v>
      </c>
      <c r="LQ67" s="34">
        <f>IF(LP67&lt;&gt;"",HLOOKUP(COUNT($IN67:LP67)+1,$G$4:$EH$8,LQ$14,0)*$D67,IF($C67=LQ$17,$G$7*$D67,""))</f>
        <v>9078.4431384469426</v>
      </c>
      <c r="LR67" s="34">
        <f>IF(LQ67&lt;&gt;"",HLOOKUP(COUNT($IN67:LQ67)+1,$G$4:$EH$8,LR$14,0)*$D67,IF($C67=LR$17,$G$7*$D67,""))</f>
        <v>9713.934158138225</v>
      </c>
      <c r="LS67" s="34">
        <f>IF(LR67&lt;&gt;"",HLOOKUP(COUNT($IN67:LR67)+1,$G$4:$EH$8,LS$14,0)*$D67,IF($C67=LS$17,$G$7*$D67,""))</f>
        <v>10393.909549207907</v>
      </c>
      <c r="LT67" s="34">
        <f>IF(LS67&lt;&gt;"",HLOOKUP(COUNT($IN67:LS67)+1,$G$4:$EH$8,LT$14,0)*$D67,IF($C67=LT$17,$G$7*$D67,""))</f>
        <v>11225.422313144538</v>
      </c>
      <c r="LU67" s="34">
        <f>IF(LT67&lt;&gt;"",HLOOKUP(COUNT($IN67:LT67)+1,$G$4:$EH$8,LU$14,0)*$D67,IF($C67=LU$17,$G$7*$D67,""))</f>
        <v>9653.8631893043039</v>
      </c>
      <c r="LV67" s="34">
        <f>IF(LU67&lt;&gt;"",HLOOKUP(COUNT($IN67:LU67)+1,$G$4:$EH$8,LV$14,0)*$D67,IF($C67=LV$17,$G$7*$D67,""))</f>
        <v>9171.1700298390861</v>
      </c>
      <c r="LW67" s="34">
        <f>IF(LV67&lt;&gt;"",HLOOKUP(COUNT($IN67:LV67)+1,$G$4:$EH$8,LW$14,0)*$D67,IF($C67=LW$17,$G$7*$D67,""))</f>
        <v>9629.728531331044</v>
      </c>
      <c r="LX67" s="34">
        <f>IF(LW67&lt;&gt;"",HLOOKUP(COUNT($IN67:LW67)+1,$G$4:$EH$8,LX$14,0)*$D67,IF($C67=LX$17,$G$7*$D67,""))</f>
        <v>10111.214957897593</v>
      </c>
      <c r="LY67" s="34">
        <f>IF(LX67&lt;&gt;"",HLOOKUP(COUNT($IN67:LX67)+1,$G$4:$EH$8,LY$14,0)*$D67,IF($C67=LY$17,$G$7*$D67,""))</f>
        <v>10616.775705792472</v>
      </c>
      <c r="LZ67" s="34">
        <f>IF(LY67&lt;&gt;"",HLOOKUP(COUNT($IN67:LY67)+1,$G$4:$EH$8,LZ$14,0)*$D67,IF($C67=LZ$17,$G$7*$D67,""))</f>
        <v>11359.950005197943</v>
      </c>
      <c r="MA67" s="34">
        <f>IF(LZ67&lt;&gt;"",HLOOKUP(COUNT($IN67:LZ67)+1,$G$4:$EH$8,MA$14,0)*$D67,IF($C67=MA$17,$G$7*$D67,""))</f>
        <v>10223.955004678153</v>
      </c>
      <c r="MB67" s="34">
        <f>IF(MA67&lt;&gt;"",HLOOKUP(COUNT($IN67:MA67)+1,$G$4:$EH$8,MB$14,0)*$D67,IF($C67=MB$17,$G$7*$D67,""))</f>
        <v>9201.5595042103359</v>
      </c>
      <c r="MC67" s="34">
        <f>IF(MB67&lt;&gt;"",HLOOKUP(COUNT($IN67:MB67)+1,$G$4:$EH$8,MC$14,0)*$D67,IF($C67=MC$17,$G$7*$D67,""))</f>
        <v>9845.6686695050612</v>
      </c>
      <c r="MD67" s="34">
        <f>IF(MC67&lt;&gt;"",HLOOKUP(COUNT($IN67:MC67)+1,$G$4:$EH$8,MD$14,0)*$D67,IF($C67=MD$17,$G$7*$D67,""))</f>
        <v>10534.865476370414</v>
      </c>
      <c r="ME67" s="34">
        <f>IF(MD67&lt;&gt;"",HLOOKUP(COUNT($IN67:MD67)+1,$G$4:$EH$8,ME$14,0)*$D67,IF($C67=ME$17,$G$7*$D67,""))</f>
        <v>11272.306059716342</v>
      </c>
      <c r="MF67" s="34">
        <f>IF(ME67&lt;&gt;"",HLOOKUP(COUNT($IN67:ME67)+1,$G$4:$EH$8,MF$14,0)*$D67,IF($C67=MF$17,$G$7*$D67,""))</f>
        <v>12174.090544493649</v>
      </c>
      <c r="MG67" s="34">
        <f>IF(MF67&lt;&gt;"",HLOOKUP(COUNT($IN67:MF67)+1,$G$4:$EH$8,MG$14,0)*$D67,IF($C67=MG$17,$G$7*$D67,""))</f>
        <v>10591.458773709473</v>
      </c>
      <c r="MH67" s="34">
        <f>IF(MG67&lt;&gt;"",HLOOKUP(COUNT($IN67:MG67)+1,$G$4:$EH$8,MH$14,0)*$D67,IF($C67=MH$17,$G$7*$D67,""))</f>
        <v>10061.885835024003</v>
      </c>
      <c r="MI67" s="34">
        <f>IF(MH67&lt;&gt;"",HLOOKUP(COUNT($IN67:MH67)+1,$G$4:$EH$8,MI$14,0)*$D67,IF($C67=MI$17,$G$7*$D67,""))</f>
        <v>10564.980126775201</v>
      </c>
      <c r="MJ67" s="34">
        <f>IF(MI67&lt;&gt;"",HLOOKUP(COUNT($IN67:MI67)+1,$G$4:$EH$8,MJ$14,0)*$D67,IF($C67=MJ$17,$G$7*$D67,""))</f>
        <v>11093.229133113962</v>
      </c>
      <c r="MK67" s="34">
        <f>IF(MJ67&lt;&gt;"",HLOOKUP(COUNT($IN67:MJ67)+1,$G$4:$EH$8,MK$14,0)*$D67,IF($C67=MK$17,$G$7*$D67,""))</f>
        <v>11647.890589769664</v>
      </c>
      <c r="ML67" s="34">
        <f>IF(MK67&lt;&gt;"",HLOOKUP(COUNT($IN67:MK67)+1,$G$4:$EH$8,ML$14,0)*$D67,IF($C67=ML$17,$G$7*$D67,""))</f>
        <v>12463.242931053535</v>
      </c>
      <c r="MM67" s="34">
        <f>IF(ML67&lt;&gt;"",HLOOKUP(COUNT($IN67:ML67)+1,$G$4:$EH$8,MM$14,0)*$D67,IF($C67=MM$17,$G$7*$D67,""))</f>
        <v>11216.918637948182</v>
      </c>
      <c r="MN67" s="34">
        <f>IF(MM67&lt;&gt;"",HLOOKUP(COUNT($IN67:MM67)+1,$G$4:$EH$8,MN$14,0)*$D67,IF($C67=MN$17,$G$7*$D67,""))</f>
        <v>10095.226774153365</v>
      </c>
      <c r="MO67" s="34">
        <f>IF(MN67&lt;&gt;"",HLOOKUP(COUNT($IN67:MN67)+1,$G$4:$EH$8,MO$14,0)*$D67,IF($C67=MO$17,$G$7*$D67,""))</f>
        <v>10801.892648344101</v>
      </c>
      <c r="MP67" s="34">
        <f>IF(MO67&lt;&gt;"",HLOOKUP(COUNT($IN67:MO67)+1,$G$4:$EH$8,MP$14,0)*$D67,IF($C67=MP$17,$G$7*$D67,""))</f>
        <v>11558.025133728188</v>
      </c>
      <c r="MQ67" s="34">
        <f>IF(MP67&lt;&gt;"",HLOOKUP(COUNT($IN67:MP67)+1,$G$4:$EH$8,MQ$14,0)*$D67,IF($C67=MQ$17,$G$7*$D67,""))</f>
        <v>12367.086893089161</v>
      </c>
      <c r="MR67" s="34">
        <f>IF(MQ67&lt;&gt;"",HLOOKUP(COUNT($IN67:MQ67)+1,$G$4:$EH$8,MR$14,0)*$D67,IF($C67=MR$17,$G$7*$D67,""))</f>
        <v>13356.45384453629</v>
      </c>
      <c r="MS67" s="34">
        <f>IF(MR67&lt;&gt;"",HLOOKUP(COUNT($IN67:MR67)+1,$G$4:$EH$8,MS$14,0)*$D67,IF($C67=MS$17,$G$7*$D67,""))</f>
        <v>8767.7127585947237</v>
      </c>
      <c r="MT67" s="34">
        <f>IF(MS67&lt;&gt;"",HLOOKUP(COUNT($IN67:MS67)+1,$G$4:$EH$8,MT$14,0)*$D67,IF($C67=MT$17,$G$7*$D67,""))</f>
        <v>8767.7127585947237</v>
      </c>
      <c r="MU67" s="34">
        <f>IF(MT67&lt;&gt;"",HLOOKUP(COUNT($IN67:MT67)+1,$G$4:$EH$8,MU$14,0)*$D67,IF($C67=MU$17,$G$7*$D67,""))</f>
        <v>8767.7127585947237</v>
      </c>
      <c r="MV67" s="34">
        <f>IF(MU67&lt;&gt;"",HLOOKUP(COUNT($IN67:MU67)+1,$G$4:$EH$8,MV$14,0)*$D67,IF($C67=MV$17,$G$7*$D67,""))</f>
        <v>8767.7127585947237</v>
      </c>
      <c r="MW67" s="34">
        <f>IF(MV67&lt;&gt;"",HLOOKUP(COUNT($IN67:MV67)+1,$G$4:$EH$8,MW$14,0)*$D67,IF($C67=MW$17,$G$7*$D67,""))</f>
        <v>8767.7127585947237</v>
      </c>
      <c r="MX67" s="34">
        <f>IF(MW67&lt;&gt;"",HLOOKUP(COUNT($IN67:MW67)+1,$G$4:$EH$8,MX$14,0)*$D67,IF($C67=MX$17,$G$7*$D67,""))</f>
        <v>8767.7127585947237</v>
      </c>
      <c r="MY67" s="34">
        <f>IF(MX67&lt;&gt;"",HLOOKUP(COUNT($IN67:MX67)+1,$G$4:$EH$8,MY$14,0)*$D67,IF($C67=MY$17,$G$7*$D67,""))</f>
        <v>8767.7127585947237</v>
      </c>
      <c r="MZ67" s="34">
        <f>IF(MY67&lt;&gt;"",HLOOKUP(COUNT($IN67:MY67)+1,$G$4:$EH$8,MZ$14,0)*$D67,IF($C67=MZ$17,$G$7*$D67,""))</f>
        <v>8767.7127585947237</v>
      </c>
      <c r="NA67" s="34">
        <f>IF(MZ67&lt;&gt;"",HLOOKUP(COUNT($IN67:MZ67)+1,$G$4:$EH$8,NA$14,0)*$D67,IF($C67=NA$17,$G$7*$D67,""))</f>
        <v>8767.7127585947237</v>
      </c>
      <c r="NB67" s="34">
        <f>IF(NA67&lt;&gt;"",HLOOKUP(COUNT($IN67:NA67)+1,$G$4:$EH$8,NB$14,0)*$D67,IF($C67=NB$17,$G$7*$D67,""))</f>
        <v>8767.7127585947237</v>
      </c>
      <c r="NC67" s="34">
        <f>IF(NB67&lt;&gt;"",HLOOKUP(COUNT($IN67:NB67)+1,$G$4:$EH$8,NC$14,0)*$D67,IF($C67=NC$17,$G$7*$D67,""))</f>
        <v>8767.7127585947237</v>
      </c>
      <c r="ND67" s="34">
        <f>IF(NC67&lt;&gt;"",HLOOKUP(COUNT($IN67:NC67)+1,$G$4:$EH$8,ND$14,0)*$D67,IF($C67=ND$17,$G$7*$D67,""))</f>
        <v>8767.7127585947237</v>
      </c>
      <c r="NF67" s="34" t="str">
        <f>IF(NE67&lt;&gt;"",HLOOKUP(COUNT($NE67:NE67)+1,$G$4:$EH$8,NF$14,0)*$D67,IF($C67=NF$17,$G$8*$D67,""))</f>
        <v/>
      </c>
      <c r="NG67" s="34" t="str">
        <f>IF(NF67&lt;&gt;"",HLOOKUP(COUNT($NE67:NF67)+1,$G$4:$EH$8,NG$14,0)*$D67,IF($C67=NG$17,$G$8*$D67,""))</f>
        <v/>
      </c>
      <c r="NH67" s="34" t="str">
        <f>IF(NG67&lt;&gt;"",HLOOKUP(COUNT($NE67:NG67)+1,$G$4:$EH$8,NH$14,0)*$D67,IF($C67=NH$17,$G$8*$D67,""))</f>
        <v/>
      </c>
      <c r="NI67" s="34" t="str">
        <f>IF(NH67&lt;&gt;"",HLOOKUP(COUNT($NE67:NH67)+1,$G$4:$EH$8,NI$14,0)*$D67,IF($C67=NI$17,$G$8*$D67,""))</f>
        <v/>
      </c>
      <c r="NJ67" s="34" t="str">
        <f>IF(NI67&lt;&gt;"",HLOOKUP(COUNT($NE67:NI67)+1,$G$4:$EH$8,NJ$14,0)*$D67,IF($C67=NJ$17,$G$8*$D67,""))</f>
        <v/>
      </c>
      <c r="NK67" s="34" t="str">
        <f>IF(NJ67&lt;&gt;"",HLOOKUP(COUNT($NE67:NJ67)+1,$G$4:$EH$8,NK$14,0)*$D67,IF($C67=NK$17,$G$8*$D67,""))</f>
        <v/>
      </c>
      <c r="NL67" s="34" t="str">
        <f>IF(NK67&lt;&gt;"",HLOOKUP(COUNT($NE67:NK67)+1,$G$4:$EH$8,NL$14,0)*$D67,IF($C67=NL$17,$G$8*$D67,""))</f>
        <v/>
      </c>
      <c r="NM67" s="34" t="str">
        <f>IF(NL67&lt;&gt;"",HLOOKUP(COUNT($NE67:NL67)+1,$G$4:$EH$8,NM$14,0)*$D67,IF($C67=NM$17,$G$8*$D67,""))</f>
        <v/>
      </c>
      <c r="NN67" s="34" t="str">
        <f>IF(NM67&lt;&gt;"",HLOOKUP(COUNT($NE67:NM67)+1,$G$4:$EH$8,NN$14,0)*$D67,IF($C67=NN$17,$G$8*$D67,""))</f>
        <v/>
      </c>
      <c r="NO67" s="34" t="str">
        <f>IF(NN67&lt;&gt;"",HLOOKUP(COUNT($NE67:NN67)+1,$G$4:$EH$8,NO$14,0)*$D67,IF($C67=NO$17,$G$8*$D67,""))</f>
        <v/>
      </c>
      <c r="NP67" s="34" t="str">
        <f>IF(NO67&lt;&gt;"",HLOOKUP(COUNT($NE67:NO67)+1,$G$4:$EH$8,NP$14,0)*$D67,IF($C67=NP$17,$G$8*$D67,""))</f>
        <v/>
      </c>
      <c r="NQ67" s="34" t="str">
        <f>IF(NP67&lt;&gt;"",HLOOKUP(COUNT($NE67:NP67)+1,$G$4:$EH$8,NQ$14,0)*$D67,IF($C67=NQ$17,$G$8*$D67,""))</f>
        <v/>
      </c>
      <c r="NR67" s="34" t="str">
        <f>IF(NQ67&lt;&gt;"",HLOOKUP(COUNT($NE67:NQ67)+1,$G$4:$EH$8,NR$14,0)*$D67,IF($C67=NR$17,$G$8*$D67,""))</f>
        <v/>
      </c>
      <c r="NS67" s="34" t="str">
        <f>IF(NR67&lt;&gt;"",HLOOKUP(COUNT($NE67:NR67)+1,$G$4:$EH$8,NS$14,0)*$D67,IF($C67=NS$17,$G$8*$D67,""))</f>
        <v/>
      </c>
      <c r="NT67" s="34" t="str">
        <f>IF(NS67&lt;&gt;"",HLOOKUP(COUNT($NE67:NS67)+1,$G$4:$EH$8,NT$14,0)*$D67,IF($C67=NT$17,$G$8*$D67,""))</f>
        <v/>
      </c>
      <c r="NU67" s="34" t="str">
        <f>IF(NT67&lt;&gt;"",HLOOKUP(COUNT($NE67:NT67)+1,$G$4:$EH$8,NU$14,0)*$D67,IF($C67=NU$17,$G$8*$D67,""))</f>
        <v/>
      </c>
      <c r="NV67" s="34" t="str">
        <f>IF(NU67&lt;&gt;"",HLOOKUP(COUNT($NE67:NU67)+1,$G$4:$EH$8,NV$14,0)*$D67,IF($C67=NV$17,$G$8*$D67,""))</f>
        <v/>
      </c>
      <c r="NW67" s="34" t="str">
        <f>IF(NV67&lt;&gt;"",HLOOKUP(COUNT($NE67:NV67)+1,$G$4:$EH$8,NW$14,0)*$D67,IF($C67=NW$17,$G$8*$D67,""))</f>
        <v/>
      </c>
      <c r="NX67" s="34" t="str">
        <f>IF(NW67&lt;&gt;"",HLOOKUP(COUNT($NE67:NW67)+1,$G$4:$EH$8,NX$14,0)*$D67,IF($C67=NX$17,$G$8*$D67,""))</f>
        <v/>
      </c>
      <c r="NY67" s="34" t="str">
        <f>IF(NX67&lt;&gt;"",HLOOKUP(COUNT($NE67:NX67)+1,$G$4:$EH$8,NY$14,0)*$D67,IF($C67=NY$17,$G$8*$D67,""))</f>
        <v/>
      </c>
      <c r="NZ67" s="34" t="str">
        <f>IF(NY67&lt;&gt;"",HLOOKUP(COUNT($NE67:NY67)+1,$G$4:$EH$8,NZ$14,0)*$D67,IF($C67=NZ$17,$G$8*$D67,""))</f>
        <v/>
      </c>
      <c r="OA67" s="34" t="str">
        <f>IF(NZ67&lt;&gt;"",HLOOKUP(COUNT($NE67:NZ67)+1,$G$4:$EH$8,OA$14,0)*$D67,IF($C67=OA$17,$G$8*$D67,""))</f>
        <v/>
      </c>
      <c r="OB67" s="34" t="str">
        <f>IF(OA67&lt;&gt;"",HLOOKUP(COUNT($NE67:OA67)+1,$G$4:$EH$8,OB$14,0)*$D67,IF($C67=OB$17,$G$8*$D67,""))</f>
        <v/>
      </c>
      <c r="OC67" s="34" t="str">
        <f>IF(OB67&lt;&gt;"",HLOOKUP(COUNT($NE67:OB67)+1,$G$4:$EH$8,OC$14,0)*$D67,IF($C67=OC$17,$G$8*$D67,""))</f>
        <v/>
      </c>
      <c r="OD67" s="34" t="str">
        <f>IF(OC67&lt;&gt;"",HLOOKUP(COUNT($NE67:OC67)+1,$G$4:$EH$8,OD$14,0)*$D67,IF($C67=OD$17,$G$8*$D67,""))</f>
        <v/>
      </c>
      <c r="OE67" s="34" t="str">
        <f>IF(OD67&lt;&gt;"",HLOOKUP(COUNT($NE67:OD67)+1,$G$4:$EH$8,OE$14,0)*$D67,IF($C67=OE$17,$G$8*$D67,""))</f>
        <v/>
      </c>
      <c r="OF67" s="34" t="str">
        <f>IF(OE67&lt;&gt;"",HLOOKUP(COUNT($NE67:OE67)+1,$G$4:$EH$8,OF$14,0)*$D67,IF($C67=OF$17,$G$8*$D67,""))</f>
        <v/>
      </c>
      <c r="OG67" s="34" t="str">
        <f>IF(OF67&lt;&gt;"",HLOOKUP(COUNT($NE67:OF67)+1,$G$4:$EH$8,OG$14,0)*$D67,IF($C67=OG$17,$G$8*$D67,""))</f>
        <v/>
      </c>
      <c r="OH67" s="34" t="str">
        <f>IF(OG67&lt;&gt;"",HLOOKUP(COUNT($NE67:OG67)+1,$G$4:$EH$8,OH$14,0)*$D67,IF($C67=OH$17,$G$8*$D67,""))</f>
        <v/>
      </c>
      <c r="OI67" s="34" t="str">
        <f>IF(OH67&lt;&gt;"",HLOOKUP(COUNT($NE67:OH67)+1,$G$4:$EH$8,OI$14,0)*$D67,IF($C67=OI$17,$G$8*$D67,""))</f>
        <v/>
      </c>
      <c r="OJ67" s="34" t="str">
        <f>IF(OI67&lt;&gt;"",HLOOKUP(COUNT($NE67:OI67)+1,$G$4:$EH$8,OJ$14,0)*$D67,IF($C67=OJ$17,$G$8*$D67,""))</f>
        <v/>
      </c>
      <c r="OK67" s="34" t="str">
        <f>IF(OJ67&lt;&gt;"",HLOOKUP(COUNT($NE67:OJ67)+1,$G$4:$EH$8,OK$14,0)*$D67,IF($C67=OK$17,$G$8*$D67,""))</f>
        <v/>
      </c>
      <c r="OL67" s="34" t="str">
        <f>IF(OK67&lt;&gt;"",HLOOKUP(COUNT($NE67:OK67)+1,$G$4:$EH$8,OL$14,0)*$D67,IF($C67=OL$17,$G$8*$D67,""))</f>
        <v/>
      </c>
      <c r="OM67" s="34" t="str">
        <f>IF(OL67&lt;&gt;"",HLOOKUP(COUNT($NE67:OL67)+1,$G$4:$EH$8,OM$14,0)*$D67,IF($C67=OM$17,$G$8*$D67,""))</f>
        <v/>
      </c>
      <c r="ON67" s="34" t="str">
        <f>IF(OM67&lt;&gt;"",HLOOKUP(COUNT($NE67:OM67)+1,$G$4:$EH$8,ON$14,0)*$D67,IF($C67=ON$17,$G$8*$D67,""))</f>
        <v/>
      </c>
      <c r="OO67" s="34" t="str">
        <f>IF(ON67&lt;&gt;"",HLOOKUP(COUNT($NE67:ON67)+1,$G$4:$EH$8,OO$14,0)*$D67,IF($C67=OO$17,$G$8*$D67,""))</f>
        <v/>
      </c>
      <c r="OP67" s="34" t="str">
        <f>IF(OO67&lt;&gt;"",HLOOKUP(COUNT($NE67:OO67)+1,$G$4:$EH$8,OP$14,0)*$D67,IF($C67=OP$17,$G$8*$D67,""))</f>
        <v/>
      </c>
      <c r="OQ67" s="34" t="str">
        <f>IF(OP67&lt;&gt;"",HLOOKUP(COUNT($NE67:OP67)+1,$G$4:$EH$8,OQ$14,0)*$D67,IF($C67=OQ$17,$G$8*$D67,""))</f>
        <v/>
      </c>
      <c r="OR67" s="34" t="str">
        <f>IF(OQ67&lt;&gt;"",HLOOKUP(COUNT($NE67:OQ67)+1,$G$4:$EH$8,OR$14,0)*$D67,IF($C67=OR$17,$G$8*$D67,""))</f>
        <v/>
      </c>
      <c r="OS67" s="34" t="str">
        <f>IF(OR67&lt;&gt;"",HLOOKUP(COUNT($NE67:OR67)+1,$G$4:$EH$8,OS$14,0)*$D67,IF($C67=OS$17,$G$8*$D67,""))</f>
        <v/>
      </c>
      <c r="OT67" s="34" t="str">
        <f>IF(OS67&lt;&gt;"",HLOOKUP(COUNT($NE67:OS67)+1,$G$4:$EH$8,OT$14,0)*$D67,IF($C67=OT$17,$G$8*$D67,""))</f>
        <v/>
      </c>
      <c r="OU67" s="34" t="str">
        <f>IF(OT67&lt;&gt;"",HLOOKUP(COUNT($NE67:OT67)+1,$G$4:$EH$8,OU$14,0)*$D67,IF($C67=OU$17,$G$8*$D67,""))</f>
        <v/>
      </c>
      <c r="OV67" s="34" t="str">
        <f>IF(OU67&lt;&gt;"",HLOOKUP(COUNT($NE67:OU67)+1,$G$4:$EH$8,OV$14,0)*$D67,IF($C67=OV$17,$G$8*$D67,""))</f>
        <v/>
      </c>
      <c r="OW67" s="34" t="str">
        <f>IF(OV67&lt;&gt;"",HLOOKUP(COUNT($NE67:OV67)+1,$G$4:$EH$8,OW$14,0)*$D67,IF($C67=OW$17,$G$8*$D67,""))</f>
        <v/>
      </c>
      <c r="OX67" s="34" t="str">
        <f>IF(OW67&lt;&gt;"",HLOOKUP(COUNT($NE67:OW67)+1,$G$4:$EH$8,OX$14,0)*$D67,IF($C67=OX$17,$G$8*$D67,""))</f>
        <v/>
      </c>
      <c r="OY67" s="34" t="str">
        <f>IF(OX67&lt;&gt;"",HLOOKUP(COUNT($NE67:OX67)+1,$G$4:$EH$8,OY$14,0)*$D67,IF($C67=OY$17,$G$8*$D67,""))</f>
        <v/>
      </c>
      <c r="OZ67" s="34" t="str">
        <f>IF(OY67&lt;&gt;"",HLOOKUP(COUNT($NE67:OY67)+1,$G$4:$EH$8,OZ$14,0)*$D67,IF($C67=OZ$17,$G$8*$D67,""))</f>
        <v/>
      </c>
      <c r="PA67" s="34" t="str">
        <f>IF(OZ67&lt;&gt;"",HLOOKUP(COUNT($NE67:OZ67)+1,$G$4:$EH$8,PA$14,0)*$D67,IF($C67=PA$17,$G$8*$D67,""))</f>
        <v/>
      </c>
      <c r="PB67" s="34">
        <f>IF(PA67&lt;&gt;"",HLOOKUP(COUNT($NE67:PA67)+1,$G$4:$EH$8,PB$14,0)*$D67,IF($C67=PB$17,$G$8*$D67,""))</f>
        <v>175000</v>
      </c>
      <c r="PC67" s="34">
        <f>IF(PB67&lt;&gt;"",HLOOKUP(COUNT($NE67:PB67)+1,$G$4:$EH$8,PC$14,0)*$D67,IF($C67=PC$17,$G$8*$D67,""))</f>
        <v>0</v>
      </c>
      <c r="PD67" s="34">
        <f>IF(PC67&lt;&gt;"",HLOOKUP(COUNT($NE67:PC67)+1,$G$4:$EH$8,PD$14,0)*$D67,IF($C67=PD$17,$G$8*$D67,""))</f>
        <v>0</v>
      </c>
      <c r="PE67" s="34">
        <f>IF(PD67&lt;&gt;"",HLOOKUP(COUNT($NE67:PD67)+1,$G$4:$EH$8,PE$14,0)*$D67,IF($C67=PE$17,$G$8*$D67,""))</f>
        <v>0</v>
      </c>
      <c r="PF67" s="34">
        <f>IF(PE67&lt;&gt;"",HLOOKUP(COUNT($NE67:PE67)+1,$G$4:$EH$8,PF$14,0)*$D67,IF($C67=PF$17,$G$8*$D67,""))</f>
        <v>0</v>
      </c>
      <c r="PG67" s="34">
        <f>IF(PF67&lt;&gt;"",HLOOKUP(COUNT($NE67:PF67)+1,$G$4:$EH$8,PG$14,0)*$D67,IF($C67=PG$17,$G$8*$D67,""))</f>
        <v>0</v>
      </c>
      <c r="PH67" s="34">
        <f>IF(PG67&lt;&gt;"",HLOOKUP(COUNT($NE67:PG67)+1,$G$4:$EH$8,PH$14,0)*$D67,IF($C67=PH$17,$G$8*$D67,""))</f>
        <v>0</v>
      </c>
      <c r="PI67" s="34">
        <f>IF(PH67&lt;&gt;"",HLOOKUP(COUNT($NE67:PH67)+1,$G$4:$EH$8,PI$14,0)*$D67,IF($C67=PI$17,$G$8*$D67,""))</f>
        <v>0</v>
      </c>
      <c r="PJ67" s="34">
        <f>IF(PI67&lt;&gt;"",HLOOKUP(COUNT($NE67:PI67)+1,$G$4:$EH$8,PJ$14,0)*$D67,IF($C67=PJ$17,$G$8*$D67,""))</f>
        <v>0</v>
      </c>
      <c r="PK67" s="34">
        <f>IF(PJ67&lt;&gt;"",HLOOKUP(COUNT($NE67:PJ67)+1,$G$4:$EH$8,PK$14,0)*$D67,IF($C67=PK$17,$G$8*$D67,""))</f>
        <v>0</v>
      </c>
      <c r="PL67" s="34">
        <f>IF(PK67&lt;&gt;"",HLOOKUP(COUNT($NE67:PK67)+1,$G$4:$EH$8,PL$14,0)*$D67,IF($C67=PL$17,$G$8*$D67,""))</f>
        <v>0</v>
      </c>
      <c r="PM67" s="34">
        <f>IF(PL67&lt;&gt;"",HLOOKUP(COUNT($NE67:PL67)+1,$G$4:$EH$8,PM$14,0)*$D67,IF($C67=PM$17,$G$8*$D67,""))</f>
        <v>0</v>
      </c>
      <c r="PN67" s="34">
        <f>IF(PM67&lt;&gt;"",HLOOKUP(COUNT($NE67:PM67)+1,$G$4:$EH$8,PN$14,0)*$D67,IF($C67=PN$17,$G$8*$D67,""))</f>
        <v>0</v>
      </c>
      <c r="PO67" s="34">
        <f>IF(PN67&lt;&gt;"",HLOOKUP(COUNT($NE67:PN67)+1,$G$4:$EH$8,PO$14,0)*$D67,IF($C67=PO$17,$G$8*$D67,""))</f>
        <v>0</v>
      </c>
      <c r="PP67" s="34">
        <f>IF(PO67&lt;&gt;"",HLOOKUP(COUNT($NE67:PO67)+1,$G$4:$EH$8,PP$14,0)*$D67,IF($C67=PP$17,$G$8*$D67,""))</f>
        <v>0</v>
      </c>
      <c r="PQ67" s="34">
        <f>IF(PP67&lt;&gt;"",HLOOKUP(COUNT($NE67:PP67)+1,$G$4:$EH$8,PQ$14,0)*$D67,IF($C67=PQ$17,$G$8*$D67,""))</f>
        <v>0</v>
      </c>
      <c r="PR67" s="34">
        <f>IF(PQ67&lt;&gt;"",HLOOKUP(COUNT($NE67:PQ67)+1,$G$4:$EH$8,PR$14,0)*$D67,IF($C67=PR$17,$G$8*$D67,""))</f>
        <v>0</v>
      </c>
      <c r="PS67" s="34">
        <f>IF(PR67&lt;&gt;"",HLOOKUP(COUNT($NE67:PR67)+1,$G$4:$EH$8,PS$14,0)*$D67,IF($C67=PS$17,$G$8*$D67,""))</f>
        <v>0</v>
      </c>
      <c r="PT67" s="34">
        <f>IF(PS67&lt;&gt;"",HLOOKUP(COUNT($NE67:PS67)+1,$G$4:$EH$8,PT$14,0)*$D67,IF($C67=PT$17,$G$8*$D67,""))</f>
        <v>0</v>
      </c>
      <c r="PU67" s="34">
        <f>IF(PT67&lt;&gt;"",HLOOKUP(COUNT($NE67:PT67)+1,$G$4:$EH$8,PU$14,0)*$D67,IF($C67=PU$17,$G$8*$D67,""))</f>
        <v>0</v>
      </c>
      <c r="PV67" s="34">
        <f>IF(PU67&lt;&gt;"",HLOOKUP(COUNT($NE67:PU67)+1,$G$4:$EH$8,PV$14,0)*$D67,IF($C67=PV$17,$G$8*$D67,""))</f>
        <v>0</v>
      </c>
      <c r="PW67" s="34">
        <f>IF(PV67&lt;&gt;"",HLOOKUP(COUNT($NE67:PV67)+1,$G$4:$EH$8,PW$14,0)*$D67,IF($C67=PW$17,$G$8*$D67,""))</f>
        <v>0</v>
      </c>
      <c r="PX67" s="34">
        <f>IF(PW67&lt;&gt;"",HLOOKUP(COUNT($NE67:PW67)+1,$G$4:$EH$8,PX$14,0)*$D67,IF($C67=PX$17,$G$8*$D67,""))</f>
        <v>0</v>
      </c>
      <c r="PY67" s="34">
        <f>IF(PX67&lt;&gt;"",HLOOKUP(COUNT($NE67:PX67)+1,$G$4:$EH$8,PY$14,0)*$D67,IF($C67=PY$17,$G$8*$D67,""))</f>
        <v>0</v>
      </c>
      <c r="PZ67" s="34">
        <f>IF(PY67&lt;&gt;"",HLOOKUP(COUNT($NE67:PY67)+1,$G$4:$EH$8,PZ$14,0)*$D67,IF($C67=PZ$17,$G$8*$D67,""))</f>
        <v>0</v>
      </c>
      <c r="QA67" s="34">
        <f>IF(PZ67&lt;&gt;"",HLOOKUP(COUNT($NE67:PZ67)+1,$G$4:$EH$8,QA$14,0)*$D67,IF($C67=QA$17,$G$8*$D67,""))</f>
        <v>0</v>
      </c>
      <c r="QB67" s="34">
        <f>IF(QA67&lt;&gt;"",HLOOKUP(COUNT($NE67:QA67)+1,$G$4:$EH$8,QB$14,0)*$D67,IF($C67=QB$17,$G$8*$D67,""))</f>
        <v>0</v>
      </c>
      <c r="QC67" s="34">
        <f>IF(QB67&lt;&gt;"",HLOOKUP(COUNT($NE67:QB67)+1,$G$4:$EH$8,QC$14,0)*$D67,IF($C67=QC$17,$G$8*$D67,""))</f>
        <v>0</v>
      </c>
      <c r="QD67" s="34">
        <f>IF(QC67&lt;&gt;"",HLOOKUP(COUNT($NE67:QC67)+1,$G$4:$EH$8,QD$14,0)*$D67,IF($C67=QD$17,$G$8*$D67,""))</f>
        <v>0</v>
      </c>
      <c r="QE67" s="34">
        <f>IF(QD67&lt;&gt;"",HLOOKUP(COUNT($NE67:QD67)+1,$G$4:$EH$8,QE$14,0)*$D67,IF($C67=QE$17,$G$8*$D67,""))</f>
        <v>0</v>
      </c>
      <c r="QF67" s="34">
        <f>IF(QE67&lt;&gt;"",HLOOKUP(COUNT($NE67:QE67)+1,$G$4:$EH$8,QF$14,0)*$D67,IF($C67=QF$17,$G$8*$D67,""))</f>
        <v>0</v>
      </c>
      <c r="QG67" s="34">
        <f>IF(QF67&lt;&gt;"",HLOOKUP(COUNT($NE67:QF67)+1,$G$4:$EH$8,QG$14,0)*$D67,IF($C67=QG$17,$G$8*$D67,""))</f>
        <v>0</v>
      </c>
      <c r="QH67" s="34">
        <f>IF(QG67&lt;&gt;"",HLOOKUP(COUNT($NE67:QG67)+1,$G$4:$EH$8,QH$14,0)*$D67,IF($C67=QH$17,$G$8*$D67,""))</f>
        <v>0</v>
      </c>
      <c r="QI67" s="34">
        <f>IF(QH67&lt;&gt;"",HLOOKUP(COUNT($NE67:QH67)+1,$G$4:$EH$8,QI$14,0)*$D67,IF($C67=QI$17,$G$8*$D67,""))</f>
        <v>0</v>
      </c>
      <c r="QJ67" s="34">
        <f>IF(QI67&lt;&gt;"",HLOOKUP(COUNT($NE67:QI67)+1,$G$4:$EH$8,QJ$14,0)*$D67,IF($C67=QJ$17,$G$8*$D67,""))</f>
        <v>0</v>
      </c>
      <c r="QK67" s="34">
        <f>IF(QJ67&lt;&gt;"",HLOOKUP(COUNT($NE67:QJ67)+1,$G$4:$EH$8,QK$14,0)*$D67,IF($C67=QK$17,$G$8*$D67,""))</f>
        <v>0</v>
      </c>
      <c r="QL67" s="34">
        <f>IF(QK67&lt;&gt;"",HLOOKUP(COUNT($NE67:QK67)+1,$G$4:$EH$8,QL$14,0)*$D67,IF($C67=QL$17,$G$8*$D67,""))</f>
        <v>0</v>
      </c>
      <c r="QM67" s="34">
        <f>IF(QL67&lt;&gt;"",HLOOKUP(COUNT($NE67:QL67)+1,$G$4:$EH$8,QM$14,0)*$D67,IF($C67=QM$17,$G$8*$D67,""))</f>
        <v>0</v>
      </c>
      <c r="QN67" s="34">
        <f>IF(QM67&lt;&gt;"",HLOOKUP(COUNT($NE67:QM67)+1,$G$4:$EH$8,QN$14,0)*$D67,IF($C67=QN$17,$G$8*$D67,""))</f>
        <v>0</v>
      </c>
      <c r="QO67" s="34">
        <f>IF(QN67&lt;&gt;"",HLOOKUP(COUNT($NE67:QN67)+1,$G$4:$EH$8,QO$14,0)*$D67,IF($C67=QO$17,$G$8*$D67,""))</f>
        <v>0</v>
      </c>
      <c r="QP67" s="34">
        <f>IF(QO67&lt;&gt;"",HLOOKUP(COUNT($NE67:QO67)+1,$G$4:$EH$8,QP$14,0)*$D67,IF($C67=QP$17,$G$8*$D67,""))</f>
        <v>0</v>
      </c>
      <c r="QQ67" s="34">
        <f>IF(QP67&lt;&gt;"",HLOOKUP(COUNT($NE67:QP67)+1,$G$4:$EH$8,QQ$14,0)*$D67,IF($C67=QQ$17,$G$8*$D67,""))</f>
        <v>0</v>
      </c>
      <c r="QR67" s="34">
        <f>IF(QQ67&lt;&gt;"",HLOOKUP(COUNT($NE67:QQ67)+1,$G$4:$EH$8,QR$14,0)*$D67,IF($C67=QR$17,$G$8*$D67,""))</f>
        <v>0</v>
      </c>
      <c r="QS67" s="34">
        <f>IF(QR67&lt;&gt;"",HLOOKUP(COUNT($NE67:QR67)+1,$G$4:$EH$8,QS$14,0)*$D67,IF($C67=QS$17,$G$8*$D67,""))</f>
        <v>0</v>
      </c>
      <c r="QT67" s="34">
        <f>IF(QS67&lt;&gt;"",HLOOKUP(COUNT($NE67:QS67)+1,$G$4:$EH$8,QT$14,0)*$D67,IF($C67=QT$17,$G$8*$D67,""))</f>
        <v>0</v>
      </c>
      <c r="QU67" s="34">
        <f>IF(QT67&lt;&gt;"",HLOOKUP(COUNT($NE67:QT67)+1,$G$4:$EH$8,QU$14,0)*$D67,IF($C67=QU$17,$G$8*$D67,""))</f>
        <v>0</v>
      </c>
      <c r="QV67" s="34">
        <f>IF(QU67&lt;&gt;"",HLOOKUP(COUNT($NE67:QU67)+1,$G$4:$EH$8,QV$14,0)*$D67,IF($C67=QV$17,$G$8*$D67,""))</f>
        <v>0</v>
      </c>
      <c r="QW67" s="34">
        <f>IF(QV67&lt;&gt;"",HLOOKUP(COUNT($NE67:QV67)+1,$G$4:$EH$8,QW$14,0)*$D67,IF($C67=QW$17,$G$8*$D67,""))</f>
        <v>0</v>
      </c>
      <c r="QX67" s="34">
        <f>IF(QW67&lt;&gt;"",HLOOKUP(COUNT($NE67:QW67)+1,$G$4:$EH$8,QX$14,0)*$D67,IF($C67=QX$17,$G$8*$D67,""))</f>
        <v>0</v>
      </c>
      <c r="QY67" s="34">
        <f>IF(QX67&lt;&gt;"",HLOOKUP(COUNT($NE67:QX67)+1,$G$4:$EH$8,QY$14,0)*$D67,IF($C67=QY$17,$G$8*$D67,""))</f>
        <v>0</v>
      </c>
      <c r="QZ67" s="34">
        <f>IF(QY67&lt;&gt;"",HLOOKUP(COUNT($NE67:QY67)+1,$G$4:$EH$8,QZ$14,0)*$D67,IF($C67=QZ$17,$G$8*$D67,""))</f>
        <v>0</v>
      </c>
      <c r="RA67" s="34">
        <f>IF(QZ67&lt;&gt;"",HLOOKUP(COUNT($NE67:QZ67)+1,$G$4:$EH$8,RA$14,0)*$D67,IF($C67=RA$17,$G$8*$D67,""))</f>
        <v>0</v>
      </c>
      <c r="RB67" s="34">
        <f>IF(RA67&lt;&gt;"",HLOOKUP(COUNT($NE67:RA67)+1,$G$4:$EH$8,RB$14,0)*$D67,IF($C67=RB$17,$G$8*$D67,""))</f>
        <v>0</v>
      </c>
      <c r="RC67" s="34">
        <f>IF(RB67&lt;&gt;"",HLOOKUP(COUNT($NE67:RB67)+1,$G$4:$EH$8,RC$14,0)*$D67,IF($C67=RC$17,$G$8*$D67,""))</f>
        <v>0</v>
      </c>
      <c r="RD67" s="34">
        <f>IF(RC67&lt;&gt;"",HLOOKUP(COUNT($NE67:RC67)+1,$G$4:$EH$8,RD$14,0)*$D67,IF($C67=RD$17,$G$8*$D67,""))</f>
        <v>0</v>
      </c>
      <c r="RE67" s="34">
        <f>IF(RD67&lt;&gt;"",HLOOKUP(COUNT($NE67:RD67)+1,$G$4:$EH$8,RE$14,0)*$D67,IF($C67=RE$17,$G$8*$D67,""))</f>
        <v>0</v>
      </c>
      <c r="RF67" s="34">
        <f>IF(RE67&lt;&gt;"",HLOOKUP(COUNT($NE67:RE67)+1,$G$4:$EH$8,RF$14,0)*$D67,IF($C67=RF$17,$G$8*$D67,""))</f>
        <v>0</v>
      </c>
      <c r="RG67" s="34">
        <f>IF(RF67&lt;&gt;"",HLOOKUP(COUNT($NE67:RF67)+1,$G$4:$EH$8,RG$14,0)*$D67,IF($C67=RG$17,$G$8*$D67,""))</f>
        <v>0</v>
      </c>
      <c r="RH67" s="34">
        <f>IF(RG67&lt;&gt;"",HLOOKUP(COUNT($NE67:RG67)+1,$G$4:$EH$8,RH$14,0)*$D67,IF($C67=RH$17,$G$8*$D67,""))</f>
        <v>0</v>
      </c>
      <c r="RI67" s="34">
        <f>IF(RH67&lt;&gt;"",HLOOKUP(COUNT($NE67:RH67)+1,$G$4:$EH$8,RI$14,0)*$D67,IF($C67=RI$17,$G$8*$D67,""))</f>
        <v>0</v>
      </c>
      <c r="RJ67" s="34">
        <f>IF(RI67&lt;&gt;"",HLOOKUP(COUNT($NE67:RI67)+1,$G$4:$EH$8,RJ$14,0)*$D67,IF($C67=RJ$17,$G$8*$D67,""))</f>
        <v>0</v>
      </c>
      <c r="RK67" s="34">
        <f>IF(RJ67&lt;&gt;"",HLOOKUP(COUNT($NE67:RJ67)+1,$G$4:$EH$8,RK$14,0)*$D67,IF($C67=RK$17,$G$8*$D67,""))</f>
        <v>0</v>
      </c>
      <c r="RL67" s="34">
        <f>IF(RK67&lt;&gt;"",HLOOKUP(COUNT($NE67:RK67)+1,$G$4:$EH$8,RL$14,0)*$D67,IF($C67=RL$17,$G$8*$D67,""))</f>
        <v>0</v>
      </c>
      <c r="RM67" s="34">
        <f>IF(RL67&lt;&gt;"",HLOOKUP(COUNT($NE67:RL67)+1,$G$4:$EH$8,RM$14,0)*$D67,IF($C67=RM$17,$G$8*$D67,""))</f>
        <v>0</v>
      </c>
      <c r="RN67" s="34">
        <f>IF(RM67&lt;&gt;"",HLOOKUP(COUNT($NE67:RM67)+1,$G$4:$EH$8,RN$14,0)*$D67,IF($C67=RN$17,$G$8*$D67,""))</f>
        <v>0</v>
      </c>
      <c r="RO67" s="34">
        <f>IF(RN67&lt;&gt;"",HLOOKUP(COUNT($NE67:RN67)+1,$G$4:$EH$8,RO$14,0)*$D67,IF($C67=RO$17,$G$8*$D67,""))</f>
        <v>0</v>
      </c>
      <c r="RP67" s="34">
        <f>IF(RO67&lt;&gt;"",HLOOKUP(COUNT($NE67:RO67)+1,$G$4:$EH$8,RP$14,0)*$D67,IF($C67=RP$17,$G$8*$D67,""))</f>
        <v>0</v>
      </c>
      <c r="RQ67" s="34">
        <f>IF(RP67&lt;&gt;"",HLOOKUP(COUNT($NE67:RP67)+1,$G$4:$EH$8,RQ$14,0)*$D67,IF($C67=RQ$17,$G$8*$D67,""))</f>
        <v>0</v>
      </c>
      <c r="RR67" s="34">
        <f>IF(RQ67&lt;&gt;"",HLOOKUP(COUNT($NE67:RQ67)+1,$G$4:$EH$8,RR$14,0)*$D67,IF($C67=RR$17,$G$8*$D67,""))</f>
        <v>0</v>
      </c>
      <c r="RS67" s="34">
        <f>IF(RR67&lt;&gt;"",HLOOKUP(COUNT($NE67:RR67)+1,$G$4:$EH$8,RS$14,0)*$D67,IF($C67=RS$17,$G$8*$D67,""))</f>
        <v>0</v>
      </c>
      <c r="RT67" s="34">
        <f>IF(RS67&lt;&gt;"",HLOOKUP(COUNT($NE67:RS67)+1,$G$4:$EH$8,RT$14,0)*$D67,IF($C67=RT$17,$G$8*$D67,""))</f>
        <v>0</v>
      </c>
      <c r="RU67" s="34">
        <f>IF(RT67&lt;&gt;"",HLOOKUP(COUNT($NE67:RT67)+1,$G$4:$EH$8,RU$14,0)*$D67,IF($C67=RU$17,$G$8*$D67,""))</f>
        <v>0</v>
      </c>
      <c r="RW67" s="34" t="str">
        <f>IF(RV67&lt;&gt;"",HLOOKUP(COUNT($RV67:RV67)+1,$G$4:$EH$9,RW$14,0)*$D67,IF($C67=RW$17,$G$9*$D67,""))</f>
        <v/>
      </c>
      <c r="RX67" s="34" t="str">
        <f>IF(RW67&lt;&gt;"",HLOOKUP(COUNT($RV67:RW67)+1,$G$4:$EH$9,RX$14,0)*$D67,IF($C67=RX$17,$G$9*$D67,""))</f>
        <v/>
      </c>
      <c r="RY67" s="34" t="str">
        <f>IF(RX67&lt;&gt;"",HLOOKUP(COUNT($RV67:RX67)+1,$G$4:$EH$9,RY$14,0)*$D67,IF($C67=RY$17,$G$9*$D67,""))</f>
        <v/>
      </c>
      <c r="RZ67" s="34" t="str">
        <f>IF(RY67&lt;&gt;"",HLOOKUP(COUNT($RV67:RY67)+1,$G$4:$EH$9,RZ$14,0)*$D67,IF($C67=RZ$17,$G$9*$D67,""))</f>
        <v/>
      </c>
      <c r="SA67" s="34" t="str">
        <f>IF(RZ67&lt;&gt;"",HLOOKUP(COUNT($RV67:RZ67)+1,$G$4:$EH$9,SA$14,0)*$D67,IF($C67=SA$17,$G$9*$D67,""))</f>
        <v/>
      </c>
      <c r="SB67" s="34" t="str">
        <f>IF(SA67&lt;&gt;"",HLOOKUP(COUNT($RV67:SA67)+1,$G$4:$EH$9,SB$14,0)*$D67,IF($C67=SB$17,$G$9*$D67,""))</f>
        <v/>
      </c>
      <c r="SC67" s="34" t="str">
        <f>IF(SB67&lt;&gt;"",HLOOKUP(COUNT($RV67:SB67)+1,$G$4:$EH$9,SC$14,0)*$D67,IF($C67=SC$17,$G$9*$D67,""))</f>
        <v/>
      </c>
      <c r="SD67" s="34" t="str">
        <f>IF(SC67&lt;&gt;"",HLOOKUP(COUNT($RV67:SC67)+1,$G$4:$EH$9,SD$14,0)*$D67,IF($C67=SD$17,$G$9*$D67,""))</f>
        <v/>
      </c>
      <c r="SE67" s="34" t="str">
        <f>IF(SD67&lt;&gt;"",HLOOKUP(COUNT($RV67:SD67)+1,$G$4:$EH$9,SE$14,0)*$D67,IF($C67=SE$17,$G$9*$D67,""))</f>
        <v/>
      </c>
      <c r="SF67" s="34" t="str">
        <f>IF(SE67&lt;&gt;"",HLOOKUP(COUNT($RV67:SE67)+1,$G$4:$EH$9,SF$14,0)*$D67,IF($C67=SF$17,$G$9*$D67,""))</f>
        <v/>
      </c>
      <c r="SG67" s="34" t="str">
        <f>IF(SF67&lt;&gt;"",HLOOKUP(COUNT($RV67:SF67)+1,$G$4:$EH$9,SG$14,0)*$D67,IF($C67=SG$17,$G$9*$D67,""))</f>
        <v/>
      </c>
      <c r="SH67" s="34" t="str">
        <f>IF(SG67&lt;&gt;"",HLOOKUP(COUNT($RV67:SG67)+1,$G$4:$EH$9,SH$14,0)*$D67,IF($C67=SH$17,$G$9*$D67,""))</f>
        <v/>
      </c>
      <c r="SI67" s="34" t="str">
        <f>IF(SH67&lt;&gt;"",HLOOKUP(COUNT($RV67:SH67)+1,$G$4:$EH$9,SI$14,0)*$D67,IF($C67=SI$17,$G$9*$D67,""))</f>
        <v/>
      </c>
      <c r="SJ67" s="34" t="str">
        <f>IF(SI67&lt;&gt;"",HLOOKUP(COUNT($RV67:SI67)+1,$G$4:$EH$9,SJ$14,0)*$D67,IF($C67=SJ$17,$G$9*$D67,""))</f>
        <v/>
      </c>
      <c r="SK67" s="34" t="str">
        <f>IF(SJ67&lt;&gt;"",HLOOKUP(COUNT($RV67:SJ67)+1,$G$4:$EH$9,SK$14,0)*$D67,IF($C67=SK$17,$G$9*$D67,""))</f>
        <v/>
      </c>
      <c r="SL67" s="34" t="str">
        <f>IF(SK67&lt;&gt;"",HLOOKUP(COUNT($RV67:SK67)+1,$G$4:$EH$9,SL$14,0)*$D67,IF($C67=SL$17,$G$9*$D67,""))</f>
        <v/>
      </c>
      <c r="SM67" s="34" t="str">
        <f>IF(SL67&lt;&gt;"",HLOOKUP(COUNT($RV67:SL67)+1,$G$4:$EH$9,SM$14,0)*$D67,IF($C67=SM$17,$G$9*$D67,""))</f>
        <v/>
      </c>
      <c r="SN67" s="34" t="str">
        <f>IF(SM67&lt;&gt;"",HLOOKUP(COUNT($RV67:SM67)+1,$G$4:$EH$9,SN$14,0)*$D67,IF($C67=SN$17,$G$9*$D67,""))</f>
        <v/>
      </c>
      <c r="SO67" s="34" t="str">
        <f>IF(SN67&lt;&gt;"",HLOOKUP(COUNT($RV67:SN67)+1,$G$4:$EH$9,SO$14,0)*$D67,IF($C67=SO$17,$G$9*$D67,""))</f>
        <v/>
      </c>
      <c r="SP67" s="34" t="str">
        <f>IF(SO67&lt;&gt;"",HLOOKUP(COUNT($RV67:SO67)+1,$G$4:$EH$9,SP$14,0)*$D67,IF($C67=SP$17,$G$9*$D67,""))</f>
        <v/>
      </c>
      <c r="SQ67" s="34" t="str">
        <f>IF(SP67&lt;&gt;"",HLOOKUP(COUNT($RV67:SP67)+1,$G$4:$EH$9,SQ$14,0)*$D67,IF($C67=SQ$17,$G$9*$D67,""))</f>
        <v/>
      </c>
      <c r="SR67" s="34" t="str">
        <f>IF(SQ67&lt;&gt;"",HLOOKUP(COUNT($RV67:SQ67)+1,$G$4:$EH$9,SR$14,0)*$D67,IF($C67=SR$17,$G$9*$D67,""))</f>
        <v/>
      </c>
      <c r="SS67" s="34" t="str">
        <f>IF(SR67&lt;&gt;"",HLOOKUP(COUNT($RV67:SR67)+1,$G$4:$EH$9,SS$14,0)*$D67,IF($C67=SS$17,$G$9*$D67,""))</f>
        <v/>
      </c>
      <c r="ST67" s="34" t="str">
        <f>IF(SS67&lt;&gt;"",HLOOKUP(COUNT($RV67:SS67)+1,$G$4:$EH$9,ST$14,0)*$D67,IF($C67=ST$17,$G$9*$D67,""))</f>
        <v/>
      </c>
      <c r="SU67" s="34" t="str">
        <f>IF(ST67&lt;&gt;"",HLOOKUP(COUNT($RV67:ST67)+1,$G$4:$EH$9,SU$14,0)*$D67,IF($C67=SU$17,$G$9*$D67,""))</f>
        <v/>
      </c>
      <c r="SV67" s="34" t="str">
        <f>IF(SU67&lt;&gt;"",HLOOKUP(COUNT($RV67:SU67)+1,$G$4:$EH$9,SV$14,0)*$D67,IF($C67=SV$17,$G$9*$D67,""))</f>
        <v/>
      </c>
      <c r="SW67" s="34" t="str">
        <f>IF(SV67&lt;&gt;"",HLOOKUP(COUNT($RV67:SV67)+1,$G$4:$EH$9,SW$14,0)*$D67,IF($C67=SW$17,$G$9*$D67,""))</f>
        <v/>
      </c>
      <c r="SX67" s="34" t="str">
        <f>IF(SW67&lt;&gt;"",HLOOKUP(COUNT($RV67:SW67)+1,$G$4:$EH$9,SX$14,0)*$D67,IF($C67=SX$17,$G$9*$D67,""))</f>
        <v/>
      </c>
      <c r="SY67" s="34" t="str">
        <f>IF(SX67&lt;&gt;"",HLOOKUP(COUNT($RV67:SX67)+1,$G$4:$EH$9,SY$14,0)*$D67,IF($C67=SY$17,$G$9*$D67,""))</f>
        <v/>
      </c>
      <c r="SZ67" s="34" t="str">
        <f>IF(SY67&lt;&gt;"",HLOOKUP(COUNT($RV67:SY67)+1,$G$4:$EH$9,SZ$14,0)*$D67,IF($C67=SZ$17,$G$9*$D67,""))</f>
        <v/>
      </c>
      <c r="TA67" s="34" t="str">
        <f>IF(SZ67&lt;&gt;"",HLOOKUP(COUNT($RV67:SZ67)+1,$G$4:$EH$9,TA$14,0)*$D67,IF($C67=TA$17,$G$9*$D67,""))</f>
        <v/>
      </c>
      <c r="TB67" s="34" t="str">
        <f>IF(TA67&lt;&gt;"",HLOOKUP(COUNT($RV67:TA67)+1,$G$4:$EH$9,TB$14,0)*$D67,IF($C67=TB$17,$G$9*$D67,""))</f>
        <v/>
      </c>
      <c r="TC67" s="34" t="str">
        <f>IF(TB67&lt;&gt;"",HLOOKUP(COUNT($RV67:TB67)+1,$G$4:$EH$9,TC$14,0)*$D67,IF($C67=TC$17,$G$9*$D67,""))</f>
        <v/>
      </c>
      <c r="TD67" s="34" t="str">
        <f>IF(TC67&lt;&gt;"",HLOOKUP(COUNT($RV67:TC67)+1,$G$4:$EH$9,TD$14,0)*$D67,IF($C67=TD$17,$G$9*$D67,""))</f>
        <v/>
      </c>
      <c r="TE67" s="34" t="str">
        <f>IF(TD67&lt;&gt;"",HLOOKUP(COUNT($RV67:TD67)+1,$G$4:$EH$9,TE$14,0)*$D67,IF($C67=TE$17,$G$9*$D67,""))</f>
        <v/>
      </c>
      <c r="TF67" s="34" t="str">
        <f>IF(TE67&lt;&gt;"",HLOOKUP(COUNT($RV67:TE67)+1,$G$4:$EH$9,TF$14,0)*$D67,IF($C67=TF$17,$G$9*$D67,""))</f>
        <v/>
      </c>
      <c r="TG67" s="34" t="str">
        <f>IF(TF67&lt;&gt;"",HLOOKUP(COUNT($RV67:TF67)+1,$G$4:$EH$9,TG$14,0)*$D67,IF($C67=TG$17,$G$9*$D67,""))</f>
        <v/>
      </c>
      <c r="TH67" s="34" t="str">
        <f>IF(TG67&lt;&gt;"",HLOOKUP(COUNT($RV67:TG67)+1,$G$4:$EH$9,TH$14,0)*$D67,IF($C67=TH$17,$G$9*$D67,""))</f>
        <v/>
      </c>
      <c r="TI67" s="34" t="str">
        <f>IF(TH67&lt;&gt;"",HLOOKUP(COUNT($RV67:TH67)+1,$G$4:$EH$9,TI$14,0)*$D67,IF($C67=TI$17,$G$9*$D67,""))</f>
        <v/>
      </c>
      <c r="TJ67" s="34" t="str">
        <f>IF(TI67&lt;&gt;"",HLOOKUP(COUNT($RV67:TI67)+1,$G$4:$EH$9,TJ$14,0)*$D67,IF($C67=TJ$17,$G$9*$D67,""))</f>
        <v/>
      </c>
      <c r="TK67" s="34" t="str">
        <f>IF(TJ67&lt;&gt;"",HLOOKUP(COUNT($RV67:TJ67)+1,$G$4:$EH$9,TK$14,0)*$D67,IF($C67=TK$17,$G$9*$D67,""))</f>
        <v/>
      </c>
      <c r="TL67" s="34" t="str">
        <f>IF(TK67&lt;&gt;"",HLOOKUP(COUNT($RV67:TK67)+1,$G$4:$EH$9,TL$14,0)*$D67,IF($C67=TL$17,$G$9*$D67,""))</f>
        <v/>
      </c>
      <c r="TM67" s="34" t="str">
        <f>IF(TL67&lt;&gt;"",HLOOKUP(COUNT($RV67:TL67)+1,$G$4:$EH$9,TM$14,0)*$D67,IF($C67=TM$17,$G$9*$D67,""))</f>
        <v/>
      </c>
      <c r="TN67" s="34" t="str">
        <f>IF(TM67&lt;&gt;"",HLOOKUP(COUNT($RV67:TM67)+1,$G$4:$EH$9,TN$14,0)*$D67,IF($C67=TN$17,$G$9*$D67,""))</f>
        <v/>
      </c>
      <c r="TO67" s="34" t="str">
        <f>IF(TN67&lt;&gt;"",HLOOKUP(COUNT($RV67:TN67)+1,$G$4:$EH$9,TO$14,0)*$D67,IF($C67=TO$17,$G$9*$D67,""))</f>
        <v/>
      </c>
      <c r="TP67" s="34" t="str">
        <f>IF(TO67&lt;&gt;"",HLOOKUP(COUNT($RV67:TO67)+1,$G$4:$EH$9,TP$14,0)*$D67,IF($C67=TP$17,$G$9*$D67,""))</f>
        <v/>
      </c>
      <c r="TQ67" s="34" t="str">
        <f>IF(TP67&lt;&gt;"",HLOOKUP(COUNT($RV67:TP67)+1,$G$4:$EH$9,TQ$14,0)*$D67,IF($C67=TQ$17,$G$9*$D67,""))</f>
        <v/>
      </c>
      <c r="TR67" s="34" t="str">
        <f>IF(TQ67&lt;&gt;"",HLOOKUP(COUNT($RV67:TQ67)+1,$G$4:$EH$9,TR$14,0)*$D67,IF($C67=TR$17,$G$9*$D67,""))</f>
        <v/>
      </c>
      <c r="TS67" s="34">
        <f>IF(TR67&lt;&gt;"",HLOOKUP(COUNT($RV67:TR67)+1,$G$4:$EH$9,TS$14,0)*$D67,IF($C67=TS$17,$G$9*$D67,""))</f>
        <v>14500</v>
      </c>
      <c r="TT67" s="34">
        <f>IF(TS67&lt;&gt;"",HLOOKUP(COUNT($RV67:TS67)+1,$G$4:$EH$9,TT$14,0)*$D67,IF($C67=TT$17,$G$9*$D67,""))</f>
        <v>0</v>
      </c>
      <c r="TU67" s="34">
        <f>IF(TT67&lt;&gt;"",HLOOKUP(COUNT($RV67:TT67)+1,$G$4:$EH$9,TU$14,0)*$D67,IF($C67=TU$17,$G$9*$D67,""))</f>
        <v>0</v>
      </c>
      <c r="TV67" s="34">
        <f>IF(TU67&lt;&gt;"",HLOOKUP(COUNT($RV67:TU67)+1,$G$4:$EH$9,TV$14,0)*$D67,IF($C67=TV$17,$G$9*$D67,""))</f>
        <v>0</v>
      </c>
      <c r="TW67" s="34">
        <f>IF(TV67&lt;&gt;"",HLOOKUP(COUNT($RV67:TV67)+1,$G$4:$EH$9,TW$14,0)*$D67,IF($C67=TW$17,$G$9*$D67,""))</f>
        <v>0</v>
      </c>
      <c r="TX67" s="34">
        <f>IF(TW67&lt;&gt;"",HLOOKUP(COUNT($RV67:TW67)+1,$G$4:$EH$9,TX$14,0)*$D67,IF($C67=TX$17,$G$9*$D67,""))</f>
        <v>0</v>
      </c>
      <c r="TY67" s="34">
        <f>IF(TX67&lt;&gt;"",HLOOKUP(COUNT($RV67:TX67)+1,$G$4:$EH$9,TY$14,0)*$D67,IF($C67=TY$17,$G$9*$D67,""))</f>
        <v>0</v>
      </c>
      <c r="TZ67" s="34">
        <f>IF(TY67&lt;&gt;"",HLOOKUP(COUNT($RV67:TY67)+1,$G$4:$EH$9,TZ$14,0)*$D67,IF($C67=TZ$17,$G$9*$D67,""))</f>
        <v>0</v>
      </c>
      <c r="UA67" s="34">
        <f>IF(TZ67&lt;&gt;"",HLOOKUP(COUNT($RV67:TZ67)+1,$G$4:$EH$9,UA$14,0)*$D67,IF($C67=UA$17,$G$9*$D67,""))</f>
        <v>0</v>
      </c>
      <c r="UB67" s="34">
        <f>IF(UA67&lt;&gt;"",HLOOKUP(COUNT($RV67:UA67)+1,$G$4:$EH$9,UB$14,0)*$D67,IF($C67=UB$17,$G$9*$D67,""))</f>
        <v>0</v>
      </c>
      <c r="UC67" s="34">
        <f>IF(UB67&lt;&gt;"",HLOOKUP(COUNT($RV67:UB67)+1,$G$4:$EH$9,UC$14,0)*$D67,IF($C67=UC$17,$G$9*$D67,""))</f>
        <v>0</v>
      </c>
      <c r="UD67" s="34">
        <f>IF(UC67&lt;&gt;"",HLOOKUP(COUNT($RV67:UC67)+1,$G$4:$EH$9,UD$14,0)*$D67,IF($C67=UD$17,$G$9*$D67,""))</f>
        <v>0</v>
      </c>
      <c r="UE67" s="34">
        <f>IF(UD67&lt;&gt;"",HLOOKUP(COUNT($RV67:UD67)+1,$G$4:$EH$9,UE$14,0)*$D67,IF($C67=UE$17,$G$9*$D67,""))</f>
        <v>0</v>
      </c>
      <c r="UF67" s="34">
        <f>IF(UE67&lt;&gt;"",HLOOKUP(COUNT($RV67:UE67)+1,$G$4:$EH$9,UF$14,0)*$D67,IF($C67=UF$17,$G$9*$D67,""))</f>
        <v>0</v>
      </c>
      <c r="UG67" s="34">
        <f>IF(UF67&lt;&gt;"",HLOOKUP(COUNT($RV67:UF67)+1,$G$4:$EH$9,UG$14,0)*$D67,IF($C67=UG$17,$G$9*$D67,""))</f>
        <v>0</v>
      </c>
      <c r="UH67" s="34">
        <f>IF(UG67&lt;&gt;"",HLOOKUP(COUNT($RV67:UG67)+1,$G$4:$EH$9,UH$14,0)*$D67,IF($C67=UH$17,$G$9*$D67,""))</f>
        <v>0</v>
      </c>
      <c r="UI67" s="34">
        <f>IF(UH67&lt;&gt;"",HLOOKUP(COUNT($RV67:UH67)+1,$G$4:$EH$9,UI$14,0)*$D67,IF($C67=UI$17,$G$9*$D67,""))</f>
        <v>0</v>
      </c>
      <c r="UJ67" s="34">
        <f>IF(UI67&lt;&gt;"",HLOOKUP(COUNT($RV67:UI67)+1,$G$4:$EH$9,UJ$14,0)*$D67,IF($C67=UJ$17,$G$9*$D67,""))</f>
        <v>0</v>
      </c>
      <c r="UK67" s="34">
        <f>IF(UJ67&lt;&gt;"",HLOOKUP(COUNT($RV67:UJ67)+1,$G$4:$EH$9,UK$14,0)*$D67,IF($C67=UK$17,$G$9*$D67,""))</f>
        <v>0</v>
      </c>
      <c r="UL67" s="34">
        <f>IF(UK67&lt;&gt;"",HLOOKUP(COUNT($RV67:UK67)+1,$G$4:$EH$9,UL$14,0)*$D67,IF($C67=UL$17,$G$9*$D67,""))</f>
        <v>0</v>
      </c>
      <c r="UM67" s="34">
        <f>IF(UL67&lt;&gt;"",HLOOKUP(COUNT($RV67:UL67)+1,$G$4:$EH$9,UM$14,0)*$D67,IF($C67=UM$17,$G$9*$D67,""))</f>
        <v>0</v>
      </c>
      <c r="UN67" s="34">
        <f>IF(UM67&lt;&gt;"",HLOOKUP(COUNT($RV67:UM67)+1,$G$4:$EH$9,UN$14,0)*$D67,IF($C67=UN$17,$G$9*$D67,""))</f>
        <v>0</v>
      </c>
      <c r="UO67" s="34">
        <f>IF(UN67&lt;&gt;"",HLOOKUP(COUNT($RV67:UN67)+1,$G$4:$EH$9,UO$14,0)*$D67,IF($C67=UO$17,$G$9*$D67,""))</f>
        <v>0</v>
      </c>
      <c r="UP67" s="34">
        <f>IF(UO67&lt;&gt;"",HLOOKUP(COUNT($RV67:UO67)+1,$G$4:$EH$9,UP$14,0)*$D67,IF($C67=UP$17,$G$9*$D67,""))</f>
        <v>0</v>
      </c>
      <c r="UQ67" s="34">
        <f>IF(UP67&lt;&gt;"",HLOOKUP(COUNT($RV67:UP67)+1,$G$4:$EH$9,UQ$14,0)*$D67,IF($C67=UQ$17,$G$9*$D67,""))</f>
        <v>0</v>
      </c>
      <c r="UR67" s="34">
        <f>IF(UQ67&lt;&gt;"",HLOOKUP(COUNT($RV67:UQ67)+1,$G$4:$EH$9,UR$14,0)*$D67,IF($C67=UR$17,$G$9*$D67,""))</f>
        <v>0</v>
      </c>
      <c r="US67" s="34">
        <f>IF(UR67&lt;&gt;"",HLOOKUP(COUNT($RV67:UR67)+1,$G$4:$EH$9,US$14,0)*$D67,IF($C67=US$17,$G$9*$D67,""))</f>
        <v>0</v>
      </c>
      <c r="UT67" s="34">
        <f>IF(US67&lt;&gt;"",HLOOKUP(COUNT($RV67:US67)+1,$G$4:$EH$9,UT$14,0)*$D67,IF($C67=UT$17,$G$9*$D67,""))</f>
        <v>0</v>
      </c>
      <c r="UU67" s="34">
        <f>IF(UT67&lt;&gt;"",HLOOKUP(COUNT($RV67:UT67)+1,$G$4:$EH$9,UU$14,0)*$D67,IF($C67=UU$17,$G$9*$D67,""))</f>
        <v>0</v>
      </c>
      <c r="UV67" s="34">
        <f>IF(UU67&lt;&gt;"",HLOOKUP(COUNT($RV67:UU67)+1,$G$4:$EH$9,UV$14,0)*$D67,IF($C67=UV$17,$G$9*$D67,""))</f>
        <v>0</v>
      </c>
      <c r="UW67" s="34">
        <f>IF(UV67&lt;&gt;"",HLOOKUP(COUNT($RV67:UV67)+1,$G$4:$EH$9,UW$14,0)*$D67,IF($C67=UW$17,$G$9*$D67,""))</f>
        <v>0</v>
      </c>
      <c r="UX67" s="34">
        <f>IF(UW67&lt;&gt;"",HLOOKUP(COUNT($RV67:UW67)+1,$G$4:$EH$9,UX$14,0)*$D67,IF($C67=UX$17,$G$9*$D67,""))</f>
        <v>0</v>
      </c>
      <c r="UY67" s="34">
        <f>IF(UX67&lt;&gt;"",HLOOKUP(COUNT($RV67:UX67)+1,$G$4:$EH$9,UY$14,0)*$D67,IF($C67=UY$17,$G$9*$D67,""))</f>
        <v>0</v>
      </c>
      <c r="UZ67" s="34">
        <f>IF(UY67&lt;&gt;"",HLOOKUP(COUNT($RV67:UY67)+1,$G$4:$EH$9,UZ$14,0)*$D67,IF($C67=UZ$17,$G$9*$D67,""))</f>
        <v>0</v>
      </c>
      <c r="VA67" s="34">
        <f>IF(UZ67&lt;&gt;"",HLOOKUP(COUNT($RV67:UZ67)+1,$G$4:$EH$9,VA$14,0)*$D67,IF($C67=VA$17,$G$9*$D67,""))</f>
        <v>0</v>
      </c>
      <c r="VB67" s="34">
        <f>IF(VA67&lt;&gt;"",HLOOKUP(COUNT($RV67:VA67)+1,$G$4:$EH$9,VB$14,0)*$D67,IF($C67=VB$17,$G$9*$D67,""))</f>
        <v>0</v>
      </c>
      <c r="VC67" s="34">
        <f>IF(VB67&lt;&gt;"",HLOOKUP(COUNT($RV67:VB67)+1,$G$4:$EH$9,VC$14,0)*$D67,IF($C67=VC$17,$G$9*$D67,""))</f>
        <v>0</v>
      </c>
      <c r="VD67" s="34">
        <f>IF(VC67&lt;&gt;"",HLOOKUP(COUNT($RV67:VC67)+1,$G$4:$EH$9,VD$14,0)*$D67,IF($C67=VD$17,$G$9*$D67,""))</f>
        <v>0</v>
      </c>
      <c r="VE67" s="34">
        <f>IF(VD67&lt;&gt;"",HLOOKUP(COUNT($RV67:VD67)+1,$G$4:$EH$9,VE$14,0)*$D67,IF($C67=VE$17,$G$9*$D67,""))</f>
        <v>0</v>
      </c>
      <c r="VF67" s="34">
        <f>IF(VE67&lt;&gt;"",HLOOKUP(COUNT($RV67:VE67)+1,$G$4:$EH$9,VF$14,0)*$D67,IF($C67=VF$17,$G$9*$D67,""))</f>
        <v>0</v>
      </c>
      <c r="VG67" s="34">
        <f>IF(VF67&lt;&gt;"",HLOOKUP(COUNT($RV67:VF67)+1,$G$4:$EH$9,VG$14,0)*$D67,IF($C67=VG$17,$G$9*$D67,""))</f>
        <v>0</v>
      </c>
      <c r="VH67" s="34">
        <f>IF(VG67&lt;&gt;"",HLOOKUP(COUNT($RV67:VG67)+1,$G$4:$EH$9,VH$14,0)*$D67,IF($C67=VH$17,$G$9*$D67,""))</f>
        <v>0</v>
      </c>
      <c r="VI67" s="34">
        <f>IF(VH67&lt;&gt;"",HLOOKUP(COUNT($RV67:VH67)+1,$G$4:$EH$9,VI$14,0)*$D67,IF($C67=VI$17,$G$9*$D67,""))</f>
        <v>0</v>
      </c>
      <c r="VJ67" s="34">
        <f>IF(VI67&lt;&gt;"",HLOOKUP(COUNT($RV67:VI67)+1,$G$4:$EH$9,VJ$14,0)*$D67,IF($C67=VJ$17,$G$9*$D67,""))</f>
        <v>0</v>
      </c>
      <c r="VK67" s="34">
        <f>IF(VJ67&lt;&gt;"",HLOOKUP(COUNT($RV67:VJ67)+1,$G$4:$EH$9,VK$14,0)*$D67,IF($C67=VK$17,$G$9*$D67,""))</f>
        <v>0</v>
      </c>
      <c r="VL67" s="34">
        <f>IF(VK67&lt;&gt;"",HLOOKUP(COUNT($RV67:VK67)+1,$G$4:$EH$9,VL$14,0)*$D67,IF($C67=VL$17,$G$9*$D67,""))</f>
        <v>0</v>
      </c>
      <c r="VM67" s="34">
        <f>IF(VL67&lt;&gt;"",HLOOKUP(COUNT($RV67:VL67)+1,$G$4:$EH$9,VM$14,0)*$D67,IF($C67=VM$17,$G$9*$D67,""))</f>
        <v>0</v>
      </c>
      <c r="VN67" s="34">
        <f>IF(VM67&lt;&gt;"",HLOOKUP(COUNT($RV67:VM67)+1,$G$4:$EH$9,VN$14,0)*$D67,IF($C67=VN$17,$G$9*$D67,""))</f>
        <v>0</v>
      </c>
      <c r="VO67" s="34">
        <f>IF(VN67&lt;&gt;"",HLOOKUP(COUNT($RV67:VN67)+1,$G$4:$EH$9,VO$14,0)*$D67,IF($C67=VO$17,$G$9*$D67,""))</f>
        <v>0</v>
      </c>
      <c r="VP67" s="34">
        <f>IF(VO67&lt;&gt;"",HLOOKUP(COUNT($RV67:VO67)+1,$G$4:$EH$9,VP$14,0)*$D67,IF($C67=VP$17,$G$9*$D67,""))</f>
        <v>0</v>
      </c>
      <c r="VQ67" s="34">
        <f>IF(VP67&lt;&gt;"",HLOOKUP(COUNT($RV67:VP67)+1,$G$4:$EH$9,VQ$14,0)*$D67,IF($C67=VQ$17,$G$9*$D67,""))</f>
        <v>0</v>
      </c>
      <c r="VR67" s="34">
        <f>IF(VQ67&lt;&gt;"",HLOOKUP(COUNT($RV67:VQ67)+1,$G$4:$EH$9,VR$14,0)*$D67,IF($C67=VR$17,$G$9*$D67,""))</f>
        <v>0</v>
      </c>
      <c r="VS67" s="34">
        <f>IF(VR67&lt;&gt;"",HLOOKUP(COUNT($RV67:VR67)+1,$G$4:$EH$9,VS$14,0)*$D67,IF($C67=VS$17,$G$9*$D67,""))</f>
        <v>0</v>
      </c>
      <c r="VT67" s="34">
        <f>IF(VS67&lt;&gt;"",HLOOKUP(COUNT($RV67:VS67)+1,$G$4:$EH$9,VT$14,0)*$D67,IF($C67=VT$17,$G$9*$D67,""))</f>
        <v>0</v>
      </c>
      <c r="VU67" s="34">
        <f>IF(VT67&lt;&gt;"",HLOOKUP(COUNT($RV67:VT67)+1,$G$4:$EH$9,VU$14,0)*$D67,IF($C67=VU$17,$G$9*$D67,""))</f>
        <v>0</v>
      </c>
      <c r="VV67" s="34">
        <f>IF(VU67&lt;&gt;"",HLOOKUP(COUNT($RV67:VU67)+1,$G$4:$EH$9,VV$14,0)*$D67,IF($C67=VV$17,$G$9*$D67,""))</f>
        <v>0</v>
      </c>
      <c r="VW67" s="34">
        <f>IF(VV67&lt;&gt;"",HLOOKUP(COUNT($RV67:VV67)+1,$G$4:$EH$9,VW$14,0)*$D67,IF($C67=VW$17,$G$9*$D67,""))</f>
        <v>0</v>
      </c>
      <c r="VX67" s="34">
        <f>IF(VW67&lt;&gt;"",HLOOKUP(COUNT($RV67:VW67)+1,$G$4:$EH$9,VX$14,0)*$D67,IF($C67=VX$17,$G$9*$D67,""))</f>
        <v>0</v>
      </c>
      <c r="VY67" s="34">
        <f>IF(VX67&lt;&gt;"",HLOOKUP(COUNT($RV67:VX67)+1,$G$4:$EH$9,VY$14,0)*$D67,IF($C67=VY$17,$G$9*$D67,""))</f>
        <v>0</v>
      </c>
      <c r="VZ67" s="34">
        <f>IF(VY67&lt;&gt;"",HLOOKUP(COUNT($RV67:VY67)+1,$G$4:$EH$9,VZ$14,0)*$D67,IF($C67=VZ$17,$G$9*$D67,""))</f>
        <v>0</v>
      </c>
      <c r="WA67" s="34">
        <f>IF(VZ67&lt;&gt;"",HLOOKUP(COUNT($RV67:VZ67)+1,$G$4:$EH$9,WA$14,0)*$D67,IF($C67=WA$17,$G$9*$D67,""))</f>
        <v>0</v>
      </c>
      <c r="WB67" s="34">
        <f>IF(WA67&lt;&gt;"",HLOOKUP(COUNT($RV67:WA67)+1,$G$4:$EH$9,WB$14,0)*$D67,IF($C67=WB$17,$G$9*$D67,""))</f>
        <v>0</v>
      </c>
      <c r="WC67" s="34">
        <f>IF(WB67&lt;&gt;"",HLOOKUP(COUNT($RV67:WB67)+1,$G$4:$EH$9,WC$14,0)*$D67,IF($C67=WC$17,$G$9*$D67,""))</f>
        <v>0</v>
      </c>
      <c r="WD67" s="34">
        <f>IF(WC67&lt;&gt;"",HLOOKUP(COUNT($RV67:WC67)+1,$G$4:$EH$9,WD$14,0)*$D67,IF($C67=WD$17,$G$9*$D67,""))</f>
        <v>0</v>
      </c>
      <c r="WE67" s="34">
        <f>IF(WD67&lt;&gt;"",HLOOKUP(COUNT($RV67:WD67)+1,$G$4:$EH$9,WE$14,0)*$D67,IF($C67=WE$17,$G$9*$D67,""))</f>
        <v>0</v>
      </c>
      <c r="WF67" s="34">
        <f>IF(WE67&lt;&gt;"",HLOOKUP(COUNT($RV67:WE67)+1,$G$4:$EH$9,WF$14,0)*$D67,IF($C67=WF$17,$G$9*$D67,""))</f>
        <v>0</v>
      </c>
      <c r="WG67" s="34">
        <f>IF(WF67&lt;&gt;"",HLOOKUP(COUNT($RV67:WF67)+1,$G$4:$EH$9,WG$14,0)*$D67,IF($C67=WG$17,$G$9*$D67,""))</f>
        <v>0</v>
      </c>
      <c r="WH67" s="34">
        <f>IF(WG67&lt;&gt;"",HLOOKUP(COUNT($RV67:WG67)+1,$G$4:$EH$9,WH$14,0)*$D67,IF($C67=WH$17,$G$9*$D67,""))</f>
        <v>0</v>
      </c>
      <c r="WI67" s="34">
        <f>IF(WH67&lt;&gt;"",HLOOKUP(COUNT($RV67:WH67)+1,$G$4:$EH$9,WI$14,0)*$D67,IF($C67=WI$17,$G$9*$D67,""))</f>
        <v>0</v>
      </c>
      <c r="WJ67" s="34">
        <f>IF(WI67&lt;&gt;"",HLOOKUP(COUNT($RV67:WI67)+1,$G$4:$EH$9,WJ$14,0)*$D67,IF($C67=WJ$17,$G$9*$D67,""))</f>
        <v>0</v>
      </c>
      <c r="WK67" s="34">
        <f>IF(WJ67&lt;&gt;"",HLOOKUP(COUNT($RV67:WJ67)+1,$G$4:$EH$9,WK$14,0)*$D67,IF($C67=WK$17,$G$9*$D67,""))</f>
        <v>0</v>
      </c>
      <c r="WL67" s="34">
        <f>IF(WK67&lt;&gt;"",HLOOKUP(COUNT($RV67:WK67)+1,$G$4:$EH$9,WL$14,0)*$D67,IF($C67=WL$17,$G$9*$D67,""))</f>
        <v>0</v>
      </c>
    </row>
    <row r="68" spans="1:610" ht="15" x14ac:dyDescent="0.2">
      <c r="A68" s="25">
        <f t="shared" si="911"/>
        <v>2</v>
      </c>
      <c r="B68" s="1328" t="s">
        <v>83</v>
      </c>
      <c r="C68" s="62">
        <f t="shared" si="908"/>
        <v>50</v>
      </c>
      <c r="D68" s="30">
        <f>VLOOKUP(B68,Premissas!$R$8:$AD$18,(Histograma!A68+1),0)</f>
        <v>5</v>
      </c>
      <c r="G68" s="34" t="str">
        <f>IF(F68&lt;&gt;"",HLOOKUP(COUNT($F68:F68)+1,$G$4:$EH$8,G$14,0)*$D68,IF($C68=G$17,$G$5*$D68,""))</f>
        <v/>
      </c>
      <c r="H68" s="34" t="str">
        <f>IF(G68&lt;&gt;"",HLOOKUP(COUNT($F68:G68)+1,$G$4:$EH$8,H$14,0)*$D68,IF($C68=H$17,$G$5*$D68,""))</f>
        <v/>
      </c>
      <c r="I68" s="34" t="str">
        <f>IF(H68&lt;&gt;"",HLOOKUP(COUNT($F68:H68)+1,$G$4:$EH$8,I$14,0)*$D68,IF($C68=I$17,$G$5*$D68,""))</f>
        <v/>
      </c>
      <c r="J68" s="34" t="str">
        <f>IF(I68&lt;&gt;"",HLOOKUP(COUNT($F68:I68)+1,$G$4:$EH$8,J$14,0)*$D68,IF($C68=J$17,$G$5*$D68,""))</f>
        <v/>
      </c>
      <c r="K68" s="34" t="str">
        <f>IF(J68&lt;&gt;"",HLOOKUP(COUNT($F68:J68)+1,$G$4:$EH$8,K$14,0)*$D68,IF($C68=K$17,$G$5*$D68,""))</f>
        <v/>
      </c>
      <c r="L68" s="34" t="str">
        <f>IF(K68&lt;&gt;"",HLOOKUP(COUNT($F68:K68)+1,$G$4:$EH$8,L$14,0)*$D68,IF($C68=L$17,$G$5*$D68,""))</f>
        <v/>
      </c>
      <c r="M68" s="34" t="str">
        <f>IF(L68&lt;&gt;"",HLOOKUP(COUNT($F68:L68)+1,$G$4:$EH$8,M$14,0)*$D68,IF($C68=M$17,$G$5*$D68,""))</f>
        <v/>
      </c>
      <c r="N68" s="34" t="str">
        <f>IF(M68&lt;&gt;"",HLOOKUP(COUNT($F68:M68)+1,$G$4:$EH$8,N$14,0)*$D68,IF($C68=N$17,$G$5*$D68,""))</f>
        <v/>
      </c>
      <c r="O68" s="34" t="str">
        <f>IF(N68&lt;&gt;"",HLOOKUP(COUNT($F68:N68)+1,$G$4:$EH$8,O$14,0)*$D68,IF($C68=O$17,$G$5*$D68,""))</f>
        <v/>
      </c>
      <c r="P68" s="34" t="str">
        <f>IF(O68&lt;&gt;"",HLOOKUP(COUNT($F68:O68)+1,$G$4:$EH$8,P$14,0)*$D68,IF($C68=P$17,$G$5*$D68,""))</f>
        <v/>
      </c>
      <c r="Q68" s="34" t="str">
        <f>IF(P68&lt;&gt;"",HLOOKUP(COUNT($F68:P68)+1,$G$4:$EH$8,Q$14,0)*$D68,IF($C68=Q$17,$G$5*$D68,""))</f>
        <v/>
      </c>
      <c r="R68" s="34" t="str">
        <f>IF(Q68&lt;&gt;"",HLOOKUP(COUNT($F68:Q68)+1,$G$4:$EH$8,R$14,0)*$D68,IF($C68=R$17,$G$5*$D68,""))</f>
        <v/>
      </c>
      <c r="S68" s="34" t="str">
        <f>IF(R68&lt;&gt;"",HLOOKUP(COUNT($F68:R68)+1,$G$4:$EH$8,S$14,0)*$D68,IF($C68=S$17,$G$5*$D68,""))</f>
        <v/>
      </c>
      <c r="T68" s="34" t="str">
        <f>IF(S68&lt;&gt;"",HLOOKUP(COUNT($F68:S68)+1,$G$4:$EH$8,T$14,0)*$D68,IF($C68=T$17,$G$5*$D68,""))</f>
        <v/>
      </c>
      <c r="U68" s="34" t="str">
        <f>IF(T68&lt;&gt;"",HLOOKUP(COUNT($F68:T68)+1,$G$4:$EH$8,U$14,0)*$D68,IF($C68=U$17,$G$5*$D68,""))</f>
        <v/>
      </c>
      <c r="V68" s="34" t="str">
        <f>IF(U68&lt;&gt;"",HLOOKUP(COUNT($F68:U68)+1,$G$4:$EH$8,V$14,0)*$D68,IF($C68=V$17,$G$5*$D68,""))</f>
        <v/>
      </c>
      <c r="W68" s="34" t="str">
        <f>IF(V68&lt;&gt;"",HLOOKUP(COUNT($F68:V68)+1,$G$4:$EH$8,W$14,0)*$D68,IF($C68=W$17,$G$5*$D68,""))</f>
        <v/>
      </c>
      <c r="X68" s="34" t="str">
        <f>IF(W68&lt;&gt;"",HLOOKUP(COUNT($F68:W68)+1,$G$4:$EH$8,X$14,0)*$D68,IF($C68=X$17,$G$5*$D68,""))</f>
        <v/>
      </c>
      <c r="Y68" s="34" t="str">
        <f>IF(X68&lt;&gt;"",HLOOKUP(COUNT($F68:X68)+1,$G$4:$EH$8,Y$14,0)*$D68,IF($C68=Y$17,$G$5*$D68,""))</f>
        <v/>
      </c>
      <c r="Z68" s="34" t="str">
        <f>IF(Y68&lt;&gt;"",HLOOKUP(COUNT($F68:Y68)+1,$G$4:$EH$8,Z$14,0)*$D68,IF($C68=Z$17,$G$5*$D68,""))</f>
        <v/>
      </c>
      <c r="AA68" s="34" t="str">
        <f>IF(Z68&lt;&gt;"",HLOOKUP(COUNT($F68:Z68)+1,$G$4:$EH$8,AA$14,0)*$D68,IF($C68=AA$17,$G$5*$D68,""))</f>
        <v/>
      </c>
      <c r="AB68" s="34" t="str">
        <f>IF(AA68&lt;&gt;"",HLOOKUP(COUNT($F68:AA68)+1,$G$4:$EH$8,AB$14,0)*$D68,IF($C68=AB$17,$G$5*$D68,""))</f>
        <v/>
      </c>
      <c r="AC68" s="34" t="str">
        <f>IF(AB68&lt;&gt;"",HLOOKUP(COUNT($F68:AB68)+1,$G$4:$EH$8,AC$14,0)*$D68,IF($C68=AC$17,$G$5*$D68,""))</f>
        <v/>
      </c>
      <c r="AD68" s="34" t="str">
        <f>IF(AC68&lt;&gt;"",HLOOKUP(COUNT($F68:AC68)+1,$G$4:$EH$8,AD$14,0)*$D68,IF($C68=AD$17,$G$5*$D68,""))</f>
        <v/>
      </c>
      <c r="AE68" s="34" t="str">
        <f>IF(AD68&lt;&gt;"",HLOOKUP(COUNT($F68:AD68)+1,$G$4:$EH$8,AE$14,0)*$D68,IF($C68=AE$17,$G$5*$D68,""))</f>
        <v/>
      </c>
      <c r="AF68" s="34" t="str">
        <f>IF(AE68&lt;&gt;"",HLOOKUP(COUNT($F68:AE68)+1,$G$4:$EH$8,AF$14,0)*$D68,IF($C68=AF$17,$G$5*$D68,""))</f>
        <v/>
      </c>
      <c r="AG68" s="34" t="str">
        <f>IF(AF68&lt;&gt;"",HLOOKUP(COUNT($F68:AF68)+1,$G$4:$EH$8,AG$14,0)*$D68,IF($C68=AG$17,$G$5*$D68,""))</f>
        <v/>
      </c>
      <c r="AH68" s="34" t="str">
        <f>IF(AG68&lt;&gt;"",HLOOKUP(COUNT($F68:AG68)+1,$G$4:$EH$8,AH$14,0)*$D68,IF($C68=AH$17,$G$5*$D68,""))</f>
        <v/>
      </c>
      <c r="AI68" s="34" t="str">
        <f>IF(AH68&lt;&gt;"",HLOOKUP(COUNT($F68:AH68)+1,$G$4:$EH$8,AI$14,0)*$D68,IF($C68=AI$17,$G$5*$D68,""))</f>
        <v/>
      </c>
      <c r="AJ68" s="34" t="str">
        <f>IF(AI68&lt;&gt;"",HLOOKUP(COUNT($F68:AI68)+1,$G$4:$EH$8,AJ$14,0)*$D68,IF($C68=AJ$17,$G$5*$D68,""))</f>
        <v/>
      </c>
      <c r="AK68" s="34" t="str">
        <f>IF(AJ68&lt;&gt;"",HLOOKUP(COUNT($F68:AJ68)+1,$G$4:$EH$8,AK$14,0)*$D68,IF($C68=AK$17,$G$5*$D68,""))</f>
        <v/>
      </c>
      <c r="AL68" s="34" t="str">
        <f>IF(AK68&lt;&gt;"",HLOOKUP(COUNT($F68:AK68)+1,$G$4:$EH$8,AL$14,0)*$D68,IF($C68=AL$17,$G$5*$D68,""))</f>
        <v/>
      </c>
      <c r="AM68" s="34" t="str">
        <f>IF(AL68&lt;&gt;"",HLOOKUP(COUNT($F68:AL68)+1,$G$4:$EH$8,AM$14,0)*$D68,IF($C68=AM$17,$G$5*$D68,""))</f>
        <v/>
      </c>
      <c r="AN68" s="34" t="str">
        <f>IF(AM68&lt;&gt;"",HLOOKUP(COUNT($F68:AM68)+1,$G$4:$EH$8,AN$14,0)*$D68,IF($C68=AN$17,$G$5*$D68,""))</f>
        <v/>
      </c>
      <c r="AO68" s="34" t="str">
        <f>IF(AN68&lt;&gt;"",HLOOKUP(COUNT($F68:AN68)+1,$G$4:$EH$8,AO$14,0)*$D68,IF($C68=AO$17,$G$5*$D68,""))</f>
        <v/>
      </c>
      <c r="AP68" s="34" t="str">
        <f>IF(AO68&lt;&gt;"",HLOOKUP(COUNT($F68:AO68)+1,$G$4:$EH$8,AP$14,0)*$D68,IF($C68=AP$17,$G$5*$D68,""))</f>
        <v/>
      </c>
      <c r="AQ68" s="34" t="str">
        <f>IF(AP68&lt;&gt;"",HLOOKUP(COUNT($F68:AP68)+1,$G$4:$EH$8,AQ$14,0)*$D68,IF($C68=AQ$17,$G$5*$D68,""))</f>
        <v/>
      </c>
      <c r="AR68" s="34" t="str">
        <f>IF(AQ68&lt;&gt;"",HLOOKUP(COUNT($F68:AQ68)+1,$G$4:$EH$8,AR$14,0)*$D68,IF($C68=AR$17,$G$5*$D68,""))</f>
        <v/>
      </c>
      <c r="AS68" s="34" t="str">
        <f>IF(AR68&lt;&gt;"",HLOOKUP(COUNT($F68:AR68)+1,$G$4:$EH$8,AS$14,0)*$D68,IF($C68=AS$17,$G$5*$D68,""))</f>
        <v/>
      </c>
      <c r="AT68" s="34" t="str">
        <f>IF(AS68&lt;&gt;"",HLOOKUP(COUNT($F68:AS68)+1,$G$4:$EH$8,AT$14,0)*$D68,IF($C68=AT$17,$G$5*$D68,""))</f>
        <v/>
      </c>
      <c r="AU68" s="34" t="str">
        <f>IF(AT68&lt;&gt;"",HLOOKUP(COUNT($F68:AT68)+1,$G$4:$EH$8,AU$14,0)*$D68,IF($C68=AU$17,$G$5*$D68,""))</f>
        <v/>
      </c>
      <c r="AV68" s="34" t="str">
        <f>IF(AU68&lt;&gt;"",HLOOKUP(COUNT($F68:AU68)+1,$G$4:$EH$8,AV$14,0)*$D68,IF($C68=AV$17,$G$5*$D68,""))</f>
        <v/>
      </c>
      <c r="AW68" s="34" t="str">
        <f>IF(AV68&lt;&gt;"",HLOOKUP(COUNT($F68:AV68)+1,$G$4:$EH$8,AW$14,0)*$D68,IF($C68=AW$17,$G$5*$D68,""))</f>
        <v/>
      </c>
      <c r="AX68" s="34" t="str">
        <f>IF(AW68&lt;&gt;"",HLOOKUP(COUNT($F68:AW68)+1,$G$4:$EH$8,AX$14,0)*$D68,IF($C68=AX$17,$G$5*$D68,""))</f>
        <v/>
      </c>
      <c r="AY68" s="34" t="str">
        <f>IF(AX68&lt;&gt;"",HLOOKUP(COUNT($F68:AX68)+1,$G$4:$EH$8,AY$14,0)*$D68,IF($C68=AY$17,$G$5*$D68,""))</f>
        <v/>
      </c>
      <c r="AZ68" s="34" t="str">
        <f>IF(AY68&lt;&gt;"",HLOOKUP(COUNT($F68:AY68)+1,$G$4:$EH$8,AZ$14,0)*$D68,IF($C68=AZ$17,$G$5*$D68,""))</f>
        <v/>
      </c>
      <c r="BA68" s="34" t="str">
        <f>IF(AZ68&lt;&gt;"",HLOOKUP(COUNT($F68:AZ68)+1,$G$4:$EH$8,BA$14,0)*$D68,IF($C68=BA$17,$G$5*$D68,""))</f>
        <v/>
      </c>
      <c r="BB68" s="34" t="str">
        <f>IF(BA68&lt;&gt;"",HLOOKUP(COUNT($F68:BA68)+1,$G$4:$EH$8,BB$14,0)*$D68,IF($C68=BB$17,$G$5*$D68,""))</f>
        <v/>
      </c>
      <c r="BC68" s="34" t="str">
        <f>IF(BB68&lt;&gt;"",HLOOKUP(COUNT($F68:BB68)+1,$G$4:$EH$8,BC$14,0)*$D68,IF($C68=BC$17,$G$5*$D68,""))</f>
        <v/>
      </c>
      <c r="BD68" s="34">
        <f>IF(BC68&lt;&gt;"",HLOOKUP(COUNT($F68:BC68)+1,$G$4:$EH$8,BD$14,0)*$D68,IF($C68=BD$17,$G$5*$D68,""))</f>
        <v>0</v>
      </c>
      <c r="BE68" s="34">
        <f>IF(BD68&lt;&gt;"",HLOOKUP(COUNT($F68:BD68)+1,$G$4:$EH$8,BE$14,0)*$D68,IF($C68=BE$17,$G$5*$D68,""))</f>
        <v>0</v>
      </c>
      <c r="BF68" s="34" t="e">
        <f>IF(BE68&lt;&gt;"",HLOOKUP(COUNT($F68:BE68)+1,$G$4:$EH$8,BF$14,0)*$D68,IF($C68=BF$17,$G$5*$D68,""))</f>
        <v>#VALUE!</v>
      </c>
      <c r="BG68" s="34" t="e">
        <f>IF(BF68&lt;&gt;"",HLOOKUP(COUNT($F68:BF68)+1,$G$4:$EH$8,BG$14,0)*$D68,IF($C68=BG$17,$G$5*$D68,""))</f>
        <v>#VALUE!</v>
      </c>
      <c r="BH68" s="34" t="e">
        <f>IF(BG68&lt;&gt;"",HLOOKUP(COUNT($F68:BG68)+1,$G$4:$EH$8,BH$14,0)*$D68,IF($C68=BH$17,$G$5*$D68,""))</f>
        <v>#VALUE!</v>
      </c>
      <c r="BI68" s="34" t="e">
        <f>IF(BH68&lt;&gt;"",HLOOKUP(COUNT($F68:BH68)+1,$G$4:$EH$8,BI$14,0)*$D68,IF($C68=BI$17,$G$5*$D68,""))</f>
        <v>#VALUE!</v>
      </c>
      <c r="BJ68" s="34" t="e">
        <f>IF(BI68&lt;&gt;"",HLOOKUP(COUNT($F68:BI68)+1,$G$4:$EH$8,BJ$14,0)*$D68,IF($C68=BJ$17,$G$5*$D68,""))</f>
        <v>#VALUE!</v>
      </c>
      <c r="BK68" s="34" t="e">
        <f>IF(BJ68&lt;&gt;"",HLOOKUP(COUNT($F68:BJ68)+1,$G$4:$EH$8,BK$14,0)*$D68,IF($C68=BK$17,$G$5*$D68,""))</f>
        <v>#VALUE!</v>
      </c>
      <c r="BL68" s="34" t="e">
        <f>IF(BK68&lt;&gt;"",HLOOKUP(COUNT($F68:BK68)+1,$G$4:$EH$8,BL$14,0)*$D68,IF($C68=BL$17,$G$5*$D68,""))</f>
        <v>#VALUE!</v>
      </c>
      <c r="BM68" s="34" t="e">
        <f>IF(BL68&lt;&gt;"",HLOOKUP(COUNT($F68:BL68)+1,$G$4:$EH$8,BM$14,0)*$D68,IF($C68=BM$17,$G$5*$D68,""))</f>
        <v>#VALUE!</v>
      </c>
      <c r="BN68" s="34" t="e">
        <f>IF(BM68&lt;&gt;"",HLOOKUP(COUNT($F68:BM68)+1,$G$4:$EH$8,BN$14,0)*$D68,IF($C68=BN$17,$G$5*$D68,""))</f>
        <v>#VALUE!</v>
      </c>
      <c r="BO68" s="34" t="e">
        <f>IF(BN68&lt;&gt;"",HLOOKUP(COUNT($F68:BN68)+1,$G$4:$EH$8,BO$14,0)*$D68,IF($C68=BO$17,$G$5*$D68,""))</f>
        <v>#VALUE!</v>
      </c>
      <c r="BP68" s="34" t="e">
        <f>IF(BO68&lt;&gt;"",HLOOKUP(COUNT($F68:BO68)+1,$G$4:$EH$8,BP$14,0)*$D68,IF($C68=BP$17,$G$5*$D68,""))</f>
        <v>#VALUE!</v>
      </c>
      <c r="BQ68" s="34" t="e">
        <f>IF(BP68&lt;&gt;"",HLOOKUP(COUNT($F68:BP68)+1,$G$4:$EH$8,BQ$14,0)*$D68,IF($C68=BQ$17,$G$5*$D68,""))</f>
        <v>#VALUE!</v>
      </c>
      <c r="BR68" s="34" t="e">
        <f>IF(BQ68&lt;&gt;"",HLOOKUP(COUNT($F68:BQ68)+1,$G$4:$EH$8,BR$14,0)*$D68,IF($C68=BR$17,$G$5*$D68,""))</f>
        <v>#VALUE!</v>
      </c>
      <c r="BS68" s="34" t="e">
        <f>IF(BR68&lt;&gt;"",HLOOKUP(COUNT($F68:BR68)+1,$G$4:$EH$8,BS$14,0)*$D68,IF($C68=BS$17,$G$5*$D68,""))</f>
        <v>#VALUE!</v>
      </c>
      <c r="BT68" s="34" t="e">
        <f>IF(BS68&lt;&gt;"",HLOOKUP(COUNT($F68:BS68)+1,$G$4:$EH$8,BT$14,0)*$D68,IF($C68=BT$17,$G$5*$D68,""))</f>
        <v>#VALUE!</v>
      </c>
      <c r="BU68" s="34" t="e">
        <f>IF(BT68&lt;&gt;"",HLOOKUP(COUNT($F68:BT68)+1,$G$4:$EH$8,BU$14,0)*$D68,IF($C68=BU$17,$G$5*$D68,""))</f>
        <v>#VALUE!</v>
      </c>
      <c r="BV68" s="34" t="e">
        <f>IF(BU68&lt;&gt;"",HLOOKUP(COUNT($F68:BU68)+1,$G$4:$EH$8,BV$14,0)*$D68,IF($C68=BV$17,$G$5*$D68,""))</f>
        <v>#VALUE!</v>
      </c>
      <c r="BW68" s="34" t="e">
        <f>IF(BV68&lt;&gt;"",HLOOKUP(COUNT($F68:BV68)+1,$G$4:$EH$8,BW$14,0)*$D68,IF($C68=BW$17,$G$5*$D68,""))</f>
        <v>#VALUE!</v>
      </c>
      <c r="BX68" s="34" t="e">
        <f>IF(BW68&lt;&gt;"",HLOOKUP(COUNT($F68:BW68)+1,$G$4:$EH$8,BX$14,0)*$D68,IF($C68=BX$17,$G$5*$D68,""))</f>
        <v>#VALUE!</v>
      </c>
      <c r="BY68" s="34" t="e">
        <f>IF(BX68&lt;&gt;"",HLOOKUP(COUNT($F68:BX68)+1,$G$4:$EH$8,BY$14,0)*$D68,IF($C68=BY$17,$G$5*$D68,""))</f>
        <v>#VALUE!</v>
      </c>
      <c r="BZ68" s="34" t="e">
        <f>IF(BY68&lt;&gt;"",HLOOKUP(COUNT($F68:BY68)+1,$G$4:$EH$8,BZ$14,0)*$D68,IF($C68=BZ$17,$G$5*$D68,""))</f>
        <v>#VALUE!</v>
      </c>
      <c r="CA68" s="34" t="e">
        <f>IF(BZ68&lt;&gt;"",HLOOKUP(COUNT($F68:BZ68)+1,$G$4:$EH$8,CA$14,0)*$D68,IF($C68=CA$17,$G$5*$D68,""))</f>
        <v>#VALUE!</v>
      </c>
      <c r="CB68" s="34" t="e">
        <f>IF(CA68&lt;&gt;"",HLOOKUP(COUNT($F68:CA68)+1,$G$4:$EH$8,CB$14,0)*$D68,IF($C68=CB$17,$G$5*$D68,""))</f>
        <v>#VALUE!</v>
      </c>
      <c r="CC68" s="34" t="e">
        <f>IF(CB68&lt;&gt;"",HLOOKUP(COUNT($F68:CB68)+1,$G$4:$EH$8,CC$14,0)*$D68,IF($C68=CC$17,$G$5*$D68,""))</f>
        <v>#VALUE!</v>
      </c>
      <c r="CD68" s="34" t="e">
        <f>IF(CC68&lt;&gt;"",HLOOKUP(COUNT($F68:CC68)+1,$G$4:$EH$8,CD$14,0)*$D68,IF($C68=CD$17,$G$5*$D68,""))</f>
        <v>#VALUE!</v>
      </c>
      <c r="CE68" s="34" t="e">
        <f>IF(CD68&lt;&gt;"",HLOOKUP(COUNT($F68:CD68)+1,$G$4:$EH$8,CE$14,0)*$D68,IF($C68=CE$17,$G$5*$D68,""))</f>
        <v>#VALUE!</v>
      </c>
      <c r="CF68" s="34" t="e">
        <f>IF(CE68&lt;&gt;"",HLOOKUP(COUNT($F68:CE68)+1,$G$4:$EH$8,CF$14,0)*$D68,IF($C68=CF$17,$G$5*$D68,""))</f>
        <v>#VALUE!</v>
      </c>
      <c r="CG68" s="34" t="e">
        <f>IF(CF68&lt;&gt;"",HLOOKUP(COUNT($F68:CF68)+1,$G$4:$EH$8,CG$14,0)*$D68,IF($C68=CG$17,$G$5*$D68,""))</f>
        <v>#VALUE!</v>
      </c>
      <c r="CH68" s="34" t="e">
        <f>IF(CG68&lt;&gt;"",HLOOKUP(COUNT($F68:CG68)+1,$G$4:$EH$8,CH$14,0)*$D68,IF($C68=CH$17,$G$5*$D68,""))</f>
        <v>#VALUE!</v>
      </c>
      <c r="CI68" s="34" t="e">
        <f>IF(CH68&lt;&gt;"",HLOOKUP(COUNT($F68:CH68)+1,$G$4:$EH$8,CI$14,0)*$D68,IF($C68=CI$17,$G$5*$D68,""))</f>
        <v>#VALUE!</v>
      </c>
      <c r="CJ68" s="34" t="e">
        <f>IF(CI68&lt;&gt;"",HLOOKUP(COUNT($F68:CI68)+1,$G$4:$EH$8,CJ$14,0)*$D68,IF($C68=CJ$17,$G$5*$D68,""))</f>
        <v>#VALUE!</v>
      </c>
      <c r="CK68" s="34" t="e">
        <f>IF(CJ68&lt;&gt;"",HLOOKUP(COUNT($F68:CJ68)+1,$G$4:$EH$8,CK$14,0)*$D68,IF($C68=CK$17,$G$5*$D68,""))</f>
        <v>#VALUE!</v>
      </c>
      <c r="CL68" s="34" t="e">
        <f>IF(CK68&lt;&gt;"",HLOOKUP(COUNT($F68:CK68)+1,$G$4:$EH$8,CL$14,0)*$D68,IF($C68=CL$17,$G$5*$D68,""))</f>
        <v>#VALUE!</v>
      </c>
      <c r="CM68" s="34" t="e">
        <f>IF(CL68&lt;&gt;"",HLOOKUP(COUNT($F68:CL68)+1,$G$4:$EH$8,CM$14,0)*$D68,IF($C68=CM$17,$G$5*$D68,""))</f>
        <v>#VALUE!</v>
      </c>
      <c r="CN68" s="34" t="e">
        <f>IF(CM68&lt;&gt;"",HLOOKUP(COUNT($F68:CM68)+1,$G$4:$EH$8,CN$14,0)*$D68,IF($C68=CN$17,$G$5*$D68,""))</f>
        <v>#VALUE!</v>
      </c>
      <c r="CO68" s="34" t="e">
        <f>IF(CN68&lt;&gt;"",HLOOKUP(COUNT($F68:CN68)+1,$G$4:$EH$8,CO$14,0)*$D68,IF($C68=CO$17,$G$5*$D68,""))</f>
        <v>#VALUE!</v>
      </c>
      <c r="CP68" s="34" t="e">
        <f>IF(CO68&lt;&gt;"",HLOOKUP(COUNT($F68:CO68)+1,$G$4:$EH$8,CP$14,0)*$D68,IF($C68=CP$17,$G$5*$D68,""))</f>
        <v>#VALUE!</v>
      </c>
      <c r="CQ68" s="34" t="e">
        <f>IF(CP68&lt;&gt;"",HLOOKUP(COUNT($F68:CP68)+1,$G$4:$EH$8,CQ$14,0)*$D68,IF($C68=CQ$17,$G$5*$D68,""))</f>
        <v>#VALUE!</v>
      </c>
      <c r="CR68" s="34" t="e">
        <f>IF(CQ68&lt;&gt;"",HLOOKUP(COUNT($F68:CQ68)+1,$G$4:$EH$8,CR$14,0)*$D68,IF($C68=CR$17,$G$5*$D68,""))</f>
        <v>#VALUE!</v>
      </c>
      <c r="CS68" s="34" t="e">
        <f>IF(CR68&lt;&gt;"",HLOOKUP(COUNT($F68:CR68)+1,$G$4:$EH$8,CS$14,0)*$D68,IF($C68=CS$17,$G$5*$D68,""))</f>
        <v>#VALUE!</v>
      </c>
      <c r="CT68" s="34" t="e">
        <f>IF(CS68&lt;&gt;"",HLOOKUP(COUNT($F68:CS68)+1,$G$4:$EH$8,CT$14,0)*$D68,IF($C68=CT$17,$G$5*$D68,""))</f>
        <v>#VALUE!</v>
      </c>
      <c r="CU68" s="34" t="e">
        <f>IF(CT68&lt;&gt;"",HLOOKUP(COUNT($F68:CT68)+1,$G$4:$EH$8,CU$14,0)*$D68,IF($C68=CU$17,$G$5*$D68,""))</f>
        <v>#VALUE!</v>
      </c>
      <c r="CV68" s="34" t="e">
        <f>IF(CU68&lt;&gt;"",HLOOKUP(COUNT($F68:CU68)+1,$G$4:$EH$8,CV$14,0)*$D68,IF($C68=CV$17,$G$5*$D68,""))</f>
        <v>#VALUE!</v>
      </c>
      <c r="CW68" s="34" t="e">
        <f>IF(CV68&lt;&gt;"",HLOOKUP(COUNT($F68:CV68)+1,$G$4:$EH$8,CW$14,0)*$D68,IF($C68=CW$17,$G$5*$D68,""))</f>
        <v>#VALUE!</v>
      </c>
      <c r="CX68" s="34" t="e">
        <f>IF(CW68&lt;&gt;"",HLOOKUP(COUNT($F68:CW68)+1,$G$4:$EH$8,CX$14,0)*$D68,IF($C68=CX$17,$G$5*$D68,""))</f>
        <v>#VALUE!</v>
      </c>
      <c r="CY68" s="34" t="e">
        <f>IF(CX68&lt;&gt;"",HLOOKUP(COUNT($F68:CX68)+1,$G$4:$EH$8,CY$14,0)*$D68,IF($C68=CY$17,$G$5*$D68,""))</f>
        <v>#VALUE!</v>
      </c>
      <c r="CZ68" s="34" t="e">
        <f>IF(CY68&lt;&gt;"",HLOOKUP(COUNT($F68:CY68)+1,$G$4:$EH$8,CZ$14,0)*$D68,IF($C68=CZ$17,$G$5*$D68,""))</f>
        <v>#VALUE!</v>
      </c>
      <c r="DA68" s="34" t="e">
        <f>IF(CZ68&lt;&gt;"",HLOOKUP(COUNT($F68:CZ68)+1,$G$4:$EH$8,DA$14,0)*$D68,IF($C68=DA$17,$G$5*$D68,""))</f>
        <v>#VALUE!</v>
      </c>
      <c r="DB68" s="34" t="e">
        <f>IF(DA68&lt;&gt;"",HLOOKUP(COUNT($F68:DA68)+1,$G$4:$EH$8,DB$14,0)*$D68,IF($C68=DB$17,$G$5*$D68,""))</f>
        <v>#VALUE!</v>
      </c>
      <c r="DC68" s="34" t="e">
        <f>IF(DB68&lt;&gt;"",HLOOKUP(COUNT($F68:DB68)+1,$G$4:$EH$8,DC$14,0)*$D68,IF($C68=DC$17,$G$5*$D68,""))</f>
        <v>#VALUE!</v>
      </c>
      <c r="DD68" s="34" t="e">
        <f>IF(DC68&lt;&gt;"",HLOOKUP(COUNT($F68:DC68)+1,$G$4:$EH$8,DD$14,0)*$D68,IF($C68=DD$17,$G$5*$D68,""))</f>
        <v>#VALUE!</v>
      </c>
      <c r="DE68" s="34" t="e">
        <f>IF(DD68&lt;&gt;"",HLOOKUP(COUNT($F68:DD68)+1,$G$4:$EH$8,DE$14,0)*$D68,IF($C68=DE$17,$G$5*$D68,""))</f>
        <v>#VALUE!</v>
      </c>
      <c r="DF68" s="34" t="e">
        <f>IF(DE68&lt;&gt;"",HLOOKUP(COUNT($F68:DE68)+1,$G$4:$EH$8,DF$14,0)*$D68,IF($C68=DF$17,$G$5*$D68,""))</f>
        <v>#VALUE!</v>
      </c>
      <c r="DG68" s="34" t="e">
        <f>IF(DF68&lt;&gt;"",HLOOKUP(COUNT($F68:DF68)+1,$G$4:$EH$8,DG$14,0)*$D68,IF($C68=DG$17,$G$5*$D68,""))</f>
        <v>#VALUE!</v>
      </c>
      <c r="DH68" s="34" t="e">
        <f>IF(DG68&lt;&gt;"",HLOOKUP(COUNT($F68:DG68)+1,$G$4:$EH$8,DH$14,0)*$D68,IF($C68=DH$17,$G$5*$D68,""))</f>
        <v>#VALUE!</v>
      </c>
      <c r="DI68" s="34" t="e">
        <f>IF(DH68&lt;&gt;"",HLOOKUP(COUNT($F68:DH68)+1,$G$4:$EH$8,DI$14,0)*$D68,IF($C68=DI$17,$G$5*$D68,""))</f>
        <v>#VALUE!</v>
      </c>
      <c r="DJ68" s="34" t="e">
        <f>IF(DI68&lt;&gt;"",HLOOKUP(COUNT($F68:DI68)+1,$G$4:$EH$8,DJ$14,0)*$D68,IF($C68=DJ$17,$G$5*$D68,""))</f>
        <v>#VALUE!</v>
      </c>
      <c r="DK68" s="34" t="e">
        <f>IF(DJ68&lt;&gt;"",HLOOKUP(COUNT($F68:DJ68)+1,$G$4:$EH$8,DK$14,0)*$D68,IF($C68=DK$17,$G$5*$D68,""))</f>
        <v>#VALUE!</v>
      </c>
      <c r="DL68" s="34" t="e">
        <f>IF(DK68&lt;&gt;"",HLOOKUP(COUNT($F68:DK68)+1,$G$4:$EH$8,DL$14,0)*$D68,IF($C68=DL$17,$G$5*$D68,""))</f>
        <v>#VALUE!</v>
      </c>
      <c r="DM68" s="34" t="e">
        <f>IF(DL68&lt;&gt;"",HLOOKUP(COUNT($F68:DL68)+1,$G$4:$EH$8,DM$14,0)*$D68,IF($C68=DM$17,$G$5*$D68,""))</f>
        <v>#VALUE!</v>
      </c>
      <c r="DN68" s="34" t="e">
        <f>IF(DM68&lt;&gt;"",HLOOKUP(COUNT($F68:DM68)+1,$G$4:$EH$8,DN$14,0)*$D68,IF($C68=DN$17,$G$5*$D68,""))</f>
        <v>#VALUE!</v>
      </c>
      <c r="DO68" s="34" t="e">
        <f>IF(DN68&lt;&gt;"",HLOOKUP(COUNT($F68:DN68)+1,$G$4:$EH$8,DO$14,0)*$D68,IF($C68=DO$17,$G$5*$D68,""))</f>
        <v>#VALUE!</v>
      </c>
      <c r="DP68" s="34" t="e">
        <f>IF(DO68&lt;&gt;"",HLOOKUP(COUNT($F68:DO68)+1,$G$4:$EH$8,DP$14,0)*$D68,IF($C68=DP$17,$G$5*$D68,""))</f>
        <v>#VALUE!</v>
      </c>
      <c r="DQ68" s="34" t="e">
        <f>IF(DP68&lt;&gt;"",HLOOKUP(COUNT($F68:DP68)+1,$G$4:$EH$8,DQ$14,0)*$D68,IF($C68=DQ$17,$G$5*$D68,""))</f>
        <v>#VALUE!</v>
      </c>
      <c r="DR68" s="34" t="e">
        <f>IF(DQ68&lt;&gt;"",HLOOKUP(COUNT($F68:DQ68)+1,$G$4:$EH$8,DR$14,0)*$D68,IF($C68=DR$17,$G$5*$D68,""))</f>
        <v>#VALUE!</v>
      </c>
      <c r="DS68" s="34" t="e">
        <f>IF(DR68&lt;&gt;"",HLOOKUP(COUNT($F68:DR68)+1,$G$4:$EH$8,DS$14,0)*$D68,IF($C68=DS$17,$G$5*$D68,""))</f>
        <v>#VALUE!</v>
      </c>
      <c r="DT68" s="34" t="e">
        <f>IF(DS68&lt;&gt;"",HLOOKUP(COUNT($F68:DS68)+1,$G$4:$EH$8,DT$14,0)*$D68,IF($C68=DT$17,$G$5*$D68,""))</f>
        <v>#VALUE!</v>
      </c>
      <c r="DU68" s="34" t="e">
        <f>IF(DT68&lt;&gt;"",HLOOKUP(COUNT($F68:DT68)+1,$G$4:$EH$8,DU$14,0)*$D68,IF($C68=DU$17,$G$5*$D68,""))</f>
        <v>#VALUE!</v>
      </c>
      <c r="DV68" s="34" t="e">
        <f>IF(DU68&lt;&gt;"",HLOOKUP(COUNT($F68:DU68)+1,$G$4:$EH$8,DV$14,0)*$D68,IF($C68=DV$17,$G$5*$D68,""))</f>
        <v>#VALUE!</v>
      </c>
      <c r="DX68" s="34" t="str">
        <f>IF(DW68&lt;&gt;"",HLOOKUP(COUNT($DW68:DW68)+1,$G$4:$CX$8,DX$14,0)*$D68,IF($C68=DX$17,$G$6*$D68,""))</f>
        <v/>
      </c>
      <c r="DY68" s="34" t="str">
        <f>IF(DX68&lt;&gt;"",HLOOKUP(COUNT($DW68:DX68)+1,$G$4:$CX$8,DY$14,0)*$D68,IF($C68=DY$17,$G$6*$D68,""))</f>
        <v/>
      </c>
      <c r="DZ68" s="34" t="str">
        <f>IF(DY68&lt;&gt;"",HLOOKUP(COUNT($DW68:DY68)+1,$G$4:$CX$8,DZ$14,0)*$D68,IF($C68=DZ$17,$G$6*$D68,""))</f>
        <v/>
      </c>
      <c r="EA68" s="34" t="str">
        <f>IF(DZ68&lt;&gt;"",HLOOKUP(COUNT($DW68:DZ68)+1,$G$4:$CX$8,EA$14,0)*$D68,IF($C68=EA$17,$G$6*$D68,""))</f>
        <v/>
      </c>
      <c r="EB68" s="34" t="str">
        <f>IF(EA68&lt;&gt;"",HLOOKUP(COUNT($DW68:EA68)+1,$G$4:$CX$8,EB$14,0)*$D68,IF($C68=EB$17,$G$6*$D68,""))</f>
        <v/>
      </c>
      <c r="EC68" s="34" t="str">
        <f>IF(EB68&lt;&gt;"",HLOOKUP(COUNT($DW68:EB68)+1,$G$4:$CX$8,EC$14,0)*$D68,IF($C68=EC$17,$G$6*$D68,""))</f>
        <v/>
      </c>
      <c r="ED68" s="34" t="str">
        <f>IF(EC68&lt;&gt;"",HLOOKUP(COUNT($DW68:EC68)+1,$G$4:$CX$8,ED$14,0)*$D68,IF($C68=ED$17,$G$6*$D68,""))</f>
        <v/>
      </c>
      <c r="EE68" s="34" t="str">
        <f>IF(ED68&lt;&gt;"",HLOOKUP(COUNT($DW68:ED68)+1,$G$4:$CX$8,EE$14,0)*$D68,IF($C68=EE$17,$G$6*$D68,""))</f>
        <v/>
      </c>
      <c r="EF68" s="34" t="str">
        <f>IF(EE68&lt;&gt;"",HLOOKUP(COUNT($DW68:EE68)+1,$G$4:$CX$8,EF$14,0)*$D68,IF($C68=EF$17,$G$6*$D68,""))</f>
        <v/>
      </c>
      <c r="EG68" s="34" t="str">
        <f>IF(EF68&lt;&gt;"",HLOOKUP(COUNT($DW68:EF68)+1,$G$4:$CX$8,EG$14,0)*$D68,IF($C68=EG$17,$G$6*$D68,""))</f>
        <v/>
      </c>
      <c r="EH68" s="34" t="str">
        <f>IF(EG68&lt;&gt;"",HLOOKUP(COUNT($DW68:EG68)+1,$G$4:$CX$8,EH$14,0)*$D68,IF($C68=EH$17,$G$6*$D68,""))</f>
        <v/>
      </c>
      <c r="EI68" s="34" t="str">
        <f>IF(EH68&lt;&gt;"",HLOOKUP(COUNT($DW68:EH68)+1,$G$4:$CX$8,EI$14,0)*$D68,IF($C68=EI$17,$G$6*$D68,""))</f>
        <v/>
      </c>
      <c r="EJ68" s="34" t="str">
        <f>IF(EI68&lt;&gt;"",HLOOKUP(COUNT($DW68:EI68)+1,$G$4:$CX$8,EJ$14,0)*$D68,IF($C68=EJ$17,$G$6*$D68,""))</f>
        <v/>
      </c>
      <c r="EK68" s="34" t="str">
        <f>IF(EJ68&lt;&gt;"",HLOOKUP(COUNT($DW68:EJ68)+1,$G$4:$CX$8,EK$14,0)*$D68,IF($C68=EK$17,$G$6*$D68,""))</f>
        <v/>
      </c>
      <c r="EL68" s="34" t="str">
        <f>IF(EK68&lt;&gt;"",HLOOKUP(COUNT($DW68:EK68)+1,$G$4:$CX$8,EL$14,0)*$D68,IF($C68=EL$17,$G$6*$D68,""))</f>
        <v/>
      </c>
      <c r="EM68" s="34" t="str">
        <f>IF(EL68&lt;&gt;"",HLOOKUP(COUNT($DW68:EL68)+1,$G$4:$CX$8,EM$14,0)*$D68,IF($C68=EM$17,$G$6*$D68,""))</f>
        <v/>
      </c>
      <c r="EN68" s="34" t="str">
        <f>IF(EM68&lt;&gt;"",HLOOKUP(COUNT($DW68:EM68)+1,$G$4:$CX$8,EN$14,0)*$D68,IF($C68=EN$17,$G$6*$D68,""))</f>
        <v/>
      </c>
      <c r="EO68" s="34" t="str">
        <f>IF(EN68&lt;&gt;"",HLOOKUP(COUNT($DW68:EN68)+1,$G$4:$CX$8,EO$14,0)*$D68,IF($C68=EO$17,$G$6*$D68,""))</f>
        <v/>
      </c>
      <c r="EP68" s="34" t="str">
        <f>IF(EO68&lt;&gt;"",HLOOKUP(COUNT($DW68:EO68)+1,$G$4:$CX$8,EP$14,0)*$D68,IF($C68=EP$17,$G$6*$D68,""))</f>
        <v/>
      </c>
      <c r="EQ68" s="34" t="str">
        <f>IF(EP68&lt;&gt;"",HLOOKUP(COUNT($DW68:EP68)+1,$G$4:$CX$8,EQ$14,0)*$D68,IF($C68=EQ$17,$G$6*$D68,""))</f>
        <v/>
      </c>
      <c r="ER68" s="34" t="str">
        <f>IF(EQ68&lt;&gt;"",HLOOKUP(COUNT($DW68:EQ68)+1,$G$4:$CX$8,ER$14,0)*$D68,IF($C68=ER$17,$G$6*$D68,""))</f>
        <v/>
      </c>
      <c r="ES68" s="34" t="str">
        <f>IF(ER68&lt;&gt;"",HLOOKUP(COUNT($DW68:ER68)+1,$G$4:$CX$8,ES$14,0)*$D68,IF($C68=ES$17,$G$6*$D68,""))</f>
        <v/>
      </c>
      <c r="ET68" s="34" t="str">
        <f>IF(ES68&lt;&gt;"",HLOOKUP(COUNT($DW68:ES68)+1,$G$4:$CX$8,ET$14,0)*$D68,IF($C68=ET$17,$G$6*$D68,""))</f>
        <v/>
      </c>
      <c r="EU68" s="34" t="str">
        <f>IF(ET68&lt;&gt;"",HLOOKUP(COUNT($DW68:ET68)+1,$G$4:$CX$8,EU$14,0)*$D68,IF($C68=EU$17,$G$6*$D68,""))</f>
        <v/>
      </c>
      <c r="EV68" s="34" t="str">
        <f>IF(EU68&lt;&gt;"",HLOOKUP(COUNT($DW68:EU68)+1,$G$4:$CX$8,EV$14,0)*$D68,IF($C68=EV$17,$G$6*$D68,""))</f>
        <v/>
      </c>
      <c r="EW68" s="34" t="str">
        <f>IF(EV68&lt;&gt;"",HLOOKUP(COUNT($DW68:EV68)+1,$G$4:$CX$8,EW$14,0)*$D68,IF($C68=EW$17,$G$6*$D68,""))</f>
        <v/>
      </c>
      <c r="EX68" s="34" t="str">
        <f>IF(EW68&lt;&gt;"",HLOOKUP(COUNT($DW68:EW68)+1,$G$4:$CX$8,EX$14,0)*$D68,IF($C68=EX$17,$G$6*$D68,""))</f>
        <v/>
      </c>
      <c r="EY68" s="34" t="str">
        <f>IF(EX68&lt;&gt;"",HLOOKUP(COUNT($DW68:EX68)+1,$G$4:$CX$8,EY$14,0)*$D68,IF($C68=EY$17,$G$6*$D68,""))</f>
        <v/>
      </c>
      <c r="EZ68" s="34" t="str">
        <f>IF(EY68&lt;&gt;"",HLOOKUP(COUNT($DW68:EY68)+1,$G$4:$CX$8,EZ$14,0)*$D68,IF($C68=EZ$17,$G$6*$D68,""))</f>
        <v/>
      </c>
      <c r="FA68" s="34" t="str">
        <f>IF(EZ68&lt;&gt;"",HLOOKUP(COUNT($DW68:EZ68)+1,$G$4:$CX$8,FA$14,0)*$D68,IF($C68=FA$17,$G$6*$D68,""))</f>
        <v/>
      </c>
      <c r="FB68" s="34" t="str">
        <f>IF(FA68&lt;&gt;"",HLOOKUP(COUNT($DW68:FA68)+1,$G$4:$CX$8,FB$14,0)*$D68,IF($C68=FB$17,$G$6*$D68,""))</f>
        <v/>
      </c>
      <c r="FC68" s="34" t="str">
        <f>IF(FB68&lt;&gt;"",HLOOKUP(COUNT($DW68:FB68)+1,$G$4:$CX$8,FC$14,0)*$D68,IF($C68=FC$17,$G$6*$D68,""))</f>
        <v/>
      </c>
      <c r="FD68" s="34" t="str">
        <f>IF(FC68&lt;&gt;"",HLOOKUP(COUNT($DW68:FC68)+1,$G$4:$CX$8,FD$14,0)*$D68,IF($C68=FD$17,$G$6*$D68,""))</f>
        <v/>
      </c>
      <c r="FE68" s="34" t="str">
        <f>IF(FD68&lt;&gt;"",HLOOKUP(COUNT($DW68:FD68)+1,$G$4:$CX$8,FE$14,0)*$D68,IF($C68=FE$17,$G$6*$D68,""))</f>
        <v/>
      </c>
      <c r="FF68" s="34" t="str">
        <f>IF(FE68&lt;&gt;"",HLOOKUP(COUNT($DW68:FE68)+1,$G$4:$CX$8,FF$14,0)*$D68,IF($C68=FF$17,$G$6*$D68,""))</f>
        <v/>
      </c>
      <c r="FG68" s="34" t="str">
        <f>IF(FF68&lt;&gt;"",HLOOKUP(COUNT($DW68:FF68)+1,$G$4:$CX$8,FG$14,0)*$D68,IF($C68=FG$17,$G$6*$D68,""))</f>
        <v/>
      </c>
      <c r="FH68" s="34" t="str">
        <f>IF(FG68&lt;&gt;"",HLOOKUP(COUNT($DW68:FG68)+1,$G$4:$CX$8,FH$14,0)*$D68,IF($C68=FH$17,$G$6*$D68,""))</f>
        <v/>
      </c>
      <c r="FI68" s="34" t="str">
        <f>IF(FH68&lt;&gt;"",HLOOKUP(COUNT($DW68:FH68)+1,$G$4:$CX$8,FI$14,0)*$D68,IF($C68=FI$17,$G$6*$D68,""))</f>
        <v/>
      </c>
      <c r="FJ68" s="34" t="str">
        <f>IF(FI68&lt;&gt;"",HLOOKUP(COUNT($DW68:FI68)+1,$G$4:$CX$8,FJ$14,0)*$D68,IF($C68=FJ$17,$G$6*$D68,""))</f>
        <v/>
      </c>
      <c r="FK68" s="34" t="str">
        <f>IF(FJ68&lt;&gt;"",HLOOKUP(COUNT($DW68:FJ68)+1,$G$4:$CX$8,FK$14,0)*$D68,IF($C68=FK$17,$G$6*$D68,""))</f>
        <v/>
      </c>
      <c r="FL68" s="34" t="str">
        <f>IF(FK68&lt;&gt;"",HLOOKUP(COUNT($DW68:FK68)+1,$G$4:$CX$8,FL$14,0)*$D68,IF($C68=FL$17,$G$6*$D68,""))</f>
        <v/>
      </c>
      <c r="FM68" s="34" t="str">
        <f>IF(FL68&lt;&gt;"",HLOOKUP(COUNT($DW68:FL68)+1,$G$4:$CX$8,FM$14,0)*$D68,IF($C68=FM$17,$G$6*$D68,""))</f>
        <v/>
      </c>
      <c r="FN68" s="34" t="str">
        <f>IF(FM68&lt;&gt;"",HLOOKUP(COUNT($DW68:FM68)+1,$G$4:$CX$8,FN$14,0)*$D68,IF($C68=FN$17,$G$6*$D68,""))</f>
        <v/>
      </c>
      <c r="FO68" s="34" t="str">
        <f>IF(FN68&lt;&gt;"",HLOOKUP(COUNT($DW68:FN68)+1,$G$4:$CX$8,FO$14,0)*$D68,IF($C68=FO$17,$G$6*$D68,""))</f>
        <v/>
      </c>
      <c r="FP68" s="34" t="str">
        <f>IF(FO68&lt;&gt;"",HLOOKUP(COUNT($DW68:FO68)+1,$G$4:$CX$8,FP$14,0)*$D68,IF($C68=FP$17,$G$6*$D68,""))</f>
        <v/>
      </c>
      <c r="FQ68" s="34" t="str">
        <f>IF(FP68&lt;&gt;"",HLOOKUP(COUNT($DW68:FP68)+1,$G$4:$CX$8,FQ$14,0)*$D68,IF($C68=FQ$17,$G$6*$D68,""))</f>
        <v/>
      </c>
      <c r="FR68" s="34" t="str">
        <f>IF(FQ68&lt;&gt;"",HLOOKUP(COUNT($DW68:FQ68)+1,$G$4:$CX$8,FR$14,0)*$D68,IF($C68=FR$17,$G$6*$D68,""))</f>
        <v/>
      </c>
      <c r="FS68" s="34" t="str">
        <f>IF(FR68&lt;&gt;"",HLOOKUP(COUNT($DW68:FR68)+1,$G$4:$CX$8,FS$14,0)*$D68,IF($C68=FS$17,$G$6*$D68,""))</f>
        <v/>
      </c>
      <c r="FT68" s="34" t="str">
        <f>IF(FS68&lt;&gt;"",HLOOKUP(COUNT($DW68:FS68)+1,$G$4:$CX$8,FT$14,0)*$D68,IF($C68=FT$17,$G$6*$D68,""))</f>
        <v/>
      </c>
      <c r="FU68" s="34">
        <f>IF(FT68&lt;&gt;"",HLOOKUP(COUNT($DW68:FT68)+1,$G$4:$CX$8,FU$14,0)*$D68,IF($C68=FU$17,$G$6*$D68,""))</f>
        <v>0</v>
      </c>
      <c r="FV68" s="34">
        <f>IF(FU68&lt;&gt;"",HLOOKUP(COUNT($DW68:FU68)+1,$G$4:$CX$8,FV$14,0)*$D68,IF($C68=FV$17,$G$6*$D68,""))</f>
        <v>7500</v>
      </c>
      <c r="FW68" s="34">
        <f>IF(FV68&lt;&gt;"",HLOOKUP(COUNT($DW68:FV68)+1,$G$4:$CX$8,FW$14,0)*$D68,IF($C68=FW$17,$G$6*$D68,""))</f>
        <v>7500</v>
      </c>
      <c r="FX68" s="34">
        <f>IF(FW68&lt;&gt;"",HLOOKUP(COUNT($DW68:FW68)+1,$G$4:$CX$8,FX$14,0)*$D68,IF($C68=FX$17,$G$6*$D68,""))</f>
        <v>7500</v>
      </c>
      <c r="FY68" s="34">
        <f>IF(FX68&lt;&gt;"",HLOOKUP(COUNT($DW68:FX68)+1,$G$4:$CX$8,FY$14,0)*$D68,IF($C68=FY$17,$G$6*$D68,""))</f>
        <v>9048.4582084179765</v>
      </c>
      <c r="FZ68" s="34">
        <f>IF(FY68&lt;&gt;"",HLOOKUP(COUNT($DW68:FY68)+1,$G$4:$CX$8,FZ$14,0)*$D68,IF($C68=FZ$17,$G$6*$D68,""))</f>
        <v>11310.572760522478</v>
      </c>
      <c r="GA68" s="34">
        <f>IF(FZ68&lt;&gt;"",HLOOKUP(COUNT($DW68:FZ68)+1,$G$4:$CX$8,GA$14,0)*$D68,IF($C68=GA$17,$G$6*$D68,""))</f>
        <v>13572.687312626966</v>
      </c>
      <c r="GB68" s="34">
        <f>IF(GA68&lt;&gt;"",HLOOKUP(COUNT($DW68:GA68)+1,$G$4:$CX$8,GB$14,0)*$D68,IF($C68=GB$17,$G$6*$D68,""))</f>
        <v>15744.31728264728</v>
      </c>
      <c r="GC68" s="34">
        <f>IF(GB68&lt;&gt;"",HLOOKUP(COUNT($DW68:GB68)+1,$G$4:$CX$8,GC$14,0)*$D68,IF($C68=GC$17,$G$6*$D68,""))</f>
        <v>17948.521702217906</v>
      </c>
      <c r="GD68" s="34">
        <f>IF(GC68&lt;&gt;"",HLOOKUP(COUNT($DW68:GC68)+1,$G$4:$CX$8,GD$14,0)*$D68,IF($C68=GD$17,$G$6*$D68,""))</f>
        <v>20281.829523506218</v>
      </c>
      <c r="GE68" s="34">
        <f>IF(GD68&lt;&gt;"",HLOOKUP(COUNT($DW68:GD68)+1,$G$4:$CX$8,GE$14,0)*$D68,IF($C68=GE$17,$G$6*$D68,""))</f>
        <v>22512.830771091903</v>
      </c>
      <c r="GF68" s="34">
        <f>IF(GE68&lt;&gt;"",HLOOKUP(COUNT($DW68:GE68)+1,$G$4:$CX$8,GF$14,0)*$D68,IF($C68=GF$17,$G$6*$D68,""))</f>
        <v>24764.113848201101</v>
      </c>
      <c r="GG68" s="34">
        <f>IF(GF68&lt;&gt;"",HLOOKUP(COUNT($DW68:GF68)+1,$G$4:$CX$8,GG$14,0)*$D68,IF($C68=GG$17,$G$6*$D68,""))</f>
        <v>18573.085386150833</v>
      </c>
      <c r="GH68" s="34">
        <f>IF(GG68&lt;&gt;"",HLOOKUP(COUNT($DW68:GG68)+1,$G$4:$CX$8,GH$14,0)*$D68,IF($C68=GH$17,$G$6*$D68,""))</f>
        <v>17644.431116843283</v>
      </c>
      <c r="GI68" s="34">
        <f>IF(GH68&lt;&gt;"",HLOOKUP(COUNT($DW68:GH68)+1,$G$4:$CX$8,GI$14,0)*$D68,IF($C68=GI$17,$G$6*$D68,""))</f>
        <v>19408.874228527617</v>
      </c>
      <c r="GJ68" s="34">
        <f>IF(GI68&lt;&gt;"",HLOOKUP(COUNT($DW68:GI68)+1,$G$4:$CX$8,GJ$14,0)*$D68,IF($C68=GJ$17,$G$6*$D68,""))</f>
        <v>21349.761651380388</v>
      </c>
      <c r="GK68" s="34">
        <f>IF(GJ68&lt;&gt;"",HLOOKUP(COUNT($DW68:GJ68)+1,$G$4:$CX$8,GK$14,0)*$D68,IF($C68=GK$17,$G$6*$D68,""))</f>
        <v>23484.73781651842</v>
      </c>
      <c r="GL68" s="34">
        <f>IF(GK68&lt;&gt;"",HLOOKUP(COUNT($DW68:GK68)+1,$G$4:$CX$8,GL$14,0)*$D68,IF($C68=GL$17,$G$6*$D68,""))</f>
        <v>25833.211598170259</v>
      </c>
      <c r="GM68" s="34">
        <f>IF(GL68&lt;&gt;"",HLOOKUP(COUNT($DW68:GL68)+1,$G$4:$CX$8,GM$14,0)*$D68,IF($C68=GM$17,$G$6*$D68,""))</f>
        <v>24541.551018261736</v>
      </c>
      <c r="GN68" s="34">
        <f>IF(GM68&lt;&gt;"",HLOOKUP(COUNT($DW68:GM68)+1,$G$4:$CX$8,GN$14,0)*$D68,IF($C68=GN$17,$G$6*$D68,""))</f>
        <v>23314.473467348653</v>
      </c>
      <c r="GO68" s="34">
        <f>IF(GN68&lt;&gt;"",HLOOKUP(COUNT($DW68:GN68)+1,$G$4:$CX$8,GO$14,0)*$D68,IF($C68=GO$17,$G$6*$D68,""))</f>
        <v>24946.486610063057</v>
      </c>
      <c r="GP68" s="34">
        <f>IF(GO68&lt;&gt;"",HLOOKUP(COUNT($DW68:GO68)+1,$G$4:$CX$8,GP$14,0)*$D68,IF($C68=GP$17,$G$6*$D68,""))</f>
        <v>26692.740672767472</v>
      </c>
      <c r="GQ68" s="34">
        <f>IF(GP68&lt;&gt;"",HLOOKUP(COUNT($DW68:GP68)+1,$G$4:$CX$8,GQ$14,0)*$D68,IF($C68=GQ$17,$G$6*$D68,""))</f>
        <v>28561.232519861194</v>
      </c>
      <c r="GR68" s="34">
        <f>IF(GQ68&lt;&gt;"",HLOOKUP(COUNT($DW68:GQ68)+1,$G$4:$CX$8,GR$14,0)*$D68,IF($C68=GR$17,$G$6*$D68,""))</f>
        <v>31417.355771847309</v>
      </c>
      <c r="GS68" s="34">
        <f>IF(GR68&lt;&gt;"",HLOOKUP(COUNT($DW68:GR68)+1,$G$4:$CX$8,GS$14,0)*$D68,IF($C68=GS$17,$G$6*$D68,""))</f>
        <v>26704.75240607022</v>
      </c>
      <c r="GT68" s="34">
        <f>IF(GS68&lt;&gt;"",HLOOKUP(COUNT($DW68:GS68)+1,$G$4:$CX$8,GT$14,0)*$D68,IF($C68=GT$17,$G$6*$D68,""))</f>
        <v>25369.514785766714</v>
      </c>
      <c r="GU68" s="34">
        <f>IF(GT68&lt;&gt;"",HLOOKUP(COUNT($DW68:GT68)+1,$G$4:$CX$8,GU$14,0)*$D68,IF($C68=GU$17,$G$6*$D68,""))</f>
        <v>26637.990525055047</v>
      </c>
      <c r="GV68" s="34">
        <f>IF(GU68&lt;&gt;"",HLOOKUP(COUNT($DW68:GU68)+1,$G$4:$CX$8,GV$14,0)*$D68,IF($C68=GV$17,$G$6*$D68,""))</f>
        <v>27969.890051307804</v>
      </c>
      <c r="GW68" s="34">
        <f>IF(GV68&lt;&gt;"",HLOOKUP(COUNT($DW68:GV68)+1,$G$4:$CX$8,GW$14,0)*$D68,IF($C68=GW$17,$G$6*$D68,""))</f>
        <v>29368.38455387318</v>
      </c>
      <c r="GX68" s="34">
        <f>IF(GW68&lt;&gt;"",HLOOKUP(COUNT($DW68:GW68)+1,$G$4:$CX$8,GX$14,0)*$D68,IF($C68=GX$17,$G$6*$D68,""))</f>
        <v>31424.171472644306</v>
      </c>
      <c r="GY68" s="34">
        <f>IF(GX68&lt;&gt;"",HLOOKUP(COUNT($DW68:GX68)+1,$G$4:$CX$8,GY$14,0)*$D68,IF($C68=GY$17,$G$6*$D68,""))</f>
        <v>28281.754325379879</v>
      </c>
      <c r="GZ68" s="34">
        <f>IF(GY68&lt;&gt;"",HLOOKUP(COUNT($DW68:GY68)+1,$G$4:$CX$8,GZ$14,0)*$D68,IF($C68=GZ$17,$G$6*$D68,""))</f>
        <v>25453.578892841902</v>
      </c>
      <c r="HA68" s="34">
        <f>IF(GZ68&lt;&gt;"",HLOOKUP(COUNT($DW68:GZ68)+1,$G$4:$CX$8,HA$14,0)*$D68,IF($C68=HA$17,$G$6*$D68,""))</f>
        <v>27235.329415340824</v>
      </c>
      <c r="HB68" s="34">
        <f>IF(HA68&lt;&gt;"",HLOOKUP(COUNT($DW68:HA68)+1,$G$4:$CX$8,HB$14,0)*$D68,IF($C68=HB$17,$G$6*$D68,""))</f>
        <v>29141.802474414675</v>
      </c>
      <c r="HC68" s="34">
        <f>IF(HB68&lt;&gt;"",HLOOKUP(COUNT($DW68:HB68)+1,$G$4:$CX$8,HC$14,0)*$D68,IF($C68=HC$17,$G$6*$D68,""))</f>
        <v>31181.728647623713</v>
      </c>
      <c r="HD68" s="34">
        <f>IF(HC68&lt;&gt;"",HLOOKUP(COUNT($DW68:HC68)+1,$G$4:$CX$8,HD$14,0)*$D68,IF($C68=HD$17,$G$6*$D68,""))</f>
        <v>33676.266939433612</v>
      </c>
      <c r="HE68" s="34">
        <f>IF(HD68&lt;&gt;"",HLOOKUP(COUNT($DW68:HD68)+1,$G$4:$CX$8,HE$14,0)*$D68,IF($C68=HE$17,$G$6*$D68,""))</f>
        <v>28961.589567912906</v>
      </c>
      <c r="HF68" s="34">
        <f>IF(HE68&lt;&gt;"",HLOOKUP(COUNT($DW68:HE68)+1,$G$4:$CX$8,HF$14,0)*$D68,IF($C68=HF$17,$G$6*$D68,""))</f>
        <v>27513.510089517258</v>
      </c>
      <c r="HG68" s="34">
        <f>IF(HF68&lt;&gt;"",HLOOKUP(COUNT($DW68:HF68)+1,$G$4:$CX$8,HG$14,0)*$D68,IF($C68=HG$17,$G$6*$D68,""))</f>
        <v>28889.18559399313</v>
      </c>
      <c r="HH68" s="34">
        <f>IF(HG68&lt;&gt;"",HLOOKUP(COUNT($DW68:HG68)+1,$G$4:$CX$8,HH$14,0)*$D68,IF($C68=HH$17,$G$6*$D68,""))</f>
        <v>30333.644873692774</v>
      </c>
      <c r="HI68" s="34">
        <f>IF(HH68&lt;&gt;"",HLOOKUP(COUNT($DW68:HH68)+1,$G$4:$CX$8,HI$14,0)*$D68,IF($C68=HI$17,$G$6*$D68,""))</f>
        <v>31850.327117377412</v>
      </c>
      <c r="HJ68" s="34">
        <f>IF(HI68&lt;&gt;"",HLOOKUP(COUNT($DW68:HI68)+1,$G$4:$CX$8,HJ$14,0)*$D68,IF($C68=HJ$17,$G$6*$D68,""))</f>
        <v>34079.850015593824</v>
      </c>
      <c r="HK68" s="34">
        <f>IF(HJ68&lt;&gt;"",HLOOKUP(COUNT($DW68:HJ68)+1,$G$4:$CX$8,HK$14,0)*$D68,IF($C68=HK$17,$G$6*$D68,""))</f>
        <v>30671.865014034454</v>
      </c>
      <c r="HL68" s="34">
        <f>IF(HK68&lt;&gt;"",HLOOKUP(COUNT($DW68:HK68)+1,$G$4:$CX$8,HL$14,0)*$D68,IF($C68=HL$17,$G$6*$D68,""))</f>
        <v>27604.678512631006</v>
      </c>
      <c r="HM68" s="34">
        <f>IF(HL68&lt;&gt;"",HLOOKUP(COUNT($DW68:HL68)+1,$G$4:$CX$8,HM$14,0)*$D68,IF($C68=HM$17,$G$6*$D68,""))</f>
        <v>29537.006008515182</v>
      </c>
      <c r="HN68" s="34">
        <f>IF(HM68&lt;&gt;"",HLOOKUP(COUNT($DW68:HM68)+1,$G$4:$CX$8,HN$14,0)*$D68,IF($C68=HN$17,$G$6*$D68,""))</f>
        <v>31604.59642911124</v>
      </c>
      <c r="HO68" s="34">
        <f>IF(HN68&lt;&gt;"",HLOOKUP(COUNT($DW68:HN68)+1,$G$4:$CX$8,HO$14,0)*$D68,IF($C68=HO$17,$G$6*$D68,""))</f>
        <v>33816.918179149026</v>
      </c>
      <c r="HP68" s="34">
        <f>IF(HO68&lt;&gt;"",HLOOKUP(COUNT($DW68:HO68)+1,$G$4:$CX$8,HP$14,0)*$D68,IF($C68=HP$17,$G$6*$D68,""))</f>
        <v>36522.271633480945</v>
      </c>
      <c r="HQ68" s="34">
        <f>IF(HP68&lt;&gt;"",HLOOKUP(COUNT($DW68:HP68)+1,$G$4:$CX$8,HQ$14,0)*$D68,IF($C68=HQ$17,$G$6*$D68,""))</f>
        <v>31774.376321128417</v>
      </c>
      <c r="HR68" s="34">
        <f>IF(HQ68&lt;&gt;"",HLOOKUP(COUNT($DW68:HQ68)+1,$G$4:$CX$8,HR$14,0)*$D68,IF($C68=HR$17,$G$6*$D68,""))</f>
        <v>30185.657505072006</v>
      </c>
      <c r="HS68" s="34">
        <f>IF(HR68&lt;&gt;"",HLOOKUP(COUNT($DW68:HR68)+1,$G$4:$CX$8,HS$14,0)*$D68,IF($C68=HS$17,$G$6*$D68,""))</f>
        <v>31694.940380325599</v>
      </c>
      <c r="HT68" s="34">
        <f>IF(HS68&lt;&gt;"",HLOOKUP(COUNT($DW68:HS68)+1,$G$4:$CX$8,HT$14,0)*$D68,IF($C68=HT$17,$G$6*$D68,""))</f>
        <v>33279.687399341885</v>
      </c>
      <c r="HU68" s="34">
        <f>IF(HT68&lt;&gt;"",HLOOKUP(COUNT($DW68:HT68)+1,$G$4:$CX$8,HU$14,0)*$D68,IF($C68=HU$17,$G$6*$D68,""))</f>
        <v>34943.671769308989</v>
      </c>
      <c r="HV68" s="34">
        <f>IF(HU68&lt;&gt;"",HLOOKUP(COUNT($DW68:HU68)+1,$G$4:$CX$8,HV$14,0)*$D68,IF($C68=HV$17,$G$6*$D68,""))</f>
        <v>37389.728793160604</v>
      </c>
      <c r="HW68" s="34">
        <f>IF(HV68&lt;&gt;"",HLOOKUP(COUNT($DW68:HV68)+1,$G$4:$CX$8,HW$14,0)*$D68,IF($C68=HW$17,$G$6*$D68,""))</f>
        <v>33650.755913844543</v>
      </c>
      <c r="HX68" s="34">
        <f>IF(HW68&lt;&gt;"",HLOOKUP(COUNT($DW68:HW68)+1,$G$4:$CX$8,HX$14,0)*$D68,IF($C68=HX$17,$G$6*$D68,""))</f>
        <v>30285.680322460095</v>
      </c>
      <c r="HY68" s="34">
        <f>IF(HX68&lt;&gt;"",HLOOKUP(COUNT($DW68:HX68)+1,$G$4:$CX$8,HY$14,0)*$D68,IF($C68=HY$17,$G$6*$D68,""))</f>
        <v>32405.677945032297</v>
      </c>
      <c r="HZ68" s="34">
        <f>IF(HY68&lt;&gt;"",HLOOKUP(COUNT($DW68:HY68)+1,$G$4:$CX$8,HZ$14,0)*$D68,IF($C68=HZ$17,$G$6*$D68,""))</f>
        <v>34674.075401184564</v>
      </c>
      <c r="IA68" s="34">
        <f>IF(HZ68&lt;&gt;"",HLOOKUP(COUNT($DW68:HZ68)+1,$G$4:$CX$8,IA$14,0)*$D68,IF($C68=IA$17,$G$6*$D68,""))</f>
        <v>37101.260679267478</v>
      </c>
      <c r="IB68" s="34">
        <f>IF(IA68&lt;&gt;"",HLOOKUP(COUNT($DW68:IA68)+1,$G$4:$CX$8,IB$14,0)*$D68,IF($C68=IB$17,$G$6*$D68,""))</f>
        <v>40069.36153360887</v>
      </c>
      <c r="IC68" s="34">
        <f>IF(IB68&lt;&gt;"",HLOOKUP(COUNT($DW68:IB68)+1,$G$4:$CX$8,IC$14,0)*$D68,IF($C68=IC$17,$G$6*$D68,""))</f>
        <v>26078.945912591145</v>
      </c>
      <c r="ID68" s="34">
        <f>IF(IC68&lt;&gt;"",HLOOKUP(COUNT($DW68:IC68)+1,$G$4:$CX$8,ID$14,0)*$D68,IF($C68=ID$17,$G$6*$D68,""))</f>
        <v>26078.945912591145</v>
      </c>
      <c r="IE68" s="34">
        <f>IF(ID68&lt;&gt;"",HLOOKUP(COUNT($DW68:ID68)+1,$G$4:$CX$8,IE$14,0)*$D68,IF($C68=IE$17,$G$6*$D68,""))</f>
        <v>26078.945912591145</v>
      </c>
      <c r="IF68" s="34">
        <f>IF(IE68&lt;&gt;"",HLOOKUP(COUNT($DW68:IE68)+1,$G$4:$CX$8,IF$14,0)*$D68,IF($C68=IF$17,$G$6*$D68,""))</f>
        <v>26078.945912591145</v>
      </c>
      <c r="IG68" s="34">
        <f>IF(IF68&lt;&gt;"",HLOOKUP(COUNT($DW68:IF68)+1,$G$4:$CX$8,IG$14,0)*$D68,IF($C68=IG$17,$G$6*$D68,""))</f>
        <v>26078.945912591145</v>
      </c>
      <c r="IH68" s="34">
        <f>IF(IG68&lt;&gt;"",HLOOKUP(COUNT($DW68:IG68)+1,$G$4:$CX$8,IH$14,0)*$D68,IF($C68=IH$17,$G$6*$D68,""))</f>
        <v>26078.945912591145</v>
      </c>
      <c r="II68" s="34">
        <f>IF(IH68&lt;&gt;"",HLOOKUP(COUNT($DW68:IH68)+1,$G$4:$CX$8,II$14,0)*$D68,IF($C68=II$17,$G$6*$D68,""))</f>
        <v>26078.945912591145</v>
      </c>
      <c r="IJ68" s="34">
        <f>IF(II68&lt;&gt;"",HLOOKUP(COUNT($DW68:II68)+1,$G$4:$CX$8,IJ$14,0)*$D68,IF($C68=IJ$17,$G$6*$D68,""))</f>
        <v>26078.945912591145</v>
      </c>
      <c r="IK68" s="34">
        <f>IF(IJ68&lt;&gt;"",HLOOKUP(COUNT($DW68:IJ68)+1,$G$4:$CX$8,IK$14,0)*$D68,IF($C68=IK$17,$G$6*$D68,""))</f>
        <v>26078.945912591145</v>
      </c>
      <c r="IL68" s="34">
        <f>IF(IK68&lt;&gt;"",HLOOKUP(COUNT($DW68:IK68)+1,$G$4:$CX$8,IL$14,0)*$D68,IF($C68=IL$17,$G$6*$D68,""))</f>
        <v>26078.945912591145</v>
      </c>
      <c r="IM68" s="34">
        <f>IF(IL68&lt;&gt;"",HLOOKUP(COUNT($DW68:IL68)+1,$G$4:$CX$8,IM$14,0)*$D68,IF($C68=IM$17,$G$6*$D68,""))</f>
        <v>26078.945912591145</v>
      </c>
      <c r="IO68" s="34" t="str">
        <f>IF(IN68&lt;&gt;"",HLOOKUP(COUNT($IN68:IN68)+1,$G$4:$EH$8,IO$14,0)*$D68,IF($C68=IO$17,$G$7*$D68,""))</f>
        <v/>
      </c>
      <c r="IP68" s="34" t="str">
        <f>IF(IO68&lt;&gt;"",HLOOKUP(COUNT($IN68:IO68)+1,$G$4:$EH$8,IP$14,0)*$D68,IF($C68=IP$17,$G$7*$D68,""))</f>
        <v/>
      </c>
      <c r="IQ68" s="34" t="str">
        <f>IF(IP68&lt;&gt;"",HLOOKUP(COUNT($IN68:IP68)+1,$G$4:$EH$8,IQ$14,0)*$D68,IF($C68=IQ$17,$G$7*$D68,""))</f>
        <v/>
      </c>
      <c r="IR68" s="34" t="str">
        <f>IF(IQ68&lt;&gt;"",HLOOKUP(COUNT($IN68:IQ68)+1,$G$4:$EH$8,IR$14,0)*$D68,IF($C68=IR$17,$G$7*$D68,""))</f>
        <v/>
      </c>
      <c r="IS68" s="34" t="str">
        <f>IF(IR68&lt;&gt;"",HLOOKUP(COUNT($IN68:IR68)+1,$G$4:$EH$8,IS$14,0)*$D68,IF($C68=IS$17,$G$7*$D68,""))</f>
        <v/>
      </c>
      <c r="IT68" s="34" t="str">
        <f>IF(IS68&lt;&gt;"",HLOOKUP(COUNT($IN68:IS68)+1,$G$4:$EH$8,IT$14,0)*$D68,IF($C68=IT$17,$G$7*$D68,""))</f>
        <v/>
      </c>
      <c r="IU68" s="34" t="str">
        <f>IF(IT68&lt;&gt;"",HLOOKUP(COUNT($IN68:IT68)+1,$G$4:$EH$8,IU$14,0)*$D68,IF($C68=IU$17,$G$7*$D68,""))</f>
        <v/>
      </c>
      <c r="IV68" s="34" t="str">
        <f>IF(IU68&lt;&gt;"",HLOOKUP(COUNT($IN68:IU68)+1,$G$4:$EH$8,IV$14,0)*$D68,IF($C68=IV$17,$G$7*$D68,""))</f>
        <v/>
      </c>
      <c r="IW68" s="34" t="str">
        <f>IF(IV68&lt;&gt;"",HLOOKUP(COUNT($IN68:IV68)+1,$G$4:$EH$8,IW$14,0)*$D68,IF($C68=IW$17,$G$7*$D68,""))</f>
        <v/>
      </c>
      <c r="IX68" s="34" t="str">
        <f>IF(IW68&lt;&gt;"",HLOOKUP(COUNT($IN68:IW68)+1,$G$4:$EH$8,IX$14,0)*$D68,IF($C68=IX$17,$G$7*$D68,""))</f>
        <v/>
      </c>
      <c r="IY68" s="34" t="str">
        <f>IF(IX68&lt;&gt;"",HLOOKUP(COUNT($IN68:IX68)+1,$G$4:$EH$8,IY$14,0)*$D68,IF($C68=IY$17,$G$7*$D68,""))</f>
        <v/>
      </c>
      <c r="IZ68" s="34" t="str">
        <f>IF(IY68&lt;&gt;"",HLOOKUP(COUNT($IN68:IY68)+1,$G$4:$EH$8,IZ$14,0)*$D68,IF($C68=IZ$17,$G$7*$D68,""))</f>
        <v/>
      </c>
      <c r="JA68" s="34" t="str">
        <f>IF(IZ68&lt;&gt;"",HLOOKUP(COUNT($IN68:IZ68)+1,$G$4:$EH$8,JA$14,0)*$D68,IF($C68=JA$17,$G$7*$D68,""))</f>
        <v/>
      </c>
      <c r="JB68" s="34" t="str">
        <f>IF(JA68&lt;&gt;"",HLOOKUP(COUNT($IN68:JA68)+1,$G$4:$EH$8,JB$14,0)*$D68,IF($C68=JB$17,$G$7*$D68,""))</f>
        <v/>
      </c>
      <c r="JC68" s="34" t="str">
        <f>IF(JB68&lt;&gt;"",HLOOKUP(COUNT($IN68:JB68)+1,$G$4:$EH$8,JC$14,0)*$D68,IF($C68=JC$17,$G$7*$D68,""))</f>
        <v/>
      </c>
      <c r="JD68" s="34" t="str">
        <f>IF(JC68&lt;&gt;"",HLOOKUP(COUNT($IN68:JC68)+1,$G$4:$EH$8,JD$14,0)*$D68,IF($C68=JD$17,$G$7*$D68,""))</f>
        <v/>
      </c>
      <c r="JE68" s="34" t="str">
        <f>IF(JD68&lt;&gt;"",HLOOKUP(COUNT($IN68:JD68)+1,$G$4:$EH$8,JE$14,0)*$D68,IF($C68=JE$17,$G$7*$D68,""))</f>
        <v/>
      </c>
      <c r="JF68" s="34" t="str">
        <f>IF(JE68&lt;&gt;"",HLOOKUP(COUNT($IN68:JE68)+1,$G$4:$EH$8,JF$14,0)*$D68,IF($C68=JF$17,$G$7*$D68,""))</f>
        <v/>
      </c>
      <c r="JG68" s="34" t="str">
        <f>IF(JF68&lt;&gt;"",HLOOKUP(COUNT($IN68:JF68)+1,$G$4:$EH$8,JG$14,0)*$D68,IF($C68=JG$17,$G$7*$D68,""))</f>
        <v/>
      </c>
      <c r="JH68" s="34" t="str">
        <f>IF(JG68&lt;&gt;"",HLOOKUP(COUNT($IN68:JG68)+1,$G$4:$EH$8,JH$14,0)*$D68,IF($C68=JH$17,$G$7*$D68,""))</f>
        <v/>
      </c>
      <c r="JI68" s="34" t="str">
        <f>IF(JH68&lt;&gt;"",HLOOKUP(COUNT($IN68:JH68)+1,$G$4:$EH$8,JI$14,0)*$D68,IF($C68=JI$17,$G$7*$D68,""))</f>
        <v/>
      </c>
      <c r="JJ68" s="34" t="str">
        <f>IF(JI68&lt;&gt;"",HLOOKUP(COUNT($IN68:JI68)+1,$G$4:$EH$8,JJ$14,0)*$D68,IF($C68=JJ$17,$G$7*$D68,""))</f>
        <v/>
      </c>
      <c r="JK68" s="34" t="str">
        <f>IF(JJ68&lt;&gt;"",HLOOKUP(COUNT($IN68:JJ68)+1,$G$4:$EH$8,JK$14,0)*$D68,IF($C68=JK$17,$G$7*$D68,""))</f>
        <v/>
      </c>
      <c r="JL68" s="34" t="str">
        <f>IF(JK68&lt;&gt;"",HLOOKUP(COUNT($IN68:JK68)+1,$G$4:$EH$8,JL$14,0)*$D68,IF($C68=JL$17,$G$7*$D68,""))</f>
        <v/>
      </c>
      <c r="JM68" s="34" t="str">
        <f>IF(JL68&lt;&gt;"",HLOOKUP(COUNT($IN68:JL68)+1,$G$4:$EH$8,JM$14,0)*$D68,IF($C68=JM$17,$G$7*$D68,""))</f>
        <v/>
      </c>
      <c r="JN68" s="34" t="str">
        <f>IF(JM68&lt;&gt;"",HLOOKUP(COUNT($IN68:JM68)+1,$G$4:$EH$8,JN$14,0)*$D68,IF($C68=JN$17,$G$7*$D68,""))</f>
        <v/>
      </c>
      <c r="JO68" s="34" t="str">
        <f>IF(JN68&lt;&gt;"",HLOOKUP(COUNT($IN68:JN68)+1,$G$4:$EH$8,JO$14,0)*$D68,IF($C68=JO$17,$G$7*$D68,""))</f>
        <v/>
      </c>
      <c r="JP68" s="34" t="str">
        <f>IF(JO68&lt;&gt;"",HLOOKUP(COUNT($IN68:JO68)+1,$G$4:$EH$8,JP$14,0)*$D68,IF($C68=JP$17,$G$7*$D68,""))</f>
        <v/>
      </c>
      <c r="JQ68" s="34" t="str">
        <f>IF(JP68&lt;&gt;"",HLOOKUP(COUNT($IN68:JP68)+1,$G$4:$EH$8,JQ$14,0)*$D68,IF($C68=JQ$17,$G$7*$D68,""))</f>
        <v/>
      </c>
      <c r="JR68" s="34" t="str">
        <f>IF(JQ68&lt;&gt;"",HLOOKUP(COUNT($IN68:JQ68)+1,$G$4:$EH$8,JR$14,0)*$D68,IF($C68=JR$17,$G$7*$D68,""))</f>
        <v/>
      </c>
      <c r="JS68" s="34" t="str">
        <f>IF(JR68&lt;&gt;"",HLOOKUP(COUNT($IN68:JR68)+1,$G$4:$EH$8,JS$14,0)*$D68,IF($C68=JS$17,$G$7*$D68,""))</f>
        <v/>
      </c>
      <c r="JT68" s="34" t="str">
        <f>IF(JS68&lt;&gt;"",HLOOKUP(COUNT($IN68:JS68)+1,$G$4:$EH$8,JT$14,0)*$D68,IF($C68=JT$17,$G$7*$D68,""))</f>
        <v/>
      </c>
      <c r="JU68" s="34" t="str">
        <f>IF(JT68&lt;&gt;"",HLOOKUP(COUNT($IN68:JT68)+1,$G$4:$EH$8,JU$14,0)*$D68,IF($C68=JU$17,$G$7*$D68,""))</f>
        <v/>
      </c>
      <c r="JV68" s="34" t="str">
        <f>IF(JU68&lt;&gt;"",HLOOKUP(COUNT($IN68:JU68)+1,$G$4:$EH$8,JV$14,0)*$D68,IF($C68=JV$17,$G$7*$D68,""))</f>
        <v/>
      </c>
      <c r="JW68" s="34" t="str">
        <f>IF(JV68&lt;&gt;"",HLOOKUP(COUNT($IN68:JV68)+1,$G$4:$EH$8,JW$14,0)*$D68,IF($C68=JW$17,$G$7*$D68,""))</f>
        <v/>
      </c>
      <c r="JX68" s="34" t="str">
        <f>IF(JW68&lt;&gt;"",HLOOKUP(COUNT($IN68:JW68)+1,$G$4:$EH$8,JX$14,0)*$D68,IF($C68=JX$17,$G$7*$D68,""))</f>
        <v/>
      </c>
      <c r="JY68" s="34" t="str">
        <f>IF(JX68&lt;&gt;"",HLOOKUP(COUNT($IN68:JX68)+1,$G$4:$EH$8,JY$14,0)*$D68,IF($C68=JY$17,$G$7*$D68,""))</f>
        <v/>
      </c>
      <c r="JZ68" s="34" t="str">
        <f>IF(JY68&lt;&gt;"",HLOOKUP(COUNT($IN68:JY68)+1,$G$4:$EH$8,JZ$14,0)*$D68,IF($C68=JZ$17,$G$7*$D68,""))</f>
        <v/>
      </c>
      <c r="KA68" s="34" t="str">
        <f>IF(JZ68&lt;&gt;"",HLOOKUP(COUNT($IN68:JZ68)+1,$G$4:$EH$8,KA$14,0)*$D68,IF($C68=KA$17,$G$7*$D68,""))</f>
        <v/>
      </c>
      <c r="KB68" s="34" t="str">
        <f>IF(KA68&lt;&gt;"",HLOOKUP(COUNT($IN68:KA68)+1,$G$4:$EH$8,KB$14,0)*$D68,IF($C68=KB$17,$G$7*$D68,""))</f>
        <v/>
      </c>
      <c r="KC68" s="34" t="str">
        <f>IF(KB68&lt;&gt;"",HLOOKUP(COUNT($IN68:KB68)+1,$G$4:$EH$8,KC$14,0)*$D68,IF($C68=KC$17,$G$7*$D68,""))</f>
        <v/>
      </c>
      <c r="KD68" s="34" t="str">
        <f>IF(KC68&lt;&gt;"",HLOOKUP(COUNT($IN68:KC68)+1,$G$4:$EH$8,KD$14,0)*$D68,IF($C68=KD$17,$G$7*$D68,""))</f>
        <v/>
      </c>
      <c r="KE68" s="34" t="str">
        <f>IF(KD68&lt;&gt;"",HLOOKUP(COUNT($IN68:KD68)+1,$G$4:$EH$8,KE$14,0)*$D68,IF($C68=KE$17,$G$7*$D68,""))</f>
        <v/>
      </c>
      <c r="KF68" s="34" t="str">
        <f>IF(KE68&lt;&gt;"",HLOOKUP(COUNT($IN68:KE68)+1,$G$4:$EH$8,KF$14,0)*$D68,IF($C68=KF$17,$G$7*$D68,""))</f>
        <v/>
      </c>
      <c r="KG68" s="34" t="str">
        <f>IF(KF68&lt;&gt;"",HLOOKUP(COUNT($IN68:KF68)+1,$G$4:$EH$8,KG$14,0)*$D68,IF($C68=KG$17,$G$7*$D68,""))</f>
        <v/>
      </c>
      <c r="KH68" s="34" t="str">
        <f>IF(KG68&lt;&gt;"",HLOOKUP(COUNT($IN68:KG68)+1,$G$4:$EH$8,KH$14,0)*$D68,IF($C68=KH$17,$G$7*$D68,""))</f>
        <v/>
      </c>
      <c r="KI68" s="34" t="str">
        <f>IF(KH68&lt;&gt;"",HLOOKUP(COUNT($IN68:KH68)+1,$G$4:$EH$8,KI$14,0)*$D68,IF($C68=KI$17,$G$7*$D68,""))</f>
        <v/>
      </c>
      <c r="KJ68" s="34" t="str">
        <f>IF(KI68&lt;&gt;"",HLOOKUP(COUNT($IN68:KI68)+1,$G$4:$EH$8,KJ$14,0)*$D68,IF($C68=KJ$17,$G$7*$D68,""))</f>
        <v/>
      </c>
      <c r="KK68" s="34" t="str">
        <f>IF(KJ68&lt;&gt;"",HLOOKUP(COUNT($IN68:KJ68)+1,$G$4:$EH$8,KK$14,0)*$D68,IF($C68=KK$17,$G$7*$D68,""))</f>
        <v/>
      </c>
      <c r="KL68" s="34">
        <f>IF(KK68&lt;&gt;"",HLOOKUP(COUNT($IN68:KK68)+1,$G$4:$EH$8,KL$14,0)*$D68,IF($C68=KL$17,$G$7*$D68,""))</f>
        <v>0</v>
      </c>
      <c r="KM68" s="34">
        <f>IF(KL68&lt;&gt;"",HLOOKUP(COUNT($IN68:KL68)+1,$G$4:$EH$8,KM$14,0)*$D68,IF($C68=KM$17,$G$7*$D68,""))</f>
        <v>3750</v>
      </c>
      <c r="KN68" s="34">
        <f>IF(KM68&lt;&gt;"",HLOOKUP(COUNT($IN68:KM68)+1,$G$4:$EH$8,KN$14,0)*$D68,IF($C68=KN$17,$G$7*$D68,""))</f>
        <v>3750</v>
      </c>
      <c r="KO68" s="34">
        <f>IF(KN68&lt;&gt;"",HLOOKUP(COUNT($IN68:KN68)+1,$G$4:$EH$8,KO$14,0)*$D68,IF($C68=KO$17,$G$7*$D68,""))</f>
        <v>3750</v>
      </c>
      <c r="KP68" s="34">
        <f>IF(KO68&lt;&gt;"",HLOOKUP(COUNT($IN68:KO68)+1,$G$4:$EH$8,KP$14,0)*$D68,IF($C68=KP$17,$G$7*$D68,""))</f>
        <v>3750</v>
      </c>
      <c r="KQ68" s="34">
        <f>IF(KP68&lt;&gt;"",HLOOKUP(COUNT($IN68:KP68)+1,$G$4:$EH$8,KQ$14,0)*$D68,IF($C68=KQ$17,$G$7*$D68,""))</f>
        <v>3770.1909201741591</v>
      </c>
      <c r="KR68" s="34">
        <f>IF(KQ68&lt;&gt;"",HLOOKUP(COUNT($IN68:KQ68)+1,$G$4:$EH$8,KR$14,0)*$D68,IF($C68=KR$17,$G$7*$D68,""))</f>
        <v>4524.2291042089882</v>
      </c>
      <c r="KS68" s="34">
        <f>IF(KR68&lt;&gt;"",HLOOKUP(COUNT($IN68:KR68)+1,$G$4:$EH$8,KS$14,0)*$D68,IF($C68=KS$17,$G$7*$D68,""))</f>
        <v>5248.1057608824267</v>
      </c>
      <c r="KT68" s="34">
        <f>IF(KS68&lt;&gt;"",HLOOKUP(COUNT($IN68:KS68)+1,$G$4:$EH$8,KT$14,0)*$D68,IF($C68=KT$17,$G$7*$D68,""))</f>
        <v>5982.8405674059686</v>
      </c>
      <c r="KU68" s="34">
        <f>IF(KT68&lt;&gt;"",HLOOKUP(COUNT($IN68:KT68)+1,$G$4:$EH$8,KU$14,0)*$D68,IF($C68=KU$17,$G$7*$D68,""))</f>
        <v>6760.6098411687399</v>
      </c>
      <c r="KV68" s="34">
        <f>IF(KU68&lt;&gt;"",HLOOKUP(COUNT($IN68:KU68)+1,$G$4:$EH$8,KV$14,0)*$D68,IF($C68=KV$17,$G$7*$D68,""))</f>
        <v>7504.2769236973027</v>
      </c>
      <c r="KW68" s="34">
        <f>IF(KV68&lt;&gt;"",HLOOKUP(COUNT($IN68:KV68)+1,$G$4:$EH$8,KW$14,0)*$D68,IF($C68=KW$17,$G$7*$D68,""))</f>
        <v>8254.7046160670325</v>
      </c>
      <c r="KX68" s="34">
        <f>IF(KW68&lt;&gt;"",HLOOKUP(COUNT($IN68:KW68)+1,$G$4:$EH$8,KX$14,0)*$D68,IF($C68=KX$17,$G$7*$D68,""))</f>
        <v>6191.0284620502789</v>
      </c>
      <c r="KY68" s="34">
        <f>IF(KX68&lt;&gt;"",HLOOKUP(COUNT($IN68:KX68)+1,$G$4:$EH$8,KY$14,0)*$D68,IF($C68=KY$17,$G$7*$D68,""))</f>
        <v>5881.4770389477608</v>
      </c>
      <c r="KZ68" s="34">
        <f>IF(KY68&lt;&gt;"",HLOOKUP(COUNT($IN68:KY68)+1,$G$4:$EH$8,KZ$14,0)*$D68,IF($C68=KZ$17,$G$7*$D68,""))</f>
        <v>6469.6247428425395</v>
      </c>
      <c r="LA68" s="34">
        <f>IF(KZ68&lt;&gt;"",HLOOKUP(COUNT($IN68:KZ68)+1,$G$4:$EH$8,LA$14,0)*$D68,IF($C68=LA$17,$G$7*$D68,""))</f>
        <v>7116.5872171267965</v>
      </c>
      <c r="LB68" s="34">
        <f>IF(LA68&lt;&gt;"",HLOOKUP(COUNT($IN68:LA68)+1,$G$4:$EH$8,LB$14,0)*$D68,IF($C68=LB$17,$G$7*$D68,""))</f>
        <v>7828.2459388394727</v>
      </c>
      <c r="LC68" s="34">
        <f>IF(LB68&lt;&gt;"",HLOOKUP(COUNT($IN68:LB68)+1,$G$4:$EH$8,LC$14,0)*$D68,IF($C68=LC$17,$G$7*$D68,""))</f>
        <v>8611.0705327234209</v>
      </c>
      <c r="LD68" s="34">
        <f>IF(LC68&lt;&gt;"",HLOOKUP(COUNT($IN68:LC68)+1,$G$4:$EH$8,LD$14,0)*$D68,IF($C68=LD$17,$G$7*$D68,""))</f>
        <v>8180.517006087246</v>
      </c>
      <c r="LE68" s="34">
        <f>IF(LD68&lt;&gt;"",HLOOKUP(COUNT($IN68:LD68)+1,$G$4:$EH$8,LE$14,0)*$D68,IF($C68=LE$17,$G$7*$D68,""))</f>
        <v>7771.4911557828855</v>
      </c>
      <c r="LF68" s="34">
        <f>IF(LE68&lt;&gt;"",HLOOKUP(COUNT($IN68:LE68)+1,$G$4:$EH$8,LF$14,0)*$D68,IF($C68=LF$17,$G$7*$D68,""))</f>
        <v>8315.4955366876875</v>
      </c>
      <c r="LG68" s="34">
        <f>IF(LF68&lt;&gt;"",HLOOKUP(COUNT($IN68:LF68)+1,$G$4:$EH$8,LG$14,0)*$D68,IF($C68=LG$17,$G$7*$D68,""))</f>
        <v>8897.5802242558239</v>
      </c>
      <c r="LH68" s="34">
        <f>IF(LG68&lt;&gt;"",HLOOKUP(COUNT($IN68:LG68)+1,$G$4:$EH$8,LH$14,0)*$D68,IF($C68=LH$17,$G$7*$D68,""))</f>
        <v>9520.4108399537326</v>
      </c>
      <c r="LI68" s="34">
        <f>IF(LH68&lt;&gt;"",HLOOKUP(COUNT($IN68:LH68)+1,$G$4:$EH$8,LI$14,0)*$D68,IF($C68=LI$17,$G$7*$D68,""))</f>
        <v>10472.451923949104</v>
      </c>
      <c r="LJ68" s="34">
        <f>IF(LI68&lt;&gt;"",HLOOKUP(COUNT($IN68:LI68)+1,$G$4:$EH$8,LJ$14,0)*$D68,IF($C68=LJ$17,$G$7*$D68,""))</f>
        <v>8901.5841353567412</v>
      </c>
      <c r="LK68" s="34">
        <f>IF(LJ68&lt;&gt;"",HLOOKUP(COUNT($IN68:LJ68)+1,$G$4:$EH$8,LK$14,0)*$D68,IF($C68=LK$17,$G$7*$D68,""))</f>
        <v>8456.5049285889054</v>
      </c>
      <c r="LL68" s="34">
        <f>IF(LK68&lt;&gt;"",HLOOKUP(COUNT($IN68:LK68)+1,$G$4:$EH$8,LL$14,0)*$D68,IF($C68=LL$17,$G$7*$D68,""))</f>
        <v>8879.3301750183509</v>
      </c>
      <c r="LM68" s="34">
        <f>IF(LL68&lt;&gt;"",HLOOKUP(COUNT($IN68:LL68)+1,$G$4:$EH$8,LM$14,0)*$D68,IF($C68=LM$17,$G$7*$D68,""))</f>
        <v>9323.2966837692693</v>
      </c>
      <c r="LN68" s="34">
        <f>IF(LM68&lt;&gt;"",HLOOKUP(COUNT($IN68:LM68)+1,$G$4:$EH$8,LN$14,0)*$D68,IF($C68=LN$17,$G$7*$D68,""))</f>
        <v>9789.4615179577268</v>
      </c>
      <c r="LO68" s="34">
        <f>IF(LN68&lt;&gt;"",HLOOKUP(COUNT($IN68:LN68)+1,$G$4:$EH$8,LO$14,0)*$D68,IF($C68=LO$17,$G$7*$D68,""))</f>
        <v>10474.723824214771</v>
      </c>
      <c r="LP68" s="34">
        <f>IF(LO68&lt;&gt;"",HLOOKUP(COUNT($IN68:LO68)+1,$G$4:$EH$8,LP$14,0)*$D68,IF($C68=LP$17,$G$7*$D68,""))</f>
        <v>9427.2514417932944</v>
      </c>
      <c r="LQ68" s="34">
        <f>IF(LP68&lt;&gt;"",HLOOKUP(COUNT($IN68:LP68)+1,$G$4:$EH$8,LQ$14,0)*$D68,IF($C68=LQ$17,$G$7*$D68,""))</f>
        <v>8484.5262976139675</v>
      </c>
      <c r="LR68" s="34">
        <f>IF(LQ68&lt;&gt;"",HLOOKUP(COUNT($IN68:LQ68)+1,$G$4:$EH$8,LR$14,0)*$D68,IF($C68=LR$17,$G$7*$D68,""))</f>
        <v>9078.4431384469426</v>
      </c>
      <c r="LS68" s="34">
        <f>IF(LR68&lt;&gt;"",HLOOKUP(COUNT($IN68:LR68)+1,$G$4:$EH$8,LS$14,0)*$D68,IF($C68=LS$17,$G$7*$D68,""))</f>
        <v>9713.934158138225</v>
      </c>
      <c r="LT68" s="34">
        <f>IF(LS68&lt;&gt;"",HLOOKUP(COUNT($IN68:LS68)+1,$G$4:$EH$8,LT$14,0)*$D68,IF($C68=LT$17,$G$7*$D68,""))</f>
        <v>10393.909549207907</v>
      </c>
      <c r="LU68" s="34">
        <f>IF(LT68&lt;&gt;"",HLOOKUP(COUNT($IN68:LT68)+1,$G$4:$EH$8,LU$14,0)*$D68,IF($C68=LU$17,$G$7*$D68,""))</f>
        <v>11225.422313144538</v>
      </c>
      <c r="LV68" s="34">
        <f>IF(LU68&lt;&gt;"",HLOOKUP(COUNT($IN68:LU68)+1,$G$4:$EH$8,LV$14,0)*$D68,IF($C68=LV$17,$G$7*$D68,""))</f>
        <v>9653.8631893043039</v>
      </c>
      <c r="LW68" s="34">
        <f>IF(LV68&lt;&gt;"",HLOOKUP(COUNT($IN68:LV68)+1,$G$4:$EH$8,LW$14,0)*$D68,IF($C68=LW$17,$G$7*$D68,""))</f>
        <v>9171.1700298390861</v>
      </c>
      <c r="LX68" s="34">
        <f>IF(LW68&lt;&gt;"",HLOOKUP(COUNT($IN68:LW68)+1,$G$4:$EH$8,LX$14,0)*$D68,IF($C68=LX$17,$G$7*$D68,""))</f>
        <v>9629.728531331044</v>
      </c>
      <c r="LY68" s="34">
        <f>IF(LX68&lt;&gt;"",HLOOKUP(COUNT($IN68:LX68)+1,$G$4:$EH$8,LY$14,0)*$D68,IF($C68=LY$17,$G$7*$D68,""))</f>
        <v>10111.214957897593</v>
      </c>
      <c r="LZ68" s="34">
        <f>IF(LY68&lt;&gt;"",HLOOKUP(COUNT($IN68:LY68)+1,$G$4:$EH$8,LZ$14,0)*$D68,IF($C68=LZ$17,$G$7*$D68,""))</f>
        <v>10616.775705792472</v>
      </c>
      <c r="MA68" s="34">
        <f>IF(LZ68&lt;&gt;"",HLOOKUP(COUNT($IN68:LZ68)+1,$G$4:$EH$8,MA$14,0)*$D68,IF($C68=MA$17,$G$7*$D68,""))</f>
        <v>11359.950005197943</v>
      </c>
      <c r="MB68" s="34">
        <f>IF(MA68&lt;&gt;"",HLOOKUP(COUNT($IN68:MA68)+1,$G$4:$EH$8,MB$14,0)*$D68,IF($C68=MB$17,$G$7*$D68,""))</f>
        <v>10223.955004678153</v>
      </c>
      <c r="MC68" s="34">
        <f>IF(MB68&lt;&gt;"",HLOOKUP(COUNT($IN68:MB68)+1,$G$4:$EH$8,MC$14,0)*$D68,IF($C68=MC$17,$G$7*$D68,""))</f>
        <v>9201.5595042103359</v>
      </c>
      <c r="MD68" s="34">
        <f>IF(MC68&lt;&gt;"",HLOOKUP(COUNT($IN68:MC68)+1,$G$4:$EH$8,MD$14,0)*$D68,IF($C68=MD$17,$G$7*$D68,""))</f>
        <v>9845.6686695050612</v>
      </c>
      <c r="ME68" s="34">
        <f>IF(MD68&lt;&gt;"",HLOOKUP(COUNT($IN68:MD68)+1,$G$4:$EH$8,ME$14,0)*$D68,IF($C68=ME$17,$G$7*$D68,""))</f>
        <v>10534.865476370414</v>
      </c>
      <c r="MF68" s="34">
        <f>IF(ME68&lt;&gt;"",HLOOKUP(COUNT($IN68:ME68)+1,$G$4:$EH$8,MF$14,0)*$D68,IF($C68=MF$17,$G$7*$D68,""))</f>
        <v>11272.306059716342</v>
      </c>
      <c r="MG68" s="34">
        <f>IF(MF68&lt;&gt;"",HLOOKUP(COUNT($IN68:MF68)+1,$G$4:$EH$8,MG$14,0)*$D68,IF($C68=MG$17,$G$7*$D68,""))</f>
        <v>12174.090544493649</v>
      </c>
      <c r="MH68" s="34">
        <f>IF(MG68&lt;&gt;"",HLOOKUP(COUNT($IN68:MG68)+1,$G$4:$EH$8,MH$14,0)*$D68,IF($C68=MH$17,$G$7*$D68,""))</f>
        <v>10591.458773709473</v>
      </c>
      <c r="MI68" s="34">
        <f>IF(MH68&lt;&gt;"",HLOOKUP(COUNT($IN68:MH68)+1,$G$4:$EH$8,MI$14,0)*$D68,IF($C68=MI$17,$G$7*$D68,""))</f>
        <v>10061.885835024003</v>
      </c>
      <c r="MJ68" s="34">
        <f>IF(MI68&lt;&gt;"",HLOOKUP(COUNT($IN68:MI68)+1,$G$4:$EH$8,MJ$14,0)*$D68,IF($C68=MJ$17,$G$7*$D68,""))</f>
        <v>10564.980126775201</v>
      </c>
      <c r="MK68" s="34">
        <f>IF(MJ68&lt;&gt;"",HLOOKUP(COUNT($IN68:MJ68)+1,$G$4:$EH$8,MK$14,0)*$D68,IF($C68=MK$17,$G$7*$D68,""))</f>
        <v>11093.229133113962</v>
      </c>
      <c r="ML68" s="34">
        <f>IF(MK68&lt;&gt;"",HLOOKUP(COUNT($IN68:MK68)+1,$G$4:$EH$8,ML$14,0)*$D68,IF($C68=ML$17,$G$7*$D68,""))</f>
        <v>11647.890589769664</v>
      </c>
      <c r="MM68" s="34">
        <f>IF(ML68&lt;&gt;"",HLOOKUP(COUNT($IN68:ML68)+1,$G$4:$EH$8,MM$14,0)*$D68,IF($C68=MM$17,$G$7*$D68,""))</f>
        <v>12463.242931053535</v>
      </c>
      <c r="MN68" s="34">
        <f>IF(MM68&lt;&gt;"",HLOOKUP(COUNT($IN68:MM68)+1,$G$4:$EH$8,MN$14,0)*$D68,IF($C68=MN$17,$G$7*$D68,""))</f>
        <v>11216.918637948182</v>
      </c>
      <c r="MO68" s="34">
        <f>IF(MN68&lt;&gt;"",HLOOKUP(COUNT($IN68:MN68)+1,$G$4:$EH$8,MO$14,0)*$D68,IF($C68=MO$17,$G$7*$D68,""))</f>
        <v>10095.226774153365</v>
      </c>
      <c r="MP68" s="34">
        <f>IF(MO68&lt;&gt;"",HLOOKUP(COUNT($IN68:MO68)+1,$G$4:$EH$8,MP$14,0)*$D68,IF($C68=MP$17,$G$7*$D68,""))</f>
        <v>10801.892648344101</v>
      </c>
      <c r="MQ68" s="34">
        <f>IF(MP68&lt;&gt;"",HLOOKUP(COUNT($IN68:MP68)+1,$G$4:$EH$8,MQ$14,0)*$D68,IF($C68=MQ$17,$G$7*$D68,""))</f>
        <v>11558.025133728188</v>
      </c>
      <c r="MR68" s="34">
        <f>IF(MQ68&lt;&gt;"",HLOOKUP(COUNT($IN68:MQ68)+1,$G$4:$EH$8,MR$14,0)*$D68,IF($C68=MR$17,$G$7*$D68,""))</f>
        <v>12367.086893089161</v>
      </c>
      <c r="MS68" s="34">
        <f>IF(MR68&lt;&gt;"",HLOOKUP(COUNT($IN68:MR68)+1,$G$4:$EH$8,MS$14,0)*$D68,IF($C68=MS$17,$G$7*$D68,""))</f>
        <v>13356.45384453629</v>
      </c>
      <c r="MT68" s="34">
        <f>IF(MS68&lt;&gt;"",HLOOKUP(COUNT($IN68:MS68)+1,$G$4:$EH$8,MT$14,0)*$D68,IF($C68=MT$17,$G$7*$D68,""))</f>
        <v>8767.7127585947237</v>
      </c>
      <c r="MU68" s="34">
        <f>IF(MT68&lt;&gt;"",HLOOKUP(COUNT($IN68:MT68)+1,$G$4:$EH$8,MU$14,0)*$D68,IF($C68=MU$17,$G$7*$D68,""))</f>
        <v>8767.7127585947237</v>
      </c>
      <c r="MV68" s="34">
        <f>IF(MU68&lt;&gt;"",HLOOKUP(COUNT($IN68:MU68)+1,$G$4:$EH$8,MV$14,0)*$D68,IF($C68=MV$17,$G$7*$D68,""))</f>
        <v>8767.7127585947237</v>
      </c>
      <c r="MW68" s="34">
        <f>IF(MV68&lt;&gt;"",HLOOKUP(COUNT($IN68:MV68)+1,$G$4:$EH$8,MW$14,0)*$D68,IF($C68=MW$17,$G$7*$D68,""))</f>
        <v>8767.7127585947237</v>
      </c>
      <c r="MX68" s="34">
        <f>IF(MW68&lt;&gt;"",HLOOKUP(COUNT($IN68:MW68)+1,$G$4:$EH$8,MX$14,0)*$D68,IF($C68=MX$17,$G$7*$D68,""))</f>
        <v>8767.7127585947237</v>
      </c>
      <c r="MY68" s="34">
        <f>IF(MX68&lt;&gt;"",HLOOKUP(COUNT($IN68:MX68)+1,$G$4:$EH$8,MY$14,0)*$D68,IF($C68=MY$17,$G$7*$D68,""))</f>
        <v>8767.7127585947237</v>
      </c>
      <c r="MZ68" s="34">
        <f>IF(MY68&lt;&gt;"",HLOOKUP(COUNT($IN68:MY68)+1,$G$4:$EH$8,MZ$14,0)*$D68,IF($C68=MZ$17,$G$7*$D68,""))</f>
        <v>8767.7127585947237</v>
      </c>
      <c r="NA68" s="34">
        <f>IF(MZ68&lt;&gt;"",HLOOKUP(COUNT($IN68:MZ68)+1,$G$4:$EH$8,NA$14,0)*$D68,IF($C68=NA$17,$G$7*$D68,""))</f>
        <v>8767.7127585947237</v>
      </c>
      <c r="NB68" s="34">
        <f>IF(NA68&lt;&gt;"",HLOOKUP(COUNT($IN68:NA68)+1,$G$4:$EH$8,NB$14,0)*$D68,IF($C68=NB$17,$G$7*$D68,""))</f>
        <v>8767.7127585947237</v>
      </c>
      <c r="NC68" s="34">
        <f>IF(NB68&lt;&gt;"",HLOOKUP(COUNT($IN68:NB68)+1,$G$4:$EH$8,NC$14,0)*$D68,IF($C68=NC$17,$G$7*$D68,""))</f>
        <v>8767.7127585947237</v>
      </c>
      <c r="ND68" s="34">
        <f>IF(NC68&lt;&gt;"",HLOOKUP(COUNT($IN68:NC68)+1,$G$4:$EH$8,ND$14,0)*$D68,IF($C68=ND$17,$G$7*$D68,""))</f>
        <v>8767.7127585947237</v>
      </c>
      <c r="NF68" s="34" t="str">
        <f>IF(NE68&lt;&gt;"",HLOOKUP(COUNT($NE68:NE68)+1,$G$4:$EH$8,NF$14,0)*$D68,IF($C68=NF$17,$G$8*$D68,""))</f>
        <v/>
      </c>
      <c r="NG68" s="34" t="str">
        <f>IF(NF68&lt;&gt;"",HLOOKUP(COUNT($NE68:NF68)+1,$G$4:$EH$8,NG$14,0)*$D68,IF($C68=NG$17,$G$8*$D68,""))</f>
        <v/>
      </c>
      <c r="NH68" s="34" t="str">
        <f>IF(NG68&lt;&gt;"",HLOOKUP(COUNT($NE68:NG68)+1,$G$4:$EH$8,NH$14,0)*$D68,IF($C68=NH$17,$G$8*$D68,""))</f>
        <v/>
      </c>
      <c r="NI68" s="34" t="str">
        <f>IF(NH68&lt;&gt;"",HLOOKUP(COUNT($NE68:NH68)+1,$G$4:$EH$8,NI$14,0)*$D68,IF($C68=NI$17,$G$8*$D68,""))</f>
        <v/>
      </c>
      <c r="NJ68" s="34" t="str">
        <f>IF(NI68&lt;&gt;"",HLOOKUP(COUNT($NE68:NI68)+1,$G$4:$EH$8,NJ$14,0)*$D68,IF($C68=NJ$17,$G$8*$D68,""))</f>
        <v/>
      </c>
      <c r="NK68" s="34" t="str">
        <f>IF(NJ68&lt;&gt;"",HLOOKUP(COUNT($NE68:NJ68)+1,$G$4:$EH$8,NK$14,0)*$D68,IF($C68=NK$17,$G$8*$D68,""))</f>
        <v/>
      </c>
      <c r="NL68" s="34" t="str">
        <f>IF(NK68&lt;&gt;"",HLOOKUP(COUNT($NE68:NK68)+1,$G$4:$EH$8,NL$14,0)*$D68,IF($C68=NL$17,$G$8*$D68,""))</f>
        <v/>
      </c>
      <c r="NM68" s="34" t="str">
        <f>IF(NL68&lt;&gt;"",HLOOKUP(COUNT($NE68:NL68)+1,$G$4:$EH$8,NM$14,0)*$D68,IF($C68=NM$17,$G$8*$D68,""))</f>
        <v/>
      </c>
      <c r="NN68" s="34" t="str">
        <f>IF(NM68&lt;&gt;"",HLOOKUP(COUNT($NE68:NM68)+1,$G$4:$EH$8,NN$14,0)*$D68,IF($C68=NN$17,$G$8*$D68,""))</f>
        <v/>
      </c>
      <c r="NO68" s="34" t="str">
        <f>IF(NN68&lt;&gt;"",HLOOKUP(COUNT($NE68:NN68)+1,$G$4:$EH$8,NO$14,0)*$D68,IF($C68=NO$17,$G$8*$D68,""))</f>
        <v/>
      </c>
      <c r="NP68" s="34" t="str">
        <f>IF(NO68&lt;&gt;"",HLOOKUP(COUNT($NE68:NO68)+1,$G$4:$EH$8,NP$14,0)*$D68,IF($C68=NP$17,$G$8*$D68,""))</f>
        <v/>
      </c>
      <c r="NQ68" s="34" t="str">
        <f>IF(NP68&lt;&gt;"",HLOOKUP(COUNT($NE68:NP68)+1,$G$4:$EH$8,NQ$14,0)*$D68,IF($C68=NQ$17,$G$8*$D68,""))</f>
        <v/>
      </c>
      <c r="NR68" s="34" t="str">
        <f>IF(NQ68&lt;&gt;"",HLOOKUP(COUNT($NE68:NQ68)+1,$G$4:$EH$8,NR$14,0)*$D68,IF($C68=NR$17,$G$8*$D68,""))</f>
        <v/>
      </c>
      <c r="NS68" s="34" t="str">
        <f>IF(NR68&lt;&gt;"",HLOOKUP(COUNT($NE68:NR68)+1,$G$4:$EH$8,NS$14,0)*$D68,IF($C68=NS$17,$G$8*$D68,""))</f>
        <v/>
      </c>
      <c r="NT68" s="34" t="str">
        <f>IF(NS68&lt;&gt;"",HLOOKUP(COUNT($NE68:NS68)+1,$G$4:$EH$8,NT$14,0)*$D68,IF($C68=NT$17,$G$8*$D68,""))</f>
        <v/>
      </c>
      <c r="NU68" s="34" t="str">
        <f>IF(NT68&lt;&gt;"",HLOOKUP(COUNT($NE68:NT68)+1,$G$4:$EH$8,NU$14,0)*$D68,IF($C68=NU$17,$G$8*$D68,""))</f>
        <v/>
      </c>
      <c r="NV68" s="34" t="str">
        <f>IF(NU68&lt;&gt;"",HLOOKUP(COUNT($NE68:NU68)+1,$G$4:$EH$8,NV$14,0)*$D68,IF($C68=NV$17,$G$8*$D68,""))</f>
        <v/>
      </c>
      <c r="NW68" s="34" t="str">
        <f>IF(NV68&lt;&gt;"",HLOOKUP(COUNT($NE68:NV68)+1,$G$4:$EH$8,NW$14,0)*$D68,IF($C68=NW$17,$G$8*$D68,""))</f>
        <v/>
      </c>
      <c r="NX68" s="34" t="str">
        <f>IF(NW68&lt;&gt;"",HLOOKUP(COUNT($NE68:NW68)+1,$G$4:$EH$8,NX$14,0)*$D68,IF($C68=NX$17,$G$8*$D68,""))</f>
        <v/>
      </c>
      <c r="NY68" s="34" t="str">
        <f>IF(NX68&lt;&gt;"",HLOOKUP(COUNT($NE68:NX68)+1,$G$4:$EH$8,NY$14,0)*$D68,IF($C68=NY$17,$G$8*$D68,""))</f>
        <v/>
      </c>
      <c r="NZ68" s="34" t="str">
        <f>IF(NY68&lt;&gt;"",HLOOKUP(COUNT($NE68:NY68)+1,$G$4:$EH$8,NZ$14,0)*$D68,IF($C68=NZ$17,$G$8*$D68,""))</f>
        <v/>
      </c>
      <c r="OA68" s="34" t="str">
        <f>IF(NZ68&lt;&gt;"",HLOOKUP(COUNT($NE68:NZ68)+1,$G$4:$EH$8,OA$14,0)*$D68,IF($C68=OA$17,$G$8*$D68,""))</f>
        <v/>
      </c>
      <c r="OB68" s="34" t="str">
        <f>IF(OA68&lt;&gt;"",HLOOKUP(COUNT($NE68:OA68)+1,$G$4:$EH$8,OB$14,0)*$D68,IF($C68=OB$17,$G$8*$D68,""))</f>
        <v/>
      </c>
      <c r="OC68" s="34" t="str">
        <f>IF(OB68&lt;&gt;"",HLOOKUP(COUNT($NE68:OB68)+1,$G$4:$EH$8,OC$14,0)*$D68,IF($C68=OC$17,$G$8*$D68,""))</f>
        <v/>
      </c>
      <c r="OD68" s="34" t="str">
        <f>IF(OC68&lt;&gt;"",HLOOKUP(COUNT($NE68:OC68)+1,$G$4:$EH$8,OD$14,0)*$D68,IF($C68=OD$17,$G$8*$D68,""))</f>
        <v/>
      </c>
      <c r="OE68" s="34" t="str">
        <f>IF(OD68&lt;&gt;"",HLOOKUP(COUNT($NE68:OD68)+1,$G$4:$EH$8,OE$14,0)*$D68,IF($C68=OE$17,$G$8*$D68,""))</f>
        <v/>
      </c>
      <c r="OF68" s="34" t="str">
        <f>IF(OE68&lt;&gt;"",HLOOKUP(COUNT($NE68:OE68)+1,$G$4:$EH$8,OF$14,0)*$D68,IF($C68=OF$17,$G$8*$D68,""))</f>
        <v/>
      </c>
      <c r="OG68" s="34" t="str">
        <f>IF(OF68&lt;&gt;"",HLOOKUP(COUNT($NE68:OF68)+1,$G$4:$EH$8,OG$14,0)*$D68,IF($C68=OG$17,$G$8*$D68,""))</f>
        <v/>
      </c>
      <c r="OH68" s="34" t="str">
        <f>IF(OG68&lt;&gt;"",HLOOKUP(COUNT($NE68:OG68)+1,$G$4:$EH$8,OH$14,0)*$D68,IF($C68=OH$17,$G$8*$D68,""))</f>
        <v/>
      </c>
      <c r="OI68" s="34" t="str">
        <f>IF(OH68&lt;&gt;"",HLOOKUP(COUNT($NE68:OH68)+1,$G$4:$EH$8,OI$14,0)*$D68,IF($C68=OI$17,$G$8*$D68,""))</f>
        <v/>
      </c>
      <c r="OJ68" s="34" t="str">
        <f>IF(OI68&lt;&gt;"",HLOOKUP(COUNT($NE68:OI68)+1,$G$4:$EH$8,OJ$14,0)*$D68,IF($C68=OJ$17,$G$8*$D68,""))</f>
        <v/>
      </c>
      <c r="OK68" s="34" t="str">
        <f>IF(OJ68&lt;&gt;"",HLOOKUP(COUNT($NE68:OJ68)+1,$G$4:$EH$8,OK$14,0)*$D68,IF($C68=OK$17,$G$8*$D68,""))</f>
        <v/>
      </c>
      <c r="OL68" s="34" t="str">
        <f>IF(OK68&lt;&gt;"",HLOOKUP(COUNT($NE68:OK68)+1,$G$4:$EH$8,OL$14,0)*$D68,IF($C68=OL$17,$G$8*$D68,""))</f>
        <v/>
      </c>
      <c r="OM68" s="34" t="str">
        <f>IF(OL68&lt;&gt;"",HLOOKUP(COUNT($NE68:OL68)+1,$G$4:$EH$8,OM$14,0)*$D68,IF($C68=OM$17,$G$8*$D68,""))</f>
        <v/>
      </c>
      <c r="ON68" s="34" t="str">
        <f>IF(OM68&lt;&gt;"",HLOOKUP(COUNT($NE68:OM68)+1,$G$4:$EH$8,ON$14,0)*$D68,IF($C68=ON$17,$G$8*$D68,""))</f>
        <v/>
      </c>
      <c r="OO68" s="34" t="str">
        <f>IF(ON68&lt;&gt;"",HLOOKUP(COUNT($NE68:ON68)+1,$G$4:$EH$8,OO$14,0)*$D68,IF($C68=OO$17,$G$8*$D68,""))</f>
        <v/>
      </c>
      <c r="OP68" s="34" t="str">
        <f>IF(OO68&lt;&gt;"",HLOOKUP(COUNT($NE68:OO68)+1,$G$4:$EH$8,OP$14,0)*$D68,IF($C68=OP$17,$G$8*$D68,""))</f>
        <v/>
      </c>
      <c r="OQ68" s="34" t="str">
        <f>IF(OP68&lt;&gt;"",HLOOKUP(COUNT($NE68:OP68)+1,$G$4:$EH$8,OQ$14,0)*$D68,IF($C68=OQ$17,$G$8*$D68,""))</f>
        <v/>
      </c>
      <c r="OR68" s="34" t="str">
        <f>IF(OQ68&lt;&gt;"",HLOOKUP(COUNT($NE68:OQ68)+1,$G$4:$EH$8,OR$14,0)*$D68,IF($C68=OR$17,$G$8*$D68,""))</f>
        <v/>
      </c>
      <c r="OS68" s="34" t="str">
        <f>IF(OR68&lt;&gt;"",HLOOKUP(COUNT($NE68:OR68)+1,$G$4:$EH$8,OS$14,0)*$D68,IF($C68=OS$17,$G$8*$D68,""))</f>
        <v/>
      </c>
      <c r="OT68" s="34" t="str">
        <f>IF(OS68&lt;&gt;"",HLOOKUP(COUNT($NE68:OS68)+1,$G$4:$EH$8,OT$14,0)*$D68,IF($C68=OT$17,$G$8*$D68,""))</f>
        <v/>
      </c>
      <c r="OU68" s="34" t="str">
        <f>IF(OT68&lt;&gt;"",HLOOKUP(COUNT($NE68:OT68)+1,$G$4:$EH$8,OU$14,0)*$D68,IF($C68=OU$17,$G$8*$D68,""))</f>
        <v/>
      </c>
      <c r="OV68" s="34" t="str">
        <f>IF(OU68&lt;&gt;"",HLOOKUP(COUNT($NE68:OU68)+1,$G$4:$EH$8,OV$14,0)*$D68,IF($C68=OV$17,$G$8*$D68,""))</f>
        <v/>
      </c>
      <c r="OW68" s="34" t="str">
        <f>IF(OV68&lt;&gt;"",HLOOKUP(COUNT($NE68:OV68)+1,$G$4:$EH$8,OW$14,0)*$D68,IF($C68=OW$17,$G$8*$D68,""))</f>
        <v/>
      </c>
      <c r="OX68" s="34" t="str">
        <f>IF(OW68&lt;&gt;"",HLOOKUP(COUNT($NE68:OW68)+1,$G$4:$EH$8,OX$14,0)*$D68,IF($C68=OX$17,$G$8*$D68,""))</f>
        <v/>
      </c>
      <c r="OY68" s="34" t="str">
        <f>IF(OX68&lt;&gt;"",HLOOKUP(COUNT($NE68:OX68)+1,$G$4:$EH$8,OY$14,0)*$D68,IF($C68=OY$17,$G$8*$D68,""))</f>
        <v/>
      </c>
      <c r="OZ68" s="34" t="str">
        <f>IF(OY68&lt;&gt;"",HLOOKUP(COUNT($NE68:OY68)+1,$G$4:$EH$8,OZ$14,0)*$D68,IF($C68=OZ$17,$G$8*$D68,""))</f>
        <v/>
      </c>
      <c r="PA68" s="34" t="str">
        <f>IF(OZ68&lt;&gt;"",HLOOKUP(COUNT($NE68:OZ68)+1,$G$4:$EH$8,PA$14,0)*$D68,IF($C68=PA$17,$G$8*$D68,""))</f>
        <v/>
      </c>
      <c r="PB68" s="34" t="str">
        <f>IF(PA68&lt;&gt;"",HLOOKUP(COUNT($NE68:PA68)+1,$G$4:$EH$8,PB$14,0)*$D68,IF($C68=PB$17,$G$8*$D68,""))</f>
        <v/>
      </c>
      <c r="PC68" s="34">
        <f>IF(PB68&lt;&gt;"",HLOOKUP(COUNT($NE68:PB68)+1,$G$4:$EH$8,PC$14,0)*$D68,IF($C68=PC$17,$G$8*$D68,""))</f>
        <v>175000</v>
      </c>
      <c r="PD68" s="34">
        <f>IF(PC68&lt;&gt;"",HLOOKUP(COUNT($NE68:PC68)+1,$G$4:$EH$8,PD$14,0)*$D68,IF($C68=PD$17,$G$8*$D68,""))</f>
        <v>0</v>
      </c>
      <c r="PE68" s="34">
        <f>IF(PD68&lt;&gt;"",HLOOKUP(COUNT($NE68:PD68)+1,$G$4:$EH$8,PE$14,0)*$D68,IF($C68=PE$17,$G$8*$D68,""))</f>
        <v>0</v>
      </c>
      <c r="PF68" s="34">
        <f>IF(PE68&lt;&gt;"",HLOOKUP(COUNT($NE68:PE68)+1,$G$4:$EH$8,PF$14,0)*$D68,IF($C68=PF$17,$G$8*$D68,""))</f>
        <v>0</v>
      </c>
      <c r="PG68" s="34">
        <f>IF(PF68&lt;&gt;"",HLOOKUP(COUNT($NE68:PF68)+1,$G$4:$EH$8,PG$14,0)*$D68,IF($C68=PG$17,$G$8*$D68,""))</f>
        <v>0</v>
      </c>
      <c r="PH68" s="34">
        <f>IF(PG68&lt;&gt;"",HLOOKUP(COUNT($NE68:PG68)+1,$G$4:$EH$8,PH$14,0)*$D68,IF($C68=PH$17,$G$8*$D68,""))</f>
        <v>0</v>
      </c>
      <c r="PI68" s="34">
        <f>IF(PH68&lt;&gt;"",HLOOKUP(COUNT($NE68:PH68)+1,$G$4:$EH$8,PI$14,0)*$D68,IF($C68=PI$17,$G$8*$D68,""))</f>
        <v>0</v>
      </c>
      <c r="PJ68" s="34">
        <f>IF(PI68&lt;&gt;"",HLOOKUP(COUNT($NE68:PI68)+1,$G$4:$EH$8,PJ$14,0)*$D68,IF($C68=PJ$17,$G$8*$D68,""))</f>
        <v>0</v>
      </c>
      <c r="PK68" s="34">
        <f>IF(PJ68&lt;&gt;"",HLOOKUP(COUNT($NE68:PJ68)+1,$G$4:$EH$8,PK$14,0)*$D68,IF($C68=PK$17,$G$8*$D68,""))</f>
        <v>0</v>
      </c>
      <c r="PL68" s="34">
        <f>IF(PK68&lt;&gt;"",HLOOKUP(COUNT($NE68:PK68)+1,$G$4:$EH$8,PL$14,0)*$D68,IF($C68=PL$17,$G$8*$D68,""))</f>
        <v>0</v>
      </c>
      <c r="PM68" s="34">
        <f>IF(PL68&lt;&gt;"",HLOOKUP(COUNT($NE68:PL68)+1,$G$4:$EH$8,PM$14,0)*$D68,IF($C68=PM$17,$G$8*$D68,""))</f>
        <v>0</v>
      </c>
      <c r="PN68" s="34">
        <f>IF(PM68&lt;&gt;"",HLOOKUP(COUNT($NE68:PM68)+1,$G$4:$EH$8,PN$14,0)*$D68,IF($C68=PN$17,$G$8*$D68,""))</f>
        <v>0</v>
      </c>
      <c r="PO68" s="34">
        <f>IF(PN68&lt;&gt;"",HLOOKUP(COUNT($NE68:PN68)+1,$G$4:$EH$8,PO$14,0)*$D68,IF($C68=PO$17,$G$8*$D68,""))</f>
        <v>0</v>
      </c>
      <c r="PP68" s="34">
        <f>IF(PO68&lt;&gt;"",HLOOKUP(COUNT($NE68:PO68)+1,$G$4:$EH$8,PP$14,0)*$D68,IF($C68=PP$17,$G$8*$D68,""))</f>
        <v>0</v>
      </c>
      <c r="PQ68" s="34">
        <f>IF(PP68&lt;&gt;"",HLOOKUP(COUNT($NE68:PP68)+1,$G$4:$EH$8,PQ$14,0)*$D68,IF($C68=PQ$17,$G$8*$D68,""))</f>
        <v>0</v>
      </c>
      <c r="PR68" s="34">
        <f>IF(PQ68&lt;&gt;"",HLOOKUP(COUNT($NE68:PQ68)+1,$G$4:$EH$8,PR$14,0)*$D68,IF($C68=PR$17,$G$8*$D68,""))</f>
        <v>0</v>
      </c>
      <c r="PS68" s="34">
        <f>IF(PR68&lt;&gt;"",HLOOKUP(COUNT($NE68:PR68)+1,$G$4:$EH$8,PS$14,0)*$D68,IF($C68=PS$17,$G$8*$D68,""))</f>
        <v>0</v>
      </c>
      <c r="PT68" s="34">
        <f>IF(PS68&lt;&gt;"",HLOOKUP(COUNT($NE68:PS68)+1,$G$4:$EH$8,PT$14,0)*$D68,IF($C68=PT$17,$G$8*$D68,""))</f>
        <v>0</v>
      </c>
      <c r="PU68" s="34">
        <f>IF(PT68&lt;&gt;"",HLOOKUP(COUNT($NE68:PT68)+1,$G$4:$EH$8,PU$14,0)*$D68,IF($C68=PU$17,$G$8*$D68,""))</f>
        <v>0</v>
      </c>
      <c r="PV68" s="34">
        <f>IF(PU68&lt;&gt;"",HLOOKUP(COUNT($NE68:PU68)+1,$G$4:$EH$8,PV$14,0)*$D68,IF($C68=PV$17,$G$8*$D68,""))</f>
        <v>0</v>
      </c>
      <c r="PW68" s="34">
        <f>IF(PV68&lt;&gt;"",HLOOKUP(COUNT($NE68:PV68)+1,$G$4:$EH$8,PW$14,0)*$D68,IF($C68=PW$17,$G$8*$D68,""))</f>
        <v>0</v>
      </c>
      <c r="PX68" s="34">
        <f>IF(PW68&lt;&gt;"",HLOOKUP(COUNT($NE68:PW68)+1,$G$4:$EH$8,PX$14,0)*$D68,IF($C68=PX$17,$G$8*$D68,""))</f>
        <v>0</v>
      </c>
      <c r="PY68" s="34">
        <f>IF(PX68&lt;&gt;"",HLOOKUP(COUNT($NE68:PX68)+1,$G$4:$EH$8,PY$14,0)*$D68,IF($C68=PY$17,$G$8*$D68,""))</f>
        <v>0</v>
      </c>
      <c r="PZ68" s="34">
        <f>IF(PY68&lt;&gt;"",HLOOKUP(COUNT($NE68:PY68)+1,$G$4:$EH$8,PZ$14,0)*$D68,IF($C68=PZ$17,$G$8*$D68,""))</f>
        <v>0</v>
      </c>
      <c r="QA68" s="34">
        <f>IF(PZ68&lt;&gt;"",HLOOKUP(COUNT($NE68:PZ68)+1,$G$4:$EH$8,QA$14,0)*$D68,IF($C68=QA$17,$G$8*$D68,""))</f>
        <v>0</v>
      </c>
      <c r="QB68" s="34">
        <f>IF(QA68&lt;&gt;"",HLOOKUP(COUNT($NE68:QA68)+1,$G$4:$EH$8,QB$14,0)*$D68,IF($C68=QB$17,$G$8*$D68,""))</f>
        <v>0</v>
      </c>
      <c r="QC68" s="34">
        <f>IF(QB68&lt;&gt;"",HLOOKUP(COUNT($NE68:QB68)+1,$G$4:$EH$8,QC$14,0)*$D68,IF($C68=QC$17,$G$8*$D68,""))</f>
        <v>0</v>
      </c>
      <c r="QD68" s="34">
        <f>IF(QC68&lt;&gt;"",HLOOKUP(COUNT($NE68:QC68)+1,$G$4:$EH$8,QD$14,0)*$D68,IF($C68=QD$17,$G$8*$D68,""))</f>
        <v>0</v>
      </c>
      <c r="QE68" s="34">
        <f>IF(QD68&lt;&gt;"",HLOOKUP(COUNT($NE68:QD68)+1,$G$4:$EH$8,QE$14,0)*$D68,IF($C68=QE$17,$G$8*$D68,""))</f>
        <v>0</v>
      </c>
      <c r="QF68" s="34">
        <f>IF(QE68&lt;&gt;"",HLOOKUP(COUNT($NE68:QE68)+1,$G$4:$EH$8,QF$14,0)*$D68,IF($C68=QF$17,$G$8*$D68,""))</f>
        <v>0</v>
      </c>
      <c r="QG68" s="34">
        <f>IF(QF68&lt;&gt;"",HLOOKUP(COUNT($NE68:QF68)+1,$G$4:$EH$8,QG$14,0)*$D68,IF($C68=QG$17,$G$8*$D68,""))</f>
        <v>0</v>
      </c>
      <c r="QH68" s="34">
        <f>IF(QG68&lt;&gt;"",HLOOKUP(COUNT($NE68:QG68)+1,$G$4:$EH$8,QH$14,0)*$D68,IF($C68=QH$17,$G$8*$D68,""))</f>
        <v>0</v>
      </c>
      <c r="QI68" s="34">
        <f>IF(QH68&lt;&gt;"",HLOOKUP(COUNT($NE68:QH68)+1,$G$4:$EH$8,QI$14,0)*$D68,IF($C68=QI$17,$G$8*$D68,""))</f>
        <v>0</v>
      </c>
      <c r="QJ68" s="34">
        <f>IF(QI68&lt;&gt;"",HLOOKUP(COUNT($NE68:QI68)+1,$G$4:$EH$8,QJ$14,0)*$D68,IF($C68=QJ$17,$G$8*$D68,""))</f>
        <v>0</v>
      </c>
      <c r="QK68" s="34">
        <f>IF(QJ68&lt;&gt;"",HLOOKUP(COUNT($NE68:QJ68)+1,$G$4:$EH$8,QK$14,0)*$D68,IF($C68=QK$17,$G$8*$D68,""))</f>
        <v>0</v>
      </c>
      <c r="QL68" s="34">
        <f>IF(QK68&lt;&gt;"",HLOOKUP(COUNT($NE68:QK68)+1,$G$4:$EH$8,QL$14,0)*$D68,IF($C68=QL$17,$G$8*$D68,""))</f>
        <v>0</v>
      </c>
      <c r="QM68" s="34">
        <f>IF(QL68&lt;&gt;"",HLOOKUP(COUNT($NE68:QL68)+1,$G$4:$EH$8,QM$14,0)*$D68,IF($C68=QM$17,$G$8*$D68,""))</f>
        <v>0</v>
      </c>
      <c r="QN68" s="34">
        <f>IF(QM68&lt;&gt;"",HLOOKUP(COUNT($NE68:QM68)+1,$G$4:$EH$8,QN$14,0)*$D68,IF($C68=QN$17,$G$8*$D68,""))</f>
        <v>0</v>
      </c>
      <c r="QO68" s="34">
        <f>IF(QN68&lt;&gt;"",HLOOKUP(COUNT($NE68:QN68)+1,$G$4:$EH$8,QO$14,0)*$D68,IF($C68=QO$17,$G$8*$D68,""))</f>
        <v>0</v>
      </c>
      <c r="QP68" s="34">
        <f>IF(QO68&lt;&gt;"",HLOOKUP(COUNT($NE68:QO68)+1,$G$4:$EH$8,QP$14,0)*$D68,IF($C68=QP$17,$G$8*$D68,""))</f>
        <v>0</v>
      </c>
      <c r="QQ68" s="34">
        <f>IF(QP68&lt;&gt;"",HLOOKUP(COUNT($NE68:QP68)+1,$G$4:$EH$8,QQ$14,0)*$D68,IF($C68=QQ$17,$G$8*$D68,""))</f>
        <v>0</v>
      </c>
      <c r="QR68" s="34">
        <f>IF(QQ68&lt;&gt;"",HLOOKUP(COUNT($NE68:QQ68)+1,$G$4:$EH$8,QR$14,0)*$D68,IF($C68=QR$17,$G$8*$D68,""))</f>
        <v>0</v>
      </c>
      <c r="QS68" s="34">
        <f>IF(QR68&lt;&gt;"",HLOOKUP(COUNT($NE68:QR68)+1,$G$4:$EH$8,QS$14,0)*$D68,IF($C68=QS$17,$G$8*$D68,""))</f>
        <v>0</v>
      </c>
      <c r="QT68" s="34">
        <f>IF(QS68&lt;&gt;"",HLOOKUP(COUNT($NE68:QS68)+1,$G$4:$EH$8,QT$14,0)*$D68,IF($C68=QT$17,$G$8*$D68,""))</f>
        <v>0</v>
      </c>
      <c r="QU68" s="34">
        <f>IF(QT68&lt;&gt;"",HLOOKUP(COUNT($NE68:QT68)+1,$G$4:$EH$8,QU$14,0)*$D68,IF($C68=QU$17,$G$8*$D68,""))</f>
        <v>0</v>
      </c>
      <c r="QV68" s="34">
        <f>IF(QU68&lt;&gt;"",HLOOKUP(COUNT($NE68:QU68)+1,$G$4:$EH$8,QV$14,0)*$D68,IF($C68=QV$17,$G$8*$D68,""))</f>
        <v>0</v>
      </c>
      <c r="QW68" s="34">
        <f>IF(QV68&lt;&gt;"",HLOOKUP(COUNT($NE68:QV68)+1,$G$4:$EH$8,QW$14,0)*$D68,IF($C68=QW$17,$G$8*$D68,""))</f>
        <v>0</v>
      </c>
      <c r="QX68" s="34">
        <f>IF(QW68&lt;&gt;"",HLOOKUP(COUNT($NE68:QW68)+1,$G$4:$EH$8,QX$14,0)*$D68,IF($C68=QX$17,$G$8*$D68,""))</f>
        <v>0</v>
      </c>
      <c r="QY68" s="34">
        <f>IF(QX68&lt;&gt;"",HLOOKUP(COUNT($NE68:QX68)+1,$G$4:$EH$8,QY$14,0)*$D68,IF($C68=QY$17,$G$8*$D68,""))</f>
        <v>0</v>
      </c>
      <c r="QZ68" s="34">
        <f>IF(QY68&lt;&gt;"",HLOOKUP(COUNT($NE68:QY68)+1,$G$4:$EH$8,QZ$14,0)*$D68,IF($C68=QZ$17,$G$8*$D68,""))</f>
        <v>0</v>
      </c>
      <c r="RA68" s="34">
        <f>IF(QZ68&lt;&gt;"",HLOOKUP(COUNT($NE68:QZ68)+1,$G$4:$EH$8,RA$14,0)*$D68,IF($C68=RA$17,$G$8*$D68,""))</f>
        <v>0</v>
      </c>
      <c r="RB68" s="34">
        <f>IF(RA68&lt;&gt;"",HLOOKUP(COUNT($NE68:RA68)+1,$G$4:$EH$8,RB$14,0)*$D68,IF($C68=RB$17,$G$8*$D68,""))</f>
        <v>0</v>
      </c>
      <c r="RC68" s="34">
        <f>IF(RB68&lt;&gt;"",HLOOKUP(COUNT($NE68:RB68)+1,$G$4:$EH$8,RC$14,0)*$D68,IF($C68=RC$17,$G$8*$D68,""))</f>
        <v>0</v>
      </c>
      <c r="RD68" s="34">
        <f>IF(RC68&lt;&gt;"",HLOOKUP(COUNT($NE68:RC68)+1,$G$4:$EH$8,RD$14,0)*$D68,IF($C68=RD$17,$G$8*$D68,""))</f>
        <v>0</v>
      </c>
      <c r="RE68" s="34">
        <f>IF(RD68&lt;&gt;"",HLOOKUP(COUNT($NE68:RD68)+1,$G$4:$EH$8,RE$14,0)*$D68,IF($C68=RE$17,$G$8*$D68,""))</f>
        <v>0</v>
      </c>
      <c r="RF68" s="34">
        <f>IF(RE68&lt;&gt;"",HLOOKUP(COUNT($NE68:RE68)+1,$G$4:$EH$8,RF$14,0)*$D68,IF($C68=RF$17,$G$8*$D68,""))</f>
        <v>0</v>
      </c>
      <c r="RG68" s="34">
        <f>IF(RF68&lt;&gt;"",HLOOKUP(COUNT($NE68:RF68)+1,$G$4:$EH$8,RG$14,0)*$D68,IF($C68=RG$17,$G$8*$D68,""))</f>
        <v>0</v>
      </c>
      <c r="RH68" s="34">
        <f>IF(RG68&lt;&gt;"",HLOOKUP(COUNT($NE68:RG68)+1,$G$4:$EH$8,RH$14,0)*$D68,IF($C68=RH$17,$G$8*$D68,""))</f>
        <v>0</v>
      </c>
      <c r="RI68" s="34">
        <f>IF(RH68&lt;&gt;"",HLOOKUP(COUNT($NE68:RH68)+1,$G$4:$EH$8,RI$14,0)*$D68,IF($C68=RI$17,$G$8*$D68,""))</f>
        <v>0</v>
      </c>
      <c r="RJ68" s="34">
        <f>IF(RI68&lt;&gt;"",HLOOKUP(COUNT($NE68:RI68)+1,$G$4:$EH$8,RJ$14,0)*$D68,IF($C68=RJ$17,$G$8*$D68,""))</f>
        <v>0</v>
      </c>
      <c r="RK68" s="34">
        <f>IF(RJ68&lt;&gt;"",HLOOKUP(COUNT($NE68:RJ68)+1,$G$4:$EH$8,RK$14,0)*$D68,IF($C68=RK$17,$G$8*$D68,""))</f>
        <v>0</v>
      </c>
      <c r="RL68" s="34">
        <f>IF(RK68&lt;&gt;"",HLOOKUP(COUNT($NE68:RK68)+1,$G$4:$EH$8,RL$14,0)*$D68,IF($C68=RL$17,$G$8*$D68,""))</f>
        <v>0</v>
      </c>
      <c r="RM68" s="34">
        <f>IF(RL68&lt;&gt;"",HLOOKUP(COUNT($NE68:RL68)+1,$G$4:$EH$8,RM$14,0)*$D68,IF($C68=RM$17,$G$8*$D68,""))</f>
        <v>0</v>
      </c>
      <c r="RN68" s="34">
        <f>IF(RM68&lt;&gt;"",HLOOKUP(COUNT($NE68:RM68)+1,$G$4:$EH$8,RN$14,0)*$D68,IF($C68=RN$17,$G$8*$D68,""))</f>
        <v>0</v>
      </c>
      <c r="RO68" s="34">
        <f>IF(RN68&lt;&gt;"",HLOOKUP(COUNT($NE68:RN68)+1,$G$4:$EH$8,RO$14,0)*$D68,IF($C68=RO$17,$G$8*$D68,""))</f>
        <v>0</v>
      </c>
      <c r="RP68" s="34">
        <f>IF(RO68&lt;&gt;"",HLOOKUP(COUNT($NE68:RO68)+1,$G$4:$EH$8,RP$14,0)*$D68,IF($C68=RP$17,$G$8*$D68,""))</f>
        <v>0</v>
      </c>
      <c r="RQ68" s="34">
        <f>IF(RP68&lt;&gt;"",HLOOKUP(COUNT($NE68:RP68)+1,$G$4:$EH$8,RQ$14,0)*$D68,IF($C68=RQ$17,$G$8*$D68,""))</f>
        <v>0</v>
      </c>
      <c r="RR68" s="34">
        <f>IF(RQ68&lt;&gt;"",HLOOKUP(COUNT($NE68:RQ68)+1,$G$4:$EH$8,RR$14,0)*$D68,IF($C68=RR$17,$G$8*$D68,""))</f>
        <v>0</v>
      </c>
      <c r="RS68" s="34">
        <f>IF(RR68&lt;&gt;"",HLOOKUP(COUNT($NE68:RR68)+1,$G$4:$EH$8,RS$14,0)*$D68,IF($C68=RS$17,$G$8*$D68,""))</f>
        <v>0</v>
      </c>
      <c r="RT68" s="34">
        <f>IF(RS68&lt;&gt;"",HLOOKUP(COUNT($NE68:RS68)+1,$G$4:$EH$8,RT$14,0)*$D68,IF($C68=RT$17,$G$8*$D68,""))</f>
        <v>0</v>
      </c>
      <c r="RU68" s="34">
        <f>IF(RT68&lt;&gt;"",HLOOKUP(COUNT($NE68:RT68)+1,$G$4:$EH$8,RU$14,0)*$D68,IF($C68=RU$17,$G$8*$D68,""))</f>
        <v>0</v>
      </c>
      <c r="RW68" s="34" t="str">
        <f>IF(RV68&lt;&gt;"",HLOOKUP(COUNT($RV68:RV68)+1,$G$4:$EH$9,RW$14,0)*$D68,IF($C68=RW$17,$G$9*$D68,""))</f>
        <v/>
      </c>
      <c r="RX68" s="34" t="str">
        <f>IF(RW68&lt;&gt;"",HLOOKUP(COUNT($RV68:RW68)+1,$G$4:$EH$9,RX$14,0)*$D68,IF($C68=RX$17,$G$9*$D68,""))</f>
        <v/>
      </c>
      <c r="RY68" s="34" t="str">
        <f>IF(RX68&lt;&gt;"",HLOOKUP(COUNT($RV68:RX68)+1,$G$4:$EH$9,RY$14,0)*$D68,IF($C68=RY$17,$G$9*$D68,""))</f>
        <v/>
      </c>
      <c r="RZ68" s="34" t="str">
        <f>IF(RY68&lt;&gt;"",HLOOKUP(COUNT($RV68:RY68)+1,$G$4:$EH$9,RZ$14,0)*$D68,IF($C68=RZ$17,$G$9*$D68,""))</f>
        <v/>
      </c>
      <c r="SA68" s="34" t="str">
        <f>IF(RZ68&lt;&gt;"",HLOOKUP(COUNT($RV68:RZ68)+1,$G$4:$EH$9,SA$14,0)*$D68,IF($C68=SA$17,$G$9*$D68,""))</f>
        <v/>
      </c>
      <c r="SB68" s="34" t="str">
        <f>IF(SA68&lt;&gt;"",HLOOKUP(COUNT($RV68:SA68)+1,$G$4:$EH$9,SB$14,0)*$D68,IF($C68=SB$17,$G$9*$D68,""))</f>
        <v/>
      </c>
      <c r="SC68" s="34" t="str">
        <f>IF(SB68&lt;&gt;"",HLOOKUP(COUNT($RV68:SB68)+1,$G$4:$EH$9,SC$14,0)*$D68,IF($C68=SC$17,$G$9*$D68,""))</f>
        <v/>
      </c>
      <c r="SD68" s="34" t="str">
        <f>IF(SC68&lt;&gt;"",HLOOKUP(COUNT($RV68:SC68)+1,$G$4:$EH$9,SD$14,0)*$D68,IF($C68=SD$17,$G$9*$D68,""))</f>
        <v/>
      </c>
      <c r="SE68" s="34" t="str">
        <f>IF(SD68&lt;&gt;"",HLOOKUP(COUNT($RV68:SD68)+1,$G$4:$EH$9,SE$14,0)*$D68,IF($C68=SE$17,$G$9*$D68,""))</f>
        <v/>
      </c>
      <c r="SF68" s="34" t="str">
        <f>IF(SE68&lt;&gt;"",HLOOKUP(COUNT($RV68:SE68)+1,$G$4:$EH$9,SF$14,0)*$D68,IF($C68=SF$17,$G$9*$D68,""))</f>
        <v/>
      </c>
      <c r="SG68" s="34" t="str">
        <f>IF(SF68&lt;&gt;"",HLOOKUP(COUNT($RV68:SF68)+1,$G$4:$EH$9,SG$14,0)*$D68,IF($C68=SG$17,$G$9*$D68,""))</f>
        <v/>
      </c>
      <c r="SH68" s="34" t="str">
        <f>IF(SG68&lt;&gt;"",HLOOKUP(COUNT($RV68:SG68)+1,$G$4:$EH$9,SH$14,0)*$D68,IF($C68=SH$17,$G$9*$D68,""))</f>
        <v/>
      </c>
      <c r="SI68" s="34" t="str">
        <f>IF(SH68&lt;&gt;"",HLOOKUP(COUNT($RV68:SH68)+1,$G$4:$EH$9,SI$14,0)*$D68,IF($C68=SI$17,$G$9*$D68,""))</f>
        <v/>
      </c>
      <c r="SJ68" s="34" t="str">
        <f>IF(SI68&lt;&gt;"",HLOOKUP(COUNT($RV68:SI68)+1,$G$4:$EH$9,SJ$14,0)*$D68,IF($C68=SJ$17,$G$9*$D68,""))</f>
        <v/>
      </c>
      <c r="SK68" s="34" t="str">
        <f>IF(SJ68&lt;&gt;"",HLOOKUP(COUNT($RV68:SJ68)+1,$G$4:$EH$9,SK$14,0)*$D68,IF($C68=SK$17,$G$9*$D68,""))</f>
        <v/>
      </c>
      <c r="SL68" s="34" t="str">
        <f>IF(SK68&lt;&gt;"",HLOOKUP(COUNT($RV68:SK68)+1,$G$4:$EH$9,SL$14,0)*$D68,IF($C68=SL$17,$G$9*$D68,""))</f>
        <v/>
      </c>
      <c r="SM68" s="34" t="str">
        <f>IF(SL68&lt;&gt;"",HLOOKUP(COUNT($RV68:SL68)+1,$G$4:$EH$9,SM$14,0)*$D68,IF($C68=SM$17,$G$9*$D68,""))</f>
        <v/>
      </c>
      <c r="SN68" s="34" t="str">
        <f>IF(SM68&lt;&gt;"",HLOOKUP(COUNT($RV68:SM68)+1,$G$4:$EH$9,SN$14,0)*$D68,IF($C68=SN$17,$G$9*$D68,""))</f>
        <v/>
      </c>
      <c r="SO68" s="34" t="str">
        <f>IF(SN68&lt;&gt;"",HLOOKUP(COUNT($RV68:SN68)+1,$G$4:$EH$9,SO$14,0)*$D68,IF($C68=SO$17,$G$9*$D68,""))</f>
        <v/>
      </c>
      <c r="SP68" s="34" t="str">
        <f>IF(SO68&lt;&gt;"",HLOOKUP(COUNT($RV68:SO68)+1,$G$4:$EH$9,SP$14,0)*$D68,IF($C68=SP$17,$G$9*$D68,""))</f>
        <v/>
      </c>
      <c r="SQ68" s="34" t="str">
        <f>IF(SP68&lt;&gt;"",HLOOKUP(COUNT($RV68:SP68)+1,$G$4:$EH$9,SQ$14,0)*$D68,IF($C68=SQ$17,$G$9*$D68,""))</f>
        <v/>
      </c>
      <c r="SR68" s="34" t="str">
        <f>IF(SQ68&lt;&gt;"",HLOOKUP(COUNT($RV68:SQ68)+1,$G$4:$EH$9,SR$14,0)*$D68,IF($C68=SR$17,$G$9*$D68,""))</f>
        <v/>
      </c>
      <c r="SS68" s="34" t="str">
        <f>IF(SR68&lt;&gt;"",HLOOKUP(COUNT($RV68:SR68)+1,$G$4:$EH$9,SS$14,0)*$D68,IF($C68=SS$17,$G$9*$D68,""))</f>
        <v/>
      </c>
      <c r="ST68" s="34" t="str">
        <f>IF(SS68&lt;&gt;"",HLOOKUP(COUNT($RV68:SS68)+1,$G$4:$EH$9,ST$14,0)*$D68,IF($C68=ST$17,$G$9*$D68,""))</f>
        <v/>
      </c>
      <c r="SU68" s="34" t="str">
        <f>IF(ST68&lt;&gt;"",HLOOKUP(COUNT($RV68:ST68)+1,$G$4:$EH$9,SU$14,0)*$D68,IF($C68=SU$17,$G$9*$D68,""))</f>
        <v/>
      </c>
      <c r="SV68" s="34" t="str">
        <f>IF(SU68&lt;&gt;"",HLOOKUP(COUNT($RV68:SU68)+1,$G$4:$EH$9,SV$14,0)*$D68,IF($C68=SV$17,$G$9*$D68,""))</f>
        <v/>
      </c>
      <c r="SW68" s="34" t="str">
        <f>IF(SV68&lt;&gt;"",HLOOKUP(COUNT($RV68:SV68)+1,$G$4:$EH$9,SW$14,0)*$D68,IF($C68=SW$17,$G$9*$D68,""))</f>
        <v/>
      </c>
      <c r="SX68" s="34" t="str">
        <f>IF(SW68&lt;&gt;"",HLOOKUP(COUNT($RV68:SW68)+1,$G$4:$EH$9,SX$14,0)*$D68,IF($C68=SX$17,$G$9*$D68,""))</f>
        <v/>
      </c>
      <c r="SY68" s="34" t="str">
        <f>IF(SX68&lt;&gt;"",HLOOKUP(COUNT($RV68:SX68)+1,$G$4:$EH$9,SY$14,0)*$D68,IF($C68=SY$17,$G$9*$D68,""))</f>
        <v/>
      </c>
      <c r="SZ68" s="34" t="str">
        <f>IF(SY68&lt;&gt;"",HLOOKUP(COUNT($RV68:SY68)+1,$G$4:$EH$9,SZ$14,0)*$D68,IF($C68=SZ$17,$G$9*$D68,""))</f>
        <v/>
      </c>
      <c r="TA68" s="34" t="str">
        <f>IF(SZ68&lt;&gt;"",HLOOKUP(COUNT($RV68:SZ68)+1,$G$4:$EH$9,TA$14,0)*$D68,IF($C68=TA$17,$G$9*$D68,""))</f>
        <v/>
      </c>
      <c r="TB68" s="34" t="str">
        <f>IF(TA68&lt;&gt;"",HLOOKUP(COUNT($RV68:TA68)+1,$G$4:$EH$9,TB$14,0)*$D68,IF($C68=TB$17,$G$9*$D68,""))</f>
        <v/>
      </c>
      <c r="TC68" s="34" t="str">
        <f>IF(TB68&lt;&gt;"",HLOOKUP(COUNT($RV68:TB68)+1,$G$4:$EH$9,TC$14,0)*$D68,IF($C68=TC$17,$G$9*$D68,""))</f>
        <v/>
      </c>
      <c r="TD68" s="34" t="str">
        <f>IF(TC68&lt;&gt;"",HLOOKUP(COUNT($RV68:TC68)+1,$G$4:$EH$9,TD$14,0)*$D68,IF($C68=TD$17,$G$9*$D68,""))</f>
        <v/>
      </c>
      <c r="TE68" s="34" t="str">
        <f>IF(TD68&lt;&gt;"",HLOOKUP(COUNT($RV68:TD68)+1,$G$4:$EH$9,TE$14,0)*$D68,IF($C68=TE$17,$G$9*$D68,""))</f>
        <v/>
      </c>
      <c r="TF68" s="34" t="str">
        <f>IF(TE68&lt;&gt;"",HLOOKUP(COUNT($RV68:TE68)+1,$G$4:$EH$9,TF$14,0)*$D68,IF($C68=TF$17,$G$9*$D68,""))</f>
        <v/>
      </c>
      <c r="TG68" s="34" t="str">
        <f>IF(TF68&lt;&gt;"",HLOOKUP(COUNT($RV68:TF68)+1,$G$4:$EH$9,TG$14,0)*$D68,IF($C68=TG$17,$G$9*$D68,""))</f>
        <v/>
      </c>
      <c r="TH68" s="34" t="str">
        <f>IF(TG68&lt;&gt;"",HLOOKUP(COUNT($RV68:TG68)+1,$G$4:$EH$9,TH$14,0)*$D68,IF($C68=TH$17,$G$9*$D68,""))</f>
        <v/>
      </c>
      <c r="TI68" s="34" t="str">
        <f>IF(TH68&lt;&gt;"",HLOOKUP(COUNT($RV68:TH68)+1,$G$4:$EH$9,TI$14,0)*$D68,IF($C68=TI$17,$G$9*$D68,""))</f>
        <v/>
      </c>
      <c r="TJ68" s="34" t="str">
        <f>IF(TI68&lt;&gt;"",HLOOKUP(COUNT($RV68:TI68)+1,$G$4:$EH$9,TJ$14,0)*$D68,IF($C68=TJ$17,$G$9*$D68,""))</f>
        <v/>
      </c>
      <c r="TK68" s="34" t="str">
        <f>IF(TJ68&lt;&gt;"",HLOOKUP(COUNT($RV68:TJ68)+1,$G$4:$EH$9,TK$14,0)*$D68,IF($C68=TK$17,$G$9*$D68,""))</f>
        <v/>
      </c>
      <c r="TL68" s="34" t="str">
        <f>IF(TK68&lt;&gt;"",HLOOKUP(COUNT($RV68:TK68)+1,$G$4:$EH$9,TL$14,0)*$D68,IF($C68=TL$17,$G$9*$D68,""))</f>
        <v/>
      </c>
      <c r="TM68" s="34" t="str">
        <f>IF(TL68&lt;&gt;"",HLOOKUP(COUNT($RV68:TL68)+1,$G$4:$EH$9,TM$14,0)*$D68,IF($C68=TM$17,$G$9*$D68,""))</f>
        <v/>
      </c>
      <c r="TN68" s="34" t="str">
        <f>IF(TM68&lt;&gt;"",HLOOKUP(COUNT($RV68:TM68)+1,$G$4:$EH$9,TN$14,0)*$D68,IF($C68=TN$17,$G$9*$D68,""))</f>
        <v/>
      </c>
      <c r="TO68" s="34" t="str">
        <f>IF(TN68&lt;&gt;"",HLOOKUP(COUNT($RV68:TN68)+1,$G$4:$EH$9,TO$14,0)*$D68,IF($C68=TO$17,$G$9*$D68,""))</f>
        <v/>
      </c>
      <c r="TP68" s="34" t="str">
        <f>IF(TO68&lt;&gt;"",HLOOKUP(COUNT($RV68:TO68)+1,$G$4:$EH$9,TP$14,0)*$D68,IF($C68=TP$17,$G$9*$D68,""))</f>
        <v/>
      </c>
      <c r="TQ68" s="34" t="str">
        <f>IF(TP68&lt;&gt;"",HLOOKUP(COUNT($RV68:TP68)+1,$G$4:$EH$9,TQ$14,0)*$D68,IF($C68=TQ$17,$G$9*$D68,""))</f>
        <v/>
      </c>
      <c r="TR68" s="34" t="str">
        <f>IF(TQ68&lt;&gt;"",HLOOKUP(COUNT($RV68:TQ68)+1,$G$4:$EH$9,TR$14,0)*$D68,IF($C68=TR$17,$G$9*$D68,""))</f>
        <v/>
      </c>
      <c r="TS68" s="34" t="str">
        <f>IF(TR68&lt;&gt;"",HLOOKUP(COUNT($RV68:TR68)+1,$G$4:$EH$9,TS$14,0)*$D68,IF($C68=TS$17,$G$9*$D68,""))</f>
        <v/>
      </c>
      <c r="TT68" s="34">
        <f>IF(TS68&lt;&gt;"",HLOOKUP(COUNT($RV68:TS68)+1,$G$4:$EH$9,TT$14,0)*$D68,IF($C68=TT$17,$G$9*$D68,""))</f>
        <v>14500</v>
      </c>
      <c r="TU68" s="34">
        <f>IF(TT68&lt;&gt;"",HLOOKUP(COUNT($RV68:TT68)+1,$G$4:$EH$9,TU$14,0)*$D68,IF($C68=TU$17,$G$9*$D68,""))</f>
        <v>0</v>
      </c>
      <c r="TV68" s="34">
        <f>IF(TU68&lt;&gt;"",HLOOKUP(COUNT($RV68:TU68)+1,$G$4:$EH$9,TV$14,0)*$D68,IF($C68=TV$17,$G$9*$D68,""))</f>
        <v>0</v>
      </c>
      <c r="TW68" s="34">
        <f>IF(TV68&lt;&gt;"",HLOOKUP(COUNT($RV68:TV68)+1,$G$4:$EH$9,TW$14,0)*$D68,IF($C68=TW$17,$G$9*$D68,""))</f>
        <v>0</v>
      </c>
      <c r="TX68" s="34">
        <f>IF(TW68&lt;&gt;"",HLOOKUP(COUNT($RV68:TW68)+1,$G$4:$EH$9,TX$14,0)*$D68,IF($C68=TX$17,$G$9*$D68,""))</f>
        <v>0</v>
      </c>
      <c r="TY68" s="34">
        <f>IF(TX68&lt;&gt;"",HLOOKUP(COUNT($RV68:TX68)+1,$G$4:$EH$9,TY$14,0)*$D68,IF($C68=TY$17,$G$9*$D68,""))</f>
        <v>0</v>
      </c>
      <c r="TZ68" s="34">
        <f>IF(TY68&lt;&gt;"",HLOOKUP(COUNT($RV68:TY68)+1,$G$4:$EH$9,TZ$14,0)*$D68,IF($C68=TZ$17,$G$9*$D68,""))</f>
        <v>0</v>
      </c>
      <c r="UA68" s="34">
        <f>IF(TZ68&lt;&gt;"",HLOOKUP(COUNT($RV68:TZ68)+1,$G$4:$EH$9,UA$14,0)*$D68,IF($C68=UA$17,$G$9*$D68,""))</f>
        <v>0</v>
      </c>
      <c r="UB68" s="34">
        <f>IF(UA68&lt;&gt;"",HLOOKUP(COUNT($RV68:UA68)+1,$G$4:$EH$9,UB$14,0)*$D68,IF($C68=UB$17,$G$9*$D68,""))</f>
        <v>0</v>
      </c>
      <c r="UC68" s="34">
        <f>IF(UB68&lt;&gt;"",HLOOKUP(COUNT($RV68:UB68)+1,$G$4:$EH$9,UC$14,0)*$D68,IF($C68=UC$17,$G$9*$D68,""))</f>
        <v>0</v>
      </c>
      <c r="UD68" s="34">
        <f>IF(UC68&lt;&gt;"",HLOOKUP(COUNT($RV68:UC68)+1,$G$4:$EH$9,UD$14,0)*$D68,IF($C68=UD$17,$G$9*$D68,""))</f>
        <v>0</v>
      </c>
      <c r="UE68" s="34">
        <f>IF(UD68&lt;&gt;"",HLOOKUP(COUNT($RV68:UD68)+1,$G$4:$EH$9,UE$14,0)*$D68,IF($C68=UE$17,$G$9*$D68,""))</f>
        <v>0</v>
      </c>
      <c r="UF68" s="34">
        <f>IF(UE68&lt;&gt;"",HLOOKUP(COUNT($RV68:UE68)+1,$G$4:$EH$9,UF$14,0)*$D68,IF($C68=UF$17,$G$9*$D68,""))</f>
        <v>0</v>
      </c>
      <c r="UG68" s="34">
        <f>IF(UF68&lt;&gt;"",HLOOKUP(COUNT($RV68:UF68)+1,$G$4:$EH$9,UG$14,0)*$D68,IF($C68=UG$17,$G$9*$D68,""))</f>
        <v>0</v>
      </c>
      <c r="UH68" s="34">
        <f>IF(UG68&lt;&gt;"",HLOOKUP(COUNT($RV68:UG68)+1,$G$4:$EH$9,UH$14,0)*$D68,IF($C68=UH$17,$G$9*$D68,""))</f>
        <v>0</v>
      </c>
      <c r="UI68" s="34">
        <f>IF(UH68&lt;&gt;"",HLOOKUP(COUNT($RV68:UH68)+1,$G$4:$EH$9,UI$14,0)*$D68,IF($C68=UI$17,$G$9*$D68,""))</f>
        <v>0</v>
      </c>
      <c r="UJ68" s="34">
        <f>IF(UI68&lt;&gt;"",HLOOKUP(COUNT($RV68:UI68)+1,$G$4:$EH$9,UJ$14,0)*$D68,IF($C68=UJ$17,$G$9*$D68,""))</f>
        <v>0</v>
      </c>
      <c r="UK68" s="34">
        <f>IF(UJ68&lt;&gt;"",HLOOKUP(COUNT($RV68:UJ68)+1,$G$4:$EH$9,UK$14,0)*$D68,IF($C68=UK$17,$G$9*$D68,""))</f>
        <v>0</v>
      </c>
      <c r="UL68" s="34">
        <f>IF(UK68&lt;&gt;"",HLOOKUP(COUNT($RV68:UK68)+1,$G$4:$EH$9,UL$14,0)*$D68,IF($C68=UL$17,$G$9*$D68,""))</f>
        <v>0</v>
      </c>
      <c r="UM68" s="34">
        <f>IF(UL68&lt;&gt;"",HLOOKUP(COUNT($RV68:UL68)+1,$G$4:$EH$9,UM$14,0)*$D68,IF($C68=UM$17,$G$9*$D68,""))</f>
        <v>0</v>
      </c>
      <c r="UN68" s="34">
        <f>IF(UM68&lt;&gt;"",HLOOKUP(COUNT($RV68:UM68)+1,$G$4:$EH$9,UN$14,0)*$D68,IF($C68=UN$17,$G$9*$D68,""))</f>
        <v>0</v>
      </c>
      <c r="UO68" s="34">
        <f>IF(UN68&lt;&gt;"",HLOOKUP(COUNT($RV68:UN68)+1,$G$4:$EH$9,UO$14,0)*$D68,IF($C68=UO$17,$G$9*$D68,""))</f>
        <v>0</v>
      </c>
      <c r="UP68" s="34">
        <f>IF(UO68&lt;&gt;"",HLOOKUP(COUNT($RV68:UO68)+1,$G$4:$EH$9,UP$14,0)*$D68,IF($C68=UP$17,$G$9*$D68,""))</f>
        <v>0</v>
      </c>
      <c r="UQ68" s="34">
        <f>IF(UP68&lt;&gt;"",HLOOKUP(COUNT($RV68:UP68)+1,$G$4:$EH$9,UQ$14,0)*$D68,IF($C68=UQ$17,$G$9*$D68,""))</f>
        <v>0</v>
      </c>
      <c r="UR68" s="34">
        <f>IF(UQ68&lt;&gt;"",HLOOKUP(COUNT($RV68:UQ68)+1,$G$4:$EH$9,UR$14,0)*$D68,IF($C68=UR$17,$G$9*$D68,""))</f>
        <v>0</v>
      </c>
      <c r="US68" s="34">
        <f>IF(UR68&lt;&gt;"",HLOOKUP(COUNT($RV68:UR68)+1,$G$4:$EH$9,US$14,0)*$D68,IF($C68=US$17,$G$9*$D68,""))</f>
        <v>0</v>
      </c>
      <c r="UT68" s="34">
        <f>IF(US68&lt;&gt;"",HLOOKUP(COUNT($RV68:US68)+1,$G$4:$EH$9,UT$14,0)*$D68,IF($C68=UT$17,$G$9*$D68,""))</f>
        <v>0</v>
      </c>
      <c r="UU68" s="34">
        <f>IF(UT68&lt;&gt;"",HLOOKUP(COUNT($RV68:UT68)+1,$G$4:$EH$9,UU$14,0)*$D68,IF($C68=UU$17,$G$9*$D68,""))</f>
        <v>0</v>
      </c>
      <c r="UV68" s="34">
        <f>IF(UU68&lt;&gt;"",HLOOKUP(COUNT($RV68:UU68)+1,$G$4:$EH$9,UV$14,0)*$D68,IF($C68=UV$17,$G$9*$D68,""))</f>
        <v>0</v>
      </c>
      <c r="UW68" s="34">
        <f>IF(UV68&lt;&gt;"",HLOOKUP(COUNT($RV68:UV68)+1,$G$4:$EH$9,UW$14,0)*$D68,IF($C68=UW$17,$G$9*$D68,""))</f>
        <v>0</v>
      </c>
      <c r="UX68" s="34">
        <f>IF(UW68&lt;&gt;"",HLOOKUP(COUNT($RV68:UW68)+1,$G$4:$EH$9,UX$14,0)*$D68,IF($C68=UX$17,$G$9*$D68,""))</f>
        <v>0</v>
      </c>
      <c r="UY68" s="34">
        <f>IF(UX68&lt;&gt;"",HLOOKUP(COUNT($RV68:UX68)+1,$G$4:$EH$9,UY$14,0)*$D68,IF($C68=UY$17,$G$9*$D68,""))</f>
        <v>0</v>
      </c>
      <c r="UZ68" s="34">
        <f>IF(UY68&lt;&gt;"",HLOOKUP(COUNT($RV68:UY68)+1,$G$4:$EH$9,UZ$14,0)*$D68,IF($C68=UZ$17,$G$9*$D68,""))</f>
        <v>0</v>
      </c>
      <c r="VA68" s="34">
        <f>IF(UZ68&lt;&gt;"",HLOOKUP(COUNT($RV68:UZ68)+1,$G$4:$EH$9,VA$14,0)*$D68,IF($C68=VA$17,$G$9*$D68,""))</f>
        <v>0</v>
      </c>
      <c r="VB68" s="34">
        <f>IF(VA68&lt;&gt;"",HLOOKUP(COUNT($RV68:VA68)+1,$G$4:$EH$9,VB$14,0)*$D68,IF($C68=VB$17,$G$9*$D68,""))</f>
        <v>0</v>
      </c>
      <c r="VC68" s="34">
        <f>IF(VB68&lt;&gt;"",HLOOKUP(COUNT($RV68:VB68)+1,$G$4:$EH$9,VC$14,0)*$D68,IF($C68=VC$17,$G$9*$D68,""))</f>
        <v>0</v>
      </c>
      <c r="VD68" s="34">
        <f>IF(VC68&lt;&gt;"",HLOOKUP(COUNT($RV68:VC68)+1,$G$4:$EH$9,VD$14,0)*$D68,IF($C68=VD$17,$G$9*$D68,""))</f>
        <v>0</v>
      </c>
      <c r="VE68" s="34">
        <f>IF(VD68&lt;&gt;"",HLOOKUP(COUNT($RV68:VD68)+1,$G$4:$EH$9,VE$14,0)*$D68,IF($C68=VE$17,$G$9*$D68,""))</f>
        <v>0</v>
      </c>
      <c r="VF68" s="34">
        <f>IF(VE68&lt;&gt;"",HLOOKUP(COUNT($RV68:VE68)+1,$G$4:$EH$9,VF$14,0)*$D68,IF($C68=VF$17,$G$9*$D68,""))</f>
        <v>0</v>
      </c>
      <c r="VG68" s="34">
        <f>IF(VF68&lt;&gt;"",HLOOKUP(COUNT($RV68:VF68)+1,$G$4:$EH$9,VG$14,0)*$D68,IF($C68=VG$17,$G$9*$D68,""))</f>
        <v>0</v>
      </c>
      <c r="VH68" s="34">
        <f>IF(VG68&lt;&gt;"",HLOOKUP(COUNT($RV68:VG68)+1,$G$4:$EH$9,VH$14,0)*$D68,IF($C68=VH$17,$G$9*$D68,""))</f>
        <v>0</v>
      </c>
      <c r="VI68" s="34">
        <f>IF(VH68&lt;&gt;"",HLOOKUP(COUNT($RV68:VH68)+1,$G$4:$EH$9,VI$14,0)*$D68,IF($C68=VI$17,$G$9*$D68,""))</f>
        <v>0</v>
      </c>
      <c r="VJ68" s="34">
        <f>IF(VI68&lt;&gt;"",HLOOKUP(COUNT($RV68:VI68)+1,$G$4:$EH$9,VJ$14,0)*$D68,IF($C68=VJ$17,$G$9*$D68,""))</f>
        <v>0</v>
      </c>
      <c r="VK68" s="34">
        <f>IF(VJ68&lt;&gt;"",HLOOKUP(COUNT($RV68:VJ68)+1,$G$4:$EH$9,VK$14,0)*$D68,IF($C68=VK$17,$G$9*$D68,""))</f>
        <v>0</v>
      </c>
      <c r="VL68" s="34">
        <f>IF(VK68&lt;&gt;"",HLOOKUP(COUNT($RV68:VK68)+1,$G$4:$EH$9,VL$14,0)*$D68,IF($C68=VL$17,$G$9*$D68,""))</f>
        <v>0</v>
      </c>
      <c r="VM68" s="34">
        <f>IF(VL68&lt;&gt;"",HLOOKUP(COUNT($RV68:VL68)+1,$G$4:$EH$9,VM$14,0)*$D68,IF($C68=VM$17,$G$9*$D68,""))</f>
        <v>0</v>
      </c>
      <c r="VN68" s="34">
        <f>IF(VM68&lt;&gt;"",HLOOKUP(COUNT($RV68:VM68)+1,$G$4:$EH$9,VN$14,0)*$D68,IF($C68=VN$17,$G$9*$D68,""))</f>
        <v>0</v>
      </c>
      <c r="VO68" s="34">
        <f>IF(VN68&lt;&gt;"",HLOOKUP(COUNT($RV68:VN68)+1,$G$4:$EH$9,VO$14,0)*$D68,IF($C68=VO$17,$G$9*$D68,""))</f>
        <v>0</v>
      </c>
      <c r="VP68" s="34">
        <f>IF(VO68&lt;&gt;"",HLOOKUP(COUNT($RV68:VO68)+1,$G$4:$EH$9,VP$14,0)*$D68,IF($C68=VP$17,$G$9*$D68,""))</f>
        <v>0</v>
      </c>
      <c r="VQ68" s="34">
        <f>IF(VP68&lt;&gt;"",HLOOKUP(COUNT($RV68:VP68)+1,$G$4:$EH$9,VQ$14,0)*$D68,IF($C68=VQ$17,$G$9*$D68,""))</f>
        <v>0</v>
      </c>
      <c r="VR68" s="34">
        <f>IF(VQ68&lt;&gt;"",HLOOKUP(COUNT($RV68:VQ68)+1,$G$4:$EH$9,VR$14,0)*$D68,IF($C68=VR$17,$G$9*$D68,""))</f>
        <v>0</v>
      </c>
      <c r="VS68" s="34">
        <f>IF(VR68&lt;&gt;"",HLOOKUP(COUNT($RV68:VR68)+1,$G$4:$EH$9,VS$14,0)*$D68,IF($C68=VS$17,$G$9*$D68,""))</f>
        <v>0</v>
      </c>
      <c r="VT68" s="34">
        <f>IF(VS68&lt;&gt;"",HLOOKUP(COUNT($RV68:VS68)+1,$G$4:$EH$9,VT$14,0)*$D68,IF($C68=VT$17,$G$9*$D68,""))</f>
        <v>0</v>
      </c>
      <c r="VU68" s="34">
        <f>IF(VT68&lt;&gt;"",HLOOKUP(COUNT($RV68:VT68)+1,$G$4:$EH$9,VU$14,0)*$D68,IF($C68=VU$17,$G$9*$D68,""))</f>
        <v>0</v>
      </c>
      <c r="VV68" s="34">
        <f>IF(VU68&lt;&gt;"",HLOOKUP(COUNT($RV68:VU68)+1,$G$4:$EH$9,VV$14,0)*$D68,IF($C68=VV$17,$G$9*$D68,""))</f>
        <v>0</v>
      </c>
      <c r="VW68" s="34">
        <f>IF(VV68&lt;&gt;"",HLOOKUP(COUNT($RV68:VV68)+1,$G$4:$EH$9,VW$14,0)*$D68,IF($C68=VW$17,$G$9*$D68,""))</f>
        <v>0</v>
      </c>
      <c r="VX68" s="34">
        <f>IF(VW68&lt;&gt;"",HLOOKUP(COUNT($RV68:VW68)+1,$G$4:$EH$9,VX$14,0)*$D68,IF($C68=VX$17,$G$9*$D68,""))</f>
        <v>0</v>
      </c>
      <c r="VY68" s="34">
        <f>IF(VX68&lt;&gt;"",HLOOKUP(COUNT($RV68:VX68)+1,$G$4:$EH$9,VY$14,0)*$D68,IF($C68=VY$17,$G$9*$D68,""))</f>
        <v>0</v>
      </c>
      <c r="VZ68" s="34">
        <f>IF(VY68&lt;&gt;"",HLOOKUP(COUNT($RV68:VY68)+1,$G$4:$EH$9,VZ$14,0)*$D68,IF($C68=VZ$17,$G$9*$D68,""))</f>
        <v>0</v>
      </c>
      <c r="WA68" s="34">
        <f>IF(VZ68&lt;&gt;"",HLOOKUP(COUNT($RV68:VZ68)+1,$G$4:$EH$9,WA$14,0)*$D68,IF($C68=WA$17,$G$9*$D68,""))</f>
        <v>0</v>
      </c>
      <c r="WB68" s="34">
        <f>IF(WA68&lt;&gt;"",HLOOKUP(COUNT($RV68:WA68)+1,$G$4:$EH$9,WB$14,0)*$D68,IF($C68=WB$17,$G$9*$D68,""))</f>
        <v>0</v>
      </c>
      <c r="WC68" s="34">
        <f>IF(WB68&lt;&gt;"",HLOOKUP(COUNT($RV68:WB68)+1,$G$4:$EH$9,WC$14,0)*$D68,IF($C68=WC$17,$G$9*$D68,""))</f>
        <v>0</v>
      </c>
      <c r="WD68" s="34">
        <f>IF(WC68&lt;&gt;"",HLOOKUP(COUNT($RV68:WC68)+1,$G$4:$EH$9,WD$14,0)*$D68,IF($C68=WD$17,$G$9*$D68,""))</f>
        <v>0</v>
      </c>
      <c r="WE68" s="34">
        <f>IF(WD68&lt;&gt;"",HLOOKUP(COUNT($RV68:WD68)+1,$G$4:$EH$9,WE$14,0)*$D68,IF($C68=WE$17,$G$9*$D68,""))</f>
        <v>0</v>
      </c>
      <c r="WF68" s="34">
        <f>IF(WE68&lt;&gt;"",HLOOKUP(COUNT($RV68:WE68)+1,$G$4:$EH$9,WF$14,0)*$D68,IF($C68=WF$17,$G$9*$D68,""))</f>
        <v>0</v>
      </c>
      <c r="WG68" s="34">
        <f>IF(WF68&lt;&gt;"",HLOOKUP(COUNT($RV68:WF68)+1,$G$4:$EH$9,WG$14,0)*$D68,IF($C68=WG$17,$G$9*$D68,""))</f>
        <v>0</v>
      </c>
      <c r="WH68" s="34">
        <f>IF(WG68&lt;&gt;"",HLOOKUP(COUNT($RV68:WG68)+1,$G$4:$EH$9,WH$14,0)*$D68,IF($C68=WH$17,$G$9*$D68,""))</f>
        <v>0</v>
      </c>
      <c r="WI68" s="34">
        <f>IF(WH68&lt;&gt;"",HLOOKUP(COUNT($RV68:WH68)+1,$G$4:$EH$9,WI$14,0)*$D68,IF($C68=WI$17,$G$9*$D68,""))</f>
        <v>0</v>
      </c>
      <c r="WJ68" s="34">
        <f>IF(WI68&lt;&gt;"",HLOOKUP(COUNT($RV68:WI68)+1,$G$4:$EH$9,WJ$14,0)*$D68,IF($C68=WJ$17,$G$9*$D68,""))</f>
        <v>0</v>
      </c>
      <c r="WK68" s="34">
        <f>IF(WJ68&lt;&gt;"",HLOOKUP(COUNT($RV68:WJ68)+1,$G$4:$EH$9,WK$14,0)*$D68,IF($C68=WK$17,$G$9*$D68,""))</f>
        <v>0</v>
      </c>
      <c r="WL68" s="34">
        <f>IF(WK68&lt;&gt;"",HLOOKUP(COUNT($RV68:WK68)+1,$G$4:$EH$9,WL$14,0)*$D68,IF($C68=WL$17,$G$9*$D68,""))</f>
        <v>0</v>
      </c>
    </row>
    <row r="69" spans="1:610" ht="15" x14ac:dyDescent="0.2">
      <c r="A69" s="25">
        <f t="shared" si="911"/>
        <v>3</v>
      </c>
      <c r="B69" s="1328" t="s">
        <v>83</v>
      </c>
      <c r="C69" s="62">
        <f t="shared" si="908"/>
        <v>51</v>
      </c>
      <c r="D69" s="30">
        <f>VLOOKUP(B69,Premissas!$R$8:$AD$18,(Histograma!A69+1),0)</f>
        <v>5</v>
      </c>
      <c r="G69" s="34" t="str">
        <f>IF(F69&lt;&gt;"",HLOOKUP(COUNT($F69:F69)+1,$G$4:$EH$8,G$14,0)*$D69,IF($C69=G$17,$G$5*$D69,""))</f>
        <v/>
      </c>
      <c r="H69" s="34" t="str">
        <f>IF(G69&lt;&gt;"",HLOOKUP(COUNT($F69:G69)+1,$G$4:$EH$8,H$14,0)*$D69,IF($C69=H$17,$G$5*$D69,""))</f>
        <v/>
      </c>
      <c r="I69" s="34" t="str">
        <f>IF(H69&lt;&gt;"",HLOOKUP(COUNT($F69:H69)+1,$G$4:$EH$8,I$14,0)*$D69,IF($C69=I$17,$G$5*$D69,""))</f>
        <v/>
      </c>
      <c r="J69" s="34" t="str">
        <f>IF(I69&lt;&gt;"",HLOOKUP(COUNT($F69:I69)+1,$G$4:$EH$8,J$14,0)*$D69,IF($C69=J$17,$G$5*$D69,""))</f>
        <v/>
      </c>
      <c r="K69" s="34" t="str">
        <f>IF(J69&lt;&gt;"",HLOOKUP(COUNT($F69:J69)+1,$G$4:$EH$8,K$14,0)*$D69,IF($C69=K$17,$G$5*$D69,""))</f>
        <v/>
      </c>
      <c r="L69" s="34" t="str">
        <f>IF(K69&lt;&gt;"",HLOOKUP(COUNT($F69:K69)+1,$G$4:$EH$8,L$14,0)*$D69,IF($C69=L$17,$G$5*$D69,""))</f>
        <v/>
      </c>
      <c r="M69" s="34" t="str">
        <f>IF(L69&lt;&gt;"",HLOOKUP(COUNT($F69:L69)+1,$G$4:$EH$8,M$14,0)*$D69,IF($C69=M$17,$G$5*$D69,""))</f>
        <v/>
      </c>
      <c r="N69" s="34" t="str">
        <f>IF(M69&lt;&gt;"",HLOOKUP(COUNT($F69:M69)+1,$G$4:$EH$8,N$14,0)*$D69,IF($C69=N$17,$G$5*$D69,""))</f>
        <v/>
      </c>
      <c r="O69" s="34" t="str">
        <f>IF(N69&lt;&gt;"",HLOOKUP(COUNT($F69:N69)+1,$G$4:$EH$8,O$14,0)*$D69,IF($C69=O$17,$G$5*$D69,""))</f>
        <v/>
      </c>
      <c r="P69" s="34" t="str">
        <f>IF(O69&lt;&gt;"",HLOOKUP(COUNT($F69:O69)+1,$G$4:$EH$8,P$14,0)*$D69,IF($C69=P$17,$G$5*$D69,""))</f>
        <v/>
      </c>
      <c r="Q69" s="34" t="str">
        <f>IF(P69&lt;&gt;"",HLOOKUP(COUNT($F69:P69)+1,$G$4:$EH$8,Q$14,0)*$D69,IF($C69=Q$17,$G$5*$D69,""))</f>
        <v/>
      </c>
      <c r="R69" s="34" t="str">
        <f>IF(Q69&lt;&gt;"",HLOOKUP(COUNT($F69:Q69)+1,$G$4:$EH$8,R$14,0)*$D69,IF($C69=R$17,$G$5*$D69,""))</f>
        <v/>
      </c>
      <c r="S69" s="34" t="str">
        <f>IF(R69&lt;&gt;"",HLOOKUP(COUNT($F69:R69)+1,$G$4:$EH$8,S$14,0)*$D69,IF($C69=S$17,$G$5*$D69,""))</f>
        <v/>
      </c>
      <c r="T69" s="34" t="str">
        <f>IF(S69&lt;&gt;"",HLOOKUP(COUNT($F69:S69)+1,$G$4:$EH$8,T$14,0)*$D69,IF($C69=T$17,$G$5*$D69,""))</f>
        <v/>
      </c>
      <c r="U69" s="34" t="str">
        <f>IF(T69&lt;&gt;"",HLOOKUP(COUNT($F69:T69)+1,$G$4:$EH$8,U$14,0)*$D69,IF($C69=U$17,$G$5*$D69,""))</f>
        <v/>
      </c>
      <c r="V69" s="34" t="str">
        <f>IF(U69&lt;&gt;"",HLOOKUP(COUNT($F69:U69)+1,$G$4:$EH$8,V$14,0)*$D69,IF($C69=V$17,$G$5*$D69,""))</f>
        <v/>
      </c>
      <c r="W69" s="34" t="str">
        <f>IF(V69&lt;&gt;"",HLOOKUP(COUNT($F69:V69)+1,$G$4:$EH$8,W$14,0)*$D69,IF($C69=W$17,$G$5*$D69,""))</f>
        <v/>
      </c>
      <c r="X69" s="34" t="str">
        <f>IF(W69&lt;&gt;"",HLOOKUP(COUNT($F69:W69)+1,$G$4:$EH$8,X$14,0)*$D69,IF($C69=X$17,$G$5*$D69,""))</f>
        <v/>
      </c>
      <c r="Y69" s="34" t="str">
        <f>IF(X69&lt;&gt;"",HLOOKUP(COUNT($F69:X69)+1,$G$4:$EH$8,Y$14,0)*$D69,IF($C69=Y$17,$G$5*$D69,""))</f>
        <v/>
      </c>
      <c r="Z69" s="34" t="str">
        <f>IF(Y69&lt;&gt;"",HLOOKUP(COUNT($F69:Y69)+1,$G$4:$EH$8,Z$14,0)*$D69,IF($C69=Z$17,$G$5*$D69,""))</f>
        <v/>
      </c>
      <c r="AA69" s="34" t="str">
        <f>IF(Z69&lt;&gt;"",HLOOKUP(COUNT($F69:Z69)+1,$G$4:$EH$8,AA$14,0)*$D69,IF($C69=AA$17,$G$5*$D69,""))</f>
        <v/>
      </c>
      <c r="AB69" s="34" t="str">
        <f>IF(AA69&lt;&gt;"",HLOOKUP(COUNT($F69:AA69)+1,$G$4:$EH$8,AB$14,0)*$D69,IF($C69=AB$17,$G$5*$D69,""))</f>
        <v/>
      </c>
      <c r="AC69" s="34" t="str">
        <f>IF(AB69&lt;&gt;"",HLOOKUP(COUNT($F69:AB69)+1,$G$4:$EH$8,AC$14,0)*$D69,IF($C69=AC$17,$G$5*$D69,""))</f>
        <v/>
      </c>
      <c r="AD69" s="34" t="str">
        <f>IF(AC69&lt;&gt;"",HLOOKUP(COUNT($F69:AC69)+1,$G$4:$EH$8,AD$14,0)*$D69,IF($C69=AD$17,$G$5*$D69,""))</f>
        <v/>
      </c>
      <c r="AE69" s="34" t="str">
        <f>IF(AD69&lt;&gt;"",HLOOKUP(COUNT($F69:AD69)+1,$G$4:$EH$8,AE$14,0)*$D69,IF($C69=AE$17,$G$5*$D69,""))</f>
        <v/>
      </c>
      <c r="AF69" s="34" t="str">
        <f>IF(AE69&lt;&gt;"",HLOOKUP(COUNT($F69:AE69)+1,$G$4:$EH$8,AF$14,0)*$D69,IF($C69=AF$17,$G$5*$D69,""))</f>
        <v/>
      </c>
      <c r="AG69" s="34" t="str">
        <f>IF(AF69&lt;&gt;"",HLOOKUP(COUNT($F69:AF69)+1,$G$4:$EH$8,AG$14,0)*$D69,IF($C69=AG$17,$G$5*$D69,""))</f>
        <v/>
      </c>
      <c r="AH69" s="34" t="str">
        <f>IF(AG69&lt;&gt;"",HLOOKUP(COUNT($F69:AG69)+1,$G$4:$EH$8,AH$14,0)*$D69,IF($C69=AH$17,$G$5*$D69,""))</f>
        <v/>
      </c>
      <c r="AI69" s="34" t="str">
        <f>IF(AH69&lt;&gt;"",HLOOKUP(COUNT($F69:AH69)+1,$G$4:$EH$8,AI$14,0)*$D69,IF($C69=AI$17,$G$5*$D69,""))</f>
        <v/>
      </c>
      <c r="AJ69" s="34" t="str">
        <f>IF(AI69&lt;&gt;"",HLOOKUP(COUNT($F69:AI69)+1,$G$4:$EH$8,AJ$14,0)*$D69,IF($C69=AJ$17,$G$5*$D69,""))</f>
        <v/>
      </c>
      <c r="AK69" s="34" t="str">
        <f>IF(AJ69&lt;&gt;"",HLOOKUP(COUNT($F69:AJ69)+1,$G$4:$EH$8,AK$14,0)*$D69,IF($C69=AK$17,$G$5*$D69,""))</f>
        <v/>
      </c>
      <c r="AL69" s="34" t="str">
        <f>IF(AK69&lt;&gt;"",HLOOKUP(COUNT($F69:AK69)+1,$G$4:$EH$8,AL$14,0)*$D69,IF($C69=AL$17,$G$5*$D69,""))</f>
        <v/>
      </c>
      <c r="AM69" s="34" t="str">
        <f>IF(AL69&lt;&gt;"",HLOOKUP(COUNT($F69:AL69)+1,$G$4:$EH$8,AM$14,0)*$D69,IF($C69=AM$17,$G$5*$D69,""))</f>
        <v/>
      </c>
      <c r="AN69" s="34" t="str">
        <f>IF(AM69&lt;&gt;"",HLOOKUP(COUNT($F69:AM69)+1,$G$4:$EH$8,AN$14,0)*$D69,IF($C69=AN$17,$G$5*$D69,""))</f>
        <v/>
      </c>
      <c r="AO69" s="34" t="str">
        <f>IF(AN69&lt;&gt;"",HLOOKUP(COUNT($F69:AN69)+1,$G$4:$EH$8,AO$14,0)*$D69,IF($C69=AO$17,$G$5*$D69,""))</f>
        <v/>
      </c>
      <c r="AP69" s="34" t="str">
        <f>IF(AO69&lt;&gt;"",HLOOKUP(COUNT($F69:AO69)+1,$G$4:$EH$8,AP$14,0)*$D69,IF($C69=AP$17,$G$5*$D69,""))</f>
        <v/>
      </c>
      <c r="AQ69" s="34" t="str">
        <f>IF(AP69&lt;&gt;"",HLOOKUP(COUNT($F69:AP69)+1,$G$4:$EH$8,AQ$14,0)*$D69,IF($C69=AQ$17,$G$5*$D69,""))</f>
        <v/>
      </c>
      <c r="AR69" s="34" t="str">
        <f>IF(AQ69&lt;&gt;"",HLOOKUP(COUNT($F69:AQ69)+1,$G$4:$EH$8,AR$14,0)*$D69,IF($C69=AR$17,$G$5*$D69,""))</f>
        <v/>
      </c>
      <c r="AS69" s="34" t="str">
        <f>IF(AR69&lt;&gt;"",HLOOKUP(COUNT($F69:AR69)+1,$G$4:$EH$8,AS$14,0)*$D69,IF($C69=AS$17,$G$5*$D69,""))</f>
        <v/>
      </c>
      <c r="AT69" s="34" t="str">
        <f>IF(AS69&lt;&gt;"",HLOOKUP(COUNT($F69:AS69)+1,$G$4:$EH$8,AT$14,0)*$D69,IF($C69=AT$17,$G$5*$D69,""))</f>
        <v/>
      </c>
      <c r="AU69" s="34" t="str">
        <f>IF(AT69&lt;&gt;"",HLOOKUP(COUNT($F69:AT69)+1,$G$4:$EH$8,AU$14,0)*$D69,IF($C69=AU$17,$G$5*$D69,""))</f>
        <v/>
      </c>
      <c r="AV69" s="34" t="str">
        <f>IF(AU69&lt;&gt;"",HLOOKUP(COUNT($F69:AU69)+1,$G$4:$EH$8,AV$14,0)*$D69,IF($C69=AV$17,$G$5*$D69,""))</f>
        <v/>
      </c>
      <c r="AW69" s="34" t="str">
        <f>IF(AV69&lt;&gt;"",HLOOKUP(COUNT($F69:AV69)+1,$G$4:$EH$8,AW$14,0)*$D69,IF($C69=AW$17,$G$5*$D69,""))</f>
        <v/>
      </c>
      <c r="AX69" s="34" t="str">
        <f>IF(AW69&lt;&gt;"",HLOOKUP(COUNT($F69:AW69)+1,$G$4:$EH$8,AX$14,0)*$D69,IF($C69=AX$17,$G$5*$D69,""))</f>
        <v/>
      </c>
      <c r="AY69" s="34" t="str">
        <f>IF(AX69&lt;&gt;"",HLOOKUP(COUNT($F69:AX69)+1,$G$4:$EH$8,AY$14,0)*$D69,IF($C69=AY$17,$G$5*$D69,""))</f>
        <v/>
      </c>
      <c r="AZ69" s="34" t="str">
        <f>IF(AY69&lt;&gt;"",HLOOKUP(COUNT($F69:AY69)+1,$G$4:$EH$8,AZ$14,0)*$D69,IF($C69=AZ$17,$G$5*$D69,""))</f>
        <v/>
      </c>
      <c r="BA69" s="34" t="str">
        <f>IF(AZ69&lt;&gt;"",HLOOKUP(COUNT($F69:AZ69)+1,$G$4:$EH$8,BA$14,0)*$D69,IF($C69=BA$17,$G$5*$D69,""))</f>
        <v/>
      </c>
      <c r="BB69" s="34" t="str">
        <f>IF(BA69&lt;&gt;"",HLOOKUP(COUNT($F69:BA69)+1,$G$4:$EH$8,BB$14,0)*$D69,IF($C69=BB$17,$G$5*$D69,""))</f>
        <v/>
      </c>
      <c r="BC69" s="34" t="str">
        <f>IF(BB69&lt;&gt;"",HLOOKUP(COUNT($F69:BB69)+1,$G$4:$EH$8,BC$14,0)*$D69,IF($C69=BC$17,$G$5*$D69,""))</f>
        <v/>
      </c>
      <c r="BD69" s="34" t="str">
        <f>IF(BC69&lt;&gt;"",HLOOKUP(COUNT($F69:BC69)+1,$G$4:$EH$8,BD$14,0)*$D69,IF($C69=BD$17,$G$5*$D69,""))</f>
        <v/>
      </c>
      <c r="BE69" s="34">
        <f>IF(BD69&lt;&gt;"",HLOOKUP(COUNT($F69:BD69)+1,$G$4:$EH$8,BE$14,0)*$D69,IF($C69=BE$17,$G$5*$D69,""))</f>
        <v>0</v>
      </c>
      <c r="BF69" s="34">
        <f>IF(BE69&lt;&gt;"",HLOOKUP(COUNT($F69:BE69)+1,$G$4:$EH$8,BF$14,0)*$D69,IF($C69=BF$17,$G$5*$D69,""))</f>
        <v>0</v>
      </c>
      <c r="BG69" s="34" t="e">
        <f>IF(BF69&lt;&gt;"",HLOOKUP(COUNT($F69:BF69)+1,$G$4:$EH$8,BG$14,0)*$D69,IF($C69=BG$17,$G$5*$D69,""))</f>
        <v>#VALUE!</v>
      </c>
      <c r="BH69" s="34" t="e">
        <f>IF(BG69&lt;&gt;"",HLOOKUP(COUNT($F69:BG69)+1,$G$4:$EH$8,BH$14,0)*$D69,IF($C69=BH$17,$G$5*$D69,""))</f>
        <v>#VALUE!</v>
      </c>
      <c r="BI69" s="34" t="e">
        <f>IF(BH69&lt;&gt;"",HLOOKUP(COUNT($F69:BH69)+1,$G$4:$EH$8,BI$14,0)*$D69,IF($C69=BI$17,$G$5*$D69,""))</f>
        <v>#VALUE!</v>
      </c>
      <c r="BJ69" s="34" t="e">
        <f>IF(BI69&lt;&gt;"",HLOOKUP(COUNT($F69:BI69)+1,$G$4:$EH$8,BJ$14,0)*$D69,IF($C69=BJ$17,$G$5*$D69,""))</f>
        <v>#VALUE!</v>
      </c>
      <c r="BK69" s="34" t="e">
        <f>IF(BJ69&lt;&gt;"",HLOOKUP(COUNT($F69:BJ69)+1,$G$4:$EH$8,BK$14,0)*$D69,IF($C69=BK$17,$G$5*$D69,""))</f>
        <v>#VALUE!</v>
      </c>
      <c r="BL69" s="34" t="e">
        <f>IF(BK69&lt;&gt;"",HLOOKUP(COUNT($F69:BK69)+1,$G$4:$EH$8,BL$14,0)*$D69,IF($C69=BL$17,$G$5*$D69,""))</f>
        <v>#VALUE!</v>
      </c>
      <c r="BM69" s="34" t="e">
        <f>IF(BL69&lt;&gt;"",HLOOKUP(COUNT($F69:BL69)+1,$G$4:$EH$8,BM$14,0)*$D69,IF($C69=BM$17,$G$5*$D69,""))</f>
        <v>#VALUE!</v>
      </c>
      <c r="BN69" s="34" t="e">
        <f>IF(BM69&lt;&gt;"",HLOOKUP(COUNT($F69:BM69)+1,$G$4:$EH$8,BN$14,0)*$D69,IF($C69=BN$17,$G$5*$D69,""))</f>
        <v>#VALUE!</v>
      </c>
      <c r="BO69" s="34" t="e">
        <f>IF(BN69&lt;&gt;"",HLOOKUP(COUNT($F69:BN69)+1,$G$4:$EH$8,BO$14,0)*$D69,IF($C69=BO$17,$G$5*$D69,""))</f>
        <v>#VALUE!</v>
      </c>
      <c r="BP69" s="34" t="e">
        <f>IF(BO69&lt;&gt;"",HLOOKUP(COUNT($F69:BO69)+1,$G$4:$EH$8,BP$14,0)*$D69,IF($C69=BP$17,$G$5*$D69,""))</f>
        <v>#VALUE!</v>
      </c>
      <c r="BQ69" s="34" t="e">
        <f>IF(BP69&lt;&gt;"",HLOOKUP(COUNT($F69:BP69)+1,$G$4:$EH$8,BQ$14,0)*$D69,IF($C69=BQ$17,$G$5*$D69,""))</f>
        <v>#VALUE!</v>
      </c>
      <c r="BR69" s="34" t="e">
        <f>IF(BQ69&lt;&gt;"",HLOOKUP(COUNT($F69:BQ69)+1,$G$4:$EH$8,BR$14,0)*$D69,IF($C69=BR$17,$G$5*$D69,""))</f>
        <v>#VALUE!</v>
      </c>
      <c r="BS69" s="34" t="e">
        <f>IF(BR69&lt;&gt;"",HLOOKUP(COUNT($F69:BR69)+1,$G$4:$EH$8,BS$14,0)*$D69,IF($C69=BS$17,$G$5*$D69,""))</f>
        <v>#VALUE!</v>
      </c>
      <c r="BT69" s="34" t="e">
        <f>IF(BS69&lt;&gt;"",HLOOKUP(COUNT($F69:BS69)+1,$G$4:$EH$8,BT$14,0)*$D69,IF($C69=BT$17,$G$5*$D69,""))</f>
        <v>#VALUE!</v>
      </c>
      <c r="BU69" s="34" t="e">
        <f>IF(BT69&lt;&gt;"",HLOOKUP(COUNT($F69:BT69)+1,$G$4:$EH$8,BU$14,0)*$D69,IF($C69=BU$17,$G$5*$D69,""))</f>
        <v>#VALUE!</v>
      </c>
      <c r="BV69" s="34" t="e">
        <f>IF(BU69&lt;&gt;"",HLOOKUP(COUNT($F69:BU69)+1,$G$4:$EH$8,BV$14,0)*$D69,IF($C69=BV$17,$G$5*$D69,""))</f>
        <v>#VALUE!</v>
      </c>
      <c r="BW69" s="34" t="e">
        <f>IF(BV69&lt;&gt;"",HLOOKUP(COUNT($F69:BV69)+1,$G$4:$EH$8,BW$14,0)*$D69,IF($C69=BW$17,$G$5*$D69,""))</f>
        <v>#VALUE!</v>
      </c>
      <c r="BX69" s="34" t="e">
        <f>IF(BW69&lt;&gt;"",HLOOKUP(COUNT($F69:BW69)+1,$G$4:$EH$8,BX$14,0)*$D69,IF($C69=BX$17,$G$5*$D69,""))</f>
        <v>#VALUE!</v>
      </c>
      <c r="BY69" s="34" t="e">
        <f>IF(BX69&lt;&gt;"",HLOOKUP(COUNT($F69:BX69)+1,$G$4:$EH$8,BY$14,0)*$D69,IF($C69=BY$17,$G$5*$D69,""))</f>
        <v>#VALUE!</v>
      </c>
      <c r="BZ69" s="34" t="e">
        <f>IF(BY69&lt;&gt;"",HLOOKUP(COUNT($F69:BY69)+1,$G$4:$EH$8,BZ$14,0)*$D69,IF($C69=BZ$17,$G$5*$D69,""))</f>
        <v>#VALUE!</v>
      </c>
      <c r="CA69" s="34" t="e">
        <f>IF(BZ69&lt;&gt;"",HLOOKUP(COUNT($F69:BZ69)+1,$G$4:$EH$8,CA$14,0)*$D69,IF($C69=CA$17,$G$5*$D69,""))</f>
        <v>#VALUE!</v>
      </c>
      <c r="CB69" s="34" t="e">
        <f>IF(CA69&lt;&gt;"",HLOOKUP(COUNT($F69:CA69)+1,$G$4:$EH$8,CB$14,0)*$D69,IF($C69=CB$17,$G$5*$D69,""))</f>
        <v>#VALUE!</v>
      </c>
      <c r="CC69" s="34" t="e">
        <f>IF(CB69&lt;&gt;"",HLOOKUP(COUNT($F69:CB69)+1,$G$4:$EH$8,CC$14,0)*$D69,IF($C69=CC$17,$G$5*$D69,""))</f>
        <v>#VALUE!</v>
      </c>
      <c r="CD69" s="34" t="e">
        <f>IF(CC69&lt;&gt;"",HLOOKUP(COUNT($F69:CC69)+1,$G$4:$EH$8,CD$14,0)*$D69,IF($C69=CD$17,$G$5*$D69,""))</f>
        <v>#VALUE!</v>
      </c>
      <c r="CE69" s="34" t="e">
        <f>IF(CD69&lt;&gt;"",HLOOKUP(COUNT($F69:CD69)+1,$G$4:$EH$8,CE$14,0)*$D69,IF($C69=CE$17,$G$5*$D69,""))</f>
        <v>#VALUE!</v>
      </c>
      <c r="CF69" s="34" t="e">
        <f>IF(CE69&lt;&gt;"",HLOOKUP(COUNT($F69:CE69)+1,$G$4:$EH$8,CF$14,0)*$D69,IF($C69=CF$17,$G$5*$D69,""))</f>
        <v>#VALUE!</v>
      </c>
      <c r="CG69" s="34" t="e">
        <f>IF(CF69&lt;&gt;"",HLOOKUP(COUNT($F69:CF69)+1,$G$4:$EH$8,CG$14,0)*$D69,IF($C69=CG$17,$G$5*$D69,""))</f>
        <v>#VALUE!</v>
      </c>
      <c r="CH69" s="34" t="e">
        <f>IF(CG69&lt;&gt;"",HLOOKUP(COUNT($F69:CG69)+1,$G$4:$EH$8,CH$14,0)*$D69,IF($C69=CH$17,$G$5*$D69,""))</f>
        <v>#VALUE!</v>
      </c>
      <c r="CI69" s="34" t="e">
        <f>IF(CH69&lt;&gt;"",HLOOKUP(COUNT($F69:CH69)+1,$G$4:$EH$8,CI$14,0)*$D69,IF($C69=CI$17,$G$5*$D69,""))</f>
        <v>#VALUE!</v>
      </c>
      <c r="CJ69" s="34" t="e">
        <f>IF(CI69&lt;&gt;"",HLOOKUP(COUNT($F69:CI69)+1,$G$4:$EH$8,CJ$14,0)*$D69,IF($C69=CJ$17,$G$5*$D69,""))</f>
        <v>#VALUE!</v>
      </c>
      <c r="CK69" s="34" t="e">
        <f>IF(CJ69&lt;&gt;"",HLOOKUP(COUNT($F69:CJ69)+1,$G$4:$EH$8,CK$14,0)*$D69,IF($C69=CK$17,$G$5*$D69,""))</f>
        <v>#VALUE!</v>
      </c>
      <c r="CL69" s="34" t="e">
        <f>IF(CK69&lt;&gt;"",HLOOKUP(COUNT($F69:CK69)+1,$G$4:$EH$8,CL$14,0)*$D69,IF($C69=CL$17,$G$5*$D69,""))</f>
        <v>#VALUE!</v>
      </c>
      <c r="CM69" s="34" t="e">
        <f>IF(CL69&lt;&gt;"",HLOOKUP(COUNT($F69:CL69)+1,$G$4:$EH$8,CM$14,0)*$D69,IF($C69=CM$17,$G$5*$D69,""))</f>
        <v>#VALUE!</v>
      </c>
      <c r="CN69" s="34" t="e">
        <f>IF(CM69&lt;&gt;"",HLOOKUP(COUNT($F69:CM69)+1,$G$4:$EH$8,CN$14,0)*$D69,IF($C69=CN$17,$G$5*$D69,""))</f>
        <v>#VALUE!</v>
      </c>
      <c r="CO69" s="34" t="e">
        <f>IF(CN69&lt;&gt;"",HLOOKUP(COUNT($F69:CN69)+1,$G$4:$EH$8,CO$14,0)*$D69,IF($C69=CO$17,$G$5*$D69,""))</f>
        <v>#VALUE!</v>
      </c>
      <c r="CP69" s="34" t="e">
        <f>IF(CO69&lt;&gt;"",HLOOKUP(COUNT($F69:CO69)+1,$G$4:$EH$8,CP$14,0)*$D69,IF($C69=CP$17,$G$5*$D69,""))</f>
        <v>#VALUE!</v>
      </c>
      <c r="CQ69" s="34" t="e">
        <f>IF(CP69&lt;&gt;"",HLOOKUP(COUNT($F69:CP69)+1,$G$4:$EH$8,CQ$14,0)*$D69,IF($C69=CQ$17,$G$5*$D69,""))</f>
        <v>#VALUE!</v>
      </c>
      <c r="CR69" s="34" t="e">
        <f>IF(CQ69&lt;&gt;"",HLOOKUP(COUNT($F69:CQ69)+1,$G$4:$EH$8,CR$14,0)*$D69,IF($C69=CR$17,$G$5*$D69,""))</f>
        <v>#VALUE!</v>
      </c>
      <c r="CS69" s="34" t="e">
        <f>IF(CR69&lt;&gt;"",HLOOKUP(COUNT($F69:CR69)+1,$G$4:$EH$8,CS$14,0)*$D69,IF($C69=CS$17,$G$5*$D69,""))</f>
        <v>#VALUE!</v>
      </c>
      <c r="CT69" s="34" t="e">
        <f>IF(CS69&lt;&gt;"",HLOOKUP(COUNT($F69:CS69)+1,$G$4:$EH$8,CT$14,0)*$D69,IF($C69=CT$17,$G$5*$D69,""))</f>
        <v>#VALUE!</v>
      </c>
      <c r="CU69" s="34" t="e">
        <f>IF(CT69&lt;&gt;"",HLOOKUP(COUNT($F69:CT69)+1,$G$4:$EH$8,CU$14,0)*$D69,IF($C69=CU$17,$G$5*$D69,""))</f>
        <v>#VALUE!</v>
      </c>
      <c r="CV69" s="34" t="e">
        <f>IF(CU69&lt;&gt;"",HLOOKUP(COUNT($F69:CU69)+1,$G$4:$EH$8,CV$14,0)*$D69,IF($C69=CV$17,$G$5*$D69,""))</f>
        <v>#VALUE!</v>
      </c>
      <c r="CW69" s="34" t="e">
        <f>IF(CV69&lt;&gt;"",HLOOKUP(COUNT($F69:CV69)+1,$G$4:$EH$8,CW$14,0)*$D69,IF($C69=CW$17,$G$5*$D69,""))</f>
        <v>#VALUE!</v>
      </c>
      <c r="CX69" s="34" t="e">
        <f>IF(CW69&lt;&gt;"",HLOOKUP(COUNT($F69:CW69)+1,$G$4:$EH$8,CX$14,0)*$D69,IF($C69=CX$17,$G$5*$D69,""))</f>
        <v>#VALUE!</v>
      </c>
      <c r="CY69" s="34" t="e">
        <f>IF(CX69&lt;&gt;"",HLOOKUP(COUNT($F69:CX69)+1,$G$4:$EH$8,CY$14,0)*$D69,IF($C69=CY$17,$G$5*$D69,""))</f>
        <v>#VALUE!</v>
      </c>
      <c r="CZ69" s="34" t="e">
        <f>IF(CY69&lt;&gt;"",HLOOKUP(COUNT($F69:CY69)+1,$G$4:$EH$8,CZ$14,0)*$D69,IF($C69=CZ$17,$G$5*$D69,""))</f>
        <v>#VALUE!</v>
      </c>
      <c r="DA69" s="34" t="e">
        <f>IF(CZ69&lt;&gt;"",HLOOKUP(COUNT($F69:CZ69)+1,$G$4:$EH$8,DA$14,0)*$D69,IF($C69=DA$17,$G$5*$D69,""))</f>
        <v>#VALUE!</v>
      </c>
      <c r="DB69" s="34" t="e">
        <f>IF(DA69&lt;&gt;"",HLOOKUP(COUNT($F69:DA69)+1,$G$4:$EH$8,DB$14,0)*$D69,IF($C69=DB$17,$G$5*$D69,""))</f>
        <v>#VALUE!</v>
      </c>
      <c r="DC69" s="34" t="e">
        <f>IF(DB69&lt;&gt;"",HLOOKUP(COUNT($F69:DB69)+1,$G$4:$EH$8,DC$14,0)*$D69,IF($C69=DC$17,$G$5*$D69,""))</f>
        <v>#VALUE!</v>
      </c>
      <c r="DD69" s="34" t="e">
        <f>IF(DC69&lt;&gt;"",HLOOKUP(COUNT($F69:DC69)+1,$G$4:$EH$8,DD$14,0)*$D69,IF($C69=DD$17,$G$5*$D69,""))</f>
        <v>#VALUE!</v>
      </c>
      <c r="DE69" s="34" t="e">
        <f>IF(DD69&lt;&gt;"",HLOOKUP(COUNT($F69:DD69)+1,$G$4:$EH$8,DE$14,0)*$D69,IF($C69=DE$17,$G$5*$D69,""))</f>
        <v>#VALUE!</v>
      </c>
      <c r="DF69" s="34" t="e">
        <f>IF(DE69&lt;&gt;"",HLOOKUP(COUNT($F69:DE69)+1,$G$4:$EH$8,DF$14,0)*$D69,IF($C69=DF$17,$G$5*$D69,""))</f>
        <v>#VALUE!</v>
      </c>
      <c r="DG69" s="34" t="e">
        <f>IF(DF69&lt;&gt;"",HLOOKUP(COUNT($F69:DF69)+1,$G$4:$EH$8,DG$14,0)*$D69,IF($C69=DG$17,$G$5*$D69,""))</f>
        <v>#VALUE!</v>
      </c>
      <c r="DH69" s="34" t="e">
        <f>IF(DG69&lt;&gt;"",HLOOKUP(COUNT($F69:DG69)+1,$G$4:$EH$8,DH$14,0)*$D69,IF($C69=DH$17,$G$5*$D69,""))</f>
        <v>#VALUE!</v>
      </c>
      <c r="DI69" s="34" t="e">
        <f>IF(DH69&lt;&gt;"",HLOOKUP(COUNT($F69:DH69)+1,$G$4:$EH$8,DI$14,0)*$D69,IF($C69=DI$17,$G$5*$D69,""))</f>
        <v>#VALUE!</v>
      </c>
      <c r="DJ69" s="34" t="e">
        <f>IF(DI69&lt;&gt;"",HLOOKUP(COUNT($F69:DI69)+1,$G$4:$EH$8,DJ$14,0)*$D69,IF($C69=DJ$17,$G$5*$D69,""))</f>
        <v>#VALUE!</v>
      </c>
      <c r="DK69" s="34" t="e">
        <f>IF(DJ69&lt;&gt;"",HLOOKUP(COUNT($F69:DJ69)+1,$G$4:$EH$8,DK$14,0)*$D69,IF($C69=DK$17,$G$5*$D69,""))</f>
        <v>#VALUE!</v>
      </c>
      <c r="DL69" s="34" t="e">
        <f>IF(DK69&lt;&gt;"",HLOOKUP(COUNT($F69:DK69)+1,$G$4:$EH$8,DL$14,0)*$D69,IF($C69=DL$17,$G$5*$D69,""))</f>
        <v>#VALUE!</v>
      </c>
      <c r="DM69" s="34" t="e">
        <f>IF(DL69&lt;&gt;"",HLOOKUP(COUNT($F69:DL69)+1,$G$4:$EH$8,DM$14,0)*$D69,IF($C69=DM$17,$G$5*$D69,""))</f>
        <v>#VALUE!</v>
      </c>
      <c r="DN69" s="34" t="e">
        <f>IF(DM69&lt;&gt;"",HLOOKUP(COUNT($F69:DM69)+1,$G$4:$EH$8,DN$14,0)*$D69,IF($C69=DN$17,$G$5*$D69,""))</f>
        <v>#VALUE!</v>
      </c>
      <c r="DO69" s="34" t="e">
        <f>IF(DN69&lt;&gt;"",HLOOKUP(COUNT($F69:DN69)+1,$G$4:$EH$8,DO$14,0)*$D69,IF($C69=DO$17,$G$5*$D69,""))</f>
        <v>#VALUE!</v>
      </c>
      <c r="DP69" s="34" t="e">
        <f>IF(DO69&lt;&gt;"",HLOOKUP(COUNT($F69:DO69)+1,$G$4:$EH$8,DP$14,0)*$D69,IF($C69=DP$17,$G$5*$D69,""))</f>
        <v>#VALUE!</v>
      </c>
      <c r="DQ69" s="34" t="e">
        <f>IF(DP69&lt;&gt;"",HLOOKUP(COUNT($F69:DP69)+1,$G$4:$EH$8,DQ$14,0)*$D69,IF($C69=DQ$17,$G$5*$D69,""))</f>
        <v>#VALUE!</v>
      </c>
      <c r="DR69" s="34" t="e">
        <f>IF(DQ69&lt;&gt;"",HLOOKUP(COUNT($F69:DQ69)+1,$G$4:$EH$8,DR$14,0)*$D69,IF($C69=DR$17,$G$5*$D69,""))</f>
        <v>#VALUE!</v>
      </c>
      <c r="DS69" s="34" t="e">
        <f>IF(DR69&lt;&gt;"",HLOOKUP(COUNT($F69:DR69)+1,$G$4:$EH$8,DS$14,0)*$D69,IF($C69=DS$17,$G$5*$D69,""))</f>
        <v>#VALUE!</v>
      </c>
      <c r="DT69" s="34" t="e">
        <f>IF(DS69&lt;&gt;"",HLOOKUP(COUNT($F69:DS69)+1,$G$4:$EH$8,DT$14,0)*$D69,IF($C69=DT$17,$G$5*$D69,""))</f>
        <v>#VALUE!</v>
      </c>
      <c r="DU69" s="34" t="e">
        <f>IF(DT69&lt;&gt;"",HLOOKUP(COUNT($F69:DT69)+1,$G$4:$EH$8,DU$14,0)*$D69,IF($C69=DU$17,$G$5*$D69,""))</f>
        <v>#VALUE!</v>
      </c>
      <c r="DV69" s="34" t="e">
        <f>IF(DU69&lt;&gt;"",HLOOKUP(COUNT($F69:DU69)+1,$G$4:$EH$8,DV$14,0)*$D69,IF($C69=DV$17,$G$5*$D69,""))</f>
        <v>#VALUE!</v>
      </c>
      <c r="DX69" s="34" t="str">
        <f>IF(DW69&lt;&gt;"",HLOOKUP(COUNT($DW69:DW69)+1,$G$4:$CX$8,DX$14,0)*$D69,IF($C69=DX$17,$G$6*$D69,""))</f>
        <v/>
      </c>
      <c r="DY69" s="34" t="str">
        <f>IF(DX69&lt;&gt;"",HLOOKUP(COUNT($DW69:DX69)+1,$G$4:$CX$8,DY$14,0)*$D69,IF($C69=DY$17,$G$6*$D69,""))</f>
        <v/>
      </c>
      <c r="DZ69" s="34" t="str">
        <f>IF(DY69&lt;&gt;"",HLOOKUP(COUNT($DW69:DY69)+1,$G$4:$CX$8,DZ$14,0)*$D69,IF($C69=DZ$17,$G$6*$D69,""))</f>
        <v/>
      </c>
      <c r="EA69" s="34" t="str">
        <f>IF(DZ69&lt;&gt;"",HLOOKUP(COUNT($DW69:DZ69)+1,$G$4:$CX$8,EA$14,0)*$D69,IF($C69=EA$17,$G$6*$D69,""))</f>
        <v/>
      </c>
      <c r="EB69" s="34" t="str">
        <f>IF(EA69&lt;&gt;"",HLOOKUP(COUNT($DW69:EA69)+1,$G$4:$CX$8,EB$14,0)*$D69,IF($C69=EB$17,$G$6*$D69,""))</f>
        <v/>
      </c>
      <c r="EC69" s="34" t="str">
        <f>IF(EB69&lt;&gt;"",HLOOKUP(COUNT($DW69:EB69)+1,$G$4:$CX$8,EC$14,0)*$D69,IF($C69=EC$17,$G$6*$D69,""))</f>
        <v/>
      </c>
      <c r="ED69" s="34" t="str">
        <f>IF(EC69&lt;&gt;"",HLOOKUP(COUNT($DW69:EC69)+1,$G$4:$CX$8,ED$14,0)*$D69,IF($C69=ED$17,$G$6*$D69,""))</f>
        <v/>
      </c>
      <c r="EE69" s="34" t="str">
        <f>IF(ED69&lt;&gt;"",HLOOKUP(COUNT($DW69:ED69)+1,$G$4:$CX$8,EE$14,0)*$D69,IF($C69=EE$17,$G$6*$D69,""))</f>
        <v/>
      </c>
      <c r="EF69" s="34" t="str">
        <f>IF(EE69&lt;&gt;"",HLOOKUP(COUNT($DW69:EE69)+1,$G$4:$CX$8,EF$14,0)*$D69,IF($C69=EF$17,$G$6*$D69,""))</f>
        <v/>
      </c>
      <c r="EG69" s="34" t="str">
        <f>IF(EF69&lt;&gt;"",HLOOKUP(COUNT($DW69:EF69)+1,$G$4:$CX$8,EG$14,0)*$D69,IF($C69=EG$17,$G$6*$D69,""))</f>
        <v/>
      </c>
      <c r="EH69" s="34" t="str">
        <f>IF(EG69&lt;&gt;"",HLOOKUP(COUNT($DW69:EG69)+1,$G$4:$CX$8,EH$14,0)*$D69,IF($C69=EH$17,$G$6*$D69,""))</f>
        <v/>
      </c>
      <c r="EI69" s="34" t="str">
        <f>IF(EH69&lt;&gt;"",HLOOKUP(COUNT($DW69:EH69)+1,$G$4:$CX$8,EI$14,0)*$D69,IF($C69=EI$17,$G$6*$D69,""))</f>
        <v/>
      </c>
      <c r="EJ69" s="34" t="str">
        <f>IF(EI69&lt;&gt;"",HLOOKUP(COUNT($DW69:EI69)+1,$G$4:$CX$8,EJ$14,0)*$D69,IF($C69=EJ$17,$G$6*$D69,""))</f>
        <v/>
      </c>
      <c r="EK69" s="34" t="str">
        <f>IF(EJ69&lt;&gt;"",HLOOKUP(COUNT($DW69:EJ69)+1,$G$4:$CX$8,EK$14,0)*$D69,IF($C69=EK$17,$G$6*$D69,""))</f>
        <v/>
      </c>
      <c r="EL69" s="34" t="str">
        <f>IF(EK69&lt;&gt;"",HLOOKUP(COUNT($DW69:EK69)+1,$G$4:$CX$8,EL$14,0)*$D69,IF($C69=EL$17,$G$6*$D69,""))</f>
        <v/>
      </c>
      <c r="EM69" s="34" t="str">
        <f>IF(EL69&lt;&gt;"",HLOOKUP(COUNT($DW69:EL69)+1,$G$4:$CX$8,EM$14,0)*$D69,IF($C69=EM$17,$G$6*$D69,""))</f>
        <v/>
      </c>
      <c r="EN69" s="34" t="str">
        <f>IF(EM69&lt;&gt;"",HLOOKUP(COUNT($DW69:EM69)+1,$G$4:$CX$8,EN$14,0)*$D69,IF($C69=EN$17,$G$6*$D69,""))</f>
        <v/>
      </c>
      <c r="EO69" s="34" t="str">
        <f>IF(EN69&lt;&gt;"",HLOOKUP(COUNT($DW69:EN69)+1,$G$4:$CX$8,EO$14,0)*$D69,IF($C69=EO$17,$G$6*$D69,""))</f>
        <v/>
      </c>
      <c r="EP69" s="34" t="str">
        <f>IF(EO69&lt;&gt;"",HLOOKUP(COUNT($DW69:EO69)+1,$G$4:$CX$8,EP$14,0)*$D69,IF($C69=EP$17,$G$6*$D69,""))</f>
        <v/>
      </c>
      <c r="EQ69" s="34" t="str">
        <f>IF(EP69&lt;&gt;"",HLOOKUP(COUNT($DW69:EP69)+1,$G$4:$CX$8,EQ$14,0)*$D69,IF($C69=EQ$17,$G$6*$D69,""))</f>
        <v/>
      </c>
      <c r="ER69" s="34" t="str">
        <f>IF(EQ69&lt;&gt;"",HLOOKUP(COUNT($DW69:EQ69)+1,$G$4:$CX$8,ER$14,0)*$D69,IF($C69=ER$17,$G$6*$D69,""))</f>
        <v/>
      </c>
      <c r="ES69" s="34" t="str">
        <f>IF(ER69&lt;&gt;"",HLOOKUP(COUNT($DW69:ER69)+1,$G$4:$CX$8,ES$14,0)*$D69,IF($C69=ES$17,$G$6*$D69,""))</f>
        <v/>
      </c>
      <c r="ET69" s="34" t="str">
        <f>IF(ES69&lt;&gt;"",HLOOKUP(COUNT($DW69:ES69)+1,$G$4:$CX$8,ET$14,0)*$D69,IF($C69=ET$17,$G$6*$D69,""))</f>
        <v/>
      </c>
      <c r="EU69" s="34" t="str">
        <f>IF(ET69&lt;&gt;"",HLOOKUP(COUNT($DW69:ET69)+1,$G$4:$CX$8,EU$14,0)*$D69,IF($C69=EU$17,$G$6*$D69,""))</f>
        <v/>
      </c>
      <c r="EV69" s="34" t="str">
        <f>IF(EU69&lt;&gt;"",HLOOKUP(COUNT($DW69:EU69)+1,$G$4:$CX$8,EV$14,0)*$D69,IF($C69=EV$17,$G$6*$D69,""))</f>
        <v/>
      </c>
      <c r="EW69" s="34" t="str">
        <f>IF(EV69&lt;&gt;"",HLOOKUP(COUNT($DW69:EV69)+1,$G$4:$CX$8,EW$14,0)*$D69,IF($C69=EW$17,$G$6*$D69,""))</f>
        <v/>
      </c>
      <c r="EX69" s="34" t="str">
        <f>IF(EW69&lt;&gt;"",HLOOKUP(COUNT($DW69:EW69)+1,$G$4:$CX$8,EX$14,0)*$D69,IF($C69=EX$17,$G$6*$D69,""))</f>
        <v/>
      </c>
      <c r="EY69" s="34" t="str">
        <f>IF(EX69&lt;&gt;"",HLOOKUP(COUNT($DW69:EX69)+1,$G$4:$CX$8,EY$14,0)*$D69,IF($C69=EY$17,$G$6*$D69,""))</f>
        <v/>
      </c>
      <c r="EZ69" s="34" t="str">
        <f>IF(EY69&lt;&gt;"",HLOOKUP(COUNT($DW69:EY69)+1,$G$4:$CX$8,EZ$14,0)*$D69,IF($C69=EZ$17,$G$6*$D69,""))</f>
        <v/>
      </c>
      <c r="FA69" s="34" t="str">
        <f>IF(EZ69&lt;&gt;"",HLOOKUP(COUNT($DW69:EZ69)+1,$G$4:$CX$8,FA$14,0)*$D69,IF($C69=FA$17,$G$6*$D69,""))</f>
        <v/>
      </c>
      <c r="FB69" s="34" t="str">
        <f>IF(FA69&lt;&gt;"",HLOOKUP(COUNT($DW69:FA69)+1,$G$4:$CX$8,FB$14,0)*$D69,IF($C69=FB$17,$G$6*$D69,""))</f>
        <v/>
      </c>
      <c r="FC69" s="34" t="str">
        <f>IF(FB69&lt;&gt;"",HLOOKUP(COUNT($DW69:FB69)+1,$G$4:$CX$8,FC$14,0)*$D69,IF($C69=FC$17,$G$6*$D69,""))</f>
        <v/>
      </c>
      <c r="FD69" s="34" t="str">
        <f>IF(FC69&lt;&gt;"",HLOOKUP(COUNT($DW69:FC69)+1,$G$4:$CX$8,FD$14,0)*$D69,IF($C69=FD$17,$G$6*$D69,""))</f>
        <v/>
      </c>
      <c r="FE69" s="34" t="str">
        <f>IF(FD69&lt;&gt;"",HLOOKUP(COUNT($DW69:FD69)+1,$G$4:$CX$8,FE$14,0)*$D69,IF($C69=FE$17,$G$6*$D69,""))</f>
        <v/>
      </c>
      <c r="FF69" s="34" t="str">
        <f>IF(FE69&lt;&gt;"",HLOOKUP(COUNT($DW69:FE69)+1,$G$4:$CX$8,FF$14,0)*$D69,IF($C69=FF$17,$G$6*$D69,""))</f>
        <v/>
      </c>
      <c r="FG69" s="34" t="str">
        <f>IF(FF69&lt;&gt;"",HLOOKUP(COUNT($DW69:FF69)+1,$G$4:$CX$8,FG$14,0)*$D69,IF($C69=FG$17,$G$6*$D69,""))</f>
        <v/>
      </c>
      <c r="FH69" s="34" t="str">
        <f>IF(FG69&lt;&gt;"",HLOOKUP(COUNT($DW69:FG69)+1,$G$4:$CX$8,FH$14,0)*$D69,IF($C69=FH$17,$G$6*$D69,""))</f>
        <v/>
      </c>
      <c r="FI69" s="34" t="str">
        <f>IF(FH69&lt;&gt;"",HLOOKUP(COUNT($DW69:FH69)+1,$G$4:$CX$8,FI$14,0)*$D69,IF($C69=FI$17,$G$6*$D69,""))</f>
        <v/>
      </c>
      <c r="FJ69" s="34" t="str">
        <f>IF(FI69&lt;&gt;"",HLOOKUP(COUNT($DW69:FI69)+1,$G$4:$CX$8,FJ$14,0)*$D69,IF($C69=FJ$17,$G$6*$D69,""))</f>
        <v/>
      </c>
      <c r="FK69" s="34" t="str">
        <f>IF(FJ69&lt;&gt;"",HLOOKUP(COUNT($DW69:FJ69)+1,$G$4:$CX$8,FK$14,0)*$D69,IF($C69=FK$17,$G$6*$D69,""))</f>
        <v/>
      </c>
      <c r="FL69" s="34" t="str">
        <f>IF(FK69&lt;&gt;"",HLOOKUP(COUNT($DW69:FK69)+1,$G$4:$CX$8,FL$14,0)*$D69,IF($C69=FL$17,$G$6*$D69,""))</f>
        <v/>
      </c>
      <c r="FM69" s="34" t="str">
        <f>IF(FL69&lt;&gt;"",HLOOKUP(COUNT($DW69:FL69)+1,$G$4:$CX$8,FM$14,0)*$D69,IF($C69=FM$17,$G$6*$D69,""))</f>
        <v/>
      </c>
      <c r="FN69" s="34" t="str">
        <f>IF(FM69&lt;&gt;"",HLOOKUP(COUNT($DW69:FM69)+1,$G$4:$CX$8,FN$14,0)*$D69,IF($C69=FN$17,$G$6*$D69,""))</f>
        <v/>
      </c>
      <c r="FO69" s="34" t="str">
        <f>IF(FN69&lt;&gt;"",HLOOKUP(COUNT($DW69:FN69)+1,$G$4:$CX$8,FO$14,0)*$D69,IF($C69=FO$17,$G$6*$D69,""))</f>
        <v/>
      </c>
      <c r="FP69" s="34" t="str">
        <f>IF(FO69&lt;&gt;"",HLOOKUP(COUNT($DW69:FO69)+1,$G$4:$CX$8,FP$14,0)*$D69,IF($C69=FP$17,$G$6*$D69,""))</f>
        <v/>
      </c>
      <c r="FQ69" s="34" t="str">
        <f>IF(FP69&lt;&gt;"",HLOOKUP(COUNT($DW69:FP69)+1,$G$4:$CX$8,FQ$14,0)*$D69,IF($C69=FQ$17,$G$6*$D69,""))</f>
        <v/>
      </c>
      <c r="FR69" s="34" t="str">
        <f>IF(FQ69&lt;&gt;"",HLOOKUP(COUNT($DW69:FQ69)+1,$G$4:$CX$8,FR$14,0)*$D69,IF($C69=FR$17,$G$6*$D69,""))</f>
        <v/>
      </c>
      <c r="FS69" s="34" t="str">
        <f>IF(FR69&lt;&gt;"",HLOOKUP(COUNT($DW69:FR69)+1,$G$4:$CX$8,FS$14,0)*$D69,IF($C69=FS$17,$G$6*$D69,""))</f>
        <v/>
      </c>
      <c r="FT69" s="34" t="str">
        <f>IF(FS69&lt;&gt;"",HLOOKUP(COUNT($DW69:FS69)+1,$G$4:$CX$8,FT$14,0)*$D69,IF($C69=FT$17,$G$6*$D69,""))</f>
        <v/>
      </c>
      <c r="FU69" s="34" t="str">
        <f>IF(FT69&lt;&gt;"",HLOOKUP(COUNT($DW69:FT69)+1,$G$4:$CX$8,FU$14,0)*$D69,IF($C69=FU$17,$G$6*$D69,""))</f>
        <v/>
      </c>
      <c r="FV69" s="34">
        <f>IF(FU69&lt;&gt;"",HLOOKUP(COUNT($DW69:FU69)+1,$G$4:$CX$8,FV$14,0)*$D69,IF($C69=FV$17,$G$6*$D69,""))</f>
        <v>0</v>
      </c>
      <c r="FW69" s="34">
        <f>IF(FV69&lt;&gt;"",HLOOKUP(COUNT($DW69:FV69)+1,$G$4:$CX$8,FW$14,0)*$D69,IF($C69=FW$17,$G$6*$D69,""))</f>
        <v>7500</v>
      </c>
      <c r="FX69" s="34">
        <f>IF(FW69&lt;&gt;"",HLOOKUP(COUNT($DW69:FW69)+1,$G$4:$CX$8,FX$14,0)*$D69,IF($C69=FX$17,$G$6*$D69,""))</f>
        <v>7500</v>
      </c>
      <c r="FY69" s="34">
        <f>IF(FX69&lt;&gt;"",HLOOKUP(COUNT($DW69:FX69)+1,$G$4:$CX$8,FY$14,0)*$D69,IF($C69=FY$17,$G$6*$D69,""))</f>
        <v>7500</v>
      </c>
      <c r="FZ69" s="34">
        <f>IF(FY69&lt;&gt;"",HLOOKUP(COUNT($DW69:FY69)+1,$G$4:$CX$8,FZ$14,0)*$D69,IF($C69=FZ$17,$G$6*$D69,""))</f>
        <v>9048.4582084179765</v>
      </c>
      <c r="GA69" s="34">
        <f>IF(FZ69&lt;&gt;"",HLOOKUP(COUNT($DW69:FZ69)+1,$G$4:$CX$8,GA$14,0)*$D69,IF($C69=GA$17,$G$6*$D69,""))</f>
        <v>11310.572760522478</v>
      </c>
      <c r="GB69" s="34">
        <f>IF(GA69&lt;&gt;"",HLOOKUP(COUNT($DW69:GA69)+1,$G$4:$CX$8,GB$14,0)*$D69,IF($C69=GB$17,$G$6*$D69,""))</f>
        <v>13572.687312626966</v>
      </c>
      <c r="GC69" s="34">
        <f>IF(GB69&lt;&gt;"",HLOOKUP(COUNT($DW69:GB69)+1,$G$4:$CX$8,GC$14,0)*$D69,IF($C69=GC$17,$G$6*$D69,""))</f>
        <v>15744.31728264728</v>
      </c>
      <c r="GD69" s="34">
        <f>IF(GC69&lt;&gt;"",HLOOKUP(COUNT($DW69:GC69)+1,$G$4:$CX$8,GD$14,0)*$D69,IF($C69=GD$17,$G$6*$D69,""))</f>
        <v>17948.521702217906</v>
      </c>
      <c r="GE69" s="34">
        <f>IF(GD69&lt;&gt;"",HLOOKUP(COUNT($DW69:GD69)+1,$G$4:$CX$8,GE$14,0)*$D69,IF($C69=GE$17,$G$6*$D69,""))</f>
        <v>20281.829523506218</v>
      </c>
      <c r="GF69" s="34">
        <f>IF(GE69&lt;&gt;"",HLOOKUP(COUNT($DW69:GE69)+1,$G$4:$CX$8,GF$14,0)*$D69,IF($C69=GF$17,$G$6*$D69,""))</f>
        <v>22512.830771091903</v>
      </c>
      <c r="GG69" s="34">
        <f>IF(GF69&lt;&gt;"",HLOOKUP(COUNT($DW69:GF69)+1,$G$4:$CX$8,GG$14,0)*$D69,IF($C69=GG$17,$G$6*$D69,""))</f>
        <v>24764.113848201101</v>
      </c>
      <c r="GH69" s="34">
        <f>IF(GG69&lt;&gt;"",HLOOKUP(COUNT($DW69:GG69)+1,$G$4:$CX$8,GH$14,0)*$D69,IF($C69=GH$17,$G$6*$D69,""))</f>
        <v>18573.085386150833</v>
      </c>
      <c r="GI69" s="34">
        <f>IF(GH69&lt;&gt;"",HLOOKUP(COUNT($DW69:GH69)+1,$G$4:$CX$8,GI$14,0)*$D69,IF($C69=GI$17,$G$6*$D69,""))</f>
        <v>17644.431116843283</v>
      </c>
      <c r="GJ69" s="34">
        <f>IF(GI69&lt;&gt;"",HLOOKUP(COUNT($DW69:GI69)+1,$G$4:$CX$8,GJ$14,0)*$D69,IF($C69=GJ$17,$G$6*$D69,""))</f>
        <v>19408.874228527617</v>
      </c>
      <c r="GK69" s="34">
        <f>IF(GJ69&lt;&gt;"",HLOOKUP(COUNT($DW69:GJ69)+1,$G$4:$CX$8,GK$14,0)*$D69,IF($C69=GK$17,$G$6*$D69,""))</f>
        <v>21349.761651380388</v>
      </c>
      <c r="GL69" s="34">
        <f>IF(GK69&lt;&gt;"",HLOOKUP(COUNT($DW69:GK69)+1,$G$4:$CX$8,GL$14,0)*$D69,IF($C69=GL$17,$G$6*$D69,""))</f>
        <v>23484.73781651842</v>
      </c>
      <c r="GM69" s="34">
        <f>IF(GL69&lt;&gt;"",HLOOKUP(COUNT($DW69:GL69)+1,$G$4:$CX$8,GM$14,0)*$D69,IF($C69=GM$17,$G$6*$D69,""))</f>
        <v>25833.211598170259</v>
      </c>
      <c r="GN69" s="34">
        <f>IF(GM69&lt;&gt;"",HLOOKUP(COUNT($DW69:GM69)+1,$G$4:$CX$8,GN$14,0)*$D69,IF($C69=GN$17,$G$6*$D69,""))</f>
        <v>24541.551018261736</v>
      </c>
      <c r="GO69" s="34">
        <f>IF(GN69&lt;&gt;"",HLOOKUP(COUNT($DW69:GN69)+1,$G$4:$CX$8,GO$14,0)*$D69,IF($C69=GO$17,$G$6*$D69,""))</f>
        <v>23314.473467348653</v>
      </c>
      <c r="GP69" s="34">
        <f>IF(GO69&lt;&gt;"",HLOOKUP(COUNT($DW69:GO69)+1,$G$4:$CX$8,GP$14,0)*$D69,IF($C69=GP$17,$G$6*$D69,""))</f>
        <v>24946.486610063057</v>
      </c>
      <c r="GQ69" s="34">
        <f>IF(GP69&lt;&gt;"",HLOOKUP(COUNT($DW69:GP69)+1,$G$4:$CX$8,GQ$14,0)*$D69,IF($C69=GQ$17,$G$6*$D69,""))</f>
        <v>26692.740672767472</v>
      </c>
      <c r="GR69" s="34">
        <f>IF(GQ69&lt;&gt;"",HLOOKUP(COUNT($DW69:GQ69)+1,$G$4:$CX$8,GR$14,0)*$D69,IF($C69=GR$17,$G$6*$D69,""))</f>
        <v>28561.232519861194</v>
      </c>
      <c r="GS69" s="34">
        <f>IF(GR69&lt;&gt;"",HLOOKUP(COUNT($DW69:GR69)+1,$G$4:$CX$8,GS$14,0)*$D69,IF($C69=GS$17,$G$6*$D69,""))</f>
        <v>31417.355771847309</v>
      </c>
      <c r="GT69" s="34">
        <f>IF(GS69&lt;&gt;"",HLOOKUP(COUNT($DW69:GS69)+1,$G$4:$CX$8,GT$14,0)*$D69,IF($C69=GT$17,$G$6*$D69,""))</f>
        <v>26704.75240607022</v>
      </c>
      <c r="GU69" s="34">
        <f>IF(GT69&lt;&gt;"",HLOOKUP(COUNT($DW69:GT69)+1,$G$4:$CX$8,GU$14,0)*$D69,IF($C69=GU$17,$G$6*$D69,""))</f>
        <v>25369.514785766714</v>
      </c>
      <c r="GV69" s="34">
        <f>IF(GU69&lt;&gt;"",HLOOKUP(COUNT($DW69:GU69)+1,$G$4:$CX$8,GV$14,0)*$D69,IF($C69=GV$17,$G$6*$D69,""))</f>
        <v>26637.990525055047</v>
      </c>
      <c r="GW69" s="34">
        <f>IF(GV69&lt;&gt;"",HLOOKUP(COUNT($DW69:GV69)+1,$G$4:$CX$8,GW$14,0)*$D69,IF($C69=GW$17,$G$6*$D69,""))</f>
        <v>27969.890051307804</v>
      </c>
      <c r="GX69" s="34">
        <f>IF(GW69&lt;&gt;"",HLOOKUP(COUNT($DW69:GW69)+1,$G$4:$CX$8,GX$14,0)*$D69,IF($C69=GX$17,$G$6*$D69,""))</f>
        <v>29368.38455387318</v>
      </c>
      <c r="GY69" s="34">
        <f>IF(GX69&lt;&gt;"",HLOOKUP(COUNT($DW69:GX69)+1,$G$4:$CX$8,GY$14,0)*$D69,IF($C69=GY$17,$G$6*$D69,""))</f>
        <v>31424.171472644306</v>
      </c>
      <c r="GZ69" s="34">
        <f>IF(GY69&lt;&gt;"",HLOOKUP(COUNT($DW69:GY69)+1,$G$4:$CX$8,GZ$14,0)*$D69,IF($C69=GZ$17,$G$6*$D69,""))</f>
        <v>28281.754325379879</v>
      </c>
      <c r="HA69" s="34">
        <f>IF(GZ69&lt;&gt;"",HLOOKUP(COUNT($DW69:GZ69)+1,$G$4:$CX$8,HA$14,0)*$D69,IF($C69=HA$17,$G$6*$D69,""))</f>
        <v>25453.578892841902</v>
      </c>
      <c r="HB69" s="34">
        <f>IF(HA69&lt;&gt;"",HLOOKUP(COUNT($DW69:HA69)+1,$G$4:$CX$8,HB$14,0)*$D69,IF($C69=HB$17,$G$6*$D69,""))</f>
        <v>27235.329415340824</v>
      </c>
      <c r="HC69" s="34">
        <f>IF(HB69&lt;&gt;"",HLOOKUP(COUNT($DW69:HB69)+1,$G$4:$CX$8,HC$14,0)*$D69,IF($C69=HC$17,$G$6*$D69,""))</f>
        <v>29141.802474414675</v>
      </c>
      <c r="HD69" s="34">
        <f>IF(HC69&lt;&gt;"",HLOOKUP(COUNT($DW69:HC69)+1,$G$4:$CX$8,HD$14,0)*$D69,IF($C69=HD$17,$G$6*$D69,""))</f>
        <v>31181.728647623713</v>
      </c>
      <c r="HE69" s="34">
        <f>IF(HD69&lt;&gt;"",HLOOKUP(COUNT($DW69:HD69)+1,$G$4:$CX$8,HE$14,0)*$D69,IF($C69=HE$17,$G$6*$D69,""))</f>
        <v>33676.266939433612</v>
      </c>
      <c r="HF69" s="34">
        <f>IF(HE69&lt;&gt;"",HLOOKUP(COUNT($DW69:HE69)+1,$G$4:$CX$8,HF$14,0)*$D69,IF($C69=HF$17,$G$6*$D69,""))</f>
        <v>28961.589567912906</v>
      </c>
      <c r="HG69" s="34">
        <f>IF(HF69&lt;&gt;"",HLOOKUP(COUNT($DW69:HF69)+1,$G$4:$CX$8,HG$14,0)*$D69,IF($C69=HG$17,$G$6*$D69,""))</f>
        <v>27513.510089517258</v>
      </c>
      <c r="HH69" s="34">
        <f>IF(HG69&lt;&gt;"",HLOOKUP(COUNT($DW69:HG69)+1,$G$4:$CX$8,HH$14,0)*$D69,IF($C69=HH$17,$G$6*$D69,""))</f>
        <v>28889.18559399313</v>
      </c>
      <c r="HI69" s="34">
        <f>IF(HH69&lt;&gt;"",HLOOKUP(COUNT($DW69:HH69)+1,$G$4:$CX$8,HI$14,0)*$D69,IF($C69=HI$17,$G$6*$D69,""))</f>
        <v>30333.644873692774</v>
      </c>
      <c r="HJ69" s="34">
        <f>IF(HI69&lt;&gt;"",HLOOKUP(COUNT($DW69:HI69)+1,$G$4:$CX$8,HJ$14,0)*$D69,IF($C69=HJ$17,$G$6*$D69,""))</f>
        <v>31850.327117377412</v>
      </c>
      <c r="HK69" s="34">
        <f>IF(HJ69&lt;&gt;"",HLOOKUP(COUNT($DW69:HJ69)+1,$G$4:$CX$8,HK$14,0)*$D69,IF($C69=HK$17,$G$6*$D69,""))</f>
        <v>34079.850015593824</v>
      </c>
      <c r="HL69" s="34">
        <f>IF(HK69&lt;&gt;"",HLOOKUP(COUNT($DW69:HK69)+1,$G$4:$CX$8,HL$14,0)*$D69,IF($C69=HL$17,$G$6*$D69,""))</f>
        <v>30671.865014034454</v>
      </c>
      <c r="HM69" s="34">
        <f>IF(HL69&lt;&gt;"",HLOOKUP(COUNT($DW69:HL69)+1,$G$4:$CX$8,HM$14,0)*$D69,IF($C69=HM$17,$G$6*$D69,""))</f>
        <v>27604.678512631006</v>
      </c>
      <c r="HN69" s="34">
        <f>IF(HM69&lt;&gt;"",HLOOKUP(COUNT($DW69:HM69)+1,$G$4:$CX$8,HN$14,0)*$D69,IF($C69=HN$17,$G$6*$D69,""))</f>
        <v>29537.006008515182</v>
      </c>
      <c r="HO69" s="34">
        <f>IF(HN69&lt;&gt;"",HLOOKUP(COUNT($DW69:HN69)+1,$G$4:$CX$8,HO$14,0)*$D69,IF($C69=HO$17,$G$6*$D69,""))</f>
        <v>31604.59642911124</v>
      </c>
      <c r="HP69" s="34">
        <f>IF(HO69&lt;&gt;"",HLOOKUP(COUNT($DW69:HO69)+1,$G$4:$CX$8,HP$14,0)*$D69,IF($C69=HP$17,$G$6*$D69,""))</f>
        <v>33816.918179149026</v>
      </c>
      <c r="HQ69" s="34">
        <f>IF(HP69&lt;&gt;"",HLOOKUP(COUNT($DW69:HP69)+1,$G$4:$CX$8,HQ$14,0)*$D69,IF($C69=HQ$17,$G$6*$D69,""))</f>
        <v>36522.271633480945</v>
      </c>
      <c r="HR69" s="34">
        <f>IF(HQ69&lt;&gt;"",HLOOKUP(COUNT($DW69:HQ69)+1,$G$4:$CX$8,HR$14,0)*$D69,IF($C69=HR$17,$G$6*$D69,""))</f>
        <v>31774.376321128417</v>
      </c>
      <c r="HS69" s="34">
        <f>IF(HR69&lt;&gt;"",HLOOKUP(COUNT($DW69:HR69)+1,$G$4:$CX$8,HS$14,0)*$D69,IF($C69=HS$17,$G$6*$D69,""))</f>
        <v>30185.657505072006</v>
      </c>
      <c r="HT69" s="34">
        <f>IF(HS69&lt;&gt;"",HLOOKUP(COUNT($DW69:HS69)+1,$G$4:$CX$8,HT$14,0)*$D69,IF($C69=HT$17,$G$6*$D69,""))</f>
        <v>31694.940380325599</v>
      </c>
      <c r="HU69" s="34">
        <f>IF(HT69&lt;&gt;"",HLOOKUP(COUNT($DW69:HT69)+1,$G$4:$CX$8,HU$14,0)*$D69,IF($C69=HU$17,$G$6*$D69,""))</f>
        <v>33279.687399341885</v>
      </c>
      <c r="HV69" s="34">
        <f>IF(HU69&lt;&gt;"",HLOOKUP(COUNT($DW69:HU69)+1,$G$4:$CX$8,HV$14,0)*$D69,IF($C69=HV$17,$G$6*$D69,""))</f>
        <v>34943.671769308989</v>
      </c>
      <c r="HW69" s="34">
        <f>IF(HV69&lt;&gt;"",HLOOKUP(COUNT($DW69:HV69)+1,$G$4:$CX$8,HW$14,0)*$D69,IF($C69=HW$17,$G$6*$D69,""))</f>
        <v>37389.728793160604</v>
      </c>
      <c r="HX69" s="34">
        <f>IF(HW69&lt;&gt;"",HLOOKUP(COUNT($DW69:HW69)+1,$G$4:$CX$8,HX$14,0)*$D69,IF($C69=HX$17,$G$6*$D69,""))</f>
        <v>33650.755913844543</v>
      </c>
      <c r="HY69" s="34">
        <f>IF(HX69&lt;&gt;"",HLOOKUP(COUNT($DW69:HX69)+1,$G$4:$CX$8,HY$14,0)*$D69,IF($C69=HY$17,$G$6*$D69,""))</f>
        <v>30285.680322460095</v>
      </c>
      <c r="HZ69" s="34">
        <f>IF(HY69&lt;&gt;"",HLOOKUP(COUNT($DW69:HY69)+1,$G$4:$CX$8,HZ$14,0)*$D69,IF($C69=HZ$17,$G$6*$D69,""))</f>
        <v>32405.677945032297</v>
      </c>
      <c r="IA69" s="34">
        <f>IF(HZ69&lt;&gt;"",HLOOKUP(COUNT($DW69:HZ69)+1,$G$4:$CX$8,IA$14,0)*$D69,IF($C69=IA$17,$G$6*$D69,""))</f>
        <v>34674.075401184564</v>
      </c>
      <c r="IB69" s="34">
        <f>IF(IA69&lt;&gt;"",HLOOKUP(COUNT($DW69:IA69)+1,$G$4:$CX$8,IB$14,0)*$D69,IF($C69=IB$17,$G$6*$D69,""))</f>
        <v>37101.260679267478</v>
      </c>
      <c r="IC69" s="34">
        <f>IF(IB69&lt;&gt;"",HLOOKUP(COUNT($DW69:IB69)+1,$G$4:$CX$8,IC$14,0)*$D69,IF($C69=IC$17,$G$6*$D69,""))</f>
        <v>40069.36153360887</v>
      </c>
      <c r="ID69" s="34">
        <f>IF(IC69&lt;&gt;"",HLOOKUP(COUNT($DW69:IC69)+1,$G$4:$CX$8,ID$14,0)*$D69,IF($C69=ID$17,$G$6*$D69,""))</f>
        <v>26078.945912591145</v>
      </c>
      <c r="IE69" s="34">
        <f>IF(ID69&lt;&gt;"",HLOOKUP(COUNT($DW69:ID69)+1,$G$4:$CX$8,IE$14,0)*$D69,IF($C69=IE$17,$G$6*$D69,""))</f>
        <v>26078.945912591145</v>
      </c>
      <c r="IF69" s="34">
        <f>IF(IE69&lt;&gt;"",HLOOKUP(COUNT($DW69:IE69)+1,$G$4:$CX$8,IF$14,0)*$D69,IF($C69=IF$17,$G$6*$D69,""))</f>
        <v>26078.945912591145</v>
      </c>
      <c r="IG69" s="34">
        <f>IF(IF69&lt;&gt;"",HLOOKUP(COUNT($DW69:IF69)+1,$G$4:$CX$8,IG$14,0)*$D69,IF($C69=IG$17,$G$6*$D69,""))</f>
        <v>26078.945912591145</v>
      </c>
      <c r="IH69" s="34">
        <f>IF(IG69&lt;&gt;"",HLOOKUP(COUNT($DW69:IG69)+1,$G$4:$CX$8,IH$14,0)*$D69,IF($C69=IH$17,$G$6*$D69,""))</f>
        <v>26078.945912591145</v>
      </c>
      <c r="II69" s="34">
        <f>IF(IH69&lt;&gt;"",HLOOKUP(COUNT($DW69:IH69)+1,$G$4:$CX$8,II$14,0)*$D69,IF($C69=II$17,$G$6*$D69,""))</f>
        <v>26078.945912591145</v>
      </c>
      <c r="IJ69" s="34">
        <f>IF(II69&lt;&gt;"",HLOOKUP(COUNT($DW69:II69)+1,$G$4:$CX$8,IJ$14,0)*$D69,IF($C69=IJ$17,$G$6*$D69,""))</f>
        <v>26078.945912591145</v>
      </c>
      <c r="IK69" s="34">
        <f>IF(IJ69&lt;&gt;"",HLOOKUP(COUNT($DW69:IJ69)+1,$G$4:$CX$8,IK$14,0)*$D69,IF($C69=IK$17,$G$6*$D69,""))</f>
        <v>26078.945912591145</v>
      </c>
      <c r="IL69" s="34">
        <f>IF(IK69&lt;&gt;"",HLOOKUP(COUNT($DW69:IK69)+1,$G$4:$CX$8,IL$14,0)*$D69,IF($C69=IL$17,$G$6*$D69,""))</f>
        <v>26078.945912591145</v>
      </c>
      <c r="IM69" s="34">
        <f>IF(IL69&lt;&gt;"",HLOOKUP(COUNT($DW69:IL69)+1,$G$4:$CX$8,IM$14,0)*$D69,IF($C69=IM$17,$G$6*$D69,""))</f>
        <v>26078.945912591145</v>
      </c>
      <c r="IO69" s="34" t="str">
        <f>IF(IN69&lt;&gt;"",HLOOKUP(COUNT($IN69:IN69)+1,$G$4:$EH$8,IO$14,0)*$D69,IF($C69=IO$17,$G$7*$D69,""))</f>
        <v/>
      </c>
      <c r="IP69" s="34" t="str">
        <f>IF(IO69&lt;&gt;"",HLOOKUP(COUNT($IN69:IO69)+1,$G$4:$EH$8,IP$14,0)*$D69,IF($C69=IP$17,$G$7*$D69,""))</f>
        <v/>
      </c>
      <c r="IQ69" s="34" t="str">
        <f>IF(IP69&lt;&gt;"",HLOOKUP(COUNT($IN69:IP69)+1,$G$4:$EH$8,IQ$14,0)*$D69,IF($C69=IQ$17,$G$7*$D69,""))</f>
        <v/>
      </c>
      <c r="IR69" s="34" t="str">
        <f>IF(IQ69&lt;&gt;"",HLOOKUP(COUNT($IN69:IQ69)+1,$G$4:$EH$8,IR$14,0)*$D69,IF($C69=IR$17,$G$7*$D69,""))</f>
        <v/>
      </c>
      <c r="IS69" s="34" t="str">
        <f>IF(IR69&lt;&gt;"",HLOOKUP(COUNT($IN69:IR69)+1,$G$4:$EH$8,IS$14,0)*$D69,IF($C69=IS$17,$G$7*$D69,""))</f>
        <v/>
      </c>
      <c r="IT69" s="34" t="str">
        <f>IF(IS69&lt;&gt;"",HLOOKUP(COUNT($IN69:IS69)+1,$G$4:$EH$8,IT$14,0)*$D69,IF($C69=IT$17,$G$7*$D69,""))</f>
        <v/>
      </c>
      <c r="IU69" s="34" t="str">
        <f>IF(IT69&lt;&gt;"",HLOOKUP(COUNT($IN69:IT69)+1,$G$4:$EH$8,IU$14,0)*$D69,IF($C69=IU$17,$G$7*$D69,""))</f>
        <v/>
      </c>
      <c r="IV69" s="34" t="str">
        <f>IF(IU69&lt;&gt;"",HLOOKUP(COUNT($IN69:IU69)+1,$G$4:$EH$8,IV$14,0)*$D69,IF($C69=IV$17,$G$7*$D69,""))</f>
        <v/>
      </c>
      <c r="IW69" s="34" t="str">
        <f>IF(IV69&lt;&gt;"",HLOOKUP(COUNT($IN69:IV69)+1,$G$4:$EH$8,IW$14,0)*$D69,IF($C69=IW$17,$G$7*$D69,""))</f>
        <v/>
      </c>
      <c r="IX69" s="34" t="str">
        <f>IF(IW69&lt;&gt;"",HLOOKUP(COUNT($IN69:IW69)+1,$G$4:$EH$8,IX$14,0)*$D69,IF($C69=IX$17,$G$7*$D69,""))</f>
        <v/>
      </c>
      <c r="IY69" s="34" t="str">
        <f>IF(IX69&lt;&gt;"",HLOOKUP(COUNT($IN69:IX69)+1,$G$4:$EH$8,IY$14,0)*$D69,IF($C69=IY$17,$G$7*$D69,""))</f>
        <v/>
      </c>
      <c r="IZ69" s="34" t="str">
        <f>IF(IY69&lt;&gt;"",HLOOKUP(COUNT($IN69:IY69)+1,$G$4:$EH$8,IZ$14,0)*$D69,IF($C69=IZ$17,$G$7*$D69,""))</f>
        <v/>
      </c>
      <c r="JA69" s="34" t="str">
        <f>IF(IZ69&lt;&gt;"",HLOOKUP(COUNT($IN69:IZ69)+1,$G$4:$EH$8,JA$14,0)*$D69,IF($C69=JA$17,$G$7*$D69,""))</f>
        <v/>
      </c>
      <c r="JB69" s="34" t="str">
        <f>IF(JA69&lt;&gt;"",HLOOKUP(COUNT($IN69:JA69)+1,$G$4:$EH$8,JB$14,0)*$D69,IF($C69=JB$17,$G$7*$D69,""))</f>
        <v/>
      </c>
      <c r="JC69" s="34" t="str">
        <f>IF(JB69&lt;&gt;"",HLOOKUP(COUNT($IN69:JB69)+1,$G$4:$EH$8,JC$14,0)*$D69,IF($C69=JC$17,$G$7*$D69,""))</f>
        <v/>
      </c>
      <c r="JD69" s="34" t="str">
        <f>IF(JC69&lt;&gt;"",HLOOKUP(COUNT($IN69:JC69)+1,$G$4:$EH$8,JD$14,0)*$D69,IF($C69=JD$17,$G$7*$D69,""))</f>
        <v/>
      </c>
      <c r="JE69" s="34" t="str">
        <f>IF(JD69&lt;&gt;"",HLOOKUP(COUNT($IN69:JD69)+1,$G$4:$EH$8,JE$14,0)*$D69,IF($C69=JE$17,$G$7*$D69,""))</f>
        <v/>
      </c>
      <c r="JF69" s="34" t="str">
        <f>IF(JE69&lt;&gt;"",HLOOKUP(COUNT($IN69:JE69)+1,$G$4:$EH$8,JF$14,0)*$D69,IF($C69=JF$17,$G$7*$D69,""))</f>
        <v/>
      </c>
      <c r="JG69" s="34" t="str">
        <f>IF(JF69&lt;&gt;"",HLOOKUP(COUNT($IN69:JF69)+1,$G$4:$EH$8,JG$14,0)*$D69,IF($C69=JG$17,$G$7*$D69,""))</f>
        <v/>
      </c>
      <c r="JH69" s="34" t="str">
        <f>IF(JG69&lt;&gt;"",HLOOKUP(COUNT($IN69:JG69)+1,$G$4:$EH$8,JH$14,0)*$D69,IF($C69=JH$17,$G$7*$D69,""))</f>
        <v/>
      </c>
      <c r="JI69" s="34" t="str">
        <f>IF(JH69&lt;&gt;"",HLOOKUP(COUNT($IN69:JH69)+1,$G$4:$EH$8,JI$14,0)*$D69,IF($C69=JI$17,$G$7*$D69,""))</f>
        <v/>
      </c>
      <c r="JJ69" s="34" t="str">
        <f>IF(JI69&lt;&gt;"",HLOOKUP(COUNT($IN69:JI69)+1,$G$4:$EH$8,JJ$14,0)*$D69,IF($C69=JJ$17,$G$7*$D69,""))</f>
        <v/>
      </c>
      <c r="JK69" s="34" t="str">
        <f>IF(JJ69&lt;&gt;"",HLOOKUP(COUNT($IN69:JJ69)+1,$G$4:$EH$8,JK$14,0)*$D69,IF($C69=JK$17,$G$7*$D69,""))</f>
        <v/>
      </c>
      <c r="JL69" s="34" t="str">
        <f>IF(JK69&lt;&gt;"",HLOOKUP(COUNT($IN69:JK69)+1,$G$4:$EH$8,JL$14,0)*$D69,IF($C69=JL$17,$G$7*$D69,""))</f>
        <v/>
      </c>
      <c r="JM69" s="34" t="str">
        <f>IF(JL69&lt;&gt;"",HLOOKUP(COUNT($IN69:JL69)+1,$G$4:$EH$8,JM$14,0)*$D69,IF($C69=JM$17,$G$7*$D69,""))</f>
        <v/>
      </c>
      <c r="JN69" s="34" t="str">
        <f>IF(JM69&lt;&gt;"",HLOOKUP(COUNT($IN69:JM69)+1,$G$4:$EH$8,JN$14,0)*$D69,IF($C69=JN$17,$G$7*$D69,""))</f>
        <v/>
      </c>
      <c r="JO69" s="34" t="str">
        <f>IF(JN69&lt;&gt;"",HLOOKUP(COUNT($IN69:JN69)+1,$G$4:$EH$8,JO$14,0)*$D69,IF($C69=JO$17,$G$7*$D69,""))</f>
        <v/>
      </c>
      <c r="JP69" s="34" t="str">
        <f>IF(JO69&lt;&gt;"",HLOOKUP(COUNT($IN69:JO69)+1,$G$4:$EH$8,JP$14,0)*$D69,IF($C69=JP$17,$G$7*$D69,""))</f>
        <v/>
      </c>
      <c r="JQ69" s="34" t="str">
        <f>IF(JP69&lt;&gt;"",HLOOKUP(COUNT($IN69:JP69)+1,$G$4:$EH$8,JQ$14,0)*$D69,IF($C69=JQ$17,$G$7*$D69,""))</f>
        <v/>
      </c>
      <c r="JR69" s="34" t="str">
        <f>IF(JQ69&lt;&gt;"",HLOOKUP(COUNT($IN69:JQ69)+1,$G$4:$EH$8,JR$14,0)*$D69,IF($C69=JR$17,$G$7*$D69,""))</f>
        <v/>
      </c>
      <c r="JS69" s="34" t="str">
        <f>IF(JR69&lt;&gt;"",HLOOKUP(COUNT($IN69:JR69)+1,$G$4:$EH$8,JS$14,0)*$D69,IF($C69=JS$17,$G$7*$D69,""))</f>
        <v/>
      </c>
      <c r="JT69" s="34" t="str">
        <f>IF(JS69&lt;&gt;"",HLOOKUP(COUNT($IN69:JS69)+1,$G$4:$EH$8,JT$14,0)*$D69,IF($C69=JT$17,$G$7*$D69,""))</f>
        <v/>
      </c>
      <c r="JU69" s="34" t="str">
        <f>IF(JT69&lt;&gt;"",HLOOKUP(COUNT($IN69:JT69)+1,$G$4:$EH$8,JU$14,0)*$D69,IF($C69=JU$17,$G$7*$D69,""))</f>
        <v/>
      </c>
      <c r="JV69" s="34" t="str">
        <f>IF(JU69&lt;&gt;"",HLOOKUP(COUNT($IN69:JU69)+1,$G$4:$EH$8,JV$14,0)*$D69,IF($C69=JV$17,$G$7*$D69,""))</f>
        <v/>
      </c>
      <c r="JW69" s="34" t="str">
        <f>IF(JV69&lt;&gt;"",HLOOKUP(COUNT($IN69:JV69)+1,$G$4:$EH$8,JW$14,0)*$D69,IF($C69=JW$17,$G$7*$D69,""))</f>
        <v/>
      </c>
      <c r="JX69" s="34" t="str">
        <f>IF(JW69&lt;&gt;"",HLOOKUP(COUNT($IN69:JW69)+1,$G$4:$EH$8,JX$14,0)*$D69,IF($C69=JX$17,$G$7*$D69,""))</f>
        <v/>
      </c>
      <c r="JY69" s="34" t="str">
        <f>IF(JX69&lt;&gt;"",HLOOKUP(COUNT($IN69:JX69)+1,$G$4:$EH$8,JY$14,0)*$D69,IF($C69=JY$17,$G$7*$D69,""))</f>
        <v/>
      </c>
      <c r="JZ69" s="34" t="str">
        <f>IF(JY69&lt;&gt;"",HLOOKUP(COUNT($IN69:JY69)+1,$G$4:$EH$8,JZ$14,0)*$D69,IF($C69=JZ$17,$G$7*$D69,""))</f>
        <v/>
      </c>
      <c r="KA69" s="34" t="str">
        <f>IF(JZ69&lt;&gt;"",HLOOKUP(COUNT($IN69:JZ69)+1,$G$4:$EH$8,KA$14,0)*$D69,IF($C69=KA$17,$G$7*$D69,""))</f>
        <v/>
      </c>
      <c r="KB69" s="34" t="str">
        <f>IF(KA69&lt;&gt;"",HLOOKUP(COUNT($IN69:KA69)+1,$G$4:$EH$8,KB$14,0)*$D69,IF($C69=KB$17,$G$7*$D69,""))</f>
        <v/>
      </c>
      <c r="KC69" s="34" t="str">
        <f>IF(KB69&lt;&gt;"",HLOOKUP(COUNT($IN69:KB69)+1,$G$4:$EH$8,KC$14,0)*$D69,IF($C69=KC$17,$G$7*$D69,""))</f>
        <v/>
      </c>
      <c r="KD69" s="34" t="str">
        <f>IF(KC69&lt;&gt;"",HLOOKUP(COUNT($IN69:KC69)+1,$G$4:$EH$8,KD$14,0)*$D69,IF($C69=KD$17,$G$7*$D69,""))</f>
        <v/>
      </c>
      <c r="KE69" s="34" t="str">
        <f>IF(KD69&lt;&gt;"",HLOOKUP(COUNT($IN69:KD69)+1,$G$4:$EH$8,KE$14,0)*$D69,IF($C69=KE$17,$G$7*$D69,""))</f>
        <v/>
      </c>
      <c r="KF69" s="34" t="str">
        <f>IF(KE69&lt;&gt;"",HLOOKUP(COUNT($IN69:KE69)+1,$G$4:$EH$8,KF$14,0)*$D69,IF($C69=KF$17,$G$7*$D69,""))</f>
        <v/>
      </c>
      <c r="KG69" s="34" t="str">
        <f>IF(KF69&lt;&gt;"",HLOOKUP(COUNT($IN69:KF69)+1,$G$4:$EH$8,KG$14,0)*$D69,IF($C69=KG$17,$G$7*$D69,""))</f>
        <v/>
      </c>
      <c r="KH69" s="34" t="str">
        <f>IF(KG69&lt;&gt;"",HLOOKUP(COUNT($IN69:KG69)+1,$G$4:$EH$8,KH$14,0)*$D69,IF($C69=KH$17,$G$7*$D69,""))</f>
        <v/>
      </c>
      <c r="KI69" s="34" t="str">
        <f>IF(KH69&lt;&gt;"",HLOOKUP(COUNT($IN69:KH69)+1,$G$4:$EH$8,KI$14,0)*$D69,IF($C69=KI$17,$G$7*$D69,""))</f>
        <v/>
      </c>
      <c r="KJ69" s="34" t="str">
        <f>IF(KI69&lt;&gt;"",HLOOKUP(COUNT($IN69:KI69)+1,$G$4:$EH$8,KJ$14,0)*$D69,IF($C69=KJ$17,$G$7*$D69,""))</f>
        <v/>
      </c>
      <c r="KK69" s="34" t="str">
        <f>IF(KJ69&lt;&gt;"",HLOOKUP(COUNT($IN69:KJ69)+1,$G$4:$EH$8,KK$14,0)*$D69,IF($C69=KK$17,$G$7*$D69,""))</f>
        <v/>
      </c>
      <c r="KL69" s="34" t="str">
        <f>IF(KK69&lt;&gt;"",HLOOKUP(COUNT($IN69:KK69)+1,$G$4:$EH$8,KL$14,0)*$D69,IF($C69=KL$17,$G$7*$D69,""))</f>
        <v/>
      </c>
      <c r="KM69" s="34">
        <f>IF(KL69&lt;&gt;"",HLOOKUP(COUNT($IN69:KL69)+1,$G$4:$EH$8,KM$14,0)*$D69,IF($C69=KM$17,$G$7*$D69,""))</f>
        <v>0</v>
      </c>
      <c r="KN69" s="34">
        <f>IF(KM69&lt;&gt;"",HLOOKUP(COUNT($IN69:KM69)+1,$G$4:$EH$8,KN$14,0)*$D69,IF($C69=KN$17,$G$7*$D69,""))</f>
        <v>3750</v>
      </c>
      <c r="KO69" s="34">
        <f>IF(KN69&lt;&gt;"",HLOOKUP(COUNT($IN69:KN69)+1,$G$4:$EH$8,KO$14,0)*$D69,IF($C69=KO$17,$G$7*$D69,""))</f>
        <v>3750</v>
      </c>
      <c r="KP69" s="34">
        <f>IF(KO69&lt;&gt;"",HLOOKUP(COUNT($IN69:KO69)+1,$G$4:$EH$8,KP$14,0)*$D69,IF($C69=KP$17,$G$7*$D69,""))</f>
        <v>3750</v>
      </c>
      <c r="KQ69" s="34">
        <f>IF(KP69&lt;&gt;"",HLOOKUP(COUNT($IN69:KP69)+1,$G$4:$EH$8,KQ$14,0)*$D69,IF($C69=KQ$17,$G$7*$D69,""))</f>
        <v>3750</v>
      </c>
      <c r="KR69" s="34">
        <f>IF(KQ69&lt;&gt;"",HLOOKUP(COUNT($IN69:KQ69)+1,$G$4:$EH$8,KR$14,0)*$D69,IF($C69=KR$17,$G$7*$D69,""))</f>
        <v>3770.1909201741591</v>
      </c>
      <c r="KS69" s="34">
        <f>IF(KR69&lt;&gt;"",HLOOKUP(COUNT($IN69:KR69)+1,$G$4:$EH$8,KS$14,0)*$D69,IF($C69=KS$17,$G$7*$D69,""))</f>
        <v>4524.2291042089882</v>
      </c>
      <c r="KT69" s="34">
        <f>IF(KS69&lt;&gt;"",HLOOKUP(COUNT($IN69:KS69)+1,$G$4:$EH$8,KT$14,0)*$D69,IF($C69=KT$17,$G$7*$D69,""))</f>
        <v>5248.1057608824267</v>
      </c>
      <c r="KU69" s="34">
        <f>IF(KT69&lt;&gt;"",HLOOKUP(COUNT($IN69:KT69)+1,$G$4:$EH$8,KU$14,0)*$D69,IF($C69=KU$17,$G$7*$D69,""))</f>
        <v>5982.8405674059686</v>
      </c>
      <c r="KV69" s="34">
        <f>IF(KU69&lt;&gt;"",HLOOKUP(COUNT($IN69:KU69)+1,$G$4:$EH$8,KV$14,0)*$D69,IF($C69=KV$17,$G$7*$D69,""))</f>
        <v>6760.6098411687399</v>
      </c>
      <c r="KW69" s="34">
        <f>IF(KV69&lt;&gt;"",HLOOKUP(COUNT($IN69:KV69)+1,$G$4:$EH$8,KW$14,0)*$D69,IF($C69=KW$17,$G$7*$D69,""))</f>
        <v>7504.2769236973027</v>
      </c>
      <c r="KX69" s="34">
        <f>IF(KW69&lt;&gt;"",HLOOKUP(COUNT($IN69:KW69)+1,$G$4:$EH$8,KX$14,0)*$D69,IF($C69=KX$17,$G$7*$D69,""))</f>
        <v>8254.7046160670325</v>
      </c>
      <c r="KY69" s="34">
        <f>IF(KX69&lt;&gt;"",HLOOKUP(COUNT($IN69:KX69)+1,$G$4:$EH$8,KY$14,0)*$D69,IF($C69=KY$17,$G$7*$D69,""))</f>
        <v>6191.0284620502789</v>
      </c>
      <c r="KZ69" s="34">
        <f>IF(KY69&lt;&gt;"",HLOOKUP(COUNT($IN69:KY69)+1,$G$4:$EH$8,KZ$14,0)*$D69,IF($C69=KZ$17,$G$7*$D69,""))</f>
        <v>5881.4770389477608</v>
      </c>
      <c r="LA69" s="34">
        <f>IF(KZ69&lt;&gt;"",HLOOKUP(COUNT($IN69:KZ69)+1,$G$4:$EH$8,LA$14,0)*$D69,IF($C69=LA$17,$G$7*$D69,""))</f>
        <v>6469.6247428425395</v>
      </c>
      <c r="LB69" s="34">
        <f>IF(LA69&lt;&gt;"",HLOOKUP(COUNT($IN69:LA69)+1,$G$4:$EH$8,LB$14,0)*$D69,IF($C69=LB$17,$G$7*$D69,""))</f>
        <v>7116.5872171267965</v>
      </c>
      <c r="LC69" s="34">
        <f>IF(LB69&lt;&gt;"",HLOOKUP(COUNT($IN69:LB69)+1,$G$4:$EH$8,LC$14,0)*$D69,IF($C69=LC$17,$G$7*$D69,""))</f>
        <v>7828.2459388394727</v>
      </c>
      <c r="LD69" s="34">
        <f>IF(LC69&lt;&gt;"",HLOOKUP(COUNT($IN69:LC69)+1,$G$4:$EH$8,LD$14,0)*$D69,IF($C69=LD$17,$G$7*$D69,""))</f>
        <v>8611.0705327234209</v>
      </c>
      <c r="LE69" s="34">
        <f>IF(LD69&lt;&gt;"",HLOOKUP(COUNT($IN69:LD69)+1,$G$4:$EH$8,LE$14,0)*$D69,IF($C69=LE$17,$G$7*$D69,""))</f>
        <v>8180.517006087246</v>
      </c>
      <c r="LF69" s="34">
        <f>IF(LE69&lt;&gt;"",HLOOKUP(COUNT($IN69:LE69)+1,$G$4:$EH$8,LF$14,0)*$D69,IF($C69=LF$17,$G$7*$D69,""))</f>
        <v>7771.4911557828855</v>
      </c>
      <c r="LG69" s="34">
        <f>IF(LF69&lt;&gt;"",HLOOKUP(COUNT($IN69:LF69)+1,$G$4:$EH$8,LG$14,0)*$D69,IF($C69=LG$17,$G$7*$D69,""))</f>
        <v>8315.4955366876875</v>
      </c>
      <c r="LH69" s="34">
        <f>IF(LG69&lt;&gt;"",HLOOKUP(COUNT($IN69:LG69)+1,$G$4:$EH$8,LH$14,0)*$D69,IF($C69=LH$17,$G$7*$D69,""))</f>
        <v>8897.5802242558239</v>
      </c>
      <c r="LI69" s="34">
        <f>IF(LH69&lt;&gt;"",HLOOKUP(COUNT($IN69:LH69)+1,$G$4:$EH$8,LI$14,0)*$D69,IF($C69=LI$17,$G$7*$D69,""))</f>
        <v>9520.4108399537326</v>
      </c>
      <c r="LJ69" s="34">
        <f>IF(LI69&lt;&gt;"",HLOOKUP(COUNT($IN69:LI69)+1,$G$4:$EH$8,LJ$14,0)*$D69,IF($C69=LJ$17,$G$7*$D69,""))</f>
        <v>10472.451923949104</v>
      </c>
      <c r="LK69" s="34">
        <f>IF(LJ69&lt;&gt;"",HLOOKUP(COUNT($IN69:LJ69)+1,$G$4:$EH$8,LK$14,0)*$D69,IF($C69=LK$17,$G$7*$D69,""))</f>
        <v>8901.5841353567412</v>
      </c>
      <c r="LL69" s="34">
        <f>IF(LK69&lt;&gt;"",HLOOKUP(COUNT($IN69:LK69)+1,$G$4:$EH$8,LL$14,0)*$D69,IF($C69=LL$17,$G$7*$D69,""))</f>
        <v>8456.5049285889054</v>
      </c>
      <c r="LM69" s="34">
        <f>IF(LL69&lt;&gt;"",HLOOKUP(COUNT($IN69:LL69)+1,$G$4:$EH$8,LM$14,0)*$D69,IF($C69=LM$17,$G$7*$D69,""))</f>
        <v>8879.3301750183509</v>
      </c>
      <c r="LN69" s="34">
        <f>IF(LM69&lt;&gt;"",HLOOKUP(COUNT($IN69:LM69)+1,$G$4:$EH$8,LN$14,0)*$D69,IF($C69=LN$17,$G$7*$D69,""))</f>
        <v>9323.2966837692693</v>
      </c>
      <c r="LO69" s="34">
        <f>IF(LN69&lt;&gt;"",HLOOKUP(COUNT($IN69:LN69)+1,$G$4:$EH$8,LO$14,0)*$D69,IF($C69=LO$17,$G$7*$D69,""))</f>
        <v>9789.4615179577268</v>
      </c>
      <c r="LP69" s="34">
        <f>IF(LO69&lt;&gt;"",HLOOKUP(COUNT($IN69:LO69)+1,$G$4:$EH$8,LP$14,0)*$D69,IF($C69=LP$17,$G$7*$D69,""))</f>
        <v>10474.723824214771</v>
      </c>
      <c r="LQ69" s="34">
        <f>IF(LP69&lt;&gt;"",HLOOKUP(COUNT($IN69:LP69)+1,$G$4:$EH$8,LQ$14,0)*$D69,IF($C69=LQ$17,$G$7*$D69,""))</f>
        <v>9427.2514417932944</v>
      </c>
      <c r="LR69" s="34">
        <f>IF(LQ69&lt;&gt;"",HLOOKUP(COUNT($IN69:LQ69)+1,$G$4:$EH$8,LR$14,0)*$D69,IF($C69=LR$17,$G$7*$D69,""))</f>
        <v>8484.5262976139675</v>
      </c>
      <c r="LS69" s="34">
        <f>IF(LR69&lt;&gt;"",HLOOKUP(COUNT($IN69:LR69)+1,$G$4:$EH$8,LS$14,0)*$D69,IF($C69=LS$17,$G$7*$D69,""))</f>
        <v>9078.4431384469426</v>
      </c>
      <c r="LT69" s="34">
        <f>IF(LS69&lt;&gt;"",HLOOKUP(COUNT($IN69:LS69)+1,$G$4:$EH$8,LT$14,0)*$D69,IF($C69=LT$17,$G$7*$D69,""))</f>
        <v>9713.934158138225</v>
      </c>
      <c r="LU69" s="34">
        <f>IF(LT69&lt;&gt;"",HLOOKUP(COUNT($IN69:LT69)+1,$G$4:$EH$8,LU$14,0)*$D69,IF($C69=LU$17,$G$7*$D69,""))</f>
        <v>10393.909549207907</v>
      </c>
      <c r="LV69" s="34">
        <f>IF(LU69&lt;&gt;"",HLOOKUP(COUNT($IN69:LU69)+1,$G$4:$EH$8,LV$14,0)*$D69,IF($C69=LV$17,$G$7*$D69,""))</f>
        <v>11225.422313144538</v>
      </c>
      <c r="LW69" s="34">
        <f>IF(LV69&lt;&gt;"",HLOOKUP(COUNT($IN69:LV69)+1,$G$4:$EH$8,LW$14,0)*$D69,IF($C69=LW$17,$G$7*$D69,""))</f>
        <v>9653.8631893043039</v>
      </c>
      <c r="LX69" s="34">
        <f>IF(LW69&lt;&gt;"",HLOOKUP(COUNT($IN69:LW69)+1,$G$4:$EH$8,LX$14,0)*$D69,IF($C69=LX$17,$G$7*$D69,""))</f>
        <v>9171.1700298390861</v>
      </c>
      <c r="LY69" s="34">
        <f>IF(LX69&lt;&gt;"",HLOOKUP(COUNT($IN69:LX69)+1,$G$4:$EH$8,LY$14,0)*$D69,IF($C69=LY$17,$G$7*$D69,""))</f>
        <v>9629.728531331044</v>
      </c>
      <c r="LZ69" s="34">
        <f>IF(LY69&lt;&gt;"",HLOOKUP(COUNT($IN69:LY69)+1,$G$4:$EH$8,LZ$14,0)*$D69,IF($C69=LZ$17,$G$7*$D69,""))</f>
        <v>10111.214957897593</v>
      </c>
      <c r="MA69" s="34">
        <f>IF(LZ69&lt;&gt;"",HLOOKUP(COUNT($IN69:LZ69)+1,$G$4:$EH$8,MA$14,0)*$D69,IF($C69=MA$17,$G$7*$D69,""))</f>
        <v>10616.775705792472</v>
      </c>
      <c r="MB69" s="34">
        <f>IF(MA69&lt;&gt;"",HLOOKUP(COUNT($IN69:MA69)+1,$G$4:$EH$8,MB$14,0)*$D69,IF($C69=MB$17,$G$7*$D69,""))</f>
        <v>11359.950005197943</v>
      </c>
      <c r="MC69" s="34">
        <f>IF(MB69&lt;&gt;"",HLOOKUP(COUNT($IN69:MB69)+1,$G$4:$EH$8,MC$14,0)*$D69,IF($C69=MC$17,$G$7*$D69,""))</f>
        <v>10223.955004678153</v>
      </c>
      <c r="MD69" s="34">
        <f>IF(MC69&lt;&gt;"",HLOOKUP(COUNT($IN69:MC69)+1,$G$4:$EH$8,MD$14,0)*$D69,IF($C69=MD$17,$G$7*$D69,""))</f>
        <v>9201.5595042103359</v>
      </c>
      <c r="ME69" s="34">
        <f>IF(MD69&lt;&gt;"",HLOOKUP(COUNT($IN69:MD69)+1,$G$4:$EH$8,ME$14,0)*$D69,IF($C69=ME$17,$G$7*$D69,""))</f>
        <v>9845.6686695050612</v>
      </c>
      <c r="MF69" s="34">
        <f>IF(ME69&lt;&gt;"",HLOOKUP(COUNT($IN69:ME69)+1,$G$4:$EH$8,MF$14,0)*$D69,IF($C69=MF$17,$G$7*$D69,""))</f>
        <v>10534.865476370414</v>
      </c>
      <c r="MG69" s="34">
        <f>IF(MF69&lt;&gt;"",HLOOKUP(COUNT($IN69:MF69)+1,$G$4:$EH$8,MG$14,0)*$D69,IF($C69=MG$17,$G$7*$D69,""))</f>
        <v>11272.306059716342</v>
      </c>
      <c r="MH69" s="34">
        <f>IF(MG69&lt;&gt;"",HLOOKUP(COUNT($IN69:MG69)+1,$G$4:$EH$8,MH$14,0)*$D69,IF($C69=MH$17,$G$7*$D69,""))</f>
        <v>12174.090544493649</v>
      </c>
      <c r="MI69" s="34">
        <f>IF(MH69&lt;&gt;"",HLOOKUP(COUNT($IN69:MH69)+1,$G$4:$EH$8,MI$14,0)*$D69,IF($C69=MI$17,$G$7*$D69,""))</f>
        <v>10591.458773709473</v>
      </c>
      <c r="MJ69" s="34">
        <f>IF(MI69&lt;&gt;"",HLOOKUP(COUNT($IN69:MI69)+1,$G$4:$EH$8,MJ$14,0)*$D69,IF($C69=MJ$17,$G$7*$D69,""))</f>
        <v>10061.885835024003</v>
      </c>
      <c r="MK69" s="34">
        <f>IF(MJ69&lt;&gt;"",HLOOKUP(COUNT($IN69:MJ69)+1,$G$4:$EH$8,MK$14,0)*$D69,IF($C69=MK$17,$G$7*$D69,""))</f>
        <v>10564.980126775201</v>
      </c>
      <c r="ML69" s="34">
        <f>IF(MK69&lt;&gt;"",HLOOKUP(COUNT($IN69:MK69)+1,$G$4:$EH$8,ML$14,0)*$D69,IF($C69=ML$17,$G$7*$D69,""))</f>
        <v>11093.229133113962</v>
      </c>
      <c r="MM69" s="34">
        <f>IF(ML69&lt;&gt;"",HLOOKUP(COUNT($IN69:ML69)+1,$G$4:$EH$8,MM$14,0)*$D69,IF($C69=MM$17,$G$7*$D69,""))</f>
        <v>11647.890589769664</v>
      </c>
      <c r="MN69" s="34">
        <f>IF(MM69&lt;&gt;"",HLOOKUP(COUNT($IN69:MM69)+1,$G$4:$EH$8,MN$14,0)*$D69,IF($C69=MN$17,$G$7*$D69,""))</f>
        <v>12463.242931053535</v>
      </c>
      <c r="MO69" s="34">
        <f>IF(MN69&lt;&gt;"",HLOOKUP(COUNT($IN69:MN69)+1,$G$4:$EH$8,MO$14,0)*$D69,IF($C69=MO$17,$G$7*$D69,""))</f>
        <v>11216.918637948182</v>
      </c>
      <c r="MP69" s="34">
        <f>IF(MO69&lt;&gt;"",HLOOKUP(COUNT($IN69:MO69)+1,$G$4:$EH$8,MP$14,0)*$D69,IF($C69=MP$17,$G$7*$D69,""))</f>
        <v>10095.226774153365</v>
      </c>
      <c r="MQ69" s="34">
        <f>IF(MP69&lt;&gt;"",HLOOKUP(COUNT($IN69:MP69)+1,$G$4:$EH$8,MQ$14,0)*$D69,IF($C69=MQ$17,$G$7*$D69,""))</f>
        <v>10801.892648344101</v>
      </c>
      <c r="MR69" s="34">
        <f>IF(MQ69&lt;&gt;"",HLOOKUP(COUNT($IN69:MQ69)+1,$G$4:$EH$8,MR$14,0)*$D69,IF($C69=MR$17,$G$7*$D69,""))</f>
        <v>11558.025133728188</v>
      </c>
      <c r="MS69" s="34">
        <f>IF(MR69&lt;&gt;"",HLOOKUP(COUNT($IN69:MR69)+1,$G$4:$EH$8,MS$14,0)*$D69,IF($C69=MS$17,$G$7*$D69,""))</f>
        <v>12367.086893089161</v>
      </c>
      <c r="MT69" s="34">
        <f>IF(MS69&lt;&gt;"",HLOOKUP(COUNT($IN69:MS69)+1,$G$4:$EH$8,MT$14,0)*$D69,IF($C69=MT$17,$G$7*$D69,""))</f>
        <v>13356.45384453629</v>
      </c>
      <c r="MU69" s="34">
        <f>IF(MT69&lt;&gt;"",HLOOKUP(COUNT($IN69:MT69)+1,$G$4:$EH$8,MU$14,0)*$D69,IF($C69=MU$17,$G$7*$D69,""))</f>
        <v>8767.7127585947237</v>
      </c>
      <c r="MV69" s="34">
        <f>IF(MU69&lt;&gt;"",HLOOKUP(COUNT($IN69:MU69)+1,$G$4:$EH$8,MV$14,0)*$D69,IF($C69=MV$17,$G$7*$D69,""))</f>
        <v>8767.7127585947237</v>
      </c>
      <c r="MW69" s="34">
        <f>IF(MV69&lt;&gt;"",HLOOKUP(COUNT($IN69:MV69)+1,$G$4:$EH$8,MW$14,0)*$D69,IF($C69=MW$17,$G$7*$D69,""))</f>
        <v>8767.7127585947237</v>
      </c>
      <c r="MX69" s="34">
        <f>IF(MW69&lt;&gt;"",HLOOKUP(COUNT($IN69:MW69)+1,$G$4:$EH$8,MX$14,0)*$D69,IF($C69=MX$17,$G$7*$D69,""))</f>
        <v>8767.7127585947237</v>
      </c>
      <c r="MY69" s="34">
        <f>IF(MX69&lt;&gt;"",HLOOKUP(COUNT($IN69:MX69)+1,$G$4:$EH$8,MY$14,0)*$D69,IF($C69=MY$17,$G$7*$D69,""))</f>
        <v>8767.7127585947237</v>
      </c>
      <c r="MZ69" s="34">
        <f>IF(MY69&lt;&gt;"",HLOOKUP(COUNT($IN69:MY69)+1,$G$4:$EH$8,MZ$14,0)*$D69,IF($C69=MZ$17,$G$7*$D69,""))</f>
        <v>8767.7127585947237</v>
      </c>
      <c r="NA69" s="34">
        <f>IF(MZ69&lt;&gt;"",HLOOKUP(COUNT($IN69:MZ69)+1,$G$4:$EH$8,NA$14,0)*$D69,IF($C69=NA$17,$G$7*$D69,""))</f>
        <v>8767.7127585947237</v>
      </c>
      <c r="NB69" s="34">
        <f>IF(NA69&lt;&gt;"",HLOOKUP(COUNT($IN69:NA69)+1,$G$4:$EH$8,NB$14,0)*$D69,IF($C69=NB$17,$G$7*$D69,""))</f>
        <v>8767.7127585947237</v>
      </c>
      <c r="NC69" s="34">
        <f>IF(NB69&lt;&gt;"",HLOOKUP(COUNT($IN69:NB69)+1,$G$4:$EH$8,NC$14,0)*$D69,IF($C69=NC$17,$G$7*$D69,""))</f>
        <v>8767.7127585947237</v>
      </c>
      <c r="ND69" s="34">
        <f>IF(NC69&lt;&gt;"",HLOOKUP(COUNT($IN69:NC69)+1,$G$4:$EH$8,ND$14,0)*$D69,IF($C69=ND$17,$G$7*$D69,""))</f>
        <v>8767.7127585947237</v>
      </c>
      <c r="NF69" s="34" t="str">
        <f>IF(NE69&lt;&gt;"",HLOOKUP(COUNT($NE69:NE69)+1,$G$4:$EH$8,NF$14,0)*$D69,IF($C69=NF$17,$G$8*$D69,""))</f>
        <v/>
      </c>
      <c r="NG69" s="34" t="str">
        <f>IF(NF69&lt;&gt;"",HLOOKUP(COUNT($NE69:NF69)+1,$G$4:$EH$8,NG$14,0)*$D69,IF($C69=NG$17,$G$8*$D69,""))</f>
        <v/>
      </c>
      <c r="NH69" s="34" t="str">
        <f>IF(NG69&lt;&gt;"",HLOOKUP(COUNT($NE69:NG69)+1,$G$4:$EH$8,NH$14,0)*$D69,IF($C69=NH$17,$G$8*$D69,""))</f>
        <v/>
      </c>
      <c r="NI69" s="34" t="str">
        <f>IF(NH69&lt;&gt;"",HLOOKUP(COUNT($NE69:NH69)+1,$G$4:$EH$8,NI$14,0)*$D69,IF($C69=NI$17,$G$8*$D69,""))</f>
        <v/>
      </c>
      <c r="NJ69" s="34" t="str">
        <f>IF(NI69&lt;&gt;"",HLOOKUP(COUNT($NE69:NI69)+1,$G$4:$EH$8,NJ$14,0)*$D69,IF($C69=NJ$17,$G$8*$D69,""))</f>
        <v/>
      </c>
      <c r="NK69" s="34" t="str">
        <f>IF(NJ69&lt;&gt;"",HLOOKUP(COUNT($NE69:NJ69)+1,$G$4:$EH$8,NK$14,0)*$D69,IF($C69=NK$17,$G$8*$D69,""))</f>
        <v/>
      </c>
      <c r="NL69" s="34" t="str">
        <f>IF(NK69&lt;&gt;"",HLOOKUP(COUNT($NE69:NK69)+1,$G$4:$EH$8,NL$14,0)*$D69,IF($C69=NL$17,$G$8*$D69,""))</f>
        <v/>
      </c>
      <c r="NM69" s="34" t="str">
        <f>IF(NL69&lt;&gt;"",HLOOKUP(COUNT($NE69:NL69)+1,$G$4:$EH$8,NM$14,0)*$D69,IF($C69=NM$17,$G$8*$D69,""))</f>
        <v/>
      </c>
      <c r="NN69" s="34" t="str">
        <f>IF(NM69&lt;&gt;"",HLOOKUP(COUNT($NE69:NM69)+1,$G$4:$EH$8,NN$14,0)*$D69,IF($C69=NN$17,$G$8*$D69,""))</f>
        <v/>
      </c>
      <c r="NO69" s="34" t="str">
        <f>IF(NN69&lt;&gt;"",HLOOKUP(COUNT($NE69:NN69)+1,$G$4:$EH$8,NO$14,0)*$D69,IF($C69=NO$17,$G$8*$D69,""))</f>
        <v/>
      </c>
      <c r="NP69" s="34" t="str">
        <f>IF(NO69&lt;&gt;"",HLOOKUP(COUNT($NE69:NO69)+1,$G$4:$EH$8,NP$14,0)*$D69,IF($C69=NP$17,$G$8*$D69,""))</f>
        <v/>
      </c>
      <c r="NQ69" s="34" t="str">
        <f>IF(NP69&lt;&gt;"",HLOOKUP(COUNT($NE69:NP69)+1,$G$4:$EH$8,NQ$14,0)*$D69,IF($C69=NQ$17,$G$8*$D69,""))</f>
        <v/>
      </c>
      <c r="NR69" s="34" t="str">
        <f>IF(NQ69&lt;&gt;"",HLOOKUP(COUNT($NE69:NQ69)+1,$G$4:$EH$8,NR$14,0)*$D69,IF($C69=NR$17,$G$8*$D69,""))</f>
        <v/>
      </c>
      <c r="NS69" s="34" t="str">
        <f>IF(NR69&lt;&gt;"",HLOOKUP(COUNT($NE69:NR69)+1,$G$4:$EH$8,NS$14,0)*$D69,IF($C69=NS$17,$G$8*$D69,""))</f>
        <v/>
      </c>
      <c r="NT69" s="34" t="str">
        <f>IF(NS69&lt;&gt;"",HLOOKUP(COUNT($NE69:NS69)+1,$G$4:$EH$8,NT$14,0)*$D69,IF($C69=NT$17,$G$8*$D69,""))</f>
        <v/>
      </c>
      <c r="NU69" s="34" t="str">
        <f>IF(NT69&lt;&gt;"",HLOOKUP(COUNT($NE69:NT69)+1,$G$4:$EH$8,NU$14,0)*$D69,IF($C69=NU$17,$G$8*$D69,""))</f>
        <v/>
      </c>
      <c r="NV69" s="34" t="str">
        <f>IF(NU69&lt;&gt;"",HLOOKUP(COUNT($NE69:NU69)+1,$G$4:$EH$8,NV$14,0)*$D69,IF($C69=NV$17,$G$8*$D69,""))</f>
        <v/>
      </c>
      <c r="NW69" s="34" t="str">
        <f>IF(NV69&lt;&gt;"",HLOOKUP(COUNT($NE69:NV69)+1,$G$4:$EH$8,NW$14,0)*$D69,IF($C69=NW$17,$G$8*$D69,""))</f>
        <v/>
      </c>
      <c r="NX69" s="34" t="str">
        <f>IF(NW69&lt;&gt;"",HLOOKUP(COUNT($NE69:NW69)+1,$G$4:$EH$8,NX$14,0)*$D69,IF($C69=NX$17,$G$8*$D69,""))</f>
        <v/>
      </c>
      <c r="NY69" s="34" t="str">
        <f>IF(NX69&lt;&gt;"",HLOOKUP(COUNT($NE69:NX69)+1,$G$4:$EH$8,NY$14,0)*$D69,IF($C69=NY$17,$G$8*$D69,""))</f>
        <v/>
      </c>
      <c r="NZ69" s="34" t="str">
        <f>IF(NY69&lt;&gt;"",HLOOKUP(COUNT($NE69:NY69)+1,$G$4:$EH$8,NZ$14,0)*$D69,IF($C69=NZ$17,$G$8*$D69,""))</f>
        <v/>
      </c>
      <c r="OA69" s="34" t="str">
        <f>IF(NZ69&lt;&gt;"",HLOOKUP(COUNT($NE69:NZ69)+1,$G$4:$EH$8,OA$14,0)*$D69,IF($C69=OA$17,$G$8*$D69,""))</f>
        <v/>
      </c>
      <c r="OB69" s="34" t="str">
        <f>IF(OA69&lt;&gt;"",HLOOKUP(COUNT($NE69:OA69)+1,$G$4:$EH$8,OB$14,0)*$D69,IF($C69=OB$17,$G$8*$D69,""))</f>
        <v/>
      </c>
      <c r="OC69" s="34" t="str">
        <f>IF(OB69&lt;&gt;"",HLOOKUP(COUNT($NE69:OB69)+1,$G$4:$EH$8,OC$14,0)*$D69,IF($C69=OC$17,$G$8*$D69,""))</f>
        <v/>
      </c>
      <c r="OD69" s="34" t="str">
        <f>IF(OC69&lt;&gt;"",HLOOKUP(COUNT($NE69:OC69)+1,$G$4:$EH$8,OD$14,0)*$D69,IF($C69=OD$17,$G$8*$D69,""))</f>
        <v/>
      </c>
      <c r="OE69" s="34" t="str">
        <f>IF(OD69&lt;&gt;"",HLOOKUP(COUNT($NE69:OD69)+1,$G$4:$EH$8,OE$14,0)*$D69,IF($C69=OE$17,$G$8*$D69,""))</f>
        <v/>
      </c>
      <c r="OF69" s="34" t="str">
        <f>IF(OE69&lt;&gt;"",HLOOKUP(COUNT($NE69:OE69)+1,$G$4:$EH$8,OF$14,0)*$D69,IF($C69=OF$17,$G$8*$D69,""))</f>
        <v/>
      </c>
      <c r="OG69" s="34" t="str">
        <f>IF(OF69&lt;&gt;"",HLOOKUP(COUNT($NE69:OF69)+1,$G$4:$EH$8,OG$14,0)*$D69,IF($C69=OG$17,$G$8*$D69,""))</f>
        <v/>
      </c>
      <c r="OH69" s="34" t="str">
        <f>IF(OG69&lt;&gt;"",HLOOKUP(COUNT($NE69:OG69)+1,$G$4:$EH$8,OH$14,0)*$D69,IF($C69=OH$17,$G$8*$D69,""))</f>
        <v/>
      </c>
      <c r="OI69" s="34" t="str">
        <f>IF(OH69&lt;&gt;"",HLOOKUP(COUNT($NE69:OH69)+1,$G$4:$EH$8,OI$14,0)*$D69,IF($C69=OI$17,$G$8*$D69,""))</f>
        <v/>
      </c>
      <c r="OJ69" s="34" t="str">
        <f>IF(OI69&lt;&gt;"",HLOOKUP(COUNT($NE69:OI69)+1,$G$4:$EH$8,OJ$14,0)*$D69,IF($C69=OJ$17,$G$8*$D69,""))</f>
        <v/>
      </c>
      <c r="OK69" s="34" t="str">
        <f>IF(OJ69&lt;&gt;"",HLOOKUP(COUNT($NE69:OJ69)+1,$G$4:$EH$8,OK$14,0)*$D69,IF($C69=OK$17,$G$8*$D69,""))</f>
        <v/>
      </c>
      <c r="OL69" s="34" t="str">
        <f>IF(OK69&lt;&gt;"",HLOOKUP(COUNT($NE69:OK69)+1,$G$4:$EH$8,OL$14,0)*$D69,IF($C69=OL$17,$G$8*$D69,""))</f>
        <v/>
      </c>
      <c r="OM69" s="34" t="str">
        <f>IF(OL69&lt;&gt;"",HLOOKUP(COUNT($NE69:OL69)+1,$G$4:$EH$8,OM$14,0)*$D69,IF($C69=OM$17,$G$8*$D69,""))</f>
        <v/>
      </c>
      <c r="ON69" s="34" t="str">
        <f>IF(OM69&lt;&gt;"",HLOOKUP(COUNT($NE69:OM69)+1,$G$4:$EH$8,ON$14,0)*$D69,IF($C69=ON$17,$G$8*$D69,""))</f>
        <v/>
      </c>
      <c r="OO69" s="34" t="str">
        <f>IF(ON69&lt;&gt;"",HLOOKUP(COUNT($NE69:ON69)+1,$G$4:$EH$8,OO$14,0)*$D69,IF($C69=OO$17,$G$8*$D69,""))</f>
        <v/>
      </c>
      <c r="OP69" s="34" t="str">
        <f>IF(OO69&lt;&gt;"",HLOOKUP(COUNT($NE69:OO69)+1,$G$4:$EH$8,OP$14,0)*$D69,IF($C69=OP$17,$G$8*$D69,""))</f>
        <v/>
      </c>
      <c r="OQ69" s="34" t="str">
        <f>IF(OP69&lt;&gt;"",HLOOKUP(COUNT($NE69:OP69)+1,$G$4:$EH$8,OQ$14,0)*$D69,IF($C69=OQ$17,$G$8*$D69,""))</f>
        <v/>
      </c>
      <c r="OR69" s="34" t="str">
        <f>IF(OQ69&lt;&gt;"",HLOOKUP(COUNT($NE69:OQ69)+1,$G$4:$EH$8,OR$14,0)*$D69,IF($C69=OR$17,$G$8*$D69,""))</f>
        <v/>
      </c>
      <c r="OS69" s="34" t="str">
        <f>IF(OR69&lt;&gt;"",HLOOKUP(COUNT($NE69:OR69)+1,$G$4:$EH$8,OS$14,0)*$D69,IF($C69=OS$17,$G$8*$D69,""))</f>
        <v/>
      </c>
      <c r="OT69" s="34" t="str">
        <f>IF(OS69&lt;&gt;"",HLOOKUP(COUNT($NE69:OS69)+1,$G$4:$EH$8,OT$14,0)*$D69,IF($C69=OT$17,$G$8*$D69,""))</f>
        <v/>
      </c>
      <c r="OU69" s="34" t="str">
        <f>IF(OT69&lt;&gt;"",HLOOKUP(COUNT($NE69:OT69)+1,$G$4:$EH$8,OU$14,0)*$D69,IF($C69=OU$17,$G$8*$D69,""))</f>
        <v/>
      </c>
      <c r="OV69" s="34" t="str">
        <f>IF(OU69&lt;&gt;"",HLOOKUP(COUNT($NE69:OU69)+1,$G$4:$EH$8,OV$14,0)*$D69,IF($C69=OV$17,$G$8*$D69,""))</f>
        <v/>
      </c>
      <c r="OW69" s="34" t="str">
        <f>IF(OV69&lt;&gt;"",HLOOKUP(COUNT($NE69:OV69)+1,$G$4:$EH$8,OW$14,0)*$D69,IF($C69=OW$17,$G$8*$D69,""))</f>
        <v/>
      </c>
      <c r="OX69" s="34" t="str">
        <f>IF(OW69&lt;&gt;"",HLOOKUP(COUNT($NE69:OW69)+1,$G$4:$EH$8,OX$14,0)*$D69,IF($C69=OX$17,$G$8*$D69,""))</f>
        <v/>
      </c>
      <c r="OY69" s="34" t="str">
        <f>IF(OX69&lt;&gt;"",HLOOKUP(COUNT($NE69:OX69)+1,$G$4:$EH$8,OY$14,0)*$D69,IF($C69=OY$17,$G$8*$D69,""))</f>
        <v/>
      </c>
      <c r="OZ69" s="34" t="str">
        <f>IF(OY69&lt;&gt;"",HLOOKUP(COUNT($NE69:OY69)+1,$G$4:$EH$8,OZ$14,0)*$D69,IF($C69=OZ$17,$G$8*$D69,""))</f>
        <v/>
      </c>
      <c r="PA69" s="34" t="str">
        <f>IF(OZ69&lt;&gt;"",HLOOKUP(COUNT($NE69:OZ69)+1,$G$4:$EH$8,PA$14,0)*$D69,IF($C69=PA$17,$G$8*$D69,""))</f>
        <v/>
      </c>
      <c r="PB69" s="34" t="str">
        <f>IF(PA69&lt;&gt;"",HLOOKUP(COUNT($NE69:PA69)+1,$G$4:$EH$8,PB$14,0)*$D69,IF($C69=PB$17,$G$8*$D69,""))</f>
        <v/>
      </c>
      <c r="PC69" s="34" t="str">
        <f>IF(PB69&lt;&gt;"",HLOOKUP(COUNT($NE69:PB69)+1,$G$4:$EH$8,PC$14,0)*$D69,IF($C69=PC$17,$G$8*$D69,""))</f>
        <v/>
      </c>
      <c r="PD69" s="34">
        <f>IF(PC69&lt;&gt;"",HLOOKUP(COUNT($NE69:PC69)+1,$G$4:$EH$8,PD$14,0)*$D69,IF($C69=PD$17,$G$8*$D69,""))</f>
        <v>175000</v>
      </c>
      <c r="PE69" s="34">
        <f>IF(PD69&lt;&gt;"",HLOOKUP(COUNT($NE69:PD69)+1,$G$4:$EH$8,PE$14,0)*$D69,IF($C69=PE$17,$G$8*$D69,""))</f>
        <v>0</v>
      </c>
      <c r="PF69" s="34">
        <f>IF(PE69&lt;&gt;"",HLOOKUP(COUNT($NE69:PE69)+1,$G$4:$EH$8,PF$14,0)*$D69,IF($C69=PF$17,$G$8*$D69,""))</f>
        <v>0</v>
      </c>
      <c r="PG69" s="34">
        <f>IF(PF69&lt;&gt;"",HLOOKUP(COUNT($NE69:PF69)+1,$G$4:$EH$8,PG$14,0)*$D69,IF($C69=PG$17,$G$8*$D69,""))</f>
        <v>0</v>
      </c>
      <c r="PH69" s="34">
        <f>IF(PG69&lt;&gt;"",HLOOKUP(COUNT($NE69:PG69)+1,$G$4:$EH$8,PH$14,0)*$D69,IF($C69=PH$17,$G$8*$D69,""))</f>
        <v>0</v>
      </c>
      <c r="PI69" s="34">
        <f>IF(PH69&lt;&gt;"",HLOOKUP(COUNT($NE69:PH69)+1,$G$4:$EH$8,PI$14,0)*$D69,IF($C69=PI$17,$G$8*$D69,""))</f>
        <v>0</v>
      </c>
      <c r="PJ69" s="34">
        <f>IF(PI69&lt;&gt;"",HLOOKUP(COUNT($NE69:PI69)+1,$G$4:$EH$8,PJ$14,0)*$D69,IF($C69=PJ$17,$G$8*$D69,""))</f>
        <v>0</v>
      </c>
      <c r="PK69" s="34">
        <f>IF(PJ69&lt;&gt;"",HLOOKUP(COUNT($NE69:PJ69)+1,$G$4:$EH$8,PK$14,0)*$D69,IF($C69=PK$17,$G$8*$D69,""))</f>
        <v>0</v>
      </c>
      <c r="PL69" s="34">
        <f>IF(PK69&lt;&gt;"",HLOOKUP(COUNT($NE69:PK69)+1,$G$4:$EH$8,PL$14,0)*$D69,IF($C69=PL$17,$G$8*$D69,""))</f>
        <v>0</v>
      </c>
      <c r="PM69" s="34">
        <f>IF(PL69&lt;&gt;"",HLOOKUP(COUNT($NE69:PL69)+1,$G$4:$EH$8,PM$14,0)*$D69,IF($C69=PM$17,$G$8*$D69,""))</f>
        <v>0</v>
      </c>
      <c r="PN69" s="34">
        <f>IF(PM69&lt;&gt;"",HLOOKUP(COUNT($NE69:PM69)+1,$G$4:$EH$8,PN$14,0)*$D69,IF($C69=PN$17,$G$8*$D69,""))</f>
        <v>0</v>
      </c>
      <c r="PO69" s="34">
        <f>IF(PN69&lt;&gt;"",HLOOKUP(COUNT($NE69:PN69)+1,$G$4:$EH$8,PO$14,0)*$D69,IF($C69=PO$17,$G$8*$D69,""))</f>
        <v>0</v>
      </c>
      <c r="PP69" s="34">
        <f>IF(PO69&lt;&gt;"",HLOOKUP(COUNT($NE69:PO69)+1,$G$4:$EH$8,PP$14,0)*$D69,IF($C69=PP$17,$G$8*$D69,""))</f>
        <v>0</v>
      </c>
      <c r="PQ69" s="34">
        <f>IF(PP69&lt;&gt;"",HLOOKUP(COUNT($NE69:PP69)+1,$G$4:$EH$8,PQ$14,0)*$D69,IF($C69=PQ$17,$G$8*$D69,""))</f>
        <v>0</v>
      </c>
      <c r="PR69" s="34">
        <f>IF(PQ69&lt;&gt;"",HLOOKUP(COUNT($NE69:PQ69)+1,$G$4:$EH$8,PR$14,0)*$D69,IF($C69=PR$17,$G$8*$D69,""))</f>
        <v>0</v>
      </c>
      <c r="PS69" s="34">
        <f>IF(PR69&lt;&gt;"",HLOOKUP(COUNT($NE69:PR69)+1,$G$4:$EH$8,PS$14,0)*$D69,IF($C69=PS$17,$G$8*$D69,""))</f>
        <v>0</v>
      </c>
      <c r="PT69" s="34">
        <f>IF(PS69&lt;&gt;"",HLOOKUP(COUNT($NE69:PS69)+1,$G$4:$EH$8,PT$14,0)*$D69,IF($C69=PT$17,$G$8*$D69,""))</f>
        <v>0</v>
      </c>
      <c r="PU69" s="34">
        <f>IF(PT69&lt;&gt;"",HLOOKUP(COUNT($NE69:PT69)+1,$G$4:$EH$8,PU$14,0)*$D69,IF($C69=PU$17,$G$8*$D69,""))</f>
        <v>0</v>
      </c>
      <c r="PV69" s="34">
        <f>IF(PU69&lt;&gt;"",HLOOKUP(COUNT($NE69:PU69)+1,$G$4:$EH$8,PV$14,0)*$D69,IF($C69=PV$17,$G$8*$D69,""))</f>
        <v>0</v>
      </c>
      <c r="PW69" s="34">
        <f>IF(PV69&lt;&gt;"",HLOOKUP(COUNT($NE69:PV69)+1,$G$4:$EH$8,PW$14,0)*$D69,IF($C69=PW$17,$G$8*$D69,""))</f>
        <v>0</v>
      </c>
      <c r="PX69" s="34">
        <f>IF(PW69&lt;&gt;"",HLOOKUP(COUNT($NE69:PW69)+1,$G$4:$EH$8,PX$14,0)*$D69,IF($C69=PX$17,$G$8*$D69,""))</f>
        <v>0</v>
      </c>
      <c r="PY69" s="34">
        <f>IF(PX69&lt;&gt;"",HLOOKUP(COUNT($NE69:PX69)+1,$G$4:$EH$8,PY$14,0)*$D69,IF($C69=PY$17,$G$8*$D69,""))</f>
        <v>0</v>
      </c>
      <c r="PZ69" s="34">
        <f>IF(PY69&lt;&gt;"",HLOOKUP(COUNT($NE69:PY69)+1,$G$4:$EH$8,PZ$14,0)*$D69,IF($C69=PZ$17,$G$8*$D69,""))</f>
        <v>0</v>
      </c>
      <c r="QA69" s="34">
        <f>IF(PZ69&lt;&gt;"",HLOOKUP(COUNT($NE69:PZ69)+1,$G$4:$EH$8,QA$14,0)*$D69,IF($C69=QA$17,$G$8*$D69,""))</f>
        <v>0</v>
      </c>
      <c r="QB69" s="34">
        <f>IF(QA69&lt;&gt;"",HLOOKUP(COUNT($NE69:QA69)+1,$G$4:$EH$8,QB$14,0)*$D69,IF($C69=QB$17,$G$8*$D69,""))</f>
        <v>0</v>
      </c>
      <c r="QC69" s="34">
        <f>IF(QB69&lt;&gt;"",HLOOKUP(COUNT($NE69:QB69)+1,$G$4:$EH$8,QC$14,0)*$D69,IF($C69=QC$17,$G$8*$D69,""))</f>
        <v>0</v>
      </c>
      <c r="QD69" s="34">
        <f>IF(QC69&lt;&gt;"",HLOOKUP(COUNT($NE69:QC69)+1,$G$4:$EH$8,QD$14,0)*$D69,IF($C69=QD$17,$G$8*$D69,""))</f>
        <v>0</v>
      </c>
      <c r="QE69" s="34">
        <f>IF(QD69&lt;&gt;"",HLOOKUP(COUNT($NE69:QD69)+1,$G$4:$EH$8,QE$14,0)*$D69,IF($C69=QE$17,$G$8*$D69,""))</f>
        <v>0</v>
      </c>
      <c r="QF69" s="34">
        <f>IF(QE69&lt;&gt;"",HLOOKUP(COUNT($NE69:QE69)+1,$G$4:$EH$8,QF$14,0)*$D69,IF($C69=QF$17,$G$8*$D69,""))</f>
        <v>0</v>
      </c>
      <c r="QG69" s="34">
        <f>IF(QF69&lt;&gt;"",HLOOKUP(COUNT($NE69:QF69)+1,$G$4:$EH$8,QG$14,0)*$D69,IF($C69=QG$17,$G$8*$D69,""))</f>
        <v>0</v>
      </c>
      <c r="QH69" s="34">
        <f>IF(QG69&lt;&gt;"",HLOOKUP(COUNT($NE69:QG69)+1,$G$4:$EH$8,QH$14,0)*$D69,IF($C69=QH$17,$G$8*$D69,""))</f>
        <v>0</v>
      </c>
      <c r="QI69" s="34">
        <f>IF(QH69&lt;&gt;"",HLOOKUP(COUNT($NE69:QH69)+1,$G$4:$EH$8,QI$14,0)*$D69,IF($C69=QI$17,$G$8*$D69,""))</f>
        <v>0</v>
      </c>
      <c r="QJ69" s="34">
        <f>IF(QI69&lt;&gt;"",HLOOKUP(COUNT($NE69:QI69)+1,$G$4:$EH$8,QJ$14,0)*$D69,IF($C69=QJ$17,$G$8*$D69,""))</f>
        <v>0</v>
      </c>
      <c r="QK69" s="34">
        <f>IF(QJ69&lt;&gt;"",HLOOKUP(COUNT($NE69:QJ69)+1,$G$4:$EH$8,QK$14,0)*$D69,IF($C69=QK$17,$G$8*$D69,""))</f>
        <v>0</v>
      </c>
      <c r="QL69" s="34">
        <f>IF(QK69&lt;&gt;"",HLOOKUP(COUNT($NE69:QK69)+1,$G$4:$EH$8,QL$14,0)*$D69,IF($C69=QL$17,$G$8*$D69,""))</f>
        <v>0</v>
      </c>
      <c r="QM69" s="34">
        <f>IF(QL69&lt;&gt;"",HLOOKUP(COUNT($NE69:QL69)+1,$G$4:$EH$8,QM$14,0)*$D69,IF($C69=QM$17,$G$8*$D69,""))</f>
        <v>0</v>
      </c>
      <c r="QN69" s="34">
        <f>IF(QM69&lt;&gt;"",HLOOKUP(COUNT($NE69:QM69)+1,$G$4:$EH$8,QN$14,0)*$D69,IF($C69=QN$17,$G$8*$D69,""))</f>
        <v>0</v>
      </c>
      <c r="QO69" s="34">
        <f>IF(QN69&lt;&gt;"",HLOOKUP(COUNT($NE69:QN69)+1,$G$4:$EH$8,QO$14,0)*$D69,IF($C69=QO$17,$G$8*$D69,""))</f>
        <v>0</v>
      </c>
      <c r="QP69" s="34">
        <f>IF(QO69&lt;&gt;"",HLOOKUP(COUNT($NE69:QO69)+1,$G$4:$EH$8,QP$14,0)*$D69,IF($C69=QP$17,$G$8*$D69,""))</f>
        <v>0</v>
      </c>
      <c r="QQ69" s="34">
        <f>IF(QP69&lt;&gt;"",HLOOKUP(COUNT($NE69:QP69)+1,$G$4:$EH$8,QQ$14,0)*$D69,IF($C69=QQ$17,$G$8*$D69,""))</f>
        <v>0</v>
      </c>
      <c r="QR69" s="34">
        <f>IF(QQ69&lt;&gt;"",HLOOKUP(COUNT($NE69:QQ69)+1,$G$4:$EH$8,QR$14,0)*$D69,IF($C69=QR$17,$G$8*$D69,""))</f>
        <v>0</v>
      </c>
      <c r="QS69" s="34">
        <f>IF(QR69&lt;&gt;"",HLOOKUP(COUNT($NE69:QR69)+1,$G$4:$EH$8,QS$14,0)*$D69,IF($C69=QS$17,$G$8*$D69,""))</f>
        <v>0</v>
      </c>
      <c r="QT69" s="34">
        <f>IF(QS69&lt;&gt;"",HLOOKUP(COUNT($NE69:QS69)+1,$G$4:$EH$8,QT$14,0)*$D69,IF($C69=QT$17,$G$8*$D69,""))</f>
        <v>0</v>
      </c>
      <c r="QU69" s="34">
        <f>IF(QT69&lt;&gt;"",HLOOKUP(COUNT($NE69:QT69)+1,$G$4:$EH$8,QU$14,0)*$D69,IF($C69=QU$17,$G$8*$D69,""))</f>
        <v>0</v>
      </c>
      <c r="QV69" s="34">
        <f>IF(QU69&lt;&gt;"",HLOOKUP(COUNT($NE69:QU69)+1,$G$4:$EH$8,QV$14,0)*$D69,IF($C69=QV$17,$G$8*$D69,""))</f>
        <v>0</v>
      </c>
      <c r="QW69" s="34">
        <f>IF(QV69&lt;&gt;"",HLOOKUP(COUNT($NE69:QV69)+1,$G$4:$EH$8,QW$14,0)*$D69,IF($C69=QW$17,$G$8*$D69,""))</f>
        <v>0</v>
      </c>
      <c r="QX69" s="34">
        <f>IF(QW69&lt;&gt;"",HLOOKUP(COUNT($NE69:QW69)+1,$G$4:$EH$8,QX$14,0)*$D69,IF($C69=QX$17,$G$8*$D69,""))</f>
        <v>0</v>
      </c>
      <c r="QY69" s="34">
        <f>IF(QX69&lt;&gt;"",HLOOKUP(COUNT($NE69:QX69)+1,$G$4:$EH$8,QY$14,0)*$D69,IF($C69=QY$17,$G$8*$D69,""))</f>
        <v>0</v>
      </c>
      <c r="QZ69" s="34">
        <f>IF(QY69&lt;&gt;"",HLOOKUP(COUNT($NE69:QY69)+1,$G$4:$EH$8,QZ$14,0)*$D69,IF($C69=QZ$17,$G$8*$D69,""))</f>
        <v>0</v>
      </c>
      <c r="RA69" s="34">
        <f>IF(QZ69&lt;&gt;"",HLOOKUP(COUNT($NE69:QZ69)+1,$G$4:$EH$8,RA$14,0)*$D69,IF($C69=RA$17,$G$8*$D69,""))</f>
        <v>0</v>
      </c>
      <c r="RB69" s="34">
        <f>IF(RA69&lt;&gt;"",HLOOKUP(COUNT($NE69:RA69)+1,$G$4:$EH$8,RB$14,0)*$D69,IF($C69=RB$17,$G$8*$D69,""))</f>
        <v>0</v>
      </c>
      <c r="RC69" s="34">
        <f>IF(RB69&lt;&gt;"",HLOOKUP(COUNT($NE69:RB69)+1,$G$4:$EH$8,RC$14,0)*$D69,IF($C69=RC$17,$G$8*$D69,""))</f>
        <v>0</v>
      </c>
      <c r="RD69" s="34">
        <f>IF(RC69&lt;&gt;"",HLOOKUP(COUNT($NE69:RC69)+1,$G$4:$EH$8,RD$14,0)*$D69,IF($C69=RD$17,$G$8*$D69,""))</f>
        <v>0</v>
      </c>
      <c r="RE69" s="34">
        <f>IF(RD69&lt;&gt;"",HLOOKUP(COUNT($NE69:RD69)+1,$G$4:$EH$8,RE$14,0)*$D69,IF($C69=RE$17,$G$8*$D69,""))</f>
        <v>0</v>
      </c>
      <c r="RF69" s="34">
        <f>IF(RE69&lt;&gt;"",HLOOKUP(COUNT($NE69:RE69)+1,$G$4:$EH$8,RF$14,0)*$D69,IF($C69=RF$17,$G$8*$D69,""))</f>
        <v>0</v>
      </c>
      <c r="RG69" s="34">
        <f>IF(RF69&lt;&gt;"",HLOOKUP(COUNT($NE69:RF69)+1,$G$4:$EH$8,RG$14,0)*$D69,IF($C69=RG$17,$G$8*$D69,""))</f>
        <v>0</v>
      </c>
      <c r="RH69" s="34">
        <f>IF(RG69&lt;&gt;"",HLOOKUP(COUNT($NE69:RG69)+1,$G$4:$EH$8,RH$14,0)*$D69,IF($C69=RH$17,$G$8*$D69,""))</f>
        <v>0</v>
      </c>
      <c r="RI69" s="34">
        <f>IF(RH69&lt;&gt;"",HLOOKUP(COUNT($NE69:RH69)+1,$G$4:$EH$8,RI$14,0)*$D69,IF($C69=RI$17,$G$8*$D69,""))</f>
        <v>0</v>
      </c>
      <c r="RJ69" s="34">
        <f>IF(RI69&lt;&gt;"",HLOOKUP(COUNT($NE69:RI69)+1,$G$4:$EH$8,RJ$14,0)*$D69,IF($C69=RJ$17,$G$8*$D69,""))</f>
        <v>0</v>
      </c>
      <c r="RK69" s="34">
        <f>IF(RJ69&lt;&gt;"",HLOOKUP(COUNT($NE69:RJ69)+1,$G$4:$EH$8,RK$14,0)*$D69,IF($C69=RK$17,$G$8*$D69,""))</f>
        <v>0</v>
      </c>
      <c r="RL69" s="34">
        <f>IF(RK69&lt;&gt;"",HLOOKUP(COUNT($NE69:RK69)+1,$G$4:$EH$8,RL$14,0)*$D69,IF($C69=RL$17,$G$8*$D69,""))</f>
        <v>0</v>
      </c>
      <c r="RM69" s="34">
        <f>IF(RL69&lt;&gt;"",HLOOKUP(COUNT($NE69:RL69)+1,$G$4:$EH$8,RM$14,0)*$D69,IF($C69=RM$17,$G$8*$D69,""))</f>
        <v>0</v>
      </c>
      <c r="RN69" s="34">
        <f>IF(RM69&lt;&gt;"",HLOOKUP(COUNT($NE69:RM69)+1,$G$4:$EH$8,RN$14,0)*$D69,IF($C69=RN$17,$G$8*$D69,""))</f>
        <v>0</v>
      </c>
      <c r="RO69" s="34">
        <f>IF(RN69&lt;&gt;"",HLOOKUP(COUNT($NE69:RN69)+1,$G$4:$EH$8,RO$14,0)*$D69,IF($C69=RO$17,$G$8*$D69,""))</f>
        <v>0</v>
      </c>
      <c r="RP69" s="34">
        <f>IF(RO69&lt;&gt;"",HLOOKUP(COUNT($NE69:RO69)+1,$G$4:$EH$8,RP$14,0)*$D69,IF($C69=RP$17,$G$8*$D69,""))</f>
        <v>0</v>
      </c>
      <c r="RQ69" s="34">
        <f>IF(RP69&lt;&gt;"",HLOOKUP(COUNT($NE69:RP69)+1,$G$4:$EH$8,RQ$14,0)*$D69,IF($C69=RQ$17,$G$8*$D69,""))</f>
        <v>0</v>
      </c>
      <c r="RR69" s="34">
        <f>IF(RQ69&lt;&gt;"",HLOOKUP(COUNT($NE69:RQ69)+1,$G$4:$EH$8,RR$14,0)*$D69,IF($C69=RR$17,$G$8*$D69,""))</f>
        <v>0</v>
      </c>
      <c r="RS69" s="34">
        <f>IF(RR69&lt;&gt;"",HLOOKUP(COUNT($NE69:RR69)+1,$G$4:$EH$8,RS$14,0)*$D69,IF($C69=RS$17,$G$8*$D69,""))</f>
        <v>0</v>
      </c>
      <c r="RT69" s="34">
        <f>IF(RS69&lt;&gt;"",HLOOKUP(COUNT($NE69:RS69)+1,$G$4:$EH$8,RT$14,0)*$D69,IF($C69=RT$17,$G$8*$D69,""))</f>
        <v>0</v>
      </c>
      <c r="RU69" s="34">
        <f>IF(RT69&lt;&gt;"",HLOOKUP(COUNT($NE69:RT69)+1,$G$4:$EH$8,RU$14,0)*$D69,IF($C69=RU$17,$G$8*$D69,""))</f>
        <v>0</v>
      </c>
      <c r="RW69" s="34" t="str">
        <f>IF(RV69&lt;&gt;"",HLOOKUP(COUNT($RV69:RV69)+1,$G$4:$EH$9,RW$14,0)*$D69,IF($C69=RW$17,$G$9*$D69,""))</f>
        <v/>
      </c>
      <c r="RX69" s="34" t="str">
        <f>IF(RW69&lt;&gt;"",HLOOKUP(COUNT($RV69:RW69)+1,$G$4:$EH$9,RX$14,0)*$D69,IF($C69=RX$17,$G$9*$D69,""))</f>
        <v/>
      </c>
      <c r="RY69" s="34" t="str">
        <f>IF(RX69&lt;&gt;"",HLOOKUP(COUNT($RV69:RX69)+1,$G$4:$EH$9,RY$14,0)*$D69,IF($C69=RY$17,$G$9*$D69,""))</f>
        <v/>
      </c>
      <c r="RZ69" s="34" t="str">
        <f>IF(RY69&lt;&gt;"",HLOOKUP(COUNT($RV69:RY69)+1,$G$4:$EH$9,RZ$14,0)*$D69,IF($C69=RZ$17,$G$9*$D69,""))</f>
        <v/>
      </c>
      <c r="SA69" s="34" t="str">
        <f>IF(RZ69&lt;&gt;"",HLOOKUP(COUNT($RV69:RZ69)+1,$G$4:$EH$9,SA$14,0)*$D69,IF($C69=SA$17,$G$9*$D69,""))</f>
        <v/>
      </c>
      <c r="SB69" s="34" t="str">
        <f>IF(SA69&lt;&gt;"",HLOOKUP(COUNT($RV69:SA69)+1,$G$4:$EH$9,SB$14,0)*$D69,IF($C69=SB$17,$G$9*$D69,""))</f>
        <v/>
      </c>
      <c r="SC69" s="34" t="str">
        <f>IF(SB69&lt;&gt;"",HLOOKUP(COUNT($RV69:SB69)+1,$G$4:$EH$9,SC$14,0)*$D69,IF($C69=SC$17,$G$9*$D69,""))</f>
        <v/>
      </c>
      <c r="SD69" s="34" t="str">
        <f>IF(SC69&lt;&gt;"",HLOOKUP(COUNT($RV69:SC69)+1,$G$4:$EH$9,SD$14,0)*$D69,IF($C69=SD$17,$G$9*$D69,""))</f>
        <v/>
      </c>
      <c r="SE69" s="34" t="str">
        <f>IF(SD69&lt;&gt;"",HLOOKUP(COUNT($RV69:SD69)+1,$G$4:$EH$9,SE$14,0)*$D69,IF($C69=SE$17,$G$9*$D69,""))</f>
        <v/>
      </c>
      <c r="SF69" s="34" t="str">
        <f>IF(SE69&lt;&gt;"",HLOOKUP(COUNT($RV69:SE69)+1,$G$4:$EH$9,SF$14,0)*$D69,IF($C69=SF$17,$G$9*$D69,""))</f>
        <v/>
      </c>
      <c r="SG69" s="34" t="str">
        <f>IF(SF69&lt;&gt;"",HLOOKUP(COUNT($RV69:SF69)+1,$G$4:$EH$9,SG$14,0)*$D69,IF($C69=SG$17,$G$9*$D69,""))</f>
        <v/>
      </c>
      <c r="SH69" s="34" t="str">
        <f>IF(SG69&lt;&gt;"",HLOOKUP(COUNT($RV69:SG69)+1,$G$4:$EH$9,SH$14,0)*$D69,IF($C69=SH$17,$G$9*$D69,""))</f>
        <v/>
      </c>
      <c r="SI69" s="34" t="str">
        <f>IF(SH69&lt;&gt;"",HLOOKUP(COUNT($RV69:SH69)+1,$G$4:$EH$9,SI$14,0)*$D69,IF($C69=SI$17,$G$9*$D69,""))</f>
        <v/>
      </c>
      <c r="SJ69" s="34" t="str">
        <f>IF(SI69&lt;&gt;"",HLOOKUP(COUNT($RV69:SI69)+1,$G$4:$EH$9,SJ$14,0)*$D69,IF($C69=SJ$17,$G$9*$D69,""))</f>
        <v/>
      </c>
      <c r="SK69" s="34" t="str">
        <f>IF(SJ69&lt;&gt;"",HLOOKUP(COUNT($RV69:SJ69)+1,$G$4:$EH$9,SK$14,0)*$D69,IF($C69=SK$17,$G$9*$D69,""))</f>
        <v/>
      </c>
      <c r="SL69" s="34" t="str">
        <f>IF(SK69&lt;&gt;"",HLOOKUP(COUNT($RV69:SK69)+1,$G$4:$EH$9,SL$14,0)*$D69,IF($C69=SL$17,$G$9*$D69,""))</f>
        <v/>
      </c>
      <c r="SM69" s="34" t="str">
        <f>IF(SL69&lt;&gt;"",HLOOKUP(COUNT($RV69:SL69)+1,$G$4:$EH$9,SM$14,0)*$D69,IF($C69=SM$17,$G$9*$D69,""))</f>
        <v/>
      </c>
      <c r="SN69" s="34" t="str">
        <f>IF(SM69&lt;&gt;"",HLOOKUP(COUNT($RV69:SM69)+1,$G$4:$EH$9,SN$14,0)*$D69,IF($C69=SN$17,$G$9*$D69,""))</f>
        <v/>
      </c>
      <c r="SO69" s="34" t="str">
        <f>IF(SN69&lt;&gt;"",HLOOKUP(COUNT($RV69:SN69)+1,$G$4:$EH$9,SO$14,0)*$D69,IF($C69=SO$17,$G$9*$D69,""))</f>
        <v/>
      </c>
      <c r="SP69" s="34" t="str">
        <f>IF(SO69&lt;&gt;"",HLOOKUP(COUNT($RV69:SO69)+1,$G$4:$EH$9,SP$14,0)*$D69,IF($C69=SP$17,$G$9*$D69,""))</f>
        <v/>
      </c>
      <c r="SQ69" s="34" t="str">
        <f>IF(SP69&lt;&gt;"",HLOOKUP(COUNT($RV69:SP69)+1,$G$4:$EH$9,SQ$14,0)*$D69,IF($C69=SQ$17,$G$9*$D69,""))</f>
        <v/>
      </c>
      <c r="SR69" s="34" t="str">
        <f>IF(SQ69&lt;&gt;"",HLOOKUP(COUNT($RV69:SQ69)+1,$G$4:$EH$9,SR$14,0)*$D69,IF($C69=SR$17,$G$9*$D69,""))</f>
        <v/>
      </c>
      <c r="SS69" s="34" t="str">
        <f>IF(SR69&lt;&gt;"",HLOOKUP(COUNT($RV69:SR69)+1,$G$4:$EH$9,SS$14,0)*$D69,IF($C69=SS$17,$G$9*$D69,""))</f>
        <v/>
      </c>
      <c r="ST69" s="34" t="str">
        <f>IF(SS69&lt;&gt;"",HLOOKUP(COUNT($RV69:SS69)+1,$G$4:$EH$9,ST$14,0)*$D69,IF($C69=ST$17,$G$9*$D69,""))</f>
        <v/>
      </c>
      <c r="SU69" s="34" t="str">
        <f>IF(ST69&lt;&gt;"",HLOOKUP(COUNT($RV69:ST69)+1,$G$4:$EH$9,SU$14,0)*$D69,IF($C69=SU$17,$G$9*$D69,""))</f>
        <v/>
      </c>
      <c r="SV69" s="34" t="str">
        <f>IF(SU69&lt;&gt;"",HLOOKUP(COUNT($RV69:SU69)+1,$G$4:$EH$9,SV$14,0)*$D69,IF($C69=SV$17,$G$9*$D69,""))</f>
        <v/>
      </c>
      <c r="SW69" s="34" t="str">
        <f>IF(SV69&lt;&gt;"",HLOOKUP(COUNT($RV69:SV69)+1,$G$4:$EH$9,SW$14,0)*$D69,IF($C69=SW$17,$G$9*$D69,""))</f>
        <v/>
      </c>
      <c r="SX69" s="34" t="str">
        <f>IF(SW69&lt;&gt;"",HLOOKUP(COUNT($RV69:SW69)+1,$G$4:$EH$9,SX$14,0)*$D69,IF($C69=SX$17,$G$9*$D69,""))</f>
        <v/>
      </c>
      <c r="SY69" s="34" t="str">
        <f>IF(SX69&lt;&gt;"",HLOOKUP(COUNT($RV69:SX69)+1,$G$4:$EH$9,SY$14,0)*$D69,IF($C69=SY$17,$G$9*$D69,""))</f>
        <v/>
      </c>
      <c r="SZ69" s="34" t="str">
        <f>IF(SY69&lt;&gt;"",HLOOKUP(COUNT($RV69:SY69)+1,$G$4:$EH$9,SZ$14,0)*$D69,IF($C69=SZ$17,$G$9*$D69,""))</f>
        <v/>
      </c>
      <c r="TA69" s="34" t="str">
        <f>IF(SZ69&lt;&gt;"",HLOOKUP(COUNT($RV69:SZ69)+1,$G$4:$EH$9,TA$14,0)*$D69,IF($C69=TA$17,$G$9*$D69,""))</f>
        <v/>
      </c>
      <c r="TB69" s="34" t="str">
        <f>IF(TA69&lt;&gt;"",HLOOKUP(COUNT($RV69:TA69)+1,$G$4:$EH$9,TB$14,0)*$D69,IF($C69=TB$17,$G$9*$D69,""))</f>
        <v/>
      </c>
      <c r="TC69" s="34" t="str">
        <f>IF(TB69&lt;&gt;"",HLOOKUP(COUNT($RV69:TB69)+1,$G$4:$EH$9,TC$14,0)*$D69,IF($C69=TC$17,$G$9*$D69,""))</f>
        <v/>
      </c>
      <c r="TD69" s="34" t="str">
        <f>IF(TC69&lt;&gt;"",HLOOKUP(COUNT($RV69:TC69)+1,$G$4:$EH$9,TD$14,0)*$D69,IF($C69=TD$17,$G$9*$D69,""))</f>
        <v/>
      </c>
      <c r="TE69" s="34" t="str">
        <f>IF(TD69&lt;&gt;"",HLOOKUP(COUNT($RV69:TD69)+1,$G$4:$EH$9,TE$14,0)*$D69,IF($C69=TE$17,$G$9*$D69,""))</f>
        <v/>
      </c>
      <c r="TF69" s="34" t="str">
        <f>IF(TE69&lt;&gt;"",HLOOKUP(COUNT($RV69:TE69)+1,$G$4:$EH$9,TF$14,0)*$D69,IF($C69=TF$17,$G$9*$D69,""))</f>
        <v/>
      </c>
      <c r="TG69" s="34" t="str">
        <f>IF(TF69&lt;&gt;"",HLOOKUP(COUNT($RV69:TF69)+1,$G$4:$EH$9,TG$14,0)*$D69,IF($C69=TG$17,$G$9*$D69,""))</f>
        <v/>
      </c>
      <c r="TH69" s="34" t="str">
        <f>IF(TG69&lt;&gt;"",HLOOKUP(COUNT($RV69:TG69)+1,$G$4:$EH$9,TH$14,0)*$D69,IF($C69=TH$17,$G$9*$D69,""))</f>
        <v/>
      </c>
      <c r="TI69" s="34" t="str">
        <f>IF(TH69&lt;&gt;"",HLOOKUP(COUNT($RV69:TH69)+1,$G$4:$EH$9,TI$14,0)*$D69,IF($C69=TI$17,$G$9*$D69,""))</f>
        <v/>
      </c>
      <c r="TJ69" s="34" t="str">
        <f>IF(TI69&lt;&gt;"",HLOOKUP(COUNT($RV69:TI69)+1,$G$4:$EH$9,TJ$14,0)*$D69,IF($C69=TJ$17,$G$9*$D69,""))</f>
        <v/>
      </c>
      <c r="TK69" s="34" t="str">
        <f>IF(TJ69&lt;&gt;"",HLOOKUP(COUNT($RV69:TJ69)+1,$G$4:$EH$9,TK$14,0)*$D69,IF($C69=TK$17,$G$9*$D69,""))</f>
        <v/>
      </c>
      <c r="TL69" s="34" t="str">
        <f>IF(TK69&lt;&gt;"",HLOOKUP(COUNT($RV69:TK69)+1,$G$4:$EH$9,TL$14,0)*$D69,IF($C69=TL$17,$G$9*$D69,""))</f>
        <v/>
      </c>
      <c r="TM69" s="34" t="str">
        <f>IF(TL69&lt;&gt;"",HLOOKUP(COUNT($RV69:TL69)+1,$G$4:$EH$9,TM$14,0)*$D69,IF($C69=TM$17,$G$9*$D69,""))</f>
        <v/>
      </c>
      <c r="TN69" s="34" t="str">
        <f>IF(TM69&lt;&gt;"",HLOOKUP(COUNT($RV69:TM69)+1,$G$4:$EH$9,TN$14,0)*$D69,IF($C69=TN$17,$G$9*$D69,""))</f>
        <v/>
      </c>
      <c r="TO69" s="34" t="str">
        <f>IF(TN69&lt;&gt;"",HLOOKUP(COUNT($RV69:TN69)+1,$G$4:$EH$9,TO$14,0)*$D69,IF($C69=TO$17,$G$9*$D69,""))</f>
        <v/>
      </c>
      <c r="TP69" s="34" t="str">
        <f>IF(TO69&lt;&gt;"",HLOOKUP(COUNT($RV69:TO69)+1,$G$4:$EH$9,TP$14,0)*$D69,IF($C69=TP$17,$G$9*$D69,""))</f>
        <v/>
      </c>
      <c r="TQ69" s="34" t="str">
        <f>IF(TP69&lt;&gt;"",HLOOKUP(COUNT($RV69:TP69)+1,$G$4:$EH$9,TQ$14,0)*$D69,IF($C69=TQ$17,$G$9*$D69,""))</f>
        <v/>
      </c>
      <c r="TR69" s="34" t="str">
        <f>IF(TQ69&lt;&gt;"",HLOOKUP(COUNT($RV69:TQ69)+1,$G$4:$EH$9,TR$14,0)*$D69,IF($C69=TR$17,$G$9*$D69,""))</f>
        <v/>
      </c>
      <c r="TS69" s="34" t="str">
        <f>IF(TR69&lt;&gt;"",HLOOKUP(COUNT($RV69:TR69)+1,$G$4:$EH$9,TS$14,0)*$D69,IF($C69=TS$17,$G$9*$D69,""))</f>
        <v/>
      </c>
      <c r="TT69" s="34" t="str">
        <f>IF(TS69&lt;&gt;"",HLOOKUP(COUNT($RV69:TS69)+1,$G$4:$EH$9,TT$14,0)*$D69,IF($C69=TT$17,$G$9*$D69,""))</f>
        <v/>
      </c>
      <c r="TU69" s="34">
        <f>IF(TT69&lt;&gt;"",HLOOKUP(COUNT($RV69:TT69)+1,$G$4:$EH$9,TU$14,0)*$D69,IF($C69=TU$17,$G$9*$D69,""))</f>
        <v>14500</v>
      </c>
      <c r="TV69" s="34">
        <f>IF(TU69&lt;&gt;"",HLOOKUP(COUNT($RV69:TU69)+1,$G$4:$EH$9,TV$14,0)*$D69,IF($C69=TV$17,$G$9*$D69,""))</f>
        <v>0</v>
      </c>
      <c r="TW69" s="34">
        <f>IF(TV69&lt;&gt;"",HLOOKUP(COUNT($RV69:TV69)+1,$G$4:$EH$9,TW$14,0)*$D69,IF($C69=TW$17,$G$9*$D69,""))</f>
        <v>0</v>
      </c>
      <c r="TX69" s="34">
        <f>IF(TW69&lt;&gt;"",HLOOKUP(COUNT($RV69:TW69)+1,$G$4:$EH$9,TX$14,0)*$D69,IF($C69=TX$17,$G$9*$D69,""))</f>
        <v>0</v>
      </c>
      <c r="TY69" s="34">
        <f>IF(TX69&lt;&gt;"",HLOOKUP(COUNT($RV69:TX69)+1,$G$4:$EH$9,TY$14,0)*$D69,IF($C69=TY$17,$G$9*$D69,""))</f>
        <v>0</v>
      </c>
      <c r="TZ69" s="34">
        <f>IF(TY69&lt;&gt;"",HLOOKUP(COUNT($RV69:TY69)+1,$G$4:$EH$9,TZ$14,0)*$D69,IF($C69=TZ$17,$G$9*$D69,""))</f>
        <v>0</v>
      </c>
      <c r="UA69" s="34">
        <f>IF(TZ69&lt;&gt;"",HLOOKUP(COUNT($RV69:TZ69)+1,$G$4:$EH$9,UA$14,0)*$D69,IF($C69=UA$17,$G$9*$D69,""))</f>
        <v>0</v>
      </c>
      <c r="UB69" s="34">
        <f>IF(UA69&lt;&gt;"",HLOOKUP(COUNT($RV69:UA69)+1,$G$4:$EH$9,UB$14,0)*$D69,IF($C69=UB$17,$G$9*$D69,""))</f>
        <v>0</v>
      </c>
      <c r="UC69" s="34">
        <f>IF(UB69&lt;&gt;"",HLOOKUP(COUNT($RV69:UB69)+1,$G$4:$EH$9,UC$14,0)*$D69,IF($C69=UC$17,$G$9*$D69,""))</f>
        <v>0</v>
      </c>
      <c r="UD69" s="34">
        <f>IF(UC69&lt;&gt;"",HLOOKUP(COUNT($RV69:UC69)+1,$G$4:$EH$9,UD$14,0)*$D69,IF($C69=UD$17,$G$9*$D69,""))</f>
        <v>0</v>
      </c>
      <c r="UE69" s="34">
        <f>IF(UD69&lt;&gt;"",HLOOKUP(COUNT($RV69:UD69)+1,$G$4:$EH$9,UE$14,0)*$D69,IF($C69=UE$17,$G$9*$D69,""))</f>
        <v>0</v>
      </c>
      <c r="UF69" s="34">
        <f>IF(UE69&lt;&gt;"",HLOOKUP(COUNT($RV69:UE69)+1,$G$4:$EH$9,UF$14,0)*$D69,IF($C69=UF$17,$G$9*$D69,""))</f>
        <v>0</v>
      </c>
      <c r="UG69" s="34">
        <f>IF(UF69&lt;&gt;"",HLOOKUP(COUNT($RV69:UF69)+1,$G$4:$EH$9,UG$14,0)*$D69,IF($C69=UG$17,$G$9*$D69,""))</f>
        <v>0</v>
      </c>
      <c r="UH69" s="34">
        <f>IF(UG69&lt;&gt;"",HLOOKUP(COUNT($RV69:UG69)+1,$G$4:$EH$9,UH$14,0)*$D69,IF($C69=UH$17,$G$9*$D69,""))</f>
        <v>0</v>
      </c>
      <c r="UI69" s="34">
        <f>IF(UH69&lt;&gt;"",HLOOKUP(COUNT($RV69:UH69)+1,$G$4:$EH$9,UI$14,0)*$D69,IF($C69=UI$17,$G$9*$D69,""))</f>
        <v>0</v>
      </c>
      <c r="UJ69" s="34">
        <f>IF(UI69&lt;&gt;"",HLOOKUP(COUNT($RV69:UI69)+1,$G$4:$EH$9,UJ$14,0)*$D69,IF($C69=UJ$17,$G$9*$D69,""))</f>
        <v>0</v>
      </c>
      <c r="UK69" s="34">
        <f>IF(UJ69&lt;&gt;"",HLOOKUP(COUNT($RV69:UJ69)+1,$G$4:$EH$9,UK$14,0)*$D69,IF($C69=UK$17,$G$9*$D69,""))</f>
        <v>0</v>
      </c>
      <c r="UL69" s="34">
        <f>IF(UK69&lt;&gt;"",HLOOKUP(COUNT($RV69:UK69)+1,$G$4:$EH$9,UL$14,0)*$D69,IF($C69=UL$17,$G$9*$D69,""))</f>
        <v>0</v>
      </c>
      <c r="UM69" s="34">
        <f>IF(UL69&lt;&gt;"",HLOOKUP(COUNT($RV69:UL69)+1,$G$4:$EH$9,UM$14,0)*$D69,IF($C69=UM$17,$G$9*$D69,""))</f>
        <v>0</v>
      </c>
      <c r="UN69" s="34">
        <f>IF(UM69&lt;&gt;"",HLOOKUP(COUNT($RV69:UM69)+1,$G$4:$EH$9,UN$14,0)*$D69,IF($C69=UN$17,$G$9*$D69,""))</f>
        <v>0</v>
      </c>
      <c r="UO69" s="34">
        <f>IF(UN69&lt;&gt;"",HLOOKUP(COUNT($RV69:UN69)+1,$G$4:$EH$9,UO$14,0)*$D69,IF($C69=UO$17,$G$9*$D69,""))</f>
        <v>0</v>
      </c>
      <c r="UP69" s="34">
        <f>IF(UO69&lt;&gt;"",HLOOKUP(COUNT($RV69:UO69)+1,$G$4:$EH$9,UP$14,0)*$D69,IF($C69=UP$17,$G$9*$D69,""))</f>
        <v>0</v>
      </c>
      <c r="UQ69" s="34">
        <f>IF(UP69&lt;&gt;"",HLOOKUP(COUNT($RV69:UP69)+1,$G$4:$EH$9,UQ$14,0)*$D69,IF($C69=UQ$17,$G$9*$D69,""))</f>
        <v>0</v>
      </c>
      <c r="UR69" s="34">
        <f>IF(UQ69&lt;&gt;"",HLOOKUP(COUNT($RV69:UQ69)+1,$G$4:$EH$9,UR$14,0)*$D69,IF($C69=UR$17,$G$9*$D69,""))</f>
        <v>0</v>
      </c>
      <c r="US69" s="34">
        <f>IF(UR69&lt;&gt;"",HLOOKUP(COUNT($RV69:UR69)+1,$G$4:$EH$9,US$14,0)*$D69,IF($C69=US$17,$G$9*$D69,""))</f>
        <v>0</v>
      </c>
      <c r="UT69" s="34">
        <f>IF(US69&lt;&gt;"",HLOOKUP(COUNT($RV69:US69)+1,$G$4:$EH$9,UT$14,0)*$D69,IF($C69=UT$17,$G$9*$D69,""))</f>
        <v>0</v>
      </c>
      <c r="UU69" s="34">
        <f>IF(UT69&lt;&gt;"",HLOOKUP(COUNT($RV69:UT69)+1,$G$4:$EH$9,UU$14,0)*$D69,IF($C69=UU$17,$G$9*$D69,""))</f>
        <v>0</v>
      </c>
      <c r="UV69" s="34">
        <f>IF(UU69&lt;&gt;"",HLOOKUP(COUNT($RV69:UU69)+1,$G$4:$EH$9,UV$14,0)*$D69,IF($C69=UV$17,$G$9*$D69,""))</f>
        <v>0</v>
      </c>
      <c r="UW69" s="34">
        <f>IF(UV69&lt;&gt;"",HLOOKUP(COUNT($RV69:UV69)+1,$G$4:$EH$9,UW$14,0)*$D69,IF($C69=UW$17,$G$9*$D69,""))</f>
        <v>0</v>
      </c>
      <c r="UX69" s="34">
        <f>IF(UW69&lt;&gt;"",HLOOKUP(COUNT($RV69:UW69)+1,$G$4:$EH$9,UX$14,0)*$D69,IF($C69=UX$17,$G$9*$D69,""))</f>
        <v>0</v>
      </c>
      <c r="UY69" s="34">
        <f>IF(UX69&lt;&gt;"",HLOOKUP(COUNT($RV69:UX69)+1,$G$4:$EH$9,UY$14,0)*$D69,IF($C69=UY$17,$G$9*$D69,""))</f>
        <v>0</v>
      </c>
      <c r="UZ69" s="34">
        <f>IF(UY69&lt;&gt;"",HLOOKUP(COUNT($RV69:UY69)+1,$G$4:$EH$9,UZ$14,0)*$D69,IF($C69=UZ$17,$G$9*$D69,""))</f>
        <v>0</v>
      </c>
      <c r="VA69" s="34">
        <f>IF(UZ69&lt;&gt;"",HLOOKUP(COUNT($RV69:UZ69)+1,$G$4:$EH$9,VA$14,0)*$D69,IF($C69=VA$17,$G$9*$D69,""))</f>
        <v>0</v>
      </c>
      <c r="VB69" s="34">
        <f>IF(VA69&lt;&gt;"",HLOOKUP(COUNT($RV69:VA69)+1,$G$4:$EH$9,VB$14,0)*$D69,IF($C69=VB$17,$G$9*$D69,""))</f>
        <v>0</v>
      </c>
      <c r="VC69" s="34">
        <f>IF(VB69&lt;&gt;"",HLOOKUP(COUNT($RV69:VB69)+1,$G$4:$EH$9,VC$14,0)*$D69,IF($C69=VC$17,$G$9*$D69,""))</f>
        <v>0</v>
      </c>
      <c r="VD69" s="34">
        <f>IF(VC69&lt;&gt;"",HLOOKUP(COUNT($RV69:VC69)+1,$G$4:$EH$9,VD$14,0)*$D69,IF($C69=VD$17,$G$9*$D69,""))</f>
        <v>0</v>
      </c>
      <c r="VE69" s="34">
        <f>IF(VD69&lt;&gt;"",HLOOKUP(COUNT($RV69:VD69)+1,$G$4:$EH$9,VE$14,0)*$D69,IF($C69=VE$17,$G$9*$D69,""))</f>
        <v>0</v>
      </c>
      <c r="VF69" s="34">
        <f>IF(VE69&lt;&gt;"",HLOOKUP(COUNT($RV69:VE69)+1,$G$4:$EH$9,VF$14,0)*$D69,IF($C69=VF$17,$G$9*$D69,""))</f>
        <v>0</v>
      </c>
      <c r="VG69" s="34">
        <f>IF(VF69&lt;&gt;"",HLOOKUP(COUNT($RV69:VF69)+1,$G$4:$EH$9,VG$14,0)*$D69,IF($C69=VG$17,$G$9*$D69,""))</f>
        <v>0</v>
      </c>
      <c r="VH69" s="34">
        <f>IF(VG69&lt;&gt;"",HLOOKUP(COUNT($RV69:VG69)+1,$G$4:$EH$9,VH$14,0)*$D69,IF($C69=VH$17,$G$9*$D69,""))</f>
        <v>0</v>
      </c>
      <c r="VI69" s="34">
        <f>IF(VH69&lt;&gt;"",HLOOKUP(COUNT($RV69:VH69)+1,$G$4:$EH$9,VI$14,0)*$D69,IF($C69=VI$17,$G$9*$D69,""))</f>
        <v>0</v>
      </c>
      <c r="VJ69" s="34">
        <f>IF(VI69&lt;&gt;"",HLOOKUP(COUNT($RV69:VI69)+1,$G$4:$EH$9,VJ$14,0)*$D69,IF($C69=VJ$17,$G$9*$D69,""))</f>
        <v>0</v>
      </c>
      <c r="VK69" s="34">
        <f>IF(VJ69&lt;&gt;"",HLOOKUP(COUNT($RV69:VJ69)+1,$G$4:$EH$9,VK$14,0)*$D69,IF($C69=VK$17,$G$9*$D69,""))</f>
        <v>0</v>
      </c>
      <c r="VL69" s="34">
        <f>IF(VK69&lt;&gt;"",HLOOKUP(COUNT($RV69:VK69)+1,$G$4:$EH$9,VL$14,0)*$D69,IF($C69=VL$17,$G$9*$D69,""))</f>
        <v>0</v>
      </c>
      <c r="VM69" s="34">
        <f>IF(VL69&lt;&gt;"",HLOOKUP(COUNT($RV69:VL69)+1,$G$4:$EH$9,VM$14,0)*$D69,IF($C69=VM$17,$G$9*$D69,""))</f>
        <v>0</v>
      </c>
      <c r="VN69" s="34">
        <f>IF(VM69&lt;&gt;"",HLOOKUP(COUNT($RV69:VM69)+1,$G$4:$EH$9,VN$14,0)*$D69,IF($C69=VN$17,$G$9*$D69,""))</f>
        <v>0</v>
      </c>
      <c r="VO69" s="34">
        <f>IF(VN69&lt;&gt;"",HLOOKUP(COUNT($RV69:VN69)+1,$G$4:$EH$9,VO$14,0)*$D69,IF($C69=VO$17,$G$9*$D69,""))</f>
        <v>0</v>
      </c>
      <c r="VP69" s="34">
        <f>IF(VO69&lt;&gt;"",HLOOKUP(COUNT($RV69:VO69)+1,$G$4:$EH$9,VP$14,0)*$D69,IF($C69=VP$17,$G$9*$D69,""))</f>
        <v>0</v>
      </c>
      <c r="VQ69" s="34">
        <f>IF(VP69&lt;&gt;"",HLOOKUP(COUNT($RV69:VP69)+1,$G$4:$EH$9,VQ$14,0)*$D69,IF($C69=VQ$17,$G$9*$D69,""))</f>
        <v>0</v>
      </c>
      <c r="VR69" s="34">
        <f>IF(VQ69&lt;&gt;"",HLOOKUP(COUNT($RV69:VQ69)+1,$G$4:$EH$9,VR$14,0)*$D69,IF($C69=VR$17,$G$9*$D69,""))</f>
        <v>0</v>
      </c>
      <c r="VS69" s="34">
        <f>IF(VR69&lt;&gt;"",HLOOKUP(COUNT($RV69:VR69)+1,$G$4:$EH$9,VS$14,0)*$D69,IF($C69=VS$17,$G$9*$D69,""))</f>
        <v>0</v>
      </c>
      <c r="VT69" s="34">
        <f>IF(VS69&lt;&gt;"",HLOOKUP(COUNT($RV69:VS69)+1,$G$4:$EH$9,VT$14,0)*$D69,IF($C69=VT$17,$G$9*$D69,""))</f>
        <v>0</v>
      </c>
      <c r="VU69" s="34">
        <f>IF(VT69&lt;&gt;"",HLOOKUP(COUNT($RV69:VT69)+1,$G$4:$EH$9,VU$14,0)*$D69,IF($C69=VU$17,$G$9*$D69,""))</f>
        <v>0</v>
      </c>
      <c r="VV69" s="34">
        <f>IF(VU69&lt;&gt;"",HLOOKUP(COUNT($RV69:VU69)+1,$G$4:$EH$9,VV$14,0)*$D69,IF($C69=VV$17,$G$9*$D69,""))</f>
        <v>0</v>
      </c>
      <c r="VW69" s="34">
        <f>IF(VV69&lt;&gt;"",HLOOKUP(COUNT($RV69:VV69)+1,$G$4:$EH$9,VW$14,0)*$D69,IF($C69=VW$17,$G$9*$D69,""))</f>
        <v>0</v>
      </c>
      <c r="VX69" s="34">
        <f>IF(VW69&lt;&gt;"",HLOOKUP(COUNT($RV69:VW69)+1,$G$4:$EH$9,VX$14,0)*$D69,IF($C69=VX$17,$G$9*$D69,""))</f>
        <v>0</v>
      </c>
      <c r="VY69" s="34">
        <f>IF(VX69&lt;&gt;"",HLOOKUP(COUNT($RV69:VX69)+1,$G$4:$EH$9,VY$14,0)*$D69,IF($C69=VY$17,$G$9*$D69,""))</f>
        <v>0</v>
      </c>
      <c r="VZ69" s="34">
        <f>IF(VY69&lt;&gt;"",HLOOKUP(COUNT($RV69:VY69)+1,$G$4:$EH$9,VZ$14,0)*$D69,IF($C69=VZ$17,$G$9*$D69,""))</f>
        <v>0</v>
      </c>
      <c r="WA69" s="34">
        <f>IF(VZ69&lt;&gt;"",HLOOKUP(COUNT($RV69:VZ69)+1,$G$4:$EH$9,WA$14,0)*$D69,IF($C69=WA$17,$G$9*$D69,""))</f>
        <v>0</v>
      </c>
      <c r="WB69" s="34">
        <f>IF(WA69&lt;&gt;"",HLOOKUP(COUNT($RV69:WA69)+1,$G$4:$EH$9,WB$14,0)*$D69,IF($C69=WB$17,$G$9*$D69,""))</f>
        <v>0</v>
      </c>
      <c r="WC69" s="34">
        <f>IF(WB69&lt;&gt;"",HLOOKUP(COUNT($RV69:WB69)+1,$G$4:$EH$9,WC$14,0)*$D69,IF($C69=WC$17,$G$9*$D69,""))</f>
        <v>0</v>
      </c>
      <c r="WD69" s="34">
        <f>IF(WC69&lt;&gt;"",HLOOKUP(COUNT($RV69:WC69)+1,$G$4:$EH$9,WD$14,0)*$D69,IF($C69=WD$17,$G$9*$D69,""))</f>
        <v>0</v>
      </c>
      <c r="WE69" s="34">
        <f>IF(WD69&lt;&gt;"",HLOOKUP(COUNT($RV69:WD69)+1,$G$4:$EH$9,WE$14,0)*$D69,IF($C69=WE$17,$G$9*$D69,""))</f>
        <v>0</v>
      </c>
      <c r="WF69" s="34">
        <f>IF(WE69&lt;&gt;"",HLOOKUP(COUNT($RV69:WE69)+1,$G$4:$EH$9,WF$14,0)*$D69,IF($C69=WF$17,$G$9*$D69,""))</f>
        <v>0</v>
      </c>
      <c r="WG69" s="34">
        <f>IF(WF69&lt;&gt;"",HLOOKUP(COUNT($RV69:WF69)+1,$G$4:$EH$9,WG$14,0)*$D69,IF($C69=WG$17,$G$9*$D69,""))</f>
        <v>0</v>
      </c>
      <c r="WH69" s="34">
        <f>IF(WG69&lt;&gt;"",HLOOKUP(COUNT($RV69:WG69)+1,$G$4:$EH$9,WH$14,0)*$D69,IF($C69=WH$17,$G$9*$D69,""))</f>
        <v>0</v>
      </c>
      <c r="WI69" s="34">
        <f>IF(WH69&lt;&gt;"",HLOOKUP(COUNT($RV69:WH69)+1,$G$4:$EH$9,WI$14,0)*$D69,IF($C69=WI$17,$G$9*$D69,""))</f>
        <v>0</v>
      </c>
      <c r="WJ69" s="34">
        <f>IF(WI69&lt;&gt;"",HLOOKUP(COUNT($RV69:WI69)+1,$G$4:$EH$9,WJ$14,0)*$D69,IF($C69=WJ$17,$G$9*$D69,""))</f>
        <v>0</v>
      </c>
      <c r="WK69" s="34">
        <f>IF(WJ69&lt;&gt;"",HLOOKUP(COUNT($RV69:WJ69)+1,$G$4:$EH$9,WK$14,0)*$D69,IF($C69=WK$17,$G$9*$D69,""))</f>
        <v>0</v>
      </c>
      <c r="WL69" s="34">
        <f>IF(WK69&lt;&gt;"",HLOOKUP(COUNT($RV69:WK69)+1,$G$4:$EH$9,WL$14,0)*$D69,IF($C69=WL$17,$G$9*$D69,""))</f>
        <v>0</v>
      </c>
    </row>
    <row r="70" spans="1:610" ht="15" x14ac:dyDescent="0.2">
      <c r="A70" s="25">
        <f t="shared" si="911"/>
        <v>4</v>
      </c>
      <c r="B70" s="1328" t="s">
        <v>83</v>
      </c>
      <c r="C70" s="62">
        <f t="shared" si="908"/>
        <v>52</v>
      </c>
      <c r="D70" s="30">
        <f>VLOOKUP(B70,Premissas!$R$8:$AD$18,(Histograma!A70+1),0)</f>
        <v>5</v>
      </c>
      <c r="G70" s="34" t="str">
        <f>IF(F70&lt;&gt;"",HLOOKUP(COUNT($F70:F70)+1,$G$4:$EH$8,G$14,0)*$D70,IF($C70=G$17,$G$5*$D70,""))</f>
        <v/>
      </c>
      <c r="H70" s="34" t="str">
        <f>IF(G70&lt;&gt;"",HLOOKUP(COUNT($F70:G70)+1,$G$4:$EH$8,H$14,0)*$D70,IF($C70=H$17,$G$5*$D70,""))</f>
        <v/>
      </c>
      <c r="I70" s="34" t="str">
        <f>IF(H70&lt;&gt;"",HLOOKUP(COUNT($F70:H70)+1,$G$4:$EH$8,I$14,0)*$D70,IF($C70=I$17,$G$5*$D70,""))</f>
        <v/>
      </c>
      <c r="J70" s="34" t="str">
        <f>IF(I70&lt;&gt;"",HLOOKUP(COUNT($F70:I70)+1,$G$4:$EH$8,J$14,0)*$D70,IF($C70=J$17,$G$5*$D70,""))</f>
        <v/>
      </c>
      <c r="K70" s="34" t="str">
        <f>IF(J70&lt;&gt;"",HLOOKUP(COUNT($F70:J70)+1,$G$4:$EH$8,K$14,0)*$D70,IF($C70=K$17,$G$5*$D70,""))</f>
        <v/>
      </c>
      <c r="L70" s="34" t="str">
        <f>IF(K70&lt;&gt;"",HLOOKUP(COUNT($F70:K70)+1,$G$4:$EH$8,L$14,0)*$D70,IF($C70=L$17,$G$5*$D70,""))</f>
        <v/>
      </c>
      <c r="M70" s="34" t="str">
        <f>IF(L70&lt;&gt;"",HLOOKUP(COUNT($F70:L70)+1,$G$4:$EH$8,M$14,0)*$D70,IF($C70=M$17,$G$5*$D70,""))</f>
        <v/>
      </c>
      <c r="N70" s="34" t="str">
        <f>IF(M70&lt;&gt;"",HLOOKUP(COUNT($F70:M70)+1,$G$4:$EH$8,N$14,0)*$D70,IF($C70=N$17,$G$5*$D70,""))</f>
        <v/>
      </c>
      <c r="O70" s="34" t="str">
        <f>IF(N70&lt;&gt;"",HLOOKUP(COUNT($F70:N70)+1,$G$4:$EH$8,O$14,0)*$D70,IF($C70=O$17,$G$5*$D70,""))</f>
        <v/>
      </c>
      <c r="P70" s="34" t="str">
        <f>IF(O70&lt;&gt;"",HLOOKUP(COUNT($F70:O70)+1,$G$4:$EH$8,P$14,0)*$D70,IF($C70=P$17,$G$5*$D70,""))</f>
        <v/>
      </c>
      <c r="Q70" s="34" t="str">
        <f>IF(P70&lt;&gt;"",HLOOKUP(COUNT($F70:P70)+1,$G$4:$EH$8,Q$14,0)*$D70,IF($C70=Q$17,$G$5*$D70,""))</f>
        <v/>
      </c>
      <c r="R70" s="34" t="str">
        <f>IF(Q70&lt;&gt;"",HLOOKUP(COUNT($F70:Q70)+1,$G$4:$EH$8,R$14,0)*$D70,IF($C70=R$17,$G$5*$D70,""))</f>
        <v/>
      </c>
      <c r="S70" s="34" t="str">
        <f>IF(R70&lt;&gt;"",HLOOKUP(COUNT($F70:R70)+1,$G$4:$EH$8,S$14,0)*$D70,IF($C70=S$17,$G$5*$D70,""))</f>
        <v/>
      </c>
      <c r="T70" s="34" t="str">
        <f>IF(S70&lt;&gt;"",HLOOKUP(COUNT($F70:S70)+1,$G$4:$EH$8,T$14,0)*$D70,IF($C70=T$17,$G$5*$D70,""))</f>
        <v/>
      </c>
      <c r="U70" s="34" t="str">
        <f>IF(T70&lt;&gt;"",HLOOKUP(COUNT($F70:T70)+1,$G$4:$EH$8,U$14,0)*$D70,IF($C70=U$17,$G$5*$D70,""))</f>
        <v/>
      </c>
      <c r="V70" s="34" t="str">
        <f>IF(U70&lt;&gt;"",HLOOKUP(COUNT($F70:U70)+1,$G$4:$EH$8,V$14,0)*$D70,IF($C70=V$17,$G$5*$D70,""))</f>
        <v/>
      </c>
      <c r="W70" s="34" t="str">
        <f>IF(V70&lt;&gt;"",HLOOKUP(COUNT($F70:V70)+1,$G$4:$EH$8,W$14,0)*$D70,IF($C70=W$17,$G$5*$D70,""))</f>
        <v/>
      </c>
      <c r="X70" s="34" t="str">
        <f>IF(W70&lt;&gt;"",HLOOKUP(COUNT($F70:W70)+1,$G$4:$EH$8,X$14,0)*$D70,IF($C70=X$17,$G$5*$D70,""))</f>
        <v/>
      </c>
      <c r="Y70" s="34" t="str">
        <f>IF(X70&lt;&gt;"",HLOOKUP(COUNT($F70:X70)+1,$G$4:$EH$8,Y$14,0)*$D70,IF($C70=Y$17,$G$5*$D70,""))</f>
        <v/>
      </c>
      <c r="Z70" s="34" t="str">
        <f>IF(Y70&lt;&gt;"",HLOOKUP(COUNT($F70:Y70)+1,$G$4:$EH$8,Z$14,0)*$D70,IF($C70=Z$17,$G$5*$D70,""))</f>
        <v/>
      </c>
      <c r="AA70" s="34" t="str">
        <f>IF(Z70&lt;&gt;"",HLOOKUP(COUNT($F70:Z70)+1,$G$4:$EH$8,AA$14,0)*$D70,IF($C70=AA$17,$G$5*$D70,""))</f>
        <v/>
      </c>
      <c r="AB70" s="34" t="str">
        <f>IF(AA70&lt;&gt;"",HLOOKUP(COUNT($F70:AA70)+1,$G$4:$EH$8,AB$14,0)*$D70,IF($C70=AB$17,$G$5*$D70,""))</f>
        <v/>
      </c>
      <c r="AC70" s="34" t="str">
        <f>IF(AB70&lt;&gt;"",HLOOKUP(COUNT($F70:AB70)+1,$G$4:$EH$8,AC$14,0)*$D70,IF($C70=AC$17,$G$5*$D70,""))</f>
        <v/>
      </c>
      <c r="AD70" s="34" t="str">
        <f>IF(AC70&lt;&gt;"",HLOOKUP(COUNT($F70:AC70)+1,$G$4:$EH$8,AD$14,0)*$D70,IF($C70=AD$17,$G$5*$D70,""))</f>
        <v/>
      </c>
      <c r="AE70" s="34" t="str">
        <f>IF(AD70&lt;&gt;"",HLOOKUP(COUNT($F70:AD70)+1,$G$4:$EH$8,AE$14,0)*$D70,IF($C70=AE$17,$G$5*$D70,""))</f>
        <v/>
      </c>
      <c r="AF70" s="34" t="str">
        <f>IF(AE70&lt;&gt;"",HLOOKUP(COUNT($F70:AE70)+1,$G$4:$EH$8,AF$14,0)*$D70,IF($C70=AF$17,$G$5*$D70,""))</f>
        <v/>
      </c>
      <c r="AG70" s="34" t="str">
        <f>IF(AF70&lt;&gt;"",HLOOKUP(COUNT($F70:AF70)+1,$G$4:$EH$8,AG$14,0)*$D70,IF($C70=AG$17,$G$5*$D70,""))</f>
        <v/>
      </c>
      <c r="AH70" s="34" t="str">
        <f>IF(AG70&lt;&gt;"",HLOOKUP(COUNT($F70:AG70)+1,$G$4:$EH$8,AH$14,0)*$D70,IF($C70=AH$17,$G$5*$D70,""))</f>
        <v/>
      </c>
      <c r="AI70" s="34" t="str">
        <f>IF(AH70&lt;&gt;"",HLOOKUP(COUNT($F70:AH70)+1,$G$4:$EH$8,AI$14,0)*$D70,IF($C70=AI$17,$G$5*$D70,""))</f>
        <v/>
      </c>
      <c r="AJ70" s="34" t="str">
        <f>IF(AI70&lt;&gt;"",HLOOKUP(COUNT($F70:AI70)+1,$G$4:$EH$8,AJ$14,0)*$D70,IF($C70=AJ$17,$G$5*$D70,""))</f>
        <v/>
      </c>
      <c r="AK70" s="34" t="str">
        <f>IF(AJ70&lt;&gt;"",HLOOKUP(COUNT($F70:AJ70)+1,$G$4:$EH$8,AK$14,0)*$D70,IF($C70=AK$17,$G$5*$D70,""))</f>
        <v/>
      </c>
      <c r="AL70" s="34" t="str">
        <f>IF(AK70&lt;&gt;"",HLOOKUP(COUNT($F70:AK70)+1,$G$4:$EH$8,AL$14,0)*$D70,IF($C70=AL$17,$G$5*$D70,""))</f>
        <v/>
      </c>
      <c r="AM70" s="34" t="str">
        <f>IF(AL70&lt;&gt;"",HLOOKUP(COUNT($F70:AL70)+1,$G$4:$EH$8,AM$14,0)*$D70,IF($C70=AM$17,$G$5*$D70,""))</f>
        <v/>
      </c>
      <c r="AN70" s="34" t="str">
        <f>IF(AM70&lt;&gt;"",HLOOKUP(COUNT($F70:AM70)+1,$G$4:$EH$8,AN$14,0)*$D70,IF($C70=AN$17,$G$5*$D70,""))</f>
        <v/>
      </c>
      <c r="AO70" s="34" t="str">
        <f>IF(AN70&lt;&gt;"",HLOOKUP(COUNT($F70:AN70)+1,$G$4:$EH$8,AO$14,0)*$D70,IF($C70=AO$17,$G$5*$D70,""))</f>
        <v/>
      </c>
      <c r="AP70" s="34" t="str">
        <f>IF(AO70&lt;&gt;"",HLOOKUP(COUNT($F70:AO70)+1,$G$4:$EH$8,AP$14,0)*$D70,IF($C70=AP$17,$G$5*$D70,""))</f>
        <v/>
      </c>
      <c r="AQ70" s="34" t="str">
        <f>IF(AP70&lt;&gt;"",HLOOKUP(COUNT($F70:AP70)+1,$G$4:$EH$8,AQ$14,0)*$D70,IF($C70=AQ$17,$G$5*$D70,""))</f>
        <v/>
      </c>
      <c r="AR70" s="34" t="str">
        <f>IF(AQ70&lt;&gt;"",HLOOKUP(COUNT($F70:AQ70)+1,$G$4:$EH$8,AR$14,0)*$D70,IF($C70=AR$17,$G$5*$D70,""))</f>
        <v/>
      </c>
      <c r="AS70" s="34" t="str">
        <f>IF(AR70&lt;&gt;"",HLOOKUP(COUNT($F70:AR70)+1,$G$4:$EH$8,AS$14,0)*$D70,IF($C70=AS$17,$G$5*$D70,""))</f>
        <v/>
      </c>
      <c r="AT70" s="34" t="str">
        <f>IF(AS70&lt;&gt;"",HLOOKUP(COUNT($F70:AS70)+1,$G$4:$EH$8,AT$14,0)*$D70,IF($C70=AT$17,$G$5*$D70,""))</f>
        <v/>
      </c>
      <c r="AU70" s="34" t="str">
        <f>IF(AT70&lt;&gt;"",HLOOKUP(COUNT($F70:AT70)+1,$G$4:$EH$8,AU$14,0)*$D70,IF($C70=AU$17,$G$5*$D70,""))</f>
        <v/>
      </c>
      <c r="AV70" s="34" t="str">
        <f>IF(AU70&lt;&gt;"",HLOOKUP(COUNT($F70:AU70)+1,$G$4:$EH$8,AV$14,0)*$D70,IF($C70=AV$17,$G$5*$D70,""))</f>
        <v/>
      </c>
      <c r="AW70" s="34" t="str">
        <f>IF(AV70&lt;&gt;"",HLOOKUP(COUNT($F70:AV70)+1,$G$4:$EH$8,AW$14,0)*$D70,IF($C70=AW$17,$G$5*$D70,""))</f>
        <v/>
      </c>
      <c r="AX70" s="34" t="str">
        <f>IF(AW70&lt;&gt;"",HLOOKUP(COUNT($F70:AW70)+1,$G$4:$EH$8,AX$14,0)*$D70,IF($C70=AX$17,$G$5*$D70,""))</f>
        <v/>
      </c>
      <c r="AY70" s="34" t="str">
        <f>IF(AX70&lt;&gt;"",HLOOKUP(COUNT($F70:AX70)+1,$G$4:$EH$8,AY$14,0)*$D70,IF($C70=AY$17,$G$5*$D70,""))</f>
        <v/>
      </c>
      <c r="AZ70" s="34" t="str">
        <f>IF(AY70&lt;&gt;"",HLOOKUP(COUNT($F70:AY70)+1,$G$4:$EH$8,AZ$14,0)*$D70,IF($C70=AZ$17,$G$5*$D70,""))</f>
        <v/>
      </c>
      <c r="BA70" s="34" t="str">
        <f>IF(AZ70&lt;&gt;"",HLOOKUP(COUNT($F70:AZ70)+1,$G$4:$EH$8,BA$14,0)*$D70,IF($C70=BA$17,$G$5*$D70,""))</f>
        <v/>
      </c>
      <c r="BB70" s="34" t="str">
        <f>IF(BA70&lt;&gt;"",HLOOKUP(COUNT($F70:BA70)+1,$G$4:$EH$8,BB$14,0)*$D70,IF($C70=BB$17,$G$5*$D70,""))</f>
        <v/>
      </c>
      <c r="BC70" s="34" t="str">
        <f>IF(BB70&lt;&gt;"",HLOOKUP(COUNT($F70:BB70)+1,$G$4:$EH$8,BC$14,0)*$D70,IF($C70=BC$17,$G$5*$D70,""))</f>
        <v/>
      </c>
      <c r="BD70" s="34" t="str">
        <f>IF(BC70&lt;&gt;"",HLOOKUP(COUNT($F70:BC70)+1,$G$4:$EH$8,BD$14,0)*$D70,IF($C70=BD$17,$G$5*$D70,""))</f>
        <v/>
      </c>
      <c r="BE70" s="34" t="str">
        <f>IF(BD70&lt;&gt;"",HLOOKUP(COUNT($F70:BD70)+1,$G$4:$EH$8,BE$14,0)*$D70,IF($C70=BE$17,$G$5*$D70,""))</f>
        <v/>
      </c>
      <c r="BF70" s="34">
        <f>IF(BE70&lt;&gt;"",HLOOKUP(COUNT($F70:BE70)+1,$G$4:$EH$8,BF$14,0)*$D70,IF($C70=BF$17,$G$5*$D70,""))</f>
        <v>0</v>
      </c>
      <c r="BG70" s="34">
        <f>IF(BF70&lt;&gt;"",HLOOKUP(COUNT($F70:BF70)+1,$G$4:$EH$8,BG$14,0)*$D70,IF($C70=BG$17,$G$5*$D70,""))</f>
        <v>0</v>
      </c>
      <c r="BH70" s="34" t="e">
        <f>IF(BG70&lt;&gt;"",HLOOKUP(COUNT($F70:BG70)+1,$G$4:$EH$8,BH$14,0)*$D70,IF($C70=BH$17,$G$5*$D70,""))</f>
        <v>#VALUE!</v>
      </c>
      <c r="BI70" s="34" t="e">
        <f>IF(BH70&lt;&gt;"",HLOOKUP(COUNT($F70:BH70)+1,$G$4:$EH$8,BI$14,0)*$D70,IF($C70=BI$17,$G$5*$D70,""))</f>
        <v>#VALUE!</v>
      </c>
      <c r="BJ70" s="34" t="e">
        <f>IF(BI70&lt;&gt;"",HLOOKUP(COUNT($F70:BI70)+1,$G$4:$EH$8,BJ$14,0)*$D70,IF($C70=BJ$17,$G$5*$D70,""))</f>
        <v>#VALUE!</v>
      </c>
      <c r="BK70" s="34" t="e">
        <f>IF(BJ70&lt;&gt;"",HLOOKUP(COUNT($F70:BJ70)+1,$G$4:$EH$8,BK$14,0)*$D70,IF($C70=BK$17,$G$5*$D70,""))</f>
        <v>#VALUE!</v>
      </c>
      <c r="BL70" s="34" t="e">
        <f>IF(BK70&lt;&gt;"",HLOOKUP(COUNT($F70:BK70)+1,$G$4:$EH$8,BL$14,0)*$D70,IF($C70=BL$17,$G$5*$D70,""))</f>
        <v>#VALUE!</v>
      </c>
      <c r="BM70" s="34" t="e">
        <f>IF(BL70&lt;&gt;"",HLOOKUP(COUNT($F70:BL70)+1,$G$4:$EH$8,BM$14,0)*$D70,IF($C70=BM$17,$G$5*$D70,""))</f>
        <v>#VALUE!</v>
      </c>
      <c r="BN70" s="34" t="e">
        <f>IF(BM70&lt;&gt;"",HLOOKUP(COUNT($F70:BM70)+1,$G$4:$EH$8,BN$14,0)*$D70,IF($C70=BN$17,$G$5*$D70,""))</f>
        <v>#VALUE!</v>
      </c>
      <c r="BO70" s="34" t="e">
        <f>IF(BN70&lt;&gt;"",HLOOKUP(COUNT($F70:BN70)+1,$G$4:$EH$8,BO$14,0)*$D70,IF($C70=BO$17,$G$5*$D70,""))</f>
        <v>#VALUE!</v>
      </c>
      <c r="BP70" s="34" t="e">
        <f>IF(BO70&lt;&gt;"",HLOOKUP(COUNT($F70:BO70)+1,$G$4:$EH$8,BP$14,0)*$D70,IF($C70=BP$17,$G$5*$D70,""))</f>
        <v>#VALUE!</v>
      </c>
      <c r="BQ70" s="34" t="e">
        <f>IF(BP70&lt;&gt;"",HLOOKUP(COUNT($F70:BP70)+1,$G$4:$EH$8,BQ$14,0)*$D70,IF($C70=BQ$17,$G$5*$D70,""))</f>
        <v>#VALUE!</v>
      </c>
      <c r="BR70" s="34" t="e">
        <f>IF(BQ70&lt;&gt;"",HLOOKUP(COUNT($F70:BQ70)+1,$G$4:$EH$8,BR$14,0)*$D70,IF($C70=BR$17,$G$5*$D70,""))</f>
        <v>#VALUE!</v>
      </c>
      <c r="BS70" s="34" t="e">
        <f>IF(BR70&lt;&gt;"",HLOOKUP(COUNT($F70:BR70)+1,$G$4:$EH$8,BS$14,0)*$D70,IF($C70=BS$17,$G$5*$D70,""))</f>
        <v>#VALUE!</v>
      </c>
      <c r="BT70" s="34" t="e">
        <f>IF(BS70&lt;&gt;"",HLOOKUP(COUNT($F70:BS70)+1,$G$4:$EH$8,BT$14,0)*$D70,IF($C70=BT$17,$G$5*$D70,""))</f>
        <v>#VALUE!</v>
      </c>
      <c r="BU70" s="34" t="e">
        <f>IF(BT70&lt;&gt;"",HLOOKUP(COUNT($F70:BT70)+1,$G$4:$EH$8,BU$14,0)*$D70,IF($C70=BU$17,$G$5*$D70,""))</f>
        <v>#VALUE!</v>
      </c>
      <c r="BV70" s="34" t="e">
        <f>IF(BU70&lt;&gt;"",HLOOKUP(COUNT($F70:BU70)+1,$G$4:$EH$8,BV$14,0)*$D70,IF($C70=BV$17,$G$5*$D70,""))</f>
        <v>#VALUE!</v>
      </c>
      <c r="BW70" s="34" t="e">
        <f>IF(BV70&lt;&gt;"",HLOOKUP(COUNT($F70:BV70)+1,$G$4:$EH$8,BW$14,0)*$D70,IF($C70=BW$17,$G$5*$D70,""))</f>
        <v>#VALUE!</v>
      </c>
      <c r="BX70" s="34" t="e">
        <f>IF(BW70&lt;&gt;"",HLOOKUP(COUNT($F70:BW70)+1,$G$4:$EH$8,BX$14,0)*$D70,IF($C70=BX$17,$G$5*$D70,""))</f>
        <v>#VALUE!</v>
      </c>
      <c r="BY70" s="34" t="e">
        <f>IF(BX70&lt;&gt;"",HLOOKUP(COUNT($F70:BX70)+1,$G$4:$EH$8,BY$14,0)*$D70,IF($C70=BY$17,$G$5*$D70,""))</f>
        <v>#VALUE!</v>
      </c>
      <c r="BZ70" s="34" t="e">
        <f>IF(BY70&lt;&gt;"",HLOOKUP(COUNT($F70:BY70)+1,$G$4:$EH$8,BZ$14,0)*$D70,IF($C70=BZ$17,$G$5*$D70,""))</f>
        <v>#VALUE!</v>
      </c>
      <c r="CA70" s="34" t="e">
        <f>IF(BZ70&lt;&gt;"",HLOOKUP(COUNT($F70:BZ70)+1,$G$4:$EH$8,CA$14,0)*$D70,IF($C70=CA$17,$G$5*$D70,""))</f>
        <v>#VALUE!</v>
      </c>
      <c r="CB70" s="34" t="e">
        <f>IF(CA70&lt;&gt;"",HLOOKUP(COUNT($F70:CA70)+1,$G$4:$EH$8,CB$14,0)*$D70,IF($C70=CB$17,$G$5*$D70,""))</f>
        <v>#VALUE!</v>
      </c>
      <c r="CC70" s="34" t="e">
        <f>IF(CB70&lt;&gt;"",HLOOKUP(COUNT($F70:CB70)+1,$G$4:$EH$8,CC$14,0)*$D70,IF($C70=CC$17,$G$5*$D70,""))</f>
        <v>#VALUE!</v>
      </c>
      <c r="CD70" s="34" t="e">
        <f>IF(CC70&lt;&gt;"",HLOOKUP(COUNT($F70:CC70)+1,$G$4:$EH$8,CD$14,0)*$D70,IF($C70=CD$17,$G$5*$D70,""))</f>
        <v>#VALUE!</v>
      </c>
      <c r="CE70" s="34" t="e">
        <f>IF(CD70&lt;&gt;"",HLOOKUP(COUNT($F70:CD70)+1,$G$4:$EH$8,CE$14,0)*$D70,IF($C70=CE$17,$G$5*$D70,""))</f>
        <v>#VALUE!</v>
      </c>
      <c r="CF70" s="34" t="e">
        <f>IF(CE70&lt;&gt;"",HLOOKUP(COUNT($F70:CE70)+1,$G$4:$EH$8,CF$14,0)*$D70,IF($C70=CF$17,$G$5*$D70,""))</f>
        <v>#VALUE!</v>
      </c>
      <c r="CG70" s="34" t="e">
        <f>IF(CF70&lt;&gt;"",HLOOKUP(COUNT($F70:CF70)+1,$G$4:$EH$8,CG$14,0)*$D70,IF($C70=CG$17,$G$5*$D70,""))</f>
        <v>#VALUE!</v>
      </c>
      <c r="CH70" s="34" t="e">
        <f>IF(CG70&lt;&gt;"",HLOOKUP(COUNT($F70:CG70)+1,$G$4:$EH$8,CH$14,0)*$D70,IF($C70=CH$17,$G$5*$D70,""))</f>
        <v>#VALUE!</v>
      </c>
      <c r="CI70" s="34" t="e">
        <f>IF(CH70&lt;&gt;"",HLOOKUP(COUNT($F70:CH70)+1,$G$4:$EH$8,CI$14,0)*$D70,IF($C70=CI$17,$G$5*$D70,""))</f>
        <v>#VALUE!</v>
      </c>
      <c r="CJ70" s="34" t="e">
        <f>IF(CI70&lt;&gt;"",HLOOKUP(COUNT($F70:CI70)+1,$G$4:$EH$8,CJ$14,0)*$D70,IF($C70=CJ$17,$G$5*$D70,""))</f>
        <v>#VALUE!</v>
      </c>
      <c r="CK70" s="34" t="e">
        <f>IF(CJ70&lt;&gt;"",HLOOKUP(COUNT($F70:CJ70)+1,$G$4:$EH$8,CK$14,0)*$D70,IF($C70=CK$17,$G$5*$D70,""))</f>
        <v>#VALUE!</v>
      </c>
      <c r="CL70" s="34" t="e">
        <f>IF(CK70&lt;&gt;"",HLOOKUP(COUNT($F70:CK70)+1,$G$4:$EH$8,CL$14,0)*$D70,IF($C70=CL$17,$G$5*$D70,""))</f>
        <v>#VALUE!</v>
      </c>
      <c r="CM70" s="34" t="e">
        <f>IF(CL70&lt;&gt;"",HLOOKUP(COUNT($F70:CL70)+1,$G$4:$EH$8,CM$14,0)*$D70,IF($C70=CM$17,$G$5*$D70,""))</f>
        <v>#VALUE!</v>
      </c>
      <c r="CN70" s="34" t="e">
        <f>IF(CM70&lt;&gt;"",HLOOKUP(COUNT($F70:CM70)+1,$G$4:$EH$8,CN$14,0)*$D70,IF($C70=CN$17,$G$5*$D70,""))</f>
        <v>#VALUE!</v>
      </c>
      <c r="CO70" s="34" t="e">
        <f>IF(CN70&lt;&gt;"",HLOOKUP(COUNT($F70:CN70)+1,$G$4:$EH$8,CO$14,0)*$D70,IF($C70=CO$17,$G$5*$D70,""))</f>
        <v>#VALUE!</v>
      </c>
      <c r="CP70" s="34" t="e">
        <f>IF(CO70&lt;&gt;"",HLOOKUP(COUNT($F70:CO70)+1,$G$4:$EH$8,CP$14,0)*$D70,IF($C70=CP$17,$G$5*$D70,""))</f>
        <v>#VALUE!</v>
      </c>
      <c r="CQ70" s="34" t="e">
        <f>IF(CP70&lt;&gt;"",HLOOKUP(COUNT($F70:CP70)+1,$G$4:$EH$8,CQ$14,0)*$D70,IF($C70=CQ$17,$G$5*$D70,""))</f>
        <v>#VALUE!</v>
      </c>
      <c r="CR70" s="34" t="e">
        <f>IF(CQ70&lt;&gt;"",HLOOKUP(COUNT($F70:CQ70)+1,$G$4:$EH$8,CR$14,0)*$D70,IF($C70=CR$17,$G$5*$D70,""))</f>
        <v>#VALUE!</v>
      </c>
      <c r="CS70" s="34" t="e">
        <f>IF(CR70&lt;&gt;"",HLOOKUP(COUNT($F70:CR70)+1,$G$4:$EH$8,CS$14,0)*$D70,IF($C70=CS$17,$G$5*$D70,""))</f>
        <v>#VALUE!</v>
      </c>
      <c r="CT70" s="34" t="e">
        <f>IF(CS70&lt;&gt;"",HLOOKUP(COUNT($F70:CS70)+1,$G$4:$EH$8,CT$14,0)*$D70,IF($C70=CT$17,$G$5*$D70,""))</f>
        <v>#VALUE!</v>
      </c>
      <c r="CU70" s="34" t="e">
        <f>IF(CT70&lt;&gt;"",HLOOKUP(COUNT($F70:CT70)+1,$G$4:$EH$8,CU$14,0)*$D70,IF($C70=CU$17,$G$5*$D70,""))</f>
        <v>#VALUE!</v>
      </c>
      <c r="CV70" s="34" t="e">
        <f>IF(CU70&lt;&gt;"",HLOOKUP(COUNT($F70:CU70)+1,$G$4:$EH$8,CV$14,0)*$D70,IF($C70=CV$17,$G$5*$D70,""))</f>
        <v>#VALUE!</v>
      </c>
      <c r="CW70" s="34" t="e">
        <f>IF(CV70&lt;&gt;"",HLOOKUP(COUNT($F70:CV70)+1,$G$4:$EH$8,CW$14,0)*$D70,IF($C70=CW$17,$G$5*$D70,""))</f>
        <v>#VALUE!</v>
      </c>
      <c r="CX70" s="34" t="e">
        <f>IF(CW70&lt;&gt;"",HLOOKUP(COUNT($F70:CW70)+1,$G$4:$EH$8,CX$14,0)*$D70,IF($C70=CX$17,$G$5*$D70,""))</f>
        <v>#VALUE!</v>
      </c>
      <c r="CY70" s="34" t="e">
        <f>IF(CX70&lt;&gt;"",HLOOKUP(COUNT($F70:CX70)+1,$G$4:$EH$8,CY$14,0)*$D70,IF($C70=CY$17,$G$5*$D70,""))</f>
        <v>#VALUE!</v>
      </c>
      <c r="CZ70" s="34" t="e">
        <f>IF(CY70&lt;&gt;"",HLOOKUP(COUNT($F70:CY70)+1,$G$4:$EH$8,CZ$14,0)*$D70,IF($C70=CZ$17,$G$5*$D70,""))</f>
        <v>#VALUE!</v>
      </c>
      <c r="DA70" s="34" t="e">
        <f>IF(CZ70&lt;&gt;"",HLOOKUP(COUNT($F70:CZ70)+1,$G$4:$EH$8,DA$14,0)*$D70,IF($C70=DA$17,$G$5*$D70,""))</f>
        <v>#VALUE!</v>
      </c>
      <c r="DB70" s="34" t="e">
        <f>IF(DA70&lt;&gt;"",HLOOKUP(COUNT($F70:DA70)+1,$G$4:$EH$8,DB$14,0)*$D70,IF($C70=DB$17,$G$5*$D70,""))</f>
        <v>#VALUE!</v>
      </c>
      <c r="DC70" s="34" t="e">
        <f>IF(DB70&lt;&gt;"",HLOOKUP(COUNT($F70:DB70)+1,$G$4:$EH$8,DC$14,0)*$D70,IF($C70=DC$17,$G$5*$D70,""))</f>
        <v>#VALUE!</v>
      </c>
      <c r="DD70" s="34" t="e">
        <f>IF(DC70&lt;&gt;"",HLOOKUP(COUNT($F70:DC70)+1,$G$4:$EH$8,DD$14,0)*$D70,IF($C70=DD$17,$G$5*$D70,""))</f>
        <v>#VALUE!</v>
      </c>
      <c r="DE70" s="34" t="e">
        <f>IF(DD70&lt;&gt;"",HLOOKUP(COUNT($F70:DD70)+1,$G$4:$EH$8,DE$14,0)*$D70,IF($C70=DE$17,$G$5*$D70,""))</f>
        <v>#VALUE!</v>
      </c>
      <c r="DF70" s="34" t="e">
        <f>IF(DE70&lt;&gt;"",HLOOKUP(COUNT($F70:DE70)+1,$G$4:$EH$8,DF$14,0)*$D70,IF($C70=DF$17,$G$5*$D70,""))</f>
        <v>#VALUE!</v>
      </c>
      <c r="DG70" s="34" t="e">
        <f>IF(DF70&lt;&gt;"",HLOOKUP(COUNT($F70:DF70)+1,$G$4:$EH$8,DG$14,0)*$D70,IF($C70=DG$17,$G$5*$D70,""))</f>
        <v>#VALUE!</v>
      </c>
      <c r="DH70" s="34" t="e">
        <f>IF(DG70&lt;&gt;"",HLOOKUP(COUNT($F70:DG70)+1,$G$4:$EH$8,DH$14,0)*$D70,IF($C70=DH$17,$G$5*$D70,""))</f>
        <v>#VALUE!</v>
      </c>
      <c r="DI70" s="34" t="e">
        <f>IF(DH70&lt;&gt;"",HLOOKUP(COUNT($F70:DH70)+1,$G$4:$EH$8,DI$14,0)*$D70,IF($C70=DI$17,$G$5*$D70,""))</f>
        <v>#VALUE!</v>
      </c>
      <c r="DJ70" s="34" t="e">
        <f>IF(DI70&lt;&gt;"",HLOOKUP(COUNT($F70:DI70)+1,$G$4:$EH$8,DJ$14,0)*$D70,IF($C70=DJ$17,$G$5*$D70,""))</f>
        <v>#VALUE!</v>
      </c>
      <c r="DK70" s="34" t="e">
        <f>IF(DJ70&lt;&gt;"",HLOOKUP(COUNT($F70:DJ70)+1,$G$4:$EH$8,DK$14,0)*$D70,IF($C70=DK$17,$G$5*$D70,""))</f>
        <v>#VALUE!</v>
      </c>
      <c r="DL70" s="34" t="e">
        <f>IF(DK70&lt;&gt;"",HLOOKUP(COUNT($F70:DK70)+1,$G$4:$EH$8,DL$14,0)*$D70,IF($C70=DL$17,$G$5*$D70,""))</f>
        <v>#VALUE!</v>
      </c>
      <c r="DM70" s="34" t="e">
        <f>IF(DL70&lt;&gt;"",HLOOKUP(COUNT($F70:DL70)+1,$G$4:$EH$8,DM$14,0)*$D70,IF($C70=DM$17,$G$5*$D70,""))</f>
        <v>#VALUE!</v>
      </c>
      <c r="DN70" s="34" t="e">
        <f>IF(DM70&lt;&gt;"",HLOOKUP(COUNT($F70:DM70)+1,$G$4:$EH$8,DN$14,0)*$D70,IF($C70=DN$17,$G$5*$D70,""))</f>
        <v>#VALUE!</v>
      </c>
      <c r="DO70" s="34" t="e">
        <f>IF(DN70&lt;&gt;"",HLOOKUP(COUNT($F70:DN70)+1,$G$4:$EH$8,DO$14,0)*$D70,IF($C70=DO$17,$G$5*$D70,""))</f>
        <v>#VALUE!</v>
      </c>
      <c r="DP70" s="34" t="e">
        <f>IF(DO70&lt;&gt;"",HLOOKUP(COUNT($F70:DO70)+1,$G$4:$EH$8,DP$14,0)*$D70,IF($C70=DP$17,$G$5*$D70,""))</f>
        <v>#VALUE!</v>
      </c>
      <c r="DQ70" s="34" t="e">
        <f>IF(DP70&lt;&gt;"",HLOOKUP(COUNT($F70:DP70)+1,$G$4:$EH$8,DQ$14,0)*$D70,IF($C70=DQ$17,$G$5*$D70,""))</f>
        <v>#VALUE!</v>
      </c>
      <c r="DR70" s="34" t="e">
        <f>IF(DQ70&lt;&gt;"",HLOOKUP(COUNT($F70:DQ70)+1,$G$4:$EH$8,DR$14,0)*$D70,IF($C70=DR$17,$G$5*$D70,""))</f>
        <v>#VALUE!</v>
      </c>
      <c r="DS70" s="34" t="e">
        <f>IF(DR70&lt;&gt;"",HLOOKUP(COUNT($F70:DR70)+1,$G$4:$EH$8,DS$14,0)*$D70,IF($C70=DS$17,$G$5*$D70,""))</f>
        <v>#VALUE!</v>
      </c>
      <c r="DT70" s="34" t="e">
        <f>IF(DS70&lt;&gt;"",HLOOKUP(COUNT($F70:DS70)+1,$G$4:$EH$8,DT$14,0)*$D70,IF($C70=DT$17,$G$5*$D70,""))</f>
        <v>#VALUE!</v>
      </c>
      <c r="DU70" s="34" t="e">
        <f>IF(DT70&lt;&gt;"",HLOOKUP(COUNT($F70:DT70)+1,$G$4:$EH$8,DU$14,0)*$D70,IF($C70=DU$17,$G$5*$D70,""))</f>
        <v>#VALUE!</v>
      </c>
      <c r="DV70" s="34" t="e">
        <f>IF(DU70&lt;&gt;"",HLOOKUP(COUNT($F70:DU70)+1,$G$4:$EH$8,DV$14,0)*$D70,IF($C70=DV$17,$G$5*$D70,""))</f>
        <v>#VALUE!</v>
      </c>
      <c r="DX70" s="34" t="str">
        <f>IF(DW70&lt;&gt;"",HLOOKUP(COUNT($DW70:DW70)+1,$G$4:$CX$8,DX$14,0)*$D70,IF($C70=DX$17,$G$6*$D70,""))</f>
        <v/>
      </c>
      <c r="DY70" s="34" t="str">
        <f>IF(DX70&lt;&gt;"",HLOOKUP(COUNT($DW70:DX70)+1,$G$4:$CX$8,DY$14,0)*$D70,IF($C70=DY$17,$G$6*$D70,""))</f>
        <v/>
      </c>
      <c r="DZ70" s="34" t="str">
        <f>IF(DY70&lt;&gt;"",HLOOKUP(COUNT($DW70:DY70)+1,$G$4:$CX$8,DZ$14,0)*$D70,IF($C70=DZ$17,$G$6*$D70,""))</f>
        <v/>
      </c>
      <c r="EA70" s="34" t="str">
        <f>IF(DZ70&lt;&gt;"",HLOOKUP(COUNT($DW70:DZ70)+1,$G$4:$CX$8,EA$14,0)*$D70,IF($C70=EA$17,$G$6*$D70,""))</f>
        <v/>
      </c>
      <c r="EB70" s="34" t="str">
        <f>IF(EA70&lt;&gt;"",HLOOKUP(COUNT($DW70:EA70)+1,$G$4:$CX$8,EB$14,0)*$D70,IF($C70=EB$17,$G$6*$D70,""))</f>
        <v/>
      </c>
      <c r="EC70" s="34" t="str">
        <f>IF(EB70&lt;&gt;"",HLOOKUP(COUNT($DW70:EB70)+1,$G$4:$CX$8,EC$14,0)*$D70,IF($C70=EC$17,$G$6*$D70,""))</f>
        <v/>
      </c>
      <c r="ED70" s="34" t="str">
        <f>IF(EC70&lt;&gt;"",HLOOKUP(COUNT($DW70:EC70)+1,$G$4:$CX$8,ED$14,0)*$D70,IF($C70=ED$17,$G$6*$D70,""))</f>
        <v/>
      </c>
      <c r="EE70" s="34" t="str">
        <f>IF(ED70&lt;&gt;"",HLOOKUP(COUNT($DW70:ED70)+1,$G$4:$CX$8,EE$14,0)*$D70,IF($C70=EE$17,$G$6*$D70,""))</f>
        <v/>
      </c>
      <c r="EF70" s="34" t="str">
        <f>IF(EE70&lt;&gt;"",HLOOKUP(COUNT($DW70:EE70)+1,$G$4:$CX$8,EF$14,0)*$D70,IF($C70=EF$17,$G$6*$D70,""))</f>
        <v/>
      </c>
      <c r="EG70" s="34" t="str">
        <f>IF(EF70&lt;&gt;"",HLOOKUP(COUNT($DW70:EF70)+1,$G$4:$CX$8,EG$14,0)*$D70,IF($C70=EG$17,$G$6*$D70,""))</f>
        <v/>
      </c>
      <c r="EH70" s="34" t="str">
        <f>IF(EG70&lt;&gt;"",HLOOKUP(COUNT($DW70:EG70)+1,$G$4:$CX$8,EH$14,0)*$D70,IF($C70=EH$17,$G$6*$D70,""))</f>
        <v/>
      </c>
      <c r="EI70" s="34" t="str">
        <f>IF(EH70&lt;&gt;"",HLOOKUP(COUNT($DW70:EH70)+1,$G$4:$CX$8,EI$14,0)*$D70,IF($C70=EI$17,$G$6*$D70,""))</f>
        <v/>
      </c>
      <c r="EJ70" s="34" t="str">
        <f>IF(EI70&lt;&gt;"",HLOOKUP(COUNT($DW70:EI70)+1,$G$4:$CX$8,EJ$14,0)*$D70,IF($C70=EJ$17,$G$6*$D70,""))</f>
        <v/>
      </c>
      <c r="EK70" s="34" t="str">
        <f>IF(EJ70&lt;&gt;"",HLOOKUP(COUNT($DW70:EJ70)+1,$G$4:$CX$8,EK$14,0)*$D70,IF($C70=EK$17,$G$6*$D70,""))</f>
        <v/>
      </c>
      <c r="EL70" s="34" t="str">
        <f>IF(EK70&lt;&gt;"",HLOOKUP(COUNT($DW70:EK70)+1,$G$4:$CX$8,EL$14,0)*$D70,IF($C70=EL$17,$G$6*$D70,""))</f>
        <v/>
      </c>
      <c r="EM70" s="34" t="str">
        <f>IF(EL70&lt;&gt;"",HLOOKUP(COUNT($DW70:EL70)+1,$G$4:$CX$8,EM$14,0)*$D70,IF($C70=EM$17,$G$6*$D70,""))</f>
        <v/>
      </c>
      <c r="EN70" s="34" t="str">
        <f>IF(EM70&lt;&gt;"",HLOOKUP(COUNT($DW70:EM70)+1,$G$4:$CX$8,EN$14,0)*$D70,IF($C70=EN$17,$G$6*$D70,""))</f>
        <v/>
      </c>
      <c r="EO70" s="34" t="str">
        <f>IF(EN70&lt;&gt;"",HLOOKUP(COUNT($DW70:EN70)+1,$G$4:$CX$8,EO$14,0)*$D70,IF($C70=EO$17,$G$6*$D70,""))</f>
        <v/>
      </c>
      <c r="EP70" s="34" t="str">
        <f>IF(EO70&lt;&gt;"",HLOOKUP(COUNT($DW70:EO70)+1,$G$4:$CX$8,EP$14,0)*$D70,IF($C70=EP$17,$G$6*$D70,""))</f>
        <v/>
      </c>
      <c r="EQ70" s="34" t="str">
        <f>IF(EP70&lt;&gt;"",HLOOKUP(COUNT($DW70:EP70)+1,$G$4:$CX$8,EQ$14,0)*$D70,IF($C70=EQ$17,$G$6*$D70,""))</f>
        <v/>
      </c>
      <c r="ER70" s="34" t="str">
        <f>IF(EQ70&lt;&gt;"",HLOOKUP(COUNT($DW70:EQ70)+1,$G$4:$CX$8,ER$14,0)*$D70,IF($C70=ER$17,$G$6*$D70,""))</f>
        <v/>
      </c>
      <c r="ES70" s="34" t="str">
        <f>IF(ER70&lt;&gt;"",HLOOKUP(COUNT($DW70:ER70)+1,$G$4:$CX$8,ES$14,0)*$D70,IF($C70=ES$17,$G$6*$D70,""))</f>
        <v/>
      </c>
      <c r="ET70" s="34" t="str">
        <f>IF(ES70&lt;&gt;"",HLOOKUP(COUNT($DW70:ES70)+1,$G$4:$CX$8,ET$14,0)*$D70,IF($C70=ET$17,$G$6*$D70,""))</f>
        <v/>
      </c>
      <c r="EU70" s="34" t="str">
        <f>IF(ET70&lt;&gt;"",HLOOKUP(COUNT($DW70:ET70)+1,$G$4:$CX$8,EU$14,0)*$D70,IF($C70=EU$17,$G$6*$D70,""))</f>
        <v/>
      </c>
      <c r="EV70" s="34" t="str">
        <f>IF(EU70&lt;&gt;"",HLOOKUP(COUNT($DW70:EU70)+1,$G$4:$CX$8,EV$14,0)*$D70,IF($C70=EV$17,$G$6*$D70,""))</f>
        <v/>
      </c>
      <c r="EW70" s="34" t="str">
        <f>IF(EV70&lt;&gt;"",HLOOKUP(COUNT($DW70:EV70)+1,$G$4:$CX$8,EW$14,0)*$D70,IF($C70=EW$17,$G$6*$D70,""))</f>
        <v/>
      </c>
      <c r="EX70" s="34" t="str">
        <f>IF(EW70&lt;&gt;"",HLOOKUP(COUNT($DW70:EW70)+1,$G$4:$CX$8,EX$14,0)*$D70,IF($C70=EX$17,$G$6*$D70,""))</f>
        <v/>
      </c>
      <c r="EY70" s="34" t="str">
        <f>IF(EX70&lt;&gt;"",HLOOKUP(COUNT($DW70:EX70)+1,$G$4:$CX$8,EY$14,0)*$D70,IF($C70=EY$17,$G$6*$D70,""))</f>
        <v/>
      </c>
      <c r="EZ70" s="34" t="str">
        <f>IF(EY70&lt;&gt;"",HLOOKUP(COUNT($DW70:EY70)+1,$G$4:$CX$8,EZ$14,0)*$D70,IF($C70=EZ$17,$G$6*$D70,""))</f>
        <v/>
      </c>
      <c r="FA70" s="34" t="str">
        <f>IF(EZ70&lt;&gt;"",HLOOKUP(COUNT($DW70:EZ70)+1,$G$4:$CX$8,FA$14,0)*$D70,IF($C70=FA$17,$G$6*$D70,""))</f>
        <v/>
      </c>
      <c r="FB70" s="34" t="str">
        <f>IF(FA70&lt;&gt;"",HLOOKUP(COUNT($DW70:FA70)+1,$G$4:$CX$8,FB$14,0)*$D70,IF($C70=FB$17,$G$6*$D70,""))</f>
        <v/>
      </c>
      <c r="FC70" s="34" t="str">
        <f>IF(FB70&lt;&gt;"",HLOOKUP(COUNT($DW70:FB70)+1,$G$4:$CX$8,FC$14,0)*$D70,IF($C70=FC$17,$G$6*$D70,""))</f>
        <v/>
      </c>
      <c r="FD70" s="34" t="str">
        <f>IF(FC70&lt;&gt;"",HLOOKUP(COUNT($DW70:FC70)+1,$G$4:$CX$8,FD$14,0)*$D70,IF($C70=FD$17,$G$6*$D70,""))</f>
        <v/>
      </c>
      <c r="FE70" s="34" t="str">
        <f>IF(FD70&lt;&gt;"",HLOOKUP(COUNT($DW70:FD70)+1,$G$4:$CX$8,FE$14,0)*$D70,IF($C70=FE$17,$G$6*$D70,""))</f>
        <v/>
      </c>
      <c r="FF70" s="34" t="str">
        <f>IF(FE70&lt;&gt;"",HLOOKUP(COUNT($DW70:FE70)+1,$G$4:$CX$8,FF$14,0)*$D70,IF($C70=FF$17,$G$6*$D70,""))</f>
        <v/>
      </c>
      <c r="FG70" s="34" t="str">
        <f>IF(FF70&lt;&gt;"",HLOOKUP(COUNT($DW70:FF70)+1,$G$4:$CX$8,FG$14,0)*$D70,IF($C70=FG$17,$G$6*$D70,""))</f>
        <v/>
      </c>
      <c r="FH70" s="34" t="str">
        <f>IF(FG70&lt;&gt;"",HLOOKUP(COUNT($DW70:FG70)+1,$G$4:$CX$8,FH$14,0)*$D70,IF($C70=FH$17,$G$6*$D70,""))</f>
        <v/>
      </c>
      <c r="FI70" s="34" t="str">
        <f>IF(FH70&lt;&gt;"",HLOOKUP(COUNT($DW70:FH70)+1,$G$4:$CX$8,FI$14,0)*$D70,IF($C70=FI$17,$G$6*$D70,""))</f>
        <v/>
      </c>
      <c r="FJ70" s="34" t="str">
        <f>IF(FI70&lt;&gt;"",HLOOKUP(COUNT($DW70:FI70)+1,$G$4:$CX$8,FJ$14,0)*$D70,IF($C70=FJ$17,$G$6*$D70,""))</f>
        <v/>
      </c>
      <c r="FK70" s="34" t="str">
        <f>IF(FJ70&lt;&gt;"",HLOOKUP(COUNT($DW70:FJ70)+1,$G$4:$CX$8,FK$14,0)*$D70,IF($C70=FK$17,$G$6*$D70,""))</f>
        <v/>
      </c>
      <c r="FL70" s="34" t="str">
        <f>IF(FK70&lt;&gt;"",HLOOKUP(COUNT($DW70:FK70)+1,$G$4:$CX$8,FL$14,0)*$D70,IF($C70=FL$17,$G$6*$D70,""))</f>
        <v/>
      </c>
      <c r="FM70" s="34" t="str">
        <f>IF(FL70&lt;&gt;"",HLOOKUP(COUNT($DW70:FL70)+1,$G$4:$CX$8,FM$14,0)*$D70,IF($C70=FM$17,$G$6*$D70,""))</f>
        <v/>
      </c>
      <c r="FN70" s="34" t="str">
        <f>IF(FM70&lt;&gt;"",HLOOKUP(COUNT($DW70:FM70)+1,$G$4:$CX$8,FN$14,0)*$D70,IF($C70=FN$17,$G$6*$D70,""))</f>
        <v/>
      </c>
      <c r="FO70" s="34" t="str">
        <f>IF(FN70&lt;&gt;"",HLOOKUP(COUNT($DW70:FN70)+1,$G$4:$CX$8,FO$14,0)*$D70,IF($C70=FO$17,$G$6*$D70,""))</f>
        <v/>
      </c>
      <c r="FP70" s="34" t="str">
        <f>IF(FO70&lt;&gt;"",HLOOKUP(COUNT($DW70:FO70)+1,$G$4:$CX$8,FP$14,0)*$D70,IF($C70=FP$17,$G$6*$D70,""))</f>
        <v/>
      </c>
      <c r="FQ70" s="34" t="str">
        <f>IF(FP70&lt;&gt;"",HLOOKUP(COUNT($DW70:FP70)+1,$G$4:$CX$8,FQ$14,0)*$D70,IF($C70=FQ$17,$G$6*$D70,""))</f>
        <v/>
      </c>
      <c r="FR70" s="34" t="str">
        <f>IF(FQ70&lt;&gt;"",HLOOKUP(COUNT($DW70:FQ70)+1,$G$4:$CX$8,FR$14,0)*$D70,IF($C70=FR$17,$G$6*$D70,""))</f>
        <v/>
      </c>
      <c r="FS70" s="34" t="str">
        <f>IF(FR70&lt;&gt;"",HLOOKUP(COUNT($DW70:FR70)+1,$G$4:$CX$8,FS$14,0)*$D70,IF($C70=FS$17,$G$6*$D70,""))</f>
        <v/>
      </c>
      <c r="FT70" s="34" t="str">
        <f>IF(FS70&lt;&gt;"",HLOOKUP(COUNT($DW70:FS70)+1,$G$4:$CX$8,FT$14,0)*$D70,IF($C70=FT$17,$G$6*$D70,""))</f>
        <v/>
      </c>
      <c r="FU70" s="34" t="str">
        <f>IF(FT70&lt;&gt;"",HLOOKUP(COUNT($DW70:FT70)+1,$G$4:$CX$8,FU$14,0)*$D70,IF($C70=FU$17,$G$6*$D70,""))</f>
        <v/>
      </c>
      <c r="FV70" s="34" t="str">
        <f>IF(FU70&lt;&gt;"",HLOOKUP(COUNT($DW70:FU70)+1,$G$4:$CX$8,FV$14,0)*$D70,IF($C70=FV$17,$G$6*$D70,""))</f>
        <v/>
      </c>
      <c r="FW70" s="34">
        <f>IF(FV70&lt;&gt;"",HLOOKUP(COUNT($DW70:FV70)+1,$G$4:$CX$8,FW$14,0)*$D70,IF($C70=FW$17,$G$6*$D70,""))</f>
        <v>0</v>
      </c>
      <c r="FX70" s="34">
        <f>IF(FW70&lt;&gt;"",HLOOKUP(COUNT($DW70:FW70)+1,$G$4:$CX$8,FX$14,0)*$D70,IF($C70=FX$17,$G$6*$D70,""))</f>
        <v>7500</v>
      </c>
      <c r="FY70" s="34">
        <f>IF(FX70&lt;&gt;"",HLOOKUP(COUNT($DW70:FX70)+1,$G$4:$CX$8,FY$14,0)*$D70,IF($C70=FY$17,$G$6*$D70,""))</f>
        <v>7500</v>
      </c>
      <c r="FZ70" s="34">
        <f>IF(FY70&lt;&gt;"",HLOOKUP(COUNT($DW70:FY70)+1,$G$4:$CX$8,FZ$14,0)*$D70,IF($C70=FZ$17,$G$6*$D70,""))</f>
        <v>7500</v>
      </c>
      <c r="GA70" s="34">
        <f>IF(FZ70&lt;&gt;"",HLOOKUP(COUNT($DW70:FZ70)+1,$G$4:$CX$8,GA$14,0)*$D70,IF($C70=GA$17,$G$6*$D70,""))</f>
        <v>9048.4582084179765</v>
      </c>
      <c r="GB70" s="34">
        <f>IF(GA70&lt;&gt;"",HLOOKUP(COUNT($DW70:GA70)+1,$G$4:$CX$8,GB$14,0)*$D70,IF($C70=GB$17,$G$6*$D70,""))</f>
        <v>11310.572760522478</v>
      </c>
      <c r="GC70" s="34">
        <f>IF(GB70&lt;&gt;"",HLOOKUP(COUNT($DW70:GB70)+1,$G$4:$CX$8,GC$14,0)*$D70,IF($C70=GC$17,$G$6*$D70,""))</f>
        <v>13572.687312626966</v>
      </c>
      <c r="GD70" s="34">
        <f>IF(GC70&lt;&gt;"",HLOOKUP(COUNT($DW70:GC70)+1,$G$4:$CX$8,GD$14,0)*$D70,IF($C70=GD$17,$G$6*$D70,""))</f>
        <v>15744.31728264728</v>
      </c>
      <c r="GE70" s="34">
        <f>IF(GD70&lt;&gt;"",HLOOKUP(COUNT($DW70:GD70)+1,$G$4:$CX$8,GE$14,0)*$D70,IF($C70=GE$17,$G$6*$D70,""))</f>
        <v>17948.521702217906</v>
      </c>
      <c r="GF70" s="34">
        <f>IF(GE70&lt;&gt;"",HLOOKUP(COUNT($DW70:GE70)+1,$G$4:$CX$8,GF$14,0)*$D70,IF($C70=GF$17,$G$6*$D70,""))</f>
        <v>20281.829523506218</v>
      </c>
      <c r="GG70" s="34">
        <f>IF(GF70&lt;&gt;"",HLOOKUP(COUNT($DW70:GF70)+1,$G$4:$CX$8,GG$14,0)*$D70,IF($C70=GG$17,$G$6*$D70,""))</f>
        <v>22512.830771091903</v>
      </c>
      <c r="GH70" s="34">
        <f>IF(GG70&lt;&gt;"",HLOOKUP(COUNT($DW70:GG70)+1,$G$4:$CX$8,GH$14,0)*$D70,IF($C70=GH$17,$G$6*$D70,""))</f>
        <v>24764.113848201101</v>
      </c>
      <c r="GI70" s="34">
        <f>IF(GH70&lt;&gt;"",HLOOKUP(COUNT($DW70:GH70)+1,$G$4:$CX$8,GI$14,0)*$D70,IF($C70=GI$17,$G$6*$D70,""))</f>
        <v>18573.085386150833</v>
      </c>
      <c r="GJ70" s="34">
        <f>IF(GI70&lt;&gt;"",HLOOKUP(COUNT($DW70:GI70)+1,$G$4:$CX$8,GJ$14,0)*$D70,IF($C70=GJ$17,$G$6*$D70,""))</f>
        <v>17644.431116843283</v>
      </c>
      <c r="GK70" s="34">
        <f>IF(GJ70&lt;&gt;"",HLOOKUP(COUNT($DW70:GJ70)+1,$G$4:$CX$8,GK$14,0)*$D70,IF($C70=GK$17,$G$6*$D70,""))</f>
        <v>19408.874228527617</v>
      </c>
      <c r="GL70" s="34">
        <f>IF(GK70&lt;&gt;"",HLOOKUP(COUNT($DW70:GK70)+1,$G$4:$CX$8,GL$14,0)*$D70,IF($C70=GL$17,$G$6*$D70,""))</f>
        <v>21349.761651380388</v>
      </c>
      <c r="GM70" s="34">
        <f>IF(GL70&lt;&gt;"",HLOOKUP(COUNT($DW70:GL70)+1,$G$4:$CX$8,GM$14,0)*$D70,IF($C70=GM$17,$G$6*$D70,""))</f>
        <v>23484.73781651842</v>
      </c>
      <c r="GN70" s="34">
        <f>IF(GM70&lt;&gt;"",HLOOKUP(COUNT($DW70:GM70)+1,$G$4:$CX$8,GN$14,0)*$D70,IF($C70=GN$17,$G$6*$D70,""))</f>
        <v>25833.211598170259</v>
      </c>
      <c r="GO70" s="34">
        <f>IF(GN70&lt;&gt;"",HLOOKUP(COUNT($DW70:GN70)+1,$G$4:$CX$8,GO$14,0)*$D70,IF($C70=GO$17,$G$6*$D70,""))</f>
        <v>24541.551018261736</v>
      </c>
      <c r="GP70" s="34">
        <f>IF(GO70&lt;&gt;"",HLOOKUP(COUNT($DW70:GO70)+1,$G$4:$CX$8,GP$14,0)*$D70,IF($C70=GP$17,$G$6*$D70,""))</f>
        <v>23314.473467348653</v>
      </c>
      <c r="GQ70" s="34">
        <f>IF(GP70&lt;&gt;"",HLOOKUP(COUNT($DW70:GP70)+1,$G$4:$CX$8,GQ$14,0)*$D70,IF($C70=GQ$17,$G$6*$D70,""))</f>
        <v>24946.486610063057</v>
      </c>
      <c r="GR70" s="34">
        <f>IF(GQ70&lt;&gt;"",HLOOKUP(COUNT($DW70:GQ70)+1,$G$4:$CX$8,GR$14,0)*$D70,IF($C70=GR$17,$G$6*$D70,""))</f>
        <v>26692.740672767472</v>
      </c>
      <c r="GS70" s="34">
        <f>IF(GR70&lt;&gt;"",HLOOKUP(COUNT($DW70:GR70)+1,$G$4:$CX$8,GS$14,0)*$D70,IF($C70=GS$17,$G$6*$D70,""))</f>
        <v>28561.232519861194</v>
      </c>
      <c r="GT70" s="34">
        <f>IF(GS70&lt;&gt;"",HLOOKUP(COUNT($DW70:GS70)+1,$G$4:$CX$8,GT$14,0)*$D70,IF($C70=GT$17,$G$6*$D70,""))</f>
        <v>31417.355771847309</v>
      </c>
      <c r="GU70" s="34">
        <f>IF(GT70&lt;&gt;"",HLOOKUP(COUNT($DW70:GT70)+1,$G$4:$CX$8,GU$14,0)*$D70,IF($C70=GU$17,$G$6*$D70,""))</f>
        <v>26704.75240607022</v>
      </c>
      <c r="GV70" s="34">
        <f>IF(GU70&lt;&gt;"",HLOOKUP(COUNT($DW70:GU70)+1,$G$4:$CX$8,GV$14,0)*$D70,IF($C70=GV$17,$G$6*$D70,""))</f>
        <v>25369.514785766714</v>
      </c>
      <c r="GW70" s="34">
        <f>IF(GV70&lt;&gt;"",HLOOKUP(COUNT($DW70:GV70)+1,$G$4:$CX$8,GW$14,0)*$D70,IF($C70=GW$17,$G$6*$D70,""))</f>
        <v>26637.990525055047</v>
      </c>
      <c r="GX70" s="34">
        <f>IF(GW70&lt;&gt;"",HLOOKUP(COUNT($DW70:GW70)+1,$G$4:$CX$8,GX$14,0)*$D70,IF($C70=GX$17,$G$6*$D70,""))</f>
        <v>27969.890051307804</v>
      </c>
      <c r="GY70" s="34">
        <f>IF(GX70&lt;&gt;"",HLOOKUP(COUNT($DW70:GX70)+1,$G$4:$CX$8,GY$14,0)*$D70,IF($C70=GY$17,$G$6*$D70,""))</f>
        <v>29368.38455387318</v>
      </c>
      <c r="GZ70" s="34">
        <f>IF(GY70&lt;&gt;"",HLOOKUP(COUNT($DW70:GY70)+1,$G$4:$CX$8,GZ$14,0)*$D70,IF($C70=GZ$17,$G$6*$D70,""))</f>
        <v>31424.171472644306</v>
      </c>
      <c r="HA70" s="34">
        <f>IF(GZ70&lt;&gt;"",HLOOKUP(COUNT($DW70:GZ70)+1,$G$4:$CX$8,HA$14,0)*$D70,IF($C70=HA$17,$G$6*$D70,""))</f>
        <v>28281.754325379879</v>
      </c>
      <c r="HB70" s="34">
        <f>IF(HA70&lt;&gt;"",HLOOKUP(COUNT($DW70:HA70)+1,$G$4:$CX$8,HB$14,0)*$D70,IF($C70=HB$17,$G$6*$D70,""))</f>
        <v>25453.578892841902</v>
      </c>
      <c r="HC70" s="34">
        <f>IF(HB70&lt;&gt;"",HLOOKUP(COUNT($DW70:HB70)+1,$G$4:$CX$8,HC$14,0)*$D70,IF($C70=HC$17,$G$6*$D70,""))</f>
        <v>27235.329415340824</v>
      </c>
      <c r="HD70" s="34">
        <f>IF(HC70&lt;&gt;"",HLOOKUP(COUNT($DW70:HC70)+1,$G$4:$CX$8,HD$14,0)*$D70,IF($C70=HD$17,$G$6*$D70,""))</f>
        <v>29141.802474414675</v>
      </c>
      <c r="HE70" s="34">
        <f>IF(HD70&lt;&gt;"",HLOOKUP(COUNT($DW70:HD70)+1,$G$4:$CX$8,HE$14,0)*$D70,IF($C70=HE$17,$G$6*$D70,""))</f>
        <v>31181.728647623713</v>
      </c>
      <c r="HF70" s="34">
        <f>IF(HE70&lt;&gt;"",HLOOKUP(COUNT($DW70:HE70)+1,$G$4:$CX$8,HF$14,0)*$D70,IF($C70=HF$17,$G$6*$D70,""))</f>
        <v>33676.266939433612</v>
      </c>
      <c r="HG70" s="34">
        <f>IF(HF70&lt;&gt;"",HLOOKUP(COUNT($DW70:HF70)+1,$G$4:$CX$8,HG$14,0)*$D70,IF($C70=HG$17,$G$6*$D70,""))</f>
        <v>28961.589567912906</v>
      </c>
      <c r="HH70" s="34">
        <f>IF(HG70&lt;&gt;"",HLOOKUP(COUNT($DW70:HG70)+1,$G$4:$CX$8,HH$14,0)*$D70,IF($C70=HH$17,$G$6*$D70,""))</f>
        <v>27513.510089517258</v>
      </c>
      <c r="HI70" s="34">
        <f>IF(HH70&lt;&gt;"",HLOOKUP(COUNT($DW70:HH70)+1,$G$4:$CX$8,HI$14,0)*$D70,IF($C70=HI$17,$G$6*$D70,""))</f>
        <v>28889.18559399313</v>
      </c>
      <c r="HJ70" s="34">
        <f>IF(HI70&lt;&gt;"",HLOOKUP(COUNT($DW70:HI70)+1,$G$4:$CX$8,HJ$14,0)*$D70,IF($C70=HJ$17,$G$6*$D70,""))</f>
        <v>30333.644873692774</v>
      </c>
      <c r="HK70" s="34">
        <f>IF(HJ70&lt;&gt;"",HLOOKUP(COUNT($DW70:HJ70)+1,$G$4:$CX$8,HK$14,0)*$D70,IF($C70=HK$17,$G$6*$D70,""))</f>
        <v>31850.327117377412</v>
      </c>
      <c r="HL70" s="34">
        <f>IF(HK70&lt;&gt;"",HLOOKUP(COUNT($DW70:HK70)+1,$G$4:$CX$8,HL$14,0)*$D70,IF($C70=HL$17,$G$6*$D70,""))</f>
        <v>34079.850015593824</v>
      </c>
      <c r="HM70" s="34">
        <f>IF(HL70&lt;&gt;"",HLOOKUP(COUNT($DW70:HL70)+1,$G$4:$CX$8,HM$14,0)*$D70,IF($C70=HM$17,$G$6*$D70,""))</f>
        <v>30671.865014034454</v>
      </c>
      <c r="HN70" s="34">
        <f>IF(HM70&lt;&gt;"",HLOOKUP(COUNT($DW70:HM70)+1,$G$4:$CX$8,HN$14,0)*$D70,IF($C70=HN$17,$G$6*$D70,""))</f>
        <v>27604.678512631006</v>
      </c>
      <c r="HO70" s="34">
        <f>IF(HN70&lt;&gt;"",HLOOKUP(COUNT($DW70:HN70)+1,$G$4:$CX$8,HO$14,0)*$D70,IF($C70=HO$17,$G$6*$D70,""))</f>
        <v>29537.006008515182</v>
      </c>
      <c r="HP70" s="34">
        <f>IF(HO70&lt;&gt;"",HLOOKUP(COUNT($DW70:HO70)+1,$G$4:$CX$8,HP$14,0)*$D70,IF($C70=HP$17,$G$6*$D70,""))</f>
        <v>31604.59642911124</v>
      </c>
      <c r="HQ70" s="34">
        <f>IF(HP70&lt;&gt;"",HLOOKUP(COUNT($DW70:HP70)+1,$G$4:$CX$8,HQ$14,0)*$D70,IF($C70=HQ$17,$G$6*$D70,""))</f>
        <v>33816.918179149026</v>
      </c>
      <c r="HR70" s="34">
        <f>IF(HQ70&lt;&gt;"",HLOOKUP(COUNT($DW70:HQ70)+1,$G$4:$CX$8,HR$14,0)*$D70,IF($C70=HR$17,$G$6*$D70,""))</f>
        <v>36522.271633480945</v>
      </c>
      <c r="HS70" s="34">
        <f>IF(HR70&lt;&gt;"",HLOOKUP(COUNT($DW70:HR70)+1,$G$4:$CX$8,HS$14,0)*$D70,IF($C70=HS$17,$G$6*$D70,""))</f>
        <v>31774.376321128417</v>
      </c>
      <c r="HT70" s="34">
        <f>IF(HS70&lt;&gt;"",HLOOKUP(COUNT($DW70:HS70)+1,$G$4:$CX$8,HT$14,0)*$D70,IF($C70=HT$17,$G$6*$D70,""))</f>
        <v>30185.657505072006</v>
      </c>
      <c r="HU70" s="34">
        <f>IF(HT70&lt;&gt;"",HLOOKUP(COUNT($DW70:HT70)+1,$G$4:$CX$8,HU$14,0)*$D70,IF($C70=HU$17,$G$6*$D70,""))</f>
        <v>31694.940380325599</v>
      </c>
      <c r="HV70" s="34">
        <f>IF(HU70&lt;&gt;"",HLOOKUP(COUNT($DW70:HU70)+1,$G$4:$CX$8,HV$14,0)*$D70,IF($C70=HV$17,$G$6*$D70,""))</f>
        <v>33279.687399341885</v>
      </c>
      <c r="HW70" s="34">
        <f>IF(HV70&lt;&gt;"",HLOOKUP(COUNT($DW70:HV70)+1,$G$4:$CX$8,HW$14,0)*$D70,IF($C70=HW$17,$G$6*$D70,""))</f>
        <v>34943.671769308989</v>
      </c>
      <c r="HX70" s="34">
        <f>IF(HW70&lt;&gt;"",HLOOKUP(COUNT($DW70:HW70)+1,$G$4:$CX$8,HX$14,0)*$D70,IF($C70=HX$17,$G$6*$D70,""))</f>
        <v>37389.728793160604</v>
      </c>
      <c r="HY70" s="34">
        <f>IF(HX70&lt;&gt;"",HLOOKUP(COUNT($DW70:HX70)+1,$G$4:$CX$8,HY$14,0)*$D70,IF($C70=HY$17,$G$6*$D70,""))</f>
        <v>33650.755913844543</v>
      </c>
      <c r="HZ70" s="34">
        <f>IF(HY70&lt;&gt;"",HLOOKUP(COUNT($DW70:HY70)+1,$G$4:$CX$8,HZ$14,0)*$D70,IF($C70=HZ$17,$G$6*$D70,""))</f>
        <v>30285.680322460095</v>
      </c>
      <c r="IA70" s="34">
        <f>IF(HZ70&lt;&gt;"",HLOOKUP(COUNT($DW70:HZ70)+1,$G$4:$CX$8,IA$14,0)*$D70,IF($C70=IA$17,$G$6*$D70,""))</f>
        <v>32405.677945032297</v>
      </c>
      <c r="IB70" s="34">
        <f>IF(IA70&lt;&gt;"",HLOOKUP(COUNT($DW70:IA70)+1,$G$4:$CX$8,IB$14,0)*$D70,IF($C70=IB$17,$G$6*$D70,""))</f>
        <v>34674.075401184564</v>
      </c>
      <c r="IC70" s="34">
        <f>IF(IB70&lt;&gt;"",HLOOKUP(COUNT($DW70:IB70)+1,$G$4:$CX$8,IC$14,0)*$D70,IF($C70=IC$17,$G$6*$D70,""))</f>
        <v>37101.260679267478</v>
      </c>
      <c r="ID70" s="34">
        <f>IF(IC70&lt;&gt;"",HLOOKUP(COUNT($DW70:IC70)+1,$G$4:$CX$8,ID$14,0)*$D70,IF($C70=ID$17,$G$6*$D70,""))</f>
        <v>40069.36153360887</v>
      </c>
      <c r="IE70" s="34">
        <f>IF(ID70&lt;&gt;"",HLOOKUP(COUNT($DW70:ID70)+1,$G$4:$CX$8,IE$14,0)*$D70,IF($C70=IE$17,$G$6*$D70,""))</f>
        <v>26078.945912591145</v>
      </c>
      <c r="IF70" s="34">
        <f>IF(IE70&lt;&gt;"",HLOOKUP(COUNT($DW70:IE70)+1,$G$4:$CX$8,IF$14,0)*$D70,IF($C70=IF$17,$G$6*$D70,""))</f>
        <v>26078.945912591145</v>
      </c>
      <c r="IG70" s="34">
        <f>IF(IF70&lt;&gt;"",HLOOKUP(COUNT($DW70:IF70)+1,$G$4:$CX$8,IG$14,0)*$D70,IF($C70=IG$17,$G$6*$D70,""))</f>
        <v>26078.945912591145</v>
      </c>
      <c r="IH70" s="34">
        <f>IF(IG70&lt;&gt;"",HLOOKUP(COUNT($DW70:IG70)+1,$G$4:$CX$8,IH$14,0)*$D70,IF($C70=IH$17,$G$6*$D70,""))</f>
        <v>26078.945912591145</v>
      </c>
      <c r="II70" s="34">
        <f>IF(IH70&lt;&gt;"",HLOOKUP(COUNT($DW70:IH70)+1,$G$4:$CX$8,II$14,0)*$D70,IF($C70=II$17,$G$6*$D70,""))</f>
        <v>26078.945912591145</v>
      </c>
      <c r="IJ70" s="34">
        <f>IF(II70&lt;&gt;"",HLOOKUP(COUNT($DW70:II70)+1,$G$4:$CX$8,IJ$14,0)*$D70,IF($C70=IJ$17,$G$6*$D70,""))</f>
        <v>26078.945912591145</v>
      </c>
      <c r="IK70" s="34">
        <f>IF(IJ70&lt;&gt;"",HLOOKUP(COUNT($DW70:IJ70)+1,$G$4:$CX$8,IK$14,0)*$D70,IF($C70=IK$17,$G$6*$D70,""))</f>
        <v>26078.945912591145</v>
      </c>
      <c r="IL70" s="34">
        <f>IF(IK70&lt;&gt;"",HLOOKUP(COUNT($DW70:IK70)+1,$G$4:$CX$8,IL$14,0)*$D70,IF($C70=IL$17,$G$6*$D70,""))</f>
        <v>26078.945912591145</v>
      </c>
      <c r="IM70" s="34">
        <f>IF(IL70&lt;&gt;"",HLOOKUP(COUNT($DW70:IL70)+1,$G$4:$CX$8,IM$14,0)*$D70,IF($C70=IM$17,$G$6*$D70,""))</f>
        <v>26078.945912591145</v>
      </c>
      <c r="IO70" s="34" t="str">
        <f>IF(IN70&lt;&gt;"",HLOOKUP(COUNT($IN70:IN70)+1,$G$4:$EH$8,IO$14,0)*$D70,IF($C70=IO$17,$G$7*$D70,""))</f>
        <v/>
      </c>
      <c r="IP70" s="34" t="str">
        <f>IF(IO70&lt;&gt;"",HLOOKUP(COUNT($IN70:IO70)+1,$G$4:$EH$8,IP$14,0)*$D70,IF($C70=IP$17,$G$7*$D70,""))</f>
        <v/>
      </c>
      <c r="IQ70" s="34" t="str">
        <f>IF(IP70&lt;&gt;"",HLOOKUP(COUNT($IN70:IP70)+1,$G$4:$EH$8,IQ$14,0)*$D70,IF($C70=IQ$17,$G$7*$D70,""))</f>
        <v/>
      </c>
      <c r="IR70" s="34" t="str">
        <f>IF(IQ70&lt;&gt;"",HLOOKUP(COUNT($IN70:IQ70)+1,$G$4:$EH$8,IR$14,0)*$D70,IF($C70=IR$17,$G$7*$D70,""))</f>
        <v/>
      </c>
      <c r="IS70" s="34" t="str">
        <f>IF(IR70&lt;&gt;"",HLOOKUP(COUNT($IN70:IR70)+1,$G$4:$EH$8,IS$14,0)*$D70,IF($C70=IS$17,$G$7*$D70,""))</f>
        <v/>
      </c>
      <c r="IT70" s="34" t="str">
        <f>IF(IS70&lt;&gt;"",HLOOKUP(COUNT($IN70:IS70)+1,$G$4:$EH$8,IT$14,0)*$D70,IF($C70=IT$17,$G$7*$D70,""))</f>
        <v/>
      </c>
      <c r="IU70" s="34" t="str">
        <f>IF(IT70&lt;&gt;"",HLOOKUP(COUNT($IN70:IT70)+1,$G$4:$EH$8,IU$14,0)*$D70,IF($C70=IU$17,$G$7*$D70,""))</f>
        <v/>
      </c>
      <c r="IV70" s="34" t="str">
        <f>IF(IU70&lt;&gt;"",HLOOKUP(COUNT($IN70:IU70)+1,$G$4:$EH$8,IV$14,0)*$D70,IF($C70=IV$17,$G$7*$D70,""))</f>
        <v/>
      </c>
      <c r="IW70" s="34" t="str">
        <f>IF(IV70&lt;&gt;"",HLOOKUP(COUNT($IN70:IV70)+1,$G$4:$EH$8,IW$14,0)*$D70,IF($C70=IW$17,$G$7*$D70,""))</f>
        <v/>
      </c>
      <c r="IX70" s="34" t="str">
        <f>IF(IW70&lt;&gt;"",HLOOKUP(COUNT($IN70:IW70)+1,$G$4:$EH$8,IX$14,0)*$D70,IF($C70=IX$17,$G$7*$D70,""))</f>
        <v/>
      </c>
      <c r="IY70" s="34" t="str">
        <f>IF(IX70&lt;&gt;"",HLOOKUP(COUNT($IN70:IX70)+1,$G$4:$EH$8,IY$14,0)*$D70,IF($C70=IY$17,$G$7*$D70,""))</f>
        <v/>
      </c>
      <c r="IZ70" s="34" t="str">
        <f>IF(IY70&lt;&gt;"",HLOOKUP(COUNT($IN70:IY70)+1,$G$4:$EH$8,IZ$14,0)*$D70,IF($C70=IZ$17,$G$7*$D70,""))</f>
        <v/>
      </c>
      <c r="JA70" s="34" t="str">
        <f>IF(IZ70&lt;&gt;"",HLOOKUP(COUNT($IN70:IZ70)+1,$G$4:$EH$8,JA$14,0)*$D70,IF($C70=JA$17,$G$7*$D70,""))</f>
        <v/>
      </c>
      <c r="JB70" s="34" t="str">
        <f>IF(JA70&lt;&gt;"",HLOOKUP(COUNT($IN70:JA70)+1,$G$4:$EH$8,JB$14,0)*$D70,IF($C70=JB$17,$G$7*$D70,""))</f>
        <v/>
      </c>
      <c r="JC70" s="34" t="str">
        <f>IF(JB70&lt;&gt;"",HLOOKUP(COUNT($IN70:JB70)+1,$G$4:$EH$8,JC$14,0)*$D70,IF($C70=JC$17,$G$7*$D70,""))</f>
        <v/>
      </c>
      <c r="JD70" s="34" t="str">
        <f>IF(JC70&lt;&gt;"",HLOOKUP(COUNT($IN70:JC70)+1,$G$4:$EH$8,JD$14,0)*$D70,IF($C70=JD$17,$G$7*$D70,""))</f>
        <v/>
      </c>
      <c r="JE70" s="34" t="str">
        <f>IF(JD70&lt;&gt;"",HLOOKUP(COUNT($IN70:JD70)+1,$G$4:$EH$8,JE$14,0)*$D70,IF($C70=JE$17,$G$7*$D70,""))</f>
        <v/>
      </c>
      <c r="JF70" s="34" t="str">
        <f>IF(JE70&lt;&gt;"",HLOOKUP(COUNT($IN70:JE70)+1,$G$4:$EH$8,JF$14,0)*$D70,IF($C70=JF$17,$G$7*$D70,""))</f>
        <v/>
      </c>
      <c r="JG70" s="34" t="str">
        <f>IF(JF70&lt;&gt;"",HLOOKUP(COUNT($IN70:JF70)+1,$G$4:$EH$8,JG$14,0)*$D70,IF($C70=JG$17,$G$7*$D70,""))</f>
        <v/>
      </c>
      <c r="JH70" s="34" t="str">
        <f>IF(JG70&lt;&gt;"",HLOOKUP(COUNT($IN70:JG70)+1,$G$4:$EH$8,JH$14,0)*$D70,IF($C70=JH$17,$G$7*$D70,""))</f>
        <v/>
      </c>
      <c r="JI70" s="34" t="str">
        <f>IF(JH70&lt;&gt;"",HLOOKUP(COUNT($IN70:JH70)+1,$G$4:$EH$8,JI$14,0)*$D70,IF($C70=JI$17,$G$7*$D70,""))</f>
        <v/>
      </c>
      <c r="JJ70" s="34" t="str">
        <f>IF(JI70&lt;&gt;"",HLOOKUP(COUNT($IN70:JI70)+1,$G$4:$EH$8,JJ$14,0)*$D70,IF($C70=JJ$17,$G$7*$D70,""))</f>
        <v/>
      </c>
      <c r="JK70" s="34" t="str">
        <f>IF(JJ70&lt;&gt;"",HLOOKUP(COUNT($IN70:JJ70)+1,$G$4:$EH$8,JK$14,0)*$D70,IF($C70=JK$17,$G$7*$D70,""))</f>
        <v/>
      </c>
      <c r="JL70" s="34" t="str">
        <f>IF(JK70&lt;&gt;"",HLOOKUP(COUNT($IN70:JK70)+1,$G$4:$EH$8,JL$14,0)*$D70,IF($C70=JL$17,$G$7*$D70,""))</f>
        <v/>
      </c>
      <c r="JM70" s="34" t="str">
        <f>IF(JL70&lt;&gt;"",HLOOKUP(COUNT($IN70:JL70)+1,$G$4:$EH$8,JM$14,0)*$D70,IF($C70=JM$17,$G$7*$D70,""))</f>
        <v/>
      </c>
      <c r="JN70" s="34" t="str">
        <f>IF(JM70&lt;&gt;"",HLOOKUP(COUNT($IN70:JM70)+1,$G$4:$EH$8,JN$14,0)*$D70,IF($C70=JN$17,$G$7*$D70,""))</f>
        <v/>
      </c>
      <c r="JO70" s="34" t="str">
        <f>IF(JN70&lt;&gt;"",HLOOKUP(COUNT($IN70:JN70)+1,$G$4:$EH$8,JO$14,0)*$D70,IF($C70=JO$17,$G$7*$D70,""))</f>
        <v/>
      </c>
      <c r="JP70" s="34" t="str">
        <f>IF(JO70&lt;&gt;"",HLOOKUP(COUNT($IN70:JO70)+1,$G$4:$EH$8,JP$14,0)*$D70,IF($C70=JP$17,$G$7*$D70,""))</f>
        <v/>
      </c>
      <c r="JQ70" s="34" t="str">
        <f>IF(JP70&lt;&gt;"",HLOOKUP(COUNT($IN70:JP70)+1,$G$4:$EH$8,JQ$14,0)*$D70,IF($C70=JQ$17,$G$7*$D70,""))</f>
        <v/>
      </c>
      <c r="JR70" s="34" t="str">
        <f>IF(JQ70&lt;&gt;"",HLOOKUP(COUNT($IN70:JQ70)+1,$G$4:$EH$8,JR$14,0)*$D70,IF($C70=JR$17,$G$7*$D70,""))</f>
        <v/>
      </c>
      <c r="JS70" s="34" t="str">
        <f>IF(JR70&lt;&gt;"",HLOOKUP(COUNT($IN70:JR70)+1,$G$4:$EH$8,JS$14,0)*$D70,IF($C70=JS$17,$G$7*$D70,""))</f>
        <v/>
      </c>
      <c r="JT70" s="34" t="str">
        <f>IF(JS70&lt;&gt;"",HLOOKUP(COUNT($IN70:JS70)+1,$G$4:$EH$8,JT$14,0)*$D70,IF($C70=JT$17,$G$7*$D70,""))</f>
        <v/>
      </c>
      <c r="JU70" s="34" t="str">
        <f>IF(JT70&lt;&gt;"",HLOOKUP(COUNT($IN70:JT70)+1,$G$4:$EH$8,JU$14,0)*$D70,IF($C70=JU$17,$G$7*$D70,""))</f>
        <v/>
      </c>
      <c r="JV70" s="34" t="str">
        <f>IF(JU70&lt;&gt;"",HLOOKUP(COUNT($IN70:JU70)+1,$G$4:$EH$8,JV$14,0)*$D70,IF($C70=JV$17,$G$7*$D70,""))</f>
        <v/>
      </c>
      <c r="JW70" s="34" t="str">
        <f>IF(JV70&lt;&gt;"",HLOOKUP(COUNT($IN70:JV70)+1,$G$4:$EH$8,JW$14,0)*$D70,IF($C70=JW$17,$G$7*$D70,""))</f>
        <v/>
      </c>
      <c r="JX70" s="34" t="str">
        <f>IF(JW70&lt;&gt;"",HLOOKUP(COUNT($IN70:JW70)+1,$G$4:$EH$8,JX$14,0)*$D70,IF($C70=JX$17,$G$7*$D70,""))</f>
        <v/>
      </c>
      <c r="JY70" s="34" t="str">
        <f>IF(JX70&lt;&gt;"",HLOOKUP(COUNT($IN70:JX70)+1,$G$4:$EH$8,JY$14,0)*$D70,IF($C70=JY$17,$G$7*$D70,""))</f>
        <v/>
      </c>
      <c r="JZ70" s="34" t="str">
        <f>IF(JY70&lt;&gt;"",HLOOKUP(COUNT($IN70:JY70)+1,$G$4:$EH$8,JZ$14,0)*$D70,IF($C70=JZ$17,$G$7*$D70,""))</f>
        <v/>
      </c>
      <c r="KA70" s="34" t="str">
        <f>IF(JZ70&lt;&gt;"",HLOOKUP(COUNT($IN70:JZ70)+1,$G$4:$EH$8,KA$14,0)*$D70,IF($C70=KA$17,$G$7*$D70,""))</f>
        <v/>
      </c>
      <c r="KB70" s="34" t="str">
        <f>IF(KA70&lt;&gt;"",HLOOKUP(COUNT($IN70:KA70)+1,$G$4:$EH$8,KB$14,0)*$D70,IF($C70=KB$17,$G$7*$D70,""))</f>
        <v/>
      </c>
      <c r="KC70" s="34" t="str">
        <f>IF(KB70&lt;&gt;"",HLOOKUP(COUNT($IN70:KB70)+1,$G$4:$EH$8,KC$14,0)*$D70,IF($C70=KC$17,$G$7*$D70,""))</f>
        <v/>
      </c>
      <c r="KD70" s="34" t="str">
        <f>IF(KC70&lt;&gt;"",HLOOKUP(COUNT($IN70:KC70)+1,$G$4:$EH$8,KD$14,0)*$D70,IF($C70=KD$17,$G$7*$D70,""))</f>
        <v/>
      </c>
      <c r="KE70" s="34" t="str">
        <f>IF(KD70&lt;&gt;"",HLOOKUP(COUNT($IN70:KD70)+1,$G$4:$EH$8,KE$14,0)*$D70,IF($C70=KE$17,$G$7*$D70,""))</f>
        <v/>
      </c>
      <c r="KF70" s="34" t="str">
        <f>IF(KE70&lt;&gt;"",HLOOKUP(COUNT($IN70:KE70)+1,$G$4:$EH$8,KF$14,0)*$D70,IF($C70=KF$17,$G$7*$D70,""))</f>
        <v/>
      </c>
      <c r="KG70" s="34" t="str">
        <f>IF(KF70&lt;&gt;"",HLOOKUP(COUNT($IN70:KF70)+1,$G$4:$EH$8,KG$14,0)*$D70,IF($C70=KG$17,$G$7*$D70,""))</f>
        <v/>
      </c>
      <c r="KH70" s="34" t="str">
        <f>IF(KG70&lt;&gt;"",HLOOKUP(COUNT($IN70:KG70)+1,$G$4:$EH$8,KH$14,0)*$D70,IF($C70=KH$17,$G$7*$D70,""))</f>
        <v/>
      </c>
      <c r="KI70" s="34" t="str">
        <f>IF(KH70&lt;&gt;"",HLOOKUP(COUNT($IN70:KH70)+1,$G$4:$EH$8,KI$14,0)*$D70,IF($C70=KI$17,$G$7*$D70,""))</f>
        <v/>
      </c>
      <c r="KJ70" s="34" t="str">
        <f>IF(KI70&lt;&gt;"",HLOOKUP(COUNT($IN70:KI70)+1,$G$4:$EH$8,KJ$14,0)*$D70,IF($C70=KJ$17,$G$7*$D70,""))</f>
        <v/>
      </c>
      <c r="KK70" s="34" t="str">
        <f>IF(KJ70&lt;&gt;"",HLOOKUP(COUNT($IN70:KJ70)+1,$G$4:$EH$8,KK$14,0)*$D70,IF($C70=KK$17,$G$7*$D70,""))</f>
        <v/>
      </c>
      <c r="KL70" s="34" t="str">
        <f>IF(KK70&lt;&gt;"",HLOOKUP(COUNT($IN70:KK70)+1,$G$4:$EH$8,KL$14,0)*$D70,IF($C70=KL$17,$G$7*$D70,""))</f>
        <v/>
      </c>
      <c r="KM70" s="34" t="str">
        <f>IF(KL70&lt;&gt;"",HLOOKUP(COUNT($IN70:KL70)+1,$G$4:$EH$8,KM$14,0)*$D70,IF($C70=KM$17,$G$7*$D70,""))</f>
        <v/>
      </c>
      <c r="KN70" s="34">
        <f>IF(KM70&lt;&gt;"",HLOOKUP(COUNT($IN70:KM70)+1,$G$4:$EH$8,KN$14,0)*$D70,IF($C70=KN$17,$G$7*$D70,""))</f>
        <v>0</v>
      </c>
      <c r="KO70" s="34">
        <f>IF(KN70&lt;&gt;"",HLOOKUP(COUNT($IN70:KN70)+1,$G$4:$EH$8,KO$14,0)*$D70,IF($C70=KO$17,$G$7*$D70,""))</f>
        <v>3750</v>
      </c>
      <c r="KP70" s="34">
        <f>IF(KO70&lt;&gt;"",HLOOKUP(COUNT($IN70:KO70)+1,$G$4:$EH$8,KP$14,0)*$D70,IF($C70=KP$17,$G$7*$D70,""))</f>
        <v>3750</v>
      </c>
      <c r="KQ70" s="34">
        <f>IF(KP70&lt;&gt;"",HLOOKUP(COUNT($IN70:KP70)+1,$G$4:$EH$8,KQ$14,0)*$D70,IF($C70=KQ$17,$G$7*$D70,""))</f>
        <v>3750</v>
      </c>
      <c r="KR70" s="34">
        <f>IF(KQ70&lt;&gt;"",HLOOKUP(COUNT($IN70:KQ70)+1,$G$4:$EH$8,KR$14,0)*$D70,IF($C70=KR$17,$G$7*$D70,""))</f>
        <v>3750</v>
      </c>
      <c r="KS70" s="34">
        <f>IF(KR70&lt;&gt;"",HLOOKUP(COUNT($IN70:KR70)+1,$G$4:$EH$8,KS$14,0)*$D70,IF($C70=KS$17,$G$7*$D70,""))</f>
        <v>3770.1909201741591</v>
      </c>
      <c r="KT70" s="34">
        <f>IF(KS70&lt;&gt;"",HLOOKUP(COUNT($IN70:KS70)+1,$G$4:$EH$8,KT$14,0)*$D70,IF($C70=KT$17,$G$7*$D70,""))</f>
        <v>4524.2291042089882</v>
      </c>
      <c r="KU70" s="34">
        <f>IF(KT70&lt;&gt;"",HLOOKUP(COUNT($IN70:KT70)+1,$G$4:$EH$8,KU$14,0)*$D70,IF($C70=KU$17,$G$7*$D70,""))</f>
        <v>5248.1057608824267</v>
      </c>
      <c r="KV70" s="34">
        <f>IF(KU70&lt;&gt;"",HLOOKUP(COUNT($IN70:KU70)+1,$G$4:$EH$8,KV$14,0)*$D70,IF($C70=KV$17,$G$7*$D70,""))</f>
        <v>5982.8405674059686</v>
      </c>
      <c r="KW70" s="34">
        <f>IF(KV70&lt;&gt;"",HLOOKUP(COUNT($IN70:KV70)+1,$G$4:$EH$8,KW$14,0)*$D70,IF($C70=KW$17,$G$7*$D70,""))</f>
        <v>6760.6098411687399</v>
      </c>
      <c r="KX70" s="34">
        <f>IF(KW70&lt;&gt;"",HLOOKUP(COUNT($IN70:KW70)+1,$G$4:$EH$8,KX$14,0)*$D70,IF($C70=KX$17,$G$7*$D70,""))</f>
        <v>7504.2769236973027</v>
      </c>
      <c r="KY70" s="34">
        <f>IF(KX70&lt;&gt;"",HLOOKUP(COUNT($IN70:KX70)+1,$G$4:$EH$8,KY$14,0)*$D70,IF($C70=KY$17,$G$7*$D70,""))</f>
        <v>8254.7046160670325</v>
      </c>
      <c r="KZ70" s="34">
        <f>IF(KY70&lt;&gt;"",HLOOKUP(COUNT($IN70:KY70)+1,$G$4:$EH$8,KZ$14,0)*$D70,IF($C70=KZ$17,$G$7*$D70,""))</f>
        <v>6191.0284620502789</v>
      </c>
      <c r="LA70" s="34">
        <f>IF(KZ70&lt;&gt;"",HLOOKUP(COUNT($IN70:KZ70)+1,$G$4:$EH$8,LA$14,0)*$D70,IF($C70=LA$17,$G$7*$D70,""))</f>
        <v>5881.4770389477608</v>
      </c>
      <c r="LB70" s="34">
        <f>IF(LA70&lt;&gt;"",HLOOKUP(COUNT($IN70:LA70)+1,$G$4:$EH$8,LB$14,0)*$D70,IF($C70=LB$17,$G$7*$D70,""))</f>
        <v>6469.6247428425395</v>
      </c>
      <c r="LC70" s="34">
        <f>IF(LB70&lt;&gt;"",HLOOKUP(COUNT($IN70:LB70)+1,$G$4:$EH$8,LC$14,0)*$D70,IF($C70=LC$17,$G$7*$D70,""))</f>
        <v>7116.5872171267965</v>
      </c>
      <c r="LD70" s="34">
        <f>IF(LC70&lt;&gt;"",HLOOKUP(COUNT($IN70:LC70)+1,$G$4:$EH$8,LD$14,0)*$D70,IF($C70=LD$17,$G$7*$D70,""))</f>
        <v>7828.2459388394727</v>
      </c>
      <c r="LE70" s="34">
        <f>IF(LD70&lt;&gt;"",HLOOKUP(COUNT($IN70:LD70)+1,$G$4:$EH$8,LE$14,0)*$D70,IF($C70=LE$17,$G$7*$D70,""))</f>
        <v>8611.0705327234209</v>
      </c>
      <c r="LF70" s="34">
        <f>IF(LE70&lt;&gt;"",HLOOKUP(COUNT($IN70:LE70)+1,$G$4:$EH$8,LF$14,0)*$D70,IF($C70=LF$17,$G$7*$D70,""))</f>
        <v>8180.517006087246</v>
      </c>
      <c r="LG70" s="34">
        <f>IF(LF70&lt;&gt;"",HLOOKUP(COUNT($IN70:LF70)+1,$G$4:$EH$8,LG$14,0)*$D70,IF($C70=LG$17,$G$7*$D70,""))</f>
        <v>7771.4911557828855</v>
      </c>
      <c r="LH70" s="34">
        <f>IF(LG70&lt;&gt;"",HLOOKUP(COUNT($IN70:LG70)+1,$G$4:$EH$8,LH$14,0)*$D70,IF($C70=LH$17,$G$7*$D70,""))</f>
        <v>8315.4955366876875</v>
      </c>
      <c r="LI70" s="34">
        <f>IF(LH70&lt;&gt;"",HLOOKUP(COUNT($IN70:LH70)+1,$G$4:$EH$8,LI$14,0)*$D70,IF($C70=LI$17,$G$7*$D70,""))</f>
        <v>8897.5802242558239</v>
      </c>
      <c r="LJ70" s="34">
        <f>IF(LI70&lt;&gt;"",HLOOKUP(COUNT($IN70:LI70)+1,$G$4:$EH$8,LJ$14,0)*$D70,IF($C70=LJ$17,$G$7*$D70,""))</f>
        <v>9520.4108399537326</v>
      </c>
      <c r="LK70" s="34">
        <f>IF(LJ70&lt;&gt;"",HLOOKUP(COUNT($IN70:LJ70)+1,$G$4:$EH$8,LK$14,0)*$D70,IF($C70=LK$17,$G$7*$D70,""))</f>
        <v>10472.451923949104</v>
      </c>
      <c r="LL70" s="34">
        <f>IF(LK70&lt;&gt;"",HLOOKUP(COUNT($IN70:LK70)+1,$G$4:$EH$8,LL$14,0)*$D70,IF($C70=LL$17,$G$7*$D70,""))</f>
        <v>8901.5841353567412</v>
      </c>
      <c r="LM70" s="34">
        <f>IF(LL70&lt;&gt;"",HLOOKUP(COUNT($IN70:LL70)+1,$G$4:$EH$8,LM$14,0)*$D70,IF($C70=LM$17,$G$7*$D70,""))</f>
        <v>8456.5049285889054</v>
      </c>
      <c r="LN70" s="34">
        <f>IF(LM70&lt;&gt;"",HLOOKUP(COUNT($IN70:LM70)+1,$G$4:$EH$8,LN$14,0)*$D70,IF($C70=LN$17,$G$7*$D70,""))</f>
        <v>8879.3301750183509</v>
      </c>
      <c r="LO70" s="34">
        <f>IF(LN70&lt;&gt;"",HLOOKUP(COUNT($IN70:LN70)+1,$G$4:$EH$8,LO$14,0)*$D70,IF($C70=LO$17,$G$7*$D70,""))</f>
        <v>9323.2966837692693</v>
      </c>
      <c r="LP70" s="34">
        <f>IF(LO70&lt;&gt;"",HLOOKUP(COUNT($IN70:LO70)+1,$G$4:$EH$8,LP$14,0)*$D70,IF($C70=LP$17,$G$7*$D70,""))</f>
        <v>9789.4615179577268</v>
      </c>
      <c r="LQ70" s="34">
        <f>IF(LP70&lt;&gt;"",HLOOKUP(COUNT($IN70:LP70)+1,$G$4:$EH$8,LQ$14,0)*$D70,IF($C70=LQ$17,$G$7*$D70,""))</f>
        <v>10474.723824214771</v>
      </c>
      <c r="LR70" s="34">
        <f>IF(LQ70&lt;&gt;"",HLOOKUP(COUNT($IN70:LQ70)+1,$G$4:$EH$8,LR$14,0)*$D70,IF($C70=LR$17,$G$7*$D70,""))</f>
        <v>9427.2514417932944</v>
      </c>
      <c r="LS70" s="34">
        <f>IF(LR70&lt;&gt;"",HLOOKUP(COUNT($IN70:LR70)+1,$G$4:$EH$8,LS$14,0)*$D70,IF($C70=LS$17,$G$7*$D70,""))</f>
        <v>8484.5262976139675</v>
      </c>
      <c r="LT70" s="34">
        <f>IF(LS70&lt;&gt;"",HLOOKUP(COUNT($IN70:LS70)+1,$G$4:$EH$8,LT$14,0)*$D70,IF($C70=LT$17,$G$7*$D70,""))</f>
        <v>9078.4431384469426</v>
      </c>
      <c r="LU70" s="34">
        <f>IF(LT70&lt;&gt;"",HLOOKUP(COUNT($IN70:LT70)+1,$G$4:$EH$8,LU$14,0)*$D70,IF($C70=LU$17,$G$7*$D70,""))</f>
        <v>9713.934158138225</v>
      </c>
      <c r="LV70" s="34">
        <f>IF(LU70&lt;&gt;"",HLOOKUP(COUNT($IN70:LU70)+1,$G$4:$EH$8,LV$14,0)*$D70,IF($C70=LV$17,$G$7*$D70,""))</f>
        <v>10393.909549207907</v>
      </c>
      <c r="LW70" s="34">
        <f>IF(LV70&lt;&gt;"",HLOOKUP(COUNT($IN70:LV70)+1,$G$4:$EH$8,LW$14,0)*$D70,IF($C70=LW$17,$G$7*$D70,""))</f>
        <v>11225.422313144538</v>
      </c>
      <c r="LX70" s="34">
        <f>IF(LW70&lt;&gt;"",HLOOKUP(COUNT($IN70:LW70)+1,$G$4:$EH$8,LX$14,0)*$D70,IF($C70=LX$17,$G$7*$D70,""))</f>
        <v>9653.8631893043039</v>
      </c>
      <c r="LY70" s="34">
        <f>IF(LX70&lt;&gt;"",HLOOKUP(COUNT($IN70:LX70)+1,$G$4:$EH$8,LY$14,0)*$D70,IF($C70=LY$17,$G$7*$D70,""))</f>
        <v>9171.1700298390861</v>
      </c>
      <c r="LZ70" s="34">
        <f>IF(LY70&lt;&gt;"",HLOOKUP(COUNT($IN70:LY70)+1,$G$4:$EH$8,LZ$14,0)*$D70,IF($C70=LZ$17,$G$7*$D70,""))</f>
        <v>9629.728531331044</v>
      </c>
      <c r="MA70" s="34">
        <f>IF(LZ70&lt;&gt;"",HLOOKUP(COUNT($IN70:LZ70)+1,$G$4:$EH$8,MA$14,0)*$D70,IF($C70=MA$17,$G$7*$D70,""))</f>
        <v>10111.214957897593</v>
      </c>
      <c r="MB70" s="34">
        <f>IF(MA70&lt;&gt;"",HLOOKUP(COUNT($IN70:MA70)+1,$G$4:$EH$8,MB$14,0)*$D70,IF($C70=MB$17,$G$7*$D70,""))</f>
        <v>10616.775705792472</v>
      </c>
      <c r="MC70" s="34">
        <f>IF(MB70&lt;&gt;"",HLOOKUP(COUNT($IN70:MB70)+1,$G$4:$EH$8,MC$14,0)*$D70,IF($C70=MC$17,$G$7*$D70,""))</f>
        <v>11359.950005197943</v>
      </c>
      <c r="MD70" s="34">
        <f>IF(MC70&lt;&gt;"",HLOOKUP(COUNT($IN70:MC70)+1,$G$4:$EH$8,MD$14,0)*$D70,IF($C70=MD$17,$G$7*$D70,""))</f>
        <v>10223.955004678153</v>
      </c>
      <c r="ME70" s="34">
        <f>IF(MD70&lt;&gt;"",HLOOKUP(COUNT($IN70:MD70)+1,$G$4:$EH$8,ME$14,0)*$D70,IF($C70=ME$17,$G$7*$D70,""))</f>
        <v>9201.5595042103359</v>
      </c>
      <c r="MF70" s="34">
        <f>IF(ME70&lt;&gt;"",HLOOKUP(COUNT($IN70:ME70)+1,$G$4:$EH$8,MF$14,0)*$D70,IF($C70=MF$17,$G$7*$D70,""))</f>
        <v>9845.6686695050612</v>
      </c>
      <c r="MG70" s="34">
        <f>IF(MF70&lt;&gt;"",HLOOKUP(COUNT($IN70:MF70)+1,$G$4:$EH$8,MG$14,0)*$D70,IF($C70=MG$17,$G$7*$D70,""))</f>
        <v>10534.865476370414</v>
      </c>
      <c r="MH70" s="34">
        <f>IF(MG70&lt;&gt;"",HLOOKUP(COUNT($IN70:MG70)+1,$G$4:$EH$8,MH$14,0)*$D70,IF($C70=MH$17,$G$7*$D70,""))</f>
        <v>11272.306059716342</v>
      </c>
      <c r="MI70" s="34">
        <f>IF(MH70&lt;&gt;"",HLOOKUP(COUNT($IN70:MH70)+1,$G$4:$EH$8,MI$14,0)*$D70,IF($C70=MI$17,$G$7*$D70,""))</f>
        <v>12174.090544493649</v>
      </c>
      <c r="MJ70" s="34">
        <f>IF(MI70&lt;&gt;"",HLOOKUP(COUNT($IN70:MI70)+1,$G$4:$EH$8,MJ$14,0)*$D70,IF($C70=MJ$17,$G$7*$D70,""))</f>
        <v>10591.458773709473</v>
      </c>
      <c r="MK70" s="34">
        <f>IF(MJ70&lt;&gt;"",HLOOKUP(COUNT($IN70:MJ70)+1,$G$4:$EH$8,MK$14,0)*$D70,IF($C70=MK$17,$G$7*$D70,""))</f>
        <v>10061.885835024003</v>
      </c>
      <c r="ML70" s="34">
        <f>IF(MK70&lt;&gt;"",HLOOKUP(COUNT($IN70:MK70)+1,$G$4:$EH$8,ML$14,0)*$D70,IF($C70=ML$17,$G$7*$D70,""))</f>
        <v>10564.980126775201</v>
      </c>
      <c r="MM70" s="34">
        <f>IF(ML70&lt;&gt;"",HLOOKUP(COUNT($IN70:ML70)+1,$G$4:$EH$8,MM$14,0)*$D70,IF($C70=MM$17,$G$7*$D70,""))</f>
        <v>11093.229133113962</v>
      </c>
      <c r="MN70" s="34">
        <f>IF(MM70&lt;&gt;"",HLOOKUP(COUNT($IN70:MM70)+1,$G$4:$EH$8,MN$14,0)*$D70,IF($C70=MN$17,$G$7*$D70,""))</f>
        <v>11647.890589769664</v>
      </c>
      <c r="MO70" s="34">
        <f>IF(MN70&lt;&gt;"",HLOOKUP(COUNT($IN70:MN70)+1,$G$4:$EH$8,MO$14,0)*$D70,IF($C70=MO$17,$G$7*$D70,""))</f>
        <v>12463.242931053535</v>
      </c>
      <c r="MP70" s="34">
        <f>IF(MO70&lt;&gt;"",HLOOKUP(COUNT($IN70:MO70)+1,$G$4:$EH$8,MP$14,0)*$D70,IF($C70=MP$17,$G$7*$D70,""))</f>
        <v>11216.918637948182</v>
      </c>
      <c r="MQ70" s="34">
        <f>IF(MP70&lt;&gt;"",HLOOKUP(COUNT($IN70:MP70)+1,$G$4:$EH$8,MQ$14,0)*$D70,IF($C70=MQ$17,$G$7*$D70,""))</f>
        <v>10095.226774153365</v>
      </c>
      <c r="MR70" s="34">
        <f>IF(MQ70&lt;&gt;"",HLOOKUP(COUNT($IN70:MQ70)+1,$G$4:$EH$8,MR$14,0)*$D70,IF($C70=MR$17,$G$7*$D70,""))</f>
        <v>10801.892648344101</v>
      </c>
      <c r="MS70" s="34">
        <f>IF(MR70&lt;&gt;"",HLOOKUP(COUNT($IN70:MR70)+1,$G$4:$EH$8,MS$14,0)*$D70,IF($C70=MS$17,$G$7*$D70,""))</f>
        <v>11558.025133728188</v>
      </c>
      <c r="MT70" s="34">
        <f>IF(MS70&lt;&gt;"",HLOOKUP(COUNT($IN70:MS70)+1,$G$4:$EH$8,MT$14,0)*$D70,IF($C70=MT$17,$G$7*$D70,""))</f>
        <v>12367.086893089161</v>
      </c>
      <c r="MU70" s="34">
        <f>IF(MT70&lt;&gt;"",HLOOKUP(COUNT($IN70:MT70)+1,$G$4:$EH$8,MU$14,0)*$D70,IF($C70=MU$17,$G$7*$D70,""))</f>
        <v>13356.45384453629</v>
      </c>
      <c r="MV70" s="34">
        <f>IF(MU70&lt;&gt;"",HLOOKUP(COUNT($IN70:MU70)+1,$G$4:$EH$8,MV$14,0)*$D70,IF($C70=MV$17,$G$7*$D70,""))</f>
        <v>8767.7127585947237</v>
      </c>
      <c r="MW70" s="34">
        <f>IF(MV70&lt;&gt;"",HLOOKUP(COUNT($IN70:MV70)+1,$G$4:$EH$8,MW$14,0)*$D70,IF($C70=MW$17,$G$7*$D70,""))</f>
        <v>8767.7127585947237</v>
      </c>
      <c r="MX70" s="34">
        <f>IF(MW70&lt;&gt;"",HLOOKUP(COUNT($IN70:MW70)+1,$G$4:$EH$8,MX$14,0)*$D70,IF($C70=MX$17,$G$7*$D70,""))</f>
        <v>8767.7127585947237</v>
      </c>
      <c r="MY70" s="34">
        <f>IF(MX70&lt;&gt;"",HLOOKUP(COUNT($IN70:MX70)+1,$G$4:$EH$8,MY$14,0)*$D70,IF($C70=MY$17,$G$7*$D70,""))</f>
        <v>8767.7127585947237</v>
      </c>
      <c r="MZ70" s="34">
        <f>IF(MY70&lt;&gt;"",HLOOKUP(COUNT($IN70:MY70)+1,$G$4:$EH$8,MZ$14,0)*$D70,IF($C70=MZ$17,$G$7*$D70,""))</f>
        <v>8767.7127585947237</v>
      </c>
      <c r="NA70" s="34">
        <f>IF(MZ70&lt;&gt;"",HLOOKUP(COUNT($IN70:MZ70)+1,$G$4:$EH$8,NA$14,0)*$D70,IF($C70=NA$17,$G$7*$D70,""))</f>
        <v>8767.7127585947237</v>
      </c>
      <c r="NB70" s="34">
        <f>IF(NA70&lt;&gt;"",HLOOKUP(COUNT($IN70:NA70)+1,$G$4:$EH$8,NB$14,0)*$D70,IF($C70=NB$17,$G$7*$D70,""))</f>
        <v>8767.7127585947237</v>
      </c>
      <c r="NC70" s="34">
        <f>IF(NB70&lt;&gt;"",HLOOKUP(COUNT($IN70:NB70)+1,$G$4:$EH$8,NC$14,0)*$D70,IF($C70=NC$17,$G$7*$D70,""))</f>
        <v>8767.7127585947237</v>
      </c>
      <c r="ND70" s="34">
        <f>IF(NC70&lt;&gt;"",HLOOKUP(COUNT($IN70:NC70)+1,$G$4:$EH$8,ND$14,0)*$D70,IF($C70=ND$17,$G$7*$D70,""))</f>
        <v>8767.7127585947237</v>
      </c>
      <c r="NF70" s="34" t="str">
        <f>IF(NE70&lt;&gt;"",HLOOKUP(COUNT($NE70:NE70)+1,$G$4:$EH$8,NF$14,0)*$D70,IF($C70=NF$17,$G$8*$D70,""))</f>
        <v/>
      </c>
      <c r="NG70" s="34" t="str">
        <f>IF(NF70&lt;&gt;"",HLOOKUP(COUNT($NE70:NF70)+1,$G$4:$EH$8,NG$14,0)*$D70,IF($C70=NG$17,$G$8*$D70,""))</f>
        <v/>
      </c>
      <c r="NH70" s="34" t="str">
        <f>IF(NG70&lt;&gt;"",HLOOKUP(COUNT($NE70:NG70)+1,$G$4:$EH$8,NH$14,0)*$D70,IF($C70=NH$17,$G$8*$D70,""))</f>
        <v/>
      </c>
      <c r="NI70" s="34" t="str">
        <f>IF(NH70&lt;&gt;"",HLOOKUP(COUNT($NE70:NH70)+1,$G$4:$EH$8,NI$14,0)*$D70,IF($C70=NI$17,$G$8*$D70,""))</f>
        <v/>
      </c>
      <c r="NJ70" s="34" t="str">
        <f>IF(NI70&lt;&gt;"",HLOOKUP(COUNT($NE70:NI70)+1,$G$4:$EH$8,NJ$14,0)*$D70,IF($C70=NJ$17,$G$8*$D70,""))</f>
        <v/>
      </c>
      <c r="NK70" s="34" t="str">
        <f>IF(NJ70&lt;&gt;"",HLOOKUP(COUNT($NE70:NJ70)+1,$G$4:$EH$8,NK$14,0)*$D70,IF($C70=NK$17,$G$8*$D70,""))</f>
        <v/>
      </c>
      <c r="NL70" s="34" t="str">
        <f>IF(NK70&lt;&gt;"",HLOOKUP(COUNT($NE70:NK70)+1,$G$4:$EH$8,NL$14,0)*$D70,IF($C70=NL$17,$G$8*$D70,""))</f>
        <v/>
      </c>
      <c r="NM70" s="34" t="str">
        <f>IF(NL70&lt;&gt;"",HLOOKUP(COUNT($NE70:NL70)+1,$G$4:$EH$8,NM$14,0)*$D70,IF($C70=NM$17,$G$8*$D70,""))</f>
        <v/>
      </c>
      <c r="NN70" s="34" t="str">
        <f>IF(NM70&lt;&gt;"",HLOOKUP(COUNT($NE70:NM70)+1,$G$4:$EH$8,NN$14,0)*$D70,IF($C70=NN$17,$G$8*$D70,""))</f>
        <v/>
      </c>
      <c r="NO70" s="34" t="str">
        <f>IF(NN70&lt;&gt;"",HLOOKUP(COUNT($NE70:NN70)+1,$G$4:$EH$8,NO$14,0)*$D70,IF($C70=NO$17,$G$8*$D70,""))</f>
        <v/>
      </c>
      <c r="NP70" s="34" t="str">
        <f>IF(NO70&lt;&gt;"",HLOOKUP(COUNT($NE70:NO70)+1,$G$4:$EH$8,NP$14,0)*$D70,IF($C70=NP$17,$G$8*$D70,""))</f>
        <v/>
      </c>
      <c r="NQ70" s="34" t="str">
        <f>IF(NP70&lt;&gt;"",HLOOKUP(COUNT($NE70:NP70)+1,$G$4:$EH$8,NQ$14,0)*$D70,IF($C70=NQ$17,$G$8*$D70,""))</f>
        <v/>
      </c>
      <c r="NR70" s="34" t="str">
        <f>IF(NQ70&lt;&gt;"",HLOOKUP(COUNT($NE70:NQ70)+1,$G$4:$EH$8,NR$14,0)*$D70,IF($C70=NR$17,$G$8*$D70,""))</f>
        <v/>
      </c>
      <c r="NS70" s="34" t="str">
        <f>IF(NR70&lt;&gt;"",HLOOKUP(COUNT($NE70:NR70)+1,$G$4:$EH$8,NS$14,0)*$D70,IF($C70=NS$17,$G$8*$D70,""))</f>
        <v/>
      </c>
      <c r="NT70" s="34" t="str">
        <f>IF(NS70&lt;&gt;"",HLOOKUP(COUNT($NE70:NS70)+1,$G$4:$EH$8,NT$14,0)*$D70,IF($C70=NT$17,$G$8*$D70,""))</f>
        <v/>
      </c>
      <c r="NU70" s="34" t="str">
        <f>IF(NT70&lt;&gt;"",HLOOKUP(COUNT($NE70:NT70)+1,$G$4:$EH$8,NU$14,0)*$D70,IF($C70=NU$17,$G$8*$D70,""))</f>
        <v/>
      </c>
      <c r="NV70" s="34" t="str">
        <f>IF(NU70&lt;&gt;"",HLOOKUP(COUNT($NE70:NU70)+1,$G$4:$EH$8,NV$14,0)*$D70,IF($C70=NV$17,$G$8*$D70,""))</f>
        <v/>
      </c>
      <c r="NW70" s="34" t="str">
        <f>IF(NV70&lt;&gt;"",HLOOKUP(COUNT($NE70:NV70)+1,$G$4:$EH$8,NW$14,0)*$D70,IF($C70=NW$17,$G$8*$D70,""))</f>
        <v/>
      </c>
      <c r="NX70" s="34" t="str">
        <f>IF(NW70&lt;&gt;"",HLOOKUP(COUNT($NE70:NW70)+1,$G$4:$EH$8,NX$14,0)*$D70,IF($C70=NX$17,$G$8*$D70,""))</f>
        <v/>
      </c>
      <c r="NY70" s="34" t="str">
        <f>IF(NX70&lt;&gt;"",HLOOKUP(COUNT($NE70:NX70)+1,$G$4:$EH$8,NY$14,0)*$D70,IF($C70=NY$17,$G$8*$D70,""))</f>
        <v/>
      </c>
      <c r="NZ70" s="34" t="str">
        <f>IF(NY70&lt;&gt;"",HLOOKUP(COUNT($NE70:NY70)+1,$G$4:$EH$8,NZ$14,0)*$D70,IF($C70=NZ$17,$G$8*$D70,""))</f>
        <v/>
      </c>
      <c r="OA70" s="34" t="str">
        <f>IF(NZ70&lt;&gt;"",HLOOKUP(COUNT($NE70:NZ70)+1,$G$4:$EH$8,OA$14,0)*$D70,IF($C70=OA$17,$G$8*$D70,""))</f>
        <v/>
      </c>
      <c r="OB70" s="34" t="str">
        <f>IF(OA70&lt;&gt;"",HLOOKUP(COUNT($NE70:OA70)+1,$G$4:$EH$8,OB$14,0)*$D70,IF($C70=OB$17,$G$8*$D70,""))</f>
        <v/>
      </c>
      <c r="OC70" s="34" t="str">
        <f>IF(OB70&lt;&gt;"",HLOOKUP(COUNT($NE70:OB70)+1,$G$4:$EH$8,OC$14,0)*$D70,IF($C70=OC$17,$G$8*$D70,""))</f>
        <v/>
      </c>
      <c r="OD70" s="34" t="str">
        <f>IF(OC70&lt;&gt;"",HLOOKUP(COUNT($NE70:OC70)+1,$G$4:$EH$8,OD$14,0)*$D70,IF($C70=OD$17,$G$8*$D70,""))</f>
        <v/>
      </c>
      <c r="OE70" s="34" t="str">
        <f>IF(OD70&lt;&gt;"",HLOOKUP(COUNT($NE70:OD70)+1,$G$4:$EH$8,OE$14,0)*$D70,IF($C70=OE$17,$G$8*$D70,""))</f>
        <v/>
      </c>
      <c r="OF70" s="34" t="str">
        <f>IF(OE70&lt;&gt;"",HLOOKUP(COUNT($NE70:OE70)+1,$G$4:$EH$8,OF$14,0)*$D70,IF($C70=OF$17,$G$8*$D70,""))</f>
        <v/>
      </c>
      <c r="OG70" s="34" t="str">
        <f>IF(OF70&lt;&gt;"",HLOOKUP(COUNT($NE70:OF70)+1,$G$4:$EH$8,OG$14,0)*$D70,IF($C70=OG$17,$G$8*$D70,""))</f>
        <v/>
      </c>
      <c r="OH70" s="34" t="str">
        <f>IF(OG70&lt;&gt;"",HLOOKUP(COUNT($NE70:OG70)+1,$G$4:$EH$8,OH$14,0)*$D70,IF($C70=OH$17,$G$8*$D70,""))</f>
        <v/>
      </c>
      <c r="OI70" s="34" t="str">
        <f>IF(OH70&lt;&gt;"",HLOOKUP(COUNT($NE70:OH70)+1,$G$4:$EH$8,OI$14,0)*$D70,IF($C70=OI$17,$G$8*$D70,""))</f>
        <v/>
      </c>
      <c r="OJ70" s="34" t="str">
        <f>IF(OI70&lt;&gt;"",HLOOKUP(COUNT($NE70:OI70)+1,$G$4:$EH$8,OJ$14,0)*$D70,IF($C70=OJ$17,$G$8*$D70,""))</f>
        <v/>
      </c>
      <c r="OK70" s="34" t="str">
        <f>IF(OJ70&lt;&gt;"",HLOOKUP(COUNT($NE70:OJ70)+1,$G$4:$EH$8,OK$14,0)*$D70,IF($C70=OK$17,$G$8*$D70,""))</f>
        <v/>
      </c>
      <c r="OL70" s="34" t="str">
        <f>IF(OK70&lt;&gt;"",HLOOKUP(COUNT($NE70:OK70)+1,$G$4:$EH$8,OL$14,0)*$D70,IF($C70=OL$17,$G$8*$D70,""))</f>
        <v/>
      </c>
      <c r="OM70" s="34" t="str">
        <f>IF(OL70&lt;&gt;"",HLOOKUP(COUNT($NE70:OL70)+1,$G$4:$EH$8,OM$14,0)*$D70,IF($C70=OM$17,$G$8*$D70,""))</f>
        <v/>
      </c>
      <c r="ON70" s="34" t="str">
        <f>IF(OM70&lt;&gt;"",HLOOKUP(COUNT($NE70:OM70)+1,$G$4:$EH$8,ON$14,0)*$D70,IF($C70=ON$17,$G$8*$D70,""))</f>
        <v/>
      </c>
      <c r="OO70" s="34" t="str">
        <f>IF(ON70&lt;&gt;"",HLOOKUP(COUNT($NE70:ON70)+1,$G$4:$EH$8,OO$14,0)*$D70,IF($C70=OO$17,$G$8*$D70,""))</f>
        <v/>
      </c>
      <c r="OP70" s="34" t="str">
        <f>IF(OO70&lt;&gt;"",HLOOKUP(COUNT($NE70:OO70)+1,$G$4:$EH$8,OP$14,0)*$D70,IF($C70=OP$17,$G$8*$D70,""))</f>
        <v/>
      </c>
      <c r="OQ70" s="34" t="str">
        <f>IF(OP70&lt;&gt;"",HLOOKUP(COUNT($NE70:OP70)+1,$G$4:$EH$8,OQ$14,0)*$D70,IF($C70=OQ$17,$G$8*$D70,""))</f>
        <v/>
      </c>
      <c r="OR70" s="34" t="str">
        <f>IF(OQ70&lt;&gt;"",HLOOKUP(COUNT($NE70:OQ70)+1,$G$4:$EH$8,OR$14,0)*$D70,IF($C70=OR$17,$G$8*$D70,""))</f>
        <v/>
      </c>
      <c r="OS70" s="34" t="str">
        <f>IF(OR70&lt;&gt;"",HLOOKUP(COUNT($NE70:OR70)+1,$G$4:$EH$8,OS$14,0)*$D70,IF($C70=OS$17,$G$8*$D70,""))</f>
        <v/>
      </c>
      <c r="OT70" s="34" t="str">
        <f>IF(OS70&lt;&gt;"",HLOOKUP(COUNT($NE70:OS70)+1,$G$4:$EH$8,OT$14,0)*$D70,IF($C70=OT$17,$G$8*$D70,""))</f>
        <v/>
      </c>
      <c r="OU70" s="34" t="str">
        <f>IF(OT70&lt;&gt;"",HLOOKUP(COUNT($NE70:OT70)+1,$G$4:$EH$8,OU$14,0)*$D70,IF($C70=OU$17,$G$8*$D70,""))</f>
        <v/>
      </c>
      <c r="OV70" s="34" t="str">
        <f>IF(OU70&lt;&gt;"",HLOOKUP(COUNT($NE70:OU70)+1,$G$4:$EH$8,OV$14,0)*$D70,IF($C70=OV$17,$G$8*$D70,""))</f>
        <v/>
      </c>
      <c r="OW70" s="34" t="str">
        <f>IF(OV70&lt;&gt;"",HLOOKUP(COUNT($NE70:OV70)+1,$G$4:$EH$8,OW$14,0)*$D70,IF($C70=OW$17,$G$8*$D70,""))</f>
        <v/>
      </c>
      <c r="OX70" s="34" t="str">
        <f>IF(OW70&lt;&gt;"",HLOOKUP(COUNT($NE70:OW70)+1,$G$4:$EH$8,OX$14,0)*$D70,IF($C70=OX$17,$G$8*$D70,""))</f>
        <v/>
      </c>
      <c r="OY70" s="34" t="str">
        <f>IF(OX70&lt;&gt;"",HLOOKUP(COUNT($NE70:OX70)+1,$G$4:$EH$8,OY$14,0)*$D70,IF($C70=OY$17,$G$8*$D70,""))</f>
        <v/>
      </c>
      <c r="OZ70" s="34" t="str">
        <f>IF(OY70&lt;&gt;"",HLOOKUP(COUNT($NE70:OY70)+1,$G$4:$EH$8,OZ$14,0)*$D70,IF($C70=OZ$17,$G$8*$D70,""))</f>
        <v/>
      </c>
      <c r="PA70" s="34" t="str">
        <f>IF(OZ70&lt;&gt;"",HLOOKUP(COUNT($NE70:OZ70)+1,$G$4:$EH$8,PA$14,0)*$D70,IF($C70=PA$17,$G$8*$D70,""))</f>
        <v/>
      </c>
      <c r="PB70" s="34" t="str">
        <f>IF(PA70&lt;&gt;"",HLOOKUP(COUNT($NE70:PA70)+1,$G$4:$EH$8,PB$14,0)*$D70,IF($C70=PB$17,$G$8*$D70,""))</f>
        <v/>
      </c>
      <c r="PC70" s="34" t="str">
        <f>IF(PB70&lt;&gt;"",HLOOKUP(COUNT($NE70:PB70)+1,$G$4:$EH$8,PC$14,0)*$D70,IF($C70=PC$17,$G$8*$D70,""))</f>
        <v/>
      </c>
      <c r="PD70" s="34" t="str">
        <f>IF(PC70&lt;&gt;"",HLOOKUP(COUNT($NE70:PC70)+1,$G$4:$EH$8,PD$14,0)*$D70,IF($C70=PD$17,$G$8*$D70,""))</f>
        <v/>
      </c>
      <c r="PE70" s="34">
        <f>IF(PD70&lt;&gt;"",HLOOKUP(COUNT($NE70:PD70)+1,$G$4:$EH$8,PE$14,0)*$D70,IF($C70=PE$17,$G$8*$D70,""))</f>
        <v>175000</v>
      </c>
      <c r="PF70" s="34">
        <f>IF(PE70&lt;&gt;"",HLOOKUP(COUNT($NE70:PE70)+1,$G$4:$EH$8,PF$14,0)*$D70,IF($C70=PF$17,$G$8*$D70,""))</f>
        <v>0</v>
      </c>
      <c r="PG70" s="34">
        <f>IF(PF70&lt;&gt;"",HLOOKUP(COUNT($NE70:PF70)+1,$G$4:$EH$8,PG$14,0)*$D70,IF($C70=PG$17,$G$8*$D70,""))</f>
        <v>0</v>
      </c>
      <c r="PH70" s="34">
        <f>IF(PG70&lt;&gt;"",HLOOKUP(COUNT($NE70:PG70)+1,$G$4:$EH$8,PH$14,0)*$D70,IF($C70=PH$17,$G$8*$D70,""))</f>
        <v>0</v>
      </c>
      <c r="PI70" s="34">
        <f>IF(PH70&lt;&gt;"",HLOOKUP(COUNT($NE70:PH70)+1,$G$4:$EH$8,PI$14,0)*$D70,IF($C70=PI$17,$G$8*$D70,""))</f>
        <v>0</v>
      </c>
      <c r="PJ70" s="34">
        <f>IF(PI70&lt;&gt;"",HLOOKUP(COUNT($NE70:PI70)+1,$G$4:$EH$8,PJ$14,0)*$D70,IF($C70=PJ$17,$G$8*$D70,""))</f>
        <v>0</v>
      </c>
      <c r="PK70" s="34">
        <f>IF(PJ70&lt;&gt;"",HLOOKUP(COUNT($NE70:PJ70)+1,$G$4:$EH$8,PK$14,0)*$D70,IF($C70=PK$17,$G$8*$D70,""))</f>
        <v>0</v>
      </c>
      <c r="PL70" s="34">
        <f>IF(PK70&lt;&gt;"",HLOOKUP(COUNT($NE70:PK70)+1,$G$4:$EH$8,PL$14,0)*$D70,IF($C70=PL$17,$G$8*$D70,""))</f>
        <v>0</v>
      </c>
      <c r="PM70" s="34">
        <f>IF(PL70&lt;&gt;"",HLOOKUP(COUNT($NE70:PL70)+1,$G$4:$EH$8,PM$14,0)*$D70,IF($C70=PM$17,$G$8*$D70,""))</f>
        <v>0</v>
      </c>
      <c r="PN70" s="34">
        <f>IF(PM70&lt;&gt;"",HLOOKUP(COUNT($NE70:PM70)+1,$G$4:$EH$8,PN$14,0)*$D70,IF($C70=PN$17,$G$8*$D70,""))</f>
        <v>0</v>
      </c>
      <c r="PO70" s="34">
        <f>IF(PN70&lt;&gt;"",HLOOKUP(COUNT($NE70:PN70)+1,$G$4:$EH$8,PO$14,0)*$D70,IF($C70=PO$17,$G$8*$D70,""))</f>
        <v>0</v>
      </c>
      <c r="PP70" s="34">
        <f>IF(PO70&lt;&gt;"",HLOOKUP(COUNT($NE70:PO70)+1,$G$4:$EH$8,PP$14,0)*$D70,IF($C70=PP$17,$G$8*$D70,""))</f>
        <v>0</v>
      </c>
      <c r="PQ70" s="34">
        <f>IF(PP70&lt;&gt;"",HLOOKUP(COUNT($NE70:PP70)+1,$G$4:$EH$8,PQ$14,0)*$D70,IF($C70=PQ$17,$G$8*$D70,""))</f>
        <v>0</v>
      </c>
      <c r="PR70" s="34">
        <f>IF(PQ70&lt;&gt;"",HLOOKUP(COUNT($NE70:PQ70)+1,$G$4:$EH$8,PR$14,0)*$D70,IF($C70=PR$17,$G$8*$D70,""))</f>
        <v>0</v>
      </c>
      <c r="PS70" s="34">
        <f>IF(PR70&lt;&gt;"",HLOOKUP(COUNT($NE70:PR70)+1,$G$4:$EH$8,PS$14,0)*$D70,IF($C70=PS$17,$G$8*$D70,""))</f>
        <v>0</v>
      </c>
      <c r="PT70" s="34">
        <f>IF(PS70&lt;&gt;"",HLOOKUP(COUNT($NE70:PS70)+1,$G$4:$EH$8,PT$14,0)*$D70,IF($C70=PT$17,$G$8*$D70,""))</f>
        <v>0</v>
      </c>
      <c r="PU70" s="34">
        <f>IF(PT70&lt;&gt;"",HLOOKUP(COUNT($NE70:PT70)+1,$G$4:$EH$8,PU$14,0)*$D70,IF($C70=PU$17,$G$8*$D70,""))</f>
        <v>0</v>
      </c>
      <c r="PV70" s="34">
        <f>IF(PU70&lt;&gt;"",HLOOKUP(COUNT($NE70:PU70)+1,$G$4:$EH$8,PV$14,0)*$D70,IF($C70=PV$17,$G$8*$D70,""))</f>
        <v>0</v>
      </c>
      <c r="PW70" s="34">
        <f>IF(PV70&lt;&gt;"",HLOOKUP(COUNT($NE70:PV70)+1,$G$4:$EH$8,PW$14,0)*$D70,IF($C70=PW$17,$G$8*$D70,""))</f>
        <v>0</v>
      </c>
      <c r="PX70" s="34">
        <f>IF(PW70&lt;&gt;"",HLOOKUP(COUNT($NE70:PW70)+1,$G$4:$EH$8,PX$14,0)*$D70,IF($C70=PX$17,$G$8*$D70,""))</f>
        <v>0</v>
      </c>
      <c r="PY70" s="34">
        <f>IF(PX70&lt;&gt;"",HLOOKUP(COUNT($NE70:PX70)+1,$G$4:$EH$8,PY$14,0)*$D70,IF($C70=PY$17,$G$8*$D70,""))</f>
        <v>0</v>
      </c>
      <c r="PZ70" s="34">
        <f>IF(PY70&lt;&gt;"",HLOOKUP(COUNT($NE70:PY70)+1,$G$4:$EH$8,PZ$14,0)*$D70,IF($C70=PZ$17,$G$8*$D70,""))</f>
        <v>0</v>
      </c>
      <c r="QA70" s="34">
        <f>IF(PZ70&lt;&gt;"",HLOOKUP(COUNT($NE70:PZ70)+1,$G$4:$EH$8,QA$14,0)*$D70,IF($C70=QA$17,$G$8*$D70,""))</f>
        <v>0</v>
      </c>
      <c r="QB70" s="34">
        <f>IF(QA70&lt;&gt;"",HLOOKUP(COUNT($NE70:QA70)+1,$G$4:$EH$8,QB$14,0)*$D70,IF($C70=QB$17,$G$8*$D70,""))</f>
        <v>0</v>
      </c>
      <c r="QC70" s="34">
        <f>IF(QB70&lt;&gt;"",HLOOKUP(COUNT($NE70:QB70)+1,$G$4:$EH$8,QC$14,0)*$D70,IF($C70=QC$17,$G$8*$D70,""))</f>
        <v>0</v>
      </c>
      <c r="QD70" s="34">
        <f>IF(QC70&lt;&gt;"",HLOOKUP(COUNT($NE70:QC70)+1,$G$4:$EH$8,QD$14,0)*$D70,IF($C70=QD$17,$G$8*$D70,""))</f>
        <v>0</v>
      </c>
      <c r="QE70" s="34">
        <f>IF(QD70&lt;&gt;"",HLOOKUP(COUNT($NE70:QD70)+1,$G$4:$EH$8,QE$14,0)*$D70,IF($C70=QE$17,$G$8*$D70,""))</f>
        <v>0</v>
      </c>
      <c r="QF70" s="34">
        <f>IF(QE70&lt;&gt;"",HLOOKUP(COUNT($NE70:QE70)+1,$G$4:$EH$8,QF$14,0)*$D70,IF($C70=QF$17,$G$8*$D70,""))</f>
        <v>0</v>
      </c>
      <c r="QG70" s="34">
        <f>IF(QF70&lt;&gt;"",HLOOKUP(COUNT($NE70:QF70)+1,$G$4:$EH$8,QG$14,0)*$D70,IF($C70=QG$17,$G$8*$D70,""))</f>
        <v>0</v>
      </c>
      <c r="QH70" s="34">
        <f>IF(QG70&lt;&gt;"",HLOOKUP(COUNT($NE70:QG70)+1,$G$4:$EH$8,QH$14,0)*$D70,IF($C70=QH$17,$G$8*$D70,""))</f>
        <v>0</v>
      </c>
      <c r="QI70" s="34">
        <f>IF(QH70&lt;&gt;"",HLOOKUP(COUNT($NE70:QH70)+1,$G$4:$EH$8,QI$14,0)*$D70,IF($C70=QI$17,$G$8*$D70,""))</f>
        <v>0</v>
      </c>
      <c r="QJ70" s="34">
        <f>IF(QI70&lt;&gt;"",HLOOKUP(COUNT($NE70:QI70)+1,$G$4:$EH$8,QJ$14,0)*$D70,IF($C70=QJ$17,$G$8*$D70,""))</f>
        <v>0</v>
      </c>
      <c r="QK70" s="34">
        <f>IF(QJ70&lt;&gt;"",HLOOKUP(COUNT($NE70:QJ70)+1,$G$4:$EH$8,QK$14,0)*$D70,IF($C70=QK$17,$G$8*$D70,""))</f>
        <v>0</v>
      </c>
      <c r="QL70" s="34">
        <f>IF(QK70&lt;&gt;"",HLOOKUP(COUNT($NE70:QK70)+1,$G$4:$EH$8,QL$14,0)*$D70,IF($C70=QL$17,$G$8*$D70,""))</f>
        <v>0</v>
      </c>
      <c r="QM70" s="34">
        <f>IF(QL70&lt;&gt;"",HLOOKUP(COUNT($NE70:QL70)+1,$G$4:$EH$8,QM$14,0)*$D70,IF($C70=QM$17,$G$8*$D70,""))</f>
        <v>0</v>
      </c>
      <c r="QN70" s="34">
        <f>IF(QM70&lt;&gt;"",HLOOKUP(COUNT($NE70:QM70)+1,$G$4:$EH$8,QN$14,0)*$D70,IF($C70=QN$17,$G$8*$D70,""))</f>
        <v>0</v>
      </c>
      <c r="QO70" s="34">
        <f>IF(QN70&lt;&gt;"",HLOOKUP(COUNT($NE70:QN70)+1,$G$4:$EH$8,QO$14,0)*$D70,IF($C70=QO$17,$G$8*$D70,""))</f>
        <v>0</v>
      </c>
      <c r="QP70" s="34">
        <f>IF(QO70&lt;&gt;"",HLOOKUP(COUNT($NE70:QO70)+1,$G$4:$EH$8,QP$14,0)*$D70,IF($C70=QP$17,$G$8*$D70,""))</f>
        <v>0</v>
      </c>
      <c r="QQ70" s="34">
        <f>IF(QP70&lt;&gt;"",HLOOKUP(COUNT($NE70:QP70)+1,$G$4:$EH$8,QQ$14,0)*$D70,IF($C70=QQ$17,$G$8*$D70,""))</f>
        <v>0</v>
      </c>
      <c r="QR70" s="34">
        <f>IF(QQ70&lt;&gt;"",HLOOKUP(COUNT($NE70:QQ70)+1,$G$4:$EH$8,QR$14,0)*$D70,IF($C70=QR$17,$G$8*$D70,""))</f>
        <v>0</v>
      </c>
      <c r="QS70" s="34">
        <f>IF(QR70&lt;&gt;"",HLOOKUP(COUNT($NE70:QR70)+1,$G$4:$EH$8,QS$14,0)*$D70,IF($C70=QS$17,$G$8*$D70,""))</f>
        <v>0</v>
      </c>
      <c r="QT70" s="34">
        <f>IF(QS70&lt;&gt;"",HLOOKUP(COUNT($NE70:QS70)+1,$G$4:$EH$8,QT$14,0)*$D70,IF($C70=QT$17,$G$8*$D70,""))</f>
        <v>0</v>
      </c>
      <c r="QU70" s="34">
        <f>IF(QT70&lt;&gt;"",HLOOKUP(COUNT($NE70:QT70)+1,$G$4:$EH$8,QU$14,0)*$D70,IF($C70=QU$17,$G$8*$D70,""))</f>
        <v>0</v>
      </c>
      <c r="QV70" s="34">
        <f>IF(QU70&lt;&gt;"",HLOOKUP(COUNT($NE70:QU70)+1,$G$4:$EH$8,QV$14,0)*$D70,IF($C70=QV$17,$G$8*$D70,""))</f>
        <v>0</v>
      </c>
      <c r="QW70" s="34">
        <f>IF(QV70&lt;&gt;"",HLOOKUP(COUNT($NE70:QV70)+1,$G$4:$EH$8,QW$14,0)*$D70,IF($C70=QW$17,$G$8*$D70,""))</f>
        <v>0</v>
      </c>
      <c r="QX70" s="34">
        <f>IF(QW70&lt;&gt;"",HLOOKUP(COUNT($NE70:QW70)+1,$G$4:$EH$8,QX$14,0)*$D70,IF($C70=QX$17,$G$8*$D70,""))</f>
        <v>0</v>
      </c>
      <c r="QY70" s="34">
        <f>IF(QX70&lt;&gt;"",HLOOKUP(COUNT($NE70:QX70)+1,$G$4:$EH$8,QY$14,0)*$D70,IF($C70=QY$17,$G$8*$D70,""))</f>
        <v>0</v>
      </c>
      <c r="QZ70" s="34">
        <f>IF(QY70&lt;&gt;"",HLOOKUP(COUNT($NE70:QY70)+1,$G$4:$EH$8,QZ$14,0)*$D70,IF($C70=QZ$17,$G$8*$D70,""))</f>
        <v>0</v>
      </c>
      <c r="RA70" s="34">
        <f>IF(QZ70&lt;&gt;"",HLOOKUP(COUNT($NE70:QZ70)+1,$G$4:$EH$8,RA$14,0)*$D70,IF($C70=RA$17,$G$8*$D70,""))</f>
        <v>0</v>
      </c>
      <c r="RB70" s="34">
        <f>IF(RA70&lt;&gt;"",HLOOKUP(COUNT($NE70:RA70)+1,$G$4:$EH$8,RB$14,0)*$D70,IF($C70=RB$17,$G$8*$D70,""))</f>
        <v>0</v>
      </c>
      <c r="RC70" s="34">
        <f>IF(RB70&lt;&gt;"",HLOOKUP(COUNT($NE70:RB70)+1,$G$4:$EH$8,RC$14,0)*$D70,IF($C70=RC$17,$G$8*$D70,""))</f>
        <v>0</v>
      </c>
      <c r="RD70" s="34">
        <f>IF(RC70&lt;&gt;"",HLOOKUP(COUNT($NE70:RC70)+1,$G$4:$EH$8,RD$14,0)*$D70,IF($C70=RD$17,$G$8*$D70,""))</f>
        <v>0</v>
      </c>
      <c r="RE70" s="34">
        <f>IF(RD70&lt;&gt;"",HLOOKUP(COUNT($NE70:RD70)+1,$G$4:$EH$8,RE$14,0)*$D70,IF($C70=RE$17,$G$8*$D70,""))</f>
        <v>0</v>
      </c>
      <c r="RF70" s="34">
        <f>IF(RE70&lt;&gt;"",HLOOKUP(COUNT($NE70:RE70)+1,$G$4:$EH$8,RF$14,0)*$D70,IF($C70=RF$17,$G$8*$D70,""))</f>
        <v>0</v>
      </c>
      <c r="RG70" s="34">
        <f>IF(RF70&lt;&gt;"",HLOOKUP(COUNT($NE70:RF70)+1,$G$4:$EH$8,RG$14,0)*$D70,IF($C70=RG$17,$G$8*$D70,""))</f>
        <v>0</v>
      </c>
      <c r="RH70" s="34">
        <f>IF(RG70&lt;&gt;"",HLOOKUP(COUNT($NE70:RG70)+1,$G$4:$EH$8,RH$14,0)*$D70,IF($C70=RH$17,$G$8*$D70,""))</f>
        <v>0</v>
      </c>
      <c r="RI70" s="34">
        <f>IF(RH70&lt;&gt;"",HLOOKUP(COUNT($NE70:RH70)+1,$G$4:$EH$8,RI$14,0)*$D70,IF($C70=RI$17,$G$8*$D70,""))</f>
        <v>0</v>
      </c>
      <c r="RJ70" s="34">
        <f>IF(RI70&lt;&gt;"",HLOOKUP(COUNT($NE70:RI70)+1,$G$4:$EH$8,RJ$14,0)*$D70,IF($C70=RJ$17,$G$8*$D70,""))</f>
        <v>0</v>
      </c>
      <c r="RK70" s="34">
        <f>IF(RJ70&lt;&gt;"",HLOOKUP(COUNT($NE70:RJ70)+1,$G$4:$EH$8,RK$14,0)*$D70,IF($C70=RK$17,$G$8*$D70,""))</f>
        <v>0</v>
      </c>
      <c r="RL70" s="34">
        <f>IF(RK70&lt;&gt;"",HLOOKUP(COUNT($NE70:RK70)+1,$G$4:$EH$8,RL$14,0)*$D70,IF($C70=RL$17,$G$8*$D70,""))</f>
        <v>0</v>
      </c>
      <c r="RM70" s="34">
        <f>IF(RL70&lt;&gt;"",HLOOKUP(COUNT($NE70:RL70)+1,$G$4:$EH$8,RM$14,0)*$D70,IF($C70=RM$17,$G$8*$D70,""))</f>
        <v>0</v>
      </c>
      <c r="RN70" s="34">
        <f>IF(RM70&lt;&gt;"",HLOOKUP(COUNT($NE70:RM70)+1,$G$4:$EH$8,RN$14,0)*$D70,IF($C70=RN$17,$G$8*$D70,""))</f>
        <v>0</v>
      </c>
      <c r="RO70" s="34">
        <f>IF(RN70&lt;&gt;"",HLOOKUP(COUNT($NE70:RN70)+1,$G$4:$EH$8,RO$14,0)*$D70,IF($C70=RO$17,$G$8*$D70,""))</f>
        <v>0</v>
      </c>
      <c r="RP70" s="34">
        <f>IF(RO70&lt;&gt;"",HLOOKUP(COUNT($NE70:RO70)+1,$G$4:$EH$8,RP$14,0)*$D70,IF($C70=RP$17,$G$8*$D70,""))</f>
        <v>0</v>
      </c>
      <c r="RQ70" s="34">
        <f>IF(RP70&lt;&gt;"",HLOOKUP(COUNT($NE70:RP70)+1,$G$4:$EH$8,RQ$14,0)*$D70,IF($C70=RQ$17,$G$8*$D70,""))</f>
        <v>0</v>
      </c>
      <c r="RR70" s="34">
        <f>IF(RQ70&lt;&gt;"",HLOOKUP(COUNT($NE70:RQ70)+1,$G$4:$EH$8,RR$14,0)*$D70,IF($C70=RR$17,$G$8*$D70,""))</f>
        <v>0</v>
      </c>
      <c r="RS70" s="34">
        <f>IF(RR70&lt;&gt;"",HLOOKUP(COUNT($NE70:RR70)+1,$G$4:$EH$8,RS$14,0)*$D70,IF($C70=RS$17,$G$8*$D70,""))</f>
        <v>0</v>
      </c>
      <c r="RT70" s="34">
        <f>IF(RS70&lt;&gt;"",HLOOKUP(COUNT($NE70:RS70)+1,$G$4:$EH$8,RT$14,0)*$D70,IF($C70=RT$17,$G$8*$D70,""))</f>
        <v>0</v>
      </c>
      <c r="RU70" s="34">
        <f>IF(RT70&lt;&gt;"",HLOOKUP(COUNT($NE70:RT70)+1,$G$4:$EH$8,RU$14,0)*$D70,IF($C70=RU$17,$G$8*$D70,""))</f>
        <v>0</v>
      </c>
      <c r="RW70" s="34" t="str">
        <f>IF(RV70&lt;&gt;"",HLOOKUP(COUNT($RV70:RV70)+1,$G$4:$EH$9,RW$14,0)*$D70,IF($C70=RW$17,$G$9*$D70,""))</f>
        <v/>
      </c>
      <c r="RX70" s="34" t="str">
        <f>IF(RW70&lt;&gt;"",HLOOKUP(COUNT($RV70:RW70)+1,$G$4:$EH$9,RX$14,0)*$D70,IF($C70=RX$17,$G$9*$D70,""))</f>
        <v/>
      </c>
      <c r="RY70" s="34" t="str">
        <f>IF(RX70&lt;&gt;"",HLOOKUP(COUNT($RV70:RX70)+1,$G$4:$EH$9,RY$14,0)*$D70,IF($C70=RY$17,$G$9*$D70,""))</f>
        <v/>
      </c>
      <c r="RZ70" s="34" t="str">
        <f>IF(RY70&lt;&gt;"",HLOOKUP(COUNT($RV70:RY70)+1,$G$4:$EH$9,RZ$14,0)*$D70,IF($C70=RZ$17,$G$9*$D70,""))</f>
        <v/>
      </c>
      <c r="SA70" s="34" t="str">
        <f>IF(RZ70&lt;&gt;"",HLOOKUP(COUNT($RV70:RZ70)+1,$G$4:$EH$9,SA$14,0)*$D70,IF($C70=SA$17,$G$9*$D70,""))</f>
        <v/>
      </c>
      <c r="SB70" s="34" t="str">
        <f>IF(SA70&lt;&gt;"",HLOOKUP(COUNT($RV70:SA70)+1,$G$4:$EH$9,SB$14,0)*$D70,IF($C70=SB$17,$G$9*$D70,""))</f>
        <v/>
      </c>
      <c r="SC70" s="34" t="str">
        <f>IF(SB70&lt;&gt;"",HLOOKUP(COUNT($RV70:SB70)+1,$G$4:$EH$9,SC$14,0)*$D70,IF($C70=SC$17,$G$9*$D70,""))</f>
        <v/>
      </c>
      <c r="SD70" s="34" t="str">
        <f>IF(SC70&lt;&gt;"",HLOOKUP(COUNT($RV70:SC70)+1,$G$4:$EH$9,SD$14,0)*$D70,IF($C70=SD$17,$G$9*$D70,""))</f>
        <v/>
      </c>
      <c r="SE70" s="34" t="str">
        <f>IF(SD70&lt;&gt;"",HLOOKUP(COUNT($RV70:SD70)+1,$G$4:$EH$9,SE$14,0)*$D70,IF($C70=SE$17,$G$9*$D70,""))</f>
        <v/>
      </c>
      <c r="SF70" s="34" t="str">
        <f>IF(SE70&lt;&gt;"",HLOOKUP(COUNT($RV70:SE70)+1,$G$4:$EH$9,SF$14,0)*$D70,IF($C70=SF$17,$G$9*$D70,""))</f>
        <v/>
      </c>
      <c r="SG70" s="34" t="str">
        <f>IF(SF70&lt;&gt;"",HLOOKUP(COUNT($RV70:SF70)+1,$G$4:$EH$9,SG$14,0)*$D70,IF($C70=SG$17,$G$9*$D70,""))</f>
        <v/>
      </c>
      <c r="SH70" s="34" t="str">
        <f>IF(SG70&lt;&gt;"",HLOOKUP(COUNT($RV70:SG70)+1,$G$4:$EH$9,SH$14,0)*$D70,IF($C70=SH$17,$G$9*$D70,""))</f>
        <v/>
      </c>
      <c r="SI70" s="34" t="str">
        <f>IF(SH70&lt;&gt;"",HLOOKUP(COUNT($RV70:SH70)+1,$G$4:$EH$9,SI$14,0)*$D70,IF($C70=SI$17,$G$9*$D70,""))</f>
        <v/>
      </c>
      <c r="SJ70" s="34" t="str">
        <f>IF(SI70&lt;&gt;"",HLOOKUP(COUNT($RV70:SI70)+1,$G$4:$EH$9,SJ$14,0)*$D70,IF($C70=SJ$17,$G$9*$D70,""))</f>
        <v/>
      </c>
      <c r="SK70" s="34" t="str">
        <f>IF(SJ70&lt;&gt;"",HLOOKUP(COUNT($RV70:SJ70)+1,$G$4:$EH$9,SK$14,0)*$D70,IF($C70=SK$17,$G$9*$D70,""))</f>
        <v/>
      </c>
      <c r="SL70" s="34" t="str">
        <f>IF(SK70&lt;&gt;"",HLOOKUP(COUNT($RV70:SK70)+1,$G$4:$EH$9,SL$14,0)*$D70,IF($C70=SL$17,$G$9*$D70,""))</f>
        <v/>
      </c>
      <c r="SM70" s="34" t="str">
        <f>IF(SL70&lt;&gt;"",HLOOKUP(COUNT($RV70:SL70)+1,$G$4:$EH$9,SM$14,0)*$D70,IF($C70=SM$17,$G$9*$D70,""))</f>
        <v/>
      </c>
      <c r="SN70" s="34" t="str">
        <f>IF(SM70&lt;&gt;"",HLOOKUP(COUNT($RV70:SM70)+1,$G$4:$EH$9,SN$14,0)*$D70,IF($C70=SN$17,$G$9*$D70,""))</f>
        <v/>
      </c>
      <c r="SO70" s="34" t="str">
        <f>IF(SN70&lt;&gt;"",HLOOKUP(COUNT($RV70:SN70)+1,$G$4:$EH$9,SO$14,0)*$D70,IF($C70=SO$17,$G$9*$D70,""))</f>
        <v/>
      </c>
      <c r="SP70" s="34" t="str">
        <f>IF(SO70&lt;&gt;"",HLOOKUP(COUNT($RV70:SO70)+1,$G$4:$EH$9,SP$14,0)*$D70,IF($C70=SP$17,$G$9*$D70,""))</f>
        <v/>
      </c>
      <c r="SQ70" s="34" t="str">
        <f>IF(SP70&lt;&gt;"",HLOOKUP(COUNT($RV70:SP70)+1,$G$4:$EH$9,SQ$14,0)*$D70,IF($C70=SQ$17,$G$9*$D70,""))</f>
        <v/>
      </c>
      <c r="SR70" s="34" t="str">
        <f>IF(SQ70&lt;&gt;"",HLOOKUP(COUNT($RV70:SQ70)+1,$G$4:$EH$9,SR$14,0)*$D70,IF($C70=SR$17,$G$9*$D70,""))</f>
        <v/>
      </c>
      <c r="SS70" s="34" t="str">
        <f>IF(SR70&lt;&gt;"",HLOOKUP(COUNT($RV70:SR70)+1,$G$4:$EH$9,SS$14,0)*$D70,IF($C70=SS$17,$G$9*$D70,""))</f>
        <v/>
      </c>
      <c r="ST70" s="34" t="str">
        <f>IF(SS70&lt;&gt;"",HLOOKUP(COUNT($RV70:SS70)+1,$G$4:$EH$9,ST$14,0)*$D70,IF($C70=ST$17,$G$9*$D70,""))</f>
        <v/>
      </c>
      <c r="SU70" s="34" t="str">
        <f>IF(ST70&lt;&gt;"",HLOOKUP(COUNT($RV70:ST70)+1,$G$4:$EH$9,SU$14,0)*$D70,IF($C70=SU$17,$G$9*$D70,""))</f>
        <v/>
      </c>
      <c r="SV70" s="34" t="str">
        <f>IF(SU70&lt;&gt;"",HLOOKUP(COUNT($RV70:SU70)+1,$G$4:$EH$9,SV$14,0)*$D70,IF($C70=SV$17,$G$9*$D70,""))</f>
        <v/>
      </c>
      <c r="SW70" s="34" t="str">
        <f>IF(SV70&lt;&gt;"",HLOOKUP(COUNT($RV70:SV70)+1,$G$4:$EH$9,SW$14,0)*$D70,IF($C70=SW$17,$G$9*$D70,""))</f>
        <v/>
      </c>
      <c r="SX70" s="34" t="str">
        <f>IF(SW70&lt;&gt;"",HLOOKUP(COUNT($RV70:SW70)+1,$G$4:$EH$9,SX$14,0)*$D70,IF($C70=SX$17,$G$9*$D70,""))</f>
        <v/>
      </c>
      <c r="SY70" s="34" t="str">
        <f>IF(SX70&lt;&gt;"",HLOOKUP(COUNT($RV70:SX70)+1,$G$4:$EH$9,SY$14,0)*$D70,IF($C70=SY$17,$G$9*$D70,""))</f>
        <v/>
      </c>
      <c r="SZ70" s="34" t="str">
        <f>IF(SY70&lt;&gt;"",HLOOKUP(COUNT($RV70:SY70)+1,$G$4:$EH$9,SZ$14,0)*$D70,IF($C70=SZ$17,$G$9*$D70,""))</f>
        <v/>
      </c>
      <c r="TA70" s="34" t="str">
        <f>IF(SZ70&lt;&gt;"",HLOOKUP(COUNT($RV70:SZ70)+1,$G$4:$EH$9,TA$14,0)*$D70,IF($C70=TA$17,$G$9*$D70,""))</f>
        <v/>
      </c>
      <c r="TB70" s="34" t="str">
        <f>IF(TA70&lt;&gt;"",HLOOKUP(COUNT($RV70:TA70)+1,$G$4:$EH$9,TB$14,0)*$D70,IF($C70=TB$17,$G$9*$D70,""))</f>
        <v/>
      </c>
      <c r="TC70" s="34" t="str">
        <f>IF(TB70&lt;&gt;"",HLOOKUP(COUNT($RV70:TB70)+1,$G$4:$EH$9,TC$14,0)*$D70,IF($C70=TC$17,$G$9*$D70,""))</f>
        <v/>
      </c>
      <c r="TD70" s="34" t="str">
        <f>IF(TC70&lt;&gt;"",HLOOKUP(COUNT($RV70:TC70)+1,$G$4:$EH$9,TD$14,0)*$D70,IF($C70=TD$17,$G$9*$D70,""))</f>
        <v/>
      </c>
      <c r="TE70" s="34" t="str">
        <f>IF(TD70&lt;&gt;"",HLOOKUP(COUNT($RV70:TD70)+1,$G$4:$EH$9,TE$14,0)*$D70,IF($C70=TE$17,$G$9*$D70,""))</f>
        <v/>
      </c>
      <c r="TF70" s="34" t="str">
        <f>IF(TE70&lt;&gt;"",HLOOKUP(COUNT($RV70:TE70)+1,$G$4:$EH$9,TF$14,0)*$D70,IF($C70=TF$17,$G$9*$D70,""))</f>
        <v/>
      </c>
      <c r="TG70" s="34" t="str">
        <f>IF(TF70&lt;&gt;"",HLOOKUP(COUNT($RV70:TF70)+1,$G$4:$EH$9,TG$14,0)*$D70,IF($C70=TG$17,$G$9*$D70,""))</f>
        <v/>
      </c>
      <c r="TH70" s="34" t="str">
        <f>IF(TG70&lt;&gt;"",HLOOKUP(COUNT($RV70:TG70)+1,$G$4:$EH$9,TH$14,0)*$D70,IF($C70=TH$17,$G$9*$D70,""))</f>
        <v/>
      </c>
      <c r="TI70" s="34" t="str">
        <f>IF(TH70&lt;&gt;"",HLOOKUP(COUNT($RV70:TH70)+1,$G$4:$EH$9,TI$14,0)*$D70,IF($C70=TI$17,$G$9*$D70,""))</f>
        <v/>
      </c>
      <c r="TJ70" s="34" t="str">
        <f>IF(TI70&lt;&gt;"",HLOOKUP(COUNT($RV70:TI70)+1,$G$4:$EH$9,TJ$14,0)*$D70,IF($C70=TJ$17,$G$9*$D70,""))</f>
        <v/>
      </c>
      <c r="TK70" s="34" t="str">
        <f>IF(TJ70&lt;&gt;"",HLOOKUP(COUNT($RV70:TJ70)+1,$G$4:$EH$9,TK$14,0)*$D70,IF($C70=TK$17,$G$9*$D70,""))</f>
        <v/>
      </c>
      <c r="TL70" s="34" t="str">
        <f>IF(TK70&lt;&gt;"",HLOOKUP(COUNT($RV70:TK70)+1,$G$4:$EH$9,TL$14,0)*$D70,IF($C70=TL$17,$G$9*$D70,""))</f>
        <v/>
      </c>
      <c r="TM70" s="34" t="str">
        <f>IF(TL70&lt;&gt;"",HLOOKUP(COUNT($RV70:TL70)+1,$G$4:$EH$9,TM$14,0)*$D70,IF($C70=TM$17,$G$9*$D70,""))</f>
        <v/>
      </c>
      <c r="TN70" s="34" t="str">
        <f>IF(TM70&lt;&gt;"",HLOOKUP(COUNT($RV70:TM70)+1,$G$4:$EH$9,TN$14,0)*$D70,IF($C70=TN$17,$G$9*$D70,""))</f>
        <v/>
      </c>
      <c r="TO70" s="34" t="str">
        <f>IF(TN70&lt;&gt;"",HLOOKUP(COUNT($RV70:TN70)+1,$G$4:$EH$9,TO$14,0)*$D70,IF($C70=TO$17,$G$9*$D70,""))</f>
        <v/>
      </c>
      <c r="TP70" s="34" t="str">
        <f>IF(TO70&lt;&gt;"",HLOOKUP(COUNT($RV70:TO70)+1,$G$4:$EH$9,TP$14,0)*$D70,IF($C70=TP$17,$G$9*$D70,""))</f>
        <v/>
      </c>
      <c r="TQ70" s="34" t="str">
        <f>IF(TP70&lt;&gt;"",HLOOKUP(COUNT($RV70:TP70)+1,$G$4:$EH$9,TQ$14,0)*$D70,IF($C70=TQ$17,$G$9*$D70,""))</f>
        <v/>
      </c>
      <c r="TR70" s="34" t="str">
        <f>IF(TQ70&lt;&gt;"",HLOOKUP(COUNT($RV70:TQ70)+1,$G$4:$EH$9,TR$14,0)*$D70,IF($C70=TR$17,$G$9*$D70,""))</f>
        <v/>
      </c>
      <c r="TS70" s="34" t="str">
        <f>IF(TR70&lt;&gt;"",HLOOKUP(COUNT($RV70:TR70)+1,$G$4:$EH$9,TS$14,0)*$D70,IF($C70=TS$17,$G$9*$D70,""))</f>
        <v/>
      </c>
      <c r="TT70" s="34" t="str">
        <f>IF(TS70&lt;&gt;"",HLOOKUP(COUNT($RV70:TS70)+1,$G$4:$EH$9,TT$14,0)*$D70,IF($C70=TT$17,$G$9*$D70,""))</f>
        <v/>
      </c>
      <c r="TU70" s="34" t="str">
        <f>IF(TT70&lt;&gt;"",HLOOKUP(COUNT($RV70:TT70)+1,$G$4:$EH$9,TU$14,0)*$D70,IF($C70=TU$17,$G$9*$D70,""))</f>
        <v/>
      </c>
      <c r="TV70" s="34">
        <f>IF(TU70&lt;&gt;"",HLOOKUP(COUNT($RV70:TU70)+1,$G$4:$EH$9,TV$14,0)*$D70,IF($C70=TV$17,$G$9*$D70,""))</f>
        <v>14500</v>
      </c>
      <c r="TW70" s="34">
        <f>IF(TV70&lt;&gt;"",HLOOKUP(COUNT($RV70:TV70)+1,$G$4:$EH$9,TW$14,0)*$D70,IF($C70=TW$17,$G$9*$D70,""))</f>
        <v>0</v>
      </c>
      <c r="TX70" s="34">
        <f>IF(TW70&lt;&gt;"",HLOOKUP(COUNT($RV70:TW70)+1,$G$4:$EH$9,TX$14,0)*$D70,IF($C70=TX$17,$G$9*$D70,""))</f>
        <v>0</v>
      </c>
      <c r="TY70" s="34">
        <f>IF(TX70&lt;&gt;"",HLOOKUP(COUNT($RV70:TX70)+1,$G$4:$EH$9,TY$14,0)*$D70,IF($C70=TY$17,$G$9*$D70,""))</f>
        <v>0</v>
      </c>
      <c r="TZ70" s="34">
        <f>IF(TY70&lt;&gt;"",HLOOKUP(COUNT($RV70:TY70)+1,$G$4:$EH$9,TZ$14,0)*$D70,IF($C70=TZ$17,$G$9*$D70,""))</f>
        <v>0</v>
      </c>
      <c r="UA70" s="34">
        <f>IF(TZ70&lt;&gt;"",HLOOKUP(COUNT($RV70:TZ70)+1,$G$4:$EH$9,UA$14,0)*$D70,IF($C70=UA$17,$G$9*$D70,""))</f>
        <v>0</v>
      </c>
      <c r="UB70" s="34">
        <f>IF(UA70&lt;&gt;"",HLOOKUP(COUNT($RV70:UA70)+1,$G$4:$EH$9,UB$14,0)*$D70,IF($C70=UB$17,$G$9*$D70,""))</f>
        <v>0</v>
      </c>
      <c r="UC70" s="34">
        <f>IF(UB70&lt;&gt;"",HLOOKUP(COUNT($RV70:UB70)+1,$G$4:$EH$9,UC$14,0)*$D70,IF($C70=UC$17,$G$9*$D70,""))</f>
        <v>0</v>
      </c>
      <c r="UD70" s="34">
        <f>IF(UC70&lt;&gt;"",HLOOKUP(COUNT($RV70:UC70)+1,$G$4:$EH$9,UD$14,0)*$D70,IF($C70=UD$17,$G$9*$D70,""))</f>
        <v>0</v>
      </c>
      <c r="UE70" s="34">
        <f>IF(UD70&lt;&gt;"",HLOOKUP(COUNT($RV70:UD70)+1,$G$4:$EH$9,UE$14,0)*$D70,IF($C70=UE$17,$G$9*$D70,""))</f>
        <v>0</v>
      </c>
      <c r="UF70" s="34">
        <f>IF(UE70&lt;&gt;"",HLOOKUP(COUNT($RV70:UE70)+1,$G$4:$EH$9,UF$14,0)*$D70,IF($C70=UF$17,$G$9*$D70,""))</f>
        <v>0</v>
      </c>
      <c r="UG70" s="34">
        <f>IF(UF70&lt;&gt;"",HLOOKUP(COUNT($RV70:UF70)+1,$G$4:$EH$9,UG$14,0)*$D70,IF($C70=UG$17,$G$9*$D70,""))</f>
        <v>0</v>
      </c>
      <c r="UH70" s="34">
        <f>IF(UG70&lt;&gt;"",HLOOKUP(COUNT($RV70:UG70)+1,$G$4:$EH$9,UH$14,0)*$D70,IF($C70=UH$17,$G$9*$D70,""))</f>
        <v>0</v>
      </c>
      <c r="UI70" s="34">
        <f>IF(UH70&lt;&gt;"",HLOOKUP(COUNT($RV70:UH70)+1,$G$4:$EH$9,UI$14,0)*$D70,IF($C70=UI$17,$G$9*$D70,""))</f>
        <v>0</v>
      </c>
      <c r="UJ70" s="34">
        <f>IF(UI70&lt;&gt;"",HLOOKUP(COUNT($RV70:UI70)+1,$G$4:$EH$9,UJ$14,0)*$D70,IF($C70=UJ$17,$G$9*$D70,""))</f>
        <v>0</v>
      </c>
      <c r="UK70" s="34">
        <f>IF(UJ70&lt;&gt;"",HLOOKUP(COUNT($RV70:UJ70)+1,$G$4:$EH$9,UK$14,0)*$D70,IF($C70=UK$17,$G$9*$D70,""))</f>
        <v>0</v>
      </c>
      <c r="UL70" s="34">
        <f>IF(UK70&lt;&gt;"",HLOOKUP(COUNT($RV70:UK70)+1,$G$4:$EH$9,UL$14,0)*$D70,IF($C70=UL$17,$G$9*$D70,""))</f>
        <v>0</v>
      </c>
      <c r="UM70" s="34">
        <f>IF(UL70&lt;&gt;"",HLOOKUP(COUNT($RV70:UL70)+1,$G$4:$EH$9,UM$14,0)*$D70,IF($C70=UM$17,$G$9*$D70,""))</f>
        <v>0</v>
      </c>
      <c r="UN70" s="34">
        <f>IF(UM70&lt;&gt;"",HLOOKUP(COUNT($RV70:UM70)+1,$G$4:$EH$9,UN$14,0)*$D70,IF($C70=UN$17,$G$9*$D70,""))</f>
        <v>0</v>
      </c>
      <c r="UO70" s="34">
        <f>IF(UN70&lt;&gt;"",HLOOKUP(COUNT($RV70:UN70)+1,$G$4:$EH$9,UO$14,0)*$D70,IF($C70=UO$17,$G$9*$D70,""))</f>
        <v>0</v>
      </c>
      <c r="UP70" s="34">
        <f>IF(UO70&lt;&gt;"",HLOOKUP(COUNT($RV70:UO70)+1,$G$4:$EH$9,UP$14,0)*$D70,IF($C70=UP$17,$G$9*$D70,""))</f>
        <v>0</v>
      </c>
      <c r="UQ70" s="34">
        <f>IF(UP70&lt;&gt;"",HLOOKUP(COUNT($RV70:UP70)+1,$G$4:$EH$9,UQ$14,0)*$D70,IF($C70=UQ$17,$G$9*$D70,""))</f>
        <v>0</v>
      </c>
      <c r="UR70" s="34">
        <f>IF(UQ70&lt;&gt;"",HLOOKUP(COUNT($RV70:UQ70)+1,$G$4:$EH$9,UR$14,0)*$D70,IF($C70=UR$17,$G$9*$D70,""))</f>
        <v>0</v>
      </c>
      <c r="US70" s="34">
        <f>IF(UR70&lt;&gt;"",HLOOKUP(COUNT($RV70:UR70)+1,$G$4:$EH$9,US$14,0)*$D70,IF($C70=US$17,$G$9*$D70,""))</f>
        <v>0</v>
      </c>
      <c r="UT70" s="34">
        <f>IF(US70&lt;&gt;"",HLOOKUP(COUNT($RV70:US70)+1,$G$4:$EH$9,UT$14,0)*$D70,IF($C70=UT$17,$G$9*$D70,""))</f>
        <v>0</v>
      </c>
      <c r="UU70" s="34">
        <f>IF(UT70&lt;&gt;"",HLOOKUP(COUNT($RV70:UT70)+1,$G$4:$EH$9,UU$14,0)*$D70,IF($C70=UU$17,$G$9*$D70,""))</f>
        <v>0</v>
      </c>
      <c r="UV70" s="34">
        <f>IF(UU70&lt;&gt;"",HLOOKUP(COUNT($RV70:UU70)+1,$G$4:$EH$9,UV$14,0)*$D70,IF($C70=UV$17,$G$9*$D70,""))</f>
        <v>0</v>
      </c>
      <c r="UW70" s="34">
        <f>IF(UV70&lt;&gt;"",HLOOKUP(COUNT($RV70:UV70)+1,$G$4:$EH$9,UW$14,0)*$D70,IF($C70=UW$17,$G$9*$D70,""))</f>
        <v>0</v>
      </c>
      <c r="UX70" s="34">
        <f>IF(UW70&lt;&gt;"",HLOOKUP(COUNT($RV70:UW70)+1,$G$4:$EH$9,UX$14,0)*$D70,IF($C70=UX$17,$G$9*$D70,""))</f>
        <v>0</v>
      </c>
      <c r="UY70" s="34">
        <f>IF(UX70&lt;&gt;"",HLOOKUP(COUNT($RV70:UX70)+1,$G$4:$EH$9,UY$14,0)*$D70,IF($C70=UY$17,$G$9*$D70,""))</f>
        <v>0</v>
      </c>
      <c r="UZ70" s="34">
        <f>IF(UY70&lt;&gt;"",HLOOKUP(COUNT($RV70:UY70)+1,$G$4:$EH$9,UZ$14,0)*$D70,IF($C70=UZ$17,$G$9*$D70,""))</f>
        <v>0</v>
      </c>
      <c r="VA70" s="34">
        <f>IF(UZ70&lt;&gt;"",HLOOKUP(COUNT($RV70:UZ70)+1,$G$4:$EH$9,VA$14,0)*$D70,IF($C70=VA$17,$G$9*$D70,""))</f>
        <v>0</v>
      </c>
      <c r="VB70" s="34">
        <f>IF(VA70&lt;&gt;"",HLOOKUP(COUNT($RV70:VA70)+1,$G$4:$EH$9,VB$14,0)*$D70,IF($C70=VB$17,$G$9*$D70,""))</f>
        <v>0</v>
      </c>
      <c r="VC70" s="34">
        <f>IF(VB70&lt;&gt;"",HLOOKUP(COUNT($RV70:VB70)+1,$G$4:$EH$9,VC$14,0)*$D70,IF($C70=VC$17,$G$9*$D70,""))</f>
        <v>0</v>
      </c>
      <c r="VD70" s="34">
        <f>IF(VC70&lt;&gt;"",HLOOKUP(COUNT($RV70:VC70)+1,$G$4:$EH$9,VD$14,0)*$D70,IF($C70=VD$17,$G$9*$D70,""))</f>
        <v>0</v>
      </c>
      <c r="VE70" s="34">
        <f>IF(VD70&lt;&gt;"",HLOOKUP(COUNT($RV70:VD70)+1,$G$4:$EH$9,VE$14,0)*$D70,IF($C70=VE$17,$G$9*$D70,""))</f>
        <v>0</v>
      </c>
      <c r="VF70" s="34">
        <f>IF(VE70&lt;&gt;"",HLOOKUP(COUNT($RV70:VE70)+1,$G$4:$EH$9,VF$14,0)*$D70,IF($C70=VF$17,$G$9*$D70,""))</f>
        <v>0</v>
      </c>
      <c r="VG70" s="34">
        <f>IF(VF70&lt;&gt;"",HLOOKUP(COUNT($RV70:VF70)+1,$G$4:$EH$9,VG$14,0)*$D70,IF($C70=VG$17,$G$9*$D70,""))</f>
        <v>0</v>
      </c>
      <c r="VH70" s="34">
        <f>IF(VG70&lt;&gt;"",HLOOKUP(COUNT($RV70:VG70)+1,$G$4:$EH$9,VH$14,0)*$D70,IF($C70=VH$17,$G$9*$D70,""))</f>
        <v>0</v>
      </c>
      <c r="VI70" s="34">
        <f>IF(VH70&lt;&gt;"",HLOOKUP(COUNT($RV70:VH70)+1,$G$4:$EH$9,VI$14,0)*$D70,IF($C70=VI$17,$G$9*$D70,""))</f>
        <v>0</v>
      </c>
      <c r="VJ70" s="34">
        <f>IF(VI70&lt;&gt;"",HLOOKUP(COUNT($RV70:VI70)+1,$G$4:$EH$9,VJ$14,0)*$D70,IF($C70=VJ$17,$G$9*$D70,""))</f>
        <v>0</v>
      </c>
      <c r="VK70" s="34">
        <f>IF(VJ70&lt;&gt;"",HLOOKUP(COUNT($RV70:VJ70)+1,$G$4:$EH$9,VK$14,0)*$D70,IF($C70=VK$17,$G$9*$D70,""))</f>
        <v>0</v>
      </c>
      <c r="VL70" s="34">
        <f>IF(VK70&lt;&gt;"",HLOOKUP(COUNT($RV70:VK70)+1,$G$4:$EH$9,VL$14,0)*$D70,IF($C70=VL$17,$G$9*$D70,""))</f>
        <v>0</v>
      </c>
      <c r="VM70" s="34">
        <f>IF(VL70&lt;&gt;"",HLOOKUP(COUNT($RV70:VL70)+1,$G$4:$EH$9,VM$14,0)*$D70,IF($C70=VM$17,$G$9*$D70,""))</f>
        <v>0</v>
      </c>
      <c r="VN70" s="34">
        <f>IF(VM70&lt;&gt;"",HLOOKUP(COUNT($RV70:VM70)+1,$G$4:$EH$9,VN$14,0)*$D70,IF($C70=VN$17,$G$9*$D70,""))</f>
        <v>0</v>
      </c>
      <c r="VO70" s="34">
        <f>IF(VN70&lt;&gt;"",HLOOKUP(COUNT($RV70:VN70)+1,$G$4:$EH$9,VO$14,0)*$D70,IF($C70=VO$17,$G$9*$D70,""))</f>
        <v>0</v>
      </c>
      <c r="VP70" s="34">
        <f>IF(VO70&lt;&gt;"",HLOOKUP(COUNT($RV70:VO70)+1,$G$4:$EH$9,VP$14,0)*$D70,IF($C70=VP$17,$G$9*$D70,""))</f>
        <v>0</v>
      </c>
      <c r="VQ70" s="34">
        <f>IF(VP70&lt;&gt;"",HLOOKUP(COUNT($RV70:VP70)+1,$G$4:$EH$9,VQ$14,0)*$D70,IF($C70=VQ$17,$G$9*$D70,""))</f>
        <v>0</v>
      </c>
      <c r="VR70" s="34">
        <f>IF(VQ70&lt;&gt;"",HLOOKUP(COUNT($RV70:VQ70)+1,$G$4:$EH$9,VR$14,0)*$D70,IF($C70=VR$17,$G$9*$D70,""))</f>
        <v>0</v>
      </c>
      <c r="VS70" s="34">
        <f>IF(VR70&lt;&gt;"",HLOOKUP(COUNT($RV70:VR70)+1,$G$4:$EH$9,VS$14,0)*$D70,IF($C70=VS$17,$G$9*$D70,""))</f>
        <v>0</v>
      </c>
      <c r="VT70" s="34">
        <f>IF(VS70&lt;&gt;"",HLOOKUP(COUNT($RV70:VS70)+1,$G$4:$EH$9,VT$14,0)*$D70,IF($C70=VT$17,$G$9*$D70,""))</f>
        <v>0</v>
      </c>
      <c r="VU70" s="34">
        <f>IF(VT70&lt;&gt;"",HLOOKUP(COUNT($RV70:VT70)+1,$G$4:$EH$9,VU$14,0)*$D70,IF($C70=VU$17,$G$9*$D70,""))</f>
        <v>0</v>
      </c>
      <c r="VV70" s="34">
        <f>IF(VU70&lt;&gt;"",HLOOKUP(COUNT($RV70:VU70)+1,$G$4:$EH$9,VV$14,0)*$D70,IF($C70=VV$17,$G$9*$D70,""))</f>
        <v>0</v>
      </c>
      <c r="VW70" s="34">
        <f>IF(VV70&lt;&gt;"",HLOOKUP(COUNT($RV70:VV70)+1,$G$4:$EH$9,VW$14,0)*$D70,IF($C70=VW$17,$G$9*$D70,""))</f>
        <v>0</v>
      </c>
      <c r="VX70" s="34">
        <f>IF(VW70&lt;&gt;"",HLOOKUP(COUNT($RV70:VW70)+1,$G$4:$EH$9,VX$14,0)*$D70,IF($C70=VX$17,$G$9*$D70,""))</f>
        <v>0</v>
      </c>
      <c r="VY70" s="34">
        <f>IF(VX70&lt;&gt;"",HLOOKUP(COUNT($RV70:VX70)+1,$G$4:$EH$9,VY$14,0)*$D70,IF($C70=VY$17,$G$9*$D70,""))</f>
        <v>0</v>
      </c>
      <c r="VZ70" s="34">
        <f>IF(VY70&lt;&gt;"",HLOOKUP(COUNT($RV70:VY70)+1,$G$4:$EH$9,VZ$14,0)*$D70,IF($C70=VZ$17,$G$9*$D70,""))</f>
        <v>0</v>
      </c>
      <c r="WA70" s="34">
        <f>IF(VZ70&lt;&gt;"",HLOOKUP(COUNT($RV70:VZ70)+1,$G$4:$EH$9,WA$14,0)*$D70,IF($C70=WA$17,$G$9*$D70,""))</f>
        <v>0</v>
      </c>
      <c r="WB70" s="34">
        <f>IF(WA70&lt;&gt;"",HLOOKUP(COUNT($RV70:WA70)+1,$G$4:$EH$9,WB$14,0)*$D70,IF($C70=WB$17,$G$9*$D70,""))</f>
        <v>0</v>
      </c>
      <c r="WC70" s="34">
        <f>IF(WB70&lt;&gt;"",HLOOKUP(COUNT($RV70:WB70)+1,$G$4:$EH$9,WC$14,0)*$D70,IF($C70=WC$17,$G$9*$D70,""))</f>
        <v>0</v>
      </c>
      <c r="WD70" s="34">
        <f>IF(WC70&lt;&gt;"",HLOOKUP(COUNT($RV70:WC70)+1,$G$4:$EH$9,WD$14,0)*$D70,IF($C70=WD$17,$G$9*$D70,""))</f>
        <v>0</v>
      </c>
      <c r="WE70" s="34">
        <f>IF(WD70&lt;&gt;"",HLOOKUP(COUNT($RV70:WD70)+1,$G$4:$EH$9,WE$14,0)*$D70,IF($C70=WE$17,$G$9*$D70,""))</f>
        <v>0</v>
      </c>
      <c r="WF70" s="34">
        <f>IF(WE70&lt;&gt;"",HLOOKUP(COUNT($RV70:WE70)+1,$G$4:$EH$9,WF$14,0)*$D70,IF($C70=WF$17,$G$9*$D70,""))</f>
        <v>0</v>
      </c>
      <c r="WG70" s="34">
        <f>IF(WF70&lt;&gt;"",HLOOKUP(COUNT($RV70:WF70)+1,$G$4:$EH$9,WG$14,0)*$D70,IF($C70=WG$17,$G$9*$D70,""))</f>
        <v>0</v>
      </c>
      <c r="WH70" s="34">
        <f>IF(WG70&lt;&gt;"",HLOOKUP(COUNT($RV70:WG70)+1,$G$4:$EH$9,WH$14,0)*$D70,IF($C70=WH$17,$G$9*$D70,""))</f>
        <v>0</v>
      </c>
      <c r="WI70" s="34">
        <f>IF(WH70&lt;&gt;"",HLOOKUP(COUNT($RV70:WH70)+1,$G$4:$EH$9,WI$14,0)*$D70,IF($C70=WI$17,$G$9*$D70,""))</f>
        <v>0</v>
      </c>
      <c r="WJ70" s="34">
        <f>IF(WI70&lt;&gt;"",HLOOKUP(COUNT($RV70:WI70)+1,$G$4:$EH$9,WJ$14,0)*$D70,IF($C70=WJ$17,$G$9*$D70,""))</f>
        <v>0</v>
      </c>
      <c r="WK70" s="34">
        <f>IF(WJ70&lt;&gt;"",HLOOKUP(COUNT($RV70:WJ70)+1,$G$4:$EH$9,WK$14,0)*$D70,IF($C70=WK$17,$G$9*$D70,""))</f>
        <v>0</v>
      </c>
      <c r="WL70" s="34">
        <f>IF(WK70&lt;&gt;"",HLOOKUP(COUNT($RV70:WK70)+1,$G$4:$EH$9,WL$14,0)*$D70,IF($C70=WL$17,$G$9*$D70,""))</f>
        <v>0</v>
      </c>
    </row>
    <row r="71" spans="1:610" ht="15" x14ac:dyDescent="0.2">
      <c r="A71" s="25">
        <f t="shared" si="911"/>
        <v>5</v>
      </c>
      <c r="B71" s="1328" t="s">
        <v>83</v>
      </c>
      <c r="C71" s="62">
        <f t="shared" si="908"/>
        <v>53</v>
      </c>
      <c r="D71" s="30">
        <f>VLOOKUP(B71,Premissas!$R$8:$AD$18,(Histograma!A71+1),0)</f>
        <v>5</v>
      </c>
      <c r="G71" s="34" t="str">
        <f>IF(F71&lt;&gt;"",HLOOKUP(COUNT($F71:F71)+1,$G$4:$EH$8,G$14,0)*$D71,IF($C71=G$17,$G$5*$D71,""))</f>
        <v/>
      </c>
      <c r="H71" s="34" t="str">
        <f>IF(G71&lt;&gt;"",HLOOKUP(COUNT($F71:G71)+1,$G$4:$EH$8,H$14,0)*$D71,IF($C71=H$17,$G$5*$D71,""))</f>
        <v/>
      </c>
      <c r="I71" s="34" t="str">
        <f>IF(H71&lt;&gt;"",HLOOKUP(COUNT($F71:H71)+1,$G$4:$EH$8,I$14,0)*$D71,IF($C71=I$17,$G$5*$D71,""))</f>
        <v/>
      </c>
      <c r="J71" s="34" t="str">
        <f>IF(I71&lt;&gt;"",HLOOKUP(COUNT($F71:I71)+1,$G$4:$EH$8,J$14,0)*$D71,IF($C71=J$17,$G$5*$D71,""))</f>
        <v/>
      </c>
      <c r="K71" s="34" t="str">
        <f>IF(J71&lt;&gt;"",HLOOKUP(COUNT($F71:J71)+1,$G$4:$EH$8,K$14,0)*$D71,IF($C71=K$17,$G$5*$D71,""))</f>
        <v/>
      </c>
      <c r="L71" s="34" t="str">
        <f>IF(K71&lt;&gt;"",HLOOKUP(COUNT($F71:K71)+1,$G$4:$EH$8,L$14,0)*$D71,IF($C71=L$17,$G$5*$D71,""))</f>
        <v/>
      </c>
      <c r="M71" s="34" t="str">
        <f>IF(L71&lt;&gt;"",HLOOKUP(COUNT($F71:L71)+1,$G$4:$EH$8,M$14,0)*$D71,IF($C71=M$17,$G$5*$D71,""))</f>
        <v/>
      </c>
      <c r="N71" s="34" t="str">
        <f>IF(M71&lt;&gt;"",HLOOKUP(COUNT($F71:M71)+1,$G$4:$EH$8,N$14,0)*$D71,IF($C71=N$17,$G$5*$D71,""))</f>
        <v/>
      </c>
      <c r="O71" s="34" t="str">
        <f>IF(N71&lt;&gt;"",HLOOKUP(COUNT($F71:N71)+1,$G$4:$EH$8,O$14,0)*$D71,IF($C71=O$17,$G$5*$D71,""))</f>
        <v/>
      </c>
      <c r="P71" s="34" t="str">
        <f>IF(O71&lt;&gt;"",HLOOKUP(COUNT($F71:O71)+1,$G$4:$EH$8,P$14,0)*$D71,IF($C71=P$17,$G$5*$D71,""))</f>
        <v/>
      </c>
      <c r="Q71" s="34" t="str">
        <f>IF(P71&lt;&gt;"",HLOOKUP(COUNT($F71:P71)+1,$G$4:$EH$8,Q$14,0)*$D71,IF($C71=Q$17,$G$5*$D71,""))</f>
        <v/>
      </c>
      <c r="R71" s="34" t="str">
        <f>IF(Q71&lt;&gt;"",HLOOKUP(COUNT($F71:Q71)+1,$G$4:$EH$8,R$14,0)*$D71,IF($C71=R$17,$G$5*$D71,""))</f>
        <v/>
      </c>
      <c r="S71" s="34" t="str">
        <f>IF(R71&lt;&gt;"",HLOOKUP(COUNT($F71:R71)+1,$G$4:$EH$8,S$14,0)*$D71,IF($C71=S$17,$G$5*$D71,""))</f>
        <v/>
      </c>
      <c r="T71" s="34" t="str">
        <f>IF(S71&lt;&gt;"",HLOOKUP(COUNT($F71:S71)+1,$G$4:$EH$8,T$14,0)*$D71,IF($C71=T$17,$G$5*$D71,""))</f>
        <v/>
      </c>
      <c r="U71" s="34" t="str">
        <f>IF(T71&lt;&gt;"",HLOOKUP(COUNT($F71:T71)+1,$G$4:$EH$8,U$14,0)*$D71,IF($C71=U$17,$G$5*$D71,""))</f>
        <v/>
      </c>
      <c r="V71" s="34" t="str">
        <f>IF(U71&lt;&gt;"",HLOOKUP(COUNT($F71:U71)+1,$G$4:$EH$8,V$14,0)*$D71,IF($C71=V$17,$G$5*$D71,""))</f>
        <v/>
      </c>
      <c r="W71" s="34" t="str">
        <f>IF(V71&lt;&gt;"",HLOOKUP(COUNT($F71:V71)+1,$G$4:$EH$8,W$14,0)*$D71,IF($C71=W$17,$G$5*$D71,""))</f>
        <v/>
      </c>
      <c r="X71" s="34" t="str">
        <f>IF(W71&lt;&gt;"",HLOOKUP(COUNT($F71:W71)+1,$G$4:$EH$8,X$14,0)*$D71,IF($C71=X$17,$G$5*$D71,""))</f>
        <v/>
      </c>
      <c r="Y71" s="34" t="str">
        <f>IF(X71&lt;&gt;"",HLOOKUP(COUNT($F71:X71)+1,$G$4:$EH$8,Y$14,0)*$D71,IF($C71=Y$17,$G$5*$D71,""))</f>
        <v/>
      </c>
      <c r="Z71" s="34" t="str">
        <f>IF(Y71&lt;&gt;"",HLOOKUP(COUNT($F71:Y71)+1,$G$4:$EH$8,Z$14,0)*$D71,IF($C71=Z$17,$G$5*$D71,""))</f>
        <v/>
      </c>
      <c r="AA71" s="34" t="str">
        <f>IF(Z71&lt;&gt;"",HLOOKUP(COUNT($F71:Z71)+1,$G$4:$EH$8,AA$14,0)*$D71,IF($C71=AA$17,$G$5*$D71,""))</f>
        <v/>
      </c>
      <c r="AB71" s="34" t="str">
        <f>IF(AA71&lt;&gt;"",HLOOKUP(COUNT($F71:AA71)+1,$G$4:$EH$8,AB$14,0)*$D71,IF($C71=AB$17,$G$5*$D71,""))</f>
        <v/>
      </c>
      <c r="AC71" s="34" t="str">
        <f>IF(AB71&lt;&gt;"",HLOOKUP(COUNT($F71:AB71)+1,$G$4:$EH$8,AC$14,0)*$D71,IF($C71=AC$17,$G$5*$D71,""))</f>
        <v/>
      </c>
      <c r="AD71" s="34" t="str">
        <f>IF(AC71&lt;&gt;"",HLOOKUP(COUNT($F71:AC71)+1,$G$4:$EH$8,AD$14,0)*$D71,IF($C71=AD$17,$G$5*$D71,""))</f>
        <v/>
      </c>
      <c r="AE71" s="34" t="str">
        <f>IF(AD71&lt;&gt;"",HLOOKUP(COUNT($F71:AD71)+1,$G$4:$EH$8,AE$14,0)*$D71,IF($C71=AE$17,$G$5*$D71,""))</f>
        <v/>
      </c>
      <c r="AF71" s="34" t="str">
        <f>IF(AE71&lt;&gt;"",HLOOKUP(COUNT($F71:AE71)+1,$G$4:$EH$8,AF$14,0)*$D71,IF($C71=AF$17,$G$5*$D71,""))</f>
        <v/>
      </c>
      <c r="AG71" s="34" t="str">
        <f>IF(AF71&lt;&gt;"",HLOOKUP(COUNT($F71:AF71)+1,$G$4:$EH$8,AG$14,0)*$D71,IF($C71=AG$17,$G$5*$D71,""))</f>
        <v/>
      </c>
      <c r="AH71" s="34" t="str">
        <f>IF(AG71&lt;&gt;"",HLOOKUP(COUNT($F71:AG71)+1,$G$4:$EH$8,AH$14,0)*$D71,IF($C71=AH$17,$G$5*$D71,""))</f>
        <v/>
      </c>
      <c r="AI71" s="34" t="str">
        <f>IF(AH71&lt;&gt;"",HLOOKUP(COUNT($F71:AH71)+1,$G$4:$EH$8,AI$14,0)*$D71,IF($C71=AI$17,$G$5*$D71,""))</f>
        <v/>
      </c>
      <c r="AJ71" s="34" t="str">
        <f>IF(AI71&lt;&gt;"",HLOOKUP(COUNT($F71:AI71)+1,$G$4:$EH$8,AJ$14,0)*$D71,IF($C71=AJ$17,$G$5*$D71,""))</f>
        <v/>
      </c>
      <c r="AK71" s="34" t="str">
        <f>IF(AJ71&lt;&gt;"",HLOOKUP(COUNT($F71:AJ71)+1,$G$4:$EH$8,AK$14,0)*$D71,IF($C71=AK$17,$G$5*$D71,""))</f>
        <v/>
      </c>
      <c r="AL71" s="34" t="str">
        <f>IF(AK71&lt;&gt;"",HLOOKUP(COUNT($F71:AK71)+1,$G$4:$EH$8,AL$14,0)*$D71,IF($C71=AL$17,$G$5*$D71,""))</f>
        <v/>
      </c>
      <c r="AM71" s="34" t="str">
        <f>IF(AL71&lt;&gt;"",HLOOKUP(COUNT($F71:AL71)+1,$G$4:$EH$8,AM$14,0)*$D71,IF($C71=AM$17,$G$5*$D71,""))</f>
        <v/>
      </c>
      <c r="AN71" s="34" t="str">
        <f>IF(AM71&lt;&gt;"",HLOOKUP(COUNT($F71:AM71)+1,$G$4:$EH$8,AN$14,0)*$D71,IF($C71=AN$17,$G$5*$D71,""))</f>
        <v/>
      </c>
      <c r="AO71" s="34" t="str">
        <f>IF(AN71&lt;&gt;"",HLOOKUP(COUNT($F71:AN71)+1,$G$4:$EH$8,AO$14,0)*$D71,IF($C71=AO$17,$G$5*$D71,""))</f>
        <v/>
      </c>
      <c r="AP71" s="34" t="str">
        <f>IF(AO71&lt;&gt;"",HLOOKUP(COUNT($F71:AO71)+1,$G$4:$EH$8,AP$14,0)*$D71,IF($C71=AP$17,$G$5*$D71,""))</f>
        <v/>
      </c>
      <c r="AQ71" s="34" t="str">
        <f>IF(AP71&lt;&gt;"",HLOOKUP(COUNT($F71:AP71)+1,$G$4:$EH$8,AQ$14,0)*$D71,IF($C71=AQ$17,$G$5*$D71,""))</f>
        <v/>
      </c>
      <c r="AR71" s="34" t="str">
        <f>IF(AQ71&lt;&gt;"",HLOOKUP(COUNT($F71:AQ71)+1,$G$4:$EH$8,AR$14,0)*$D71,IF($C71=AR$17,$G$5*$D71,""))</f>
        <v/>
      </c>
      <c r="AS71" s="34" t="str">
        <f>IF(AR71&lt;&gt;"",HLOOKUP(COUNT($F71:AR71)+1,$G$4:$EH$8,AS$14,0)*$D71,IF($C71=AS$17,$G$5*$D71,""))</f>
        <v/>
      </c>
      <c r="AT71" s="34" t="str">
        <f>IF(AS71&lt;&gt;"",HLOOKUP(COUNT($F71:AS71)+1,$G$4:$EH$8,AT$14,0)*$D71,IF($C71=AT$17,$G$5*$D71,""))</f>
        <v/>
      </c>
      <c r="AU71" s="34" t="str">
        <f>IF(AT71&lt;&gt;"",HLOOKUP(COUNT($F71:AT71)+1,$G$4:$EH$8,AU$14,0)*$D71,IF($C71=AU$17,$G$5*$D71,""))</f>
        <v/>
      </c>
      <c r="AV71" s="34" t="str">
        <f>IF(AU71&lt;&gt;"",HLOOKUP(COUNT($F71:AU71)+1,$G$4:$EH$8,AV$14,0)*$D71,IF($C71=AV$17,$G$5*$D71,""))</f>
        <v/>
      </c>
      <c r="AW71" s="34" t="str">
        <f>IF(AV71&lt;&gt;"",HLOOKUP(COUNT($F71:AV71)+1,$G$4:$EH$8,AW$14,0)*$D71,IF($C71=AW$17,$G$5*$D71,""))</f>
        <v/>
      </c>
      <c r="AX71" s="34" t="str">
        <f>IF(AW71&lt;&gt;"",HLOOKUP(COUNT($F71:AW71)+1,$G$4:$EH$8,AX$14,0)*$D71,IF($C71=AX$17,$G$5*$D71,""))</f>
        <v/>
      </c>
      <c r="AY71" s="34" t="str">
        <f>IF(AX71&lt;&gt;"",HLOOKUP(COUNT($F71:AX71)+1,$G$4:$EH$8,AY$14,0)*$D71,IF($C71=AY$17,$G$5*$D71,""))</f>
        <v/>
      </c>
      <c r="AZ71" s="34" t="str">
        <f>IF(AY71&lt;&gt;"",HLOOKUP(COUNT($F71:AY71)+1,$G$4:$EH$8,AZ$14,0)*$D71,IF($C71=AZ$17,$G$5*$D71,""))</f>
        <v/>
      </c>
      <c r="BA71" s="34" t="str">
        <f>IF(AZ71&lt;&gt;"",HLOOKUP(COUNT($F71:AZ71)+1,$G$4:$EH$8,BA$14,0)*$D71,IF($C71=BA$17,$G$5*$D71,""))</f>
        <v/>
      </c>
      <c r="BB71" s="34" t="str">
        <f>IF(BA71&lt;&gt;"",HLOOKUP(COUNT($F71:BA71)+1,$G$4:$EH$8,BB$14,0)*$D71,IF($C71=BB$17,$G$5*$D71,""))</f>
        <v/>
      </c>
      <c r="BC71" s="34" t="str">
        <f>IF(BB71&lt;&gt;"",HLOOKUP(COUNT($F71:BB71)+1,$G$4:$EH$8,BC$14,0)*$D71,IF($C71=BC$17,$G$5*$D71,""))</f>
        <v/>
      </c>
      <c r="BD71" s="34" t="str">
        <f>IF(BC71&lt;&gt;"",HLOOKUP(COUNT($F71:BC71)+1,$G$4:$EH$8,BD$14,0)*$D71,IF($C71=BD$17,$G$5*$D71,""))</f>
        <v/>
      </c>
      <c r="BE71" s="34" t="str">
        <f>IF(BD71&lt;&gt;"",HLOOKUP(COUNT($F71:BD71)+1,$G$4:$EH$8,BE$14,0)*$D71,IF($C71=BE$17,$G$5*$D71,""))</f>
        <v/>
      </c>
      <c r="BF71" s="34" t="str">
        <f>IF(BE71&lt;&gt;"",HLOOKUP(COUNT($F71:BE71)+1,$G$4:$EH$8,BF$14,0)*$D71,IF($C71=BF$17,$G$5*$D71,""))</f>
        <v/>
      </c>
      <c r="BG71" s="34">
        <f>IF(BF71&lt;&gt;"",HLOOKUP(COUNT($F71:BF71)+1,$G$4:$EH$8,BG$14,0)*$D71,IF($C71=BG$17,$G$5*$D71,""))</f>
        <v>0</v>
      </c>
      <c r="BH71" s="34">
        <f>IF(BG71&lt;&gt;"",HLOOKUP(COUNT($F71:BG71)+1,$G$4:$EH$8,BH$14,0)*$D71,IF($C71=BH$17,$G$5*$D71,""))</f>
        <v>0</v>
      </c>
      <c r="BI71" s="34" t="e">
        <f>IF(BH71&lt;&gt;"",HLOOKUP(COUNT($F71:BH71)+1,$G$4:$EH$8,BI$14,0)*$D71,IF($C71=BI$17,$G$5*$D71,""))</f>
        <v>#VALUE!</v>
      </c>
      <c r="BJ71" s="34" t="e">
        <f>IF(BI71&lt;&gt;"",HLOOKUP(COUNT($F71:BI71)+1,$G$4:$EH$8,BJ$14,0)*$D71,IF($C71=BJ$17,$G$5*$D71,""))</f>
        <v>#VALUE!</v>
      </c>
      <c r="BK71" s="34" t="e">
        <f>IF(BJ71&lt;&gt;"",HLOOKUP(COUNT($F71:BJ71)+1,$G$4:$EH$8,BK$14,0)*$D71,IF($C71=BK$17,$G$5*$D71,""))</f>
        <v>#VALUE!</v>
      </c>
      <c r="BL71" s="34" t="e">
        <f>IF(BK71&lt;&gt;"",HLOOKUP(COUNT($F71:BK71)+1,$G$4:$EH$8,BL$14,0)*$D71,IF($C71=BL$17,$G$5*$D71,""))</f>
        <v>#VALUE!</v>
      </c>
      <c r="BM71" s="34" t="e">
        <f>IF(BL71&lt;&gt;"",HLOOKUP(COUNT($F71:BL71)+1,$G$4:$EH$8,BM$14,0)*$D71,IF($C71=BM$17,$G$5*$D71,""))</f>
        <v>#VALUE!</v>
      </c>
      <c r="BN71" s="34" t="e">
        <f>IF(BM71&lt;&gt;"",HLOOKUP(COUNT($F71:BM71)+1,$G$4:$EH$8,BN$14,0)*$D71,IF($C71=BN$17,$G$5*$D71,""))</f>
        <v>#VALUE!</v>
      </c>
      <c r="BO71" s="34" t="e">
        <f>IF(BN71&lt;&gt;"",HLOOKUP(COUNT($F71:BN71)+1,$G$4:$EH$8,BO$14,0)*$D71,IF($C71=BO$17,$G$5*$D71,""))</f>
        <v>#VALUE!</v>
      </c>
      <c r="BP71" s="34" t="e">
        <f>IF(BO71&lt;&gt;"",HLOOKUP(COUNT($F71:BO71)+1,$G$4:$EH$8,BP$14,0)*$D71,IF($C71=BP$17,$G$5*$D71,""))</f>
        <v>#VALUE!</v>
      </c>
      <c r="BQ71" s="34" t="e">
        <f>IF(BP71&lt;&gt;"",HLOOKUP(COUNT($F71:BP71)+1,$G$4:$EH$8,BQ$14,0)*$D71,IF($C71=BQ$17,$G$5*$D71,""))</f>
        <v>#VALUE!</v>
      </c>
      <c r="BR71" s="34" t="e">
        <f>IF(BQ71&lt;&gt;"",HLOOKUP(COUNT($F71:BQ71)+1,$G$4:$EH$8,BR$14,0)*$D71,IF($C71=BR$17,$G$5*$D71,""))</f>
        <v>#VALUE!</v>
      </c>
      <c r="BS71" s="34" t="e">
        <f>IF(BR71&lt;&gt;"",HLOOKUP(COUNT($F71:BR71)+1,$G$4:$EH$8,BS$14,0)*$D71,IF($C71=BS$17,$G$5*$D71,""))</f>
        <v>#VALUE!</v>
      </c>
      <c r="BT71" s="34" t="e">
        <f>IF(BS71&lt;&gt;"",HLOOKUP(COUNT($F71:BS71)+1,$G$4:$EH$8,BT$14,0)*$D71,IF($C71=BT$17,$G$5*$D71,""))</f>
        <v>#VALUE!</v>
      </c>
      <c r="BU71" s="34" t="e">
        <f>IF(BT71&lt;&gt;"",HLOOKUP(COUNT($F71:BT71)+1,$G$4:$EH$8,BU$14,0)*$D71,IF($C71=BU$17,$G$5*$D71,""))</f>
        <v>#VALUE!</v>
      </c>
      <c r="BV71" s="34" t="e">
        <f>IF(BU71&lt;&gt;"",HLOOKUP(COUNT($F71:BU71)+1,$G$4:$EH$8,BV$14,0)*$D71,IF($C71=BV$17,$G$5*$D71,""))</f>
        <v>#VALUE!</v>
      </c>
      <c r="BW71" s="34" t="e">
        <f>IF(BV71&lt;&gt;"",HLOOKUP(COUNT($F71:BV71)+1,$G$4:$EH$8,BW$14,0)*$D71,IF($C71=BW$17,$G$5*$D71,""))</f>
        <v>#VALUE!</v>
      </c>
      <c r="BX71" s="34" t="e">
        <f>IF(BW71&lt;&gt;"",HLOOKUP(COUNT($F71:BW71)+1,$G$4:$EH$8,BX$14,0)*$D71,IF($C71=BX$17,$G$5*$D71,""))</f>
        <v>#VALUE!</v>
      </c>
      <c r="BY71" s="34" t="e">
        <f>IF(BX71&lt;&gt;"",HLOOKUP(COUNT($F71:BX71)+1,$G$4:$EH$8,BY$14,0)*$D71,IF($C71=BY$17,$G$5*$D71,""))</f>
        <v>#VALUE!</v>
      </c>
      <c r="BZ71" s="34" t="e">
        <f>IF(BY71&lt;&gt;"",HLOOKUP(COUNT($F71:BY71)+1,$G$4:$EH$8,BZ$14,0)*$D71,IF($C71=BZ$17,$G$5*$D71,""))</f>
        <v>#VALUE!</v>
      </c>
      <c r="CA71" s="34" t="e">
        <f>IF(BZ71&lt;&gt;"",HLOOKUP(COUNT($F71:BZ71)+1,$G$4:$EH$8,CA$14,0)*$D71,IF($C71=CA$17,$G$5*$D71,""))</f>
        <v>#VALUE!</v>
      </c>
      <c r="CB71" s="34" t="e">
        <f>IF(CA71&lt;&gt;"",HLOOKUP(COUNT($F71:CA71)+1,$G$4:$EH$8,CB$14,0)*$D71,IF($C71=CB$17,$G$5*$D71,""))</f>
        <v>#VALUE!</v>
      </c>
      <c r="CC71" s="34" t="e">
        <f>IF(CB71&lt;&gt;"",HLOOKUP(COUNT($F71:CB71)+1,$G$4:$EH$8,CC$14,0)*$D71,IF($C71=CC$17,$G$5*$D71,""))</f>
        <v>#VALUE!</v>
      </c>
      <c r="CD71" s="34" t="e">
        <f>IF(CC71&lt;&gt;"",HLOOKUP(COUNT($F71:CC71)+1,$G$4:$EH$8,CD$14,0)*$D71,IF($C71=CD$17,$G$5*$D71,""))</f>
        <v>#VALUE!</v>
      </c>
      <c r="CE71" s="34" t="e">
        <f>IF(CD71&lt;&gt;"",HLOOKUP(COUNT($F71:CD71)+1,$G$4:$EH$8,CE$14,0)*$D71,IF($C71=CE$17,$G$5*$D71,""))</f>
        <v>#VALUE!</v>
      </c>
      <c r="CF71" s="34" t="e">
        <f>IF(CE71&lt;&gt;"",HLOOKUP(COUNT($F71:CE71)+1,$G$4:$EH$8,CF$14,0)*$D71,IF($C71=CF$17,$G$5*$D71,""))</f>
        <v>#VALUE!</v>
      </c>
      <c r="CG71" s="34" t="e">
        <f>IF(CF71&lt;&gt;"",HLOOKUP(COUNT($F71:CF71)+1,$G$4:$EH$8,CG$14,0)*$D71,IF($C71=CG$17,$G$5*$D71,""))</f>
        <v>#VALUE!</v>
      </c>
      <c r="CH71" s="34" t="e">
        <f>IF(CG71&lt;&gt;"",HLOOKUP(COUNT($F71:CG71)+1,$G$4:$EH$8,CH$14,0)*$D71,IF($C71=CH$17,$G$5*$D71,""))</f>
        <v>#VALUE!</v>
      </c>
      <c r="CI71" s="34" t="e">
        <f>IF(CH71&lt;&gt;"",HLOOKUP(COUNT($F71:CH71)+1,$G$4:$EH$8,CI$14,0)*$D71,IF($C71=CI$17,$G$5*$D71,""))</f>
        <v>#VALUE!</v>
      </c>
      <c r="CJ71" s="34" t="e">
        <f>IF(CI71&lt;&gt;"",HLOOKUP(COUNT($F71:CI71)+1,$G$4:$EH$8,CJ$14,0)*$D71,IF($C71=CJ$17,$G$5*$D71,""))</f>
        <v>#VALUE!</v>
      </c>
      <c r="CK71" s="34" t="e">
        <f>IF(CJ71&lt;&gt;"",HLOOKUP(COUNT($F71:CJ71)+1,$G$4:$EH$8,CK$14,0)*$D71,IF($C71=CK$17,$G$5*$D71,""))</f>
        <v>#VALUE!</v>
      </c>
      <c r="CL71" s="34" t="e">
        <f>IF(CK71&lt;&gt;"",HLOOKUP(COUNT($F71:CK71)+1,$G$4:$EH$8,CL$14,0)*$D71,IF($C71=CL$17,$G$5*$D71,""))</f>
        <v>#VALUE!</v>
      </c>
      <c r="CM71" s="34" t="e">
        <f>IF(CL71&lt;&gt;"",HLOOKUP(COUNT($F71:CL71)+1,$G$4:$EH$8,CM$14,0)*$D71,IF($C71=CM$17,$G$5*$D71,""))</f>
        <v>#VALUE!</v>
      </c>
      <c r="CN71" s="34" t="e">
        <f>IF(CM71&lt;&gt;"",HLOOKUP(COUNT($F71:CM71)+1,$G$4:$EH$8,CN$14,0)*$D71,IF($C71=CN$17,$G$5*$D71,""))</f>
        <v>#VALUE!</v>
      </c>
      <c r="CO71" s="34" t="e">
        <f>IF(CN71&lt;&gt;"",HLOOKUP(COUNT($F71:CN71)+1,$G$4:$EH$8,CO$14,0)*$D71,IF($C71=CO$17,$G$5*$D71,""))</f>
        <v>#VALUE!</v>
      </c>
      <c r="CP71" s="34" t="e">
        <f>IF(CO71&lt;&gt;"",HLOOKUP(COUNT($F71:CO71)+1,$G$4:$EH$8,CP$14,0)*$D71,IF($C71=CP$17,$G$5*$D71,""))</f>
        <v>#VALUE!</v>
      </c>
      <c r="CQ71" s="34" t="e">
        <f>IF(CP71&lt;&gt;"",HLOOKUP(COUNT($F71:CP71)+1,$G$4:$EH$8,CQ$14,0)*$D71,IF($C71=CQ$17,$G$5*$D71,""))</f>
        <v>#VALUE!</v>
      </c>
      <c r="CR71" s="34" t="e">
        <f>IF(CQ71&lt;&gt;"",HLOOKUP(COUNT($F71:CQ71)+1,$G$4:$EH$8,CR$14,0)*$D71,IF($C71=CR$17,$G$5*$D71,""))</f>
        <v>#VALUE!</v>
      </c>
      <c r="CS71" s="34" t="e">
        <f>IF(CR71&lt;&gt;"",HLOOKUP(COUNT($F71:CR71)+1,$G$4:$EH$8,CS$14,0)*$D71,IF($C71=CS$17,$G$5*$D71,""))</f>
        <v>#VALUE!</v>
      </c>
      <c r="CT71" s="34" t="e">
        <f>IF(CS71&lt;&gt;"",HLOOKUP(COUNT($F71:CS71)+1,$G$4:$EH$8,CT$14,0)*$D71,IF($C71=CT$17,$G$5*$D71,""))</f>
        <v>#VALUE!</v>
      </c>
      <c r="CU71" s="34" t="e">
        <f>IF(CT71&lt;&gt;"",HLOOKUP(COUNT($F71:CT71)+1,$G$4:$EH$8,CU$14,0)*$D71,IF($C71=CU$17,$G$5*$D71,""))</f>
        <v>#VALUE!</v>
      </c>
      <c r="CV71" s="34" t="e">
        <f>IF(CU71&lt;&gt;"",HLOOKUP(COUNT($F71:CU71)+1,$G$4:$EH$8,CV$14,0)*$D71,IF($C71=CV$17,$G$5*$D71,""))</f>
        <v>#VALUE!</v>
      </c>
      <c r="CW71" s="34" t="e">
        <f>IF(CV71&lt;&gt;"",HLOOKUP(COUNT($F71:CV71)+1,$G$4:$EH$8,CW$14,0)*$D71,IF($C71=CW$17,$G$5*$D71,""))</f>
        <v>#VALUE!</v>
      </c>
      <c r="CX71" s="34" t="e">
        <f>IF(CW71&lt;&gt;"",HLOOKUP(COUNT($F71:CW71)+1,$G$4:$EH$8,CX$14,0)*$D71,IF($C71=CX$17,$G$5*$D71,""))</f>
        <v>#VALUE!</v>
      </c>
      <c r="CY71" s="34" t="e">
        <f>IF(CX71&lt;&gt;"",HLOOKUP(COUNT($F71:CX71)+1,$G$4:$EH$8,CY$14,0)*$D71,IF($C71=CY$17,$G$5*$D71,""))</f>
        <v>#VALUE!</v>
      </c>
      <c r="CZ71" s="34" t="e">
        <f>IF(CY71&lt;&gt;"",HLOOKUP(COUNT($F71:CY71)+1,$G$4:$EH$8,CZ$14,0)*$D71,IF($C71=CZ$17,$G$5*$D71,""))</f>
        <v>#VALUE!</v>
      </c>
      <c r="DA71" s="34" t="e">
        <f>IF(CZ71&lt;&gt;"",HLOOKUP(COUNT($F71:CZ71)+1,$G$4:$EH$8,DA$14,0)*$D71,IF($C71=DA$17,$G$5*$D71,""))</f>
        <v>#VALUE!</v>
      </c>
      <c r="DB71" s="34" t="e">
        <f>IF(DA71&lt;&gt;"",HLOOKUP(COUNT($F71:DA71)+1,$G$4:$EH$8,DB$14,0)*$D71,IF($C71=DB$17,$G$5*$D71,""))</f>
        <v>#VALUE!</v>
      </c>
      <c r="DC71" s="34" t="e">
        <f>IF(DB71&lt;&gt;"",HLOOKUP(COUNT($F71:DB71)+1,$G$4:$EH$8,DC$14,0)*$D71,IF($C71=DC$17,$G$5*$D71,""))</f>
        <v>#VALUE!</v>
      </c>
      <c r="DD71" s="34" t="e">
        <f>IF(DC71&lt;&gt;"",HLOOKUP(COUNT($F71:DC71)+1,$G$4:$EH$8,DD$14,0)*$D71,IF($C71=DD$17,$G$5*$D71,""))</f>
        <v>#VALUE!</v>
      </c>
      <c r="DE71" s="34" t="e">
        <f>IF(DD71&lt;&gt;"",HLOOKUP(COUNT($F71:DD71)+1,$G$4:$EH$8,DE$14,0)*$D71,IF($C71=DE$17,$G$5*$D71,""))</f>
        <v>#VALUE!</v>
      </c>
      <c r="DF71" s="34" t="e">
        <f>IF(DE71&lt;&gt;"",HLOOKUP(COUNT($F71:DE71)+1,$G$4:$EH$8,DF$14,0)*$D71,IF($C71=DF$17,$G$5*$D71,""))</f>
        <v>#VALUE!</v>
      </c>
      <c r="DG71" s="34" t="e">
        <f>IF(DF71&lt;&gt;"",HLOOKUP(COUNT($F71:DF71)+1,$G$4:$EH$8,DG$14,0)*$D71,IF($C71=DG$17,$G$5*$D71,""))</f>
        <v>#VALUE!</v>
      </c>
      <c r="DH71" s="34" t="e">
        <f>IF(DG71&lt;&gt;"",HLOOKUP(COUNT($F71:DG71)+1,$G$4:$EH$8,DH$14,0)*$D71,IF($C71=DH$17,$G$5*$D71,""))</f>
        <v>#VALUE!</v>
      </c>
      <c r="DI71" s="34" t="e">
        <f>IF(DH71&lt;&gt;"",HLOOKUP(COUNT($F71:DH71)+1,$G$4:$EH$8,DI$14,0)*$D71,IF($C71=DI$17,$G$5*$D71,""))</f>
        <v>#VALUE!</v>
      </c>
      <c r="DJ71" s="34" t="e">
        <f>IF(DI71&lt;&gt;"",HLOOKUP(COUNT($F71:DI71)+1,$G$4:$EH$8,DJ$14,0)*$D71,IF($C71=DJ$17,$G$5*$D71,""))</f>
        <v>#VALUE!</v>
      </c>
      <c r="DK71" s="34" t="e">
        <f>IF(DJ71&lt;&gt;"",HLOOKUP(COUNT($F71:DJ71)+1,$G$4:$EH$8,DK$14,0)*$D71,IF($C71=DK$17,$G$5*$D71,""))</f>
        <v>#VALUE!</v>
      </c>
      <c r="DL71" s="34" t="e">
        <f>IF(DK71&lt;&gt;"",HLOOKUP(COUNT($F71:DK71)+1,$G$4:$EH$8,DL$14,0)*$D71,IF($C71=DL$17,$G$5*$D71,""))</f>
        <v>#VALUE!</v>
      </c>
      <c r="DM71" s="34" t="e">
        <f>IF(DL71&lt;&gt;"",HLOOKUP(COUNT($F71:DL71)+1,$G$4:$EH$8,DM$14,0)*$D71,IF($C71=DM$17,$G$5*$D71,""))</f>
        <v>#VALUE!</v>
      </c>
      <c r="DN71" s="34" t="e">
        <f>IF(DM71&lt;&gt;"",HLOOKUP(COUNT($F71:DM71)+1,$G$4:$EH$8,DN$14,0)*$D71,IF($C71=DN$17,$G$5*$D71,""))</f>
        <v>#VALUE!</v>
      </c>
      <c r="DO71" s="34" t="e">
        <f>IF(DN71&lt;&gt;"",HLOOKUP(COUNT($F71:DN71)+1,$G$4:$EH$8,DO$14,0)*$D71,IF($C71=DO$17,$G$5*$D71,""))</f>
        <v>#VALUE!</v>
      </c>
      <c r="DP71" s="34" t="e">
        <f>IF(DO71&lt;&gt;"",HLOOKUP(COUNT($F71:DO71)+1,$G$4:$EH$8,DP$14,0)*$D71,IF($C71=DP$17,$G$5*$D71,""))</f>
        <v>#VALUE!</v>
      </c>
      <c r="DQ71" s="34" t="e">
        <f>IF(DP71&lt;&gt;"",HLOOKUP(COUNT($F71:DP71)+1,$G$4:$EH$8,DQ$14,0)*$D71,IF($C71=DQ$17,$G$5*$D71,""))</f>
        <v>#VALUE!</v>
      </c>
      <c r="DR71" s="34" t="e">
        <f>IF(DQ71&lt;&gt;"",HLOOKUP(COUNT($F71:DQ71)+1,$G$4:$EH$8,DR$14,0)*$D71,IF($C71=DR$17,$G$5*$D71,""))</f>
        <v>#VALUE!</v>
      </c>
      <c r="DS71" s="34" t="e">
        <f>IF(DR71&lt;&gt;"",HLOOKUP(COUNT($F71:DR71)+1,$G$4:$EH$8,DS$14,0)*$D71,IF($C71=DS$17,$G$5*$D71,""))</f>
        <v>#VALUE!</v>
      </c>
      <c r="DT71" s="34" t="e">
        <f>IF(DS71&lt;&gt;"",HLOOKUP(COUNT($F71:DS71)+1,$G$4:$EH$8,DT$14,0)*$D71,IF($C71=DT$17,$G$5*$D71,""))</f>
        <v>#VALUE!</v>
      </c>
      <c r="DU71" s="34" t="e">
        <f>IF(DT71&lt;&gt;"",HLOOKUP(COUNT($F71:DT71)+1,$G$4:$EH$8,DU$14,0)*$D71,IF($C71=DU$17,$G$5*$D71,""))</f>
        <v>#VALUE!</v>
      </c>
      <c r="DV71" s="34" t="e">
        <f>IF(DU71&lt;&gt;"",HLOOKUP(COUNT($F71:DU71)+1,$G$4:$EH$8,DV$14,0)*$D71,IF($C71=DV$17,$G$5*$D71,""))</f>
        <v>#VALUE!</v>
      </c>
      <c r="DX71" s="34" t="str">
        <f>IF(DW71&lt;&gt;"",HLOOKUP(COUNT($DW71:DW71)+1,$G$4:$CX$8,DX$14,0)*$D71,IF($C71=DX$17,$G$6*$D71,""))</f>
        <v/>
      </c>
      <c r="DY71" s="34" t="str">
        <f>IF(DX71&lt;&gt;"",HLOOKUP(COUNT($DW71:DX71)+1,$G$4:$CX$8,DY$14,0)*$D71,IF($C71=DY$17,$G$6*$D71,""))</f>
        <v/>
      </c>
      <c r="DZ71" s="34" t="str">
        <f>IF(DY71&lt;&gt;"",HLOOKUP(COUNT($DW71:DY71)+1,$G$4:$CX$8,DZ$14,0)*$D71,IF($C71=DZ$17,$G$6*$D71,""))</f>
        <v/>
      </c>
      <c r="EA71" s="34" t="str">
        <f>IF(DZ71&lt;&gt;"",HLOOKUP(COUNT($DW71:DZ71)+1,$G$4:$CX$8,EA$14,0)*$D71,IF($C71=EA$17,$G$6*$D71,""))</f>
        <v/>
      </c>
      <c r="EB71" s="34" t="str">
        <f>IF(EA71&lt;&gt;"",HLOOKUP(COUNT($DW71:EA71)+1,$G$4:$CX$8,EB$14,0)*$D71,IF($C71=EB$17,$G$6*$D71,""))</f>
        <v/>
      </c>
      <c r="EC71" s="34" t="str">
        <f>IF(EB71&lt;&gt;"",HLOOKUP(COUNT($DW71:EB71)+1,$G$4:$CX$8,EC$14,0)*$D71,IF($C71=EC$17,$G$6*$D71,""))</f>
        <v/>
      </c>
      <c r="ED71" s="34" t="str">
        <f>IF(EC71&lt;&gt;"",HLOOKUP(COUNT($DW71:EC71)+1,$G$4:$CX$8,ED$14,0)*$D71,IF($C71=ED$17,$G$6*$D71,""))</f>
        <v/>
      </c>
      <c r="EE71" s="34" t="str">
        <f>IF(ED71&lt;&gt;"",HLOOKUP(COUNT($DW71:ED71)+1,$G$4:$CX$8,EE$14,0)*$D71,IF($C71=EE$17,$G$6*$D71,""))</f>
        <v/>
      </c>
      <c r="EF71" s="34" t="str">
        <f>IF(EE71&lt;&gt;"",HLOOKUP(COUNT($DW71:EE71)+1,$G$4:$CX$8,EF$14,0)*$D71,IF($C71=EF$17,$G$6*$D71,""))</f>
        <v/>
      </c>
      <c r="EG71" s="34" t="str">
        <f>IF(EF71&lt;&gt;"",HLOOKUP(COUNT($DW71:EF71)+1,$G$4:$CX$8,EG$14,0)*$D71,IF($C71=EG$17,$G$6*$D71,""))</f>
        <v/>
      </c>
      <c r="EH71" s="34" t="str">
        <f>IF(EG71&lt;&gt;"",HLOOKUP(COUNT($DW71:EG71)+1,$G$4:$CX$8,EH$14,0)*$D71,IF($C71=EH$17,$G$6*$D71,""))</f>
        <v/>
      </c>
      <c r="EI71" s="34" t="str">
        <f>IF(EH71&lt;&gt;"",HLOOKUP(COUNT($DW71:EH71)+1,$G$4:$CX$8,EI$14,0)*$D71,IF($C71=EI$17,$G$6*$D71,""))</f>
        <v/>
      </c>
      <c r="EJ71" s="34" t="str">
        <f>IF(EI71&lt;&gt;"",HLOOKUP(COUNT($DW71:EI71)+1,$G$4:$CX$8,EJ$14,0)*$D71,IF($C71=EJ$17,$G$6*$D71,""))</f>
        <v/>
      </c>
      <c r="EK71" s="34" t="str">
        <f>IF(EJ71&lt;&gt;"",HLOOKUP(COUNT($DW71:EJ71)+1,$G$4:$CX$8,EK$14,0)*$D71,IF($C71=EK$17,$G$6*$D71,""))</f>
        <v/>
      </c>
      <c r="EL71" s="34" t="str">
        <f>IF(EK71&lt;&gt;"",HLOOKUP(COUNT($DW71:EK71)+1,$G$4:$CX$8,EL$14,0)*$D71,IF($C71=EL$17,$G$6*$D71,""))</f>
        <v/>
      </c>
      <c r="EM71" s="34" t="str">
        <f>IF(EL71&lt;&gt;"",HLOOKUP(COUNT($DW71:EL71)+1,$G$4:$CX$8,EM$14,0)*$D71,IF($C71=EM$17,$G$6*$D71,""))</f>
        <v/>
      </c>
      <c r="EN71" s="34" t="str">
        <f>IF(EM71&lt;&gt;"",HLOOKUP(COUNT($DW71:EM71)+1,$G$4:$CX$8,EN$14,0)*$D71,IF($C71=EN$17,$G$6*$D71,""))</f>
        <v/>
      </c>
      <c r="EO71" s="34" t="str">
        <f>IF(EN71&lt;&gt;"",HLOOKUP(COUNT($DW71:EN71)+1,$G$4:$CX$8,EO$14,0)*$D71,IF($C71=EO$17,$G$6*$D71,""))</f>
        <v/>
      </c>
      <c r="EP71" s="34" t="str">
        <f>IF(EO71&lt;&gt;"",HLOOKUP(COUNT($DW71:EO71)+1,$G$4:$CX$8,EP$14,0)*$D71,IF($C71=EP$17,$G$6*$D71,""))</f>
        <v/>
      </c>
      <c r="EQ71" s="34" t="str">
        <f>IF(EP71&lt;&gt;"",HLOOKUP(COUNT($DW71:EP71)+1,$G$4:$CX$8,EQ$14,0)*$D71,IF($C71=EQ$17,$G$6*$D71,""))</f>
        <v/>
      </c>
      <c r="ER71" s="34" t="str">
        <f>IF(EQ71&lt;&gt;"",HLOOKUP(COUNT($DW71:EQ71)+1,$G$4:$CX$8,ER$14,0)*$D71,IF($C71=ER$17,$G$6*$D71,""))</f>
        <v/>
      </c>
      <c r="ES71" s="34" t="str">
        <f>IF(ER71&lt;&gt;"",HLOOKUP(COUNT($DW71:ER71)+1,$G$4:$CX$8,ES$14,0)*$D71,IF($C71=ES$17,$G$6*$D71,""))</f>
        <v/>
      </c>
      <c r="ET71" s="34" t="str">
        <f>IF(ES71&lt;&gt;"",HLOOKUP(COUNT($DW71:ES71)+1,$G$4:$CX$8,ET$14,0)*$D71,IF($C71=ET$17,$G$6*$D71,""))</f>
        <v/>
      </c>
      <c r="EU71" s="34" t="str">
        <f>IF(ET71&lt;&gt;"",HLOOKUP(COUNT($DW71:ET71)+1,$G$4:$CX$8,EU$14,0)*$D71,IF($C71=EU$17,$G$6*$D71,""))</f>
        <v/>
      </c>
      <c r="EV71" s="34" t="str">
        <f>IF(EU71&lt;&gt;"",HLOOKUP(COUNT($DW71:EU71)+1,$G$4:$CX$8,EV$14,0)*$D71,IF($C71=EV$17,$G$6*$D71,""))</f>
        <v/>
      </c>
      <c r="EW71" s="34" t="str">
        <f>IF(EV71&lt;&gt;"",HLOOKUP(COUNT($DW71:EV71)+1,$G$4:$CX$8,EW$14,0)*$D71,IF($C71=EW$17,$G$6*$D71,""))</f>
        <v/>
      </c>
      <c r="EX71" s="34" t="str">
        <f>IF(EW71&lt;&gt;"",HLOOKUP(COUNT($DW71:EW71)+1,$G$4:$CX$8,EX$14,0)*$D71,IF($C71=EX$17,$G$6*$D71,""))</f>
        <v/>
      </c>
      <c r="EY71" s="34" t="str">
        <f>IF(EX71&lt;&gt;"",HLOOKUP(COUNT($DW71:EX71)+1,$G$4:$CX$8,EY$14,0)*$D71,IF($C71=EY$17,$G$6*$D71,""))</f>
        <v/>
      </c>
      <c r="EZ71" s="34" t="str">
        <f>IF(EY71&lt;&gt;"",HLOOKUP(COUNT($DW71:EY71)+1,$G$4:$CX$8,EZ$14,0)*$D71,IF($C71=EZ$17,$G$6*$D71,""))</f>
        <v/>
      </c>
      <c r="FA71" s="34" t="str">
        <f>IF(EZ71&lt;&gt;"",HLOOKUP(COUNT($DW71:EZ71)+1,$G$4:$CX$8,FA$14,0)*$D71,IF($C71=FA$17,$G$6*$D71,""))</f>
        <v/>
      </c>
      <c r="FB71" s="34" t="str">
        <f>IF(FA71&lt;&gt;"",HLOOKUP(COUNT($DW71:FA71)+1,$G$4:$CX$8,FB$14,0)*$D71,IF($C71=FB$17,$G$6*$D71,""))</f>
        <v/>
      </c>
      <c r="FC71" s="34" t="str">
        <f>IF(FB71&lt;&gt;"",HLOOKUP(COUNT($DW71:FB71)+1,$G$4:$CX$8,FC$14,0)*$D71,IF($C71=FC$17,$G$6*$D71,""))</f>
        <v/>
      </c>
      <c r="FD71" s="34" t="str">
        <f>IF(FC71&lt;&gt;"",HLOOKUP(COUNT($DW71:FC71)+1,$G$4:$CX$8,FD$14,0)*$D71,IF($C71=FD$17,$G$6*$D71,""))</f>
        <v/>
      </c>
      <c r="FE71" s="34" t="str">
        <f>IF(FD71&lt;&gt;"",HLOOKUP(COUNT($DW71:FD71)+1,$G$4:$CX$8,FE$14,0)*$D71,IF($C71=FE$17,$G$6*$D71,""))</f>
        <v/>
      </c>
      <c r="FF71" s="34" t="str">
        <f>IF(FE71&lt;&gt;"",HLOOKUP(COUNT($DW71:FE71)+1,$G$4:$CX$8,FF$14,0)*$D71,IF($C71=FF$17,$G$6*$D71,""))</f>
        <v/>
      </c>
      <c r="FG71" s="34" t="str">
        <f>IF(FF71&lt;&gt;"",HLOOKUP(COUNT($DW71:FF71)+1,$G$4:$CX$8,FG$14,0)*$D71,IF($C71=FG$17,$G$6*$D71,""))</f>
        <v/>
      </c>
      <c r="FH71" s="34" t="str">
        <f>IF(FG71&lt;&gt;"",HLOOKUP(COUNT($DW71:FG71)+1,$G$4:$CX$8,FH$14,0)*$D71,IF($C71=FH$17,$G$6*$D71,""))</f>
        <v/>
      </c>
      <c r="FI71" s="34" t="str">
        <f>IF(FH71&lt;&gt;"",HLOOKUP(COUNT($DW71:FH71)+1,$G$4:$CX$8,FI$14,0)*$D71,IF($C71=FI$17,$G$6*$D71,""))</f>
        <v/>
      </c>
      <c r="FJ71" s="34" t="str">
        <f>IF(FI71&lt;&gt;"",HLOOKUP(COUNT($DW71:FI71)+1,$G$4:$CX$8,FJ$14,0)*$D71,IF($C71=FJ$17,$G$6*$D71,""))</f>
        <v/>
      </c>
      <c r="FK71" s="34" t="str">
        <f>IF(FJ71&lt;&gt;"",HLOOKUP(COUNT($DW71:FJ71)+1,$G$4:$CX$8,FK$14,0)*$D71,IF($C71=FK$17,$G$6*$D71,""))</f>
        <v/>
      </c>
      <c r="FL71" s="34" t="str">
        <f>IF(FK71&lt;&gt;"",HLOOKUP(COUNT($DW71:FK71)+1,$G$4:$CX$8,FL$14,0)*$D71,IF($C71=FL$17,$G$6*$D71,""))</f>
        <v/>
      </c>
      <c r="FM71" s="34" t="str">
        <f>IF(FL71&lt;&gt;"",HLOOKUP(COUNT($DW71:FL71)+1,$G$4:$CX$8,FM$14,0)*$D71,IF($C71=FM$17,$G$6*$D71,""))</f>
        <v/>
      </c>
      <c r="FN71" s="34" t="str">
        <f>IF(FM71&lt;&gt;"",HLOOKUP(COUNT($DW71:FM71)+1,$G$4:$CX$8,FN$14,0)*$D71,IF($C71=FN$17,$G$6*$D71,""))</f>
        <v/>
      </c>
      <c r="FO71" s="34" t="str">
        <f>IF(FN71&lt;&gt;"",HLOOKUP(COUNT($DW71:FN71)+1,$G$4:$CX$8,FO$14,0)*$D71,IF($C71=FO$17,$G$6*$D71,""))</f>
        <v/>
      </c>
      <c r="FP71" s="34" t="str">
        <f>IF(FO71&lt;&gt;"",HLOOKUP(COUNT($DW71:FO71)+1,$G$4:$CX$8,FP$14,0)*$D71,IF($C71=FP$17,$G$6*$D71,""))</f>
        <v/>
      </c>
      <c r="FQ71" s="34" t="str">
        <f>IF(FP71&lt;&gt;"",HLOOKUP(COUNT($DW71:FP71)+1,$G$4:$CX$8,FQ$14,0)*$D71,IF($C71=FQ$17,$G$6*$D71,""))</f>
        <v/>
      </c>
      <c r="FR71" s="34" t="str">
        <f>IF(FQ71&lt;&gt;"",HLOOKUP(COUNT($DW71:FQ71)+1,$G$4:$CX$8,FR$14,0)*$D71,IF($C71=FR$17,$G$6*$D71,""))</f>
        <v/>
      </c>
      <c r="FS71" s="34" t="str">
        <f>IF(FR71&lt;&gt;"",HLOOKUP(COUNT($DW71:FR71)+1,$G$4:$CX$8,FS$14,0)*$D71,IF($C71=FS$17,$G$6*$D71,""))</f>
        <v/>
      </c>
      <c r="FT71" s="34" t="str">
        <f>IF(FS71&lt;&gt;"",HLOOKUP(COUNT($DW71:FS71)+1,$G$4:$CX$8,FT$14,0)*$D71,IF($C71=FT$17,$G$6*$D71,""))</f>
        <v/>
      </c>
      <c r="FU71" s="34" t="str">
        <f>IF(FT71&lt;&gt;"",HLOOKUP(COUNT($DW71:FT71)+1,$G$4:$CX$8,FU$14,0)*$D71,IF($C71=FU$17,$G$6*$D71,""))</f>
        <v/>
      </c>
      <c r="FV71" s="34" t="str">
        <f>IF(FU71&lt;&gt;"",HLOOKUP(COUNT($DW71:FU71)+1,$G$4:$CX$8,FV$14,0)*$D71,IF($C71=FV$17,$G$6*$D71,""))</f>
        <v/>
      </c>
      <c r="FW71" s="34" t="str">
        <f>IF(FV71&lt;&gt;"",HLOOKUP(COUNT($DW71:FV71)+1,$G$4:$CX$8,FW$14,0)*$D71,IF($C71=FW$17,$G$6*$D71,""))</f>
        <v/>
      </c>
      <c r="FX71" s="34">
        <f>IF(FW71&lt;&gt;"",HLOOKUP(COUNT($DW71:FW71)+1,$G$4:$CX$8,FX$14,0)*$D71,IF($C71=FX$17,$G$6*$D71,""))</f>
        <v>0</v>
      </c>
      <c r="FY71" s="34">
        <f>IF(FX71&lt;&gt;"",HLOOKUP(COUNT($DW71:FX71)+1,$G$4:$CX$8,FY$14,0)*$D71,IF($C71=FY$17,$G$6*$D71,""))</f>
        <v>7500</v>
      </c>
      <c r="FZ71" s="34">
        <f>IF(FY71&lt;&gt;"",HLOOKUP(COUNT($DW71:FY71)+1,$G$4:$CX$8,FZ$14,0)*$D71,IF($C71=FZ$17,$G$6*$D71,""))</f>
        <v>7500</v>
      </c>
      <c r="GA71" s="34">
        <f>IF(FZ71&lt;&gt;"",HLOOKUP(COUNT($DW71:FZ71)+1,$G$4:$CX$8,GA$14,0)*$D71,IF($C71=GA$17,$G$6*$D71,""))</f>
        <v>7500</v>
      </c>
      <c r="GB71" s="34">
        <f>IF(GA71&lt;&gt;"",HLOOKUP(COUNT($DW71:GA71)+1,$G$4:$CX$8,GB$14,0)*$D71,IF($C71=GB$17,$G$6*$D71,""))</f>
        <v>9048.4582084179765</v>
      </c>
      <c r="GC71" s="34">
        <f>IF(GB71&lt;&gt;"",HLOOKUP(COUNT($DW71:GB71)+1,$G$4:$CX$8,GC$14,0)*$D71,IF($C71=GC$17,$G$6*$D71,""))</f>
        <v>11310.572760522478</v>
      </c>
      <c r="GD71" s="34">
        <f>IF(GC71&lt;&gt;"",HLOOKUP(COUNT($DW71:GC71)+1,$G$4:$CX$8,GD$14,0)*$D71,IF($C71=GD$17,$G$6*$D71,""))</f>
        <v>13572.687312626966</v>
      </c>
      <c r="GE71" s="34">
        <f>IF(GD71&lt;&gt;"",HLOOKUP(COUNT($DW71:GD71)+1,$G$4:$CX$8,GE$14,0)*$D71,IF($C71=GE$17,$G$6*$D71,""))</f>
        <v>15744.31728264728</v>
      </c>
      <c r="GF71" s="34">
        <f>IF(GE71&lt;&gt;"",HLOOKUP(COUNT($DW71:GE71)+1,$G$4:$CX$8,GF$14,0)*$D71,IF($C71=GF$17,$G$6*$D71,""))</f>
        <v>17948.521702217906</v>
      </c>
      <c r="GG71" s="34">
        <f>IF(GF71&lt;&gt;"",HLOOKUP(COUNT($DW71:GF71)+1,$G$4:$CX$8,GG$14,0)*$D71,IF($C71=GG$17,$G$6*$D71,""))</f>
        <v>20281.829523506218</v>
      </c>
      <c r="GH71" s="34">
        <f>IF(GG71&lt;&gt;"",HLOOKUP(COUNT($DW71:GG71)+1,$G$4:$CX$8,GH$14,0)*$D71,IF($C71=GH$17,$G$6*$D71,""))</f>
        <v>22512.830771091903</v>
      </c>
      <c r="GI71" s="34">
        <f>IF(GH71&lt;&gt;"",HLOOKUP(COUNT($DW71:GH71)+1,$G$4:$CX$8,GI$14,0)*$D71,IF($C71=GI$17,$G$6*$D71,""))</f>
        <v>24764.113848201101</v>
      </c>
      <c r="GJ71" s="34">
        <f>IF(GI71&lt;&gt;"",HLOOKUP(COUNT($DW71:GI71)+1,$G$4:$CX$8,GJ$14,0)*$D71,IF($C71=GJ$17,$G$6*$D71,""))</f>
        <v>18573.085386150833</v>
      </c>
      <c r="GK71" s="34">
        <f>IF(GJ71&lt;&gt;"",HLOOKUP(COUNT($DW71:GJ71)+1,$G$4:$CX$8,GK$14,0)*$D71,IF($C71=GK$17,$G$6*$D71,""))</f>
        <v>17644.431116843283</v>
      </c>
      <c r="GL71" s="34">
        <f>IF(GK71&lt;&gt;"",HLOOKUP(COUNT($DW71:GK71)+1,$G$4:$CX$8,GL$14,0)*$D71,IF($C71=GL$17,$G$6*$D71,""))</f>
        <v>19408.874228527617</v>
      </c>
      <c r="GM71" s="34">
        <f>IF(GL71&lt;&gt;"",HLOOKUP(COUNT($DW71:GL71)+1,$G$4:$CX$8,GM$14,0)*$D71,IF($C71=GM$17,$G$6*$D71,""))</f>
        <v>21349.761651380388</v>
      </c>
      <c r="GN71" s="34">
        <f>IF(GM71&lt;&gt;"",HLOOKUP(COUNT($DW71:GM71)+1,$G$4:$CX$8,GN$14,0)*$D71,IF($C71=GN$17,$G$6*$D71,""))</f>
        <v>23484.73781651842</v>
      </c>
      <c r="GO71" s="34">
        <f>IF(GN71&lt;&gt;"",HLOOKUP(COUNT($DW71:GN71)+1,$G$4:$CX$8,GO$14,0)*$D71,IF($C71=GO$17,$G$6*$D71,""))</f>
        <v>25833.211598170259</v>
      </c>
      <c r="GP71" s="34">
        <f>IF(GO71&lt;&gt;"",HLOOKUP(COUNT($DW71:GO71)+1,$G$4:$CX$8,GP$14,0)*$D71,IF($C71=GP$17,$G$6*$D71,""))</f>
        <v>24541.551018261736</v>
      </c>
      <c r="GQ71" s="34">
        <f>IF(GP71&lt;&gt;"",HLOOKUP(COUNT($DW71:GP71)+1,$G$4:$CX$8,GQ$14,0)*$D71,IF($C71=GQ$17,$G$6*$D71,""))</f>
        <v>23314.473467348653</v>
      </c>
      <c r="GR71" s="34">
        <f>IF(GQ71&lt;&gt;"",HLOOKUP(COUNT($DW71:GQ71)+1,$G$4:$CX$8,GR$14,0)*$D71,IF($C71=GR$17,$G$6*$D71,""))</f>
        <v>24946.486610063057</v>
      </c>
      <c r="GS71" s="34">
        <f>IF(GR71&lt;&gt;"",HLOOKUP(COUNT($DW71:GR71)+1,$G$4:$CX$8,GS$14,0)*$D71,IF($C71=GS$17,$G$6*$D71,""))</f>
        <v>26692.740672767472</v>
      </c>
      <c r="GT71" s="34">
        <f>IF(GS71&lt;&gt;"",HLOOKUP(COUNT($DW71:GS71)+1,$G$4:$CX$8,GT$14,0)*$D71,IF($C71=GT$17,$G$6*$D71,""))</f>
        <v>28561.232519861194</v>
      </c>
      <c r="GU71" s="34">
        <f>IF(GT71&lt;&gt;"",HLOOKUP(COUNT($DW71:GT71)+1,$G$4:$CX$8,GU$14,0)*$D71,IF($C71=GU$17,$G$6*$D71,""))</f>
        <v>31417.355771847309</v>
      </c>
      <c r="GV71" s="34">
        <f>IF(GU71&lt;&gt;"",HLOOKUP(COUNT($DW71:GU71)+1,$G$4:$CX$8,GV$14,0)*$D71,IF($C71=GV$17,$G$6*$D71,""))</f>
        <v>26704.75240607022</v>
      </c>
      <c r="GW71" s="34">
        <f>IF(GV71&lt;&gt;"",HLOOKUP(COUNT($DW71:GV71)+1,$G$4:$CX$8,GW$14,0)*$D71,IF($C71=GW$17,$G$6*$D71,""))</f>
        <v>25369.514785766714</v>
      </c>
      <c r="GX71" s="34">
        <f>IF(GW71&lt;&gt;"",HLOOKUP(COUNT($DW71:GW71)+1,$G$4:$CX$8,GX$14,0)*$D71,IF($C71=GX$17,$G$6*$D71,""))</f>
        <v>26637.990525055047</v>
      </c>
      <c r="GY71" s="34">
        <f>IF(GX71&lt;&gt;"",HLOOKUP(COUNT($DW71:GX71)+1,$G$4:$CX$8,GY$14,0)*$D71,IF($C71=GY$17,$G$6*$D71,""))</f>
        <v>27969.890051307804</v>
      </c>
      <c r="GZ71" s="34">
        <f>IF(GY71&lt;&gt;"",HLOOKUP(COUNT($DW71:GY71)+1,$G$4:$CX$8,GZ$14,0)*$D71,IF($C71=GZ$17,$G$6*$D71,""))</f>
        <v>29368.38455387318</v>
      </c>
      <c r="HA71" s="34">
        <f>IF(GZ71&lt;&gt;"",HLOOKUP(COUNT($DW71:GZ71)+1,$G$4:$CX$8,HA$14,0)*$D71,IF($C71=HA$17,$G$6*$D71,""))</f>
        <v>31424.171472644306</v>
      </c>
      <c r="HB71" s="34">
        <f>IF(HA71&lt;&gt;"",HLOOKUP(COUNT($DW71:HA71)+1,$G$4:$CX$8,HB$14,0)*$D71,IF($C71=HB$17,$G$6*$D71,""))</f>
        <v>28281.754325379879</v>
      </c>
      <c r="HC71" s="34">
        <f>IF(HB71&lt;&gt;"",HLOOKUP(COUNT($DW71:HB71)+1,$G$4:$CX$8,HC$14,0)*$D71,IF($C71=HC$17,$G$6*$D71,""))</f>
        <v>25453.578892841902</v>
      </c>
      <c r="HD71" s="34">
        <f>IF(HC71&lt;&gt;"",HLOOKUP(COUNT($DW71:HC71)+1,$G$4:$CX$8,HD$14,0)*$D71,IF($C71=HD$17,$G$6*$D71,""))</f>
        <v>27235.329415340824</v>
      </c>
      <c r="HE71" s="34">
        <f>IF(HD71&lt;&gt;"",HLOOKUP(COUNT($DW71:HD71)+1,$G$4:$CX$8,HE$14,0)*$D71,IF($C71=HE$17,$G$6*$D71,""))</f>
        <v>29141.802474414675</v>
      </c>
      <c r="HF71" s="34">
        <f>IF(HE71&lt;&gt;"",HLOOKUP(COUNT($DW71:HE71)+1,$G$4:$CX$8,HF$14,0)*$D71,IF($C71=HF$17,$G$6*$D71,""))</f>
        <v>31181.728647623713</v>
      </c>
      <c r="HG71" s="34">
        <f>IF(HF71&lt;&gt;"",HLOOKUP(COUNT($DW71:HF71)+1,$G$4:$CX$8,HG$14,0)*$D71,IF($C71=HG$17,$G$6*$D71,""))</f>
        <v>33676.266939433612</v>
      </c>
      <c r="HH71" s="34">
        <f>IF(HG71&lt;&gt;"",HLOOKUP(COUNT($DW71:HG71)+1,$G$4:$CX$8,HH$14,0)*$D71,IF($C71=HH$17,$G$6*$D71,""))</f>
        <v>28961.589567912906</v>
      </c>
      <c r="HI71" s="34">
        <f>IF(HH71&lt;&gt;"",HLOOKUP(COUNT($DW71:HH71)+1,$G$4:$CX$8,HI$14,0)*$D71,IF($C71=HI$17,$G$6*$D71,""))</f>
        <v>27513.510089517258</v>
      </c>
      <c r="HJ71" s="34">
        <f>IF(HI71&lt;&gt;"",HLOOKUP(COUNT($DW71:HI71)+1,$G$4:$CX$8,HJ$14,0)*$D71,IF($C71=HJ$17,$G$6*$D71,""))</f>
        <v>28889.18559399313</v>
      </c>
      <c r="HK71" s="34">
        <f>IF(HJ71&lt;&gt;"",HLOOKUP(COUNT($DW71:HJ71)+1,$G$4:$CX$8,HK$14,0)*$D71,IF($C71=HK$17,$G$6*$D71,""))</f>
        <v>30333.644873692774</v>
      </c>
      <c r="HL71" s="34">
        <f>IF(HK71&lt;&gt;"",HLOOKUP(COUNT($DW71:HK71)+1,$G$4:$CX$8,HL$14,0)*$D71,IF($C71=HL$17,$G$6*$D71,""))</f>
        <v>31850.327117377412</v>
      </c>
      <c r="HM71" s="34">
        <f>IF(HL71&lt;&gt;"",HLOOKUP(COUNT($DW71:HL71)+1,$G$4:$CX$8,HM$14,0)*$D71,IF($C71=HM$17,$G$6*$D71,""))</f>
        <v>34079.850015593824</v>
      </c>
      <c r="HN71" s="34">
        <f>IF(HM71&lt;&gt;"",HLOOKUP(COUNT($DW71:HM71)+1,$G$4:$CX$8,HN$14,0)*$D71,IF($C71=HN$17,$G$6*$D71,""))</f>
        <v>30671.865014034454</v>
      </c>
      <c r="HO71" s="34">
        <f>IF(HN71&lt;&gt;"",HLOOKUP(COUNT($DW71:HN71)+1,$G$4:$CX$8,HO$14,0)*$D71,IF($C71=HO$17,$G$6*$D71,""))</f>
        <v>27604.678512631006</v>
      </c>
      <c r="HP71" s="34">
        <f>IF(HO71&lt;&gt;"",HLOOKUP(COUNT($DW71:HO71)+1,$G$4:$CX$8,HP$14,0)*$D71,IF($C71=HP$17,$G$6*$D71,""))</f>
        <v>29537.006008515182</v>
      </c>
      <c r="HQ71" s="34">
        <f>IF(HP71&lt;&gt;"",HLOOKUP(COUNT($DW71:HP71)+1,$G$4:$CX$8,HQ$14,0)*$D71,IF($C71=HQ$17,$G$6*$D71,""))</f>
        <v>31604.59642911124</v>
      </c>
      <c r="HR71" s="34">
        <f>IF(HQ71&lt;&gt;"",HLOOKUP(COUNT($DW71:HQ71)+1,$G$4:$CX$8,HR$14,0)*$D71,IF($C71=HR$17,$G$6*$D71,""))</f>
        <v>33816.918179149026</v>
      </c>
      <c r="HS71" s="34">
        <f>IF(HR71&lt;&gt;"",HLOOKUP(COUNT($DW71:HR71)+1,$G$4:$CX$8,HS$14,0)*$D71,IF($C71=HS$17,$G$6*$D71,""))</f>
        <v>36522.271633480945</v>
      </c>
      <c r="HT71" s="34">
        <f>IF(HS71&lt;&gt;"",HLOOKUP(COUNT($DW71:HS71)+1,$G$4:$CX$8,HT$14,0)*$D71,IF($C71=HT$17,$G$6*$D71,""))</f>
        <v>31774.376321128417</v>
      </c>
      <c r="HU71" s="34">
        <f>IF(HT71&lt;&gt;"",HLOOKUP(COUNT($DW71:HT71)+1,$G$4:$CX$8,HU$14,0)*$D71,IF($C71=HU$17,$G$6*$D71,""))</f>
        <v>30185.657505072006</v>
      </c>
      <c r="HV71" s="34">
        <f>IF(HU71&lt;&gt;"",HLOOKUP(COUNT($DW71:HU71)+1,$G$4:$CX$8,HV$14,0)*$D71,IF($C71=HV$17,$G$6*$D71,""))</f>
        <v>31694.940380325599</v>
      </c>
      <c r="HW71" s="34">
        <f>IF(HV71&lt;&gt;"",HLOOKUP(COUNT($DW71:HV71)+1,$G$4:$CX$8,HW$14,0)*$D71,IF($C71=HW$17,$G$6*$D71,""))</f>
        <v>33279.687399341885</v>
      </c>
      <c r="HX71" s="34">
        <f>IF(HW71&lt;&gt;"",HLOOKUP(COUNT($DW71:HW71)+1,$G$4:$CX$8,HX$14,0)*$D71,IF($C71=HX$17,$G$6*$D71,""))</f>
        <v>34943.671769308989</v>
      </c>
      <c r="HY71" s="34">
        <f>IF(HX71&lt;&gt;"",HLOOKUP(COUNT($DW71:HX71)+1,$G$4:$CX$8,HY$14,0)*$D71,IF($C71=HY$17,$G$6*$D71,""))</f>
        <v>37389.728793160604</v>
      </c>
      <c r="HZ71" s="34">
        <f>IF(HY71&lt;&gt;"",HLOOKUP(COUNT($DW71:HY71)+1,$G$4:$CX$8,HZ$14,0)*$D71,IF($C71=HZ$17,$G$6*$D71,""))</f>
        <v>33650.755913844543</v>
      </c>
      <c r="IA71" s="34">
        <f>IF(HZ71&lt;&gt;"",HLOOKUP(COUNT($DW71:HZ71)+1,$G$4:$CX$8,IA$14,0)*$D71,IF($C71=IA$17,$G$6*$D71,""))</f>
        <v>30285.680322460095</v>
      </c>
      <c r="IB71" s="34">
        <f>IF(IA71&lt;&gt;"",HLOOKUP(COUNT($DW71:IA71)+1,$G$4:$CX$8,IB$14,0)*$D71,IF($C71=IB$17,$G$6*$D71,""))</f>
        <v>32405.677945032297</v>
      </c>
      <c r="IC71" s="34">
        <f>IF(IB71&lt;&gt;"",HLOOKUP(COUNT($DW71:IB71)+1,$G$4:$CX$8,IC$14,0)*$D71,IF($C71=IC$17,$G$6*$D71,""))</f>
        <v>34674.075401184564</v>
      </c>
      <c r="ID71" s="34">
        <f>IF(IC71&lt;&gt;"",HLOOKUP(COUNT($DW71:IC71)+1,$G$4:$CX$8,ID$14,0)*$D71,IF($C71=ID$17,$G$6*$D71,""))</f>
        <v>37101.260679267478</v>
      </c>
      <c r="IE71" s="34">
        <f>IF(ID71&lt;&gt;"",HLOOKUP(COUNT($DW71:ID71)+1,$G$4:$CX$8,IE$14,0)*$D71,IF($C71=IE$17,$G$6*$D71,""))</f>
        <v>40069.36153360887</v>
      </c>
      <c r="IF71" s="34">
        <f>IF(IE71&lt;&gt;"",HLOOKUP(COUNT($DW71:IE71)+1,$G$4:$CX$8,IF$14,0)*$D71,IF($C71=IF$17,$G$6*$D71,""))</f>
        <v>26078.945912591145</v>
      </c>
      <c r="IG71" s="34">
        <f>IF(IF71&lt;&gt;"",HLOOKUP(COUNT($DW71:IF71)+1,$G$4:$CX$8,IG$14,0)*$D71,IF($C71=IG$17,$G$6*$D71,""))</f>
        <v>26078.945912591145</v>
      </c>
      <c r="IH71" s="34">
        <f>IF(IG71&lt;&gt;"",HLOOKUP(COUNT($DW71:IG71)+1,$G$4:$CX$8,IH$14,0)*$D71,IF($C71=IH$17,$G$6*$D71,""))</f>
        <v>26078.945912591145</v>
      </c>
      <c r="II71" s="34">
        <f>IF(IH71&lt;&gt;"",HLOOKUP(COUNT($DW71:IH71)+1,$G$4:$CX$8,II$14,0)*$D71,IF($C71=II$17,$G$6*$D71,""))</f>
        <v>26078.945912591145</v>
      </c>
      <c r="IJ71" s="34">
        <f>IF(II71&lt;&gt;"",HLOOKUP(COUNT($DW71:II71)+1,$G$4:$CX$8,IJ$14,0)*$D71,IF($C71=IJ$17,$G$6*$D71,""))</f>
        <v>26078.945912591145</v>
      </c>
      <c r="IK71" s="34">
        <f>IF(IJ71&lt;&gt;"",HLOOKUP(COUNT($DW71:IJ71)+1,$G$4:$CX$8,IK$14,0)*$D71,IF($C71=IK$17,$G$6*$D71,""))</f>
        <v>26078.945912591145</v>
      </c>
      <c r="IL71" s="34">
        <f>IF(IK71&lt;&gt;"",HLOOKUP(COUNT($DW71:IK71)+1,$G$4:$CX$8,IL$14,0)*$D71,IF($C71=IL$17,$G$6*$D71,""))</f>
        <v>26078.945912591145</v>
      </c>
      <c r="IM71" s="34">
        <f>IF(IL71&lt;&gt;"",HLOOKUP(COUNT($DW71:IL71)+1,$G$4:$CX$8,IM$14,0)*$D71,IF($C71=IM$17,$G$6*$D71,""))</f>
        <v>26078.945912591145</v>
      </c>
      <c r="IO71" s="34" t="str">
        <f>IF(IN71&lt;&gt;"",HLOOKUP(COUNT($IN71:IN71)+1,$G$4:$EH$8,IO$14,0)*$D71,IF($C71=IO$17,$G$7*$D71,""))</f>
        <v/>
      </c>
      <c r="IP71" s="34" t="str">
        <f>IF(IO71&lt;&gt;"",HLOOKUP(COUNT($IN71:IO71)+1,$G$4:$EH$8,IP$14,0)*$D71,IF($C71=IP$17,$G$7*$D71,""))</f>
        <v/>
      </c>
      <c r="IQ71" s="34" t="str">
        <f>IF(IP71&lt;&gt;"",HLOOKUP(COUNT($IN71:IP71)+1,$G$4:$EH$8,IQ$14,0)*$D71,IF($C71=IQ$17,$G$7*$D71,""))</f>
        <v/>
      </c>
      <c r="IR71" s="34" t="str">
        <f>IF(IQ71&lt;&gt;"",HLOOKUP(COUNT($IN71:IQ71)+1,$G$4:$EH$8,IR$14,0)*$D71,IF($C71=IR$17,$G$7*$D71,""))</f>
        <v/>
      </c>
      <c r="IS71" s="34" t="str">
        <f>IF(IR71&lt;&gt;"",HLOOKUP(COUNT($IN71:IR71)+1,$G$4:$EH$8,IS$14,0)*$D71,IF($C71=IS$17,$G$7*$D71,""))</f>
        <v/>
      </c>
      <c r="IT71" s="34" t="str">
        <f>IF(IS71&lt;&gt;"",HLOOKUP(COUNT($IN71:IS71)+1,$G$4:$EH$8,IT$14,0)*$D71,IF($C71=IT$17,$G$7*$D71,""))</f>
        <v/>
      </c>
      <c r="IU71" s="34" t="str">
        <f>IF(IT71&lt;&gt;"",HLOOKUP(COUNT($IN71:IT71)+1,$G$4:$EH$8,IU$14,0)*$D71,IF($C71=IU$17,$G$7*$D71,""))</f>
        <v/>
      </c>
      <c r="IV71" s="34" t="str">
        <f>IF(IU71&lt;&gt;"",HLOOKUP(COUNT($IN71:IU71)+1,$G$4:$EH$8,IV$14,0)*$D71,IF($C71=IV$17,$G$7*$D71,""))</f>
        <v/>
      </c>
      <c r="IW71" s="34" t="str">
        <f>IF(IV71&lt;&gt;"",HLOOKUP(COUNT($IN71:IV71)+1,$G$4:$EH$8,IW$14,0)*$D71,IF($C71=IW$17,$G$7*$D71,""))</f>
        <v/>
      </c>
      <c r="IX71" s="34" t="str">
        <f>IF(IW71&lt;&gt;"",HLOOKUP(COUNT($IN71:IW71)+1,$G$4:$EH$8,IX$14,0)*$D71,IF($C71=IX$17,$G$7*$D71,""))</f>
        <v/>
      </c>
      <c r="IY71" s="34" t="str">
        <f>IF(IX71&lt;&gt;"",HLOOKUP(COUNT($IN71:IX71)+1,$G$4:$EH$8,IY$14,0)*$D71,IF($C71=IY$17,$G$7*$D71,""))</f>
        <v/>
      </c>
      <c r="IZ71" s="34" t="str">
        <f>IF(IY71&lt;&gt;"",HLOOKUP(COUNT($IN71:IY71)+1,$G$4:$EH$8,IZ$14,0)*$D71,IF($C71=IZ$17,$G$7*$D71,""))</f>
        <v/>
      </c>
      <c r="JA71" s="34" t="str">
        <f>IF(IZ71&lt;&gt;"",HLOOKUP(COUNT($IN71:IZ71)+1,$G$4:$EH$8,JA$14,0)*$D71,IF($C71=JA$17,$G$7*$D71,""))</f>
        <v/>
      </c>
      <c r="JB71" s="34" t="str">
        <f>IF(JA71&lt;&gt;"",HLOOKUP(COUNT($IN71:JA71)+1,$G$4:$EH$8,JB$14,0)*$D71,IF($C71=JB$17,$G$7*$D71,""))</f>
        <v/>
      </c>
      <c r="JC71" s="34" t="str">
        <f>IF(JB71&lt;&gt;"",HLOOKUP(COUNT($IN71:JB71)+1,$G$4:$EH$8,JC$14,0)*$D71,IF($C71=JC$17,$G$7*$D71,""))</f>
        <v/>
      </c>
      <c r="JD71" s="34" t="str">
        <f>IF(JC71&lt;&gt;"",HLOOKUP(COUNT($IN71:JC71)+1,$G$4:$EH$8,JD$14,0)*$D71,IF($C71=JD$17,$G$7*$D71,""))</f>
        <v/>
      </c>
      <c r="JE71" s="34" t="str">
        <f>IF(JD71&lt;&gt;"",HLOOKUP(COUNT($IN71:JD71)+1,$G$4:$EH$8,JE$14,0)*$D71,IF($C71=JE$17,$G$7*$D71,""))</f>
        <v/>
      </c>
      <c r="JF71" s="34" t="str">
        <f>IF(JE71&lt;&gt;"",HLOOKUP(COUNT($IN71:JE71)+1,$G$4:$EH$8,JF$14,0)*$D71,IF($C71=JF$17,$G$7*$D71,""))</f>
        <v/>
      </c>
      <c r="JG71" s="34" t="str">
        <f>IF(JF71&lt;&gt;"",HLOOKUP(COUNT($IN71:JF71)+1,$G$4:$EH$8,JG$14,0)*$D71,IF($C71=JG$17,$G$7*$D71,""))</f>
        <v/>
      </c>
      <c r="JH71" s="34" t="str">
        <f>IF(JG71&lt;&gt;"",HLOOKUP(COUNT($IN71:JG71)+1,$G$4:$EH$8,JH$14,0)*$D71,IF($C71=JH$17,$G$7*$D71,""))</f>
        <v/>
      </c>
      <c r="JI71" s="34" t="str">
        <f>IF(JH71&lt;&gt;"",HLOOKUP(COUNT($IN71:JH71)+1,$G$4:$EH$8,JI$14,0)*$D71,IF($C71=JI$17,$G$7*$D71,""))</f>
        <v/>
      </c>
      <c r="JJ71" s="34" t="str">
        <f>IF(JI71&lt;&gt;"",HLOOKUP(COUNT($IN71:JI71)+1,$G$4:$EH$8,JJ$14,0)*$D71,IF($C71=JJ$17,$G$7*$D71,""))</f>
        <v/>
      </c>
      <c r="JK71" s="34" t="str">
        <f>IF(JJ71&lt;&gt;"",HLOOKUP(COUNT($IN71:JJ71)+1,$G$4:$EH$8,JK$14,0)*$D71,IF($C71=JK$17,$G$7*$D71,""))</f>
        <v/>
      </c>
      <c r="JL71" s="34" t="str">
        <f>IF(JK71&lt;&gt;"",HLOOKUP(COUNT($IN71:JK71)+1,$G$4:$EH$8,JL$14,0)*$D71,IF($C71=JL$17,$G$7*$D71,""))</f>
        <v/>
      </c>
      <c r="JM71" s="34" t="str">
        <f>IF(JL71&lt;&gt;"",HLOOKUP(COUNT($IN71:JL71)+1,$G$4:$EH$8,JM$14,0)*$D71,IF($C71=JM$17,$G$7*$D71,""))</f>
        <v/>
      </c>
      <c r="JN71" s="34" t="str">
        <f>IF(JM71&lt;&gt;"",HLOOKUP(COUNT($IN71:JM71)+1,$G$4:$EH$8,JN$14,0)*$D71,IF($C71=JN$17,$G$7*$D71,""))</f>
        <v/>
      </c>
      <c r="JO71" s="34" t="str">
        <f>IF(JN71&lt;&gt;"",HLOOKUP(COUNT($IN71:JN71)+1,$G$4:$EH$8,JO$14,0)*$D71,IF($C71=JO$17,$G$7*$D71,""))</f>
        <v/>
      </c>
      <c r="JP71" s="34" t="str">
        <f>IF(JO71&lt;&gt;"",HLOOKUP(COUNT($IN71:JO71)+1,$G$4:$EH$8,JP$14,0)*$D71,IF($C71=JP$17,$G$7*$D71,""))</f>
        <v/>
      </c>
      <c r="JQ71" s="34" t="str">
        <f>IF(JP71&lt;&gt;"",HLOOKUP(COUNT($IN71:JP71)+1,$G$4:$EH$8,JQ$14,0)*$D71,IF($C71=JQ$17,$G$7*$D71,""))</f>
        <v/>
      </c>
      <c r="JR71" s="34" t="str">
        <f>IF(JQ71&lt;&gt;"",HLOOKUP(COUNT($IN71:JQ71)+1,$G$4:$EH$8,JR$14,0)*$D71,IF($C71=JR$17,$G$7*$D71,""))</f>
        <v/>
      </c>
      <c r="JS71" s="34" t="str">
        <f>IF(JR71&lt;&gt;"",HLOOKUP(COUNT($IN71:JR71)+1,$G$4:$EH$8,JS$14,0)*$D71,IF($C71=JS$17,$G$7*$D71,""))</f>
        <v/>
      </c>
      <c r="JT71" s="34" t="str">
        <f>IF(JS71&lt;&gt;"",HLOOKUP(COUNT($IN71:JS71)+1,$G$4:$EH$8,JT$14,0)*$D71,IF($C71=JT$17,$G$7*$D71,""))</f>
        <v/>
      </c>
      <c r="JU71" s="34" t="str">
        <f>IF(JT71&lt;&gt;"",HLOOKUP(COUNT($IN71:JT71)+1,$G$4:$EH$8,JU$14,0)*$D71,IF($C71=JU$17,$G$7*$D71,""))</f>
        <v/>
      </c>
      <c r="JV71" s="34" t="str">
        <f>IF(JU71&lt;&gt;"",HLOOKUP(COUNT($IN71:JU71)+1,$G$4:$EH$8,JV$14,0)*$D71,IF($C71=JV$17,$G$7*$D71,""))</f>
        <v/>
      </c>
      <c r="JW71" s="34" t="str">
        <f>IF(JV71&lt;&gt;"",HLOOKUP(COUNT($IN71:JV71)+1,$G$4:$EH$8,JW$14,0)*$D71,IF($C71=JW$17,$G$7*$D71,""))</f>
        <v/>
      </c>
      <c r="JX71" s="34" t="str">
        <f>IF(JW71&lt;&gt;"",HLOOKUP(COUNT($IN71:JW71)+1,$G$4:$EH$8,JX$14,0)*$D71,IF($C71=JX$17,$G$7*$D71,""))</f>
        <v/>
      </c>
      <c r="JY71" s="34" t="str">
        <f>IF(JX71&lt;&gt;"",HLOOKUP(COUNT($IN71:JX71)+1,$G$4:$EH$8,JY$14,0)*$D71,IF($C71=JY$17,$G$7*$D71,""))</f>
        <v/>
      </c>
      <c r="JZ71" s="34" t="str">
        <f>IF(JY71&lt;&gt;"",HLOOKUP(COUNT($IN71:JY71)+1,$G$4:$EH$8,JZ$14,0)*$D71,IF($C71=JZ$17,$G$7*$D71,""))</f>
        <v/>
      </c>
      <c r="KA71" s="34" t="str">
        <f>IF(JZ71&lt;&gt;"",HLOOKUP(COUNT($IN71:JZ71)+1,$G$4:$EH$8,KA$14,0)*$D71,IF($C71=KA$17,$G$7*$D71,""))</f>
        <v/>
      </c>
      <c r="KB71" s="34" t="str">
        <f>IF(KA71&lt;&gt;"",HLOOKUP(COUNT($IN71:KA71)+1,$G$4:$EH$8,KB$14,0)*$D71,IF($C71=KB$17,$G$7*$D71,""))</f>
        <v/>
      </c>
      <c r="KC71" s="34" t="str">
        <f>IF(KB71&lt;&gt;"",HLOOKUP(COUNT($IN71:KB71)+1,$G$4:$EH$8,KC$14,0)*$D71,IF($C71=KC$17,$G$7*$D71,""))</f>
        <v/>
      </c>
      <c r="KD71" s="34" t="str">
        <f>IF(KC71&lt;&gt;"",HLOOKUP(COUNT($IN71:KC71)+1,$G$4:$EH$8,KD$14,0)*$D71,IF($C71=KD$17,$G$7*$D71,""))</f>
        <v/>
      </c>
      <c r="KE71" s="34" t="str">
        <f>IF(KD71&lt;&gt;"",HLOOKUP(COUNT($IN71:KD71)+1,$G$4:$EH$8,KE$14,0)*$D71,IF($C71=KE$17,$G$7*$D71,""))</f>
        <v/>
      </c>
      <c r="KF71" s="34" t="str">
        <f>IF(KE71&lt;&gt;"",HLOOKUP(COUNT($IN71:KE71)+1,$G$4:$EH$8,KF$14,0)*$D71,IF($C71=KF$17,$G$7*$D71,""))</f>
        <v/>
      </c>
      <c r="KG71" s="34" t="str">
        <f>IF(KF71&lt;&gt;"",HLOOKUP(COUNT($IN71:KF71)+1,$G$4:$EH$8,KG$14,0)*$D71,IF($C71=KG$17,$G$7*$D71,""))</f>
        <v/>
      </c>
      <c r="KH71" s="34" t="str">
        <f>IF(KG71&lt;&gt;"",HLOOKUP(COUNT($IN71:KG71)+1,$G$4:$EH$8,KH$14,0)*$D71,IF($C71=KH$17,$G$7*$D71,""))</f>
        <v/>
      </c>
      <c r="KI71" s="34" t="str">
        <f>IF(KH71&lt;&gt;"",HLOOKUP(COUNT($IN71:KH71)+1,$G$4:$EH$8,KI$14,0)*$D71,IF($C71=KI$17,$G$7*$D71,""))</f>
        <v/>
      </c>
      <c r="KJ71" s="34" t="str">
        <f>IF(KI71&lt;&gt;"",HLOOKUP(COUNT($IN71:KI71)+1,$G$4:$EH$8,KJ$14,0)*$D71,IF($C71=KJ$17,$G$7*$D71,""))</f>
        <v/>
      </c>
      <c r="KK71" s="34" t="str">
        <f>IF(KJ71&lt;&gt;"",HLOOKUP(COUNT($IN71:KJ71)+1,$G$4:$EH$8,KK$14,0)*$D71,IF($C71=KK$17,$G$7*$D71,""))</f>
        <v/>
      </c>
      <c r="KL71" s="34" t="str">
        <f>IF(KK71&lt;&gt;"",HLOOKUP(COUNT($IN71:KK71)+1,$G$4:$EH$8,KL$14,0)*$D71,IF($C71=KL$17,$G$7*$D71,""))</f>
        <v/>
      </c>
      <c r="KM71" s="34" t="str">
        <f>IF(KL71&lt;&gt;"",HLOOKUP(COUNT($IN71:KL71)+1,$G$4:$EH$8,KM$14,0)*$D71,IF($C71=KM$17,$G$7*$D71,""))</f>
        <v/>
      </c>
      <c r="KN71" s="34" t="str">
        <f>IF(KM71&lt;&gt;"",HLOOKUP(COUNT($IN71:KM71)+1,$G$4:$EH$8,KN$14,0)*$D71,IF($C71=KN$17,$G$7*$D71,""))</f>
        <v/>
      </c>
      <c r="KO71" s="34">
        <f>IF(KN71&lt;&gt;"",HLOOKUP(COUNT($IN71:KN71)+1,$G$4:$EH$8,KO$14,0)*$D71,IF($C71=KO$17,$G$7*$D71,""))</f>
        <v>0</v>
      </c>
      <c r="KP71" s="34">
        <f>IF(KO71&lt;&gt;"",HLOOKUP(COUNT($IN71:KO71)+1,$G$4:$EH$8,KP$14,0)*$D71,IF($C71=KP$17,$G$7*$D71,""))</f>
        <v>3750</v>
      </c>
      <c r="KQ71" s="34">
        <f>IF(KP71&lt;&gt;"",HLOOKUP(COUNT($IN71:KP71)+1,$G$4:$EH$8,KQ$14,0)*$D71,IF($C71=KQ$17,$G$7*$D71,""))</f>
        <v>3750</v>
      </c>
      <c r="KR71" s="34">
        <f>IF(KQ71&lt;&gt;"",HLOOKUP(COUNT($IN71:KQ71)+1,$G$4:$EH$8,KR$14,0)*$D71,IF($C71=KR$17,$G$7*$D71,""))</f>
        <v>3750</v>
      </c>
      <c r="KS71" s="34">
        <f>IF(KR71&lt;&gt;"",HLOOKUP(COUNT($IN71:KR71)+1,$G$4:$EH$8,KS$14,0)*$D71,IF($C71=KS$17,$G$7*$D71,""))</f>
        <v>3750</v>
      </c>
      <c r="KT71" s="34">
        <f>IF(KS71&lt;&gt;"",HLOOKUP(COUNT($IN71:KS71)+1,$G$4:$EH$8,KT$14,0)*$D71,IF($C71=KT$17,$G$7*$D71,""))</f>
        <v>3770.1909201741591</v>
      </c>
      <c r="KU71" s="34">
        <f>IF(KT71&lt;&gt;"",HLOOKUP(COUNT($IN71:KT71)+1,$G$4:$EH$8,KU$14,0)*$D71,IF($C71=KU$17,$G$7*$D71,""))</f>
        <v>4524.2291042089882</v>
      </c>
      <c r="KV71" s="34">
        <f>IF(KU71&lt;&gt;"",HLOOKUP(COUNT($IN71:KU71)+1,$G$4:$EH$8,KV$14,0)*$D71,IF($C71=KV$17,$G$7*$D71,""))</f>
        <v>5248.1057608824267</v>
      </c>
      <c r="KW71" s="34">
        <f>IF(KV71&lt;&gt;"",HLOOKUP(COUNT($IN71:KV71)+1,$G$4:$EH$8,KW$14,0)*$D71,IF($C71=KW$17,$G$7*$D71,""))</f>
        <v>5982.8405674059686</v>
      </c>
      <c r="KX71" s="34">
        <f>IF(KW71&lt;&gt;"",HLOOKUP(COUNT($IN71:KW71)+1,$G$4:$EH$8,KX$14,0)*$D71,IF($C71=KX$17,$G$7*$D71,""))</f>
        <v>6760.6098411687399</v>
      </c>
      <c r="KY71" s="34">
        <f>IF(KX71&lt;&gt;"",HLOOKUP(COUNT($IN71:KX71)+1,$G$4:$EH$8,KY$14,0)*$D71,IF($C71=KY$17,$G$7*$D71,""))</f>
        <v>7504.2769236973027</v>
      </c>
      <c r="KZ71" s="34">
        <f>IF(KY71&lt;&gt;"",HLOOKUP(COUNT($IN71:KY71)+1,$G$4:$EH$8,KZ$14,0)*$D71,IF($C71=KZ$17,$G$7*$D71,""))</f>
        <v>8254.7046160670325</v>
      </c>
      <c r="LA71" s="34">
        <f>IF(KZ71&lt;&gt;"",HLOOKUP(COUNT($IN71:KZ71)+1,$G$4:$EH$8,LA$14,0)*$D71,IF($C71=LA$17,$G$7*$D71,""))</f>
        <v>6191.0284620502789</v>
      </c>
      <c r="LB71" s="34">
        <f>IF(LA71&lt;&gt;"",HLOOKUP(COUNT($IN71:LA71)+1,$G$4:$EH$8,LB$14,0)*$D71,IF($C71=LB$17,$G$7*$D71,""))</f>
        <v>5881.4770389477608</v>
      </c>
      <c r="LC71" s="34">
        <f>IF(LB71&lt;&gt;"",HLOOKUP(COUNT($IN71:LB71)+1,$G$4:$EH$8,LC$14,0)*$D71,IF($C71=LC$17,$G$7*$D71,""))</f>
        <v>6469.6247428425395</v>
      </c>
      <c r="LD71" s="34">
        <f>IF(LC71&lt;&gt;"",HLOOKUP(COUNT($IN71:LC71)+1,$G$4:$EH$8,LD$14,0)*$D71,IF($C71=LD$17,$G$7*$D71,""))</f>
        <v>7116.5872171267965</v>
      </c>
      <c r="LE71" s="34">
        <f>IF(LD71&lt;&gt;"",HLOOKUP(COUNT($IN71:LD71)+1,$G$4:$EH$8,LE$14,0)*$D71,IF($C71=LE$17,$G$7*$D71,""))</f>
        <v>7828.2459388394727</v>
      </c>
      <c r="LF71" s="34">
        <f>IF(LE71&lt;&gt;"",HLOOKUP(COUNT($IN71:LE71)+1,$G$4:$EH$8,LF$14,0)*$D71,IF($C71=LF$17,$G$7*$D71,""))</f>
        <v>8611.0705327234209</v>
      </c>
      <c r="LG71" s="34">
        <f>IF(LF71&lt;&gt;"",HLOOKUP(COUNT($IN71:LF71)+1,$G$4:$EH$8,LG$14,0)*$D71,IF($C71=LG$17,$G$7*$D71,""))</f>
        <v>8180.517006087246</v>
      </c>
      <c r="LH71" s="34">
        <f>IF(LG71&lt;&gt;"",HLOOKUP(COUNT($IN71:LG71)+1,$G$4:$EH$8,LH$14,0)*$D71,IF($C71=LH$17,$G$7*$D71,""))</f>
        <v>7771.4911557828855</v>
      </c>
      <c r="LI71" s="34">
        <f>IF(LH71&lt;&gt;"",HLOOKUP(COUNT($IN71:LH71)+1,$G$4:$EH$8,LI$14,0)*$D71,IF($C71=LI$17,$G$7*$D71,""))</f>
        <v>8315.4955366876875</v>
      </c>
      <c r="LJ71" s="34">
        <f>IF(LI71&lt;&gt;"",HLOOKUP(COUNT($IN71:LI71)+1,$G$4:$EH$8,LJ$14,0)*$D71,IF($C71=LJ$17,$G$7*$D71,""))</f>
        <v>8897.5802242558239</v>
      </c>
      <c r="LK71" s="34">
        <f>IF(LJ71&lt;&gt;"",HLOOKUP(COUNT($IN71:LJ71)+1,$G$4:$EH$8,LK$14,0)*$D71,IF($C71=LK$17,$G$7*$D71,""))</f>
        <v>9520.4108399537326</v>
      </c>
      <c r="LL71" s="34">
        <f>IF(LK71&lt;&gt;"",HLOOKUP(COUNT($IN71:LK71)+1,$G$4:$EH$8,LL$14,0)*$D71,IF($C71=LL$17,$G$7*$D71,""))</f>
        <v>10472.451923949104</v>
      </c>
      <c r="LM71" s="34">
        <f>IF(LL71&lt;&gt;"",HLOOKUP(COUNT($IN71:LL71)+1,$G$4:$EH$8,LM$14,0)*$D71,IF($C71=LM$17,$G$7*$D71,""))</f>
        <v>8901.5841353567412</v>
      </c>
      <c r="LN71" s="34">
        <f>IF(LM71&lt;&gt;"",HLOOKUP(COUNT($IN71:LM71)+1,$G$4:$EH$8,LN$14,0)*$D71,IF($C71=LN$17,$G$7*$D71,""))</f>
        <v>8456.5049285889054</v>
      </c>
      <c r="LO71" s="34">
        <f>IF(LN71&lt;&gt;"",HLOOKUP(COUNT($IN71:LN71)+1,$G$4:$EH$8,LO$14,0)*$D71,IF($C71=LO$17,$G$7*$D71,""))</f>
        <v>8879.3301750183509</v>
      </c>
      <c r="LP71" s="34">
        <f>IF(LO71&lt;&gt;"",HLOOKUP(COUNT($IN71:LO71)+1,$G$4:$EH$8,LP$14,0)*$D71,IF($C71=LP$17,$G$7*$D71,""))</f>
        <v>9323.2966837692693</v>
      </c>
      <c r="LQ71" s="34">
        <f>IF(LP71&lt;&gt;"",HLOOKUP(COUNT($IN71:LP71)+1,$G$4:$EH$8,LQ$14,0)*$D71,IF($C71=LQ$17,$G$7*$D71,""))</f>
        <v>9789.4615179577268</v>
      </c>
      <c r="LR71" s="34">
        <f>IF(LQ71&lt;&gt;"",HLOOKUP(COUNT($IN71:LQ71)+1,$G$4:$EH$8,LR$14,0)*$D71,IF($C71=LR$17,$G$7*$D71,""))</f>
        <v>10474.723824214771</v>
      </c>
      <c r="LS71" s="34">
        <f>IF(LR71&lt;&gt;"",HLOOKUP(COUNT($IN71:LR71)+1,$G$4:$EH$8,LS$14,0)*$D71,IF($C71=LS$17,$G$7*$D71,""))</f>
        <v>9427.2514417932944</v>
      </c>
      <c r="LT71" s="34">
        <f>IF(LS71&lt;&gt;"",HLOOKUP(COUNT($IN71:LS71)+1,$G$4:$EH$8,LT$14,0)*$D71,IF($C71=LT$17,$G$7*$D71,""))</f>
        <v>8484.5262976139675</v>
      </c>
      <c r="LU71" s="34">
        <f>IF(LT71&lt;&gt;"",HLOOKUP(COUNT($IN71:LT71)+1,$G$4:$EH$8,LU$14,0)*$D71,IF($C71=LU$17,$G$7*$D71,""))</f>
        <v>9078.4431384469426</v>
      </c>
      <c r="LV71" s="34">
        <f>IF(LU71&lt;&gt;"",HLOOKUP(COUNT($IN71:LU71)+1,$G$4:$EH$8,LV$14,0)*$D71,IF($C71=LV$17,$G$7*$D71,""))</f>
        <v>9713.934158138225</v>
      </c>
      <c r="LW71" s="34">
        <f>IF(LV71&lt;&gt;"",HLOOKUP(COUNT($IN71:LV71)+1,$G$4:$EH$8,LW$14,0)*$D71,IF($C71=LW$17,$G$7*$D71,""))</f>
        <v>10393.909549207907</v>
      </c>
      <c r="LX71" s="34">
        <f>IF(LW71&lt;&gt;"",HLOOKUP(COUNT($IN71:LW71)+1,$G$4:$EH$8,LX$14,0)*$D71,IF($C71=LX$17,$G$7*$D71,""))</f>
        <v>11225.422313144538</v>
      </c>
      <c r="LY71" s="34">
        <f>IF(LX71&lt;&gt;"",HLOOKUP(COUNT($IN71:LX71)+1,$G$4:$EH$8,LY$14,0)*$D71,IF($C71=LY$17,$G$7*$D71,""))</f>
        <v>9653.8631893043039</v>
      </c>
      <c r="LZ71" s="34">
        <f>IF(LY71&lt;&gt;"",HLOOKUP(COUNT($IN71:LY71)+1,$G$4:$EH$8,LZ$14,0)*$D71,IF($C71=LZ$17,$G$7*$D71,""))</f>
        <v>9171.1700298390861</v>
      </c>
      <c r="MA71" s="34">
        <f>IF(LZ71&lt;&gt;"",HLOOKUP(COUNT($IN71:LZ71)+1,$G$4:$EH$8,MA$14,0)*$D71,IF($C71=MA$17,$G$7*$D71,""))</f>
        <v>9629.728531331044</v>
      </c>
      <c r="MB71" s="34">
        <f>IF(MA71&lt;&gt;"",HLOOKUP(COUNT($IN71:MA71)+1,$G$4:$EH$8,MB$14,0)*$D71,IF($C71=MB$17,$G$7*$D71,""))</f>
        <v>10111.214957897593</v>
      </c>
      <c r="MC71" s="34">
        <f>IF(MB71&lt;&gt;"",HLOOKUP(COUNT($IN71:MB71)+1,$G$4:$EH$8,MC$14,0)*$D71,IF($C71=MC$17,$G$7*$D71,""))</f>
        <v>10616.775705792472</v>
      </c>
      <c r="MD71" s="34">
        <f>IF(MC71&lt;&gt;"",HLOOKUP(COUNT($IN71:MC71)+1,$G$4:$EH$8,MD$14,0)*$D71,IF($C71=MD$17,$G$7*$D71,""))</f>
        <v>11359.950005197943</v>
      </c>
      <c r="ME71" s="34">
        <f>IF(MD71&lt;&gt;"",HLOOKUP(COUNT($IN71:MD71)+1,$G$4:$EH$8,ME$14,0)*$D71,IF($C71=ME$17,$G$7*$D71,""))</f>
        <v>10223.955004678153</v>
      </c>
      <c r="MF71" s="34">
        <f>IF(ME71&lt;&gt;"",HLOOKUP(COUNT($IN71:ME71)+1,$G$4:$EH$8,MF$14,0)*$D71,IF($C71=MF$17,$G$7*$D71,""))</f>
        <v>9201.5595042103359</v>
      </c>
      <c r="MG71" s="34">
        <f>IF(MF71&lt;&gt;"",HLOOKUP(COUNT($IN71:MF71)+1,$G$4:$EH$8,MG$14,0)*$D71,IF($C71=MG$17,$G$7*$D71,""))</f>
        <v>9845.6686695050612</v>
      </c>
      <c r="MH71" s="34">
        <f>IF(MG71&lt;&gt;"",HLOOKUP(COUNT($IN71:MG71)+1,$G$4:$EH$8,MH$14,0)*$D71,IF($C71=MH$17,$G$7*$D71,""))</f>
        <v>10534.865476370414</v>
      </c>
      <c r="MI71" s="34">
        <f>IF(MH71&lt;&gt;"",HLOOKUP(COUNT($IN71:MH71)+1,$G$4:$EH$8,MI$14,0)*$D71,IF($C71=MI$17,$G$7*$D71,""))</f>
        <v>11272.306059716342</v>
      </c>
      <c r="MJ71" s="34">
        <f>IF(MI71&lt;&gt;"",HLOOKUP(COUNT($IN71:MI71)+1,$G$4:$EH$8,MJ$14,0)*$D71,IF($C71=MJ$17,$G$7*$D71,""))</f>
        <v>12174.090544493649</v>
      </c>
      <c r="MK71" s="34">
        <f>IF(MJ71&lt;&gt;"",HLOOKUP(COUNT($IN71:MJ71)+1,$G$4:$EH$8,MK$14,0)*$D71,IF($C71=MK$17,$G$7*$D71,""))</f>
        <v>10591.458773709473</v>
      </c>
      <c r="ML71" s="34">
        <f>IF(MK71&lt;&gt;"",HLOOKUP(COUNT($IN71:MK71)+1,$G$4:$EH$8,ML$14,0)*$D71,IF($C71=ML$17,$G$7*$D71,""))</f>
        <v>10061.885835024003</v>
      </c>
      <c r="MM71" s="34">
        <f>IF(ML71&lt;&gt;"",HLOOKUP(COUNT($IN71:ML71)+1,$G$4:$EH$8,MM$14,0)*$D71,IF($C71=MM$17,$G$7*$D71,""))</f>
        <v>10564.980126775201</v>
      </c>
      <c r="MN71" s="34">
        <f>IF(MM71&lt;&gt;"",HLOOKUP(COUNT($IN71:MM71)+1,$G$4:$EH$8,MN$14,0)*$D71,IF($C71=MN$17,$G$7*$D71,""))</f>
        <v>11093.229133113962</v>
      </c>
      <c r="MO71" s="34">
        <f>IF(MN71&lt;&gt;"",HLOOKUP(COUNT($IN71:MN71)+1,$G$4:$EH$8,MO$14,0)*$D71,IF($C71=MO$17,$G$7*$D71,""))</f>
        <v>11647.890589769664</v>
      </c>
      <c r="MP71" s="34">
        <f>IF(MO71&lt;&gt;"",HLOOKUP(COUNT($IN71:MO71)+1,$G$4:$EH$8,MP$14,0)*$D71,IF($C71=MP$17,$G$7*$D71,""))</f>
        <v>12463.242931053535</v>
      </c>
      <c r="MQ71" s="34">
        <f>IF(MP71&lt;&gt;"",HLOOKUP(COUNT($IN71:MP71)+1,$G$4:$EH$8,MQ$14,0)*$D71,IF($C71=MQ$17,$G$7*$D71,""))</f>
        <v>11216.918637948182</v>
      </c>
      <c r="MR71" s="34">
        <f>IF(MQ71&lt;&gt;"",HLOOKUP(COUNT($IN71:MQ71)+1,$G$4:$EH$8,MR$14,0)*$D71,IF($C71=MR$17,$G$7*$D71,""))</f>
        <v>10095.226774153365</v>
      </c>
      <c r="MS71" s="34">
        <f>IF(MR71&lt;&gt;"",HLOOKUP(COUNT($IN71:MR71)+1,$G$4:$EH$8,MS$14,0)*$D71,IF($C71=MS$17,$G$7*$D71,""))</f>
        <v>10801.892648344101</v>
      </c>
      <c r="MT71" s="34">
        <f>IF(MS71&lt;&gt;"",HLOOKUP(COUNT($IN71:MS71)+1,$G$4:$EH$8,MT$14,0)*$D71,IF($C71=MT$17,$G$7*$D71,""))</f>
        <v>11558.025133728188</v>
      </c>
      <c r="MU71" s="34">
        <f>IF(MT71&lt;&gt;"",HLOOKUP(COUNT($IN71:MT71)+1,$G$4:$EH$8,MU$14,0)*$D71,IF($C71=MU$17,$G$7*$D71,""))</f>
        <v>12367.086893089161</v>
      </c>
      <c r="MV71" s="34">
        <f>IF(MU71&lt;&gt;"",HLOOKUP(COUNT($IN71:MU71)+1,$G$4:$EH$8,MV$14,0)*$D71,IF($C71=MV$17,$G$7*$D71,""))</f>
        <v>13356.45384453629</v>
      </c>
      <c r="MW71" s="34">
        <f>IF(MV71&lt;&gt;"",HLOOKUP(COUNT($IN71:MV71)+1,$G$4:$EH$8,MW$14,0)*$D71,IF($C71=MW$17,$G$7*$D71,""))</f>
        <v>8767.7127585947237</v>
      </c>
      <c r="MX71" s="34">
        <f>IF(MW71&lt;&gt;"",HLOOKUP(COUNT($IN71:MW71)+1,$G$4:$EH$8,MX$14,0)*$D71,IF($C71=MX$17,$G$7*$D71,""))</f>
        <v>8767.7127585947237</v>
      </c>
      <c r="MY71" s="34">
        <f>IF(MX71&lt;&gt;"",HLOOKUP(COUNT($IN71:MX71)+1,$G$4:$EH$8,MY$14,0)*$D71,IF($C71=MY$17,$G$7*$D71,""))</f>
        <v>8767.7127585947237</v>
      </c>
      <c r="MZ71" s="34">
        <f>IF(MY71&lt;&gt;"",HLOOKUP(COUNT($IN71:MY71)+1,$G$4:$EH$8,MZ$14,0)*$D71,IF($C71=MZ$17,$G$7*$D71,""))</f>
        <v>8767.7127585947237</v>
      </c>
      <c r="NA71" s="34">
        <f>IF(MZ71&lt;&gt;"",HLOOKUP(COUNT($IN71:MZ71)+1,$G$4:$EH$8,NA$14,0)*$D71,IF($C71=NA$17,$G$7*$D71,""))</f>
        <v>8767.7127585947237</v>
      </c>
      <c r="NB71" s="34">
        <f>IF(NA71&lt;&gt;"",HLOOKUP(COUNT($IN71:NA71)+1,$G$4:$EH$8,NB$14,0)*$D71,IF($C71=NB$17,$G$7*$D71,""))</f>
        <v>8767.7127585947237</v>
      </c>
      <c r="NC71" s="34">
        <f>IF(NB71&lt;&gt;"",HLOOKUP(COUNT($IN71:NB71)+1,$G$4:$EH$8,NC$14,0)*$D71,IF($C71=NC$17,$G$7*$D71,""))</f>
        <v>8767.7127585947237</v>
      </c>
      <c r="ND71" s="34">
        <f>IF(NC71&lt;&gt;"",HLOOKUP(COUNT($IN71:NC71)+1,$G$4:$EH$8,ND$14,0)*$D71,IF($C71=ND$17,$G$7*$D71,""))</f>
        <v>8767.7127585947237</v>
      </c>
      <c r="NF71" s="34" t="str">
        <f>IF(NE71&lt;&gt;"",HLOOKUP(COUNT($NE71:NE71)+1,$G$4:$EH$8,NF$14,0)*$D71,IF($C71=NF$17,$G$8*$D71,""))</f>
        <v/>
      </c>
      <c r="NG71" s="34" t="str">
        <f>IF(NF71&lt;&gt;"",HLOOKUP(COUNT($NE71:NF71)+1,$G$4:$EH$8,NG$14,0)*$D71,IF($C71=NG$17,$G$8*$D71,""))</f>
        <v/>
      </c>
      <c r="NH71" s="34" t="str">
        <f>IF(NG71&lt;&gt;"",HLOOKUP(COUNT($NE71:NG71)+1,$G$4:$EH$8,NH$14,0)*$D71,IF($C71=NH$17,$G$8*$D71,""))</f>
        <v/>
      </c>
      <c r="NI71" s="34" t="str">
        <f>IF(NH71&lt;&gt;"",HLOOKUP(COUNT($NE71:NH71)+1,$G$4:$EH$8,NI$14,0)*$D71,IF($C71=NI$17,$G$8*$D71,""))</f>
        <v/>
      </c>
      <c r="NJ71" s="34" t="str">
        <f>IF(NI71&lt;&gt;"",HLOOKUP(COUNT($NE71:NI71)+1,$G$4:$EH$8,NJ$14,0)*$D71,IF($C71=NJ$17,$G$8*$D71,""))</f>
        <v/>
      </c>
      <c r="NK71" s="34" t="str">
        <f>IF(NJ71&lt;&gt;"",HLOOKUP(COUNT($NE71:NJ71)+1,$G$4:$EH$8,NK$14,0)*$D71,IF($C71=NK$17,$G$8*$D71,""))</f>
        <v/>
      </c>
      <c r="NL71" s="34" t="str">
        <f>IF(NK71&lt;&gt;"",HLOOKUP(COUNT($NE71:NK71)+1,$G$4:$EH$8,NL$14,0)*$D71,IF($C71=NL$17,$G$8*$D71,""))</f>
        <v/>
      </c>
      <c r="NM71" s="34" t="str">
        <f>IF(NL71&lt;&gt;"",HLOOKUP(COUNT($NE71:NL71)+1,$G$4:$EH$8,NM$14,0)*$D71,IF($C71=NM$17,$G$8*$D71,""))</f>
        <v/>
      </c>
      <c r="NN71" s="34" t="str">
        <f>IF(NM71&lt;&gt;"",HLOOKUP(COUNT($NE71:NM71)+1,$G$4:$EH$8,NN$14,0)*$D71,IF($C71=NN$17,$G$8*$D71,""))</f>
        <v/>
      </c>
      <c r="NO71" s="34" t="str">
        <f>IF(NN71&lt;&gt;"",HLOOKUP(COUNT($NE71:NN71)+1,$G$4:$EH$8,NO$14,0)*$D71,IF($C71=NO$17,$G$8*$D71,""))</f>
        <v/>
      </c>
      <c r="NP71" s="34" t="str">
        <f>IF(NO71&lt;&gt;"",HLOOKUP(COUNT($NE71:NO71)+1,$G$4:$EH$8,NP$14,0)*$D71,IF($C71=NP$17,$G$8*$D71,""))</f>
        <v/>
      </c>
      <c r="NQ71" s="34" t="str">
        <f>IF(NP71&lt;&gt;"",HLOOKUP(COUNT($NE71:NP71)+1,$G$4:$EH$8,NQ$14,0)*$D71,IF($C71=NQ$17,$G$8*$D71,""))</f>
        <v/>
      </c>
      <c r="NR71" s="34" t="str">
        <f>IF(NQ71&lt;&gt;"",HLOOKUP(COUNT($NE71:NQ71)+1,$G$4:$EH$8,NR$14,0)*$D71,IF($C71=NR$17,$G$8*$D71,""))</f>
        <v/>
      </c>
      <c r="NS71" s="34" t="str">
        <f>IF(NR71&lt;&gt;"",HLOOKUP(COUNT($NE71:NR71)+1,$G$4:$EH$8,NS$14,0)*$D71,IF($C71=NS$17,$G$8*$D71,""))</f>
        <v/>
      </c>
      <c r="NT71" s="34" t="str">
        <f>IF(NS71&lt;&gt;"",HLOOKUP(COUNT($NE71:NS71)+1,$G$4:$EH$8,NT$14,0)*$D71,IF($C71=NT$17,$G$8*$D71,""))</f>
        <v/>
      </c>
      <c r="NU71" s="34" t="str">
        <f>IF(NT71&lt;&gt;"",HLOOKUP(COUNT($NE71:NT71)+1,$G$4:$EH$8,NU$14,0)*$D71,IF($C71=NU$17,$G$8*$D71,""))</f>
        <v/>
      </c>
      <c r="NV71" s="34" t="str">
        <f>IF(NU71&lt;&gt;"",HLOOKUP(COUNT($NE71:NU71)+1,$G$4:$EH$8,NV$14,0)*$D71,IF($C71=NV$17,$G$8*$D71,""))</f>
        <v/>
      </c>
      <c r="NW71" s="34" t="str">
        <f>IF(NV71&lt;&gt;"",HLOOKUP(COUNT($NE71:NV71)+1,$G$4:$EH$8,NW$14,0)*$D71,IF($C71=NW$17,$G$8*$D71,""))</f>
        <v/>
      </c>
      <c r="NX71" s="34" t="str">
        <f>IF(NW71&lt;&gt;"",HLOOKUP(COUNT($NE71:NW71)+1,$G$4:$EH$8,NX$14,0)*$D71,IF($C71=NX$17,$G$8*$D71,""))</f>
        <v/>
      </c>
      <c r="NY71" s="34" t="str">
        <f>IF(NX71&lt;&gt;"",HLOOKUP(COUNT($NE71:NX71)+1,$G$4:$EH$8,NY$14,0)*$D71,IF($C71=NY$17,$G$8*$D71,""))</f>
        <v/>
      </c>
      <c r="NZ71" s="34" t="str">
        <f>IF(NY71&lt;&gt;"",HLOOKUP(COUNT($NE71:NY71)+1,$G$4:$EH$8,NZ$14,0)*$D71,IF($C71=NZ$17,$G$8*$D71,""))</f>
        <v/>
      </c>
      <c r="OA71" s="34" t="str">
        <f>IF(NZ71&lt;&gt;"",HLOOKUP(COUNT($NE71:NZ71)+1,$G$4:$EH$8,OA$14,0)*$D71,IF($C71=OA$17,$G$8*$D71,""))</f>
        <v/>
      </c>
      <c r="OB71" s="34" t="str">
        <f>IF(OA71&lt;&gt;"",HLOOKUP(COUNT($NE71:OA71)+1,$G$4:$EH$8,OB$14,0)*$D71,IF($C71=OB$17,$G$8*$D71,""))</f>
        <v/>
      </c>
      <c r="OC71" s="34" t="str">
        <f>IF(OB71&lt;&gt;"",HLOOKUP(COUNT($NE71:OB71)+1,$G$4:$EH$8,OC$14,0)*$D71,IF($C71=OC$17,$G$8*$D71,""))</f>
        <v/>
      </c>
      <c r="OD71" s="34" t="str">
        <f>IF(OC71&lt;&gt;"",HLOOKUP(COUNT($NE71:OC71)+1,$G$4:$EH$8,OD$14,0)*$D71,IF($C71=OD$17,$G$8*$D71,""))</f>
        <v/>
      </c>
      <c r="OE71" s="34" t="str">
        <f>IF(OD71&lt;&gt;"",HLOOKUP(COUNT($NE71:OD71)+1,$G$4:$EH$8,OE$14,0)*$D71,IF($C71=OE$17,$G$8*$D71,""))</f>
        <v/>
      </c>
      <c r="OF71" s="34" t="str">
        <f>IF(OE71&lt;&gt;"",HLOOKUP(COUNT($NE71:OE71)+1,$G$4:$EH$8,OF$14,0)*$D71,IF($C71=OF$17,$G$8*$D71,""))</f>
        <v/>
      </c>
      <c r="OG71" s="34" t="str">
        <f>IF(OF71&lt;&gt;"",HLOOKUP(COUNT($NE71:OF71)+1,$G$4:$EH$8,OG$14,0)*$D71,IF($C71=OG$17,$G$8*$D71,""))</f>
        <v/>
      </c>
      <c r="OH71" s="34" t="str">
        <f>IF(OG71&lt;&gt;"",HLOOKUP(COUNT($NE71:OG71)+1,$G$4:$EH$8,OH$14,0)*$D71,IF($C71=OH$17,$G$8*$D71,""))</f>
        <v/>
      </c>
      <c r="OI71" s="34" t="str">
        <f>IF(OH71&lt;&gt;"",HLOOKUP(COUNT($NE71:OH71)+1,$G$4:$EH$8,OI$14,0)*$D71,IF($C71=OI$17,$G$8*$D71,""))</f>
        <v/>
      </c>
      <c r="OJ71" s="34" t="str">
        <f>IF(OI71&lt;&gt;"",HLOOKUP(COUNT($NE71:OI71)+1,$G$4:$EH$8,OJ$14,0)*$D71,IF($C71=OJ$17,$G$8*$D71,""))</f>
        <v/>
      </c>
      <c r="OK71" s="34" t="str">
        <f>IF(OJ71&lt;&gt;"",HLOOKUP(COUNT($NE71:OJ71)+1,$G$4:$EH$8,OK$14,0)*$D71,IF($C71=OK$17,$G$8*$D71,""))</f>
        <v/>
      </c>
      <c r="OL71" s="34" t="str">
        <f>IF(OK71&lt;&gt;"",HLOOKUP(COUNT($NE71:OK71)+1,$G$4:$EH$8,OL$14,0)*$D71,IF($C71=OL$17,$G$8*$D71,""))</f>
        <v/>
      </c>
      <c r="OM71" s="34" t="str">
        <f>IF(OL71&lt;&gt;"",HLOOKUP(COUNT($NE71:OL71)+1,$G$4:$EH$8,OM$14,0)*$D71,IF($C71=OM$17,$G$8*$D71,""))</f>
        <v/>
      </c>
      <c r="ON71" s="34" t="str">
        <f>IF(OM71&lt;&gt;"",HLOOKUP(COUNT($NE71:OM71)+1,$G$4:$EH$8,ON$14,0)*$D71,IF($C71=ON$17,$G$8*$D71,""))</f>
        <v/>
      </c>
      <c r="OO71" s="34" t="str">
        <f>IF(ON71&lt;&gt;"",HLOOKUP(COUNT($NE71:ON71)+1,$G$4:$EH$8,OO$14,0)*$D71,IF($C71=OO$17,$G$8*$D71,""))</f>
        <v/>
      </c>
      <c r="OP71" s="34" t="str">
        <f>IF(OO71&lt;&gt;"",HLOOKUP(COUNT($NE71:OO71)+1,$G$4:$EH$8,OP$14,0)*$D71,IF($C71=OP$17,$G$8*$D71,""))</f>
        <v/>
      </c>
      <c r="OQ71" s="34" t="str">
        <f>IF(OP71&lt;&gt;"",HLOOKUP(COUNT($NE71:OP71)+1,$G$4:$EH$8,OQ$14,0)*$D71,IF($C71=OQ$17,$G$8*$D71,""))</f>
        <v/>
      </c>
      <c r="OR71" s="34" t="str">
        <f>IF(OQ71&lt;&gt;"",HLOOKUP(COUNT($NE71:OQ71)+1,$G$4:$EH$8,OR$14,0)*$D71,IF($C71=OR$17,$G$8*$D71,""))</f>
        <v/>
      </c>
      <c r="OS71" s="34" t="str">
        <f>IF(OR71&lt;&gt;"",HLOOKUP(COUNT($NE71:OR71)+1,$G$4:$EH$8,OS$14,0)*$D71,IF($C71=OS$17,$G$8*$D71,""))</f>
        <v/>
      </c>
      <c r="OT71" s="34" t="str">
        <f>IF(OS71&lt;&gt;"",HLOOKUP(COUNT($NE71:OS71)+1,$G$4:$EH$8,OT$14,0)*$D71,IF($C71=OT$17,$G$8*$D71,""))</f>
        <v/>
      </c>
      <c r="OU71" s="34" t="str">
        <f>IF(OT71&lt;&gt;"",HLOOKUP(COUNT($NE71:OT71)+1,$G$4:$EH$8,OU$14,0)*$D71,IF($C71=OU$17,$G$8*$D71,""))</f>
        <v/>
      </c>
      <c r="OV71" s="34" t="str">
        <f>IF(OU71&lt;&gt;"",HLOOKUP(COUNT($NE71:OU71)+1,$G$4:$EH$8,OV$14,0)*$D71,IF($C71=OV$17,$G$8*$D71,""))</f>
        <v/>
      </c>
      <c r="OW71" s="34" t="str">
        <f>IF(OV71&lt;&gt;"",HLOOKUP(COUNT($NE71:OV71)+1,$G$4:$EH$8,OW$14,0)*$D71,IF($C71=OW$17,$G$8*$D71,""))</f>
        <v/>
      </c>
      <c r="OX71" s="34" t="str">
        <f>IF(OW71&lt;&gt;"",HLOOKUP(COUNT($NE71:OW71)+1,$G$4:$EH$8,OX$14,0)*$D71,IF($C71=OX$17,$G$8*$D71,""))</f>
        <v/>
      </c>
      <c r="OY71" s="34" t="str">
        <f>IF(OX71&lt;&gt;"",HLOOKUP(COUNT($NE71:OX71)+1,$G$4:$EH$8,OY$14,0)*$D71,IF($C71=OY$17,$G$8*$D71,""))</f>
        <v/>
      </c>
      <c r="OZ71" s="34" t="str">
        <f>IF(OY71&lt;&gt;"",HLOOKUP(COUNT($NE71:OY71)+1,$G$4:$EH$8,OZ$14,0)*$D71,IF($C71=OZ$17,$G$8*$D71,""))</f>
        <v/>
      </c>
      <c r="PA71" s="34" t="str">
        <f>IF(OZ71&lt;&gt;"",HLOOKUP(COUNT($NE71:OZ71)+1,$G$4:$EH$8,PA$14,0)*$D71,IF($C71=PA$17,$G$8*$D71,""))</f>
        <v/>
      </c>
      <c r="PB71" s="34" t="str">
        <f>IF(PA71&lt;&gt;"",HLOOKUP(COUNT($NE71:PA71)+1,$G$4:$EH$8,PB$14,0)*$D71,IF($C71=PB$17,$G$8*$D71,""))</f>
        <v/>
      </c>
      <c r="PC71" s="34" t="str">
        <f>IF(PB71&lt;&gt;"",HLOOKUP(COUNT($NE71:PB71)+1,$G$4:$EH$8,PC$14,0)*$D71,IF($C71=PC$17,$G$8*$D71,""))</f>
        <v/>
      </c>
      <c r="PD71" s="34" t="str">
        <f>IF(PC71&lt;&gt;"",HLOOKUP(COUNT($NE71:PC71)+1,$G$4:$EH$8,PD$14,0)*$D71,IF($C71=PD$17,$G$8*$D71,""))</f>
        <v/>
      </c>
      <c r="PE71" s="34" t="str">
        <f>IF(PD71&lt;&gt;"",HLOOKUP(COUNT($NE71:PD71)+1,$G$4:$EH$8,PE$14,0)*$D71,IF($C71=PE$17,$G$8*$D71,""))</f>
        <v/>
      </c>
      <c r="PF71" s="34">
        <f>IF(PE71&lt;&gt;"",HLOOKUP(COUNT($NE71:PE71)+1,$G$4:$EH$8,PF$14,0)*$D71,IF($C71=PF$17,$G$8*$D71,""))</f>
        <v>175000</v>
      </c>
      <c r="PG71" s="34">
        <f>IF(PF71&lt;&gt;"",HLOOKUP(COUNT($NE71:PF71)+1,$G$4:$EH$8,PG$14,0)*$D71,IF($C71=PG$17,$G$8*$D71,""))</f>
        <v>0</v>
      </c>
      <c r="PH71" s="34">
        <f>IF(PG71&lt;&gt;"",HLOOKUP(COUNT($NE71:PG71)+1,$G$4:$EH$8,PH$14,0)*$D71,IF($C71=PH$17,$G$8*$D71,""))</f>
        <v>0</v>
      </c>
      <c r="PI71" s="34">
        <f>IF(PH71&lt;&gt;"",HLOOKUP(COUNT($NE71:PH71)+1,$G$4:$EH$8,PI$14,0)*$D71,IF($C71=PI$17,$G$8*$D71,""))</f>
        <v>0</v>
      </c>
      <c r="PJ71" s="34">
        <f>IF(PI71&lt;&gt;"",HLOOKUP(COUNT($NE71:PI71)+1,$G$4:$EH$8,PJ$14,0)*$D71,IF($C71=PJ$17,$G$8*$D71,""))</f>
        <v>0</v>
      </c>
      <c r="PK71" s="34">
        <f>IF(PJ71&lt;&gt;"",HLOOKUP(COUNT($NE71:PJ71)+1,$G$4:$EH$8,PK$14,0)*$D71,IF($C71=PK$17,$G$8*$D71,""))</f>
        <v>0</v>
      </c>
      <c r="PL71" s="34">
        <f>IF(PK71&lt;&gt;"",HLOOKUP(COUNT($NE71:PK71)+1,$G$4:$EH$8,PL$14,0)*$D71,IF($C71=PL$17,$G$8*$D71,""))</f>
        <v>0</v>
      </c>
      <c r="PM71" s="34">
        <f>IF(PL71&lt;&gt;"",HLOOKUP(COUNT($NE71:PL71)+1,$G$4:$EH$8,PM$14,0)*$D71,IF($C71=PM$17,$G$8*$D71,""))</f>
        <v>0</v>
      </c>
      <c r="PN71" s="34">
        <f>IF(PM71&lt;&gt;"",HLOOKUP(COUNT($NE71:PM71)+1,$G$4:$EH$8,PN$14,0)*$D71,IF($C71=PN$17,$G$8*$D71,""))</f>
        <v>0</v>
      </c>
      <c r="PO71" s="34">
        <f>IF(PN71&lt;&gt;"",HLOOKUP(COUNT($NE71:PN71)+1,$G$4:$EH$8,PO$14,0)*$D71,IF($C71=PO$17,$G$8*$D71,""))</f>
        <v>0</v>
      </c>
      <c r="PP71" s="34">
        <f>IF(PO71&lt;&gt;"",HLOOKUP(COUNT($NE71:PO71)+1,$G$4:$EH$8,PP$14,0)*$D71,IF($C71=PP$17,$G$8*$D71,""))</f>
        <v>0</v>
      </c>
      <c r="PQ71" s="34">
        <f>IF(PP71&lt;&gt;"",HLOOKUP(COUNT($NE71:PP71)+1,$G$4:$EH$8,PQ$14,0)*$D71,IF($C71=PQ$17,$G$8*$D71,""))</f>
        <v>0</v>
      </c>
      <c r="PR71" s="34">
        <f>IF(PQ71&lt;&gt;"",HLOOKUP(COUNT($NE71:PQ71)+1,$G$4:$EH$8,PR$14,0)*$D71,IF($C71=PR$17,$G$8*$D71,""))</f>
        <v>0</v>
      </c>
      <c r="PS71" s="34">
        <f>IF(PR71&lt;&gt;"",HLOOKUP(COUNT($NE71:PR71)+1,$G$4:$EH$8,PS$14,0)*$D71,IF($C71=PS$17,$G$8*$D71,""))</f>
        <v>0</v>
      </c>
      <c r="PT71" s="34">
        <f>IF(PS71&lt;&gt;"",HLOOKUP(COUNT($NE71:PS71)+1,$G$4:$EH$8,PT$14,0)*$D71,IF($C71=PT$17,$G$8*$D71,""))</f>
        <v>0</v>
      </c>
      <c r="PU71" s="34">
        <f>IF(PT71&lt;&gt;"",HLOOKUP(COUNT($NE71:PT71)+1,$G$4:$EH$8,PU$14,0)*$D71,IF($C71=PU$17,$G$8*$D71,""))</f>
        <v>0</v>
      </c>
      <c r="PV71" s="34">
        <f>IF(PU71&lt;&gt;"",HLOOKUP(COUNT($NE71:PU71)+1,$G$4:$EH$8,PV$14,0)*$D71,IF($C71=PV$17,$G$8*$D71,""))</f>
        <v>0</v>
      </c>
      <c r="PW71" s="34">
        <f>IF(PV71&lt;&gt;"",HLOOKUP(COUNT($NE71:PV71)+1,$G$4:$EH$8,PW$14,0)*$D71,IF($C71=PW$17,$G$8*$D71,""))</f>
        <v>0</v>
      </c>
      <c r="PX71" s="34">
        <f>IF(PW71&lt;&gt;"",HLOOKUP(COUNT($NE71:PW71)+1,$G$4:$EH$8,PX$14,0)*$D71,IF($C71=PX$17,$G$8*$D71,""))</f>
        <v>0</v>
      </c>
      <c r="PY71" s="34">
        <f>IF(PX71&lt;&gt;"",HLOOKUP(COUNT($NE71:PX71)+1,$G$4:$EH$8,PY$14,0)*$D71,IF($C71=PY$17,$G$8*$D71,""))</f>
        <v>0</v>
      </c>
      <c r="PZ71" s="34">
        <f>IF(PY71&lt;&gt;"",HLOOKUP(COUNT($NE71:PY71)+1,$G$4:$EH$8,PZ$14,0)*$D71,IF($C71=PZ$17,$G$8*$D71,""))</f>
        <v>0</v>
      </c>
      <c r="QA71" s="34">
        <f>IF(PZ71&lt;&gt;"",HLOOKUP(COUNT($NE71:PZ71)+1,$G$4:$EH$8,QA$14,0)*$D71,IF($C71=QA$17,$G$8*$D71,""))</f>
        <v>0</v>
      </c>
      <c r="QB71" s="34">
        <f>IF(QA71&lt;&gt;"",HLOOKUP(COUNT($NE71:QA71)+1,$G$4:$EH$8,QB$14,0)*$D71,IF($C71=QB$17,$G$8*$D71,""))</f>
        <v>0</v>
      </c>
      <c r="QC71" s="34">
        <f>IF(QB71&lt;&gt;"",HLOOKUP(COUNT($NE71:QB71)+1,$G$4:$EH$8,QC$14,0)*$D71,IF($C71=QC$17,$G$8*$D71,""))</f>
        <v>0</v>
      </c>
      <c r="QD71" s="34">
        <f>IF(QC71&lt;&gt;"",HLOOKUP(COUNT($NE71:QC71)+1,$G$4:$EH$8,QD$14,0)*$D71,IF($C71=QD$17,$G$8*$D71,""))</f>
        <v>0</v>
      </c>
      <c r="QE71" s="34">
        <f>IF(QD71&lt;&gt;"",HLOOKUP(COUNT($NE71:QD71)+1,$G$4:$EH$8,QE$14,0)*$D71,IF($C71=QE$17,$G$8*$D71,""))</f>
        <v>0</v>
      </c>
      <c r="QF71" s="34">
        <f>IF(QE71&lt;&gt;"",HLOOKUP(COUNT($NE71:QE71)+1,$G$4:$EH$8,QF$14,0)*$D71,IF($C71=QF$17,$G$8*$D71,""))</f>
        <v>0</v>
      </c>
      <c r="QG71" s="34">
        <f>IF(QF71&lt;&gt;"",HLOOKUP(COUNT($NE71:QF71)+1,$G$4:$EH$8,QG$14,0)*$D71,IF($C71=QG$17,$G$8*$D71,""))</f>
        <v>0</v>
      </c>
      <c r="QH71" s="34">
        <f>IF(QG71&lt;&gt;"",HLOOKUP(COUNT($NE71:QG71)+1,$G$4:$EH$8,QH$14,0)*$D71,IF($C71=QH$17,$G$8*$D71,""))</f>
        <v>0</v>
      </c>
      <c r="QI71" s="34">
        <f>IF(QH71&lt;&gt;"",HLOOKUP(COUNT($NE71:QH71)+1,$G$4:$EH$8,QI$14,0)*$D71,IF($C71=QI$17,$G$8*$D71,""))</f>
        <v>0</v>
      </c>
      <c r="QJ71" s="34">
        <f>IF(QI71&lt;&gt;"",HLOOKUP(COUNT($NE71:QI71)+1,$G$4:$EH$8,QJ$14,0)*$D71,IF($C71=QJ$17,$G$8*$D71,""))</f>
        <v>0</v>
      </c>
      <c r="QK71" s="34">
        <f>IF(QJ71&lt;&gt;"",HLOOKUP(COUNT($NE71:QJ71)+1,$G$4:$EH$8,QK$14,0)*$D71,IF($C71=QK$17,$G$8*$D71,""))</f>
        <v>0</v>
      </c>
      <c r="QL71" s="34">
        <f>IF(QK71&lt;&gt;"",HLOOKUP(COUNT($NE71:QK71)+1,$G$4:$EH$8,QL$14,0)*$D71,IF($C71=QL$17,$G$8*$D71,""))</f>
        <v>0</v>
      </c>
      <c r="QM71" s="34">
        <f>IF(QL71&lt;&gt;"",HLOOKUP(COUNT($NE71:QL71)+1,$G$4:$EH$8,QM$14,0)*$D71,IF($C71=QM$17,$G$8*$D71,""))</f>
        <v>0</v>
      </c>
      <c r="QN71" s="34">
        <f>IF(QM71&lt;&gt;"",HLOOKUP(COUNT($NE71:QM71)+1,$G$4:$EH$8,QN$14,0)*$D71,IF($C71=QN$17,$G$8*$D71,""))</f>
        <v>0</v>
      </c>
      <c r="QO71" s="34">
        <f>IF(QN71&lt;&gt;"",HLOOKUP(COUNT($NE71:QN71)+1,$G$4:$EH$8,QO$14,0)*$D71,IF($C71=QO$17,$G$8*$D71,""))</f>
        <v>0</v>
      </c>
      <c r="QP71" s="34">
        <f>IF(QO71&lt;&gt;"",HLOOKUP(COUNT($NE71:QO71)+1,$G$4:$EH$8,QP$14,0)*$D71,IF($C71=QP$17,$G$8*$D71,""))</f>
        <v>0</v>
      </c>
      <c r="QQ71" s="34">
        <f>IF(QP71&lt;&gt;"",HLOOKUP(COUNT($NE71:QP71)+1,$G$4:$EH$8,QQ$14,0)*$D71,IF($C71=QQ$17,$G$8*$D71,""))</f>
        <v>0</v>
      </c>
      <c r="QR71" s="34">
        <f>IF(QQ71&lt;&gt;"",HLOOKUP(COUNT($NE71:QQ71)+1,$G$4:$EH$8,QR$14,0)*$D71,IF($C71=QR$17,$G$8*$D71,""))</f>
        <v>0</v>
      </c>
      <c r="QS71" s="34">
        <f>IF(QR71&lt;&gt;"",HLOOKUP(COUNT($NE71:QR71)+1,$G$4:$EH$8,QS$14,0)*$D71,IF($C71=QS$17,$G$8*$D71,""))</f>
        <v>0</v>
      </c>
      <c r="QT71" s="34">
        <f>IF(QS71&lt;&gt;"",HLOOKUP(COUNT($NE71:QS71)+1,$G$4:$EH$8,QT$14,0)*$D71,IF($C71=QT$17,$G$8*$D71,""))</f>
        <v>0</v>
      </c>
      <c r="QU71" s="34">
        <f>IF(QT71&lt;&gt;"",HLOOKUP(COUNT($NE71:QT71)+1,$G$4:$EH$8,QU$14,0)*$D71,IF($C71=QU$17,$G$8*$D71,""))</f>
        <v>0</v>
      </c>
      <c r="QV71" s="34">
        <f>IF(QU71&lt;&gt;"",HLOOKUP(COUNT($NE71:QU71)+1,$G$4:$EH$8,QV$14,0)*$D71,IF($C71=QV$17,$G$8*$D71,""))</f>
        <v>0</v>
      </c>
      <c r="QW71" s="34">
        <f>IF(QV71&lt;&gt;"",HLOOKUP(COUNT($NE71:QV71)+1,$G$4:$EH$8,QW$14,0)*$D71,IF($C71=QW$17,$G$8*$D71,""))</f>
        <v>0</v>
      </c>
      <c r="QX71" s="34">
        <f>IF(QW71&lt;&gt;"",HLOOKUP(COUNT($NE71:QW71)+1,$G$4:$EH$8,QX$14,0)*$D71,IF($C71=QX$17,$G$8*$D71,""))</f>
        <v>0</v>
      </c>
      <c r="QY71" s="34">
        <f>IF(QX71&lt;&gt;"",HLOOKUP(COUNT($NE71:QX71)+1,$G$4:$EH$8,QY$14,0)*$D71,IF($C71=QY$17,$G$8*$D71,""))</f>
        <v>0</v>
      </c>
      <c r="QZ71" s="34">
        <f>IF(QY71&lt;&gt;"",HLOOKUP(COUNT($NE71:QY71)+1,$G$4:$EH$8,QZ$14,0)*$D71,IF($C71=QZ$17,$G$8*$D71,""))</f>
        <v>0</v>
      </c>
      <c r="RA71" s="34">
        <f>IF(QZ71&lt;&gt;"",HLOOKUP(COUNT($NE71:QZ71)+1,$G$4:$EH$8,RA$14,0)*$D71,IF($C71=RA$17,$G$8*$D71,""))</f>
        <v>0</v>
      </c>
      <c r="RB71" s="34">
        <f>IF(RA71&lt;&gt;"",HLOOKUP(COUNT($NE71:RA71)+1,$G$4:$EH$8,RB$14,0)*$D71,IF($C71=RB$17,$G$8*$D71,""))</f>
        <v>0</v>
      </c>
      <c r="RC71" s="34">
        <f>IF(RB71&lt;&gt;"",HLOOKUP(COUNT($NE71:RB71)+1,$G$4:$EH$8,RC$14,0)*$D71,IF($C71=RC$17,$G$8*$D71,""))</f>
        <v>0</v>
      </c>
      <c r="RD71" s="34">
        <f>IF(RC71&lt;&gt;"",HLOOKUP(COUNT($NE71:RC71)+1,$G$4:$EH$8,RD$14,0)*$D71,IF($C71=RD$17,$G$8*$D71,""))</f>
        <v>0</v>
      </c>
      <c r="RE71" s="34">
        <f>IF(RD71&lt;&gt;"",HLOOKUP(COUNT($NE71:RD71)+1,$G$4:$EH$8,RE$14,0)*$D71,IF($C71=RE$17,$G$8*$D71,""))</f>
        <v>0</v>
      </c>
      <c r="RF71" s="34">
        <f>IF(RE71&lt;&gt;"",HLOOKUP(COUNT($NE71:RE71)+1,$G$4:$EH$8,RF$14,0)*$D71,IF($C71=RF$17,$G$8*$D71,""))</f>
        <v>0</v>
      </c>
      <c r="RG71" s="34">
        <f>IF(RF71&lt;&gt;"",HLOOKUP(COUNT($NE71:RF71)+1,$G$4:$EH$8,RG$14,0)*$D71,IF($C71=RG$17,$G$8*$D71,""))</f>
        <v>0</v>
      </c>
      <c r="RH71" s="34">
        <f>IF(RG71&lt;&gt;"",HLOOKUP(COUNT($NE71:RG71)+1,$G$4:$EH$8,RH$14,0)*$D71,IF($C71=RH$17,$G$8*$D71,""))</f>
        <v>0</v>
      </c>
      <c r="RI71" s="34">
        <f>IF(RH71&lt;&gt;"",HLOOKUP(COUNT($NE71:RH71)+1,$G$4:$EH$8,RI$14,0)*$D71,IF($C71=RI$17,$G$8*$D71,""))</f>
        <v>0</v>
      </c>
      <c r="RJ71" s="34">
        <f>IF(RI71&lt;&gt;"",HLOOKUP(COUNT($NE71:RI71)+1,$G$4:$EH$8,RJ$14,0)*$D71,IF($C71=RJ$17,$G$8*$D71,""))</f>
        <v>0</v>
      </c>
      <c r="RK71" s="34">
        <f>IF(RJ71&lt;&gt;"",HLOOKUP(COUNT($NE71:RJ71)+1,$G$4:$EH$8,RK$14,0)*$D71,IF($C71=RK$17,$G$8*$D71,""))</f>
        <v>0</v>
      </c>
      <c r="RL71" s="34">
        <f>IF(RK71&lt;&gt;"",HLOOKUP(COUNT($NE71:RK71)+1,$G$4:$EH$8,RL$14,0)*$D71,IF($C71=RL$17,$G$8*$D71,""))</f>
        <v>0</v>
      </c>
      <c r="RM71" s="34">
        <f>IF(RL71&lt;&gt;"",HLOOKUP(COUNT($NE71:RL71)+1,$G$4:$EH$8,RM$14,0)*$D71,IF($C71=RM$17,$G$8*$D71,""))</f>
        <v>0</v>
      </c>
      <c r="RN71" s="34">
        <f>IF(RM71&lt;&gt;"",HLOOKUP(COUNT($NE71:RM71)+1,$G$4:$EH$8,RN$14,0)*$D71,IF($C71=RN$17,$G$8*$D71,""))</f>
        <v>0</v>
      </c>
      <c r="RO71" s="34">
        <f>IF(RN71&lt;&gt;"",HLOOKUP(COUNT($NE71:RN71)+1,$G$4:$EH$8,RO$14,0)*$D71,IF($C71=RO$17,$G$8*$D71,""))</f>
        <v>0</v>
      </c>
      <c r="RP71" s="34">
        <f>IF(RO71&lt;&gt;"",HLOOKUP(COUNT($NE71:RO71)+1,$G$4:$EH$8,RP$14,0)*$D71,IF($C71=RP$17,$G$8*$D71,""))</f>
        <v>0</v>
      </c>
      <c r="RQ71" s="34">
        <f>IF(RP71&lt;&gt;"",HLOOKUP(COUNT($NE71:RP71)+1,$G$4:$EH$8,RQ$14,0)*$D71,IF($C71=RQ$17,$G$8*$D71,""))</f>
        <v>0</v>
      </c>
      <c r="RR71" s="34">
        <f>IF(RQ71&lt;&gt;"",HLOOKUP(COUNT($NE71:RQ71)+1,$G$4:$EH$8,RR$14,0)*$D71,IF($C71=RR$17,$G$8*$D71,""))</f>
        <v>0</v>
      </c>
      <c r="RS71" s="34">
        <f>IF(RR71&lt;&gt;"",HLOOKUP(COUNT($NE71:RR71)+1,$G$4:$EH$8,RS$14,0)*$D71,IF($C71=RS$17,$G$8*$D71,""))</f>
        <v>0</v>
      </c>
      <c r="RT71" s="34">
        <f>IF(RS71&lt;&gt;"",HLOOKUP(COUNT($NE71:RS71)+1,$G$4:$EH$8,RT$14,0)*$D71,IF($C71=RT$17,$G$8*$D71,""))</f>
        <v>0</v>
      </c>
      <c r="RU71" s="34">
        <f>IF(RT71&lt;&gt;"",HLOOKUP(COUNT($NE71:RT71)+1,$G$4:$EH$8,RU$14,0)*$D71,IF($C71=RU$17,$G$8*$D71,""))</f>
        <v>0</v>
      </c>
      <c r="RW71" s="34" t="str">
        <f>IF(RV71&lt;&gt;"",HLOOKUP(COUNT($RV71:RV71)+1,$G$4:$EH$9,RW$14,0)*$D71,IF($C71=RW$17,$G$9*$D71,""))</f>
        <v/>
      </c>
      <c r="RX71" s="34" t="str">
        <f>IF(RW71&lt;&gt;"",HLOOKUP(COUNT($RV71:RW71)+1,$G$4:$EH$9,RX$14,0)*$D71,IF($C71=RX$17,$G$9*$D71,""))</f>
        <v/>
      </c>
      <c r="RY71" s="34" t="str">
        <f>IF(RX71&lt;&gt;"",HLOOKUP(COUNT($RV71:RX71)+1,$G$4:$EH$9,RY$14,0)*$D71,IF($C71=RY$17,$G$9*$D71,""))</f>
        <v/>
      </c>
      <c r="RZ71" s="34" t="str">
        <f>IF(RY71&lt;&gt;"",HLOOKUP(COUNT($RV71:RY71)+1,$G$4:$EH$9,RZ$14,0)*$D71,IF($C71=RZ$17,$G$9*$D71,""))</f>
        <v/>
      </c>
      <c r="SA71" s="34" t="str">
        <f>IF(RZ71&lt;&gt;"",HLOOKUP(COUNT($RV71:RZ71)+1,$G$4:$EH$9,SA$14,0)*$D71,IF($C71=SA$17,$G$9*$D71,""))</f>
        <v/>
      </c>
      <c r="SB71" s="34" t="str">
        <f>IF(SA71&lt;&gt;"",HLOOKUP(COUNT($RV71:SA71)+1,$G$4:$EH$9,SB$14,0)*$D71,IF($C71=SB$17,$G$9*$D71,""))</f>
        <v/>
      </c>
      <c r="SC71" s="34" t="str">
        <f>IF(SB71&lt;&gt;"",HLOOKUP(COUNT($RV71:SB71)+1,$G$4:$EH$9,SC$14,0)*$D71,IF($C71=SC$17,$G$9*$D71,""))</f>
        <v/>
      </c>
      <c r="SD71" s="34" t="str">
        <f>IF(SC71&lt;&gt;"",HLOOKUP(COUNT($RV71:SC71)+1,$G$4:$EH$9,SD$14,0)*$D71,IF($C71=SD$17,$G$9*$D71,""))</f>
        <v/>
      </c>
      <c r="SE71" s="34" t="str">
        <f>IF(SD71&lt;&gt;"",HLOOKUP(COUNT($RV71:SD71)+1,$G$4:$EH$9,SE$14,0)*$D71,IF($C71=SE$17,$G$9*$D71,""))</f>
        <v/>
      </c>
      <c r="SF71" s="34" t="str">
        <f>IF(SE71&lt;&gt;"",HLOOKUP(COUNT($RV71:SE71)+1,$G$4:$EH$9,SF$14,0)*$D71,IF($C71=SF$17,$G$9*$D71,""))</f>
        <v/>
      </c>
      <c r="SG71" s="34" t="str">
        <f>IF(SF71&lt;&gt;"",HLOOKUP(COUNT($RV71:SF71)+1,$G$4:$EH$9,SG$14,0)*$D71,IF($C71=SG$17,$G$9*$D71,""))</f>
        <v/>
      </c>
      <c r="SH71" s="34" t="str">
        <f>IF(SG71&lt;&gt;"",HLOOKUP(COUNT($RV71:SG71)+1,$G$4:$EH$9,SH$14,0)*$D71,IF($C71=SH$17,$G$9*$D71,""))</f>
        <v/>
      </c>
      <c r="SI71" s="34" t="str">
        <f>IF(SH71&lt;&gt;"",HLOOKUP(COUNT($RV71:SH71)+1,$G$4:$EH$9,SI$14,0)*$D71,IF($C71=SI$17,$G$9*$D71,""))</f>
        <v/>
      </c>
      <c r="SJ71" s="34" t="str">
        <f>IF(SI71&lt;&gt;"",HLOOKUP(COUNT($RV71:SI71)+1,$G$4:$EH$9,SJ$14,0)*$D71,IF($C71=SJ$17,$G$9*$D71,""))</f>
        <v/>
      </c>
      <c r="SK71" s="34" t="str">
        <f>IF(SJ71&lt;&gt;"",HLOOKUP(COUNT($RV71:SJ71)+1,$G$4:$EH$9,SK$14,0)*$D71,IF($C71=SK$17,$G$9*$D71,""))</f>
        <v/>
      </c>
      <c r="SL71" s="34" t="str">
        <f>IF(SK71&lt;&gt;"",HLOOKUP(COUNT($RV71:SK71)+1,$G$4:$EH$9,SL$14,0)*$D71,IF($C71=SL$17,$G$9*$D71,""))</f>
        <v/>
      </c>
      <c r="SM71" s="34" t="str">
        <f>IF(SL71&lt;&gt;"",HLOOKUP(COUNT($RV71:SL71)+1,$G$4:$EH$9,SM$14,0)*$D71,IF($C71=SM$17,$G$9*$D71,""))</f>
        <v/>
      </c>
      <c r="SN71" s="34" t="str">
        <f>IF(SM71&lt;&gt;"",HLOOKUP(COUNT($RV71:SM71)+1,$G$4:$EH$9,SN$14,0)*$D71,IF($C71=SN$17,$G$9*$D71,""))</f>
        <v/>
      </c>
      <c r="SO71" s="34" t="str">
        <f>IF(SN71&lt;&gt;"",HLOOKUP(COUNT($RV71:SN71)+1,$G$4:$EH$9,SO$14,0)*$D71,IF($C71=SO$17,$G$9*$D71,""))</f>
        <v/>
      </c>
      <c r="SP71" s="34" t="str">
        <f>IF(SO71&lt;&gt;"",HLOOKUP(COUNT($RV71:SO71)+1,$G$4:$EH$9,SP$14,0)*$D71,IF($C71=SP$17,$G$9*$D71,""))</f>
        <v/>
      </c>
      <c r="SQ71" s="34" t="str">
        <f>IF(SP71&lt;&gt;"",HLOOKUP(COUNT($RV71:SP71)+1,$G$4:$EH$9,SQ$14,0)*$D71,IF($C71=SQ$17,$G$9*$D71,""))</f>
        <v/>
      </c>
      <c r="SR71" s="34" t="str">
        <f>IF(SQ71&lt;&gt;"",HLOOKUP(COUNT($RV71:SQ71)+1,$G$4:$EH$9,SR$14,0)*$D71,IF($C71=SR$17,$G$9*$D71,""))</f>
        <v/>
      </c>
      <c r="SS71" s="34" t="str">
        <f>IF(SR71&lt;&gt;"",HLOOKUP(COUNT($RV71:SR71)+1,$G$4:$EH$9,SS$14,0)*$D71,IF($C71=SS$17,$G$9*$D71,""))</f>
        <v/>
      </c>
      <c r="ST71" s="34" t="str">
        <f>IF(SS71&lt;&gt;"",HLOOKUP(COUNT($RV71:SS71)+1,$G$4:$EH$9,ST$14,0)*$D71,IF($C71=ST$17,$G$9*$D71,""))</f>
        <v/>
      </c>
      <c r="SU71" s="34" t="str">
        <f>IF(ST71&lt;&gt;"",HLOOKUP(COUNT($RV71:ST71)+1,$G$4:$EH$9,SU$14,0)*$D71,IF($C71=SU$17,$G$9*$D71,""))</f>
        <v/>
      </c>
      <c r="SV71" s="34" t="str">
        <f>IF(SU71&lt;&gt;"",HLOOKUP(COUNT($RV71:SU71)+1,$G$4:$EH$9,SV$14,0)*$D71,IF($C71=SV$17,$G$9*$D71,""))</f>
        <v/>
      </c>
      <c r="SW71" s="34" t="str">
        <f>IF(SV71&lt;&gt;"",HLOOKUP(COUNT($RV71:SV71)+1,$G$4:$EH$9,SW$14,0)*$D71,IF($C71=SW$17,$G$9*$D71,""))</f>
        <v/>
      </c>
      <c r="SX71" s="34" t="str">
        <f>IF(SW71&lt;&gt;"",HLOOKUP(COUNT($RV71:SW71)+1,$G$4:$EH$9,SX$14,0)*$D71,IF($C71=SX$17,$G$9*$D71,""))</f>
        <v/>
      </c>
      <c r="SY71" s="34" t="str">
        <f>IF(SX71&lt;&gt;"",HLOOKUP(COUNT($RV71:SX71)+1,$G$4:$EH$9,SY$14,0)*$D71,IF($C71=SY$17,$G$9*$D71,""))</f>
        <v/>
      </c>
      <c r="SZ71" s="34" t="str">
        <f>IF(SY71&lt;&gt;"",HLOOKUP(COUNT($RV71:SY71)+1,$G$4:$EH$9,SZ$14,0)*$D71,IF($C71=SZ$17,$G$9*$D71,""))</f>
        <v/>
      </c>
      <c r="TA71" s="34" t="str">
        <f>IF(SZ71&lt;&gt;"",HLOOKUP(COUNT($RV71:SZ71)+1,$G$4:$EH$9,TA$14,0)*$D71,IF($C71=TA$17,$G$9*$D71,""))</f>
        <v/>
      </c>
      <c r="TB71" s="34" t="str">
        <f>IF(TA71&lt;&gt;"",HLOOKUP(COUNT($RV71:TA71)+1,$G$4:$EH$9,TB$14,0)*$D71,IF($C71=TB$17,$G$9*$D71,""))</f>
        <v/>
      </c>
      <c r="TC71" s="34" t="str">
        <f>IF(TB71&lt;&gt;"",HLOOKUP(COUNT($RV71:TB71)+1,$G$4:$EH$9,TC$14,0)*$D71,IF($C71=TC$17,$G$9*$D71,""))</f>
        <v/>
      </c>
      <c r="TD71" s="34" t="str">
        <f>IF(TC71&lt;&gt;"",HLOOKUP(COUNT($RV71:TC71)+1,$G$4:$EH$9,TD$14,0)*$D71,IF($C71=TD$17,$G$9*$D71,""))</f>
        <v/>
      </c>
      <c r="TE71" s="34" t="str">
        <f>IF(TD71&lt;&gt;"",HLOOKUP(COUNT($RV71:TD71)+1,$G$4:$EH$9,TE$14,0)*$D71,IF($C71=TE$17,$G$9*$D71,""))</f>
        <v/>
      </c>
      <c r="TF71" s="34" t="str">
        <f>IF(TE71&lt;&gt;"",HLOOKUP(COUNT($RV71:TE71)+1,$G$4:$EH$9,TF$14,0)*$D71,IF($C71=TF$17,$G$9*$D71,""))</f>
        <v/>
      </c>
      <c r="TG71" s="34" t="str">
        <f>IF(TF71&lt;&gt;"",HLOOKUP(COUNT($RV71:TF71)+1,$G$4:$EH$9,TG$14,0)*$D71,IF($C71=TG$17,$G$9*$D71,""))</f>
        <v/>
      </c>
      <c r="TH71" s="34" t="str">
        <f>IF(TG71&lt;&gt;"",HLOOKUP(COUNT($RV71:TG71)+1,$G$4:$EH$9,TH$14,0)*$D71,IF($C71=TH$17,$G$9*$D71,""))</f>
        <v/>
      </c>
      <c r="TI71" s="34" t="str">
        <f>IF(TH71&lt;&gt;"",HLOOKUP(COUNT($RV71:TH71)+1,$G$4:$EH$9,TI$14,0)*$D71,IF($C71=TI$17,$G$9*$D71,""))</f>
        <v/>
      </c>
      <c r="TJ71" s="34" t="str">
        <f>IF(TI71&lt;&gt;"",HLOOKUP(COUNT($RV71:TI71)+1,$G$4:$EH$9,TJ$14,0)*$D71,IF($C71=TJ$17,$G$9*$D71,""))</f>
        <v/>
      </c>
      <c r="TK71" s="34" t="str">
        <f>IF(TJ71&lt;&gt;"",HLOOKUP(COUNT($RV71:TJ71)+1,$G$4:$EH$9,TK$14,0)*$D71,IF($C71=TK$17,$G$9*$D71,""))</f>
        <v/>
      </c>
      <c r="TL71" s="34" t="str">
        <f>IF(TK71&lt;&gt;"",HLOOKUP(COUNT($RV71:TK71)+1,$G$4:$EH$9,TL$14,0)*$D71,IF($C71=TL$17,$G$9*$D71,""))</f>
        <v/>
      </c>
      <c r="TM71" s="34" t="str">
        <f>IF(TL71&lt;&gt;"",HLOOKUP(COUNT($RV71:TL71)+1,$G$4:$EH$9,TM$14,0)*$D71,IF($C71=TM$17,$G$9*$D71,""))</f>
        <v/>
      </c>
      <c r="TN71" s="34" t="str">
        <f>IF(TM71&lt;&gt;"",HLOOKUP(COUNT($RV71:TM71)+1,$G$4:$EH$9,TN$14,0)*$D71,IF($C71=TN$17,$G$9*$D71,""))</f>
        <v/>
      </c>
      <c r="TO71" s="34" t="str">
        <f>IF(TN71&lt;&gt;"",HLOOKUP(COUNT($RV71:TN71)+1,$G$4:$EH$9,TO$14,0)*$D71,IF($C71=TO$17,$G$9*$D71,""))</f>
        <v/>
      </c>
      <c r="TP71" s="34" t="str">
        <f>IF(TO71&lt;&gt;"",HLOOKUP(COUNT($RV71:TO71)+1,$G$4:$EH$9,TP$14,0)*$D71,IF($C71=TP$17,$G$9*$D71,""))</f>
        <v/>
      </c>
      <c r="TQ71" s="34" t="str">
        <f>IF(TP71&lt;&gt;"",HLOOKUP(COUNT($RV71:TP71)+1,$G$4:$EH$9,TQ$14,0)*$D71,IF($C71=TQ$17,$G$9*$D71,""))</f>
        <v/>
      </c>
      <c r="TR71" s="34" t="str">
        <f>IF(TQ71&lt;&gt;"",HLOOKUP(COUNT($RV71:TQ71)+1,$G$4:$EH$9,TR$14,0)*$D71,IF($C71=TR$17,$G$9*$D71,""))</f>
        <v/>
      </c>
      <c r="TS71" s="34" t="str">
        <f>IF(TR71&lt;&gt;"",HLOOKUP(COUNT($RV71:TR71)+1,$G$4:$EH$9,TS$14,0)*$D71,IF($C71=TS$17,$G$9*$D71,""))</f>
        <v/>
      </c>
      <c r="TT71" s="34" t="str">
        <f>IF(TS71&lt;&gt;"",HLOOKUP(COUNT($RV71:TS71)+1,$G$4:$EH$9,TT$14,0)*$D71,IF($C71=TT$17,$G$9*$D71,""))</f>
        <v/>
      </c>
      <c r="TU71" s="34" t="str">
        <f>IF(TT71&lt;&gt;"",HLOOKUP(COUNT($RV71:TT71)+1,$G$4:$EH$9,TU$14,0)*$D71,IF($C71=TU$17,$G$9*$D71,""))</f>
        <v/>
      </c>
      <c r="TV71" s="34" t="str">
        <f>IF(TU71&lt;&gt;"",HLOOKUP(COUNT($RV71:TU71)+1,$G$4:$EH$9,TV$14,0)*$D71,IF($C71=TV$17,$G$9*$D71,""))</f>
        <v/>
      </c>
      <c r="TW71" s="34">
        <f>IF(TV71&lt;&gt;"",HLOOKUP(COUNT($RV71:TV71)+1,$G$4:$EH$9,TW$14,0)*$D71,IF($C71=TW$17,$G$9*$D71,""))</f>
        <v>14500</v>
      </c>
      <c r="TX71" s="34">
        <f>IF(TW71&lt;&gt;"",HLOOKUP(COUNT($RV71:TW71)+1,$G$4:$EH$9,TX$14,0)*$D71,IF($C71=TX$17,$G$9*$D71,""))</f>
        <v>0</v>
      </c>
      <c r="TY71" s="34">
        <f>IF(TX71&lt;&gt;"",HLOOKUP(COUNT($RV71:TX71)+1,$G$4:$EH$9,TY$14,0)*$D71,IF($C71=TY$17,$G$9*$D71,""))</f>
        <v>0</v>
      </c>
      <c r="TZ71" s="34">
        <f>IF(TY71&lt;&gt;"",HLOOKUP(COUNT($RV71:TY71)+1,$G$4:$EH$9,TZ$14,0)*$D71,IF($C71=TZ$17,$G$9*$D71,""))</f>
        <v>0</v>
      </c>
      <c r="UA71" s="34">
        <f>IF(TZ71&lt;&gt;"",HLOOKUP(COUNT($RV71:TZ71)+1,$G$4:$EH$9,UA$14,0)*$D71,IF($C71=UA$17,$G$9*$D71,""))</f>
        <v>0</v>
      </c>
      <c r="UB71" s="34">
        <f>IF(UA71&lt;&gt;"",HLOOKUP(COUNT($RV71:UA71)+1,$G$4:$EH$9,UB$14,0)*$D71,IF($C71=UB$17,$G$9*$D71,""))</f>
        <v>0</v>
      </c>
      <c r="UC71" s="34">
        <f>IF(UB71&lt;&gt;"",HLOOKUP(COUNT($RV71:UB71)+1,$G$4:$EH$9,UC$14,0)*$D71,IF($C71=UC$17,$G$9*$D71,""))</f>
        <v>0</v>
      </c>
      <c r="UD71" s="34">
        <f>IF(UC71&lt;&gt;"",HLOOKUP(COUNT($RV71:UC71)+1,$G$4:$EH$9,UD$14,0)*$D71,IF($C71=UD$17,$G$9*$D71,""))</f>
        <v>0</v>
      </c>
      <c r="UE71" s="34">
        <f>IF(UD71&lt;&gt;"",HLOOKUP(COUNT($RV71:UD71)+1,$G$4:$EH$9,UE$14,0)*$D71,IF($C71=UE$17,$G$9*$D71,""))</f>
        <v>0</v>
      </c>
      <c r="UF71" s="34">
        <f>IF(UE71&lt;&gt;"",HLOOKUP(COUNT($RV71:UE71)+1,$G$4:$EH$9,UF$14,0)*$D71,IF($C71=UF$17,$G$9*$D71,""))</f>
        <v>0</v>
      </c>
      <c r="UG71" s="34">
        <f>IF(UF71&lt;&gt;"",HLOOKUP(COUNT($RV71:UF71)+1,$G$4:$EH$9,UG$14,0)*$D71,IF($C71=UG$17,$G$9*$D71,""))</f>
        <v>0</v>
      </c>
      <c r="UH71" s="34">
        <f>IF(UG71&lt;&gt;"",HLOOKUP(COUNT($RV71:UG71)+1,$G$4:$EH$9,UH$14,0)*$D71,IF($C71=UH$17,$G$9*$D71,""))</f>
        <v>0</v>
      </c>
      <c r="UI71" s="34">
        <f>IF(UH71&lt;&gt;"",HLOOKUP(COUNT($RV71:UH71)+1,$G$4:$EH$9,UI$14,0)*$D71,IF($C71=UI$17,$G$9*$D71,""))</f>
        <v>0</v>
      </c>
      <c r="UJ71" s="34">
        <f>IF(UI71&lt;&gt;"",HLOOKUP(COUNT($RV71:UI71)+1,$G$4:$EH$9,UJ$14,0)*$D71,IF($C71=UJ$17,$G$9*$D71,""))</f>
        <v>0</v>
      </c>
      <c r="UK71" s="34">
        <f>IF(UJ71&lt;&gt;"",HLOOKUP(COUNT($RV71:UJ71)+1,$G$4:$EH$9,UK$14,0)*$D71,IF($C71=UK$17,$G$9*$D71,""))</f>
        <v>0</v>
      </c>
      <c r="UL71" s="34">
        <f>IF(UK71&lt;&gt;"",HLOOKUP(COUNT($RV71:UK71)+1,$G$4:$EH$9,UL$14,0)*$D71,IF($C71=UL$17,$G$9*$D71,""))</f>
        <v>0</v>
      </c>
      <c r="UM71" s="34">
        <f>IF(UL71&lt;&gt;"",HLOOKUP(COUNT($RV71:UL71)+1,$G$4:$EH$9,UM$14,0)*$D71,IF($C71=UM$17,$G$9*$D71,""))</f>
        <v>0</v>
      </c>
      <c r="UN71" s="34">
        <f>IF(UM71&lt;&gt;"",HLOOKUP(COUNT($RV71:UM71)+1,$G$4:$EH$9,UN$14,0)*$D71,IF($C71=UN$17,$G$9*$D71,""))</f>
        <v>0</v>
      </c>
      <c r="UO71" s="34">
        <f>IF(UN71&lt;&gt;"",HLOOKUP(COUNT($RV71:UN71)+1,$G$4:$EH$9,UO$14,0)*$D71,IF($C71=UO$17,$G$9*$D71,""))</f>
        <v>0</v>
      </c>
      <c r="UP71" s="34">
        <f>IF(UO71&lt;&gt;"",HLOOKUP(COUNT($RV71:UO71)+1,$G$4:$EH$9,UP$14,0)*$D71,IF($C71=UP$17,$G$9*$D71,""))</f>
        <v>0</v>
      </c>
      <c r="UQ71" s="34">
        <f>IF(UP71&lt;&gt;"",HLOOKUP(COUNT($RV71:UP71)+1,$G$4:$EH$9,UQ$14,0)*$D71,IF($C71=UQ$17,$G$9*$D71,""))</f>
        <v>0</v>
      </c>
      <c r="UR71" s="34">
        <f>IF(UQ71&lt;&gt;"",HLOOKUP(COUNT($RV71:UQ71)+1,$G$4:$EH$9,UR$14,0)*$D71,IF($C71=UR$17,$G$9*$D71,""))</f>
        <v>0</v>
      </c>
      <c r="US71" s="34">
        <f>IF(UR71&lt;&gt;"",HLOOKUP(COUNT($RV71:UR71)+1,$G$4:$EH$9,US$14,0)*$D71,IF($C71=US$17,$G$9*$D71,""))</f>
        <v>0</v>
      </c>
      <c r="UT71" s="34">
        <f>IF(US71&lt;&gt;"",HLOOKUP(COUNT($RV71:US71)+1,$G$4:$EH$9,UT$14,0)*$D71,IF($C71=UT$17,$G$9*$D71,""))</f>
        <v>0</v>
      </c>
      <c r="UU71" s="34">
        <f>IF(UT71&lt;&gt;"",HLOOKUP(COUNT($RV71:UT71)+1,$G$4:$EH$9,UU$14,0)*$D71,IF($C71=UU$17,$G$9*$D71,""))</f>
        <v>0</v>
      </c>
      <c r="UV71" s="34">
        <f>IF(UU71&lt;&gt;"",HLOOKUP(COUNT($RV71:UU71)+1,$G$4:$EH$9,UV$14,0)*$D71,IF($C71=UV$17,$G$9*$D71,""))</f>
        <v>0</v>
      </c>
      <c r="UW71" s="34">
        <f>IF(UV71&lt;&gt;"",HLOOKUP(COUNT($RV71:UV71)+1,$G$4:$EH$9,UW$14,0)*$D71,IF($C71=UW$17,$G$9*$D71,""))</f>
        <v>0</v>
      </c>
      <c r="UX71" s="34">
        <f>IF(UW71&lt;&gt;"",HLOOKUP(COUNT($RV71:UW71)+1,$G$4:$EH$9,UX$14,0)*$D71,IF($C71=UX$17,$G$9*$D71,""))</f>
        <v>0</v>
      </c>
      <c r="UY71" s="34">
        <f>IF(UX71&lt;&gt;"",HLOOKUP(COUNT($RV71:UX71)+1,$G$4:$EH$9,UY$14,0)*$D71,IF($C71=UY$17,$G$9*$D71,""))</f>
        <v>0</v>
      </c>
      <c r="UZ71" s="34">
        <f>IF(UY71&lt;&gt;"",HLOOKUP(COUNT($RV71:UY71)+1,$G$4:$EH$9,UZ$14,0)*$D71,IF($C71=UZ$17,$G$9*$D71,""))</f>
        <v>0</v>
      </c>
      <c r="VA71" s="34">
        <f>IF(UZ71&lt;&gt;"",HLOOKUP(COUNT($RV71:UZ71)+1,$G$4:$EH$9,VA$14,0)*$D71,IF($C71=VA$17,$G$9*$D71,""))</f>
        <v>0</v>
      </c>
      <c r="VB71" s="34">
        <f>IF(VA71&lt;&gt;"",HLOOKUP(COUNT($RV71:VA71)+1,$G$4:$EH$9,VB$14,0)*$D71,IF($C71=VB$17,$G$9*$D71,""))</f>
        <v>0</v>
      </c>
      <c r="VC71" s="34">
        <f>IF(VB71&lt;&gt;"",HLOOKUP(COUNT($RV71:VB71)+1,$G$4:$EH$9,VC$14,0)*$D71,IF($C71=VC$17,$G$9*$D71,""))</f>
        <v>0</v>
      </c>
      <c r="VD71" s="34">
        <f>IF(VC71&lt;&gt;"",HLOOKUP(COUNT($RV71:VC71)+1,$G$4:$EH$9,VD$14,0)*$D71,IF($C71=VD$17,$G$9*$D71,""))</f>
        <v>0</v>
      </c>
      <c r="VE71" s="34">
        <f>IF(VD71&lt;&gt;"",HLOOKUP(COUNT($RV71:VD71)+1,$G$4:$EH$9,VE$14,0)*$D71,IF($C71=VE$17,$G$9*$D71,""))</f>
        <v>0</v>
      </c>
      <c r="VF71" s="34">
        <f>IF(VE71&lt;&gt;"",HLOOKUP(COUNT($RV71:VE71)+1,$G$4:$EH$9,VF$14,0)*$D71,IF($C71=VF$17,$G$9*$D71,""))</f>
        <v>0</v>
      </c>
      <c r="VG71" s="34">
        <f>IF(VF71&lt;&gt;"",HLOOKUP(COUNT($RV71:VF71)+1,$G$4:$EH$9,VG$14,0)*$D71,IF($C71=VG$17,$G$9*$D71,""))</f>
        <v>0</v>
      </c>
      <c r="VH71" s="34">
        <f>IF(VG71&lt;&gt;"",HLOOKUP(COUNT($RV71:VG71)+1,$G$4:$EH$9,VH$14,0)*$D71,IF($C71=VH$17,$G$9*$D71,""))</f>
        <v>0</v>
      </c>
      <c r="VI71" s="34">
        <f>IF(VH71&lt;&gt;"",HLOOKUP(COUNT($RV71:VH71)+1,$G$4:$EH$9,VI$14,0)*$D71,IF($C71=VI$17,$G$9*$D71,""))</f>
        <v>0</v>
      </c>
      <c r="VJ71" s="34">
        <f>IF(VI71&lt;&gt;"",HLOOKUP(COUNT($RV71:VI71)+1,$G$4:$EH$9,VJ$14,0)*$D71,IF($C71=VJ$17,$G$9*$D71,""))</f>
        <v>0</v>
      </c>
      <c r="VK71" s="34">
        <f>IF(VJ71&lt;&gt;"",HLOOKUP(COUNT($RV71:VJ71)+1,$G$4:$EH$9,VK$14,0)*$D71,IF($C71=VK$17,$G$9*$D71,""))</f>
        <v>0</v>
      </c>
      <c r="VL71" s="34">
        <f>IF(VK71&lt;&gt;"",HLOOKUP(COUNT($RV71:VK71)+1,$G$4:$EH$9,VL$14,0)*$D71,IF($C71=VL$17,$G$9*$D71,""))</f>
        <v>0</v>
      </c>
      <c r="VM71" s="34">
        <f>IF(VL71&lt;&gt;"",HLOOKUP(COUNT($RV71:VL71)+1,$G$4:$EH$9,VM$14,0)*$D71,IF($C71=VM$17,$G$9*$D71,""))</f>
        <v>0</v>
      </c>
      <c r="VN71" s="34">
        <f>IF(VM71&lt;&gt;"",HLOOKUP(COUNT($RV71:VM71)+1,$G$4:$EH$9,VN$14,0)*$D71,IF($C71=VN$17,$G$9*$D71,""))</f>
        <v>0</v>
      </c>
      <c r="VO71" s="34">
        <f>IF(VN71&lt;&gt;"",HLOOKUP(COUNT($RV71:VN71)+1,$G$4:$EH$9,VO$14,0)*$D71,IF($C71=VO$17,$G$9*$D71,""))</f>
        <v>0</v>
      </c>
      <c r="VP71" s="34">
        <f>IF(VO71&lt;&gt;"",HLOOKUP(COUNT($RV71:VO71)+1,$G$4:$EH$9,VP$14,0)*$D71,IF($C71=VP$17,$G$9*$D71,""))</f>
        <v>0</v>
      </c>
      <c r="VQ71" s="34">
        <f>IF(VP71&lt;&gt;"",HLOOKUP(COUNT($RV71:VP71)+1,$G$4:$EH$9,VQ$14,0)*$D71,IF($C71=VQ$17,$G$9*$D71,""))</f>
        <v>0</v>
      </c>
      <c r="VR71" s="34">
        <f>IF(VQ71&lt;&gt;"",HLOOKUP(COUNT($RV71:VQ71)+1,$G$4:$EH$9,VR$14,0)*$D71,IF($C71=VR$17,$G$9*$D71,""))</f>
        <v>0</v>
      </c>
      <c r="VS71" s="34">
        <f>IF(VR71&lt;&gt;"",HLOOKUP(COUNT($RV71:VR71)+1,$G$4:$EH$9,VS$14,0)*$D71,IF($C71=VS$17,$G$9*$D71,""))</f>
        <v>0</v>
      </c>
      <c r="VT71" s="34">
        <f>IF(VS71&lt;&gt;"",HLOOKUP(COUNT($RV71:VS71)+1,$G$4:$EH$9,VT$14,0)*$D71,IF($C71=VT$17,$G$9*$D71,""))</f>
        <v>0</v>
      </c>
      <c r="VU71" s="34">
        <f>IF(VT71&lt;&gt;"",HLOOKUP(COUNT($RV71:VT71)+1,$G$4:$EH$9,VU$14,0)*$D71,IF($C71=VU$17,$G$9*$D71,""))</f>
        <v>0</v>
      </c>
      <c r="VV71" s="34">
        <f>IF(VU71&lt;&gt;"",HLOOKUP(COUNT($RV71:VU71)+1,$G$4:$EH$9,VV$14,0)*$D71,IF($C71=VV$17,$G$9*$D71,""))</f>
        <v>0</v>
      </c>
      <c r="VW71" s="34">
        <f>IF(VV71&lt;&gt;"",HLOOKUP(COUNT($RV71:VV71)+1,$G$4:$EH$9,VW$14,0)*$D71,IF($C71=VW$17,$G$9*$D71,""))</f>
        <v>0</v>
      </c>
      <c r="VX71" s="34">
        <f>IF(VW71&lt;&gt;"",HLOOKUP(COUNT($RV71:VW71)+1,$G$4:$EH$9,VX$14,0)*$D71,IF($C71=VX$17,$G$9*$D71,""))</f>
        <v>0</v>
      </c>
      <c r="VY71" s="34">
        <f>IF(VX71&lt;&gt;"",HLOOKUP(COUNT($RV71:VX71)+1,$G$4:$EH$9,VY$14,0)*$D71,IF($C71=VY$17,$G$9*$D71,""))</f>
        <v>0</v>
      </c>
      <c r="VZ71" s="34">
        <f>IF(VY71&lt;&gt;"",HLOOKUP(COUNT($RV71:VY71)+1,$G$4:$EH$9,VZ$14,0)*$D71,IF($C71=VZ$17,$G$9*$D71,""))</f>
        <v>0</v>
      </c>
      <c r="WA71" s="34">
        <f>IF(VZ71&lt;&gt;"",HLOOKUP(COUNT($RV71:VZ71)+1,$G$4:$EH$9,WA$14,0)*$D71,IF($C71=WA$17,$G$9*$D71,""))</f>
        <v>0</v>
      </c>
      <c r="WB71" s="34">
        <f>IF(WA71&lt;&gt;"",HLOOKUP(COUNT($RV71:WA71)+1,$G$4:$EH$9,WB$14,0)*$D71,IF($C71=WB$17,$G$9*$D71,""))</f>
        <v>0</v>
      </c>
      <c r="WC71" s="34">
        <f>IF(WB71&lt;&gt;"",HLOOKUP(COUNT($RV71:WB71)+1,$G$4:$EH$9,WC$14,0)*$D71,IF($C71=WC$17,$G$9*$D71,""))</f>
        <v>0</v>
      </c>
      <c r="WD71" s="34">
        <f>IF(WC71&lt;&gt;"",HLOOKUP(COUNT($RV71:WC71)+1,$G$4:$EH$9,WD$14,0)*$D71,IF($C71=WD$17,$G$9*$D71,""))</f>
        <v>0</v>
      </c>
      <c r="WE71" s="34">
        <f>IF(WD71&lt;&gt;"",HLOOKUP(COUNT($RV71:WD71)+1,$G$4:$EH$9,WE$14,0)*$D71,IF($C71=WE$17,$G$9*$D71,""))</f>
        <v>0</v>
      </c>
      <c r="WF71" s="34">
        <f>IF(WE71&lt;&gt;"",HLOOKUP(COUNT($RV71:WE71)+1,$G$4:$EH$9,WF$14,0)*$D71,IF($C71=WF$17,$G$9*$D71,""))</f>
        <v>0</v>
      </c>
      <c r="WG71" s="34">
        <f>IF(WF71&lt;&gt;"",HLOOKUP(COUNT($RV71:WF71)+1,$G$4:$EH$9,WG$14,0)*$D71,IF($C71=WG$17,$G$9*$D71,""))</f>
        <v>0</v>
      </c>
      <c r="WH71" s="34">
        <f>IF(WG71&lt;&gt;"",HLOOKUP(COUNT($RV71:WG71)+1,$G$4:$EH$9,WH$14,0)*$D71,IF($C71=WH$17,$G$9*$D71,""))</f>
        <v>0</v>
      </c>
      <c r="WI71" s="34">
        <f>IF(WH71&lt;&gt;"",HLOOKUP(COUNT($RV71:WH71)+1,$G$4:$EH$9,WI$14,0)*$D71,IF($C71=WI$17,$G$9*$D71,""))</f>
        <v>0</v>
      </c>
      <c r="WJ71" s="34">
        <f>IF(WI71&lt;&gt;"",HLOOKUP(COUNT($RV71:WI71)+1,$G$4:$EH$9,WJ$14,0)*$D71,IF($C71=WJ$17,$G$9*$D71,""))</f>
        <v>0</v>
      </c>
      <c r="WK71" s="34">
        <f>IF(WJ71&lt;&gt;"",HLOOKUP(COUNT($RV71:WJ71)+1,$G$4:$EH$9,WK$14,0)*$D71,IF($C71=WK$17,$G$9*$D71,""))</f>
        <v>0</v>
      </c>
      <c r="WL71" s="34">
        <f>IF(WK71&lt;&gt;"",HLOOKUP(COUNT($RV71:WK71)+1,$G$4:$EH$9,WL$14,0)*$D71,IF($C71=WL$17,$G$9*$D71,""))</f>
        <v>0</v>
      </c>
    </row>
    <row r="72" spans="1:610" ht="15" x14ac:dyDescent="0.2">
      <c r="A72" s="25">
        <f t="shared" si="911"/>
        <v>6</v>
      </c>
      <c r="B72" s="1328" t="s">
        <v>83</v>
      </c>
      <c r="C72" s="62">
        <f t="shared" si="908"/>
        <v>54</v>
      </c>
      <c r="D72" s="30">
        <f>VLOOKUP(B72,Premissas!$R$8:$AD$18,(Histograma!A72+1),0)</f>
        <v>5</v>
      </c>
      <c r="G72" s="34" t="str">
        <f>IF(F72&lt;&gt;"",HLOOKUP(COUNT($F72:F72)+1,$G$4:$EH$8,G$14,0)*$D72,IF($C72=G$17,$G$5*$D72,""))</f>
        <v/>
      </c>
      <c r="H72" s="34" t="str">
        <f>IF(G72&lt;&gt;"",HLOOKUP(COUNT($F72:G72)+1,$G$4:$EH$8,H$14,0)*$D72,IF($C72=H$17,$G$5*$D72,""))</f>
        <v/>
      </c>
      <c r="I72" s="34" t="str">
        <f>IF(H72&lt;&gt;"",HLOOKUP(COUNT($F72:H72)+1,$G$4:$EH$8,I$14,0)*$D72,IF($C72=I$17,$G$5*$D72,""))</f>
        <v/>
      </c>
      <c r="J72" s="34" t="str">
        <f>IF(I72&lt;&gt;"",HLOOKUP(COUNT($F72:I72)+1,$G$4:$EH$8,J$14,0)*$D72,IF($C72=J$17,$G$5*$D72,""))</f>
        <v/>
      </c>
      <c r="K72" s="34" t="str">
        <f>IF(J72&lt;&gt;"",HLOOKUP(COUNT($F72:J72)+1,$G$4:$EH$8,K$14,0)*$D72,IF($C72=K$17,$G$5*$D72,""))</f>
        <v/>
      </c>
      <c r="L72" s="34" t="str">
        <f>IF(K72&lt;&gt;"",HLOOKUP(COUNT($F72:K72)+1,$G$4:$EH$8,L$14,0)*$D72,IF($C72=L$17,$G$5*$D72,""))</f>
        <v/>
      </c>
      <c r="M72" s="34" t="str">
        <f>IF(L72&lt;&gt;"",HLOOKUP(COUNT($F72:L72)+1,$G$4:$EH$8,M$14,0)*$D72,IF($C72=M$17,$G$5*$D72,""))</f>
        <v/>
      </c>
      <c r="N72" s="34" t="str">
        <f>IF(M72&lt;&gt;"",HLOOKUP(COUNT($F72:M72)+1,$G$4:$EH$8,N$14,0)*$D72,IF($C72=N$17,$G$5*$D72,""))</f>
        <v/>
      </c>
      <c r="O72" s="34" t="str">
        <f>IF(N72&lt;&gt;"",HLOOKUP(COUNT($F72:N72)+1,$G$4:$EH$8,O$14,0)*$D72,IF($C72=O$17,$G$5*$D72,""))</f>
        <v/>
      </c>
      <c r="P72" s="34" t="str">
        <f>IF(O72&lt;&gt;"",HLOOKUP(COUNT($F72:O72)+1,$G$4:$EH$8,P$14,0)*$D72,IF($C72=P$17,$G$5*$D72,""))</f>
        <v/>
      </c>
      <c r="Q72" s="34" t="str">
        <f>IF(P72&lt;&gt;"",HLOOKUP(COUNT($F72:P72)+1,$G$4:$EH$8,Q$14,0)*$D72,IF($C72=Q$17,$G$5*$D72,""))</f>
        <v/>
      </c>
      <c r="R72" s="34" t="str">
        <f>IF(Q72&lt;&gt;"",HLOOKUP(COUNT($F72:Q72)+1,$G$4:$EH$8,R$14,0)*$D72,IF($C72=R$17,$G$5*$D72,""))</f>
        <v/>
      </c>
      <c r="S72" s="34" t="str">
        <f>IF(R72&lt;&gt;"",HLOOKUP(COUNT($F72:R72)+1,$G$4:$EH$8,S$14,0)*$D72,IF($C72=S$17,$G$5*$D72,""))</f>
        <v/>
      </c>
      <c r="T72" s="34" t="str">
        <f>IF(S72&lt;&gt;"",HLOOKUP(COUNT($F72:S72)+1,$G$4:$EH$8,T$14,0)*$D72,IF($C72=T$17,$G$5*$D72,""))</f>
        <v/>
      </c>
      <c r="U72" s="34" t="str">
        <f>IF(T72&lt;&gt;"",HLOOKUP(COUNT($F72:T72)+1,$G$4:$EH$8,U$14,0)*$D72,IF($C72=U$17,$G$5*$D72,""))</f>
        <v/>
      </c>
      <c r="V72" s="34" t="str">
        <f>IF(U72&lt;&gt;"",HLOOKUP(COUNT($F72:U72)+1,$G$4:$EH$8,V$14,0)*$D72,IF($C72=V$17,$G$5*$D72,""))</f>
        <v/>
      </c>
      <c r="W72" s="34" t="str">
        <f>IF(V72&lt;&gt;"",HLOOKUP(COUNT($F72:V72)+1,$G$4:$EH$8,W$14,0)*$D72,IF($C72=W$17,$G$5*$D72,""))</f>
        <v/>
      </c>
      <c r="X72" s="34" t="str">
        <f>IF(W72&lt;&gt;"",HLOOKUP(COUNT($F72:W72)+1,$G$4:$EH$8,X$14,0)*$D72,IF($C72=X$17,$G$5*$D72,""))</f>
        <v/>
      </c>
      <c r="Y72" s="34" t="str">
        <f>IF(X72&lt;&gt;"",HLOOKUP(COUNT($F72:X72)+1,$G$4:$EH$8,Y$14,0)*$D72,IF($C72=Y$17,$G$5*$D72,""))</f>
        <v/>
      </c>
      <c r="Z72" s="34" t="str">
        <f>IF(Y72&lt;&gt;"",HLOOKUP(COUNT($F72:Y72)+1,$G$4:$EH$8,Z$14,0)*$D72,IF($C72=Z$17,$G$5*$D72,""))</f>
        <v/>
      </c>
      <c r="AA72" s="34" t="str">
        <f>IF(Z72&lt;&gt;"",HLOOKUP(COUNT($F72:Z72)+1,$G$4:$EH$8,AA$14,0)*$D72,IF($C72=AA$17,$G$5*$D72,""))</f>
        <v/>
      </c>
      <c r="AB72" s="34" t="str">
        <f>IF(AA72&lt;&gt;"",HLOOKUP(COUNT($F72:AA72)+1,$G$4:$EH$8,AB$14,0)*$D72,IF($C72=AB$17,$G$5*$D72,""))</f>
        <v/>
      </c>
      <c r="AC72" s="34" t="str">
        <f>IF(AB72&lt;&gt;"",HLOOKUP(COUNT($F72:AB72)+1,$G$4:$EH$8,AC$14,0)*$D72,IF($C72=AC$17,$G$5*$D72,""))</f>
        <v/>
      </c>
      <c r="AD72" s="34" t="str">
        <f>IF(AC72&lt;&gt;"",HLOOKUP(COUNT($F72:AC72)+1,$G$4:$EH$8,AD$14,0)*$D72,IF($C72=AD$17,$G$5*$D72,""))</f>
        <v/>
      </c>
      <c r="AE72" s="34" t="str">
        <f>IF(AD72&lt;&gt;"",HLOOKUP(COUNT($F72:AD72)+1,$G$4:$EH$8,AE$14,0)*$D72,IF($C72=AE$17,$G$5*$D72,""))</f>
        <v/>
      </c>
      <c r="AF72" s="34" t="str">
        <f>IF(AE72&lt;&gt;"",HLOOKUP(COUNT($F72:AE72)+1,$G$4:$EH$8,AF$14,0)*$D72,IF($C72=AF$17,$G$5*$D72,""))</f>
        <v/>
      </c>
      <c r="AG72" s="34" t="str">
        <f>IF(AF72&lt;&gt;"",HLOOKUP(COUNT($F72:AF72)+1,$G$4:$EH$8,AG$14,0)*$D72,IF($C72=AG$17,$G$5*$D72,""))</f>
        <v/>
      </c>
      <c r="AH72" s="34" t="str">
        <f>IF(AG72&lt;&gt;"",HLOOKUP(COUNT($F72:AG72)+1,$G$4:$EH$8,AH$14,0)*$D72,IF($C72=AH$17,$G$5*$D72,""))</f>
        <v/>
      </c>
      <c r="AI72" s="34" t="str">
        <f>IF(AH72&lt;&gt;"",HLOOKUP(COUNT($F72:AH72)+1,$G$4:$EH$8,AI$14,0)*$D72,IF($C72=AI$17,$G$5*$D72,""))</f>
        <v/>
      </c>
      <c r="AJ72" s="34" t="str">
        <f>IF(AI72&lt;&gt;"",HLOOKUP(COUNT($F72:AI72)+1,$G$4:$EH$8,AJ$14,0)*$D72,IF($C72=AJ$17,$G$5*$D72,""))</f>
        <v/>
      </c>
      <c r="AK72" s="34" t="str">
        <f>IF(AJ72&lt;&gt;"",HLOOKUP(COUNT($F72:AJ72)+1,$G$4:$EH$8,AK$14,0)*$D72,IF($C72=AK$17,$G$5*$D72,""))</f>
        <v/>
      </c>
      <c r="AL72" s="34" t="str">
        <f>IF(AK72&lt;&gt;"",HLOOKUP(COUNT($F72:AK72)+1,$G$4:$EH$8,AL$14,0)*$D72,IF($C72=AL$17,$G$5*$D72,""))</f>
        <v/>
      </c>
      <c r="AM72" s="34" t="str">
        <f>IF(AL72&lt;&gt;"",HLOOKUP(COUNT($F72:AL72)+1,$G$4:$EH$8,AM$14,0)*$D72,IF($C72=AM$17,$G$5*$D72,""))</f>
        <v/>
      </c>
      <c r="AN72" s="34" t="str">
        <f>IF(AM72&lt;&gt;"",HLOOKUP(COUNT($F72:AM72)+1,$G$4:$EH$8,AN$14,0)*$D72,IF($C72=AN$17,$G$5*$D72,""))</f>
        <v/>
      </c>
      <c r="AO72" s="34" t="str">
        <f>IF(AN72&lt;&gt;"",HLOOKUP(COUNT($F72:AN72)+1,$G$4:$EH$8,AO$14,0)*$D72,IF($C72=AO$17,$G$5*$D72,""))</f>
        <v/>
      </c>
      <c r="AP72" s="34" t="str">
        <f>IF(AO72&lt;&gt;"",HLOOKUP(COUNT($F72:AO72)+1,$G$4:$EH$8,AP$14,0)*$D72,IF($C72=AP$17,$G$5*$D72,""))</f>
        <v/>
      </c>
      <c r="AQ72" s="34" t="str">
        <f>IF(AP72&lt;&gt;"",HLOOKUP(COUNT($F72:AP72)+1,$G$4:$EH$8,AQ$14,0)*$D72,IF($C72=AQ$17,$G$5*$D72,""))</f>
        <v/>
      </c>
      <c r="AR72" s="34" t="str">
        <f>IF(AQ72&lt;&gt;"",HLOOKUP(COUNT($F72:AQ72)+1,$G$4:$EH$8,AR$14,0)*$D72,IF($C72=AR$17,$G$5*$D72,""))</f>
        <v/>
      </c>
      <c r="AS72" s="34" t="str">
        <f>IF(AR72&lt;&gt;"",HLOOKUP(COUNT($F72:AR72)+1,$G$4:$EH$8,AS$14,0)*$D72,IF($C72=AS$17,$G$5*$D72,""))</f>
        <v/>
      </c>
      <c r="AT72" s="34" t="str">
        <f>IF(AS72&lt;&gt;"",HLOOKUP(COUNT($F72:AS72)+1,$G$4:$EH$8,AT$14,0)*$D72,IF($C72=AT$17,$G$5*$D72,""))</f>
        <v/>
      </c>
      <c r="AU72" s="34" t="str">
        <f>IF(AT72&lt;&gt;"",HLOOKUP(COUNT($F72:AT72)+1,$G$4:$EH$8,AU$14,0)*$D72,IF($C72=AU$17,$G$5*$D72,""))</f>
        <v/>
      </c>
      <c r="AV72" s="34" t="str">
        <f>IF(AU72&lt;&gt;"",HLOOKUP(COUNT($F72:AU72)+1,$G$4:$EH$8,AV$14,0)*$D72,IF($C72=AV$17,$G$5*$D72,""))</f>
        <v/>
      </c>
      <c r="AW72" s="34" t="str">
        <f>IF(AV72&lt;&gt;"",HLOOKUP(COUNT($F72:AV72)+1,$G$4:$EH$8,AW$14,0)*$D72,IF($C72=AW$17,$G$5*$D72,""))</f>
        <v/>
      </c>
      <c r="AX72" s="34" t="str">
        <f>IF(AW72&lt;&gt;"",HLOOKUP(COUNT($F72:AW72)+1,$G$4:$EH$8,AX$14,0)*$D72,IF($C72=AX$17,$G$5*$D72,""))</f>
        <v/>
      </c>
      <c r="AY72" s="34" t="str">
        <f>IF(AX72&lt;&gt;"",HLOOKUP(COUNT($F72:AX72)+1,$G$4:$EH$8,AY$14,0)*$D72,IF($C72=AY$17,$G$5*$D72,""))</f>
        <v/>
      </c>
      <c r="AZ72" s="34" t="str">
        <f>IF(AY72&lt;&gt;"",HLOOKUP(COUNT($F72:AY72)+1,$G$4:$EH$8,AZ$14,0)*$D72,IF($C72=AZ$17,$G$5*$D72,""))</f>
        <v/>
      </c>
      <c r="BA72" s="34" t="str">
        <f>IF(AZ72&lt;&gt;"",HLOOKUP(COUNT($F72:AZ72)+1,$G$4:$EH$8,BA$14,0)*$D72,IF($C72=BA$17,$G$5*$D72,""))</f>
        <v/>
      </c>
      <c r="BB72" s="34" t="str">
        <f>IF(BA72&lt;&gt;"",HLOOKUP(COUNT($F72:BA72)+1,$G$4:$EH$8,BB$14,0)*$D72,IF($C72=BB$17,$G$5*$D72,""))</f>
        <v/>
      </c>
      <c r="BC72" s="34" t="str">
        <f>IF(BB72&lt;&gt;"",HLOOKUP(COUNT($F72:BB72)+1,$G$4:$EH$8,BC$14,0)*$D72,IF($C72=BC$17,$G$5*$D72,""))</f>
        <v/>
      </c>
      <c r="BD72" s="34" t="str">
        <f>IF(BC72&lt;&gt;"",HLOOKUP(COUNT($F72:BC72)+1,$G$4:$EH$8,BD$14,0)*$D72,IF($C72=BD$17,$G$5*$D72,""))</f>
        <v/>
      </c>
      <c r="BE72" s="34" t="str">
        <f>IF(BD72&lt;&gt;"",HLOOKUP(COUNT($F72:BD72)+1,$G$4:$EH$8,BE$14,0)*$D72,IF($C72=BE$17,$G$5*$D72,""))</f>
        <v/>
      </c>
      <c r="BF72" s="34" t="str">
        <f>IF(BE72&lt;&gt;"",HLOOKUP(COUNT($F72:BE72)+1,$G$4:$EH$8,BF$14,0)*$D72,IF($C72=BF$17,$G$5*$D72,""))</f>
        <v/>
      </c>
      <c r="BG72" s="34" t="str">
        <f>IF(BF72&lt;&gt;"",HLOOKUP(COUNT($F72:BF72)+1,$G$4:$EH$8,BG$14,0)*$D72,IF($C72=BG$17,$G$5*$D72,""))</f>
        <v/>
      </c>
      <c r="BH72" s="34">
        <f>IF(BG72&lt;&gt;"",HLOOKUP(COUNT($F72:BG72)+1,$G$4:$EH$8,BH$14,0)*$D72,IF($C72=BH$17,$G$5*$D72,""))</f>
        <v>0</v>
      </c>
      <c r="BI72" s="34">
        <f>IF(BH72&lt;&gt;"",HLOOKUP(COUNT($F72:BH72)+1,$G$4:$EH$8,BI$14,0)*$D72,IF($C72=BI$17,$G$5*$D72,""))</f>
        <v>0</v>
      </c>
      <c r="BJ72" s="34" t="e">
        <f>IF(BI72&lt;&gt;"",HLOOKUP(COUNT($F72:BI72)+1,$G$4:$EH$8,BJ$14,0)*$D72,IF($C72=BJ$17,$G$5*$D72,""))</f>
        <v>#VALUE!</v>
      </c>
      <c r="BK72" s="34" t="e">
        <f>IF(BJ72&lt;&gt;"",HLOOKUP(COUNT($F72:BJ72)+1,$G$4:$EH$8,BK$14,0)*$D72,IF($C72=BK$17,$G$5*$D72,""))</f>
        <v>#VALUE!</v>
      </c>
      <c r="BL72" s="34" t="e">
        <f>IF(BK72&lt;&gt;"",HLOOKUP(COUNT($F72:BK72)+1,$G$4:$EH$8,BL$14,0)*$D72,IF($C72=BL$17,$G$5*$D72,""))</f>
        <v>#VALUE!</v>
      </c>
      <c r="BM72" s="34" t="e">
        <f>IF(BL72&lt;&gt;"",HLOOKUP(COUNT($F72:BL72)+1,$G$4:$EH$8,BM$14,0)*$D72,IF($C72=BM$17,$G$5*$D72,""))</f>
        <v>#VALUE!</v>
      </c>
      <c r="BN72" s="34" t="e">
        <f>IF(BM72&lt;&gt;"",HLOOKUP(COUNT($F72:BM72)+1,$G$4:$EH$8,BN$14,0)*$D72,IF($C72=BN$17,$G$5*$D72,""))</f>
        <v>#VALUE!</v>
      </c>
      <c r="BO72" s="34" t="e">
        <f>IF(BN72&lt;&gt;"",HLOOKUP(COUNT($F72:BN72)+1,$G$4:$EH$8,BO$14,0)*$D72,IF($C72=BO$17,$G$5*$D72,""))</f>
        <v>#VALUE!</v>
      </c>
      <c r="BP72" s="34" t="e">
        <f>IF(BO72&lt;&gt;"",HLOOKUP(COUNT($F72:BO72)+1,$G$4:$EH$8,BP$14,0)*$D72,IF($C72=BP$17,$G$5*$D72,""))</f>
        <v>#VALUE!</v>
      </c>
      <c r="BQ72" s="34" t="e">
        <f>IF(BP72&lt;&gt;"",HLOOKUP(COUNT($F72:BP72)+1,$G$4:$EH$8,BQ$14,0)*$D72,IF($C72=BQ$17,$G$5*$D72,""))</f>
        <v>#VALUE!</v>
      </c>
      <c r="BR72" s="34" t="e">
        <f>IF(BQ72&lt;&gt;"",HLOOKUP(COUNT($F72:BQ72)+1,$G$4:$EH$8,BR$14,0)*$D72,IF($C72=BR$17,$G$5*$D72,""))</f>
        <v>#VALUE!</v>
      </c>
      <c r="BS72" s="34" t="e">
        <f>IF(BR72&lt;&gt;"",HLOOKUP(COUNT($F72:BR72)+1,$G$4:$EH$8,BS$14,0)*$D72,IF($C72=BS$17,$G$5*$D72,""))</f>
        <v>#VALUE!</v>
      </c>
      <c r="BT72" s="34" t="e">
        <f>IF(BS72&lt;&gt;"",HLOOKUP(COUNT($F72:BS72)+1,$G$4:$EH$8,BT$14,0)*$D72,IF($C72=BT$17,$G$5*$D72,""))</f>
        <v>#VALUE!</v>
      </c>
      <c r="BU72" s="34" t="e">
        <f>IF(BT72&lt;&gt;"",HLOOKUP(COUNT($F72:BT72)+1,$G$4:$EH$8,BU$14,0)*$D72,IF($C72=BU$17,$G$5*$D72,""))</f>
        <v>#VALUE!</v>
      </c>
      <c r="BV72" s="34" t="e">
        <f>IF(BU72&lt;&gt;"",HLOOKUP(COUNT($F72:BU72)+1,$G$4:$EH$8,BV$14,0)*$D72,IF($C72=BV$17,$G$5*$D72,""))</f>
        <v>#VALUE!</v>
      </c>
      <c r="BW72" s="34" t="e">
        <f>IF(BV72&lt;&gt;"",HLOOKUP(COUNT($F72:BV72)+1,$G$4:$EH$8,BW$14,0)*$D72,IF($C72=BW$17,$G$5*$D72,""))</f>
        <v>#VALUE!</v>
      </c>
      <c r="BX72" s="34" t="e">
        <f>IF(BW72&lt;&gt;"",HLOOKUP(COUNT($F72:BW72)+1,$G$4:$EH$8,BX$14,0)*$D72,IF($C72=BX$17,$G$5*$D72,""))</f>
        <v>#VALUE!</v>
      </c>
      <c r="BY72" s="34" t="e">
        <f>IF(BX72&lt;&gt;"",HLOOKUP(COUNT($F72:BX72)+1,$G$4:$EH$8,BY$14,0)*$D72,IF($C72=BY$17,$G$5*$D72,""))</f>
        <v>#VALUE!</v>
      </c>
      <c r="BZ72" s="34" t="e">
        <f>IF(BY72&lt;&gt;"",HLOOKUP(COUNT($F72:BY72)+1,$G$4:$EH$8,BZ$14,0)*$D72,IF($C72=BZ$17,$G$5*$D72,""))</f>
        <v>#VALUE!</v>
      </c>
      <c r="CA72" s="34" t="e">
        <f>IF(BZ72&lt;&gt;"",HLOOKUP(COUNT($F72:BZ72)+1,$G$4:$EH$8,CA$14,0)*$D72,IF($C72=CA$17,$G$5*$D72,""))</f>
        <v>#VALUE!</v>
      </c>
      <c r="CB72" s="34" t="e">
        <f>IF(CA72&lt;&gt;"",HLOOKUP(COUNT($F72:CA72)+1,$G$4:$EH$8,CB$14,0)*$D72,IF($C72=CB$17,$G$5*$D72,""))</f>
        <v>#VALUE!</v>
      </c>
      <c r="CC72" s="34" t="e">
        <f>IF(CB72&lt;&gt;"",HLOOKUP(COUNT($F72:CB72)+1,$G$4:$EH$8,CC$14,0)*$D72,IF($C72=CC$17,$G$5*$D72,""))</f>
        <v>#VALUE!</v>
      </c>
      <c r="CD72" s="34" t="e">
        <f>IF(CC72&lt;&gt;"",HLOOKUP(COUNT($F72:CC72)+1,$G$4:$EH$8,CD$14,0)*$D72,IF($C72=CD$17,$G$5*$D72,""))</f>
        <v>#VALUE!</v>
      </c>
      <c r="CE72" s="34" t="e">
        <f>IF(CD72&lt;&gt;"",HLOOKUP(COUNT($F72:CD72)+1,$G$4:$EH$8,CE$14,0)*$D72,IF($C72=CE$17,$G$5*$D72,""))</f>
        <v>#VALUE!</v>
      </c>
      <c r="CF72" s="34" t="e">
        <f>IF(CE72&lt;&gt;"",HLOOKUP(COUNT($F72:CE72)+1,$G$4:$EH$8,CF$14,0)*$D72,IF($C72=CF$17,$G$5*$D72,""))</f>
        <v>#VALUE!</v>
      </c>
      <c r="CG72" s="34" t="e">
        <f>IF(CF72&lt;&gt;"",HLOOKUP(COUNT($F72:CF72)+1,$G$4:$EH$8,CG$14,0)*$D72,IF($C72=CG$17,$G$5*$D72,""))</f>
        <v>#VALUE!</v>
      </c>
      <c r="CH72" s="34" t="e">
        <f>IF(CG72&lt;&gt;"",HLOOKUP(COUNT($F72:CG72)+1,$G$4:$EH$8,CH$14,0)*$D72,IF($C72=CH$17,$G$5*$D72,""))</f>
        <v>#VALUE!</v>
      </c>
      <c r="CI72" s="34" t="e">
        <f>IF(CH72&lt;&gt;"",HLOOKUP(COUNT($F72:CH72)+1,$G$4:$EH$8,CI$14,0)*$D72,IF($C72=CI$17,$G$5*$D72,""))</f>
        <v>#VALUE!</v>
      </c>
      <c r="CJ72" s="34" t="e">
        <f>IF(CI72&lt;&gt;"",HLOOKUP(COUNT($F72:CI72)+1,$G$4:$EH$8,CJ$14,0)*$D72,IF($C72=CJ$17,$G$5*$D72,""))</f>
        <v>#VALUE!</v>
      </c>
      <c r="CK72" s="34" t="e">
        <f>IF(CJ72&lt;&gt;"",HLOOKUP(COUNT($F72:CJ72)+1,$G$4:$EH$8,CK$14,0)*$D72,IF($C72=CK$17,$G$5*$D72,""))</f>
        <v>#VALUE!</v>
      </c>
      <c r="CL72" s="34" t="e">
        <f>IF(CK72&lt;&gt;"",HLOOKUP(COUNT($F72:CK72)+1,$G$4:$EH$8,CL$14,0)*$D72,IF($C72=CL$17,$G$5*$D72,""))</f>
        <v>#VALUE!</v>
      </c>
      <c r="CM72" s="34" t="e">
        <f>IF(CL72&lt;&gt;"",HLOOKUP(COUNT($F72:CL72)+1,$G$4:$EH$8,CM$14,0)*$D72,IF($C72=CM$17,$G$5*$D72,""))</f>
        <v>#VALUE!</v>
      </c>
      <c r="CN72" s="34" t="e">
        <f>IF(CM72&lt;&gt;"",HLOOKUP(COUNT($F72:CM72)+1,$G$4:$EH$8,CN$14,0)*$D72,IF($C72=CN$17,$G$5*$D72,""))</f>
        <v>#VALUE!</v>
      </c>
      <c r="CO72" s="34" t="e">
        <f>IF(CN72&lt;&gt;"",HLOOKUP(COUNT($F72:CN72)+1,$G$4:$EH$8,CO$14,0)*$D72,IF($C72=CO$17,$G$5*$D72,""))</f>
        <v>#VALUE!</v>
      </c>
      <c r="CP72" s="34" t="e">
        <f>IF(CO72&lt;&gt;"",HLOOKUP(COUNT($F72:CO72)+1,$G$4:$EH$8,CP$14,0)*$D72,IF($C72=CP$17,$G$5*$D72,""))</f>
        <v>#VALUE!</v>
      </c>
      <c r="CQ72" s="34" t="e">
        <f>IF(CP72&lt;&gt;"",HLOOKUP(COUNT($F72:CP72)+1,$G$4:$EH$8,CQ$14,0)*$D72,IF($C72=CQ$17,$G$5*$D72,""))</f>
        <v>#VALUE!</v>
      </c>
      <c r="CR72" s="34" t="e">
        <f>IF(CQ72&lt;&gt;"",HLOOKUP(COUNT($F72:CQ72)+1,$G$4:$EH$8,CR$14,0)*$D72,IF($C72=CR$17,$G$5*$D72,""))</f>
        <v>#VALUE!</v>
      </c>
      <c r="CS72" s="34" t="e">
        <f>IF(CR72&lt;&gt;"",HLOOKUP(COUNT($F72:CR72)+1,$G$4:$EH$8,CS$14,0)*$D72,IF($C72=CS$17,$G$5*$D72,""))</f>
        <v>#VALUE!</v>
      </c>
      <c r="CT72" s="34" t="e">
        <f>IF(CS72&lt;&gt;"",HLOOKUP(COUNT($F72:CS72)+1,$G$4:$EH$8,CT$14,0)*$D72,IF($C72=CT$17,$G$5*$D72,""))</f>
        <v>#VALUE!</v>
      </c>
      <c r="CU72" s="34" t="e">
        <f>IF(CT72&lt;&gt;"",HLOOKUP(COUNT($F72:CT72)+1,$G$4:$EH$8,CU$14,0)*$D72,IF($C72=CU$17,$G$5*$D72,""))</f>
        <v>#VALUE!</v>
      </c>
      <c r="CV72" s="34" t="e">
        <f>IF(CU72&lt;&gt;"",HLOOKUP(COUNT($F72:CU72)+1,$G$4:$EH$8,CV$14,0)*$D72,IF($C72=CV$17,$G$5*$D72,""))</f>
        <v>#VALUE!</v>
      </c>
      <c r="CW72" s="34" t="e">
        <f>IF(CV72&lt;&gt;"",HLOOKUP(COUNT($F72:CV72)+1,$G$4:$EH$8,CW$14,0)*$D72,IF($C72=CW$17,$G$5*$D72,""))</f>
        <v>#VALUE!</v>
      </c>
      <c r="CX72" s="34" t="e">
        <f>IF(CW72&lt;&gt;"",HLOOKUP(COUNT($F72:CW72)+1,$G$4:$EH$8,CX$14,0)*$D72,IF($C72=CX$17,$G$5*$D72,""))</f>
        <v>#VALUE!</v>
      </c>
      <c r="CY72" s="34" t="e">
        <f>IF(CX72&lt;&gt;"",HLOOKUP(COUNT($F72:CX72)+1,$G$4:$EH$8,CY$14,0)*$D72,IF($C72=CY$17,$G$5*$D72,""))</f>
        <v>#VALUE!</v>
      </c>
      <c r="CZ72" s="34" t="e">
        <f>IF(CY72&lt;&gt;"",HLOOKUP(COUNT($F72:CY72)+1,$G$4:$EH$8,CZ$14,0)*$D72,IF($C72=CZ$17,$G$5*$D72,""))</f>
        <v>#VALUE!</v>
      </c>
      <c r="DA72" s="34" t="e">
        <f>IF(CZ72&lt;&gt;"",HLOOKUP(COUNT($F72:CZ72)+1,$G$4:$EH$8,DA$14,0)*$D72,IF($C72=DA$17,$G$5*$D72,""))</f>
        <v>#VALUE!</v>
      </c>
      <c r="DB72" s="34" t="e">
        <f>IF(DA72&lt;&gt;"",HLOOKUP(COUNT($F72:DA72)+1,$G$4:$EH$8,DB$14,0)*$D72,IF($C72=DB$17,$G$5*$D72,""))</f>
        <v>#VALUE!</v>
      </c>
      <c r="DC72" s="34" t="e">
        <f>IF(DB72&lt;&gt;"",HLOOKUP(COUNT($F72:DB72)+1,$G$4:$EH$8,DC$14,0)*$D72,IF($C72=DC$17,$G$5*$D72,""))</f>
        <v>#VALUE!</v>
      </c>
      <c r="DD72" s="34" t="e">
        <f>IF(DC72&lt;&gt;"",HLOOKUP(COUNT($F72:DC72)+1,$G$4:$EH$8,DD$14,0)*$D72,IF($C72=DD$17,$G$5*$D72,""))</f>
        <v>#VALUE!</v>
      </c>
      <c r="DE72" s="34" t="e">
        <f>IF(DD72&lt;&gt;"",HLOOKUP(COUNT($F72:DD72)+1,$G$4:$EH$8,DE$14,0)*$D72,IF($C72=DE$17,$G$5*$D72,""))</f>
        <v>#VALUE!</v>
      </c>
      <c r="DF72" s="34" t="e">
        <f>IF(DE72&lt;&gt;"",HLOOKUP(COUNT($F72:DE72)+1,$G$4:$EH$8,DF$14,0)*$D72,IF($C72=DF$17,$G$5*$D72,""))</f>
        <v>#VALUE!</v>
      </c>
      <c r="DG72" s="34" t="e">
        <f>IF(DF72&lt;&gt;"",HLOOKUP(COUNT($F72:DF72)+1,$G$4:$EH$8,DG$14,0)*$D72,IF($C72=DG$17,$G$5*$D72,""))</f>
        <v>#VALUE!</v>
      </c>
      <c r="DH72" s="34" t="e">
        <f>IF(DG72&lt;&gt;"",HLOOKUP(COUNT($F72:DG72)+1,$G$4:$EH$8,DH$14,0)*$D72,IF($C72=DH$17,$G$5*$D72,""))</f>
        <v>#VALUE!</v>
      </c>
      <c r="DI72" s="34" t="e">
        <f>IF(DH72&lt;&gt;"",HLOOKUP(COUNT($F72:DH72)+1,$G$4:$EH$8,DI$14,0)*$D72,IF($C72=DI$17,$G$5*$D72,""))</f>
        <v>#VALUE!</v>
      </c>
      <c r="DJ72" s="34" t="e">
        <f>IF(DI72&lt;&gt;"",HLOOKUP(COUNT($F72:DI72)+1,$G$4:$EH$8,DJ$14,0)*$D72,IF($C72=DJ$17,$G$5*$D72,""))</f>
        <v>#VALUE!</v>
      </c>
      <c r="DK72" s="34" t="e">
        <f>IF(DJ72&lt;&gt;"",HLOOKUP(COUNT($F72:DJ72)+1,$G$4:$EH$8,DK$14,0)*$D72,IF($C72=DK$17,$G$5*$D72,""))</f>
        <v>#VALUE!</v>
      </c>
      <c r="DL72" s="34" t="e">
        <f>IF(DK72&lt;&gt;"",HLOOKUP(COUNT($F72:DK72)+1,$G$4:$EH$8,DL$14,0)*$D72,IF($C72=DL$17,$G$5*$D72,""))</f>
        <v>#VALUE!</v>
      </c>
      <c r="DM72" s="34" t="e">
        <f>IF(DL72&lt;&gt;"",HLOOKUP(COUNT($F72:DL72)+1,$G$4:$EH$8,DM$14,0)*$D72,IF($C72=DM$17,$G$5*$D72,""))</f>
        <v>#VALUE!</v>
      </c>
      <c r="DN72" s="34" t="e">
        <f>IF(DM72&lt;&gt;"",HLOOKUP(COUNT($F72:DM72)+1,$G$4:$EH$8,DN$14,0)*$D72,IF($C72=DN$17,$G$5*$D72,""))</f>
        <v>#VALUE!</v>
      </c>
      <c r="DO72" s="34" t="e">
        <f>IF(DN72&lt;&gt;"",HLOOKUP(COUNT($F72:DN72)+1,$G$4:$EH$8,DO$14,0)*$D72,IF($C72=DO$17,$G$5*$D72,""))</f>
        <v>#VALUE!</v>
      </c>
      <c r="DP72" s="34" t="e">
        <f>IF(DO72&lt;&gt;"",HLOOKUP(COUNT($F72:DO72)+1,$G$4:$EH$8,DP$14,0)*$D72,IF($C72=DP$17,$G$5*$D72,""))</f>
        <v>#VALUE!</v>
      </c>
      <c r="DQ72" s="34" t="e">
        <f>IF(DP72&lt;&gt;"",HLOOKUP(COUNT($F72:DP72)+1,$G$4:$EH$8,DQ$14,0)*$D72,IF($C72=DQ$17,$G$5*$D72,""))</f>
        <v>#VALUE!</v>
      </c>
      <c r="DR72" s="34" t="e">
        <f>IF(DQ72&lt;&gt;"",HLOOKUP(COUNT($F72:DQ72)+1,$G$4:$EH$8,DR$14,0)*$D72,IF($C72=DR$17,$G$5*$D72,""))</f>
        <v>#VALUE!</v>
      </c>
      <c r="DS72" s="34" t="e">
        <f>IF(DR72&lt;&gt;"",HLOOKUP(COUNT($F72:DR72)+1,$G$4:$EH$8,DS$14,0)*$D72,IF($C72=DS$17,$G$5*$D72,""))</f>
        <v>#VALUE!</v>
      </c>
      <c r="DT72" s="34" t="e">
        <f>IF(DS72&lt;&gt;"",HLOOKUP(COUNT($F72:DS72)+1,$G$4:$EH$8,DT$14,0)*$D72,IF($C72=DT$17,$G$5*$D72,""))</f>
        <v>#VALUE!</v>
      </c>
      <c r="DU72" s="34" t="e">
        <f>IF(DT72&lt;&gt;"",HLOOKUP(COUNT($F72:DT72)+1,$G$4:$EH$8,DU$14,0)*$D72,IF($C72=DU$17,$G$5*$D72,""))</f>
        <v>#VALUE!</v>
      </c>
      <c r="DV72" s="34" t="e">
        <f>IF(DU72&lt;&gt;"",HLOOKUP(COUNT($F72:DU72)+1,$G$4:$EH$8,DV$14,0)*$D72,IF($C72=DV$17,$G$5*$D72,""))</f>
        <v>#VALUE!</v>
      </c>
      <c r="DX72" s="34" t="str">
        <f>IF(DW72&lt;&gt;"",HLOOKUP(COUNT($DW72:DW72)+1,$G$4:$CX$8,DX$14,0)*$D72,IF($C72=DX$17,$G$6*$D72,""))</f>
        <v/>
      </c>
      <c r="DY72" s="34" t="str">
        <f>IF(DX72&lt;&gt;"",HLOOKUP(COUNT($DW72:DX72)+1,$G$4:$CX$8,DY$14,0)*$D72,IF($C72=DY$17,$G$6*$D72,""))</f>
        <v/>
      </c>
      <c r="DZ72" s="34" t="str">
        <f>IF(DY72&lt;&gt;"",HLOOKUP(COUNT($DW72:DY72)+1,$G$4:$CX$8,DZ$14,0)*$D72,IF($C72=DZ$17,$G$6*$D72,""))</f>
        <v/>
      </c>
      <c r="EA72" s="34" t="str">
        <f>IF(DZ72&lt;&gt;"",HLOOKUP(COUNT($DW72:DZ72)+1,$G$4:$CX$8,EA$14,0)*$D72,IF($C72=EA$17,$G$6*$D72,""))</f>
        <v/>
      </c>
      <c r="EB72" s="34" t="str">
        <f>IF(EA72&lt;&gt;"",HLOOKUP(COUNT($DW72:EA72)+1,$G$4:$CX$8,EB$14,0)*$D72,IF($C72=EB$17,$G$6*$D72,""))</f>
        <v/>
      </c>
      <c r="EC72" s="34" t="str">
        <f>IF(EB72&lt;&gt;"",HLOOKUP(COUNT($DW72:EB72)+1,$G$4:$CX$8,EC$14,0)*$D72,IF($C72=EC$17,$G$6*$D72,""))</f>
        <v/>
      </c>
      <c r="ED72" s="34" t="str">
        <f>IF(EC72&lt;&gt;"",HLOOKUP(COUNT($DW72:EC72)+1,$G$4:$CX$8,ED$14,0)*$D72,IF($C72=ED$17,$G$6*$D72,""))</f>
        <v/>
      </c>
      <c r="EE72" s="34" t="str">
        <f>IF(ED72&lt;&gt;"",HLOOKUP(COUNT($DW72:ED72)+1,$G$4:$CX$8,EE$14,0)*$D72,IF($C72=EE$17,$G$6*$D72,""))</f>
        <v/>
      </c>
      <c r="EF72" s="34" t="str">
        <f>IF(EE72&lt;&gt;"",HLOOKUP(COUNT($DW72:EE72)+1,$G$4:$CX$8,EF$14,0)*$D72,IF($C72=EF$17,$G$6*$D72,""))</f>
        <v/>
      </c>
      <c r="EG72" s="34" t="str">
        <f>IF(EF72&lt;&gt;"",HLOOKUP(COUNT($DW72:EF72)+1,$G$4:$CX$8,EG$14,0)*$D72,IF($C72=EG$17,$G$6*$D72,""))</f>
        <v/>
      </c>
      <c r="EH72" s="34" t="str">
        <f>IF(EG72&lt;&gt;"",HLOOKUP(COUNT($DW72:EG72)+1,$G$4:$CX$8,EH$14,0)*$D72,IF($C72=EH$17,$G$6*$D72,""))</f>
        <v/>
      </c>
      <c r="EI72" s="34" t="str">
        <f>IF(EH72&lt;&gt;"",HLOOKUP(COUNT($DW72:EH72)+1,$G$4:$CX$8,EI$14,0)*$D72,IF($C72=EI$17,$G$6*$D72,""))</f>
        <v/>
      </c>
      <c r="EJ72" s="34" t="str">
        <f>IF(EI72&lt;&gt;"",HLOOKUP(COUNT($DW72:EI72)+1,$G$4:$CX$8,EJ$14,0)*$D72,IF($C72=EJ$17,$G$6*$D72,""))</f>
        <v/>
      </c>
      <c r="EK72" s="34" t="str">
        <f>IF(EJ72&lt;&gt;"",HLOOKUP(COUNT($DW72:EJ72)+1,$G$4:$CX$8,EK$14,0)*$D72,IF($C72=EK$17,$G$6*$D72,""))</f>
        <v/>
      </c>
      <c r="EL72" s="34" t="str">
        <f>IF(EK72&lt;&gt;"",HLOOKUP(COUNT($DW72:EK72)+1,$G$4:$CX$8,EL$14,0)*$D72,IF($C72=EL$17,$G$6*$D72,""))</f>
        <v/>
      </c>
      <c r="EM72" s="34" t="str">
        <f>IF(EL72&lt;&gt;"",HLOOKUP(COUNT($DW72:EL72)+1,$G$4:$CX$8,EM$14,0)*$D72,IF($C72=EM$17,$G$6*$D72,""))</f>
        <v/>
      </c>
      <c r="EN72" s="34" t="str">
        <f>IF(EM72&lt;&gt;"",HLOOKUP(COUNT($DW72:EM72)+1,$G$4:$CX$8,EN$14,0)*$D72,IF($C72=EN$17,$G$6*$D72,""))</f>
        <v/>
      </c>
      <c r="EO72" s="34" t="str">
        <f>IF(EN72&lt;&gt;"",HLOOKUP(COUNT($DW72:EN72)+1,$G$4:$CX$8,EO$14,0)*$D72,IF($C72=EO$17,$G$6*$D72,""))</f>
        <v/>
      </c>
      <c r="EP72" s="34" t="str">
        <f>IF(EO72&lt;&gt;"",HLOOKUP(COUNT($DW72:EO72)+1,$G$4:$CX$8,EP$14,0)*$D72,IF($C72=EP$17,$G$6*$D72,""))</f>
        <v/>
      </c>
      <c r="EQ72" s="34" t="str">
        <f>IF(EP72&lt;&gt;"",HLOOKUP(COUNT($DW72:EP72)+1,$G$4:$CX$8,EQ$14,0)*$D72,IF($C72=EQ$17,$G$6*$D72,""))</f>
        <v/>
      </c>
      <c r="ER72" s="34" t="str">
        <f>IF(EQ72&lt;&gt;"",HLOOKUP(COUNT($DW72:EQ72)+1,$G$4:$CX$8,ER$14,0)*$D72,IF($C72=ER$17,$G$6*$D72,""))</f>
        <v/>
      </c>
      <c r="ES72" s="34" t="str">
        <f>IF(ER72&lt;&gt;"",HLOOKUP(COUNT($DW72:ER72)+1,$G$4:$CX$8,ES$14,0)*$D72,IF($C72=ES$17,$G$6*$D72,""))</f>
        <v/>
      </c>
      <c r="ET72" s="34" t="str">
        <f>IF(ES72&lt;&gt;"",HLOOKUP(COUNT($DW72:ES72)+1,$G$4:$CX$8,ET$14,0)*$D72,IF($C72=ET$17,$G$6*$D72,""))</f>
        <v/>
      </c>
      <c r="EU72" s="34" t="str">
        <f>IF(ET72&lt;&gt;"",HLOOKUP(COUNT($DW72:ET72)+1,$G$4:$CX$8,EU$14,0)*$D72,IF($C72=EU$17,$G$6*$D72,""))</f>
        <v/>
      </c>
      <c r="EV72" s="34" t="str">
        <f>IF(EU72&lt;&gt;"",HLOOKUP(COUNT($DW72:EU72)+1,$G$4:$CX$8,EV$14,0)*$D72,IF($C72=EV$17,$G$6*$D72,""))</f>
        <v/>
      </c>
      <c r="EW72" s="34" t="str">
        <f>IF(EV72&lt;&gt;"",HLOOKUP(COUNT($DW72:EV72)+1,$G$4:$CX$8,EW$14,0)*$D72,IF($C72=EW$17,$G$6*$D72,""))</f>
        <v/>
      </c>
      <c r="EX72" s="34" t="str">
        <f>IF(EW72&lt;&gt;"",HLOOKUP(COUNT($DW72:EW72)+1,$G$4:$CX$8,EX$14,0)*$D72,IF($C72=EX$17,$G$6*$D72,""))</f>
        <v/>
      </c>
      <c r="EY72" s="34" t="str">
        <f>IF(EX72&lt;&gt;"",HLOOKUP(COUNT($DW72:EX72)+1,$G$4:$CX$8,EY$14,0)*$D72,IF($C72=EY$17,$G$6*$D72,""))</f>
        <v/>
      </c>
      <c r="EZ72" s="34" t="str">
        <f>IF(EY72&lt;&gt;"",HLOOKUP(COUNT($DW72:EY72)+1,$G$4:$CX$8,EZ$14,0)*$D72,IF($C72=EZ$17,$G$6*$D72,""))</f>
        <v/>
      </c>
      <c r="FA72" s="34" t="str">
        <f>IF(EZ72&lt;&gt;"",HLOOKUP(COUNT($DW72:EZ72)+1,$G$4:$CX$8,FA$14,0)*$D72,IF($C72=FA$17,$G$6*$D72,""))</f>
        <v/>
      </c>
      <c r="FB72" s="34" t="str">
        <f>IF(FA72&lt;&gt;"",HLOOKUP(COUNT($DW72:FA72)+1,$G$4:$CX$8,FB$14,0)*$D72,IF($C72=FB$17,$G$6*$D72,""))</f>
        <v/>
      </c>
      <c r="FC72" s="34" t="str">
        <f>IF(FB72&lt;&gt;"",HLOOKUP(COUNT($DW72:FB72)+1,$G$4:$CX$8,FC$14,0)*$D72,IF($C72=FC$17,$G$6*$D72,""))</f>
        <v/>
      </c>
      <c r="FD72" s="34" t="str">
        <f>IF(FC72&lt;&gt;"",HLOOKUP(COUNT($DW72:FC72)+1,$G$4:$CX$8,FD$14,0)*$D72,IF($C72=FD$17,$G$6*$D72,""))</f>
        <v/>
      </c>
      <c r="FE72" s="34" t="str">
        <f>IF(FD72&lt;&gt;"",HLOOKUP(COUNT($DW72:FD72)+1,$G$4:$CX$8,FE$14,0)*$D72,IF($C72=FE$17,$G$6*$D72,""))</f>
        <v/>
      </c>
      <c r="FF72" s="34" t="str">
        <f>IF(FE72&lt;&gt;"",HLOOKUP(COUNT($DW72:FE72)+1,$G$4:$CX$8,FF$14,0)*$D72,IF($C72=FF$17,$G$6*$D72,""))</f>
        <v/>
      </c>
      <c r="FG72" s="34" t="str">
        <f>IF(FF72&lt;&gt;"",HLOOKUP(COUNT($DW72:FF72)+1,$G$4:$CX$8,FG$14,0)*$D72,IF($C72=FG$17,$G$6*$D72,""))</f>
        <v/>
      </c>
      <c r="FH72" s="34" t="str">
        <f>IF(FG72&lt;&gt;"",HLOOKUP(COUNT($DW72:FG72)+1,$G$4:$CX$8,FH$14,0)*$D72,IF($C72=FH$17,$G$6*$D72,""))</f>
        <v/>
      </c>
      <c r="FI72" s="34" t="str">
        <f>IF(FH72&lt;&gt;"",HLOOKUP(COUNT($DW72:FH72)+1,$G$4:$CX$8,FI$14,0)*$D72,IF($C72=FI$17,$G$6*$D72,""))</f>
        <v/>
      </c>
      <c r="FJ72" s="34" t="str">
        <f>IF(FI72&lt;&gt;"",HLOOKUP(COUNT($DW72:FI72)+1,$G$4:$CX$8,FJ$14,0)*$D72,IF($C72=FJ$17,$G$6*$D72,""))</f>
        <v/>
      </c>
      <c r="FK72" s="34" t="str">
        <f>IF(FJ72&lt;&gt;"",HLOOKUP(COUNT($DW72:FJ72)+1,$G$4:$CX$8,FK$14,0)*$D72,IF($C72=FK$17,$G$6*$D72,""))</f>
        <v/>
      </c>
      <c r="FL72" s="34" t="str">
        <f>IF(FK72&lt;&gt;"",HLOOKUP(COUNT($DW72:FK72)+1,$G$4:$CX$8,FL$14,0)*$D72,IF($C72=FL$17,$G$6*$D72,""))</f>
        <v/>
      </c>
      <c r="FM72" s="34" t="str">
        <f>IF(FL72&lt;&gt;"",HLOOKUP(COUNT($DW72:FL72)+1,$G$4:$CX$8,FM$14,0)*$D72,IF($C72=FM$17,$G$6*$D72,""))</f>
        <v/>
      </c>
      <c r="FN72" s="34" t="str">
        <f>IF(FM72&lt;&gt;"",HLOOKUP(COUNT($DW72:FM72)+1,$G$4:$CX$8,FN$14,0)*$D72,IF($C72=FN$17,$G$6*$D72,""))</f>
        <v/>
      </c>
      <c r="FO72" s="34" t="str">
        <f>IF(FN72&lt;&gt;"",HLOOKUP(COUNT($DW72:FN72)+1,$G$4:$CX$8,FO$14,0)*$D72,IF($C72=FO$17,$G$6*$D72,""))</f>
        <v/>
      </c>
      <c r="FP72" s="34" t="str">
        <f>IF(FO72&lt;&gt;"",HLOOKUP(COUNT($DW72:FO72)+1,$G$4:$CX$8,FP$14,0)*$D72,IF($C72=FP$17,$G$6*$D72,""))</f>
        <v/>
      </c>
      <c r="FQ72" s="34" t="str">
        <f>IF(FP72&lt;&gt;"",HLOOKUP(COUNT($DW72:FP72)+1,$G$4:$CX$8,FQ$14,0)*$D72,IF($C72=FQ$17,$G$6*$D72,""))</f>
        <v/>
      </c>
      <c r="FR72" s="34" t="str">
        <f>IF(FQ72&lt;&gt;"",HLOOKUP(COUNT($DW72:FQ72)+1,$G$4:$CX$8,FR$14,0)*$D72,IF($C72=FR$17,$G$6*$D72,""))</f>
        <v/>
      </c>
      <c r="FS72" s="34" t="str">
        <f>IF(FR72&lt;&gt;"",HLOOKUP(COUNT($DW72:FR72)+1,$G$4:$CX$8,FS$14,0)*$D72,IF($C72=FS$17,$G$6*$D72,""))</f>
        <v/>
      </c>
      <c r="FT72" s="34" t="str">
        <f>IF(FS72&lt;&gt;"",HLOOKUP(COUNT($DW72:FS72)+1,$G$4:$CX$8,FT$14,0)*$D72,IF($C72=FT$17,$G$6*$D72,""))</f>
        <v/>
      </c>
      <c r="FU72" s="34" t="str">
        <f>IF(FT72&lt;&gt;"",HLOOKUP(COUNT($DW72:FT72)+1,$G$4:$CX$8,FU$14,0)*$D72,IF($C72=FU$17,$G$6*$D72,""))</f>
        <v/>
      </c>
      <c r="FV72" s="34" t="str">
        <f>IF(FU72&lt;&gt;"",HLOOKUP(COUNT($DW72:FU72)+1,$G$4:$CX$8,FV$14,0)*$D72,IF($C72=FV$17,$G$6*$D72,""))</f>
        <v/>
      </c>
      <c r="FW72" s="34" t="str">
        <f>IF(FV72&lt;&gt;"",HLOOKUP(COUNT($DW72:FV72)+1,$G$4:$CX$8,FW$14,0)*$D72,IF($C72=FW$17,$G$6*$D72,""))</f>
        <v/>
      </c>
      <c r="FX72" s="34" t="str">
        <f>IF(FW72&lt;&gt;"",HLOOKUP(COUNT($DW72:FW72)+1,$G$4:$CX$8,FX$14,0)*$D72,IF($C72=FX$17,$G$6*$D72,""))</f>
        <v/>
      </c>
      <c r="FY72" s="34">
        <f>IF(FX72&lt;&gt;"",HLOOKUP(COUNT($DW72:FX72)+1,$G$4:$CX$8,FY$14,0)*$D72,IF($C72=FY$17,$G$6*$D72,""))</f>
        <v>0</v>
      </c>
      <c r="FZ72" s="34">
        <f>IF(FY72&lt;&gt;"",HLOOKUP(COUNT($DW72:FY72)+1,$G$4:$CX$8,FZ$14,0)*$D72,IF($C72=FZ$17,$G$6*$D72,""))</f>
        <v>7500</v>
      </c>
      <c r="GA72" s="34">
        <f>IF(FZ72&lt;&gt;"",HLOOKUP(COUNT($DW72:FZ72)+1,$G$4:$CX$8,GA$14,0)*$D72,IF($C72=GA$17,$G$6*$D72,""))</f>
        <v>7500</v>
      </c>
      <c r="GB72" s="34">
        <f>IF(GA72&lt;&gt;"",HLOOKUP(COUNT($DW72:GA72)+1,$G$4:$CX$8,GB$14,0)*$D72,IF($C72=GB$17,$G$6*$D72,""))</f>
        <v>7500</v>
      </c>
      <c r="GC72" s="34">
        <f>IF(GB72&lt;&gt;"",HLOOKUP(COUNT($DW72:GB72)+1,$G$4:$CX$8,GC$14,0)*$D72,IF($C72=GC$17,$G$6*$D72,""))</f>
        <v>9048.4582084179765</v>
      </c>
      <c r="GD72" s="34">
        <f>IF(GC72&lt;&gt;"",HLOOKUP(COUNT($DW72:GC72)+1,$G$4:$CX$8,GD$14,0)*$D72,IF($C72=GD$17,$G$6*$D72,""))</f>
        <v>11310.572760522478</v>
      </c>
      <c r="GE72" s="34">
        <f>IF(GD72&lt;&gt;"",HLOOKUP(COUNT($DW72:GD72)+1,$G$4:$CX$8,GE$14,0)*$D72,IF($C72=GE$17,$G$6*$D72,""))</f>
        <v>13572.687312626966</v>
      </c>
      <c r="GF72" s="34">
        <f>IF(GE72&lt;&gt;"",HLOOKUP(COUNT($DW72:GE72)+1,$G$4:$CX$8,GF$14,0)*$D72,IF($C72=GF$17,$G$6*$D72,""))</f>
        <v>15744.31728264728</v>
      </c>
      <c r="GG72" s="34">
        <f>IF(GF72&lt;&gt;"",HLOOKUP(COUNT($DW72:GF72)+1,$G$4:$CX$8,GG$14,0)*$D72,IF($C72=GG$17,$G$6*$D72,""))</f>
        <v>17948.521702217906</v>
      </c>
      <c r="GH72" s="34">
        <f>IF(GG72&lt;&gt;"",HLOOKUP(COUNT($DW72:GG72)+1,$G$4:$CX$8,GH$14,0)*$D72,IF($C72=GH$17,$G$6*$D72,""))</f>
        <v>20281.829523506218</v>
      </c>
      <c r="GI72" s="34">
        <f>IF(GH72&lt;&gt;"",HLOOKUP(COUNT($DW72:GH72)+1,$G$4:$CX$8,GI$14,0)*$D72,IF($C72=GI$17,$G$6*$D72,""))</f>
        <v>22512.830771091903</v>
      </c>
      <c r="GJ72" s="34">
        <f>IF(GI72&lt;&gt;"",HLOOKUP(COUNT($DW72:GI72)+1,$G$4:$CX$8,GJ$14,0)*$D72,IF($C72=GJ$17,$G$6*$D72,""))</f>
        <v>24764.113848201101</v>
      </c>
      <c r="GK72" s="34">
        <f>IF(GJ72&lt;&gt;"",HLOOKUP(COUNT($DW72:GJ72)+1,$G$4:$CX$8,GK$14,0)*$D72,IF($C72=GK$17,$G$6*$D72,""))</f>
        <v>18573.085386150833</v>
      </c>
      <c r="GL72" s="34">
        <f>IF(GK72&lt;&gt;"",HLOOKUP(COUNT($DW72:GK72)+1,$G$4:$CX$8,GL$14,0)*$D72,IF($C72=GL$17,$G$6*$D72,""))</f>
        <v>17644.431116843283</v>
      </c>
      <c r="GM72" s="34">
        <f>IF(GL72&lt;&gt;"",HLOOKUP(COUNT($DW72:GL72)+1,$G$4:$CX$8,GM$14,0)*$D72,IF($C72=GM$17,$G$6*$D72,""))</f>
        <v>19408.874228527617</v>
      </c>
      <c r="GN72" s="34">
        <f>IF(GM72&lt;&gt;"",HLOOKUP(COUNT($DW72:GM72)+1,$G$4:$CX$8,GN$14,0)*$D72,IF($C72=GN$17,$G$6*$D72,""))</f>
        <v>21349.761651380388</v>
      </c>
      <c r="GO72" s="34">
        <f>IF(GN72&lt;&gt;"",HLOOKUP(COUNT($DW72:GN72)+1,$G$4:$CX$8,GO$14,0)*$D72,IF($C72=GO$17,$G$6*$D72,""))</f>
        <v>23484.73781651842</v>
      </c>
      <c r="GP72" s="34">
        <f>IF(GO72&lt;&gt;"",HLOOKUP(COUNT($DW72:GO72)+1,$G$4:$CX$8,GP$14,0)*$D72,IF($C72=GP$17,$G$6*$D72,""))</f>
        <v>25833.211598170259</v>
      </c>
      <c r="GQ72" s="34">
        <f>IF(GP72&lt;&gt;"",HLOOKUP(COUNT($DW72:GP72)+1,$G$4:$CX$8,GQ$14,0)*$D72,IF($C72=GQ$17,$G$6*$D72,""))</f>
        <v>24541.551018261736</v>
      </c>
      <c r="GR72" s="34">
        <f>IF(GQ72&lt;&gt;"",HLOOKUP(COUNT($DW72:GQ72)+1,$G$4:$CX$8,GR$14,0)*$D72,IF($C72=GR$17,$G$6*$D72,""))</f>
        <v>23314.473467348653</v>
      </c>
      <c r="GS72" s="34">
        <f>IF(GR72&lt;&gt;"",HLOOKUP(COUNT($DW72:GR72)+1,$G$4:$CX$8,GS$14,0)*$D72,IF($C72=GS$17,$G$6*$D72,""))</f>
        <v>24946.486610063057</v>
      </c>
      <c r="GT72" s="34">
        <f>IF(GS72&lt;&gt;"",HLOOKUP(COUNT($DW72:GS72)+1,$G$4:$CX$8,GT$14,0)*$D72,IF($C72=GT$17,$G$6*$D72,""))</f>
        <v>26692.740672767472</v>
      </c>
      <c r="GU72" s="34">
        <f>IF(GT72&lt;&gt;"",HLOOKUP(COUNT($DW72:GT72)+1,$G$4:$CX$8,GU$14,0)*$D72,IF($C72=GU$17,$G$6*$D72,""))</f>
        <v>28561.232519861194</v>
      </c>
      <c r="GV72" s="34">
        <f>IF(GU72&lt;&gt;"",HLOOKUP(COUNT($DW72:GU72)+1,$G$4:$CX$8,GV$14,0)*$D72,IF($C72=GV$17,$G$6*$D72,""))</f>
        <v>31417.355771847309</v>
      </c>
      <c r="GW72" s="34">
        <f>IF(GV72&lt;&gt;"",HLOOKUP(COUNT($DW72:GV72)+1,$G$4:$CX$8,GW$14,0)*$D72,IF($C72=GW$17,$G$6*$D72,""))</f>
        <v>26704.75240607022</v>
      </c>
      <c r="GX72" s="34">
        <f>IF(GW72&lt;&gt;"",HLOOKUP(COUNT($DW72:GW72)+1,$G$4:$CX$8,GX$14,0)*$D72,IF($C72=GX$17,$G$6*$D72,""))</f>
        <v>25369.514785766714</v>
      </c>
      <c r="GY72" s="34">
        <f>IF(GX72&lt;&gt;"",HLOOKUP(COUNT($DW72:GX72)+1,$G$4:$CX$8,GY$14,0)*$D72,IF($C72=GY$17,$G$6*$D72,""))</f>
        <v>26637.990525055047</v>
      </c>
      <c r="GZ72" s="34">
        <f>IF(GY72&lt;&gt;"",HLOOKUP(COUNT($DW72:GY72)+1,$G$4:$CX$8,GZ$14,0)*$D72,IF($C72=GZ$17,$G$6*$D72,""))</f>
        <v>27969.890051307804</v>
      </c>
      <c r="HA72" s="34">
        <f>IF(GZ72&lt;&gt;"",HLOOKUP(COUNT($DW72:GZ72)+1,$G$4:$CX$8,HA$14,0)*$D72,IF($C72=HA$17,$G$6*$D72,""))</f>
        <v>29368.38455387318</v>
      </c>
      <c r="HB72" s="34">
        <f>IF(HA72&lt;&gt;"",HLOOKUP(COUNT($DW72:HA72)+1,$G$4:$CX$8,HB$14,0)*$D72,IF($C72=HB$17,$G$6*$D72,""))</f>
        <v>31424.171472644306</v>
      </c>
      <c r="HC72" s="34">
        <f>IF(HB72&lt;&gt;"",HLOOKUP(COUNT($DW72:HB72)+1,$G$4:$CX$8,HC$14,0)*$D72,IF($C72=HC$17,$G$6*$D72,""))</f>
        <v>28281.754325379879</v>
      </c>
      <c r="HD72" s="34">
        <f>IF(HC72&lt;&gt;"",HLOOKUP(COUNT($DW72:HC72)+1,$G$4:$CX$8,HD$14,0)*$D72,IF($C72=HD$17,$G$6*$D72,""))</f>
        <v>25453.578892841902</v>
      </c>
      <c r="HE72" s="34">
        <f>IF(HD72&lt;&gt;"",HLOOKUP(COUNT($DW72:HD72)+1,$G$4:$CX$8,HE$14,0)*$D72,IF($C72=HE$17,$G$6*$D72,""))</f>
        <v>27235.329415340824</v>
      </c>
      <c r="HF72" s="34">
        <f>IF(HE72&lt;&gt;"",HLOOKUP(COUNT($DW72:HE72)+1,$G$4:$CX$8,HF$14,0)*$D72,IF($C72=HF$17,$G$6*$D72,""))</f>
        <v>29141.802474414675</v>
      </c>
      <c r="HG72" s="34">
        <f>IF(HF72&lt;&gt;"",HLOOKUP(COUNT($DW72:HF72)+1,$G$4:$CX$8,HG$14,0)*$D72,IF($C72=HG$17,$G$6*$D72,""))</f>
        <v>31181.728647623713</v>
      </c>
      <c r="HH72" s="34">
        <f>IF(HG72&lt;&gt;"",HLOOKUP(COUNT($DW72:HG72)+1,$G$4:$CX$8,HH$14,0)*$D72,IF($C72=HH$17,$G$6*$D72,""))</f>
        <v>33676.266939433612</v>
      </c>
      <c r="HI72" s="34">
        <f>IF(HH72&lt;&gt;"",HLOOKUP(COUNT($DW72:HH72)+1,$G$4:$CX$8,HI$14,0)*$D72,IF($C72=HI$17,$G$6*$D72,""))</f>
        <v>28961.589567912906</v>
      </c>
      <c r="HJ72" s="34">
        <f>IF(HI72&lt;&gt;"",HLOOKUP(COUNT($DW72:HI72)+1,$G$4:$CX$8,HJ$14,0)*$D72,IF($C72=HJ$17,$G$6*$D72,""))</f>
        <v>27513.510089517258</v>
      </c>
      <c r="HK72" s="34">
        <f>IF(HJ72&lt;&gt;"",HLOOKUP(COUNT($DW72:HJ72)+1,$G$4:$CX$8,HK$14,0)*$D72,IF($C72=HK$17,$G$6*$D72,""))</f>
        <v>28889.18559399313</v>
      </c>
      <c r="HL72" s="34">
        <f>IF(HK72&lt;&gt;"",HLOOKUP(COUNT($DW72:HK72)+1,$G$4:$CX$8,HL$14,0)*$D72,IF($C72=HL$17,$G$6*$D72,""))</f>
        <v>30333.644873692774</v>
      </c>
      <c r="HM72" s="34">
        <f>IF(HL72&lt;&gt;"",HLOOKUP(COUNT($DW72:HL72)+1,$G$4:$CX$8,HM$14,0)*$D72,IF($C72=HM$17,$G$6*$D72,""))</f>
        <v>31850.327117377412</v>
      </c>
      <c r="HN72" s="34">
        <f>IF(HM72&lt;&gt;"",HLOOKUP(COUNT($DW72:HM72)+1,$G$4:$CX$8,HN$14,0)*$D72,IF($C72=HN$17,$G$6*$D72,""))</f>
        <v>34079.850015593824</v>
      </c>
      <c r="HO72" s="34">
        <f>IF(HN72&lt;&gt;"",HLOOKUP(COUNT($DW72:HN72)+1,$G$4:$CX$8,HO$14,0)*$D72,IF($C72=HO$17,$G$6*$D72,""))</f>
        <v>30671.865014034454</v>
      </c>
      <c r="HP72" s="34">
        <f>IF(HO72&lt;&gt;"",HLOOKUP(COUNT($DW72:HO72)+1,$G$4:$CX$8,HP$14,0)*$D72,IF($C72=HP$17,$G$6*$D72,""))</f>
        <v>27604.678512631006</v>
      </c>
      <c r="HQ72" s="34">
        <f>IF(HP72&lt;&gt;"",HLOOKUP(COUNT($DW72:HP72)+1,$G$4:$CX$8,HQ$14,0)*$D72,IF($C72=HQ$17,$G$6*$D72,""))</f>
        <v>29537.006008515182</v>
      </c>
      <c r="HR72" s="34">
        <f>IF(HQ72&lt;&gt;"",HLOOKUP(COUNT($DW72:HQ72)+1,$G$4:$CX$8,HR$14,0)*$D72,IF($C72=HR$17,$G$6*$D72,""))</f>
        <v>31604.59642911124</v>
      </c>
      <c r="HS72" s="34">
        <f>IF(HR72&lt;&gt;"",HLOOKUP(COUNT($DW72:HR72)+1,$G$4:$CX$8,HS$14,0)*$D72,IF($C72=HS$17,$G$6*$D72,""))</f>
        <v>33816.918179149026</v>
      </c>
      <c r="HT72" s="34">
        <f>IF(HS72&lt;&gt;"",HLOOKUP(COUNT($DW72:HS72)+1,$G$4:$CX$8,HT$14,0)*$D72,IF($C72=HT$17,$G$6*$D72,""))</f>
        <v>36522.271633480945</v>
      </c>
      <c r="HU72" s="34">
        <f>IF(HT72&lt;&gt;"",HLOOKUP(COUNT($DW72:HT72)+1,$G$4:$CX$8,HU$14,0)*$D72,IF($C72=HU$17,$G$6*$D72,""))</f>
        <v>31774.376321128417</v>
      </c>
      <c r="HV72" s="34">
        <f>IF(HU72&lt;&gt;"",HLOOKUP(COUNT($DW72:HU72)+1,$G$4:$CX$8,HV$14,0)*$D72,IF($C72=HV$17,$G$6*$D72,""))</f>
        <v>30185.657505072006</v>
      </c>
      <c r="HW72" s="34">
        <f>IF(HV72&lt;&gt;"",HLOOKUP(COUNT($DW72:HV72)+1,$G$4:$CX$8,HW$14,0)*$D72,IF($C72=HW$17,$G$6*$D72,""))</f>
        <v>31694.940380325599</v>
      </c>
      <c r="HX72" s="34">
        <f>IF(HW72&lt;&gt;"",HLOOKUP(COUNT($DW72:HW72)+1,$G$4:$CX$8,HX$14,0)*$D72,IF($C72=HX$17,$G$6*$D72,""))</f>
        <v>33279.687399341885</v>
      </c>
      <c r="HY72" s="34">
        <f>IF(HX72&lt;&gt;"",HLOOKUP(COUNT($DW72:HX72)+1,$G$4:$CX$8,HY$14,0)*$D72,IF($C72=HY$17,$G$6*$D72,""))</f>
        <v>34943.671769308989</v>
      </c>
      <c r="HZ72" s="34">
        <f>IF(HY72&lt;&gt;"",HLOOKUP(COUNT($DW72:HY72)+1,$G$4:$CX$8,HZ$14,0)*$D72,IF($C72=HZ$17,$G$6*$D72,""))</f>
        <v>37389.728793160604</v>
      </c>
      <c r="IA72" s="34">
        <f>IF(HZ72&lt;&gt;"",HLOOKUP(COUNT($DW72:HZ72)+1,$G$4:$CX$8,IA$14,0)*$D72,IF($C72=IA$17,$G$6*$D72,""))</f>
        <v>33650.755913844543</v>
      </c>
      <c r="IB72" s="34">
        <f>IF(IA72&lt;&gt;"",HLOOKUP(COUNT($DW72:IA72)+1,$G$4:$CX$8,IB$14,0)*$D72,IF($C72=IB$17,$G$6*$D72,""))</f>
        <v>30285.680322460095</v>
      </c>
      <c r="IC72" s="34">
        <f>IF(IB72&lt;&gt;"",HLOOKUP(COUNT($DW72:IB72)+1,$G$4:$CX$8,IC$14,0)*$D72,IF($C72=IC$17,$G$6*$D72,""))</f>
        <v>32405.677945032297</v>
      </c>
      <c r="ID72" s="34">
        <f>IF(IC72&lt;&gt;"",HLOOKUP(COUNT($DW72:IC72)+1,$G$4:$CX$8,ID$14,0)*$D72,IF($C72=ID$17,$G$6*$D72,""))</f>
        <v>34674.075401184564</v>
      </c>
      <c r="IE72" s="34">
        <f>IF(ID72&lt;&gt;"",HLOOKUP(COUNT($DW72:ID72)+1,$G$4:$CX$8,IE$14,0)*$D72,IF($C72=IE$17,$G$6*$D72,""))</f>
        <v>37101.260679267478</v>
      </c>
      <c r="IF72" s="34">
        <f>IF(IE72&lt;&gt;"",HLOOKUP(COUNT($DW72:IE72)+1,$G$4:$CX$8,IF$14,0)*$D72,IF($C72=IF$17,$G$6*$D72,""))</f>
        <v>40069.36153360887</v>
      </c>
      <c r="IG72" s="34">
        <f>IF(IF72&lt;&gt;"",HLOOKUP(COUNT($DW72:IF72)+1,$G$4:$CX$8,IG$14,0)*$D72,IF($C72=IG$17,$G$6*$D72,""))</f>
        <v>26078.945912591145</v>
      </c>
      <c r="IH72" s="34">
        <f>IF(IG72&lt;&gt;"",HLOOKUP(COUNT($DW72:IG72)+1,$G$4:$CX$8,IH$14,0)*$D72,IF($C72=IH$17,$G$6*$D72,""))</f>
        <v>26078.945912591145</v>
      </c>
      <c r="II72" s="34">
        <f>IF(IH72&lt;&gt;"",HLOOKUP(COUNT($DW72:IH72)+1,$G$4:$CX$8,II$14,0)*$D72,IF($C72=II$17,$G$6*$D72,""))</f>
        <v>26078.945912591145</v>
      </c>
      <c r="IJ72" s="34">
        <f>IF(II72&lt;&gt;"",HLOOKUP(COUNT($DW72:II72)+1,$G$4:$CX$8,IJ$14,0)*$D72,IF($C72=IJ$17,$G$6*$D72,""))</f>
        <v>26078.945912591145</v>
      </c>
      <c r="IK72" s="34">
        <f>IF(IJ72&lt;&gt;"",HLOOKUP(COUNT($DW72:IJ72)+1,$G$4:$CX$8,IK$14,0)*$D72,IF($C72=IK$17,$G$6*$D72,""))</f>
        <v>26078.945912591145</v>
      </c>
      <c r="IL72" s="34">
        <f>IF(IK72&lt;&gt;"",HLOOKUP(COUNT($DW72:IK72)+1,$G$4:$CX$8,IL$14,0)*$D72,IF($C72=IL$17,$G$6*$D72,""))</f>
        <v>26078.945912591145</v>
      </c>
      <c r="IM72" s="34">
        <f>IF(IL72&lt;&gt;"",HLOOKUP(COUNT($DW72:IL72)+1,$G$4:$CX$8,IM$14,0)*$D72,IF($C72=IM$17,$G$6*$D72,""))</f>
        <v>26078.945912591145</v>
      </c>
      <c r="IO72" s="34" t="str">
        <f>IF(IN72&lt;&gt;"",HLOOKUP(COUNT($IN72:IN72)+1,$G$4:$EH$8,IO$14,0)*$D72,IF($C72=IO$17,$G$7*$D72,""))</f>
        <v/>
      </c>
      <c r="IP72" s="34" t="str">
        <f>IF(IO72&lt;&gt;"",HLOOKUP(COUNT($IN72:IO72)+1,$G$4:$EH$8,IP$14,0)*$D72,IF($C72=IP$17,$G$7*$D72,""))</f>
        <v/>
      </c>
      <c r="IQ72" s="34" t="str">
        <f>IF(IP72&lt;&gt;"",HLOOKUP(COUNT($IN72:IP72)+1,$G$4:$EH$8,IQ$14,0)*$D72,IF($C72=IQ$17,$G$7*$D72,""))</f>
        <v/>
      </c>
      <c r="IR72" s="34" t="str">
        <f>IF(IQ72&lt;&gt;"",HLOOKUP(COUNT($IN72:IQ72)+1,$G$4:$EH$8,IR$14,0)*$D72,IF($C72=IR$17,$G$7*$D72,""))</f>
        <v/>
      </c>
      <c r="IS72" s="34" t="str">
        <f>IF(IR72&lt;&gt;"",HLOOKUP(COUNT($IN72:IR72)+1,$G$4:$EH$8,IS$14,0)*$D72,IF($C72=IS$17,$G$7*$D72,""))</f>
        <v/>
      </c>
      <c r="IT72" s="34" t="str">
        <f>IF(IS72&lt;&gt;"",HLOOKUP(COUNT($IN72:IS72)+1,$G$4:$EH$8,IT$14,0)*$D72,IF($C72=IT$17,$G$7*$D72,""))</f>
        <v/>
      </c>
      <c r="IU72" s="34" t="str">
        <f>IF(IT72&lt;&gt;"",HLOOKUP(COUNT($IN72:IT72)+1,$G$4:$EH$8,IU$14,0)*$D72,IF($C72=IU$17,$G$7*$D72,""))</f>
        <v/>
      </c>
      <c r="IV72" s="34" t="str">
        <f>IF(IU72&lt;&gt;"",HLOOKUP(COUNT($IN72:IU72)+1,$G$4:$EH$8,IV$14,0)*$D72,IF($C72=IV$17,$G$7*$D72,""))</f>
        <v/>
      </c>
      <c r="IW72" s="34" t="str">
        <f>IF(IV72&lt;&gt;"",HLOOKUP(COUNT($IN72:IV72)+1,$G$4:$EH$8,IW$14,0)*$D72,IF($C72=IW$17,$G$7*$D72,""))</f>
        <v/>
      </c>
      <c r="IX72" s="34" t="str">
        <f>IF(IW72&lt;&gt;"",HLOOKUP(COUNT($IN72:IW72)+1,$G$4:$EH$8,IX$14,0)*$D72,IF($C72=IX$17,$G$7*$D72,""))</f>
        <v/>
      </c>
      <c r="IY72" s="34" t="str">
        <f>IF(IX72&lt;&gt;"",HLOOKUP(COUNT($IN72:IX72)+1,$G$4:$EH$8,IY$14,0)*$D72,IF($C72=IY$17,$G$7*$D72,""))</f>
        <v/>
      </c>
      <c r="IZ72" s="34" t="str">
        <f>IF(IY72&lt;&gt;"",HLOOKUP(COUNT($IN72:IY72)+1,$G$4:$EH$8,IZ$14,0)*$D72,IF($C72=IZ$17,$G$7*$D72,""))</f>
        <v/>
      </c>
      <c r="JA72" s="34" t="str">
        <f>IF(IZ72&lt;&gt;"",HLOOKUP(COUNT($IN72:IZ72)+1,$G$4:$EH$8,JA$14,0)*$D72,IF($C72=JA$17,$G$7*$D72,""))</f>
        <v/>
      </c>
      <c r="JB72" s="34" t="str">
        <f>IF(JA72&lt;&gt;"",HLOOKUP(COUNT($IN72:JA72)+1,$G$4:$EH$8,JB$14,0)*$D72,IF($C72=JB$17,$G$7*$D72,""))</f>
        <v/>
      </c>
      <c r="JC72" s="34" t="str">
        <f>IF(JB72&lt;&gt;"",HLOOKUP(COUNT($IN72:JB72)+1,$G$4:$EH$8,JC$14,0)*$D72,IF($C72=JC$17,$G$7*$D72,""))</f>
        <v/>
      </c>
      <c r="JD72" s="34" t="str">
        <f>IF(JC72&lt;&gt;"",HLOOKUP(COUNT($IN72:JC72)+1,$G$4:$EH$8,JD$14,0)*$D72,IF($C72=JD$17,$G$7*$D72,""))</f>
        <v/>
      </c>
      <c r="JE72" s="34" t="str">
        <f>IF(JD72&lt;&gt;"",HLOOKUP(COUNT($IN72:JD72)+1,$G$4:$EH$8,JE$14,0)*$D72,IF($C72=JE$17,$G$7*$D72,""))</f>
        <v/>
      </c>
      <c r="JF72" s="34" t="str">
        <f>IF(JE72&lt;&gt;"",HLOOKUP(COUNT($IN72:JE72)+1,$G$4:$EH$8,JF$14,0)*$D72,IF($C72=JF$17,$G$7*$D72,""))</f>
        <v/>
      </c>
      <c r="JG72" s="34" t="str">
        <f>IF(JF72&lt;&gt;"",HLOOKUP(COUNT($IN72:JF72)+1,$G$4:$EH$8,JG$14,0)*$D72,IF($C72=JG$17,$G$7*$D72,""))</f>
        <v/>
      </c>
      <c r="JH72" s="34" t="str">
        <f>IF(JG72&lt;&gt;"",HLOOKUP(COUNT($IN72:JG72)+1,$G$4:$EH$8,JH$14,0)*$D72,IF($C72=JH$17,$G$7*$D72,""))</f>
        <v/>
      </c>
      <c r="JI72" s="34" t="str">
        <f>IF(JH72&lt;&gt;"",HLOOKUP(COUNT($IN72:JH72)+1,$G$4:$EH$8,JI$14,0)*$D72,IF($C72=JI$17,$G$7*$D72,""))</f>
        <v/>
      </c>
      <c r="JJ72" s="34" t="str">
        <f>IF(JI72&lt;&gt;"",HLOOKUP(COUNT($IN72:JI72)+1,$G$4:$EH$8,JJ$14,0)*$D72,IF($C72=JJ$17,$G$7*$D72,""))</f>
        <v/>
      </c>
      <c r="JK72" s="34" t="str">
        <f>IF(JJ72&lt;&gt;"",HLOOKUP(COUNT($IN72:JJ72)+1,$G$4:$EH$8,JK$14,0)*$D72,IF($C72=JK$17,$G$7*$D72,""))</f>
        <v/>
      </c>
      <c r="JL72" s="34" t="str">
        <f>IF(JK72&lt;&gt;"",HLOOKUP(COUNT($IN72:JK72)+1,$G$4:$EH$8,JL$14,0)*$D72,IF($C72=JL$17,$G$7*$D72,""))</f>
        <v/>
      </c>
      <c r="JM72" s="34" t="str">
        <f>IF(JL72&lt;&gt;"",HLOOKUP(COUNT($IN72:JL72)+1,$G$4:$EH$8,JM$14,0)*$D72,IF($C72=JM$17,$G$7*$D72,""))</f>
        <v/>
      </c>
      <c r="JN72" s="34" t="str">
        <f>IF(JM72&lt;&gt;"",HLOOKUP(COUNT($IN72:JM72)+1,$G$4:$EH$8,JN$14,0)*$D72,IF($C72=JN$17,$G$7*$D72,""))</f>
        <v/>
      </c>
      <c r="JO72" s="34" t="str">
        <f>IF(JN72&lt;&gt;"",HLOOKUP(COUNT($IN72:JN72)+1,$G$4:$EH$8,JO$14,0)*$D72,IF($C72=JO$17,$G$7*$D72,""))</f>
        <v/>
      </c>
      <c r="JP72" s="34" t="str">
        <f>IF(JO72&lt;&gt;"",HLOOKUP(COUNT($IN72:JO72)+1,$G$4:$EH$8,JP$14,0)*$D72,IF($C72=JP$17,$G$7*$D72,""))</f>
        <v/>
      </c>
      <c r="JQ72" s="34" t="str">
        <f>IF(JP72&lt;&gt;"",HLOOKUP(COUNT($IN72:JP72)+1,$G$4:$EH$8,JQ$14,0)*$D72,IF($C72=JQ$17,$G$7*$D72,""))</f>
        <v/>
      </c>
      <c r="JR72" s="34" t="str">
        <f>IF(JQ72&lt;&gt;"",HLOOKUP(COUNT($IN72:JQ72)+1,$G$4:$EH$8,JR$14,0)*$D72,IF($C72=JR$17,$G$7*$D72,""))</f>
        <v/>
      </c>
      <c r="JS72" s="34" t="str">
        <f>IF(JR72&lt;&gt;"",HLOOKUP(COUNT($IN72:JR72)+1,$G$4:$EH$8,JS$14,0)*$D72,IF($C72=JS$17,$G$7*$D72,""))</f>
        <v/>
      </c>
      <c r="JT72" s="34" t="str">
        <f>IF(JS72&lt;&gt;"",HLOOKUP(COUNT($IN72:JS72)+1,$G$4:$EH$8,JT$14,0)*$D72,IF($C72=JT$17,$G$7*$D72,""))</f>
        <v/>
      </c>
      <c r="JU72" s="34" t="str">
        <f>IF(JT72&lt;&gt;"",HLOOKUP(COUNT($IN72:JT72)+1,$G$4:$EH$8,JU$14,0)*$D72,IF($C72=JU$17,$G$7*$D72,""))</f>
        <v/>
      </c>
      <c r="JV72" s="34" t="str">
        <f>IF(JU72&lt;&gt;"",HLOOKUP(COUNT($IN72:JU72)+1,$G$4:$EH$8,JV$14,0)*$D72,IF($C72=JV$17,$G$7*$D72,""))</f>
        <v/>
      </c>
      <c r="JW72" s="34" t="str">
        <f>IF(JV72&lt;&gt;"",HLOOKUP(COUNT($IN72:JV72)+1,$G$4:$EH$8,JW$14,0)*$D72,IF($C72=JW$17,$G$7*$D72,""))</f>
        <v/>
      </c>
      <c r="JX72" s="34" t="str">
        <f>IF(JW72&lt;&gt;"",HLOOKUP(COUNT($IN72:JW72)+1,$G$4:$EH$8,JX$14,0)*$D72,IF($C72=JX$17,$G$7*$D72,""))</f>
        <v/>
      </c>
      <c r="JY72" s="34" t="str">
        <f>IF(JX72&lt;&gt;"",HLOOKUP(COUNT($IN72:JX72)+1,$G$4:$EH$8,JY$14,0)*$D72,IF($C72=JY$17,$G$7*$D72,""))</f>
        <v/>
      </c>
      <c r="JZ72" s="34" t="str">
        <f>IF(JY72&lt;&gt;"",HLOOKUP(COUNT($IN72:JY72)+1,$G$4:$EH$8,JZ$14,0)*$D72,IF($C72=JZ$17,$G$7*$D72,""))</f>
        <v/>
      </c>
      <c r="KA72" s="34" t="str">
        <f>IF(JZ72&lt;&gt;"",HLOOKUP(COUNT($IN72:JZ72)+1,$G$4:$EH$8,KA$14,0)*$D72,IF($C72=KA$17,$G$7*$D72,""))</f>
        <v/>
      </c>
      <c r="KB72" s="34" t="str">
        <f>IF(KA72&lt;&gt;"",HLOOKUP(COUNT($IN72:KA72)+1,$G$4:$EH$8,KB$14,0)*$D72,IF($C72=KB$17,$G$7*$D72,""))</f>
        <v/>
      </c>
      <c r="KC72" s="34" t="str">
        <f>IF(KB72&lt;&gt;"",HLOOKUP(COUNT($IN72:KB72)+1,$G$4:$EH$8,KC$14,0)*$D72,IF($C72=KC$17,$G$7*$D72,""))</f>
        <v/>
      </c>
      <c r="KD72" s="34" t="str">
        <f>IF(KC72&lt;&gt;"",HLOOKUP(COUNT($IN72:KC72)+1,$G$4:$EH$8,KD$14,0)*$D72,IF($C72=KD$17,$G$7*$D72,""))</f>
        <v/>
      </c>
      <c r="KE72" s="34" t="str">
        <f>IF(KD72&lt;&gt;"",HLOOKUP(COUNT($IN72:KD72)+1,$G$4:$EH$8,KE$14,0)*$D72,IF($C72=KE$17,$G$7*$D72,""))</f>
        <v/>
      </c>
      <c r="KF72" s="34" t="str">
        <f>IF(KE72&lt;&gt;"",HLOOKUP(COUNT($IN72:KE72)+1,$G$4:$EH$8,KF$14,0)*$D72,IF($C72=KF$17,$G$7*$D72,""))</f>
        <v/>
      </c>
      <c r="KG72" s="34" t="str">
        <f>IF(KF72&lt;&gt;"",HLOOKUP(COUNT($IN72:KF72)+1,$G$4:$EH$8,KG$14,0)*$D72,IF($C72=KG$17,$G$7*$D72,""))</f>
        <v/>
      </c>
      <c r="KH72" s="34" t="str">
        <f>IF(KG72&lt;&gt;"",HLOOKUP(COUNT($IN72:KG72)+1,$G$4:$EH$8,KH$14,0)*$D72,IF($C72=KH$17,$G$7*$D72,""))</f>
        <v/>
      </c>
      <c r="KI72" s="34" t="str">
        <f>IF(KH72&lt;&gt;"",HLOOKUP(COUNT($IN72:KH72)+1,$G$4:$EH$8,KI$14,0)*$D72,IF($C72=KI$17,$G$7*$D72,""))</f>
        <v/>
      </c>
      <c r="KJ72" s="34" t="str">
        <f>IF(KI72&lt;&gt;"",HLOOKUP(COUNT($IN72:KI72)+1,$G$4:$EH$8,KJ$14,0)*$D72,IF($C72=KJ$17,$G$7*$D72,""))</f>
        <v/>
      </c>
      <c r="KK72" s="34" t="str">
        <f>IF(KJ72&lt;&gt;"",HLOOKUP(COUNT($IN72:KJ72)+1,$G$4:$EH$8,KK$14,0)*$D72,IF($C72=KK$17,$G$7*$D72,""))</f>
        <v/>
      </c>
      <c r="KL72" s="34" t="str">
        <f>IF(KK72&lt;&gt;"",HLOOKUP(COUNT($IN72:KK72)+1,$G$4:$EH$8,KL$14,0)*$D72,IF($C72=KL$17,$G$7*$D72,""))</f>
        <v/>
      </c>
      <c r="KM72" s="34" t="str">
        <f>IF(KL72&lt;&gt;"",HLOOKUP(COUNT($IN72:KL72)+1,$G$4:$EH$8,KM$14,0)*$D72,IF($C72=KM$17,$G$7*$D72,""))</f>
        <v/>
      </c>
      <c r="KN72" s="34" t="str">
        <f>IF(KM72&lt;&gt;"",HLOOKUP(COUNT($IN72:KM72)+1,$G$4:$EH$8,KN$14,0)*$D72,IF($C72=KN$17,$G$7*$D72,""))</f>
        <v/>
      </c>
      <c r="KO72" s="34" t="str">
        <f>IF(KN72&lt;&gt;"",HLOOKUP(COUNT($IN72:KN72)+1,$G$4:$EH$8,KO$14,0)*$D72,IF($C72=KO$17,$G$7*$D72,""))</f>
        <v/>
      </c>
      <c r="KP72" s="34">
        <f>IF(KO72&lt;&gt;"",HLOOKUP(COUNT($IN72:KO72)+1,$G$4:$EH$8,KP$14,0)*$D72,IF($C72=KP$17,$G$7*$D72,""))</f>
        <v>0</v>
      </c>
      <c r="KQ72" s="34">
        <f>IF(KP72&lt;&gt;"",HLOOKUP(COUNT($IN72:KP72)+1,$G$4:$EH$8,KQ$14,0)*$D72,IF($C72=KQ$17,$G$7*$D72,""))</f>
        <v>3750</v>
      </c>
      <c r="KR72" s="34">
        <f>IF(KQ72&lt;&gt;"",HLOOKUP(COUNT($IN72:KQ72)+1,$G$4:$EH$8,KR$14,0)*$D72,IF($C72=KR$17,$G$7*$D72,""))</f>
        <v>3750</v>
      </c>
      <c r="KS72" s="34">
        <f>IF(KR72&lt;&gt;"",HLOOKUP(COUNT($IN72:KR72)+1,$G$4:$EH$8,KS$14,0)*$D72,IF($C72=KS$17,$G$7*$D72,""))</f>
        <v>3750</v>
      </c>
      <c r="KT72" s="34">
        <f>IF(KS72&lt;&gt;"",HLOOKUP(COUNT($IN72:KS72)+1,$G$4:$EH$8,KT$14,0)*$D72,IF($C72=KT$17,$G$7*$D72,""))</f>
        <v>3750</v>
      </c>
      <c r="KU72" s="34">
        <f>IF(KT72&lt;&gt;"",HLOOKUP(COUNT($IN72:KT72)+1,$G$4:$EH$8,KU$14,0)*$D72,IF($C72=KU$17,$G$7*$D72,""))</f>
        <v>3770.1909201741591</v>
      </c>
      <c r="KV72" s="34">
        <f>IF(KU72&lt;&gt;"",HLOOKUP(COUNT($IN72:KU72)+1,$G$4:$EH$8,KV$14,0)*$D72,IF($C72=KV$17,$G$7*$D72,""))</f>
        <v>4524.2291042089882</v>
      </c>
      <c r="KW72" s="34">
        <f>IF(KV72&lt;&gt;"",HLOOKUP(COUNT($IN72:KV72)+1,$G$4:$EH$8,KW$14,0)*$D72,IF($C72=KW$17,$G$7*$D72,""))</f>
        <v>5248.1057608824267</v>
      </c>
      <c r="KX72" s="34">
        <f>IF(KW72&lt;&gt;"",HLOOKUP(COUNT($IN72:KW72)+1,$G$4:$EH$8,KX$14,0)*$D72,IF($C72=KX$17,$G$7*$D72,""))</f>
        <v>5982.8405674059686</v>
      </c>
      <c r="KY72" s="34">
        <f>IF(KX72&lt;&gt;"",HLOOKUP(COUNT($IN72:KX72)+1,$G$4:$EH$8,KY$14,0)*$D72,IF($C72=KY$17,$G$7*$D72,""))</f>
        <v>6760.6098411687399</v>
      </c>
      <c r="KZ72" s="34">
        <f>IF(KY72&lt;&gt;"",HLOOKUP(COUNT($IN72:KY72)+1,$G$4:$EH$8,KZ$14,0)*$D72,IF($C72=KZ$17,$G$7*$D72,""))</f>
        <v>7504.2769236973027</v>
      </c>
      <c r="LA72" s="34">
        <f>IF(KZ72&lt;&gt;"",HLOOKUP(COUNT($IN72:KZ72)+1,$G$4:$EH$8,LA$14,0)*$D72,IF($C72=LA$17,$G$7*$D72,""))</f>
        <v>8254.7046160670325</v>
      </c>
      <c r="LB72" s="34">
        <f>IF(LA72&lt;&gt;"",HLOOKUP(COUNT($IN72:LA72)+1,$G$4:$EH$8,LB$14,0)*$D72,IF($C72=LB$17,$G$7*$D72,""))</f>
        <v>6191.0284620502789</v>
      </c>
      <c r="LC72" s="34">
        <f>IF(LB72&lt;&gt;"",HLOOKUP(COUNT($IN72:LB72)+1,$G$4:$EH$8,LC$14,0)*$D72,IF($C72=LC$17,$G$7*$D72,""))</f>
        <v>5881.4770389477608</v>
      </c>
      <c r="LD72" s="34">
        <f>IF(LC72&lt;&gt;"",HLOOKUP(COUNT($IN72:LC72)+1,$G$4:$EH$8,LD$14,0)*$D72,IF($C72=LD$17,$G$7*$D72,""))</f>
        <v>6469.6247428425395</v>
      </c>
      <c r="LE72" s="34">
        <f>IF(LD72&lt;&gt;"",HLOOKUP(COUNT($IN72:LD72)+1,$G$4:$EH$8,LE$14,0)*$D72,IF($C72=LE$17,$G$7*$D72,""))</f>
        <v>7116.5872171267965</v>
      </c>
      <c r="LF72" s="34">
        <f>IF(LE72&lt;&gt;"",HLOOKUP(COUNT($IN72:LE72)+1,$G$4:$EH$8,LF$14,0)*$D72,IF($C72=LF$17,$G$7*$D72,""))</f>
        <v>7828.2459388394727</v>
      </c>
      <c r="LG72" s="34">
        <f>IF(LF72&lt;&gt;"",HLOOKUP(COUNT($IN72:LF72)+1,$G$4:$EH$8,LG$14,0)*$D72,IF($C72=LG$17,$G$7*$D72,""))</f>
        <v>8611.0705327234209</v>
      </c>
      <c r="LH72" s="34">
        <f>IF(LG72&lt;&gt;"",HLOOKUP(COUNT($IN72:LG72)+1,$G$4:$EH$8,LH$14,0)*$D72,IF($C72=LH$17,$G$7*$D72,""))</f>
        <v>8180.517006087246</v>
      </c>
      <c r="LI72" s="34">
        <f>IF(LH72&lt;&gt;"",HLOOKUP(COUNT($IN72:LH72)+1,$G$4:$EH$8,LI$14,0)*$D72,IF($C72=LI$17,$G$7*$D72,""))</f>
        <v>7771.4911557828855</v>
      </c>
      <c r="LJ72" s="34">
        <f>IF(LI72&lt;&gt;"",HLOOKUP(COUNT($IN72:LI72)+1,$G$4:$EH$8,LJ$14,0)*$D72,IF($C72=LJ$17,$G$7*$D72,""))</f>
        <v>8315.4955366876875</v>
      </c>
      <c r="LK72" s="34">
        <f>IF(LJ72&lt;&gt;"",HLOOKUP(COUNT($IN72:LJ72)+1,$G$4:$EH$8,LK$14,0)*$D72,IF($C72=LK$17,$G$7*$D72,""))</f>
        <v>8897.5802242558239</v>
      </c>
      <c r="LL72" s="34">
        <f>IF(LK72&lt;&gt;"",HLOOKUP(COUNT($IN72:LK72)+1,$G$4:$EH$8,LL$14,0)*$D72,IF($C72=LL$17,$G$7*$D72,""))</f>
        <v>9520.4108399537326</v>
      </c>
      <c r="LM72" s="34">
        <f>IF(LL72&lt;&gt;"",HLOOKUP(COUNT($IN72:LL72)+1,$G$4:$EH$8,LM$14,0)*$D72,IF($C72=LM$17,$G$7*$D72,""))</f>
        <v>10472.451923949104</v>
      </c>
      <c r="LN72" s="34">
        <f>IF(LM72&lt;&gt;"",HLOOKUP(COUNT($IN72:LM72)+1,$G$4:$EH$8,LN$14,0)*$D72,IF($C72=LN$17,$G$7*$D72,""))</f>
        <v>8901.5841353567412</v>
      </c>
      <c r="LO72" s="34">
        <f>IF(LN72&lt;&gt;"",HLOOKUP(COUNT($IN72:LN72)+1,$G$4:$EH$8,LO$14,0)*$D72,IF($C72=LO$17,$G$7*$D72,""))</f>
        <v>8456.5049285889054</v>
      </c>
      <c r="LP72" s="34">
        <f>IF(LO72&lt;&gt;"",HLOOKUP(COUNT($IN72:LO72)+1,$G$4:$EH$8,LP$14,0)*$D72,IF($C72=LP$17,$G$7*$D72,""))</f>
        <v>8879.3301750183509</v>
      </c>
      <c r="LQ72" s="34">
        <f>IF(LP72&lt;&gt;"",HLOOKUP(COUNT($IN72:LP72)+1,$G$4:$EH$8,LQ$14,0)*$D72,IF($C72=LQ$17,$G$7*$D72,""))</f>
        <v>9323.2966837692693</v>
      </c>
      <c r="LR72" s="34">
        <f>IF(LQ72&lt;&gt;"",HLOOKUP(COUNT($IN72:LQ72)+1,$G$4:$EH$8,LR$14,0)*$D72,IF($C72=LR$17,$G$7*$D72,""))</f>
        <v>9789.4615179577268</v>
      </c>
      <c r="LS72" s="34">
        <f>IF(LR72&lt;&gt;"",HLOOKUP(COUNT($IN72:LR72)+1,$G$4:$EH$8,LS$14,0)*$D72,IF($C72=LS$17,$G$7*$D72,""))</f>
        <v>10474.723824214771</v>
      </c>
      <c r="LT72" s="34">
        <f>IF(LS72&lt;&gt;"",HLOOKUP(COUNT($IN72:LS72)+1,$G$4:$EH$8,LT$14,0)*$D72,IF($C72=LT$17,$G$7*$D72,""))</f>
        <v>9427.2514417932944</v>
      </c>
      <c r="LU72" s="34">
        <f>IF(LT72&lt;&gt;"",HLOOKUP(COUNT($IN72:LT72)+1,$G$4:$EH$8,LU$14,0)*$D72,IF($C72=LU$17,$G$7*$D72,""))</f>
        <v>8484.5262976139675</v>
      </c>
      <c r="LV72" s="34">
        <f>IF(LU72&lt;&gt;"",HLOOKUP(COUNT($IN72:LU72)+1,$G$4:$EH$8,LV$14,0)*$D72,IF($C72=LV$17,$G$7*$D72,""))</f>
        <v>9078.4431384469426</v>
      </c>
      <c r="LW72" s="34">
        <f>IF(LV72&lt;&gt;"",HLOOKUP(COUNT($IN72:LV72)+1,$G$4:$EH$8,LW$14,0)*$D72,IF($C72=LW$17,$G$7*$D72,""))</f>
        <v>9713.934158138225</v>
      </c>
      <c r="LX72" s="34">
        <f>IF(LW72&lt;&gt;"",HLOOKUP(COUNT($IN72:LW72)+1,$G$4:$EH$8,LX$14,0)*$D72,IF($C72=LX$17,$G$7*$D72,""))</f>
        <v>10393.909549207907</v>
      </c>
      <c r="LY72" s="34">
        <f>IF(LX72&lt;&gt;"",HLOOKUP(COUNT($IN72:LX72)+1,$G$4:$EH$8,LY$14,0)*$D72,IF($C72=LY$17,$G$7*$D72,""))</f>
        <v>11225.422313144538</v>
      </c>
      <c r="LZ72" s="34">
        <f>IF(LY72&lt;&gt;"",HLOOKUP(COUNT($IN72:LY72)+1,$G$4:$EH$8,LZ$14,0)*$D72,IF($C72=LZ$17,$G$7*$D72,""))</f>
        <v>9653.8631893043039</v>
      </c>
      <c r="MA72" s="34">
        <f>IF(LZ72&lt;&gt;"",HLOOKUP(COUNT($IN72:LZ72)+1,$G$4:$EH$8,MA$14,0)*$D72,IF($C72=MA$17,$G$7*$D72,""))</f>
        <v>9171.1700298390861</v>
      </c>
      <c r="MB72" s="34">
        <f>IF(MA72&lt;&gt;"",HLOOKUP(COUNT($IN72:MA72)+1,$G$4:$EH$8,MB$14,0)*$D72,IF($C72=MB$17,$G$7*$D72,""))</f>
        <v>9629.728531331044</v>
      </c>
      <c r="MC72" s="34">
        <f>IF(MB72&lt;&gt;"",HLOOKUP(COUNT($IN72:MB72)+1,$G$4:$EH$8,MC$14,0)*$D72,IF($C72=MC$17,$G$7*$D72,""))</f>
        <v>10111.214957897593</v>
      </c>
      <c r="MD72" s="34">
        <f>IF(MC72&lt;&gt;"",HLOOKUP(COUNT($IN72:MC72)+1,$G$4:$EH$8,MD$14,0)*$D72,IF($C72=MD$17,$G$7*$D72,""))</f>
        <v>10616.775705792472</v>
      </c>
      <c r="ME72" s="34">
        <f>IF(MD72&lt;&gt;"",HLOOKUP(COUNT($IN72:MD72)+1,$G$4:$EH$8,ME$14,0)*$D72,IF($C72=ME$17,$G$7*$D72,""))</f>
        <v>11359.950005197943</v>
      </c>
      <c r="MF72" s="34">
        <f>IF(ME72&lt;&gt;"",HLOOKUP(COUNT($IN72:ME72)+1,$G$4:$EH$8,MF$14,0)*$D72,IF($C72=MF$17,$G$7*$D72,""))</f>
        <v>10223.955004678153</v>
      </c>
      <c r="MG72" s="34">
        <f>IF(MF72&lt;&gt;"",HLOOKUP(COUNT($IN72:MF72)+1,$G$4:$EH$8,MG$14,0)*$D72,IF($C72=MG$17,$G$7*$D72,""))</f>
        <v>9201.5595042103359</v>
      </c>
      <c r="MH72" s="34">
        <f>IF(MG72&lt;&gt;"",HLOOKUP(COUNT($IN72:MG72)+1,$G$4:$EH$8,MH$14,0)*$D72,IF($C72=MH$17,$G$7*$D72,""))</f>
        <v>9845.6686695050612</v>
      </c>
      <c r="MI72" s="34">
        <f>IF(MH72&lt;&gt;"",HLOOKUP(COUNT($IN72:MH72)+1,$G$4:$EH$8,MI$14,0)*$D72,IF($C72=MI$17,$G$7*$D72,""))</f>
        <v>10534.865476370414</v>
      </c>
      <c r="MJ72" s="34">
        <f>IF(MI72&lt;&gt;"",HLOOKUP(COUNT($IN72:MI72)+1,$G$4:$EH$8,MJ$14,0)*$D72,IF($C72=MJ$17,$G$7*$D72,""))</f>
        <v>11272.306059716342</v>
      </c>
      <c r="MK72" s="34">
        <f>IF(MJ72&lt;&gt;"",HLOOKUP(COUNT($IN72:MJ72)+1,$G$4:$EH$8,MK$14,0)*$D72,IF($C72=MK$17,$G$7*$D72,""))</f>
        <v>12174.090544493649</v>
      </c>
      <c r="ML72" s="34">
        <f>IF(MK72&lt;&gt;"",HLOOKUP(COUNT($IN72:MK72)+1,$G$4:$EH$8,ML$14,0)*$D72,IF($C72=ML$17,$G$7*$D72,""))</f>
        <v>10591.458773709473</v>
      </c>
      <c r="MM72" s="34">
        <f>IF(ML72&lt;&gt;"",HLOOKUP(COUNT($IN72:ML72)+1,$G$4:$EH$8,MM$14,0)*$D72,IF($C72=MM$17,$G$7*$D72,""))</f>
        <v>10061.885835024003</v>
      </c>
      <c r="MN72" s="34">
        <f>IF(MM72&lt;&gt;"",HLOOKUP(COUNT($IN72:MM72)+1,$G$4:$EH$8,MN$14,0)*$D72,IF($C72=MN$17,$G$7*$D72,""))</f>
        <v>10564.980126775201</v>
      </c>
      <c r="MO72" s="34">
        <f>IF(MN72&lt;&gt;"",HLOOKUP(COUNT($IN72:MN72)+1,$G$4:$EH$8,MO$14,0)*$D72,IF($C72=MO$17,$G$7*$D72,""))</f>
        <v>11093.229133113962</v>
      </c>
      <c r="MP72" s="34">
        <f>IF(MO72&lt;&gt;"",HLOOKUP(COUNT($IN72:MO72)+1,$G$4:$EH$8,MP$14,0)*$D72,IF($C72=MP$17,$G$7*$D72,""))</f>
        <v>11647.890589769664</v>
      </c>
      <c r="MQ72" s="34">
        <f>IF(MP72&lt;&gt;"",HLOOKUP(COUNT($IN72:MP72)+1,$G$4:$EH$8,MQ$14,0)*$D72,IF($C72=MQ$17,$G$7*$D72,""))</f>
        <v>12463.242931053535</v>
      </c>
      <c r="MR72" s="34">
        <f>IF(MQ72&lt;&gt;"",HLOOKUP(COUNT($IN72:MQ72)+1,$G$4:$EH$8,MR$14,0)*$D72,IF($C72=MR$17,$G$7*$D72,""))</f>
        <v>11216.918637948182</v>
      </c>
      <c r="MS72" s="34">
        <f>IF(MR72&lt;&gt;"",HLOOKUP(COUNT($IN72:MR72)+1,$G$4:$EH$8,MS$14,0)*$D72,IF($C72=MS$17,$G$7*$D72,""))</f>
        <v>10095.226774153365</v>
      </c>
      <c r="MT72" s="34">
        <f>IF(MS72&lt;&gt;"",HLOOKUP(COUNT($IN72:MS72)+1,$G$4:$EH$8,MT$14,0)*$D72,IF($C72=MT$17,$G$7*$D72,""))</f>
        <v>10801.892648344101</v>
      </c>
      <c r="MU72" s="34">
        <f>IF(MT72&lt;&gt;"",HLOOKUP(COUNT($IN72:MT72)+1,$G$4:$EH$8,MU$14,0)*$D72,IF($C72=MU$17,$G$7*$D72,""))</f>
        <v>11558.025133728188</v>
      </c>
      <c r="MV72" s="34">
        <f>IF(MU72&lt;&gt;"",HLOOKUP(COUNT($IN72:MU72)+1,$G$4:$EH$8,MV$14,0)*$D72,IF($C72=MV$17,$G$7*$D72,""))</f>
        <v>12367.086893089161</v>
      </c>
      <c r="MW72" s="34">
        <f>IF(MV72&lt;&gt;"",HLOOKUP(COUNT($IN72:MV72)+1,$G$4:$EH$8,MW$14,0)*$D72,IF($C72=MW$17,$G$7*$D72,""))</f>
        <v>13356.45384453629</v>
      </c>
      <c r="MX72" s="34">
        <f>IF(MW72&lt;&gt;"",HLOOKUP(COUNT($IN72:MW72)+1,$G$4:$EH$8,MX$14,0)*$D72,IF($C72=MX$17,$G$7*$D72,""))</f>
        <v>8767.7127585947237</v>
      </c>
      <c r="MY72" s="34">
        <f>IF(MX72&lt;&gt;"",HLOOKUP(COUNT($IN72:MX72)+1,$G$4:$EH$8,MY$14,0)*$D72,IF($C72=MY$17,$G$7*$D72,""))</f>
        <v>8767.7127585947237</v>
      </c>
      <c r="MZ72" s="34">
        <f>IF(MY72&lt;&gt;"",HLOOKUP(COUNT($IN72:MY72)+1,$G$4:$EH$8,MZ$14,0)*$D72,IF($C72=MZ$17,$G$7*$D72,""))</f>
        <v>8767.7127585947237</v>
      </c>
      <c r="NA72" s="34">
        <f>IF(MZ72&lt;&gt;"",HLOOKUP(COUNT($IN72:MZ72)+1,$G$4:$EH$8,NA$14,0)*$D72,IF($C72=NA$17,$G$7*$D72,""))</f>
        <v>8767.7127585947237</v>
      </c>
      <c r="NB72" s="34">
        <f>IF(NA72&lt;&gt;"",HLOOKUP(COUNT($IN72:NA72)+1,$G$4:$EH$8,NB$14,0)*$D72,IF($C72=NB$17,$G$7*$D72,""))</f>
        <v>8767.7127585947237</v>
      </c>
      <c r="NC72" s="34">
        <f>IF(NB72&lt;&gt;"",HLOOKUP(COUNT($IN72:NB72)+1,$G$4:$EH$8,NC$14,0)*$D72,IF($C72=NC$17,$G$7*$D72,""))</f>
        <v>8767.7127585947237</v>
      </c>
      <c r="ND72" s="34">
        <f>IF(NC72&lt;&gt;"",HLOOKUP(COUNT($IN72:NC72)+1,$G$4:$EH$8,ND$14,0)*$D72,IF($C72=ND$17,$G$7*$D72,""))</f>
        <v>8767.7127585947237</v>
      </c>
      <c r="NF72" s="34" t="str">
        <f>IF(NE72&lt;&gt;"",HLOOKUP(COUNT($NE72:NE72)+1,$G$4:$EH$8,NF$14,0)*$D72,IF($C72=NF$17,$G$8*$D72,""))</f>
        <v/>
      </c>
      <c r="NG72" s="34" t="str">
        <f>IF(NF72&lt;&gt;"",HLOOKUP(COUNT($NE72:NF72)+1,$G$4:$EH$8,NG$14,0)*$D72,IF($C72=NG$17,$G$8*$D72,""))</f>
        <v/>
      </c>
      <c r="NH72" s="34" t="str">
        <f>IF(NG72&lt;&gt;"",HLOOKUP(COUNT($NE72:NG72)+1,$G$4:$EH$8,NH$14,0)*$D72,IF($C72=NH$17,$G$8*$D72,""))</f>
        <v/>
      </c>
      <c r="NI72" s="34" t="str">
        <f>IF(NH72&lt;&gt;"",HLOOKUP(COUNT($NE72:NH72)+1,$G$4:$EH$8,NI$14,0)*$D72,IF($C72=NI$17,$G$8*$D72,""))</f>
        <v/>
      </c>
      <c r="NJ72" s="34" t="str">
        <f>IF(NI72&lt;&gt;"",HLOOKUP(COUNT($NE72:NI72)+1,$G$4:$EH$8,NJ$14,0)*$D72,IF($C72=NJ$17,$G$8*$D72,""))</f>
        <v/>
      </c>
      <c r="NK72" s="34" t="str">
        <f>IF(NJ72&lt;&gt;"",HLOOKUP(COUNT($NE72:NJ72)+1,$G$4:$EH$8,NK$14,0)*$D72,IF($C72=NK$17,$G$8*$D72,""))</f>
        <v/>
      </c>
      <c r="NL72" s="34" t="str">
        <f>IF(NK72&lt;&gt;"",HLOOKUP(COUNT($NE72:NK72)+1,$G$4:$EH$8,NL$14,0)*$D72,IF($C72=NL$17,$G$8*$D72,""))</f>
        <v/>
      </c>
      <c r="NM72" s="34" t="str">
        <f>IF(NL72&lt;&gt;"",HLOOKUP(COUNT($NE72:NL72)+1,$G$4:$EH$8,NM$14,0)*$D72,IF($C72=NM$17,$G$8*$D72,""))</f>
        <v/>
      </c>
      <c r="NN72" s="34" t="str">
        <f>IF(NM72&lt;&gt;"",HLOOKUP(COUNT($NE72:NM72)+1,$G$4:$EH$8,NN$14,0)*$D72,IF($C72=NN$17,$G$8*$D72,""))</f>
        <v/>
      </c>
      <c r="NO72" s="34" t="str">
        <f>IF(NN72&lt;&gt;"",HLOOKUP(COUNT($NE72:NN72)+1,$G$4:$EH$8,NO$14,0)*$D72,IF($C72=NO$17,$G$8*$D72,""))</f>
        <v/>
      </c>
      <c r="NP72" s="34" t="str">
        <f>IF(NO72&lt;&gt;"",HLOOKUP(COUNT($NE72:NO72)+1,$G$4:$EH$8,NP$14,0)*$D72,IF($C72=NP$17,$G$8*$D72,""))</f>
        <v/>
      </c>
      <c r="NQ72" s="34" t="str">
        <f>IF(NP72&lt;&gt;"",HLOOKUP(COUNT($NE72:NP72)+1,$G$4:$EH$8,NQ$14,0)*$D72,IF($C72=NQ$17,$G$8*$D72,""))</f>
        <v/>
      </c>
      <c r="NR72" s="34" t="str">
        <f>IF(NQ72&lt;&gt;"",HLOOKUP(COUNT($NE72:NQ72)+1,$G$4:$EH$8,NR$14,0)*$D72,IF($C72=NR$17,$G$8*$D72,""))</f>
        <v/>
      </c>
      <c r="NS72" s="34" t="str">
        <f>IF(NR72&lt;&gt;"",HLOOKUP(COUNT($NE72:NR72)+1,$G$4:$EH$8,NS$14,0)*$D72,IF($C72=NS$17,$G$8*$D72,""))</f>
        <v/>
      </c>
      <c r="NT72" s="34" t="str">
        <f>IF(NS72&lt;&gt;"",HLOOKUP(COUNT($NE72:NS72)+1,$G$4:$EH$8,NT$14,0)*$D72,IF($C72=NT$17,$G$8*$D72,""))</f>
        <v/>
      </c>
      <c r="NU72" s="34" t="str">
        <f>IF(NT72&lt;&gt;"",HLOOKUP(COUNT($NE72:NT72)+1,$G$4:$EH$8,NU$14,0)*$D72,IF($C72=NU$17,$G$8*$D72,""))</f>
        <v/>
      </c>
      <c r="NV72" s="34" t="str">
        <f>IF(NU72&lt;&gt;"",HLOOKUP(COUNT($NE72:NU72)+1,$G$4:$EH$8,NV$14,0)*$D72,IF($C72=NV$17,$G$8*$D72,""))</f>
        <v/>
      </c>
      <c r="NW72" s="34" t="str">
        <f>IF(NV72&lt;&gt;"",HLOOKUP(COUNT($NE72:NV72)+1,$G$4:$EH$8,NW$14,0)*$D72,IF($C72=NW$17,$G$8*$D72,""))</f>
        <v/>
      </c>
      <c r="NX72" s="34" t="str">
        <f>IF(NW72&lt;&gt;"",HLOOKUP(COUNT($NE72:NW72)+1,$G$4:$EH$8,NX$14,0)*$D72,IF($C72=NX$17,$G$8*$D72,""))</f>
        <v/>
      </c>
      <c r="NY72" s="34" t="str">
        <f>IF(NX72&lt;&gt;"",HLOOKUP(COUNT($NE72:NX72)+1,$G$4:$EH$8,NY$14,0)*$D72,IF($C72=NY$17,$G$8*$D72,""))</f>
        <v/>
      </c>
      <c r="NZ72" s="34" t="str">
        <f>IF(NY72&lt;&gt;"",HLOOKUP(COUNT($NE72:NY72)+1,$G$4:$EH$8,NZ$14,0)*$D72,IF($C72=NZ$17,$G$8*$D72,""))</f>
        <v/>
      </c>
      <c r="OA72" s="34" t="str">
        <f>IF(NZ72&lt;&gt;"",HLOOKUP(COUNT($NE72:NZ72)+1,$G$4:$EH$8,OA$14,0)*$D72,IF($C72=OA$17,$G$8*$D72,""))</f>
        <v/>
      </c>
      <c r="OB72" s="34" t="str">
        <f>IF(OA72&lt;&gt;"",HLOOKUP(COUNT($NE72:OA72)+1,$G$4:$EH$8,OB$14,0)*$D72,IF($C72=OB$17,$G$8*$D72,""))</f>
        <v/>
      </c>
      <c r="OC72" s="34" t="str">
        <f>IF(OB72&lt;&gt;"",HLOOKUP(COUNT($NE72:OB72)+1,$G$4:$EH$8,OC$14,0)*$D72,IF($C72=OC$17,$G$8*$D72,""))</f>
        <v/>
      </c>
      <c r="OD72" s="34" t="str">
        <f>IF(OC72&lt;&gt;"",HLOOKUP(COUNT($NE72:OC72)+1,$G$4:$EH$8,OD$14,0)*$D72,IF($C72=OD$17,$G$8*$D72,""))</f>
        <v/>
      </c>
      <c r="OE72" s="34" t="str">
        <f>IF(OD72&lt;&gt;"",HLOOKUP(COUNT($NE72:OD72)+1,$G$4:$EH$8,OE$14,0)*$D72,IF($C72=OE$17,$G$8*$D72,""))</f>
        <v/>
      </c>
      <c r="OF72" s="34" t="str">
        <f>IF(OE72&lt;&gt;"",HLOOKUP(COUNT($NE72:OE72)+1,$G$4:$EH$8,OF$14,0)*$D72,IF($C72=OF$17,$G$8*$D72,""))</f>
        <v/>
      </c>
      <c r="OG72" s="34" t="str">
        <f>IF(OF72&lt;&gt;"",HLOOKUP(COUNT($NE72:OF72)+1,$G$4:$EH$8,OG$14,0)*$D72,IF($C72=OG$17,$G$8*$D72,""))</f>
        <v/>
      </c>
      <c r="OH72" s="34" t="str">
        <f>IF(OG72&lt;&gt;"",HLOOKUP(COUNT($NE72:OG72)+1,$G$4:$EH$8,OH$14,0)*$D72,IF($C72=OH$17,$G$8*$D72,""))</f>
        <v/>
      </c>
      <c r="OI72" s="34" t="str">
        <f>IF(OH72&lt;&gt;"",HLOOKUP(COUNT($NE72:OH72)+1,$G$4:$EH$8,OI$14,0)*$D72,IF($C72=OI$17,$G$8*$D72,""))</f>
        <v/>
      </c>
      <c r="OJ72" s="34" t="str">
        <f>IF(OI72&lt;&gt;"",HLOOKUP(COUNT($NE72:OI72)+1,$G$4:$EH$8,OJ$14,0)*$D72,IF($C72=OJ$17,$G$8*$D72,""))</f>
        <v/>
      </c>
      <c r="OK72" s="34" t="str">
        <f>IF(OJ72&lt;&gt;"",HLOOKUP(COUNT($NE72:OJ72)+1,$G$4:$EH$8,OK$14,0)*$D72,IF($C72=OK$17,$G$8*$D72,""))</f>
        <v/>
      </c>
      <c r="OL72" s="34" t="str">
        <f>IF(OK72&lt;&gt;"",HLOOKUP(COUNT($NE72:OK72)+1,$G$4:$EH$8,OL$14,0)*$D72,IF($C72=OL$17,$G$8*$D72,""))</f>
        <v/>
      </c>
      <c r="OM72" s="34" t="str">
        <f>IF(OL72&lt;&gt;"",HLOOKUP(COUNT($NE72:OL72)+1,$G$4:$EH$8,OM$14,0)*$D72,IF($C72=OM$17,$G$8*$D72,""))</f>
        <v/>
      </c>
      <c r="ON72" s="34" t="str">
        <f>IF(OM72&lt;&gt;"",HLOOKUP(COUNT($NE72:OM72)+1,$G$4:$EH$8,ON$14,0)*$D72,IF($C72=ON$17,$G$8*$D72,""))</f>
        <v/>
      </c>
      <c r="OO72" s="34" t="str">
        <f>IF(ON72&lt;&gt;"",HLOOKUP(COUNT($NE72:ON72)+1,$G$4:$EH$8,OO$14,0)*$D72,IF($C72=OO$17,$G$8*$D72,""))</f>
        <v/>
      </c>
      <c r="OP72" s="34" t="str">
        <f>IF(OO72&lt;&gt;"",HLOOKUP(COUNT($NE72:OO72)+1,$G$4:$EH$8,OP$14,0)*$D72,IF($C72=OP$17,$G$8*$D72,""))</f>
        <v/>
      </c>
      <c r="OQ72" s="34" t="str">
        <f>IF(OP72&lt;&gt;"",HLOOKUP(COUNT($NE72:OP72)+1,$G$4:$EH$8,OQ$14,0)*$D72,IF($C72=OQ$17,$G$8*$D72,""))</f>
        <v/>
      </c>
      <c r="OR72" s="34" t="str">
        <f>IF(OQ72&lt;&gt;"",HLOOKUP(COUNT($NE72:OQ72)+1,$G$4:$EH$8,OR$14,0)*$D72,IF($C72=OR$17,$G$8*$D72,""))</f>
        <v/>
      </c>
      <c r="OS72" s="34" t="str">
        <f>IF(OR72&lt;&gt;"",HLOOKUP(COUNT($NE72:OR72)+1,$G$4:$EH$8,OS$14,0)*$D72,IF($C72=OS$17,$G$8*$D72,""))</f>
        <v/>
      </c>
      <c r="OT72" s="34" t="str">
        <f>IF(OS72&lt;&gt;"",HLOOKUP(COUNT($NE72:OS72)+1,$G$4:$EH$8,OT$14,0)*$D72,IF($C72=OT$17,$G$8*$D72,""))</f>
        <v/>
      </c>
      <c r="OU72" s="34" t="str">
        <f>IF(OT72&lt;&gt;"",HLOOKUP(COUNT($NE72:OT72)+1,$G$4:$EH$8,OU$14,0)*$D72,IF($C72=OU$17,$G$8*$D72,""))</f>
        <v/>
      </c>
      <c r="OV72" s="34" t="str">
        <f>IF(OU72&lt;&gt;"",HLOOKUP(COUNT($NE72:OU72)+1,$G$4:$EH$8,OV$14,0)*$D72,IF($C72=OV$17,$G$8*$D72,""))</f>
        <v/>
      </c>
      <c r="OW72" s="34" t="str">
        <f>IF(OV72&lt;&gt;"",HLOOKUP(COUNT($NE72:OV72)+1,$G$4:$EH$8,OW$14,0)*$D72,IF($C72=OW$17,$G$8*$D72,""))</f>
        <v/>
      </c>
      <c r="OX72" s="34" t="str">
        <f>IF(OW72&lt;&gt;"",HLOOKUP(COUNT($NE72:OW72)+1,$G$4:$EH$8,OX$14,0)*$D72,IF($C72=OX$17,$G$8*$D72,""))</f>
        <v/>
      </c>
      <c r="OY72" s="34" t="str">
        <f>IF(OX72&lt;&gt;"",HLOOKUP(COUNT($NE72:OX72)+1,$G$4:$EH$8,OY$14,0)*$D72,IF($C72=OY$17,$G$8*$D72,""))</f>
        <v/>
      </c>
      <c r="OZ72" s="34" t="str">
        <f>IF(OY72&lt;&gt;"",HLOOKUP(COUNT($NE72:OY72)+1,$G$4:$EH$8,OZ$14,0)*$D72,IF($C72=OZ$17,$G$8*$D72,""))</f>
        <v/>
      </c>
      <c r="PA72" s="34" t="str">
        <f>IF(OZ72&lt;&gt;"",HLOOKUP(COUNT($NE72:OZ72)+1,$G$4:$EH$8,PA$14,0)*$D72,IF($C72=PA$17,$G$8*$D72,""))</f>
        <v/>
      </c>
      <c r="PB72" s="34" t="str">
        <f>IF(PA72&lt;&gt;"",HLOOKUP(COUNT($NE72:PA72)+1,$G$4:$EH$8,PB$14,0)*$D72,IF($C72=PB$17,$G$8*$D72,""))</f>
        <v/>
      </c>
      <c r="PC72" s="34" t="str">
        <f>IF(PB72&lt;&gt;"",HLOOKUP(COUNT($NE72:PB72)+1,$G$4:$EH$8,PC$14,0)*$D72,IF($C72=PC$17,$G$8*$D72,""))</f>
        <v/>
      </c>
      <c r="PD72" s="34" t="str">
        <f>IF(PC72&lt;&gt;"",HLOOKUP(COUNT($NE72:PC72)+1,$G$4:$EH$8,PD$14,0)*$D72,IF($C72=PD$17,$G$8*$D72,""))</f>
        <v/>
      </c>
      <c r="PE72" s="34" t="str">
        <f>IF(PD72&lt;&gt;"",HLOOKUP(COUNT($NE72:PD72)+1,$G$4:$EH$8,PE$14,0)*$D72,IF($C72=PE$17,$G$8*$D72,""))</f>
        <v/>
      </c>
      <c r="PF72" s="34" t="str">
        <f>IF(PE72&lt;&gt;"",HLOOKUP(COUNT($NE72:PE72)+1,$G$4:$EH$8,PF$14,0)*$D72,IF($C72=PF$17,$G$8*$D72,""))</f>
        <v/>
      </c>
      <c r="PG72" s="34">
        <f>IF(PF72&lt;&gt;"",HLOOKUP(COUNT($NE72:PF72)+1,$G$4:$EH$8,PG$14,0)*$D72,IF($C72=PG$17,$G$8*$D72,""))</f>
        <v>175000</v>
      </c>
      <c r="PH72" s="34">
        <f>IF(PG72&lt;&gt;"",HLOOKUP(COUNT($NE72:PG72)+1,$G$4:$EH$8,PH$14,0)*$D72,IF($C72=PH$17,$G$8*$D72,""))</f>
        <v>0</v>
      </c>
      <c r="PI72" s="34">
        <f>IF(PH72&lt;&gt;"",HLOOKUP(COUNT($NE72:PH72)+1,$G$4:$EH$8,PI$14,0)*$D72,IF($C72=PI$17,$G$8*$D72,""))</f>
        <v>0</v>
      </c>
      <c r="PJ72" s="34">
        <f>IF(PI72&lt;&gt;"",HLOOKUP(COUNT($NE72:PI72)+1,$G$4:$EH$8,PJ$14,0)*$D72,IF($C72=PJ$17,$G$8*$D72,""))</f>
        <v>0</v>
      </c>
      <c r="PK72" s="34">
        <f>IF(PJ72&lt;&gt;"",HLOOKUP(COUNT($NE72:PJ72)+1,$G$4:$EH$8,PK$14,0)*$D72,IF($C72=PK$17,$G$8*$D72,""))</f>
        <v>0</v>
      </c>
      <c r="PL72" s="34">
        <f>IF(PK72&lt;&gt;"",HLOOKUP(COUNT($NE72:PK72)+1,$G$4:$EH$8,PL$14,0)*$D72,IF($C72=PL$17,$G$8*$D72,""))</f>
        <v>0</v>
      </c>
      <c r="PM72" s="34">
        <f>IF(PL72&lt;&gt;"",HLOOKUP(COUNT($NE72:PL72)+1,$G$4:$EH$8,PM$14,0)*$D72,IF($C72=PM$17,$G$8*$D72,""))</f>
        <v>0</v>
      </c>
      <c r="PN72" s="34">
        <f>IF(PM72&lt;&gt;"",HLOOKUP(COUNT($NE72:PM72)+1,$G$4:$EH$8,PN$14,0)*$D72,IF($C72=PN$17,$G$8*$D72,""))</f>
        <v>0</v>
      </c>
      <c r="PO72" s="34">
        <f>IF(PN72&lt;&gt;"",HLOOKUP(COUNT($NE72:PN72)+1,$G$4:$EH$8,PO$14,0)*$D72,IF($C72=PO$17,$G$8*$D72,""))</f>
        <v>0</v>
      </c>
      <c r="PP72" s="34">
        <f>IF(PO72&lt;&gt;"",HLOOKUP(COUNT($NE72:PO72)+1,$G$4:$EH$8,PP$14,0)*$D72,IF($C72=PP$17,$G$8*$D72,""))</f>
        <v>0</v>
      </c>
      <c r="PQ72" s="34">
        <f>IF(PP72&lt;&gt;"",HLOOKUP(COUNT($NE72:PP72)+1,$G$4:$EH$8,PQ$14,0)*$D72,IF($C72=PQ$17,$G$8*$D72,""))</f>
        <v>0</v>
      </c>
      <c r="PR72" s="34">
        <f>IF(PQ72&lt;&gt;"",HLOOKUP(COUNT($NE72:PQ72)+1,$G$4:$EH$8,PR$14,0)*$D72,IF($C72=PR$17,$G$8*$D72,""))</f>
        <v>0</v>
      </c>
      <c r="PS72" s="34">
        <f>IF(PR72&lt;&gt;"",HLOOKUP(COUNT($NE72:PR72)+1,$G$4:$EH$8,PS$14,0)*$D72,IF($C72=PS$17,$G$8*$D72,""))</f>
        <v>0</v>
      </c>
      <c r="PT72" s="34">
        <f>IF(PS72&lt;&gt;"",HLOOKUP(COUNT($NE72:PS72)+1,$G$4:$EH$8,PT$14,0)*$D72,IF($C72=PT$17,$G$8*$D72,""))</f>
        <v>0</v>
      </c>
      <c r="PU72" s="34">
        <f>IF(PT72&lt;&gt;"",HLOOKUP(COUNT($NE72:PT72)+1,$G$4:$EH$8,PU$14,0)*$D72,IF($C72=PU$17,$G$8*$D72,""))</f>
        <v>0</v>
      </c>
      <c r="PV72" s="34">
        <f>IF(PU72&lt;&gt;"",HLOOKUP(COUNT($NE72:PU72)+1,$G$4:$EH$8,PV$14,0)*$D72,IF($C72=PV$17,$G$8*$D72,""))</f>
        <v>0</v>
      </c>
      <c r="PW72" s="34">
        <f>IF(PV72&lt;&gt;"",HLOOKUP(COUNT($NE72:PV72)+1,$G$4:$EH$8,PW$14,0)*$D72,IF($C72=PW$17,$G$8*$D72,""))</f>
        <v>0</v>
      </c>
      <c r="PX72" s="34">
        <f>IF(PW72&lt;&gt;"",HLOOKUP(COUNT($NE72:PW72)+1,$G$4:$EH$8,PX$14,0)*$D72,IF($C72=PX$17,$G$8*$D72,""))</f>
        <v>0</v>
      </c>
      <c r="PY72" s="34">
        <f>IF(PX72&lt;&gt;"",HLOOKUP(COUNT($NE72:PX72)+1,$G$4:$EH$8,PY$14,0)*$D72,IF($C72=PY$17,$G$8*$D72,""))</f>
        <v>0</v>
      </c>
      <c r="PZ72" s="34">
        <f>IF(PY72&lt;&gt;"",HLOOKUP(COUNT($NE72:PY72)+1,$G$4:$EH$8,PZ$14,0)*$D72,IF($C72=PZ$17,$G$8*$D72,""))</f>
        <v>0</v>
      </c>
      <c r="QA72" s="34">
        <f>IF(PZ72&lt;&gt;"",HLOOKUP(COUNT($NE72:PZ72)+1,$G$4:$EH$8,QA$14,0)*$D72,IF($C72=QA$17,$G$8*$D72,""))</f>
        <v>0</v>
      </c>
      <c r="QB72" s="34">
        <f>IF(QA72&lt;&gt;"",HLOOKUP(COUNT($NE72:QA72)+1,$G$4:$EH$8,QB$14,0)*$D72,IF($C72=QB$17,$G$8*$D72,""))</f>
        <v>0</v>
      </c>
      <c r="QC72" s="34">
        <f>IF(QB72&lt;&gt;"",HLOOKUP(COUNT($NE72:QB72)+1,$G$4:$EH$8,QC$14,0)*$D72,IF($C72=QC$17,$G$8*$D72,""))</f>
        <v>0</v>
      </c>
      <c r="QD72" s="34">
        <f>IF(QC72&lt;&gt;"",HLOOKUP(COUNT($NE72:QC72)+1,$G$4:$EH$8,QD$14,0)*$D72,IF($C72=QD$17,$G$8*$D72,""))</f>
        <v>0</v>
      </c>
      <c r="QE72" s="34">
        <f>IF(QD72&lt;&gt;"",HLOOKUP(COUNT($NE72:QD72)+1,$G$4:$EH$8,QE$14,0)*$D72,IF($C72=QE$17,$G$8*$D72,""))</f>
        <v>0</v>
      </c>
      <c r="QF72" s="34">
        <f>IF(QE72&lt;&gt;"",HLOOKUP(COUNT($NE72:QE72)+1,$G$4:$EH$8,QF$14,0)*$D72,IF($C72=QF$17,$G$8*$D72,""))</f>
        <v>0</v>
      </c>
      <c r="QG72" s="34">
        <f>IF(QF72&lt;&gt;"",HLOOKUP(COUNT($NE72:QF72)+1,$G$4:$EH$8,QG$14,0)*$D72,IF($C72=QG$17,$G$8*$D72,""))</f>
        <v>0</v>
      </c>
      <c r="QH72" s="34">
        <f>IF(QG72&lt;&gt;"",HLOOKUP(COUNT($NE72:QG72)+1,$G$4:$EH$8,QH$14,0)*$D72,IF($C72=QH$17,$G$8*$D72,""))</f>
        <v>0</v>
      </c>
      <c r="QI72" s="34">
        <f>IF(QH72&lt;&gt;"",HLOOKUP(COUNT($NE72:QH72)+1,$G$4:$EH$8,QI$14,0)*$D72,IF($C72=QI$17,$G$8*$D72,""))</f>
        <v>0</v>
      </c>
      <c r="QJ72" s="34">
        <f>IF(QI72&lt;&gt;"",HLOOKUP(COUNT($NE72:QI72)+1,$G$4:$EH$8,QJ$14,0)*$D72,IF($C72=QJ$17,$G$8*$D72,""))</f>
        <v>0</v>
      </c>
      <c r="QK72" s="34">
        <f>IF(QJ72&lt;&gt;"",HLOOKUP(COUNT($NE72:QJ72)+1,$G$4:$EH$8,QK$14,0)*$D72,IF($C72=QK$17,$G$8*$D72,""))</f>
        <v>0</v>
      </c>
      <c r="QL72" s="34">
        <f>IF(QK72&lt;&gt;"",HLOOKUP(COUNT($NE72:QK72)+1,$G$4:$EH$8,QL$14,0)*$D72,IF($C72=QL$17,$G$8*$D72,""))</f>
        <v>0</v>
      </c>
      <c r="QM72" s="34">
        <f>IF(QL72&lt;&gt;"",HLOOKUP(COUNT($NE72:QL72)+1,$G$4:$EH$8,QM$14,0)*$D72,IF($C72=QM$17,$G$8*$D72,""))</f>
        <v>0</v>
      </c>
      <c r="QN72" s="34">
        <f>IF(QM72&lt;&gt;"",HLOOKUP(COUNT($NE72:QM72)+1,$G$4:$EH$8,QN$14,0)*$D72,IF($C72=QN$17,$G$8*$D72,""))</f>
        <v>0</v>
      </c>
      <c r="QO72" s="34">
        <f>IF(QN72&lt;&gt;"",HLOOKUP(COUNT($NE72:QN72)+1,$G$4:$EH$8,QO$14,0)*$D72,IF($C72=QO$17,$G$8*$D72,""))</f>
        <v>0</v>
      </c>
      <c r="QP72" s="34">
        <f>IF(QO72&lt;&gt;"",HLOOKUP(COUNT($NE72:QO72)+1,$G$4:$EH$8,QP$14,0)*$D72,IF($C72=QP$17,$G$8*$D72,""))</f>
        <v>0</v>
      </c>
      <c r="QQ72" s="34">
        <f>IF(QP72&lt;&gt;"",HLOOKUP(COUNT($NE72:QP72)+1,$G$4:$EH$8,QQ$14,0)*$D72,IF($C72=QQ$17,$G$8*$D72,""))</f>
        <v>0</v>
      </c>
      <c r="QR72" s="34">
        <f>IF(QQ72&lt;&gt;"",HLOOKUP(COUNT($NE72:QQ72)+1,$G$4:$EH$8,QR$14,0)*$D72,IF($C72=QR$17,$G$8*$D72,""))</f>
        <v>0</v>
      </c>
      <c r="QS72" s="34">
        <f>IF(QR72&lt;&gt;"",HLOOKUP(COUNT($NE72:QR72)+1,$G$4:$EH$8,QS$14,0)*$D72,IF($C72=QS$17,$G$8*$D72,""))</f>
        <v>0</v>
      </c>
      <c r="QT72" s="34">
        <f>IF(QS72&lt;&gt;"",HLOOKUP(COUNT($NE72:QS72)+1,$G$4:$EH$8,QT$14,0)*$D72,IF($C72=QT$17,$G$8*$D72,""))</f>
        <v>0</v>
      </c>
      <c r="QU72" s="34">
        <f>IF(QT72&lt;&gt;"",HLOOKUP(COUNT($NE72:QT72)+1,$G$4:$EH$8,QU$14,0)*$D72,IF($C72=QU$17,$G$8*$D72,""))</f>
        <v>0</v>
      </c>
      <c r="QV72" s="34">
        <f>IF(QU72&lt;&gt;"",HLOOKUP(COUNT($NE72:QU72)+1,$G$4:$EH$8,QV$14,0)*$D72,IF($C72=QV$17,$G$8*$D72,""))</f>
        <v>0</v>
      </c>
      <c r="QW72" s="34">
        <f>IF(QV72&lt;&gt;"",HLOOKUP(COUNT($NE72:QV72)+1,$G$4:$EH$8,QW$14,0)*$D72,IF($C72=QW$17,$G$8*$D72,""))</f>
        <v>0</v>
      </c>
      <c r="QX72" s="34">
        <f>IF(QW72&lt;&gt;"",HLOOKUP(COUNT($NE72:QW72)+1,$G$4:$EH$8,QX$14,0)*$D72,IF($C72=QX$17,$G$8*$D72,""))</f>
        <v>0</v>
      </c>
      <c r="QY72" s="34">
        <f>IF(QX72&lt;&gt;"",HLOOKUP(COUNT($NE72:QX72)+1,$G$4:$EH$8,QY$14,0)*$D72,IF($C72=QY$17,$G$8*$D72,""))</f>
        <v>0</v>
      </c>
      <c r="QZ72" s="34">
        <f>IF(QY72&lt;&gt;"",HLOOKUP(COUNT($NE72:QY72)+1,$G$4:$EH$8,QZ$14,0)*$D72,IF($C72=QZ$17,$G$8*$D72,""))</f>
        <v>0</v>
      </c>
      <c r="RA72" s="34">
        <f>IF(QZ72&lt;&gt;"",HLOOKUP(COUNT($NE72:QZ72)+1,$G$4:$EH$8,RA$14,0)*$D72,IF($C72=RA$17,$G$8*$D72,""))</f>
        <v>0</v>
      </c>
      <c r="RB72" s="34">
        <f>IF(RA72&lt;&gt;"",HLOOKUP(COUNT($NE72:RA72)+1,$G$4:$EH$8,RB$14,0)*$D72,IF($C72=RB$17,$G$8*$D72,""))</f>
        <v>0</v>
      </c>
      <c r="RC72" s="34">
        <f>IF(RB72&lt;&gt;"",HLOOKUP(COUNT($NE72:RB72)+1,$G$4:$EH$8,RC$14,0)*$D72,IF($C72=RC$17,$G$8*$D72,""))</f>
        <v>0</v>
      </c>
      <c r="RD72" s="34">
        <f>IF(RC72&lt;&gt;"",HLOOKUP(COUNT($NE72:RC72)+1,$G$4:$EH$8,RD$14,0)*$D72,IF($C72=RD$17,$G$8*$D72,""))</f>
        <v>0</v>
      </c>
      <c r="RE72" s="34">
        <f>IF(RD72&lt;&gt;"",HLOOKUP(COUNT($NE72:RD72)+1,$G$4:$EH$8,RE$14,0)*$D72,IF($C72=RE$17,$G$8*$D72,""))</f>
        <v>0</v>
      </c>
      <c r="RF72" s="34">
        <f>IF(RE72&lt;&gt;"",HLOOKUP(COUNT($NE72:RE72)+1,$G$4:$EH$8,RF$14,0)*$D72,IF($C72=RF$17,$G$8*$D72,""))</f>
        <v>0</v>
      </c>
      <c r="RG72" s="34">
        <f>IF(RF72&lt;&gt;"",HLOOKUP(COUNT($NE72:RF72)+1,$G$4:$EH$8,RG$14,0)*$D72,IF($C72=RG$17,$G$8*$D72,""))</f>
        <v>0</v>
      </c>
      <c r="RH72" s="34">
        <f>IF(RG72&lt;&gt;"",HLOOKUP(COUNT($NE72:RG72)+1,$G$4:$EH$8,RH$14,0)*$D72,IF($C72=RH$17,$G$8*$D72,""))</f>
        <v>0</v>
      </c>
      <c r="RI72" s="34">
        <f>IF(RH72&lt;&gt;"",HLOOKUP(COUNT($NE72:RH72)+1,$G$4:$EH$8,RI$14,0)*$D72,IF($C72=RI$17,$G$8*$D72,""))</f>
        <v>0</v>
      </c>
      <c r="RJ72" s="34">
        <f>IF(RI72&lt;&gt;"",HLOOKUP(COUNT($NE72:RI72)+1,$G$4:$EH$8,RJ$14,0)*$D72,IF($C72=RJ$17,$G$8*$D72,""))</f>
        <v>0</v>
      </c>
      <c r="RK72" s="34">
        <f>IF(RJ72&lt;&gt;"",HLOOKUP(COUNT($NE72:RJ72)+1,$G$4:$EH$8,RK$14,0)*$D72,IF($C72=RK$17,$G$8*$D72,""))</f>
        <v>0</v>
      </c>
      <c r="RL72" s="34">
        <f>IF(RK72&lt;&gt;"",HLOOKUP(COUNT($NE72:RK72)+1,$G$4:$EH$8,RL$14,0)*$D72,IF($C72=RL$17,$G$8*$D72,""))</f>
        <v>0</v>
      </c>
      <c r="RM72" s="34">
        <f>IF(RL72&lt;&gt;"",HLOOKUP(COUNT($NE72:RL72)+1,$G$4:$EH$8,RM$14,0)*$D72,IF($C72=RM$17,$G$8*$D72,""))</f>
        <v>0</v>
      </c>
      <c r="RN72" s="34">
        <f>IF(RM72&lt;&gt;"",HLOOKUP(COUNT($NE72:RM72)+1,$G$4:$EH$8,RN$14,0)*$D72,IF($C72=RN$17,$G$8*$D72,""))</f>
        <v>0</v>
      </c>
      <c r="RO72" s="34">
        <f>IF(RN72&lt;&gt;"",HLOOKUP(COUNT($NE72:RN72)+1,$G$4:$EH$8,RO$14,0)*$D72,IF($C72=RO$17,$G$8*$D72,""))</f>
        <v>0</v>
      </c>
      <c r="RP72" s="34">
        <f>IF(RO72&lt;&gt;"",HLOOKUP(COUNT($NE72:RO72)+1,$G$4:$EH$8,RP$14,0)*$D72,IF($C72=RP$17,$G$8*$D72,""))</f>
        <v>0</v>
      </c>
      <c r="RQ72" s="34">
        <f>IF(RP72&lt;&gt;"",HLOOKUP(COUNT($NE72:RP72)+1,$G$4:$EH$8,RQ$14,0)*$D72,IF($C72=RQ$17,$G$8*$D72,""))</f>
        <v>0</v>
      </c>
      <c r="RR72" s="34">
        <f>IF(RQ72&lt;&gt;"",HLOOKUP(COUNT($NE72:RQ72)+1,$G$4:$EH$8,RR$14,0)*$D72,IF($C72=RR$17,$G$8*$D72,""))</f>
        <v>0</v>
      </c>
      <c r="RS72" s="34">
        <f>IF(RR72&lt;&gt;"",HLOOKUP(COUNT($NE72:RR72)+1,$G$4:$EH$8,RS$14,0)*$D72,IF($C72=RS$17,$G$8*$D72,""))</f>
        <v>0</v>
      </c>
      <c r="RT72" s="34">
        <f>IF(RS72&lt;&gt;"",HLOOKUP(COUNT($NE72:RS72)+1,$G$4:$EH$8,RT$14,0)*$D72,IF($C72=RT$17,$G$8*$D72,""))</f>
        <v>0</v>
      </c>
      <c r="RU72" s="34">
        <f>IF(RT72&lt;&gt;"",HLOOKUP(COUNT($NE72:RT72)+1,$G$4:$EH$8,RU$14,0)*$D72,IF($C72=RU$17,$G$8*$D72,""))</f>
        <v>0</v>
      </c>
      <c r="RW72" s="34" t="str">
        <f>IF(RV72&lt;&gt;"",HLOOKUP(COUNT($RV72:RV72)+1,$G$4:$EH$9,RW$14,0)*$D72,IF($C72=RW$17,$G$9*$D72,""))</f>
        <v/>
      </c>
      <c r="RX72" s="34" t="str">
        <f>IF(RW72&lt;&gt;"",HLOOKUP(COUNT($RV72:RW72)+1,$G$4:$EH$9,RX$14,0)*$D72,IF($C72=RX$17,$G$9*$D72,""))</f>
        <v/>
      </c>
      <c r="RY72" s="34" t="str">
        <f>IF(RX72&lt;&gt;"",HLOOKUP(COUNT($RV72:RX72)+1,$G$4:$EH$9,RY$14,0)*$D72,IF($C72=RY$17,$G$9*$D72,""))</f>
        <v/>
      </c>
      <c r="RZ72" s="34" t="str">
        <f>IF(RY72&lt;&gt;"",HLOOKUP(COUNT($RV72:RY72)+1,$G$4:$EH$9,RZ$14,0)*$D72,IF($C72=RZ$17,$G$9*$D72,""))</f>
        <v/>
      </c>
      <c r="SA72" s="34" t="str">
        <f>IF(RZ72&lt;&gt;"",HLOOKUP(COUNT($RV72:RZ72)+1,$G$4:$EH$9,SA$14,0)*$D72,IF($C72=SA$17,$G$9*$D72,""))</f>
        <v/>
      </c>
      <c r="SB72" s="34" t="str">
        <f>IF(SA72&lt;&gt;"",HLOOKUP(COUNT($RV72:SA72)+1,$G$4:$EH$9,SB$14,0)*$D72,IF($C72=SB$17,$G$9*$D72,""))</f>
        <v/>
      </c>
      <c r="SC72" s="34" t="str">
        <f>IF(SB72&lt;&gt;"",HLOOKUP(COUNT($RV72:SB72)+1,$G$4:$EH$9,SC$14,0)*$D72,IF($C72=SC$17,$G$9*$D72,""))</f>
        <v/>
      </c>
      <c r="SD72" s="34" t="str">
        <f>IF(SC72&lt;&gt;"",HLOOKUP(COUNT($RV72:SC72)+1,$G$4:$EH$9,SD$14,0)*$D72,IF($C72=SD$17,$G$9*$D72,""))</f>
        <v/>
      </c>
      <c r="SE72" s="34" t="str">
        <f>IF(SD72&lt;&gt;"",HLOOKUP(COUNT($RV72:SD72)+1,$G$4:$EH$9,SE$14,0)*$D72,IF($C72=SE$17,$G$9*$D72,""))</f>
        <v/>
      </c>
      <c r="SF72" s="34" t="str">
        <f>IF(SE72&lt;&gt;"",HLOOKUP(COUNT($RV72:SE72)+1,$G$4:$EH$9,SF$14,0)*$D72,IF($C72=SF$17,$G$9*$D72,""))</f>
        <v/>
      </c>
      <c r="SG72" s="34" t="str">
        <f>IF(SF72&lt;&gt;"",HLOOKUP(COUNT($RV72:SF72)+1,$G$4:$EH$9,SG$14,0)*$D72,IF($C72=SG$17,$G$9*$D72,""))</f>
        <v/>
      </c>
      <c r="SH72" s="34" t="str">
        <f>IF(SG72&lt;&gt;"",HLOOKUP(COUNT($RV72:SG72)+1,$G$4:$EH$9,SH$14,0)*$D72,IF($C72=SH$17,$G$9*$D72,""))</f>
        <v/>
      </c>
      <c r="SI72" s="34" t="str">
        <f>IF(SH72&lt;&gt;"",HLOOKUP(COUNT($RV72:SH72)+1,$G$4:$EH$9,SI$14,0)*$D72,IF($C72=SI$17,$G$9*$D72,""))</f>
        <v/>
      </c>
      <c r="SJ72" s="34" t="str">
        <f>IF(SI72&lt;&gt;"",HLOOKUP(COUNT($RV72:SI72)+1,$G$4:$EH$9,SJ$14,0)*$D72,IF($C72=SJ$17,$G$9*$D72,""))</f>
        <v/>
      </c>
      <c r="SK72" s="34" t="str">
        <f>IF(SJ72&lt;&gt;"",HLOOKUP(COUNT($RV72:SJ72)+1,$G$4:$EH$9,SK$14,0)*$D72,IF($C72=SK$17,$G$9*$D72,""))</f>
        <v/>
      </c>
      <c r="SL72" s="34" t="str">
        <f>IF(SK72&lt;&gt;"",HLOOKUP(COUNT($RV72:SK72)+1,$G$4:$EH$9,SL$14,0)*$D72,IF($C72=SL$17,$G$9*$D72,""))</f>
        <v/>
      </c>
      <c r="SM72" s="34" t="str">
        <f>IF(SL72&lt;&gt;"",HLOOKUP(COUNT($RV72:SL72)+1,$G$4:$EH$9,SM$14,0)*$D72,IF($C72=SM$17,$G$9*$D72,""))</f>
        <v/>
      </c>
      <c r="SN72" s="34" t="str">
        <f>IF(SM72&lt;&gt;"",HLOOKUP(COUNT($RV72:SM72)+1,$G$4:$EH$9,SN$14,0)*$D72,IF($C72=SN$17,$G$9*$D72,""))</f>
        <v/>
      </c>
      <c r="SO72" s="34" t="str">
        <f>IF(SN72&lt;&gt;"",HLOOKUP(COUNT($RV72:SN72)+1,$G$4:$EH$9,SO$14,0)*$D72,IF($C72=SO$17,$G$9*$D72,""))</f>
        <v/>
      </c>
      <c r="SP72" s="34" t="str">
        <f>IF(SO72&lt;&gt;"",HLOOKUP(COUNT($RV72:SO72)+1,$G$4:$EH$9,SP$14,0)*$D72,IF($C72=SP$17,$G$9*$D72,""))</f>
        <v/>
      </c>
      <c r="SQ72" s="34" t="str">
        <f>IF(SP72&lt;&gt;"",HLOOKUP(COUNT($RV72:SP72)+1,$G$4:$EH$9,SQ$14,0)*$D72,IF($C72=SQ$17,$G$9*$D72,""))</f>
        <v/>
      </c>
      <c r="SR72" s="34" t="str">
        <f>IF(SQ72&lt;&gt;"",HLOOKUP(COUNT($RV72:SQ72)+1,$G$4:$EH$9,SR$14,0)*$D72,IF($C72=SR$17,$G$9*$D72,""))</f>
        <v/>
      </c>
      <c r="SS72" s="34" t="str">
        <f>IF(SR72&lt;&gt;"",HLOOKUP(COUNT($RV72:SR72)+1,$G$4:$EH$9,SS$14,0)*$D72,IF($C72=SS$17,$G$9*$D72,""))</f>
        <v/>
      </c>
      <c r="ST72" s="34" t="str">
        <f>IF(SS72&lt;&gt;"",HLOOKUP(COUNT($RV72:SS72)+1,$G$4:$EH$9,ST$14,0)*$D72,IF($C72=ST$17,$G$9*$D72,""))</f>
        <v/>
      </c>
      <c r="SU72" s="34" t="str">
        <f>IF(ST72&lt;&gt;"",HLOOKUP(COUNT($RV72:ST72)+1,$G$4:$EH$9,SU$14,0)*$D72,IF($C72=SU$17,$G$9*$D72,""))</f>
        <v/>
      </c>
      <c r="SV72" s="34" t="str">
        <f>IF(SU72&lt;&gt;"",HLOOKUP(COUNT($RV72:SU72)+1,$G$4:$EH$9,SV$14,0)*$D72,IF($C72=SV$17,$G$9*$D72,""))</f>
        <v/>
      </c>
      <c r="SW72" s="34" t="str">
        <f>IF(SV72&lt;&gt;"",HLOOKUP(COUNT($RV72:SV72)+1,$G$4:$EH$9,SW$14,0)*$D72,IF($C72=SW$17,$G$9*$D72,""))</f>
        <v/>
      </c>
      <c r="SX72" s="34" t="str">
        <f>IF(SW72&lt;&gt;"",HLOOKUP(COUNT($RV72:SW72)+1,$G$4:$EH$9,SX$14,0)*$D72,IF($C72=SX$17,$G$9*$D72,""))</f>
        <v/>
      </c>
      <c r="SY72" s="34" t="str">
        <f>IF(SX72&lt;&gt;"",HLOOKUP(COUNT($RV72:SX72)+1,$G$4:$EH$9,SY$14,0)*$D72,IF($C72=SY$17,$G$9*$D72,""))</f>
        <v/>
      </c>
      <c r="SZ72" s="34" t="str">
        <f>IF(SY72&lt;&gt;"",HLOOKUP(COUNT($RV72:SY72)+1,$G$4:$EH$9,SZ$14,0)*$D72,IF($C72=SZ$17,$G$9*$D72,""))</f>
        <v/>
      </c>
      <c r="TA72" s="34" t="str">
        <f>IF(SZ72&lt;&gt;"",HLOOKUP(COUNT($RV72:SZ72)+1,$G$4:$EH$9,TA$14,0)*$D72,IF($C72=TA$17,$G$9*$D72,""))</f>
        <v/>
      </c>
      <c r="TB72" s="34" t="str">
        <f>IF(TA72&lt;&gt;"",HLOOKUP(COUNT($RV72:TA72)+1,$G$4:$EH$9,TB$14,0)*$D72,IF($C72=TB$17,$G$9*$D72,""))</f>
        <v/>
      </c>
      <c r="TC72" s="34" t="str">
        <f>IF(TB72&lt;&gt;"",HLOOKUP(COUNT($RV72:TB72)+1,$G$4:$EH$9,TC$14,0)*$D72,IF($C72=TC$17,$G$9*$D72,""))</f>
        <v/>
      </c>
      <c r="TD72" s="34" t="str">
        <f>IF(TC72&lt;&gt;"",HLOOKUP(COUNT($RV72:TC72)+1,$G$4:$EH$9,TD$14,0)*$D72,IF($C72=TD$17,$G$9*$D72,""))</f>
        <v/>
      </c>
      <c r="TE72" s="34" t="str">
        <f>IF(TD72&lt;&gt;"",HLOOKUP(COUNT($RV72:TD72)+1,$G$4:$EH$9,TE$14,0)*$D72,IF($C72=TE$17,$G$9*$D72,""))</f>
        <v/>
      </c>
      <c r="TF72" s="34" t="str">
        <f>IF(TE72&lt;&gt;"",HLOOKUP(COUNT($RV72:TE72)+1,$G$4:$EH$9,TF$14,0)*$D72,IF($C72=TF$17,$G$9*$D72,""))</f>
        <v/>
      </c>
      <c r="TG72" s="34" t="str">
        <f>IF(TF72&lt;&gt;"",HLOOKUP(COUNT($RV72:TF72)+1,$G$4:$EH$9,TG$14,0)*$D72,IF($C72=TG$17,$G$9*$D72,""))</f>
        <v/>
      </c>
      <c r="TH72" s="34" t="str">
        <f>IF(TG72&lt;&gt;"",HLOOKUP(COUNT($RV72:TG72)+1,$G$4:$EH$9,TH$14,0)*$D72,IF($C72=TH$17,$G$9*$D72,""))</f>
        <v/>
      </c>
      <c r="TI72" s="34" t="str">
        <f>IF(TH72&lt;&gt;"",HLOOKUP(COUNT($RV72:TH72)+1,$G$4:$EH$9,TI$14,0)*$D72,IF($C72=TI$17,$G$9*$D72,""))</f>
        <v/>
      </c>
      <c r="TJ72" s="34" t="str">
        <f>IF(TI72&lt;&gt;"",HLOOKUP(COUNT($RV72:TI72)+1,$G$4:$EH$9,TJ$14,0)*$D72,IF($C72=TJ$17,$G$9*$D72,""))</f>
        <v/>
      </c>
      <c r="TK72" s="34" t="str">
        <f>IF(TJ72&lt;&gt;"",HLOOKUP(COUNT($RV72:TJ72)+1,$G$4:$EH$9,TK$14,0)*$D72,IF($C72=TK$17,$G$9*$D72,""))</f>
        <v/>
      </c>
      <c r="TL72" s="34" t="str">
        <f>IF(TK72&lt;&gt;"",HLOOKUP(COUNT($RV72:TK72)+1,$G$4:$EH$9,TL$14,0)*$D72,IF($C72=TL$17,$G$9*$D72,""))</f>
        <v/>
      </c>
      <c r="TM72" s="34" t="str">
        <f>IF(TL72&lt;&gt;"",HLOOKUP(COUNT($RV72:TL72)+1,$G$4:$EH$9,TM$14,0)*$D72,IF($C72=TM$17,$G$9*$D72,""))</f>
        <v/>
      </c>
      <c r="TN72" s="34" t="str">
        <f>IF(TM72&lt;&gt;"",HLOOKUP(COUNT($RV72:TM72)+1,$G$4:$EH$9,TN$14,0)*$D72,IF($C72=TN$17,$G$9*$D72,""))</f>
        <v/>
      </c>
      <c r="TO72" s="34" t="str">
        <f>IF(TN72&lt;&gt;"",HLOOKUP(COUNT($RV72:TN72)+1,$G$4:$EH$9,TO$14,0)*$D72,IF($C72=TO$17,$G$9*$D72,""))</f>
        <v/>
      </c>
      <c r="TP72" s="34" t="str">
        <f>IF(TO72&lt;&gt;"",HLOOKUP(COUNT($RV72:TO72)+1,$G$4:$EH$9,TP$14,0)*$D72,IF($C72=TP$17,$G$9*$D72,""))</f>
        <v/>
      </c>
      <c r="TQ72" s="34" t="str">
        <f>IF(TP72&lt;&gt;"",HLOOKUP(COUNT($RV72:TP72)+1,$G$4:$EH$9,TQ$14,0)*$D72,IF($C72=TQ$17,$G$9*$D72,""))</f>
        <v/>
      </c>
      <c r="TR72" s="34" t="str">
        <f>IF(TQ72&lt;&gt;"",HLOOKUP(COUNT($RV72:TQ72)+1,$G$4:$EH$9,TR$14,0)*$D72,IF($C72=TR$17,$G$9*$D72,""))</f>
        <v/>
      </c>
      <c r="TS72" s="34" t="str">
        <f>IF(TR72&lt;&gt;"",HLOOKUP(COUNT($RV72:TR72)+1,$G$4:$EH$9,TS$14,0)*$D72,IF($C72=TS$17,$G$9*$D72,""))</f>
        <v/>
      </c>
      <c r="TT72" s="34" t="str">
        <f>IF(TS72&lt;&gt;"",HLOOKUP(COUNT($RV72:TS72)+1,$G$4:$EH$9,TT$14,0)*$D72,IF($C72=TT$17,$G$9*$D72,""))</f>
        <v/>
      </c>
      <c r="TU72" s="34" t="str">
        <f>IF(TT72&lt;&gt;"",HLOOKUP(COUNT($RV72:TT72)+1,$G$4:$EH$9,TU$14,0)*$D72,IF($C72=TU$17,$G$9*$D72,""))</f>
        <v/>
      </c>
      <c r="TV72" s="34" t="str">
        <f>IF(TU72&lt;&gt;"",HLOOKUP(COUNT($RV72:TU72)+1,$G$4:$EH$9,TV$14,0)*$D72,IF($C72=TV$17,$G$9*$D72,""))</f>
        <v/>
      </c>
      <c r="TW72" s="34" t="str">
        <f>IF(TV72&lt;&gt;"",HLOOKUP(COUNT($RV72:TV72)+1,$G$4:$EH$9,TW$14,0)*$D72,IF($C72=TW$17,$G$9*$D72,""))</f>
        <v/>
      </c>
      <c r="TX72" s="34">
        <f>IF(TW72&lt;&gt;"",HLOOKUP(COUNT($RV72:TW72)+1,$G$4:$EH$9,TX$14,0)*$D72,IF($C72=TX$17,$G$9*$D72,""))</f>
        <v>14500</v>
      </c>
      <c r="TY72" s="34">
        <f>IF(TX72&lt;&gt;"",HLOOKUP(COUNT($RV72:TX72)+1,$G$4:$EH$9,TY$14,0)*$D72,IF($C72=TY$17,$G$9*$D72,""))</f>
        <v>0</v>
      </c>
      <c r="TZ72" s="34">
        <f>IF(TY72&lt;&gt;"",HLOOKUP(COUNT($RV72:TY72)+1,$G$4:$EH$9,TZ$14,0)*$D72,IF($C72=TZ$17,$G$9*$D72,""))</f>
        <v>0</v>
      </c>
      <c r="UA72" s="34">
        <f>IF(TZ72&lt;&gt;"",HLOOKUP(COUNT($RV72:TZ72)+1,$G$4:$EH$9,UA$14,0)*$D72,IF($C72=UA$17,$G$9*$D72,""))</f>
        <v>0</v>
      </c>
      <c r="UB72" s="34">
        <f>IF(UA72&lt;&gt;"",HLOOKUP(COUNT($RV72:UA72)+1,$G$4:$EH$9,UB$14,0)*$D72,IF($C72=UB$17,$G$9*$D72,""))</f>
        <v>0</v>
      </c>
      <c r="UC72" s="34">
        <f>IF(UB72&lt;&gt;"",HLOOKUP(COUNT($RV72:UB72)+1,$G$4:$EH$9,UC$14,0)*$D72,IF($C72=UC$17,$G$9*$D72,""))</f>
        <v>0</v>
      </c>
      <c r="UD72" s="34">
        <f>IF(UC72&lt;&gt;"",HLOOKUP(COUNT($RV72:UC72)+1,$G$4:$EH$9,UD$14,0)*$D72,IF($C72=UD$17,$G$9*$D72,""))</f>
        <v>0</v>
      </c>
      <c r="UE72" s="34">
        <f>IF(UD72&lt;&gt;"",HLOOKUP(COUNT($RV72:UD72)+1,$G$4:$EH$9,UE$14,0)*$D72,IF($C72=UE$17,$G$9*$D72,""))</f>
        <v>0</v>
      </c>
      <c r="UF72" s="34">
        <f>IF(UE72&lt;&gt;"",HLOOKUP(COUNT($RV72:UE72)+1,$G$4:$EH$9,UF$14,0)*$D72,IF($C72=UF$17,$G$9*$D72,""))</f>
        <v>0</v>
      </c>
      <c r="UG72" s="34">
        <f>IF(UF72&lt;&gt;"",HLOOKUP(COUNT($RV72:UF72)+1,$G$4:$EH$9,UG$14,0)*$D72,IF($C72=UG$17,$G$9*$D72,""))</f>
        <v>0</v>
      </c>
      <c r="UH72" s="34">
        <f>IF(UG72&lt;&gt;"",HLOOKUP(COUNT($RV72:UG72)+1,$G$4:$EH$9,UH$14,0)*$D72,IF($C72=UH$17,$G$9*$D72,""))</f>
        <v>0</v>
      </c>
      <c r="UI72" s="34">
        <f>IF(UH72&lt;&gt;"",HLOOKUP(COUNT($RV72:UH72)+1,$G$4:$EH$9,UI$14,0)*$D72,IF($C72=UI$17,$G$9*$D72,""))</f>
        <v>0</v>
      </c>
      <c r="UJ72" s="34">
        <f>IF(UI72&lt;&gt;"",HLOOKUP(COUNT($RV72:UI72)+1,$G$4:$EH$9,UJ$14,0)*$D72,IF($C72=UJ$17,$G$9*$D72,""))</f>
        <v>0</v>
      </c>
      <c r="UK72" s="34">
        <f>IF(UJ72&lt;&gt;"",HLOOKUP(COUNT($RV72:UJ72)+1,$G$4:$EH$9,UK$14,0)*$D72,IF($C72=UK$17,$G$9*$D72,""))</f>
        <v>0</v>
      </c>
      <c r="UL72" s="34">
        <f>IF(UK72&lt;&gt;"",HLOOKUP(COUNT($RV72:UK72)+1,$G$4:$EH$9,UL$14,0)*$D72,IF($C72=UL$17,$G$9*$D72,""))</f>
        <v>0</v>
      </c>
      <c r="UM72" s="34">
        <f>IF(UL72&lt;&gt;"",HLOOKUP(COUNT($RV72:UL72)+1,$G$4:$EH$9,UM$14,0)*$D72,IF($C72=UM$17,$G$9*$D72,""))</f>
        <v>0</v>
      </c>
      <c r="UN72" s="34">
        <f>IF(UM72&lt;&gt;"",HLOOKUP(COUNT($RV72:UM72)+1,$G$4:$EH$9,UN$14,0)*$D72,IF($C72=UN$17,$G$9*$D72,""))</f>
        <v>0</v>
      </c>
      <c r="UO72" s="34">
        <f>IF(UN72&lt;&gt;"",HLOOKUP(COUNT($RV72:UN72)+1,$G$4:$EH$9,UO$14,0)*$D72,IF($C72=UO$17,$G$9*$D72,""))</f>
        <v>0</v>
      </c>
      <c r="UP72" s="34">
        <f>IF(UO72&lt;&gt;"",HLOOKUP(COUNT($RV72:UO72)+1,$G$4:$EH$9,UP$14,0)*$D72,IF($C72=UP$17,$G$9*$D72,""))</f>
        <v>0</v>
      </c>
      <c r="UQ72" s="34">
        <f>IF(UP72&lt;&gt;"",HLOOKUP(COUNT($RV72:UP72)+1,$G$4:$EH$9,UQ$14,0)*$D72,IF($C72=UQ$17,$G$9*$D72,""))</f>
        <v>0</v>
      </c>
      <c r="UR72" s="34">
        <f>IF(UQ72&lt;&gt;"",HLOOKUP(COUNT($RV72:UQ72)+1,$G$4:$EH$9,UR$14,0)*$D72,IF($C72=UR$17,$G$9*$D72,""))</f>
        <v>0</v>
      </c>
      <c r="US72" s="34">
        <f>IF(UR72&lt;&gt;"",HLOOKUP(COUNT($RV72:UR72)+1,$G$4:$EH$9,US$14,0)*$D72,IF($C72=US$17,$G$9*$D72,""))</f>
        <v>0</v>
      </c>
      <c r="UT72" s="34">
        <f>IF(US72&lt;&gt;"",HLOOKUP(COUNT($RV72:US72)+1,$G$4:$EH$9,UT$14,0)*$D72,IF($C72=UT$17,$G$9*$D72,""))</f>
        <v>0</v>
      </c>
      <c r="UU72" s="34">
        <f>IF(UT72&lt;&gt;"",HLOOKUP(COUNT($RV72:UT72)+1,$G$4:$EH$9,UU$14,0)*$D72,IF($C72=UU$17,$G$9*$D72,""))</f>
        <v>0</v>
      </c>
      <c r="UV72" s="34">
        <f>IF(UU72&lt;&gt;"",HLOOKUP(COUNT($RV72:UU72)+1,$G$4:$EH$9,UV$14,0)*$D72,IF($C72=UV$17,$G$9*$D72,""))</f>
        <v>0</v>
      </c>
      <c r="UW72" s="34">
        <f>IF(UV72&lt;&gt;"",HLOOKUP(COUNT($RV72:UV72)+1,$G$4:$EH$9,UW$14,0)*$D72,IF($C72=UW$17,$G$9*$D72,""))</f>
        <v>0</v>
      </c>
      <c r="UX72" s="34">
        <f>IF(UW72&lt;&gt;"",HLOOKUP(COUNT($RV72:UW72)+1,$G$4:$EH$9,UX$14,0)*$D72,IF($C72=UX$17,$G$9*$D72,""))</f>
        <v>0</v>
      </c>
      <c r="UY72" s="34">
        <f>IF(UX72&lt;&gt;"",HLOOKUP(COUNT($RV72:UX72)+1,$G$4:$EH$9,UY$14,0)*$D72,IF($C72=UY$17,$G$9*$D72,""))</f>
        <v>0</v>
      </c>
      <c r="UZ72" s="34">
        <f>IF(UY72&lt;&gt;"",HLOOKUP(COUNT($RV72:UY72)+1,$G$4:$EH$9,UZ$14,0)*$D72,IF($C72=UZ$17,$G$9*$D72,""))</f>
        <v>0</v>
      </c>
      <c r="VA72" s="34">
        <f>IF(UZ72&lt;&gt;"",HLOOKUP(COUNT($RV72:UZ72)+1,$G$4:$EH$9,VA$14,0)*$D72,IF($C72=VA$17,$G$9*$D72,""))</f>
        <v>0</v>
      </c>
      <c r="VB72" s="34">
        <f>IF(VA72&lt;&gt;"",HLOOKUP(COUNT($RV72:VA72)+1,$G$4:$EH$9,VB$14,0)*$D72,IF($C72=VB$17,$G$9*$D72,""))</f>
        <v>0</v>
      </c>
      <c r="VC72" s="34">
        <f>IF(VB72&lt;&gt;"",HLOOKUP(COUNT($RV72:VB72)+1,$G$4:$EH$9,VC$14,0)*$D72,IF($C72=VC$17,$G$9*$D72,""))</f>
        <v>0</v>
      </c>
      <c r="VD72" s="34">
        <f>IF(VC72&lt;&gt;"",HLOOKUP(COUNT($RV72:VC72)+1,$G$4:$EH$9,VD$14,0)*$D72,IF($C72=VD$17,$G$9*$D72,""))</f>
        <v>0</v>
      </c>
      <c r="VE72" s="34">
        <f>IF(VD72&lt;&gt;"",HLOOKUP(COUNT($RV72:VD72)+1,$G$4:$EH$9,VE$14,0)*$D72,IF($C72=VE$17,$G$9*$D72,""))</f>
        <v>0</v>
      </c>
      <c r="VF72" s="34">
        <f>IF(VE72&lt;&gt;"",HLOOKUP(COUNT($RV72:VE72)+1,$G$4:$EH$9,VF$14,0)*$D72,IF($C72=VF$17,$G$9*$D72,""))</f>
        <v>0</v>
      </c>
      <c r="VG72" s="34">
        <f>IF(VF72&lt;&gt;"",HLOOKUP(COUNT($RV72:VF72)+1,$G$4:$EH$9,VG$14,0)*$D72,IF($C72=VG$17,$G$9*$D72,""))</f>
        <v>0</v>
      </c>
      <c r="VH72" s="34">
        <f>IF(VG72&lt;&gt;"",HLOOKUP(COUNT($RV72:VG72)+1,$G$4:$EH$9,VH$14,0)*$D72,IF($C72=VH$17,$G$9*$D72,""))</f>
        <v>0</v>
      </c>
      <c r="VI72" s="34">
        <f>IF(VH72&lt;&gt;"",HLOOKUP(COUNT($RV72:VH72)+1,$G$4:$EH$9,VI$14,0)*$D72,IF($C72=VI$17,$G$9*$D72,""))</f>
        <v>0</v>
      </c>
      <c r="VJ72" s="34">
        <f>IF(VI72&lt;&gt;"",HLOOKUP(COUNT($RV72:VI72)+1,$G$4:$EH$9,VJ$14,0)*$D72,IF($C72=VJ$17,$G$9*$D72,""))</f>
        <v>0</v>
      </c>
      <c r="VK72" s="34">
        <f>IF(VJ72&lt;&gt;"",HLOOKUP(COUNT($RV72:VJ72)+1,$G$4:$EH$9,VK$14,0)*$D72,IF($C72=VK$17,$G$9*$D72,""))</f>
        <v>0</v>
      </c>
      <c r="VL72" s="34">
        <f>IF(VK72&lt;&gt;"",HLOOKUP(COUNT($RV72:VK72)+1,$G$4:$EH$9,VL$14,0)*$D72,IF($C72=VL$17,$G$9*$D72,""))</f>
        <v>0</v>
      </c>
      <c r="VM72" s="34">
        <f>IF(VL72&lt;&gt;"",HLOOKUP(COUNT($RV72:VL72)+1,$G$4:$EH$9,VM$14,0)*$D72,IF($C72=VM$17,$G$9*$D72,""))</f>
        <v>0</v>
      </c>
      <c r="VN72" s="34">
        <f>IF(VM72&lt;&gt;"",HLOOKUP(COUNT($RV72:VM72)+1,$G$4:$EH$9,VN$14,0)*$D72,IF($C72=VN$17,$G$9*$D72,""))</f>
        <v>0</v>
      </c>
      <c r="VO72" s="34">
        <f>IF(VN72&lt;&gt;"",HLOOKUP(COUNT($RV72:VN72)+1,$G$4:$EH$9,VO$14,0)*$D72,IF($C72=VO$17,$G$9*$D72,""))</f>
        <v>0</v>
      </c>
      <c r="VP72" s="34">
        <f>IF(VO72&lt;&gt;"",HLOOKUP(COUNT($RV72:VO72)+1,$G$4:$EH$9,VP$14,0)*$D72,IF($C72=VP$17,$G$9*$D72,""))</f>
        <v>0</v>
      </c>
      <c r="VQ72" s="34">
        <f>IF(VP72&lt;&gt;"",HLOOKUP(COUNT($RV72:VP72)+1,$G$4:$EH$9,VQ$14,0)*$D72,IF($C72=VQ$17,$G$9*$D72,""))</f>
        <v>0</v>
      </c>
      <c r="VR72" s="34">
        <f>IF(VQ72&lt;&gt;"",HLOOKUP(COUNT($RV72:VQ72)+1,$G$4:$EH$9,VR$14,0)*$D72,IF($C72=VR$17,$G$9*$D72,""))</f>
        <v>0</v>
      </c>
      <c r="VS72" s="34">
        <f>IF(VR72&lt;&gt;"",HLOOKUP(COUNT($RV72:VR72)+1,$G$4:$EH$9,VS$14,0)*$D72,IF($C72=VS$17,$G$9*$D72,""))</f>
        <v>0</v>
      </c>
      <c r="VT72" s="34">
        <f>IF(VS72&lt;&gt;"",HLOOKUP(COUNT($RV72:VS72)+1,$G$4:$EH$9,VT$14,0)*$D72,IF($C72=VT$17,$G$9*$D72,""))</f>
        <v>0</v>
      </c>
      <c r="VU72" s="34">
        <f>IF(VT72&lt;&gt;"",HLOOKUP(COUNT($RV72:VT72)+1,$G$4:$EH$9,VU$14,0)*$D72,IF($C72=VU$17,$G$9*$D72,""))</f>
        <v>0</v>
      </c>
      <c r="VV72" s="34">
        <f>IF(VU72&lt;&gt;"",HLOOKUP(COUNT($RV72:VU72)+1,$G$4:$EH$9,VV$14,0)*$D72,IF($C72=VV$17,$G$9*$D72,""))</f>
        <v>0</v>
      </c>
      <c r="VW72" s="34">
        <f>IF(VV72&lt;&gt;"",HLOOKUP(COUNT($RV72:VV72)+1,$G$4:$EH$9,VW$14,0)*$D72,IF($C72=VW$17,$G$9*$D72,""))</f>
        <v>0</v>
      </c>
      <c r="VX72" s="34">
        <f>IF(VW72&lt;&gt;"",HLOOKUP(COUNT($RV72:VW72)+1,$G$4:$EH$9,VX$14,0)*$D72,IF($C72=VX$17,$G$9*$D72,""))</f>
        <v>0</v>
      </c>
      <c r="VY72" s="34">
        <f>IF(VX72&lt;&gt;"",HLOOKUP(COUNT($RV72:VX72)+1,$G$4:$EH$9,VY$14,0)*$D72,IF($C72=VY$17,$G$9*$D72,""))</f>
        <v>0</v>
      </c>
      <c r="VZ72" s="34">
        <f>IF(VY72&lt;&gt;"",HLOOKUP(COUNT($RV72:VY72)+1,$G$4:$EH$9,VZ$14,0)*$D72,IF($C72=VZ$17,$G$9*$D72,""))</f>
        <v>0</v>
      </c>
      <c r="WA72" s="34">
        <f>IF(VZ72&lt;&gt;"",HLOOKUP(COUNT($RV72:VZ72)+1,$G$4:$EH$9,WA$14,0)*$D72,IF($C72=WA$17,$G$9*$D72,""))</f>
        <v>0</v>
      </c>
      <c r="WB72" s="34">
        <f>IF(WA72&lt;&gt;"",HLOOKUP(COUNT($RV72:WA72)+1,$G$4:$EH$9,WB$14,0)*$D72,IF($C72=WB$17,$G$9*$D72,""))</f>
        <v>0</v>
      </c>
      <c r="WC72" s="34">
        <f>IF(WB72&lt;&gt;"",HLOOKUP(COUNT($RV72:WB72)+1,$G$4:$EH$9,WC$14,0)*$D72,IF($C72=WC$17,$G$9*$D72,""))</f>
        <v>0</v>
      </c>
      <c r="WD72" s="34">
        <f>IF(WC72&lt;&gt;"",HLOOKUP(COUNT($RV72:WC72)+1,$G$4:$EH$9,WD$14,0)*$D72,IF($C72=WD$17,$G$9*$D72,""))</f>
        <v>0</v>
      </c>
      <c r="WE72" s="34">
        <f>IF(WD72&lt;&gt;"",HLOOKUP(COUNT($RV72:WD72)+1,$G$4:$EH$9,WE$14,0)*$D72,IF($C72=WE$17,$G$9*$D72,""))</f>
        <v>0</v>
      </c>
      <c r="WF72" s="34">
        <f>IF(WE72&lt;&gt;"",HLOOKUP(COUNT($RV72:WE72)+1,$G$4:$EH$9,WF$14,0)*$D72,IF($C72=WF$17,$G$9*$D72,""))</f>
        <v>0</v>
      </c>
      <c r="WG72" s="34">
        <f>IF(WF72&lt;&gt;"",HLOOKUP(COUNT($RV72:WF72)+1,$G$4:$EH$9,WG$14,0)*$D72,IF($C72=WG$17,$G$9*$D72,""))</f>
        <v>0</v>
      </c>
      <c r="WH72" s="34">
        <f>IF(WG72&lt;&gt;"",HLOOKUP(COUNT($RV72:WG72)+1,$G$4:$EH$9,WH$14,0)*$D72,IF($C72=WH$17,$G$9*$D72,""))</f>
        <v>0</v>
      </c>
      <c r="WI72" s="34">
        <f>IF(WH72&lt;&gt;"",HLOOKUP(COUNT($RV72:WH72)+1,$G$4:$EH$9,WI$14,0)*$D72,IF($C72=WI$17,$G$9*$D72,""))</f>
        <v>0</v>
      </c>
      <c r="WJ72" s="34">
        <f>IF(WI72&lt;&gt;"",HLOOKUP(COUNT($RV72:WI72)+1,$G$4:$EH$9,WJ$14,0)*$D72,IF($C72=WJ$17,$G$9*$D72,""))</f>
        <v>0</v>
      </c>
      <c r="WK72" s="34">
        <f>IF(WJ72&lt;&gt;"",HLOOKUP(COUNT($RV72:WJ72)+1,$G$4:$EH$9,WK$14,0)*$D72,IF($C72=WK$17,$G$9*$D72,""))</f>
        <v>0</v>
      </c>
      <c r="WL72" s="34">
        <f>IF(WK72&lt;&gt;"",HLOOKUP(COUNT($RV72:WK72)+1,$G$4:$EH$9,WL$14,0)*$D72,IF($C72=WL$17,$G$9*$D72,""))</f>
        <v>0</v>
      </c>
    </row>
    <row r="73" spans="1:610" ht="15" x14ac:dyDescent="0.2">
      <c r="A73" s="25">
        <f t="shared" si="911"/>
        <v>7</v>
      </c>
      <c r="B73" s="1328" t="s">
        <v>83</v>
      </c>
      <c r="C73" s="62">
        <f t="shared" si="908"/>
        <v>55</v>
      </c>
      <c r="D73" s="30">
        <f>VLOOKUP(B73,Premissas!$R$8:$AD$18,(Histograma!A73+1),0)</f>
        <v>5</v>
      </c>
      <c r="G73" s="34" t="str">
        <f>IF(F73&lt;&gt;"",HLOOKUP(COUNT($F73:F73)+1,$G$4:$EH$8,G$14,0)*$D73,IF($C73=G$17,$G$5*$D73,""))</f>
        <v/>
      </c>
      <c r="H73" s="34" t="str">
        <f>IF(G73&lt;&gt;"",HLOOKUP(COUNT($F73:G73)+1,$G$4:$EH$8,H$14,0)*$D73,IF($C73=H$17,$G$5*$D73,""))</f>
        <v/>
      </c>
      <c r="I73" s="34" t="str">
        <f>IF(H73&lt;&gt;"",HLOOKUP(COUNT($F73:H73)+1,$G$4:$EH$8,I$14,0)*$D73,IF($C73=I$17,$G$5*$D73,""))</f>
        <v/>
      </c>
      <c r="J73" s="34" t="str">
        <f>IF(I73&lt;&gt;"",HLOOKUP(COUNT($F73:I73)+1,$G$4:$EH$8,J$14,0)*$D73,IF($C73=J$17,$G$5*$D73,""))</f>
        <v/>
      </c>
      <c r="K73" s="34" t="str">
        <f>IF(J73&lt;&gt;"",HLOOKUP(COUNT($F73:J73)+1,$G$4:$EH$8,K$14,0)*$D73,IF($C73=K$17,$G$5*$D73,""))</f>
        <v/>
      </c>
      <c r="L73" s="34" t="str">
        <f>IF(K73&lt;&gt;"",HLOOKUP(COUNT($F73:K73)+1,$G$4:$EH$8,L$14,0)*$D73,IF($C73=L$17,$G$5*$D73,""))</f>
        <v/>
      </c>
      <c r="M73" s="34" t="str">
        <f>IF(L73&lt;&gt;"",HLOOKUP(COUNT($F73:L73)+1,$G$4:$EH$8,M$14,0)*$D73,IF($C73=M$17,$G$5*$D73,""))</f>
        <v/>
      </c>
      <c r="N73" s="34" t="str">
        <f>IF(M73&lt;&gt;"",HLOOKUP(COUNT($F73:M73)+1,$G$4:$EH$8,N$14,0)*$D73,IF($C73=N$17,$G$5*$D73,""))</f>
        <v/>
      </c>
      <c r="O73" s="34" t="str">
        <f>IF(N73&lt;&gt;"",HLOOKUP(COUNT($F73:N73)+1,$G$4:$EH$8,O$14,0)*$D73,IF($C73=O$17,$G$5*$D73,""))</f>
        <v/>
      </c>
      <c r="P73" s="34" t="str">
        <f>IF(O73&lt;&gt;"",HLOOKUP(COUNT($F73:O73)+1,$G$4:$EH$8,P$14,0)*$D73,IF($C73=P$17,$G$5*$D73,""))</f>
        <v/>
      </c>
      <c r="Q73" s="34" t="str">
        <f>IF(P73&lt;&gt;"",HLOOKUP(COUNT($F73:P73)+1,$G$4:$EH$8,Q$14,0)*$D73,IF($C73=Q$17,$G$5*$D73,""))</f>
        <v/>
      </c>
      <c r="R73" s="34" t="str">
        <f>IF(Q73&lt;&gt;"",HLOOKUP(COUNT($F73:Q73)+1,$G$4:$EH$8,R$14,0)*$D73,IF($C73=R$17,$G$5*$D73,""))</f>
        <v/>
      </c>
      <c r="S73" s="34" t="str">
        <f>IF(R73&lt;&gt;"",HLOOKUP(COUNT($F73:R73)+1,$G$4:$EH$8,S$14,0)*$D73,IF($C73=S$17,$G$5*$D73,""))</f>
        <v/>
      </c>
      <c r="T73" s="34" t="str">
        <f>IF(S73&lt;&gt;"",HLOOKUP(COUNT($F73:S73)+1,$G$4:$EH$8,T$14,0)*$D73,IF($C73=T$17,$G$5*$D73,""))</f>
        <v/>
      </c>
      <c r="U73" s="34" t="str">
        <f>IF(T73&lt;&gt;"",HLOOKUP(COUNT($F73:T73)+1,$G$4:$EH$8,U$14,0)*$D73,IF($C73=U$17,$G$5*$D73,""))</f>
        <v/>
      </c>
      <c r="V73" s="34" t="str">
        <f>IF(U73&lt;&gt;"",HLOOKUP(COUNT($F73:U73)+1,$G$4:$EH$8,V$14,0)*$D73,IF($C73=V$17,$G$5*$D73,""))</f>
        <v/>
      </c>
      <c r="W73" s="34" t="str">
        <f>IF(V73&lt;&gt;"",HLOOKUP(COUNT($F73:V73)+1,$G$4:$EH$8,W$14,0)*$D73,IF($C73=W$17,$G$5*$D73,""))</f>
        <v/>
      </c>
      <c r="X73" s="34" t="str">
        <f>IF(W73&lt;&gt;"",HLOOKUP(COUNT($F73:W73)+1,$G$4:$EH$8,X$14,0)*$D73,IF($C73=X$17,$G$5*$D73,""))</f>
        <v/>
      </c>
      <c r="Y73" s="34" t="str">
        <f>IF(X73&lt;&gt;"",HLOOKUP(COUNT($F73:X73)+1,$G$4:$EH$8,Y$14,0)*$D73,IF($C73=Y$17,$G$5*$D73,""))</f>
        <v/>
      </c>
      <c r="Z73" s="34" t="str">
        <f>IF(Y73&lt;&gt;"",HLOOKUP(COUNT($F73:Y73)+1,$G$4:$EH$8,Z$14,0)*$D73,IF($C73=Z$17,$G$5*$D73,""))</f>
        <v/>
      </c>
      <c r="AA73" s="34" t="str">
        <f>IF(Z73&lt;&gt;"",HLOOKUP(COUNT($F73:Z73)+1,$G$4:$EH$8,AA$14,0)*$D73,IF($C73=AA$17,$G$5*$D73,""))</f>
        <v/>
      </c>
      <c r="AB73" s="34" t="str">
        <f>IF(AA73&lt;&gt;"",HLOOKUP(COUNT($F73:AA73)+1,$G$4:$EH$8,AB$14,0)*$D73,IF($C73=AB$17,$G$5*$D73,""))</f>
        <v/>
      </c>
      <c r="AC73" s="34" t="str">
        <f>IF(AB73&lt;&gt;"",HLOOKUP(COUNT($F73:AB73)+1,$G$4:$EH$8,AC$14,0)*$D73,IF($C73=AC$17,$G$5*$D73,""))</f>
        <v/>
      </c>
      <c r="AD73" s="34" t="str">
        <f>IF(AC73&lt;&gt;"",HLOOKUP(COUNT($F73:AC73)+1,$G$4:$EH$8,AD$14,0)*$D73,IF($C73=AD$17,$G$5*$D73,""))</f>
        <v/>
      </c>
      <c r="AE73" s="34" t="str">
        <f>IF(AD73&lt;&gt;"",HLOOKUP(COUNT($F73:AD73)+1,$G$4:$EH$8,AE$14,0)*$D73,IF($C73=AE$17,$G$5*$D73,""))</f>
        <v/>
      </c>
      <c r="AF73" s="34" t="str">
        <f>IF(AE73&lt;&gt;"",HLOOKUP(COUNT($F73:AE73)+1,$G$4:$EH$8,AF$14,0)*$D73,IF($C73=AF$17,$G$5*$D73,""))</f>
        <v/>
      </c>
      <c r="AG73" s="34" t="str">
        <f>IF(AF73&lt;&gt;"",HLOOKUP(COUNT($F73:AF73)+1,$G$4:$EH$8,AG$14,0)*$D73,IF($C73=AG$17,$G$5*$D73,""))</f>
        <v/>
      </c>
      <c r="AH73" s="34" t="str">
        <f>IF(AG73&lt;&gt;"",HLOOKUP(COUNT($F73:AG73)+1,$G$4:$EH$8,AH$14,0)*$D73,IF($C73=AH$17,$G$5*$D73,""))</f>
        <v/>
      </c>
      <c r="AI73" s="34" t="str">
        <f>IF(AH73&lt;&gt;"",HLOOKUP(COUNT($F73:AH73)+1,$G$4:$EH$8,AI$14,0)*$D73,IF($C73=AI$17,$G$5*$D73,""))</f>
        <v/>
      </c>
      <c r="AJ73" s="34" t="str">
        <f>IF(AI73&lt;&gt;"",HLOOKUP(COUNT($F73:AI73)+1,$G$4:$EH$8,AJ$14,0)*$D73,IF($C73=AJ$17,$G$5*$D73,""))</f>
        <v/>
      </c>
      <c r="AK73" s="34" t="str">
        <f>IF(AJ73&lt;&gt;"",HLOOKUP(COUNT($F73:AJ73)+1,$G$4:$EH$8,AK$14,0)*$D73,IF($C73=AK$17,$G$5*$D73,""))</f>
        <v/>
      </c>
      <c r="AL73" s="34" t="str">
        <f>IF(AK73&lt;&gt;"",HLOOKUP(COUNT($F73:AK73)+1,$G$4:$EH$8,AL$14,0)*$D73,IF($C73=AL$17,$G$5*$D73,""))</f>
        <v/>
      </c>
      <c r="AM73" s="34" t="str">
        <f>IF(AL73&lt;&gt;"",HLOOKUP(COUNT($F73:AL73)+1,$G$4:$EH$8,AM$14,0)*$D73,IF($C73=AM$17,$G$5*$D73,""))</f>
        <v/>
      </c>
      <c r="AN73" s="34" t="str">
        <f>IF(AM73&lt;&gt;"",HLOOKUP(COUNT($F73:AM73)+1,$G$4:$EH$8,AN$14,0)*$D73,IF($C73=AN$17,$G$5*$D73,""))</f>
        <v/>
      </c>
      <c r="AO73" s="34" t="str">
        <f>IF(AN73&lt;&gt;"",HLOOKUP(COUNT($F73:AN73)+1,$G$4:$EH$8,AO$14,0)*$D73,IF($C73=AO$17,$G$5*$D73,""))</f>
        <v/>
      </c>
      <c r="AP73" s="34" t="str">
        <f>IF(AO73&lt;&gt;"",HLOOKUP(COUNT($F73:AO73)+1,$G$4:$EH$8,AP$14,0)*$D73,IF($C73=AP$17,$G$5*$D73,""))</f>
        <v/>
      </c>
      <c r="AQ73" s="34" t="str">
        <f>IF(AP73&lt;&gt;"",HLOOKUP(COUNT($F73:AP73)+1,$G$4:$EH$8,AQ$14,0)*$D73,IF($C73=AQ$17,$G$5*$D73,""))</f>
        <v/>
      </c>
      <c r="AR73" s="34" t="str">
        <f>IF(AQ73&lt;&gt;"",HLOOKUP(COUNT($F73:AQ73)+1,$G$4:$EH$8,AR$14,0)*$D73,IF($C73=AR$17,$G$5*$D73,""))</f>
        <v/>
      </c>
      <c r="AS73" s="34" t="str">
        <f>IF(AR73&lt;&gt;"",HLOOKUP(COUNT($F73:AR73)+1,$G$4:$EH$8,AS$14,0)*$D73,IF($C73=AS$17,$G$5*$D73,""))</f>
        <v/>
      </c>
      <c r="AT73" s="34" t="str">
        <f>IF(AS73&lt;&gt;"",HLOOKUP(COUNT($F73:AS73)+1,$G$4:$EH$8,AT$14,0)*$D73,IF($C73=AT$17,$G$5*$D73,""))</f>
        <v/>
      </c>
      <c r="AU73" s="34" t="str">
        <f>IF(AT73&lt;&gt;"",HLOOKUP(COUNT($F73:AT73)+1,$G$4:$EH$8,AU$14,0)*$D73,IF($C73=AU$17,$G$5*$D73,""))</f>
        <v/>
      </c>
      <c r="AV73" s="34" t="str">
        <f>IF(AU73&lt;&gt;"",HLOOKUP(COUNT($F73:AU73)+1,$G$4:$EH$8,AV$14,0)*$D73,IF($C73=AV$17,$G$5*$D73,""))</f>
        <v/>
      </c>
      <c r="AW73" s="34" t="str">
        <f>IF(AV73&lt;&gt;"",HLOOKUP(COUNT($F73:AV73)+1,$G$4:$EH$8,AW$14,0)*$D73,IF($C73=AW$17,$G$5*$D73,""))</f>
        <v/>
      </c>
      <c r="AX73" s="34" t="str">
        <f>IF(AW73&lt;&gt;"",HLOOKUP(COUNT($F73:AW73)+1,$G$4:$EH$8,AX$14,0)*$D73,IF($C73=AX$17,$G$5*$D73,""))</f>
        <v/>
      </c>
      <c r="AY73" s="34" t="str">
        <f>IF(AX73&lt;&gt;"",HLOOKUP(COUNT($F73:AX73)+1,$G$4:$EH$8,AY$14,0)*$D73,IF($C73=AY$17,$G$5*$D73,""))</f>
        <v/>
      </c>
      <c r="AZ73" s="34" t="str">
        <f>IF(AY73&lt;&gt;"",HLOOKUP(COUNT($F73:AY73)+1,$G$4:$EH$8,AZ$14,0)*$D73,IF($C73=AZ$17,$G$5*$D73,""))</f>
        <v/>
      </c>
      <c r="BA73" s="34" t="str">
        <f>IF(AZ73&lt;&gt;"",HLOOKUP(COUNT($F73:AZ73)+1,$G$4:$EH$8,BA$14,0)*$D73,IF($C73=BA$17,$G$5*$D73,""))</f>
        <v/>
      </c>
      <c r="BB73" s="34" t="str">
        <f>IF(BA73&lt;&gt;"",HLOOKUP(COUNT($F73:BA73)+1,$G$4:$EH$8,BB$14,0)*$D73,IF($C73=BB$17,$G$5*$D73,""))</f>
        <v/>
      </c>
      <c r="BC73" s="34" t="str">
        <f>IF(BB73&lt;&gt;"",HLOOKUP(COUNT($F73:BB73)+1,$G$4:$EH$8,BC$14,0)*$D73,IF($C73=BC$17,$G$5*$D73,""))</f>
        <v/>
      </c>
      <c r="BD73" s="34" t="str">
        <f>IF(BC73&lt;&gt;"",HLOOKUP(COUNT($F73:BC73)+1,$G$4:$EH$8,BD$14,0)*$D73,IF($C73=BD$17,$G$5*$D73,""))</f>
        <v/>
      </c>
      <c r="BE73" s="34" t="str">
        <f>IF(BD73&lt;&gt;"",HLOOKUP(COUNT($F73:BD73)+1,$G$4:$EH$8,BE$14,0)*$D73,IF($C73=BE$17,$G$5*$D73,""))</f>
        <v/>
      </c>
      <c r="BF73" s="34" t="str">
        <f>IF(BE73&lt;&gt;"",HLOOKUP(COUNT($F73:BE73)+1,$G$4:$EH$8,BF$14,0)*$D73,IF($C73=BF$17,$G$5*$D73,""))</f>
        <v/>
      </c>
      <c r="BG73" s="34" t="str">
        <f>IF(BF73&lt;&gt;"",HLOOKUP(COUNT($F73:BF73)+1,$G$4:$EH$8,BG$14,0)*$D73,IF($C73=BG$17,$G$5*$D73,""))</f>
        <v/>
      </c>
      <c r="BH73" s="34" t="str">
        <f>IF(BG73&lt;&gt;"",HLOOKUP(COUNT($F73:BG73)+1,$G$4:$EH$8,BH$14,0)*$D73,IF($C73=BH$17,$G$5*$D73,""))</f>
        <v/>
      </c>
      <c r="BI73" s="34">
        <f>IF(BH73&lt;&gt;"",HLOOKUP(COUNT($F73:BH73)+1,$G$4:$EH$8,BI$14,0)*$D73,IF($C73=BI$17,$G$5*$D73,""))</f>
        <v>0</v>
      </c>
      <c r="BJ73" s="34">
        <f>IF(BI73&lt;&gt;"",HLOOKUP(COUNT($F73:BI73)+1,$G$4:$EH$8,BJ$14,0)*$D73,IF($C73=BJ$17,$G$5*$D73,""))</f>
        <v>0</v>
      </c>
      <c r="BK73" s="34" t="e">
        <f>IF(BJ73&lt;&gt;"",HLOOKUP(COUNT($F73:BJ73)+1,$G$4:$EH$8,BK$14,0)*$D73,IF($C73=BK$17,$G$5*$D73,""))</f>
        <v>#VALUE!</v>
      </c>
      <c r="BL73" s="34" t="e">
        <f>IF(BK73&lt;&gt;"",HLOOKUP(COUNT($F73:BK73)+1,$G$4:$EH$8,BL$14,0)*$D73,IF($C73=BL$17,$G$5*$D73,""))</f>
        <v>#VALUE!</v>
      </c>
      <c r="BM73" s="34" t="e">
        <f>IF(BL73&lt;&gt;"",HLOOKUP(COUNT($F73:BL73)+1,$G$4:$EH$8,BM$14,0)*$D73,IF($C73=BM$17,$G$5*$D73,""))</f>
        <v>#VALUE!</v>
      </c>
      <c r="BN73" s="34" t="e">
        <f>IF(BM73&lt;&gt;"",HLOOKUP(COUNT($F73:BM73)+1,$G$4:$EH$8,BN$14,0)*$D73,IF($C73=BN$17,$G$5*$D73,""))</f>
        <v>#VALUE!</v>
      </c>
      <c r="BO73" s="34" t="e">
        <f>IF(BN73&lt;&gt;"",HLOOKUP(COUNT($F73:BN73)+1,$G$4:$EH$8,BO$14,0)*$D73,IF($C73=BO$17,$G$5*$D73,""))</f>
        <v>#VALUE!</v>
      </c>
      <c r="BP73" s="34" t="e">
        <f>IF(BO73&lt;&gt;"",HLOOKUP(COUNT($F73:BO73)+1,$G$4:$EH$8,BP$14,0)*$D73,IF($C73=BP$17,$G$5*$D73,""))</f>
        <v>#VALUE!</v>
      </c>
      <c r="BQ73" s="34" t="e">
        <f>IF(BP73&lt;&gt;"",HLOOKUP(COUNT($F73:BP73)+1,$G$4:$EH$8,BQ$14,0)*$D73,IF($C73=BQ$17,$G$5*$D73,""))</f>
        <v>#VALUE!</v>
      </c>
      <c r="BR73" s="34" t="e">
        <f>IF(BQ73&lt;&gt;"",HLOOKUP(COUNT($F73:BQ73)+1,$G$4:$EH$8,BR$14,0)*$D73,IF($C73=BR$17,$G$5*$D73,""))</f>
        <v>#VALUE!</v>
      </c>
      <c r="BS73" s="34" t="e">
        <f>IF(BR73&lt;&gt;"",HLOOKUP(COUNT($F73:BR73)+1,$G$4:$EH$8,BS$14,0)*$D73,IF($C73=BS$17,$G$5*$D73,""))</f>
        <v>#VALUE!</v>
      </c>
      <c r="BT73" s="34" t="e">
        <f>IF(BS73&lt;&gt;"",HLOOKUP(COUNT($F73:BS73)+1,$G$4:$EH$8,BT$14,0)*$D73,IF($C73=BT$17,$G$5*$D73,""))</f>
        <v>#VALUE!</v>
      </c>
      <c r="BU73" s="34" t="e">
        <f>IF(BT73&lt;&gt;"",HLOOKUP(COUNT($F73:BT73)+1,$G$4:$EH$8,BU$14,0)*$D73,IF($C73=BU$17,$G$5*$D73,""))</f>
        <v>#VALUE!</v>
      </c>
      <c r="BV73" s="34" t="e">
        <f>IF(BU73&lt;&gt;"",HLOOKUP(COUNT($F73:BU73)+1,$G$4:$EH$8,BV$14,0)*$D73,IF($C73=BV$17,$G$5*$D73,""))</f>
        <v>#VALUE!</v>
      </c>
      <c r="BW73" s="34" t="e">
        <f>IF(BV73&lt;&gt;"",HLOOKUP(COUNT($F73:BV73)+1,$G$4:$EH$8,BW$14,0)*$D73,IF($C73=BW$17,$G$5*$D73,""))</f>
        <v>#VALUE!</v>
      </c>
      <c r="BX73" s="34" t="e">
        <f>IF(BW73&lt;&gt;"",HLOOKUP(COUNT($F73:BW73)+1,$G$4:$EH$8,BX$14,0)*$D73,IF($C73=BX$17,$G$5*$D73,""))</f>
        <v>#VALUE!</v>
      </c>
      <c r="BY73" s="34" t="e">
        <f>IF(BX73&lt;&gt;"",HLOOKUP(COUNT($F73:BX73)+1,$G$4:$EH$8,BY$14,0)*$D73,IF($C73=BY$17,$G$5*$D73,""))</f>
        <v>#VALUE!</v>
      </c>
      <c r="BZ73" s="34" t="e">
        <f>IF(BY73&lt;&gt;"",HLOOKUP(COUNT($F73:BY73)+1,$G$4:$EH$8,BZ$14,0)*$D73,IF($C73=BZ$17,$G$5*$D73,""))</f>
        <v>#VALUE!</v>
      </c>
      <c r="CA73" s="34" t="e">
        <f>IF(BZ73&lt;&gt;"",HLOOKUP(COUNT($F73:BZ73)+1,$G$4:$EH$8,CA$14,0)*$D73,IF($C73=CA$17,$G$5*$D73,""))</f>
        <v>#VALUE!</v>
      </c>
      <c r="CB73" s="34" t="e">
        <f>IF(CA73&lt;&gt;"",HLOOKUP(COUNT($F73:CA73)+1,$G$4:$EH$8,CB$14,0)*$D73,IF($C73=CB$17,$G$5*$D73,""))</f>
        <v>#VALUE!</v>
      </c>
      <c r="CC73" s="34" t="e">
        <f>IF(CB73&lt;&gt;"",HLOOKUP(COUNT($F73:CB73)+1,$G$4:$EH$8,CC$14,0)*$D73,IF($C73=CC$17,$G$5*$D73,""))</f>
        <v>#VALUE!</v>
      </c>
      <c r="CD73" s="34" t="e">
        <f>IF(CC73&lt;&gt;"",HLOOKUP(COUNT($F73:CC73)+1,$G$4:$EH$8,CD$14,0)*$D73,IF($C73=CD$17,$G$5*$D73,""))</f>
        <v>#VALUE!</v>
      </c>
      <c r="CE73" s="34" t="e">
        <f>IF(CD73&lt;&gt;"",HLOOKUP(COUNT($F73:CD73)+1,$G$4:$EH$8,CE$14,0)*$D73,IF($C73=CE$17,$G$5*$D73,""))</f>
        <v>#VALUE!</v>
      </c>
      <c r="CF73" s="34" t="e">
        <f>IF(CE73&lt;&gt;"",HLOOKUP(COUNT($F73:CE73)+1,$G$4:$EH$8,CF$14,0)*$D73,IF($C73=CF$17,$G$5*$D73,""))</f>
        <v>#VALUE!</v>
      </c>
      <c r="CG73" s="34" t="e">
        <f>IF(CF73&lt;&gt;"",HLOOKUP(COUNT($F73:CF73)+1,$G$4:$EH$8,CG$14,0)*$D73,IF($C73=CG$17,$G$5*$D73,""))</f>
        <v>#VALUE!</v>
      </c>
      <c r="CH73" s="34" t="e">
        <f>IF(CG73&lt;&gt;"",HLOOKUP(COUNT($F73:CG73)+1,$G$4:$EH$8,CH$14,0)*$D73,IF($C73=CH$17,$G$5*$D73,""))</f>
        <v>#VALUE!</v>
      </c>
      <c r="CI73" s="34" t="e">
        <f>IF(CH73&lt;&gt;"",HLOOKUP(COUNT($F73:CH73)+1,$G$4:$EH$8,CI$14,0)*$D73,IF($C73=CI$17,$G$5*$D73,""))</f>
        <v>#VALUE!</v>
      </c>
      <c r="CJ73" s="34" t="e">
        <f>IF(CI73&lt;&gt;"",HLOOKUP(COUNT($F73:CI73)+1,$G$4:$EH$8,CJ$14,0)*$D73,IF($C73=CJ$17,$G$5*$D73,""))</f>
        <v>#VALUE!</v>
      </c>
      <c r="CK73" s="34" t="e">
        <f>IF(CJ73&lt;&gt;"",HLOOKUP(COUNT($F73:CJ73)+1,$G$4:$EH$8,CK$14,0)*$D73,IF($C73=CK$17,$G$5*$D73,""))</f>
        <v>#VALUE!</v>
      </c>
      <c r="CL73" s="34" t="e">
        <f>IF(CK73&lt;&gt;"",HLOOKUP(COUNT($F73:CK73)+1,$G$4:$EH$8,CL$14,0)*$D73,IF($C73=CL$17,$G$5*$D73,""))</f>
        <v>#VALUE!</v>
      </c>
      <c r="CM73" s="34" t="e">
        <f>IF(CL73&lt;&gt;"",HLOOKUP(COUNT($F73:CL73)+1,$G$4:$EH$8,CM$14,0)*$D73,IF($C73=CM$17,$G$5*$D73,""))</f>
        <v>#VALUE!</v>
      </c>
      <c r="CN73" s="34" t="e">
        <f>IF(CM73&lt;&gt;"",HLOOKUP(COUNT($F73:CM73)+1,$G$4:$EH$8,CN$14,0)*$D73,IF($C73=CN$17,$G$5*$D73,""))</f>
        <v>#VALUE!</v>
      </c>
      <c r="CO73" s="34" t="e">
        <f>IF(CN73&lt;&gt;"",HLOOKUP(COUNT($F73:CN73)+1,$G$4:$EH$8,CO$14,0)*$D73,IF($C73=CO$17,$G$5*$D73,""))</f>
        <v>#VALUE!</v>
      </c>
      <c r="CP73" s="34" t="e">
        <f>IF(CO73&lt;&gt;"",HLOOKUP(COUNT($F73:CO73)+1,$G$4:$EH$8,CP$14,0)*$D73,IF($C73=CP$17,$G$5*$D73,""))</f>
        <v>#VALUE!</v>
      </c>
      <c r="CQ73" s="34" t="e">
        <f>IF(CP73&lt;&gt;"",HLOOKUP(COUNT($F73:CP73)+1,$G$4:$EH$8,CQ$14,0)*$D73,IF($C73=CQ$17,$G$5*$D73,""))</f>
        <v>#VALUE!</v>
      </c>
      <c r="CR73" s="34" t="e">
        <f>IF(CQ73&lt;&gt;"",HLOOKUP(COUNT($F73:CQ73)+1,$G$4:$EH$8,CR$14,0)*$D73,IF($C73=CR$17,$G$5*$D73,""))</f>
        <v>#VALUE!</v>
      </c>
      <c r="CS73" s="34" t="e">
        <f>IF(CR73&lt;&gt;"",HLOOKUP(COUNT($F73:CR73)+1,$G$4:$EH$8,CS$14,0)*$D73,IF($C73=CS$17,$G$5*$D73,""))</f>
        <v>#VALUE!</v>
      </c>
      <c r="CT73" s="34" t="e">
        <f>IF(CS73&lt;&gt;"",HLOOKUP(COUNT($F73:CS73)+1,$G$4:$EH$8,CT$14,0)*$D73,IF($C73=CT$17,$G$5*$D73,""))</f>
        <v>#VALUE!</v>
      </c>
      <c r="CU73" s="34" t="e">
        <f>IF(CT73&lt;&gt;"",HLOOKUP(COUNT($F73:CT73)+1,$G$4:$EH$8,CU$14,0)*$D73,IF($C73=CU$17,$G$5*$D73,""))</f>
        <v>#VALUE!</v>
      </c>
      <c r="CV73" s="34" t="e">
        <f>IF(CU73&lt;&gt;"",HLOOKUP(COUNT($F73:CU73)+1,$G$4:$EH$8,CV$14,0)*$D73,IF($C73=CV$17,$G$5*$D73,""))</f>
        <v>#VALUE!</v>
      </c>
      <c r="CW73" s="34" t="e">
        <f>IF(CV73&lt;&gt;"",HLOOKUP(COUNT($F73:CV73)+1,$G$4:$EH$8,CW$14,0)*$D73,IF($C73=CW$17,$G$5*$D73,""))</f>
        <v>#VALUE!</v>
      </c>
      <c r="CX73" s="34" t="e">
        <f>IF(CW73&lt;&gt;"",HLOOKUP(COUNT($F73:CW73)+1,$G$4:$EH$8,CX$14,0)*$D73,IF($C73=CX$17,$G$5*$D73,""))</f>
        <v>#VALUE!</v>
      </c>
      <c r="CY73" s="34" t="e">
        <f>IF(CX73&lt;&gt;"",HLOOKUP(COUNT($F73:CX73)+1,$G$4:$EH$8,CY$14,0)*$D73,IF($C73=CY$17,$G$5*$D73,""))</f>
        <v>#VALUE!</v>
      </c>
      <c r="CZ73" s="34" t="e">
        <f>IF(CY73&lt;&gt;"",HLOOKUP(COUNT($F73:CY73)+1,$G$4:$EH$8,CZ$14,0)*$D73,IF($C73=CZ$17,$G$5*$D73,""))</f>
        <v>#VALUE!</v>
      </c>
      <c r="DA73" s="34" t="e">
        <f>IF(CZ73&lt;&gt;"",HLOOKUP(COUNT($F73:CZ73)+1,$G$4:$EH$8,DA$14,0)*$D73,IF($C73=DA$17,$G$5*$D73,""))</f>
        <v>#VALUE!</v>
      </c>
      <c r="DB73" s="34" t="e">
        <f>IF(DA73&lt;&gt;"",HLOOKUP(COUNT($F73:DA73)+1,$G$4:$EH$8,DB$14,0)*$D73,IF($C73=DB$17,$G$5*$D73,""))</f>
        <v>#VALUE!</v>
      </c>
      <c r="DC73" s="34" t="e">
        <f>IF(DB73&lt;&gt;"",HLOOKUP(COUNT($F73:DB73)+1,$G$4:$EH$8,DC$14,0)*$D73,IF($C73=DC$17,$G$5*$D73,""))</f>
        <v>#VALUE!</v>
      </c>
      <c r="DD73" s="34" t="e">
        <f>IF(DC73&lt;&gt;"",HLOOKUP(COUNT($F73:DC73)+1,$G$4:$EH$8,DD$14,0)*$D73,IF($C73=DD$17,$G$5*$D73,""))</f>
        <v>#VALUE!</v>
      </c>
      <c r="DE73" s="34" t="e">
        <f>IF(DD73&lt;&gt;"",HLOOKUP(COUNT($F73:DD73)+1,$G$4:$EH$8,DE$14,0)*$D73,IF($C73=DE$17,$G$5*$D73,""))</f>
        <v>#VALUE!</v>
      </c>
      <c r="DF73" s="34" t="e">
        <f>IF(DE73&lt;&gt;"",HLOOKUP(COUNT($F73:DE73)+1,$G$4:$EH$8,DF$14,0)*$D73,IF($C73=DF$17,$G$5*$D73,""))</f>
        <v>#VALUE!</v>
      </c>
      <c r="DG73" s="34" t="e">
        <f>IF(DF73&lt;&gt;"",HLOOKUP(COUNT($F73:DF73)+1,$G$4:$EH$8,DG$14,0)*$D73,IF($C73=DG$17,$G$5*$D73,""))</f>
        <v>#VALUE!</v>
      </c>
      <c r="DH73" s="34" t="e">
        <f>IF(DG73&lt;&gt;"",HLOOKUP(COUNT($F73:DG73)+1,$G$4:$EH$8,DH$14,0)*$D73,IF($C73=DH$17,$G$5*$D73,""))</f>
        <v>#VALUE!</v>
      </c>
      <c r="DI73" s="34" t="e">
        <f>IF(DH73&lt;&gt;"",HLOOKUP(COUNT($F73:DH73)+1,$G$4:$EH$8,DI$14,0)*$D73,IF($C73=DI$17,$G$5*$D73,""))</f>
        <v>#VALUE!</v>
      </c>
      <c r="DJ73" s="34" t="e">
        <f>IF(DI73&lt;&gt;"",HLOOKUP(COUNT($F73:DI73)+1,$G$4:$EH$8,DJ$14,0)*$D73,IF($C73=DJ$17,$G$5*$D73,""))</f>
        <v>#VALUE!</v>
      </c>
      <c r="DK73" s="34" t="e">
        <f>IF(DJ73&lt;&gt;"",HLOOKUP(COUNT($F73:DJ73)+1,$G$4:$EH$8,DK$14,0)*$D73,IF($C73=DK$17,$G$5*$D73,""))</f>
        <v>#VALUE!</v>
      </c>
      <c r="DL73" s="34" t="e">
        <f>IF(DK73&lt;&gt;"",HLOOKUP(COUNT($F73:DK73)+1,$G$4:$EH$8,DL$14,0)*$D73,IF($C73=DL$17,$G$5*$D73,""))</f>
        <v>#VALUE!</v>
      </c>
      <c r="DM73" s="34" t="e">
        <f>IF(DL73&lt;&gt;"",HLOOKUP(COUNT($F73:DL73)+1,$G$4:$EH$8,DM$14,0)*$D73,IF($C73=DM$17,$G$5*$D73,""))</f>
        <v>#VALUE!</v>
      </c>
      <c r="DN73" s="34" t="e">
        <f>IF(DM73&lt;&gt;"",HLOOKUP(COUNT($F73:DM73)+1,$G$4:$EH$8,DN$14,0)*$D73,IF($C73=DN$17,$G$5*$D73,""))</f>
        <v>#VALUE!</v>
      </c>
      <c r="DO73" s="34" t="e">
        <f>IF(DN73&lt;&gt;"",HLOOKUP(COUNT($F73:DN73)+1,$G$4:$EH$8,DO$14,0)*$D73,IF($C73=DO$17,$G$5*$D73,""))</f>
        <v>#VALUE!</v>
      </c>
      <c r="DP73" s="34" t="e">
        <f>IF(DO73&lt;&gt;"",HLOOKUP(COUNT($F73:DO73)+1,$G$4:$EH$8,DP$14,0)*$D73,IF($C73=DP$17,$G$5*$D73,""))</f>
        <v>#VALUE!</v>
      </c>
      <c r="DQ73" s="34" t="e">
        <f>IF(DP73&lt;&gt;"",HLOOKUP(COUNT($F73:DP73)+1,$G$4:$EH$8,DQ$14,0)*$D73,IF($C73=DQ$17,$G$5*$D73,""))</f>
        <v>#VALUE!</v>
      </c>
      <c r="DR73" s="34" t="e">
        <f>IF(DQ73&lt;&gt;"",HLOOKUP(COUNT($F73:DQ73)+1,$G$4:$EH$8,DR$14,0)*$D73,IF($C73=DR$17,$G$5*$D73,""))</f>
        <v>#VALUE!</v>
      </c>
      <c r="DS73" s="34" t="e">
        <f>IF(DR73&lt;&gt;"",HLOOKUP(COUNT($F73:DR73)+1,$G$4:$EH$8,DS$14,0)*$D73,IF($C73=DS$17,$G$5*$D73,""))</f>
        <v>#VALUE!</v>
      </c>
      <c r="DT73" s="34" t="e">
        <f>IF(DS73&lt;&gt;"",HLOOKUP(COUNT($F73:DS73)+1,$G$4:$EH$8,DT$14,0)*$D73,IF($C73=DT$17,$G$5*$D73,""))</f>
        <v>#VALUE!</v>
      </c>
      <c r="DU73" s="34" t="e">
        <f>IF(DT73&lt;&gt;"",HLOOKUP(COUNT($F73:DT73)+1,$G$4:$EH$8,DU$14,0)*$D73,IF($C73=DU$17,$G$5*$D73,""))</f>
        <v>#VALUE!</v>
      </c>
      <c r="DV73" s="34" t="e">
        <f>IF(DU73&lt;&gt;"",HLOOKUP(COUNT($F73:DU73)+1,$G$4:$EH$8,DV$14,0)*$D73,IF($C73=DV$17,$G$5*$D73,""))</f>
        <v>#VALUE!</v>
      </c>
      <c r="DX73" s="34" t="str">
        <f>IF(DW73&lt;&gt;"",HLOOKUP(COUNT($DW73:DW73)+1,$G$4:$CX$8,DX$14,0)*$D73,IF($C73=DX$17,$G$6*$D73,""))</f>
        <v/>
      </c>
      <c r="DY73" s="34" t="str">
        <f>IF(DX73&lt;&gt;"",HLOOKUP(COUNT($DW73:DX73)+1,$G$4:$CX$8,DY$14,0)*$D73,IF($C73=DY$17,$G$6*$D73,""))</f>
        <v/>
      </c>
      <c r="DZ73" s="34" t="str">
        <f>IF(DY73&lt;&gt;"",HLOOKUP(COUNT($DW73:DY73)+1,$G$4:$CX$8,DZ$14,0)*$D73,IF($C73=DZ$17,$G$6*$D73,""))</f>
        <v/>
      </c>
      <c r="EA73" s="34" t="str">
        <f>IF(DZ73&lt;&gt;"",HLOOKUP(COUNT($DW73:DZ73)+1,$G$4:$CX$8,EA$14,0)*$D73,IF($C73=EA$17,$G$6*$D73,""))</f>
        <v/>
      </c>
      <c r="EB73" s="34" t="str">
        <f>IF(EA73&lt;&gt;"",HLOOKUP(COUNT($DW73:EA73)+1,$G$4:$CX$8,EB$14,0)*$D73,IF($C73=EB$17,$G$6*$D73,""))</f>
        <v/>
      </c>
      <c r="EC73" s="34" t="str">
        <f>IF(EB73&lt;&gt;"",HLOOKUP(COUNT($DW73:EB73)+1,$G$4:$CX$8,EC$14,0)*$D73,IF($C73=EC$17,$G$6*$D73,""))</f>
        <v/>
      </c>
      <c r="ED73" s="34" t="str">
        <f>IF(EC73&lt;&gt;"",HLOOKUP(COUNT($DW73:EC73)+1,$G$4:$CX$8,ED$14,0)*$D73,IF($C73=ED$17,$G$6*$D73,""))</f>
        <v/>
      </c>
      <c r="EE73" s="34" t="str">
        <f>IF(ED73&lt;&gt;"",HLOOKUP(COUNT($DW73:ED73)+1,$G$4:$CX$8,EE$14,0)*$D73,IF($C73=EE$17,$G$6*$D73,""))</f>
        <v/>
      </c>
      <c r="EF73" s="34" t="str">
        <f>IF(EE73&lt;&gt;"",HLOOKUP(COUNT($DW73:EE73)+1,$G$4:$CX$8,EF$14,0)*$D73,IF($C73=EF$17,$G$6*$D73,""))</f>
        <v/>
      </c>
      <c r="EG73" s="34" t="str">
        <f>IF(EF73&lt;&gt;"",HLOOKUP(COUNT($DW73:EF73)+1,$G$4:$CX$8,EG$14,0)*$D73,IF($C73=EG$17,$G$6*$D73,""))</f>
        <v/>
      </c>
      <c r="EH73" s="34" t="str">
        <f>IF(EG73&lt;&gt;"",HLOOKUP(COUNT($DW73:EG73)+1,$G$4:$CX$8,EH$14,0)*$D73,IF($C73=EH$17,$G$6*$D73,""))</f>
        <v/>
      </c>
      <c r="EI73" s="34" t="str">
        <f>IF(EH73&lt;&gt;"",HLOOKUP(COUNT($DW73:EH73)+1,$G$4:$CX$8,EI$14,0)*$D73,IF($C73=EI$17,$G$6*$D73,""))</f>
        <v/>
      </c>
      <c r="EJ73" s="34" t="str">
        <f>IF(EI73&lt;&gt;"",HLOOKUP(COUNT($DW73:EI73)+1,$G$4:$CX$8,EJ$14,0)*$D73,IF($C73=EJ$17,$G$6*$D73,""))</f>
        <v/>
      </c>
      <c r="EK73" s="34" t="str">
        <f>IF(EJ73&lt;&gt;"",HLOOKUP(COUNT($DW73:EJ73)+1,$G$4:$CX$8,EK$14,0)*$D73,IF($C73=EK$17,$G$6*$D73,""))</f>
        <v/>
      </c>
      <c r="EL73" s="34" t="str">
        <f>IF(EK73&lt;&gt;"",HLOOKUP(COUNT($DW73:EK73)+1,$G$4:$CX$8,EL$14,0)*$D73,IF($C73=EL$17,$G$6*$D73,""))</f>
        <v/>
      </c>
      <c r="EM73" s="34" t="str">
        <f>IF(EL73&lt;&gt;"",HLOOKUP(COUNT($DW73:EL73)+1,$G$4:$CX$8,EM$14,0)*$D73,IF($C73=EM$17,$G$6*$D73,""))</f>
        <v/>
      </c>
      <c r="EN73" s="34" t="str">
        <f>IF(EM73&lt;&gt;"",HLOOKUP(COUNT($DW73:EM73)+1,$G$4:$CX$8,EN$14,0)*$D73,IF($C73=EN$17,$G$6*$D73,""))</f>
        <v/>
      </c>
      <c r="EO73" s="34" t="str">
        <f>IF(EN73&lt;&gt;"",HLOOKUP(COUNT($DW73:EN73)+1,$G$4:$CX$8,EO$14,0)*$D73,IF($C73=EO$17,$G$6*$D73,""))</f>
        <v/>
      </c>
      <c r="EP73" s="34" t="str">
        <f>IF(EO73&lt;&gt;"",HLOOKUP(COUNT($DW73:EO73)+1,$G$4:$CX$8,EP$14,0)*$D73,IF($C73=EP$17,$G$6*$D73,""))</f>
        <v/>
      </c>
      <c r="EQ73" s="34" t="str">
        <f>IF(EP73&lt;&gt;"",HLOOKUP(COUNT($DW73:EP73)+1,$G$4:$CX$8,EQ$14,0)*$D73,IF($C73=EQ$17,$G$6*$D73,""))</f>
        <v/>
      </c>
      <c r="ER73" s="34" t="str">
        <f>IF(EQ73&lt;&gt;"",HLOOKUP(COUNT($DW73:EQ73)+1,$G$4:$CX$8,ER$14,0)*$D73,IF($C73=ER$17,$G$6*$D73,""))</f>
        <v/>
      </c>
      <c r="ES73" s="34" t="str">
        <f>IF(ER73&lt;&gt;"",HLOOKUP(COUNT($DW73:ER73)+1,$G$4:$CX$8,ES$14,0)*$D73,IF($C73=ES$17,$G$6*$D73,""))</f>
        <v/>
      </c>
      <c r="ET73" s="34" t="str">
        <f>IF(ES73&lt;&gt;"",HLOOKUP(COUNT($DW73:ES73)+1,$G$4:$CX$8,ET$14,0)*$D73,IF($C73=ET$17,$G$6*$D73,""))</f>
        <v/>
      </c>
      <c r="EU73" s="34" t="str">
        <f>IF(ET73&lt;&gt;"",HLOOKUP(COUNT($DW73:ET73)+1,$G$4:$CX$8,EU$14,0)*$D73,IF($C73=EU$17,$G$6*$D73,""))</f>
        <v/>
      </c>
      <c r="EV73" s="34" t="str">
        <f>IF(EU73&lt;&gt;"",HLOOKUP(COUNT($DW73:EU73)+1,$G$4:$CX$8,EV$14,0)*$D73,IF($C73=EV$17,$G$6*$D73,""))</f>
        <v/>
      </c>
      <c r="EW73" s="34" t="str">
        <f>IF(EV73&lt;&gt;"",HLOOKUP(COUNT($DW73:EV73)+1,$G$4:$CX$8,EW$14,0)*$D73,IF($C73=EW$17,$G$6*$D73,""))</f>
        <v/>
      </c>
      <c r="EX73" s="34" t="str">
        <f>IF(EW73&lt;&gt;"",HLOOKUP(COUNT($DW73:EW73)+1,$G$4:$CX$8,EX$14,0)*$D73,IF($C73=EX$17,$G$6*$D73,""))</f>
        <v/>
      </c>
      <c r="EY73" s="34" t="str">
        <f>IF(EX73&lt;&gt;"",HLOOKUP(COUNT($DW73:EX73)+1,$G$4:$CX$8,EY$14,0)*$D73,IF($C73=EY$17,$G$6*$D73,""))</f>
        <v/>
      </c>
      <c r="EZ73" s="34" t="str">
        <f>IF(EY73&lt;&gt;"",HLOOKUP(COUNT($DW73:EY73)+1,$G$4:$CX$8,EZ$14,0)*$D73,IF($C73=EZ$17,$G$6*$D73,""))</f>
        <v/>
      </c>
      <c r="FA73" s="34" t="str">
        <f>IF(EZ73&lt;&gt;"",HLOOKUP(COUNT($DW73:EZ73)+1,$G$4:$CX$8,FA$14,0)*$D73,IF($C73=FA$17,$G$6*$D73,""))</f>
        <v/>
      </c>
      <c r="FB73" s="34" t="str">
        <f>IF(FA73&lt;&gt;"",HLOOKUP(COUNT($DW73:FA73)+1,$G$4:$CX$8,FB$14,0)*$D73,IF($C73=FB$17,$G$6*$D73,""))</f>
        <v/>
      </c>
      <c r="FC73" s="34" t="str">
        <f>IF(FB73&lt;&gt;"",HLOOKUP(COUNT($DW73:FB73)+1,$G$4:$CX$8,FC$14,0)*$D73,IF($C73=FC$17,$G$6*$D73,""))</f>
        <v/>
      </c>
      <c r="FD73" s="34" t="str">
        <f>IF(FC73&lt;&gt;"",HLOOKUP(COUNT($DW73:FC73)+1,$G$4:$CX$8,FD$14,0)*$D73,IF($C73=FD$17,$G$6*$D73,""))</f>
        <v/>
      </c>
      <c r="FE73" s="34" t="str">
        <f>IF(FD73&lt;&gt;"",HLOOKUP(COUNT($DW73:FD73)+1,$G$4:$CX$8,FE$14,0)*$D73,IF($C73=FE$17,$G$6*$D73,""))</f>
        <v/>
      </c>
      <c r="FF73" s="34" t="str">
        <f>IF(FE73&lt;&gt;"",HLOOKUP(COUNT($DW73:FE73)+1,$G$4:$CX$8,FF$14,0)*$D73,IF($C73=FF$17,$G$6*$D73,""))</f>
        <v/>
      </c>
      <c r="FG73" s="34" t="str">
        <f>IF(FF73&lt;&gt;"",HLOOKUP(COUNT($DW73:FF73)+1,$G$4:$CX$8,FG$14,0)*$D73,IF($C73=FG$17,$G$6*$D73,""))</f>
        <v/>
      </c>
      <c r="FH73" s="34" t="str">
        <f>IF(FG73&lt;&gt;"",HLOOKUP(COUNT($DW73:FG73)+1,$G$4:$CX$8,FH$14,0)*$D73,IF($C73=FH$17,$G$6*$D73,""))</f>
        <v/>
      </c>
      <c r="FI73" s="34" t="str">
        <f>IF(FH73&lt;&gt;"",HLOOKUP(COUNT($DW73:FH73)+1,$G$4:$CX$8,FI$14,0)*$D73,IF($C73=FI$17,$G$6*$D73,""))</f>
        <v/>
      </c>
      <c r="FJ73" s="34" t="str">
        <f>IF(FI73&lt;&gt;"",HLOOKUP(COUNT($DW73:FI73)+1,$G$4:$CX$8,FJ$14,0)*$D73,IF($C73=FJ$17,$G$6*$D73,""))</f>
        <v/>
      </c>
      <c r="FK73" s="34" t="str">
        <f>IF(FJ73&lt;&gt;"",HLOOKUP(COUNT($DW73:FJ73)+1,$G$4:$CX$8,FK$14,0)*$D73,IF($C73=FK$17,$G$6*$D73,""))</f>
        <v/>
      </c>
      <c r="FL73" s="34" t="str">
        <f>IF(FK73&lt;&gt;"",HLOOKUP(COUNT($DW73:FK73)+1,$G$4:$CX$8,FL$14,0)*$D73,IF($C73=FL$17,$G$6*$D73,""))</f>
        <v/>
      </c>
      <c r="FM73" s="34" t="str">
        <f>IF(FL73&lt;&gt;"",HLOOKUP(COUNT($DW73:FL73)+1,$G$4:$CX$8,FM$14,0)*$D73,IF($C73=FM$17,$G$6*$D73,""))</f>
        <v/>
      </c>
      <c r="FN73" s="34" t="str">
        <f>IF(FM73&lt;&gt;"",HLOOKUP(COUNT($DW73:FM73)+1,$G$4:$CX$8,FN$14,0)*$D73,IF($C73=FN$17,$G$6*$D73,""))</f>
        <v/>
      </c>
      <c r="FO73" s="34" t="str">
        <f>IF(FN73&lt;&gt;"",HLOOKUP(COUNT($DW73:FN73)+1,$G$4:$CX$8,FO$14,0)*$D73,IF($C73=FO$17,$G$6*$D73,""))</f>
        <v/>
      </c>
      <c r="FP73" s="34" t="str">
        <f>IF(FO73&lt;&gt;"",HLOOKUP(COUNT($DW73:FO73)+1,$G$4:$CX$8,FP$14,0)*$D73,IF($C73=FP$17,$G$6*$D73,""))</f>
        <v/>
      </c>
      <c r="FQ73" s="34" t="str">
        <f>IF(FP73&lt;&gt;"",HLOOKUP(COUNT($DW73:FP73)+1,$G$4:$CX$8,FQ$14,0)*$D73,IF($C73=FQ$17,$G$6*$D73,""))</f>
        <v/>
      </c>
      <c r="FR73" s="34" t="str">
        <f>IF(FQ73&lt;&gt;"",HLOOKUP(COUNT($DW73:FQ73)+1,$G$4:$CX$8,FR$14,0)*$D73,IF($C73=FR$17,$G$6*$D73,""))</f>
        <v/>
      </c>
      <c r="FS73" s="34" t="str">
        <f>IF(FR73&lt;&gt;"",HLOOKUP(COUNT($DW73:FR73)+1,$G$4:$CX$8,FS$14,0)*$D73,IF($C73=FS$17,$G$6*$D73,""))</f>
        <v/>
      </c>
      <c r="FT73" s="34" t="str">
        <f>IF(FS73&lt;&gt;"",HLOOKUP(COUNT($DW73:FS73)+1,$G$4:$CX$8,FT$14,0)*$D73,IF($C73=FT$17,$G$6*$D73,""))</f>
        <v/>
      </c>
      <c r="FU73" s="34" t="str">
        <f>IF(FT73&lt;&gt;"",HLOOKUP(COUNT($DW73:FT73)+1,$G$4:$CX$8,FU$14,0)*$D73,IF($C73=FU$17,$G$6*$D73,""))</f>
        <v/>
      </c>
      <c r="FV73" s="34" t="str">
        <f>IF(FU73&lt;&gt;"",HLOOKUP(COUNT($DW73:FU73)+1,$G$4:$CX$8,FV$14,0)*$D73,IF($C73=FV$17,$G$6*$D73,""))</f>
        <v/>
      </c>
      <c r="FW73" s="34" t="str">
        <f>IF(FV73&lt;&gt;"",HLOOKUP(COUNT($DW73:FV73)+1,$G$4:$CX$8,FW$14,0)*$D73,IF($C73=FW$17,$G$6*$D73,""))</f>
        <v/>
      </c>
      <c r="FX73" s="34" t="str">
        <f>IF(FW73&lt;&gt;"",HLOOKUP(COUNT($DW73:FW73)+1,$G$4:$CX$8,FX$14,0)*$D73,IF($C73=FX$17,$G$6*$D73,""))</f>
        <v/>
      </c>
      <c r="FY73" s="34" t="str">
        <f>IF(FX73&lt;&gt;"",HLOOKUP(COUNT($DW73:FX73)+1,$G$4:$CX$8,FY$14,0)*$D73,IF($C73=FY$17,$G$6*$D73,""))</f>
        <v/>
      </c>
      <c r="FZ73" s="34">
        <f>IF(FY73&lt;&gt;"",HLOOKUP(COUNT($DW73:FY73)+1,$G$4:$CX$8,FZ$14,0)*$D73,IF($C73=FZ$17,$G$6*$D73,""))</f>
        <v>0</v>
      </c>
      <c r="GA73" s="34">
        <f>IF(FZ73&lt;&gt;"",HLOOKUP(COUNT($DW73:FZ73)+1,$G$4:$CX$8,GA$14,0)*$D73,IF($C73=GA$17,$G$6*$D73,""))</f>
        <v>7500</v>
      </c>
      <c r="GB73" s="34">
        <f>IF(GA73&lt;&gt;"",HLOOKUP(COUNT($DW73:GA73)+1,$G$4:$CX$8,GB$14,0)*$D73,IF($C73=GB$17,$G$6*$D73,""))</f>
        <v>7500</v>
      </c>
      <c r="GC73" s="34">
        <f>IF(GB73&lt;&gt;"",HLOOKUP(COUNT($DW73:GB73)+1,$G$4:$CX$8,GC$14,0)*$D73,IF($C73=GC$17,$G$6*$D73,""))</f>
        <v>7500</v>
      </c>
      <c r="GD73" s="34">
        <f>IF(GC73&lt;&gt;"",HLOOKUP(COUNT($DW73:GC73)+1,$G$4:$CX$8,GD$14,0)*$D73,IF($C73=GD$17,$G$6*$D73,""))</f>
        <v>9048.4582084179765</v>
      </c>
      <c r="GE73" s="34">
        <f>IF(GD73&lt;&gt;"",HLOOKUP(COUNT($DW73:GD73)+1,$G$4:$CX$8,GE$14,0)*$D73,IF($C73=GE$17,$G$6*$D73,""))</f>
        <v>11310.572760522478</v>
      </c>
      <c r="GF73" s="34">
        <f>IF(GE73&lt;&gt;"",HLOOKUP(COUNT($DW73:GE73)+1,$G$4:$CX$8,GF$14,0)*$D73,IF($C73=GF$17,$G$6*$D73,""))</f>
        <v>13572.687312626966</v>
      </c>
      <c r="GG73" s="34">
        <f>IF(GF73&lt;&gt;"",HLOOKUP(COUNT($DW73:GF73)+1,$G$4:$CX$8,GG$14,0)*$D73,IF($C73=GG$17,$G$6*$D73,""))</f>
        <v>15744.31728264728</v>
      </c>
      <c r="GH73" s="34">
        <f>IF(GG73&lt;&gt;"",HLOOKUP(COUNT($DW73:GG73)+1,$G$4:$CX$8,GH$14,0)*$D73,IF($C73=GH$17,$G$6*$D73,""))</f>
        <v>17948.521702217906</v>
      </c>
      <c r="GI73" s="34">
        <f>IF(GH73&lt;&gt;"",HLOOKUP(COUNT($DW73:GH73)+1,$G$4:$CX$8,GI$14,0)*$D73,IF($C73=GI$17,$G$6*$D73,""))</f>
        <v>20281.829523506218</v>
      </c>
      <c r="GJ73" s="34">
        <f>IF(GI73&lt;&gt;"",HLOOKUP(COUNT($DW73:GI73)+1,$G$4:$CX$8,GJ$14,0)*$D73,IF($C73=GJ$17,$G$6*$D73,""))</f>
        <v>22512.830771091903</v>
      </c>
      <c r="GK73" s="34">
        <f>IF(GJ73&lt;&gt;"",HLOOKUP(COUNT($DW73:GJ73)+1,$G$4:$CX$8,GK$14,0)*$D73,IF($C73=GK$17,$G$6*$D73,""))</f>
        <v>24764.113848201101</v>
      </c>
      <c r="GL73" s="34">
        <f>IF(GK73&lt;&gt;"",HLOOKUP(COUNT($DW73:GK73)+1,$G$4:$CX$8,GL$14,0)*$D73,IF($C73=GL$17,$G$6*$D73,""))</f>
        <v>18573.085386150833</v>
      </c>
      <c r="GM73" s="34">
        <f>IF(GL73&lt;&gt;"",HLOOKUP(COUNT($DW73:GL73)+1,$G$4:$CX$8,GM$14,0)*$D73,IF($C73=GM$17,$G$6*$D73,""))</f>
        <v>17644.431116843283</v>
      </c>
      <c r="GN73" s="34">
        <f>IF(GM73&lt;&gt;"",HLOOKUP(COUNT($DW73:GM73)+1,$G$4:$CX$8,GN$14,0)*$D73,IF($C73=GN$17,$G$6*$D73,""))</f>
        <v>19408.874228527617</v>
      </c>
      <c r="GO73" s="34">
        <f>IF(GN73&lt;&gt;"",HLOOKUP(COUNT($DW73:GN73)+1,$G$4:$CX$8,GO$14,0)*$D73,IF($C73=GO$17,$G$6*$D73,""))</f>
        <v>21349.761651380388</v>
      </c>
      <c r="GP73" s="34">
        <f>IF(GO73&lt;&gt;"",HLOOKUP(COUNT($DW73:GO73)+1,$G$4:$CX$8,GP$14,0)*$D73,IF($C73=GP$17,$G$6*$D73,""))</f>
        <v>23484.73781651842</v>
      </c>
      <c r="GQ73" s="34">
        <f>IF(GP73&lt;&gt;"",HLOOKUP(COUNT($DW73:GP73)+1,$G$4:$CX$8,GQ$14,0)*$D73,IF($C73=GQ$17,$G$6*$D73,""))</f>
        <v>25833.211598170259</v>
      </c>
      <c r="GR73" s="34">
        <f>IF(GQ73&lt;&gt;"",HLOOKUP(COUNT($DW73:GQ73)+1,$G$4:$CX$8,GR$14,0)*$D73,IF($C73=GR$17,$G$6*$D73,""))</f>
        <v>24541.551018261736</v>
      </c>
      <c r="GS73" s="34">
        <f>IF(GR73&lt;&gt;"",HLOOKUP(COUNT($DW73:GR73)+1,$G$4:$CX$8,GS$14,0)*$D73,IF($C73=GS$17,$G$6*$D73,""))</f>
        <v>23314.473467348653</v>
      </c>
      <c r="GT73" s="34">
        <f>IF(GS73&lt;&gt;"",HLOOKUP(COUNT($DW73:GS73)+1,$G$4:$CX$8,GT$14,0)*$D73,IF($C73=GT$17,$G$6*$D73,""))</f>
        <v>24946.486610063057</v>
      </c>
      <c r="GU73" s="34">
        <f>IF(GT73&lt;&gt;"",HLOOKUP(COUNT($DW73:GT73)+1,$G$4:$CX$8,GU$14,0)*$D73,IF($C73=GU$17,$G$6*$D73,""))</f>
        <v>26692.740672767472</v>
      </c>
      <c r="GV73" s="34">
        <f>IF(GU73&lt;&gt;"",HLOOKUP(COUNT($DW73:GU73)+1,$G$4:$CX$8,GV$14,0)*$D73,IF($C73=GV$17,$G$6*$D73,""))</f>
        <v>28561.232519861194</v>
      </c>
      <c r="GW73" s="34">
        <f>IF(GV73&lt;&gt;"",HLOOKUP(COUNT($DW73:GV73)+1,$G$4:$CX$8,GW$14,0)*$D73,IF($C73=GW$17,$G$6*$D73,""))</f>
        <v>31417.355771847309</v>
      </c>
      <c r="GX73" s="34">
        <f>IF(GW73&lt;&gt;"",HLOOKUP(COUNT($DW73:GW73)+1,$G$4:$CX$8,GX$14,0)*$D73,IF($C73=GX$17,$G$6*$D73,""))</f>
        <v>26704.75240607022</v>
      </c>
      <c r="GY73" s="34">
        <f>IF(GX73&lt;&gt;"",HLOOKUP(COUNT($DW73:GX73)+1,$G$4:$CX$8,GY$14,0)*$D73,IF($C73=GY$17,$G$6*$D73,""))</f>
        <v>25369.514785766714</v>
      </c>
      <c r="GZ73" s="34">
        <f>IF(GY73&lt;&gt;"",HLOOKUP(COUNT($DW73:GY73)+1,$G$4:$CX$8,GZ$14,0)*$D73,IF($C73=GZ$17,$G$6*$D73,""))</f>
        <v>26637.990525055047</v>
      </c>
      <c r="HA73" s="34">
        <f>IF(GZ73&lt;&gt;"",HLOOKUP(COUNT($DW73:GZ73)+1,$G$4:$CX$8,HA$14,0)*$D73,IF($C73=HA$17,$G$6*$D73,""))</f>
        <v>27969.890051307804</v>
      </c>
      <c r="HB73" s="34">
        <f>IF(HA73&lt;&gt;"",HLOOKUP(COUNT($DW73:HA73)+1,$G$4:$CX$8,HB$14,0)*$D73,IF($C73=HB$17,$G$6*$D73,""))</f>
        <v>29368.38455387318</v>
      </c>
      <c r="HC73" s="34">
        <f>IF(HB73&lt;&gt;"",HLOOKUP(COUNT($DW73:HB73)+1,$G$4:$CX$8,HC$14,0)*$D73,IF($C73=HC$17,$G$6*$D73,""))</f>
        <v>31424.171472644306</v>
      </c>
      <c r="HD73" s="34">
        <f>IF(HC73&lt;&gt;"",HLOOKUP(COUNT($DW73:HC73)+1,$G$4:$CX$8,HD$14,0)*$D73,IF($C73=HD$17,$G$6*$D73,""))</f>
        <v>28281.754325379879</v>
      </c>
      <c r="HE73" s="34">
        <f>IF(HD73&lt;&gt;"",HLOOKUP(COUNT($DW73:HD73)+1,$G$4:$CX$8,HE$14,0)*$D73,IF($C73=HE$17,$G$6*$D73,""))</f>
        <v>25453.578892841902</v>
      </c>
      <c r="HF73" s="34">
        <f>IF(HE73&lt;&gt;"",HLOOKUP(COUNT($DW73:HE73)+1,$G$4:$CX$8,HF$14,0)*$D73,IF($C73=HF$17,$G$6*$D73,""))</f>
        <v>27235.329415340824</v>
      </c>
      <c r="HG73" s="34">
        <f>IF(HF73&lt;&gt;"",HLOOKUP(COUNT($DW73:HF73)+1,$G$4:$CX$8,HG$14,0)*$D73,IF($C73=HG$17,$G$6*$D73,""))</f>
        <v>29141.802474414675</v>
      </c>
      <c r="HH73" s="34">
        <f>IF(HG73&lt;&gt;"",HLOOKUP(COUNT($DW73:HG73)+1,$G$4:$CX$8,HH$14,0)*$D73,IF($C73=HH$17,$G$6*$D73,""))</f>
        <v>31181.728647623713</v>
      </c>
      <c r="HI73" s="34">
        <f>IF(HH73&lt;&gt;"",HLOOKUP(COUNT($DW73:HH73)+1,$G$4:$CX$8,HI$14,0)*$D73,IF($C73=HI$17,$G$6*$D73,""))</f>
        <v>33676.266939433612</v>
      </c>
      <c r="HJ73" s="34">
        <f>IF(HI73&lt;&gt;"",HLOOKUP(COUNT($DW73:HI73)+1,$G$4:$CX$8,HJ$14,0)*$D73,IF($C73=HJ$17,$G$6*$D73,""))</f>
        <v>28961.589567912906</v>
      </c>
      <c r="HK73" s="34">
        <f>IF(HJ73&lt;&gt;"",HLOOKUP(COUNT($DW73:HJ73)+1,$G$4:$CX$8,HK$14,0)*$D73,IF($C73=HK$17,$G$6*$D73,""))</f>
        <v>27513.510089517258</v>
      </c>
      <c r="HL73" s="34">
        <f>IF(HK73&lt;&gt;"",HLOOKUP(COUNT($DW73:HK73)+1,$G$4:$CX$8,HL$14,0)*$D73,IF($C73=HL$17,$G$6*$D73,""))</f>
        <v>28889.18559399313</v>
      </c>
      <c r="HM73" s="34">
        <f>IF(HL73&lt;&gt;"",HLOOKUP(COUNT($DW73:HL73)+1,$G$4:$CX$8,HM$14,0)*$D73,IF($C73=HM$17,$G$6*$D73,""))</f>
        <v>30333.644873692774</v>
      </c>
      <c r="HN73" s="34">
        <f>IF(HM73&lt;&gt;"",HLOOKUP(COUNT($DW73:HM73)+1,$G$4:$CX$8,HN$14,0)*$D73,IF($C73=HN$17,$G$6*$D73,""))</f>
        <v>31850.327117377412</v>
      </c>
      <c r="HO73" s="34">
        <f>IF(HN73&lt;&gt;"",HLOOKUP(COUNT($DW73:HN73)+1,$G$4:$CX$8,HO$14,0)*$D73,IF($C73=HO$17,$G$6*$D73,""))</f>
        <v>34079.850015593824</v>
      </c>
      <c r="HP73" s="34">
        <f>IF(HO73&lt;&gt;"",HLOOKUP(COUNT($DW73:HO73)+1,$G$4:$CX$8,HP$14,0)*$D73,IF($C73=HP$17,$G$6*$D73,""))</f>
        <v>30671.865014034454</v>
      </c>
      <c r="HQ73" s="34">
        <f>IF(HP73&lt;&gt;"",HLOOKUP(COUNT($DW73:HP73)+1,$G$4:$CX$8,HQ$14,0)*$D73,IF($C73=HQ$17,$G$6*$D73,""))</f>
        <v>27604.678512631006</v>
      </c>
      <c r="HR73" s="34">
        <f>IF(HQ73&lt;&gt;"",HLOOKUP(COUNT($DW73:HQ73)+1,$G$4:$CX$8,HR$14,0)*$D73,IF($C73=HR$17,$G$6*$D73,""))</f>
        <v>29537.006008515182</v>
      </c>
      <c r="HS73" s="34">
        <f>IF(HR73&lt;&gt;"",HLOOKUP(COUNT($DW73:HR73)+1,$G$4:$CX$8,HS$14,0)*$D73,IF($C73=HS$17,$G$6*$D73,""))</f>
        <v>31604.59642911124</v>
      </c>
      <c r="HT73" s="34">
        <f>IF(HS73&lt;&gt;"",HLOOKUP(COUNT($DW73:HS73)+1,$G$4:$CX$8,HT$14,0)*$D73,IF($C73=HT$17,$G$6*$D73,""))</f>
        <v>33816.918179149026</v>
      </c>
      <c r="HU73" s="34">
        <f>IF(HT73&lt;&gt;"",HLOOKUP(COUNT($DW73:HT73)+1,$G$4:$CX$8,HU$14,0)*$D73,IF($C73=HU$17,$G$6*$D73,""))</f>
        <v>36522.271633480945</v>
      </c>
      <c r="HV73" s="34">
        <f>IF(HU73&lt;&gt;"",HLOOKUP(COUNT($DW73:HU73)+1,$G$4:$CX$8,HV$14,0)*$D73,IF($C73=HV$17,$G$6*$D73,""))</f>
        <v>31774.376321128417</v>
      </c>
      <c r="HW73" s="34">
        <f>IF(HV73&lt;&gt;"",HLOOKUP(COUNT($DW73:HV73)+1,$G$4:$CX$8,HW$14,0)*$D73,IF($C73=HW$17,$G$6*$D73,""))</f>
        <v>30185.657505072006</v>
      </c>
      <c r="HX73" s="34">
        <f>IF(HW73&lt;&gt;"",HLOOKUP(COUNT($DW73:HW73)+1,$G$4:$CX$8,HX$14,0)*$D73,IF($C73=HX$17,$G$6*$D73,""))</f>
        <v>31694.940380325599</v>
      </c>
      <c r="HY73" s="34">
        <f>IF(HX73&lt;&gt;"",HLOOKUP(COUNT($DW73:HX73)+1,$G$4:$CX$8,HY$14,0)*$D73,IF($C73=HY$17,$G$6*$D73,""))</f>
        <v>33279.687399341885</v>
      </c>
      <c r="HZ73" s="34">
        <f>IF(HY73&lt;&gt;"",HLOOKUP(COUNT($DW73:HY73)+1,$G$4:$CX$8,HZ$14,0)*$D73,IF($C73=HZ$17,$G$6*$D73,""))</f>
        <v>34943.671769308989</v>
      </c>
      <c r="IA73" s="34">
        <f>IF(HZ73&lt;&gt;"",HLOOKUP(COUNT($DW73:HZ73)+1,$G$4:$CX$8,IA$14,0)*$D73,IF($C73=IA$17,$G$6*$D73,""))</f>
        <v>37389.728793160604</v>
      </c>
      <c r="IB73" s="34">
        <f>IF(IA73&lt;&gt;"",HLOOKUP(COUNT($DW73:IA73)+1,$G$4:$CX$8,IB$14,0)*$D73,IF($C73=IB$17,$G$6*$D73,""))</f>
        <v>33650.755913844543</v>
      </c>
      <c r="IC73" s="34">
        <f>IF(IB73&lt;&gt;"",HLOOKUP(COUNT($DW73:IB73)+1,$G$4:$CX$8,IC$14,0)*$D73,IF($C73=IC$17,$G$6*$D73,""))</f>
        <v>30285.680322460095</v>
      </c>
      <c r="ID73" s="34">
        <f>IF(IC73&lt;&gt;"",HLOOKUP(COUNT($DW73:IC73)+1,$G$4:$CX$8,ID$14,0)*$D73,IF($C73=ID$17,$G$6*$D73,""))</f>
        <v>32405.677945032297</v>
      </c>
      <c r="IE73" s="34">
        <f>IF(ID73&lt;&gt;"",HLOOKUP(COUNT($DW73:ID73)+1,$G$4:$CX$8,IE$14,0)*$D73,IF($C73=IE$17,$G$6*$D73,""))</f>
        <v>34674.075401184564</v>
      </c>
      <c r="IF73" s="34">
        <f>IF(IE73&lt;&gt;"",HLOOKUP(COUNT($DW73:IE73)+1,$G$4:$CX$8,IF$14,0)*$D73,IF($C73=IF$17,$G$6*$D73,""))</f>
        <v>37101.260679267478</v>
      </c>
      <c r="IG73" s="34">
        <f>IF(IF73&lt;&gt;"",HLOOKUP(COUNT($DW73:IF73)+1,$G$4:$CX$8,IG$14,0)*$D73,IF($C73=IG$17,$G$6*$D73,""))</f>
        <v>40069.36153360887</v>
      </c>
      <c r="IH73" s="34">
        <f>IF(IG73&lt;&gt;"",HLOOKUP(COUNT($DW73:IG73)+1,$G$4:$CX$8,IH$14,0)*$D73,IF($C73=IH$17,$G$6*$D73,""))</f>
        <v>26078.945912591145</v>
      </c>
      <c r="II73" s="34">
        <f>IF(IH73&lt;&gt;"",HLOOKUP(COUNT($DW73:IH73)+1,$G$4:$CX$8,II$14,0)*$D73,IF($C73=II$17,$G$6*$D73,""))</f>
        <v>26078.945912591145</v>
      </c>
      <c r="IJ73" s="34">
        <f>IF(II73&lt;&gt;"",HLOOKUP(COUNT($DW73:II73)+1,$G$4:$CX$8,IJ$14,0)*$D73,IF($C73=IJ$17,$G$6*$D73,""))</f>
        <v>26078.945912591145</v>
      </c>
      <c r="IK73" s="34">
        <f>IF(IJ73&lt;&gt;"",HLOOKUP(COUNT($DW73:IJ73)+1,$G$4:$CX$8,IK$14,0)*$D73,IF($C73=IK$17,$G$6*$D73,""))</f>
        <v>26078.945912591145</v>
      </c>
      <c r="IL73" s="34">
        <f>IF(IK73&lt;&gt;"",HLOOKUP(COUNT($DW73:IK73)+1,$G$4:$CX$8,IL$14,0)*$D73,IF($C73=IL$17,$G$6*$D73,""))</f>
        <v>26078.945912591145</v>
      </c>
      <c r="IM73" s="34">
        <f>IF(IL73&lt;&gt;"",HLOOKUP(COUNT($DW73:IL73)+1,$G$4:$CX$8,IM$14,0)*$D73,IF($C73=IM$17,$G$6*$D73,""))</f>
        <v>26078.945912591145</v>
      </c>
      <c r="IO73" s="34" t="str">
        <f>IF(IN73&lt;&gt;"",HLOOKUP(COUNT($IN73:IN73)+1,$G$4:$EH$8,IO$14,0)*$D73,IF($C73=IO$17,$G$7*$D73,""))</f>
        <v/>
      </c>
      <c r="IP73" s="34" t="str">
        <f>IF(IO73&lt;&gt;"",HLOOKUP(COUNT($IN73:IO73)+1,$G$4:$EH$8,IP$14,0)*$D73,IF($C73=IP$17,$G$7*$D73,""))</f>
        <v/>
      </c>
      <c r="IQ73" s="34" t="str">
        <f>IF(IP73&lt;&gt;"",HLOOKUP(COUNT($IN73:IP73)+1,$G$4:$EH$8,IQ$14,0)*$D73,IF($C73=IQ$17,$G$7*$D73,""))</f>
        <v/>
      </c>
      <c r="IR73" s="34" t="str">
        <f>IF(IQ73&lt;&gt;"",HLOOKUP(COUNT($IN73:IQ73)+1,$G$4:$EH$8,IR$14,0)*$D73,IF($C73=IR$17,$G$7*$D73,""))</f>
        <v/>
      </c>
      <c r="IS73" s="34" t="str">
        <f>IF(IR73&lt;&gt;"",HLOOKUP(COUNT($IN73:IR73)+1,$G$4:$EH$8,IS$14,0)*$D73,IF($C73=IS$17,$G$7*$D73,""))</f>
        <v/>
      </c>
      <c r="IT73" s="34" t="str">
        <f>IF(IS73&lt;&gt;"",HLOOKUP(COUNT($IN73:IS73)+1,$G$4:$EH$8,IT$14,0)*$D73,IF($C73=IT$17,$G$7*$D73,""))</f>
        <v/>
      </c>
      <c r="IU73" s="34" t="str">
        <f>IF(IT73&lt;&gt;"",HLOOKUP(COUNT($IN73:IT73)+1,$G$4:$EH$8,IU$14,0)*$D73,IF($C73=IU$17,$G$7*$D73,""))</f>
        <v/>
      </c>
      <c r="IV73" s="34" t="str">
        <f>IF(IU73&lt;&gt;"",HLOOKUP(COUNT($IN73:IU73)+1,$G$4:$EH$8,IV$14,0)*$D73,IF($C73=IV$17,$G$7*$D73,""))</f>
        <v/>
      </c>
      <c r="IW73" s="34" t="str">
        <f>IF(IV73&lt;&gt;"",HLOOKUP(COUNT($IN73:IV73)+1,$G$4:$EH$8,IW$14,0)*$D73,IF($C73=IW$17,$G$7*$D73,""))</f>
        <v/>
      </c>
      <c r="IX73" s="34" t="str">
        <f>IF(IW73&lt;&gt;"",HLOOKUP(COUNT($IN73:IW73)+1,$G$4:$EH$8,IX$14,0)*$D73,IF($C73=IX$17,$G$7*$D73,""))</f>
        <v/>
      </c>
      <c r="IY73" s="34" t="str">
        <f>IF(IX73&lt;&gt;"",HLOOKUP(COUNT($IN73:IX73)+1,$G$4:$EH$8,IY$14,0)*$D73,IF($C73=IY$17,$G$7*$D73,""))</f>
        <v/>
      </c>
      <c r="IZ73" s="34" t="str">
        <f>IF(IY73&lt;&gt;"",HLOOKUP(COUNT($IN73:IY73)+1,$G$4:$EH$8,IZ$14,0)*$D73,IF($C73=IZ$17,$G$7*$D73,""))</f>
        <v/>
      </c>
      <c r="JA73" s="34" t="str">
        <f>IF(IZ73&lt;&gt;"",HLOOKUP(COUNT($IN73:IZ73)+1,$G$4:$EH$8,JA$14,0)*$D73,IF($C73=JA$17,$G$7*$D73,""))</f>
        <v/>
      </c>
      <c r="JB73" s="34" t="str">
        <f>IF(JA73&lt;&gt;"",HLOOKUP(COUNT($IN73:JA73)+1,$G$4:$EH$8,JB$14,0)*$D73,IF($C73=JB$17,$G$7*$D73,""))</f>
        <v/>
      </c>
      <c r="JC73" s="34" t="str">
        <f>IF(JB73&lt;&gt;"",HLOOKUP(COUNT($IN73:JB73)+1,$G$4:$EH$8,JC$14,0)*$D73,IF($C73=JC$17,$G$7*$D73,""))</f>
        <v/>
      </c>
      <c r="JD73" s="34" t="str">
        <f>IF(JC73&lt;&gt;"",HLOOKUP(COUNT($IN73:JC73)+1,$G$4:$EH$8,JD$14,0)*$D73,IF($C73=JD$17,$G$7*$D73,""))</f>
        <v/>
      </c>
      <c r="JE73" s="34" t="str">
        <f>IF(JD73&lt;&gt;"",HLOOKUP(COUNT($IN73:JD73)+1,$G$4:$EH$8,JE$14,0)*$D73,IF($C73=JE$17,$G$7*$D73,""))</f>
        <v/>
      </c>
      <c r="JF73" s="34" t="str">
        <f>IF(JE73&lt;&gt;"",HLOOKUP(COUNT($IN73:JE73)+1,$G$4:$EH$8,JF$14,0)*$D73,IF($C73=JF$17,$G$7*$D73,""))</f>
        <v/>
      </c>
      <c r="JG73" s="34" t="str">
        <f>IF(JF73&lt;&gt;"",HLOOKUP(COUNT($IN73:JF73)+1,$G$4:$EH$8,JG$14,0)*$D73,IF($C73=JG$17,$G$7*$D73,""))</f>
        <v/>
      </c>
      <c r="JH73" s="34" t="str">
        <f>IF(JG73&lt;&gt;"",HLOOKUP(COUNT($IN73:JG73)+1,$G$4:$EH$8,JH$14,0)*$D73,IF($C73=JH$17,$G$7*$D73,""))</f>
        <v/>
      </c>
      <c r="JI73" s="34" t="str">
        <f>IF(JH73&lt;&gt;"",HLOOKUP(COUNT($IN73:JH73)+1,$G$4:$EH$8,JI$14,0)*$D73,IF($C73=JI$17,$G$7*$D73,""))</f>
        <v/>
      </c>
      <c r="JJ73" s="34" t="str">
        <f>IF(JI73&lt;&gt;"",HLOOKUP(COUNT($IN73:JI73)+1,$G$4:$EH$8,JJ$14,0)*$D73,IF($C73=JJ$17,$G$7*$D73,""))</f>
        <v/>
      </c>
      <c r="JK73" s="34" t="str">
        <f>IF(JJ73&lt;&gt;"",HLOOKUP(COUNT($IN73:JJ73)+1,$G$4:$EH$8,JK$14,0)*$D73,IF($C73=JK$17,$G$7*$D73,""))</f>
        <v/>
      </c>
      <c r="JL73" s="34" t="str">
        <f>IF(JK73&lt;&gt;"",HLOOKUP(COUNT($IN73:JK73)+1,$G$4:$EH$8,JL$14,0)*$D73,IF($C73=JL$17,$G$7*$D73,""))</f>
        <v/>
      </c>
      <c r="JM73" s="34" t="str">
        <f>IF(JL73&lt;&gt;"",HLOOKUP(COUNT($IN73:JL73)+1,$G$4:$EH$8,JM$14,0)*$D73,IF($C73=JM$17,$G$7*$D73,""))</f>
        <v/>
      </c>
      <c r="JN73" s="34" t="str">
        <f>IF(JM73&lt;&gt;"",HLOOKUP(COUNT($IN73:JM73)+1,$G$4:$EH$8,JN$14,0)*$D73,IF($C73=JN$17,$G$7*$D73,""))</f>
        <v/>
      </c>
      <c r="JO73" s="34" t="str">
        <f>IF(JN73&lt;&gt;"",HLOOKUP(COUNT($IN73:JN73)+1,$G$4:$EH$8,JO$14,0)*$D73,IF($C73=JO$17,$G$7*$D73,""))</f>
        <v/>
      </c>
      <c r="JP73" s="34" t="str">
        <f>IF(JO73&lt;&gt;"",HLOOKUP(COUNT($IN73:JO73)+1,$G$4:$EH$8,JP$14,0)*$D73,IF($C73=JP$17,$G$7*$D73,""))</f>
        <v/>
      </c>
      <c r="JQ73" s="34" t="str">
        <f>IF(JP73&lt;&gt;"",HLOOKUP(COUNT($IN73:JP73)+1,$G$4:$EH$8,JQ$14,0)*$D73,IF($C73=JQ$17,$G$7*$D73,""))</f>
        <v/>
      </c>
      <c r="JR73" s="34" t="str">
        <f>IF(JQ73&lt;&gt;"",HLOOKUP(COUNT($IN73:JQ73)+1,$G$4:$EH$8,JR$14,0)*$D73,IF($C73=JR$17,$G$7*$D73,""))</f>
        <v/>
      </c>
      <c r="JS73" s="34" t="str">
        <f>IF(JR73&lt;&gt;"",HLOOKUP(COUNT($IN73:JR73)+1,$G$4:$EH$8,JS$14,0)*$D73,IF($C73=JS$17,$G$7*$D73,""))</f>
        <v/>
      </c>
      <c r="JT73" s="34" t="str">
        <f>IF(JS73&lt;&gt;"",HLOOKUP(COUNT($IN73:JS73)+1,$G$4:$EH$8,JT$14,0)*$D73,IF($C73=JT$17,$G$7*$D73,""))</f>
        <v/>
      </c>
      <c r="JU73" s="34" t="str">
        <f>IF(JT73&lt;&gt;"",HLOOKUP(COUNT($IN73:JT73)+1,$G$4:$EH$8,JU$14,0)*$D73,IF($C73=JU$17,$G$7*$D73,""))</f>
        <v/>
      </c>
      <c r="JV73" s="34" t="str">
        <f>IF(JU73&lt;&gt;"",HLOOKUP(COUNT($IN73:JU73)+1,$G$4:$EH$8,JV$14,0)*$D73,IF($C73=JV$17,$G$7*$D73,""))</f>
        <v/>
      </c>
      <c r="JW73" s="34" t="str">
        <f>IF(JV73&lt;&gt;"",HLOOKUP(COUNT($IN73:JV73)+1,$G$4:$EH$8,JW$14,0)*$D73,IF($C73=JW$17,$G$7*$D73,""))</f>
        <v/>
      </c>
      <c r="JX73" s="34" t="str">
        <f>IF(JW73&lt;&gt;"",HLOOKUP(COUNT($IN73:JW73)+1,$G$4:$EH$8,JX$14,0)*$D73,IF($C73=JX$17,$G$7*$D73,""))</f>
        <v/>
      </c>
      <c r="JY73" s="34" t="str">
        <f>IF(JX73&lt;&gt;"",HLOOKUP(COUNT($IN73:JX73)+1,$G$4:$EH$8,JY$14,0)*$D73,IF($C73=JY$17,$G$7*$D73,""))</f>
        <v/>
      </c>
      <c r="JZ73" s="34" t="str">
        <f>IF(JY73&lt;&gt;"",HLOOKUP(COUNT($IN73:JY73)+1,$G$4:$EH$8,JZ$14,0)*$D73,IF($C73=JZ$17,$G$7*$D73,""))</f>
        <v/>
      </c>
      <c r="KA73" s="34" t="str">
        <f>IF(JZ73&lt;&gt;"",HLOOKUP(COUNT($IN73:JZ73)+1,$G$4:$EH$8,KA$14,0)*$D73,IF($C73=KA$17,$G$7*$D73,""))</f>
        <v/>
      </c>
      <c r="KB73" s="34" t="str">
        <f>IF(KA73&lt;&gt;"",HLOOKUP(COUNT($IN73:KA73)+1,$G$4:$EH$8,KB$14,0)*$D73,IF($C73=KB$17,$G$7*$D73,""))</f>
        <v/>
      </c>
      <c r="KC73" s="34" t="str">
        <f>IF(KB73&lt;&gt;"",HLOOKUP(COUNT($IN73:KB73)+1,$G$4:$EH$8,KC$14,0)*$D73,IF($C73=KC$17,$G$7*$D73,""))</f>
        <v/>
      </c>
      <c r="KD73" s="34" t="str">
        <f>IF(KC73&lt;&gt;"",HLOOKUP(COUNT($IN73:KC73)+1,$G$4:$EH$8,KD$14,0)*$D73,IF($C73=KD$17,$G$7*$D73,""))</f>
        <v/>
      </c>
      <c r="KE73" s="34" t="str">
        <f>IF(KD73&lt;&gt;"",HLOOKUP(COUNT($IN73:KD73)+1,$G$4:$EH$8,KE$14,0)*$D73,IF($C73=KE$17,$G$7*$D73,""))</f>
        <v/>
      </c>
      <c r="KF73" s="34" t="str">
        <f>IF(KE73&lt;&gt;"",HLOOKUP(COUNT($IN73:KE73)+1,$G$4:$EH$8,KF$14,0)*$D73,IF($C73=KF$17,$G$7*$D73,""))</f>
        <v/>
      </c>
      <c r="KG73" s="34" t="str">
        <f>IF(KF73&lt;&gt;"",HLOOKUP(COUNT($IN73:KF73)+1,$G$4:$EH$8,KG$14,0)*$D73,IF($C73=KG$17,$G$7*$D73,""))</f>
        <v/>
      </c>
      <c r="KH73" s="34" t="str">
        <f>IF(KG73&lt;&gt;"",HLOOKUP(COUNT($IN73:KG73)+1,$G$4:$EH$8,KH$14,0)*$D73,IF($C73=KH$17,$G$7*$D73,""))</f>
        <v/>
      </c>
      <c r="KI73" s="34" t="str">
        <f>IF(KH73&lt;&gt;"",HLOOKUP(COUNT($IN73:KH73)+1,$G$4:$EH$8,KI$14,0)*$D73,IF($C73=KI$17,$G$7*$D73,""))</f>
        <v/>
      </c>
      <c r="KJ73" s="34" t="str">
        <f>IF(KI73&lt;&gt;"",HLOOKUP(COUNT($IN73:KI73)+1,$G$4:$EH$8,KJ$14,0)*$D73,IF($C73=KJ$17,$G$7*$D73,""))</f>
        <v/>
      </c>
      <c r="KK73" s="34" t="str">
        <f>IF(KJ73&lt;&gt;"",HLOOKUP(COUNT($IN73:KJ73)+1,$G$4:$EH$8,KK$14,0)*$D73,IF($C73=KK$17,$G$7*$D73,""))</f>
        <v/>
      </c>
      <c r="KL73" s="34" t="str">
        <f>IF(KK73&lt;&gt;"",HLOOKUP(COUNT($IN73:KK73)+1,$G$4:$EH$8,KL$14,0)*$D73,IF($C73=KL$17,$G$7*$D73,""))</f>
        <v/>
      </c>
      <c r="KM73" s="34" t="str">
        <f>IF(KL73&lt;&gt;"",HLOOKUP(COUNT($IN73:KL73)+1,$G$4:$EH$8,KM$14,0)*$D73,IF($C73=KM$17,$G$7*$D73,""))</f>
        <v/>
      </c>
      <c r="KN73" s="34" t="str">
        <f>IF(KM73&lt;&gt;"",HLOOKUP(COUNT($IN73:KM73)+1,$G$4:$EH$8,KN$14,0)*$D73,IF($C73=KN$17,$G$7*$D73,""))</f>
        <v/>
      </c>
      <c r="KO73" s="34" t="str">
        <f>IF(KN73&lt;&gt;"",HLOOKUP(COUNT($IN73:KN73)+1,$G$4:$EH$8,KO$14,0)*$D73,IF($C73=KO$17,$G$7*$D73,""))</f>
        <v/>
      </c>
      <c r="KP73" s="34" t="str">
        <f>IF(KO73&lt;&gt;"",HLOOKUP(COUNT($IN73:KO73)+1,$G$4:$EH$8,KP$14,0)*$D73,IF($C73=KP$17,$G$7*$D73,""))</f>
        <v/>
      </c>
      <c r="KQ73" s="34">
        <f>IF(KP73&lt;&gt;"",HLOOKUP(COUNT($IN73:KP73)+1,$G$4:$EH$8,KQ$14,0)*$D73,IF($C73=KQ$17,$G$7*$D73,""))</f>
        <v>0</v>
      </c>
      <c r="KR73" s="34">
        <f>IF(KQ73&lt;&gt;"",HLOOKUP(COUNT($IN73:KQ73)+1,$G$4:$EH$8,KR$14,0)*$D73,IF($C73=KR$17,$G$7*$D73,""))</f>
        <v>3750</v>
      </c>
      <c r="KS73" s="34">
        <f>IF(KR73&lt;&gt;"",HLOOKUP(COUNT($IN73:KR73)+1,$G$4:$EH$8,KS$14,0)*$D73,IF($C73=KS$17,$G$7*$D73,""))</f>
        <v>3750</v>
      </c>
      <c r="KT73" s="34">
        <f>IF(KS73&lt;&gt;"",HLOOKUP(COUNT($IN73:KS73)+1,$G$4:$EH$8,KT$14,0)*$D73,IF($C73=KT$17,$G$7*$D73,""))</f>
        <v>3750</v>
      </c>
      <c r="KU73" s="34">
        <f>IF(KT73&lt;&gt;"",HLOOKUP(COUNT($IN73:KT73)+1,$G$4:$EH$8,KU$14,0)*$D73,IF($C73=KU$17,$G$7*$D73,""))</f>
        <v>3750</v>
      </c>
      <c r="KV73" s="34">
        <f>IF(KU73&lt;&gt;"",HLOOKUP(COUNT($IN73:KU73)+1,$G$4:$EH$8,KV$14,0)*$D73,IF($C73=KV$17,$G$7*$D73,""))</f>
        <v>3770.1909201741591</v>
      </c>
      <c r="KW73" s="34">
        <f>IF(KV73&lt;&gt;"",HLOOKUP(COUNT($IN73:KV73)+1,$G$4:$EH$8,KW$14,0)*$D73,IF($C73=KW$17,$G$7*$D73,""))</f>
        <v>4524.2291042089882</v>
      </c>
      <c r="KX73" s="34">
        <f>IF(KW73&lt;&gt;"",HLOOKUP(COUNT($IN73:KW73)+1,$G$4:$EH$8,KX$14,0)*$D73,IF($C73=KX$17,$G$7*$D73,""))</f>
        <v>5248.1057608824267</v>
      </c>
      <c r="KY73" s="34">
        <f>IF(KX73&lt;&gt;"",HLOOKUP(COUNT($IN73:KX73)+1,$G$4:$EH$8,KY$14,0)*$D73,IF($C73=KY$17,$G$7*$D73,""))</f>
        <v>5982.8405674059686</v>
      </c>
      <c r="KZ73" s="34">
        <f>IF(KY73&lt;&gt;"",HLOOKUP(COUNT($IN73:KY73)+1,$G$4:$EH$8,KZ$14,0)*$D73,IF($C73=KZ$17,$G$7*$D73,""))</f>
        <v>6760.6098411687399</v>
      </c>
      <c r="LA73" s="34">
        <f>IF(KZ73&lt;&gt;"",HLOOKUP(COUNT($IN73:KZ73)+1,$G$4:$EH$8,LA$14,0)*$D73,IF($C73=LA$17,$G$7*$D73,""))</f>
        <v>7504.2769236973027</v>
      </c>
      <c r="LB73" s="34">
        <f>IF(LA73&lt;&gt;"",HLOOKUP(COUNT($IN73:LA73)+1,$G$4:$EH$8,LB$14,0)*$D73,IF($C73=LB$17,$G$7*$D73,""))</f>
        <v>8254.7046160670325</v>
      </c>
      <c r="LC73" s="34">
        <f>IF(LB73&lt;&gt;"",HLOOKUP(COUNT($IN73:LB73)+1,$G$4:$EH$8,LC$14,0)*$D73,IF($C73=LC$17,$G$7*$D73,""))</f>
        <v>6191.0284620502789</v>
      </c>
      <c r="LD73" s="34">
        <f>IF(LC73&lt;&gt;"",HLOOKUP(COUNT($IN73:LC73)+1,$G$4:$EH$8,LD$14,0)*$D73,IF($C73=LD$17,$G$7*$D73,""))</f>
        <v>5881.4770389477608</v>
      </c>
      <c r="LE73" s="34">
        <f>IF(LD73&lt;&gt;"",HLOOKUP(COUNT($IN73:LD73)+1,$G$4:$EH$8,LE$14,0)*$D73,IF($C73=LE$17,$G$7*$D73,""))</f>
        <v>6469.6247428425395</v>
      </c>
      <c r="LF73" s="34">
        <f>IF(LE73&lt;&gt;"",HLOOKUP(COUNT($IN73:LE73)+1,$G$4:$EH$8,LF$14,0)*$D73,IF($C73=LF$17,$G$7*$D73,""))</f>
        <v>7116.5872171267965</v>
      </c>
      <c r="LG73" s="34">
        <f>IF(LF73&lt;&gt;"",HLOOKUP(COUNT($IN73:LF73)+1,$G$4:$EH$8,LG$14,0)*$D73,IF($C73=LG$17,$G$7*$D73,""))</f>
        <v>7828.2459388394727</v>
      </c>
      <c r="LH73" s="34">
        <f>IF(LG73&lt;&gt;"",HLOOKUP(COUNT($IN73:LG73)+1,$G$4:$EH$8,LH$14,0)*$D73,IF($C73=LH$17,$G$7*$D73,""))</f>
        <v>8611.0705327234209</v>
      </c>
      <c r="LI73" s="34">
        <f>IF(LH73&lt;&gt;"",HLOOKUP(COUNT($IN73:LH73)+1,$G$4:$EH$8,LI$14,0)*$D73,IF($C73=LI$17,$G$7*$D73,""))</f>
        <v>8180.517006087246</v>
      </c>
      <c r="LJ73" s="34">
        <f>IF(LI73&lt;&gt;"",HLOOKUP(COUNT($IN73:LI73)+1,$G$4:$EH$8,LJ$14,0)*$D73,IF($C73=LJ$17,$G$7*$D73,""))</f>
        <v>7771.4911557828855</v>
      </c>
      <c r="LK73" s="34">
        <f>IF(LJ73&lt;&gt;"",HLOOKUP(COUNT($IN73:LJ73)+1,$G$4:$EH$8,LK$14,0)*$D73,IF($C73=LK$17,$G$7*$D73,""))</f>
        <v>8315.4955366876875</v>
      </c>
      <c r="LL73" s="34">
        <f>IF(LK73&lt;&gt;"",HLOOKUP(COUNT($IN73:LK73)+1,$G$4:$EH$8,LL$14,0)*$D73,IF($C73=LL$17,$G$7*$D73,""))</f>
        <v>8897.5802242558239</v>
      </c>
      <c r="LM73" s="34">
        <f>IF(LL73&lt;&gt;"",HLOOKUP(COUNT($IN73:LL73)+1,$G$4:$EH$8,LM$14,0)*$D73,IF($C73=LM$17,$G$7*$D73,""))</f>
        <v>9520.4108399537326</v>
      </c>
      <c r="LN73" s="34">
        <f>IF(LM73&lt;&gt;"",HLOOKUP(COUNT($IN73:LM73)+1,$G$4:$EH$8,LN$14,0)*$D73,IF($C73=LN$17,$G$7*$D73,""))</f>
        <v>10472.451923949104</v>
      </c>
      <c r="LO73" s="34">
        <f>IF(LN73&lt;&gt;"",HLOOKUP(COUNT($IN73:LN73)+1,$G$4:$EH$8,LO$14,0)*$D73,IF($C73=LO$17,$G$7*$D73,""))</f>
        <v>8901.5841353567412</v>
      </c>
      <c r="LP73" s="34">
        <f>IF(LO73&lt;&gt;"",HLOOKUP(COUNT($IN73:LO73)+1,$G$4:$EH$8,LP$14,0)*$D73,IF($C73=LP$17,$G$7*$D73,""))</f>
        <v>8456.5049285889054</v>
      </c>
      <c r="LQ73" s="34">
        <f>IF(LP73&lt;&gt;"",HLOOKUP(COUNT($IN73:LP73)+1,$G$4:$EH$8,LQ$14,0)*$D73,IF($C73=LQ$17,$G$7*$D73,""))</f>
        <v>8879.3301750183509</v>
      </c>
      <c r="LR73" s="34">
        <f>IF(LQ73&lt;&gt;"",HLOOKUP(COUNT($IN73:LQ73)+1,$G$4:$EH$8,LR$14,0)*$D73,IF($C73=LR$17,$G$7*$D73,""))</f>
        <v>9323.2966837692693</v>
      </c>
      <c r="LS73" s="34">
        <f>IF(LR73&lt;&gt;"",HLOOKUP(COUNT($IN73:LR73)+1,$G$4:$EH$8,LS$14,0)*$D73,IF($C73=LS$17,$G$7*$D73,""))</f>
        <v>9789.4615179577268</v>
      </c>
      <c r="LT73" s="34">
        <f>IF(LS73&lt;&gt;"",HLOOKUP(COUNT($IN73:LS73)+1,$G$4:$EH$8,LT$14,0)*$D73,IF($C73=LT$17,$G$7*$D73,""))</f>
        <v>10474.723824214771</v>
      </c>
      <c r="LU73" s="34">
        <f>IF(LT73&lt;&gt;"",HLOOKUP(COUNT($IN73:LT73)+1,$G$4:$EH$8,LU$14,0)*$D73,IF($C73=LU$17,$G$7*$D73,""))</f>
        <v>9427.2514417932944</v>
      </c>
      <c r="LV73" s="34">
        <f>IF(LU73&lt;&gt;"",HLOOKUP(COUNT($IN73:LU73)+1,$G$4:$EH$8,LV$14,0)*$D73,IF($C73=LV$17,$G$7*$D73,""))</f>
        <v>8484.5262976139675</v>
      </c>
      <c r="LW73" s="34">
        <f>IF(LV73&lt;&gt;"",HLOOKUP(COUNT($IN73:LV73)+1,$G$4:$EH$8,LW$14,0)*$D73,IF($C73=LW$17,$G$7*$D73,""))</f>
        <v>9078.4431384469426</v>
      </c>
      <c r="LX73" s="34">
        <f>IF(LW73&lt;&gt;"",HLOOKUP(COUNT($IN73:LW73)+1,$G$4:$EH$8,LX$14,0)*$D73,IF($C73=LX$17,$G$7*$D73,""))</f>
        <v>9713.934158138225</v>
      </c>
      <c r="LY73" s="34">
        <f>IF(LX73&lt;&gt;"",HLOOKUP(COUNT($IN73:LX73)+1,$G$4:$EH$8,LY$14,0)*$D73,IF($C73=LY$17,$G$7*$D73,""))</f>
        <v>10393.909549207907</v>
      </c>
      <c r="LZ73" s="34">
        <f>IF(LY73&lt;&gt;"",HLOOKUP(COUNT($IN73:LY73)+1,$G$4:$EH$8,LZ$14,0)*$D73,IF($C73=LZ$17,$G$7*$D73,""))</f>
        <v>11225.422313144538</v>
      </c>
      <c r="MA73" s="34">
        <f>IF(LZ73&lt;&gt;"",HLOOKUP(COUNT($IN73:LZ73)+1,$G$4:$EH$8,MA$14,0)*$D73,IF($C73=MA$17,$G$7*$D73,""))</f>
        <v>9653.8631893043039</v>
      </c>
      <c r="MB73" s="34">
        <f>IF(MA73&lt;&gt;"",HLOOKUP(COUNT($IN73:MA73)+1,$G$4:$EH$8,MB$14,0)*$D73,IF($C73=MB$17,$G$7*$D73,""))</f>
        <v>9171.1700298390861</v>
      </c>
      <c r="MC73" s="34">
        <f>IF(MB73&lt;&gt;"",HLOOKUP(COUNT($IN73:MB73)+1,$G$4:$EH$8,MC$14,0)*$D73,IF($C73=MC$17,$G$7*$D73,""))</f>
        <v>9629.728531331044</v>
      </c>
      <c r="MD73" s="34">
        <f>IF(MC73&lt;&gt;"",HLOOKUP(COUNT($IN73:MC73)+1,$G$4:$EH$8,MD$14,0)*$D73,IF($C73=MD$17,$G$7*$D73,""))</f>
        <v>10111.214957897593</v>
      </c>
      <c r="ME73" s="34">
        <f>IF(MD73&lt;&gt;"",HLOOKUP(COUNT($IN73:MD73)+1,$G$4:$EH$8,ME$14,0)*$D73,IF($C73=ME$17,$G$7*$D73,""))</f>
        <v>10616.775705792472</v>
      </c>
      <c r="MF73" s="34">
        <f>IF(ME73&lt;&gt;"",HLOOKUP(COUNT($IN73:ME73)+1,$G$4:$EH$8,MF$14,0)*$D73,IF($C73=MF$17,$G$7*$D73,""))</f>
        <v>11359.950005197943</v>
      </c>
      <c r="MG73" s="34">
        <f>IF(MF73&lt;&gt;"",HLOOKUP(COUNT($IN73:MF73)+1,$G$4:$EH$8,MG$14,0)*$D73,IF($C73=MG$17,$G$7*$D73,""))</f>
        <v>10223.955004678153</v>
      </c>
      <c r="MH73" s="34">
        <f>IF(MG73&lt;&gt;"",HLOOKUP(COUNT($IN73:MG73)+1,$G$4:$EH$8,MH$14,0)*$D73,IF($C73=MH$17,$G$7*$D73,""))</f>
        <v>9201.5595042103359</v>
      </c>
      <c r="MI73" s="34">
        <f>IF(MH73&lt;&gt;"",HLOOKUP(COUNT($IN73:MH73)+1,$G$4:$EH$8,MI$14,0)*$D73,IF($C73=MI$17,$G$7*$D73,""))</f>
        <v>9845.6686695050612</v>
      </c>
      <c r="MJ73" s="34">
        <f>IF(MI73&lt;&gt;"",HLOOKUP(COUNT($IN73:MI73)+1,$G$4:$EH$8,MJ$14,0)*$D73,IF($C73=MJ$17,$G$7*$D73,""))</f>
        <v>10534.865476370414</v>
      </c>
      <c r="MK73" s="34">
        <f>IF(MJ73&lt;&gt;"",HLOOKUP(COUNT($IN73:MJ73)+1,$G$4:$EH$8,MK$14,0)*$D73,IF($C73=MK$17,$G$7*$D73,""))</f>
        <v>11272.306059716342</v>
      </c>
      <c r="ML73" s="34">
        <f>IF(MK73&lt;&gt;"",HLOOKUP(COUNT($IN73:MK73)+1,$G$4:$EH$8,ML$14,0)*$D73,IF($C73=ML$17,$G$7*$D73,""))</f>
        <v>12174.090544493649</v>
      </c>
      <c r="MM73" s="34">
        <f>IF(ML73&lt;&gt;"",HLOOKUP(COUNT($IN73:ML73)+1,$G$4:$EH$8,MM$14,0)*$D73,IF($C73=MM$17,$G$7*$D73,""))</f>
        <v>10591.458773709473</v>
      </c>
      <c r="MN73" s="34">
        <f>IF(MM73&lt;&gt;"",HLOOKUP(COUNT($IN73:MM73)+1,$G$4:$EH$8,MN$14,0)*$D73,IF($C73=MN$17,$G$7*$D73,""))</f>
        <v>10061.885835024003</v>
      </c>
      <c r="MO73" s="34">
        <f>IF(MN73&lt;&gt;"",HLOOKUP(COUNT($IN73:MN73)+1,$G$4:$EH$8,MO$14,0)*$D73,IF($C73=MO$17,$G$7*$D73,""))</f>
        <v>10564.980126775201</v>
      </c>
      <c r="MP73" s="34">
        <f>IF(MO73&lt;&gt;"",HLOOKUP(COUNT($IN73:MO73)+1,$G$4:$EH$8,MP$14,0)*$D73,IF($C73=MP$17,$G$7*$D73,""))</f>
        <v>11093.229133113962</v>
      </c>
      <c r="MQ73" s="34">
        <f>IF(MP73&lt;&gt;"",HLOOKUP(COUNT($IN73:MP73)+1,$G$4:$EH$8,MQ$14,0)*$D73,IF($C73=MQ$17,$G$7*$D73,""))</f>
        <v>11647.890589769664</v>
      </c>
      <c r="MR73" s="34">
        <f>IF(MQ73&lt;&gt;"",HLOOKUP(COUNT($IN73:MQ73)+1,$G$4:$EH$8,MR$14,0)*$D73,IF($C73=MR$17,$G$7*$D73,""))</f>
        <v>12463.242931053535</v>
      </c>
      <c r="MS73" s="34">
        <f>IF(MR73&lt;&gt;"",HLOOKUP(COUNT($IN73:MR73)+1,$G$4:$EH$8,MS$14,0)*$D73,IF($C73=MS$17,$G$7*$D73,""))</f>
        <v>11216.918637948182</v>
      </c>
      <c r="MT73" s="34">
        <f>IF(MS73&lt;&gt;"",HLOOKUP(COUNT($IN73:MS73)+1,$G$4:$EH$8,MT$14,0)*$D73,IF($C73=MT$17,$G$7*$D73,""))</f>
        <v>10095.226774153365</v>
      </c>
      <c r="MU73" s="34">
        <f>IF(MT73&lt;&gt;"",HLOOKUP(COUNT($IN73:MT73)+1,$G$4:$EH$8,MU$14,0)*$D73,IF($C73=MU$17,$G$7*$D73,""))</f>
        <v>10801.892648344101</v>
      </c>
      <c r="MV73" s="34">
        <f>IF(MU73&lt;&gt;"",HLOOKUP(COUNT($IN73:MU73)+1,$G$4:$EH$8,MV$14,0)*$D73,IF($C73=MV$17,$G$7*$D73,""))</f>
        <v>11558.025133728188</v>
      </c>
      <c r="MW73" s="34">
        <f>IF(MV73&lt;&gt;"",HLOOKUP(COUNT($IN73:MV73)+1,$G$4:$EH$8,MW$14,0)*$D73,IF($C73=MW$17,$G$7*$D73,""))</f>
        <v>12367.086893089161</v>
      </c>
      <c r="MX73" s="34">
        <f>IF(MW73&lt;&gt;"",HLOOKUP(COUNT($IN73:MW73)+1,$G$4:$EH$8,MX$14,0)*$D73,IF($C73=MX$17,$G$7*$D73,""))</f>
        <v>13356.45384453629</v>
      </c>
      <c r="MY73" s="34">
        <f>IF(MX73&lt;&gt;"",HLOOKUP(COUNT($IN73:MX73)+1,$G$4:$EH$8,MY$14,0)*$D73,IF($C73=MY$17,$G$7*$D73,""))</f>
        <v>8767.7127585947237</v>
      </c>
      <c r="MZ73" s="34">
        <f>IF(MY73&lt;&gt;"",HLOOKUP(COUNT($IN73:MY73)+1,$G$4:$EH$8,MZ$14,0)*$D73,IF($C73=MZ$17,$G$7*$D73,""))</f>
        <v>8767.7127585947237</v>
      </c>
      <c r="NA73" s="34">
        <f>IF(MZ73&lt;&gt;"",HLOOKUP(COUNT($IN73:MZ73)+1,$G$4:$EH$8,NA$14,0)*$D73,IF($C73=NA$17,$G$7*$D73,""))</f>
        <v>8767.7127585947237</v>
      </c>
      <c r="NB73" s="34">
        <f>IF(NA73&lt;&gt;"",HLOOKUP(COUNT($IN73:NA73)+1,$G$4:$EH$8,NB$14,0)*$D73,IF($C73=NB$17,$G$7*$D73,""))</f>
        <v>8767.7127585947237</v>
      </c>
      <c r="NC73" s="34">
        <f>IF(NB73&lt;&gt;"",HLOOKUP(COUNT($IN73:NB73)+1,$G$4:$EH$8,NC$14,0)*$D73,IF($C73=NC$17,$G$7*$D73,""))</f>
        <v>8767.7127585947237</v>
      </c>
      <c r="ND73" s="34">
        <f>IF(NC73&lt;&gt;"",HLOOKUP(COUNT($IN73:NC73)+1,$G$4:$EH$8,ND$14,0)*$D73,IF($C73=ND$17,$G$7*$D73,""))</f>
        <v>8767.7127585947237</v>
      </c>
      <c r="NF73" s="34" t="str">
        <f>IF(NE73&lt;&gt;"",HLOOKUP(COUNT($NE73:NE73)+1,$G$4:$EH$8,NF$14,0)*$D73,IF($C73=NF$17,$G$8*$D73,""))</f>
        <v/>
      </c>
      <c r="NG73" s="34" t="str">
        <f>IF(NF73&lt;&gt;"",HLOOKUP(COUNT($NE73:NF73)+1,$G$4:$EH$8,NG$14,0)*$D73,IF($C73=NG$17,$G$8*$D73,""))</f>
        <v/>
      </c>
      <c r="NH73" s="34" t="str">
        <f>IF(NG73&lt;&gt;"",HLOOKUP(COUNT($NE73:NG73)+1,$G$4:$EH$8,NH$14,0)*$D73,IF($C73=NH$17,$G$8*$D73,""))</f>
        <v/>
      </c>
      <c r="NI73" s="34" t="str">
        <f>IF(NH73&lt;&gt;"",HLOOKUP(COUNT($NE73:NH73)+1,$G$4:$EH$8,NI$14,0)*$D73,IF($C73=NI$17,$G$8*$D73,""))</f>
        <v/>
      </c>
      <c r="NJ73" s="34" t="str">
        <f>IF(NI73&lt;&gt;"",HLOOKUP(COUNT($NE73:NI73)+1,$G$4:$EH$8,NJ$14,0)*$D73,IF($C73=NJ$17,$G$8*$D73,""))</f>
        <v/>
      </c>
      <c r="NK73" s="34" t="str">
        <f>IF(NJ73&lt;&gt;"",HLOOKUP(COUNT($NE73:NJ73)+1,$G$4:$EH$8,NK$14,0)*$D73,IF($C73=NK$17,$G$8*$D73,""))</f>
        <v/>
      </c>
      <c r="NL73" s="34" t="str">
        <f>IF(NK73&lt;&gt;"",HLOOKUP(COUNT($NE73:NK73)+1,$G$4:$EH$8,NL$14,0)*$D73,IF($C73=NL$17,$G$8*$D73,""))</f>
        <v/>
      </c>
      <c r="NM73" s="34" t="str">
        <f>IF(NL73&lt;&gt;"",HLOOKUP(COUNT($NE73:NL73)+1,$G$4:$EH$8,NM$14,0)*$D73,IF($C73=NM$17,$G$8*$D73,""))</f>
        <v/>
      </c>
      <c r="NN73" s="34" t="str">
        <f>IF(NM73&lt;&gt;"",HLOOKUP(COUNT($NE73:NM73)+1,$G$4:$EH$8,NN$14,0)*$D73,IF($C73=NN$17,$G$8*$D73,""))</f>
        <v/>
      </c>
      <c r="NO73" s="34" t="str">
        <f>IF(NN73&lt;&gt;"",HLOOKUP(COUNT($NE73:NN73)+1,$G$4:$EH$8,NO$14,0)*$D73,IF($C73=NO$17,$G$8*$D73,""))</f>
        <v/>
      </c>
      <c r="NP73" s="34" t="str">
        <f>IF(NO73&lt;&gt;"",HLOOKUP(COUNT($NE73:NO73)+1,$G$4:$EH$8,NP$14,0)*$D73,IF($C73=NP$17,$G$8*$D73,""))</f>
        <v/>
      </c>
      <c r="NQ73" s="34" t="str">
        <f>IF(NP73&lt;&gt;"",HLOOKUP(COUNT($NE73:NP73)+1,$G$4:$EH$8,NQ$14,0)*$D73,IF($C73=NQ$17,$G$8*$D73,""))</f>
        <v/>
      </c>
      <c r="NR73" s="34" t="str">
        <f>IF(NQ73&lt;&gt;"",HLOOKUP(COUNT($NE73:NQ73)+1,$G$4:$EH$8,NR$14,0)*$D73,IF($C73=NR$17,$G$8*$D73,""))</f>
        <v/>
      </c>
      <c r="NS73" s="34" t="str">
        <f>IF(NR73&lt;&gt;"",HLOOKUP(COUNT($NE73:NR73)+1,$G$4:$EH$8,NS$14,0)*$D73,IF($C73=NS$17,$G$8*$D73,""))</f>
        <v/>
      </c>
      <c r="NT73" s="34" t="str">
        <f>IF(NS73&lt;&gt;"",HLOOKUP(COUNT($NE73:NS73)+1,$G$4:$EH$8,NT$14,0)*$D73,IF($C73=NT$17,$G$8*$D73,""))</f>
        <v/>
      </c>
      <c r="NU73" s="34" t="str">
        <f>IF(NT73&lt;&gt;"",HLOOKUP(COUNT($NE73:NT73)+1,$G$4:$EH$8,NU$14,0)*$D73,IF($C73=NU$17,$G$8*$D73,""))</f>
        <v/>
      </c>
      <c r="NV73" s="34" t="str">
        <f>IF(NU73&lt;&gt;"",HLOOKUP(COUNT($NE73:NU73)+1,$G$4:$EH$8,NV$14,0)*$D73,IF($C73=NV$17,$G$8*$D73,""))</f>
        <v/>
      </c>
      <c r="NW73" s="34" t="str">
        <f>IF(NV73&lt;&gt;"",HLOOKUP(COUNT($NE73:NV73)+1,$G$4:$EH$8,NW$14,0)*$D73,IF($C73=NW$17,$G$8*$D73,""))</f>
        <v/>
      </c>
      <c r="NX73" s="34" t="str">
        <f>IF(NW73&lt;&gt;"",HLOOKUP(COUNT($NE73:NW73)+1,$G$4:$EH$8,NX$14,0)*$D73,IF($C73=NX$17,$G$8*$D73,""))</f>
        <v/>
      </c>
      <c r="NY73" s="34" t="str">
        <f>IF(NX73&lt;&gt;"",HLOOKUP(COUNT($NE73:NX73)+1,$G$4:$EH$8,NY$14,0)*$D73,IF($C73=NY$17,$G$8*$D73,""))</f>
        <v/>
      </c>
      <c r="NZ73" s="34" t="str">
        <f>IF(NY73&lt;&gt;"",HLOOKUP(COUNT($NE73:NY73)+1,$G$4:$EH$8,NZ$14,0)*$D73,IF($C73=NZ$17,$G$8*$D73,""))</f>
        <v/>
      </c>
      <c r="OA73" s="34" t="str">
        <f>IF(NZ73&lt;&gt;"",HLOOKUP(COUNT($NE73:NZ73)+1,$G$4:$EH$8,OA$14,0)*$D73,IF($C73=OA$17,$G$8*$D73,""))</f>
        <v/>
      </c>
      <c r="OB73" s="34" t="str">
        <f>IF(OA73&lt;&gt;"",HLOOKUP(COUNT($NE73:OA73)+1,$G$4:$EH$8,OB$14,0)*$D73,IF($C73=OB$17,$G$8*$D73,""))</f>
        <v/>
      </c>
      <c r="OC73" s="34" t="str">
        <f>IF(OB73&lt;&gt;"",HLOOKUP(COUNT($NE73:OB73)+1,$G$4:$EH$8,OC$14,0)*$D73,IF($C73=OC$17,$G$8*$D73,""))</f>
        <v/>
      </c>
      <c r="OD73" s="34" t="str">
        <f>IF(OC73&lt;&gt;"",HLOOKUP(COUNT($NE73:OC73)+1,$G$4:$EH$8,OD$14,0)*$D73,IF($C73=OD$17,$G$8*$D73,""))</f>
        <v/>
      </c>
      <c r="OE73" s="34" t="str">
        <f>IF(OD73&lt;&gt;"",HLOOKUP(COUNT($NE73:OD73)+1,$G$4:$EH$8,OE$14,0)*$D73,IF($C73=OE$17,$G$8*$D73,""))</f>
        <v/>
      </c>
      <c r="OF73" s="34" t="str">
        <f>IF(OE73&lt;&gt;"",HLOOKUP(COUNT($NE73:OE73)+1,$G$4:$EH$8,OF$14,0)*$D73,IF($C73=OF$17,$G$8*$D73,""))</f>
        <v/>
      </c>
      <c r="OG73" s="34" t="str">
        <f>IF(OF73&lt;&gt;"",HLOOKUP(COUNT($NE73:OF73)+1,$G$4:$EH$8,OG$14,0)*$D73,IF($C73=OG$17,$G$8*$D73,""))</f>
        <v/>
      </c>
      <c r="OH73" s="34" t="str">
        <f>IF(OG73&lt;&gt;"",HLOOKUP(COUNT($NE73:OG73)+1,$G$4:$EH$8,OH$14,0)*$D73,IF($C73=OH$17,$G$8*$D73,""))</f>
        <v/>
      </c>
      <c r="OI73" s="34" t="str">
        <f>IF(OH73&lt;&gt;"",HLOOKUP(COUNT($NE73:OH73)+1,$G$4:$EH$8,OI$14,0)*$D73,IF($C73=OI$17,$G$8*$D73,""))</f>
        <v/>
      </c>
      <c r="OJ73" s="34" t="str">
        <f>IF(OI73&lt;&gt;"",HLOOKUP(COUNT($NE73:OI73)+1,$G$4:$EH$8,OJ$14,0)*$D73,IF($C73=OJ$17,$G$8*$D73,""))</f>
        <v/>
      </c>
      <c r="OK73" s="34" t="str">
        <f>IF(OJ73&lt;&gt;"",HLOOKUP(COUNT($NE73:OJ73)+1,$G$4:$EH$8,OK$14,0)*$D73,IF($C73=OK$17,$G$8*$D73,""))</f>
        <v/>
      </c>
      <c r="OL73" s="34" t="str">
        <f>IF(OK73&lt;&gt;"",HLOOKUP(COUNT($NE73:OK73)+1,$G$4:$EH$8,OL$14,0)*$D73,IF($C73=OL$17,$G$8*$D73,""))</f>
        <v/>
      </c>
      <c r="OM73" s="34" t="str">
        <f>IF(OL73&lt;&gt;"",HLOOKUP(COUNT($NE73:OL73)+1,$G$4:$EH$8,OM$14,0)*$D73,IF($C73=OM$17,$G$8*$D73,""))</f>
        <v/>
      </c>
      <c r="ON73" s="34" t="str">
        <f>IF(OM73&lt;&gt;"",HLOOKUP(COUNT($NE73:OM73)+1,$G$4:$EH$8,ON$14,0)*$D73,IF($C73=ON$17,$G$8*$D73,""))</f>
        <v/>
      </c>
      <c r="OO73" s="34" t="str">
        <f>IF(ON73&lt;&gt;"",HLOOKUP(COUNT($NE73:ON73)+1,$G$4:$EH$8,OO$14,0)*$D73,IF($C73=OO$17,$G$8*$D73,""))</f>
        <v/>
      </c>
      <c r="OP73" s="34" t="str">
        <f>IF(OO73&lt;&gt;"",HLOOKUP(COUNT($NE73:OO73)+1,$G$4:$EH$8,OP$14,0)*$D73,IF($C73=OP$17,$G$8*$D73,""))</f>
        <v/>
      </c>
      <c r="OQ73" s="34" t="str">
        <f>IF(OP73&lt;&gt;"",HLOOKUP(COUNT($NE73:OP73)+1,$G$4:$EH$8,OQ$14,0)*$D73,IF($C73=OQ$17,$G$8*$D73,""))</f>
        <v/>
      </c>
      <c r="OR73" s="34" t="str">
        <f>IF(OQ73&lt;&gt;"",HLOOKUP(COUNT($NE73:OQ73)+1,$G$4:$EH$8,OR$14,0)*$D73,IF($C73=OR$17,$G$8*$D73,""))</f>
        <v/>
      </c>
      <c r="OS73" s="34" t="str">
        <f>IF(OR73&lt;&gt;"",HLOOKUP(COUNT($NE73:OR73)+1,$G$4:$EH$8,OS$14,0)*$D73,IF($C73=OS$17,$G$8*$D73,""))</f>
        <v/>
      </c>
      <c r="OT73" s="34" t="str">
        <f>IF(OS73&lt;&gt;"",HLOOKUP(COUNT($NE73:OS73)+1,$G$4:$EH$8,OT$14,0)*$D73,IF($C73=OT$17,$G$8*$D73,""))</f>
        <v/>
      </c>
      <c r="OU73" s="34" t="str">
        <f>IF(OT73&lt;&gt;"",HLOOKUP(COUNT($NE73:OT73)+1,$G$4:$EH$8,OU$14,0)*$D73,IF($C73=OU$17,$G$8*$D73,""))</f>
        <v/>
      </c>
      <c r="OV73" s="34" t="str">
        <f>IF(OU73&lt;&gt;"",HLOOKUP(COUNT($NE73:OU73)+1,$G$4:$EH$8,OV$14,0)*$D73,IF($C73=OV$17,$G$8*$D73,""))</f>
        <v/>
      </c>
      <c r="OW73" s="34" t="str">
        <f>IF(OV73&lt;&gt;"",HLOOKUP(COUNT($NE73:OV73)+1,$G$4:$EH$8,OW$14,0)*$D73,IF($C73=OW$17,$G$8*$D73,""))</f>
        <v/>
      </c>
      <c r="OX73" s="34" t="str">
        <f>IF(OW73&lt;&gt;"",HLOOKUP(COUNT($NE73:OW73)+1,$G$4:$EH$8,OX$14,0)*$D73,IF($C73=OX$17,$G$8*$D73,""))</f>
        <v/>
      </c>
      <c r="OY73" s="34" t="str">
        <f>IF(OX73&lt;&gt;"",HLOOKUP(COUNT($NE73:OX73)+1,$G$4:$EH$8,OY$14,0)*$D73,IF($C73=OY$17,$G$8*$D73,""))</f>
        <v/>
      </c>
      <c r="OZ73" s="34" t="str">
        <f>IF(OY73&lt;&gt;"",HLOOKUP(COUNT($NE73:OY73)+1,$G$4:$EH$8,OZ$14,0)*$D73,IF($C73=OZ$17,$G$8*$D73,""))</f>
        <v/>
      </c>
      <c r="PA73" s="34" t="str">
        <f>IF(OZ73&lt;&gt;"",HLOOKUP(COUNT($NE73:OZ73)+1,$G$4:$EH$8,PA$14,0)*$D73,IF($C73=PA$17,$G$8*$D73,""))</f>
        <v/>
      </c>
      <c r="PB73" s="34" t="str">
        <f>IF(PA73&lt;&gt;"",HLOOKUP(COUNT($NE73:PA73)+1,$G$4:$EH$8,PB$14,0)*$D73,IF($C73=PB$17,$G$8*$D73,""))</f>
        <v/>
      </c>
      <c r="PC73" s="34" t="str">
        <f>IF(PB73&lt;&gt;"",HLOOKUP(COUNT($NE73:PB73)+1,$G$4:$EH$8,PC$14,0)*$D73,IF($C73=PC$17,$G$8*$D73,""))</f>
        <v/>
      </c>
      <c r="PD73" s="34" t="str">
        <f>IF(PC73&lt;&gt;"",HLOOKUP(COUNT($NE73:PC73)+1,$G$4:$EH$8,PD$14,0)*$D73,IF($C73=PD$17,$G$8*$D73,""))</f>
        <v/>
      </c>
      <c r="PE73" s="34" t="str">
        <f>IF(PD73&lt;&gt;"",HLOOKUP(COUNT($NE73:PD73)+1,$G$4:$EH$8,PE$14,0)*$D73,IF($C73=PE$17,$G$8*$D73,""))</f>
        <v/>
      </c>
      <c r="PF73" s="34" t="str">
        <f>IF(PE73&lt;&gt;"",HLOOKUP(COUNT($NE73:PE73)+1,$G$4:$EH$8,PF$14,0)*$D73,IF($C73=PF$17,$G$8*$D73,""))</f>
        <v/>
      </c>
      <c r="PG73" s="34" t="str">
        <f>IF(PF73&lt;&gt;"",HLOOKUP(COUNT($NE73:PF73)+1,$G$4:$EH$8,PG$14,0)*$D73,IF($C73=PG$17,$G$8*$D73,""))</f>
        <v/>
      </c>
      <c r="PH73" s="34">
        <f>IF(PG73&lt;&gt;"",HLOOKUP(COUNT($NE73:PG73)+1,$G$4:$EH$8,PH$14,0)*$D73,IF($C73=PH$17,$G$8*$D73,""))</f>
        <v>175000</v>
      </c>
      <c r="PI73" s="34">
        <f>IF(PH73&lt;&gt;"",HLOOKUP(COUNT($NE73:PH73)+1,$G$4:$EH$8,PI$14,0)*$D73,IF($C73=PI$17,$G$8*$D73,""))</f>
        <v>0</v>
      </c>
      <c r="PJ73" s="34">
        <f>IF(PI73&lt;&gt;"",HLOOKUP(COUNT($NE73:PI73)+1,$G$4:$EH$8,PJ$14,0)*$D73,IF($C73=PJ$17,$G$8*$D73,""))</f>
        <v>0</v>
      </c>
      <c r="PK73" s="34">
        <f>IF(PJ73&lt;&gt;"",HLOOKUP(COUNT($NE73:PJ73)+1,$G$4:$EH$8,PK$14,0)*$D73,IF($C73=PK$17,$G$8*$D73,""))</f>
        <v>0</v>
      </c>
      <c r="PL73" s="34">
        <f>IF(PK73&lt;&gt;"",HLOOKUP(COUNT($NE73:PK73)+1,$G$4:$EH$8,PL$14,0)*$D73,IF($C73=PL$17,$G$8*$D73,""))</f>
        <v>0</v>
      </c>
      <c r="PM73" s="34">
        <f>IF(PL73&lt;&gt;"",HLOOKUP(COUNT($NE73:PL73)+1,$G$4:$EH$8,PM$14,0)*$D73,IF($C73=PM$17,$G$8*$D73,""))</f>
        <v>0</v>
      </c>
      <c r="PN73" s="34">
        <f>IF(PM73&lt;&gt;"",HLOOKUP(COUNT($NE73:PM73)+1,$G$4:$EH$8,PN$14,0)*$D73,IF($C73=PN$17,$G$8*$D73,""))</f>
        <v>0</v>
      </c>
      <c r="PO73" s="34">
        <f>IF(PN73&lt;&gt;"",HLOOKUP(COUNT($NE73:PN73)+1,$G$4:$EH$8,PO$14,0)*$D73,IF($C73=PO$17,$G$8*$D73,""))</f>
        <v>0</v>
      </c>
      <c r="PP73" s="34">
        <f>IF(PO73&lt;&gt;"",HLOOKUP(COUNT($NE73:PO73)+1,$G$4:$EH$8,PP$14,0)*$D73,IF($C73=PP$17,$G$8*$D73,""))</f>
        <v>0</v>
      </c>
      <c r="PQ73" s="34">
        <f>IF(PP73&lt;&gt;"",HLOOKUP(COUNT($NE73:PP73)+1,$G$4:$EH$8,PQ$14,0)*$D73,IF($C73=PQ$17,$G$8*$D73,""))</f>
        <v>0</v>
      </c>
      <c r="PR73" s="34">
        <f>IF(PQ73&lt;&gt;"",HLOOKUP(COUNT($NE73:PQ73)+1,$G$4:$EH$8,PR$14,0)*$D73,IF($C73=PR$17,$G$8*$D73,""))</f>
        <v>0</v>
      </c>
      <c r="PS73" s="34">
        <f>IF(PR73&lt;&gt;"",HLOOKUP(COUNT($NE73:PR73)+1,$G$4:$EH$8,PS$14,0)*$D73,IF($C73=PS$17,$G$8*$D73,""))</f>
        <v>0</v>
      </c>
      <c r="PT73" s="34">
        <f>IF(PS73&lt;&gt;"",HLOOKUP(COUNT($NE73:PS73)+1,$G$4:$EH$8,PT$14,0)*$D73,IF($C73=PT$17,$G$8*$D73,""))</f>
        <v>0</v>
      </c>
      <c r="PU73" s="34">
        <f>IF(PT73&lt;&gt;"",HLOOKUP(COUNT($NE73:PT73)+1,$G$4:$EH$8,PU$14,0)*$D73,IF($C73=PU$17,$G$8*$D73,""))</f>
        <v>0</v>
      </c>
      <c r="PV73" s="34">
        <f>IF(PU73&lt;&gt;"",HLOOKUP(COUNT($NE73:PU73)+1,$G$4:$EH$8,PV$14,0)*$D73,IF($C73=PV$17,$G$8*$D73,""))</f>
        <v>0</v>
      </c>
      <c r="PW73" s="34">
        <f>IF(PV73&lt;&gt;"",HLOOKUP(COUNT($NE73:PV73)+1,$G$4:$EH$8,PW$14,0)*$D73,IF($C73=PW$17,$G$8*$D73,""))</f>
        <v>0</v>
      </c>
      <c r="PX73" s="34">
        <f>IF(PW73&lt;&gt;"",HLOOKUP(COUNT($NE73:PW73)+1,$G$4:$EH$8,PX$14,0)*$D73,IF($C73=PX$17,$G$8*$D73,""))</f>
        <v>0</v>
      </c>
      <c r="PY73" s="34">
        <f>IF(PX73&lt;&gt;"",HLOOKUP(COUNT($NE73:PX73)+1,$G$4:$EH$8,PY$14,0)*$D73,IF($C73=PY$17,$G$8*$D73,""))</f>
        <v>0</v>
      </c>
      <c r="PZ73" s="34">
        <f>IF(PY73&lt;&gt;"",HLOOKUP(COUNT($NE73:PY73)+1,$G$4:$EH$8,PZ$14,0)*$D73,IF($C73=PZ$17,$G$8*$D73,""))</f>
        <v>0</v>
      </c>
      <c r="QA73" s="34">
        <f>IF(PZ73&lt;&gt;"",HLOOKUP(COUNT($NE73:PZ73)+1,$G$4:$EH$8,QA$14,0)*$D73,IF($C73=QA$17,$G$8*$D73,""))</f>
        <v>0</v>
      </c>
      <c r="QB73" s="34">
        <f>IF(QA73&lt;&gt;"",HLOOKUP(COUNT($NE73:QA73)+1,$G$4:$EH$8,QB$14,0)*$D73,IF($C73=QB$17,$G$8*$D73,""))</f>
        <v>0</v>
      </c>
      <c r="QC73" s="34">
        <f>IF(QB73&lt;&gt;"",HLOOKUP(COUNT($NE73:QB73)+1,$G$4:$EH$8,QC$14,0)*$D73,IF($C73=QC$17,$G$8*$D73,""))</f>
        <v>0</v>
      </c>
      <c r="QD73" s="34">
        <f>IF(QC73&lt;&gt;"",HLOOKUP(COUNT($NE73:QC73)+1,$G$4:$EH$8,QD$14,0)*$D73,IF($C73=QD$17,$G$8*$D73,""))</f>
        <v>0</v>
      </c>
      <c r="QE73" s="34">
        <f>IF(QD73&lt;&gt;"",HLOOKUP(COUNT($NE73:QD73)+1,$G$4:$EH$8,QE$14,0)*$D73,IF($C73=QE$17,$G$8*$D73,""))</f>
        <v>0</v>
      </c>
      <c r="QF73" s="34">
        <f>IF(QE73&lt;&gt;"",HLOOKUP(COUNT($NE73:QE73)+1,$G$4:$EH$8,QF$14,0)*$D73,IF($C73=QF$17,$G$8*$D73,""))</f>
        <v>0</v>
      </c>
      <c r="QG73" s="34">
        <f>IF(QF73&lt;&gt;"",HLOOKUP(COUNT($NE73:QF73)+1,$G$4:$EH$8,QG$14,0)*$D73,IF($C73=QG$17,$G$8*$D73,""))</f>
        <v>0</v>
      </c>
      <c r="QH73" s="34">
        <f>IF(QG73&lt;&gt;"",HLOOKUP(COUNT($NE73:QG73)+1,$G$4:$EH$8,QH$14,0)*$D73,IF($C73=QH$17,$G$8*$D73,""))</f>
        <v>0</v>
      </c>
      <c r="QI73" s="34">
        <f>IF(QH73&lt;&gt;"",HLOOKUP(COUNT($NE73:QH73)+1,$G$4:$EH$8,QI$14,0)*$D73,IF($C73=QI$17,$G$8*$D73,""))</f>
        <v>0</v>
      </c>
      <c r="QJ73" s="34">
        <f>IF(QI73&lt;&gt;"",HLOOKUP(COUNT($NE73:QI73)+1,$G$4:$EH$8,QJ$14,0)*$D73,IF($C73=QJ$17,$G$8*$D73,""))</f>
        <v>0</v>
      </c>
      <c r="QK73" s="34">
        <f>IF(QJ73&lt;&gt;"",HLOOKUP(COUNT($NE73:QJ73)+1,$G$4:$EH$8,QK$14,0)*$D73,IF($C73=QK$17,$G$8*$D73,""))</f>
        <v>0</v>
      </c>
      <c r="QL73" s="34">
        <f>IF(QK73&lt;&gt;"",HLOOKUP(COUNT($NE73:QK73)+1,$G$4:$EH$8,QL$14,0)*$D73,IF($C73=QL$17,$G$8*$D73,""))</f>
        <v>0</v>
      </c>
      <c r="QM73" s="34">
        <f>IF(QL73&lt;&gt;"",HLOOKUP(COUNT($NE73:QL73)+1,$G$4:$EH$8,QM$14,0)*$D73,IF($C73=QM$17,$G$8*$D73,""))</f>
        <v>0</v>
      </c>
      <c r="QN73" s="34">
        <f>IF(QM73&lt;&gt;"",HLOOKUP(COUNT($NE73:QM73)+1,$G$4:$EH$8,QN$14,0)*$D73,IF($C73=QN$17,$G$8*$D73,""))</f>
        <v>0</v>
      </c>
      <c r="QO73" s="34">
        <f>IF(QN73&lt;&gt;"",HLOOKUP(COUNT($NE73:QN73)+1,$G$4:$EH$8,QO$14,0)*$D73,IF($C73=QO$17,$G$8*$D73,""))</f>
        <v>0</v>
      </c>
      <c r="QP73" s="34">
        <f>IF(QO73&lt;&gt;"",HLOOKUP(COUNT($NE73:QO73)+1,$G$4:$EH$8,QP$14,0)*$D73,IF($C73=QP$17,$G$8*$D73,""))</f>
        <v>0</v>
      </c>
      <c r="QQ73" s="34">
        <f>IF(QP73&lt;&gt;"",HLOOKUP(COUNT($NE73:QP73)+1,$G$4:$EH$8,QQ$14,0)*$D73,IF($C73=QQ$17,$G$8*$D73,""))</f>
        <v>0</v>
      </c>
      <c r="QR73" s="34">
        <f>IF(QQ73&lt;&gt;"",HLOOKUP(COUNT($NE73:QQ73)+1,$G$4:$EH$8,QR$14,0)*$D73,IF($C73=QR$17,$G$8*$D73,""))</f>
        <v>0</v>
      </c>
      <c r="QS73" s="34">
        <f>IF(QR73&lt;&gt;"",HLOOKUP(COUNT($NE73:QR73)+1,$G$4:$EH$8,QS$14,0)*$D73,IF($C73=QS$17,$G$8*$D73,""))</f>
        <v>0</v>
      </c>
      <c r="QT73" s="34">
        <f>IF(QS73&lt;&gt;"",HLOOKUP(COUNT($NE73:QS73)+1,$G$4:$EH$8,QT$14,0)*$D73,IF($C73=QT$17,$G$8*$D73,""))</f>
        <v>0</v>
      </c>
      <c r="QU73" s="34">
        <f>IF(QT73&lt;&gt;"",HLOOKUP(COUNT($NE73:QT73)+1,$G$4:$EH$8,QU$14,0)*$D73,IF($C73=QU$17,$G$8*$D73,""))</f>
        <v>0</v>
      </c>
      <c r="QV73" s="34">
        <f>IF(QU73&lt;&gt;"",HLOOKUP(COUNT($NE73:QU73)+1,$G$4:$EH$8,QV$14,0)*$D73,IF($C73=QV$17,$G$8*$D73,""))</f>
        <v>0</v>
      </c>
      <c r="QW73" s="34">
        <f>IF(QV73&lt;&gt;"",HLOOKUP(COUNT($NE73:QV73)+1,$G$4:$EH$8,QW$14,0)*$D73,IF($C73=QW$17,$G$8*$D73,""))</f>
        <v>0</v>
      </c>
      <c r="QX73" s="34">
        <f>IF(QW73&lt;&gt;"",HLOOKUP(COUNT($NE73:QW73)+1,$G$4:$EH$8,QX$14,0)*$D73,IF($C73=QX$17,$G$8*$D73,""))</f>
        <v>0</v>
      </c>
      <c r="QY73" s="34">
        <f>IF(QX73&lt;&gt;"",HLOOKUP(COUNT($NE73:QX73)+1,$G$4:$EH$8,QY$14,0)*$D73,IF($C73=QY$17,$G$8*$D73,""))</f>
        <v>0</v>
      </c>
      <c r="QZ73" s="34">
        <f>IF(QY73&lt;&gt;"",HLOOKUP(COUNT($NE73:QY73)+1,$G$4:$EH$8,QZ$14,0)*$D73,IF($C73=QZ$17,$G$8*$D73,""))</f>
        <v>0</v>
      </c>
      <c r="RA73" s="34">
        <f>IF(QZ73&lt;&gt;"",HLOOKUP(COUNT($NE73:QZ73)+1,$G$4:$EH$8,RA$14,0)*$D73,IF($C73=RA$17,$G$8*$D73,""))</f>
        <v>0</v>
      </c>
      <c r="RB73" s="34">
        <f>IF(RA73&lt;&gt;"",HLOOKUP(COUNT($NE73:RA73)+1,$G$4:$EH$8,RB$14,0)*$D73,IF($C73=RB$17,$G$8*$D73,""))</f>
        <v>0</v>
      </c>
      <c r="RC73" s="34">
        <f>IF(RB73&lt;&gt;"",HLOOKUP(COUNT($NE73:RB73)+1,$G$4:$EH$8,RC$14,0)*$D73,IF($C73=RC$17,$G$8*$D73,""))</f>
        <v>0</v>
      </c>
      <c r="RD73" s="34">
        <f>IF(RC73&lt;&gt;"",HLOOKUP(COUNT($NE73:RC73)+1,$G$4:$EH$8,RD$14,0)*$D73,IF($C73=RD$17,$G$8*$D73,""))</f>
        <v>0</v>
      </c>
      <c r="RE73" s="34">
        <f>IF(RD73&lt;&gt;"",HLOOKUP(COUNT($NE73:RD73)+1,$G$4:$EH$8,RE$14,0)*$D73,IF($C73=RE$17,$G$8*$D73,""))</f>
        <v>0</v>
      </c>
      <c r="RF73" s="34">
        <f>IF(RE73&lt;&gt;"",HLOOKUP(COUNT($NE73:RE73)+1,$G$4:$EH$8,RF$14,0)*$D73,IF($C73=RF$17,$G$8*$D73,""))</f>
        <v>0</v>
      </c>
      <c r="RG73" s="34">
        <f>IF(RF73&lt;&gt;"",HLOOKUP(COUNT($NE73:RF73)+1,$G$4:$EH$8,RG$14,0)*$D73,IF($C73=RG$17,$G$8*$D73,""))</f>
        <v>0</v>
      </c>
      <c r="RH73" s="34">
        <f>IF(RG73&lt;&gt;"",HLOOKUP(COUNT($NE73:RG73)+1,$G$4:$EH$8,RH$14,0)*$D73,IF($C73=RH$17,$G$8*$D73,""))</f>
        <v>0</v>
      </c>
      <c r="RI73" s="34">
        <f>IF(RH73&lt;&gt;"",HLOOKUP(COUNT($NE73:RH73)+1,$G$4:$EH$8,RI$14,0)*$D73,IF($C73=RI$17,$G$8*$D73,""))</f>
        <v>0</v>
      </c>
      <c r="RJ73" s="34">
        <f>IF(RI73&lt;&gt;"",HLOOKUP(COUNT($NE73:RI73)+1,$G$4:$EH$8,RJ$14,0)*$D73,IF($C73=RJ$17,$G$8*$D73,""))</f>
        <v>0</v>
      </c>
      <c r="RK73" s="34">
        <f>IF(RJ73&lt;&gt;"",HLOOKUP(COUNT($NE73:RJ73)+1,$G$4:$EH$8,RK$14,0)*$D73,IF($C73=RK$17,$G$8*$D73,""))</f>
        <v>0</v>
      </c>
      <c r="RL73" s="34">
        <f>IF(RK73&lt;&gt;"",HLOOKUP(COUNT($NE73:RK73)+1,$G$4:$EH$8,RL$14,0)*$D73,IF($C73=RL$17,$G$8*$D73,""))</f>
        <v>0</v>
      </c>
      <c r="RM73" s="34">
        <f>IF(RL73&lt;&gt;"",HLOOKUP(COUNT($NE73:RL73)+1,$G$4:$EH$8,RM$14,0)*$D73,IF($C73=RM$17,$G$8*$D73,""))</f>
        <v>0</v>
      </c>
      <c r="RN73" s="34">
        <f>IF(RM73&lt;&gt;"",HLOOKUP(COUNT($NE73:RM73)+1,$G$4:$EH$8,RN$14,0)*$D73,IF($C73=RN$17,$G$8*$D73,""))</f>
        <v>0</v>
      </c>
      <c r="RO73" s="34">
        <f>IF(RN73&lt;&gt;"",HLOOKUP(COUNT($NE73:RN73)+1,$G$4:$EH$8,RO$14,0)*$D73,IF($C73=RO$17,$G$8*$D73,""))</f>
        <v>0</v>
      </c>
      <c r="RP73" s="34">
        <f>IF(RO73&lt;&gt;"",HLOOKUP(COUNT($NE73:RO73)+1,$G$4:$EH$8,RP$14,0)*$D73,IF($C73=RP$17,$G$8*$D73,""))</f>
        <v>0</v>
      </c>
      <c r="RQ73" s="34">
        <f>IF(RP73&lt;&gt;"",HLOOKUP(COUNT($NE73:RP73)+1,$G$4:$EH$8,RQ$14,0)*$D73,IF($C73=RQ$17,$G$8*$D73,""))</f>
        <v>0</v>
      </c>
      <c r="RR73" s="34">
        <f>IF(RQ73&lt;&gt;"",HLOOKUP(COUNT($NE73:RQ73)+1,$G$4:$EH$8,RR$14,0)*$D73,IF($C73=RR$17,$G$8*$D73,""))</f>
        <v>0</v>
      </c>
      <c r="RS73" s="34">
        <f>IF(RR73&lt;&gt;"",HLOOKUP(COUNT($NE73:RR73)+1,$G$4:$EH$8,RS$14,0)*$D73,IF($C73=RS$17,$G$8*$D73,""))</f>
        <v>0</v>
      </c>
      <c r="RT73" s="34">
        <f>IF(RS73&lt;&gt;"",HLOOKUP(COUNT($NE73:RS73)+1,$G$4:$EH$8,RT$14,0)*$D73,IF($C73=RT$17,$G$8*$D73,""))</f>
        <v>0</v>
      </c>
      <c r="RU73" s="34">
        <f>IF(RT73&lt;&gt;"",HLOOKUP(COUNT($NE73:RT73)+1,$G$4:$EH$8,RU$14,0)*$D73,IF($C73=RU$17,$G$8*$D73,""))</f>
        <v>0</v>
      </c>
      <c r="RW73" s="34" t="str">
        <f>IF(RV73&lt;&gt;"",HLOOKUP(COUNT($RV73:RV73)+1,$G$4:$EH$9,RW$14,0)*$D73,IF($C73=RW$17,$G$9*$D73,""))</f>
        <v/>
      </c>
      <c r="RX73" s="34" t="str">
        <f>IF(RW73&lt;&gt;"",HLOOKUP(COUNT($RV73:RW73)+1,$G$4:$EH$9,RX$14,0)*$D73,IF($C73=RX$17,$G$9*$D73,""))</f>
        <v/>
      </c>
      <c r="RY73" s="34" t="str">
        <f>IF(RX73&lt;&gt;"",HLOOKUP(COUNT($RV73:RX73)+1,$G$4:$EH$9,RY$14,0)*$D73,IF($C73=RY$17,$G$9*$D73,""))</f>
        <v/>
      </c>
      <c r="RZ73" s="34" t="str">
        <f>IF(RY73&lt;&gt;"",HLOOKUP(COUNT($RV73:RY73)+1,$G$4:$EH$9,RZ$14,0)*$D73,IF($C73=RZ$17,$G$9*$D73,""))</f>
        <v/>
      </c>
      <c r="SA73" s="34" t="str">
        <f>IF(RZ73&lt;&gt;"",HLOOKUP(COUNT($RV73:RZ73)+1,$G$4:$EH$9,SA$14,0)*$D73,IF($C73=SA$17,$G$9*$D73,""))</f>
        <v/>
      </c>
      <c r="SB73" s="34" t="str">
        <f>IF(SA73&lt;&gt;"",HLOOKUP(COUNT($RV73:SA73)+1,$G$4:$EH$9,SB$14,0)*$D73,IF($C73=SB$17,$G$9*$D73,""))</f>
        <v/>
      </c>
      <c r="SC73" s="34" t="str">
        <f>IF(SB73&lt;&gt;"",HLOOKUP(COUNT($RV73:SB73)+1,$G$4:$EH$9,SC$14,0)*$D73,IF($C73=SC$17,$G$9*$D73,""))</f>
        <v/>
      </c>
      <c r="SD73" s="34" t="str">
        <f>IF(SC73&lt;&gt;"",HLOOKUP(COUNT($RV73:SC73)+1,$G$4:$EH$9,SD$14,0)*$D73,IF($C73=SD$17,$G$9*$D73,""))</f>
        <v/>
      </c>
      <c r="SE73" s="34" t="str">
        <f>IF(SD73&lt;&gt;"",HLOOKUP(COUNT($RV73:SD73)+1,$G$4:$EH$9,SE$14,0)*$D73,IF($C73=SE$17,$G$9*$D73,""))</f>
        <v/>
      </c>
      <c r="SF73" s="34" t="str">
        <f>IF(SE73&lt;&gt;"",HLOOKUP(COUNT($RV73:SE73)+1,$G$4:$EH$9,SF$14,0)*$D73,IF($C73=SF$17,$G$9*$D73,""))</f>
        <v/>
      </c>
      <c r="SG73" s="34" t="str">
        <f>IF(SF73&lt;&gt;"",HLOOKUP(COUNT($RV73:SF73)+1,$G$4:$EH$9,SG$14,0)*$D73,IF($C73=SG$17,$G$9*$D73,""))</f>
        <v/>
      </c>
      <c r="SH73" s="34" t="str">
        <f>IF(SG73&lt;&gt;"",HLOOKUP(COUNT($RV73:SG73)+1,$G$4:$EH$9,SH$14,0)*$D73,IF($C73=SH$17,$G$9*$D73,""))</f>
        <v/>
      </c>
      <c r="SI73" s="34" t="str">
        <f>IF(SH73&lt;&gt;"",HLOOKUP(COUNT($RV73:SH73)+1,$G$4:$EH$9,SI$14,0)*$D73,IF($C73=SI$17,$G$9*$D73,""))</f>
        <v/>
      </c>
      <c r="SJ73" s="34" t="str">
        <f>IF(SI73&lt;&gt;"",HLOOKUP(COUNT($RV73:SI73)+1,$G$4:$EH$9,SJ$14,0)*$D73,IF($C73=SJ$17,$G$9*$D73,""))</f>
        <v/>
      </c>
      <c r="SK73" s="34" t="str">
        <f>IF(SJ73&lt;&gt;"",HLOOKUP(COUNT($RV73:SJ73)+1,$G$4:$EH$9,SK$14,0)*$D73,IF($C73=SK$17,$G$9*$D73,""))</f>
        <v/>
      </c>
      <c r="SL73" s="34" t="str">
        <f>IF(SK73&lt;&gt;"",HLOOKUP(COUNT($RV73:SK73)+1,$G$4:$EH$9,SL$14,0)*$D73,IF($C73=SL$17,$G$9*$D73,""))</f>
        <v/>
      </c>
      <c r="SM73" s="34" t="str">
        <f>IF(SL73&lt;&gt;"",HLOOKUP(COUNT($RV73:SL73)+1,$G$4:$EH$9,SM$14,0)*$D73,IF($C73=SM$17,$G$9*$D73,""))</f>
        <v/>
      </c>
      <c r="SN73" s="34" t="str">
        <f>IF(SM73&lt;&gt;"",HLOOKUP(COUNT($RV73:SM73)+1,$G$4:$EH$9,SN$14,0)*$D73,IF($C73=SN$17,$G$9*$D73,""))</f>
        <v/>
      </c>
      <c r="SO73" s="34" t="str">
        <f>IF(SN73&lt;&gt;"",HLOOKUP(COUNT($RV73:SN73)+1,$G$4:$EH$9,SO$14,0)*$D73,IF($C73=SO$17,$G$9*$D73,""))</f>
        <v/>
      </c>
      <c r="SP73" s="34" t="str">
        <f>IF(SO73&lt;&gt;"",HLOOKUP(COUNT($RV73:SO73)+1,$G$4:$EH$9,SP$14,0)*$D73,IF($C73=SP$17,$G$9*$D73,""))</f>
        <v/>
      </c>
      <c r="SQ73" s="34" t="str">
        <f>IF(SP73&lt;&gt;"",HLOOKUP(COUNT($RV73:SP73)+1,$G$4:$EH$9,SQ$14,0)*$D73,IF($C73=SQ$17,$G$9*$D73,""))</f>
        <v/>
      </c>
      <c r="SR73" s="34" t="str">
        <f>IF(SQ73&lt;&gt;"",HLOOKUP(COUNT($RV73:SQ73)+1,$G$4:$EH$9,SR$14,0)*$D73,IF($C73=SR$17,$G$9*$D73,""))</f>
        <v/>
      </c>
      <c r="SS73" s="34" t="str">
        <f>IF(SR73&lt;&gt;"",HLOOKUP(COUNT($RV73:SR73)+1,$G$4:$EH$9,SS$14,0)*$D73,IF($C73=SS$17,$G$9*$D73,""))</f>
        <v/>
      </c>
      <c r="ST73" s="34" t="str">
        <f>IF(SS73&lt;&gt;"",HLOOKUP(COUNT($RV73:SS73)+1,$G$4:$EH$9,ST$14,0)*$D73,IF($C73=ST$17,$G$9*$D73,""))</f>
        <v/>
      </c>
      <c r="SU73" s="34" t="str">
        <f>IF(ST73&lt;&gt;"",HLOOKUP(COUNT($RV73:ST73)+1,$G$4:$EH$9,SU$14,0)*$D73,IF($C73=SU$17,$G$9*$D73,""))</f>
        <v/>
      </c>
      <c r="SV73" s="34" t="str">
        <f>IF(SU73&lt;&gt;"",HLOOKUP(COUNT($RV73:SU73)+1,$G$4:$EH$9,SV$14,0)*$D73,IF($C73=SV$17,$G$9*$D73,""))</f>
        <v/>
      </c>
      <c r="SW73" s="34" t="str">
        <f>IF(SV73&lt;&gt;"",HLOOKUP(COUNT($RV73:SV73)+1,$G$4:$EH$9,SW$14,0)*$D73,IF($C73=SW$17,$G$9*$D73,""))</f>
        <v/>
      </c>
      <c r="SX73" s="34" t="str">
        <f>IF(SW73&lt;&gt;"",HLOOKUP(COUNT($RV73:SW73)+1,$G$4:$EH$9,SX$14,0)*$D73,IF($C73=SX$17,$G$9*$D73,""))</f>
        <v/>
      </c>
      <c r="SY73" s="34" t="str">
        <f>IF(SX73&lt;&gt;"",HLOOKUP(COUNT($RV73:SX73)+1,$G$4:$EH$9,SY$14,0)*$D73,IF($C73=SY$17,$G$9*$D73,""))</f>
        <v/>
      </c>
      <c r="SZ73" s="34" t="str">
        <f>IF(SY73&lt;&gt;"",HLOOKUP(COUNT($RV73:SY73)+1,$G$4:$EH$9,SZ$14,0)*$D73,IF($C73=SZ$17,$G$9*$D73,""))</f>
        <v/>
      </c>
      <c r="TA73" s="34" t="str">
        <f>IF(SZ73&lt;&gt;"",HLOOKUP(COUNT($RV73:SZ73)+1,$G$4:$EH$9,TA$14,0)*$D73,IF($C73=TA$17,$G$9*$D73,""))</f>
        <v/>
      </c>
      <c r="TB73" s="34" t="str">
        <f>IF(TA73&lt;&gt;"",HLOOKUP(COUNT($RV73:TA73)+1,$G$4:$EH$9,TB$14,0)*$D73,IF($C73=TB$17,$G$9*$D73,""))</f>
        <v/>
      </c>
      <c r="TC73" s="34" t="str">
        <f>IF(TB73&lt;&gt;"",HLOOKUP(COUNT($RV73:TB73)+1,$G$4:$EH$9,TC$14,0)*$D73,IF($C73=TC$17,$G$9*$D73,""))</f>
        <v/>
      </c>
      <c r="TD73" s="34" t="str">
        <f>IF(TC73&lt;&gt;"",HLOOKUP(COUNT($RV73:TC73)+1,$G$4:$EH$9,TD$14,0)*$D73,IF($C73=TD$17,$G$9*$D73,""))</f>
        <v/>
      </c>
      <c r="TE73" s="34" t="str">
        <f>IF(TD73&lt;&gt;"",HLOOKUP(COUNT($RV73:TD73)+1,$G$4:$EH$9,TE$14,0)*$D73,IF($C73=TE$17,$G$9*$D73,""))</f>
        <v/>
      </c>
      <c r="TF73" s="34" t="str">
        <f>IF(TE73&lt;&gt;"",HLOOKUP(COUNT($RV73:TE73)+1,$G$4:$EH$9,TF$14,0)*$D73,IF($C73=TF$17,$G$9*$D73,""))</f>
        <v/>
      </c>
      <c r="TG73" s="34" t="str">
        <f>IF(TF73&lt;&gt;"",HLOOKUP(COUNT($RV73:TF73)+1,$G$4:$EH$9,TG$14,0)*$D73,IF($C73=TG$17,$G$9*$D73,""))</f>
        <v/>
      </c>
      <c r="TH73" s="34" t="str">
        <f>IF(TG73&lt;&gt;"",HLOOKUP(COUNT($RV73:TG73)+1,$G$4:$EH$9,TH$14,0)*$D73,IF($C73=TH$17,$G$9*$D73,""))</f>
        <v/>
      </c>
      <c r="TI73" s="34" t="str">
        <f>IF(TH73&lt;&gt;"",HLOOKUP(COUNT($RV73:TH73)+1,$G$4:$EH$9,TI$14,0)*$D73,IF($C73=TI$17,$G$9*$D73,""))</f>
        <v/>
      </c>
      <c r="TJ73" s="34" t="str">
        <f>IF(TI73&lt;&gt;"",HLOOKUP(COUNT($RV73:TI73)+1,$G$4:$EH$9,TJ$14,0)*$D73,IF($C73=TJ$17,$G$9*$D73,""))</f>
        <v/>
      </c>
      <c r="TK73" s="34" t="str">
        <f>IF(TJ73&lt;&gt;"",HLOOKUP(COUNT($RV73:TJ73)+1,$G$4:$EH$9,TK$14,0)*$D73,IF($C73=TK$17,$G$9*$D73,""))</f>
        <v/>
      </c>
      <c r="TL73" s="34" t="str">
        <f>IF(TK73&lt;&gt;"",HLOOKUP(COUNT($RV73:TK73)+1,$G$4:$EH$9,TL$14,0)*$D73,IF($C73=TL$17,$G$9*$D73,""))</f>
        <v/>
      </c>
      <c r="TM73" s="34" t="str">
        <f>IF(TL73&lt;&gt;"",HLOOKUP(COUNT($RV73:TL73)+1,$G$4:$EH$9,TM$14,0)*$D73,IF($C73=TM$17,$G$9*$D73,""))</f>
        <v/>
      </c>
      <c r="TN73" s="34" t="str">
        <f>IF(TM73&lt;&gt;"",HLOOKUP(COUNT($RV73:TM73)+1,$G$4:$EH$9,TN$14,0)*$D73,IF($C73=TN$17,$G$9*$D73,""))</f>
        <v/>
      </c>
      <c r="TO73" s="34" t="str">
        <f>IF(TN73&lt;&gt;"",HLOOKUP(COUNT($RV73:TN73)+1,$G$4:$EH$9,TO$14,0)*$D73,IF($C73=TO$17,$G$9*$D73,""))</f>
        <v/>
      </c>
      <c r="TP73" s="34" t="str">
        <f>IF(TO73&lt;&gt;"",HLOOKUP(COUNT($RV73:TO73)+1,$G$4:$EH$9,TP$14,0)*$D73,IF($C73=TP$17,$G$9*$D73,""))</f>
        <v/>
      </c>
      <c r="TQ73" s="34" t="str">
        <f>IF(TP73&lt;&gt;"",HLOOKUP(COUNT($RV73:TP73)+1,$G$4:$EH$9,TQ$14,0)*$D73,IF($C73=TQ$17,$G$9*$D73,""))</f>
        <v/>
      </c>
      <c r="TR73" s="34" t="str">
        <f>IF(TQ73&lt;&gt;"",HLOOKUP(COUNT($RV73:TQ73)+1,$G$4:$EH$9,TR$14,0)*$D73,IF($C73=TR$17,$G$9*$D73,""))</f>
        <v/>
      </c>
      <c r="TS73" s="34" t="str">
        <f>IF(TR73&lt;&gt;"",HLOOKUP(COUNT($RV73:TR73)+1,$G$4:$EH$9,TS$14,0)*$D73,IF($C73=TS$17,$G$9*$D73,""))</f>
        <v/>
      </c>
      <c r="TT73" s="34" t="str">
        <f>IF(TS73&lt;&gt;"",HLOOKUP(COUNT($RV73:TS73)+1,$G$4:$EH$9,TT$14,0)*$D73,IF($C73=TT$17,$G$9*$D73,""))</f>
        <v/>
      </c>
      <c r="TU73" s="34" t="str">
        <f>IF(TT73&lt;&gt;"",HLOOKUP(COUNT($RV73:TT73)+1,$G$4:$EH$9,TU$14,0)*$D73,IF($C73=TU$17,$G$9*$D73,""))</f>
        <v/>
      </c>
      <c r="TV73" s="34" t="str">
        <f>IF(TU73&lt;&gt;"",HLOOKUP(COUNT($RV73:TU73)+1,$G$4:$EH$9,TV$14,0)*$D73,IF($C73=TV$17,$G$9*$D73,""))</f>
        <v/>
      </c>
      <c r="TW73" s="34" t="str">
        <f>IF(TV73&lt;&gt;"",HLOOKUP(COUNT($RV73:TV73)+1,$G$4:$EH$9,TW$14,0)*$D73,IF($C73=TW$17,$G$9*$D73,""))</f>
        <v/>
      </c>
      <c r="TX73" s="34" t="str">
        <f>IF(TW73&lt;&gt;"",HLOOKUP(COUNT($RV73:TW73)+1,$G$4:$EH$9,TX$14,0)*$D73,IF($C73=TX$17,$G$9*$D73,""))</f>
        <v/>
      </c>
      <c r="TY73" s="34">
        <f>IF(TX73&lt;&gt;"",HLOOKUP(COUNT($RV73:TX73)+1,$G$4:$EH$9,TY$14,0)*$D73,IF($C73=TY$17,$G$9*$D73,""))</f>
        <v>14500</v>
      </c>
      <c r="TZ73" s="34">
        <f>IF(TY73&lt;&gt;"",HLOOKUP(COUNT($RV73:TY73)+1,$G$4:$EH$9,TZ$14,0)*$D73,IF($C73=TZ$17,$G$9*$D73,""))</f>
        <v>0</v>
      </c>
      <c r="UA73" s="34">
        <f>IF(TZ73&lt;&gt;"",HLOOKUP(COUNT($RV73:TZ73)+1,$G$4:$EH$9,UA$14,0)*$D73,IF($C73=UA$17,$G$9*$D73,""))</f>
        <v>0</v>
      </c>
      <c r="UB73" s="34">
        <f>IF(UA73&lt;&gt;"",HLOOKUP(COUNT($RV73:UA73)+1,$G$4:$EH$9,UB$14,0)*$D73,IF($C73=UB$17,$G$9*$D73,""))</f>
        <v>0</v>
      </c>
      <c r="UC73" s="34">
        <f>IF(UB73&lt;&gt;"",HLOOKUP(COUNT($RV73:UB73)+1,$G$4:$EH$9,UC$14,0)*$D73,IF($C73=UC$17,$G$9*$D73,""))</f>
        <v>0</v>
      </c>
      <c r="UD73" s="34">
        <f>IF(UC73&lt;&gt;"",HLOOKUP(COUNT($RV73:UC73)+1,$G$4:$EH$9,UD$14,0)*$D73,IF($C73=UD$17,$G$9*$D73,""))</f>
        <v>0</v>
      </c>
      <c r="UE73" s="34">
        <f>IF(UD73&lt;&gt;"",HLOOKUP(COUNT($RV73:UD73)+1,$G$4:$EH$9,UE$14,0)*$D73,IF($C73=UE$17,$G$9*$D73,""))</f>
        <v>0</v>
      </c>
      <c r="UF73" s="34">
        <f>IF(UE73&lt;&gt;"",HLOOKUP(COUNT($RV73:UE73)+1,$G$4:$EH$9,UF$14,0)*$D73,IF($C73=UF$17,$G$9*$D73,""))</f>
        <v>0</v>
      </c>
      <c r="UG73" s="34">
        <f>IF(UF73&lt;&gt;"",HLOOKUP(COUNT($RV73:UF73)+1,$G$4:$EH$9,UG$14,0)*$D73,IF($C73=UG$17,$G$9*$D73,""))</f>
        <v>0</v>
      </c>
      <c r="UH73" s="34">
        <f>IF(UG73&lt;&gt;"",HLOOKUP(COUNT($RV73:UG73)+1,$G$4:$EH$9,UH$14,0)*$D73,IF($C73=UH$17,$G$9*$D73,""))</f>
        <v>0</v>
      </c>
      <c r="UI73" s="34">
        <f>IF(UH73&lt;&gt;"",HLOOKUP(COUNT($RV73:UH73)+1,$G$4:$EH$9,UI$14,0)*$D73,IF($C73=UI$17,$G$9*$D73,""))</f>
        <v>0</v>
      </c>
      <c r="UJ73" s="34">
        <f>IF(UI73&lt;&gt;"",HLOOKUP(COUNT($RV73:UI73)+1,$G$4:$EH$9,UJ$14,0)*$D73,IF($C73=UJ$17,$G$9*$D73,""))</f>
        <v>0</v>
      </c>
      <c r="UK73" s="34">
        <f>IF(UJ73&lt;&gt;"",HLOOKUP(COUNT($RV73:UJ73)+1,$G$4:$EH$9,UK$14,0)*$D73,IF($C73=UK$17,$G$9*$D73,""))</f>
        <v>0</v>
      </c>
      <c r="UL73" s="34">
        <f>IF(UK73&lt;&gt;"",HLOOKUP(COUNT($RV73:UK73)+1,$G$4:$EH$9,UL$14,0)*$D73,IF($C73=UL$17,$G$9*$D73,""))</f>
        <v>0</v>
      </c>
      <c r="UM73" s="34">
        <f>IF(UL73&lt;&gt;"",HLOOKUP(COUNT($RV73:UL73)+1,$G$4:$EH$9,UM$14,0)*$D73,IF($C73=UM$17,$G$9*$D73,""))</f>
        <v>0</v>
      </c>
      <c r="UN73" s="34">
        <f>IF(UM73&lt;&gt;"",HLOOKUP(COUNT($RV73:UM73)+1,$G$4:$EH$9,UN$14,0)*$D73,IF($C73=UN$17,$G$9*$D73,""))</f>
        <v>0</v>
      </c>
      <c r="UO73" s="34">
        <f>IF(UN73&lt;&gt;"",HLOOKUP(COUNT($RV73:UN73)+1,$G$4:$EH$9,UO$14,0)*$D73,IF($C73=UO$17,$G$9*$D73,""))</f>
        <v>0</v>
      </c>
      <c r="UP73" s="34">
        <f>IF(UO73&lt;&gt;"",HLOOKUP(COUNT($RV73:UO73)+1,$G$4:$EH$9,UP$14,0)*$D73,IF($C73=UP$17,$G$9*$D73,""))</f>
        <v>0</v>
      </c>
      <c r="UQ73" s="34">
        <f>IF(UP73&lt;&gt;"",HLOOKUP(COUNT($RV73:UP73)+1,$G$4:$EH$9,UQ$14,0)*$D73,IF($C73=UQ$17,$G$9*$D73,""))</f>
        <v>0</v>
      </c>
      <c r="UR73" s="34">
        <f>IF(UQ73&lt;&gt;"",HLOOKUP(COUNT($RV73:UQ73)+1,$G$4:$EH$9,UR$14,0)*$D73,IF($C73=UR$17,$G$9*$D73,""))</f>
        <v>0</v>
      </c>
      <c r="US73" s="34">
        <f>IF(UR73&lt;&gt;"",HLOOKUP(COUNT($RV73:UR73)+1,$G$4:$EH$9,US$14,0)*$D73,IF($C73=US$17,$G$9*$D73,""))</f>
        <v>0</v>
      </c>
      <c r="UT73" s="34">
        <f>IF(US73&lt;&gt;"",HLOOKUP(COUNT($RV73:US73)+1,$G$4:$EH$9,UT$14,0)*$D73,IF($C73=UT$17,$G$9*$D73,""))</f>
        <v>0</v>
      </c>
      <c r="UU73" s="34">
        <f>IF(UT73&lt;&gt;"",HLOOKUP(COUNT($RV73:UT73)+1,$G$4:$EH$9,UU$14,0)*$D73,IF($C73=UU$17,$G$9*$D73,""))</f>
        <v>0</v>
      </c>
      <c r="UV73" s="34">
        <f>IF(UU73&lt;&gt;"",HLOOKUP(COUNT($RV73:UU73)+1,$G$4:$EH$9,UV$14,0)*$D73,IF($C73=UV$17,$G$9*$D73,""))</f>
        <v>0</v>
      </c>
      <c r="UW73" s="34">
        <f>IF(UV73&lt;&gt;"",HLOOKUP(COUNT($RV73:UV73)+1,$G$4:$EH$9,UW$14,0)*$D73,IF($C73=UW$17,$G$9*$D73,""))</f>
        <v>0</v>
      </c>
      <c r="UX73" s="34">
        <f>IF(UW73&lt;&gt;"",HLOOKUP(COUNT($RV73:UW73)+1,$G$4:$EH$9,UX$14,0)*$D73,IF($C73=UX$17,$G$9*$D73,""))</f>
        <v>0</v>
      </c>
      <c r="UY73" s="34">
        <f>IF(UX73&lt;&gt;"",HLOOKUP(COUNT($RV73:UX73)+1,$G$4:$EH$9,UY$14,0)*$D73,IF($C73=UY$17,$G$9*$D73,""))</f>
        <v>0</v>
      </c>
      <c r="UZ73" s="34">
        <f>IF(UY73&lt;&gt;"",HLOOKUP(COUNT($RV73:UY73)+1,$G$4:$EH$9,UZ$14,0)*$D73,IF($C73=UZ$17,$G$9*$D73,""))</f>
        <v>0</v>
      </c>
      <c r="VA73" s="34">
        <f>IF(UZ73&lt;&gt;"",HLOOKUP(COUNT($RV73:UZ73)+1,$G$4:$EH$9,VA$14,0)*$D73,IF($C73=VA$17,$G$9*$D73,""))</f>
        <v>0</v>
      </c>
      <c r="VB73" s="34">
        <f>IF(VA73&lt;&gt;"",HLOOKUP(COUNT($RV73:VA73)+1,$G$4:$EH$9,VB$14,0)*$D73,IF($C73=VB$17,$G$9*$D73,""))</f>
        <v>0</v>
      </c>
      <c r="VC73" s="34">
        <f>IF(VB73&lt;&gt;"",HLOOKUP(COUNT($RV73:VB73)+1,$G$4:$EH$9,VC$14,0)*$D73,IF($C73=VC$17,$G$9*$D73,""))</f>
        <v>0</v>
      </c>
      <c r="VD73" s="34">
        <f>IF(VC73&lt;&gt;"",HLOOKUP(COUNT($RV73:VC73)+1,$G$4:$EH$9,VD$14,0)*$D73,IF($C73=VD$17,$G$9*$D73,""))</f>
        <v>0</v>
      </c>
      <c r="VE73" s="34">
        <f>IF(VD73&lt;&gt;"",HLOOKUP(COUNT($RV73:VD73)+1,$G$4:$EH$9,VE$14,0)*$D73,IF($C73=VE$17,$G$9*$D73,""))</f>
        <v>0</v>
      </c>
      <c r="VF73" s="34">
        <f>IF(VE73&lt;&gt;"",HLOOKUP(COUNT($RV73:VE73)+1,$G$4:$EH$9,VF$14,0)*$D73,IF($C73=VF$17,$G$9*$D73,""))</f>
        <v>0</v>
      </c>
      <c r="VG73" s="34">
        <f>IF(VF73&lt;&gt;"",HLOOKUP(COUNT($RV73:VF73)+1,$G$4:$EH$9,VG$14,0)*$D73,IF($C73=VG$17,$G$9*$D73,""))</f>
        <v>0</v>
      </c>
      <c r="VH73" s="34">
        <f>IF(VG73&lt;&gt;"",HLOOKUP(COUNT($RV73:VG73)+1,$G$4:$EH$9,VH$14,0)*$D73,IF($C73=VH$17,$G$9*$D73,""))</f>
        <v>0</v>
      </c>
      <c r="VI73" s="34">
        <f>IF(VH73&lt;&gt;"",HLOOKUP(COUNT($RV73:VH73)+1,$G$4:$EH$9,VI$14,0)*$D73,IF($C73=VI$17,$G$9*$D73,""))</f>
        <v>0</v>
      </c>
      <c r="VJ73" s="34">
        <f>IF(VI73&lt;&gt;"",HLOOKUP(COUNT($RV73:VI73)+1,$G$4:$EH$9,VJ$14,0)*$D73,IF($C73=VJ$17,$G$9*$D73,""))</f>
        <v>0</v>
      </c>
      <c r="VK73" s="34">
        <f>IF(VJ73&lt;&gt;"",HLOOKUP(COUNT($RV73:VJ73)+1,$G$4:$EH$9,VK$14,0)*$D73,IF($C73=VK$17,$G$9*$D73,""))</f>
        <v>0</v>
      </c>
      <c r="VL73" s="34">
        <f>IF(VK73&lt;&gt;"",HLOOKUP(COUNT($RV73:VK73)+1,$G$4:$EH$9,VL$14,0)*$D73,IF($C73=VL$17,$G$9*$D73,""))</f>
        <v>0</v>
      </c>
      <c r="VM73" s="34">
        <f>IF(VL73&lt;&gt;"",HLOOKUP(COUNT($RV73:VL73)+1,$G$4:$EH$9,VM$14,0)*$D73,IF($C73=VM$17,$G$9*$D73,""))</f>
        <v>0</v>
      </c>
      <c r="VN73" s="34">
        <f>IF(VM73&lt;&gt;"",HLOOKUP(COUNT($RV73:VM73)+1,$G$4:$EH$9,VN$14,0)*$D73,IF($C73=VN$17,$G$9*$D73,""))</f>
        <v>0</v>
      </c>
      <c r="VO73" s="34">
        <f>IF(VN73&lt;&gt;"",HLOOKUP(COUNT($RV73:VN73)+1,$G$4:$EH$9,VO$14,0)*$D73,IF($C73=VO$17,$G$9*$D73,""))</f>
        <v>0</v>
      </c>
      <c r="VP73" s="34">
        <f>IF(VO73&lt;&gt;"",HLOOKUP(COUNT($RV73:VO73)+1,$G$4:$EH$9,VP$14,0)*$D73,IF($C73=VP$17,$G$9*$D73,""))</f>
        <v>0</v>
      </c>
      <c r="VQ73" s="34">
        <f>IF(VP73&lt;&gt;"",HLOOKUP(COUNT($RV73:VP73)+1,$G$4:$EH$9,VQ$14,0)*$D73,IF($C73=VQ$17,$G$9*$D73,""))</f>
        <v>0</v>
      </c>
      <c r="VR73" s="34">
        <f>IF(VQ73&lt;&gt;"",HLOOKUP(COUNT($RV73:VQ73)+1,$G$4:$EH$9,VR$14,0)*$D73,IF($C73=VR$17,$G$9*$D73,""))</f>
        <v>0</v>
      </c>
      <c r="VS73" s="34">
        <f>IF(VR73&lt;&gt;"",HLOOKUP(COUNT($RV73:VR73)+1,$G$4:$EH$9,VS$14,0)*$D73,IF($C73=VS$17,$G$9*$D73,""))</f>
        <v>0</v>
      </c>
      <c r="VT73" s="34">
        <f>IF(VS73&lt;&gt;"",HLOOKUP(COUNT($RV73:VS73)+1,$G$4:$EH$9,VT$14,0)*$D73,IF($C73=VT$17,$G$9*$D73,""))</f>
        <v>0</v>
      </c>
      <c r="VU73" s="34">
        <f>IF(VT73&lt;&gt;"",HLOOKUP(COUNT($RV73:VT73)+1,$G$4:$EH$9,VU$14,0)*$D73,IF($C73=VU$17,$G$9*$D73,""))</f>
        <v>0</v>
      </c>
      <c r="VV73" s="34">
        <f>IF(VU73&lt;&gt;"",HLOOKUP(COUNT($RV73:VU73)+1,$G$4:$EH$9,VV$14,0)*$D73,IF($C73=VV$17,$G$9*$D73,""))</f>
        <v>0</v>
      </c>
      <c r="VW73" s="34">
        <f>IF(VV73&lt;&gt;"",HLOOKUP(COUNT($RV73:VV73)+1,$G$4:$EH$9,VW$14,0)*$D73,IF($C73=VW$17,$G$9*$D73,""))</f>
        <v>0</v>
      </c>
      <c r="VX73" s="34">
        <f>IF(VW73&lt;&gt;"",HLOOKUP(COUNT($RV73:VW73)+1,$G$4:$EH$9,VX$14,0)*$D73,IF($C73=VX$17,$G$9*$D73,""))</f>
        <v>0</v>
      </c>
      <c r="VY73" s="34">
        <f>IF(VX73&lt;&gt;"",HLOOKUP(COUNT($RV73:VX73)+1,$G$4:$EH$9,VY$14,0)*$D73,IF($C73=VY$17,$G$9*$D73,""))</f>
        <v>0</v>
      </c>
      <c r="VZ73" s="34">
        <f>IF(VY73&lt;&gt;"",HLOOKUP(COUNT($RV73:VY73)+1,$G$4:$EH$9,VZ$14,0)*$D73,IF($C73=VZ$17,$G$9*$D73,""))</f>
        <v>0</v>
      </c>
      <c r="WA73" s="34">
        <f>IF(VZ73&lt;&gt;"",HLOOKUP(COUNT($RV73:VZ73)+1,$G$4:$EH$9,WA$14,0)*$D73,IF($C73=WA$17,$G$9*$D73,""))</f>
        <v>0</v>
      </c>
      <c r="WB73" s="34">
        <f>IF(WA73&lt;&gt;"",HLOOKUP(COUNT($RV73:WA73)+1,$G$4:$EH$9,WB$14,0)*$D73,IF($C73=WB$17,$G$9*$D73,""))</f>
        <v>0</v>
      </c>
      <c r="WC73" s="34">
        <f>IF(WB73&lt;&gt;"",HLOOKUP(COUNT($RV73:WB73)+1,$G$4:$EH$9,WC$14,0)*$D73,IF($C73=WC$17,$G$9*$D73,""))</f>
        <v>0</v>
      </c>
      <c r="WD73" s="34">
        <f>IF(WC73&lt;&gt;"",HLOOKUP(COUNT($RV73:WC73)+1,$G$4:$EH$9,WD$14,0)*$D73,IF($C73=WD$17,$G$9*$D73,""))</f>
        <v>0</v>
      </c>
      <c r="WE73" s="34">
        <f>IF(WD73&lt;&gt;"",HLOOKUP(COUNT($RV73:WD73)+1,$G$4:$EH$9,WE$14,0)*$D73,IF($C73=WE$17,$G$9*$D73,""))</f>
        <v>0</v>
      </c>
      <c r="WF73" s="34">
        <f>IF(WE73&lt;&gt;"",HLOOKUP(COUNT($RV73:WE73)+1,$G$4:$EH$9,WF$14,0)*$D73,IF($C73=WF$17,$G$9*$D73,""))</f>
        <v>0</v>
      </c>
      <c r="WG73" s="34">
        <f>IF(WF73&lt;&gt;"",HLOOKUP(COUNT($RV73:WF73)+1,$G$4:$EH$9,WG$14,0)*$D73,IF($C73=WG$17,$G$9*$D73,""))</f>
        <v>0</v>
      </c>
      <c r="WH73" s="34">
        <f>IF(WG73&lt;&gt;"",HLOOKUP(COUNT($RV73:WG73)+1,$G$4:$EH$9,WH$14,0)*$D73,IF($C73=WH$17,$G$9*$D73,""))</f>
        <v>0</v>
      </c>
      <c r="WI73" s="34">
        <f>IF(WH73&lt;&gt;"",HLOOKUP(COUNT($RV73:WH73)+1,$G$4:$EH$9,WI$14,0)*$D73,IF($C73=WI$17,$G$9*$D73,""))</f>
        <v>0</v>
      </c>
      <c r="WJ73" s="34">
        <f>IF(WI73&lt;&gt;"",HLOOKUP(COUNT($RV73:WI73)+1,$G$4:$EH$9,WJ$14,0)*$D73,IF($C73=WJ$17,$G$9*$D73,""))</f>
        <v>0</v>
      </c>
      <c r="WK73" s="34">
        <f>IF(WJ73&lt;&gt;"",HLOOKUP(COUNT($RV73:WJ73)+1,$G$4:$EH$9,WK$14,0)*$D73,IF($C73=WK$17,$G$9*$D73,""))</f>
        <v>0</v>
      </c>
      <c r="WL73" s="34">
        <f>IF(WK73&lt;&gt;"",HLOOKUP(COUNT($RV73:WK73)+1,$G$4:$EH$9,WL$14,0)*$D73,IF($C73=WL$17,$G$9*$D73,""))</f>
        <v>0</v>
      </c>
    </row>
    <row r="74" spans="1:610" ht="15" x14ac:dyDescent="0.2">
      <c r="A74" s="25">
        <f t="shared" si="911"/>
        <v>8</v>
      </c>
      <c r="B74" s="1328" t="s">
        <v>83</v>
      </c>
      <c r="C74" s="62">
        <f t="shared" si="908"/>
        <v>56</v>
      </c>
      <c r="D74" s="30">
        <f>VLOOKUP(B74,Premissas!$R$8:$AD$18,(Histograma!A74+1),0)</f>
        <v>5</v>
      </c>
      <c r="G74" s="34" t="str">
        <f>IF(F74&lt;&gt;"",HLOOKUP(COUNT($F74:F74)+1,$G$4:$EH$8,G$14,0)*$D74,IF($C74=G$17,$G$5*$D74,""))</f>
        <v/>
      </c>
      <c r="H74" s="34" t="str">
        <f>IF(G74&lt;&gt;"",HLOOKUP(COUNT($F74:G74)+1,$G$4:$EH$8,H$14,0)*$D74,IF($C74=H$17,$G$5*$D74,""))</f>
        <v/>
      </c>
      <c r="I74" s="34" t="str">
        <f>IF(H74&lt;&gt;"",HLOOKUP(COUNT($F74:H74)+1,$G$4:$EH$8,I$14,0)*$D74,IF($C74=I$17,$G$5*$D74,""))</f>
        <v/>
      </c>
      <c r="J74" s="34" t="str">
        <f>IF(I74&lt;&gt;"",HLOOKUP(COUNT($F74:I74)+1,$G$4:$EH$8,J$14,0)*$D74,IF($C74=J$17,$G$5*$D74,""))</f>
        <v/>
      </c>
      <c r="K74" s="34" t="str">
        <f>IF(J74&lt;&gt;"",HLOOKUP(COUNT($F74:J74)+1,$G$4:$EH$8,K$14,0)*$D74,IF($C74=K$17,$G$5*$D74,""))</f>
        <v/>
      </c>
      <c r="L74" s="34" t="str">
        <f>IF(K74&lt;&gt;"",HLOOKUP(COUNT($F74:K74)+1,$G$4:$EH$8,L$14,0)*$D74,IF($C74=L$17,$G$5*$D74,""))</f>
        <v/>
      </c>
      <c r="M74" s="34" t="str">
        <f>IF(L74&lt;&gt;"",HLOOKUP(COUNT($F74:L74)+1,$G$4:$EH$8,M$14,0)*$D74,IF($C74=M$17,$G$5*$D74,""))</f>
        <v/>
      </c>
      <c r="N74" s="34" t="str">
        <f>IF(M74&lt;&gt;"",HLOOKUP(COUNT($F74:M74)+1,$G$4:$EH$8,N$14,0)*$D74,IF($C74=N$17,$G$5*$D74,""))</f>
        <v/>
      </c>
      <c r="O74" s="34" t="str">
        <f>IF(N74&lt;&gt;"",HLOOKUP(COUNT($F74:N74)+1,$G$4:$EH$8,O$14,0)*$D74,IF($C74=O$17,$G$5*$D74,""))</f>
        <v/>
      </c>
      <c r="P74" s="34" t="str">
        <f>IF(O74&lt;&gt;"",HLOOKUP(COUNT($F74:O74)+1,$G$4:$EH$8,P$14,0)*$D74,IF($C74=P$17,$G$5*$D74,""))</f>
        <v/>
      </c>
      <c r="Q74" s="34" t="str">
        <f>IF(P74&lt;&gt;"",HLOOKUP(COUNT($F74:P74)+1,$G$4:$EH$8,Q$14,0)*$D74,IF($C74=Q$17,$G$5*$D74,""))</f>
        <v/>
      </c>
      <c r="R74" s="34" t="str">
        <f>IF(Q74&lt;&gt;"",HLOOKUP(COUNT($F74:Q74)+1,$G$4:$EH$8,R$14,0)*$D74,IF($C74=R$17,$G$5*$D74,""))</f>
        <v/>
      </c>
      <c r="S74" s="34" t="str">
        <f>IF(R74&lt;&gt;"",HLOOKUP(COUNT($F74:R74)+1,$G$4:$EH$8,S$14,0)*$D74,IF($C74=S$17,$G$5*$D74,""))</f>
        <v/>
      </c>
      <c r="T74" s="34" t="str">
        <f>IF(S74&lt;&gt;"",HLOOKUP(COUNT($F74:S74)+1,$G$4:$EH$8,T$14,0)*$D74,IF($C74=T$17,$G$5*$D74,""))</f>
        <v/>
      </c>
      <c r="U74" s="34" t="str">
        <f>IF(T74&lt;&gt;"",HLOOKUP(COUNT($F74:T74)+1,$G$4:$EH$8,U$14,0)*$D74,IF($C74=U$17,$G$5*$D74,""))</f>
        <v/>
      </c>
      <c r="V74" s="34" t="str">
        <f>IF(U74&lt;&gt;"",HLOOKUP(COUNT($F74:U74)+1,$G$4:$EH$8,V$14,0)*$D74,IF($C74=V$17,$G$5*$D74,""))</f>
        <v/>
      </c>
      <c r="W74" s="34" t="str">
        <f>IF(V74&lt;&gt;"",HLOOKUP(COUNT($F74:V74)+1,$G$4:$EH$8,W$14,0)*$D74,IF($C74=W$17,$G$5*$D74,""))</f>
        <v/>
      </c>
      <c r="X74" s="34" t="str">
        <f>IF(W74&lt;&gt;"",HLOOKUP(COUNT($F74:W74)+1,$G$4:$EH$8,X$14,0)*$D74,IF($C74=X$17,$G$5*$D74,""))</f>
        <v/>
      </c>
      <c r="Y74" s="34" t="str">
        <f>IF(X74&lt;&gt;"",HLOOKUP(COUNT($F74:X74)+1,$G$4:$EH$8,Y$14,0)*$D74,IF($C74=Y$17,$G$5*$D74,""))</f>
        <v/>
      </c>
      <c r="Z74" s="34" t="str">
        <f>IF(Y74&lt;&gt;"",HLOOKUP(COUNT($F74:Y74)+1,$G$4:$EH$8,Z$14,0)*$D74,IF($C74=Z$17,$G$5*$D74,""))</f>
        <v/>
      </c>
      <c r="AA74" s="34" t="str">
        <f>IF(Z74&lt;&gt;"",HLOOKUP(COUNT($F74:Z74)+1,$G$4:$EH$8,AA$14,0)*$D74,IF($C74=AA$17,$G$5*$D74,""))</f>
        <v/>
      </c>
      <c r="AB74" s="34" t="str">
        <f>IF(AA74&lt;&gt;"",HLOOKUP(COUNT($F74:AA74)+1,$G$4:$EH$8,AB$14,0)*$D74,IF($C74=AB$17,$G$5*$D74,""))</f>
        <v/>
      </c>
      <c r="AC74" s="34" t="str">
        <f>IF(AB74&lt;&gt;"",HLOOKUP(COUNT($F74:AB74)+1,$G$4:$EH$8,AC$14,0)*$D74,IF($C74=AC$17,$G$5*$D74,""))</f>
        <v/>
      </c>
      <c r="AD74" s="34" t="str">
        <f>IF(AC74&lt;&gt;"",HLOOKUP(COUNT($F74:AC74)+1,$G$4:$EH$8,AD$14,0)*$D74,IF($C74=AD$17,$G$5*$D74,""))</f>
        <v/>
      </c>
      <c r="AE74" s="34" t="str">
        <f>IF(AD74&lt;&gt;"",HLOOKUP(COUNT($F74:AD74)+1,$G$4:$EH$8,AE$14,0)*$D74,IF($C74=AE$17,$G$5*$D74,""))</f>
        <v/>
      </c>
      <c r="AF74" s="34" t="str">
        <f>IF(AE74&lt;&gt;"",HLOOKUP(COUNT($F74:AE74)+1,$G$4:$EH$8,AF$14,0)*$D74,IF($C74=AF$17,$G$5*$D74,""))</f>
        <v/>
      </c>
      <c r="AG74" s="34" t="str">
        <f>IF(AF74&lt;&gt;"",HLOOKUP(COUNT($F74:AF74)+1,$G$4:$EH$8,AG$14,0)*$D74,IF($C74=AG$17,$G$5*$D74,""))</f>
        <v/>
      </c>
      <c r="AH74" s="34" t="str">
        <f>IF(AG74&lt;&gt;"",HLOOKUP(COUNT($F74:AG74)+1,$G$4:$EH$8,AH$14,0)*$D74,IF($C74=AH$17,$G$5*$D74,""))</f>
        <v/>
      </c>
      <c r="AI74" s="34" t="str">
        <f>IF(AH74&lt;&gt;"",HLOOKUP(COUNT($F74:AH74)+1,$G$4:$EH$8,AI$14,0)*$D74,IF($C74=AI$17,$G$5*$D74,""))</f>
        <v/>
      </c>
      <c r="AJ74" s="34" t="str">
        <f>IF(AI74&lt;&gt;"",HLOOKUP(COUNT($F74:AI74)+1,$G$4:$EH$8,AJ$14,0)*$D74,IF($C74=AJ$17,$G$5*$D74,""))</f>
        <v/>
      </c>
      <c r="AK74" s="34" t="str">
        <f>IF(AJ74&lt;&gt;"",HLOOKUP(COUNT($F74:AJ74)+1,$G$4:$EH$8,AK$14,0)*$D74,IF($C74=AK$17,$G$5*$D74,""))</f>
        <v/>
      </c>
      <c r="AL74" s="34" t="str">
        <f>IF(AK74&lt;&gt;"",HLOOKUP(COUNT($F74:AK74)+1,$G$4:$EH$8,AL$14,0)*$D74,IF($C74=AL$17,$G$5*$D74,""))</f>
        <v/>
      </c>
      <c r="AM74" s="34" t="str">
        <f>IF(AL74&lt;&gt;"",HLOOKUP(COUNT($F74:AL74)+1,$G$4:$EH$8,AM$14,0)*$D74,IF($C74=AM$17,$G$5*$D74,""))</f>
        <v/>
      </c>
      <c r="AN74" s="34" t="str">
        <f>IF(AM74&lt;&gt;"",HLOOKUP(COUNT($F74:AM74)+1,$G$4:$EH$8,AN$14,0)*$D74,IF($C74=AN$17,$G$5*$D74,""))</f>
        <v/>
      </c>
      <c r="AO74" s="34" t="str">
        <f>IF(AN74&lt;&gt;"",HLOOKUP(COUNT($F74:AN74)+1,$G$4:$EH$8,AO$14,0)*$D74,IF($C74=AO$17,$G$5*$D74,""))</f>
        <v/>
      </c>
      <c r="AP74" s="34" t="str">
        <f>IF(AO74&lt;&gt;"",HLOOKUP(COUNT($F74:AO74)+1,$G$4:$EH$8,AP$14,0)*$D74,IF($C74=AP$17,$G$5*$D74,""))</f>
        <v/>
      </c>
      <c r="AQ74" s="34" t="str">
        <f>IF(AP74&lt;&gt;"",HLOOKUP(COUNT($F74:AP74)+1,$G$4:$EH$8,AQ$14,0)*$D74,IF($C74=AQ$17,$G$5*$D74,""))</f>
        <v/>
      </c>
      <c r="AR74" s="34" t="str">
        <f>IF(AQ74&lt;&gt;"",HLOOKUP(COUNT($F74:AQ74)+1,$G$4:$EH$8,AR$14,0)*$D74,IF($C74=AR$17,$G$5*$D74,""))</f>
        <v/>
      </c>
      <c r="AS74" s="34" t="str">
        <f>IF(AR74&lt;&gt;"",HLOOKUP(COUNT($F74:AR74)+1,$G$4:$EH$8,AS$14,0)*$D74,IF($C74=AS$17,$G$5*$D74,""))</f>
        <v/>
      </c>
      <c r="AT74" s="34" t="str">
        <f>IF(AS74&lt;&gt;"",HLOOKUP(COUNT($F74:AS74)+1,$G$4:$EH$8,AT$14,0)*$D74,IF($C74=AT$17,$G$5*$D74,""))</f>
        <v/>
      </c>
      <c r="AU74" s="34" t="str">
        <f>IF(AT74&lt;&gt;"",HLOOKUP(COUNT($F74:AT74)+1,$G$4:$EH$8,AU$14,0)*$D74,IF($C74=AU$17,$G$5*$D74,""))</f>
        <v/>
      </c>
      <c r="AV74" s="34" t="str">
        <f>IF(AU74&lt;&gt;"",HLOOKUP(COUNT($F74:AU74)+1,$G$4:$EH$8,AV$14,0)*$D74,IF($C74=AV$17,$G$5*$D74,""))</f>
        <v/>
      </c>
      <c r="AW74" s="34" t="str">
        <f>IF(AV74&lt;&gt;"",HLOOKUP(COUNT($F74:AV74)+1,$G$4:$EH$8,AW$14,0)*$D74,IF($C74=AW$17,$G$5*$D74,""))</f>
        <v/>
      </c>
      <c r="AX74" s="34" t="str">
        <f>IF(AW74&lt;&gt;"",HLOOKUP(COUNT($F74:AW74)+1,$G$4:$EH$8,AX$14,0)*$D74,IF($C74=AX$17,$G$5*$D74,""))</f>
        <v/>
      </c>
      <c r="AY74" s="34" t="str">
        <f>IF(AX74&lt;&gt;"",HLOOKUP(COUNT($F74:AX74)+1,$G$4:$EH$8,AY$14,0)*$D74,IF($C74=AY$17,$G$5*$D74,""))</f>
        <v/>
      </c>
      <c r="AZ74" s="34" t="str">
        <f>IF(AY74&lt;&gt;"",HLOOKUP(COUNT($F74:AY74)+1,$G$4:$EH$8,AZ$14,0)*$D74,IF($C74=AZ$17,$G$5*$D74,""))</f>
        <v/>
      </c>
      <c r="BA74" s="34" t="str">
        <f>IF(AZ74&lt;&gt;"",HLOOKUP(COUNT($F74:AZ74)+1,$G$4:$EH$8,BA$14,0)*$D74,IF($C74=BA$17,$G$5*$D74,""))</f>
        <v/>
      </c>
      <c r="BB74" s="34" t="str">
        <f>IF(BA74&lt;&gt;"",HLOOKUP(COUNT($F74:BA74)+1,$G$4:$EH$8,BB$14,0)*$D74,IF($C74=BB$17,$G$5*$D74,""))</f>
        <v/>
      </c>
      <c r="BC74" s="34" t="str">
        <f>IF(BB74&lt;&gt;"",HLOOKUP(COUNT($F74:BB74)+1,$G$4:$EH$8,BC$14,0)*$D74,IF($C74=BC$17,$G$5*$D74,""))</f>
        <v/>
      </c>
      <c r="BD74" s="34" t="str">
        <f>IF(BC74&lt;&gt;"",HLOOKUP(COUNT($F74:BC74)+1,$G$4:$EH$8,BD$14,0)*$D74,IF($C74=BD$17,$G$5*$D74,""))</f>
        <v/>
      </c>
      <c r="BE74" s="34" t="str">
        <f>IF(BD74&lt;&gt;"",HLOOKUP(COUNT($F74:BD74)+1,$G$4:$EH$8,BE$14,0)*$D74,IF($C74=BE$17,$G$5*$D74,""))</f>
        <v/>
      </c>
      <c r="BF74" s="34" t="str">
        <f>IF(BE74&lt;&gt;"",HLOOKUP(COUNT($F74:BE74)+1,$G$4:$EH$8,BF$14,0)*$D74,IF($C74=BF$17,$G$5*$D74,""))</f>
        <v/>
      </c>
      <c r="BG74" s="34" t="str">
        <f>IF(BF74&lt;&gt;"",HLOOKUP(COUNT($F74:BF74)+1,$G$4:$EH$8,BG$14,0)*$D74,IF($C74=BG$17,$G$5*$D74,""))</f>
        <v/>
      </c>
      <c r="BH74" s="34" t="str">
        <f>IF(BG74&lt;&gt;"",HLOOKUP(COUNT($F74:BG74)+1,$G$4:$EH$8,BH$14,0)*$D74,IF($C74=BH$17,$G$5*$D74,""))</f>
        <v/>
      </c>
      <c r="BI74" s="34" t="str">
        <f>IF(BH74&lt;&gt;"",HLOOKUP(COUNT($F74:BH74)+1,$G$4:$EH$8,BI$14,0)*$D74,IF($C74=BI$17,$G$5*$D74,""))</f>
        <v/>
      </c>
      <c r="BJ74" s="34">
        <f>IF(BI74&lt;&gt;"",HLOOKUP(COUNT($F74:BI74)+1,$G$4:$EH$8,BJ$14,0)*$D74,IF($C74=BJ$17,$G$5*$D74,""))</f>
        <v>0</v>
      </c>
      <c r="BK74" s="34">
        <f>IF(BJ74&lt;&gt;"",HLOOKUP(COUNT($F74:BJ74)+1,$G$4:$EH$8,BK$14,0)*$D74,IF($C74=BK$17,$G$5*$D74,""))</f>
        <v>0</v>
      </c>
      <c r="BL74" s="34" t="e">
        <f>IF(BK74&lt;&gt;"",HLOOKUP(COUNT($F74:BK74)+1,$G$4:$EH$8,BL$14,0)*$D74,IF($C74=BL$17,$G$5*$D74,""))</f>
        <v>#VALUE!</v>
      </c>
      <c r="BM74" s="34" t="e">
        <f>IF(BL74&lt;&gt;"",HLOOKUP(COUNT($F74:BL74)+1,$G$4:$EH$8,BM$14,0)*$D74,IF($C74=BM$17,$G$5*$D74,""))</f>
        <v>#VALUE!</v>
      </c>
      <c r="BN74" s="34" t="e">
        <f>IF(BM74&lt;&gt;"",HLOOKUP(COUNT($F74:BM74)+1,$G$4:$EH$8,BN$14,0)*$D74,IF($C74=BN$17,$G$5*$D74,""))</f>
        <v>#VALUE!</v>
      </c>
      <c r="BO74" s="34" t="e">
        <f>IF(BN74&lt;&gt;"",HLOOKUP(COUNT($F74:BN74)+1,$G$4:$EH$8,BO$14,0)*$D74,IF($C74=BO$17,$G$5*$D74,""))</f>
        <v>#VALUE!</v>
      </c>
      <c r="BP74" s="34" t="e">
        <f>IF(BO74&lt;&gt;"",HLOOKUP(COUNT($F74:BO74)+1,$G$4:$EH$8,BP$14,0)*$D74,IF($C74=BP$17,$G$5*$D74,""))</f>
        <v>#VALUE!</v>
      </c>
      <c r="BQ74" s="34" t="e">
        <f>IF(BP74&lt;&gt;"",HLOOKUP(COUNT($F74:BP74)+1,$G$4:$EH$8,BQ$14,0)*$D74,IF($C74=BQ$17,$G$5*$D74,""))</f>
        <v>#VALUE!</v>
      </c>
      <c r="BR74" s="34" t="e">
        <f>IF(BQ74&lt;&gt;"",HLOOKUP(COUNT($F74:BQ74)+1,$G$4:$EH$8,BR$14,0)*$D74,IF($C74=BR$17,$G$5*$D74,""))</f>
        <v>#VALUE!</v>
      </c>
      <c r="BS74" s="34" t="e">
        <f>IF(BR74&lt;&gt;"",HLOOKUP(COUNT($F74:BR74)+1,$G$4:$EH$8,BS$14,0)*$D74,IF($C74=BS$17,$G$5*$D74,""))</f>
        <v>#VALUE!</v>
      </c>
      <c r="BT74" s="34" t="e">
        <f>IF(BS74&lt;&gt;"",HLOOKUP(COUNT($F74:BS74)+1,$G$4:$EH$8,BT$14,0)*$D74,IF($C74=BT$17,$G$5*$D74,""))</f>
        <v>#VALUE!</v>
      </c>
      <c r="BU74" s="34" t="e">
        <f>IF(BT74&lt;&gt;"",HLOOKUP(COUNT($F74:BT74)+1,$G$4:$EH$8,BU$14,0)*$D74,IF($C74=BU$17,$G$5*$D74,""))</f>
        <v>#VALUE!</v>
      </c>
      <c r="BV74" s="34" t="e">
        <f>IF(BU74&lt;&gt;"",HLOOKUP(COUNT($F74:BU74)+1,$G$4:$EH$8,BV$14,0)*$D74,IF($C74=BV$17,$G$5*$D74,""))</f>
        <v>#VALUE!</v>
      </c>
      <c r="BW74" s="34" t="e">
        <f>IF(BV74&lt;&gt;"",HLOOKUP(COUNT($F74:BV74)+1,$G$4:$EH$8,BW$14,0)*$D74,IF($C74=BW$17,$G$5*$D74,""))</f>
        <v>#VALUE!</v>
      </c>
      <c r="BX74" s="34" t="e">
        <f>IF(BW74&lt;&gt;"",HLOOKUP(COUNT($F74:BW74)+1,$G$4:$EH$8,BX$14,0)*$D74,IF($C74=BX$17,$G$5*$D74,""))</f>
        <v>#VALUE!</v>
      </c>
      <c r="BY74" s="34" t="e">
        <f>IF(BX74&lt;&gt;"",HLOOKUP(COUNT($F74:BX74)+1,$G$4:$EH$8,BY$14,0)*$D74,IF($C74=BY$17,$G$5*$D74,""))</f>
        <v>#VALUE!</v>
      </c>
      <c r="BZ74" s="34" t="e">
        <f>IF(BY74&lt;&gt;"",HLOOKUP(COUNT($F74:BY74)+1,$G$4:$EH$8,BZ$14,0)*$D74,IF($C74=BZ$17,$G$5*$D74,""))</f>
        <v>#VALUE!</v>
      </c>
      <c r="CA74" s="34" t="e">
        <f>IF(BZ74&lt;&gt;"",HLOOKUP(COUNT($F74:BZ74)+1,$G$4:$EH$8,CA$14,0)*$D74,IF($C74=CA$17,$G$5*$D74,""))</f>
        <v>#VALUE!</v>
      </c>
      <c r="CB74" s="34" t="e">
        <f>IF(CA74&lt;&gt;"",HLOOKUP(COUNT($F74:CA74)+1,$G$4:$EH$8,CB$14,0)*$D74,IF($C74=CB$17,$G$5*$D74,""))</f>
        <v>#VALUE!</v>
      </c>
      <c r="CC74" s="34" t="e">
        <f>IF(CB74&lt;&gt;"",HLOOKUP(COUNT($F74:CB74)+1,$G$4:$EH$8,CC$14,0)*$D74,IF($C74=CC$17,$G$5*$D74,""))</f>
        <v>#VALUE!</v>
      </c>
      <c r="CD74" s="34" t="e">
        <f>IF(CC74&lt;&gt;"",HLOOKUP(COUNT($F74:CC74)+1,$G$4:$EH$8,CD$14,0)*$D74,IF($C74=CD$17,$G$5*$D74,""))</f>
        <v>#VALUE!</v>
      </c>
      <c r="CE74" s="34" t="e">
        <f>IF(CD74&lt;&gt;"",HLOOKUP(COUNT($F74:CD74)+1,$G$4:$EH$8,CE$14,0)*$D74,IF($C74=CE$17,$G$5*$D74,""))</f>
        <v>#VALUE!</v>
      </c>
      <c r="CF74" s="34" t="e">
        <f>IF(CE74&lt;&gt;"",HLOOKUP(COUNT($F74:CE74)+1,$G$4:$EH$8,CF$14,0)*$D74,IF($C74=CF$17,$G$5*$D74,""))</f>
        <v>#VALUE!</v>
      </c>
      <c r="CG74" s="34" t="e">
        <f>IF(CF74&lt;&gt;"",HLOOKUP(COUNT($F74:CF74)+1,$G$4:$EH$8,CG$14,0)*$D74,IF($C74=CG$17,$G$5*$D74,""))</f>
        <v>#VALUE!</v>
      </c>
      <c r="CH74" s="34" t="e">
        <f>IF(CG74&lt;&gt;"",HLOOKUP(COUNT($F74:CG74)+1,$G$4:$EH$8,CH$14,0)*$D74,IF($C74=CH$17,$G$5*$D74,""))</f>
        <v>#VALUE!</v>
      </c>
      <c r="CI74" s="34" t="e">
        <f>IF(CH74&lt;&gt;"",HLOOKUP(COUNT($F74:CH74)+1,$G$4:$EH$8,CI$14,0)*$D74,IF($C74=CI$17,$G$5*$D74,""))</f>
        <v>#VALUE!</v>
      </c>
      <c r="CJ74" s="34" t="e">
        <f>IF(CI74&lt;&gt;"",HLOOKUP(COUNT($F74:CI74)+1,$G$4:$EH$8,CJ$14,0)*$D74,IF($C74=CJ$17,$G$5*$D74,""))</f>
        <v>#VALUE!</v>
      </c>
      <c r="CK74" s="34" t="e">
        <f>IF(CJ74&lt;&gt;"",HLOOKUP(COUNT($F74:CJ74)+1,$G$4:$EH$8,CK$14,0)*$D74,IF($C74=CK$17,$G$5*$D74,""))</f>
        <v>#VALUE!</v>
      </c>
      <c r="CL74" s="34" t="e">
        <f>IF(CK74&lt;&gt;"",HLOOKUP(COUNT($F74:CK74)+1,$G$4:$EH$8,CL$14,0)*$D74,IF($C74=CL$17,$G$5*$D74,""))</f>
        <v>#VALUE!</v>
      </c>
      <c r="CM74" s="34" t="e">
        <f>IF(CL74&lt;&gt;"",HLOOKUP(COUNT($F74:CL74)+1,$G$4:$EH$8,CM$14,0)*$D74,IF($C74=CM$17,$G$5*$D74,""))</f>
        <v>#VALUE!</v>
      </c>
      <c r="CN74" s="34" t="e">
        <f>IF(CM74&lt;&gt;"",HLOOKUP(COUNT($F74:CM74)+1,$G$4:$EH$8,CN$14,0)*$D74,IF($C74=CN$17,$G$5*$D74,""))</f>
        <v>#VALUE!</v>
      </c>
      <c r="CO74" s="34" t="e">
        <f>IF(CN74&lt;&gt;"",HLOOKUP(COUNT($F74:CN74)+1,$G$4:$EH$8,CO$14,0)*$D74,IF($C74=CO$17,$G$5*$D74,""))</f>
        <v>#VALUE!</v>
      </c>
      <c r="CP74" s="34" t="e">
        <f>IF(CO74&lt;&gt;"",HLOOKUP(COUNT($F74:CO74)+1,$G$4:$EH$8,CP$14,0)*$D74,IF($C74=CP$17,$G$5*$D74,""))</f>
        <v>#VALUE!</v>
      </c>
      <c r="CQ74" s="34" t="e">
        <f>IF(CP74&lt;&gt;"",HLOOKUP(COUNT($F74:CP74)+1,$G$4:$EH$8,CQ$14,0)*$D74,IF($C74=CQ$17,$G$5*$D74,""))</f>
        <v>#VALUE!</v>
      </c>
      <c r="CR74" s="34" t="e">
        <f>IF(CQ74&lt;&gt;"",HLOOKUP(COUNT($F74:CQ74)+1,$G$4:$EH$8,CR$14,0)*$D74,IF($C74=CR$17,$G$5*$D74,""))</f>
        <v>#VALUE!</v>
      </c>
      <c r="CS74" s="34" t="e">
        <f>IF(CR74&lt;&gt;"",HLOOKUP(COUNT($F74:CR74)+1,$G$4:$EH$8,CS$14,0)*$D74,IF($C74=CS$17,$G$5*$D74,""))</f>
        <v>#VALUE!</v>
      </c>
      <c r="CT74" s="34" t="e">
        <f>IF(CS74&lt;&gt;"",HLOOKUP(COUNT($F74:CS74)+1,$G$4:$EH$8,CT$14,0)*$D74,IF($C74=CT$17,$G$5*$D74,""))</f>
        <v>#VALUE!</v>
      </c>
      <c r="CU74" s="34" t="e">
        <f>IF(CT74&lt;&gt;"",HLOOKUP(COUNT($F74:CT74)+1,$G$4:$EH$8,CU$14,0)*$D74,IF($C74=CU$17,$G$5*$D74,""))</f>
        <v>#VALUE!</v>
      </c>
      <c r="CV74" s="34" t="e">
        <f>IF(CU74&lt;&gt;"",HLOOKUP(COUNT($F74:CU74)+1,$G$4:$EH$8,CV$14,0)*$D74,IF($C74=CV$17,$G$5*$D74,""))</f>
        <v>#VALUE!</v>
      </c>
      <c r="CW74" s="34" t="e">
        <f>IF(CV74&lt;&gt;"",HLOOKUP(COUNT($F74:CV74)+1,$G$4:$EH$8,CW$14,0)*$D74,IF($C74=CW$17,$G$5*$D74,""))</f>
        <v>#VALUE!</v>
      </c>
      <c r="CX74" s="34" t="e">
        <f>IF(CW74&lt;&gt;"",HLOOKUP(COUNT($F74:CW74)+1,$G$4:$EH$8,CX$14,0)*$D74,IF($C74=CX$17,$G$5*$D74,""))</f>
        <v>#VALUE!</v>
      </c>
      <c r="CY74" s="34" t="e">
        <f>IF(CX74&lt;&gt;"",HLOOKUP(COUNT($F74:CX74)+1,$G$4:$EH$8,CY$14,0)*$D74,IF($C74=CY$17,$G$5*$D74,""))</f>
        <v>#VALUE!</v>
      </c>
      <c r="CZ74" s="34" t="e">
        <f>IF(CY74&lt;&gt;"",HLOOKUP(COUNT($F74:CY74)+1,$G$4:$EH$8,CZ$14,0)*$D74,IF($C74=CZ$17,$G$5*$D74,""))</f>
        <v>#VALUE!</v>
      </c>
      <c r="DA74" s="34" t="e">
        <f>IF(CZ74&lt;&gt;"",HLOOKUP(COUNT($F74:CZ74)+1,$G$4:$EH$8,DA$14,0)*$D74,IF($C74=DA$17,$G$5*$D74,""))</f>
        <v>#VALUE!</v>
      </c>
      <c r="DB74" s="34" t="e">
        <f>IF(DA74&lt;&gt;"",HLOOKUP(COUNT($F74:DA74)+1,$G$4:$EH$8,DB$14,0)*$D74,IF($C74=DB$17,$G$5*$D74,""))</f>
        <v>#VALUE!</v>
      </c>
      <c r="DC74" s="34" t="e">
        <f>IF(DB74&lt;&gt;"",HLOOKUP(COUNT($F74:DB74)+1,$G$4:$EH$8,DC$14,0)*$D74,IF($C74=DC$17,$G$5*$D74,""))</f>
        <v>#VALUE!</v>
      </c>
      <c r="DD74" s="34" t="e">
        <f>IF(DC74&lt;&gt;"",HLOOKUP(COUNT($F74:DC74)+1,$G$4:$EH$8,DD$14,0)*$D74,IF($C74=DD$17,$G$5*$D74,""))</f>
        <v>#VALUE!</v>
      </c>
      <c r="DE74" s="34" t="e">
        <f>IF(DD74&lt;&gt;"",HLOOKUP(COUNT($F74:DD74)+1,$G$4:$EH$8,DE$14,0)*$D74,IF($C74=DE$17,$G$5*$D74,""))</f>
        <v>#VALUE!</v>
      </c>
      <c r="DF74" s="34" t="e">
        <f>IF(DE74&lt;&gt;"",HLOOKUP(COUNT($F74:DE74)+1,$G$4:$EH$8,DF$14,0)*$D74,IF($C74=DF$17,$G$5*$D74,""))</f>
        <v>#VALUE!</v>
      </c>
      <c r="DG74" s="34" t="e">
        <f>IF(DF74&lt;&gt;"",HLOOKUP(COUNT($F74:DF74)+1,$G$4:$EH$8,DG$14,0)*$D74,IF($C74=DG$17,$G$5*$D74,""))</f>
        <v>#VALUE!</v>
      </c>
      <c r="DH74" s="34" t="e">
        <f>IF(DG74&lt;&gt;"",HLOOKUP(COUNT($F74:DG74)+1,$G$4:$EH$8,DH$14,0)*$D74,IF($C74=DH$17,$G$5*$D74,""))</f>
        <v>#VALUE!</v>
      </c>
      <c r="DI74" s="34" t="e">
        <f>IF(DH74&lt;&gt;"",HLOOKUP(COUNT($F74:DH74)+1,$G$4:$EH$8,DI$14,0)*$D74,IF($C74=DI$17,$G$5*$D74,""))</f>
        <v>#VALUE!</v>
      </c>
      <c r="DJ74" s="34" t="e">
        <f>IF(DI74&lt;&gt;"",HLOOKUP(COUNT($F74:DI74)+1,$G$4:$EH$8,DJ$14,0)*$D74,IF($C74=DJ$17,$G$5*$D74,""))</f>
        <v>#VALUE!</v>
      </c>
      <c r="DK74" s="34" t="e">
        <f>IF(DJ74&lt;&gt;"",HLOOKUP(COUNT($F74:DJ74)+1,$G$4:$EH$8,DK$14,0)*$D74,IF($C74=DK$17,$G$5*$D74,""))</f>
        <v>#VALUE!</v>
      </c>
      <c r="DL74" s="34" t="e">
        <f>IF(DK74&lt;&gt;"",HLOOKUP(COUNT($F74:DK74)+1,$G$4:$EH$8,DL$14,0)*$D74,IF($C74=DL$17,$G$5*$D74,""))</f>
        <v>#VALUE!</v>
      </c>
      <c r="DM74" s="34" t="e">
        <f>IF(DL74&lt;&gt;"",HLOOKUP(COUNT($F74:DL74)+1,$G$4:$EH$8,DM$14,0)*$D74,IF($C74=DM$17,$G$5*$D74,""))</f>
        <v>#VALUE!</v>
      </c>
      <c r="DN74" s="34" t="e">
        <f>IF(DM74&lt;&gt;"",HLOOKUP(COUNT($F74:DM74)+1,$G$4:$EH$8,DN$14,0)*$D74,IF($C74=DN$17,$G$5*$D74,""))</f>
        <v>#VALUE!</v>
      </c>
      <c r="DO74" s="34" t="e">
        <f>IF(DN74&lt;&gt;"",HLOOKUP(COUNT($F74:DN74)+1,$G$4:$EH$8,DO$14,0)*$D74,IF($C74=DO$17,$G$5*$D74,""))</f>
        <v>#VALUE!</v>
      </c>
      <c r="DP74" s="34" t="e">
        <f>IF(DO74&lt;&gt;"",HLOOKUP(COUNT($F74:DO74)+1,$G$4:$EH$8,DP$14,0)*$D74,IF($C74=DP$17,$G$5*$D74,""))</f>
        <v>#VALUE!</v>
      </c>
      <c r="DQ74" s="34" t="e">
        <f>IF(DP74&lt;&gt;"",HLOOKUP(COUNT($F74:DP74)+1,$G$4:$EH$8,DQ$14,0)*$D74,IF($C74=DQ$17,$G$5*$D74,""))</f>
        <v>#VALUE!</v>
      </c>
      <c r="DR74" s="34" t="e">
        <f>IF(DQ74&lt;&gt;"",HLOOKUP(COUNT($F74:DQ74)+1,$G$4:$EH$8,DR$14,0)*$D74,IF($C74=DR$17,$G$5*$D74,""))</f>
        <v>#VALUE!</v>
      </c>
      <c r="DS74" s="34" t="e">
        <f>IF(DR74&lt;&gt;"",HLOOKUP(COUNT($F74:DR74)+1,$G$4:$EH$8,DS$14,0)*$D74,IF($C74=DS$17,$G$5*$D74,""))</f>
        <v>#VALUE!</v>
      </c>
      <c r="DT74" s="34" t="e">
        <f>IF(DS74&lt;&gt;"",HLOOKUP(COUNT($F74:DS74)+1,$G$4:$EH$8,DT$14,0)*$D74,IF($C74=DT$17,$G$5*$D74,""))</f>
        <v>#VALUE!</v>
      </c>
      <c r="DU74" s="34" t="e">
        <f>IF(DT74&lt;&gt;"",HLOOKUP(COUNT($F74:DT74)+1,$G$4:$EH$8,DU$14,0)*$D74,IF($C74=DU$17,$G$5*$D74,""))</f>
        <v>#VALUE!</v>
      </c>
      <c r="DV74" s="34" t="e">
        <f>IF(DU74&lt;&gt;"",HLOOKUP(COUNT($F74:DU74)+1,$G$4:$EH$8,DV$14,0)*$D74,IF($C74=DV$17,$G$5*$D74,""))</f>
        <v>#VALUE!</v>
      </c>
      <c r="DX74" s="34" t="str">
        <f>IF(DW74&lt;&gt;"",HLOOKUP(COUNT($DW74:DW74)+1,$G$4:$CX$8,DX$14,0)*$D74,IF($C74=DX$17,$G$6*$D74,""))</f>
        <v/>
      </c>
      <c r="DY74" s="34" t="str">
        <f>IF(DX74&lt;&gt;"",HLOOKUP(COUNT($DW74:DX74)+1,$G$4:$CX$8,DY$14,0)*$D74,IF($C74=DY$17,$G$6*$D74,""))</f>
        <v/>
      </c>
      <c r="DZ74" s="34" t="str">
        <f>IF(DY74&lt;&gt;"",HLOOKUP(COUNT($DW74:DY74)+1,$G$4:$CX$8,DZ$14,0)*$D74,IF($C74=DZ$17,$G$6*$D74,""))</f>
        <v/>
      </c>
      <c r="EA74" s="34" t="str">
        <f>IF(DZ74&lt;&gt;"",HLOOKUP(COUNT($DW74:DZ74)+1,$G$4:$CX$8,EA$14,0)*$D74,IF($C74=EA$17,$G$6*$D74,""))</f>
        <v/>
      </c>
      <c r="EB74" s="34" t="str">
        <f>IF(EA74&lt;&gt;"",HLOOKUP(COUNT($DW74:EA74)+1,$G$4:$CX$8,EB$14,0)*$D74,IF($C74=EB$17,$G$6*$D74,""))</f>
        <v/>
      </c>
      <c r="EC74" s="34" t="str">
        <f>IF(EB74&lt;&gt;"",HLOOKUP(COUNT($DW74:EB74)+1,$G$4:$CX$8,EC$14,0)*$D74,IF($C74=EC$17,$G$6*$D74,""))</f>
        <v/>
      </c>
      <c r="ED74" s="34" t="str">
        <f>IF(EC74&lt;&gt;"",HLOOKUP(COUNT($DW74:EC74)+1,$G$4:$CX$8,ED$14,0)*$D74,IF($C74=ED$17,$G$6*$D74,""))</f>
        <v/>
      </c>
      <c r="EE74" s="34" t="str">
        <f>IF(ED74&lt;&gt;"",HLOOKUP(COUNT($DW74:ED74)+1,$G$4:$CX$8,EE$14,0)*$D74,IF($C74=EE$17,$G$6*$D74,""))</f>
        <v/>
      </c>
      <c r="EF74" s="34" t="str">
        <f>IF(EE74&lt;&gt;"",HLOOKUP(COUNT($DW74:EE74)+1,$G$4:$CX$8,EF$14,0)*$D74,IF($C74=EF$17,$G$6*$D74,""))</f>
        <v/>
      </c>
      <c r="EG74" s="34" t="str">
        <f>IF(EF74&lt;&gt;"",HLOOKUP(COUNT($DW74:EF74)+1,$G$4:$CX$8,EG$14,0)*$D74,IF($C74=EG$17,$G$6*$D74,""))</f>
        <v/>
      </c>
      <c r="EH74" s="34" t="str">
        <f>IF(EG74&lt;&gt;"",HLOOKUP(COUNT($DW74:EG74)+1,$G$4:$CX$8,EH$14,0)*$D74,IF($C74=EH$17,$G$6*$D74,""))</f>
        <v/>
      </c>
      <c r="EI74" s="34" t="str">
        <f>IF(EH74&lt;&gt;"",HLOOKUP(COUNT($DW74:EH74)+1,$G$4:$CX$8,EI$14,0)*$D74,IF($C74=EI$17,$G$6*$D74,""))</f>
        <v/>
      </c>
      <c r="EJ74" s="34" t="str">
        <f>IF(EI74&lt;&gt;"",HLOOKUP(COUNT($DW74:EI74)+1,$G$4:$CX$8,EJ$14,0)*$D74,IF($C74=EJ$17,$G$6*$D74,""))</f>
        <v/>
      </c>
      <c r="EK74" s="34" t="str">
        <f>IF(EJ74&lt;&gt;"",HLOOKUP(COUNT($DW74:EJ74)+1,$G$4:$CX$8,EK$14,0)*$D74,IF($C74=EK$17,$G$6*$D74,""))</f>
        <v/>
      </c>
      <c r="EL74" s="34" t="str">
        <f>IF(EK74&lt;&gt;"",HLOOKUP(COUNT($DW74:EK74)+1,$G$4:$CX$8,EL$14,0)*$D74,IF($C74=EL$17,$G$6*$D74,""))</f>
        <v/>
      </c>
      <c r="EM74" s="34" t="str">
        <f>IF(EL74&lt;&gt;"",HLOOKUP(COUNT($DW74:EL74)+1,$G$4:$CX$8,EM$14,0)*$D74,IF($C74=EM$17,$G$6*$D74,""))</f>
        <v/>
      </c>
      <c r="EN74" s="34" t="str">
        <f>IF(EM74&lt;&gt;"",HLOOKUP(COUNT($DW74:EM74)+1,$G$4:$CX$8,EN$14,0)*$D74,IF($C74=EN$17,$G$6*$D74,""))</f>
        <v/>
      </c>
      <c r="EO74" s="34" t="str">
        <f>IF(EN74&lt;&gt;"",HLOOKUP(COUNT($DW74:EN74)+1,$G$4:$CX$8,EO$14,0)*$D74,IF($C74=EO$17,$G$6*$D74,""))</f>
        <v/>
      </c>
      <c r="EP74" s="34" t="str">
        <f>IF(EO74&lt;&gt;"",HLOOKUP(COUNT($DW74:EO74)+1,$G$4:$CX$8,EP$14,0)*$D74,IF($C74=EP$17,$G$6*$D74,""))</f>
        <v/>
      </c>
      <c r="EQ74" s="34" t="str">
        <f>IF(EP74&lt;&gt;"",HLOOKUP(COUNT($DW74:EP74)+1,$G$4:$CX$8,EQ$14,0)*$D74,IF($C74=EQ$17,$G$6*$D74,""))</f>
        <v/>
      </c>
      <c r="ER74" s="34" t="str">
        <f>IF(EQ74&lt;&gt;"",HLOOKUP(COUNT($DW74:EQ74)+1,$G$4:$CX$8,ER$14,0)*$D74,IF($C74=ER$17,$G$6*$D74,""))</f>
        <v/>
      </c>
      <c r="ES74" s="34" t="str">
        <f>IF(ER74&lt;&gt;"",HLOOKUP(COUNT($DW74:ER74)+1,$G$4:$CX$8,ES$14,0)*$D74,IF($C74=ES$17,$G$6*$D74,""))</f>
        <v/>
      </c>
      <c r="ET74" s="34" t="str">
        <f>IF(ES74&lt;&gt;"",HLOOKUP(COUNT($DW74:ES74)+1,$G$4:$CX$8,ET$14,0)*$D74,IF($C74=ET$17,$G$6*$D74,""))</f>
        <v/>
      </c>
      <c r="EU74" s="34" t="str">
        <f>IF(ET74&lt;&gt;"",HLOOKUP(COUNT($DW74:ET74)+1,$G$4:$CX$8,EU$14,0)*$D74,IF($C74=EU$17,$G$6*$D74,""))</f>
        <v/>
      </c>
      <c r="EV74" s="34" t="str">
        <f>IF(EU74&lt;&gt;"",HLOOKUP(COUNT($DW74:EU74)+1,$G$4:$CX$8,EV$14,0)*$D74,IF($C74=EV$17,$G$6*$D74,""))</f>
        <v/>
      </c>
      <c r="EW74" s="34" t="str">
        <f>IF(EV74&lt;&gt;"",HLOOKUP(COUNT($DW74:EV74)+1,$G$4:$CX$8,EW$14,0)*$D74,IF($C74=EW$17,$G$6*$D74,""))</f>
        <v/>
      </c>
      <c r="EX74" s="34" t="str">
        <f>IF(EW74&lt;&gt;"",HLOOKUP(COUNT($DW74:EW74)+1,$G$4:$CX$8,EX$14,0)*$D74,IF($C74=EX$17,$G$6*$D74,""))</f>
        <v/>
      </c>
      <c r="EY74" s="34" t="str">
        <f>IF(EX74&lt;&gt;"",HLOOKUP(COUNT($DW74:EX74)+1,$G$4:$CX$8,EY$14,0)*$D74,IF($C74=EY$17,$G$6*$D74,""))</f>
        <v/>
      </c>
      <c r="EZ74" s="34" t="str">
        <f>IF(EY74&lt;&gt;"",HLOOKUP(COUNT($DW74:EY74)+1,$G$4:$CX$8,EZ$14,0)*$D74,IF($C74=EZ$17,$G$6*$D74,""))</f>
        <v/>
      </c>
      <c r="FA74" s="34" t="str">
        <f>IF(EZ74&lt;&gt;"",HLOOKUP(COUNT($DW74:EZ74)+1,$G$4:$CX$8,FA$14,0)*$D74,IF($C74=FA$17,$G$6*$D74,""))</f>
        <v/>
      </c>
      <c r="FB74" s="34" t="str">
        <f>IF(FA74&lt;&gt;"",HLOOKUP(COUNT($DW74:FA74)+1,$G$4:$CX$8,FB$14,0)*$D74,IF($C74=FB$17,$G$6*$D74,""))</f>
        <v/>
      </c>
      <c r="FC74" s="34" t="str">
        <f>IF(FB74&lt;&gt;"",HLOOKUP(COUNT($DW74:FB74)+1,$G$4:$CX$8,FC$14,0)*$D74,IF($C74=FC$17,$G$6*$D74,""))</f>
        <v/>
      </c>
      <c r="FD74" s="34" t="str">
        <f>IF(FC74&lt;&gt;"",HLOOKUP(COUNT($DW74:FC74)+1,$G$4:$CX$8,FD$14,0)*$D74,IF($C74=FD$17,$G$6*$D74,""))</f>
        <v/>
      </c>
      <c r="FE74" s="34" t="str">
        <f>IF(FD74&lt;&gt;"",HLOOKUP(COUNT($DW74:FD74)+1,$G$4:$CX$8,FE$14,0)*$D74,IF($C74=FE$17,$G$6*$D74,""))</f>
        <v/>
      </c>
      <c r="FF74" s="34" t="str">
        <f>IF(FE74&lt;&gt;"",HLOOKUP(COUNT($DW74:FE74)+1,$G$4:$CX$8,FF$14,0)*$D74,IF($C74=FF$17,$G$6*$D74,""))</f>
        <v/>
      </c>
      <c r="FG74" s="34" t="str">
        <f>IF(FF74&lt;&gt;"",HLOOKUP(COUNT($DW74:FF74)+1,$G$4:$CX$8,FG$14,0)*$D74,IF($C74=FG$17,$G$6*$D74,""))</f>
        <v/>
      </c>
      <c r="FH74" s="34" t="str">
        <f>IF(FG74&lt;&gt;"",HLOOKUP(COUNT($DW74:FG74)+1,$G$4:$CX$8,FH$14,0)*$D74,IF($C74=FH$17,$G$6*$D74,""))</f>
        <v/>
      </c>
      <c r="FI74" s="34" t="str">
        <f>IF(FH74&lt;&gt;"",HLOOKUP(COUNT($DW74:FH74)+1,$G$4:$CX$8,FI$14,0)*$D74,IF($C74=FI$17,$G$6*$D74,""))</f>
        <v/>
      </c>
      <c r="FJ74" s="34" t="str">
        <f>IF(FI74&lt;&gt;"",HLOOKUP(COUNT($DW74:FI74)+1,$G$4:$CX$8,FJ$14,0)*$D74,IF($C74=FJ$17,$G$6*$D74,""))</f>
        <v/>
      </c>
      <c r="FK74" s="34" t="str">
        <f>IF(FJ74&lt;&gt;"",HLOOKUP(COUNT($DW74:FJ74)+1,$G$4:$CX$8,FK$14,0)*$D74,IF($C74=FK$17,$G$6*$D74,""))</f>
        <v/>
      </c>
      <c r="FL74" s="34" t="str">
        <f>IF(FK74&lt;&gt;"",HLOOKUP(COUNT($DW74:FK74)+1,$G$4:$CX$8,FL$14,0)*$D74,IF($C74=FL$17,$G$6*$D74,""))</f>
        <v/>
      </c>
      <c r="FM74" s="34" t="str">
        <f>IF(FL74&lt;&gt;"",HLOOKUP(COUNT($DW74:FL74)+1,$G$4:$CX$8,FM$14,0)*$D74,IF($C74=FM$17,$G$6*$D74,""))</f>
        <v/>
      </c>
      <c r="FN74" s="34" t="str">
        <f>IF(FM74&lt;&gt;"",HLOOKUP(COUNT($DW74:FM74)+1,$G$4:$CX$8,FN$14,0)*$D74,IF($C74=FN$17,$G$6*$D74,""))</f>
        <v/>
      </c>
      <c r="FO74" s="34" t="str">
        <f>IF(FN74&lt;&gt;"",HLOOKUP(COUNT($DW74:FN74)+1,$G$4:$CX$8,FO$14,0)*$D74,IF($C74=FO$17,$G$6*$D74,""))</f>
        <v/>
      </c>
      <c r="FP74" s="34" t="str">
        <f>IF(FO74&lt;&gt;"",HLOOKUP(COUNT($DW74:FO74)+1,$G$4:$CX$8,FP$14,0)*$D74,IF($C74=FP$17,$G$6*$D74,""))</f>
        <v/>
      </c>
      <c r="FQ74" s="34" t="str">
        <f>IF(FP74&lt;&gt;"",HLOOKUP(COUNT($DW74:FP74)+1,$G$4:$CX$8,FQ$14,0)*$D74,IF($C74=FQ$17,$G$6*$D74,""))</f>
        <v/>
      </c>
      <c r="FR74" s="34" t="str">
        <f>IF(FQ74&lt;&gt;"",HLOOKUP(COUNT($DW74:FQ74)+1,$G$4:$CX$8,FR$14,0)*$D74,IF($C74=FR$17,$G$6*$D74,""))</f>
        <v/>
      </c>
      <c r="FS74" s="34" t="str">
        <f>IF(FR74&lt;&gt;"",HLOOKUP(COUNT($DW74:FR74)+1,$G$4:$CX$8,FS$14,0)*$D74,IF($C74=FS$17,$G$6*$D74,""))</f>
        <v/>
      </c>
      <c r="FT74" s="34" t="str">
        <f>IF(FS74&lt;&gt;"",HLOOKUP(COUNT($DW74:FS74)+1,$G$4:$CX$8,FT$14,0)*$D74,IF($C74=FT$17,$G$6*$D74,""))</f>
        <v/>
      </c>
      <c r="FU74" s="34" t="str">
        <f>IF(FT74&lt;&gt;"",HLOOKUP(COUNT($DW74:FT74)+1,$G$4:$CX$8,FU$14,0)*$D74,IF($C74=FU$17,$G$6*$D74,""))</f>
        <v/>
      </c>
      <c r="FV74" s="34" t="str">
        <f>IF(FU74&lt;&gt;"",HLOOKUP(COUNT($DW74:FU74)+1,$G$4:$CX$8,FV$14,0)*$D74,IF($C74=FV$17,$G$6*$D74,""))</f>
        <v/>
      </c>
      <c r="FW74" s="34" t="str">
        <f>IF(FV74&lt;&gt;"",HLOOKUP(COUNT($DW74:FV74)+1,$G$4:$CX$8,FW$14,0)*$D74,IF($C74=FW$17,$G$6*$D74,""))</f>
        <v/>
      </c>
      <c r="FX74" s="34" t="str">
        <f>IF(FW74&lt;&gt;"",HLOOKUP(COUNT($DW74:FW74)+1,$G$4:$CX$8,FX$14,0)*$D74,IF($C74=FX$17,$G$6*$D74,""))</f>
        <v/>
      </c>
      <c r="FY74" s="34" t="str">
        <f>IF(FX74&lt;&gt;"",HLOOKUP(COUNT($DW74:FX74)+1,$G$4:$CX$8,FY$14,0)*$D74,IF($C74=FY$17,$G$6*$D74,""))</f>
        <v/>
      </c>
      <c r="FZ74" s="34" t="str">
        <f>IF(FY74&lt;&gt;"",HLOOKUP(COUNT($DW74:FY74)+1,$G$4:$CX$8,FZ$14,0)*$D74,IF($C74=FZ$17,$G$6*$D74,""))</f>
        <v/>
      </c>
      <c r="GA74" s="34">
        <f>IF(FZ74&lt;&gt;"",HLOOKUP(COUNT($DW74:FZ74)+1,$G$4:$CX$8,GA$14,0)*$D74,IF($C74=GA$17,$G$6*$D74,""))</f>
        <v>0</v>
      </c>
      <c r="GB74" s="34">
        <f>IF(GA74&lt;&gt;"",HLOOKUP(COUNT($DW74:GA74)+1,$G$4:$CX$8,GB$14,0)*$D74,IF($C74=GB$17,$G$6*$D74,""))</f>
        <v>7500</v>
      </c>
      <c r="GC74" s="34">
        <f>IF(GB74&lt;&gt;"",HLOOKUP(COUNT($DW74:GB74)+1,$G$4:$CX$8,GC$14,0)*$D74,IF($C74=GC$17,$G$6*$D74,""))</f>
        <v>7500</v>
      </c>
      <c r="GD74" s="34">
        <f>IF(GC74&lt;&gt;"",HLOOKUP(COUNT($DW74:GC74)+1,$G$4:$CX$8,GD$14,0)*$D74,IF($C74=GD$17,$G$6*$D74,""))</f>
        <v>7500</v>
      </c>
      <c r="GE74" s="34">
        <f>IF(GD74&lt;&gt;"",HLOOKUP(COUNT($DW74:GD74)+1,$G$4:$CX$8,GE$14,0)*$D74,IF($C74=GE$17,$G$6*$D74,""))</f>
        <v>9048.4582084179765</v>
      </c>
      <c r="GF74" s="34">
        <f>IF(GE74&lt;&gt;"",HLOOKUP(COUNT($DW74:GE74)+1,$G$4:$CX$8,GF$14,0)*$D74,IF($C74=GF$17,$G$6*$D74,""))</f>
        <v>11310.572760522478</v>
      </c>
      <c r="GG74" s="34">
        <f>IF(GF74&lt;&gt;"",HLOOKUP(COUNT($DW74:GF74)+1,$G$4:$CX$8,GG$14,0)*$D74,IF($C74=GG$17,$G$6*$D74,""))</f>
        <v>13572.687312626966</v>
      </c>
      <c r="GH74" s="34">
        <f>IF(GG74&lt;&gt;"",HLOOKUP(COUNT($DW74:GG74)+1,$G$4:$CX$8,GH$14,0)*$D74,IF($C74=GH$17,$G$6*$D74,""))</f>
        <v>15744.31728264728</v>
      </c>
      <c r="GI74" s="34">
        <f>IF(GH74&lt;&gt;"",HLOOKUP(COUNT($DW74:GH74)+1,$G$4:$CX$8,GI$14,0)*$D74,IF($C74=GI$17,$G$6*$D74,""))</f>
        <v>17948.521702217906</v>
      </c>
      <c r="GJ74" s="34">
        <f>IF(GI74&lt;&gt;"",HLOOKUP(COUNT($DW74:GI74)+1,$G$4:$CX$8,GJ$14,0)*$D74,IF($C74=GJ$17,$G$6*$D74,""))</f>
        <v>20281.829523506218</v>
      </c>
      <c r="GK74" s="34">
        <f>IF(GJ74&lt;&gt;"",HLOOKUP(COUNT($DW74:GJ74)+1,$G$4:$CX$8,GK$14,0)*$D74,IF($C74=GK$17,$G$6*$D74,""))</f>
        <v>22512.830771091903</v>
      </c>
      <c r="GL74" s="34">
        <f>IF(GK74&lt;&gt;"",HLOOKUP(COUNT($DW74:GK74)+1,$G$4:$CX$8,GL$14,0)*$D74,IF($C74=GL$17,$G$6*$D74,""))</f>
        <v>24764.113848201101</v>
      </c>
      <c r="GM74" s="34">
        <f>IF(GL74&lt;&gt;"",HLOOKUP(COUNT($DW74:GL74)+1,$G$4:$CX$8,GM$14,0)*$D74,IF($C74=GM$17,$G$6*$D74,""))</f>
        <v>18573.085386150833</v>
      </c>
      <c r="GN74" s="34">
        <f>IF(GM74&lt;&gt;"",HLOOKUP(COUNT($DW74:GM74)+1,$G$4:$CX$8,GN$14,0)*$D74,IF($C74=GN$17,$G$6*$D74,""))</f>
        <v>17644.431116843283</v>
      </c>
      <c r="GO74" s="34">
        <f>IF(GN74&lt;&gt;"",HLOOKUP(COUNT($DW74:GN74)+1,$G$4:$CX$8,GO$14,0)*$D74,IF($C74=GO$17,$G$6*$D74,""))</f>
        <v>19408.874228527617</v>
      </c>
      <c r="GP74" s="34">
        <f>IF(GO74&lt;&gt;"",HLOOKUP(COUNT($DW74:GO74)+1,$G$4:$CX$8,GP$14,0)*$D74,IF($C74=GP$17,$G$6*$D74,""))</f>
        <v>21349.761651380388</v>
      </c>
      <c r="GQ74" s="34">
        <f>IF(GP74&lt;&gt;"",HLOOKUP(COUNT($DW74:GP74)+1,$G$4:$CX$8,GQ$14,0)*$D74,IF($C74=GQ$17,$G$6*$D74,""))</f>
        <v>23484.73781651842</v>
      </c>
      <c r="GR74" s="34">
        <f>IF(GQ74&lt;&gt;"",HLOOKUP(COUNT($DW74:GQ74)+1,$G$4:$CX$8,GR$14,0)*$D74,IF($C74=GR$17,$G$6*$D74,""))</f>
        <v>25833.211598170259</v>
      </c>
      <c r="GS74" s="34">
        <f>IF(GR74&lt;&gt;"",HLOOKUP(COUNT($DW74:GR74)+1,$G$4:$CX$8,GS$14,0)*$D74,IF($C74=GS$17,$G$6*$D74,""))</f>
        <v>24541.551018261736</v>
      </c>
      <c r="GT74" s="34">
        <f>IF(GS74&lt;&gt;"",HLOOKUP(COUNT($DW74:GS74)+1,$G$4:$CX$8,GT$14,0)*$D74,IF($C74=GT$17,$G$6*$D74,""))</f>
        <v>23314.473467348653</v>
      </c>
      <c r="GU74" s="34">
        <f>IF(GT74&lt;&gt;"",HLOOKUP(COUNT($DW74:GT74)+1,$G$4:$CX$8,GU$14,0)*$D74,IF($C74=GU$17,$G$6*$D74,""))</f>
        <v>24946.486610063057</v>
      </c>
      <c r="GV74" s="34">
        <f>IF(GU74&lt;&gt;"",HLOOKUP(COUNT($DW74:GU74)+1,$G$4:$CX$8,GV$14,0)*$D74,IF($C74=GV$17,$G$6*$D74,""))</f>
        <v>26692.740672767472</v>
      </c>
      <c r="GW74" s="34">
        <f>IF(GV74&lt;&gt;"",HLOOKUP(COUNT($DW74:GV74)+1,$G$4:$CX$8,GW$14,0)*$D74,IF($C74=GW$17,$G$6*$D74,""))</f>
        <v>28561.232519861194</v>
      </c>
      <c r="GX74" s="34">
        <f>IF(GW74&lt;&gt;"",HLOOKUP(COUNT($DW74:GW74)+1,$G$4:$CX$8,GX$14,0)*$D74,IF($C74=GX$17,$G$6*$D74,""))</f>
        <v>31417.355771847309</v>
      </c>
      <c r="GY74" s="34">
        <f>IF(GX74&lt;&gt;"",HLOOKUP(COUNT($DW74:GX74)+1,$G$4:$CX$8,GY$14,0)*$D74,IF($C74=GY$17,$G$6*$D74,""))</f>
        <v>26704.75240607022</v>
      </c>
      <c r="GZ74" s="34">
        <f>IF(GY74&lt;&gt;"",HLOOKUP(COUNT($DW74:GY74)+1,$G$4:$CX$8,GZ$14,0)*$D74,IF($C74=GZ$17,$G$6*$D74,""))</f>
        <v>25369.514785766714</v>
      </c>
      <c r="HA74" s="34">
        <f>IF(GZ74&lt;&gt;"",HLOOKUP(COUNT($DW74:GZ74)+1,$G$4:$CX$8,HA$14,0)*$D74,IF($C74=HA$17,$G$6*$D74,""))</f>
        <v>26637.990525055047</v>
      </c>
      <c r="HB74" s="34">
        <f>IF(HA74&lt;&gt;"",HLOOKUP(COUNT($DW74:HA74)+1,$G$4:$CX$8,HB$14,0)*$D74,IF($C74=HB$17,$G$6*$D74,""))</f>
        <v>27969.890051307804</v>
      </c>
      <c r="HC74" s="34">
        <f>IF(HB74&lt;&gt;"",HLOOKUP(COUNT($DW74:HB74)+1,$G$4:$CX$8,HC$14,0)*$D74,IF($C74=HC$17,$G$6*$D74,""))</f>
        <v>29368.38455387318</v>
      </c>
      <c r="HD74" s="34">
        <f>IF(HC74&lt;&gt;"",HLOOKUP(COUNT($DW74:HC74)+1,$G$4:$CX$8,HD$14,0)*$D74,IF($C74=HD$17,$G$6*$D74,""))</f>
        <v>31424.171472644306</v>
      </c>
      <c r="HE74" s="34">
        <f>IF(HD74&lt;&gt;"",HLOOKUP(COUNT($DW74:HD74)+1,$G$4:$CX$8,HE$14,0)*$D74,IF($C74=HE$17,$G$6*$D74,""))</f>
        <v>28281.754325379879</v>
      </c>
      <c r="HF74" s="34">
        <f>IF(HE74&lt;&gt;"",HLOOKUP(COUNT($DW74:HE74)+1,$G$4:$CX$8,HF$14,0)*$D74,IF($C74=HF$17,$G$6*$D74,""))</f>
        <v>25453.578892841902</v>
      </c>
      <c r="HG74" s="34">
        <f>IF(HF74&lt;&gt;"",HLOOKUP(COUNT($DW74:HF74)+1,$G$4:$CX$8,HG$14,0)*$D74,IF($C74=HG$17,$G$6*$D74,""))</f>
        <v>27235.329415340824</v>
      </c>
      <c r="HH74" s="34">
        <f>IF(HG74&lt;&gt;"",HLOOKUP(COUNT($DW74:HG74)+1,$G$4:$CX$8,HH$14,0)*$D74,IF($C74=HH$17,$G$6*$D74,""))</f>
        <v>29141.802474414675</v>
      </c>
      <c r="HI74" s="34">
        <f>IF(HH74&lt;&gt;"",HLOOKUP(COUNT($DW74:HH74)+1,$G$4:$CX$8,HI$14,0)*$D74,IF($C74=HI$17,$G$6*$D74,""))</f>
        <v>31181.728647623713</v>
      </c>
      <c r="HJ74" s="34">
        <f>IF(HI74&lt;&gt;"",HLOOKUP(COUNT($DW74:HI74)+1,$G$4:$CX$8,HJ$14,0)*$D74,IF($C74=HJ$17,$G$6*$D74,""))</f>
        <v>33676.266939433612</v>
      </c>
      <c r="HK74" s="34">
        <f>IF(HJ74&lt;&gt;"",HLOOKUP(COUNT($DW74:HJ74)+1,$G$4:$CX$8,HK$14,0)*$D74,IF($C74=HK$17,$G$6*$D74,""))</f>
        <v>28961.589567912906</v>
      </c>
      <c r="HL74" s="34">
        <f>IF(HK74&lt;&gt;"",HLOOKUP(COUNT($DW74:HK74)+1,$G$4:$CX$8,HL$14,0)*$D74,IF($C74=HL$17,$G$6*$D74,""))</f>
        <v>27513.510089517258</v>
      </c>
      <c r="HM74" s="34">
        <f>IF(HL74&lt;&gt;"",HLOOKUP(COUNT($DW74:HL74)+1,$G$4:$CX$8,HM$14,0)*$D74,IF($C74=HM$17,$G$6*$D74,""))</f>
        <v>28889.18559399313</v>
      </c>
      <c r="HN74" s="34">
        <f>IF(HM74&lt;&gt;"",HLOOKUP(COUNT($DW74:HM74)+1,$G$4:$CX$8,HN$14,0)*$D74,IF($C74=HN$17,$G$6*$D74,""))</f>
        <v>30333.644873692774</v>
      </c>
      <c r="HO74" s="34">
        <f>IF(HN74&lt;&gt;"",HLOOKUP(COUNT($DW74:HN74)+1,$G$4:$CX$8,HO$14,0)*$D74,IF($C74=HO$17,$G$6*$D74,""))</f>
        <v>31850.327117377412</v>
      </c>
      <c r="HP74" s="34">
        <f>IF(HO74&lt;&gt;"",HLOOKUP(COUNT($DW74:HO74)+1,$G$4:$CX$8,HP$14,0)*$D74,IF($C74=HP$17,$G$6*$D74,""))</f>
        <v>34079.850015593824</v>
      </c>
      <c r="HQ74" s="34">
        <f>IF(HP74&lt;&gt;"",HLOOKUP(COUNT($DW74:HP74)+1,$G$4:$CX$8,HQ$14,0)*$D74,IF($C74=HQ$17,$G$6*$D74,""))</f>
        <v>30671.865014034454</v>
      </c>
      <c r="HR74" s="34">
        <f>IF(HQ74&lt;&gt;"",HLOOKUP(COUNT($DW74:HQ74)+1,$G$4:$CX$8,HR$14,0)*$D74,IF($C74=HR$17,$G$6*$D74,""))</f>
        <v>27604.678512631006</v>
      </c>
      <c r="HS74" s="34">
        <f>IF(HR74&lt;&gt;"",HLOOKUP(COUNT($DW74:HR74)+1,$G$4:$CX$8,HS$14,0)*$D74,IF($C74=HS$17,$G$6*$D74,""))</f>
        <v>29537.006008515182</v>
      </c>
      <c r="HT74" s="34">
        <f>IF(HS74&lt;&gt;"",HLOOKUP(COUNT($DW74:HS74)+1,$G$4:$CX$8,HT$14,0)*$D74,IF($C74=HT$17,$G$6*$D74,""))</f>
        <v>31604.59642911124</v>
      </c>
      <c r="HU74" s="34">
        <f>IF(HT74&lt;&gt;"",HLOOKUP(COUNT($DW74:HT74)+1,$G$4:$CX$8,HU$14,0)*$D74,IF($C74=HU$17,$G$6*$D74,""))</f>
        <v>33816.918179149026</v>
      </c>
      <c r="HV74" s="34">
        <f>IF(HU74&lt;&gt;"",HLOOKUP(COUNT($DW74:HU74)+1,$G$4:$CX$8,HV$14,0)*$D74,IF($C74=HV$17,$G$6*$D74,""))</f>
        <v>36522.271633480945</v>
      </c>
      <c r="HW74" s="34">
        <f>IF(HV74&lt;&gt;"",HLOOKUP(COUNT($DW74:HV74)+1,$G$4:$CX$8,HW$14,0)*$D74,IF($C74=HW$17,$G$6*$D74,""))</f>
        <v>31774.376321128417</v>
      </c>
      <c r="HX74" s="34">
        <f>IF(HW74&lt;&gt;"",HLOOKUP(COUNT($DW74:HW74)+1,$G$4:$CX$8,HX$14,0)*$D74,IF($C74=HX$17,$G$6*$D74,""))</f>
        <v>30185.657505072006</v>
      </c>
      <c r="HY74" s="34">
        <f>IF(HX74&lt;&gt;"",HLOOKUP(COUNT($DW74:HX74)+1,$G$4:$CX$8,HY$14,0)*$D74,IF($C74=HY$17,$G$6*$D74,""))</f>
        <v>31694.940380325599</v>
      </c>
      <c r="HZ74" s="34">
        <f>IF(HY74&lt;&gt;"",HLOOKUP(COUNT($DW74:HY74)+1,$G$4:$CX$8,HZ$14,0)*$D74,IF($C74=HZ$17,$G$6*$D74,""))</f>
        <v>33279.687399341885</v>
      </c>
      <c r="IA74" s="34">
        <f>IF(HZ74&lt;&gt;"",HLOOKUP(COUNT($DW74:HZ74)+1,$G$4:$CX$8,IA$14,0)*$D74,IF($C74=IA$17,$G$6*$D74,""))</f>
        <v>34943.671769308989</v>
      </c>
      <c r="IB74" s="34">
        <f>IF(IA74&lt;&gt;"",HLOOKUP(COUNT($DW74:IA74)+1,$G$4:$CX$8,IB$14,0)*$D74,IF($C74=IB$17,$G$6*$D74,""))</f>
        <v>37389.728793160604</v>
      </c>
      <c r="IC74" s="34">
        <f>IF(IB74&lt;&gt;"",HLOOKUP(COUNT($DW74:IB74)+1,$G$4:$CX$8,IC$14,0)*$D74,IF($C74=IC$17,$G$6*$D74,""))</f>
        <v>33650.755913844543</v>
      </c>
      <c r="ID74" s="34">
        <f>IF(IC74&lt;&gt;"",HLOOKUP(COUNT($DW74:IC74)+1,$G$4:$CX$8,ID$14,0)*$D74,IF($C74=ID$17,$G$6*$D74,""))</f>
        <v>30285.680322460095</v>
      </c>
      <c r="IE74" s="34">
        <f>IF(ID74&lt;&gt;"",HLOOKUP(COUNT($DW74:ID74)+1,$G$4:$CX$8,IE$14,0)*$D74,IF($C74=IE$17,$G$6*$D74,""))</f>
        <v>32405.677945032297</v>
      </c>
      <c r="IF74" s="34">
        <f>IF(IE74&lt;&gt;"",HLOOKUP(COUNT($DW74:IE74)+1,$G$4:$CX$8,IF$14,0)*$D74,IF($C74=IF$17,$G$6*$D74,""))</f>
        <v>34674.075401184564</v>
      </c>
      <c r="IG74" s="34">
        <f>IF(IF74&lt;&gt;"",HLOOKUP(COUNT($DW74:IF74)+1,$G$4:$CX$8,IG$14,0)*$D74,IF($C74=IG$17,$G$6*$D74,""))</f>
        <v>37101.260679267478</v>
      </c>
      <c r="IH74" s="34">
        <f>IF(IG74&lt;&gt;"",HLOOKUP(COUNT($DW74:IG74)+1,$G$4:$CX$8,IH$14,0)*$D74,IF($C74=IH$17,$G$6*$D74,""))</f>
        <v>40069.36153360887</v>
      </c>
      <c r="II74" s="34">
        <f>IF(IH74&lt;&gt;"",HLOOKUP(COUNT($DW74:IH74)+1,$G$4:$CX$8,II$14,0)*$D74,IF($C74=II$17,$G$6*$D74,""))</f>
        <v>26078.945912591145</v>
      </c>
      <c r="IJ74" s="34">
        <f>IF(II74&lt;&gt;"",HLOOKUP(COUNT($DW74:II74)+1,$G$4:$CX$8,IJ$14,0)*$D74,IF($C74=IJ$17,$G$6*$D74,""))</f>
        <v>26078.945912591145</v>
      </c>
      <c r="IK74" s="34">
        <f>IF(IJ74&lt;&gt;"",HLOOKUP(COUNT($DW74:IJ74)+1,$G$4:$CX$8,IK$14,0)*$D74,IF($C74=IK$17,$G$6*$D74,""))</f>
        <v>26078.945912591145</v>
      </c>
      <c r="IL74" s="34">
        <f>IF(IK74&lt;&gt;"",HLOOKUP(COUNT($DW74:IK74)+1,$G$4:$CX$8,IL$14,0)*$D74,IF($C74=IL$17,$G$6*$D74,""))</f>
        <v>26078.945912591145</v>
      </c>
      <c r="IM74" s="34">
        <f>IF(IL74&lt;&gt;"",HLOOKUP(COUNT($DW74:IL74)+1,$G$4:$CX$8,IM$14,0)*$D74,IF($C74=IM$17,$G$6*$D74,""))</f>
        <v>26078.945912591145</v>
      </c>
      <c r="IO74" s="34" t="str">
        <f>IF(IN74&lt;&gt;"",HLOOKUP(COUNT($IN74:IN74)+1,$G$4:$EH$8,IO$14,0)*$D74,IF($C74=IO$17,$G$7*$D74,""))</f>
        <v/>
      </c>
      <c r="IP74" s="34" t="str">
        <f>IF(IO74&lt;&gt;"",HLOOKUP(COUNT($IN74:IO74)+1,$G$4:$EH$8,IP$14,0)*$D74,IF($C74=IP$17,$G$7*$D74,""))</f>
        <v/>
      </c>
      <c r="IQ74" s="34" t="str">
        <f>IF(IP74&lt;&gt;"",HLOOKUP(COUNT($IN74:IP74)+1,$G$4:$EH$8,IQ$14,0)*$D74,IF($C74=IQ$17,$G$7*$D74,""))</f>
        <v/>
      </c>
      <c r="IR74" s="34" t="str">
        <f>IF(IQ74&lt;&gt;"",HLOOKUP(COUNT($IN74:IQ74)+1,$G$4:$EH$8,IR$14,0)*$D74,IF($C74=IR$17,$G$7*$D74,""))</f>
        <v/>
      </c>
      <c r="IS74" s="34" t="str">
        <f>IF(IR74&lt;&gt;"",HLOOKUP(COUNT($IN74:IR74)+1,$G$4:$EH$8,IS$14,0)*$D74,IF($C74=IS$17,$G$7*$D74,""))</f>
        <v/>
      </c>
      <c r="IT74" s="34" t="str">
        <f>IF(IS74&lt;&gt;"",HLOOKUP(COUNT($IN74:IS74)+1,$G$4:$EH$8,IT$14,0)*$D74,IF($C74=IT$17,$G$7*$D74,""))</f>
        <v/>
      </c>
      <c r="IU74" s="34" t="str">
        <f>IF(IT74&lt;&gt;"",HLOOKUP(COUNT($IN74:IT74)+1,$G$4:$EH$8,IU$14,0)*$D74,IF($C74=IU$17,$G$7*$D74,""))</f>
        <v/>
      </c>
      <c r="IV74" s="34" t="str">
        <f>IF(IU74&lt;&gt;"",HLOOKUP(COUNT($IN74:IU74)+1,$G$4:$EH$8,IV$14,0)*$D74,IF($C74=IV$17,$G$7*$D74,""))</f>
        <v/>
      </c>
      <c r="IW74" s="34" t="str">
        <f>IF(IV74&lt;&gt;"",HLOOKUP(COUNT($IN74:IV74)+1,$G$4:$EH$8,IW$14,0)*$D74,IF($C74=IW$17,$G$7*$D74,""))</f>
        <v/>
      </c>
      <c r="IX74" s="34" t="str">
        <f>IF(IW74&lt;&gt;"",HLOOKUP(COUNT($IN74:IW74)+1,$G$4:$EH$8,IX$14,0)*$D74,IF($C74=IX$17,$G$7*$D74,""))</f>
        <v/>
      </c>
      <c r="IY74" s="34" t="str">
        <f>IF(IX74&lt;&gt;"",HLOOKUP(COUNT($IN74:IX74)+1,$G$4:$EH$8,IY$14,0)*$D74,IF($C74=IY$17,$G$7*$D74,""))</f>
        <v/>
      </c>
      <c r="IZ74" s="34" t="str">
        <f>IF(IY74&lt;&gt;"",HLOOKUP(COUNT($IN74:IY74)+1,$G$4:$EH$8,IZ$14,0)*$D74,IF($C74=IZ$17,$G$7*$D74,""))</f>
        <v/>
      </c>
      <c r="JA74" s="34" t="str">
        <f>IF(IZ74&lt;&gt;"",HLOOKUP(COUNT($IN74:IZ74)+1,$G$4:$EH$8,JA$14,0)*$D74,IF($C74=JA$17,$G$7*$D74,""))</f>
        <v/>
      </c>
      <c r="JB74" s="34" t="str">
        <f>IF(JA74&lt;&gt;"",HLOOKUP(COUNT($IN74:JA74)+1,$G$4:$EH$8,JB$14,0)*$D74,IF($C74=JB$17,$G$7*$D74,""))</f>
        <v/>
      </c>
      <c r="JC74" s="34" t="str">
        <f>IF(JB74&lt;&gt;"",HLOOKUP(COUNT($IN74:JB74)+1,$G$4:$EH$8,JC$14,0)*$D74,IF($C74=JC$17,$G$7*$D74,""))</f>
        <v/>
      </c>
      <c r="JD74" s="34" t="str">
        <f>IF(JC74&lt;&gt;"",HLOOKUP(COUNT($IN74:JC74)+1,$G$4:$EH$8,JD$14,0)*$D74,IF($C74=JD$17,$G$7*$D74,""))</f>
        <v/>
      </c>
      <c r="JE74" s="34" t="str">
        <f>IF(JD74&lt;&gt;"",HLOOKUP(COUNT($IN74:JD74)+1,$G$4:$EH$8,JE$14,0)*$D74,IF($C74=JE$17,$G$7*$D74,""))</f>
        <v/>
      </c>
      <c r="JF74" s="34" t="str">
        <f>IF(JE74&lt;&gt;"",HLOOKUP(COUNT($IN74:JE74)+1,$G$4:$EH$8,JF$14,0)*$D74,IF($C74=JF$17,$G$7*$D74,""))</f>
        <v/>
      </c>
      <c r="JG74" s="34" t="str">
        <f>IF(JF74&lt;&gt;"",HLOOKUP(COUNT($IN74:JF74)+1,$G$4:$EH$8,JG$14,0)*$D74,IF($C74=JG$17,$G$7*$D74,""))</f>
        <v/>
      </c>
      <c r="JH74" s="34" t="str">
        <f>IF(JG74&lt;&gt;"",HLOOKUP(COUNT($IN74:JG74)+1,$G$4:$EH$8,JH$14,0)*$D74,IF($C74=JH$17,$G$7*$D74,""))</f>
        <v/>
      </c>
      <c r="JI74" s="34" t="str">
        <f>IF(JH74&lt;&gt;"",HLOOKUP(COUNT($IN74:JH74)+1,$G$4:$EH$8,JI$14,0)*$D74,IF($C74=JI$17,$G$7*$D74,""))</f>
        <v/>
      </c>
      <c r="JJ74" s="34" t="str">
        <f>IF(JI74&lt;&gt;"",HLOOKUP(COUNT($IN74:JI74)+1,$G$4:$EH$8,JJ$14,0)*$D74,IF($C74=JJ$17,$G$7*$D74,""))</f>
        <v/>
      </c>
      <c r="JK74" s="34" t="str">
        <f>IF(JJ74&lt;&gt;"",HLOOKUP(COUNT($IN74:JJ74)+1,$G$4:$EH$8,JK$14,0)*$D74,IF($C74=JK$17,$G$7*$D74,""))</f>
        <v/>
      </c>
      <c r="JL74" s="34" t="str">
        <f>IF(JK74&lt;&gt;"",HLOOKUP(COUNT($IN74:JK74)+1,$G$4:$EH$8,JL$14,0)*$D74,IF($C74=JL$17,$G$7*$D74,""))</f>
        <v/>
      </c>
      <c r="JM74" s="34" t="str">
        <f>IF(JL74&lt;&gt;"",HLOOKUP(COUNT($IN74:JL74)+1,$G$4:$EH$8,JM$14,0)*$D74,IF($C74=JM$17,$G$7*$D74,""))</f>
        <v/>
      </c>
      <c r="JN74" s="34" t="str">
        <f>IF(JM74&lt;&gt;"",HLOOKUP(COUNT($IN74:JM74)+1,$G$4:$EH$8,JN$14,0)*$D74,IF($C74=JN$17,$G$7*$D74,""))</f>
        <v/>
      </c>
      <c r="JO74" s="34" t="str">
        <f>IF(JN74&lt;&gt;"",HLOOKUP(COUNT($IN74:JN74)+1,$G$4:$EH$8,JO$14,0)*$D74,IF($C74=JO$17,$G$7*$D74,""))</f>
        <v/>
      </c>
      <c r="JP74" s="34" t="str">
        <f>IF(JO74&lt;&gt;"",HLOOKUP(COUNT($IN74:JO74)+1,$G$4:$EH$8,JP$14,0)*$D74,IF($C74=JP$17,$G$7*$D74,""))</f>
        <v/>
      </c>
      <c r="JQ74" s="34" t="str">
        <f>IF(JP74&lt;&gt;"",HLOOKUP(COUNT($IN74:JP74)+1,$G$4:$EH$8,JQ$14,0)*$D74,IF($C74=JQ$17,$G$7*$D74,""))</f>
        <v/>
      </c>
      <c r="JR74" s="34" t="str">
        <f>IF(JQ74&lt;&gt;"",HLOOKUP(COUNT($IN74:JQ74)+1,$G$4:$EH$8,JR$14,0)*$D74,IF($C74=JR$17,$G$7*$D74,""))</f>
        <v/>
      </c>
      <c r="JS74" s="34" t="str">
        <f>IF(JR74&lt;&gt;"",HLOOKUP(COUNT($IN74:JR74)+1,$G$4:$EH$8,JS$14,0)*$D74,IF($C74=JS$17,$G$7*$D74,""))</f>
        <v/>
      </c>
      <c r="JT74" s="34" t="str">
        <f>IF(JS74&lt;&gt;"",HLOOKUP(COUNT($IN74:JS74)+1,$G$4:$EH$8,JT$14,0)*$D74,IF($C74=JT$17,$G$7*$D74,""))</f>
        <v/>
      </c>
      <c r="JU74" s="34" t="str">
        <f>IF(JT74&lt;&gt;"",HLOOKUP(COUNT($IN74:JT74)+1,$G$4:$EH$8,JU$14,0)*$D74,IF($C74=JU$17,$G$7*$D74,""))</f>
        <v/>
      </c>
      <c r="JV74" s="34" t="str">
        <f>IF(JU74&lt;&gt;"",HLOOKUP(COUNT($IN74:JU74)+1,$G$4:$EH$8,JV$14,0)*$D74,IF($C74=JV$17,$G$7*$D74,""))</f>
        <v/>
      </c>
      <c r="JW74" s="34" t="str">
        <f>IF(JV74&lt;&gt;"",HLOOKUP(COUNT($IN74:JV74)+1,$G$4:$EH$8,JW$14,0)*$D74,IF($C74=JW$17,$G$7*$D74,""))</f>
        <v/>
      </c>
      <c r="JX74" s="34" t="str">
        <f>IF(JW74&lt;&gt;"",HLOOKUP(COUNT($IN74:JW74)+1,$G$4:$EH$8,JX$14,0)*$D74,IF($C74=JX$17,$G$7*$D74,""))</f>
        <v/>
      </c>
      <c r="JY74" s="34" t="str">
        <f>IF(JX74&lt;&gt;"",HLOOKUP(COUNT($IN74:JX74)+1,$G$4:$EH$8,JY$14,0)*$D74,IF($C74=JY$17,$G$7*$D74,""))</f>
        <v/>
      </c>
      <c r="JZ74" s="34" t="str">
        <f>IF(JY74&lt;&gt;"",HLOOKUP(COUNT($IN74:JY74)+1,$G$4:$EH$8,JZ$14,0)*$D74,IF($C74=JZ$17,$G$7*$D74,""))</f>
        <v/>
      </c>
      <c r="KA74" s="34" t="str">
        <f>IF(JZ74&lt;&gt;"",HLOOKUP(COUNT($IN74:JZ74)+1,$G$4:$EH$8,KA$14,0)*$D74,IF($C74=KA$17,$G$7*$D74,""))</f>
        <v/>
      </c>
      <c r="KB74" s="34" t="str">
        <f>IF(KA74&lt;&gt;"",HLOOKUP(COUNT($IN74:KA74)+1,$G$4:$EH$8,KB$14,0)*$D74,IF($C74=KB$17,$G$7*$D74,""))</f>
        <v/>
      </c>
      <c r="KC74" s="34" t="str">
        <f>IF(KB74&lt;&gt;"",HLOOKUP(COUNT($IN74:KB74)+1,$G$4:$EH$8,KC$14,0)*$D74,IF($C74=KC$17,$G$7*$D74,""))</f>
        <v/>
      </c>
      <c r="KD74" s="34" t="str">
        <f>IF(KC74&lt;&gt;"",HLOOKUP(COUNT($IN74:KC74)+1,$G$4:$EH$8,KD$14,0)*$D74,IF($C74=KD$17,$G$7*$D74,""))</f>
        <v/>
      </c>
      <c r="KE74" s="34" t="str">
        <f>IF(KD74&lt;&gt;"",HLOOKUP(COUNT($IN74:KD74)+1,$G$4:$EH$8,KE$14,0)*$D74,IF($C74=KE$17,$G$7*$D74,""))</f>
        <v/>
      </c>
      <c r="KF74" s="34" t="str">
        <f>IF(KE74&lt;&gt;"",HLOOKUP(COUNT($IN74:KE74)+1,$G$4:$EH$8,KF$14,0)*$D74,IF($C74=KF$17,$G$7*$D74,""))</f>
        <v/>
      </c>
      <c r="KG74" s="34" t="str">
        <f>IF(KF74&lt;&gt;"",HLOOKUP(COUNT($IN74:KF74)+1,$G$4:$EH$8,KG$14,0)*$D74,IF($C74=KG$17,$G$7*$D74,""))</f>
        <v/>
      </c>
      <c r="KH74" s="34" t="str">
        <f>IF(KG74&lt;&gt;"",HLOOKUP(COUNT($IN74:KG74)+1,$G$4:$EH$8,KH$14,0)*$D74,IF($C74=KH$17,$G$7*$D74,""))</f>
        <v/>
      </c>
      <c r="KI74" s="34" t="str">
        <f>IF(KH74&lt;&gt;"",HLOOKUP(COUNT($IN74:KH74)+1,$G$4:$EH$8,KI$14,0)*$D74,IF($C74=KI$17,$G$7*$D74,""))</f>
        <v/>
      </c>
      <c r="KJ74" s="34" t="str">
        <f>IF(KI74&lt;&gt;"",HLOOKUP(COUNT($IN74:KI74)+1,$G$4:$EH$8,KJ$14,0)*$D74,IF($C74=KJ$17,$G$7*$D74,""))</f>
        <v/>
      </c>
      <c r="KK74" s="34" t="str">
        <f>IF(KJ74&lt;&gt;"",HLOOKUP(COUNT($IN74:KJ74)+1,$G$4:$EH$8,KK$14,0)*$D74,IF($C74=KK$17,$G$7*$D74,""))</f>
        <v/>
      </c>
      <c r="KL74" s="34" t="str">
        <f>IF(KK74&lt;&gt;"",HLOOKUP(COUNT($IN74:KK74)+1,$G$4:$EH$8,KL$14,0)*$D74,IF($C74=KL$17,$G$7*$D74,""))</f>
        <v/>
      </c>
      <c r="KM74" s="34" t="str">
        <f>IF(KL74&lt;&gt;"",HLOOKUP(COUNT($IN74:KL74)+1,$G$4:$EH$8,KM$14,0)*$D74,IF($C74=KM$17,$G$7*$D74,""))</f>
        <v/>
      </c>
      <c r="KN74" s="34" t="str">
        <f>IF(KM74&lt;&gt;"",HLOOKUP(COUNT($IN74:KM74)+1,$G$4:$EH$8,KN$14,0)*$D74,IF($C74=KN$17,$G$7*$D74,""))</f>
        <v/>
      </c>
      <c r="KO74" s="34" t="str">
        <f>IF(KN74&lt;&gt;"",HLOOKUP(COUNT($IN74:KN74)+1,$G$4:$EH$8,KO$14,0)*$D74,IF($C74=KO$17,$G$7*$D74,""))</f>
        <v/>
      </c>
      <c r="KP74" s="34" t="str">
        <f>IF(KO74&lt;&gt;"",HLOOKUP(COUNT($IN74:KO74)+1,$G$4:$EH$8,KP$14,0)*$D74,IF($C74=KP$17,$G$7*$D74,""))</f>
        <v/>
      </c>
      <c r="KQ74" s="34" t="str">
        <f>IF(KP74&lt;&gt;"",HLOOKUP(COUNT($IN74:KP74)+1,$G$4:$EH$8,KQ$14,0)*$D74,IF($C74=KQ$17,$G$7*$D74,""))</f>
        <v/>
      </c>
      <c r="KR74" s="34">
        <f>IF(KQ74&lt;&gt;"",HLOOKUP(COUNT($IN74:KQ74)+1,$G$4:$EH$8,KR$14,0)*$D74,IF($C74=KR$17,$G$7*$D74,""))</f>
        <v>0</v>
      </c>
      <c r="KS74" s="34">
        <f>IF(KR74&lt;&gt;"",HLOOKUP(COUNT($IN74:KR74)+1,$G$4:$EH$8,KS$14,0)*$D74,IF($C74=KS$17,$G$7*$D74,""))</f>
        <v>3750</v>
      </c>
      <c r="KT74" s="34">
        <f>IF(KS74&lt;&gt;"",HLOOKUP(COUNT($IN74:KS74)+1,$G$4:$EH$8,KT$14,0)*$D74,IF($C74=KT$17,$G$7*$D74,""))</f>
        <v>3750</v>
      </c>
      <c r="KU74" s="34">
        <f>IF(KT74&lt;&gt;"",HLOOKUP(COUNT($IN74:KT74)+1,$G$4:$EH$8,KU$14,0)*$D74,IF($C74=KU$17,$G$7*$D74,""))</f>
        <v>3750</v>
      </c>
      <c r="KV74" s="34">
        <f>IF(KU74&lt;&gt;"",HLOOKUP(COUNT($IN74:KU74)+1,$G$4:$EH$8,KV$14,0)*$D74,IF($C74=KV$17,$G$7*$D74,""))</f>
        <v>3750</v>
      </c>
      <c r="KW74" s="34">
        <f>IF(KV74&lt;&gt;"",HLOOKUP(COUNT($IN74:KV74)+1,$G$4:$EH$8,KW$14,0)*$D74,IF($C74=KW$17,$G$7*$D74,""))</f>
        <v>3770.1909201741591</v>
      </c>
      <c r="KX74" s="34">
        <f>IF(KW74&lt;&gt;"",HLOOKUP(COUNT($IN74:KW74)+1,$G$4:$EH$8,KX$14,0)*$D74,IF($C74=KX$17,$G$7*$D74,""))</f>
        <v>4524.2291042089882</v>
      </c>
      <c r="KY74" s="34">
        <f>IF(KX74&lt;&gt;"",HLOOKUP(COUNT($IN74:KX74)+1,$G$4:$EH$8,KY$14,0)*$D74,IF($C74=KY$17,$G$7*$D74,""))</f>
        <v>5248.1057608824267</v>
      </c>
      <c r="KZ74" s="34">
        <f>IF(KY74&lt;&gt;"",HLOOKUP(COUNT($IN74:KY74)+1,$G$4:$EH$8,KZ$14,0)*$D74,IF($C74=KZ$17,$G$7*$D74,""))</f>
        <v>5982.8405674059686</v>
      </c>
      <c r="LA74" s="34">
        <f>IF(KZ74&lt;&gt;"",HLOOKUP(COUNT($IN74:KZ74)+1,$G$4:$EH$8,LA$14,0)*$D74,IF($C74=LA$17,$G$7*$D74,""))</f>
        <v>6760.6098411687399</v>
      </c>
      <c r="LB74" s="34">
        <f>IF(LA74&lt;&gt;"",HLOOKUP(COUNT($IN74:LA74)+1,$G$4:$EH$8,LB$14,0)*$D74,IF($C74=LB$17,$G$7*$D74,""))</f>
        <v>7504.2769236973027</v>
      </c>
      <c r="LC74" s="34">
        <f>IF(LB74&lt;&gt;"",HLOOKUP(COUNT($IN74:LB74)+1,$G$4:$EH$8,LC$14,0)*$D74,IF($C74=LC$17,$G$7*$D74,""))</f>
        <v>8254.7046160670325</v>
      </c>
      <c r="LD74" s="34">
        <f>IF(LC74&lt;&gt;"",HLOOKUP(COUNT($IN74:LC74)+1,$G$4:$EH$8,LD$14,0)*$D74,IF($C74=LD$17,$G$7*$D74,""))</f>
        <v>6191.0284620502789</v>
      </c>
      <c r="LE74" s="34">
        <f>IF(LD74&lt;&gt;"",HLOOKUP(COUNT($IN74:LD74)+1,$G$4:$EH$8,LE$14,0)*$D74,IF($C74=LE$17,$G$7*$D74,""))</f>
        <v>5881.4770389477608</v>
      </c>
      <c r="LF74" s="34">
        <f>IF(LE74&lt;&gt;"",HLOOKUP(COUNT($IN74:LE74)+1,$G$4:$EH$8,LF$14,0)*$D74,IF($C74=LF$17,$G$7*$D74,""))</f>
        <v>6469.6247428425395</v>
      </c>
      <c r="LG74" s="34">
        <f>IF(LF74&lt;&gt;"",HLOOKUP(COUNT($IN74:LF74)+1,$G$4:$EH$8,LG$14,0)*$D74,IF($C74=LG$17,$G$7*$D74,""))</f>
        <v>7116.5872171267965</v>
      </c>
      <c r="LH74" s="34">
        <f>IF(LG74&lt;&gt;"",HLOOKUP(COUNT($IN74:LG74)+1,$G$4:$EH$8,LH$14,0)*$D74,IF($C74=LH$17,$G$7*$D74,""))</f>
        <v>7828.2459388394727</v>
      </c>
      <c r="LI74" s="34">
        <f>IF(LH74&lt;&gt;"",HLOOKUP(COUNT($IN74:LH74)+1,$G$4:$EH$8,LI$14,0)*$D74,IF($C74=LI$17,$G$7*$D74,""))</f>
        <v>8611.0705327234209</v>
      </c>
      <c r="LJ74" s="34">
        <f>IF(LI74&lt;&gt;"",HLOOKUP(COUNT($IN74:LI74)+1,$G$4:$EH$8,LJ$14,0)*$D74,IF($C74=LJ$17,$G$7*$D74,""))</f>
        <v>8180.517006087246</v>
      </c>
      <c r="LK74" s="34">
        <f>IF(LJ74&lt;&gt;"",HLOOKUP(COUNT($IN74:LJ74)+1,$G$4:$EH$8,LK$14,0)*$D74,IF($C74=LK$17,$G$7*$D74,""))</f>
        <v>7771.4911557828855</v>
      </c>
      <c r="LL74" s="34">
        <f>IF(LK74&lt;&gt;"",HLOOKUP(COUNT($IN74:LK74)+1,$G$4:$EH$8,LL$14,0)*$D74,IF($C74=LL$17,$G$7*$D74,""))</f>
        <v>8315.4955366876875</v>
      </c>
      <c r="LM74" s="34">
        <f>IF(LL74&lt;&gt;"",HLOOKUP(COUNT($IN74:LL74)+1,$G$4:$EH$8,LM$14,0)*$D74,IF($C74=LM$17,$G$7*$D74,""))</f>
        <v>8897.5802242558239</v>
      </c>
      <c r="LN74" s="34">
        <f>IF(LM74&lt;&gt;"",HLOOKUP(COUNT($IN74:LM74)+1,$G$4:$EH$8,LN$14,0)*$D74,IF($C74=LN$17,$G$7*$D74,""))</f>
        <v>9520.4108399537326</v>
      </c>
      <c r="LO74" s="34">
        <f>IF(LN74&lt;&gt;"",HLOOKUP(COUNT($IN74:LN74)+1,$G$4:$EH$8,LO$14,0)*$D74,IF($C74=LO$17,$G$7*$D74,""))</f>
        <v>10472.451923949104</v>
      </c>
      <c r="LP74" s="34">
        <f>IF(LO74&lt;&gt;"",HLOOKUP(COUNT($IN74:LO74)+1,$G$4:$EH$8,LP$14,0)*$D74,IF($C74=LP$17,$G$7*$D74,""))</f>
        <v>8901.5841353567412</v>
      </c>
      <c r="LQ74" s="34">
        <f>IF(LP74&lt;&gt;"",HLOOKUP(COUNT($IN74:LP74)+1,$G$4:$EH$8,LQ$14,0)*$D74,IF($C74=LQ$17,$G$7*$D74,""))</f>
        <v>8456.5049285889054</v>
      </c>
      <c r="LR74" s="34">
        <f>IF(LQ74&lt;&gt;"",HLOOKUP(COUNT($IN74:LQ74)+1,$G$4:$EH$8,LR$14,0)*$D74,IF($C74=LR$17,$G$7*$D74,""))</f>
        <v>8879.3301750183509</v>
      </c>
      <c r="LS74" s="34">
        <f>IF(LR74&lt;&gt;"",HLOOKUP(COUNT($IN74:LR74)+1,$G$4:$EH$8,LS$14,0)*$D74,IF($C74=LS$17,$G$7*$D74,""))</f>
        <v>9323.2966837692693</v>
      </c>
      <c r="LT74" s="34">
        <f>IF(LS74&lt;&gt;"",HLOOKUP(COUNT($IN74:LS74)+1,$G$4:$EH$8,LT$14,0)*$D74,IF($C74=LT$17,$G$7*$D74,""))</f>
        <v>9789.4615179577268</v>
      </c>
      <c r="LU74" s="34">
        <f>IF(LT74&lt;&gt;"",HLOOKUP(COUNT($IN74:LT74)+1,$G$4:$EH$8,LU$14,0)*$D74,IF($C74=LU$17,$G$7*$D74,""))</f>
        <v>10474.723824214771</v>
      </c>
      <c r="LV74" s="34">
        <f>IF(LU74&lt;&gt;"",HLOOKUP(COUNT($IN74:LU74)+1,$G$4:$EH$8,LV$14,0)*$D74,IF($C74=LV$17,$G$7*$D74,""))</f>
        <v>9427.2514417932944</v>
      </c>
      <c r="LW74" s="34">
        <f>IF(LV74&lt;&gt;"",HLOOKUP(COUNT($IN74:LV74)+1,$G$4:$EH$8,LW$14,0)*$D74,IF($C74=LW$17,$G$7*$D74,""))</f>
        <v>8484.5262976139675</v>
      </c>
      <c r="LX74" s="34">
        <f>IF(LW74&lt;&gt;"",HLOOKUP(COUNT($IN74:LW74)+1,$G$4:$EH$8,LX$14,0)*$D74,IF($C74=LX$17,$G$7*$D74,""))</f>
        <v>9078.4431384469426</v>
      </c>
      <c r="LY74" s="34">
        <f>IF(LX74&lt;&gt;"",HLOOKUP(COUNT($IN74:LX74)+1,$G$4:$EH$8,LY$14,0)*$D74,IF($C74=LY$17,$G$7*$D74,""))</f>
        <v>9713.934158138225</v>
      </c>
      <c r="LZ74" s="34">
        <f>IF(LY74&lt;&gt;"",HLOOKUP(COUNT($IN74:LY74)+1,$G$4:$EH$8,LZ$14,0)*$D74,IF($C74=LZ$17,$G$7*$D74,""))</f>
        <v>10393.909549207907</v>
      </c>
      <c r="MA74" s="34">
        <f>IF(LZ74&lt;&gt;"",HLOOKUP(COUNT($IN74:LZ74)+1,$G$4:$EH$8,MA$14,0)*$D74,IF($C74=MA$17,$G$7*$D74,""))</f>
        <v>11225.422313144538</v>
      </c>
      <c r="MB74" s="34">
        <f>IF(MA74&lt;&gt;"",HLOOKUP(COUNT($IN74:MA74)+1,$G$4:$EH$8,MB$14,0)*$D74,IF($C74=MB$17,$G$7*$D74,""))</f>
        <v>9653.8631893043039</v>
      </c>
      <c r="MC74" s="34">
        <f>IF(MB74&lt;&gt;"",HLOOKUP(COUNT($IN74:MB74)+1,$G$4:$EH$8,MC$14,0)*$D74,IF($C74=MC$17,$G$7*$D74,""))</f>
        <v>9171.1700298390861</v>
      </c>
      <c r="MD74" s="34">
        <f>IF(MC74&lt;&gt;"",HLOOKUP(COUNT($IN74:MC74)+1,$G$4:$EH$8,MD$14,0)*$D74,IF($C74=MD$17,$G$7*$D74,""))</f>
        <v>9629.728531331044</v>
      </c>
      <c r="ME74" s="34">
        <f>IF(MD74&lt;&gt;"",HLOOKUP(COUNT($IN74:MD74)+1,$G$4:$EH$8,ME$14,0)*$D74,IF($C74=ME$17,$G$7*$D74,""))</f>
        <v>10111.214957897593</v>
      </c>
      <c r="MF74" s="34">
        <f>IF(ME74&lt;&gt;"",HLOOKUP(COUNT($IN74:ME74)+1,$G$4:$EH$8,MF$14,0)*$D74,IF($C74=MF$17,$G$7*$D74,""))</f>
        <v>10616.775705792472</v>
      </c>
      <c r="MG74" s="34">
        <f>IF(MF74&lt;&gt;"",HLOOKUP(COUNT($IN74:MF74)+1,$G$4:$EH$8,MG$14,0)*$D74,IF($C74=MG$17,$G$7*$D74,""))</f>
        <v>11359.950005197943</v>
      </c>
      <c r="MH74" s="34">
        <f>IF(MG74&lt;&gt;"",HLOOKUP(COUNT($IN74:MG74)+1,$G$4:$EH$8,MH$14,0)*$D74,IF($C74=MH$17,$G$7*$D74,""))</f>
        <v>10223.955004678153</v>
      </c>
      <c r="MI74" s="34">
        <f>IF(MH74&lt;&gt;"",HLOOKUP(COUNT($IN74:MH74)+1,$G$4:$EH$8,MI$14,0)*$D74,IF($C74=MI$17,$G$7*$D74,""))</f>
        <v>9201.5595042103359</v>
      </c>
      <c r="MJ74" s="34">
        <f>IF(MI74&lt;&gt;"",HLOOKUP(COUNT($IN74:MI74)+1,$G$4:$EH$8,MJ$14,0)*$D74,IF($C74=MJ$17,$G$7*$D74,""))</f>
        <v>9845.6686695050612</v>
      </c>
      <c r="MK74" s="34">
        <f>IF(MJ74&lt;&gt;"",HLOOKUP(COUNT($IN74:MJ74)+1,$G$4:$EH$8,MK$14,0)*$D74,IF($C74=MK$17,$G$7*$D74,""))</f>
        <v>10534.865476370414</v>
      </c>
      <c r="ML74" s="34">
        <f>IF(MK74&lt;&gt;"",HLOOKUP(COUNT($IN74:MK74)+1,$G$4:$EH$8,ML$14,0)*$D74,IF($C74=ML$17,$G$7*$D74,""))</f>
        <v>11272.306059716342</v>
      </c>
      <c r="MM74" s="34">
        <f>IF(ML74&lt;&gt;"",HLOOKUP(COUNT($IN74:ML74)+1,$G$4:$EH$8,MM$14,0)*$D74,IF($C74=MM$17,$G$7*$D74,""))</f>
        <v>12174.090544493649</v>
      </c>
      <c r="MN74" s="34">
        <f>IF(MM74&lt;&gt;"",HLOOKUP(COUNT($IN74:MM74)+1,$G$4:$EH$8,MN$14,0)*$D74,IF($C74=MN$17,$G$7*$D74,""))</f>
        <v>10591.458773709473</v>
      </c>
      <c r="MO74" s="34">
        <f>IF(MN74&lt;&gt;"",HLOOKUP(COUNT($IN74:MN74)+1,$G$4:$EH$8,MO$14,0)*$D74,IF($C74=MO$17,$G$7*$D74,""))</f>
        <v>10061.885835024003</v>
      </c>
      <c r="MP74" s="34">
        <f>IF(MO74&lt;&gt;"",HLOOKUP(COUNT($IN74:MO74)+1,$G$4:$EH$8,MP$14,0)*$D74,IF($C74=MP$17,$G$7*$D74,""))</f>
        <v>10564.980126775201</v>
      </c>
      <c r="MQ74" s="34">
        <f>IF(MP74&lt;&gt;"",HLOOKUP(COUNT($IN74:MP74)+1,$G$4:$EH$8,MQ$14,0)*$D74,IF($C74=MQ$17,$G$7*$D74,""))</f>
        <v>11093.229133113962</v>
      </c>
      <c r="MR74" s="34">
        <f>IF(MQ74&lt;&gt;"",HLOOKUP(COUNT($IN74:MQ74)+1,$G$4:$EH$8,MR$14,0)*$D74,IF($C74=MR$17,$G$7*$D74,""))</f>
        <v>11647.890589769664</v>
      </c>
      <c r="MS74" s="34">
        <f>IF(MR74&lt;&gt;"",HLOOKUP(COUNT($IN74:MR74)+1,$G$4:$EH$8,MS$14,0)*$D74,IF($C74=MS$17,$G$7*$D74,""))</f>
        <v>12463.242931053535</v>
      </c>
      <c r="MT74" s="34">
        <f>IF(MS74&lt;&gt;"",HLOOKUP(COUNT($IN74:MS74)+1,$G$4:$EH$8,MT$14,0)*$D74,IF($C74=MT$17,$G$7*$D74,""))</f>
        <v>11216.918637948182</v>
      </c>
      <c r="MU74" s="34">
        <f>IF(MT74&lt;&gt;"",HLOOKUP(COUNT($IN74:MT74)+1,$G$4:$EH$8,MU$14,0)*$D74,IF($C74=MU$17,$G$7*$D74,""))</f>
        <v>10095.226774153365</v>
      </c>
      <c r="MV74" s="34">
        <f>IF(MU74&lt;&gt;"",HLOOKUP(COUNT($IN74:MU74)+1,$G$4:$EH$8,MV$14,0)*$D74,IF($C74=MV$17,$G$7*$D74,""))</f>
        <v>10801.892648344101</v>
      </c>
      <c r="MW74" s="34">
        <f>IF(MV74&lt;&gt;"",HLOOKUP(COUNT($IN74:MV74)+1,$G$4:$EH$8,MW$14,0)*$D74,IF($C74=MW$17,$G$7*$D74,""))</f>
        <v>11558.025133728188</v>
      </c>
      <c r="MX74" s="34">
        <f>IF(MW74&lt;&gt;"",HLOOKUP(COUNT($IN74:MW74)+1,$G$4:$EH$8,MX$14,0)*$D74,IF($C74=MX$17,$G$7*$D74,""))</f>
        <v>12367.086893089161</v>
      </c>
      <c r="MY74" s="34">
        <f>IF(MX74&lt;&gt;"",HLOOKUP(COUNT($IN74:MX74)+1,$G$4:$EH$8,MY$14,0)*$D74,IF($C74=MY$17,$G$7*$D74,""))</f>
        <v>13356.45384453629</v>
      </c>
      <c r="MZ74" s="34">
        <f>IF(MY74&lt;&gt;"",HLOOKUP(COUNT($IN74:MY74)+1,$G$4:$EH$8,MZ$14,0)*$D74,IF($C74=MZ$17,$G$7*$D74,""))</f>
        <v>8767.7127585947237</v>
      </c>
      <c r="NA74" s="34">
        <f>IF(MZ74&lt;&gt;"",HLOOKUP(COUNT($IN74:MZ74)+1,$G$4:$EH$8,NA$14,0)*$D74,IF($C74=NA$17,$G$7*$D74,""))</f>
        <v>8767.7127585947237</v>
      </c>
      <c r="NB74" s="34">
        <f>IF(NA74&lt;&gt;"",HLOOKUP(COUNT($IN74:NA74)+1,$G$4:$EH$8,NB$14,0)*$D74,IF($C74=NB$17,$G$7*$D74,""))</f>
        <v>8767.7127585947237</v>
      </c>
      <c r="NC74" s="34">
        <f>IF(NB74&lt;&gt;"",HLOOKUP(COUNT($IN74:NB74)+1,$G$4:$EH$8,NC$14,0)*$D74,IF($C74=NC$17,$G$7*$D74,""))</f>
        <v>8767.7127585947237</v>
      </c>
      <c r="ND74" s="34">
        <f>IF(NC74&lt;&gt;"",HLOOKUP(COUNT($IN74:NC74)+1,$G$4:$EH$8,ND$14,0)*$D74,IF($C74=ND$17,$G$7*$D74,""))</f>
        <v>8767.7127585947237</v>
      </c>
      <c r="NF74" s="34" t="str">
        <f>IF(NE74&lt;&gt;"",HLOOKUP(COUNT($NE74:NE74)+1,$G$4:$EH$8,NF$14,0)*$D74,IF($C74=NF$17,$G$8*$D74,""))</f>
        <v/>
      </c>
      <c r="NG74" s="34" t="str">
        <f>IF(NF74&lt;&gt;"",HLOOKUP(COUNT($NE74:NF74)+1,$G$4:$EH$8,NG$14,0)*$D74,IF($C74=NG$17,$G$8*$D74,""))</f>
        <v/>
      </c>
      <c r="NH74" s="34" t="str">
        <f>IF(NG74&lt;&gt;"",HLOOKUP(COUNT($NE74:NG74)+1,$G$4:$EH$8,NH$14,0)*$D74,IF($C74=NH$17,$G$8*$D74,""))</f>
        <v/>
      </c>
      <c r="NI74" s="34" t="str">
        <f>IF(NH74&lt;&gt;"",HLOOKUP(COUNT($NE74:NH74)+1,$G$4:$EH$8,NI$14,0)*$D74,IF($C74=NI$17,$G$8*$D74,""))</f>
        <v/>
      </c>
      <c r="NJ74" s="34" t="str">
        <f>IF(NI74&lt;&gt;"",HLOOKUP(COUNT($NE74:NI74)+1,$G$4:$EH$8,NJ$14,0)*$D74,IF($C74=NJ$17,$G$8*$D74,""))</f>
        <v/>
      </c>
      <c r="NK74" s="34" t="str">
        <f>IF(NJ74&lt;&gt;"",HLOOKUP(COUNT($NE74:NJ74)+1,$G$4:$EH$8,NK$14,0)*$D74,IF($C74=NK$17,$G$8*$D74,""))</f>
        <v/>
      </c>
      <c r="NL74" s="34" t="str">
        <f>IF(NK74&lt;&gt;"",HLOOKUP(COUNT($NE74:NK74)+1,$G$4:$EH$8,NL$14,0)*$D74,IF($C74=NL$17,$G$8*$D74,""))</f>
        <v/>
      </c>
      <c r="NM74" s="34" t="str">
        <f>IF(NL74&lt;&gt;"",HLOOKUP(COUNT($NE74:NL74)+1,$G$4:$EH$8,NM$14,0)*$D74,IF($C74=NM$17,$G$8*$D74,""))</f>
        <v/>
      </c>
      <c r="NN74" s="34" t="str">
        <f>IF(NM74&lt;&gt;"",HLOOKUP(COUNT($NE74:NM74)+1,$G$4:$EH$8,NN$14,0)*$D74,IF($C74=NN$17,$G$8*$D74,""))</f>
        <v/>
      </c>
      <c r="NO74" s="34" t="str">
        <f>IF(NN74&lt;&gt;"",HLOOKUP(COUNT($NE74:NN74)+1,$G$4:$EH$8,NO$14,0)*$D74,IF($C74=NO$17,$G$8*$D74,""))</f>
        <v/>
      </c>
      <c r="NP74" s="34" t="str">
        <f>IF(NO74&lt;&gt;"",HLOOKUP(COUNT($NE74:NO74)+1,$G$4:$EH$8,NP$14,0)*$D74,IF($C74=NP$17,$G$8*$D74,""))</f>
        <v/>
      </c>
      <c r="NQ74" s="34" t="str">
        <f>IF(NP74&lt;&gt;"",HLOOKUP(COUNT($NE74:NP74)+1,$G$4:$EH$8,NQ$14,0)*$D74,IF($C74=NQ$17,$G$8*$D74,""))</f>
        <v/>
      </c>
      <c r="NR74" s="34" t="str">
        <f>IF(NQ74&lt;&gt;"",HLOOKUP(COUNT($NE74:NQ74)+1,$G$4:$EH$8,NR$14,0)*$D74,IF($C74=NR$17,$G$8*$D74,""))</f>
        <v/>
      </c>
      <c r="NS74" s="34" t="str">
        <f>IF(NR74&lt;&gt;"",HLOOKUP(COUNT($NE74:NR74)+1,$G$4:$EH$8,NS$14,0)*$D74,IF($C74=NS$17,$G$8*$D74,""))</f>
        <v/>
      </c>
      <c r="NT74" s="34" t="str">
        <f>IF(NS74&lt;&gt;"",HLOOKUP(COUNT($NE74:NS74)+1,$G$4:$EH$8,NT$14,0)*$D74,IF($C74=NT$17,$G$8*$D74,""))</f>
        <v/>
      </c>
      <c r="NU74" s="34" t="str">
        <f>IF(NT74&lt;&gt;"",HLOOKUP(COUNT($NE74:NT74)+1,$G$4:$EH$8,NU$14,0)*$D74,IF($C74=NU$17,$G$8*$D74,""))</f>
        <v/>
      </c>
      <c r="NV74" s="34" t="str">
        <f>IF(NU74&lt;&gt;"",HLOOKUP(COUNT($NE74:NU74)+1,$G$4:$EH$8,NV$14,0)*$D74,IF($C74=NV$17,$G$8*$D74,""))</f>
        <v/>
      </c>
      <c r="NW74" s="34" t="str">
        <f>IF(NV74&lt;&gt;"",HLOOKUP(COUNT($NE74:NV74)+1,$G$4:$EH$8,NW$14,0)*$D74,IF($C74=NW$17,$G$8*$D74,""))</f>
        <v/>
      </c>
      <c r="NX74" s="34" t="str">
        <f>IF(NW74&lt;&gt;"",HLOOKUP(COUNT($NE74:NW74)+1,$G$4:$EH$8,NX$14,0)*$D74,IF($C74=NX$17,$G$8*$D74,""))</f>
        <v/>
      </c>
      <c r="NY74" s="34" t="str">
        <f>IF(NX74&lt;&gt;"",HLOOKUP(COUNT($NE74:NX74)+1,$G$4:$EH$8,NY$14,0)*$D74,IF($C74=NY$17,$G$8*$D74,""))</f>
        <v/>
      </c>
      <c r="NZ74" s="34" t="str">
        <f>IF(NY74&lt;&gt;"",HLOOKUP(COUNT($NE74:NY74)+1,$G$4:$EH$8,NZ$14,0)*$D74,IF($C74=NZ$17,$G$8*$D74,""))</f>
        <v/>
      </c>
      <c r="OA74" s="34" t="str">
        <f>IF(NZ74&lt;&gt;"",HLOOKUP(COUNT($NE74:NZ74)+1,$G$4:$EH$8,OA$14,0)*$D74,IF($C74=OA$17,$G$8*$D74,""))</f>
        <v/>
      </c>
      <c r="OB74" s="34" t="str">
        <f>IF(OA74&lt;&gt;"",HLOOKUP(COUNT($NE74:OA74)+1,$G$4:$EH$8,OB$14,0)*$D74,IF($C74=OB$17,$G$8*$D74,""))</f>
        <v/>
      </c>
      <c r="OC74" s="34" t="str">
        <f>IF(OB74&lt;&gt;"",HLOOKUP(COUNT($NE74:OB74)+1,$G$4:$EH$8,OC$14,0)*$D74,IF($C74=OC$17,$G$8*$D74,""))</f>
        <v/>
      </c>
      <c r="OD74" s="34" t="str">
        <f>IF(OC74&lt;&gt;"",HLOOKUP(COUNT($NE74:OC74)+1,$G$4:$EH$8,OD$14,0)*$D74,IF($C74=OD$17,$G$8*$D74,""))</f>
        <v/>
      </c>
      <c r="OE74" s="34" t="str">
        <f>IF(OD74&lt;&gt;"",HLOOKUP(COUNT($NE74:OD74)+1,$G$4:$EH$8,OE$14,0)*$D74,IF($C74=OE$17,$G$8*$D74,""))</f>
        <v/>
      </c>
      <c r="OF74" s="34" t="str">
        <f>IF(OE74&lt;&gt;"",HLOOKUP(COUNT($NE74:OE74)+1,$G$4:$EH$8,OF$14,0)*$D74,IF($C74=OF$17,$G$8*$D74,""))</f>
        <v/>
      </c>
      <c r="OG74" s="34" t="str">
        <f>IF(OF74&lt;&gt;"",HLOOKUP(COUNT($NE74:OF74)+1,$G$4:$EH$8,OG$14,0)*$D74,IF($C74=OG$17,$G$8*$D74,""))</f>
        <v/>
      </c>
      <c r="OH74" s="34" t="str">
        <f>IF(OG74&lt;&gt;"",HLOOKUP(COUNT($NE74:OG74)+1,$G$4:$EH$8,OH$14,0)*$D74,IF($C74=OH$17,$G$8*$D74,""))</f>
        <v/>
      </c>
      <c r="OI74" s="34" t="str">
        <f>IF(OH74&lt;&gt;"",HLOOKUP(COUNT($NE74:OH74)+1,$G$4:$EH$8,OI$14,0)*$D74,IF($C74=OI$17,$G$8*$D74,""))</f>
        <v/>
      </c>
      <c r="OJ74" s="34" t="str">
        <f>IF(OI74&lt;&gt;"",HLOOKUP(COUNT($NE74:OI74)+1,$G$4:$EH$8,OJ$14,0)*$D74,IF($C74=OJ$17,$G$8*$D74,""))</f>
        <v/>
      </c>
      <c r="OK74" s="34" t="str">
        <f>IF(OJ74&lt;&gt;"",HLOOKUP(COUNT($NE74:OJ74)+1,$G$4:$EH$8,OK$14,0)*$D74,IF($C74=OK$17,$G$8*$D74,""))</f>
        <v/>
      </c>
      <c r="OL74" s="34" t="str">
        <f>IF(OK74&lt;&gt;"",HLOOKUP(COUNT($NE74:OK74)+1,$G$4:$EH$8,OL$14,0)*$D74,IF($C74=OL$17,$G$8*$D74,""))</f>
        <v/>
      </c>
      <c r="OM74" s="34" t="str">
        <f>IF(OL74&lt;&gt;"",HLOOKUP(COUNT($NE74:OL74)+1,$G$4:$EH$8,OM$14,0)*$D74,IF($C74=OM$17,$G$8*$D74,""))</f>
        <v/>
      </c>
      <c r="ON74" s="34" t="str">
        <f>IF(OM74&lt;&gt;"",HLOOKUP(COUNT($NE74:OM74)+1,$G$4:$EH$8,ON$14,0)*$D74,IF($C74=ON$17,$G$8*$D74,""))</f>
        <v/>
      </c>
      <c r="OO74" s="34" t="str">
        <f>IF(ON74&lt;&gt;"",HLOOKUP(COUNT($NE74:ON74)+1,$G$4:$EH$8,OO$14,0)*$D74,IF($C74=OO$17,$G$8*$D74,""))</f>
        <v/>
      </c>
      <c r="OP74" s="34" t="str">
        <f>IF(OO74&lt;&gt;"",HLOOKUP(COUNT($NE74:OO74)+1,$G$4:$EH$8,OP$14,0)*$D74,IF($C74=OP$17,$G$8*$D74,""))</f>
        <v/>
      </c>
      <c r="OQ74" s="34" t="str">
        <f>IF(OP74&lt;&gt;"",HLOOKUP(COUNT($NE74:OP74)+1,$G$4:$EH$8,OQ$14,0)*$D74,IF($C74=OQ$17,$G$8*$D74,""))</f>
        <v/>
      </c>
      <c r="OR74" s="34" t="str">
        <f>IF(OQ74&lt;&gt;"",HLOOKUP(COUNT($NE74:OQ74)+1,$G$4:$EH$8,OR$14,0)*$D74,IF($C74=OR$17,$G$8*$D74,""))</f>
        <v/>
      </c>
      <c r="OS74" s="34" t="str">
        <f>IF(OR74&lt;&gt;"",HLOOKUP(COUNT($NE74:OR74)+1,$G$4:$EH$8,OS$14,0)*$D74,IF($C74=OS$17,$G$8*$D74,""))</f>
        <v/>
      </c>
      <c r="OT74" s="34" t="str">
        <f>IF(OS74&lt;&gt;"",HLOOKUP(COUNT($NE74:OS74)+1,$G$4:$EH$8,OT$14,0)*$D74,IF($C74=OT$17,$G$8*$D74,""))</f>
        <v/>
      </c>
      <c r="OU74" s="34" t="str">
        <f>IF(OT74&lt;&gt;"",HLOOKUP(COUNT($NE74:OT74)+1,$G$4:$EH$8,OU$14,0)*$D74,IF($C74=OU$17,$G$8*$D74,""))</f>
        <v/>
      </c>
      <c r="OV74" s="34" t="str">
        <f>IF(OU74&lt;&gt;"",HLOOKUP(COUNT($NE74:OU74)+1,$G$4:$EH$8,OV$14,0)*$D74,IF($C74=OV$17,$G$8*$D74,""))</f>
        <v/>
      </c>
      <c r="OW74" s="34" t="str">
        <f>IF(OV74&lt;&gt;"",HLOOKUP(COUNT($NE74:OV74)+1,$G$4:$EH$8,OW$14,0)*$D74,IF($C74=OW$17,$G$8*$D74,""))</f>
        <v/>
      </c>
      <c r="OX74" s="34" t="str">
        <f>IF(OW74&lt;&gt;"",HLOOKUP(COUNT($NE74:OW74)+1,$G$4:$EH$8,OX$14,0)*$D74,IF($C74=OX$17,$G$8*$D74,""))</f>
        <v/>
      </c>
      <c r="OY74" s="34" t="str">
        <f>IF(OX74&lt;&gt;"",HLOOKUP(COUNT($NE74:OX74)+1,$G$4:$EH$8,OY$14,0)*$D74,IF($C74=OY$17,$G$8*$D74,""))</f>
        <v/>
      </c>
      <c r="OZ74" s="34" t="str">
        <f>IF(OY74&lt;&gt;"",HLOOKUP(COUNT($NE74:OY74)+1,$G$4:$EH$8,OZ$14,0)*$D74,IF($C74=OZ$17,$G$8*$D74,""))</f>
        <v/>
      </c>
      <c r="PA74" s="34" t="str">
        <f>IF(OZ74&lt;&gt;"",HLOOKUP(COUNT($NE74:OZ74)+1,$G$4:$EH$8,PA$14,0)*$D74,IF($C74=PA$17,$G$8*$D74,""))</f>
        <v/>
      </c>
      <c r="PB74" s="34" t="str">
        <f>IF(PA74&lt;&gt;"",HLOOKUP(COUNT($NE74:PA74)+1,$G$4:$EH$8,PB$14,0)*$D74,IF($C74=PB$17,$G$8*$D74,""))</f>
        <v/>
      </c>
      <c r="PC74" s="34" t="str">
        <f>IF(PB74&lt;&gt;"",HLOOKUP(COUNT($NE74:PB74)+1,$G$4:$EH$8,PC$14,0)*$D74,IF($C74=PC$17,$G$8*$D74,""))</f>
        <v/>
      </c>
      <c r="PD74" s="34" t="str">
        <f>IF(PC74&lt;&gt;"",HLOOKUP(COUNT($NE74:PC74)+1,$G$4:$EH$8,PD$14,0)*$D74,IF($C74=PD$17,$G$8*$D74,""))</f>
        <v/>
      </c>
      <c r="PE74" s="34" t="str">
        <f>IF(PD74&lt;&gt;"",HLOOKUP(COUNT($NE74:PD74)+1,$G$4:$EH$8,PE$14,0)*$D74,IF($C74=PE$17,$G$8*$D74,""))</f>
        <v/>
      </c>
      <c r="PF74" s="34" t="str">
        <f>IF(PE74&lt;&gt;"",HLOOKUP(COUNT($NE74:PE74)+1,$G$4:$EH$8,PF$14,0)*$D74,IF($C74=PF$17,$G$8*$D74,""))</f>
        <v/>
      </c>
      <c r="PG74" s="34" t="str">
        <f>IF(PF74&lt;&gt;"",HLOOKUP(COUNT($NE74:PF74)+1,$G$4:$EH$8,PG$14,0)*$D74,IF($C74=PG$17,$G$8*$D74,""))</f>
        <v/>
      </c>
      <c r="PH74" s="34" t="str">
        <f>IF(PG74&lt;&gt;"",HLOOKUP(COUNT($NE74:PG74)+1,$G$4:$EH$8,PH$14,0)*$D74,IF($C74=PH$17,$G$8*$D74,""))</f>
        <v/>
      </c>
      <c r="PI74" s="34">
        <f>IF(PH74&lt;&gt;"",HLOOKUP(COUNT($NE74:PH74)+1,$G$4:$EH$8,PI$14,0)*$D74,IF($C74=PI$17,$G$8*$D74,""))</f>
        <v>175000</v>
      </c>
      <c r="PJ74" s="34">
        <f>IF(PI74&lt;&gt;"",HLOOKUP(COUNT($NE74:PI74)+1,$G$4:$EH$8,PJ$14,0)*$D74,IF($C74=PJ$17,$G$8*$D74,""))</f>
        <v>0</v>
      </c>
      <c r="PK74" s="34">
        <f>IF(PJ74&lt;&gt;"",HLOOKUP(COUNT($NE74:PJ74)+1,$G$4:$EH$8,PK$14,0)*$D74,IF($C74=PK$17,$G$8*$D74,""))</f>
        <v>0</v>
      </c>
      <c r="PL74" s="34">
        <f>IF(PK74&lt;&gt;"",HLOOKUP(COUNT($NE74:PK74)+1,$G$4:$EH$8,PL$14,0)*$D74,IF($C74=PL$17,$G$8*$D74,""))</f>
        <v>0</v>
      </c>
      <c r="PM74" s="34">
        <f>IF(PL74&lt;&gt;"",HLOOKUP(COUNT($NE74:PL74)+1,$G$4:$EH$8,PM$14,0)*$D74,IF($C74=PM$17,$G$8*$D74,""))</f>
        <v>0</v>
      </c>
      <c r="PN74" s="34">
        <f>IF(PM74&lt;&gt;"",HLOOKUP(COUNT($NE74:PM74)+1,$G$4:$EH$8,PN$14,0)*$D74,IF($C74=PN$17,$G$8*$D74,""))</f>
        <v>0</v>
      </c>
      <c r="PO74" s="34">
        <f>IF(PN74&lt;&gt;"",HLOOKUP(COUNT($NE74:PN74)+1,$G$4:$EH$8,PO$14,0)*$D74,IF($C74=PO$17,$G$8*$D74,""))</f>
        <v>0</v>
      </c>
      <c r="PP74" s="34">
        <f>IF(PO74&lt;&gt;"",HLOOKUP(COUNT($NE74:PO74)+1,$G$4:$EH$8,PP$14,0)*$D74,IF($C74=PP$17,$G$8*$D74,""))</f>
        <v>0</v>
      </c>
      <c r="PQ74" s="34">
        <f>IF(PP74&lt;&gt;"",HLOOKUP(COUNT($NE74:PP74)+1,$G$4:$EH$8,PQ$14,0)*$D74,IF($C74=PQ$17,$G$8*$D74,""))</f>
        <v>0</v>
      </c>
      <c r="PR74" s="34">
        <f>IF(PQ74&lt;&gt;"",HLOOKUP(COUNT($NE74:PQ74)+1,$G$4:$EH$8,PR$14,0)*$D74,IF($C74=PR$17,$G$8*$D74,""))</f>
        <v>0</v>
      </c>
      <c r="PS74" s="34">
        <f>IF(PR74&lt;&gt;"",HLOOKUP(COUNT($NE74:PR74)+1,$G$4:$EH$8,PS$14,0)*$D74,IF($C74=PS$17,$G$8*$D74,""))</f>
        <v>0</v>
      </c>
      <c r="PT74" s="34">
        <f>IF(PS74&lt;&gt;"",HLOOKUP(COUNT($NE74:PS74)+1,$G$4:$EH$8,PT$14,0)*$D74,IF($C74=PT$17,$G$8*$D74,""))</f>
        <v>0</v>
      </c>
      <c r="PU74" s="34">
        <f>IF(PT74&lt;&gt;"",HLOOKUP(COUNT($NE74:PT74)+1,$G$4:$EH$8,PU$14,0)*$D74,IF($C74=PU$17,$G$8*$D74,""))</f>
        <v>0</v>
      </c>
      <c r="PV74" s="34">
        <f>IF(PU74&lt;&gt;"",HLOOKUP(COUNT($NE74:PU74)+1,$G$4:$EH$8,PV$14,0)*$D74,IF($C74=PV$17,$G$8*$D74,""))</f>
        <v>0</v>
      </c>
      <c r="PW74" s="34">
        <f>IF(PV74&lt;&gt;"",HLOOKUP(COUNT($NE74:PV74)+1,$G$4:$EH$8,PW$14,0)*$D74,IF($C74=PW$17,$G$8*$D74,""))</f>
        <v>0</v>
      </c>
      <c r="PX74" s="34">
        <f>IF(PW74&lt;&gt;"",HLOOKUP(COUNT($NE74:PW74)+1,$G$4:$EH$8,PX$14,0)*$D74,IF($C74=PX$17,$G$8*$D74,""))</f>
        <v>0</v>
      </c>
      <c r="PY74" s="34">
        <f>IF(PX74&lt;&gt;"",HLOOKUP(COUNT($NE74:PX74)+1,$G$4:$EH$8,PY$14,0)*$D74,IF($C74=PY$17,$G$8*$D74,""))</f>
        <v>0</v>
      </c>
      <c r="PZ74" s="34">
        <f>IF(PY74&lt;&gt;"",HLOOKUP(COUNT($NE74:PY74)+1,$G$4:$EH$8,PZ$14,0)*$D74,IF($C74=PZ$17,$G$8*$D74,""))</f>
        <v>0</v>
      </c>
      <c r="QA74" s="34">
        <f>IF(PZ74&lt;&gt;"",HLOOKUP(COUNT($NE74:PZ74)+1,$G$4:$EH$8,QA$14,0)*$D74,IF($C74=QA$17,$G$8*$D74,""))</f>
        <v>0</v>
      </c>
      <c r="QB74" s="34">
        <f>IF(QA74&lt;&gt;"",HLOOKUP(COUNT($NE74:QA74)+1,$G$4:$EH$8,QB$14,0)*$D74,IF($C74=QB$17,$G$8*$D74,""))</f>
        <v>0</v>
      </c>
      <c r="QC74" s="34">
        <f>IF(QB74&lt;&gt;"",HLOOKUP(COUNT($NE74:QB74)+1,$G$4:$EH$8,QC$14,0)*$D74,IF($C74=QC$17,$G$8*$D74,""))</f>
        <v>0</v>
      </c>
      <c r="QD74" s="34">
        <f>IF(QC74&lt;&gt;"",HLOOKUP(COUNT($NE74:QC74)+1,$G$4:$EH$8,QD$14,0)*$D74,IF($C74=QD$17,$G$8*$D74,""))</f>
        <v>0</v>
      </c>
      <c r="QE74" s="34">
        <f>IF(QD74&lt;&gt;"",HLOOKUP(COUNT($NE74:QD74)+1,$G$4:$EH$8,QE$14,0)*$D74,IF($C74=QE$17,$G$8*$D74,""))</f>
        <v>0</v>
      </c>
      <c r="QF74" s="34">
        <f>IF(QE74&lt;&gt;"",HLOOKUP(COUNT($NE74:QE74)+1,$G$4:$EH$8,QF$14,0)*$D74,IF($C74=QF$17,$G$8*$D74,""))</f>
        <v>0</v>
      </c>
      <c r="QG74" s="34">
        <f>IF(QF74&lt;&gt;"",HLOOKUP(COUNT($NE74:QF74)+1,$G$4:$EH$8,QG$14,0)*$D74,IF($C74=QG$17,$G$8*$D74,""))</f>
        <v>0</v>
      </c>
      <c r="QH74" s="34">
        <f>IF(QG74&lt;&gt;"",HLOOKUP(COUNT($NE74:QG74)+1,$G$4:$EH$8,QH$14,0)*$D74,IF($C74=QH$17,$G$8*$D74,""))</f>
        <v>0</v>
      </c>
      <c r="QI74" s="34">
        <f>IF(QH74&lt;&gt;"",HLOOKUP(COUNT($NE74:QH74)+1,$G$4:$EH$8,QI$14,0)*$D74,IF($C74=QI$17,$G$8*$D74,""))</f>
        <v>0</v>
      </c>
      <c r="QJ74" s="34">
        <f>IF(QI74&lt;&gt;"",HLOOKUP(COUNT($NE74:QI74)+1,$G$4:$EH$8,QJ$14,0)*$D74,IF($C74=QJ$17,$G$8*$D74,""))</f>
        <v>0</v>
      </c>
      <c r="QK74" s="34">
        <f>IF(QJ74&lt;&gt;"",HLOOKUP(COUNT($NE74:QJ74)+1,$G$4:$EH$8,QK$14,0)*$D74,IF($C74=QK$17,$G$8*$D74,""))</f>
        <v>0</v>
      </c>
      <c r="QL74" s="34">
        <f>IF(QK74&lt;&gt;"",HLOOKUP(COUNT($NE74:QK74)+1,$G$4:$EH$8,QL$14,0)*$D74,IF($C74=QL$17,$G$8*$D74,""))</f>
        <v>0</v>
      </c>
      <c r="QM74" s="34">
        <f>IF(QL74&lt;&gt;"",HLOOKUP(COUNT($NE74:QL74)+1,$G$4:$EH$8,QM$14,0)*$D74,IF($C74=QM$17,$G$8*$D74,""))</f>
        <v>0</v>
      </c>
      <c r="QN74" s="34">
        <f>IF(QM74&lt;&gt;"",HLOOKUP(COUNT($NE74:QM74)+1,$G$4:$EH$8,QN$14,0)*$D74,IF($C74=QN$17,$G$8*$D74,""))</f>
        <v>0</v>
      </c>
      <c r="QO74" s="34">
        <f>IF(QN74&lt;&gt;"",HLOOKUP(COUNT($NE74:QN74)+1,$G$4:$EH$8,QO$14,0)*$D74,IF($C74=QO$17,$G$8*$D74,""))</f>
        <v>0</v>
      </c>
      <c r="QP74" s="34">
        <f>IF(QO74&lt;&gt;"",HLOOKUP(COUNT($NE74:QO74)+1,$G$4:$EH$8,QP$14,0)*$D74,IF($C74=QP$17,$G$8*$D74,""))</f>
        <v>0</v>
      </c>
      <c r="QQ74" s="34">
        <f>IF(QP74&lt;&gt;"",HLOOKUP(COUNT($NE74:QP74)+1,$G$4:$EH$8,QQ$14,0)*$D74,IF($C74=QQ$17,$G$8*$D74,""))</f>
        <v>0</v>
      </c>
      <c r="QR74" s="34">
        <f>IF(QQ74&lt;&gt;"",HLOOKUP(COUNT($NE74:QQ74)+1,$G$4:$EH$8,QR$14,0)*$D74,IF($C74=QR$17,$G$8*$D74,""))</f>
        <v>0</v>
      </c>
      <c r="QS74" s="34">
        <f>IF(QR74&lt;&gt;"",HLOOKUP(COUNT($NE74:QR74)+1,$G$4:$EH$8,QS$14,0)*$D74,IF($C74=QS$17,$G$8*$D74,""))</f>
        <v>0</v>
      </c>
      <c r="QT74" s="34">
        <f>IF(QS74&lt;&gt;"",HLOOKUP(COUNT($NE74:QS74)+1,$G$4:$EH$8,QT$14,0)*$D74,IF($C74=QT$17,$G$8*$D74,""))</f>
        <v>0</v>
      </c>
      <c r="QU74" s="34">
        <f>IF(QT74&lt;&gt;"",HLOOKUP(COUNT($NE74:QT74)+1,$G$4:$EH$8,QU$14,0)*$D74,IF($C74=QU$17,$G$8*$D74,""))</f>
        <v>0</v>
      </c>
      <c r="QV74" s="34">
        <f>IF(QU74&lt;&gt;"",HLOOKUP(COUNT($NE74:QU74)+1,$G$4:$EH$8,QV$14,0)*$D74,IF($C74=QV$17,$G$8*$D74,""))</f>
        <v>0</v>
      </c>
      <c r="QW74" s="34">
        <f>IF(QV74&lt;&gt;"",HLOOKUP(COUNT($NE74:QV74)+1,$G$4:$EH$8,QW$14,0)*$D74,IF($C74=QW$17,$G$8*$D74,""))</f>
        <v>0</v>
      </c>
      <c r="QX74" s="34">
        <f>IF(QW74&lt;&gt;"",HLOOKUP(COUNT($NE74:QW74)+1,$G$4:$EH$8,QX$14,0)*$D74,IF($C74=QX$17,$G$8*$D74,""))</f>
        <v>0</v>
      </c>
      <c r="QY74" s="34">
        <f>IF(QX74&lt;&gt;"",HLOOKUP(COUNT($NE74:QX74)+1,$G$4:$EH$8,QY$14,0)*$D74,IF($C74=QY$17,$G$8*$D74,""))</f>
        <v>0</v>
      </c>
      <c r="QZ74" s="34">
        <f>IF(QY74&lt;&gt;"",HLOOKUP(COUNT($NE74:QY74)+1,$G$4:$EH$8,QZ$14,0)*$D74,IF($C74=QZ$17,$G$8*$D74,""))</f>
        <v>0</v>
      </c>
      <c r="RA74" s="34">
        <f>IF(QZ74&lt;&gt;"",HLOOKUP(COUNT($NE74:QZ74)+1,$G$4:$EH$8,RA$14,0)*$D74,IF($C74=RA$17,$G$8*$D74,""))</f>
        <v>0</v>
      </c>
      <c r="RB74" s="34">
        <f>IF(RA74&lt;&gt;"",HLOOKUP(COUNT($NE74:RA74)+1,$G$4:$EH$8,RB$14,0)*$D74,IF($C74=RB$17,$G$8*$D74,""))</f>
        <v>0</v>
      </c>
      <c r="RC74" s="34">
        <f>IF(RB74&lt;&gt;"",HLOOKUP(COUNT($NE74:RB74)+1,$G$4:$EH$8,RC$14,0)*$D74,IF($C74=RC$17,$G$8*$D74,""))</f>
        <v>0</v>
      </c>
      <c r="RD74" s="34">
        <f>IF(RC74&lt;&gt;"",HLOOKUP(COUNT($NE74:RC74)+1,$G$4:$EH$8,RD$14,0)*$D74,IF($C74=RD$17,$G$8*$D74,""))</f>
        <v>0</v>
      </c>
      <c r="RE74" s="34">
        <f>IF(RD74&lt;&gt;"",HLOOKUP(COUNT($NE74:RD74)+1,$G$4:$EH$8,RE$14,0)*$D74,IF($C74=RE$17,$G$8*$D74,""))</f>
        <v>0</v>
      </c>
      <c r="RF74" s="34">
        <f>IF(RE74&lt;&gt;"",HLOOKUP(COUNT($NE74:RE74)+1,$G$4:$EH$8,RF$14,0)*$D74,IF($C74=RF$17,$G$8*$D74,""))</f>
        <v>0</v>
      </c>
      <c r="RG74" s="34">
        <f>IF(RF74&lt;&gt;"",HLOOKUP(COUNT($NE74:RF74)+1,$G$4:$EH$8,RG$14,0)*$D74,IF($C74=RG$17,$G$8*$D74,""))</f>
        <v>0</v>
      </c>
      <c r="RH74" s="34">
        <f>IF(RG74&lt;&gt;"",HLOOKUP(COUNT($NE74:RG74)+1,$G$4:$EH$8,RH$14,0)*$D74,IF($C74=RH$17,$G$8*$D74,""))</f>
        <v>0</v>
      </c>
      <c r="RI74" s="34">
        <f>IF(RH74&lt;&gt;"",HLOOKUP(COUNT($NE74:RH74)+1,$G$4:$EH$8,RI$14,0)*$D74,IF($C74=RI$17,$G$8*$D74,""))</f>
        <v>0</v>
      </c>
      <c r="RJ74" s="34">
        <f>IF(RI74&lt;&gt;"",HLOOKUP(COUNT($NE74:RI74)+1,$G$4:$EH$8,RJ$14,0)*$D74,IF($C74=RJ$17,$G$8*$D74,""))</f>
        <v>0</v>
      </c>
      <c r="RK74" s="34">
        <f>IF(RJ74&lt;&gt;"",HLOOKUP(COUNT($NE74:RJ74)+1,$G$4:$EH$8,RK$14,0)*$D74,IF($C74=RK$17,$G$8*$D74,""))</f>
        <v>0</v>
      </c>
      <c r="RL74" s="34">
        <f>IF(RK74&lt;&gt;"",HLOOKUP(COUNT($NE74:RK74)+1,$G$4:$EH$8,RL$14,0)*$D74,IF($C74=RL$17,$G$8*$D74,""))</f>
        <v>0</v>
      </c>
      <c r="RM74" s="34">
        <f>IF(RL74&lt;&gt;"",HLOOKUP(COUNT($NE74:RL74)+1,$G$4:$EH$8,RM$14,0)*$D74,IF($C74=RM$17,$G$8*$D74,""))</f>
        <v>0</v>
      </c>
      <c r="RN74" s="34">
        <f>IF(RM74&lt;&gt;"",HLOOKUP(COUNT($NE74:RM74)+1,$G$4:$EH$8,RN$14,0)*$D74,IF($C74=RN$17,$G$8*$D74,""))</f>
        <v>0</v>
      </c>
      <c r="RO74" s="34">
        <f>IF(RN74&lt;&gt;"",HLOOKUP(COUNT($NE74:RN74)+1,$G$4:$EH$8,RO$14,0)*$D74,IF($C74=RO$17,$G$8*$D74,""))</f>
        <v>0</v>
      </c>
      <c r="RP74" s="34">
        <f>IF(RO74&lt;&gt;"",HLOOKUP(COUNT($NE74:RO74)+1,$G$4:$EH$8,RP$14,0)*$D74,IF($C74=RP$17,$G$8*$D74,""))</f>
        <v>0</v>
      </c>
      <c r="RQ74" s="34">
        <f>IF(RP74&lt;&gt;"",HLOOKUP(COUNT($NE74:RP74)+1,$G$4:$EH$8,RQ$14,0)*$D74,IF($C74=RQ$17,$G$8*$D74,""))</f>
        <v>0</v>
      </c>
      <c r="RR74" s="34">
        <f>IF(RQ74&lt;&gt;"",HLOOKUP(COUNT($NE74:RQ74)+1,$G$4:$EH$8,RR$14,0)*$D74,IF($C74=RR$17,$G$8*$D74,""))</f>
        <v>0</v>
      </c>
      <c r="RS74" s="34">
        <f>IF(RR74&lt;&gt;"",HLOOKUP(COUNT($NE74:RR74)+1,$G$4:$EH$8,RS$14,0)*$D74,IF($C74=RS$17,$G$8*$D74,""))</f>
        <v>0</v>
      </c>
      <c r="RT74" s="34">
        <f>IF(RS74&lt;&gt;"",HLOOKUP(COUNT($NE74:RS74)+1,$G$4:$EH$8,RT$14,0)*$D74,IF($C74=RT$17,$G$8*$D74,""))</f>
        <v>0</v>
      </c>
      <c r="RU74" s="34">
        <f>IF(RT74&lt;&gt;"",HLOOKUP(COUNT($NE74:RT74)+1,$G$4:$EH$8,RU$14,0)*$D74,IF($C74=RU$17,$G$8*$D74,""))</f>
        <v>0</v>
      </c>
      <c r="RW74" s="34" t="str">
        <f>IF(RV74&lt;&gt;"",HLOOKUP(COUNT($RV74:RV74)+1,$G$4:$EH$9,RW$14,0)*$D74,IF($C74=RW$17,$G$9*$D74,""))</f>
        <v/>
      </c>
      <c r="RX74" s="34" t="str">
        <f>IF(RW74&lt;&gt;"",HLOOKUP(COUNT($RV74:RW74)+1,$G$4:$EH$9,RX$14,0)*$D74,IF($C74=RX$17,$G$9*$D74,""))</f>
        <v/>
      </c>
      <c r="RY74" s="34" t="str">
        <f>IF(RX74&lt;&gt;"",HLOOKUP(COUNT($RV74:RX74)+1,$G$4:$EH$9,RY$14,0)*$D74,IF($C74=RY$17,$G$9*$D74,""))</f>
        <v/>
      </c>
      <c r="RZ74" s="34" t="str">
        <f>IF(RY74&lt;&gt;"",HLOOKUP(COUNT($RV74:RY74)+1,$G$4:$EH$9,RZ$14,0)*$D74,IF($C74=RZ$17,$G$9*$D74,""))</f>
        <v/>
      </c>
      <c r="SA74" s="34" t="str">
        <f>IF(RZ74&lt;&gt;"",HLOOKUP(COUNT($RV74:RZ74)+1,$G$4:$EH$9,SA$14,0)*$D74,IF($C74=SA$17,$G$9*$D74,""))</f>
        <v/>
      </c>
      <c r="SB74" s="34" t="str">
        <f>IF(SA74&lt;&gt;"",HLOOKUP(COUNT($RV74:SA74)+1,$G$4:$EH$9,SB$14,0)*$D74,IF($C74=SB$17,$G$9*$D74,""))</f>
        <v/>
      </c>
      <c r="SC74" s="34" t="str">
        <f>IF(SB74&lt;&gt;"",HLOOKUP(COUNT($RV74:SB74)+1,$G$4:$EH$9,SC$14,0)*$D74,IF($C74=SC$17,$G$9*$D74,""))</f>
        <v/>
      </c>
      <c r="SD74" s="34" t="str">
        <f>IF(SC74&lt;&gt;"",HLOOKUP(COUNT($RV74:SC74)+1,$G$4:$EH$9,SD$14,0)*$D74,IF($C74=SD$17,$G$9*$D74,""))</f>
        <v/>
      </c>
      <c r="SE74" s="34" t="str">
        <f>IF(SD74&lt;&gt;"",HLOOKUP(COUNT($RV74:SD74)+1,$G$4:$EH$9,SE$14,0)*$D74,IF($C74=SE$17,$G$9*$D74,""))</f>
        <v/>
      </c>
      <c r="SF74" s="34" t="str">
        <f>IF(SE74&lt;&gt;"",HLOOKUP(COUNT($RV74:SE74)+1,$G$4:$EH$9,SF$14,0)*$D74,IF($C74=SF$17,$G$9*$D74,""))</f>
        <v/>
      </c>
      <c r="SG74" s="34" t="str">
        <f>IF(SF74&lt;&gt;"",HLOOKUP(COUNT($RV74:SF74)+1,$G$4:$EH$9,SG$14,0)*$D74,IF($C74=SG$17,$G$9*$D74,""))</f>
        <v/>
      </c>
      <c r="SH74" s="34" t="str">
        <f>IF(SG74&lt;&gt;"",HLOOKUP(COUNT($RV74:SG74)+1,$G$4:$EH$9,SH$14,0)*$D74,IF($C74=SH$17,$G$9*$D74,""))</f>
        <v/>
      </c>
      <c r="SI74" s="34" t="str">
        <f>IF(SH74&lt;&gt;"",HLOOKUP(COUNT($RV74:SH74)+1,$G$4:$EH$9,SI$14,0)*$D74,IF($C74=SI$17,$G$9*$D74,""))</f>
        <v/>
      </c>
      <c r="SJ74" s="34" t="str">
        <f>IF(SI74&lt;&gt;"",HLOOKUP(COUNT($RV74:SI74)+1,$G$4:$EH$9,SJ$14,0)*$D74,IF($C74=SJ$17,$G$9*$D74,""))</f>
        <v/>
      </c>
      <c r="SK74" s="34" t="str">
        <f>IF(SJ74&lt;&gt;"",HLOOKUP(COUNT($RV74:SJ74)+1,$G$4:$EH$9,SK$14,0)*$D74,IF($C74=SK$17,$G$9*$D74,""))</f>
        <v/>
      </c>
      <c r="SL74" s="34" t="str">
        <f>IF(SK74&lt;&gt;"",HLOOKUP(COUNT($RV74:SK74)+1,$G$4:$EH$9,SL$14,0)*$D74,IF($C74=SL$17,$G$9*$D74,""))</f>
        <v/>
      </c>
      <c r="SM74" s="34" t="str">
        <f>IF(SL74&lt;&gt;"",HLOOKUP(COUNT($RV74:SL74)+1,$G$4:$EH$9,SM$14,0)*$D74,IF($C74=SM$17,$G$9*$D74,""))</f>
        <v/>
      </c>
      <c r="SN74" s="34" t="str">
        <f>IF(SM74&lt;&gt;"",HLOOKUP(COUNT($RV74:SM74)+1,$G$4:$EH$9,SN$14,0)*$D74,IF($C74=SN$17,$G$9*$D74,""))</f>
        <v/>
      </c>
      <c r="SO74" s="34" t="str">
        <f>IF(SN74&lt;&gt;"",HLOOKUP(COUNT($RV74:SN74)+1,$G$4:$EH$9,SO$14,0)*$D74,IF($C74=SO$17,$G$9*$D74,""))</f>
        <v/>
      </c>
      <c r="SP74" s="34" t="str">
        <f>IF(SO74&lt;&gt;"",HLOOKUP(COUNT($RV74:SO74)+1,$G$4:$EH$9,SP$14,0)*$D74,IF($C74=SP$17,$G$9*$D74,""))</f>
        <v/>
      </c>
      <c r="SQ74" s="34" t="str">
        <f>IF(SP74&lt;&gt;"",HLOOKUP(COUNT($RV74:SP74)+1,$G$4:$EH$9,SQ$14,0)*$D74,IF($C74=SQ$17,$G$9*$D74,""))</f>
        <v/>
      </c>
      <c r="SR74" s="34" t="str">
        <f>IF(SQ74&lt;&gt;"",HLOOKUP(COUNT($RV74:SQ74)+1,$G$4:$EH$9,SR$14,0)*$D74,IF($C74=SR$17,$G$9*$D74,""))</f>
        <v/>
      </c>
      <c r="SS74" s="34" t="str">
        <f>IF(SR74&lt;&gt;"",HLOOKUP(COUNT($RV74:SR74)+1,$G$4:$EH$9,SS$14,0)*$D74,IF($C74=SS$17,$G$9*$D74,""))</f>
        <v/>
      </c>
      <c r="ST74" s="34" t="str">
        <f>IF(SS74&lt;&gt;"",HLOOKUP(COUNT($RV74:SS74)+1,$G$4:$EH$9,ST$14,0)*$D74,IF($C74=ST$17,$G$9*$D74,""))</f>
        <v/>
      </c>
      <c r="SU74" s="34" t="str">
        <f>IF(ST74&lt;&gt;"",HLOOKUP(COUNT($RV74:ST74)+1,$G$4:$EH$9,SU$14,0)*$D74,IF($C74=SU$17,$G$9*$D74,""))</f>
        <v/>
      </c>
      <c r="SV74" s="34" t="str">
        <f>IF(SU74&lt;&gt;"",HLOOKUP(COUNT($RV74:SU74)+1,$G$4:$EH$9,SV$14,0)*$D74,IF($C74=SV$17,$G$9*$D74,""))</f>
        <v/>
      </c>
      <c r="SW74" s="34" t="str">
        <f>IF(SV74&lt;&gt;"",HLOOKUP(COUNT($RV74:SV74)+1,$G$4:$EH$9,SW$14,0)*$D74,IF($C74=SW$17,$G$9*$D74,""))</f>
        <v/>
      </c>
      <c r="SX74" s="34" t="str">
        <f>IF(SW74&lt;&gt;"",HLOOKUP(COUNT($RV74:SW74)+1,$G$4:$EH$9,SX$14,0)*$D74,IF($C74=SX$17,$G$9*$D74,""))</f>
        <v/>
      </c>
      <c r="SY74" s="34" t="str">
        <f>IF(SX74&lt;&gt;"",HLOOKUP(COUNT($RV74:SX74)+1,$G$4:$EH$9,SY$14,0)*$D74,IF($C74=SY$17,$G$9*$D74,""))</f>
        <v/>
      </c>
      <c r="SZ74" s="34" t="str">
        <f>IF(SY74&lt;&gt;"",HLOOKUP(COUNT($RV74:SY74)+1,$G$4:$EH$9,SZ$14,0)*$D74,IF($C74=SZ$17,$G$9*$D74,""))</f>
        <v/>
      </c>
      <c r="TA74" s="34" t="str">
        <f>IF(SZ74&lt;&gt;"",HLOOKUP(COUNT($RV74:SZ74)+1,$G$4:$EH$9,TA$14,0)*$D74,IF($C74=TA$17,$G$9*$D74,""))</f>
        <v/>
      </c>
      <c r="TB74" s="34" t="str">
        <f>IF(TA74&lt;&gt;"",HLOOKUP(COUNT($RV74:TA74)+1,$G$4:$EH$9,TB$14,0)*$D74,IF($C74=TB$17,$G$9*$D74,""))</f>
        <v/>
      </c>
      <c r="TC74" s="34" t="str">
        <f>IF(TB74&lt;&gt;"",HLOOKUP(COUNT($RV74:TB74)+1,$G$4:$EH$9,TC$14,0)*$D74,IF($C74=TC$17,$G$9*$D74,""))</f>
        <v/>
      </c>
      <c r="TD74" s="34" t="str">
        <f>IF(TC74&lt;&gt;"",HLOOKUP(COUNT($RV74:TC74)+1,$G$4:$EH$9,TD$14,0)*$D74,IF($C74=TD$17,$G$9*$D74,""))</f>
        <v/>
      </c>
      <c r="TE74" s="34" t="str">
        <f>IF(TD74&lt;&gt;"",HLOOKUP(COUNT($RV74:TD74)+1,$G$4:$EH$9,TE$14,0)*$D74,IF($C74=TE$17,$G$9*$D74,""))</f>
        <v/>
      </c>
      <c r="TF74" s="34" t="str">
        <f>IF(TE74&lt;&gt;"",HLOOKUP(COUNT($RV74:TE74)+1,$G$4:$EH$9,TF$14,0)*$D74,IF($C74=TF$17,$G$9*$D74,""))</f>
        <v/>
      </c>
      <c r="TG74" s="34" t="str">
        <f>IF(TF74&lt;&gt;"",HLOOKUP(COUNT($RV74:TF74)+1,$G$4:$EH$9,TG$14,0)*$D74,IF($C74=TG$17,$G$9*$D74,""))</f>
        <v/>
      </c>
      <c r="TH74" s="34" t="str">
        <f>IF(TG74&lt;&gt;"",HLOOKUP(COUNT($RV74:TG74)+1,$G$4:$EH$9,TH$14,0)*$D74,IF($C74=TH$17,$G$9*$D74,""))</f>
        <v/>
      </c>
      <c r="TI74" s="34" t="str">
        <f>IF(TH74&lt;&gt;"",HLOOKUP(COUNT($RV74:TH74)+1,$G$4:$EH$9,TI$14,0)*$D74,IF($C74=TI$17,$G$9*$D74,""))</f>
        <v/>
      </c>
      <c r="TJ74" s="34" t="str">
        <f>IF(TI74&lt;&gt;"",HLOOKUP(COUNT($RV74:TI74)+1,$G$4:$EH$9,TJ$14,0)*$D74,IF($C74=TJ$17,$G$9*$D74,""))</f>
        <v/>
      </c>
      <c r="TK74" s="34" t="str">
        <f>IF(TJ74&lt;&gt;"",HLOOKUP(COUNT($RV74:TJ74)+1,$G$4:$EH$9,TK$14,0)*$D74,IF($C74=TK$17,$G$9*$D74,""))</f>
        <v/>
      </c>
      <c r="TL74" s="34" t="str">
        <f>IF(TK74&lt;&gt;"",HLOOKUP(COUNT($RV74:TK74)+1,$G$4:$EH$9,TL$14,0)*$D74,IF($C74=TL$17,$G$9*$D74,""))</f>
        <v/>
      </c>
      <c r="TM74" s="34" t="str">
        <f>IF(TL74&lt;&gt;"",HLOOKUP(COUNT($RV74:TL74)+1,$G$4:$EH$9,TM$14,0)*$D74,IF($C74=TM$17,$G$9*$D74,""))</f>
        <v/>
      </c>
      <c r="TN74" s="34" t="str">
        <f>IF(TM74&lt;&gt;"",HLOOKUP(COUNT($RV74:TM74)+1,$G$4:$EH$9,TN$14,0)*$D74,IF($C74=TN$17,$G$9*$D74,""))</f>
        <v/>
      </c>
      <c r="TO74" s="34" t="str">
        <f>IF(TN74&lt;&gt;"",HLOOKUP(COUNT($RV74:TN74)+1,$G$4:$EH$9,TO$14,0)*$D74,IF($C74=TO$17,$G$9*$D74,""))</f>
        <v/>
      </c>
      <c r="TP74" s="34" t="str">
        <f>IF(TO74&lt;&gt;"",HLOOKUP(COUNT($RV74:TO74)+1,$G$4:$EH$9,TP$14,0)*$D74,IF($C74=TP$17,$G$9*$D74,""))</f>
        <v/>
      </c>
      <c r="TQ74" s="34" t="str">
        <f>IF(TP74&lt;&gt;"",HLOOKUP(COUNT($RV74:TP74)+1,$G$4:$EH$9,TQ$14,0)*$D74,IF($C74=TQ$17,$G$9*$D74,""))</f>
        <v/>
      </c>
      <c r="TR74" s="34" t="str">
        <f>IF(TQ74&lt;&gt;"",HLOOKUP(COUNT($RV74:TQ74)+1,$G$4:$EH$9,TR$14,0)*$D74,IF($C74=TR$17,$G$9*$D74,""))</f>
        <v/>
      </c>
      <c r="TS74" s="34" t="str">
        <f>IF(TR74&lt;&gt;"",HLOOKUP(COUNT($RV74:TR74)+1,$G$4:$EH$9,TS$14,0)*$D74,IF($C74=TS$17,$G$9*$D74,""))</f>
        <v/>
      </c>
      <c r="TT74" s="34" t="str">
        <f>IF(TS74&lt;&gt;"",HLOOKUP(COUNT($RV74:TS74)+1,$G$4:$EH$9,TT$14,0)*$D74,IF($C74=TT$17,$G$9*$D74,""))</f>
        <v/>
      </c>
      <c r="TU74" s="34" t="str">
        <f>IF(TT74&lt;&gt;"",HLOOKUP(COUNT($RV74:TT74)+1,$G$4:$EH$9,TU$14,0)*$D74,IF($C74=TU$17,$G$9*$D74,""))</f>
        <v/>
      </c>
      <c r="TV74" s="34" t="str">
        <f>IF(TU74&lt;&gt;"",HLOOKUP(COUNT($RV74:TU74)+1,$G$4:$EH$9,TV$14,0)*$D74,IF($C74=TV$17,$G$9*$D74,""))</f>
        <v/>
      </c>
      <c r="TW74" s="34" t="str">
        <f>IF(TV74&lt;&gt;"",HLOOKUP(COUNT($RV74:TV74)+1,$G$4:$EH$9,TW$14,0)*$D74,IF($C74=TW$17,$G$9*$D74,""))</f>
        <v/>
      </c>
      <c r="TX74" s="34" t="str">
        <f>IF(TW74&lt;&gt;"",HLOOKUP(COUNT($RV74:TW74)+1,$G$4:$EH$9,TX$14,0)*$D74,IF($C74=TX$17,$G$9*$D74,""))</f>
        <v/>
      </c>
      <c r="TY74" s="34" t="str">
        <f>IF(TX74&lt;&gt;"",HLOOKUP(COUNT($RV74:TX74)+1,$G$4:$EH$9,TY$14,0)*$D74,IF($C74=TY$17,$G$9*$D74,""))</f>
        <v/>
      </c>
      <c r="TZ74" s="34">
        <f>IF(TY74&lt;&gt;"",HLOOKUP(COUNT($RV74:TY74)+1,$G$4:$EH$9,TZ$14,0)*$D74,IF($C74=TZ$17,$G$9*$D74,""))</f>
        <v>14500</v>
      </c>
      <c r="UA74" s="34">
        <f>IF(TZ74&lt;&gt;"",HLOOKUP(COUNT($RV74:TZ74)+1,$G$4:$EH$9,UA$14,0)*$D74,IF($C74=UA$17,$G$9*$D74,""))</f>
        <v>0</v>
      </c>
      <c r="UB74" s="34">
        <f>IF(UA74&lt;&gt;"",HLOOKUP(COUNT($RV74:UA74)+1,$G$4:$EH$9,UB$14,0)*$D74,IF($C74=UB$17,$G$9*$D74,""))</f>
        <v>0</v>
      </c>
      <c r="UC74" s="34">
        <f>IF(UB74&lt;&gt;"",HLOOKUP(COUNT($RV74:UB74)+1,$G$4:$EH$9,UC$14,0)*$D74,IF($C74=UC$17,$G$9*$D74,""))</f>
        <v>0</v>
      </c>
      <c r="UD74" s="34">
        <f>IF(UC74&lt;&gt;"",HLOOKUP(COUNT($RV74:UC74)+1,$G$4:$EH$9,UD$14,0)*$D74,IF($C74=UD$17,$G$9*$D74,""))</f>
        <v>0</v>
      </c>
      <c r="UE74" s="34">
        <f>IF(UD74&lt;&gt;"",HLOOKUP(COUNT($RV74:UD74)+1,$G$4:$EH$9,UE$14,0)*$D74,IF($C74=UE$17,$G$9*$D74,""))</f>
        <v>0</v>
      </c>
      <c r="UF74" s="34">
        <f>IF(UE74&lt;&gt;"",HLOOKUP(COUNT($RV74:UE74)+1,$G$4:$EH$9,UF$14,0)*$D74,IF($C74=UF$17,$G$9*$D74,""))</f>
        <v>0</v>
      </c>
      <c r="UG74" s="34">
        <f>IF(UF74&lt;&gt;"",HLOOKUP(COUNT($RV74:UF74)+1,$G$4:$EH$9,UG$14,0)*$D74,IF($C74=UG$17,$G$9*$D74,""))</f>
        <v>0</v>
      </c>
      <c r="UH74" s="34">
        <f>IF(UG74&lt;&gt;"",HLOOKUP(COUNT($RV74:UG74)+1,$G$4:$EH$9,UH$14,0)*$D74,IF($C74=UH$17,$G$9*$D74,""))</f>
        <v>0</v>
      </c>
      <c r="UI74" s="34">
        <f>IF(UH74&lt;&gt;"",HLOOKUP(COUNT($RV74:UH74)+1,$G$4:$EH$9,UI$14,0)*$D74,IF($C74=UI$17,$G$9*$D74,""))</f>
        <v>0</v>
      </c>
      <c r="UJ74" s="34">
        <f>IF(UI74&lt;&gt;"",HLOOKUP(COUNT($RV74:UI74)+1,$G$4:$EH$9,UJ$14,0)*$D74,IF($C74=UJ$17,$G$9*$D74,""))</f>
        <v>0</v>
      </c>
      <c r="UK74" s="34">
        <f>IF(UJ74&lt;&gt;"",HLOOKUP(COUNT($RV74:UJ74)+1,$G$4:$EH$9,UK$14,0)*$D74,IF($C74=UK$17,$G$9*$D74,""))</f>
        <v>0</v>
      </c>
      <c r="UL74" s="34">
        <f>IF(UK74&lt;&gt;"",HLOOKUP(COUNT($RV74:UK74)+1,$G$4:$EH$9,UL$14,0)*$D74,IF($C74=UL$17,$G$9*$D74,""))</f>
        <v>0</v>
      </c>
      <c r="UM74" s="34">
        <f>IF(UL74&lt;&gt;"",HLOOKUP(COUNT($RV74:UL74)+1,$G$4:$EH$9,UM$14,0)*$D74,IF($C74=UM$17,$G$9*$D74,""))</f>
        <v>0</v>
      </c>
      <c r="UN74" s="34">
        <f>IF(UM74&lt;&gt;"",HLOOKUP(COUNT($RV74:UM74)+1,$G$4:$EH$9,UN$14,0)*$D74,IF($C74=UN$17,$G$9*$D74,""))</f>
        <v>0</v>
      </c>
      <c r="UO74" s="34">
        <f>IF(UN74&lt;&gt;"",HLOOKUP(COUNT($RV74:UN74)+1,$G$4:$EH$9,UO$14,0)*$D74,IF($C74=UO$17,$G$9*$D74,""))</f>
        <v>0</v>
      </c>
      <c r="UP74" s="34">
        <f>IF(UO74&lt;&gt;"",HLOOKUP(COUNT($RV74:UO74)+1,$G$4:$EH$9,UP$14,0)*$D74,IF($C74=UP$17,$G$9*$D74,""))</f>
        <v>0</v>
      </c>
      <c r="UQ74" s="34">
        <f>IF(UP74&lt;&gt;"",HLOOKUP(COUNT($RV74:UP74)+1,$G$4:$EH$9,UQ$14,0)*$D74,IF($C74=UQ$17,$G$9*$D74,""))</f>
        <v>0</v>
      </c>
      <c r="UR74" s="34">
        <f>IF(UQ74&lt;&gt;"",HLOOKUP(COUNT($RV74:UQ74)+1,$G$4:$EH$9,UR$14,0)*$D74,IF($C74=UR$17,$G$9*$D74,""))</f>
        <v>0</v>
      </c>
      <c r="US74" s="34">
        <f>IF(UR74&lt;&gt;"",HLOOKUP(COUNT($RV74:UR74)+1,$G$4:$EH$9,US$14,0)*$D74,IF($C74=US$17,$G$9*$D74,""))</f>
        <v>0</v>
      </c>
      <c r="UT74" s="34">
        <f>IF(US74&lt;&gt;"",HLOOKUP(COUNT($RV74:US74)+1,$G$4:$EH$9,UT$14,0)*$D74,IF($C74=UT$17,$G$9*$D74,""))</f>
        <v>0</v>
      </c>
      <c r="UU74" s="34">
        <f>IF(UT74&lt;&gt;"",HLOOKUP(COUNT($RV74:UT74)+1,$G$4:$EH$9,UU$14,0)*$D74,IF($C74=UU$17,$G$9*$D74,""))</f>
        <v>0</v>
      </c>
      <c r="UV74" s="34">
        <f>IF(UU74&lt;&gt;"",HLOOKUP(COUNT($RV74:UU74)+1,$G$4:$EH$9,UV$14,0)*$D74,IF($C74=UV$17,$G$9*$D74,""))</f>
        <v>0</v>
      </c>
      <c r="UW74" s="34">
        <f>IF(UV74&lt;&gt;"",HLOOKUP(COUNT($RV74:UV74)+1,$G$4:$EH$9,UW$14,0)*$D74,IF($C74=UW$17,$G$9*$D74,""))</f>
        <v>0</v>
      </c>
      <c r="UX74" s="34">
        <f>IF(UW74&lt;&gt;"",HLOOKUP(COUNT($RV74:UW74)+1,$G$4:$EH$9,UX$14,0)*$D74,IF($C74=UX$17,$G$9*$D74,""))</f>
        <v>0</v>
      </c>
      <c r="UY74" s="34">
        <f>IF(UX74&lt;&gt;"",HLOOKUP(COUNT($RV74:UX74)+1,$G$4:$EH$9,UY$14,0)*$D74,IF($C74=UY$17,$G$9*$D74,""))</f>
        <v>0</v>
      </c>
      <c r="UZ74" s="34">
        <f>IF(UY74&lt;&gt;"",HLOOKUP(COUNT($RV74:UY74)+1,$G$4:$EH$9,UZ$14,0)*$D74,IF($C74=UZ$17,$G$9*$D74,""))</f>
        <v>0</v>
      </c>
      <c r="VA74" s="34">
        <f>IF(UZ74&lt;&gt;"",HLOOKUP(COUNT($RV74:UZ74)+1,$G$4:$EH$9,VA$14,0)*$D74,IF($C74=VA$17,$G$9*$D74,""))</f>
        <v>0</v>
      </c>
      <c r="VB74" s="34">
        <f>IF(VA74&lt;&gt;"",HLOOKUP(COUNT($RV74:VA74)+1,$G$4:$EH$9,VB$14,0)*$D74,IF($C74=VB$17,$G$9*$D74,""))</f>
        <v>0</v>
      </c>
      <c r="VC74" s="34">
        <f>IF(VB74&lt;&gt;"",HLOOKUP(COUNT($RV74:VB74)+1,$G$4:$EH$9,VC$14,0)*$D74,IF($C74=VC$17,$G$9*$D74,""))</f>
        <v>0</v>
      </c>
      <c r="VD74" s="34">
        <f>IF(VC74&lt;&gt;"",HLOOKUP(COUNT($RV74:VC74)+1,$G$4:$EH$9,VD$14,0)*$D74,IF($C74=VD$17,$G$9*$D74,""))</f>
        <v>0</v>
      </c>
      <c r="VE74" s="34">
        <f>IF(VD74&lt;&gt;"",HLOOKUP(COUNT($RV74:VD74)+1,$G$4:$EH$9,VE$14,0)*$D74,IF($C74=VE$17,$G$9*$D74,""))</f>
        <v>0</v>
      </c>
      <c r="VF74" s="34">
        <f>IF(VE74&lt;&gt;"",HLOOKUP(COUNT($RV74:VE74)+1,$G$4:$EH$9,VF$14,0)*$D74,IF($C74=VF$17,$G$9*$D74,""))</f>
        <v>0</v>
      </c>
      <c r="VG74" s="34">
        <f>IF(VF74&lt;&gt;"",HLOOKUP(COUNT($RV74:VF74)+1,$G$4:$EH$9,VG$14,0)*$D74,IF($C74=VG$17,$G$9*$D74,""))</f>
        <v>0</v>
      </c>
      <c r="VH74" s="34">
        <f>IF(VG74&lt;&gt;"",HLOOKUP(COUNT($RV74:VG74)+1,$G$4:$EH$9,VH$14,0)*$D74,IF($C74=VH$17,$G$9*$D74,""))</f>
        <v>0</v>
      </c>
      <c r="VI74" s="34">
        <f>IF(VH74&lt;&gt;"",HLOOKUP(COUNT($RV74:VH74)+1,$G$4:$EH$9,VI$14,0)*$D74,IF($C74=VI$17,$G$9*$D74,""))</f>
        <v>0</v>
      </c>
      <c r="VJ74" s="34">
        <f>IF(VI74&lt;&gt;"",HLOOKUP(COUNT($RV74:VI74)+1,$G$4:$EH$9,VJ$14,0)*$D74,IF($C74=VJ$17,$G$9*$D74,""))</f>
        <v>0</v>
      </c>
      <c r="VK74" s="34">
        <f>IF(VJ74&lt;&gt;"",HLOOKUP(COUNT($RV74:VJ74)+1,$G$4:$EH$9,VK$14,0)*$D74,IF($C74=VK$17,$G$9*$D74,""))</f>
        <v>0</v>
      </c>
      <c r="VL74" s="34">
        <f>IF(VK74&lt;&gt;"",HLOOKUP(COUNT($RV74:VK74)+1,$G$4:$EH$9,VL$14,0)*$D74,IF($C74=VL$17,$G$9*$D74,""))</f>
        <v>0</v>
      </c>
      <c r="VM74" s="34">
        <f>IF(VL74&lt;&gt;"",HLOOKUP(COUNT($RV74:VL74)+1,$G$4:$EH$9,VM$14,0)*$D74,IF($C74=VM$17,$G$9*$D74,""))</f>
        <v>0</v>
      </c>
      <c r="VN74" s="34">
        <f>IF(VM74&lt;&gt;"",HLOOKUP(COUNT($RV74:VM74)+1,$G$4:$EH$9,VN$14,0)*$D74,IF($C74=VN$17,$G$9*$D74,""))</f>
        <v>0</v>
      </c>
      <c r="VO74" s="34">
        <f>IF(VN74&lt;&gt;"",HLOOKUP(COUNT($RV74:VN74)+1,$G$4:$EH$9,VO$14,0)*$D74,IF($C74=VO$17,$G$9*$D74,""))</f>
        <v>0</v>
      </c>
      <c r="VP74" s="34">
        <f>IF(VO74&lt;&gt;"",HLOOKUP(COUNT($RV74:VO74)+1,$G$4:$EH$9,VP$14,0)*$D74,IF($C74=VP$17,$G$9*$D74,""))</f>
        <v>0</v>
      </c>
      <c r="VQ74" s="34">
        <f>IF(VP74&lt;&gt;"",HLOOKUP(COUNT($RV74:VP74)+1,$G$4:$EH$9,VQ$14,0)*$D74,IF($C74=VQ$17,$G$9*$D74,""))</f>
        <v>0</v>
      </c>
      <c r="VR74" s="34">
        <f>IF(VQ74&lt;&gt;"",HLOOKUP(COUNT($RV74:VQ74)+1,$G$4:$EH$9,VR$14,0)*$D74,IF($C74=VR$17,$G$9*$D74,""))</f>
        <v>0</v>
      </c>
      <c r="VS74" s="34">
        <f>IF(VR74&lt;&gt;"",HLOOKUP(COUNT($RV74:VR74)+1,$G$4:$EH$9,VS$14,0)*$D74,IF($C74=VS$17,$G$9*$D74,""))</f>
        <v>0</v>
      </c>
      <c r="VT74" s="34">
        <f>IF(VS74&lt;&gt;"",HLOOKUP(COUNT($RV74:VS74)+1,$G$4:$EH$9,VT$14,0)*$D74,IF($C74=VT$17,$G$9*$D74,""))</f>
        <v>0</v>
      </c>
      <c r="VU74" s="34">
        <f>IF(VT74&lt;&gt;"",HLOOKUP(COUNT($RV74:VT74)+1,$G$4:$EH$9,VU$14,0)*$D74,IF($C74=VU$17,$G$9*$D74,""))</f>
        <v>0</v>
      </c>
      <c r="VV74" s="34">
        <f>IF(VU74&lt;&gt;"",HLOOKUP(COUNT($RV74:VU74)+1,$G$4:$EH$9,VV$14,0)*$D74,IF($C74=VV$17,$G$9*$D74,""))</f>
        <v>0</v>
      </c>
      <c r="VW74" s="34">
        <f>IF(VV74&lt;&gt;"",HLOOKUP(COUNT($RV74:VV74)+1,$G$4:$EH$9,VW$14,0)*$D74,IF($C74=VW$17,$G$9*$D74,""))</f>
        <v>0</v>
      </c>
      <c r="VX74" s="34">
        <f>IF(VW74&lt;&gt;"",HLOOKUP(COUNT($RV74:VW74)+1,$G$4:$EH$9,VX$14,0)*$D74,IF($C74=VX$17,$G$9*$D74,""))</f>
        <v>0</v>
      </c>
      <c r="VY74" s="34">
        <f>IF(VX74&lt;&gt;"",HLOOKUP(COUNT($RV74:VX74)+1,$G$4:$EH$9,VY$14,0)*$D74,IF($C74=VY$17,$G$9*$D74,""))</f>
        <v>0</v>
      </c>
      <c r="VZ74" s="34">
        <f>IF(VY74&lt;&gt;"",HLOOKUP(COUNT($RV74:VY74)+1,$G$4:$EH$9,VZ$14,0)*$D74,IF($C74=VZ$17,$G$9*$D74,""))</f>
        <v>0</v>
      </c>
      <c r="WA74" s="34">
        <f>IF(VZ74&lt;&gt;"",HLOOKUP(COUNT($RV74:VZ74)+1,$G$4:$EH$9,WA$14,0)*$D74,IF($C74=WA$17,$G$9*$D74,""))</f>
        <v>0</v>
      </c>
      <c r="WB74" s="34">
        <f>IF(WA74&lt;&gt;"",HLOOKUP(COUNT($RV74:WA74)+1,$G$4:$EH$9,WB$14,0)*$D74,IF($C74=WB$17,$G$9*$D74,""))</f>
        <v>0</v>
      </c>
      <c r="WC74" s="34">
        <f>IF(WB74&lt;&gt;"",HLOOKUP(COUNT($RV74:WB74)+1,$G$4:$EH$9,WC$14,0)*$D74,IF($C74=WC$17,$G$9*$D74,""))</f>
        <v>0</v>
      </c>
      <c r="WD74" s="34">
        <f>IF(WC74&lt;&gt;"",HLOOKUP(COUNT($RV74:WC74)+1,$G$4:$EH$9,WD$14,0)*$D74,IF($C74=WD$17,$G$9*$D74,""))</f>
        <v>0</v>
      </c>
      <c r="WE74" s="34">
        <f>IF(WD74&lt;&gt;"",HLOOKUP(COUNT($RV74:WD74)+1,$G$4:$EH$9,WE$14,0)*$D74,IF($C74=WE$17,$G$9*$D74,""))</f>
        <v>0</v>
      </c>
      <c r="WF74" s="34">
        <f>IF(WE74&lt;&gt;"",HLOOKUP(COUNT($RV74:WE74)+1,$G$4:$EH$9,WF$14,0)*$D74,IF($C74=WF$17,$G$9*$D74,""))</f>
        <v>0</v>
      </c>
      <c r="WG74" s="34">
        <f>IF(WF74&lt;&gt;"",HLOOKUP(COUNT($RV74:WF74)+1,$G$4:$EH$9,WG$14,0)*$D74,IF($C74=WG$17,$G$9*$D74,""))</f>
        <v>0</v>
      </c>
      <c r="WH74" s="34">
        <f>IF(WG74&lt;&gt;"",HLOOKUP(COUNT($RV74:WG74)+1,$G$4:$EH$9,WH$14,0)*$D74,IF($C74=WH$17,$G$9*$D74,""))</f>
        <v>0</v>
      </c>
      <c r="WI74" s="34">
        <f>IF(WH74&lt;&gt;"",HLOOKUP(COUNT($RV74:WH74)+1,$G$4:$EH$9,WI$14,0)*$D74,IF($C74=WI$17,$G$9*$D74,""))</f>
        <v>0</v>
      </c>
      <c r="WJ74" s="34">
        <f>IF(WI74&lt;&gt;"",HLOOKUP(COUNT($RV74:WI74)+1,$G$4:$EH$9,WJ$14,0)*$D74,IF($C74=WJ$17,$G$9*$D74,""))</f>
        <v>0</v>
      </c>
      <c r="WK74" s="34">
        <f>IF(WJ74&lt;&gt;"",HLOOKUP(COUNT($RV74:WJ74)+1,$G$4:$EH$9,WK$14,0)*$D74,IF($C74=WK$17,$G$9*$D74,""))</f>
        <v>0</v>
      </c>
      <c r="WL74" s="34">
        <f>IF(WK74&lt;&gt;"",HLOOKUP(COUNT($RV74:WK74)+1,$G$4:$EH$9,WL$14,0)*$D74,IF($C74=WL$17,$G$9*$D74,""))</f>
        <v>0</v>
      </c>
    </row>
    <row r="75" spans="1:610" ht="15" x14ac:dyDescent="0.2">
      <c r="A75" s="25">
        <f t="shared" si="911"/>
        <v>9</v>
      </c>
      <c r="B75" s="1328" t="s">
        <v>83</v>
      </c>
      <c r="C75" s="62">
        <f t="shared" si="908"/>
        <v>57</v>
      </c>
      <c r="D75" s="30">
        <f>VLOOKUP(B75,Premissas!$R$8:$AD$18,(Histograma!A75+1),0)</f>
        <v>5</v>
      </c>
      <c r="G75" s="34" t="str">
        <f>IF(F75&lt;&gt;"",HLOOKUP(COUNT($F75:F75)+1,$G$4:$EH$8,G$14,0)*$D75,IF($C75=G$17,$G$5*$D75,""))</f>
        <v/>
      </c>
      <c r="H75" s="34" t="str">
        <f>IF(G75&lt;&gt;"",HLOOKUP(COUNT($F75:G75)+1,$G$4:$EH$8,H$14,0)*$D75,IF($C75=H$17,$G$5*$D75,""))</f>
        <v/>
      </c>
      <c r="I75" s="34" t="str">
        <f>IF(H75&lt;&gt;"",HLOOKUP(COUNT($F75:H75)+1,$G$4:$EH$8,I$14,0)*$D75,IF($C75=I$17,$G$5*$D75,""))</f>
        <v/>
      </c>
      <c r="J75" s="34" t="str">
        <f>IF(I75&lt;&gt;"",HLOOKUP(COUNT($F75:I75)+1,$G$4:$EH$8,J$14,0)*$D75,IF($C75=J$17,$G$5*$D75,""))</f>
        <v/>
      </c>
      <c r="K75" s="34" t="str">
        <f>IF(J75&lt;&gt;"",HLOOKUP(COUNT($F75:J75)+1,$G$4:$EH$8,K$14,0)*$D75,IF($C75=K$17,$G$5*$D75,""))</f>
        <v/>
      </c>
      <c r="L75" s="34" t="str">
        <f>IF(K75&lt;&gt;"",HLOOKUP(COUNT($F75:K75)+1,$G$4:$EH$8,L$14,0)*$D75,IF($C75=L$17,$G$5*$D75,""))</f>
        <v/>
      </c>
      <c r="M75" s="34" t="str">
        <f>IF(L75&lt;&gt;"",HLOOKUP(COUNT($F75:L75)+1,$G$4:$EH$8,M$14,0)*$D75,IF($C75=M$17,$G$5*$D75,""))</f>
        <v/>
      </c>
      <c r="N75" s="34" t="str">
        <f>IF(M75&lt;&gt;"",HLOOKUP(COUNT($F75:M75)+1,$G$4:$EH$8,N$14,0)*$D75,IF($C75=N$17,$G$5*$D75,""))</f>
        <v/>
      </c>
      <c r="O75" s="34" t="str">
        <f>IF(N75&lt;&gt;"",HLOOKUP(COUNT($F75:N75)+1,$G$4:$EH$8,O$14,0)*$D75,IF($C75=O$17,$G$5*$D75,""))</f>
        <v/>
      </c>
      <c r="P75" s="34" t="str">
        <f>IF(O75&lt;&gt;"",HLOOKUP(COUNT($F75:O75)+1,$G$4:$EH$8,P$14,0)*$D75,IF($C75=P$17,$G$5*$D75,""))</f>
        <v/>
      </c>
      <c r="Q75" s="34" t="str">
        <f>IF(P75&lt;&gt;"",HLOOKUP(COUNT($F75:P75)+1,$G$4:$EH$8,Q$14,0)*$D75,IF($C75=Q$17,$G$5*$D75,""))</f>
        <v/>
      </c>
      <c r="R75" s="34" t="str">
        <f>IF(Q75&lt;&gt;"",HLOOKUP(COUNT($F75:Q75)+1,$G$4:$EH$8,R$14,0)*$D75,IF($C75=R$17,$G$5*$D75,""))</f>
        <v/>
      </c>
      <c r="S75" s="34" t="str">
        <f>IF(R75&lt;&gt;"",HLOOKUP(COUNT($F75:R75)+1,$G$4:$EH$8,S$14,0)*$D75,IF($C75=S$17,$G$5*$D75,""))</f>
        <v/>
      </c>
      <c r="T75" s="34" t="str">
        <f>IF(S75&lt;&gt;"",HLOOKUP(COUNT($F75:S75)+1,$G$4:$EH$8,T$14,0)*$D75,IF($C75=T$17,$G$5*$D75,""))</f>
        <v/>
      </c>
      <c r="U75" s="34" t="str">
        <f>IF(T75&lt;&gt;"",HLOOKUP(COUNT($F75:T75)+1,$G$4:$EH$8,U$14,0)*$D75,IF($C75=U$17,$G$5*$D75,""))</f>
        <v/>
      </c>
      <c r="V75" s="34" t="str">
        <f>IF(U75&lt;&gt;"",HLOOKUP(COUNT($F75:U75)+1,$G$4:$EH$8,V$14,0)*$D75,IF($C75=V$17,$G$5*$D75,""))</f>
        <v/>
      </c>
      <c r="W75" s="34" t="str">
        <f>IF(V75&lt;&gt;"",HLOOKUP(COUNT($F75:V75)+1,$G$4:$EH$8,W$14,0)*$D75,IF($C75=W$17,$G$5*$D75,""))</f>
        <v/>
      </c>
      <c r="X75" s="34" t="str">
        <f>IF(W75&lt;&gt;"",HLOOKUP(COUNT($F75:W75)+1,$G$4:$EH$8,X$14,0)*$D75,IF($C75=X$17,$G$5*$D75,""))</f>
        <v/>
      </c>
      <c r="Y75" s="34" t="str">
        <f>IF(X75&lt;&gt;"",HLOOKUP(COUNT($F75:X75)+1,$G$4:$EH$8,Y$14,0)*$D75,IF($C75=Y$17,$G$5*$D75,""))</f>
        <v/>
      </c>
      <c r="Z75" s="34" t="str">
        <f>IF(Y75&lt;&gt;"",HLOOKUP(COUNT($F75:Y75)+1,$G$4:$EH$8,Z$14,0)*$D75,IF($C75=Z$17,$G$5*$D75,""))</f>
        <v/>
      </c>
      <c r="AA75" s="34" t="str">
        <f>IF(Z75&lt;&gt;"",HLOOKUP(COUNT($F75:Z75)+1,$G$4:$EH$8,AA$14,0)*$D75,IF($C75=AA$17,$G$5*$D75,""))</f>
        <v/>
      </c>
      <c r="AB75" s="34" t="str">
        <f>IF(AA75&lt;&gt;"",HLOOKUP(COUNT($F75:AA75)+1,$G$4:$EH$8,AB$14,0)*$D75,IF($C75=AB$17,$G$5*$D75,""))</f>
        <v/>
      </c>
      <c r="AC75" s="34" t="str">
        <f>IF(AB75&lt;&gt;"",HLOOKUP(COUNT($F75:AB75)+1,$G$4:$EH$8,AC$14,0)*$D75,IF($C75=AC$17,$G$5*$D75,""))</f>
        <v/>
      </c>
      <c r="AD75" s="34" t="str">
        <f>IF(AC75&lt;&gt;"",HLOOKUP(COUNT($F75:AC75)+1,$G$4:$EH$8,AD$14,0)*$D75,IF($C75=AD$17,$G$5*$D75,""))</f>
        <v/>
      </c>
      <c r="AE75" s="34" t="str">
        <f>IF(AD75&lt;&gt;"",HLOOKUP(COUNT($F75:AD75)+1,$G$4:$EH$8,AE$14,0)*$D75,IF($C75=AE$17,$G$5*$D75,""))</f>
        <v/>
      </c>
      <c r="AF75" s="34" t="str">
        <f>IF(AE75&lt;&gt;"",HLOOKUP(COUNT($F75:AE75)+1,$G$4:$EH$8,AF$14,0)*$D75,IF($C75=AF$17,$G$5*$D75,""))</f>
        <v/>
      </c>
      <c r="AG75" s="34" t="str">
        <f>IF(AF75&lt;&gt;"",HLOOKUP(COUNT($F75:AF75)+1,$G$4:$EH$8,AG$14,0)*$D75,IF($C75=AG$17,$G$5*$D75,""))</f>
        <v/>
      </c>
      <c r="AH75" s="34" t="str">
        <f>IF(AG75&lt;&gt;"",HLOOKUP(COUNT($F75:AG75)+1,$G$4:$EH$8,AH$14,0)*$D75,IF($C75=AH$17,$G$5*$D75,""))</f>
        <v/>
      </c>
      <c r="AI75" s="34" t="str">
        <f>IF(AH75&lt;&gt;"",HLOOKUP(COUNT($F75:AH75)+1,$G$4:$EH$8,AI$14,0)*$D75,IF($C75=AI$17,$G$5*$D75,""))</f>
        <v/>
      </c>
      <c r="AJ75" s="34" t="str">
        <f>IF(AI75&lt;&gt;"",HLOOKUP(COUNT($F75:AI75)+1,$G$4:$EH$8,AJ$14,0)*$D75,IF($C75=AJ$17,$G$5*$D75,""))</f>
        <v/>
      </c>
      <c r="AK75" s="34" t="str">
        <f>IF(AJ75&lt;&gt;"",HLOOKUP(COUNT($F75:AJ75)+1,$G$4:$EH$8,AK$14,0)*$D75,IF($C75=AK$17,$G$5*$D75,""))</f>
        <v/>
      </c>
      <c r="AL75" s="34" t="str">
        <f>IF(AK75&lt;&gt;"",HLOOKUP(COUNT($F75:AK75)+1,$G$4:$EH$8,AL$14,0)*$D75,IF($C75=AL$17,$G$5*$D75,""))</f>
        <v/>
      </c>
      <c r="AM75" s="34" t="str">
        <f>IF(AL75&lt;&gt;"",HLOOKUP(COUNT($F75:AL75)+1,$G$4:$EH$8,AM$14,0)*$D75,IF($C75=AM$17,$G$5*$D75,""))</f>
        <v/>
      </c>
      <c r="AN75" s="34" t="str">
        <f>IF(AM75&lt;&gt;"",HLOOKUP(COUNT($F75:AM75)+1,$G$4:$EH$8,AN$14,0)*$D75,IF($C75=AN$17,$G$5*$D75,""))</f>
        <v/>
      </c>
      <c r="AO75" s="34" t="str">
        <f>IF(AN75&lt;&gt;"",HLOOKUP(COUNT($F75:AN75)+1,$G$4:$EH$8,AO$14,0)*$D75,IF($C75=AO$17,$G$5*$D75,""))</f>
        <v/>
      </c>
      <c r="AP75" s="34" t="str">
        <f>IF(AO75&lt;&gt;"",HLOOKUP(COUNT($F75:AO75)+1,$G$4:$EH$8,AP$14,0)*$D75,IF($C75=AP$17,$G$5*$D75,""))</f>
        <v/>
      </c>
      <c r="AQ75" s="34" t="str">
        <f>IF(AP75&lt;&gt;"",HLOOKUP(COUNT($F75:AP75)+1,$G$4:$EH$8,AQ$14,0)*$D75,IF($C75=AQ$17,$G$5*$D75,""))</f>
        <v/>
      </c>
      <c r="AR75" s="34" t="str">
        <f>IF(AQ75&lt;&gt;"",HLOOKUP(COUNT($F75:AQ75)+1,$G$4:$EH$8,AR$14,0)*$D75,IF($C75=AR$17,$G$5*$D75,""))</f>
        <v/>
      </c>
      <c r="AS75" s="34" t="str">
        <f>IF(AR75&lt;&gt;"",HLOOKUP(COUNT($F75:AR75)+1,$G$4:$EH$8,AS$14,0)*$D75,IF($C75=AS$17,$G$5*$D75,""))</f>
        <v/>
      </c>
      <c r="AT75" s="34" t="str">
        <f>IF(AS75&lt;&gt;"",HLOOKUP(COUNT($F75:AS75)+1,$G$4:$EH$8,AT$14,0)*$D75,IF($C75=AT$17,$G$5*$D75,""))</f>
        <v/>
      </c>
      <c r="AU75" s="34" t="str">
        <f>IF(AT75&lt;&gt;"",HLOOKUP(COUNT($F75:AT75)+1,$G$4:$EH$8,AU$14,0)*$D75,IF($C75=AU$17,$G$5*$D75,""))</f>
        <v/>
      </c>
      <c r="AV75" s="34" t="str">
        <f>IF(AU75&lt;&gt;"",HLOOKUP(COUNT($F75:AU75)+1,$G$4:$EH$8,AV$14,0)*$D75,IF($C75=AV$17,$G$5*$D75,""))</f>
        <v/>
      </c>
      <c r="AW75" s="34" t="str">
        <f>IF(AV75&lt;&gt;"",HLOOKUP(COUNT($F75:AV75)+1,$G$4:$EH$8,AW$14,0)*$D75,IF($C75=AW$17,$G$5*$D75,""))</f>
        <v/>
      </c>
      <c r="AX75" s="34" t="str">
        <f>IF(AW75&lt;&gt;"",HLOOKUP(COUNT($F75:AW75)+1,$G$4:$EH$8,AX$14,0)*$D75,IF($C75=AX$17,$G$5*$D75,""))</f>
        <v/>
      </c>
      <c r="AY75" s="34" t="str">
        <f>IF(AX75&lt;&gt;"",HLOOKUP(COUNT($F75:AX75)+1,$G$4:$EH$8,AY$14,0)*$D75,IF($C75=AY$17,$G$5*$D75,""))</f>
        <v/>
      </c>
      <c r="AZ75" s="34" t="str">
        <f>IF(AY75&lt;&gt;"",HLOOKUP(COUNT($F75:AY75)+1,$G$4:$EH$8,AZ$14,0)*$D75,IF($C75=AZ$17,$G$5*$D75,""))</f>
        <v/>
      </c>
      <c r="BA75" s="34" t="str">
        <f>IF(AZ75&lt;&gt;"",HLOOKUP(COUNT($F75:AZ75)+1,$G$4:$EH$8,BA$14,0)*$D75,IF($C75=BA$17,$G$5*$D75,""))</f>
        <v/>
      </c>
      <c r="BB75" s="34" t="str">
        <f>IF(BA75&lt;&gt;"",HLOOKUP(COUNT($F75:BA75)+1,$G$4:$EH$8,BB$14,0)*$D75,IF($C75=BB$17,$G$5*$D75,""))</f>
        <v/>
      </c>
      <c r="BC75" s="34" t="str">
        <f>IF(BB75&lt;&gt;"",HLOOKUP(COUNT($F75:BB75)+1,$G$4:$EH$8,BC$14,0)*$D75,IF($C75=BC$17,$G$5*$D75,""))</f>
        <v/>
      </c>
      <c r="BD75" s="34" t="str">
        <f>IF(BC75&lt;&gt;"",HLOOKUP(COUNT($F75:BC75)+1,$G$4:$EH$8,BD$14,0)*$D75,IF($C75=BD$17,$G$5*$D75,""))</f>
        <v/>
      </c>
      <c r="BE75" s="34" t="str">
        <f>IF(BD75&lt;&gt;"",HLOOKUP(COUNT($F75:BD75)+1,$G$4:$EH$8,BE$14,0)*$D75,IF($C75=BE$17,$G$5*$D75,""))</f>
        <v/>
      </c>
      <c r="BF75" s="34" t="str">
        <f>IF(BE75&lt;&gt;"",HLOOKUP(COUNT($F75:BE75)+1,$G$4:$EH$8,BF$14,0)*$D75,IF($C75=BF$17,$G$5*$D75,""))</f>
        <v/>
      </c>
      <c r="BG75" s="34" t="str">
        <f>IF(BF75&lt;&gt;"",HLOOKUP(COUNT($F75:BF75)+1,$G$4:$EH$8,BG$14,0)*$D75,IF($C75=BG$17,$G$5*$D75,""))</f>
        <v/>
      </c>
      <c r="BH75" s="34" t="str">
        <f>IF(BG75&lt;&gt;"",HLOOKUP(COUNT($F75:BG75)+1,$G$4:$EH$8,BH$14,0)*$D75,IF($C75=BH$17,$G$5*$D75,""))</f>
        <v/>
      </c>
      <c r="BI75" s="34" t="str">
        <f>IF(BH75&lt;&gt;"",HLOOKUP(COUNT($F75:BH75)+1,$G$4:$EH$8,BI$14,0)*$D75,IF($C75=BI$17,$G$5*$D75,""))</f>
        <v/>
      </c>
      <c r="BJ75" s="34" t="str">
        <f>IF(BI75&lt;&gt;"",HLOOKUP(COUNT($F75:BI75)+1,$G$4:$EH$8,BJ$14,0)*$D75,IF($C75=BJ$17,$G$5*$D75,""))</f>
        <v/>
      </c>
      <c r="BK75" s="34">
        <f>IF(BJ75&lt;&gt;"",HLOOKUP(COUNT($F75:BJ75)+1,$G$4:$EH$8,BK$14,0)*$D75,IF($C75=BK$17,$G$5*$D75,""))</f>
        <v>0</v>
      </c>
      <c r="BL75" s="34">
        <f>IF(BK75&lt;&gt;"",HLOOKUP(COUNT($F75:BK75)+1,$G$4:$EH$8,BL$14,0)*$D75,IF($C75=BL$17,$G$5*$D75,""))</f>
        <v>0</v>
      </c>
      <c r="BM75" s="34" t="e">
        <f>IF(BL75&lt;&gt;"",HLOOKUP(COUNT($F75:BL75)+1,$G$4:$EH$8,BM$14,0)*$D75,IF($C75=BM$17,$G$5*$D75,""))</f>
        <v>#VALUE!</v>
      </c>
      <c r="BN75" s="34" t="e">
        <f>IF(BM75&lt;&gt;"",HLOOKUP(COUNT($F75:BM75)+1,$G$4:$EH$8,BN$14,0)*$D75,IF($C75=BN$17,$G$5*$D75,""))</f>
        <v>#VALUE!</v>
      </c>
      <c r="BO75" s="34" t="e">
        <f>IF(BN75&lt;&gt;"",HLOOKUP(COUNT($F75:BN75)+1,$G$4:$EH$8,BO$14,0)*$D75,IF($C75=BO$17,$G$5*$D75,""))</f>
        <v>#VALUE!</v>
      </c>
      <c r="BP75" s="34" t="e">
        <f>IF(BO75&lt;&gt;"",HLOOKUP(COUNT($F75:BO75)+1,$G$4:$EH$8,BP$14,0)*$D75,IF($C75=BP$17,$G$5*$D75,""))</f>
        <v>#VALUE!</v>
      </c>
      <c r="BQ75" s="34" t="e">
        <f>IF(BP75&lt;&gt;"",HLOOKUP(COUNT($F75:BP75)+1,$G$4:$EH$8,BQ$14,0)*$D75,IF($C75=BQ$17,$G$5*$D75,""))</f>
        <v>#VALUE!</v>
      </c>
      <c r="BR75" s="34" t="e">
        <f>IF(BQ75&lt;&gt;"",HLOOKUP(COUNT($F75:BQ75)+1,$G$4:$EH$8,BR$14,0)*$D75,IF($C75=BR$17,$G$5*$D75,""))</f>
        <v>#VALUE!</v>
      </c>
      <c r="BS75" s="34" t="e">
        <f>IF(BR75&lt;&gt;"",HLOOKUP(COUNT($F75:BR75)+1,$G$4:$EH$8,BS$14,0)*$D75,IF($C75=BS$17,$G$5*$D75,""))</f>
        <v>#VALUE!</v>
      </c>
      <c r="BT75" s="34" t="e">
        <f>IF(BS75&lt;&gt;"",HLOOKUP(COUNT($F75:BS75)+1,$G$4:$EH$8,BT$14,0)*$D75,IF($C75=BT$17,$G$5*$D75,""))</f>
        <v>#VALUE!</v>
      </c>
      <c r="BU75" s="34" t="e">
        <f>IF(BT75&lt;&gt;"",HLOOKUP(COUNT($F75:BT75)+1,$G$4:$EH$8,BU$14,0)*$D75,IF($C75=BU$17,$G$5*$D75,""))</f>
        <v>#VALUE!</v>
      </c>
      <c r="BV75" s="34" t="e">
        <f>IF(BU75&lt;&gt;"",HLOOKUP(COUNT($F75:BU75)+1,$G$4:$EH$8,BV$14,0)*$D75,IF($C75=BV$17,$G$5*$D75,""))</f>
        <v>#VALUE!</v>
      </c>
      <c r="BW75" s="34" t="e">
        <f>IF(BV75&lt;&gt;"",HLOOKUP(COUNT($F75:BV75)+1,$G$4:$EH$8,BW$14,0)*$D75,IF($C75=BW$17,$G$5*$D75,""))</f>
        <v>#VALUE!</v>
      </c>
      <c r="BX75" s="34" t="e">
        <f>IF(BW75&lt;&gt;"",HLOOKUP(COUNT($F75:BW75)+1,$G$4:$EH$8,BX$14,0)*$D75,IF($C75=BX$17,$G$5*$D75,""))</f>
        <v>#VALUE!</v>
      </c>
      <c r="BY75" s="34" t="e">
        <f>IF(BX75&lt;&gt;"",HLOOKUP(COUNT($F75:BX75)+1,$G$4:$EH$8,BY$14,0)*$D75,IF($C75=BY$17,$G$5*$D75,""))</f>
        <v>#VALUE!</v>
      </c>
      <c r="BZ75" s="34" t="e">
        <f>IF(BY75&lt;&gt;"",HLOOKUP(COUNT($F75:BY75)+1,$G$4:$EH$8,BZ$14,0)*$D75,IF($C75=BZ$17,$G$5*$D75,""))</f>
        <v>#VALUE!</v>
      </c>
      <c r="CA75" s="34" t="e">
        <f>IF(BZ75&lt;&gt;"",HLOOKUP(COUNT($F75:BZ75)+1,$G$4:$EH$8,CA$14,0)*$D75,IF($C75=CA$17,$G$5*$D75,""))</f>
        <v>#VALUE!</v>
      </c>
      <c r="CB75" s="34" t="e">
        <f>IF(CA75&lt;&gt;"",HLOOKUP(COUNT($F75:CA75)+1,$G$4:$EH$8,CB$14,0)*$D75,IF($C75=CB$17,$G$5*$D75,""))</f>
        <v>#VALUE!</v>
      </c>
      <c r="CC75" s="34" t="e">
        <f>IF(CB75&lt;&gt;"",HLOOKUP(COUNT($F75:CB75)+1,$G$4:$EH$8,CC$14,0)*$D75,IF($C75=CC$17,$G$5*$D75,""))</f>
        <v>#VALUE!</v>
      </c>
      <c r="CD75" s="34" t="e">
        <f>IF(CC75&lt;&gt;"",HLOOKUP(COUNT($F75:CC75)+1,$G$4:$EH$8,CD$14,0)*$D75,IF($C75=CD$17,$G$5*$D75,""))</f>
        <v>#VALUE!</v>
      </c>
      <c r="CE75" s="34" t="e">
        <f>IF(CD75&lt;&gt;"",HLOOKUP(COUNT($F75:CD75)+1,$G$4:$EH$8,CE$14,0)*$D75,IF($C75=CE$17,$G$5*$D75,""))</f>
        <v>#VALUE!</v>
      </c>
      <c r="CF75" s="34" t="e">
        <f>IF(CE75&lt;&gt;"",HLOOKUP(COUNT($F75:CE75)+1,$G$4:$EH$8,CF$14,0)*$D75,IF($C75=CF$17,$G$5*$D75,""))</f>
        <v>#VALUE!</v>
      </c>
      <c r="CG75" s="34" t="e">
        <f>IF(CF75&lt;&gt;"",HLOOKUP(COUNT($F75:CF75)+1,$G$4:$EH$8,CG$14,0)*$D75,IF($C75=CG$17,$G$5*$D75,""))</f>
        <v>#VALUE!</v>
      </c>
      <c r="CH75" s="34" t="e">
        <f>IF(CG75&lt;&gt;"",HLOOKUP(COUNT($F75:CG75)+1,$G$4:$EH$8,CH$14,0)*$D75,IF($C75=CH$17,$G$5*$D75,""))</f>
        <v>#VALUE!</v>
      </c>
      <c r="CI75" s="34" t="e">
        <f>IF(CH75&lt;&gt;"",HLOOKUP(COUNT($F75:CH75)+1,$G$4:$EH$8,CI$14,0)*$D75,IF($C75=CI$17,$G$5*$D75,""))</f>
        <v>#VALUE!</v>
      </c>
      <c r="CJ75" s="34" t="e">
        <f>IF(CI75&lt;&gt;"",HLOOKUP(COUNT($F75:CI75)+1,$G$4:$EH$8,CJ$14,0)*$D75,IF($C75=CJ$17,$G$5*$D75,""))</f>
        <v>#VALUE!</v>
      </c>
      <c r="CK75" s="34" t="e">
        <f>IF(CJ75&lt;&gt;"",HLOOKUP(COUNT($F75:CJ75)+1,$G$4:$EH$8,CK$14,0)*$D75,IF($C75=CK$17,$G$5*$D75,""))</f>
        <v>#VALUE!</v>
      </c>
      <c r="CL75" s="34" t="e">
        <f>IF(CK75&lt;&gt;"",HLOOKUP(COUNT($F75:CK75)+1,$G$4:$EH$8,CL$14,0)*$D75,IF($C75=CL$17,$G$5*$D75,""))</f>
        <v>#VALUE!</v>
      </c>
      <c r="CM75" s="34" t="e">
        <f>IF(CL75&lt;&gt;"",HLOOKUP(COUNT($F75:CL75)+1,$G$4:$EH$8,CM$14,0)*$D75,IF($C75=CM$17,$G$5*$D75,""))</f>
        <v>#VALUE!</v>
      </c>
      <c r="CN75" s="34" t="e">
        <f>IF(CM75&lt;&gt;"",HLOOKUP(COUNT($F75:CM75)+1,$G$4:$EH$8,CN$14,0)*$D75,IF($C75=CN$17,$G$5*$D75,""))</f>
        <v>#VALUE!</v>
      </c>
      <c r="CO75" s="34" t="e">
        <f>IF(CN75&lt;&gt;"",HLOOKUP(COUNT($F75:CN75)+1,$G$4:$EH$8,CO$14,0)*$D75,IF($C75=CO$17,$G$5*$D75,""))</f>
        <v>#VALUE!</v>
      </c>
      <c r="CP75" s="34" t="e">
        <f>IF(CO75&lt;&gt;"",HLOOKUP(COUNT($F75:CO75)+1,$G$4:$EH$8,CP$14,0)*$D75,IF($C75=CP$17,$G$5*$D75,""))</f>
        <v>#VALUE!</v>
      </c>
      <c r="CQ75" s="34" t="e">
        <f>IF(CP75&lt;&gt;"",HLOOKUP(COUNT($F75:CP75)+1,$G$4:$EH$8,CQ$14,0)*$D75,IF($C75=CQ$17,$G$5*$D75,""))</f>
        <v>#VALUE!</v>
      </c>
      <c r="CR75" s="34" t="e">
        <f>IF(CQ75&lt;&gt;"",HLOOKUP(COUNT($F75:CQ75)+1,$G$4:$EH$8,CR$14,0)*$D75,IF($C75=CR$17,$G$5*$D75,""))</f>
        <v>#VALUE!</v>
      </c>
      <c r="CS75" s="34" t="e">
        <f>IF(CR75&lt;&gt;"",HLOOKUP(COUNT($F75:CR75)+1,$G$4:$EH$8,CS$14,0)*$D75,IF($C75=CS$17,$G$5*$D75,""))</f>
        <v>#VALUE!</v>
      </c>
      <c r="CT75" s="34" t="e">
        <f>IF(CS75&lt;&gt;"",HLOOKUP(COUNT($F75:CS75)+1,$G$4:$EH$8,CT$14,0)*$D75,IF($C75=CT$17,$G$5*$D75,""))</f>
        <v>#VALUE!</v>
      </c>
      <c r="CU75" s="34" t="e">
        <f>IF(CT75&lt;&gt;"",HLOOKUP(COUNT($F75:CT75)+1,$G$4:$EH$8,CU$14,0)*$D75,IF($C75=CU$17,$G$5*$D75,""))</f>
        <v>#VALUE!</v>
      </c>
      <c r="CV75" s="34" t="e">
        <f>IF(CU75&lt;&gt;"",HLOOKUP(COUNT($F75:CU75)+1,$G$4:$EH$8,CV$14,0)*$D75,IF($C75=CV$17,$G$5*$D75,""))</f>
        <v>#VALUE!</v>
      </c>
      <c r="CW75" s="34" t="e">
        <f>IF(CV75&lt;&gt;"",HLOOKUP(COUNT($F75:CV75)+1,$G$4:$EH$8,CW$14,0)*$D75,IF($C75=CW$17,$G$5*$D75,""))</f>
        <v>#VALUE!</v>
      </c>
      <c r="CX75" s="34" t="e">
        <f>IF(CW75&lt;&gt;"",HLOOKUP(COUNT($F75:CW75)+1,$G$4:$EH$8,CX$14,0)*$D75,IF($C75=CX$17,$G$5*$D75,""))</f>
        <v>#VALUE!</v>
      </c>
      <c r="CY75" s="34" t="e">
        <f>IF(CX75&lt;&gt;"",HLOOKUP(COUNT($F75:CX75)+1,$G$4:$EH$8,CY$14,0)*$D75,IF($C75=CY$17,$G$5*$D75,""))</f>
        <v>#VALUE!</v>
      </c>
      <c r="CZ75" s="34" t="e">
        <f>IF(CY75&lt;&gt;"",HLOOKUP(COUNT($F75:CY75)+1,$G$4:$EH$8,CZ$14,0)*$D75,IF($C75=CZ$17,$G$5*$D75,""))</f>
        <v>#VALUE!</v>
      </c>
      <c r="DA75" s="34" t="e">
        <f>IF(CZ75&lt;&gt;"",HLOOKUP(COUNT($F75:CZ75)+1,$G$4:$EH$8,DA$14,0)*$D75,IF($C75=DA$17,$G$5*$D75,""))</f>
        <v>#VALUE!</v>
      </c>
      <c r="DB75" s="34" t="e">
        <f>IF(DA75&lt;&gt;"",HLOOKUP(COUNT($F75:DA75)+1,$G$4:$EH$8,DB$14,0)*$D75,IF($C75=DB$17,$G$5*$D75,""))</f>
        <v>#VALUE!</v>
      </c>
      <c r="DC75" s="34" t="e">
        <f>IF(DB75&lt;&gt;"",HLOOKUP(COUNT($F75:DB75)+1,$G$4:$EH$8,DC$14,0)*$D75,IF($C75=DC$17,$G$5*$D75,""))</f>
        <v>#VALUE!</v>
      </c>
      <c r="DD75" s="34" t="e">
        <f>IF(DC75&lt;&gt;"",HLOOKUP(COUNT($F75:DC75)+1,$G$4:$EH$8,DD$14,0)*$D75,IF($C75=DD$17,$G$5*$D75,""))</f>
        <v>#VALUE!</v>
      </c>
      <c r="DE75" s="34" t="e">
        <f>IF(DD75&lt;&gt;"",HLOOKUP(COUNT($F75:DD75)+1,$G$4:$EH$8,DE$14,0)*$D75,IF($C75=DE$17,$G$5*$D75,""))</f>
        <v>#VALUE!</v>
      </c>
      <c r="DF75" s="34" t="e">
        <f>IF(DE75&lt;&gt;"",HLOOKUP(COUNT($F75:DE75)+1,$G$4:$EH$8,DF$14,0)*$D75,IF($C75=DF$17,$G$5*$D75,""))</f>
        <v>#VALUE!</v>
      </c>
      <c r="DG75" s="34" t="e">
        <f>IF(DF75&lt;&gt;"",HLOOKUP(COUNT($F75:DF75)+1,$G$4:$EH$8,DG$14,0)*$D75,IF($C75=DG$17,$G$5*$D75,""))</f>
        <v>#VALUE!</v>
      </c>
      <c r="DH75" s="34" t="e">
        <f>IF(DG75&lt;&gt;"",HLOOKUP(COUNT($F75:DG75)+1,$G$4:$EH$8,DH$14,0)*$D75,IF($C75=DH$17,$G$5*$D75,""))</f>
        <v>#VALUE!</v>
      </c>
      <c r="DI75" s="34" t="e">
        <f>IF(DH75&lt;&gt;"",HLOOKUP(COUNT($F75:DH75)+1,$G$4:$EH$8,DI$14,0)*$D75,IF($C75=DI$17,$G$5*$D75,""))</f>
        <v>#VALUE!</v>
      </c>
      <c r="DJ75" s="34" t="e">
        <f>IF(DI75&lt;&gt;"",HLOOKUP(COUNT($F75:DI75)+1,$G$4:$EH$8,DJ$14,0)*$D75,IF($C75=DJ$17,$G$5*$D75,""))</f>
        <v>#VALUE!</v>
      </c>
      <c r="DK75" s="34" t="e">
        <f>IF(DJ75&lt;&gt;"",HLOOKUP(COUNT($F75:DJ75)+1,$G$4:$EH$8,DK$14,0)*$D75,IF($C75=DK$17,$G$5*$D75,""))</f>
        <v>#VALUE!</v>
      </c>
      <c r="DL75" s="34" t="e">
        <f>IF(DK75&lt;&gt;"",HLOOKUP(COUNT($F75:DK75)+1,$G$4:$EH$8,DL$14,0)*$D75,IF($C75=DL$17,$G$5*$D75,""))</f>
        <v>#VALUE!</v>
      </c>
      <c r="DM75" s="34" t="e">
        <f>IF(DL75&lt;&gt;"",HLOOKUP(COUNT($F75:DL75)+1,$G$4:$EH$8,DM$14,0)*$D75,IF($C75=DM$17,$G$5*$D75,""))</f>
        <v>#VALUE!</v>
      </c>
      <c r="DN75" s="34" t="e">
        <f>IF(DM75&lt;&gt;"",HLOOKUP(COUNT($F75:DM75)+1,$G$4:$EH$8,DN$14,0)*$D75,IF($C75=DN$17,$G$5*$D75,""))</f>
        <v>#VALUE!</v>
      </c>
      <c r="DO75" s="34" t="e">
        <f>IF(DN75&lt;&gt;"",HLOOKUP(COUNT($F75:DN75)+1,$G$4:$EH$8,DO$14,0)*$D75,IF($C75=DO$17,$G$5*$D75,""))</f>
        <v>#VALUE!</v>
      </c>
      <c r="DP75" s="34" t="e">
        <f>IF(DO75&lt;&gt;"",HLOOKUP(COUNT($F75:DO75)+1,$G$4:$EH$8,DP$14,0)*$D75,IF($C75=DP$17,$G$5*$D75,""))</f>
        <v>#VALUE!</v>
      </c>
      <c r="DQ75" s="34" t="e">
        <f>IF(DP75&lt;&gt;"",HLOOKUP(COUNT($F75:DP75)+1,$G$4:$EH$8,DQ$14,0)*$D75,IF($C75=DQ$17,$G$5*$D75,""))</f>
        <v>#VALUE!</v>
      </c>
      <c r="DR75" s="34" t="e">
        <f>IF(DQ75&lt;&gt;"",HLOOKUP(COUNT($F75:DQ75)+1,$G$4:$EH$8,DR$14,0)*$D75,IF($C75=DR$17,$G$5*$D75,""))</f>
        <v>#VALUE!</v>
      </c>
      <c r="DS75" s="34" t="e">
        <f>IF(DR75&lt;&gt;"",HLOOKUP(COUNT($F75:DR75)+1,$G$4:$EH$8,DS$14,0)*$D75,IF($C75=DS$17,$G$5*$D75,""))</f>
        <v>#VALUE!</v>
      </c>
      <c r="DT75" s="34" t="e">
        <f>IF(DS75&lt;&gt;"",HLOOKUP(COUNT($F75:DS75)+1,$G$4:$EH$8,DT$14,0)*$D75,IF($C75=DT$17,$G$5*$D75,""))</f>
        <v>#VALUE!</v>
      </c>
      <c r="DU75" s="34" t="e">
        <f>IF(DT75&lt;&gt;"",HLOOKUP(COUNT($F75:DT75)+1,$G$4:$EH$8,DU$14,0)*$D75,IF($C75=DU$17,$G$5*$D75,""))</f>
        <v>#VALUE!</v>
      </c>
      <c r="DV75" s="34" t="e">
        <f>IF(DU75&lt;&gt;"",HLOOKUP(COUNT($F75:DU75)+1,$G$4:$EH$8,DV$14,0)*$D75,IF($C75=DV$17,$G$5*$D75,""))</f>
        <v>#VALUE!</v>
      </c>
      <c r="DX75" s="34" t="str">
        <f>IF(DW75&lt;&gt;"",HLOOKUP(COUNT($DW75:DW75)+1,$G$4:$CX$8,DX$14,0)*$D75,IF($C75=DX$17,$G$6*$D75,""))</f>
        <v/>
      </c>
      <c r="DY75" s="34" t="str">
        <f>IF(DX75&lt;&gt;"",HLOOKUP(COUNT($DW75:DX75)+1,$G$4:$CX$8,DY$14,0)*$D75,IF($C75=DY$17,$G$6*$D75,""))</f>
        <v/>
      </c>
      <c r="DZ75" s="34" t="str">
        <f>IF(DY75&lt;&gt;"",HLOOKUP(COUNT($DW75:DY75)+1,$G$4:$CX$8,DZ$14,0)*$D75,IF($C75=DZ$17,$G$6*$D75,""))</f>
        <v/>
      </c>
      <c r="EA75" s="34" t="str">
        <f>IF(DZ75&lt;&gt;"",HLOOKUP(COUNT($DW75:DZ75)+1,$G$4:$CX$8,EA$14,0)*$D75,IF($C75=EA$17,$G$6*$D75,""))</f>
        <v/>
      </c>
      <c r="EB75" s="34" t="str">
        <f>IF(EA75&lt;&gt;"",HLOOKUP(COUNT($DW75:EA75)+1,$G$4:$CX$8,EB$14,0)*$D75,IF($C75=EB$17,$G$6*$D75,""))</f>
        <v/>
      </c>
      <c r="EC75" s="34" t="str">
        <f>IF(EB75&lt;&gt;"",HLOOKUP(COUNT($DW75:EB75)+1,$G$4:$CX$8,EC$14,0)*$D75,IF($C75=EC$17,$G$6*$D75,""))</f>
        <v/>
      </c>
      <c r="ED75" s="34" t="str">
        <f>IF(EC75&lt;&gt;"",HLOOKUP(COUNT($DW75:EC75)+1,$G$4:$CX$8,ED$14,0)*$D75,IF($C75=ED$17,$G$6*$D75,""))</f>
        <v/>
      </c>
      <c r="EE75" s="34" t="str">
        <f>IF(ED75&lt;&gt;"",HLOOKUP(COUNT($DW75:ED75)+1,$G$4:$CX$8,EE$14,0)*$D75,IF($C75=EE$17,$G$6*$D75,""))</f>
        <v/>
      </c>
      <c r="EF75" s="34" t="str">
        <f>IF(EE75&lt;&gt;"",HLOOKUP(COUNT($DW75:EE75)+1,$G$4:$CX$8,EF$14,0)*$D75,IF($C75=EF$17,$G$6*$D75,""))</f>
        <v/>
      </c>
      <c r="EG75" s="34" t="str">
        <f>IF(EF75&lt;&gt;"",HLOOKUP(COUNT($DW75:EF75)+1,$G$4:$CX$8,EG$14,0)*$D75,IF($C75=EG$17,$G$6*$D75,""))</f>
        <v/>
      </c>
      <c r="EH75" s="34" t="str">
        <f>IF(EG75&lt;&gt;"",HLOOKUP(COUNT($DW75:EG75)+1,$G$4:$CX$8,EH$14,0)*$D75,IF($C75=EH$17,$G$6*$D75,""))</f>
        <v/>
      </c>
      <c r="EI75" s="34" t="str">
        <f>IF(EH75&lt;&gt;"",HLOOKUP(COUNT($DW75:EH75)+1,$G$4:$CX$8,EI$14,0)*$D75,IF($C75=EI$17,$G$6*$D75,""))</f>
        <v/>
      </c>
      <c r="EJ75" s="34" t="str">
        <f>IF(EI75&lt;&gt;"",HLOOKUP(COUNT($DW75:EI75)+1,$G$4:$CX$8,EJ$14,0)*$D75,IF($C75=EJ$17,$G$6*$D75,""))</f>
        <v/>
      </c>
      <c r="EK75" s="34" t="str">
        <f>IF(EJ75&lt;&gt;"",HLOOKUP(COUNT($DW75:EJ75)+1,$G$4:$CX$8,EK$14,0)*$D75,IF($C75=EK$17,$G$6*$D75,""))</f>
        <v/>
      </c>
      <c r="EL75" s="34" t="str">
        <f>IF(EK75&lt;&gt;"",HLOOKUP(COUNT($DW75:EK75)+1,$G$4:$CX$8,EL$14,0)*$D75,IF($C75=EL$17,$G$6*$D75,""))</f>
        <v/>
      </c>
      <c r="EM75" s="34" t="str">
        <f>IF(EL75&lt;&gt;"",HLOOKUP(COUNT($DW75:EL75)+1,$G$4:$CX$8,EM$14,0)*$D75,IF($C75=EM$17,$G$6*$D75,""))</f>
        <v/>
      </c>
      <c r="EN75" s="34" t="str">
        <f>IF(EM75&lt;&gt;"",HLOOKUP(COUNT($DW75:EM75)+1,$G$4:$CX$8,EN$14,0)*$D75,IF($C75=EN$17,$G$6*$D75,""))</f>
        <v/>
      </c>
      <c r="EO75" s="34" t="str">
        <f>IF(EN75&lt;&gt;"",HLOOKUP(COUNT($DW75:EN75)+1,$G$4:$CX$8,EO$14,0)*$D75,IF($C75=EO$17,$G$6*$D75,""))</f>
        <v/>
      </c>
      <c r="EP75" s="34" t="str">
        <f>IF(EO75&lt;&gt;"",HLOOKUP(COUNT($DW75:EO75)+1,$G$4:$CX$8,EP$14,0)*$D75,IF($C75=EP$17,$G$6*$D75,""))</f>
        <v/>
      </c>
      <c r="EQ75" s="34" t="str">
        <f>IF(EP75&lt;&gt;"",HLOOKUP(COUNT($DW75:EP75)+1,$G$4:$CX$8,EQ$14,0)*$D75,IF($C75=EQ$17,$G$6*$D75,""))</f>
        <v/>
      </c>
      <c r="ER75" s="34" t="str">
        <f>IF(EQ75&lt;&gt;"",HLOOKUP(COUNT($DW75:EQ75)+1,$G$4:$CX$8,ER$14,0)*$D75,IF($C75=ER$17,$G$6*$D75,""))</f>
        <v/>
      </c>
      <c r="ES75" s="34" t="str">
        <f>IF(ER75&lt;&gt;"",HLOOKUP(COUNT($DW75:ER75)+1,$G$4:$CX$8,ES$14,0)*$D75,IF($C75=ES$17,$G$6*$D75,""))</f>
        <v/>
      </c>
      <c r="ET75" s="34" t="str">
        <f>IF(ES75&lt;&gt;"",HLOOKUP(COUNT($DW75:ES75)+1,$G$4:$CX$8,ET$14,0)*$D75,IF($C75=ET$17,$G$6*$D75,""))</f>
        <v/>
      </c>
      <c r="EU75" s="34" t="str">
        <f>IF(ET75&lt;&gt;"",HLOOKUP(COUNT($DW75:ET75)+1,$G$4:$CX$8,EU$14,0)*$D75,IF($C75=EU$17,$G$6*$D75,""))</f>
        <v/>
      </c>
      <c r="EV75" s="34" t="str">
        <f>IF(EU75&lt;&gt;"",HLOOKUP(COUNT($DW75:EU75)+1,$G$4:$CX$8,EV$14,0)*$D75,IF($C75=EV$17,$G$6*$D75,""))</f>
        <v/>
      </c>
      <c r="EW75" s="34" t="str">
        <f>IF(EV75&lt;&gt;"",HLOOKUP(COUNT($DW75:EV75)+1,$G$4:$CX$8,EW$14,0)*$D75,IF($C75=EW$17,$G$6*$D75,""))</f>
        <v/>
      </c>
      <c r="EX75" s="34" t="str">
        <f>IF(EW75&lt;&gt;"",HLOOKUP(COUNT($DW75:EW75)+1,$G$4:$CX$8,EX$14,0)*$D75,IF($C75=EX$17,$G$6*$D75,""))</f>
        <v/>
      </c>
      <c r="EY75" s="34" t="str">
        <f>IF(EX75&lt;&gt;"",HLOOKUP(COUNT($DW75:EX75)+1,$G$4:$CX$8,EY$14,0)*$D75,IF($C75=EY$17,$G$6*$D75,""))</f>
        <v/>
      </c>
      <c r="EZ75" s="34" t="str">
        <f>IF(EY75&lt;&gt;"",HLOOKUP(COUNT($DW75:EY75)+1,$G$4:$CX$8,EZ$14,0)*$D75,IF($C75=EZ$17,$G$6*$D75,""))</f>
        <v/>
      </c>
      <c r="FA75" s="34" t="str">
        <f>IF(EZ75&lt;&gt;"",HLOOKUP(COUNT($DW75:EZ75)+1,$G$4:$CX$8,FA$14,0)*$D75,IF($C75=FA$17,$G$6*$D75,""))</f>
        <v/>
      </c>
      <c r="FB75" s="34" t="str">
        <f>IF(FA75&lt;&gt;"",HLOOKUP(COUNT($DW75:FA75)+1,$G$4:$CX$8,FB$14,0)*$D75,IF($C75=FB$17,$G$6*$D75,""))</f>
        <v/>
      </c>
      <c r="FC75" s="34" t="str">
        <f>IF(FB75&lt;&gt;"",HLOOKUP(COUNT($DW75:FB75)+1,$G$4:$CX$8,FC$14,0)*$D75,IF($C75=FC$17,$G$6*$D75,""))</f>
        <v/>
      </c>
      <c r="FD75" s="34" t="str">
        <f>IF(FC75&lt;&gt;"",HLOOKUP(COUNT($DW75:FC75)+1,$G$4:$CX$8,FD$14,0)*$D75,IF($C75=FD$17,$G$6*$D75,""))</f>
        <v/>
      </c>
      <c r="FE75" s="34" t="str">
        <f>IF(FD75&lt;&gt;"",HLOOKUP(COUNT($DW75:FD75)+1,$G$4:$CX$8,FE$14,0)*$D75,IF($C75=FE$17,$G$6*$D75,""))</f>
        <v/>
      </c>
      <c r="FF75" s="34" t="str">
        <f>IF(FE75&lt;&gt;"",HLOOKUP(COUNT($DW75:FE75)+1,$G$4:$CX$8,FF$14,0)*$D75,IF($C75=FF$17,$G$6*$D75,""))</f>
        <v/>
      </c>
      <c r="FG75" s="34" t="str">
        <f>IF(FF75&lt;&gt;"",HLOOKUP(COUNT($DW75:FF75)+1,$G$4:$CX$8,FG$14,0)*$D75,IF($C75=FG$17,$G$6*$D75,""))</f>
        <v/>
      </c>
      <c r="FH75" s="34" t="str">
        <f>IF(FG75&lt;&gt;"",HLOOKUP(COUNT($DW75:FG75)+1,$G$4:$CX$8,FH$14,0)*$D75,IF($C75=FH$17,$G$6*$D75,""))</f>
        <v/>
      </c>
      <c r="FI75" s="34" t="str">
        <f>IF(FH75&lt;&gt;"",HLOOKUP(COUNT($DW75:FH75)+1,$G$4:$CX$8,FI$14,0)*$D75,IF($C75=FI$17,$G$6*$D75,""))</f>
        <v/>
      </c>
      <c r="FJ75" s="34" t="str">
        <f>IF(FI75&lt;&gt;"",HLOOKUP(COUNT($DW75:FI75)+1,$G$4:$CX$8,FJ$14,0)*$D75,IF($C75=FJ$17,$G$6*$D75,""))</f>
        <v/>
      </c>
      <c r="FK75" s="34" t="str">
        <f>IF(FJ75&lt;&gt;"",HLOOKUP(COUNT($DW75:FJ75)+1,$G$4:$CX$8,FK$14,0)*$D75,IF($C75=FK$17,$G$6*$D75,""))</f>
        <v/>
      </c>
      <c r="FL75" s="34" t="str">
        <f>IF(FK75&lt;&gt;"",HLOOKUP(COUNT($DW75:FK75)+1,$G$4:$CX$8,FL$14,0)*$D75,IF($C75=FL$17,$G$6*$D75,""))</f>
        <v/>
      </c>
      <c r="FM75" s="34" t="str">
        <f>IF(FL75&lt;&gt;"",HLOOKUP(COUNT($DW75:FL75)+1,$G$4:$CX$8,FM$14,0)*$D75,IF($C75=FM$17,$G$6*$D75,""))</f>
        <v/>
      </c>
      <c r="FN75" s="34" t="str">
        <f>IF(FM75&lt;&gt;"",HLOOKUP(COUNT($DW75:FM75)+1,$G$4:$CX$8,FN$14,0)*$D75,IF($C75=FN$17,$G$6*$D75,""))</f>
        <v/>
      </c>
      <c r="FO75" s="34" t="str">
        <f>IF(FN75&lt;&gt;"",HLOOKUP(COUNT($DW75:FN75)+1,$G$4:$CX$8,FO$14,0)*$D75,IF($C75=FO$17,$G$6*$D75,""))</f>
        <v/>
      </c>
      <c r="FP75" s="34" t="str">
        <f>IF(FO75&lt;&gt;"",HLOOKUP(COUNT($DW75:FO75)+1,$G$4:$CX$8,FP$14,0)*$D75,IF($C75=FP$17,$G$6*$D75,""))</f>
        <v/>
      </c>
      <c r="FQ75" s="34" t="str">
        <f>IF(FP75&lt;&gt;"",HLOOKUP(COUNT($DW75:FP75)+1,$G$4:$CX$8,FQ$14,0)*$D75,IF($C75=FQ$17,$G$6*$D75,""))</f>
        <v/>
      </c>
      <c r="FR75" s="34" t="str">
        <f>IF(FQ75&lt;&gt;"",HLOOKUP(COUNT($DW75:FQ75)+1,$G$4:$CX$8,FR$14,0)*$D75,IF($C75=FR$17,$G$6*$D75,""))</f>
        <v/>
      </c>
      <c r="FS75" s="34" t="str">
        <f>IF(FR75&lt;&gt;"",HLOOKUP(COUNT($DW75:FR75)+1,$G$4:$CX$8,FS$14,0)*$D75,IF($C75=FS$17,$G$6*$D75,""))</f>
        <v/>
      </c>
      <c r="FT75" s="34" t="str">
        <f>IF(FS75&lt;&gt;"",HLOOKUP(COUNT($DW75:FS75)+1,$G$4:$CX$8,FT$14,0)*$D75,IF($C75=FT$17,$G$6*$D75,""))</f>
        <v/>
      </c>
      <c r="FU75" s="34" t="str">
        <f>IF(FT75&lt;&gt;"",HLOOKUP(COUNT($DW75:FT75)+1,$G$4:$CX$8,FU$14,0)*$D75,IF($C75=FU$17,$G$6*$D75,""))</f>
        <v/>
      </c>
      <c r="FV75" s="34" t="str">
        <f>IF(FU75&lt;&gt;"",HLOOKUP(COUNT($DW75:FU75)+1,$G$4:$CX$8,FV$14,0)*$D75,IF($C75=FV$17,$G$6*$D75,""))</f>
        <v/>
      </c>
      <c r="FW75" s="34" t="str">
        <f>IF(FV75&lt;&gt;"",HLOOKUP(COUNT($DW75:FV75)+1,$G$4:$CX$8,FW$14,0)*$D75,IF($C75=FW$17,$G$6*$D75,""))</f>
        <v/>
      </c>
      <c r="FX75" s="34" t="str">
        <f>IF(FW75&lt;&gt;"",HLOOKUP(COUNT($DW75:FW75)+1,$G$4:$CX$8,FX$14,0)*$D75,IF($C75=FX$17,$G$6*$D75,""))</f>
        <v/>
      </c>
      <c r="FY75" s="34" t="str">
        <f>IF(FX75&lt;&gt;"",HLOOKUP(COUNT($DW75:FX75)+1,$G$4:$CX$8,FY$14,0)*$D75,IF($C75=FY$17,$G$6*$D75,""))</f>
        <v/>
      </c>
      <c r="FZ75" s="34" t="str">
        <f>IF(FY75&lt;&gt;"",HLOOKUP(COUNT($DW75:FY75)+1,$G$4:$CX$8,FZ$14,0)*$D75,IF($C75=FZ$17,$G$6*$D75,""))</f>
        <v/>
      </c>
      <c r="GA75" s="34" t="str">
        <f>IF(FZ75&lt;&gt;"",HLOOKUP(COUNT($DW75:FZ75)+1,$G$4:$CX$8,GA$14,0)*$D75,IF($C75=GA$17,$G$6*$D75,""))</f>
        <v/>
      </c>
      <c r="GB75" s="34">
        <f>IF(GA75&lt;&gt;"",HLOOKUP(COUNT($DW75:GA75)+1,$G$4:$CX$8,GB$14,0)*$D75,IF($C75=GB$17,$G$6*$D75,""))</f>
        <v>0</v>
      </c>
      <c r="GC75" s="34">
        <f>IF(GB75&lt;&gt;"",HLOOKUP(COUNT($DW75:GB75)+1,$G$4:$CX$8,GC$14,0)*$D75,IF($C75=GC$17,$G$6*$D75,""))</f>
        <v>7500</v>
      </c>
      <c r="GD75" s="34">
        <f>IF(GC75&lt;&gt;"",HLOOKUP(COUNT($DW75:GC75)+1,$G$4:$CX$8,GD$14,0)*$D75,IF($C75=GD$17,$G$6*$D75,""))</f>
        <v>7500</v>
      </c>
      <c r="GE75" s="34">
        <f>IF(GD75&lt;&gt;"",HLOOKUP(COUNT($DW75:GD75)+1,$G$4:$CX$8,GE$14,0)*$D75,IF($C75=GE$17,$G$6*$D75,""))</f>
        <v>7500</v>
      </c>
      <c r="GF75" s="34">
        <f>IF(GE75&lt;&gt;"",HLOOKUP(COUNT($DW75:GE75)+1,$G$4:$CX$8,GF$14,0)*$D75,IF($C75=GF$17,$G$6*$D75,""))</f>
        <v>9048.4582084179765</v>
      </c>
      <c r="GG75" s="34">
        <f>IF(GF75&lt;&gt;"",HLOOKUP(COUNT($DW75:GF75)+1,$G$4:$CX$8,GG$14,0)*$D75,IF($C75=GG$17,$G$6*$D75,""))</f>
        <v>11310.572760522478</v>
      </c>
      <c r="GH75" s="34">
        <f>IF(GG75&lt;&gt;"",HLOOKUP(COUNT($DW75:GG75)+1,$G$4:$CX$8,GH$14,0)*$D75,IF($C75=GH$17,$G$6*$D75,""))</f>
        <v>13572.687312626966</v>
      </c>
      <c r="GI75" s="34">
        <f>IF(GH75&lt;&gt;"",HLOOKUP(COUNT($DW75:GH75)+1,$G$4:$CX$8,GI$14,0)*$D75,IF($C75=GI$17,$G$6*$D75,""))</f>
        <v>15744.31728264728</v>
      </c>
      <c r="GJ75" s="34">
        <f>IF(GI75&lt;&gt;"",HLOOKUP(COUNT($DW75:GI75)+1,$G$4:$CX$8,GJ$14,0)*$D75,IF($C75=GJ$17,$G$6*$D75,""))</f>
        <v>17948.521702217906</v>
      </c>
      <c r="GK75" s="34">
        <f>IF(GJ75&lt;&gt;"",HLOOKUP(COUNT($DW75:GJ75)+1,$G$4:$CX$8,GK$14,0)*$D75,IF($C75=GK$17,$G$6*$D75,""))</f>
        <v>20281.829523506218</v>
      </c>
      <c r="GL75" s="34">
        <f>IF(GK75&lt;&gt;"",HLOOKUP(COUNT($DW75:GK75)+1,$G$4:$CX$8,GL$14,0)*$D75,IF($C75=GL$17,$G$6*$D75,""))</f>
        <v>22512.830771091903</v>
      </c>
      <c r="GM75" s="34">
        <f>IF(GL75&lt;&gt;"",HLOOKUP(COUNT($DW75:GL75)+1,$G$4:$CX$8,GM$14,0)*$D75,IF($C75=GM$17,$G$6*$D75,""))</f>
        <v>24764.113848201101</v>
      </c>
      <c r="GN75" s="34">
        <f>IF(GM75&lt;&gt;"",HLOOKUP(COUNT($DW75:GM75)+1,$G$4:$CX$8,GN$14,0)*$D75,IF($C75=GN$17,$G$6*$D75,""))</f>
        <v>18573.085386150833</v>
      </c>
      <c r="GO75" s="34">
        <f>IF(GN75&lt;&gt;"",HLOOKUP(COUNT($DW75:GN75)+1,$G$4:$CX$8,GO$14,0)*$D75,IF($C75=GO$17,$G$6*$D75,""))</f>
        <v>17644.431116843283</v>
      </c>
      <c r="GP75" s="34">
        <f>IF(GO75&lt;&gt;"",HLOOKUP(COUNT($DW75:GO75)+1,$G$4:$CX$8,GP$14,0)*$D75,IF($C75=GP$17,$G$6*$D75,""))</f>
        <v>19408.874228527617</v>
      </c>
      <c r="GQ75" s="34">
        <f>IF(GP75&lt;&gt;"",HLOOKUP(COUNT($DW75:GP75)+1,$G$4:$CX$8,GQ$14,0)*$D75,IF($C75=GQ$17,$G$6*$D75,""))</f>
        <v>21349.761651380388</v>
      </c>
      <c r="GR75" s="34">
        <f>IF(GQ75&lt;&gt;"",HLOOKUP(COUNT($DW75:GQ75)+1,$G$4:$CX$8,GR$14,0)*$D75,IF($C75=GR$17,$G$6*$D75,""))</f>
        <v>23484.73781651842</v>
      </c>
      <c r="GS75" s="34">
        <f>IF(GR75&lt;&gt;"",HLOOKUP(COUNT($DW75:GR75)+1,$G$4:$CX$8,GS$14,0)*$D75,IF($C75=GS$17,$G$6*$D75,""))</f>
        <v>25833.211598170259</v>
      </c>
      <c r="GT75" s="34">
        <f>IF(GS75&lt;&gt;"",HLOOKUP(COUNT($DW75:GS75)+1,$G$4:$CX$8,GT$14,0)*$D75,IF($C75=GT$17,$G$6*$D75,""))</f>
        <v>24541.551018261736</v>
      </c>
      <c r="GU75" s="34">
        <f>IF(GT75&lt;&gt;"",HLOOKUP(COUNT($DW75:GT75)+1,$G$4:$CX$8,GU$14,0)*$D75,IF($C75=GU$17,$G$6*$D75,""))</f>
        <v>23314.473467348653</v>
      </c>
      <c r="GV75" s="34">
        <f>IF(GU75&lt;&gt;"",HLOOKUP(COUNT($DW75:GU75)+1,$G$4:$CX$8,GV$14,0)*$D75,IF($C75=GV$17,$G$6*$D75,""))</f>
        <v>24946.486610063057</v>
      </c>
      <c r="GW75" s="34">
        <f>IF(GV75&lt;&gt;"",HLOOKUP(COUNT($DW75:GV75)+1,$G$4:$CX$8,GW$14,0)*$D75,IF($C75=GW$17,$G$6*$D75,""))</f>
        <v>26692.740672767472</v>
      </c>
      <c r="GX75" s="34">
        <f>IF(GW75&lt;&gt;"",HLOOKUP(COUNT($DW75:GW75)+1,$G$4:$CX$8,GX$14,0)*$D75,IF($C75=GX$17,$G$6*$D75,""))</f>
        <v>28561.232519861194</v>
      </c>
      <c r="GY75" s="34">
        <f>IF(GX75&lt;&gt;"",HLOOKUP(COUNT($DW75:GX75)+1,$G$4:$CX$8,GY$14,0)*$D75,IF($C75=GY$17,$G$6*$D75,""))</f>
        <v>31417.355771847309</v>
      </c>
      <c r="GZ75" s="34">
        <f>IF(GY75&lt;&gt;"",HLOOKUP(COUNT($DW75:GY75)+1,$G$4:$CX$8,GZ$14,0)*$D75,IF($C75=GZ$17,$G$6*$D75,""))</f>
        <v>26704.75240607022</v>
      </c>
      <c r="HA75" s="34">
        <f>IF(GZ75&lt;&gt;"",HLOOKUP(COUNT($DW75:GZ75)+1,$G$4:$CX$8,HA$14,0)*$D75,IF($C75=HA$17,$G$6*$D75,""))</f>
        <v>25369.514785766714</v>
      </c>
      <c r="HB75" s="34">
        <f>IF(HA75&lt;&gt;"",HLOOKUP(COUNT($DW75:HA75)+1,$G$4:$CX$8,HB$14,0)*$D75,IF($C75=HB$17,$G$6*$D75,""))</f>
        <v>26637.990525055047</v>
      </c>
      <c r="HC75" s="34">
        <f>IF(HB75&lt;&gt;"",HLOOKUP(COUNT($DW75:HB75)+1,$G$4:$CX$8,HC$14,0)*$D75,IF($C75=HC$17,$G$6*$D75,""))</f>
        <v>27969.890051307804</v>
      </c>
      <c r="HD75" s="34">
        <f>IF(HC75&lt;&gt;"",HLOOKUP(COUNT($DW75:HC75)+1,$G$4:$CX$8,HD$14,0)*$D75,IF($C75=HD$17,$G$6*$D75,""))</f>
        <v>29368.38455387318</v>
      </c>
      <c r="HE75" s="34">
        <f>IF(HD75&lt;&gt;"",HLOOKUP(COUNT($DW75:HD75)+1,$G$4:$CX$8,HE$14,0)*$D75,IF($C75=HE$17,$G$6*$D75,""))</f>
        <v>31424.171472644306</v>
      </c>
      <c r="HF75" s="34">
        <f>IF(HE75&lt;&gt;"",HLOOKUP(COUNT($DW75:HE75)+1,$G$4:$CX$8,HF$14,0)*$D75,IF($C75=HF$17,$G$6*$D75,""))</f>
        <v>28281.754325379879</v>
      </c>
      <c r="HG75" s="34">
        <f>IF(HF75&lt;&gt;"",HLOOKUP(COUNT($DW75:HF75)+1,$G$4:$CX$8,HG$14,0)*$D75,IF($C75=HG$17,$G$6*$D75,""))</f>
        <v>25453.578892841902</v>
      </c>
      <c r="HH75" s="34">
        <f>IF(HG75&lt;&gt;"",HLOOKUP(COUNT($DW75:HG75)+1,$G$4:$CX$8,HH$14,0)*$D75,IF($C75=HH$17,$G$6*$D75,""))</f>
        <v>27235.329415340824</v>
      </c>
      <c r="HI75" s="34">
        <f>IF(HH75&lt;&gt;"",HLOOKUP(COUNT($DW75:HH75)+1,$G$4:$CX$8,HI$14,0)*$D75,IF($C75=HI$17,$G$6*$D75,""))</f>
        <v>29141.802474414675</v>
      </c>
      <c r="HJ75" s="34">
        <f>IF(HI75&lt;&gt;"",HLOOKUP(COUNT($DW75:HI75)+1,$G$4:$CX$8,HJ$14,0)*$D75,IF($C75=HJ$17,$G$6*$D75,""))</f>
        <v>31181.728647623713</v>
      </c>
      <c r="HK75" s="34">
        <f>IF(HJ75&lt;&gt;"",HLOOKUP(COUNT($DW75:HJ75)+1,$G$4:$CX$8,HK$14,0)*$D75,IF($C75=HK$17,$G$6*$D75,""))</f>
        <v>33676.266939433612</v>
      </c>
      <c r="HL75" s="34">
        <f>IF(HK75&lt;&gt;"",HLOOKUP(COUNT($DW75:HK75)+1,$G$4:$CX$8,HL$14,0)*$D75,IF($C75=HL$17,$G$6*$D75,""))</f>
        <v>28961.589567912906</v>
      </c>
      <c r="HM75" s="34">
        <f>IF(HL75&lt;&gt;"",HLOOKUP(COUNT($DW75:HL75)+1,$G$4:$CX$8,HM$14,0)*$D75,IF($C75=HM$17,$G$6*$D75,""))</f>
        <v>27513.510089517258</v>
      </c>
      <c r="HN75" s="34">
        <f>IF(HM75&lt;&gt;"",HLOOKUP(COUNT($DW75:HM75)+1,$G$4:$CX$8,HN$14,0)*$D75,IF($C75=HN$17,$G$6*$D75,""))</f>
        <v>28889.18559399313</v>
      </c>
      <c r="HO75" s="34">
        <f>IF(HN75&lt;&gt;"",HLOOKUP(COUNT($DW75:HN75)+1,$G$4:$CX$8,HO$14,0)*$D75,IF($C75=HO$17,$G$6*$D75,""))</f>
        <v>30333.644873692774</v>
      </c>
      <c r="HP75" s="34">
        <f>IF(HO75&lt;&gt;"",HLOOKUP(COUNT($DW75:HO75)+1,$G$4:$CX$8,HP$14,0)*$D75,IF($C75=HP$17,$G$6*$D75,""))</f>
        <v>31850.327117377412</v>
      </c>
      <c r="HQ75" s="34">
        <f>IF(HP75&lt;&gt;"",HLOOKUP(COUNT($DW75:HP75)+1,$G$4:$CX$8,HQ$14,0)*$D75,IF($C75=HQ$17,$G$6*$D75,""))</f>
        <v>34079.850015593824</v>
      </c>
      <c r="HR75" s="34">
        <f>IF(HQ75&lt;&gt;"",HLOOKUP(COUNT($DW75:HQ75)+1,$G$4:$CX$8,HR$14,0)*$D75,IF($C75=HR$17,$G$6*$D75,""))</f>
        <v>30671.865014034454</v>
      </c>
      <c r="HS75" s="34">
        <f>IF(HR75&lt;&gt;"",HLOOKUP(COUNT($DW75:HR75)+1,$G$4:$CX$8,HS$14,0)*$D75,IF($C75=HS$17,$G$6*$D75,""))</f>
        <v>27604.678512631006</v>
      </c>
      <c r="HT75" s="34">
        <f>IF(HS75&lt;&gt;"",HLOOKUP(COUNT($DW75:HS75)+1,$G$4:$CX$8,HT$14,0)*$D75,IF($C75=HT$17,$G$6*$D75,""))</f>
        <v>29537.006008515182</v>
      </c>
      <c r="HU75" s="34">
        <f>IF(HT75&lt;&gt;"",HLOOKUP(COUNT($DW75:HT75)+1,$G$4:$CX$8,HU$14,0)*$D75,IF($C75=HU$17,$G$6*$D75,""))</f>
        <v>31604.59642911124</v>
      </c>
      <c r="HV75" s="34">
        <f>IF(HU75&lt;&gt;"",HLOOKUP(COUNT($DW75:HU75)+1,$G$4:$CX$8,HV$14,0)*$D75,IF($C75=HV$17,$G$6*$D75,""))</f>
        <v>33816.918179149026</v>
      </c>
      <c r="HW75" s="34">
        <f>IF(HV75&lt;&gt;"",HLOOKUP(COUNT($DW75:HV75)+1,$G$4:$CX$8,HW$14,0)*$D75,IF($C75=HW$17,$G$6*$D75,""))</f>
        <v>36522.271633480945</v>
      </c>
      <c r="HX75" s="34">
        <f>IF(HW75&lt;&gt;"",HLOOKUP(COUNT($DW75:HW75)+1,$G$4:$CX$8,HX$14,0)*$D75,IF($C75=HX$17,$G$6*$D75,""))</f>
        <v>31774.376321128417</v>
      </c>
      <c r="HY75" s="34">
        <f>IF(HX75&lt;&gt;"",HLOOKUP(COUNT($DW75:HX75)+1,$G$4:$CX$8,HY$14,0)*$D75,IF($C75=HY$17,$G$6*$D75,""))</f>
        <v>30185.657505072006</v>
      </c>
      <c r="HZ75" s="34">
        <f>IF(HY75&lt;&gt;"",HLOOKUP(COUNT($DW75:HY75)+1,$G$4:$CX$8,HZ$14,0)*$D75,IF($C75=HZ$17,$G$6*$D75,""))</f>
        <v>31694.940380325599</v>
      </c>
      <c r="IA75" s="34">
        <f>IF(HZ75&lt;&gt;"",HLOOKUP(COUNT($DW75:HZ75)+1,$G$4:$CX$8,IA$14,0)*$D75,IF($C75=IA$17,$G$6*$D75,""))</f>
        <v>33279.687399341885</v>
      </c>
      <c r="IB75" s="34">
        <f>IF(IA75&lt;&gt;"",HLOOKUP(COUNT($DW75:IA75)+1,$G$4:$CX$8,IB$14,0)*$D75,IF($C75=IB$17,$G$6*$D75,""))</f>
        <v>34943.671769308989</v>
      </c>
      <c r="IC75" s="34">
        <f>IF(IB75&lt;&gt;"",HLOOKUP(COUNT($DW75:IB75)+1,$G$4:$CX$8,IC$14,0)*$D75,IF($C75=IC$17,$G$6*$D75,""))</f>
        <v>37389.728793160604</v>
      </c>
      <c r="ID75" s="34">
        <f>IF(IC75&lt;&gt;"",HLOOKUP(COUNT($DW75:IC75)+1,$G$4:$CX$8,ID$14,0)*$D75,IF($C75=ID$17,$G$6*$D75,""))</f>
        <v>33650.755913844543</v>
      </c>
      <c r="IE75" s="34">
        <f>IF(ID75&lt;&gt;"",HLOOKUP(COUNT($DW75:ID75)+1,$G$4:$CX$8,IE$14,0)*$D75,IF($C75=IE$17,$G$6*$D75,""))</f>
        <v>30285.680322460095</v>
      </c>
      <c r="IF75" s="34">
        <f>IF(IE75&lt;&gt;"",HLOOKUP(COUNT($DW75:IE75)+1,$G$4:$CX$8,IF$14,0)*$D75,IF($C75=IF$17,$G$6*$D75,""))</f>
        <v>32405.677945032297</v>
      </c>
      <c r="IG75" s="34">
        <f>IF(IF75&lt;&gt;"",HLOOKUP(COUNT($DW75:IF75)+1,$G$4:$CX$8,IG$14,0)*$D75,IF($C75=IG$17,$G$6*$D75,""))</f>
        <v>34674.075401184564</v>
      </c>
      <c r="IH75" s="34">
        <f>IF(IG75&lt;&gt;"",HLOOKUP(COUNT($DW75:IG75)+1,$G$4:$CX$8,IH$14,0)*$D75,IF($C75=IH$17,$G$6*$D75,""))</f>
        <v>37101.260679267478</v>
      </c>
      <c r="II75" s="34">
        <f>IF(IH75&lt;&gt;"",HLOOKUP(COUNT($DW75:IH75)+1,$G$4:$CX$8,II$14,0)*$D75,IF($C75=II$17,$G$6*$D75,""))</f>
        <v>40069.36153360887</v>
      </c>
      <c r="IJ75" s="34">
        <f>IF(II75&lt;&gt;"",HLOOKUP(COUNT($DW75:II75)+1,$G$4:$CX$8,IJ$14,0)*$D75,IF($C75=IJ$17,$G$6*$D75,""))</f>
        <v>26078.945912591145</v>
      </c>
      <c r="IK75" s="34">
        <f>IF(IJ75&lt;&gt;"",HLOOKUP(COUNT($DW75:IJ75)+1,$G$4:$CX$8,IK$14,0)*$D75,IF($C75=IK$17,$G$6*$D75,""))</f>
        <v>26078.945912591145</v>
      </c>
      <c r="IL75" s="34">
        <f>IF(IK75&lt;&gt;"",HLOOKUP(COUNT($DW75:IK75)+1,$G$4:$CX$8,IL$14,0)*$D75,IF($C75=IL$17,$G$6*$D75,""))</f>
        <v>26078.945912591145</v>
      </c>
      <c r="IM75" s="34">
        <f>IF(IL75&lt;&gt;"",HLOOKUP(COUNT($DW75:IL75)+1,$G$4:$CX$8,IM$14,0)*$D75,IF($C75=IM$17,$G$6*$D75,""))</f>
        <v>26078.945912591145</v>
      </c>
      <c r="IO75" s="34" t="str">
        <f>IF(IN75&lt;&gt;"",HLOOKUP(COUNT($IN75:IN75)+1,$G$4:$EH$8,IO$14,0)*$D75,IF($C75=IO$17,$G$7*$D75,""))</f>
        <v/>
      </c>
      <c r="IP75" s="34" t="str">
        <f>IF(IO75&lt;&gt;"",HLOOKUP(COUNT($IN75:IO75)+1,$G$4:$EH$8,IP$14,0)*$D75,IF($C75=IP$17,$G$7*$D75,""))</f>
        <v/>
      </c>
      <c r="IQ75" s="34" t="str">
        <f>IF(IP75&lt;&gt;"",HLOOKUP(COUNT($IN75:IP75)+1,$G$4:$EH$8,IQ$14,0)*$D75,IF($C75=IQ$17,$G$7*$D75,""))</f>
        <v/>
      </c>
      <c r="IR75" s="34" t="str">
        <f>IF(IQ75&lt;&gt;"",HLOOKUP(COUNT($IN75:IQ75)+1,$G$4:$EH$8,IR$14,0)*$D75,IF($C75=IR$17,$G$7*$D75,""))</f>
        <v/>
      </c>
      <c r="IS75" s="34" t="str">
        <f>IF(IR75&lt;&gt;"",HLOOKUP(COUNT($IN75:IR75)+1,$G$4:$EH$8,IS$14,0)*$D75,IF($C75=IS$17,$G$7*$D75,""))</f>
        <v/>
      </c>
      <c r="IT75" s="34" t="str">
        <f>IF(IS75&lt;&gt;"",HLOOKUP(COUNT($IN75:IS75)+1,$G$4:$EH$8,IT$14,0)*$D75,IF($C75=IT$17,$G$7*$D75,""))</f>
        <v/>
      </c>
      <c r="IU75" s="34" t="str">
        <f>IF(IT75&lt;&gt;"",HLOOKUP(COUNT($IN75:IT75)+1,$G$4:$EH$8,IU$14,0)*$D75,IF($C75=IU$17,$G$7*$D75,""))</f>
        <v/>
      </c>
      <c r="IV75" s="34" t="str">
        <f>IF(IU75&lt;&gt;"",HLOOKUP(COUNT($IN75:IU75)+1,$G$4:$EH$8,IV$14,0)*$D75,IF($C75=IV$17,$G$7*$D75,""))</f>
        <v/>
      </c>
      <c r="IW75" s="34" t="str">
        <f>IF(IV75&lt;&gt;"",HLOOKUP(COUNT($IN75:IV75)+1,$G$4:$EH$8,IW$14,0)*$D75,IF($C75=IW$17,$G$7*$D75,""))</f>
        <v/>
      </c>
      <c r="IX75" s="34" t="str">
        <f>IF(IW75&lt;&gt;"",HLOOKUP(COUNT($IN75:IW75)+1,$G$4:$EH$8,IX$14,0)*$D75,IF($C75=IX$17,$G$7*$D75,""))</f>
        <v/>
      </c>
      <c r="IY75" s="34" t="str">
        <f>IF(IX75&lt;&gt;"",HLOOKUP(COUNT($IN75:IX75)+1,$G$4:$EH$8,IY$14,0)*$D75,IF($C75=IY$17,$G$7*$D75,""))</f>
        <v/>
      </c>
      <c r="IZ75" s="34" t="str">
        <f>IF(IY75&lt;&gt;"",HLOOKUP(COUNT($IN75:IY75)+1,$G$4:$EH$8,IZ$14,0)*$D75,IF($C75=IZ$17,$G$7*$D75,""))</f>
        <v/>
      </c>
      <c r="JA75" s="34" t="str">
        <f>IF(IZ75&lt;&gt;"",HLOOKUP(COUNT($IN75:IZ75)+1,$G$4:$EH$8,JA$14,0)*$D75,IF($C75=JA$17,$G$7*$D75,""))</f>
        <v/>
      </c>
      <c r="JB75" s="34" t="str">
        <f>IF(JA75&lt;&gt;"",HLOOKUP(COUNT($IN75:JA75)+1,$G$4:$EH$8,JB$14,0)*$D75,IF($C75=JB$17,$G$7*$D75,""))</f>
        <v/>
      </c>
      <c r="JC75" s="34" t="str">
        <f>IF(JB75&lt;&gt;"",HLOOKUP(COUNT($IN75:JB75)+1,$G$4:$EH$8,JC$14,0)*$D75,IF($C75=JC$17,$G$7*$D75,""))</f>
        <v/>
      </c>
      <c r="JD75" s="34" t="str">
        <f>IF(JC75&lt;&gt;"",HLOOKUP(COUNT($IN75:JC75)+1,$G$4:$EH$8,JD$14,0)*$D75,IF($C75=JD$17,$G$7*$D75,""))</f>
        <v/>
      </c>
      <c r="JE75" s="34" t="str">
        <f>IF(JD75&lt;&gt;"",HLOOKUP(COUNT($IN75:JD75)+1,$G$4:$EH$8,JE$14,0)*$D75,IF($C75=JE$17,$G$7*$D75,""))</f>
        <v/>
      </c>
      <c r="JF75" s="34" t="str">
        <f>IF(JE75&lt;&gt;"",HLOOKUP(COUNT($IN75:JE75)+1,$G$4:$EH$8,JF$14,0)*$D75,IF($C75=JF$17,$G$7*$D75,""))</f>
        <v/>
      </c>
      <c r="JG75" s="34" t="str">
        <f>IF(JF75&lt;&gt;"",HLOOKUP(COUNT($IN75:JF75)+1,$G$4:$EH$8,JG$14,0)*$D75,IF($C75=JG$17,$G$7*$D75,""))</f>
        <v/>
      </c>
      <c r="JH75" s="34" t="str">
        <f>IF(JG75&lt;&gt;"",HLOOKUP(COUNT($IN75:JG75)+1,$G$4:$EH$8,JH$14,0)*$D75,IF($C75=JH$17,$G$7*$D75,""))</f>
        <v/>
      </c>
      <c r="JI75" s="34" t="str">
        <f>IF(JH75&lt;&gt;"",HLOOKUP(COUNT($IN75:JH75)+1,$G$4:$EH$8,JI$14,0)*$D75,IF($C75=JI$17,$G$7*$D75,""))</f>
        <v/>
      </c>
      <c r="JJ75" s="34" t="str">
        <f>IF(JI75&lt;&gt;"",HLOOKUP(COUNT($IN75:JI75)+1,$G$4:$EH$8,JJ$14,0)*$D75,IF($C75=JJ$17,$G$7*$D75,""))</f>
        <v/>
      </c>
      <c r="JK75" s="34" t="str">
        <f>IF(JJ75&lt;&gt;"",HLOOKUP(COUNT($IN75:JJ75)+1,$G$4:$EH$8,JK$14,0)*$D75,IF($C75=JK$17,$G$7*$D75,""))</f>
        <v/>
      </c>
      <c r="JL75" s="34" t="str">
        <f>IF(JK75&lt;&gt;"",HLOOKUP(COUNT($IN75:JK75)+1,$G$4:$EH$8,JL$14,0)*$D75,IF($C75=JL$17,$G$7*$D75,""))</f>
        <v/>
      </c>
      <c r="JM75" s="34" t="str">
        <f>IF(JL75&lt;&gt;"",HLOOKUP(COUNT($IN75:JL75)+1,$G$4:$EH$8,JM$14,0)*$D75,IF($C75=JM$17,$G$7*$D75,""))</f>
        <v/>
      </c>
      <c r="JN75" s="34" t="str">
        <f>IF(JM75&lt;&gt;"",HLOOKUP(COUNT($IN75:JM75)+1,$G$4:$EH$8,JN$14,0)*$D75,IF($C75=JN$17,$G$7*$D75,""))</f>
        <v/>
      </c>
      <c r="JO75" s="34" t="str">
        <f>IF(JN75&lt;&gt;"",HLOOKUP(COUNT($IN75:JN75)+1,$G$4:$EH$8,JO$14,0)*$D75,IF($C75=JO$17,$G$7*$D75,""))</f>
        <v/>
      </c>
      <c r="JP75" s="34" t="str">
        <f>IF(JO75&lt;&gt;"",HLOOKUP(COUNT($IN75:JO75)+1,$G$4:$EH$8,JP$14,0)*$D75,IF($C75=JP$17,$G$7*$D75,""))</f>
        <v/>
      </c>
      <c r="JQ75" s="34" t="str">
        <f>IF(JP75&lt;&gt;"",HLOOKUP(COUNT($IN75:JP75)+1,$G$4:$EH$8,JQ$14,0)*$D75,IF($C75=JQ$17,$G$7*$D75,""))</f>
        <v/>
      </c>
      <c r="JR75" s="34" t="str">
        <f>IF(JQ75&lt;&gt;"",HLOOKUP(COUNT($IN75:JQ75)+1,$G$4:$EH$8,JR$14,0)*$D75,IF($C75=JR$17,$G$7*$D75,""))</f>
        <v/>
      </c>
      <c r="JS75" s="34" t="str">
        <f>IF(JR75&lt;&gt;"",HLOOKUP(COUNT($IN75:JR75)+1,$G$4:$EH$8,JS$14,0)*$D75,IF($C75=JS$17,$G$7*$D75,""))</f>
        <v/>
      </c>
      <c r="JT75" s="34" t="str">
        <f>IF(JS75&lt;&gt;"",HLOOKUP(COUNT($IN75:JS75)+1,$G$4:$EH$8,JT$14,0)*$D75,IF($C75=JT$17,$G$7*$D75,""))</f>
        <v/>
      </c>
      <c r="JU75" s="34" t="str">
        <f>IF(JT75&lt;&gt;"",HLOOKUP(COUNT($IN75:JT75)+1,$G$4:$EH$8,JU$14,0)*$D75,IF($C75=JU$17,$G$7*$D75,""))</f>
        <v/>
      </c>
      <c r="JV75" s="34" t="str">
        <f>IF(JU75&lt;&gt;"",HLOOKUP(COUNT($IN75:JU75)+1,$G$4:$EH$8,JV$14,0)*$D75,IF($C75=JV$17,$G$7*$D75,""))</f>
        <v/>
      </c>
      <c r="JW75" s="34" t="str">
        <f>IF(JV75&lt;&gt;"",HLOOKUP(COUNT($IN75:JV75)+1,$G$4:$EH$8,JW$14,0)*$D75,IF($C75=JW$17,$G$7*$D75,""))</f>
        <v/>
      </c>
      <c r="JX75" s="34" t="str">
        <f>IF(JW75&lt;&gt;"",HLOOKUP(COUNT($IN75:JW75)+1,$G$4:$EH$8,JX$14,0)*$D75,IF($C75=JX$17,$G$7*$D75,""))</f>
        <v/>
      </c>
      <c r="JY75" s="34" t="str">
        <f>IF(JX75&lt;&gt;"",HLOOKUP(COUNT($IN75:JX75)+1,$G$4:$EH$8,JY$14,0)*$D75,IF($C75=JY$17,$G$7*$D75,""))</f>
        <v/>
      </c>
      <c r="JZ75" s="34" t="str">
        <f>IF(JY75&lt;&gt;"",HLOOKUP(COUNT($IN75:JY75)+1,$G$4:$EH$8,JZ$14,0)*$D75,IF($C75=JZ$17,$G$7*$D75,""))</f>
        <v/>
      </c>
      <c r="KA75" s="34" t="str">
        <f>IF(JZ75&lt;&gt;"",HLOOKUP(COUNT($IN75:JZ75)+1,$G$4:$EH$8,KA$14,0)*$D75,IF($C75=KA$17,$G$7*$D75,""))</f>
        <v/>
      </c>
      <c r="KB75" s="34" t="str">
        <f>IF(KA75&lt;&gt;"",HLOOKUP(COUNT($IN75:KA75)+1,$G$4:$EH$8,KB$14,0)*$D75,IF($C75=KB$17,$G$7*$D75,""))</f>
        <v/>
      </c>
      <c r="KC75" s="34" t="str">
        <f>IF(KB75&lt;&gt;"",HLOOKUP(COUNT($IN75:KB75)+1,$G$4:$EH$8,KC$14,0)*$D75,IF($C75=KC$17,$G$7*$D75,""))</f>
        <v/>
      </c>
      <c r="KD75" s="34" t="str">
        <f>IF(KC75&lt;&gt;"",HLOOKUP(COUNT($IN75:KC75)+1,$G$4:$EH$8,KD$14,0)*$D75,IF($C75=KD$17,$G$7*$D75,""))</f>
        <v/>
      </c>
      <c r="KE75" s="34" t="str">
        <f>IF(KD75&lt;&gt;"",HLOOKUP(COUNT($IN75:KD75)+1,$G$4:$EH$8,KE$14,0)*$D75,IF($C75=KE$17,$G$7*$D75,""))</f>
        <v/>
      </c>
      <c r="KF75" s="34" t="str">
        <f>IF(KE75&lt;&gt;"",HLOOKUP(COUNT($IN75:KE75)+1,$G$4:$EH$8,KF$14,0)*$D75,IF($C75=KF$17,$G$7*$D75,""))</f>
        <v/>
      </c>
      <c r="KG75" s="34" t="str">
        <f>IF(KF75&lt;&gt;"",HLOOKUP(COUNT($IN75:KF75)+1,$G$4:$EH$8,KG$14,0)*$D75,IF($C75=KG$17,$G$7*$D75,""))</f>
        <v/>
      </c>
      <c r="KH75" s="34" t="str">
        <f>IF(KG75&lt;&gt;"",HLOOKUP(COUNT($IN75:KG75)+1,$G$4:$EH$8,KH$14,0)*$D75,IF($C75=KH$17,$G$7*$D75,""))</f>
        <v/>
      </c>
      <c r="KI75" s="34" t="str">
        <f>IF(KH75&lt;&gt;"",HLOOKUP(COUNT($IN75:KH75)+1,$G$4:$EH$8,KI$14,0)*$D75,IF($C75=KI$17,$G$7*$D75,""))</f>
        <v/>
      </c>
      <c r="KJ75" s="34" t="str">
        <f>IF(KI75&lt;&gt;"",HLOOKUP(COUNT($IN75:KI75)+1,$G$4:$EH$8,KJ$14,0)*$D75,IF($C75=KJ$17,$G$7*$D75,""))</f>
        <v/>
      </c>
      <c r="KK75" s="34" t="str">
        <f>IF(KJ75&lt;&gt;"",HLOOKUP(COUNT($IN75:KJ75)+1,$G$4:$EH$8,KK$14,0)*$D75,IF($C75=KK$17,$G$7*$D75,""))</f>
        <v/>
      </c>
      <c r="KL75" s="34" t="str">
        <f>IF(KK75&lt;&gt;"",HLOOKUP(COUNT($IN75:KK75)+1,$G$4:$EH$8,KL$14,0)*$D75,IF($C75=KL$17,$G$7*$D75,""))</f>
        <v/>
      </c>
      <c r="KM75" s="34" t="str">
        <f>IF(KL75&lt;&gt;"",HLOOKUP(COUNT($IN75:KL75)+1,$G$4:$EH$8,KM$14,0)*$D75,IF($C75=KM$17,$G$7*$D75,""))</f>
        <v/>
      </c>
      <c r="KN75" s="34" t="str">
        <f>IF(KM75&lt;&gt;"",HLOOKUP(COUNT($IN75:KM75)+1,$G$4:$EH$8,KN$14,0)*$D75,IF($C75=KN$17,$G$7*$D75,""))</f>
        <v/>
      </c>
      <c r="KO75" s="34" t="str">
        <f>IF(KN75&lt;&gt;"",HLOOKUP(COUNT($IN75:KN75)+1,$G$4:$EH$8,KO$14,0)*$D75,IF($C75=KO$17,$G$7*$D75,""))</f>
        <v/>
      </c>
      <c r="KP75" s="34" t="str">
        <f>IF(KO75&lt;&gt;"",HLOOKUP(COUNT($IN75:KO75)+1,$G$4:$EH$8,KP$14,0)*$D75,IF($C75=KP$17,$G$7*$D75,""))</f>
        <v/>
      </c>
      <c r="KQ75" s="34" t="str">
        <f>IF(KP75&lt;&gt;"",HLOOKUP(COUNT($IN75:KP75)+1,$G$4:$EH$8,KQ$14,0)*$D75,IF($C75=KQ$17,$G$7*$D75,""))</f>
        <v/>
      </c>
      <c r="KR75" s="34" t="str">
        <f>IF(KQ75&lt;&gt;"",HLOOKUP(COUNT($IN75:KQ75)+1,$G$4:$EH$8,KR$14,0)*$D75,IF($C75=KR$17,$G$7*$D75,""))</f>
        <v/>
      </c>
      <c r="KS75" s="34">
        <f>IF(KR75&lt;&gt;"",HLOOKUP(COUNT($IN75:KR75)+1,$G$4:$EH$8,KS$14,0)*$D75,IF($C75=KS$17,$G$7*$D75,""))</f>
        <v>0</v>
      </c>
      <c r="KT75" s="34">
        <f>IF(KS75&lt;&gt;"",HLOOKUP(COUNT($IN75:KS75)+1,$G$4:$EH$8,KT$14,0)*$D75,IF($C75=KT$17,$G$7*$D75,""))</f>
        <v>3750</v>
      </c>
      <c r="KU75" s="34">
        <f>IF(KT75&lt;&gt;"",HLOOKUP(COUNT($IN75:KT75)+1,$G$4:$EH$8,KU$14,0)*$D75,IF($C75=KU$17,$G$7*$D75,""))</f>
        <v>3750</v>
      </c>
      <c r="KV75" s="34">
        <f>IF(KU75&lt;&gt;"",HLOOKUP(COUNT($IN75:KU75)+1,$G$4:$EH$8,KV$14,0)*$D75,IF($C75=KV$17,$G$7*$D75,""))</f>
        <v>3750</v>
      </c>
      <c r="KW75" s="34">
        <f>IF(KV75&lt;&gt;"",HLOOKUP(COUNT($IN75:KV75)+1,$G$4:$EH$8,KW$14,0)*$D75,IF($C75=KW$17,$G$7*$D75,""))</f>
        <v>3750</v>
      </c>
      <c r="KX75" s="34">
        <f>IF(KW75&lt;&gt;"",HLOOKUP(COUNT($IN75:KW75)+1,$G$4:$EH$8,KX$14,0)*$D75,IF($C75=KX$17,$G$7*$D75,""))</f>
        <v>3770.1909201741591</v>
      </c>
      <c r="KY75" s="34">
        <f>IF(KX75&lt;&gt;"",HLOOKUP(COUNT($IN75:KX75)+1,$G$4:$EH$8,KY$14,0)*$D75,IF($C75=KY$17,$G$7*$D75,""))</f>
        <v>4524.2291042089882</v>
      </c>
      <c r="KZ75" s="34">
        <f>IF(KY75&lt;&gt;"",HLOOKUP(COUNT($IN75:KY75)+1,$G$4:$EH$8,KZ$14,0)*$D75,IF($C75=KZ$17,$G$7*$D75,""))</f>
        <v>5248.1057608824267</v>
      </c>
      <c r="LA75" s="34">
        <f>IF(KZ75&lt;&gt;"",HLOOKUP(COUNT($IN75:KZ75)+1,$G$4:$EH$8,LA$14,0)*$D75,IF($C75=LA$17,$G$7*$D75,""))</f>
        <v>5982.8405674059686</v>
      </c>
      <c r="LB75" s="34">
        <f>IF(LA75&lt;&gt;"",HLOOKUP(COUNT($IN75:LA75)+1,$G$4:$EH$8,LB$14,0)*$D75,IF($C75=LB$17,$G$7*$D75,""))</f>
        <v>6760.6098411687399</v>
      </c>
      <c r="LC75" s="34">
        <f>IF(LB75&lt;&gt;"",HLOOKUP(COUNT($IN75:LB75)+1,$G$4:$EH$8,LC$14,0)*$D75,IF($C75=LC$17,$G$7*$D75,""))</f>
        <v>7504.2769236973027</v>
      </c>
      <c r="LD75" s="34">
        <f>IF(LC75&lt;&gt;"",HLOOKUP(COUNT($IN75:LC75)+1,$G$4:$EH$8,LD$14,0)*$D75,IF($C75=LD$17,$G$7*$D75,""))</f>
        <v>8254.7046160670325</v>
      </c>
      <c r="LE75" s="34">
        <f>IF(LD75&lt;&gt;"",HLOOKUP(COUNT($IN75:LD75)+1,$G$4:$EH$8,LE$14,0)*$D75,IF($C75=LE$17,$G$7*$D75,""))</f>
        <v>6191.0284620502789</v>
      </c>
      <c r="LF75" s="34">
        <f>IF(LE75&lt;&gt;"",HLOOKUP(COUNT($IN75:LE75)+1,$G$4:$EH$8,LF$14,0)*$D75,IF($C75=LF$17,$G$7*$D75,""))</f>
        <v>5881.4770389477608</v>
      </c>
      <c r="LG75" s="34">
        <f>IF(LF75&lt;&gt;"",HLOOKUP(COUNT($IN75:LF75)+1,$G$4:$EH$8,LG$14,0)*$D75,IF($C75=LG$17,$G$7*$D75,""))</f>
        <v>6469.6247428425395</v>
      </c>
      <c r="LH75" s="34">
        <f>IF(LG75&lt;&gt;"",HLOOKUP(COUNT($IN75:LG75)+1,$G$4:$EH$8,LH$14,0)*$D75,IF($C75=LH$17,$G$7*$D75,""))</f>
        <v>7116.5872171267965</v>
      </c>
      <c r="LI75" s="34">
        <f>IF(LH75&lt;&gt;"",HLOOKUP(COUNT($IN75:LH75)+1,$G$4:$EH$8,LI$14,0)*$D75,IF($C75=LI$17,$G$7*$D75,""))</f>
        <v>7828.2459388394727</v>
      </c>
      <c r="LJ75" s="34">
        <f>IF(LI75&lt;&gt;"",HLOOKUP(COUNT($IN75:LI75)+1,$G$4:$EH$8,LJ$14,0)*$D75,IF($C75=LJ$17,$G$7*$D75,""))</f>
        <v>8611.0705327234209</v>
      </c>
      <c r="LK75" s="34">
        <f>IF(LJ75&lt;&gt;"",HLOOKUP(COUNT($IN75:LJ75)+1,$G$4:$EH$8,LK$14,0)*$D75,IF($C75=LK$17,$G$7*$D75,""))</f>
        <v>8180.517006087246</v>
      </c>
      <c r="LL75" s="34">
        <f>IF(LK75&lt;&gt;"",HLOOKUP(COUNT($IN75:LK75)+1,$G$4:$EH$8,LL$14,0)*$D75,IF($C75=LL$17,$G$7*$D75,""))</f>
        <v>7771.4911557828855</v>
      </c>
      <c r="LM75" s="34">
        <f>IF(LL75&lt;&gt;"",HLOOKUP(COUNT($IN75:LL75)+1,$G$4:$EH$8,LM$14,0)*$D75,IF($C75=LM$17,$G$7*$D75,""))</f>
        <v>8315.4955366876875</v>
      </c>
      <c r="LN75" s="34">
        <f>IF(LM75&lt;&gt;"",HLOOKUP(COUNT($IN75:LM75)+1,$G$4:$EH$8,LN$14,0)*$D75,IF($C75=LN$17,$G$7*$D75,""))</f>
        <v>8897.5802242558239</v>
      </c>
      <c r="LO75" s="34">
        <f>IF(LN75&lt;&gt;"",HLOOKUP(COUNT($IN75:LN75)+1,$G$4:$EH$8,LO$14,0)*$D75,IF($C75=LO$17,$G$7*$D75,""))</f>
        <v>9520.4108399537326</v>
      </c>
      <c r="LP75" s="34">
        <f>IF(LO75&lt;&gt;"",HLOOKUP(COUNT($IN75:LO75)+1,$G$4:$EH$8,LP$14,0)*$D75,IF($C75=LP$17,$G$7*$D75,""))</f>
        <v>10472.451923949104</v>
      </c>
      <c r="LQ75" s="34">
        <f>IF(LP75&lt;&gt;"",HLOOKUP(COUNT($IN75:LP75)+1,$G$4:$EH$8,LQ$14,0)*$D75,IF($C75=LQ$17,$G$7*$D75,""))</f>
        <v>8901.5841353567412</v>
      </c>
      <c r="LR75" s="34">
        <f>IF(LQ75&lt;&gt;"",HLOOKUP(COUNT($IN75:LQ75)+1,$G$4:$EH$8,LR$14,0)*$D75,IF($C75=LR$17,$G$7*$D75,""))</f>
        <v>8456.5049285889054</v>
      </c>
      <c r="LS75" s="34">
        <f>IF(LR75&lt;&gt;"",HLOOKUP(COUNT($IN75:LR75)+1,$G$4:$EH$8,LS$14,0)*$D75,IF($C75=LS$17,$G$7*$D75,""))</f>
        <v>8879.3301750183509</v>
      </c>
      <c r="LT75" s="34">
        <f>IF(LS75&lt;&gt;"",HLOOKUP(COUNT($IN75:LS75)+1,$G$4:$EH$8,LT$14,0)*$D75,IF($C75=LT$17,$G$7*$D75,""))</f>
        <v>9323.2966837692693</v>
      </c>
      <c r="LU75" s="34">
        <f>IF(LT75&lt;&gt;"",HLOOKUP(COUNT($IN75:LT75)+1,$G$4:$EH$8,LU$14,0)*$D75,IF($C75=LU$17,$G$7*$D75,""))</f>
        <v>9789.4615179577268</v>
      </c>
      <c r="LV75" s="34">
        <f>IF(LU75&lt;&gt;"",HLOOKUP(COUNT($IN75:LU75)+1,$G$4:$EH$8,LV$14,0)*$D75,IF($C75=LV$17,$G$7*$D75,""))</f>
        <v>10474.723824214771</v>
      </c>
      <c r="LW75" s="34">
        <f>IF(LV75&lt;&gt;"",HLOOKUP(COUNT($IN75:LV75)+1,$G$4:$EH$8,LW$14,0)*$D75,IF($C75=LW$17,$G$7*$D75,""))</f>
        <v>9427.2514417932944</v>
      </c>
      <c r="LX75" s="34">
        <f>IF(LW75&lt;&gt;"",HLOOKUP(COUNT($IN75:LW75)+1,$G$4:$EH$8,LX$14,0)*$D75,IF($C75=LX$17,$G$7*$D75,""))</f>
        <v>8484.5262976139675</v>
      </c>
      <c r="LY75" s="34">
        <f>IF(LX75&lt;&gt;"",HLOOKUP(COUNT($IN75:LX75)+1,$G$4:$EH$8,LY$14,0)*$D75,IF($C75=LY$17,$G$7*$D75,""))</f>
        <v>9078.4431384469426</v>
      </c>
      <c r="LZ75" s="34">
        <f>IF(LY75&lt;&gt;"",HLOOKUP(COUNT($IN75:LY75)+1,$G$4:$EH$8,LZ$14,0)*$D75,IF($C75=LZ$17,$G$7*$D75,""))</f>
        <v>9713.934158138225</v>
      </c>
      <c r="MA75" s="34">
        <f>IF(LZ75&lt;&gt;"",HLOOKUP(COUNT($IN75:LZ75)+1,$G$4:$EH$8,MA$14,0)*$D75,IF($C75=MA$17,$G$7*$D75,""))</f>
        <v>10393.909549207907</v>
      </c>
      <c r="MB75" s="34">
        <f>IF(MA75&lt;&gt;"",HLOOKUP(COUNT($IN75:MA75)+1,$G$4:$EH$8,MB$14,0)*$D75,IF($C75=MB$17,$G$7*$D75,""))</f>
        <v>11225.422313144538</v>
      </c>
      <c r="MC75" s="34">
        <f>IF(MB75&lt;&gt;"",HLOOKUP(COUNT($IN75:MB75)+1,$G$4:$EH$8,MC$14,0)*$D75,IF($C75=MC$17,$G$7*$D75,""))</f>
        <v>9653.8631893043039</v>
      </c>
      <c r="MD75" s="34">
        <f>IF(MC75&lt;&gt;"",HLOOKUP(COUNT($IN75:MC75)+1,$G$4:$EH$8,MD$14,0)*$D75,IF($C75=MD$17,$G$7*$D75,""))</f>
        <v>9171.1700298390861</v>
      </c>
      <c r="ME75" s="34">
        <f>IF(MD75&lt;&gt;"",HLOOKUP(COUNT($IN75:MD75)+1,$G$4:$EH$8,ME$14,0)*$D75,IF($C75=ME$17,$G$7*$D75,""))</f>
        <v>9629.728531331044</v>
      </c>
      <c r="MF75" s="34">
        <f>IF(ME75&lt;&gt;"",HLOOKUP(COUNT($IN75:ME75)+1,$G$4:$EH$8,MF$14,0)*$D75,IF($C75=MF$17,$G$7*$D75,""))</f>
        <v>10111.214957897593</v>
      </c>
      <c r="MG75" s="34">
        <f>IF(MF75&lt;&gt;"",HLOOKUP(COUNT($IN75:MF75)+1,$G$4:$EH$8,MG$14,0)*$D75,IF($C75=MG$17,$G$7*$D75,""))</f>
        <v>10616.775705792472</v>
      </c>
      <c r="MH75" s="34">
        <f>IF(MG75&lt;&gt;"",HLOOKUP(COUNT($IN75:MG75)+1,$G$4:$EH$8,MH$14,0)*$D75,IF($C75=MH$17,$G$7*$D75,""))</f>
        <v>11359.950005197943</v>
      </c>
      <c r="MI75" s="34">
        <f>IF(MH75&lt;&gt;"",HLOOKUP(COUNT($IN75:MH75)+1,$G$4:$EH$8,MI$14,0)*$D75,IF($C75=MI$17,$G$7*$D75,""))</f>
        <v>10223.955004678153</v>
      </c>
      <c r="MJ75" s="34">
        <f>IF(MI75&lt;&gt;"",HLOOKUP(COUNT($IN75:MI75)+1,$G$4:$EH$8,MJ$14,0)*$D75,IF($C75=MJ$17,$G$7*$D75,""))</f>
        <v>9201.5595042103359</v>
      </c>
      <c r="MK75" s="34">
        <f>IF(MJ75&lt;&gt;"",HLOOKUP(COUNT($IN75:MJ75)+1,$G$4:$EH$8,MK$14,0)*$D75,IF($C75=MK$17,$G$7*$D75,""))</f>
        <v>9845.6686695050612</v>
      </c>
      <c r="ML75" s="34">
        <f>IF(MK75&lt;&gt;"",HLOOKUP(COUNT($IN75:MK75)+1,$G$4:$EH$8,ML$14,0)*$D75,IF($C75=ML$17,$G$7*$D75,""))</f>
        <v>10534.865476370414</v>
      </c>
      <c r="MM75" s="34">
        <f>IF(ML75&lt;&gt;"",HLOOKUP(COUNT($IN75:ML75)+1,$G$4:$EH$8,MM$14,0)*$D75,IF($C75=MM$17,$G$7*$D75,""))</f>
        <v>11272.306059716342</v>
      </c>
      <c r="MN75" s="34">
        <f>IF(MM75&lt;&gt;"",HLOOKUP(COUNT($IN75:MM75)+1,$G$4:$EH$8,MN$14,0)*$D75,IF($C75=MN$17,$G$7*$D75,""))</f>
        <v>12174.090544493649</v>
      </c>
      <c r="MO75" s="34">
        <f>IF(MN75&lt;&gt;"",HLOOKUP(COUNT($IN75:MN75)+1,$G$4:$EH$8,MO$14,0)*$D75,IF($C75=MO$17,$G$7*$D75,""))</f>
        <v>10591.458773709473</v>
      </c>
      <c r="MP75" s="34">
        <f>IF(MO75&lt;&gt;"",HLOOKUP(COUNT($IN75:MO75)+1,$G$4:$EH$8,MP$14,0)*$D75,IF($C75=MP$17,$G$7*$D75,""))</f>
        <v>10061.885835024003</v>
      </c>
      <c r="MQ75" s="34">
        <f>IF(MP75&lt;&gt;"",HLOOKUP(COUNT($IN75:MP75)+1,$G$4:$EH$8,MQ$14,0)*$D75,IF($C75=MQ$17,$G$7*$D75,""))</f>
        <v>10564.980126775201</v>
      </c>
      <c r="MR75" s="34">
        <f>IF(MQ75&lt;&gt;"",HLOOKUP(COUNT($IN75:MQ75)+1,$G$4:$EH$8,MR$14,0)*$D75,IF($C75=MR$17,$G$7*$D75,""))</f>
        <v>11093.229133113962</v>
      </c>
      <c r="MS75" s="34">
        <f>IF(MR75&lt;&gt;"",HLOOKUP(COUNT($IN75:MR75)+1,$G$4:$EH$8,MS$14,0)*$D75,IF($C75=MS$17,$G$7*$D75,""))</f>
        <v>11647.890589769664</v>
      </c>
      <c r="MT75" s="34">
        <f>IF(MS75&lt;&gt;"",HLOOKUP(COUNT($IN75:MS75)+1,$G$4:$EH$8,MT$14,0)*$D75,IF($C75=MT$17,$G$7*$D75,""))</f>
        <v>12463.242931053535</v>
      </c>
      <c r="MU75" s="34">
        <f>IF(MT75&lt;&gt;"",HLOOKUP(COUNT($IN75:MT75)+1,$G$4:$EH$8,MU$14,0)*$D75,IF($C75=MU$17,$G$7*$D75,""))</f>
        <v>11216.918637948182</v>
      </c>
      <c r="MV75" s="34">
        <f>IF(MU75&lt;&gt;"",HLOOKUP(COUNT($IN75:MU75)+1,$G$4:$EH$8,MV$14,0)*$D75,IF($C75=MV$17,$G$7*$D75,""))</f>
        <v>10095.226774153365</v>
      </c>
      <c r="MW75" s="34">
        <f>IF(MV75&lt;&gt;"",HLOOKUP(COUNT($IN75:MV75)+1,$G$4:$EH$8,MW$14,0)*$D75,IF($C75=MW$17,$G$7*$D75,""))</f>
        <v>10801.892648344101</v>
      </c>
      <c r="MX75" s="34">
        <f>IF(MW75&lt;&gt;"",HLOOKUP(COUNT($IN75:MW75)+1,$G$4:$EH$8,MX$14,0)*$D75,IF($C75=MX$17,$G$7*$D75,""))</f>
        <v>11558.025133728188</v>
      </c>
      <c r="MY75" s="34">
        <f>IF(MX75&lt;&gt;"",HLOOKUP(COUNT($IN75:MX75)+1,$G$4:$EH$8,MY$14,0)*$D75,IF($C75=MY$17,$G$7*$D75,""))</f>
        <v>12367.086893089161</v>
      </c>
      <c r="MZ75" s="34">
        <f>IF(MY75&lt;&gt;"",HLOOKUP(COUNT($IN75:MY75)+1,$G$4:$EH$8,MZ$14,0)*$D75,IF($C75=MZ$17,$G$7*$D75,""))</f>
        <v>13356.45384453629</v>
      </c>
      <c r="NA75" s="34">
        <f>IF(MZ75&lt;&gt;"",HLOOKUP(COUNT($IN75:MZ75)+1,$G$4:$EH$8,NA$14,0)*$D75,IF($C75=NA$17,$G$7*$D75,""))</f>
        <v>8767.7127585947237</v>
      </c>
      <c r="NB75" s="34">
        <f>IF(NA75&lt;&gt;"",HLOOKUP(COUNT($IN75:NA75)+1,$G$4:$EH$8,NB$14,0)*$D75,IF($C75=NB$17,$G$7*$D75,""))</f>
        <v>8767.7127585947237</v>
      </c>
      <c r="NC75" s="34">
        <f>IF(NB75&lt;&gt;"",HLOOKUP(COUNT($IN75:NB75)+1,$G$4:$EH$8,NC$14,0)*$D75,IF($C75=NC$17,$G$7*$D75,""))</f>
        <v>8767.7127585947237</v>
      </c>
      <c r="ND75" s="34">
        <f>IF(NC75&lt;&gt;"",HLOOKUP(COUNT($IN75:NC75)+1,$G$4:$EH$8,ND$14,0)*$D75,IF($C75=ND$17,$G$7*$D75,""))</f>
        <v>8767.7127585947237</v>
      </c>
      <c r="NF75" s="34" t="str">
        <f>IF(NE75&lt;&gt;"",HLOOKUP(COUNT($NE75:NE75)+1,$G$4:$EH$8,NF$14,0)*$D75,IF($C75=NF$17,$G$8*$D75,""))</f>
        <v/>
      </c>
      <c r="NG75" s="34" t="str">
        <f>IF(NF75&lt;&gt;"",HLOOKUP(COUNT($NE75:NF75)+1,$G$4:$EH$8,NG$14,0)*$D75,IF($C75=NG$17,$G$8*$D75,""))</f>
        <v/>
      </c>
      <c r="NH75" s="34" t="str">
        <f>IF(NG75&lt;&gt;"",HLOOKUP(COUNT($NE75:NG75)+1,$G$4:$EH$8,NH$14,0)*$D75,IF($C75=NH$17,$G$8*$D75,""))</f>
        <v/>
      </c>
      <c r="NI75" s="34" t="str">
        <f>IF(NH75&lt;&gt;"",HLOOKUP(COUNT($NE75:NH75)+1,$G$4:$EH$8,NI$14,0)*$D75,IF($C75=NI$17,$G$8*$D75,""))</f>
        <v/>
      </c>
      <c r="NJ75" s="34" t="str">
        <f>IF(NI75&lt;&gt;"",HLOOKUP(COUNT($NE75:NI75)+1,$G$4:$EH$8,NJ$14,0)*$D75,IF($C75=NJ$17,$G$8*$D75,""))</f>
        <v/>
      </c>
      <c r="NK75" s="34" t="str">
        <f>IF(NJ75&lt;&gt;"",HLOOKUP(COUNT($NE75:NJ75)+1,$G$4:$EH$8,NK$14,0)*$D75,IF($C75=NK$17,$G$8*$D75,""))</f>
        <v/>
      </c>
      <c r="NL75" s="34" t="str">
        <f>IF(NK75&lt;&gt;"",HLOOKUP(COUNT($NE75:NK75)+1,$G$4:$EH$8,NL$14,0)*$D75,IF($C75=NL$17,$G$8*$D75,""))</f>
        <v/>
      </c>
      <c r="NM75" s="34" t="str">
        <f>IF(NL75&lt;&gt;"",HLOOKUP(COUNT($NE75:NL75)+1,$G$4:$EH$8,NM$14,0)*$D75,IF($C75=NM$17,$G$8*$D75,""))</f>
        <v/>
      </c>
      <c r="NN75" s="34" t="str">
        <f>IF(NM75&lt;&gt;"",HLOOKUP(COUNT($NE75:NM75)+1,$G$4:$EH$8,NN$14,0)*$D75,IF($C75=NN$17,$G$8*$D75,""))</f>
        <v/>
      </c>
      <c r="NO75" s="34" t="str">
        <f>IF(NN75&lt;&gt;"",HLOOKUP(COUNT($NE75:NN75)+1,$G$4:$EH$8,NO$14,0)*$D75,IF($C75=NO$17,$G$8*$D75,""))</f>
        <v/>
      </c>
      <c r="NP75" s="34" t="str">
        <f>IF(NO75&lt;&gt;"",HLOOKUP(COUNT($NE75:NO75)+1,$G$4:$EH$8,NP$14,0)*$D75,IF($C75=NP$17,$G$8*$D75,""))</f>
        <v/>
      </c>
      <c r="NQ75" s="34" t="str">
        <f>IF(NP75&lt;&gt;"",HLOOKUP(COUNT($NE75:NP75)+1,$G$4:$EH$8,NQ$14,0)*$D75,IF($C75=NQ$17,$G$8*$D75,""))</f>
        <v/>
      </c>
      <c r="NR75" s="34" t="str">
        <f>IF(NQ75&lt;&gt;"",HLOOKUP(COUNT($NE75:NQ75)+1,$G$4:$EH$8,NR$14,0)*$D75,IF($C75=NR$17,$G$8*$D75,""))</f>
        <v/>
      </c>
      <c r="NS75" s="34" t="str">
        <f>IF(NR75&lt;&gt;"",HLOOKUP(COUNT($NE75:NR75)+1,$G$4:$EH$8,NS$14,0)*$D75,IF($C75=NS$17,$G$8*$D75,""))</f>
        <v/>
      </c>
      <c r="NT75" s="34" t="str">
        <f>IF(NS75&lt;&gt;"",HLOOKUP(COUNT($NE75:NS75)+1,$G$4:$EH$8,NT$14,0)*$D75,IF($C75=NT$17,$G$8*$D75,""))</f>
        <v/>
      </c>
      <c r="NU75" s="34" t="str">
        <f>IF(NT75&lt;&gt;"",HLOOKUP(COUNT($NE75:NT75)+1,$G$4:$EH$8,NU$14,0)*$D75,IF($C75=NU$17,$G$8*$D75,""))</f>
        <v/>
      </c>
      <c r="NV75" s="34" t="str">
        <f>IF(NU75&lt;&gt;"",HLOOKUP(COUNT($NE75:NU75)+1,$G$4:$EH$8,NV$14,0)*$D75,IF($C75=NV$17,$G$8*$D75,""))</f>
        <v/>
      </c>
      <c r="NW75" s="34" t="str">
        <f>IF(NV75&lt;&gt;"",HLOOKUP(COUNT($NE75:NV75)+1,$G$4:$EH$8,NW$14,0)*$D75,IF($C75=NW$17,$G$8*$D75,""))</f>
        <v/>
      </c>
      <c r="NX75" s="34" t="str">
        <f>IF(NW75&lt;&gt;"",HLOOKUP(COUNT($NE75:NW75)+1,$G$4:$EH$8,NX$14,0)*$D75,IF($C75=NX$17,$G$8*$D75,""))</f>
        <v/>
      </c>
      <c r="NY75" s="34" t="str">
        <f>IF(NX75&lt;&gt;"",HLOOKUP(COUNT($NE75:NX75)+1,$G$4:$EH$8,NY$14,0)*$D75,IF($C75=NY$17,$G$8*$D75,""))</f>
        <v/>
      </c>
      <c r="NZ75" s="34" t="str">
        <f>IF(NY75&lt;&gt;"",HLOOKUP(COUNT($NE75:NY75)+1,$G$4:$EH$8,NZ$14,0)*$D75,IF($C75=NZ$17,$G$8*$D75,""))</f>
        <v/>
      </c>
      <c r="OA75" s="34" t="str">
        <f>IF(NZ75&lt;&gt;"",HLOOKUP(COUNT($NE75:NZ75)+1,$G$4:$EH$8,OA$14,0)*$D75,IF($C75=OA$17,$G$8*$D75,""))</f>
        <v/>
      </c>
      <c r="OB75" s="34" t="str">
        <f>IF(OA75&lt;&gt;"",HLOOKUP(COUNT($NE75:OA75)+1,$G$4:$EH$8,OB$14,0)*$D75,IF($C75=OB$17,$G$8*$D75,""))</f>
        <v/>
      </c>
      <c r="OC75" s="34" t="str">
        <f>IF(OB75&lt;&gt;"",HLOOKUP(COUNT($NE75:OB75)+1,$G$4:$EH$8,OC$14,0)*$D75,IF($C75=OC$17,$G$8*$D75,""))</f>
        <v/>
      </c>
      <c r="OD75" s="34" t="str">
        <f>IF(OC75&lt;&gt;"",HLOOKUP(COUNT($NE75:OC75)+1,$G$4:$EH$8,OD$14,0)*$D75,IF($C75=OD$17,$G$8*$D75,""))</f>
        <v/>
      </c>
      <c r="OE75" s="34" t="str">
        <f>IF(OD75&lt;&gt;"",HLOOKUP(COUNT($NE75:OD75)+1,$G$4:$EH$8,OE$14,0)*$D75,IF($C75=OE$17,$G$8*$D75,""))</f>
        <v/>
      </c>
      <c r="OF75" s="34" t="str">
        <f>IF(OE75&lt;&gt;"",HLOOKUP(COUNT($NE75:OE75)+1,$G$4:$EH$8,OF$14,0)*$D75,IF($C75=OF$17,$G$8*$D75,""))</f>
        <v/>
      </c>
      <c r="OG75" s="34" t="str">
        <f>IF(OF75&lt;&gt;"",HLOOKUP(COUNT($NE75:OF75)+1,$G$4:$EH$8,OG$14,0)*$D75,IF($C75=OG$17,$G$8*$D75,""))</f>
        <v/>
      </c>
      <c r="OH75" s="34" t="str">
        <f>IF(OG75&lt;&gt;"",HLOOKUP(COUNT($NE75:OG75)+1,$G$4:$EH$8,OH$14,0)*$D75,IF($C75=OH$17,$G$8*$D75,""))</f>
        <v/>
      </c>
      <c r="OI75" s="34" t="str">
        <f>IF(OH75&lt;&gt;"",HLOOKUP(COUNT($NE75:OH75)+1,$G$4:$EH$8,OI$14,0)*$D75,IF($C75=OI$17,$G$8*$D75,""))</f>
        <v/>
      </c>
      <c r="OJ75" s="34" t="str">
        <f>IF(OI75&lt;&gt;"",HLOOKUP(COUNT($NE75:OI75)+1,$G$4:$EH$8,OJ$14,0)*$D75,IF($C75=OJ$17,$G$8*$D75,""))</f>
        <v/>
      </c>
      <c r="OK75" s="34" t="str">
        <f>IF(OJ75&lt;&gt;"",HLOOKUP(COUNT($NE75:OJ75)+1,$G$4:$EH$8,OK$14,0)*$D75,IF($C75=OK$17,$G$8*$D75,""))</f>
        <v/>
      </c>
      <c r="OL75" s="34" t="str">
        <f>IF(OK75&lt;&gt;"",HLOOKUP(COUNT($NE75:OK75)+1,$G$4:$EH$8,OL$14,0)*$D75,IF($C75=OL$17,$G$8*$D75,""))</f>
        <v/>
      </c>
      <c r="OM75" s="34" t="str">
        <f>IF(OL75&lt;&gt;"",HLOOKUP(COUNT($NE75:OL75)+1,$G$4:$EH$8,OM$14,0)*$D75,IF($C75=OM$17,$G$8*$D75,""))</f>
        <v/>
      </c>
      <c r="ON75" s="34" t="str">
        <f>IF(OM75&lt;&gt;"",HLOOKUP(COUNT($NE75:OM75)+1,$G$4:$EH$8,ON$14,0)*$D75,IF($C75=ON$17,$G$8*$D75,""))</f>
        <v/>
      </c>
      <c r="OO75" s="34" t="str">
        <f>IF(ON75&lt;&gt;"",HLOOKUP(COUNT($NE75:ON75)+1,$G$4:$EH$8,OO$14,0)*$D75,IF($C75=OO$17,$G$8*$D75,""))</f>
        <v/>
      </c>
      <c r="OP75" s="34" t="str">
        <f>IF(OO75&lt;&gt;"",HLOOKUP(COUNT($NE75:OO75)+1,$G$4:$EH$8,OP$14,0)*$D75,IF($C75=OP$17,$G$8*$D75,""))</f>
        <v/>
      </c>
      <c r="OQ75" s="34" t="str">
        <f>IF(OP75&lt;&gt;"",HLOOKUP(COUNT($NE75:OP75)+1,$G$4:$EH$8,OQ$14,0)*$D75,IF($C75=OQ$17,$G$8*$D75,""))</f>
        <v/>
      </c>
      <c r="OR75" s="34" t="str">
        <f>IF(OQ75&lt;&gt;"",HLOOKUP(COUNT($NE75:OQ75)+1,$G$4:$EH$8,OR$14,0)*$D75,IF($C75=OR$17,$G$8*$D75,""))</f>
        <v/>
      </c>
      <c r="OS75" s="34" t="str">
        <f>IF(OR75&lt;&gt;"",HLOOKUP(COUNT($NE75:OR75)+1,$G$4:$EH$8,OS$14,0)*$D75,IF($C75=OS$17,$G$8*$D75,""))</f>
        <v/>
      </c>
      <c r="OT75" s="34" t="str">
        <f>IF(OS75&lt;&gt;"",HLOOKUP(COUNT($NE75:OS75)+1,$G$4:$EH$8,OT$14,0)*$D75,IF($C75=OT$17,$G$8*$D75,""))</f>
        <v/>
      </c>
      <c r="OU75" s="34" t="str">
        <f>IF(OT75&lt;&gt;"",HLOOKUP(COUNT($NE75:OT75)+1,$G$4:$EH$8,OU$14,0)*$D75,IF($C75=OU$17,$G$8*$D75,""))</f>
        <v/>
      </c>
      <c r="OV75" s="34" t="str">
        <f>IF(OU75&lt;&gt;"",HLOOKUP(COUNT($NE75:OU75)+1,$G$4:$EH$8,OV$14,0)*$D75,IF($C75=OV$17,$G$8*$D75,""))</f>
        <v/>
      </c>
      <c r="OW75" s="34" t="str">
        <f>IF(OV75&lt;&gt;"",HLOOKUP(COUNT($NE75:OV75)+1,$G$4:$EH$8,OW$14,0)*$D75,IF($C75=OW$17,$G$8*$D75,""))</f>
        <v/>
      </c>
      <c r="OX75" s="34" t="str">
        <f>IF(OW75&lt;&gt;"",HLOOKUP(COUNT($NE75:OW75)+1,$G$4:$EH$8,OX$14,0)*$D75,IF($C75=OX$17,$G$8*$D75,""))</f>
        <v/>
      </c>
      <c r="OY75" s="34" t="str">
        <f>IF(OX75&lt;&gt;"",HLOOKUP(COUNT($NE75:OX75)+1,$G$4:$EH$8,OY$14,0)*$D75,IF($C75=OY$17,$G$8*$D75,""))</f>
        <v/>
      </c>
      <c r="OZ75" s="34" t="str">
        <f>IF(OY75&lt;&gt;"",HLOOKUP(COUNT($NE75:OY75)+1,$G$4:$EH$8,OZ$14,0)*$D75,IF($C75=OZ$17,$G$8*$D75,""))</f>
        <v/>
      </c>
      <c r="PA75" s="34" t="str">
        <f>IF(OZ75&lt;&gt;"",HLOOKUP(COUNT($NE75:OZ75)+1,$G$4:$EH$8,PA$14,0)*$D75,IF($C75=PA$17,$G$8*$D75,""))</f>
        <v/>
      </c>
      <c r="PB75" s="34" t="str">
        <f>IF(PA75&lt;&gt;"",HLOOKUP(COUNT($NE75:PA75)+1,$G$4:$EH$8,PB$14,0)*$D75,IF($C75=PB$17,$G$8*$D75,""))</f>
        <v/>
      </c>
      <c r="PC75" s="34" t="str">
        <f>IF(PB75&lt;&gt;"",HLOOKUP(COUNT($NE75:PB75)+1,$G$4:$EH$8,PC$14,0)*$D75,IF($C75=PC$17,$G$8*$D75,""))</f>
        <v/>
      </c>
      <c r="PD75" s="34" t="str">
        <f>IF(PC75&lt;&gt;"",HLOOKUP(COUNT($NE75:PC75)+1,$G$4:$EH$8,PD$14,0)*$D75,IF($C75=PD$17,$G$8*$D75,""))</f>
        <v/>
      </c>
      <c r="PE75" s="34" t="str">
        <f>IF(PD75&lt;&gt;"",HLOOKUP(COUNT($NE75:PD75)+1,$G$4:$EH$8,PE$14,0)*$D75,IF($C75=PE$17,$G$8*$D75,""))</f>
        <v/>
      </c>
      <c r="PF75" s="34" t="str">
        <f>IF(PE75&lt;&gt;"",HLOOKUP(COUNT($NE75:PE75)+1,$G$4:$EH$8,PF$14,0)*$D75,IF($C75=PF$17,$G$8*$D75,""))</f>
        <v/>
      </c>
      <c r="PG75" s="34" t="str">
        <f>IF(PF75&lt;&gt;"",HLOOKUP(COUNT($NE75:PF75)+1,$G$4:$EH$8,PG$14,0)*$D75,IF($C75=PG$17,$G$8*$D75,""))</f>
        <v/>
      </c>
      <c r="PH75" s="34" t="str">
        <f>IF(PG75&lt;&gt;"",HLOOKUP(COUNT($NE75:PG75)+1,$G$4:$EH$8,PH$14,0)*$D75,IF($C75=PH$17,$G$8*$D75,""))</f>
        <v/>
      </c>
      <c r="PI75" s="34" t="str">
        <f>IF(PH75&lt;&gt;"",HLOOKUP(COUNT($NE75:PH75)+1,$G$4:$EH$8,PI$14,0)*$D75,IF($C75=PI$17,$G$8*$D75,""))</f>
        <v/>
      </c>
      <c r="PJ75" s="34">
        <f>IF(PI75&lt;&gt;"",HLOOKUP(COUNT($NE75:PI75)+1,$G$4:$EH$8,PJ$14,0)*$D75,IF($C75=PJ$17,$G$8*$D75,""))</f>
        <v>175000</v>
      </c>
      <c r="PK75" s="34">
        <f>IF(PJ75&lt;&gt;"",HLOOKUP(COUNT($NE75:PJ75)+1,$G$4:$EH$8,PK$14,0)*$D75,IF($C75=PK$17,$G$8*$D75,""))</f>
        <v>0</v>
      </c>
      <c r="PL75" s="34">
        <f>IF(PK75&lt;&gt;"",HLOOKUP(COUNT($NE75:PK75)+1,$G$4:$EH$8,PL$14,0)*$D75,IF($C75=PL$17,$G$8*$D75,""))</f>
        <v>0</v>
      </c>
      <c r="PM75" s="34">
        <f>IF(PL75&lt;&gt;"",HLOOKUP(COUNT($NE75:PL75)+1,$G$4:$EH$8,PM$14,0)*$D75,IF($C75=PM$17,$G$8*$D75,""))</f>
        <v>0</v>
      </c>
      <c r="PN75" s="34">
        <f>IF(PM75&lt;&gt;"",HLOOKUP(COUNT($NE75:PM75)+1,$G$4:$EH$8,PN$14,0)*$D75,IF($C75=PN$17,$G$8*$D75,""))</f>
        <v>0</v>
      </c>
      <c r="PO75" s="34">
        <f>IF(PN75&lt;&gt;"",HLOOKUP(COUNT($NE75:PN75)+1,$G$4:$EH$8,PO$14,0)*$D75,IF($C75=PO$17,$G$8*$D75,""))</f>
        <v>0</v>
      </c>
      <c r="PP75" s="34">
        <f>IF(PO75&lt;&gt;"",HLOOKUP(COUNT($NE75:PO75)+1,$G$4:$EH$8,PP$14,0)*$D75,IF($C75=PP$17,$G$8*$D75,""))</f>
        <v>0</v>
      </c>
      <c r="PQ75" s="34">
        <f>IF(PP75&lt;&gt;"",HLOOKUP(COUNT($NE75:PP75)+1,$G$4:$EH$8,PQ$14,0)*$D75,IF($C75=PQ$17,$G$8*$D75,""))</f>
        <v>0</v>
      </c>
      <c r="PR75" s="34">
        <f>IF(PQ75&lt;&gt;"",HLOOKUP(COUNT($NE75:PQ75)+1,$G$4:$EH$8,PR$14,0)*$D75,IF($C75=PR$17,$G$8*$D75,""))</f>
        <v>0</v>
      </c>
      <c r="PS75" s="34">
        <f>IF(PR75&lt;&gt;"",HLOOKUP(COUNT($NE75:PR75)+1,$G$4:$EH$8,PS$14,0)*$D75,IF($C75=PS$17,$G$8*$D75,""))</f>
        <v>0</v>
      </c>
      <c r="PT75" s="34">
        <f>IF(PS75&lt;&gt;"",HLOOKUP(COUNT($NE75:PS75)+1,$G$4:$EH$8,PT$14,0)*$D75,IF($C75=PT$17,$G$8*$D75,""))</f>
        <v>0</v>
      </c>
      <c r="PU75" s="34">
        <f>IF(PT75&lt;&gt;"",HLOOKUP(COUNT($NE75:PT75)+1,$G$4:$EH$8,PU$14,0)*$D75,IF($C75=PU$17,$G$8*$D75,""))</f>
        <v>0</v>
      </c>
      <c r="PV75" s="34">
        <f>IF(PU75&lt;&gt;"",HLOOKUP(COUNT($NE75:PU75)+1,$G$4:$EH$8,PV$14,0)*$D75,IF($C75=PV$17,$G$8*$D75,""))</f>
        <v>0</v>
      </c>
      <c r="PW75" s="34">
        <f>IF(PV75&lt;&gt;"",HLOOKUP(COUNT($NE75:PV75)+1,$G$4:$EH$8,PW$14,0)*$D75,IF($C75=PW$17,$G$8*$D75,""))</f>
        <v>0</v>
      </c>
      <c r="PX75" s="34">
        <f>IF(PW75&lt;&gt;"",HLOOKUP(COUNT($NE75:PW75)+1,$G$4:$EH$8,PX$14,0)*$D75,IF($C75=PX$17,$G$8*$D75,""))</f>
        <v>0</v>
      </c>
      <c r="PY75" s="34">
        <f>IF(PX75&lt;&gt;"",HLOOKUP(COUNT($NE75:PX75)+1,$G$4:$EH$8,PY$14,0)*$D75,IF($C75=PY$17,$G$8*$D75,""))</f>
        <v>0</v>
      </c>
      <c r="PZ75" s="34">
        <f>IF(PY75&lt;&gt;"",HLOOKUP(COUNT($NE75:PY75)+1,$G$4:$EH$8,PZ$14,0)*$D75,IF($C75=PZ$17,$G$8*$D75,""))</f>
        <v>0</v>
      </c>
      <c r="QA75" s="34">
        <f>IF(PZ75&lt;&gt;"",HLOOKUP(COUNT($NE75:PZ75)+1,$G$4:$EH$8,QA$14,0)*$D75,IF($C75=QA$17,$G$8*$D75,""))</f>
        <v>0</v>
      </c>
      <c r="QB75" s="34">
        <f>IF(QA75&lt;&gt;"",HLOOKUP(COUNT($NE75:QA75)+1,$G$4:$EH$8,QB$14,0)*$D75,IF($C75=QB$17,$G$8*$D75,""))</f>
        <v>0</v>
      </c>
      <c r="QC75" s="34">
        <f>IF(QB75&lt;&gt;"",HLOOKUP(COUNT($NE75:QB75)+1,$G$4:$EH$8,QC$14,0)*$D75,IF($C75=QC$17,$G$8*$D75,""))</f>
        <v>0</v>
      </c>
      <c r="QD75" s="34">
        <f>IF(QC75&lt;&gt;"",HLOOKUP(COUNT($NE75:QC75)+1,$G$4:$EH$8,QD$14,0)*$D75,IF($C75=QD$17,$G$8*$D75,""))</f>
        <v>0</v>
      </c>
      <c r="QE75" s="34">
        <f>IF(QD75&lt;&gt;"",HLOOKUP(COUNT($NE75:QD75)+1,$G$4:$EH$8,QE$14,0)*$D75,IF($C75=QE$17,$G$8*$D75,""))</f>
        <v>0</v>
      </c>
      <c r="QF75" s="34">
        <f>IF(QE75&lt;&gt;"",HLOOKUP(COUNT($NE75:QE75)+1,$G$4:$EH$8,QF$14,0)*$D75,IF($C75=QF$17,$G$8*$D75,""))</f>
        <v>0</v>
      </c>
      <c r="QG75" s="34">
        <f>IF(QF75&lt;&gt;"",HLOOKUP(COUNT($NE75:QF75)+1,$G$4:$EH$8,QG$14,0)*$D75,IF($C75=QG$17,$G$8*$D75,""))</f>
        <v>0</v>
      </c>
      <c r="QH75" s="34">
        <f>IF(QG75&lt;&gt;"",HLOOKUP(COUNT($NE75:QG75)+1,$G$4:$EH$8,QH$14,0)*$D75,IF($C75=QH$17,$G$8*$D75,""))</f>
        <v>0</v>
      </c>
      <c r="QI75" s="34">
        <f>IF(QH75&lt;&gt;"",HLOOKUP(COUNT($NE75:QH75)+1,$G$4:$EH$8,QI$14,0)*$D75,IF($C75=QI$17,$G$8*$D75,""))</f>
        <v>0</v>
      </c>
      <c r="QJ75" s="34">
        <f>IF(QI75&lt;&gt;"",HLOOKUP(COUNT($NE75:QI75)+1,$G$4:$EH$8,QJ$14,0)*$D75,IF($C75=QJ$17,$G$8*$D75,""))</f>
        <v>0</v>
      </c>
      <c r="QK75" s="34">
        <f>IF(QJ75&lt;&gt;"",HLOOKUP(COUNT($NE75:QJ75)+1,$G$4:$EH$8,QK$14,0)*$D75,IF($C75=QK$17,$G$8*$D75,""))</f>
        <v>0</v>
      </c>
      <c r="QL75" s="34">
        <f>IF(QK75&lt;&gt;"",HLOOKUP(COUNT($NE75:QK75)+1,$G$4:$EH$8,QL$14,0)*$D75,IF($C75=QL$17,$G$8*$D75,""))</f>
        <v>0</v>
      </c>
      <c r="QM75" s="34">
        <f>IF(QL75&lt;&gt;"",HLOOKUP(COUNT($NE75:QL75)+1,$G$4:$EH$8,QM$14,0)*$D75,IF($C75=QM$17,$G$8*$D75,""))</f>
        <v>0</v>
      </c>
      <c r="QN75" s="34">
        <f>IF(QM75&lt;&gt;"",HLOOKUP(COUNT($NE75:QM75)+1,$G$4:$EH$8,QN$14,0)*$D75,IF($C75=QN$17,$G$8*$D75,""))</f>
        <v>0</v>
      </c>
      <c r="QO75" s="34">
        <f>IF(QN75&lt;&gt;"",HLOOKUP(COUNT($NE75:QN75)+1,$G$4:$EH$8,QO$14,0)*$D75,IF($C75=QO$17,$G$8*$D75,""))</f>
        <v>0</v>
      </c>
      <c r="QP75" s="34">
        <f>IF(QO75&lt;&gt;"",HLOOKUP(COUNT($NE75:QO75)+1,$G$4:$EH$8,QP$14,0)*$D75,IF($C75=QP$17,$G$8*$D75,""))</f>
        <v>0</v>
      </c>
      <c r="QQ75" s="34">
        <f>IF(QP75&lt;&gt;"",HLOOKUP(COUNT($NE75:QP75)+1,$G$4:$EH$8,QQ$14,0)*$D75,IF($C75=QQ$17,$G$8*$D75,""))</f>
        <v>0</v>
      </c>
      <c r="QR75" s="34">
        <f>IF(QQ75&lt;&gt;"",HLOOKUP(COUNT($NE75:QQ75)+1,$G$4:$EH$8,QR$14,0)*$D75,IF($C75=QR$17,$G$8*$D75,""))</f>
        <v>0</v>
      </c>
      <c r="QS75" s="34">
        <f>IF(QR75&lt;&gt;"",HLOOKUP(COUNT($NE75:QR75)+1,$G$4:$EH$8,QS$14,0)*$D75,IF($C75=QS$17,$G$8*$D75,""))</f>
        <v>0</v>
      </c>
      <c r="QT75" s="34">
        <f>IF(QS75&lt;&gt;"",HLOOKUP(COUNT($NE75:QS75)+1,$G$4:$EH$8,QT$14,0)*$D75,IF($C75=QT$17,$G$8*$D75,""))</f>
        <v>0</v>
      </c>
      <c r="QU75" s="34">
        <f>IF(QT75&lt;&gt;"",HLOOKUP(COUNT($NE75:QT75)+1,$G$4:$EH$8,QU$14,0)*$D75,IF($C75=QU$17,$G$8*$D75,""))</f>
        <v>0</v>
      </c>
      <c r="QV75" s="34">
        <f>IF(QU75&lt;&gt;"",HLOOKUP(COUNT($NE75:QU75)+1,$G$4:$EH$8,QV$14,0)*$D75,IF($C75=QV$17,$G$8*$D75,""))</f>
        <v>0</v>
      </c>
      <c r="QW75" s="34">
        <f>IF(QV75&lt;&gt;"",HLOOKUP(COUNT($NE75:QV75)+1,$G$4:$EH$8,QW$14,0)*$D75,IF($C75=QW$17,$G$8*$D75,""))</f>
        <v>0</v>
      </c>
      <c r="QX75" s="34">
        <f>IF(QW75&lt;&gt;"",HLOOKUP(COUNT($NE75:QW75)+1,$G$4:$EH$8,QX$14,0)*$D75,IF($C75=QX$17,$G$8*$D75,""))</f>
        <v>0</v>
      </c>
      <c r="QY75" s="34">
        <f>IF(QX75&lt;&gt;"",HLOOKUP(COUNT($NE75:QX75)+1,$G$4:$EH$8,QY$14,0)*$D75,IF($C75=QY$17,$G$8*$D75,""))</f>
        <v>0</v>
      </c>
      <c r="QZ75" s="34">
        <f>IF(QY75&lt;&gt;"",HLOOKUP(COUNT($NE75:QY75)+1,$G$4:$EH$8,QZ$14,0)*$D75,IF($C75=QZ$17,$G$8*$D75,""))</f>
        <v>0</v>
      </c>
      <c r="RA75" s="34">
        <f>IF(QZ75&lt;&gt;"",HLOOKUP(COUNT($NE75:QZ75)+1,$G$4:$EH$8,RA$14,0)*$D75,IF($C75=RA$17,$G$8*$D75,""))</f>
        <v>0</v>
      </c>
      <c r="RB75" s="34">
        <f>IF(RA75&lt;&gt;"",HLOOKUP(COUNT($NE75:RA75)+1,$G$4:$EH$8,RB$14,0)*$D75,IF($C75=RB$17,$G$8*$D75,""))</f>
        <v>0</v>
      </c>
      <c r="RC75" s="34">
        <f>IF(RB75&lt;&gt;"",HLOOKUP(COUNT($NE75:RB75)+1,$G$4:$EH$8,RC$14,0)*$D75,IF($C75=RC$17,$G$8*$D75,""))</f>
        <v>0</v>
      </c>
      <c r="RD75" s="34">
        <f>IF(RC75&lt;&gt;"",HLOOKUP(COUNT($NE75:RC75)+1,$G$4:$EH$8,RD$14,0)*$D75,IF($C75=RD$17,$G$8*$D75,""))</f>
        <v>0</v>
      </c>
      <c r="RE75" s="34">
        <f>IF(RD75&lt;&gt;"",HLOOKUP(COUNT($NE75:RD75)+1,$G$4:$EH$8,RE$14,0)*$D75,IF($C75=RE$17,$G$8*$D75,""))</f>
        <v>0</v>
      </c>
      <c r="RF75" s="34">
        <f>IF(RE75&lt;&gt;"",HLOOKUP(COUNT($NE75:RE75)+1,$G$4:$EH$8,RF$14,0)*$D75,IF($C75=RF$17,$G$8*$D75,""))</f>
        <v>0</v>
      </c>
      <c r="RG75" s="34">
        <f>IF(RF75&lt;&gt;"",HLOOKUP(COUNT($NE75:RF75)+1,$G$4:$EH$8,RG$14,0)*$D75,IF($C75=RG$17,$G$8*$D75,""))</f>
        <v>0</v>
      </c>
      <c r="RH75" s="34">
        <f>IF(RG75&lt;&gt;"",HLOOKUP(COUNT($NE75:RG75)+1,$G$4:$EH$8,RH$14,0)*$D75,IF($C75=RH$17,$G$8*$D75,""))</f>
        <v>0</v>
      </c>
      <c r="RI75" s="34">
        <f>IF(RH75&lt;&gt;"",HLOOKUP(COUNT($NE75:RH75)+1,$G$4:$EH$8,RI$14,0)*$D75,IF($C75=RI$17,$G$8*$D75,""))</f>
        <v>0</v>
      </c>
      <c r="RJ75" s="34">
        <f>IF(RI75&lt;&gt;"",HLOOKUP(COUNT($NE75:RI75)+1,$G$4:$EH$8,RJ$14,0)*$D75,IF($C75=RJ$17,$G$8*$D75,""))</f>
        <v>0</v>
      </c>
      <c r="RK75" s="34">
        <f>IF(RJ75&lt;&gt;"",HLOOKUP(COUNT($NE75:RJ75)+1,$G$4:$EH$8,RK$14,0)*$D75,IF($C75=RK$17,$G$8*$D75,""))</f>
        <v>0</v>
      </c>
      <c r="RL75" s="34">
        <f>IF(RK75&lt;&gt;"",HLOOKUP(COUNT($NE75:RK75)+1,$G$4:$EH$8,RL$14,0)*$D75,IF($C75=RL$17,$G$8*$D75,""))</f>
        <v>0</v>
      </c>
      <c r="RM75" s="34">
        <f>IF(RL75&lt;&gt;"",HLOOKUP(COUNT($NE75:RL75)+1,$G$4:$EH$8,RM$14,0)*$D75,IF($C75=RM$17,$G$8*$D75,""))</f>
        <v>0</v>
      </c>
      <c r="RN75" s="34">
        <f>IF(RM75&lt;&gt;"",HLOOKUP(COUNT($NE75:RM75)+1,$G$4:$EH$8,RN$14,0)*$D75,IF($C75=RN$17,$G$8*$D75,""))</f>
        <v>0</v>
      </c>
      <c r="RO75" s="34">
        <f>IF(RN75&lt;&gt;"",HLOOKUP(COUNT($NE75:RN75)+1,$G$4:$EH$8,RO$14,0)*$D75,IF($C75=RO$17,$G$8*$D75,""))</f>
        <v>0</v>
      </c>
      <c r="RP75" s="34">
        <f>IF(RO75&lt;&gt;"",HLOOKUP(COUNT($NE75:RO75)+1,$G$4:$EH$8,RP$14,0)*$D75,IF($C75=RP$17,$G$8*$D75,""))</f>
        <v>0</v>
      </c>
      <c r="RQ75" s="34">
        <f>IF(RP75&lt;&gt;"",HLOOKUP(COUNT($NE75:RP75)+1,$G$4:$EH$8,RQ$14,0)*$D75,IF($C75=RQ$17,$G$8*$D75,""))</f>
        <v>0</v>
      </c>
      <c r="RR75" s="34">
        <f>IF(RQ75&lt;&gt;"",HLOOKUP(COUNT($NE75:RQ75)+1,$G$4:$EH$8,RR$14,0)*$D75,IF($C75=RR$17,$G$8*$D75,""))</f>
        <v>0</v>
      </c>
      <c r="RS75" s="34">
        <f>IF(RR75&lt;&gt;"",HLOOKUP(COUNT($NE75:RR75)+1,$G$4:$EH$8,RS$14,0)*$D75,IF($C75=RS$17,$G$8*$D75,""))</f>
        <v>0</v>
      </c>
      <c r="RT75" s="34">
        <f>IF(RS75&lt;&gt;"",HLOOKUP(COUNT($NE75:RS75)+1,$G$4:$EH$8,RT$14,0)*$D75,IF($C75=RT$17,$G$8*$D75,""))</f>
        <v>0</v>
      </c>
      <c r="RU75" s="34">
        <f>IF(RT75&lt;&gt;"",HLOOKUP(COUNT($NE75:RT75)+1,$G$4:$EH$8,RU$14,0)*$D75,IF($C75=RU$17,$G$8*$D75,""))</f>
        <v>0</v>
      </c>
      <c r="RW75" s="34" t="str">
        <f>IF(RV75&lt;&gt;"",HLOOKUP(COUNT($RV75:RV75)+1,$G$4:$EH$9,RW$14,0)*$D75,IF($C75=RW$17,$G$9*$D75,""))</f>
        <v/>
      </c>
      <c r="RX75" s="34" t="str">
        <f>IF(RW75&lt;&gt;"",HLOOKUP(COUNT($RV75:RW75)+1,$G$4:$EH$9,RX$14,0)*$D75,IF($C75=RX$17,$G$9*$D75,""))</f>
        <v/>
      </c>
      <c r="RY75" s="34" t="str">
        <f>IF(RX75&lt;&gt;"",HLOOKUP(COUNT($RV75:RX75)+1,$G$4:$EH$9,RY$14,0)*$D75,IF($C75=RY$17,$G$9*$D75,""))</f>
        <v/>
      </c>
      <c r="RZ75" s="34" t="str">
        <f>IF(RY75&lt;&gt;"",HLOOKUP(COUNT($RV75:RY75)+1,$G$4:$EH$9,RZ$14,0)*$D75,IF($C75=RZ$17,$G$9*$D75,""))</f>
        <v/>
      </c>
      <c r="SA75" s="34" t="str">
        <f>IF(RZ75&lt;&gt;"",HLOOKUP(COUNT($RV75:RZ75)+1,$G$4:$EH$9,SA$14,0)*$D75,IF($C75=SA$17,$G$9*$D75,""))</f>
        <v/>
      </c>
      <c r="SB75" s="34" t="str">
        <f>IF(SA75&lt;&gt;"",HLOOKUP(COUNT($RV75:SA75)+1,$G$4:$EH$9,SB$14,0)*$D75,IF($C75=SB$17,$G$9*$D75,""))</f>
        <v/>
      </c>
      <c r="SC75" s="34" t="str">
        <f>IF(SB75&lt;&gt;"",HLOOKUP(COUNT($RV75:SB75)+1,$G$4:$EH$9,SC$14,0)*$D75,IF($C75=SC$17,$G$9*$D75,""))</f>
        <v/>
      </c>
      <c r="SD75" s="34" t="str">
        <f>IF(SC75&lt;&gt;"",HLOOKUP(COUNT($RV75:SC75)+1,$G$4:$EH$9,SD$14,0)*$D75,IF($C75=SD$17,$G$9*$D75,""))</f>
        <v/>
      </c>
      <c r="SE75" s="34" t="str">
        <f>IF(SD75&lt;&gt;"",HLOOKUP(COUNT($RV75:SD75)+1,$G$4:$EH$9,SE$14,0)*$D75,IF($C75=SE$17,$G$9*$D75,""))</f>
        <v/>
      </c>
      <c r="SF75" s="34" t="str">
        <f>IF(SE75&lt;&gt;"",HLOOKUP(COUNT($RV75:SE75)+1,$G$4:$EH$9,SF$14,0)*$D75,IF($C75=SF$17,$G$9*$D75,""))</f>
        <v/>
      </c>
      <c r="SG75" s="34" t="str">
        <f>IF(SF75&lt;&gt;"",HLOOKUP(COUNT($RV75:SF75)+1,$G$4:$EH$9,SG$14,0)*$D75,IF($C75=SG$17,$G$9*$D75,""))</f>
        <v/>
      </c>
      <c r="SH75" s="34" t="str">
        <f>IF(SG75&lt;&gt;"",HLOOKUP(COUNT($RV75:SG75)+1,$G$4:$EH$9,SH$14,0)*$D75,IF($C75=SH$17,$G$9*$D75,""))</f>
        <v/>
      </c>
      <c r="SI75" s="34" t="str">
        <f>IF(SH75&lt;&gt;"",HLOOKUP(COUNT($RV75:SH75)+1,$G$4:$EH$9,SI$14,0)*$D75,IF($C75=SI$17,$G$9*$D75,""))</f>
        <v/>
      </c>
      <c r="SJ75" s="34" t="str">
        <f>IF(SI75&lt;&gt;"",HLOOKUP(COUNT($RV75:SI75)+1,$G$4:$EH$9,SJ$14,0)*$D75,IF($C75=SJ$17,$G$9*$D75,""))</f>
        <v/>
      </c>
      <c r="SK75" s="34" t="str">
        <f>IF(SJ75&lt;&gt;"",HLOOKUP(COUNT($RV75:SJ75)+1,$G$4:$EH$9,SK$14,0)*$D75,IF($C75=SK$17,$G$9*$D75,""))</f>
        <v/>
      </c>
      <c r="SL75" s="34" t="str">
        <f>IF(SK75&lt;&gt;"",HLOOKUP(COUNT($RV75:SK75)+1,$G$4:$EH$9,SL$14,0)*$D75,IF($C75=SL$17,$G$9*$D75,""))</f>
        <v/>
      </c>
      <c r="SM75" s="34" t="str">
        <f>IF(SL75&lt;&gt;"",HLOOKUP(COUNT($RV75:SL75)+1,$G$4:$EH$9,SM$14,0)*$D75,IF($C75=SM$17,$G$9*$D75,""))</f>
        <v/>
      </c>
      <c r="SN75" s="34" t="str">
        <f>IF(SM75&lt;&gt;"",HLOOKUP(COUNT($RV75:SM75)+1,$G$4:$EH$9,SN$14,0)*$D75,IF($C75=SN$17,$G$9*$D75,""))</f>
        <v/>
      </c>
      <c r="SO75" s="34" t="str">
        <f>IF(SN75&lt;&gt;"",HLOOKUP(COUNT($RV75:SN75)+1,$G$4:$EH$9,SO$14,0)*$D75,IF($C75=SO$17,$G$9*$D75,""))</f>
        <v/>
      </c>
      <c r="SP75" s="34" t="str">
        <f>IF(SO75&lt;&gt;"",HLOOKUP(COUNT($RV75:SO75)+1,$G$4:$EH$9,SP$14,0)*$D75,IF($C75=SP$17,$G$9*$D75,""))</f>
        <v/>
      </c>
      <c r="SQ75" s="34" t="str">
        <f>IF(SP75&lt;&gt;"",HLOOKUP(COUNT($RV75:SP75)+1,$G$4:$EH$9,SQ$14,0)*$D75,IF($C75=SQ$17,$G$9*$D75,""))</f>
        <v/>
      </c>
      <c r="SR75" s="34" t="str">
        <f>IF(SQ75&lt;&gt;"",HLOOKUP(COUNT($RV75:SQ75)+1,$G$4:$EH$9,SR$14,0)*$D75,IF($C75=SR$17,$G$9*$D75,""))</f>
        <v/>
      </c>
      <c r="SS75" s="34" t="str">
        <f>IF(SR75&lt;&gt;"",HLOOKUP(COUNT($RV75:SR75)+1,$G$4:$EH$9,SS$14,0)*$D75,IF($C75=SS$17,$G$9*$D75,""))</f>
        <v/>
      </c>
      <c r="ST75" s="34" t="str">
        <f>IF(SS75&lt;&gt;"",HLOOKUP(COUNT($RV75:SS75)+1,$G$4:$EH$9,ST$14,0)*$D75,IF($C75=ST$17,$G$9*$D75,""))</f>
        <v/>
      </c>
      <c r="SU75" s="34" t="str">
        <f>IF(ST75&lt;&gt;"",HLOOKUP(COUNT($RV75:ST75)+1,$G$4:$EH$9,SU$14,0)*$D75,IF($C75=SU$17,$G$9*$D75,""))</f>
        <v/>
      </c>
      <c r="SV75" s="34" t="str">
        <f>IF(SU75&lt;&gt;"",HLOOKUP(COUNT($RV75:SU75)+1,$G$4:$EH$9,SV$14,0)*$D75,IF($C75=SV$17,$G$9*$D75,""))</f>
        <v/>
      </c>
      <c r="SW75" s="34" t="str">
        <f>IF(SV75&lt;&gt;"",HLOOKUP(COUNT($RV75:SV75)+1,$G$4:$EH$9,SW$14,0)*$D75,IF($C75=SW$17,$G$9*$D75,""))</f>
        <v/>
      </c>
      <c r="SX75" s="34" t="str">
        <f>IF(SW75&lt;&gt;"",HLOOKUP(COUNT($RV75:SW75)+1,$G$4:$EH$9,SX$14,0)*$D75,IF($C75=SX$17,$G$9*$D75,""))</f>
        <v/>
      </c>
      <c r="SY75" s="34" t="str">
        <f>IF(SX75&lt;&gt;"",HLOOKUP(COUNT($RV75:SX75)+1,$G$4:$EH$9,SY$14,0)*$D75,IF($C75=SY$17,$G$9*$D75,""))</f>
        <v/>
      </c>
      <c r="SZ75" s="34" t="str">
        <f>IF(SY75&lt;&gt;"",HLOOKUP(COUNT($RV75:SY75)+1,$G$4:$EH$9,SZ$14,0)*$D75,IF($C75=SZ$17,$G$9*$D75,""))</f>
        <v/>
      </c>
      <c r="TA75" s="34" t="str">
        <f>IF(SZ75&lt;&gt;"",HLOOKUP(COUNT($RV75:SZ75)+1,$G$4:$EH$9,TA$14,0)*$D75,IF($C75=TA$17,$G$9*$D75,""))</f>
        <v/>
      </c>
      <c r="TB75" s="34" t="str">
        <f>IF(TA75&lt;&gt;"",HLOOKUP(COUNT($RV75:TA75)+1,$G$4:$EH$9,TB$14,0)*$D75,IF($C75=TB$17,$G$9*$D75,""))</f>
        <v/>
      </c>
      <c r="TC75" s="34" t="str">
        <f>IF(TB75&lt;&gt;"",HLOOKUP(COUNT($RV75:TB75)+1,$G$4:$EH$9,TC$14,0)*$D75,IF($C75=TC$17,$G$9*$D75,""))</f>
        <v/>
      </c>
      <c r="TD75" s="34" t="str">
        <f>IF(TC75&lt;&gt;"",HLOOKUP(COUNT($RV75:TC75)+1,$G$4:$EH$9,TD$14,0)*$D75,IF($C75=TD$17,$G$9*$D75,""))</f>
        <v/>
      </c>
      <c r="TE75" s="34" t="str">
        <f>IF(TD75&lt;&gt;"",HLOOKUP(COUNT($RV75:TD75)+1,$G$4:$EH$9,TE$14,0)*$D75,IF($C75=TE$17,$G$9*$D75,""))</f>
        <v/>
      </c>
      <c r="TF75" s="34" t="str">
        <f>IF(TE75&lt;&gt;"",HLOOKUP(COUNT($RV75:TE75)+1,$G$4:$EH$9,TF$14,0)*$D75,IF($C75=TF$17,$G$9*$D75,""))</f>
        <v/>
      </c>
      <c r="TG75" s="34" t="str">
        <f>IF(TF75&lt;&gt;"",HLOOKUP(COUNT($RV75:TF75)+1,$G$4:$EH$9,TG$14,0)*$D75,IF($C75=TG$17,$G$9*$D75,""))</f>
        <v/>
      </c>
      <c r="TH75" s="34" t="str">
        <f>IF(TG75&lt;&gt;"",HLOOKUP(COUNT($RV75:TG75)+1,$G$4:$EH$9,TH$14,0)*$D75,IF($C75=TH$17,$G$9*$D75,""))</f>
        <v/>
      </c>
      <c r="TI75" s="34" t="str">
        <f>IF(TH75&lt;&gt;"",HLOOKUP(COUNT($RV75:TH75)+1,$G$4:$EH$9,TI$14,0)*$D75,IF($C75=TI$17,$G$9*$D75,""))</f>
        <v/>
      </c>
      <c r="TJ75" s="34" t="str">
        <f>IF(TI75&lt;&gt;"",HLOOKUP(COUNT($RV75:TI75)+1,$G$4:$EH$9,TJ$14,0)*$D75,IF($C75=TJ$17,$G$9*$D75,""))</f>
        <v/>
      </c>
      <c r="TK75" s="34" t="str">
        <f>IF(TJ75&lt;&gt;"",HLOOKUP(COUNT($RV75:TJ75)+1,$G$4:$EH$9,TK$14,0)*$D75,IF($C75=TK$17,$G$9*$D75,""))</f>
        <v/>
      </c>
      <c r="TL75" s="34" t="str">
        <f>IF(TK75&lt;&gt;"",HLOOKUP(COUNT($RV75:TK75)+1,$G$4:$EH$9,TL$14,0)*$D75,IF($C75=TL$17,$G$9*$D75,""))</f>
        <v/>
      </c>
      <c r="TM75" s="34" t="str">
        <f>IF(TL75&lt;&gt;"",HLOOKUP(COUNT($RV75:TL75)+1,$G$4:$EH$9,TM$14,0)*$D75,IF($C75=TM$17,$G$9*$D75,""))</f>
        <v/>
      </c>
      <c r="TN75" s="34" t="str">
        <f>IF(TM75&lt;&gt;"",HLOOKUP(COUNT($RV75:TM75)+1,$G$4:$EH$9,TN$14,0)*$D75,IF($C75=TN$17,$G$9*$D75,""))</f>
        <v/>
      </c>
      <c r="TO75" s="34" t="str">
        <f>IF(TN75&lt;&gt;"",HLOOKUP(COUNT($RV75:TN75)+1,$G$4:$EH$9,TO$14,0)*$D75,IF($C75=TO$17,$G$9*$D75,""))</f>
        <v/>
      </c>
      <c r="TP75" s="34" t="str">
        <f>IF(TO75&lt;&gt;"",HLOOKUP(COUNT($RV75:TO75)+1,$G$4:$EH$9,TP$14,0)*$D75,IF($C75=TP$17,$G$9*$D75,""))</f>
        <v/>
      </c>
      <c r="TQ75" s="34" t="str">
        <f>IF(TP75&lt;&gt;"",HLOOKUP(COUNT($RV75:TP75)+1,$G$4:$EH$9,TQ$14,0)*$D75,IF($C75=TQ$17,$G$9*$D75,""))</f>
        <v/>
      </c>
      <c r="TR75" s="34" t="str">
        <f>IF(TQ75&lt;&gt;"",HLOOKUP(COUNT($RV75:TQ75)+1,$G$4:$EH$9,TR$14,0)*$D75,IF($C75=TR$17,$G$9*$D75,""))</f>
        <v/>
      </c>
      <c r="TS75" s="34" t="str">
        <f>IF(TR75&lt;&gt;"",HLOOKUP(COUNT($RV75:TR75)+1,$G$4:$EH$9,TS$14,0)*$D75,IF($C75=TS$17,$G$9*$D75,""))</f>
        <v/>
      </c>
      <c r="TT75" s="34" t="str">
        <f>IF(TS75&lt;&gt;"",HLOOKUP(COUNT($RV75:TS75)+1,$G$4:$EH$9,TT$14,0)*$D75,IF($C75=TT$17,$G$9*$D75,""))</f>
        <v/>
      </c>
      <c r="TU75" s="34" t="str">
        <f>IF(TT75&lt;&gt;"",HLOOKUP(COUNT($RV75:TT75)+1,$G$4:$EH$9,TU$14,0)*$D75,IF($C75=TU$17,$G$9*$D75,""))</f>
        <v/>
      </c>
      <c r="TV75" s="34" t="str">
        <f>IF(TU75&lt;&gt;"",HLOOKUP(COUNT($RV75:TU75)+1,$G$4:$EH$9,TV$14,0)*$D75,IF($C75=TV$17,$G$9*$D75,""))</f>
        <v/>
      </c>
      <c r="TW75" s="34" t="str">
        <f>IF(TV75&lt;&gt;"",HLOOKUP(COUNT($RV75:TV75)+1,$G$4:$EH$9,TW$14,0)*$D75,IF($C75=TW$17,$G$9*$D75,""))</f>
        <v/>
      </c>
      <c r="TX75" s="34" t="str">
        <f>IF(TW75&lt;&gt;"",HLOOKUP(COUNT($RV75:TW75)+1,$G$4:$EH$9,TX$14,0)*$D75,IF($C75=TX$17,$G$9*$D75,""))</f>
        <v/>
      </c>
      <c r="TY75" s="34" t="str">
        <f>IF(TX75&lt;&gt;"",HLOOKUP(COUNT($RV75:TX75)+1,$G$4:$EH$9,TY$14,0)*$D75,IF($C75=TY$17,$G$9*$D75,""))</f>
        <v/>
      </c>
      <c r="TZ75" s="34" t="str">
        <f>IF(TY75&lt;&gt;"",HLOOKUP(COUNT($RV75:TY75)+1,$G$4:$EH$9,TZ$14,0)*$D75,IF($C75=TZ$17,$G$9*$D75,""))</f>
        <v/>
      </c>
      <c r="UA75" s="34">
        <f>IF(TZ75&lt;&gt;"",HLOOKUP(COUNT($RV75:TZ75)+1,$G$4:$EH$9,UA$14,0)*$D75,IF($C75=UA$17,$G$9*$D75,""))</f>
        <v>14500</v>
      </c>
      <c r="UB75" s="34">
        <f>IF(UA75&lt;&gt;"",HLOOKUP(COUNT($RV75:UA75)+1,$G$4:$EH$9,UB$14,0)*$D75,IF($C75=UB$17,$G$9*$D75,""))</f>
        <v>0</v>
      </c>
      <c r="UC75" s="34">
        <f>IF(UB75&lt;&gt;"",HLOOKUP(COUNT($RV75:UB75)+1,$G$4:$EH$9,UC$14,0)*$D75,IF($C75=UC$17,$G$9*$D75,""))</f>
        <v>0</v>
      </c>
      <c r="UD75" s="34">
        <f>IF(UC75&lt;&gt;"",HLOOKUP(COUNT($RV75:UC75)+1,$G$4:$EH$9,UD$14,0)*$D75,IF($C75=UD$17,$G$9*$D75,""))</f>
        <v>0</v>
      </c>
      <c r="UE75" s="34">
        <f>IF(UD75&lt;&gt;"",HLOOKUP(COUNT($RV75:UD75)+1,$G$4:$EH$9,UE$14,0)*$D75,IF($C75=UE$17,$G$9*$D75,""))</f>
        <v>0</v>
      </c>
      <c r="UF75" s="34">
        <f>IF(UE75&lt;&gt;"",HLOOKUP(COUNT($RV75:UE75)+1,$G$4:$EH$9,UF$14,0)*$D75,IF($C75=UF$17,$G$9*$D75,""))</f>
        <v>0</v>
      </c>
      <c r="UG75" s="34">
        <f>IF(UF75&lt;&gt;"",HLOOKUP(COUNT($RV75:UF75)+1,$G$4:$EH$9,UG$14,0)*$D75,IF($C75=UG$17,$G$9*$D75,""))</f>
        <v>0</v>
      </c>
      <c r="UH75" s="34">
        <f>IF(UG75&lt;&gt;"",HLOOKUP(COUNT($RV75:UG75)+1,$G$4:$EH$9,UH$14,0)*$D75,IF($C75=UH$17,$G$9*$D75,""))</f>
        <v>0</v>
      </c>
      <c r="UI75" s="34">
        <f>IF(UH75&lt;&gt;"",HLOOKUP(COUNT($RV75:UH75)+1,$G$4:$EH$9,UI$14,0)*$D75,IF($C75=UI$17,$G$9*$D75,""))</f>
        <v>0</v>
      </c>
      <c r="UJ75" s="34">
        <f>IF(UI75&lt;&gt;"",HLOOKUP(COUNT($RV75:UI75)+1,$G$4:$EH$9,UJ$14,0)*$D75,IF($C75=UJ$17,$G$9*$D75,""))</f>
        <v>0</v>
      </c>
      <c r="UK75" s="34">
        <f>IF(UJ75&lt;&gt;"",HLOOKUP(COUNT($RV75:UJ75)+1,$G$4:$EH$9,UK$14,0)*$D75,IF($C75=UK$17,$G$9*$D75,""))</f>
        <v>0</v>
      </c>
      <c r="UL75" s="34">
        <f>IF(UK75&lt;&gt;"",HLOOKUP(COUNT($RV75:UK75)+1,$G$4:$EH$9,UL$14,0)*$D75,IF($C75=UL$17,$G$9*$D75,""))</f>
        <v>0</v>
      </c>
      <c r="UM75" s="34">
        <f>IF(UL75&lt;&gt;"",HLOOKUP(COUNT($RV75:UL75)+1,$G$4:$EH$9,UM$14,0)*$D75,IF($C75=UM$17,$G$9*$D75,""))</f>
        <v>0</v>
      </c>
      <c r="UN75" s="34">
        <f>IF(UM75&lt;&gt;"",HLOOKUP(COUNT($RV75:UM75)+1,$G$4:$EH$9,UN$14,0)*$D75,IF($C75=UN$17,$G$9*$D75,""))</f>
        <v>0</v>
      </c>
      <c r="UO75" s="34">
        <f>IF(UN75&lt;&gt;"",HLOOKUP(COUNT($RV75:UN75)+1,$G$4:$EH$9,UO$14,0)*$D75,IF($C75=UO$17,$G$9*$D75,""))</f>
        <v>0</v>
      </c>
      <c r="UP75" s="34">
        <f>IF(UO75&lt;&gt;"",HLOOKUP(COUNT($RV75:UO75)+1,$G$4:$EH$9,UP$14,0)*$D75,IF($C75=UP$17,$G$9*$D75,""))</f>
        <v>0</v>
      </c>
      <c r="UQ75" s="34">
        <f>IF(UP75&lt;&gt;"",HLOOKUP(COUNT($RV75:UP75)+1,$G$4:$EH$9,UQ$14,0)*$D75,IF($C75=UQ$17,$G$9*$D75,""))</f>
        <v>0</v>
      </c>
      <c r="UR75" s="34">
        <f>IF(UQ75&lt;&gt;"",HLOOKUP(COUNT($RV75:UQ75)+1,$G$4:$EH$9,UR$14,0)*$D75,IF($C75=UR$17,$G$9*$D75,""))</f>
        <v>0</v>
      </c>
      <c r="US75" s="34">
        <f>IF(UR75&lt;&gt;"",HLOOKUP(COUNT($RV75:UR75)+1,$G$4:$EH$9,US$14,0)*$D75,IF($C75=US$17,$G$9*$D75,""))</f>
        <v>0</v>
      </c>
      <c r="UT75" s="34">
        <f>IF(US75&lt;&gt;"",HLOOKUP(COUNT($RV75:US75)+1,$G$4:$EH$9,UT$14,0)*$D75,IF($C75=UT$17,$G$9*$D75,""))</f>
        <v>0</v>
      </c>
      <c r="UU75" s="34">
        <f>IF(UT75&lt;&gt;"",HLOOKUP(COUNT($RV75:UT75)+1,$G$4:$EH$9,UU$14,0)*$D75,IF($C75=UU$17,$G$9*$D75,""))</f>
        <v>0</v>
      </c>
      <c r="UV75" s="34">
        <f>IF(UU75&lt;&gt;"",HLOOKUP(COUNT($RV75:UU75)+1,$G$4:$EH$9,UV$14,0)*$D75,IF($C75=UV$17,$G$9*$D75,""))</f>
        <v>0</v>
      </c>
      <c r="UW75" s="34">
        <f>IF(UV75&lt;&gt;"",HLOOKUP(COUNT($RV75:UV75)+1,$G$4:$EH$9,UW$14,0)*$D75,IF($C75=UW$17,$G$9*$D75,""))</f>
        <v>0</v>
      </c>
      <c r="UX75" s="34">
        <f>IF(UW75&lt;&gt;"",HLOOKUP(COUNT($RV75:UW75)+1,$G$4:$EH$9,UX$14,0)*$D75,IF($C75=UX$17,$G$9*$D75,""))</f>
        <v>0</v>
      </c>
      <c r="UY75" s="34">
        <f>IF(UX75&lt;&gt;"",HLOOKUP(COUNT($RV75:UX75)+1,$G$4:$EH$9,UY$14,0)*$D75,IF($C75=UY$17,$G$9*$D75,""))</f>
        <v>0</v>
      </c>
      <c r="UZ75" s="34">
        <f>IF(UY75&lt;&gt;"",HLOOKUP(COUNT($RV75:UY75)+1,$G$4:$EH$9,UZ$14,0)*$D75,IF($C75=UZ$17,$G$9*$D75,""))</f>
        <v>0</v>
      </c>
      <c r="VA75" s="34">
        <f>IF(UZ75&lt;&gt;"",HLOOKUP(COUNT($RV75:UZ75)+1,$G$4:$EH$9,VA$14,0)*$D75,IF($C75=VA$17,$G$9*$D75,""))</f>
        <v>0</v>
      </c>
      <c r="VB75" s="34">
        <f>IF(VA75&lt;&gt;"",HLOOKUP(COUNT($RV75:VA75)+1,$G$4:$EH$9,VB$14,0)*$D75,IF($C75=VB$17,$G$9*$D75,""))</f>
        <v>0</v>
      </c>
      <c r="VC75" s="34">
        <f>IF(VB75&lt;&gt;"",HLOOKUP(COUNT($RV75:VB75)+1,$G$4:$EH$9,VC$14,0)*$D75,IF($C75=VC$17,$G$9*$D75,""))</f>
        <v>0</v>
      </c>
      <c r="VD75" s="34">
        <f>IF(VC75&lt;&gt;"",HLOOKUP(COUNT($RV75:VC75)+1,$G$4:$EH$9,VD$14,0)*$D75,IF($C75=VD$17,$G$9*$D75,""))</f>
        <v>0</v>
      </c>
      <c r="VE75" s="34">
        <f>IF(VD75&lt;&gt;"",HLOOKUP(COUNT($RV75:VD75)+1,$G$4:$EH$9,VE$14,0)*$D75,IF($C75=VE$17,$G$9*$D75,""))</f>
        <v>0</v>
      </c>
      <c r="VF75" s="34">
        <f>IF(VE75&lt;&gt;"",HLOOKUP(COUNT($RV75:VE75)+1,$G$4:$EH$9,VF$14,0)*$D75,IF($C75=VF$17,$G$9*$D75,""))</f>
        <v>0</v>
      </c>
      <c r="VG75" s="34">
        <f>IF(VF75&lt;&gt;"",HLOOKUP(COUNT($RV75:VF75)+1,$G$4:$EH$9,VG$14,0)*$D75,IF($C75=VG$17,$G$9*$D75,""))</f>
        <v>0</v>
      </c>
      <c r="VH75" s="34">
        <f>IF(VG75&lt;&gt;"",HLOOKUP(COUNT($RV75:VG75)+1,$G$4:$EH$9,VH$14,0)*$D75,IF($C75=VH$17,$G$9*$D75,""))</f>
        <v>0</v>
      </c>
      <c r="VI75" s="34">
        <f>IF(VH75&lt;&gt;"",HLOOKUP(COUNT($RV75:VH75)+1,$G$4:$EH$9,VI$14,0)*$D75,IF($C75=VI$17,$G$9*$D75,""))</f>
        <v>0</v>
      </c>
      <c r="VJ75" s="34">
        <f>IF(VI75&lt;&gt;"",HLOOKUP(COUNT($RV75:VI75)+1,$G$4:$EH$9,VJ$14,0)*$D75,IF($C75=VJ$17,$G$9*$D75,""))</f>
        <v>0</v>
      </c>
      <c r="VK75" s="34">
        <f>IF(VJ75&lt;&gt;"",HLOOKUP(COUNT($RV75:VJ75)+1,$G$4:$EH$9,VK$14,0)*$D75,IF($C75=VK$17,$G$9*$D75,""))</f>
        <v>0</v>
      </c>
      <c r="VL75" s="34">
        <f>IF(VK75&lt;&gt;"",HLOOKUP(COUNT($RV75:VK75)+1,$G$4:$EH$9,VL$14,0)*$D75,IF($C75=VL$17,$G$9*$D75,""))</f>
        <v>0</v>
      </c>
      <c r="VM75" s="34">
        <f>IF(VL75&lt;&gt;"",HLOOKUP(COUNT($RV75:VL75)+1,$G$4:$EH$9,VM$14,0)*$D75,IF($C75=VM$17,$G$9*$D75,""))</f>
        <v>0</v>
      </c>
      <c r="VN75" s="34">
        <f>IF(VM75&lt;&gt;"",HLOOKUP(COUNT($RV75:VM75)+1,$G$4:$EH$9,VN$14,0)*$D75,IF($C75=VN$17,$G$9*$D75,""))</f>
        <v>0</v>
      </c>
      <c r="VO75" s="34">
        <f>IF(VN75&lt;&gt;"",HLOOKUP(COUNT($RV75:VN75)+1,$G$4:$EH$9,VO$14,0)*$D75,IF($C75=VO$17,$G$9*$D75,""))</f>
        <v>0</v>
      </c>
      <c r="VP75" s="34">
        <f>IF(VO75&lt;&gt;"",HLOOKUP(COUNT($RV75:VO75)+1,$G$4:$EH$9,VP$14,0)*$D75,IF($C75=VP$17,$G$9*$D75,""))</f>
        <v>0</v>
      </c>
      <c r="VQ75" s="34">
        <f>IF(VP75&lt;&gt;"",HLOOKUP(COUNT($RV75:VP75)+1,$G$4:$EH$9,VQ$14,0)*$D75,IF($C75=VQ$17,$G$9*$D75,""))</f>
        <v>0</v>
      </c>
      <c r="VR75" s="34">
        <f>IF(VQ75&lt;&gt;"",HLOOKUP(COUNT($RV75:VQ75)+1,$G$4:$EH$9,VR$14,0)*$D75,IF($C75=VR$17,$G$9*$D75,""))</f>
        <v>0</v>
      </c>
      <c r="VS75" s="34">
        <f>IF(VR75&lt;&gt;"",HLOOKUP(COUNT($RV75:VR75)+1,$G$4:$EH$9,VS$14,0)*$D75,IF($C75=VS$17,$G$9*$D75,""))</f>
        <v>0</v>
      </c>
      <c r="VT75" s="34">
        <f>IF(VS75&lt;&gt;"",HLOOKUP(COUNT($RV75:VS75)+1,$G$4:$EH$9,VT$14,0)*$D75,IF($C75=VT$17,$G$9*$D75,""))</f>
        <v>0</v>
      </c>
      <c r="VU75" s="34">
        <f>IF(VT75&lt;&gt;"",HLOOKUP(COUNT($RV75:VT75)+1,$G$4:$EH$9,VU$14,0)*$D75,IF($C75=VU$17,$G$9*$D75,""))</f>
        <v>0</v>
      </c>
      <c r="VV75" s="34">
        <f>IF(VU75&lt;&gt;"",HLOOKUP(COUNT($RV75:VU75)+1,$G$4:$EH$9,VV$14,0)*$D75,IF($C75=VV$17,$G$9*$D75,""))</f>
        <v>0</v>
      </c>
      <c r="VW75" s="34">
        <f>IF(VV75&lt;&gt;"",HLOOKUP(COUNT($RV75:VV75)+1,$G$4:$EH$9,VW$14,0)*$D75,IF($C75=VW$17,$G$9*$D75,""))</f>
        <v>0</v>
      </c>
      <c r="VX75" s="34">
        <f>IF(VW75&lt;&gt;"",HLOOKUP(COUNT($RV75:VW75)+1,$G$4:$EH$9,VX$14,0)*$D75,IF($C75=VX$17,$G$9*$D75,""))</f>
        <v>0</v>
      </c>
      <c r="VY75" s="34">
        <f>IF(VX75&lt;&gt;"",HLOOKUP(COUNT($RV75:VX75)+1,$G$4:$EH$9,VY$14,0)*$D75,IF($C75=VY$17,$G$9*$D75,""))</f>
        <v>0</v>
      </c>
      <c r="VZ75" s="34">
        <f>IF(VY75&lt;&gt;"",HLOOKUP(COUNT($RV75:VY75)+1,$G$4:$EH$9,VZ$14,0)*$D75,IF($C75=VZ$17,$G$9*$D75,""))</f>
        <v>0</v>
      </c>
      <c r="WA75" s="34">
        <f>IF(VZ75&lt;&gt;"",HLOOKUP(COUNT($RV75:VZ75)+1,$G$4:$EH$9,WA$14,0)*$D75,IF($C75=WA$17,$G$9*$D75,""))</f>
        <v>0</v>
      </c>
      <c r="WB75" s="34">
        <f>IF(WA75&lt;&gt;"",HLOOKUP(COUNT($RV75:WA75)+1,$G$4:$EH$9,WB$14,0)*$D75,IF($C75=WB$17,$G$9*$D75,""))</f>
        <v>0</v>
      </c>
      <c r="WC75" s="34">
        <f>IF(WB75&lt;&gt;"",HLOOKUP(COUNT($RV75:WB75)+1,$G$4:$EH$9,WC$14,0)*$D75,IF($C75=WC$17,$G$9*$D75,""))</f>
        <v>0</v>
      </c>
      <c r="WD75" s="34">
        <f>IF(WC75&lt;&gt;"",HLOOKUP(COUNT($RV75:WC75)+1,$G$4:$EH$9,WD$14,0)*$D75,IF($C75=WD$17,$G$9*$D75,""))</f>
        <v>0</v>
      </c>
      <c r="WE75" s="34">
        <f>IF(WD75&lt;&gt;"",HLOOKUP(COUNT($RV75:WD75)+1,$G$4:$EH$9,WE$14,0)*$D75,IF($C75=WE$17,$G$9*$D75,""))</f>
        <v>0</v>
      </c>
      <c r="WF75" s="34">
        <f>IF(WE75&lt;&gt;"",HLOOKUP(COUNT($RV75:WE75)+1,$G$4:$EH$9,WF$14,0)*$D75,IF($C75=WF$17,$G$9*$D75,""))</f>
        <v>0</v>
      </c>
      <c r="WG75" s="34">
        <f>IF(WF75&lt;&gt;"",HLOOKUP(COUNT($RV75:WF75)+1,$G$4:$EH$9,WG$14,0)*$D75,IF($C75=WG$17,$G$9*$D75,""))</f>
        <v>0</v>
      </c>
      <c r="WH75" s="34">
        <f>IF(WG75&lt;&gt;"",HLOOKUP(COUNT($RV75:WG75)+1,$G$4:$EH$9,WH$14,0)*$D75,IF($C75=WH$17,$G$9*$D75,""))</f>
        <v>0</v>
      </c>
      <c r="WI75" s="34">
        <f>IF(WH75&lt;&gt;"",HLOOKUP(COUNT($RV75:WH75)+1,$G$4:$EH$9,WI$14,0)*$D75,IF($C75=WI$17,$G$9*$D75,""))</f>
        <v>0</v>
      </c>
      <c r="WJ75" s="34">
        <f>IF(WI75&lt;&gt;"",HLOOKUP(COUNT($RV75:WI75)+1,$G$4:$EH$9,WJ$14,0)*$D75,IF($C75=WJ$17,$G$9*$D75,""))</f>
        <v>0</v>
      </c>
      <c r="WK75" s="34">
        <f>IF(WJ75&lt;&gt;"",HLOOKUP(COUNT($RV75:WJ75)+1,$G$4:$EH$9,WK$14,0)*$D75,IF($C75=WK$17,$G$9*$D75,""))</f>
        <v>0</v>
      </c>
      <c r="WL75" s="34">
        <f>IF(WK75&lt;&gt;"",HLOOKUP(COUNT($RV75:WK75)+1,$G$4:$EH$9,WL$14,0)*$D75,IF($C75=WL$17,$G$9*$D75,""))</f>
        <v>0</v>
      </c>
    </row>
    <row r="76" spans="1:610" ht="15" x14ac:dyDescent="0.2">
      <c r="A76" s="25">
        <f t="shared" si="911"/>
        <v>10</v>
      </c>
      <c r="B76" s="1328" t="s">
        <v>83</v>
      </c>
      <c r="C76" s="62">
        <f t="shared" si="908"/>
        <v>58</v>
      </c>
      <c r="D76" s="30">
        <f>VLOOKUP(B76,Premissas!$R$8:$AD$18,(Histograma!A76+1),0)</f>
        <v>5</v>
      </c>
      <c r="G76" s="34" t="str">
        <f>IF(F76&lt;&gt;"",HLOOKUP(COUNT($F76:F76)+1,$G$4:$EH$8,G$14,0)*$D76,IF($C76=G$17,$G$5*$D76,""))</f>
        <v/>
      </c>
      <c r="H76" s="34" t="str">
        <f>IF(G76&lt;&gt;"",HLOOKUP(COUNT($F76:G76)+1,$G$4:$EH$8,H$14,0)*$D76,IF($C76=H$17,$G$5*$D76,""))</f>
        <v/>
      </c>
      <c r="I76" s="34" t="str">
        <f>IF(H76&lt;&gt;"",HLOOKUP(COUNT($F76:H76)+1,$G$4:$EH$8,I$14,0)*$D76,IF($C76=I$17,$G$5*$D76,""))</f>
        <v/>
      </c>
      <c r="J76" s="34" t="str">
        <f>IF(I76&lt;&gt;"",HLOOKUP(COUNT($F76:I76)+1,$G$4:$EH$8,J$14,0)*$D76,IF($C76=J$17,$G$5*$D76,""))</f>
        <v/>
      </c>
      <c r="K76" s="34" t="str">
        <f>IF(J76&lt;&gt;"",HLOOKUP(COUNT($F76:J76)+1,$G$4:$EH$8,K$14,0)*$D76,IF($C76=K$17,$G$5*$D76,""))</f>
        <v/>
      </c>
      <c r="L76" s="34" t="str">
        <f>IF(K76&lt;&gt;"",HLOOKUP(COUNT($F76:K76)+1,$G$4:$EH$8,L$14,0)*$D76,IF($C76=L$17,$G$5*$D76,""))</f>
        <v/>
      </c>
      <c r="M76" s="34" t="str">
        <f>IF(L76&lt;&gt;"",HLOOKUP(COUNT($F76:L76)+1,$G$4:$EH$8,M$14,0)*$D76,IF($C76=M$17,$G$5*$D76,""))</f>
        <v/>
      </c>
      <c r="N76" s="34" t="str">
        <f>IF(M76&lt;&gt;"",HLOOKUP(COUNT($F76:M76)+1,$G$4:$EH$8,N$14,0)*$D76,IF($C76=N$17,$G$5*$D76,""))</f>
        <v/>
      </c>
      <c r="O76" s="34" t="str">
        <f>IF(N76&lt;&gt;"",HLOOKUP(COUNT($F76:N76)+1,$G$4:$EH$8,O$14,0)*$D76,IF($C76=O$17,$G$5*$D76,""))</f>
        <v/>
      </c>
      <c r="P76" s="34" t="str">
        <f>IF(O76&lt;&gt;"",HLOOKUP(COUNT($F76:O76)+1,$G$4:$EH$8,P$14,0)*$D76,IF($C76=P$17,$G$5*$D76,""))</f>
        <v/>
      </c>
      <c r="Q76" s="34" t="str">
        <f>IF(P76&lt;&gt;"",HLOOKUP(COUNT($F76:P76)+1,$G$4:$EH$8,Q$14,0)*$D76,IF($C76=Q$17,$G$5*$D76,""))</f>
        <v/>
      </c>
      <c r="R76" s="34" t="str">
        <f>IF(Q76&lt;&gt;"",HLOOKUP(COUNT($F76:Q76)+1,$G$4:$EH$8,R$14,0)*$D76,IF($C76=R$17,$G$5*$D76,""))</f>
        <v/>
      </c>
      <c r="S76" s="34" t="str">
        <f>IF(R76&lt;&gt;"",HLOOKUP(COUNT($F76:R76)+1,$G$4:$EH$8,S$14,0)*$D76,IF($C76=S$17,$G$5*$D76,""))</f>
        <v/>
      </c>
      <c r="T76" s="34" t="str">
        <f>IF(S76&lt;&gt;"",HLOOKUP(COUNT($F76:S76)+1,$G$4:$EH$8,T$14,0)*$D76,IF($C76=T$17,$G$5*$D76,""))</f>
        <v/>
      </c>
      <c r="U76" s="34" t="str">
        <f>IF(T76&lt;&gt;"",HLOOKUP(COUNT($F76:T76)+1,$G$4:$EH$8,U$14,0)*$D76,IF($C76=U$17,$G$5*$D76,""))</f>
        <v/>
      </c>
      <c r="V76" s="34" t="str">
        <f>IF(U76&lt;&gt;"",HLOOKUP(COUNT($F76:U76)+1,$G$4:$EH$8,V$14,0)*$D76,IF($C76=V$17,$G$5*$D76,""))</f>
        <v/>
      </c>
      <c r="W76" s="34" t="str">
        <f>IF(V76&lt;&gt;"",HLOOKUP(COUNT($F76:V76)+1,$G$4:$EH$8,W$14,0)*$D76,IF($C76=W$17,$G$5*$D76,""))</f>
        <v/>
      </c>
      <c r="X76" s="34" t="str">
        <f>IF(W76&lt;&gt;"",HLOOKUP(COUNT($F76:W76)+1,$G$4:$EH$8,X$14,0)*$D76,IF($C76=X$17,$G$5*$D76,""))</f>
        <v/>
      </c>
      <c r="Y76" s="34" t="str">
        <f>IF(X76&lt;&gt;"",HLOOKUP(COUNT($F76:X76)+1,$G$4:$EH$8,Y$14,0)*$D76,IF($C76=Y$17,$G$5*$D76,""))</f>
        <v/>
      </c>
      <c r="Z76" s="34" t="str">
        <f>IF(Y76&lt;&gt;"",HLOOKUP(COUNT($F76:Y76)+1,$G$4:$EH$8,Z$14,0)*$D76,IF($C76=Z$17,$G$5*$D76,""))</f>
        <v/>
      </c>
      <c r="AA76" s="34" t="str">
        <f>IF(Z76&lt;&gt;"",HLOOKUP(COUNT($F76:Z76)+1,$G$4:$EH$8,AA$14,0)*$D76,IF($C76=AA$17,$G$5*$D76,""))</f>
        <v/>
      </c>
      <c r="AB76" s="34" t="str">
        <f>IF(AA76&lt;&gt;"",HLOOKUP(COUNT($F76:AA76)+1,$G$4:$EH$8,AB$14,0)*$D76,IF($C76=AB$17,$G$5*$D76,""))</f>
        <v/>
      </c>
      <c r="AC76" s="34" t="str">
        <f>IF(AB76&lt;&gt;"",HLOOKUP(COUNT($F76:AB76)+1,$G$4:$EH$8,AC$14,0)*$D76,IF($C76=AC$17,$G$5*$D76,""))</f>
        <v/>
      </c>
      <c r="AD76" s="34" t="str">
        <f>IF(AC76&lt;&gt;"",HLOOKUP(COUNT($F76:AC76)+1,$G$4:$EH$8,AD$14,0)*$D76,IF($C76=AD$17,$G$5*$D76,""))</f>
        <v/>
      </c>
      <c r="AE76" s="34" t="str">
        <f>IF(AD76&lt;&gt;"",HLOOKUP(COUNT($F76:AD76)+1,$G$4:$EH$8,AE$14,0)*$D76,IF($C76=AE$17,$G$5*$D76,""))</f>
        <v/>
      </c>
      <c r="AF76" s="34" t="str">
        <f>IF(AE76&lt;&gt;"",HLOOKUP(COUNT($F76:AE76)+1,$G$4:$EH$8,AF$14,0)*$D76,IF($C76=AF$17,$G$5*$D76,""))</f>
        <v/>
      </c>
      <c r="AG76" s="34" t="str">
        <f>IF(AF76&lt;&gt;"",HLOOKUP(COUNT($F76:AF76)+1,$G$4:$EH$8,AG$14,0)*$D76,IF($C76=AG$17,$G$5*$D76,""))</f>
        <v/>
      </c>
      <c r="AH76" s="34" t="str">
        <f>IF(AG76&lt;&gt;"",HLOOKUP(COUNT($F76:AG76)+1,$G$4:$EH$8,AH$14,0)*$D76,IF($C76=AH$17,$G$5*$D76,""))</f>
        <v/>
      </c>
      <c r="AI76" s="34" t="str">
        <f>IF(AH76&lt;&gt;"",HLOOKUP(COUNT($F76:AH76)+1,$G$4:$EH$8,AI$14,0)*$D76,IF($C76=AI$17,$G$5*$D76,""))</f>
        <v/>
      </c>
      <c r="AJ76" s="34" t="str">
        <f>IF(AI76&lt;&gt;"",HLOOKUP(COUNT($F76:AI76)+1,$G$4:$EH$8,AJ$14,0)*$D76,IF($C76=AJ$17,$G$5*$D76,""))</f>
        <v/>
      </c>
      <c r="AK76" s="34" t="str">
        <f>IF(AJ76&lt;&gt;"",HLOOKUP(COUNT($F76:AJ76)+1,$G$4:$EH$8,AK$14,0)*$D76,IF($C76=AK$17,$G$5*$D76,""))</f>
        <v/>
      </c>
      <c r="AL76" s="34" t="str">
        <f>IF(AK76&lt;&gt;"",HLOOKUP(COUNT($F76:AK76)+1,$G$4:$EH$8,AL$14,0)*$D76,IF($C76=AL$17,$G$5*$D76,""))</f>
        <v/>
      </c>
      <c r="AM76" s="34" t="str">
        <f>IF(AL76&lt;&gt;"",HLOOKUP(COUNT($F76:AL76)+1,$G$4:$EH$8,AM$14,0)*$D76,IF($C76=AM$17,$G$5*$D76,""))</f>
        <v/>
      </c>
      <c r="AN76" s="34" t="str">
        <f>IF(AM76&lt;&gt;"",HLOOKUP(COUNT($F76:AM76)+1,$G$4:$EH$8,AN$14,0)*$D76,IF($C76=AN$17,$G$5*$D76,""))</f>
        <v/>
      </c>
      <c r="AO76" s="34" t="str">
        <f>IF(AN76&lt;&gt;"",HLOOKUP(COUNT($F76:AN76)+1,$G$4:$EH$8,AO$14,0)*$D76,IF($C76=AO$17,$G$5*$D76,""))</f>
        <v/>
      </c>
      <c r="AP76" s="34" t="str">
        <f>IF(AO76&lt;&gt;"",HLOOKUP(COUNT($F76:AO76)+1,$G$4:$EH$8,AP$14,0)*$D76,IF($C76=AP$17,$G$5*$D76,""))</f>
        <v/>
      </c>
      <c r="AQ76" s="34" t="str">
        <f>IF(AP76&lt;&gt;"",HLOOKUP(COUNT($F76:AP76)+1,$G$4:$EH$8,AQ$14,0)*$D76,IF($C76=AQ$17,$G$5*$D76,""))</f>
        <v/>
      </c>
      <c r="AR76" s="34" t="str">
        <f>IF(AQ76&lt;&gt;"",HLOOKUP(COUNT($F76:AQ76)+1,$G$4:$EH$8,AR$14,0)*$D76,IF($C76=AR$17,$G$5*$D76,""))</f>
        <v/>
      </c>
      <c r="AS76" s="34" t="str">
        <f>IF(AR76&lt;&gt;"",HLOOKUP(COUNT($F76:AR76)+1,$G$4:$EH$8,AS$14,0)*$D76,IF($C76=AS$17,$G$5*$D76,""))</f>
        <v/>
      </c>
      <c r="AT76" s="34" t="str">
        <f>IF(AS76&lt;&gt;"",HLOOKUP(COUNT($F76:AS76)+1,$G$4:$EH$8,AT$14,0)*$D76,IF($C76=AT$17,$G$5*$D76,""))</f>
        <v/>
      </c>
      <c r="AU76" s="34" t="str">
        <f>IF(AT76&lt;&gt;"",HLOOKUP(COUNT($F76:AT76)+1,$G$4:$EH$8,AU$14,0)*$D76,IF($C76=AU$17,$G$5*$D76,""))</f>
        <v/>
      </c>
      <c r="AV76" s="34" t="str">
        <f>IF(AU76&lt;&gt;"",HLOOKUP(COUNT($F76:AU76)+1,$G$4:$EH$8,AV$14,0)*$D76,IF($C76=AV$17,$G$5*$D76,""))</f>
        <v/>
      </c>
      <c r="AW76" s="34" t="str">
        <f>IF(AV76&lt;&gt;"",HLOOKUP(COUNT($F76:AV76)+1,$G$4:$EH$8,AW$14,0)*$D76,IF($C76=AW$17,$G$5*$D76,""))</f>
        <v/>
      </c>
      <c r="AX76" s="34" t="str">
        <f>IF(AW76&lt;&gt;"",HLOOKUP(COUNT($F76:AW76)+1,$G$4:$EH$8,AX$14,0)*$D76,IF($C76=AX$17,$G$5*$D76,""))</f>
        <v/>
      </c>
      <c r="AY76" s="34" t="str">
        <f>IF(AX76&lt;&gt;"",HLOOKUP(COUNT($F76:AX76)+1,$G$4:$EH$8,AY$14,0)*$D76,IF($C76=AY$17,$G$5*$D76,""))</f>
        <v/>
      </c>
      <c r="AZ76" s="34" t="str">
        <f>IF(AY76&lt;&gt;"",HLOOKUP(COUNT($F76:AY76)+1,$G$4:$EH$8,AZ$14,0)*$D76,IF($C76=AZ$17,$G$5*$D76,""))</f>
        <v/>
      </c>
      <c r="BA76" s="34" t="str">
        <f>IF(AZ76&lt;&gt;"",HLOOKUP(COUNT($F76:AZ76)+1,$G$4:$EH$8,BA$14,0)*$D76,IF($C76=BA$17,$G$5*$D76,""))</f>
        <v/>
      </c>
      <c r="BB76" s="34" t="str">
        <f>IF(BA76&lt;&gt;"",HLOOKUP(COUNT($F76:BA76)+1,$G$4:$EH$8,BB$14,0)*$D76,IF($C76=BB$17,$G$5*$D76,""))</f>
        <v/>
      </c>
      <c r="BC76" s="34" t="str">
        <f>IF(BB76&lt;&gt;"",HLOOKUP(COUNT($F76:BB76)+1,$G$4:$EH$8,BC$14,0)*$D76,IF($C76=BC$17,$G$5*$D76,""))</f>
        <v/>
      </c>
      <c r="BD76" s="34" t="str">
        <f>IF(BC76&lt;&gt;"",HLOOKUP(COUNT($F76:BC76)+1,$G$4:$EH$8,BD$14,0)*$D76,IF($C76=BD$17,$G$5*$D76,""))</f>
        <v/>
      </c>
      <c r="BE76" s="34" t="str">
        <f>IF(BD76&lt;&gt;"",HLOOKUP(COUNT($F76:BD76)+1,$G$4:$EH$8,BE$14,0)*$D76,IF($C76=BE$17,$G$5*$D76,""))</f>
        <v/>
      </c>
      <c r="BF76" s="34" t="str">
        <f>IF(BE76&lt;&gt;"",HLOOKUP(COUNT($F76:BE76)+1,$G$4:$EH$8,BF$14,0)*$D76,IF($C76=BF$17,$G$5*$D76,""))</f>
        <v/>
      </c>
      <c r="BG76" s="34" t="str">
        <f>IF(BF76&lt;&gt;"",HLOOKUP(COUNT($F76:BF76)+1,$G$4:$EH$8,BG$14,0)*$D76,IF($C76=BG$17,$G$5*$D76,""))</f>
        <v/>
      </c>
      <c r="BH76" s="34" t="str">
        <f>IF(BG76&lt;&gt;"",HLOOKUP(COUNT($F76:BG76)+1,$G$4:$EH$8,BH$14,0)*$D76,IF($C76=BH$17,$G$5*$D76,""))</f>
        <v/>
      </c>
      <c r="BI76" s="34" t="str">
        <f>IF(BH76&lt;&gt;"",HLOOKUP(COUNT($F76:BH76)+1,$G$4:$EH$8,BI$14,0)*$D76,IF($C76=BI$17,$G$5*$D76,""))</f>
        <v/>
      </c>
      <c r="BJ76" s="34" t="str">
        <f>IF(BI76&lt;&gt;"",HLOOKUP(COUNT($F76:BI76)+1,$G$4:$EH$8,BJ$14,0)*$D76,IF($C76=BJ$17,$G$5*$D76,""))</f>
        <v/>
      </c>
      <c r="BK76" s="34" t="str">
        <f>IF(BJ76&lt;&gt;"",HLOOKUP(COUNT($F76:BJ76)+1,$G$4:$EH$8,BK$14,0)*$D76,IF($C76=BK$17,$G$5*$D76,""))</f>
        <v/>
      </c>
      <c r="BL76" s="34">
        <f>IF(BK76&lt;&gt;"",HLOOKUP(COUNT($F76:BK76)+1,$G$4:$EH$8,BL$14,0)*$D76,IF($C76=BL$17,$G$5*$D76,""))</f>
        <v>0</v>
      </c>
      <c r="BM76" s="34">
        <f>IF(BL76&lt;&gt;"",HLOOKUP(COUNT($F76:BL76)+1,$G$4:$EH$8,BM$14,0)*$D76,IF($C76=BM$17,$G$5*$D76,""))</f>
        <v>0</v>
      </c>
      <c r="BN76" s="34" t="e">
        <f>IF(BM76&lt;&gt;"",HLOOKUP(COUNT($F76:BM76)+1,$G$4:$EH$8,BN$14,0)*$D76,IF($C76=BN$17,$G$5*$D76,""))</f>
        <v>#VALUE!</v>
      </c>
      <c r="BO76" s="34" t="e">
        <f>IF(BN76&lt;&gt;"",HLOOKUP(COUNT($F76:BN76)+1,$G$4:$EH$8,BO$14,0)*$D76,IF($C76=BO$17,$G$5*$D76,""))</f>
        <v>#VALUE!</v>
      </c>
      <c r="BP76" s="34" t="e">
        <f>IF(BO76&lt;&gt;"",HLOOKUP(COUNT($F76:BO76)+1,$G$4:$EH$8,BP$14,0)*$D76,IF($C76=BP$17,$G$5*$D76,""))</f>
        <v>#VALUE!</v>
      </c>
      <c r="BQ76" s="34" t="e">
        <f>IF(BP76&lt;&gt;"",HLOOKUP(COUNT($F76:BP76)+1,$G$4:$EH$8,BQ$14,0)*$D76,IF($C76=BQ$17,$G$5*$D76,""))</f>
        <v>#VALUE!</v>
      </c>
      <c r="BR76" s="34" t="e">
        <f>IF(BQ76&lt;&gt;"",HLOOKUP(COUNT($F76:BQ76)+1,$G$4:$EH$8,BR$14,0)*$D76,IF($C76=BR$17,$G$5*$D76,""))</f>
        <v>#VALUE!</v>
      </c>
      <c r="BS76" s="34" t="e">
        <f>IF(BR76&lt;&gt;"",HLOOKUP(COUNT($F76:BR76)+1,$G$4:$EH$8,BS$14,0)*$D76,IF($C76=BS$17,$G$5*$D76,""))</f>
        <v>#VALUE!</v>
      </c>
      <c r="BT76" s="34" t="e">
        <f>IF(BS76&lt;&gt;"",HLOOKUP(COUNT($F76:BS76)+1,$G$4:$EH$8,BT$14,0)*$D76,IF($C76=BT$17,$G$5*$D76,""))</f>
        <v>#VALUE!</v>
      </c>
      <c r="BU76" s="34" t="e">
        <f>IF(BT76&lt;&gt;"",HLOOKUP(COUNT($F76:BT76)+1,$G$4:$EH$8,BU$14,0)*$D76,IF($C76=BU$17,$G$5*$D76,""))</f>
        <v>#VALUE!</v>
      </c>
      <c r="BV76" s="34" t="e">
        <f>IF(BU76&lt;&gt;"",HLOOKUP(COUNT($F76:BU76)+1,$G$4:$EH$8,BV$14,0)*$D76,IF($C76=BV$17,$G$5*$D76,""))</f>
        <v>#VALUE!</v>
      </c>
      <c r="BW76" s="34" t="e">
        <f>IF(BV76&lt;&gt;"",HLOOKUP(COUNT($F76:BV76)+1,$G$4:$EH$8,BW$14,0)*$D76,IF($C76=BW$17,$G$5*$D76,""))</f>
        <v>#VALUE!</v>
      </c>
      <c r="BX76" s="34" t="e">
        <f>IF(BW76&lt;&gt;"",HLOOKUP(COUNT($F76:BW76)+1,$G$4:$EH$8,BX$14,0)*$D76,IF($C76=BX$17,$G$5*$D76,""))</f>
        <v>#VALUE!</v>
      </c>
      <c r="BY76" s="34" t="e">
        <f>IF(BX76&lt;&gt;"",HLOOKUP(COUNT($F76:BX76)+1,$G$4:$EH$8,BY$14,0)*$D76,IF($C76=BY$17,$G$5*$D76,""))</f>
        <v>#VALUE!</v>
      </c>
      <c r="BZ76" s="34" t="e">
        <f>IF(BY76&lt;&gt;"",HLOOKUP(COUNT($F76:BY76)+1,$G$4:$EH$8,BZ$14,0)*$D76,IF($C76=BZ$17,$G$5*$D76,""))</f>
        <v>#VALUE!</v>
      </c>
      <c r="CA76" s="34" t="e">
        <f>IF(BZ76&lt;&gt;"",HLOOKUP(COUNT($F76:BZ76)+1,$G$4:$EH$8,CA$14,0)*$D76,IF($C76=CA$17,$G$5*$D76,""))</f>
        <v>#VALUE!</v>
      </c>
      <c r="CB76" s="34" t="e">
        <f>IF(CA76&lt;&gt;"",HLOOKUP(COUNT($F76:CA76)+1,$G$4:$EH$8,CB$14,0)*$D76,IF($C76=CB$17,$G$5*$D76,""))</f>
        <v>#VALUE!</v>
      </c>
      <c r="CC76" s="34" t="e">
        <f>IF(CB76&lt;&gt;"",HLOOKUP(COUNT($F76:CB76)+1,$G$4:$EH$8,CC$14,0)*$D76,IF($C76=CC$17,$G$5*$D76,""))</f>
        <v>#VALUE!</v>
      </c>
      <c r="CD76" s="34" t="e">
        <f>IF(CC76&lt;&gt;"",HLOOKUP(COUNT($F76:CC76)+1,$G$4:$EH$8,CD$14,0)*$D76,IF($C76=CD$17,$G$5*$D76,""))</f>
        <v>#VALUE!</v>
      </c>
      <c r="CE76" s="34" t="e">
        <f>IF(CD76&lt;&gt;"",HLOOKUP(COUNT($F76:CD76)+1,$G$4:$EH$8,CE$14,0)*$D76,IF($C76=CE$17,$G$5*$D76,""))</f>
        <v>#VALUE!</v>
      </c>
      <c r="CF76" s="34" t="e">
        <f>IF(CE76&lt;&gt;"",HLOOKUP(COUNT($F76:CE76)+1,$G$4:$EH$8,CF$14,0)*$D76,IF($C76=CF$17,$G$5*$D76,""))</f>
        <v>#VALUE!</v>
      </c>
      <c r="CG76" s="34" t="e">
        <f>IF(CF76&lt;&gt;"",HLOOKUP(COUNT($F76:CF76)+1,$G$4:$EH$8,CG$14,0)*$D76,IF($C76=CG$17,$G$5*$D76,""))</f>
        <v>#VALUE!</v>
      </c>
      <c r="CH76" s="34" t="e">
        <f>IF(CG76&lt;&gt;"",HLOOKUP(COUNT($F76:CG76)+1,$G$4:$EH$8,CH$14,0)*$D76,IF($C76=CH$17,$G$5*$D76,""))</f>
        <v>#VALUE!</v>
      </c>
      <c r="CI76" s="34" t="e">
        <f>IF(CH76&lt;&gt;"",HLOOKUP(COUNT($F76:CH76)+1,$G$4:$EH$8,CI$14,0)*$D76,IF($C76=CI$17,$G$5*$D76,""))</f>
        <v>#VALUE!</v>
      </c>
      <c r="CJ76" s="34" t="e">
        <f>IF(CI76&lt;&gt;"",HLOOKUP(COUNT($F76:CI76)+1,$G$4:$EH$8,CJ$14,0)*$D76,IF($C76=CJ$17,$G$5*$D76,""))</f>
        <v>#VALUE!</v>
      </c>
      <c r="CK76" s="34" t="e">
        <f>IF(CJ76&lt;&gt;"",HLOOKUP(COUNT($F76:CJ76)+1,$G$4:$EH$8,CK$14,0)*$D76,IF($C76=CK$17,$G$5*$D76,""))</f>
        <v>#VALUE!</v>
      </c>
      <c r="CL76" s="34" t="e">
        <f>IF(CK76&lt;&gt;"",HLOOKUP(COUNT($F76:CK76)+1,$G$4:$EH$8,CL$14,0)*$D76,IF($C76=CL$17,$G$5*$D76,""))</f>
        <v>#VALUE!</v>
      </c>
      <c r="CM76" s="34" t="e">
        <f>IF(CL76&lt;&gt;"",HLOOKUP(COUNT($F76:CL76)+1,$G$4:$EH$8,CM$14,0)*$D76,IF($C76=CM$17,$G$5*$D76,""))</f>
        <v>#VALUE!</v>
      </c>
      <c r="CN76" s="34" t="e">
        <f>IF(CM76&lt;&gt;"",HLOOKUP(COUNT($F76:CM76)+1,$G$4:$EH$8,CN$14,0)*$D76,IF($C76=CN$17,$G$5*$D76,""))</f>
        <v>#VALUE!</v>
      </c>
      <c r="CO76" s="34" t="e">
        <f>IF(CN76&lt;&gt;"",HLOOKUP(COUNT($F76:CN76)+1,$G$4:$EH$8,CO$14,0)*$D76,IF($C76=CO$17,$G$5*$D76,""))</f>
        <v>#VALUE!</v>
      </c>
      <c r="CP76" s="34" t="e">
        <f>IF(CO76&lt;&gt;"",HLOOKUP(COUNT($F76:CO76)+1,$G$4:$EH$8,CP$14,0)*$D76,IF($C76=CP$17,$G$5*$D76,""))</f>
        <v>#VALUE!</v>
      </c>
      <c r="CQ76" s="34" t="e">
        <f>IF(CP76&lt;&gt;"",HLOOKUP(COUNT($F76:CP76)+1,$G$4:$EH$8,CQ$14,0)*$D76,IF($C76=CQ$17,$G$5*$D76,""))</f>
        <v>#VALUE!</v>
      </c>
      <c r="CR76" s="34" t="e">
        <f>IF(CQ76&lt;&gt;"",HLOOKUP(COUNT($F76:CQ76)+1,$G$4:$EH$8,CR$14,0)*$D76,IF($C76=CR$17,$G$5*$D76,""))</f>
        <v>#VALUE!</v>
      </c>
      <c r="CS76" s="34" t="e">
        <f>IF(CR76&lt;&gt;"",HLOOKUP(COUNT($F76:CR76)+1,$G$4:$EH$8,CS$14,0)*$D76,IF($C76=CS$17,$G$5*$D76,""))</f>
        <v>#VALUE!</v>
      </c>
      <c r="CT76" s="34" t="e">
        <f>IF(CS76&lt;&gt;"",HLOOKUP(COUNT($F76:CS76)+1,$G$4:$EH$8,CT$14,0)*$D76,IF($C76=CT$17,$G$5*$D76,""))</f>
        <v>#VALUE!</v>
      </c>
      <c r="CU76" s="34" t="e">
        <f>IF(CT76&lt;&gt;"",HLOOKUP(COUNT($F76:CT76)+1,$G$4:$EH$8,CU$14,0)*$D76,IF($C76=CU$17,$G$5*$D76,""))</f>
        <v>#VALUE!</v>
      </c>
      <c r="CV76" s="34" t="e">
        <f>IF(CU76&lt;&gt;"",HLOOKUP(COUNT($F76:CU76)+1,$G$4:$EH$8,CV$14,0)*$D76,IF($C76=CV$17,$G$5*$D76,""))</f>
        <v>#VALUE!</v>
      </c>
      <c r="CW76" s="34" t="e">
        <f>IF(CV76&lt;&gt;"",HLOOKUP(COUNT($F76:CV76)+1,$G$4:$EH$8,CW$14,0)*$D76,IF($C76=CW$17,$G$5*$D76,""))</f>
        <v>#VALUE!</v>
      </c>
      <c r="CX76" s="34" t="e">
        <f>IF(CW76&lt;&gt;"",HLOOKUP(COUNT($F76:CW76)+1,$G$4:$EH$8,CX$14,0)*$D76,IF($C76=CX$17,$G$5*$D76,""))</f>
        <v>#VALUE!</v>
      </c>
      <c r="CY76" s="34" t="e">
        <f>IF(CX76&lt;&gt;"",HLOOKUP(COUNT($F76:CX76)+1,$G$4:$EH$8,CY$14,0)*$D76,IF($C76=CY$17,$G$5*$D76,""))</f>
        <v>#VALUE!</v>
      </c>
      <c r="CZ76" s="34" t="e">
        <f>IF(CY76&lt;&gt;"",HLOOKUP(COUNT($F76:CY76)+1,$G$4:$EH$8,CZ$14,0)*$D76,IF($C76=CZ$17,$G$5*$D76,""))</f>
        <v>#VALUE!</v>
      </c>
      <c r="DA76" s="34" t="e">
        <f>IF(CZ76&lt;&gt;"",HLOOKUP(COUNT($F76:CZ76)+1,$G$4:$EH$8,DA$14,0)*$D76,IF($C76=DA$17,$G$5*$D76,""))</f>
        <v>#VALUE!</v>
      </c>
      <c r="DB76" s="34" t="e">
        <f>IF(DA76&lt;&gt;"",HLOOKUP(COUNT($F76:DA76)+1,$G$4:$EH$8,DB$14,0)*$D76,IF($C76=DB$17,$G$5*$D76,""))</f>
        <v>#VALUE!</v>
      </c>
      <c r="DC76" s="34" t="e">
        <f>IF(DB76&lt;&gt;"",HLOOKUP(COUNT($F76:DB76)+1,$G$4:$EH$8,DC$14,0)*$D76,IF($C76=DC$17,$G$5*$D76,""))</f>
        <v>#VALUE!</v>
      </c>
      <c r="DD76" s="34" t="e">
        <f>IF(DC76&lt;&gt;"",HLOOKUP(COUNT($F76:DC76)+1,$G$4:$EH$8,DD$14,0)*$D76,IF($C76=DD$17,$G$5*$D76,""))</f>
        <v>#VALUE!</v>
      </c>
      <c r="DE76" s="34" t="e">
        <f>IF(DD76&lt;&gt;"",HLOOKUP(COUNT($F76:DD76)+1,$G$4:$EH$8,DE$14,0)*$D76,IF($C76=DE$17,$G$5*$D76,""))</f>
        <v>#VALUE!</v>
      </c>
      <c r="DF76" s="34" t="e">
        <f>IF(DE76&lt;&gt;"",HLOOKUP(COUNT($F76:DE76)+1,$G$4:$EH$8,DF$14,0)*$D76,IF($C76=DF$17,$G$5*$D76,""))</f>
        <v>#VALUE!</v>
      </c>
      <c r="DG76" s="34" t="e">
        <f>IF(DF76&lt;&gt;"",HLOOKUP(COUNT($F76:DF76)+1,$G$4:$EH$8,DG$14,0)*$D76,IF($C76=DG$17,$G$5*$D76,""))</f>
        <v>#VALUE!</v>
      </c>
      <c r="DH76" s="34" t="e">
        <f>IF(DG76&lt;&gt;"",HLOOKUP(COUNT($F76:DG76)+1,$G$4:$EH$8,DH$14,0)*$D76,IF($C76=DH$17,$G$5*$D76,""))</f>
        <v>#VALUE!</v>
      </c>
      <c r="DI76" s="34" t="e">
        <f>IF(DH76&lt;&gt;"",HLOOKUP(COUNT($F76:DH76)+1,$G$4:$EH$8,DI$14,0)*$D76,IF($C76=DI$17,$G$5*$D76,""))</f>
        <v>#VALUE!</v>
      </c>
      <c r="DJ76" s="34" t="e">
        <f>IF(DI76&lt;&gt;"",HLOOKUP(COUNT($F76:DI76)+1,$G$4:$EH$8,DJ$14,0)*$D76,IF($C76=DJ$17,$G$5*$D76,""))</f>
        <v>#VALUE!</v>
      </c>
      <c r="DK76" s="34" t="e">
        <f>IF(DJ76&lt;&gt;"",HLOOKUP(COUNT($F76:DJ76)+1,$G$4:$EH$8,DK$14,0)*$D76,IF($C76=DK$17,$G$5*$D76,""))</f>
        <v>#VALUE!</v>
      </c>
      <c r="DL76" s="34" t="e">
        <f>IF(DK76&lt;&gt;"",HLOOKUP(COUNT($F76:DK76)+1,$G$4:$EH$8,DL$14,0)*$D76,IF($C76=DL$17,$G$5*$D76,""))</f>
        <v>#VALUE!</v>
      </c>
      <c r="DM76" s="34" t="e">
        <f>IF(DL76&lt;&gt;"",HLOOKUP(COUNT($F76:DL76)+1,$G$4:$EH$8,DM$14,0)*$D76,IF($C76=DM$17,$G$5*$D76,""))</f>
        <v>#VALUE!</v>
      </c>
      <c r="DN76" s="34" t="e">
        <f>IF(DM76&lt;&gt;"",HLOOKUP(COUNT($F76:DM76)+1,$G$4:$EH$8,DN$14,0)*$D76,IF($C76=DN$17,$G$5*$D76,""))</f>
        <v>#VALUE!</v>
      </c>
      <c r="DO76" s="34" t="e">
        <f>IF(DN76&lt;&gt;"",HLOOKUP(COUNT($F76:DN76)+1,$G$4:$EH$8,DO$14,0)*$D76,IF($C76=DO$17,$G$5*$D76,""))</f>
        <v>#VALUE!</v>
      </c>
      <c r="DP76" s="34" t="e">
        <f>IF(DO76&lt;&gt;"",HLOOKUP(COUNT($F76:DO76)+1,$G$4:$EH$8,DP$14,0)*$D76,IF($C76=DP$17,$G$5*$D76,""))</f>
        <v>#VALUE!</v>
      </c>
      <c r="DQ76" s="34" t="e">
        <f>IF(DP76&lt;&gt;"",HLOOKUP(COUNT($F76:DP76)+1,$G$4:$EH$8,DQ$14,0)*$D76,IF($C76=DQ$17,$G$5*$D76,""))</f>
        <v>#VALUE!</v>
      </c>
      <c r="DR76" s="34" t="e">
        <f>IF(DQ76&lt;&gt;"",HLOOKUP(COUNT($F76:DQ76)+1,$G$4:$EH$8,DR$14,0)*$D76,IF($C76=DR$17,$G$5*$D76,""))</f>
        <v>#VALUE!</v>
      </c>
      <c r="DS76" s="34" t="e">
        <f>IF(DR76&lt;&gt;"",HLOOKUP(COUNT($F76:DR76)+1,$G$4:$EH$8,DS$14,0)*$D76,IF($C76=DS$17,$G$5*$D76,""))</f>
        <v>#VALUE!</v>
      </c>
      <c r="DT76" s="34" t="e">
        <f>IF(DS76&lt;&gt;"",HLOOKUP(COUNT($F76:DS76)+1,$G$4:$EH$8,DT$14,0)*$D76,IF($C76=DT$17,$G$5*$D76,""))</f>
        <v>#VALUE!</v>
      </c>
      <c r="DU76" s="34" t="e">
        <f>IF(DT76&lt;&gt;"",HLOOKUP(COUNT($F76:DT76)+1,$G$4:$EH$8,DU$14,0)*$D76,IF($C76=DU$17,$G$5*$D76,""))</f>
        <v>#VALUE!</v>
      </c>
      <c r="DV76" s="34" t="e">
        <f>IF(DU76&lt;&gt;"",HLOOKUP(COUNT($F76:DU76)+1,$G$4:$EH$8,DV$14,0)*$D76,IF($C76=DV$17,$G$5*$D76,""))</f>
        <v>#VALUE!</v>
      </c>
      <c r="DX76" s="34" t="str">
        <f>IF(DW76&lt;&gt;"",HLOOKUP(COUNT($DW76:DW76)+1,$G$4:$CX$8,DX$14,0)*$D76,IF($C76=DX$17,$G$6*$D76,""))</f>
        <v/>
      </c>
      <c r="DY76" s="34" t="str">
        <f>IF(DX76&lt;&gt;"",HLOOKUP(COUNT($DW76:DX76)+1,$G$4:$CX$8,DY$14,0)*$D76,IF($C76=DY$17,$G$6*$D76,""))</f>
        <v/>
      </c>
      <c r="DZ76" s="34" t="str">
        <f>IF(DY76&lt;&gt;"",HLOOKUP(COUNT($DW76:DY76)+1,$G$4:$CX$8,DZ$14,0)*$D76,IF($C76=DZ$17,$G$6*$D76,""))</f>
        <v/>
      </c>
      <c r="EA76" s="34" t="str">
        <f>IF(DZ76&lt;&gt;"",HLOOKUP(COUNT($DW76:DZ76)+1,$G$4:$CX$8,EA$14,0)*$D76,IF($C76=EA$17,$G$6*$D76,""))</f>
        <v/>
      </c>
      <c r="EB76" s="34" t="str">
        <f>IF(EA76&lt;&gt;"",HLOOKUP(COUNT($DW76:EA76)+1,$G$4:$CX$8,EB$14,0)*$D76,IF($C76=EB$17,$G$6*$D76,""))</f>
        <v/>
      </c>
      <c r="EC76" s="34" t="str">
        <f>IF(EB76&lt;&gt;"",HLOOKUP(COUNT($DW76:EB76)+1,$G$4:$CX$8,EC$14,0)*$D76,IF($C76=EC$17,$G$6*$D76,""))</f>
        <v/>
      </c>
      <c r="ED76" s="34" t="str">
        <f>IF(EC76&lt;&gt;"",HLOOKUP(COUNT($DW76:EC76)+1,$G$4:$CX$8,ED$14,0)*$D76,IF($C76=ED$17,$G$6*$D76,""))</f>
        <v/>
      </c>
      <c r="EE76" s="34" t="str">
        <f>IF(ED76&lt;&gt;"",HLOOKUP(COUNT($DW76:ED76)+1,$G$4:$CX$8,EE$14,0)*$D76,IF($C76=EE$17,$G$6*$D76,""))</f>
        <v/>
      </c>
      <c r="EF76" s="34" t="str">
        <f>IF(EE76&lt;&gt;"",HLOOKUP(COUNT($DW76:EE76)+1,$G$4:$CX$8,EF$14,0)*$D76,IF($C76=EF$17,$G$6*$D76,""))</f>
        <v/>
      </c>
      <c r="EG76" s="34" t="str">
        <f>IF(EF76&lt;&gt;"",HLOOKUP(COUNT($DW76:EF76)+1,$G$4:$CX$8,EG$14,0)*$D76,IF($C76=EG$17,$G$6*$D76,""))</f>
        <v/>
      </c>
      <c r="EH76" s="34" t="str">
        <f>IF(EG76&lt;&gt;"",HLOOKUP(COUNT($DW76:EG76)+1,$G$4:$CX$8,EH$14,0)*$D76,IF($C76=EH$17,$G$6*$D76,""))</f>
        <v/>
      </c>
      <c r="EI76" s="34" t="str">
        <f>IF(EH76&lt;&gt;"",HLOOKUP(COUNT($DW76:EH76)+1,$G$4:$CX$8,EI$14,0)*$D76,IF($C76=EI$17,$G$6*$D76,""))</f>
        <v/>
      </c>
      <c r="EJ76" s="34" t="str">
        <f>IF(EI76&lt;&gt;"",HLOOKUP(COUNT($DW76:EI76)+1,$G$4:$CX$8,EJ$14,0)*$D76,IF($C76=EJ$17,$G$6*$D76,""))</f>
        <v/>
      </c>
      <c r="EK76" s="34" t="str">
        <f>IF(EJ76&lt;&gt;"",HLOOKUP(COUNT($DW76:EJ76)+1,$G$4:$CX$8,EK$14,0)*$D76,IF($C76=EK$17,$G$6*$D76,""))</f>
        <v/>
      </c>
      <c r="EL76" s="34" t="str">
        <f>IF(EK76&lt;&gt;"",HLOOKUP(COUNT($DW76:EK76)+1,$G$4:$CX$8,EL$14,0)*$D76,IF($C76=EL$17,$G$6*$D76,""))</f>
        <v/>
      </c>
      <c r="EM76" s="34" t="str">
        <f>IF(EL76&lt;&gt;"",HLOOKUP(COUNT($DW76:EL76)+1,$G$4:$CX$8,EM$14,0)*$D76,IF($C76=EM$17,$G$6*$D76,""))</f>
        <v/>
      </c>
      <c r="EN76" s="34" t="str">
        <f>IF(EM76&lt;&gt;"",HLOOKUP(COUNT($DW76:EM76)+1,$G$4:$CX$8,EN$14,0)*$D76,IF($C76=EN$17,$G$6*$D76,""))</f>
        <v/>
      </c>
      <c r="EO76" s="34" t="str">
        <f>IF(EN76&lt;&gt;"",HLOOKUP(COUNT($DW76:EN76)+1,$G$4:$CX$8,EO$14,0)*$D76,IF($C76=EO$17,$G$6*$D76,""))</f>
        <v/>
      </c>
      <c r="EP76" s="34" t="str">
        <f>IF(EO76&lt;&gt;"",HLOOKUP(COUNT($DW76:EO76)+1,$G$4:$CX$8,EP$14,0)*$D76,IF($C76=EP$17,$G$6*$D76,""))</f>
        <v/>
      </c>
      <c r="EQ76" s="34" t="str">
        <f>IF(EP76&lt;&gt;"",HLOOKUP(COUNT($DW76:EP76)+1,$G$4:$CX$8,EQ$14,0)*$D76,IF($C76=EQ$17,$G$6*$D76,""))</f>
        <v/>
      </c>
      <c r="ER76" s="34" t="str">
        <f>IF(EQ76&lt;&gt;"",HLOOKUP(COUNT($DW76:EQ76)+1,$G$4:$CX$8,ER$14,0)*$D76,IF($C76=ER$17,$G$6*$D76,""))</f>
        <v/>
      </c>
      <c r="ES76" s="34" t="str">
        <f>IF(ER76&lt;&gt;"",HLOOKUP(COUNT($DW76:ER76)+1,$G$4:$CX$8,ES$14,0)*$D76,IF($C76=ES$17,$G$6*$D76,""))</f>
        <v/>
      </c>
      <c r="ET76" s="34" t="str">
        <f>IF(ES76&lt;&gt;"",HLOOKUP(COUNT($DW76:ES76)+1,$G$4:$CX$8,ET$14,0)*$D76,IF($C76=ET$17,$G$6*$D76,""))</f>
        <v/>
      </c>
      <c r="EU76" s="34" t="str">
        <f>IF(ET76&lt;&gt;"",HLOOKUP(COUNT($DW76:ET76)+1,$G$4:$CX$8,EU$14,0)*$D76,IF($C76=EU$17,$G$6*$D76,""))</f>
        <v/>
      </c>
      <c r="EV76" s="34" t="str">
        <f>IF(EU76&lt;&gt;"",HLOOKUP(COUNT($DW76:EU76)+1,$G$4:$CX$8,EV$14,0)*$D76,IF($C76=EV$17,$G$6*$D76,""))</f>
        <v/>
      </c>
      <c r="EW76" s="34" t="str">
        <f>IF(EV76&lt;&gt;"",HLOOKUP(COUNT($DW76:EV76)+1,$G$4:$CX$8,EW$14,0)*$D76,IF($C76=EW$17,$G$6*$D76,""))</f>
        <v/>
      </c>
      <c r="EX76" s="34" t="str">
        <f>IF(EW76&lt;&gt;"",HLOOKUP(COUNT($DW76:EW76)+1,$G$4:$CX$8,EX$14,0)*$D76,IF($C76=EX$17,$G$6*$D76,""))</f>
        <v/>
      </c>
      <c r="EY76" s="34" t="str">
        <f>IF(EX76&lt;&gt;"",HLOOKUP(COUNT($DW76:EX76)+1,$G$4:$CX$8,EY$14,0)*$D76,IF($C76=EY$17,$G$6*$D76,""))</f>
        <v/>
      </c>
      <c r="EZ76" s="34" t="str">
        <f>IF(EY76&lt;&gt;"",HLOOKUP(COUNT($DW76:EY76)+1,$G$4:$CX$8,EZ$14,0)*$D76,IF($C76=EZ$17,$G$6*$D76,""))</f>
        <v/>
      </c>
      <c r="FA76" s="34" t="str">
        <f>IF(EZ76&lt;&gt;"",HLOOKUP(COUNT($DW76:EZ76)+1,$G$4:$CX$8,FA$14,0)*$D76,IF($C76=FA$17,$G$6*$D76,""))</f>
        <v/>
      </c>
      <c r="FB76" s="34" t="str">
        <f>IF(FA76&lt;&gt;"",HLOOKUP(COUNT($DW76:FA76)+1,$G$4:$CX$8,FB$14,0)*$D76,IF($C76=FB$17,$G$6*$D76,""))</f>
        <v/>
      </c>
      <c r="FC76" s="34" t="str">
        <f>IF(FB76&lt;&gt;"",HLOOKUP(COUNT($DW76:FB76)+1,$G$4:$CX$8,FC$14,0)*$D76,IF($C76=FC$17,$G$6*$D76,""))</f>
        <v/>
      </c>
      <c r="FD76" s="34" t="str">
        <f>IF(FC76&lt;&gt;"",HLOOKUP(COUNT($DW76:FC76)+1,$G$4:$CX$8,FD$14,0)*$D76,IF($C76=FD$17,$G$6*$D76,""))</f>
        <v/>
      </c>
      <c r="FE76" s="34" t="str">
        <f>IF(FD76&lt;&gt;"",HLOOKUP(COUNT($DW76:FD76)+1,$G$4:$CX$8,FE$14,0)*$D76,IF($C76=FE$17,$G$6*$D76,""))</f>
        <v/>
      </c>
      <c r="FF76" s="34" t="str">
        <f>IF(FE76&lt;&gt;"",HLOOKUP(COUNT($DW76:FE76)+1,$G$4:$CX$8,FF$14,0)*$D76,IF($C76=FF$17,$G$6*$D76,""))</f>
        <v/>
      </c>
      <c r="FG76" s="34" t="str">
        <f>IF(FF76&lt;&gt;"",HLOOKUP(COUNT($DW76:FF76)+1,$G$4:$CX$8,FG$14,0)*$D76,IF($C76=FG$17,$G$6*$D76,""))</f>
        <v/>
      </c>
      <c r="FH76" s="34" t="str">
        <f>IF(FG76&lt;&gt;"",HLOOKUP(COUNT($DW76:FG76)+1,$G$4:$CX$8,FH$14,0)*$D76,IF($C76=FH$17,$G$6*$D76,""))</f>
        <v/>
      </c>
      <c r="FI76" s="34" t="str">
        <f>IF(FH76&lt;&gt;"",HLOOKUP(COUNT($DW76:FH76)+1,$G$4:$CX$8,FI$14,0)*$D76,IF($C76=FI$17,$G$6*$D76,""))</f>
        <v/>
      </c>
      <c r="FJ76" s="34" t="str">
        <f>IF(FI76&lt;&gt;"",HLOOKUP(COUNT($DW76:FI76)+1,$G$4:$CX$8,FJ$14,0)*$D76,IF($C76=FJ$17,$G$6*$D76,""))</f>
        <v/>
      </c>
      <c r="FK76" s="34" t="str">
        <f>IF(FJ76&lt;&gt;"",HLOOKUP(COUNT($DW76:FJ76)+1,$G$4:$CX$8,FK$14,0)*$D76,IF($C76=FK$17,$G$6*$D76,""))</f>
        <v/>
      </c>
      <c r="FL76" s="34" t="str">
        <f>IF(FK76&lt;&gt;"",HLOOKUP(COUNT($DW76:FK76)+1,$G$4:$CX$8,FL$14,0)*$D76,IF($C76=FL$17,$G$6*$D76,""))</f>
        <v/>
      </c>
      <c r="FM76" s="34" t="str">
        <f>IF(FL76&lt;&gt;"",HLOOKUP(COUNT($DW76:FL76)+1,$G$4:$CX$8,FM$14,0)*$D76,IF($C76=FM$17,$G$6*$D76,""))</f>
        <v/>
      </c>
      <c r="FN76" s="34" t="str">
        <f>IF(FM76&lt;&gt;"",HLOOKUP(COUNT($DW76:FM76)+1,$G$4:$CX$8,FN$14,0)*$D76,IF($C76=FN$17,$G$6*$D76,""))</f>
        <v/>
      </c>
      <c r="FO76" s="34" t="str">
        <f>IF(FN76&lt;&gt;"",HLOOKUP(COUNT($DW76:FN76)+1,$G$4:$CX$8,FO$14,0)*$D76,IF($C76=FO$17,$G$6*$D76,""))</f>
        <v/>
      </c>
      <c r="FP76" s="34" t="str">
        <f>IF(FO76&lt;&gt;"",HLOOKUP(COUNT($DW76:FO76)+1,$G$4:$CX$8,FP$14,0)*$D76,IF($C76=FP$17,$G$6*$D76,""))</f>
        <v/>
      </c>
      <c r="FQ76" s="34" t="str">
        <f>IF(FP76&lt;&gt;"",HLOOKUP(COUNT($DW76:FP76)+1,$G$4:$CX$8,FQ$14,0)*$D76,IF($C76=FQ$17,$G$6*$D76,""))</f>
        <v/>
      </c>
      <c r="FR76" s="34" t="str">
        <f>IF(FQ76&lt;&gt;"",HLOOKUP(COUNT($DW76:FQ76)+1,$G$4:$CX$8,FR$14,0)*$D76,IF($C76=FR$17,$G$6*$D76,""))</f>
        <v/>
      </c>
      <c r="FS76" s="34" t="str">
        <f>IF(FR76&lt;&gt;"",HLOOKUP(COUNT($DW76:FR76)+1,$G$4:$CX$8,FS$14,0)*$D76,IF($C76=FS$17,$G$6*$D76,""))</f>
        <v/>
      </c>
      <c r="FT76" s="34" t="str">
        <f>IF(FS76&lt;&gt;"",HLOOKUP(COUNT($DW76:FS76)+1,$G$4:$CX$8,FT$14,0)*$D76,IF($C76=FT$17,$G$6*$D76,""))</f>
        <v/>
      </c>
      <c r="FU76" s="34" t="str">
        <f>IF(FT76&lt;&gt;"",HLOOKUP(COUNT($DW76:FT76)+1,$G$4:$CX$8,FU$14,0)*$D76,IF($C76=FU$17,$G$6*$D76,""))</f>
        <v/>
      </c>
      <c r="FV76" s="34" t="str">
        <f>IF(FU76&lt;&gt;"",HLOOKUP(COUNT($DW76:FU76)+1,$G$4:$CX$8,FV$14,0)*$D76,IF($C76=FV$17,$G$6*$D76,""))</f>
        <v/>
      </c>
      <c r="FW76" s="34" t="str">
        <f>IF(FV76&lt;&gt;"",HLOOKUP(COUNT($DW76:FV76)+1,$G$4:$CX$8,FW$14,0)*$D76,IF($C76=FW$17,$G$6*$D76,""))</f>
        <v/>
      </c>
      <c r="FX76" s="34" t="str">
        <f>IF(FW76&lt;&gt;"",HLOOKUP(COUNT($DW76:FW76)+1,$G$4:$CX$8,FX$14,0)*$D76,IF($C76=FX$17,$G$6*$D76,""))</f>
        <v/>
      </c>
      <c r="FY76" s="34" t="str">
        <f>IF(FX76&lt;&gt;"",HLOOKUP(COUNT($DW76:FX76)+1,$G$4:$CX$8,FY$14,0)*$D76,IF($C76=FY$17,$G$6*$D76,""))</f>
        <v/>
      </c>
      <c r="FZ76" s="34" t="str">
        <f>IF(FY76&lt;&gt;"",HLOOKUP(COUNT($DW76:FY76)+1,$G$4:$CX$8,FZ$14,0)*$D76,IF($C76=FZ$17,$G$6*$D76,""))</f>
        <v/>
      </c>
      <c r="GA76" s="34" t="str">
        <f>IF(FZ76&lt;&gt;"",HLOOKUP(COUNT($DW76:FZ76)+1,$G$4:$CX$8,GA$14,0)*$D76,IF($C76=GA$17,$G$6*$D76,""))</f>
        <v/>
      </c>
      <c r="GB76" s="34" t="str">
        <f>IF(GA76&lt;&gt;"",HLOOKUP(COUNT($DW76:GA76)+1,$G$4:$CX$8,GB$14,0)*$D76,IF($C76=GB$17,$G$6*$D76,""))</f>
        <v/>
      </c>
      <c r="GC76" s="34">
        <f>IF(GB76&lt;&gt;"",HLOOKUP(COUNT($DW76:GB76)+1,$G$4:$CX$8,GC$14,0)*$D76,IF($C76=GC$17,$G$6*$D76,""))</f>
        <v>0</v>
      </c>
      <c r="GD76" s="34">
        <f>IF(GC76&lt;&gt;"",HLOOKUP(COUNT($DW76:GC76)+1,$G$4:$CX$8,GD$14,0)*$D76,IF($C76=GD$17,$G$6*$D76,""))</f>
        <v>7500</v>
      </c>
      <c r="GE76" s="34">
        <f>IF(GD76&lt;&gt;"",HLOOKUP(COUNT($DW76:GD76)+1,$G$4:$CX$8,GE$14,0)*$D76,IF($C76=GE$17,$G$6*$D76,""))</f>
        <v>7500</v>
      </c>
      <c r="GF76" s="34">
        <f>IF(GE76&lt;&gt;"",HLOOKUP(COUNT($DW76:GE76)+1,$G$4:$CX$8,GF$14,0)*$D76,IF($C76=GF$17,$G$6*$D76,""))</f>
        <v>7500</v>
      </c>
      <c r="GG76" s="34">
        <f>IF(GF76&lt;&gt;"",HLOOKUP(COUNT($DW76:GF76)+1,$G$4:$CX$8,GG$14,0)*$D76,IF($C76=GG$17,$G$6*$D76,""))</f>
        <v>9048.4582084179765</v>
      </c>
      <c r="GH76" s="34">
        <f>IF(GG76&lt;&gt;"",HLOOKUP(COUNT($DW76:GG76)+1,$G$4:$CX$8,GH$14,0)*$D76,IF($C76=GH$17,$G$6*$D76,""))</f>
        <v>11310.572760522478</v>
      </c>
      <c r="GI76" s="34">
        <f>IF(GH76&lt;&gt;"",HLOOKUP(COUNT($DW76:GH76)+1,$G$4:$CX$8,GI$14,0)*$D76,IF($C76=GI$17,$G$6*$D76,""))</f>
        <v>13572.687312626966</v>
      </c>
      <c r="GJ76" s="34">
        <f>IF(GI76&lt;&gt;"",HLOOKUP(COUNT($DW76:GI76)+1,$G$4:$CX$8,GJ$14,0)*$D76,IF($C76=GJ$17,$G$6*$D76,""))</f>
        <v>15744.31728264728</v>
      </c>
      <c r="GK76" s="34">
        <f>IF(GJ76&lt;&gt;"",HLOOKUP(COUNT($DW76:GJ76)+1,$G$4:$CX$8,GK$14,0)*$D76,IF($C76=GK$17,$G$6*$D76,""))</f>
        <v>17948.521702217906</v>
      </c>
      <c r="GL76" s="34">
        <f>IF(GK76&lt;&gt;"",HLOOKUP(COUNT($DW76:GK76)+1,$G$4:$CX$8,GL$14,0)*$D76,IF($C76=GL$17,$G$6*$D76,""))</f>
        <v>20281.829523506218</v>
      </c>
      <c r="GM76" s="34">
        <f>IF(GL76&lt;&gt;"",HLOOKUP(COUNT($DW76:GL76)+1,$G$4:$CX$8,GM$14,0)*$D76,IF($C76=GM$17,$G$6*$D76,""))</f>
        <v>22512.830771091903</v>
      </c>
      <c r="GN76" s="34">
        <f>IF(GM76&lt;&gt;"",HLOOKUP(COUNT($DW76:GM76)+1,$G$4:$CX$8,GN$14,0)*$D76,IF($C76=GN$17,$G$6*$D76,""))</f>
        <v>24764.113848201101</v>
      </c>
      <c r="GO76" s="34">
        <f>IF(GN76&lt;&gt;"",HLOOKUP(COUNT($DW76:GN76)+1,$G$4:$CX$8,GO$14,0)*$D76,IF($C76=GO$17,$G$6*$D76,""))</f>
        <v>18573.085386150833</v>
      </c>
      <c r="GP76" s="34">
        <f>IF(GO76&lt;&gt;"",HLOOKUP(COUNT($DW76:GO76)+1,$G$4:$CX$8,GP$14,0)*$D76,IF($C76=GP$17,$G$6*$D76,""))</f>
        <v>17644.431116843283</v>
      </c>
      <c r="GQ76" s="34">
        <f>IF(GP76&lt;&gt;"",HLOOKUP(COUNT($DW76:GP76)+1,$G$4:$CX$8,GQ$14,0)*$D76,IF($C76=GQ$17,$G$6*$D76,""))</f>
        <v>19408.874228527617</v>
      </c>
      <c r="GR76" s="34">
        <f>IF(GQ76&lt;&gt;"",HLOOKUP(COUNT($DW76:GQ76)+1,$G$4:$CX$8,GR$14,0)*$D76,IF($C76=GR$17,$G$6*$D76,""))</f>
        <v>21349.761651380388</v>
      </c>
      <c r="GS76" s="34">
        <f>IF(GR76&lt;&gt;"",HLOOKUP(COUNT($DW76:GR76)+1,$G$4:$CX$8,GS$14,0)*$D76,IF($C76=GS$17,$G$6*$D76,""))</f>
        <v>23484.73781651842</v>
      </c>
      <c r="GT76" s="34">
        <f>IF(GS76&lt;&gt;"",HLOOKUP(COUNT($DW76:GS76)+1,$G$4:$CX$8,GT$14,0)*$D76,IF($C76=GT$17,$G$6*$D76,""))</f>
        <v>25833.211598170259</v>
      </c>
      <c r="GU76" s="34">
        <f>IF(GT76&lt;&gt;"",HLOOKUP(COUNT($DW76:GT76)+1,$G$4:$CX$8,GU$14,0)*$D76,IF($C76=GU$17,$G$6*$D76,""))</f>
        <v>24541.551018261736</v>
      </c>
      <c r="GV76" s="34">
        <f>IF(GU76&lt;&gt;"",HLOOKUP(COUNT($DW76:GU76)+1,$G$4:$CX$8,GV$14,0)*$D76,IF($C76=GV$17,$G$6*$D76,""))</f>
        <v>23314.473467348653</v>
      </c>
      <c r="GW76" s="34">
        <f>IF(GV76&lt;&gt;"",HLOOKUP(COUNT($DW76:GV76)+1,$G$4:$CX$8,GW$14,0)*$D76,IF($C76=GW$17,$G$6*$D76,""))</f>
        <v>24946.486610063057</v>
      </c>
      <c r="GX76" s="34">
        <f>IF(GW76&lt;&gt;"",HLOOKUP(COUNT($DW76:GW76)+1,$G$4:$CX$8,GX$14,0)*$D76,IF($C76=GX$17,$G$6*$D76,""))</f>
        <v>26692.740672767472</v>
      </c>
      <c r="GY76" s="34">
        <f>IF(GX76&lt;&gt;"",HLOOKUP(COUNT($DW76:GX76)+1,$G$4:$CX$8,GY$14,0)*$D76,IF($C76=GY$17,$G$6*$D76,""))</f>
        <v>28561.232519861194</v>
      </c>
      <c r="GZ76" s="34">
        <f>IF(GY76&lt;&gt;"",HLOOKUP(COUNT($DW76:GY76)+1,$G$4:$CX$8,GZ$14,0)*$D76,IF($C76=GZ$17,$G$6*$D76,""))</f>
        <v>31417.355771847309</v>
      </c>
      <c r="HA76" s="34">
        <f>IF(GZ76&lt;&gt;"",HLOOKUP(COUNT($DW76:GZ76)+1,$G$4:$CX$8,HA$14,0)*$D76,IF($C76=HA$17,$G$6*$D76,""))</f>
        <v>26704.75240607022</v>
      </c>
      <c r="HB76" s="34">
        <f>IF(HA76&lt;&gt;"",HLOOKUP(COUNT($DW76:HA76)+1,$G$4:$CX$8,HB$14,0)*$D76,IF($C76=HB$17,$G$6*$D76,""))</f>
        <v>25369.514785766714</v>
      </c>
      <c r="HC76" s="34">
        <f>IF(HB76&lt;&gt;"",HLOOKUP(COUNT($DW76:HB76)+1,$G$4:$CX$8,HC$14,0)*$D76,IF($C76=HC$17,$G$6*$D76,""))</f>
        <v>26637.990525055047</v>
      </c>
      <c r="HD76" s="34">
        <f>IF(HC76&lt;&gt;"",HLOOKUP(COUNT($DW76:HC76)+1,$G$4:$CX$8,HD$14,0)*$D76,IF($C76=HD$17,$G$6*$D76,""))</f>
        <v>27969.890051307804</v>
      </c>
      <c r="HE76" s="34">
        <f>IF(HD76&lt;&gt;"",HLOOKUP(COUNT($DW76:HD76)+1,$G$4:$CX$8,HE$14,0)*$D76,IF($C76=HE$17,$G$6*$D76,""))</f>
        <v>29368.38455387318</v>
      </c>
      <c r="HF76" s="34">
        <f>IF(HE76&lt;&gt;"",HLOOKUP(COUNT($DW76:HE76)+1,$G$4:$CX$8,HF$14,0)*$D76,IF($C76=HF$17,$G$6*$D76,""))</f>
        <v>31424.171472644306</v>
      </c>
      <c r="HG76" s="34">
        <f>IF(HF76&lt;&gt;"",HLOOKUP(COUNT($DW76:HF76)+1,$G$4:$CX$8,HG$14,0)*$D76,IF($C76=HG$17,$G$6*$D76,""))</f>
        <v>28281.754325379879</v>
      </c>
      <c r="HH76" s="34">
        <f>IF(HG76&lt;&gt;"",HLOOKUP(COUNT($DW76:HG76)+1,$G$4:$CX$8,HH$14,0)*$D76,IF($C76=HH$17,$G$6*$D76,""))</f>
        <v>25453.578892841902</v>
      </c>
      <c r="HI76" s="34">
        <f>IF(HH76&lt;&gt;"",HLOOKUP(COUNT($DW76:HH76)+1,$G$4:$CX$8,HI$14,0)*$D76,IF($C76=HI$17,$G$6*$D76,""))</f>
        <v>27235.329415340824</v>
      </c>
      <c r="HJ76" s="34">
        <f>IF(HI76&lt;&gt;"",HLOOKUP(COUNT($DW76:HI76)+1,$G$4:$CX$8,HJ$14,0)*$D76,IF($C76=HJ$17,$G$6*$D76,""))</f>
        <v>29141.802474414675</v>
      </c>
      <c r="HK76" s="34">
        <f>IF(HJ76&lt;&gt;"",HLOOKUP(COUNT($DW76:HJ76)+1,$G$4:$CX$8,HK$14,0)*$D76,IF($C76=HK$17,$G$6*$D76,""))</f>
        <v>31181.728647623713</v>
      </c>
      <c r="HL76" s="34">
        <f>IF(HK76&lt;&gt;"",HLOOKUP(COUNT($DW76:HK76)+1,$G$4:$CX$8,HL$14,0)*$D76,IF($C76=HL$17,$G$6*$D76,""))</f>
        <v>33676.266939433612</v>
      </c>
      <c r="HM76" s="34">
        <f>IF(HL76&lt;&gt;"",HLOOKUP(COUNT($DW76:HL76)+1,$G$4:$CX$8,HM$14,0)*$D76,IF($C76=HM$17,$G$6*$D76,""))</f>
        <v>28961.589567912906</v>
      </c>
      <c r="HN76" s="34">
        <f>IF(HM76&lt;&gt;"",HLOOKUP(COUNT($DW76:HM76)+1,$G$4:$CX$8,HN$14,0)*$D76,IF($C76=HN$17,$G$6*$D76,""))</f>
        <v>27513.510089517258</v>
      </c>
      <c r="HO76" s="34">
        <f>IF(HN76&lt;&gt;"",HLOOKUP(COUNT($DW76:HN76)+1,$G$4:$CX$8,HO$14,0)*$D76,IF($C76=HO$17,$G$6*$D76,""))</f>
        <v>28889.18559399313</v>
      </c>
      <c r="HP76" s="34">
        <f>IF(HO76&lt;&gt;"",HLOOKUP(COUNT($DW76:HO76)+1,$G$4:$CX$8,HP$14,0)*$D76,IF($C76=HP$17,$G$6*$D76,""))</f>
        <v>30333.644873692774</v>
      </c>
      <c r="HQ76" s="34">
        <f>IF(HP76&lt;&gt;"",HLOOKUP(COUNT($DW76:HP76)+1,$G$4:$CX$8,HQ$14,0)*$D76,IF($C76=HQ$17,$G$6*$D76,""))</f>
        <v>31850.327117377412</v>
      </c>
      <c r="HR76" s="34">
        <f>IF(HQ76&lt;&gt;"",HLOOKUP(COUNT($DW76:HQ76)+1,$G$4:$CX$8,HR$14,0)*$D76,IF($C76=HR$17,$G$6*$D76,""))</f>
        <v>34079.850015593824</v>
      </c>
      <c r="HS76" s="34">
        <f>IF(HR76&lt;&gt;"",HLOOKUP(COUNT($DW76:HR76)+1,$G$4:$CX$8,HS$14,0)*$D76,IF($C76=HS$17,$G$6*$D76,""))</f>
        <v>30671.865014034454</v>
      </c>
      <c r="HT76" s="34">
        <f>IF(HS76&lt;&gt;"",HLOOKUP(COUNT($DW76:HS76)+1,$G$4:$CX$8,HT$14,0)*$D76,IF($C76=HT$17,$G$6*$D76,""))</f>
        <v>27604.678512631006</v>
      </c>
      <c r="HU76" s="34">
        <f>IF(HT76&lt;&gt;"",HLOOKUP(COUNT($DW76:HT76)+1,$G$4:$CX$8,HU$14,0)*$D76,IF($C76=HU$17,$G$6*$D76,""))</f>
        <v>29537.006008515182</v>
      </c>
      <c r="HV76" s="34">
        <f>IF(HU76&lt;&gt;"",HLOOKUP(COUNT($DW76:HU76)+1,$G$4:$CX$8,HV$14,0)*$D76,IF($C76=HV$17,$G$6*$D76,""))</f>
        <v>31604.59642911124</v>
      </c>
      <c r="HW76" s="34">
        <f>IF(HV76&lt;&gt;"",HLOOKUP(COUNT($DW76:HV76)+1,$G$4:$CX$8,HW$14,0)*$D76,IF($C76=HW$17,$G$6*$D76,""))</f>
        <v>33816.918179149026</v>
      </c>
      <c r="HX76" s="34">
        <f>IF(HW76&lt;&gt;"",HLOOKUP(COUNT($DW76:HW76)+1,$G$4:$CX$8,HX$14,0)*$D76,IF($C76=HX$17,$G$6*$D76,""))</f>
        <v>36522.271633480945</v>
      </c>
      <c r="HY76" s="34">
        <f>IF(HX76&lt;&gt;"",HLOOKUP(COUNT($DW76:HX76)+1,$G$4:$CX$8,HY$14,0)*$D76,IF($C76=HY$17,$G$6*$D76,""))</f>
        <v>31774.376321128417</v>
      </c>
      <c r="HZ76" s="34">
        <f>IF(HY76&lt;&gt;"",HLOOKUP(COUNT($DW76:HY76)+1,$G$4:$CX$8,HZ$14,0)*$D76,IF($C76=HZ$17,$G$6*$D76,""))</f>
        <v>30185.657505072006</v>
      </c>
      <c r="IA76" s="34">
        <f>IF(HZ76&lt;&gt;"",HLOOKUP(COUNT($DW76:HZ76)+1,$G$4:$CX$8,IA$14,0)*$D76,IF($C76=IA$17,$G$6*$D76,""))</f>
        <v>31694.940380325599</v>
      </c>
      <c r="IB76" s="34">
        <f>IF(IA76&lt;&gt;"",HLOOKUP(COUNT($DW76:IA76)+1,$G$4:$CX$8,IB$14,0)*$D76,IF($C76=IB$17,$G$6*$D76,""))</f>
        <v>33279.687399341885</v>
      </c>
      <c r="IC76" s="34">
        <f>IF(IB76&lt;&gt;"",HLOOKUP(COUNT($DW76:IB76)+1,$G$4:$CX$8,IC$14,0)*$D76,IF($C76=IC$17,$G$6*$D76,""))</f>
        <v>34943.671769308989</v>
      </c>
      <c r="ID76" s="34">
        <f>IF(IC76&lt;&gt;"",HLOOKUP(COUNT($DW76:IC76)+1,$G$4:$CX$8,ID$14,0)*$D76,IF($C76=ID$17,$G$6*$D76,""))</f>
        <v>37389.728793160604</v>
      </c>
      <c r="IE76" s="34">
        <f>IF(ID76&lt;&gt;"",HLOOKUP(COUNT($DW76:ID76)+1,$G$4:$CX$8,IE$14,0)*$D76,IF($C76=IE$17,$G$6*$D76,""))</f>
        <v>33650.755913844543</v>
      </c>
      <c r="IF76" s="34">
        <f>IF(IE76&lt;&gt;"",HLOOKUP(COUNT($DW76:IE76)+1,$G$4:$CX$8,IF$14,0)*$D76,IF($C76=IF$17,$G$6*$D76,""))</f>
        <v>30285.680322460095</v>
      </c>
      <c r="IG76" s="34">
        <f>IF(IF76&lt;&gt;"",HLOOKUP(COUNT($DW76:IF76)+1,$G$4:$CX$8,IG$14,0)*$D76,IF($C76=IG$17,$G$6*$D76,""))</f>
        <v>32405.677945032297</v>
      </c>
      <c r="IH76" s="34">
        <f>IF(IG76&lt;&gt;"",HLOOKUP(COUNT($DW76:IG76)+1,$G$4:$CX$8,IH$14,0)*$D76,IF($C76=IH$17,$G$6*$D76,""))</f>
        <v>34674.075401184564</v>
      </c>
      <c r="II76" s="34">
        <f>IF(IH76&lt;&gt;"",HLOOKUP(COUNT($DW76:IH76)+1,$G$4:$CX$8,II$14,0)*$D76,IF($C76=II$17,$G$6*$D76,""))</f>
        <v>37101.260679267478</v>
      </c>
      <c r="IJ76" s="34">
        <f>IF(II76&lt;&gt;"",HLOOKUP(COUNT($DW76:II76)+1,$G$4:$CX$8,IJ$14,0)*$D76,IF($C76=IJ$17,$G$6*$D76,""))</f>
        <v>40069.36153360887</v>
      </c>
      <c r="IK76" s="34">
        <f>IF(IJ76&lt;&gt;"",HLOOKUP(COUNT($DW76:IJ76)+1,$G$4:$CX$8,IK$14,0)*$D76,IF($C76=IK$17,$G$6*$D76,""))</f>
        <v>26078.945912591145</v>
      </c>
      <c r="IL76" s="34">
        <f>IF(IK76&lt;&gt;"",HLOOKUP(COUNT($DW76:IK76)+1,$G$4:$CX$8,IL$14,0)*$D76,IF($C76=IL$17,$G$6*$D76,""))</f>
        <v>26078.945912591145</v>
      </c>
      <c r="IM76" s="34">
        <f>IF(IL76&lt;&gt;"",HLOOKUP(COUNT($DW76:IL76)+1,$G$4:$CX$8,IM$14,0)*$D76,IF($C76=IM$17,$G$6*$D76,""))</f>
        <v>26078.945912591145</v>
      </c>
      <c r="IO76" s="34" t="str">
        <f>IF(IN76&lt;&gt;"",HLOOKUP(COUNT($IN76:IN76)+1,$G$4:$EH$8,IO$14,0)*$D76,IF($C76=IO$17,$G$7*$D76,""))</f>
        <v/>
      </c>
      <c r="IP76" s="34" t="str">
        <f>IF(IO76&lt;&gt;"",HLOOKUP(COUNT($IN76:IO76)+1,$G$4:$EH$8,IP$14,0)*$D76,IF($C76=IP$17,$G$7*$D76,""))</f>
        <v/>
      </c>
      <c r="IQ76" s="34" t="str">
        <f>IF(IP76&lt;&gt;"",HLOOKUP(COUNT($IN76:IP76)+1,$G$4:$EH$8,IQ$14,0)*$D76,IF($C76=IQ$17,$G$7*$D76,""))</f>
        <v/>
      </c>
      <c r="IR76" s="34" t="str">
        <f>IF(IQ76&lt;&gt;"",HLOOKUP(COUNT($IN76:IQ76)+1,$G$4:$EH$8,IR$14,0)*$D76,IF($C76=IR$17,$G$7*$D76,""))</f>
        <v/>
      </c>
      <c r="IS76" s="34" t="str">
        <f>IF(IR76&lt;&gt;"",HLOOKUP(COUNT($IN76:IR76)+1,$G$4:$EH$8,IS$14,0)*$D76,IF($C76=IS$17,$G$7*$D76,""))</f>
        <v/>
      </c>
      <c r="IT76" s="34" t="str">
        <f>IF(IS76&lt;&gt;"",HLOOKUP(COUNT($IN76:IS76)+1,$G$4:$EH$8,IT$14,0)*$D76,IF($C76=IT$17,$G$7*$D76,""))</f>
        <v/>
      </c>
      <c r="IU76" s="34" t="str">
        <f>IF(IT76&lt;&gt;"",HLOOKUP(COUNT($IN76:IT76)+1,$G$4:$EH$8,IU$14,0)*$D76,IF($C76=IU$17,$G$7*$D76,""))</f>
        <v/>
      </c>
      <c r="IV76" s="34" t="str">
        <f>IF(IU76&lt;&gt;"",HLOOKUP(COUNT($IN76:IU76)+1,$G$4:$EH$8,IV$14,0)*$D76,IF($C76=IV$17,$G$7*$D76,""))</f>
        <v/>
      </c>
      <c r="IW76" s="34" t="str">
        <f>IF(IV76&lt;&gt;"",HLOOKUP(COUNT($IN76:IV76)+1,$G$4:$EH$8,IW$14,0)*$D76,IF($C76=IW$17,$G$7*$D76,""))</f>
        <v/>
      </c>
      <c r="IX76" s="34" t="str">
        <f>IF(IW76&lt;&gt;"",HLOOKUP(COUNT($IN76:IW76)+1,$G$4:$EH$8,IX$14,0)*$D76,IF($C76=IX$17,$G$7*$D76,""))</f>
        <v/>
      </c>
      <c r="IY76" s="34" t="str">
        <f>IF(IX76&lt;&gt;"",HLOOKUP(COUNT($IN76:IX76)+1,$G$4:$EH$8,IY$14,0)*$D76,IF($C76=IY$17,$G$7*$D76,""))</f>
        <v/>
      </c>
      <c r="IZ76" s="34" t="str">
        <f>IF(IY76&lt;&gt;"",HLOOKUP(COUNT($IN76:IY76)+1,$G$4:$EH$8,IZ$14,0)*$D76,IF($C76=IZ$17,$G$7*$D76,""))</f>
        <v/>
      </c>
      <c r="JA76" s="34" t="str">
        <f>IF(IZ76&lt;&gt;"",HLOOKUP(COUNT($IN76:IZ76)+1,$G$4:$EH$8,JA$14,0)*$D76,IF($C76=JA$17,$G$7*$D76,""))</f>
        <v/>
      </c>
      <c r="JB76" s="34" t="str">
        <f>IF(JA76&lt;&gt;"",HLOOKUP(COUNT($IN76:JA76)+1,$G$4:$EH$8,JB$14,0)*$D76,IF($C76=JB$17,$G$7*$D76,""))</f>
        <v/>
      </c>
      <c r="JC76" s="34" t="str">
        <f>IF(JB76&lt;&gt;"",HLOOKUP(COUNT($IN76:JB76)+1,$G$4:$EH$8,JC$14,0)*$D76,IF($C76=JC$17,$G$7*$D76,""))</f>
        <v/>
      </c>
      <c r="JD76" s="34" t="str">
        <f>IF(JC76&lt;&gt;"",HLOOKUP(COUNT($IN76:JC76)+1,$G$4:$EH$8,JD$14,0)*$D76,IF($C76=JD$17,$G$7*$D76,""))</f>
        <v/>
      </c>
      <c r="JE76" s="34" t="str">
        <f>IF(JD76&lt;&gt;"",HLOOKUP(COUNT($IN76:JD76)+1,$G$4:$EH$8,JE$14,0)*$D76,IF($C76=JE$17,$G$7*$D76,""))</f>
        <v/>
      </c>
      <c r="JF76" s="34" t="str">
        <f>IF(JE76&lt;&gt;"",HLOOKUP(COUNT($IN76:JE76)+1,$G$4:$EH$8,JF$14,0)*$D76,IF($C76=JF$17,$G$7*$D76,""))</f>
        <v/>
      </c>
      <c r="JG76" s="34" t="str">
        <f>IF(JF76&lt;&gt;"",HLOOKUP(COUNT($IN76:JF76)+1,$G$4:$EH$8,JG$14,0)*$D76,IF($C76=JG$17,$G$7*$D76,""))</f>
        <v/>
      </c>
      <c r="JH76" s="34" t="str">
        <f>IF(JG76&lt;&gt;"",HLOOKUP(COUNT($IN76:JG76)+1,$G$4:$EH$8,JH$14,0)*$D76,IF($C76=JH$17,$G$7*$D76,""))</f>
        <v/>
      </c>
      <c r="JI76" s="34" t="str">
        <f>IF(JH76&lt;&gt;"",HLOOKUP(COUNT($IN76:JH76)+1,$G$4:$EH$8,JI$14,0)*$D76,IF($C76=JI$17,$G$7*$D76,""))</f>
        <v/>
      </c>
      <c r="JJ76" s="34" t="str">
        <f>IF(JI76&lt;&gt;"",HLOOKUP(COUNT($IN76:JI76)+1,$G$4:$EH$8,JJ$14,0)*$D76,IF($C76=JJ$17,$G$7*$D76,""))</f>
        <v/>
      </c>
      <c r="JK76" s="34" t="str">
        <f>IF(JJ76&lt;&gt;"",HLOOKUP(COUNT($IN76:JJ76)+1,$G$4:$EH$8,JK$14,0)*$D76,IF($C76=JK$17,$G$7*$D76,""))</f>
        <v/>
      </c>
      <c r="JL76" s="34" t="str">
        <f>IF(JK76&lt;&gt;"",HLOOKUP(COUNT($IN76:JK76)+1,$G$4:$EH$8,JL$14,0)*$D76,IF($C76=JL$17,$G$7*$D76,""))</f>
        <v/>
      </c>
      <c r="JM76" s="34" t="str">
        <f>IF(JL76&lt;&gt;"",HLOOKUP(COUNT($IN76:JL76)+1,$G$4:$EH$8,JM$14,0)*$D76,IF($C76=JM$17,$G$7*$D76,""))</f>
        <v/>
      </c>
      <c r="JN76" s="34" t="str">
        <f>IF(JM76&lt;&gt;"",HLOOKUP(COUNT($IN76:JM76)+1,$G$4:$EH$8,JN$14,0)*$D76,IF($C76=JN$17,$G$7*$D76,""))</f>
        <v/>
      </c>
      <c r="JO76" s="34" t="str">
        <f>IF(JN76&lt;&gt;"",HLOOKUP(COUNT($IN76:JN76)+1,$G$4:$EH$8,JO$14,0)*$D76,IF($C76=JO$17,$G$7*$D76,""))</f>
        <v/>
      </c>
      <c r="JP76" s="34" t="str">
        <f>IF(JO76&lt;&gt;"",HLOOKUP(COUNT($IN76:JO76)+1,$G$4:$EH$8,JP$14,0)*$D76,IF($C76=JP$17,$G$7*$D76,""))</f>
        <v/>
      </c>
      <c r="JQ76" s="34" t="str">
        <f>IF(JP76&lt;&gt;"",HLOOKUP(COUNT($IN76:JP76)+1,$G$4:$EH$8,JQ$14,0)*$D76,IF($C76=JQ$17,$G$7*$D76,""))</f>
        <v/>
      </c>
      <c r="JR76" s="34" t="str">
        <f>IF(JQ76&lt;&gt;"",HLOOKUP(COUNT($IN76:JQ76)+1,$G$4:$EH$8,JR$14,0)*$D76,IF($C76=JR$17,$G$7*$D76,""))</f>
        <v/>
      </c>
      <c r="JS76" s="34" t="str">
        <f>IF(JR76&lt;&gt;"",HLOOKUP(COUNT($IN76:JR76)+1,$G$4:$EH$8,JS$14,0)*$D76,IF($C76=JS$17,$G$7*$D76,""))</f>
        <v/>
      </c>
      <c r="JT76" s="34" t="str">
        <f>IF(JS76&lt;&gt;"",HLOOKUP(COUNT($IN76:JS76)+1,$G$4:$EH$8,JT$14,0)*$D76,IF($C76=JT$17,$G$7*$D76,""))</f>
        <v/>
      </c>
      <c r="JU76" s="34" t="str">
        <f>IF(JT76&lt;&gt;"",HLOOKUP(COUNT($IN76:JT76)+1,$G$4:$EH$8,JU$14,0)*$D76,IF($C76=JU$17,$G$7*$D76,""))</f>
        <v/>
      </c>
      <c r="JV76" s="34" t="str">
        <f>IF(JU76&lt;&gt;"",HLOOKUP(COUNT($IN76:JU76)+1,$G$4:$EH$8,JV$14,0)*$D76,IF($C76=JV$17,$G$7*$D76,""))</f>
        <v/>
      </c>
      <c r="JW76" s="34" t="str">
        <f>IF(JV76&lt;&gt;"",HLOOKUP(COUNT($IN76:JV76)+1,$G$4:$EH$8,JW$14,0)*$D76,IF($C76=JW$17,$G$7*$D76,""))</f>
        <v/>
      </c>
      <c r="JX76" s="34" t="str">
        <f>IF(JW76&lt;&gt;"",HLOOKUP(COUNT($IN76:JW76)+1,$G$4:$EH$8,JX$14,0)*$D76,IF($C76=JX$17,$G$7*$D76,""))</f>
        <v/>
      </c>
      <c r="JY76" s="34" t="str">
        <f>IF(JX76&lt;&gt;"",HLOOKUP(COUNT($IN76:JX76)+1,$G$4:$EH$8,JY$14,0)*$D76,IF($C76=JY$17,$G$7*$D76,""))</f>
        <v/>
      </c>
      <c r="JZ76" s="34" t="str">
        <f>IF(JY76&lt;&gt;"",HLOOKUP(COUNT($IN76:JY76)+1,$G$4:$EH$8,JZ$14,0)*$D76,IF($C76=JZ$17,$G$7*$D76,""))</f>
        <v/>
      </c>
      <c r="KA76" s="34" t="str">
        <f>IF(JZ76&lt;&gt;"",HLOOKUP(COUNT($IN76:JZ76)+1,$G$4:$EH$8,KA$14,0)*$D76,IF($C76=KA$17,$G$7*$D76,""))</f>
        <v/>
      </c>
      <c r="KB76" s="34" t="str">
        <f>IF(KA76&lt;&gt;"",HLOOKUP(COUNT($IN76:KA76)+1,$G$4:$EH$8,KB$14,0)*$D76,IF($C76=KB$17,$G$7*$D76,""))</f>
        <v/>
      </c>
      <c r="KC76" s="34" t="str">
        <f>IF(KB76&lt;&gt;"",HLOOKUP(COUNT($IN76:KB76)+1,$G$4:$EH$8,KC$14,0)*$D76,IF($C76=KC$17,$G$7*$D76,""))</f>
        <v/>
      </c>
      <c r="KD76" s="34" t="str">
        <f>IF(KC76&lt;&gt;"",HLOOKUP(COUNT($IN76:KC76)+1,$G$4:$EH$8,KD$14,0)*$D76,IF($C76=KD$17,$G$7*$D76,""))</f>
        <v/>
      </c>
      <c r="KE76" s="34" t="str">
        <f>IF(KD76&lt;&gt;"",HLOOKUP(COUNT($IN76:KD76)+1,$G$4:$EH$8,KE$14,0)*$D76,IF($C76=KE$17,$G$7*$D76,""))</f>
        <v/>
      </c>
      <c r="KF76" s="34" t="str">
        <f>IF(KE76&lt;&gt;"",HLOOKUP(COUNT($IN76:KE76)+1,$G$4:$EH$8,KF$14,0)*$D76,IF($C76=KF$17,$G$7*$D76,""))</f>
        <v/>
      </c>
      <c r="KG76" s="34" t="str">
        <f>IF(KF76&lt;&gt;"",HLOOKUP(COUNT($IN76:KF76)+1,$G$4:$EH$8,KG$14,0)*$D76,IF($C76=KG$17,$G$7*$D76,""))</f>
        <v/>
      </c>
      <c r="KH76" s="34" t="str">
        <f>IF(KG76&lt;&gt;"",HLOOKUP(COUNT($IN76:KG76)+1,$G$4:$EH$8,KH$14,0)*$D76,IF($C76=KH$17,$G$7*$D76,""))</f>
        <v/>
      </c>
      <c r="KI76" s="34" t="str">
        <f>IF(KH76&lt;&gt;"",HLOOKUP(COUNT($IN76:KH76)+1,$G$4:$EH$8,KI$14,0)*$D76,IF($C76=KI$17,$G$7*$D76,""))</f>
        <v/>
      </c>
      <c r="KJ76" s="34" t="str">
        <f>IF(KI76&lt;&gt;"",HLOOKUP(COUNT($IN76:KI76)+1,$G$4:$EH$8,KJ$14,0)*$D76,IF($C76=KJ$17,$G$7*$D76,""))</f>
        <v/>
      </c>
      <c r="KK76" s="34" t="str">
        <f>IF(KJ76&lt;&gt;"",HLOOKUP(COUNT($IN76:KJ76)+1,$G$4:$EH$8,KK$14,0)*$D76,IF($C76=KK$17,$G$7*$D76,""))</f>
        <v/>
      </c>
      <c r="KL76" s="34" t="str">
        <f>IF(KK76&lt;&gt;"",HLOOKUP(COUNT($IN76:KK76)+1,$G$4:$EH$8,KL$14,0)*$D76,IF($C76=KL$17,$G$7*$D76,""))</f>
        <v/>
      </c>
      <c r="KM76" s="34" t="str">
        <f>IF(KL76&lt;&gt;"",HLOOKUP(COUNT($IN76:KL76)+1,$G$4:$EH$8,KM$14,0)*$D76,IF($C76=KM$17,$G$7*$D76,""))</f>
        <v/>
      </c>
      <c r="KN76" s="34" t="str">
        <f>IF(KM76&lt;&gt;"",HLOOKUP(COUNT($IN76:KM76)+1,$G$4:$EH$8,KN$14,0)*$D76,IF($C76=KN$17,$G$7*$D76,""))</f>
        <v/>
      </c>
      <c r="KO76" s="34" t="str">
        <f>IF(KN76&lt;&gt;"",HLOOKUP(COUNT($IN76:KN76)+1,$G$4:$EH$8,KO$14,0)*$D76,IF($C76=KO$17,$G$7*$D76,""))</f>
        <v/>
      </c>
      <c r="KP76" s="34" t="str">
        <f>IF(KO76&lt;&gt;"",HLOOKUP(COUNT($IN76:KO76)+1,$G$4:$EH$8,KP$14,0)*$D76,IF($C76=KP$17,$G$7*$D76,""))</f>
        <v/>
      </c>
      <c r="KQ76" s="34" t="str">
        <f>IF(KP76&lt;&gt;"",HLOOKUP(COUNT($IN76:KP76)+1,$G$4:$EH$8,KQ$14,0)*$D76,IF($C76=KQ$17,$G$7*$D76,""))</f>
        <v/>
      </c>
      <c r="KR76" s="34" t="str">
        <f>IF(KQ76&lt;&gt;"",HLOOKUP(COUNT($IN76:KQ76)+1,$G$4:$EH$8,KR$14,0)*$D76,IF($C76=KR$17,$G$7*$D76,""))</f>
        <v/>
      </c>
      <c r="KS76" s="34" t="str">
        <f>IF(KR76&lt;&gt;"",HLOOKUP(COUNT($IN76:KR76)+1,$G$4:$EH$8,KS$14,0)*$D76,IF($C76=KS$17,$G$7*$D76,""))</f>
        <v/>
      </c>
      <c r="KT76" s="34">
        <f>IF(KS76&lt;&gt;"",HLOOKUP(COUNT($IN76:KS76)+1,$G$4:$EH$8,KT$14,0)*$D76,IF($C76=KT$17,$G$7*$D76,""))</f>
        <v>0</v>
      </c>
      <c r="KU76" s="34">
        <f>IF(KT76&lt;&gt;"",HLOOKUP(COUNT($IN76:KT76)+1,$G$4:$EH$8,KU$14,0)*$D76,IF($C76=KU$17,$G$7*$D76,""))</f>
        <v>3750</v>
      </c>
      <c r="KV76" s="34">
        <f>IF(KU76&lt;&gt;"",HLOOKUP(COUNT($IN76:KU76)+1,$G$4:$EH$8,KV$14,0)*$D76,IF($C76=KV$17,$G$7*$D76,""))</f>
        <v>3750</v>
      </c>
      <c r="KW76" s="34">
        <f>IF(KV76&lt;&gt;"",HLOOKUP(COUNT($IN76:KV76)+1,$G$4:$EH$8,KW$14,0)*$D76,IF($C76=KW$17,$G$7*$D76,""))</f>
        <v>3750</v>
      </c>
      <c r="KX76" s="34">
        <f>IF(KW76&lt;&gt;"",HLOOKUP(COUNT($IN76:KW76)+1,$G$4:$EH$8,KX$14,0)*$D76,IF($C76=KX$17,$G$7*$D76,""))</f>
        <v>3750</v>
      </c>
      <c r="KY76" s="34">
        <f>IF(KX76&lt;&gt;"",HLOOKUP(COUNT($IN76:KX76)+1,$G$4:$EH$8,KY$14,0)*$D76,IF($C76=KY$17,$G$7*$D76,""))</f>
        <v>3770.1909201741591</v>
      </c>
      <c r="KZ76" s="34">
        <f>IF(KY76&lt;&gt;"",HLOOKUP(COUNT($IN76:KY76)+1,$G$4:$EH$8,KZ$14,0)*$D76,IF($C76=KZ$17,$G$7*$D76,""))</f>
        <v>4524.2291042089882</v>
      </c>
      <c r="LA76" s="34">
        <f>IF(KZ76&lt;&gt;"",HLOOKUP(COUNT($IN76:KZ76)+1,$G$4:$EH$8,LA$14,0)*$D76,IF($C76=LA$17,$G$7*$D76,""))</f>
        <v>5248.1057608824267</v>
      </c>
      <c r="LB76" s="34">
        <f>IF(LA76&lt;&gt;"",HLOOKUP(COUNT($IN76:LA76)+1,$G$4:$EH$8,LB$14,0)*$D76,IF($C76=LB$17,$G$7*$D76,""))</f>
        <v>5982.8405674059686</v>
      </c>
      <c r="LC76" s="34">
        <f>IF(LB76&lt;&gt;"",HLOOKUP(COUNT($IN76:LB76)+1,$G$4:$EH$8,LC$14,0)*$D76,IF($C76=LC$17,$G$7*$D76,""))</f>
        <v>6760.6098411687399</v>
      </c>
      <c r="LD76" s="34">
        <f>IF(LC76&lt;&gt;"",HLOOKUP(COUNT($IN76:LC76)+1,$G$4:$EH$8,LD$14,0)*$D76,IF($C76=LD$17,$G$7*$D76,""))</f>
        <v>7504.2769236973027</v>
      </c>
      <c r="LE76" s="34">
        <f>IF(LD76&lt;&gt;"",HLOOKUP(COUNT($IN76:LD76)+1,$G$4:$EH$8,LE$14,0)*$D76,IF($C76=LE$17,$G$7*$D76,""))</f>
        <v>8254.7046160670325</v>
      </c>
      <c r="LF76" s="34">
        <f>IF(LE76&lt;&gt;"",HLOOKUP(COUNT($IN76:LE76)+1,$G$4:$EH$8,LF$14,0)*$D76,IF($C76=LF$17,$G$7*$D76,""))</f>
        <v>6191.0284620502789</v>
      </c>
      <c r="LG76" s="34">
        <f>IF(LF76&lt;&gt;"",HLOOKUP(COUNT($IN76:LF76)+1,$G$4:$EH$8,LG$14,0)*$D76,IF($C76=LG$17,$G$7*$D76,""))</f>
        <v>5881.4770389477608</v>
      </c>
      <c r="LH76" s="34">
        <f>IF(LG76&lt;&gt;"",HLOOKUP(COUNT($IN76:LG76)+1,$G$4:$EH$8,LH$14,0)*$D76,IF($C76=LH$17,$G$7*$D76,""))</f>
        <v>6469.6247428425395</v>
      </c>
      <c r="LI76" s="34">
        <f>IF(LH76&lt;&gt;"",HLOOKUP(COUNT($IN76:LH76)+1,$G$4:$EH$8,LI$14,0)*$D76,IF($C76=LI$17,$G$7*$D76,""))</f>
        <v>7116.5872171267965</v>
      </c>
      <c r="LJ76" s="34">
        <f>IF(LI76&lt;&gt;"",HLOOKUP(COUNT($IN76:LI76)+1,$G$4:$EH$8,LJ$14,0)*$D76,IF($C76=LJ$17,$G$7*$D76,""))</f>
        <v>7828.2459388394727</v>
      </c>
      <c r="LK76" s="34">
        <f>IF(LJ76&lt;&gt;"",HLOOKUP(COUNT($IN76:LJ76)+1,$G$4:$EH$8,LK$14,0)*$D76,IF($C76=LK$17,$G$7*$D76,""))</f>
        <v>8611.0705327234209</v>
      </c>
      <c r="LL76" s="34">
        <f>IF(LK76&lt;&gt;"",HLOOKUP(COUNT($IN76:LK76)+1,$G$4:$EH$8,LL$14,0)*$D76,IF($C76=LL$17,$G$7*$D76,""))</f>
        <v>8180.517006087246</v>
      </c>
      <c r="LM76" s="34">
        <f>IF(LL76&lt;&gt;"",HLOOKUP(COUNT($IN76:LL76)+1,$G$4:$EH$8,LM$14,0)*$D76,IF($C76=LM$17,$G$7*$D76,""))</f>
        <v>7771.4911557828855</v>
      </c>
      <c r="LN76" s="34">
        <f>IF(LM76&lt;&gt;"",HLOOKUP(COUNT($IN76:LM76)+1,$G$4:$EH$8,LN$14,0)*$D76,IF($C76=LN$17,$G$7*$D76,""))</f>
        <v>8315.4955366876875</v>
      </c>
      <c r="LO76" s="34">
        <f>IF(LN76&lt;&gt;"",HLOOKUP(COUNT($IN76:LN76)+1,$G$4:$EH$8,LO$14,0)*$D76,IF($C76=LO$17,$G$7*$D76,""))</f>
        <v>8897.5802242558239</v>
      </c>
      <c r="LP76" s="34">
        <f>IF(LO76&lt;&gt;"",HLOOKUP(COUNT($IN76:LO76)+1,$G$4:$EH$8,LP$14,0)*$D76,IF($C76=LP$17,$G$7*$D76,""))</f>
        <v>9520.4108399537326</v>
      </c>
      <c r="LQ76" s="34">
        <f>IF(LP76&lt;&gt;"",HLOOKUP(COUNT($IN76:LP76)+1,$G$4:$EH$8,LQ$14,0)*$D76,IF($C76=LQ$17,$G$7*$D76,""))</f>
        <v>10472.451923949104</v>
      </c>
      <c r="LR76" s="34">
        <f>IF(LQ76&lt;&gt;"",HLOOKUP(COUNT($IN76:LQ76)+1,$G$4:$EH$8,LR$14,0)*$D76,IF($C76=LR$17,$G$7*$D76,""))</f>
        <v>8901.5841353567412</v>
      </c>
      <c r="LS76" s="34">
        <f>IF(LR76&lt;&gt;"",HLOOKUP(COUNT($IN76:LR76)+1,$G$4:$EH$8,LS$14,0)*$D76,IF($C76=LS$17,$G$7*$D76,""))</f>
        <v>8456.5049285889054</v>
      </c>
      <c r="LT76" s="34">
        <f>IF(LS76&lt;&gt;"",HLOOKUP(COUNT($IN76:LS76)+1,$G$4:$EH$8,LT$14,0)*$D76,IF($C76=LT$17,$G$7*$D76,""))</f>
        <v>8879.3301750183509</v>
      </c>
      <c r="LU76" s="34">
        <f>IF(LT76&lt;&gt;"",HLOOKUP(COUNT($IN76:LT76)+1,$G$4:$EH$8,LU$14,0)*$D76,IF($C76=LU$17,$G$7*$D76,""))</f>
        <v>9323.2966837692693</v>
      </c>
      <c r="LV76" s="34">
        <f>IF(LU76&lt;&gt;"",HLOOKUP(COUNT($IN76:LU76)+1,$G$4:$EH$8,LV$14,0)*$D76,IF($C76=LV$17,$G$7*$D76,""))</f>
        <v>9789.4615179577268</v>
      </c>
      <c r="LW76" s="34">
        <f>IF(LV76&lt;&gt;"",HLOOKUP(COUNT($IN76:LV76)+1,$G$4:$EH$8,LW$14,0)*$D76,IF($C76=LW$17,$G$7*$D76,""))</f>
        <v>10474.723824214771</v>
      </c>
      <c r="LX76" s="34">
        <f>IF(LW76&lt;&gt;"",HLOOKUP(COUNT($IN76:LW76)+1,$G$4:$EH$8,LX$14,0)*$D76,IF($C76=LX$17,$G$7*$D76,""))</f>
        <v>9427.2514417932944</v>
      </c>
      <c r="LY76" s="34">
        <f>IF(LX76&lt;&gt;"",HLOOKUP(COUNT($IN76:LX76)+1,$G$4:$EH$8,LY$14,0)*$D76,IF($C76=LY$17,$G$7*$D76,""))</f>
        <v>8484.5262976139675</v>
      </c>
      <c r="LZ76" s="34">
        <f>IF(LY76&lt;&gt;"",HLOOKUP(COUNT($IN76:LY76)+1,$G$4:$EH$8,LZ$14,0)*$D76,IF($C76=LZ$17,$G$7*$D76,""))</f>
        <v>9078.4431384469426</v>
      </c>
      <c r="MA76" s="34">
        <f>IF(LZ76&lt;&gt;"",HLOOKUP(COUNT($IN76:LZ76)+1,$G$4:$EH$8,MA$14,0)*$D76,IF($C76=MA$17,$G$7*$D76,""))</f>
        <v>9713.934158138225</v>
      </c>
      <c r="MB76" s="34">
        <f>IF(MA76&lt;&gt;"",HLOOKUP(COUNT($IN76:MA76)+1,$G$4:$EH$8,MB$14,0)*$D76,IF($C76=MB$17,$G$7*$D76,""))</f>
        <v>10393.909549207907</v>
      </c>
      <c r="MC76" s="34">
        <f>IF(MB76&lt;&gt;"",HLOOKUP(COUNT($IN76:MB76)+1,$G$4:$EH$8,MC$14,0)*$D76,IF($C76=MC$17,$G$7*$D76,""))</f>
        <v>11225.422313144538</v>
      </c>
      <c r="MD76" s="34">
        <f>IF(MC76&lt;&gt;"",HLOOKUP(COUNT($IN76:MC76)+1,$G$4:$EH$8,MD$14,0)*$D76,IF($C76=MD$17,$G$7*$D76,""))</f>
        <v>9653.8631893043039</v>
      </c>
      <c r="ME76" s="34">
        <f>IF(MD76&lt;&gt;"",HLOOKUP(COUNT($IN76:MD76)+1,$G$4:$EH$8,ME$14,0)*$D76,IF($C76=ME$17,$G$7*$D76,""))</f>
        <v>9171.1700298390861</v>
      </c>
      <c r="MF76" s="34">
        <f>IF(ME76&lt;&gt;"",HLOOKUP(COUNT($IN76:ME76)+1,$G$4:$EH$8,MF$14,0)*$D76,IF($C76=MF$17,$G$7*$D76,""))</f>
        <v>9629.728531331044</v>
      </c>
      <c r="MG76" s="34">
        <f>IF(MF76&lt;&gt;"",HLOOKUP(COUNT($IN76:MF76)+1,$G$4:$EH$8,MG$14,0)*$D76,IF($C76=MG$17,$G$7*$D76,""))</f>
        <v>10111.214957897593</v>
      </c>
      <c r="MH76" s="34">
        <f>IF(MG76&lt;&gt;"",HLOOKUP(COUNT($IN76:MG76)+1,$G$4:$EH$8,MH$14,0)*$D76,IF($C76=MH$17,$G$7*$D76,""))</f>
        <v>10616.775705792472</v>
      </c>
      <c r="MI76" s="34">
        <f>IF(MH76&lt;&gt;"",HLOOKUP(COUNT($IN76:MH76)+1,$G$4:$EH$8,MI$14,0)*$D76,IF($C76=MI$17,$G$7*$D76,""))</f>
        <v>11359.950005197943</v>
      </c>
      <c r="MJ76" s="34">
        <f>IF(MI76&lt;&gt;"",HLOOKUP(COUNT($IN76:MI76)+1,$G$4:$EH$8,MJ$14,0)*$D76,IF($C76=MJ$17,$G$7*$D76,""))</f>
        <v>10223.955004678153</v>
      </c>
      <c r="MK76" s="34">
        <f>IF(MJ76&lt;&gt;"",HLOOKUP(COUNT($IN76:MJ76)+1,$G$4:$EH$8,MK$14,0)*$D76,IF($C76=MK$17,$G$7*$D76,""))</f>
        <v>9201.5595042103359</v>
      </c>
      <c r="ML76" s="34">
        <f>IF(MK76&lt;&gt;"",HLOOKUP(COUNT($IN76:MK76)+1,$G$4:$EH$8,ML$14,0)*$D76,IF($C76=ML$17,$G$7*$D76,""))</f>
        <v>9845.6686695050612</v>
      </c>
      <c r="MM76" s="34">
        <f>IF(ML76&lt;&gt;"",HLOOKUP(COUNT($IN76:ML76)+1,$G$4:$EH$8,MM$14,0)*$D76,IF($C76=MM$17,$G$7*$D76,""))</f>
        <v>10534.865476370414</v>
      </c>
      <c r="MN76" s="34">
        <f>IF(MM76&lt;&gt;"",HLOOKUP(COUNT($IN76:MM76)+1,$G$4:$EH$8,MN$14,0)*$D76,IF($C76=MN$17,$G$7*$D76,""))</f>
        <v>11272.306059716342</v>
      </c>
      <c r="MO76" s="34">
        <f>IF(MN76&lt;&gt;"",HLOOKUP(COUNT($IN76:MN76)+1,$G$4:$EH$8,MO$14,0)*$D76,IF($C76=MO$17,$G$7*$D76,""))</f>
        <v>12174.090544493649</v>
      </c>
      <c r="MP76" s="34">
        <f>IF(MO76&lt;&gt;"",HLOOKUP(COUNT($IN76:MO76)+1,$G$4:$EH$8,MP$14,0)*$D76,IF($C76=MP$17,$G$7*$D76,""))</f>
        <v>10591.458773709473</v>
      </c>
      <c r="MQ76" s="34">
        <f>IF(MP76&lt;&gt;"",HLOOKUP(COUNT($IN76:MP76)+1,$G$4:$EH$8,MQ$14,0)*$D76,IF($C76=MQ$17,$G$7*$D76,""))</f>
        <v>10061.885835024003</v>
      </c>
      <c r="MR76" s="34">
        <f>IF(MQ76&lt;&gt;"",HLOOKUP(COUNT($IN76:MQ76)+1,$G$4:$EH$8,MR$14,0)*$D76,IF($C76=MR$17,$G$7*$D76,""))</f>
        <v>10564.980126775201</v>
      </c>
      <c r="MS76" s="34">
        <f>IF(MR76&lt;&gt;"",HLOOKUP(COUNT($IN76:MR76)+1,$G$4:$EH$8,MS$14,0)*$D76,IF($C76=MS$17,$G$7*$D76,""))</f>
        <v>11093.229133113962</v>
      </c>
      <c r="MT76" s="34">
        <f>IF(MS76&lt;&gt;"",HLOOKUP(COUNT($IN76:MS76)+1,$G$4:$EH$8,MT$14,0)*$D76,IF($C76=MT$17,$G$7*$D76,""))</f>
        <v>11647.890589769664</v>
      </c>
      <c r="MU76" s="34">
        <f>IF(MT76&lt;&gt;"",HLOOKUP(COUNT($IN76:MT76)+1,$G$4:$EH$8,MU$14,0)*$D76,IF($C76=MU$17,$G$7*$D76,""))</f>
        <v>12463.242931053535</v>
      </c>
      <c r="MV76" s="34">
        <f>IF(MU76&lt;&gt;"",HLOOKUP(COUNT($IN76:MU76)+1,$G$4:$EH$8,MV$14,0)*$D76,IF($C76=MV$17,$G$7*$D76,""))</f>
        <v>11216.918637948182</v>
      </c>
      <c r="MW76" s="34">
        <f>IF(MV76&lt;&gt;"",HLOOKUP(COUNT($IN76:MV76)+1,$G$4:$EH$8,MW$14,0)*$D76,IF($C76=MW$17,$G$7*$D76,""))</f>
        <v>10095.226774153365</v>
      </c>
      <c r="MX76" s="34">
        <f>IF(MW76&lt;&gt;"",HLOOKUP(COUNT($IN76:MW76)+1,$G$4:$EH$8,MX$14,0)*$D76,IF($C76=MX$17,$G$7*$D76,""))</f>
        <v>10801.892648344101</v>
      </c>
      <c r="MY76" s="34">
        <f>IF(MX76&lt;&gt;"",HLOOKUP(COUNT($IN76:MX76)+1,$G$4:$EH$8,MY$14,0)*$D76,IF($C76=MY$17,$G$7*$D76,""))</f>
        <v>11558.025133728188</v>
      </c>
      <c r="MZ76" s="34">
        <f>IF(MY76&lt;&gt;"",HLOOKUP(COUNT($IN76:MY76)+1,$G$4:$EH$8,MZ$14,0)*$D76,IF($C76=MZ$17,$G$7*$D76,""))</f>
        <v>12367.086893089161</v>
      </c>
      <c r="NA76" s="34">
        <f>IF(MZ76&lt;&gt;"",HLOOKUP(COUNT($IN76:MZ76)+1,$G$4:$EH$8,NA$14,0)*$D76,IF($C76=NA$17,$G$7*$D76,""))</f>
        <v>13356.45384453629</v>
      </c>
      <c r="NB76" s="34">
        <f>IF(NA76&lt;&gt;"",HLOOKUP(COUNT($IN76:NA76)+1,$G$4:$EH$8,NB$14,0)*$D76,IF($C76=NB$17,$G$7*$D76,""))</f>
        <v>8767.7127585947237</v>
      </c>
      <c r="NC76" s="34">
        <f>IF(NB76&lt;&gt;"",HLOOKUP(COUNT($IN76:NB76)+1,$G$4:$EH$8,NC$14,0)*$D76,IF($C76=NC$17,$G$7*$D76,""))</f>
        <v>8767.7127585947237</v>
      </c>
      <c r="ND76" s="34">
        <f>IF(NC76&lt;&gt;"",HLOOKUP(COUNT($IN76:NC76)+1,$G$4:$EH$8,ND$14,0)*$D76,IF($C76=ND$17,$G$7*$D76,""))</f>
        <v>8767.7127585947237</v>
      </c>
      <c r="NF76" s="34" t="str">
        <f>IF(NE76&lt;&gt;"",HLOOKUP(COUNT($NE76:NE76)+1,$G$4:$EH$8,NF$14,0)*$D76,IF($C76=NF$17,$G$8*$D76,""))</f>
        <v/>
      </c>
      <c r="NG76" s="34" t="str">
        <f>IF(NF76&lt;&gt;"",HLOOKUP(COUNT($NE76:NF76)+1,$G$4:$EH$8,NG$14,0)*$D76,IF($C76=NG$17,$G$8*$D76,""))</f>
        <v/>
      </c>
      <c r="NH76" s="34" t="str">
        <f>IF(NG76&lt;&gt;"",HLOOKUP(COUNT($NE76:NG76)+1,$G$4:$EH$8,NH$14,0)*$D76,IF($C76=NH$17,$G$8*$D76,""))</f>
        <v/>
      </c>
      <c r="NI76" s="34" t="str">
        <f>IF(NH76&lt;&gt;"",HLOOKUP(COUNT($NE76:NH76)+1,$G$4:$EH$8,NI$14,0)*$D76,IF($C76=NI$17,$G$8*$D76,""))</f>
        <v/>
      </c>
      <c r="NJ76" s="34" t="str">
        <f>IF(NI76&lt;&gt;"",HLOOKUP(COUNT($NE76:NI76)+1,$G$4:$EH$8,NJ$14,0)*$D76,IF($C76=NJ$17,$G$8*$D76,""))</f>
        <v/>
      </c>
      <c r="NK76" s="34" t="str">
        <f>IF(NJ76&lt;&gt;"",HLOOKUP(COUNT($NE76:NJ76)+1,$G$4:$EH$8,NK$14,0)*$D76,IF($C76=NK$17,$G$8*$D76,""))</f>
        <v/>
      </c>
      <c r="NL76" s="34" t="str">
        <f>IF(NK76&lt;&gt;"",HLOOKUP(COUNT($NE76:NK76)+1,$G$4:$EH$8,NL$14,0)*$D76,IF($C76=NL$17,$G$8*$D76,""))</f>
        <v/>
      </c>
      <c r="NM76" s="34" t="str">
        <f>IF(NL76&lt;&gt;"",HLOOKUP(COUNT($NE76:NL76)+1,$G$4:$EH$8,NM$14,0)*$D76,IF($C76=NM$17,$G$8*$D76,""))</f>
        <v/>
      </c>
      <c r="NN76" s="34" t="str">
        <f>IF(NM76&lt;&gt;"",HLOOKUP(COUNT($NE76:NM76)+1,$G$4:$EH$8,NN$14,0)*$D76,IF($C76=NN$17,$G$8*$D76,""))</f>
        <v/>
      </c>
      <c r="NO76" s="34" t="str">
        <f>IF(NN76&lt;&gt;"",HLOOKUP(COUNT($NE76:NN76)+1,$G$4:$EH$8,NO$14,0)*$D76,IF($C76=NO$17,$G$8*$D76,""))</f>
        <v/>
      </c>
      <c r="NP76" s="34" t="str">
        <f>IF(NO76&lt;&gt;"",HLOOKUP(COUNT($NE76:NO76)+1,$G$4:$EH$8,NP$14,0)*$D76,IF($C76=NP$17,$G$8*$D76,""))</f>
        <v/>
      </c>
      <c r="NQ76" s="34" t="str">
        <f>IF(NP76&lt;&gt;"",HLOOKUP(COUNT($NE76:NP76)+1,$G$4:$EH$8,NQ$14,0)*$D76,IF($C76=NQ$17,$G$8*$D76,""))</f>
        <v/>
      </c>
      <c r="NR76" s="34" t="str">
        <f>IF(NQ76&lt;&gt;"",HLOOKUP(COUNT($NE76:NQ76)+1,$G$4:$EH$8,NR$14,0)*$D76,IF($C76=NR$17,$G$8*$D76,""))</f>
        <v/>
      </c>
      <c r="NS76" s="34" t="str">
        <f>IF(NR76&lt;&gt;"",HLOOKUP(COUNT($NE76:NR76)+1,$G$4:$EH$8,NS$14,0)*$D76,IF($C76=NS$17,$G$8*$D76,""))</f>
        <v/>
      </c>
      <c r="NT76" s="34" t="str">
        <f>IF(NS76&lt;&gt;"",HLOOKUP(COUNT($NE76:NS76)+1,$G$4:$EH$8,NT$14,0)*$D76,IF($C76=NT$17,$G$8*$D76,""))</f>
        <v/>
      </c>
      <c r="NU76" s="34" t="str">
        <f>IF(NT76&lt;&gt;"",HLOOKUP(COUNT($NE76:NT76)+1,$G$4:$EH$8,NU$14,0)*$D76,IF($C76=NU$17,$G$8*$D76,""))</f>
        <v/>
      </c>
      <c r="NV76" s="34" t="str">
        <f>IF(NU76&lt;&gt;"",HLOOKUP(COUNT($NE76:NU76)+1,$G$4:$EH$8,NV$14,0)*$D76,IF($C76=NV$17,$G$8*$D76,""))</f>
        <v/>
      </c>
      <c r="NW76" s="34" t="str">
        <f>IF(NV76&lt;&gt;"",HLOOKUP(COUNT($NE76:NV76)+1,$G$4:$EH$8,NW$14,0)*$D76,IF($C76=NW$17,$G$8*$D76,""))</f>
        <v/>
      </c>
      <c r="NX76" s="34" t="str">
        <f>IF(NW76&lt;&gt;"",HLOOKUP(COUNT($NE76:NW76)+1,$G$4:$EH$8,NX$14,0)*$D76,IF($C76=NX$17,$G$8*$D76,""))</f>
        <v/>
      </c>
      <c r="NY76" s="34" t="str">
        <f>IF(NX76&lt;&gt;"",HLOOKUP(COUNT($NE76:NX76)+1,$G$4:$EH$8,NY$14,0)*$D76,IF($C76=NY$17,$G$8*$D76,""))</f>
        <v/>
      </c>
      <c r="NZ76" s="34" t="str">
        <f>IF(NY76&lt;&gt;"",HLOOKUP(COUNT($NE76:NY76)+1,$G$4:$EH$8,NZ$14,0)*$D76,IF($C76=NZ$17,$G$8*$D76,""))</f>
        <v/>
      </c>
      <c r="OA76" s="34" t="str">
        <f>IF(NZ76&lt;&gt;"",HLOOKUP(COUNT($NE76:NZ76)+1,$G$4:$EH$8,OA$14,0)*$D76,IF($C76=OA$17,$G$8*$D76,""))</f>
        <v/>
      </c>
      <c r="OB76" s="34" t="str">
        <f>IF(OA76&lt;&gt;"",HLOOKUP(COUNT($NE76:OA76)+1,$G$4:$EH$8,OB$14,0)*$D76,IF($C76=OB$17,$G$8*$D76,""))</f>
        <v/>
      </c>
      <c r="OC76" s="34" t="str">
        <f>IF(OB76&lt;&gt;"",HLOOKUP(COUNT($NE76:OB76)+1,$G$4:$EH$8,OC$14,0)*$D76,IF($C76=OC$17,$G$8*$D76,""))</f>
        <v/>
      </c>
      <c r="OD76" s="34" t="str">
        <f>IF(OC76&lt;&gt;"",HLOOKUP(COUNT($NE76:OC76)+1,$G$4:$EH$8,OD$14,0)*$D76,IF($C76=OD$17,$G$8*$D76,""))</f>
        <v/>
      </c>
      <c r="OE76" s="34" t="str">
        <f>IF(OD76&lt;&gt;"",HLOOKUP(COUNT($NE76:OD76)+1,$G$4:$EH$8,OE$14,0)*$D76,IF($C76=OE$17,$G$8*$D76,""))</f>
        <v/>
      </c>
      <c r="OF76" s="34" t="str">
        <f>IF(OE76&lt;&gt;"",HLOOKUP(COUNT($NE76:OE76)+1,$G$4:$EH$8,OF$14,0)*$D76,IF($C76=OF$17,$G$8*$D76,""))</f>
        <v/>
      </c>
      <c r="OG76" s="34" t="str">
        <f>IF(OF76&lt;&gt;"",HLOOKUP(COUNT($NE76:OF76)+1,$G$4:$EH$8,OG$14,0)*$D76,IF($C76=OG$17,$G$8*$D76,""))</f>
        <v/>
      </c>
      <c r="OH76" s="34" t="str">
        <f>IF(OG76&lt;&gt;"",HLOOKUP(COUNT($NE76:OG76)+1,$G$4:$EH$8,OH$14,0)*$D76,IF($C76=OH$17,$G$8*$D76,""))</f>
        <v/>
      </c>
      <c r="OI76" s="34" t="str">
        <f>IF(OH76&lt;&gt;"",HLOOKUP(COUNT($NE76:OH76)+1,$G$4:$EH$8,OI$14,0)*$D76,IF($C76=OI$17,$G$8*$D76,""))</f>
        <v/>
      </c>
      <c r="OJ76" s="34" t="str">
        <f>IF(OI76&lt;&gt;"",HLOOKUP(COUNT($NE76:OI76)+1,$G$4:$EH$8,OJ$14,0)*$D76,IF($C76=OJ$17,$G$8*$D76,""))</f>
        <v/>
      </c>
      <c r="OK76" s="34" t="str">
        <f>IF(OJ76&lt;&gt;"",HLOOKUP(COUNT($NE76:OJ76)+1,$G$4:$EH$8,OK$14,0)*$D76,IF($C76=OK$17,$G$8*$D76,""))</f>
        <v/>
      </c>
      <c r="OL76" s="34" t="str">
        <f>IF(OK76&lt;&gt;"",HLOOKUP(COUNT($NE76:OK76)+1,$G$4:$EH$8,OL$14,0)*$D76,IF($C76=OL$17,$G$8*$D76,""))</f>
        <v/>
      </c>
      <c r="OM76" s="34" t="str">
        <f>IF(OL76&lt;&gt;"",HLOOKUP(COUNT($NE76:OL76)+1,$G$4:$EH$8,OM$14,0)*$D76,IF($C76=OM$17,$G$8*$D76,""))</f>
        <v/>
      </c>
      <c r="ON76" s="34" t="str">
        <f>IF(OM76&lt;&gt;"",HLOOKUP(COUNT($NE76:OM76)+1,$G$4:$EH$8,ON$14,0)*$D76,IF($C76=ON$17,$G$8*$D76,""))</f>
        <v/>
      </c>
      <c r="OO76" s="34" t="str">
        <f>IF(ON76&lt;&gt;"",HLOOKUP(COUNT($NE76:ON76)+1,$G$4:$EH$8,OO$14,0)*$D76,IF($C76=OO$17,$G$8*$D76,""))</f>
        <v/>
      </c>
      <c r="OP76" s="34" t="str">
        <f>IF(OO76&lt;&gt;"",HLOOKUP(COUNT($NE76:OO76)+1,$G$4:$EH$8,OP$14,0)*$D76,IF($C76=OP$17,$G$8*$D76,""))</f>
        <v/>
      </c>
      <c r="OQ76" s="34" t="str">
        <f>IF(OP76&lt;&gt;"",HLOOKUP(COUNT($NE76:OP76)+1,$G$4:$EH$8,OQ$14,0)*$D76,IF($C76=OQ$17,$G$8*$D76,""))</f>
        <v/>
      </c>
      <c r="OR76" s="34" t="str">
        <f>IF(OQ76&lt;&gt;"",HLOOKUP(COUNT($NE76:OQ76)+1,$G$4:$EH$8,OR$14,0)*$D76,IF($C76=OR$17,$G$8*$D76,""))</f>
        <v/>
      </c>
      <c r="OS76" s="34" t="str">
        <f>IF(OR76&lt;&gt;"",HLOOKUP(COUNT($NE76:OR76)+1,$G$4:$EH$8,OS$14,0)*$D76,IF($C76=OS$17,$G$8*$D76,""))</f>
        <v/>
      </c>
      <c r="OT76" s="34" t="str">
        <f>IF(OS76&lt;&gt;"",HLOOKUP(COUNT($NE76:OS76)+1,$G$4:$EH$8,OT$14,0)*$D76,IF($C76=OT$17,$G$8*$D76,""))</f>
        <v/>
      </c>
      <c r="OU76" s="34" t="str">
        <f>IF(OT76&lt;&gt;"",HLOOKUP(COUNT($NE76:OT76)+1,$G$4:$EH$8,OU$14,0)*$D76,IF($C76=OU$17,$G$8*$D76,""))</f>
        <v/>
      </c>
      <c r="OV76" s="34" t="str">
        <f>IF(OU76&lt;&gt;"",HLOOKUP(COUNT($NE76:OU76)+1,$G$4:$EH$8,OV$14,0)*$D76,IF($C76=OV$17,$G$8*$D76,""))</f>
        <v/>
      </c>
      <c r="OW76" s="34" t="str">
        <f>IF(OV76&lt;&gt;"",HLOOKUP(COUNT($NE76:OV76)+1,$G$4:$EH$8,OW$14,0)*$D76,IF($C76=OW$17,$G$8*$D76,""))</f>
        <v/>
      </c>
      <c r="OX76" s="34" t="str">
        <f>IF(OW76&lt;&gt;"",HLOOKUP(COUNT($NE76:OW76)+1,$G$4:$EH$8,OX$14,0)*$D76,IF($C76=OX$17,$G$8*$D76,""))</f>
        <v/>
      </c>
      <c r="OY76" s="34" t="str">
        <f>IF(OX76&lt;&gt;"",HLOOKUP(COUNT($NE76:OX76)+1,$G$4:$EH$8,OY$14,0)*$D76,IF($C76=OY$17,$G$8*$D76,""))</f>
        <v/>
      </c>
      <c r="OZ76" s="34" t="str">
        <f>IF(OY76&lt;&gt;"",HLOOKUP(COUNT($NE76:OY76)+1,$G$4:$EH$8,OZ$14,0)*$D76,IF($C76=OZ$17,$G$8*$D76,""))</f>
        <v/>
      </c>
      <c r="PA76" s="34" t="str">
        <f>IF(OZ76&lt;&gt;"",HLOOKUP(COUNT($NE76:OZ76)+1,$G$4:$EH$8,PA$14,0)*$D76,IF($C76=PA$17,$G$8*$D76,""))</f>
        <v/>
      </c>
      <c r="PB76" s="34" t="str">
        <f>IF(PA76&lt;&gt;"",HLOOKUP(COUNT($NE76:PA76)+1,$G$4:$EH$8,PB$14,0)*$D76,IF($C76=PB$17,$G$8*$D76,""))</f>
        <v/>
      </c>
      <c r="PC76" s="34" t="str">
        <f>IF(PB76&lt;&gt;"",HLOOKUP(COUNT($NE76:PB76)+1,$G$4:$EH$8,PC$14,0)*$D76,IF($C76=PC$17,$G$8*$D76,""))</f>
        <v/>
      </c>
      <c r="PD76" s="34" t="str">
        <f>IF(PC76&lt;&gt;"",HLOOKUP(COUNT($NE76:PC76)+1,$G$4:$EH$8,PD$14,0)*$D76,IF($C76=PD$17,$G$8*$D76,""))</f>
        <v/>
      </c>
      <c r="PE76" s="34" t="str">
        <f>IF(PD76&lt;&gt;"",HLOOKUP(COUNT($NE76:PD76)+1,$G$4:$EH$8,PE$14,0)*$D76,IF($C76=PE$17,$G$8*$D76,""))</f>
        <v/>
      </c>
      <c r="PF76" s="34" t="str">
        <f>IF(PE76&lt;&gt;"",HLOOKUP(COUNT($NE76:PE76)+1,$G$4:$EH$8,PF$14,0)*$D76,IF($C76=PF$17,$G$8*$D76,""))</f>
        <v/>
      </c>
      <c r="PG76" s="34" t="str">
        <f>IF(PF76&lt;&gt;"",HLOOKUP(COUNT($NE76:PF76)+1,$G$4:$EH$8,PG$14,0)*$D76,IF($C76=PG$17,$G$8*$D76,""))</f>
        <v/>
      </c>
      <c r="PH76" s="34" t="str">
        <f>IF(PG76&lt;&gt;"",HLOOKUP(COUNT($NE76:PG76)+1,$G$4:$EH$8,PH$14,0)*$D76,IF($C76=PH$17,$G$8*$D76,""))</f>
        <v/>
      </c>
      <c r="PI76" s="34" t="str">
        <f>IF(PH76&lt;&gt;"",HLOOKUP(COUNT($NE76:PH76)+1,$G$4:$EH$8,PI$14,0)*$D76,IF($C76=PI$17,$G$8*$D76,""))</f>
        <v/>
      </c>
      <c r="PJ76" s="34" t="str">
        <f>IF(PI76&lt;&gt;"",HLOOKUP(COUNT($NE76:PI76)+1,$G$4:$EH$8,PJ$14,0)*$D76,IF($C76=PJ$17,$G$8*$D76,""))</f>
        <v/>
      </c>
      <c r="PK76" s="34">
        <f>IF(PJ76&lt;&gt;"",HLOOKUP(COUNT($NE76:PJ76)+1,$G$4:$EH$8,PK$14,0)*$D76,IF($C76=PK$17,$G$8*$D76,""))</f>
        <v>175000</v>
      </c>
      <c r="PL76" s="34">
        <f>IF(PK76&lt;&gt;"",HLOOKUP(COUNT($NE76:PK76)+1,$G$4:$EH$8,PL$14,0)*$D76,IF($C76=PL$17,$G$8*$D76,""))</f>
        <v>0</v>
      </c>
      <c r="PM76" s="34">
        <f>IF(PL76&lt;&gt;"",HLOOKUP(COUNT($NE76:PL76)+1,$G$4:$EH$8,PM$14,0)*$D76,IF($C76=PM$17,$G$8*$D76,""))</f>
        <v>0</v>
      </c>
      <c r="PN76" s="34">
        <f>IF(PM76&lt;&gt;"",HLOOKUP(COUNT($NE76:PM76)+1,$G$4:$EH$8,PN$14,0)*$D76,IF($C76=PN$17,$G$8*$D76,""))</f>
        <v>0</v>
      </c>
      <c r="PO76" s="34">
        <f>IF(PN76&lt;&gt;"",HLOOKUP(COUNT($NE76:PN76)+1,$G$4:$EH$8,PO$14,0)*$D76,IF($C76=PO$17,$G$8*$D76,""))</f>
        <v>0</v>
      </c>
      <c r="PP76" s="34">
        <f>IF(PO76&lt;&gt;"",HLOOKUP(COUNT($NE76:PO76)+1,$G$4:$EH$8,PP$14,0)*$D76,IF($C76=PP$17,$G$8*$D76,""))</f>
        <v>0</v>
      </c>
      <c r="PQ76" s="34">
        <f>IF(PP76&lt;&gt;"",HLOOKUP(COUNT($NE76:PP76)+1,$G$4:$EH$8,PQ$14,0)*$D76,IF($C76=PQ$17,$G$8*$D76,""))</f>
        <v>0</v>
      </c>
      <c r="PR76" s="34">
        <f>IF(PQ76&lt;&gt;"",HLOOKUP(COUNT($NE76:PQ76)+1,$G$4:$EH$8,PR$14,0)*$D76,IF($C76=PR$17,$G$8*$D76,""))</f>
        <v>0</v>
      </c>
      <c r="PS76" s="34">
        <f>IF(PR76&lt;&gt;"",HLOOKUP(COUNT($NE76:PR76)+1,$G$4:$EH$8,PS$14,0)*$D76,IF($C76=PS$17,$G$8*$D76,""))</f>
        <v>0</v>
      </c>
      <c r="PT76" s="34">
        <f>IF(PS76&lt;&gt;"",HLOOKUP(COUNT($NE76:PS76)+1,$G$4:$EH$8,PT$14,0)*$D76,IF($C76=PT$17,$G$8*$D76,""))</f>
        <v>0</v>
      </c>
      <c r="PU76" s="34">
        <f>IF(PT76&lt;&gt;"",HLOOKUP(COUNT($NE76:PT76)+1,$G$4:$EH$8,PU$14,0)*$D76,IF($C76=PU$17,$G$8*$D76,""))</f>
        <v>0</v>
      </c>
      <c r="PV76" s="34">
        <f>IF(PU76&lt;&gt;"",HLOOKUP(COUNT($NE76:PU76)+1,$G$4:$EH$8,PV$14,0)*$D76,IF($C76=PV$17,$G$8*$D76,""))</f>
        <v>0</v>
      </c>
      <c r="PW76" s="34">
        <f>IF(PV76&lt;&gt;"",HLOOKUP(COUNT($NE76:PV76)+1,$G$4:$EH$8,PW$14,0)*$D76,IF($C76=PW$17,$G$8*$D76,""))</f>
        <v>0</v>
      </c>
      <c r="PX76" s="34">
        <f>IF(PW76&lt;&gt;"",HLOOKUP(COUNT($NE76:PW76)+1,$G$4:$EH$8,PX$14,0)*$D76,IF($C76=PX$17,$G$8*$D76,""))</f>
        <v>0</v>
      </c>
      <c r="PY76" s="34">
        <f>IF(PX76&lt;&gt;"",HLOOKUP(COUNT($NE76:PX76)+1,$G$4:$EH$8,PY$14,0)*$D76,IF($C76=PY$17,$G$8*$D76,""))</f>
        <v>0</v>
      </c>
      <c r="PZ76" s="34">
        <f>IF(PY76&lt;&gt;"",HLOOKUP(COUNT($NE76:PY76)+1,$G$4:$EH$8,PZ$14,0)*$D76,IF($C76=PZ$17,$G$8*$D76,""))</f>
        <v>0</v>
      </c>
      <c r="QA76" s="34">
        <f>IF(PZ76&lt;&gt;"",HLOOKUP(COUNT($NE76:PZ76)+1,$G$4:$EH$8,QA$14,0)*$D76,IF($C76=QA$17,$G$8*$D76,""))</f>
        <v>0</v>
      </c>
      <c r="QB76" s="34">
        <f>IF(QA76&lt;&gt;"",HLOOKUP(COUNT($NE76:QA76)+1,$G$4:$EH$8,QB$14,0)*$D76,IF($C76=QB$17,$G$8*$D76,""))</f>
        <v>0</v>
      </c>
      <c r="QC76" s="34">
        <f>IF(QB76&lt;&gt;"",HLOOKUP(COUNT($NE76:QB76)+1,$G$4:$EH$8,QC$14,0)*$D76,IF($C76=QC$17,$G$8*$D76,""))</f>
        <v>0</v>
      </c>
      <c r="QD76" s="34">
        <f>IF(QC76&lt;&gt;"",HLOOKUP(COUNT($NE76:QC76)+1,$G$4:$EH$8,QD$14,0)*$D76,IF($C76=QD$17,$G$8*$D76,""))</f>
        <v>0</v>
      </c>
      <c r="QE76" s="34">
        <f>IF(QD76&lt;&gt;"",HLOOKUP(COUNT($NE76:QD76)+1,$G$4:$EH$8,QE$14,0)*$D76,IF($C76=QE$17,$G$8*$D76,""))</f>
        <v>0</v>
      </c>
      <c r="QF76" s="34">
        <f>IF(QE76&lt;&gt;"",HLOOKUP(COUNT($NE76:QE76)+1,$G$4:$EH$8,QF$14,0)*$D76,IF($C76=QF$17,$G$8*$D76,""))</f>
        <v>0</v>
      </c>
      <c r="QG76" s="34">
        <f>IF(QF76&lt;&gt;"",HLOOKUP(COUNT($NE76:QF76)+1,$G$4:$EH$8,QG$14,0)*$D76,IF($C76=QG$17,$G$8*$D76,""))</f>
        <v>0</v>
      </c>
      <c r="QH76" s="34">
        <f>IF(QG76&lt;&gt;"",HLOOKUP(COUNT($NE76:QG76)+1,$G$4:$EH$8,QH$14,0)*$D76,IF($C76=QH$17,$G$8*$D76,""))</f>
        <v>0</v>
      </c>
      <c r="QI76" s="34">
        <f>IF(QH76&lt;&gt;"",HLOOKUP(COUNT($NE76:QH76)+1,$G$4:$EH$8,QI$14,0)*$D76,IF($C76=QI$17,$G$8*$D76,""))</f>
        <v>0</v>
      </c>
      <c r="QJ76" s="34">
        <f>IF(QI76&lt;&gt;"",HLOOKUP(COUNT($NE76:QI76)+1,$G$4:$EH$8,QJ$14,0)*$D76,IF($C76=QJ$17,$G$8*$D76,""))</f>
        <v>0</v>
      </c>
      <c r="QK76" s="34">
        <f>IF(QJ76&lt;&gt;"",HLOOKUP(COUNT($NE76:QJ76)+1,$G$4:$EH$8,QK$14,0)*$D76,IF($C76=QK$17,$G$8*$D76,""))</f>
        <v>0</v>
      </c>
      <c r="QL76" s="34">
        <f>IF(QK76&lt;&gt;"",HLOOKUP(COUNT($NE76:QK76)+1,$G$4:$EH$8,QL$14,0)*$D76,IF($C76=QL$17,$G$8*$D76,""))</f>
        <v>0</v>
      </c>
      <c r="QM76" s="34">
        <f>IF(QL76&lt;&gt;"",HLOOKUP(COUNT($NE76:QL76)+1,$G$4:$EH$8,QM$14,0)*$D76,IF($C76=QM$17,$G$8*$D76,""))</f>
        <v>0</v>
      </c>
      <c r="QN76" s="34">
        <f>IF(QM76&lt;&gt;"",HLOOKUP(COUNT($NE76:QM76)+1,$G$4:$EH$8,QN$14,0)*$D76,IF($C76=QN$17,$G$8*$D76,""))</f>
        <v>0</v>
      </c>
      <c r="QO76" s="34">
        <f>IF(QN76&lt;&gt;"",HLOOKUP(COUNT($NE76:QN76)+1,$G$4:$EH$8,QO$14,0)*$D76,IF($C76=QO$17,$G$8*$D76,""))</f>
        <v>0</v>
      </c>
      <c r="QP76" s="34">
        <f>IF(QO76&lt;&gt;"",HLOOKUP(COUNT($NE76:QO76)+1,$G$4:$EH$8,QP$14,0)*$D76,IF($C76=QP$17,$G$8*$D76,""))</f>
        <v>0</v>
      </c>
      <c r="QQ76" s="34">
        <f>IF(QP76&lt;&gt;"",HLOOKUP(COUNT($NE76:QP76)+1,$G$4:$EH$8,QQ$14,0)*$D76,IF($C76=QQ$17,$G$8*$D76,""))</f>
        <v>0</v>
      </c>
      <c r="QR76" s="34">
        <f>IF(QQ76&lt;&gt;"",HLOOKUP(COUNT($NE76:QQ76)+1,$G$4:$EH$8,QR$14,0)*$D76,IF($C76=QR$17,$G$8*$D76,""))</f>
        <v>0</v>
      </c>
      <c r="QS76" s="34">
        <f>IF(QR76&lt;&gt;"",HLOOKUP(COUNT($NE76:QR76)+1,$G$4:$EH$8,QS$14,0)*$D76,IF($C76=QS$17,$G$8*$D76,""))</f>
        <v>0</v>
      </c>
      <c r="QT76" s="34">
        <f>IF(QS76&lt;&gt;"",HLOOKUP(COUNT($NE76:QS76)+1,$G$4:$EH$8,QT$14,0)*$D76,IF($C76=QT$17,$G$8*$D76,""))</f>
        <v>0</v>
      </c>
      <c r="QU76" s="34">
        <f>IF(QT76&lt;&gt;"",HLOOKUP(COUNT($NE76:QT76)+1,$G$4:$EH$8,QU$14,0)*$D76,IF($C76=QU$17,$G$8*$D76,""))</f>
        <v>0</v>
      </c>
      <c r="QV76" s="34">
        <f>IF(QU76&lt;&gt;"",HLOOKUP(COUNT($NE76:QU76)+1,$G$4:$EH$8,QV$14,0)*$D76,IF($C76=QV$17,$G$8*$D76,""))</f>
        <v>0</v>
      </c>
      <c r="QW76" s="34">
        <f>IF(QV76&lt;&gt;"",HLOOKUP(COUNT($NE76:QV76)+1,$G$4:$EH$8,QW$14,0)*$D76,IF($C76=QW$17,$G$8*$D76,""))</f>
        <v>0</v>
      </c>
      <c r="QX76" s="34">
        <f>IF(QW76&lt;&gt;"",HLOOKUP(COUNT($NE76:QW76)+1,$G$4:$EH$8,QX$14,0)*$D76,IF($C76=QX$17,$G$8*$D76,""))</f>
        <v>0</v>
      </c>
      <c r="QY76" s="34">
        <f>IF(QX76&lt;&gt;"",HLOOKUP(COUNT($NE76:QX76)+1,$G$4:$EH$8,QY$14,0)*$D76,IF($C76=QY$17,$G$8*$D76,""))</f>
        <v>0</v>
      </c>
      <c r="QZ76" s="34">
        <f>IF(QY76&lt;&gt;"",HLOOKUP(COUNT($NE76:QY76)+1,$G$4:$EH$8,QZ$14,0)*$D76,IF($C76=QZ$17,$G$8*$D76,""))</f>
        <v>0</v>
      </c>
      <c r="RA76" s="34">
        <f>IF(QZ76&lt;&gt;"",HLOOKUP(COUNT($NE76:QZ76)+1,$G$4:$EH$8,RA$14,0)*$D76,IF($C76=RA$17,$G$8*$D76,""))</f>
        <v>0</v>
      </c>
      <c r="RB76" s="34">
        <f>IF(RA76&lt;&gt;"",HLOOKUP(COUNT($NE76:RA76)+1,$G$4:$EH$8,RB$14,0)*$D76,IF($C76=RB$17,$G$8*$D76,""))</f>
        <v>0</v>
      </c>
      <c r="RC76" s="34">
        <f>IF(RB76&lt;&gt;"",HLOOKUP(COUNT($NE76:RB76)+1,$G$4:$EH$8,RC$14,0)*$D76,IF($C76=RC$17,$G$8*$D76,""))</f>
        <v>0</v>
      </c>
      <c r="RD76" s="34">
        <f>IF(RC76&lt;&gt;"",HLOOKUP(COUNT($NE76:RC76)+1,$G$4:$EH$8,RD$14,0)*$D76,IF($C76=RD$17,$G$8*$D76,""))</f>
        <v>0</v>
      </c>
      <c r="RE76" s="34">
        <f>IF(RD76&lt;&gt;"",HLOOKUP(COUNT($NE76:RD76)+1,$G$4:$EH$8,RE$14,0)*$D76,IF($C76=RE$17,$G$8*$D76,""))</f>
        <v>0</v>
      </c>
      <c r="RF76" s="34">
        <f>IF(RE76&lt;&gt;"",HLOOKUP(COUNT($NE76:RE76)+1,$G$4:$EH$8,RF$14,0)*$D76,IF($C76=RF$17,$G$8*$D76,""))</f>
        <v>0</v>
      </c>
      <c r="RG76" s="34">
        <f>IF(RF76&lt;&gt;"",HLOOKUP(COUNT($NE76:RF76)+1,$G$4:$EH$8,RG$14,0)*$D76,IF($C76=RG$17,$G$8*$D76,""))</f>
        <v>0</v>
      </c>
      <c r="RH76" s="34">
        <f>IF(RG76&lt;&gt;"",HLOOKUP(COUNT($NE76:RG76)+1,$G$4:$EH$8,RH$14,0)*$D76,IF($C76=RH$17,$G$8*$D76,""))</f>
        <v>0</v>
      </c>
      <c r="RI76" s="34">
        <f>IF(RH76&lt;&gt;"",HLOOKUP(COUNT($NE76:RH76)+1,$G$4:$EH$8,RI$14,0)*$D76,IF($C76=RI$17,$G$8*$D76,""))</f>
        <v>0</v>
      </c>
      <c r="RJ76" s="34">
        <f>IF(RI76&lt;&gt;"",HLOOKUP(COUNT($NE76:RI76)+1,$G$4:$EH$8,RJ$14,0)*$D76,IF($C76=RJ$17,$G$8*$D76,""))</f>
        <v>0</v>
      </c>
      <c r="RK76" s="34">
        <f>IF(RJ76&lt;&gt;"",HLOOKUP(COUNT($NE76:RJ76)+1,$G$4:$EH$8,RK$14,0)*$D76,IF($C76=RK$17,$G$8*$D76,""))</f>
        <v>0</v>
      </c>
      <c r="RL76" s="34">
        <f>IF(RK76&lt;&gt;"",HLOOKUP(COUNT($NE76:RK76)+1,$G$4:$EH$8,RL$14,0)*$D76,IF($C76=RL$17,$G$8*$D76,""))</f>
        <v>0</v>
      </c>
      <c r="RM76" s="34">
        <f>IF(RL76&lt;&gt;"",HLOOKUP(COUNT($NE76:RL76)+1,$G$4:$EH$8,RM$14,0)*$D76,IF($C76=RM$17,$G$8*$D76,""))</f>
        <v>0</v>
      </c>
      <c r="RN76" s="34">
        <f>IF(RM76&lt;&gt;"",HLOOKUP(COUNT($NE76:RM76)+1,$G$4:$EH$8,RN$14,0)*$D76,IF($C76=RN$17,$G$8*$D76,""))</f>
        <v>0</v>
      </c>
      <c r="RO76" s="34">
        <f>IF(RN76&lt;&gt;"",HLOOKUP(COUNT($NE76:RN76)+1,$G$4:$EH$8,RO$14,0)*$D76,IF($C76=RO$17,$G$8*$D76,""))</f>
        <v>0</v>
      </c>
      <c r="RP76" s="34">
        <f>IF(RO76&lt;&gt;"",HLOOKUP(COUNT($NE76:RO76)+1,$G$4:$EH$8,RP$14,0)*$D76,IF($C76=RP$17,$G$8*$D76,""))</f>
        <v>0</v>
      </c>
      <c r="RQ76" s="34">
        <f>IF(RP76&lt;&gt;"",HLOOKUP(COUNT($NE76:RP76)+1,$G$4:$EH$8,RQ$14,0)*$D76,IF($C76=RQ$17,$G$8*$D76,""))</f>
        <v>0</v>
      </c>
      <c r="RR76" s="34">
        <f>IF(RQ76&lt;&gt;"",HLOOKUP(COUNT($NE76:RQ76)+1,$G$4:$EH$8,RR$14,0)*$D76,IF($C76=RR$17,$G$8*$D76,""))</f>
        <v>0</v>
      </c>
      <c r="RS76" s="34">
        <f>IF(RR76&lt;&gt;"",HLOOKUP(COUNT($NE76:RR76)+1,$G$4:$EH$8,RS$14,0)*$D76,IF($C76=RS$17,$G$8*$D76,""))</f>
        <v>0</v>
      </c>
      <c r="RT76" s="34">
        <f>IF(RS76&lt;&gt;"",HLOOKUP(COUNT($NE76:RS76)+1,$G$4:$EH$8,RT$14,0)*$D76,IF($C76=RT$17,$G$8*$D76,""))</f>
        <v>0</v>
      </c>
      <c r="RU76" s="34">
        <f>IF(RT76&lt;&gt;"",HLOOKUP(COUNT($NE76:RT76)+1,$G$4:$EH$8,RU$14,0)*$D76,IF($C76=RU$17,$G$8*$D76,""))</f>
        <v>0</v>
      </c>
      <c r="RW76" s="34" t="str">
        <f>IF(RV76&lt;&gt;"",HLOOKUP(COUNT($RV76:RV76)+1,$G$4:$EH$9,RW$14,0)*$D76,IF($C76=RW$17,$G$9*$D76,""))</f>
        <v/>
      </c>
      <c r="RX76" s="34" t="str">
        <f>IF(RW76&lt;&gt;"",HLOOKUP(COUNT($RV76:RW76)+1,$G$4:$EH$9,RX$14,0)*$D76,IF($C76=RX$17,$G$9*$D76,""))</f>
        <v/>
      </c>
      <c r="RY76" s="34" t="str">
        <f>IF(RX76&lt;&gt;"",HLOOKUP(COUNT($RV76:RX76)+1,$G$4:$EH$9,RY$14,0)*$D76,IF($C76=RY$17,$G$9*$D76,""))</f>
        <v/>
      </c>
      <c r="RZ76" s="34" t="str">
        <f>IF(RY76&lt;&gt;"",HLOOKUP(COUNT($RV76:RY76)+1,$G$4:$EH$9,RZ$14,0)*$D76,IF($C76=RZ$17,$G$9*$D76,""))</f>
        <v/>
      </c>
      <c r="SA76" s="34" t="str">
        <f>IF(RZ76&lt;&gt;"",HLOOKUP(COUNT($RV76:RZ76)+1,$G$4:$EH$9,SA$14,0)*$D76,IF($C76=SA$17,$G$9*$D76,""))</f>
        <v/>
      </c>
      <c r="SB76" s="34" t="str">
        <f>IF(SA76&lt;&gt;"",HLOOKUP(COUNT($RV76:SA76)+1,$G$4:$EH$9,SB$14,0)*$D76,IF($C76=SB$17,$G$9*$D76,""))</f>
        <v/>
      </c>
      <c r="SC76" s="34" t="str">
        <f>IF(SB76&lt;&gt;"",HLOOKUP(COUNT($RV76:SB76)+1,$G$4:$EH$9,SC$14,0)*$D76,IF($C76=SC$17,$G$9*$D76,""))</f>
        <v/>
      </c>
      <c r="SD76" s="34" t="str">
        <f>IF(SC76&lt;&gt;"",HLOOKUP(COUNT($RV76:SC76)+1,$G$4:$EH$9,SD$14,0)*$D76,IF($C76=SD$17,$G$9*$D76,""))</f>
        <v/>
      </c>
      <c r="SE76" s="34" t="str">
        <f>IF(SD76&lt;&gt;"",HLOOKUP(COUNT($RV76:SD76)+1,$G$4:$EH$9,SE$14,0)*$D76,IF($C76=SE$17,$G$9*$D76,""))</f>
        <v/>
      </c>
      <c r="SF76" s="34" t="str">
        <f>IF(SE76&lt;&gt;"",HLOOKUP(COUNT($RV76:SE76)+1,$G$4:$EH$9,SF$14,0)*$D76,IF($C76=SF$17,$G$9*$D76,""))</f>
        <v/>
      </c>
      <c r="SG76" s="34" t="str">
        <f>IF(SF76&lt;&gt;"",HLOOKUP(COUNT($RV76:SF76)+1,$G$4:$EH$9,SG$14,0)*$D76,IF($C76=SG$17,$G$9*$D76,""))</f>
        <v/>
      </c>
      <c r="SH76" s="34" t="str">
        <f>IF(SG76&lt;&gt;"",HLOOKUP(COUNT($RV76:SG76)+1,$G$4:$EH$9,SH$14,0)*$D76,IF($C76=SH$17,$G$9*$D76,""))</f>
        <v/>
      </c>
      <c r="SI76" s="34" t="str">
        <f>IF(SH76&lt;&gt;"",HLOOKUP(COUNT($RV76:SH76)+1,$G$4:$EH$9,SI$14,0)*$D76,IF($C76=SI$17,$G$9*$D76,""))</f>
        <v/>
      </c>
      <c r="SJ76" s="34" t="str">
        <f>IF(SI76&lt;&gt;"",HLOOKUP(COUNT($RV76:SI76)+1,$G$4:$EH$9,SJ$14,0)*$D76,IF($C76=SJ$17,$G$9*$D76,""))</f>
        <v/>
      </c>
      <c r="SK76" s="34" t="str">
        <f>IF(SJ76&lt;&gt;"",HLOOKUP(COUNT($RV76:SJ76)+1,$G$4:$EH$9,SK$14,0)*$D76,IF($C76=SK$17,$G$9*$D76,""))</f>
        <v/>
      </c>
      <c r="SL76" s="34" t="str">
        <f>IF(SK76&lt;&gt;"",HLOOKUP(COUNT($RV76:SK76)+1,$G$4:$EH$9,SL$14,0)*$D76,IF($C76=SL$17,$G$9*$D76,""))</f>
        <v/>
      </c>
      <c r="SM76" s="34" t="str">
        <f>IF(SL76&lt;&gt;"",HLOOKUP(COUNT($RV76:SL76)+1,$G$4:$EH$9,SM$14,0)*$D76,IF($C76=SM$17,$G$9*$D76,""))</f>
        <v/>
      </c>
      <c r="SN76" s="34" t="str">
        <f>IF(SM76&lt;&gt;"",HLOOKUP(COUNT($RV76:SM76)+1,$G$4:$EH$9,SN$14,0)*$D76,IF($C76=SN$17,$G$9*$D76,""))</f>
        <v/>
      </c>
      <c r="SO76" s="34" t="str">
        <f>IF(SN76&lt;&gt;"",HLOOKUP(COUNT($RV76:SN76)+1,$G$4:$EH$9,SO$14,0)*$D76,IF($C76=SO$17,$G$9*$D76,""))</f>
        <v/>
      </c>
      <c r="SP76" s="34" t="str">
        <f>IF(SO76&lt;&gt;"",HLOOKUP(COUNT($RV76:SO76)+1,$G$4:$EH$9,SP$14,0)*$D76,IF($C76=SP$17,$G$9*$D76,""))</f>
        <v/>
      </c>
      <c r="SQ76" s="34" t="str">
        <f>IF(SP76&lt;&gt;"",HLOOKUP(COUNT($RV76:SP76)+1,$G$4:$EH$9,SQ$14,0)*$D76,IF($C76=SQ$17,$G$9*$D76,""))</f>
        <v/>
      </c>
      <c r="SR76" s="34" t="str">
        <f>IF(SQ76&lt;&gt;"",HLOOKUP(COUNT($RV76:SQ76)+1,$G$4:$EH$9,SR$14,0)*$D76,IF($C76=SR$17,$G$9*$D76,""))</f>
        <v/>
      </c>
      <c r="SS76" s="34" t="str">
        <f>IF(SR76&lt;&gt;"",HLOOKUP(COUNT($RV76:SR76)+1,$G$4:$EH$9,SS$14,0)*$D76,IF($C76=SS$17,$G$9*$D76,""))</f>
        <v/>
      </c>
      <c r="ST76" s="34" t="str">
        <f>IF(SS76&lt;&gt;"",HLOOKUP(COUNT($RV76:SS76)+1,$G$4:$EH$9,ST$14,0)*$D76,IF($C76=ST$17,$G$9*$D76,""))</f>
        <v/>
      </c>
      <c r="SU76" s="34" t="str">
        <f>IF(ST76&lt;&gt;"",HLOOKUP(COUNT($RV76:ST76)+1,$G$4:$EH$9,SU$14,0)*$D76,IF($C76=SU$17,$G$9*$D76,""))</f>
        <v/>
      </c>
      <c r="SV76" s="34" t="str">
        <f>IF(SU76&lt;&gt;"",HLOOKUP(COUNT($RV76:SU76)+1,$G$4:$EH$9,SV$14,0)*$D76,IF($C76=SV$17,$G$9*$D76,""))</f>
        <v/>
      </c>
      <c r="SW76" s="34" t="str">
        <f>IF(SV76&lt;&gt;"",HLOOKUP(COUNT($RV76:SV76)+1,$G$4:$EH$9,SW$14,0)*$D76,IF($C76=SW$17,$G$9*$D76,""))</f>
        <v/>
      </c>
      <c r="SX76" s="34" t="str">
        <f>IF(SW76&lt;&gt;"",HLOOKUP(COUNT($RV76:SW76)+1,$G$4:$EH$9,SX$14,0)*$D76,IF($C76=SX$17,$G$9*$D76,""))</f>
        <v/>
      </c>
      <c r="SY76" s="34" t="str">
        <f>IF(SX76&lt;&gt;"",HLOOKUP(COUNT($RV76:SX76)+1,$G$4:$EH$9,SY$14,0)*$D76,IF($C76=SY$17,$G$9*$D76,""))</f>
        <v/>
      </c>
      <c r="SZ76" s="34" t="str">
        <f>IF(SY76&lt;&gt;"",HLOOKUP(COUNT($RV76:SY76)+1,$G$4:$EH$9,SZ$14,0)*$D76,IF($C76=SZ$17,$G$9*$D76,""))</f>
        <v/>
      </c>
      <c r="TA76" s="34" t="str">
        <f>IF(SZ76&lt;&gt;"",HLOOKUP(COUNT($RV76:SZ76)+1,$G$4:$EH$9,TA$14,0)*$D76,IF($C76=TA$17,$G$9*$D76,""))</f>
        <v/>
      </c>
      <c r="TB76" s="34" t="str">
        <f>IF(TA76&lt;&gt;"",HLOOKUP(COUNT($RV76:TA76)+1,$G$4:$EH$9,TB$14,0)*$D76,IF($C76=TB$17,$G$9*$D76,""))</f>
        <v/>
      </c>
      <c r="TC76" s="34" t="str">
        <f>IF(TB76&lt;&gt;"",HLOOKUP(COUNT($RV76:TB76)+1,$G$4:$EH$9,TC$14,0)*$D76,IF($C76=TC$17,$G$9*$D76,""))</f>
        <v/>
      </c>
      <c r="TD76" s="34" t="str">
        <f>IF(TC76&lt;&gt;"",HLOOKUP(COUNT($RV76:TC76)+1,$G$4:$EH$9,TD$14,0)*$D76,IF($C76=TD$17,$G$9*$D76,""))</f>
        <v/>
      </c>
      <c r="TE76" s="34" t="str">
        <f>IF(TD76&lt;&gt;"",HLOOKUP(COUNT($RV76:TD76)+1,$G$4:$EH$9,TE$14,0)*$D76,IF($C76=TE$17,$G$9*$D76,""))</f>
        <v/>
      </c>
      <c r="TF76" s="34" t="str">
        <f>IF(TE76&lt;&gt;"",HLOOKUP(COUNT($RV76:TE76)+1,$G$4:$EH$9,TF$14,0)*$D76,IF($C76=TF$17,$G$9*$D76,""))</f>
        <v/>
      </c>
      <c r="TG76" s="34" t="str">
        <f>IF(TF76&lt;&gt;"",HLOOKUP(COUNT($RV76:TF76)+1,$G$4:$EH$9,TG$14,0)*$D76,IF($C76=TG$17,$G$9*$D76,""))</f>
        <v/>
      </c>
      <c r="TH76" s="34" t="str">
        <f>IF(TG76&lt;&gt;"",HLOOKUP(COUNT($RV76:TG76)+1,$G$4:$EH$9,TH$14,0)*$D76,IF($C76=TH$17,$G$9*$D76,""))</f>
        <v/>
      </c>
      <c r="TI76" s="34" t="str">
        <f>IF(TH76&lt;&gt;"",HLOOKUP(COUNT($RV76:TH76)+1,$G$4:$EH$9,TI$14,0)*$D76,IF($C76=TI$17,$G$9*$D76,""))</f>
        <v/>
      </c>
      <c r="TJ76" s="34" t="str">
        <f>IF(TI76&lt;&gt;"",HLOOKUP(COUNT($RV76:TI76)+1,$G$4:$EH$9,TJ$14,0)*$D76,IF($C76=TJ$17,$G$9*$D76,""))</f>
        <v/>
      </c>
      <c r="TK76" s="34" t="str">
        <f>IF(TJ76&lt;&gt;"",HLOOKUP(COUNT($RV76:TJ76)+1,$G$4:$EH$9,TK$14,0)*$D76,IF($C76=TK$17,$G$9*$D76,""))</f>
        <v/>
      </c>
      <c r="TL76" s="34" t="str">
        <f>IF(TK76&lt;&gt;"",HLOOKUP(COUNT($RV76:TK76)+1,$G$4:$EH$9,TL$14,0)*$D76,IF($C76=TL$17,$G$9*$D76,""))</f>
        <v/>
      </c>
      <c r="TM76" s="34" t="str">
        <f>IF(TL76&lt;&gt;"",HLOOKUP(COUNT($RV76:TL76)+1,$G$4:$EH$9,TM$14,0)*$D76,IF($C76=TM$17,$G$9*$D76,""))</f>
        <v/>
      </c>
      <c r="TN76" s="34" t="str">
        <f>IF(TM76&lt;&gt;"",HLOOKUP(COUNT($RV76:TM76)+1,$G$4:$EH$9,TN$14,0)*$D76,IF($C76=TN$17,$G$9*$D76,""))</f>
        <v/>
      </c>
      <c r="TO76" s="34" t="str">
        <f>IF(TN76&lt;&gt;"",HLOOKUP(COUNT($RV76:TN76)+1,$G$4:$EH$9,TO$14,0)*$D76,IF($C76=TO$17,$G$9*$D76,""))</f>
        <v/>
      </c>
      <c r="TP76" s="34" t="str">
        <f>IF(TO76&lt;&gt;"",HLOOKUP(COUNT($RV76:TO76)+1,$G$4:$EH$9,TP$14,0)*$D76,IF($C76=TP$17,$G$9*$D76,""))</f>
        <v/>
      </c>
      <c r="TQ76" s="34" t="str">
        <f>IF(TP76&lt;&gt;"",HLOOKUP(COUNT($RV76:TP76)+1,$G$4:$EH$9,TQ$14,0)*$D76,IF($C76=TQ$17,$G$9*$D76,""))</f>
        <v/>
      </c>
      <c r="TR76" s="34" t="str">
        <f>IF(TQ76&lt;&gt;"",HLOOKUP(COUNT($RV76:TQ76)+1,$G$4:$EH$9,TR$14,0)*$D76,IF($C76=TR$17,$G$9*$D76,""))</f>
        <v/>
      </c>
      <c r="TS76" s="34" t="str">
        <f>IF(TR76&lt;&gt;"",HLOOKUP(COUNT($RV76:TR76)+1,$G$4:$EH$9,TS$14,0)*$D76,IF($C76=TS$17,$G$9*$D76,""))</f>
        <v/>
      </c>
      <c r="TT76" s="34" t="str">
        <f>IF(TS76&lt;&gt;"",HLOOKUP(COUNT($RV76:TS76)+1,$G$4:$EH$9,TT$14,0)*$D76,IF($C76=TT$17,$G$9*$D76,""))</f>
        <v/>
      </c>
      <c r="TU76" s="34" t="str">
        <f>IF(TT76&lt;&gt;"",HLOOKUP(COUNT($RV76:TT76)+1,$G$4:$EH$9,TU$14,0)*$D76,IF($C76=TU$17,$G$9*$D76,""))</f>
        <v/>
      </c>
      <c r="TV76" s="34" t="str">
        <f>IF(TU76&lt;&gt;"",HLOOKUP(COUNT($RV76:TU76)+1,$G$4:$EH$9,TV$14,0)*$D76,IF($C76=TV$17,$G$9*$D76,""))</f>
        <v/>
      </c>
      <c r="TW76" s="34" t="str">
        <f>IF(TV76&lt;&gt;"",HLOOKUP(COUNT($RV76:TV76)+1,$G$4:$EH$9,TW$14,0)*$D76,IF($C76=TW$17,$G$9*$D76,""))</f>
        <v/>
      </c>
      <c r="TX76" s="34" t="str">
        <f>IF(TW76&lt;&gt;"",HLOOKUP(COUNT($RV76:TW76)+1,$G$4:$EH$9,TX$14,0)*$D76,IF($C76=TX$17,$G$9*$D76,""))</f>
        <v/>
      </c>
      <c r="TY76" s="34" t="str">
        <f>IF(TX76&lt;&gt;"",HLOOKUP(COUNT($RV76:TX76)+1,$G$4:$EH$9,TY$14,0)*$D76,IF($C76=TY$17,$G$9*$D76,""))</f>
        <v/>
      </c>
      <c r="TZ76" s="34" t="str">
        <f>IF(TY76&lt;&gt;"",HLOOKUP(COUNT($RV76:TY76)+1,$G$4:$EH$9,TZ$14,0)*$D76,IF($C76=TZ$17,$G$9*$D76,""))</f>
        <v/>
      </c>
      <c r="UA76" s="34" t="str">
        <f>IF(TZ76&lt;&gt;"",HLOOKUP(COUNT($RV76:TZ76)+1,$G$4:$EH$9,UA$14,0)*$D76,IF($C76=UA$17,$G$9*$D76,""))</f>
        <v/>
      </c>
      <c r="UB76" s="34">
        <f>IF(UA76&lt;&gt;"",HLOOKUP(COUNT($RV76:UA76)+1,$G$4:$EH$9,UB$14,0)*$D76,IF($C76=UB$17,$G$9*$D76,""))</f>
        <v>14500</v>
      </c>
      <c r="UC76" s="34">
        <f>IF(UB76&lt;&gt;"",HLOOKUP(COUNT($RV76:UB76)+1,$G$4:$EH$9,UC$14,0)*$D76,IF($C76=UC$17,$G$9*$D76,""))</f>
        <v>0</v>
      </c>
      <c r="UD76" s="34">
        <f>IF(UC76&lt;&gt;"",HLOOKUP(COUNT($RV76:UC76)+1,$G$4:$EH$9,UD$14,0)*$D76,IF($C76=UD$17,$G$9*$D76,""))</f>
        <v>0</v>
      </c>
      <c r="UE76" s="34">
        <f>IF(UD76&lt;&gt;"",HLOOKUP(COUNT($RV76:UD76)+1,$G$4:$EH$9,UE$14,0)*$D76,IF($C76=UE$17,$G$9*$D76,""))</f>
        <v>0</v>
      </c>
      <c r="UF76" s="34">
        <f>IF(UE76&lt;&gt;"",HLOOKUP(COUNT($RV76:UE76)+1,$G$4:$EH$9,UF$14,0)*$D76,IF($C76=UF$17,$G$9*$D76,""))</f>
        <v>0</v>
      </c>
      <c r="UG76" s="34">
        <f>IF(UF76&lt;&gt;"",HLOOKUP(COUNT($RV76:UF76)+1,$G$4:$EH$9,UG$14,0)*$D76,IF($C76=UG$17,$G$9*$D76,""))</f>
        <v>0</v>
      </c>
      <c r="UH76" s="34">
        <f>IF(UG76&lt;&gt;"",HLOOKUP(COUNT($RV76:UG76)+1,$G$4:$EH$9,UH$14,0)*$D76,IF($C76=UH$17,$G$9*$D76,""))</f>
        <v>0</v>
      </c>
      <c r="UI76" s="34">
        <f>IF(UH76&lt;&gt;"",HLOOKUP(COUNT($RV76:UH76)+1,$G$4:$EH$9,UI$14,0)*$D76,IF($C76=UI$17,$G$9*$D76,""))</f>
        <v>0</v>
      </c>
      <c r="UJ76" s="34">
        <f>IF(UI76&lt;&gt;"",HLOOKUP(COUNT($RV76:UI76)+1,$G$4:$EH$9,UJ$14,0)*$D76,IF($C76=UJ$17,$G$9*$D76,""))</f>
        <v>0</v>
      </c>
      <c r="UK76" s="34">
        <f>IF(UJ76&lt;&gt;"",HLOOKUP(COUNT($RV76:UJ76)+1,$G$4:$EH$9,UK$14,0)*$D76,IF($C76=UK$17,$G$9*$D76,""))</f>
        <v>0</v>
      </c>
      <c r="UL76" s="34">
        <f>IF(UK76&lt;&gt;"",HLOOKUP(COUNT($RV76:UK76)+1,$G$4:$EH$9,UL$14,0)*$D76,IF($C76=UL$17,$G$9*$D76,""))</f>
        <v>0</v>
      </c>
      <c r="UM76" s="34">
        <f>IF(UL76&lt;&gt;"",HLOOKUP(COUNT($RV76:UL76)+1,$G$4:$EH$9,UM$14,0)*$D76,IF($C76=UM$17,$G$9*$D76,""))</f>
        <v>0</v>
      </c>
      <c r="UN76" s="34">
        <f>IF(UM76&lt;&gt;"",HLOOKUP(COUNT($RV76:UM76)+1,$G$4:$EH$9,UN$14,0)*$D76,IF($C76=UN$17,$G$9*$D76,""))</f>
        <v>0</v>
      </c>
      <c r="UO76" s="34">
        <f>IF(UN76&lt;&gt;"",HLOOKUP(COUNT($RV76:UN76)+1,$G$4:$EH$9,UO$14,0)*$D76,IF($C76=UO$17,$G$9*$D76,""))</f>
        <v>0</v>
      </c>
      <c r="UP76" s="34">
        <f>IF(UO76&lt;&gt;"",HLOOKUP(COUNT($RV76:UO76)+1,$G$4:$EH$9,UP$14,0)*$D76,IF($C76=UP$17,$G$9*$D76,""))</f>
        <v>0</v>
      </c>
      <c r="UQ76" s="34">
        <f>IF(UP76&lt;&gt;"",HLOOKUP(COUNT($RV76:UP76)+1,$G$4:$EH$9,UQ$14,0)*$D76,IF($C76=UQ$17,$G$9*$D76,""))</f>
        <v>0</v>
      </c>
      <c r="UR76" s="34">
        <f>IF(UQ76&lt;&gt;"",HLOOKUP(COUNT($RV76:UQ76)+1,$G$4:$EH$9,UR$14,0)*$D76,IF($C76=UR$17,$G$9*$D76,""))</f>
        <v>0</v>
      </c>
      <c r="US76" s="34">
        <f>IF(UR76&lt;&gt;"",HLOOKUP(COUNT($RV76:UR76)+1,$G$4:$EH$9,US$14,0)*$D76,IF($C76=US$17,$G$9*$D76,""))</f>
        <v>0</v>
      </c>
      <c r="UT76" s="34">
        <f>IF(US76&lt;&gt;"",HLOOKUP(COUNT($RV76:US76)+1,$G$4:$EH$9,UT$14,0)*$D76,IF($C76=UT$17,$G$9*$D76,""))</f>
        <v>0</v>
      </c>
      <c r="UU76" s="34">
        <f>IF(UT76&lt;&gt;"",HLOOKUP(COUNT($RV76:UT76)+1,$G$4:$EH$9,UU$14,0)*$D76,IF($C76=UU$17,$G$9*$D76,""))</f>
        <v>0</v>
      </c>
      <c r="UV76" s="34">
        <f>IF(UU76&lt;&gt;"",HLOOKUP(COUNT($RV76:UU76)+1,$G$4:$EH$9,UV$14,0)*$D76,IF($C76=UV$17,$G$9*$D76,""))</f>
        <v>0</v>
      </c>
      <c r="UW76" s="34">
        <f>IF(UV76&lt;&gt;"",HLOOKUP(COUNT($RV76:UV76)+1,$G$4:$EH$9,UW$14,0)*$D76,IF($C76=UW$17,$G$9*$D76,""))</f>
        <v>0</v>
      </c>
      <c r="UX76" s="34">
        <f>IF(UW76&lt;&gt;"",HLOOKUP(COUNT($RV76:UW76)+1,$G$4:$EH$9,UX$14,0)*$D76,IF($C76=UX$17,$G$9*$D76,""))</f>
        <v>0</v>
      </c>
      <c r="UY76" s="34">
        <f>IF(UX76&lt;&gt;"",HLOOKUP(COUNT($RV76:UX76)+1,$G$4:$EH$9,UY$14,0)*$D76,IF($C76=UY$17,$G$9*$D76,""))</f>
        <v>0</v>
      </c>
      <c r="UZ76" s="34">
        <f>IF(UY76&lt;&gt;"",HLOOKUP(COUNT($RV76:UY76)+1,$G$4:$EH$9,UZ$14,0)*$D76,IF($C76=UZ$17,$G$9*$D76,""))</f>
        <v>0</v>
      </c>
      <c r="VA76" s="34">
        <f>IF(UZ76&lt;&gt;"",HLOOKUP(COUNT($RV76:UZ76)+1,$G$4:$EH$9,VA$14,0)*$D76,IF($C76=VA$17,$G$9*$D76,""))</f>
        <v>0</v>
      </c>
      <c r="VB76" s="34">
        <f>IF(VA76&lt;&gt;"",HLOOKUP(COUNT($RV76:VA76)+1,$G$4:$EH$9,VB$14,0)*$D76,IF($C76=VB$17,$G$9*$D76,""))</f>
        <v>0</v>
      </c>
      <c r="VC76" s="34">
        <f>IF(VB76&lt;&gt;"",HLOOKUP(COUNT($RV76:VB76)+1,$G$4:$EH$9,VC$14,0)*$D76,IF($C76=VC$17,$G$9*$D76,""))</f>
        <v>0</v>
      </c>
      <c r="VD76" s="34">
        <f>IF(VC76&lt;&gt;"",HLOOKUP(COUNT($RV76:VC76)+1,$G$4:$EH$9,VD$14,0)*$D76,IF($C76=VD$17,$G$9*$D76,""))</f>
        <v>0</v>
      </c>
      <c r="VE76" s="34">
        <f>IF(VD76&lt;&gt;"",HLOOKUP(COUNT($RV76:VD76)+1,$G$4:$EH$9,VE$14,0)*$D76,IF($C76=VE$17,$G$9*$D76,""))</f>
        <v>0</v>
      </c>
      <c r="VF76" s="34">
        <f>IF(VE76&lt;&gt;"",HLOOKUP(COUNT($RV76:VE76)+1,$G$4:$EH$9,VF$14,0)*$D76,IF($C76=VF$17,$G$9*$D76,""))</f>
        <v>0</v>
      </c>
      <c r="VG76" s="34">
        <f>IF(VF76&lt;&gt;"",HLOOKUP(COUNT($RV76:VF76)+1,$G$4:$EH$9,VG$14,0)*$D76,IF($C76=VG$17,$G$9*$D76,""))</f>
        <v>0</v>
      </c>
      <c r="VH76" s="34">
        <f>IF(VG76&lt;&gt;"",HLOOKUP(COUNT($RV76:VG76)+1,$G$4:$EH$9,VH$14,0)*$D76,IF($C76=VH$17,$G$9*$D76,""))</f>
        <v>0</v>
      </c>
      <c r="VI76" s="34">
        <f>IF(VH76&lt;&gt;"",HLOOKUP(COUNT($RV76:VH76)+1,$G$4:$EH$9,VI$14,0)*$D76,IF($C76=VI$17,$G$9*$D76,""))</f>
        <v>0</v>
      </c>
      <c r="VJ76" s="34">
        <f>IF(VI76&lt;&gt;"",HLOOKUP(COUNT($RV76:VI76)+1,$G$4:$EH$9,VJ$14,0)*$D76,IF($C76=VJ$17,$G$9*$D76,""))</f>
        <v>0</v>
      </c>
      <c r="VK76" s="34">
        <f>IF(VJ76&lt;&gt;"",HLOOKUP(COUNT($RV76:VJ76)+1,$G$4:$EH$9,VK$14,0)*$D76,IF($C76=VK$17,$G$9*$D76,""))</f>
        <v>0</v>
      </c>
      <c r="VL76" s="34">
        <f>IF(VK76&lt;&gt;"",HLOOKUP(COUNT($RV76:VK76)+1,$G$4:$EH$9,VL$14,0)*$D76,IF($C76=VL$17,$G$9*$D76,""))</f>
        <v>0</v>
      </c>
      <c r="VM76" s="34">
        <f>IF(VL76&lt;&gt;"",HLOOKUP(COUNT($RV76:VL76)+1,$G$4:$EH$9,VM$14,0)*$D76,IF($C76=VM$17,$G$9*$D76,""))</f>
        <v>0</v>
      </c>
      <c r="VN76" s="34">
        <f>IF(VM76&lt;&gt;"",HLOOKUP(COUNT($RV76:VM76)+1,$G$4:$EH$9,VN$14,0)*$D76,IF($C76=VN$17,$G$9*$D76,""))</f>
        <v>0</v>
      </c>
      <c r="VO76" s="34">
        <f>IF(VN76&lt;&gt;"",HLOOKUP(COUNT($RV76:VN76)+1,$G$4:$EH$9,VO$14,0)*$D76,IF($C76=VO$17,$G$9*$D76,""))</f>
        <v>0</v>
      </c>
      <c r="VP76" s="34">
        <f>IF(VO76&lt;&gt;"",HLOOKUP(COUNT($RV76:VO76)+1,$G$4:$EH$9,VP$14,0)*$D76,IF($C76=VP$17,$G$9*$D76,""))</f>
        <v>0</v>
      </c>
      <c r="VQ76" s="34">
        <f>IF(VP76&lt;&gt;"",HLOOKUP(COUNT($RV76:VP76)+1,$G$4:$EH$9,VQ$14,0)*$D76,IF($C76=VQ$17,$G$9*$D76,""))</f>
        <v>0</v>
      </c>
      <c r="VR76" s="34">
        <f>IF(VQ76&lt;&gt;"",HLOOKUP(COUNT($RV76:VQ76)+1,$G$4:$EH$9,VR$14,0)*$D76,IF($C76=VR$17,$G$9*$D76,""))</f>
        <v>0</v>
      </c>
      <c r="VS76" s="34">
        <f>IF(VR76&lt;&gt;"",HLOOKUP(COUNT($RV76:VR76)+1,$G$4:$EH$9,VS$14,0)*$D76,IF($C76=VS$17,$G$9*$D76,""))</f>
        <v>0</v>
      </c>
      <c r="VT76" s="34">
        <f>IF(VS76&lt;&gt;"",HLOOKUP(COUNT($RV76:VS76)+1,$G$4:$EH$9,VT$14,0)*$D76,IF($C76=VT$17,$G$9*$D76,""))</f>
        <v>0</v>
      </c>
      <c r="VU76" s="34">
        <f>IF(VT76&lt;&gt;"",HLOOKUP(COUNT($RV76:VT76)+1,$G$4:$EH$9,VU$14,0)*$D76,IF($C76=VU$17,$G$9*$D76,""))</f>
        <v>0</v>
      </c>
      <c r="VV76" s="34">
        <f>IF(VU76&lt;&gt;"",HLOOKUP(COUNT($RV76:VU76)+1,$G$4:$EH$9,VV$14,0)*$D76,IF($C76=VV$17,$G$9*$D76,""))</f>
        <v>0</v>
      </c>
      <c r="VW76" s="34">
        <f>IF(VV76&lt;&gt;"",HLOOKUP(COUNT($RV76:VV76)+1,$G$4:$EH$9,VW$14,0)*$D76,IF($C76=VW$17,$G$9*$D76,""))</f>
        <v>0</v>
      </c>
      <c r="VX76" s="34">
        <f>IF(VW76&lt;&gt;"",HLOOKUP(COUNT($RV76:VW76)+1,$G$4:$EH$9,VX$14,0)*$D76,IF($C76=VX$17,$G$9*$D76,""))</f>
        <v>0</v>
      </c>
      <c r="VY76" s="34">
        <f>IF(VX76&lt;&gt;"",HLOOKUP(COUNT($RV76:VX76)+1,$G$4:$EH$9,VY$14,0)*$D76,IF($C76=VY$17,$G$9*$D76,""))</f>
        <v>0</v>
      </c>
      <c r="VZ76" s="34">
        <f>IF(VY76&lt;&gt;"",HLOOKUP(COUNT($RV76:VY76)+1,$G$4:$EH$9,VZ$14,0)*$D76,IF($C76=VZ$17,$G$9*$D76,""))</f>
        <v>0</v>
      </c>
      <c r="WA76" s="34">
        <f>IF(VZ76&lt;&gt;"",HLOOKUP(COUNT($RV76:VZ76)+1,$G$4:$EH$9,WA$14,0)*$D76,IF($C76=WA$17,$G$9*$D76,""))</f>
        <v>0</v>
      </c>
      <c r="WB76" s="34">
        <f>IF(WA76&lt;&gt;"",HLOOKUP(COUNT($RV76:WA76)+1,$G$4:$EH$9,WB$14,0)*$D76,IF($C76=WB$17,$G$9*$D76,""))</f>
        <v>0</v>
      </c>
      <c r="WC76" s="34">
        <f>IF(WB76&lt;&gt;"",HLOOKUP(COUNT($RV76:WB76)+1,$G$4:$EH$9,WC$14,0)*$D76,IF($C76=WC$17,$G$9*$D76,""))</f>
        <v>0</v>
      </c>
      <c r="WD76" s="34">
        <f>IF(WC76&lt;&gt;"",HLOOKUP(COUNT($RV76:WC76)+1,$G$4:$EH$9,WD$14,0)*$D76,IF($C76=WD$17,$G$9*$D76,""))</f>
        <v>0</v>
      </c>
      <c r="WE76" s="34">
        <f>IF(WD76&lt;&gt;"",HLOOKUP(COUNT($RV76:WD76)+1,$G$4:$EH$9,WE$14,0)*$D76,IF($C76=WE$17,$G$9*$D76,""))</f>
        <v>0</v>
      </c>
      <c r="WF76" s="34">
        <f>IF(WE76&lt;&gt;"",HLOOKUP(COUNT($RV76:WE76)+1,$G$4:$EH$9,WF$14,0)*$D76,IF($C76=WF$17,$G$9*$D76,""))</f>
        <v>0</v>
      </c>
      <c r="WG76" s="34">
        <f>IF(WF76&lt;&gt;"",HLOOKUP(COUNT($RV76:WF76)+1,$G$4:$EH$9,WG$14,0)*$D76,IF($C76=WG$17,$G$9*$D76,""))</f>
        <v>0</v>
      </c>
      <c r="WH76" s="34">
        <f>IF(WG76&lt;&gt;"",HLOOKUP(COUNT($RV76:WG76)+1,$G$4:$EH$9,WH$14,0)*$D76,IF($C76=WH$17,$G$9*$D76,""))</f>
        <v>0</v>
      </c>
      <c r="WI76" s="34">
        <f>IF(WH76&lt;&gt;"",HLOOKUP(COUNT($RV76:WH76)+1,$G$4:$EH$9,WI$14,0)*$D76,IF($C76=WI$17,$G$9*$D76,""))</f>
        <v>0</v>
      </c>
      <c r="WJ76" s="34">
        <f>IF(WI76&lt;&gt;"",HLOOKUP(COUNT($RV76:WI76)+1,$G$4:$EH$9,WJ$14,0)*$D76,IF($C76=WJ$17,$G$9*$D76,""))</f>
        <v>0</v>
      </c>
      <c r="WK76" s="34">
        <f>IF(WJ76&lt;&gt;"",HLOOKUP(COUNT($RV76:WJ76)+1,$G$4:$EH$9,WK$14,0)*$D76,IF($C76=WK$17,$G$9*$D76,""))</f>
        <v>0</v>
      </c>
      <c r="WL76" s="34">
        <f>IF(WK76&lt;&gt;"",HLOOKUP(COUNT($RV76:WK76)+1,$G$4:$EH$9,WL$14,0)*$D76,IF($C76=WL$17,$G$9*$D76,""))</f>
        <v>0</v>
      </c>
    </row>
    <row r="77" spans="1:610" ht="15" x14ac:dyDescent="0.2">
      <c r="A77" s="25">
        <f t="shared" si="911"/>
        <v>11</v>
      </c>
      <c r="B77" s="1328" t="s">
        <v>83</v>
      </c>
      <c r="C77" s="62">
        <f t="shared" si="908"/>
        <v>59</v>
      </c>
      <c r="D77" s="30">
        <f>VLOOKUP(B77,Premissas!$R$8:$AD$18,(Histograma!A77+1),0)</f>
        <v>5</v>
      </c>
      <c r="G77" s="34" t="str">
        <f>IF(F77&lt;&gt;"",HLOOKUP(COUNT($F77:F77)+1,$G$4:$EH$8,G$14,0)*$D77,IF($C77=G$17,$G$5*$D77,""))</f>
        <v/>
      </c>
      <c r="H77" s="34" t="str">
        <f>IF(G77&lt;&gt;"",HLOOKUP(COUNT($F77:G77)+1,$G$4:$EH$8,H$14,0)*$D77,IF($C77=H$17,$G$5*$D77,""))</f>
        <v/>
      </c>
      <c r="I77" s="34" t="str">
        <f>IF(H77&lt;&gt;"",HLOOKUP(COUNT($F77:H77)+1,$G$4:$EH$8,I$14,0)*$D77,IF($C77=I$17,$G$5*$D77,""))</f>
        <v/>
      </c>
      <c r="J77" s="34" t="str">
        <f>IF(I77&lt;&gt;"",HLOOKUP(COUNT($F77:I77)+1,$G$4:$EH$8,J$14,0)*$D77,IF($C77=J$17,$G$5*$D77,""))</f>
        <v/>
      </c>
      <c r="K77" s="34" t="str">
        <f>IF(J77&lt;&gt;"",HLOOKUP(COUNT($F77:J77)+1,$G$4:$EH$8,K$14,0)*$D77,IF($C77=K$17,$G$5*$D77,""))</f>
        <v/>
      </c>
      <c r="L77" s="34" t="str">
        <f>IF(K77&lt;&gt;"",HLOOKUP(COUNT($F77:K77)+1,$G$4:$EH$8,L$14,0)*$D77,IF($C77=L$17,$G$5*$D77,""))</f>
        <v/>
      </c>
      <c r="M77" s="34" t="str">
        <f>IF(L77&lt;&gt;"",HLOOKUP(COUNT($F77:L77)+1,$G$4:$EH$8,M$14,0)*$D77,IF($C77=M$17,$G$5*$D77,""))</f>
        <v/>
      </c>
      <c r="N77" s="34" t="str">
        <f>IF(M77&lt;&gt;"",HLOOKUP(COUNT($F77:M77)+1,$G$4:$EH$8,N$14,0)*$D77,IF($C77=N$17,$G$5*$D77,""))</f>
        <v/>
      </c>
      <c r="O77" s="34" t="str">
        <f>IF(N77&lt;&gt;"",HLOOKUP(COUNT($F77:N77)+1,$G$4:$EH$8,O$14,0)*$D77,IF($C77=O$17,$G$5*$D77,""))</f>
        <v/>
      </c>
      <c r="P77" s="34" t="str">
        <f>IF(O77&lt;&gt;"",HLOOKUP(COUNT($F77:O77)+1,$G$4:$EH$8,P$14,0)*$D77,IF($C77=P$17,$G$5*$D77,""))</f>
        <v/>
      </c>
      <c r="Q77" s="34" t="str">
        <f>IF(P77&lt;&gt;"",HLOOKUP(COUNT($F77:P77)+1,$G$4:$EH$8,Q$14,0)*$D77,IF($C77=Q$17,$G$5*$D77,""))</f>
        <v/>
      </c>
      <c r="R77" s="34" t="str">
        <f>IF(Q77&lt;&gt;"",HLOOKUP(COUNT($F77:Q77)+1,$G$4:$EH$8,R$14,0)*$D77,IF($C77=R$17,$G$5*$D77,""))</f>
        <v/>
      </c>
      <c r="S77" s="34" t="str">
        <f>IF(R77&lt;&gt;"",HLOOKUP(COUNT($F77:R77)+1,$G$4:$EH$8,S$14,0)*$D77,IF($C77=S$17,$G$5*$D77,""))</f>
        <v/>
      </c>
      <c r="T77" s="34" t="str">
        <f>IF(S77&lt;&gt;"",HLOOKUP(COUNT($F77:S77)+1,$G$4:$EH$8,T$14,0)*$D77,IF($C77=T$17,$G$5*$D77,""))</f>
        <v/>
      </c>
      <c r="U77" s="34" t="str">
        <f>IF(T77&lt;&gt;"",HLOOKUP(COUNT($F77:T77)+1,$G$4:$EH$8,U$14,0)*$D77,IF($C77=U$17,$G$5*$D77,""))</f>
        <v/>
      </c>
      <c r="V77" s="34" t="str">
        <f>IF(U77&lt;&gt;"",HLOOKUP(COUNT($F77:U77)+1,$G$4:$EH$8,V$14,0)*$D77,IF($C77=V$17,$G$5*$D77,""))</f>
        <v/>
      </c>
      <c r="W77" s="34" t="str">
        <f>IF(V77&lt;&gt;"",HLOOKUP(COUNT($F77:V77)+1,$G$4:$EH$8,W$14,0)*$D77,IF($C77=W$17,$G$5*$D77,""))</f>
        <v/>
      </c>
      <c r="X77" s="34" t="str">
        <f>IF(W77&lt;&gt;"",HLOOKUP(COUNT($F77:W77)+1,$G$4:$EH$8,X$14,0)*$D77,IF($C77=X$17,$G$5*$D77,""))</f>
        <v/>
      </c>
      <c r="Y77" s="34" t="str">
        <f>IF(X77&lt;&gt;"",HLOOKUP(COUNT($F77:X77)+1,$G$4:$EH$8,Y$14,0)*$D77,IF($C77=Y$17,$G$5*$D77,""))</f>
        <v/>
      </c>
      <c r="Z77" s="34" t="str">
        <f>IF(Y77&lt;&gt;"",HLOOKUP(COUNT($F77:Y77)+1,$G$4:$EH$8,Z$14,0)*$D77,IF($C77=Z$17,$G$5*$D77,""))</f>
        <v/>
      </c>
      <c r="AA77" s="34" t="str">
        <f>IF(Z77&lt;&gt;"",HLOOKUP(COUNT($F77:Z77)+1,$G$4:$EH$8,AA$14,0)*$D77,IF($C77=AA$17,$G$5*$D77,""))</f>
        <v/>
      </c>
      <c r="AB77" s="34" t="str">
        <f>IF(AA77&lt;&gt;"",HLOOKUP(COUNT($F77:AA77)+1,$G$4:$EH$8,AB$14,0)*$D77,IF($C77=AB$17,$G$5*$D77,""))</f>
        <v/>
      </c>
      <c r="AC77" s="34" t="str">
        <f>IF(AB77&lt;&gt;"",HLOOKUP(COUNT($F77:AB77)+1,$G$4:$EH$8,AC$14,0)*$D77,IF($C77=AC$17,$G$5*$D77,""))</f>
        <v/>
      </c>
      <c r="AD77" s="34" t="str">
        <f>IF(AC77&lt;&gt;"",HLOOKUP(COUNT($F77:AC77)+1,$G$4:$EH$8,AD$14,0)*$D77,IF($C77=AD$17,$G$5*$D77,""))</f>
        <v/>
      </c>
      <c r="AE77" s="34" t="str">
        <f>IF(AD77&lt;&gt;"",HLOOKUP(COUNT($F77:AD77)+1,$G$4:$EH$8,AE$14,0)*$D77,IF($C77=AE$17,$G$5*$D77,""))</f>
        <v/>
      </c>
      <c r="AF77" s="34" t="str">
        <f>IF(AE77&lt;&gt;"",HLOOKUP(COUNT($F77:AE77)+1,$G$4:$EH$8,AF$14,0)*$D77,IF($C77=AF$17,$G$5*$D77,""))</f>
        <v/>
      </c>
      <c r="AG77" s="34" t="str">
        <f>IF(AF77&lt;&gt;"",HLOOKUP(COUNT($F77:AF77)+1,$G$4:$EH$8,AG$14,0)*$D77,IF($C77=AG$17,$G$5*$D77,""))</f>
        <v/>
      </c>
      <c r="AH77" s="34" t="str">
        <f>IF(AG77&lt;&gt;"",HLOOKUP(COUNT($F77:AG77)+1,$G$4:$EH$8,AH$14,0)*$D77,IF($C77=AH$17,$G$5*$D77,""))</f>
        <v/>
      </c>
      <c r="AI77" s="34" t="str">
        <f>IF(AH77&lt;&gt;"",HLOOKUP(COUNT($F77:AH77)+1,$G$4:$EH$8,AI$14,0)*$D77,IF($C77=AI$17,$G$5*$D77,""))</f>
        <v/>
      </c>
      <c r="AJ77" s="34" t="str">
        <f>IF(AI77&lt;&gt;"",HLOOKUP(COUNT($F77:AI77)+1,$G$4:$EH$8,AJ$14,0)*$D77,IF($C77=AJ$17,$G$5*$D77,""))</f>
        <v/>
      </c>
      <c r="AK77" s="34" t="str">
        <f>IF(AJ77&lt;&gt;"",HLOOKUP(COUNT($F77:AJ77)+1,$G$4:$EH$8,AK$14,0)*$D77,IF($C77=AK$17,$G$5*$D77,""))</f>
        <v/>
      </c>
      <c r="AL77" s="34" t="str">
        <f>IF(AK77&lt;&gt;"",HLOOKUP(COUNT($F77:AK77)+1,$G$4:$EH$8,AL$14,0)*$D77,IF($C77=AL$17,$G$5*$D77,""))</f>
        <v/>
      </c>
      <c r="AM77" s="34" t="str">
        <f>IF(AL77&lt;&gt;"",HLOOKUP(COUNT($F77:AL77)+1,$G$4:$EH$8,AM$14,0)*$D77,IF($C77=AM$17,$G$5*$D77,""))</f>
        <v/>
      </c>
      <c r="AN77" s="34" t="str">
        <f>IF(AM77&lt;&gt;"",HLOOKUP(COUNT($F77:AM77)+1,$G$4:$EH$8,AN$14,0)*$D77,IF($C77=AN$17,$G$5*$D77,""))</f>
        <v/>
      </c>
      <c r="AO77" s="34" t="str">
        <f>IF(AN77&lt;&gt;"",HLOOKUP(COUNT($F77:AN77)+1,$G$4:$EH$8,AO$14,0)*$D77,IF($C77=AO$17,$G$5*$D77,""))</f>
        <v/>
      </c>
      <c r="AP77" s="34" t="str">
        <f>IF(AO77&lt;&gt;"",HLOOKUP(COUNT($F77:AO77)+1,$G$4:$EH$8,AP$14,0)*$D77,IF($C77=AP$17,$G$5*$D77,""))</f>
        <v/>
      </c>
      <c r="AQ77" s="34" t="str">
        <f>IF(AP77&lt;&gt;"",HLOOKUP(COUNT($F77:AP77)+1,$G$4:$EH$8,AQ$14,0)*$D77,IF($C77=AQ$17,$G$5*$D77,""))</f>
        <v/>
      </c>
      <c r="AR77" s="34" t="str">
        <f>IF(AQ77&lt;&gt;"",HLOOKUP(COUNT($F77:AQ77)+1,$G$4:$EH$8,AR$14,0)*$D77,IF($C77=AR$17,$G$5*$D77,""))</f>
        <v/>
      </c>
      <c r="AS77" s="34" t="str">
        <f>IF(AR77&lt;&gt;"",HLOOKUP(COUNT($F77:AR77)+1,$G$4:$EH$8,AS$14,0)*$D77,IF($C77=AS$17,$G$5*$D77,""))</f>
        <v/>
      </c>
      <c r="AT77" s="34" t="str">
        <f>IF(AS77&lt;&gt;"",HLOOKUP(COUNT($F77:AS77)+1,$G$4:$EH$8,AT$14,0)*$D77,IF($C77=AT$17,$G$5*$D77,""))</f>
        <v/>
      </c>
      <c r="AU77" s="34" t="str">
        <f>IF(AT77&lt;&gt;"",HLOOKUP(COUNT($F77:AT77)+1,$G$4:$EH$8,AU$14,0)*$D77,IF($C77=AU$17,$G$5*$D77,""))</f>
        <v/>
      </c>
      <c r="AV77" s="34" t="str">
        <f>IF(AU77&lt;&gt;"",HLOOKUP(COUNT($F77:AU77)+1,$G$4:$EH$8,AV$14,0)*$D77,IF($C77=AV$17,$G$5*$D77,""))</f>
        <v/>
      </c>
      <c r="AW77" s="34" t="str">
        <f>IF(AV77&lt;&gt;"",HLOOKUP(COUNT($F77:AV77)+1,$G$4:$EH$8,AW$14,0)*$D77,IF($C77=AW$17,$G$5*$D77,""))</f>
        <v/>
      </c>
      <c r="AX77" s="34" t="str">
        <f>IF(AW77&lt;&gt;"",HLOOKUP(COUNT($F77:AW77)+1,$G$4:$EH$8,AX$14,0)*$D77,IF($C77=AX$17,$G$5*$D77,""))</f>
        <v/>
      </c>
      <c r="AY77" s="34" t="str">
        <f>IF(AX77&lt;&gt;"",HLOOKUP(COUNT($F77:AX77)+1,$G$4:$EH$8,AY$14,0)*$D77,IF($C77=AY$17,$G$5*$D77,""))</f>
        <v/>
      </c>
      <c r="AZ77" s="34" t="str">
        <f>IF(AY77&lt;&gt;"",HLOOKUP(COUNT($F77:AY77)+1,$G$4:$EH$8,AZ$14,0)*$D77,IF($C77=AZ$17,$G$5*$D77,""))</f>
        <v/>
      </c>
      <c r="BA77" s="34" t="str">
        <f>IF(AZ77&lt;&gt;"",HLOOKUP(COUNT($F77:AZ77)+1,$G$4:$EH$8,BA$14,0)*$D77,IF($C77=BA$17,$G$5*$D77,""))</f>
        <v/>
      </c>
      <c r="BB77" s="34" t="str">
        <f>IF(BA77&lt;&gt;"",HLOOKUP(COUNT($F77:BA77)+1,$G$4:$EH$8,BB$14,0)*$D77,IF($C77=BB$17,$G$5*$D77,""))</f>
        <v/>
      </c>
      <c r="BC77" s="34" t="str">
        <f>IF(BB77&lt;&gt;"",HLOOKUP(COUNT($F77:BB77)+1,$G$4:$EH$8,BC$14,0)*$D77,IF($C77=BC$17,$G$5*$D77,""))</f>
        <v/>
      </c>
      <c r="BD77" s="34" t="str">
        <f>IF(BC77&lt;&gt;"",HLOOKUP(COUNT($F77:BC77)+1,$G$4:$EH$8,BD$14,0)*$D77,IF($C77=BD$17,$G$5*$D77,""))</f>
        <v/>
      </c>
      <c r="BE77" s="34" t="str">
        <f>IF(BD77&lt;&gt;"",HLOOKUP(COUNT($F77:BD77)+1,$G$4:$EH$8,BE$14,0)*$D77,IF($C77=BE$17,$G$5*$D77,""))</f>
        <v/>
      </c>
      <c r="BF77" s="34" t="str">
        <f>IF(BE77&lt;&gt;"",HLOOKUP(COUNT($F77:BE77)+1,$G$4:$EH$8,BF$14,0)*$D77,IF($C77=BF$17,$G$5*$D77,""))</f>
        <v/>
      </c>
      <c r="BG77" s="34" t="str">
        <f>IF(BF77&lt;&gt;"",HLOOKUP(COUNT($F77:BF77)+1,$G$4:$EH$8,BG$14,0)*$D77,IF($C77=BG$17,$G$5*$D77,""))</f>
        <v/>
      </c>
      <c r="BH77" s="34" t="str">
        <f>IF(BG77&lt;&gt;"",HLOOKUP(COUNT($F77:BG77)+1,$G$4:$EH$8,BH$14,0)*$D77,IF($C77=BH$17,$G$5*$D77,""))</f>
        <v/>
      </c>
      <c r="BI77" s="34" t="str">
        <f>IF(BH77&lt;&gt;"",HLOOKUP(COUNT($F77:BH77)+1,$G$4:$EH$8,BI$14,0)*$D77,IF($C77=BI$17,$G$5*$D77,""))</f>
        <v/>
      </c>
      <c r="BJ77" s="34" t="str">
        <f>IF(BI77&lt;&gt;"",HLOOKUP(COUNT($F77:BI77)+1,$G$4:$EH$8,BJ$14,0)*$D77,IF($C77=BJ$17,$G$5*$D77,""))</f>
        <v/>
      </c>
      <c r="BK77" s="34" t="str">
        <f>IF(BJ77&lt;&gt;"",HLOOKUP(COUNT($F77:BJ77)+1,$G$4:$EH$8,BK$14,0)*$D77,IF($C77=BK$17,$G$5*$D77,""))</f>
        <v/>
      </c>
      <c r="BL77" s="34" t="str">
        <f>IF(BK77&lt;&gt;"",HLOOKUP(COUNT($F77:BK77)+1,$G$4:$EH$8,BL$14,0)*$D77,IF($C77=BL$17,$G$5*$D77,""))</f>
        <v/>
      </c>
      <c r="BM77" s="34">
        <f>IF(BL77&lt;&gt;"",HLOOKUP(COUNT($F77:BL77)+1,$G$4:$EH$8,BM$14,0)*$D77,IF($C77=BM$17,$G$5*$D77,""))</f>
        <v>0</v>
      </c>
      <c r="BN77" s="34">
        <f>IF(BM77&lt;&gt;"",HLOOKUP(COUNT($F77:BM77)+1,$G$4:$EH$8,BN$14,0)*$D77,IF($C77=BN$17,$G$5*$D77,""))</f>
        <v>0</v>
      </c>
      <c r="BO77" s="34" t="e">
        <f>IF(BN77&lt;&gt;"",HLOOKUP(COUNT($F77:BN77)+1,$G$4:$EH$8,BO$14,0)*$D77,IF($C77=BO$17,$G$5*$D77,""))</f>
        <v>#VALUE!</v>
      </c>
      <c r="BP77" s="34" t="e">
        <f>IF(BO77&lt;&gt;"",HLOOKUP(COUNT($F77:BO77)+1,$G$4:$EH$8,BP$14,0)*$D77,IF($C77=BP$17,$G$5*$D77,""))</f>
        <v>#VALUE!</v>
      </c>
      <c r="BQ77" s="34" t="e">
        <f>IF(BP77&lt;&gt;"",HLOOKUP(COUNT($F77:BP77)+1,$G$4:$EH$8,BQ$14,0)*$D77,IF($C77=BQ$17,$G$5*$D77,""))</f>
        <v>#VALUE!</v>
      </c>
      <c r="BR77" s="34" t="e">
        <f>IF(BQ77&lt;&gt;"",HLOOKUP(COUNT($F77:BQ77)+1,$G$4:$EH$8,BR$14,0)*$D77,IF($C77=BR$17,$G$5*$D77,""))</f>
        <v>#VALUE!</v>
      </c>
      <c r="BS77" s="34" t="e">
        <f>IF(BR77&lt;&gt;"",HLOOKUP(COUNT($F77:BR77)+1,$G$4:$EH$8,BS$14,0)*$D77,IF($C77=BS$17,$G$5*$D77,""))</f>
        <v>#VALUE!</v>
      </c>
      <c r="BT77" s="34" t="e">
        <f>IF(BS77&lt;&gt;"",HLOOKUP(COUNT($F77:BS77)+1,$G$4:$EH$8,BT$14,0)*$D77,IF($C77=BT$17,$G$5*$D77,""))</f>
        <v>#VALUE!</v>
      </c>
      <c r="BU77" s="34" t="e">
        <f>IF(BT77&lt;&gt;"",HLOOKUP(COUNT($F77:BT77)+1,$G$4:$EH$8,BU$14,0)*$D77,IF($C77=BU$17,$G$5*$D77,""))</f>
        <v>#VALUE!</v>
      </c>
      <c r="BV77" s="34" t="e">
        <f>IF(BU77&lt;&gt;"",HLOOKUP(COUNT($F77:BU77)+1,$G$4:$EH$8,BV$14,0)*$D77,IF($C77=BV$17,$G$5*$D77,""))</f>
        <v>#VALUE!</v>
      </c>
      <c r="BW77" s="34" t="e">
        <f>IF(BV77&lt;&gt;"",HLOOKUP(COUNT($F77:BV77)+1,$G$4:$EH$8,BW$14,0)*$D77,IF($C77=BW$17,$G$5*$D77,""))</f>
        <v>#VALUE!</v>
      </c>
      <c r="BX77" s="34" t="e">
        <f>IF(BW77&lt;&gt;"",HLOOKUP(COUNT($F77:BW77)+1,$G$4:$EH$8,BX$14,0)*$D77,IF($C77=BX$17,$G$5*$D77,""))</f>
        <v>#VALUE!</v>
      </c>
      <c r="BY77" s="34" t="e">
        <f>IF(BX77&lt;&gt;"",HLOOKUP(COUNT($F77:BX77)+1,$G$4:$EH$8,BY$14,0)*$D77,IF($C77=BY$17,$G$5*$D77,""))</f>
        <v>#VALUE!</v>
      </c>
      <c r="BZ77" s="34" t="e">
        <f>IF(BY77&lt;&gt;"",HLOOKUP(COUNT($F77:BY77)+1,$G$4:$EH$8,BZ$14,0)*$D77,IF($C77=BZ$17,$G$5*$D77,""))</f>
        <v>#VALUE!</v>
      </c>
      <c r="CA77" s="34" t="e">
        <f>IF(BZ77&lt;&gt;"",HLOOKUP(COUNT($F77:BZ77)+1,$G$4:$EH$8,CA$14,0)*$D77,IF($C77=CA$17,$G$5*$D77,""))</f>
        <v>#VALUE!</v>
      </c>
      <c r="CB77" s="34" t="e">
        <f>IF(CA77&lt;&gt;"",HLOOKUP(COUNT($F77:CA77)+1,$G$4:$EH$8,CB$14,0)*$D77,IF($C77=CB$17,$G$5*$D77,""))</f>
        <v>#VALUE!</v>
      </c>
      <c r="CC77" s="34" t="e">
        <f>IF(CB77&lt;&gt;"",HLOOKUP(COUNT($F77:CB77)+1,$G$4:$EH$8,CC$14,0)*$D77,IF($C77=CC$17,$G$5*$D77,""))</f>
        <v>#VALUE!</v>
      </c>
      <c r="CD77" s="34" t="e">
        <f>IF(CC77&lt;&gt;"",HLOOKUP(COUNT($F77:CC77)+1,$G$4:$EH$8,CD$14,0)*$D77,IF($C77=CD$17,$G$5*$D77,""))</f>
        <v>#VALUE!</v>
      </c>
      <c r="CE77" s="34" t="e">
        <f>IF(CD77&lt;&gt;"",HLOOKUP(COUNT($F77:CD77)+1,$G$4:$EH$8,CE$14,0)*$D77,IF($C77=CE$17,$G$5*$D77,""))</f>
        <v>#VALUE!</v>
      </c>
      <c r="CF77" s="34" t="e">
        <f>IF(CE77&lt;&gt;"",HLOOKUP(COUNT($F77:CE77)+1,$G$4:$EH$8,CF$14,0)*$D77,IF($C77=CF$17,$G$5*$D77,""))</f>
        <v>#VALUE!</v>
      </c>
      <c r="CG77" s="34" t="e">
        <f>IF(CF77&lt;&gt;"",HLOOKUP(COUNT($F77:CF77)+1,$G$4:$EH$8,CG$14,0)*$D77,IF($C77=CG$17,$G$5*$D77,""))</f>
        <v>#VALUE!</v>
      </c>
      <c r="CH77" s="34" t="e">
        <f>IF(CG77&lt;&gt;"",HLOOKUP(COUNT($F77:CG77)+1,$G$4:$EH$8,CH$14,0)*$D77,IF($C77=CH$17,$G$5*$D77,""))</f>
        <v>#VALUE!</v>
      </c>
      <c r="CI77" s="34" t="e">
        <f>IF(CH77&lt;&gt;"",HLOOKUP(COUNT($F77:CH77)+1,$G$4:$EH$8,CI$14,0)*$D77,IF($C77=CI$17,$G$5*$D77,""))</f>
        <v>#VALUE!</v>
      </c>
      <c r="CJ77" s="34" t="e">
        <f>IF(CI77&lt;&gt;"",HLOOKUP(COUNT($F77:CI77)+1,$G$4:$EH$8,CJ$14,0)*$D77,IF($C77=CJ$17,$G$5*$D77,""))</f>
        <v>#VALUE!</v>
      </c>
      <c r="CK77" s="34" t="e">
        <f>IF(CJ77&lt;&gt;"",HLOOKUP(COUNT($F77:CJ77)+1,$G$4:$EH$8,CK$14,0)*$D77,IF($C77=CK$17,$G$5*$D77,""))</f>
        <v>#VALUE!</v>
      </c>
      <c r="CL77" s="34" t="e">
        <f>IF(CK77&lt;&gt;"",HLOOKUP(COUNT($F77:CK77)+1,$G$4:$EH$8,CL$14,0)*$D77,IF($C77=CL$17,$G$5*$D77,""))</f>
        <v>#VALUE!</v>
      </c>
      <c r="CM77" s="34" t="e">
        <f>IF(CL77&lt;&gt;"",HLOOKUP(COUNT($F77:CL77)+1,$G$4:$EH$8,CM$14,0)*$D77,IF($C77=CM$17,$G$5*$D77,""))</f>
        <v>#VALUE!</v>
      </c>
      <c r="CN77" s="34" t="e">
        <f>IF(CM77&lt;&gt;"",HLOOKUP(COUNT($F77:CM77)+1,$G$4:$EH$8,CN$14,0)*$D77,IF($C77=CN$17,$G$5*$D77,""))</f>
        <v>#VALUE!</v>
      </c>
      <c r="CO77" s="34" t="e">
        <f>IF(CN77&lt;&gt;"",HLOOKUP(COUNT($F77:CN77)+1,$G$4:$EH$8,CO$14,0)*$D77,IF($C77=CO$17,$G$5*$D77,""))</f>
        <v>#VALUE!</v>
      </c>
      <c r="CP77" s="34" t="e">
        <f>IF(CO77&lt;&gt;"",HLOOKUP(COUNT($F77:CO77)+1,$G$4:$EH$8,CP$14,0)*$D77,IF($C77=CP$17,$G$5*$D77,""))</f>
        <v>#VALUE!</v>
      </c>
      <c r="CQ77" s="34" t="e">
        <f>IF(CP77&lt;&gt;"",HLOOKUP(COUNT($F77:CP77)+1,$G$4:$EH$8,CQ$14,0)*$D77,IF($C77=CQ$17,$G$5*$D77,""))</f>
        <v>#VALUE!</v>
      </c>
      <c r="CR77" s="34" t="e">
        <f>IF(CQ77&lt;&gt;"",HLOOKUP(COUNT($F77:CQ77)+1,$G$4:$EH$8,CR$14,0)*$D77,IF($C77=CR$17,$G$5*$D77,""))</f>
        <v>#VALUE!</v>
      </c>
      <c r="CS77" s="34" t="e">
        <f>IF(CR77&lt;&gt;"",HLOOKUP(COUNT($F77:CR77)+1,$G$4:$EH$8,CS$14,0)*$D77,IF($C77=CS$17,$G$5*$D77,""))</f>
        <v>#VALUE!</v>
      </c>
      <c r="CT77" s="34" t="e">
        <f>IF(CS77&lt;&gt;"",HLOOKUP(COUNT($F77:CS77)+1,$G$4:$EH$8,CT$14,0)*$D77,IF($C77=CT$17,$G$5*$D77,""))</f>
        <v>#VALUE!</v>
      </c>
      <c r="CU77" s="34" t="e">
        <f>IF(CT77&lt;&gt;"",HLOOKUP(COUNT($F77:CT77)+1,$G$4:$EH$8,CU$14,0)*$D77,IF($C77=CU$17,$G$5*$D77,""))</f>
        <v>#VALUE!</v>
      </c>
      <c r="CV77" s="34" t="e">
        <f>IF(CU77&lt;&gt;"",HLOOKUP(COUNT($F77:CU77)+1,$G$4:$EH$8,CV$14,0)*$D77,IF($C77=CV$17,$G$5*$D77,""))</f>
        <v>#VALUE!</v>
      </c>
      <c r="CW77" s="34" t="e">
        <f>IF(CV77&lt;&gt;"",HLOOKUP(COUNT($F77:CV77)+1,$G$4:$EH$8,CW$14,0)*$D77,IF($C77=CW$17,$G$5*$D77,""))</f>
        <v>#VALUE!</v>
      </c>
      <c r="CX77" s="34" t="e">
        <f>IF(CW77&lt;&gt;"",HLOOKUP(COUNT($F77:CW77)+1,$G$4:$EH$8,CX$14,0)*$D77,IF($C77=CX$17,$G$5*$D77,""))</f>
        <v>#VALUE!</v>
      </c>
      <c r="CY77" s="34" t="e">
        <f>IF(CX77&lt;&gt;"",HLOOKUP(COUNT($F77:CX77)+1,$G$4:$EH$8,CY$14,0)*$D77,IF($C77=CY$17,$G$5*$D77,""))</f>
        <v>#VALUE!</v>
      </c>
      <c r="CZ77" s="34" t="e">
        <f>IF(CY77&lt;&gt;"",HLOOKUP(COUNT($F77:CY77)+1,$G$4:$EH$8,CZ$14,0)*$D77,IF($C77=CZ$17,$G$5*$D77,""))</f>
        <v>#VALUE!</v>
      </c>
      <c r="DA77" s="34" t="e">
        <f>IF(CZ77&lt;&gt;"",HLOOKUP(COUNT($F77:CZ77)+1,$G$4:$EH$8,DA$14,0)*$D77,IF($C77=DA$17,$G$5*$D77,""))</f>
        <v>#VALUE!</v>
      </c>
      <c r="DB77" s="34" t="e">
        <f>IF(DA77&lt;&gt;"",HLOOKUP(COUNT($F77:DA77)+1,$G$4:$EH$8,DB$14,0)*$D77,IF($C77=DB$17,$G$5*$D77,""))</f>
        <v>#VALUE!</v>
      </c>
      <c r="DC77" s="34" t="e">
        <f>IF(DB77&lt;&gt;"",HLOOKUP(COUNT($F77:DB77)+1,$G$4:$EH$8,DC$14,0)*$D77,IF($C77=DC$17,$G$5*$D77,""))</f>
        <v>#VALUE!</v>
      </c>
      <c r="DD77" s="34" t="e">
        <f>IF(DC77&lt;&gt;"",HLOOKUP(COUNT($F77:DC77)+1,$G$4:$EH$8,DD$14,0)*$D77,IF($C77=DD$17,$G$5*$D77,""))</f>
        <v>#VALUE!</v>
      </c>
      <c r="DE77" s="34" t="e">
        <f>IF(DD77&lt;&gt;"",HLOOKUP(COUNT($F77:DD77)+1,$G$4:$EH$8,DE$14,0)*$D77,IF($C77=DE$17,$G$5*$D77,""))</f>
        <v>#VALUE!</v>
      </c>
      <c r="DF77" s="34" t="e">
        <f>IF(DE77&lt;&gt;"",HLOOKUP(COUNT($F77:DE77)+1,$G$4:$EH$8,DF$14,0)*$D77,IF($C77=DF$17,$G$5*$D77,""))</f>
        <v>#VALUE!</v>
      </c>
      <c r="DG77" s="34" t="e">
        <f>IF(DF77&lt;&gt;"",HLOOKUP(COUNT($F77:DF77)+1,$G$4:$EH$8,DG$14,0)*$D77,IF($C77=DG$17,$G$5*$D77,""))</f>
        <v>#VALUE!</v>
      </c>
      <c r="DH77" s="34" t="e">
        <f>IF(DG77&lt;&gt;"",HLOOKUP(COUNT($F77:DG77)+1,$G$4:$EH$8,DH$14,0)*$D77,IF($C77=DH$17,$G$5*$D77,""))</f>
        <v>#VALUE!</v>
      </c>
      <c r="DI77" s="34" t="e">
        <f>IF(DH77&lt;&gt;"",HLOOKUP(COUNT($F77:DH77)+1,$G$4:$EH$8,DI$14,0)*$D77,IF($C77=DI$17,$G$5*$D77,""))</f>
        <v>#VALUE!</v>
      </c>
      <c r="DJ77" s="34" t="e">
        <f>IF(DI77&lt;&gt;"",HLOOKUP(COUNT($F77:DI77)+1,$G$4:$EH$8,DJ$14,0)*$D77,IF($C77=DJ$17,$G$5*$D77,""))</f>
        <v>#VALUE!</v>
      </c>
      <c r="DK77" s="34" t="e">
        <f>IF(DJ77&lt;&gt;"",HLOOKUP(COUNT($F77:DJ77)+1,$G$4:$EH$8,DK$14,0)*$D77,IF($C77=DK$17,$G$5*$D77,""))</f>
        <v>#VALUE!</v>
      </c>
      <c r="DL77" s="34" t="e">
        <f>IF(DK77&lt;&gt;"",HLOOKUP(COUNT($F77:DK77)+1,$G$4:$EH$8,DL$14,0)*$D77,IF($C77=DL$17,$G$5*$D77,""))</f>
        <v>#VALUE!</v>
      </c>
      <c r="DM77" s="34" t="e">
        <f>IF(DL77&lt;&gt;"",HLOOKUP(COUNT($F77:DL77)+1,$G$4:$EH$8,DM$14,0)*$D77,IF($C77=DM$17,$G$5*$D77,""))</f>
        <v>#VALUE!</v>
      </c>
      <c r="DN77" s="34" t="e">
        <f>IF(DM77&lt;&gt;"",HLOOKUP(COUNT($F77:DM77)+1,$G$4:$EH$8,DN$14,0)*$D77,IF($C77=DN$17,$G$5*$D77,""))</f>
        <v>#VALUE!</v>
      </c>
      <c r="DO77" s="34" t="e">
        <f>IF(DN77&lt;&gt;"",HLOOKUP(COUNT($F77:DN77)+1,$G$4:$EH$8,DO$14,0)*$D77,IF($C77=DO$17,$G$5*$D77,""))</f>
        <v>#VALUE!</v>
      </c>
      <c r="DP77" s="34" t="e">
        <f>IF(DO77&lt;&gt;"",HLOOKUP(COUNT($F77:DO77)+1,$G$4:$EH$8,DP$14,0)*$D77,IF($C77=DP$17,$G$5*$D77,""))</f>
        <v>#VALUE!</v>
      </c>
      <c r="DQ77" s="34" t="e">
        <f>IF(DP77&lt;&gt;"",HLOOKUP(COUNT($F77:DP77)+1,$G$4:$EH$8,DQ$14,0)*$D77,IF($C77=DQ$17,$G$5*$D77,""))</f>
        <v>#VALUE!</v>
      </c>
      <c r="DR77" s="34" t="e">
        <f>IF(DQ77&lt;&gt;"",HLOOKUP(COUNT($F77:DQ77)+1,$G$4:$EH$8,DR$14,0)*$D77,IF($C77=DR$17,$G$5*$D77,""))</f>
        <v>#VALUE!</v>
      </c>
      <c r="DS77" s="34" t="e">
        <f>IF(DR77&lt;&gt;"",HLOOKUP(COUNT($F77:DR77)+1,$G$4:$EH$8,DS$14,0)*$D77,IF($C77=DS$17,$G$5*$D77,""))</f>
        <v>#VALUE!</v>
      </c>
      <c r="DT77" s="34" t="e">
        <f>IF(DS77&lt;&gt;"",HLOOKUP(COUNT($F77:DS77)+1,$G$4:$EH$8,DT$14,0)*$D77,IF($C77=DT$17,$G$5*$D77,""))</f>
        <v>#VALUE!</v>
      </c>
      <c r="DU77" s="34" t="e">
        <f>IF(DT77&lt;&gt;"",HLOOKUP(COUNT($F77:DT77)+1,$G$4:$EH$8,DU$14,0)*$D77,IF($C77=DU$17,$G$5*$D77,""))</f>
        <v>#VALUE!</v>
      </c>
      <c r="DV77" s="34" t="e">
        <f>IF(DU77&lt;&gt;"",HLOOKUP(COUNT($F77:DU77)+1,$G$4:$EH$8,DV$14,0)*$D77,IF($C77=DV$17,$G$5*$D77,""))</f>
        <v>#VALUE!</v>
      </c>
      <c r="DX77" s="34" t="str">
        <f>IF(DW77&lt;&gt;"",HLOOKUP(COUNT($DW77:DW77)+1,$G$4:$CX$8,DX$14,0)*$D77,IF($C77=DX$17,$G$6*$D77,""))</f>
        <v/>
      </c>
      <c r="DY77" s="34" t="str">
        <f>IF(DX77&lt;&gt;"",HLOOKUP(COUNT($DW77:DX77)+1,$G$4:$CX$8,DY$14,0)*$D77,IF($C77=DY$17,$G$6*$D77,""))</f>
        <v/>
      </c>
      <c r="DZ77" s="34" t="str">
        <f>IF(DY77&lt;&gt;"",HLOOKUP(COUNT($DW77:DY77)+1,$G$4:$CX$8,DZ$14,0)*$D77,IF($C77=DZ$17,$G$6*$D77,""))</f>
        <v/>
      </c>
      <c r="EA77" s="34" t="str">
        <f>IF(DZ77&lt;&gt;"",HLOOKUP(COUNT($DW77:DZ77)+1,$G$4:$CX$8,EA$14,0)*$D77,IF($C77=EA$17,$G$6*$D77,""))</f>
        <v/>
      </c>
      <c r="EB77" s="34" t="str">
        <f>IF(EA77&lt;&gt;"",HLOOKUP(COUNT($DW77:EA77)+1,$G$4:$CX$8,EB$14,0)*$D77,IF($C77=EB$17,$G$6*$D77,""))</f>
        <v/>
      </c>
      <c r="EC77" s="34" t="str">
        <f>IF(EB77&lt;&gt;"",HLOOKUP(COUNT($DW77:EB77)+1,$G$4:$CX$8,EC$14,0)*$D77,IF($C77=EC$17,$G$6*$D77,""))</f>
        <v/>
      </c>
      <c r="ED77" s="34" t="str">
        <f>IF(EC77&lt;&gt;"",HLOOKUP(COUNT($DW77:EC77)+1,$G$4:$CX$8,ED$14,0)*$D77,IF($C77=ED$17,$G$6*$D77,""))</f>
        <v/>
      </c>
      <c r="EE77" s="34" t="str">
        <f>IF(ED77&lt;&gt;"",HLOOKUP(COUNT($DW77:ED77)+1,$G$4:$CX$8,EE$14,0)*$D77,IF($C77=EE$17,$G$6*$D77,""))</f>
        <v/>
      </c>
      <c r="EF77" s="34" t="str">
        <f>IF(EE77&lt;&gt;"",HLOOKUP(COUNT($DW77:EE77)+1,$G$4:$CX$8,EF$14,0)*$D77,IF($C77=EF$17,$G$6*$D77,""))</f>
        <v/>
      </c>
      <c r="EG77" s="34" t="str">
        <f>IF(EF77&lt;&gt;"",HLOOKUP(COUNT($DW77:EF77)+1,$G$4:$CX$8,EG$14,0)*$D77,IF($C77=EG$17,$G$6*$D77,""))</f>
        <v/>
      </c>
      <c r="EH77" s="34" t="str">
        <f>IF(EG77&lt;&gt;"",HLOOKUP(COUNT($DW77:EG77)+1,$G$4:$CX$8,EH$14,0)*$D77,IF($C77=EH$17,$G$6*$D77,""))</f>
        <v/>
      </c>
      <c r="EI77" s="34" t="str">
        <f>IF(EH77&lt;&gt;"",HLOOKUP(COUNT($DW77:EH77)+1,$G$4:$CX$8,EI$14,0)*$D77,IF($C77=EI$17,$G$6*$D77,""))</f>
        <v/>
      </c>
      <c r="EJ77" s="34" t="str">
        <f>IF(EI77&lt;&gt;"",HLOOKUP(COUNT($DW77:EI77)+1,$G$4:$CX$8,EJ$14,0)*$D77,IF($C77=EJ$17,$G$6*$D77,""))</f>
        <v/>
      </c>
      <c r="EK77" s="34" t="str">
        <f>IF(EJ77&lt;&gt;"",HLOOKUP(COUNT($DW77:EJ77)+1,$G$4:$CX$8,EK$14,0)*$D77,IF($C77=EK$17,$G$6*$D77,""))</f>
        <v/>
      </c>
      <c r="EL77" s="34" t="str">
        <f>IF(EK77&lt;&gt;"",HLOOKUP(COUNT($DW77:EK77)+1,$G$4:$CX$8,EL$14,0)*$D77,IF($C77=EL$17,$G$6*$D77,""))</f>
        <v/>
      </c>
      <c r="EM77" s="34" t="str">
        <f>IF(EL77&lt;&gt;"",HLOOKUP(COUNT($DW77:EL77)+1,$G$4:$CX$8,EM$14,0)*$D77,IF($C77=EM$17,$G$6*$D77,""))</f>
        <v/>
      </c>
      <c r="EN77" s="34" t="str">
        <f>IF(EM77&lt;&gt;"",HLOOKUP(COUNT($DW77:EM77)+1,$G$4:$CX$8,EN$14,0)*$D77,IF($C77=EN$17,$G$6*$D77,""))</f>
        <v/>
      </c>
      <c r="EO77" s="34" t="str">
        <f>IF(EN77&lt;&gt;"",HLOOKUP(COUNT($DW77:EN77)+1,$G$4:$CX$8,EO$14,0)*$D77,IF($C77=EO$17,$G$6*$D77,""))</f>
        <v/>
      </c>
      <c r="EP77" s="34" t="str">
        <f>IF(EO77&lt;&gt;"",HLOOKUP(COUNT($DW77:EO77)+1,$G$4:$CX$8,EP$14,0)*$D77,IF($C77=EP$17,$G$6*$D77,""))</f>
        <v/>
      </c>
      <c r="EQ77" s="34" t="str">
        <f>IF(EP77&lt;&gt;"",HLOOKUP(COUNT($DW77:EP77)+1,$G$4:$CX$8,EQ$14,0)*$D77,IF($C77=EQ$17,$G$6*$D77,""))</f>
        <v/>
      </c>
      <c r="ER77" s="34" t="str">
        <f>IF(EQ77&lt;&gt;"",HLOOKUP(COUNT($DW77:EQ77)+1,$G$4:$CX$8,ER$14,0)*$D77,IF($C77=ER$17,$G$6*$D77,""))</f>
        <v/>
      </c>
      <c r="ES77" s="34" t="str">
        <f>IF(ER77&lt;&gt;"",HLOOKUP(COUNT($DW77:ER77)+1,$G$4:$CX$8,ES$14,0)*$D77,IF($C77=ES$17,$G$6*$D77,""))</f>
        <v/>
      </c>
      <c r="ET77" s="34" t="str">
        <f>IF(ES77&lt;&gt;"",HLOOKUP(COUNT($DW77:ES77)+1,$G$4:$CX$8,ET$14,0)*$D77,IF($C77=ET$17,$G$6*$D77,""))</f>
        <v/>
      </c>
      <c r="EU77" s="34" t="str">
        <f>IF(ET77&lt;&gt;"",HLOOKUP(COUNT($DW77:ET77)+1,$G$4:$CX$8,EU$14,0)*$D77,IF($C77=EU$17,$G$6*$D77,""))</f>
        <v/>
      </c>
      <c r="EV77" s="34" t="str">
        <f>IF(EU77&lt;&gt;"",HLOOKUP(COUNT($DW77:EU77)+1,$G$4:$CX$8,EV$14,0)*$D77,IF($C77=EV$17,$G$6*$D77,""))</f>
        <v/>
      </c>
      <c r="EW77" s="34" t="str">
        <f>IF(EV77&lt;&gt;"",HLOOKUP(COUNT($DW77:EV77)+1,$G$4:$CX$8,EW$14,0)*$D77,IF($C77=EW$17,$G$6*$D77,""))</f>
        <v/>
      </c>
      <c r="EX77" s="34" t="str">
        <f>IF(EW77&lt;&gt;"",HLOOKUP(COUNT($DW77:EW77)+1,$G$4:$CX$8,EX$14,0)*$D77,IF($C77=EX$17,$G$6*$D77,""))</f>
        <v/>
      </c>
      <c r="EY77" s="34" t="str">
        <f>IF(EX77&lt;&gt;"",HLOOKUP(COUNT($DW77:EX77)+1,$G$4:$CX$8,EY$14,0)*$D77,IF($C77=EY$17,$G$6*$D77,""))</f>
        <v/>
      </c>
      <c r="EZ77" s="34" t="str">
        <f>IF(EY77&lt;&gt;"",HLOOKUP(COUNT($DW77:EY77)+1,$G$4:$CX$8,EZ$14,0)*$D77,IF($C77=EZ$17,$G$6*$D77,""))</f>
        <v/>
      </c>
      <c r="FA77" s="34" t="str">
        <f>IF(EZ77&lt;&gt;"",HLOOKUP(COUNT($DW77:EZ77)+1,$G$4:$CX$8,FA$14,0)*$D77,IF($C77=FA$17,$G$6*$D77,""))</f>
        <v/>
      </c>
      <c r="FB77" s="34" t="str">
        <f>IF(FA77&lt;&gt;"",HLOOKUP(COUNT($DW77:FA77)+1,$G$4:$CX$8,FB$14,0)*$D77,IF($C77=FB$17,$G$6*$D77,""))</f>
        <v/>
      </c>
      <c r="FC77" s="34" t="str">
        <f>IF(FB77&lt;&gt;"",HLOOKUP(COUNT($DW77:FB77)+1,$G$4:$CX$8,FC$14,0)*$D77,IF($C77=FC$17,$G$6*$D77,""))</f>
        <v/>
      </c>
      <c r="FD77" s="34" t="str">
        <f>IF(FC77&lt;&gt;"",HLOOKUP(COUNT($DW77:FC77)+1,$G$4:$CX$8,FD$14,0)*$D77,IF($C77=FD$17,$G$6*$D77,""))</f>
        <v/>
      </c>
      <c r="FE77" s="34" t="str">
        <f>IF(FD77&lt;&gt;"",HLOOKUP(COUNT($DW77:FD77)+1,$G$4:$CX$8,FE$14,0)*$D77,IF($C77=FE$17,$G$6*$D77,""))</f>
        <v/>
      </c>
      <c r="FF77" s="34" t="str">
        <f>IF(FE77&lt;&gt;"",HLOOKUP(COUNT($DW77:FE77)+1,$G$4:$CX$8,FF$14,0)*$D77,IF($C77=FF$17,$G$6*$D77,""))</f>
        <v/>
      </c>
      <c r="FG77" s="34" t="str">
        <f>IF(FF77&lt;&gt;"",HLOOKUP(COUNT($DW77:FF77)+1,$G$4:$CX$8,FG$14,0)*$D77,IF($C77=FG$17,$G$6*$D77,""))</f>
        <v/>
      </c>
      <c r="FH77" s="34" t="str">
        <f>IF(FG77&lt;&gt;"",HLOOKUP(COUNT($DW77:FG77)+1,$G$4:$CX$8,FH$14,0)*$D77,IF($C77=FH$17,$G$6*$D77,""))</f>
        <v/>
      </c>
      <c r="FI77" s="34" t="str">
        <f>IF(FH77&lt;&gt;"",HLOOKUP(COUNT($DW77:FH77)+1,$G$4:$CX$8,FI$14,0)*$D77,IF($C77=FI$17,$G$6*$D77,""))</f>
        <v/>
      </c>
      <c r="FJ77" s="34" t="str">
        <f>IF(FI77&lt;&gt;"",HLOOKUP(COUNT($DW77:FI77)+1,$G$4:$CX$8,FJ$14,0)*$D77,IF($C77=FJ$17,$G$6*$D77,""))</f>
        <v/>
      </c>
      <c r="FK77" s="34" t="str">
        <f>IF(FJ77&lt;&gt;"",HLOOKUP(COUNT($DW77:FJ77)+1,$G$4:$CX$8,FK$14,0)*$D77,IF($C77=FK$17,$G$6*$D77,""))</f>
        <v/>
      </c>
      <c r="FL77" s="34" t="str">
        <f>IF(FK77&lt;&gt;"",HLOOKUP(COUNT($DW77:FK77)+1,$G$4:$CX$8,FL$14,0)*$D77,IF($C77=FL$17,$G$6*$D77,""))</f>
        <v/>
      </c>
      <c r="FM77" s="34" t="str">
        <f>IF(FL77&lt;&gt;"",HLOOKUP(COUNT($DW77:FL77)+1,$G$4:$CX$8,FM$14,0)*$D77,IF($C77=FM$17,$G$6*$D77,""))</f>
        <v/>
      </c>
      <c r="FN77" s="34" t="str">
        <f>IF(FM77&lt;&gt;"",HLOOKUP(COUNT($DW77:FM77)+1,$G$4:$CX$8,FN$14,0)*$D77,IF($C77=FN$17,$G$6*$D77,""))</f>
        <v/>
      </c>
      <c r="FO77" s="34" t="str">
        <f>IF(FN77&lt;&gt;"",HLOOKUP(COUNT($DW77:FN77)+1,$G$4:$CX$8,FO$14,0)*$D77,IF($C77=FO$17,$G$6*$D77,""))</f>
        <v/>
      </c>
      <c r="FP77" s="34" t="str">
        <f>IF(FO77&lt;&gt;"",HLOOKUP(COUNT($DW77:FO77)+1,$G$4:$CX$8,FP$14,0)*$D77,IF($C77=FP$17,$G$6*$D77,""))</f>
        <v/>
      </c>
      <c r="FQ77" s="34" t="str">
        <f>IF(FP77&lt;&gt;"",HLOOKUP(COUNT($DW77:FP77)+1,$G$4:$CX$8,FQ$14,0)*$D77,IF($C77=FQ$17,$G$6*$D77,""))</f>
        <v/>
      </c>
      <c r="FR77" s="34" t="str">
        <f>IF(FQ77&lt;&gt;"",HLOOKUP(COUNT($DW77:FQ77)+1,$G$4:$CX$8,FR$14,0)*$D77,IF($C77=FR$17,$G$6*$D77,""))</f>
        <v/>
      </c>
      <c r="FS77" s="34" t="str">
        <f>IF(FR77&lt;&gt;"",HLOOKUP(COUNT($DW77:FR77)+1,$G$4:$CX$8,FS$14,0)*$D77,IF($C77=FS$17,$G$6*$D77,""))</f>
        <v/>
      </c>
      <c r="FT77" s="34" t="str">
        <f>IF(FS77&lt;&gt;"",HLOOKUP(COUNT($DW77:FS77)+1,$G$4:$CX$8,FT$14,0)*$D77,IF($C77=FT$17,$G$6*$D77,""))</f>
        <v/>
      </c>
      <c r="FU77" s="34" t="str">
        <f>IF(FT77&lt;&gt;"",HLOOKUP(COUNT($DW77:FT77)+1,$G$4:$CX$8,FU$14,0)*$D77,IF($C77=FU$17,$G$6*$D77,""))</f>
        <v/>
      </c>
      <c r="FV77" s="34" t="str">
        <f>IF(FU77&lt;&gt;"",HLOOKUP(COUNT($DW77:FU77)+1,$G$4:$CX$8,FV$14,0)*$D77,IF($C77=FV$17,$G$6*$D77,""))</f>
        <v/>
      </c>
      <c r="FW77" s="34" t="str">
        <f>IF(FV77&lt;&gt;"",HLOOKUP(COUNT($DW77:FV77)+1,$G$4:$CX$8,FW$14,0)*$D77,IF($C77=FW$17,$G$6*$D77,""))</f>
        <v/>
      </c>
      <c r="FX77" s="34" t="str">
        <f>IF(FW77&lt;&gt;"",HLOOKUP(COUNT($DW77:FW77)+1,$G$4:$CX$8,FX$14,0)*$D77,IF($C77=FX$17,$G$6*$D77,""))</f>
        <v/>
      </c>
      <c r="FY77" s="34" t="str">
        <f>IF(FX77&lt;&gt;"",HLOOKUP(COUNT($DW77:FX77)+1,$G$4:$CX$8,FY$14,0)*$D77,IF($C77=FY$17,$G$6*$D77,""))</f>
        <v/>
      </c>
      <c r="FZ77" s="34" t="str">
        <f>IF(FY77&lt;&gt;"",HLOOKUP(COUNT($DW77:FY77)+1,$G$4:$CX$8,FZ$14,0)*$D77,IF($C77=FZ$17,$G$6*$D77,""))</f>
        <v/>
      </c>
      <c r="GA77" s="34" t="str">
        <f>IF(FZ77&lt;&gt;"",HLOOKUP(COUNT($DW77:FZ77)+1,$G$4:$CX$8,GA$14,0)*$D77,IF($C77=GA$17,$G$6*$D77,""))</f>
        <v/>
      </c>
      <c r="GB77" s="34" t="str">
        <f>IF(GA77&lt;&gt;"",HLOOKUP(COUNT($DW77:GA77)+1,$G$4:$CX$8,GB$14,0)*$D77,IF($C77=GB$17,$G$6*$D77,""))</f>
        <v/>
      </c>
      <c r="GC77" s="34" t="str">
        <f>IF(GB77&lt;&gt;"",HLOOKUP(COUNT($DW77:GB77)+1,$G$4:$CX$8,GC$14,0)*$D77,IF($C77=GC$17,$G$6*$D77,""))</f>
        <v/>
      </c>
      <c r="GD77" s="34">
        <f>IF(GC77&lt;&gt;"",HLOOKUP(COUNT($DW77:GC77)+1,$G$4:$CX$8,GD$14,0)*$D77,IF($C77=GD$17,$G$6*$D77,""))</f>
        <v>0</v>
      </c>
      <c r="GE77" s="34">
        <f>IF(GD77&lt;&gt;"",HLOOKUP(COUNT($DW77:GD77)+1,$G$4:$CX$8,GE$14,0)*$D77,IF($C77=GE$17,$G$6*$D77,""))</f>
        <v>7500</v>
      </c>
      <c r="GF77" s="34">
        <f>IF(GE77&lt;&gt;"",HLOOKUP(COUNT($DW77:GE77)+1,$G$4:$CX$8,GF$14,0)*$D77,IF($C77=GF$17,$G$6*$D77,""))</f>
        <v>7500</v>
      </c>
      <c r="GG77" s="34">
        <f>IF(GF77&lt;&gt;"",HLOOKUP(COUNT($DW77:GF77)+1,$G$4:$CX$8,GG$14,0)*$D77,IF($C77=GG$17,$G$6*$D77,""))</f>
        <v>7500</v>
      </c>
      <c r="GH77" s="34">
        <f>IF(GG77&lt;&gt;"",HLOOKUP(COUNT($DW77:GG77)+1,$G$4:$CX$8,GH$14,0)*$D77,IF($C77=GH$17,$G$6*$D77,""))</f>
        <v>9048.4582084179765</v>
      </c>
      <c r="GI77" s="34">
        <f>IF(GH77&lt;&gt;"",HLOOKUP(COUNT($DW77:GH77)+1,$G$4:$CX$8,GI$14,0)*$D77,IF($C77=GI$17,$G$6*$D77,""))</f>
        <v>11310.572760522478</v>
      </c>
      <c r="GJ77" s="34">
        <f>IF(GI77&lt;&gt;"",HLOOKUP(COUNT($DW77:GI77)+1,$G$4:$CX$8,GJ$14,0)*$D77,IF($C77=GJ$17,$G$6*$D77,""))</f>
        <v>13572.687312626966</v>
      </c>
      <c r="GK77" s="34">
        <f>IF(GJ77&lt;&gt;"",HLOOKUP(COUNT($DW77:GJ77)+1,$G$4:$CX$8,GK$14,0)*$D77,IF($C77=GK$17,$G$6*$D77,""))</f>
        <v>15744.31728264728</v>
      </c>
      <c r="GL77" s="34">
        <f>IF(GK77&lt;&gt;"",HLOOKUP(COUNT($DW77:GK77)+1,$G$4:$CX$8,GL$14,0)*$D77,IF($C77=GL$17,$G$6*$D77,""))</f>
        <v>17948.521702217906</v>
      </c>
      <c r="GM77" s="34">
        <f>IF(GL77&lt;&gt;"",HLOOKUP(COUNT($DW77:GL77)+1,$G$4:$CX$8,GM$14,0)*$D77,IF($C77=GM$17,$G$6*$D77,""))</f>
        <v>20281.829523506218</v>
      </c>
      <c r="GN77" s="34">
        <f>IF(GM77&lt;&gt;"",HLOOKUP(COUNT($DW77:GM77)+1,$G$4:$CX$8,GN$14,0)*$D77,IF($C77=GN$17,$G$6*$D77,""))</f>
        <v>22512.830771091903</v>
      </c>
      <c r="GO77" s="34">
        <f>IF(GN77&lt;&gt;"",HLOOKUP(COUNT($DW77:GN77)+1,$G$4:$CX$8,GO$14,0)*$D77,IF($C77=GO$17,$G$6*$D77,""))</f>
        <v>24764.113848201101</v>
      </c>
      <c r="GP77" s="34">
        <f>IF(GO77&lt;&gt;"",HLOOKUP(COUNT($DW77:GO77)+1,$G$4:$CX$8,GP$14,0)*$D77,IF($C77=GP$17,$G$6*$D77,""))</f>
        <v>18573.085386150833</v>
      </c>
      <c r="GQ77" s="34">
        <f>IF(GP77&lt;&gt;"",HLOOKUP(COUNT($DW77:GP77)+1,$G$4:$CX$8,GQ$14,0)*$D77,IF($C77=GQ$17,$G$6*$D77,""))</f>
        <v>17644.431116843283</v>
      </c>
      <c r="GR77" s="34">
        <f>IF(GQ77&lt;&gt;"",HLOOKUP(COUNT($DW77:GQ77)+1,$G$4:$CX$8,GR$14,0)*$D77,IF($C77=GR$17,$G$6*$D77,""))</f>
        <v>19408.874228527617</v>
      </c>
      <c r="GS77" s="34">
        <f>IF(GR77&lt;&gt;"",HLOOKUP(COUNT($DW77:GR77)+1,$G$4:$CX$8,GS$14,0)*$D77,IF($C77=GS$17,$G$6*$D77,""))</f>
        <v>21349.761651380388</v>
      </c>
      <c r="GT77" s="34">
        <f>IF(GS77&lt;&gt;"",HLOOKUP(COUNT($DW77:GS77)+1,$G$4:$CX$8,GT$14,0)*$D77,IF($C77=GT$17,$G$6*$D77,""))</f>
        <v>23484.73781651842</v>
      </c>
      <c r="GU77" s="34">
        <f>IF(GT77&lt;&gt;"",HLOOKUP(COUNT($DW77:GT77)+1,$G$4:$CX$8,GU$14,0)*$D77,IF($C77=GU$17,$G$6*$D77,""))</f>
        <v>25833.211598170259</v>
      </c>
      <c r="GV77" s="34">
        <f>IF(GU77&lt;&gt;"",HLOOKUP(COUNT($DW77:GU77)+1,$G$4:$CX$8,GV$14,0)*$D77,IF($C77=GV$17,$G$6*$D77,""))</f>
        <v>24541.551018261736</v>
      </c>
      <c r="GW77" s="34">
        <f>IF(GV77&lt;&gt;"",HLOOKUP(COUNT($DW77:GV77)+1,$G$4:$CX$8,GW$14,0)*$D77,IF($C77=GW$17,$G$6*$D77,""))</f>
        <v>23314.473467348653</v>
      </c>
      <c r="GX77" s="34">
        <f>IF(GW77&lt;&gt;"",HLOOKUP(COUNT($DW77:GW77)+1,$G$4:$CX$8,GX$14,0)*$D77,IF($C77=GX$17,$G$6*$D77,""))</f>
        <v>24946.486610063057</v>
      </c>
      <c r="GY77" s="34">
        <f>IF(GX77&lt;&gt;"",HLOOKUP(COUNT($DW77:GX77)+1,$G$4:$CX$8,GY$14,0)*$D77,IF($C77=GY$17,$G$6*$D77,""))</f>
        <v>26692.740672767472</v>
      </c>
      <c r="GZ77" s="34">
        <f>IF(GY77&lt;&gt;"",HLOOKUP(COUNT($DW77:GY77)+1,$G$4:$CX$8,GZ$14,0)*$D77,IF($C77=GZ$17,$G$6*$D77,""))</f>
        <v>28561.232519861194</v>
      </c>
      <c r="HA77" s="34">
        <f>IF(GZ77&lt;&gt;"",HLOOKUP(COUNT($DW77:GZ77)+1,$G$4:$CX$8,HA$14,0)*$D77,IF($C77=HA$17,$G$6*$D77,""))</f>
        <v>31417.355771847309</v>
      </c>
      <c r="HB77" s="34">
        <f>IF(HA77&lt;&gt;"",HLOOKUP(COUNT($DW77:HA77)+1,$G$4:$CX$8,HB$14,0)*$D77,IF($C77=HB$17,$G$6*$D77,""))</f>
        <v>26704.75240607022</v>
      </c>
      <c r="HC77" s="34">
        <f>IF(HB77&lt;&gt;"",HLOOKUP(COUNT($DW77:HB77)+1,$G$4:$CX$8,HC$14,0)*$D77,IF($C77=HC$17,$G$6*$D77,""))</f>
        <v>25369.514785766714</v>
      </c>
      <c r="HD77" s="34">
        <f>IF(HC77&lt;&gt;"",HLOOKUP(COUNT($DW77:HC77)+1,$G$4:$CX$8,HD$14,0)*$D77,IF($C77=HD$17,$G$6*$D77,""))</f>
        <v>26637.990525055047</v>
      </c>
      <c r="HE77" s="34">
        <f>IF(HD77&lt;&gt;"",HLOOKUP(COUNT($DW77:HD77)+1,$G$4:$CX$8,HE$14,0)*$D77,IF($C77=HE$17,$G$6*$D77,""))</f>
        <v>27969.890051307804</v>
      </c>
      <c r="HF77" s="34">
        <f>IF(HE77&lt;&gt;"",HLOOKUP(COUNT($DW77:HE77)+1,$G$4:$CX$8,HF$14,0)*$D77,IF($C77=HF$17,$G$6*$D77,""))</f>
        <v>29368.38455387318</v>
      </c>
      <c r="HG77" s="34">
        <f>IF(HF77&lt;&gt;"",HLOOKUP(COUNT($DW77:HF77)+1,$G$4:$CX$8,HG$14,0)*$D77,IF($C77=HG$17,$G$6*$D77,""))</f>
        <v>31424.171472644306</v>
      </c>
      <c r="HH77" s="34">
        <f>IF(HG77&lt;&gt;"",HLOOKUP(COUNT($DW77:HG77)+1,$G$4:$CX$8,HH$14,0)*$D77,IF($C77=HH$17,$G$6*$D77,""))</f>
        <v>28281.754325379879</v>
      </c>
      <c r="HI77" s="34">
        <f>IF(HH77&lt;&gt;"",HLOOKUP(COUNT($DW77:HH77)+1,$G$4:$CX$8,HI$14,0)*$D77,IF($C77=HI$17,$G$6*$D77,""))</f>
        <v>25453.578892841902</v>
      </c>
      <c r="HJ77" s="34">
        <f>IF(HI77&lt;&gt;"",HLOOKUP(COUNT($DW77:HI77)+1,$G$4:$CX$8,HJ$14,0)*$D77,IF($C77=HJ$17,$G$6*$D77,""))</f>
        <v>27235.329415340824</v>
      </c>
      <c r="HK77" s="34">
        <f>IF(HJ77&lt;&gt;"",HLOOKUP(COUNT($DW77:HJ77)+1,$G$4:$CX$8,HK$14,0)*$D77,IF($C77=HK$17,$G$6*$D77,""))</f>
        <v>29141.802474414675</v>
      </c>
      <c r="HL77" s="34">
        <f>IF(HK77&lt;&gt;"",HLOOKUP(COUNT($DW77:HK77)+1,$G$4:$CX$8,HL$14,0)*$D77,IF($C77=HL$17,$G$6*$D77,""))</f>
        <v>31181.728647623713</v>
      </c>
      <c r="HM77" s="34">
        <f>IF(HL77&lt;&gt;"",HLOOKUP(COUNT($DW77:HL77)+1,$G$4:$CX$8,HM$14,0)*$D77,IF($C77=HM$17,$G$6*$D77,""))</f>
        <v>33676.266939433612</v>
      </c>
      <c r="HN77" s="34">
        <f>IF(HM77&lt;&gt;"",HLOOKUP(COUNT($DW77:HM77)+1,$G$4:$CX$8,HN$14,0)*$D77,IF($C77=HN$17,$G$6*$D77,""))</f>
        <v>28961.589567912906</v>
      </c>
      <c r="HO77" s="34">
        <f>IF(HN77&lt;&gt;"",HLOOKUP(COUNT($DW77:HN77)+1,$G$4:$CX$8,HO$14,0)*$D77,IF($C77=HO$17,$G$6*$D77,""))</f>
        <v>27513.510089517258</v>
      </c>
      <c r="HP77" s="34">
        <f>IF(HO77&lt;&gt;"",HLOOKUP(COUNT($DW77:HO77)+1,$G$4:$CX$8,HP$14,0)*$D77,IF($C77=HP$17,$G$6*$D77,""))</f>
        <v>28889.18559399313</v>
      </c>
      <c r="HQ77" s="34">
        <f>IF(HP77&lt;&gt;"",HLOOKUP(COUNT($DW77:HP77)+1,$G$4:$CX$8,HQ$14,0)*$D77,IF($C77=HQ$17,$G$6*$D77,""))</f>
        <v>30333.644873692774</v>
      </c>
      <c r="HR77" s="34">
        <f>IF(HQ77&lt;&gt;"",HLOOKUP(COUNT($DW77:HQ77)+1,$G$4:$CX$8,HR$14,0)*$D77,IF($C77=HR$17,$G$6*$D77,""))</f>
        <v>31850.327117377412</v>
      </c>
      <c r="HS77" s="34">
        <f>IF(HR77&lt;&gt;"",HLOOKUP(COUNT($DW77:HR77)+1,$G$4:$CX$8,HS$14,0)*$D77,IF($C77=HS$17,$G$6*$D77,""))</f>
        <v>34079.850015593824</v>
      </c>
      <c r="HT77" s="34">
        <f>IF(HS77&lt;&gt;"",HLOOKUP(COUNT($DW77:HS77)+1,$G$4:$CX$8,HT$14,0)*$D77,IF($C77=HT$17,$G$6*$D77,""))</f>
        <v>30671.865014034454</v>
      </c>
      <c r="HU77" s="34">
        <f>IF(HT77&lt;&gt;"",HLOOKUP(COUNT($DW77:HT77)+1,$G$4:$CX$8,HU$14,0)*$D77,IF($C77=HU$17,$G$6*$D77,""))</f>
        <v>27604.678512631006</v>
      </c>
      <c r="HV77" s="34">
        <f>IF(HU77&lt;&gt;"",HLOOKUP(COUNT($DW77:HU77)+1,$G$4:$CX$8,HV$14,0)*$D77,IF($C77=HV$17,$G$6*$D77,""))</f>
        <v>29537.006008515182</v>
      </c>
      <c r="HW77" s="34">
        <f>IF(HV77&lt;&gt;"",HLOOKUP(COUNT($DW77:HV77)+1,$G$4:$CX$8,HW$14,0)*$D77,IF($C77=HW$17,$G$6*$D77,""))</f>
        <v>31604.59642911124</v>
      </c>
      <c r="HX77" s="34">
        <f>IF(HW77&lt;&gt;"",HLOOKUP(COUNT($DW77:HW77)+1,$G$4:$CX$8,HX$14,0)*$D77,IF($C77=HX$17,$G$6*$D77,""))</f>
        <v>33816.918179149026</v>
      </c>
      <c r="HY77" s="34">
        <f>IF(HX77&lt;&gt;"",HLOOKUP(COUNT($DW77:HX77)+1,$G$4:$CX$8,HY$14,0)*$D77,IF($C77=HY$17,$G$6*$D77,""))</f>
        <v>36522.271633480945</v>
      </c>
      <c r="HZ77" s="34">
        <f>IF(HY77&lt;&gt;"",HLOOKUP(COUNT($DW77:HY77)+1,$G$4:$CX$8,HZ$14,0)*$D77,IF($C77=HZ$17,$G$6*$D77,""))</f>
        <v>31774.376321128417</v>
      </c>
      <c r="IA77" s="34">
        <f>IF(HZ77&lt;&gt;"",HLOOKUP(COUNT($DW77:HZ77)+1,$G$4:$CX$8,IA$14,0)*$D77,IF($C77=IA$17,$G$6*$D77,""))</f>
        <v>30185.657505072006</v>
      </c>
      <c r="IB77" s="34">
        <f>IF(IA77&lt;&gt;"",HLOOKUP(COUNT($DW77:IA77)+1,$G$4:$CX$8,IB$14,0)*$D77,IF($C77=IB$17,$G$6*$D77,""))</f>
        <v>31694.940380325599</v>
      </c>
      <c r="IC77" s="34">
        <f>IF(IB77&lt;&gt;"",HLOOKUP(COUNT($DW77:IB77)+1,$G$4:$CX$8,IC$14,0)*$D77,IF($C77=IC$17,$G$6*$D77,""))</f>
        <v>33279.687399341885</v>
      </c>
      <c r="ID77" s="34">
        <f>IF(IC77&lt;&gt;"",HLOOKUP(COUNT($DW77:IC77)+1,$G$4:$CX$8,ID$14,0)*$D77,IF($C77=ID$17,$G$6*$D77,""))</f>
        <v>34943.671769308989</v>
      </c>
      <c r="IE77" s="34">
        <f>IF(ID77&lt;&gt;"",HLOOKUP(COUNT($DW77:ID77)+1,$G$4:$CX$8,IE$14,0)*$D77,IF($C77=IE$17,$G$6*$D77,""))</f>
        <v>37389.728793160604</v>
      </c>
      <c r="IF77" s="34">
        <f>IF(IE77&lt;&gt;"",HLOOKUP(COUNT($DW77:IE77)+1,$G$4:$CX$8,IF$14,0)*$D77,IF($C77=IF$17,$G$6*$D77,""))</f>
        <v>33650.755913844543</v>
      </c>
      <c r="IG77" s="34">
        <f>IF(IF77&lt;&gt;"",HLOOKUP(COUNT($DW77:IF77)+1,$G$4:$CX$8,IG$14,0)*$D77,IF($C77=IG$17,$G$6*$D77,""))</f>
        <v>30285.680322460095</v>
      </c>
      <c r="IH77" s="34">
        <f>IF(IG77&lt;&gt;"",HLOOKUP(COUNT($DW77:IG77)+1,$G$4:$CX$8,IH$14,0)*$D77,IF($C77=IH$17,$G$6*$D77,""))</f>
        <v>32405.677945032297</v>
      </c>
      <c r="II77" s="34">
        <f>IF(IH77&lt;&gt;"",HLOOKUP(COUNT($DW77:IH77)+1,$G$4:$CX$8,II$14,0)*$D77,IF($C77=II$17,$G$6*$D77,""))</f>
        <v>34674.075401184564</v>
      </c>
      <c r="IJ77" s="34">
        <f>IF(II77&lt;&gt;"",HLOOKUP(COUNT($DW77:II77)+1,$G$4:$CX$8,IJ$14,0)*$D77,IF($C77=IJ$17,$G$6*$D77,""))</f>
        <v>37101.260679267478</v>
      </c>
      <c r="IK77" s="34">
        <f>IF(IJ77&lt;&gt;"",HLOOKUP(COUNT($DW77:IJ77)+1,$G$4:$CX$8,IK$14,0)*$D77,IF($C77=IK$17,$G$6*$D77,""))</f>
        <v>40069.36153360887</v>
      </c>
      <c r="IL77" s="34">
        <f>IF(IK77&lt;&gt;"",HLOOKUP(COUNT($DW77:IK77)+1,$G$4:$CX$8,IL$14,0)*$D77,IF($C77=IL$17,$G$6*$D77,""))</f>
        <v>26078.945912591145</v>
      </c>
      <c r="IM77" s="34">
        <f>IF(IL77&lt;&gt;"",HLOOKUP(COUNT($DW77:IL77)+1,$G$4:$CX$8,IM$14,0)*$D77,IF($C77=IM$17,$G$6*$D77,""))</f>
        <v>26078.945912591145</v>
      </c>
      <c r="IO77" s="34" t="str">
        <f>IF(IN77&lt;&gt;"",HLOOKUP(COUNT($IN77:IN77)+1,$G$4:$EH$8,IO$14,0)*$D77,IF($C77=IO$17,$G$7*$D77,""))</f>
        <v/>
      </c>
      <c r="IP77" s="34" t="str">
        <f>IF(IO77&lt;&gt;"",HLOOKUP(COUNT($IN77:IO77)+1,$G$4:$EH$8,IP$14,0)*$D77,IF($C77=IP$17,$G$7*$D77,""))</f>
        <v/>
      </c>
      <c r="IQ77" s="34" t="str">
        <f>IF(IP77&lt;&gt;"",HLOOKUP(COUNT($IN77:IP77)+1,$G$4:$EH$8,IQ$14,0)*$D77,IF($C77=IQ$17,$G$7*$D77,""))</f>
        <v/>
      </c>
      <c r="IR77" s="34" t="str">
        <f>IF(IQ77&lt;&gt;"",HLOOKUP(COUNT($IN77:IQ77)+1,$G$4:$EH$8,IR$14,0)*$D77,IF($C77=IR$17,$G$7*$D77,""))</f>
        <v/>
      </c>
      <c r="IS77" s="34" t="str">
        <f>IF(IR77&lt;&gt;"",HLOOKUP(COUNT($IN77:IR77)+1,$G$4:$EH$8,IS$14,0)*$D77,IF($C77=IS$17,$G$7*$D77,""))</f>
        <v/>
      </c>
      <c r="IT77" s="34" t="str">
        <f>IF(IS77&lt;&gt;"",HLOOKUP(COUNT($IN77:IS77)+1,$G$4:$EH$8,IT$14,0)*$D77,IF($C77=IT$17,$G$7*$D77,""))</f>
        <v/>
      </c>
      <c r="IU77" s="34" t="str">
        <f>IF(IT77&lt;&gt;"",HLOOKUP(COUNT($IN77:IT77)+1,$G$4:$EH$8,IU$14,0)*$D77,IF($C77=IU$17,$G$7*$D77,""))</f>
        <v/>
      </c>
      <c r="IV77" s="34" t="str">
        <f>IF(IU77&lt;&gt;"",HLOOKUP(COUNT($IN77:IU77)+1,$G$4:$EH$8,IV$14,0)*$D77,IF($C77=IV$17,$G$7*$D77,""))</f>
        <v/>
      </c>
      <c r="IW77" s="34" t="str">
        <f>IF(IV77&lt;&gt;"",HLOOKUP(COUNT($IN77:IV77)+1,$G$4:$EH$8,IW$14,0)*$D77,IF($C77=IW$17,$G$7*$D77,""))</f>
        <v/>
      </c>
      <c r="IX77" s="34" t="str">
        <f>IF(IW77&lt;&gt;"",HLOOKUP(COUNT($IN77:IW77)+1,$G$4:$EH$8,IX$14,0)*$D77,IF($C77=IX$17,$G$7*$D77,""))</f>
        <v/>
      </c>
      <c r="IY77" s="34" t="str">
        <f>IF(IX77&lt;&gt;"",HLOOKUP(COUNT($IN77:IX77)+1,$G$4:$EH$8,IY$14,0)*$D77,IF($C77=IY$17,$G$7*$D77,""))</f>
        <v/>
      </c>
      <c r="IZ77" s="34" t="str">
        <f>IF(IY77&lt;&gt;"",HLOOKUP(COUNT($IN77:IY77)+1,$G$4:$EH$8,IZ$14,0)*$D77,IF($C77=IZ$17,$G$7*$D77,""))</f>
        <v/>
      </c>
      <c r="JA77" s="34" t="str">
        <f>IF(IZ77&lt;&gt;"",HLOOKUP(COUNT($IN77:IZ77)+1,$G$4:$EH$8,JA$14,0)*$D77,IF($C77=JA$17,$G$7*$D77,""))</f>
        <v/>
      </c>
      <c r="JB77" s="34" t="str">
        <f>IF(JA77&lt;&gt;"",HLOOKUP(COUNT($IN77:JA77)+1,$G$4:$EH$8,JB$14,0)*$D77,IF($C77=JB$17,$G$7*$D77,""))</f>
        <v/>
      </c>
      <c r="JC77" s="34" t="str">
        <f>IF(JB77&lt;&gt;"",HLOOKUP(COUNT($IN77:JB77)+1,$G$4:$EH$8,JC$14,0)*$D77,IF($C77=JC$17,$G$7*$D77,""))</f>
        <v/>
      </c>
      <c r="JD77" s="34" t="str">
        <f>IF(JC77&lt;&gt;"",HLOOKUP(COUNT($IN77:JC77)+1,$G$4:$EH$8,JD$14,0)*$D77,IF($C77=JD$17,$G$7*$D77,""))</f>
        <v/>
      </c>
      <c r="JE77" s="34" t="str">
        <f>IF(JD77&lt;&gt;"",HLOOKUP(COUNT($IN77:JD77)+1,$G$4:$EH$8,JE$14,0)*$D77,IF($C77=JE$17,$G$7*$D77,""))</f>
        <v/>
      </c>
      <c r="JF77" s="34" t="str">
        <f>IF(JE77&lt;&gt;"",HLOOKUP(COUNT($IN77:JE77)+1,$G$4:$EH$8,JF$14,0)*$D77,IF($C77=JF$17,$G$7*$D77,""))</f>
        <v/>
      </c>
      <c r="JG77" s="34" t="str">
        <f>IF(JF77&lt;&gt;"",HLOOKUP(COUNT($IN77:JF77)+1,$G$4:$EH$8,JG$14,0)*$D77,IF($C77=JG$17,$G$7*$D77,""))</f>
        <v/>
      </c>
      <c r="JH77" s="34" t="str">
        <f>IF(JG77&lt;&gt;"",HLOOKUP(COUNT($IN77:JG77)+1,$G$4:$EH$8,JH$14,0)*$D77,IF($C77=JH$17,$G$7*$D77,""))</f>
        <v/>
      </c>
      <c r="JI77" s="34" t="str">
        <f>IF(JH77&lt;&gt;"",HLOOKUP(COUNT($IN77:JH77)+1,$G$4:$EH$8,JI$14,0)*$D77,IF($C77=JI$17,$G$7*$D77,""))</f>
        <v/>
      </c>
      <c r="JJ77" s="34" t="str">
        <f>IF(JI77&lt;&gt;"",HLOOKUP(COUNT($IN77:JI77)+1,$G$4:$EH$8,JJ$14,0)*$D77,IF($C77=JJ$17,$G$7*$D77,""))</f>
        <v/>
      </c>
      <c r="JK77" s="34" t="str">
        <f>IF(JJ77&lt;&gt;"",HLOOKUP(COUNT($IN77:JJ77)+1,$G$4:$EH$8,JK$14,0)*$D77,IF($C77=JK$17,$G$7*$D77,""))</f>
        <v/>
      </c>
      <c r="JL77" s="34" t="str">
        <f>IF(JK77&lt;&gt;"",HLOOKUP(COUNT($IN77:JK77)+1,$G$4:$EH$8,JL$14,0)*$D77,IF($C77=JL$17,$G$7*$D77,""))</f>
        <v/>
      </c>
      <c r="JM77" s="34" t="str">
        <f>IF(JL77&lt;&gt;"",HLOOKUP(COUNT($IN77:JL77)+1,$G$4:$EH$8,JM$14,0)*$D77,IF($C77=JM$17,$G$7*$D77,""))</f>
        <v/>
      </c>
      <c r="JN77" s="34" t="str">
        <f>IF(JM77&lt;&gt;"",HLOOKUP(COUNT($IN77:JM77)+1,$G$4:$EH$8,JN$14,0)*$D77,IF($C77=JN$17,$G$7*$D77,""))</f>
        <v/>
      </c>
      <c r="JO77" s="34" t="str">
        <f>IF(JN77&lt;&gt;"",HLOOKUP(COUNT($IN77:JN77)+1,$G$4:$EH$8,JO$14,0)*$D77,IF($C77=JO$17,$G$7*$D77,""))</f>
        <v/>
      </c>
      <c r="JP77" s="34" t="str">
        <f>IF(JO77&lt;&gt;"",HLOOKUP(COUNT($IN77:JO77)+1,$G$4:$EH$8,JP$14,0)*$D77,IF($C77=JP$17,$G$7*$D77,""))</f>
        <v/>
      </c>
      <c r="JQ77" s="34" t="str">
        <f>IF(JP77&lt;&gt;"",HLOOKUP(COUNT($IN77:JP77)+1,$G$4:$EH$8,JQ$14,0)*$D77,IF($C77=JQ$17,$G$7*$D77,""))</f>
        <v/>
      </c>
      <c r="JR77" s="34" t="str">
        <f>IF(JQ77&lt;&gt;"",HLOOKUP(COUNT($IN77:JQ77)+1,$G$4:$EH$8,JR$14,0)*$D77,IF($C77=JR$17,$G$7*$D77,""))</f>
        <v/>
      </c>
      <c r="JS77" s="34" t="str">
        <f>IF(JR77&lt;&gt;"",HLOOKUP(COUNT($IN77:JR77)+1,$G$4:$EH$8,JS$14,0)*$D77,IF($C77=JS$17,$G$7*$D77,""))</f>
        <v/>
      </c>
      <c r="JT77" s="34" t="str">
        <f>IF(JS77&lt;&gt;"",HLOOKUP(COUNT($IN77:JS77)+1,$G$4:$EH$8,JT$14,0)*$D77,IF($C77=JT$17,$G$7*$D77,""))</f>
        <v/>
      </c>
      <c r="JU77" s="34" t="str">
        <f>IF(JT77&lt;&gt;"",HLOOKUP(COUNT($IN77:JT77)+1,$G$4:$EH$8,JU$14,0)*$D77,IF($C77=JU$17,$G$7*$D77,""))</f>
        <v/>
      </c>
      <c r="JV77" s="34" t="str">
        <f>IF(JU77&lt;&gt;"",HLOOKUP(COUNT($IN77:JU77)+1,$G$4:$EH$8,JV$14,0)*$D77,IF($C77=JV$17,$G$7*$D77,""))</f>
        <v/>
      </c>
      <c r="JW77" s="34" t="str">
        <f>IF(JV77&lt;&gt;"",HLOOKUP(COUNT($IN77:JV77)+1,$G$4:$EH$8,JW$14,0)*$D77,IF($C77=JW$17,$G$7*$D77,""))</f>
        <v/>
      </c>
      <c r="JX77" s="34" t="str">
        <f>IF(JW77&lt;&gt;"",HLOOKUP(COUNT($IN77:JW77)+1,$G$4:$EH$8,JX$14,0)*$D77,IF($C77=JX$17,$G$7*$D77,""))</f>
        <v/>
      </c>
      <c r="JY77" s="34" t="str">
        <f>IF(JX77&lt;&gt;"",HLOOKUP(COUNT($IN77:JX77)+1,$G$4:$EH$8,JY$14,0)*$D77,IF($C77=JY$17,$G$7*$D77,""))</f>
        <v/>
      </c>
      <c r="JZ77" s="34" t="str">
        <f>IF(JY77&lt;&gt;"",HLOOKUP(COUNT($IN77:JY77)+1,$G$4:$EH$8,JZ$14,0)*$D77,IF($C77=JZ$17,$G$7*$D77,""))</f>
        <v/>
      </c>
      <c r="KA77" s="34" t="str">
        <f>IF(JZ77&lt;&gt;"",HLOOKUP(COUNT($IN77:JZ77)+1,$G$4:$EH$8,KA$14,0)*$D77,IF($C77=KA$17,$G$7*$D77,""))</f>
        <v/>
      </c>
      <c r="KB77" s="34" t="str">
        <f>IF(KA77&lt;&gt;"",HLOOKUP(COUNT($IN77:KA77)+1,$G$4:$EH$8,KB$14,0)*$D77,IF($C77=KB$17,$G$7*$D77,""))</f>
        <v/>
      </c>
      <c r="KC77" s="34" t="str">
        <f>IF(KB77&lt;&gt;"",HLOOKUP(COUNT($IN77:KB77)+1,$G$4:$EH$8,KC$14,0)*$D77,IF($C77=KC$17,$G$7*$D77,""))</f>
        <v/>
      </c>
      <c r="KD77" s="34" t="str">
        <f>IF(KC77&lt;&gt;"",HLOOKUP(COUNT($IN77:KC77)+1,$G$4:$EH$8,KD$14,0)*$D77,IF($C77=KD$17,$G$7*$D77,""))</f>
        <v/>
      </c>
      <c r="KE77" s="34" t="str">
        <f>IF(KD77&lt;&gt;"",HLOOKUP(COUNT($IN77:KD77)+1,$G$4:$EH$8,KE$14,0)*$D77,IF($C77=KE$17,$G$7*$D77,""))</f>
        <v/>
      </c>
      <c r="KF77" s="34" t="str">
        <f>IF(KE77&lt;&gt;"",HLOOKUP(COUNT($IN77:KE77)+1,$G$4:$EH$8,KF$14,0)*$D77,IF($C77=KF$17,$G$7*$D77,""))</f>
        <v/>
      </c>
      <c r="KG77" s="34" t="str">
        <f>IF(KF77&lt;&gt;"",HLOOKUP(COUNT($IN77:KF77)+1,$G$4:$EH$8,KG$14,0)*$D77,IF($C77=KG$17,$G$7*$D77,""))</f>
        <v/>
      </c>
      <c r="KH77" s="34" t="str">
        <f>IF(KG77&lt;&gt;"",HLOOKUP(COUNT($IN77:KG77)+1,$G$4:$EH$8,KH$14,0)*$D77,IF($C77=KH$17,$G$7*$D77,""))</f>
        <v/>
      </c>
      <c r="KI77" s="34" t="str">
        <f>IF(KH77&lt;&gt;"",HLOOKUP(COUNT($IN77:KH77)+1,$G$4:$EH$8,KI$14,0)*$D77,IF($C77=KI$17,$G$7*$D77,""))</f>
        <v/>
      </c>
      <c r="KJ77" s="34" t="str">
        <f>IF(KI77&lt;&gt;"",HLOOKUP(COUNT($IN77:KI77)+1,$G$4:$EH$8,KJ$14,0)*$D77,IF($C77=KJ$17,$G$7*$D77,""))</f>
        <v/>
      </c>
      <c r="KK77" s="34" t="str">
        <f>IF(KJ77&lt;&gt;"",HLOOKUP(COUNT($IN77:KJ77)+1,$G$4:$EH$8,KK$14,0)*$D77,IF($C77=KK$17,$G$7*$D77,""))</f>
        <v/>
      </c>
      <c r="KL77" s="34" t="str">
        <f>IF(KK77&lt;&gt;"",HLOOKUP(COUNT($IN77:KK77)+1,$G$4:$EH$8,KL$14,0)*$D77,IF($C77=KL$17,$G$7*$D77,""))</f>
        <v/>
      </c>
      <c r="KM77" s="34" t="str">
        <f>IF(KL77&lt;&gt;"",HLOOKUP(COUNT($IN77:KL77)+1,$G$4:$EH$8,KM$14,0)*$D77,IF($C77=KM$17,$G$7*$D77,""))</f>
        <v/>
      </c>
      <c r="KN77" s="34" t="str">
        <f>IF(KM77&lt;&gt;"",HLOOKUP(COUNT($IN77:KM77)+1,$G$4:$EH$8,KN$14,0)*$D77,IF($C77=KN$17,$G$7*$D77,""))</f>
        <v/>
      </c>
      <c r="KO77" s="34" t="str">
        <f>IF(KN77&lt;&gt;"",HLOOKUP(COUNT($IN77:KN77)+1,$G$4:$EH$8,KO$14,0)*$D77,IF($C77=KO$17,$G$7*$D77,""))</f>
        <v/>
      </c>
      <c r="KP77" s="34" t="str">
        <f>IF(KO77&lt;&gt;"",HLOOKUP(COUNT($IN77:KO77)+1,$G$4:$EH$8,KP$14,0)*$D77,IF($C77=KP$17,$G$7*$D77,""))</f>
        <v/>
      </c>
      <c r="KQ77" s="34" t="str">
        <f>IF(KP77&lt;&gt;"",HLOOKUP(COUNT($IN77:KP77)+1,$G$4:$EH$8,KQ$14,0)*$D77,IF($C77=KQ$17,$G$7*$D77,""))</f>
        <v/>
      </c>
      <c r="KR77" s="34" t="str">
        <f>IF(KQ77&lt;&gt;"",HLOOKUP(COUNT($IN77:KQ77)+1,$G$4:$EH$8,KR$14,0)*$D77,IF($C77=KR$17,$G$7*$D77,""))</f>
        <v/>
      </c>
      <c r="KS77" s="34" t="str">
        <f>IF(KR77&lt;&gt;"",HLOOKUP(COUNT($IN77:KR77)+1,$G$4:$EH$8,KS$14,0)*$D77,IF($C77=KS$17,$G$7*$D77,""))</f>
        <v/>
      </c>
      <c r="KT77" s="34" t="str">
        <f>IF(KS77&lt;&gt;"",HLOOKUP(COUNT($IN77:KS77)+1,$G$4:$EH$8,KT$14,0)*$D77,IF($C77=KT$17,$G$7*$D77,""))</f>
        <v/>
      </c>
      <c r="KU77" s="34">
        <f>IF(KT77&lt;&gt;"",HLOOKUP(COUNT($IN77:KT77)+1,$G$4:$EH$8,KU$14,0)*$D77,IF($C77=KU$17,$G$7*$D77,""))</f>
        <v>0</v>
      </c>
      <c r="KV77" s="34">
        <f>IF(KU77&lt;&gt;"",HLOOKUP(COUNT($IN77:KU77)+1,$G$4:$EH$8,KV$14,0)*$D77,IF($C77=KV$17,$G$7*$D77,""))</f>
        <v>3750</v>
      </c>
      <c r="KW77" s="34">
        <f>IF(KV77&lt;&gt;"",HLOOKUP(COUNT($IN77:KV77)+1,$G$4:$EH$8,KW$14,0)*$D77,IF($C77=KW$17,$G$7*$D77,""))</f>
        <v>3750</v>
      </c>
      <c r="KX77" s="34">
        <f>IF(KW77&lt;&gt;"",HLOOKUP(COUNT($IN77:KW77)+1,$G$4:$EH$8,KX$14,0)*$D77,IF($C77=KX$17,$G$7*$D77,""))</f>
        <v>3750</v>
      </c>
      <c r="KY77" s="34">
        <f>IF(KX77&lt;&gt;"",HLOOKUP(COUNT($IN77:KX77)+1,$G$4:$EH$8,KY$14,0)*$D77,IF($C77=KY$17,$G$7*$D77,""))</f>
        <v>3750</v>
      </c>
      <c r="KZ77" s="34">
        <f>IF(KY77&lt;&gt;"",HLOOKUP(COUNT($IN77:KY77)+1,$G$4:$EH$8,KZ$14,0)*$D77,IF($C77=KZ$17,$G$7*$D77,""))</f>
        <v>3770.1909201741591</v>
      </c>
      <c r="LA77" s="34">
        <f>IF(KZ77&lt;&gt;"",HLOOKUP(COUNT($IN77:KZ77)+1,$G$4:$EH$8,LA$14,0)*$D77,IF($C77=LA$17,$G$7*$D77,""))</f>
        <v>4524.2291042089882</v>
      </c>
      <c r="LB77" s="34">
        <f>IF(LA77&lt;&gt;"",HLOOKUP(COUNT($IN77:LA77)+1,$G$4:$EH$8,LB$14,0)*$D77,IF($C77=LB$17,$G$7*$D77,""))</f>
        <v>5248.1057608824267</v>
      </c>
      <c r="LC77" s="34">
        <f>IF(LB77&lt;&gt;"",HLOOKUP(COUNT($IN77:LB77)+1,$G$4:$EH$8,LC$14,0)*$D77,IF($C77=LC$17,$G$7*$D77,""))</f>
        <v>5982.8405674059686</v>
      </c>
      <c r="LD77" s="34">
        <f>IF(LC77&lt;&gt;"",HLOOKUP(COUNT($IN77:LC77)+1,$G$4:$EH$8,LD$14,0)*$D77,IF($C77=LD$17,$G$7*$D77,""))</f>
        <v>6760.6098411687399</v>
      </c>
      <c r="LE77" s="34">
        <f>IF(LD77&lt;&gt;"",HLOOKUP(COUNT($IN77:LD77)+1,$G$4:$EH$8,LE$14,0)*$D77,IF($C77=LE$17,$G$7*$D77,""))</f>
        <v>7504.2769236973027</v>
      </c>
      <c r="LF77" s="34">
        <f>IF(LE77&lt;&gt;"",HLOOKUP(COUNT($IN77:LE77)+1,$G$4:$EH$8,LF$14,0)*$D77,IF($C77=LF$17,$G$7*$D77,""))</f>
        <v>8254.7046160670325</v>
      </c>
      <c r="LG77" s="34">
        <f>IF(LF77&lt;&gt;"",HLOOKUP(COUNT($IN77:LF77)+1,$G$4:$EH$8,LG$14,0)*$D77,IF($C77=LG$17,$G$7*$D77,""))</f>
        <v>6191.0284620502789</v>
      </c>
      <c r="LH77" s="34">
        <f>IF(LG77&lt;&gt;"",HLOOKUP(COUNT($IN77:LG77)+1,$G$4:$EH$8,LH$14,0)*$D77,IF($C77=LH$17,$G$7*$D77,""))</f>
        <v>5881.4770389477608</v>
      </c>
      <c r="LI77" s="34">
        <f>IF(LH77&lt;&gt;"",HLOOKUP(COUNT($IN77:LH77)+1,$G$4:$EH$8,LI$14,0)*$D77,IF($C77=LI$17,$G$7*$D77,""))</f>
        <v>6469.6247428425395</v>
      </c>
      <c r="LJ77" s="34">
        <f>IF(LI77&lt;&gt;"",HLOOKUP(COUNT($IN77:LI77)+1,$G$4:$EH$8,LJ$14,0)*$D77,IF($C77=LJ$17,$G$7*$D77,""))</f>
        <v>7116.5872171267965</v>
      </c>
      <c r="LK77" s="34">
        <f>IF(LJ77&lt;&gt;"",HLOOKUP(COUNT($IN77:LJ77)+1,$G$4:$EH$8,LK$14,0)*$D77,IF($C77=LK$17,$G$7*$D77,""))</f>
        <v>7828.2459388394727</v>
      </c>
      <c r="LL77" s="34">
        <f>IF(LK77&lt;&gt;"",HLOOKUP(COUNT($IN77:LK77)+1,$G$4:$EH$8,LL$14,0)*$D77,IF($C77=LL$17,$G$7*$D77,""))</f>
        <v>8611.0705327234209</v>
      </c>
      <c r="LM77" s="34">
        <f>IF(LL77&lt;&gt;"",HLOOKUP(COUNT($IN77:LL77)+1,$G$4:$EH$8,LM$14,0)*$D77,IF($C77=LM$17,$G$7*$D77,""))</f>
        <v>8180.517006087246</v>
      </c>
      <c r="LN77" s="34">
        <f>IF(LM77&lt;&gt;"",HLOOKUP(COUNT($IN77:LM77)+1,$G$4:$EH$8,LN$14,0)*$D77,IF($C77=LN$17,$G$7*$D77,""))</f>
        <v>7771.4911557828855</v>
      </c>
      <c r="LO77" s="34">
        <f>IF(LN77&lt;&gt;"",HLOOKUP(COUNT($IN77:LN77)+1,$G$4:$EH$8,LO$14,0)*$D77,IF($C77=LO$17,$G$7*$D77,""))</f>
        <v>8315.4955366876875</v>
      </c>
      <c r="LP77" s="34">
        <f>IF(LO77&lt;&gt;"",HLOOKUP(COUNT($IN77:LO77)+1,$G$4:$EH$8,LP$14,0)*$D77,IF($C77=LP$17,$G$7*$D77,""))</f>
        <v>8897.5802242558239</v>
      </c>
      <c r="LQ77" s="34">
        <f>IF(LP77&lt;&gt;"",HLOOKUP(COUNT($IN77:LP77)+1,$G$4:$EH$8,LQ$14,0)*$D77,IF($C77=LQ$17,$G$7*$D77,""))</f>
        <v>9520.4108399537326</v>
      </c>
      <c r="LR77" s="34">
        <f>IF(LQ77&lt;&gt;"",HLOOKUP(COUNT($IN77:LQ77)+1,$G$4:$EH$8,LR$14,0)*$D77,IF($C77=LR$17,$G$7*$D77,""))</f>
        <v>10472.451923949104</v>
      </c>
      <c r="LS77" s="34">
        <f>IF(LR77&lt;&gt;"",HLOOKUP(COUNT($IN77:LR77)+1,$G$4:$EH$8,LS$14,0)*$D77,IF($C77=LS$17,$G$7*$D77,""))</f>
        <v>8901.5841353567412</v>
      </c>
      <c r="LT77" s="34">
        <f>IF(LS77&lt;&gt;"",HLOOKUP(COUNT($IN77:LS77)+1,$G$4:$EH$8,LT$14,0)*$D77,IF($C77=LT$17,$G$7*$D77,""))</f>
        <v>8456.5049285889054</v>
      </c>
      <c r="LU77" s="34">
        <f>IF(LT77&lt;&gt;"",HLOOKUP(COUNT($IN77:LT77)+1,$G$4:$EH$8,LU$14,0)*$D77,IF($C77=LU$17,$G$7*$D77,""))</f>
        <v>8879.3301750183509</v>
      </c>
      <c r="LV77" s="34">
        <f>IF(LU77&lt;&gt;"",HLOOKUP(COUNT($IN77:LU77)+1,$G$4:$EH$8,LV$14,0)*$D77,IF($C77=LV$17,$G$7*$D77,""))</f>
        <v>9323.2966837692693</v>
      </c>
      <c r="LW77" s="34">
        <f>IF(LV77&lt;&gt;"",HLOOKUP(COUNT($IN77:LV77)+1,$G$4:$EH$8,LW$14,0)*$D77,IF($C77=LW$17,$G$7*$D77,""))</f>
        <v>9789.4615179577268</v>
      </c>
      <c r="LX77" s="34">
        <f>IF(LW77&lt;&gt;"",HLOOKUP(COUNT($IN77:LW77)+1,$G$4:$EH$8,LX$14,0)*$D77,IF($C77=LX$17,$G$7*$D77,""))</f>
        <v>10474.723824214771</v>
      </c>
      <c r="LY77" s="34">
        <f>IF(LX77&lt;&gt;"",HLOOKUP(COUNT($IN77:LX77)+1,$G$4:$EH$8,LY$14,0)*$D77,IF($C77=LY$17,$G$7*$D77,""))</f>
        <v>9427.2514417932944</v>
      </c>
      <c r="LZ77" s="34">
        <f>IF(LY77&lt;&gt;"",HLOOKUP(COUNT($IN77:LY77)+1,$G$4:$EH$8,LZ$14,0)*$D77,IF($C77=LZ$17,$G$7*$D77,""))</f>
        <v>8484.5262976139675</v>
      </c>
      <c r="MA77" s="34">
        <f>IF(LZ77&lt;&gt;"",HLOOKUP(COUNT($IN77:LZ77)+1,$G$4:$EH$8,MA$14,0)*$D77,IF($C77=MA$17,$G$7*$D77,""))</f>
        <v>9078.4431384469426</v>
      </c>
      <c r="MB77" s="34">
        <f>IF(MA77&lt;&gt;"",HLOOKUP(COUNT($IN77:MA77)+1,$G$4:$EH$8,MB$14,0)*$D77,IF($C77=MB$17,$G$7*$D77,""))</f>
        <v>9713.934158138225</v>
      </c>
      <c r="MC77" s="34">
        <f>IF(MB77&lt;&gt;"",HLOOKUP(COUNT($IN77:MB77)+1,$G$4:$EH$8,MC$14,0)*$D77,IF($C77=MC$17,$G$7*$D77,""))</f>
        <v>10393.909549207907</v>
      </c>
      <c r="MD77" s="34">
        <f>IF(MC77&lt;&gt;"",HLOOKUP(COUNT($IN77:MC77)+1,$G$4:$EH$8,MD$14,0)*$D77,IF($C77=MD$17,$G$7*$D77,""))</f>
        <v>11225.422313144538</v>
      </c>
      <c r="ME77" s="34">
        <f>IF(MD77&lt;&gt;"",HLOOKUP(COUNT($IN77:MD77)+1,$G$4:$EH$8,ME$14,0)*$D77,IF($C77=ME$17,$G$7*$D77,""))</f>
        <v>9653.8631893043039</v>
      </c>
      <c r="MF77" s="34">
        <f>IF(ME77&lt;&gt;"",HLOOKUP(COUNT($IN77:ME77)+1,$G$4:$EH$8,MF$14,0)*$D77,IF($C77=MF$17,$G$7*$D77,""))</f>
        <v>9171.1700298390861</v>
      </c>
      <c r="MG77" s="34">
        <f>IF(MF77&lt;&gt;"",HLOOKUP(COUNT($IN77:MF77)+1,$G$4:$EH$8,MG$14,0)*$D77,IF($C77=MG$17,$G$7*$D77,""))</f>
        <v>9629.728531331044</v>
      </c>
      <c r="MH77" s="34">
        <f>IF(MG77&lt;&gt;"",HLOOKUP(COUNT($IN77:MG77)+1,$G$4:$EH$8,MH$14,0)*$D77,IF($C77=MH$17,$G$7*$D77,""))</f>
        <v>10111.214957897593</v>
      </c>
      <c r="MI77" s="34">
        <f>IF(MH77&lt;&gt;"",HLOOKUP(COUNT($IN77:MH77)+1,$G$4:$EH$8,MI$14,0)*$D77,IF($C77=MI$17,$G$7*$D77,""))</f>
        <v>10616.775705792472</v>
      </c>
      <c r="MJ77" s="34">
        <f>IF(MI77&lt;&gt;"",HLOOKUP(COUNT($IN77:MI77)+1,$G$4:$EH$8,MJ$14,0)*$D77,IF($C77=MJ$17,$G$7*$D77,""))</f>
        <v>11359.950005197943</v>
      </c>
      <c r="MK77" s="34">
        <f>IF(MJ77&lt;&gt;"",HLOOKUP(COUNT($IN77:MJ77)+1,$G$4:$EH$8,MK$14,0)*$D77,IF($C77=MK$17,$G$7*$D77,""))</f>
        <v>10223.955004678153</v>
      </c>
      <c r="ML77" s="34">
        <f>IF(MK77&lt;&gt;"",HLOOKUP(COUNT($IN77:MK77)+1,$G$4:$EH$8,ML$14,0)*$D77,IF($C77=ML$17,$G$7*$D77,""))</f>
        <v>9201.5595042103359</v>
      </c>
      <c r="MM77" s="34">
        <f>IF(ML77&lt;&gt;"",HLOOKUP(COUNT($IN77:ML77)+1,$G$4:$EH$8,MM$14,0)*$D77,IF($C77=MM$17,$G$7*$D77,""))</f>
        <v>9845.6686695050612</v>
      </c>
      <c r="MN77" s="34">
        <f>IF(MM77&lt;&gt;"",HLOOKUP(COUNT($IN77:MM77)+1,$G$4:$EH$8,MN$14,0)*$D77,IF($C77=MN$17,$G$7*$D77,""))</f>
        <v>10534.865476370414</v>
      </c>
      <c r="MO77" s="34">
        <f>IF(MN77&lt;&gt;"",HLOOKUP(COUNT($IN77:MN77)+1,$G$4:$EH$8,MO$14,0)*$D77,IF($C77=MO$17,$G$7*$D77,""))</f>
        <v>11272.306059716342</v>
      </c>
      <c r="MP77" s="34">
        <f>IF(MO77&lt;&gt;"",HLOOKUP(COUNT($IN77:MO77)+1,$G$4:$EH$8,MP$14,0)*$D77,IF($C77=MP$17,$G$7*$D77,""))</f>
        <v>12174.090544493649</v>
      </c>
      <c r="MQ77" s="34">
        <f>IF(MP77&lt;&gt;"",HLOOKUP(COUNT($IN77:MP77)+1,$G$4:$EH$8,MQ$14,0)*$D77,IF($C77=MQ$17,$G$7*$D77,""))</f>
        <v>10591.458773709473</v>
      </c>
      <c r="MR77" s="34">
        <f>IF(MQ77&lt;&gt;"",HLOOKUP(COUNT($IN77:MQ77)+1,$G$4:$EH$8,MR$14,0)*$D77,IF($C77=MR$17,$G$7*$D77,""))</f>
        <v>10061.885835024003</v>
      </c>
      <c r="MS77" s="34">
        <f>IF(MR77&lt;&gt;"",HLOOKUP(COUNT($IN77:MR77)+1,$G$4:$EH$8,MS$14,0)*$D77,IF($C77=MS$17,$G$7*$D77,""))</f>
        <v>10564.980126775201</v>
      </c>
      <c r="MT77" s="34">
        <f>IF(MS77&lt;&gt;"",HLOOKUP(COUNT($IN77:MS77)+1,$G$4:$EH$8,MT$14,0)*$D77,IF($C77=MT$17,$G$7*$D77,""))</f>
        <v>11093.229133113962</v>
      </c>
      <c r="MU77" s="34">
        <f>IF(MT77&lt;&gt;"",HLOOKUP(COUNT($IN77:MT77)+1,$G$4:$EH$8,MU$14,0)*$D77,IF($C77=MU$17,$G$7*$D77,""))</f>
        <v>11647.890589769664</v>
      </c>
      <c r="MV77" s="34">
        <f>IF(MU77&lt;&gt;"",HLOOKUP(COUNT($IN77:MU77)+1,$G$4:$EH$8,MV$14,0)*$D77,IF($C77=MV$17,$G$7*$D77,""))</f>
        <v>12463.242931053535</v>
      </c>
      <c r="MW77" s="34">
        <f>IF(MV77&lt;&gt;"",HLOOKUP(COUNT($IN77:MV77)+1,$G$4:$EH$8,MW$14,0)*$D77,IF($C77=MW$17,$G$7*$D77,""))</f>
        <v>11216.918637948182</v>
      </c>
      <c r="MX77" s="34">
        <f>IF(MW77&lt;&gt;"",HLOOKUP(COUNT($IN77:MW77)+1,$G$4:$EH$8,MX$14,0)*$D77,IF($C77=MX$17,$G$7*$D77,""))</f>
        <v>10095.226774153365</v>
      </c>
      <c r="MY77" s="34">
        <f>IF(MX77&lt;&gt;"",HLOOKUP(COUNT($IN77:MX77)+1,$G$4:$EH$8,MY$14,0)*$D77,IF($C77=MY$17,$G$7*$D77,""))</f>
        <v>10801.892648344101</v>
      </c>
      <c r="MZ77" s="34">
        <f>IF(MY77&lt;&gt;"",HLOOKUP(COUNT($IN77:MY77)+1,$G$4:$EH$8,MZ$14,0)*$D77,IF($C77=MZ$17,$G$7*$D77,""))</f>
        <v>11558.025133728188</v>
      </c>
      <c r="NA77" s="34">
        <f>IF(MZ77&lt;&gt;"",HLOOKUP(COUNT($IN77:MZ77)+1,$G$4:$EH$8,NA$14,0)*$D77,IF($C77=NA$17,$G$7*$D77,""))</f>
        <v>12367.086893089161</v>
      </c>
      <c r="NB77" s="34">
        <f>IF(NA77&lt;&gt;"",HLOOKUP(COUNT($IN77:NA77)+1,$G$4:$EH$8,NB$14,0)*$D77,IF($C77=NB$17,$G$7*$D77,""))</f>
        <v>13356.45384453629</v>
      </c>
      <c r="NC77" s="34">
        <f>IF(NB77&lt;&gt;"",HLOOKUP(COUNT($IN77:NB77)+1,$G$4:$EH$8,NC$14,0)*$D77,IF($C77=NC$17,$G$7*$D77,""))</f>
        <v>8767.7127585947237</v>
      </c>
      <c r="ND77" s="34">
        <f>IF(NC77&lt;&gt;"",HLOOKUP(COUNT($IN77:NC77)+1,$G$4:$EH$8,ND$14,0)*$D77,IF($C77=ND$17,$G$7*$D77,""))</f>
        <v>8767.7127585947237</v>
      </c>
      <c r="NF77" s="34" t="str">
        <f>IF(NE77&lt;&gt;"",HLOOKUP(COUNT($NE77:NE77)+1,$G$4:$EH$8,NF$14,0)*$D77,IF($C77=NF$17,$G$8*$D77,""))</f>
        <v/>
      </c>
      <c r="NG77" s="34" t="str">
        <f>IF(NF77&lt;&gt;"",HLOOKUP(COUNT($NE77:NF77)+1,$G$4:$EH$8,NG$14,0)*$D77,IF($C77=NG$17,$G$8*$D77,""))</f>
        <v/>
      </c>
      <c r="NH77" s="34" t="str">
        <f>IF(NG77&lt;&gt;"",HLOOKUP(COUNT($NE77:NG77)+1,$G$4:$EH$8,NH$14,0)*$D77,IF($C77=NH$17,$G$8*$D77,""))</f>
        <v/>
      </c>
      <c r="NI77" s="34" t="str">
        <f>IF(NH77&lt;&gt;"",HLOOKUP(COUNT($NE77:NH77)+1,$G$4:$EH$8,NI$14,0)*$D77,IF($C77=NI$17,$G$8*$D77,""))</f>
        <v/>
      </c>
      <c r="NJ77" s="34" t="str">
        <f>IF(NI77&lt;&gt;"",HLOOKUP(COUNT($NE77:NI77)+1,$G$4:$EH$8,NJ$14,0)*$D77,IF($C77=NJ$17,$G$8*$D77,""))</f>
        <v/>
      </c>
      <c r="NK77" s="34" t="str">
        <f>IF(NJ77&lt;&gt;"",HLOOKUP(COUNT($NE77:NJ77)+1,$G$4:$EH$8,NK$14,0)*$D77,IF($C77=NK$17,$G$8*$D77,""))</f>
        <v/>
      </c>
      <c r="NL77" s="34" t="str">
        <f>IF(NK77&lt;&gt;"",HLOOKUP(COUNT($NE77:NK77)+1,$G$4:$EH$8,NL$14,0)*$D77,IF($C77=NL$17,$G$8*$D77,""))</f>
        <v/>
      </c>
      <c r="NM77" s="34" t="str">
        <f>IF(NL77&lt;&gt;"",HLOOKUP(COUNT($NE77:NL77)+1,$G$4:$EH$8,NM$14,0)*$D77,IF($C77=NM$17,$G$8*$D77,""))</f>
        <v/>
      </c>
      <c r="NN77" s="34" t="str">
        <f>IF(NM77&lt;&gt;"",HLOOKUP(COUNT($NE77:NM77)+1,$G$4:$EH$8,NN$14,0)*$D77,IF($C77=NN$17,$G$8*$D77,""))</f>
        <v/>
      </c>
      <c r="NO77" s="34" t="str">
        <f>IF(NN77&lt;&gt;"",HLOOKUP(COUNT($NE77:NN77)+1,$G$4:$EH$8,NO$14,0)*$D77,IF($C77=NO$17,$G$8*$D77,""))</f>
        <v/>
      </c>
      <c r="NP77" s="34" t="str">
        <f>IF(NO77&lt;&gt;"",HLOOKUP(COUNT($NE77:NO77)+1,$G$4:$EH$8,NP$14,0)*$D77,IF($C77=NP$17,$G$8*$D77,""))</f>
        <v/>
      </c>
      <c r="NQ77" s="34" t="str">
        <f>IF(NP77&lt;&gt;"",HLOOKUP(COUNT($NE77:NP77)+1,$G$4:$EH$8,NQ$14,0)*$D77,IF($C77=NQ$17,$G$8*$D77,""))</f>
        <v/>
      </c>
      <c r="NR77" s="34" t="str">
        <f>IF(NQ77&lt;&gt;"",HLOOKUP(COUNT($NE77:NQ77)+1,$G$4:$EH$8,NR$14,0)*$D77,IF($C77=NR$17,$G$8*$D77,""))</f>
        <v/>
      </c>
      <c r="NS77" s="34" t="str">
        <f>IF(NR77&lt;&gt;"",HLOOKUP(COUNT($NE77:NR77)+1,$G$4:$EH$8,NS$14,0)*$D77,IF($C77=NS$17,$G$8*$D77,""))</f>
        <v/>
      </c>
      <c r="NT77" s="34" t="str">
        <f>IF(NS77&lt;&gt;"",HLOOKUP(COUNT($NE77:NS77)+1,$G$4:$EH$8,NT$14,0)*$D77,IF($C77=NT$17,$G$8*$D77,""))</f>
        <v/>
      </c>
      <c r="NU77" s="34" t="str">
        <f>IF(NT77&lt;&gt;"",HLOOKUP(COUNT($NE77:NT77)+1,$G$4:$EH$8,NU$14,0)*$D77,IF($C77=NU$17,$G$8*$D77,""))</f>
        <v/>
      </c>
      <c r="NV77" s="34" t="str">
        <f>IF(NU77&lt;&gt;"",HLOOKUP(COUNT($NE77:NU77)+1,$G$4:$EH$8,NV$14,0)*$D77,IF($C77=NV$17,$G$8*$D77,""))</f>
        <v/>
      </c>
      <c r="NW77" s="34" t="str">
        <f>IF(NV77&lt;&gt;"",HLOOKUP(COUNT($NE77:NV77)+1,$G$4:$EH$8,NW$14,0)*$D77,IF($C77=NW$17,$G$8*$D77,""))</f>
        <v/>
      </c>
      <c r="NX77" s="34" t="str">
        <f>IF(NW77&lt;&gt;"",HLOOKUP(COUNT($NE77:NW77)+1,$G$4:$EH$8,NX$14,0)*$D77,IF($C77=NX$17,$G$8*$D77,""))</f>
        <v/>
      </c>
      <c r="NY77" s="34" t="str">
        <f>IF(NX77&lt;&gt;"",HLOOKUP(COUNT($NE77:NX77)+1,$G$4:$EH$8,NY$14,0)*$D77,IF($C77=NY$17,$G$8*$D77,""))</f>
        <v/>
      </c>
      <c r="NZ77" s="34" t="str">
        <f>IF(NY77&lt;&gt;"",HLOOKUP(COUNT($NE77:NY77)+1,$G$4:$EH$8,NZ$14,0)*$D77,IF($C77=NZ$17,$G$8*$D77,""))</f>
        <v/>
      </c>
      <c r="OA77" s="34" t="str">
        <f>IF(NZ77&lt;&gt;"",HLOOKUP(COUNT($NE77:NZ77)+1,$G$4:$EH$8,OA$14,0)*$D77,IF($C77=OA$17,$G$8*$D77,""))</f>
        <v/>
      </c>
      <c r="OB77" s="34" t="str">
        <f>IF(OA77&lt;&gt;"",HLOOKUP(COUNT($NE77:OA77)+1,$G$4:$EH$8,OB$14,0)*$D77,IF($C77=OB$17,$G$8*$D77,""))</f>
        <v/>
      </c>
      <c r="OC77" s="34" t="str">
        <f>IF(OB77&lt;&gt;"",HLOOKUP(COUNT($NE77:OB77)+1,$G$4:$EH$8,OC$14,0)*$D77,IF($C77=OC$17,$G$8*$D77,""))</f>
        <v/>
      </c>
      <c r="OD77" s="34" t="str">
        <f>IF(OC77&lt;&gt;"",HLOOKUP(COUNT($NE77:OC77)+1,$G$4:$EH$8,OD$14,0)*$D77,IF($C77=OD$17,$G$8*$D77,""))</f>
        <v/>
      </c>
      <c r="OE77" s="34" t="str">
        <f>IF(OD77&lt;&gt;"",HLOOKUP(COUNT($NE77:OD77)+1,$G$4:$EH$8,OE$14,0)*$D77,IF($C77=OE$17,$G$8*$D77,""))</f>
        <v/>
      </c>
      <c r="OF77" s="34" t="str">
        <f>IF(OE77&lt;&gt;"",HLOOKUP(COUNT($NE77:OE77)+1,$G$4:$EH$8,OF$14,0)*$D77,IF($C77=OF$17,$G$8*$D77,""))</f>
        <v/>
      </c>
      <c r="OG77" s="34" t="str">
        <f>IF(OF77&lt;&gt;"",HLOOKUP(COUNT($NE77:OF77)+1,$G$4:$EH$8,OG$14,0)*$D77,IF($C77=OG$17,$G$8*$D77,""))</f>
        <v/>
      </c>
      <c r="OH77" s="34" t="str">
        <f>IF(OG77&lt;&gt;"",HLOOKUP(COUNT($NE77:OG77)+1,$G$4:$EH$8,OH$14,0)*$D77,IF($C77=OH$17,$G$8*$D77,""))</f>
        <v/>
      </c>
      <c r="OI77" s="34" t="str">
        <f>IF(OH77&lt;&gt;"",HLOOKUP(COUNT($NE77:OH77)+1,$G$4:$EH$8,OI$14,0)*$D77,IF($C77=OI$17,$G$8*$D77,""))</f>
        <v/>
      </c>
      <c r="OJ77" s="34" t="str">
        <f>IF(OI77&lt;&gt;"",HLOOKUP(COUNT($NE77:OI77)+1,$G$4:$EH$8,OJ$14,0)*$D77,IF($C77=OJ$17,$G$8*$D77,""))</f>
        <v/>
      </c>
      <c r="OK77" s="34" t="str">
        <f>IF(OJ77&lt;&gt;"",HLOOKUP(COUNT($NE77:OJ77)+1,$G$4:$EH$8,OK$14,0)*$D77,IF($C77=OK$17,$G$8*$D77,""))</f>
        <v/>
      </c>
      <c r="OL77" s="34" t="str">
        <f>IF(OK77&lt;&gt;"",HLOOKUP(COUNT($NE77:OK77)+1,$G$4:$EH$8,OL$14,0)*$D77,IF($C77=OL$17,$G$8*$D77,""))</f>
        <v/>
      </c>
      <c r="OM77" s="34" t="str">
        <f>IF(OL77&lt;&gt;"",HLOOKUP(COUNT($NE77:OL77)+1,$G$4:$EH$8,OM$14,0)*$D77,IF($C77=OM$17,$G$8*$D77,""))</f>
        <v/>
      </c>
      <c r="ON77" s="34" t="str">
        <f>IF(OM77&lt;&gt;"",HLOOKUP(COUNT($NE77:OM77)+1,$G$4:$EH$8,ON$14,0)*$D77,IF($C77=ON$17,$G$8*$D77,""))</f>
        <v/>
      </c>
      <c r="OO77" s="34" t="str">
        <f>IF(ON77&lt;&gt;"",HLOOKUP(COUNT($NE77:ON77)+1,$G$4:$EH$8,OO$14,0)*$D77,IF($C77=OO$17,$G$8*$D77,""))</f>
        <v/>
      </c>
      <c r="OP77" s="34" t="str">
        <f>IF(OO77&lt;&gt;"",HLOOKUP(COUNT($NE77:OO77)+1,$G$4:$EH$8,OP$14,0)*$D77,IF($C77=OP$17,$G$8*$D77,""))</f>
        <v/>
      </c>
      <c r="OQ77" s="34" t="str">
        <f>IF(OP77&lt;&gt;"",HLOOKUP(COUNT($NE77:OP77)+1,$G$4:$EH$8,OQ$14,0)*$D77,IF($C77=OQ$17,$G$8*$D77,""))</f>
        <v/>
      </c>
      <c r="OR77" s="34" t="str">
        <f>IF(OQ77&lt;&gt;"",HLOOKUP(COUNT($NE77:OQ77)+1,$G$4:$EH$8,OR$14,0)*$D77,IF($C77=OR$17,$G$8*$D77,""))</f>
        <v/>
      </c>
      <c r="OS77" s="34" t="str">
        <f>IF(OR77&lt;&gt;"",HLOOKUP(COUNT($NE77:OR77)+1,$G$4:$EH$8,OS$14,0)*$D77,IF($C77=OS$17,$G$8*$D77,""))</f>
        <v/>
      </c>
      <c r="OT77" s="34" t="str">
        <f>IF(OS77&lt;&gt;"",HLOOKUP(COUNT($NE77:OS77)+1,$G$4:$EH$8,OT$14,0)*$D77,IF($C77=OT$17,$G$8*$D77,""))</f>
        <v/>
      </c>
      <c r="OU77" s="34" t="str">
        <f>IF(OT77&lt;&gt;"",HLOOKUP(COUNT($NE77:OT77)+1,$G$4:$EH$8,OU$14,0)*$D77,IF($C77=OU$17,$G$8*$D77,""))</f>
        <v/>
      </c>
      <c r="OV77" s="34" t="str">
        <f>IF(OU77&lt;&gt;"",HLOOKUP(COUNT($NE77:OU77)+1,$G$4:$EH$8,OV$14,0)*$D77,IF($C77=OV$17,$G$8*$D77,""))</f>
        <v/>
      </c>
      <c r="OW77" s="34" t="str">
        <f>IF(OV77&lt;&gt;"",HLOOKUP(COUNT($NE77:OV77)+1,$G$4:$EH$8,OW$14,0)*$D77,IF($C77=OW$17,$G$8*$D77,""))</f>
        <v/>
      </c>
      <c r="OX77" s="34" t="str">
        <f>IF(OW77&lt;&gt;"",HLOOKUP(COUNT($NE77:OW77)+1,$G$4:$EH$8,OX$14,0)*$D77,IF($C77=OX$17,$G$8*$D77,""))</f>
        <v/>
      </c>
      <c r="OY77" s="34" t="str">
        <f>IF(OX77&lt;&gt;"",HLOOKUP(COUNT($NE77:OX77)+1,$G$4:$EH$8,OY$14,0)*$D77,IF($C77=OY$17,$G$8*$D77,""))</f>
        <v/>
      </c>
      <c r="OZ77" s="34" t="str">
        <f>IF(OY77&lt;&gt;"",HLOOKUP(COUNT($NE77:OY77)+1,$G$4:$EH$8,OZ$14,0)*$D77,IF($C77=OZ$17,$G$8*$D77,""))</f>
        <v/>
      </c>
      <c r="PA77" s="34" t="str">
        <f>IF(OZ77&lt;&gt;"",HLOOKUP(COUNT($NE77:OZ77)+1,$G$4:$EH$8,PA$14,0)*$D77,IF($C77=PA$17,$G$8*$D77,""))</f>
        <v/>
      </c>
      <c r="PB77" s="34" t="str">
        <f>IF(PA77&lt;&gt;"",HLOOKUP(COUNT($NE77:PA77)+1,$G$4:$EH$8,PB$14,0)*$D77,IF($C77=PB$17,$G$8*$D77,""))</f>
        <v/>
      </c>
      <c r="PC77" s="34" t="str">
        <f>IF(PB77&lt;&gt;"",HLOOKUP(COUNT($NE77:PB77)+1,$G$4:$EH$8,PC$14,0)*$D77,IF($C77=PC$17,$G$8*$D77,""))</f>
        <v/>
      </c>
      <c r="PD77" s="34" t="str">
        <f>IF(PC77&lt;&gt;"",HLOOKUP(COUNT($NE77:PC77)+1,$G$4:$EH$8,PD$14,0)*$D77,IF($C77=PD$17,$G$8*$D77,""))</f>
        <v/>
      </c>
      <c r="PE77" s="34" t="str">
        <f>IF(PD77&lt;&gt;"",HLOOKUP(COUNT($NE77:PD77)+1,$G$4:$EH$8,PE$14,0)*$D77,IF($C77=PE$17,$G$8*$D77,""))</f>
        <v/>
      </c>
      <c r="PF77" s="34" t="str">
        <f>IF(PE77&lt;&gt;"",HLOOKUP(COUNT($NE77:PE77)+1,$G$4:$EH$8,PF$14,0)*$D77,IF($C77=PF$17,$G$8*$D77,""))</f>
        <v/>
      </c>
      <c r="PG77" s="34" t="str">
        <f>IF(PF77&lt;&gt;"",HLOOKUP(COUNT($NE77:PF77)+1,$G$4:$EH$8,PG$14,0)*$D77,IF($C77=PG$17,$G$8*$D77,""))</f>
        <v/>
      </c>
      <c r="PH77" s="34" t="str">
        <f>IF(PG77&lt;&gt;"",HLOOKUP(COUNT($NE77:PG77)+1,$G$4:$EH$8,PH$14,0)*$D77,IF($C77=PH$17,$G$8*$D77,""))</f>
        <v/>
      </c>
      <c r="PI77" s="34" t="str">
        <f>IF(PH77&lt;&gt;"",HLOOKUP(COUNT($NE77:PH77)+1,$G$4:$EH$8,PI$14,0)*$D77,IF($C77=PI$17,$G$8*$D77,""))</f>
        <v/>
      </c>
      <c r="PJ77" s="34" t="str">
        <f>IF(PI77&lt;&gt;"",HLOOKUP(COUNT($NE77:PI77)+1,$G$4:$EH$8,PJ$14,0)*$D77,IF($C77=PJ$17,$G$8*$D77,""))</f>
        <v/>
      </c>
      <c r="PK77" s="34" t="str">
        <f>IF(PJ77&lt;&gt;"",HLOOKUP(COUNT($NE77:PJ77)+1,$G$4:$EH$8,PK$14,0)*$D77,IF($C77=PK$17,$G$8*$D77,""))</f>
        <v/>
      </c>
      <c r="PL77" s="34">
        <f>IF(PK77&lt;&gt;"",HLOOKUP(COUNT($NE77:PK77)+1,$G$4:$EH$8,PL$14,0)*$D77,IF($C77=PL$17,$G$8*$D77,""))</f>
        <v>175000</v>
      </c>
      <c r="PM77" s="34">
        <f>IF(PL77&lt;&gt;"",HLOOKUP(COUNT($NE77:PL77)+1,$G$4:$EH$8,PM$14,0)*$D77,IF($C77=PM$17,$G$8*$D77,""))</f>
        <v>0</v>
      </c>
      <c r="PN77" s="34">
        <f>IF(PM77&lt;&gt;"",HLOOKUP(COUNT($NE77:PM77)+1,$G$4:$EH$8,PN$14,0)*$D77,IF($C77=PN$17,$G$8*$D77,""))</f>
        <v>0</v>
      </c>
      <c r="PO77" s="34">
        <f>IF(PN77&lt;&gt;"",HLOOKUP(COUNT($NE77:PN77)+1,$G$4:$EH$8,PO$14,0)*$D77,IF($C77=PO$17,$G$8*$D77,""))</f>
        <v>0</v>
      </c>
      <c r="PP77" s="34">
        <f>IF(PO77&lt;&gt;"",HLOOKUP(COUNT($NE77:PO77)+1,$G$4:$EH$8,PP$14,0)*$D77,IF($C77=PP$17,$G$8*$D77,""))</f>
        <v>0</v>
      </c>
      <c r="PQ77" s="34">
        <f>IF(PP77&lt;&gt;"",HLOOKUP(COUNT($NE77:PP77)+1,$G$4:$EH$8,PQ$14,0)*$D77,IF($C77=PQ$17,$G$8*$D77,""))</f>
        <v>0</v>
      </c>
      <c r="PR77" s="34">
        <f>IF(PQ77&lt;&gt;"",HLOOKUP(COUNT($NE77:PQ77)+1,$G$4:$EH$8,PR$14,0)*$D77,IF($C77=PR$17,$G$8*$D77,""))</f>
        <v>0</v>
      </c>
      <c r="PS77" s="34">
        <f>IF(PR77&lt;&gt;"",HLOOKUP(COUNT($NE77:PR77)+1,$G$4:$EH$8,PS$14,0)*$D77,IF($C77=PS$17,$G$8*$D77,""))</f>
        <v>0</v>
      </c>
      <c r="PT77" s="34">
        <f>IF(PS77&lt;&gt;"",HLOOKUP(COUNT($NE77:PS77)+1,$G$4:$EH$8,PT$14,0)*$D77,IF($C77=PT$17,$G$8*$D77,""))</f>
        <v>0</v>
      </c>
      <c r="PU77" s="34">
        <f>IF(PT77&lt;&gt;"",HLOOKUP(COUNT($NE77:PT77)+1,$G$4:$EH$8,PU$14,0)*$D77,IF($C77=PU$17,$G$8*$D77,""))</f>
        <v>0</v>
      </c>
      <c r="PV77" s="34">
        <f>IF(PU77&lt;&gt;"",HLOOKUP(COUNT($NE77:PU77)+1,$G$4:$EH$8,PV$14,0)*$D77,IF($C77=PV$17,$G$8*$D77,""))</f>
        <v>0</v>
      </c>
      <c r="PW77" s="34">
        <f>IF(PV77&lt;&gt;"",HLOOKUP(COUNT($NE77:PV77)+1,$G$4:$EH$8,PW$14,0)*$D77,IF($C77=PW$17,$G$8*$D77,""))</f>
        <v>0</v>
      </c>
      <c r="PX77" s="34">
        <f>IF(PW77&lt;&gt;"",HLOOKUP(COUNT($NE77:PW77)+1,$G$4:$EH$8,PX$14,0)*$D77,IF($C77=PX$17,$G$8*$D77,""))</f>
        <v>0</v>
      </c>
      <c r="PY77" s="34">
        <f>IF(PX77&lt;&gt;"",HLOOKUP(COUNT($NE77:PX77)+1,$G$4:$EH$8,PY$14,0)*$D77,IF($C77=PY$17,$G$8*$D77,""))</f>
        <v>0</v>
      </c>
      <c r="PZ77" s="34">
        <f>IF(PY77&lt;&gt;"",HLOOKUP(COUNT($NE77:PY77)+1,$G$4:$EH$8,PZ$14,0)*$D77,IF($C77=PZ$17,$G$8*$D77,""))</f>
        <v>0</v>
      </c>
      <c r="QA77" s="34">
        <f>IF(PZ77&lt;&gt;"",HLOOKUP(COUNT($NE77:PZ77)+1,$G$4:$EH$8,QA$14,0)*$D77,IF($C77=QA$17,$G$8*$D77,""))</f>
        <v>0</v>
      </c>
      <c r="QB77" s="34">
        <f>IF(QA77&lt;&gt;"",HLOOKUP(COUNT($NE77:QA77)+1,$G$4:$EH$8,QB$14,0)*$D77,IF($C77=QB$17,$G$8*$D77,""))</f>
        <v>0</v>
      </c>
      <c r="QC77" s="34">
        <f>IF(QB77&lt;&gt;"",HLOOKUP(COUNT($NE77:QB77)+1,$G$4:$EH$8,QC$14,0)*$D77,IF($C77=QC$17,$G$8*$D77,""))</f>
        <v>0</v>
      </c>
      <c r="QD77" s="34">
        <f>IF(QC77&lt;&gt;"",HLOOKUP(COUNT($NE77:QC77)+1,$G$4:$EH$8,QD$14,0)*$D77,IF($C77=QD$17,$G$8*$D77,""))</f>
        <v>0</v>
      </c>
      <c r="QE77" s="34">
        <f>IF(QD77&lt;&gt;"",HLOOKUP(COUNT($NE77:QD77)+1,$G$4:$EH$8,QE$14,0)*$D77,IF($C77=QE$17,$G$8*$D77,""))</f>
        <v>0</v>
      </c>
      <c r="QF77" s="34">
        <f>IF(QE77&lt;&gt;"",HLOOKUP(COUNT($NE77:QE77)+1,$G$4:$EH$8,QF$14,0)*$D77,IF($C77=QF$17,$G$8*$D77,""))</f>
        <v>0</v>
      </c>
      <c r="QG77" s="34">
        <f>IF(QF77&lt;&gt;"",HLOOKUP(COUNT($NE77:QF77)+1,$G$4:$EH$8,QG$14,0)*$D77,IF($C77=QG$17,$G$8*$D77,""))</f>
        <v>0</v>
      </c>
      <c r="QH77" s="34">
        <f>IF(QG77&lt;&gt;"",HLOOKUP(COUNT($NE77:QG77)+1,$G$4:$EH$8,QH$14,0)*$D77,IF($C77=QH$17,$G$8*$D77,""))</f>
        <v>0</v>
      </c>
      <c r="QI77" s="34">
        <f>IF(QH77&lt;&gt;"",HLOOKUP(COUNT($NE77:QH77)+1,$G$4:$EH$8,QI$14,0)*$D77,IF($C77=QI$17,$G$8*$D77,""))</f>
        <v>0</v>
      </c>
      <c r="QJ77" s="34">
        <f>IF(QI77&lt;&gt;"",HLOOKUP(COUNT($NE77:QI77)+1,$G$4:$EH$8,QJ$14,0)*$D77,IF($C77=QJ$17,$G$8*$D77,""))</f>
        <v>0</v>
      </c>
      <c r="QK77" s="34">
        <f>IF(QJ77&lt;&gt;"",HLOOKUP(COUNT($NE77:QJ77)+1,$G$4:$EH$8,QK$14,0)*$D77,IF($C77=QK$17,$G$8*$D77,""))</f>
        <v>0</v>
      </c>
      <c r="QL77" s="34">
        <f>IF(QK77&lt;&gt;"",HLOOKUP(COUNT($NE77:QK77)+1,$G$4:$EH$8,QL$14,0)*$D77,IF($C77=QL$17,$G$8*$D77,""))</f>
        <v>0</v>
      </c>
      <c r="QM77" s="34">
        <f>IF(QL77&lt;&gt;"",HLOOKUP(COUNT($NE77:QL77)+1,$G$4:$EH$8,QM$14,0)*$D77,IF($C77=QM$17,$G$8*$D77,""))</f>
        <v>0</v>
      </c>
      <c r="QN77" s="34">
        <f>IF(QM77&lt;&gt;"",HLOOKUP(COUNT($NE77:QM77)+1,$G$4:$EH$8,QN$14,0)*$D77,IF($C77=QN$17,$G$8*$D77,""))</f>
        <v>0</v>
      </c>
      <c r="QO77" s="34">
        <f>IF(QN77&lt;&gt;"",HLOOKUP(COUNT($NE77:QN77)+1,$G$4:$EH$8,QO$14,0)*$D77,IF($C77=QO$17,$G$8*$D77,""))</f>
        <v>0</v>
      </c>
      <c r="QP77" s="34">
        <f>IF(QO77&lt;&gt;"",HLOOKUP(COUNT($NE77:QO77)+1,$G$4:$EH$8,QP$14,0)*$D77,IF($C77=QP$17,$G$8*$D77,""))</f>
        <v>0</v>
      </c>
      <c r="QQ77" s="34">
        <f>IF(QP77&lt;&gt;"",HLOOKUP(COUNT($NE77:QP77)+1,$G$4:$EH$8,QQ$14,0)*$D77,IF($C77=QQ$17,$G$8*$D77,""))</f>
        <v>0</v>
      </c>
      <c r="QR77" s="34">
        <f>IF(QQ77&lt;&gt;"",HLOOKUP(COUNT($NE77:QQ77)+1,$G$4:$EH$8,QR$14,0)*$D77,IF($C77=QR$17,$G$8*$D77,""))</f>
        <v>0</v>
      </c>
      <c r="QS77" s="34">
        <f>IF(QR77&lt;&gt;"",HLOOKUP(COUNT($NE77:QR77)+1,$G$4:$EH$8,QS$14,0)*$D77,IF($C77=QS$17,$G$8*$D77,""))</f>
        <v>0</v>
      </c>
      <c r="QT77" s="34">
        <f>IF(QS77&lt;&gt;"",HLOOKUP(COUNT($NE77:QS77)+1,$G$4:$EH$8,QT$14,0)*$D77,IF($C77=QT$17,$G$8*$D77,""))</f>
        <v>0</v>
      </c>
      <c r="QU77" s="34">
        <f>IF(QT77&lt;&gt;"",HLOOKUP(COUNT($NE77:QT77)+1,$G$4:$EH$8,QU$14,0)*$D77,IF($C77=QU$17,$G$8*$D77,""))</f>
        <v>0</v>
      </c>
      <c r="QV77" s="34">
        <f>IF(QU77&lt;&gt;"",HLOOKUP(COUNT($NE77:QU77)+1,$G$4:$EH$8,QV$14,0)*$D77,IF($C77=QV$17,$G$8*$D77,""))</f>
        <v>0</v>
      </c>
      <c r="QW77" s="34">
        <f>IF(QV77&lt;&gt;"",HLOOKUP(COUNT($NE77:QV77)+1,$G$4:$EH$8,QW$14,0)*$D77,IF($C77=QW$17,$G$8*$D77,""))</f>
        <v>0</v>
      </c>
      <c r="QX77" s="34">
        <f>IF(QW77&lt;&gt;"",HLOOKUP(COUNT($NE77:QW77)+1,$G$4:$EH$8,QX$14,0)*$D77,IF($C77=QX$17,$G$8*$D77,""))</f>
        <v>0</v>
      </c>
      <c r="QY77" s="34">
        <f>IF(QX77&lt;&gt;"",HLOOKUP(COUNT($NE77:QX77)+1,$G$4:$EH$8,QY$14,0)*$D77,IF($C77=QY$17,$G$8*$D77,""))</f>
        <v>0</v>
      </c>
      <c r="QZ77" s="34">
        <f>IF(QY77&lt;&gt;"",HLOOKUP(COUNT($NE77:QY77)+1,$G$4:$EH$8,QZ$14,0)*$D77,IF($C77=QZ$17,$G$8*$D77,""))</f>
        <v>0</v>
      </c>
      <c r="RA77" s="34">
        <f>IF(QZ77&lt;&gt;"",HLOOKUP(COUNT($NE77:QZ77)+1,$G$4:$EH$8,RA$14,0)*$D77,IF($C77=RA$17,$G$8*$D77,""))</f>
        <v>0</v>
      </c>
      <c r="RB77" s="34">
        <f>IF(RA77&lt;&gt;"",HLOOKUP(COUNT($NE77:RA77)+1,$G$4:$EH$8,RB$14,0)*$D77,IF($C77=RB$17,$G$8*$D77,""))</f>
        <v>0</v>
      </c>
      <c r="RC77" s="34">
        <f>IF(RB77&lt;&gt;"",HLOOKUP(COUNT($NE77:RB77)+1,$G$4:$EH$8,RC$14,0)*$D77,IF($C77=RC$17,$G$8*$D77,""))</f>
        <v>0</v>
      </c>
      <c r="RD77" s="34">
        <f>IF(RC77&lt;&gt;"",HLOOKUP(COUNT($NE77:RC77)+1,$G$4:$EH$8,RD$14,0)*$D77,IF($C77=RD$17,$G$8*$D77,""))</f>
        <v>0</v>
      </c>
      <c r="RE77" s="34">
        <f>IF(RD77&lt;&gt;"",HLOOKUP(COUNT($NE77:RD77)+1,$G$4:$EH$8,RE$14,0)*$D77,IF($C77=RE$17,$G$8*$D77,""))</f>
        <v>0</v>
      </c>
      <c r="RF77" s="34">
        <f>IF(RE77&lt;&gt;"",HLOOKUP(COUNT($NE77:RE77)+1,$G$4:$EH$8,RF$14,0)*$D77,IF($C77=RF$17,$G$8*$D77,""))</f>
        <v>0</v>
      </c>
      <c r="RG77" s="34">
        <f>IF(RF77&lt;&gt;"",HLOOKUP(COUNT($NE77:RF77)+1,$G$4:$EH$8,RG$14,0)*$D77,IF($C77=RG$17,$G$8*$D77,""))</f>
        <v>0</v>
      </c>
      <c r="RH77" s="34">
        <f>IF(RG77&lt;&gt;"",HLOOKUP(COUNT($NE77:RG77)+1,$G$4:$EH$8,RH$14,0)*$D77,IF($C77=RH$17,$G$8*$D77,""))</f>
        <v>0</v>
      </c>
      <c r="RI77" s="34">
        <f>IF(RH77&lt;&gt;"",HLOOKUP(COUNT($NE77:RH77)+1,$G$4:$EH$8,RI$14,0)*$D77,IF($C77=RI$17,$G$8*$D77,""))</f>
        <v>0</v>
      </c>
      <c r="RJ77" s="34">
        <f>IF(RI77&lt;&gt;"",HLOOKUP(COUNT($NE77:RI77)+1,$G$4:$EH$8,RJ$14,0)*$D77,IF($C77=RJ$17,$G$8*$D77,""))</f>
        <v>0</v>
      </c>
      <c r="RK77" s="34">
        <f>IF(RJ77&lt;&gt;"",HLOOKUP(COUNT($NE77:RJ77)+1,$G$4:$EH$8,RK$14,0)*$D77,IF($C77=RK$17,$G$8*$D77,""))</f>
        <v>0</v>
      </c>
      <c r="RL77" s="34">
        <f>IF(RK77&lt;&gt;"",HLOOKUP(COUNT($NE77:RK77)+1,$G$4:$EH$8,RL$14,0)*$D77,IF($C77=RL$17,$G$8*$D77,""))</f>
        <v>0</v>
      </c>
      <c r="RM77" s="34">
        <f>IF(RL77&lt;&gt;"",HLOOKUP(COUNT($NE77:RL77)+1,$G$4:$EH$8,RM$14,0)*$D77,IF($C77=RM$17,$G$8*$D77,""))</f>
        <v>0</v>
      </c>
      <c r="RN77" s="34">
        <f>IF(RM77&lt;&gt;"",HLOOKUP(COUNT($NE77:RM77)+1,$G$4:$EH$8,RN$14,0)*$D77,IF($C77=RN$17,$G$8*$D77,""))</f>
        <v>0</v>
      </c>
      <c r="RO77" s="34">
        <f>IF(RN77&lt;&gt;"",HLOOKUP(COUNT($NE77:RN77)+1,$G$4:$EH$8,RO$14,0)*$D77,IF($C77=RO$17,$G$8*$D77,""))</f>
        <v>0</v>
      </c>
      <c r="RP77" s="34">
        <f>IF(RO77&lt;&gt;"",HLOOKUP(COUNT($NE77:RO77)+1,$G$4:$EH$8,RP$14,0)*$D77,IF($C77=RP$17,$G$8*$D77,""))</f>
        <v>0</v>
      </c>
      <c r="RQ77" s="34">
        <f>IF(RP77&lt;&gt;"",HLOOKUP(COUNT($NE77:RP77)+1,$G$4:$EH$8,RQ$14,0)*$D77,IF($C77=RQ$17,$G$8*$D77,""))</f>
        <v>0</v>
      </c>
      <c r="RR77" s="34">
        <f>IF(RQ77&lt;&gt;"",HLOOKUP(COUNT($NE77:RQ77)+1,$G$4:$EH$8,RR$14,0)*$D77,IF($C77=RR$17,$G$8*$D77,""))</f>
        <v>0</v>
      </c>
      <c r="RS77" s="34">
        <f>IF(RR77&lt;&gt;"",HLOOKUP(COUNT($NE77:RR77)+1,$G$4:$EH$8,RS$14,0)*$D77,IF($C77=RS$17,$G$8*$D77,""))</f>
        <v>0</v>
      </c>
      <c r="RT77" s="34">
        <f>IF(RS77&lt;&gt;"",HLOOKUP(COUNT($NE77:RS77)+1,$G$4:$EH$8,RT$14,0)*$D77,IF($C77=RT$17,$G$8*$D77,""))</f>
        <v>0</v>
      </c>
      <c r="RU77" s="34">
        <f>IF(RT77&lt;&gt;"",HLOOKUP(COUNT($NE77:RT77)+1,$G$4:$EH$8,RU$14,0)*$D77,IF($C77=RU$17,$G$8*$D77,""))</f>
        <v>0</v>
      </c>
      <c r="RW77" s="34" t="str">
        <f>IF(RV77&lt;&gt;"",HLOOKUP(COUNT($RV77:RV77)+1,$G$4:$EH$9,RW$14,0)*$D77,IF($C77=RW$17,$G$9*$D77,""))</f>
        <v/>
      </c>
      <c r="RX77" s="34" t="str">
        <f>IF(RW77&lt;&gt;"",HLOOKUP(COUNT($RV77:RW77)+1,$G$4:$EH$9,RX$14,0)*$D77,IF($C77=RX$17,$G$9*$D77,""))</f>
        <v/>
      </c>
      <c r="RY77" s="34" t="str">
        <f>IF(RX77&lt;&gt;"",HLOOKUP(COUNT($RV77:RX77)+1,$G$4:$EH$9,RY$14,0)*$D77,IF($C77=RY$17,$G$9*$D77,""))</f>
        <v/>
      </c>
      <c r="RZ77" s="34" t="str">
        <f>IF(RY77&lt;&gt;"",HLOOKUP(COUNT($RV77:RY77)+1,$G$4:$EH$9,RZ$14,0)*$D77,IF($C77=RZ$17,$G$9*$D77,""))</f>
        <v/>
      </c>
      <c r="SA77" s="34" t="str">
        <f>IF(RZ77&lt;&gt;"",HLOOKUP(COUNT($RV77:RZ77)+1,$G$4:$EH$9,SA$14,0)*$D77,IF($C77=SA$17,$G$9*$D77,""))</f>
        <v/>
      </c>
      <c r="SB77" s="34" t="str">
        <f>IF(SA77&lt;&gt;"",HLOOKUP(COUNT($RV77:SA77)+1,$G$4:$EH$9,SB$14,0)*$D77,IF($C77=SB$17,$G$9*$D77,""))</f>
        <v/>
      </c>
      <c r="SC77" s="34" t="str">
        <f>IF(SB77&lt;&gt;"",HLOOKUP(COUNT($RV77:SB77)+1,$G$4:$EH$9,SC$14,0)*$D77,IF($C77=SC$17,$G$9*$D77,""))</f>
        <v/>
      </c>
      <c r="SD77" s="34" t="str">
        <f>IF(SC77&lt;&gt;"",HLOOKUP(COUNT($RV77:SC77)+1,$G$4:$EH$9,SD$14,0)*$D77,IF($C77=SD$17,$G$9*$D77,""))</f>
        <v/>
      </c>
      <c r="SE77" s="34" t="str">
        <f>IF(SD77&lt;&gt;"",HLOOKUP(COUNT($RV77:SD77)+1,$G$4:$EH$9,SE$14,0)*$D77,IF($C77=SE$17,$G$9*$D77,""))</f>
        <v/>
      </c>
      <c r="SF77" s="34" t="str">
        <f>IF(SE77&lt;&gt;"",HLOOKUP(COUNT($RV77:SE77)+1,$G$4:$EH$9,SF$14,0)*$D77,IF($C77=SF$17,$G$9*$D77,""))</f>
        <v/>
      </c>
      <c r="SG77" s="34" t="str">
        <f>IF(SF77&lt;&gt;"",HLOOKUP(COUNT($RV77:SF77)+1,$G$4:$EH$9,SG$14,0)*$D77,IF($C77=SG$17,$G$9*$D77,""))</f>
        <v/>
      </c>
      <c r="SH77" s="34" t="str">
        <f>IF(SG77&lt;&gt;"",HLOOKUP(COUNT($RV77:SG77)+1,$G$4:$EH$9,SH$14,0)*$D77,IF($C77=SH$17,$G$9*$D77,""))</f>
        <v/>
      </c>
      <c r="SI77" s="34" t="str">
        <f>IF(SH77&lt;&gt;"",HLOOKUP(COUNT($RV77:SH77)+1,$G$4:$EH$9,SI$14,0)*$D77,IF($C77=SI$17,$G$9*$D77,""))</f>
        <v/>
      </c>
      <c r="SJ77" s="34" t="str">
        <f>IF(SI77&lt;&gt;"",HLOOKUP(COUNT($RV77:SI77)+1,$G$4:$EH$9,SJ$14,0)*$D77,IF($C77=SJ$17,$G$9*$D77,""))</f>
        <v/>
      </c>
      <c r="SK77" s="34" t="str">
        <f>IF(SJ77&lt;&gt;"",HLOOKUP(COUNT($RV77:SJ77)+1,$G$4:$EH$9,SK$14,0)*$D77,IF($C77=SK$17,$G$9*$D77,""))</f>
        <v/>
      </c>
      <c r="SL77" s="34" t="str">
        <f>IF(SK77&lt;&gt;"",HLOOKUP(COUNT($RV77:SK77)+1,$G$4:$EH$9,SL$14,0)*$D77,IF($C77=SL$17,$G$9*$D77,""))</f>
        <v/>
      </c>
      <c r="SM77" s="34" t="str">
        <f>IF(SL77&lt;&gt;"",HLOOKUP(COUNT($RV77:SL77)+1,$G$4:$EH$9,SM$14,0)*$D77,IF($C77=SM$17,$G$9*$D77,""))</f>
        <v/>
      </c>
      <c r="SN77" s="34" t="str">
        <f>IF(SM77&lt;&gt;"",HLOOKUP(COUNT($RV77:SM77)+1,$G$4:$EH$9,SN$14,0)*$D77,IF($C77=SN$17,$G$9*$D77,""))</f>
        <v/>
      </c>
      <c r="SO77" s="34" t="str">
        <f>IF(SN77&lt;&gt;"",HLOOKUP(COUNT($RV77:SN77)+1,$G$4:$EH$9,SO$14,0)*$D77,IF($C77=SO$17,$G$9*$D77,""))</f>
        <v/>
      </c>
      <c r="SP77" s="34" t="str">
        <f>IF(SO77&lt;&gt;"",HLOOKUP(COUNT($RV77:SO77)+1,$G$4:$EH$9,SP$14,0)*$D77,IF($C77=SP$17,$G$9*$D77,""))</f>
        <v/>
      </c>
      <c r="SQ77" s="34" t="str">
        <f>IF(SP77&lt;&gt;"",HLOOKUP(COUNT($RV77:SP77)+1,$G$4:$EH$9,SQ$14,0)*$D77,IF($C77=SQ$17,$G$9*$D77,""))</f>
        <v/>
      </c>
      <c r="SR77" s="34" t="str">
        <f>IF(SQ77&lt;&gt;"",HLOOKUP(COUNT($RV77:SQ77)+1,$G$4:$EH$9,SR$14,0)*$D77,IF($C77=SR$17,$G$9*$D77,""))</f>
        <v/>
      </c>
      <c r="SS77" s="34" t="str">
        <f>IF(SR77&lt;&gt;"",HLOOKUP(COUNT($RV77:SR77)+1,$G$4:$EH$9,SS$14,0)*$D77,IF($C77=SS$17,$G$9*$D77,""))</f>
        <v/>
      </c>
      <c r="ST77" s="34" t="str">
        <f>IF(SS77&lt;&gt;"",HLOOKUP(COUNT($RV77:SS77)+1,$G$4:$EH$9,ST$14,0)*$D77,IF($C77=ST$17,$G$9*$D77,""))</f>
        <v/>
      </c>
      <c r="SU77" s="34" t="str">
        <f>IF(ST77&lt;&gt;"",HLOOKUP(COUNT($RV77:ST77)+1,$G$4:$EH$9,SU$14,0)*$D77,IF($C77=SU$17,$G$9*$D77,""))</f>
        <v/>
      </c>
      <c r="SV77" s="34" t="str">
        <f>IF(SU77&lt;&gt;"",HLOOKUP(COUNT($RV77:SU77)+1,$G$4:$EH$9,SV$14,0)*$D77,IF($C77=SV$17,$G$9*$D77,""))</f>
        <v/>
      </c>
      <c r="SW77" s="34" t="str">
        <f>IF(SV77&lt;&gt;"",HLOOKUP(COUNT($RV77:SV77)+1,$G$4:$EH$9,SW$14,0)*$D77,IF($C77=SW$17,$G$9*$D77,""))</f>
        <v/>
      </c>
      <c r="SX77" s="34" t="str">
        <f>IF(SW77&lt;&gt;"",HLOOKUP(COUNT($RV77:SW77)+1,$G$4:$EH$9,SX$14,0)*$D77,IF($C77=SX$17,$G$9*$D77,""))</f>
        <v/>
      </c>
      <c r="SY77" s="34" t="str">
        <f>IF(SX77&lt;&gt;"",HLOOKUP(COUNT($RV77:SX77)+1,$G$4:$EH$9,SY$14,0)*$D77,IF($C77=SY$17,$G$9*$D77,""))</f>
        <v/>
      </c>
      <c r="SZ77" s="34" t="str">
        <f>IF(SY77&lt;&gt;"",HLOOKUP(COUNT($RV77:SY77)+1,$G$4:$EH$9,SZ$14,0)*$D77,IF($C77=SZ$17,$G$9*$D77,""))</f>
        <v/>
      </c>
      <c r="TA77" s="34" t="str">
        <f>IF(SZ77&lt;&gt;"",HLOOKUP(COUNT($RV77:SZ77)+1,$G$4:$EH$9,TA$14,0)*$D77,IF($C77=TA$17,$G$9*$D77,""))</f>
        <v/>
      </c>
      <c r="TB77" s="34" t="str">
        <f>IF(TA77&lt;&gt;"",HLOOKUP(COUNT($RV77:TA77)+1,$G$4:$EH$9,TB$14,0)*$D77,IF($C77=TB$17,$G$9*$D77,""))</f>
        <v/>
      </c>
      <c r="TC77" s="34" t="str">
        <f>IF(TB77&lt;&gt;"",HLOOKUP(COUNT($RV77:TB77)+1,$G$4:$EH$9,TC$14,0)*$D77,IF($C77=TC$17,$G$9*$D77,""))</f>
        <v/>
      </c>
      <c r="TD77" s="34" t="str">
        <f>IF(TC77&lt;&gt;"",HLOOKUP(COUNT($RV77:TC77)+1,$G$4:$EH$9,TD$14,0)*$D77,IF($C77=TD$17,$G$9*$D77,""))</f>
        <v/>
      </c>
      <c r="TE77" s="34" t="str">
        <f>IF(TD77&lt;&gt;"",HLOOKUP(COUNT($RV77:TD77)+1,$G$4:$EH$9,TE$14,0)*$D77,IF($C77=TE$17,$G$9*$D77,""))</f>
        <v/>
      </c>
      <c r="TF77" s="34" t="str">
        <f>IF(TE77&lt;&gt;"",HLOOKUP(COUNT($RV77:TE77)+1,$G$4:$EH$9,TF$14,0)*$D77,IF($C77=TF$17,$G$9*$D77,""))</f>
        <v/>
      </c>
      <c r="TG77" s="34" t="str">
        <f>IF(TF77&lt;&gt;"",HLOOKUP(COUNT($RV77:TF77)+1,$G$4:$EH$9,TG$14,0)*$D77,IF($C77=TG$17,$G$9*$D77,""))</f>
        <v/>
      </c>
      <c r="TH77" s="34" t="str">
        <f>IF(TG77&lt;&gt;"",HLOOKUP(COUNT($RV77:TG77)+1,$G$4:$EH$9,TH$14,0)*$D77,IF($C77=TH$17,$G$9*$D77,""))</f>
        <v/>
      </c>
      <c r="TI77" s="34" t="str">
        <f>IF(TH77&lt;&gt;"",HLOOKUP(COUNT($RV77:TH77)+1,$G$4:$EH$9,TI$14,0)*$D77,IF($C77=TI$17,$G$9*$D77,""))</f>
        <v/>
      </c>
      <c r="TJ77" s="34" t="str">
        <f>IF(TI77&lt;&gt;"",HLOOKUP(COUNT($RV77:TI77)+1,$G$4:$EH$9,TJ$14,0)*$D77,IF($C77=TJ$17,$G$9*$D77,""))</f>
        <v/>
      </c>
      <c r="TK77" s="34" t="str">
        <f>IF(TJ77&lt;&gt;"",HLOOKUP(COUNT($RV77:TJ77)+1,$G$4:$EH$9,TK$14,0)*$D77,IF($C77=TK$17,$G$9*$D77,""))</f>
        <v/>
      </c>
      <c r="TL77" s="34" t="str">
        <f>IF(TK77&lt;&gt;"",HLOOKUP(COUNT($RV77:TK77)+1,$G$4:$EH$9,TL$14,0)*$D77,IF($C77=TL$17,$G$9*$D77,""))</f>
        <v/>
      </c>
      <c r="TM77" s="34" t="str">
        <f>IF(TL77&lt;&gt;"",HLOOKUP(COUNT($RV77:TL77)+1,$G$4:$EH$9,TM$14,0)*$D77,IF($C77=TM$17,$G$9*$D77,""))</f>
        <v/>
      </c>
      <c r="TN77" s="34" t="str">
        <f>IF(TM77&lt;&gt;"",HLOOKUP(COUNT($RV77:TM77)+1,$G$4:$EH$9,TN$14,0)*$D77,IF($C77=TN$17,$G$9*$D77,""))</f>
        <v/>
      </c>
      <c r="TO77" s="34" t="str">
        <f>IF(TN77&lt;&gt;"",HLOOKUP(COUNT($RV77:TN77)+1,$G$4:$EH$9,TO$14,0)*$D77,IF($C77=TO$17,$G$9*$D77,""))</f>
        <v/>
      </c>
      <c r="TP77" s="34" t="str">
        <f>IF(TO77&lt;&gt;"",HLOOKUP(COUNT($RV77:TO77)+1,$G$4:$EH$9,TP$14,0)*$D77,IF($C77=TP$17,$G$9*$D77,""))</f>
        <v/>
      </c>
      <c r="TQ77" s="34" t="str">
        <f>IF(TP77&lt;&gt;"",HLOOKUP(COUNT($RV77:TP77)+1,$G$4:$EH$9,TQ$14,0)*$D77,IF($C77=TQ$17,$G$9*$D77,""))</f>
        <v/>
      </c>
      <c r="TR77" s="34" t="str">
        <f>IF(TQ77&lt;&gt;"",HLOOKUP(COUNT($RV77:TQ77)+1,$G$4:$EH$9,TR$14,0)*$D77,IF($C77=TR$17,$G$9*$D77,""))</f>
        <v/>
      </c>
      <c r="TS77" s="34" t="str">
        <f>IF(TR77&lt;&gt;"",HLOOKUP(COUNT($RV77:TR77)+1,$G$4:$EH$9,TS$14,0)*$D77,IF($C77=TS$17,$G$9*$D77,""))</f>
        <v/>
      </c>
      <c r="TT77" s="34" t="str">
        <f>IF(TS77&lt;&gt;"",HLOOKUP(COUNT($RV77:TS77)+1,$G$4:$EH$9,TT$14,0)*$D77,IF($C77=TT$17,$G$9*$D77,""))</f>
        <v/>
      </c>
      <c r="TU77" s="34" t="str">
        <f>IF(TT77&lt;&gt;"",HLOOKUP(COUNT($RV77:TT77)+1,$G$4:$EH$9,TU$14,0)*$D77,IF($C77=TU$17,$G$9*$D77,""))</f>
        <v/>
      </c>
      <c r="TV77" s="34" t="str">
        <f>IF(TU77&lt;&gt;"",HLOOKUP(COUNT($RV77:TU77)+1,$G$4:$EH$9,TV$14,0)*$D77,IF($C77=TV$17,$G$9*$D77,""))</f>
        <v/>
      </c>
      <c r="TW77" s="34" t="str">
        <f>IF(TV77&lt;&gt;"",HLOOKUP(COUNT($RV77:TV77)+1,$G$4:$EH$9,TW$14,0)*$D77,IF($C77=TW$17,$G$9*$D77,""))</f>
        <v/>
      </c>
      <c r="TX77" s="34" t="str">
        <f>IF(TW77&lt;&gt;"",HLOOKUP(COUNT($RV77:TW77)+1,$G$4:$EH$9,TX$14,0)*$D77,IF($C77=TX$17,$G$9*$D77,""))</f>
        <v/>
      </c>
      <c r="TY77" s="34" t="str">
        <f>IF(TX77&lt;&gt;"",HLOOKUP(COUNT($RV77:TX77)+1,$G$4:$EH$9,TY$14,0)*$D77,IF($C77=TY$17,$G$9*$D77,""))</f>
        <v/>
      </c>
      <c r="TZ77" s="34" t="str">
        <f>IF(TY77&lt;&gt;"",HLOOKUP(COUNT($RV77:TY77)+1,$G$4:$EH$9,TZ$14,0)*$D77,IF($C77=TZ$17,$G$9*$D77,""))</f>
        <v/>
      </c>
      <c r="UA77" s="34" t="str">
        <f>IF(TZ77&lt;&gt;"",HLOOKUP(COUNT($RV77:TZ77)+1,$G$4:$EH$9,UA$14,0)*$D77,IF($C77=UA$17,$G$9*$D77,""))</f>
        <v/>
      </c>
      <c r="UB77" s="34" t="str">
        <f>IF(UA77&lt;&gt;"",HLOOKUP(COUNT($RV77:UA77)+1,$G$4:$EH$9,UB$14,0)*$D77,IF($C77=UB$17,$G$9*$D77,""))</f>
        <v/>
      </c>
      <c r="UC77" s="34">
        <f>IF(UB77&lt;&gt;"",HLOOKUP(COUNT($RV77:UB77)+1,$G$4:$EH$9,UC$14,0)*$D77,IF($C77=UC$17,$G$9*$D77,""))</f>
        <v>14500</v>
      </c>
      <c r="UD77" s="34">
        <f>IF(UC77&lt;&gt;"",HLOOKUP(COUNT($RV77:UC77)+1,$G$4:$EH$9,UD$14,0)*$D77,IF($C77=UD$17,$G$9*$D77,""))</f>
        <v>0</v>
      </c>
      <c r="UE77" s="34">
        <f>IF(UD77&lt;&gt;"",HLOOKUP(COUNT($RV77:UD77)+1,$G$4:$EH$9,UE$14,0)*$D77,IF($C77=UE$17,$G$9*$D77,""))</f>
        <v>0</v>
      </c>
      <c r="UF77" s="34">
        <f>IF(UE77&lt;&gt;"",HLOOKUP(COUNT($RV77:UE77)+1,$G$4:$EH$9,UF$14,0)*$D77,IF($C77=UF$17,$G$9*$D77,""))</f>
        <v>0</v>
      </c>
      <c r="UG77" s="34">
        <f>IF(UF77&lt;&gt;"",HLOOKUP(COUNT($RV77:UF77)+1,$G$4:$EH$9,UG$14,0)*$D77,IF($C77=UG$17,$G$9*$D77,""))</f>
        <v>0</v>
      </c>
      <c r="UH77" s="34">
        <f>IF(UG77&lt;&gt;"",HLOOKUP(COUNT($RV77:UG77)+1,$G$4:$EH$9,UH$14,0)*$D77,IF($C77=UH$17,$G$9*$D77,""))</f>
        <v>0</v>
      </c>
      <c r="UI77" s="34">
        <f>IF(UH77&lt;&gt;"",HLOOKUP(COUNT($RV77:UH77)+1,$G$4:$EH$9,UI$14,0)*$D77,IF($C77=UI$17,$G$9*$D77,""))</f>
        <v>0</v>
      </c>
      <c r="UJ77" s="34">
        <f>IF(UI77&lt;&gt;"",HLOOKUP(COUNT($RV77:UI77)+1,$G$4:$EH$9,UJ$14,0)*$D77,IF($C77=UJ$17,$G$9*$D77,""))</f>
        <v>0</v>
      </c>
      <c r="UK77" s="34">
        <f>IF(UJ77&lt;&gt;"",HLOOKUP(COUNT($RV77:UJ77)+1,$G$4:$EH$9,UK$14,0)*$D77,IF($C77=UK$17,$G$9*$D77,""))</f>
        <v>0</v>
      </c>
      <c r="UL77" s="34">
        <f>IF(UK77&lt;&gt;"",HLOOKUP(COUNT($RV77:UK77)+1,$G$4:$EH$9,UL$14,0)*$D77,IF($C77=UL$17,$G$9*$D77,""))</f>
        <v>0</v>
      </c>
      <c r="UM77" s="34">
        <f>IF(UL77&lt;&gt;"",HLOOKUP(COUNT($RV77:UL77)+1,$G$4:$EH$9,UM$14,0)*$D77,IF($C77=UM$17,$G$9*$D77,""))</f>
        <v>0</v>
      </c>
      <c r="UN77" s="34">
        <f>IF(UM77&lt;&gt;"",HLOOKUP(COUNT($RV77:UM77)+1,$G$4:$EH$9,UN$14,0)*$D77,IF($C77=UN$17,$G$9*$D77,""))</f>
        <v>0</v>
      </c>
      <c r="UO77" s="34">
        <f>IF(UN77&lt;&gt;"",HLOOKUP(COUNT($RV77:UN77)+1,$G$4:$EH$9,UO$14,0)*$D77,IF($C77=UO$17,$G$9*$D77,""))</f>
        <v>0</v>
      </c>
      <c r="UP77" s="34">
        <f>IF(UO77&lt;&gt;"",HLOOKUP(COUNT($RV77:UO77)+1,$G$4:$EH$9,UP$14,0)*$D77,IF($C77=UP$17,$G$9*$D77,""))</f>
        <v>0</v>
      </c>
      <c r="UQ77" s="34">
        <f>IF(UP77&lt;&gt;"",HLOOKUP(COUNT($RV77:UP77)+1,$G$4:$EH$9,UQ$14,0)*$D77,IF($C77=UQ$17,$G$9*$D77,""))</f>
        <v>0</v>
      </c>
      <c r="UR77" s="34">
        <f>IF(UQ77&lt;&gt;"",HLOOKUP(COUNT($RV77:UQ77)+1,$G$4:$EH$9,UR$14,0)*$D77,IF($C77=UR$17,$G$9*$D77,""))</f>
        <v>0</v>
      </c>
      <c r="US77" s="34">
        <f>IF(UR77&lt;&gt;"",HLOOKUP(COUNT($RV77:UR77)+1,$G$4:$EH$9,US$14,0)*$D77,IF($C77=US$17,$G$9*$D77,""))</f>
        <v>0</v>
      </c>
      <c r="UT77" s="34">
        <f>IF(US77&lt;&gt;"",HLOOKUP(COUNT($RV77:US77)+1,$G$4:$EH$9,UT$14,0)*$D77,IF($C77=UT$17,$G$9*$D77,""))</f>
        <v>0</v>
      </c>
      <c r="UU77" s="34">
        <f>IF(UT77&lt;&gt;"",HLOOKUP(COUNT($RV77:UT77)+1,$G$4:$EH$9,UU$14,0)*$D77,IF($C77=UU$17,$G$9*$D77,""))</f>
        <v>0</v>
      </c>
      <c r="UV77" s="34">
        <f>IF(UU77&lt;&gt;"",HLOOKUP(COUNT($RV77:UU77)+1,$G$4:$EH$9,UV$14,0)*$D77,IF($C77=UV$17,$G$9*$D77,""))</f>
        <v>0</v>
      </c>
      <c r="UW77" s="34">
        <f>IF(UV77&lt;&gt;"",HLOOKUP(COUNT($RV77:UV77)+1,$G$4:$EH$9,UW$14,0)*$D77,IF($C77=UW$17,$G$9*$D77,""))</f>
        <v>0</v>
      </c>
      <c r="UX77" s="34">
        <f>IF(UW77&lt;&gt;"",HLOOKUP(COUNT($RV77:UW77)+1,$G$4:$EH$9,UX$14,0)*$D77,IF($C77=UX$17,$G$9*$D77,""))</f>
        <v>0</v>
      </c>
      <c r="UY77" s="34">
        <f>IF(UX77&lt;&gt;"",HLOOKUP(COUNT($RV77:UX77)+1,$G$4:$EH$9,UY$14,0)*$D77,IF($C77=UY$17,$G$9*$D77,""))</f>
        <v>0</v>
      </c>
      <c r="UZ77" s="34">
        <f>IF(UY77&lt;&gt;"",HLOOKUP(COUNT($RV77:UY77)+1,$G$4:$EH$9,UZ$14,0)*$D77,IF($C77=UZ$17,$G$9*$D77,""))</f>
        <v>0</v>
      </c>
      <c r="VA77" s="34">
        <f>IF(UZ77&lt;&gt;"",HLOOKUP(COUNT($RV77:UZ77)+1,$G$4:$EH$9,VA$14,0)*$D77,IF($C77=VA$17,$G$9*$D77,""))</f>
        <v>0</v>
      </c>
      <c r="VB77" s="34">
        <f>IF(VA77&lt;&gt;"",HLOOKUP(COUNT($RV77:VA77)+1,$G$4:$EH$9,VB$14,0)*$D77,IF($C77=VB$17,$G$9*$D77,""))</f>
        <v>0</v>
      </c>
      <c r="VC77" s="34">
        <f>IF(VB77&lt;&gt;"",HLOOKUP(COUNT($RV77:VB77)+1,$G$4:$EH$9,VC$14,0)*$D77,IF($C77=VC$17,$G$9*$D77,""))</f>
        <v>0</v>
      </c>
      <c r="VD77" s="34">
        <f>IF(VC77&lt;&gt;"",HLOOKUP(COUNT($RV77:VC77)+1,$G$4:$EH$9,VD$14,0)*$D77,IF($C77=VD$17,$G$9*$D77,""))</f>
        <v>0</v>
      </c>
      <c r="VE77" s="34">
        <f>IF(VD77&lt;&gt;"",HLOOKUP(COUNT($RV77:VD77)+1,$G$4:$EH$9,VE$14,0)*$D77,IF($C77=VE$17,$G$9*$D77,""))</f>
        <v>0</v>
      </c>
      <c r="VF77" s="34">
        <f>IF(VE77&lt;&gt;"",HLOOKUP(COUNT($RV77:VE77)+1,$G$4:$EH$9,VF$14,0)*$D77,IF($C77=VF$17,$G$9*$D77,""))</f>
        <v>0</v>
      </c>
      <c r="VG77" s="34">
        <f>IF(VF77&lt;&gt;"",HLOOKUP(COUNT($RV77:VF77)+1,$G$4:$EH$9,VG$14,0)*$D77,IF($C77=VG$17,$G$9*$D77,""))</f>
        <v>0</v>
      </c>
      <c r="VH77" s="34">
        <f>IF(VG77&lt;&gt;"",HLOOKUP(COUNT($RV77:VG77)+1,$G$4:$EH$9,VH$14,0)*$D77,IF($C77=VH$17,$G$9*$D77,""))</f>
        <v>0</v>
      </c>
      <c r="VI77" s="34">
        <f>IF(VH77&lt;&gt;"",HLOOKUP(COUNT($RV77:VH77)+1,$G$4:$EH$9,VI$14,0)*$D77,IF($C77=VI$17,$G$9*$D77,""))</f>
        <v>0</v>
      </c>
      <c r="VJ77" s="34">
        <f>IF(VI77&lt;&gt;"",HLOOKUP(COUNT($RV77:VI77)+1,$G$4:$EH$9,VJ$14,0)*$D77,IF($C77=VJ$17,$G$9*$D77,""))</f>
        <v>0</v>
      </c>
      <c r="VK77" s="34">
        <f>IF(VJ77&lt;&gt;"",HLOOKUP(COUNT($RV77:VJ77)+1,$G$4:$EH$9,VK$14,0)*$D77,IF($C77=VK$17,$G$9*$D77,""))</f>
        <v>0</v>
      </c>
      <c r="VL77" s="34">
        <f>IF(VK77&lt;&gt;"",HLOOKUP(COUNT($RV77:VK77)+1,$G$4:$EH$9,VL$14,0)*$D77,IF($C77=VL$17,$G$9*$D77,""))</f>
        <v>0</v>
      </c>
      <c r="VM77" s="34">
        <f>IF(VL77&lt;&gt;"",HLOOKUP(COUNT($RV77:VL77)+1,$G$4:$EH$9,VM$14,0)*$D77,IF($C77=VM$17,$G$9*$D77,""))</f>
        <v>0</v>
      </c>
      <c r="VN77" s="34">
        <f>IF(VM77&lt;&gt;"",HLOOKUP(COUNT($RV77:VM77)+1,$G$4:$EH$9,VN$14,0)*$D77,IF($C77=VN$17,$G$9*$D77,""))</f>
        <v>0</v>
      </c>
      <c r="VO77" s="34">
        <f>IF(VN77&lt;&gt;"",HLOOKUP(COUNT($RV77:VN77)+1,$G$4:$EH$9,VO$14,0)*$D77,IF($C77=VO$17,$G$9*$D77,""))</f>
        <v>0</v>
      </c>
      <c r="VP77" s="34">
        <f>IF(VO77&lt;&gt;"",HLOOKUP(COUNT($RV77:VO77)+1,$G$4:$EH$9,VP$14,0)*$D77,IF($C77=VP$17,$G$9*$D77,""))</f>
        <v>0</v>
      </c>
      <c r="VQ77" s="34">
        <f>IF(VP77&lt;&gt;"",HLOOKUP(COUNT($RV77:VP77)+1,$G$4:$EH$9,VQ$14,0)*$D77,IF($C77=VQ$17,$G$9*$D77,""))</f>
        <v>0</v>
      </c>
      <c r="VR77" s="34">
        <f>IF(VQ77&lt;&gt;"",HLOOKUP(COUNT($RV77:VQ77)+1,$G$4:$EH$9,VR$14,0)*$D77,IF($C77=VR$17,$G$9*$D77,""))</f>
        <v>0</v>
      </c>
      <c r="VS77" s="34">
        <f>IF(VR77&lt;&gt;"",HLOOKUP(COUNT($RV77:VR77)+1,$G$4:$EH$9,VS$14,0)*$D77,IF($C77=VS$17,$G$9*$D77,""))</f>
        <v>0</v>
      </c>
      <c r="VT77" s="34">
        <f>IF(VS77&lt;&gt;"",HLOOKUP(COUNT($RV77:VS77)+1,$G$4:$EH$9,VT$14,0)*$D77,IF($C77=VT$17,$G$9*$D77,""))</f>
        <v>0</v>
      </c>
      <c r="VU77" s="34">
        <f>IF(VT77&lt;&gt;"",HLOOKUP(COUNT($RV77:VT77)+1,$G$4:$EH$9,VU$14,0)*$D77,IF($C77=VU$17,$G$9*$D77,""))</f>
        <v>0</v>
      </c>
      <c r="VV77" s="34">
        <f>IF(VU77&lt;&gt;"",HLOOKUP(COUNT($RV77:VU77)+1,$G$4:$EH$9,VV$14,0)*$D77,IF($C77=VV$17,$G$9*$D77,""))</f>
        <v>0</v>
      </c>
      <c r="VW77" s="34">
        <f>IF(VV77&lt;&gt;"",HLOOKUP(COUNT($RV77:VV77)+1,$G$4:$EH$9,VW$14,0)*$D77,IF($C77=VW$17,$G$9*$D77,""))</f>
        <v>0</v>
      </c>
      <c r="VX77" s="34">
        <f>IF(VW77&lt;&gt;"",HLOOKUP(COUNT($RV77:VW77)+1,$G$4:$EH$9,VX$14,0)*$D77,IF($C77=VX$17,$G$9*$D77,""))</f>
        <v>0</v>
      </c>
      <c r="VY77" s="34">
        <f>IF(VX77&lt;&gt;"",HLOOKUP(COUNT($RV77:VX77)+1,$G$4:$EH$9,VY$14,0)*$D77,IF($C77=VY$17,$G$9*$D77,""))</f>
        <v>0</v>
      </c>
      <c r="VZ77" s="34">
        <f>IF(VY77&lt;&gt;"",HLOOKUP(COUNT($RV77:VY77)+1,$G$4:$EH$9,VZ$14,0)*$D77,IF($C77=VZ$17,$G$9*$D77,""))</f>
        <v>0</v>
      </c>
      <c r="WA77" s="34">
        <f>IF(VZ77&lt;&gt;"",HLOOKUP(COUNT($RV77:VZ77)+1,$G$4:$EH$9,WA$14,0)*$D77,IF($C77=WA$17,$G$9*$D77,""))</f>
        <v>0</v>
      </c>
      <c r="WB77" s="34">
        <f>IF(WA77&lt;&gt;"",HLOOKUP(COUNT($RV77:WA77)+1,$G$4:$EH$9,WB$14,0)*$D77,IF($C77=WB$17,$G$9*$D77,""))</f>
        <v>0</v>
      </c>
      <c r="WC77" s="34">
        <f>IF(WB77&lt;&gt;"",HLOOKUP(COUNT($RV77:WB77)+1,$G$4:$EH$9,WC$14,0)*$D77,IF($C77=WC$17,$G$9*$D77,""))</f>
        <v>0</v>
      </c>
      <c r="WD77" s="34">
        <f>IF(WC77&lt;&gt;"",HLOOKUP(COUNT($RV77:WC77)+1,$G$4:$EH$9,WD$14,0)*$D77,IF($C77=WD$17,$G$9*$D77,""))</f>
        <v>0</v>
      </c>
      <c r="WE77" s="34">
        <f>IF(WD77&lt;&gt;"",HLOOKUP(COUNT($RV77:WD77)+1,$G$4:$EH$9,WE$14,0)*$D77,IF($C77=WE$17,$G$9*$D77,""))</f>
        <v>0</v>
      </c>
      <c r="WF77" s="34">
        <f>IF(WE77&lt;&gt;"",HLOOKUP(COUNT($RV77:WE77)+1,$G$4:$EH$9,WF$14,0)*$D77,IF($C77=WF$17,$G$9*$D77,""))</f>
        <v>0</v>
      </c>
      <c r="WG77" s="34">
        <f>IF(WF77&lt;&gt;"",HLOOKUP(COUNT($RV77:WF77)+1,$G$4:$EH$9,WG$14,0)*$D77,IF($C77=WG$17,$G$9*$D77,""))</f>
        <v>0</v>
      </c>
      <c r="WH77" s="34">
        <f>IF(WG77&lt;&gt;"",HLOOKUP(COUNT($RV77:WG77)+1,$G$4:$EH$9,WH$14,0)*$D77,IF($C77=WH$17,$G$9*$D77,""))</f>
        <v>0</v>
      </c>
      <c r="WI77" s="34">
        <f>IF(WH77&lt;&gt;"",HLOOKUP(COUNT($RV77:WH77)+1,$G$4:$EH$9,WI$14,0)*$D77,IF($C77=WI$17,$G$9*$D77,""))</f>
        <v>0</v>
      </c>
      <c r="WJ77" s="34">
        <f>IF(WI77&lt;&gt;"",HLOOKUP(COUNT($RV77:WI77)+1,$G$4:$EH$9,WJ$14,0)*$D77,IF($C77=WJ$17,$G$9*$D77,""))</f>
        <v>0</v>
      </c>
      <c r="WK77" s="34">
        <f>IF(WJ77&lt;&gt;"",HLOOKUP(COUNT($RV77:WJ77)+1,$G$4:$EH$9,WK$14,0)*$D77,IF($C77=WK$17,$G$9*$D77,""))</f>
        <v>0</v>
      </c>
      <c r="WL77" s="34">
        <f>IF(WK77&lt;&gt;"",HLOOKUP(COUNT($RV77:WK77)+1,$G$4:$EH$9,WL$14,0)*$D77,IF($C77=WL$17,$G$9*$D77,""))</f>
        <v>0</v>
      </c>
    </row>
    <row r="78" spans="1:610" ht="15" x14ac:dyDescent="0.2">
      <c r="A78" s="25">
        <f t="shared" si="911"/>
        <v>12</v>
      </c>
      <c r="B78" s="1328" t="s">
        <v>83</v>
      </c>
      <c r="C78" s="62">
        <f t="shared" si="908"/>
        <v>60</v>
      </c>
      <c r="D78" s="30">
        <f>VLOOKUP(B78,Premissas!$R$8:$AD$18,(Histograma!A78+1),0)</f>
        <v>5</v>
      </c>
      <c r="E78" s="885">
        <f>Premissas!AF13+E66</f>
        <v>60</v>
      </c>
      <c r="G78" s="34" t="str">
        <f>IF(F78&lt;&gt;"",HLOOKUP(COUNT($F78:F78)+1,$G$4:$EH$8,G$14,0)*$D78,IF($C78=G$17,$G$5*$D78,""))</f>
        <v/>
      </c>
      <c r="H78" s="34" t="str">
        <f>IF(G78&lt;&gt;"",HLOOKUP(COUNT($F78:G78)+1,$G$4:$EH$8,H$14,0)*$D78,IF($C78=H$17,$G$5*$D78,""))</f>
        <v/>
      </c>
      <c r="I78" s="34" t="str">
        <f>IF(H78&lt;&gt;"",HLOOKUP(COUNT($F78:H78)+1,$G$4:$EH$8,I$14,0)*$D78,IF($C78=I$17,$G$5*$D78,""))</f>
        <v/>
      </c>
      <c r="J78" s="34" t="str">
        <f>IF(I78&lt;&gt;"",HLOOKUP(COUNT($F78:I78)+1,$G$4:$EH$8,J$14,0)*$D78,IF($C78=J$17,$G$5*$D78,""))</f>
        <v/>
      </c>
      <c r="K78" s="34" t="str">
        <f>IF(J78&lt;&gt;"",HLOOKUP(COUNT($F78:J78)+1,$G$4:$EH$8,K$14,0)*$D78,IF($C78=K$17,$G$5*$D78,""))</f>
        <v/>
      </c>
      <c r="L78" s="34" t="str">
        <f>IF(K78&lt;&gt;"",HLOOKUP(COUNT($F78:K78)+1,$G$4:$EH$8,L$14,0)*$D78,IF($C78=L$17,$G$5*$D78,""))</f>
        <v/>
      </c>
      <c r="M78" s="34" t="str">
        <f>IF(L78&lt;&gt;"",HLOOKUP(COUNT($F78:L78)+1,$G$4:$EH$8,M$14,0)*$D78,IF($C78=M$17,$G$5*$D78,""))</f>
        <v/>
      </c>
      <c r="N78" s="34" t="str">
        <f>IF(M78&lt;&gt;"",HLOOKUP(COUNT($F78:M78)+1,$G$4:$EH$8,N$14,0)*$D78,IF($C78=N$17,$G$5*$D78,""))</f>
        <v/>
      </c>
      <c r="O78" s="34" t="str">
        <f>IF(N78&lt;&gt;"",HLOOKUP(COUNT($F78:N78)+1,$G$4:$EH$8,O$14,0)*$D78,IF($C78=O$17,$G$5*$D78,""))</f>
        <v/>
      </c>
      <c r="P78" s="34" t="str">
        <f>IF(O78&lt;&gt;"",HLOOKUP(COUNT($F78:O78)+1,$G$4:$EH$8,P$14,0)*$D78,IF($C78=P$17,$G$5*$D78,""))</f>
        <v/>
      </c>
      <c r="Q78" s="34" t="str">
        <f>IF(P78&lt;&gt;"",HLOOKUP(COUNT($F78:P78)+1,$G$4:$EH$8,Q$14,0)*$D78,IF($C78=Q$17,$G$5*$D78,""))</f>
        <v/>
      </c>
      <c r="R78" s="34" t="str">
        <f>IF(Q78&lt;&gt;"",HLOOKUP(COUNT($F78:Q78)+1,$G$4:$EH$8,R$14,0)*$D78,IF($C78=R$17,$G$5*$D78,""))</f>
        <v/>
      </c>
      <c r="S78" s="34" t="str">
        <f>IF(R78&lt;&gt;"",HLOOKUP(COUNT($F78:R78)+1,$G$4:$EH$8,S$14,0)*$D78,IF($C78=S$17,$G$5*$D78,""))</f>
        <v/>
      </c>
      <c r="T78" s="34" t="str">
        <f>IF(S78&lt;&gt;"",HLOOKUP(COUNT($F78:S78)+1,$G$4:$EH$8,T$14,0)*$D78,IF($C78=T$17,$G$5*$D78,""))</f>
        <v/>
      </c>
      <c r="U78" s="34" t="str">
        <f>IF(T78&lt;&gt;"",HLOOKUP(COUNT($F78:T78)+1,$G$4:$EH$8,U$14,0)*$D78,IF($C78=U$17,$G$5*$D78,""))</f>
        <v/>
      </c>
      <c r="V78" s="34" t="str">
        <f>IF(U78&lt;&gt;"",HLOOKUP(COUNT($F78:U78)+1,$G$4:$EH$8,V$14,0)*$D78,IF($C78=V$17,$G$5*$D78,""))</f>
        <v/>
      </c>
      <c r="W78" s="34" t="str">
        <f>IF(V78&lt;&gt;"",HLOOKUP(COUNT($F78:V78)+1,$G$4:$EH$8,W$14,0)*$D78,IF($C78=W$17,$G$5*$D78,""))</f>
        <v/>
      </c>
      <c r="X78" s="34" t="str">
        <f>IF(W78&lt;&gt;"",HLOOKUP(COUNT($F78:W78)+1,$G$4:$EH$8,X$14,0)*$D78,IF($C78=X$17,$G$5*$D78,""))</f>
        <v/>
      </c>
      <c r="Y78" s="34" t="str">
        <f>IF(X78&lt;&gt;"",HLOOKUP(COUNT($F78:X78)+1,$G$4:$EH$8,Y$14,0)*$D78,IF($C78=Y$17,$G$5*$D78,""))</f>
        <v/>
      </c>
      <c r="Z78" s="34" t="str">
        <f>IF(Y78&lt;&gt;"",HLOOKUP(COUNT($F78:Y78)+1,$G$4:$EH$8,Z$14,0)*$D78,IF($C78=Z$17,$G$5*$D78,""))</f>
        <v/>
      </c>
      <c r="AA78" s="34" t="str">
        <f>IF(Z78&lt;&gt;"",HLOOKUP(COUNT($F78:Z78)+1,$G$4:$EH$8,AA$14,0)*$D78,IF($C78=AA$17,$G$5*$D78,""))</f>
        <v/>
      </c>
      <c r="AB78" s="34" t="str">
        <f>IF(AA78&lt;&gt;"",HLOOKUP(COUNT($F78:AA78)+1,$G$4:$EH$8,AB$14,0)*$D78,IF($C78=AB$17,$G$5*$D78,""))</f>
        <v/>
      </c>
      <c r="AC78" s="34" t="str">
        <f>IF(AB78&lt;&gt;"",HLOOKUP(COUNT($F78:AB78)+1,$G$4:$EH$8,AC$14,0)*$D78,IF($C78=AC$17,$G$5*$D78,""))</f>
        <v/>
      </c>
      <c r="AD78" s="34" t="str">
        <f>IF(AC78&lt;&gt;"",HLOOKUP(COUNT($F78:AC78)+1,$G$4:$EH$8,AD$14,0)*$D78,IF($C78=AD$17,$G$5*$D78,""))</f>
        <v/>
      </c>
      <c r="AE78" s="34" t="str">
        <f>IF(AD78&lt;&gt;"",HLOOKUP(COUNT($F78:AD78)+1,$G$4:$EH$8,AE$14,0)*$D78,IF($C78=AE$17,$G$5*$D78,""))</f>
        <v/>
      </c>
      <c r="AF78" s="34" t="str">
        <f>IF(AE78&lt;&gt;"",HLOOKUP(COUNT($F78:AE78)+1,$G$4:$EH$8,AF$14,0)*$D78,IF($C78=AF$17,$G$5*$D78,""))</f>
        <v/>
      </c>
      <c r="AG78" s="34" t="str">
        <f>IF(AF78&lt;&gt;"",HLOOKUP(COUNT($F78:AF78)+1,$G$4:$EH$8,AG$14,0)*$D78,IF($C78=AG$17,$G$5*$D78,""))</f>
        <v/>
      </c>
      <c r="AH78" s="34" t="str">
        <f>IF(AG78&lt;&gt;"",HLOOKUP(COUNT($F78:AG78)+1,$G$4:$EH$8,AH$14,0)*$D78,IF($C78=AH$17,$G$5*$D78,""))</f>
        <v/>
      </c>
      <c r="AI78" s="34" t="str">
        <f>IF(AH78&lt;&gt;"",HLOOKUP(COUNT($F78:AH78)+1,$G$4:$EH$8,AI$14,0)*$D78,IF($C78=AI$17,$G$5*$D78,""))</f>
        <v/>
      </c>
      <c r="AJ78" s="34" t="str">
        <f>IF(AI78&lt;&gt;"",HLOOKUP(COUNT($F78:AI78)+1,$G$4:$EH$8,AJ$14,0)*$D78,IF($C78=AJ$17,$G$5*$D78,""))</f>
        <v/>
      </c>
      <c r="AK78" s="34" t="str">
        <f>IF(AJ78&lt;&gt;"",HLOOKUP(COUNT($F78:AJ78)+1,$G$4:$EH$8,AK$14,0)*$D78,IF($C78=AK$17,$G$5*$D78,""))</f>
        <v/>
      </c>
      <c r="AL78" s="34" t="str">
        <f>IF(AK78&lt;&gt;"",HLOOKUP(COUNT($F78:AK78)+1,$G$4:$EH$8,AL$14,0)*$D78,IF($C78=AL$17,$G$5*$D78,""))</f>
        <v/>
      </c>
      <c r="AM78" s="34" t="str">
        <f>IF(AL78&lt;&gt;"",HLOOKUP(COUNT($F78:AL78)+1,$G$4:$EH$8,AM$14,0)*$D78,IF($C78=AM$17,$G$5*$D78,""))</f>
        <v/>
      </c>
      <c r="AN78" s="34" t="str">
        <f>IF(AM78&lt;&gt;"",HLOOKUP(COUNT($F78:AM78)+1,$G$4:$EH$8,AN$14,0)*$D78,IF($C78=AN$17,$G$5*$D78,""))</f>
        <v/>
      </c>
      <c r="AO78" s="34" t="str">
        <f>IF(AN78&lt;&gt;"",HLOOKUP(COUNT($F78:AN78)+1,$G$4:$EH$8,AO$14,0)*$D78,IF($C78=AO$17,$G$5*$D78,""))</f>
        <v/>
      </c>
      <c r="AP78" s="34" t="str">
        <f>IF(AO78&lt;&gt;"",HLOOKUP(COUNT($F78:AO78)+1,$G$4:$EH$8,AP$14,0)*$D78,IF($C78=AP$17,$G$5*$D78,""))</f>
        <v/>
      </c>
      <c r="AQ78" s="34" t="str">
        <f>IF(AP78&lt;&gt;"",HLOOKUP(COUNT($F78:AP78)+1,$G$4:$EH$8,AQ$14,0)*$D78,IF($C78=AQ$17,$G$5*$D78,""))</f>
        <v/>
      </c>
      <c r="AR78" s="34" t="str">
        <f>IF(AQ78&lt;&gt;"",HLOOKUP(COUNT($F78:AQ78)+1,$G$4:$EH$8,AR$14,0)*$D78,IF($C78=AR$17,$G$5*$D78,""))</f>
        <v/>
      </c>
      <c r="AS78" s="34" t="str">
        <f>IF(AR78&lt;&gt;"",HLOOKUP(COUNT($F78:AR78)+1,$G$4:$EH$8,AS$14,0)*$D78,IF($C78=AS$17,$G$5*$D78,""))</f>
        <v/>
      </c>
      <c r="AT78" s="34" t="str">
        <f>IF(AS78&lt;&gt;"",HLOOKUP(COUNT($F78:AS78)+1,$G$4:$EH$8,AT$14,0)*$D78,IF($C78=AT$17,$G$5*$D78,""))</f>
        <v/>
      </c>
      <c r="AU78" s="34" t="str">
        <f>IF(AT78&lt;&gt;"",HLOOKUP(COUNT($F78:AT78)+1,$G$4:$EH$8,AU$14,0)*$D78,IF($C78=AU$17,$G$5*$D78,""))</f>
        <v/>
      </c>
      <c r="AV78" s="34" t="str">
        <f>IF(AU78&lt;&gt;"",HLOOKUP(COUNT($F78:AU78)+1,$G$4:$EH$8,AV$14,0)*$D78,IF($C78=AV$17,$G$5*$D78,""))</f>
        <v/>
      </c>
      <c r="AW78" s="34" t="str">
        <f>IF(AV78&lt;&gt;"",HLOOKUP(COUNT($F78:AV78)+1,$G$4:$EH$8,AW$14,0)*$D78,IF($C78=AW$17,$G$5*$D78,""))</f>
        <v/>
      </c>
      <c r="AX78" s="34" t="str">
        <f>IF(AW78&lt;&gt;"",HLOOKUP(COUNT($F78:AW78)+1,$G$4:$EH$8,AX$14,0)*$D78,IF($C78=AX$17,$G$5*$D78,""))</f>
        <v/>
      </c>
      <c r="AY78" s="34" t="str">
        <f>IF(AX78&lt;&gt;"",HLOOKUP(COUNT($F78:AX78)+1,$G$4:$EH$8,AY$14,0)*$D78,IF($C78=AY$17,$G$5*$D78,""))</f>
        <v/>
      </c>
      <c r="AZ78" s="34" t="str">
        <f>IF(AY78&lt;&gt;"",HLOOKUP(COUNT($F78:AY78)+1,$G$4:$EH$8,AZ$14,0)*$D78,IF($C78=AZ$17,$G$5*$D78,""))</f>
        <v/>
      </c>
      <c r="BA78" s="34" t="str">
        <f>IF(AZ78&lt;&gt;"",HLOOKUP(COUNT($F78:AZ78)+1,$G$4:$EH$8,BA$14,0)*$D78,IF($C78=BA$17,$G$5*$D78,""))</f>
        <v/>
      </c>
      <c r="BB78" s="34" t="str">
        <f>IF(BA78&lt;&gt;"",HLOOKUP(COUNT($F78:BA78)+1,$G$4:$EH$8,BB$14,0)*$D78,IF($C78=BB$17,$G$5*$D78,""))</f>
        <v/>
      </c>
      <c r="BC78" s="34" t="str">
        <f>IF(BB78&lt;&gt;"",HLOOKUP(COUNT($F78:BB78)+1,$G$4:$EH$8,BC$14,0)*$D78,IF($C78=BC$17,$G$5*$D78,""))</f>
        <v/>
      </c>
      <c r="BD78" s="34" t="str">
        <f>IF(BC78&lt;&gt;"",HLOOKUP(COUNT($F78:BC78)+1,$G$4:$EH$8,BD$14,0)*$D78,IF($C78=BD$17,$G$5*$D78,""))</f>
        <v/>
      </c>
      <c r="BE78" s="34" t="str">
        <f>IF(BD78&lt;&gt;"",HLOOKUP(COUNT($F78:BD78)+1,$G$4:$EH$8,BE$14,0)*$D78,IF($C78=BE$17,$G$5*$D78,""))</f>
        <v/>
      </c>
      <c r="BF78" s="34" t="str">
        <f>IF(BE78&lt;&gt;"",HLOOKUP(COUNT($F78:BE78)+1,$G$4:$EH$8,BF$14,0)*$D78,IF($C78=BF$17,$G$5*$D78,""))</f>
        <v/>
      </c>
      <c r="BG78" s="34" t="str">
        <f>IF(BF78&lt;&gt;"",HLOOKUP(COUNT($F78:BF78)+1,$G$4:$EH$8,BG$14,0)*$D78,IF($C78=BG$17,$G$5*$D78,""))</f>
        <v/>
      </c>
      <c r="BH78" s="34" t="str">
        <f>IF(BG78&lt;&gt;"",HLOOKUP(COUNT($F78:BG78)+1,$G$4:$EH$8,BH$14,0)*$D78,IF($C78=BH$17,$G$5*$D78,""))</f>
        <v/>
      </c>
      <c r="BI78" s="34" t="str">
        <f>IF(BH78&lt;&gt;"",HLOOKUP(COUNT($F78:BH78)+1,$G$4:$EH$8,BI$14,0)*$D78,IF($C78=BI$17,$G$5*$D78,""))</f>
        <v/>
      </c>
      <c r="BJ78" s="34" t="str">
        <f>IF(BI78&lt;&gt;"",HLOOKUP(COUNT($F78:BI78)+1,$G$4:$EH$8,BJ$14,0)*$D78,IF($C78=BJ$17,$G$5*$D78,""))</f>
        <v/>
      </c>
      <c r="BK78" s="34" t="str">
        <f>IF(BJ78&lt;&gt;"",HLOOKUP(COUNT($F78:BJ78)+1,$G$4:$EH$8,BK$14,0)*$D78,IF($C78=BK$17,$G$5*$D78,""))</f>
        <v/>
      </c>
      <c r="BL78" s="34" t="str">
        <f>IF(BK78&lt;&gt;"",HLOOKUP(COUNT($F78:BK78)+1,$G$4:$EH$8,BL$14,0)*$D78,IF($C78=BL$17,$G$5*$D78,""))</f>
        <v/>
      </c>
      <c r="BM78" s="34" t="str">
        <f>IF(BL78&lt;&gt;"",HLOOKUP(COUNT($F78:BL78)+1,$G$4:$EH$8,BM$14,0)*$D78,IF($C78=BM$17,$G$5*$D78,""))</f>
        <v/>
      </c>
      <c r="BN78" s="34">
        <f>IF(BM78&lt;&gt;"",HLOOKUP(COUNT($F78:BM78)+1,$G$4:$EH$8,BN$14,0)*$D78,IF($C78=BN$17,$G$5*$D78,""))</f>
        <v>0</v>
      </c>
      <c r="BO78" s="34">
        <f>IF(BN78&lt;&gt;"",HLOOKUP(COUNT($F78:BN78)+1,$G$4:$EH$8,BO$14,0)*$D78,IF($C78=BO$17,$G$5*$D78,""))</f>
        <v>0</v>
      </c>
      <c r="BP78" s="34" t="e">
        <f>IF(BO78&lt;&gt;"",HLOOKUP(COUNT($F78:BO78)+1,$G$4:$EH$8,BP$14,0)*$D78,IF($C78=BP$17,$G$5*$D78,""))</f>
        <v>#VALUE!</v>
      </c>
      <c r="BQ78" s="34" t="e">
        <f>IF(BP78&lt;&gt;"",HLOOKUP(COUNT($F78:BP78)+1,$G$4:$EH$8,BQ$14,0)*$D78,IF($C78=BQ$17,$G$5*$D78,""))</f>
        <v>#VALUE!</v>
      </c>
      <c r="BR78" s="34" t="e">
        <f>IF(BQ78&lt;&gt;"",HLOOKUP(COUNT($F78:BQ78)+1,$G$4:$EH$8,BR$14,0)*$D78,IF($C78=BR$17,$G$5*$D78,""))</f>
        <v>#VALUE!</v>
      </c>
      <c r="BS78" s="34" t="e">
        <f>IF(BR78&lt;&gt;"",HLOOKUP(COUNT($F78:BR78)+1,$G$4:$EH$8,BS$14,0)*$D78,IF($C78=BS$17,$G$5*$D78,""))</f>
        <v>#VALUE!</v>
      </c>
      <c r="BT78" s="34" t="e">
        <f>IF(BS78&lt;&gt;"",HLOOKUP(COUNT($F78:BS78)+1,$G$4:$EH$8,BT$14,0)*$D78,IF($C78=BT$17,$G$5*$D78,""))</f>
        <v>#VALUE!</v>
      </c>
      <c r="BU78" s="34" t="e">
        <f>IF(BT78&lt;&gt;"",HLOOKUP(COUNT($F78:BT78)+1,$G$4:$EH$8,BU$14,0)*$D78,IF($C78=BU$17,$G$5*$D78,""))</f>
        <v>#VALUE!</v>
      </c>
      <c r="BV78" s="34" t="e">
        <f>IF(BU78&lt;&gt;"",HLOOKUP(COUNT($F78:BU78)+1,$G$4:$EH$8,BV$14,0)*$D78,IF($C78=BV$17,$G$5*$D78,""))</f>
        <v>#VALUE!</v>
      </c>
      <c r="BW78" s="34" t="e">
        <f>IF(BV78&lt;&gt;"",HLOOKUP(COUNT($F78:BV78)+1,$G$4:$EH$8,BW$14,0)*$D78,IF($C78=BW$17,$G$5*$D78,""))</f>
        <v>#VALUE!</v>
      </c>
      <c r="BX78" s="34" t="e">
        <f>IF(BW78&lt;&gt;"",HLOOKUP(COUNT($F78:BW78)+1,$G$4:$EH$8,BX$14,0)*$D78,IF($C78=BX$17,$G$5*$D78,""))</f>
        <v>#VALUE!</v>
      </c>
      <c r="BY78" s="34" t="e">
        <f>IF(BX78&lt;&gt;"",HLOOKUP(COUNT($F78:BX78)+1,$G$4:$EH$8,BY$14,0)*$D78,IF($C78=BY$17,$G$5*$D78,""))</f>
        <v>#VALUE!</v>
      </c>
      <c r="BZ78" s="34" t="e">
        <f>IF(BY78&lt;&gt;"",HLOOKUP(COUNT($F78:BY78)+1,$G$4:$EH$8,BZ$14,0)*$D78,IF($C78=BZ$17,$G$5*$D78,""))</f>
        <v>#VALUE!</v>
      </c>
      <c r="CA78" s="34" t="e">
        <f>IF(BZ78&lt;&gt;"",HLOOKUP(COUNT($F78:BZ78)+1,$G$4:$EH$8,CA$14,0)*$D78,IF($C78=CA$17,$G$5*$D78,""))</f>
        <v>#VALUE!</v>
      </c>
      <c r="CB78" s="34" t="e">
        <f>IF(CA78&lt;&gt;"",HLOOKUP(COUNT($F78:CA78)+1,$G$4:$EH$8,CB$14,0)*$D78,IF($C78=CB$17,$G$5*$D78,""))</f>
        <v>#VALUE!</v>
      </c>
      <c r="CC78" s="34" t="e">
        <f>IF(CB78&lt;&gt;"",HLOOKUP(COUNT($F78:CB78)+1,$G$4:$EH$8,CC$14,0)*$D78,IF($C78=CC$17,$G$5*$D78,""))</f>
        <v>#VALUE!</v>
      </c>
      <c r="CD78" s="34" t="e">
        <f>IF(CC78&lt;&gt;"",HLOOKUP(COUNT($F78:CC78)+1,$G$4:$EH$8,CD$14,0)*$D78,IF($C78=CD$17,$G$5*$D78,""))</f>
        <v>#VALUE!</v>
      </c>
      <c r="CE78" s="34" t="e">
        <f>IF(CD78&lt;&gt;"",HLOOKUP(COUNT($F78:CD78)+1,$G$4:$EH$8,CE$14,0)*$D78,IF($C78=CE$17,$G$5*$D78,""))</f>
        <v>#VALUE!</v>
      </c>
      <c r="CF78" s="34" t="e">
        <f>IF(CE78&lt;&gt;"",HLOOKUP(COUNT($F78:CE78)+1,$G$4:$EH$8,CF$14,0)*$D78,IF($C78=CF$17,$G$5*$D78,""))</f>
        <v>#VALUE!</v>
      </c>
      <c r="CG78" s="34" t="e">
        <f>IF(CF78&lt;&gt;"",HLOOKUP(COUNT($F78:CF78)+1,$G$4:$EH$8,CG$14,0)*$D78,IF($C78=CG$17,$G$5*$D78,""))</f>
        <v>#VALUE!</v>
      </c>
      <c r="CH78" s="34" t="e">
        <f>IF(CG78&lt;&gt;"",HLOOKUP(COUNT($F78:CG78)+1,$G$4:$EH$8,CH$14,0)*$D78,IF($C78=CH$17,$G$5*$D78,""))</f>
        <v>#VALUE!</v>
      </c>
      <c r="CI78" s="34" t="e">
        <f>IF(CH78&lt;&gt;"",HLOOKUP(COUNT($F78:CH78)+1,$G$4:$EH$8,CI$14,0)*$D78,IF($C78=CI$17,$G$5*$D78,""))</f>
        <v>#VALUE!</v>
      </c>
      <c r="CJ78" s="34" t="e">
        <f>IF(CI78&lt;&gt;"",HLOOKUP(COUNT($F78:CI78)+1,$G$4:$EH$8,CJ$14,0)*$D78,IF($C78=CJ$17,$G$5*$D78,""))</f>
        <v>#VALUE!</v>
      </c>
      <c r="CK78" s="34" t="e">
        <f>IF(CJ78&lt;&gt;"",HLOOKUP(COUNT($F78:CJ78)+1,$G$4:$EH$8,CK$14,0)*$D78,IF($C78=CK$17,$G$5*$D78,""))</f>
        <v>#VALUE!</v>
      </c>
      <c r="CL78" s="34" t="e">
        <f>IF(CK78&lt;&gt;"",HLOOKUP(COUNT($F78:CK78)+1,$G$4:$EH$8,CL$14,0)*$D78,IF($C78=CL$17,$G$5*$D78,""))</f>
        <v>#VALUE!</v>
      </c>
      <c r="CM78" s="34" t="e">
        <f>IF(CL78&lt;&gt;"",HLOOKUP(COUNT($F78:CL78)+1,$G$4:$EH$8,CM$14,0)*$D78,IF($C78=CM$17,$G$5*$D78,""))</f>
        <v>#VALUE!</v>
      </c>
      <c r="CN78" s="34" t="e">
        <f>IF(CM78&lt;&gt;"",HLOOKUP(COUNT($F78:CM78)+1,$G$4:$EH$8,CN$14,0)*$D78,IF($C78=CN$17,$G$5*$D78,""))</f>
        <v>#VALUE!</v>
      </c>
      <c r="CO78" s="34" t="e">
        <f>IF(CN78&lt;&gt;"",HLOOKUP(COUNT($F78:CN78)+1,$G$4:$EH$8,CO$14,0)*$D78,IF($C78=CO$17,$G$5*$D78,""))</f>
        <v>#VALUE!</v>
      </c>
      <c r="CP78" s="34" t="e">
        <f>IF(CO78&lt;&gt;"",HLOOKUP(COUNT($F78:CO78)+1,$G$4:$EH$8,CP$14,0)*$D78,IF($C78=CP$17,$G$5*$D78,""))</f>
        <v>#VALUE!</v>
      </c>
      <c r="CQ78" s="34" t="e">
        <f>IF(CP78&lt;&gt;"",HLOOKUP(COUNT($F78:CP78)+1,$G$4:$EH$8,CQ$14,0)*$D78,IF($C78=CQ$17,$G$5*$D78,""))</f>
        <v>#VALUE!</v>
      </c>
      <c r="CR78" s="34" t="e">
        <f>IF(CQ78&lt;&gt;"",HLOOKUP(COUNT($F78:CQ78)+1,$G$4:$EH$8,CR$14,0)*$D78,IF($C78=CR$17,$G$5*$D78,""))</f>
        <v>#VALUE!</v>
      </c>
      <c r="CS78" s="34" t="e">
        <f>IF(CR78&lt;&gt;"",HLOOKUP(COUNT($F78:CR78)+1,$G$4:$EH$8,CS$14,0)*$D78,IF($C78=CS$17,$G$5*$D78,""))</f>
        <v>#VALUE!</v>
      </c>
      <c r="CT78" s="34" t="e">
        <f>IF(CS78&lt;&gt;"",HLOOKUP(COUNT($F78:CS78)+1,$G$4:$EH$8,CT$14,0)*$D78,IF($C78=CT$17,$G$5*$D78,""))</f>
        <v>#VALUE!</v>
      </c>
      <c r="CU78" s="34" t="e">
        <f>IF(CT78&lt;&gt;"",HLOOKUP(COUNT($F78:CT78)+1,$G$4:$EH$8,CU$14,0)*$D78,IF($C78=CU$17,$G$5*$D78,""))</f>
        <v>#VALUE!</v>
      </c>
      <c r="CV78" s="34" t="e">
        <f>IF(CU78&lt;&gt;"",HLOOKUP(COUNT($F78:CU78)+1,$G$4:$EH$8,CV$14,0)*$D78,IF($C78=CV$17,$G$5*$D78,""))</f>
        <v>#VALUE!</v>
      </c>
      <c r="CW78" s="34" t="e">
        <f>IF(CV78&lt;&gt;"",HLOOKUP(COUNT($F78:CV78)+1,$G$4:$EH$8,CW$14,0)*$D78,IF($C78=CW$17,$G$5*$D78,""))</f>
        <v>#VALUE!</v>
      </c>
      <c r="CX78" s="34" t="e">
        <f>IF(CW78&lt;&gt;"",HLOOKUP(COUNT($F78:CW78)+1,$G$4:$EH$8,CX$14,0)*$D78,IF($C78=CX$17,$G$5*$D78,""))</f>
        <v>#VALUE!</v>
      </c>
      <c r="CY78" s="34" t="e">
        <f>IF(CX78&lt;&gt;"",HLOOKUP(COUNT($F78:CX78)+1,$G$4:$EH$8,CY$14,0)*$D78,IF($C78=CY$17,$G$5*$D78,""))</f>
        <v>#VALUE!</v>
      </c>
      <c r="CZ78" s="34" t="e">
        <f>IF(CY78&lt;&gt;"",HLOOKUP(COUNT($F78:CY78)+1,$G$4:$EH$8,CZ$14,0)*$D78,IF($C78=CZ$17,$G$5*$D78,""))</f>
        <v>#VALUE!</v>
      </c>
      <c r="DA78" s="34" t="e">
        <f>IF(CZ78&lt;&gt;"",HLOOKUP(COUNT($F78:CZ78)+1,$G$4:$EH$8,DA$14,0)*$D78,IF($C78=DA$17,$G$5*$D78,""))</f>
        <v>#VALUE!</v>
      </c>
      <c r="DB78" s="34" t="e">
        <f>IF(DA78&lt;&gt;"",HLOOKUP(COUNT($F78:DA78)+1,$G$4:$EH$8,DB$14,0)*$D78,IF($C78=DB$17,$G$5*$D78,""))</f>
        <v>#VALUE!</v>
      </c>
      <c r="DC78" s="34" t="e">
        <f>IF(DB78&lt;&gt;"",HLOOKUP(COUNT($F78:DB78)+1,$G$4:$EH$8,DC$14,0)*$D78,IF($C78=DC$17,$G$5*$D78,""))</f>
        <v>#VALUE!</v>
      </c>
      <c r="DD78" s="34" t="e">
        <f>IF(DC78&lt;&gt;"",HLOOKUP(COUNT($F78:DC78)+1,$G$4:$EH$8,DD$14,0)*$D78,IF($C78=DD$17,$G$5*$D78,""))</f>
        <v>#VALUE!</v>
      </c>
      <c r="DE78" s="34" t="e">
        <f>IF(DD78&lt;&gt;"",HLOOKUP(COUNT($F78:DD78)+1,$G$4:$EH$8,DE$14,0)*$D78,IF($C78=DE$17,$G$5*$D78,""))</f>
        <v>#VALUE!</v>
      </c>
      <c r="DF78" s="34" t="e">
        <f>IF(DE78&lt;&gt;"",HLOOKUP(COUNT($F78:DE78)+1,$G$4:$EH$8,DF$14,0)*$D78,IF($C78=DF$17,$G$5*$D78,""))</f>
        <v>#VALUE!</v>
      </c>
      <c r="DG78" s="34" t="e">
        <f>IF(DF78&lt;&gt;"",HLOOKUP(COUNT($F78:DF78)+1,$G$4:$EH$8,DG$14,0)*$D78,IF($C78=DG$17,$G$5*$D78,""))</f>
        <v>#VALUE!</v>
      </c>
      <c r="DH78" s="34" t="e">
        <f>IF(DG78&lt;&gt;"",HLOOKUP(COUNT($F78:DG78)+1,$G$4:$EH$8,DH$14,0)*$D78,IF($C78=DH$17,$G$5*$D78,""))</f>
        <v>#VALUE!</v>
      </c>
      <c r="DI78" s="34" t="e">
        <f>IF(DH78&lt;&gt;"",HLOOKUP(COUNT($F78:DH78)+1,$G$4:$EH$8,DI$14,0)*$D78,IF($C78=DI$17,$G$5*$D78,""))</f>
        <v>#VALUE!</v>
      </c>
      <c r="DJ78" s="34" t="e">
        <f>IF(DI78&lt;&gt;"",HLOOKUP(COUNT($F78:DI78)+1,$G$4:$EH$8,DJ$14,0)*$D78,IF($C78=DJ$17,$G$5*$D78,""))</f>
        <v>#VALUE!</v>
      </c>
      <c r="DK78" s="34" t="e">
        <f>IF(DJ78&lt;&gt;"",HLOOKUP(COUNT($F78:DJ78)+1,$G$4:$EH$8,DK$14,0)*$D78,IF($C78=DK$17,$G$5*$D78,""))</f>
        <v>#VALUE!</v>
      </c>
      <c r="DL78" s="34" t="e">
        <f>IF(DK78&lt;&gt;"",HLOOKUP(COUNT($F78:DK78)+1,$G$4:$EH$8,DL$14,0)*$D78,IF($C78=DL$17,$G$5*$D78,""))</f>
        <v>#VALUE!</v>
      </c>
      <c r="DM78" s="34" t="e">
        <f>IF(DL78&lt;&gt;"",HLOOKUP(COUNT($F78:DL78)+1,$G$4:$EH$8,DM$14,0)*$D78,IF($C78=DM$17,$G$5*$D78,""))</f>
        <v>#VALUE!</v>
      </c>
      <c r="DN78" s="34" t="e">
        <f>IF(DM78&lt;&gt;"",HLOOKUP(COUNT($F78:DM78)+1,$G$4:$EH$8,DN$14,0)*$D78,IF($C78=DN$17,$G$5*$D78,""))</f>
        <v>#VALUE!</v>
      </c>
      <c r="DO78" s="34" t="e">
        <f>IF(DN78&lt;&gt;"",HLOOKUP(COUNT($F78:DN78)+1,$G$4:$EH$8,DO$14,0)*$D78,IF($C78=DO$17,$G$5*$D78,""))</f>
        <v>#VALUE!</v>
      </c>
      <c r="DP78" s="34" t="e">
        <f>IF(DO78&lt;&gt;"",HLOOKUP(COUNT($F78:DO78)+1,$G$4:$EH$8,DP$14,0)*$D78,IF($C78=DP$17,$G$5*$D78,""))</f>
        <v>#VALUE!</v>
      </c>
      <c r="DQ78" s="34" t="e">
        <f>IF(DP78&lt;&gt;"",HLOOKUP(COUNT($F78:DP78)+1,$G$4:$EH$8,DQ$14,0)*$D78,IF($C78=DQ$17,$G$5*$D78,""))</f>
        <v>#VALUE!</v>
      </c>
      <c r="DR78" s="34" t="e">
        <f>IF(DQ78&lt;&gt;"",HLOOKUP(COUNT($F78:DQ78)+1,$G$4:$EH$8,DR$14,0)*$D78,IF($C78=DR$17,$G$5*$D78,""))</f>
        <v>#VALUE!</v>
      </c>
      <c r="DS78" s="34" t="e">
        <f>IF(DR78&lt;&gt;"",HLOOKUP(COUNT($F78:DR78)+1,$G$4:$EH$8,DS$14,0)*$D78,IF($C78=DS$17,$G$5*$D78,""))</f>
        <v>#VALUE!</v>
      </c>
      <c r="DT78" s="34" t="e">
        <f>IF(DS78&lt;&gt;"",HLOOKUP(COUNT($F78:DS78)+1,$G$4:$EH$8,DT$14,0)*$D78,IF($C78=DT$17,$G$5*$D78,""))</f>
        <v>#VALUE!</v>
      </c>
      <c r="DU78" s="34" t="e">
        <f>IF(DT78&lt;&gt;"",HLOOKUP(COUNT($F78:DT78)+1,$G$4:$EH$8,DU$14,0)*$D78,IF($C78=DU$17,$G$5*$D78,""))</f>
        <v>#VALUE!</v>
      </c>
      <c r="DV78" s="34" t="e">
        <f>IF(DU78&lt;&gt;"",HLOOKUP(COUNT($F78:DU78)+1,$G$4:$EH$8,DV$14,0)*$D78,IF($C78=DV$17,$G$5*$D78,""))</f>
        <v>#VALUE!</v>
      </c>
      <c r="DX78" s="34" t="str">
        <f>IF(DW78&lt;&gt;"",HLOOKUP(COUNT($DW78:DW78)+1,$G$4:$CX$8,DX$14,0)*$D78,IF($C78=DX$17,$G$6*$D78,""))</f>
        <v/>
      </c>
      <c r="DY78" s="34" t="str">
        <f>IF(DX78&lt;&gt;"",HLOOKUP(COUNT($DW78:DX78)+1,$G$4:$CX$8,DY$14,0)*$D78,IF($C78=DY$17,$G$6*$D78,""))</f>
        <v/>
      </c>
      <c r="DZ78" s="34" t="str">
        <f>IF(DY78&lt;&gt;"",HLOOKUP(COUNT($DW78:DY78)+1,$G$4:$CX$8,DZ$14,0)*$D78,IF($C78=DZ$17,$G$6*$D78,""))</f>
        <v/>
      </c>
      <c r="EA78" s="34" t="str">
        <f>IF(DZ78&lt;&gt;"",HLOOKUP(COUNT($DW78:DZ78)+1,$G$4:$CX$8,EA$14,0)*$D78,IF($C78=EA$17,$G$6*$D78,""))</f>
        <v/>
      </c>
      <c r="EB78" s="34" t="str">
        <f>IF(EA78&lt;&gt;"",HLOOKUP(COUNT($DW78:EA78)+1,$G$4:$CX$8,EB$14,0)*$D78,IF($C78=EB$17,$G$6*$D78,""))</f>
        <v/>
      </c>
      <c r="EC78" s="34" t="str">
        <f>IF(EB78&lt;&gt;"",HLOOKUP(COUNT($DW78:EB78)+1,$G$4:$CX$8,EC$14,0)*$D78,IF($C78=EC$17,$G$6*$D78,""))</f>
        <v/>
      </c>
      <c r="ED78" s="34" t="str">
        <f>IF(EC78&lt;&gt;"",HLOOKUP(COUNT($DW78:EC78)+1,$G$4:$CX$8,ED$14,0)*$D78,IF($C78=ED$17,$G$6*$D78,""))</f>
        <v/>
      </c>
      <c r="EE78" s="34" t="str">
        <f>IF(ED78&lt;&gt;"",HLOOKUP(COUNT($DW78:ED78)+1,$G$4:$CX$8,EE$14,0)*$D78,IF($C78=EE$17,$G$6*$D78,""))</f>
        <v/>
      </c>
      <c r="EF78" s="34" t="str">
        <f>IF(EE78&lt;&gt;"",HLOOKUP(COUNT($DW78:EE78)+1,$G$4:$CX$8,EF$14,0)*$D78,IF($C78=EF$17,$G$6*$D78,""))</f>
        <v/>
      </c>
      <c r="EG78" s="34" t="str">
        <f>IF(EF78&lt;&gt;"",HLOOKUP(COUNT($DW78:EF78)+1,$G$4:$CX$8,EG$14,0)*$D78,IF($C78=EG$17,$G$6*$D78,""))</f>
        <v/>
      </c>
      <c r="EH78" s="34" t="str">
        <f>IF(EG78&lt;&gt;"",HLOOKUP(COUNT($DW78:EG78)+1,$G$4:$CX$8,EH$14,0)*$D78,IF($C78=EH$17,$G$6*$D78,""))</f>
        <v/>
      </c>
      <c r="EI78" s="34" t="str">
        <f>IF(EH78&lt;&gt;"",HLOOKUP(COUNT($DW78:EH78)+1,$G$4:$CX$8,EI$14,0)*$D78,IF($C78=EI$17,$G$6*$D78,""))</f>
        <v/>
      </c>
      <c r="EJ78" s="34" t="str">
        <f>IF(EI78&lt;&gt;"",HLOOKUP(COUNT($DW78:EI78)+1,$G$4:$CX$8,EJ$14,0)*$D78,IF($C78=EJ$17,$G$6*$D78,""))</f>
        <v/>
      </c>
      <c r="EK78" s="34" t="str">
        <f>IF(EJ78&lt;&gt;"",HLOOKUP(COUNT($DW78:EJ78)+1,$G$4:$CX$8,EK$14,0)*$D78,IF($C78=EK$17,$G$6*$D78,""))</f>
        <v/>
      </c>
      <c r="EL78" s="34" t="str">
        <f>IF(EK78&lt;&gt;"",HLOOKUP(COUNT($DW78:EK78)+1,$G$4:$CX$8,EL$14,0)*$D78,IF($C78=EL$17,$G$6*$D78,""))</f>
        <v/>
      </c>
      <c r="EM78" s="34" t="str">
        <f>IF(EL78&lt;&gt;"",HLOOKUP(COUNT($DW78:EL78)+1,$G$4:$CX$8,EM$14,0)*$D78,IF($C78=EM$17,$G$6*$D78,""))</f>
        <v/>
      </c>
      <c r="EN78" s="34" t="str">
        <f>IF(EM78&lt;&gt;"",HLOOKUP(COUNT($DW78:EM78)+1,$G$4:$CX$8,EN$14,0)*$D78,IF($C78=EN$17,$G$6*$D78,""))</f>
        <v/>
      </c>
      <c r="EO78" s="34" t="str">
        <f>IF(EN78&lt;&gt;"",HLOOKUP(COUNT($DW78:EN78)+1,$G$4:$CX$8,EO$14,0)*$D78,IF($C78=EO$17,$G$6*$D78,""))</f>
        <v/>
      </c>
      <c r="EP78" s="34" t="str">
        <f>IF(EO78&lt;&gt;"",HLOOKUP(COUNT($DW78:EO78)+1,$G$4:$CX$8,EP$14,0)*$D78,IF($C78=EP$17,$G$6*$D78,""))</f>
        <v/>
      </c>
      <c r="EQ78" s="34" t="str">
        <f>IF(EP78&lt;&gt;"",HLOOKUP(COUNT($DW78:EP78)+1,$G$4:$CX$8,EQ$14,0)*$D78,IF($C78=EQ$17,$G$6*$D78,""))</f>
        <v/>
      </c>
      <c r="ER78" s="34" t="str">
        <f>IF(EQ78&lt;&gt;"",HLOOKUP(COUNT($DW78:EQ78)+1,$G$4:$CX$8,ER$14,0)*$D78,IF($C78=ER$17,$G$6*$D78,""))</f>
        <v/>
      </c>
      <c r="ES78" s="34" t="str">
        <f>IF(ER78&lt;&gt;"",HLOOKUP(COUNT($DW78:ER78)+1,$G$4:$CX$8,ES$14,0)*$D78,IF($C78=ES$17,$G$6*$D78,""))</f>
        <v/>
      </c>
      <c r="ET78" s="34" t="str">
        <f>IF(ES78&lt;&gt;"",HLOOKUP(COUNT($DW78:ES78)+1,$G$4:$CX$8,ET$14,0)*$D78,IF($C78=ET$17,$G$6*$D78,""))</f>
        <v/>
      </c>
      <c r="EU78" s="34" t="str">
        <f>IF(ET78&lt;&gt;"",HLOOKUP(COUNT($DW78:ET78)+1,$G$4:$CX$8,EU$14,0)*$D78,IF($C78=EU$17,$G$6*$D78,""))</f>
        <v/>
      </c>
      <c r="EV78" s="34" t="str">
        <f>IF(EU78&lt;&gt;"",HLOOKUP(COUNT($DW78:EU78)+1,$G$4:$CX$8,EV$14,0)*$D78,IF($C78=EV$17,$G$6*$D78,""))</f>
        <v/>
      </c>
      <c r="EW78" s="34" t="str">
        <f>IF(EV78&lt;&gt;"",HLOOKUP(COUNT($DW78:EV78)+1,$G$4:$CX$8,EW$14,0)*$D78,IF($C78=EW$17,$G$6*$D78,""))</f>
        <v/>
      </c>
      <c r="EX78" s="34" t="str">
        <f>IF(EW78&lt;&gt;"",HLOOKUP(COUNT($DW78:EW78)+1,$G$4:$CX$8,EX$14,0)*$D78,IF($C78=EX$17,$G$6*$D78,""))</f>
        <v/>
      </c>
      <c r="EY78" s="34" t="str">
        <f>IF(EX78&lt;&gt;"",HLOOKUP(COUNT($DW78:EX78)+1,$G$4:$CX$8,EY$14,0)*$D78,IF($C78=EY$17,$G$6*$D78,""))</f>
        <v/>
      </c>
      <c r="EZ78" s="34" t="str">
        <f>IF(EY78&lt;&gt;"",HLOOKUP(COUNT($DW78:EY78)+1,$G$4:$CX$8,EZ$14,0)*$D78,IF($C78=EZ$17,$G$6*$D78,""))</f>
        <v/>
      </c>
      <c r="FA78" s="34" t="str">
        <f>IF(EZ78&lt;&gt;"",HLOOKUP(COUNT($DW78:EZ78)+1,$G$4:$CX$8,FA$14,0)*$D78,IF($C78=FA$17,$G$6*$D78,""))</f>
        <v/>
      </c>
      <c r="FB78" s="34" t="str">
        <f>IF(FA78&lt;&gt;"",HLOOKUP(COUNT($DW78:FA78)+1,$G$4:$CX$8,FB$14,0)*$D78,IF($C78=FB$17,$G$6*$D78,""))</f>
        <v/>
      </c>
      <c r="FC78" s="34" t="str">
        <f>IF(FB78&lt;&gt;"",HLOOKUP(COUNT($DW78:FB78)+1,$G$4:$CX$8,FC$14,0)*$D78,IF($C78=FC$17,$G$6*$D78,""))</f>
        <v/>
      </c>
      <c r="FD78" s="34" t="str">
        <f>IF(FC78&lt;&gt;"",HLOOKUP(COUNT($DW78:FC78)+1,$G$4:$CX$8,FD$14,0)*$D78,IF($C78=FD$17,$G$6*$D78,""))</f>
        <v/>
      </c>
      <c r="FE78" s="34" t="str">
        <f>IF(FD78&lt;&gt;"",HLOOKUP(COUNT($DW78:FD78)+1,$G$4:$CX$8,FE$14,0)*$D78,IF($C78=FE$17,$G$6*$D78,""))</f>
        <v/>
      </c>
      <c r="FF78" s="34" t="str">
        <f>IF(FE78&lt;&gt;"",HLOOKUP(COUNT($DW78:FE78)+1,$G$4:$CX$8,FF$14,0)*$D78,IF($C78=FF$17,$G$6*$D78,""))</f>
        <v/>
      </c>
      <c r="FG78" s="34" t="str">
        <f>IF(FF78&lt;&gt;"",HLOOKUP(COUNT($DW78:FF78)+1,$G$4:$CX$8,FG$14,0)*$D78,IF($C78=FG$17,$G$6*$D78,""))</f>
        <v/>
      </c>
      <c r="FH78" s="34" t="str">
        <f>IF(FG78&lt;&gt;"",HLOOKUP(COUNT($DW78:FG78)+1,$G$4:$CX$8,FH$14,0)*$D78,IF($C78=FH$17,$G$6*$D78,""))</f>
        <v/>
      </c>
      <c r="FI78" s="34" t="str">
        <f>IF(FH78&lt;&gt;"",HLOOKUP(COUNT($DW78:FH78)+1,$G$4:$CX$8,FI$14,0)*$D78,IF($C78=FI$17,$G$6*$D78,""))</f>
        <v/>
      </c>
      <c r="FJ78" s="34" t="str">
        <f>IF(FI78&lt;&gt;"",HLOOKUP(COUNT($DW78:FI78)+1,$G$4:$CX$8,FJ$14,0)*$D78,IF($C78=FJ$17,$G$6*$D78,""))</f>
        <v/>
      </c>
      <c r="FK78" s="34" t="str">
        <f>IF(FJ78&lt;&gt;"",HLOOKUP(COUNT($DW78:FJ78)+1,$G$4:$CX$8,FK$14,0)*$D78,IF($C78=FK$17,$G$6*$D78,""))</f>
        <v/>
      </c>
      <c r="FL78" s="34" t="str">
        <f>IF(FK78&lt;&gt;"",HLOOKUP(COUNT($DW78:FK78)+1,$G$4:$CX$8,FL$14,0)*$D78,IF($C78=FL$17,$G$6*$D78,""))</f>
        <v/>
      </c>
      <c r="FM78" s="34" t="str">
        <f>IF(FL78&lt;&gt;"",HLOOKUP(COUNT($DW78:FL78)+1,$G$4:$CX$8,FM$14,0)*$D78,IF($C78=FM$17,$G$6*$D78,""))</f>
        <v/>
      </c>
      <c r="FN78" s="34" t="str">
        <f>IF(FM78&lt;&gt;"",HLOOKUP(COUNT($DW78:FM78)+1,$G$4:$CX$8,FN$14,0)*$D78,IF($C78=FN$17,$G$6*$D78,""))</f>
        <v/>
      </c>
      <c r="FO78" s="34" t="str">
        <f>IF(FN78&lt;&gt;"",HLOOKUP(COUNT($DW78:FN78)+1,$G$4:$CX$8,FO$14,0)*$D78,IF($C78=FO$17,$G$6*$D78,""))</f>
        <v/>
      </c>
      <c r="FP78" s="34" t="str">
        <f>IF(FO78&lt;&gt;"",HLOOKUP(COUNT($DW78:FO78)+1,$G$4:$CX$8,FP$14,0)*$D78,IF($C78=FP$17,$G$6*$D78,""))</f>
        <v/>
      </c>
      <c r="FQ78" s="34" t="str">
        <f>IF(FP78&lt;&gt;"",HLOOKUP(COUNT($DW78:FP78)+1,$G$4:$CX$8,FQ$14,0)*$D78,IF($C78=FQ$17,$G$6*$D78,""))</f>
        <v/>
      </c>
      <c r="FR78" s="34" t="str">
        <f>IF(FQ78&lt;&gt;"",HLOOKUP(COUNT($DW78:FQ78)+1,$G$4:$CX$8,FR$14,0)*$D78,IF($C78=FR$17,$G$6*$D78,""))</f>
        <v/>
      </c>
      <c r="FS78" s="34" t="str">
        <f>IF(FR78&lt;&gt;"",HLOOKUP(COUNT($DW78:FR78)+1,$G$4:$CX$8,FS$14,0)*$D78,IF($C78=FS$17,$G$6*$D78,""))</f>
        <v/>
      </c>
      <c r="FT78" s="34" t="str">
        <f>IF(FS78&lt;&gt;"",HLOOKUP(COUNT($DW78:FS78)+1,$G$4:$CX$8,FT$14,0)*$D78,IF($C78=FT$17,$G$6*$D78,""))</f>
        <v/>
      </c>
      <c r="FU78" s="34" t="str">
        <f>IF(FT78&lt;&gt;"",HLOOKUP(COUNT($DW78:FT78)+1,$G$4:$CX$8,FU$14,0)*$D78,IF($C78=FU$17,$G$6*$D78,""))</f>
        <v/>
      </c>
      <c r="FV78" s="34" t="str">
        <f>IF(FU78&lt;&gt;"",HLOOKUP(COUNT($DW78:FU78)+1,$G$4:$CX$8,FV$14,0)*$D78,IF($C78=FV$17,$G$6*$D78,""))</f>
        <v/>
      </c>
      <c r="FW78" s="34" t="str">
        <f>IF(FV78&lt;&gt;"",HLOOKUP(COUNT($DW78:FV78)+1,$G$4:$CX$8,FW$14,0)*$D78,IF($C78=FW$17,$G$6*$D78,""))</f>
        <v/>
      </c>
      <c r="FX78" s="34" t="str">
        <f>IF(FW78&lt;&gt;"",HLOOKUP(COUNT($DW78:FW78)+1,$G$4:$CX$8,FX$14,0)*$D78,IF($C78=FX$17,$G$6*$D78,""))</f>
        <v/>
      </c>
      <c r="FY78" s="34" t="str">
        <f>IF(FX78&lt;&gt;"",HLOOKUP(COUNT($DW78:FX78)+1,$G$4:$CX$8,FY$14,0)*$D78,IF($C78=FY$17,$G$6*$D78,""))</f>
        <v/>
      </c>
      <c r="FZ78" s="34" t="str">
        <f>IF(FY78&lt;&gt;"",HLOOKUP(COUNT($DW78:FY78)+1,$G$4:$CX$8,FZ$14,0)*$D78,IF($C78=FZ$17,$G$6*$D78,""))</f>
        <v/>
      </c>
      <c r="GA78" s="34" t="str">
        <f>IF(FZ78&lt;&gt;"",HLOOKUP(COUNT($DW78:FZ78)+1,$G$4:$CX$8,GA$14,0)*$D78,IF($C78=GA$17,$G$6*$D78,""))</f>
        <v/>
      </c>
      <c r="GB78" s="34" t="str">
        <f>IF(GA78&lt;&gt;"",HLOOKUP(COUNT($DW78:GA78)+1,$G$4:$CX$8,GB$14,0)*$D78,IF($C78=GB$17,$G$6*$D78,""))</f>
        <v/>
      </c>
      <c r="GC78" s="34" t="str">
        <f>IF(GB78&lt;&gt;"",HLOOKUP(COUNT($DW78:GB78)+1,$G$4:$CX$8,GC$14,0)*$D78,IF($C78=GC$17,$G$6*$D78,""))</f>
        <v/>
      </c>
      <c r="GD78" s="34" t="str">
        <f>IF(GC78&lt;&gt;"",HLOOKUP(COUNT($DW78:GC78)+1,$G$4:$CX$8,GD$14,0)*$D78,IF($C78=GD$17,$G$6*$D78,""))</f>
        <v/>
      </c>
      <c r="GE78" s="34">
        <f>IF(GD78&lt;&gt;"",HLOOKUP(COUNT($DW78:GD78)+1,$G$4:$CX$8,GE$14,0)*$D78,IF($C78=GE$17,$G$6*$D78,""))</f>
        <v>0</v>
      </c>
      <c r="GF78" s="34">
        <f>IF(GE78&lt;&gt;"",HLOOKUP(COUNT($DW78:GE78)+1,$G$4:$CX$8,GF$14,0)*$D78,IF($C78=GF$17,$G$6*$D78,""))</f>
        <v>7500</v>
      </c>
      <c r="GG78" s="34">
        <f>IF(GF78&lt;&gt;"",HLOOKUP(COUNT($DW78:GF78)+1,$G$4:$CX$8,GG$14,0)*$D78,IF($C78=GG$17,$G$6*$D78,""))</f>
        <v>7500</v>
      </c>
      <c r="GH78" s="34">
        <f>IF(GG78&lt;&gt;"",HLOOKUP(COUNT($DW78:GG78)+1,$G$4:$CX$8,GH$14,0)*$D78,IF($C78=GH$17,$G$6*$D78,""))</f>
        <v>7500</v>
      </c>
      <c r="GI78" s="34">
        <f>IF(GH78&lt;&gt;"",HLOOKUP(COUNT($DW78:GH78)+1,$G$4:$CX$8,GI$14,0)*$D78,IF($C78=GI$17,$G$6*$D78,""))</f>
        <v>9048.4582084179765</v>
      </c>
      <c r="GJ78" s="34">
        <f>IF(GI78&lt;&gt;"",HLOOKUP(COUNT($DW78:GI78)+1,$G$4:$CX$8,GJ$14,0)*$D78,IF($C78=GJ$17,$G$6*$D78,""))</f>
        <v>11310.572760522478</v>
      </c>
      <c r="GK78" s="34">
        <f>IF(GJ78&lt;&gt;"",HLOOKUP(COUNT($DW78:GJ78)+1,$G$4:$CX$8,GK$14,0)*$D78,IF($C78=GK$17,$G$6*$D78,""))</f>
        <v>13572.687312626966</v>
      </c>
      <c r="GL78" s="34">
        <f>IF(GK78&lt;&gt;"",HLOOKUP(COUNT($DW78:GK78)+1,$G$4:$CX$8,GL$14,0)*$D78,IF($C78=GL$17,$G$6*$D78,""))</f>
        <v>15744.31728264728</v>
      </c>
      <c r="GM78" s="34">
        <f>IF(GL78&lt;&gt;"",HLOOKUP(COUNT($DW78:GL78)+1,$G$4:$CX$8,GM$14,0)*$D78,IF($C78=GM$17,$G$6*$D78,""))</f>
        <v>17948.521702217906</v>
      </c>
      <c r="GN78" s="34">
        <f>IF(GM78&lt;&gt;"",HLOOKUP(COUNT($DW78:GM78)+1,$G$4:$CX$8,GN$14,0)*$D78,IF($C78=GN$17,$G$6*$D78,""))</f>
        <v>20281.829523506218</v>
      </c>
      <c r="GO78" s="34">
        <f>IF(GN78&lt;&gt;"",HLOOKUP(COUNT($DW78:GN78)+1,$G$4:$CX$8,GO$14,0)*$D78,IF($C78=GO$17,$G$6*$D78,""))</f>
        <v>22512.830771091903</v>
      </c>
      <c r="GP78" s="34">
        <f>IF(GO78&lt;&gt;"",HLOOKUP(COUNT($DW78:GO78)+1,$G$4:$CX$8,GP$14,0)*$D78,IF($C78=GP$17,$G$6*$D78,""))</f>
        <v>24764.113848201101</v>
      </c>
      <c r="GQ78" s="34">
        <f>IF(GP78&lt;&gt;"",HLOOKUP(COUNT($DW78:GP78)+1,$G$4:$CX$8,GQ$14,0)*$D78,IF($C78=GQ$17,$G$6*$D78,""))</f>
        <v>18573.085386150833</v>
      </c>
      <c r="GR78" s="34">
        <f>IF(GQ78&lt;&gt;"",HLOOKUP(COUNT($DW78:GQ78)+1,$G$4:$CX$8,GR$14,0)*$D78,IF($C78=GR$17,$G$6*$D78,""))</f>
        <v>17644.431116843283</v>
      </c>
      <c r="GS78" s="34">
        <f>IF(GR78&lt;&gt;"",HLOOKUP(COUNT($DW78:GR78)+1,$G$4:$CX$8,GS$14,0)*$D78,IF($C78=GS$17,$G$6*$D78,""))</f>
        <v>19408.874228527617</v>
      </c>
      <c r="GT78" s="34">
        <f>IF(GS78&lt;&gt;"",HLOOKUP(COUNT($DW78:GS78)+1,$G$4:$CX$8,GT$14,0)*$D78,IF($C78=GT$17,$G$6*$D78,""))</f>
        <v>21349.761651380388</v>
      </c>
      <c r="GU78" s="34">
        <f>IF(GT78&lt;&gt;"",HLOOKUP(COUNT($DW78:GT78)+1,$G$4:$CX$8,GU$14,0)*$D78,IF($C78=GU$17,$G$6*$D78,""))</f>
        <v>23484.73781651842</v>
      </c>
      <c r="GV78" s="34">
        <f>IF(GU78&lt;&gt;"",HLOOKUP(COUNT($DW78:GU78)+1,$G$4:$CX$8,GV$14,0)*$D78,IF($C78=GV$17,$G$6*$D78,""))</f>
        <v>25833.211598170259</v>
      </c>
      <c r="GW78" s="34">
        <f>IF(GV78&lt;&gt;"",HLOOKUP(COUNT($DW78:GV78)+1,$G$4:$CX$8,GW$14,0)*$D78,IF($C78=GW$17,$G$6*$D78,""))</f>
        <v>24541.551018261736</v>
      </c>
      <c r="GX78" s="34">
        <f>IF(GW78&lt;&gt;"",HLOOKUP(COUNT($DW78:GW78)+1,$G$4:$CX$8,GX$14,0)*$D78,IF($C78=GX$17,$G$6*$D78,""))</f>
        <v>23314.473467348653</v>
      </c>
      <c r="GY78" s="34">
        <f>IF(GX78&lt;&gt;"",HLOOKUP(COUNT($DW78:GX78)+1,$G$4:$CX$8,GY$14,0)*$D78,IF($C78=GY$17,$G$6*$D78,""))</f>
        <v>24946.486610063057</v>
      </c>
      <c r="GZ78" s="34">
        <f>IF(GY78&lt;&gt;"",HLOOKUP(COUNT($DW78:GY78)+1,$G$4:$CX$8,GZ$14,0)*$D78,IF($C78=GZ$17,$G$6*$D78,""))</f>
        <v>26692.740672767472</v>
      </c>
      <c r="HA78" s="34">
        <f>IF(GZ78&lt;&gt;"",HLOOKUP(COUNT($DW78:GZ78)+1,$G$4:$CX$8,HA$14,0)*$D78,IF($C78=HA$17,$G$6*$D78,""))</f>
        <v>28561.232519861194</v>
      </c>
      <c r="HB78" s="34">
        <f>IF(HA78&lt;&gt;"",HLOOKUP(COUNT($DW78:HA78)+1,$G$4:$CX$8,HB$14,0)*$D78,IF($C78=HB$17,$G$6*$D78,""))</f>
        <v>31417.355771847309</v>
      </c>
      <c r="HC78" s="34">
        <f>IF(HB78&lt;&gt;"",HLOOKUP(COUNT($DW78:HB78)+1,$G$4:$CX$8,HC$14,0)*$D78,IF($C78=HC$17,$G$6*$D78,""))</f>
        <v>26704.75240607022</v>
      </c>
      <c r="HD78" s="34">
        <f>IF(HC78&lt;&gt;"",HLOOKUP(COUNT($DW78:HC78)+1,$G$4:$CX$8,HD$14,0)*$D78,IF($C78=HD$17,$G$6*$D78,""))</f>
        <v>25369.514785766714</v>
      </c>
      <c r="HE78" s="34">
        <f>IF(HD78&lt;&gt;"",HLOOKUP(COUNT($DW78:HD78)+1,$G$4:$CX$8,HE$14,0)*$D78,IF($C78=HE$17,$G$6*$D78,""))</f>
        <v>26637.990525055047</v>
      </c>
      <c r="HF78" s="34">
        <f>IF(HE78&lt;&gt;"",HLOOKUP(COUNT($DW78:HE78)+1,$G$4:$CX$8,HF$14,0)*$D78,IF($C78=HF$17,$G$6*$D78,""))</f>
        <v>27969.890051307804</v>
      </c>
      <c r="HG78" s="34">
        <f>IF(HF78&lt;&gt;"",HLOOKUP(COUNT($DW78:HF78)+1,$G$4:$CX$8,HG$14,0)*$D78,IF($C78=HG$17,$G$6*$D78,""))</f>
        <v>29368.38455387318</v>
      </c>
      <c r="HH78" s="34">
        <f>IF(HG78&lt;&gt;"",HLOOKUP(COUNT($DW78:HG78)+1,$G$4:$CX$8,HH$14,0)*$D78,IF($C78=HH$17,$G$6*$D78,""))</f>
        <v>31424.171472644306</v>
      </c>
      <c r="HI78" s="34">
        <f>IF(HH78&lt;&gt;"",HLOOKUP(COUNT($DW78:HH78)+1,$G$4:$CX$8,HI$14,0)*$D78,IF($C78=HI$17,$G$6*$D78,""))</f>
        <v>28281.754325379879</v>
      </c>
      <c r="HJ78" s="34">
        <f>IF(HI78&lt;&gt;"",HLOOKUP(COUNT($DW78:HI78)+1,$G$4:$CX$8,HJ$14,0)*$D78,IF($C78=HJ$17,$G$6*$D78,""))</f>
        <v>25453.578892841902</v>
      </c>
      <c r="HK78" s="34">
        <f>IF(HJ78&lt;&gt;"",HLOOKUP(COUNT($DW78:HJ78)+1,$G$4:$CX$8,HK$14,0)*$D78,IF($C78=HK$17,$G$6*$D78,""))</f>
        <v>27235.329415340824</v>
      </c>
      <c r="HL78" s="34">
        <f>IF(HK78&lt;&gt;"",HLOOKUP(COUNT($DW78:HK78)+1,$G$4:$CX$8,HL$14,0)*$D78,IF($C78=HL$17,$G$6*$D78,""))</f>
        <v>29141.802474414675</v>
      </c>
      <c r="HM78" s="34">
        <f>IF(HL78&lt;&gt;"",HLOOKUP(COUNT($DW78:HL78)+1,$G$4:$CX$8,HM$14,0)*$D78,IF($C78=HM$17,$G$6*$D78,""))</f>
        <v>31181.728647623713</v>
      </c>
      <c r="HN78" s="34">
        <f>IF(HM78&lt;&gt;"",HLOOKUP(COUNT($DW78:HM78)+1,$G$4:$CX$8,HN$14,0)*$D78,IF($C78=HN$17,$G$6*$D78,""))</f>
        <v>33676.266939433612</v>
      </c>
      <c r="HO78" s="34">
        <f>IF(HN78&lt;&gt;"",HLOOKUP(COUNT($DW78:HN78)+1,$G$4:$CX$8,HO$14,0)*$D78,IF($C78=HO$17,$G$6*$D78,""))</f>
        <v>28961.589567912906</v>
      </c>
      <c r="HP78" s="34">
        <f>IF(HO78&lt;&gt;"",HLOOKUP(COUNT($DW78:HO78)+1,$G$4:$CX$8,HP$14,0)*$D78,IF($C78=HP$17,$G$6*$D78,""))</f>
        <v>27513.510089517258</v>
      </c>
      <c r="HQ78" s="34">
        <f>IF(HP78&lt;&gt;"",HLOOKUP(COUNT($DW78:HP78)+1,$G$4:$CX$8,HQ$14,0)*$D78,IF($C78=HQ$17,$G$6*$D78,""))</f>
        <v>28889.18559399313</v>
      </c>
      <c r="HR78" s="34">
        <f>IF(HQ78&lt;&gt;"",HLOOKUP(COUNT($DW78:HQ78)+1,$G$4:$CX$8,HR$14,0)*$D78,IF($C78=HR$17,$G$6*$D78,""))</f>
        <v>30333.644873692774</v>
      </c>
      <c r="HS78" s="34">
        <f>IF(HR78&lt;&gt;"",HLOOKUP(COUNT($DW78:HR78)+1,$G$4:$CX$8,HS$14,0)*$D78,IF($C78=HS$17,$G$6*$D78,""))</f>
        <v>31850.327117377412</v>
      </c>
      <c r="HT78" s="34">
        <f>IF(HS78&lt;&gt;"",HLOOKUP(COUNT($DW78:HS78)+1,$G$4:$CX$8,HT$14,0)*$D78,IF($C78=HT$17,$G$6*$D78,""))</f>
        <v>34079.850015593824</v>
      </c>
      <c r="HU78" s="34">
        <f>IF(HT78&lt;&gt;"",HLOOKUP(COUNT($DW78:HT78)+1,$G$4:$CX$8,HU$14,0)*$D78,IF($C78=HU$17,$G$6*$D78,""))</f>
        <v>30671.865014034454</v>
      </c>
      <c r="HV78" s="34">
        <f>IF(HU78&lt;&gt;"",HLOOKUP(COUNT($DW78:HU78)+1,$G$4:$CX$8,HV$14,0)*$D78,IF($C78=HV$17,$G$6*$D78,""))</f>
        <v>27604.678512631006</v>
      </c>
      <c r="HW78" s="34">
        <f>IF(HV78&lt;&gt;"",HLOOKUP(COUNT($DW78:HV78)+1,$G$4:$CX$8,HW$14,0)*$D78,IF($C78=HW$17,$G$6*$D78,""))</f>
        <v>29537.006008515182</v>
      </c>
      <c r="HX78" s="34">
        <f>IF(HW78&lt;&gt;"",HLOOKUP(COUNT($DW78:HW78)+1,$G$4:$CX$8,HX$14,0)*$D78,IF($C78=HX$17,$G$6*$D78,""))</f>
        <v>31604.59642911124</v>
      </c>
      <c r="HY78" s="34">
        <f>IF(HX78&lt;&gt;"",HLOOKUP(COUNT($DW78:HX78)+1,$G$4:$CX$8,HY$14,0)*$D78,IF($C78=HY$17,$G$6*$D78,""))</f>
        <v>33816.918179149026</v>
      </c>
      <c r="HZ78" s="34">
        <f>IF(HY78&lt;&gt;"",HLOOKUP(COUNT($DW78:HY78)+1,$G$4:$CX$8,HZ$14,0)*$D78,IF($C78=HZ$17,$G$6*$D78,""))</f>
        <v>36522.271633480945</v>
      </c>
      <c r="IA78" s="34">
        <f>IF(HZ78&lt;&gt;"",HLOOKUP(COUNT($DW78:HZ78)+1,$G$4:$CX$8,IA$14,0)*$D78,IF($C78=IA$17,$G$6*$D78,""))</f>
        <v>31774.376321128417</v>
      </c>
      <c r="IB78" s="34">
        <f>IF(IA78&lt;&gt;"",HLOOKUP(COUNT($DW78:IA78)+1,$G$4:$CX$8,IB$14,0)*$D78,IF($C78=IB$17,$G$6*$D78,""))</f>
        <v>30185.657505072006</v>
      </c>
      <c r="IC78" s="34">
        <f>IF(IB78&lt;&gt;"",HLOOKUP(COUNT($DW78:IB78)+1,$G$4:$CX$8,IC$14,0)*$D78,IF($C78=IC$17,$G$6*$D78,""))</f>
        <v>31694.940380325599</v>
      </c>
      <c r="ID78" s="34">
        <f>IF(IC78&lt;&gt;"",HLOOKUP(COUNT($DW78:IC78)+1,$G$4:$CX$8,ID$14,0)*$D78,IF($C78=ID$17,$G$6*$D78,""))</f>
        <v>33279.687399341885</v>
      </c>
      <c r="IE78" s="34">
        <f>IF(ID78&lt;&gt;"",HLOOKUP(COUNT($DW78:ID78)+1,$G$4:$CX$8,IE$14,0)*$D78,IF($C78=IE$17,$G$6*$D78,""))</f>
        <v>34943.671769308989</v>
      </c>
      <c r="IF78" s="34">
        <f>IF(IE78&lt;&gt;"",HLOOKUP(COUNT($DW78:IE78)+1,$G$4:$CX$8,IF$14,0)*$D78,IF($C78=IF$17,$G$6*$D78,""))</f>
        <v>37389.728793160604</v>
      </c>
      <c r="IG78" s="34">
        <f>IF(IF78&lt;&gt;"",HLOOKUP(COUNT($DW78:IF78)+1,$G$4:$CX$8,IG$14,0)*$D78,IF($C78=IG$17,$G$6*$D78,""))</f>
        <v>33650.755913844543</v>
      </c>
      <c r="IH78" s="34">
        <f>IF(IG78&lt;&gt;"",HLOOKUP(COUNT($DW78:IG78)+1,$G$4:$CX$8,IH$14,0)*$D78,IF($C78=IH$17,$G$6*$D78,""))</f>
        <v>30285.680322460095</v>
      </c>
      <c r="II78" s="34">
        <f>IF(IH78&lt;&gt;"",HLOOKUP(COUNT($DW78:IH78)+1,$G$4:$CX$8,II$14,0)*$D78,IF($C78=II$17,$G$6*$D78,""))</f>
        <v>32405.677945032297</v>
      </c>
      <c r="IJ78" s="34">
        <f>IF(II78&lt;&gt;"",HLOOKUP(COUNT($DW78:II78)+1,$G$4:$CX$8,IJ$14,0)*$D78,IF($C78=IJ$17,$G$6*$D78,""))</f>
        <v>34674.075401184564</v>
      </c>
      <c r="IK78" s="34">
        <f>IF(IJ78&lt;&gt;"",HLOOKUP(COUNT($DW78:IJ78)+1,$G$4:$CX$8,IK$14,0)*$D78,IF($C78=IK$17,$G$6*$D78,""))</f>
        <v>37101.260679267478</v>
      </c>
      <c r="IL78" s="34">
        <f>IF(IK78&lt;&gt;"",HLOOKUP(COUNT($DW78:IK78)+1,$G$4:$CX$8,IL$14,0)*$D78,IF($C78=IL$17,$G$6*$D78,""))</f>
        <v>40069.36153360887</v>
      </c>
      <c r="IM78" s="34">
        <f>IF(IL78&lt;&gt;"",HLOOKUP(COUNT($DW78:IL78)+1,$G$4:$CX$8,IM$14,0)*$D78,IF($C78=IM$17,$G$6*$D78,""))</f>
        <v>26078.945912591145</v>
      </c>
      <c r="IO78" s="34" t="str">
        <f>IF(IN78&lt;&gt;"",HLOOKUP(COUNT($IN78:IN78)+1,$G$4:$EH$8,IO$14,0)*$D78,IF($C78=IO$17,$G$7*$D78,""))</f>
        <v/>
      </c>
      <c r="IP78" s="34" t="str">
        <f>IF(IO78&lt;&gt;"",HLOOKUP(COUNT($IN78:IO78)+1,$G$4:$EH$8,IP$14,0)*$D78,IF($C78=IP$17,$G$7*$D78,""))</f>
        <v/>
      </c>
      <c r="IQ78" s="34" t="str">
        <f>IF(IP78&lt;&gt;"",HLOOKUP(COUNT($IN78:IP78)+1,$G$4:$EH$8,IQ$14,0)*$D78,IF($C78=IQ$17,$G$7*$D78,""))</f>
        <v/>
      </c>
      <c r="IR78" s="34" t="str">
        <f>IF(IQ78&lt;&gt;"",HLOOKUP(COUNT($IN78:IQ78)+1,$G$4:$EH$8,IR$14,0)*$D78,IF($C78=IR$17,$G$7*$D78,""))</f>
        <v/>
      </c>
      <c r="IS78" s="34" t="str">
        <f>IF(IR78&lt;&gt;"",HLOOKUP(COUNT($IN78:IR78)+1,$G$4:$EH$8,IS$14,0)*$D78,IF($C78=IS$17,$G$7*$D78,""))</f>
        <v/>
      </c>
      <c r="IT78" s="34" t="str">
        <f>IF(IS78&lt;&gt;"",HLOOKUP(COUNT($IN78:IS78)+1,$G$4:$EH$8,IT$14,0)*$D78,IF($C78=IT$17,$G$7*$D78,""))</f>
        <v/>
      </c>
      <c r="IU78" s="34" t="str">
        <f>IF(IT78&lt;&gt;"",HLOOKUP(COUNT($IN78:IT78)+1,$G$4:$EH$8,IU$14,0)*$D78,IF($C78=IU$17,$G$7*$D78,""))</f>
        <v/>
      </c>
      <c r="IV78" s="34" t="str">
        <f>IF(IU78&lt;&gt;"",HLOOKUP(COUNT($IN78:IU78)+1,$G$4:$EH$8,IV$14,0)*$D78,IF($C78=IV$17,$G$7*$D78,""))</f>
        <v/>
      </c>
      <c r="IW78" s="34" t="str">
        <f>IF(IV78&lt;&gt;"",HLOOKUP(COUNT($IN78:IV78)+1,$G$4:$EH$8,IW$14,0)*$D78,IF($C78=IW$17,$G$7*$D78,""))</f>
        <v/>
      </c>
      <c r="IX78" s="34" t="str">
        <f>IF(IW78&lt;&gt;"",HLOOKUP(COUNT($IN78:IW78)+1,$G$4:$EH$8,IX$14,0)*$D78,IF($C78=IX$17,$G$7*$D78,""))</f>
        <v/>
      </c>
      <c r="IY78" s="34" t="str">
        <f>IF(IX78&lt;&gt;"",HLOOKUP(COUNT($IN78:IX78)+1,$G$4:$EH$8,IY$14,0)*$D78,IF($C78=IY$17,$G$7*$D78,""))</f>
        <v/>
      </c>
      <c r="IZ78" s="34" t="str">
        <f>IF(IY78&lt;&gt;"",HLOOKUP(COUNT($IN78:IY78)+1,$G$4:$EH$8,IZ$14,0)*$D78,IF($C78=IZ$17,$G$7*$D78,""))</f>
        <v/>
      </c>
      <c r="JA78" s="34" t="str">
        <f>IF(IZ78&lt;&gt;"",HLOOKUP(COUNT($IN78:IZ78)+1,$G$4:$EH$8,JA$14,0)*$D78,IF($C78=JA$17,$G$7*$D78,""))</f>
        <v/>
      </c>
      <c r="JB78" s="34" t="str">
        <f>IF(JA78&lt;&gt;"",HLOOKUP(COUNT($IN78:JA78)+1,$G$4:$EH$8,JB$14,0)*$D78,IF($C78=JB$17,$G$7*$D78,""))</f>
        <v/>
      </c>
      <c r="JC78" s="34" t="str">
        <f>IF(JB78&lt;&gt;"",HLOOKUP(COUNT($IN78:JB78)+1,$G$4:$EH$8,JC$14,0)*$D78,IF($C78=JC$17,$G$7*$D78,""))</f>
        <v/>
      </c>
      <c r="JD78" s="34" t="str">
        <f>IF(JC78&lt;&gt;"",HLOOKUP(COUNT($IN78:JC78)+1,$G$4:$EH$8,JD$14,0)*$D78,IF($C78=JD$17,$G$7*$D78,""))</f>
        <v/>
      </c>
      <c r="JE78" s="34" t="str">
        <f>IF(JD78&lt;&gt;"",HLOOKUP(COUNT($IN78:JD78)+1,$G$4:$EH$8,JE$14,0)*$D78,IF($C78=JE$17,$G$7*$D78,""))</f>
        <v/>
      </c>
      <c r="JF78" s="34" t="str">
        <f>IF(JE78&lt;&gt;"",HLOOKUP(COUNT($IN78:JE78)+1,$G$4:$EH$8,JF$14,0)*$D78,IF($C78=JF$17,$G$7*$D78,""))</f>
        <v/>
      </c>
      <c r="JG78" s="34" t="str">
        <f>IF(JF78&lt;&gt;"",HLOOKUP(COUNT($IN78:JF78)+1,$G$4:$EH$8,JG$14,0)*$D78,IF($C78=JG$17,$G$7*$D78,""))</f>
        <v/>
      </c>
      <c r="JH78" s="34" t="str">
        <f>IF(JG78&lt;&gt;"",HLOOKUP(COUNT($IN78:JG78)+1,$G$4:$EH$8,JH$14,0)*$D78,IF($C78=JH$17,$G$7*$D78,""))</f>
        <v/>
      </c>
      <c r="JI78" s="34" t="str">
        <f>IF(JH78&lt;&gt;"",HLOOKUP(COUNT($IN78:JH78)+1,$G$4:$EH$8,JI$14,0)*$D78,IF($C78=JI$17,$G$7*$D78,""))</f>
        <v/>
      </c>
      <c r="JJ78" s="34" t="str">
        <f>IF(JI78&lt;&gt;"",HLOOKUP(COUNT($IN78:JI78)+1,$G$4:$EH$8,JJ$14,0)*$D78,IF($C78=JJ$17,$G$7*$D78,""))</f>
        <v/>
      </c>
      <c r="JK78" s="34" t="str">
        <f>IF(JJ78&lt;&gt;"",HLOOKUP(COUNT($IN78:JJ78)+1,$G$4:$EH$8,JK$14,0)*$D78,IF($C78=JK$17,$G$7*$D78,""))</f>
        <v/>
      </c>
      <c r="JL78" s="34" t="str">
        <f>IF(JK78&lt;&gt;"",HLOOKUP(COUNT($IN78:JK78)+1,$G$4:$EH$8,JL$14,0)*$D78,IF($C78=JL$17,$G$7*$D78,""))</f>
        <v/>
      </c>
      <c r="JM78" s="34" t="str">
        <f>IF(JL78&lt;&gt;"",HLOOKUP(COUNT($IN78:JL78)+1,$G$4:$EH$8,JM$14,0)*$D78,IF($C78=JM$17,$G$7*$D78,""))</f>
        <v/>
      </c>
      <c r="JN78" s="34" t="str">
        <f>IF(JM78&lt;&gt;"",HLOOKUP(COUNT($IN78:JM78)+1,$G$4:$EH$8,JN$14,0)*$D78,IF($C78=JN$17,$G$7*$D78,""))</f>
        <v/>
      </c>
      <c r="JO78" s="34" t="str">
        <f>IF(JN78&lt;&gt;"",HLOOKUP(COUNT($IN78:JN78)+1,$G$4:$EH$8,JO$14,0)*$D78,IF($C78=JO$17,$G$7*$D78,""))</f>
        <v/>
      </c>
      <c r="JP78" s="34" t="str">
        <f>IF(JO78&lt;&gt;"",HLOOKUP(COUNT($IN78:JO78)+1,$G$4:$EH$8,JP$14,0)*$D78,IF($C78=JP$17,$G$7*$D78,""))</f>
        <v/>
      </c>
      <c r="JQ78" s="34" t="str">
        <f>IF(JP78&lt;&gt;"",HLOOKUP(COUNT($IN78:JP78)+1,$G$4:$EH$8,JQ$14,0)*$D78,IF($C78=JQ$17,$G$7*$D78,""))</f>
        <v/>
      </c>
      <c r="JR78" s="34" t="str">
        <f>IF(JQ78&lt;&gt;"",HLOOKUP(COUNT($IN78:JQ78)+1,$G$4:$EH$8,JR$14,0)*$D78,IF($C78=JR$17,$G$7*$D78,""))</f>
        <v/>
      </c>
      <c r="JS78" s="34" t="str">
        <f>IF(JR78&lt;&gt;"",HLOOKUP(COUNT($IN78:JR78)+1,$G$4:$EH$8,JS$14,0)*$D78,IF($C78=JS$17,$G$7*$D78,""))</f>
        <v/>
      </c>
      <c r="JT78" s="34" t="str">
        <f>IF(JS78&lt;&gt;"",HLOOKUP(COUNT($IN78:JS78)+1,$G$4:$EH$8,JT$14,0)*$D78,IF($C78=JT$17,$G$7*$D78,""))</f>
        <v/>
      </c>
      <c r="JU78" s="34" t="str">
        <f>IF(JT78&lt;&gt;"",HLOOKUP(COUNT($IN78:JT78)+1,$G$4:$EH$8,JU$14,0)*$D78,IF($C78=JU$17,$G$7*$D78,""))</f>
        <v/>
      </c>
      <c r="JV78" s="34" t="str">
        <f>IF(JU78&lt;&gt;"",HLOOKUP(COUNT($IN78:JU78)+1,$G$4:$EH$8,JV$14,0)*$D78,IF($C78=JV$17,$G$7*$D78,""))</f>
        <v/>
      </c>
      <c r="JW78" s="34" t="str">
        <f>IF(JV78&lt;&gt;"",HLOOKUP(COUNT($IN78:JV78)+1,$G$4:$EH$8,JW$14,0)*$D78,IF($C78=JW$17,$G$7*$D78,""))</f>
        <v/>
      </c>
      <c r="JX78" s="34" t="str">
        <f>IF(JW78&lt;&gt;"",HLOOKUP(COUNT($IN78:JW78)+1,$G$4:$EH$8,JX$14,0)*$D78,IF($C78=JX$17,$G$7*$D78,""))</f>
        <v/>
      </c>
      <c r="JY78" s="34" t="str">
        <f>IF(JX78&lt;&gt;"",HLOOKUP(COUNT($IN78:JX78)+1,$G$4:$EH$8,JY$14,0)*$D78,IF($C78=JY$17,$G$7*$D78,""))</f>
        <v/>
      </c>
      <c r="JZ78" s="34" t="str">
        <f>IF(JY78&lt;&gt;"",HLOOKUP(COUNT($IN78:JY78)+1,$G$4:$EH$8,JZ$14,0)*$D78,IF($C78=JZ$17,$G$7*$D78,""))</f>
        <v/>
      </c>
      <c r="KA78" s="34" t="str">
        <f>IF(JZ78&lt;&gt;"",HLOOKUP(COUNT($IN78:JZ78)+1,$G$4:$EH$8,KA$14,0)*$D78,IF($C78=KA$17,$G$7*$D78,""))</f>
        <v/>
      </c>
      <c r="KB78" s="34" t="str">
        <f>IF(KA78&lt;&gt;"",HLOOKUP(COUNT($IN78:KA78)+1,$G$4:$EH$8,KB$14,0)*$D78,IF($C78=KB$17,$G$7*$D78,""))</f>
        <v/>
      </c>
      <c r="KC78" s="34" t="str">
        <f>IF(KB78&lt;&gt;"",HLOOKUP(COUNT($IN78:KB78)+1,$G$4:$EH$8,KC$14,0)*$D78,IF($C78=KC$17,$G$7*$D78,""))</f>
        <v/>
      </c>
      <c r="KD78" s="34" t="str">
        <f>IF(KC78&lt;&gt;"",HLOOKUP(COUNT($IN78:KC78)+1,$G$4:$EH$8,KD$14,0)*$D78,IF($C78=KD$17,$G$7*$D78,""))</f>
        <v/>
      </c>
      <c r="KE78" s="34" t="str">
        <f>IF(KD78&lt;&gt;"",HLOOKUP(COUNT($IN78:KD78)+1,$G$4:$EH$8,KE$14,0)*$D78,IF($C78=KE$17,$G$7*$D78,""))</f>
        <v/>
      </c>
      <c r="KF78" s="34" t="str">
        <f>IF(KE78&lt;&gt;"",HLOOKUP(COUNT($IN78:KE78)+1,$G$4:$EH$8,KF$14,0)*$D78,IF($C78=KF$17,$G$7*$D78,""))</f>
        <v/>
      </c>
      <c r="KG78" s="34" t="str">
        <f>IF(KF78&lt;&gt;"",HLOOKUP(COUNT($IN78:KF78)+1,$G$4:$EH$8,KG$14,0)*$D78,IF($C78=KG$17,$G$7*$D78,""))</f>
        <v/>
      </c>
      <c r="KH78" s="34" t="str">
        <f>IF(KG78&lt;&gt;"",HLOOKUP(COUNT($IN78:KG78)+1,$G$4:$EH$8,KH$14,0)*$D78,IF($C78=KH$17,$G$7*$D78,""))</f>
        <v/>
      </c>
      <c r="KI78" s="34" t="str">
        <f>IF(KH78&lt;&gt;"",HLOOKUP(COUNT($IN78:KH78)+1,$G$4:$EH$8,KI$14,0)*$D78,IF($C78=KI$17,$G$7*$D78,""))</f>
        <v/>
      </c>
      <c r="KJ78" s="34" t="str">
        <f>IF(KI78&lt;&gt;"",HLOOKUP(COUNT($IN78:KI78)+1,$G$4:$EH$8,KJ$14,0)*$D78,IF($C78=KJ$17,$G$7*$D78,""))</f>
        <v/>
      </c>
      <c r="KK78" s="34" t="str">
        <f>IF(KJ78&lt;&gt;"",HLOOKUP(COUNT($IN78:KJ78)+1,$G$4:$EH$8,KK$14,0)*$D78,IF($C78=KK$17,$G$7*$D78,""))</f>
        <v/>
      </c>
      <c r="KL78" s="34" t="str">
        <f>IF(KK78&lt;&gt;"",HLOOKUP(COUNT($IN78:KK78)+1,$G$4:$EH$8,KL$14,0)*$D78,IF($C78=KL$17,$G$7*$D78,""))</f>
        <v/>
      </c>
      <c r="KM78" s="34" t="str">
        <f>IF(KL78&lt;&gt;"",HLOOKUP(COUNT($IN78:KL78)+1,$G$4:$EH$8,KM$14,0)*$D78,IF($C78=KM$17,$G$7*$D78,""))</f>
        <v/>
      </c>
      <c r="KN78" s="34" t="str">
        <f>IF(KM78&lt;&gt;"",HLOOKUP(COUNT($IN78:KM78)+1,$G$4:$EH$8,KN$14,0)*$D78,IF($C78=KN$17,$G$7*$D78,""))</f>
        <v/>
      </c>
      <c r="KO78" s="34" t="str">
        <f>IF(KN78&lt;&gt;"",HLOOKUP(COUNT($IN78:KN78)+1,$G$4:$EH$8,KO$14,0)*$D78,IF($C78=KO$17,$G$7*$D78,""))</f>
        <v/>
      </c>
      <c r="KP78" s="34" t="str">
        <f>IF(KO78&lt;&gt;"",HLOOKUP(COUNT($IN78:KO78)+1,$G$4:$EH$8,KP$14,0)*$D78,IF($C78=KP$17,$G$7*$D78,""))</f>
        <v/>
      </c>
      <c r="KQ78" s="34" t="str">
        <f>IF(KP78&lt;&gt;"",HLOOKUP(COUNT($IN78:KP78)+1,$G$4:$EH$8,KQ$14,0)*$D78,IF($C78=KQ$17,$G$7*$D78,""))</f>
        <v/>
      </c>
      <c r="KR78" s="34" t="str">
        <f>IF(KQ78&lt;&gt;"",HLOOKUP(COUNT($IN78:KQ78)+1,$G$4:$EH$8,KR$14,0)*$D78,IF($C78=KR$17,$G$7*$D78,""))</f>
        <v/>
      </c>
      <c r="KS78" s="34" t="str">
        <f>IF(KR78&lt;&gt;"",HLOOKUP(COUNT($IN78:KR78)+1,$G$4:$EH$8,KS$14,0)*$D78,IF($C78=KS$17,$G$7*$D78,""))</f>
        <v/>
      </c>
      <c r="KT78" s="34" t="str">
        <f>IF(KS78&lt;&gt;"",HLOOKUP(COUNT($IN78:KS78)+1,$G$4:$EH$8,KT$14,0)*$D78,IF($C78=KT$17,$G$7*$D78,""))</f>
        <v/>
      </c>
      <c r="KU78" s="34" t="str">
        <f>IF(KT78&lt;&gt;"",HLOOKUP(COUNT($IN78:KT78)+1,$G$4:$EH$8,KU$14,0)*$D78,IF($C78=KU$17,$G$7*$D78,""))</f>
        <v/>
      </c>
      <c r="KV78" s="34">
        <f>IF(KU78&lt;&gt;"",HLOOKUP(COUNT($IN78:KU78)+1,$G$4:$EH$8,KV$14,0)*$D78,IF($C78=KV$17,$G$7*$D78,""))</f>
        <v>0</v>
      </c>
      <c r="KW78" s="34">
        <f>IF(KV78&lt;&gt;"",HLOOKUP(COUNT($IN78:KV78)+1,$G$4:$EH$8,KW$14,0)*$D78,IF($C78=KW$17,$G$7*$D78,""))</f>
        <v>3750</v>
      </c>
      <c r="KX78" s="34">
        <f>IF(KW78&lt;&gt;"",HLOOKUP(COUNT($IN78:KW78)+1,$G$4:$EH$8,KX$14,0)*$D78,IF($C78=KX$17,$G$7*$D78,""))</f>
        <v>3750</v>
      </c>
      <c r="KY78" s="34">
        <f>IF(KX78&lt;&gt;"",HLOOKUP(COUNT($IN78:KX78)+1,$G$4:$EH$8,KY$14,0)*$D78,IF($C78=KY$17,$G$7*$D78,""))</f>
        <v>3750</v>
      </c>
      <c r="KZ78" s="34">
        <f>IF(KY78&lt;&gt;"",HLOOKUP(COUNT($IN78:KY78)+1,$G$4:$EH$8,KZ$14,0)*$D78,IF($C78=KZ$17,$G$7*$D78,""))</f>
        <v>3750</v>
      </c>
      <c r="LA78" s="34">
        <f>IF(KZ78&lt;&gt;"",HLOOKUP(COUNT($IN78:KZ78)+1,$G$4:$EH$8,LA$14,0)*$D78,IF($C78=LA$17,$G$7*$D78,""))</f>
        <v>3770.1909201741591</v>
      </c>
      <c r="LB78" s="34">
        <f>IF(LA78&lt;&gt;"",HLOOKUP(COUNT($IN78:LA78)+1,$G$4:$EH$8,LB$14,0)*$D78,IF($C78=LB$17,$G$7*$D78,""))</f>
        <v>4524.2291042089882</v>
      </c>
      <c r="LC78" s="34">
        <f>IF(LB78&lt;&gt;"",HLOOKUP(COUNT($IN78:LB78)+1,$G$4:$EH$8,LC$14,0)*$D78,IF($C78=LC$17,$G$7*$D78,""))</f>
        <v>5248.1057608824267</v>
      </c>
      <c r="LD78" s="34">
        <f>IF(LC78&lt;&gt;"",HLOOKUP(COUNT($IN78:LC78)+1,$G$4:$EH$8,LD$14,0)*$D78,IF($C78=LD$17,$G$7*$D78,""))</f>
        <v>5982.8405674059686</v>
      </c>
      <c r="LE78" s="34">
        <f>IF(LD78&lt;&gt;"",HLOOKUP(COUNT($IN78:LD78)+1,$G$4:$EH$8,LE$14,0)*$D78,IF($C78=LE$17,$G$7*$D78,""))</f>
        <v>6760.6098411687399</v>
      </c>
      <c r="LF78" s="34">
        <f>IF(LE78&lt;&gt;"",HLOOKUP(COUNT($IN78:LE78)+1,$G$4:$EH$8,LF$14,0)*$D78,IF($C78=LF$17,$G$7*$D78,""))</f>
        <v>7504.2769236973027</v>
      </c>
      <c r="LG78" s="34">
        <f>IF(LF78&lt;&gt;"",HLOOKUP(COUNT($IN78:LF78)+1,$G$4:$EH$8,LG$14,0)*$D78,IF($C78=LG$17,$G$7*$D78,""))</f>
        <v>8254.7046160670325</v>
      </c>
      <c r="LH78" s="34">
        <f>IF(LG78&lt;&gt;"",HLOOKUP(COUNT($IN78:LG78)+1,$G$4:$EH$8,LH$14,0)*$D78,IF($C78=LH$17,$G$7*$D78,""))</f>
        <v>6191.0284620502789</v>
      </c>
      <c r="LI78" s="34">
        <f>IF(LH78&lt;&gt;"",HLOOKUP(COUNT($IN78:LH78)+1,$G$4:$EH$8,LI$14,0)*$D78,IF($C78=LI$17,$G$7*$D78,""))</f>
        <v>5881.4770389477608</v>
      </c>
      <c r="LJ78" s="34">
        <f>IF(LI78&lt;&gt;"",HLOOKUP(COUNT($IN78:LI78)+1,$G$4:$EH$8,LJ$14,0)*$D78,IF($C78=LJ$17,$G$7*$D78,""))</f>
        <v>6469.6247428425395</v>
      </c>
      <c r="LK78" s="34">
        <f>IF(LJ78&lt;&gt;"",HLOOKUP(COUNT($IN78:LJ78)+1,$G$4:$EH$8,LK$14,0)*$D78,IF($C78=LK$17,$G$7*$D78,""))</f>
        <v>7116.5872171267965</v>
      </c>
      <c r="LL78" s="34">
        <f>IF(LK78&lt;&gt;"",HLOOKUP(COUNT($IN78:LK78)+1,$G$4:$EH$8,LL$14,0)*$D78,IF($C78=LL$17,$G$7*$D78,""))</f>
        <v>7828.2459388394727</v>
      </c>
      <c r="LM78" s="34">
        <f>IF(LL78&lt;&gt;"",HLOOKUP(COUNT($IN78:LL78)+1,$G$4:$EH$8,LM$14,0)*$D78,IF($C78=LM$17,$G$7*$D78,""))</f>
        <v>8611.0705327234209</v>
      </c>
      <c r="LN78" s="34">
        <f>IF(LM78&lt;&gt;"",HLOOKUP(COUNT($IN78:LM78)+1,$G$4:$EH$8,LN$14,0)*$D78,IF($C78=LN$17,$G$7*$D78,""))</f>
        <v>8180.517006087246</v>
      </c>
      <c r="LO78" s="34">
        <f>IF(LN78&lt;&gt;"",HLOOKUP(COUNT($IN78:LN78)+1,$G$4:$EH$8,LO$14,0)*$D78,IF($C78=LO$17,$G$7*$D78,""))</f>
        <v>7771.4911557828855</v>
      </c>
      <c r="LP78" s="34">
        <f>IF(LO78&lt;&gt;"",HLOOKUP(COUNT($IN78:LO78)+1,$G$4:$EH$8,LP$14,0)*$D78,IF($C78=LP$17,$G$7*$D78,""))</f>
        <v>8315.4955366876875</v>
      </c>
      <c r="LQ78" s="34">
        <f>IF(LP78&lt;&gt;"",HLOOKUP(COUNT($IN78:LP78)+1,$G$4:$EH$8,LQ$14,0)*$D78,IF($C78=LQ$17,$G$7*$D78,""))</f>
        <v>8897.5802242558239</v>
      </c>
      <c r="LR78" s="34">
        <f>IF(LQ78&lt;&gt;"",HLOOKUP(COUNT($IN78:LQ78)+1,$G$4:$EH$8,LR$14,0)*$D78,IF($C78=LR$17,$G$7*$D78,""))</f>
        <v>9520.4108399537326</v>
      </c>
      <c r="LS78" s="34">
        <f>IF(LR78&lt;&gt;"",HLOOKUP(COUNT($IN78:LR78)+1,$G$4:$EH$8,LS$14,0)*$D78,IF($C78=LS$17,$G$7*$D78,""))</f>
        <v>10472.451923949104</v>
      </c>
      <c r="LT78" s="34">
        <f>IF(LS78&lt;&gt;"",HLOOKUP(COUNT($IN78:LS78)+1,$G$4:$EH$8,LT$14,0)*$D78,IF($C78=LT$17,$G$7*$D78,""))</f>
        <v>8901.5841353567412</v>
      </c>
      <c r="LU78" s="34">
        <f>IF(LT78&lt;&gt;"",HLOOKUP(COUNT($IN78:LT78)+1,$G$4:$EH$8,LU$14,0)*$D78,IF($C78=LU$17,$G$7*$D78,""))</f>
        <v>8456.5049285889054</v>
      </c>
      <c r="LV78" s="34">
        <f>IF(LU78&lt;&gt;"",HLOOKUP(COUNT($IN78:LU78)+1,$G$4:$EH$8,LV$14,0)*$D78,IF($C78=LV$17,$G$7*$D78,""))</f>
        <v>8879.3301750183509</v>
      </c>
      <c r="LW78" s="34">
        <f>IF(LV78&lt;&gt;"",HLOOKUP(COUNT($IN78:LV78)+1,$G$4:$EH$8,LW$14,0)*$D78,IF($C78=LW$17,$G$7*$D78,""))</f>
        <v>9323.2966837692693</v>
      </c>
      <c r="LX78" s="34">
        <f>IF(LW78&lt;&gt;"",HLOOKUP(COUNT($IN78:LW78)+1,$G$4:$EH$8,LX$14,0)*$D78,IF($C78=LX$17,$G$7*$D78,""))</f>
        <v>9789.4615179577268</v>
      </c>
      <c r="LY78" s="34">
        <f>IF(LX78&lt;&gt;"",HLOOKUP(COUNT($IN78:LX78)+1,$G$4:$EH$8,LY$14,0)*$D78,IF($C78=LY$17,$G$7*$D78,""))</f>
        <v>10474.723824214771</v>
      </c>
      <c r="LZ78" s="34">
        <f>IF(LY78&lt;&gt;"",HLOOKUP(COUNT($IN78:LY78)+1,$G$4:$EH$8,LZ$14,0)*$D78,IF($C78=LZ$17,$G$7*$D78,""))</f>
        <v>9427.2514417932944</v>
      </c>
      <c r="MA78" s="34">
        <f>IF(LZ78&lt;&gt;"",HLOOKUP(COUNT($IN78:LZ78)+1,$G$4:$EH$8,MA$14,0)*$D78,IF($C78=MA$17,$G$7*$D78,""))</f>
        <v>8484.5262976139675</v>
      </c>
      <c r="MB78" s="34">
        <f>IF(MA78&lt;&gt;"",HLOOKUP(COUNT($IN78:MA78)+1,$G$4:$EH$8,MB$14,0)*$D78,IF($C78=MB$17,$G$7*$D78,""))</f>
        <v>9078.4431384469426</v>
      </c>
      <c r="MC78" s="34">
        <f>IF(MB78&lt;&gt;"",HLOOKUP(COUNT($IN78:MB78)+1,$G$4:$EH$8,MC$14,0)*$D78,IF($C78=MC$17,$G$7*$D78,""))</f>
        <v>9713.934158138225</v>
      </c>
      <c r="MD78" s="34">
        <f>IF(MC78&lt;&gt;"",HLOOKUP(COUNT($IN78:MC78)+1,$G$4:$EH$8,MD$14,0)*$D78,IF($C78=MD$17,$G$7*$D78,""))</f>
        <v>10393.909549207907</v>
      </c>
      <c r="ME78" s="34">
        <f>IF(MD78&lt;&gt;"",HLOOKUP(COUNT($IN78:MD78)+1,$G$4:$EH$8,ME$14,0)*$D78,IF($C78=ME$17,$G$7*$D78,""))</f>
        <v>11225.422313144538</v>
      </c>
      <c r="MF78" s="34">
        <f>IF(ME78&lt;&gt;"",HLOOKUP(COUNT($IN78:ME78)+1,$G$4:$EH$8,MF$14,0)*$D78,IF($C78=MF$17,$G$7*$D78,""))</f>
        <v>9653.8631893043039</v>
      </c>
      <c r="MG78" s="34">
        <f>IF(MF78&lt;&gt;"",HLOOKUP(COUNT($IN78:MF78)+1,$G$4:$EH$8,MG$14,0)*$D78,IF($C78=MG$17,$G$7*$D78,""))</f>
        <v>9171.1700298390861</v>
      </c>
      <c r="MH78" s="34">
        <f>IF(MG78&lt;&gt;"",HLOOKUP(COUNT($IN78:MG78)+1,$G$4:$EH$8,MH$14,0)*$D78,IF($C78=MH$17,$G$7*$D78,""))</f>
        <v>9629.728531331044</v>
      </c>
      <c r="MI78" s="34">
        <f>IF(MH78&lt;&gt;"",HLOOKUP(COUNT($IN78:MH78)+1,$G$4:$EH$8,MI$14,0)*$D78,IF($C78=MI$17,$G$7*$D78,""))</f>
        <v>10111.214957897593</v>
      </c>
      <c r="MJ78" s="34">
        <f>IF(MI78&lt;&gt;"",HLOOKUP(COUNT($IN78:MI78)+1,$G$4:$EH$8,MJ$14,0)*$D78,IF($C78=MJ$17,$G$7*$D78,""))</f>
        <v>10616.775705792472</v>
      </c>
      <c r="MK78" s="34">
        <f>IF(MJ78&lt;&gt;"",HLOOKUP(COUNT($IN78:MJ78)+1,$G$4:$EH$8,MK$14,0)*$D78,IF($C78=MK$17,$G$7*$D78,""))</f>
        <v>11359.950005197943</v>
      </c>
      <c r="ML78" s="34">
        <f>IF(MK78&lt;&gt;"",HLOOKUP(COUNT($IN78:MK78)+1,$G$4:$EH$8,ML$14,0)*$D78,IF($C78=ML$17,$G$7*$D78,""))</f>
        <v>10223.955004678153</v>
      </c>
      <c r="MM78" s="34">
        <f>IF(ML78&lt;&gt;"",HLOOKUP(COUNT($IN78:ML78)+1,$G$4:$EH$8,MM$14,0)*$D78,IF($C78=MM$17,$G$7*$D78,""))</f>
        <v>9201.5595042103359</v>
      </c>
      <c r="MN78" s="34">
        <f>IF(MM78&lt;&gt;"",HLOOKUP(COUNT($IN78:MM78)+1,$G$4:$EH$8,MN$14,0)*$D78,IF($C78=MN$17,$G$7*$D78,""))</f>
        <v>9845.6686695050612</v>
      </c>
      <c r="MO78" s="34">
        <f>IF(MN78&lt;&gt;"",HLOOKUP(COUNT($IN78:MN78)+1,$G$4:$EH$8,MO$14,0)*$D78,IF($C78=MO$17,$G$7*$D78,""))</f>
        <v>10534.865476370414</v>
      </c>
      <c r="MP78" s="34">
        <f>IF(MO78&lt;&gt;"",HLOOKUP(COUNT($IN78:MO78)+1,$G$4:$EH$8,MP$14,0)*$D78,IF($C78=MP$17,$G$7*$D78,""))</f>
        <v>11272.306059716342</v>
      </c>
      <c r="MQ78" s="34">
        <f>IF(MP78&lt;&gt;"",HLOOKUP(COUNT($IN78:MP78)+1,$G$4:$EH$8,MQ$14,0)*$D78,IF($C78=MQ$17,$G$7*$D78,""))</f>
        <v>12174.090544493649</v>
      </c>
      <c r="MR78" s="34">
        <f>IF(MQ78&lt;&gt;"",HLOOKUP(COUNT($IN78:MQ78)+1,$G$4:$EH$8,MR$14,0)*$D78,IF($C78=MR$17,$G$7*$D78,""))</f>
        <v>10591.458773709473</v>
      </c>
      <c r="MS78" s="34">
        <f>IF(MR78&lt;&gt;"",HLOOKUP(COUNT($IN78:MR78)+1,$G$4:$EH$8,MS$14,0)*$D78,IF($C78=MS$17,$G$7*$D78,""))</f>
        <v>10061.885835024003</v>
      </c>
      <c r="MT78" s="34">
        <f>IF(MS78&lt;&gt;"",HLOOKUP(COUNT($IN78:MS78)+1,$G$4:$EH$8,MT$14,0)*$D78,IF($C78=MT$17,$G$7*$D78,""))</f>
        <v>10564.980126775201</v>
      </c>
      <c r="MU78" s="34">
        <f>IF(MT78&lt;&gt;"",HLOOKUP(COUNT($IN78:MT78)+1,$G$4:$EH$8,MU$14,0)*$D78,IF($C78=MU$17,$G$7*$D78,""))</f>
        <v>11093.229133113962</v>
      </c>
      <c r="MV78" s="34">
        <f>IF(MU78&lt;&gt;"",HLOOKUP(COUNT($IN78:MU78)+1,$G$4:$EH$8,MV$14,0)*$D78,IF($C78=MV$17,$G$7*$D78,""))</f>
        <v>11647.890589769664</v>
      </c>
      <c r="MW78" s="34">
        <f>IF(MV78&lt;&gt;"",HLOOKUP(COUNT($IN78:MV78)+1,$G$4:$EH$8,MW$14,0)*$D78,IF($C78=MW$17,$G$7*$D78,""))</f>
        <v>12463.242931053535</v>
      </c>
      <c r="MX78" s="34">
        <f>IF(MW78&lt;&gt;"",HLOOKUP(COUNT($IN78:MW78)+1,$G$4:$EH$8,MX$14,0)*$D78,IF($C78=MX$17,$G$7*$D78,""))</f>
        <v>11216.918637948182</v>
      </c>
      <c r="MY78" s="34">
        <f>IF(MX78&lt;&gt;"",HLOOKUP(COUNT($IN78:MX78)+1,$G$4:$EH$8,MY$14,0)*$D78,IF($C78=MY$17,$G$7*$D78,""))</f>
        <v>10095.226774153365</v>
      </c>
      <c r="MZ78" s="34">
        <f>IF(MY78&lt;&gt;"",HLOOKUP(COUNT($IN78:MY78)+1,$G$4:$EH$8,MZ$14,0)*$D78,IF($C78=MZ$17,$G$7*$D78,""))</f>
        <v>10801.892648344101</v>
      </c>
      <c r="NA78" s="34">
        <f>IF(MZ78&lt;&gt;"",HLOOKUP(COUNT($IN78:MZ78)+1,$G$4:$EH$8,NA$14,0)*$D78,IF($C78=NA$17,$G$7*$D78,""))</f>
        <v>11558.025133728188</v>
      </c>
      <c r="NB78" s="34">
        <f>IF(NA78&lt;&gt;"",HLOOKUP(COUNT($IN78:NA78)+1,$G$4:$EH$8,NB$14,0)*$D78,IF($C78=NB$17,$G$7*$D78,""))</f>
        <v>12367.086893089161</v>
      </c>
      <c r="NC78" s="34">
        <f>IF(NB78&lt;&gt;"",HLOOKUP(COUNT($IN78:NB78)+1,$G$4:$EH$8,NC$14,0)*$D78,IF($C78=NC$17,$G$7*$D78,""))</f>
        <v>13356.45384453629</v>
      </c>
      <c r="ND78" s="34">
        <f>IF(NC78&lt;&gt;"",HLOOKUP(COUNT($IN78:NC78)+1,$G$4:$EH$8,ND$14,0)*$D78,IF($C78=ND$17,$G$7*$D78,""))</f>
        <v>8767.7127585947237</v>
      </c>
      <c r="NF78" s="34" t="str">
        <f>IF(NE78&lt;&gt;"",HLOOKUP(COUNT($NE78:NE78)+1,$G$4:$EH$8,NF$14,0)*$D78,IF($C78=NF$17,$G$8*$D78,""))</f>
        <v/>
      </c>
      <c r="NG78" s="34" t="str">
        <f>IF(NF78&lt;&gt;"",HLOOKUP(COUNT($NE78:NF78)+1,$G$4:$EH$8,NG$14,0)*$D78,IF($C78=NG$17,$G$8*$D78,""))</f>
        <v/>
      </c>
      <c r="NH78" s="34" t="str">
        <f>IF(NG78&lt;&gt;"",HLOOKUP(COUNT($NE78:NG78)+1,$G$4:$EH$8,NH$14,0)*$D78,IF($C78=NH$17,$G$8*$D78,""))</f>
        <v/>
      </c>
      <c r="NI78" s="34" t="str">
        <f>IF(NH78&lt;&gt;"",HLOOKUP(COUNT($NE78:NH78)+1,$G$4:$EH$8,NI$14,0)*$D78,IF($C78=NI$17,$G$8*$D78,""))</f>
        <v/>
      </c>
      <c r="NJ78" s="34" t="str">
        <f>IF(NI78&lt;&gt;"",HLOOKUP(COUNT($NE78:NI78)+1,$G$4:$EH$8,NJ$14,0)*$D78,IF($C78=NJ$17,$G$8*$D78,""))</f>
        <v/>
      </c>
      <c r="NK78" s="34" t="str">
        <f>IF(NJ78&lt;&gt;"",HLOOKUP(COUNT($NE78:NJ78)+1,$G$4:$EH$8,NK$14,0)*$D78,IF($C78=NK$17,$G$8*$D78,""))</f>
        <v/>
      </c>
      <c r="NL78" s="34" t="str">
        <f>IF(NK78&lt;&gt;"",HLOOKUP(COUNT($NE78:NK78)+1,$G$4:$EH$8,NL$14,0)*$D78,IF($C78=NL$17,$G$8*$D78,""))</f>
        <v/>
      </c>
      <c r="NM78" s="34" t="str">
        <f>IF(NL78&lt;&gt;"",HLOOKUP(COUNT($NE78:NL78)+1,$G$4:$EH$8,NM$14,0)*$D78,IF($C78=NM$17,$G$8*$D78,""))</f>
        <v/>
      </c>
      <c r="NN78" s="34" t="str">
        <f>IF(NM78&lt;&gt;"",HLOOKUP(COUNT($NE78:NM78)+1,$G$4:$EH$8,NN$14,0)*$D78,IF($C78=NN$17,$G$8*$D78,""))</f>
        <v/>
      </c>
      <c r="NO78" s="34" t="str">
        <f>IF(NN78&lt;&gt;"",HLOOKUP(COUNT($NE78:NN78)+1,$G$4:$EH$8,NO$14,0)*$D78,IF($C78=NO$17,$G$8*$D78,""))</f>
        <v/>
      </c>
      <c r="NP78" s="34" t="str">
        <f>IF(NO78&lt;&gt;"",HLOOKUP(COUNT($NE78:NO78)+1,$G$4:$EH$8,NP$14,0)*$D78,IF($C78=NP$17,$G$8*$D78,""))</f>
        <v/>
      </c>
      <c r="NQ78" s="34" t="str">
        <f>IF(NP78&lt;&gt;"",HLOOKUP(COUNT($NE78:NP78)+1,$G$4:$EH$8,NQ$14,0)*$D78,IF($C78=NQ$17,$G$8*$D78,""))</f>
        <v/>
      </c>
      <c r="NR78" s="34" t="str">
        <f>IF(NQ78&lt;&gt;"",HLOOKUP(COUNT($NE78:NQ78)+1,$G$4:$EH$8,NR$14,0)*$D78,IF($C78=NR$17,$G$8*$D78,""))</f>
        <v/>
      </c>
      <c r="NS78" s="34" t="str">
        <f>IF(NR78&lt;&gt;"",HLOOKUP(COUNT($NE78:NR78)+1,$G$4:$EH$8,NS$14,0)*$D78,IF($C78=NS$17,$G$8*$D78,""))</f>
        <v/>
      </c>
      <c r="NT78" s="34" t="str">
        <f>IF(NS78&lt;&gt;"",HLOOKUP(COUNT($NE78:NS78)+1,$G$4:$EH$8,NT$14,0)*$D78,IF($C78=NT$17,$G$8*$D78,""))</f>
        <v/>
      </c>
      <c r="NU78" s="34" t="str">
        <f>IF(NT78&lt;&gt;"",HLOOKUP(COUNT($NE78:NT78)+1,$G$4:$EH$8,NU$14,0)*$D78,IF($C78=NU$17,$G$8*$D78,""))</f>
        <v/>
      </c>
      <c r="NV78" s="34" t="str">
        <f>IF(NU78&lt;&gt;"",HLOOKUP(COUNT($NE78:NU78)+1,$G$4:$EH$8,NV$14,0)*$D78,IF($C78=NV$17,$G$8*$D78,""))</f>
        <v/>
      </c>
      <c r="NW78" s="34" t="str">
        <f>IF(NV78&lt;&gt;"",HLOOKUP(COUNT($NE78:NV78)+1,$G$4:$EH$8,NW$14,0)*$D78,IF($C78=NW$17,$G$8*$D78,""))</f>
        <v/>
      </c>
      <c r="NX78" s="34" t="str">
        <f>IF(NW78&lt;&gt;"",HLOOKUP(COUNT($NE78:NW78)+1,$G$4:$EH$8,NX$14,0)*$D78,IF($C78=NX$17,$G$8*$D78,""))</f>
        <v/>
      </c>
      <c r="NY78" s="34" t="str">
        <f>IF(NX78&lt;&gt;"",HLOOKUP(COUNT($NE78:NX78)+1,$G$4:$EH$8,NY$14,0)*$D78,IF($C78=NY$17,$G$8*$D78,""))</f>
        <v/>
      </c>
      <c r="NZ78" s="34" t="str">
        <f>IF(NY78&lt;&gt;"",HLOOKUP(COUNT($NE78:NY78)+1,$G$4:$EH$8,NZ$14,0)*$D78,IF($C78=NZ$17,$G$8*$D78,""))</f>
        <v/>
      </c>
      <c r="OA78" s="34" t="str">
        <f>IF(NZ78&lt;&gt;"",HLOOKUP(COUNT($NE78:NZ78)+1,$G$4:$EH$8,OA$14,0)*$D78,IF($C78=OA$17,$G$8*$D78,""))</f>
        <v/>
      </c>
      <c r="OB78" s="34" t="str">
        <f>IF(OA78&lt;&gt;"",HLOOKUP(COUNT($NE78:OA78)+1,$G$4:$EH$8,OB$14,0)*$D78,IF($C78=OB$17,$G$8*$D78,""))</f>
        <v/>
      </c>
      <c r="OC78" s="34" t="str">
        <f>IF(OB78&lt;&gt;"",HLOOKUP(COUNT($NE78:OB78)+1,$G$4:$EH$8,OC$14,0)*$D78,IF($C78=OC$17,$G$8*$D78,""))</f>
        <v/>
      </c>
      <c r="OD78" s="34" t="str">
        <f>IF(OC78&lt;&gt;"",HLOOKUP(COUNT($NE78:OC78)+1,$G$4:$EH$8,OD$14,0)*$D78,IF($C78=OD$17,$G$8*$D78,""))</f>
        <v/>
      </c>
      <c r="OE78" s="34" t="str">
        <f>IF(OD78&lt;&gt;"",HLOOKUP(COUNT($NE78:OD78)+1,$G$4:$EH$8,OE$14,0)*$D78,IF($C78=OE$17,$G$8*$D78,""))</f>
        <v/>
      </c>
      <c r="OF78" s="34" t="str">
        <f>IF(OE78&lt;&gt;"",HLOOKUP(COUNT($NE78:OE78)+1,$G$4:$EH$8,OF$14,0)*$D78,IF($C78=OF$17,$G$8*$D78,""))</f>
        <v/>
      </c>
      <c r="OG78" s="34" t="str">
        <f>IF(OF78&lt;&gt;"",HLOOKUP(COUNT($NE78:OF78)+1,$G$4:$EH$8,OG$14,0)*$D78,IF($C78=OG$17,$G$8*$D78,""))</f>
        <v/>
      </c>
      <c r="OH78" s="34" t="str">
        <f>IF(OG78&lt;&gt;"",HLOOKUP(COUNT($NE78:OG78)+1,$G$4:$EH$8,OH$14,0)*$D78,IF($C78=OH$17,$G$8*$D78,""))</f>
        <v/>
      </c>
      <c r="OI78" s="34" t="str">
        <f>IF(OH78&lt;&gt;"",HLOOKUP(COUNT($NE78:OH78)+1,$G$4:$EH$8,OI$14,0)*$D78,IF($C78=OI$17,$G$8*$D78,""))</f>
        <v/>
      </c>
      <c r="OJ78" s="34" t="str">
        <f>IF(OI78&lt;&gt;"",HLOOKUP(COUNT($NE78:OI78)+1,$G$4:$EH$8,OJ$14,0)*$D78,IF($C78=OJ$17,$G$8*$D78,""))</f>
        <v/>
      </c>
      <c r="OK78" s="34" t="str">
        <f>IF(OJ78&lt;&gt;"",HLOOKUP(COUNT($NE78:OJ78)+1,$G$4:$EH$8,OK$14,0)*$D78,IF($C78=OK$17,$G$8*$D78,""))</f>
        <v/>
      </c>
      <c r="OL78" s="34" t="str">
        <f>IF(OK78&lt;&gt;"",HLOOKUP(COUNT($NE78:OK78)+1,$G$4:$EH$8,OL$14,0)*$D78,IF($C78=OL$17,$G$8*$D78,""))</f>
        <v/>
      </c>
      <c r="OM78" s="34" t="str">
        <f>IF(OL78&lt;&gt;"",HLOOKUP(COUNT($NE78:OL78)+1,$G$4:$EH$8,OM$14,0)*$D78,IF($C78=OM$17,$G$8*$D78,""))</f>
        <v/>
      </c>
      <c r="ON78" s="34" t="str">
        <f>IF(OM78&lt;&gt;"",HLOOKUP(COUNT($NE78:OM78)+1,$G$4:$EH$8,ON$14,0)*$D78,IF($C78=ON$17,$G$8*$D78,""))</f>
        <v/>
      </c>
      <c r="OO78" s="34" t="str">
        <f>IF(ON78&lt;&gt;"",HLOOKUP(COUNT($NE78:ON78)+1,$G$4:$EH$8,OO$14,0)*$D78,IF($C78=OO$17,$G$8*$D78,""))</f>
        <v/>
      </c>
      <c r="OP78" s="34" t="str">
        <f>IF(OO78&lt;&gt;"",HLOOKUP(COUNT($NE78:OO78)+1,$G$4:$EH$8,OP$14,0)*$D78,IF($C78=OP$17,$G$8*$D78,""))</f>
        <v/>
      </c>
      <c r="OQ78" s="34" t="str">
        <f>IF(OP78&lt;&gt;"",HLOOKUP(COUNT($NE78:OP78)+1,$G$4:$EH$8,OQ$14,0)*$D78,IF($C78=OQ$17,$G$8*$D78,""))</f>
        <v/>
      </c>
      <c r="OR78" s="34" t="str">
        <f>IF(OQ78&lt;&gt;"",HLOOKUP(COUNT($NE78:OQ78)+1,$G$4:$EH$8,OR$14,0)*$D78,IF($C78=OR$17,$G$8*$D78,""))</f>
        <v/>
      </c>
      <c r="OS78" s="34" t="str">
        <f>IF(OR78&lt;&gt;"",HLOOKUP(COUNT($NE78:OR78)+1,$G$4:$EH$8,OS$14,0)*$D78,IF($C78=OS$17,$G$8*$D78,""))</f>
        <v/>
      </c>
      <c r="OT78" s="34" t="str">
        <f>IF(OS78&lt;&gt;"",HLOOKUP(COUNT($NE78:OS78)+1,$G$4:$EH$8,OT$14,0)*$D78,IF($C78=OT$17,$G$8*$D78,""))</f>
        <v/>
      </c>
      <c r="OU78" s="34" t="str">
        <f>IF(OT78&lt;&gt;"",HLOOKUP(COUNT($NE78:OT78)+1,$G$4:$EH$8,OU$14,0)*$D78,IF($C78=OU$17,$G$8*$D78,""))</f>
        <v/>
      </c>
      <c r="OV78" s="34" t="str">
        <f>IF(OU78&lt;&gt;"",HLOOKUP(COUNT($NE78:OU78)+1,$G$4:$EH$8,OV$14,0)*$D78,IF($C78=OV$17,$G$8*$D78,""))</f>
        <v/>
      </c>
      <c r="OW78" s="34" t="str">
        <f>IF(OV78&lt;&gt;"",HLOOKUP(COUNT($NE78:OV78)+1,$G$4:$EH$8,OW$14,0)*$D78,IF($C78=OW$17,$G$8*$D78,""))</f>
        <v/>
      </c>
      <c r="OX78" s="34" t="str">
        <f>IF(OW78&lt;&gt;"",HLOOKUP(COUNT($NE78:OW78)+1,$G$4:$EH$8,OX$14,0)*$D78,IF($C78=OX$17,$G$8*$D78,""))</f>
        <v/>
      </c>
      <c r="OY78" s="34" t="str">
        <f>IF(OX78&lt;&gt;"",HLOOKUP(COUNT($NE78:OX78)+1,$G$4:$EH$8,OY$14,0)*$D78,IF($C78=OY$17,$G$8*$D78,""))</f>
        <v/>
      </c>
      <c r="OZ78" s="34" t="str">
        <f>IF(OY78&lt;&gt;"",HLOOKUP(COUNT($NE78:OY78)+1,$G$4:$EH$8,OZ$14,0)*$D78,IF($C78=OZ$17,$G$8*$D78,""))</f>
        <v/>
      </c>
      <c r="PA78" s="34" t="str">
        <f>IF(OZ78&lt;&gt;"",HLOOKUP(COUNT($NE78:OZ78)+1,$G$4:$EH$8,PA$14,0)*$D78,IF($C78=PA$17,$G$8*$D78,""))</f>
        <v/>
      </c>
      <c r="PB78" s="34" t="str">
        <f>IF(PA78&lt;&gt;"",HLOOKUP(COUNT($NE78:PA78)+1,$G$4:$EH$8,PB$14,0)*$D78,IF($C78=PB$17,$G$8*$D78,""))</f>
        <v/>
      </c>
      <c r="PC78" s="34" t="str">
        <f>IF(PB78&lt;&gt;"",HLOOKUP(COUNT($NE78:PB78)+1,$G$4:$EH$8,PC$14,0)*$D78,IF($C78=PC$17,$G$8*$D78,""))</f>
        <v/>
      </c>
      <c r="PD78" s="34" t="str">
        <f>IF(PC78&lt;&gt;"",HLOOKUP(COUNT($NE78:PC78)+1,$G$4:$EH$8,PD$14,0)*$D78,IF($C78=PD$17,$G$8*$D78,""))</f>
        <v/>
      </c>
      <c r="PE78" s="34" t="str">
        <f>IF(PD78&lt;&gt;"",HLOOKUP(COUNT($NE78:PD78)+1,$G$4:$EH$8,PE$14,0)*$D78,IF($C78=PE$17,$G$8*$D78,""))</f>
        <v/>
      </c>
      <c r="PF78" s="34" t="str">
        <f>IF(PE78&lt;&gt;"",HLOOKUP(COUNT($NE78:PE78)+1,$G$4:$EH$8,PF$14,0)*$D78,IF($C78=PF$17,$G$8*$D78,""))</f>
        <v/>
      </c>
      <c r="PG78" s="34" t="str">
        <f>IF(PF78&lt;&gt;"",HLOOKUP(COUNT($NE78:PF78)+1,$G$4:$EH$8,PG$14,0)*$D78,IF($C78=PG$17,$G$8*$D78,""))</f>
        <v/>
      </c>
      <c r="PH78" s="34" t="str">
        <f>IF(PG78&lt;&gt;"",HLOOKUP(COUNT($NE78:PG78)+1,$G$4:$EH$8,PH$14,0)*$D78,IF($C78=PH$17,$G$8*$D78,""))</f>
        <v/>
      </c>
      <c r="PI78" s="34" t="str">
        <f>IF(PH78&lt;&gt;"",HLOOKUP(COUNT($NE78:PH78)+1,$G$4:$EH$8,PI$14,0)*$D78,IF($C78=PI$17,$G$8*$D78,""))</f>
        <v/>
      </c>
      <c r="PJ78" s="34" t="str">
        <f>IF(PI78&lt;&gt;"",HLOOKUP(COUNT($NE78:PI78)+1,$G$4:$EH$8,PJ$14,0)*$D78,IF($C78=PJ$17,$G$8*$D78,""))</f>
        <v/>
      </c>
      <c r="PK78" s="34" t="str">
        <f>IF(PJ78&lt;&gt;"",HLOOKUP(COUNT($NE78:PJ78)+1,$G$4:$EH$8,PK$14,0)*$D78,IF($C78=PK$17,$G$8*$D78,""))</f>
        <v/>
      </c>
      <c r="PL78" s="34" t="str">
        <f>IF(PK78&lt;&gt;"",HLOOKUP(COUNT($NE78:PK78)+1,$G$4:$EH$8,PL$14,0)*$D78,IF($C78=PL$17,$G$8*$D78,""))</f>
        <v/>
      </c>
      <c r="PM78" s="34">
        <f>IF(PL78&lt;&gt;"",HLOOKUP(COUNT($NE78:PL78)+1,$G$4:$EH$8,PM$14,0)*$D78,IF($C78=PM$17,$G$8*$D78,""))</f>
        <v>175000</v>
      </c>
      <c r="PN78" s="34">
        <f>IF(PM78&lt;&gt;"",HLOOKUP(COUNT($NE78:PM78)+1,$G$4:$EH$8,PN$14,0)*$D78,IF($C78=PN$17,$G$8*$D78,""))</f>
        <v>0</v>
      </c>
      <c r="PO78" s="34">
        <f>IF(PN78&lt;&gt;"",HLOOKUP(COUNT($NE78:PN78)+1,$G$4:$EH$8,PO$14,0)*$D78,IF($C78=PO$17,$G$8*$D78,""))</f>
        <v>0</v>
      </c>
      <c r="PP78" s="34">
        <f>IF(PO78&lt;&gt;"",HLOOKUP(COUNT($NE78:PO78)+1,$G$4:$EH$8,PP$14,0)*$D78,IF($C78=PP$17,$G$8*$D78,""))</f>
        <v>0</v>
      </c>
      <c r="PQ78" s="34">
        <f>IF(PP78&lt;&gt;"",HLOOKUP(COUNT($NE78:PP78)+1,$G$4:$EH$8,PQ$14,0)*$D78,IF($C78=PQ$17,$G$8*$D78,""))</f>
        <v>0</v>
      </c>
      <c r="PR78" s="34">
        <f>IF(PQ78&lt;&gt;"",HLOOKUP(COUNT($NE78:PQ78)+1,$G$4:$EH$8,PR$14,0)*$D78,IF($C78=PR$17,$G$8*$D78,""))</f>
        <v>0</v>
      </c>
      <c r="PS78" s="34">
        <f>IF(PR78&lt;&gt;"",HLOOKUP(COUNT($NE78:PR78)+1,$G$4:$EH$8,PS$14,0)*$D78,IF($C78=PS$17,$G$8*$D78,""))</f>
        <v>0</v>
      </c>
      <c r="PT78" s="34">
        <f>IF(PS78&lt;&gt;"",HLOOKUP(COUNT($NE78:PS78)+1,$G$4:$EH$8,PT$14,0)*$D78,IF($C78=PT$17,$G$8*$D78,""))</f>
        <v>0</v>
      </c>
      <c r="PU78" s="34">
        <f>IF(PT78&lt;&gt;"",HLOOKUP(COUNT($NE78:PT78)+1,$G$4:$EH$8,PU$14,0)*$D78,IF($C78=PU$17,$G$8*$D78,""))</f>
        <v>0</v>
      </c>
      <c r="PV78" s="34">
        <f>IF(PU78&lt;&gt;"",HLOOKUP(COUNT($NE78:PU78)+1,$G$4:$EH$8,PV$14,0)*$D78,IF($C78=PV$17,$G$8*$D78,""))</f>
        <v>0</v>
      </c>
      <c r="PW78" s="34">
        <f>IF(PV78&lt;&gt;"",HLOOKUP(COUNT($NE78:PV78)+1,$G$4:$EH$8,PW$14,0)*$D78,IF($C78=PW$17,$G$8*$D78,""))</f>
        <v>0</v>
      </c>
      <c r="PX78" s="34">
        <f>IF(PW78&lt;&gt;"",HLOOKUP(COUNT($NE78:PW78)+1,$G$4:$EH$8,PX$14,0)*$D78,IF($C78=PX$17,$G$8*$D78,""))</f>
        <v>0</v>
      </c>
      <c r="PY78" s="34">
        <f>IF(PX78&lt;&gt;"",HLOOKUP(COUNT($NE78:PX78)+1,$G$4:$EH$8,PY$14,0)*$D78,IF($C78=PY$17,$G$8*$D78,""))</f>
        <v>0</v>
      </c>
      <c r="PZ78" s="34">
        <f>IF(PY78&lt;&gt;"",HLOOKUP(COUNT($NE78:PY78)+1,$G$4:$EH$8,PZ$14,0)*$D78,IF($C78=PZ$17,$G$8*$D78,""))</f>
        <v>0</v>
      </c>
      <c r="QA78" s="34">
        <f>IF(PZ78&lt;&gt;"",HLOOKUP(COUNT($NE78:PZ78)+1,$G$4:$EH$8,QA$14,0)*$D78,IF($C78=QA$17,$G$8*$D78,""))</f>
        <v>0</v>
      </c>
      <c r="QB78" s="34">
        <f>IF(QA78&lt;&gt;"",HLOOKUP(COUNT($NE78:QA78)+1,$G$4:$EH$8,QB$14,0)*$D78,IF($C78=QB$17,$G$8*$D78,""))</f>
        <v>0</v>
      </c>
      <c r="QC78" s="34">
        <f>IF(QB78&lt;&gt;"",HLOOKUP(COUNT($NE78:QB78)+1,$G$4:$EH$8,QC$14,0)*$D78,IF($C78=QC$17,$G$8*$D78,""))</f>
        <v>0</v>
      </c>
      <c r="QD78" s="34">
        <f>IF(QC78&lt;&gt;"",HLOOKUP(COUNT($NE78:QC78)+1,$G$4:$EH$8,QD$14,0)*$D78,IF($C78=QD$17,$G$8*$D78,""))</f>
        <v>0</v>
      </c>
      <c r="QE78" s="34">
        <f>IF(QD78&lt;&gt;"",HLOOKUP(COUNT($NE78:QD78)+1,$G$4:$EH$8,QE$14,0)*$D78,IF($C78=QE$17,$G$8*$D78,""))</f>
        <v>0</v>
      </c>
      <c r="QF78" s="34">
        <f>IF(QE78&lt;&gt;"",HLOOKUP(COUNT($NE78:QE78)+1,$G$4:$EH$8,QF$14,0)*$D78,IF($C78=QF$17,$G$8*$D78,""))</f>
        <v>0</v>
      </c>
      <c r="QG78" s="34">
        <f>IF(QF78&lt;&gt;"",HLOOKUP(COUNT($NE78:QF78)+1,$G$4:$EH$8,QG$14,0)*$D78,IF($C78=QG$17,$G$8*$D78,""))</f>
        <v>0</v>
      </c>
      <c r="QH78" s="34">
        <f>IF(QG78&lt;&gt;"",HLOOKUP(COUNT($NE78:QG78)+1,$G$4:$EH$8,QH$14,0)*$D78,IF($C78=QH$17,$G$8*$D78,""))</f>
        <v>0</v>
      </c>
      <c r="QI78" s="34">
        <f>IF(QH78&lt;&gt;"",HLOOKUP(COUNT($NE78:QH78)+1,$G$4:$EH$8,QI$14,0)*$D78,IF($C78=QI$17,$G$8*$D78,""))</f>
        <v>0</v>
      </c>
      <c r="QJ78" s="34">
        <f>IF(QI78&lt;&gt;"",HLOOKUP(COUNT($NE78:QI78)+1,$G$4:$EH$8,QJ$14,0)*$D78,IF($C78=QJ$17,$G$8*$D78,""))</f>
        <v>0</v>
      </c>
      <c r="QK78" s="34">
        <f>IF(QJ78&lt;&gt;"",HLOOKUP(COUNT($NE78:QJ78)+1,$G$4:$EH$8,QK$14,0)*$D78,IF($C78=QK$17,$G$8*$D78,""))</f>
        <v>0</v>
      </c>
      <c r="QL78" s="34">
        <f>IF(QK78&lt;&gt;"",HLOOKUP(COUNT($NE78:QK78)+1,$G$4:$EH$8,QL$14,0)*$D78,IF($C78=QL$17,$G$8*$D78,""))</f>
        <v>0</v>
      </c>
      <c r="QM78" s="34">
        <f>IF(QL78&lt;&gt;"",HLOOKUP(COUNT($NE78:QL78)+1,$G$4:$EH$8,QM$14,0)*$D78,IF($C78=QM$17,$G$8*$D78,""))</f>
        <v>0</v>
      </c>
      <c r="QN78" s="34">
        <f>IF(QM78&lt;&gt;"",HLOOKUP(COUNT($NE78:QM78)+1,$G$4:$EH$8,QN$14,0)*$D78,IF($C78=QN$17,$G$8*$D78,""))</f>
        <v>0</v>
      </c>
      <c r="QO78" s="34">
        <f>IF(QN78&lt;&gt;"",HLOOKUP(COUNT($NE78:QN78)+1,$G$4:$EH$8,QO$14,0)*$D78,IF($C78=QO$17,$G$8*$D78,""))</f>
        <v>0</v>
      </c>
      <c r="QP78" s="34">
        <f>IF(QO78&lt;&gt;"",HLOOKUP(COUNT($NE78:QO78)+1,$G$4:$EH$8,QP$14,0)*$D78,IF($C78=QP$17,$G$8*$D78,""))</f>
        <v>0</v>
      </c>
      <c r="QQ78" s="34">
        <f>IF(QP78&lt;&gt;"",HLOOKUP(COUNT($NE78:QP78)+1,$G$4:$EH$8,QQ$14,0)*$D78,IF($C78=QQ$17,$G$8*$D78,""))</f>
        <v>0</v>
      </c>
      <c r="QR78" s="34">
        <f>IF(QQ78&lt;&gt;"",HLOOKUP(COUNT($NE78:QQ78)+1,$G$4:$EH$8,QR$14,0)*$D78,IF($C78=QR$17,$G$8*$D78,""))</f>
        <v>0</v>
      </c>
      <c r="QS78" s="34">
        <f>IF(QR78&lt;&gt;"",HLOOKUP(COUNT($NE78:QR78)+1,$G$4:$EH$8,QS$14,0)*$D78,IF($C78=QS$17,$G$8*$D78,""))</f>
        <v>0</v>
      </c>
      <c r="QT78" s="34">
        <f>IF(QS78&lt;&gt;"",HLOOKUP(COUNT($NE78:QS78)+1,$G$4:$EH$8,QT$14,0)*$D78,IF($C78=QT$17,$G$8*$D78,""))</f>
        <v>0</v>
      </c>
      <c r="QU78" s="34">
        <f>IF(QT78&lt;&gt;"",HLOOKUP(COUNT($NE78:QT78)+1,$G$4:$EH$8,QU$14,0)*$D78,IF($C78=QU$17,$G$8*$D78,""))</f>
        <v>0</v>
      </c>
      <c r="QV78" s="34">
        <f>IF(QU78&lt;&gt;"",HLOOKUP(COUNT($NE78:QU78)+1,$G$4:$EH$8,QV$14,0)*$D78,IF($C78=QV$17,$G$8*$D78,""))</f>
        <v>0</v>
      </c>
      <c r="QW78" s="34">
        <f>IF(QV78&lt;&gt;"",HLOOKUP(COUNT($NE78:QV78)+1,$G$4:$EH$8,QW$14,0)*$D78,IF($C78=QW$17,$G$8*$D78,""))</f>
        <v>0</v>
      </c>
      <c r="QX78" s="34">
        <f>IF(QW78&lt;&gt;"",HLOOKUP(COUNT($NE78:QW78)+1,$G$4:$EH$8,QX$14,0)*$D78,IF($C78=QX$17,$G$8*$D78,""))</f>
        <v>0</v>
      </c>
      <c r="QY78" s="34">
        <f>IF(QX78&lt;&gt;"",HLOOKUP(COUNT($NE78:QX78)+1,$G$4:$EH$8,QY$14,0)*$D78,IF($C78=QY$17,$G$8*$D78,""))</f>
        <v>0</v>
      </c>
      <c r="QZ78" s="34">
        <f>IF(QY78&lt;&gt;"",HLOOKUP(COUNT($NE78:QY78)+1,$G$4:$EH$8,QZ$14,0)*$D78,IF($C78=QZ$17,$G$8*$D78,""))</f>
        <v>0</v>
      </c>
      <c r="RA78" s="34">
        <f>IF(QZ78&lt;&gt;"",HLOOKUP(COUNT($NE78:QZ78)+1,$G$4:$EH$8,RA$14,0)*$D78,IF($C78=RA$17,$G$8*$D78,""))</f>
        <v>0</v>
      </c>
      <c r="RB78" s="34">
        <f>IF(RA78&lt;&gt;"",HLOOKUP(COUNT($NE78:RA78)+1,$G$4:$EH$8,RB$14,0)*$D78,IF($C78=RB$17,$G$8*$D78,""))</f>
        <v>0</v>
      </c>
      <c r="RC78" s="34">
        <f>IF(RB78&lt;&gt;"",HLOOKUP(COUNT($NE78:RB78)+1,$G$4:$EH$8,RC$14,0)*$D78,IF($C78=RC$17,$G$8*$D78,""))</f>
        <v>0</v>
      </c>
      <c r="RD78" s="34">
        <f>IF(RC78&lt;&gt;"",HLOOKUP(COUNT($NE78:RC78)+1,$G$4:$EH$8,RD$14,0)*$D78,IF($C78=RD$17,$G$8*$D78,""))</f>
        <v>0</v>
      </c>
      <c r="RE78" s="34">
        <f>IF(RD78&lt;&gt;"",HLOOKUP(COUNT($NE78:RD78)+1,$G$4:$EH$8,RE$14,0)*$D78,IF($C78=RE$17,$G$8*$D78,""))</f>
        <v>0</v>
      </c>
      <c r="RF78" s="34">
        <f>IF(RE78&lt;&gt;"",HLOOKUP(COUNT($NE78:RE78)+1,$G$4:$EH$8,RF$14,0)*$D78,IF($C78=RF$17,$G$8*$D78,""))</f>
        <v>0</v>
      </c>
      <c r="RG78" s="34">
        <f>IF(RF78&lt;&gt;"",HLOOKUP(COUNT($NE78:RF78)+1,$G$4:$EH$8,RG$14,0)*$D78,IF($C78=RG$17,$G$8*$D78,""))</f>
        <v>0</v>
      </c>
      <c r="RH78" s="34">
        <f>IF(RG78&lt;&gt;"",HLOOKUP(COUNT($NE78:RG78)+1,$G$4:$EH$8,RH$14,0)*$D78,IF($C78=RH$17,$G$8*$D78,""))</f>
        <v>0</v>
      </c>
      <c r="RI78" s="34">
        <f>IF(RH78&lt;&gt;"",HLOOKUP(COUNT($NE78:RH78)+1,$G$4:$EH$8,RI$14,0)*$D78,IF($C78=RI$17,$G$8*$D78,""))</f>
        <v>0</v>
      </c>
      <c r="RJ78" s="34">
        <f>IF(RI78&lt;&gt;"",HLOOKUP(COUNT($NE78:RI78)+1,$G$4:$EH$8,RJ$14,0)*$D78,IF($C78=RJ$17,$G$8*$D78,""))</f>
        <v>0</v>
      </c>
      <c r="RK78" s="34">
        <f>IF(RJ78&lt;&gt;"",HLOOKUP(COUNT($NE78:RJ78)+1,$G$4:$EH$8,RK$14,0)*$D78,IF($C78=RK$17,$G$8*$D78,""))</f>
        <v>0</v>
      </c>
      <c r="RL78" s="34">
        <f>IF(RK78&lt;&gt;"",HLOOKUP(COUNT($NE78:RK78)+1,$G$4:$EH$8,RL$14,0)*$D78,IF($C78=RL$17,$G$8*$D78,""))</f>
        <v>0</v>
      </c>
      <c r="RM78" s="34">
        <f>IF(RL78&lt;&gt;"",HLOOKUP(COUNT($NE78:RL78)+1,$G$4:$EH$8,RM$14,0)*$D78,IF($C78=RM$17,$G$8*$D78,""))</f>
        <v>0</v>
      </c>
      <c r="RN78" s="34">
        <f>IF(RM78&lt;&gt;"",HLOOKUP(COUNT($NE78:RM78)+1,$G$4:$EH$8,RN$14,0)*$D78,IF($C78=RN$17,$G$8*$D78,""))</f>
        <v>0</v>
      </c>
      <c r="RO78" s="34">
        <f>IF(RN78&lt;&gt;"",HLOOKUP(COUNT($NE78:RN78)+1,$G$4:$EH$8,RO$14,0)*$D78,IF($C78=RO$17,$G$8*$D78,""))</f>
        <v>0</v>
      </c>
      <c r="RP78" s="34">
        <f>IF(RO78&lt;&gt;"",HLOOKUP(COUNT($NE78:RO78)+1,$G$4:$EH$8,RP$14,0)*$D78,IF($C78=RP$17,$G$8*$D78,""))</f>
        <v>0</v>
      </c>
      <c r="RQ78" s="34">
        <f>IF(RP78&lt;&gt;"",HLOOKUP(COUNT($NE78:RP78)+1,$G$4:$EH$8,RQ$14,0)*$D78,IF($C78=RQ$17,$G$8*$D78,""))</f>
        <v>0</v>
      </c>
      <c r="RR78" s="34">
        <f>IF(RQ78&lt;&gt;"",HLOOKUP(COUNT($NE78:RQ78)+1,$G$4:$EH$8,RR$14,0)*$D78,IF($C78=RR$17,$G$8*$D78,""))</f>
        <v>0</v>
      </c>
      <c r="RS78" s="34">
        <f>IF(RR78&lt;&gt;"",HLOOKUP(COUNT($NE78:RR78)+1,$G$4:$EH$8,RS$14,0)*$D78,IF($C78=RS$17,$G$8*$D78,""))</f>
        <v>0</v>
      </c>
      <c r="RT78" s="34">
        <f>IF(RS78&lt;&gt;"",HLOOKUP(COUNT($NE78:RS78)+1,$G$4:$EH$8,RT$14,0)*$D78,IF($C78=RT$17,$G$8*$D78,""))</f>
        <v>0</v>
      </c>
      <c r="RU78" s="34">
        <f>IF(RT78&lt;&gt;"",HLOOKUP(COUNT($NE78:RT78)+1,$G$4:$EH$8,RU$14,0)*$D78,IF($C78=RU$17,$G$8*$D78,""))</f>
        <v>0</v>
      </c>
      <c r="RW78" s="34" t="str">
        <f>IF(RV78&lt;&gt;"",HLOOKUP(COUNT($RV78:RV78)+1,$G$4:$EH$9,RW$14,0)*$D78,IF($C78=RW$17,$G$9*$D78,""))</f>
        <v/>
      </c>
      <c r="RX78" s="34" t="str">
        <f>IF(RW78&lt;&gt;"",HLOOKUP(COUNT($RV78:RW78)+1,$G$4:$EH$9,RX$14,0)*$D78,IF($C78=RX$17,$G$9*$D78,""))</f>
        <v/>
      </c>
      <c r="RY78" s="34" t="str">
        <f>IF(RX78&lt;&gt;"",HLOOKUP(COUNT($RV78:RX78)+1,$G$4:$EH$9,RY$14,0)*$D78,IF($C78=RY$17,$G$9*$D78,""))</f>
        <v/>
      </c>
      <c r="RZ78" s="34" t="str">
        <f>IF(RY78&lt;&gt;"",HLOOKUP(COUNT($RV78:RY78)+1,$G$4:$EH$9,RZ$14,0)*$D78,IF($C78=RZ$17,$G$9*$D78,""))</f>
        <v/>
      </c>
      <c r="SA78" s="34" t="str">
        <f>IF(RZ78&lt;&gt;"",HLOOKUP(COUNT($RV78:RZ78)+1,$G$4:$EH$9,SA$14,0)*$D78,IF($C78=SA$17,$G$9*$D78,""))</f>
        <v/>
      </c>
      <c r="SB78" s="34" t="str">
        <f>IF(SA78&lt;&gt;"",HLOOKUP(COUNT($RV78:SA78)+1,$G$4:$EH$9,SB$14,0)*$D78,IF($C78=SB$17,$G$9*$D78,""))</f>
        <v/>
      </c>
      <c r="SC78" s="34" t="str">
        <f>IF(SB78&lt;&gt;"",HLOOKUP(COUNT($RV78:SB78)+1,$G$4:$EH$9,SC$14,0)*$D78,IF($C78=SC$17,$G$9*$D78,""))</f>
        <v/>
      </c>
      <c r="SD78" s="34" t="str">
        <f>IF(SC78&lt;&gt;"",HLOOKUP(COUNT($RV78:SC78)+1,$G$4:$EH$9,SD$14,0)*$D78,IF($C78=SD$17,$G$9*$D78,""))</f>
        <v/>
      </c>
      <c r="SE78" s="34" t="str">
        <f>IF(SD78&lt;&gt;"",HLOOKUP(COUNT($RV78:SD78)+1,$G$4:$EH$9,SE$14,0)*$D78,IF($C78=SE$17,$G$9*$D78,""))</f>
        <v/>
      </c>
      <c r="SF78" s="34" t="str">
        <f>IF(SE78&lt;&gt;"",HLOOKUP(COUNT($RV78:SE78)+1,$G$4:$EH$9,SF$14,0)*$D78,IF($C78=SF$17,$G$9*$D78,""))</f>
        <v/>
      </c>
      <c r="SG78" s="34" t="str">
        <f>IF(SF78&lt;&gt;"",HLOOKUP(COUNT($RV78:SF78)+1,$G$4:$EH$9,SG$14,0)*$D78,IF($C78=SG$17,$G$9*$D78,""))</f>
        <v/>
      </c>
      <c r="SH78" s="34" t="str">
        <f>IF(SG78&lt;&gt;"",HLOOKUP(COUNT($RV78:SG78)+1,$G$4:$EH$9,SH$14,0)*$D78,IF($C78=SH$17,$G$9*$D78,""))</f>
        <v/>
      </c>
      <c r="SI78" s="34" t="str">
        <f>IF(SH78&lt;&gt;"",HLOOKUP(COUNT($RV78:SH78)+1,$G$4:$EH$9,SI$14,0)*$D78,IF($C78=SI$17,$G$9*$D78,""))</f>
        <v/>
      </c>
      <c r="SJ78" s="34" t="str">
        <f>IF(SI78&lt;&gt;"",HLOOKUP(COUNT($RV78:SI78)+1,$G$4:$EH$9,SJ$14,0)*$D78,IF($C78=SJ$17,$G$9*$D78,""))</f>
        <v/>
      </c>
      <c r="SK78" s="34" t="str">
        <f>IF(SJ78&lt;&gt;"",HLOOKUP(COUNT($RV78:SJ78)+1,$G$4:$EH$9,SK$14,0)*$D78,IF($C78=SK$17,$G$9*$D78,""))</f>
        <v/>
      </c>
      <c r="SL78" s="34" t="str">
        <f>IF(SK78&lt;&gt;"",HLOOKUP(COUNT($RV78:SK78)+1,$G$4:$EH$9,SL$14,0)*$D78,IF($C78=SL$17,$G$9*$D78,""))</f>
        <v/>
      </c>
      <c r="SM78" s="34" t="str">
        <f>IF(SL78&lt;&gt;"",HLOOKUP(COUNT($RV78:SL78)+1,$G$4:$EH$9,SM$14,0)*$D78,IF($C78=SM$17,$G$9*$D78,""))</f>
        <v/>
      </c>
      <c r="SN78" s="34" t="str">
        <f>IF(SM78&lt;&gt;"",HLOOKUP(COUNT($RV78:SM78)+1,$G$4:$EH$9,SN$14,0)*$D78,IF($C78=SN$17,$G$9*$D78,""))</f>
        <v/>
      </c>
      <c r="SO78" s="34" t="str">
        <f>IF(SN78&lt;&gt;"",HLOOKUP(COUNT($RV78:SN78)+1,$G$4:$EH$9,SO$14,0)*$D78,IF($C78=SO$17,$G$9*$D78,""))</f>
        <v/>
      </c>
      <c r="SP78" s="34" t="str">
        <f>IF(SO78&lt;&gt;"",HLOOKUP(COUNT($RV78:SO78)+1,$G$4:$EH$9,SP$14,0)*$D78,IF($C78=SP$17,$G$9*$D78,""))</f>
        <v/>
      </c>
      <c r="SQ78" s="34" t="str">
        <f>IF(SP78&lt;&gt;"",HLOOKUP(COUNT($RV78:SP78)+1,$G$4:$EH$9,SQ$14,0)*$D78,IF($C78=SQ$17,$G$9*$D78,""))</f>
        <v/>
      </c>
      <c r="SR78" s="34" t="str">
        <f>IF(SQ78&lt;&gt;"",HLOOKUP(COUNT($RV78:SQ78)+1,$G$4:$EH$9,SR$14,0)*$D78,IF($C78=SR$17,$G$9*$D78,""))</f>
        <v/>
      </c>
      <c r="SS78" s="34" t="str">
        <f>IF(SR78&lt;&gt;"",HLOOKUP(COUNT($RV78:SR78)+1,$G$4:$EH$9,SS$14,0)*$D78,IF($C78=SS$17,$G$9*$D78,""))</f>
        <v/>
      </c>
      <c r="ST78" s="34" t="str">
        <f>IF(SS78&lt;&gt;"",HLOOKUP(COUNT($RV78:SS78)+1,$G$4:$EH$9,ST$14,0)*$D78,IF($C78=ST$17,$G$9*$D78,""))</f>
        <v/>
      </c>
      <c r="SU78" s="34" t="str">
        <f>IF(ST78&lt;&gt;"",HLOOKUP(COUNT($RV78:ST78)+1,$G$4:$EH$9,SU$14,0)*$D78,IF($C78=SU$17,$G$9*$D78,""))</f>
        <v/>
      </c>
      <c r="SV78" s="34" t="str">
        <f>IF(SU78&lt;&gt;"",HLOOKUP(COUNT($RV78:SU78)+1,$G$4:$EH$9,SV$14,0)*$D78,IF($C78=SV$17,$G$9*$D78,""))</f>
        <v/>
      </c>
      <c r="SW78" s="34" t="str">
        <f>IF(SV78&lt;&gt;"",HLOOKUP(COUNT($RV78:SV78)+1,$G$4:$EH$9,SW$14,0)*$D78,IF($C78=SW$17,$G$9*$D78,""))</f>
        <v/>
      </c>
      <c r="SX78" s="34" t="str">
        <f>IF(SW78&lt;&gt;"",HLOOKUP(COUNT($RV78:SW78)+1,$G$4:$EH$9,SX$14,0)*$D78,IF($C78=SX$17,$G$9*$D78,""))</f>
        <v/>
      </c>
      <c r="SY78" s="34" t="str">
        <f>IF(SX78&lt;&gt;"",HLOOKUP(COUNT($RV78:SX78)+1,$G$4:$EH$9,SY$14,0)*$D78,IF($C78=SY$17,$G$9*$D78,""))</f>
        <v/>
      </c>
      <c r="SZ78" s="34" t="str">
        <f>IF(SY78&lt;&gt;"",HLOOKUP(COUNT($RV78:SY78)+1,$G$4:$EH$9,SZ$14,0)*$D78,IF($C78=SZ$17,$G$9*$D78,""))</f>
        <v/>
      </c>
      <c r="TA78" s="34" t="str">
        <f>IF(SZ78&lt;&gt;"",HLOOKUP(COUNT($RV78:SZ78)+1,$G$4:$EH$9,TA$14,0)*$D78,IF($C78=TA$17,$G$9*$D78,""))</f>
        <v/>
      </c>
      <c r="TB78" s="34" t="str">
        <f>IF(TA78&lt;&gt;"",HLOOKUP(COUNT($RV78:TA78)+1,$G$4:$EH$9,TB$14,0)*$D78,IF($C78=TB$17,$G$9*$D78,""))</f>
        <v/>
      </c>
      <c r="TC78" s="34" t="str">
        <f>IF(TB78&lt;&gt;"",HLOOKUP(COUNT($RV78:TB78)+1,$G$4:$EH$9,TC$14,0)*$D78,IF($C78=TC$17,$G$9*$D78,""))</f>
        <v/>
      </c>
      <c r="TD78" s="34" t="str">
        <f>IF(TC78&lt;&gt;"",HLOOKUP(COUNT($RV78:TC78)+1,$G$4:$EH$9,TD$14,0)*$D78,IF($C78=TD$17,$G$9*$D78,""))</f>
        <v/>
      </c>
      <c r="TE78" s="34" t="str">
        <f>IF(TD78&lt;&gt;"",HLOOKUP(COUNT($RV78:TD78)+1,$G$4:$EH$9,TE$14,0)*$D78,IF($C78=TE$17,$G$9*$D78,""))</f>
        <v/>
      </c>
      <c r="TF78" s="34" t="str">
        <f>IF(TE78&lt;&gt;"",HLOOKUP(COUNT($RV78:TE78)+1,$G$4:$EH$9,TF$14,0)*$D78,IF($C78=TF$17,$G$9*$D78,""))</f>
        <v/>
      </c>
      <c r="TG78" s="34" t="str">
        <f>IF(TF78&lt;&gt;"",HLOOKUP(COUNT($RV78:TF78)+1,$G$4:$EH$9,TG$14,0)*$D78,IF($C78=TG$17,$G$9*$D78,""))</f>
        <v/>
      </c>
      <c r="TH78" s="34" t="str">
        <f>IF(TG78&lt;&gt;"",HLOOKUP(COUNT($RV78:TG78)+1,$G$4:$EH$9,TH$14,0)*$D78,IF($C78=TH$17,$G$9*$D78,""))</f>
        <v/>
      </c>
      <c r="TI78" s="34" t="str">
        <f>IF(TH78&lt;&gt;"",HLOOKUP(COUNT($RV78:TH78)+1,$G$4:$EH$9,TI$14,0)*$D78,IF($C78=TI$17,$G$9*$D78,""))</f>
        <v/>
      </c>
      <c r="TJ78" s="34" t="str">
        <f>IF(TI78&lt;&gt;"",HLOOKUP(COUNT($RV78:TI78)+1,$G$4:$EH$9,TJ$14,0)*$D78,IF($C78=TJ$17,$G$9*$D78,""))</f>
        <v/>
      </c>
      <c r="TK78" s="34" t="str">
        <f>IF(TJ78&lt;&gt;"",HLOOKUP(COUNT($RV78:TJ78)+1,$G$4:$EH$9,TK$14,0)*$D78,IF($C78=TK$17,$G$9*$D78,""))</f>
        <v/>
      </c>
      <c r="TL78" s="34" t="str">
        <f>IF(TK78&lt;&gt;"",HLOOKUP(COUNT($RV78:TK78)+1,$G$4:$EH$9,TL$14,0)*$D78,IF($C78=TL$17,$G$9*$D78,""))</f>
        <v/>
      </c>
      <c r="TM78" s="34" t="str">
        <f>IF(TL78&lt;&gt;"",HLOOKUP(COUNT($RV78:TL78)+1,$G$4:$EH$9,TM$14,0)*$D78,IF($C78=TM$17,$G$9*$D78,""))</f>
        <v/>
      </c>
      <c r="TN78" s="34" t="str">
        <f>IF(TM78&lt;&gt;"",HLOOKUP(COUNT($RV78:TM78)+1,$G$4:$EH$9,TN$14,0)*$D78,IF($C78=TN$17,$G$9*$D78,""))</f>
        <v/>
      </c>
      <c r="TO78" s="34" t="str">
        <f>IF(TN78&lt;&gt;"",HLOOKUP(COUNT($RV78:TN78)+1,$G$4:$EH$9,TO$14,0)*$D78,IF($C78=TO$17,$G$9*$D78,""))</f>
        <v/>
      </c>
      <c r="TP78" s="34" t="str">
        <f>IF(TO78&lt;&gt;"",HLOOKUP(COUNT($RV78:TO78)+1,$G$4:$EH$9,TP$14,0)*$D78,IF($C78=TP$17,$G$9*$D78,""))</f>
        <v/>
      </c>
      <c r="TQ78" s="34" t="str">
        <f>IF(TP78&lt;&gt;"",HLOOKUP(COUNT($RV78:TP78)+1,$G$4:$EH$9,TQ$14,0)*$D78,IF($C78=TQ$17,$G$9*$D78,""))</f>
        <v/>
      </c>
      <c r="TR78" s="34" t="str">
        <f>IF(TQ78&lt;&gt;"",HLOOKUP(COUNT($RV78:TQ78)+1,$G$4:$EH$9,TR$14,0)*$D78,IF($C78=TR$17,$G$9*$D78,""))</f>
        <v/>
      </c>
      <c r="TS78" s="34" t="str">
        <f>IF(TR78&lt;&gt;"",HLOOKUP(COUNT($RV78:TR78)+1,$G$4:$EH$9,TS$14,0)*$D78,IF($C78=TS$17,$G$9*$D78,""))</f>
        <v/>
      </c>
      <c r="TT78" s="34" t="str">
        <f>IF(TS78&lt;&gt;"",HLOOKUP(COUNT($RV78:TS78)+1,$G$4:$EH$9,TT$14,0)*$D78,IF($C78=TT$17,$G$9*$D78,""))</f>
        <v/>
      </c>
      <c r="TU78" s="34" t="str">
        <f>IF(TT78&lt;&gt;"",HLOOKUP(COUNT($RV78:TT78)+1,$G$4:$EH$9,TU$14,0)*$D78,IF($C78=TU$17,$G$9*$D78,""))</f>
        <v/>
      </c>
      <c r="TV78" s="34" t="str">
        <f>IF(TU78&lt;&gt;"",HLOOKUP(COUNT($RV78:TU78)+1,$G$4:$EH$9,TV$14,0)*$D78,IF($C78=TV$17,$G$9*$D78,""))</f>
        <v/>
      </c>
      <c r="TW78" s="34" t="str">
        <f>IF(TV78&lt;&gt;"",HLOOKUP(COUNT($RV78:TV78)+1,$G$4:$EH$9,TW$14,0)*$D78,IF($C78=TW$17,$G$9*$D78,""))</f>
        <v/>
      </c>
      <c r="TX78" s="34" t="str">
        <f>IF(TW78&lt;&gt;"",HLOOKUP(COUNT($RV78:TW78)+1,$G$4:$EH$9,TX$14,0)*$D78,IF($C78=TX$17,$G$9*$D78,""))</f>
        <v/>
      </c>
      <c r="TY78" s="34" t="str">
        <f>IF(TX78&lt;&gt;"",HLOOKUP(COUNT($RV78:TX78)+1,$G$4:$EH$9,TY$14,0)*$D78,IF($C78=TY$17,$G$9*$D78,""))</f>
        <v/>
      </c>
      <c r="TZ78" s="34" t="str">
        <f>IF(TY78&lt;&gt;"",HLOOKUP(COUNT($RV78:TY78)+1,$G$4:$EH$9,TZ$14,0)*$D78,IF($C78=TZ$17,$G$9*$D78,""))</f>
        <v/>
      </c>
      <c r="UA78" s="34" t="str">
        <f>IF(TZ78&lt;&gt;"",HLOOKUP(COUNT($RV78:TZ78)+1,$G$4:$EH$9,UA$14,0)*$D78,IF($C78=UA$17,$G$9*$D78,""))</f>
        <v/>
      </c>
      <c r="UB78" s="34" t="str">
        <f>IF(UA78&lt;&gt;"",HLOOKUP(COUNT($RV78:UA78)+1,$G$4:$EH$9,UB$14,0)*$D78,IF($C78=UB$17,$G$9*$D78,""))</f>
        <v/>
      </c>
      <c r="UC78" s="34" t="str">
        <f>IF(UB78&lt;&gt;"",HLOOKUP(COUNT($RV78:UB78)+1,$G$4:$EH$9,UC$14,0)*$D78,IF($C78=UC$17,$G$9*$D78,""))</f>
        <v/>
      </c>
      <c r="UD78" s="34">
        <f>IF(UC78&lt;&gt;"",HLOOKUP(COUNT($RV78:UC78)+1,$G$4:$EH$9,UD$14,0)*$D78,IF($C78=UD$17,$G$9*$D78,""))</f>
        <v>14500</v>
      </c>
      <c r="UE78" s="34">
        <f>IF(UD78&lt;&gt;"",HLOOKUP(COUNT($RV78:UD78)+1,$G$4:$EH$9,UE$14,0)*$D78,IF($C78=UE$17,$G$9*$D78,""))</f>
        <v>0</v>
      </c>
      <c r="UF78" s="34">
        <f>IF(UE78&lt;&gt;"",HLOOKUP(COUNT($RV78:UE78)+1,$G$4:$EH$9,UF$14,0)*$D78,IF($C78=UF$17,$G$9*$D78,""))</f>
        <v>0</v>
      </c>
      <c r="UG78" s="34">
        <f>IF(UF78&lt;&gt;"",HLOOKUP(COUNT($RV78:UF78)+1,$G$4:$EH$9,UG$14,0)*$D78,IF($C78=UG$17,$G$9*$D78,""))</f>
        <v>0</v>
      </c>
      <c r="UH78" s="34">
        <f>IF(UG78&lt;&gt;"",HLOOKUP(COUNT($RV78:UG78)+1,$G$4:$EH$9,UH$14,0)*$D78,IF($C78=UH$17,$G$9*$D78,""))</f>
        <v>0</v>
      </c>
      <c r="UI78" s="34">
        <f>IF(UH78&lt;&gt;"",HLOOKUP(COUNT($RV78:UH78)+1,$G$4:$EH$9,UI$14,0)*$D78,IF($C78=UI$17,$G$9*$D78,""))</f>
        <v>0</v>
      </c>
      <c r="UJ78" s="34">
        <f>IF(UI78&lt;&gt;"",HLOOKUP(COUNT($RV78:UI78)+1,$G$4:$EH$9,UJ$14,0)*$D78,IF($C78=UJ$17,$G$9*$D78,""))</f>
        <v>0</v>
      </c>
      <c r="UK78" s="34">
        <f>IF(UJ78&lt;&gt;"",HLOOKUP(COUNT($RV78:UJ78)+1,$G$4:$EH$9,UK$14,0)*$D78,IF($C78=UK$17,$G$9*$D78,""))</f>
        <v>0</v>
      </c>
      <c r="UL78" s="34">
        <f>IF(UK78&lt;&gt;"",HLOOKUP(COUNT($RV78:UK78)+1,$G$4:$EH$9,UL$14,0)*$D78,IF($C78=UL$17,$G$9*$D78,""))</f>
        <v>0</v>
      </c>
      <c r="UM78" s="34">
        <f>IF(UL78&lt;&gt;"",HLOOKUP(COUNT($RV78:UL78)+1,$G$4:$EH$9,UM$14,0)*$D78,IF($C78=UM$17,$G$9*$D78,""))</f>
        <v>0</v>
      </c>
      <c r="UN78" s="34">
        <f>IF(UM78&lt;&gt;"",HLOOKUP(COUNT($RV78:UM78)+1,$G$4:$EH$9,UN$14,0)*$D78,IF($C78=UN$17,$G$9*$D78,""))</f>
        <v>0</v>
      </c>
      <c r="UO78" s="34">
        <f>IF(UN78&lt;&gt;"",HLOOKUP(COUNT($RV78:UN78)+1,$G$4:$EH$9,UO$14,0)*$D78,IF($C78=UO$17,$G$9*$D78,""))</f>
        <v>0</v>
      </c>
      <c r="UP78" s="34">
        <f>IF(UO78&lt;&gt;"",HLOOKUP(COUNT($RV78:UO78)+1,$G$4:$EH$9,UP$14,0)*$D78,IF($C78=UP$17,$G$9*$D78,""))</f>
        <v>0</v>
      </c>
      <c r="UQ78" s="34">
        <f>IF(UP78&lt;&gt;"",HLOOKUP(COUNT($RV78:UP78)+1,$G$4:$EH$9,UQ$14,0)*$D78,IF($C78=UQ$17,$G$9*$D78,""))</f>
        <v>0</v>
      </c>
      <c r="UR78" s="34">
        <f>IF(UQ78&lt;&gt;"",HLOOKUP(COUNT($RV78:UQ78)+1,$G$4:$EH$9,UR$14,0)*$D78,IF($C78=UR$17,$G$9*$D78,""))</f>
        <v>0</v>
      </c>
      <c r="US78" s="34">
        <f>IF(UR78&lt;&gt;"",HLOOKUP(COUNT($RV78:UR78)+1,$G$4:$EH$9,US$14,0)*$D78,IF($C78=US$17,$G$9*$D78,""))</f>
        <v>0</v>
      </c>
      <c r="UT78" s="34">
        <f>IF(US78&lt;&gt;"",HLOOKUP(COUNT($RV78:US78)+1,$G$4:$EH$9,UT$14,0)*$D78,IF($C78=UT$17,$G$9*$D78,""))</f>
        <v>0</v>
      </c>
      <c r="UU78" s="34">
        <f>IF(UT78&lt;&gt;"",HLOOKUP(COUNT($RV78:UT78)+1,$G$4:$EH$9,UU$14,0)*$D78,IF($C78=UU$17,$G$9*$D78,""))</f>
        <v>0</v>
      </c>
      <c r="UV78" s="34">
        <f>IF(UU78&lt;&gt;"",HLOOKUP(COUNT($RV78:UU78)+1,$G$4:$EH$9,UV$14,0)*$D78,IF($C78=UV$17,$G$9*$D78,""))</f>
        <v>0</v>
      </c>
      <c r="UW78" s="34">
        <f>IF(UV78&lt;&gt;"",HLOOKUP(COUNT($RV78:UV78)+1,$G$4:$EH$9,UW$14,0)*$D78,IF($C78=UW$17,$G$9*$D78,""))</f>
        <v>0</v>
      </c>
      <c r="UX78" s="34">
        <f>IF(UW78&lt;&gt;"",HLOOKUP(COUNT($RV78:UW78)+1,$G$4:$EH$9,UX$14,0)*$D78,IF($C78=UX$17,$G$9*$D78,""))</f>
        <v>0</v>
      </c>
      <c r="UY78" s="34">
        <f>IF(UX78&lt;&gt;"",HLOOKUP(COUNT($RV78:UX78)+1,$G$4:$EH$9,UY$14,0)*$D78,IF($C78=UY$17,$G$9*$D78,""))</f>
        <v>0</v>
      </c>
      <c r="UZ78" s="34">
        <f>IF(UY78&lt;&gt;"",HLOOKUP(COUNT($RV78:UY78)+1,$G$4:$EH$9,UZ$14,0)*$D78,IF($C78=UZ$17,$G$9*$D78,""))</f>
        <v>0</v>
      </c>
      <c r="VA78" s="34">
        <f>IF(UZ78&lt;&gt;"",HLOOKUP(COUNT($RV78:UZ78)+1,$G$4:$EH$9,VA$14,0)*$D78,IF($C78=VA$17,$G$9*$D78,""))</f>
        <v>0</v>
      </c>
      <c r="VB78" s="34">
        <f>IF(VA78&lt;&gt;"",HLOOKUP(COUNT($RV78:VA78)+1,$G$4:$EH$9,VB$14,0)*$D78,IF($C78=VB$17,$G$9*$D78,""))</f>
        <v>0</v>
      </c>
      <c r="VC78" s="34">
        <f>IF(VB78&lt;&gt;"",HLOOKUP(COUNT($RV78:VB78)+1,$G$4:$EH$9,VC$14,0)*$D78,IF($C78=VC$17,$G$9*$D78,""))</f>
        <v>0</v>
      </c>
      <c r="VD78" s="34">
        <f>IF(VC78&lt;&gt;"",HLOOKUP(COUNT($RV78:VC78)+1,$G$4:$EH$9,VD$14,0)*$D78,IF($C78=VD$17,$G$9*$D78,""))</f>
        <v>0</v>
      </c>
      <c r="VE78" s="34">
        <f>IF(VD78&lt;&gt;"",HLOOKUP(COUNT($RV78:VD78)+1,$G$4:$EH$9,VE$14,0)*$D78,IF($C78=VE$17,$G$9*$D78,""))</f>
        <v>0</v>
      </c>
      <c r="VF78" s="34">
        <f>IF(VE78&lt;&gt;"",HLOOKUP(COUNT($RV78:VE78)+1,$G$4:$EH$9,VF$14,0)*$D78,IF($C78=VF$17,$G$9*$D78,""))</f>
        <v>0</v>
      </c>
      <c r="VG78" s="34">
        <f>IF(VF78&lt;&gt;"",HLOOKUP(COUNT($RV78:VF78)+1,$G$4:$EH$9,VG$14,0)*$D78,IF($C78=VG$17,$G$9*$D78,""))</f>
        <v>0</v>
      </c>
      <c r="VH78" s="34">
        <f>IF(VG78&lt;&gt;"",HLOOKUP(COUNT($RV78:VG78)+1,$G$4:$EH$9,VH$14,0)*$D78,IF($C78=VH$17,$G$9*$D78,""))</f>
        <v>0</v>
      </c>
      <c r="VI78" s="34">
        <f>IF(VH78&lt;&gt;"",HLOOKUP(COUNT($RV78:VH78)+1,$G$4:$EH$9,VI$14,0)*$D78,IF($C78=VI$17,$G$9*$D78,""))</f>
        <v>0</v>
      </c>
      <c r="VJ78" s="34">
        <f>IF(VI78&lt;&gt;"",HLOOKUP(COUNT($RV78:VI78)+1,$G$4:$EH$9,VJ$14,0)*$D78,IF($C78=VJ$17,$G$9*$D78,""))</f>
        <v>0</v>
      </c>
      <c r="VK78" s="34">
        <f>IF(VJ78&lt;&gt;"",HLOOKUP(COUNT($RV78:VJ78)+1,$G$4:$EH$9,VK$14,0)*$D78,IF($C78=VK$17,$G$9*$D78,""))</f>
        <v>0</v>
      </c>
      <c r="VL78" s="34">
        <f>IF(VK78&lt;&gt;"",HLOOKUP(COUNT($RV78:VK78)+1,$G$4:$EH$9,VL$14,0)*$D78,IF($C78=VL$17,$G$9*$D78,""))</f>
        <v>0</v>
      </c>
      <c r="VM78" s="34">
        <f>IF(VL78&lt;&gt;"",HLOOKUP(COUNT($RV78:VL78)+1,$G$4:$EH$9,VM$14,0)*$D78,IF($C78=VM$17,$G$9*$D78,""))</f>
        <v>0</v>
      </c>
      <c r="VN78" s="34">
        <f>IF(VM78&lt;&gt;"",HLOOKUP(COUNT($RV78:VM78)+1,$G$4:$EH$9,VN$14,0)*$D78,IF($C78=VN$17,$G$9*$D78,""))</f>
        <v>0</v>
      </c>
      <c r="VO78" s="34">
        <f>IF(VN78&lt;&gt;"",HLOOKUP(COUNT($RV78:VN78)+1,$G$4:$EH$9,VO$14,0)*$D78,IF($C78=VO$17,$G$9*$D78,""))</f>
        <v>0</v>
      </c>
      <c r="VP78" s="34">
        <f>IF(VO78&lt;&gt;"",HLOOKUP(COUNT($RV78:VO78)+1,$G$4:$EH$9,VP$14,0)*$D78,IF($C78=VP$17,$G$9*$D78,""))</f>
        <v>0</v>
      </c>
      <c r="VQ78" s="34">
        <f>IF(VP78&lt;&gt;"",HLOOKUP(COUNT($RV78:VP78)+1,$G$4:$EH$9,VQ$14,0)*$D78,IF($C78=VQ$17,$G$9*$D78,""))</f>
        <v>0</v>
      </c>
      <c r="VR78" s="34">
        <f>IF(VQ78&lt;&gt;"",HLOOKUP(COUNT($RV78:VQ78)+1,$G$4:$EH$9,VR$14,0)*$D78,IF($C78=VR$17,$G$9*$D78,""))</f>
        <v>0</v>
      </c>
      <c r="VS78" s="34">
        <f>IF(VR78&lt;&gt;"",HLOOKUP(COUNT($RV78:VR78)+1,$G$4:$EH$9,VS$14,0)*$D78,IF($C78=VS$17,$G$9*$D78,""))</f>
        <v>0</v>
      </c>
      <c r="VT78" s="34">
        <f>IF(VS78&lt;&gt;"",HLOOKUP(COUNT($RV78:VS78)+1,$G$4:$EH$9,VT$14,0)*$D78,IF($C78=VT$17,$G$9*$D78,""))</f>
        <v>0</v>
      </c>
      <c r="VU78" s="34">
        <f>IF(VT78&lt;&gt;"",HLOOKUP(COUNT($RV78:VT78)+1,$G$4:$EH$9,VU$14,0)*$D78,IF($C78=VU$17,$G$9*$D78,""))</f>
        <v>0</v>
      </c>
      <c r="VV78" s="34">
        <f>IF(VU78&lt;&gt;"",HLOOKUP(COUNT($RV78:VU78)+1,$G$4:$EH$9,VV$14,0)*$D78,IF($C78=VV$17,$G$9*$D78,""))</f>
        <v>0</v>
      </c>
      <c r="VW78" s="34">
        <f>IF(VV78&lt;&gt;"",HLOOKUP(COUNT($RV78:VV78)+1,$G$4:$EH$9,VW$14,0)*$D78,IF($C78=VW$17,$G$9*$D78,""))</f>
        <v>0</v>
      </c>
      <c r="VX78" s="34">
        <f>IF(VW78&lt;&gt;"",HLOOKUP(COUNT($RV78:VW78)+1,$G$4:$EH$9,VX$14,0)*$D78,IF($C78=VX$17,$G$9*$D78,""))</f>
        <v>0</v>
      </c>
      <c r="VY78" s="34">
        <f>IF(VX78&lt;&gt;"",HLOOKUP(COUNT($RV78:VX78)+1,$G$4:$EH$9,VY$14,0)*$D78,IF($C78=VY$17,$G$9*$D78,""))</f>
        <v>0</v>
      </c>
      <c r="VZ78" s="34">
        <f>IF(VY78&lt;&gt;"",HLOOKUP(COUNT($RV78:VY78)+1,$G$4:$EH$9,VZ$14,0)*$D78,IF($C78=VZ$17,$G$9*$D78,""))</f>
        <v>0</v>
      </c>
      <c r="WA78" s="34">
        <f>IF(VZ78&lt;&gt;"",HLOOKUP(COUNT($RV78:VZ78)+1,$G$4:$EH$9,WA$14,0)*$D78,IF($C78=WA$17,$G$9*$D78,""))</f>
        <v>0</v>
      </c>
      <c r="WB78" s="34">
        <f>IF(WA78&lt;&gt;"",HLOOKUP(COUNT($RV78:WA78)+1,$G$4:$EH$9,WB$14,0)*$D78,IF($C78=WB$17,$G$9*$D78,""))</f>
        <v>0</v>
      </c>
      <c r="WC78" s="34">
        <f>IF(WB78&lt;&gt;"",HLOOKUP(COUNT($RV78:WB78)+1,$G$4:$EH$9,WC$14,0)*$D78,IF($C78=WC$17,$G$9*$D78,""))</f>
        <v>0</v>
      </c>
      <c r="WD78" s="34">
        <f>IF(WC78&lt;&gt;"",HLOOKUP(COUNT($RV78:WC78)+1,$G$4:$EH$9,WD$14,0)*$D78,IF($C78=WD$17,$G$9*$D78,""))</f>
        <v>0</v>
      </c>
      <c r="WE78" s="34">
        <f>IF(WD78&lt;&gt;"",HLOOKUP(COUNT($RV78:WD78)+1,$G$4:$EH$9,WE$14,0)*$D78,IF($C78=WE$17,$G$9*$D78,""))</f>
        <v>0</v>
      </c>
      <c r="WF78" s="34">
        <f>IF(WE78&lt;&gt;"",HLOOKUP(COUNT($RV78:WE78)+1,$G$4:$EH$9,WF$14,0)*$D78,IF($C78=WF$17,$G$9*$D78,""))</f>
        <v>0</v>
      </c>
      <c r="WG78" s="34">
        <f>IF(WF78&lt;&gt;"",HLOOKUP(COUNT($RV78:WF78)+1,$G$4:$EH$9,WG$14,0)*$D78,IF($C78=WG$17,$G$9*$D78,""))</f>
        <v>0</v>
      </c>
      <c r="WH78" s="34">
        <f>IF(WG78&lt;&gt;"",HLOOKUP(COUNT($RV78:WG78)+1,$G$4:$EH$9,WH$14,0)*$D78,IF($C78=WH$17,$G$9*$D78,""))</f>
        <v>0</v>
      </c>
      <c r="WI78" s="34">
        <f>IF(WH78&lt;&gt;"",HLOOKUP(COUNT($RV78:WH78)+1,$G$4:$EH$9,WI$14,0)*$D78,IF($C78=WI$17,$G$9*$D78,""))</f>
        <v>0</v>
      </c>
      <c r="WJ78" s="34">
        <f>IF(WI78&lt;&gt;"",HLOOKUP(COUNT($RV78:WI78)+1,$G$4:$EH$9,WJ$14,0)*$D78,IF($C78=WJ$17,$G$9*$D78,""))</f>
        <v>0</v>
      </c>
      <c r="WK78" s="34">
        <f>IF(WJ78&lt;&gt;"",HLOOKUP(COUNT($RV78:WJ78)+1,$G$4:$EH$9,WK$14,0)*$D78,IF($C78=WK$17,$G$9*$D78,""))</f>
        <v>0</v>
      </c>
      <c r="WL78" s="34">
        <f>IF(WK78&lt;&gt;"",HLOOKUP(COUNT($RV78:WK78)+1,$G$4:$EH$9,WL$14,0)*$D78,IF($C78=WL$17,$G$9*$D78,""))</f>
        <v>0</v>
      </c>
    </row>
    <row r="79" spans="1:610" ht="15" x14ac:dyDescent="0.2">
      <c r="A79" s="25">
        <v>1</v>
      </c>
      <c r="B79" s="1328" t="s">
        <v>87</v>
      </c>
      <c r="C79" s="62">
        <f t="shared" si="908"/>
        <v>61</v>
      </c>
      <c r="D79" s="30">
        <f>VLOOKUP(B79,Premissas!$R$8:$AD$18,(Histograma!A79+1),0)</f>
        <v>5</v>
      </c>
      <c r="G79" s="34" t="str">
        <f>IF(F79&lt;&gt;"",HLOOKUP(COUNT($F79:F79)+1,$G$4:$EH$8,G$14,0)*$D79,IF($C79=G$17,$G$5*$D79,""))</f>
        <v/>
      </c>
      <c r="H79" s="34" t="str">
        <f>IF(G79&lt;&gt;"",HLOOKUP(COUNT($F79:G79)+1,$G$4:$EH$8,H$14,0)*$D79,IF($C79=H$17,$G$5*$D79,""))</f>
        <v/>
      </c>
      <c r="I79" s="34" t="str">
        <f>IF(H79&lt;&gt;"",HLOOKUP(COUNT($F79:H79)+1,$G$4:$EH$8,I$14,0)*$D79,IF($C79=I$17,$G$5*$D79,""))</f>
        <v/>
      </c>
      <c r="J79" s="34" t="str">
        <f>IF(I79&lt;&gt;"",HLOOKUP(COUNT($F79:I79)+1,$G$4:$EH$8,J$14,0)*$D79,IF($C79=J$17,$G$5*$D79,""))</f>
        <v/>
      </c>
      <c r="K79" s="34" t="str">
        <f>IF(J79&lt;&gt;"",HLOOKUP(COUNT($F79:J79)+1,$G$4:$EH$8,K$14,0)*$D79,IF($C79=K$17,$G$5*$D79,""))</f>
        <v/>
      </c>
      <c r="L79" s="34" t="str">
        <f>IF(K79&lt;&gt;"",HLOOKUP(COUNT($F79:K79)+1,$G$4:$EH$8,L$14,0)*$D79,IF($C79=L$17,$G$5*$D79,""))</f>
        <v/>
      </c>
      <c r="M79" s="34" t="str">
        <f>IF(L79&lt;&gt;"",HLOOKUP(COUNT($F79:L79)+1,$G$4:$EH$8,M$14,0)*$D79,IF($C79=M$17,$G$5*$D79,""))</f>
        <v/>
      </c>
      <c r="N79" s="34" t="str">
        <f>IF(M79&lt;&gt;"",HLOOKUP(COUNT($F79:M79)+1,$G$4:$EH$8,N$14,0)*$D79,IF($C79=N$17,$G$5*$D79,""))</f>
        <v/>
      </c>
      <c r="O79" s="34" t="str">
        <f>IF(N79&lt;&gt;"",HLOOKUP(COUNT($F79:N79)+1,$G$4:$EH$8,O$14,0)*$D79,IF($C79=O$17,$G$5*$D79,""))</f>
        <v/>
      </c>
      <c r="P79" s="34" t="str">
        <f>IF(O79&lt;&gt;"",HLOOKUP(COUNT($F79:O79)+1,$G$4:$EH$8,P$14,0)*$D79,IF($C79=P$17,$G$5*$D79,""))</f>
        <v/>
      </c>
      <c r="Q79" s="34" t="str">
        <f>IF(P79&lt;&gt;"",HLOOKUP(COUNT($F79:P79)+1,$G$4:$EH$8,Q$14,0)*$D79,IF($C79=Q$17,$G$5*$D79,""))</f>
        <v/>
      </c>
      <c r="R79" s="34" t="str">
        <f>IF(Q79&lt;&gt;"",HLOOKUP(COUNT($F79:Q79)+1,$G$4:$EH$8,R$14,0)*$D79,IF($C79=R$17,$G$5*$D79,""))</f>
        <v/>
      </c>
      <c r="S79" s="34" t="str">
        <f>IF(R79&lt;&gt;"",HLOOKUP(COUNT($F79:R79)+1,$G$4:$EH$8,S$14,0)*$D79,IF($C79=S$17,$G$5*$D79,""))</f>
        <v/>
      </c>
      <c r="T79" s="34" t="str">
        <f>IF(S79&lt;&gt;"",HLOOKUP(COUNT($F79:S79)+1,$G$4:$EH$8,T$14,0)*$D79,IF($C79=T$17,$G$5*$D79,""))</f>
        <v/>
      </c>
      <c r="U79" s="34" t="str">
        <f>IF(T79&lt;&gt;"",HLOOKUP(COUNT($F79:T79)+1,$G$4:$EH$8,U$14,0)*$D79,IF($C79=U$17,$G$5*$D79,""))</f>
        <v/>
      </c>
      <c r="V79" s="34" t="str">
        <f>IF(U79&lt;&gt;"",HLOOKUP(COUNT($F79:U79)+1,$G$4:$EH$8,V$14,0)*$D79,IF($C79=V$17,$G$5*$D79,""))</f>
        <v/>
      </c>
      <c r="W79" s="34" t="str">
        <f>IF(V79&lt;&gt;"",HLOOKUP(COUNT($F79:V79)+1,$G$4:$EH$8,W$14,0)*$D79,IF($C79=W$17,$G$5*$D79,""))</f>
        <v/>
      </c>
      <c r="X79" s="34" t="str">
        <f>IF(W79&lt;&gt;"",HLOOKUP(COUNT($F79:W79)+1,$G$4:$EH$8,X$14,0)*$D79,IF($C79=X$17,$G$5*$D79,""))</f>
        <v/>
      </c>
      <c r="Y79" s="34" t="str">
        <f>IF(X79&lt;&gt;"",HLOOKUP(COUNT($F79:X79)+1,$G$4:$EH$8,Y$14,0)*$D79,IF($C79=Y$17,$G$5*$D79,""))</f>
        <v/>
      </c>
      <c r="Z79" s="34" t="str">
        <f>IF(Y79&lt;&gt;"",HLOOKUP(COUNT($F79:Y79)+1,$G$4:$EH$8,Z$14,0)*$D79,IF($C79=Z$17,$G$5*$D79,""))</f>
        <v/>
      </c>
      <c r="AA79" s="34" t="str">
        <f>IF(Z79&lt;&gt;"",HLOOKUP(COUNT($F79:Z79)+1,$G$4:$EH$8,AA$14,0)*$D79,IF($C79=AA$17,$G$5*$D79,""))</f>
        <v/>
      </c>
      <c r="AB79" s="34" t="str">
        <f>IF(AA79&lt;&gt;"",HLOOKUP(COUNT($F79:AA79)+1,$G$4:$EH$8,AB$14,0)*$D79,IF($C79=AB$17,$G$5*$D79,""))</f>
        <v/>
      </c>
      <c r="AC79" s="34" t="str">
        <f>IF(AB79&lt;&gt;"",HLOOKUP(COUNT($F79:AB79)+1,$G$4:$EH$8,AC$14,0)*$D79,IF($C79=AC$17,$G$5*$D79,""))</f>
        <v/>
      </c>
      <c r="AD79" s="34" t="str">
        <f>IF(AC79&lt;&gt;"",HLOOKUP(COUNT($F79:AC79)+1,$G$4:$EH$8,AD$14,0)*$D79,IF($C79=AD$17,$G$5*$D79,""))</f>
        <v/>
      </c>
      <c r="AE79" s="34" t="str">
        <f>IF(AD79&lt;&gt;"",HLOOKUP(COUNT($F79:AD79)+1,$G$4:$EH$8,AE$14,0)*$D79,IF($C79=AE$17,$G$5*$D79,""))</f>
        <v/>
      </c>
      <c r="AF79" s="34" t="str">
        <f>IF(AE79&lt;&gt;"",HLOOKUP(COUNT($F79:AE79)+1,$G$4:$EH$8,AF$14,0)*$D79,IF($C79=AF$17,$G$5*$D79,""))</f>
        <v/>
      </c>
      <c r="AG79" s="34" t="str">
        <f>IF(AF79&lt;&gt;"",HLOOKUP(COUNT($F79:AF79)+1,$G$4:$EH$8,AG$14,0)*$D79,IF($C79=AG$17,$G$5*$D79,""))</f>
        <v/>
      </c>
      <c r="AH79" s="34" t="str">
        <f>IF(AG79&lt;&gt;"",HLOOKUP(COUNT($F79:AG79)+1,$G$4:$EH$8,AH$14,0)*$D79,IF($C79=AH$17,$G$5*$D79,""))</f>
        <v/>
      </c>
      <c r="AI79" s="34" t="str">
        <f>IF(AH79&lt;&gt;"",HLOOKUP(COUNT($F79:AH79)+1,$G$4:$EH$8,AI$14,0)*$D79,IF($C79=AI$17,$G$5*$D79,""))</f>
        <v/>
      </c>
      <c r="AJ79" s="34" t="str">
        <f>IF(AI79&lt;&gt;"",HLOOKUP(COUNT($F79:AI79)+1,$G$4:$EH$8,AJ$14,0)*$D79,IF($C79=AJ$17,$G$5*$D79,""))</f>
        <v/>
      </c>
      <c r="AK79" s="34" t="str">
        <f>IF(AJ79&lt;&gt;"",HLOOKUP(COUNT($F79:AJ79)+1,$G$4:$EH$8,AK$14,0)*$D79,IF($C79=AK$17,$G$5*$D79,""))</f>
        <v/>
      </c>
      <c r="AL79" s="34" t="str">
        <f>IF(AK79&lt;&gt;"",HLOOKUP(COUNT($F79:AK79)+1,$G$4:$EH$8,AL$14,0)*$D79,IF($C79=AL$17,$G$5*$D79,""))</f>
        <v/>
      </c>
      <c r="AM79" s="34" t="str">
        <f>IF(AL79&lt;&gt;"",HLOOKUP(COUNT($F79:AL79)+1,$G$4:$EH$8,AM$14,0)*$D79,IF($C79=AM$17,$G$5*$D79,""))</f>
        <v/>
      </c>
      <c r="AN79" s="34" t="str">
        <f>IF(AM79&lt;&gt;"",HLOOKUP(COUNT($F79:AM79)+1,$G$4:$EH$8,AN$14,0)*$D79,IF($C79=AN$17,$G$5*$D79,""))</f>
        <v/>
      </c>
      <c r="AO79" s="34" t="str">
        <f>IF(AN79&lt;&gt;"",HLOOKUP(COUNT($F79:AN79)+1,$G$4:$EH$8,AO$14,0)*$D79,IF($C79=AO$17,$G$5*$D79,""))</f>
        <v/>
      </c>
      <c r="AP79" s="34" t="str">
        <f>IF(AO79&lt;&gt;"",HLOOKUP(COUNT($F79:AO79)+1,$G$4:$EH$8,AP$14,0)*$D79,IF($C79=AP$17,$G$5*$D79,""))</f>
        <v/>
      </c>
      <c r="AQ79" s="34" t="str">
        <f>IF(AP79&lt;&gt;"",HLOOKUP(COUNT($F79:AP79)+1,$G$4:$EH$8,AQ$14,0)*$D79,IF($C79=AQ$17,$G$5*$D79,""))</f>
        <v/>
      </c>
      <c r="AR79" s="34" t="str">
        <f>IF(AQ79&lt;&gt;"",HLOOKUP(COUNT($F79:AQ79)+1,$G$4:$EH$8,AR$14,0)*$D79,IF($C79=AR$17,$G$5*$D79,""))</f>
        <v/>
      </c>
      <c r="AS79" s="34" t="str">
        <f>IF(AR79&lt;&gt;"",HLOOKUP(COUNT($F79:AR79)+1,$G$4:$EH$8,AS$14,0)*$D79,IF($C79=AS$17,$G$5*$D79,""))</f>
        <v/>
      </c>
      <c r="AT79" s="34" t="str">
        <f>IF(AS79&lt;&gt;"",HLOOKUP(COUNT($F79:AS79)+1,$G$4:$EH$8,AT$14,0)*$D79,IF($C79=AT$17,$G$5*$D79,""))</f>
        <v/>
      </c>
      <c r="AU79" s="34" t="str">
        <f>IF(AT79&lt;&gt;"",HLOOKUP(COUNT($F79:AT79)+1,$G$4:$EH$8,AU$14,0)*$D79,IF($C79=AU$17,$G$5*$D79,""))</f>
        <v/>
      </c>
      <c r="AV79" s="34" t="str">
        <f>IF(AU79&lt;&gt;"",HLOOKUP(COUNT($F79:AU79)+1,$G$4:$EH$8,AV$14,0)*$D79,IF($C79=AV$17,$G$5*$D79,""))</f>
        <v/>
      </c>
      <c r="AW79" s="34" t="str">
        <f>IF(AV79&lt;&gt;"",HLOOKUP(COUNT($F79:AV79)+1,$G$4:$EH$8,AW$14,0)*$D79,IF($C79=AW$17,$G$5*$D79,""))</f>
        <v/>
      </c>
      <c r="AX79" s="34" t="str">
        <f>IF(AW79&lt;&gt;"",HLOOKUP(COUNT($F79:AW79)+1,$G$4:$EH$8,AX$14,0)*$D79,IF($C79=AX$17,$G$5*$D79,""))</f>
        <v/>
      </c>
      <c r="AY79" s="34" t="str">
        <f>IF(AX79&lt;&gt;"",HLOOKUP(COUNT($F79:AX79)+1,$G$4:$EH$8,AY$14,0)*$D79,IF($C79=AY$17,$G$5*$D79,""))</f>
        <v/>
      </c>
      <c r="AZ79" s="34" t="str">
        <f>IF(AY79&lt;&gt;"",HLOOKUP(COUNT($F79:AY79)+1,$G$4:$EH$8,AZ$14,0)*$D79,IF($C79=AZ$17,$G$5*$D79,""))</f>
        <v/>
      </c>
      <c r="BA79" s="34" t="str">
        <f>IF(AZ79&lt;&gt;"",HLOOKUP(COUNT($F79:AZ79)+1,$G$4:$EH$8,BA$14,0)*$D79,IF($C79=BA$17,$G$5*$D79,""))</f>
        <v/>
      </c>
      <c r="BB79" s="34" t="str">
        <f>IF(BA79&lt;&gt;"",HLOOKUP(COUNT($F79:BA79)+1,$G$4:$EH$8,BB$14,0)*$D79,IF($C79=BB$17,$G$5*$D79,""))</f>
        <v/>
      </c>
      <c r="BC79" s="34" t="str">
        <f>IF(BB79&lt;&gt;"",HLOOKUP(COUNT($F79:BB79)+1,$G$4:$EH$8,BC$14,0)*$D79,IF($C79=BC$17,$G$5*$D79,""))</f>
        <v/>
      </c>
      <c r="BD79" s="34" t="str">
        <f>IF(BC79&lt;&gt;"",HLOOKUP(COUNT($F79:BC79)+1,$G$4:$EH$8,BD$14,0)*$D79,IF($C79=BD$17,$G$5*$D79,""))</f>
        <v/>
      </c>
      <c r="BE79" s="34" t="str">
        <f>IF(BD79&lt;&gt;"",HLOOKUP(COUNT($F79:BD79)+1,$G$4:$EH$8,BE$14,0)*$D79,IF($C79=BE$17,$G$5*$D79,""))</f>
        <v/>
      </c>
      <c r="BF79" s="34" t="str">
        <f>IF(BE79&lt;&gt;"",HLOOKUP(COUNT($F79:BE79)+1,$G$4:$EH$8,BF$14,0)*$D79,IF($C79=BF$17,$G$5*$D79,""))</f>
        <v/>
      </c>
      <c r="BG79" s="34" t="str">
        <f>IF(BF79&lt;&gt;"",HLOOKUP(COUNT($F79:BF79)+1,$G$4:$EH$8,BG$14,0)*$D79,IF($C79=BG$17,$G$5*$D79,""))</f>
        <v/>
      </c>
      <c r="BH79" s="34" t="str">
        <f>IF(BG79&lt;&gt;"",HLOOKUP(COUNT($F79:BG79)+1,$G$4:$EH$8,BH$14,0)*$D79,IF($C79=BH$17,$G$5*$D79,""))</f>
        <v/>
      </c>
      <c r="BI79" s="34" t="str">
        <f>IF(BH79&lt;&gt;"",HLOOKUP(COUNT($F79:BH79)+1,$G$4:$EH$8,BI$14,0)*$D79,IF($C79=BI$17,$G$5*$D79,""))</f>
        <v/>
      </c>
      <c r="BJ79" s="34" t="str">
        <f>IF(BI79&lt;&gt;"",HLOOKUP(COUNT($F79:BI79)+1,$G$4:$EH$8,BJ$14,0)*$D79,IF($C79=BJ$17,$G$5*$D79,""))</f>
        <v/>
      </c>
      <c r="BK79" s="34" t="str">
        <f>IF(BJ79&lt;&gt;"",HLOOKUP(COUNT($F79:BJ79)+1,$G$4:$EH$8,BK$14,0)*$D79,IF($C79=BK$17,$G$5*$D79,""))</f>
        <v/>
      </c>
      <c r="BL79" s="34" t="str">
        <f>IF(BK79&lt;&gt;"",HLOOKUP(COUNT($F79:BK79)+1,$G$4:$EH$8,BL$14,0)*$D79,IF($C79=BL$17,$G$5*$D79,""))</f>
        <v/>
      </c>
      <c r="BM79" s="34" t="str">
        <f>IF(BL79&lt;&gt;"",HLOOKUP(COUNT($F79:BL79)+1,$G$4:$EH$8,BM$14,0)*$D79,IF($C79=BM$17,$G$5*$D79,""))</f>
        <v/>
      </c>
      <c r="BN79" s="34" t="str">
        <f>IF(BM79&lt;&gt;"",HLOOKUP(COUNT($F79:BM79)+1,$G$4:$EH$8,BN$14,0)*$D79,IF($C79=BN$17,$G$5*$D79,""))</f>
        <v/>
      </c>
      <c r="BO79" s="34">
        <f>IF(BN79&lt;&gt;"",HLOOKUP(COUNT($F79:BN79)+1,$G$4:$EH$8,BO$14,0)*$D79,IF($C79=BO$17,$G$5*$D79,""))</f>
        <v>0</v>
      </c>
      <c r="BP79" s="34">
        <f>IF(BO79&lt;&gt;"",HLOOKUP(COUNT($F79:BO79)+1,$G$4:$EH$8,BP$14,0)*$D79,IF($C79=BP$17,$G$5*$D79,""))</f>
        <v>0</v>
      </c>
      <c r="BQ79" s="34" t="e">
        <f>IF(BP79&lt;&gt;"",HLOOKUP(COUNT($F79:BP79)+1,$G$4:$EH$8,BQ$14,0)*$D79,IF($C79=BQ$17,$G$5*$D79,""))</f>
        <v>#VALUE!</v>
      </c>
      <c r="BR79" s="34" t="e">
        <f>IF(BQ79&lt;&gt;"",HLOOKUP(COUNT($F79:BQ79)+1,$G$4:$EH$8,BR$14,0)*$D79,IF($C79=BR$17,$G$5*$D79,""))</f>
        <v>#VALUE!</v>
      </c>
      <c r="BS79" s="34" t="e">
        <f>IF(BR79&lt;&gt;"",HLOOKUP(COUNT($F79:BR79)+1,$G$4:$EH$8,BS$14,0)*$D79,IF($C79=BS$17,$G$5*$D79,""))</f>
        <v>#VALUE!</v>
      </c>
      <c r="BT79" s="34" t="e">
        <f>IF(BS79&lt;&gt;"",HLOOKUP(COUNT($F79:BS79)+1,$G$4:$EH$8,BT$14,0)*$D79,IF($C79=BT$17,$G$5*$D79,""))</f>
        <v>#VALUE!</v>
      </c>
      <c r="BU79" s="34" t="e">
        <f>IF(BT79&lt;&gt;"",HLOOKUP(COUNT($F79:BT79)+1,$G$4:$EH$8,BU$14,0)*$D79,IF($C79=BU$17,$G$5*$D79,""))</f>
        <v>#VALUE!</v>
      </c>
      <c r="BV79" s="34" t="e">
        <f>IF(BU79&lt;&gt;"",HLOOKUP(COUNT($F79:BU79)+1,$G$4:$EH$8,BV$14,0)*$D79,IF($C79=BV$17,$G$5*$D79,""))</f>
        <v>#VALUE!</v>
      </c>
      <c r="BW79" s="34" t="e">
        <f>IF(BV79&lt;&gt;"",HLOOKUP(COUNT($F79:BV79)+1,$G$4:$EH$8,BW$14,0)*$D79,IF($C79=BW$17,$G$5*$D79,""))</f>
        <v>#VALUE!</v>
      </c>
      <c r="BX79" s="34" t="e">
        <f>IF(BW79&lt;&gt;"",HLOOKUP(COUNT($F79:BW79)+1,$G$4:$EH$8,BX$14,0)*$D79,IF($C79=BX$17,$G$5*$D79,""))</f>
        <v>#VALUE!</v>
      </c>
      <c r="BY79" s="34" t="e">
        <f>IF(BX79&lt;&gt;"",HLOOKUP(COUNT($F79:BX79)+1,$G$4:$EH$8,BY$14,0)*$D79,IF($C79=BY$17,$G$5*$D79,""))</f>
        <v>#VALUE!</v>
      </c>
      <c r="BZ79" s="34" t="e">
        <f>IF(BY79&lt;&gt;"",HLOOKUP(COUNT($F79:BY79)+1,$G$4:$EH$8,BZ$14,0)*$D79,IF($C79=BZ$17,$G$5*$D79,""))</f>
        <v>#VALUE!</v>
      </c>
      <c r="CA79" s="34" t="e">
        <f>IF(BZ79&lt;&gt;"",HLOOKUP(COUNT($F79:BZ79)+1,$G$4:$EH$8,CA$14,0)*$D79,IF($C79=CA$17,$G$5*$D79,""))</f>
        <v>#VALUE!</v>
      </c>
      <c r="CB79" s="34" t="e">
        <f>IF(CA79&lt;&gt;"",HLOOKUP(COUNT($F79:CA79)+1,$G$4:$EH$8,CB$14,0)*$D79,IF($C79=CB$17,$G$5*$D79,""))</f>
        <v>#VALUE!</v>
      </c>
      <c r="CC79" s="34" t="e">
        <f>IF(CB79&lt;&gt;"",HLOOKUP(COUNT($F79:CB79)+1,$G$4:$EH$8,CC$14,0)*$D79,IF($C79=CC$17,$G$5*$D79,""))</f>
        <v>#VALUE!</v>
      </c>
      <c r="CD79" s="34" t="e">
        <f>IF(CC79&lt;&gt;"",HLOOKUP(COUNT($F79:CC79)+1,$G$4:$EH$8,CD$14,0)*$D79,IF($C79=CD$17,$G$5*$D79,""))</f>
        <v>#VALUE!</v>
      </c>
      <c r="CE79" s="34" t="e">
        <f>IF(CD79&lt;&gt;"",HLOOKUP(COUNT($F79:CD79)+1,$G$4:$EH$8,CE$14,0)*$D79,IF($C79=CE$17,$G$5*$D79,""))</f>
        <v>#VALUE!</v>
      </c>
      <c r="CF79" s="34" t="e">
        <f>IF(CE79&lt;&gt;"",HLOOKUP(COUNT($F79:CE79)+1,$G$4:$EH$8,CF$14,0)*$D79,IF($C79=CF$17,$G$5*$D79,""))</f>
        <v>#VALUE!</v>
      </c>
      <c r="CG79" s="34" t="e">
        <f>IF(CF79&lt;&gt;"",HLOOKUP(COUNT($F79:CF79)+1,$G$4:$EH$8,CG$14,0)*$D79,IF($C79=CG$17,$G$5*$D79,""))</f>
        <v>#VALUE!</v>
      </c>
      <c r="CH79" s="34" t="e">
        <f>IF(CG79&lt;&gt;"",HLOOKUP(COUNT($F79:CG79)+1,$G$4:$EH$8,CH$14,0)*$D79,IF($C79=CH$17,$G$5*$D79,""))</f>
        <v>#VALUE!</v>
      </c>
      <c r="CI79" s="34" t="e">
        <f>IF(CH79&lt;&gt;"",HLOOKUP(COUNT($F79:CH79)+1,$G$4:$EH$8,CI$14,0)*$D79,IF($C79=CI$17,$G$5*$D79,""))</f>
        <v>#VALUE!</v>
      </c>
      <c r="CJ79" s="34" t="e">
        <f>IF(CI79&lt;&gt;"",HLOOKUP(COUNT($F79:CI79)+1,$G$4:$EH$8,CJ$14,0)*$D79,IF($C79=CJ$17,$G$5*$D79,""))</f>
        <v>#VALUE!</v>
      </c>
      <c r="CK79" s="34" t="e">
        <f>IF(CJ79&lt;&gt;"",HLOOKUP(COUNT($F79:CJ79)+1,$G$4:$EH$8,CK$14,0)*$D79,IF($C79=CK$17,$G$5*$D79,""))</f>
        <v>#VALUE!</v>
      </c>
      <c r="CL79" s="34" t="e">
        <f>IF(CK79&lt;&gt;"",HLOOKUP(COUNT($F79:CK79)+1,$G$4:$EH$8,CL$14,0)*$D79,IF($C79=CL$17,$G$5*$D79,""))</f>
        <v>#VALUE!</v>
      </c>
      <c r="CM79" s="34" t="e">
        <f>IF(CL79&lt;&gt;"",HLOOKUP(COUNT($F79:CL79)+1,$G$4:$EH$8,CM$14,0)*$D79,IF($C79=CM$17,$G$5*$D79,""))</f>
        <v>#VALUE!</v>
      </c>
      <c r="CN79" s="34" t="e">
        <f>IF(CM79&lt;&gt;"",HLOOKUP(COUNT($F79:CM79)+1,$G$4:$EH$8,CN$14,0)*$D79,IF($C79=CN$17,$G$5*$D79,""))</f>
        <v>#VALUE!</v>
      </c>
      <c r="CO79" s="34" t="e">
        <f>IF(CN79&lt;&gt;"",HLOOKUP(COUNT($F79:CN79)+1,$G$4:$EH$8,CO$14,0)*$D79,IF($C79=CO$17,$G$5*$D79,""))</f>
        <v>#VALUE!</v>
      </c>
      <c r="CP79" s="34" t="e">
        <f>IF(CO79&lt;&gt;"",HLOOKUP(COUNT($F79:CO79)+1,$G$4:$EH$8,CP$14,0)*$D79,IF($C79=CP$17,$G$5*$D79,""))</f>
        <v>#VALUE!</v>
      </c>
      <c r="CQ79" s="34" t="e">
        <f>IF(CP79&lt;&gt;"",HLOOKUP(COUNT($F79:CP79)+1,$G$4:$EH$8,CQ$14,0)*$D79,IF($C79=CQ$17,$G$5*$D79,""))</f>
        <v>#VALUE!</v>
      </c>
      <c r="CR79" s="34" t="e">
        <f>IF(CQ79&lt;&gt;"",HLOOKUP(COUNT($F79:CQ79)+1,$G$4:$EH$8,CR$14,0)*$D79,IF($C79=CR$17,$G$5*$D79,""))</f>
        <v>#VALUE!</v>
      </c>
      <c r="CS79" s="34" t="e">
        <f>IF(CR79&lt;&gt;"",HLOOKUP(COUNT($F79:CR79)+1,$G$4:$EH$8,CS$14,0)*$D79,IF($C79=CS$17,$G$5*$D79,""))</f>
        <v>#VALUE!</v>
      </c>
      <c r="CT79" s="34" t="e">
        <f>IF(CS79&lt;&gt;"",HLOOKUP(COUNT($F79:CS79)+1,$G$4:$EH$8,CT$14,0)*$D79,IF($C79=CT$17,$G$5*$D79,""))</f>
        <v>#VALUE!</v>
      </c>
      <c r="CU79" s="34" t="e">
        <f>IF(CT79&lt;&gt;"",HLOOKUP(COUNT($F79:CT79)+1,$G$4:$EH$8,CU$14,0)*$D79,IF($C79=CU$17,$G$5*$D79,""))</f>
        <v>#VALUE!</v>
      </c>
      <c r="CV79" s="34" t="e">
        <f>IF(CU79&lt;&gt;"",HLOOKUP(COUNT($F79:CU79)+1,$G$4:$EH$8,CV$14,0)*$D79,IF($C79=CV$17,$G$5*$D79,""))</f>
        <v>#VALUE!</v>
      </c>
      <c r="CW79" s="34" t="e">
        <f>IF(CV79&lt;&gt;"",HLOOKUP(COUNT($F79:CV79)+1,$G$4:$EH$8,CW$14,0)*$D79,IF($C79=CW$17,$G$5*$D79,""))</f>
        <v>#VALUE!</v>
      </c>
      <c r="CX79" s="34" t="e">
        <f>IF(CW79&lt;&gt;"",HLOOKUP(COUNT($F79:CW79)+1,$G$4:$EH$8,CX$14,0)*$D79,IF($C79=CX$17,$G$5*$D79,""))</f>
        <v>#VALUE!</v>
      </c>
      <c r="CY79" s="34" t="e">
        <f>IF(CX79&lt;&gt;"",HLOOKUP(COUNT($F79:CX79)+1,$G$4:$EH$8,CY$14,0)*$D79,IF($C79=CY$17,$G$5*$D79,""))</f>
        <v>#VALUE!</v>
      </c>
      <c r="CZ79" s="34" t="e">
        <f>IF(CY79&lt;&gt;"",HLOOKUP(COUNT($F79:CY79)+1,$G$4:$EH$8,CZ$14,0)*$D79,IF($C79=CZ$17,$G$5*$D79,""))</f>
        <v>#VALUE!</v>
      </c>
      <c r="DA79" s="34" t="e">
        <f>IF(CZ79&lt;&gt;"",HLOOKUP(COUNT($F79:CZ79)+1,$G$4:$EH$8,DA$14,0)*$D79,IF($C79=DA$17,$G$5*$D79,""))</f>
        <v>#VALUE!</v>
      </c>
      <c r="DB79" s="34" t="e">
        <f>IF(DA79&lt;&gt;"",HLOOKUP(COUNT($F79:DA79)+1,$G$4:$EH$8,DB$14,0)*$D79,IF($C79=DB$17,$G$5*$D79,""))</f>
        <v>#VALUE!</v>
      </c>
      <c r="DC79" s="34" t="e">
        <f>IF(DB79&lt;&gt;"",HLOOKUP(COUNT($F79:DB79)+1,$G$4:$EH$8,DC$14,0)*$D79,IF($C79=DC$17,$G$5*$D79,""))</f>
        <v>#VALUE!</v>
      </c>
      <c r="DD79" s="34" t="e">
        <f>IF(DC79&lt;&gt;"",HLOOKUP(COUNT($F79:DC79)+1,$G$4:$EH$8,DD$14,0)*$D79,IF($C79=DD$17,$G$5*$D79,""))</f>
        <v>#VALUE!</v>
      </c>
      <c r="DE79" s="34" t="e">
        <f>IF(DD79&lt;&gt;"",HLOOKUP(COUNT($F79:DD79)+1,$G$4:$EH$8,DE$14,0)*$D79,IF($C79=DE$17,$G$5*$D79,""))</f>
        <v>#VALUE!</v>
      </c>
      <c r="DF79" s="34" t="e">
        <f>IF(DE79&lt;&gt;"",HLOOKUP(COUNT($F79:DE79)+1,$G$4:$EH$8,DF$14,0)*$D79,IF($C79=DF$17,$G$5*$D79,""))</f>
        <v>#VALUE!</v>
      </c>
      <c r="DG79" s="34" t="e">
        <f>IF(DF79&lt;&gt;"",HLOOKUP(COUNT($F79:DF79)+1,$G$4:$EH$8,DG$14,0)*$D79,IF($C79=DG$17,$G$5*$D79,""))</f>
        <v>#VALUE!</v>
      </c>
      <c r="DH79" s="34" t="e">
        <f>IF(DG79&lt;&gt;"",HLOOKUP(COUNT($F79:DG79)+1,$G$4:$EH$8,DH$14,0)*$D79,IF($C79=DH$17,$G$5*$D79,""))</f>
        <v>#VALUE!</v>
      </c>
      <c r="DI79" s="34" t="e">
        <f>IF(DH79&lt;&gt;"",HLOOKUP(COUNT($F79:DH79)+1,$G$4:$EH$8,DI$14,0)*$D79,IF($C79=DI$17,$G$5*$D79,""))</f>
        <v>#VALUE!</v>
      </c>
      <c r="DJ79" s="34" t="e">
        <f>IF(DI79&lt;&gt;"",HLOOKUP(COUNT($F79:DI79)+1,$G$4:$EH$8,DJ$14,0)*$D79,IF($C79=DJ$17,$G$5*$D79,""))</f>
        <v>#VALUE!</v>
      </c>
      <c r="DK79" s="34" t="e">
        <f>IF(DJ79&lt;&gt;"",HLOOKUP(COUNT($F79:DJ79)+1,$G$4:$EH$8,DK$14,0)*$D79,IF($C79=DK$17,$G$5*$D79,""))</f>
        <v>#VALUE!</v>
      </c>
      <c r="DL79" s="34" t="e">
        <f>IF(DK79&lt;&gt;"",HLOOKUP(COUNT($F79:DK79)+1,$G$4:$EH$8,DL$14,0)*$D79,IF($C79=DL$17,$G$5*$D79,""))</f>
        <v>#VALUE!</v>
      </c>
      <c r="DM79" s="34" t="e">
        <f>IF(DL79&lt;&gt;"",HLOOKUP(COUNT($F79:DL79)+1,$G$4:$EH$8,DM$14,0)*$D79,IF($C79=DM$17,$G$5*$D79,""))</f>
        <v>#VALUE!</v>
      </c>
      <c r="DN79" s="34" t="e">
        <f>IF(DM79&lt;&gt;"",HLOOKUP(COUNT($F79:DM79)+1,$G$4:$EH$8,DN$14,0)*$D79,IF($C79=DN$17,$G$5*$D79,""))</f>
        <v>#VALUE!</v>
      </c>
      <c r="DO79" s="34" t="e">
        <f>IF(DN79&lt;&gt;"",HLOOKUP(COUNT($F79:DN79)+1,$G$4:$EH$8,DO$14,0)*$D79,IF($C79=DO$17,$G$5*$D79,""))</f>
        <v>#VALUE!</v>
      </c>
      <c r="DP79" s="34" t="e">
        <f>IF(DO79&lt;&gt;"",HLOOKUP(COUNT($F79:DO79)+1,$G$4:$EH$8,DP$14,0)*$D79,IF($C79=DP$17,$G$5*$D79,""))</f>
        <v>#VALUE!</v>
      </c>
      <c r="DQ79" s="34" t="e">
        <f>IF(DP79&lt;&gt;"",HLOOKUP(COUNT($F79:DP79)+1,$G$4:$EH$8,DQ$14,0)*$D79,IF($C79=DQ$17,$G$5*$D79,""))</f>
        <v>#VALUE!</v>
      </c>
      <c r="DR79" s="34" t="e">
        <f>IF(DQ79&lt;&gt;"",HLOOKUP(COUNT($F79:DQ79)+1,$G$4:$EH$8,DR$14,0)*$D79,IF($C79=DR$17,$G$5*$D79,""))</f>
        <v>#VALUE!</v>
      </c>
      <c r="DS79" s="34" t="e">
        <f>IF(DR79&lt;&gt;"",HLOOKUP(COUNT($F79:DR79)+1,$G$4:$EH$8,DS$14,0)*$D79,IF($C79=DS$17,$G$5*$D79,""))</f>
        <v>#VALUE!</v>
      </c>
      <c r="DT79" s="34" t="e">
        <f>IF(DS79&lt;&gt;"",HLOOKUP(COUNT($F79:DS79)+1,$G$4:$EH$8,DT$14,0)*$D79,IF($C79=DT$17,$G$5*$D79,""))</f>
        <v>#VALUE!</v>
      </c>
      <c r="DU79" s="34" t="e">
        <f>IF(DT79&lt;&gt;"",HLOOKUP(COUNT($F79:DT79)+1,$G$4:$EH$8,DU$14,0)*$D79,IF($C79=DU$17,$G$5*$D79,""))</f>
        <v>#VALUE!</v>
      </c>
      <c r="DV79" s="34" t="e">
        <f>IF(DU79&lt;&gt;"",HLOOKUP(COUNT($F79:DU79)+1,$G$4:$EH$8,DV$14,0)*$D79,IF($C79=DV$17,$G$5*$D79,""))</f>
        <v>#VALUE!</v>
      </c>
      <c r="DX79" s="34" t="str">
        <f>IF(DW79&lt;&gt;"",HLOOKUP(COUNT($DW79:DW79)+1,$G$4:$CX$8,DX$14,0)*$D79,IF($C79=DX$17,$G$6*$D79,""))</f>
        <v/>
      </c>
      <c r="DY79" s="34" t="str">
        <f>IF(DX79&lt;&gt;"",HLOOKUP(COUNT($DW79:DX79)+1,$G$4:$CX$8,DY$14,0)*$D79,IF($C79=DY$17,$G$6*$D79,""))</f>
        <v/>
      </c>
      <c r="DZ79" s="34" t="str">
        <f>IF(DY79&lt;&gt;"",HLOOKUP(COUNT($DW79:DY79)+1,$G$4:$CX$8,DZ$14,0)*$D79,IF($C79=DZ$17,$G$6*$D79,""))</f>
        <v/>
      </c>
      <c r="EA79" s="34" t="str">
        <f>IF(DZ79&lt;&gt;"",HLOOKUP(COUNT($DW79:DZ79)+1,$G$4:$CX$8,EA$14,0)*$D79,IF($C79=EA$17,$G$6*$D79,""))</f>
        <v/>
      </c>
      <c r="EB79" s="34" t="str">
        <f>IF(EA79&lt;&gt;"",HLOOKUP(COUNT($DW79:EA79)+1,$G$4:$CX$8,EB$14,0)*$D79,IF($C79=EB$17,$G$6*$D79,""))</f>
        <v/>
      </c>
      <c r="EC79" s="34" t="str">
        <f>IF(EB79&lt;&gt;"",HLOOKUP(COUNT($DW79:EB79)+1,$G$4:$CX$8,EC$14,0)*$D79,IF($C79=EC$17,$G$6*$D79,""))</f>
        <v/>
      </c>
      <c r="ED79" s="34" t="str">
        <f>IF(EC79&lt;&gt;"",HLOOKUP(COUNT($DW79:EC79)+1,$G$4:$CX$8,ED$14,0)*$D79,IF($C79=ED$17,$G$6*$D79,""))</f>
        <v/>
      </c>
      <c r="EE79" s="34" t="str">
        <f>IF(ED79&lt;&gt;"",HLOOKUP(COUNT($DW79:ED79)+1,$G$4:$CX$8,EE$14,0)*$D79,IF($C79=EE$17,$G$6*$D79,""))</f>
        <v/>
      </c>
      <c r="EF79" s="34" t="str">
        <f>IF(EE79&lt;&gt;"",HLOOKUP(COUNT($DW79:EE79)+1,$G$4:$CX$8,EF$14,0)*$D79,IF($C79=EF$17,$G$6*$D79,""))</f>
        <v/>
      </c>
      <c r="EG79" s="34" t="str">
        <f>IF(EF79&lt;&gt;"",HLOOKUP(COUNT($DW79:EF79)+1,$G$4:$CX$8,EG$14,0)*$D79,IF($C79=EG$17,$G$6*$D79,""))</f>
        <v/>
      </c>
      <c r="EH79" s="34" t="str">
        <f>IF(EG79&lt;&gt;"",HLOOKUP(COUNT($DW79:EG79)+1,$G$4:$CX$8,EH$14,0)*$D79,IF($C79=EH$17,$G$6*$D79,""))</f>
        <v/>
      </c>
      <c r="EI79" s="34" t="str">
        <f>IF(EH79&lt;&gt;"",HLOOKUP(COUNT($DW79:EH79)+1,$G$4:$CX$8,EI$14,0)*$D79,IF($C79=EI$17,$G$6*$D79,""))</f>
        <v/>
      </c>
      <c r="EJ79" s="34" t="str">
        <f>IF(EI79&lt;&gt;"",HLOOKUP(COUNT($DW79:EI79)+1,$G$4:$CX$8,EJ$14,0)*$D79,IF($C79=EJ$17,$G$6*$D79,""))</f>
        <v/>
      </c>
      <c r="EK79" s="34" t="str">
        <f>IF(EJ79&lt;&gt;"",HLOOKUP(COUNT($DW79:EJ79)+1,$G$4:$CX$8,EK$14,0)*$D79,IF($C79=EK$17,$G$6*$D79,""))</f>
        <v/>
      </c>
      <c r="EL79" s="34" t="str">
        <f>IF(EK79&lt;&gt;"",HLOOKUP(COUNT($DW79:EK79)+1,$G$4:$CX$8,EL$14,0)*$D79,IF($C79=EL$17,$G$6*$D79,""))</f>
        <v/>
      </c>
      <c r="EM79" s="34" t="str">
        <f>IF(EL79&lt;&gt;"",HLOOKUP(COUNT($DW79:EL79)+1,$G$4:$CX$8,EM$14,0)*$D79,IF($C79=EM$17,$G$6*$D79,""))</f>
        <v/>
      </c>
      <c r="EN79" s="34" t="str">
        <f>IF(EM79&lt;&gt;"",HLOOKUP(COUNT($DW79:EM79)+1,$G$4:$CX$8,EN$14,0)*$D79,IF($C79=EN$17,$G$6*$D79,""))</f>
        <v/>
      </c>
      <c r="EO79" s="34" t="str">
        <f>IF(EN79&lt;&gt;"",HLOOKUP(COUNT($DW79:EN79)+1,$G$4:$CX$8,EO$14,0)*$D79,IF($C79=EO$17,$G$6*$D79,""))</f>
        <v/>
      </c>
      <c r="EP79" s="34" t="str">
        <f>IF(EO79&lt;&gt;"",HLOOKUP(COUNT($DW79:EO79)+1,$G$4:$CX$8,EP$14,0)*$D79,IF($C79=EP$17,$G$6*$D79,""))</f>
        <v/>
      </c>
      <c r="EQ79" s="34" t="str">
        <f>IF(EP79&lt;&gt;"",HLOOKUP(COUNT($DW79:EP79)+1,$G$4:$CX$8,EQ$14,0)*$D79,IF($C79=EQ$17,$G$6*$D79,""))</f>
        <v/>
      </c>
      <c r="ER79" s="34" t="str">
        <f>IF(EQ79&lt;&gt;"",HLOOKUP(COUNT($DW79:EQ79)+1,$G$4:$CX$8,ER$14,0)*$D79,IF($C79=ER$17,$G$6*$D79,""))</f>
        <v/>
      </c>
      <c r="ES79" s="34" t="str">
        <f>IF(ER79&lt;&gt;"",HLOOKUP(COUNT($DW79:ER79)+1,$G$4:$CX$8,ES$14,0)*$D79,IF($C79=ES$17,$G$6*$D79,""))</f>
        <v/>
      </c>
      <c r="ET79" s="34" t="str">
        <f>IF(ES79&lt;&gt;"",HLOOKUP(COUNT($DW79:ES79)+1,$G$4:$CX$8,ET$14,0)*$D79,IF($C79=ET$17,$G$6*$D79,""))</f>
        <v/>
      </c>
      <c r="EU79" s="34" t="str">
        <f>IF(ET79&lt;&gt;"",HLOOKUP(COUNT($DW79:ET79)+1,$G$4:$CX$8,EU$14,0)*$D79,IF($C79=EU$17,$G$6*$D79,""))</f>
        <v/>
      </c>
      <c r="EV79" s="34" t="str">
        <f>IF(EU79&lt;&gt;"",HLOOKUP(COUNT($DW79:EU79)+1,$G$4:$CX$8,EV$14,0)*$D79,IF($C79=EV$17,$G$6*$D79,""))</f>
        <v/>
      </c>
      <c r="EW79" s="34" t="str">
        <f>IF(EV79&lt;&gt;"",HLOOKUP(COUNT($DW79:EV79)+1,$G$4:$CX$8,EW$14,0)*$D79,IF($C79=EW$17,$G$6*$D79,""))</f>
        <v/>
      </c>
      <c r="EX79" s="34" t="str">
        <f>IF(EW79&lt;&gt;"",HLOOKUP(COUNT($DW79:EW79)+1,$G$4:$CX$8,EX$14,0)*$D79,IF($C79=EX$17,$G$6*$D79,""))</f>
        <v/>
      </c>
      <c r="EY79" s="34" t="str">
        <f>IF(EX79&lt;&gt;"",HLOOKUP(COUNT($DW79:EX79)+1,$G$4:$CX$8,EY$14,0)*$D79,IF($C79=EY$17,$G$6*$D79,""))</f>
        <v/>
      </c>
      <c r="EZ79" s="34" t="str">
        <f>IF(EY79&lt;&gt;"",HLOOKUP(COUNT($DW79:EY79)+1,$G$4:$CX$8,EZ$14,0)*$D79,IF($C79=EZ$17,$G$6*$D79,""))</f>
        <v/>
      </c>
      <c r="FA79" s="34" t="str">
        <f>IF(EZ79&lt;&gt;"",HLOOKUP(COUNT($DW79:EZ79)+1,$G$4:$CX$8,FA$14,0)*$D79,IF($C79=FA$17,$G$6*$D79,""))</f>
        <v/>
      </c>
      <c r="FB79" s="34" t="str">
        <f>IF(FA79&lt;&gt;"",HLOOKUP(COUNT($DW79:FA79)+1,$G$4:$CX$8,FB$14,0)*$D79,IF($C79=FB$17,$G$6*$D79,""))</f>
        <v/>
      </c>
      <c r="FC79" s="34" t="str">
        <f>IF(FB79&lt;&gt;"",HLOOKUP(COUNT($DW79:FB79)+1,$G$4:$CX$8,FC$14,0)*$D79,IF($C79=FC$17,$G$6*$D79,""))</f>
        <v/>
      </c>
      <c r="FD79" s="34" t="str">
        <f>IF(FC79&lt;&gt;"",HLOOKUP(COUNT($DW79:FC79)+1,$G$4:$CX$8,FD$14,0)*$D79,IF($C79=FD$17,$G$6*$D79,""))</f>
        <v/>
      </c>
      <c r="FE79" s="34" t="str">
        <f>IF(FD79&lt;&gt;"",HLOOKUP(COUNT($DW79:FD79)+1,$G$4:$CX$8,FE$14,0)*$D79,IF($C79=FE$17,$G$6*$D79,""))</f>
        <v/>
      </c>
      <c r="FF79" s="34" t="str">
        <f>IF(FE79&lt;&gt;"",HLOOKUP(COUNT($DW79:FE79)+1,$G$4:$CX$8,FF$14,0)*$D79,IF($C79=FF$17,$G$6*$D79,""))</f>
        <v/>
      </c>
      <c r="FG79" s="34" t="str">
        <f>IF(FF79&lt;&gt;"",HLOOKUP(COUNT($DW79:FF79)+1,$G$4:$CX$8,FG$14,0)*$D79,IF($C79=FG$17,$G$6*$D79,""))</f>
        <v/>
      </c>
      <c r="FH79" s="34" t="str">
        <f>IF(FG79&lt;&gt;"",HLOOKUP(COUNT($DW79:FG79)+1,$G$4:$CX$8,FH$14,0)*$D79,IF($C79=FH$17,$G$6*$D79,""))</f>
        <v/>
      </c>
      <c r="FI79" s="34" t="str">
        <f>IF(FH79&lt;&gt;"",HLOOKUP(COUNT($DW79:FH79)+1,$G$4:$CX$8,FI$14,0)*$D79,IF($C79=FI$17,$G$6*$D79,""))</f>
        <v/>
      </c>
      <c r="FJ79" s="34" t="str">
        <f>IF(FI79&lt;&gt;"",HLOOKUP(COUNT($DW79:FI79)+1,$G$4:$CX$8,FJ$14,0)*$D79,IF($C79=FJ$17,$G$6*$D79,""))</f>
        <v/>
      </c>
      <c r="FK79" s="34" t="str">
        <f>IF(FJ79&lt;&gt;"",HLOOKUP(COUNT($DW79:FJ79)+1,$G$4:$CX$8,FK$14,0)*$D79,IF($C79=FK$17,$G$6*$D79,""))</f>
        <v/>
      </c>
      <c r="FL79" s="34" t="str">
        <f>IF(FK79&lt;&gt;"",HLOOKUP(COUNT($DW79:FK79)+1,$G$4:$CX$8,FL$14,0)*$D79,IF($C79=FL$17,$G$6*$D79,""))</f>
        <v/>
      </c>
      <c r="FM79" s="34" t="str">
        <f>IF(FL79&lt;&gt;"",HLOOKUP(COUNT($DW79:FL79)+1,$G$4:$CX$8,FM$14,0)*$D79,IF($C79=FM$17,$G$6*$D79,""))</f>
        <v/>
      </c>
      <c r="FN79" s="34" t="str">
        <f>IF(FM79&lt;&gt;"",HLOOKUP(COUNT($DW79:FM79)+1,$G$4:$CX$8,FN$14,0)*$D79,IF($C79=FN$17,$G$6*$D79,""))</f>
        <v/>
      </c>
      <c r="FO79" s="34" t="str">
        <f>IF(FN79&lt;&gt;"",HLOOKUP(COUNT($DW79:FN79)+1,$G$4:$CX$8,FO$14,0)*$D79,IF($C79=FO$17,$G$6*$D79,""))</f>
        <v/>
      </c>
      <c r="FP79" s="34" t="str">
        <f>IF(FO79&lt;&gt;"",HLOOKUP(COUNT($DW79:FO79)+1,$G$4:$CX$8,FP$14,0)*$D79,IF($C79=FP$17,$G$6*$D79,""))</f>
        <v/>
      </c>
      <c r="FQ79" s="34" t="str">
        <f>IF(FP79&lt;&gt;"",HLOOKUP(COUNT($DW79:FP79)+1,$G$4:$CX$8,FQ$14,0)*$D79,IF($C79=FQ$17,$G$6*$D79,""))</f>
        <v/>
      </c>
      <c r="FR79" s="34" t="str">
        <f>IF(FQ79&lt;&gt;"",HLOOKUP(COUNT($DW79:FQ79)+1,$G$4:$CX$8,FR$14,0)*$D79,IF($C79=FR$17,$G$6*$D79,""))</f>
        <v/>
      </c>
      <c r="FS79" s="34" t="str">
        <f>IF(FR79&lt;&gt;"",HLOOKUP(COUNT($DW79:FR79)+1,$G$4:$CX$8,FS$14,0)*$D79,IF($C79=FS$17,$G$6*$D79,""))</f>
        <v/>
      </c>
      <c r="FT79" s="34" t="str">
        <f>IF(FS79&lt;&gt;"",HLOOKUP(COUNT($DW79:FS79)+1,$G$4:$CX$8,FT$14,0)*$D79,IF($C79=FT$17,$G$6*$D79,""))</f>
        <v/>
      </c>
      <c r="FU79" s="34" t="str">
        <f>IF(FT79&lt;&gt;"",HLOOKUP(COUNT($DW79:FT79)+1,$G$4:$CX$8,FU$14,0)*$D79,IF($C79=FU$17,$G$6*$D79,""))</f>
        <v/>
      </c>
      <c r="FV79" s="34" t="str">
        <f>IF(FU79&lt;&gt;"",HLOOKUP(COUNT($DW79:FU79)+1,$G$4:$CX$8,FV$14,0)*$D79,IF($C79=FV$17,$G$6*$D79,""))</f>
        <v/>
      </c>
      <c r="FW79" s="34" t="str">
        <f>IF(FV79&lt;&gt;"",HLOOKUP(COUNT($DW79:FV79)+1,$G$4:$CX$8,FW$14,0)*$D79,IF($C79=FW$17,$G$6*$D79,""))</f>
        <v/>
      </c>
      <c r="FX79" s="34" t="str">
        <f>IF(FW79&lt;&gt;"",HLOOKUP(COUNT($DW79:FW79)+1,$G$4:$CX$8,FX$14,0)*$D79,IF($C79=FX$17,$G$6*$D79,""))</f>
        <v/>
      </c>
      <c r="FY79" s="34" t="str">
        <f>IF(FX79&lt;&gt;"",HLOOKUP(COUNT($DW79:FX79)+1,$G$4:$CX$8,FY$14,0)*$D79,IF($C79=FY$17,$G$6*$D79,""))</f>
        <v/>
      </c>
      <c r="FZ79" s="34" t="str">
        <f>IF(FY79&lt;&gt;"",HLOOKUP(COUNT($DW79:FY79)+1,$G$4:$CX$8,FZ$14,0)*$D79,IF($C79=FZ$17,$G$6*$D79,""))</f>
        <v/>
      </c>
      <c r="GA79" s="34" t="str">
        <f>IF(FZ79&lt;&gt;"",HLOOKUP(COUNT($DW79:FZ79)+1,$G$4:$CX$8,GA$14,0)*$D79,IF($C79=GA$17,$G$6*$D79,""))</f>
        <v/>
      </c>
      <c r="GB79" s="34" t="str">
        <f>IF(GA79&lt;&gt;"",HLOOKUP(COUNT($DW79:GA79)+1,$G$4:$CX$8,GB$14,0)*$D79,IF($C79=GB$17,$G$6*$D79,""))</f>
        <v/>
      </c>
      <c r="GC79" s="34" t="str">
        <f>IF(GB79&lt;&gt;"",HLOOKUP(COUNT($DW79:GB79)+1,$G$4:$CX$8,GC$14,0)*$D79,IF($C79=GC$17,$G$6*$D79,""))</f>
        <v/>
      </c>
      <c r="GD79" s="34" t="str">
        <f>IF(GC79&lt;&gt;"",HLOOKUP(COUNT($DW79:GC79)+1,$G$4:$CX$8,GD$14,0)*$D79,IF($C79=GD$17,$G$6*$D79,""))</f>
        <v/>
      </c>
      <c r="GE79" s="34" t="str">
        <f>IF(GD79&lt;&gt;"",HLOOKUP(COUNT($DW79:GD79)+1,$G$4:$CX$8,GE$14,0)*$D79,IF($C79=GE$17,$G$6*$D79,""))</f>
        <v/>
      </c>
      <c r="GF79" s="34">
        <f>IF(GE79&lt;&gt;"",HLOOKUP(COUNT($DW79:GE79)+1,$G$4:$CX$8,GF$14,0)*$D79,IF($C79=GF$17,$G$6*$D79,""))</f>
        <v>0</v>
      </c>
      <c r="GG79" s="34">
        <f>IF(GF79&lt;&gt;"",HLOOKUP(COUNT($DW79:GF79)+1,$G$4:$CX$8,GG$14,0)*$D79,IF($C79=GG$17,$G$6*$D79,""))</f>
        <v>7500</v>
      </c>
      <c r="GH79" s="34">
        <f>IF(GG79&lt;&gt;"",HLOOKUP(COUNT($DW79:GG79)+1,$G$4:$CX$8,GH$14,0)*$D79,IF($C79=GH$17,$G$6*$D79,""))</f>
        <v>7500</v>
      </c>
      <c r="GI79" s="34">
        <f>IF(GH79&lt;&gt;"",HLOOKUP(COUNT($DW79:GH79)+1,$G$4:$CX$8,GI$14,0)*$D79,IF($C79=GI$17,$G$6*$D79,""))</f>
        <v>7500</v>
      </c>
      <c r="GJ79" s="34">
        <f>IF(GI79&lt;&gt;"",HLOOKUP(COUNT($DW79:GI79)+1,$G$4:$CX$8,GJ$14,0)*$D79,IF($C79=GJ$17,$G$6*$D79,""))</f>
        <v>9048.4582084179765</v>
      </c>
      <c r="GK79" s="34">
        <f>IF(GJ79&lt;&gt;"",HLOOKUP(COUNT($DW79:GJ79)+1,$G$4:$CX$8,GK$14,0)*$D79,IF($C79=GK$17,$G$6*$D79,""))</f>
        <v>11310.572760522478</v>
      </c>
      <c r="GL79" s="34">
        <f>IF(GK79&lt;&gt;"",HLOOKUP(COUNT($DW79:GK79)+1,$G$4:$CX$8,GL$14,0)*$D79,IF($C79=GL$17,$G$6*$D79,""))</f>
        <v>13572.687312626966</v>
      </c>
      <c r="GM79" s="34">
        <f>IF(GL79&lt;&gt;"",HLOOKUP(COUNT($DW79:GL79)+1,$G$4:$CX$8,GM$14,0)*$D79,IF($C79=GM$17,$G$6*$D79,""))</f>
        <v>15744.31728264728</v>
      </c>
      <c r="GN79" s="34">
        <f>IF(GM79&lt;&gt;"",HLOOKUP(COUNT($DW79:GM79)+1,$G$4:$CX$8,GN$14,0)*$D79,IF($C79=GN$17,$G$6*$D79,""))</f>
        <v>17948.521702217906</v>
      </c>
      <c r="GO79" s="34">
        <f>IF(GN79&lt;&gt;"",HLOOKUP(COUNT($DW79:GN79)+1,$G$4:$CX$8,GO$14,0)*$D79,IF($C79=GO$17,$G$6*$D79,""))</f>
        <v>20281.829523506218</v>
      </c>
      <c r="GP79" s="34">
        <f>IF(GO79&lt;&gt;"",HLOOKUP(COUNT($DW79:GO79)+1,$G$4:$CX$8,GP$14,0)*$D79,IF($C79=GP$17,$G$6*$D79,""))</f>
        <v>22512.830771091903</v>
      </c>
      <c r="GQ79" s="34">
        <f>IF(GP79&lt;&gt;"",HLOOKUP(COUNT($DW79:GP79)+1,$G$4:$CX$8,GQ$14,0)*$D79,IF($C79=GQ$17,$G$6*$D79,""))</f>
        <v>24764.113848201101</v>
      </c>
      <c r="GR79" s="34">
        <f>IF(GQ79&lt;&gt;"",HLOOKUP(COUNT($DW79:GQ79)+1,$G$4:$CX$8,GR$14,0)*$D79,IF($C79=GR$17,$G$6*$D79,""))</f>
        <v>18573.085386150833</v>
      </c>
      <c r="GS79" s="34">
        <f>IF(GR79&lt;&gt;"",HLOOKUP(COUNT($DW79:GR79)+1,$G$4:$CX$8,GS$14,0)*$D79,IF($C79=GS$17,$G$6*$D79,""))</f>
        <v>17644.431116843283</v>
      </c>
      <c r="GT79" s="34">
        <f>IF(GS79&lt;&gt;"",HLOOKUP(COUNT($DW79:GS79)+1,$G$4:$CX$8,GT$14,0)*$D79,IF($C79=GT$17,$G$6*$D79,""))</f>
        <v>19408.874228527617</v>
      </c>
      <c r="GU79" s="34">
        <f>IF(GT79&lt;&gt;"",HLOOKUP(COUNT($DW79:GT79)+1,$G$4:$CX$8,GU$14,0)*$D79,IF($C79=GU$17,$G$6*$D79,""))</f>
        <v>21349.761651380388</v>
      </c>
      <c r="GV79" s="34">
        <f>IF(GU79&lt;&gt;"",HLOOKUP(COUNT($DW79:GU79)+1,$G$4:$CX$8,GV$14,0)*$D79,IF($C79=GV$17,$G$6*$D79,""))</f>
        <v>23484.73781651842</v>
      </c>
      <c r="GW79" s="34">
        <f>IF(GV79&lt;&gt;"",HLOOKUP(COUNT($DW79:GV79)+1,$G$4:$CX$8,GW$14,0)*$D79,IF($C79=GW$17,$G$6*$D79,""))</f>
        <v>25833.211598170259</v>
      </c>
      <c r="GX79" s="34">
        <f>IF(GW79&lt;&gt;"",HLOOKUP(COUNT($DW79:GW79)+1,$G$4:$CX$8,GX$14,0)*$D79,IF($C79=GX$17,$G$6*$D79,""))</f>
        <v>24541.551018261736</v>
      </c>
      <c r="GY79" s="34">
        <f>IF(GX79&lt;&gt;"",HLOOKUP(COUNT($DW79:GX79)+1,$G$4:$CX$8,GY$14,0)*$D79,IF($C79=GY$17,$G$6*$D79,""))</f>
        <v>23314.473467348653</v>
      </c>
      <c r="GZ79" s="34">
        <f>IF(GY79&lt;&gt;"",HLOOKUP(COUNT($DW79:GY79)+1,$G$4:$CX$8,GZ$14,0)*$D79,IF($C79=GZ$17,$G$6*$D79,""))</f>
        <v>24946.486610063057</v>
      </c>
      <c r="HA79" s="34">
        <f>IF(GZ79&lt;&gt;"",HLOOKUP(COUNT($DW79:GZ79)+1,$G$4:$CX$8,HA$14,0)*$D79,IF($C79=HA$17,$G$6*$D79,""))</f>
        <v>26692.740672767472</v>
      </c>
      <c r="HB79" s="34">
        <f>IF(HA79&lt;&gt;"",HLOOKUP(COUNT($DW79:HA79)+1,$G$4:$CX$8,HB$14,0)*$D79,IF($C79=HB$17,$G$6*$D79,""))</f>
        <v>28561.232519861194</v>
      </c>
      <c r="HC79" s="34">
        <f>IF(HB79&lt;&gt;"",HLOOKUP(COUNT($DW79:HB79)+1,$G$4:$CX$8,HC$14,0)*$D79,IF($C79=HC$17,$G$6*$D79,""))</f>
        <v>31417.355771847309</v>
      </c>
      <c r="HD79" s="34">
        <f>IF(HC79&lt;&gt;"",HLOOKUP(COUNT($DW79:HC79)+1,$G$4:$CX$8,HD$14,0)*$D79,IF($C79=HD$17,$G$6*$D79,""))</f>
        <v>26704.75240607022</v>
      </c>
      <c r="HE79" s="34">
        <f>IF(HD79&lt;&gt;"",HLOOKUP(COUNT($DW79:HD79)+1,$G$4:$CX$8,HE$14,0)*$D79,IF($C79=HE$17,$G$6*$D79,""))</f>
        <v>25369.514785766714</v>
      </c>
      <c r="HF79" s="34">
        <f>IF(HE79&lt;&gt;"",HLOOKUP(COUNT($DW79:HE79)+1,$G$4:$CX$8,HF$14,0)*$D79,IF($C79=HF$17,$G$6*$D79,""))</f>
        <v>26637.990525055047</v>
      </c>
      <c r="HG79" s="34">
        <f>IF(HF79&lt;&gt;"",HLOOKUP(COUNT($DW79:HF79)+1,$G$4:$CX$8,HG$14,0)*$D79,IF($C79=HG$17,$G$6*$D79,""))</f>
        <v>27969.890051307804</v>
      </c>
      <c r="HH79" s="34">
        <f>IF(HG79&lt;&gt;"",HLOOKUP(COUNT($DW79:HG79)+1,$G$4:$CX$8,HH$14,0)*$D79,IF($C79=HH$17,$G$6*$D79,""))</f>
        <v>29368.38455387318</v>
      </c>
      <c r="HI79" s="34">
        <f>IF(HH79&lt;&gt;"",HLOOKUP(COUNT($DW79:HH79)+1,$G$4:$CX$8,HI$14,0)*$D79,IF($C79=HI$17,$G$6*$D79,""))</f>
        <v>31424.171472644306</v>
      </c>
      <c r="HJ79" s="34">
        <f>IF(HI79&lt;&gt;"",HLOOKUP(COUNT($DW79:HI79)+1,$G$4:$CX$8,HJ$14,0)*$D79,IF($C79=HJ$17,$G$6*$D79,""))</f>
        <v>28281.754325379879</v>
      </c>
      <c r="HK79" s="34">
        <f>IF(HJ79&lt;&gt;"",HLOOKUP(COUNT($DW79:HJ79)+1,$G$4:$CX$8,HK$14,0)*$D79,IF($C79=HK$17,$G$6*$D79,""))</f>
        <v>25453.578892841902</v>
      </c>
      <c r="HL79" s="34">
        <f>IF(HK79&lt;&gt;"",HLOOKUP(COUNT($DW79:HK79)+1,$G$4:$CX$8,HL$14,0)*$D79,IF($C79=HL$17,$G$6*$D79,""))</f>
        <v>27235.329415340824</v>
      </c>
      <c r="HM79" s="34">
        <f>IF(HL79&lt;&gt;"",HLOOKUP(COUNT($DW79:HL79)+1,$G$4:$CX$8,HM$14,0)*$D79,IF($C79=HM$17,$G$6*$D79,""))</f>
        <v>29141.802474414675</v>
      </c>
      <c r="HN79" s="34">
        <f>IF(HM79&lt;&gt;"",HLOOKUP(COUNT($DW79:HM79)+1,$G$4:$CX$8,HN$14,0)*$D79,IF($C79=HN$17,$G$6*$D79,""))</f>
        <v>31181.728647623713</v>
      </c>
      <c r="HO79" s="34">
        <f>IF(HN79&lt;&gt;"",HLOOKUP(COUNT($DW79:HN79)+1,$G$4:$CX$8,HO$14,0)*$D79,IF($C79=HO$17,$G$6*$D79,""))</f>
        <v>33676.266939433612</v>
      </c>
      <c r="HP79" s="34">
        <f>IF(HO79&lt;&gt;"",HLOOKUP(COUNT($DW79:HO79)+1,$G$4:$CX$8,HP$14,0)*$D79,IF($C79=HP$17,$G$6*$D79,""))</f>
        <v>28961.589567912906</v>
      </c>
      <c r="HQ79" s="34">
        <f>IF(HP79&lt;&gt;"",HLOOKUP(COUNT($DW79:HP79)+1,$G$4:$CX$8,HQ$14,0)*$D79,IF($C79=HQ$17,$G$6*$D79,""))</f>
        <v>27513.510089517258</v>
      </c>
      <c r="HR79" s="34">
        <f>IF(HQ79&lt;&gt;"",HLOOKUP(COUNT($DW79:HQ79)+1,$G$4:$CX$8,HR$14,0)*$D79,IF($C79=HR$17,$G$6*$D79,""))</f>
        <v>28889.18559399313</v>
      </c>
      <c r="HS79" s="34">
        <f>IF(HR79&lt;&gt;"",HLOOKUP(COUNT($DW79:HR79)+1,$G$4:$CX$8,HS$14,0)*$D79,IF($C79=HS$17,$G$6*$D79,""))</f>
        <v>30333.644873692774</v>
      </c>
      <c r="HT79" s="34">
        <f>IF(HS79&lt;&gt;"",HLOOKUP(COUNT($DW79:HS79)+1,$G$4:$CX$8,HT$14,0)*$D79,IF($C79=HT$17,$G$6*$D79,""))</f>
        <v>31850.327117377412</v>
      </c>
      <c r="HU79" s="34">
        <f>IF(HT79&lt;&gt;"",HLOOKUP(COUNT($DW79:HT79)+1,$G$4:$CX$8,HU$14,0)*$D79,IF($C79=HU$17,$G$6*$D79,""))</f>
        <v>34079.850015593824</v>
      </c>
      <c r="HV79" s="34">
        <f>IF(HU79&lt;&gt;"",HLOOKUP(COUNT($DW79:HU79)+1,$G$4:$CX$8,HV$14,0)*$D79,IF($C79=HV$17,$G$6*$D79,""))</f>
        <v>30671.865014034454</v>
      </c>
      <c r="HW79" s="34">
        <f>IF(HV79&lt;&gt;"",HLOOKUP(COUNT($DW79:HV79)+1,$G$4:$CX$8,HW$14,0)*$D79,IF($C79=HW$17,$G$6*$D79,""))</f>
        <v>27604.678512631006</v>
      </c>
      <c r="HX79" s="34">
        <f>IF(HW79&lt;&gt;"",HLOOKUP(COUNT($DW79:HW79)+1,$G$4:$CX$8,HX$14,0)*$D79,IF($C79=HX$17,$G$6*$D79,""))</f>
        <v>29537.006008515182</v>
      </c>
      <c r="HY79" s="34">
        <f>IF(HX79&lt;&gt;"",HLOOKUP(COUNT($DW79:HX79)+1,$G$4:$CX$8,HY$14,0)*$D79,IF($C79=HY$17,$G$6*$D79,""))</f>
        <v>31604.59642911124</v>
      </c>
      <c r="HZ79" s="34">
        <f>IF(HY79&lt;&gt;"",HLOOKUP(COUNT($DW79:HY79)+1,$G$4:$CX$8,HZ$14,0)*$D79,IF($C79=HZ$17,$G$6*$D79,""))</f>
        <v>33816.918179149026</v>
      </c>
      <c r="IA79" s="34">
        <f>IF(HZ79&lt;&gt;"",HLOOKUP(COUNT($DW79:HZ79)+1,$G$4:$CX$8,IA$14,0)*$D79,IF($C79=IA$17,$G$6*$D79,""))</f>
        <v>36522.271633480945</v>
      </c>
      <c r="IB79" s="34">
        <f>IF(IA79&lt;&gt;"",HLOOKUP(COUNT($DW79:IA79)+1,$G$4:$CX$8,IB$14,0)*$D79,IF($C79=IB$17,$G$6*$D79,""))</f>
        <v>31774.376321128417</v>
      </c>
      <c r="IC79" s="34">
        <f>IF(IB79&lt;&gt;"",HLOOKUP(COUNT($DW79:IB79)+1,$G$4:$CX$8,IC$14,0)*$D79,IF($C79=IC$17,$G$6*$D79,""))</f>
        <v>30185.657505072006</v>
      </c>
      <c r="ID79" s="34">
        <f>IF(IC79&lt;&gt;"",HLOOKUP(COUNT($DW79:IC79)+1,$G$4:$CX$8,ID$14,0)*$D79,IF($C79=ID$17,$G$6*$D79,""))</f>
        <v>31694.940380325599</v>
      </c>
      <c r="IE79" s="34">
        <f>IF(ID79&lt;&gt;"",HLOOKUP(COUNT($DW79:ID79)+1,$G$4:$CX$8,IE$14,0)*$D79,IF($C79=IE$17,$G$6*$D79,""))</f>
        <v>33279.687399341885</v>
      </c>
      <c r="IF79" s="34">
        <f>IF(IE79&lt;&gt;"",HLOOKUP(COUNT($DW79:IE79)+1,$G$4:$CX$8,IF$14,0)*$D79,IF($C79=IF$17,$G$6*$D79,""))</f>
        <v>34943.671769308989</v>
      </c>
      <c r="IG79" s="34">
        <f>IF(IF79&lt;&gt;"",HLOOKUP(COUNT($DW79:IF79)+1,$G$4:$CX$8,IG$14,0)*$D79,IF($C79=IG$17,$G$6*$D79,""))</f>
        <v>37389.728793160604</v>
      </c>
      <c r="IH79" s="34">
        <f>IF(IG79&lt;&gt;"",HLOOKUP(COUNT($DW79:IG79)+1,$G$4:$CX$8,IH$14,0)*$D79,IF($C79=IH$17,$G$6*$D79,""))</f>
        <v>33650.755913844543</v>
      </c>
      <c r="II79" s="34">
        <f>IF(IH79&lt;&gt;"",HLOOKUP(COUNT($DW79:IH79)+1,$G$4:$CX$8,II$14,0)*$D79,IF($C79=II$17,$G$6*$D79,""))</f>
        <v>30285.680322460095</v>
      </c>
      <c r="IJ79" s="34">
        <f>IF(II79&lt;&gt;"",HLOOKUP(COUNT($DW79:II79)+1,$G$4:$CX$8,IJ$14,0)*$D79,IF($C79=IJ$17,$G$6*$D79,""))</f>
        <v>32405.677945032297</v>
      </c>
      <c r="IK79" s="34">
        <f>IF(IJ79&lt;&gt;"",HLOOKUP(COUNT($DW79:IJ79)+1,$G$4:$CX$8,IK$14,0)*$D79,IF($C79=IK$17,$G$6*$D79,""))</f>
        <v>34674.075401184564</v>
      </c>
      <c r="IL79" s="34">
        <f>IF(IK79&lt;&gt;"",HLOOKUP(COUNT($DW79:IK79)+1,$G$4:$CX$8,IL$14,0)*$D79,IF($C79=IL$17,$G$6*$D79,""))</f>
        <v>37101.260679267478</v>
      </c>
      <c r="IM79" s="34">
        <f>IF(IL79&lt;&gt;"",HLOOKUP(COUNT($DW79:IL79)+1,$G$4:$CX$8,IM$14,0)*$D79,IF($C79=IM$17,$G$6*$D79,""))</f>
        <v>40069.36153360887</v>
      </c>
      <c r="IO79" s="34" t="str">
        <f>IF(IN79&lt;&gt;"",HLOOKUP(COUNT($IN79:IN79)+1,$G$4:$EH$8,IO$14,0)*$D79,IF($C79=IO$17,$G$7*$D79,""))</f>
        <v/>
      </c>
      <c r="IP79" s="34" t="str">
        <f>IF(IO79&lt;&gt;"",HLOOKUP(COUNT($IN79:IO79)+1,$G$4:$EH$8,IP$14,0)*$D79,IF($C79=IP$17,$G$7*$D79,""))</f>
        <v/>
      </c>
      <c r="IQ79" s="34" t="str">
        <f>IF(IP79&lt;&gt;"",HLOOKUP(COUNT($IN79:IP79)+1,$G$4:$EH$8,IQ$14,0)*$D79,IF($C79=IQ$17,$G$7*$D79,""))</f>
        <v/>
      </c>
      <c r="IR79" s="34" t="str">
        <f>IF(IQ79&lt;&gt;"",HLOOKUP(COUNT($IN79:IQ79)+1,$G$4:$EH$8,IR$14,0)*$D79,IF($C79=IR$17,$G$7*$D79,""))</f>
        <v/>
      </c>
      <c r="IS79" s="34" t="str">
        <f>IF(IR79&lt;&gt;"",HLOOKUP(COUNT($IN79:IR79)+1,$G$4:$EH$8,IS$14,0)*$D79,IF($C79=IS$17,$G$7*$D79,""))</f>
        <v/>
      </c>
      <c r="IT79" s="34" t="str">
        <f>IF(IS79&lt;&gt;"",HLOOKUP(COUNT($IN79:IS79)+1,$G$4:$EH$8,IT$14,0)*$D79,IF($C79=IT$17,$G$7*$D79,""))</f>
        <v/>
      </c>
      <c r="IU79" s="34" t="str">
        <f>IF(IT79&lt;&gt;"",HLOOKUP(COUNT($IN79:IT79)+1,$G$4:$EH$8,IU$14,0)*$D79,IF($C79=IU$17,$G$7*$D79,""))</f>
        <v/>
      </c>
      <c r="IV79" s="34" t="str">
        <f>IF(IU79&lt;&gt;"",HLOOKUP(COUNT($IN79:IU79)+1,$G$4:$EH$8,IV$14,0)*$D79,IF($C79=IV$17,$G$7*$D79,""))</f>
        <v/>
      </c>
      <c r="IW79" s="34" t="str">
        <f>IF(IV79&lt;&gt;"",HLOOKUP(COUNT($IN79:IV79)+1,$G$4:$EH$8,IW$14,0)*$D79,IF($C79=IW$17,$G$7*$D79,""))</f>
        <v/>
      </c>
      <c r="IX79" s="34" t="str">
        <f>IF(IW79&lt;&gt;"",HLOOKUP(COUNT($IN79:IW79)+1,$G$4:$EH$8,IX$14,0)*$D79,IF($C79=IX$17,$G$7*$D79,""))</f>
        <v/>
      </c>
      <c r="IY79" s="34" t="str">
        <f>IF(IX79&lt;&gt;"",HLOOKUP(COUNT($IN79:IX79)+1,$G$4:$EH$8,IY$14,0)*$D79,IF($C79=IY$17,$G$7*$D79,""))</f>
        <v/>
      </c>
      <c r="IZ79" s="34" t="str">
        <f>IF(IY79&lt;&gt;"",HLOOKUP(COUNT($IN79:IY79)+1,$G$4:$EH$8,IZ$14,0)*$D79,IF($C79=IZ$17,$G$7*$D79,""))</f>
        <v/>
      </c>
      <c r="JA79" s="34" t="str">
        <f>IF(IZ79&lt;&gt;"",HLOOKUP(COUNT($IN79:IZ79)+1,$G$4:$EH$8,JA$14,0)*$D79,IF($C79=JA$17,$G$7*$D79,""))</f>
        <v/>
      </c>
      <c r="JB79" s="34" t="str">
        <f>IF(JA79&lt;&gt;"",HLOOKUP(COUNT($IN79:JA79)+1,$G$4:$EH$8,JB$14,0)*$D79,IF($C79=JB$17,$G$7*$D79,""))</f>
        <v/>
      </c>
      <c r="JC79" s="34" t="str">
        <f>IF(JB79&lt;&gt;"",HLOOKUP(COUNT($IN79:JB79)+1,$G$4:$EH$8,JC$14,0)*$D79,IF($C79=JC$17,$G$7*$D79,""))</f>
        <v/>
      </c>
      <c r="JD79" s="34" t="str">
        <f>IF(JC79&lt;&gt;"",HLOOKUP(COUNT($IN79:JC79)+1,$G$4:$EH$8,JD$14,0)*$D79,IF($C79=JD$17,$G$7*$D79,""))</f>
        <v/>
      </c>
      <c r="JE79" s="34" t="str">
        <f>IF(JD79&lt;&gt;"",HLOOKUP(COUNT($IN79:JD79)+1,$G$4:$EH$8,JE$14,0)*$D79,IF($C79=JE$17,$G$7*$D79,""))</f>
        <v/>
      </c>
      <c r="JF79" s="34" t="str">
        <f>IF(JE79&lt;&gt;"",HLOOKUP(COUNT($IN79:JE79)+1,$G$4:$EH$8,JF$14,0)*$D79,IF($C79=JF$17,$G$7*$D79,""))</f>
        <v/>
      </c>
      <c r="JG79" s="34" t="str">
        <f>IF(JF79&lt;&gt;"",HLOOKUP(COUNT($IN79:JF79)+1,$G$4:$EH$8,JG$14,0)*$D79,IF($C79=JG$17,$G$7*$D79,""))</f>
        <v/>
      </c>
      <c r="JH79" s="34" t="str">
        <f>IF(JG79&lt;&gt;"",HLOOKUP(COUNT($IN79:JG79)+1,$G$4:$EH$8,JH$14,0)*$D79,IF($C79=JH$17,$G$7*$D79,""))</f>
        <v/>
      </c>
      <c r="JI79" s="34" t="str">
        <f>IF(JH79&lt;&gt;"",HLOOKUP(COUNT($IN79:JH79)+1,$G$4:$EH$8,JI$14,0)*$D79,IF($C79=JI$17,$G$7*$D79,""))</f>
        <v/>
      </c>
      <c r="JJ79" s="34" t="str">
        <f>IF(JI79&lt;&gt;"",HLOOKUP(COUNT($IN79:JI79)+1,$G$4:$EH$8,JJ$14,0)*$D79,IF($C79=JJ$17,$G$7*$D79,""))</f>
        <v/>
      </c>
      <c r="JK79" s="34" t="str">
        <f>IF(JJ79&lt;&gt;"",HLOOKUP(COUNT($IN79:JJ79)+1,$G$4:$EH$8,JK$14,0)*$D79,IF($C79=JK$17,$G$7*$D79,""))</f>
        <v/>
      </c>
      <c r="JL79" s="34" t="str">
        <f>IF(JK79&lt;&gt;"",HLOOKUP(COUNT($IN79:JK79)+1,$G$4:$EH$8,JL$14,0)*$D79,IF($C79=JL$17,$G$7*$D79,""))</f>
        <v/>
      </c>
      <c r="JM79" s="34" t="str">
        <f>IF(JL79&lt;&gt;"",HLOOKUP(COUNT($IN79:JL79)+1,$G$4:$EH$8,JM$14,0)*$D79,IF($C79=JM$17,$G$7*$D79,""))</f>
        <v/>
      </c>
      <c r="JN79" s="34" t="str">
        <f>IF(JM79&lt;&gt;"",HLOOKUP(COUNT($IN79:JM79)+1,$G$4:$EH$8,JN$14,0)*$D79,IF($C79=JN$17,$G$7*$D79,""))</f>
        <v/>
      </c>
      <c r="JO79" s="34" t="str">
        <f>IF(JN79&lt;&gt;"",HLOOKUP(COUNT($IN79:JN79)+1,$G$4:$EH$8,JO$14,0)*$D79,IF($C79=JO$17,$G$7*$D79,""))</f>
        <v/>
      </c>
      <c r="JP79" s="34" t="str">
        <f>IF(JO79&lt;&gt;"",HLOOKUP(COUNT($IN79:JO79)+1,$G$4:$EH$8,JP$14,0)*$D79,IF($C79=JP$17,$G$7*$D79,""))</f>
        <v/>
      </c>
      <c r="JQ79" s="34" t="str">
        <f>IF(JP79&lt;&gt;"",HLOOKUP(COUNT($IN79:JP79)+1,$G$4:$EH$8,JQ$14,0)*$D79,IF($C79=JQ$17,$G$7*$D79,""))</f>
        <v/>
      </c>
      <c r="JR79" s="34" t="str">
        <f>IF(JQ79&lt;&gt;"",HLOOKUP(COUNT($IN79:JQ79)+1,$G$4:$EH$8,JR$14,0)*$D79,IF($C79=JR$17,$G$7*$D79,""))</f>
        <v/>
      </c>
      <c r="JS79" s="34" t="str">
        <f>IF(JR79&lt;&gt;"",HLOOKUP(COUNT($IN79:JR79)+1,$G$4:$EH$8,JS$14,0)*$D79,IF($C79=JS$17,$G$7*$D79,""))</f>
        <v/>
      </c>
      <c r="JT79" s="34" t="str">
        <f>IF(JS79&lt;&gt;"",HLOOKUP(COUNT($IN79:JS79)+1,$G$4:$EH$8,JT$14,0)*$D79,IF($C79=JT$17,$G$7*$D79,""))</f>
        <v/>
      </c>
      <c r="JU79" s="34" t="str">
        <f>IF(JT79&lt;&gt;"",HLOOKUP(COUNT($IN79:JT79)+1,$G$4:$EH$8,JU$14,0)*$D79,IF($C79=JU$17,$G$7*$D79,""))</f>
        <v/>
      </c>
      <c r="JV79" s="34" t="str">
        <f>IF(JU79&lt;&gt;"",HLOOKUP(COUNT($IN79:JU79)+1,$G$4:$EH$8,JV$14,0)*$D79,IF($C79=JV$17,$G$7*$D79,""))</f>
        <v/>
      </c>
      <c r="JW79" s="34" t="str">
        <f>IF(JV79&lt;&gt;"",HLOOKUP(COUNT($IN79:JV79)+1,$G$4:$EH$8,JW$14,0)*$D79,IF($C79=JW$17,$G$7*$D79,""))</f>
        <v/>
      </c>
      <c r="JX79" s="34" t="str">
        <f>IF(JW79&lt;&gt;"",HLOOKUP(COUNT($IN79:JW79)+1,$G$4:$EH$8,JX$14,0)*$D79,IF($C79=JX$17,$G$7*$D79,""))</f>
        <v/>
      </c>
      <c r="JY79" s="34" t="str">
        <f>IF(JX79&lt;&gt;"",HLOOKUP(COUNT($IN79:JX79)+1,$G$4:$EH$8,JY$14,0)*$D79,IF($C79=JY$17,$G$7*$D79,""))</f>
        <v/>
      </c>
      <c r="JZ79" s="34" t="str">
        <f>IF(JY79&lt;&gt;"",HLOOKUP(COUNT($IN79:JY79)+1,$G$4:$EH$8,JZ$14,0)*$D79,IF($C79=JZ$17,$G$7*$D79,""))</f>
        <v/>
      </c>
      <c r="KA79" s="34" t="str">
        <f>IF(JZ79&lt;&gt;"",HLOOKUP(COUNT($IN79:JZ79)+1,$G$4:$EH$8,KA$14,0)*$D79,IF($C79=KA$17,$G$7*$D79,""))</f>
        <v/>
      </c>
      <c r="KB79" s="34" t="str">
        <f>IF(KA79&lt;&gt;"",HLOOKUP(COUNT($IN79:KA79)+1,$G$4:$EH$8,KB$14,0)*$D79,IF($C79=KB$17,$G$7*$D79,""))</f>
        <v/>
      </c>
      <c r="KC79" s="34" t="str">
        <f>IF(KB79&lt;&gt;"",HLOOKUP(COUNT($IN79:KB79)+1,$G$4:$EH$8,KC$14,0)*$D79,IF($C79=KC$17,$G$7*$D79,""))</f>
        <v/>
      </c>
      <c r="KD79" s="34" t="str">
        <f>IF(KC79&lt;&gt;"",HLOOKUP(COUNT($IN79:KC79)+1,$G$4:$EH$8,KD$14,0)*$D79,IF($C79=KD$17,$G$7*$D79,""))</f>
        <v/>
      </c>
      <c r="KE79" s="34" t="str">
        <f>IF(KD79&lt;&gt;"",HLOOKUP(COUNT($IN79:KD79)+1,$G$4:$EH$8,KE$14,0)*$D79,IF($C79=KE$17,$G$7*$D79,""))</f>
        <v/>
      </c>
      <c r="KF79" s="34" t="str">
        <f>IF(KE79&lt;&gt;"",HLOOKUP(COUNT($IN79:KE79)+1,$G$4:$EH$8,KF$14,0)*$D79,IF($C79=KF$17,$G$7*$D79,""))</f>
        <v/>
      </c>
      <c r="KG79" s="34" t="str">
        <f>IF(KF79&lt;&gt;"",HLOOKUP(COUNT($IN79:KF79)+1,$G$4:$EH$8,KG$14,0)*$D79,IF($C79=KG$17,$G$7*$D79,""))</f>
        <v/>
      </c>
      <c r="KH79" s="34" t="str">
        <f>IF(KG79&lt;&gt;"",HLOOKUP(COUNT($IN79:KG79)+1,$G$4:$EH$8,KH$14,0)*$D79,IF($C79=KH$17,$G$7*$D79,""))</f>
        <v/>
      </c>
      <c r="KI79" s="34" t="str">
        <f>IF(KH79&lt;&gt;"",HLOOKUP(COUNT($IN79:KH79)+1,$G$4:$EH$8,KI$14,0)*$D79,IF($C79=KI$17,$G$7*$D79,""))</f>
        <v/>
      </c>
      <c r="KJ79" s="34" t="str">
        <f>IF(KI79&lt;&gt;"",HLOOKUP(COUNT($IN79:KI79)+1,$G$4:$EH$8,KJ$14,0)*$D79,IF($C79=KJ$17,$G$7*$D79,""))</f>
        <v/>
      </c>
      <c r="KK79" s="34" t="str">
        <f>IF(KJ79&lt;&gt;"",HLOOKUP(COUNT($IN79:KJ79)+1,$G$4:$EH$8,KK$14,0)*$D79,IF($C79=KK$17,$G$7*$D79,""))</f>
        <v/>
      </c>
      <c r="KL79" s="34" t="str">
        <f>IF(KK79&lt;&gt;"",HLOOKUP(COUNT($IN79:KK79)+1,$G$4:$EH$8,KL$14,0)*$D79,IF($C79=KL$17,$G$7*$D79,""))</f>
        <v/>
      </c>
      <c r="KM79" s="34" t="str">
        <f>IF(KL79&lt;&gt;"",HLOOKUP(COUNT($IN79:KL79)+1,$G$4:$EH$8,KM$14,0)*$D79,IF($C79=KM$17,$G$7*$D79,""))</f>
        <v/>
      </c>
      <c r="KN79" s="34" t="str">
        <f>IF(KM79&lt;&gt;"",HLOOKUP(COUNT($IN79:KM79)+1,$G$4:$EH$8,KN$14,0)*$D79,IF($C79=KN$17,$G$7*$D79,""))</f>
        <v/>
      </c>
      <c r="KO79" s="34" t="str">
        <f>IF(KN79&lt;&gt;"",HLOOKUP(COUNT($IN79:KN79)+1,$G$4:$EH$8,KO$14,0)*$D79,IF($C79=KO$17,$G$7*$D79,""))</f>
        <v/>
      </c>
      <c r="KP79" s="34" t="str">
        <f>IF(KO79&lt;&gt;"",HLOOKUP(COUNT($IN79:KO79)+1,$G$4:$EH$8,KP$14,0)*$D79,IF($C79=KP$17,$G$7*$D79,""))</f>
        <v/>
      </c>
      <c r="KQ79" s="34" t="str">
        <f>IF(KP79&lt;&gt;"",HLOOKUP(COUNT($IN79:KP79)+1,$G$4:$EH$8,KQ$14,0)*$D79,IF($C79=KQ$17,$G$7*$D79,""))</f>
        <v/>
      </c>
      <c r="KR79" s="34" t="str">
        <f>IF(KQ79&lt;&gt;"",HLOOKUP(COUNT($IN79:KQ79)+1,$G$4:$EH$8,KR$14,0)*$D79,IF($C79=KR$17,$G$7*$D79,""))</f>
        <v/>
      </c>
      <c r="KS79" s="34" t="str">
        <f>IF(KR79&lt;&gt;"",HLOOKUP(COUNT($IN79:KR79)+1,$G$4:$EH$8,KS$14,0)*$D79,IF($C79=KS$17,$G$7*$D79,""))</f>
        <v/>
      </c>
      <c r="KT79" s="34" t="str">
        <f>IF(KS79&lt;&gt;"",HLOOKUP(COUNT($IN79:KS79)+1,$G$4:$EH$8,KT$14,0)*$D79,IF($C79=KT$17,$G$7*$D79,""))</f>
        <v/>
      </c>
      <c r="KU79" s="34" t="str">
        <f>IF(KT79&lt;&gt;"",HLOOKUP(COUNT($IN79:KT79)+1,$G$4:$EH$8,KU$14,0)*$D79,IF($C79=KU$17,$G$7*$D79,""))</f>
        <v/>
      </c>
      <c r="KV79" s="34" t="str">
        <f>IF(KU79&lt;&gt;"",HLOOKUP(COUNT($IN79:KU79)+1,$G$4:$EH$8,KV$14,0)*$D79,IF($C79=KV$17,$G$7*$D79,""))</f>
        <v/>
      </c>
      <c r="KW79" s="34">
        <f>IF(KV79&lt;&gt;"",HLOOKUP(COUNT($IN79:KV79)+1,$G$4:$EH$8,KW$14,0)*$D79,IF($C79=KW$17,$G$7*$D79,""))</f>
        <v>0</v>
      </c>
      <c r="KX79" s="34">
        <f>IF(KW79&lt;&gt;"",HLOOKUP(COUNT($IN79:KW79)+1,$G$4:$EH$8,KX$14,0)*$D79,IF($C79=KX$17,$G$7*$D79,""))</f>
        <v>3750</v>
      </c>
      <c r="KY79" s="34">
        <f>IF(KX79&lt;&gt;"",HLOOKUP(COUNT($IN79:KX79)+1,$G$4:$EH$8,KY$14,0)*$D79,IF($C79=KY$17,$G$7*$D79,""))</f>
        <v>3750</v>
      </c>
      <c r="KZ79" s="34">
        <f>IF(KY79&lt;&gt;"",HLOOKUP(COUNT($IN79:KY79)+1,$G$4:$EH$8,KZ$14,0)*$D79,IF($C79=KZ$17,$G$7*$D79,""))</f>
        <v>3750</v>
      </c>
      <c r="LA79" s="34">
        <f>IF(KZ79&lt;&gt;"",HLOOKUP(COUNT($IN79:KZ79)+1,$G$4:$EH$8,LA$14,0)*$D79,IF($C79=LA$17,$G$7*$D79,""))</f>
        <v>3750</v>
      </c>
      <c r="LB79" s="34">
        <f>IF(LA79&lt;&gt;"",HLOOKUP(COUNT($IN79:LA79)+1,$G$4:$EH$8,LB$14,0)*$D79,IF($C79=LB$17,$G$7*$D79,""))</f>
        <v>3770.1909201741591</v>
      </c>
      <c r="LC79" s="34">
        <f>IF(LB79&lt;&gt;"",HLOOKUP(COUNT($IN79:LB79)+1,$G$4:$EH$8,LC$14,0)*$D79,IF($C79=LC$17,$G$7*$D79,""))</f>
        <v>4524.2291042089882</v>
      </c>
      <c r="LD79" s="34">
        <f>IF(LC79&lt;&gt;"",HLOOKUP(COUNT($IN79:LC79)+1,$G$4:$EH$8,LD$14,0)*$D79,IF($C79=LD$17,$G$7*$D79,""))</f>
        <v>5248.1057608824267</v>
      </c>
      <c r="LE79" s="34">
        <f>IF(LD79&lt;&gt;"",HLOOKUP(COUNT($IN79:LD79)+1,$G$4:$EH$8,LE$14,0)*$D79,IF($C79=LE$17,$G$7*$D79,""))</f>
        <v>5982.8405674059686</v>
      </c>
      <c r="LF79" s="34">
        <f>IF(LE79&lt;&gt;"",HLOOKUP(COUNT($IN79:LE79)+1,$G$4:$EH$8,LF$14,0)*$D79,IF($C79=LF$17,$G$7*$D79,""))</f>
        <v>6760.6098411687399</v>
      </c>
      <c r="LG79" s="34">
        <f>IF(LF79&lt;&gt;"",HLOOKUP(COUNT($IN79:LF79)+1,$G$4:$EH$8,LG$14,0)*$D79,IF($C79=LG$17,$G$7*$D79,""))</f>
        <v>7504.2769236973027</v>
      </c>
      <c r="LH79" s="34">
        <f>IF(LG79&lt;&gt;"",HLOOKUP(COUNT($IN79:LG79)+1,$G$4:$EH$8,LH$14,0)*$D79,IF($C79=LH$17,$G$7*$D79,""))</f>
        <v>8254.7046160670325</v>
      </c>
      <c r="LI79" s="34">
        <f>IF(LH79&lt;&gt;"",HLOOKUP(COUNT($IN79:LH79)+1,$G$4:$EH$8,LI$14,0)*$D79,IF($C79=LI$17,$G$7*$D79,""))</f>
        <v>6191.0284620502789</v>
      </c>
      <c r="LJ79" s="34">
        <f>IF(LI79&lt;&gt;"",HLOOKUP(COUNT($IN79:LI79)+1,$G$4:$EH$8,LJ$14,0)*$D79,IF($C79=LJ$17,$G$7*$D79,""))</f>
        <v>5881.4770389477608</v>
      </c>
      <c r="LK79" s="34">
        <f>IF(LJ79&lt;&gt;"",HLOOKUP(COUNT($IN79:LJ79)+1,$G$4:$EH$8,LK$14,0)*$D79,IF($C79=LK$17,$G$7*$D79,""))</f>
        <v>6469.6247428425395</v>
      </c>
      <c r="LL79" s="34">
        <f>IF(LK79&lt;&gt;"",HLOOKUP(COUNT($IN79:LK79)+1,$G$4:$EH$8,LL$14,0)*$D79,IF($C79=LL$17,$G$7*$D79,""))</f>
        <v>7116.5872171267965</v>
      </c>
      <c r="LM79" s="34">
        <f>IF(LL79&lt;&gt;"",HLOOKUP(COUNT($IN79:LL79)+1,$G$4:$EH$8,LM$14,0)*$D79,IF($C79=LM$17,$G$7*$D79,""))</f>
        <v>7828.2459388394727</v>
      </c>
      <c r="LN79" s="34">
        <f>IF(LM79&lt;&gt;"",HLOOKUP(COUNT($IN79:LM79)+1,$G$4:$EH$8,LN$14,0)*$D79,IF($C79=LN$17,$G$7*$D79,""))</f>
        <v>8611.0705327234209</v>
      </c>
      <c r="LO79" s="34">
        <f>IF(LN79&lt;&gt;"",HLOOKUP(COUNT($IN79:LN79)+1,$G$4:$EH$8,LO$14,0)*$D79,IF($C79=LO$17,$G$7*$D79,""))</f>
        <v>8180.517006087246</v>
      </c>
      <c r="LP79" s="34">
        <f>IF(LO79&lt;&gt;"",HLOOKUP(COUNT($IN79:LO79)+1,$G$4:$EH$8,LP$14,0)*$D79,IF($C79=LP$17,$G$7*$D79,""))</f>
        <v>7771.4911557828855</v>
      </c>
      <c r="LQ79" s="34">
        <f>IF(LP79&lt;&gt;"",HLOOKUP(COUNT($IN79:LP79)+1,$G$4:$EH$8,LQ$14,0)*$D79,IF($C79=LQ$17,$G$7*$D79,""))</f>
        <v>8315.4955366876875</v>
      </c>
      <c r="LR79" s="34">
        <f>IF(LQ79&lt;&gt;"",HLOOKUP(COUNT($IN79:LQ79)+1,$G$4:$EH$8,LR$14,0)*$D79,IF($C79=LR$17,$G$7*$D79,""))</f>
        <v>8897.5802242558239</v>
      </c>
      <c r="LS79" s="34">
        <f>IF(LR79&lt;&gt;"",HLOOKUP(COUNT($IN79:LR79)+1,$G$4:$EH$8,LS$14,0)*$D79,IF($C79=LS$17,$G$7*$D79,""))</f>
        <v>9520.4108399537326</v>
      </c>
      <c r="LT79" s="34">
        <f>IF(LS79&lt;&gt;"",HLOOKUP(COUNT($IN79:LS79)+1,$G$4:$EH$8,LT$14,0)*$D79,IF($C79=LT$17,$G$7*$D79,""))</f>
        <v>10472.451923949104</v>
      </c>
      <c r="LU79" s="34">
        <f>IF(LT79&lt;&gt;"",HLOOKUP(COUNT($IN79:LT79)+1,$G$4:$EH$8,LU$14,0)*$D79,IF($C79=LU$17,$G$7*$D79,""))</f>
        <v>8901.5841353567412</v>
      </c>
      <c r="LV79" s="34">
        <f>IF(LU79&lt;&gt;"",HLOOKUP(COUNT($IN79:LU79)+1,$G$4:$EH$8,LV$14,0)*$D79,IF($C79=LV$17,$G$7*$D79,""))</f>
        <v>8456.5049285889054</v>
      </c>
      <c r="LW79" s="34">
        <f>IF(LV79&lt;&gt;"",HLOOKUP(COUNT($IN79:LV79)+1,$G$4:$EH$8,LW$14,0)*$D79,IF($C79=LW$17,$G$7*$D79,""))</f>
        <v>8879.3301750183509</v>
      </c>
      <c r="LX79" s="34">
        <f>IF(LW79&lt;&gt;"",HLOOKUP(COUNT($IN79:LW79)+1,$G$4:$EH$8,LX$14,0)*$D79,IF($C79=LX$17,$G$7*$D79,""))</f>
        <v>9323.2966837692693</v>
      </c>
      <c r="LY79" s="34">
        <f>IF(LX79&lt;&gt;"",HLOOKUP(COUNT($IN79:LX79)+1,$G$4:$EH$8,LY$14,0)*$D79,IF($C79=LY$17,$G$7*$D79,""))</f>
        <v>9789.4615179577268</v>
      </c>
      <c r="LZ79" s="34">
        <f>IF(LY79&lt;&gt;"",HLOOKUP(COUNT($IN79:LY79)+1,$G$4:$EH$8,LZ$14,0)*$D79,IF($C79=LZ$17,$G$7*$D79,""))</f>
        <v>10474.723824214771</v>
      </c>
      <c r="MA79" s="34">
        <f>IF(LZ79&lt;&gt;"",HLOOKUP(COUNT($IN79:LZ79)+1,$G$4:$EH$8,MA$14,0)*$D79,IF($C79=MA$17,$G$7*$D79,""))</f>
        <v>9427.2514417932944</v>
      </c>
      <c r="MB79" s="34">
        <f>IF(MA79&lt;&gt;"",HLOOKUP(COUNT($IN79:MA79)+1,$G$4:$EH$8,MB$14,0)*$D79,IF($C79=MB$17,$G$7*$D79,""))</f>
        <v>8484.5262976139675</v>
      </c>
      <c r="MC79" s="34">
        <f>IF(MB79&lt;&gt;"",HLOOKUP(COUNT($IN79:MB79)+1,$G$4:$EH$8,MC$14,0)*$D79,IF($C79=MC$17,$G$7*$D79,""))</f>
        <v>9078.4431384469426</v>
      </c>
      <c r="MD79" s="34">
        <f>IF(MC79&lt;&gt;"",HLOOKUP(COUNT($IN79:MC79)+1,$G$4:$EH$8,MD$14,0)*$D79,IF($C79=MD$17,$G$7*$D79,""))</f>
        <v>9713.934158138225</v>
      </c>
      <c r="ME79" s="34">
        <f>IF(MD79&lt;&gt;"",HLOOKUP(COUNT($IN79:MD79)+1,$G$4:$EH$8,ME$14,0)*$D79,IF($C79=ME$17,$G$7*$D79,""))</f>
        <v>10393.909549207907</v>
      </c>
      <c r="MF79" s="34">
        <f>IF(ME79&lt;&gt;"",HLOOKUP(COUNT($IN79:ME79)+1,$G$4:$EH$8,MF$14,0)*$D79,IF($C79=MF$17,$G$7*$D79,""))</f>
        <v>11225.422313144538</v>
      </c>
      <c r="MG79" s="34">
        <f>IF(MF79&lt;&gt;"",HLOOKUP(COUNT($IN79:MF79)+1,$G$4:$EH$8,MG$14,0)*$D79,IF($C79=MG$17,$G$7*$D79,""))</f>
        <v>9653.8631893043039</v>
      </c>
      <c r="MH79" s="34">
        <f>IF(MG79&lt;&gt;"",HLOOKUP(COUNT($IN79:MG79)+1,$G$4:$EH$8,MH$14,0)*$D79,IF($C79=MH$17,$G$7*$D79,""))</f>
        <v>9171.1700298390861</v>
      </c>
      <c r="MI79" s="34">
        <f>IF(MH79&lt;&gt;"",HLOOKUP(COUNT($IN79:MH79)+1,$G$4:$EH$8,MI$14,0)*$D79,IF($C79=MI$17,$G$7*$D79,""))</f>
        <v>9629.728531331044</v>
      </c>
      <c r="MJ79" s="34">
        <f>IF(MI79&lt;&gt;"",HLOOKUP(COUNT($IN79:MI79)+1,$G$4:$EH$8,MJ$14,0)*$D79,IF($C79=MJ$17,$G$7*$D79,""))</f>
        <v>10111.214957897593</v>
      </c>
      <c r="MK79" s="34">
        <f>IF(MJ79&lt;&gt;"",HLOOKUP(COUNT($IN79:MJ79)+1,$G$4:$EH$8,MK$14,0)*$D79,IF($C79=MK$17,$G$7*$D79,""))</f>
        <v>10616.775705792472</v>
      </c>
      <c r="ML79" s="34">
        <f>IF(MK79&lt;&gt;"",HLOOKUP(COUNT($IN79:MK79)+1,$G$4:$EH$8,ML$14,0)*$D79,IF($C79=ML$17,$G$7*$D79,""))</f>
        <v>11359.950005197943</v>
      </c>
      <c r="MM79" s="34">
        <f>IF(ML79&lt;&gt;"",HLOOKUP(COUNT($IN79:ML79)+1,$G$4:$EH$8,MM$14,0)*$D79,IF($C79=MM$17,$G$7*$D79,""))</f>
        <v>10223.955004678153</v>
      </c>
      <c r="MN79" s="34">
        <f>IF(MM79&lt;&gt;"",HLOOKUP(COUNT($IN79:MM79)+1,$G$4:$EH$8,MN$14,0)*$D79,IF($C79=MN$17,$G$7*$D79,""))</f>
        <v>9201.5595042103359</v>
      </c>
      <c r="MO79" s="34">
        <f>IF(MN79&lt;&gt;"",HLOOKUP(COUNT($IN79:MN79)+1,$G$4:$EH$8,MO$14,0)*$D79,IF($C79=MO$17,$G$7*$D79,""))</f>
        <v>9845.6686695050612</v>
      </c>
      <c r="MP79" s="34">
        <f>IF(MO79&lt;&gt;"",HLOOKUP(COUNT($IN79:MO79)+1,$G$4:$EH$8,MP$14,0)*$D79,IF($C79=MP$17,$G$7*$D79,""))</f>
        <v>10534.865476370414</v>
      </c>
      <c r="MQ79" s="34">
        <f>IF(MP79&lt;&gt;"",HLOOKUP(COUNT($IN79:MP79)+1,$G$4:$EH$8,MQ$14,0)*$D79,IF($C79=MQ$17,$G$7*$D79,""))</f>
        <v>11272.306059716342</v>
      </c>
      <c r="MR79" s="34">
        <f>IF(MQ79&lt;&gt;"",HLOOKUP(COUNT($IN79:MQ79)+1,$G$4:$EH$8,MR$14,0)*$D79,IF($C79=MR$17,$G$7*$D79,""))</f>
        <v>12174.090544493649</v>
      </c>
      <c r="MS79" s="34">
        <f>IF(MR79&lt;&gt;"",HLOOKUP(COUNT($IN79:MR79)+1,$G$4:$EH$8,MS$14,0)*$D79,IF($C79=MS$17,$G$7*$D79,""))</f>
        <v>10591.458773709473</v>
      </c>
      <c r="MT79" s="34">
        <f>IF(MS79&lt;&gt;"",HLOOKUP(COUNT($IN79:MS79)+1,$G$4:$EH$8,MT$14,0)*$D79,IF($C79=MT$17,$G$7*$D79,""))</f>
        <v>10061.885835024003</v>
      </c>
      <c r="MU79" s="34">
        <f>IF(MT79&lt;&gt;"",HLOOKUP(COUNT($IN79:MT79)+1,$G$4:$EH$8,MU$14,0)*$D79,IF($C79=MU$17,$G$7*$D79,""))</f>
        <v>10564.980126775201</v>
      </c>
      <c r="MV79" s="34">
        <f>IF(MU79&lt;&gt;"",HLOOKUP(COUNT($IN79:MU79)+1,$G$4:$EH$8,MV$14,0)*$D79,IF($C79=MV$17,$G$7*$D79,""))</f>
        <v>11093.229133113962</v>
      </c>
      <c r="MW79" s="34">
        <f>IF(MV79&lt;&gt;"",HLOOKUP(COUNT($IN79:MV79)+1,$G$4:$EH$8,MW$14,0)*$D79,IF($C79=MW$17,$G$7*$D79,""))</f>
        <v>11647.890589769664</v>
      </c>
      <c r="MX79" s="34">
        <f>IF(MW79&lt;&gt;"",HLOOKUP(COUNT($IN79:MW79)+1,$G$4:$EH$8,MX$14,0)*$D79,IF($C79=MX$17,$G$7*$D79,""))</f>
        <v>12463.242931053535</v>
      </c>
      <c r="MY79" s="34">
        <f>IF(MX79&lt;&gt;"",HLOOKUP(COUNT($IN79:MX79)+1,$G$4:$EH$8,MY$14,0)*$D79,IF($C79=MY$17,$G$7*$D79,""))</f>
        <v>11216.918637948182</v>
      </c>
      <c r="MZ79" s="34">
        <f>IF(MY79&lt;&gt;"",HLOOKUP(COUNT($IN79:MY79)+1,$G$4:$EH$8,MZ$14,0)*$D79,IF($C79=MZ$17,$G$7*$D79,""))</f>
        <v>10095.226774153365</v>
      </c>
      <c r="NA79" s="34">
        <f>IF(MZ79&lt;&gt;"",HLOOKUP(COUNT($IN79:MZ79)+1,$G$4:$EH$8,NA$14,0)*$D79,IF($C79=NA$17,$G$7*$D79,""))</f>
        <v>10801.892648344101</v>
      </c>
      <c r="NB79" s="34">
        <f>IF(NA79&lt;&gt;"",HLOOKUP(COUNT($IN79:NA79)+1,$G$4:$EH$8,NB$14,0)*$D79,IF($C79=NB$17,$G$7*$D79,""))</f>
        <v>11558.025133728188</v>
      </c>
      <c r="NC79" s="34">
        <f>IF(NB79&lt;&gt;"",HLOOKUP(COUNT($IN79:NB79)+1,$G$4:$EH$8,NC$14,0)*$D79,IF($C79=NC$17,$G$7*$D79,""))</f>
        <v>12367.086893089161</v>
      </c>
      <c r="ND79" s="34">
        <f>IF(NC79&lt;&gt;"",HLOOKUP(COUNT($IN79:NC79)+1,$G$4:$EH$8,ND$14,0)*$D79,IF($C79=ND$17,$G$7*$D79,""))</f>
        <v>13356.45384453629</v>
      </c>
      <c r="NF79" s="34" t="str">
        <f>IF(NE79&lt;&gt;"",HLOOKUP(COUNT($NE79:NE79)+1,$G$4:$EH$8,NF$14,0)*$D79,IF($C79=NF$17,$G$8*$D79,""))</f>
        <v/>
      </c>
      <c r="NG79" s="34" t="str">
        <f>IF(NF79&lt;&gt;"",HLOOKUP(COUNT($NE79:NF79)+1,$G$4:$EH$8,NG$14,0)*$D79,IF($C79=NG$17,$G$8*$D79,""))</f>
        <v/>
      </c>
      <c r="NH79" s="34" t="str">
        <f>IF(NG79&lt;&gt;"",HLOOKUP(COUNT($NE79:NG79)+1,$G$4:$EH$8,NH$14,0)*$D79,IF($C79=NH$17,$G$8*$D79,""))</f>
        <v/>
      </c>
      <c r="NI79" s="34" t="str">
        <f>IF(NH79&lt;&gt;"",HLOOKUP(COUNT($NE79:NH79)+1,$G$4:$EH$8,NI$14,0)*$D79,IF($C79=NI$17,$G$8*$D79,""))</f>
        <v/>
      </c>
      <c r="NJ79" s="34" t="str">
        <f>IF(NI79&lt;&gt;"",HLOOKUP(COUNT($NE79:NI79)+1,$G$4:$EH$8,NJ$14,0)*$D79,IF($C79=NJ$17,$G$8*$D79,""))</f>
        <v/>
      </c>
      <c r="NK79" s="34" t="str">
        <f>IF(NJ79&lt;&gt;"",HLOOKUP(COUNT($NE79:NJ79)+1,$G$4:$EH$8,NK$14,0)*$D79,IF($C79=NK$17,$G$8*$D79,""))</f>
        <v/>
      </c>
      <c r="NL79" s="34" t="str">
        <f>IF(NK79&lt;&gt;"",HLOOKUP(COUNT($NE79:NK79)+1,$G$4:$EH$8,NL$14,0)*$D79,IF($C79=NL$17,$G$8*$D79,""))</f>
        <v/>
      </c>
      <c r="NM79" s="34" t="str">
        <f>IF(NL79&lt;&gt;"",HLOOKUP(COUNT($NE79:NL79)+1,$G$4:$EH$8,NM$14,0)*$D79,IF($C79=NM$17,$G$8*$D79,""))</f>
        <v/>
      </c>
      <c r="NN79" s="34" t="str">
        <f>IF(NM79&lt;&gt;"",HLOOKUP(COUNT($NE79:NM79)+1,$G$4:$EH$8,NN$14,0)*$D79,IF($C79=NN$17,$G$8*$D79,""))</f>
        <v/>
      </c>
      <c r="NO79" s="34" t="str">
        <f>IF(NN79&lt;&gt;"",HLOOKUP(COUNT($NE79:NN79)+1,$G$4:$EH$8,NO$14,0)*$D79,IF($C79=NO$17,$G$8*$D79,""))</f>
        <v/>
      </c>
      <c r="NP79" s="34" t="str">
        <f>IF(NO79&lt;&gt;"",HLOOKUP(COUNT($NE79:NO79)+1,$G$4:$EH$8,NP$14,0)*$D79,IF($C79=NP$17,$G$8*$D79,""))</f>
        <v/>
      </c>
      <c r="NQ79" s="34" t="str">
        <f>IF(NP79&lt;&gt;"",HLOOKUP(COUNT($NE79:NP79)+1,$G$4:$EH$8,NQ$14,0)*$D79,IF($C79=NQ$17,$G$8*$D79,""))</f>
        <v/>
      </c>
      <c r="NR79" s="34" t="str">
        <f>IF(NQ79&lt;&gt;"",HLOOKUP(COUNT($NE79:NQ79)+1,$G$4:$EH$8,NR$14,0)*$D79,IF($C79=NR$17,$G$8*$D79,""))</f>
        <v/>
      </c>
      <c r="NS79" s="34" t="str">
        <f>IF(NR79&lt;&gt;"",HLOOKUP(COUNT($NE79:NR79)+1,$G$4:$EH$8,NS$14,0)*$D79,IF($C79=NS$17,$G$8*$D79,""))</f>
        <v/>
      </c>
      <c r="NT79" s="34" t="str">
        <f>IF(NS79&lt;&gt;"",HLOOKUP(COUNT($NE79:NS79)+1,$G$4:$EH$8,NT$14,0)*$D79,IF($C79=NT$17,$G$8*$D79,""))</f>
        <v/>
      </c>
      <c r="NU79" s="34" t="str">
        <f>IF(NT79&lt;&gt;"",HLOOKUP(COUNT($NE79:NT79)+1,$G$4:$EH$8,NU$14,0)*$D79,IF($C79=NU$17,$G$8*$D79,""))</f>
        <v/>
      </c>
      <c r="NV79" s="34" t="str">
        <f>IF(NU79&lt;&gt;"",HLOOKUP(COUNT($NE79:NU79)+1,$G$4:$EH$8,NV$14,0)*$D79,IF($C79=NV$17,$G$8*$D79,""))</f>
        <v/>
      </c>
      <c r="NW79" s="34" t="str">
        <f>IF(NV79&lt;&gt;"",HLOOKUP(COUNT($NE79:NV79)+1,$G$4:$EH$8,NW$14,0)*$D79,IF($C79=NW$17,$G$8*$D79,""))</f>
        <v/>
      </c>
      <c r="NX79" s="34" t="str">
        <f>IF(NW79&lt;&gt;"",HLOOKUP(COUNT($NE79:NW79)+1,$G$4:$EH$8,NX$14,0)*$D79,IF($C79=NX$17,$G$8*$D79,""))</f>
        <v/>
      </c>
      <c r="NY79" s="34" t="str">
        <f>IF(NX79&lt;&gt;"",HLOOKUP(COUNT($NE79:NX79)+1,$G$4:$EH$8,NY$14,0)*$D79,IF($C79=NY$17,$G$8*$D79,""))</f>
        <v/>
      </c>
      <c r="NZ79" s="34" t="str">
        <f>IF(NY79&lt;&gt;"",HLOOKUP(COUNT($NE79:NY79)+1,$G$4:$EH$8,NZ$14,0)*$D79,IF($C79=NZ$17,$G$8*$D79,""))</f>
        <v/>
      </c>
      <c r="OA79" s="34" t="str">
        <f>IF(NZ79&lt;&gt;"",HLOOKUP(COUNT($NE79:NZ79)+1,$G$4:$EH$8,OA$14,0)*$D79,IF($C79=OA$17,$G$8*$D79,""))</f>
        <v/>
      </c>
      <c r="OB79" s="34" t="str">
        <f>IF(OA79&lt;&gt;"",HLOOKUP(COUNT($NE79:OA79)+1,$G$4:$EH$8,OB$14,0)*$D79,IF($C79=OB$17,$G$8*$D79,""))</f>
        <v/>
      </c>
      <c r="OC79" s="34" t="str">
        <f>IF(OB79&lt;&gt;"",HLOOKUP(COUNT($NE79:OB79)+1,$G$4:$EH$8,OC$14,0)*$D79,IF($C79=OC$17,$G$8*$D79,""))</f>
        <v/>
      </c>
      <c r="OD79" s="34" t="str">
        <f>IF(OC79&lt;&gt;"",HLOOKUP(COUNT($NE79:OC79)+1,$G$4:$EH$8,OD$14,0)*$D79,IF($C79=OD$17,$G$8*$D79,""))</f>
        <v/>
      </c>
      <c r="OE79" s="34" t="str">
        <f>IF(OD79&lt;&gt;"",HLOOKUP(COUNT($NE79:OD79)+1,$G$4:$EH$8,OE$14,0)*$D79,IF($C79=OE$17,$G$8*$D79,""))</f>
        <v/>
      </c>
      <c r="OF79" s="34" t="str">
        <f>IF(OE79&lt;&gt;"",HLOOKUP(COUNT($NE79:OE79)+1,$G$4:$EH$8,OF$14,0)*$D79,IF($C79=OF$17,$G$8*$D79,""))</f>
        <v/>
      </c>
      <c r="OG79" s="34" t="str">
        <f>IF(OF79&lt;&gt;"",HLOOKUP(COUNT($NE79:OF79)+1,$G$4:$EH$8,OG$14,0)*$D79,IF($C79=OG$17,$G$8*$D79,""))</f>
        <v/>
      </c>
      <c r="OH79" s="34" t="str">
        <f>IF(OG79&lt;&gt;"",HLOOKUP(COUNT($NE79:OG79)+1,$G$4:$EH$8,OH$14,0)*$D79,IF($C79=OH$17,$G$8*$D79,""))</f>
        <v/>
      </c>
      <c r="OI79" s="34" t="str">
        <f>IF(OH79&lt;&gt;"",HLOOKUP(COUNT($NE79:OH79)+1,$G$4:$EH$8,OI$14,0)*$D79,IF($C79=OI$17,$G$8*$D79,""))</f>
        <v/>
      </c>
      <c r="OJ79" s="34" t="str">
        <f>IF(OI79&lt;&gt;"",HLOOKUP(COUNT($NE79:OI79)+1,$G$4:$EH$8,OJ$14,0)*$D79,IF($C79=OJ$17,$G$8*$D79,""))</f>
        <v/>
      </c>
      <c r="OK79" s="34" t="str">
        <f>IF(OJ79&lt;&gt;"",HLOOKUP(COUNT($NE79:OJ79)+1,$G$4:$EH$8,OK$14,0)*$D79,IF($C79=OK$17,$G$8*$D79,""))</f>
        <v/>
      </c>
      <c r="OL79" s="34" t="str">
        <f>IF(OK79&lt;&gt;"",HLOOKUP(COUNT($NE79:OK79)+1,$G$4:$EH$8,OL$14,0)*$D79,IF($C79=OL$17,$G$8*$D79,""))</f>
        <v/>
      </c>
      <c r="OM79" s="34" t="str">
        <f>IF(OL79&lt;&gt;"",HLOOKUP(COUNT($NE79:OL79)+1,$G$4:$EH$8,OM$14,0)*$D79,IF($C79=OM$17,$G$8*$D79,""))</f>
        <v/>
      </c>
      <c r="ON79" s="34" t="str">
        <f>IF(OM79&lt;&gt;"",HLOOKUP(COUNT($NE79:OM79)+1,$G$4:$EH$8,ON$14,0)*$D79,IF($C79=ON$17,$G$8*$D79,""))</f>
        <v/>
      </c>
      <c r="OO79" s="34" t="str">
        <f>IF(ON79&lt;&gt;"",HLOOKUP(COUNT($NE79:ON79)+1,$G$4:$EH$8,OO$14,0)*$D79,IF($C79=OO$17,$G$8*$D79,""))</f>
        <v/>
      </c>
      <c r="OP79" s="34" t="str">
        <f>IF(OO79&lt;&gt;"",HLOOKUP(COUNT($NE79:OO79)+1,$G$4:$EH$8,OP$14,0)*$D79,IF($C79=OP$17,$G$8*$D79,""))</f>
        <v/>
      </c>
      <c r="OQ79" s="34" t="str">
        <f>IF(OP79&lt;&gt;"",HLOOKUP(COUNT($NE79:OP79)+1,$G$4:$EH$8,OQ$14,0)*$D79,IF($C79=OQ$17,$G$8*$D79,""))</f>
        <v/>
      </c>
      <c r="OR79" s="34" t="str">
        <f>IF(OQ79&lt;&gt;"",HLOOKUP(COUNT($NE79:OQ79)+1,$G$4:$EH$8,OR$14,0)*$D79,IF($C79=OR$17,$G$8*$D79,""))</f>
        <v/>
      </c>
      <c r="OS79" s="34" t="str">
        <f>IF(OR79&lt;&gt;"",HLOOKUP(COUNT($NE79:OR79)+1,$G$4:$EH$8,OS$14,0)*$D79,IF($C79=OS$17,$G$8*$D79,""))</f>
        <v/>
      </c>
      <c r="OT79" s="34" t="str">
        <f>IF(OS79&lt;&gt;"",HLOOKUP(COUNT($NE79:OS79)+1,$G$4:$EH$8,OT$14,0)*$D79,IF($C79=OT$17,$G$8*$D79,""))</f>
        <v/>
      </c>
      <c r="OU79" s="34" t="str">
        <f>IF(OT79&lt;&gt;"",HLOOKUP(COUNT($NE79:OT79)+1,$G$4:$EH$8,OU$14,0)*$D79,IF($C79=OU$17,$G$8*$D79,""))</f>
        <v/>
      </c>
      <c r="OV79" s="34" t="str">
        <f>IF(OU79&lt;&gt;"",HLOOKUP(COUNT($NE79:OU79)+1,$G$4:$EH$8,OV$14,0)*$D79,IF($C79=OV$17,$G$8*$D79,""))</f>
        <v/>
      </c>
      <c r="OW79" s="34" t="str">
        <f>IF(OV79&lt;&gt;"",HLOOKUP(COUNT($NE79:OV79)+1,$G$4:$EH$8,OW$14,0)*$D79,IF($C79=OW$17,$G$8*$D79,""))</f>
        <v/>
      </c>
      <c r="OX79" s="34" t="str">
        <f>IF(OW79&lt;&gt;"",HLOOKUP(COUNT($NE79:OW79)+1,$G$4:$EH$8,OX$14,0)*$D79,IF($C79=OX$17,$G$8*$D79,""))</f>
        <v/>
      </c>
      <c r="OY79" s="34" t="str">
        <f>IF(OX79&lt;&gt;"",HLOOKUP(COUNT($NE79:OX79)+1,$G$4:$EH$8,OY$14,0)*$D79,IF($C79=OY$17,$G$8*$D79,""))</f>
        <v/>
      </c>
      <c r="OZ79" s="34" t="str">
        <f>IF(OY79&lt;&gt;"",HLOOKUP(COUNT($NE79:OY79)+1,$G$4:$EH$8,OZ$14,0)*$D79,IF($C79=OZ$17,$G$8*$D79,""))</f>
        <v/>
      </c>
      <c r="PA79" s="34" t="str">
        <f>IF(OZ79&lt;&gt;"",HLOOKUP(COUNT($NE79:OZ79)+1,$G$4:$EH$8,PA$14,0)*$D79,IF($C79=PA$17,$G$8*$D79,""))</f>
        <v/>
      </c>
      <c r="PB79" s="34" t="str">
        <f>IF(PA79&lt;&gt;"",HLOOKUP(COUNT($NE79:PA79)+1,$G$4:$EH$8,PB$14,0)*$D79,IF($C79=PB$17,$G$8*$D79,""))</f>
        <v/>
      </c>
      <c r="PC79" s="34" t="str">
        <f>IF(PB79&lt;&gt;"",HLOOKUP(COUNT($NE79:PB79)+1,$G$4:$EH$8,PC$14,0)*$D79,IF($C79=PC$17,$G$8*$D79,""))</f>
        <v/>
      </c>
      <c r="PD79" s="34" t="str">
        <f>IF(PC79&lt;&gt;"",HLOOKUP(COUNT($NE79:PC79)+1,$G$4:$EH$8,PD$14,0)*$D79,IF($C79=PD$17,$G$8*$D79,""))</f>
        <v/>
      </c>
      <c r="PE79" s="34" t="str">
        <f>IF(PD79&lt;&gt;"",HLOOKUP(COUNT($NE79:PD79)+1,$G$4:$EH$8,PE$14,0)*$D79,IF($C79=PE$17,$G$8*$D79,""))</f>
        <v/>
      </c>
      <c r="PF79" s="34" t="str">
        <f>IF(PE79&lt;&gt;"",HLOOKUP(COUNT($NE79:PE79)+1,$G$4:$EH$8,PF$14,0)*$D79,IF($C79=PF$17,$G$8*$D79,""))</f>
        <v/>
      </c>
      <c r="PG79" s="34" t="str">
        <f>IF(PF79&lt;&gt;"",HLOOKUP(COUNT($NE79:PF79)+1,$G$4:$EH$8,PG$14,0)*$D79,IF($C79=PG$17,$G$8*$D79,""))</f>
        <v/>
      </c>
      <c r="PH79" s="34" t="str">
        <f>IF(PG79&lt;&gt;"",HLOOKUP(COUNT($NE79:PG79)+1,$G$4:$EH$8,PH$14,0)*$D79,IF($C79=PH$17,$G$8*$D79,""))</f>
        <v/>
      </c>
      <c r="PI79" s="34" t="str">
        <f>IF(PH79&lt;&gt;"",HLOOKUP(COUNT($NE79:PH79)+1,$G$4:$EH$8,PI$14,0)*$D79,IF($C79=PI$17,$G$8*$D79,""))</f>
        <v/>
      </c>
      <c r="PJ79" s="34" t="str">
        <f>IF(PI79&lt;&gt;"",HLOOKUP(COUNT($NE79:PI79)+1,$G$4:$EH$8,PJ$14,0)*$D79,IF($C79=PJ$17,$G$8*$D79,""))</f>
        <v/>
      </c>
      <c r="PK79" s="34" t="str">
        <f>IF(PJ79&lt;&gt;"",HLOOKUP(COUNT($NE79:PJ79)+1,$G$4:$EH$8,PK$14,0)*$D79,IF($C79=PK$17,$G$8*$D79,""))</f>
        <v/>
      </c>
      <c r="PL79" s="34" t="str">
        <f>IF(PK79&lt;&gt;"",HLOOKUP(COUNT($NE79:PK79)+1,$G$4:$EH$8,PL$14,0)*$D79,IF($C79=PL$17,$G$8*$D79,""))</f>
        <v/>
      </c>
      <c r="PM79" s="34" t="str">
        <f>IF(PL79&lt;&gt;"",HLOOKUP(COUNT($NE79:PL79)+1,$G$4:$EH$8,PM$14,0)*$D79,IF($C79=PM$17,$G$8*$D79,""))</f>
        <v/>
      </c>
      <c r="PN79" s="34">
        <f>IF(PM79&lt;&gt;"",HLOOKUP(COUNT($NE79:PM79)+1,$G$4:$EH$8,PN$14,0)*$D79,IF($C79=PN$17,$G$8*$D79,""))</f>
        <v>175000</v>
      </c>
      <c r="PO79" s="34">
        <f>IF(PN79&lt;&gt;"",HLOOKUP(COUNT($NE79:PN79)+1,$G$4:$EH$8,PO$14,0)*$D79,IF($C79=PO$17,$G$8*$D79,""))</f>
        <v>0</v>
      </c>
      <c r="PP79" s="34">
        <f>IF(PO79&lt;&gt;"",HLOOKUP(COUNT($NE79:PO79)+1,$G$4:$EH$8,PP$14,0)*$D79,IF($C79=PP$17,$G$8*$D79,""))</f>
        <v>0</v>
      </c>
      <c r="PQ79" s="34">
        <f>IF(PP79&lt;&gt;"",HLOOKUP(COUNT($NE79:PP79)+1,$G$4:$EH$8,PQ$14,0)*$D79,IF($C79=PQ$17,$G$8*$D79,""))</f>
        <v>0</v>
      </c>
      <c r="PR79" s="34">
        <f>IF(PQ79&lt;&gt;"",HLOOKUP(COUNT($NE79:PQ79)+1,$G$4:$EH$8,PR$14,0)*$D79,IF($C79=PR$17,$G$8*$D79,""))</f>
        <v>0</v>
      </c>
      <c r="PS79" s="34">
        <f>IF(PR79&lt;&gt;"",HLOOKUP(COUNT($NE79:PR79)+1,$G$4:$EH$8,PS$14,0)*$D79,IF($C79=PS$17,$G$8*$D79,""))</f>
        <v>0</v>
      </c>
      <c r="PT79" s="34">
        <f>IF(PS79&lt;&gt;"",HLOOKUP(COUNT($NE79:PS79)+1,$G$4:$EH$8,PT$14,0)*$D79,IF($C79=PT$17,$G$8*$D79,""))</f>
        <v>0</v>
      </c>
      <c r="PU79" s="34">
        <f>IF(PT79&lt;&gt;"",HLOOKUP(COUNT($NE79:PT79)+1,$G$4:$EH$8,PU$14,0)*$D79,IF($C79=PU$17,$G$8*$D79,""))</f>
        <v>0</v>
      </c>
      <c r="PV79" s="34">
        <f>IF(PU79&lt;&gt;"",HLOOKUP(COUNT($NE79:PU79)+1,$G$4:$EH$8,PV$14,0)*$D79,IF($C79=PV$17,$G$8*$D79,""))</f>
        <v>0</v>
      </c>
      <c r="PW79" s="34">
        <f>IF(PV79&lt;&gt;"",HLOOKUP(COUNT($NE79:PV79)+1,$G$4:$EH$8,PW$14,0)*$D79,IF($C79=PW$17,$G$8*$D79,""))</f>
        <v>0</v>
      </c>
      <c r="PX79" s="34">
        <f>IF(PW79&lt;&gt;"",HLOOKUP(COUNT($NE79:PW79)+1,$G$4:$EH$8,PX$14,0)*$D79,IF($C79=PX$17,$G$8*$D79,""))</f>
        <v>0</v>
      </c>
      <c r="PY79" s="34">
        <f>IF(PX79&lt;&gt;"",HLOOKUP(COUNT($NE79:PX79)+1,$G$4:$EH$8,PY$14,0)*$D79,IF($C79=PY$17,$G$8*$D79,""))</f>
        <v>0</v>
      </c>
      <c r="PZ79" s="34">
        <f>IF(PY79&lt;&gt;"",HLOOKUP(COUNT($NE79:PY79)+1,$G$4:$EH$8,PZ$14,0)*$D79,IF($C79=PZ$17,$G$8*$D79,""))</f>
        <v>0</v>
      </c>
      <c r="QA79" s="34">
        <f>IF(PZ79&lt;&gt;"",HLOOKUP(COUNT($NE79:PZ79)+1,$G$4:$EH$8,QA$14,0)*$D79,IF($C79=QA$17,$G$8*$D79,""))</f>
        <v>0</v>
      </c>
      <c r="QB79" s="34">
        <f>IF(QA79&lt;&gt;"",HLOOKUP(COUNT($NE79:QA79)+1,$G$4:$EH$8,QB$14,0)*$D79,IF($C79=QB$17,$G$8*$D79,""))</f>
        <v>0</v>
      </c>
      <c r="QC79" s="34">
        <f>IF(QB79&lt;&gt;"",HLOOKUP(COUNT($NE79:QB79)+1,$G$4:$EH$8,QC$14,0)*$D79,IF($C79=QC$17,$G$8*$D79,""))</f>
        <v>0</v>
      </c>
      <c r="QD79" s="34">
        <f>IF(QC79&lt;&gt;"",HLOOKUP(COUNT($NE79:QC79)+1,$G$4:$EH$8,QD$14,0)*$D79,IF($C79=QD$17,$G$8*$D79,""))</f>
        <v>0</v>
      </c>
      <c r="QE79" s="34">
        <f>IF(QD79&lt;&gt;"",HLOOKUP(COUNT($NE79:QD79)+1,$G$4:$EH$8,QE$14,0)*$D79,IF($C79=QE$17,$G$8*$D79,""))</f>
        <v>0</v>
      </c>
      <c r="QF79" s="34">
        <f>IF(QE79&lt;&gt;"",HLOOKUP(COUNT($NE79:QE79)+1,$G$4:$EH$8,QF$14,0)*$D79,IF($C79=QF$17,$G$8*$D79,""))</f>
        <v>0</v>
      </c>
      <c r="QG79" s="34">
        <f>IF(QF79&lt;&gt;"",HLOOKUP(COUNT($NE79:QF79)+1,$G$4:$EH$8,QG$14,0)*$D79,IF($C79=QG$17,$G$8*$D79,""))</f>
        <v>0</v>
      </c>
      <c r="QH79" s="34">
        <f>IF(QG79&lt;&gt;"",HLOOKUP(COUNT($NE79:QG79)+1,$G$4:$EH$8,QH$14,0)*$D79,IF($C79=QH$17,$G$8*$D79,""))</f>
        <v>0</v>
      </c>
      <c r="QI79" s="34">
        <f>IF(QH79&lt;&gt;"",HLOOKUP(COUNT($NE79:QH79)+1,$G$4:$EH$8,QI$14,0)*$D79,IF($C79=QI$17,$G$8*$D79,""))</f>
        <v>0</v>
      </c>
      <c r="QJ79" s="34">
        <f>IF(QI79&lt;&gt;"",HLOOKUP(COUNT($NE79:QI79)+1,$G$4:$EH$8,QJ$14,0)*$D79,IF($C79=QJ$17,$G$8*$D79,""))</f>
        <v>0</v>
      </c>
      <c r="QK79" s="34">
        <f>IF(QJ79&lt;&gt;"",HLOOKUP(COUNT($NE79:QJ79)+1,$G$4:$EH$8,QK$14,0)*$D79,IF($C79=QK$17,$G$8*$D79,""))</f>
        <v>0</v>
      </c>
      <c r="QL79" s="34">
        <f>IF(QK79&lt;&gt;"",HLOOKUP(COUNT($NE79:QK79)+1,$G$4:$EH$8,QL$14,0)*$D79,IF($C79=QL$17,$G$8*$D79,""))</f>
        <v>0</v>
      </c>
      <c r="QM79" s="34">
        <f>IF(QL79&lt;&gt;"",HLOOKUP(COUNT($NE79:QL79)+1,$G$4:$EH$8,QM$14,0)*$D79,IF($C79=QM$17,$G$8*$D79,""))</f>
        <v>0</v>
      </c>
      <c r="QN79" s="34">
        <f>IF(QM79&lt;&gt;"",HLOOKUP(COUNT($NE79:QM79)+1,$G$4:$EH$8,QN$14,0)*$D79,IF($C79=QN$17,$G$8*$D79,""))</f>
        <v>0</v>
      </c>
      <c r="QO79" s="34">
        <f>IF(QN79&lt;&gt;"",HLOOKUP(COUNT($NE79:QN79)+1,$G$4:$EH$8,QO$14,0)*$D79,IF($C79=QO$17,$G$8*$D79,""))</f>
        <v>0</v>
      </c>
      <c r="QP79" s="34">
        <f>IF(QO79&lt;&gt;"",HLOOKUP(COUNT($NE79:QO79)+1,$G$4:$EH$8,QP$14,0)*$D79,IF($C79=QP$17,$G$8*$D79,""))</f>
        <v>0</v>
      </c>
      <c r="QQ79" s="34">
        <f>IF(QP79&lt;&gt;"",HLOOKUP(COUNT($NE79:QP79)+1,$G$4:$EH$8,QQ$14,0)*$D79,IF($C79=QQ$17,$G$8*$D79,""))</f>
        <v>0</v>
      </c>
      <c r="QR79" s="34">
        <f>IF(QQ79&lt;&gt;"",HLOOKUP(COUNT($NE79:QQ79)+1,$G$4:$EH$8,QR$14,0)*$D79,IF($C79=QR$17,$G$8*$D79,""))</f>
        <v>0</v>
      </c>
      <c r="QS79" s="34">
        <f>IF(QR79&lt;&gt;"",HLOOKUP(COUNT($NE79:QR79)+1,$G$4:$EH$8,QS$14,0)*$D79,IF($C79=QS$17,$G$8*$D79,""))</f>
        <v>0</v>
      </c>
      <c r="QT79" s="34">
        <f>IF(QS79&lt;&gt;"",HLOOKUP(COUNT($NE79:QS79)+1,$G$4:$EH$8,QT$14,0)*$D79,IF($C79=QT$17,$G$8*$D79,""))</f>
        <v>0</v>
      </c>
      <c r="QU79" s="34">
        <f>IF(QT79&lt;&gt;"",HLOOKUP(COUNT($NE79:QT79)+1,$G$4:$EH$8,QU$14,0)*$D79,IF($C79=QU$17,$G$8*$D79,""))</f>
        <v>0</v>
      </c>
      <c r="QV79" s="34">
        <f>IF(QU79&lt;&gt;"",HLOOKUP(COUNT($NE79:QU79)+1,$G$4:$EH$8,QV$14,0)*$D79,IF($C79=QV$17,$G$8*$D79,""))</f>
        <v>0</v>
      </c>
      <c r="QW79" s="34">
        <f>IF(QV79&lt;&gt;"",HLOOKUP(COUNT($NE79:QV79)+1,$G$4:$EH$8,QW$14,0)*$D79,IF($C79=QW$17,$G$8*$D79,""))</f>
        <v>0</v>
      </c>
      <c r="QX79" s="34">
        <f>IF(QW79&lt;&gt;"",HLOOKUP(COUNT($NE79:QW79)+1,$G$4:$EH$8,QX$14,0)*$D79,IF($C79=QX$17,$G$8*$D79,""))</f>
        <v>0</v>
      </c>
      <c r="QY79" s="34">
        <f>IF(QX79&lt;&gt;"",HLOOKUP(COUNT($NE79:QX79)+1,$G$4:$EH$8,QY$14,0)*$D79,IF($C79=QY$17,$G$8*$D79,""))</f>
        <v>0</v>
      </c>
      <c r="QZ79" s="34">
        <f>IF(QY79&lt;&gt;"",HLOOKUP(COUNT($NE79:QY79)+1,$G$4:$EH$8,QZ$14,0)*$D79,IF($C79=QZ$17,$G$8*$D79,""))</f>
        <v>0</v>
      </c>
      <c r="RA79" s="34">
        <f>IF(QZ79&lt;&gt;"",HLOOKUP(COUNT($NE79:QZ79)+1,$G$4:$EH$8,RA$14,0)*$D79,IF($C79=RA$17,$G$8*$D79,""))</f>
        <v>0</v>
      </c>
      <c r="RB79" s="34">
        <f>IF(RA79&lt;&gt;"",HLOOKUP(COUNT($NE79:RA79)+1,$G$4:$EH$8,RB$14,0)*$D79,IF($C79=RB$17,$G$8*$D79,""))</f>
        <v>0</v>
      </c>
      <c r="RC79" s="34">
        <f>IF(RB79&lt;&gt;"",HLOOKUP(COUNT($NE79:RB79)+1,$G$4:$EH$8,RC$14,0)*$D79,IF($C79=RC$17,$G$8*$D79,""))</f>
        <v>0</v>
      </c>
      <c r="RD79" s="34">
        <f>IF(RC79&lt;&gt;"",HLOOKUP(COUNT($NE79:RC79)+1,$G$4:$EH$8,RD$14,0)*$D79,IF($C79=RD$17,$G$8*$D79,""))</f>
        <v>0</v>
      </c>
      <c r="RE79" s="34">
        <f>IF(RD79&lt;&gt;"",HLOOKUP(COUNT($NE79:RD79)+1,$G$4:$EH$8,RE$14,0)*$D79,IF($C79=RE$17,$G$8*$D79,""))</f>
        <v>0</v>
      </c>
      <c r="RF79" s="34">
        <f>IF(RE79&lt;&gt;"",HLOOKUP(COUNT($NE79:RE79)+1,$G$4:$EH$8,RF$14,0)*$D79,IF($C79=RF$17,$G$8*$D79,""))</f>
        <v>0</v>
      </c>
      <c r="RG79" s="34">
        <f>IF(RF79&lt;&gt;"",HLOOKUP(COUNT($NE79:RF79)+1,$G$4:$EH$8,RG$14,0)*$D79,IF($C79=RG$17,$G$8*$D79,""))</f>
        <v>0</v>
      </c>
      <c r="RH79" s="34">
        <f>IF(RG79&lt;&gt;"",HLOOKUP(COUNT($NE79:RG79)+1,$G$4:$EH$8,RH$14,0)*$D79,IF($C79=RH$17,$G$8*$D79,""))</f>
        <v>0</v>
      </c>
      <c r="RI79" s="34">
        <f>IF(RH79&lt;&gt;"",HLOOKUP(COUNT($NE79:RH79)+1,$G$4:$EH$8,RI$14,0)*$D79,IF($C79=RI$17,$G$8*$D79,""))</f>
        <v>0</v>
      </c>
      <c r="RJ79" s="34">
        <f>IF(RI79&lt;&gt;"",HLOOKUP(COUNT($NE79:RI79)+1,$G$4:$EH$8,RJ$14,0)*$D79,IF($C79=RJ$17,$G$8*$D79,""))</f>
        <v>0</v>
      </c>
      <c r="RK79" s="34">
        <f>IF(RJ79&lt;&gt;"",HLOOKUP(COUNT($NE79:RJ79)+1,$G$4:$EH$8,RK$14,0)*$D79,IF($C79=RK$17,$G$8*$D79,""))</f>
        <v>0</v>
      </c>
      <c r="RL79" s="34">
        <f>IF(RK79&lt;&gt;"",HLOOKUP(COUNT($NE79:RK79)+1,$G$4:$EH$8,RL$14,0)*$D79,IF($C79=RL$17,$G$8*$D79,""))</f>
        <v>0</v>
      </c>
      <c r="RM79" s="34">
        <f>IF(RL79&lt;&gt;"",HLOOKUP(COUNT($NE79:RL79)+1,$G$4:$EH$8,RM$14,0)*$D79,IF($C79=RM$17,$G$8*$D79,""))</f>
        <v>0</v>
      </c>
      <c r="RN79" s="34">
        <f>IF(RM79&lt;&gt;"",HLOOKUP(COUNT($NE79:RM79)+1,$G$4:$EH$8,RN$14,0)*$D79,IF($C79=RN$17,$G$8*$D79,""))</f>
        <v>0</v>
      </c>
      <c r="RO79" s="34">
        <f>IF(RN79&lt;&gt;"",HLOOKUP(COUNT($NE79:RN79)+1,$G$4:$EH$8,RO$14,0)*$D79,IF($C79=RO$17,$G$8*$D79,""))</f>
        <v>0</v>
      </c>
      <c r="RP79" s="34">
        <f>IF(RO79&lt;&gt;"",HLOOKUP(COUNT($NE79:RO79)+1,$G$4:$EH$8,RP$14,0)*$D79,IF($C79=RP$17,$G$8*$D79,""))</f>
        <v>0</v>
      </c>
      <c r="RQ79" s="34">
        <f>IF(RP79&lt;&gt;"",HLOOKUP(COUNT($NE79:RP79)+1,$G$4:$EH$8,RQ$14,0)*$D79,IF($C79=RQ$17,$G$8*$D79,""))</f>
        <v>0</v>
      </c>
      <c r="RR79" s="34">
        <f>IF(RQ79&lt;&gt;"",HLOOKUP(COUNT($NE79:RQ79)+1,$G$4:$EH$8,RR$14,0)*$D79,IF($C79=RR$17,$G$8*$D79,""))</f>
        <v>0</v>
      </c>
      <c r="RS79" s="34">
        <f>IF(RR79&lt;&gt;"",HLOOKUP(COUNT($NE79:RR79)+1,$G$4:$EH$8,RS$14,0)*$D79,IF($C79=RS$17,$G$8*$D79,""))</f>
        <v>0</v>
      </c>
      <c r="RT79" s="34">
        <f>IF(RS79&lt;&gt;"",HLOOKUP(COUNT($NE79:RS79)+1,$G$4:$EH$8,RT$14,0)*$D79,IF($C79=RT$17,$G$8*$D79,""))</f>
        <v>0</v>
      </c>
      <c r="RU79" s="34">
        <f>IF(RT79&lt;&gt;"",HLOOKUP(COUNT($NE79:RT79)+1,$G$4:$EH$8,RU$14,0)*$D79,IF($C79=RU$17,$G$8*$D79,""))</f>
        <v>0</v>
      </c>
      <c r="RW79" s="34" t="str">
        <f>IF(RV79&lt;&gt;"",HLOOKUP(COUNT($RV79:RV79)+1,$G$4:$EH$9,RW$14,0)*$D79,IF($C79=RW$17,$G$9*$D79,""))</f>
        <v/>
      </c>
      <c r="RX79" s="34" t="str">
        <f>IF(RW79&lt;&gt;"",HLOOKUP(COUNT($RV79:RW79)+1,$G$4:$EH$9,RX$14,0)*$D79,IF($C79=RX$17,$G$9*$D79,""))</f>
        <v/>
      </c>
      <c r="RY79" s="34" t="str">
        <f>IF(RX79&lt;&gt;"",HLOOKUP(COUNT($RV79:RX79)+1,$G$4:$EH$9,RY$14,0)*$D79,IF($C79=RY$17,$G$9*$D79,""))</f>
        <v/>
      </c>
      <c r="RZ79" s="34" t="str">
        <f>IF(RY79&lt;&gt;"",HLOOKUP(COUNT($RV79:RY79)+1,$G$4:$EH$9,RZ$14,0)*$D79,IF($C79=RZ$17,$G$9*$D79,""))</f>
        <v/>
      </c>
      <c r="SA79" s="34" t="str">
        <f>IF(RZ79&lt;&gt;"",HLOOKUP(COUNT($RV79:RZ79)+1,$G$4:$EH$9,SA$14,0)*$D79,IF($C79=SA$17,$G$9*$D79,""))</f>
        <v/>
      </c>
      <c r="SB79" s="34" t="str">
        <f>IF(SA79&lt;&gt;"",HLOOKUP(COUNT($RV79:SA79)+1,$G$4:$EH$9,SB$14,0)*$D79,IF($C79=SB$17,$G$9*$D79,""))</f>
        <v/>
      </c>
      <c r="SC79" s="34" t="str">
        <f>IF(SB79&lt;&gt;"",HLOOKUP(COUNT($RV79:SB79)+1,$G$4:$EH$9,SC$14,0)*$D79,IF($C79=SC$17,$G$9*$D79,""))</f>
        <v/>
      </c>
      <c r="SD79" s="34" t="str">
        <f>IF(SC79&lt;&gt;"",HLOOKUP(COUNT($RV79:SC79)+1,$G$4:$EH$9,SD$14,0)*$D79,IF($C79=SD$17,$G$9*$D79,""))</f>
        <v/>
      </c>
      <c r="SE79" s="34" t="str">
        <f>IF(SD79&lt;&gt;"",HLOOKUP(COUNT($RV79:SD79)+1,$G$4:$EH$9,SE$14,0)*$D79,IF($C79=SE$17,$G$9*$D79,""))</f>
        <v/>
      </c>
      <c r="SF79" s="34" t="str">
        <f>IF(SE79&lt;&gt;"",HLOOKUP(COUNT($RV79:SE79)+1,$G$4:$EH$9,SF$14,0)*$D79,IF($C79=SF$17,$G$9*$D79,""))</f>
        <v/>
      </c>
      <c r="SG79" s="34" t="str">
        <f>IF(SF79&lt;&gt;"",HLOOKUP(COUNT($RV79:SF79)+1,$G$4:$EH$9,SG$14,0)*$D79,IF($C79=SG$17,$G$9*$D79,""))</f>
        <v/>
      </c>
      <c r="SH79" s="34" t="str">
        <f>IF(SG79&lt;&gt;"",HLOOKUP(COUNT($RV79:SG79)+1,$G$4:$EH$9,SH$14,0)*$D79,IF($C79=SH$17,$G$9*$D79,""))</f>
        <v/>
      </c>
      <c r="SI79" s="34" t="str">
        <f>IF(SH79&lt;&gt;"",HLOOKUP(COUNT($RV79:SH79)+1,$G$4:$EH$9,SI$14,0)*$D79,IF($C79=SI$17,$G$9*$D79,""))</f>
        <v/>
      </c>
      <c r="SJ79" s="34" t="str">
        <f>IF(SI79&lt;&gt;"",HLOOKUP(COUNT($RV79:SI79)+1,$G$4:$EH$9,SJ$14,0)*$D79,IF($C79=SJ$17,$G$9*$D79,""))</f>
        <v/>
      </c>
      <c r="SK79" s="34" t="str">
        <f>IF(SJ79&lt;&gt;"",HLOOKUP(COUNT($RV79:SJ79)+1,$G$4:$EH$9,SK$14,0)*$D79,IF($C79=SK$17,$G$9*$D79,""))</f>
        <v/>
      </c>
      <c r="SL79" s="34" t="str">
        <f>IF(SK79&lt;&gt;"",HLOOKUP(COUNT($RV79:SK79)+1,$G$4:$EH$9,SL$14,0)*$D79,IF($C79=SL$17,$G$9*$D79,""))</f>
        <v/>
      </c>
      <c r="SM79" s="34" t="str">
        <f>IF(SL79&lt;&gt;"",HLOOKUP(COUNT($RV79:SL79)+1,$G$4:$EH$9,SM$14,0)*$D79,IF($C79=SM$17,$G$9*$D79,""))</f>
        <v/>
      </c>
      <c r="SN79" s="34" t="str">
        <f>IF(SM79&lt;&gt;"",HLOOKUP(COUNT($RV79:SM79)+1,$G$4:$EH$9,SN$14,0)*$D79,IF($C79=SN$17,$G$9*$D79,""))</f>
        <v/>
      </c>
      <c r="SO79" s="34" t="str">
        <f>IF(SN79&lt;&gt;"",HLOOKUP(COUNT($RV79:SN79)+1,$G$4:$EH$9,SO$14,0)*$D79,IF($C79=SO$17,$G$9*$D79,""))</f>
        <v/>
      </c>
      <c r="SP79" s="34" t="str">
        <f>IF(SO79&lt;&gt;"",HLOOKUP(COUNT($RV79:SO79)+1,$G$4:$EH$9,SP$14,0)*$D79,IF($C79=SP$17,$G$9*$D79,""))</f>
        <v/>
      </c>
      <c r="SQ79" s="34" t="str">
        <f>IF(SP79&lt;&gt;"",HLOOKUP(COUNT($RV79:SP79)+1,$G$4:$EH$9,SQ$14,0)*$D79,IF($C79=SQ$17,$G$9*$D79,""))</f>
        <v/>
      </c>
      <c r="SR79" s="34" t="str">
        <f>IF(SQ79&lt;&gt;"",HLOOKUP(COUNT($RV79:SQ79)+1,$G$4:$EH$9,SR$14,0)*$D79,IF($C79=SR$17,$G$9*$D79,""))</f>
        <v/>
      </c>
      <c r="SS79" s="34" t="str">
        <f>IF(SR79&lt;&gt;"",HLOOKUP(COUNT($RV79:SR79)+1,$G$4:$EH$9,SS$14,0)*$D79,IF($C79=SS$17,$G$9*$D79,""))</f>
        <v/>
      </c>
      <c r="ST79" s="34" t="str">
        <f>IF(SS79&lt;&gt;"",HLOOKUP(COUNT($RV79:SS79)+1,$G$4:$EH$9,ST$14,0)*$D79,IF($C79=ST$17,$G$9*$D79,""))</f>
        <v/>
      </c>
      <c r="SU79" s="34" t="str">
        <f>IF(ST79&lt;&gt;"",HLOOKUP(COUNT($RV79:ST79)+1,$G$4:$EH$9,SU$14,0)*$D79,IF($C79=SU$17,$G$9*$D79,""))</f>
        <v/>
      </c>
      <c r="SV79" s="34" t="str">
        <f>IF(SU79&lt;&gt;"",HLOOKUP(COUNT($RV79:SU79)+1,$G$4:$EH$9,SV$14,0)*$D79,IF($C79=SV$17,$G$9*$D79,""))</f>
        <v/>
      </c>
      <c r="SW79" s="34" t="str">
        <f>IF(SV79&lt;&gt;"",HLOOKUP(COUNT($RV79:SV79)+1,$G$4:$EH$9,SW$14,0)*$D79,IF($C79=SW$17,$G$9*$D79,""))</f>
        <v/>
      </c>
      <c r="SX79" s="34" t="str">
        <f>IF(SW79&lt;&gt;"",HLOOKUP(COUNT($RV79:SW79)+1,$G$4:$EH$9,SX$14,0)*$D79,IF($C79=SX$17,$G$9*$D79,""))</f>
        <v/>
      </c>
      <c r="SY79" s="34" t="str">
        <f>IF(SX79&lt;&gt;"",HLOOKUP(COUNT($RV79:SX79)+1,$G$4:$EH$9,SY$14,0)*$D79,IF($C79=SY$17,$G$9*$D79,""))</f>
        <v/>
      </c>
      <c r="SZ79" s="34" t="str">
        <f>IF(SY79&lt;&gt;"",HLOOKUP(COUNT($RV79:SY79)+1,$G$4:$EH$9,SZ$14,0)*$D79,IF($C79=SZ$17,$G$9*$D79,""))</f>
        <v/>
      </c>
      <c r="TA79" s="34" t="str">
        <f>IF(SZ79&lt;&gt;"",HLOOKUP(COUNT($RV79:SZ79)+1,$G$4:$EH$9,TA$14,0)*$D79,IF($C79=TA$17,$G$9*$D79,""))</f>
        <v/>
      </c>
      <c r="TB79" s="34" t="str">
        <f>IF(TA79&lt;&gt;"",HLOOKUP(COUNT($RV79:TA79)+1,$G$4:$EH$9,TB$14,0)*$D79,IF($C79=TB$17,$G$9*$D79,""))</f>
        <v/>
      </c>
      <c r="TC79" s="34" t="str">
        <f>IF(TB79&lt;&gt;"",HLOOKUP(COUNT($RV79:TB79)+1,$G$4:$EH$9,TC$14,0)*$D79,IF($C79=TC$17,$G$9*$D79,""))</f>
        <v/>
      </c>
      <c r="TD79" s="34" t="str">
        <f>IF(TC79&lt;&gt;"",HLOOKUP(COUNT($RV79:TC79)+1,$G$4:$EH$9,TD$14,0)*$D79,IF($C79=TD$17,$G$9*$D79,""))</f>
        <v/>
      </c>
      <c r="TE79" s="34" t="str">
        <f>IF(TD79&lt;&gt;"",HLOOKUP(COUNT($RV79:TD79)+1,$G$4:$EH$9,TE$14,0)*$D79,IF($C79=TE$17,$G$9*$D79,""))</f>
        <v/>
      </c>
      <c r="TF79" s="34" t="str">
        <f>IF(TE79&lt;&gt;"",HLOOKUP(COUNT($RV79:TE79)+1,$G$4:$EH$9,TF$14,0)*$D79,IF($C79=TF$17,$G$9*$D79,""))</f>
        <v/>
      </c>
      <c r="TG79" s="34" t="str">
        <f>IF(TF79&lt;&gt;"",HLOOKUP(COUNT($RV79:TF79)+1,$G$4:$EH$9,TG$14,0)*$D79,IF($C79=TG$17,$G$9*$D79,""))</f>
        <v/>
      </c>
      <c r="TH79" s="34" t="str">
        <f>IF(TG79&lt;&gt;"",HLOOKUP(COUNT($RV79:TG79)+1,$G$4:$EH$9,TH$14,0)*$D79,IF($C79=TH$17,$G$9*$D79,""))</f>
        <v/>
      </c>
      <c r="TI79" s="34" t="str">
        <f>IF(TH79&lt;&gt;"",HLOOKUP(COUNT($RV79:TH79)+1,$G$4:$EH$9,TI$14,0)*$D79,IF($C79=TI$17,$G$9*$D79,""))</f>
        <v/>
      </c>
      <c r="TJ79" s="34" t="str">
        <f>IF(TI79&lt;&gt;"",HLOOKUP(COUNT($RV79:TI79)+1,$G$4:$EH$9,TJ$14,0)*$D79,IF($C79=TJ$17,$G$9*$D79,""))</f>
        <v/>
      </c>
      <c r="TK79" s="34" t="str">
        <f>IF(TJ79&lt;&gt;"",HLOOKUP(COUNT($RV79:TJ79)+1,$G$4:$EH$9,TK$14,0)*$D79,IF($C79=TK$17,$G$9*$D79,""))</f>
        <v/>
      </c>
      <c r="TL79" s="34" t="str">
        <f>IF(TK79&lt;&gt;"",HLOOKUP(COUNT($RV79:TK79)+1,$G$4:$EH$9,TL$14,0)*$D79,IF($C79=TL$17,$G$9*$D79,""))</f>
        <v/>
      </c>
      <c r="TM79" s="34" t="str">
        <f>IF(TL79&lt;&gt;"",HLOOKUP(COUNT($RV79:TL79)+1,$G$4:$EH$9,TM$14,0)*$D79,IF($C79=TM$17,$G$9*$D79,""))</f>
        <v/>
      </c>
      <c r="TN79" s="34" t="str">
        <f>IF(TM79&lt;&gt;"",HLOOKUP(COUNT($RV79:TM79)+1,$G$4:$EH$9,TN$14,0)*$D79,IF($C79=TN$17,$G$9*$D79,""))</f>
        <v/>
      </c>
      <c r="TO79" s="34" t="str">
        <f>IF(TN79&lt;&gt;"",HLOOKUP(COUNT($RV79:TN79)+1,$G$4:$EH$9,TO$14,0)*$D79,IF($C79=TO$17,$G$9*$D79,""))</f>
        <v/>
      </c>
      <c r="TP79" s="34" t="str">
        <f>IF(TO79&lt;&gt;"",HLOOKUP(COUNT($RV79:TO79)+1,$G$4:$EH$9,TP$14,0)*$D79,IF($C79=TP$17,$G$9*$D79,""))</f>
        <v/>
      </c>
      <c r="TQ79" s="34" t="str">
        <f>IF(TP79&lt;&gt;"",HLOOKUP(COUNT($RV79:TP79)+1,$G$4:$EH$9,TQ$14,0)*$D79,IF($C79=TQ$17,$G$9*$D79,""))</f>
        <v/>
      </c>
      <c r="TR79" s="34" t="str">
        <f>IF(TQ79&lt;&gt;"",HLOOKUP(COUNT($RV79:TQ79)+1,$G$4:$EH$9,TR$14,0)*$D79,IF($C79=TR$17,$G$9*$D79,""))</f>
        <v/>
      </c>
      <c r="TS79" s="34" t="str">
        <f>IF(TR79&lt;&gt;"",HLOOKUP(COUNT($RV79:TR79)+1,$G$4:$EH$9,TS$14,0)*$D79,IF($C79=TS$17,$G$9*$D79,""))</f>
        <v/>
      </c>
      <c r="TT79" s="34" t="str">
        <f>IF(TS79&lt;&gt;"",HLOOKUP(COUNT($RV79:TS79)+1,$G$4:$EH$9,TT$14,0)*$D79,IF($C79=TT$17,$G$9*$D79,""))</f>
        <v/>
      </c>
      <c r="TU79" s="34" t="str">
        <f>IF(TT79&lt;&gt;"",HLOOKUP(COUNT($RV79:TT79)+1,$G$4:$EH$9,TU$14,0)*$D79,IF($C79=TU$17,$G$9*$D79,""))</f>
        <v/>
      </c>
      <c r="TV79" s="34" t="str">
        <f>IF(TU79&lt;&gt;"",HLOOKUP(COUNT($RV79:TU79)+1,$G$4:$EH$9,TV$14,0)*$D79,IF($C79=TV$17,$G$9*$D79,""))</f>
        <v/>
      </c>
      <c r="TW79" s="34" t="str">
        <f>IF(TV79&lt;&gt;"",HLOOKUP(COUNT($RV79:TV79)+1,$G$4:$EH$9,TW$14,0)*$D79,IF($C79=TW$17,$G$9*$D79,""))</f>
        <v/>
      </c>
      <c r="TX79" s="34" t="str">
        <f>IF(TW79&lt;&gt;"",HLOOKUP(COUNT($RV79:TW79)+1,$G$4:$EH$9,TX$14,0)*$D79,IF($C79=TX$17,$G$9*$D79,""))</f>
        <v/>
      </c>
      <c r="TY79" s="34" t="str">
        <f>IF(TX79&lt;&gt;"",HLOOKUP(COUNT($RV79:TX79)+1,$G$4:$EH$9,TY$14,0)*$D79,IF($C79=TY$17,$G$9*$D79,""))</f>
        <v/>
      </c>
      <c r="TZ79" s="34" t="str">
        <f>IF(TY79&lt;&gt;"",HLOOKUP(COUNT($RV79:TY79)+1,$G$4:$EH$9,TZ$14,0)*$D79,IF($C79=TZ$17,$G$9*$D79,""))</f>
        <v/>
      </c>
      <c r="UA79" s="34" t="str">
        <f>IF(TZ79&lt;&gt;"",HLOOKUP(COUNT($RV79:TZ79)+1,$G$4:$EH$9,UA$14,0)*$D79,IF($C79=UA$17,$G$9*$D79,""))</f>
        <v/>
      </c>
      <c r="UB79" s="34" t="str">
        <f>IF(UA79&lt;&gt;"",HLOOKUP(COUNT($RV79:UA79)+1,$G$4:$EH$9,UB$14,0)*$D79,IF($C79=UB$17,$G$9*$D79,""))</f>
        <v/>
      </c>
      <c r="UC79" s="34" t="str">
        <f>IF(UB79&lt;&gt;"",HLOOKUP(COUNT($RV79:UB79)+1,$G$4:$EH$9,UC$14,0)*$D79,IF($C79=UC$17,$G$9*$D79,""))</f>
        <v/>
      </c>
      <c r="UD79" s="34" t="str">
        <f>IF(UC79&lt;&gt;"",HLOOKUP(COUNT($RV79:UC79)+1,$G$4:$EH$9,UD$14,0)*$D79,IF($C79=UD$17,$G$9*$D79,""))</f>
        <v/>
      </c>
      <c r="UE79" s="34">
        <f>IF(UD79&lt;&gt;"",HLOOKUP(COUNT($RV79:UD79)+1,$G$4:$EH$9,UE$14,0)*$D79,IF($C79=UE$17,$G$9*$D79,""))</f>
        <v>14500</v>
      </c>
      <c r="UF79" s="34">
        <f>IF(UE79&lt;&gt;"",HLOOKUP(COUNT($RV79:UE79)+1,$G$4:$EH$9,UF$14,0)*$D79,IF($C79=UF$17,$G$9*$D79,""))</f>
        <v>0</v>
      </c>
      <c r="UG79" s="34">
        <f>IF(UF79&lt;&gt;"",HLOOKUP(COUNT($RV79:UF79)+1,$G$4:$EH$9,UG$14,0)*$D79,IF($C79=UG$17,$G$9*$D79,""))</f>
        <v>0</v>
      </c>
      <c r="UH79" s="34">
        <f>IF(UG79&lt;&gt;"",HLOOKUP(COUNT($RV79:UG79)+1,$G$4:$EH$9,UH$14,0)*$D79,IF($C79=UH$17,$G$9*$D79,""))</f>
        <v>0</v>
      </c>
      <c r="UI79" s="34">
        <f>IF(UH79&lt;&gt;"",HLOOKUP(COUNT($RV79:UH79)+1,$G$4:$EH$9,UI$14,0)*$D79,IF($C79=UI$17,$G$9*$D79,""))</f>
        <v>0</v>
      </c>
      <c r="UJ79" s="34">
        <f>IF(UI79&lt;&gt;"",HLOOKUP(COUNT($RV79:UI79)+1,$G$4:$EH$9,UJ$14,0)*$D79,IF($C79=UJ$17,$G$9*$D79,""))</f>
        <v>0</v>
      </c>
      <c r="UK79" s="34">
        <f>IF(UJ79&lt;&gt;"",HLOOKUP(COUNT($RV79:UJ79)+1,$G$4:$EH$9,UK$14,0)*$D79,IF($C79=UK$17,$G$9*$D79,""))</f>
        <v>0</v>
      </c>
      <c r="UL79" s="34">
        <f>IF(UK79&lt;&gt;"",HLOOKUP(COUNT($RV79:UK79)+1,$G$4:$EH$9,UL$14,0)*$D79,IF($C79=UL$17,$G$9*$D79,""))</f>
        <v>0</v>
      </c>
      <c r="UM79" s="34">
        <f>IF(UL79&lt;&gt;"",HLOOKUP(COUNT($RV79:UL79)+1,$G$4:$EH$9,UM$14,0)*$D79,IF($C79=UM$17,$G$9*$D79,""))</f>
        <v>0</v>
      </c>
      <c r="UN79" s="34">
        <f>IF(UM79&lt;&gt;"",HLOOKUP(COUNT($RV79:UM79)+1,$G$4:$EH$9,UN$14,0)*$D79,IF($C79=UN$17,$G$9*$D79,""))</f>
        <v>0</v>
      </c>
      <c r="UO79" s="34">
        <f>IF(UN79&lt;&gt;"",HLOOKUP(COUNT($RV79:UN79)+1,$G$4:$EH$9,UO$14,0)*$D79,IF($C79=UO$17,$G$9*$D79,""))</f>
        <v>0</v>
      </c>
      <c r="UP79" s="34">
        <f>IF(UO79&lt;&gt;"",HLOOKUP(COUNT($RV79:UO79)+1,$G$4:$EH$9,UP$14,0)*$D79,IF($C79=UP$17,$G$9*$D79,""))</f>
        <v>0</v>
      </c>
      <c r="UQ79" s="34">
        <f>IF(UP79&lt;&gt;"",HLOOKUP(COUNT($RV79:UP79)+1,$G$4:$EH$9,UQ$14,0)*$D79,IF($C79=UQ$17,$G$9*$D79,""))</f>
        <v>0</v>
      </c>
      <c r="UR79" s="34">
        <f>IF(UQ79&lt;&gt;"",HLOOKUP(COUNT($RV79:UQ79)+1,$G$4:$EH$9,UR$14,0)*$D79,IF($C79=UR$17,$G$9*$D79,""))</f>
        <v>0</v>
      </c>
      <c r="US79" s="34">
        <f>IF(UR79&lt;&gt;"",HLOOKUP(COUNT($RV79:UR79)+1,$G$4:$EH$9,US$14,0)*$D79,IF($C79=US$17,$G$9*$D79,""))</f>
        <v>0</v>
      </c>
      <c r="UT79" s="34">
        <f>IF(US79&lt;&gt;"",HLOOKUP(COUNT($RV79:US79)+1,$G$4:$EH$9,UT$14,0)*$D79,IF($C79=UT$17,$G$9*$D79,""))</f>
        <v>0</v>
      </c>
      <c r="UU79" s="34">
        <f>IF(UT79&lt;&gt;"",HLOOKUP(COUNT($RV79:UT79)+1,$G$4:$EH$9,UU$14,0)*$D79,IF($C79=UU$17,$G$9*$D79,""))</f>
        <v>0</v>
      </c>
      <c r="UV79" s="34">
        <f>IF(UU79&lt;&gt;"",HLOOKUP(COUNT($RV79:UU79)+1,$G$4:$EH$9,UV$14,0)*$D79,IF($C79=UV$17,$G$9*$D79,""))</f>
        <v>0</v>
      </c>
      <c r="UW79" s="34">
        <f>IF(UV79&lt;&gt;"",HLOOKUP(COUNT($RV79:UV79)+1,$G$4:$EH$9,UW$14,0)*$D79,IF($C79=UW$17,$G$9*$D79,""))</f>
        <v>0</v>
      </c>
      <c r="UX79" s="34">
        <f>IF(UW79&lt;&gt;"",HLOOKUP(COUNT($RV79:UW79)+1,$G$4:$EH$9,UX$14,0)*$D79,IF($C79=UX$17,$G$9*$D79,""))</f>
        <v>0</v>
      </c>
      <c r="UY79" s="34">
        <f>IF(UX79&lt;&gt;"",HLOOKUP(COUNT($RV79:UX79)+1,$G$4:$EH$9,UY$14,0)*$D79,IF($C79=UY$17,$G$9*$D79,""))</f>
        <v>0</v>
      </c>
      <c r="UZ79" s="34">
        <f>IF(UY79&lt;&gt;"",HLOOKUP(COUNT($RV79:UY79)+1,$G$4:$EH$9,UZ$14,0)*$D79,IF($C79=UZ$17,$G$9*$D79,""))</f>
        <v>0</v>
      </c>
      <c r="VA79" s="34">
        <f>IF(UZ79&lt;&gt;"",HLOOKUP(COUNT($RV79:UZ79)+1,$G$4:$EH$9,VA$14,0)*$D79,IF($C79=VA$17,$G$9*$D79,""))</f>
        <v>0</v>
      </c>
      <c r="VB79" s="34">
        <f>IF(VA79&lt;&gt;"",HLOOKUP(COUNT($RV79:VA79)+1,$G$4:$EH$9,VB$14,0)*$D79,IF($C79=VB$17,$G$9*$D79,""))</f>
        <v>0</v>
      </c>
      <c r="VC79" s="34">
        <f>IF(VB79&lt;&gt;"",HLOOKUP(COUNT($RV79:VB79)+1,$G$4:$EH$9,VC$14,0)*$D79,IF($C79=VC$17,$G$9*$D79,""))</f>
        <v>0</v>
      </c>
      <c r="VD79" s="34">
        <f>IF(VC79&lt;&gt;"",HLOOKUP(COUNT($RV79:VC79)+1,$G$4:$EH$9,VD$14,0)*$D79,IF($C79=VD$17,$G$9*$D79,""))</f>
        <v>0</v>
      </c>
      <c r="VE79" s="34">
        <f>IF(VD79&lt;&gt;"",HLOOKUP(COUNT($RV79:VD79)+1,$G$4:$EH$9,VE$14,0)*$D79,IF($C79=VE$17,$G$9*$D79,""))</f>
        <v>0</v>
      </c>
      <c r="VF79" s="34">
        <f>IF(VE79&lt;&gt;"",HLOOKUP(COUNT($RV79:VE79)+1,$G$4:$EH$9,VF$14,0)*$D79,IF($C79=VF$17,$G$9*$D79,""))</f>
        <v>0</v>
      </c>
      <c r="VG79" s="34">
        <f>IF(VF79&lt;&gt;"",HLOOKUP(COUNT($RV79:VF79)+1,$G$4:$EH$9,VG$14,0)*$D79,IF($C79=VG$17,$G$9*$D79,""))</f>
        <v>0</v>
      </c>
      <c r="VH79" s="34">
        <f>IF(VG79&lt;&gt;"",HLOOKUP(COUNT($RV79:VG79)+1,$G$4:$EH$9,VH$14,0)*$D79,IF($C79=VH$17,$G$9*$D79,""))</f>
        <v>0</v>
      </c>
      <c r="VI79" s="34">
        <f>IF(VH79&lt;&gt;"",HLOOKUP(COUNT($RV79:VH79)+1,$G$4:$EH$9,VI$14,0)*$D79,IF($C79=VI$17,$G$9*$D79,""))</f>
        <v>0</v>
      </c>
      <c r="VJ79" s="34">
        <f>IF(VI79&lt;&gt;"",HLOOKUP(COUNT($RV79:VI79)+1,$G$4:$EH$9,VJ$14,0)*$D79,IF($C79=VJ$17,$G$9*$D79,""))</f>
        <v>0</v>
      </c>
      <c r="VK79" s="34">
        <f>IF(VJ79&lt;&gt;"",HLOOKUP(COUNT($RV79:VJ79)+1,$G$4:$EH$9,VK$14,0)*$D79,IF($C79=VK$17,$G$9*$D79,""))</f>
        <v>0</v>
      </c>
      <c r="VL79" s="34">
        <f>IF(VK79&lt;&gt;"",HLOOKUP(COUNT($RV79:VK79)+1,$G$4:$EH$9,VL$14,0)*$D79,IF($C79=VL$17,$G$9*$D79,""))</f>
        <v>0</v>
      </c>
      <c r="VM79" s="34">
        <f>IF(VL79&lt;&gt;"",HLOOKUP(COUNT($RV79:VL79)+1,$G$4:$EH$9,VM$14,0)*$D79,IF($C79=VM$17,$G$9*$D79,""))</f>
        <v>0</v>
      </c>
      <c r="VN79" s="34">
        <f>IF(VM79&lt;&gt;"",HLOOKUP(COUNT($RV79:VM79)+1,$G$4:$EH$9,VN$14,0)*$D79,IF($C79=VN$17,$G$9*$D79,""))</f>
        <v>0</v>
      </c>
      <c r="VO79" s="34">
        <f>IF(VN79&lt;&gt;"",HLOOKUP(COUNT($RV79:VN79)+1,$G$4:$EH$9,VO$14,0)*$D79,IF($C79=VO$17,$G$9*$D79,""))</f>
        <v>0</v>
      </c>
      <c r="VP79" s="34">
        <f>IF(VO79&lt;&gt;"",HLOOKUP(COUNT($RV79:VO79)+1,$G$4:$EH$9,VP$14,0)*$D79,IF($C79=VP$17,$G$9*$D79,""))</f>
        <v>0</v>
      </c>
      <c r="VQ79" s="34">
        <f>IF(VP79&lt;&gt;"",HLOOKUP(COUNT($RV79:VP79)+1,$G$4:$EH$9,VQ$14,0)*$D79,IF($C79=VQ$17,$G$9*$D79,""))</f>
        <v>0</v>
      </c>
      <c r="VR79" s="34">
        <f>IF(VQ79&lt;&gt;"",HLOOKUP(COUNT($RV79:VQ79)+1,$G$4:$EH$9,VR$14,0)*$D79,IF($C79=VR$17,$G$9*$D79,""))</f>
        <v>0</v>
      </c>
      <c r="VS79" s="34">
        <f>IF(VR79&lt;&gt;"",HLOOKUP(COUNT($RV79:VR79)+1,$G$4:$EH$9,VS$14,0)*$D79,IF($C79=VS$17,$G$9*$D79,""))</f>
        <v>0</v>
      </c>
      <c r="VT79" s="34">
        <f>IF(VS79&lt;&gt;"",HLOOKUP(COUNT($RV79:VS79)+1,$G$4:$EH$9,VT$14,0)*$D79,IF($C79=VT$17,$G$9*$D79,""))</f>
        <v>0</v>
      </c>
      <c r="VU79" s="34">
        <f>IF(VT79&lt;&gt;"",HLOOKUP(COUNT($RV79:VT79)+1,$G$4:$EH$9,VU$14,0)*$D79,IF($C79=VU$17,$G$9*$D79,""))</f>
        <v>0</v>
      </c>
      <c r="VV79" s="34">
        <f>IF(VU79&lt;&gt;"",HLOOKUP(COUNT($RV79:VU79)+1,$G$4:$EH$9,VV$14,0)*$D79,IF($C79=VV$17,$G$9*$D79,""))</f>
        <v>0</v>
      </c>
      <c r="VW79" s="34">
        <f>IF(VV79&lt;&gt;"",HLOOKUP(COUNT($RV79:VV79)+1,$G$4:$EH$9,VW$14,0)*$D79,IF($C79=VW$17,$G$9*$D79,""))</f>
        <v>0</v>
      </c>
      <c r="VX79" s="34">
        <f>IF(VW79&lt;&gt;"",HLOOKUP(COUNT($RV79:VW79)+1,$G$4:$EH$9,VX$14,0)*$D79,IF($C79=VX$17,$G$9*$D79,""))</f>
        <v>0</v>
      </c>
      <c r="VY79" s="34">
        <f>IF(VX79&lt;&gt;"",HLOOKUP(COUNT($RV79:VX79)+1,$G$4:$EH$9,VY$14,0)*$D79,IF($C79=VY$17,$G$9*$D79,""))</f>
        <v>0</v>
      </c>
      <c r="VZ79" s="34">
        <f>IF(VY79&lt;&gt;"",HLOOKUP(COUNT($RV79:VY79)+1,$G$4:$EH$9,VZ$14,0)*$D79,IF($C79=VZ$17,$G$9*$D79,""))</f>
        <v>0</v>
      </c>
      <c r="WA79" s="34">
        <f>IF(VZ79&lt;&gt;"",HLOOKUP(COUNT($RV79:VZ79)+1,$G$4:$EH$9,WA$14,0)*$D79,IF($C79=WA$17,$G$9*$D79,""))</f>
        <v>0</v>
      </c>
      <c r="WB79" s="34">
        <f>IF(WA79&lt;&gt;"",HLOOKUP(COUNT($RV79:WA79)+1,$G$4:$EH$9,WB$14,0)*$D79,IF($C79=WB$17,$G$9*$D79,""))</f>
        <v>0</v>
      </c>
      <c r="WC79" s="34">
        <f>IF(WB79&lt;&gt;"",HLOOKUP(COUNT($RV79:WB79)+1,$G$4:$EH$9,WC$14,0)*$D79,IF($C79=WC$17,$G$9*$D79,""))</f>
        <v>0</v>
      </c>
      <c r="WD79" s="34">
        <f>IF(WC79&lt;&gt;"",HLOOKUP(COUNT($RV79:WC79)+1,$G$4:$EH$9,WD$14,0)*$D79,IF($C79=WD$17,$G$9*$D79,""))</f>
        <v>0</v>
      </c>
      <c r="WE79" s="34">
        <f>IF(WD79&lt;&gt;"",HLOOKUP(COUNT($RV79:WD79)+1,$G$4:$EH$9,WE$14,0)*$D79,IF($C79=WE$17,$G$9*$D79,""))</f>
        <v>0</v>
      </c>
      <c r="WF79" s="34">
        <f>IF(WE79&lt;&gt;"",HLOOKUP(COUNT($RV79:WE79)+1,$G$4:$EH$9,WF$14,0)*$D79,IF($C79=WF$17,$G$9*$D79,""))</f>
        <v>0</v>
      </c>
      <c r="WG79" s="34">
        <f>IF(WF79&lt;&gt;"",HLOOKUP(COUNT($RV79:WF79)+1,$G$4:$EH$9,WG$14,0)*$D79,IF($C79=WG$17,$G$9*$D79,""))</f>
        <v>0</v>
      </c>
      <c r="WH79" s="34">
        <f>IF(WG79&lt;&gt;"",HLOOKUP(COUNT($RV79:WG79)+1,$G$4:$EH$9,WH$14,0)*$D79,IF($C79=WH$17,$G$9*$D79,""))</f>
        <v>0</v>
      </c>
      <c r="WI79" s="34">
        <f>IF(WH79&lt;&gt;"",HLOOKUP(COUNT($RV79:WH79)+1,$G$4:$EH$9,WI$14,0)*$D79,IF($C79=WI$17,$G$9*$D79,""))</f>
        <v>0</v>
      </c>
      <c r="WJ79" s="34">
        <f>IF(WI79&lt;&gt;"",HLOOKUP(COUNT($RV79:WI79)+1,$G$4:$EH$9,WJ$14,0)*$D79,IF($C79=WJ$17,$G$9*$D79,""))</f>
        <v>0</v>
      </c>
      <c r="WK79" s="34">
        <f>IF(WJ79&lt;&gt;"",HLOOKUP(COUNT($RV79:WJ79)+1,$G$4:$EH$9,WK$14,0)*$D79,IF($C79=WK$17,$G$9*$D79,""))</f>
        <v>0</v>
      </c>
      <c r="WL79" s="34">
        <f>IF(WK79&lt;&gt;"",HLOOKUP(COUNT($RV79:WK79)+1,$G$4:$EH$9,WL$14,0)*$D79,IF($C79=WL$17,$G$9*$D79,""))</f>
        <v>0</v>
      </c>
    </row>
    <row r="80" spans="1:610" ht="15" x14ac:dyDescent="0.2">
      <c r="A80" s="25">
        <f t="shared" si="911"/>
        <v>2</v>
      </c>
      <c r="B80" s="1328" t="s">
        <v>87</v>
      </c>
      <c r="C80" s="62">
        <f t="shared" si="908"/>
        <v>62</v>
      </c>
      <c r="D80" s="30">
        <f>VLOOKUP(B80,Premissas!$R$8:$AD$18,(Histograma!A80+1),0)</f>
        <v>5</v>
      </c>
      <c r="G80" s="34" t="str">
        <f>IF(F80&lt;&gt;"",HLOOKUP(COUNT($F80:F80)+1,$G$4:$EH$8,G$14,0)*$D80,IF($C80=G$17,$G$5*$D80,""))</f>
        <v/>
      </c>
      <c r="H80" s="34" t="str">
        <f>IF(G80&lt;&gt;"",HLOOKUP(COUNT($F80:G80)+1,$G$4:$EH$8,H$14,0)*$D80,IF($C80=H$17,$G$5*$D80,""))</f>
        <v/>
      </c>
      <c r="I80" s="34" t="str">
        <f>IF(H80&lt;&gt;"",HLOOKUP(COUNT($F80:H80)+1,$G$4:$EH$8,I$14,0)*$D80,IF($C80=I$17,$G$5*$D80,""))</f>
        <v/>
      </c>
      <c r="J80" s="34" t="str">
        <f>IF(I80&lt;&gt;"",HLOOKUP(COUNT($F80:I80)+1,$G$4:$EH$8,J$14,0)*$D80,IF($C80=J$17,$G$5*$D80,""))</f>
        <v/>
      </c>
      <c r="K80" s="34" t="str">
        <f>IF(J80&lt;&gt;"",HLOOKUP(COUNT($F80:J80)+1,$G$4:$EH$8,K$14,0)*$D80,IF($C80=K$17,$G$5*$D80,""))</f>
        <v/>
      </c>
      <c r="L80" s="34" t="str">
        <f>IF(K80&lt;&gt;"",HLOOKUP(COUNT($F80:K80)+1,$G$4:$EH$8,L$14,0)*$D80,IF($C80=L$17,$G$5*$D80,""))</f>
        <v/>
      </c>
      <c r="M80" s="34" t="str">
        <f>IF(L80&lt;&gt;"",HLOOKUP(COUNT($F80:L80)+1,$G$4:$EH$8,M$14,0)*$D80,IF($C80=M$17,$G$5*$D80,""))</f>
        <v/>
      </c>
      <c r="N80" s="34" t="str">
        <f>IF(M80&lt;&gt;"",HLOOKUP(COUNT($F80:M80)+1,$G$4:$EH$8,N$14,0)*$D80,IF($C80=N$17,$G$5*$D80,""))</f>
        <v/>
      </c>
      <c r="O80" s="34" t="str">
        <f>IF(N80&lt;&gt;"",HLOOKUP(COUNT($F80:N80)+1,$G$4:$EH$8,O$14,0)*$D80,IF($C80=O$17,$G$5*$D80,""))</f>
        <v/>
      </c>
      <c r="P80" s="34" t="str">
        <f>IF(O80&lt;&gt;"",HLOOKUP(COUNT($F80:O80)+1,$G$4:$EH$8,P$14,0)*$D80,IF($C80=P$17,$G$5*$D80,""))</f>
        <v/>
      </c>
      <c r="Q80" s="34" t="str">
        <f>IF(P80&lt;&gt;"",HLOOKUP(COUNT($F80:P80)+1,$G$4:$EH$8,Q$14,0)*$D80,IF($C80=Q$17,$G$5*$D80,""))</f>
        <v/>
      </c>
      <c r="R80" s="34" t="str">
        <f>IF(Q80&lt;&gt;"",HLOOKUP(COUNT($F80:Q80)+1,$G$4:$EH$8,R$14,0)*$D80,IF($C80=R$17,$G$5*$D80,""))</f>
        <v/>
      </c>
      <c r="S80" s="34" t="str">
        <f>IF(R80&lt;&gt;"",HLOOKUP(COUNT($F80:R80)+1,$G$4:$EH$8,S$14,0)*$D80,IF($C80=S$17,$G$5*$D80,""))</f>
        <v/>
      </c>
      <c r="T80" s="34" t="str">
        <f>IF(S80&lt;&gt;"",HLOOKUP(COUNT($F80:S80)+1,$G$4:$EH$8,T$14,0)*$D80,IF($C80=T$17,$G$5*$D80,""))</f>
        <v/>
      </c>
      <c r="U80" s="34" t="str">
        <f>IF(T80&lt;&gt;"",HLOOKUP(COUNT($F80:T80)+1,$G$4:$EH$8,U$14,0)*$D80,IF($C80=U$17,$G$5*$D80,""))</f>
        <v/>
      </c>
      <c r="V80" s="34" t="str">
        <f>IF(U80&lt;&gt;"",HLOOKUP(COUNT($F80:U80)+1,$G$4:$EH$8,V$14,0)*$D80,IF($C80=V$17,$G$5*$D80,""))</f>
        <v/>
      </c>
      <c r="W80" s="34" t="str">
        <f>IF(V80&lt;&gt;"",HLOOKUP(COUNT($F80:V80)+1,$G$4:$EH$8,W$14,0)*$D80,IF($C80=W$17,$G$5*$D80,""))</f>
        <v/>
      </c>
      <c r="X80" s="34" t="str">
        <f>IF(W80&lt;&gt;"",HLOOKUP(COUNT($F80:W80)+1,$G$4:$EH$8,X$14,0)*$D80,IF($C80=X$17,$G$5*$D80,""))</f>
        <v/>
      </c>
      <c r="Y80" s="34" t="str">
        <f>IF(X80&lt;&gt;"",HLOOKUP(COUNT($F80:X80)+1,$G$4:$EH$8,Y$14,0)*$D80,IF($C80=Y$17,$G$5*$D80,""))</f>
        <v/>
      </c>
      <c r="Z80" s="34" t="str">
        <f>IF(Y80&lt;&gt;"",HLOOKUP(COUNT($F80:Y80)+1,$G$4:$EH$8,Z$14,0)*$D80,IF($C80=Z$17,$G$5*$D80,""))</f>
        <v/>
      </c>
      <c r="AA80" s="34" t="str">
        <f>IF(Z80&lt;&gt;"",HLOOKUP(COUNT($F80:Z80)+1,$G$4:$EH$8,AA$14,0)*$D80,IF($C80=AA$17,$G$5*$D80,""))</f>
        <v/>
      </c>
      <c r="AB80" s="34" t="str">
        <f>IF(AA80&lt;&gt;"",HLOOKUP(COUNT($F80:AA80)+1,$G$4:$EH$8,AB$14,0)*$D80,IF($C80=AB$17,$G$5*$D80,""))</f>
        <v/>
      </c>
      <c r="AC80" s="34" t="str">
        <f>IF(AB80&lt;&gt;"",HLOOKUP(COUNT($F80:AB80)+1,$G$4:$EH$8,AC$14,0)*$D80,IF($C80=AC$17,$G$5*$D80,""))</f>
        <v/>
      </c>
      <c r="AD80" s="34" t="str">
        <f>IF(AC80&lt;&gt;"",HLOOKUP(COUNT($F80:AC80)+1,$G$4:$EH$8,AD$14,0)*$D80,IF($C80=AD$17,$G$5*$D80,""))</f>
        <v/>
      </c>
      <c r="AE80" s="34" t="str">
        <f>IF(AD80&lt;&gt;"",HLOOKUP(COUNT($F80:AD80)+1,$G$4:$EH$8,AE$14,0)*$D80,IF($C80=AE$17,$G$5*$D80,""))</f>
        <v/>
      </c>
      <c r="AF80" s="34" t="str">
        <f>IF(AE80&lt;&gt;"",HLOOKUP(COUNT($F80:AE80)+1,$G$4:$EH$8,AF$14,0)*$D80,IF($C80=AF$17,$G$5*$D80,""))</f>
        <v/>
      </c>
      <c r="AG80" s="34" t="str">
        <f>IF(AF80&lt;&gt;"",HLOOKUP(COUNT($F80:AF80)+1,$G$4:$EH$8,AG$14,0)*$D80,IF($C80=AG$17,$G$5*$D80,""))</f>
        <v/>
      </c>
      <c r="AH80" s="34" t="str">
        <f>IF(AG80&lt;&gt;"",HLOOKUP(COUNT($F80:AG80)+1,$G$4:$EH$8,AH$14,0)*$D80,IF($C80=AH$17,$G$5*$D80,""))</f>
        <v/>
      </c>
      <c r="AI80" s="34" t="str">
        <f>IF(AH80&lt;&gt;"",HLOOKUP(COUNT($F80:AH80)+1,$G$4:$EH$8,AI$14,0)*$D80,IF($C80=AI$17,$G$5*$D80,""))</f>
        <v/>
      </c>
      <c r="AJ80" s="34" t="str">
        <f>IF(AI80&lt;&gt;"",HLOOKUP(COUNT($F80:AI80)+1,$G$4:$EH$8,AJ$14,0)*$D80,IF($C80=AJ$17,$G$5*$D80,""))</f>
        <v/>
      </c>
      <c r="AK80" s="34" t="str">
        <f>IF(AJ80&lt;&gt;"",HLOOKUP(COUNT($F80:AJ80)+1,$G$4:$EH$8,AK$14,0)*$D80,IF($C80=AK$17,$G$5*$D80,""))</f>
        <v/>
      </c>
      <c r="AL80" s="34" t="str">
        <f>IF(AK80&lt;&gt;"",HLOOKUP(COUNT($F80:AK80)+1,$G$4:$EH$8,AL$14,0)*$D80,IF($C80=AL$17,$G$5*$D80,""))</f>
        <v/>
      </c>
      <c r="AM80" s="34" t="str">
        <f>IF(AL80&lt;&gt;"",HLOOKUP(COUNT($F80:AL80)+1,$G$4:$EH$8,AM$14,0)*$D80,IF($C80=AM$17,$G$5*$D80,""))</f>
        <v/>
      </c>
      <c r="AN80" s="34" t="str">
        <f>IF(AM80&lt;&gt;"",HLOOKUP(COUNT($F80:AM80)+1,$G$4:$EH$8,AN$14,0)*$D80,IF($C80=AN$17,$G$5*$D80,""))</f>
        <v/>
      </c>
      <c r="AO80" s="34" t="str">
        <f>IF(AN80&lt;&gt;"",HLOOKUP(COUNT($F80:AN80)+1,$G$4:$EH$8,AO$14,0)*$D80,IF($C80=AO$17,$G$5*$D80,""))</f>
        <v/>
      </c>
      <c r="AP80" s="34" t="str">
        <f>IF(AO80&lt;&gt;"",HLOOKUP(COUNT($F80:AO80)+1,$G$4:$EH$8,AP$14,0)*$D80,IF($C80=AP$17,$G$5*$D80,""))</f>
        <v/>
      </c>
      <c r="AQ80" s="34" t="str">
        <f>IF(AP80&lt;&gt;"",HLOOKUP(COUNT($F80:AP80)+1,$G$4:$EH$8,AQ$14,0)*$D80,IF($C80=AQ$17,$G$5*$D80,""))</f>
        <v/>
      </c>
      <c r="AR80" s="34" t="str">
        <f>IF(AQ80&lt;&gt;"",HLOOKUP(COUNT($F80:AQ80)+1,$G$4:$EH$8,AR$14,0)*$D80,IF($C80=AR$17,$G$5*$D80,""))</f>
        <v/>
      </c>
      <c r="AS80" s="34" t="str">
        <f>IF(AR80&lt;&gt;"",HLOOKUP(COUNT($F80:AR80)+1,$G$4:$EH$8,AS$14,0)*$D80,IF($C80=AS$17,$G$5*$D80,""))</f>
        <v/>
      </c>
      <c r="AT80" s="34" t="str">
        <f>IF(AS80&lt;&gt;"",HLOOKUP(COUNT($F80:AS80)+1,$G$4:$EH$8,AT$14,0)*$D80,IF($C80=AT$17,$G$5*$D80,""))</f>
        <v/>
      </c>
      <c r="AU80" s="34" t="str">
        <f>IF(AT80&lt;&gt;"",HLOOKUP(COUNT($F80:AT80)+1,$G$4:$EH$8,AU$14,0)*$D80,IF($C80=AU$17,$G$5*$D80,""))</f>
        <v/>
      </c>
      <c r="AV80" s="34" t="str">
        <f>IF(AU80&lt;&gt;"",HLOOKUP(COUNT($F80:AU80)+1,$G$4:$EH$8,AV$14,0)*$D80,IF($C80=AV$17,$G$5*$D80,""))</f>
        <v/>
      </c>
      <c r="AW80" s="34" t="str">
        <f>IF(AV80&lt;&gt;"",HLOOKUP(COUNT($F80:AV80)+1,$G$4:$EH$8,AW$14,0)*$D80,IF($C80=AW$17,$G$5*$D80,""))</f>
        <v/>
      </c>
      <c r="AX80" s="34" t="str">
        <f>IF(AW80&lt;&gt;"",HLOOKUP(COUNT($F80:AW80)+1,$G$4:$EH$8,AX$14,0)*$D80,IF($C80=AX$17,$G$5*$D80,""))</f>
        <v/>
      </c>
      <c r="AY80" s="34" t="str">
        <f>IF(AX80&lt;&gt;"",HLOOKUP(COUNT($F80:AX80)+1,$G$4:$EH$8,AY$14,0)*$D80,IF($C80=AY$17,$G$5*$D80,""))</f>
        <v/>
      </c>
      <c r="AZ80" s="34" t="str">
        <f>IF(AY80&lt;&gt;"",HLOOKUP(COUNT($F80:AY80)+1,$G$4:$EH$8,AZ$14,0)*$D80,IF($C80=AZ$17,$G$5*$D80,""))</f>
        <v/>
      </c>
      <c r="BA80" s="34" t="str">
        <f>IF(AZ80&lt;&gt;"",HLOOKUP(COUNT($F80:AZ80)+1,$G$4:$EH$8,BA$14,0)*$D80,IF($C80=BA$17,$G$5*$D80,""))</f>
        <v/>
      </c>
      <c r="BB80" s="34" t="str">
        <f>IF(BA80&lt;&gt;"",HLOOKUP(COUNT($F80:BA80)+1,$G$4:$EH$8,BB$14,0)*$D80,IF($C80=BB$17,$G$5*$D80,""))</f>
        <v/>
      </c>
      <c r="BC80" s="34" t="str">
        <f>IF(BB80&lt;&gt;"",HLOOKUP(COUNT($F80:BB80)+1,$G$4:$EH$8,BC$14,0)*$D80,IF($C80=BC$17,$G$5*$D80,""))</f>
        <v/>
      </c>
      <c r="BD80" s="34" t="str">
        <f>IF(BC80&lt;&gt;"",HLOOKUP(COUNT($F80:BC80)+1,$G$4:$EH$8,BD$14,0)*$D80,IF($C80=BD$17,$G$5*$D80,""))</f>
        <v/>
      </c>
      <c r="BE80" s="34" t="str">
        <f>IF(BD80&lt;&gt;"",HLOOKUP(COUNT($F80:BD80)+1,$G$4:$EH$8,BE$14,0)*$D80,IF($C80=BE$17,$G$5*$D80,""))</f>
        <v/>
      </c>
      <c r="BF80" s="34" t="str">
        <f>IF(BE80&lt;&gt;"",HLOOKUP(COUNT($F80:BE80)+1,$G$4:$EH$8,BF$14,0)*$D80,IF($C80=BF$17,$G$5*$D80,""))</f>
        <v/>
      </c>
      <c r="BG80" s="34" t="str">
        <f>IF(BF80&lt;&gt;"",HLOOKUP(COUNT($F80:BF80)+1,$G$4:$EH$8,BG$14,0)*$D80,IF($C80=BG$17,$G$5*$D80,""))</f>
        <v/>
      </c>
      <c r="BH80" s="34" t="str">
        <f>IF(BG80&lt;&gt;"",HLOOKUP(COUNT($F80:BG80)+1,$G$4:$EH$8,BH$14,0)*$D80,IF($C80=BH$17,$G$5*$D80,""))</f>
        <v/>
      </c>
      <c r="BI80" s="34" t="str">
        <f>IF(BH80&lt;&gt;"",HLOOKUP(COUNT($F80:BH80)+1,$G$4:$EH$8,BI$14,0)*$D80,IF($C80=BI$17,$G$5*$D80,""))</f>
        <v/>
      </c>
      <c r="BJ80" s="34" t="str">
        <f>IF(BI80&lt;&gt;"",HLOOKUP(COUNT($F80:BI80)+1,$G$4:$EH$8,BJ$14,0)*$D80,IF($C80=BJ$17,$G$5*$D80,""))</f>
        <v/>
      </c>
      <c r="BK80" s="34" t="str">
        <f>IF(BJ80&lt;&gt;"",HLOOKUP(COUNT($F80:BJ80)+1,$G$4:$EH$8,BK$14,0)*$D80,IF($C80=BK$17,$G$5*$D80,""))</f>
        <v/>
      </c>
      <c r="BL80" s="34" t="str">
        <f>IF(BK80&lt;&gt;"",HLOOKUP(COUNT($F80:BK80)+1,$G$4:$EH$8,BL$14,0)*$D80,IF($C80=BL$17,$G$5*$D80,""))</f>
        <v/>
      </c>
      <c r="BM80" s="34" t="str">
        <f>IF(BL80&lt;&gt;"",HLOOKUP(COUNT($F80:BL80)+1,$G$4:$EH$8,BM$14,0)*$D80,IF($C80=BM$17,$G$5*$D80,""))</f>
        <v/>
      </c>
      <c r="BN80" s="34" t="str">
        <f>IF(BM80&lt;&gt;"",HLOOKUP(COUNT($F80:BM80)+1,$G$4:$EH$8,BN$14,0)*$D80,IF($C80=BN$17,$G$5*$D80,""))</f>
        <v/>
      </c>
      <c r="BO80" s="34" t="str">
        <f>IF(BN80&lt;&gt;"",HLOOKUP(COUNT($F80:BN80)+1,$G$4:$EH$8,BO$14,0)*$D80,IF($C80=BO$17,$G$5*$D80,""))</f>
        <v/>
      </c>
      <c r="BP80" s="34">
        <f>IF(BO80&lt;&gt;"",HLOOKUP(COUNT($F80:BO80)+1,$G$4:$EH$8,BP$14,0)*$D80,IF($C80=BP$17,$G$5*$D80,""))</f>
        <v>0</v>
      </c>
      <c r="BQ80" s="34">
        <f>IF(BP80&lt;&gt;"",HLOOKUP(COUNT($F80:BP80)+1,$G$4:$EH$8,BQ$14,0)*$D80,IF($C80=BQ$17,$G$5*$D80,""))</f>
        <v>0</v>
      </c>
      <c r="BR80" s="34" t="e">
        <f>IF(BQ80&lt;&gt;"",HLOOKUP(COUNT($F80:BQ80)+1,$G$4:$EH$8,BR$14,0)*$D80,IF($C80=BR$17,$G$5*$D80,""))</f>
        <v>#VALUE!</v>
      </c>
      <c r="BS80" s="34" t="e">
        <f>IF(BR80&lt;&gt;"",HLOOKUP(COUNT($F80:BR80)+1,$G$4:$EH$8,BS$14,0)*$D80,IF($C80=BS$17,$G$5*$D80,""))</f>
        <v>#VALUE!</v>
      </c>
      <c r="BT80" s="34" t="e">
        <f>IF(BS80&lt;&gt;"",HLOOKUP(COUNT($F80:BS80)+1,$G$4:$EH$8,BT$14,0)*$D80,IF($C80=BT$17,$G$5*$D80,""))</f>
        <v>#VALUE!</v>
      </c>
      <c r="BU80" s="34" t="e">
        <f>IF(BT80&lt;&gt;"",HLOOKUP(COUNT($F80:BT80)+1,$G$4:$EH$8,BU$14,0)*$D80,IF($C80=BU$17,$G$5*$D80,""))</f>
        <v>#VALUE!</v>
      </c>
      <c r="BV80" s="34" t="e">
        <f>IF(BU80&lt;&gt;"",HLOOKUP(COUNT($F80:BU80)+1,$G$4:$EH$8,BV$14,0)*$D80,IF($C80=BV$17,$G$5*$D80,""))</f>
        <v>#VALUE!</v>
      </c>
      <c r="BW80" s="34" t="e">
        <f>IF(BV80&lt;&gt;"",HLOOKUP(COUNT($F80:BV80)+1,$G$4:$EH$8,BW$14,0)*$D80,IF($C80=BW$17,$G$5*$D80,""))</f>
        <v>#VALUE!</v>
      </c>
      <c r="BX80" s="34" t="e">
        <f>IF(BW80&lt;&gt;"",HLOOKUP(COUNT($F80:BW80)+1,$G$4:$EH$8,BX$14,0)*$D80,IF($C80=BX$17,$G$5*$D80,""))</f>
        <v>#VALUE!</v>
      </c>
      <c r="BY80" s="34" t="e">
        <f>IF(BX80&lt;&gt;"",HLOOKUP(COUNT($F80:BX80)+1,$G$4:$EH$8,BY$14,0)*$D80,IF($C80=BY$17,$G$5*$D80,""))</f>
        <v>#VALUE!</v>
      </c>
      <c r="BZ80" s="34" t="e">
        <f>IF(BY80&lt;&gt;"",HLOOKUP(COUNT($F80:BY80)+1,$G$4:$EH$8,BZ$14,0)*$D80,IF($C80=BZ$17,$G$5*$D80,""))</f>
        <v>#VALUE!</v>
      </c>
      <c r="CA80" s="34" t="e">
        <f>IF(BZ80&lt;&gt;"",HLOOKUP(COUNT($F80:BZ80)+1,$G$4:$EH$8,CA$14,0)*$D80,IF($C80=CA$17,$G$5*$D80,""))</f>
        <v>#VALUE!</v>
      </c>
      <c r="CB80" s="34" t="e">
        <f>IF(CA80&lt;&gt;"",HLOOKUP(COUNT($F80:CA80)+1,$G$4:$EH$8,CB$14,0)*$D80,IF($C80=CB$17,$G$5*$D80,""))</f>
        <v>#VALUE!</v>
      </c>
      <c r="CC80" s="34" t="e">
        <f>IF(CB80&lt;&gt;"",HLOOKUP(COUNT($F80:CB80)+1,$G$4:$EH$8,CC$14,0)*$D80,IF($C80=CC$17,$G$5*$D80,""))</f>
        <v>#VALUE!</v>
      </c>
      <c r="CD80" s="34" t="e">
        <f>IF(CC80&lt;&gt;"",HLOOKUP(COUNT($F80:CC80)+1,$G$4:$EH$8,CD$14,0)*$D80,IF($C80=CD$17,$G$5*$D80,""))</f>
        <v>#VALUE!</v>
      </c>
      <c r="CE80" s="34" t="e">
        <f>IF(CD80&lt;&gt;"",HLOOKUP(COUNT($F80:CD80)+1,$G$4:$EH$8,CE$14,0)*$D80,IF($C80=CE$17,$G$5*$D80,""))</f>
        <v>#VALUE!</v>
      </c>
      <c r="CF80" s="34" t="e">
        <f>IF(CE80&lt;&gt;"",HLOOKUP(COUNT($F80:CE80)+1,$G$4:$EH$8,CF$14,0)*$D80,IF($C80=CF$17,$G$5*$D80,""))</f>
        <v>#VALUE!</v>
      </c>
      <c r="CG80" s="34" t="e">
        <f>IF(CF80&lt;&gt;"",HLOOKUP(COUNT($F80:CF80)+1,$G$4:$EH$8,CG$14,0)*$D80,IF($C80=CG$17,$G$5*$D80,""))</f>
        <v>#VALUE!</v>
      </c>
      <c r="CH80" s="34" t="e">
        <f>IF(CG80&lt;&gt;"",HLOOKUP(COUNT($F80:CG80)+1,$G$4:$EH$8,CH$14,0)*$D80,IF($C80=CH$17,$G$5*$D80,""))</f>
        <v>#VALUE!</v>
      </c>
      <c r="CI80" s="34" t="e">
        <f>IF(CH80&lt;&gt;"",HLOOKUP(COUNT($F80:CH80)+1,$G$4:$EH$8,CI$14,0)*$D80,IF($C80=CI$17,$G$5*$D80,""))</f>
        <v>#VALUE!</v>
      </c>
      <c r="CJ80" s="34" t="e">
        <f>IF(CI80&lt;&gt;"",HLOOKUP(COUNT($F80:CI80)+1,$G$4:$EH$8,CJ$14,0)*$D80,IF($C80=CJ$17,$G$5*$D80,""))</f>
        <v>#VALUE!</v>
      </c>
      <c r="CK80" s="34" t="e">
        <f>IF(CJ80&lt;&gt;"",HLOOKUP(COUNT($F80:CJ80)+1,$G$4:$EH$8,CK$14,0)*$D80,IF($C80=CK$17,$G$5*$D80,""))</f>
        <v>#VALUE!</v>
      </c>
      <c r="CL80" s="34" t="e">
        <f>IF(CK80&lt;&gt;"",HLOOKUP(COUNT($F80:CK80)+1,$G$4:$EH$8,CL$14,0)*$D80,IF($C80=CL$17,$G$5*$D80,""))</f>
        <v>#VALUE!</v>
      </c>
      <c r="CM80" s="34" t="e">
        <f>IF(CL80&lt;&gt;"",HLOOKUP(COUNT($F80:CL80)+1,$G$4:$EH$8,CM$14,0)*$D80,IF($C80=CM$17,$G$5*$D80,""))</f>
        <v>#VALUE!</v>
      </c>
      <c r="CN80" s="34" t="e">
        <f>IF(CM80&lt;&gt;"",HLOOKUP(COUNT($F80:CM80)+1,$G$4:$EH$8,CN$14,0)*$D80,IF($C80=CN$17,$G$5*$D80,""))</f>
        <v>#VALUE!</v>
      </c>
      <c r="CO80" s="34" t="e">
        <f>IF(CN80&lt;&gt;"",HLOOKUP(COUNT($F80:CN80)+1,$G$4:$EH$8,CO$14,0)*$D80,IF($C80=CO$17,$G$5*$D80,""))</f>
        <v>#VALUE!</v>
      </c>
      <c r="CP80" s="34" t="e">
        <f>IF(CO80&lt;&gt;"",HLOOKUP(COUNT($F80:CO80)+1,$G$4:$EH$8,CP$14,0)*$D80,IF($C80=CP$17,$G$5*$D80,""))</f>
        <v>#VALUE!</v>
      </c>
      <c r="CQ80" s="34" t="e">
        <f>IF(CP80&lt;&gt;"",HLOOKUP(COUNT($F80:CP80)+1,$G$4:$EH$8,CQ$14,0)*$D80,IF($C80=CQ$17,$G$5*$D80,""))</f>
        <v>#VALUE!</v>
      </c>
      <c r="CR80" s="34" t="e">
        <f>IF(CQ80&lt;&gt;"",HLOOKUP(COUNT($F80:CQ80)+1,$G$4:$EH$8,CR$14,0)*$D80,IF($C80=CR$17,$G$5*$D80,""))</f>
        <v>#VALUE!</v>
      </c>
      <c r="CS80" s="34" t="e">
        <f>IF(CR80&lt;&gt;"",HLOOKUP(COUNT($F80:CR80)+1,$G$4:$EH$8,CS$14,0)*$D80,IF($C80=CS$17,$G$5*$D80,""))</f>
        <v>#VALUE!</v>
      </c>
      <c r="CT80" s="34" t="e">
        <f>IF(CS80&lt;&gt;"",HLOOKUP(COUNT($F80:CS80)+1,$G$4:$EH$8,CT$14,0)*$D80,IF($C80=CT$17,$G$5*$D80,""))</f>
        <v>#VALUE!</v>
      </c>
      <c r="CU80" s="34" t="e">
        <f>IF(CT80&lt;&gt;"",HLOOKUP(COUNT($F80:CT80)+1,$G$4:$EH$8,CU$14,0)*$D80,IF($C80=CU$17,$G$5*$D80,""))</f>
        <v>#VALUE!</v>
      </c>
      <c r="CV80" s="34" t="e">
        <f>IF(CU80&lt;&gt;"",HLOOKUP(COUNT($F80:CU80)+1,$G$4:$EH$8,CV$14,0)*$D80,IF($C80=CV$17,$G$5*$D80,""))</f>
        <v>#VALUE!</v>
      </c>
      <c r="CW80" s="34" t="e">
        <f>IF(CV80&lt;&gt;"",HLOOKUP(COUNT($F80:CV80)+1,$G$4:$EH$8,CW$14,0)*$D80,IF($C80=CW$17,$G$5*$D80,""))</f>
        <v>#VALUE!</v>
      </c>
      <c r="CX80" s="34" t="e">
        <f>IF(CW80&lt;&gt;"",HLOOKUP(COUNT($F80:CW80)+1,$G$4:$EH$8,CX$14,0)*$D80,IF($C80=CX$17,$G$5*$D80,""))</f>
        <v>#VALUE!</v>
      </c>
      <c r="CY80" s="34" t="e">
        <f>IF(CX80&lt;&gt;"",HLOOKUP(COUNT($F80:CX80)+1,$G$4:$EH$8,CY$14,0)*$D80,IF($C80=CY$17,$G$5*$D80,""))</f>
        <v>#VALUE!</v>
      </c>
      <c r="CZ80" s="34" t="e">
        <f>IF(CY80&lt;&gt;"",HLOOKUP(COUNT($F80:CY80)+1,$G$4:$EH$8,CZ$14,0)*$D80,IF($C80=CZ$17,$G$5*$D80,""))</f>
        <v>#VALUE!</v>
      </c>
      <c r="DA80" s="34" t="e">
        <f>IF(CZ80&lt;&gt;"",HLOOKUP(COUNT($F80:CZ80)+1,$G$4:$EH$8,DA$14,0)*$D80,IF($C80=DA$17,$G$5*$D80,""))</f>
        <v>#VALUE!</v>
      </c>
      <c r="DB80" s="34" t="e">
        <f>IF(DA80&lt;&gt;"",HLOOKUP(COUNT($F80:DA80)+1,$G$4:$EH$8,DB$14,0)*$D80,IF($C80=DB$17,$G$5*$D80,""))</f>
        <v>#VALUE!</v>
      </c>
      <c r="DC80" s="34" t="e">
        <f>IF(DB80&lt;&gt;"",HLOOKUP(COUNT($F80:DB80)+1,$G$4:$EH$8,DC$14,0)*$D80,IF($C80=DC$17,$G$5*$D80,""))</f>
        <v>#VALUE!</v>
      </c>
      <c r="DD80" s="34" t="e">
        <f>IF(DC80&lt;&gt;"",HLOOKUP(COUNT($F80:DC80)+1,$G$4:$EH$8,DD$14,0)*$D80,IF($C80=DD$17,$G$5*$D80,""))</f>
        <v>#VALUE!</v>
      </c>
      <c r="DE80" s="34" t="e">
        <f>IF(DD80&lt;&gt;"",HLOOKUP(COUNT($F80:DD80)+1,$G$4:$EH$8,DE$14,0)*$D80,IF($C80=DE$17,$G$5*$D80,""))</f>
        <v>#VALUE!</v>
      </c>
      <c r="DF80" s="34" t="e">
        <f>IF(DE80&lt;&gt;"",HLOOKUP(COUNT($F80:DE80)+1,$G$4:$EH$8,DF$14,0)*$D80,IF($C80=DF$17,$G$5*$D80,""))</f>
        <v>#VALUE!</v>
      </c>
      <c r="DG80" s="34" t="e">
        <f>IF(DF80&lt;&gt;"",HLOOKUP(COUNT($F80:DF80)+1,$G$4:$EH$8,DG$14,0)*$D80,IF($C80=DG$17,$G$5*$D80,""))</f>
        <v>#VALUE!</v>
      </c>
      <c r="DH80" s="34" t="e">
        <f>IF(DG80&lt;&gt;"",HLOOKUP(COUNT($F80:DG80)+1,$G$4:$EH$8,DH$14,0)*$D80,IF($C80=DH$17,$G$5*$D80,""))</f>
        <v>#VALUE!</v>
      </c>
      <c r="DI80" s="34" t="e">
        <f>IF(DH80&lt;&gt;"",HLOOKUP(COUNT($F80:DH80)+1,$G$4:$EH$8,DI$14,0)*$D80,IF($C80=DI$17,$G$5*$D80,""))</f>
        <v>#VALUE!</v>
      </c>
      <c r="DJ80" s="34" t="e">
        <f>IF(DI80&lt;&gt;"",HLOOKUP(COUNT($F80:DI80)+1,$G$4:$EH$8,DJ$14,0)*$D80,IF($C80=DJ$17,$G$5*$D80,""))</f>
        <v>#VALUE!</v>
      </c>
      <c r="DK80" s="34" t="e">
        <f>IF(DJ80&lt;&gt;"",HLOOKUP(COUNT($F80:DJ80)+1,$G$4:$EH$8,DK$14,0)*$D80,IF($C80=DK$17,$G$5*$D80,""))</f>
        <v>#VALUE!</v>
      </c>
      <c r="DL80" s="34" t="e">
        <f>IF(DK80&lt;&gt;"",HLOOKUP(COUNT($F80:DK80)+1,$G$4:$EH$8,DL$14,0)*$D80,IF($C80=DL$17,$G$5*$D80,""))</f>
        <v>#VALUE!</v>
      </c>
      <c r="DM80" s="34" t="e">
        <f>IF(DL80&lt;&gt;"",HLOOKUP(COUNT($F80:DL80)+1,$G$4:$EH$8,DM$14,0)*$D80,IF($C80=DM$17,$G$5*$D80,""))</f>
        <v>#VALUE!</v>
      </c>
      <c r="DN80" s="34" t="e">
        <f>IF(DM80&lt;&gt;"",HLOOKUP(COUNT($F80:DM80)+1,$G$4:$EH$8,DN$14,0)*$D80,IF($C80=DN$17,$G$5*$D80,""))</f>
        <v>#VALUE!</v>
      </c>
      <c r="DO80" s="34" t="e">
        <f>IF(DN80&lt;&gt;"",HLOOKUP(COUNT($F80:DN80)+1,$G$4:$EH$8,DO$14,0)*$D80,IF($C80=DO$17,$G$5*$D80,""))</f>
        <v>#VALUE!</v>
      </c>
      <c r="DP80" s="34" t="e">
        <f>IF(DO80&lt;&gt;"",HLOOKUP(COUNT($F80:DO80)+1,$G$4:$EH$8,DP$14,0)*$D80,IF($C80=DP$17,$G$5*$D80,""))</f>
        <v>#VALUE!</v>
      </c>
      <c r="DQ80" s="34" t="e">
        <f>IF(DP80&lt;&gt;"",HLOOKUP(COUNT($F80:DP80)+1,$G$4:$EH$8,DQ$14,0)*$D80,IF($C80=DQ$17,$G$5*$D80,""))</f>
        <v>#VALUE!</v>
      </c>
      <c r="DR80" s="34" t="e">
        <f>IF(DQ80&lt;&gt;"",HLOOKUP(COUNT($F80:DQ80)+1,$G$4:$EH$8,DR$14,0)*$D80,IF($C80=DR$17,$G$5*$D80,""))</f>
        <v>#VALUE!</v>
      </c>
      <c r="DS80" s="34" t="e">
        <f>IF(DR80&lt;&gt;"",HLOOKUP(COUNT($F80:DR80)+1,$G$4:$EH$8,DS$14,0)*$D80,IF($C80=DS$17,$G$5*$D80,""))</f>
        <v>#VALUE!</v>
      </c>
      <c r="DT80" s="34" t="e">
        <f>IF(DS80&lt;&gt;"",HLOOKUP(COUNT($F80:DS80)+1,$G$4:$EH$8,DT$14,0)*$D80,IF($C80=DT$17,$G$5*$D80,""))</f>
        <v>#VALUE!</v>
      </c>
      <c r="DU80" s="34" t="e">
        <f>IF(DT80&lt;&gt;"",HLOOKUP(COUNT($F80:DT80)+1,$G$4:$EH$8,DU$14,0)*$D80,IF($C80=DU$17,$G$5*$D80,""))</f>
        <v>#VALUE!</v>
      </c>
      <c r="DV80" s="34" t="e">
        <f>IF(DU80&lt;&gt;"",HLOOKUP(COUNT($F80:DU80)+1,$G$4:$EH$8,DV$14,0)*$D80,IF($C80=DV$17,$G$5*$D80,""))</f>
        <v>#VALUE!</v>
      </c>
      <c r="DX80" s="34" t="str">
        <f>IF(DW80&lt;&gt;"",HLOOKUP(COUNT($DW80:DW80)+1,$G$4:$CX$8,DX$14,0)*$D80,IF($C80=DX$17,$G$6*$D80,""))</f>
        <v/>
      </c>
      <c r="DY80" s="34" t="str">
        <f>IF(DX80&lt;&gt;"",HLOOKUP(COUNT($DW80:DX80)+1,$G$4:$CX$8,DY$14,0)*$D80,IF($C80=DY$17,$G$6*$D80,""))</f>
        <v/>
      </c>
      <c r="DZ80" s="34" t="str">
        <f>IF(DY80&lt;&gt;"",HLOOKUP(COUNT($DW80:DY80)+1,$G$4:$CX$8,DZ$14,0)*$D80,IF($C80=DZ$17,$G$6*$D80,""))</f>
        <v/>
      </c>
      <c r="EA80" s="34" t="str">
        <f>IF(DZ80&lt;&gt;"",HLOOKUP(COUNT($DW80:DZ80)+1,$G$4:$CX$8,EA$14,0)*$D80,IF($C80=EA$17,$G$6*$D80,""))</f>
        <v/>
      </c>
      <c r="EB80" s="34" t="str">
        <f>IF(EA80&lt;&gt;"",HLOOKUP(COUNT($DW80:EA80)+1,$G$4:$CX$8,EB$14,0)*$D80,IF($C80=EB$17,$G$6*$D80,""))</f>
        <v/>
      </c>
      <c r="EC80" s="34" t="str">
        <f>IF(EB80&lt;&gt;"",HLOOKUP(COUNT($DW80:EB80)+1,$G$4:$CX$8,EC$14,0)*$D80,IF($C80=EC$17,$G$6*$D80,""))</f>
        <v/>
      </c>
      <c r="ED80" s="34" t="str">
        <f>IF(EC80&lt;&gt;"",HLOOKUP(COUNT($DW80:EC80)+1,$G$4:$CX$8,ED$14,0)*$D80,IF($C80=ED$17,$G$6*$D80,""))</f>
        <v/>
      </c>
      <c r="EE80" s="34" t="str">
        <f>IF(ED80&lt;&gt;"",HLOOKUP(COUNT($DW80:ED80)+1,$G$4:$CX$8,EE$14,0)*$D80,IF($C80=EE$17,$G$6*$D80,""))</f>
        <v/>
      </c>
      <c r="EF80" s="34" t="str">
        <f>IF(EE80&lt;&gt;"",HLOOKUP(COUNT($DW80:EE80)+1,$G$4:$CX$8,EF$14,0)*$D80,IF($C80=EF$17,$G$6*$D80,""))</f>
        <v/>
      </c>
      <c r="EG80" s="34" t="str">
        <f>IF(EF80&lt;&gt;"",HLOOKUP(COUNT($DW80:EF80)+1,$G$4:$CX$8,EG$14,0)*$D80,IF($C80=EG$17,$G$6*$D80,""))</f>
        <v/>
      </c>
      <c r="EH80" s="34" t="str">
        <f>IF(EG80&lt;&gt;"",HLOOKUP(COUNT($DW80:EG80)+1,$G$4:$CX$8,EH$14,0)*$D80,IF($C80=EH$17,$G$6*$D80,""))</f>
        <v/>
      </c>
      <c r="EI80" s="34" t="str">
        <f>IF(EH80&lt;&gt;"",HLOOKUP(COUNT($DW80:EH80)+1,$G$4:$CX$8,EI$14,0)*$D80,IF($C80=EI$17,$G$6*$D80,""))</f>
        <v/>
      </c>
      <c r="EJ80" s="34" t="str">
        <f>IF(EI80&lt;&gt;"",HLOOKUP(COUNT($DW80:EI80)+1,$G$4:$CX$8,EJ$14,0)*$D80,IF($C80=EJ$17,$G$6*$D80,""))</f>
        <v/>
      </c>
      <c r="EK80" s="34" t="str">
        <f>IF(EJ80&lt;&gt;"",HLOOKUP(COUNT($DW80:EJ80)+1,$G$4:$CX$8,EK$14,0)*$D80,IF($C80=EK$17,$G$6*$D80,""))</f>
        <v/>
      </c>
      <c r="EL80" s="34" t="str">
        <f>IF(EK80&lt;&gt;"",HLOOKUP(COUNT($DW80:EK80)+1,$G$4:$CX$8,EL$14,0)*$D80,IF($C80=EL$17,$G$6*$D80,""))</f>
        <v/>
      </c>
      <c r="EM80" s="34" t="str">
        <f>IF(EL80&lt;&gt;"",HLOOKUP(COUNT($DW80:EL80)+1,$G$4:$CX$8,EM$14,0)*$D80,IF($C80=EM$17,$G$6*$D80,""))</f>
        <v/>
      </c>
      <c r="EN80" s="34" t="str">
        <f>IF(EM80&lt;&gt;"",HLOOKUP(COUNT($DW80:EM80)+1,$G$4:$CX$8,EN$14,0)*$D80,IF($C80=EN$17,$G$6*$D80,""))</f>
        <v/>
      </c>
      <c r="EO80" s="34" t="str">
        <f>IF(EN80&lt;&gt;"",HLOOKUP(COUNT($DW80:EN80)+1,$G$4:$CX$8,EO$14,0)*$D80,IF($C80=EO$17,$G$6*$D80,""))</f>
        <v/>
      </c>
      <c r="EP80" s="34" t="str">
        <f>IF(EO80&lt;&gt;"",HLOOKUP(COUNT($DW80:EO80)+1,$G$4:$CX$8,EP$14,0)*$D80,IF($C80=EP$17,$G$6*$D80,""))</f>
        <v/>
      </c>
      <c r="EQ80" s="34" t="str">
        <f>IF(EP80&lt;&gt;"",HLOOKUP(COUNT($DW80:EP80)+1,$G$4:$CX$8,EQ$14,0)*$D80,IF($C80=EQ$17,$G$6*$D80,""))</f>
        <v/>
      </c>
      <c r="ER80" s="34" t="str">
        <f>IF(EQ80&lt;&gt;"",HLOOKUP(COUNT($DW80:EQ80)+1,$G$4:$CX$8,ER$14,0)*$D80,IF($C80=ER$17,$G$6*$D80,""))</f>
        <v/>
      </c>
      <c r="ES80" s="34" t="str">
        <f>IF(ER80&lt;&gt;"",HLOOKUP(COUNT($DW80:ER80)+1,$G$4:$CX$8,ES$14,0)*$D80,IF($C80=ES$17,$G$6*$D80,""))</f>
        <v/>
      </c>
      <c r="ET80" s="34" t="str">
        <f>IF(ES80&lt;&gt;"",HLOOKUP(COUNT($DW80:ES80)+1,$G$4:$CX$8,ET$14,0)*$D80,IF($C80=ET$17,$G$6*$D80,""))</f>
        <v/>
      </c>
      <c r="EU80" s="34" t="str">
        <f>IF(ET80&lt;&gt;"",HLOOKUP(COUNT($DW80:ET80)+1,$G$4:$CX$8,EU$14,0)*$D80,IF($C80=EU$17,$G$6*$D80,""))</f>
        <v/>
      </c>
      <c r="EV80" s="34" t="str">
        <f>IF(EU80&lt;&gt;"",HLOOKUP(COUNT($DW80:EU80)+1,$G$4:$CX$8,EV$14,0)*$D80,IF($C80=EV$17,$G$6*$D80,""))</f>
        <v/>
      </c>
      <c r="EW80" s="34" t="str">
        <f>IF(EV80&lt;&gt;"",HLOOKUP(COUNT($DW80:EV80)+1,$G$4:$CX$8,EW$14,0)*$D80,IF($C80=EW$17,$G$6*$D80,""))</f>
        <v/>
      </c>
      <c r="EX80" s="34" t="str">
        <f>IF(EW80&lt;&gt;"",HLOOKUP(COUNT($DW80:EW80)+1,$G$4:$CX$8,EX$14,0)*$D80,IF($C80=EX$17,$G$6*$D80,""))</f>
        <v/>
      </c>
      <c r="EY80" s="34" t="str">
        <f>IF(EX80&lt;&gt;"",HLOOKUP(COUNT($DW80:EX80)+1,$G$4:$CX$8,EY$14,0)*$D80,IF($C80=EY$17,$G$6*$D80,""))</f>
        <v/>
      </c>
      <c r="EZ80" s="34" t="str">
        <f>IF(EY80&lt;&gt;"",HLOOKUP(COUNT($DW80:EY80)+1,$G$4:$CX$8,EZ$14,0)*$D80,IF($C80=EZ$17,$G$6*$D80,""))</f>
        <v/>
      </c>
      <c r="FA80" s="34" t="str">
        <f>IF(EZ80&lt;&gt;"",HLOOKUP(COUNT($DW80:EZ80)+1,$G$4:$CX$8,FA$14,0)*$D80,IF($C80=FA$17,$G$6*$D80,""))</f>
        <v/>
      </c>
      <c r="FB80" s="34" t="str">
        <f>IF(FA80&lt;&gt;"",HLOOKUP(COUNT($DW80:FA80)+1,$G$4:$CX$8,FB$14,0)*$D80,IF($C80=FB$17,$G$6*$D80,""))</f>
        <v/>
      </c>
      <c r="FC80" s="34" t="str">
        <f>IF(FB80&lt;&gt;"",HLOOKUP(COUNT($DW80:FB80)+1,$G$4:$CX$8,FC$14,0)*$D80,IF($C80=FC$17,$G$6*$D80,""))</f>
        <v/>
      </c>
      <c r="FD80" s="34" t="str">
        <f>IF(FC80&lt;&gt;"",HLOOKUP(COUNT($DW80:FC80)+1,$G$4:$CX$8,FD$14,0)*$D80,IF($C80=FD$17,$G$6*$D80,""))</f>
        <v/>
      </c>
      <c r="FE80" s="34" t="str">
        <f>IF(FD80&lt;&gt;"",HLOOKUP(COUNT($DW80:FD80)+1,$G$4:$CX$8,FE$14,0)*$D80,IF($C80=FE$17,$G$6*$D80,""))</f>
        <v/>
      </c>
      <c r="FF80" s="34" t="str">
        <f>IF(FE80&lt;&gt;"",HLOOKUP(COUNT($DW80:FE80)+1,$G$4:$CX$8,FF$14,0)*$D80,IF($C80=FF$17,$G$6*$D80,""))</f>
        <v/>
      </c>
      <c r="FG80" s="34" t="str">
        <f>IF(FF80&lt;&gt;"",HLOOKUP(COUNT($DW80:FF80)+1,$G$4:$CX$8,FG$14,0)*$D80,IF($C80=FG$17,$G$6*$D80,""))</f>
        <v/>
      </c>
      <c r="FH80" s="34" t="str">
        <f>IF(FG80&lt;&gt;"",HLOOKUP(COUNT($DW80:FG80)+1,$G$4:$CX$8,FH$14,0)*$D80,IF($C80=FH$17,$G$6*$D80,""))</f>
        <v/>
      </c>
      <c r="FI80" s="34" t="str">
        <f>IF(FH80&lt;&gt;"",HLOOKUP(COUNT($DW80:FH80)+1,$G$4:$CX$8,FI$14,0)*$D80,IF($C80=FI$17,$G$6*$D80,""))</f>
        <v/>
      </c>
      <c r="FJ80" s="34" t="str">
        <f>IF(FI80&lt;&gt;"",HLOOKUP(COUNT($DW80:FI80)+1,$G$4:$CX$8,FJ$14,0)*$D80,IF($C80=FJ$17,$G$6*$D80,""))</f>
        <v/>
      </c>
      <c r="FK80" s="34" t="str">
        <f>IF(FJ80&lt;&gt;"",HLOOKUP(COUNT($DW80:FJ80)+1,$G$4:$CX$8,FK$14,0)*$D80,IF($C80=FK$17,$G$6*$D80,""))</f>
        <v/>
      </c>
      <c r="FL80" s="34" t="str">
        <f>IF(FK80&lt;&gt;"",HLOOKUP(COUNT($DW80:FK80)+1,$G$4:$CX$8,FL$14,0)*$D80,IF($C80=FL$17,$G$6*$D80,""))</f>
        <v/>
      </c>
      <c r="FM80" s="34" t="str">
        <f>IF(FL80&lt;&gt;"",HLOOKUP(COUNT($DW80:FL80)+1,$G$4:$CX$8,FM$14,0)*$D80,IF($C80=FM$17,$G$6*$D80,""))</f>
        <v/>
      </c>
      <c r="FN80" s="34" t="str">
        <f>IF(FM80&lt;&gt;"",HLOOKUP(COUNT($DW80:FM80)+1,$G$4:$CX$8,FN$14,0)*$D80,IF($C80=FN$17,$G$6*$D80,""))</f>
        <v/>
      </c>
      <c r="FO80" s="34" t="str">
        <f>IF(FN80&lt;&gt;"",HLOOKUP(COUNT($DW80:FN80)+1,$G$4:$CX$8,FO$14,0)*$D80,IF($C80=FO$17,$G$6*$D80,""))</f>
        <v/>
      </c>
      <c r="FP80" s="34" t="str">
        <f>IF(FO80&lt;&gt;"",HLOOKUP(COUNT($DW80:FO80)+1,$G$4:$CX$8,FP$14,0)*$D80,IF($C80=FP$17,$G$6*$D80,""))</f>
        <v/>
      </c>
      <c r="FQ80" s="34" t="str">
        <f>IF(FP80&lt;&gt;"",HLOOKUP(COUNT($DW80:FP80)+1,$G$4:$CX$8,FQ$14,0)*$D80,IF($C80=FQ$17,$G$6*$D80,""))</f>
        <v/>
      </c>
      <c r="FR80" s="34" t="str">
        <f>IF(FQ80&lt;&gt;"",HLOOKUP(COUNT($DW80:FQ80)+1,$G$4:$CX$8,FR$14,0)*$D80,IF($C80=FR$17,$G$6*$D80,""))</f>
        <v/>
      </c>
      <c r="FS80" s="34" t="str">
        <f>IF(FR80&lt;&gt;"",HLOOKUP(COUNT($DW80:FR80)+1,$G$4:$CX$8,FS$14,0)*$D80,IF($C80=FS$17,$G$6*$D80,""))</f>
        <v/>
      </c>
      <c r="FT80" s="34" t="str">
        <f>IF(FS80&lt;&gt;"",HLOOKUP(COUNT($DW80:FS80)+1,$G$4:$CX$8,FT$14,0)*$D80,IF($C80=FT$17,$G$6*$D80,""))</f>
        <v/>
      </c>
      <c r="FU80" s="34" t="str">
        <f>IF(FT80&lt;&gt;"",HLOOKUP(COUNT($DW80:FT80)+1,$G$4:$CX$8,FU$14,0)*$D80,IF($C80=FU$17,$G$6*$D80,""))</f>
        <v/>
      </c>
      <c r="FV80" s="34" t="str">
        <f>IF(FU80&lt;&gt;"",HLOOKUP(COUNT($DW80:FU80)+1,$G$4:$CX$8,FV$14,0)*$D80,IF($C80=FV$17,$G$6*$D80,""))</f>
        <v/>
      </c>
      <c r="FW80" s="34" t="str">
        <f>IF(FV80&lt;&gt;"",HLOOKUP(COUNT($DW80:FV80)+1,$G$4:$CX$8,FW$14,0)*$D80,IF($C80=FW$17,$G$6*$D80,""))</f>
        <v/>
      </c>
      <c r="FX80" s="34" t="str">
        <f>IF(FW80&lt;&gt;"",HLOOKUP(COUNT($DW80:FW80)+1,$G$4:$CX$8,FX$14,0)*$D80,IF($C80=FX$17,$G$6*$D80,""))</f>
        <v/>
      </c>
      <c r="FY80" s="34" t="str">
        <f>IF(FX80&lt;&gt;"",HLOOKUP(COUNT($DW80:FX80)+1,$G$4:$CX$8,FY$14,0)*$D80,IF($C80=FY$17,$G$6*$D80,""))</f>
        <v/>
      </c>
      <c r="FZ80" s="34" t="str">
        <f>IF(FY80&lt;&gt;"",HLOOKUP(COUNT($DW80:FY80)+1,$G$4:$CX$8,FZ$14,0)*$D80,IF($C80=FZ$17,$G$6*$D80,""))</f>
        <v/>
      </c>
      <c r="GA80" s="34" t="str">
        <f>IF(FZ80&lt;&gt;"",HLOOKUP(COUNT($DW80:FZ80)+1,$G$4:$CX$8,GA$14,0)*$D80,IF($C80=GA$17,$G$6*$D80,""))</f>
        <v/>
      </c>
      <c r="GB80" s="34" t="str">
        <f>IF(GA80&lt;&gt;"",HLOOKUP(COUNT($DW80:GA80)+1,$G$4:$CX$8,GB$14,0)*$D80,IF($C80=GB$17,$G$6*$D80,""))</f>
        <v/>
      </c>
      <c r="GC80" s="34" t="str">
        <f>IF(GB80&lt;&gt;"",HLOOKUP(COUNT($DW80:GB80)+1,$G$4:$CX$8,GC$14,0)*$D80,IF($C80=GC$17,$G$6*$D80,""))</f>
        <v/>
      </c>
      <c r="GD80" s="34" t="str">
        <f>IF(GC80&lt;&gt;"",HLOOKUP(COUNT($DW80:GC80)+1,$G$4:$CX$8,GD$14,0)*$D80,IF($C80=GD$17,$G$6*$D80,""))</f>
        <v/>
      </c>
      <c r="GE80" s="34" t="str">
        <f>IF(GD80&lt;&gt;"",HLOOKUP(COUNT($DW80:GD80)+1,$G$4:$CX$8,GE$14,0)*$D80,IF($C80=GE$17,$G$6*$D80,""))</f>
        <v/>
      </c>
      <c r="GF80" s="34" t="str">
        <f>IF(GE80&lt;&gt;"",HLOOKUP(COUNT($DW80:GE80)+1,$G$4:$CX$8,GF$14,0)*$D80,IF($C80=GF$17,$G$6*$D80,""))</f>
        <v/>
      </c>
      <c r="GG80" s="34">
        <f>IF(GF80&lt;&gt;"",HLOOKUP(COUNT($DW80:GF80)+1,$G$4:$CX$8,GG$14,0)*$D80,IF($C80=GG$17,$G$6*$D80,""))</f>
        <v>0</v>
      </c>
      <c r="GH80" s="34">
        <f>IF(GG80&lt;&gt;"",HLOOKUP(COUNT($DW80:GG80)+1,$G$4:$CX$8,GH$14,0)*$D80,IF($C80=GH$17,$G$6*$D80,""))</f>
        <v>7500</v>
      </c>
      <c r="GI80" s="34">
        <f>IF(GH80&lt;&gt;"",HLOOKUP(COUNT($DW80:GH80)+1,$G$4:$CX$8,GI$14,0)*$D80,IF($C80=GI$17,$G$6*$D80,""))</f>
        <v>7500</v>
      </c>
      <c r="GJ80" s="34">
        <f>IF(GI80&lt;&gt;"",HLOOKUP(COUNT($DW80:GI80)+1,$G$4:$CX$8,GJ$14,0)*$D80,IF($C80=GJ$17,$G$6*$D80,""))</f>
        <v>7500</v>
      </c>
      <c r="GK80" s="34">
        <f>IF(GJ80&lt;&gt;"",HLOOKUP(COUNT($DW80:GJ80)+1,$G$4:$CX$8,GK$14,0)*$D80,IF($C80=GK$17,$G$6*$D80,""))</f>
        <v>9048.4582084179765</v>
      </c>
      <c r="GL80" s="34">
        <f>IF(GK80&lt;&gt;"",HLOOKUP(COUNT($DW80:GK80)+1,$G$4:$CX$8,GL$14,0)*$D80,IF($C80=GL$17,$G$6*$D80,""))</f>
        <v>11310.572760522478</v>
      </c>
      <c r="GM80" s="34">
        <f>IF(GL80&lt;&gt;"",HLOOKUP(COUNT($DW80:GL80)+1,$G$4:$CX$8,GM$14,0)*$D80,IF($C80=GM$17,$G$6*$D80,""))</f>
        <v>13572.687312626966</v>
      </c>
      <c r="GN80" s="34">
        <f>IF(GM80&lt;&gt;"",HLOOKUP(COUNT($DW80:GM80)+1,$G$4:$CX$8,GN$14,0)*$D80,IF($C80=GN$17,$G$6*$D80,""))</f>
        <v>15744.31728264728</v>
      </c>
      <c r="GO80" s="34">
        <f>IF(GN80&lt;&gt;"",HLOOKUP(COUNT($DW80:GN80)+1,$G$4:$CX$8,GO$14,0)*$D80,IF($C80=GO$17,$G$6*$D80,""))</f>
        <v>17948.521702217906</v>
      </c>
      <c r="GP80" s="34">
        <f>IF(GO80&lt;&gt;"",HLOOKUP(COUNT($DW80:GO80)+1,$G$4:$CX$8,GP$14,0)*$D80,IF($C80=GP$17,$G$6*$D80,""))</f>
        <v>20281.829523506218</v>
      </c>
      <c r="GQ80" s="34">
        <f>IF(GP80&lt;&gt;"",HLOOKUP(COUNT($DW80:GP80)+1,$G$4:$CX$8,GQ$14,0)*$D80,IF($C80=GQ$17,$G$6*$D80,""))</f>
        <v>22512.830771091903</v>
      </c>
      <c r="GR80" s="34">
        <f>IF(GQ80&lt;&gt;"",HLOOKUP(COUNT($DW80:GQ80)+1,$G$4:$CX$8,GR$14,0)*$D80,IF($C80=GR$17,$G$6*$D80,""))</f>
        <v>24764.113848201101</v>
      </c>
      <c r="GS80" s="34">
        <f>IF(GR80&lt;&gt;"",HLOOKUP(COUNT($DW80:GR80)+1,$G$4:$CX$8,GS$14,0)*$D80,IF($C80=GS$17,$G$6*$D80,""))</f>
        <v>18573.085386150833</v>
      </c>
      <c r="GT80" s="34">
        <f>IF(GS80&lt;&gt;"",HLOOKUP(COUNT($DW80:GS80)+1,$G$4:$CX$8,GT$14,0)*$D80,IF($C80=GT$17,$G$6*$D80,""))</f>
        <v>17644.431116843283</v>
      </c>
      <c r="GU80" s="34">
        <f>IF(GT80&lt;&gt;"",HLOOKUP(COUNT($DW80:GT80)+1,$G$4:$CX$8,GU$14,0)*$D80,IF($C80=GU$17,$G$6*$D80,""))</f>
        <v>19408.874228527617</v>
      </c>
      <c r="GV80" s="34">
        <f>IF(GU80&lt;&gt;"",HLOOKUP(COUNT($DW80:GU80)+1,$G$4:$CX$8,GV$14,0)*$D80,IF($C80=GV$17,$G$6*$D80,""))</f>
        <v>21349.761651380388</v>
      </c>
      <c r="GW80" s="34">
        <f>IF(GV80&lt;&gt;"",HLOOKUP(COUNT($DW80:GV80)+1,$G$4:$CX$8,GW$14,0)*$D80,IF($C80=GW$17,$G$6*$D80,""))</f>
        <v>23484.73781651842</v>
      </c>
      <c r="GX80" s="34">
        <f>IF(GW80&lt;&gt;"",HLOOKUP(COUNT($DW80:GW80)+1,$G$4:$CX$8,GX$14,0)*$D80,IF($C80=GX$17,$G$6*$D80,""))</f>
        <v>25833.211598170259</v>
      </c>
      <c r="GY80" s="34">
        <f>IF(GX80&lt;&gt;"",HLOOKUP(COUNT($DW80:GX80)+1,$G$4:$CX$8,GY$14,0)*$D80,IF($C80=GY$17,$G$6*$D80,""))</f>
        <v>24541.551018261736</v>
      </c>
      <c r="GZ80" s="34">
        <f>IF(GY80&lt;&gt;"",HLOOKUP(COUNT($DW80:GY80)+1,$G$4:$CX$8,GZ$14,0)*$D80,IF($C80=GZ$17,$G$6*$D80,""))</f>
        <v>23314.473467348653</v>
      </c>
      <c r="HA80" s="34">
        <f>IF(GZ80&lt;&gt;"",HLOOKUP(COUNT($DW80:GZ80)+1,$G$4:$CX$8,HA$14,0)*$D80,IF($C80=HA$17,$G$6*$D80,""))</f>
        <v>24946.486610063057</v>
      </c>
      <c r="HB80" s="34">
        <f>IF(HA80&lt;&gt;"",HLOOKUP(COUNT($DW80:HA80)+1,$G$4:$CX$8,HB$14,0)*$D80,IF($C80=HB$17,$G$6*$D80,""))</f>
        <v>26692.740672767472</v>
      </c>
      <c r="HC80" s="34">
        <f>IF(HB80&lt;&gt;"",HLOOKUP(COUNT($DW80:HB80)+1,$G$4:$CX$8,HC$14,0)*$D80,IF($C80=HC$17,$G$6*$D80,""))</f>
        <v>28561.232519861194</v>
      </c>
      <c r="HD80" s="34">
        <f>IF(HC80&lt;&gt;"",HLOOKUP(COUNT($DW80:HC80)+1,$G$4:$CX$8,HD$14,0)*$D80,IF($C80=HD$17,$G$6*$D80,""))</f>
        <v>31417.355771847309</v>
      </c>
      <c r="HE80" s="34">
        <f>IF(HD80&lt;&gt;"",HLOOKUP(COUNT($DW80:HD80)+1,$G$4:$CX$8,HE$14,0)*$D80,IF($C80=HE$17,$G$6*$D80,""))</f>
        <v>26704.75240607022</v>
      </c>
      <c r="HF80" s="34">
        <f>IF(HE80&lt;&gt;"",HLOOKUP(COUNT($DW80:HE80)+1,$G$4:$CX$8,HF$14,0)*$D80,IF($C80=HF$17,$G$6*$D80,""))</f>
        <v>25369.514785766714</v>
      </c>
      <c r="HG80" s="34">
        <f>IF(HF80&lt;&gt;"",HLOOKUP(COUNT($DW80:HF80)+1,$G$4:$CX$8,HG$14,0)*$D80,IF($C80=HG$17,$G$6*$D80,""))</f>
        <v>26637.990525055047</v>
      </c>
      <c r="HH80" s="34">
        <f>IF(HG80&lt;&gt;"",HLOOKUP(COUNT($DW80:HG80)+1,$G$4:$CX$8,HH$14,0)*$D80,IF($C80=HH$17,$G$6*$D80,""))</f>
        <v>27969.890051307804</v>
      </c>
      <c r="HI80" s="34">
        <f>IF(HH80&lt;&gt;"",HLOOKUP(COUNT($DW80:HH80)+1,$G$4:$CX$8,HI$14,0)*$D80,IF($C80=HI$17,$G$6*$D80,""))</f>
        <v>29368.38455387318</v>
      </c>
      <c r="HJ80" s="34">
        <f>IF(HI80&lt;&gt;"",HLOOKUP(COUNT($DW80:HI80)+1,$G$4:$CX$8,HJ$14,0)*$D80,IF($C80=HJ$17,$G$6*$D80,""))</f>
        <v>31424.171472644306</v>
      </c>
      <c r="HK80" s="34">
        <f>IF(HJ80&lt;&gt;"",HLOOKUP(COUNT($DW80:HJ80)+1,$G$4:$CX$8,HK$14,0)*$D80,IF($C80=HK$17,$G$6*$D80,""))</f>
        <v>28281.754325379879</v>
      </c>
      <c r="HL80" s="34">
        <f>IF(HK80&lt;&gt;"",HLOOKUP(COUNT($DW80:HK80)+1,$G$4:$CX$8,HL$14,0)*$D80,IF($C80=HL$17,$G$6*$D80,""))</f>
        <v>25453.578892841902</v>
      </c>
      <c r="HM80" s="34">
        <f>IF(HL80&lt;&gt;"",HLOOKUP(COUNT($DW80:HL80)+1,$G$4:$CX$8,HM$14,0)*$D80,IF($C80=HM$17,$G$6*$D80,""))</f>
        <v>27235.329415340824</v>
      </c>
      <c r="HN80" s="34">
        <f>IF(HM80&lt;&gt;"",HLOOKUP(COUNT($DW80:HM80)+1,$G$4:$CX$8,HN$14,0)*$D80,IF($C80=HN$17,$G$6*$D80,""))</f>
        <v>29141.802474414675</v>
      </c>
      <c r="HO80" s="34">
        <f>IF(HN80&lt;&gt;"",HLOOKUP(COUNT($DW80:HN80)+1,$G$4:$CX$8,HO$14,0)*$D80,IF($C80=HO$17,$G$6*$D80,""))</f>
        <v>31181.728647623713</v>
      </c>
      <c r="HP80" s="34">
        <f>IF(HO80&lt;&gt;"",HLOOKUP(COUNT($DW80:HO80)+1,$G$4:$CX$8,HP$14,0)*$D80,IF($C80=HP$17,$G$6*$D80,""))</f>
        <v>33676.266939433612</v>
      </c>
      <c r="HQ80" s="34">
        <f>IF(HP80&lt;&gt;"",HLOOKUP(COUNT($DW80:HP80)+1,$G$4:$CX$8,HQ$14,0)*$D80,IF($C80=HQ$17,$G$6*$D80,""))</f>
        <v>28961.589567912906</v>
      </c>
      <c r="HR80" s="34">
        <f>IF(HQ80&lt;&gt;"",HLOOKUP(COUNT($DW80:HQ80)+1,$G$4:$CX$8,HR$14,0)*$D80,IF($C80=HR$17,$G$6*$D80,""))</f>
        <v>27513.510089517258</v>
      </c>
      <c r="HS80" s="34">
        <f>IF(HR80&lt;&gt;"",HLOOKUP(COUNT($DW80:HR80)+1,$G$4:$CX$8,HS$14,0)*$D80,IF($C80=HS$17,$G$6*$D80,""))</f>
        <v>28889.18559399313</v>
      </c>
      <c r="HT80" s="34">
        <f>IF(HS80&lt;&gt;"",HLOOKUP(COUNT($DW80:HS80)+1,$G$4:$CX$8,HT$14,0)*$D80,IF($C80=HT$17,$G$6*$D80,""))</f>
        <v>30333.644873692774</v>
      </c>
      <c r="HU80" s="34">
        <f>IF(HT80&lt;&gt;"",HLOOKUP(COUNT($DW80:HT80)+1,$G$4:$CX$8,HU$14,0)*$D80,IF($C80=HU$17,$G$6*$D80,""))</f>
        <v>31850.327117377412</v>
      </c>
      <c r="HV80" s="34">
        <f>IF(HU80&lt;&gt;"",HLOOKUP(COUNT($DW80:HU80)+1,$G$4:$CX$8,HV$14,0)*$D80,IF($C80=HV$17,$G$6*$D80,""))</f>
        <v>34079.850015593824</v>
      </c>
      <c r="HW80" s="34">
        <f>IF(HV80&lt;&gt;"",HLOOKUP(COUNT($DW80:HV80)+1,$G$4:$CX$8,HW$14,0)*$D80,IF($C80=HW$17,$G$6*$D80,""))</f>
        <v>30671.865014034454</v>
      </c>
      <c r="HX80" s="34">
        <f>IF(HW80&lt;&gt;"",HLOOKUP(COUNT($DW80:HW80)+1,$G$4:$CX$8,HX$14,0)*$D80,IF($C80=HX$17,$G$6*$D80,""))</f>
        <v>27604.678512631006</v>
      </c>
      <c r="HY80" s="34">
        <f>IF(HX80&lt;&gt;"",HLOOKUP(COUNT($DW80:HX80)+1,$G$4:$CX$8,HY$14,0)*$D80,IF($C80=HY$17,$G$6*$D80,""))</f>
        <v>29537.006008515182</v>
      </c>
      <c r="HZ80" s="34">
        <f>IF(HY80&lt;&gt;"",HLOOKUP(COUNT($DW80:HY80)+1,$G$4:$CX$8,HZ$14,0)*$D80,IF($C80=HZ$17,$G$6*$D80,""))</f>
        <v>31604.59642911124</v>
      </c>
      <c r="IA80" s="34">
        <f>IF(HZ80&lt;&gt;"",HLOOKUP(COUNT($DW80:HZ80)+1,$G$4:$CX$8,IA$14,0)*$D80,IF($C80=IA$17,$G$6*$D80,""))</f>
        <v>33816.918179149026</v>
      </c>
      <c r="IB80" s="34">
        <f>IF(IA80&lt;&gt;"",HLOOKUP(COUNT($DW80:IA80)+1,$G$4:$CX$8,IB$14,0)*$D80,IF($C80=IB$17,$G$6*$D80,""))</f>
        <v>36522.271633480945</v>
      </c>
      <c r="IC80" s="34">
        <f>IF(IB80&lt;&gt;"",HLOOKUP(COUNT($DW80:IB80)+1,$G$4:$CX$8,IC$14,0)*$D80,IF($C80=IC$17,$G$6*$D80,""))</f>
        <v>31774.376321128417</v>
      </c>
      <c r="ID80" s="34">
        <f>IF(IC80&lt;&gt;"",HLOOKUP(COUNT($DW80:IC80)+1,$G$4:$CX$8,ID$14,0)*$D80,IF($C80=ID$17,$G$6*$D80,""))</f>
        <v>30185.657505072006</v>
      </c>
      <c r="IE80" s="34">
        <f>IF(ID80&lt;&gt;"",HLOOKUP(COUNT($DW80:ID80)+1,$G$4:$CX$8,IE$14,0)*$D80,IF($C80=IE$17,$G$6*$D80,""))</f>
        <v>31694.940380325599</v>
      </c>
      <c r="IF80" s="34">
        <f>IF(IE80&lt;&gt;"",HLOOKUP(COUNT($DW80:IE80)+1,$G$4:$CX$8,IF$14,0)*$D80,IF($C80=IF$17,$G$6*$D80,""))</f>
        <v>33279.687399341885</v>
      </c>
      <c r="IG80" s="34">
        <f>IF(IF80&lt;&gt;"",HLOOKUP(COUNT($DW80:IF80)+1,$G$4:$CX$8,IG$14,0)*$D80,IF($C80=IG$17,$G$6*$D80,""))</f>
        <v>34943.671769308989</v>
      </c>
      <c r="IH80" s="34">
        <f>IF(IG80&lt;&gt;"",HLOOKUP(COUNT($DW80:IG80)+1,$G$4:$CX$8,IH$14,0)*$D80,IF($C80=IH$17,$G$6*$D80,""))</f>
        <v>37389.728793160604</v>
      </c>
      <c r="II80" s="34">
        <f>IF(IH80&lt;&gt;"",HLOOKUP(COUNT($DW80:IH80)+1,$G$4:$CX$8,II$14,0)*$D80,IF($C80=II$17,$G$6*$D80,""))</f>
        <v>33650.755913844543</v>
      </c>
      <c r="IJ80" s="34">
        <f>IF(II80&lt;&gt;"",HLOOKUP(COUNT($DW80:II80)+1,$G$4:$CX$8,IJ$14,0)*$D80,IF($C80=IJ$17,$G$6*$D80,""))</f>
        <v>30285.680322460095</v>
      </c>
      <c r="IK80" s="34">
        <f>IF(IJ80&lt;&gt;"",HLOOKUP(COUNT($DW80:IJ80)+1,$G$4:$CX$8,IK$14,0)*$D80,IF($C80=IK$17,$G$6*$D80,""))</f>
        <v>32405.677945032297</v>
      </c>
      <c r="IL80" s="34">
        <f>IF(IK80&lt;&gt;"",HLOOKUP(COUNT($DW80:IK80)+1,$G$4:$CX$8,IL$14,0)*$D80,IF($C80=IL$17,$G$6*$D80,""))</f>
        <v>34674.075401184564</v>
      </c>
      <c r="IM80" s="34">
        <f>IF(IL80&lt;&gt;"",HLOOKUP(COUNT($DW80:IL80)+1,$G$4:$CX$8,IM$14,0)*$D80,IF($C80=IM$17,$G$6*$D80,""))</f>
        <v>37101.260679267478</v>
      </c>
      <c r="IO80" s="34" t="str">
        <f>IF(IN80&lt;&gt;"",HLOOKUP(COUNT($IN80:IN80)+1,$G$4:$EH$8,IO$14,0)*$D80,IF($C80=IO$17,$G$7*$D80,""))</f>
        <v/>
      </c>
      <c r="IP80" s="34" t="str">
        <f>IF(IO80&lt;&gt;"",HLOOKUP(COUNT($IN80:IO80)+1,$G$4:$EH$8,IP$14,0)*$D80,IF($C80=IP$17,$G$7*$D80,""))</f>
        <v/>
      </c>
      <c r="IQ80" s="34" t="str">
        <f>IF(IP80&lt;&gt;"",HLOOKUP(COUNT($IN80:IP80)+1,$G$4:$EH$8,IQ$14,0)*$D80,IF($C80=IQ$17,$G$7*$D80,""))</f>
        <v/>
      </c>
      <c r="IR80" s="34" t="str">
        <f>IF(IQ80&lt;&gt;"",HLOOKUP(COUNT($IN80:IQ80)+1,$G$4:$EH$8,IR$14,0)*$D80,IF($C80=IR$17,$G$7*$D80,""))</f>
        <v/>
      </c>
      <c r="IS80" s="34" t="str">
        <f>IF(IR80&lt;&gt;"",HLOOKUP(COUNT($IN80:IR80)+1,$G$4:$EH$8,IS$14,0)*$D80,IF($C80=IS$17,$G$7*$D80,""))</f>
        <v/>
      </c>
      <c r="IT80" s="34" t="str">
        <f>IF(IS80&lt;&gt;"",HLOOKUP(COUNT($IN80:IS80)+1,$G$4:$EH$8,IT$14,0)*$D80,IF($C80=IT$17,$G$7*$D80,""))</f>
        <v/>
      </c>
      <c r="IU80" s="34" t="str">
        <f>IF(IT80&lt;&gt;"",HLOOKUP(COUNT($IN80:IT80)+1,$G$4:$EH$8,IU$14,0)*$D80,IF($C80=IU$17,$G$7*$D80,""))</f>
        <v/>
      </c>
      <c r="IV80" s="34" t="str">
        <f>IF(IU80&lt;&gt;"",HLOOKUP(COUNT($IN80:IU80)+1,$G$4:$EH$8,IV$14,0)*$D80,IF($C80=IV$17,$G$7*$D80,""))</f>
        <v/>
      </c>
      <c r="IW80" s="34" t="str">
        <f>IF(IV80&lt;&gt;"",HLOOKUP(COUNT($IN80:IV80)+1,$G$4:$EH$8,IW$14,0)*$D80,IF($C80=IW$17,$G$7*$D80,""))</f>
        <v/>
      </c>
      <c r="IX80" s="34" t="str">
        <f>IF(IW80&lt;&gt;"",HLOOKUP(COUNT($IN80:IW80)+1,$G$4:$EH$8,IX$14,0)*$D80,IF($C80=IX$17,$G$7*$D80,""))</f>
        <v/>
      </c>
      <c r="IY80" s="34" t="str">
        <f>IF(IX80&lt;&gt;"",HLOOKUP(COUNT($IN80:IX80)+1,$G$4:$EH$8,IY$14,0)*$D80,IF($C80=IY$17,$G$7*$D80,""))</f>
        <v/>
      </c>
      <c r="IZ80" s="34" t="str">
        <f>IF(IY80&lt;&gt;"",HLOOKUP(COUNT($IN80:IY80)+1,$G$4:$EH$8,IZ$14,0)*$D80,IF($C80=IZ$17,$G$7*$D80,""))</f>
        <v/>
      </c>
      <c r="JA80" s="34" t="str">
        <f>IF(IZ80&lt;&gt;"",HLOOKUP(COUNT($IN80:IZ80)+1,$G$4:$EH$8,JA$14,0)*$D80,IF($C80=JA$17,$G$7*$D80,""))</f>
        <v/>
      </c>
      <c r="JB80" s="34" t="str">
        <f>IF(JA80&lt;&gt;"",HLOOKUP(COUNT($IN80:JA80)+1,$G$4:$EH$8,JB$14,0)*$D80,IF($C80=JB$17,$G$7*$D80,""))</f>
        <v/>
      </c>
      <c r="JC80" s="34" t="str">
        <f>IF(JB80&lt;&gt;"",HLOOKUP(COUNT($IN80:JB80)+1,$G$4:$EH$8,JC$14,0)*$D80,IF($C80=JC$17,$G$7*$D80,""))</f>
        <v/>
      </c>
      <c r="JD80" s="34" t="str">
        <f>IF(JC80&lt;&gt;"",HLOOKUP(COUNT($IN80:JC80)+1,$G$4:$EH$8,JD$14,0)*$D80,IF($C80=JD$17,$G$7*$D80,""))</f>
        <v/>
      </c>
      <c r="JE80" s="34" t="str">
        <f>IF(JD80&lt;&gt;"",HLOOKUP(COUNT($IN80:JD80)+1,$G$4:$EH$8,JE$14,0)*$D80,IF($C80=JE$17,$G$7*$D80,""))</f>
        <v/>
      </c>
      <c r="JF80" s="34" t="str">
        <f>IF(JE80&lt;&gt;"",HLOOKUP(COUNT($IN80:JE80)+1,$G$4:$EH$8,JF$14,0)*$D80,IF($C80=JF$17,$G$7*$D80,""))</f>
        <v/>
      </c>
      <c r="JG80" s="34" t="str">
        <f>IF(JF80&lt;&gt;"",HLOOKUP(COUNT($IN80:JF80)+1,$G$4:$EH$8,JG$14,0)*$D80,IF($C80=JG$17,$G$7*$D80,""))</f>
        <v/>
      </c>
      <c r="JH80" s="34" t="str">
        <f>IF(JG80&lt;&gt;"",HLOOKUP(COUNT($IN80:JG80)+1,$G$4:$EH$8,JH$14,0)*$D80,IF($C80=JH$17,$G$7*$D80,""))</f>
        <v/>
      </c>
      <c r="JI80" s="34" t="str">
        <f>IF(JH80&lt;&gt;"",HLOOKUP(COUNT($IN80:JH80)+1,$G$4:$EH$8,JI$14,0)*$D80,IF($C80=JI$17,$G$7*$D80,""))</f>
        <v/>
      </c>
      <c r="JJ80" s="34" t="str">
        <f>IF(JI80&lt;&gt;"",HLOOKUP(COUNT($IN80:JI80)+1,$G$4:$EH$8,JJ$14,0)*$D80,IF($C80=JJ$17,$G$7*$D80,""))</f>
        <v/>
      </c>
      <c r="JK80" s="34" t="str">
        <f>IF(JJ80&lt;&gt;"",HLOOKUP(COUNT($IN80:JJ80)+1,$G$4:$EH$8,JK$14,0)*$D80,IF($C80=JK$17,$G$7*$D80,""))</f>
        <v/>
      </c>
      <c r="JL80" s="34" t="str">
        <f>IF(JK80&lt;&gt;"",HLOOKUP(COUNT($IN80:JK80)+1,$G$4:$EH$8,JL$14,0)*$D80,IF($C80=JL$17,$G$7*$D80,""))</f>
        <v/>
      </c>
      <c r="JM80" s="34" t="str">
        <f>IF(JL80&lt;&gt;"",HLOOKUP(COUNT($IN80:JL80)+1,$G$4:$EH$8,JM$14,0)*$D80,IF($C80=JM$17,$G$7*$D80,""))</f>
        <v/>
      </c>
      <c r="JN80" s="34" t="str">
        <f>IF(JM80&lt;&gt;"",HLOOKUP(COUNT($IN80:JM80)+1,$G$4:$EH$8,JN$14,0)*$D80,IF($C80=JN$17,$G$7*$D80,""))</f>
        <v/>
      </c>
      <c r="JO80" s="34" t="str">
        <f>IF(JN80&lt;&gt;"",HLOOKUP(COUNT($IN80:JN80)+1,$G$4:$EH$8,JO$14,0)*$D80,IF($C80=JO$17,$G$7*$D80,""))</f>
        <v/>
      </c>
      <c r="JP80" s="34" t="str">
        <f>IF(JO80&lt;&gt;"",HLOOKUP(COUNT($IN80:JO80)+1,$G$4:$EH$8,JP$14,0)*$D80,IF($C80=JP$17,$G$7*$D80,""))</f>
        <v/>
      </c>
      <c r="JQ80" s="34" t="str">
        <f>IF(JP80&lt;&gt;"",HLOOKUP(COUNT($IN80:JP80)+1,$G$4:$EH$8,JQ$14,0)*$D80,IF($C80=JQ$17,$G$7*$D80,""))</f>
        <v/>
      </c>
      <c r="JR80" s="34" t="str">
        <f>IF(JQ80&lt;&gt;"",HLOOKUP(COUNT($IN80:JQ80)+1,$G$4:$EH$8,JR$14,0)*$D80,IF($C80=JR$17,$G$7*$D80,""))</f>
        <v/>
      </c>
      <c r="JS80" s="34" t="str">
        <f>IF(JR80&lt;&gt;"",HLOOKUP(COUNT($IN80:JR80)+1,$G$4:$EH$8,JS$14,0)*$D80,IF($C80=JS$17,$G$7*$D80,""))</f>
        <v/>
      </c>
      <c r="JT80" s="34" t="str">
        <f>IF(JS80&lt;&gt;"",HLOOKUP(COUNT($IN80:JS80)+1,$G$4:$EH$8,JT$14,0)*$D80,IF($C80=JT$17,$G$7*$D80,""))</f>
        <v/>
      </c>
      <c r="JU80" s="34" t="str">
        <f>IF(JT80&lt;&gt;"",HLOOKUP(COUNT($IN80:JT80)+1,$G$4:$EH$8,JU$14,0)*$D80,IF($C80=JU$17,$G$7*$D80,""))</f>
        <v/>
      </c>
      <c r="JV80" s="34" t="str">
        <f>IF(JU80&lt;&gt;"",HLOOKUP(COUNT($IN80:JU80)+1,$G$4:$EH$8,JV$14,0)*$D80,IF($C80=JV$17,$G$7*$D80,""))</f>
        <v/>
      </c>
      <c r="JW80" s="34" t="str">
        <f>IF(JV80&lt;&gt;"",HLOOKUP(COUNT($IN80:JV80)+1,$G$4:$EH$8,JW$14,0)*$D80,IF($C80=JW$17,$G$7*$D80,""))</f>
        <v/>
      </c>
      <c r="JX80" s="34" t="str">
        <f>IF(JW80&lt;&gt;"",HLOOKUP(COUNT($IN80:JW80)+1,$G$4:$EH$8,JX$14,0)*$D80,IF($C80=JX$17,$G$7*$D80,""))</f>
        <v/>
      </c>
      <c r="JY80" s="34" t="str">
        <f>IF(JX80&lt;&gt;"",HLOOKUP(COUNT($IN80:JX80)+1,$G$4:$EH$8,JY$14,0)*$D80,IF($C80=JY$17,$G$7*$D80,""))</f>
        <v/>
      </c>
      <c r="JZ80" s="34" t="str">
        <f>IF(JY80&lt;&gt;"",HLOOKUP(COUNT($IN80:JY80)+1,$G$4:$EH$8,JZ$14,0)*$D80,IF($C80=JZ$17,$G$7*$D80,""))</f>
        <v/>
      </c>
      <c r="KA80" s="34" t="str">
        <f>IF(JZ80&lt;&gt;"",HLOOKUP(COUNT($IN80:JZ80)+1,$G$4:$EH$8,KA$14,0)*$D80,IF($C80=KA$17,$G$7*$D80,""))</f>
        <v/>
      </c>
      <c r="KB80" s="34" t="str">
        <f>IF(KA80&lt;&gt;"",HLOOKUP(COUNT($IN80:KA80)+1,$G$4:$EH$8,KB$14,0)*$D80,IF($C80=KB$17,$G$7*$D80,""))</f>
        <v/>
      </c>
      <c r="KC80" s="34" t="str">
        <f>IF(KB80&lt;&gt;"",HLOOKUP(COUNT($IN80:KB80)+1,$G$4:$EH$8,KC$14,0)*$D80,IF($C80=KC$17,$G$7*$D80,""))</f>
        <v/>
      </c>
      <c r="KD80" s="34" t="str">
        <f>IF(KC80&lt;&gt;"",HLOOKUP(COUNT($IN80:KC80)+1,$G$4:$EH$8,KD$14,0)*$D80,IF($C80=KD$17,$G$7*$D80,""))</f>
        <v/>
      </c>
      <c r="KE80" s="34" t="str">
        <f>IF(KD80&lt;&gt;"",HLOOKUP(COUNT($IN80:KD80)+1,$G$4:$EH$8,KE$14,0)*$D80,IF($C80=KE$17,$G$7*$D80,""))</f>
        <v/>
      </c>
      <c r="KF80" s="34" t="str">
        <f>IF(KE80&lt;&gt;"",HLOOKUP(COUNT($IN80:KE80)+1,$G$4:$EH$8,KF$14,0)*$D80,IF($C80=KF$17,$G$7*$D80,""))</f>
        <v/>
      </c>
      <c r="KG80" s="34" t="str">
        <f>IF(KF80&lt;&gt;"",HLOOKUP(COUNT($IN80:KF80)+1,$G$4:$EH$8,KG$14,0)*$D80,IF($C80=KG$17,$G$7*$D80,""))</f>
        <v/>
      </c>
      <c r="KH80" s="34" t="str">
        <f>IF(KG80&lt;&gt;"",HLOOKUP(COUNT($IN80:KG80)+1,$G$4:$EH$8,KH$14,0)*$D80,IF($C80=KH$17,$G$7*$D80,""))</f>
        <v/>
      </c>
      <c r="KI80" s="34" t="str">
        <f>IF(KH80&lt;&gt;"",HLOOKUP(COUNT($IN80:KH80)+1,$G$4:$EH$8,KI$14,0)*$D80,IF($C80=KI$17,$G$7*$D80,""))</f>
        <v/>
      </c>
      <c r="KJ80" s="34" t="str">
        <f>IF(KI80&lt;&gt;"",HLOOKUP(COUNT($IN80:KI80)+1,$G$4:$EH$8,KJ$14,0)*$D80,IF($C80=KJ$17,$G$7*$D80,""))</f>
        <v/>
      </c>
      <c r="KK80" s="34" t="str">
        <f>IF(KJ80&lt;&gt;"",HLOOKUP(COUNT($IN80:KJ80)+1,$G$4:$EH$8,KK$14,0)*$D80,IF($C80=KK$17,$G$7*$D80,""))</f>
        <v/>
      </c>
      <c r="KL80" s="34" t="str">
        <f>IF(KK80&lt;&gt;"",HLOOKUP(COUNT($IN80:KK80)+1,$G$4:$EH$8,KL$14,0)*$D80,IF($C80=KL$17,$G$7*$D80,""))</f>
        <v/>
      </c>
      <c r="KM80" s="34" t="str">
        <f>IF(KL80&lt;&gt;"",HLOOKUP(COUNT($IN80:KL80)+1,$G$4:$EH$8,KM$14,0)*$D80,IF($C80=KM$17,$G$7*$D80,""))</f>
        <v/>
      </c>
      <c r="KN80" s="34" t="str">
        <f>IF(KM80&lt;&gt;"",HLOOKUP(COUNT($IN80:KM80)+1,$G$4:$EH$8,KN$14,0)*$D80,IF($C80=KN$17,$G$7*$D80,""))</f>
        <v/>
      </c>
      <c r="KO80" s="34" t="str">
        <f>IF(KN80&lt;&gt;"",HLOOKUP(COUNT($IN80:KN80)+1,$G$4:$EH$8,KO$14,0)*$D80,IF($C80=KO$17,$G$7*$D80,""))</f>
        <v/>
      </c>
      <c r="KP80" s="34" t="str">
        <f>IF(KO80&lt;&gt;"",HLOOKUP(COUNT($IN80:KO80)+1,$G$4:$EH$8,KP$14,0)*$D80,IF($C80=KP$17,$G$7*$D80,""))</f>
        <v/>
      </c>
      <c r="KQ80" s="34" t="str">
        <f>IF(KP80&lt;&gt;"",HLOOKUP(COUNT($IN80:KP80)+1,$G$4:$EH$8,KQ$14,0)*$D80,IF($C80=KQ$17,$G$7*$D80,""))</f>
        <v/>
      </c>
      <c r="KR80" s="34" t="str">
        <f>IF(KQ80&lt;&gt;"",HLOOKUP(COUNT($IN80:KQ80)+1,$G$4:$EH$8,KR$14,0)*$D80,IF($C80=KR$17,$G$7*$D80,""))</f>
        <v/>
      </c>
      <c r="KS80" s="34" t="str">
        <f>IF(KR80&lt;&gt;"",HLOOKUP(COUNT($IN80:KR80)+1,$G$4:$EH$8,KS$14,0)*$D80,IF($C80=KS$17,$G$7*$D80,""))</f>
        <v/>
      </c>
      <c r="KT80" s="34" t="str">
        <f>IF(KS80&lt;&gt;"",HLOOKUP(COUNT($IN80:KS80)+1,$G$4:$EH$8,KT$14,0)*$D80,IF($C80=KT$17,$G$7*$D80,""))</f>
        <v/>
      </c>
      <c r="KU80" s="34" t="str">
        <f>IF(KT80&lt;&gt;"",HLOOKUP(COUNT($IN80:KT80)+1,$G$4:$EH$8,KU$14,0)*$D80,IF($C80=KU$17,$G$7*$D80,""))</f>
        <v/>
      </c>
      <c r="KV80" s="34" t="str">
        <f>IF(KU80&lt;&gt;"",HLOOKUP(COUNT($IN80:KU80)+1,$G$4:$EH$8,KV$14,0)*$D80,IF($C80=KV$17,$G$7*$D80,""))</f>
        <v/>
      </c>
      <c r="KW80" s="34" t="str">
        <f>IF(KV80&lt;&gt;"",HLOOKUP(COUNT($IN80:KV80)+1,$G$4:$EH$8,KW$14,0)*$D80,IF($C80=KW$17,$G$7*$D80,""))</f>
        <v/>
      </c>
      <c r="KX80" s="34">
        <f>IF(KW80&lt;&gt;"",HLOOKUP(COUNT($IN80:KW80)+1,$G$4:$EH$8,KX$14,0)*$D80,IF($C80=KX$17,$G$7*$D80,""))</f>
        <v>0</v>
      </c>
      <c r="KY80" s="34">
        <f>IF(KX80&lt;&gt;"",HLOOKUP(COUNT($IN80:KX80)+1,$G$4:$EH$8,KY$14,0)*$D80,IF($C80=KY$17,$G$7*$D80,""))</f>
        <v>3750</v>
      </c>
      <c r="KZ80" s="34">
        <f>IF(KY80&lt;&gt;"",HLOOKUP(COUNT($IN80:KY80)+1,$G$4:$EH$8,KZ$14,0)*$D80,IF($C80=KZ$17,$G$7*$D80,""))</f>
        <v>3750</v>
      </c>
      <c r="LA80" s="34">
        <f>IF(KZ80&lt;&gt;"",HLOOKUP(COUNT($IN80:KZ80)+1,$G$4:$EH$8,LA$14,0)*$D80,IF($C80=LA$17,$G$7*$D80,""))</f>
        <v>3750</v>
      </c>
      <c r="LB80" s="34">
        <f>IF(LA80&lt;&gt;"",HLOOKUP(COUNT($IN80:LA80)+1,$G$4:$EH$8,LB$14,0)*$D80,IF($C80=LB$17,$G$7*$D80,""))</f>
        <v>3750</v>
      </c>
      <c r="LC80" s="34">
        <f>IF(LB80&lt;&gt;"",HLOOKUP(COUNT($IN80:LB80)+1,$G$4:$EH$8,LC$14,0)*$D80,IF($C80=LC$17,$G$7*$D80,""))</f>
        <v>3770.1909201741591</v>
      </c>
      <c r="LD80" s="34">
        <f>IF(LC80&lt;&gt;"",HLOOKUP(COUNT($IN80:LC80)+1,$G$4:$EH$8,LD$14,0)*$D80,IF($C80=LD$17,$G$7*$D80,""))</f>
        <v>4524.2291042089882</v>
      </c>
      <c r="LE80" s="34">
        <f>IF(LD80&lt;&gt;"",HLOOKUP(COUNT($IN80:LD80)+1,$G$4:$EH$8,LE$14,0)*$D80,IF($C80=LE$17,$G$7*$D80,""))</f>
        <v>5248.1057608824267</v>
      </c>
      <c r="LF80" s="34">
        <f>IF(LE80&lt;&gt;"",HLOOKUP(COUNT($IN80:LE80)+1,$G$4:$EH$8,LF$14,0)*$D80,IF($C80=LF$17,$G$7*$D80,""))</f>
        <v>5982.8405674059686</v>
      </c>
      <c r="LG80" s="34">
        <f>IF(LF80&lt;&gt;"",HLOOKUP(COUNT($IN80:LF80)+1,$G$4:$EH$8,LG$14,0)*$D80,IF($C80=LG$17,$G$7*$D80,""))</f>
        <v>6760.6098411687399</v>
      </c>
      <c r="LH80" s="34">
        <f>IF(LG80&lt;&gt;"",HLOOKUP(COUNT($IN80:LG80)+1,$G$4:$EH$8,LH$14,0)*$D80,IF($C80=LH$17,$G$7*$D80,""))</f>
        <v>7504.2769236973027</v>
      </c>
      <c r="LI80" s="34">
        <f>IF(LH80&lt;&gt;"",HLOOKUP(COUNT($IN80:LH80)+1,$G$4:$EH$8,LI$14,0)*$D80,IF($C80=LI$17,$G$7*$D80,""))</f>
        <v>8254.7046160670325</v>
      </c>
      <c r="LJ80" s="34">
        <f>IF(LI80&lt;&gt;"",HLOOKUP(COUNT($IN80:LI80)+1,$G$4:$EH$8,LJ$14,0)*$D80,IF($C80=LJ$17,$G$7*$D80,""))</f>
        <v>6191.0284620502789</v>
      </c>
      <c r="LK80" s="34">
        <f>IF(LJ80&lt;&gt;"",HLOOKUP(COUNT($IN80:LJ80)+1,$G$4:$EH$8,LK$14,0)*$D80,IF($C80=LK$17,$G$7*$D80,""))</f>
        <v>5881.4770389477608</v>
      </c>
      <c r="LL80" s="34">
        <f>IF(LK80&lt;&gt;"",HLOOKUP(COUNT($IN80:LK80)+1,$G$4:$EH$8,LL$14,0)*$D80,IF($C80=LL$17,$G$7*$D80,""))</f>
        <v>6469.6247428425395</v>
      </c>
      <c r="LM80" s="34">
        <f>IF(LL80&lt;&gt;"",HLOOKUP(COUNT($IN80:LL80)+1,$G$4:$EH$8,LM$14,0)*$D80,IF($C80=LM$17,$G$7*$D80,""))</f>
        <v>7116.5872171267965</v>
      </c>
      <c r="LN80" s="34">
        <f>IF(LM80&lt;&gt;"",HLOOKUP(COUNT($IN80:LM80)+1,$G$4:$EH$8,LN$14,0)*$D80,IF($C80=LN$17,$G$7*$D80,""))</f>
        <v>7828.2459388394727</v>
      </c>
      <c r="LO80" s="34">
        <f>IF(LN80&lt;&gt;"",HLOOKUP(COUNT($IN80:LN80)+1,$G$4:$EH$8,LO$14,0)*$D80,IF($C80=LO$17,$G$7*$D80,""))</f>
        <v>8611.0705327234209</v>
      </c>
      <c r="LP80" s="34">
        <f>IF(LO80&lt;&gt;"",HLOOKUP(COUNT($IN80:LO80)+1,$G$4:$EH$8,LP$14,0)*$D80,IF($C80=LP$17,$G$7*$D80,""))</f>
        <v>8180.517006087246</v>
      </c>
      <c r="LQ80" s="34">
        <f>IF(LP80&lt;&gt;"",HLOOKUP(COUNT($IN80:LP80)+1,$G$4:$EH$8,LQ$14,0)*$D80,IF($C80=LQ$17,$G$7*$D80,""))</f>
        <v>7771.4911557828855</v>
      </c>
      <c r="LR80" s="34">
        <f>IF(LQ80&lt;&gt;"",HLOOKUP(COUNT($IN80:LQ80)+1,$G$4:$EH$8,LR$14,0)*$D80,IF($C80=LR$17,$G$7*$D80,""))</f>
        <v>8315.4955366876875</v>
      </c>
      <c r="LS80" s="34">
        <f>IF(LR80&lt;&gt;"",HLOOKUP(COUNT($IN80:LR80)+1,$G$4:$EH$8,LS$14,0)*$D80,IF($C80=LS$17,$G$7*$D80,""))</f>
        <v>8897.5802242558239</v>
      </c>
      <c r="LT80" s="34">
        <f>IF(LS80&lt;&gt;"",HLOOKUP(COUNT($IN80:LS80)+1,$G$4:$EH$8,LT$14,0)*$D80,IF($C80=LT$17,$G$7*$D80,""))</f>
        <v>9520.4108399537326</v>
      </c>
      <c r="LU80" s="34">
        <f>IF(LT80&lt;&gt;"",HLOOKUP(COUNT($IN80:LT80)+1,$G$4:$EH$8,LU$14,0)*$D80,IF($C80=LU$17,$G$7*$D80,""))</f>
        <v>10472.451923949104</v>
      </c>
      <c r="LV80" s="34">
        <f>IF(LU80&lt;&gt;"",HLOOKUP(COUNT($IN80:LU80)+1,$G$4:$EH$8,LV$14,0)*$D80,IF($C80=LV$17,$G$7*$D80,""))</f>
        <v>8901.5841353567412</v>
      </c>
      <c r="LW80" s="34">
        <f>IF(LV80&lt;&gt;"",HLOOKUP(COUNT($IN80:LV80)+1,$G$4:$EH$8,LW$14,0)*$D80,IF($C80=LW$17,$G$7*$D80,""))</f>
        <v>8456.5049285889054</v>
      </c>
      <c r="LX80" s="34">
        <f>IF(LW80&lt;&gt;"",HLOOKUP(COUNT($IN80:LW80)+1,$G$4:$EH$8,LX$14,0)*$D80,IF($C80=LX$17,$G$7*$D80,""))</f>
        <v>8879.3301750183509</v>
      </c>
      <c r="LY80" s="34">
        <f>IF(LX80&lt;&gt;"",HLOOKUP(COUNT($IN80:LX80)+1,$G$4:$EH$8,LY$14,0)*$D80,IF($C80=LY$17,$G$7*$D80,""))</f>
        <v>9323.2966837692693</v>
      </c>
      <c r="LZ80" s="34">
        <f>IF(LY80&lt;&gt;"",HLOOKUP(COUNT($IN80:LY80)+1,$G$4:$EH$8,LZ$14,0)*$D80,IF($C80=LZ$17,$G$7*$D80,""))</f>
        <v>9789.4615179577268</v>
      </c>
      <c r="MA80" s="34">
        <f>IF(LZ80&lt;&gt;"",HLOOKUP(COUNT($IN80:LZ80)+1,$G$4:$EH$8,MA$14,0)*$D80,IF($C80=MA$17,$G$7*$D80,""))</f>
        <v>10474.723824214771</v>
      </c>
      <c r="MB80" s="34">
        <f>IF(MA80&lt;&gt;"",HLOOKUP(COUNT($IN80:MA80)+1,$G$4:$EH$8,MB$14,0)*$D80,IF($C80=MB$17,$G$7*$D80,""))</f>
        <v>9427.2514417932944</v>
      </c>
      <c r="MC80" s="34">
        <f>IF(MB80&lt;&gt;"",HLOOKUP(COUNT($IN80:MB80)+1,$G$4:$EH$8,MC$14,0)*$D80,IF($C80=MC$17,$G$7*$D80,""))</f>
        <v>8484.5262976139675</v>
      </c>
      <c r="MD80" s="34">
        <f>IF(MC80&lt;&gt;"",HLOOKUP(COUNT($IN80:MC80)+1,$G$4:$EH$8,MD$14,0)*$D80,IF($C80=MD$17,$G$7*$D80,""))</f>
        <v>9078.4431384469426</v>
      </c>
      <c r="ME80" s="34">
        <f>IF(MD80&lt;&gt;"",HLOOKUP(COUNT($IN80:MD80)+1,$G$4:$EH$8,ME$14,0)*$D80,IF($C80=ME$17,$G$7*$D80,""))</f>
        <v>9713.934158138225</v>
      </c>
      <c r="MF80" s="34">
        <f>IF(ME80&lt;&gt;"",HLOOKUP(COUNT($IN80:ME80)+1,$G$4:$EH$8,MF$14,0)*$D80,IF($C80=MF$17,$G$7*$D80,""))</f>
        <v>10393.909549207907</v>
      </c>
      <c r="MG80" s="34">
        <f>IF(MF80&lt;&gt;"",HLOOKUP(COUNT($IN80:MF80)+1,$G$4:$EH$8,MG$14,0)*$D80,IF($C80=MG$17,$G$7*$D80,""))</f>
        <v>11225.422313144538</v>
      </c>
      <c r="MH80" s="34">
        <f>IF(MG80&lt;&gt;"",HLOOKUP(COUNT($IN80:MG80)+1,$G$4:$EH$8,MH$14,0)*$D80,IF($C80=MH$17,$G$7*$D80,""))</f>
        <v>9653.8631893043039</v>
      </c>
      <c r="MI80" s="34">
        <f>IF(MH80&lt;&gt;"",HLOOKUP(COUNT($IN80:MH80)+1,$G$4:$EH$8,MI$14,0)*$D80,IF($C80=MI$17,$G$7*$D80,""))</f>
        <v>9171.1700298390861</v>
      </c>
      <c r="MJ80" s="34">
        <f>IF(MI80&lt;&gt;"",HLOOKUP(COUNT($IN80:MI80)+1,$G$4:$EH$8,MJ$14,0)*$D80,IF($C80=MJ$17,$G$7*$D80,""))</f>
        <v>9629.728531331044</v>
      </c>
      <c r="MK80" s="34">
        <f>IF(MJ80&lt;&gt;"",HLOOKUP(COUNT($IN80:MJ80)+1,$G$4:$EH$8,MK$14,0)*$D80,IF($C80=MK$17,$G$7*$D80,""))</f>
        <v>10111.214957897593</v>
      </c>
      <c r="ML80" s="34">
        <f>IF(MK80&lt;&gt;"",HLOOKUP(COUNT($IN80:MK80)+1,$G$4:$EH$8,ML$14,0)*$D80,IF($C80=ML$17,$G$7*$D80,""))</f>
        <v>10616.775705792472</v>
      </c>
      <c r="MM80" s="34">
        <f>IF(ML80&lt;&gt;"",HLOOKUP(COUNT($IN80:ML80)+1,$G$4:$EH$8,MM$14,0)*$D80,IF($C80=MM$17,$G$7*$D80,""))</f>
        <v>11359.950005197943</v>
      </c>
      <c r="MN80" s="34">
        <f>IF(MM80&lt;&gt;"",HLOOKUP(COUNT($IN80:MM80)+1,$G$4:$EH$8,MN$14,0)*$D80,IF($C80=MN$17,$G$7*$D80,""))</f>
        <v>10223.955004678153</v>
      </c>
      <c r="MO80" s="34">
        <f>IF(MN80&lt;&gt;"",HLOOKUP(COUNT($IN80:MN80)+1,$G$4:$EH$8,MO$14,0)*$D80,IF($C80=MO$17,$G$7*$D80,""))</f>
        <v>9201.5595042103359</v>
      </c>
      <c r="MP80" s="34">
        <f>IF(MO80&lt;&gt;"",HLOOKUP(COUNT($IN80:MO80)+1,$G$4:$EH$8,MP$14,0)*$D80,IF($C80=MP$17,$G$7*$D80,""))</f>
        <v>9845.6686695050612</v>
      </c>
      <c r="MQ80" s="34">
        <f>IF(MP80&lt;&gt;"",HLOOKUP(COUNT($IN80:MP80)+1,$G$4:$EH$8,MQ$14,0)*$D80,IF($C80=MQ$17,$G$7*$D80,""))</f>
        <v>10534.865476370414</v>
      </c>
      <c r="MR80" s="34">
        <f>IF(MQ80&lt;&gt;"",HLOOKUP(COUNT($IN80:MQ80)+1,$G$4:$EH$8,MR$14,0)*$D80,IF($C80=MR$17,$G$7*$D80,""))</f>
        <v>11272.306059716342</v>
      </c>
      <c r="MS80" s="34">
        <f>IF(MR80&lt;&gt;"",HLOOKUP(COUNT($IN80:MR80)+1,$G$4:$EH$8,MS$14,0)*$D80,IF($C80=MS$17,$G$7*$D80,""))</f>
        <v>12174.090544493649</v>
      </c>
      <c r="MT80" s="34">
        <f>IF(MS80&lt;&gt;"",HLOOKUP(COUNT($IN80:MS80)+1,$G$4:$EH$8,MT$14,0)*$D80,IF($C80=MT$17,$G$7*$D80,""))</f>
        <v>10591.458773709473</v>
      </c>
      <c r="MU80" s="34">
        <f>IF(MT80&lt;&gt;"",HLOOKUP(COUNT($IN80:MT80)+1,$G$4:$EH$8,MU$14,0)*$D80,IF($C80=MU$17,$G$7*$D80,""))</f>
        <v>10061.885835024003</v>
      </c>
      <c r="MV80" s="34">
        <f>IF(MU80&lt;&gt;"",HLOOKUP(COUNT($IN80:MU80)+1,$G$4:$EH$8,MV$14,0)*$D80,IF($C80=MV$17,$G$7*$D80,""))</f>
        <v>10564.980126775201</v>
      </c>
      <c r="MW80" s="34">
        <f>IF(MV80&lt;&gt;"",HLOOKUP(COUNT($IN80:MV80)+1,$G$4:$EH$8,MW$14,0)*$D80,IF($C80=MW$17,$G$7*$D80,""))</f>
        <v>11093.229133113962</v>
      </c>
      <c r="MX80" s="34">
        <f>IF(MW80&lt;&gt;"",HLOOKUP(COUNT($IN80:MW80)+1,$G$4:$EH$8,MX$14,0)*$D80,IF($C80=MX$17,$G$7*$D80,""))</f>
        <v>11647.890589769664</v>
      </c>
      <c r="MY80" s="34">
        <f>IF(MX80&lt;&gt;"",HLOOKUP(COUNT($IN80:MX80)+1,$G$4:$EH$8,MY$14,0)*$D80,IF($C80=MY$17,$G$7*$D80,""))</f>
        <v>12463.242931053535</v>
      </c>
      <c r="MZ80" s="34">
        <f>IF(MY80&lt;&gt;"",HLOOKUP(COUNT($IN80:MY80)+1,$G$4:$EH$8,MZ$14,0)*$D80,IF($C80=MZ$17,$G$7*$D80,""))</f>
        <v>11216.918637948182</v>
      </c>
      <c r="NA80" s="34">
        <f>IF(MZ80&lt;&gt;"",HLOOKUP(COUNT($IN80:MZ80)+1,$G$4:$EH$8,NA$14,0)*$D80,IF($C80=NA$17,$G$7*$D80,""))</f>
        <v>10095.226774153365</v>
      </c>
      <c r="NB80" s="34">
        <f>IF(NA80&lt;&gt;"",HLOOKUP(COUNT($IN80:NA80)+1,$G$4:$EH$8,NB$14,0)*$D80,IF($C80=NB$17,$G$7*$D80,""))</f>
        <v>10801.892648344101</v>
      </c>
      <c r="NC80" s="34">
        <f>IF(NB80&lt;&gt;"",HLOOKUP(COUNT($IN80:NB80)+1,$G$4:$EH$8,NC$14,0)*$D80,IF($C80=NC$17,$G$7*$D80,""))</f>
        <v>11558.025133728188</v>
      </c>
      <c r="ND80" s="34">
        <f>IF(NC80&lt;&gt;"",HLOOKUP(COUNT($IN80:NC80)+1,$G$4:$EH$8,ND$14,0)*$D80,IF($C80=ND$17,$G$7*$D80,""))</f>
        <v>12367.086893089161</v>
      </c>
      <c r="NF80" s="34" t="str">
        <f>IF(NE80&lt;&gt;"",HLOOKUP(COUNT($NE80:NE80)+1,$G$4:$EH$8,NF$14,0)*$D80,IF($C80=NF$17,$G$8*$D80,""))</f>
        <v/>
      </c>
      <c r="NG80" s="34" t="str">
        <f>IF(NF80&lt;&gt;"",HLOOKUP(COUNT($NE80:NF80)+1,$G$4:$EH$8,NG$14,0)*$D80,IF($C80=NG$17,$G$8*$D80,""))</f>
        <v/>
      </c>
      <c r="NH80" s="34" t="str">
        <f>IF(NG80&lt;&gt;"",HLOOKUP(COUNT($NE80:NG80)+1,$G$4:$EH$8,NH$14,0)*$D80,IF($C80=NH$17,$G$8*$D80,""))</f>
        <v/>
      </c>
      <c r="NI80" s="34" t="str">
        <f>IF(NH80&lt;&gt;"",HLOOKUP(COUNT($NE80:NH80)+1,$G$4:$EH$8,NI$14,0)*$D80,IF($C80=NI$17,$G$8*$D80,""))</f>
        <v/>
      </c>
      <c r="NJ80" s="34" t="str">
        <f>IF(NI80&lt;&gt;"",HLOOKUP(COUNT($NE80:NI80)+1,$G$4:$EH$8,NJ$14,0)*$D80,IF($C80=NJ$17,$G$8*$D80,""))</f>
        <v/>
      </c>
      <c r="NK80" s="34" t="str">
        <f>IF(NJ80&lt;&gt;"",HLOOKUP(COUNT($NE80:NJ80)+1,$G$4:$EH$8,NK$14,0)*$D80,IF($C80=NK$17,$G$8*$D80,""))</f>
        <v/>
      </c>
      <c r="NL80" s="34" t="str">
        <f>IF(NK80&lt;&gt;"",HLOOKUP(COUNT($NE80:NK80)+1,$G$4:$EH$8,NL$14,0)*$D80,IF($C80=NL$17,$G$8*$D80,""))</f>
        <v/>
      </c>
      <c r="NM80" s="34" t="str">
        <f>IF(NL80&lt;&gt;"",HLOOKUP(COUNT($NE80:NL80)+1,$G$4:$EH$8,NM$14,0)*$D80,IF($C80=NM$17,$G$8*$D80,""))</f>
        <v/>
      </c>
      <c r="NN80" s="34" t="str">
        <f>IF(NM80&lt;&gt;"",HLOOKUP(COUNT($NE80:NM80)+1,$G$4:$EH$8,NN$14,0)*$D80,IF($C80=NN$17,$G$8*$D80,""))</f>
        <v/>
      </c>
      <c r="NO80" s="34" t="str">
        <f>IF(NN80&lt;&gt;"",HLOOKUP(COUNT($NE80:NN80)+1,$G$4:$EH$8,NO$14,0)*$D80,IF($C80=NO$17,$G$8*$D80,""))</f>
        <v/>
      </c>
      <c r="NP80" s="34" t="str">
        <f>IF(NO80&lt;&gt;"",HLOOKUP(COUNT($NE80:NO80)+1,$G$4:$EH$8,NP$14,0)*$D80,IF($C80=NP$17,$G$8*$D80,""))</f>
        <v/>
      </c>
      <c r="NQ80" s="34" t="str">
        <f>IF(NP80&lt;&gt;"",HLOOKUP(COUNT($NE80:NP80)+1,$G$4:$EH$8,NQ$14,0)*$D80,IF($C80=NQ$17,$G$8*$D80,""))</f>
        <v/>
      </c>
      <c r="NR80" s="34" t="str">
        <f>IF(NQ80&lt;&gt;"",HLOOKUP(COUNT($NE80:NQ80)+1,$G$4:$EH$8,NR$14,0)*$D80,IF($C80=NR$17,$G$8*$D80,""))</f>
        <v/>
      </c>
      <c r="NS80" s="34" t="str">
        <f>IF(NR80&lt;&gt;"",HLOOKUP(COUNT($NE80:NR80)+1,$G$4:$EH$8,NS$14,0)*$D80,IF($C80=NS$17,$G$8*$D80,""))</f>
        <v/>
      </c>
      <c r="NT80" s="34" t="str">
        <f>IF(NS80&lt;&gt;"",HLOOKUP(COUNT($NE80:NS80)+1,$G$4:$EH$8,NT$14,0)*$D80,IF($C80=NT$17,$G$8*$D80,""))</f>
        <v/>
      </c>
      <c r="NU80" s="34" t="str">
        <f>IF(NT80&lt;&gt;"",HLOOKUP(COUNT($NE80:NT80)+1,$G$4:$EH$8,NU$14,0)*$D80,IF($C80=NU$17,$G$8*$D80,""))</f>
        <v/>
      </c>
      <c r="NV80" s="34" t="str">
        <f>IF(NU80&lt;&gt;"",HLOOKUP(COUNT($NE80:NU80)+1,$G$4:$EH$8,NV$14,0)*$D80,IF($C80=NV$17,$G$8*$D80,""))</f>
        <v/>
      </c>
      <c r="NW80" s="34" t="str">
        <f>IF(NV80&lt;&gt;"",HLOOKUP(COUNT($NE80:NV80)+1,$G$4:$EH$8,NW$14,0)*$D80,IF($C80=NW$17,$G$8*$D80,""))</f>
        <v/>
      </c>
      <c r="NX80" s="34" t="str">
        <f>IF(NW80&lt;&gt;"",HLOOKUP(COUNT($NE80:NW80)+1,$G$4:$EH$8,NX$14,0)*$D80,IF($C80=NX$17,$G$8*$D80,""))</f>
        <v/>
      </c>
      <c r="NY80" s="34" t="str">
        <f>IF(NX80&lt;&gt;"",HLOOKUP(COUNT($NE80:NX80)+1,$G$4:$EH$8,NY$14,0)*$D80,IF($C80=NY$17,$G$8*$D80,""))</f>
        <v/>
      </c>
      <c r="NZ80" s="34" t="str">
        <f>IF(NY80&lt;&gt;"",HLOOKUP(COUNT($NE80:NY80)+1,$G$4:$EH$8,NZ$14,0)*$D80,IF($C80=NZ$17,$G$8*$D80,""))</f>
        <v/>
      </c>
      <c r="OA80" s="34" t="str">
        <f>IF(NZ80&lt;&gt;"",HLOOKUP(COUNT($NE80:NZ80)+1,$G$4:$EH$8,OA$14,0)*$D80,IF($C80=OA$17,$G$8*$D80,""))</f>
        <v/>
      </c>
      <c r="OB80" s="34" t="str">
        <f>IF(OA80&lt;&gt;"",HLOOKUP(COUNT($NE80:OA80)+1,$G$4:$EH$8,OB$14,0)*$D80,IF($C80=OB$17,$G$8*$D80,""))</f>
        <v/>
      </c>
      <c r="OC80" s="34" t="str">
        <f>IF(OB80&lt;&gt;"",HLOOKUP(COUNT($NE80:OB80)+1,$G$4:$EH$8,OC$14,0)*$D80,IF($C80=OC$17,$G$8*$D80,""))</f>
        <v/>
      </c>
      <c r="OD80" s="34" t="str">
        <f>IF(OC80&lt;&gt;"",HLOOKUP(COUNT($NE80:OC80)+1,$G$4:$EH$8,OD$14,0)*$D80,IF($C80=OD$17,$G$8*$D80,""))</f>
        <v/>
      </c>
      <c r="OE80" s="34" t="str">
        <f>IF(OD80&lt;&gt;"",HLOOKUP(COUNT($NE80:OD80)+1,$G$4:$EH$8,OE$14,0)*$D80,IF($C80=OE$17,$G$8*$D80,""))</f>
        <v/>
      </c>
      <c r="OF80" s="34" t="str">
        <f>IF(OE80&lt;&gt;"",HLOOKUP(COUNT($NE80:OE80)+1,$G$4:$EH$8,OF$14,0)*$D80,IF($C80=OF$17,$G$8*$D80,""))</f>
        <v/>
      </c>
      <c r="OG80" s="34" t="str">
        <f>IF(OF80&lt;&gt;"",HLOOKUP(COUNT($NE80:OF80)+1,$G$4:$EH$8,OG$14,0)*$D80,IF($C80=OG$17,$G$8*$D80,""))</f>
        <v/>
      </c>
      <c r="OH80" s="34" t="str">
        <f>IF(OG80&lt;&gt;"",HLOOKUP(COUNT($NE80:OG80)+1,$G$4:$EH$8,OH$14,0)*$D80,IF($C80=OH$17,$G$8*$D80,""))</f>
        <v/>
      </c>
      <c r="OI80" s="34" t="str">
        <f>IF(OH80&lt;&gt;"",HLOOKUP(COUNT($NE80:OH80)+1,$G$4:$EH$8,OI$14,0)*$D80,IF($C80=OI$17,$G$8*$D80,""))</f>
        <v/>
      </c>
      <c r="OJ80" s="34" t="str">
        <f>IF(OI80&lt;&gt;"",HLOOKUP(COUNT($NE80:OI80)+1,$G$4:$EH$8,OJ$14,0)*$D80,IF($C80=OJ$17,$G$8*$D80,""))</f>
        <v/>
      </c>
      <c r="OK80" s="34" t="str">
        <f>IF(OJ80&lt;&gt;"",HLOOKUP(COUNT($NE80:OJ80)+1,$G$4:$EH$8,OK$14,0)*$D80,IF($C80=OK$17,$G$8*$D80,""))</f>
        <v/>
      </c>
      <c r="OL80" s="34" t="str">
        <f>IF(OK80&lt;&gt;"",HLOOKUP(COUNT($NE80:OK80)+1,$G$4:$EH$8,OL$14,0)*$D80,IF($C80=OL$17,$G$8*$D80,""))</f>
        <v/>
      </c>
      <c r="OM80" s="34" t="str">
        <f>IF(OL80&lt;&gt;"",HLOOKUP(COUNT($NE80:OL80)+1,$G$4:$EH$8,OM$14,0)*$D80,IF($C80=OM$17,$G$8*$D80,""))</f>
        <v/>
      </c>
      <c r="ON80" s="34" t="str">
        <f>IF(OM80&lt;&gt;"",HLOOKUP(COUNT($NE80:OM80)+1,$G$4:$EH$8,ON$14,0)*$D80,IF($C80=ON$17,$G$8*$D80,""))</f>
        <v/>
      </c>
      <c r="OO80" s="34" t="str">
        <f>IF(ON80&lt;&gt;"",HLOOKUP(COUNT($NE80:ON80)+1,$G$4:$EH$8,OO$14,0)*$D80,IF($C80=OO$17,$G$8*$D80,""))</f>
        <v/>
      </c>
      <c r="OP80" s="34" t="str">
        <f>IF(OO80&lt;&gt;"",HLOOKUP(COUNT($NE80:OO80)+1,$G$4:$EH$8,OP$14,0)*$D80,IF($C80=OP$17,$G$8*$D80,""))</f>
        <v/>
      </c>
      <c r="OQ80" s="34" t="str">
        <f>IF(OP80&lt;&gt;"",HLOOKUP(COUNT($NE80:OP80)+1,$G$4:$EH$8,OQ$14,0)*$D80,IF($C80=OQ$17,$G$8*$D80,""))</f>
        <v/>
      </c>
      <c r="OR80" s="34" t="str">
        <f>IF(OQ80&lt;&gt;"",HLOOKUP(COUNT($NE80:OQ80)+1,$G$4:$EH$8,OR$14,0)*$D80,IF($C80=OR$17,$G$8*$D80,""))</f>
        <v/>
      </c>
      <c r="OS80" s="34" t="str">
        <f>IF(OR80&lt;&gt;"",HLOOKUP(COUNT($NE80:OR80)+1,$G$4:$EH$8,OS$14,0)*$D80,IF($C80=OS$17,$G$8*$D80,""))</f>
        <v/>
      </c>
      <c r="OT80" s="34" t="str">
        <f>IF(OS80&lt;&gt;"",HLOOKUP(COUNT($NE80:OS80)+1,$G$4:$EH$8,OT$14,0)*$D80,IF($C80=OT$17,$G$8*$D80,""))</f>
        <v/>
      </c>
      <c r="OU80" s="34" t="str">
        <f>IF(OT80&lt;&gt;"",HLOOKUP(COUNT($NE80:OT80)+1,$G$4:$EH$8,OU$14,0)*$D80,IF($C80=OU$17,$G$8*$D80,""))</f>
        <v/>
      </c>
      <c r="OV80" s="34" t="str">
        <f>IF(OU80&lt;&gt;"",HLOOKUP(COUNT($NE80:OU80)+1,$G$4:$EH$8,OV$14,0)*$D80,IF($C80=OV$17,$G$8*$D80,""))</f>
        <v/>
      </c>
      <c r="OW80" s="34" t="str">
        <f>IF(OV80&lt;&gt;"",HLOOKUP(COUNT($NE80:OV80)+1,$G$4:$EH$8,OW$14,0)*$D80,IF($C80=OW$17,$G$8*$D80,""))</f>
        <v/>
      </c>
      <c r="OX80" s="34" t="str">
        <f>IF(OW80&lt;&gt;"",HLOOKUP(COUNT($NE80:OW80)+1,$G$4:$EH$8,OX$14,0)*$D80,IF($C80=OX$17,$G$8*$D80,""))</f>
        <v/>
      </c>
      <c r="OY80" s="34" t="str">
        <f>IF(OX80&lt;&gt;"",HLOOKUP(COUNT($NE80:OX80)+1,$G$4:$EH$8,OY$14,0)*$D80,IF($C80=OY$17,$G$8*$D80,""))</f>
        <v/>
      </c>
      <c r="OZ80" s="34" t="str">
        <f>IF(OY80&lt;&gt;"",HLOOKUP(COUNT($NE80:OY80)+1,$G$4:$EH$8,OZ$14,0)*$D80,IF($C80=OZ$17,$G$8*$D80,""))</f>
        <v/>
      </c>
      <c r="PA80" s="34" t="str">
        <f>IF(OZ80&lt;&gt;"",HLOOKUP(COUNT($NE80:OZ80)+1,$G$4:$EH$8,PA$14,0)*$D80,IF($C80=PA$17,$G$8*$D80,""))</f>
        <v/>
      </c>
      <c r="PB80" s="34" t="str">
        <f>IF(PA80&lt;&gt;"",HLOOKUP(COUNT($NE80:PA80)+1,$G$4:$EH$8,PB$14,0)*$D80,IF($C80=PB$17,$G$8*$D80,""))</f>
        <v/>
      </c>
      <c r="PC80" s="34" t="str">
        <f>IF(PB80&lt;&gt;"",HLOOKUP(COUNT($NE80:PB80)+1,$G$4:$EH$8,PC$14,0)*$D80,IF($C80=PC$17,$G$8*$D80,""))</f>
        <v/>
      </c>
      <c r="PD80" s="34" t="str">
        <f>IF(PC80&lt;&gt;"",HLOOKUP(COUNT($NE80:PC80)+1,$G$4:$EH$8,PD$14,0)*$D80,IF($C80=PD$17,$G$8*$D80,""))</f>
        <v/>
      </c>
      <c r="PE80" s="34" t="str">
        <f>IF(PD80&lt;&gt;"",HLOOKUP(COUNT($NE80:PD80)+1,$G$4:$EH$8,PE$14,0)*$D80,IF($C80=PE$17,$G$8*$D80,""))</f>
        <v/>
      </c>
      <c r="PF80" s="34" t="str">
        <f>IF(PE80&lt;&gt;"",HLOOKUP(COUNT($NE80:PE80)+1,$G$4:$EH$8,PF$14,0)*$D80,IF($C80=PF$17,$G$8*$D80,""))</f>
        <v/>
      </c>
      <c r="PG80" s="34" t="str">
        <f>IF(PF80&lt;&gt;"",HLOOKUP(COUNT($NE80:PF80)+1,$G$4:$EH$8,PG$14,0)*$D80,IF($C80=PG$17,$G$8*$D80,""))</f>
        <v/>
      </c>
      <c r="PH80" s="34" t="str">
        <f>IF(PG80&lt;&gt;"",HLOOKUP(COUNT($NE80:PG80)+1,$G$4:$EH$8,PH$14,0)*$D80,IF($C80=PH$17,$G$8*$D80,""))</f>
        <v/>
      </c>
      <c r="PI80" s="34" t="str">
        <f>IF(PH80&lt;&gt;"",HLOOKUP(COUNT($NE80:PH80)+1,$G$4:$EH$8,PI$14,0)*$D80,IF($C80=PI$17,$G$8*$D80,""))</f>
        <v/>
      </c>
      <c r="PJ80" s="34" t="str">
        <f>IF(PI80&lt;&gt;"",HLOOKUP(COUNT($NE80:PI80)+1,$G$4:$EH$8,PJ$14,0)*$D80,IF($C80=PJ$17,$G$8*$D80,""))</f>
        <v/>
      </c>
      <c r="PK80" s="34" t="str">
        <f>IF(PJ80&lt;&gt;"",HLOOKUP(COUNT($NE80:PJ80)+1,$G$4:$EH$8,PK$14,0)*$D80,IF($C80=PK$17,$G$8*$D80,""))</f>
        <v/>
      </c>
      <c r="PL80" s="34" t="str">
        <f>IF(PK80&lt;&gt;"",HLOOKUP(COUNT($NE80:PK80)+1,$G$4:$EH$8,PL$14,0)*$D80,IF($C80=PL$17,$G$8*$D80,""))</f>
        <v/>
      </c>
      <c r="PM80" s="34" t="str">
        <f>IF(PL80&lt;&gt;"",HLOOKUP(COUNT($NE80:PL80)+1,$G$4:$EH$8,PM$14,0)*$D80,IF($C80=PM$17,$G$8*$D80,""))</f>
        <v/>
      </c>
      <c r="PN80" s="34" t="str">
        <f>IF(PM80&lt;&gt;"",HLOOKUP(COUNT($NE80:PM80)+1,$G$4:$EH$8,PN$14,0)*$D80,IF($C80=PN$17,$G$8*$D80,""))</f>
        <v/>
      </c>
      <c r="PO80" s="34">
        <f>IF(PN80&lt;&gt;"",HLOOKUP(COUNT($NE80:PN80)+1,$G$4:$EH$8,PO$14,0)*$D80,IF($C80=PO$17,$G$8*$D80,""))</f>
        <v>175000</v>
      </c>
      <c r="PP80" s="34">
        <f>IF(PO80&lt;&gt;"",HLOOKUP(COUNT($NE80:PO80)+1,$G$4:$EH$8,PP$14,0)*$D80,IF($C80=PP$17,$G$8*$D80,""))</f>
        <v>0</v>
      </c>
      <c r="PQ80" s="34">
        <f>IF(PP80&lt;&gt;"",HLOOKUP(COUNT($NE80:PP80)+1,$G$4:$EH$8,PQ$14,0)*$D80,IF($C80=PQ$17,$G$8*$D80,""))</f>
        <v>0</v>
      </c>
      <c r="PR80" s="34">
        <f>IF(PQ80&lt;&gt;"",HLOOKUP(COUNT($NE80:PQ80)+1,$G$4:$EH$8,PR$14,0)*$D80,IF($C80=PR$17,$G$8*$D80,""))</f>
        <v>0</v>
      </c>
      <c r="PS80" s="34">
        <f>IF(PR80&lt;&gt;"",HLOOKUP(COUNT($NE80:PR80)+1,$G$4:$EH$8,PS$14,0)*$D80,IF($C80=PS$17,$G$8*$D80,""))</f>
        <v>0</v>
      </c>
      <c r="PT80" s="34">
        <f>IF(PS80&lt;&gt;"",HLOOKUP(COUNT($NE80:PS80)+1,$G$4:$EH$8,PT$14,0)*$D80,IF($C80=PT$17,$G$8*$D80,""))</f>
        <v>0</v>
      </c>
      <c r="PU80" s="34">
        <f>IF(PT80&lt;&gt;"",HLOOKUP(COUNT($NE80:PT80)+1,$G$4:$EH$8,PU$14,0)*$D80,IF($C80=PU$17,$G$8*$D80,""))</f>
        <v>0</v>
      </c>
      <c r="PV80" s="34">
        <f>IF(PU80&lt;&gt;"",HLOOKUP(COUNT($NE80:PU80)+1,$G$4:$EH$8,PV$14,0)*$D80,IF($C80=PV$17,$G$8*$D80,""))</f>
        <v>0</v>
      </c>
      <c r="PW80" s="34">
        <f>IF(PV80&lt;&gt;"",HLOOKUP(COUNT($NE80:PV80)+1,$G$4:$EH$8,PW$14,0)*$D80,IF($C80=PW$17,$G$8*$D80,""))</f>
        <v>0</v>
      </c>
      <c r="PX80" s="34">
        <f>IF(PW80&lt;&gt;"",HLOOKUP(COUNT($NE80:PW80)+1,$G$4:$EH$8,PX$14,0)*$D80,IF($C80=PX$17,$G$8*$D80,""))</f>
        <v>0</v>
      </c>
      <c r="PY80" s="34">
        <f>IF(PX80&lt;&gt;"",HLOOKUP(COUNT($NE80:PX80)+1,$G$4:$EH$8,PY$14,0)*$D80,IF($C80=PY$17,$G$8*$D80,""))</f>
        <v>0</v>
      </c>
      <c r="PZ80" s="34">
        <f>IF(PY80&lt;&gt;"",HLOOKUP(COUNT($NE80:PY80)+1,$G$4:$EH$8,PZ$14,0)*$D80,IF($C80=PZ$17,$G$8*$D80,""))</f>
        <v>0</v>
      </c>
      <c r="QA80" s="34">
        <f>IF(PZ80&lt;&gt;"",HLOOKUP(COUNT($NE80:PZ80)+1,$G$4:$EH$8,QA$14,0)*$D80,IF($C80=QA$17,$G$8*$D80,""))</f>
        <v>0</v>
      </c>
      <c r="QB80" s="34">
        <f>IF(QA80&lt;&gt;"",HLOOKUP(COUNT($NE80:QA80)+1,$G$4:$EH$8,QB$14,0)*$D80,IF($C80=QB$17,$G$8*$D80,""))</f>
        <v>0</v>
      </c>
      <c r="QC80" s="34">
        <f>IF(QB80&lt;&gt;"",HLOOKUP(COUNT($NE80:QB80)+1,$G$4:$EH$8,QC$14,0)*$D80,IF($C80=QC$17,$G$8*$D80,""))</f>
        <v>0</v>
      </c>
      <c r="QD80" s="34">
        <f>IF(QC80&lt;&gt;"",HLOOKUP(COUNT($NE80:QC80)+1,$G$4:$EH$8,QD$14,0)*$D80,IF($C80=QD$17,$G$8*$D80,""))</f>
        <v>0</v>
      </c>
      <c r="QE80" s="34">
        <f>IF(QD80&lt;&gt;"",HLOOKUP(COUNT($NE80:QD80)+1,$G$4:$EH$8,QE$14,0)*$D80,IF($C80=QE$17,$G$8*$D80,""))</f>
        <v>0</v>
      </c>
      <c r="QF80" s="34">
        <f>IF(QE80&lt;&gt;"",HLOOKUP(COUNT($NE80:QE80)+1,$G$4:$EH$8,QF$14,0)*$D80,IF($C80=QF$17,$G$8*$D80,""))</f>
        <v>0</v>
      </c>
      <c r="QG80" s="34">
        <f>IF(QF80&lt;&gt;"",HLOOKUP(COUNT($NE80:QF80)+1,$G$4:$EH$8,QG$14,0)*$D80,IF($C80=QG$17,$G$8*$D80,""))</f>
        <v>0</v>
      </c>
      <c r="QH80" s="34">
        <f>IF(QG80&lt;&gt;"",HLOOKUP(COUNT($NE80:QG80)+1,$G$4:$EH$8,QH$14,0)*$D80,IF($C80=QH$17,$G$8*$D80,""))</f>
        <v>0</v>
      </c>
      <c r="QI80" s="34">
        <f>IF(QH80&lt;&gt;"",HLOOKUP(COUNT($NE80:QH80)+1,$G$4:$EH$8,QI$14,0)*$D80,IF($C80=QI$17,$G$8*$D80,""))</f>
        <v>0</v>
      </c>
      <c r="QJ80" s="34">
        <f>IF(QI80&lt;&gt;"",HLOOKUP(COUNT($NE80:QI80)+1,$G$4:$EH$8,QJ$14,0)*$D80,IF($C80=QJ$17,$G$8*$D80,""))</f>
        <v>0</v>
      </c>
      <c r="QK80" s="34">
        <f>IF(QJ80&lt;&gt;"",HLOOKUP(COUNT($NE80:QJ80)+1,$G$4:$EH$8,QK$14,0)*$D80,IF($C80=QK$17,$G$8*$D80,""))</f>
        <v>0</v>
      </c>
      <c r="QL80" s="34">
        <f>IF(QK80&lt;&gt;"",HLOOKUP(COUNT($NE80:QK80)+1,$G$4:$EH$8,QL$14,0)*$D80,IF($C80=QL$17,$G$8*$D80,""))</f>
        <v>0</v>
      </c>
      <c r="QM80" s="34">
        <f>IF(QL80&lt;&gt;"",HLOOKUP(COUNT($NE80:QL80)+1,$G$4:$EH$8,QM$14,0)*$D80,IF($C80=QM$17,$G$8*$D80,""))</f>
        <v>0</v>
      </c>
      <c r="QN80" s="34">
        <f>IF(QM80&lt;&gt;"",HLOOKUP(COUNT($NE80:QM80)+1,$G$4:$EH$8,QN$14,0)*$D80,IF($C80=QN$17,$G$8*$D80,""))</f>
        <v>0</v>
      </c>
      <c r="QO80" s="34">
        <f>IF(QN80&lt;&gt;"",HLOOKUP(COUNT($NE80:QN80)+1,$G$4:$EH$8,QO$14,0)*$D80,IF($C80=QO$17,$G$8*$D80,""))</f>
        <v>0</v>
      </c>
      <c r="QP80" s="34">
        <f>IF(QO80&lt;&gt;"",HLOOKUP(COUNT($NE80:QO80)+1,$G$4:$EH$8,QP$14,0)*$D80,IF($C80=QP$17,$G$8*$D80,""))</f>
        <v>0</v>
      </c>
      <c r="QQ80" s="34">
        <f>IF(QP80&lt;&gt;"",HLOOKUP(COUNT($NE80:QP80)+1,$G$4:$EH$8,QQ$14,0)*$D80,IF($C80=QQ$17,$G$8*$D80,""))</f>
        <v>0</v>
      </c>
      <c r="QR80" s="34">
        <f>IF(QQ80&lt;&gt;"",HLOOKUP(COUNT($NE80:QQ80)+1,$G$4:$EH$8,QR$14,0)*$D80,IF($C80=QR$17,$G$8*$D80,""))</f>
        <v>0</v>
      </c>
      <c r="QS80" s="34">
        <f>IF(QR80&lt;&gt;"",HLOOKUP(COUNT($NE80:QR80)+1,$G$4:$EH$8,QS$14,0)*$D80,IF($C80=QS$17,$G$8*$D80,""))</f>
        <v>0</v>
      </c>
      <c r="QT80" s="34">
        <f>IF(QS80&lt;&gt;"",HLOOKUP(COUNT($NE80:QS80)+1,$G$4:$EH$8,QT$14,0)*$D80,IF($C80=QT$17,$G$8*$D80,""))</f>
        <v>0</v>
      </c>
      <c r="QU80" s="34">
        <f>IF(QT80&lt;&gt;"",HLOOKUP(COUNT($NE80:QT80)+1,$G$4:$EH$8,QU$14,0)*$D80,IF($C80=QU$17,$G$8*$D80,""))</f>
        <v>0</v>
      </c>
      <c r="QV80" s="34">
        <f>IF(QU80&lt;&gt;"",HLOOKUP(COUNT($NE80:QU80)+1,$G$4:$EH$8,QV$14,0)*$D80,IF($C80=QV$17,$G$8*$D80,""))</f>
        <v>0</v>
      </c>
      <c r="QW80" s="34">
        <f>IF(QV80&lt;&gt;"",HLOOKUP(COUNT($NE80:QV80)+1,$G$4:$EH$8,QW$14,0)*$D80,IF($C80=QW$17,$G$8*$D80,""))</f>
        <v>0</v>
      </c>
      <c r="QX80" s="34">
        <f>IF(QW80&lt;&gt;"",HLOOKUP(COUNT($NE80:QW80)+1,$G$4:$EH$8,QX$14,0)*$D80,IF($C80=QX$17,$G$8*$D80,""))</f>
        <v>0</v>
      </c>
      <c r="QY80" s="34">
        <f>IF(QX80&lt;&gt;"",HLOOKUP(COUNT($NE80:QX80)+1,$G$4:$EH$8,QY$14,0)*$D80,IF($C80=QY$17,$G$8*$D80,""))</f>
        <v>0</v>
      </c>
      <c r="QZ80" s="34">
        <f>IF(QY80&lt;&gt;"",HLOOKUP(COUNT($NE80:QY80)+1,$G$4:$EH$8,QZ$14,0)*$D80,IF($C80=QZ$17,$G$8*$D80,""))</f>
        <v>0</v>
      </c>
      <c r="RA80" s="34">
        <f>IF(QZ80&lt;&gt;"",HLOOKUP(COUNT($NE80:QZ80)+1,$G$4:$EH$8,RA$14,0)*$D80,IF($C80=RA$17,$G$8*$D80,""))</f>
        <v>0</v>
      </c>
      <c r="RB80" s="34">
        <f>IF(RA80&lt;&gt;"",HLOOKUP(COUNT($NE80:RA80)+1,$G$4:$EH$8,RB$14,0)*$D80,IF($C80=RB$17,$G$8*$D80,""))</f>
        <v>0</v>
      </c>
      <c r="RC80" s="34">
        <f>IF(RB80&lt;&gt;"",HLOOKUP(COUNT($NE80:RB80)+1,$G$4:$EH$8,RC$14,0)*$D80,IF($C80=RC$17,$G$8*$D80,""))</f>
        <v>0</v>
      </c>
      <c r="RD80" s="34">
        <f>IF(RC80&lt;&gt;"",HLOOKUP(COUNT($NE80:RC80)+1,$G$4:$EH$8,RD$14,0)*$D80,IF($C80=RD$17,$G$8*$D80,""))</f>
        <v>0</v>
      </c>
      <c r="RE80" s="34">
        <f>IF(RD80&lt;&gt;"",HLOOKUP(COUNT($NE80:RD80)+1,$G$4:$EH$8,RE$14,0)*$D80,IF($C80=RE$17,$G$8*$D80,""))</f>
        <v>0</v>
      </c>
      <c r="RF80" s="34">
        <f>IF(RE80&lt;&gt;"",HLOOKUP(COUNT($NE80:RE80)+1,$G$4:$EH$8,RF$14,0)*$D80,IF($C80=RF$17,$G$8*$D80,""))</f>
        <v>0</v>
      </c>
      <c r="RG80" s="34">
        <f>IF(RF80&lt;&gt;"",HLOOKUP(COUNT($NE80:RF80)+1,$G$4:$EH$8,RG$14,0)*$D80,IF($C80=RG$17,$G$8*$D80,""))</f>
        <v>0</v>
      </c>
      <c r="RH80" s="34">
        <f>IF(RG80&lt;&gt;"",HLOOKUP(COUNT($NE80:RG80)+1,$G$4:$EH$8,RH$14,0)*$D80,IF($C80=RH$17,$G$8*$D80,""))</f>
        <v>0</v>
      </c>
      <c r="RI80" s="34">
        <f>IF(RH80&lt;&gt;"",HLOOKUP(COUNT($NE80:RH80)+1,$G$4:$EH$8,RI$14,0)*$D80,IF($C80=RI$17,$G$8*$D80,""))</f>
        <v>0</v>
      </c>
      <c r="RJ80" s="34">
        <f>IF(RI80&lt;&gt;"",HLOOKUP(COUNT($NE80:RI80)+1,$G$4:$EH$8,RJ$14,0)*$D80,IF($C80=RJ$17,$G$8*$D80,""))</f>
        <v>0</v>
      </c>
      <c r="RK80" s="34">
        <f>IF(RJ80&lt;&gt;"",HLOOKUP(COUNT($NE80:RJ80)+1,$G$4:$EH$8,RK$14,0)*$D80,IF($C80=RK$17,$G$8*$D80,""))</f>
        <v>0</v>
      </c>
      <c r="RL80" s="34">
        <f>IF(RK80&lt;&gt;"",HLOOKUP(COUNT($NE80:RK80)+1,$G$4:$EH$8,RL$14,0)*$D80,IF($C80=RL$17,$G$8*$D80,""))</f>
        <v>0</v>
      </c>
      <c r="RM80" s="34">
        <f>IF(RL80&lt;&gt;"",HLOOKUP(COUNT($NE80:RL80)+1,$G$4:$EH$8,RM$14,0)*$D80,IF($C80=RM$17,$G$8*$D80,""))</f>
        <v>0</v>
      </c>
      <c r="RN80" s="34">
        <f>IF(RM80&lt;&gt;"",HLOOKUP(COUNT($NE80:RM80)+1,$G$4:$EH$8,RN$14,0)*$D80,IF($C80=RN$17,$G$8*$D80,""))</f>
        <v>0</v>
      </c>
      <c r="RO80" s="34">
        <f>IF(RN80&lt;&gt;"",HLOOKUP(COUNT($NE80:RN80)+1,$G$4:$EH$8,RO$14,0)*$D80,IF($C80=RO$17,$G$8*$D80,""))</f>
        <v>0</v>
      </c>
      <c r="RP80" s="34">
        <f>IF(RO80&lt;&gt;"",HLOOKUP(COUNT($NE80:RO80)+1,$G$4:$EH$8,RP$14,0)*$D80,IF($C80=RP$17,$G$8*$D80,""))</f>
        <v>0</v>
      </c>
      <c r="RQ80" s="34">
        <f>IF(RP80&lt;&gt;"",HLOOKUP(COUNT($NE80:RP80)+1,$G$4:$EH$8,RQ$14,0)*$D80,IF($C80=RQ$17,$G$8*$D80,""))</f>
        <v>0</v>
      </c>
      <c r="RR80" s="34">
        <f>IF(RQ80&lt;&gt;"",HLOOKUP(COUNT($NE80:RQ80)+1,$G$4:$EH$8,RR$14,0)*$D80,IF($C80=RR$17,$G$8*$D80,""))</f>
        <v>0</v>
      </c>
      <c r="RS80" s="34">
        <f>IF(RR80&lt;&gt;"",HLOOKUP(COUNT($NE80:RR80)+1,$G$4:$EH$8,RS$14,0)*$D80,IF($C80=RS$17,$G$8*$D80,""))</f>
        <v>0</v>
      </c>
      <c r="RT80" s="34">
        <f>IF(RS80&lt;&gt;"",HLOOKUP(COUNT($NE80:RS80)+1,$G$4:$EH$8,RT$14,0)*$D80,IF($C80=RT$17,$G$8*$D80,""))</f>
        <v>0</v>
      </c>
      <c r="RU80" s="34">
        <f>IF(RT80&lt;&gt;"",HLOOKUP(COUNT($NE80:RT80)+1,$G$4:$EH$8,RU$14,0)*$D80,IF($C80=RU$17,$G$8*$D80,""))</f>
        <v>0</v>
      </c>
      <c r="RW80" s="34" t="str">
        <f>IF(RV80&lt;&gt;"",HLOOKUP(COUNT($RV80:RV80)+1,$G$4:$EH$9,RW$14,0)*$D80,IF($C80=RW$17,$G$9*$D80,""))</f>
        <v/>
      </c>
      <c r="RX80" s="34" t="str">
        <f>IF(RW80&lt;&gt;"",HLOOKUP(COUNT($RV80:RW80)+1,$G$4:$EH$9,RX$14,0)*$D80,IF($C80=RX$17,$G$9*$D80,""))</f>
        <v/>
      </c>
      <c r="RY80" s="34" t="str">
        <f>IF(RX80&lt;&gt;"",HLOOKUP(COUNT($RV80:RX80)+1,$G$4:$EH$9,RY$14,0)*$D80,IF($C80=RY$17,$G$9*$D80,""))</f>
        <v/>
      </c>
      <c r="RZ80" s="34" t="str">
        <f>IF(RY80&lt;&gt;"",HLOOKUP(COUNT($RV80:RY80)+1,$G$4:$EH$9,RZ$14,0)*$D80,IF($C80=RZ$17,$G$9*$D80,""))</f>
        <v/>
      </c>
      <c r="SA80" s="34" t="str">
        <f>IF(RZ80&lt;&gt;"",HLOOKUP(COUNT($RV80:RZ80)+1,$G$4:$EH$9,SA$14,0)*$D80,IF($C80=SA$17,$G$9*$D80,""))</f>
        <v/>
      </c>
      <c r="SB80" s="34" t="str">
        <f>IF(SA80&lt;&gt;"",HLOOKUP(COUNT($RV80:SA80)+1,$G$4:$EH$9,SB$14,0)*$D80,IF($C80=SB$17,$G$9*$D80,""))</f>
        <v/>
      </c>
      <c r="SC80" s="34" t="str">
        <f>IF(SB80&lt;&gt;"",HLOOKUP(COUNT($RV80:SB80)+1,$G$4:$EH$9,SC$14,0)*$D80,IF($C80=SC$17,$G$9*$D80,""))</f>
        <v/>
      </c>
      <c r="SD80" s="34" t="str">
        <f>IF(SC80&lt;&gt;"",HLOOKUP(COUNT($RV80:SC80)+1,$G$4:$EH$9,SD$14,0)*$D80,IF($C80=SD$17,$G$9*$D80,""))</f>
        <v/>
      </c>
      <c r="SE80" s="34" t="str">
        <f>IF(SD80&lt;&gt;"",HLOOKUP(COUNT($RV80:SD80)+1,$G$4:$EH$9,SE$14,0)*$D80,IF($C80=SE$17,$G$9*$D80,""))</f>
        <v/>
      </c>
      <c r="SF80" s="34" t="str">
        <f>IF(SE80&lt;&gt;"",HLOOKUP(COUNT($RV80:SE80)+1,$G$4:$EH$9,SF$14,0)*$D80,IF($C80=SF$17,$G$9*$D80,""))</f>
        <v/>
      </c>
      <c r="SG80" s="34" t="str">
        <f>IF(SF80&lt;&gt;"",HLOOKUP(COUNT($RV80:SF80)+1,$G$4:$EH$9,SG$14,0)*$D80,IF($C80=SG$17,$G$9*$D80,""))</f>
        <v/>
      </c>
      <c r="SH80" s="34" t="str">
        <f>IF(SG80&lt;&gt;"",HLOOKUP(COUNT($RV80:SG80)+1,$G$4:$EH$9,SH$14,0)*$D80,IF($C80=SH$17,$G$9*$D80,""))</f>
        <v/>
      </c>
      <c r="SI80" s="34" t="str">
        <f>IF(SH80&lt;&gt;"",HLOOKUP(COUNT($RV80:SH80)+1,$G$4:$EH$9,SI$14,0)*$D80,IF($C80=SI$17,$G$9*$D80,""))</f>
        <v/>
      </c>
      <c r="SJ80" s="34" t="str">
        <f>IF(SI80&lt;&gt;"",HLOOKUP(COUNT($RV80:SI80)+1,$G$4:$EH$9,SJ$14,0)*$D80,IF($C80=SJ$17,$G$9*$D80,""))</f>
        <v/>
      </c>
      <c r="SK80" s="34" t="str">
        <f>IF(SJ80&lt;&gt;"",HLOOKUP(COUNT($RV80:SJ80)+1,$G$4:$EH$9,SK$14,0)*$D80,IF($C80=SK$17,$G$9*$D80,""))</f>
        <v/>
      </c>
      <c r="SL80" s="34" t="str">
        <f>IF(SK80&lt;&gt;"",HLOOKUP(COUNT($RV80:SK80)+1,$G$4:$EH$9,SL$14,0)*$D80,IF($C80=SL$17,$G$9*$D80,""))</f>
        <v/>
      </c>
      <c r="SM80" s="34" t="str">
        <f>IF(SL80&lt;&gt;"",HLOOKUP(COUNT($RV80:SL80)+1,$G$4:$EH$9,SM$14,0)*$D80,IF($C80=SM$17,$G$9*$D80,""))</f>
        <v/>
      </c>
      <c r="SN80" s="34" t="str">
        <f>IF(SM80&lt;&gt;"",HLOOKUP(COUNT($RV80:SM80)+1,$G$4:$EH$9,SN$14,0)*$D80,IF($C80=SN$17,$G$9*$D80,""))</f>
        <v/>
      </c>
      <c r="SO80" s="34" t="str">
        <f>IF(SN80&lt;&gt;"",HLOOKUP(COUNT($RV80:SN80)+1,$G$4:$EH$9,SO$14,0)*$D80,IF($C80=SO$17,$G$9*$D80,""))</f>
        <v/>
      </c>
      <c r="SP80" s="34" t="str">
        <f>IF(SO80&lt;&gt;"",HLOOKUP(COUNT($RV80:SO80)+1,$G$4:$EH$9,SP$14,0)*$D80,IF($C80=SP$17,$G$9*$D80,""))</f>
        <v/>
      </c>
      <c r="SQ80" s="34" t="str">
        <f>IF(SP80&lt;&gt;"",HLOOKUP(COUNT($RV80:SP80)+1,$G$4:$EH$9,SQ$14,0)*$D80,IF($C80=SQ$17,$G$9*$D80,""))</f>
        <v/>
      </c>
      <c r="SR80" s="34" t="str">
        <f>IF(SQ80&lt;&gt;"",HLOOKUP(COUNT($RV80:SQ80)+1,$G$4:$EH$9,SR$14,0)*$D80,IF($C80=SR$17,$G$9*$D80,""))</f>
        <v/>
      </c>
      <c r="SS80" s="34" t="str">
        <f>IF(SR80&lt;&gt;"",HLOOKUP(COUNT($RV80:SR80)+1,$G$4:$EH$9,SS$14,0)*$D80,IF($C80=SS$17,$G$9*$D80,""))</f>
        <v/>
      </c>
      <c r="ST80" s="34" t="str">
        <f>IF(SS80&lt;&gt;"",HLOOKUP(COUNT($RV80:SS80)+1,$G$4:$EH$9,ST$14,0)*$D80,IF($C80=ST$17,$G$9*$D80,""))</f>
        <v/>
      </c>
      <c r="SU80" s="34" t="str">
        <f>IF(ST80&lt;&gt;"",HLOOKUP(COUNT($RV80:ST80)+1,$G$4:$EH$9,SU$14,0)*$D80,IF($C80=SU$17,$G$9*$D80,""))</f>
        <v/>
      </c>
      <c r="SV80" s="34" t="str">
        <f>IF(SU80&lt;&gt;"",HLOOKUP(COUNT($RV80:SU80)+1,$G$4:$EH$9,SV$14,0)*$D80,IF($C80=SV$17,$G$9*$D80,""))</f>
        <v/>
      </c>
      <c r="SW80" s="34" t="str">
        <f>IF(SV80&lt;&gt;"",HLOOKUP(COUNT($RV80:SV80)+1,$G$4:$EH$9,SW$14,0)*$D80,IF($C80=SW$17,$G$9*$D80,""))</f>
        <v/>
      </c>
      <c r="SX80" s="34" t="str">
        <f>IF(SW80&lt;&gt;"",HLOOKUP(COUNT($RV80:SW80)+1,$G$4:$EH$9,SX$14,0)*$D80,IF($C80=SX$17,$G$9*$D80,""))</f>
        <v/>
      </c>
      <c r="SY80" s="34" t="str">
        <f>IF(SX80&lt;&gt;"",HLOOKUP(COUNT($RV80:SX80)+1,$G$4:$EH$9,SY$14,0)*$D80,IF($C80=SY$17,$G$9*$D80,""))</f>
        <v/>
      </c>
      <c r="SZ80" s="34" t="str">
        <f>IF(SY80&lt;&gt;"",HLOOKUP(COUNT($RV80:SY80)+1,$G$4:$EH$9,SZ$14,0)*$D80,IF($C80=SZ$17,$G$9*$D80,""))</f>
        <v/>
      </c>
      <c r="TA80" s="34" t="str">
        <f>IF(SZ80&lt;&gt;"",HLOOKUP(COUNT($RV80:SZ80)+1,$G$4:$EH$9,TA$14,0)*$D80,IF($C80=TA$17,$G$9*$D80,""))</f>
        <v/>
      </c>
      <c r="TB80" s="34" t="str">
        <f>IF(TA80&lt;&gt;"",HLOOKUP(COUNT($RV80:TA80)+1,$G$4:$EH$9,TB$14,0)*$D80,IF($C80=TB$17,$G$9*$D80,""))</f>
        <v/>
      </c>
      <c r="TC80" s="34" t="str">
        <f>IF(TB80&lt;&gt;"",HLOOKUP(COUNT($RV80:TB80)+1,$G$4:$EH$9,TC$14,0)*$D80,IF($C80=TC$17,$G$9*$D80,""))</f>
        <v/>
      </c>
      <c r="TD80" s="34" t="str">
        <f>IF(TC80&lt;&gt;"",HLOOKUP(COUNT($RV80:TC80)+1,$G$4:$EH$9,TD$14,0)*$D80,IF($C80=TD$17,$G$9*$D80,""))</f>
        <v/>
      </c>
      <c r="TE80" s="34" t="str">
        <f>IF(TD80&lt;&gt;"",HLOOKUP(COUNT($RV80:TD80)+1,$G$4:$EH$9,TE$14,0)*$D80,IF($C80=TE$17,$G$9*$D80,""))</f>
        <v/>
      </c>
      <c r="TF80" s="34" t="str">
        <f>IF(TE80&lt;&gt;"",HLOOKUP(COUNT($RV80:TE80)+1,$G$4:$EH$9,TF$14,0)*$D80,IF($C80=TF$17,$G$9*$D80,""))</f>
        <v/>
      </c>
      <c r="TG80" s="34" t="str">
        <f>IF(TF80&lt;&gt;"",HLOOKUP(COUNT($RV80:TF80)+1,$G$4:$EH$9,TG$14,0)*$D80,IF($C80=TG$17,$G$9*$D80,""))</f>
        <v/>
      </c>
      <c r="TH80" s="34" t="str">
        <f>IF(TG80&lt;&gt;"",HLOOKUP(COUNT($RV80:TG80)+1,$G$4:$EH$9,TH$14,0)*$D80,IF($C80=TH$17,$G$9*$D80,""))</f>
        <v/>
      </c>
      <c r="TI80" s="34" t="str">
        <f>IF(TH80&lt;&gt;"",HLOOKUP(COUNT($RV80:TH80)+1,$G$4:$EH$9,TI$14,0)*$D80,IF($C80=TI$17,$G$9*$D80,""))</f>
        <v/>
      </c>
      <c r="TJ80" s="34" t="str">
        <f>IF(TI80&lt;&gt;"",HLOOKUP(COUNT($RV80:TI80)+1,$G$4:$EH$9,TJ$14,0)*$D80,IF($C80=TJ$17,$G$9*$D80,""))</f>
        <v/>
      </c>
      <c r="TK80" s="34" t="str">
        <f>IF(TJ80&lt;&gt;"",HLOOKUP(COUNT($RV80:TJ80)+1,$G$4:$EH$9,TK$14,0)*$D80,IF($C80=TK$17,$G$9*$D80,""))</f>
        <v/>
      </c>
      <c r="TL80" s="34" t="str">
        <f>IF(TK80&lt;&gt;"",HLOOKUP(COUNT($RV80:TK80)+1,$G$4:$EH$9,TL$14,0)*$D80,IF($C80=TL$17,$G$9*$D80,""))</f>
        <v/>
      </c>
      <c r="TM80" s="34" t="str">
        <f>IF(TL80&lt;&gt;"",HLOOKUP(COUNT($RV80:TL80)+1,$G$4:$EH$9,TM$14,0)*$D80,IF($C80=TM$17,$G$9*$D80,""))</f>
        <v/>
      </c>
      <c r="TN80" s="34" t="str">
        <f>IF(TM80&lt;&gt;"",HLOOKUP(COUNT($RV80:TM80)+1,$G$4:$EH$9,TN$14,0)*$D80,IF($C80=TN$17,$G$9*$D80,""))</f>
        <v/>
      </c>
      <c r="TO80" s="34" t="str">
        <f>IF(TN80&lt;&gt;"",HLOOKUP(COUNT($RV80:TN80)+1,$G$4:$EH$9,TO$14,0)*$D80,IF($C80=TO$17,$G$9*$D80,""))</f>
        <v/>
      </c>
      <c r="TP80" s="34" t="str">
        <f>IF(TO80&lt;&gt;"",HLOOKUP(COUNT($RV80:TO80)+1,$G$4:$EH$9,TP$14,0)*$D80,IF($C80=TP$17,$G$9*$D80,""))</f>
        <v/>
      </c>
      <c r="TQ80" s="34" t="str">
        <f>IF(TP80&lt;&gt;"",HLOOKUP(COUNT($RV80:TP80)+1,$G$4:$EH$9,TQ$14,0)*$D80,IF($C80=TQ$17,$G$9*$D80,""))</f>
        <v/>
      </c>
      <c r="TR80" s="34" t="str">
        <f>IF(TQ80&lt;&gt;"",HLOOKUP(COUNT($RV80:TQ80)+1,$G$4:$EH$9,TR$14,0)*$D80,IF($C80=TR$17,$G$9*$D80,""))</f>
        <v/>
      </c>
      <c r="TS80" s="34" t="str">
        <f>IF(TR80&lt;&gt;"",HLOOKUP(COUNT($RV80:TR80)+1,$G$4:$EH$9,TS$14,0)*$D80,IF($C80=TS$17,$G$9*$D80,""))</f>
        <v/>
      </c>
      <c r="TT80" s="34" t="str">
        <f>IF(TS80&lt;&gt;"",HLOOKUP(COUNT($RV80:TS80)+1,$G$4:$EH$9,TT$14,0)*$D80,IF($C80=TT$17,$G$9*$D80,""))</f>
        <v/>
      </c>
      <c r="TU80" s="34" t="str">
        <f>IF(TT80&lt;&gt;"",HLOOKUP(COUNT($RV80:TT80)+1,$G$4:$EH$9,TU$14,0)*$D80,IF($C80=TU$17,$G$9*$D80,""))</f>
        <v/>
      </c>
      <c r="TV80" s="34" t="str">
        <f>IF(TU80&lt;&gt;"",HLOOKUP(COUNT($RV80:TU80)+1,$G$4:$EH$9,TV$14,0)*$D80,IF($C80=TV$17,$G$9*$D80,""))</f>
        <v/>
      </c>
      <c r="TW80" s="34" t="str">
        <f>IF(TV80&lt;&gt;"",HLOOKUP(COUNT($RV80:TV80)+1,$G$4:$EH$9,TW$14,0)*$D80,IF($C80=TW$17,$G$9*$D80,""))</f>
        <v/>
      </c>
      <c r="TX80" s="34" t="str">
        <f>IF(TW80&lt;&gt;"",HLOOKUP(COUNT($RV80:TW80)+1,$G$4:$EH$9,TX$14,0)*$D80,IF($C80=TX$17,$G$9*$D80,""))</f>
        <v/>
      </c>
      <c r="TY80" s="34" t="str">
        <f>IF(TX80&lt;&gt;"",HLOOKUP(COUNT($RV80:TX80)+1,$G$4:$EH$9,TY$14,0)*$D80,IF($C80=TY$17,$G$9*$D80,""))</f>
        <v/>
      </c>
      <c r="TZ80" s="34" t="str">
        <f>IF(TY80&lt;&gt;"",HLOOKUP(COUNT($RV80:TY80)+1,$G$4:$EH$9,TZ$14,0)*$D80,IF($C80=TZ$17,$G$9*$D80,""))</f>
        <v/>
      </c>
      <c r="UA80" s="34" t="str">
        <f>IF(TZ80&lt;&gt;"",HLOOKUP(COUNT($RV80:TZ80)+1,$G$4:$EH$9,UA$14,0)*$D80,IF($C80=UA$17,$G$9*$D80,""))</f>
        <v/>
      </c>
      <c r="UB80" s="34" t="str">
        <f>IF(UA80&lt;&gt;"",HLOOKUP(COUNT($RV80:UA80)+1,$G$4:$EH$9,UB$14,0)*$D80,IF($C80=UB$17,$G$9*$D80,""))</f>
        <v/>
      </c>
      <c r="UC80" s="34" t="str">
        <f>IF(UB80&lt;&gt;"",HLOOKUP(COUNT($RV80:UB80)+1,$G$4:$EH$9,UC$14,0)*$D80,IF($C80=UC$17,$G$9*$D80,""))</f>
        <v/>
      </c>
      <c r="UD80" s="34" t="str">
        <f>IF(UC80&lt;&gt;"",HLOOKUP(COUNT($RV80:UC80)+1,$G$4:$EH$9,UD$14,0)*$D80,IF($C80=UD$17,$G$9*$D80,""))</f>
        <v/>
      </c>
      <c r="UE80" s="34" t="str">
        <f>IF(UD80&lt;&gt;"",HLOOKUP(COUNT($RV80:UD80)+1,$G$4:$EH$9,UE$14,0)*$D80,IF($C80=UE$17,$G$9*$D80,""))</f>
        <v/>
      </c>
      <c r="UF80" s="34">
        <f>IF(UE80&lt;&gt;"",HLOOKUP(COUNT($RV80:UE80)+1,$G$4:$EH$9,UF$14,0)*$D80,IF($C80=UF$17,$G$9*$D80,""))</f>
        <v>14500</v>
      </c>
      <c r="UG80" s="34">
        <f>IF(UF80&lt;&gt;"",HLOOKUP(COUNT($RV80:UF80)+1,$G$4:$EH$9,UG$14,0)*$D80,IF($C80=UG$17,$G$9*$D80,""))</f>
        <v>0</v>
      </c>
      <c r="UH80" s="34">
        <f>IF(UG80&lt;&gt;"",HLOOKUP(COUNT($RV80:UG80)+1,$G$4:$EH$9,UH$14,0)*$D80,IF($C80=UH$17,$G$9*$D80,""))</f>
        <v>0</v>
      </c>
      <c r="UI80" s="34">
        <f>IF(UH80&lt;&gt;"",HLOOKUP(COUNT($RV80:UH80)+1,$G$4:$EH$9,UI$14,0)*$D80,IF($C80=UI$17,$G$9*$D80,""))</f>
        <v>0</v>
      </c>
      <c r="UJ80" s="34">
        <f>IF(UI80&lt;&gt;"",HLOOKUP(COUNT($RV80:UI80)+1,$G$4:$EH$9,UJ$14,0)*$D80,IF($C80=UJ$17,$G$9*$D80,""))</f>
        <v>0</v>
      </c>
      <c r="UK80" s="34">
        <f>IF(UJ80&lt;&gt;"",HLOOKUP(COUNT($RV80:UJ80)+1,$G$4:$EH$9,UK$14,0)*$D80,IF($C80=UK$17,$G$9*$D80,""))</f>
        <v>0</v>
      </c>
      <c r="UL80" s="34">
        <f>IF(UK80&lt;&gt;"",HLOOKUP(COUNT($RV80:UK80)+1,$G$4:$EH$9,UL$14,0)*$D80,IF($C80=UL$17,$G$9*$D80,""))</f>
        <v>0</v>
      </c>
      <c r="UM80" s="34">
        <f>IF(UL80&lt;&gt;"",HLOOKUP(COUNT($RV80:UL80)+1,$G$4:$EH$9,UM$14,0)*$D80,IF($C80=UM$17,$G$9*$D80,""))</f>
        <v>0</v>
      </c>
      <c r="UN80" s="34">
        <f>IF(UM80&lt;&gt;"",HLOOKUP(COUNT($RV80:UM80)+1,$G$4:$EH$9,UN$14,0)*$D80,IF($C80=UN$17,$G$9*$D80,""))</f>
        <v>0</v>
      </c>
      <c r="UO80" s="34">
        <f>IF(UN80&lt;&gt;"",HLOOKUP(COUNT($RV80:UN80)+1,$G$4:$EH$9,UO$14,0)*$D80,IF($C80=UO$17,$G$9*$D80,""))</f>
        <v>0</v>
      </c>
      <c r="UP80" s="34">
        <f>IF(UO80&lt;&gt;"",HLOOKUP(COUNT($RV80:UO80)+1,$G$4:$EH$9,UP$14,0)*$D80,IF($C80=UP$17,$G$9*$D80,""))</f>
        <v>0</v>
      </c>
      <c r="UQ80" s="34">
        <f>IF(UP80&lt;&gt;"",HLOOKUP(COUNT($RV80:UP80)+1,$G$4:$EH$9,UQ$14,0)*$D80,IF($C80=UQ$17,$G$9*$D80,""))</f>
        <v>0</v>
      </c>
      <c r="UR80" s="34">
        <f>IF(UQ80&lt;&gt;"",HLOOKUP(COUNT($RV80:UQ80)+1,$G$4:$EH$9,UR$14,0)*$D80,IF($C80=UR$17,$G$9*$D80,""))</f>
        <v>0</v>
      </c>
      <c r="US80" s="34">
        <f>IF(UR80&lt;&gt;"",HLOOKUP(COUNT($RV80:UR80)+1,$G$4:$EH$9,US$14,0)*$D80,IF($C80=US$17,$G$9*$D80,""))</f>
        <v>0</v>
      </c>
      <c r="UT80" s="34">
        <f>IF(US80&lt;&gt;"",HLOOKUP(COUNT($RV80:US80)+1,$G$4:$EH$9,UT$14,0)*$D80,IF($C80=UT$17,$G$9*$D80,""))</f>
        <v>0</v>
      </c>
      <c r="UU80" s="34">
        <f>IF(UT80&lt;&gt;"",HLOOKUP(COUNT($RV80:UT80)+1,$G$4:$EH$9,UU$14,0)*$D80,IF($C80=UU$17,$G$9*$D80,""))</f>
        <v>0</v>
      </c>
      <c r="UV80" s="34">
        <f>IF(UU80&lt;&gt;"",HLOOKUP(COUNT($RV80:UU80)+1,$G$4:$EH$9,UV$14,0)*$D80,IF($C80=UV$17,$G$9*$D80,""))</f>
        <v>0</v>
      </c>
      <c r="UW80" s="34">
        <f>IF(UV80&lt;&gt;"",HLOOKUP(COUNT($RV80:UV80)+1,$G$4:$EH$9,UW$14,0)*$D80,IF($C80=UW$17,$G$9*$D80,""))</f>
        <v>0</v>
      </c>
      <c r="UX80" s="34">
        <f>IF(UW80&lt;&gt;"",HLOOKUP(COUNT($RV80:UW80)+1,$G$4:$EH$9,UX$14,0)*$D80,IF($C80=UX$17,$G$9*$D80,""))</f>
        <v>0</v>
      </c>
      <c r="UY80" s="34">
        <f>IF(UX80&lt;&gt;"",HLOOKUP(COUNT($RV80:UX80)+1,$G$4:$EH$9,UY$14,0)*$D80,IF($C80=UY$17,$G$9*$D80,""))</f>
        <v>0</v>
      </c>
      <c r="UZ80" s="34">
        <f>IF(UY80&lt;&gt;"",HLOOKUP(COUNT($RV80:UY80)+1,$G$4:$EH$9,UZ$14,0)*$D80,IF($C80=UZ$17,$G$9*$D80,""))</f>
        <v>0</v>
      </c>
      <c r="VA80" s="34">
        <f>IF(UZ80&lt;&gt;"",HLOOKUP(COUNT($RV80:UZ80)+1,$G$4:$EH$9,VA$14,0)*$D80,IF($C80=VA$17,$G$9*$D80,""))</f>
        <v>0</v>
      </c>
      <c r="VB80" s="34">
        <f>IF(VA80&lt;&gt;"",HLOOKUP(COUNT($RV80:VA80)+1,$G$4:$EH$9,VB$14,0)*$D80,IF($C80=VB$17,$G$9*$D80,""))</f>
        <v>0</v>
      </c>
      <c r="VC80" s="34">
        <f>IF(VB80&lt;&gt;"",HLOOKUP(COUNT($RV80:VB80)+1,$G$4:$EH$9,VC$14,0)*$D80,IF($C80=VC$17,$G$9*$D80,""))</f>
        <v>0</v>
      </c>
      <c r="VD80" s="34">
        <f>IF(VC80&lt;&gt;"",HLOOKUP(COUNT($RV80:VC80)+1,$G$4:$EH$9,VD$14,0)*$D80,IF($C80=VD$17,$G$9*$D80,""))</f>
        <v>0</v>
      </c>
      <c r="VE80" s="34">
        <f>IF(VD80&lt;&gt;"",HLOOKUP(COUNT($RV80:VD80)+1,$G$4:$EH$9,VE$14,0)*$D80,IF($C80=VE$17,$G$9*$D80,""))</f>
        <v>0</v>
      </c>
      <c r="VF80" s="34">
        <f>IF(VE80&lt;&gt;"",HLOOKUP(COUNT($RV80:VE80)+1,$G$4:$EH$9,VF$14,0)*$D80,IF($C80=VF$17,$G$9*$D80,""))</f>
        <v>0</v>
      </c>
      <c r="VG80" s="34">
        <f>IF(VF80&lt;&gt;"",HLOOKUP(COUNT($RV80:VF80)+1,$G$4:$EH$9,VG$14,0)*$D80,IF($C80=VG$17,$G$9*$D80,""))</f>
        <v>0</v>
      </c>
      <c r="VH80" s="34">
        <f>IF(VG80&lt;&gt;"",HLOOKUP(COUNT($RV80:VG80)+1,$G$4:$EH$9,VH$14,0)*$D80,IF($C80=VH$17,$G$9*$D80,""))</f>
        <v>0</v>
      </c>
      <c r="VI80" s="34">
        <f>IF(VH80&lt;&gt;"",HLOOKUP(COUNT($RV80:VH80)+1,$G$4:$EH$9,VI$14,0)*$D80,IF($C80=VI$17,$G$9*$D80,""))</f>
        <v>0</v>
      </c>
      <c r="VJ80" s="34">
        <f>IF(VI80&lt;&gt;"",HLOOKUP(COUNT($RV80:VI80)+1,$G$4:$EH$9,VJ$14,0)*$D80,IF($C80=VJ$17,$G$9*$D80,""))</f>
        <v>0</v>
      </c>
      <c r="VK80" s="34">
        <f>IF(VJ80&lt;&gt;"",HLOOKUP(COUNT($RV80:VJ80)+1,$G$4:$EH$9,VK$14,0)*$D80,IF($C80=VK$17,$G$9*$D80,""))</f>
        <v>0</v>
      </c>
      <c r="VL80" s="34">
        <f>IF(VK80&lt;&gt;"",HLOOKUP(COUNT($RV80:VK80)+1,$G$4:$EH$9,VL$14,0)*$D80,IF($C80=VL$17,$G$9*$D80,""))</f>
        <v>0</v>
      </c>
      <c r="VM80" s="34">
        <f>IF(VL80&lt;&gt;"",HLOOKUP(COUNT($RV80:VL80)+1,$G$4:$EH$9,VM$14,0)*$D80,IF($C80=VM$17,$G$9*$D80,""))</f>
        <v>0</v>
      </c>
      <c r="VN80" s="34">
        <f>IF(VM80&lt;&gt;"",HLOOKUP(COUNT($RV80:VM80)+1,$G$4:$EH$9,VN$14,0)*$D80,IF($C80=VN$17,$G$9*$D80,""))</f>
        <v>0</v>
      </c>
      <c r="VO80" s="34">
        <f>IF(VN80&lt;&gt;"",HLOOKUP(COUNT($RV80:VN80)+1,$G$4:$EH$9,VO$14,0)*$D80,IF($C80=VO$17,$G$9*$D80,""))</f>
        <v>0</v>
      </c>
      <c r="VP80" s="34">
        <f>IF(VO80&lt;&gt;"",HLOOKUP(COUNT($RV80:VO80)+1,$G$4:$EH$9,VP$14,0)*$D80,IF($C80=VP$17,$G$9*$D80,""))</f>
        <v>0</v>
      </c>
      <c r="VQ80" s="34">
        <f>IF(VP80&lt;&gt;"",HLOOKUP(COUNT($RV80:VP80)+1,$G$4:$EH$9,VQ$14,0)*$D80,IF($C80=VQ$17,$G$9*$D80,""))</f>
        <v>0</v>
      </c>
      <c r="VR80" s="34">
        <f>IF(VQ80&lt;&gt;"",HLOOKUP(COUNT($RV80:VQ80)+1,$G$4:$EH$9,VR$14,0)*$D80,IF($C80=VR$17,$G$9*$D80,""))</f>
        <v>0</v>
      </c>
      <c r="VS80" s="34">
        <f>IF(VR80&lt;&gt;"",HLOOKUP(COUNT($RV80:VR80)+1,$G$4:$EH$9,VS$14,0)*$D80,IF($C80=VS$17,$G$9*$D80,""))</f>
        <v>0</v>
      </c>
      <c r="VT80" s="34">
        <f>IF(VS80&lt;&gt;"",HLOOKUP(COUNT($RV80:VS80)+1,$G$4:$EH$9,VT$14,0)*$D80,IF($C80=VT$17,$G$9*$D80,""))</f>
        <v>0</v>
      </c>
      <c r="VU80" s="34">
        <f>IF(VT80&lt;&gt;"",HLOOKUP(COUNT($RV80:VT80)+1,$G$4:$EH$9,VU$14,0)*$D80,IF($C80=VU$17,$G$9*$D80,""))</f>
        <v>0</v>
      </c>
      <c r="VV80" s="34">
        <f>IF(VU80&lt;&gt;"",HLOOKUP(COUNT($RV80:VU80)+1,$G$4:$EH$9,VV$14,0)*$D80,IF($C80=VV$17,$G$9*$D80,""))</f>
        <v>0</v>
      </c>
      <c r="VW80" s="34">
        <f>IF(VV80&lt;&gt;"",HLOOKUP(COUNT($RV80:VV80)+1,$G$4:$EH$9,VW$14,0)*$D80,IF($C80=VW$17,$G$9*$D80,""))</f>
        <v>0</v>
      </c>
      <c r="VX80" s="34">
        <f>IF(VW80&lt;&gt;"",HLOOKUP(COUNT($RV80:VW80)+1,$G$4:$EH$9,VX$14,0)*$D80,IF($C80=VX$17,$G$9*$D80,""))</f>
        <v>0</v>
      </c>
      <c r="VY80" s="34">
        <f>IF(VX80&lt;&gt;"",HLOOKUP(COUNT($RV80:VX80)+1,$G$4:$EH$9,VY$14,0)*$D80,IF($C80=VY$17,$G$9*$D80,""))</f>
        <v>0</v>
      </c>
      <c r="VZ80" s="34">
        <f>IF(VY80&lt;&gt;"",HLOOKUP(COUNT($RV80:VY80)+1,$G$4:$EH$9,VZ$14,0)*$D80,IF($C80=VZ$17,$G$9*$D80,""))</f>
        <v>0</v>
      </c>
      <c r="WA80" s="34">
        <f>IF(VZ80&lt;&gt;"",HLOOKUP(COUNT($RV80:VZ80)+1,$G$4:$EH$9,WA$14,0)*$D80,IF($C80=WA$17,$G$9*$D80,""))</f>
        <v>0</v>
      </c>
      <c r="WB80" s="34">
        <f>IF(WA80&lt;&gt;"",HLOOKUP(COUNT($RV80:WA80)+1,$G$4:$EH$9,WB$14,0)*$D80,IF($C80=WB$17,$G$9*$D80,""))</f>
        <v>0</v>
      </c>
      <c r="WC80" s="34">
        <f>IF(WB80&lt;&gt;"",HLOOKUP(COUNT($RV80:WB80)+1,$G$4:$EH$9,WC$14,0)*$D80,IF($C80=WC$17,$G$9*$D80,""))</f>
        <v>0</v>
      </c>
      <c r="WD80" s="34">
        <f>IF(WC80&lt;&gt;"",HLOOKUP(COUNT($RV80:WC80)+1,$G$4:$EH$9,WD$14,0)*$D80,IF($C80=WD$17,$G$9*$D80,""))</f>
        <v>0</v>
      </c>
      <c r="WE80" s="34">
        <f>IF(WD80&lt;&gt;"",HLOOKUP(COUNT($RV80:WD80)+1,$G$4:$EH$9,WE$14,0)*$D80,IF($C80=WE$17,$G$9*$D80,""))</f>
        <v>0</v>
      </c>
      <c r="WF80" s="34">
        <f>IF(WE80&lt;&gt;"",HLOOKUP(COUNT($RV80:WE80)+1,$G$4:$EH$9,WF$14,0)*$D80,IF($C80=WF$17,$G$9*$D80,""))</f>
        <v>0</v>
      </c>
      <c r="WG80" s="34">
        <f>IF(WF80&lt;&gt;"",HLOOKUP(COUNT($RV80:WF80)+1,$G$4:$EH$9,WG$14,0)*$D80,IF($C80=WG$17,$G$9*$D80,""))</f>
        <v>0</v>
      </c>
      <c r="WH80" s="34">
        <f>IF(WG80&lt;&gt;"",HLOOKUP(COUNT($RV80:WG80)+1,$G$4:$EH$9,WH$14,0)*$D80,IF($C80=WH$17,$G$9*$D80,""))</f>
        <v>0</v>
      </c>
      <c r="WI80" s="34">
        <f>IF(WH80&lt;&gt;"",HLOOKUP(COUNT($RV80:WH80)+1,$G$4:$EH$9,WI$14,0)*$D80,IF($C80=WI$17,$G$9*$D80,""))</f>
        <v>0</v>
      </c>
      <c r="WJ80" s="34">
        <f>IF(WI80&lt;&gt;"",HLOOKUP(COUNT($RV80:WI80)+1,$G$4:$EH$9,WJ$14,0)*$D80,IF($C80=WJ$17,$G$9*$D80,""))</f>
        <v>0</v>
      </c>
      <c r="WK80" s="34">
        <f>IF(WJ80&lt;&gt;"",HLOOKUP(COUNT($RV80:WJ80)+1,$G$4:$EH$9,WK$14,0)*$D80,IF($C80=WK$17,$G$9*$D80,""))</f>
        <v>0</v>
      </c>
      <c r="WL80" s="34">
        <f>IF(WK80&lt;&gt;"",HLOOKUP(COUNT($RV80:WK80)+1,$G$4:$EH$9,WL$14,0)*$D80,IF($C80=WL$17,$G$9*$D80,""))</f>
        <v>0</v>
      </c>
    </row>
    <row r="81" spans="1:610" ht="15" x14ac:dyDescent="0.2">
      <c r="A81" s="25">
        <f t="shared" si="911"/>
        <v>3</v>
      </c>
      <c r="B81" s="1328" t="s">
        <v>87</v>
      </c>
      <c r="C81" s="62">
        <f t="shared" si="908"/>
        <v>63</v>
      </c>
      <c r="D81" s="30">
        <f>VLOOKUP(B81,Premissas!$R$8:$AD$18,(Histograma!A81+1),0)</f>
        <v>5</v>
      </c>
      <c r="G81" s="34" t="str">
        <f>IF(F81&lt;&gt;"",HLOOKUP(COUNT($F81:F81)+1,$G$4:$EH$8,G$14,0)*$D81,IF($C81=G$17,$G$5*$D81,""))</f>
        <v/>
      </c>
      <c r="H81" s="34" t="str">
        <f>IF(G81&lt;&gt;"",HLOOKUP(COUNT($F81:G81)+1,$G$4:$EH$8,H$14,0)*$D81,IF($C81=H$17,$G$5*$D81,""))</f>
        <v/>
      </c>
      <c r="I81" s="34" t="str">
        <f>IF(H81&lt;&gt;"",HLOOKUP(COUNT($F81:H81)+1,$G$4:$EH$8,I$14,0)*$D81,IF($C81=I$17,$G$5*$D81,""))</f>
        <v/>
      </c>
      <c r="J81" s="34" t="str">
        <f>IF(I81&lt;&gt;"",HLOOKUP(COUNT($F81:I81)+1,$G$4:$EH$8,J$14,0)*$D81,IF($C81=J$17,$G$5*$D81,""))</f>
        <v/>
      </c>
      <c r="K81" s="34" t="str">
        <f>IF(J81&lt;&gt;"",HLOOKUP(COUNT($F81:J81)+1,$G$4:$EH$8,K$14,0)*$D81,IF($C81=K$17,$G$5*$D81,""))</f>
        <v/>
      </c>
      <c r="L81" s="34" t="str">
        <f>IF(K81&lt;&gt;"",HLOOKUP(COUNT($F81:K81)+1,$G$4:$EH$8,L$14,0)*$D81,IF($C81=L$17,$G$5*$D81,""))</f>
        <v/>
      </c>
      <c r="M81" s="34" t="str">
        <f>IF(L81&lt;&gt;"",HLOOKUP(COUNT($F81:L81)+1,$G$4:$EH$8,M$14,0)*$D81,IF($C81=M$17,$G$5*$D81,""))</f>
        <v/>
      </c>
      <c r="N81" s="34" t="str">
        <f>IF(M81&lt;&gt;"",HLOOKUP(COUNT($F81:M81)+1,$G$4:$EH$8,N$14,0)*$D81,IF($C81=N$17,$G$5*$D81,""))</f>
        <v/>
      </c>
      <c r="O81" s="34" t="str">
        <f>IF(N81&lt;&gt;"",HLOOKUP(COUNT($F81:N81)+1,$G$4:$EH$8,O$14,0)*$D81,IF($C81=O$17,$G$5*$D81,""))</f>
        <v/>
      </c>
      <c r="P81" s="34" t="str">
        <f>IF(O81&lt;&gt;"",HLOOKUP(COUNT($F81:O81)+1,$G$4:$EH$8,P$14,0)*$D81,IF($C81=P$17,$G$5*$D81,""))</f>
        <v/>
      </c>
      <c r="Q81" s="34" t="str">
        <f>IF(P81&lt;&gt;"",HLOOKUP(COUNT($F81:P81)+1,$G$4:$EH$8,Q$14,0)*$D81,IF($C81=Q$17,$G$5*$D81,""))</f>
        <v/>
      </c>
      <c r="R81" s="34" t="str">
        <f>IF(Q81&lt;&gt;"",HLOOKUP(COUNT($F81:Q81)+1,$G$4:$EH$8,R$14,0)*$D81,IF($C81=R$17,$G$5*$D81,""))</f>
        <v/>
      </c>
      <c r="S81" s="34" t="str">
        <f>IF(R81&lt;&gt;"",HLOOKUP(COUNT($F81:R81)+1,$G$4:$EH$8,S$14,0)*$D81,IF($C81=S$17,$G$5*$D81,""))</f>
        <v/>
      </c>
      <c r="T81" s="34" t="str">
        <f>IF(S81&lt;&gt;"",HLOOKUP(COUNT($F81:S81)+1,$G$4:$EH$8,T$14,0)*$D81,IF($C81=T$17,$G$5*$D81,""))</f>
        <v/>
      </c>
      <c r="U81" s="34" t="str">
        <f>IF(T81&lt;&gt;"",HLOOKUP(COUNT($F81:T81)+1,$G$4:$EH$8,U$14,0)*$D81,IF($C81=U$17,$G$5*$D81,""))</f>
        <v/>
      </c>
      <c r="V81" s="34" t="str">
        <f>IF(U81&lt;&gt;"",HLOOKUP(COUNT($F81:U81)+1,$G$4:$EH$8,V$14,0)*$D81,IF($C81=V$17,$G$5*$D81,""))</f>
        <v/>
      </c>
      <c r="W81" s="34" t="str">
        <f>IF(V81&lt;&gt;"",HLOOKUP(COUNT($F81:V81)+1,$G$4:$EH$8,W$14,0)*$D81,IF($C81=W$17,$G$5*$D81,""))</f>
        <v/>
      </c>
      <c r="X81" s="34" t="str">
        <f>IF(W81&lt;&gt;"",HLOOKUP(COUNT($F81:W81)+1,$G$4:$EH$8,X$14,0)*$D81,IF($C81=X$17,$G$5*$D81,""))</f>
        <v/>
      </c>
      <c r="Y81" s="34" t="str">
        <f>IF(X81&lt;&gt;"",HLOOKUP(COUNT($F81:X81)+1,$G$4:$EH$8,Y$14,0)*$D81,IF($C81=Y$17,$G$5*$D81,""))</f>
        <v/>
      </c>
      <c r="Z81" s="34" t="str">
        <f>IF(Y81&lt;&gt;"",HLOOKUP(COUNT($F81:Y81)+1,$G$4:$EH$8,Z$14,0)*$D81,IF($C81=Z$17,$G$5*$D81,""))</f>
        <v/>
      </c>
      <c r="AA81" s="34" t="str">
        <f>IF(Z81&lt;&gt;"",HLOOKUP(COUNT($F81:Z81)+1,$G$4:$EH$8,AA$14,0)*$D81,IF($C81=AA$17,$G$5*$D81,""))</f>
        <v/>
      </c>
      <c r="AB81" s="34" t="str">
        <f>IF(AA81&lt;&gt;"",HLOOKUP(COUNT($F81:AA81)+1,$G$4:$EH$8,AB$14,0)*$D81,IF($C81=AB$17,$G$5*$D81,""))</f>
        <v/>
      </c>
      <c r="AC81" s="34" t="str">
        <f>IF(AB81&lt;&gt;"",HLOOKUP(COUNT($F81:AB81)+1,$G$4:$EH$8,AC$14,0)*$D81,IF($C81=AC$17,$G$5*$D81,""))</f>
        <v/>
      </c>
      <c r="AD81" s="34" t="str">
        <f>IF(AC81&lt;&gt;"",HLOOKUP(COUNT($F81:AC81)+1,$G$4:$EH$8,AD$14,0)*$D81,IF($C81=AD$17,$G$5*$D81,""))</f>
        <v/>
      </c>
      <c r="AE81" s="34" t="str">
        <f>IF(AD81&lt;&gt;"",HLOOKUP(COUNT($F81:AD81)+1,$G$4:$EH$8,AE$14,0)*$D81,IF($C81=AE$17,$G$5*$D81,""))</f>
        <v/>
      </c>
      <c r="AF81" s="34" t="str">
        <f>IF(AE81&lt;&gt;"",HLOOKUP(COUNT($F81:AE81)+1,$G$4:$EH$8,AF$14,0)*$D81,IF($C81=AF$17,$G$5*$D81,""))</f>
        <v/>
      </c>
      <c r="AG81" s="34" t="str">
        <f>IF(AF81&lt;&gt;"",HLOOKUP(COUNT($F81:AF81)+1,$G$4:$EH$8,AG$14,0)*$D81,IF($C81=AG$17,$G$5*$D81,""))</f>
        <v/>
      </c>
      <c r="AH81" s="34" t="str">
        <f>IF(AG81&lt;&gt;"",HLOOKUP(COUNT($F81:AG81)+1,$G$4:$EH$8,AH$14,0)*$D81,IF($C81=AH$17,$G$5*$D81,""))</f>
        <v/>
      </c>
      <c r="AI81" s="34" t="str">
        <f>IF(AH81&lt;&gt;"",HLOOKUP(COUNT($F81:AH81)+1,$G$4:$EH$8,AI$14,0)*$D81,IF($C81=AI$17,$G$5*$D81,""))</f>
        <v/>
      </c>
      <c r="AJ81" s="34" t="str">
        <f>IF(AI81&lt;&gt;"",HLOOKUP(COUNT($F81:AI81)+1,$G$4:$EH$8,AJ$14,0)*$D81,IF($C81=AJ$17,$G$5*$D81,""))</f>
        <v/>
      </c>
      <c r="AK81" s="34" t="str">
        <f>IF(AJ81&lt;&gt;"",HLOOKUP(COUNT($F81:AJ81)+1,$G$4:$EH$8,AK$14,0)*$D81,IF($C81=AK$17,$G$5*$D81,""))</f>
        <v/>
      </c>
      <c r="AL81" s="34" t="str">
        <f>IF(AK81&lt;&gt;"",HLOOKUP(COUNT($F81:AK81)+1,$G$4:$EH$8,AL$14,0)*$D81,IF($C81=AL$17,$G$5*$D81,""))</f>
        <v/>
      </c>
      <c r="AM81" s="34" t="str">
        <f>IF(AL81&lt;&gt;"",HLOOKUP(COUNT($F81:AL81)+1,$G$4:$EH$8,AM$14,0)*$D81,IF($C81=AM$17,$G$5*$D81,""))</f>
        <v/>
      </c>
      <c r="AN81" s="34" t="str">
        <f>IF(AM81&lt;&gt;"",HLOOKUP(COUNT($F81:AM81)+1,$G$4:$EH$8,AN$14,0)*$D81,IF($C81=AN$17,$G$5*$D81,""))</f>
        <v/>
      </c>
      <c r="AO81" s="34" t="str">
        <f>IF(AN81&lt;&gt;"",HLOOKUP(COUNT($F81:AN81)+1,$G$4:$EH$8,AO$14,0)*$D81,IF($C81=AO$17,$G$5*$D81,""))</f>
        <v/>
      </c>
      <c r="AP81" s="34" t="str">
        <f>IF(AO81&lt;&gt;"",HLOOKUP(COUNT($F81:AO81)+1,$G$4:$EH$8,AP$14,0)*$D81,IF($C81=AP$17,$G$5*$D81,""))</f>
        <v/>
      </c>
      <c r="AQ81" s="34" t="str">
        <f>IF(AP81&lt;&gt;"",HLOOKUP(COUNT($F81:AP81)+1,$G$4:$EH$8,AQ$14,0)*$D81,IF($C81=AQ$17,$G$5*$D81,""))</f>
        <v/>
      </c>
      <c r="AR81" s="34" t="str">
        <f>IF(AQ81&lt;&gt;"",HLOOKUP(COUNT($F81:AQ81)+1,$G$4:$EH$8,AR$14,0)*$D81,IF($C81=AR$17,$G$5*$D81,""))</f>
        <v/>
      </c>
      <c r="AS81" s="34" t="str">
        <f>IF(AR81&lt;&gt;"",HLOOKUP(COUNT($F81:AR81)+1,$G$4:$EH$8,AS$14,0)*$D81,IF($C81=AS$17,$G$5*$D81,""))</f>
        <v/>
      </c>
      <c r="AT81" s="34" t="str">
        <f>IF(AS81&lt;&gt;"",HLOOKUP(COUNT($F81:AS81)+1,$G$4:$EH$8,AT$14,0)*$D81,IF($C81=AT$17,$G$5*$D81,""))</f>
        <v/>
      </c>
      <c r="AU81" s="34" t="str">
        <f>IF(AT81&lt;&gt;"",HLOOKUP(COUNT($F81:AT81)+1,$G$4:$EH$8,AU$14,0)*$D81,IF($C81=AU$17,$G$5*$D81,""))</f>
        <v/>
      </c>
      <c r="AV81" s="34" t="str">
        <f>IF(AU81&lt;&gt;"",HLOOKUP(COUNT($F81:AU81)+1,$G$4:$EH$8,AV$14,0)*$D81,IF($C81=AV$17,$G$5*$D81,""))</f>
        <v/>
      </c>
      <c r="AW81" s="34" t="str">
        <f>IF(AV81&lt;&gt;"",HLOOKUP(COUNT($F81:AV81)+1,$G$4:$EH$8,AW$14,0)*$D81,IF($C81=AW$17,$G$5*$D81,""))</f>
        <v/>
      </c>
      <c r="AX81" s="34" t="str">
        <f>IF(AW81&lt;&gt;"",HLOOKUP(COUNT($F81:AW81)+1,$G$4:$EH$8,AX$14,0)*$D81,IF($C81=AX$17,$G$5*$D81,""))</f>
        <v/>
      </c>
      <c r="AY81" s="34" t="str">
        <f>IF(AX81&lt;&gt;"",HLOOKUP(COUNT($F81:AX81)+1,$G$4:$EH$8,AY$14,0)*$D81,IF($C81=AY$17,$G$5*$D81,""))</f>
        <v/>
      </c>
      <c r="AZ81" s="34" t="str">
        <f>IF(AY81&lt;&gt;"",HLOOKUP(COUNT($F81:AY81)+1,$G$4:$EH$8,AZ$14,0)*$D81,IF($C81=AZ$17,$G$5*$D81,""))</f>
        <v/>
      </c>
      <c r="BA81" s="34" t="str">
        <f>IF(AZ81&lt;&gt;"",HLOOKUP(COUNT($F81:AZ81)+1,$G$4:$EH$8,BA$14,0)*$D81,IF($C81=BA$17,$G$5*$D81,""))</f>
        <v/>
      </c>
      <c r="BB81" s="34" t="str">
        <f>IF(BA81&lt;&gt;"",HLOOKUP(COUNT($F81:BA81)+1,$G$4:$EH$8,BB$14,0)*$D81,IF($C81=BB$17,$G$5*$D81,""))</f>
        <v/>
      </c>
      <c r="BC81" s="34" t="str">
        <f>IF(BB81&lt;&gt;"",HLOOKUP(COUNT($F81:BB81)+1,$G$4:$EH$8,BC$14,0)*$D81,IF($C81=BC$17,$G$5*$D81,""))</f>
        <v/>
      </c>
      <c r="BD81" s="34" t="str">
        <f>IF(BC81&lt;&gt;"",HLOOKUP(COUNT($F81:BC81)+1,$G$4:$EH$8,BD$14,0)*$D81,IF($C81=BD$17,$G$5*$D81,""))</f>
        <v/>
      </c>
      <c r="BE81" s="34" t="str">
        <f>IF(BD81&lt;&gt;"",HLOOKUP(COUNT($F81:BD81)+1,$G$4:$EH$8,BE$14,0)*$D81,IF($C81=BE$17,$G$5*$D81,""))</f>
        <v/>
      </c>
      <c r="BF81" s="34" t="str">
        <f>IF(BE81&lt;&gt;"",HLOOKUP(COUNT($F81:BE81)+1,$G$4:$EH$8,BF$14,0)*$D81,IF($C81=BF$17,$G$5*$D81,""))</f>
        <v/>
      </c>
      <c r="BG81" s="34" t="str">
        <f>IF(BF81&lt;&gt;"",HLOOKUP(COUNT($F81:BF81)+1,$G$4:$EH$8,BG$14,0)*$D81,IF($C81=BG$17,$G$5*$D81,""))</f>
        <v/>
      </c>
      <c r="BH81" s="34" t="str">
        <f>IF(BG81&lt;&gt;"",HLOOKUP(COUNT($F81:BG81)+1,$G$4:$EH$8,BH$14,0)*$D81,IF($C81=BH$17,$G$5*$D81,""))</f>
        <v/>
      </c>
      <c r="BI81" s="34" t="str">
        <f>IF(BH81&lt;&gt;"",HLOOKUP(COUNT($F81:BH81)+1,$G$4:$EH$8,BI$14,0)*$D81,IF($C81=BI$17,$G$5*$D81,""))</f>
        <v/>
      </c>
      <c r="BJ81" s="34" t="str">
        <f>IF(BI81&lt;&gt;"",HLOOKUP(COUNT($F81:BI81)+1,$G$4:$EH$8,BJ$14,0)*$D81,IF($C81=BJ$17,$G$5*$D81,""))</f>
        <v/>
      </c>
      <c r="BK81" s="34" t="str">
        <f>IF(BJ81&lt;&gt;"",HLOOKUP(COUNT($F81:BJ81)+1,$G$4:$EH$8,BK$14,0)*$D81,IF($C81=BK$17,$G$5*$D81,""))</f>
        <v/>
      </c>
      <c r="BL81" s="34" t="str">
        <f>IF(BK81&lt;&gt;"",HLOOKUP(COUNT($F81:BK81)+1,$G$4:$EH$8,BL$14,0)*$D81,IF($C81=BL$17,$G$5*$D81,""))</f>
        <v/>
      </c>
      <c r="BM81" s="34" t="str">
        <f>IF(BL81&lt;&gt;"",HLOOKUP(COUNT($F81:BL81)+1,$G$4:$EH$8,BM$14,0)*$D81,IF($C81=BM$17,$G$5*$D81,""))</f>
        <v/>
      </c>
      <c r="BN81" s="34" t="str">
        <f>IF(BM81&lt;&gt;"",HLOOKUP(COUNT($F81:BM81)+1,$G$4:$EH$8,BN$14,0)*$D81,IF($C81=BN$17,$G$5*$D81,""))</f>
        <v/>
      </c>
      <c r="BO81" s="34" t="str">
        <f>IF(BN81&lt;&gt;"",HLOOKUP(COUNT($F81:BN81)+1,$G$4:$EH$8,BO$14,0)*$D81,IF($C81=BO$17,$G$5*$D81,""))</f>
        <v/>
      </c>
      <c r="BP81" s="34" t="str">
        <f>IF(BO81&lt;&gt;"",HLOOKUP(COUNT($F81:BO81)+1,$G$4:$EH$8,BP$14,0)*$D81,IF($C81=BP$17,$G$5*$D81,""))</f>
        <v/>
      </c>
      <c r="BQ81" s="34">
        <f>IF(BP81&lt;&gt;"",HLOOKUP(COUNT($F81:BP81)+1,$G$4:$EH$8,BQ$14,0)*$D81,IF($C81=BQ$17,$G$5*$D81,""))</f>
        <v>0</v>
      </c>
      <c r="BR81" s="34">
        <f>IF(BQ81&lt;&gt;"",HLOOKUP(COUNT($F81:BQ81)+1,$G$4:$EH$8,BR$14,0)*$D81,IF($C81=BR$17,$G$5*$D81,""))</f>
        <v>0</v>
      </c>
      <c r="BS81" s="34" t="e">
        <f>IF(BR81&lt;&gt;"",HLOOKUP(COUNT($F81:BR81)+1,$G$4:$EH$8,BS$14,0)*$D81,IF($C81=BS$17,$G$5*$D81,""))</f>
        <v>#VALUE!</v>
      </c>
      <c r="BT81" s="34" t="e">
        <f>IF(BS81&lt;&gt;"",HLOOKUP(COUNT($F81:BS81)+1,$G$4:$EH$8,BT$14,0)*$D81,IF($C81=BT$17,$G$5*$D81,""))</f>
        <v>#VALUE!</v>
      </c>
      <c r="BU81" s="34" t="e">
        <f>IF(BT81&lt;&gt;"",HLOOKUP(COUNT($F81:BT81)+1,$G$4:$EH$8,BU$14,0)*$D81,IF($C81=BU$17,$G$5*$D81,""))</f>
        <v>#VALUE!</v>
      </c>
      <c r="BV81" s="34" t="e">
        <f>IF(BU81&lt;&gt;"",HLOOKUP(COUNT($F81:BU81)+1,$G$4:$EH$8,BV$14,0)*$D81,IF($C81=BV$17,$G$5*$D81,""))</f>
        <v>#VALUE!</v>
      </c>
      <c r="BW81" s="34" t="e">
        <f>IF(BV81&lt;&gt;"",HLOOKUP(COUNT($F81:BV81)+1,$G$4:$EH$8,BW$14,0)*$D81,IF($C81=BW$17,$G$5*$D81,""))</f>
        <v>#VALUE!</v>
      </c>
      <c r="BX81" s="34" t="e">
        <f>IF(BW81&lt;&gt;"",HLOOKUP(COUNT($F81:BW81)+1,$G$4:$EH$8,BX$14,0)*$D81,IF($C81=BX$17,$G$5*$D81,""))</f>
        <v>#VALUE!</v>
      </c>
      <c r="BY81" s="34" t="e">
        <f>IF(BX81&lt;&gt;"",HLOOKUP(COUNT($F81:BX81)+1,$G$4:$EH$8,BY$14,0)*$D81,IF($C81=BY$17,$G$5*$D81,""))</f>
        <v>#VALUE!</v>
      </c>
      <c r="BZ81" s="34" t="e">
        <f>IF(BY81&lt;&gt;"",HLOOKUP(COUNT($F81:BY81)+1,$G$4:$EH$8,BZ$14,0)*$D81,IF($C81=BZ$17,$G$5*$D81,""))</f>
        <v>#VALUE!</v>
      </c>
      <c r="CA81" s="34" t="e">
        <f>IF(BZ81&lt;&gt;"",HLOOKUP(COUNT($F81:BZ81)+1,$G$4:$EH$8,CA$14,0)*$D81,IF($C81=CA$17,$G$5*$D81,""))</f>
        <v>#VALUE!</v>
      </c>
      <c r="CB81" s="34" t="e">
        <f>IF(CA81&lt;&gt;"",HLOOKUP(COUNT($F81:CA81)+1,$G$4:$EH$8,CB$14,0)*$D81,IF($C81=CB$17,$G$5*$D81,""))</f>
        <v>#VALUE!</v>
      </c>
      <c r="CC81" s="34" t="e">
        <f>IF(CB81&lt;&gt;"",HLOOKUP(COUNT($F81:CB81)+1,$G$4:$EH$8,CC$14,0)*$D81,IF($C81=CC$17,$G$5*$D81,""))</f>
        <v>#VALUE!</v>
      </c>
      <c r="CD81" s="34" t="e">
        <f>IF(CC81&lt;&gt;"",HLOOKUP(COUNT($F81:CC81)+1,$G$4:$EH$8,CD$14,0)*$D81,IF($C81=CD$17,$G$5*$D81,""))</f>
        <v>#VALUE!</v>
      </c>
      <c r="CE81" s="34" t="e">
        <f>IF(CD81&lt;&gt;"",HLOOKUP(COUNT($F81:CD81)+1,$G$4:$EH$8,CE$14,0)*$D81,IF($C81=CE$17,$G$5*$D81,""))</f>
        <v>#VALUE!</v>
      </c>
      <c r="CF81" s="34" t="e">
        <f>IF(CE81&lt;&gt;"",HLOOKUP(COUNT($F81:CE81)+1,$G$4:$EH$8,CF$14,0)*$D81,IF($C81=CF$17,$G$5*$D81,""))</f>
        <v>#VALUE!</v>
      </c>
      <c r="CG81" s="34" t="e">
        <f>IF(CF81&lt;&gt;"",HLOOKUP(COUNT($F81:CF81)+1,$G$4:$EH$8,CG$14,0)*$D81,IF($C81=CG$17,$G$5*$D81,""))</f>
        <v>#VALUE!</v>
      </c>
      <c r="CH81" s="34" t="e">
        <f>IF(CG81&lt;&gt;"",HLOOKUP(COUNT($F81:CG81)+1,$G$4:$EH$8,CH$14,0)*$D81,IF($C81=CH$17,$G$5*$D81,""))</f>
        <v>#VALUE!</v>
      </c>
      <c r="CI81" s="34" t="e">
        <f>IF(CH81&lt;&gt;"",HLOOKUP(COUNT($F81:CH81)+1,$G$4:$EH$8,CI$14,0)*$D81,IF($C81=CI$17,$G$5*$D81,""))</f>
        <v>#VALUE!</v>
      </c>
      <c r="CJ81" s="34" t="e">
        <f>IF(CI81&lt;&gt;"",HLOOKUP(COUNT($F81:CI81)+1,$G$4:$EH$8,CJ$14,0)*$D81,IF($C81=CJ$17,$G$5*$D81,""))</f>
        <v>#VALUE!</v>
      </c>
      <c r="CK81" s="34" t="e">
        <f>IF(CJ81&lt;&gt;"",HLOOKUP(COUNT($F81:CJ81)+1,$G$4:$EH$8,CK$14,0)*$D81,IF($C81=CK$17,$G$5*$D81,""))</f>
        <v>#VALUE!</v>
      </c>
      <c r="CL81" s="34" t="e">
        <f>IF(CK81&lt;&gt;"",HLOOKUP(COUNT($F81:CK81)+1,$G$4:$EH$8,CL$14,0)*$D81,IF($C81=CL$17,$G$5*$D81,""))</f>
        <v>#VALUE!</v>
      </c>
      <c r="CM81" s="34" t="e">
        <f>IF(CL81&lt;&gt;"",HLOOKUP(COUNT($F81:CL81)+1,$G$4:$EH$8,CM$14,0)*$D81,IF($C81=CM$17,$G$5*$D81,""))</f>
        <v>#VALUE!</v>
      </c>
      <c r="CN81" s="34" t="e">
        <f>IF(CM81&lt;&gt;"",HLOOKUP(COUNT($F81:CM81)+1,$G$4:$EH$8,CN$14,0)*$D81,IF($C81=CN$17,$G$5*$D81,""))</f>
        <v>#VALUE!</v>
      </c>
      <c r="CO81" s="34" t="e">
        <f>IF(CN81&lt;&gt;"",HLOOKUP(COUNT($F81:CN81)+1,$G$4:$EH$8,CO$14,0)*$D81,IF($C81=CO$17,$G$5*$D81,""))</f>
        <v>#VALUE!</v>
      </c>
      <c r="CP81" s="34" t="e">
        <f>IF(CO81&lt;&gt;"",HLOOKUP(COUNT($F81:CO81)+1,$G$4:$EH$8,CP$14,0)*$D81,IF($C81=CP$17,$G$5*$D81,""))</f>
        <v>#VALUE!</v>
      </c>
      <c r="CQ81" s="34" t="e">
        <f>IF(CP81&lt;&gt;"",HLOOKUP(COUNT($F81:CP81)+1,$G$4:$EH$8,CQ$14,0)*$D81,IF($C81=CQ$17,$G$5*$D81,""))</f>
        <v>#VALUE!</v>
      </c>
      <c r="CR81" s="34" t="e">
        <f>IF(CQ81&lt;&gt;"",HLOOKUP(COUNT($F81:CQ81)+1,$G$4:$EH$8,CR$14,0)*$D81,IF($C81=CR$17,$G$5*$D81,""))</f>
        <v>#VALUE!</v>
      </c>
      <c r="CS81" s="34" t="e">
        <f>IF(CR81&lt;&gt;"",HLOOKUP(COUNT($F81:CR81)+1,$G$4:$EH$8,CS$14,0)*$D81,IF($C81=CS$17,$G$5*$D81,""))</f>
        <v>#VALUE!</v>
      </c>
      <c r="CT81" s="34" t="e">
        <f>IF(CS81&lt;&gt;"",HLOOKUP(COUNT($F81:CS81)+1,$G$4:$EH$8,CT$14,0)*$D81,IF($C81=CT$17,$G$5*$D81,""))</f>
        <v>#VALUE!</v>
      </c>
      <c r="CU81" s="34" t="e">
        <f>IF(CT81&lt;&gt;"",HLOOKUP(COUNT($F81:CT81)+1,$G$4:$EH$8,CU$14,0)*$D81,IF($C81=CU$17,$G$5*$D81,""))</f>
        <v>#VALUE!</v>
      </c>
      <c r="CV81" s="34" t="e">
        <f>IF(CU81&lt;&gt;"",HLOOKUP(COUNT($F81:CU81)+1,$G$4:$EH$8,CV$14,0)*$D81,IF($C81=CV$17,$G$5*$D81,""))</f>
        <v>#VALUE!</v>
      </c>
      <c r="CW81" s="34" t="e">
        <f>IF(CV81&lt;&gt;"",HLOOKUP(COUNT($F81:CV81)+1,$G$4:$EH$8,CW$14,0)*$D81,IF($C81=CW$17,$G$5*$D81,""))</f>
        <v>#VALUE!</v>
      </c>
      <c r="CX81" s="34" t="e">
        <f>IF(CW81&lt;&gt;"",HLOOKUP(COUNT($F81:CW81)+1,$G$4:$EH$8,CX$14,0)*$D81,IF($C81=CX$17,$G$5*$D81,""))</f>
        <v>#VALUE!</v>
      </c>
      <c r="CY81" s="34" t="e">
        <f>IF(CX81&lt;&gt;"",HLOOKUP(COUNT($F81:CX81)+1,$G$4:$EH$8,CY$14,0)*$D81,IF($C81=CY$17,$G$5*$D81,""))</f>
        <v>#VALUE!</v>
      </c>
      <c r="CZ81" s="34" t="e">
        <f>IF(CY81&lt;&gt;"",HLOOKUP(COUNT($F81:CY81)+1,$G$4:$EH$8,CZ$14,0)*$D81,IF($C81=CZ$17,$G$5*$D81,""))</f>
        <v>#VALUE!</v>
      </c>
      <c r="DA81" s="34" t="e">
        <f>IF(CZ81&lt;&gt;"",HLOOKUP(COUNT($F81:CZ81)+1,$G$4:$EH$8,DA$14,0)*$D81,IF($C81=DA$17,$G$5*$D81,""))</f>
        <v>#VALUE!</v>
      </c>
      <c r="DB81" s="34" t="e">
        <f>IF(DA81&lt;&gt;"",HLOOKUP(COUNT($F81:DA81)+1,$G$4:$EH$8,DB$14,0)*$D81,IF($C81=DB$17,$G$5*$D81,""))</f>
        <v>#VALUE!</v>
      </c>
      <c r="DC81" s="34" t="e">
        <f>IF(DB81&lt;&gt;"",HLOOKUP(COUNT($F81:DB81)+1,$G$4:$EH$8,DC$14,0)*$D81,IF($C81=DC$17,$G$5*$D81,""))</f>
        <v>#VALUE!</v>
      </c>
      <c r="DD81" s="34" t="e">
        <f>IF(DC81&lt;&gt;"",HLOOKUP(COUNT($F81:DC81)+1,$G$4:$EH$8,DD$14,0)*$D81,IF($C81=DD$17,$G$5*$D81,""))</f>
        <v>#VALUE!</v>
      </c>
      <c r="DE81" s="34" t="e">
        <f>IF(DD81&lt;&gt;"",HLOOKUP(COUNT($F81:DD81)+1,$G$4:$EH$8,DE$14,0)*$D81,IF($C81=DE$17,$G$5*$D81,""))</f>
        <v>#VALUE!</v>
      </c>
      <c r="DF81" s="34" t="e">
        <f>IF(DE81&lt;&gt;"",HLOOKUP(COUNT($F81:DE81)+1,$G$4:$EH$8,DF$14,0)*$D81,IF($C81=DF$17,$G$5*$D81,""))</f>
        <v>#VALUE!</v>
      </c>
      <c r="DG81" s="34" t="e">
        <f>IF(DF81&lt;&gt;"",HLOOKUP(COUNT($F81:DF81)+1,$G$4:$EH$8,DG$14,0)*$D81,IF($C81=DG$17,$G$5*$D81,""))</f>
        <v>#VALUE!</v>
      </c>
      <c r="DH81" s="34" t="e">
        <f>IF(DG81&lt;&gt;"",HLOOKUP(COUNT($F81:DG81)+1,$G$4:$EH$8,DH$14,0)*$D81,IF($C81=DH$17,$G$5*$D81,""))</f>
        <v>#VALUE!</v>
      </c>
      <c r="DI81" s="34" t="e">
        <f>IF(DH81&lt;&gt;"",HLOOKUP(COUNT($F81:DH81)+1,$G$4:$EH$8,DI$14,0)*$D81,IF($C81=DI$17,$G$5*$D81,""))</f>
        <v>#VALUE!</v>
      </c>
      <c r="DJ81" s="34" t="e">
        <f>IF(DI81&lt;&gt;"",HLOOKUP(COUNT($F81:DI81)+1,$G$4:$EH$8,DJ$14,0)*$D81,IF($C81=DJ$17,$G$5*$D81,""))</f>
        <v>#VALUE!</v>
      </c>
      <c r="DK81" s="34" t="e">
        <f>IF(DJ81&lt;&gt;"",HLOOKUP(COUNT($F81:DJ81)+1,$G$4:$EH$8,DK$14,0)*$D81,IF($C81=DK$17,$G$5*$D81,""))</f>
        <v>#VALUE!</v>
      </c>
      <c r="DL81" s="34" t="e">
        <f>IF(DK81&lt;&gt;"",HLOOKUP(COUNT($F81:DK81)+1,$G$4:$EH$8,DL$14,0)*$D81,IF($C81=DL$17,$G$5*$D81,""))</f>
        <v>#VALUE!</v>
      </c>
      <c r="DM81" s="34" t="e">
        <f>IF(DL81&lt;&gt;"",HLOOKUP(COUNT($F81:DL81)+1,$G$4:$EH$8,DM$14,0)*$D81,IF($C81=DM$17,$G$5*$D81,""))</f>
        <v>#VALUE!</v>
      </c>
      <c r="DN81" s="34" t="e">
        <f>IF(DM81&lt;&gt;"",HLOOKUP(COUNT($F81:DM81)+1,$G$4:$EH$8,DN$14,0)*$D81,IF($C81=DN$17,$G$5*$D81,""))</f>
        <v>#VALUE!</v>
      </c>
      <c r="DO81" s="34" t="e">
        <f>IF(DN81&lt;&gt;"",HLOOKUP(COUNT($F81:DN81)+1,$G$4:$EH$8,DO$14,0)*$D81,IF($C81=DO$17,$G$5*$D81,""))</f>
        <v>#VALUE!</v>
      </c>
      <c r="DP81" s="34" t="e">
        <f>IF(DO81&lt;&gt;"",HLOOKUP(COUNT($F81:DO81)+1,$G$4:$EH$8,DP$14,0)*$D81,IF($C81=DP$17,$G$5*$D81,""))</f>
        <v>#VALUE!</v>
      </c>
      <c r="DQ81" s="34" t="e">
        <f>IF(DP81&lt;&gt;"",HLOOKUP(COUNT($F81:DP81)+1,$G$4:$EH$8,DQ$14,0)*$D81,IF($C81=DQ$17,$G$5*$D81,""))</f>
        <v>#VALUE!</v>
      </c>
      <c r="DR81" s="34" t="e">
        <f>IF(DQ81&lt;&gt;"",HLOOKUP(COUNT($F81:DQ81)+1,$G$4:$EH$8,DR$14,0)*$D81,IF($C81=DR$17,$G$5*$D81,""))</f>
        <v>#VALUE!</v>
      </c>
      <c r="DS81" s="34" t="e">
        <f>IF(DR81&lt;&gt;"",HLOOKUP(COUNT($F81:DR81)+1,$G$4:$EH$8,DS$14,0)*$D81,IF($C81=DS$17,$G$5*$D81,""))</f>
        <v>#VALUE!</v>
      </c>
      <c r="DT81" s="34" t="e">
        <f>IF(DS81&lt;&gt;"",HLOOKUP(COUNT($F81:DS81)+1,$G$4:$EH$8,DT$14,0)*$D81,IF($C81=DT$17,$G$5*$D81,""))</f>
        <v>#VALUE!</v>
      </c>
      <c r="DU81" s="34" t="e">
        <f>IF(DT81&lt;&gt;"",HLOOKUP(COUNT($F81:DT81)+1,$G$4:$EH$8,DU$14,0)*$D81,IF($C81=DU$17,$G$5*$D81,""))</f>
        <v>#VALUE!</v>
      </c>
      <c r="DV81" s="34" t="e">
        <f>IF(DU81&lt;&gt;"",HLOOKUP(COUNT($F81:DU81)+1,$G$4:$EH$8,DV$14,0)*$D81,IF($C81=DV$17,$G$5*$D81,""))</f>
        <v>#VALUE!</v>
      </c>
      <c r="DX81" s="34" t="str">
        <f>IF(DW81&lt;&gt;"",HLOOKUP(COUNT($DW81:DW81)+1,$G$4:$CX$8,DX$14,0)*$D81,IF($C81=DX$17,$G$6*$D81,""))</f>
        <v/>
      </c>
      <c r="DY81" s="34" t="str">
        <f>IF(DX81&lt;&gt;"",HLOOKUP(COUNT($DW81:DX81)+1,$G$4:$CX$8,DY$14,0)*$D81,IF($C81=DY$17,$G$6*$D81,""))</f>
        <v/>
      </c>
      <c r="DZ81" s="34" t="str">
        <f>IF(DY81&lt;&gt;"",HLOOKUP(COUNT($DW81:DY81)+1,$G$4:$CX$8,DZ$14,0)*$D81,IF($C81=DZ$17,$G$6*$D81,""))</f>
        <v/>
      </c>
      <c r="EA81" s="34" t="str">
        <f>IF(DZ81&lt;&gt;"",HLOOKUP(COUNT($DW81:DZ81)+1,$G$4:$CX$8,EA$14,0)*$D81,IF($C81=EA$17,$G$6*$D81,""))</f>
        <v/>
      </c>
      <c r="EB81" s="34" t="str">
        <f>IF(EA81&lt;&gt;"",HLOOKUP(COUNT($DW81:EA81)+1,$G$4:$CX$8,EB$14,0)*$D81,IF($C81=EB$17,$G$6*$D81,""))</f>
        <v/>
      </c>
      <c r="EC81" s="34" t="str">
        <f>IF(EB81&lt;&gt;"",HLOOKUP(COUNT($DW81:EB81)+1,$G$4:$CX$8,EC$14,0)*$D81,IF($C81=EC$17,$G$6*$D81,""))</f>
        <v/>
      </c>
      <c r="ED81" s="34" t="str">
        <f>IF(EC81&lt;&gt;"",HLOOKUP(COUNT($DW81:EC81)+1,$G$4:$CX$8,ED$14,0)*$D81,IF($C81=ED$17,$G$6*$D81,""))</f>
        <v/>
      </c>
      <c r="EE81" s="34" t="str">
        <f>IF(ED81&lt;&gt;"",HLOOKUP(COUNT($DW81:ED81)+1,$G$4:$CX$8,EE$14,0)*$D81,IF($C81=EE$17,$G$6*$D81,""))</f>
        <v/>
      </c>
      <c r="EF81" s="34" t="str">
        <f>IF(EE81&lt;&gt;"",HLOOKUP(COUNT($DW81:EE81)+1,$G$4:$CX$8,EF$14,0)*$D81,IF($C81=EF$17,$G$6*$D81,""))</f>
        <v/>
      </c>
      <c r="EG81" s="34" t="str">
        <f>IF(EF81&lt;&gt;"",HLOOKUP(COUNT($DW81:EF81)+1,$G$4:$CX$8,EG$14,0)*$D81,IF($C81=EG$17,$G$6*$D81,""))</f>
        <v/>
      </c>
      <c r="EH81" s="34" t="str">
        <f>IF(EG81&lt;&gt;"",HLOOKUP(COUNT($DW81:EG81)+1,$G$4:$CX$8,EH$14,0)*$D81,IF($C81=EH$17,$G$6*$D81,""))</f>
        <v/>
      </c>
      <c r="EI81" s="34" t="str">
        <f>IF(EH81&lt;&gt;"",HLOOKUP(COUNT($DW81:EH81)+1,$G$4:$CX$8,EI$14,0)*$D81,IF($C81=EI$17,$G$6*$D81,""))</f>
        <v/>
      </c>
      <c r="EJ81" s="34" t="str">
        <f>IF(EI81&lt;&gt;"",HLOOKUP(COUNT($DW81:EI81)+1,$G$4:$CX$8,EJ$14,0)*$D81,IF($C81=EJ$17,$G$6*$D81,""))</f>
        <v/>
      </c>
      <c r="EK81" s="34" t="str">
        <f>IF(EJ81&lt;&gt;"",HLOOKUP(COUNT($DW81:EJ81)+1,$G$4:$CX$8,EK$14,0)*$D81,IF($C81=EK$17,$G$6*$D81,""))</f>
        <v/>
      </c>
      <c r="EL81" s="34" t="str">
        <f>IF(EK81&lt;&gt;"",HLOOKUP(COUNT($DW81:EK81)+1,$G$4:$CX$8,EL$14,0)*$D81,IF($C81=EL$17,$G$6*$D81,""))</f>
        <v/>
      </c>
      <c r="EM81" s="34" t="str">
        <f>IF(EL81&lt;&gt;"",HLOOKUP(COUNT($DW81:EL81)+1,$G$4:$CX$8,EM$14,0)*$D81,IF($C81=EM$17,$G$6*$D81,""))</f>
        <v/>
      </c>
      <c r="EN81" s="34" t="str">
        <f>IF(EM81&lt;&gt;"",HLOOKUP(COUNT($DW81:EM81)+1,$G$4:$CX$8,EN$14,0)*$D81,IF($C81=EN$17,$G$6*$D81,""))</f>
        <v/>
      </c>
      <c r="EO81" s="34" t="str">
        <f>IF(EN81&lt;&gt;"",HLOOKUP(COUNT($DW81:EN81)+1,$G$4:$CX$8,EO$14,0)*$D81,IF($C81=EO$17,$G$6*$D81,""))</f>
        <v/>
      </c>
      <c r="EP81" s="34" t="str">
        <f>IF(EO81&lt;&gt;"",HLOOKUP(COUNT($DW81:EO81)+1,$G$4:$CX$8,EP$14,0)*$D81,IF($C81=EP$17,$G$6*$D81,""))</f>
        <v/>
      </c>
      <c r="EQ81" s="34" t="str">
        <f>IF(EP81&lt;&gt;"",HLOOKUP(COUNT($DW81:EP81)+1,$G$4:$CX$8,EQ$14,0)*$D81,IF($C81=EQ$17,$G$6*$D81,""))</f>
        <v/>
      </c>
      <c r="ER81" s="34" t="str">
        <f>IF(EQ81&lt;&gt;"",HLOOKUP(COUNT($DW81:EQ81)+1,$G$4:$CX$8,ER$14,0)*$D81,IF($C81=ER$17,$G$6*$D81,""))</f>
        <v/>
      </c>
      <c r="ES81" s="34" t="str">
        <f>IF(ER81&lt;&gt;"",HLOOKUP(COUNT($DW81:ER81)+1,$G$4:$CX$8,ES$14,0)*$D81,IF($C81=ES$17,$G$6*$D81,""))</f>
        <v/>
      </c>
      <c r="ET81" s="34" t="str">
        <f>IF(ES81&lt;&gt;"",HLOOKUP(COUNT($DW81:ES81)+1,$G$4:$CX$8,ET$14,0)*$D81,IF($C81=ET$17,$G$6*$D81,""))</f>
        <v/>
      </c>
      <c r="EU81" s="34" t="str">
        <f>IF(ET81&lt;&gt;"",HLOOKUP(COUNT($DW81:ET81)+1,$G$4:$CX$8,EU$14,0)*$D81,IF($C81=EU$17,$G$6*$D81,""))</f>
        <v/>
      </c>
      <c r="EV81" s="34" t="str">
        <f>IF(EU81&lt;&gt;"",HLOOKUP(COUNT($DW81:EU81)+1,$G$4:$CX$8,EV$14,0)*$D81,IF($C81=EV$17,$G$6*$D81,""))</f>
        <v/>
      </c>
      <c r="EW81" s="34" t="str">
        <f>IF(EV81&lt;&gt;"",HLOOKUP(COUNT($DW81:EV81)+1,$G$4:$CX$8,EW$14,0)*$D81,IF($C81=EW$17,$G$6*$D81,""))</f>
        <v/>
      </c>
      <c r="EX81" s="34" t="str">
        <f>IF(EW81&lt;&gt;"",HLOOKUP(COUNT($DW81:EW81)+1,$G$4:$CX$8,EX$14,0)*$D81,IF($C81=EX$17,$G$6*$D81,""))</f>
        <v/>
      </c>
      <c r="EY81" s="34" t="str">
        <f>IF(EX81&lt;&gt;"",HLOOKUP(COUNT($DW81:EX81)+1,$G$4:$CX$8,EY$14,0)*$D81,IF($C81=EY$17,$G$6*$D81,""))</f>
        <v/>
      </c>
      <c r="EZ81" s="34" t="str">
        <f>IF(EY81&lt;&gt;"",HLOOKUP(COUNT($DW81:EY81)+1,$G$4:$CX$8,EZ$14,0)*$D81,IF($C81=EZ$17,$G$6*$D81,""))</f>
        <v/>
      </c>
      <c r="FA81" s="34" t="str">
        <f>IF(EZ81&lt;&gt;"",HLOOKUP(COUNT($DW81:EZ81)+1,$G$4:$CX$8,FA$14,0)*$D81,IF($C81=FA$17,$G$6*$D81,""))</f>
        <v/>
      </c>
      <c r="FB81" s="34" t="str">
        <f>IF(FA81&lt;&gt;"",HLOOKUP(COUNT($DW81:FA81)+1,$G$4:$CX$8,FB$14,0)*$D81,IF($C81=FB$17,$G$6*$D81,""))</f>
        <v/>
      </c>
      <c r="FC81" s="34" t="str">
        <f>IF(FB81&lt;&gt;"",HLOOKUP(COUNT($DW81:FB81)+1,$G$4:$CX$8,FC$14,0)*$D81,IF($C81=FC$17,$G$6*$D81,""))</f>
        <v/>
      </c>
      <c r="FD81" s="34" t="str">
        <f>IF(FC81&lt;&gt;"",HLOOKUP(COUNT($DW81:FC81)+1,$G$4:$CX$8,FD$14,0)*$D81,IF($C81=FD$17,$G$6*$D81,""))</f>
        <v/>
      </c>
      <c r="FE81" s="34" t="str">
        <f>IF(FD81&lt;&gt;"",HLOOKUP(COUNT($DW81:FD81)+1,$G$4:$CX$8,FE$14,0)*$D81,IF($C81=FE$17,$G$6*$D81,""))</f>
        <v/>
      </c>
      <c r="FF81" s="34" t="str">
        <f>IF(FE81&lt;&gt;"",HLOOKUP(COUNT($DW81:FE81)+1,$G$4:$CX$8,FF$14,0)*$D81,IF($C81=FF$17,$G$6*$D81,""))</f>
        <v/>
      </c>
      <c r="FG81" s="34" t="str">
        <f>IF(FF81&lt;&gt;"",HLOOKUP(COUNT($DW81:FF81)+1,$G$4:$CX$8,FG$14,0)*$D81,IF($C81=FG$17,$G$6*$D81,""))</f>
        <v/>
      </c>
      <c r="FH81" s="34" t="str">
        <f>IF(FG81&lt;&gt;"",HLOOKUP(COUNT($DW81:FG81)+1,$G$4:$CX$8,FH$14,0)*$D81,IF($C81=FH$17,$G$6*$D81,""))</f>
        <v/>
      </c>
      <c r="FI81" s="34" t="str">
        <f>IF(FH81&lt;&gt;"",HLOOKUP(COUNT($DW81:FH81)+1,$G$4:$CX$8,FI$14,0)*$D81,IF($C81=FI$17,$G$6*$D81,""))</f>
        <v/>
      </c>
      <c r="FJ81" s="34" t="str">
        <f>IF(FI81&lt;&gt;"",HLOOKUP(COUNT($DW81:FI81)+1,$G$4:$CX$8,FJ$14,0)*$D81,IF($C81=FJ$17,$G$6*$D81,""))</f>
        <v/>
      </c>
      <c r="FK81" s="34" t="str">
        <f>IF(FJ81&lt;&gt;"",HLOOKUP(COUNT($DW81:FJ81)+1,$G$4:$CX$8,FK$14,0)*$D81,IF($C81=FK$17,$G$6*$D81,""))</f>
        <v/>
      </c>
      <c r="FL81" s="34" t="str">
        <f>IF(FK81&lt;&gt;"",HLOOKUP(COUNT($DW81:FK81)+1,$G$4:$CX$8,FL$14,0)*$D81,IF($C81=FL$17,$G$6*$D81,""))</f>
        <v/>
      </c>
      <c r="FM81" s="34" t="str">
        <f>IF(FL81&lt;&gt;"",HLOOKUP(COUNT($DW81:FL81)+1,$G$4:$CX$8,FM$14,0)*$D81,IF($C81=FM$17,$G$6*$D81,""))</f>
        <v/>
      </c>
      <c r="FN81" s="34" t="str">
        <f>IF(FM81&lt;&gt;"",HLOOKUP(COUNT($DW81:FM81)+1,$G$4:$CX$8,FN$14,0)*$D81,IF($C81=FN$17,$G$6*$D81,""))</f>
        <v/>
      </c>
      <c r="FO81" s="34" t="str">
        <f>IF(FN81&lt;&gt;"",HLOOKUP(COUNT($DW81:FN81)+1,$G$4:$CX$8,FO$14,0)*$D81,IF($C81=FO$17,$G$6*$D81,""))</f>
        <v/>
      </c>
      <c r="FP81" s="34" t="str">
        <f>IF(FO81&lt;&gt;"",HLOOKUP(COUNT($DW81:FO81)+1,$G$4:$CX$8,FP$14,0)*$D81,IF($C81=FP$17,$G$6*$D81,""))</f>
        <v/>
      </c>
      <c r="FQ81" s="34" t="str">
        <f>IF(FP81&lt;&gt;"",HLOOKUP(COUNT($DW81:FP81)+1,$G$4:$CX$8,FQ$14,0)*$D81,IF($C81=FQ$17,$G$6*$D81,""))</f>
        <v/>
      </c>
      <c r="FR81" s="34" t="str">
        <f>IF(FQ81&lt;&gt;"",HLOOKUP(COUNT($DW81:FQ81)+1,$G$4:$CX$8,FR$14,0)*$D81,IF($C81=FR$17,$G$6*$D81,""))</f>
        <v/>
      </c>
      <c r="FS81" s="34" t="str">
        <f>IF(FR81&lt;&gt;"",HLOOKUP(COUNT($DW81:FR81)+1,$G$4:$CX$8,FS$14,0)*$D81,IF($C81=FS$17,$G$6*$D81,""))</f>
        <v/>
      </c>
      <c r="FT81" s="34" t="str">
        <f>IF(FS81&lt;&gt;"",HLOOKUP(COUNT($DW81:FS81)+1,$G$4:$CX$8,FT$14,0)*$D81,IF($C81=FT$17,$G$6*$D81,""))</f>
        <v/>
      </c>
      <c r="FU81" s="34" t="str">
        <f>IF(FT81&lt;&gt;"",HLOOKUP(COUNT($DW81:FT81)+1,$G$4:$CX$8,FU$14,0)*$D81,IF($C81=FU$17,$G$6*$D81,""))</f>
        <v/>
      </c>
      <c r="FV81" s="34" t="str">
        <f>IF(FU81&lt;&gt;"",HLOOKUP(COUNT($DW81:FU81)+1,$G$4:$CX$8,FV$14,0)*$D81,IF($C81=FV$17,$G$6*$D81,""))</f>
        <v/>
      </c>
      <c r="FW81" s="34" t="str">
        <f>IF(FV81&lt;&gt;"",HLOOKUP(COUNT($DW81:FV81)+1,$G$4:$CX$8,FW$14,0)*$D81,IF($C81=FW$17,$G$6*$D81,""))</f>
        <v/>
      </c>
      <c r="FX81" s="34" t="str">
        <f>IF(FW81&lt;&gt;"",HLOOKUP(COUNT($DW81:FW81)+1,$G$4:$CX$8,FX$14,0)*$D81,IF($C81=FX$17,$G$6*$D81,""))</f>
        <v/>
      </c>
      <c r="FY81" s="34" t="str">
        <f>IF(FX81&lt;&gt;"",HLOOKUP(COUNT($DW81:FX81)+1,$G$4:$CX$8,FY$14,0)*$D81,IF($C81=FY$17,$G$6*$D81,""))</f>
        <v/>
      </c>
      <c r="FZ81" s="34" t="str">
        <f>IF(FY81&lt;&gt;"",HLOOKUP(COUNT($DW81:FY81)+1,$G$4:$CX$8,FZ$14,0)*$D81,IF($C81=FZ$17,$G$6*$D81,""))</f>
        <v/>
      </c>
      <c r="GA81" s="34" t="str">
        <f>IF(FZ81&lt;&gt;"",HLOOKUP(COUNT($DW81:FZ81)+1,$G$4:$CX$8,GA$14,0)*$D81,IF($C81=GA$17,$G$6*$D81,""))</f>
        <v/>
      </c>
      <c r="GB81" s="34" t="str">
        <f>IF(GA81&lt;&gt;"",HLOOKUP(COUNT($DW81:GA81)+1,$G$4:$CX$8,GB$14,0)*$D81,IF($C81=GB$17,$G$6*$D81,""))</f>
        <v/>
      </c>
      <c r="GC81" s="34" t="str">
        <f>IF(GB81&lt;&gt;"",HLOOKUP(COUNT($DW81:GB81)+1,$G$4:$CX$8,GC$14,0)*$D81,IF($C81=GC$17,$G$6*$D81,""))</f>
        <v/>
      </c>
      <c r="GD81" s="34" t="str">
        <f>IF(GC81&lt;&gt;"",HLOOKUP(COUNT($DW81:GC81)+1,$G$4:$CX$8,GD$14,0)*$D81,IF($C81=GD$17,$G$6*$D81,""))</f>
        <v/>
      </c>
      <c r="GE81" s="34" t="str">
        <f>IF(GD81&lt;&gt;"",HLOOKUP(COUNT($DW81:GD81)+1,$G$4:$CX$8,GE$14,0)*$D81,IF($C81=GE$17,$G$6*$D81,""))</f>
        <v/>
      </c>
      <c r="GF81" s="34" t="str">
        <f>IF(GE81&lt;&gt;"",HLOOKUP(COUNT($DW81:GE81)+1,$G$4:$CX$8,GF$14,0)*$D81,IF($C81=GF$17,$G$6*$D81,""))</f>
        <v/>
      </c>
      <c r="GG81" s="34" t="str">
        <f>IF(GF81&lt;&gt;"",HLOOKUP(COUNT($DW81:GF81)+1,$G$4:$CX$8,GG$14,0)*$D81,IF($C81=GG$17,$G$6*$D81,""))</f>
        <v/>
      </c>
      <c r="GH81" s="34">
        <f>IF(GG81&lt;&gt;"",HLOOKUP(COUNT($DW81:GG81)+1,$G$4:$CX$8,GH$14,0)*$D81,IF($C81=GH$17,$G$6*$D81,""))</f>
        <v>0</v>
      </c>
      <c r="GI81" s="34">
        <f>IF(GH81&lt;&gt;"",HLOOKUP(COUNT($DW81:GH81)+1,$G$4:$CX$8,GI$14,0)*$D81,IF($C81=GI$17,$G$6*$D81,""))</f>
        <v>7500</v>
      </c>
      <c r="GJ81" s="34">
        <f>IF(GI81&lt;&gt;"",HLOOKUP(COUNT($DW81:GI81)+1,$G$4:$CX$8,GJ$14,0)*$D81,IF($C81=GJ$17,$G$6*$D81,""))</f>
        <v>7500</v>
      </c>
      <c r="GK81" s="34">
        <f>IF(GJ81&lt;&gt;"",HLOOKUP(COUNT($DW81:GJ81)+1,$G$4:$CX$8,GK$14,0)*$D81,IF($C81=GK$17,$G$6*$D81,""))</f>
        <v>7500</v>
      </c>
      <c r="GL81" s="34">
        <f>IF(GK81&lt;&gt;"",HLOOKUP(COUNT($DW81:GK81)+1,$G$4:$CX$8,GL$14,0)*$D81,IF($C81=GL$17,$G$6*$D81,""))</f>
        <v>9048.4582084179765</v>
      </c>
      <c r="GM81" s="34">
        <f>IF(GL81&lt;&gt;"",HLOOKUP(COUNT($DW81:GL81)+1,$G$4:$CX$8,GM$14,0)*$D81,IF($C81=GM$17,$G$6*$D81,""))</f>
        <v>11310.572760522478</v>
      </c>
      <c r="GN81" s="34">
        <f>IF(GM81&lt;&gt;"",HLOOKUP(COUNT($DW81:GM81)+1,$G$4:$CX$8,GN$14,0)*$D81,IF($C81=GN$17,$G$6*$D81,""))</f>
        <v>13572.687312626966</v>
      </c>
      <c r="GO81" s="34">
        <f>IF(GN81&lt;&gt;"",HLOOKUP(COUNT($DW81:GN81)+1,$G$4:$CX$8,GO$14,0)*$D81,IF($C81=GO$17,$G$6*$D81,""))</f>
        <v>15744.31728264728</v>
      </c>
      <c r="GP81" s="34">
        <f>IF(GO81&lt;&gt;"",HLOOKUP(COUNT($DW81:GO81)+1,$G$4:$CX$8,GP$14,0)*$D81,IF($C81=GP$17,$G$6*$D81,""))</f>
        <v>17948.521702217906</v>
      </c>
      <c r="GQ81" s="34">
        <f>IF(GP81&lt;&gt;"",HLOOKUP(COUNT($DW81:GP81)+1,$G$4:$CX$8,GQ$14,0)*$D81,IF($C81=GQ$17,$G$6*$D81,""))</f>
        <v>20281.829523506218</v>
      </c>
      <c r="GR81" s="34">
        <f>IF(GQ81&lt;&gt;"",HLOOKUP(COUNT($DW81:GQ81)+1,$G$4:$CX$8,GR$14,0)*$D81,IF($C81=GR$17,$G$6*$D81,""))</f>
        <v>22512.830771091903</v>
      </c>
      <c r="GS81" s="34">
        <f>IF(GR81&lt;&gt;"",HLOOKUP(COUNT($DW81:GR81)+1,$G$4:$CX$8,GS$14,0)*$D81,IF($C81=GS$17,$G$6*$D81,""))</f>
        <v>24764.113848201101</v>
      </c>
      <c r="GT81" s="34">
        <f>IF(GS81&lt;&gt;"",HLOOKUP(COUNT($DW81:GS81)+1,$G$4:$CX$8,GT$14,0)*$D81,IF($C81=GT$17,$G$6*$D81,""))</f>
        <v>18573.085386150833</v>
      </c>
      <c r="GU81" s="34">
        <f>IF(GT81&lt;&gt;"",HLOOKUP(COUNT($DW81:GT81)+1,$G$4:$CX$8,GU$14,0)*$D81,IF($C81=GU$17,$G$6*$D81,""))</f>
        <v>17644.431116843283</v>
      </c>
      <c r="GV81" s="34">
        <f>IF(GU81&lt;&gt;"",HLOOKUP(COUNT($DW81:GU81)+1,$G$4:$CX$8,GV$14,0)*$D81,IF($C81=GV$17,$G$6*$D81,""))</f>
        <v>19408.874228527617</v>
      </c>
      <c r="GW81" s="34">
        <f>IF(GV81&lt;&gt;"",HLOOKUP(COUNT($DW81:GV81)+1,$G$4:$CX$8,GW$14,0)*$D81,IF($C81=GW$17,$G$6*$D81,""))</f>
        <v>21349.761651380388</v>
      </c>
      <c r="GX81" s="34">
        <f>IF(GW81&lt;&gt;"",HLOOKUP(COUNT($DW81:GW81)+1,$G$4:$CX$8,GX$14,0)*$D81,IF($C81=GX$17,$G$6*$D81,""))</f>
        <v>23484.73781651842</v>
      </c>
      <c r="GY81" s="34">
        <f>IF(GX81&lt;&gt;"",HLOOKUP(COUNT($DW81:GX81)+1,$G$4:$CX$8,GY$14,0)*$D81,IF($C81=GY$17,$G$6*$D81,""))</f>
        <v>25833.211598170259</v>
      </c>
      <c r="GZ81" s="34">
        <f>IF(GY81&lt;&gt;"",HLOOKUP(COUNT($DW81:GY81)+1,$G$4:$CX$8,GZ$14,0)*$D81,IF($C81=GZ$17,$G$6*$D81,""))</f>
        <v>24541.551018261736</v>
      </c>
      <c r="HA81" s="34">
        <f>IF(GZ81&lt;&gt;"",HLOOKUP(COUNT($DW81:GZ81)+1,$G$4:$CX$8,HA$14,0)*$D81,IF($C81=HA$17,$G$6*$D81,""))</f>
        <v>23314.473467348653</v>
      </c>
      <c r="HB81" s="34">
        <f>IF(HA81&lt;&gt;"",HLOOKUP(COUNT($DW81:HA81)+1,$G$4:$CX$8,HB$14,0)*$D81,IF($C81=HB$17,$G$6*$D81,""))</f>
        <v>24946.486610063057</v>
      </c>
      <c r="HC81" s="34">
        <f>IF(HB81&lt;&gt;"",HLOOKUP(COUNT($DW81:HB81)+1,$G$4:$CX$8,HC$14,0)*$D81,IF($C81=HC$17,$G$6*$D81,""))</f>
        <v>26692.740672767472</v>
      </c>
      <c r="HD81" s="34">
        <f>IF(HC81&lt;&gt;"",HLOOKUP(COUNT($DW81:HC81)+1,$G$4:$CX$8,HD$14,0)*$D81,IF($C81=HD$17,$G$6*$D81,""))</f>
        <v>28561.232519861194</v>
      </c>
      <c r="HE81" s="34">
        <f>IF(HD81&lt;&gt;"",HLOOKUP(COUNT($DW81:HD81)+1,$G$4:$CX$8,HE$14,0)*$D81,IF($C81=HE$17,$G$6*$D81,""))</f>
        <v>31417.355771847309</v>
      </c>
      <c r="HF81" s="34">
        <f>IF(HE81&lt;&gt;"",HLOOKUP(COUNT($DW81:HE81)+1,$G$4:$CX$8,HF$14,0)*$D81,IF($C81=HF$17,$G$6*$D81,""))</f>
        <v>26704.75240607022</v>
      </c>
      <c r="HG81" s="34">
        <f>IF(HF81&lt;&gt;"",HLOOKUP(COUNT($DW81:HF81)+1,$G$4:$CX$8,HG$14,0)*$D81,IF($C81=HG$17,$G$6*$D81,""))</f>
        <v>25369.514785766714</v>
      </c>
      <c r="HH81" s="34">
        <f>IF(HG81&lt;&gt;"",HLOOKUP(COUNT($DW81:HG81)+1,$G$4:$CX$8,HH$14,0)*$D81,IF($C81=HH$17,$G$6*$D81,""))</f>
        <v>26637.990525055047</v>
      </c>
      <c r="HI81" s="34">
        <f>IF(HH81&lt;&gt;"",HLOOKUP(COUNT($DW81:HH81)+1,$G$4:$CX$8,HI$14,0)*$D81,IF($C81=HI$17,$G$6*$D81,""))</f>
        <v>27969.890051307804</v>
      </c>
      <c r="HJ81" s="34">
        <f>IF(HI81&lt;&gt;"",HLOOKUP(COUNT($DW81:HI81)+1,$G$4:$CX$8,HJ$14,0)*$D81,IF($C81=HJ$17,$G$6*$D81,""))</f>
        <v>29368.38455387318</v>
      </c>
      <c r="HK81" s="34">
        <f>IF(HJ81&lt;&gt;"",HLOOKUP(COUNT($DW81:HJ81)+1,$G$4:$CX$8,HK$14,0)*$D81,IF($C81=HK$17,$G$6*$D81,""))</f>
        <v>31424.171472644306</v>
      </c>
      <c r="HL81" s="34">
        <f>IF(HK81&lt;&gt;"",HLOOKUP(COUNT($DW81:HK81)+1,$G$4:$CX$8,HL$14,0)*$D81,IF($C81=HL$17,$G$6*$D81,""))</f>
        <v>28281.754325379879</v>
      </c>
      <c r="HM81" s="34">
        <f>IF(HL81&lt;&gt;"",HLOOKUP(COUNT($DW81:HL81)+1,$G$4:$CX$8,HM$14,0)*$D81,IF($C81=HM$17,$G$6*$D81,""))</f>
        <v>25453.578892841902</v>
      </c>
      <c r="HN81" s="34">
        <f>IF(HM81&lt;&gt;"",HLOOKUP(COUNT($DW81:HM81)+1,$G$4:$CX$8,HN$14,0)*$D81,IF($C81=HN$17,$G$6*$D81,""))</f>
        <v>27235.329415340824</v>
      </c>
      <c r="HO81" s="34">
        <f>IF(HN81&lt;&gt;"",HLOOKUP(COUNT($DW81:HN81)+1,$G$4:$CX$8,HO$14,0)*$D81,IF($C81=HO$17,$G$6*$D81,""))</f>
        <v>29141.802474414675</v>
      </c>
      <c r="HP81" s="34">
        <f>IF(HO81&lt;&gt;"",HLOOKUP(COUNT($DW81:HO81)+1,$G$4:$CX$8,HP$14,0)*$D81,IF($C81=HP$17,$G$6*$D81,""))</f>
        <v>31181.728647623713</v>
      </c>
      <c r="HQ81" s="34">
        <f>IF(HP81&lt;&gt;"",HLOOKUP(COUNT($DW81:HP81)+1,$G$4:$CX$8,HQ$14,0)*$D81,IF($C81=HQ$17,$G$6*$D81,""))</f>
        <v>33676.266939433612</v>
      </c>
      <c r="HR81" s="34">
        <f>IF(HQ81&lt;&gt;"",HLOOKUP(COUNT($DW81:HQ81)+1,$G$4:$CX$8,HR$14,0)*$D81,IF($C81=HR$17,$G$6*$D81,""))</f>
        <v>28961.589567912906</v>
      </c>
      <c r="HS81" s="34">
        <f>IF(HR81&lt;&gt;"",HLOOKUP(COUNT($DW81:HR81)+1,$G$4:$CX$8,HS$14,0)*$D81,IF($C81=HS$17,$G$6*$D81,""))</f>
        <v>27513.510089517258</v>
      </c>
      <c r="HT81" s="34">
        <f>IF(HS81&lt;&gt;"",HLOOKUP(COUNT($DW81:HS81)+1,$G$4:$CX$8,HT$14,0)*$D81,IF($C81=HT$17,$G$6*$D81,""))</f>
        <v>28889.18559399313</v>
      </c>
      <c r="HU81" s="34">
        <f>IF(HT81&lt;&gt;"",HLOOKUP(COUNT($DW81:HT81)+1,$G$4:$CX$8,HU$14,0)*$D81,IF($C81=HU$17,$G$6*$D81,""))</f>
        <v>30333.644873692774</v>
      </c>
      <c r="HV81" s="34">
        <f>IF(HU81&lt;&gt;"",HLOOKUP(COUNT($DW81:HU81)+1,$G$4:$CX$8,HV$14,0)*$D81,IF($C81=HV$17,$G$6*$D81,""))</f>
        <v>31850.327117377412</v>
      </c>
      <c r="HW81" s="34">
        <f>IF(HV81&lt;&gt;"",HLOOKUP(COUNT($DW81:HV81)+1,$G$4:$CX$8,HW$14,0)*$D81,IF($C81=HW$17,$G$6*$D81,""))</f>
        <v>34079.850015593824</v>
      </c>
      <c r="HX81" s="34">
        <f>IF(HW81&lt;&gt;"",HLOOKUP(COUNT($DW81:HW81)+1,$G$4:$CX$8,HX$14,0)*$D81,IF($C81=HX$17,$G$6*$D81,""))</f>
        <v>30671.865014034454</v>
      </c>
      <c r="HY81" s="34">
        <f>IF(HX81&lt;&gt;"",HLOOKUP(COUNT($DW81:HX81)+1,$G$4:$CX$8,HY$14,0)*$D81,IF($C81=HY$17,$G$6*$D81,""))</f>
        <v>27604.678512631006</v>
      </c>
      <c r="HZ81" s="34">
        <f>IF(HY81&lt;&gt;"",HLOOKUP(COUNT($DW81:HY81)+1,$G$4:$CX$8,HZ$14,0)*$D81,IF($C81=HZ$17,$G$6*$D81,""))</f>
        <v>29537.006008515182</v>
      </c>
      <c r="IA81" s="34">
        <f>IF(HZ81&lt;&gt;"",HLOOKUP(COUNT($DW81:HZ81)+1,$G$4:$CX$8,IA$14,0)*$D81,IF($C81=IA$17,$G$6*$D81,""))</f>
        <v>31604.59642911124</v>
      </c>
      <c r="IB81" s="34">
        <f>IF(IA81&lt;&gt;"",HLOOKUP(COUNT($DW81:IA81)+1,$G$4:$CX$8,IB$14,0)*$D81,IF($C81=IB$17,$G$6*$D81,""))</f>
        <v>33816.918179149026</v>
      </c>
      <c r="IC81" s="34">
        <f>IF(IB81&lt;&gt;"",HLOOKUP(COUNT($DW81:IB81)+1,$G$4:$CX$8,IC$14,0)*$D81,IF($C81=IC$17,$G$6*$D81,""))</f>
        <v>36522.271633480945</v>
      </c>
      <c r="ID81" s="34">
        <f>IF(IC81&lt;&gt;"",HLOOKUP(COUNT($DW81:IC81)+1,$G$4:$CX$8,ID$14,0)*$D81,IF($C81=ID$17,$G$6*$D81,""))</f>
        <v>31774.376321128417</v>
      </c>
      <c r="IE81" s="34">
        <f>IF(ID81&lt;&gt;"",HLOOKUP(COUNT($DW81:ID81)+1,$G$4:$CX$8,IE$14,0)*$D81,IF($C81=IE$17,$G$6*$D81,""))</f>
        <v>30185.657505072006</v>
      </c>
      <c r="IF81" s="34">
        <f>IF(IE81&lt;&gt;"",HLOOKUP(COUNT($DW81:IE81)+1,$G$4:$CX$8,IF$14,0)*$D81,IF($C81=IF$17,$G$6*$D81,""))</f>
        <v>31694.940380325599</v>
      </c>
      <c r="IG81" s="34">
        <f>IF(IF81&lt;&gt;"",HLOOKUP(COUNT($DW81:IF81)+1,$G$4:$CX$8,IG$14,0)*$D81,IF($C81=IG$17,$G$6*$D81,""))</f>
        <v>33279.687399341885</v>
      </c>
      <c r="IH81" s="34">
        <f>IF(IG81&lt;&gt;"",HLOOKUP(COUNT($DW81:IG81)+1,$G$4:$CX$8,IH$14,0)*$D81,IF($C81=IH$17,$G$6*$D81,""))</f>
        <v>34943.671769308989</v>
      </c>
      <c r="II81" s="34">
        <f>IF(IH81&lt;&gt;"",HLOOKUP(COUNT($DW81:IH81)+1,$G$4:$CX$8,II$14,0)*$D81,IF($C81=II$17,$G$6*$D81,""))</f>
        <v>37389.728793160604</v>
      </c>
      <c r="IJ81" s="34">
        <f>IF(II81&lt;&gt;"",HLOOKUP(COUNT($DW81:II81)+1,$G$4:$CX$8,IJ$14,0)*$D81,IF($C81=IJ$17,$G$6*$D81,""))</f>
        <v>33650.755913844543</v>
      </c>
      <c r="IK81" s="34">
        <f>IF(IJ81&lt;&gt;"",HLOOKUP(COUNT($DW81:IJ81)+1,$G$4:$CX$8,IK$14,0)*$D81,IF($C81=IK$17,$G$6*$D81,""))</f>
        <v>30285.680322460095</v>
      </c>
      <c r="IL81" s="34">
        <f>IF(IK81&lt;&gt;"",HLOOKUP(COUNT($DW81:IK81)+1,$G$4:$CX$8,IL$14,0)*$D81,IF($C81=IL$17,$G$6*$D81,""))</f>
        <v>32405.677945032297</v>
      </c>
      <c r="IM81" s="34">
        <f>IF(IL81&lt;&gt;"",HLOOKUP(COUNT($DW81:IL81)+1,$G$4:$CX$8,IM$14,0)*$D81,IF($C81=IM$17,$G$6*$D81,""))</f>
        <v>34674.075401184564</v>
      </c>
      <c r="IO81" s="34" t="str">
        <f>IF(IN81&lt;&gt;"",HLOOKUP(COUNT($IN81:IN81)+1,$G$4:$EH$8,IO$14,0)*$D81,IF($C81=IO$17,$G$7*$D81,""))</f>
        <v/>
      </c>
      <c r="IP81" s="34" t="str">
        <f>IF(IO81&lt;&gt;"",HLOOKUP(COUNT($IN81:IO81)+1,$G$4:$EH$8,IP$14,0)*$D81,IF($C81=IP$17,$G$7*$D81,""))</f>
        <v/>
      </c>
      <c r="IQ81" s="34" t="str">
        <f>IF(IP81&lt;&gt;"",HLOOKUP(COUNT($IN81:IP81)+1,$G$4:$EH$8,IQ$14,0)*$D81,IF($C81=IQ$17,$G$7*$D81,""))</f>
        <v/>
      </c>
      <c r="IR81" s="34" t="str">
        <f>IF(IQ81&lt;&gt;"",HLOOKUP(COUNT($IN81:IQ81)+1,$G$4:$EH$8,IR$14,0)*$D81,IF($C81=IR$17,$G$7*$D81,""))</f>
        <v/>
      </c>
      <c r="IS81" s="34" t="str">
        <f>IF(IR81&lt;&gt;"",HLOOKUP(COUNT($IN81:IR81)+1,$G$4:$EH$8,IS$14,0)*$D81,IF($C81=IS$17,$G$7*$D81,""))</f>
        <v/>
      </c>
      <c r="IT81" s="34" t="str">
        <f>IF(IS81&lt;&gt;"",HLOOKUP(COUNT($IN81:IS81)+1,$G$4:$EH$8,IT$14,0)*$D81,IF($C81=IT$17,$G$7*$D81,""))</f>
        <v/>
      </c>
      <c r="IU81" s="34" t="str">
        <f>IF(IT81&lt;&gt;"",HLOOKUP(COUNT($IN81:IT81)+1,$G$4:$EH$8,IU$14,0)*$D81,IF($C81=IU$17,$G$7*$D81,""))</f>
        <v/>
      </c>
      <c r="IV81" s="34" t="str">
        <f>IF(IU81&lt;&gt;"",HLOOKUP(COUNT($IN81:IU81)+1,$G$4:$EH$8,IV$14,0)*$D81,IF($C81=IV$17,$G$7*$D81,""))</f>
        <v/>
      </c>
      <c r="IW81" s="34" t="str">
        <f>IF(IV81&lt;&gt;"",HLOOKUP(COUNT($IN81:IV81)+1,$G$4:$EH$8,IW$14,0)*$D81,IF($C81=IW$17,$G$7*$D81,""))</f>
        <v/>
      </c>
      <c r="IX81" s="34" t="str">
        <f>IF(IW81&lt;&gt;"",HLOOKUP(COUNT($IN81:IW81)+1,$G$4:$EH$8,IX$14,0)*$D81,IF($C81=IX$17,$G$7*$D81,""))</f>
        <v/>
      </c>
      <c r="IY81" s="34" t="str">
        <f>IF(IX81&lt;&gt;"",HLOOKUP(COUNT($IN81:IX81)+1,$G$4:$EH$8,IY$14,0)*$D81,IF($C81=IY$17,$G$7*$D81,""))</f>
        <v/>
      </c>
      <c r="IZ81" s="34" t="str">
        <f>IF(IY81&lt;&gt;"",HLOOKUP(COUNT($IN81:IY81)+1,$G$4:$EH$8,IZ$14,0)*$D81,IF($C81=IZ$17,$G$7*$D81,""))</f>
        <v/>
      </c>
      <c r="JA81" s="34" t="str">
        <f>IF(IZ81&lt;&gt;"",HLOOKUP(COUNT($IN81:IZ81)+1,$G$4:$EH$8,JA$14,0)*$D81,IF($C81=JA$17,$G$7*$D81,""))</f>
        <v/>
      </c>
      <c r="JB81" s="34" t="str">
        <f>IF(JA81&lt;&gt;"",HLOOKUP(COUNT($IN81:JA81)+1,$G$4:$EH$8,JB$14,0)*$D81,IF($C81=JB$17,$G$7*$D81,""))</f>
        <v/>
      </c>
      <c r="JC81" s="34" t="str">
        <f>IF(JB81&lt;&gt;"",HLOOKUP(COUNT($IN81:JB81)+1,$G$4:$EH$8,JC$14,0)*$D81,IF($C81=JC$17,$G$7*$D81,""))</f>
        <v/>
      </c>
      <c r="JD81" s="34" t="str">
        <f>IF(JC81&lt;&gt;"",HLOOKUP(COUNT($IN81:JC81)+1,$G$4:$EH$8,JD$14,0)*$D81,IF($C81=JD$17,$G$7*$D81,""))</f>
        <v/>
      </c>
      <c r="JE81" s="34" t="str">
        <f>IF(JD81&lt;&gt;"",HLOOKUP(COUNT($IN81:JD81)+1,$G$4:$EH$8,JE$14,0)*$D81,IF($C81=JE$17,$G$7*$D81,""))</f>
        <v/>
      </c>
      <c r="JF81" s="34" t="str">
        <f>IF(JE81&lt;&gt;"",HLOOKUP(COUNT($IN81:JE81)+1,$G$4:$EH$8,JF$14,0)*$D81,IF($C81=JF$17,$G$7*$D81,""))</f>
        <v/>
      </c>
      <c r="JG81" s="34" t="str">
        <f>IF(JF81&lt;&gt;"",HLOOKUP(COUNT($IN81:JF81)+1,$G$4:$EH$8,JG$14,0)*$D81,IF($C81=JG$17,$G$7*$D81,""))</f>
        <v/>
      </c>
      <c r="JH81" s="34" t="str">
        <f>IF(JG81&lt;&gt;"",HLOOKUP(COUNT($IN81:JG81)+1,$G$4:$EH$8,JH$14,0)*$D81,IF($C81=JH$17,$G$7*$D81,""))</f>
        <v/>
      </c>
      <c r="JI81" s="34" t="str">
        <f>IF(JH81&lt;&gt;"",HLOOKUP(COUNT($IN81:JH81)+1,$G$4:$EH$8,JI$14,0)*$D81,IF($C81=JI$17,$G$7*$D81,""))</f>
        <v/>
      </c>
      <c r="JJ81" s="34" t="str">
        <f>IF(JI81&lt;&gt;"",HLOOKUP(COUNT($IN81:JI81)+1,$G$4:$EH$8,JJ$14,0)*$D81,IF($C81=JJ$17,$G$7*$D81,""))</f>
        <v/>
      </c>
      <c r="JK81" s="34" t="str">
        <f>IF(JJ81&lt;&gt;"",HLOOKUP(COUNT($IN81:JJ81)+1,$G$4:$EH$8,JK$14,0)*$D81,IF($C81=JK$17,$G$7*$D81,""))</f>
        <v/>
      </c>
      <c r="JL81" s="34" t="str">
        <f>IF(JK81&lt;&gt;"",HLOOKUP(COUNT($IN81:JK81)+1,$G$4:$EH$8,JL$14,0)*$D81,IF($C81=JL$17,$G$7*$D81,""))</f>
        <v/>
      </c>
      <c r="JM81" s="34" t="str">
        <f>IF(JL81&lt;&gt;"",HLOOKUP(COUNT($IN81:JL81)+1,$G$4:$EH$8,JM$14,0)*$D81,IF($C81=JM$17,$G$7*$D81,""))</f>
        <v/>
      </c>
      <c r="JN81" s="34" t="str">
        <f>IF(JM81&lt;&gt;"",HLOOKUP(COUNT($IN81:JM81)+1,$G$4:$EH$8,JN$14,0)*$D81,IF($C81=JN$17,$G$7*$D81,""))</f>
        <v/>
      </c>
      <c r="JO81" s="34" t="str">
        <f>IF(JN81&lt;&gt;"",HLOOKUP(COUNT($IN81:JN81)+1,$G$4:$EH$8,JO$14,0)*$D81,IF($C81=JO$17,$G$7*$D81,""))</f>
        <v/>
      </c>
      <c r="JP81" s="34" t="str">
        <f>IF(JO81&lt;&gt;"",HLOOKUP(COUNT($IN81:JO81)+1,$G$4:$EH$8,JP$14,0)*$D81,IF($C81=JP$17,$G$7*$D81,""))</f>
        <v/>
      </c>
      <c r="JQ81" s="34" t="str">
        <f>IF(JP81&lt;&gt;"",HLOOKUP(COUNT($IN81:JP81)+1,$G$4:$EH$8,JQ$14,0)*$D81,IF($C81=JQ$17,$G$7*$D81,""))</f>
        <v/>
      </c>
      <c r="JR81" s="34" t="str">
        <f>IF(JQ81&lt;&gt;"",HLOOKUP(COUNT($IN81:JQ81)+1,$G$4:$EH$8,JR$14,0)*$D81,IF($C81=JR$17,$G$7*$D81,""))</f>
        <v/>
      </c>
      <c r="JS81" s="34" t="str">
        <f>IF(JR81&lt;&gt;"",HLOOKUP(COUNT($IN81:JR81)+1,$G$4:$EH$8,JS$14,0)*$D81,IF($C81=JS$17,$G$7*$D81,""))</f>
        <v/>
      </c>
      <c r="JT81" s="34" t="str">
        <f>IF(JS81&lt;&gt;"",HLOOKUP(COUNT($IN81:JS81)+1,$G$4:$EH$8,JT$14,0)*$D81,IF($C81=JT$17,$G$7*$D81,""))</f>
        <v/>
      </c>
      <c r="JU81" s="34" t="str">
        <f>IF(JT81&lt;&gt;"",HLOOKUP(COUNT($IN81:JT81)+1,$G$4:$EH$8,JU$14,0)*$D81,IF($C81=JU$17,$G$7*$D81,""))</f>
        <v/>
      </c>
      <c r="JV81" s="34" t="str">
        <f>IF(JU81&lt;&gt;"",HLOOKUP(COUNT($IN81:JU81)+1,$G$4:$EH$8,JV$14,0)*$D81,IF($C81=JV$17,$G$7*$D81,""))</f>
        <v/>
      </c>
      <c r="JW81" s="34" t="str">
        <f>IF(JV81&lt;&gt;"",HLOOKUP(COUNT($IN81:JV81)+1,$G$4:$EH$8,JW$14,0)*$D81,IF($C81=JW$17,$G$7*$D81,""))</f>
        <v/>
      </c>
      <c r="JX81" s="34" t="str">
        <f>IF(JW81&lt;&gt;"",HLOOKUP(COUNT($IN81:JW81)+1,$G$4:$EH$8,JX$14,0)*$D81,IF($C81=JX$17,$G$7*$D81,""))</f>
        <v/>
      </c>
      <c r="JY81" s="34" t="str">
        <f>IF(JX81&lt;&gt;"",HLOOKUP(COUNT($IN81:JX81)+1,$G$4:$EH$8,JY$14,0)*$D81,IF($C81=JY$17,$G$7*$D81,""))</f>
        <v/>
      </c>
      <c r="JZ81" s="34" t="str">
        <f>IF(JY81&lt;&gt;"",HLOOKUP(COUNT($IN81:JY81)+1,$G$4:$EH$8,JZ$14,0)*$D81,IF($C81=JZ$17,$G$7*$D81,""))</f>
        <v/>
      </c>
      <c r="KA81" s="34" t="str">
        <f>IF(JZ81&lt;&gt;"",HLOOKUP(COUNT($IN81:JZ81)+1,$G$4:$EH$8,KA$14,0)*$D81,IF($C81=KA$17,$G$7*$D81,""))</f>
        <v/>
      </c>
      <c r="KB81" s="34" t="str">
        <f>IF(KA81&lt;&gt;"",HLOOKUP(COUNT($IN81:KA81)+1,$G$4:$EH$8,KB$14,0)*$D81,IF($C81=KB$17,$G$7*$D81,""))</f>
        <v/>
      </c>
      <c r="KC81" s="34" t="str">
        <f>IF(KB81&lt;&gt;"",HLOOKUP(COUNT($IN81:KB81)+1,$G$4:$EH$8,KC$14,0)*$D81,IF($C81=KC$17,$G$7*$D81,""))</f>
        <v/>
      </c>
      <c r="KD81" s="34" t="str">
        <f>IF(KC81&lt;&gt;"",HLOOKUP(COUNT($IN81:KC81)+1,$G$4:$EH$8,KD$14,0)*$D81,IF($C81=KD$17,$G$7*$D81,""))</f>
        <v/>
      </c>
      <c r="KE81" s="34" t="str">
        <f>IF(KD81&lt;&gt;"",HLOOKUP(COUNT($IN81:KD81)+1,$G$4:$EH$8,KE$14,0)*$D81,IF($C81=KE$17,$G$7*$D81,""))</f>
        <v/>
      </c>
      <c r="KF81" s="34" t="str">
        <f>IF(KE81&lt;&gt;"",HLOOKUP(COUNT($IN81:KE81)+1,$G$4:$EH$8,KF$14,0)*$D81,IF($C81=KF$17,$G$7*$D81,""))</f>
        <v/>
      </c>
      <c r="KG81" s="34" t="str">
        <f>IF(KF81&lt;&gt;"",HLOOKUP(COUNT($IN81:KF81)+1,$G$4:$EH$8,KG$14,0)*$D81,IF($C81=KG$17,$G$7*$D81,""))</f>
        <v/>
      </c>
      <c r="KH81" s="34" t="str">
        <f>IF(KG81&lt;&gt;"",HLOOKUP(COUNT($IN81:KG81)+1,$G$4:$EH$8,KH$14,0)*$D81,IF($C81=KH$17,$G$7*$D81,""))</f>
        <v/>
      </c>
      <c r="KI81" s="34" t="str">
        <f>IF(KH81&lt;&gt;"",HLOOKUP(COUNT($IN81:KH81)+1,$G$4:$EH$8,KI$14,0)*$D81,IF($C81=KI$17,$G$7*$D81,""))</f>
        <v/>
      </c>
      <c r="KJ81" s="34" t="str">
        <f>IF(KI81&lt;&gt;"",HLOOKUP(COUNT($IN81:KI81)+1,$G$4:$EH$8,KJ$14,0)*$D81,IF($C81=KJ$17,$G$7*$D81,""))</f>
        <v/>
      </c>
      <c r="KK81" s="34" t="str">
        <f>IF(KJ81&lt;&gt;"",HLOOKUP(COUNT($IN81:KJ81)+1,$G$4:$EH$8,KK$14,0)*$D81,IF($C81=KK$17,$G$7*$D81,""))</f>
        <v/>
      </c>
      <c r="KL81" s="34" t="str">
        <f>IF(KK81&lt;&gt;"",HLOOKUP(COUNT($IN81:KK81)+1,$G$4:$EH$8,KL$14,0)*$D81,IF($C81=KL$17,$G$7*$D81,""))</f>
        <v/>
      </c>
      <c r="KM81" s="34" t="str">
        <f>IF(KL81&lt;&gt;"",HLOOKUP(COUNT($IN81:KL81)+1,$G$4:$EH$8,KM$14,0)*$D81,IF($C81=KM$17,$G$7*$D81,""))</f>
        <v/>
      </c>
      <c r="KN81" s="34" t="str">
        <f>IF(KM81&lt;&gt;"",HLOOKUP(COUNT($IN81:KM81)+1,$G$4:$EH$8,KN$14,0)*$D81,IF($C81=KN$17,$G$7*$D81,""))</f>
        <v/>
      </c>
      <c r="KO81" s="34" t="str">
        <f>IF(KN81&lt;&gt;"",HLOOKUP(COUNT($IN81:KN81)+1,$G$4:$EH$8,KO$14,0)*$D81,IF($C81=KO$17,$G$7*$D81,""))</f>
        <v/>
      </c>
      <c r="KP81" s="34" t="str">
        <f>IF(KO81&lt;&gt;"",HLOOKUP(COUNT($IN81:KO81)+1,$G$4:$EH$8,KP$14,0)*$D81,IF($C81=KP$17,$G$7*$D81,""))</f>
        <v/>
      </c>
      <c r="KQ81" s="34" t="str">
        <f>IF(KP81&lt;&gt;"",HLOOKUP(COUNT($IN81:KP81)+1,$G$4:$EH$8,KQ$14,0)*$D81,IF($C81=KQ$17,$G$7*$D81,""))</f>
        <v/>
      </c>
      <c r="KR81" s="34" t="str">
        <f>IF(KQ81&lt;&gt;"",HLOOKUP(COUNT($IN81:KQ81)+1,$G$4:$EH$8,KR$14,0)*$D81,IF($C81=KR$17,$G$7*$D81,""))</f>
        <v/>
      </c>
      <c r="KS81" s="34" t="str">
        <f>IF(KR81&lt;&gt;"",HLOOKUP(COUNT($IN81:KR81)+1,$G$4:$EH$8,KS$14,0)*$D81,IF($C81=KS$17,$G$7*$D81,""))</f>
        <v/>
      </c>
      <c r="KT81" s="34" t="str">
        <f>IF(KS81&lt;&gt;"",HLOOKUP(COUNT($IN81:KS81)+1,$G$4:$EH$8,KT$14,0)*$D81,IF($C81=KT$17,$G$7*$D81,""))</f>
        <v/>
      </c>
      <c r="KU81" s="34" t="str">
        <f>IF(KT81&lt;&gt;"",HLOOKUP(COUNT($IN81:KT81)+1,$G$4:$EH$8,KU$14,0)*$D81,IF($C81=KU$17,$G$7*$D81,""))</f>
        <v/>
      </c>
      <c r="KV81" s="34" t="str">
        <f>IF(KU81&lt;&gt;"",HLOOKUP(COUNT($IN81:KU81)+1,$G$4:$EH$8,KV$14,0)*$D81,IF($C81=KV$17,$G$7*$D81,""))</f>
        <v/>
      </c>
      <c r="KW81" s="34" t="str">
        <f>IF(KV81&lt;&gt;"",HLOOKUP(COUNT($IN81:KV81)+1,$G$4:$EH$8,KW$14,0)*$D81,IF($C81=KW$17,$G$7*$D81,""))</f>
        <v/>
      </c>
      <c r="KX81" s="34" t="str">
        <f>IF(KW81&lt;&gt;"",HLOOKUP(COUNT($IN81:KW81)+1,$G$4:$EH$8,KX$14,0)*$D81,IF($C81=KX$17,$G$7*$D81,""))</f>
        <v/>
      </c>
      <c r="KY81" s="34">
        <f>IF(KX81&lt;&gt;"",HLOOKUP(COUNT($IN81:KX81)+1,$G$4:$EH$8,KY$14,0)*$D81,IF($C81=KY$17,$G$7*$D81,""))</f>
        <v>0</v>
      </c>
      <c r="KZ81" s="34">
        <f>IF(KY81&lt;&gt;"",HLOOKUP(COUNT($IN81:KY81)+1,$G$4:$EH$8,KZ$14,0)*$D81,IF($C81=KZ$17,$G$7*$D81,""))</f>
        <v>3750</v>
      </c>
      <c r="LA81" s="34">
        <f>IF(KZ81&lt;&gt;"",HLOOKUP(COUNT($IN81:KZ81)+1,$G$4:$EH$8,LA$14,0)*$D81,IF($C81=LA$17,$G$7*$D81,""))</f>
        <v>3750</v>
      </c>
      <c r="LB81" s="34">
        <f>IF(LA81&lt;&gt;"",HLOOKUP(COUNT($IN81:LA81)+1,$G$4:$EH$8,LB$14,0)*$D81,IF($C81=LB$17,$G$7*$D81,""))</f>
        <v>3750</v>
      </c>
      <c r="LC81" s="34">
        <f>IF(LB81&lt;&gt;"",HLOOKUP(COUNT($IN81:LB81)+1,$G$4:$EH$8,LC$14,0)*$D81,IF($C81=LC$17,$G$7*$D81,""))</f>
        <v>3750</v>
      </c>
      <c r="LD81" s="34">
        <f>IF(LC81&lt;&gt;"",HLOOKUP(COUNT($IN81:LC81)+1,$G$4:$EH$8,LD$14,0)*$D81,IF($C81=LD$17,$G$7*$D81,""))</f>
        <v>3770.1909201741591</v>
      </c>
      <c r="LE81" s="34">
        <f>IF(LD81&lt;&gt;"",HLOOKUP(COUNT($IN81:LD81)+1,$G$4:$EH$8,LE$14,0)*$D81,IF($C81=LE$17,$G$7*$D81,""))</f>
        <v>4524.2291042089882</v>
      </c>
      <c r="LF81" s="34">
        <f>IF(LE81&lt;&gt;"",HLOOKUP(COUNT($IN81:LE81)+1,$G$4:$EH$8,LF$14,0)*$D81,IF($C81=LF$17,$G$7*$D81,""))</f>
        <v>5248.1057608824267</v>
      </c>
      <c r="LG81" s="34">
        <f>IF(LF81&lt;&gt;"",HLOOKUP(COUNT($IN81:LF81)+1,$G$4:$EH$8,LG$14,0)*$D81,IF($C81=LG$17,$G$7*$D81,""))</f>
        <v>5982.8405674059686</v>
      </c>
      <c r="LH81" s="34">
        <f>IF(LG81&lt;&gt;"",HLOOKUP(COUNT($IN81:LG81)+1,$G$4:$EH$8,LH$14,0)*$D81,IF($C81=LH$17,$G$7*$D81,""))</f>
        <v>6760.6098411687399</v>
      </c>
      <c r="LI81" s="34">
        <f>IF(LH81&lt;&gt;"",HLOOKUP(COUNT($IN81:LH81)+1,$G$4:$EH$8,LI$14,0)*$D81,IF($C81=LI$17,$G$7*$D81,""))</f>
        <v>7504.2769236973027</v>
      </c>
      <c r="LJ81" s="34">
        <f>IF(LI81&lt;&gt;"",HLOOKUP(COUNT($IN81:LI81)+1,$G$4:$EH$8,LJ$14,0)*$D81,IF($C81=LJ$17,$G$7*$D81,""))</f>
        <v>8254.7046160670325</v>
      </c>
      <c r="LK81" s="34">
        <f>IF(LJ81&lt;&gt;"",HLOOKUP(COUNT($IN81:LJ81)+1,$G$4:$EH$8,LK$14,0)*$D81,IF($C81=LK$17,$G$7*$D81,""))</f>
        <v>6191.0284620502789</v>
      </c>
      <c r="LL81" s="34">
        <f>IF(LK81&lt;&gt;"",HLOOKUP(COUNT($IN81:LK81)+1,$G$4:$EH$8,LL$14,0)*$D81,IF($C81=LL$17,$G$7*$D81,""))</f>
        <v>5881.4770389477608</v>
      </c>
      <c r="LM81" s="34">
        <f>IF(LL81&lt;&gt;"",HLOOKUP(COUNT($IN81:LL81)+1,$G$4:$EH$8,LM$14,0)*$D81,IF($C81=LM$17,$G$7*$D81,""))</f>
        <v>6469.6247428425395</v>
      </c>
      <c r="LN81" s="34">
        <f>IF(LM81&lt;&gt;"",HLOOKUP(COUNT($IN81:LM81)+1,$G$4:$EH$8,LN$14,0)*$D81,IF($C81=LN$17,$G$7*$D81,""))</f>
        <v>7116.5872171267965</v>
      </c>
      <c r="LO81" s="34">
        <f>IF(LN81&lt;&gt;"",HLOOKUP(COUNT($IN81:LN81)+1,$G$4:$EH$8,LO$14,0)*$D81,IF($C81=LO$17,$G$7*$D81,""))</f>
        <v>7828.2459388394727</v>
      </c>
      <c r="LP81" s="34">
        <f>IF(LO81&lt;&gt;"",HLOOKUP(COUNT($IN81:LO81)+1,$G$4:$EH$8,LP$14,0)*$D81,IF($C81=LP$17,$G$7*$D81,""))</f>
        <v>8611.0705327234209</v>
      </c>
      <c r="LQ81" s="34">
        <f>IF(LP81&lt;&gt;"",HLOOKUP(COUNT($IN81:LP81)+1,$G$4:$EH$8,LQ$14,0)*$D81,IF($C81=LQ$17,$G$7*$D81,""))</f>
        <v>8180.517006087246</v>
      </c>
      <c r="LR81" s="34">
        <f>IF(LQ81&lt;&gt;"",HLOOKUP(COUNT($IN81:LQ81)+1,$G$4:$EH$8,LR$14,0)*$D81,IF($C81=LR$17,$G$7*$D81,""))</f>
        <v>7771.4911557828855</v>
      </c>
      <c r="LS81" s="34">
        <f>IF(LR81&lt;&gt;"",HLOOKUP(COUNT($IN81:LR81)+1,$G$4:$EH$8,LS$14,0)*$D81,IF($C81=LS$17,$G$7*$D81,""))</f>
        <v>8315.4955366876875</v>
      </c>
      <c r="LT81" s="34">
        <f>IF(LS81&lt;&gt;"",HLOOKUP(COUNT($IN81:LS81)+1,$G$4:$EH$8,LT$14,0)*$D81,IF($C81=LT$17,$G$7*$D81,""))</f>
        <v>8897.5802242558239</v>
      </c>
      <c r="LU81" s="34">
        <f>IF(LT81&lt;&gt;"",HLOOKUP(COUNT($IN81:LT81)+1,$G$4:$EH$8,LU$14,0)*$D81,IF($C81=LU$17,$G$7*$D81,""))</f>
        <v>9520.4108399537326</v>
      </c>
      <c r="LV81" s="34">
        <f>IF(LU81&lt;&gt;"",HLOOKUP(COUNT($IN81:LU81)+1,$G$4:$EH$8,LV$14,0)*$D81,IF($C81=LV$17,$G$7*$D81,""))</f>
        <v>10472.451923949104</v>
      </c>
      <c r="LW81" s="34">
        <f>IF(LV81&lt;&gt;"",HLOOKUP(COUNT($IN81:LV81)+1,$G$4:$EH$8,LW$14,0)*$D81,IF($C81=LW$17,$G$7*$D81,""))</f>
        <v>8901.5841353567412</v>
      </c>
      <c r="LX81" s="34">
        <f>IF(LW81&lt;&gt;"",HLOOKUP(COUNT($IN81:LW81)+1,$G$4:$EH$8,LX$14,0)*$D81,IF($C81=LX$17,$G$7*$D81,""))</f>
        <v>8456.5049285889054</v>
      </c>
      <c r="LY81" s="34">
        <f>IF(LX81&lt;&gt;"",HLOOKUP(COUNT($IN81:LX81)+1,$G$4:$EH$8,LY$14,0)*$D81,IF($C81=LY$17,$G$7*$D81,""))</f>
        <v>8879.3301750183509</v>
      </c>
      <c r="LZ81" s="34">
        <f>IF(LY81&lt;&gt;"",HLOOKUP(COUNT($IN81:LY81)+1,$G$4:$EH$8,LZ$14,0)*$D81,IF($C81=LZ$17,$G$7*$D81,""))</f>
        <v>9323.2966837692693</v>
      </c>
      <c r="MA81" s="34">
        <f>IF(LZ81&lt;&gt;"",HLOOKUP(COUNT($IN81:LZ81)+1,$G$4:$EH$8,MA$14,0)*$D81,IF($C81=MA$17,$G$7*$D81,""))</f>
        <v>9789.4615179577268</v>
      </c>
      <c r="MB81" s="34">
        <f>IF(MA81&lt;&gt;"",HLOOKUP(COUNT($IN81:MA81)+1,$G$4:$EH$8,MB$14,0)*$D81,IF($C81=MB$17,$G$7*$D81,""))</f>
        <v>10474.723824214771</v>
      </c>
      <c r="MC81" s="34">
        <f>IF(MB81&lt;&gt;"",HLOOKUP(COUNT($IN81:MB81)+1,$G$4:$EH$8,MC$14,0)*$D81,IF($C81=MC$17,$G$7*$D81,""))</f>
        <v>9427.2514417932944</v>
      </c>
      <c r="MD81" s="34">
        <f>IF(MC81&lt;&gt;"",HLOOKUP(COUNT($IN81:MC81)+1,$G$4:$EH$8,MD$14,0)*$D81,IF($C81=MD$17,$G$7*$D81,""))</f>
        <v>8484.5262976139675</v>
      </c>
      <c r="ME81" s="34">
        <f>IF(MD81&lt;&gt;"",HLOOKUP(COUNT($IN81:MD81)+1,$G$4:$EH$8,ME$14,0)*$D81,IF($C81=ME$17,$G$7*$D81,""))</f>
        <v>9078.4431384469426</v>
      </c>
      <c r="MF81" s="34">
        <f>IF(ME81&lt;&gt;"",HLOOKUP(COUNT($IN81:ME81)+1,$G$4:$EH$8,MF$14,0)*$D81,IF($C81=MF$17,$G$7*$D81,""))</f>
        <v>9713.934158138225</v>
      </c>
      <c r="MG81" s="34">
        <f>IF(MF81&lt;&gt;"",HLOOKUP(COUNT($IN81:MF81)+1,$G$4:$EH$8,MG$14,0)*$D81,IF($C81=MG$17,$G$7*$D81,""))</f>
        <v>10393.909549207907</v>
      </c>
      <c r="MH81" s="34">
        <f>IF(MG81&lt;&gt;"",HLOOKUP(COUNT($IN81:MG81)+1,$G$4:$EH$8,MH$14,0)*$D81,IF($C81=MH$17,$G$7*$D81,""))</f>
        <v>11225.422313144538</v>
      </c>
      <c r="MI81" s="34">
        <f>IF(MH81&lt;&gt;"",HLOOKUP(COUNT($IN81:MH81)+1,$G$4:$EH$8,MI$14,0)*$D81,IF($C81=MI$17,$G$7*$D81,""))</f>
        <v>9653.8631893043039</v>
      </c>
      <c r="MJ81" s="34">
        <f>IF(MI81&lt;&gt;"",HLOOKUP(COUNT($IN81:MI81)+1,$G$4:$EH$8,MJ$14,0)*$D81,IF($C81=MJ$17,$G$7*$D81,""))</f>
        <v>9171.1700298390861</v>
      </c>
      <c r="MK81" s="34">
        <f>IF(MJ81&lt;&gt;"",HLOOKUP(COUNT($IN81:MJ81)+1,$G$4:$EH$8,MK$14,0)*$D81,IF($C81=MK$17,$G$7*$D81,""))</f>
        <v>9629.728531331044</v>
      </c>
      <c r="ML81" s="34">
        <f>IF(MK81&lt;&gt;"",HLOOKUP(COUNT($IN81:MK81)+1,$G$4:$EH$8,ML$14,0)*$D81,IF($C81=ML$17,$G$7*$D81,""))</f>
        <v>10111.214957897593</v>
      </c>
      <c r="MM81" s="34">
        <f>IF(ML81&lt;&gt;"",HLOOKUP(COUNT($IN81:ML81)+1,$G$4:$EH$8,MM$14,0)*$D81,IF($C81=MM$17,$G$7*$D81,""))</f>
        <v>10616.775705792472</v>
      </c>
      <c r="MN81" s="34">
        <f>IF(MM81&lt;&gt;"",HLOOKUP(COUNT($IN81:MM81)+1,$G$4:$EH$8,MN$14,0)*$D81,IF($C81=MN$17,$G$7*$D81,""))</f>
        <v>11359.950005197943</v>
      </c>
      <c r="MO81" s="34">
        <f>IF(MN81&lt;&gt;"",HLOOKUP(COUNT($IN81:MN81)+1,$G$4:$EH$8,MO$14,0)*$D81,IF($C81=MO$17,$G$7*$D81,""))</f>
        <v>10223.955004678153</v>
      </c>
      <c r="MP81" s="34">
        <f>IF(MO81&lt;&gt;"",HLOOKUP(COUNT($IN81:MO81)+1,$G$4:$EH$8,MP$14,0)*$D81,IF($C81=MP$17,$G$7*$D81,""))</f>
        <v>9201.5595042103359</v>
      </c>
      <c r="MQ81" s="34">
        <f>IF(MP81&lt;&gt;"",HLOOKUP(COUNT($IN81:MP81)+1,$G$4:$EH$8,MQ$14,0)*$D81,IF($C81=MQ$17,$G$7*$D81,""))</f>
        <v>9845.6686695050612</v>
      </c>
      <c r="MR81" s="34">
        <f>IF(MQ81&lt;&gt;"",HLOOKUP(COUNT($IN81:MQ81)+1,$G$4:$EH$8,MR$14,0)*$D81,IF($C81=MR$17,$G$7*$D81,""))</f>
        <v>10534.865476370414</v>
      </c>
      <c r="MS81" s="34">
        <f>IF(MR81&lt;&gt;"",HLOOKUP(COUNT($IN81:MR81)+1,$G$4:$EH$8,MS$14,0)*$D81,IF($C81=MS$17,$G$7*$D81,""))</f>
        <v>11272.306059716342</v>
      </c>
      <c r="MT81" s="34">
        <f>IF(MS81&lt;&gt;"",HLOOKUP(COUNT($IN81:MS81)+1,$G$4:$EH$8,MT$14,0)*$D81,IF($C81=MT$17,$G$7*$D81,""))</f>
        <v>12174.090544493649</v>
      </c>
      <c r="MU81" s="34">
        <f>IF(MT81&lt;&gt;"",HLOOKUP(COUNT($IN81:MT81)+1,$G$4:$EH$8,MU$14,0)*$D81,IF($C81=MU$17,$G$7*$D81,""))</f>
        <v>10591.458773709473</v>
      </c>
      <c r="MV81" s="34">
        <f>IF(MU81&lt;&gt;"",HLOOKUP(COUNT($IN81:MU81)+1,$G$4:$EH$8,MV$14,0)*$D81,IF($C81=MV$17,$G$7*$D81,""))</f>
        <v>10061.885835024003</v>
      </c>
      <c r="MW81" s="34">
        <f>IF(MV81&lt;&gt;"",HLOOKUP(COUNT($IN81:MV81)+1,$G$4:$EH$8,MW$14,0)*$D81,IF($C81=MW$17,$G$7*$D81,""))</f>
        <v>10564.980126775201</v>
      </c>
      <c r="MX81" s="34">
        <f>IF(MW81&lt;&gt;"",HLOOKUP(COUNT($IN81:MW81)+1,$G$4:$EH$8,MX$14,0)*$D81,IF($C81=MX$17,$G$7*$D81,""))</f>
        <v>11093.229133113962</v>
      </c>
      <c r="MY81" s="34">
        <f>IF(MX81&lt;&gt;"",HLOOKUP(COUNT($IN81:MX81)+1,$G$4:$EH$8,MY$14,0)*$D81,IF($C81=MY$17,$G$7*$D81,""))</f>
        <v>11647.890589769664</v>
      </c>
      <c r="MZ81" s="34">
        <f>IF(MY81&lt;&gt;"",HLOOKUP(COUNT($IN81:MY81)+1,$G$4:$EH$8,MZ$14,0)*$D81,IF($C81=MZ$17,$G$7*$D81,""))</f>
        <v>12463.242931053535</v>
      </c>
      <c r="NA81" s="34">
        <f>IF(MZ81&lt;&gt;"",HLOOKUP(COUNT($IN81:MZ81)+1,$G$4:$EH$8,NA$14,0)*$D81,IF($C81=NA$17,$G$7*$D81,""))</f>
        <v>11216.918637948182</v>
      </c>
      <c r="NB81" s="34">
        <f>IF(NA81&lt;&gt;"",HLOOKUP(COUNT($IN81:NA81)+1,$G$4:$EH$8,NB$14,0)*$D81,IF($C81=NB$17,$G$7*$D81,""))</f>
        <v>10095.226774153365</v>
      </c>
      <c r="NC81" s="34">
        <f>IF(NB81&lt;&gt;"",HLOOKUP(COUNT($IN81:NB81)+1,$G$4:$EH$8,NC$14,0)*$D81,IF($C81=NC$17,$G$7*$D81,""))</f>
        <v>10801.892648344101</v>
      </c>
      <c r="ND81" s="34">
        <f>IF(NC81&lt;&gt;"",HLOOKUP(COUNT($IN81:NC81)+1,$G$4:$EH$8,ND$14,0)*$D81,IF($C81=ND$17,$G$7*$D81,""))</f>
        <v>11558.025133728188</v>
      </c>
      <c r="NF81" s="34" t="str">
        <f>IF(NE81&lt;&gt;"",HLOOKUP(COUNT($NE81:NE81)+1,$G$4:$EH$8,NF$14,0)*$D81,IF($C81=NF$17,$G$8*$D81,""))</f>
        <v/>
      </c>
      <c r="NG81" s="34" t="str">
        <f>IF(NF81&lt;&gt;"",HLOOKUP(COUNT($NE81:NF81)+1,$G$4:$EH$8,NG$14,0)*$D81,IF($C81=NG$17,$G$8*$D81,""))</f>
        <v/>
      </c>
      <c r="NH81" s="34" t="str">
        <f>IF(NG81&lt;&gt;"",HLOOKUP(COUNT($NE81:NG81)+1,$G$4:$EH$8,NH$14,0)*$D81,IF($C81=NH$17,$G$8*$D81,""))</f>
        <v/>
      </c>
      <c r="NI81" s="34" t="str">
        <f>IF(NH81&lt;&gt;"",HLOOKUP(COUNT($NE81:NH81)+1,$G$4:$EH$8,NI$14,0)*$D81,IF($C81=NI$17,$G$8*$D81,""))</f>
        <v/>
      </c>
      <c r="NJ81" s="34" t="str">
        <f>IF(NI81&lt;&gt;"",HLOOKUP(COUNT($NE81:NI81)+1,$G$4:$EH$8,NJ$14,0)*$D81,IF($C81=NJ$17,$G$8*$D81,""))</f>
        <v/>
      </c>
      <c r="NK81" s="34" t="str">
        <f>IF(NJ81&lt;&gt;"",HLOOKUP(COUNT($NE81:NJ81)+1,$G$4:$EH$8,NK$14,0)*$D81,IF($C81=NK$17,$G$8*$D81,""))</f>
        <v/>
      </c>
      <c r="NL81" s="34" t="str">
        <f>IF(NK81&lt;&gt;"",HLOOKUP(COUNT($NE81:NK81)+1,$G$4:$EH$8,NL$14,0)*$D81,IF($C81=NL$17,$G$8*$D81,""))</f>
        <v/>
      </c>
      <c r="NM81" s="34" t="str">
        <f>IF(NL81&lt;&gt;"",HLOOKUP(COUNT($NE81:NL81)+1,$G$4:$EH$8,NM$14,0)*$D81,IF($C81=NM$17,$G$8*$D81,""))</f>
        <v/>
      </c>
      <c r="NN81" s="34" t="str">
        <f>IF(NM81&lt;&gt;"",HLOOKUP(COUNT($NE81:NM81)+1,$G$4:$EH$8,NN$14,0)*$D81,IF($C81=NN$17,$G$8*$D81,""))</f>
        <v/>
      </c>
      <c r="NO81" s="34" t="str">
        <f>IF(NN81&lt;&gt;"",HLOOKUP(COUNT($NE81:NN81)+1,$G$4:$EH$8,NO$14,0)*$D81,IF($C81=NO$17,$G$8*$D81,""))</f>
        <v/>
      </c>
      <c r="NP81" s="34" t="str">
        <f>IF(NO81&lt;&gt;"",HLOOKUP(COUNT($NE81:NO81)+1,$G$4:$EH$8,NP$14,0)*$D81,IF($C81=NP$17,$G$8*$D81,""))</f>
        <v/>
      </c>
      <c r="NQ81" s="34" t="str">
        <f>IF(NP81&lt;&gt;"",HLOOKUP(COUNT($NE81:NP81)+1,$G$4:$EH$8,NQ$14,0)*$D81,IF($C81=NQ$17,$G$8*$D81,""))</f>
        <v/>
      </c>
      <c r="NR81" s="34" t="str">
        <f>IF(NQ81&lt;&gt;"",HLOOKUP(COUNT($NE81:NQ81)+1,$G$4:$EH$8,NR$14,0)*$D81,IF($C81=NR$17,$G$8*$D81,""))</f>
        <v/>
      </c>
      <c r="NS81" s="34" t="str">
        <f>IF(NR81&lt;&gt;"",HLOOKUP(COUNT($NE81:NR81)+1,$G$4:$EH$8,NS$14,0)*$D81,IF($C81=NS$17,$G$8*$D81,""))</f>
        <v/>
      </c>
      <c r="NT81" s="34" t="str">
        <f>IF(NS81&lt;&gt;"",HLOOKUP(COUNT($NE81:NS81)+1,$G$4:$EH$8,NT$14,0)*$D81,IF($C81=NT$17,$G$8*$D81,""))</f>
        <v/>
      </c>
      <c r="NU81" s="34" t="str">
        <f>IF(NT81&lt;&gt;"",HLOOKUP(COUNT($NE81:NT81)+1,$G$4:$EH$8,NU$14,0)*$D81,IF($C81=NU$17,$G$8*$D81,""))</f>
        <v/>
      </c>
      <c r="NV81" s="34" t="str">
        <f>IF(NU81&lt;&gt;"",HLOOKUP(COUNT($NE81:NU81)+1,$G$4:$EH$8,NV$14,0)*$D81,IF($C81=NV$17,$G$8*$D81,""))</f>
        <v/>
      </c>
      <c r="NW81" s="34" t="str">
        <f>IF(NV81&lt;&gt;"",HLOOKUP(COUNT($NE81:NV81)+1,$G$4:$EH$8,NW$14,0)*$D81,IF($C81=NW$17,$G$8*$D81,""))</f>
        <v/>
      </c>
      <c r="NX81" s="34" t="str">
        <f>IF(NW81&lt;&gt;"",HLOOKUP(COUNT($NE81:NW81)+1,$G$4:$EH$8,NX$14,0)*$D81,IF($C81=NX$17,$G$8*$D81,""))</f>
        <v/>
      </c>
      <c r="NY81" s="34" t="str">
        <f>IF(NX81&lt;&gt;"",HLOOKUP(COUNT($NE81:NX81)+1,$G$4:$EH$8,NY$14,0)*$D81,IF($C81=NY$17,$G$8*$D81,""))</f>
        <v/>
      </c>
      <c r="NZ81" s="34" t="str">
        <f>IF(NY81&lt;&gt;"",HLOOKUP(COUNT($NE81:NY81)+1,$G$4:$EH$8,NZ$14,0)*$D81,IF($C81=NZ$17,$G$8*$D81,""))</f>
        <v/>
      </c>
      <c r="OA81" s="34" t="str">
        <f>IF(NZ81&lt;&gt;"",HLOOKUP(COUNT($NE81:NZ81)+1,$G$4:$EH$8,OA$14,0)*$D81,IF($C81=OA$17,$G$8*$D81,""))</f>
        <v/>
      </c>
      <c r="OB81" s="34" t="str">
        <f>IF(OA81&lt;&gt;"",HLOOKUP(COUNT($NE81:OA81)+1,$G$4:$EH$8,OB$14,0)*$D81,IF($C81=OB$17,$G$8*$D81,""))</f>
        <v/>
      </c>
      <c r="OC81" s="34" t="str">
        <f>IF(OB81&lt;&gt;"",HLOOKUP(COUNT($NE81:OB81)+1,$G$4:$EH$8,OC$14,0)*$D81,IF($C81=OC$17,$G$8*$D81,""))</f>
        <v/>
      </c>
      <c r="OD81" s="34" t="str">
        <f>IF(OC81&lt;&gt;"",HLOOKUP(COUNT($NE81:OC81)+1,$G$4:$EH$8,OD$14,0)*$D81,IF($C81=OD$17,$G$8*$D81,""))</f>
        <v/>
      </c>
      <c r="OE81" s="34" t="str">
        <f>IF(OD81&lt;&gt;"",HLOOKUP(COUNT($NE81:OD81)+1,$G$4:$EH$8,OE$14,0)*$D81,IF($C81=OE$17,$G$8*$D81,""))</f>
        <v/>
      </c>
      <c r="OF81" s="34" t="str">
        <f>IF(OE81&lt;&gt;"",HLOOKUP(COUNT($NE81:OE81)+1,$G$4:$EH$8,OF$14,0)*$D81,IF($C81=OF$17,$G$8*$D81,""))</f>
        <v/>
      </c>
      <c r="OG81" s="34" t="str">
        <f>IF(OF81&lt;&gt;"",HLOOKUP(COUNT($NE81:OF81)+1,$G$4:$EH$8,OG$14,0)*$D81,IF($C81=OG$17,$G$8*$D81,""))</f>
        <v/>
      </c>
      <c r="OH81" s="34" t="str">
        <f>IF(OG81&lt;&gt;"",HLOOKUP(COUNT($NE81:OG81)+1,$G$4:$EH$8,OH$14,0)*$D81,IF($C81=OH$17,$G$8*$D81,""))</f>
        <v/>
      </c>
      <c r="OI81" s="34" t="str">
        <f>IF(OH81&lt;&gt;"",HLOOKUP(COUNT($NE81:OH81)+1,$G$4:$EH$8,OI$14,0)*$D81,IF($C81=OI$17,$G$8*$D81,""))</f>
        <v/>
      </c>
      <c r="OJ81" s="34" t="str">
        <f>IF(OI81&lt;&gt;"",HLOOKUP(COUNT($NE81:OI81)+1,$G$4:$EH$8,OJ$14,0)*$D81,IF($C81=OJ$17,$G$8*$D81,""))</f>
        <v/>
      </c>
      <c r="OK81" s="34" t="str">
        <f>IF(OJ81&lt;&gt;"",HLOOKUP(COUNT($NE81:OJ81)+1,$G$4:$EH$8,OK$14,0)*$D81,IF($C81=OK$17,$G$8*$D81,""))</f>
        <v/>
      </c>
      <c r="OL81" s="34" t="str">
        <f>IF(OK81&lt;&gt;"",HLOOKUP(COUNT($NE81:OK81)+1,$G$4:$EH$8,OL$14,0)*$D81,IF($C81=OL$17,$G$8*$D81,""))</f>
        <v/>
      </c>
      <c r="OM81" s="34" t="str">
        <f>IF(OL81&lt;&gt;"",HLOOKUP(COUNT($NE81:OL81)+1,$G$4:$EH$8,OM$14,0)*$D81,IF($C81=OM$17,$G$8*$D81,""))</f>
        <v/>
      </c>
      <c r="ON81" s="34" t="str">
        <f>IF(OM81&lt;&gt;"",HLOOKUP(COUNT($NE81:OM81)+1,$G$4:$EH$8,ON$14,0)*$D81,IF($C81=ON$17,$G$8*$D81,""))</f>
        <v/>
      </c>
      <c r="OO81" s="34" t="str">
        <f>IF(ON81&lt;&gt;"",HLOOKUP(COUNT($NE81:ON81)+1,$G$4:$EH$8,OO$14,0)*$D81,IF($C81=OO$17,$G$8*$D81,""))</f>
        <v/>
      </c>
      <c r="OP81" s="34" t="str">
        <f>IF(OO81&lt;&gt;"",HLOOKUP(COUNT($NE81:OO81)+1,$G$4:$EH$8,OP$14,0)*$D81,IF($C81=OP$17,$G$8*$D81,""))</f>
        <v/>
      </c>
      <c r="OQ81" s="34" t="str">
        <f>IF(OP81&lt;&gt;"",HLOOKUP(COUNT($NE81:OP81)+1,$G$4:$EH$8,OQ$14,0)*$D81,IF($C81=OQ$17,$G$8*$D81,""))</f>
        <v/>
      </c>
      <c r="OR81" s="34" t="str">
        <f>IF(OQ81&lt;&gt;"",HLOOKUP(COUNT($NE81:OQ81)+1,$G$4:$EH$8,OR$14,0)*$D81,IF($C81=OR$17,$G$8*$D81,""))</f>
        <v/>
      </c>
      <c r="OS81" s="34" t="str">
        <f>IF(OR81&lt;&gt;"",HLOOKUP(COUNT($NE81:OR81)+1,$G$4:$EH$8,OS$14,0)*$D81,IF($C81=OS$17,$G$8*$D81,""))</f>
        <v/>
      </c>
      <c r="OT81" s="34" t="str">
        <f>IF(OS81&lt;&gt;"",HLOOKUP(COUNT($NE81:OS81)+1,$G$4:$EH$8,OT$14,0)*$D81,IF($C81=OT$17,$G$8*$D81,""))</f>
        <v/>
      </c>
      <c r="OU81" s="34" t="str">
        <f>IF(OT81&lt;&gt;"",HLOOKUP(COUNT($NE81:OT81)+1,$G$4:$EH$8,OU$14,0)*$D81,IF($C81=OU$17,$G$8*$D81,""))</f>
        <v/>
      </c>
      <c r="OV81" s="34" t="str">
        <f>IF(OU81&lt;&gt;"",HLOOKUP(COUNT($NE81:OU81)+1,$G$4:$EH$8,OV$14,0)*$D81,IF($C81=OV$17,$G$8*$D81,""))</f>
        <v/>
      </c>
      <c r="OW81" s="34" t="str">
        <f>IF(OV81&lt;&gt;"",HLOOKUP(COUNT($NE81:OV81)+1,$G$4:$EH$8,OW$14,0)*$D81,IF($C81=OW$17,$G$8*$D81,""))</f>
        <v/>
      </c>
      <c r="OX81" s="34" t="str">
        <f>IF(OW81&lt;&gt;"",HLOOKUP(COUNT($NE81:OW81)+1,$G$4:$EH$8,OX$14,0)*$D81,IF($C81=OX$17,$G$8*$D81,""))</f>
        <v/>
      </c>
      <c r="OY81" s="34" t="str">
        <f>IF(OX81&lt;&gt;"",HLOOKUP(COUNT($NE81:OX81)+1,$G$4:$EH$8,OY$14,0)*$D81,IF($C81=OY$17,$G$8*$D81,""))</f>
        <v/>
      </c>
      <c r="OZ81" s="34" t="str">
        <f>IF(OY81&lt;&gt;"",HLOOKUP(COUNT($NE81:OY81)+1,$G$4:$EH$8,OZ$14,0)*$D81,IF($C81=OZ$17,$G$8*$D81,""))</f>
        <v/>
      </c>
      <c r="PA81" s="34" t="str">
        <f>IF(OZ81&lt;&gt;"",HLOOKUP(COUNT($NE81:OZ81)+1,$G$4:$EH$8,PA$14,0)*$D81,IF($C81=PA$17,$G$8*$D81,""))</f>
        <v/>
      </c>
      <c r="PB81" s="34" t="str">
        <f>IF(PA81&lt;&gt;"",HLOOKUP(COUNT($NE81:PA81)+1,$G$4:$EH$8,PB$14,0)*$D81,IF($C81=PB$17,$G$8*$D81,""))</f>
        <v/>
      </c>
      <c r="PC81" s="34" t="str">
        <f>IF(PB81&lt;&gt;"",HLOOKUP(COUNT($NE81:PB81)+1,$G$4:$EH$8,PC$14,0)*$D81,IF($C81=PC$17,$G$8*$D81,""))</f>
        <v/>
      </c>
      <c r="PD81" s="34" t="str">
        <f>IF(PC81&lt;&gt;"",HLOOKUP(COUNT($NE81:PC81)+1,$G$4:$EH$8,PD$14,0)*$D81,IF($C81=PD$17,$G$8*$D81,""))</f>
        <v/>
      </c>
      <c r="PE81" s="34" t="str">
        <f>IF(PD81&lt;&gt;"",HLOOKUP(COUNT($NE81:PD81)+1,$G$4:$EH$8,PE$14,0)*$D81,IF($C81=PE$17,$G$8*$D81,""))</f>
        <v/>
      </c>
      <c r="PF81" s="34" t="str">
        <f>IF(PE81&lt;&gt;"",HLOOKUP(COUNT($NE81:PE81)+1,$G$4:$EH$8,PF$14,0)*$D81,IF($C81=PF$17,$G$8*$D81,""))</f>
        <v/>
      </c>
      <c r="PG81" s="34" t="str">
        <f>IF(PF81&lt;&gt;"",HLOOKUP(COUNT($NE81:PF81)+1,$G$4:$EH$8,PG$14,0)*$D81,IF($C81=PG$17,$G$8*$D81,""))</f>
        <v/>
      </c>
      <c r="PH81" s="34" t="str">
        <f>IF(PG81&lt;&gt;"",HLOOKUP(COUNT($NE81:PG81)+1,$G$4:$EH$8,PH$14,0)*$D81,IF($C81=PH$17,$G$8*$D81,""))</f>
        <v/>
      </c>
      <c r="PI81" s="34" t="str">
        <f>IF(PH81&lt;&gt;"",HLOOKUP(COUNT($NE81:PH81)+1,$G$4:$EH$8,PI$14,0)*$D81,IF($C81=PI$17,$G$8*$D81,""))</f>
        <v/>
      </c>
      <c r="PJ81" s="34" t="str">
        <f>IF(PI81&lt;&gt;"",HLOOKUP(COUNT($NE81:PI81)+1,$G$4:$EH$8,PJ$14,0)*$D81,IF($C81=PJ$17,$G$8*$D81,""))</f>
        <v/>
      </c>
      <c r="PK81" s="34" t="str">
        <f>IF(PJ81&lt;&gt;"",HLOOKUP(COUNT($NE81:PJ81)+1,$G$4:$EH$8,PK$14,0)*$D81,IF($C81=PK$17,$G$8*$D81,""))</f>
        <v/>
      </c>
      <c r="PL81" s="34" t="str">
        <f>IF(PK81&lt;&gt;"",HLOOKUP(COUNT($NE81:PK81)+1,$G$4:$EH$8,PL$14,0)*$D81,IF($C81=PL$17,$G$8*$D81,""))</f>
        <v/>
      </c>
      <c r="PM81" s="34" t="str">
        <f>IF(PL81&lt;&gt;"",HLOOKUP(COUNT($NE81:PL81)+1,$G$4:$EH$8,PM$14,0)*$D81,IF($C81=PM$17,$G$8*$D81,""))</f>
        <v/>
      </c>
      <c r="PN81" s="34" t="str">
        <f>IF(PM81&lt;&gt;"",HLOOKUP(COUNT($NE81:PM81)+1,$G$4:$EH$8,PN$14,0)*$D81,IF($C81=PN$17,$G$8*$D81,""))</f>
        <v/>
      </c>
      <c r="PO81" s="34" t="str">
        <f>IF(PN81&lt;&gt;"",HLOOKUP(COUNT($NE81:PN81)+1,$G$4:$EH$8,PO$14,0)*$D81,IF($C81=PO$17,$G$8*$D81,""))</f>
        <v/>
      </c>
      <c r="PP81" s="34">
        <f>IF(PO81&lt;&gt;"",HLOOKUP(COUNT($NE81:PO81)+1,$G$4:$EH$8,PP$14,0)*$D81,IF($C81=PP$17,$G$8*$D81,""))</f>
        <v>175000</v>
      </c>
      <c r="PQ81" s="34">
        <f>IF(PP81&lt;&gt;"",HLOOKUP(COUNT($NE81:PP81)+1,$G$4:$EH$8,PQ$14,0)*$D81,IF($C81=PQ$17,$G$8*$D81,""))</f>
        <v>0</v>
      </c>
      <c r="PR81" s="34">
        <f>IF(PQ81&lt;&gt;"",HLOOKUP(COUNT($NE81:PQ81)+1,$G$4:$EH$8,PR$14,0)*$D81,IF($C81=PR$17,$G$8*$D81,""))</f>
        <v>0</v>
      </c>
      <c r="PS81" s="34">
        <f>IF(PR81&lt;&gt;"",HLOOKUP(COUNT($NE81:PR81)+1,$G$4:$EH$8,PS$14,0)*$D81,IF($C81=PS$17,$G$8*$D81,""))</f>
        <v>0</v>
      </c>
      <c r="PT81" s="34">
        <f>IF(PS81&lt;&gt;"",HLOOKUP(COUNT($NE81:PS81)+1,$G$4:$EH$8,PT$14,0)*$D81,IF($C81=PT$17,$G$8*$D81,""))</f>
        <v>0</v>
      </c>
      <c r="PU81" s="34">
        <f>IF(PT81&lt;&gt;"",HLOOKUP(COUNT($NE81:PT81)+1,$G$4:$EH$8,PU$14,0)*$D81,IF($C81=PU$17,$G$8*$D81,""))</f>
        <v>0</v>
      </c>
      <c r="PV81" s="34">
        <f>IF(PU81&lt;&gt;"",HLOOKUP(COUNT($NE81:PU81)+1,$G$4:$EH$8,PV$14,0)*$D81,IF($C81=PV$17,$G$8*$D81,""))</f>
        <v>0</v>
      </c>
      <c r="PW81" s="34">
        <f>IF(PV81&lt;&gt;"",HLOOKUP(COUNT($NE81:PV81)+1,$G$4:$EH$8,PW$14,0)*$D81,IF($C81=PW$17,$G$8*$D81,""))</f>
        <v>0</v>
      </c>
      <c r="PX81" s="34">
        <f>IF(PW81&lt;&gt;"",HLOOKUP(COUNT($NE81:PW81)+1,$G$4:$EH$8,PX$14,0)*$D81,IF($C81=PX$17,$G$8*$D81,""))</f>
        <v>0</v>
      </c>
      <c r="PY81" s="34">
        <f>IF(PX81&lt;&gt;"",HLOOKUP(COUNT($NE81:PX81)+1,$G$4:$EH$8,PY$14,0)*$D81,IF($C81=PY$17,$G$8*$D81,""))</f>
        <v>0</v>
      </c>
      <c r="PZ81" s="34">
        <f>IF(PY81&lt;&gt;"",HLOOKUP(COUNT($NE81:PY81)+1,$G$4:$EH$8,PZ$14,0)*$D81,IF($C81=PZ$17,$G$8*$D81,""))</f>
        <v>0</v>
      </c>
      <c r="QA81" s="34">
        <f>IF(PZ81&lt;&gt;"",HLOOKUP(COUNT($NE81:PZ81)+1,$G$4:$EH$8,QA$14,0)*$D81,IF($C81=QA$17,$G$8*$D81,""))</f>
        <v>0</v>
      </c>
      <c r="QB81" s="34">
        <f>IF(QA81&lt;&gt;"",HLOOKUP(COUNT($NE81:QA81)+1,$G$4:$EH$8,QB$14,0)*$D81,IF($C81=QB$17,$G$8*$D81,""))</f>
        <v>0</v>
      </c>
      <c r="QC81" s="34">
        <f>IF(QB81&lt;&gt;"",HLOOKUP(COUNT($NE81:QB81)+1,$G$4:$EH$8,QC$14,0)*$D81,IF($C81=QC$17,$G$8*$D81,""))</f>
        <v>0</v>
      </c>
      <c r="QD81" s="34">
        <f>IF(QC81&lt;&gt;"",HLOOKUP(COUNT($NE81:QC81)+1,$G$4:$EH$8,QD$14,0)*$D81,IF($C81=QD$17,$G$8*$D81,""))</f>
        <v>0</v>
      </c>
      <c r="QE81" s="34">
        <f>IF(QD81&lt;&gt;"",HLOOKUP(COUNT($NE81:QD81)+1,$G$4:$EH$8,QE$14,0)*$D81,IF($C81=QE$17,$G$8*$D81,""))</f>
        <v>0</v>
      </c>
      <c r="QF81" s="34">
        <f>IF(QE81&lt;&gt;"",HLOOKUP(COUNT($NE81:QE81)+1,$G$4:$EH$8,QF$14,0)*$D81,IF($C81=QF$17,$G$8*$D81,""))</f>
        <v>0</v>
      </c>
      <c r="QG81" s="34">
        <f>IF(QF81&lt;&gt;"",HLOOKUP(COUNT($NE81:QF81)+1,$G$4:$EH$8,QG$14,0)*$D81,IF($C81=QG$17,$G$8*$D81,""))</f>
        <v>0</v>
      </c>
      <c r="QH81" s="34">
        <f>IF(QG81&lt;&gt;"",HLOOKUP(COUNT($NE81:QG81)+1,$G$4:$EH$8,QH$14,0)*$D81,IF($C81=QH$17,$G$8*$D81,""))</f>
        <v>0</v>
      </c>
      <c r="QI81" s="34">
        <f>IF(QH81&lt;&gt;"",HLOOKUP(COUNT($NE81:QH81)+1,$G$4:$EH$8,QI$14,0)*$D81,IF($C81=QI$17,$G$8*$D81,""))</f>
        <v>0</v>
      </c>
      <c r="QJ81" s="34">
        <f>IF(QI81&lt;&gt;"",HLOOKUP(COUNT($NE81:QI81)+1,$G$4:$EH$8,QJ$14,0)*$D81,IF($C81=QJ$17,$G$8*$D81,""))</f>
        <v>0</v>
      </c>
      <c r="QK81" s="34">
        <f>IF(QJ81&lt;&gt;"",HLOOKUP(COUNT($NE81:QJ81)+1,$G$4:$EH$8,QK$14,0)*$D81,IF($C81=QK$17,$G$8*$D81,""))</f>
        <v>0</v>
      </c>
      <c r="QL81" s="34">
        <f>IF(QK81&lt;&gt;"",HLOOKUP(COUNT($NE81:QK81)+1,$G$4:$EH$8,QL$14,0)*$D81,IF($C81=QL$17,$G$8*$D81,""))</f>
        <v>0</v>
      </c>
      <c r="QM81" s="34">
        <f>IF(QL81&lt;&gt;"",HLOOKUP(COUNT($NE81:QL81)+1,$G$4:$EH$8,QM$14,0)*$D81,IF($C81=QM$17,$G$8*$D81,""))</f>
        <v>0</v>
      </c>
      <c r="QN81" s="34">
        <f>IF(QM81&lt;&gt;"",HLOOKUP(COUNT($NE81:QM81)+1,$G$4:$EH$8,QN$14,0)*$D81,IF($C81=QN$17,$G$8*$D81,""))</f>
        <v>0</v>
      </c>
      <c r="QO81" s="34">
        <f>IF(QN81&lt;&gt;"",HLOOKUP(COUNT($NE81:QN81)+1,$G$4:$EH$8,QO$14,0)*$D81,IF($C81=QO$17,$G$8*$D81,""))</f>
        <v>0</v>
      </c>
      <c r="QP81" s="34">
        <f>IF(QO81&lt;&gt;"",HLOOKUP(COUNT($NE81:QO81)+1,$G$4:$EH$8,QP$14,0)*$D81,IF($C81=QP$17,$G$8*$D81,""))</f>
        <v>0</v>
      </c>
      <c r="QQ81" s="34">
        <f>IF(QP81&lt;&gt;"",HLOOKUP(COUNT($NE81:QP81)+1,$G$4:$EH$8,QQ$14,0)*$D81,IF($C81=QQ$17,$G$8*$D81,""))</f>
        <v>0</v>
      </c>
      <c r="QR81" s="34">
        <f>IF(QQ81&lt;&gt;"",HLOOKUP(COUNT($NE81:QQ81)+1,$G$4:$EH$8,QR$14,0)*$D81,IF($C81=QR$17,$G$8*$D81,""))</f>
        <v>0</v>
      </c>
      <c r="QS81" s="34">
        <f>IF(QR81&lt;&gt;"",HLOOKUP(COUNT($NE81:QR81)+1,$G$4:$EH$8,QS$14,0)*$D81,IF($C81=QS$17,$G$8*$D81,""))</f>
        <v>0</v>
      </c>
      <c r="QT81" s="34">
        <f>IF(QS81&lt;&gt;"",HLOOKUP(COUNT($NE81:QS81)+1,$G$4:$EH$8,QT$14,0)*$D81,IF($C81=QT$17,$G$8*$D81,""))</f>
        <v>0</v>
      </c>
      <c r="QU81" s="34">
        <f>IF(QT81&lt;&gt;"",HLOOKUP(COUNT($NE81:QT81)+1,$G$4:$EH$8,QU$14,0)*$D81,IF($C81=QU$17,$G$8*$D81,""))</f>
        <v>0</v>
      </c>
      <c r="QV81" s="34">
        <f>IF(QU81&lt;&gt;"",HLOOKUP(COUNT($NE81:QU81)+1,$G$4:$EH$8,QV$14,0)*$D81,IF($C81=QV$17,$G$8*$D81,""))</f>
        <v>0</v>
      </c>
      <c r="QW81" s="34">
        <f>IF(QV81&lt;&gt;"",HLOOKUP(COUNT($NE81:QV81)+1,$G$4:$EH$8,QW$14,0)*$D81,IF($C81=QW$17,$G$8*$D81,""))</f>
        <v>0</v>
      </c>
      <c r="QX81" s="34">
        <f>IF(QW81&lt;&gt;"",HLOOKUP(COUNT($NE81:QW81)+1,$G$4:$EH$8,QX$14,0)*$D81,IF($C81=QX$17,$G$8*$D81,""))</f>
        <v>0</v>
      </c>
      <c r="QY81" s="34">
        <f>IF(QX81&lt;&gt;"",HLOOKUP(COUNT($NE81:QX81)+1,$G$4:$EH$8,QY$14,0)*$D81,IF($C81=QY$17,$G$8*$D81,""))</f>
        <v>0</v>
      </c>
      <c r="QZ81" s="34">
        <f>IF(QY81&lt;&gt;"",HLOOKUP(COUNT($NE81:QY81)+1,$G$4:$EH$8,QZ$14,0)*$D81,IF($C81=QZ$17,$G$8*$D81,""))</f>
        <v>0</v>
      </c>
      <c r="RA81" s="34">
        <f>IF(QZ81&lt;&gt;"",HLOOKUP(COUNT($NE81:QZ81)+1,$G$4:$EH$8,RA$14,0)*$D81,IF($C81=RA$17,$G$8*$D81,""))</f>
        <v>0</v>
      </c>
      <c r="RB81" s="34">
        <f>IF(RA81&lt;&gt;"",HLOOKUP(COUNT($NE81:RA81)+1,$G$4:$EH$8,RB$14,0)*$D81,IF($C81=RB$17,$G$8*$D81,""))</f>
        <v>0</v>
      </c>
      <c r="RC81" s="34">
        <f>IF(RB81&lt;&gt;"",HLOOKUP(COUNT($NE81:RB81)+1,$G$4:$EH$8,RC$14,0)*$D81,IF($C81=RC$17,$G$8*$D81,""))</f>
        <v>0</v>
      </c>
      <c r="RD81" s="34">
        <f>IF(RC81&lt;&gt;"",HLOOKUP(COUNT($NE81:RC81)+1,$G$4:$EH$8,RD$14,0)*$D81,IF($C81=RD$17,$G$8*$D81,""))</f>
        <v>0</v>
      </c>
      <c r="RE81" s="34">
        <f>IF(RD81&lt;&gt;"",HLOOKUP(COUNT($NE81:RD81)+1,$G$4:$EH$8,RE$14,0)*$D81,IF($C81=RE$17,$G$8*$D81,""))</f>
        <v>0</v>
      </c>
      <c r="RF81" s="34">
        <f>IF(RE81&lt;&gt;"",HLOOKUP(COUNT($NE81:RE81)+1,$G$4:$EH$8,RF$14,0)*$D81,IF($C81=RF$17,$G$8*$D81,""))</f>
        <v>0</v>
      </c>
      <c r="RG81" s="34">
        <f>IF(RF81&lt;&gt;"",HLOOKUP(COUNT($NE81:RF81)+1,$G$4:$EH$8,RG$14,0)*$D81,IF($C81=RG$17,$G$8*$D81,""))</f>
        <v>0</v>
      </c>
      <c r="RH81" s="34">
        <f>IF(RG81&lt;&gt;"",HLOOKUP(COUNT($NE81:RG81)+1,$G$4:$EH$8,RH$14,0)*$D81,IF($C81=RH$17,$G$8*$D81,""))</f>
        <v>0</v>
      </c>
      <c r="RI81" s="34">
        <f>IF(RH81&lt;&gt;"",HLOOKUP(COUNT($NE81:RH81)+1,$G$4:$EH$8,RI$14,0)*$D81,IF($C81=RI$17,$G$8*$D81,""))</f>
        <v>0</v>
      </c>
      <c r="RJ81" s="34">
        <f>IF(RI81&lt;&gt;"",HLOOKUP(COUNT($NE81:RI81)+1,$G$4:$EH$8,RJ$14,0)*$D81,IF($C81=RJ$17,$G$8*$D81,""))</f>
        <v>0</v>
      </c>
      <c r="RK81" s="34">
        <f>IF(RJ81&lt;&gt;"",HLOOKUP(COUNT($NE81:RJ81)+1,$G$4:$EH$8,RK$14,0)*$D81,IF($C81=RK$17,$G$8*$D81,""))</f>
        <v>0</v>
      </c>
      <c r="RL81" s="34">
        <f>IF(RK81&lt;&gt;"",HLOOKUP(COUNT($NE81:RK81)+1,$G$4:$EH$8,RL$14,0)*$D81,IF($C81=RL$17,$G$8*$D81,""))</f>
        <v>0</v>
      </c>
      <c r="RM81" s="34">
        <f>IF(RL81&lt;&gt;"",HLOOKUP(COUNT($NE81:RL81)+1,$G$4:$EH$8,RM$14,0)*$D81,IF($C81=RM$17,$G$8*$D81,""))</f>
        <v>0</v>
      </c>
      <c r="RN81" s="34">
        <f>IF(RM81&lt;&gt;"",HLOOKUP(COUNT($NE81:RM81)+1,$G$4:$EH$8,RN$14,0)*$D81,IF($C81=RN$17,$G$8*$D81,""))</f>
        <v>0</v>
      </c>
      <c r="RO81" s="34">
        <f>IF(RN81&lt;&gt;"",HLOOKUP(COUNT($NE81:RN81)+1,$G$4:$EH$8,RO$14,0)*$D81,IF($C81=RO$17,$G$8*$D81,""))</f>
        <v>0</v>
      </c>
      <c r="RP81" s="34">
        <f>IF(RO81&lt;&gt;"",HLOOKUP(COUNT($NE81:RO81)+1,$G$4:$EH$8,RP$14,0)*$D81,IF($C81=RP$17,$G$8*$D81,""))</f>
        <v>0</v>
      </c>
      <c r="RQ81" s="34">
        <f>IF(RP81&lt;&gt;"",HLOOKUP(COUNT($NE81:RP81)+1,$G$4:$EH$8,RQ$14,0)*$D81,IF($C81=RQ$17,$G$8*$D81,""))</f>
        <v>0</v>
      </c>
      <c r="RR81" s="34">
        <f>IF(RQ81&lt;&gt;"",HLOOKUP(COUNT($NE81:RQ81)+1,$G$4:$EH$8,RR$14,0)*$D81,IF($C81=RR$17,$G$8*$D81,""))</f>
        <v>0</v>
      </c>
      <c r="RS81" s="34">
        <f>IF(RR81&lt;&gt;"",HLOOKUP(COUNT($NE81:RR81)+1,$G$4:$EH$8,RS$14,0)*$D81,IF($C81=RS$17,$G$8*$D81,""))</f>
        <v>0</v>
      </c>
      <c r="RT81" s="34">
        <f>IF(RS81&lt;&gt;"",HLOOKUP(COUNT($NE81:RS81)+1,$G$4:$EH$8,RT$14,0)*$D81,IF($C81=RT$17,$G$8*$D81,""))</f>
        <v>0</v>
      </c>
      <c r="RU81" s="34">
        <f>IF(RT81&lt;&gt;"",HLOOKUP(COUNT($NE81:RT81)+1,$G$4:$EH$8,RU$14,0)*$D81,IF($C81=RU$17,$G$8*$D81,""))</f>
        <v>0</v>
      </c>
      <c r="RW81" s="34" t="str">
        <f>IF(RV81&lt;&gt;"",HLOOKUP(COUNT($RV81:RV81)+1,$G$4:$EH$9,RW$14,0)*$D81,IF($C81=RW$17,$G$9*$D81,""))</f>
        <v/>
      </c>
      <c r="RX81" s="34" t="str">
        <f>IF(RW81&lt;&gt;"",HLOOKUP(COUNT($RV81:RW81)+1,$G$4:$EH$9,RX$14,0)*$D81,IF($C81=RX$17,$G$9*$D81,""))</f>
        <v/>
      </c>
      <c r="RY81" s="34" t="str">
        <f>IF(RX81&lt;&gt;"",HLOOKUP(COUNT($RV81:RX81)+1,$G$4:$EH$9,RY$14,0)*$D81,IF($C81=RY$17,$G$9*$D81,""))</f>
        <v/>
      </c>
      <c r="RZ81" s="34" t="str">
        <f>IF(RY81&lt;&gt;"",HLOOKUP(COUNT($RV81:RY81)+1,$G$4:$EH$9,RZ$14,0)*$D81,IF($C81=RZ$17,$G$9*$D81,""))</f>
        <v/>
      </c>
      <c r="SA81" s="34" t="str">
        <f>IF(RZ81&lt;&gt;"",HLOOKUP(COUNT($RV81:RZ81)+1,$G$4:$EH$9,SA$14,0)*$D81,IF($C81=SA$17,$G$9*$D81,""))</f>
        <v/>
      </c>
      <c r="SB81" s="34" t="str">
        <f>IF(SA81&lt;&gt;"",HLOOKUP(COUNT($RV81:SA81)+1,$G$4:$EH$9,SB$14,0)*$D81,IF($C81=SB$17,$G$9*$D81,""))</f>
        <v/>
      </c>
      <c r="SC81" s="34" t="str">
        <f>IF(SB81&lt;&gt;"",HLOOKUP(COUNT($RV81:SB81)+1,$G$4:$EH$9,SC$14,0)*$D81,IF($C81=SC$17,$G$9*$D81,""))</f>
        <v/>
      </c>
      <c r="SD81" s="34" t="str">
        <f>IF(SC81&lt;&gt;"",HLOOKUP(COUNT($RV81:SC81)+1,$G$4:$EH$9,SD$14,0)*$D81,IF($C81=SD$17,$G$9*$D81,""))</f>
        <v/>
      </c>
      <c r="SE81" s="34" t="str">
        <f>IF(SD81&lt;&gt;"",HLOOKUP(COUNT($RV81:SD81)+1,$G$4:$EH$9,SE$14,0)*$D81,IF($C81=SE$17,$G$9*$D81,""))</f>
        <v/>
      </c>
      <c r="SF81" s="34" t="str">
        <f>IF(SE81&lt;&gt;"",HLOOKUP(COUNT($RV81:SE81)+1,$G$4:$EH$9,SF$14,0)*$D81,IF($C81=SF$17,$G$9*$D81,""))</f>
        <v/>
      </c>
      <c r="SG81" s="34" t="str">
        <f>IF(SF81&lt;&gt;"",HLOOKUP(COUNT($RV81:SF81)+1,$G$4:$EH$9,SG$14,0)*$D81,IF($C81=SG$17,$G$9*$D81,""))</f>
        <v/>
      </c>
      <c r="SH81" s="34" t="str">
        <f>IF(SG81&lt;&gt;"",HLOOKUP(COUNT($RV81:SG81)+1,$G$4:$EH$9,SH$14,0)*$D81,IF($C81=SH$17,$G$9*$D81,""))</f>
        <v/>
      </c>
      <c r="SI81" s="34" t="str">
        <f>IF(SH81&lt;&gt;"",HLOOKUP(COUNT($RV81:SH81)+1,$G$4:$EH$9,SI$14,0)*$D81,IF($C81=SI$17,$G$9*$D81,""))</f>
        <v/>
      </c>
      <c r="SJ81" s="34" t="str">
        <f>IF(SI81&lt;&gt;"",HLOOKUP(COUNT($RV81:SI81)+1,$G$4:$EH$9,SJ$14,0)*$D81,IF($C81=SJ$17,$G$9*$D81,""))</f>
        <v/>
      </c>
      <c r="SK81" s="34" t="str">
        <f>IF(SJ81&lt;&gt;"",HLOOKUP(COUNT($RV81:SJ81)+1,$G$4:$EH$9,SK$14,0)*$D81,IF($C81=SK$17,$G$9*$D81,""))</f>
        <v/>
      </c>
      <c r="SL81" s="34" t="str">
        <f>IF(SK81&lt;&gt;"",HLOOKUP(COUNT($RV81:SK81)+1,$G$4:$EH$9,SL$14,0)*$D81,IF($C81=SL$17,$G$9*$D81,""))</f>
        <v/>
      </c>
      <c r="SM81" s="34" t="str">
        <f>IF(SL81&lt;&gt;"",HLOOKUP(COUNT($RV81:SL81)+1,$G$4:$EH$9,SM$14,0)*$D81,IF($C81=SM$17,$G$9*$D81,""))</f>
        <v/>
      </c>
      <c r="SN81" s="34" t="str">
        <f>IF(SM81&lt;&gt;"",HLOOKUP(COUNT($RV81:SM81)+1,$G$4:$EH$9,SN$14,0)*$D81,IF($C81=SN$17,$G$9*$D81,""))</f>
        <v/>
      </c>
      <c r="SO81" s="34" t="str">
        <f>IF(SN81&lt;&gt;"",HLOOKUP(COUNT($RV81:SN81)+1,$G$4:$EH$9,SO$14,0)*$D81,IF($C81=SO$17,$G$9*$D81,""))</f>
        <v/>
      </c>
      <c r="SP81" s="34" t="str">
        <f>IF(SO81&lt;&gt;"",HLOOKUP(COUNT($RV81:SO81)+1,$G$4:$EH$9,SP$14,0)*$D81,IF($C81=SP$17,$G$9*$D81,""))</f>
        <v/>
      </c>
      <c r="SQ81" s="34" t="str">
        <f>IF(SP81&lt;&gt;"",HLOOKUP(COUNT($RV81:SP81)+1,$G$4:$EH$9,SQ$14,0)*$D81,IF($C81=SQ$17,$G$9*$D81,""))</f>
        <v/>
      </c>
      <c r="SR81" s="34" t="str">
        <f>IF(SQ81&lt;&gt;"",HLOOKUP(COUNT($RV81:SQ81)+1,$G$4:$EH$9,SR$14,0)*$D81,IF($C81=SR$17,$G$9*$D81,""))</f>
        <v/>
      </c>
      <c r="SS81" s="34" t="str">
        <f>IF(SR81&lt;&gt;"",HLOOKUP(COUNT($RV81:SR81)+1,$G$4:$EH$9,SS$14,0)*$D81,IF($C81=SS$17,$G$9*$D81,""))</f>
        <v/>
      </c>
      <c r="ST81" s="34" t="str">
        <f>IF(SS81&lt;&gt;"",HLOOKUP(COUNT($RV81:SS81)+1,$G$4:$EH$9,ST$14,0)*$D81,IF($C81=ST$17,$G$9*$D81,""))</f>
        <v/>
      </c>
      <c r="SU81" s="34" t="str">
        <f>IF(ST81&lt;&gt;"",HLOOKUP(COUNT($RV81:ST81)+1,$G$4:$EH$9,SU$14,0)*$D81,IF($C81=SU$17,$G$9*$D81,""))</f>
        <v/>
      </c>
      <c r="SV81" s="34" t="str">
        <f>IF(SU81&lt;&gt;"",HLOOKUP(COUNT($RV81:SU81)+1,$G$4:$EH$9,SV$14,0)*$D81,IF($C81=SV$17,$G$9*$D81,""))</f>
        <v/>
      </c>
      <c r="SW81" s="34" t="str">
        <f>IF(SV81&lt;&gt;"",HLOOKUP(COUNT($RV81:SV81)+1,$G$4:$EH$9,SW$14,0)*$D81,IF($C81=SW$17,$G$9*$D81,""))</f>
        <v/>
      </c>
      <c r="SX81" s="34" t="str">
        <f>IF(SW81&lt;&gt;"",HLOOKUP(COUNT($RV81:SW81)+1,$G$4:$EH$9,SX$14,0)*$D81,IF($C81=SX$17,$G$9*$D81,""))</f>
        <v/>
      </c>
      <c r="SY81" s="34" t="str">
        <f>IF(SX81&lt;&gt;"",HLOOKUP(COUNT($RV81:SX81)+1,$G$4:$EH$9,SY$14,0)*$D81,IF($C81=SY$17,$G$9*$D81,""))</f>
        <v/>
      </c>
      <c r="SZ81" s="34" t="str">
        <f>IF(SY81&lt;&gt;"",HLOOKUP(COUNT($RV81:SY81)+1,$G$4:$EH$9,SZ$14,0)*$D81,IF($C81=SZ$17,$G$9*$D81,""))</f>
        <v/>
      </c>
      <c r="TA81" s="34" t="str">
        <f>IF(SZ81&lt;&gt;"",HLOOKUP(COUNT($RV81:SZ81)+1,$G$4:$EH$9,TA$14,0)*$D81,IF($C81=TA$17,$G$9*$D81,""))</f>
        <v/>
      </c>
      <c r="TB81" s="34" t="str">
        <f>IF(TA81&lt;&gt;"",HLOOKUP(COUNT($RV81:TA81)+1,$G$4:$EH$9,TB$14,0)*$D81,IF($C81=TB$17,$G$9*$D81,""))</f>
        <v/>
      </c>
      <c r="TC81" s="34" t="str">
        <f>IF(TB81&lt;&gt;"",HLOOKUP(COUNT($RV81:TB81)+1,$G$4:$EH$9,TC$14,0)*$D81,IF($C81=TC$17,$G$9*$D81,""))</f>
        <v/>
      </c>
      <c r="TD81" s="34" t="str">
        <f>IF(TC81&lt;&gt;"",HLOOKUP(COUNT($RV81:TC81)+1,$G$4:$EH$9,TD$14,0)*$D81,IF($C81=TD$17,$G$9*$D81,""))</f>
        <v/>
      </c>
      <c r="TE81" s="34" t="str">
        <f>IF(TD81&lt;&gt;"",HLOOKUP(COUNT($RV81:TD81)+1,$G$4:$EH$9,TE$14,0)*$D81,IF($C81=TE$17,$G$9*$D81,""))</f>
        <v/>
      </c>
      <c r="TF81" s="34" t="str">
        <f>IF(TE81&lt;&gt;"",HLOOKUP(COUNT($RV81:TE81)+1,$G$4:$EH$9,TF$14,0)*$D81,IF($C81=TF$17,$G$9*$D81,""))</f>
        <v/>
      </c>
      <c r="TG81" s="34" t="str">
        <f>IF(TF81&lt;&gt;"",HLOOKUP(COUNT($RV81:TF81)+1,$G$4:$EH$9,TG$14,0)*$D81,IF($C81=TG$17,$G$9*$D81,""))</f>
        <v/>
      </c>
      <c r="TH81" s="34" t="str">
        <f>IF(TG81&lt;&gt;"",HLOOKUP(COUNT($RV81:TG81)+1,$G$4:$EH$9,TH$14,0)*$D81,IF($C81=TH$17,$G$9*$D81,""))</f>
        <v/>
      </c>
      <c r="TI81" s="34" t="str">
        <f>IF(TH81&lt;&gt;"",HLOOKUP(COUNT($RV81:TH81)+1,$G$4:$EH$9,TI$14,0)*$D81,IF($C81=TI$17,$G$9*$D81,""))</f>
        <v/>
      </c>
      <c r="TJ81" s="34" t="str">
        <f>IF(TI81&lt;&gt;"",HLOOKUP(COUNT($RV81:TI81)+1,$G$4:$EH$9,TJ$14,0)*$D81,IF($C81=TJ$17,$G$9*$D81,""))</f>
        <v/>
      </c>
      <c r="TK81" s="34" t="str">
        <f>IF(TJ81&lt;&gt;"",HLOOKUP(COUNT($RV81:TJ81)+1,$G$4:$EH$9,TK$14,0)*$D81,IF($C81=TK$17,$G$9*$D81,""))</f>
        <v/>
      </c>
      <c r="TL81" s="34" t="str">
        <f>IF(TK81&lt;&gt;"",HLOOKUP(COUNT($RV81:TK81)+1,$G$4:$EH$9,TL$14,0)*$D81,IF($C81=TL$17,$G$9*$D81,""))</f>
        <v/>
      </c>
      <c r="TM81" s="34" t="str">
        <f>IF(TL81&lt;&gt;"",HLOOKUP(COUNT($RV81:TL81)+1,$G$4:$EH$9,TM$14,0)*$D81,IF($C81=TM$17,$G$9*$D81,""))</f>
        <v/>
      </c>
      <c r="TN81" s="34" t="str">
        <f>IF(TM81&lt;&gt;"",HLOOKUP(COUNT($RV81:TM81)+1,$G$4:$EH$9,TN$14,0)*$D81,IF($C81=TN$17,$G$9*$D81,""))</f>
        <v/>
      </c>
      <c r="TO81" s="34" t="str">
        <f>IF(TN81&lt;&gt;"",HLOOKUP(COUNT($RV81:TN81)+1,$G$4:$EH$9,TO$14,0)*$D81,IF($C81=TO$17,$G$9*$D81,""))</f>
        <v/>
      </c>
      <c r="TP81" s="34" t="str">
        <f>IF(TO81&lt;&gt;"",HLOOKUP(COUNT($RV81:TO81)+1,$G$4:$EH$9,TP$14,0)*$D81,IF($C81=TP$17,$G$9*$D81,""))</f>
        <v/>
      </c>
      <c r="TQ81" s="34" t="str">
        <f>IF(TP81&lt;&gt;"",HLOOKUP(COUNT($RV81:TP81)+1,$G$4:$EH$9,TQ$14,0)*$D81,IF($C81=TQ$17,$G$9*$D81,""))</f>
        <v/>
      </c>
      <c r="TR81" s="34" t="str">
        <f>IF(TQ81&lt;&gt;"",HLOOKUP(COUNT($RV81:TQ81)+1,$G$4:$EH$9,TR$14,0)*$D81,IF($C81=TR$17,$G$9*$D81,""))</f>
        <v/>
      </c>
      <c r="TS81" s="34" t="str">
        <f>IF(TR81&lt;&gt;"",HLOOKUP(COUNT($RV81:TR81)+1,$G$4:$EH$9,TS$14,0)*$D81,IF($C81=TS$17,$G$9*$D81,""))</f>
        <v/>
      </c>
      <c r="TT81" s="34" t="str">
        <f>IF(TS81&lt;&gt;"",HLOOKUP(COUNT($RV81:TS81)+1,$G$4:$EH$9,TT$14,0)*$D81,IF($C81=TT$17,$G$9*$D81,""))</f>
        <v/>
      </c>
      <c r="TU81" s="34" t="str">
        <f>IF(TT81&lt;&gt;"",HLOOKUP(COUNT($RV81:TT81)+1,$G$4:$EH$9,TU$14,0)*$D81,IF($C81=TU$17,$G$9*$D81,""))</f>
        <v/>
      </c>
      <c r="TV81" s="34" t="str">
        <f>IF(TU81&lt;&gt;"",HLOOKUP(COUNT($RV81:TU81)+1,$G$4:$EH$9,TV$14,0)*$D81,IF($C81=TV$17,$G$9*$D81,""))</f>
        <v/>
      </c>
      <c r="TW81" s="34" t="str">
        <f>IF(TV81&lt;&gt;"",HLOOKUP(COUNT($RV81:TV81)+1,$G$4:$EH$9,TW$14,0)*$D81,IF($C81=TW$17,$G$9*$D81,""))</f>
        <v/>
      </c>
      <c r="TX81" s="34" t="str">
        <f>IF(TW81&lt;&gt;"",HLOOKUP(COUNT($RV81:TW81)+1,$G$4:$EH$9,TX$14,0)*$D81,IF($C81=TX$17,$G$9*$D81,""))</f>
        <v/>
      </c>
      <c r="TY81" s="34" t="str">
        <f>IF(TX81&lt;&gt;"",HLOOKUP(COUNT($RV81:TX81)+1,$G$4:$EH$9,TY$14,0)*$D81,IF($C81=TY$17,$G$9*$D81,""))</f>
        <v/>
      </c>
      <c r="TZ81" s="34" t="str">
        <f>IF(TY81&lt;&gt;"",HLOOKUP(COUNT($RV81:TY81)+1,$G$4:$EH$9,TZ$14,0)*$D81,IF($C81=TZ$17,$G$9*$D81,""))</f>
        <v/>
      </c>
      <c r="UA81" s="34" t="str">
        <f>IF(TZ81&lt;&gt;"",HLOOKUP(COUNT($RV81:TZ81)+1,$G$4:$EH$9,UA$14,0)*$D81,IF($C81=UA$17,$G$9*$D81,""))</f>
        <v/>
      </c>
      <c r="UB81" s="34" t="str">
        <f>IF(UA81&lt;&gt;"",HLOOKUP(COUNT($RV81:UA81)+1,$G$4:$EH$9,UB$14,0)*$D81,IF($C81=UB$17,$G$9*$D81,""))</f>
        <v/>
      </c>
      <c r="UC81" s="34" t="str">
        <f>IF(UB81&lt;&gt;"",HLOOKUP(COUNT($RV81:UB81)+1,$G$4:$EH$9,UC$14,0)*$D81,IF($C81=UC$17,$G$9*$D81,""))</f>
        <v/>
      </c>
      <c r="UD81" s="34" t="str">
        <f>IF(UC81&lt;&gt;"",HLOOKUP(COUNT($RV81:UC81)+1,$G$4:$EH$9,UD$14,0)*$D81,IF($C81=UD$17,$G$9*$D81,""))</f>
        <v/>
      </c>
      <c r="UE81" s="34" t="str">
        <f>IF(UD81&lt;&gt;"",HLOOKUP(COUNT($RV81:UD81)+1,$G$4:$EH$9,UE$14,0)*$D81,IF($C81=UE$17,$G$9*$D81,""))</f>
        <v/>
      </c>
      <c r="UF81" s="34" t="str">
        <f>IF(UE81&lt;&gt;"",HLOOKUP(COUNT($RV81:UE81)+1,$G$4:$EH$9,UF$14,0)*$D81,IF($C81=UF$17,$G$9*$D81,""))</f>
        <v/>
      </c>
      <c r="UG81" s="34">
        <f>IF(UF81&lt;&gt;"",HLOOKUP(COUNT($RV81:UF81)+1,$G$4:$EH$9,UG$14,0)*$D81,IF($C81=UG$17,$G$9*$D81,""))</f>
        <v>14500</v>
      </c>
      <c r="UH81" s="34">
        <f>IF(UG81&lt;&gt;"",HLOOKUP(COUNT($RV81:UG81)+1,$G$4:$EH$9,UH$14,0)*$D81,IF($C81=UH$17,$G$9*$D81,""))</f>
        <v>0</v>
      </c>
      <c r="UI81" s="34">
        <f>IF(UH81&lt;&gt;"",HLOOKUP(COUNT($RV81:UH81)+1,$G$4:$EH$9,UI$14,0)*$D81,IF($C81=UI$17,$G$9*$D81,""))</f>
        <v>0</v>
      </c>
      <c r="UJ81" s="34">
        <f>IF(UI81&lt;&gt;"",HLOOKUP(COUNT($RV81:UI81)+1,$G$4:$EH$9,UJ$14,0)*$D81,IF($C81=UJ$17,$G$9*$D81,""))</f>
        <v>0</v>
      </c>
      <c r="UK81" s="34">
        <f>IF(UJ81&lt;&gt;"",HLOOKUP(COUNT($RV81:UJ81)+1,$G$4:$EH$9,UK$14,0)*$D81,IF($C81=UK$17,$G$9*$D81,""))</f>
        <v>0</v>
      </c>
      <c r="UL81" s="34">
        <f>IF(UK81&lt;&gt;"",HLOOKUP(COUNT($RV81:UK81)+1,$G$4:$EH$9,UL$14,0)*$D81,IF($C81=UL$17,$G$9*$D81,""))</f>
        <v>0</v>
      </c>
      <c r="UM81" s="34">
        <f>IF(UL81&lt;&gt;"",HLOOKUP(COUNT($RV81:UL81)+1,$G$4:$EH$9,UM$14,0)*$D81,IF($C81=UM$17,$G$9*$D81,""))</f>
        <v>0</v>
      </c>
      <c r="UN81" s="34">
        <f>IF(UM81&lt;&gt;"",HLOOKUP(COUNT($RV81:UM81)+1,$G$4:$EH$9,UN$14,0)*$D81,IF($C81=UN$17,$G$9*$D81,""))</f>
        <v>0</v>
      </c>
      <c r="UO81" s="34">
        <f>IF(UN81&lt;&gt;"",HLOOKUP(COUNT($RV81:UN81)+1,$G$4:$EH$9,UO$14,0)*$D81,IF($C81=UO$17,$G$9*$D81,""))</f>
        <v>0</v>
      </c>
      <c r="UP81" s="34">
        <f>IF(UO81&lt;&gt;"",HLOOKUP(COUNT($RV81:UO81)+1,$G$4:$EH$9,UP$14,0)*$D81,IF($C81=UP$17,$G$9*$D81,""))</f>
        <v>0</v>
      </c>
      <c r="UQ81" s="34">
        <f>IF(UP81&lt;&gt;"",HLOOKUP(COUNT($RV81:UP81)+1,$G$4:$EH$9,UQ$14,0)*$D81,IF($C81=UQ$17,$G$9*$D81,""))</f>
        <v>0</v>
      </c>
      <c r="UR81" s="34">
        <f>IF(UQ81&lt;&gt;"",HLOOKUP(COUNT($RV81:UQ81)+1,$G$4:$EH$9,UR$14,0)*$D81,IF($C81=UR$17,$G$9*$D81,""))</f>
        <v>0</v>
      </c>
      <c r="US81" s="34">
        <f>IF(UR81&lt;&gt;"",HLOOKUP(COUNT($RV81:UR81)+1,$G$4:$EH$9,US$14,0)*$D81,IF($C81=US$17,$G$9*$D81,""))</f>
        <v>0</v>
      </c>
      <c r="UT81" s="34">
        <f>IF(US81&lt;&gt;"",HLOOKUP(COUNT($RV81:US81)+1,$G$4:$EH$9,UT$14,0)*$D81,IF($C81=UT$17,$G$9*$D81,""))</f>
        <v>0</v>
      </c>
      <c r="UU81" s="34">
        <f>IF(UT81&lt;&gt;"",HLOOKUP(COUNT($RV81:UT81)+1,$G$4:$EH$9,UU$14,0)*$D81,IF($C81=UU$17,$G$9*$D81,""))</f>
        <v>0</v>
      </c>
      <c r="UV81" s="34">
        <f>IF(UU81&lt;&gt;"",HLOOKUP(COUNT($RV81:UU81)+1,$G$4:$EH$9,UV$14,0)*$D81,IF($C81=UV$17,$G$9*$D81,""))</f>
        <v>0</v>
      </c>
      <c r="UW81" s="34">
        <f>IF(UV81&lt;&gt;"",HLOOKUP(COUNT($RV81:UV81)+1,$G$4:$EH$9,UW$14,0)*$D81,IF($C81=UW$17,$G$9*$D81,""))</f>
        <v>0</v>
      </c>
      <c r="UX81" s="34">
        <f>IF(UW81&lt;&gt;"",HLOOKUP(COUNT($RV81:UW81)+1,$G$4:$EH$9,UX$14,0)*$D81,IF($C81=UX$17,$G$9*$D81,""))</f>
        <v>0</v>
      </c>
      <c r="UY81" s="34">
        <f>IF(UX81&lt;&gt;"",HLOOKUP(COUNT($RV81:UX81)+1,$G$4:$EH$9,UY$14,0)*$D81,IF($C81=UY$17,$G$9*$D81,""))</f>
        <v>0</v>
      </c>
      <c r="UZ81" s="34">
        <f>IF(UY81&lt;&gt;"",HLOOKUP(COUNT($RV81:UY81)+1,$G$4:$EH$9,UZ$14,0)*$D81,IF($C81=UZ$17,$G$9*$D81,""))</f>
        <v>0</v>
      </c>
      <c r="VA81" s="34">
        <f>IF(UZ81&lt;&gt;"",HLOOKUP(COUNT($RV81:UZ81)+1,$G$4:$EH$9,VA$14,0)*$D81,IF($C81=VA$17,$G$9*$D81,""))</f>
        <v>0</v>
      </c>
      <c r="VB81" s="34">
        <f>IF(VA81&lt;&gt;"",HLOOKUP(COUNT($RV81:VA81)+1,$G$4:$EH$9,VB$14,0)*$D81,IF($C81=VB$17,$G$9*$D81,""))</f>
        <v>0</v>
      </c>
      <c r="VC81" s="34">
        <f>IF(VB81&lt;&gt;"",HLOOKUP(COUNT($RV81:VB81)+1,$G$4:$EH$9,VC$14,0)*$D81,IF($C81=VC$17,$G$9*$D81,""))</f>
        <v>0</v>
      </c>
      <c r="VD81" s="34">
        <f>IF(VC81&lt;&gt;"",HLOOKUP(COUNT($RV81:VC81)+1,$G$4:$EH$9,VD$14,0)*$D81,IF($C81=VD$17,$G$9*$D81,""))</f>
        <v>0</v>
      </c>
      <c r="VE81" s="34">
        <f>IF(VD81&lt;&gt;"",HLOOKUP(COUNT($RV81:VD81)+1,$G$4:$EH$9,VE$14,0)*$D81,IF($C81=VE$17,$G$9*$D81,""))</f>
        <v>0</v>
      </c>
      <c r="VF81" s="34">
        <f>IF(VE81&lt;&gt;"",HLOOKUP(COUNT($RV81:VE81)+1,$G$4:$EH$9,VF$14,0)*$D81,IF($C81=VF$17,$G$9*$D81,""))</f>
        <v>0</v>
      </c>
      <c r="VG81" s="34">
        <f>IF(VF81&lt;&gt;"",HLOOKUP(COUNT($RV81:VF81)+1,$G$4:$EH$9,VG$14,0)*$D81,IF($C81=VG$17,$G$9*$D81,""))</f>
        <v>0</v>
      </c>
      <c r="VH81" s="34">
        <f>IF(VG81&lt;&gt;"",HLOOKUP(COUNT($RV81:VG81)+1,$G$4:$EH$9,VH$14,0)*$D81,IF($C81=VH$17,$G$9*$D81,""))</f>
        <v>0</v>
      </c>
      <c r="VI81" s="34">
        <f>IF(VH81&lt;&gt;"",HLOOKUP(COUNT($RV81:VH81)+1,$G$4:$EH$9,VI$14,0)*$D81,IF($C81=VI$17,$G$9*$D81,""))</f>
        <v>0</v>
      </c>
      <c r="VJ81" s="34">
        <f>IF(VI81&lt;&gt;"",HLOOKUP(COUNT($RV81:VI81)+1,$G$4:$EH$9,VJ$14,0)*$D81,IF($C81=VJ$17,$G$9*$D81,""))</f>
        <v>0</v>
      </c>
      <c r="VK81" s="34">
        <f>IF(VJ81&lt;&gt;"",HLOOKUP(COUNT($RV81:VJ81)+1,$G$4:$EH$9,VK$14,0)*$D81,IF($C81=VK$17,$G$9*$D81,""))</f>
        <v>0</v>
      </c>
      <c r="VL81" s="34">
        <f>IF(VK81&lt;&gt;"",HLOOKUP(COUNT($RV81:VK81)+1,$G$4:$EH$9,VL$14,0)*$D81,IF($C81=VL$17,$G$9*$D81,""))</f>
        <v>0</v>
      </c>
      <c r="VM81" s="34">
        <f>IF(VL81&lt;&gt;"",HLOOKUP(COUNT($RV81:VL81)+1,$G$4:$EH$9,VM$14,0)*$D81,IF($C81=VM$17,$G$9*$D81,""))</f>
        <v>0</v>
      </c>
      <c r="VN81" s="34">
        <f>IF(VM81&lt;&gt;"",HLOOKUP(COUNT($RV81:VM81)+1,$G$4:$EH$9,VN$14,0)*$D81,IF($C81=VN$17,$G$9*$D81,""))</f>
        <v>0</v>
      </c>
      <c r="VO81" s="34">
        <f>IF(VN81&lt;&gt;"",HLOOKUP(COUNT($RV81:VN81)+1,$G$4:$EH$9,VO$14,0)*$D81,IF($C81=VO$17,$G$9*$D81,""))</f>
        <v>0</v>
      </c>
      <c r="VP81" s="34">
        <f>IF(VO81&lt;&gt;"",HLOOKUP(COUNT($RV81:VO81)+1,$G$4:$EH$9,VP$14,0)*$D81,IF($C81=VP$17,$G$9*$D81,""))</f>
        <v>0</v>
      </c>
      <c r="VQ81" s="34">
        <f>IF(VP81&lt;&gt;"",HLOOKUP(COUNT($RV81:VP81)+1,$G$4:$EH$9,VQ$14,0)*$D81,IF($C81=VQ$17,$G$9*$D81,""))</f>
        <v>0</v>
      </c>
      <c r="VR81" s="34">
        <f>IF(VQ81&lt;&gt;"",HLOOKUP(COUNT($RV81:VQ81)+1,$G$4:$EH$9,VR$14,0)*$D81,IF($C81=VR$17,$G$9*$D81,""))</f>
        <v>0</v>
      </c>
      <c r="VS81" s="34">
        <f>IF(VR81&lt;&gt;"",HLOOKUP(COUNT($RV81:VR81)+1,$G$4:$EH$9,VS$14,0)*$D81,IF($C81=VS$17,$G$9*$D81,""))</f>
        <v>0</v>
      </c>
      <c r="VT81" s="34">
        <f>IF(VS81&lt;&gt;"",HLOOKUP(COUNT($RV81:VS81)+1,$G$4:$EH$9,VT$14,0)*$D81,IF($C81=VT$17,$G$9*$D81,""))</f>
        <v>0</v>
      </c>
      <c r="VU81" s="34">
        <f>IF(VT81&lt;&gt;"",HLOOKUP(COUNT($RV81:VT81)+1,$G$4:$EH$9,VU$14,0)*$D81,IF($C81=VU$17,$G$9*$D81,""))</f>
        <v>0</v>
      </c>
      <c r="VV81" s="34">
        <f>IF(VU81&lt;&gt;"",HLOOKUP(COUNT($RV81:VU81)+1,$G$4:$EH$9,VV$14,0)*$D81,IF($C81=VV$17,$G$9*$D81,""))</f>
        <v>0</v>
      </c>
      <c r="VW81" s="34">
        <f>IF(VV81&lt;&gt;"",HLOOKUP(COUNT($RV81:VV81)+1,$G$4:$EH$9,VW$14,0)*$D81,IF($C81=VW$17,$G$9*$D81,""))</f>
        <v>0</v>
      </c>
      <c r="VX81" s="34">
        <f>IF(VW81&lt;&gt;"",HLOOKUP(COUNT($RV81:VW81)+1,$G$4:$EH$9,VX$14,0)*$D81,IF($C81=VX$17,$G$9*$D81,""))</f>
        <v>0</v>
      </c>
      <c r="VY81" s="34">
        <f>IF(VX81&lt;&gt;"",HLOOKUP(COUNT($RV81:VX81)+1,$G$4:$EH$9,VY$14,0)*$D81,IF($C81=VY$17,$G$9*$D81,""))</f>
        <v>0</v>
      </c>
      <c r="VZ81" s="34">
        <f>IF(VY81&lt;&gt;"",HLOOKUP(COUNT($RV81:VY81)+1,$G$4:$EH$9,VZ$14,0)*$D81,IF($C81=VZ$17,$G$9*$D81,""))</f>
        <v>0</v>
      </c>
      <c r="WA81" s="34">
        <f>IF(VZ81&lt;&gt;"",HLOOKUP(COUNT($RV81:VZ81)+1,$G$4:$EH$9,WA$14,0)*$D81,IF($C81=WA$17,$G$9*$D81,""))</f>
        <v>0</v>
      </c>
      <c r="WB81" s="34">
        <f>IF(WA81&lt;&gt;"",HLOOKUP(COUNT($RV81:WA81)+1,$G$4:$EH$9,WB$14,0)*$D81,IF($C81=WB$17,$G$9*$D81,""))</f>
        <v>0</v>
      </c>
      <c r="WC81" s="34">
        <f>IF(WB81&lt;&gt;"",HLOOKUP(COUNT($RV81:WB81)+1,$G$4:$EH$9,WC$14,0)*$D81,IF($C81=WC$17,$G$9*$D81,""))</f>
        <v>0</v>
      </c>
      <c r="WD81" s="34">
        <f>IF(WC81&lt;&gt;"",HLOOKUP(COUNT($RV81:WC81)+1,$G$4:$EH$9,WD$14,0)*$D81,IF($C81=WD$17,$G$9*$D81,""))</f>
        <v>0</v>
      </c>
      <c r="WE81" s="34">
        <f>IF(WD81&lt;&gt;"",HLOOKUP(COUNT($RV81:WD81)+1,$G$4:$EH$9,WE$14,0)*$D81,IF($C81=WE$17,$G$9*$D81,""))</f>
        <v>0</v>
      </c>
      <c r="WF81" s="34">
        <f>IF(WE81&lt;&gt;"",HLOOKUP(COUNT($RV81:WE81)+1,$G$4:$EH$9,WF$14,0)*$D81,IF($C81=WF$17,$G$9*$D81,""))</f>
        <v>0</v>
      </c>
      <c r="WG81" s="34">
        <f>IF(WF81&lt;&gt;"",HLOOKUP(COUNT($RV81:WF81)+1,$G$4:$EH$9,WG$14,0)*$D81,IF($C81=WG$17,$G$9*$D81,""))</f>
        <v>0</v>
      </c>
      <c r="WH81" s="34">
        <f>IF(WG81&lt;&gt;"",HLOOKUP(COUNT($RV81:WG81)+1,$G$4:$EH$9,WH$14,0)*$D81,IF($C81=WH$17,$G$9*$D81,""))</f>
        <v>0</v>
      </c>
      <c r="WI81" s="34">
        <f>IF(WH81&lt;&gt;"",HLOOKUP(COUNT($RV81:WH81)+1,$G$4:$EH$9,WI$14,0)*$D81,IF($C81=WI$17,$G$9*$D81,""))</f>
        <v>0</v>
      </c>
      <c r="WJ81" s="34">
        <f>IF(WI81&lt;&gt;"",HLOOKUP(COUNT($RV81:WI81)+1,$G$4:$EH$9,WJ$14,0)*$D81,IF($C81=WJ$17,$G$9*$D81,""))</f>
        <v>0</v>
      </c>
      <c r="WK81" s="34">
        <f>IF(WJ81&lt;&gt;"",HLOOKUP(COUNT($RV81:WJ81)+1,$G$4:$EH$9,WK$14,0)*$D81,IF($C81=WK$17,$G$9*$D81,""))</f>
        <v>0</v>
      </c>
      <c r="WL81" s="34">
        <f>IF(WK81&lt;&gt;"",HLOOKUP(COUNT($RV81:WK81)+1,$G$4:$EH$9,WL$14,0)*$D81,IF($C81=WL$17,$G$9*$D81,""))</f>
        <v>0</v>
      </c>
    </row>
    <row r="82" spans="1:610" ht="15" x14ac:dyDescent="0.2">
      <c r="A82" s="25">
        <f t="shared" si="911"/>
        <v>4</v>
      </c>
      <c r="B82" s="1328" t="s">
        <v>87</v>
      </c>
      <c r="C82" s="62">
        <f t="shared" si="908"/>
        <v>64</v>
      </c>
      <c r="D82" s="30">
        <f>VLOOKUP(B82,Premissas!$R$8:$AD$18,(Histograma!A82+1),0)</f>
        <v>5</v>
      </c>
      <c r="G82" s="34" t="str">
        <f>IF(F82&lt;&gt;"",HLOOKUP(COUNT($F82:F82)+1,$G$4:$EH$8,G$14,0)*$D82,IF($C82=G$17,$G$5*$D82,""))</f>
        <v/>
      </c>
      <c r="H82" s="34" t="str">
        <f>IF(G82&lt;&gt;"",HLOOKUP(COUNT($F82:G82)+1,$G$4:$EH$8,H$14,0)*$D82,IF($C82=H$17,$G$5*$D82,""))</f>
        <v/>
      </c>
      <c r="I82" s="34" t="str">
        <f>IF(H82&lt;&gt;"",HLOOKUP(COUNT($F82:H82)+1,$G$4:$EH$8,I$14,0)*$D82,IF($C82=I$17,$G$5*$D82,""))</f>
        <v/>
      </c>
      <c r="J82" s="34" t="str">
        <f>IF(I82&lt;&gt;"",HLOOKUP(COUNT($F82:I82)+1,$G$4:$EH$8,J$14,0)*$D82,IF($C82=J$17,$G$5*$D82,""))</f>
        <v/>
      </c>
      <c r="K82" s="34" t="str">
        <f>IF(J82&lt;&gt;"",HLOOKUP(COUNT($F82:J82)+1,$G$4:$EH$8,K$14,0)*$D82,IF($C82=K$17,$G$5*$D82,""))</f>
        <v/>
      </c>
      <c r="L82" s="34" t="str">
        <f>IF(K82&lt;&gt;"",HLOOKUP(COUNT($F82:K82)+1,$G$4:$EH$8,L$14,0)*$D82,IF($C82=L$17,$G$5*$D82,""))</f>
        <v/>
      </c>
      <c r="M82" s="34" t="str">
        <f>IF(L82&lt;&gt;"",HLOOKUP(COUNT($F82:L82)+1,$G$4:$EH$8,M$14,0)*$D82,IF($C82=M$17,$G$5*$D82,""))</f>
        <v/>
      </c>
      <c r="N82" s="34" t="str">
        <f>IF(M82&lt;&gt;"",HLOOKUP(COUNT($F82:M82)+1,$G$4:$EH$8,N$14,0)*$D82,IF($C82=N$17,$G$5*$D82,""))</f>
        <v/>
      </c>
      <c r="O82" s="34" t="str">
        <f>IF(N82&lt;&gt;"",HLOOKUP(COUNT($F82:N82)+1,$G$4:$EH$8,O$14,0)*$D82,IF($C82=O$17,$G$5*$D82,""))</f>
        <v/>
      </c>
      <c r="P82" s="34" t="str">
        <f>IF(O82&lt;&gt;"",HLOOKUP(COUNT($F82:O82)+1,$G$4:$EH$8,P$14,0)*$D82,IF($C82=P$17,$G$5*$D82,""))</f>
        <v/>
      </c>
      <c r="Q82" s="34" t="str">
        <f>IF(P82&lt;&gt;"",HLOOKUP(COUNT($F82:P82)+1,$G$4:$EH$8,Q$14,0)*$D82,IF($C82=Q$17,$G$5*$D82,""))</f>
        <v/>
      </c>
      <c r="R82" s="34" t="str">
        <f>IF(Q82&lt;&gt;"",HLOOKUP(COUNT($F82:Q82)+1,$G$4:$EH$8,R$14,0)*$D82,IF($C82=R$17,$G$5*$D82,""))</f>
        <v/>
      </c>
      <c r="S82" s="34" t="str">
        <f>IF(R82&lt;&gt;"",HLOOKUP(COUNT($F82:R82)+1,$G$4:$EH$8,S$14,0)*$D82,IF($C82=S$17,$G$5*$D82,""))</f>
        <v/>
      </c>
      <c r="T82" s="34" t="str">
        <f>IF(S82&lt;&gt;"",HLOOKUP(COUNT($F82:S82)+1,$G$4:$EH$8,T$14,0)*$D82,IF($C82=T$17,$G$5*$D82,""))</f>
        <v/>
      </c>
      <c r="U82" s="34" t="str">
        <f>IF(T82&lt;&gt;"",HLOOKUP(COUNT($F82:T82)+1,$G$4:$EH$8,U$14,0)*$D82,IF($C82=U$17,$G$5*$D82,""))</f>
        <v/>
      </c>
      <c r="V82" s="34" t="str">
        <f>IF(U82&lt;&gt;"",HLOOKUP(COUNT($F82:U82)+1,$G$4:$EH$8,V$14,0)*$D82,IF($C82=V$17,$G$5*$D82,""))</f>
        <v/>
      </c>
      <c r="W82" s="34" t="str">
        <f>IF(V82&lt;&gt;"",HLOOKUP(COUNT($F82:V82)+1,$G$4:$EH$8,W$14,0)*$D82,IF($C82=W$17,$G$5*$D82,""))</f>
        <v/>
      </c>
      <c r="X82" s="34" t="str">
        <f>IF(W82&lt;&gt;"",HLOOKUP(COUNT($F82:W82)+1,$G$4:$EH$8,X$14,0)*$D82,IF($C82=X$17,$G$5*$D82,""))</f>
        <v/>
      </c>
      <c r="Y82" s="34" t="str">
        <f>IF(X82&lt;&gt;"",HLOOKUP(COUNT($F82:X82)+1,$G$4:$EH$8,Y$14,0)*$D82,IF($C82=Y$17,$G$5*$D82,""))</f>
        <v/>
      </c>
      <c r="Z82" s="34" t="str">
        <f>IF(Y82&lt;&gt;"",HLOOKUP(COUNT($F82:Y82)+1,$G$4:$EH$8,Z$14,0)*$D82,IF($C82=Z$17,$G$5*$D82,""))</f>
        <v/>
      </c>
      <c r="AA82" s="34" t="str">
        <f>IF(Z82&lt;&gt;"",HLOOKUP(COUNT($F82:Z82)+1,$G$4:$EH$8,AA$14,0)*$D82,IF($C82=AA$17,$G$5*$D82,""))</f>
        <v/>
      </c>
      <c r="AB82" s="34" t="str">
        <f>IF(AA82&lt;&gt;"",HLOOKUP(COUNT($F82:AA82)+1,$G$4:$EH$8,AB$14,0)*$D82,IF($C82=AB$17,$G$5*$D82,""))</f>
        <v/>
      </c>
      <c r="AC82" s="34" t="str">
        <f>IF(AB82&lt;&gt;"",HLOOKUP(COUNT($F82:AB82)+1,$G$4:$EH$8,AC$14,0)*$D82,IF($C82=AC$17,$G$5*$D82,""))</f>
        <v/>
      </c>
      <c r="AD82" s="34" t="str">
        <f>IF(AC82&lt;&gt;"",HLOOKUP(COUNT($F82:AC82)+1,$G$4:$EH$8,AD$14,0)*$D82,IF($C82=AD$17,$G$5*$D82,""))</f>
        <v/>
      </c>
      <c r="AE82" s="34" t="str">
        <f>IF(AD82&lt;&gt;"",HLOOKUP(COUNT($F82:AD82)+1,$G$4:$EH$8,AE$14,0)*$D82,IF($C82=AE$17,$G$5*$D82,""))</f>
        <v/>
      </c>
      <c r="AF82" s="34" t="str">
        <f>IF(AE82&lt;&gt;"",HLOOKUP(COUNT($F82:AE82)+1,$G$4:$EH$8,AF$14,0)*$D82,IF($C82=AF$17,$G$5*$D82,""))</f>
        <v/>
      </c>
      <c r="AG82" s="34" t="str">
        <f>IF(AF82&lt;&gt;"",HLOOKUP(COUNT($F82:AF82)+1,$G$4:$EH$8,AG$14,0)*$D82,IF($C82=AG$17,$G$5*$D82,""))</f>
        <v/>
      </c>
      <c r="AH82" s="34" t="str">
        <f>IF(AG82&lt;&gt;"",HLOOKUP(COUNT($F82:AG82)+1,$G$4:$EH$8,AH$14,0)*$D82,IF($C82=AH$17,$G$5*$D82,""))</f>
        <v/>
      </c>
      <c r="AI82" s="34" t="str">
        <f>IF(AH82&lt;&gt;"",HLOOKUP(COUNT($F82:AH82)+1,$G$4:$EH$8,AI$14,0)*$D82,IF($C82=AI$17,$G$5*$D82,""))</f>
        <v/>
      </c>
      <c r="AJ82" s="34" t="str">
        <f>IF(AI82&lt;&gt;"",HLOOKUP(COUNT($F82:AI82)+1,$G$4:$EH$8,AJ$14,0)*$D82,IF($C82=AJ$17,$G$5*$D82,""))</f>
        <v/>
      </c>
      <c r="AK82" s="34" t="str">
        <f>IF(AJ82&lt;&gt;"",HLOOKUP(COUNT($F82:AJ82)+1,$G$4:$EH$8,AK$14,0)*$D82,IF($C82=AK$17,$G$5*$D82,""))</f>
        <v/>
      </c>
      <c r="AL82" s="34" t="str">
        <f>IF(AK82&lt;&gt;"",HLOOKUP(COUNT($F82:AK82)+1,$G$4:$EH$8,AL$14,0)*$D82,IF($C82=AL$17,$G$5*$D82,""))</f>
        <v/>
      </c>
      <c r="AM82" s="34" t="str">
        <f>IF(AL82&lt;&gt;"",HLOOKUP(COUNT($F82:AL82)+1,$G$4:$EH$8,AM$14,0)*$D82,IF($C82=AM$17,$G$5*$D82,""))</f>
        <v/>
      </c>
      <c r="AN82" s="34" t="str">
        <f>IF(AM82&lt;&gt;"",HLOOKUP(COUNT($F82:AM82)+1,$G$4:$EH$8,AN$14,0)*$D82,IF($C82=AN$17,$G$5*$D82,""))</f>
        <v/>
      </c>
      <c r="AO82" s="34" t="str">
        <f>IF(AN82&lt;&gt;"",HLOOKUP(COUNT($F82:AN82)+1,$G$4:$EH$8,AO$14,0)*$D82,IF($C82=AO$17,$G$5*$D82,""))</f>
        <v/>
      </c>
      <c r="AP82" s="34" t="str">
        <f>IF(AO82&lt;&gt;"",HLOOKUP(COUNT($F82:AO82)+1,$G$4:$EH$8,AP$14,0)*$D82,IF($C82=AP$17,$G$5*$D82,""))</f>
        <v/>
      </c>
      <c r="AQ82" s="34" t="str">
        <f>IF(AP82&lt;&gt;"",HLOOKUP(COUNT($F82:AP82)+1,$G$4:$EH$8,AQ$14,0)*$D82,IF($C82=AQ$17,$G$5*$D82,""))</f>
        <v/>
      </c>
      <c r="AR82" s="34" t="str">
        <f>IF(AQ82&lt;&gt;"",HLOOKUP(COUNT($F82:AQ82)+1,$G$4:$EH$8,AR$14,0)*$D82,IF($C82=AR$17,$G$5*$D82,""))</f>
        <v/>
      </c>
      <c r="AS82" s="34" t="str">
        <f>IF(AR82&lt;&gt;"",HLOOKUP(COUNT($F82:AR82)+1,$G$4:$EH$8,AS$14,0)*$D82,IF($C82=AS$17,$G$5*$D82,""))</f>
        <v/>
      </c>
      <c r="AT82" s="34" t="str">
        <f>IF(AS82&lt;&gt;"",HLOOKUP(COUNT($F82:AS82)+1,$G$4:$EH$8,AT$14,0)*$D82,IF($C82=AT$17,$G$5*$D82,""))</f>
        <v/>
      </c>
      <c r="AU82" s="34" t="str">
        <f>IF(AT82&lt;&gt;"",HLOOKUP(COUNT($F82:AT82)+1,$G$4:$EH$8,AU$14,0)*$D82,IF($C82=AU$17,$G$5*$D82,""))</f>
        <v/>
      </c>
      <c r="AV82" s="34" t="str">
        <f>IF(AU82&lt;&gt;"",HLOOKUP(COUNT($F82:AU82)+1,$G$4:$EH$8,AV$14,0)*$D82,IF($C82=AV$17,$G$5*$D82,""))</f>
        <v/>
      </c>
      <c r="AW82" s="34" t="str">
        <f>IF(AV82&lt;&gt;"",HLOOKUP(COUNT($F82:AV82)+1,$G$4:$EH$8,AW$14,0)*$D82,IF($C82=AW$17,$G$5*$D82,""))</f>
        <v/>
      </c>
      <c r="AX82" s="34" t="str">
        <f>IF(AW82&lt;&gt;"",HLOOKUP(COUNT($F82:AW82)+1,$G$4:$EH$8,AX$14,0)*$D82,IF($C82=AX$17,$G$5*$D82,""))</f>
        <v/>
      </c>
      <c r="AY82" s="34" t="str">
        <f>IF(AX82&lt;&gt;"",HLOOKUP(COUNT($F82:AX82)+1,$G$4:$EH$8,AY$14,0)*$D82,IF($C82=AY$17,$G$5*$D82,""))</f>
        <v/>
      </c>
      <c r="AZ82" s="34" t="str">
        <f>IF(AY82&lt;&gt;"",HLOOKUP(COUNT($F82:AY82)+1,$G$4:$EH$8,AZ$14,0)*$D82,IF($C82=AZ$17,$G$5*$D82,""))</f>
        <v/>
      </c>
      <c r="BA82" s="34" t="str">
        <f>IF(AZ82&lt;&gt;"",HLOOKUP(COUNT($F82:AZ82)+1,$G$4:$EH$8,BA$14,0)*$D82,IF($C82=BA$17,$G$5*$D82,""))</f>
        <v/>
      </c>
      <c r="BB82" s="34" t="str">
        <f>IF(BA82&lt;&gt;"",HLOOKUP(COUNT($F82:BA82)+1,$G$4:$EH$8,BB$14,0)*$D82,IF($C82=BB$17,$G$5*$D82,""))</f>
        <v/>
      </c>
      <c r="BC82" s="34" t="str">
        <f>IF(BB82&lt;&gt;"",HLOOKUP(COUNT($F82:BB82)+1,$G$4:$EH$8,BC$14,0)*$D82,IF($C82=BC$17,$G$5*$D82,""))</f>
        <v/>
      </c>
      <c r="BD82" s="34" t="str">
        <f>IF(BC82&lt;&gt;"",HLOOKUP(COUNT($F82:BC82)+1,$G$4:$EH$8,BD$14,0)*$D82,IF($C82=BD$17,$G$5*$D82,""))</f>
        <v/>
      </c>
      <c r="BE82" s="34" t="str">
        <f>IF(BD82&lt;&gt;"",HLOOKUP(COUNT($F82:BD82)+1,$G$4:$EH$8,BE$14,0)*$D82,IF($C82=BE$17,$G$5*$D82,""))</f>
        <v/>
      </c>
      <c r="BF82" s="34" t="str">
        <f>IF(BE82&lt;&gt;"",HLOOKUP(COUNT($F82:BE82)+1,$G$4:$EH$8,BF$14,0)*$D82,IF($C82=BF$17,$G$5*$D82,""))</f>
        <v/>
      </c>
      <c r="BG82" s="34" t="str">
        <f>IF(BF82&lt;&gt;"",HLOOKUP(COUNT($F82:BF82)+1,$G$4:$EH$8,BG$14,0)*$D82,IF($C82=BG$17,$G$5*$D82,""))</f>
        <v/>
      </c>
      <c r="BH82" s="34" t="str">
        <f>IF(BG82&lt;&gt;"",HLOOKUP(COUNT($F82:BG82)+1,$G$4:$EH$8,BH$14,0)*$D82,IF($C82=BH$17,$G$5*$D82,""))</f>
        <v/>
      </c>
      <c r="BI82" s="34" t="str">
        <f>IF(BH82&lt;&gt;"",HLOOKUP(COUNT($F82:BH82)+1,$G$4:$EH$8,BI$14,0)*$D82,IF($C82=BI$17,$G$5*$D82,""))</f>
        <v/>
      </c>
      <c r="BJ82" s="34" t="str">
        <f>IF(BI82&lt;&gt;"",HLOOKUP(COUNT($F82:BI82)+1,$G$4:$EH$8,BJ$14,0)*$D82,IF($C82=BJ$17,$G$5*$D82,""))</f>
        <v/>
      </c>
      <c r="BK82" s="34" t="str">
        <f>IF(BJ82&lt;&gt;"",HLOOKUP(COUNT($F82:BJ82)+1,$G$4:$EH$8,BK$14,0)*$D82,IF($C82=BK$17,$G$5*$D82,""))</f>
        <v/>
      </c>
      <c r="BL82" s="34" t="str">
        <f>IF(BK82&lt;&gt;"",HLOOKUP(COUNT($F82:BK82)+1,$G$4:$EH$8,BL$14,0)*$D82,IF($C82=BL$17,$G$5*$D82,""))</f>
        <v/>
      </c>
      <c r="BM82" s="34" t="str">
        <f>IF(BL82&lt;&gt;"",HLOOKUP(COUNT($F82:BL82)+1,$G$4:$EH$8,BM$14,0)*$D82,IF($C82=BM$17,$G$5*$D82,""))</f>
        <v/>
      </c>
      <c r="BN82" s="34" t="str">
        <f>IF(BM82&lt;&gt;"",HLOOKUP(COUNT($F82:BM82)+1,$G$4:$EH$8,BN$14,0)*$D82,IF($C82=BN$17,$G$5*$D82,""))</f>
        <v/>
      </c>
      <c r="BO82" s="34" t="str">
        <f>IF(BN82&lt;&gt;"",HLOOKUP(COUNT($F82:BN82)+1,$G$4:$EH$8,BO$14,0)*$D82,IF($C82=BO$17,$G$5*$D82,""))</f>
        <v/>
      </c>
      <c r="BP82" s="34" t="str">
        <f>IF(BO82&lt;&gt;"",HLOOKUP(COUNT($F82:BO82)+1,$G$4:$EH$8,BP$14,0)*$D82,IF($C82=BP$17,$G$5*$D82,""))</f>
        <v/>
      </c>
      <c r="BQ82" s="34" t="str">
        <f>IF(BP82&lt;&gt;"",HLOOKUP(COUNT($F82:BP82)+1,$G$4:$EH$8,BQ$14,0)*$D82,IF($C82=BQ$17,$G$5*$D82,""))</f>
        <v/>
      </c>
      <c r="BR82" s="34">
        <f>IF(BQ82&lt;&gt;"",HLOOKUP(COUNT($F82:BQ82)+1,$G$4:$EH$8,BR$14,0)*$D82,IF($C82=BR$17,$G$5*$D82,""))</f>
        <v>0</v>
      </c>
      <c r="BS82" s="34">
        <f>IF(BR82&lt;&gt;"",HLOOKUP(COUNT($F82:BR82)+1,$G$4:$EH$8,BS$14,0)*$D82,IF($C82=BS$17,$G$5*$D82,""))</f>
        <v>0</v>
      </c>
      <c r="BT82" s="34" t="e">
        <f>IF(BS82&lt;&gt;"",HLOOKUP(COUNT($F82:BS82)+1,$G$4:$EH$8,BT$14,0)*$D82,IF($C82=BT$17,$G$5*$D82,""))</f>
        <v>#VALUE!</v>
      </c>
      <c r="BU82" s="34" t="e">
        <f>IF(BT82&lt;&gt;"",HLOOKUP(COUNT($F82:BT82)+1,$G$4:$EH$8,BU$14,0)*$D82,IF($C82=BU$17,$G$5*$D82,""))</f>
        <v>#VALUE!</v>
      </c>
      <c r="BV82" s="34" t="e">
        <f>IF(BU82&lt;&gt;"",HLOOKUP(COUNT($F82:BU82)+1,$G$4:$EH$8,BV$14,0)*$D82,IF($C82=BV$17,$G$5*$D82,""))</f>
        <v>#VALUE!</v>
      </c>
      <c r="BW82" s="34" t="e">
        <f>IF(BV82&lt;&gt;"",HLOOKUP(COUNT($F82:BV82)+1,$G$4:$EH$8,BW$14,0)*$D82,IF($C82=BW$17,$G$5*$D82,""))</f>
        <v>#VALUE!</v>
      </c>
      <c r="BX82" s="34" t="e">
        <f>IF(BW82&lt;&gt;"",HLOOKUP(COUNT($F82:BW82)+1,$G$4:$EH$8,BX$14,0)*$D82,IF($C82=BX$17,$G$5*$D82,""))</f>
        <v>#VALUE!</v>
      </c>
      <c r="BY82" s="34" t="e">
        <f>IF(BX82&lt;&gt;"",HLOOKUP(COUNT($F82:BX82)+1,$G$4:$EH$8,BY$14,0)*$D82,IF($C82=BY$17,$G$5*$D82,""))</f>
        <v>#VALUE!</v>
      </c>
      <c r="BZ82" s="34" t="e">
        <f>IF(BY82&lt;&gt;"",HLOOKUP(COUNT($F82:BY82)+1,$G$4:$EH$8,BZ$14,0)*$D82,IF($C82=BZ$17,$G$5*$D82,""))</f>
        <v>#VALUE!</v>
      </c>
      <c r="CA82" s="34" t="e">
        <f>IF(BZ82&lt;&gt;"",HLOOKUP(COUNT($F82:BZ82)+1,$G$4:$EH$8,CA$14,0)*$D82,IF($C82=CA$17,$G$5*$D82,""))</f>
        <v>#VALUE!</v>
      </c>
      <c r="CB82" s="34" t="e">
        <f>IF(CA82&lt;&gt;"",HLOOKUP(COUNT($F82:CA82)+1,$G$4:$EH$8,CB$14,0)*$D82,IF($C82=CB$17,$G$5*$D82,""))</f>
        <v>#VALUE!</v>
      </c>
      <c r="CC82" s="34" t="e">
        <f>IF(CB82&lt;&gt;"",HLOOKUP(COUNT($F82:CB82)+1,$G$4:$EH$8,CC$14,0)*$D82,IF($C82=CC$17,$G$5*$D82,""))</f>
        <v>#VALUE!</v>
      </c>
      <c r="CD82" s="34" t="e">
        <f>IF(CC82&lt;&gt;"",HLOOKUP(COUNT($F82:CC82)+1,$G$4:$EH$8,CD$14,0)*$D82,IF($C82=CD$17,$G$5*$D82,""))</f>
        <v>#VALUE!</v>
      </c>
      <c r="CE82" s="34" t="e">
        <f>IF(CD82&lt;&gt;"",HLOOKUP(COUNT($F82:CD82)+1,$G$4:$EH$8,CE$14,0)*$D82,IF($C82=CE$17,$G$5*$D82,""))</f>
        <v>#VALUE!</v>
      </c>
      <c r="CF82" s="34" t="e">
        <f>IF(CE82&lt;&gt;"",HLOOKUP(COUNT($F82:CE82)+1,$G$4:$EH$8,CF$14,0)*$D82,IF($C82=CF$17,$G$5*$D82,""))</f>
        <v>#VALUE!</v>
      </c>
      <c r="CG82" s="34" t="e">
        <f>IF(CF82&lt;&gt;"",HLOOKUP(COUNT($F82:CF82)+1,$G$4:$EH$8,CG$14,0)*$D82,IF($C82=CG$17,$G$5*$D82,""))</f>
        <v>#VALUE!</v>
      </c>
      <c r="CH82" s="34" t="e">
        <f>IF(CG82&lt;&gt;"",HLOOKUP(COUNT($F82:CG82)+1,$G$4:$EH$8,CH$14,0)*$D82,IF($C82=CH$17,$G$5*$D82,""))</f>
        <v>#VALUE!</v>
      </c>
      <c r="CI82" s="34" t="e">
        <f>IF(CH82&lt;&gt;"",HLOOKUP(COUNT($F82:CH82)+1,$G$4:$EH$8,CI$14,0)*$D82,IF($C82=CI$17,$G$5*$D82,""))</f>
        <v>#VALUE!</v>
      </c>
      <c r="CJ82" s="34" t="e">
        <f>IF(CI82&lt;&gt;"",HLOOKUP(COUNT($F82:CI82)+1,$G$4:$EH$8,CJ$14,0)*$D82,IF($C82=CJ$17,$G$5*$D82,""))</f>
        <v>#VALUE!</v>
      </c>
      <c r="CK82" s="34" t="e">
        <f>IF(CJ82&lt;&gt;"",HLOOKUP(COUNT($F82:CJ82)+1,$G$4:$EH$8,CK$14,0)*$D82,IF($C82=CK$17,$G$5*$D82,""))</f>
        <v>#VALUE!</v>
      </c>
      <c r="CL82" s="34" t="e">
        <f>IF(CK82&lt;&gt;"",HLOOKUP(COUNT($F82:CK82)+1,$G$4:$EH$8,CL$14,0)*$D82,IF($C82=CL$17,$G$5*$D82,""))</f>
        <v>#VALUE!</v>
      </c>
      <c r="CM82" s="34" t="e">
        <f>IF(CL82&lt;&gt;"",HLOOKUP(COUNT($F82:CL82)+1,$G$4:$EH$8,CM$14,0)*$D82,IF($C82=CM$17,$G$5*$D82,""))</f>
        <v>#VALUE!</v>
      </c>
      <c r="CN82" s="34" t="e">
        <f>IF(CM82&lt;&gt;"",HLOOKUP(COUNT($F82:CM82)+1,$G$4:$EH$8,CN$14,0)*$D82,IF($C82=CN$17,$G$5*$D82,""))</f>
        <v>#VALUE!</v>
      </c>
      <c r="CO82" s="34" t="e">
        <f>IF(CN82&lt;&gt;"",HLOOKUP(COUNT($F82:CN82)+1,$G$4:$EH$8,CO$14,0)*$D82,IF($C82=CO$17,$G$5*$D82,""))</f>
        <v>#VALUE!</v>
      </c>
      <c r="CP82" s="34" t="e">
        <f>IF(CO82&lt;&gt;"",HLOOKUP(COUNT($F82:CO82)+1,$G$4:$EH$8,CP$14,0)*$D82,IF($C82=CP$17,$G$5*$D82,""))</f>
        <v>#VALUE!</v>
      </c>
      <c r="CQ82" s="34" t="e">
        <f>IF(CP82&lt;&gt;"",HLOOKUP(COUNT($F82:CP82)+1,$G$4:$EH$8,CQ$14,0)*$D82,IF($C82=CQ$17,$G$5*$D82,""))</f>
        <v>#VALUE!</v>
      </c>
      <c r="CR82" s="34" t="e">
        <f>IF(CQ82&lt;&gt;"",HLOOKUP(COUNT($F82:CQ82)+1,$G$4:$EH$8,CR$14,0)*$D82,IF($C82=CR$17,$G$5*$D82,""))</f>
        <v>#VALUE!</v>
      </c>
      <c r="CS82" s="34" t="e">
        <f>IF(CR82&lt;&gt;"",HLOOKUP(COUNT($F82:CR82)+1,$G$4:$EH$8,CS$14,0)*$D82,IF($C82=CS$17,$G$5*$D82,""))</f>
        <v>#VALUE!</v>
      </c>
      <c r="CT82" s="34" t="e">
        <f>IF(CS82&lt;&gt;"",HLOOKUP(COUNT($F82:CS82)+1,$G$4:$EH$8,CT$14,0)*$D82,IF($C82=CT$17,$G$5*$D82,""))</f>
        <v>#VALUE!</v>
      </c>
      <c r="CU82" s="34" t="e">
        <f>IF(CT82&lt;&gt;"",HLOOKUP(COUNT($F82:CT82)+1,$G$4:$EH$8,CU$14,0)*$D82,IF($C82=CU$17,$G$5*$D82,""))</f>
        <v>#VALUE!</v>
      </c>
      <c r="CV82" s="34" t="e">
        <f>IF(CU82&lt;&gt;"",HLOOKUP(COUNT($F82:CU82)+1,$G$4:$EH$8,CV$14,0)*$D82,IF($C82=CV$17,$G$5*$D82,""))</f>
        <v>#VALUE!</v>
      </c>
      <c r="CW82" s="34" t="e">
        <f>IF(CV82&lt;&gt;"",HLOOKUP(COUNT($F82:CV82)+1,$G$4:$EH$8,CW$14,0)*$D82,IF($C82=CW$17,$G$5*$D82,""))</f>
        <v>#VALUE!</v>
      </c>
      <c r="CX82" s="34" t="e">
        <f>IF(CW82&lt;&gt;"",HLOOKUP(COUNT($F82:CW82)+1,$G$4:$EH$8,CX$14,0)*$D82,IF($C82=CX$17,$G$5*$D82,""))</f>
        <v>#VALUE!</v>
      </c>
      <c r="CY82" s="34" t="e">
        <f>IF(CX82&lt;&gt;"",HLOOKUP(COUNT($F82:CX82)+1,$G$4:$EH$8,CY$14,0)*$D82,IF($C82=CY$17,$G$5*$D82,""))</f>
        <v>#VALUE!</v>
      </c>
      <c r="CZ82" s="34" t="e">
        <f>IF(CY82&lt;&gt;"",HLOOKUP(COUNT($F82:CY82)+1,$G$4:$EH$8,CZ$14,0)*$D82,IF($C82=CZ$17,$G$5*$D82,""))</f>
        <v>#VALUE!</v>
      </c>
      <c r="DA82" s="34" t="e">
        <f>IF(CZ82&lt;&gt;"",HLOOKUP(COUNT($F82:CZ82)+1,$G$4:$EH$8,DA$14,0)*$D82,IF($C82=DA$17,$G$5*$D82,""))</f>
        <v>#VALUE!</v>
      </c>
      <c r="DB82" s="34" t="e">
        <f>IF(DA82&lt;&gt;"",HLOOKUP(COUNT($F82:DA82)+1,$G$4:$EH$8,DB$14,0)*$D82,IF($C82=DB$17,$G$5*$D82,""))</f>
        <v>#VALUE!</v>
      </c>
      <c r="DC82" s="34" t="e">
        <f>IF(DB82&lt;&gt;"",HLOOKUP(COUNT($F82:DB82)+1,$G$4:$EH$8,DC$14,0)*$D82,IF($C82=DC$17,$G$5*$D82,""))</f>
        <v>#VALUE!</v>
      </c>
      <c r="DD82" s="34" t="e">
        <f>IF(DC82&lt;&gt;"",HLOOKUP(COUNT($F82:DC82)+1,$G$4:$EH$8,DD$14,0)*$D82,IF($C82=DD$17,$G$5*$D82,""))</f>
        <v>#VALUE!</v>
      </c>
      <c r="DE82" s="34" t="e">
        <f>IF(DD82&lt;&gt;"",HLOOKUP(COUNT($F82:DD82)+1,$G$4:$EH$8,DE$14,0)*$D82,IF($C82=DE$17,$G$5*$D82,""))</f>
        <v>#VALUE!</v>
      </c>
      <c r="DF82" s="34" t="e">
        <f>IF(DE82&lt;&gt;"",HLOOKUP(COUNT($F82:DE82)+1,$G$4:$EH$8,DF$14,0)*$D82,IF($C82=DF$17,$G$5*$D82,""))</f>
        <v>#VALUE!</v>
      </c>
      <c r="DG82" s="34" t="e">
        <f>IF(DF82&lt;&gt;"",HLOOKUP(COUNT($F82:DF82)+1,$G$4:$EH$8,DG$14,0)*$D82,IF($C82=DG$17,$G$5*$D82,""))</f>
        <v>#VALUE!</v>
      </c>
      <c r="DH82" s="34" t="e">
        <f>IF(DG82&lt;&gt;"",HLOOKUP(COUNT($F82:DG82)+1,$G$4:$EH$8,DH$14,0)*$D82,IF($C82=DH$17,$G$5*$D82,""))</f>
        <v>#VALUE!</v>
      </c>
      <c r="DI82" s="34" t="e">
        <f>IF(DH82&lt;&gt;"",HLOOKUP(COUNT($F82:DH82)+1,$G$4:$EH$8,DI$14,0)*$D82,IF($C82=DI$17,$G$5*$D82,""))</f>
        <v>#VALUE!</v>
      </c>
      <c r="DJ82" s="34" t="e">
        <f>IF(DI82&lt;&gt;"",HLOOKUP(COUNT($F82:DI82)+1,$G$4:$EH$8,DJ$14,0)*$D82,IF($C82=DJ$17,$G$5*$D82,""))</f>
        <v>#VALUE!</v>
      </c>
      <c r="DK82" s="34" t="e">
        <f>IF(DJ82&lt;&gt;"",HLOOKUP(COUNT($F82:DJ82)+1,$G$4:$EH$8,DK$14,0)*$D82,IF($C82=DK$17,$G$5*$D82,""))</f>
        <v>#VALUE!</v>
      </c>
      <c r="DL82" s="34" t="e">
        <f>IF(DK82&lt;&gt;"",HLOOKUP(COUNT($F82:DK82)+1,$G$4:$EH$8,DL$14,0)*$D82,IF($C82=DL$17,$G$5*$D82,""))</f>
        <v>#VALUE!</v>
      </c>
      <c r="DM82" s="34" t="e">
        <f>IF(DL82&lt;&gt;"",HLOOKUP(COUNT($F82:DL82)+1,$G$4:$EH$8,DM$14,0)*$D82,IF($C82=DM$17,$G$5*$D82,""))</f>
        <v>#VALUE!</v>
      </c>
      <c r="DN82" s="34" t="e">
        <f>IF(DM82&lt;&gt;"",HLOOKUP(COUNT($F82:DM82)+1,$G$4:$EH$8,DN$14,0)*$D82,IF($C82=DN$17,$G$5*$D82,""))</f>
        <v>#VALUE!</v>
      </c>
      <c r="DO82" s="34" t="e">
        <f>IF(DN82&lt;&gt;"",HLOOKUP(COUNT($F82:DN82)+1,$G$4:$EH$8,DO$14,0)*$D82,IF($C82=DO$17,$G$5*$D82,""))</f>
        <v>#VALUE!</v>
      </c>
      <c r="DP82" s="34" t="e">
        <f>IF(DO82&lt;&gt;"",HLOOKUP(COUNT($F82:DO82)+1,$G$4:$EH$8,DP$14,0)*$D82,IF($C82=DP$17,$G$5*$D82,""))</f>
        <v>#VALUE!</v>
      </c>
      <c r="DQ82" s="34" t="e">
        <f>IF(DP82&lt;&gt;"",HLOOKUP(COUNT($F82:DP82)+1,$G$4:$EH$8,DQ$14,0)*$D82,IF($C82=DQ$17,$G$5*$D82,""))</f>
        <v>#VALUE!</v>
      </c>
      <c r="DR82" s="34" t="e">
        <f>IF(DQ82&lt;&gt;"",HLOOKUP(COUNT($F82:DQ82)+1,$G$4:$EH$8,DR$14,0)*$D82,IF($C82=DR$17,$G$5*$D82,""))</f>
        <v>#VALUE!</v>
      </c>
      <c r="DS82" s="34" t="e">
        <f>IF(DR82&lt;&gt;"",HLOOKUP(COUNT($F82:DR82)+1,$G$4:$EH$8,DS$14,0)*$D82,IF($C82=DS$17,$G$5*$D82,""))</f>
        <v>#VALUE!</v>
      </c>
      <c r="DT82" s="34" t="e">
        <f>IF(DS82&lt;&gt;"",HLOOKUP(COUNT($F82:DS82)+1,$G$4:$EH$8,DT$14,0)*$D82,IF($C82=DT$17,$G$5*$D82,""))</f>
        <v>#VALUE!</v>
      </c>
      <c r="DU82" s="34" t="e">
        <f>IF(DT82&lt;&gt;"",HLOOKUP(COUNT($F82:DT82)+1,$G$4:$EH$8,DU$14,0)*$D82,IF($C82=DU$17,$G$5*$D82,""))</f>
        <v>#VALUE!</v>
      </c>
      <c r="DV82" s="34" t="e">
        <f>IF(DU82&lt;&gt;"",HLOOKUP(COUNT($F82:DU82)+1,$G$4:$EH$8,DV$14,0)*$D82,IF($C82=DV$17,$G$5*$D82,""))</f>
        <v>#VALUE!</v>
      </c>
      <c r="DX82" s="34" t="str">
        <f>IF(DW82&lt;&gt;"",HLOOKUP(COUNT($DW82:DW82)+1,$G$4:$CX$8,DX$14,0)*$D82,IF($C82=DX$17,$G$6*$D82,""))</f>
        <v/>
      </c>
      <c r="DY82" s="34" t="str">
        <f>IF(DX82&lt;&gt;"",HLOOKUP(COUNT($DW82:DX82)+1,$G$4:$CX$8,DY$14,0)*$D82,IF($C82=DY$17,$G$6*$D82,""))</f>
        <v/>
      </c>
      <c r="DZ82" s="34" t="str">
        <f>IF(DY82&lt;&gt;"",HLOOKUP(COUNT($DW82:DY82)+1,$G$4:$CX$8,DZ$14,0)*$D82,IF($C82=DZ$17,$G$6*$D82,""))</f>
        <v/>
      </c>
      <c r="EA82" s="34" t="str">
        <f>IF(DZ82&lt;&gt;"",HLOOKUP(COUNT($DW82:DZ82)+1,$G$4:$CX$8,EA$14,0)*$D82,IF($C82=EA$17,$G$6*$D82,""))</f>
        <v/>
      </c>
      <c r="EB82" s="34" t="str">
        <f>IF(EA82&lt;&gt;"",HLOOKUP(COUNT($DW82:EA82)+1,$G$4:$CX$8,EB$14,0)*$D82,IF($C82=EB$17,$G$6*$D82,""))</f>
        <v/>
      </c>
      <c r="EC82" s="34" t="str">
        <f>IF(EB82&lt;&gt;"",HLOOKUP(COUNT($DW82:EB82)+1,$G$4:$CX$8,EC$14,0)*$D82,IF($C82=EC$17,$G$6*$D82,""))</f>
        <v/>
      </c>
      <c r="ED82" s="34" t="str">
        <f>IF(EC82&lt;&gt;"",HLOOKUP(COUNT($DW82:EC82)+1,$G$4:$CX$8,ED$14,0)*$D82,IF($C82=ED$17,$G$6*$D82,""))</f>
        <v/>
      </c>
      <c r="EE82" s="34" t="str">
        <f>IF(ED82&lt;&gt;"",HLOOKUP(COUNT($DW82:ED82)+1,$G$4:$CX$8,EE$14,0)*$D82,IF($C82=EE$17,$G$6*$D82,""))</f>
        <v/>
      </c>
      <c r="EF82" s="34" t="str">
        <f>IF(EE82&lt;&gt;"",HLOOKUP(COUNT($DW82:EE82)+1,$G$4:$CX$8,EF$14,0)*$D82,IF($C82=EF$17,$G$6*$D82,""))</f>
        <v/>
      </c>
      <c r="EG82" s="34" t="str">
        <f>IF(EF82&lt;&gt;"",HLOOKUP(COUNT($DW82:EF82)+1,$G$4:$CX$8,EG$14,0)*$D82,IF($C82=EG$17,$G$6*$D82,""))</f>
        <v/>
      </c>
      <c r="EH82" s="34" t="str">
        <f>IF(EG82&lt;&gt;"",HLOOKUP(COUNT($DW82:EG82)+1,$G$4:$CX$8,EH$14,0)*$D82,IF($C82=EH$17,$G$6*$D82,""))</f>
        <v/>
      </c>
      <c r="EI82" s="34" t="str">
        <f>IF(EH82&lt;&gt;"",HLOOKUP(COUNT($DW82:EH82)+1,$G$4:$CX$8,EI$14,0)*$D82,IF($C82=EI$17,$G$6*$D82,""))</f>
        <v/>
      </c>
      <c r="EJ82" s="34" t="str">
        <f>IF(EI82&lt;&gt;"",HLOOKUP(COUNT($DW82:EI82)+1,$G$4:$CX$8,EJ$14,0)*$D82,IF($C82=EJ$17,$G$6*$D82,""))</f>
        <v/>
      </c>
      <c r="EK82" s="34" t="str">
        <f>IF(EJ82&lt;&gt;"",HLOOKUP(COUNT($DW82:EJ82)+1,$G$4:$CX$8,EK$14,0)*$D82,IF($C82=EK$17,$G$6*$D82,""))</f>
        <v/>
      </c>
      <c r="EL82" s="34" t="str">
        <f>IF(EK82&lt;&gt;"",HLOOKUP(COUNT($DW82:EK82)+1,$G$4:$CX$8,EL$14,0)*$D82,IF($C82=EL$17,$G$6*$D82,""))</f>
        <v/>
      </c>
      <c r="EM82" s="34" t="str">
        <f>IF(EL82&lt;&gt;"",HLOOKUP(COUNT($DW82:EL82)+1,$G$4:$CX$8,EM$14,0)*$D82,IF($C82=EM$17,$G$6*$D82,""))</f>
        <v/>
      </c>
      <c r="EN82" s="34" t="str">
        <f>IF(EM82&lt;&gt;"",HLOOKUP(COUNT($DW82:EM82)+1,$G$4:$CX$8,EN$14,0)*$D82,IF($C82=EN$17,$G$6*$D82,""))</f>
        <v/>
      </c>
      <c r="EO82" s="34" t="str">
        <f>IF(EN82&lt;&gt;"",HLOOKUP(COUNT($DW82:EN82)+1,$G$4:$CX$8,EO$14,0)*$D82,IF($C82=EO$17,$G$6*$D82,""))</f>
        <v/>
      </c>
      <c r="EP82" s="34" t="str">
        <f>IF(EO82&lt;&gt;"",HLOOKUP(COUNT($DW82:EO82)+1,$G$4:$CX$8,EP$14,0)*$D82,IF($C82=EP$17,$G$6*$D82,""))</f>
        <v/>
      </c>
      <c r="EQ82" s="34" t="str">
        <f>IF(EP82&lt;&gt;"",HLOOKUP(COUNT($DW82:EP82)+1,$G$4:$CX$8,EQ$14,0)*$D82,IF($C82=EQ$17,$G$6*$D82,""))</f>
        <v/>
      </c>
      <c r="ER82" s="34" t="str">
        <f>IF(EQ82&lt;&gt;"",HLOOKUP(COUNT($DW82:EQ82)+1,$G$4:$CX$8,ER$14,0)*$D82,IF($C82=ER$17,$G$6*$D82,""))</f>
        <v/>
      </c>
      <c r="ES82" s="34" t="str">
        <f>IF(ER82&lt;&gt;"",HLOOKUP(COUNT($DW82:ER82)+1,$G$4:$CX$8,ES$14,0)*$D82,IF($C82=ES$17,$G$6*$D82,""))</f>
        <v/>
      </c>
      <c r="ET82" s="34" t="str">
        <f>IF(ES82&lt;&gt;"",HLOOKUP(COUNT($DW82:ES82)+1,$G$4:$CX$8,ET$14,0)*$D82,IF($C82=ET$17,$G$6*$D82,""))</f>
        <v/>
      </c>
      <c r="EU82" s="34" t="str">
        <f>IF(ET82&lt;&gt;"",HLOOKUP(COUNT($DW82:ET82)+1,$G$4:$CX$8,EU$14,0)*$D82,IF($C82=EU$17,$G$6*$D82,""))</f>
        <v/>
      </c>
      <c r="EV82" s="34" t="str">
        <f>IF(EU82&lt;&gt;"",HLOOKUP(COUNT($DW82:EU82)+1,$G$4:$CX$8,EV$14,0)*$D82,IF($C82=EV$17,$G$6*$D82,""))</f>
        <v/>
      </c>
      <c r="EW82" s="34" t="str">
        <f>IF(EV82&lt;&gt;"",HLOOKUP(COUNT($DW82:EV82)+1,$G$4:$CX$8,EW$14,0)*$D82,IF($C82=EW$17,$G$6*$D82,""))</f>
        <v/>
      </c>
      <c r="EX82" s="34" t="str">
        <f>IF(EW82&lt;&gt;"",HLOOKUP(COUNT($DW82:EW82)+1,$G$4:$CX$8,EX$14,0)*$D82,IF($C82=EX$17,$G$6*$D82,""))</f>
        <v/>
      </c>
      <c r="EY82" s="34" t="str">
        <f>IF(EX82&lt;&gt;"",HLOOKUP(COUNT($DW82:EX82)+1,$G$4:$CX$8,EY$14,0)*$D82,IF($C82=EY$17,$G$6*$D82,""))</f>
        <v/>
      </c>
      <c r="EZ82" s="34" t="str">
        <f>IF(EY82&lt;&gt;"",HLOOKUP(COUNT($DW82:EY82)+1,$G$4:$CX$8,EZ$14,0)*$D82,IF($C82=EZ$17,$G$6*$D82,""))</f>
        <v/>
      </c>
      <c r="FA82" s="34" t="str">
        <f>IF(EZ82&lt;&gt;"",HLOOKUP(COUNT($DW82:EZ82)+1,$G$4:$CX$8,FA$14,0)*$D82,IF($C82=FA$17,$G$6*$D82,""))</f>
        <v/>
      </c>
      <c r="FB82" s="34" t="str">
        <f>IF(FA82&lt;&gt;"",HLOOKUP(COUNT($DW82:FA82)+1,$G$4:$CX$8,FB$14,0)*$D82,IF($C82=FB$17,$G$6*$D82,""))</f>
        <v/>
      </c>
      <c r="FC82" s="34" t="str">
        <f>IF(FB82&lt;&gt;"",HLOOKUP(COUNT($DW82:FB82)+1,$G$4:$CX$8,FC$14,0)*$D82,IF($C82=FC$17,$G$6*$D82,""))</f>
        <v/>
      </c>
      <c r="FD82" s="34" t="str">
        <f>IF(FC82&lt;&gt;"",HLOOKUP(COUNT($DW82:FC82)+1,$G$4:$CX$8,FD$14,0)*$D82,IF($C82=FD$17,$G$6*$D82,""))</f>
        <v/>
      </c>
      <c r="FE82" s="34" t="str">
        <f>IF(FD82&lt;&gt;"",HLOOKUP(COUNT($DW82:FD82)+1,$G$4:$CX$8,FE$14,0)*$D82,IF($C82=FE$17,$G$6*$D82,""))</f>
        <v/>
      </c>
      <c r="FF82" s="34" t="str">
        <f>IF(FE82&lt;&gt;"",HLOOKUP(COUNT($DW82:FE82)+1,$G$4:$CX$8,FF$14,0)*$D82,IF($C82=FF$17,$G$6*$D82,""))</f>
        <v/>
      </c>
      <c r="FG82" s="34" t="str">
        <f>IF(FF82&lt;&gt;"",HLOOKUP(COUNT($DW82:FF82)+1,$G$4:$CX$8,FG$14,0)*$D82,IF($C82=FG$17,$G$6*$D82,""))</f>
        <v/>
      </c>
      <c r="FH82" s="34" t="str">
        <f>IF(FG82&lt;&gt;"",HLOOKUP(COUNT($DW82:FG82)+1,$G$4:$CX$8,FH$14,0)*$D82,IF($C82=FH$17,$G$6*$D82,""))</f>
        <v/>
      </c>
      <c r="FI82" s="34" t="str">
        <f>IF(FH82&lt;&gt;"",HLOOKUP(COUNT($DW82:FH82)+1,$G$4:$CX$8,FI$14,0)*$D82,IF($C82=FI$17,$G$6*$D82,""))</f>
        <v/>
      </c>
      <c r="FJ82" s="34" t="str">
        <f>IF(FI82&lt;&gt;"",HLOOKUP(COUNT($DW82:FI82)+1,$G$4:$CX$8,FJ$14,0)*$D82,IF($C82=FJ$17,$G$6*$D82,""))</f>
        <v/>
      </c>
      <c r="FK82" s="34" t="str">
        <f>IF(FJ82&lt;&gt;"",HLOOKUP(COUNT($DW82:FJ82)+1,$G$4:$CX$8,FK$14,0)*$D82,IF($C82=FK$17,$G$6*$D82,""))</f>
        <v/>
      </c>
      <c r="FL82" s="34" t="str">
        <f>IF(FK82&lt;&gt;"",HLOOKUP(COUNT($DW82:FK82)+1,$G$4:$CX$8,FL$14,0)*$D82,IF($C82=FL$17,$G$6*$D82,""))</f>
        <v/>
      </c>
      <c r="FM82" s="34" t="str">
        <f>IF(FL82&lt;&gt;"",HLOOKUP(COUNT($DW82:FL82)+1,$G$4:$CX$8,FM$14,0)*$D82,IF($C82=FM$17,$G$6*$D82,""))</f>
        <v/>
      </c>
      <c r="FN82" s="34" t="str">
        <f>IF(FM82&lt;&gt;"",HLOOKUP(COUNT($DW82:FM82)+1,$G$4:$CX$8,FN$14,0)*$D82,IF($C82=FN$17,$G$6*$D82,""))</f>
        <v/>
      </c>
      <c r="FO82" s="34" t="str">
        <f>IF(FN82&lt;&gt;"",HLOOKUP(COUNT($DW82:FN82)+1,$G$4:$CX$8,FO$14,0)*$D82,IF($C82=FO$17,$G$6*$D82,""))</f>
        <v/>
      </c>
      <c r="FP82" s="34" t="str">
        <f>IF(FO82&lt;&gt;"",HLOOKUP(COUNT($DW82:FO82)+1,$G$4:$CX$8,FP$14,0)*$D82,IF($C82=FP$17,$G$6*$D82,""))</f>
        <v/>
      </c>
      <c r="FQ82" s="34" t="str">
        <f>IF(FP82&lt;&gt;"",HLOOKUP(COUNT($DW82:FP82)+1,$G$4:$CX$8,FQ$14,0)*$D82,IF($C82=FQ$17,$G$6*$D82,""))</f>
        <v/>
      </c>
      <c r="FR82" s="34" t="str">
        <f>IF(FQ82&lt;&gt;"",HLOOKUP(COUNT($DW82:FQ82)+1,$G$4:$CX$8,FR$14,0)*$D82,IF($C82=FR$17,$G$6*$D82,""))</f>
        <v/>
      </c>
      <c r="FS82" s="34" t="str">
        <f>IF(FR82&lt;&gt;"",HLOOKUP(COUNT($DW82:FR82)+1,$G$4:$CX$8,FS$14,0)*$D82,IF($C82=FS$17,$G$6*$D82,""))</f>
        <v/>
      </c>
      <c r="FT82" s="34" t="str">
        <f>IF(FS82&lt;&gt;"",HLOOKUP(COUNT($DW82:FS82)+1,$G$4:$CX$8,FT$14,0)*$D82,IF($C82=FT$17,$G$6*$D82,""))</f>
        <v/>
      </c>
      <c r="FU82" s="34" t="str">
        <f>IF(FT82&lt;&gt;"",HLOOKUP(COUNT($DW82:FT82)+1,$G$4:$CX$8,FU$14,0)*$D82,IF($C82=FU$17,$G$6*$D82,""))</f>
        <v/>
      </c>
      <c r="FV82" s="34" t="str">
        <f>IF(FU82&lt;&gt;"",HLOOKUP(COUNT($DW82:FU82)+1,$G$4:$CX$8,FV$14,0)*$D82,IF($C82=FV$17,$G$6*$D82,""))</f>
        <v/>
      </c>
      <c r="FW82" s="34" t="str">
        <f>IF(FV82&lt;&gt;"",HLOOKUP(COUNT($DW82:FV82)+1,$G$4:$CX$8,FW$14,0)*$D82,IF($C82=FW$17,$G$6*$D82,""))</f>
        <v/>
      </c>
      <c r="FX82" s="34" t="str">
        <f>IF(FW82&lt;&gt;"",HLOOKUP(COUNT($DW82:FW82)+1,$G$4:$CX$8,FX$14,0)*$D82,IF($C82=FX$17,$G$6*$D82,""))</f>
        <v/>
      </c>
      <c r="FY82" s="34" t="str">
        <f>IF(FX82&lt;&gt;"",HLOOKUP(COUNT($DW82:FX82)+1,$G$4:$CX$8,FY$14,0)*$D82,IF($C82=FY$17,$G$6*$D82,""))</f>
        <v/>
      </c>
      <c r="FZ82" s="34" t="str">
        <f>IF(FY82&lt;&gt;"",HLOOKUP(COUNT($DW82:FY82)+1,$G$4:$CX$8,FZ$14,0)*$D82,IF($C82=FZ$17,$G$6*$D82,""))</f>
        <v/>
      </c>
      <c r="GA82" s="34" t="str">
        <f>IF(FZ82&lt;&gt;"",HLOOKUP(COUNT($DW82:FZ82)+1,$G$4:$CX$8,GA$14,0)*$D82,IF($C82=GA$17,$G$6*$D82,""))</f>
        <v/>
      </c>
      <c r="GB82" s="34" t="str">
        <f>IF(GA82&lt;&gt;"",HLOOKUP(COUNT($DW82:GA82)+1,$G$4:$CX$8,GB$14,0)*$D82,IF($C82=GB$17,$G$6*$D82,""))</f>
        <v/>
      </c>
      <c r="GC82" s="34" t="str">
        <f>IF(GB82&lt;&gt;"",HLOOKUP(COUNT($DW82:GB82)+1,$G$4:$CX$8,GC$14,0)*$D82,IF($C82=GC$17,$G$6*$D82,""))</f>
        <v/>
      </c>
      <c r="GD82" s="34" t="str">
        <f>IF(GC82&lt;&gt;"",HLOOKUP(COUNT($DW82:GC82)+1,$G$4:$CX$8,GD$14,0)*$D82,IF($C82=GD$17,$G$6*$D82,""))</f>
        <v/>
      </c>
      <c r="GE82" s="34" t="str">
        <f>IF(GD82&lt;&gt;"",HLOOKUP(COUNT($DW82:GD82)+1,$G$4:$CX$8,GE$14,0)*$D82,IF($C82=GE$17,$G$6*$D82,""))</f>
        <v/>
      </c>
      <c r="GF82" s="34" t="str">
        <f>IF(GE82&lt;&gt;"",HLOOKUP(COUNT($DW82:GE82)+1,$G$4:$CX$8,GF$14,0)*$D82,IF($C82=GF$17,$G$6*$D82,""))</f>
        <v/>
      </c>
      <c r="GG82" s="34" t="str">
        <f>IF(GF82&lt;&gt;"",HLOOKUP(COUNT($DW82:GF82)+1,$G$4:$CX$8,GG$14,0)*$D82,IF($C82=GG$17,$G$6*$D82,""))</f>
        <v/>
      </c>
      <c r="GH82" s="34" t="str">
        <f>IF(GG82&lt;&gt;"",HLOOKUP(COUNT($DW82:GG82)+1,$G$4:$CX$8,GH$14,0)*$D82,IF($C82=GH$17,$G$6*$D82,""))</f>
        <v/>
      </c>
      <c r="GI82" s="34">
        <f>IF(GH82&lt;&gt;"",HLOOKUP(COUNT($DW82:GH82)+1,$G$4:$CX$8,GI$14,0)*$D82,IF($C82=GI$17,$G$6*$D82,""))</f>
        <v>0</v>
      </c>
      <c r="GJ82" s="34">
        <f>IF(GI82&lt;&gt;"",HLOOKUP(COUNT($DW82:GI82)+1,$G$4:$CX$8,GJ$14,0)*$D82,IF($C82=GJ$17,$G$6*$D82,""))</f>
        <v>7500</v>
      </c>
      <c r="GK82" s="34">
        <f>IF(GJ82&lt;&gt;"",HLOOKUP(COUNT($DW82:GJ82)+1,$G$4:$CX$8,GK$14,0)*$D82,IF($C82=GK$17,$G$6*$D82,""))</f>
        <v>7500</v>
      </c>
      <c r="GL82" s="34">
        <f>IF(GK82&lt;&gt;"",HLOOKUP(COUNT($DW82:GK82)+1,$G$4:$CX$8,GL$14,0)*$D82,IF($C82=GL$17,$G$6*$D82,""))</f>
        <v>7500</v>
      </c>
      <c r="GM82" s="34">
        <f>IF(GL82&lt;&gt;"",HLOOKUP(COUNT($DW82:GL82)+1,$G$4:$CX$8,GM$14,0)*$D82,IF($C82=GM$17,$G$6*$D82,""))</f>
        <v>9048.4582084179765</v>
      </c>
      <c r="GN82" s="34">
        <f>IF(GM82&lt;&gt;"",HLOOKUP(COUNT($DW82:GM82)+1,$G$4:$CX$8,GN$14,0)*$D82,IF($C82=GN$17,$G$6*$D82,""))</f>
        <v>11310.572760522478</v>
      </c>
      <c r="GO82" s="34">
        <f>IF(GN82&lt;&gt;"",HLOOKUP(COUNT($DW82:GN82)+1,$G$4:$CX$8,GO$14,0)*$D82,IF($C82=GO$17,$G$6*$D82,""))</f>
        <v>13572.687312626966</v>
      </c>
      <c r="GP82" s="34">
        <f>IF(GO82&lt;&gt;"",HLOOKUP(COUNT($DW82:GO82)+1,$G$4:$CX$8,GP$14,0)*$D82,IF($C82=GP$17,$G$6*$D82,""))</f>
        <v>15744.31728264728</v>
      </c>
      <c r="GQ82" s="34">
        <f>IF(GP82&lt;&gt;"",HLOOKUP(COUNT($DW82:GP82)+1,$G$4:$CX$8,GQ$14,0)*$D82,IF($C82=GQ$17,$G$6*$D82,""))</f>
        <v>17948.521702217906</v>
      </c>
      <c r="GR82" s="34">
        <f>IF(GQ82&lt;&gt;"",HLOOKUP(COUNT($DW82:GQ82)+1,$G$4:$CX$8,GR$14,0)*$D82,IF($C82=GR$17,$G$6*$D82,""))</f>
        <v>20281.829523506218</v>
      </c>
      <c r="GS82" s="34">
        <f>IF(GR82&lt;&gt;"",HLOOKUP(COUNT($DW82:GR82)+1,$G$4:$CX$8,GS$14,0)*$D82,IF($C82=GS$17,$G$6*$D82,""))</f>
        <v>22512.830771091903</v>
      </c>
      <c r="GT82" s="34">
        <f>IF(GS82&lt;&gt;"",HLOOKUP(COUNT($DW82:GS82)+1,$G$4:$CX$8,GT$14,0)*$D82,IF($C82=GT$17,$G$6*$D82,""))</f>
        <v>24764.113848201101</v>
      </c>
      <c r="GU82" s="34">
        <f>IF(GT82&lt;&gt;"",HLOOKUP(COUNT($DW82:GT82)+1,$G$4:$CX$8,GU$14,0)*$D82,IF($C82=GU$17,$G$6*$D82,""))</f>
        <v>18573.085386150833</v>
      </c>
      <c r="GV82" s="34">
        <f>IF(GU82&lt;&gt;"",HLOOKUP(COUNT($DW82:GU82)+1,$G$4:$CX$8,GV$14,0)*$D82,IF($C82=GV$17,$G$6*$D82,""))</f>
        <v>17644.431116843283</v>
      </c>
      <c r="GW82" s="34">
        <f>IF(GV82&lt;&gt;"",HLOOKUP(COUNT($DW82:GV82)+1,$G$4:$CX$8,GW$14,0)*$D82,IF($C82=GW$17,$G$6*$D82,""))</f>
        <v>19408.874228527617</v>
      </c>
      <c r="GX82" s="34">
        <f>IF(GW82&lt;&gt;"",HLOOKUP(COUNT($DW82:GW82)+1,$G$4:$CX$8,GX$14,0)*$D82,IF($C82=GX$17,$G$6*$D82,""))</f>
        <v>21349.761651380388</v>
      </c>
      <c r="GY82" s="34">
        <f>IF(GX82&lt;&gt;"",HLOOKUP(COUNT($DW82:GX82)+1,$G$4:$CX$8,GY$14,0)*$D82,IF($C82=GY$17,$G$6*$D82,""))</f>
        <v>23484.73781651842</v>
      </c>
      <c r="GZ82" s="34">
        <f>IF(GY82&lt;&gt;"",HLOOKUP(COUNT($DW82:GY82)+1,$G$4:$CX$8,GZ$14,0)*$D82,IF($C82=GZ$17,$G$6*$D82,""))</f>
        <v>25833.211598170259</v>
      </c>
      <c r="HA82" s="34">
        <f>IF(GZ82&lt;&gt;"",HLOOKUP(COUNT($DW82:GZ82)+1,$G$4:$CX$8,HA$14,0)*$D82,IF($C82=HA$17,$G$6*$D82,""))</f>
        <v>24541.551018261736</v>
      </c>
      <c r="HB82" s="34">
        <f>IF(HA82&lt;&gt;"",HLOOKUP(COUNT($DW82:HA82)+1,$G$4:$CX$8,HB$14,0)*$D82,IF($C82=HB$17,$G$6*$D82,""))</f>
        <v>23314.473467348653</v>
      </c>
      <c r="HC82" s="34">
        <f>IF(HB82&lt;&gt;"",HLOOKUP(COUNT($DW82:HB82)+1,$G$4:$CX$8,HC$14,0)*$D82,IF($C82=HC$17,$G$6*$D82,""))</f>
        <v>24946.486610063057</v>
      </c>
      <c r="HD82" s="34">
        <f>IF(HC82&lt;&gt;"",HLOOKUP(COUNT($DW82:HC82)+1,$G$4:$CX$8,HD$14,0)*$D82,IF($C82=HD$17,$G$6*$D82,""))</f>
        <v>26692.740672767472</v>
      </c>
      <c r="HE82" s="34">
        <f>IF(HD82&lt;&gt;"",HLOOKUP(COUNT($DW82:HD82)+1,$G$4:$CX$8,HE$14,0)*$D82,IF($C82=HE$17,$G$6*$D82,""))</f>
        <v>28561.232519861194</v>
      </c>
      <c r="HF82" s="34">
        <f>IF(HE82&lt;&gt;"",HLOOKUP(COUNT($DW82:HE82)+1,$G$4:$CX$8,HF$14,0)*$D82,IF($C82=HF$17,$G$6*$D82,""))</f>
        <v>31417.355771847309</v>
      </c>
      <c r="HG82" s="34">
        <f>IF(HF82&lt;&gt;"",HLOOKUP(COUNT($DW82:HF82)+1,$G$4:$CX$8,HG$14,0)*$D82,IF($C82=HG$17,$G$6*$D82,""))</f>
        <v>26704.75240607022</v>
      </c>
      <c r="HH82" s="34">
        <f>IF(HG82&lt;&gt;"",HLOOKUP(COUNT($DW82:HG82)+1,$G$4:$CX$8,HH$14,0)*$D82,IF($C82=HH$17,$G$6*$D82,""))</f>
        <v>25369.514785766714</v>
      </c>
      <c r="HI82" s="34">
        <f>IF(HH82&lt;&gt;"",HLOOKUP(COUNT($DW82:HH82)+1,$G$4:$CX$8,HI$14,0)*$D82,IF($C82=HI$17,$G$6*$D82,""))</f>
        <v>26637.990525055047</v>
      </c>
      <c r="HJ82" s="34">
        <f>IF(HI82&lt;&gt;"",HLOOKUP(COUNT($DW82:HI82)+1,$G$4:$CX$8,HJ$14,0)*$D82,IF($C82=HJ$17,$G$6*$D82,""))</f>
        <v>27969.890051307804</v>
      </c>
      <c r="HK82" s="34">
        <f>IF(HJ82&lt;&gt;"",HLOOKUP(COUNT($DW82:HJ82)+1,$G$4:$CX$8,HK$14,0)*$D82,IF($C82=HK$17,$G$6*$D82,""))</f>
        <v>29368.38455387318</v>
      </c>
      <c r="HL82" s="34">
        <f>IF(HK82&lt;&gt;"",HLOOKUP(COUNT($DW82:HK82)+1,$G$4:$CX$8,HL$14,0)*$D82,IF($C82=HL$17,$G$6*$D82,""))</f>
        <v>31424.171472644306</v>
      </c>
      <c r="HM82" s="34">
        <f>IF(HL82&lt;&gt;"",HLOOKUP(COUNT($DW82:HL82)+1,$G$4:$CX$8,HM$14,0)*$D82,IF($C82=HM$17,$G$6*$D82,""))</f>
        <v>28281.754325379879</v>
      </c>
      <c r="HN82" s="34">
        <f>IF(HM82&lt;&gt;"",HLOOKUP(COUNT($DW82:HM82)+1,$G$4:$CX$8,HN$14,0)*$D82,IF($C82=HN$17,$G$6*$D82,""))</f>
        <v>25453.578892841902</v>
      </c>
      <c r="HO82" s="34">
        <f>IF(HN82&lt;&gt;"",HLOOKUP(COUNT($DW82:HN82)+1,$G$4:$CX$8,HO$14,0)*$D82,IF($C82=HO$17,$G$6*$D82,""))</f>
        <v>27235.329415340824</v>
      </c>
      <c r="HP82" s="34">
        <f>IF(HO82&lt;&gt;"",HLOOKUP(COUNT($DW82:HO82)+1,$G$4:$CX$8,HP$14,0)*$D82,IF($C82=HP$17,$G$6*$D82,""))</f>
        <v>29141.802474414675</v>
      </c>
      <c r="HQ82" s="34">
        <f>IF(HP82&lt;&gt;"",HLOOKUP(COUNT($DW82:HP82)+1,$G$4:$CX$8,HQ$14,0)*$D82,IF($C82=HQ$17,$G$6*$D82,""))</f>
        <v>31181.728647623713</v>
      </c>
      <c r="HR82" s="34">
        <f>IF(HQ82&lt;&gt;"",HLOOKUP(COUNT($DW82:HQ82)+1,$G$4:$CX$8,HR$14,0)*$D82,IF($C82=HR$17,$G$6*$D82,""))</f>
        <v>33676.266939433612</v>
      </c>
      <c r="HS82" s="34">
        <f>IF(HR82&lt;&gt;"",HLOOKUP(COUNT($DW82:HR82)+1,$G$4:$CX$8,HS$14,0)*$D82,IF($C82=HS$17,$G$6*$D82,""))</f>
        <v>28961.589567912906</v>
      </c>
      <c r="HT82" s="34">
        <f>IF(HS82&lt;&gt;"",HLOOKUP(COUNT($DW82:HS82)+1,$G$4:$CX$8,HT$14,0)*$D82,IF($C82=HT$17,$G$6*$D82,""))</f>
        <v>27513.510089517258</v>
      </c>
      <c r="HU82" s="34">
        <f>IF(HT82&lt;&gt;"",HLOOKUP(COUNT($DW82:HT82)+1,$G$4:$CX$8,HU$14,0)*$D82,IF($C82=HU$17,$G$6*$D82,""))</f>
        <v>28889.18559399313</v>
      </c>
      <c r="HV82" s="34">
        <f>IF(HU82&lt;&gt;"",HLOOKUP(COUNT($DW82:HU82)+1,$G$4:$CX$8,HV$14,0)*$D82,IF($C82=HV$17,$G$6*$D82,""))</f>
        <v>30333.644873692774</v>
      </c>
      <c r="HW82" s="34">
        <f>IF(HV82&lt;&gt;"",HLOOKUP(COUNT($DW82:HV82)+1,$G$4:$CX$8,HW$14,0)*$D82,IF($C82=HW$17,$G$6*$D82,""))</f>
        <v>31850.327117377412</v>
      </c>
      <c r="HX82" s="34">
        <f>IF(HW82&lt;&gt;"",HLOOKUP(COUNT($DW82:HW82)+1,$G$4:$CX$8,HX$14,0)*$D82,IF($C82=HX$17,$G$6*$D82,""))</f>
        <v>34079.850015593824</v>
      </c>
      <c r="HY82" s="34">
        <f>IF(HX82&lt;&gt;"",HLOOKUP(COUNT($DW82:HX82)+1,$G$4:$CX$8,HY$14,0)*$D82,IF($C82=HY$17,$G$6*$D82,""))</f>
        <v>30671.865014034454</v>
      </c>
      <c r="HZ82" s="34">
        <f>IF(HY82&lt;&gt;"",HLOOKUP(COUNT($DW82:HY82)+1,$G$4:$CX$8,HZ$14,0)*$D82,IF($C82=HZ$17,$G$6*$D82,""))</f>
        <v>27604.678512631006</v>
      </c>
      <c r="IA82" s="34">
        <f>IF(HZ82&lt;&gt;"",HLOOKUP(COUNT($DW82:HZ82)+1,$G$4:$CX$8,IA$14,0)*$D82,IF($C82=IA$17,$G$6*$D82,""))</f>
        <v>29537.006008515182</v>
      </c>
      <c r="IB82" s="34">
        <f>IF(IA82&lt;&gt;"",HLOOKUP(COUNT($DW82:IA82)+1,$G$4:$CX$8,IB$14,0)*$D82,IF($C82=IB$17,$G$6*$D82,""))</f>
        <v>31604.59642911124</v>
      </c>
      <c r="IC82" s="34">
        <f>IF(IB82&lt;&gt;"",HLOOKUP(COUNT($DW82:IB82)+1,$G$4:$CX$8,IC$14,0)*$D82,IF($C82=IC$17,$G$6*$D82,""))</f>
        <v>33816.918179149026</v>
      </c>
      <c r="ID82" s="34">
        <f>IF(IC82&lt;&gt;"",HLOOKUP(COUNT($DW82:IC82)+1,$G$4:$CX$8,ID$14,0)*$D82,IF($C82=ID$17,$G$6*$D82,""))</f>
        <v>36522.271633480945</v>
      </c>
      <c r="IE82" s="34">
        <f>IF(ID82&lt;&gt;"",HLOOKUP(COUNT($DW82:ID82)+1,$G$4:$CX$8,IE$14,0)*$D82,IF($C82=IE$17,$G$6*$D82,""))</f>
        <v>31774.376321128417</v>
      </c>
      <c r="IF82" s="34">
        <f>IF(IE82&lt;&gt;"",HLOOKUP(COUNT($DW82:IE82)+1,$G$4:$CX$8,IF$14,0)*$D82,IF($C82=IF$17,$G$6*$D82,""))</f>
        <v>30185.657505072006</v>
      </c>
      <c r="IG82" s="34">
        <f>IF(IF82&lt;&gt;"",HLOOKUP(COUNT($DW82:IF82)+1,$G$4:$CX$8,IG$14,0)*$D82,IF($C82=IG$17,$G$6*$D82,""))</f>
        <v>31694.940380325599</v>
      </c>
      <c r="IH82" s="34">
        <f>IF(IG82&lt;&gt;"",HLOOKUP(COUNT($DW82:IG82)+1,$G$4:$CX$8,IH$14,0)*$D82,IF($C82=IH$17,$G$6*$D82,""))</f>
        <v>33279.687399341885</v>
      </c>
      <c r="II82" s="34">
        <f>IF(IH82&lt;&gt;"",HLOOKUP(COUNT($DW82:IH82)+1,$G$4:$CX$8,II$14,0)*$D82,IF($C82=II$17,$G$6*$D82,""))</f>
        <v>34943.671769308989</v>
      </c>
      <c r="IJ82" s="34">
        <f>IF(II82&lt;&gt;"",HLOOKUP(COUNT($DW82:II82)+1,$G$4:$CX$8,IJ$14,0)*$D82,IF($C82=IJ$17,$G$6*$D82,""))</f>
        <v>37389.728793160604</v>
      </c>
      <c r="IK82" s="34">
        <f>IF(IJ82&lt;&gt;"",HLOOKUP(COUNT($DW82:IJ82)+1,$G$4:$CX$8,IK$14,0)*$D82,IF($C82=IK$17,$G$6*$D82,""))</f>
        <v>33650.755913844543</v>
      </c>
      <c r="IL82" s="34">
        <f>IF(IK82&lt;&gt;"",HLOOKUP(COUNT($DW82:IK82)+1,$G$4:$CX$8,IL$14,0)*$D82,IF($C82=IL$17,$G$6*$D82,""))</f>
        <v>30285.680322460095</v>
      </c>
      <c r="IM82" s="34">
        <f>IF(IL82&lt;&gt;"",HLOOKUP(COUNT($DW82:IL82)+1,$G$4:$CX$8,IM$14,0)*$D82,IF($C82=IM$17,$G$6*$D82,""))</f>
        <v>32405.677945032297</v>
      </c>
      <c r="IO82" s="34" t="str">
        <f>IF(IN82&lt;&gt;"",HLOOKUP(COUNT($IN82:IN82)+1,$G$4:$EH$8,IO$14,0)*$D82,IF($C82=IO$17,$G$7*$D82,""))</f>
        <v/>
      </c>
      <c r="IP82" s="34" t="str">
        <f>IF(IO82&lt;&gt;"",HLOOKUP(COUNT($IN82:IO82)+1,$G$4:$EH$8,IP$14,0)*$D82,IF($C82=IP$17,$G$7*$D82,""))</f>
        <v/>
      </c>
      <c r="IQ82" s="34" t="str">
        <f>IF(IP82&lt;&gt;"",HLOOKUP(COUNT($IN82:IP82)+1,$G$4:$EH$8,IQ$14,0)*$D82,IF($C82=IQ$17,$G$7*$D82,""))</f>
        <v/>
      </c>
      <c r="IR82" s="34" t="str">
        <f>IF(IQ82&lt;&gt;"",HLOOKUP(COUNT($IN82:IQ82)+1,$G$4:$EH$8,IR$14,0)*$D82,IF($C82=IR$17,$G$7*$D82,""))</f>
        <v/>
      </c>
      <c r="IS82" s="34" t="str">
        <f>IF(IR82&lt;&gt;"",HLOOKUP(COUNT($IN82:IR82)+1,$G$4:$EH$8,IS$14,0)*$D82,IF($C82=IS$17,$G$7*$D82,""))</f>
        <v/>
      </c>
      <c r="IT82" s="34" t="str">
        <f>IF(IS82&lt;&gt;"",HLOOKUP(COUNT($IN82:IS82)+1,$G$4:$EH$8,IT$14,0)*$D82,IF($C82=IT$17,$G$7*$D82,""))</f>
        <v/>
      </c>
      <c r="IU82" s="34" t="str">
        <f>IF(IT82&lt;&gt;"",HLOOKUP(COUNT($IN82:IT82)+1,$G$4:$EH$8,IU$14,0)*$D82,IF($C82=IU$17,$G$7*$D82,""))</f>
        <v/>
      </c>
      <c r="IV82" s="34" t="str">
        <f>IF(IU82&lt;&gt;"",HLOOKUP(COUNT($IN82:IU82)+1,$G$4:$EH$8,IV$14,0)*$D82,IF($C82=IV$17,$G$7*$D82,""))</f>
        <v/>
      </c>
      <c r="IW82" s="34" t="str">
        <f>IF(IV82&lt;&gt;"",HLOOKUP(COUNT($IN82:IV82)+1,$G$4:$EH$8,IW$14,0)*$D82,IF($C82=IW$17,$G$7*$D82,""))</f>
        <v/>
      </c>
      <c r="IX82" s="34" t="str">
        <f>IF(IW82&lt;&gt;"",HLOOKUP(COUNT($IN82:IW82)+1,$G$4:$EH$8,IX$14,0)*$D82,IF($C82=IX$17,$G$7*$D82,""))</f>
        <v/>
      </c>
      <c r="IY82" s="34" t="str">
        <f>IF(IX82&lt;&gt;"",HLOOKUP(COUNT($IN82:IX82)+1,$G$4:$EH$8,IY$14,0)*$D82,IF($C82=IY$17,$G$7*$D82,""))</f>
        <v/>
      </c>
      <c r="IZ82" s="34" t="str">
        <f>IF(IY82&lt;&gt;"",HLOOKUP(COUNT($IN82:IY82)+1,$G$4:$EH$8,IZ$14,0)*$D82,IF($C82=IZ$17,$G$7*$D82,""))</f>
        <v/>
      </c>
      <c r="JA82" s="34" t="str">
        <f>IF(IZ82&lt;&gt;"",HLOOKUP(COUNT($IN82:IZ82)+1,$G$4:$EH$8,JA$14,0)*$D82,IF($C82=JA$17,$G$7*$D82,""))</f>
        <v/>
      </c>
      <c r="JB82" s="34" t="str">
        <f>IF(JA82&lt;&gt;"",HLOOKUP(COUNT($IN82:JA82)+1,$G$4:$EH$8,JB$14,0)*$D82,IF($C82=JB$17,$G$7*$D82,""))</f>
        <v/>
      </c>
      <c r="JC82" s="34" t="str">
        <f>IF(JB82&lt;&gt;"",HLOOKUP(COUNT($IN82:JB82)+1,$G$4:$EH$8,JC$14,0)*$D82,IF($C82=JC$17,$G$7*$D82,""))</f>
        <v/>
      </c>
      <c r="JD82" s="34" t="str">
        <f>IF(JC82&lt;&gt;"",HLOOKUP(COUNT($IN82:JC82)+1,$G$4:$EH$8,JD$14,0)*$D82,IF($C82=JD$17,$G$7*$D82,""))</f>
        <v/>
      </c>
      <c r="JE82" s="34" t="str">
        <f>IF(JD82&lt;&gt;"",HLOOKUP(COUNT($IN82:JD82)+1,$G$4:$EH$8,JE$14,0)*$D82,IF($C82=JE$17,$G$7*$D82,""))</f>
        <v/>
      </c>
      <c r="JF82" s="34" t="str">
        <f>IF(JE82&lt;&gt;"",HLOOKUP(COUNT($IN82:JE82)+1,$G$4:$EH$8,JF$14,0)*$D82,IF($C82=JF$17,$G$7*$D82,""))</f>
        <v/>
      </c>
      <c r="JG82" s="34" t="str">
        <f>IF(JF82&lt;&gt;"",HLOOKUP(COUNT($IN82:JF82)+1,$G$4:$EH$8,JG$14,0)*$D82,IF($C82=JG$17,$G$7*$D82,""))</f>
        <v/>
      </c>
      <c r="JH82" s="34" t="str">
        <f>IF(JG82&lt;&gt;"",HLOOKUP(COUNT($IN82:JG82)+1,$G$4:$EH$8,JH$14,0)*$D82,IF($C82=JH$17,$G$7*$D82,""))</f>
        <v/>
      </c>
      <c r="JI82" s="34" t="str">
        <f>IF(JH82&lt;&gt;"",HLOOKUP(COUNT($IN82:JH82)+1,$G$4:$EH$8,JI$14,0)*$D82,IF($C82=JI$17,$G$7*$D82,""))</f>
        <v/>
      </c>
      <c r="JJ82" s="34" t="str">
        <f>IF(JI82&lt;&gt;"",HLOOKUP(COUNT($IN82:JI82)+1,$G$4:$EH$8,JJ$14,0)*$D82,IF($C82=JJ$17,$G$7*$D82,""))</f>
        <v/>
      </c>
      <c r="JK82" s="34" t="str">
        <f>IF(JJ82&lt;&gt;"",HLOOKUP(COUNT($IN82:JJ82)+1,$G$4:$EH$8,JK$14,0)*$D82,IF($C82=JK$17,$G$7*$D82,""))</f>
        <v/>
      </c>
      <c r="JL82" s="34" t="str">
        <f>IF(JK82&lt;&gt;"",HLOOKUP(COUNT($IN82:JK82)+1,$G$4:$EH$8,JL$14,0)*$D82,IF($C82=JL$17,$G$7*$D82,""))</f>
        <v/>
      </c>
      <c r="JM82" s="34" t="str">
        <f>IF(JL82&lt;&gt;"",HLOOKUP(COUNT($IN82:JL82)+1,$G$4:$EH$8,JM$14,0)*$D82,IF($C82=JM$17,$G$7*$D82,""))</f>
        <v/>
      </c>
      <c r="JN82" s="34" t="str">
        <f>IF(JM82&lt;&gt;"",HLOOKUP(COUNT($IN82:JM82)+1,$G$4:$EH$8,JN$14,0)*$D82,IF($C82=JN$17,$G$7*$D82,""))</f>
        <v/>
      </c>
      <c r="JO82" s="34" t="str">
        <f>IF(JN82&lt;&gt;"",HLOOKUP(COUNT($IN82:JN82)+1,$G$4:$EH$8,JO$14,0)*$D82,IF($C82=JO$17,$G$7*$D82,""))</f>
        <v/>
      </c>
      <c r="JP82" s="34" t="str">
        <f>IF(JO82&lt;&gt;"",HLOOKUP(COUNT($IN82:JO82)+1,$G$4:$EH$8,JP$14,0)*$D82,IF($C82=JP$17,$G$7*$D82,""))</f>
        <v/>
      </c>
      <c r="JQ82" s="34" t="str">
        <f>IF(JP82&lt;&gt;"",HLOOKUP(COUNT($IN82:JP82)+1,$G$4:$EH$8,JQ$14,0)*$D82,IF($C82=JQ$17,$G$7*$D82,""))</f>
        <v/>
      </c>
      <c r="JR82" s="34" t="str">
        <f>IF(JQ82&lt;&gt;"",HLOOKUP(COUNT($IN82:JQ82)+1,$G$4:$EH$8,JR$14,0)*$D82,IF($C82=JR$17,$G$7*$D82,""))</f>
        <v/>
      </c>
      <c r="JS82" s="34" t="str">
        <f>IF(JR82&lt;&gt;"",HLOOKUP(COUNT($IN82:JR82)+1,$G$4:$EH$8,JS$14,0)*$D82,IF($C82=JS$17,$G$7*$D82,""))</f>
        <v/>
      </c>
      <c r="JT82" s="34" t="str">
        <f>IF(JS82&lt;&gt;"",HLOOKUP(COUNT($IN82:JS82)+1,$G$4:$EH$8,JT$14,0)*$D82,IF($C82=JT$17,$G$7*$D82,""))</f>
        <v/>
      </c>
      <c r="JU82" s="34" t="str">
        <f>IF(JT82&lt;&gt;"",HLOOKUP(COUNT($IN82:JT82)+1,$G$4:$EH$8,JU$14,0)*$D82,IF($C82=JU$17,$G$7*$D82,""))</f>
        <v/>
      </c>
      <c r="JV82" s="34" t="str">
        <f>IF(JU82&lt;&gt;"",HLOOKUP(COUNT($IN82:JU82)+1,$G$4:$EH$8,JV$14,0)*$D82,IF($C82=JV$17,$G$7*$D82,""))</f>
        <v/>
      </c>
      <c r="JW82" s="34" t="str">
        <f>IF(JV82&lt;&gt;"",HLOOKUP(COUNT($IN82:JV82)+1,$G$4:$EH$8,JW$14,0)*$D82,IF($C82=JW$17,$G$7*$D82,""))</f>
        <v/>
      </c>
      <c r="JX82" s="34" t="str">
        <f>IF(JW82&lt;&gt;"",HLOOKUP(COUNT($IN82:JW82)+1,$G$4:$EH$8,JX$14,0)*$D82,IF($C82=JX$17,$G$7*$D82,""))</f>
        <v/>
      </c>
      <c r="JY82" s="34" t="str">
        <f>IF(JX82&lt;&gt;"",HLOOKUP(COUNT($IN82:JX82)+1,$G$4:$EH$8,JY$14,0)*$D82,IF($C82=JY$17,$G$7*$D82,""))</f>
        <v/>
      </c>
      <c r="JZ82" s="34" t="str">
        <f>IF(JY82&lt;&gt;"",HLOOKUP(COUNT($IN82:JY82)+1,$G$4:$EH$8,JZ$14,0)*$D82,IF($C82=JZ$17,$G$7*$D82,""))</f>
        <v/>
      </c>
      <c r="KA82" s="34" t="str">
        <f>IF(JZ82&lt;&gt;"",HLOOKUP(COUNT($IN82:JZ82)+1,$G$4:$EH$8,KA$14,0)*$D82,IF($C82=KA$17,$G$7*$D82,""))</f>
        <v/>
      </c>
      <c r="KB82" s="34" t="str">
        <f>IF(KA82&lt;&gt;"",HLOOKUP(COUNT($IN82:KA82)+1,$G$4:$EH$8,KB$14,0)*$D82,IF($C82=KB$17,$G$7*$D82,""))</f>
        <v/>
      </c>
      <c r="KC82" s="34" t="str">
        <f>IF(KB82&lt;&gt;"",HLOOKUP(COUNT($IN82:KB82)+1,$G$4:$EH$8,KC$14,0)*$D82,IF($C82=KC$17,$G$7*$D82,""))</f>
        <v/>
      </c>
      <c r="KD82" s="34" t="str">
        <f>IF(KC82&lt;&gt;"",HLOOKUP(COUNT($IN82:KC82)+1,$G$4:$EH$8,KD$14,0)*$D82,IF($C82=KD$17,$G$7*$D82,""))</f>
        <v/>
      </c>
      <c r="KE82" s="34" t="str">
        <f>IF(KD82&lt;&gt;"",HLOOKUP(COUNT($IN82:KD82)+1,$G$4:$EH$8,KE$14,0)*$D82,IF($C82=KE$17,$G$7*$D82,""))</f>
        <v/>
      </c>
      <c r="KF82" s="34" t="str">
        <f>IF(KE82&lt;&gt;"",HLOOKUP(COUNT($IN82:KE82)+1,$G$4:$EH$8,KF$14,0)*$D82,IF($C82=KF$17,$G$7*$D82,""))</f>
        <v/>
      </c>
      <c r="KG82" s="34" t="str">
        <f>IF(KF82&lt;&gt;"",HLOOKUP(COUNT($IN82:KF82)+1,$G$4:$EH$8,KG$14,0)*$D82,IF($C82=KG$17,$G$7*$D82,""))</f>
        <v/>
      </c>
      <c r="KH82" s="34" t="str">
        <f>IF(KG82&lt;&gt;"",HLOOKUP(COUNT($IN82:KG82)+1,$G$4:$EH$8,KH$14,0)*$D82,IF($C82=KH$17,$G$7*$D82,""))</f>
        <v/>
      </c>
      <c r="KI82" s="34" t="str">
        <f>IF(KH82&lt;&gt;"",HLOOKUP(COUNT($IN82:KH82)+1,$G$4:$EH$8,KI$14,0)*$D82,IF($C82=KI$17,$G$7*$D82,""))</f>
        <v/>
      </c>
      <c r="KJ82" s="34" t="str">
        <f>IF(KI82&lt;&gt;"",HLOOKUP(COUNT($IN82:KI82)+1,$G$4:$EH$8,KJ$14,0)*$D82,IF($C82=KJ$17,$G$7*$D82,""))</f>
        <v/>
      </c>
      <c r="KK82" s="34" t="str">
        <f>IF(KJ82&lt;&gt;"",HLOOKUP(COUNT($IN82:KJ82)+1,$G$4:$EH$8,KK$14,0)*$D82,IF($C82=KK$17,$G$7*$D82,""))</f>
        <v/>
      </c>
      <c r="KL82" s="34" t="str">
        <f>IF(KK82&lt;&gt;"",HLOOKUP(COUNT($IN82:KK82)+1,$G$4:$EH$8,KL$14,0)*$D82,IF($C82=KL$17,$G$7*$D82,""))</f>
        <v/>
      </c>
      <c r="KM82" s="34" t="str">
        <f>IF(KL82&lt;&gt;"",HLOOKUP(COUNT($IN82:KL82)+1,$G$4:$EH$8,KM$14,0)*$D82,IF($C82=KM$17,$G$7*$D82,""))</f>
        <v/>
      </c>
      <c r="KN82" s="34" t="str">
        <f>IF(KM82&lt;&gt;"",HLOOKUP(COUNT($IN82:KM82)+1,$G$4:$EH$8,KN$14,0)*$D82,IF($C82=KN$17,$G$7*$D82,""))</f>
        <v/>
      </c>
      <c r="KO82" s="34" t="str">
        <f>IF(KN82&lt;&gt;"",HLOOKUP(COUNT($IN82:KN82)+1,$G$4:$EH$8,KO$14,0)*$D82,IF($C82=KO$17,$G$7*$D82,""))</f>
        <v/>
      </c>
      <c r="KP82" s="34" t="str">
        <f>IF(KO82&lt;&gt;"",HLOOKUP(COUNT($IN82:KO82)+1,$G$4:$EH$8,KP$14,0)*$D82,IF($C82=KP$17,$G$7*$D82,""))</f>
        <v/>
      </c>
      <c r="KQ82" s="34" t="str">
        <f>IF(KP82&lt;&gt;"",HLOOKUP(COUNT($IN82:KP82)+1,$G$4:$EH$8,KQ$14,0)*$D82,IF($C82=KQ$17,$G$7*$D82,""))</f>
        <v/>
      </c>
      <c r="KR82" s="34" t="str">
        <f>IF(KQ82&lt;&gt;"",HLOOKUP(COUNT($IN82:KQ82)+1,$G$4:$EH$8,KR$14,0)*$D82,IF($C82=KR$17,$G$7*$D82,""))</f>
        <v/>
      </c>
      <c r="KS82" s="34" t="str">
        <f>IF(KR82&lt;&gt;"",HLOOKUP(COUNT($IN82:KR82)+1,$G$4:$EH$8,KS$14,0)*$D82,IF($C82=KS$17,$G$7*$D82,""))</f>
        <v/>
      </c>
      <c r="KT82" s="34" t="str">
        <f>IF(KS82&lt;&gt;"",HLOOKUP(COUNT($IN82:KS82)+1,$G$4:$EH$8,KT$14,0)*$D82,IF($C82=KT$17,$G$7*$D82,""))</f>
        <v/>
      </c>
      <c r="KU82" s="34" t="str">
        <f>IF(KT82&lt;&gt;"",HLOOKUP(COUNT($IN82:KT82)+1,$G$4:$EH$8,KU$14,0)*$D82,IF($C82=KU$17,$G$7*$D82,""))</f>
        <v/>
      </c>
      <c r="KV82" s="34" t="str">
        <f>IF(KU82&lt;&gt;"",HLOOKUP(COUNT($IN82:KU82)+1,$G$4:$EH$8,KV$14,0)*$D82,IF($C82=KV$17,$G$7*$D82,""))</f>
        <v/>
      </c>
      <c r="KW82" s="34" t="str">
        <f>IF(KV82&lt;&gt;"",HLOOKUP(COUNT($IN82:KV82)+1,$G$4:$EH$8,KW$14,0)*$D82,IF($C82=KW$17,$G$7*$D82,""))</f>
        <v/>
      </c>
      <c r="KX82" s="34" t="str">
        <f>IF(KW82&lt;&gt;"",HLOOKUP(COUNT($IN82:KW82)+1,$G$4:$EH$8,KX$14,0)*$D82,IF($C82=KX$17,$G$7*$D82,""))</f>
        <v/>
      </c>
      <c r="KY82" s="34" t="str">
        <f>IF(KX82&lt;&gt;"",HLOOKUP(COUNT($IN82:KX82)+1,$G$4:$EH$8,KY$14,0)*$D82,IF($C82=KY$17,$G$7*$D82,""))</f>
        <v/>
      </c>
      <c r="KZ82" s="34">
        <f>IF(KY82&lt;&gt;"",HLOOKUP(COUNT($IN82:KY82)+1,$G$4:$EH$8,KZ$14,0)*$D82,IF($C82=KZ$17,$G$7*$D82,""))</f>
        <v>0</v>
      </c>
      <c r="LA82" s="34">
        <f>IF(KZ82&lt;&gt;"",HLOOKUP(COUNT($IN82:KZ82)+1,$G$4:$EH$8,LA$14,0)*$D82,IF($C82=LA$17,$G$7*$D82,""))</f>
        <v>3750</v>
      </c>
      <c r="LB82" s="34">
        <f>IF(LA82&lt;&gt;"",HLOOKUP(COUNT($IN82:LA82)+1,$G$4:$EH$8,LB$14,0)*$D82,IF($C82=LB$17,$G$7*$D82,""))</f>
        <v>3750</v>
      </c>
      <c r="LC82" s="34">
        <f>IF(LB82&lt;&gt;"",HLOOKUP(COUNT($IN82:LB82)+1,$G$4:$EH$8,LC$14,0)*$D82,IF($C82=LC$17,$G$7*$D82,""))</f>
        <v>3750</v>
      </c>
      <c r="LD82" s="34">
        <f>IF(LC82&lt;&gt;"",HLOOKUP(COUNT($IN82:LC82)+1,$G$4:$EH$8,LD$14,0)*$D82,IF($C82=LD$17,$G$7*$D82,""))</f>
        <v>3750</v>
      </c>
      <c r="LE82" s="34">
        <f>IF(LD82&lt;&gt;"",HLOOKUP(COUNT($IN82:LD82)+1,$G$4:$EH$8,LE$14,0)*$D82,IF($C82=LE$17,$G$7*$D82,""))</f>
        <v>3770.1909201741591</v>
      </c>
      <c r="LF82" s="34">
        <f>IF(LE82&lt;&gt;"",HLOOKUP(COUNT($IN82:LE82)+1,$G$4:$EH$8,LF$14,0)*$D82,IF($C82=LF$17,$G$7*$D82,""))</f>
        <v>4524.2291042089882</v>
      </c>
      <c r="LG82" s="34">
        <f>IF(LF82&lt;&gt;"",HLOOKUP(COUNT($IN82:LF82)+1,$G$4:$EH$8,LG$14,0)*$D82,IF($C82=LG$17,$G$7*$D82,""))</f>
        <v>5248.1057608824267</v>
      </c>
      <c r="LH82" s="34">
        <f>IF(LG82&lt;&gt;"",HLOOKUP(COUNT($IN82:LG82)+1,$G$4:$EH$8,LH$14,0)*$D82,IF($C82=LH$17,$G$7*$D82,""))</f>
        <v>5982.8405674059686</v>
      </c>
      <c r="LI82" s="34">
        <f>IF(LH82&lt;&gt;"",HLOOKUP(COUNT($IN82:LH82)+1,$G$4:$EH$8,LI$14,0)*$D82,IF($C82=LI$17,$G$7*$D82,""))</f>
        <v>6760.6098411687399</v>
      </c>
      <c r="LJ82" s="34">
        <f>IF(LI82&lt;&gt;"",HLOOKUP(COUNT($IN82:LI82)+1,$G$4:$EH$8,LJ$14,0)*$D82,IF($C82=LJ$17,$G$7*$D82,""))</f>
        <v>7504.2769236973027</v>
      </c>
      <c r="LK82" s="34">
        <f>IF(LJ82&lt;&gt;"",HLOOKUP(COUNT($IN82:LJ82)+1,$G$4:$EH$8,LK$14,0)*$D82,IF($C82=LK$17,$G$7*$D82,""))</f>
        <v>8254.7046160670325</v>
      </c>
      <c r="LL82" s="34">
        <f>IF(LK82&lt;&gt;"",HLOOKUP(COUNT($IN82:LK82)+1,$G$4:$EH$8,LL$14,0)*$D82,IF($C82=LL$17,$G$7*$D82,""))</f>
        <v>6191.0284620502789</v>
      </c>
      <c r="LM82" s="34">
        <f>IF(LL82&lt;&gt;"",HLOOKUP(COUNT($IN82:LL82)+1,$G$4:$EH$8,LM$14,0)*$D82,IF($C82=LM$17,$G$7*$D82,""))</f>
        <v>5881.4770389477608</v>
      </c>
      <c r="LN82" s="34">
        <f>IF(LM82&lt;&gt;"",HLOOKUP(COUNT($IN82:LM82)+1,$G$4:$EH$8,LN$14,0)*$D82,IF($C82=LN$17,$G$7*$D82,""))</f>
        <v>6469.6247428425395</v>
      </c>
      <c r="LO82" s="34">
        <f>IF(LN82&lt;&gt;"",HLOOKUP(COUNT($IN82:LN82)+1,$G$4:$EH$8,LO$14,0)*$D82,IF($C82=LO$17,$G$7*$D82,""))</f>
        <v>7116.5872171267965</v>
      </c>
      <c r="LP82" s="34">
        <f>IF(LO82&lt;&gt;"",HLOOKUP(COUNT($IN82:LO82)+1,$G$4:$EH$8,LP$14,0)*$D82,IF($C82=LP$17,$G$7*$D82,""))</f>
        <v>7828.2459388394727</v>
      </c>
      <c r="LQ82" s="34">
        <f>IF(LP82&lt;&gt;"",HLOOKUP(COUNT($IN82:LP82)+1,$G$4:$EH$8,LQ$14,0)*$D82,IF($C82=LQ$17,$G$7*$D82,""))</f>
        <v>8611.0705327234209</v>
      </c>
      <c r="LR82" s="34">
        <f>IF(LQ82&lt;&gt;"",HLOOKUP(COUNT($IN82:LQ82)+1,$G$4:$EH$8,LR$14,0)*$D82,IF($C82=LR$17,$G$7*$D82,""))</f>
        <v>8180.517006087246</v>
      </c>
      <c r="LS82" s="34">
        <f>IF(LR82&lt;&gt;"",HLOOKUP(COUNT($IN82:LR82)+1,$G$4:$EH$8,LS$14,0)*$D82,IF($C82=LS$17,$G$7*$D82,""))</f>
        <v>7771.4911557828855</v>
      </c>
      <c r="LT82" s="34">
        <f>IF(LS82&lt;&gt;"",HLOOKUP(COUNT($IN82:LS82)+1,$G$4:$EH$8,LT$14,0)*$D82,IF($C82=LT$17,$G$7*$D82,""))</f>
        <v>8315.4955366876875</v>
      </c>
      <c r="LU82" s="34">
        <f>IF(LT82&lt;&gt;"",HLOOKUP(COUNT($IN82:LT82)+1,$G$4:$EH$8,LU$14,0)*$D82,IF($C82=LU$17,$G$7*$D82,""))</f>
        <v>8897.5802242558239</v>
      </c>
      <c r="LV82" s="34">
        <f>IF(LU82&lt;&gt;"",HLOOKUP(COUNT($IN82:LU82)+1,$G$4:$EH$8,LV$14,0)*$D82,IF($C82=LV$17,$G$7*$D82,""))</f>
        <v>9520.4108399537326</v>
      </c>
      <c r="LW82" s="34">
        <f>IF(LV82&lt;&gt;"",HLOOKUP(COUNT($IN82:LV82)+1,$G$4:$EH$8,LW$14,0)*$D82,IF($C82=LW$17,$G$7*$D82,""))</f>
        <v>10472.451923949104</v>
      </c>
      <c r="LX82" s="34">
        <f>IF(LW82&lt;&gt;"",HLOOKUP(COUNT($IN82:LW82)+1,$G$4:$EH$8,LX$14,0)*$D82,IF($C82=LX$17,$G$7*$D82,""))</f>
        <v>8901.5841353567412</v>
      </c>
      <c r="LY82" s="34">
        <f>IF(LX82&lt;&gt;"",HLOOKUP(COUNT($IN82:LX82)+1,$G$4:$EH$8,LY$14,0)*$D82,IF($C82=LY$17,$G$7*$D82,""))</f>
        <v>8456.5049285889054</v>
      </c>
      <c r="LZ82" s="34">
        <f>IF(LY82&lt;&gt;"",HLOOKUP(COUNT($IN82:LY82)+1,$G$4:$EH$8,LZ$14,0)*$D82,IF($C82=LZ$17,$G$7*$D82,""))</f>
        <v>8879.3301750183509</v>
      </c>
      <c r="MA82" s="34">
        <f>IF(LZ82&lt;&gt;"",HLOOKUP(COUNT($IN82:LZ82)+1,$G$4:$EH$8,MA$14,0)*$D82,IF($C82=MA$17,$G$7*$D82,""))</f>
        <v>9323.2966837692693</v>
      </c>
      <c r="MB82" s="34">
        <f>IF(MA82&lt;&gt;"",HLOOKUP(COUNT($IN82:MA82)+1,$G$4:$EH$8,MB$14,0)*$D82,IF($C82=MB$17,$G$7*$D82,""))</f>
        <v>9789.4615179577268</v>
      </c>
      <c r="MC82" s="34">
        <f>IF(MB82&lt;&gt;"",HLOOKUP(COUNT($IN82:MB82)+1,$G$4:$EH$8,MC$14,0)*$D82,IF($C82=MC$17,$G$7*$D82,""))</f>
        <v>10474.723824214771</v>
      </c>
      <c r="MD82" s="34">
        <f>IF(MC82&lt;&gt;"",HLOOKUP(COUNT($IN82:MC82)+1,$G$4:$EH$8,MD$14,0)*$D82,IF($C82=MD$17,$G$7*$D82,""))</f>
        <v>9427.2514417932944</v>
      </c>
      <c r="ME82" s="34">
        <f>IF(MD82&lt;&gt;"",HLOOKUP(COUNT($IN82:MD82)+1,$G$4:$EH$8,ME$14,0)*$D82,IF($C82=ME$17,$G$7*$D82,""))</f>
        <v>8484.5262976139675</v>
      </c>
      <c r="MF82" s="34">
        <f>IF(ME82&lt;&gt;"",HLOOKUP(COUNT($IN82:ME82)+1,$G$4:$EH$8,MF$14,0)*$D82,IF($C82=MF$17,$G$7*$D82,""))</f>
        <v>9078.4431384469426</v>
      </c>
      <c r="MG82" s="34">
        <f>IF(MF82&lt;&gt;"",HLOOKUP(COUNT($IN82:MF82)+1,$G$4:$EH$8,MG$14,0)*$D82,IF($C82=MG$17,$G$7*$D82,""))</f>
        <v>9713.934158138225</v>
      </c>
      <c r="MH82" s="34">
        <f>IF(MG82&lt;&gt;"",HLOOKUP(COUNT($IN82:MG82)+1,$G$4:$EH$8,MH$14,0)*$D82,IF($C82=MH$17,$G$7*$D82,""))</f>
        <v>10393.909549207907</v>
      </c>
      <c r="MI82" s="34">
        <f>IF(MH82&lt;&gt;"",HLOOKUP(COUNT($IN82:MH82)+1,$G$4:$EH$8,MI$14,0)*$D82,IF($C82=MI$17,$G$7*$D82,""))</f>
        <v>11225.422313144538</v>
      </c>
      <c r="MJ82" s="34">
        <f>IF(MI82&lt;&gt;"",HLOOKUP(COUNT($IN82:MI82)+1,$G$4:$EH$8,MJ$14,0)*$D82,IF($C82=MJ$17,$G$7*$D82,""))</f>
        <v>9653.8631893043039</v>
      </c>
      <c r="MK82" s="34">
        <f>IF(MJ82&lt;&gt;"",HLOOKUP(COUNT($IN82:MJ82)+1,$G$4:$EH$8,MK$14,0)*$D82,IF($C82=MK$17,$G$7*$D82,""))</f>
        <v>9171.1700298390861</v>
      </c>
      <c r="ML82" s="34">
        <f>IF(MK82&lt;&gt;"",HLOOKUP(COUNT($IN82:MK82)+1,$G$4:$EH$8,ML$14,0)*$D82,IF($C82=ML$17,$G$7*$D82,""))</f>
        <v>9629.728531331044</v>
      </c>
      <c r="MM82" s="34">
        <f>IF(ML82&lt;&gt;"",HLOOKUP(COUNT($IN82:ML82)+1,$G$4:$EH$8,MM$14,0)*$D82,IF($C82=MM$17,$G$7*$D82,""))</f>
        <v>10111.214957897593</v>
      </c>
      <c r="MN82" s="34">
        <f>IF(MM82&lt;&gt;"",HLOOKUP(COUNT($IN82:MM82)+1,$G$4:$EH$8,MN$14,0)*$D82,IF($C82=MN$17,$G$7*$D82,""))</f>
        <v>10616.775705792472</v>
      </c>
      <c r="MO82" s="34">
        <f>IF(MN82&lt;&gt;"",HLOOKUP(COUNT($IN82:MN82)+1,$G$4:$EH$8,MO$14,0)*$D82,IF($C82=MO$17,$G$7*$D82,""))</f>
        <v>11359.950005197943</v>
      </c>
      <c r="MP82" s="34">
        <f>IF(MO82&lt;&gt;"",HLOOKUP(COUNT($IN82:MO82)+1,$G$4:$EH$8,MP$14,0)*$D82,IF($C82=MP$17,$G$7*$D82,""))</f>
        <v>10223.955004678153</v>
      </c>
      <c r="MQ82" s="34">
        <f>IF(MP82&lt;&gt;"",HLOOKUP(COUNT($IN82:MP82)+1,$G$4:$EH$8,MQ$14,0)*$D82,IF($C82=MQ$17,$G$7*$D82,""))</f>
        <v>9201.5595042103359</v>
      </c>
      <c r="MR82" s="34">
        <f>IF(MQ82&lt;&gt;"",HLOOKUP(COUNT($IN82:MQ82)+1,$G$4:$EH$8,MR$14,0)*$D82,IF($C82=MR$17,$G$7*$D82,""))</f>
        <v>9845.6686695050612</v>
      </c>
      <c r="MS82" s="34">
        <f>IF(MR82&lt;&gt;"",HLOOKUP(COUNT($IN82:MR82)+1,$G$4:$EH$8,MS$14,0)*$D82,IF($C82=MS$17,$G$7*$D82,""))</f>
        <v>10534.865476370414</v>
      </c>
      <c r="MT82" s="34">
        <f>IF(MS82&lt;&gt;"",HLOOKUP(COUNT($IN82:MS82)+1,$G$4:$EH$8,MT$14,0)*$D82,IF($C82=MT$17,$G$7*$D82,""))</f>
        <v>11272.306059716342</v>
      </c>
      <c r="MU82" s="34">
        <f>IF(MT82&lt;&gt;"",HLOOKUP(COUNT($IN82:MT82)+1,$G$4:$EH$8,MU$14,0)*$D82,IF($C82=MU$17,$G$7*$D82,""))</f>
        <v>12174.090544493649</v>
      </c>
      <c r="MV82" s="34">
        <f>IF(MU82&lt;&gt;"",HLOOKUP(COUNT($IN82:MU82)+1,$G$4:$EH$8,MV$14,0)*$D82,IF($C82=MV$17,$G$7*$D82,""))</f>
        <v>10591.458773709473</v>
      </c>
      <c r="MW82" s="34">
        <f>IF(MV82&lt;&gt;"",HLOOKUP(COUNT($IN82:MV82)+1,$G$4:$EH$8,MW$14,0)*$D82,IF($C82=MW$17,$G$7*$D82,""))</f>
        <v>10061.885835024003</v>
      </c>
      <c r="MX82" s="34">
        <f>IF(MW82&lt;&gt;"",HLOOKUP(COUNT($IN82:MW82)+1,$G$4:$EH$8,MX$14,0)*$D82,IF($C82=MX$17,$G$7*$D82,""))</f>
        <v>10564.980126775201</v>
      </c>
      <c r="MY82" s="34">
        <f>IF(MX82&lt;&gt;"",HLOOKUP(COUNT($IN82:MX82)+1,$G$4:$EH$8,MY$14,0)*$D82,IF($C82=MY$17,$G$7*$D82,""))</f>
        <v>11093.229133113962</v>
      </c>
      <c r="MZ82" s="34">
        <f>IF(MY82&lt;&gt;"",HLOOKUP(COUNT($IN82:MY82)+1,$G$4:$EH$8,MZ$14,0)*$D82,IF($C82=MZ$17,$G$7*$D82,""))</f>
        <v>11647.890589769664</v>
      </c>
      <c r="NA82" s="34">
        <f>IF(MZ82&lt;&gt;"",HLOOKUP(COUNT($IN82:MZ82)+1,$G$4:$EH$8,NA$14,0)*$D82,IF($C82=NA$17,$G$7*$D82,""))</f>
        <v>12463.242931053535</v>
      </c>
      <c r="NB82" s="34">
        <f>IF(NA82&lt;&gt;"",HLOOKUP(COUNT($IN82:NA82)+1,$G$4:$EH$8,NB$14,0)*$D82,IF($C82=NB$17,$G$7*$D82,""))</f>
        <v>11216.918637948182</v>
      </c>
      <c r="NC82" s="34">
        <f>IF(NB82&lt;&gt;"",HLOOKUP(COUNT($IN82:NB82)+1,$G$4:$EH$8,NC$14,0)*$D82,IF($C82=NC$17,$G$7*$D82,""))</f>
        <v>10095.226774153365</v>
      </c>
      <c r="ND82" s="34">
        <f>IF(NC82&lt;&gt;"",HLOOKUP(COUNT($IN82:NC82)+1,$G$4:$EH$8,ND$14,0)*$D82,IF($C82=ND$17,$G$7*$D82,""))</f>
        <v>10801.892648344101</v>
      </c>
      <c r="NF82" s="34" t="str">
        <f>IF(NE82&lt;&gt;"",HLOOKUP(COUNT($NE82:NE82)+1,$G$4:$EH$8,NF$14,0)*$D82,IF($C82=NF$17,$G$8*$D82,""))</f>
        <v/>
      </c>
      <c r="NG82" s="34" t="str">
        <f>IF(NF82&lt;&gt;"",HLOOKUP(COUNT($NE82:NF82)+1,$G$4:$EH$8,NG$14,0)*$D82,IF($C82=NG$17,$G$8*$D82,""))</f>
        <v/>
      </c>
      <c r="NH82" s="34" t="str">
        <f>IF(NG82&lt;&gt;"",HLOOKUP(COUNT($NE82:NG82)+1,$G$4:$EH$8,NH$14,0)*$D82,IF($C82=NH$17,$G$8*$D82,""))</f>
        <v/>
      </c>
      <c r="NI82" s="34" t="str">
        <f>IF(NH82&lt;&gt;"",HLOOKUP(COUNT($NE82:NH82)+1,$G$4:$EH$8,NI$14,0)*$D82,IF($C82=NI$17,$G$8*$D82,""))</f>
        <v/>
      </c>
      <c r="NJ82" s="34" t="str">
        <f>IF(NI82&lt;&gt;"",HLOOKUP(COUNT($NE82:NI82)+1,$G$4:$EH$8,NJ$14,0)*$D82,IF($C82=NJ$17,$G$8*$D82,""))</f>
        <v/>
      </c>
      <c r="NK82" s="34" t="str">
        <f>IF(NJ82&lt;&gt;"",HLOOKUP(COUNT($NE82:NJ82)+1,$G$4:$EH$8,NK$14,0)*$D82,IF($C82=NK$17,$G$8*$D82,""))</f>
        <v/>
      </c>
      <c r="NL82" s="34" t="str">
        <f>IF(NK82&lt;&gt;"",HLOOKUP(COUNT($NE82:NK82)+1,$G$4:$EH$8,NL$14,0)*$D82,IF($C82=NL$17,$G$8*$D82,""))</f>
        <v/>
      </c>
      <c r="NM82" s="34" t="str">
        <f>IF(NL82&lt;&gt;"",HLOOKUP(COUNT($NE82:NL82)+1,$G$4:$EH$8,NM$14,0)*$D82,IF($C82=NM$17,$G$8*$D82,""))</f>
        <v/>
      </c>
      <c r="NN82" s="34" t="str">
        <f>IF(NM82&lt;&gt;"",HLOOKUP(COUNT($NE82:NM82)+1,$G$4:$EH$8,NN$14,0)*$D82,IF($C82=NN$17,$G$8*$D82,""))</f>
        <v/>
      </c>
      <c r="NO82" s="34" t="str">
        <f>IF(NN82&lt;&gt;"",HLOOKUP(COUNT($NE82:NN82)+1,$G$4:$EH$8,NO$14,0)*$D82,IF($C82=NO$17,$G$8*$D82,""))</f>
        <v/>
      </c>
      <c r="NP82" s="34" t="str">
        <f>IF(NO82&lt;&gt;"",HLOOKUP(COUNT($NE82:NO82)+1,$G$4:$EH$8,NP$14,0)*$D82,IF($C82=NP$17,$G$8*$D82,""))</f>
        <v/>
      </c>
      <c r="NQ82" s="34" t="str">
        <f>IF(NP82&lt;&gt;"",HLOOKUP(COUNT($NE82:NP82)+1,$G$4:$EH$8,NQ$14,0)*$D82,IF($C82=NQ$17,$G$8*$D82,""))</f>
        <v/>
      </c>
      <c r="NR82" s="34" t="str">
        <f>IF(NQ82&lt;&gt;"",HLOOKUP(COUNT($NE82:NQ82)+1,$G$4:$EH$8,NR$14,0)*$D82,IF($C82=NR$17,$G$8*$D82,""))</f>
        <v/>
      </c>
      <c r="NS82" s="34" t="str">
        <f>IF(NR82&lt;&gt;"",HLOOKUP(COUNT($NE82:NR82)+1,$G$4:$EH$8,NS$14,0)*$D82,IF($C82=NS$17,$G$8*$D82,""))</f>
        <v/>
      </c>
      <c r="NT82" s="34" t="str">
        <f>IF(NS82&lt;&gt;"",HLOOKUP(COUNT($NE82:NS82)+1,$G$4:$EH$8,NT$14,0)*$D82,IF($C82=NT$17,$G$8*$D82,""))</f>
        <v/>
      </c>
      <c r="NU82" s="34" t="str">
        <f>IF(NT82&lt;&gt;"",HLOOKUP(COUNT($NE82:NT82)+1,$G$4:$EH$8,NU$14,0)*$D82,IF($C82=NU$17,$G$8*$D82,""))</f>
        <v/>
      </c>
      <c r="NV82" s="34" t="str">
        <f>IF(NU82&lt;&gt;"",HLOOKUP(COUNT($NE82:NU82)+1,$G$4:$EH$8,NV$14,0)*$D82,IF($C82=NV$17,$G$8*$D82,""))</f>
        <v/>
      </c>
      <c r="NW82" s="34" t="str">
        <f>IF(NV82&lt;&gt;"",HLOOKUP(COUNT($NE82:NV82)+1,$G$4:$EH$8,NW$14,0)*$D82,IF($C82=NW$17,$G$8*$D82,""))</f>
        <v/>
      </c>
      <c r="NX82" s="34" t="str">
        <f>IF(NW82&lt;&gt;"",HLOOKUP(COUNT($NE82:NW82)+1,$G$4:$EH$8,NX$14,0)*$D82,IF($C82=NX$17,$G$8*$D82,""))</f>
        <v/>
      </c>
      <c r="NY82" s="34" t="str">
        <f>IF(NX82&lt;&gt;"",HLOOKUP(COUNT($NE82:NX82)+1,$G$4:$EH$8,NY$14,0)*$D82,IF($C82=NY$17,$G$8*$D82,""))</f>
        <v/>
      </c>
      <c r="NZ82" s="34" t="str">
        <f>IF(NY82&lt;&gt;"",HLOOKUP(COUNT($NE82:NY82)+1,$G$4:$EH$8,NZ$14,0)*$D82,IF($C82=NZ$17,$G$8*$D82,""))</f>
        <v/>
      </c>
      <c r="OA82" s="34" t="str">
        <f>IF(NZ82&lt;&gt;"",HLOOKUP(COUNT($NE82:NZ82)+1,$G$4:$EH$8,OA$14,0)*$D82,IF($C82=OA$17,$G$8*$D82,""))</f>
        <v/>
      </c>
      <c r="OB82" s="34" t="str">
        <f>IF(OA82&lt;&gt;"",HLOOKUP(COUNT($NE82:OA82)+1,$G$4:$EH$8,OB$14,0)*$D82,IF($C82=OB$17,$G$8*$D82,""))</f>
        <v/>
      </c>
      <c r="OC82" s="34" t="str">
        <f>IF(OB82&lt;&gt;"",HLOOKUP(COUNT($NE82:OB82)+1,$G$4:$EH$8,OC$14,0)*$D82,IF($C82=OC$17,$G$8*$D82,""))</f>
        <v/>
      </c>
      <c r="OD82" s="34" t="str">
        <f>IF(OC82&lt;&gt;"",HLOOKUP(COUNT($NE82:OC82)+1,$G$4:$EH$8,OD$14,0)*$D82,IF($C82=OD$17,$G$8*$D82,""))</f>
        <v/>
      </c>
      <c r="OE82" s="34" t="str">
        <f>IF(OD82&lt;&gt;"",HLOOKUP(COUNT($NE82:OD82)+1,$G$4:$EH$8,OE$14,0)*$D82,IF($C82=OE$17,$G$8*$D82,""))</f>
        <v/>
      </c>
      <c r="OF82" s="34" t="str">
        <f>IF(OE82&lt;&gt;"",HLOOKUP(COUNT($NE82:OE82)+1,$G$4:$EH$8,OF$14,0)*$D82,IF($C82=OF$17,$G$8*$D82,""))</f>
        <v/>
      </c>
      <c r="OG82" s="34" t="str">
        <f>IF(OF82&lt;&gt;"",HLOOKUP(COUNT($NE82:OF82)+1,$G$4:$EH$8,OG$14,0)*$D82,IF($C82=OG$17,$G$8*$D82,""))</f>
        <v/>
      </c>
      <c r="OH82" s="34" t="str">
        <f>IF(OG82&lt;&gt;"",HLOOKUP(COUNT($NE82:OG82)+1,$G$4:$EH$8,OH$14,0)*$D82,IF($C82=OH$17,$G$8*$D82,""))</f>
        <v/>
      </c>
      <c r="OI82" s="34" t="str">
        <f>IF(OH82&lt;&gt;"",HLOOKUP(COUNT($NE82:OH82)+1,$G$4:$EH$8,OI$14,0)*$D82,IF($C82=OI$17,$G$8*$D82,""))</f>
        <v/>
      </c>
      <c r="OJ82" s="34" t="str">
        <f>IF(OI82&lt;&gt;"",HLOOKUP(COUNT($NE82:OI82)+1,$G$4:$EH$8,OJ$14,0)*$D82,IF($C82=OJ$17,$G$8*$D82,""))</f>
        <v/>
      </c>
      <c r="OK82" s="34" t="str">
        <f>IF(OJ82&lt;&gt;"",HLOOKUP(COUNT($NE82:OJ82)+1,$G$4:$EH$8,OK$14,0)*$D82,IF($C82=OK$17,$G$8*$D82,""))</f>
        <v/>
      </c>
      <c r="OL82" s="34" t="str">
        <f>IF(OK82&lt;&gt;"",HLOOKUP(COUNT($NE82:OK82)+1,$G$4:$EH$8,OL$14,0)*$D82,IF($C82=OL$17,$G$8*$D82,""))</f>
        <v/>
      </c>
      <c r="OM82" s="34" t="str">
        <f>IF(OL82&lt;&gt;"",HLOOKUP(COUNT($NE82:OL82)+1,$G$4:$EH$8,OM$14,0)*$D82,IF($C82=OM$17,$G$8*$D82,""))</f>
        <v/>
      </c>
      <c r="ON82" s="34" t="str">
        <f>IF(OM82&lt;&gt;"",HLOOKUP(COUNT($NE82:OM82)+1,$G$4:$EH$8,ON$14,0)*$D82,IF($C82=ON$17,$G$8*$D82,""))</f>
        <v/>
      </c>
      <c r="OO82" s="34" t="str">
        <f>IF(ON82&lt;&gt;"",HLOOKUP(COUNT($NE82:ON82)+1,$G$4:$EH$8,OO$14,0)*$D82,IF($C82=OO$17,$G$8*$D82,""))</f>
        <v/>
      </c>
      <c r="OP82" s="34" t="str">
        <f>IF(OO82&lt;&gt;"",HLOOKUP(COUNT($NE82:OO82)+1,$G$4:$EH$8,OP$14,0)*$D82,IF($C82=OP$17,$G$8*$D82,""))</f>
        <v/>
      </c>
      <c r="OQ82" s="34" t="str">
        <f>IF(OP82&lt;&gt;"",HLOOKUP(COUNT($NE82:OP82)+1,$G$4:$EH$8,OQ$14,0)*$D82,IF($C82=OQ$17,$G$8*$D82,""))</f>
        <v/>
      </c>
      <c r="OR82" s="34" t="str">
        <f>IF(OQ82&lt;&gt;"",HLOOKUP(COUNT($NE82:OQ82)+1,$G$4:$EH$8,OR$14,0)*$D82,IF($C82=OR$17,$G$8*$D82,""))</f>
        <v/>
      </c>
      <c r="OS82" s="34" t="str">
        <f>IF(OR82&lt;&gt;"",HLOOKUP(COUNT($NE82:OR82)+1,$G$4:$EH$8,OS$14,0)*$D82,IF($C82=OS$17,$G$8*$D82,""))</f>
        <v/>
      </c>
      <c r="OT82" s="34" t="str">
        <f>IF(OS82&lt;&gt;"",HLOOKUP(COUNT($NE82:OS82)+1,$G$4:$EH$8,OT$14,0)*$D82,IF($C82=OT$17,$G$8*$D82,""))</f>
        <v/>
      </c>
      <c r="OU82" s="34" t="str">
        <f>IF(OT82&lt;&gt;"",HLOOKUP(COUNT($NE82:OT82)+1,$G$4:$EH$8,OU$14,0)*$D82,IF($C82=OU$17,$G$8*$D82,""))</f>
        <v/>
      </c>
      <c r="OV82" s="34" t="str">
        <f>IF(OU82&lt;&gt;"",HLOOKUP(COUNT($NE82:OU82)+1,$G$4:$EH$8,OV$14,0)*$D82,IF($C82=OV$17,$G$8*$D82,""))</f>
        <v/>
      </c>
      <c r="OW82" s="34" t="str">
        <f>IF(OV82&lt;&gt;"",HLOOKUP(COUNT($NE82:OV82)+1,$G$4:$EH$8,OW$14,0)*$D82,IF($C82=OW$17,$G$8*$D82,""))</f>
        <v/>
      </c>
      <c r="OX82" s="34" t="str">
        <f>IF(OW82&lt;&gt;"",HLOOKUP(COUNT($NE82:OW82)+1,$G$4:$EH$8,OX$14,0)*$D82,IF($C82=OX$17,$G$8*$D82,""))</f>
        <v/>
      </c>
      <c r="OY82" s="34" t="str">
        <f>IF(OX82&lt;&gt;"",HLOOKUP(COUNT($NE82:OX82)+1,$G$4:$EH$8,OY$14,0)*$D82,IF($C82=OY$17,$G$8*$D82,""))</f>
        <v/>
      </c>
      <c r="OZ82" s="34" t="str">
        <f>IF(OY82&lt;&gt;"",HLOOKUP(COUNT($NE82:OY82)+1,$G$4:$EH$8,OZ$14,0)*$D82,IF($C82=OZ$17,$G$8*$D82,""))</f>
        <v/>
      </c>
      <c r="PA82" s="34" t="str">
        <f>IF(OZ82&lt;&gt;"",HLOOKUP(COUNT($NE82:OZ82)+1,$G$4:$EH$8,PA$14,0)*$D82,IF($C82=PA$17,$G$8*$D82,""))</f>
        <v/>
      </c>
      <c r="PB82" s="34" t="str">
        <f>IF(PA82&lt;&gt;"",HLOOKUP(COUNT($NE82:PA82)+1,$G$4:$EH$8,PB$14,0)*$D82,IF($C82=PB$17,$G$8*$D82,""))</f>
        <v/>
      </c>
      <c r="PC82" s="34" t="str">
        <f>IF(PB82&lt;&gt;"",HLOOKUP(COUNT($NE82:PB82)+1,$G$4:$EH$8,PC$14,0)*$D82,IF($C82=PC$17,$G$8*$D82,""))</f>
        <v/>
      </c>
      <c r="PD82" s="34" t="str">
        <f>IF(PC82&lt;&gt;"",HLOOKUP(COUNT($NE82:PC82)+1,$G$4:$EH$8,PD$14,0)*$D82,IF($C82=PD$17,$G$8*$D82,""))</f>
        <v/>
      </c>
      <c r="PE82" s="34" t="str">
        <f>IF(PD82&lt;&gt;"",HLOOKUP(COUNT($NE82:PD82)+1,$G$4:$EH$8,PE$14,0)*$D82,IF($C82=PE$17,$G$8*$D82,""))</f>
        <v/>
      </c>
      <c r="PF82" s="34" t="str">
        <f>IF(PE82&lt;&gt;"",HLOOKUP(COUNT($NE82:PE82)+1,$G$4:$EH$8,PF$14,0)*$D82,IF($C82=PF$17,$G$8*$D82,""))</f>
        <v/>
      </c>
      <c r="PG82" s="34" t="str">
        <f>IF(PF82&lt;&gt;"",HLOOKUP(COUNT($NE82:PF82)+1,$G$4:$EH$8,PG$14,0)*$D82,IF($C82=PG$17,$G$8*$D82,""))</f>
        <v/>
      </c>
      <c r="PH82" s="34" t="str">
        <f>IF(PG82&lt;&gt;"",HLOOKUP(COUNT($NE82:PG82)+1,$G$4:$EH$8,PH$14,0)*$D82,IF($C82=PH$17,$G$8*$D82,""))</f>
        <v/>
      </c>
      <c r="PI82" s="34" t="str">
        <f>IF(PH82&lt;&gt;"",HLOOKUP(COUNT($NE82:PH82)+1,$G$4:$EH$8,PI$14,0)*$D82,IF($C82=PI$17,$G$8*$D82,""))</f>
        <v/>
      </c>
      <c r="PJ82" s="34" t="str">
        <f>IF(PI82&lt;&gt;"",HLOOKUP(COUNT($NE82:PI82)+1,$G$4:$EH$8,PJ$14,0)*$D82,IF($C82=PJ$17,$G$8*$D82,""))</f>
        <v/>
      </c>
      <c r="PK82" s="34" t="str">
        <f>IF(PJ82&lt;&gt;"",HLOOKUP(COUNT($NE82:PJ82)+1,$G$4:$EH$8,PK$14,0)*$D82,IF($C82=PK$17,$G$8*$D82,""))</f>
        <v/>
      </c>
      <c r="PL82" s="34" t="str">
        <f>IF(PK82&lt;&gt;"",HLOOKUP(COUNT($NE82:PK82)+1,$G$4:$EH$8,PL$14,0)*$D82,IF($C82=PL$17,$G$8*$D82,""))</f>
        <v/>
      </c>
      <c r="PM82" s="34" t="str">
        <f>IF(PL82&lt;&gt;"",HLOOKUP(COUNT($NE82:PL82)+1,$G$4:$EH$8,PM$14,0)*$D82,IF($C82=PM$17,$G$8*$D82,""))</f>
        <v/>
      </c>
      <c r="PN82" s="34" t="str">
        <f>IF(PM82&lt;&gt;"",HLOOKUP(COUNT($NE82:PM82)+1,$G$4:$EH$8,PN$14,0)*$D82,IF($C82=PN$17,$G$8*$D82,""))</f>
        <v/>
      </c>
      <c r="PO82" s="34" t="str">
        <f>IF(PN82&lt;&gt;"",HLOOKUP(COUNT($NE82:PN82)+1,$G$4:$EH$8,PO$14,0)*$D82,IF($C82=PO$17,$G$8*$D82,""))</f>
        <v/>
      </c>
      <c r="PP82" s="34" t="str">
        <f>IF(PO82&lt;&gt;"",HLOOKUP(COUNT($NE82:PO82)+1,$G$4:$EH$8,PP$14,0)*$D82,IF($C82=PP$17,$G$8*$D82,""))</f>
        <v/>
      </c>
      <c r="PQ82" s="34">
        <f>IF(PP82&lt;&gt;"",HLOOKUP(COUNT($NE82:PP82)+1,$G$4:$EH$8,PQ$14,0)*$D82,IF($C82=PQ$17,$G$8*$D82,""))</f>
        <v>175000</v>
      </c>
      <c r="PR82" s="34">
        <f>IF(PQ82&lt;&gt;"",HLOOKUP(COUNT($NE82:PQ82)+1,$G$4:$EH$8,PR$14,0)*$D82,IF($C82=PR$17,$G$8*$D82,""))</f>
        <v>0</v>
      </c>
      <c r="PS82" s="34">
        <f>IF(PR82&lt;&gt;"",HLOOKUP(COUNT($NE82:PR82)+1,$G$4:$EH$8,PS$14,0)*$D82,IF($C82=PS$17,$G$8*$D82,""))</f>
        <v>0</v>
      </c>
      <c r="PT82" s="34">
        <f>IF(PS82&lt;&gt;"",HLOOKUP(COUNT($NE82:PS82)+1,$G$4:$EH$8,PT$14,0)*$D82,IF($C82=PT$17,$G$8*$D82,""))</f>
        <v>0</v>
      </c>
      <c r="PU82" s="34">
        <f>IF(PT82&lt;&gt;"",HLOOKUP(COUNT($NE82:PT82)+1,$G$4:$EH$8,PU$14,0)*$D82,IF($C82=PU$17,$G$8*$D82,""))</f>
        <v>0</v>
      </c>
      <c r="PV82" s="34">
        <f>IF(PU82&lt;&gt;"",HLOOKUP(COUNT($NE82:PU82)+1,$G$4:$EH$8,PV$14,0)*$D82,IF($C82=PV$17,$G$8*$D82,""))</f>
        <v>0</v>
      </c>
      <c r="PW82" s="34">
        <f>IF(PV82&lt;&gt;"",HLOOKUP(COUNT($NE82:PV82)+1,$G$4:$EH$8,PW$14,0)*$D82,IF($C82=PW$17,$G$8*$D82,""))</f>
        <v>0</v>
      </c>
      <c r="PX82" s="34">
        <f>IF(PW82&lt;&gt;"",HLOOKUP(COUNT($NE82:PW82)+1,$G$4:$EH$8,PX$14,0)*$D82,IF($C82=PX$17,$G$8*$D82,""))</f>
        <v>0</v>
      </c>
      <c r="PY82" s="34">
        <f>IF(PX82&lt;&gt;"",HLOOKUP(COUNT($NE82:PX82)+1,$G$4:$EH$8,PY$14,0)*$D82,IF($C82=PY$17,$G$8*$D82,""))</f>
        <v>0</v>
      </c>
      <c r="PZ82" s="34">
        <f>IF(PY82&lt;&gt;"",HLOOKUP(COUNT($NE82:PY82)+1,$G$4:$EH$8,PZ$14,0)*$D82,IF($C82=PZ$17,$G$8*$D82,""))</f>
        <v>0</v>
      </c>
      <c r="QA82" s="34">
        <f>IF(PZ82&lt;&gt;"",HLOOKUP(COUNT($NE82:PZ82)+1,$G$4:$EH$8,QA$14,0)*$D82,IF($C82=QA$17,$G$8*$D82,""))</f>
        <v>0</v>
      </c>
      <c r="QB82" s="34">
        <f>IF(QA82&lt;&gt;"",HLOOKUP(COUNT($NE82:QA82)+1,$G$4:$EH$8,QB$14,0)*$D82,IF($C82=QB$17,$G$8*$D82,""))</f>
        <v>0</v>
      </c>
      <c r="QC82" s="34">
        <f>IF(QB82&lt;&gt;"",HLOOKUP(COUNT($NE82:QB82)+1,$G$4:$EH$8,QC$14,0)*$D82,IF($C82=QC$17,$G$8*$D82,""))</f>
        <v>0</v>
      </c>
      <c r="QD82" s="34">
        <f>IF(QC82&lt;&gt;"",HLOOKUP(COUNT($NE82:QC82)+1,$G$4:$EH$8,QD$14,0)*$D82,IF($C82=QD$17,$G$8*$D82,""))</f>
        <v>0</v>
      </c>
      <c r="QE82" s="34">
        <f>IF(QD82&lt;&gt;"",HLOOKUP(COUNT($NE82:QD82)+1,$G$4:$EH$8,QE$14,0)*$D82,IF($C82=QE$17,$G$8*$D82,""))</f>
        <v>0</v>
      </c>
      <c r="QF82" s="34">
        <f>IF(QE82&lt;&gt;"",HLOOKUP(COUNT($NE82:QE82)+1,$G$4:$EH$8,QF$14,0)*$D82,IF($C82=QF$17,$G$8*$D82,""))</f>
        <v>0</v>
      </c>
      <c r="QG82" s="34">
        <f>IF(QF82&lt;&gt;"",HLOOKUP(COUNT($NE82:QF82)+1,$G$4:$EH$8,QG$14,0)*$D82,IF($C82=QG$17,$G$8*$D82,""))</f>
        <v>0</v>
      </c>
      <c r="QH82" s="34">
        <f>IF(QG82&lt;&gt;"",HLOOKUP(COUNT($NE82:QG82)+1,$G$4:$EH$8,QH$14,0)*$D82,IF($C82=QH$17,$G$8*$D82,""))</f>
        <v>0</v>
      </c>
      <c r="QI82" s="34">
        <f>IF(QH82&lt;&gt;"",HLOOKUP(COUNT($NE82:QH82)+1,$G$4:$EH$8,QI$14,0)*$D82,IF($C82=QI$17,$G$8*$D82,""))</f>
        <v>0</v>
      </c>
      <c r="QJ82" s="34">
        <f>IF(QI82&lt;&gt;"",HLOOKUP(COUNT($NE82:QI82)+1,$G$4:$EH$8,QJ$14,0)*$D82,IF($C82=QJ$17,$G$8*$D82,""))</f>
        <v>0</v>
      </c>
      <c r="QK82" s="34">
        <f>IF(QJ82&lt;&gt;"",HLOOKUP(COUNT($NE82:QJ82)+1,$G$4:$EH$8,QK$14,0)*$D82,IF($C82=QK$17,$G$8*$D82,""))</f>
        <v>0</v>
      </c>
      <c r="QL82" s="34">
        <f>IF(QK82&lt;&gt;"",HLOOKUP(COUNT($NE82:QK82)+1,$G$4:$EH$8,QL$14,0)*$D82,IF($C82=QL$17,$G$8*$D82,""))</f>
        <v>0</v>
      </c>
      <c r="QM82" s="34">
        <f>IF(QL82&lt;&gt;"",HLOOKUP(COUNT($NE82:QL82)+1,$G$4:$EH$8,QM$14,0)*$D82,IF($C82=QM$17,$G$8*$D82,""))</f>
        <v>0</v>
      </c>
      <c r="QN82" s="34">
        <f>IF(QM82&lt;&gt;"",HLOOKUP(COUNT($NE82:QM82)+1,$G$4:$EH$8,QN$14,0)*$D82,IF($C82=QN$17,$G$8*$D82,""))</f>
        <v>0</v>
      </c>
      <c r="QO82" s="34">
        <f>IF(QN82&lt;&gt;"",HLOOKUP(COUNT($NE82:QN82)+1,$G$4:$EH$8,QO$14,0)*$D82,IF($C82=QO$17,$G$8*$D82,""))</f>
        <v>0</v>
      </c>
      <c r="QP82" s="34">
        <f>IF(QO82&lt;&gt;"",HLOOKUP(COUNT($NE82:QO82)+1,$G$4:$EH$8,QP$14,0)*$D82,IF($C82=QP$17,$G$8*$D82,""))</f>
        <v>0</v>
      </c>
      <c r="QQ82" s="34">
        <f>IF(QP82&lt;&gt;"",HLOOKUP(COUNT($NE82:QP82)+1,$G$4:$EH$8,QQ$14,0)*$D82,IF($C82=QQ$17,$G$8*$D82,""))</f>
        <v>0</v>
      </c>
      <c r="QR82" s="34">
        <f>IF(QQ82&lt;&gt;"",HLOOKUP(COUNT($NE82:QQ82)+1,$G$4:$EH$8,QR$14,0)*$D82,IF($C82=QR$17,$G$8*$D82,""))</f>
        <v>0</v>
      </c>
      <c r="QS82" s="34">
        <f>IF(QR82&lt;&gt;"",HLOOKUP(COUNT($NE82:QR82)+1,$G$4:$EH$8,QS$14,0)*$D82,IF($C82=QS$17,$G$8*$D82,""))</f>
        <v>0</v>
      </c>
      <c r="QT82" s="34">
        <f>IF(QS82&lt;&gt;"",HLOOKUP(COUNT($NE82:QS82)+1,$G$4:$EH$8,QT$14,0)*$D82,IF($C82=QT$17,$G$8*$D82,""))</f>
        <v>0</v>
      </c>
      <c r="QU82" s="34">
        <f>IF(QT82&lt;&gt;"",HLOOKUP(COUNT($NE82:QT82)+1,$G$4:$EH$8,QU$14,0)*$D82,IF($C82=QU$17,$G$8*$D82,""))</f>
        <v>0</v>
      </c>
      <c r="QV82" s="34">
        <f>IF(QU82&lt;&gt;"",HLOOKUP(COUNT($NE82:QU82)+1,$G$4:$EH$8,QV$14,0)*$D82,IF($C82=QV$17,$G$8*$D82,""))</f>
        <v>0</v>
      </c>
      <c r="QW82" s="34">
        <f>IF(QV82&lt;&gt;"",HLOOKUP(COUNT($NE82:QV82)+1,$G$4:$EH$8,QW$14,0)*$D82,IF($C82=QW$17,$G$8*$D82,""))</f>
        <v>0</v>
      </c>
      <c r="QX82" s="34">
        <f>IF(QW82&lt;&gt;"",HLOOKUP(COUNT($NE82:QW82)+1,$G$4:$EH$8,QX$14,0)*$D82,IF($C82=QX$17,$G$8*$D82,""))</f>
        <v>0</v>
      </c>
      <c r="QY82" s="34">
        <f>IF(QX82&lt;&gt;"",HLOOKUP(COUNT($NE82:QX82)+1,$G$4:$EH$8,QY$14,0)*$D82,IF($C82=QY$17,$G$8*$D82,""))</f>
        <v>0</v>
      </c>
      <c r="QZ82" s="34">
        <f>IF(QY82&lt;&gt;"",HLOOKUP(COUNT($NE82:QY82)+1,$G$4:$EH$8,QZ$14,0)*$D82,IF($C82=QZ$17,$G$8*$D82,""))</f>
        <v>0</v>
      </c>
      <c r="RA82" s="34">
        <f>IF(QZ82&lt;&gt;"",HLOOKUP(COUNT($NE82:QZ82)+1,$G$4:$EH$8,RA$14,0)*$D82,IF($C82=RA$17,$G$8*$D82,""))</f>
        <v>0</v>
      </c>
      <c r="RB82" s="34">
        <f>IF(RA82&lt;&gt;"",HLOOKUP(COUNT($NE82:RA82)+1,$G$4:$EH$8,RB$14,0)*$D82,IF($C82=RB$17,$G$8*$D82,""))</f>
        <v>0</v>
      </c>
      <c r="RC82" s="34">
        <f>IF(RB82&lt;&gt;"",HLOOKUP(COUNT($NE82:RB82)+1,$G$4:$EH$8,RC$14,0)*$D82,IF($C82=RC$17,$G$8*$D82,""))</f>
        <v>0</v>
      </c>
      <c r="RD82" s="34">
        <f>IF(RC82&lt;&gt;"",HLOOKUP(COUNT($NE82:RC82)+1,$G$4:$EH$8,RD$14,0)*$D82,IF($C82=RD$17,$G$8*$D82,""))</f>
        <v>0</v>
      </c>
      <c r="RE82" s="34">
        <f>IF(RD82&lt;&gt;"",HLOOKUP(COUNT($NE82:RD82)+1,$G$4:$EH$8,RE$14,0)*$D82,IF($C82=RE$17,$G$8*$D82,""))</f>
        <v>0</v>
      </c>
      <c r="RF82" s="34">
        <f>IF(RE82&lt;&gt;"",HLOOKUP(COUNT($NE82:RE82)+1,$G$4:$EH$8,RF$14,0)*$D82,IF($C82=RF$17,$G$8*$D82,""))</f>
        <v>0</v>
      </c>
      <c r="RG82" s="34">
        <f>IF(RF82&lt;&gt;"",HLOOKUP(COUNT($NE82:RF82)+1,$G$4:$EH$8,RG$14,0)*$D82,IF($C82=RG$17,$G$8*$D82,""))</f>
        <v>0</v>
      </c>
      <c r="RH82" s="34">
        <f>IF(RG82&lt;&gt;"",HLOOKUP(COUNT($NE82:RG82)+1,$G$4:$EH$8,RH$14,0)*$D82,IF($C82=RH$17,$G$8*$D82,""))</f>
        <v>0</v>
      </c>
      <c r="RI82" s="34">
        <f>IF(RH82&lt;&gt;"",HLOOKUP(COUNT($NE82:RH82)+1,$G$4:$EH$8,RI$14,0)*$D82,IF($C82=RI$17,$G$8*$D82,""))</f>
        <v>0</v>
      </c>
      <c r="RJ82" s="34">
        <f>IF(RI82&lt;&gt;"",HLOOKUP(COUNT($NE82:RI82)+1,$G$4:$EH$8,RJ$14,0)*$D82,IF($C82=RJ$17,$G$8*$D82,""))</f>
        <v>0</v>
      </c>
      <c r="RK82" s="34">
        <f>IF(RJ82&lt;&gt;"",HLOOKUP(COUNT($NE82:RJ82)+1,$G$4:$EH$8,RK$14,0)*$D82,IF($C82=RK$17,$G$8*$D82,""))</f>
        <v>0</v>
      </c>
      <c r="RL82" s="34">
        <f>IF(RK82&lt;&gt;"",HLOOKUP(COUNT($NE82:RK82)+1,$G$4:$EH$8,RL$14,0)*$D82,IF($C82=RL$17,$G$8*$D82,""))</f>
        <v>0</v>
      </c>
      <c r="RM82" s="34">
        <f>IF(RL82&lt;&gt;"",HLOOKUP(COUNT($NE82:RL82)+1,$G$4:$EH$8,RM$14,0)*$D82,IF($C82=RM$17,$G$8*$D82,""))</f>
        <v>0</v>
      </c>
      <c r="RN82" s="34">
        <f>IF(RM82&lt;&gt;"",HLOOKUP(COUNT($NE82:RM82)+1,$G$4:$EH$8,RN$14,0)*$D82,IF($C82=RN$17,$G$8*$D82,""))</f>
        <v>0</v>
      </c>
      <c r="RO82" s="34">
        <f>IF(RN82&lt;&gt;"",HLOOKUP(COUNT($NE82:RN82)+1,$G$4:$EH$8,RO$14,0)*$D82,IF($C82=RO$17,$G$8*$D82,""))</f>
        <v>0</v>
      </c>
      <c r="RP82" s="34">
        <f>IF(RO82&lt;&gt;"",HLOOKUP(COUNT($NE82:RO82)+1,$G$4:$EH$8,RP$14,0)*$D82,IF($C82=RP$17,$G$8*$D82,""))</f>
        <v>0</v>
      </c>
      <c r="RQ82" s="34">
        <f>IF(RP82&lt;&gt;"",HLOOKUP(COUNT($NE82:RP82)+1,$G$4:$EH$8,RQ$14,0)*$D82,IF($C82=RQ$17,$G$8*$D82,""))</f>
        <v>0</v>
      </c>
      <c r="RR82" s="34">
        <f>IF(RQ82&lt;&gt;"",HLOOKUP(COUNT($NE82:RQ82)+1,$G$4:$EH$8,RR$14,0)*$D82,IF($C82=RR$17,$G$8*$D82,""))</f>
        <v>0</v>
      </c>
      <c r="RS82" s="34">
        <f>IF(RR82&lt;&gt;"",HLOOKUP(COUNT($NE82:RR82)+1,$G$4:$EH$8,RS$14,0)*$D82,IF($C82=RS$17,$G$8*$D82,""))</f>
        <v>0</v>
      </c>
      <c r="RT82" s="34">
        <f>IF(RS82&lt;&gt;"",HLOOKUP(COUNT($NE82:RS82)+1,$G$4:$EH$8,RT$14,0)*$D82,IF($C82=RT$17,$G$8*$D82,""))</f>
        <v>0</v>
      </c>
      <c r="RU82" s="34">
        <f>IF(RT82&lt;&gt;"",HLOOKUP(COUNT($NE82:RT82)+1,$G$4:$EH$8,RU$14,0)*$D82,IF($C82=RU$17,$G$8*$D82,""))</f>
        <v>0</v>
      </c>
      <c r="RW82" s="34" t="str">
        <f>IF(RV82&lt;&gt;"",HLOOKUP(COUNT($RV82:RV82)+1,$G$4:$EH$9,RW$14,0)*$D82,IF($C82=RW$17,$G$9*$D82,""))</f>
        <v/>
      </c>
      <c r="RX82" s="34" t="str">
        <f>IF(RW82&lt;&gt;"",HLOOKUP(COUNT($RV82:RW82)+1,$G$4:$EH$9,RX$14,0)*$D82,IF($C82=RX$17,$G$9*$D82,""))</f>
        <v/>
      </c>
      <c r="RY82" s="34" t="str">
        <f>IF(RX82&lt;&gt;"",HLOOKUP(COUNT($RV82:RX82)+1,$G$4:$EH$9,RY$14,0)*$D82,IF($C82=RY$17,$G$9*$D82,""))</f>
        <v/>
      </c>
      <c r="RZ82" s="34" t="str">
        <f>IF(RY82&lt;&gt;"",HLOOKUP(COUNT($RV82:RY82)+1,$G$4:$EH$9,RZ$14,0)*$D82,IF($C82=RZ$17,$G$9*$D82,""))</f>
        <v/>
      </c>
      <c r="SA82" s="34" t="str">
        <f>IF(RZ82&lt;&gt;"",HLOOKUP(COUNT($RV82:RZ82)+1,$G$4:$EH$9,SA$14,0)*$D82,IF($C82=SA$17,$G$9*$D82,""))</f>
        <v/>
      </c>
      <c r="SB82" s="34" t="str">
        <f>IF(SA82&lt;&gt;"",HLOOKUP(COUNT($RV82:SA82)+1,$G$4:$EH$9,SB$14,0)*$D82,IF($C82=SB$17,$G$9*$D82,""))</f>
        <v/>
      </c>
      <c r="SC82" s="34" t="str">
        <f>IF(SB82&lt;&gt;"",HLOOKUP(COUNT($RV82:SB82)+1,$G$4:$EH$9,SC$14,0)*$D82,IF($C82=SC$17,$G$9*$D82,""))</f>
        <v/>
      </c>
      <c r="SD82" s="34" t="str">
        <f>IF(SC82&lt;&gt;"",HLOOKUP(COUNT($RV82:SC82)+1,$G$4:$EH$9,SD$14,0)*$D82,IF($C82=SD$17,$G$9*$D82,""))</f>
        <v/>
      </c>
      <c r="SE82" s="34" t="str">
        <f>IF(SD82&lt;&gt;"",HLOOKUP(COUNT($RV82:SD82)+1,$G$4:$EH$9,SE$14,0)*$D82,IF($C82=SE$17,$G$9*$D82,""))</f>
        <v/>
      </c>
      <c r="SF82" s="34" t="str">
        <f>IF(SE82&lt;&gt;"",HLOOKUP(COUNT($RV82:SE82)+1,$G$4:$EH$9,SF$14,0)*$D82,IF($C82=SF$17,$G$9*$D82,""))</f>
        <v/>
      </c>
      <c r="SG82" s="34" t="str">
        <f>IF(SF82&lt;&gt;"",HLOOKUP(COUNT($RV82:SF82)+1,$G$4:$EH$9,SG$14,0)*$D82,IF($C82=SG$17,$G$9*$D82,""))</f>
        <v/>
      </c>
      <c r="SH82" s="34" t="str">
        <f>IF(SG82&lt;&gt;"",HLOOKUP(COUNT($RV82:SG82)+1,$G$4:$EH$9,SH$14,0)*$D82,IF($C82=SH$17,$G$9*$D82,""))</f>
        <v/>
      </c>
      <c r="SI82" s="34" t="str">
        <f>IF(SH82&lt;&gt;"",HLOOKUP(COUNT($RV82:SH82)+1,$G$4:$EH$9,SI$14,0)*$D82,IF($C82=SI$17,$G$9*$D82,""))</f>
        <v/>
      </c>
      <c r="SJ82" s="34" t="str">
        <f>IF(SI82&lt;&gt;"",HLOOKUP(COUNT($RV82:SI82)+1,$G$4:$EH$9,SJ$14,0)*$D82,IF($C82=SJ$17,$G$9*$D82,""))</f>
        <v/>
      </c>
      <c r="SK82" s="34" t="str">
        <f>IF(SJ82&lt;&gt;"",HLOOKUP(COUNT($RV82:SJ82)+1,$G$4:$EH$9,SK$14,0)*$D82,IF($C82=SK$17,$G$9*$D82,""))</f>
        <v/>
      </c>
      <c r="SL82" s="34" t="str">
        <f>IF(SK82&lt;&gt;"",HLOOKUP(COUNT($RV82:SK82)+1,$G$4:$EH$9,SL$14,0)*$D82,IF($C82=SL$17,$G$9*$D82,""))</f>
        <v/>
      </c>
      <c r="SM82" s="34" t="str">
        <f>IF(SL82&lt;&gt;"",HLOOKUP(COUNT($RV82:SL82)+1,$G$4:$EH$9,SM$14,0)*$D82,IF($C82=SM$17,$G$9*$D82,""))</f>
        <v/>
      </c>
      <c r="SN82" s="34" t="str">
        <f>IF(SM82&lt;&gt;"",HLOOKUP(COUNT($RV82:SM82)+1,$G$4:$EH$9,SN$14,0)*$D82,IF($C82=SN$17,$G$9*$D82,""))</f>
        <v/>
      </c>
      <c r="SO82" s="34" t="str">
        <f>IF(SN82&lt;&gt;"",HLOOKUP(COUNT($RV82:SN82)+1,$G$4:$EH$9,SO$14,0)*$D82,IF($C82=SO$17,$G$9*$D82,""))</f>
        <v/>
      </c>
      <c r="SP82" s="34" t="str">
        <f>IF(SO82&lt;&gt;"",HLOOKUP(COUNT($RV82:SO82)+1,$G$4:$EH$9,SP$14,0)*$D82,IF($C82=SP$17,$G$9*$D82,""))</f>
        <v/>
      </c>
      <c r="SQ82" s="34" t="str">
        <f>IF(SP82&lt;&gt;"",HLOOKUP(COUNT($RV82:SP82)+1,$G$4:$EH$9,SQ$14,0)*$D82,IF($C82=SQ$17,$G$9*$D82,""))</f>
        <v/>
      </c>
      <c r="SR82" s="34" t="str">
        <f>IF(SQ82&lt;&gt;"",HLOOKUP(COUNT($RV82:SQ82)+1,$G$4:$EH$9,SR$14,0)*$D82,IF($C82=SR$17,$G$9*$D82,""))</f>
        <v/>
      </c>
      <c r="SS82" s="34" t="str">
        <f>IF(SR82&lt;&gt;"",HLOOKUP(COUNT($RV82:SR82)+1,$G$4:$EH$9,SS$14,0)*$D82,IF($C82=SS$17,$G$9*$D82,""))</f>
        <v/>
      </c>
      <c r="ST82" s="34" t="str">
        <f>IF(SS82&lt;&gt;"",HLOOKUP(COUNT($RV82:SS82)+1,$G$4:$EH$9,ST$14,0)*$D82,IF($C82=ST$17,$G$9*$D82,""))</f>
        <v/>
      </c>
      <c r="SU82" s="34" t="str">
        <f>IF(ST82&lt;&gt;"",HLOOKUP(COUNT($RV82:ST82)+1,$G$4:$EH$9,SU$14,0)*$D82,IF($C82=SU$17,$G$9*$D82,""))</f>
        <v/>
      </c>
      <c r="SV82" s="34" t="str">
        <f>IF(SU82&lt;&gt;"",HLOOKUP(COUNT($RV82:SU82)+1,$G$4:$EH$9,SV$14,0)*$D82,IF($C82=SV$17,$G$9*$D82,""))</f>
        <v/>
      </c>
      <c r="SW82" s="34" t="str">
        <f>IF(SV82&lt;&gt;"",HLOOKUP(COUNT($RV82:SV82)+1,$G$4:$EH$9,SW$14,0)*$D82,IF($C82=SW$17,$G$9*$D82,""))</f>
        <v/>
      </c>
      <c r="SX82" s="34" t="str">
        <f>IF(SW82&lt;&gt;"",HLOOKUP(COUNT($RV82:SW82)+1,$G$4:$EH$9,SX$14,0)*$D82,IF($C82=SX$17,$G$9*$D82,""))</f>
        <v/>
      </c>
      <c r="SY82" s="34" t="str">
        <f>IF(SX82&lt;&gt;"",HLOOKUP(COUNT($RV82:SX82)+1,$G$4:$EH$9,SY$14,0)*$D82,IF($C82=SY$17,$G$9*$D82,""))</f>
        <v/>
      </c>
      <c r="SZ82" s="34" t="str">
        <f>IF(SY82&lt;&gt;"",HLOOKUP(COUNT($RV82:SY82)+1,$G$4:$EH$9,SZ$14,0)*$D82,IF($C82=SZ$17,$G$9*$D82,""))</f>
        <v/>
      </c>
      <c r="TA82" s="34" t="str">
        <f>IF(SZ82&lt;&gt;"",HLOOKUP(COUNT($RV82:SZ82)+1,$G$4:$EH$9,TA$14,0)*$D82,IF($C82=TA$17,$G$9*$D82,""))</f>
        <v/>
      </c>
      <c r="TB82" s="34" t="str">
        <f>IF(TA82&lt;&gt;"",HLOOKUP(COUNT($RV82:TA82)+1,$G$4:$EH$9,TB$14,0)*$D82,IF($C82=TB$17,$G$9*$D82,""))</f>
        <v/>
      </c>
      <c r="TC82" s="34" t="str">
        <f>IF(TB82&lt;&gt;"",HLOOKUP(COUNT($RV82:TB82)+1,$G$4:$EH$9,TC$14,0)*$D82,IF($C82=TC$17,$G$9*$D82,""))</f>
        <v/>
      </c>
      <c r="TD82" s="34" t="str">
        <f>IF(TC82&lt;&gt;"",HLOOKUP(COUNT($RV82:TC82)+1,$G$4:$EH$9,TD$14,0)*$D82,IF($C82=TD$17,$G$9*$D82,""))</f>
        <v/>
      </c>
      <c r="TE82" s="34" t="str">
        <f>IF(TD82&lt;&gt;"",HLOOKUP(COUNT($RV82:TD82)+1,$G$4:$EH$9,TE$14,0)*$D82,IF($C82=TE$17,$G$9*$D82,""))</f>
        <v/>
      </c>
      <c r="TF82" s="34" t="str">
        <f>IF(TE82&lt;&gt;"",HLOOKUP(COUNT($RV82:TE82)+1,$G$4:$EH$9,TF$14,0)*$D82,IF($C82=TF$17,$G$9*$D82,""))</f>
        <v/>
      </c>
      <c r="TG82" s="34" t="str">
        <f>IF(TF82&lt;&gt;"",HLOOKUP(COUNT($RV82:TF82)+1,$G$4:$EH$9,TG$14,0)*$D82,IF($C82=TG$17,$G$9*$D82,""))</f>
        <v/>
      </c>
      <c r="TH82" s="34" t="str">
        <f>IF(TG82&lt;&gt;"",HLOOKUP(COUNT($RV82:TG82)+1,$G$4:$EH$9,TH$14,0)*$D82,IF($C82=TH$17,$G$9*$D82,""))</f>
        <v/>
      </c>
      <c r="TI82" s="34" t="str">
        <f>IF(TH82&lt;&gt;"",HLOOKUP(COUNT($RV82:TH82)+1,$G$4:$EH$9,TI$14,0)*$D82,IF($C82=TI$17,$G$9*$D82,""))</f>
        <v/>
      </c>
      <c r="TJ82" s="34" t="str">
        <f>IF(TI82&lt;&gt;"",HLOOKUP(COUNT($RV82:TI82)+1,$G$4:$EH$9,TJ$14,0)*$D82,IF($C82=TJ$17,$G$9*$D82,""))</f>
        <v/>
      </c>
      <c r="TK82" s="34" t="str">
        <f>IF(TJ82&lt;&gt;"",HLOOKUP(COUNT($RV82:TJ82)+1,$G$4:$EH$9,TK$14,0)*$D82,IF($C82=TK$17,$G$9*$D82,""))</f>
        <v/>
      </c>
      <c r="TL82" s="34" t="str">
        <f>IF(TK82&lt;&gt;"",HLOOKUP(COUNT($RV82:TK82)+1,$G$4:$EH$9,TL$14,0)*$D82,IF($C82=TL$17,$G$9*$D82,""))</f>
        <v/>
      </c>
      <c r="TM82" s="34" t="str">
        <f>IF(TL82&lt;&gt;"",HLOOKUP(COUNT($RV82:TL82)+1,$G$4:$EH$9,TM$14,0)*$D82,IF($C82=TM$17,$G$9*$D82,""))</f>
        <v/>
      </c>
      <c r="TN82" s="34" t="str">
        <f>IF(TM82&lt;&gt;"",HLOOKUP(COUNT($RV82:TM82)+1,$G$4:$EH$9,TN$14,0)*$D82,IF($C82=TN$17,$G$9*$D82,""))</f>
        <v/>
      </c>
      <c r="TO82" s="34" t="str">
        <f>IF(TN82&lt;&gt;"",HLOOKUP(COUNT($RV82:TN82)+1,$G$4:$EH$9,TO$14,0)*$D82,IF($C82=TO$17,$G$9*$D82,""))</f>
        <v/>
      </c>
      <c r="TP82" s="34" t="str">
        <f>IF(TO82&lt;&gt;"",HLOOKUP(COUNT($RV82:TO82)+1,$G$4:$EH$9,TP$14,0)*$D82,IF($C82=TP$17,$G$9*$D82,""))</f>
        <v/>
      </c>
      <c r="TQ82" s="34" t="str">
        <f>IF(TP82&lt;&gt;"",HLOOKUP(COUNT($RV82:TP82)+1,$G$4:$EH$9,TQ$14,0)*$D82,IF($C82=TQ$17,$G$9*$D82,""))</f>
        <v/>
      </c>
      <c r="TR82" s="34" t="str">
        <f>IF(TQ82&lt;&gt;"",HLOOKUP(COUNT($RV82:TQ82)+1,$G$4:$EH$9,TR$14,0)*$D82,IF($C82=TR$17,$G$9*$D82,""))</f>
        <v/>
      </c>
      <c r="TS82" s="34" t="str">
        <f>IF(TR82&lt;&gt;"",HLOOKUP(COUNT($RV82:TR82)+1,$G$4:$EH$9,TS$14,0)*$D82,IF($C82=TS$17,$G$9*$D82,""))</f>
        <v/>
      </c>
      <c r="TT82" s="34" t="str">
        <f>IF(TS82&lt;&gt;"",HLOOKUP(COUNT($RV82:TS82)+1,$G$4:$EH$9,TT$14,0)*$D82,IF($C82=TT$17,$G$9*$D82,""))</f>
        <v/>
      </c>
      <c r="TU82" s="34" t="str">
        <f>IF(TT82&lt;&gt;"",HLOOKUP(COUNT($RV82:TT82)+1,$G$4:$EH$9,TU$14,0)*$D82,IF($C82=TU$17,$G$9*$D82,""))</f>
        <v/>
      </c>
      <c r="TV82" s="34" t="str">
        <f>IF(TU82&lt;&gt;"",HLOOKUP(COUNT($RV82:TU82)+1,$G$4:$EH$9,TV$14,0)*$D82,IF($C82=TV$17,$G$9*$D82,""))</f>
        <v/>
      </c>
      <c r="TW82" s="34" t="str">
        <f>IF(TV82&lt;&gt;"",HLOOKUP(COUNT($RV82:TV82)+1,$G$4:$EH$9,TW$14,0)*$D82,IF($C82=TW$17,$G$9*$D82,""))</f>
        <v/>
      </c>
      <c r="TX82" s="34" t="str">
        <f>IF(TW82&lt;&gt;"",HLOOKUP(COUNT($RV82:TW82)+1,$G$4:$EH$9,TX$14,0)*$D82,IF($C82=TX$17,$G$9*$D82,""))</f>
        <v/>
      </c>
      <c r="TY82" s="34" t="str">
        <f>IF(TX82&lt;&gt;"",HLOOKUP(COUNT($RV82:TX82)+1,$G$4:$EH$9,TY$14,0)*$D82,IF($C82=TY$17,$G$9*$D82,""))</f>
        <v/>
      </c>
      <c r="TZ82" s="34" t="str">
        <f>IF(TY82&lt;&gt;"",HLOOKUP(COUNT($RV82:TY82)+1,$G$4:$EH$9,TZ$14,0)*$D82,IF($C82=TZ$17,$G$9*$D82,""))</f>
        <v/>
      </c>
      <c r="UA82" s="34" t="str">
        <f>IF(TZ82&lt;&gt;"",HLOOKUP(COUNT($RV82:TZ82)+1,$G$4:$EH$9,UA$14,0)*$D82,IF($C82=UA$17,$G$9*$D82,""))</f>
        <v/>
      </c>
      <c r="UB82" s="34" t="str">
        <f>IF(UA82&lt;&gt;"",HLOOKUP(COUNT($RV82:UA82)+1,$G$4:$EH$9,UB$14,0)*$D82,IF($C82=UB$17,$G$9*$D82,""))</f>
        <v/>
      </c>
      <c r="UC82" s="34" t="str">
        <f>IF(UB82&lt;&gt;"",HLOOKUP(COUNT($RV82:UB82)+1,$G$4:$EH$9,UC$14,0)*$D82,IF($C82=UC$17,$G$9*$D82,""))</f>
        <v/>
      </c>
      <c r="UD82" s="34" t="str">
        <f>IF(UC82&lt;&gt;"",HLOOKUP(COUNT($RV82:UC82)+1,$G$4:$EH$9,UD$14,0)*$D82,IF($C82=UD$17,$G$9*$D82,""))</f>
        <v/>
      </c>
      <c r="UE82" s="34" t="str">
        <f>IF(UD82&lt;&gt;"",HLOOKUP(COUNT($RV82:UD82)+1,$G$4:$EH$9,UE$14,0)*$D82,IF($C82=UE$17,$G$9*$D82,""))</f>
        <v/>
      </c>
      <c r="UF82" s="34" t="str">
        <f>IF(UE82&lt;&gt;"",HLOOKUP(COUNT($RV82:UE82)+1,$G$4:$EH$9,UF$14,0)*$D82,IF($C82=UF$17,$G$9*$D82,""))</f>
        <v/>
      </c>
      <c r="UG82" s="34" t="str">
        <f>IF(UF82&lt;&gt;"",HLOOKUP(COUNT($RV82:UF82)+1,$G$4:$EH$9,UG$14,0)*$D82,IF($C82=UG$17,$G$9*$D82,""))</f>
        <v/>
      </c>
      <c r="UH82" s="34">
        <f>IF(UG82&lt;&gt;"",HLOOKUP(COUNT($RV82:UG82)+1,$G$4:$EH$9,UH$14,0)*$D82,IF($C82=UH$17,$G$9*$D82,""))</f>
        <v>14500</v>
      </c>
      <c r="UI82" s="34">
        <f>IF(UH82&lt;&gt;"",HLOOKUP(COUNT($RV82:UH82)+1,$G$4:$EH$9,UI$14,0)*$D82,IF($C82=UI$17,$G$9*$D82,""))</f>
        <v>0</v>
      </c>
      <c r="UJ82" s="34">
        <f>IF(UI82&lt;&gt;"",HLOOKUP(COUNT($RV82:UI82)+1,$G$4:$EH$9,UJ$14,0)*$D82,IF($C82=UJ$17,$G$9*$D82,""))</f>
        <v>0</v>
      </c>
      <c r="UK82" s="34">
        <f>IF(UJ82&lt;&gt;"",HLOOKUP(COUNT($RV82:UJ82)+1,$G$4:$EH$9,UK$14,0)*$D82,IF($C82=UK$17,$G$9*$D82,""))</f>
        <v>0</v>
      </c>
      <c r="UL82" s="34">
        <f>IF(UK82&lt;&gt;"",HLOOKUP(COUNT($RV82:UK82)+1,$G$4:$EH$9,UL$14,0)*$D82,IF($C82=UL$17,$G$9*$D82,""))</f>
        <v>0</v>
      </c>
      <c r="UM82" s="34">
        <f>IF(UL82&lt;&gt;"",HLOOKUP(COUNT($RV82:UL82)+1,$G$4:$EH$9,UM$14,0)*$D82,IF($C82=UM$17,$G$9*$D82,""))</f>
        <v>0</v>
      </c>
      <c r="UN82" s="34">
        <f>IF(UM82&lt;&gt;"",HLOOKUP(COUNT($RV82:UM82)+1,$G$4:$EH$9,UN$14,0)*$D82,IF($C82=UN$17,$G$9*$D82,""))</f>
        <v>0</v>
      </c>
      <c r="UO82" s="34">
        <f>IF(UN82&lt;&gt;"",HLOOKUP(COUNT($RV82:UN82)+1,$G$4:$EH$9,UO$14,0)*$D82,IF($C82=UO$17,$G$9*$D82,""))</f>
        <v>0</v>
      </c>
      <c r="UP82" s="34">
        <f>IF(UO82&lt;&gt;"",HLOOKUP(COUNT($RV82:UO82)+1,$G$4:$EH$9,UP$14,0)*$D82,IF($C82=UP$17,$G$9*$D82,""))</f>
        <v>0</v>
      </c>
      <c r="UQ82" s="34">
        <f>IF(UP82&lt;&gt;"",HLOOKUP(COUNT($RV82:UP82)+1,$G$4:$EH$9,UQ$14,0)*$D82,IF($C82=UQ$17,$G$9*$D82,""))</f>
        <v>0</v>
      </c>
      <c r="UR82" s="34">
        <f>IF(UQ82&lt;&gt;"",HLOOKUP(COUNT($RV82:UQ82)+1,$G$4:$EH$9,UR$14,0)*$D82,IF($C82=UR$17,$G$9*$D82,""))</f>
        <v>0</v>
      </c>
      <c r="US82" s="34">
        <f>IF(UR82&lt;&gt;"",HLOOKUP(COUNT($RV82:UR82)+1,$G$4:$EH$9,US$14,0)*$D82,IF($C82=US$17,$G$9*$D82,""))</f>
        <v>0</v>
      </c>
      <c r="UT82" s="34">
        <f>IF(US82&lt;&gt;"",HLOOKUP(COUNT($RV82:US82)+1,$G$4:$EH$9,UT$14,0)*$D82,IF($C82=UT$17,$G$9*$D82,""))</f>
        <v>0</v>
      </c>
      <c r="UU82" s="34">
        <f>IF(UT82&lt;&gt;"",HLOOKUP(COUNT($RV82:UT82)+1,$G$4:$EH$9,UU$14,0)*$D82,IF($C82=UU$17,$G$9*$D82,""))</f>
        <v>0</v>
      </c>
      <c r="UV82" s="34">
        <f>IF(UU82&lt;&gt;"",HLOOKUP(COUNT($RV82:UU82)+1,$G$4:$EH$9,UV$14,0)*$D82,IF($C82=UV$17,$G$9*$D82,""))</f>
        <v>0</v>
      </c>
      <c r="UW82" s="34">
        <f>IF(UV82&lt;&gt;"",HLOOKUP(COUNT($RV82:UV82)+1,$G$4:$EH$9,UW$14,0)*$D82,IF($C82=UW$17,$G$9*$D82,""))</f>
        <v>0</v>
      </c>
      <c r="UX82" s="34">
        <f>IF(UW82&lt;&gt;"",HLOOKUP(COUNT($RV82:UW82)+1,$G$4:$EH$9,UX$14,0)*$D82,IF($C82=UX$17,$G$9*$D82,""))</f>
        <v>0</v>
      </c>
      <c r="UY82" s="34">
        <f>IF(UX82&lt;&gt;"",HLOOKUP(COUNT($RV82:UX82)+1,$G$4:$EH$9,UY$14,0)*$D82,IF($C82=UY$17,$G$9*$D82,""))</f>
        <v>0</v>
      </c>
      <c r="UZ82" s="34">
        <f>IF(UY82&lt;&gt;"",HLOOKUP(COUNT($RV82:UY82)+1,$G$4:$EH$9,UZ$14,0)*$D82,IF($C82=UZ$17,$G$9*$D82,""))</f>
        <v>0</v>
      </c>
      <c r="VA82" s="34">
        <f>IF(UZ82&lt;&gt;"",HLOOKUP(COUNT($RV82:UZ82)+1,$G$4:$EH$9,VA$14,0)*$D82,IF($C82=VA$17,$G$9*$D82,""))</f>
        <v>0</v>
      </c>
      <c r="VB82" s="34">
        <f>IF(VA82&lt;&gt;"",HLOOKUP(COUNT($RV82:VA82)+1,$G$4:$EH$9,VB$14,0)*$D82,IF($C82=VB$17,$G$9*$D82,""))</f>
        <v>0</v>
      </c>
      <c r="VC82" s="34">
        <f>IF(VB82&lt;&gt;"",HLOOKUP(COUNT($RV82:VB82)+1,$G$4:$EH$9,VC$14,0)*$D82,IF($C82=VC$17,$G$9*$D82,""))</f>
        <v>0</v>
      </c>
      <c r="VD82" s="34">
        <f>IF(VC82&lt;&gt;"",HLOOKUP(COUNT($RV82:VC82)+1,$G$4:$EH$9,VD$14,0)*$D82,IF($C82=VD$17,$G$9*$D82,""))</f>
        <v>0</v>
      </c>
      <c r="VE82" s="34">
        <f>IF(VD82&lt;&gt;"",HLOOKUP(COUNT($RV82:VD82)+1,$G$4:$EH$9,VE$14,0)*$D82,IF($C82=VE$17,$G$9*$D82,""))</f>
        <v>0</v>
      </c>
      <c r="VF82" s="34">
        <f>IF(VE82&lt;&gt;"",HLOOKUP(COUNT($RV82:VE82)+1,$G$4:$EH$9,VF$14,0)*$D82,IF($C82=VF$17,$G$9*$D82,""))</f>
        <v>0</v>
      </c>
      <c r="VG82" s="34">
        <f>IF(VF82&lt;&gt;"",HLOOKUP(COUNT($RV82:VF82)+1,$G$4:$EH$9,VG$14,0)*$D82,IF($C82=VG$17,$G$9*$D82,""))</f>
        <v>0</v>
      </c>
      <c r="VH82" s="34">
        <f>IF(VG82&lt;&gt;"",HLOOKUP(COUNT($RV82:VG82)+1,$G$4:$EH$9,VH$14,0)*$D82,IF($C82=VH$17,$G$9*$D82,""))</f>
        <v>0</v>
      </c>
      <c r="VI82" s="34">
        <f>IF(VH82&lt;&gt;"",HLOOKUP(COUNT($RV82:VH82)+1,$G$4:$EH$9,VI$14,0)*$D82,IF($C82=VI$17,$G$9*$D82,""))</f>
        <v>0</v>
      </c>
      <c r="VJ82" s="34">
        <f>IF(VI82&lt;&gt;"",HLOOKUP(COUNT($RV82:VI82)+1,$G$4:$EH$9,VJ$14,0)*$D82,IF($C82=VJ$17,$G$9*$D82,""))</f>
        <v>0</v>
      </c>
      <c r="VK82" s="34">
        <f>IF(VJ82&lt;&gt;"",HLOOKUP(COUNT($RV82:VJ82)+1,$G$4:$EH$9,VK$14,0)*$D82,IF($C82=VK$17,$G$9*$D82,""))</f>
        <v>0</v>
      </c>
      <c r="VL82" s="34">
        <f>IF(VK82&lt;&gt;"",HLOOKUP(COUNT($RV82:VK82)+1,$G$4:$EH$9,VL$14,0)*$D82,IF($C82=VL$17,$G$9*$D82,""))</f>
        <v>0</v>
      </c>
      <c r="VM82" s="34">
        <f>IF(VL82&lt;&gt;"",HLOOKUP(COUNT($RV82:VL82)+1,$G$4:$EH$9,VM$14,0)*$D82,IF($C82=VM$17,$G$9*$D82,""))</f>
        <v>0</v>
      </c>
      <c r="VN82" s="34">
        <f>IF(VM82&lt;&gt;"",HLOOKUP(COUNT($RV82:VM82)+1,$G$4:$EH$9,VN$14,0)*$D82,IF($C82=VN$17,$G$9*$D82,""))</f>
        <v>0</v>
      </c>
      <c r="VO82" s="34">
        <f>IF(VN82&lt;&gt;"",HLOOKUP(COUNT($RV82:VN82)+1,$G$4:$EH$9,VO$14,0)*$D82,IF($C82=VO$17,$G$9*$D82,""))</f>
        <v>0</v>
      </c>
      <c r="VP82" s="34">
        <f>IF(VO82&lt;&gt;"",HLOOKUP(COUNT($RV82:VO82)+1,$G$4:$EH$9,VP$14,0)*$D82,IF($C82=VP$17,$G$9*$D82,""))</f>
        <v>0</v>
      </c>
      <c r="VQ82" s="34">
        <f>IF(VP82&lt;&gt;"",HLOOKUP(COUNT($RV82:VP82)+1,$G$4:$EH$9,VQ$14,0)*$D82,IF($C82=VQ$17,$G$9*$D82,""))</f>
        <v>0</v>
      </c>
      <c r="VR82" s="34">
        <f>IF(VQ82&lt;&gt;"",HLOOKUP(COUNT($RV82:VQ82)+1,$G$4:$EH$9,VR$14,0)*$D82,IF($C82=VR$17,$G$9*$D82,""))</f>
        <v>0</v>
      </c>
      <c r="VS82" s="34">
        <f>IF(VR82&lt;&gt;"",HLOOKUP(COUNT($RV82:VR82)+1,$G$4:$EH$9,VS$14,0)*$D82,IF($C82=VS$17,$G$9*$D82,""))</f>
        <v>0</v>
      </c>
      <c r="VT82" s="34">
        <f>IF(VS82&lt;&gt;"",HLOOKUP(COUNT($RV82:VS82)+1,$G$4:$EH$9,VT$14,0)*$D82,IF($C82=VT$17,$G$9*$D82,""))</f>
        <v>0</v>
      </c>
      <c r="VU82" s="34">
        <f>IF(VT82&lt;&gt;"",HLOOKUP(COUNT($RV82:VT82)+1,$G$4:$EH$9,VU$14,0)*$D82,IF($C82=VU$17,$G$9*$D82,""))</f>
        <v>0</v>
      </c>
      <c r="VV82" s="34">
        <f>IF(VU82&lt;&gt;"",HLOOKUP(COUNT($RV82:VU82)+1,$G$4:$EH$9,VV$14,0)*$D82,IF($C82=VV$17,$G$9*$D82,""))</f>
        <v>0</v>
      </c>
      <c r="VW82" s="34">
        <f>IF(VV82&lt;&gt;"",HLOOKUP(COUNT($RV82:VV82)+1,$G$4:$EH$9,VW$14,0)*$D82,IF($C82=VW$17,$G$9*$D82,""))</f>
        <v>0</v>
      </c>
      <c r="VX82" s="34">
        <f>IF(VW82&lt;&gt;"",HLOOKUP(COUNT($RV82:VW82)+1,$G$4:$EH$9,VX$14,0)*$D82,IF($C82=VX$17,$G$9*$D82,""))</f>
        <v>0</v>
      </c>
      <c r="VY82" s="34">
        <f>IF(VX82&lt;&gt;"",HLOOKUP(COUNT($RV82:VX82)+1,$G$4:$EH$9,VY$14,0)*$D82,IF($C82=VY$17,$G$9*$D82,""))</f>
        <v>0</v>
      </c>
      <c r="VZ82" s="34">
        <f>IF(VY82&lt;&gt;"",HLOOKUP(COUNT($RV82:VY82)+1,$G$4:$EH$9,VZ$14,0)*$D82,IF($C82=VZ$17,$G$9*$D82,""))</f>
        <v>0</v>
      </c>
      <c r="WA82" s="34">
        <f>IF(VZ82&lt;&gt;"",HLOOKUP(COUNT($RV82:VZ82)+1,$G$4:$EH$9,WA$14,0)*$D82,IF($C82=WA$17,$G$9*$D82,""))</f>
        <v>0</v>
      </c>
      <c r="WB82" s="34">
        <f>IF(WA82&lt;&gt;"",HLOOKUP(COUNT($RV82:WA82)+1,$G$4:$EH$9,WB$14,0)*$D82,IF($C82=WB$17,$G$9*$D82,""))</f>
        <v>0</v>
      </c>
      <c r="WC82" s="34">
        <f>IF(WB82&lt;&gt;"",HLOOKUP(COUNT($RV82:WB82)+1,$G$4:$EH$9,WC$14,0)*$D82,IF($C82=WC$17,$G$9*$D82,""))</f>
        <v>0</v>
      </c>
      <c r="WD82" s="34">
        <f>IF(WC82&lt;&gt;"",HLOOKUP(COUNT($RV82:WC82)+1,$G$4:$EH$9,WD$14,0)*$D82,IF($C82=WD$17,$G$9*$D82,""))</f>
        <v>0</v>
      </c>
      <c r="WE82" s="34">
        <f>IF(WD82&lt;&gt;"",HLOOKUP(COUNT($RV82:WD82)+1,$G$4:$EH$9,WE$14,0)*$D82,IF($C82=WE$17,$G$9*$D82,""))</f>
        <v>0</v>
      </c>
      <c r="WF82" s="34">
        <f>IF(WE82&lt;&gt;"",HLOOKUP(COUNT($RV82:WE82)+1,$G$4:$EH$9,WF$14,0)*$D82,IF($C82=WF$17,$G$9*$D82,""))</f>
        <v>0</v>
      </c>
      <c r="WG82" s="34">
        <f>IF(WF82&lt;&gt;"",HLOOKUP(COUNT($RV82:WF82)+1,$G$4:$EH$9,WG$14,0)*$D82,IF($C82=WG$17,$G$9*$D82,""))</f>
        <v>0</v>
      </c>
      <c r="WH82" s="34">
        <f>IF(WG82&lt;&gt;"",HLOOKUP(COUNT($RV82:WG82)+1,$G$4:$EH$9,WH$14,0)*$D82,IF($C82=WH$17,$G$9*$D82,""))</f>
        <v>0</v>
      </c>
      <c r="WI82" s="34">
        <f>IF(WH82&lt;&gt;"",HLOOKUP(COUNT($RV82:WH82)+1,$G$4:$EH$9,WI$14,0)*$D82,IF($C82=WI$17,$G$9*$D82,""))</f>
        <v>0</v>
      </c>
      <c r="WJ82" s="34">
        <f>IF(WI82&lt;&gt;"",HLOOKUP(COUNT($RV82:WI82)+1,$G$4:$EH$9,WJ$14,0)*$D82,IF($C82=WJ$17,$G$9*$D82,""))</f>
        <v>0</v>
      </c>
      <c r="WK82" s="34">
        <f>IF(WJ82&lt;&gt;"",HLOOKUP(COUNT($RV82:WJ82)+1,$G$4:$EH$9,WK$14,0)*$D82,IF($C82=WK$17,$G$9*$D82,""))</f>
        <v>0</v>
      </c>
      <c r="WL82" s="34">
        <f>IF(WK82&lt;&gt;"",HLOOKUP(COUNT($RV82:WK82)+1,$G$4:$EH$9,WL$14,0)*$D82,IF($C82=WL$17,$G$9*$D82,""))</f>
        <v>0</v>
      </c>
    </row>
    <row r="83" spans="1:610" ht="15" x14ac:dyDescent="0.2">
      <c r="A83" s="25">
        <f t="shared" si="911"/>
        <v>5</v>
      </c>
      <c r="B83" s="1328" t="s">
        <v>87</v>
      </c>
      <c r="C83" s="62">
        <f t="shared" si="908"/>
        <v>65</v>
      </c>
      <c r="D83" s="30">
        <f>VLOOKUP(B83,Premissas!$R$8:$AD$18,(Histograma!A83+1),0)</f>
        <v>5</v>
      </c>
      <c r="G83" s="34" t="str">
        <f>IF(F83&lt;&gt;"",HLOOKUP(COUNT($F83:F83)+1,$G$4:$EH$8,G$14,0)*$D83,IF($C83=G$17,$G$5*$D83,""))</f>
        <v/>
      </c>
      <c r="H83" s="34" t="str">
        <f>IF(G83&lt;&gt;"",HLOOKUP(COUNT($F83:G83)+1,$G$4:$EH$8,H$14,0)*$D83,IF($C83=H$17,$G$5*$D83,""))</f>
        <v/>
      </c>
      <c r="I83" s="34" t="str">
        <f>IF(H83&lt;&gt;"",HLOOKUP(COUNT($F83:H83)+1,$G$4:$EH$8,I$14,0)*$D83,IF($C83=I$17,$G$5*$D83,""))</f>
        <v/>
      </c>
      <c r="J83" s="34" t="str">
        <f>IF(I83&lt;&gt;"",HLOOKUP(COUNT($F83:I83)+1,$G$4:$EH$8,J$14,0)*$D83,IF($C83=J$17,$G$5*$D83,""))</f>
        <v/>
      </c>
      <c r="K83" s="34" t="str">
        <f>IF(J83&lt;&gt;"",HLOOKUP(COUNT($F83:J83)+1,$G$4:$EH$8,K$14,0)*$D83,IF($C83=K$17,$G$5*$D83,""))</f>
        <v/>
      </c>
      <c r="L83" s="34" t="str">
        <f>IF(K83&lt;&gt;"",HLOOKUP(COUNT($F83:K83)+1,$G$4:$EH$8,L$14,0)*$D83,IF($C83=L$17,$G$5*$D83,""))</f>
        <v/>
      </c>
      <c r="M83" s="34" t="str">
        <f>IF(L83&lt;&gt;"",HLOOKUP(COUNT($F83:L83)+1,$G$4:$EH$8,M$14,0)*$D83,IF($C83=M$17,$G$5*$D83,""))</f>
        <v/>
      </c>
      <c r="N83" s="34" t="str">
        <f>IF(M83&lt;&gt;"",HLOOKUP(COUNT($F83:M83)+1,$G$4:$EH$8,N$14,0)*$D83,IF($C83=N$17,$G$5*$D83,""))</f>
        <v/>
      </c>
      <c r="O83" s="34" t="str">
        <f>IF(N83&lt;&gt;"",HLOOKUP(COUNT($F83:N83)+1,$G$4:$EH$8,O$14,0)*$D83,IF($C83=O$17,$G$5*$D83,""))</f>
        <v/>
      </c>
      <c r="P83" s="34" t="str">
        <f>IF(O83&lt;&gt;"",HLOOKUP(COUNT($F83:O83)+1,$G$4:$EH$8,P$14,0)*$D83,IF($C83=P$17,$G$5*$D83,""))</f>
        <v/>
      </c>
      <c r="Q83" s="34" t="str">
        <f>IF(P83&lt;&gt;"",HLOOKUP(COUNT($F83:P83)+1,$G$4:$EH$8,Q$14,0)*$D83,IF($C83=Q$17,$G$5*$D83,""))</f>
        <v/>
      </c>
      <c r="R83" s="34" t="str">
        <f>IF(Q83&lt;&gt;"",HLOOKUP(COUNT($F83:Q83)+1,$G$4:$EH$8,R$14,0)*$D83,IF($C83=R$17,$G$5*$D83,""))</f>
        <v/>
      </c>
      <c r="S83" s="34" t="str">
        <f>IF(R83&lt;&gt;"",HLOOKUP(COUNT($F83:R83)+1,$G$4:$EH$8,S$14,0)*$D83,IF($C83=S$17,$G$5*$D83,""))</f>
        <v/>
      </c>
      <c r="T83" s="34" t="str">
        <f>IF(S83&lt;&gt;"",HLOOKUP(COUNT($F83:S83)+1,$G$4:$EH$8,T$14,0)*$D83,IF($C83=T$17,$G$5*$D83,""))</f>
        <v/>
      </c>
      <c r="U83" s="34" t="str">
        <f>IF(T83&lt;&gt;"",HLOOKUP(COUNT($F83:T83)+1,$G$4:$EH$8,U$14,0)*$D83,IF($C83=U$17,$G$5*$D83,""))</f>
        <v/>
      </c>
      <c r="V83" s="34" t="str">
        <f>IF(U83&lt;&gt;"",HLOOKUP(COUNT($F83:U83)+1,$G$4:$EH$8,V$14,0)*$D83,IF($C83=V$17,$G$5*$D83,""))</f>
        <v/>
      </c>
      <c r="W83" s="34" t="str">
        <f>IF(V83&lt;&gt;"",HLOOKUP(COUNT($F83:V83)+1,$G$4:$EH$8,W$14,0)*$D83,IF($C83=W$17,$G$5*$D83,""))</f>
        <v/>
      </c>
      <c r="X83" s="34" t="str">
        <f>IF(W83&lt;&gt;"",HLOOKUP(COUNT($F83:W83)+1,$G$4:$EH$8,X$14,0)*$D83,IF($C83=X$17,$G$5*$D83,""))</f>
        <v/>
      </c>
      <c r="Y83" s="34" t="str">
        <f>IF(X83&lt;&gt;"",HLOOKUP(COUNT($F83:X83)+1,$G$4:$EH$8,Y$14,0)*$D83,IF($C83=Y$17,$G$5*$D83,""))</f>
        <v/>
      </c>
      <c r="Z83" s="34" t="str">
        <f>IF(Y83&lt;&gt;"",HLOOKUP(COUNT($F83:Y83)+1,$G$4:$EH$8,Z$14,0)*$D83,IF($C83=Z$17,$G$5*$D83,""))</f>
        <v/>
      </c>
      <c r="AA83" s="34" t="str">
        <f>IF(Z83&lt;&gt;"",HLOOKUP(COUNT($F83:Z83)+1,$G$4:$EH$8,AA$14,0)*$D83,IF($C83=AA$17,$G$5*$D83,""))</f>
        <v/>
      </c>
      <c r="AB83" s="34" t="str">
        <f>IF(AA83&lt;&gt;"",HLOOKUP(COUNT($F83:AA83)+1,$G$4:$EH$8,AB$14,0)*$D83,IF($C83=AB$17,$G$5*$D83,""))</f>
        <v/>
      </c>
      <c r="AC83" s="34" t="str">
        <f>IF(AB83&lt;&gt;"",HLOOKUP(COUNT($F83:AB83)+1,$G$4:$EH$8,AC$14,0)*$D83,IF($C83=AC$17,$G$5*$D83,""))</f>
        <v/>
      </c>
      <c r="AD83" s="34" t="str">
        <f>IF(AC83&lt;&gt;"",HLOOKUP(COUNT($F83:AC83)+1,$G$4:$EH$8,AD$14,0)*$D83,IF($C83=AD$17,$G$5*$D83,""))</f>
        <v/>
      </c>
      <c r="AE83" s="34" t="str">
        <f>IF(AD83&lt;&gt;"",HLOOKUP(COUNT($F83:AD83)+1,$G$4:$EH$8,AE$14,0)*$D83,IF($C83=AE$17,$G$5*$D83,""))</f>
        <v/>
      </c>
      <c r="AF83" s="34" t="str">
        <f>IF(AE83&lt;&gt;"",HLOOKUP(COUNT($F83:AE83)+1,$G$4:$EH$8,AF$14,0)*$D83,IF($C83=AF$17,$G$5*$D83,""))</f>
        <v/>
      </c>
      <c r="AG83" s="34" t="str">
        <f>IF(AF83&lt;&gt;"",HLOOKUP(COUNT($F83:AF83)+1,$G$4:$EH$8,AG$14,0)*$D83,IF($C83=AG$17,$G$5*$D83,""))</f>
        <v/>
      </c>
      <c r="AH83" s="34" t="str">
        <f>IF(AG83&lt;&gt;"",HLOOKUP(COUNT($F83:AG83)+1,$G$4:$EH$8,AH$14,0)*$D83,IF($C83=AH$17,$G$5*$D83,""))</f>
        <v/>
      </c>
      <c r="AI83" s="34" t="str">
        <f>IF(AH83&lt;&gt;"",HLOOKUP(COUNT($F83:AH83)+1,$G$4:$EH$8,AI$14,0)*$D83,IF($C83=AI$17,$G$5*$D83,""))</f>
        <v/>
      </c>
      <c r="AJ83" s="34" t="str">
        <f>IF(AI83&lt;&gt;"",HLOOKUP(COUNT($F83:AI83)+1,$G$4:$EH$8,AJ$14,0)*$D83,IF($C83=AJ$17,$G$5*$D83,""))</f>
        <v/>
      </c>
      <c r="AK83" s="34" t="str">
        <f>IF(AJ83&lt;&gt;"",HLOOKUP(COUNT($F83:AJ83)+1,$G$4:$EH$8,AK$14,0)*$D83,IF($C83=AK$17,$G$5*$D83,""))</f>
        <v/>
      </c>
      <c r="AL83" s="34" t="str">
        <f>IF(AK83&lt;&gt;"",HLOOKUP(COUNT($F83:AK83)+1,$G$4:$EH$8,AL$14,0)*$D83,IF($C83=AL$17,$G$5*$D83,""))</f>
        <v/>
      </c>
      <c r="AM83" s="34" t="str">
        <f>IF(AL83&lt;&gt;"",HLOOKUP(COUNT($F83:AL83)+1,$G$4:$EH$8,AM$14,0)*$D83,IF($C83=AM$17,$G$5*$D83,""))</f>
        <v/>
      </c>
      <c r="AN83" s="34" t="str">
        <f>IF(AM83&lt;&gt;"",HLOOKUP(COUNT($F83:AM83)+1,$G$4:$EH$8,AN$14,0)*$D83,IF($C83=AN$17,$G$5*$D83,""))</f>
        <v/>
      </c>
      <c r="AO83" s="34" t="str">
        <f>IF(AN83&lt;&gt;"",HLOOKUP(COUNT($F83:AN83)+1,$G$4:$EH$8,AO$14,0)*$D83,IF($C83=AO$17,$G$5*$D83,""))</f>
        <v/>
      </c>
      <c r="AP83" s="34" t="str">
        <f>IF(AO83&lt;&gt;"",HLOOKUP(COUNT($F83:AO83)+1,$G$4:$EH$8,AP$14,0)*$D83,IF($C83=AP$17,$G$5*$D83,""))</f>
        <v/>
      </c>
      <c r="AQ83" s="34" t="str">
        <f>IF(AP83&lt;&gt;"",HLOOKUP(COUNT($F83:AP83)+1,$G$4:$EH$8,AQ$14,0)*$D83,IF($C83=AQ$17,$G$5*$D83,""))</f>
        <v/>
      </c>
      <c r="AR83" s="34" t="str">
        <f>IF(AQ83&lt;&gt;"",HLOOKUP(COUNT($F83:AQ83)+1,$G$4:$EH$8,AR$14,0)*$D83,IF($C83=AR$17,$G$5*$D83,""))</f>
        <v/>
      </c>
      <c r="AS83" s="34" t="str">
        <f>IF(AR83&lt;&gt;"",HLOOKUP(COUNT($F83:AR83)+1,$G$4:$EH$8,AS$14,0)*$D83,IF($C83=AS$17,$G$5*$D83,""))</f>
        <v/>
      </c>
      <c r="AT83" s="34" t="str">
        <f>IF(AS83&lt;&gt;"",HLOOKUP(COUNT($F83:AS83)+1,$G$4:$EH$8,AT$14,0)*$D83,IF($C83=AT$17,$G$5*$D83,""))</f>
        <v/>
      </c>
      <c r="AU83" s="34" t="str">
        <f>IF(AT83&lt;&gt;"",HLOOKUP(COUNT($F83:AT83)+1,$G$4:$EH$8,AU$14,0)*$D83,IF($C83=AU$17,$G$5*$D83,""))</f>
        <v/>
      </c>
      <c r="AV83" s="34" t="str">
        <f>IF(AU83&lt;&gt;"",HLOOKUP(COUNT($F83:AU83)+1,$G$4:$EH$8,AV$14,0)*$D83,IF($C83=AV$17,$G$5*$D83,""))</f>
        <v/>
      </c>
      <c r="AW83" s="34" t="str">
        <f>IF(AV83&lt;&gt;"",HLOOKUP(COUNT($F83:AV83)+1,$G$4:$EH$8,AW$14,0)*$D83,IF($C83=AW$17,$G$5*$D83,""))</f>
        <v/>
      </c>
      <c r="AX83" s="34" t="str">
        <f>IF(AW83&lt;&gt;"",HLOOKUP(COUNT($F83:AW83)+1,$G$4:$EH$8,AX$14,0)*$D83,IF($C83=AX$17,$G$5*$D83,""))</f>
        <v/>
      </c>
      <c r="AY83" s="34" t="str">
        <f>IF(AX83&lt;&gt;"",HLOOKUP(COUNT($F83:AX83)+1,$G$4:$EH$8,AY$14,0)*$D83,IF($C83=AY$17,$G$5*$D83,""))</f>
        <v/>
      </c>
      <c r="AZ83" s="34" t="str">
        <f>IF(AY83&lt;&gt;"",HLOOKUP(COUNT($F83:AY83)+1,$G$4:$EH$8,AZ$14,0)*$D83,IF($C83=AZ$17,$G$5*$D83,""))</f>
        <v/>
      </c>
      <c r="BA83" s="34" t="str">
        <f>IF(AZ83&lt;&gt;"",HLOOKUP(COUNT($F83:AZ83)+1,$G$4:$EH$8,BA$14,0)*$D83,IF($C83=BA$17,$G$5*$D83,""))</f>
        <v/>
      </c>
      <c r="BB83" s="34" t="str">
        <f>IF(BA83&lt;&gt;"",HLOOKUP(COUNT($F83:BA83)+1,$G$4:$EH$8,BB$14,0)*$D83,IF($C83=BB$17,$G$5*$D83,""))</f>
        <v/>
      </c>
      <c r="BC83" s="34" t="str">
        <f>IF(BB83&lt;&gt;"",HLOOKUP(COUNT($F83:BB83)+1,$G$4:$EH$8,BC$14,0)*$D83,IF($C83=BC$17,$G$5*$D83,""))</f>
        <v/>
      </c>
      <c r="BD83" s="34" t="str">
        <f>IF(BC83&lt;&gt;"",HLOOKUP(COUNT($F83:BC83)+1,$G$4:$EH$8,BD$14,0)*$D83,IF($C83=BD$17,$G$5*$D83,""))</f>
        <v/>
      </c>
      <c r="BE83" s="34" t="str">
        <f>IF(BD83&lt;&gt;"",HLOOKUP(COUNT($F83:BD83)+1,$G$4:$EH$8,BE$14,0)*$D83,IF($C83=BE$17,$G$5*$D83,""))</f>
        <v/>
      </c>
      <c r="BF83" s="34" t="str">
        <f>IF(BE83&lt;&gt;"",HLOOKUP(COUNT($F83:BE83)+1,$G$4:$EH$8,BF$14,0)*$D83,IF($C83=BF$17,$G$5*$D83,""))</f>
        <v/>
      </c>
      <c r="BG83" s="34" t="str">
        <f>IF(BF83&lt;&gt;"",HLOOKUP(COUNT($F83:BF83)+1,$G$4:$EH$8,BG$14,0)*$D83,IF($C83=BG$17,$G$5*$D83,""))</f>
        <v/>
      </c>
      <c r="BH83" s="34" t="str">
        <f>IF(BG83&lt;&gt;"",HLOOKUP(COUNT($F83:BG83)+1,$G$4:$EH$8,BH$14,0)*$D83,IF($C83=BH$17,$G$5*$D83,""))</f>
        <v/>
      </c>
      <c r="BI83" s="34" t="str">
        <f>IF(BH83&lt;&gt;"",HLOOKUP(COUNT($F83:BH83)+1,$G$4:$EH$8,BI$14,0)*$D83,IF($C83=BI$17,$G$5*$D83,""))</f>
        <v/>
      </c>
      <c r="BJ83" s="34" t="str">
        <f>IF(BI83&lt;&gt;"",HLOOKUP(COUNT($F83:BI83)+1,$G$4:$EH$8,BJ$14,0)*$D83,IF($C83=BJ$17,$G$5*$D83,""))</f>
        <v/>
      </c>
      <c r="BK83" s="34" t="str">
        <f>IF(BJ83&lt;&gt;"",HLOOKUP(COUNT($F83:BJ83)+1,$G$4:$EH$8,BK$14,0)*$D83,IF($C83=BK$17,$G$5*$D83,""))</f>
        <v/>
      </c>
      <c r="BL83" s="34" t="str">
        <f>IF(BK83&lt;&gt;"",HLOOKUP(COUNT($F83:BK83)+1,$G$4:$EH$8,BL$14,0)*$D83,IF($C83=BL$17,$G$5*$D83,""))</f>
        <v/>
      </c>
      <c r="BM83" s="34" t="str">
        <f>IF(BL83&lt;&gt;"",HLOOKUP(COUNT($F83:BL83)+1,$G$4:$EH$8,BM$14,0)*$D83,IF($C83=BM$17,$G$5*$D83,""))</f>
        <v/>
      </c>
      <c r="BN83" s="34" t="str">
        <f>IF(BM83&lt;&gt;"",HLOOKUP(COUNT($F83:BM83)+1,$G$4:$EH$8,BN$14,0)*$D83,IF($C83=BN$17,$G$5*$D83,""))</f>
        <v/>
      </c>
      <c r="BO83" s="34" t="str">
        <f>IF(BN83&lt;&gt;"",HLOOKUP(COUNT($F83:BN83)+1,$G$4:$EH$8,BO$14,0)*$D83,IF($C83=BO$17,$G$5*$D83,""))</f>
        <v/>
      </c>
      <c r="BP83" s="34" t="str">
        <f>IF(BO83&lt;&gt;"",HLOOKUP(COUNT($F83:BO83)+1,$G$4:$EH$8,BP$14,0)*$D83,IF($C83=BP$17,$G$5*$D83,""))</f>
        <v/>
      </c>
      <c r="BQ83" s="34" t="str">
        <f>IF(BP83&lt;&gt;"",HLOOKUP(COUNT($F83:BP83)+1,$G$4:$EH$8,BQ$14,0)*$D83,IF($C83=BQ$17,$G$5*$D83,""))</f>
        <v/>
      </c>
      <c r="BR83" s="34" t="str">
        <f>IF(BQ83&lt;&gt;"",HLOOKUP(COUNT($F83:BQ83)+1,$G$4:$EH$8,BR$14,0)*$D83,IF($C83=BR$17,$G$5*$D83,""))</f>
        <v/>
      </c>
      <c r="BS83" s="34">
        <f>IF(BR83&lt;&gt;"",HLOOKUP(COUNT($F83:BR83)+1,$G$4:$EH$8,BS$14,0)*$D83,IF($C83=BS$17,$G$5*$D83,""))</f>
        <v>0</v>
      </c>
      <c r="BT83" s="34">
        <f>IF(BS83&lt;&gt;"",HLOOKUP(COUNT($F83:BS83)+1,$G$4:$EH$8,BT$14,0)*$D83,IF($C83=BT$17,$G$5*$D83,""))</f>
        <v>0</v>
      </c>
      <c r="BU83" s="34" t="e">
        <f>IF(BT83&lt;&gt;"",HLOOKUP(COUNT($F83:BT83)+1,$G$4:$EH$8,BU$14,0)*$D83,IF($C83=BU$17,$G$5*$D83,""))</f>
        <v>#VALUE!</v>
      </c>
      <c r="BV83" s="34" t="e">
        <f>IF(BU83&lt;&gt;"",HLOOKUP(COUNT($F83:BU83)+1,$G$4:$EH$8,BV$14,0)*$D83,IF($C83=BV$17,$G$5*$D83,""))</f>
        <v>#VALUE!</v>
      </c>
      <c r="BW83" s="34" t="e">
        <f>IF(BV83&lt;&gt;"",HLOOKUP(COUNT($F83:BV83)+1,$G$4:$EH$8,BW$14,0)*$D83,IF($C83=BW$17,$G$5*$D83,""))</f>
        <v>#VALUE!</v>
      </c>
      <c r="BX83" s="34" t="e">
        <f>IF(BW83&lt;&gt;"",HLOOKUP(COUNT($F83:BW83)+1,$G$4:$EH$8,BX$14,0)*$D83,IF($C83=BX$17,$G$5*$D83,""))</f>
        <v>#VALUE!</v>
      </c>
      <c r="BY83" s="34" t="e">
        <f>IF(BX83&lt;&gt;"",HLOOKUP(COUNT($F83:BX83)+1,$G$4:$EH$8,BY$14,0)*$D83,IF($C83=BY$17,$G$5*$D83,""))</f>
        <v>#VALUE!</v>
      </c>
      <c r="BZ83" s="34" t="e">
        <f>IF(BY83&lt;&gt;"",HLOOKUP(COUNT($F83:BY83)+1,$G$4:$EH$8,BZ$14,0)*$D83,IF($C83=BZ$17,$G$5*$D83,""))</f>
        <v>#VALUE!</v>
      </c>
      <c r="CA83" s="34" t="e">
        <f>IF(BZ83&lt;&gt;"",HLOOKUP(COUNT($F83:BZ83)+1,$G$4:$EH$8,CA$14,0)*$D83,IF($C83=CA$17,$G$5*$D83,""))</f>
        <v>#VALUE!</v>
      </c>
      <c r="CB83" s="34" t="e">
        <f>IF(CA83&lt;&gt;"",HLOOKUP(COUNT($F83:CA83)+1,$G$4:$EH$8,CB$14,0)*$D83,IF($C83=CB$17,$G$5*$D83,""))</f>
        <v>#VALUE!</v>
      </c>
      <c r="CC83" s="34" t="e">
        <f>IF(CB83&lt;&gt;"",HLOOKUP(COUNT($F83:CB83)+1,$G$4:$EH$8,CC$14,0)*$D83,IF($C83=CC$17,$G$5*$D83,""))</f>
        <v>#VALUE!</v>
      </c>
      <c r="CD83" s="34" t="e">
        <f>IF(CC83&lt;&gt;"",HLOOKUP(COUNT($F83:CC83)+1,$G$4:$EH$8,CD$14,0)*$D83,IF($C83=CD$17,$G$5*$D83,""))</f>
        <v>#VALUE!</v>
      </c>
      <c r="CE83" s="34" t="e">
        <f>IF(CD83&lt;&gt;"",HLOOKUP(COUNT($F83:CD83)+1,$G$4:$EH$8,CE$14,0)*$D83,IF($C83=CE$17,$G$5*$D83,""))</f>
        <v>#VALUE!</v>
      </c>
      <c r="CF83" s="34" t="e">
        <f>IF(CE83&lt;&gt;"",HLOOKUP(COUNT($F83:CE83)+1,$G$4:$EH$8,CF$14,0)*$D83,IF($C83=CF$17,$G$5*$D83,""))</f>
        <v>#VALUE!</v>
      </c>
      <c r="CG83" s="34" t="e">
        <f>IF(CF83&lt;&gt;"",HLOOKUP(COUNT($F83:CF83)+1,$G$4:$EH$8,CG$14,0)*$D83,IF($C83=CG$17,$G$5*$D83,""))</f>
        <v>#VALUE!</v>
      </c>
      <c r="CH83" s="34" t="e">
        <f>IF(CG83&lt;&gt;"",HLOOKUP(COUNT($F83:CG83)+1,$G$4:$EH$8,CH$14,0)*$D83,IF($C83=CH$17,$G$5*$D83,""))</f>
        <v>#VALUE!</v>
      </c>
      <c r="CI83" s="34" t="e">
        <f>IF(CH83&lt;&gt;"",HLOOKUP(COUNT($F83:CH83)+1,$G$4:$EH$8,CI$14,0)*$D83,IF($C83=CI$17,$G$5*$D83,""))</f>
        <v>#VALUE!</v>
      </c>
      <c r="CJ83" s="34" t="e">
        <f>IF(CI83&lt;&gt;"",HLOOKUP(COUNT($F83:CI83)+1,$G$4:$EH$8,CJ$14,0)*$D83,IF($C83=CJ$17,$G$5*$D83,""))</f>
        <v>#VALUE!</v>
      </c>
      <c r="CK83" s="34" t="e">
        <f>IF(CJ83&lt;&gt;"",HLOOKUP(COUNT($F83:CJ83)+1,$G$4:$EH$8,CK$14,0)*$D83,IF($C83=CK$17,$G$5*$D83,""))</f>
        <v>#VALUE!</v>
      </c>
      <c r="CL83" s="34" t="e">
        <f>IF(CK83&lt;&gt;"",HLOOKUP(COUNT($F83:CK83)+1,$G$4:$EH$8,CL$14,0)*$D83,IF($C83=CL$17,$G$5*$D83,""))</f>
        <v>#VALUE!</v>
      </c>
      <c r="CM83" s="34" t="e">
        <f>IF(CL83&lt;&gt;"",HLOOKUP(COUNT($F83:CL83)+1,$G$4:$EH$8,CM$14,0)*$D83,IF($C83=CM$17,$G$5*$D83,""))</f>
        <v>#VALUE!</v>
      </c>
      <c r="CN83" s="34" t="e">
        <f>IF(CM83&lt;&gt;"",HLOOKUP(COUNT($F83:CM83)+1,$G$4:$EH$8,CN$14,0)*$D83,IF($C83=CN$17,$G$5*$D83,""))</f>
        <v>#VALUE!</v>
      </c>
      <c r="CO83" s="34" t="e">
        <f>IF(CN83&lt;&gt;"",HLOOKUP(COUNT($F83:CN83)+1,$G$4:$EH$8,CO$14,0)*$D83,IF($C83=CO$17,$G$5*$D83,""))</f>
        <v>#VALUE!</v>
      </c>
      <c r="CP83" s="34" t="e">
        <f>IF(CO83&lt;&gt;"",HLOOKUP(COUNT($F83:CO83)+1,$G$4:$EH$8,CP$14,0)*$D83,IF($C83=CP$17,$G$5*$D83,""))</f>
        <v>#VALUE!</v>
      </c>
      <c r="CQ83" s="34" t="e">
        <f>IF(CP83&lt;&gt;"",HLOOKUP(COUNT($F83:CP83)+1,$G$4:$EH$8,CQ$14,0)*$D83,IF($C83=CQ$17,$G$5*$D83,""))</f>
        <v>#VALUE!</v>
      </c>
      <c r="CR83" s="34" t="e">
        <f>IF(CQ83&lt;&gt;"",HLOOKUP(COUNT($F83:CQ83)+1,$G$4:$EH$8,CR$14,0)*$D83,IF($C83=CR$17,$G$5*$D83,""))</f>
        <v>#VALUE!</v>
      </c>
      <c r="CS83" s="34" t="e">
        <f>IF(CR83&lt;&gt;"",HLOOKUP(COUNT($F83:CR83)+1,$G$4:$EH$8,CS$14,0)*$D83,IF($C83=CS$17,$G$5*$D83,""))</f>
        <v>#VALUE!</v>
      </c>
      <c r="CT83" s="34" t="e">
        <f>IF(CS83&lt;&gt;"",HLOOKUP(COUNT($F83:CS83)+1,$G$4:$EH$8,CT$14,0)*$D83,IF($C83=CT$17,$G$5*$D83,""))</f>
        <v>#VALUE!</v>
      </c>
      <c r="CU83" s="34" t="e">
        <f>IF(CT83&lt;&gt;"",HLOOKUP(COUNT($F83:CT83)+1,$G$4:$EH$8,CU$14,0)*$D83,IF($C83=CU$17,$G$5*$D83,""))</f>
        <v>#VALUE!</v>
      </c>
      <c r="CV83" s="34" t="e">
        <f>IF(CU83&lt;&gt;"",HLOOKUP(COUNT($F83:CU83)+1,$G$4:$EH$8,CV$14,0)*$D83,IF($C83=CV$17,$G$5*$D83,""))</f>
        <v>#VALUE!</v>
      </c>
      <c r="CW83" s="34" t="e">
        <f>IF(CV83&lt;&gt;"",HLOOKUP(COUNT($F83:CV83)+1,$G$4:$EH$8,CW$14,0)*$D83,IF($C83=CW$17,$G$5*$D83,""))</f>
        <v>#VALUE!</v>
      </c>
      <c r="CX83" s="34" t="e">
        <f>IF(CW83&lt;&gt;"",HLOOKUP(COUNT($F83:CW83)+1,$G$4:$EH$8,CX$14,0)*$D83,IF($C83=CX$17,$G$5*$D83,""))</f>
        <v>#VALUE!</v>
      </c>
      <c r="CY83" s="34" t="e">
        <f>IF(CX83&lt;&gt;"",HLOOKUP(COUNT($F83:CX83)+1,$G$4:$EH$8,CY$14,0)*$D83,IF($C83=CY$17,$G$5*$D83,""))</f>
        <v>#VALUE!</v>
      </c>
      <c r="CZ83" s="34" t="e">
        <f>IF(CY83&lt;&gt;"",HLOOKUP(COUNT($F83:CY83)+1,$G$4:$EH$8,CZ$14,0)*$D83,IF($C83=CZ$17,$G$5*$D83,""))</f>
        <v>#VALUE!</v>
      </c>
      <c r="DA83" s="34" t="e">
        <f>IF(CZ83&lt;&gt;"",HLOOKUP(COUNT($F83:CZ83)+1,$G$4:$EH$8,DA$14,0)*$D83,IF($C83=DA$17,$G$5*$D83,""))</f>
        <v>#VALUE!</v>
      </c>
      <c r="DB83" s="34" t="e">
        <f>IF(DA83&lt;&gt;"",HLOOKUP(COUNT($F83:DA83)+1,$G$4:$EH$8,DB$14,0)*$D83,IF($C83=DB$17,$G$5*$D83,""))</f>
        <v>#VALUE!</v>
      </c>
      <c r="DC83" s="34" t="e">
        <f>IF(DB83&lt;&gt;"",HLOOKUP(COUNT($F83:DB83)+1,$G$4:$EH$8,DC$14,0)*$D83,IF($C83=DC$17,$G$5*$D83,""))</f>
        <v>#VALUE!</v>
      </c>
      <c r="DD83" s="34" t="e">
        <f>IF(DC83&lt;&gt;"",HLOOKUP(COUNT($F83:DC83)+1,$G$4:$EH$8,DD$14,0)*$D83,IF($C83=DD$17,$G$5*$D83,""))</f>
        <v>#VALUE!</v>
      </c>
      <c r="DE83" s="34" t="e">
        <f>IF(DD83&lt;&gt;"",HLOOKUP(COUNT($F83:DD83)+1,$G$4:$EH$8,DE$14,0)*$D83,IF($C83=DE$17,$G$5*$D83,""))</f>
        <v>#VALUE!</v>
      </c>
      <c r="DF83" s="34" t="e">
        <f>IF(DE83&lt;&gt;"",HLOOKUP(COUNT($F83:DE83)+1,$G$4:$EH$8,DF$14,0)*$D83,IF($C83=DF$17,$G$5*$D83,""))</f>
        <v>#VALUE!</v>
      </c>
      <c r="DG83" s="34" t="e">
        <f>IF(DF83&lt;&gt;"",HLOOKUP(COUNT($F83:DF83)+1,$G$4:$EH$8,DG$14,0)*$D83,IF($C83=DG$17,$G$5*$D83,""))</f>
        <v>#VALUE!</v>
      </c>
      <c r="DH83" s="34" t="e">
        <f>IF(DG83&lt;&gt;"",HLOOKUP(COUNT($F83:DG83)+1,$G$4:$EH$8,DH$14,0)*$D83,IF($C83=DH$17,$G$5*$D83,""))</f>
        <v>#VALUE!</v>
      </c>
      <c r="DI83" s="34" t="e">
        <f>IF(DH83&lt;&gt;"",HLOOKUP(COUNT($F83:DH83)+1,$G$4:$EH$8,DI$14,0)*$D83,IF($C83=DI$17,$G$5*$D83,""))</f>
        <v>#VALUE!</v>
      </c>
      <c r="DJ83" s="34" t="e">
        <f>IF(DI83&lt;&gt;"",HLOOKUP(COUNT($F83:DI83)+1,$G$4:$EH$8,DJ$14,0)*$D83,IF($C83=DJ$17,$G$5*$D83,""))</f>
        <v>#VALUE!</v>
      </c>
      <c r="DK83" s="34" t="e">
        <f>IF(DJ83&lt;&gt;"",HLOOKUP(COUNT($F83:DJ83)+1,$G$4:$EH$8,DK$14,0)*$D83,IF($C83=DK$17,$G$5*$D83,""))</f>
        <v>#VALUE!</v>
      </c>
      <c r="DL83" s="34" t="e">
        <f>IF(DK83&lt;&gt;"",HLOOKUP(COUNT($F83:DK83)+1,$G$4:$EH$8,DL$14,0)*$D83,IF($C83=DL$17,$G$5*$D83,""))</f>
        <v>#VALUE!</v>
      </c>
      <c r="DM83" s="34" t="e">
        <f>IF(DL83&lt;&gt;"",HLOOKUP(COUNT($F83:DL83)+1,$G$4:$EH$8,DM$14,0)*$D83,IF($C83=DM$17,$G$5*$D83,""))</f>
        <v>#VALUE!</v>
      </c>
      <c r="DN83" s="34" t="e">
        <f>IF(DM83&lt;&gt;"",HLOOKUP(COUNT($F83:DM83)+1,$G$4:$EH$8,DN$14,0)*$D83,IF($C83=DN$17,$G$5*$D83,""))</f>
        <v>#VALUE!</v>
      </c>
      <c r="DO83" s="34" t="e">
        <f>IF(DN83&lt;&gt;"",HLOOKUP(COUNT($F83:DN83)+1,$G$4:$EH$8,DO$14,0)*$D83,IF($C83=DO$17,$G$5*$D83,""))</f>
        <v>#VALUE!</v>
      </c>
      <c r="DP83" s="34" t="e">
        <f>IF(DO83&lt;&gt;"",HLOOKUP(COUNT($F83:DO83)+1,$G$4:$EH$8,DP$14,0)*$D83,IF($C83=DP$17,$G$5*$D83,""))</f>
        <v>#VALUE!</v>
      </c>
      <c r="DQ83" s="34" t="e">
        <f>IF(DP83&lt;&gt;"",HLOOKUP(COUNT($F83:DP83)+1,$G$4:$EH$8,DQ$14,0)*$D83,IF($C83=DQ$17,$G$5*$D83,""))</f>
        <v>#VALUE!</v>
      </c>
      <c r="DR83" s="34" t="e">
        <f>IF(DQ83&lt;&gt;"",HLOOKUP(COUNT($F83:DQ83)+1,$G$4:$EH$8,DR$14,0)*$D83,IF($C83=DR$17,$G$5*$D83,""))</f>
        <v>#VALUE!</v>
      </c>
      <c r="DS83" s="34" t="e">
        <f>IF(DR83&lt;&gt;"",HLOOKUP(COUNT($F83:DR83)+1,$G$4:$EH$8,DS$14,0)*$D83,IF($C83=DS$17,$G$5*$D83,""))</f>
        <v>#VALUE!</v>
      </c>
      <c r="DT83" s="34" t="e">
        <f>IF(DS83&lt;&gt;"",HLOOKUP(COUNT($F83:DS83)+1,$G$4:$EH$8,DT$14,0)*$D83,IF($C83=DT$17,$G$5*$D83,""))</f>
        <v>#VALUE!</v>
      </c>
      <c r="DU83" s="34" t="e">
        <f>IF(DT83&lt;&gt;"",HLOOKUP(COUNT($F83:DT83)+1,$G$4:$EH$8,DU$14,0)*$D83,IF($C83=DU$17,$G$5*$D83,""))</f>
        <v>#VALUE!</v>
      </c>
      <c r="DV83" s="34" t="e">
        <f>IF(DU83&lt;&gt;"",HLOOKUP(COUNT($F83:DU83)+1,$G$4:$EH$8,DV$14,0)*$D83,IF($C83=DV$17,$G$5*$D83,""))</f>
        <v>#VALUE!</v>
      </c>
      <c r="DX83" s="34" t="str">
        <f>IF(DW83&lt;&gt;"",HLOOKUP(COUNT($DW83:DW83)+1,$G$4:$CX$8,DX$14,0)*$D83,IF($C83=DX$17,$G$6*$D83,""))</f>
        <v/>
      </c>
      <c r="DY83" s="34" t="str">
        <f>IF(DX83&lt;&gt;"",HLOOKUP(COUNT($DW83:DX83)+1,$G$4:$CX$8,DY$14,0)*$D83,IF($C83=DY$17,$G$6*$D83,""))</f>
        <v/>
      </c>
      <c r="DZ83" s="34" t="str">
        <f>IF(DY83&lt;&gt;"",HLOOKUP(COUNT($DW83:DY83)+1,$G$4:$CX$8,DZ$14,0)*$D83,IF($C83=DZ$17,$G$6*$D83,""))</f>
        <v/>
      </c>
      <c r="EA83" s="34" t="str">
        <f>IF(DZ83&lt;&gt;"",HLOOKUP(COUNT($DW83:DZ83)+1,$G$4:$CX$8,EA$14,0)*$D83,IF($C83=EA$17,$G$6*$D83,""))</f>
        <v/>
      </c>
      <c r="EB83" s="34" t="str">
        <f>IF(EA83&lt;&gt;"",HLOOKUP(COUNT($DW83:EA83)+1,$G$4:$CX$8,EB$14,0)*$D83,IF($C83=EB$17,$G$6*$D83,""))</f>
        <v/>
      </c>
      <c r="EC83" s="34" t="str">
        <f>IF(EB83&lt;&gt;"",HLOOKUP(COUNT($DW83:EB83)+1,$G$4:$CX$8,EC$14,0)*$D83,IF($C83=EC$17,$G$6*$D83,""))</f>
        <v/>
      </c>
      <c r="ED83" s="34" t="str">
        <f>IF(EC83&lt;&gt;"",HLOOKUP(COUNT($DW83:EC83)+1,$G$4:$CX$8,ED$14,0)*$D83,IF($C83=ED$17,$G$6*$D83,""))</f>
        <v/>
      </c>
      <c r="EE83" s="34" t="str">
        <f>IF(ED83&lt;&gt;"",HLOOKUP(COUNT($DW83:ED83)+1,$G$4:$CX$8,EE$14,0)*$D83,IF($C83=EE$17,$G$6*$D83,""))</f>
        <v/>
      </c>
      <c r="EF83" s="34" t="str">
        <f>IF(EE83&lt;&gt;"",HLOOKUP(COUNT($DW83:EE83)+1,$G$4:$CX$8,EF$14,0)*$D83,IF($C83=EF$17,$G$6*$D83,""))</f>
        <v/>
      </c>
      <c r="EG83" s="34" t="str">
        <f>IF(EF83&lt;&gt;"",HLOOKUP(COUNT($DW83:EF83)+1,$G$4:$CX$8,EG$14,0)*$D83,IF($C83=EG$17,$G$6*$D83,""))</f>
        <v/>
      </c>
      <c r="EH83" s="34" t="str">
        <f>IF(EG83&lt;&gt;"",HLOOKUP(COUNT($DW83:EG83)+1,$G$4:$CX$8,EH$14,0)*$D83,IF($C83=EH$17,$G$6*$D83,""))</f>
        <v/>
      </c>
      <c r="EI83" s="34" t="str">
        <f>IF(EH83&lt;&gt;"",HLOOKUP(COUNT($DW83:EH83)+1,$G$4:$CX$8,EI$14,0)*$D83,IF($C83=EI$17,$G$6*$D83,""))</f>
        <v/>
      </c>
      <c r="EJ83" s="34" t="str">
        <f>IF(EI83&lt;&gt;"",HLOOKUP(COUNT($DW83:EI83)+1,$G$4:$CX$8,EJ$14,0)*$D83,IF($C83=EJ$17,$G$6*$D83,""))</f>
        <v/>
      </c>
      <c r="EK83" s="34" t="str">
        <f>IF(EJ83&lt;&gt;"",HLOOKUP(COUNT($DW83:EJ83)+1,$G$4:$CX$8,EK$14,0)*$D83,IF($C83=EK$17,$G$6*$D83,""))</f>
        <v/>
      </c>
      <c r="EL83" s="34" t="str">
        <f>IF(EK83&lt;&gt;"",HLOOKUP(COUNT($DW83:EK83)+1,$G$4:$CX$8,EL$14,0)*$D83,IF($C83=EL$17,$G$6*$D83,""))</f>
        <v/>
      </c>
      <c r="EM83" s="34" t="str">
        <f>IF(EL83&lt;&gt;"",HLOOKUP(COUNT($DW83:EL83)+1,$G$4:$CX$8,EM$14,0)*$D83,IF($C83=EM$17,$G$6*$D83,""))</f>
        <v/>
      </c>
      <c r="EN83" s="34" t="str">
        <f>IF(EM83&lt;&gt;"",HLOOKUP(COUNT($DW83:EM83)+1,$G$4:$CX$8,EN$14,0)*$D83,IF($C83=EN$17,$G$6*$D83,""))</f>
        <v/>
      </c>
      <c r="EO83" s="34" t="str">
        <f>IF(EN83&lt;&gt;"",HLOOKUP(COUNT($DW83:EN83)+1,$G$4:$CX$8,EO$14,0)*$D83,IF($C83=EO$17,$G$6*$D83,""))</f>
        <v/>
      </c>
      <c r="EP83" s="34" t="str">
        <f>IF(EO83&lt;&gt;"",HLOOKUP(COUNT($DW83:EO83)+1,$G$4:$CX$8,EP$14,0)*$D83,IF($C83=EP$17,$G$6*$D83,""))</f>
        <v/>
      </c>
      <c r="EQ83" s="34" t="str">
        <f>IF(EP83&lt;&gt;"",HLOOKUP(COUNT($DW83:EP83)+1,$G$4:$CX$8,EQ$14,0)*$D83,IF($C83=EQ$17,$G$6*$D83,""))</f>
        <v/>
      </c>
      <c r="ER83" s="34" t="str">
        <f>IF(EQ83&lt;&gt;"",HLOOKUP(COUNT($DW83:EQ83)+1,$G$4:$CX$8,ER$14,0)*$D83,IF($C83=ER$17,$G$6*$D83,""))</f>
        <v/>
      </c>
      <c r="ES83" s="34" t="str">
        <f>IF(ER83&lt;&gt;"",HLOOKUP(COUNT($DW83:ER83)+1,$G$4:$CX$8,ES$14,0)*$D83,IF($C83=ES$17,$G$6*$D83,""))</f>
        <v/>
      </c>
      <c r="ET83" s="34" t="str">
        <f>IF(ES83&lt;&gt;"",HLOOKUP(COUNT($DW83:ES83)+1,$G$4:$CX$8,ET$14,0)*$D83,IF($C83=ET$17,$G$6*$D83,""))</f>
        <v/>
      </c>
      <c r="EU83" s="34" t="str">
        <f>IF(ET83&lt;&gt;"",HLOOKUP(COUNT($DW83:ET83)+1,$G$4:$CX$8,EU$14,0)*$D83,IF($C83=EU$17,$G$6*$D83,""))</f>
        <v/>
      </c>
      <c r="EV83" s="34" t="str">
        <f>IF(EU83&lt;&gt;"",HLOOKUP(COUNT($DW83:EU83)+1,$G$4:$CX$8,EV$14,0)*$D83,IF($C83=EV$17,$G$6*$D83,""))</f>
        <v/>
      </c>
      <c r="EW83" s="34" t="str">
        <f>IF(EV83&lt;&gt;"",HLOOKUP(COUNT($DW83:EV83)+1,$G$4:$CX$8,EW$14,0)*$D83,IF($C83=EW$17,$G$6*$D83,""))</f>
        <v/>
      </c>
      <c r="EX83" s="34" t="str">
        <f>IF(EW83&lt;&gt;"",HLOOKUP(COUNT($DW83:EW83)+1,$G$4:$CX$8,EX$14,0)*$D83,IF($C83=EX$17,$G$6*$D83,""))</f>
        <v/>
      </c>
      <c r="EY83" s="34" t="str">
        <f>IF(EX83&lt;&gt;"",HLOOKUP(COUNT($DW83:EX83)+1,$G$4:$CX$8,EY$14,0)*$D83,IF($C83=EY$17,$G$6*$D83,""))</f>
        <v/>
      </c>
      <c r="EZ83" s="34" t="str">
        <f>IF(EY83&lt;&gt;"",HLOOKUP(COUNT($DW83:EY83)+1,$G$4:$CX$8,EZ$14,0)*$D83,IF($C83=EZ$17,$G$6*$D83,""))</f>
        <v/>
      </c>
      <c r="FA83" s="34" t="str">
        <f>IF(EZ83&lt;&gt;"",HLOOKUP(COUNT($DW83:EZ83)+1,$G$4:$CX$8,FA$14,0)*$D83,IF($C83=FA$17,$G$6*$D83,""))</f>
        <v/>
      </c>
      <c r="FB83" s="34" t="str">
        <f>IF(FA83&lt;&gt;"",HLOOKUP(COUNT($DW83:FA83)+1,$G$4:$CX$8,FB$14,0)*$D83,IF($C83=FB$17,$G$6*$D83,""))</f>
        <v/>
      </c>
      <c r="FC83" s="34" t="str">
        <f>IF(FB83&lt;&gt;"",HLOOKUP(COUNT($DW83:FB83)+1,$G$4:$CX$8,FC$14,0)*$D83,IF($C83=FC$17,$G$6*$D83,""))</f>
        <v/>
      </c>
      <c r="FD83" s="34" t="str">
        <f>IF(FC83&lt;&gt;"",HLOOKUP(COUNT($DW83:FC83)+1,$G$4:$CX$8,FD$14,0)*$D83,IF($C83=FD$17,$G$6*$D83,""))</f>
        <v/>
      </c>
      <c r="FE83" s="34" t="str">
        <f>IF(FD83&lt;&gt;"",HLOOKUP(COUNT($DW83:FD83)+1,$G$4:$CX$8,FE$14,0)*$D83,IF($C83=FE$17,$G$6*$D83,""))</f>
        <v/>
      </c>
      <c r="FF83" s="34" t="str">
        <f>IF(FE83&lt;&gt;"",HLOOKUP(COUNT($DW83:FE83)+1,$G$4:$CX$8,FF$14,0)*$D83,IF($C83=FF$17,$G$6*$D83,""))</f>
        <v/>
      </c>
      <c r="FG83" s="34" t="str">
        <f>IF(FF83&lt;&gt;"",HLOOKUP(COUNT($DW83:FF83)+1,$G$4:$CX$8,FG$14,0)*$D83,IF($C83=FG$17,$G$6*$D83,""))</f>
        <v/>
      </c>
      <c r="FH83" s="34" t="str">
        <f>IF(FG83&lt;&gt;"",HLOOKUP(COUNT($DW83:FG83)+1,$G$4:$CX$8,FH$14,0)*$D83,IF($C83=FH$17,$G$6*$D83,""))</f>
        <v/>
      </c>
      <c r="FI83" s="34" t="str">
        <f>IF(FH83&lt;&gt;"",HLOOKUP(COUNT($DW83:FH83)+1,$G$4:$CX$8,FI$14,0)*$D83,IF($C83=FI$17,$G$6*$D83,""))</f>
        <v/>
      </c>
      <c r="FJ83" s="34" t="str">
        <f>IF(FI83&lt;&gt;"",HLOOKUP(COUNT($DW83:FI83)+1,$G$4:$CX$8,FJ$14,0)*$D83,IF($C83=FJ$17,$G$6*$D83,""))</f>
        <v/>
      </c>
      <c r="FK83" s="34" t="str">
        <f>IF(FJ83&lt;&gt;"",HLOOKUP(COUNT($DW83:FJ83)+1,$G$4:$CX$8,FK$14,0)*$D83,IF($C83=FK$17,$G$6*$D83,""))</f>
        <v/>
      </c>
      <c r="FL83" s="34" t="str">
        <f>IF(FK83&lt;&gt;"",HLOOKUP(COUNT($DW83:FK83)+1,$G$4:$CX$8,FL$14,0)*$D83,IF($C83=FL$17,$G$6*$D83,""))</f>
        <v/>
      </c>
      <c r="FM83" s="34" t="str">
        <f>IF(FL83&lt;&gt;"",HLOOKUP(COUNT($DW83:FL83)+1,$G$4:$CX$8,FM$14,0)*$D83,IF($C83=FM$17,$G$6*$D83,""))</f>
        <v/>
      </c>
      <c r="FN83" s="34" t="str">
        <f>IF(FM83&lt;&gt;"",HLOOKUP(COUNT($DW83:FM83)+1,$G$4:$CX$8,FN$14,0)*$D83,IF($C83=FN$17,$G$6*$D83,""))</f>
        <v/>
      </c>
      <c r="FO83" s="34" t="str">
        <f>IF(FN83&lt;&gt;"",HLOOKUP(COUNT($DW83:FN83)+1,$G$4:$CX$8,FO$14,0)*$D83,IF($C83=FO$17,$G$6*$D83,""))</f>
        <v/>
      </c>
      <c r="FP83" s="34" t="str">
        <f>IF(FO83&lt;&gt;"",HLOOKUP(COUNT($DW83:FO83)+1,$G$4:$CX$8,FP$14,0)*$D83,IF($C83=FP$17,$G$6*$D83,""))</f>
        <v/>
      </c>
      <c r="FQ83" s="34" t="str">
        <f>IF(FP83&lt;&gt;"",HLOOKUP(COUNT($DW83:FP83)+1,$G$4:$CX$8,FQ$14,0)*$D83,IF($C83=FQ$17,$G$6*$D83,""))</f>
        <v/>
      </c>
      <c r="FR83" s="34" t="str">
        <f>IF(FQ83&lt;&gt;"",HLOOKUP(COUNT($DW83:FQ83)+1,$G$4:$CX$8,FR$14,0)*$D83,IF($C83=FR$17,$G$6*$D83,""))</f>
        <v/>
      </c>
      <c r="FS83" s="34" t="str">
        <f>IF(FR83&lt;&gt;"",HLOOKUP(COUNT($DW83:FR83)+1,$G$4:$CX$8,FS$14,0)*$D83,IF($C83=FS$17,$G$6*$D83,""))</f>
        <v/>
      </c>
      <c r="FT83" s="34" t="str">
        <f>IF(FS83&lt;&gt;"",HLOOKUP(COUNT($DW83:FS83)+1,$G$4:$CX$8,FT$14,0)*$D83,IF($C83=FT$17,$G$6*$D83,""))</f>
        <v/>
      </c>
      <c r="FU83" s="34" t="str">
        <f>IF(FT83&lt;&gt;"",HLOOKUP(COUNT($DW83:FT83)+1,$G$4:$CX$8,FU$14,0)*$D83,IF($C83=FU$17,$G$6*$D83,""))</f>
        <v/>
      </c>
      <c r="FV83" s="34" t="str">
        <f>IF(FU83&lt;&gt;"",HLOOKUP(COUNT($DW83:FU83)+1,$G$4:$CX$8,FV$14,0)*$D83,IF($C83=FV$17,$G$6*$D83,""))</f>
        <v/>
      </c>
      <c r="FW83" s="34" t="str">
        <f>IF(FV83&lt;&gt;"",HLOOKUP(COUNT($DW83:FV83)+1,$G$4:$CX$8,FW$14,0)*$D83,IF($C83=FW$17,$G$6*$D83,""))</f>
        <v/>
      </c>
      <c r="FX83" s="34" t="str">
        <f>IF(FW83&lt;&gt;"",HLOOKUP(COUNT($DW83:FW83)+1,$G$4:$CX$8,FX$14,0)*$D83,IF($C83=FX$17,$G$6*$D83,""))</f>
        <v/>
      </c>
      <c r="FY83" s="34" t="str">
        <f>IF(FX83&lt;&gt;"",HLOOKUP(COUNT($DW83:FX83)+1,$G$4:$CX$8,FY$14,0)*$D83,IF($C83=FY$17,$G$6*$D83,""))</f>
        <v/>
      </c>
      <c r="FZ83" s="34" t="str">
        <f>IF(FY83&lt;&gt;"",HLOOKUP(COUNT($DW83:FY83)+1,$G$4:$CX$8,FZ$14,0)*$D83,IF($C83=FZ$17,$G$6*$D83,""))</f>
        <v/>
      </c>
      <c r="GA83" s="34" t="str">
        <f>IF(FZ83&lt;&gt;"",HLOOKUP(COUNT($DW83:FZ83)+1,$G$4:$CX$8,GA$14,0)*$D83,IF($C83=GA$17,$G$6*$D83,""))</f>
        <v/>
      </c>
      <c r="GB83" s="34" t="str">
        <f>IF(GA83&lt;&gt;"",HLOOKUP(COUNT($DW83:GA83)+1,$G$4:$CX$8,GB$14,0)*$D83,IF($C83=GB$17,$G$6*$D83,""))</f>
        <v/>
      </c>
      <c r="GC83" s="34" t="str">
        <f>IF(GB83&lt;&gt;"",HLOOKUP(COUNT($DW83:GB83)+1,$G$4:$CX$8,GC$14,0)*$D83,IF($C83=GC$17,$G$6*$D83,""))</f>
        <v/>
      </c>
      <c r="GD83" s="34" t="str">
        <f>IF(GC83&lt;&gt;"",HLOOKUP(COUNT($DW83:GC83)+1,$G$4:$CX$8,GD$14,0)*$D83,IF($C83=GD$17,$G$6*$D83,""))</f>
        <v/>
      </c>
      <c r="GE83" s="34" t="str">
        <f>IF(GD83&lt;&gt;"",HLOOKUP(COUNT($DW83:GD83)+1,$G$4:$CX$8,GE$14,0)*$D83,IF($C83=GE$17,$G$6*$D83,""))</f>
        <v/>
      </c>
      <c r="GF83" s="34" t="str">
        <f>IF(GE83&lt;&gt;"",HLOOKUP(COUNT($DW83:GE83)+1,$G$4:$CX$8,GF$14,0)*$D83,IF($C83=GF$17,$G$6*$D83,""))</f>
        <v/>
      </c>
      <c r="GG83" s="34" t="str">
        <f>IF(GF83&lt;&gt;"",HLOOKUP(COUNT($DW83:GF83)+1,$G$4:$CX$8,GG$14,0)*$D83,IF($C83=GG$17,$G$6*$D83,""))</f>
        <v/>
      </c>
      <c r="GH83" s="34" t="str">
        <f>IF(GG83&lt;&gt;"",HLOOKUP(COUNT($DW83:GG83)+1,$G$4:$CX$8,GH$14,0)*$D83,IF($C83=GH$17,$G$6*$D83,""))</f>
        <v/>
      </c>
      <c r="GI83" s="34" t="str">
        <f>IF(GH83&lt;&gt;"",HLOOKUP(COUNT($DW83:GH83)+1,$G$4:$CX$8,GI$14,0)*$D83,IF($C83=GI$17,$G$6*$D83,""))</f>
        <v/>
      </c>
      <c r="GJ83" s="34">
        <f>IF(GI83&lt;&gt;"",HLOOKUP(COUNT($DW83:GI83)+1,$G$4:$CX$8,GJ$14,0)*$D83,IF($C83=GJ$17,$G$6*$D83,""))</f>
        <v>0</v>
      </c>
      <c r="GK83" s="34">
        <f>IF(GJ83&lt;&gt;"",HLOOKUP(COUNT($DW83:GJ83)+1,$G$4:$CX$8,GK$14,0)*$D83,IF($C83=GK$17,$G$6*$D83,""))</f>
        <v>7500</v>
      </c>
      <c r="GL83" s="34">
        <f>IF(GK83&lt;&gt;"",HLOOKUP(COUNT($DW83:GK83)+1,$G$4:$CX$8,GL$14,0)*$D83,IF($C83=GL$17,$G$6*$D83,""))</f>
        <v>7500</v>
      </c>
      <c r="GM83" s="34">
        <f>IF(GL83&lt;&gt;"",HLOOKUP(COUNT($DW83:GL83)+1,$G$4:$CX$8,GM$14,0)*$D83,IF($C83=GM$17,$G$6*$D83,""))</f>
        <v>7500</v>
      </c>
      <c r="GN83" s="34">
        <f>IF(GM83&lt;&gt;"",HLOOKUP(COUNT($DW83:GM83)+1,$G$4:$CX$8,GN$14,0)*$D83,IF($C83=GN$17,$G$6*$D83,""))</f>
        <v>9048.4582084179765</v>
      </c>
      <c r="GO83" s="34">
        <f>IF(GN83&lt;&gt;"",HLOOKUP(COUNT($DW83:GN83)+1,$G$4:$CX$8,GO$14,0)*$D83,IF($C83=GO$17,$G$6*$D83,""))</f>
        <v>11310.572760522478</v>
      </c>
      <c r="GP83" s="34">
        <f>IF(GO83&lt;&gt;"",HLOOKUP(COUNT($DW83:GO83)+1,$G$4:$CX$8,GP$14,0)*$D83,IF($C83=GP$17,$G$6*$D83,""))</f>
        <v>13572.687312626966</v>
      </c>
      <c r="GQ83" s="34">
        <f>IF(GP83&lt;&gt;"",HLOOKUP(COUNT($DW83:GP83)+1,$G$4:$CX$8,GQ$14,0)*$D83,IF($C83=GQ$17,$G$6*$D83,""))</f>
        <v>15744.31728264728</v>
      </c>
      <c r="GR83" s="34">
        <f>IF(GQ83&lt;&gt;"",HLOOKUP(COUNT($DW83:GQ83)+1,$G$4:$CX$8,GR$14,0)*$D83,IF($C83=GR$17,$G$6*$D83,""))</f>
        <v>17948.521702217906</v>
      </c>
      <c r="GS83" s="34">
        <f>IF(GR83&lt;&gt;"",HLOOKUP(COUNT($DW83:GR83)+1,$G$4:$CX$8,GS$14,0)*$D83,IF($C83=GS$17,$G$6*$D83,""))</f>
        <v>20281.829523506218</v>
      </c>
      <c r="GT83" s="34">
        <f>IF(GS83&lt;&gt;"",HLOOKUP(COUNT($DW83:GS83)+1,$G$4:$CX$8,GT$14,0)*$D83,IF($C83=GT$17,$G$6*$D83,""))</f>
        <v>22512.830771091903</v>
      </c>
      <c r="GU83" s="34">
        <f>IF(GT83&lt;&gt;"",HLOOKUP(COUNT($DW83:GT83)+1,$G$4:$CX$8,GU$14,0)*$D83,IF($C83=GU$17,$G$6*$D83,""))</f>
        <v>24764.113848201101</v>
      </c>
      <c r="GV83" s="34">
        <f>IF(GU83&lt;&gt;"",HLOOKUP(COUNT($DW83:GU83)+1,$G$4:$CX$8,GV$14,0)*$D83,IF($C83=GV$17,$G$6*$D83,""))</f>
        <v>18573.085386150833</v>
      </c>
      <c r="GW83" s="34">
        <f>IF(GV83&lt;&gt;"",HLOOKUP(COUNT($DW83:GV83)+1,$G$4:$CX$8,GW$14,0)*$D83,IF($C83=GW$17,$G$6*$D83,""))</f>
        <v>17644.431116843283</v>
      </c>
      <c r="GX83" s="34">
        <f>IF(GW83&lt;&gt;"",HLOOKUP(COUNT($DW83:GW83)+1,$G$4:$CX$8,GX$14,0)*$D83,IF($C83=GX$17,$G$6*$D83,""))</f>
        <v>19408.874228527617</v>
      </c>
      <c r="GY83" s="34">
        <f>IF(GX83&lt;&gt;"",HLOOKUP(COUNT($DW83:GX83)+1,$G$4:$CX$8,GY$14,0)*$D83,IF($C83=GY$17,$G$6*$D83,""))</f>
        <v>21349.761651380388</v>
      </c>
      <c r="GZ83" s="34">
        <f>IF(GY83&lt;&gt;"",HLOOKUP(COUNT($DW83:GY83)+1,$G$4:$CX$8,GZ$14,0)*$D83,IF($C83=GZ$17,$G$6*$D83,""))</f>
        <v>23484.73781651842</v>
      </c>
      <c r="HA83" s="34">
        <f>IF(GZ83&lt;&gt;"",HLOOKUP(COUNT($DW83:GZ83)+1,$G$4:$CX$8,HA$14,0)*$D83,IF($C83=HA$17,$G$6*$D83,""))</f>
        <v>25833.211598170259</v>
      </c>
      <c r="HB83" s="34">
        <f>IF(HA83&lt;&gt;"",HLOOKUP(COUNT($DW83:HA83)+1,$G$4:$CX$8,HB$14,0)*$D83,IF($C83=HB$17,$G$6*$D83,""))</f>
        <v>24541.551018261736</v>
      </c>
      <c r="HC83" s="34">
        <f>IF(HB83&lt;&gt;"",HLOOKUP(COUNT($DW83:HB83)+1,$G$4:$CX$8,HC$14,0)*$D83,IF($C83=HC$17,$G$6*$D83,""))</f>
        <v>23314.473467348653</v>
      </c>
      <c r="HD83" s="34">
        <f>IF(HC83&lt;&gt;"",HLOOKUP(COUNT($DW83:HC83)+1,$G$4:$CX$8,HD$14,0)*$D83,IF($C83=HD$17,$G$6*$D83,""))</f>
        <v>24946.486610063057</v>
      </c>
      <c r="HE83" s="34">
        <f>IF(HD83&lt;&gt;"",HLOOKUP(COUNT($DW83:HD83)+1,$G$4:$CX$8,HE$14,0)*$D83,IF($C83=HE$17,$G$6*$D83,""))</f>
        <v>26692.740672767472</v>
      </c>
      <c r="HF83" s="34">
        <f>IF(HE83&lt;&gt;"",HLOOKUP(COUNT($DW83:HE83)+1,$G$4:$CX$8,HF$14,0)*$D83,IF($C83=HF$17,$G$6*$D83,""))</f>
        <v>28561.232519861194</v>
      </c>
      <c r="HG83" s="34">
        <f>IF(HF83&lt;&gt;"",HLOOKUP(COUNT($DW83:HF83)+1,$G$4:$CX$8,HG$14,0)*$D83,IF($C83=HG$17,$G$6*$D83,""))</f>
        <v>31417.355771847309</v>
      </c>
      <c r="HH83" s="34">
        <f>IF(HG83&lt;&gt;"",HLOOKUP(COUNT($DW83:HG83)+1,$G$4:$CX$8,HH$14,0)*$D83,IF($C83=HH$17,$G$6*$D83,""))</f>
        <v>26704.75240607022</v>
      </c>
      <c r="HI83" s="34">
        <f>IF(HH83&lt;&gt;"",HLOOKUP(COUNT($DW83:HH83)+1,$G$4:$CX$8,HI$14,0)*$D83,IF($C83=HI$17,$G$6*$D83,""))</f>
        <v>25369.514785766714</v>
      </c>
      <c r="HJ83" s="34">
        <f>IF(HI83&lt;&gt;"",HLOOKUP(COUNT($DW83:HI83)+1,$G$4:$CX$8,HJ$14,0)*$D83,IF($C83=HJ$17,$G$6*$D83,""))</f>
        <v>26637.990525055047</v>
      </c>
      <c r="HK83" s="34">
        <f>IF(HJ83&lt;&gt;"",HLOOKUP(COUNT($DW83:HJ83)+1,$G$4:$CX$8,HK$14,0)*$D83,IF($C83=HK$17,$G$6*$D83,""))</f>
        <v>27969.890051307804</v>
      </c>
      <c r="HL83" s="34">
        <f>IF(HK83&lt;&gt;"",HLOOKUP(COUNT($DW83:HK83)+1,$G$4:$CX$8,HL$14,0)*$D83,IF($C83=HL$17,$G$6*$D83,""))</f>
        <v>29368.38455387318</v>
      </c>
      <c r="HM83" s="34">
        <f>IF(HL83&lt;&gt;"",HLOOKUP(COUNT($DW83:HL83)+1,$G$4:$CX$8,HM$14,0)*$D83,IF($C83=HM$17,$G$6*$D83,""))</f>
        <v>31424.171472644306</v>
      </c>
      <c r="HN83" s="34">
        <f>IF(HM83&lt;&gt;"",HLOOKUP(COUNT($DW83:HM83)+1,$G$4:$CX$8,HN$14,0)*$D83,IF($C83=HN$17,$G$6*$D83,""))</f>
        <v>28281.754325379879</v>
      </c>
      <c r="HO83" s="34">
        <f>IF(HN83&lt;&gt;"",HLOOKUP(COUNT($DW83:HN83)+1,$G$4:$CX$8,HO$14,0)*$D83,IF($C83=HO$17,$G$6*$D83,""))</f>
        <v>25453.578892841902</v>
      </c>
      <c r="HP83" s="34">
        <f>IF(HO83&lt;&gt;"",HLOOKUP(COUNT($DW83:HO83)+1,$G$4:$CX$8,HP$14,0)*$D83,IF($C83=HP$17,$G$6*$D83,""))</f>
        <v>27235.329415340824</v>
      </c>
      <c r="HQ83" s="34">
        <f>IF(HP83&lt;&gt;"",HLOOKUP(COUNT($DW83:HP83)+1,$G$4:$CX$8,HQ$14,0)*$D83,IF($C83=HQ$17,$G$6*$D83,""))</f>
        <v>29141.802474414675</v>
      </c>
      <c r="HR83" s="34">
        <f>IF(HQ83&lt;&gt;"",HLOOKUP(COUNT($DW83:HQ83)+1,$G$4:$CX$8,HR$14,0)*$D83,IF($C83=HR$17,$G$6*$D83,""))</f>
        <v>31181.728647623713</v>
      </c>
      <c r="HS83" s="34">
        <f>IF(HR83&lt;&gt;"",HLOOKUP(COUNT($DW83:HR83)+1,$G$4:$CX$8,HS$14,0)*$D83,IF($C83=HS$17,$G$6*$D83,""))</f>
        <v>33676.266939433612</v>
      </c>
      <c r="HT83" s="34">
        <f>IF(HS83&lt;&gt;"",HLOOKUP(COUNT($DW83:HS83)+1,$G$4:$CX$8,HT$14,0)*$D83,IF($C83=HT$17,$G$6*$D83,""))</f>
        <v>28961.589567912906</v>
      </c>
      <c r="HU83" s="34">
        <f>IF(HT83&lt;&gt;"",HLOOKUP(COUNT($DW83:HT83)+1,$G$4:$CX$8,HU$14,0)*$D83,IF($C83=HU$17,$G$6*$D83,""))</f>
        <v>27513.510089517258</v>
      </c>
      <c r="HV83" s="34">
        <f>IF(HU83&lt;&gt;"",HLOOKUP(COUNT($DW83:HU83)+1,$G$4:$CX$8,HV$14,0)*$D83,IF($C83=HV$17,$G$6*$D83,""))</f>
        <v>28889.18559399313</v>
      </c>
      <c r="HW83" s="34">
        <f>IF(HV83&lt;&gt;"",HLOOKUP(COUNT($DW83:HV83)+1,$G$4:$CX$8,HW$14,0)*$D83,IF($C83=HW$17,$G$6*$D83,""))</f>
        <v>30333.644873692774</v>
      </c>
      <c r="HX83" s="34">
        <f>IF(HW83&lt;&gt;"",HLOOKUP(COUNT($DW83:HW83)+1,$G$4:$CX$8,HX$14,0)*$D83,IF($C83=HX$17,$G$6*$D83,""))</f>
        <v>31850.327117377412</v>
      </c>
      <c r="HY83" s="34">
        <f>IF(HX83&lt;&gt;"",HLOOKUP(COUNT($DW83:HX83)+1,$G$4:$CX$8,HY$14,0)*$D83,IF($C83=HY$17,$G$6*$D83,""))</f>
        <v>34079.850015593824</v>
      </c>
      <c r="HZ83" s="34">
        <f>IF(HY83&lt;&gt;"",HLOOKUP(COUNT($DW83:HY83)+1,$G$4:$CX$8,HZ$14,0)*$D83,IF($C83=HZ$17,$G$6*$D83,""))</f>
        <v>30671.865014034454</v>
      </c>
      <c r="IA83" s="34">
        <f>IF(HZ83&lt;&gt;"",HLOOKUP(COUNT($DW83:HZ83)+1,$G$4:$CX$8,IA$14,0)*$D83,IF($C83=IA$17,$G$6*$D83,""))</f>
        <v>27604.678512631006</v>
      </c>
      <c r="IB83" s="34">
        <f>IF(IA83&lt;&gt;"",HLOOKUP(COUNT($DW83:IA83)+1,$G$4:$CX$8,IB$14,0)*$D83,IF($C83=IB$17,$G$6*$D83,""))</f>
        <v>29537.006008515182</v>
      </c>
      <c r="IC83" s="34">
        <f>IF(IB83&lt;&gt;"",HLOOKUP(COUNT($DW83:IB83)+1,$G$4:$CX$8,IC$14,0)*$D83,IF($C83=IC$17,$G$6*$D83,""))</f>
        <v>31604.59642911124</v>
      </c>
      <c r="ID83" s="34">
        <f>IF(IC83&lt;&gt;"",HLOOKUP(COUNT($DW83:IC83)+1,$G$4:$CX$8,ID$14,0)*$D83,IF($C83=ID$17,$G$6*$D83,""))</f>
        <v>33816.918179149026</v>
      </c>
      <c r="IE83" s="34">
        <f>IF(ID83&lt;&gt;"",HLOOKUP(COUNT($DW83:ID83)+1,$G$4:$CX$8,IE$14,0)*$D83,IF($C83=IE$17,$G$6*$D83,""))</f>
        <v>36522.271633480945</v>
      </c>
      <c r="IF83" s="34">
        <f>IF(IE83&lt;&gt;"",HLOOKUP(COUNT($DW83:IE83)+1,$G$4:$CX$8,IF$14,0)*$D83,IF($C83=IF$17,$G$6*$D83,""))</f>
        <v>31774.376321128417</v>
      </c>
      <c r="IG83" s="34">
        <f>IF(IF83&lt;&gt;"",HLOOKUP(COUNT($DW83:IF83)+1,$G$4:$CX$8,IG$14,0)*$D83,IF($C83=IG$17,$G$6*$D83,""))</f>
        <v>30185.657505072006</v>
      </c>
      <c r="IH83" s="34">
        <f>IF(IG83&lt;&gt;"",HLOOKUP(COUNT($DW83:IG83)+1,$G$4:$CX$8,IH$14,0)*$D83,IF($C83=IH$17,$G$6*$D83,""))</f>
        <v>31694.940380325599</v>
      </c>
      <c r="II83" s="34">
        <f>IF(IH83&lt;&gt;"",HLOOKUP(COUNT($DW83:IH83)+1,$G$4:$CX$8,II$14,0)*$D83,IF($C83=II$17,$G$6*$D83,""))</f>
        <v>33279.687399341885</v>
      </c>
      <c r="IJ83" s="34">
        <f>IF(II83&lt;&gt;"",HLOOKUP(COUNT($DW83:II83)+1,$G$4:$CX$8,IJ$14,0)*$D83,IF($C83=IJ$17,$G$6*$D83,""))</f>
        <v>34943.671769308989</v>
      </c>
      <c r="IK83" s="34">
        <f>IF(IJ83&lt;&gt;"",HLOOKUP(COUNT($DW83:IJ83)+1,$G$4:$CX$8,IK$14,0)*$D83,IF($C83=IK$17,$G$6*$D83,""))</f>
        <v>37389.728793160604</v>
      </c>
      <c r="IL83" s="34">
        <f>IF(IK83&lt;&gt;"",HLOOKUP(COUNT($DW83:IK83)+1,$G$4:$CX$8,IL$14,0)*$D83,IF($C83=IL$17,$G$6*$D83,""))</f>
        <v>33650.755913844543</v>
      </c>
      <c r="IM83" s="34">
        <f>IF(IL83&lt;&gt;"",HLOOKUP(COUNT($DW83:IL83)+1,$G$4:$CX$8,IM$14,0)*$D83,IF($C83=IM$17,$G$6*$D83,""))</f>
        <v>30285.680322460095</v>
      </c>
      <c r="IO83" s="34" t="str">
        <f>IF(IN83&lt;&gt;"",HLOOKUP(COUNT($IN83:IN83)+1,$G$4:$EH$8,IO$14,0)*$D83,IF($C83=IO$17,$G$7*$D83,""))</f>
        <v/>
      </c>
      <c r="IP83" s="34" t="str">
        <f>IF(IO83&lt;&gt;"",HLOOKUP(COUNT($IN83:IO83)+1,$G$4:$EH$8,IP$14,0)*$D83,IF($C83=IP$17,$G$7*$D83,""))</f>
        <v/>
      </c>
      <c r="IQ83" s="34" t="str">
        <f>IF(IP83&lt;&gt;"",HLOOKUP(COUNT($IN83:IP83)+1,$G$4:$EH$8,IQ$14,0)*$D83,IF($C83=IQ$17,$G$7*$D83,""))</f>
        <v/>
      </c>
      <c r="IR83" s="34" t="str">
        <f>IF(IQ83&lt;&gt;"",HLOOKUP(COUNT($IN83:IQ83)+1,$G$4:$EH$8,IR$14,0)*$D83,IF($C83=IR$17,$G$7*$D83,""))</f>
        <v/>
      </c>
      <c r="IS83" s="34" t="str">
        <f>IF(IR83&lt;&gt;"",HLOOKUP(COUNT($IN83:IR83)+1,$G$4:$EH$8,IS$14,0)*$D83,IF($C83=IS$17,$G$7*$D83,""))</f>
        <v/>
      </c>
      <c r="IT83" s="34" t="str">
        <f>IF(IS83&lt;&gt;"",HLOOKUP(COUNT($IN83:IS83)+1,$G$4:$EH$8,IT$14,0)*$D83,IF($C83=IT$17,$G$7*$D83,""))</f>
        <v/>
      </c>
      <c r="IU83" s="34" t="str">
        <f>IF(IT83&lt;&gt;"",HLOOKUP(COUNT($IN83:IT83)+1,$G$4:$EH$8,IU$14,0)*$D83,IF($C83=IU$17,$G$7*$D83,""))</f>
        <v/>
      </c>
      <c r="IV83" s="34" t="str">
        <f>IF(IU83&lt;&gt;"",HLOOKUP(COUNT($IN83:IU83)+1,$G$4:$EH$8,IV$14,0)*$D83,IF($C83=IV$17,$G$7*$D83,""))</f>
        <v/>
      </c>
      <c r="IW83" s="34" t="str">
        <f>IF(IV83&lt;&gt;"",HLOOKUP(COUNT($IN83:IV83)+1,$G$4:$EH$8,IW$14,0)*$D83,IF($C83=IW$17,$G$7*$D83,""))</f>
        <v/>
      </c>
      <c r="IX83" s="34" t="str">
        <f>IF(IW83&lt;&gt;"",HLOOKUP(COUNT($IN83:IW83)+1,$G$4:$EH$8,IX$14,0)*$D83,IF($C83=IX$17,$G$7*$D83,""))</f>
        <v/>
      </c>
      <c r="IY83" s="34" t="str">
        <f>IF(IX83&lt;&gt;"",HLOOKUP(COUNT($IN83:IX83)+1,$G$4:$EH$8,IY$14,0)*$D83,IF($C83=IY$17,$G$7*$D83,""))</f>
        <v/>
      </c>
      <c r="IZ83" s="34" t="str">
        <f>IF(IY83&lt;&gt;"",HLOOKUP(COUNT($IN83:IY83)+1,$G$4:$EH$8,IZ$14,0)*$D83,IF($C83=IZ$17,$G$7*$D83,""))</f>
        <v/>
      </c>
      <c r="JA83" s="34" t="str">
        <f>IF(IZ83&lt;&gt;"",HLOOKUP(COUNT($IN83:IZ83)+1,$G$4:$EH$8,JA$14,0)*$D83,IF($C83=JA$17,$G$7*$D83,""))</f>
        <v/>
      </c>
      <c r="JB83" s="34" t="str">
        <f>IF(JA83&lt;&gt;"",HLOOKUP(COUNT($IN83:JA83)+1,$G$4:$EH$8,JB$14,0)*$D83,IF($C83=JB$17,$G$7*$D83,""))</f>
        <v/>
      </c>
      <c r="JC83" s="34" t="str">
        <f>IF(JB83&lt;&gt;"",HLOOKUP(COUNT($IN83:JB83)+1,$G$4:$EH$8,JC$14,0)*$D83,IF($C83=JC$17,$G$7*$D83,""))</f>
        <v/>
      </c>
      <c r="JD83" s="34" t="str">
        <f>IF(JC83&lt;&gt;"",HLOOKUP(COUNT($IN83:JC83)+1,$G$4:$EH$8,JD$14,0)*$D83,IF($C83=JD$17,$G$7*$D83,""))</f>
        <v/>
      </c>
      <c r="JE83" s="34" t="str">
        <f>IF(JD83&lt;&gt;"",HLOOKUP(COUNT($IN83:JD83)+1,$G$4:$EH$8,JE$14,0)*$D83,IF($C83=JE$17,$G$7*$D83,""))</f>
        <v/>
      </c>
      <c r="JF83" s="34" t="str">
        <f>IF(JE83&lt;&gt;"",HLOOKUP(COUNT($IN83:JE83)+1,$G$4:$EH$8,JF$14,0)*$D83,IF($C83=JF$17,$G$7*$D83,""))</f>
        <v/>
      </c>
      <c r="JG83" s="34" t="str">
        <f>IF(JF83&lt;&gt;"",HLOOKUP(COUNT($IN83:JF83)+1,$G$4:$EH$8,JG$14,0)*$D83,IF($C83=JG$17,$G$7*$D83,""))</f>
        <v/>
      </c>
      <c r="JH83" s="34" t="str">
        <f>IF(JG83&lt;&gt;"",HLOOKUP(COUNT($IN83:JG83)+1,$G$4:$EH$8,JH$14,0)*$D83,IF($C83=JH$17,$G$7*$D83,""))</f>
        <v/>
      </c>
      <c r="JI83" s="34" t="str">
        <f>IF(JH83&lt;&gt;"",HLOOKUP(COUNT($IN83:JH83)+1,$G$4:$EH$8,JI$14,0)*$D83,IF($C83=JI$17,$G$7*$D83,""))</f>
        <v/>
      </c>
      <c r="JJ83" s="34" t="str">
        <f>IF(JI83&lt;&gt;"",HLOOKUP(COUNT($IN83:JI83)+1,$G$4:$EH$8,JJ$14,0)*$D83,IF($C83=JJ$17,$G$7*$D83,""))</f>
        <v/>
      </c>
      <c r="JK83" s="34" t="str">
        <f>IF(JJ83&lt;&gt;"",HLOOKUP(COUNT($IN83:JJ83)+1,$G$4:$EH$8,JK$14,0)*$D83,IF($C83=JK$17,$G$7*$D83,""))</f>
        <v/>
      </c>
      <c r="JL83" s="34" t="str">
        <f>IF(JK83&lt;&gt;"",HLOOKUP(COUNT($IN83:JK83)+1,$G$4:$EH$8,JL$14,0)*$D83,IF($C83=JL$17,$G$7*$D83,""))</f>
        <v/>
      </c>
      <c r="JM83" s="34" t="str">
        <f>IF(JL83&lt;&gt;"",HLOOKUP(COUNT($IN83:JL83)+1,$G$4:$EH$8,JM$14,0)*$D83,IF($C83=JM$17,$G$7*$D83,""))</f>
        <v/>
      </c>
      <c r="JN83" s="34" t="str">
        <f>IF(JM83&lt;&gt;"",HLOOKUP(COUNT($IN83:JM83)+1,$G$4:$EH$8,JN$14,0)*$D83,IF($C83=JN$17,$G$7*$D83,""))</f>
        <v/>
      </c>
      <c r="JO83" s="34" t="str">
        <f>IF(JN83&lt;&gt;"",HLOOKUP(COUNT($IN83:JN83)+1,$G$4:$EH$8,JO$14,0)*$D83,IF($C83=JO$17,$G$7*$D83,""))</f>
        <v/>
      </c>
      <c r="JP83" s="34" t="str">
        <f>IF(JO83&lt;&gt;"",HLOOKUP(COUNT($IN83:JO83)+1,$G$4:$EH$8,JP$14,0)*$D83,IF($C83=JP$17,$G$7*$D83,""))</f>
        <v/>
      </c>
      <c r="JQ83" s="34" t="str">
        <f>IF(JP83&lt;&gt;"",HLOOKUP(COUNT($IN83:JP83)+1,$G$4:$EH$8,JQ$14,0)*$D83,IF($C83=JQ$17,$G$7*$D83,""))</f>
        <v/>
      </c>
      <c r="JR83" s="34" t="str">
        <f>IF(JQ83&lt;&gt;"",HLOOKUP(COUNT($IN83:JQ83)+1,$G$4:$EH$8,JR$14,0)*$D83,IF($C83=JR$17,$G$7*$D83,""))</f>
        <v/>
      </c>
      <c r="JS83" s="34" t="str">
        <f>IF(JR83&lt;&gt;"",HLOOKUP(COUNT($IN83:JR83)+1,$G$4:$EH$8,JS$14,0)*$D83,IF($C83=JS$17,$G$7*$D83,""))</f>
        <v/>
      </c>
      <c r="JT83" s="34" t="str">
        <f>IF(JS83&lt;&gt;"",HLOOKUP(COUNT($IN83:JS83)+1,$G$4:$EH$8,JT$14,0)*$D83,IF($C83=JT$17,$G$7*$D83,""))</f>
        <v/>
      </c>
      <c r="JU83" s="34" t="str">
        <f>IF(JT83&lt;&gt;"",HLOOKUP(COUNT($IN83:JT83)+1,$G$4:$EH$8,JU$14,0)*$D83,IF($C83=JU$17,$G$7*$D83,""))</f>
        <v/>
      </c>
      <c r="JV83" s="34" t="str">
        <f>IF(JU83&lt;&gt;"",HLOOKUP(COUNT($IN83:JU83)+1,$G$4:$EH$8,JV$14,0)*$D83,IF($C83=JV$17,$G$7*$D83,""))</f>
        <v/>
      </c>
      <c r="JW83" s="34" t="str">
        <f>IF(JV83&lt;&gt;"",HLOOKUP(COUNT($IN83:JV83)+1,$G$4:$EH$8,JW$14,0)*$D83,IF($C83=JW$17,$G$7*$D83,""))</f>
        <v/>
      </c>
      <c r="JX83" s="34" t="str">
        <f>IF(JW83&lt;&gt;"",HLOOKUP(COUNT($IN83:JW83)+1,$G$4:$EH$8,JX$14,0)*$D83,IF($C83=JX$17,$G$7*$D83,""))</f>
        <v/>
      </c>
      <c r="JY83" s="34" t="str">
        <f>IF(JX83&lt;&gt;"",HLOOKUP(COUNT($IN83:JX83)+1,$G$4:$EH$8,JY$14,0)*$D83,IF($C83=JY$17,$G$7*$D83,""))</f>
        <v/>
      </c>
      <c r="JZ83" s="34" t="str">
        <f>IF(JY83&lt;&gt;"",HLOOKUP(COUNT($IN83:JY83)+1,$G$4:$EH$8,JZ$14,0)*$D83,IF($C83=JZ$17,$G$7*$D83,""))</f>
        <v/>
      </c>
      <c r="KA83" s="34" t="str">
        <f>IF(JZ83&lt;&gt;"",HLOOKUP(COUNT($IN83:JZ83)+1,$G$4:$EH$8,KA$14,0)*$D83,IF($C83=KA$17,$G$7*$D83,""))</f>
        <v/>
      </c>
      <c r="KB83" s="34" t="str">
        <f>IF(KA83&lt;&gt;"",HLOOKUP(COUNT($IN83:KA83)+1,$G$4:$EH$8,KB$14,0)*$D83,IF($C83=KB$17,$G$7*$D83,""))</f>
        <v/>
      </c>
      <c r="KC83" s="34" t="str">
        <f>IF(KB83&lt;&gt;"",HLOOKUP(COUNT($IN83:KB83)+1,$G$4:$EH$8,KC$14,0)*$D83,IF($C83=KC$17,$G$7*$D83,""))</f>
        <v/>
      </c>
      <c r="KD83" s="34" t="str">
        <f>IF(KC83&lt;&gt;"",HLOOKUP(COUNT($IN83:KC83)+1,$G$4:$EH$8,KD$14,0)*$D83,IF($C83=KD$17,$G$7*$D83,""))</f>
        <v/>
      </c>
      <c r="KE83" s="34" t="str">
        <f>IF(KD83&lt;&gt;"",HLOOKUP(COUNT($IN83:KD83)+1,$G$4:$EH$8,KE$14,0)*$D83,IF($C83=KE$17,$G$7*$D83,""))</f>
        <v/>
      </c>
      <c r="KF83" s="34" t="str">
        <f>IF(KE83&lt;&gt;"",HLOOKUP(COUNT($IN83:KE83)+1,$G$4:$EH$8,KF$14,0)*$D83,IF($C83=KF$17,$G$7*$D83,""))</f>
        <v/>
      </c>
      <c r="KG83" s="34" t="str">
        <f>IF(KF83&lt;&gt;"",HLOOKUP(COUNT($IN83:KF83)+1,$G$4:$EH$8,KG$14,0)*$D83,IF($C83=KG$17,$G$7*$D83,""))</f>
        <v/>
      </c>
      <c r="KH83" s="34" t="str">
        <f>IF(KG83&lt;&gt;"",HLOOKUP(COUNT($IN83:KG83)+1,$G$4:$EH$8,KH$14,0)*$D83,IF($C83=KH$17,$G$7*$D83,""))</f>
        <v/>
      </c>
      <c r="KI83" s="34" t="str">
        <f>IF(KH83&lt;&gt;"",HLOOKUP(COUNT($IN83:KH83)+1,$G$4:$EH$8,KI$14,0)*$D83,IF($C83=KI$17,$G$7*$D83,""))</f>
        <v/>
      </c>
      <c r="KJ83" s="34" t="str">
        <f>IF(KI83&lt;&gt;"",HLOOKUP(COUNT($IN83:KI83)+1,$G$4:$EH$8,KJ$14,0)*$D83,IF($C83=KJ$17,$G$7*$D83,""))</f>
        <v/>
      </c>
      <c r="KK83" s="34" t="str">
        <f>IF(KJ83&lt;&gt;"",HLOOKUP(COUNT($IN83:KJ83)+1,$G$4:$EH$8,KK$14,0)*$D83,IF($C83=KK$17,$G$7*$D83,""))</f>
        <v/>
      </c>
      <c r="KL83" s="34" t="str">
        <f>IF(KK83&lt;&gt;"",HLOOKUP(COUNT($IN83:KK83)+1,$G$4:$EH$8,KL$14,0)*$D83,IF($C83=KL$17,$G$7*$D83,""))</f>
        <v/>
      </c>
      <c r="KM83" s="34" t="str">
        <f>IF(KL83&lt;&gt;"",HLOOKUP(COUNT($IN83:KL83)+1,$G$4:$EH$8,KM$14,0)*$D83,IF($C83=KM$17,$G$7*$D83,""))</f>
        <v/>
      </c>
      <c r="KN83" s="34" t="str">
        <f>IF(KM83&lt;&gt;"",HLOOKUP(COUNT($IN83:KM83)+1,$G$4:$EH$8,KN$14,0)*$D83,IF($C83=KN$17,$G$7*$D83,""))</f>
        <v/>
      </c>
      <c r="KO83" s="34" t="str">
        <f>IF(KN83&lt;&gt;"",HLOOKUP(COUNT($IN83:KN83)+1,$G$4:$EH$8,KO$14,0)*$D83,IF($C83=KO$17,$G$7*$D83,""))</f>
        <v/>
      </c>
      <c r="KP83" s="34" t="str">
        <f>IF(KO83&lt;&gt;"",HLOOKUP(COUNT($IN83:KO83)+1,$G$4:$EH$8,KP$14,0)*$D83,IF($C83=KP$17,$G$7*$D83,""))</f>
        <v/>
      </c>
      <c r="KQ83" s="34" t="str">
        <f>IF(KP83&lt;&gt;"",HLOOKUP(COUNT($IN83:KP83)+1,$G$4:$EH$8,KQ$14,0)*$D83,IF($C83=KQ$17,$G$7*$D83,""))</f>
        <v/>
      </c>
      <c r="KR83" s="34" t="str">
        <f>IF(KQ83&lt;&gt;"",HLOOKUP(COUNT($IN83:KQ83)+1,$G$4:$EH$8,KR$14,0)*$D83,IF($C83=KR$17,$G$7*$D83,""))</f>
        <v/>
      </c>
      <c r="KS83" s="34" t="str">
        <f>IF(KR83&lt;&gt;"",HLOOKUP(COUNT($IN83:KR83)+1,$G$4:$EH$8,KS$14,0)*$D83,IF($C83=KS$17,$G$7*$D83,""))</f>
        <v/>
      </c>
      <c r="KT83" s="34" t="str">
        <f>IF(KS83&lt;&gt;"",HLOOKUP(COUNT($IN83:KS83)+1,$G$4:$EH$8,KT$14,0)*$D83,IF($C83=KT$17,$G$7*$D83,""))</f>
        <v/>
      </c>
      <c r="KU83" s="34" t="str">
        <f>IF(KT83&lt;&gt;"",HLOOKUP(COUNT($IN83:KT83)+1,$G$4:$EH$8,KU$14,0)*$D83,IF($C83=KU$17,$G$7*$D83,""))</f>
        <v/>
      </c>
      <c r="KV83" s="34" t="str">
        <f>IF(KU83&lt;&gt;"",HLOOKUP(COUNT($IN83:KU83)+1,$G$4:$EH$8,KV$14,0)*$D83,IF($C83=KV$17,$G$7*$D83,""))</f>
        <v/>
      </c>
      <c r="KW83" s="34" t="str">
        <f>IF(KV83&lt;&gt;"",HLOOKUP(COUNT($IN83:KV83)+1,$G$4:$EH$8,KW$14,0)*$D83,IF($C83=KW$17,$G$7*$D83,""))</f>
        <v/>
      </c>
      <c r="KX83" s="34" t="str">
        <f>IF(KW83&lt;&gt;"",HLOOKUP(COUNT($IN83:KW83)+1,$G$4:$EH$8,KX$14,0)*$D83,IF($C83=KX$17,$G$7*$D83,""))</f>
        <v/>
      </c>
      <c r="KY83" s="34" t="str">
        <f>IF(KX83&lt;&gt;"",HLOOKUP(COUNT($IN83:KX83)+1,$G$4:$EH$8,KY$14,0)*$D83,IF($C83=KY$17,$G$7*$D83,""))</f>
        <v/>
      </c>
      <c r="KZ83" s="34" t="str">
        <f>IF(KY83&lt;&gt;"",HLOOKUP(COUNT($IN83:KY83)+1,$G$4:$EH$8,KZ$14,0)*$D83,IF($C83=KZ$17,$G$7*$D83,""))</f>
        <v/>
      </c>
      <c r="LA83" s="34">
        <f>IF(KZ83&lt;&gt;"",HLOOKUP(COUNT($IN83:KZ83)+1,$G$4:$EH$8,LA$14,0)*$D83,IF($C83=LA$17,$G$7*$D83,""))</f>
        <v>0</v>
      </c>
      <c r="LB83" s="34">
        <f>IF(LA83&lt;&gt;"",HLOOKUP(COUNT($IN83:LA83)+1,$G$4:$EH$8,LB$14,0)*$D83,IF($C83=LB$17,$G$7*$D83,""))</f>
        <v>3750</v>
      </c>
      <c r="LC83" s="34">
        <f>IF(LB83&lt;&gt;"",HLOOKUP(COUNT($IN83:LB83)+1,$G$4:$EH$8,LC$14,0)*$D83,IF($C83=LC$17,$G$7*$D83,""))</f>
        <v>3750</v>
      </c>
      <c r="LD83" s="34">
        <f>IF(LC83&lt;&gt;"",HLOOKUP(COUNT($IN83:LC83)+1,$G$4:$EH$8,LD$14,0)*$D83,IF($C83=LD$17,$G$7*$D83,""))</f>
        <v>3750</v>
      </c>
      <c r="LE83" s="34">
        <f>IF(LD83&lt;&gt;"",HLOOKUP(COUNT($IN83:LD83)+1,$G$4:$EH$8,LE$14,0)*$D83,IF($C83=LE$17,$G$7*$D83,""))</f>
        <v>3750</v>
      </c>
      <c r="LF83" s="34">
        <f>IF(LE83&lt;&gt;"",HLOOKUP(COUNT($IN83:LE83)+1,$G$4:$EH$8,LF$14,0)*$D83,IF($C83=LF$17,$G$7*$D83,""))</f>
        <v>3770.1909201741591</v>
      </c>
      <c r="LG83" s="34">
        <f>IF(LF83&lt;&gt;"",HLOOKUP(COUNT($IN83:LF83)+1,$G$4:$EH$8,LG$14,0)*$D83,IF($C83=LG$17,$G$7*$D83,""))</f>
        <v>4524.2291042089882</v>
      </c>
      <c r="LH83" s="34">
        <f>IF(LG83&lt;&gt;"",HLOOKUP(COUNT($IN83:LG83)+1,$G$4:$EH$8,LH$14,0)*$D83,IF($C83=LH$17,$G$7*$D83,""))</f>
        <v>5248.1057608824267</v>
      </c>
      <c r="LI83" s="34">
        <f>IF(LH83&lt;&gt;"",HLOOKUP(COUNT($IN83:LH83)+1,$G$4:$EH$8,LI$14,0)*$D83,IF($C83=LI$17,$G$7*$D83,""))</f>
        <v>5982.8405674059686</v>
      </c>
      <c r="LJ83" s="34">
        <f>IF(LI83&lt;&gt;"",HLOOKUP(COUNT($IN83:LI83)+1,$G$4:$EH$8,LJ$14,0)*$D83,IF($C83=LJ$17,$G$7*$D83,""))</f>
        <v>6760.6098411687399</v>
      </c>
      <c r="LK83" s="34">
        <f>IF(LJ83&lt;&gt;"",HLOOKUP(COUNT($IN83:LJ83)+1,$G$4:$EH$8,LK$14,0)*$D83,IF($C83=LK$17,$G$7*$D83,""))</f>
        <v>7504.2769236973027</v>
      </c>
      <c r="LL83" s="34">
        <f>IF(LK83&lt;&gt;"",HLOOKUP(COUNT($IN83:LK83)+1,$G$4:$EH$8,LL$14,0)*$D83,IF($C83=LL$17,$G$7*$D83,""))</f>
        <v>8254.7046160670325</v>
      </c>
      <c r="LM83" s="34">
        <f>IF(LL83&lt;&gt;"",HLOOKUP(COUNT($IN83:LL83)+1,$G$4:$EH$8,LM$14,0)*$D83,IF($C83=LM$17,$G$7*$D83,""))</f>
        <v>6191.0284620502789</v>
      </c>
      <c r="LN83" s="34">
        <f>IF(LM83&lt;&gt;"",HLOOKUP(COUNT($IN83:LM83)+1,$G$4:$EH$8,LN$14,0)*$D83,IF($C83=LN$17,$G$7*$D83,""))</f>
        <v>5881.4770389477608</v>
      </c>
      <c r="LO83" s="34">
        <f>IF(LN83&lt;&gt;"",HLOOKUP(COUNT($IN83:LN83)+1,$G$4:$EH$8,LO$14,0)*$D83,IF($C83=LO$17,$G$7*$D83,""))</f>
        <v>6469.6247428425395</v>
      </c>
      <c r="LP83" s="34">
        <f>IF(LO83&lt;&gt;"",HLOOKUP(COUNT($IN83:LO83)+1,$G$4:$EH$8,LP$14,0)*$D83,IF($C83=LP$17,$G$7*$D83,""))</f>
        <v>7116.5872171267965</v>
      </c>
      <c r="LQ83" s="34">
        <f>IF(LP83&lt;&gt;"",HLOOKUP(COUNT($IN83:LP83)+1,$G$4:$EH$8,LQ$14,0)*$D83,IF($C83=LQ$17,$G$7*$D83,""))</f>
        <v>7828.2459388394727</v>
      </c>
      <c r="LR83" s="34">
        <f>IF(LQ83&lt;&gt;"",HLOOKUP(COUNT($IN83:LQ83)+1,$G$4:$EH$8,LR$14,0)*$D83,IF($C83=LR$17,$G$7*$D83,""))</f>
        <v>8611.0705327234209</v>
      </c>
      <c r="LS83" s="34">
        <f>IF(LR83&lt;&gt;"",HLOOKUP(COUNT($IN83:LR83)+1,$G$4:$EH$8,LS$14,0)*$D83,IF($C83=LS$17,$G$7*$D83,""))</f>
        <v>8180.517006087246</v>
      </c>
      <c r="LT83" s="34">
        <f>IF(LS83&lt;&gt;"",HLOOKUP(COUNT($IN83:LS83)+1,$G$4:$EH$8,LT$14,0)*$D83,IF($C83=LT$17,$G$7*$D83,""))</f>
        <v>7771.4911557828855</v>
      </c>
      <c r="LU83" s="34">
        <f>IF(LT83&lt;&gt;"",HLOOKUP(COUNT($IN83:LT83)+1,$G$4:$EH$8,LU$14,0)*$D83,IF($C83=LU$17,$G$7*$D83,""))</f>
        <v>8315.4955366876875</v>
      </c>
      <c r="LV83" s="34">
        <f>IF(LU83&lt;&gt;"",HLOOKUP(COUNT($IN83:LU83)+1,$G$4:$EH$8,LV$14,0)*$D83,IF($C83=LV$17,$G$7*$D83,""))</f>
        <v>8897.5802242558239</v>
      </c>
      <c r="LW83" s="34">
        <f>IF(LV83&lt;&gt;"",HLOOKUP(COUNT($IN83:LV83)+1,$G$4:$EH$8,LW$14,0)*$D83,IF($C83=LW$17,$G$7*$D83,""))</f>
        <v>9520.4108399537326</v>
      </c>
      <c r="LX83" s="34">
        <f>IF(LW83&lt;&gt;"",HLOOKUP(COUNT($IN83:LW83)+1,$G$4:$EH$8,LX$14,0)*$D83,IF($C83=LX$17,$G$7*$D83,""))</f>
        <v>10472.451923949104</v>
      </c>
      <c r="LY83" s="34">
        <f>IF(LX83&lt;&gt;"",HLOOKUP(COUNT($IN83:LX83)+1,$G$4:$EH$8,LY$14,0)*$D83,IF($C83=LY$17,$G$7*$D83,""))</f>
        <v>8901.5841353567412</v>
      </c>
      <c r="LZ83" s="34">
        <f>IF(LY83&lt;&gt;"",HLOOKUP(COUNT($IN83:LY83)+1,$G$4:$EH$8,LZ$14,0)*$D83,IF($C83=LZ$17,$G$7*$D83,""))</f>
        <v>8456.5049285889054</v>
      </c>
      <c r="MA83" s="34">
        <f>IF(LZ83&lt;&gt;"",HLOOKUP(COUNT($IN83:LZ83)+1,$G$4:$EH$8,MA$14,0)*$D83,IF($C83=MA$17,$G$7*$D83,""))</f>
        <v>8879.3301750183509</v>
      </c>
      <c r="MB83" s="34">
        <f>IF(MA83&lt;&gt;"",HLOOKUP(COUNT($IN83:MA83)+1,$G$4:$EH$8,MB$14,0)*$D83,IF($C83=MB$17,$G$7*$D83,""))</f>
        <v>9323.2966837692693</v>
      </c>
      <c r="MC83" s="34">
        <f>IF(MB83&lt;&gt;"",HLOOKUP(COUNT($IN83:MB83)+1,$G$4:$EH$8,MC$14,0)*$D83,IF($C83=MC$17,$G$7*$D83,""))</f>
        <v>9789.4615179577268</v>
      </c>
      <c r="MD83" s="34">
        <f>IF(MC83&lt;&gt;"",HLOOKUP(COUNT($IN83:MC83)+1,$G$4:$EH$8,MD$14,0)*$D83,IF($C83=MD$17,$G$7*$D83,""))</f>
        <v>10474.723824214771</v>
      </c>
      <c r="ME83" s="34">
        <f>IF(MD83&lt;&gt;"",HLOOKUP(COUNT($IN83:MD83)+1,$G$4:$EH$8,ME$14,0)*$D83,IF($C83=ME$17,$G$7*$D83,""))</f>
        <v>9427.2514417932944</v>
      </c>
      <c r="MF83" s="34">
        <f>IF(ME83&lt;&gt;"",HLOOKUP(COUNT($IN83:ME83)+1,$G$4:$EH$8,MF$14,0)*$D83,IF($C83=MF$17,$G$7*$D83,""))</f>
        <v>8484.5262976139675</v>
      </c>
      <c r="MG83" s="34">
        <f>IF(MF83&lt;&gt;"",HLOOKUP(COUNT($IN83:MF83)+1,$G$4:$EH$8,MG$14,0)*$D83,IF($C83=MG$17,$G$7*$D83,""))</f>
        <v>9078.4431384469426</v>
      </c>
      <c r="MH83" s="34">
        <f>IF(MG83&lt;&gt;"",HLOOKUP(COUNT($IN83:MG83)+1,$G$4:$EH$8,MH$14,0)*$D83,IF($C83=MH$17,$G$7*$D83,""))</f>
        <v>9713.934158138225</v>
      </c>
      <c r="MI83" s="34">
        <f>IF(MH83&lt;&gt;"",HLOOKUP(COUNT($IN83:MH83)+1,$G$4:$EH$8,MI$14,0)*$D83,IF($C83=MI$17,$G$7*$D83,""))</f>
        <v>10393.909549207907</v>
      </c>
      <c r="MJ83" s="34">
        <f>IF(MI83&lt;&gt;"",HLOOKUP(COUNT($IN83:MI83)+1,$G$4:$EH$8,MJ$14,0)*$D83,IF($C83=MJ$17,$G$7*$D83,""))</f>
        <v>11225.422313144538</v>
      </c>
      <c r="MK83" s="34">
        <f>IF(MJ83&lt;&gt;"",HLOOKUP(COUNT($IN83:MJ83)+1,$G$4:$EH$8,MK$14,0)*$D83,IF($C83=MK$17,$G$7*$D83,""))</f>
        <v>9653.8631893043039</v>
      </c>
      <c r="ML83" s="34">
        <f>IF(MK83&lt;&gt;"",HLOOKUP(COUNT($IN83:MK83)+1,$G$4:$EH$8,ML$14,0)*$D83,IF($C83=ML$17,$G$7*$D83,""))</f>
        <v>9171.1700298390861</v>
      </c>
      <c r="MM83" s="34">
        <f>IF(ML83&lt;&gt;"",HLOOKUP(COUNT($IN83:ML83)+1,$G$4:$EH$8,MM$14,0)*$D83,IF($C83=MM$17,$G$7*$D83,""))</f>
        <v>9629.728531331044</v>
      </c>
      <c r="MN83" s="34">
        <f>IF(MM83&lt;&gt;"",HLOOKUP(COUNT($IN83:MM83)+1,$G$4:$EH$8,MN$14,0)*$D83,IF($C83=MN$17,$G$7*$D83,""))</f>
        <v>10111.214957897593</v>
      </c>
      <c r="MO83" s="34">
        <f>IF(MN83&lt;&gt;"",HLOOKUP(COUNT($IN83:MN83)+1,$G$4:$EH$8,MO$14,0)*$D83,IF($C83=MO$17,$G$7*$D83,""))</f>
        <v>10616.775705792472</v>
      </c>
      <c r="MP83" s="34">
        <f>IF(MO83&lt;&gt;"",HLOOKUP(COUNT($IN83:MO83)+1,$G$4:$EH$8,MP$14,0)*$D83,IF($C83=MP$17,$G$7*$D83,""))</f>
        <v>11359.950005197943</v>
      </c>
      <c r="MQ83" s="34">
        <f>IF(MP83&lt;&gt;"",HLOOKUP(COUNT($IN83:MP83)+1,$G$4:$EH$8,MQ$14,0)*$D83,IF($C83=MQ$17,$G$7*$D83,""))</f>
        <v>10223.955004678153</v>
      </c>
      <c r="MR83" s="34">
        <f>IF(MQ83&lt;&gt;"",HLOOKUP(COUNT($IN83:MQ83)+1,$G$4:$EH$8,MR$14,0)*$D83,IF($C83=MR$17,$G$7*$D83,""))</f>
        <v>9201.5595042103359</v>
      </c>
      <c r="MS83" s="34">
        <f>IF(MR83&lt;&gt;"",HLOOKUP(COUNT($IN83:MR83)+1,$G$4:$EH$8,MS$14,0)*$D83,IF($C83=MS$17,$G$7*$D83,""))</f>
        <v>9845.6686695050612</v>
      </c>
      <c r="MT83" s="34">
        <f>IF(MS83&lt;&gt;"",HLOOKUP(COUNT($IN83:MS83)+1,$G$4:$EH$8,MT$14,0)*$D83,IF($C83=MT$17,$G$7*$D83,""))</f>
        <v>10534.865476370414</v>
      </c>
      <c r="MU83" s="34">
        <f>IF(MT83&lt;&gt;"",HLOOKUP(COUNT($IN83:MT83)+1,$G$4:$EH$8,MU$14,0)*$D83,IF($C83=MU$17,$G$7*$D83,""))</f>
        <v>11272.306059716342</v>
      </c>
      <c r="MV83" s="34">
        <f>IF(MU83&lt;&gt;"",HLOOKUP(COUNT($IN83:MU83)+1,$G$4:$EH$8,MV$14,0)*$D83,IF($C83=MV$17,$G$7*$D83,""))</f>
        <v>12174.090544493649</v>
      </c>
      <c r="MW83" s="34">
        <f>IF(MV83&lt;&gt;"",HLOOKUP(COUNT($IN83:MV83)+1,$G$4:$EH$8,MW$14,0)*$D83,IF($C83=MW$17,$G$7*$D83,""))</f>
        <v>10591.458773709473</v>
      </c>
      <c r="MX83" s="34">
        <f>IF(MW83&lt;&gt;"",HLOOKUP(COUNT($IN83:MW83)+1,$G$4:$EH$8,MX$14,0)*$D83,IF($C83=MX$17,$G$7*$D83,""))</f>
        <v>10061.885835024003</v>
      </c>
      <c r="MY83" s="34">
        <f>IF(MX83&lt;&gt;"",HLOOKUP(COUNT($IN83:MX83)+1,$G$4:$EH$8,MY$14,0)*$D83,IF($C83=MY$17,$G$7*$D83,""))</f>
        <v>10564.980126775201</v>
      </c>
      <c r="MZ83" s="34">
        <f>IF(MY83&lt;&gt;"",HLOOKUP(COUNT($IN83:MY83)+1,$G$4:$EH$8,MZ$14,0)*$D83,IF($C83=MZ$17,$G$7*$D83,""))</f>
        <v>11093.229133113962</v>
      </c>
      <c r="NA83" s="34">
        <f>IF(MZ83&lt;&gt;"",HLOOKUP(COUNT($IN83:MZ83)+1,$G$4:$EH$8,NA$14,0)*$D83,IF($C83=NA$17,$G$7*$D83,""))</f>
        <v>11647.890589769664</v>
      </c>
      <c r="NB83" s="34">
        <f>IF(NA83&lt;&gt;"",HLOOKUP(COUNT($IN83:NA83)+1,$G$4:$EH$8,NB$14,0)*$D83,IF($C83=NB$17,$G$7*$D83,""))</f>
        <v>12463.242931053535</v>
      </c>
      <c r="NC83" s="34">
        <f>IF(NB83&lt;&gt;"",HLOOKUP(COUNT($IN83:NB83)+1,$G$4:$EH$8,NC$14,0)*$D83,IF($C83=NC$17,$G$7*$D83,""))</f>
        <v>11216.918637948182</v>
      </c>
      <c r="ND83" s="34">
        <f>IF(NC83&lt;&gt;"",HLOOKUP(COUNT($IN83:NC83)+1,$G$4:$EH$8,ND$14,0)*$D83,IF($C83=ND$17,$G$7*$D83,""))</f>
        <v>10095.226774153365</v>
      </c>
      <c r="NF83" s="34" t="str">
        <f>IF(NE83&lt;&gt;"",HLOOKUP(COUNT($NE83:NE83)+1,$G$4:$EH$8,NF$14,0)*$D83,IF($C83=NF$17,$G$8*$D83,""))</f>
        <v/>
      </c>
      <c r="NG83" s="34" t="str">
        <f>IF(NF83&lt;&gt;"",HLOOKUP(COUNT($NE83:NF83)+1,$G$4:$EH$8,NG$14,0)*$D83,IF($C83=NG$17,$G$8*$D83,""))</f>
        <v/>
      </c>
      <c r="NH83" s="34" t="str">
        <f>IF(NG83&lt;&gt;"",HLOOKUP(COUNT($NE83:NG83)+1,$G$4:$EH$8,NH$14,0)*$D83,IF($C83=NH$17,$G$8*$D83,""))</f>
        <v/>
      </c>
      <c r="NI83" s="34" t="str">
        <f>IF(NH83&lt;&gt;"",HLOOKUP(COUNT($NE83:NH83)+1,$G$4:$EH$8,NI$14,0)*$D83,IF($C83=NI$17,$G$8*$D83,""))</f>
        <v/>
      </c>
      <c r="NJ83" s="34" t="str">
        <f>IF(NI83&lt;&gt;"",HLOOKUP(COUNT($NE83:NI83)+1,$G$4:$EH$8,NJ$14,0)*$D83,IF($C83=NJ$17,$G$8*$D83,""))</f>
        <v/>
      </c>
      <c r="NK83" s="34" t="str">
        <f>IF(NJ83&lt;&gt;"",HLOOKUP(COUNT($NE83:NJ83)+1,$G$4:$EH$8,NK$14,0)*$D83,IF($C83=NK$17,$G$8*$D83,""))</f>
        <v/>
      </c>
      <c r="NL83" s="34" t="str">
        <f>IF(NK83&lt;&gt;"",HLOOKUP(COUNT($NE83:NK83)+1,$G$4:$EH$8,NL$14,0)*$D83,IF($C83=NL$17,$G$8*$D83,""))</f>
        <v/>
      </c>
      <c r="NM83" s="34" t="str">
        <f>IF(NL83&lt;&gt;"",HLOOKUP(COUNT($NE83:NL83)+1,$G$4:$EH$8,NM$14,0)*$D83,IF($C83=NM$17,$G$8*$D83,""))</f>
        <v/>
      </c>
      <c r="NN83" s="34" t="str">
        <f>IF(NM83&lt;&gt;"",HLOOKUP(COUNT($NE83:NM83)+1,$G$4:$EH$8,NN$14,0)*$D83,IF($C83=NN$17,$G$8*$D83,""))</f>
        <v/>
      </c>
      <c r="NO83" s="34" t="str">
        <f>IF(NN83&lt;&gt;"",HLOOKUP(COUNT($NE83:NN83)+1,$G$4:$EH$8,NO$14,0)*$D83,IF($C83=NO$17,$G$8*$D83,""))</f>
        <v/>
      </c>
      <c r="NP83" s="34" t="str">
        <f>IF(NO83&lt;&gt;"",HLOOKUP(COUNT($NE83:NO83)+1,$G$4:$EH$8,NP$14,0)*$D83,IF($C83=NP$17,$G$8*$D83,""))</f>
        <v/>
      </c>
      <c r="NQ83" s="34" t="str">
        <f>IF(NP83&lt;&gt;"",HLOOKUP(COUNT($NE83:NP83)+1,$G$4:$EH$8,NQ$14,0)*$D83,IF($C83=NQ$17,$G$8*$D83,""))</f>
        <v/>
      </c>
      <c r="NR83" s="34" t="str">
        <f>IF(NQ83&lt;&gt;"",HLOOKUP(COUNT($NE83:NQ83)+1,$G$4:$EH$8,NR$14,0)*$D83,IF($C83=NR$17,$G$8*$D83,""))</f>
        <v/>
      </c>
      <c r="NS83" s="34" t="str">
        <f>IF(NR83&lt;&gt;"",HLOOKUP(COUNT($NE83:NR83)+1,$G$4:$EH$8,NS$14,0)*$D83,IF($C83=NS$17,$G$8*$D83,""))</f>
        <v/>
      </c>
      <c r="NT83" s="34" t="str">
        <f>IF(NS83&lt;&gt;"",HLOOKUP(COUNT($NE83:NS83)+1,$G$4:$EH$8,NT$14,0)*$D83,IF($C83=NT$17,$G$8*$D83,""))</f>
        <v/>
      </c>
      <c r="NU83" s="34" t="str">
        <f>IF(NT83&lt;&gt;"",HLOOKUP(COUNT($NE83:NT83)+1,$G$4:$EH$8,NU$14,0)*$D83,IF($C83=NU$17,$G$8*$D83,""))</f>
        <v/>
      </c>
      <c r="NV83" s="34" t="str">
        <f>IF(NU83&lt;&gt;"",HLOOKUP(COUNT($NE83:NU83)+1,$G$4:$EH$8,NV$14,0)*$D83,IF($C83=NV$17,$G$8*$D83,""))</f>
        <v/>
      </c>
      <c r="NW83" s="34" t="str">
        <f>IF(NV83&lt;&gt;"",HLOOKUP(COUNT($NE83:NV83)+1,$G$4:$EH$8,NW$14,0)*$D83,IF($C83=NW$17,$G$8*$D83,""))</f>
        <v/>
      </c>
      <c r="NX83" s="34" t="str">
        <f>IF(NW83&lt;&gt;"",HLOOKUP(COUNT($NE83:NW83)+1,$G$4:$EH$8,NX$14,0)*$D83,IF($C83=NX$17,$G$8*$D83,""))</f>
        <v/>
      </c>
      <c r="NY83" s="34" t="str">
        <f>IF(NX83&lt;&gt;"",HLOOKUP(COUNT($NE83:NX83)+1,$G$4:$EH$8,NY$14,0)*$D83,IF($C83=NY$17,$G$8*$D83,""))</f>
        <v/>
      </c>
      <c r="NZ83" s="34" t="str">
        <f>IF(NY83&lt;&gt;"",HLOOKUP(COUNT($NE83:NY83)+1,$G$4:$EH$8,NZ$14,0)*$D83,IF($C83=NZ$17,$G$8*$D83,""))</f>
        <v/>
      </c>
      <c r="OA83" s="34" t="str">
        <f>IF(NZ83&lt;&gt;"",HLOOKUP(COUNT($NE83:NZ83)+1,$G$4:$EH$8,OA$14,0)*$D83,IF($C83=OA$17,$G$8*$D83,""))</f>
        <v/>
      </c>
      <c r="OB83" s="34" t="str">
        <f>IF(OA83&lt;&gt;"",HLOOKUP(COUNT($NE83:OA83)+1,$G$4:$EH$8,OB$14,0)*$D83,IF($C83=OB$17,$G$8*$D83,""))</f>
        <v/>
      </c>
      <c r="OC83" s="34" t="str">
        <f>IF(OB83&lt;&gt;"",HLOOKUP(COUNT($NE83:OB83)+1,$G$4:$EH$8,OC$14,0)*$D83,IF($C83=OC$17,$G$8*$D83,""))</f>
        <v/>
      </c>
      <c r="OD83" s="34" t="str">
        <f>IF(OC83&lt;&gt;"",HLOOKUP(COUNT($NE83:OC83)+1,$G$4:$EH$8,OD$14,0)*$D83,IF($C83=OD$17,$G$8*$D83,""))</f>
        <v/>
      </c>
      <c r="OE83" s="34" t="str">
        <f>IF(OD83&lt;&gt;"",HLOOKUP(COUNT($NE83:OD83)+1,$G$4:$EH$8,OE$14,0)*$D83,IF($C83=OE$17,$G$8*$D83,""))</f>
        <v/>
      </c>
      <c r="OF83" s="34" t="str">
        <f>IF(OE83&lt;&gt;"",HLOOKUP(COUNT($NE83:OE83)+1,$G$4:$EH$8,OF$14,0)*$D83,IF($C83=OF$17,$G$8*$D83,""))</f>
        <v/>
      </c>
      <c r="OG83" s="34" t="str">
        <f>IF(OF83&lt;&gt;"",HLOOKUP(COUNT($NE83:OF83)+1,$G$4:$EH$8,OG$14,0)*$D83,IF($C83=OG$17,$G$8*$D83,""))</f>
        <v/>
      </c>
      <c r="OH83" s="34" t="str">
        <f>IF(OG83&lt;&gt;"",HLOOKUP(COUNT($NE83:OG83)+1,$G$4:$EH$8,OH$14,0)*$D83,IF($C83=OH$17,$G$8*$D83,""))</f>
        <v/>
      </c>
      <c r="OI83" s="34" t="str">
        <f>IF(OH83&lt;&gt;"",HLOOKUP(COUNT($NE83:OH83)+1,$G$4:$EH$8,OI$14,0)*$D83,IF($C83=OI$17,$G$8*$D83,""))</f>
        <v/>
      </c>
      <c r="OJ83" s="34" t="str">
        <f>IF(OI83&lt;&gt;"",HLOOKUP(COUNT($NE83:OI83)+1,$G$4:$EH$8,OJ$14,0)*$D83,IF($C83=OJ$17,$G$8*$D83,""))</f>
        <v/>
      </c>
      <c r="OK83" s="34" t="str">
        <f>IF(OJ83&lt;&gt;"",HLOOKUP(COUNT($NE83:OJ83)+1,$G$4:$EH$8,OK$14,0)*$D83,IF($C83=OK$17,$G$8*$D83,""))</f>
        <v/>
      </c>
      <c r="OL83" s="34" t="str">
        <f>IF(OK83&lt;&gt;"",HLOOKUP(COUNT($NE83:OK83)+1,$G$4:$EH$8,OL$14,0)*$D83,IF($C83=OL$17,$G$8*$D83,""))</f>
        <v/>
      </c>
      <c r="OM83" s="34" t="str">
        <f>IF(OL83&lt;&gt;"",HLOOKUP(COUNT($NE83:OL83)+1,$G$4:$EH$8,OM$14,0)*$D83,IF($C83=OM$17,$G$8*$D83,""))</f>
        <v/>
      </c>
      <c r="ON83" s="34" t="str">
        <f>IF(OM83&lt;&gt;"",HLOOKUP(COUNT($NE83:OM83)+1,$G$4:$EH$8,ON$14,0)*$D83,IF($C83=ON$17,$G$8*$D83,""))</f>
        <v/>
      </c>
      <c r="OO83" s="34" t="str">
        <f>IF(ON83&lt;&gt;"",HLOOKUP(COUNT($NE83:ON83)+1,$G$4:$EH$8,OO$14,0)*$D83,IF($C83=OO$17,$G$8*$D83,""))</f>
        <v/>
      </c>
      <c r="OP83" s="34" t="str">
        <f>IF(OO83&lt;&gt;"",HLOOKUP(COUNT($NE83:OO83)+1,$G$4:$EH$8,OP$14,0)*$D83,IF($C83=OP$17,$G$8*$D83,""))</f>
        <v/>
      </c>
      <c r="OQ83" s="34" t="str">
        <f>IF(OP83&lt;&gt;"",HLOOKUP(COUNT($NE83:OP83)+1,$G$4:$EH$8,OQ$14,0)*$D83,IF($C83=OQ$17,$G$8*$D83,""))</f>
        <v/>
      </c>
      <c r="OR83" s="34" t="str">
        <f>IF(OQ83&lt;&gt;"",HLOOKUP(COUNT($NE83:OQ83)+1,$G$4:$EH$8,OR$14,0)*$D83,IF($C83=OR$17,$G$8*$D83,""))</f>
        <v/>
      </c>
      <c r="OS83" s="34" t="str">
        <f>IF(OR83&lt;&gt;"",HLOOKUP(COUNT($NE83:OR83)+1,$G$4:$EH$8,OS$14,0)*$D83,IF($C83=OS$17,$G$8*$D83,""))</f>
        <v/>
      </c>
      <c r="OT83" s="34" t="str">
        <f>IF(OS83&lt;&gt;"",HLOOKUP(COUNT($NE83:OS83)+1,$G$4:$EH$8,OT$14,0)*$D83,IF($C83=OT$17,$G$8*$D83,""))</f>
        <v/>
      </c>
      <c r="OU83" s="34" t="str">
        <f>IF(OT83&lt;&gt;"",HLOOKUP(COUNT($NE83:OT83)+1,$G$4:$EH$8,OU$14,0)*$D83,IF($C83=OU$17,$G$8*$D83,""))</f>
        <v/>
      </c>
      <c r="OV83" s="34" t="str">
        <f>IF(OU83&lt;&gt;"",HLOOKUP(COUNT($NE83:OU83)+1,$G$4:$EH$8,OV$14,0)*$D83,IF($C83=OV$17,$G$8*$D83,""))</f>
        <v/>
      </c>
      <c r="OW83" s="34" t="str">
        <f>IF(OV83&lt;&gt;"",HLOOKUP(COUNT($NE83:OV83)+1,$G$4:$EH$8,OW$14,0)*$D83,IF($C83=OW$17,$G$8*$D83,""))</f>
        <v/>
      </c>
      <c r="OX83" s="34" t="str">
        <f>IF(OW83&lt;&gt;"",HLOOKUP(COUNT($NE83:OW83)+1,$G$4:$EH$8,OX$14,0)*$D83,IF($C83=OX$17,$G$8*$D83,""))</f>
        <v/>
      </c>
      <c r="OY83" s="34" t="str">
        <f>IF(OX83&lt;&gt;"",HLOOKUP(COUNT($NE83:OX83)+1,$G$4:$EH$8,OY$14,0)*$D83,IF($C83=OY$17,$G$8*$D83,""))</f>
        <v/>
      </c>
      <c r="OZ83" s="34" t="str">
        <f>IF(OY83&lt;&gt;"",HLOOKUP(COUNT($NE83:OY83)+1,$G$4:$EH$8,OZ$14,0)*$D83,IF($C83=OZ$17,$G$8*$D83,""))</f>
        <v/>
      </c>
      <c r="PA83" s="34" t="str">
        <f>IF(OZ83&lt;&gt;"",HLOOKUP(COUNT($NE83:OZ83)+1,$G$4:$EH$8,PA$14,0)*$D83,IF($C83=PA$17,$G$8*$D83,""))</f>
        <v/>
      </c>
      <c r="PB83" s="34" t="str">
        <f>IF(PA83&lt;&gt;"",HLOOKUP(COUNT($NE83:PA83)+1,$G$4:$EH$8,PB$14,0)*$D83,IF($C83=PB$17,$G$8*$D83,""))</f>
        <v/>
      </c>
      <c r="PC83" s="34" t="str">
        <f>IF(PB83&lt;&gt;"",HLOOKUP(COUNT($NE83:PB83)+1,$G$4:$EH$8,PC$14,0)*$D83,IF($C83=PC$17,$G$8*$D83,""))</f>
        <v/>
      </c>
      <c r="PD83" s="34" t="str">
        <f>IF(PC83&lt;&gt;"",HLOOKUP(COUNT($NE83:PC83)+1,$G$4:$EH$8,PD$14,0)*$D83,IF($C83=PD$17,$G$8*$D83,""))</f>
        <v/>
      </c>
      <c r="PE83" s="34" t="str">
        <f>IF(PD83&lt;&gt;"",HLOOKUP(COUNT($NE83:PD83)+1,$G$4:$EH$8,PE$14,0)*$D83,IF($C83=PE$17,$G$8*$D83,""))</f>
        <v/>
      </c>
      <c r="PF83" s="34" t="str">
        <f>IF(PE83&lt;&gt;"",HLOOKUP(COUNT($NE83:PE83)+1,$G$4:$EH$8,PF$14,0)*$D83,IF($C83=PF$17,$G$8*$D83,""))</f>
        <v/>
      </c>
      <c r="PG83" s="34" t="str">
        <f>IF(PF83&lt;&gt;"",HLOOKUP(COUNT($NE83:PF83)+1,$G$4:$EH$8,PG$14,0)*$D83,IF($C83=PG$17,$G$8*$D83,""))</f>
        <v/>
      </c>
      <c r="PH83" s="34" t="str">
        <f>IF(PG83&lt;&gt;"",HLOOKUP(COUNT($NE83:PG83)+1,$G$4:$EH$8,PH$14,0)*$D83,IF($C83=PH$17,$G$8*$D83,""))</f>
        <v/>
      </c>
      <c r="PI83" s="34" t="str">
        <f>IF(PH83&lt;&gt;"",HLOOKUP(COUNT($NE83:PH83)+1,$G$4:$EH$8,PI$14,0)*$D83,IF($C83=PI$17,$G$8*$D83,""))</f>
        <v/>
      </c>
      <c r="PJ83" s="34" t="str">
        <f>IF(PI83&lt;&gt;"",HLOOKUP(COUNT($NE83:PI83)+1,$G$4:$EH$8,PJ$14,0)*$D83,IF($C83=PJ$17,$G$8*$D83,""))</f>
        <v/>
      </c>
      <c r="PK83" s="34" t="str">
        <f>IF(PJ83&lt;&gt;"",HLOOKUP(COUNT($NE83:PJ83)+1,$G$4:$EH$8,PK$14,0)*$D83,IF($C83=PK$17,$G$8*$D83,""))</f>
        <v/>
      </c>
      <c r="PL83" s="34" t="str">
        <f>IF(PK83&lt;&gt;"",HLOOKUP(COUNT($NE83:PK83)+1,$G$4:$EH$8,PL$14,0)*$D83,IF($C83=PL$17,$G$8*$D83,""))</f>
        <v/>
      </c>
      <c r="PM83" s="34" t="str">
        <f>IF(PL83&lt;&gt;"",HLOOKUP(COUNT($NE83:PL83)+1,$G$4:$EH$8,PM$14,0)*$D83,IF($C83=PM$17,$G$8*$D83,""))</f>
        <v/>
      </c>
      <c r="PN83" s="34" t="str">
        <f>IF(PM83&lt;&gt;"",HLOOKUP(COUNT($NE83:PM83)+1,$G$4:$EH$8,PN$14,0)*$D83,IF($C83=PN$17,$G$8*$D83,""))</f>
        <v/>
      </c>
      <c r="PO83" s="34" t="str">
        <f>IF(PN83&lt;&gt;"",HLOOKUP(COUNT($NE83:PN83)+1,$G$4:$EH$8,PO$14,0)*$D83,IF($C83=PO$17,$G$8*$D83,""))</f>
        <v/>
      </c>
      <c r="PP83" s="34" t="str">
        <f>IF(PO83&lt;&gt;"",HLOOKUP(COUNT($NE83:PO83)+1,$G$4:$EH$8,PP$14,0)*$D83,IF($C83=PP$17,$G$8*$D83,""))</f>
        <v/>
      </c>
      <c r="PQ83" s="34" t="str">
        <f>IF(PP83&lt;&gt;"",HLOOKUP(COUNT($NE83:PP83)+1,$G$4:$EH$8,PQ$14,0)*$D83,IF($C83=PQ$17,$G$8*$D83,""))</f>
        <v/>
      </c>
      <c r="PR83" s="34">
        <f>IF(PQ83&lt;&gt;"",HLOOKUP(COUNT($NE83:PQ83)+1,$G$4:$EH$8,PR$14,0)*$D83,IF($C83=PR$17,$G$8*$D83,""))</f>
        <v>175000</v>
      </c>
      <c r="PS83" s="34">
        <f>IF(PR83&lt;&gt;"",HLOOKUP(COUNT($NE83:PR83)+1,$G$4:$EH$8,PS$14,0)*$D83,IF($C83=PS$17,$G$8*$D83,""))</f>
        <v>0</v>
      </c>
      <c r="PT83" s="34">
        <f>IF(PS83&lt;&gt;"",HLOOKUP(COUNT($NE83:PS83)+1,$G$4:$EH$8,PT$14,0)*$D83,IF($C83=PT$17,$G$8*$D83,""))</f>
        <v>0</v>
      </c>
      <c r="PU83" s="34">
        <f>IF(PT83&lt;&gt;"",HLOOKUP(COUNT($NE83:PT83)+1,$G$4:$EH$8,PU$14,0)*$D83,IF($C83=PU$17,$G$8*$D83,""))</f>
        <v>0</v>
      </c>
      <c r="PV83" s="34">
        <f>IF(PU83&lt;&gt;"",HLOOKUP(COUNT($NE83:PU83)+1,$G$4:$EH$8,PV$14,0)*$D83,IF($C83=PV$17,$G$8*$D83,""))</f>
        <v>0</v>
      </c>
      <c r="PW83" s="34">
        <f>IF(PV83&lt;&gt;"",HLOOKUP(COUNT($NE83:PV83)+1,$G$4:$EH$8,PW$14,0)*$D83,IF($C83=PW$17,$G$8*$D83,""))</f>
        <v>0</v>
      </c>
      <c r="PX83" s="34">
        <f>IF(PW83&lt;&gt;"",HLOOKUP(COUNT($NE83:PW83)+1,$G$4:$EH$8,PX$14,0)*$D83,IF($C83=PX$17,$G$8*$D83,""))</f>
        <v>0</v>
      </c>
      <c r="PY83" s="34">
        <f>IF(PX83&lt;&gt;"",HLOOKUP(COUNT($NE83:PX83)+1,$G$4:$EH$8,PY$14,0)*$D83,IF($C83=PY$17,$G$8*$D83,""))</f>
        <v>0</v>
      </c>
      <c r="PZ83" s="34">
        <f>IF(PY83&lt;&gt;"",HLOOKUP(COUNT($NE83:PY83)+1,$G$4:$EH$8,PZ$14,0)*$D83,IF($C83=PZ$17,$G$8*$D83,""))</f>
        <v>0</v>
      </c>
      <c r="QA83" s="34">
        <f>IF(PZ83&lt;&gt;"",HLOOKUP(COUNT($NE83:PZ83)+1,$G$4:$EH$8,QA$14,0)*$D83,IF($C83=QA$17,$G$8*$D83,""))</f>
        <v>0</v>
      </c>
      <c r="QB83" s="34">
        <f>IF(QA83&lt;&gt;"",HLOOKUP(COUNT($NE83:QA83)+1,$G$4:$EH$8,QB$14,0)*$D83,IF($C83=QB$17,$G$8*$D83,""))</f>
        <v>0</v>
      </c>
      <c r="QC83" s="34">
        <f>IF(QB83&lt;&gt;"",HLOOKUP(COUNT($NE83:QB83)+1,$G$4:$EH$8,QC$14,0)*$D83,IF($C83=QC$17,$G$8*$D83,""))</f>
        <v>0</v>
      </c>
      <c r="QD83" s="34">
        <f>IF(QC83&lt;&gt;"",HLOOKUP(COUNT($NE83:QC83)+1,$G$4:$EH$8,QD$14,0)*$D83,IF($C83=QD$17,$G$8*$D83,""))</f>
        <v>0</v>
      </c>
      <c r="QE83" s="34">
        <f>IF(QD83&lt;&gt;"",HLOOKUP(COUNT($NE83:QD83)+1,$G$4:$EH$8,QE$14,0)*$D83,IF($C83=QE$17,$G$8*$D83,""))</f>
        <v>0</v>
      </c>
      <c r="QF83" s="34">
        <f>IF(QE83&lt;&gt;"",HLOOKUP(COUNT($NE83:QE83)+1,$G$4:$EH$8,QF$14,0)*$D83,IF($C83=QF$17,$G$8*$D83,""))</f>
        <v>0</v>
      </c>
      <c r="QG83" s="34">
        <f>IF(QF83&lt;&gt;"",HLOOKUP(COUNT($NE83:QF83)+1,$G$4:$EH$8,QG$14,0)*$D83,IF($C83=QG$17,$G$8*$D83,""))</f>
        <v>0</v>
      </c>
      <c r="QH83" s="34">
        <f>IF(QG83&lt;&gt;"",HLOOKUP(COUNT($NE83:QG83)+1,$G$4:$EH$8,QH$14,0)*$D83,IF($C83=QH$17,$G$8*$D83,""))</f>
        <v>0</v>
      </c>
      <c r="QI83" s="34">
        <f>IF(QH83&lt;&gt;"",HLOOKUP(COUNT($NE83:QH83)+1,$G$4:$EH$8,QI$14,0)*$D83,IF($C83=QI$17,$G$8*$D83,""))</f>
        <v>0</v>
      </c>
      <c r="QJ83" s="34">
        <f>IF(QI83&lt;&gt;"",HLOOKUP(COUNT($NE83:QI83)+1,$G$4:$EH$8,QJ$14,0)*$D83,IF($C83=QJ$17,$G$8*$D83,""))</f>
        <v>0</v>
      </c>
      <c r="QK83" s="34">
        <f>IF(QJ83&lt;&gt;"",HLOOKUP(COUNT($NE83:QJ83)+1,$G$4:$EH$8,QK$14,0)*$D83,IF($C83=QK$17,$G$8*$D83,""))</f>
        <v>0</v>
      </c>
      <c r="QL83" s="34">
        <f>IF(QK83&lt;&gt;"",HLOOKUP(COUNT($NE83:QK83)+1,$G$4:$EH$8,QL$14,0)*$D83,IF($C83=QL$17,$G$8*$D83,""))</f>
        <v>0</v>
      </c>
      <c r="QM83" s="34">
        <f>IF(QL83&lt;&gt;"",HLOOKUP(COUNT($NE83:QL83)+1,$G$4:$EH$8,QM$14,0)*$D83,IF($C83=QM$17,$G$8*$D83,""))</f>
        <v>0</v>
      </c>
      <c r="QN83" s="34">
        <f>IF(QM83&lt;&gt;"",HLOOKUP(COUNT($NE83:QM83)+1,$G$4:$EH$8,QN$14,0)*$D83,IF($C83=QN$17,$G$8*$D83,""))</f>
        <v>0</v>
      </c>
      <c r="QO83" s="34">
        <f>IF(QN83&lt;&gt;"",HLOOKUP(COUNT($NE83:QN83)+1,$G$4:$EH$8,QO$14,0)*$D83,IF($C83=QO$17,$G$8*$D83,""))</f>
        <v>0</v>
      </c>
      <c r="QP83" s="34">
        <f>IF(QO83&lt;&gt;"",HLOOKUP(COUNT($NE83:QO83)+1,$G$4:$EH$8,QP$14,0)*$D83,IF($C83=QP$17,$G$8*$D83,""))</f>
        <v>0</v>
      </c>
      <c r="QQ83" s="34">
        <f>IF(QP83&lt;&gt;"",HLOOKUP(COUNT($NE83:QP83)+1,$G$4:$EH$8,QQ$14,0)*$D83,IF($C83=QQ$17,$G$8*$D83,""))</f>
        <v>0</v>
      </c>
      <c r="QR83" s="34">
        <f>IF(QQ83&lt;&gt;"",HLOOKUP(COUNT($NE83:QQ83)+1,$G$4:$EH$8,QR$14,0)*$D83,IF($C83=QR$17,$G$8*$D83,""))</f>
        <v>0</v>
      </c>
      <c r="QS83" s="34">
        <f>IF(QR83&lt;&gt;"",HLOOKUP(COUNT($NE83:QR83)+1,$G$4:$EH$8,QS$14,0)*$D83,IF($C83=QS$17,$G$8*$D83,""))</f>
        <v>0</v>
      </c>
      <c r="QT83" s="34">
        <f>IF(QS83&lt;&gt;"",HLOOKUP(COUNT($NE83:QS83)+1,$G$4:$EH$8,QT$14,0)*$D83,IF($C83=QT$17,$G$8*$D83,""))</f>
        <v>0</v>
      </c>
      <c r="QU83" s="34">
        <f>IF(QT83&lt;&gt;"",HLOOKUP(COUNT($NE83:QT83)+1,$G$4:$EH$8,QU$14,0)*$D83,IF($C83=QU$17,$G$8*$D83,""))</f>
        <v>0</v>
      </c>
      <c r="QV83" s="34">
        <f>IF(QU83&lt;&gt;"",HLOOKUP(COUNT($NE83:QU83)+1,$G$4:$EH$8,QV$14,0)*$D83,IF($C83=QV$17,$G$8*$D83,""))</f>
        <v>0</v>
      </c>
      <c r="QW83" s="34">
        <f>IF(QV83&lt;&gt;"",HLOOKUP(COUNT($NE83:QV83)+1,$G$4:$EH$8,QW$14,0)*$D83,IF($C83=QW$17,$G$8*$D83,""))</f>
        <v>0</v>
      </c>
      <c r="QX83" s="34">
        <f>IF(QW83&lt;&gt;"",HLOOKUP(COUNT($NE83:QW83)+1,$G$4:$EH$8,QX$14,0)*$D83,IF($C83=QX$17,$G$8*$D83,""))</f>
        <v>0</v>
      </c>
      <c r="QY83" s="34">
        <f>IF(QX83&lt;&gt;"",HLOOKUP(COUNT($NE83:QX83)+1,$G$4:$EH$8,QY$14,0)*$D83,IF($C83=QY$17,$G$8*$D83,""))</f>
        <v>0</v>
      </c>
      <c r="QZ83" s="34">
        <f>IF(QY83&lt;&gt;"",HLOOKUP(COUNT($NE83:QY83)+1,$G$4:$EH$8,QZ$14,0)*$D83,IF($C83=QZ$17,$G$8*$D83,""))</f>
        <v>0</v>
      </c>
      <c r="RA83" s="34">
        <f>IF(QZ83&lt;&gt;"",HLOOKUP(COUNT($NE83:QZ83)+1,$G$4:$EH$8,RA$14,0)*$D83,IF($C83=RA$17,$G$8*$D83,""))</f>
        <v>0</v>
      </c>
      <c r="RB83" s="34">
        <f>IF(RA83&lt;&gt;"",HLOOKUP(COUNT($NE83:RA83)+1,$G$4:$EH$8,RB$14,0)*$D83,IF($C83=RB$17,$G$8*$D83,""))</f>
        <v>0</v>
      </c>
      <c r="RC83" s="34">
        <f>IF(RB83&lt;&gt;"",HLOOKUP(COUNT($NE83:RB83)+1,$G$4:$EH$8,RC$14,0)*$D83,IF($C83=RC$17,$G$8*$D83,""))</f>
        <v>0</v>
      </c>
      <c r="RD83" s="34">
        <f>IF(RC83&lt;&gt;"",HLOOKUP(COUNT($NE83:RC83)+1,$G$4:$EH$8,RD$14,0)*$D83,IF($C83=RD$17,$G$8*$D83,""))</f>
        <v>0</v>
      </c>
      <c r="RE83" s="34">
        <f>IF(RD83&lt;&gt;"",HLOOKUP(COUNT($NE83:RD83)+1,$G$4:$EH$8,RE$14,0)*$D83,IF($C83=RE$17,$G$8*$D83,""))</f>
        <v>0</v>
      </c>
      <c r="RF83" s="34">
        <f>IF(RE83&lt;&gt;"",HLOOKUP(COUNT($NE83:RE83)+1,$G$4:$EH$8,RF$14,0)*$D83,IF($C83=RF$17,$G$8*$D83,""))</f>
        <v>0</v>
      </c>
      <c r="RG83" s="34">
        <f>IF(RF83&lt;&gt;"",HLOOKUP(COUNT($NE83:RF83)+1,$G$4:$EH$8,RG$14,0)*$D83,IF($C83=RG$17,$G$8*$D83,""))</f>
        <v>0</v>
      </c>
      <c r="RH83" s="34">
        <f>IF(RG83&lt;&gt;"",HLOOKUP(COUNT($NE83:RG83)+1,$G$4:$EH$8,RH$14,0)*$D83,IF($C83=RH$17,$G$8*$D83,""))</f>
        <v>0</v>
      </c>
      <c r="RI83" s="34">
        <f>IF(RH83&lt;&gt;"",HLOOKUP(COUNT($NE83:RH83)+1,$G$4:$EH$8,RI$14,0)*$D83,IF($C83=RI$17,$G$8*$D83,""))</f>
        <v>0</v>
      </c>
      <c r="RJ83" s="34">
        <f>IF(RI83&lt;&gt;"",HLOOKUP(COUNT($NE83:RI83)+1,$G$4:$EH$8,RJ$14,0)*$D83,IF($C83=RJ$17,$G$8*$D83,""))</f>
        <v>0</v>
      </c>
      <c r="RK83" s="34">
        <f>IF(RJ83&lt;&gt;"",HLOOKUP(COUNT($NE83:RJ83)+1,$G$4:$EH$8,RK$14,0)*$D83,IF($C83=RK$17,$G$8*$D83,""))</f>
        <v>0</v>
      </c>
      <c r="RL83" s="34">
        <f>IF(RK83&lt;&gt;"",HLOOKUP(COUNT($NE83:RK83)+1,$G$4:$EH$8,RL$14,0)*$D83,IF($C83=RL$17,$G$8*$D83,""))</f>
        <v>0</v>
      </c>
      <c r="RM83" s="34">
        <f>IF(RL83&lt;&gt;"",HLOOKUP(COUNT($NE83:RL83)+1,$G$4:$EH$8,RM$14,0)*$D83,IF($C83=RM$17,$G$8*$D83,""))</f>
        <v>0</v>
      </c>
      <c r="RN83" s="34">
        <f>IF(RM83&lt;&gt;"",HLOOKUP(COUNT($NE83:RM83)+1,$G$4:$EH$8,RN$14,0)*$D83,IF($C83=RN$17,$G$8*$D83,""))</f>
        <v>0</v>
      </c>
      <c r="RO83" s="34">
        <f>IF(RN83&lt;&gt;"",HLOOKUP(COUNT($NE83:RN83)+1,$G$4:$EH$8,RO$14,0)*$D83,IF($C83=RO$17,$G$8*$D83,""))</f>
        <v>0</v>
      </c>
      <c r="RP83" s="34">
        <f>IF(RO83&lt;&gt;"",HLOOKUP(COUNT($NE83:RO83)+1,$G$4:$EH$8,RP$14,0)*$D83,IF($C83=RP$17,$G$8*$D83,""))</f>
        <v>0</v>
      </c>
      <c r="RQ83" s="34">
        <f>IF(RP83&lt;&gt;"",HLOOKUP(COUNT($NE83:RP83)+1,$G$4:$EH$8,RQ$14,0)*$D83,IF($C83=RQ$17,$G$8*$D83,""))</f>
        <v>0</v>
      </c>
      <c r="RR83" s="34">
        <f>IF(RQ83&lt;&gt;"",HLOOKUP(COUNT($NE83:RQ83)+1,$G$4:$EH$8,RR$14,0)*$D83,IF($C83=RR$17,$G$8*$D83,""))</f>
        <v>0</v>
      </c>
      <c r="RS83" s="34">
        <f>IF(RR83&lt;&gt;"",HLOOKUP(COUNT($NE83:RR83)+1,$G$4:$EH$8,RS$14,0)*$D83,IF($C83=RS$17,$G$8*$D83,""))</f>
        <v>0</v>
      </c>
      <c r="RT83" s="34">
        <f>IF(RS83&lt;&gt;"",HLOOKUP(COUNT($NE83:RS83)+1,$G$4:$EH$8,RT$14,0)*$D83,IF($C83=RT$17,$G$8*$D83,""))</f>
        <v>0</v>
      </c>
      <c r="RU83" s="34">
        <f>IF(RT83&lt;&gt;"",HLOOKUP(COUNT($NE83:RT83)+1,$G$4:$EH$8,RU$14,0)*$D83,IF($C83=RU$17,$G$8*$D83,""))</f>
        <v>0</v>
      </c>
      <c r="RW83" s="34" t="str">
        <f>IF(RV83&lt;&gt;"",HLOOKUP(COUNT($RV83:RV83)+1,$G$4:$EH$9,RW$14,0)*$D83,IF($C83=RW$17,$G$9*$D83,""))</f>
        <v/>
      </c>
      <c r="RX83" s="34" t="str">
        <f>IF(RW83&lt;&gt;"",HLOOKUP(COUNT($RV83:RW83)+1,$G$4:$EH$9,RX$14,0)*$D83,IF($C83=RX$17,$G$9*$D83,""))</f>
        <v/>
      </c>
      <c r="RY83" s="34" t="str">
        <f>IF(RX83&lt;&gt;"",HLOOKUP(COUNT($RV83:RX83)+1,$G$4:$EH$9,RY$14,0)*$D83,IF($C83=RY$17,$G$9*$D83,""))</f>
        <v/>
      </c>
      <c r="RZ83" s="34" t="str">
        <f>IF(RY83&lt;&gt;"",HLOOKUP(COUNT($RV83:RY83)+1,$G$4:$EH$9,RZ$14,0)*$D83,IF($C83=RZ$17,$G$9*$D83,""))</f>
        <v/>
      </c>
      <c r="SA83" s="34" t="str">
        <f>IF(RZ83&lt;&gt;"",HLOOKUP(COUNT($RV83:RZ83)+1,$G$4:$EH$9,SA$14,0)*$D83,IF($C83=SA$17,$G$9*$D83,""))</f>
        <v/>
      </c>
      <c r="SB83" s="34" t="str">
        <f>IF(SA83&lt;&gt;"",HLOOKUP(COUNT($RV83:SA83)+1,$G$4:$EH$9,SB$14,0)*$D83,IF($C83=SB$17,$G$9*$D83,""))</f>
        <v/>
      </c>
      <c r="SC83" s="34" t="str">
        <f>IF(SB83&lt;&gt;"",HLOOKUP(COUNT($RV83:SB83)+1,$G$4:$EH$9,SC$14,0)*$D83,IF($C83=SC$17,$G$9*$D83,""))</f>
        <v/>
      </c>
      <c r="SD83" s="34" t="str">
        <f>IF(SC83&lt;&gt;"",HLOOKUP(COUNT($RV83:SC83)+1,$G$4:$EH$9,SD$14,0)*$D83,IF($C83=SD$17,$G$9*$D83,""))</f>
        <v/>
      </c>
      <c r="SE83" s="34" t="str">
        <f>IF(SD83&lt;&gt;"",HLOOKUP(COUNT($RV83:SD83)+1,$G$4:$EH$9,SE$14,0)*$D83,IF($C83=SE$17,$G$9*$D83,""))</f>
        <v/>
      </c>
      <c r="SF83" s="34" t="str">
        <f>IF(SE83&lt;&gt;"",HLOOKUP(COUNT($RV83:SE83)+1,$G$4:$EH$9,SF$14,0)*$D83,IF($C83=SF$17,$G$9*$D83,""))</f>
        <v/>
      </c>
      <c r="SG83" s="34" t="str">
        <f>IF(SF83&lt;&gt;"",HLOOKUP(COUNT($RV83:SF83)+1,$G$4:$EH$9,SG$14,0)*$D83,IF($C83=SG$17,$G$9*$D83,""))</f>
        <v/>
      </c>
      <c r="SH83" s="34" t="str">
        <f>IF(SG83&lt;&gt;"",HLOOKUP(COUNT($RV83:SG83)+1,$G$4:$EH$9,SH$14,0)*$D83,IF($C83=SH$17,$G$9*$D83,""))</f>
        <v/>
      </c>
      <c r="SI83" s="34" t="str">
        <f>IF(SH83&lt;&gt;"",HLOOKUP(COUNT($RV83:SH83)+1,$G$4:$EH$9,SI$14,0)*$D83,IF($C83=SI$17,$G$9*$D83,""))</f>
        <v/>
      </c>
      <c r="SJ83" s="34" t="str">
        <f>IF(SI83&lt;&gt;"",HLOOKUP(COUNT($RV83:SI83)+1,$G$4:$EH$9,SJ$14,0)*$D83,IF($C83=SJ$17,$G$9*$D83,""))</f>
        <v/>
      </c>
      <c r="SK83" s="34" t="str">
        <f>IF(SJ83&lt;&gt;"",HLOOKUP(COUNT($RV83:SJ83)+1,$G$4:$EH$9,SK$14,0)*$D83,IF($C83=SK$17,$G$9*$D83,""))</f>
        <v/>
      </c>
      <c r="SL83" s="34" t="str">
        <f>IF(SK83&lt;&gt;"",HLOOKUP(COUNT($RV83:SK83)+1,$G$4:$EH$9,SL$14,0)*$D83,IF($C83=SL$17,$G$9*$D83,""))</f>
        <v/>
      </c>
      <c r="SM83" s="34" t="str">
        <f>IF(SL83&lt;&gt;"",HLOOKUP(COUNT($RV83:SL83)+1,$G$4:$EH$9,SM$14,0)*$D83,IF($C83=SM$17,$G$9*$D83,""))</f>
        <v/>
      </c>
      <c r="SN83" s="34" t="str">
        <f>IF(SM83&lt;&gt;"",HLOOKUP(COUNT($RV83:SM83)+1,$G$4:$EH$9,SN$14,0)*$D83,IF($C83=SN$17,$G$9*$D83,""))</f>
        <v/>
      </c>
      <c r="SO83" s="34" t="str">
        <f>IF(SN83&lt;&gt;"",HLOOKUP(COUNT($RV83:SN83)+1,$G$4:$EH$9,SO$14,0)*$D83,IF($C83=SO$17,$G$9*$D83,""))</f>
        <v/>
      </c>
      <c r="SP83" s="34" t="str">
        <f>IF(SO83&lt;&gt;"",HLOOKUP(COUNT($RV83:SO83)+1,$G$4:$EH$9,SP$14,0)*$D83,IF($C83=SP$17,$G$9*$D83,""))</f>
        <v/>
      </c>
      <c r="SQ83" s="34" t="str">
        <f>IF(SP83&lt;&gt;"",HLOOKUP(COUNT($RV83:SP83)+1,$G$4:$EH$9,SQ$14,0)*$D83,IF($C83=SQ$17,$G$9*$D83,""))</f>
        <v/>
      </c>
      <c r="SR83" s="34" t="str">
        <f>IF(SQ83&lt;&gt;"",HLOOKUP(COUNT($RV83:SQ83)+1,$G$4:$EH$9,SR$14,0)*$D83,IF($C83=SR$17,$G$9*$D83,""))</f>
        <v/>
      </c>
      <c r="SS83" s="34" t="str">
        <f>IF(SR83&lt;&gt;"",HLOOKUP(COUNT($RV83:SR83)+1,$G$4:$EH$9,SS$14,0)*$D83,IF($C83=SS$17,$G$9*$D83,""))</f>
        <v/>
      </c>
      <c r="ST83" s="34" t="str">
        <f>IF(SS83&lt;&gt;"",HLOOKUP(COUNT($RV83:SS83)+1,$G$4:$EH$9,ST$14,0)*$D83,IF($C83=ST$17,$G$9*$D83,""))</f>
        <v/>
      </c>
      <c r="SU83" s="34" t="str">
        <f>IF(ST83&lt;&gt;"",HLOOKUP(COUNT($RV83:ST83)+1,$G$4:$EH$9,SU$14,0)*$D83,IF($C83=SU$17,$G$9*$D83,""))</f>
        <v/>
      </c>
      <c r="SV83" s="34" t="str">
        <f>IF(SU83&lt;&gt;"",HLOOKUP(COUNT($RV83:SU83)+1,$G$4:$EH$9,SV$14,0)*$D83,IF($C83=SV$17,$G$9*$D83,""))</f>
        <v/>
      </c>
      <c r="SW83" s="34" t="str">
        <f>IF(SV83&lt;&gt;"",HLOOKUP(COUNT($RV83:SV83)+1,$G$4:$EH$9,SW$14,0)*$D83,IF($C83=SW$17,$G$9*$D83,""))</f>
        <v/>
      </c>
      <c r="SX83" s="34" t="str">
        <f>IF(SW83&lt;&gt;"",HLOOKUP(COUNT($RV83:SW83)+1,$G$4:$EH$9,SX$14,0)*$D83,IF($C83=SX$17,$G$9*$D83,""))</f>
        <v/>
      </c>
      <c r="SY83" s="34" t="str">
        <f>IF(SX83&lt;&gt;"",HLOOKUP(COUNT($RV83:SX83)+1,$G$4:$EH$9,SY$14,0)*$D83,IF($C83=SY$17,$G$9*$D83,""))</f>
        <v/>
      </c>
      <c r="SZ83" s="34" t="str">
        <f>IF(SY83&lt;&gt;"",HLOOKUP(COUNT($RV83:SY83)+1,$G$4:$EH$9,SZ$14,0)*$D83,IF($C83=SZ$17,$G$9*$D83,""))</f>
        <v/>
      </c>
      <c r="TA83" s="34" t="str">
        <f>IF(SZ83&lt;&gt;"",HLOOKUP(COUNT($RV83:SZ83)+1,$G$4:$EH$9,TA$14,0)*$D83,IF($C83=TA$17,$G$9*$D83,""))</f>
        <v/>
      </c>
      <c r="TB83" s="34" t="str">
        <f>IF(TA83&lt;&gt;"",HLOOKUP(COUNT($RV83:TA83)+1,$G$4:$EH$9,TB$14,0)*$D83,IF($C83=TB$17,$G$9*$D83,""))</f>
        <v/>
      </c>
      <c r="TC83" s="34" t="str">
        <f>IF(TB83&lt;&gt;"",HLOOKUP(COUNT($RV83:TB83)+1,$G$4:$EH$9,TC$14,0)*$D83,IF($C83=TC$17,$G$9*$D83,""))</f>
        <v/>
      </c>
      <c r="TD83" s="34" t="str">
        <f>IF(TC83&lt;&gt;"",HLOOKUP(COUNT($RV83:TC83)+1,$G$4:$EH$9,TD$14,0)*$D83,IF($C83=TD$17,$G$9*$D83,""))</f>
        <v/>
      </c>
      <c r="TE83" s="34" t="str">
        <f>IF(TD83&lt;&gt;"",HLOOKUP(COUNT($RV83:TD83)+1,$G$4:$EH$9,TE$14,0)*$D83,IF($C83=TE$17,$G$9*$D83,""))</f>
        <v/>
      </c>
      <c r="TF83" s="34" t="str">
        <f>IF(TE83&lt;&gt;"",HLOOKUP(COUNT($RV83:TE83)+1,$G$4:$EH$9,TF$14,0)*$D83,IF($C83=TF$17,$G$9*$D83,""))</f>
        <v/>
      </c>
      <c r="TG83" s="34" t="str">
        <f>IF(TF83&lt;&gt;"",HLOOKUP(COUNT($RV83:TF83)+1,$G$4:$EH$9,TG$14,0)*$D83,IF($C83=TG$17,$G$9*$D83,""))</f>
        <v/>
      </c>
      <c r="TH83" s="34" t="str">
        <f>IF(TG83&lt;&gt;"",HLOOKUP(COUNT($RV83:TG83)+1,$G$4:$EH$9,TH$14,0)*$D83,IF($C83=TH$17,$G$9*$D83,""))</f>
        <v/>
      </c>
      <c r="TI83" s="34" t="str">
        <f>IF(TH83&lt;&gt;"",HLOOKUP(COUNT($RV83:TH83)+1,$G$4:$EH$9,TI$14,0)*$D83,IF($C83=TI$17,$G$9*$D83,""))</f>
        <v/>
      </c>
      <c r="TJ83" s="34" t="str">
        <f>IF(TI83&lt;&gt;"",HLOOKUP(COUNT($RV83:TI83)+1,$G$4:$EH$9,TJ$14,0)*$D83,IF($C83=TJ$17,$G$9*$D83,""))</f>
        <v/>
      </c>
      <c r="TK83" s="34" t="str">
        <f>IF(TJ83&lt;&gt;"",HLOOKUP(COUNT($RV83:TJ83)+1,$G$4:$EH$9,TK$14,0)*$D83,IF($C83=TK$17,$G$9*$D83,""))</f>
        <v/>
      </c>
      <c r="TL83" s="34" t="str">
        <f>IF(TK83&lt;&gt;"",HLOOKUP(COUNT($RV83:TK83)+1,$G$4:$EH$9,TL$14,0)*$D83,IF($C83=TL$17,$G$9*$D83,""))</f>
        <v/>
      </c>
      <c r="TM83" s="34" t="str">
        <f>IF(TL83&lt;&gt;"",HLOOKUP(COUNT($RV83:TL83)+1,$G$4:$EH$9,TM$14,0)*$D83,IF($C83=TM$17,$G$9*$D83,""))</f>
        <v/>
      </c>
      <c r="TN83" s="34" t="str">
        <f>IF(TM83&lt;&gt;"",HLOOKUP(COUNT($RV83:TM83)+1,$G$4:$EH$9,TN$14,0)*$D83,IF($C83=TN$17,$G$9*$D83,""))</f>
        <v/>
      </c>
      <c r="TO83" s="34" t="str">
        <f>IF(TN83&lt;&gt;"",HLOOKUP(COUNT($RV83:TN83)+1,$G$4:$EH$9,TO$14,0)*$D83,IF($C83=TO$17,$G$9*$D83,""))</f>
        <v/>
      </c>
      <c r="TP83" s="34" t="str">
        <f>IF(TO83&lt;&gt;"",HLOOKUP(COUNT($RV83:TO83)+1,$G$4:$EH$9,TP$14,0)*$D83,IF($C83=TP$17,$G$9*$D83,""))</f>
        <v/>
      </c>
      <c r="TQ83" s="34" t="str">
        <f>IF(TP83&lt;&gt;"",HLOOKUP(COUNT($RV83:TP83)+1,$G$4:$EH$9,TQ$14,0)*$D83,IF($C83=TQ$17,$G$9*$D83,""))</f>
        <v/>
      </c>
      <c r="TR83" s="34" t="str">
        <f>IF(TQ83&lt;&gt;"",HLOOKUP(COUNT($RV83:TQ83)+1,$G$4:$EH$9,TR$14,0)*$D83,IF($C83=TR$17,$G$9*$D83,""))</f>
        <v/>
      </c>
      <c r="TS83" s="34" t="str">
        <f>IF(TR83&lt;&gt;"",HLOOKUP(COUNT($RV83:TR83)+1,$G$4:$EH$9,TS$14,0)*$D83,IF($C83=TS$17,$G$9*$D83,""))</f>
        <v/>
      </c>
      <c r="TT83" s="34" t="str">
        <f>IF(TS83&lt;&gt;"",HLOOKUP(COUNT($RV83:TS83)+1,$G$4:$EH$9,TT$14,0)*$D83,IF($C83=TT$17,$G$9*$D83,""))</f>
        <v/>
      </c>
      <c r="TU83" s="34" t="str">
        <f>IF(TT83&lt;&gt;"",HLOOKUP(COUNT($RV83:TT83)+1,$G$4:$EH$9,TU$14,0)*$D83,IF($C83=TU$17,$G$9*$D83,""))</f>
        <v/>
      </c>
      <c r="TV83" s="34" t="str">
        <f>IF(TU83&lt;&gt;"",HLOOKUP(COUNT($RV83:TU83)+1,$G$4:$EH$9,TV$14,0)*$D83,IF($C83=TV$17,$G$9*$D83,""))</f>
        <v/>
      </c>
      <c r="TW83" s="34" t="str">
        <f>IF(TV83&lt;&gt;"",HLOOKUP(COUNT($RV83:TV83)+1,$G$4:$EH$9,TW$14,0)*$D83,IF($C83=TW$17,$G$9*$D83,""))</f>
        <v/>
      </c>
      <c r="TX83" s="34" t="str">
        <f>IF(TW83&lt;&gt;"",HLOOKUP(COUNT($RV83:TW83)+1,$G$4:$EH$9,TX$14,0)*$D83,IF($C83=TX$17,$G$9*$D83,""))</f>
        <v/>
      </c>
      <c r="TY83" s="34" t="str">
        <f>IF(TX83&lt;&gt;"",HLOOKUP(COUNT($RV83:TX83)+1,$G$4:$EH$9,TY$14,0)*$D83,IF($C83=TY$17,$G$9*$D83,""))</f>
        <v/>
      </c>
      <c r="TZ83" s="34" t="str">
        <f>IF(TY83&lt;&gt;"",HLOOKUP(COUNT($RV83:TY83)+1,$G$4:$EH$9,TZ$14,0)*$D83,IF($C83=TZ$17,$G$9*$D83,""))</f>
        <v/>
      </c>
      <c r="UA83" s="34" t="str">
        <f>IF(TZ83&lt;&gt;"",HLOOKUP(COUNT($RV83:TZ83)+1,$G$4:$EH$9,UA$14,0)*$D83,IF($C83=UA$17,$G$9*$D83,""))</f>
        <v/>
      </c>
      <c r="UB83" s="34" t="str">
        <f>IF(UA83&lt;&gt;"",HLOOKUP(COUNT($RV83:UA83)+1,$G$4:$EH$9,UB$14,0)*$D83,IF($C83=UB$17,$G$9*$D83,""))</f>
        <v/>
      </c>
      <c r="UC83" s="34" t="str">
        <f>IF(UB83&lt;&gt;"",HLOOKUP(COUNT($RV83:UB83)+1,$G$4:$EH$9,UC$14,0)*$D83,IF($C83=UC$17,$G$9*$D83,""))</f>
        <v/>
      </c>
      <c r="UD83" s="34" t="str">
        <f>IF(UC83&lt;&gt;"",HLOOKUP(COUNT($RV83:UC83)+1,$G$4:$EH$9,UD$14,0)*$D83,IF($C83=UD$17,$G$9*$D83,""))</f>
        <v/>
      </c>
      <c r="UE83" s="34" t="str">
        <f>IF(UD83&lt;&gt;"",HLOOKUP(COUNT($RV83:UD83)+1,$G$4:$EH$9,UE$14,0)*$D83,IF($C83=UE$17,$G$9*$D83,""))</f>
        <v/>
      </c>
      <c r="UF83" s="34" t="str">
        <f>IF(UE83&lt;&gt;"",HLOOKUP(COUNT($RV83:UE83)+1,$G$4:$EH$9,UF$14,0)*$D83,IF($C83=UF$17,$G$9*$D83,""))</f>
        <v/>
      </c>
      <c r="UG83" s="34" t="str">
        <f>IF(UF83&lt;&gt;"",HLOOKUP(COUNT($RV83:UF83)+1,$G$4:$EH$9,UG$14,0)*$D83,IF($C83=UG$17,$G$9*$D83,""))</f>
        <v/>
      </c>
      <c r="UH83" s="34" t="str">
        <f>IF(UG83&lt;&gt;"",HLOOKUP(COUNT($RV83:UG83)+1,$G$4:$EH$9,UH$14,0)*$D83,IF($C83=UH$17,$G$9*$D83,""))</f>
        <v/>
      </c>
      <c r="UI83" s="34">
        <f>IF(UH83&lt;&gt;"",HLOOKUP(COUNT($RV83:UH83)+1,$G$4:$EH$9,UI$14,0)*$D83,IF($C83=UI$17,$G$9*$D83,""))</f>
        <v>14500</v>
      </c>
      <c r="UJ83" s="34">
        <f>IF(UI83&lt;&gt;"",HLOOKUP(COUNT($RV83:UI83)+1,$G$4:$EH$9,UJ$14,0)*$D83,IF($C83=UJ$17,$G$9*$D83,""))</f>
        <v>0</v>
      </c>
      <c r="UK83" s="34">
        <f>IF(UJ83&lt;&gt;"",HLOOKUP(COUNT($RV83:UJ83)+1,$G$4:$EH$9,UK$14,0)*$D83,IF($C83=UK$17,$G$9*$D83,""))</f>
        <v>0</v>
      </c>
      <c r="UL83" s="34">
        <f>IF(UK83&lt;&gt;"",HLOOKUP(COUNT($RV83:UK83)+1,$G$4:$EH$9,UL$14,0)*$D83,IF($C83=UL$17,$G$9*$D83,""))</f>
        <v>0</v>
      </c>
      <c r="UM83" s="34">
        <f>IF(UL83&lt;&gt;"",HLOOKUP(COUNT($RV83:UL83)+1,$G$4:$EH$9,UM$14,0)*$D83,IF($C83=UM$17,$G$9*$D83,""))</f>
        <v>0</v>
      </c>
      <c r="UN83" s="34">
        <f>IF(UM83&lt;&gt;"",HLOOKUP(COUNT($RV83:UM83)+1,$G$4:$EH$9,UN$14,0)*$D83,IF($C83=UN$17,$G$9*$D83,""))</f>
        <v>0</v>
      </c>
      <c r="UO83" s="34">
        <f>IF(UN83&lt;&gt;"",HLOOKUP(COUNT($RV83:UN83)+1,$G$4:$EH$9,UO$14,0)*$D83,IF($C83=UO$17,$G$9*$D83,""))</f>
        <v>0</v>
      </c>
      <c r="UP83" s="34">
        <f>IF(UO83&lt;&gt;"",HLOOKUP(COUNT($RV83:UO83)+1,$G$4:$EH$9,UP$14,0)*$D83,IF($C83=UP$17,$G$9*$D83,""))</f>
        <v>0</v>
      </c>
      <c r="UQ83" s="34">
        <f>IF(UP83&lt;&gt;"",HLOOKUP(COUNT($RV83:UP83)+1,$G$4:$EH$9,UQ$14,0)*$D83,IF($C83=UQ$17,$G$9*$D83,""))</f>
        <v>0</v>
      </c>
      <c r="UR83" s="34">
        <f>IF(UQ83&lt;&gt;"",HLOOKUP(COUNT($RV83:UQ83)+1,$G$4:$EH$9,UR$14,0)*$D83,IF($C83=UR$17,$G$9*$D83,""))</f>
        <v>0</v>
      </c>
      <c r="US83" s="34">
        <f>IF(UR83&lt;&gt;"",HLOOKUP(COUNT($RV83:UR83)+1,$G$4:$EH$9,US$14,0)*$D83,IF($C83=US$17,$G$9*$D83,""))</f>
        <v>0</v>
      </c>
      <c r="UT83" s="34">
        <f>IF(US83&lt;&gt;"",HLOOKUP(COUNT($RV83:US83)+1,$G$4:$EH$9,UT$14,0)*$D83,IF($C83=UT$17,$G$9*$D83,""))</f>
        <v>0</v>
      </c>
      <c r="UU83" s="34">
        <f>IF(UT83&lt;&gt;"",HLOOKUP(COUNT($RV83:UT83)+1,$G$4:$EH$9,UU$14,0)*$D83,IF($C83=UU$17,$G$9*$D83,""))</f>
        <v>0</v>
      </c>
      <c r="UV83" s="34">
        <f>IF(UU83&lt;&gt;"",HLOOKUP(COUNT($RV83:UU83)+1,$G$4:$EH$9,UV$14,0)*$D83,IF($C83=UV$17,$G$9*$D83,""))</f>
        <v>0</v>
      </c>
      <c r="UW83" s="34">
        <f>IF(UV83&lt;&gt;"",HLOOKUP(COUNT($RV83:UV83)+1,$G$4:$EH$9,UW$14,0)*$D83,IF($C83=UW$17,$G$9*$D83,""))</f>
        <v>0</v>
      </c>
      <c r="UX83" s="34">
        <f>IF(UW83&lt;&gt;"",HLOOKUP(COUNT($RV83:UW83)+1,$G$4:$EH$9,UX$14,0)*$D83,IF($C83=UX$17,$G$9*$D83,""))</f>
        <v>0</v>
      </c>
      <c r="UY83" s="34">
        <f>IF(UX83&lt;&gt;"",HLOOKUP(COUNT($RV83:UX83)+1,$G$4:$EH$9,UY$14,0)*$D83,IF($C83=UY$17,$G$9*$D83,""))</f>
        <v>0</v>
      </c>
      <c r="UZ83" s="34">
        <f>IF(UY83&lt;&gt;"",HLOOKUP(COUNT($RV83:UY83)+1,$G$4:$EH$9,UZ$14,0)*$D83,IF($C83=UZ$17,$G$9*$D83,""))</f>
        <v>0</v>
      </c>
      <c r="VA83" s="34">
        <f>IF(UZ83&lt;&gt;"",HLOOKUP(COUNT($RV83:UZ83)+1,$G$4:$EH$9,VA$14,0)*$D83,IF($C83=VA$17,$G$9*$D83,""))</f>
        <v>0</v>
      </c>
      <c r="VB83" s="34">
        <f>IF(VA83&lt;&gt;"",HLOOKUP(COUNT($RV83:VA83)+1,$G$4:$EH$9,VB$14,0)*$D83,IF($C83=VB$17,$G$9*$D83,""))</f>
        <v>0</v>
      </c>
      <c r="VC83" s="34">
        <f>IF(VB83&lt;&gt;"",HLOOKUP(COUNT($RV83:VB83)+1,$G$4:$EH$9,VC$14,0)*$D83,IF($C83=VC$17,$G$9*$D83,""))</f>
        <v>0</v>
      </c>
      <c r="VD83" s="34">
        <f>IF(VC83&lt;&gt;"",HLOOKUP(COUNT($RV83:VC83)+1,$G$4:$EH$9,VD$14,0)*$D83,IF($C83=VD$17,$G$9*$D83,""))</f>
        <v>0</v>
      </c>
      <c r="VE83" s="34">
        <f>IF(VD83&lt;&gt;"",HLOOKUP(COUNT($RV83:VD83)+1,$G$4:$EH$9,VE$14,0)*$D83,IF($C83=VE$17,$G$9*$D83,""))</f>
        <v>0</v>
      </c>
      <c r="VF83" s="34">
        <f>IF(VE83&lt;&gt;"",HLOOKUP(COUNT($RV83:VE83)+1,$G$4:$EH$9,VF$14,0)*$D83,IF($C83=VF$17,$G$9*$D83,""))</f>
        <v>0</v>
      </c>
      <c r="VG83" s="34">
        <f>IF(VF83&lt;&gt;"",HLOOKUP(COUNT($RV83:VF83)+1,$G$4:$EH$9,VG$14,0)*$D83,IF($C83=VG$17,$G$9*$D83,""))</f>
        <v>0</v>
      </c>
      <c r="VH83" s="34">
        <f>IF(VG83&lt;&gt;"",HLOOKUP(COUNT($RV83:VG83)+1,$G$4:$EH$9,VH$14,0)*$D83,IF($C83=VH$17,$G$9*$D83,""))</f>
        <v>0</v>
      </c>
      <c r="VI83" s="34">
        <f>IF(VH83&lt;&gt;"",HLOOKUP(COUNT($RV83:VH83)+1,$G$4:$EH$9,VI$14,0)*$D83,IF($C83=VI$17,$G$9*$D83,""))</f>
        <v>0</v>
      </c>
      <c r="VJ83" s="34">
        <f>IF(VI83&lt;&gt;"",HLOOKUP(COUNT($RV83:VI83)+1,$G$4:$EH$9,VJ$14,0)*$D83,IF($C83=VJ$17,$G$9*$D83,""))</f>
        <v>0</v>
      </c>
      <c r="VK83" s="34">
        <f>IF(VJ83&lt;&gt;"",HLOOKUP(COUNT($RV83:VJ83)+1,$G$4:$EH$9,VK$14,0)*$D83,IF($C83=VK$17,$G$9*$D83,""))</f>
        <v>0</v>
      </c>
      <c r="VL83" s="34">
        <f>IF(VK83&lt;&gt;"",HLOOKUP(COUNT($RV83:VK83)+1,$G$4:$EH$9,VL$14,0)*$D83,IF($C83=VL$17,$G$9*$D83,""))</f>
        <v>0</v>
      </c>
      <c r="VM83" s="34">
        <f>IF(VL83&lt;&gt;"",HLOOKUP(COUNT($RV83:VL83)+1,$G$4:$EH$9,VM$14,0)*$D83,IF($C83=VM$17,$G$9*$D83,""))</f>
        <v>0</v>
      </c>
      <c r="VN83" s="34">
        <f>IF(VM83&lt;&gt;"",HLOOKUP(COUNT($RV83:VM83)+1,$G$4:$EH$9,VN$14,0)*$D83,IF($C83=VN$17,$G$9*$D83,""))</f>
        <v>0</v>
      </c>
      <c r="VO83" s="34">
        <f>IF(VN83&lt;&gt;"",HLOOKUP(COUNT($RV83:VN83)+1,$G$4:$EH$9,VO$14,0)*$D83,IF($C83=VO$17,$G$9*$D83,""))</f>
        <v>0</v>
      </c>
      <c r="VP83" s="34">
        <f>IF(VO83&lt;&gt;"",HLOOKUP(COUNT($RV83:VO83)+1,$G$4:$EH$9,VP$14,0)*$D83,IF($C83=VP$17,$G$9*$D83,""))</f>
        <v>0</v>
      </c>
      <c r="VQ83" s="34">
        <f>IF(VP83&lt;&gt;"",HLOOKUP(COUNT($RV83:VP83)+1,$G$4:$EH$9,VQ$14,0)*$D83,IF($C83=VQ$17,$G$9*$D83,""))</f>
        <v>0</v>
      </c>
      <c r="VR83" s="34">
        <f>IF(VQ83&lt;&gt;"",HLOOKUP(COUNT($RV83:VQ83)+1,$G$4:$EH$9,VR$14,0)*$D83,IF($C83=VR$17,$G$9*$D83,""))</f>
        <v>0</v>
      </c>
      <c r="VS83" s="34">
        <f>IF(VR83&lt;&gt;"",HLOOKUP(COUNT($RV83:VR83)+1,$G$4:$EH$9,VS$14,0)*$D83,IF($C83=VS$17,$G$9*$D83,""))</f>
        <v>0</v>
      </c>
      <c r="VT83" s="34">
        <f>IF(VS83&lt;&gt;"",HLOOKUP(COUNT($RV83:VS83)+1,$G$4:$EH$9,VT$14,0)*$D83,IF($C83=VT$17,$G$9*$D83,""))</f>
        <v>0</v>
      </c>
      <c r="VU83" s="34">
        <f>IF(VT83&lt;&gt;"",HLOOKUP(COUNT($RV83:VT83)+1,$G$4:$EH$9,VU$14,0)*$D83,IF($C83=VU$17,$G$9*$D83,""))</f>
        <v>0</v>
      </c>
      <c r="VV83" s="34">
        <f>IF(VU83&lt;&gt;"",HLOOKUP(COUNT($RV83:VU83)+1,$G$4:$EH$9,VV$14,0)*$D83,IF($C83=VV$17,$G$9*$D83,""))</f>
        <v>0</v>
      </c>
      <c r="VW83" s="34">
        <f>IF(VV83&lt;&gt;"",HLOOKUP(COUNT($RV83:VV83)+1,$G$4:$EH$9,VW$14,0)*$D83,IF($C83=VW$17,$G$9*$D83,""))</f>
        <v>0</v>
      </c>
      <c r="VX83" s="34">
        <f>IF(VW83&lt;&gt;"",HLOOKUP(COUNT($RV83:VW83)+1,$G$4:$EH$9,VX$14,0)*$D83,IF($C83=VX$17,$G$9*$D83,""))</f>
        <v>0</v>
      </c>
      <c r="VY83" s="34">
        <f>IF(VX83&lt;&gt;"",HLOOKUP(COUNT($RV83:VX83)+1,$G$4:$EH$9,VY$14,0)*$D83,IF($C83=VY$17,$G$9*$D83,""))</f>
        <v>0</v>
      </c>
      <c r="VZ83" s="34">
        <f>IF(VY83&lt;&gt;"",HLOOKUP(COUNT($RV83:VY83)+1,$G$4:$EH$9,VZ$14,0)*$D83,IF($C83=VZ$17,$G$9*$D83,""))</f>
        <v>0</v>
      </c>
      <c r="WA83" s="34">
        <f>IF(VZ83&lt;&gt;"",HLOOKUP(COUNT($RV83:VZ83)+1,$G$4:$EH$9,WA$14,0)*$D83,IF($C83=WA$17,$G$9*$D83,""))</f>
        <v>0</v>
      </c>
      <c r="WB83" s="34">
        <f>IF(WA83&lt;&gt;"",HLOOKUP(COUNT($RV83:WA83)+1,$G$4:$EH$9,WB$14,0)*$D83,IF($C83=WB$17,$G$9*$D83,""))</f>
        <v>0</v>
      </c>
      <c r="WC83" s="34">
        <f>IF(WB83&lt;&gt;"",HLOOKUP(COUNT($RV83:WB83)+1,$G$4:$EH$9,WC$14,0)*$D83,IF($C83=WC$17,$G$9*$D83,""))</f>
        <v>0</v>
      </c>
      <c r="WD83" s="34">
        <f>IF(WC83&lt;&gt;"",HLOOKUP(COUNT($RV83:WC83)+1,$G$4:$EH$9,WD$14,0)*$D83,IF($C83=WD$17,$G$9*$D83,""))</f>
        <v>0</v>
      </c>
      <c r="WE83" s="34">
        <f>IF(WD83&lt;&gt;"",HLOOKUP(COUNT($RV83:WD83)+1,$G$4:$EH$9,WE$14,0)*$D83,IF($C83=WE$17,$G$9*$D83,""))</f>
        <v>0</v>
      </c>
      <c r="WF83" s="34">
        <f>IF(WE83&lt;&gt;"",HLOOKUP(COUNT($RV83:WE83)+1,$G$4:$EH$9,WF$14,0)*$D83,IF($C83=WF$17,$G$9*$D83,""))</f>
        <v>0</v>
      </c>
      <c r="WG83" s="34">
        <f>IF(WF83&lt;&gt;"",HLOOKUP(COUNT($RV83:WF83)+1,$G$4:$EH$9,WG$14,0)*$D83,IF($C83=WG$17,$G$9*$D83,""))</f>
        <v>0</v>
      </c>
      <c r="WH83" s="34">
        <f>IF(WG83&lt;&gt;"",HLOOKUP(COUNT($RV83:WG83)+1,$G$4:$EH$9,WH$14,0)*$D83,IF($C83=WH$17,$G$9*$D83,""))</f>
        <v>0</v>
      </c>
      <c r="WI83" s="34">
        <f>IF(WH83&lt;&gt;"",HLOOKUP(COUNT($RV83:WH83)+1,$G$4:$EH$9,WI$14,0)*$D83,IF($C83=WI$17,$G$9*$D83,""))</f>
        <v>0</v>
      </c>
      <c r="WJ83" s="34">
        <f>IF(WI83&lt;&gt;"",HLOOKUP(COUNT($RV83:WI83)+1,$G$4:$EH$9,WJ$14,0)*$D83,IF($C83=WJ$17,$G$9*$D83,""))</f>
        <v>0</v>
      </c>
      <c r="WK83" s="34">
        <f>IF(WJ83&lt;&gt;"",HLOOKUP(COUNT($RV83:WJ83)+1,$G$4:$EH$9,WK$14,0)*$D83,IF($C83=WK$17,$G$9*$D83,""))</f>
        <v>0</v>
      </c>
      <c r="WL83" s="34">
        <f>IF(WK83&lt;&gt;"",HLOOKUP(COUNT($RV83:WK83)+1,$G$4:$EH$9,WL$14,0)*$D83,IF($C83=WL$17,$G$9*$D83,""))</f>
        <v>0</v>
      </c>
    </row>
    <row r="84" spans="1:610" ht="15" x14ac:dyDescent="0.2">
      <c r="A84" s="25">
        <f t="shared" si="911"/>
        <v>6</v>
      </c>
      <c r="B84" s="1328" t="s">
        <v>87</v>
      </c>
      <c r="C84" s="62">
        <f t="shared" si="908"/>
        <v>66</v>
      </c>
      <c r="D84" s="30">
        <f>VLOOKUP(B84,Premissas!$R$8:$AD$18,(Histograma!A84+1),0)</f>
        <v>5</v>
      </c>
      <c r="G84" s="34" t="str">
        <f>IF(F84&lt;&gt;"",HLOOKUP(COUNT($F84:F84)+1,$G$4:$EH$8,G$14,0)*$D84,IF($C84=G$17,$G$5*$D84,""))</f>
        <v/>
      </c>
      <c r="H84" s="34" t="str">
        <f>IF(G84&lt;&gt;"",HLOOKUP(COUNT($F84:G84)+1,$G$4:$EH$8,H$14,0)*$D84,IF($C84=H$17,$G$5*$D84,""))</f>
        <v/>
      </c>
      <c r="I84" s="34" t="str">
        <f>IF(H84&lt;&gt;"",HLOOKUP(COUNT($F84:H84)+1,$G$4:$EH$8,I$14,0)*$D84,IF($C84=I$17,$G$5*$D84,""))</f>
        <v/>
      </c>
      <c r="J84" s="34" t="str">
        <f>IF(I84&lt;&gt;"",HLOOKUP(COUNT($F84:I84)+1,$G$4:$EH$8,J$14,0)*$D84,IF($C84=J$17,$G$5*$D84,""))</f>
        <v/>
      </c>
      <c r="K84" s="34" t="str">
        <f>IF(J84&lt;&gt;"",HLOOKUP(COUNT($F84:J84)+1,$G$4:$EH$8,K$14,0)*$D84,IF($C84=K$17,$G$5*$D84,""))</f>
        <v/>
      </c>
      <c r="L84" s="34" t="str">
        <f>IF(K84&lt;&gt;"",HLOOKUP(COUNT($F84:K84)+1,$G$4:$EH$8,L$14,0)*$D84,IF($C84=L$17,$G$5*$D84,""))</f>
        <v/>
      </c>
      <c r="M84" s="34" t="str">
        <f>IF(L84&lt;&gt;"",HLOOKUP(COUNT($F84:L84)+1,$G$4:$EH$8,M$14,0)*$D84,IF($C84=M$17,$G$5*$D84,""))</f>
        <v/>
      </c>
      <c r="N84" s="34" t="str">
        <f>IF(M84&lt;&gt;"",HLOOKUP(COUNT($F84:M84)+1,$G$4:$EH$8,N$14,0)*$D84,IF($C84=N$17,$G$5*$D84,""))</f>
        <v/>
      </c>
      <c r="O84" s="34" t="str">
        <f>IF(N84&lt;&gt;"",HLOOKUP(COUNT($F84:N84)+1,$G$4:$EH$8,O$14,0)*$D84,IF($C84=O$17,$G$5*$D84,""))</f>
        <v/>
      </c>
      <c r="P84" s="34" t="str">
        <f>IF(O84&lt;&gt;"",HLOOKUP(COUNT($F84:O84)+1,$G$4:$EH$8,P$14,0)*$D84,IF($C84=P$17,$G$5*$D84,""))</f>
        <v/>
      </c>
      <c r="Q84" s="34" t="str">
        <f>IF(P84&lt;&gt;"",HLOOKUP(COUNT($F84:P84)+1,$G$4:$EH$8,Q$14,0)*$D84,IF($C84=Q$17,$G$5*$D84,""))</f>
        <v/>
      </c>
      <c r="R84" s="34" t="str">
        <f>IF(Q84&lt;&gt;"",HLOOKUP(COUNT($F84:Q84)+1,$G$4:$EH$8,R$14,0)*$D84,IF($C84=R$17,$G$5*$D84,""))</f>
        <v/>
      </c>
      <c r="S84" s="34" t="str">
        <f>IF(R84&lt;&gt;"",HLOOKUP(COUNT($F84:R84)+1,$G$4:$EH$8,S$14,0)*$D84,IF($C84=S$17,$G$5*$D84,""))</f>
        <v/>
      </c>
      <c r="T84" s="34" t="str">
        <f>IF(S84&lt;&gt;"",HLOOKUP(COUNT($F84:S84)+1,$G$4:$EH$8,T$14,0)*$D84,IF($C84=T$17,$G$5*$D84,""))</f>
        <v/>
      </c>
      <c r="U84" s="34" t="str">
        <f>IF(T84&lt;&gt;"",HLOOKUP(COUNT($F84:T84)+1,$G$4:$EH$8,U$14,0)*$D84,IF($C84=U$17,$G$5*$D84,""))</f>
        <v/>
      </c>
      <c r="V84" s="34" t="str">
        <f>IF(U84&lt;&gt;"",HLOOKUP(COUNT($F84:U84)+1,$G$4:$EH$8,V$14,0)*$D84,IF($C84=V$17,$G$5*$D84,""))</f>
        <v/>
      </c>
      <c r="W84" s="34" t="str">
        <f>IF(V84&lt;&gt;"",HLOOKUP(COUNT($F84:V84)+1,$G$4:$EH$8,W$14,0)*$D84,IF($C84=W$17,$G$5*$D84,""))</f>
        <v/>
      </c>
      <c r="X84" s="34" t="str">
        <f>IF(W84&lt;&gt;"",HLOOKUP(COUNT($F84:W84)+1,$G$4:$EH$8,X$14,0)*$D84,IF($C84=X$17,$G$5*$D84,""))</f>
        <v/>
      </c>
      <c r="Y84" s="34" t="str">
        <f>IF(X84&lt;&gt;"",HLOOKUP(COUNT($F84:X84)+1,$G$4:$EH$8,Y$14,0)*$D84,IF($C84=Y$17,$G$5*$D84,""))</f>
        <v/>
      </c>
      <c r="Z84" s="34" t="str">
        <f>IF(Y84&lt;&gt;"",HLOOKUP(COUNT($F84:Y84)+1,$G$4:$EH$8,Z$14,0)*$D84,IF($C84=Z$17,$G$5*$D84,""))</f>
        <v/>
      </c>
      <c r="AA84" s="34" t="str">
        <f>IF(Z84&lt;&gt;"",HLOOKUP(COUNT($F84:Z84)+1,$G$4:$EH$8,AA$14,0)*$D84,IF($C84=AA$17,$G$5*$D84,""))</f>
        <v/>
      </c>
      <c r="AB84" s="34" t="str">
        <f>IF(AA84&lt;&gt;"",HLOOKUP(COUNT($F84:AA84)+1,$G$4:$EH$8,AB$14,0)*$D84,IF($C84=AB$17,$G$5*$D84,""))</f>
        <v/>
      </c>
      <c r="AC84" s="34" t="str">
        <f>IF(AB84&lt;&gt;"",HLOOKUP(COUNT($F84:AB84)+1,$G$4:$EH$8,AC$14,0)*$D84,IF($C84=AC$17,$G$5*$D84,""))</f>
        <v/>
      </c>
      <c r="AD84" s="34" t="str">
        <f>IF(AC84&lt;&gt;"",HLOOKUP(COUNT($F84:AC84)+1,$G$4:$EH$8,AD$14,0)*$D84,IF($C84=AD$17,$G$5*$D84,""))</f>
        <v/>
      </c>
      <c r="AE84" s="34" t="str">
        <f>IF(AD84&lt;&gt;"",HLOOKUP(COUNT($F84:AD84)+1,$G$4:$EH$8,AE$14,0)*$D84,IF($C84=AE$17,$G$5*$D84,""))</f>
        <v/>
      </c>
      <c r="AF84" s="34" t="str">
        <f>IF(AE84&lt;&gt;"",HLOOKUP(COUNT($F84:AE84)+1,$G$4:$EH$8,AF$14,0)*$D84,IF($C84=AF$17,$G$5*$D84,""))</f>
        <v/>
      </c>
      <c r="AG84" s="34" t="str">
        <f>IF(AF84&lt;&gt;"",HLOOKUP(COUNT($F84:AF84)+1,$G$4:$EH$8,AG$14,0)*$D84,IF($C84=AG$17,$G$5*$D84,""))</f>
        <v/>
      </c>
      <c r="AH84" s="34" t="str">
        <f>IF(AG84&lt;&gt;"",HLOOKUP(COUNT($F84:AG84)+1,$G$4:$EH$8,AH$14,0)*$D84,IF($C84=AH$17,$G$5*$D84,""))</f>
        <v/>
      </c>
      <c r="AI84" s="34" t="str">
        <f>IF(AH84&lt;&gt;"",HLOOKUP(COUNT($F84:AH84)+1,$G$4:$EH$8,AI$14,0)*$D84,IF($C84=AI$17,$G$5*$D84,""))</f>
        <v/>
      </c>
      <c r="AJ84" s="34" t="str">
        <f>IF(AI84&lt;&gt;"",HLOOKUP(COUNT($F84:AI84)+1,$G$4:$EH$8,AJ$14,0)*$D84,IF($C84=AJ$17,$G$5*$D84,""))</f>
        <v/>
      </c>
      <c r="AK84" s="34" t="str">
        <f>IF(AJ84&lt;&gt;"",HLOOKUP(COUNT($F84:AJ84)+1,$G$4:$EH$8,AK$14,0)*$D84,IF($C84=AK$17,$G$5*$D84,""))</f>
        <v/>
      </c>
      <c r="AL84" s="34" t="str">
        <f>IF(AK84&lt;&gt;"",HLOOKUP(COUNT($F84:AK84)+1,$G$4:$EH$8,AL$14,0)*$D84,IF($C84=AL$17,$G$5*$D84,""))</f>
        <v/>
      </c>
      <c r="AM84" s="34" t="str">
        <f>IF(AL84&lt;&gt;"",HLOOKUP(COUNT($F84:AL84)+1,$G$4:$EH$8,AM$14,0)*$D84,IF($C84=AM$17,$G$5*$D84,""))</f>
        <v/>
      </c>
      <c r="AN84" s="34" t="str">
        <f>IF(AM84&lt;&gt;"",HLOOKUP(COUNT($F84:AM84)+1,$G$4:$EH$8,AN$14,0)*$D84,IF($C84=AN$17,$G$5*$D84,""))</f>
        <v/>
      </c>
      <c r="AO84" s="34" t="str">
        <f>IF(AN84&lt;&gt;"",HLOOKUP(COUNT($F84:AN84)+1,$G$4:$EH$8,AO$14,0)*$D84,IF($C84=AO$17,$G$5*$D84,""))</f>
        <v/>
      </c>
      <c r="AP84" s="34" t="str">
        <f>IF(AO84&lt;&gt;"",HLOOKUP(COUNT($F84:AO84)+1,$G$4:$EH$8,AP$14,0)*$D84,IF($C84=AP$17,$G$5*$D84,""))</f>
        <v/>
      </c>
      <c r="AQ84" s="34" t="str">
        <f>IF(AP84&lt;&gt;"",HLOOKUP(COUNT($F84:AP84)+1,$G$4:$EH$8,AQ$14,0)*$D84,IF($C84=AQ$17,$G$5*$D84,""))</f>
        <v/>
      </c>
      <c r="AR84" s="34" t="str">
        <f>IF(AQ84&lt;&gt;"",HLOOKUP(COUNT($F84:AQ84)+1,$G$4:$EH$8,AR$14,0)*$D84,IF($C84=AR$17,$G$5*$D84,""))</f>
        <v/>
      </c>
      <c r="AS84" s="34" t="str">
        <f>IF(AR84&lt;&gt;"",HLOOKUP(COUNT($F84:AR84)+1,$G$4:$EH$8,AS$14,0)*$D84,IF($C84=AS$17,$G$5*$D84,""))</f>
        <v/>
      </c>
      <c r="AT84" s="34" t="str">
        <f>IF(AS84&lt;&gt;"",HLOOKUP(COUNT($F84:AS84)+1,$G$4:$EH$8,AT$14,0)*$D84,IF($C84=AT$17,$G$5*$D84,""))</f>
        <v/>
      </c>
      <c r="AU84" s="34" t="str">
        <f>IF(AT84&lt;&gt;"",HLOOKUP(COUNT($F84:AT84)+1,$G$4:$EH$8,AU$14,0)*$D84,IF($C84=AU$17,$G$5*$D84,""))</f>
        <v/>
      </c>
      <c r="AV84" s="34" t="str">
        <f>IF(AU84&lt;&gt;"",HLOOKUP(COUNT($F84:AU84)+1,$G$4:$EH$8,AV$14,0)*$D84,IF($C84=AV$17,$G$5*$D84,""))</f>
        <v/>
      </c>
      <c r="AW84" s="34" t="str">
        <f>IF(AV84&lt;&gt;"",HLOOKUP(COUNT($F84:AV84)+1,$G$4:$EH$8,AW$14,0)*$D84,IF($C84=AW$17,$G$5*$D84,""))</f>
        <v/>
      </c>
      <c r="AX84" s="34" t="str">
        <f>IF(AW84&lt;&gt;"",HLOOKUP(COUNT($F84:AW84)+1,$G$4:$EH$8,AX$14,0)*$D84,IF($C84=AX$17,$G$5*$D84,""))</f>
        <v/>
      </c>
      <c r="AY84" s="34" t="str">
        <f>IF(AX84&lt;&gt;"",HLOOKUP(COUNT($F84:AX84)+1,$G$4:$EH$8,AY$14,0)*$D84,IF($C84=AY$17,$G$5*$D84,""))</f>
        <v/>
      </c>
      <c r="AZ84" s="34" t="str">
        <f>IF(AY84&lt;&gt;"",HLOOKUP(COUNT($F84:AY84)+1,$G$4:$EH$8,AZ$14,0)*$D84,IF($C84=AZ$17,$G$5*$D84,""))</f>
        <v/>
      </c>
      <c r="BA84" s="34" t="str">
        <f>IF(AZ84&lt;&gt;"",HLOOKUP(COUNT($F84:AZ84)+1,$G$4:$EH$8,BA$14,0)*$D84,IF($C84=BA$17,$G$5*$D84,""))</f>
        <v/>
      </c>
      <c r="BB84" s="34" t="str">
        <f>IF(BA84&lt;&gt;"",HLOOKUP(COUNT($F84:BA84)+1,$G$4:$EH$8,BB$14,0)*$D84,IF($C84=BB$17,$G$5*$D84,""))</f>
        <v/>
      </c>
      <c r="BC84" s="34" t="str">
        <f>IF(BB84&lt;&gt;"",HLOOKUP(COUNT($F84:BB84)+1,$G$4:$EH$8,BC$14,0)*$D84,IF($C84=BC$17,$G$5*$D84,""))</f>
        <v/>
      </c>
      <c r="BD84" s="34" t="str">
        <f>IF(BC84&lt;&gt;"",HLOOKUP(COUNT($F84:BC84)+1,$G$4:$EH$8,BD$14,0)*$D84,IF($C84=BD$17,$G$5*$D84,""))</f>
        <v/>
      </c>
      <c r="BE84" s="34" t="str">
        <f>IF(BD84&lt;&gt;"",HLOOKUP(COUNT($F84:BD84)+1,$G$4:$EH$8,BE$14,0)*$D84,IF($C84=BE$17,$G$5*$D84,""))</f>
        <v/>
      </c>
      <c r="BF84" s="34" t="str">
        <f>IF(BE84&lt;&gt;"",HLOOKUP(COUNT($F84:BE84)+1,$G$4:$EH$8,BF$14,0)*$D84,IF($C84=BF$17,$G$5*$D84,""))</f>
        <v/>
      </c>
      <c r="BG84" s="34" t="str">
        <f>IF(BF84&lt;&gt;"",HLOOKUP(COUNT($F84:BF84)+1,$G$4:$EH$8,BG$14,0)*$D84,IF($C84=BG$17,$G$5*$D84,""))</f>
        <v/>
      </c>
      <c r="BH84" s="34" t="str">
        <f>IF(BG84&lt;&gt;"",HLOOKUP(COUNT($F84:BG84)+1,$G$4:$EH$8,BH$14,0)*$D84,IF($C84=BH$17,$G$5*$D84,""))</f>
        <v/>
      </c>
      <c r="BI84" s="34" t="str">
        <f>IF(BH84&lt;&gt;"",HLOOKUP(COUNT($F84:BH84)+1,$G$4:$EH$8,BI$14,0)*$D84,IF($C84=BI$17,$G$5*$D84,""))</f>
        <v/>
      </c>
      <c r="BJ84" s="34" t="str">
        <f>IF(BI84&lt;&gt;"",HLOOKUP(COUNT($F84:BI84)+1,$G$4:$EH$8,BJ$14,0)*$D84,IF($C84=BJ$17,$G$5*$D84,""))</f>
        <v/>
      </c>
      <c r="BK84" s="34" t="str">
        <f>IF(BJ84&lt;&gt;"",HLOOKUP(COUNT($F84:BJ84)+1,$G$4:$EH$8,BK$14,0)*$D84,IF($C84=BK$17,$G$5*$D84,""))</f>
        <v/>
      </c>
      <c r="BL84" s="34" t="str">
        <f>IF(BK84&lt;&gt;"",HLOOKUP(COUNT($F84:BK84)+1,$G$4:$EH$8,BL$14,0)*$D84,IF($C84=BL$17,$G$5*$D84,""))</f>
        <v/>
      </c>
      <c r="BM84" s="34" t="str">
        <f>IF(BL84&lt;&gt;"",HLOOKUP(COUNT($F84:BL84)+1,$G$4:$EH$8,BM$14,0)*$D84,IF($C84=BM$17,$G$5*$D84,""))</f>
        <v/>
      </c>
      <c r="BN84" s="34" t="str">
        <f>IF(BM84&lt;&gt;"",HLOOKUP(COUNT($F84:BM84)+1,$G$4:$EH$8,BN$14,0)*$D84,IF($C84=BN$17,$G$5*$D84,""))</f>
        <v/>
      </c>
      <c r="BO84" s="34" t="str">
        <f>IF(BN84&lt;&gt;"",HLOOKUP(COUNT($F84:BN84)+1,$G$4:$EH$8,BO$14,0)*$D84,IF($C84=BO$17,$G$5*$D84,""))</f>
        <v/>
      </c>
      <c r="BP84" s="34" t="str">
        <f>IF(BO84&lt;&gt;"",HLOOKUP(COUNT($F84:BO84)+1,$G$4:$EH$8,BP$14,0)*$D84,IF($C84=BP$17,$G$5*$D84,""))</f>
        <v/>
      </c>
      <c r="BQ84" s="34" t="str">
        <f>IF(BP84&lt;&gt;"",HLOOKUP(COUNT($F84:BP84)+1,$G$4:$EH$8,BQ$14,0)*$D84,IF($C84=BQ$17,$G$5*$D84,""))</f>
        <v/>
      </c>
      <c r="BR84" s="34" t="str">
        <f>IF(BQ84&lt;&gt;"",HLOOKUP(COUNT($F84:BQ84)+1,$G$4:$EH$8,BR$14,0)*$D84,IF($C84=BR$17,$G$5*$D84,""))</f>
        <v/>
      </c>
      <c r="BS84" s="34" t="str">
        <f>IF(BR84&lt;&gt;"",HLOOKUP(COUNT($F84:BR84)+1,$G$4:$EH$8,BS$14,0)*$D84,IF($C84=BS$17,$G$5*$D84,""))</f>
        <v/>
      </c>
      <c r="BT84" s="34">
        <f>IF(BS84&lt;&gt;"",HLOOKUP(COUNT($F84:BS84)+1,$G$4:$EH$8,BT$14,0)*$D84,IF($C84=BT$17,$G$5*$D84,""))</f>
        <v>0</v>
      </c>
      <c r="BU84" s="34">
        <f>IF(BT84&lt;&gt;"",HLOOKUP(COUNT($F84:BT84)+1,$G$4:$EH$8,BU$14,0)*$D84,IF($C84=BU$17,$G$5*$D84,""))</f>
        <v>0</v>
      </c>
      <c r="BV84" s="34" t="e">
        <f>IF(BU84&lt;&gt;"",HLOOKUP(COUNT($F84:BU84)+1,$G$4:$EH$8,BV$14,0)*$D84,IF($C84=BV$17,$G$5*$D84,""))</f>
        <v>#VALUE!</v>
      </c>
      <c r="BW84" s="34" t="e">
        <f>IF(BV84&lt;&gt;"",HLOOKUP(COUNT($F84:BV84)+1,$G$4:$EH$8,BW$14,0)*$D84,IF($C84=BW$17,$G$5*$D84,""))</f>
        <v>#VALUE!</v>
      </c>
      <c r="BX84" s="34" t="e">
        <f>IF(BW84&lt;&gt;"",HLOOKUP(COUNT($F84:BW84)+1,$G$4:$EH$8,BX$14,0)*$D84,IF($C84=BX$17,$G$5*$D84,""))</f>
        <v>#VALUE!</v>
      </c>
      <c r="BY84" s="34" t="e">
        <f>IF(BX84&lt;&gt;"",HLOOKUP(COUNT($F84:BX84)+1,$G$4:$EH$8,BY$14,0)*$D84,IF($C84=BY$17,$G$5*$D84,""))</f>
        <v>#VALUE!</v>
      </c>
      <c r="BZ84" s="34" t="e">
        <f>IF(BY84&lt;&gt;"",HLOOKUP(COUNT($F84:BY84)+1,$G$4:$EH$8,BZ$14,0)*$D84,IF($C84=BZ$17,$G$5*$D84,""))</f>
        <v>#VALUE!</v>
      </c>
      <c r="CA84" s="34" t="e">
        <f>IF(BZ84&lt;&gt;"",HLOOKUP(COUNT($F84:BZ84)+1,$G$4:$EH$8,CA$14,0)*$D84,IF($C84=CA$17,$G$5*$D84,""))</f>
        <v>#VALUE!</v>
      </c>
      <c r="CB84" s="34" t="e">
        <f>IF(CA84&lt;&gt;"",HLOOKUP(COUNT($F84:CA84)+1,$G$4:$EH$8,CB$14,0)*$D84,IF($C84=CB$17,$G$5*$D84,""))</f>
        <v>#VALUE!</v>
      </c>
      <c r="CC84" s="34" t="e">
        <f>IF(CB84&lt;&gt;"",HLOOKUP(COUNT($F84:CB84)+1,$G$4:$EH$8,CC$14,0)*$D84,IF($C84=CC$17,$G$5*$D84,""))</f>
        <v>#VALUE!</v>
      </c>
      <c r="CD84" s="34" t="e">
        <f>IF(CC84&lt;&gt;"",HLOOKUP(COUNT($F84:CC84)+1,$G$4:$EH$8,CD$14,0)*$D84,IF($C84=CD$17,$G$5*$D84,""))</f>
        <v>#VALUE!</v>
      </c>
      <c r="CE84" s="34" t="e">
        <f>IF(CD84&lt;&gt;"",HLOOKUP(COUNT($F84:CD84)+1,$G$4:$EH$8,CE$14,0)*$D84,IF($C84=CE$17,$G$5*$D84,""))</f>
        <v>#VALUE!</v>
      </c>
      <c r="CF84" s="34" t="e">
        <f>IF(CE84&lt;&gt;"",HLOOKUP(COUNT($F84:CE84)+1,$G$4:$EH$8,CF$14,0)*$D84,IF($C84=CF$17,$G$5*$D84,""))</f>
        <v>#VALUE!</v>
      </c>
      <c r="CG84" s="34" t="e">
        <f>IF(CF84&lt;&gt;"",HLOOKUP(COUNT($F84:CF84)+1,$G$4:$EH$8,CG$14,0)*$D84,IF($C84=CG$17,$G$5*$D84,""))</f>
        <v>#VALUE!</v>
      </c>
      <c r="CH84" s="34" t="e">
        <f>IF(CG84&lt;&gt;"",HLOOKUP(COUNT($F84:CG84)+1,$G$4:$EH$8,CH$14,0)*$D84,IF($C84=CH$17,$G$5*$D84,""))</f>
        <v>#VALUE!</v>
      </c>
      <c r="CI84" s="34" t="e">
        <f>IF(CH84&lt;&gt;"",HLOOKUP(COUNT($F84:CH84)+1,$G$4:$EH$8,CI$14,0)*$D84,IF($C84=CI$17,$G$5*$D84,""))</f>
        <v>#VALUE!</v>
      </c>
      <c r="CJ84" s="34" t="e">
        <f>IF(CI84&lt;&gt;"",HLOOKUP(COUNT($F84:CI84)+1,$G$4:$EH$8,CJ$14,0)*$D84,IF($C84=CJ$17,$G$5*$D84,""))</f>
        <v>#VALUE!</v>
      </c>
      <c r="CK84" s="34" t="e">
        <f>IF(CJ84&lt;&gt;"",HLOOKUP(COUNT($F84:CJ84)+1,$G$4:$EH$8,CK$14,0)*$D84,IF($C84=CK$17,$G$5*$D84,""))</f>
        <v>#VALUE!</v>
      </c>
      <c r="CL84" s="34" t="e">
        <f>IF(CK84&lt;&gt;"",HLOOKUP(COUNT($F84:CK84)+1,$G$4:$EH$8,CL$14,0)*$D84,IF($C84=CL$17,$G$5*$D84,""))</f>
        <v>#VALUE!</v>
      </c>
      <c r="CM84" s="34" t="e">
        <f>IF(CL84&lt;&gt;"",HLOOKUP(COUNT($F84:CL84)+1,$G$4:$EH$8,CM$14,0)*$D84,IF($C84=CM$17,$G$5*$D84,""))</f>
        <v>#VALUE!</v>
      </c>
      <c r="CN84" s="34" t="e">
        <f>IF(CM84&lt;&gt;"",HLOOKUP(COUNT($F84:CM84)+1,$G$4:$EH$8,CN$14,0)*$D84,IF($C84=CN$17,$G$5*$D84,""))</f>
        <v>#VALUE!</v>
      </c>
      <c r="CO84" s="34" t="e">
        <f>IF(CN84&lt;&gt;"",HLOOKUP(COUNT($F84:CN84)+1,$G$4:$EH$8,CO$14,0)*$D84,IF($C84=CO$17,$G$5*$D84,""))</f>
        <v>#VALUE!</v>
      </c>
      <c r="CP84" s="34" t="e">
        <f>IF(CO84&lt;&gt;"",HLOOKUP(COUNT($F84:CO84)+1,$G$4:$EH$8,CP$14,0)*$D84,IF($C84=CP$17,$G$5*$D84,""))</f>
        <v>#VALUE!</v>
      </c>
      <c r="CQ84" s="34" t="e">
        <f>IF(CP84&lt;&gt;"",HLOOKUP(COUNT($F84:CP84)+1,$G$4:$EH$8,CQ$14,0)*$D84,IF($C84=CQ$17,$G$5*$D84,""))</f>
        <v>#VALUE!</v>
      </c>
      <c r="CR84" s="34" t="e">
        <f>IF(CQ84&lt;&gt;"",HLOOKUP(COUNT($F84:CQ84)+1,$G$4:$EH$8,CR$14,0)*$D84,IF($C84=CR$17,$G$5*$D84,""))</f>
        <v>#VALUE!</v>
      </c>
      <c r="CS84" s="34" t="e">
        <f>IF(CR84&lt;&gt;"",HLOOKUP(COUNT($F84:CR84)+1,$G$4:$EH$8,CS$14,0)*$D84,IF($C84=CS$17,$G$5*$D84,""))</f>
        <v>#VALUE!</v>
      </c>
      <c r="CT84" s="34" t="e">
        <f>IF(CS84&lt;&gt;"",HLOOKUP(COUNT($F84:CS84)+1,$G$4:$EH$8,CT$14,0)*$D84,IF($C84=CT$17,$G$5*$D84,""))</f>
        <v>#VALUE!</v>
      </c>
      <c r="CU84" s="34" t="e">
        <f>IF(CT84&lt;&gt;"",HLOOKUP(COUNT($F84:CT84)+1,$G$4:$EH$8,CU$14,0)*$D84,IF($C84=CU$17,$G$5*$D84,""))</f>
        <v>#VALUE!</v>
      </c>
      <c r="CV84" s="34" t="e">
        <f>IF(CU84&lt;&gt;"",HLOOKUP(COUNT($F84:CU84)+1,$G$4:$EH$8,CV$14,0)*$D84,IF($C84=CV$17,$G$5*$D84,""))</f>
        <v>#VALUE!</v>
      </c>
      <c r="CW84" s="34" t="e">
        <f>IF(CV84&lt;&gt;"",HLOOKUP(COUNT($F84:CV84)+1,$G$4:$EH$8,CW$14,0)*$D84,IF($C84=CW$17,$G$5*$D84,""))</f>
        <v>#VALUE!</v>
      </c>
      <c r="CX84" s="34" t="e">
        <f>IF(CW84&lt;&gt;"",HLOOKUP(COUNT($F84:CW84)+1,$G$4:$EH$8,CX$14,0)*$D84,IF($C84=CX$17,$G$5*$D84,""))</f>
        <v>#VALUE!</v>
      </c>
      <c r="CY84" s="34" t="e">
        <f>IF(CX84&lt;&gt;"",HLOOKUP(COUNT($F84:CX84)+1,$G$4:$EH$8,CY$14,0)*$D84,IF($C84=CY$17,$G$5*$D84,""))</f>
        <v>#VALUE!</v>
      </c>
      <c r="CZ84" s="34" t="e">
        <f>IF(CY84&lt;&gt;"",HLOOKUP(COUNT($F84:CY84)+1,$G$4:$EH$8,CZ$14,0)*$D84,IF($C84=CZ$17,$G$5*$D84,""))</f>
        <v>#VALUE!</v>
      </c>
      <c r="DA84" s="34" t="e">
        <f>IF(CZ84&lt;&gt;"",HLOOKUP(COUNT($F84:CZ84)+1,$G$4:$EH$8,DA$14,0)*$D84,IF($C84=DA$17,$G$5*$D84,""))</f>
        <v>#VALUE!</v>
      </c>
      <c r="DB84" s="34" t="e">
        <f>IF(DA84&lt;&gt;"",HLOOKUP(COUNT($F84:DA84)+1,$G$4:$EH$8,DB$14,0)*$D84,IF($C84=DB$17,$G$5*$D84,""))</f>
        <v>#VALUE!</v>
      </c>
      <c r="DC84" s="34" t="e">
        <f>IF(DB84&lt;&gt;"",HLOOKUP(COUNT($F84:DB84)+1,$G$4:$EH$8,DC$14,0)*$D84,IF($C84=DC$17,$G$5*$D84,""))</f>
        <v>#VALUE!</v>
      </c>
      <c r="DD84" s="34" t="e">
        <f>IF(DC84&lt;&gt;"",HLOOKUP(COUNT($F84:DC84)+1,$G$4:$EH$8,DD$14,0)*$D84,IF($C84=DD$17,$G$5*$D84,""))</f>
        <v>#VALUE!</v>
      </c>
      <c r="DE84" s="34" t="e">
        <f>IF(DD84&lt;&gt;"",HLOOKUP(COUNT($F84:DD84)+1,$G$4:$EH$8,DE$14,0)*$D84,IF($C84=DE$17,$G$5*$D84,""))</f>
        <v>#VALUE!</v>
      </c>
      <c r="DF84" s="34" t="e">
        <f>IF(DE84&lt;&gt;"",HLOOKUP(COUNT($F84:DE84)+1,$G$4:$EH$8,DF$14,0)*$D84,IF($C84=DF$17,$G$5*$D84,""))</f>
        <v>#VALUE!</v>
      </c>
      <c r="DG84" s="34" t="e">
        <f>IF(DF84&lt;&gt;"",HLOOKUP(COUNT($F84:DF84)+1,$G$4:$EH$8,DG$14,0)*$D84,IF($C84=DG$17,$G$5*$D84,""))</f>
        <v>#VALUE!</v>
      </c>
      <c r="DH84" s="34" t="e">
        <f>IF(DG84&lt;&gt;"",HLOOKUP(COUNT($F84:DG84)+1,$G$4:$EH$8,DH$14,0)*$D84,IF($C84=DH$17,$G$5*$D84,""))</f>
        <v>#VALUE!</v>
      </c>
      <c r="DI84" s="34" t="e">
        <f>IF(DH84&lt;&gt;"",HLOOKUP(COUNT($F84:DH84)+1,$G$4:$EH$8,DI$14,0)*$D84,IF($C84=DI$17,$G$5*$D84,""))</f>
        <v>#VALUE!</v>
      </c>
      <c r="DJ84" s="34" t="e">
        <f>IF(DI84&lt;&gt;"",HLOOKUP(COUNT($F84:DI84)+1,$G$4:$EH$8,DJ$14,0)*$D84,IF($C84=DJ$17,$G$5*$D84,""))</f>
        <v>#VALUE!</v>
      </c>
      <c r="DK84" s="34" t="e">
        <f>IF(DJ84&lt;&gt;"",HLOOKUP(COUNT($F84:DJ84)+1,$G$4:$EH$8,DK$14,0)*$D84,IF($C84=DK$17,$G$5*$D84,""))</f>
        <v>#VALUE!</v>
      </c>
      <c r="DL84" s="34" t="e">
        <f>IF(DK84&lt;&gt;"",HLOOKUP(COUNT($F84:DK84)+1,$G$4:$EH$8,DL$14,0)*$D84,IF($C84=DL$17,$G$5*$D84,""))</f>
        <v>#VALUE!</v>
      </c>
      <c r="DM84" s="34" t="e">
        <f>IF(DL84&lt;&gt;"",HLOOKUP(COUNT($F84:DL84)+1,$G$4:$EH$8,DM$14,0)*$D84,IF($C84=DM$17,$G$5*$D84,""))</f>
        <v>#VALUE!</v>
      </c>
      <c r="DN84" s="34" t="e">
        <f>IF(DM84&lt;&gt;"",HLOOKUP(COUNT($F84:DM84)+1,$G$4:$EH$8,DN$14,0)*$D84,IF($C84=DN$17,$G$5*$D84,""))</f>
        <v>#VALUE!</v>
      </c>
      <c r="DO84" s="34" t="e">
        <f>IF(DN84&lt;&gt;"",HLOOKUP(COUNT($F84:DN84)+1,$G$4:$EH$8,DO$14,0)*$D84,IF($C84=DO$17,$G$5*$D84,""))</f>
        <v>#VALUE!</v>
      </c>
      <c r="DP84" s="34" t="e">
        <f>IF(DO84&lt;&gt;"",HLOOKUP(COUNT($F84:DO84)+1,$G$4:$EH$8,DP$14,0)*$D84,IF($C84=DP$17,$G$5*$D84,""))</f>
        <v>#VALUE!</v>
      </c>
      <c r="DQ84" s="34" t="e">
        <f>IF(DP84&lt;&gt;"",HLOOKUP(COUNT($F84:DP84)+1,$G$4:$EH$8,DQ$14,0)*$D84,IF($C84=DQ$17,$G$5*$D84,""))</f>
        <v>#VALUE!</v>
      </c>
      <c r="DR84" s="34" t="e">
        <f>IF(DQ84&lt;&gt;"",HLOOKUP(COUNT($F84:DQ84)+1,$G$4:$EH$8,DR$14,0)*$D84,IF($C84=DR$17,$G$5*$D84,""))</f>
        <v>#VALUE!</v>
      </c>
      <c r="DS84" s="34" t="e">
        <f>IF(DR84&lt;&gt;"",HLOOKUP(COUNT($F84:DR84)+1,$G$4:$EH$8,DS$14,0)*$D84,IF($C84=DS$17,$G$5*$D84,""))</f>
        <v>#VALUE!</v>
      </c>
      <c r="DT84" s="34" t="e">
        <f>IF(DS84&lt;&gt;"",HLOOKUP(COUNT($F84:DS84)+1,$G$4:$EH$8,DT$14,0)*$D84,IF($C84=DT$17,$G$5*$D84,""))</f>
        <v>#VALUE!</v>
      </c>
      <c r="DU84" s="34" t="e">
        <f>IF(DT84&lt;&gt;"",HLOOKUP(COUNT($F84:DT84)+1,$G$4:$EH$8,DU$14,0)*$D84,IF($C84=DU$17,$G$5*$D84,""))</f>
        <v>#VALUE!</v>
      </c>
      <c r="DV84" s="34" t="e">
        <f>IF(DU84&lt;&gt;"",HLOOKUP(COUNT($F84:DU84)+1,$G$4:$EH$8,DV$14,0)*$D84,IF($C84=DV$17,$G$5*$D84,""))</f>
        <v>#VALUE!</v>
      </c>
      <c r="DX84" s="34" t="str">
        <f>IF(DW84&lt;&gt;"",HLOOKUP(COUNT($DW84:DW84)+1,$G$4:$CX$8,DX$14,0)*$D84,IF($C84=DX$17,$G$6*$D84,""))</f>
        <v/>
      </c>
      <c r="DY84" s="34" t="str">
        <f>IF(DX84&lt;&gt;"",HLOOKUP(COUNT($DW84:DX84)+1,$G$4:$CX$8,DY$14,0)*$D84,IF($C84=DY$17,$G$6*$D84,""))</f>
        <v/>
      </c>
      <c r="DZ84" s="34" t="str">
        <f>IF(DY84&lt;&gt;"",HLOOKUP(COUNT($DW84:DY84)+1,$G$4:$CX$8,DZ$14,0)*$D84,IF($C84=DZ$17,$G$6*$D84,""))</f>
        <v/>
      </c>
      <c r="EA84" s="34" t="str">
        <f>IF(DZ84&lt;&gt;"",HLOOKUP(COUNT($DW84:DZ84)+1,$G$4:$CX$8,EA$14,0)*$D84,IF($C84=EA$17,$G$6*$D84,""))</f>
        <v/>
      </c>
      <c r="EB84" s="34" t="str">
        <f>IF(EA84&lt;&gt;"",HLOOKUP(COUNT($DW84:EA84)+1,$G$4:$CX$8,EB$14,0)*$D84,IF($C84=EB$17,$G$6*$D84,""))</f>
        <v/>
      </c>
      <c r="EC84" s="34" t="str">
        <f>IF(EB84&lt;&gt;"",HLOOKUP(COUNT($DW84:EB84)+1,$G$4:$CX$8,EC$14,0)*$D84,IF($C84=EC$17,$G$6*$D84,""))</f>
        <v/>
      </c>
      <c r="ED84" s="34" t="str">
        <f>IF(EC84&lt;&gt;"",HLOOKUP(COUNT($DW84:EC84)+1,$G$4:$CX$8,ED$14,0)*$D84,IF($C84=ED$17,$G$6*$D84,""))</f>
        <v/>
      </c>
      <c r="EE84" s="34" t="str">
        <f>IF(ED84&lt;&gt;"",HLOOKUP(COUNT($DW84:ED84)+1,$G$4:$CX$8,EE$14,0)*$D84,IF($C84=EE$17,$G$6*$D84,""))</f>
        <v/>
      </c>
      <c r="EF84" s="34" t="str">
        <f>IF(EE84&lt;&gt;"",HLOOKUP(COUNT($DW84:EE84)+1,$G$4:$CX$8,EF$14,0)*$D84,IF($C84=EF$17,$G$6*$D84,""))</f>
        <v/>
      </c>
      <c r="EG84" s="34" t="str">
        <f>IF(EF84&lt;&gt;"",HLOOKUP(COUNT($DW84:EF84)+1,$G$4:$CX$8,EG$14,0)*$D84,IF($C84=EG$17,$G$6*$D84,""))</f>
        <v/>
      </c>
      <c r="EH84" s="34" t="str">
        <f>IF(EG84&lt;&gt;"",HLOOKUP(COUNT($DW84:EG84)+1,$G$4:$CX$8,EH$14,0)*$D84,IF($C84=EH$17,$G$6*$D84,""))</f>
        <v/>
      </c>
      <c r="EI84" s="34" t="str">
        <f>IF(EH84&lt;&gt;"",HLOOKUP(COUNT($DW84:EH84)+1,$G$4:$CX$8,EI$14,0)*$D84,IF($C84=EI$17,$G$6*$D84,""))</f>
        <v/>
      </c>
      <c r="EJ84" s="34" t="str">
        <f>IF(EI84&lt;&gt;"",HLOOKUP(COUNT($DW84:EI84)+1,$G$4:$CX$8,EJ$14,0)*$D84,IF($C84=EJ$17,$G$6*$D84,""))</f>
        <v/>
      </c>
      <c r="EK84" s="34" t="str">
        <f>IF(EJ84&lt;&gt;"",HLOOKUP(COUNT($DW84:EJ84)+1,$G$4:$CX$8,EK$14,0)*$D84,IF($C84=EK$17,$G$6*$D84,""))</f>
        <v/>
      </c>
      <c r="EL84" s="34" t="str">
        <f>IF(EK84&lt;&gt;"",HLOOKUP(COUNT($DW84:EK84)+1,$G$4:$CX$8,EL$14,0)*$D84,IF($C84=EL$17,$G$6*$D84,""))</f>
        <v/>
      </c>
      <c r="EM84" s="34" t="str">
        <f>IF(EL84&lt;&gt;"",HLOOKUP(COUNT($DW84:EL84)+1,$G$4:$CX$8,EM$14,0)*$D84,IF($C84=EM$17,$G$6*$D84,""))</f>
        <v/>
      </c>
      <c r="EN84" s="34" t="str">
        <f>IF(EM84&lt;&gt;"",HLOOKUP(COUNT($DW84:EM84)+1,$G$4:$CX$8,EN$14,0)*$D84,IF($C84=EN$17,$G$6*$D84,""))</f>
        <v/>
      </c>
      <c r="EO84" s="34" t="str">
        <f>IF(EN84&lt;&gt;"",HLOOKUP(COUNT($DW84:EN84)+1,$G$4:$CX$8,EO$14,0)*$D84,IF($C84=EO$17,$G$6*$D84,""))</f>
        <v/>
      </c>
      <c r="EP84" s="34" t="str">
        <f>IF(EO84&lt;&gt;"",HLOOKUP(COUNT($DW84:EO84)+1,$G$4:$CX$8,EP$14,0)*$D84,IF($C84=EP$17,$G$6*$D84,""))</f>
        <v/>
      </c>
      <c r="EQ84" s="34" t="str">
        <f>IF(EP84&lt;&gt;"",HLOOKUP(COUNT($DW84:EP84)+1,$G$4:$CX$8,EQ$14,0)*$D84,IF($C84=EQ$17,$G$6*$D84,""))</f>
        <v/>
      </c>
      <c r="ER84" s="34" t="str">
        <f>IF(EQ84&lt;&gt;"",HLOOKUP(COUNT($DW84:EQ84)+1,$G$4:$CX$8,ER$14,0)*$D84,IF($C84=ER$17,$G$6*$D84,""))</f>
        <v/>
      </c>
      <c r="ES84" s="34" t="str">
        <f>IF(ER84&lt;&gt;"",HLOOKUP(COUNT($DW84:ER84)+1,$G$4:$CX$8,ES$14,0)*$D84,IF($C84=ES$17,$G$6*$D84,""))</f>
        <v/>
      </c>
      <c r="ET84" s="34" t="str">
        <f>IF(ES84&lt;&gt;"",HLOOKUP(COUNT($DW84:ES84)+1,$G$4:$CX$8,ET$14,0)*$D84,IF($C84=ET$17,$G$6*$D84,""))</f>
        <v/>
      </c>
      <c r="EU84" s="34" t="str">
        <f>IF(ET84&lt;&gt;"",HLOOKUP(COUNT($DW84:ET84)+1,$G$4:$CX$8,EU$14,0)*$D84,IF($C84=EU$17,$G$6*$D84,""))</f>
        <v/>
      </c>
      <c r="EV84" s="34" t="str">
        <f>IF(EU84&lt;&gt;"",HLOOKUP(COUNT($DW84:EU84)+1,$G$4:$CX$8,EV$14,0)*$D84,IF($C84=EV$17,$G$6*$D84,""))</f>
        <v/>
      </c>
      <c r="EW84" s="34" t="str">
        <f>IF(EV84&lt;&gt;"",HLOOKUP(COUNT($DW84:EV84)+1,$G$4:$CX$8,EW$14,0)*$D84,IF($C84=EW$17,$G$6*$D84,""))</f>
        <v/>
      </c>
      <c r="EX84" s="34" t="str">
        <f>IF(EW84&lt;&gt;"",HLOOKUP(COUNT($DW84:EW84)+1,$G$4:$CX$8,EX$14,0)*$D84,IF($C84=EX$17,$G$6*$D84,""))</f>
        <v/>
      </c>
      <c r="EY84" s="34" t="str">
        <f>IF(EX84&lt;&gt;"",HLOOKUP(COUNT($DW84:EX84)+1,$G$4:$CX$8,EY$14,0)*$D84,IF($C84=EY$17,$G$6*$D84,""))</f>
        <v/>
      </c>
      <c r="EZ84" s="34" t="str">
        <f>IF(EY84&lt;&gt;"",HLOOKUP(COUNT($DW84:EY84)+1,$G$4:$CX$8,EZ$14,0)*$D84,IF($C84=EZ$17,$G$6*$D84,""))</f>
        <v/>
      </c>
      <c r="FA84" s="34" t="str">
        <f>IF(EZ84&lt;&gt;"",HLOOKUP(COUNT($DW84:EZ84)+1,$G$4:$CX$8,FA$14,0)*$D84,IF($C84=FA$17,$G$6*$D84,""))</f>
        <v/>
      </c>
      <c r="FB84" s="34" t="str">
        <f>IF(FA84&lt;&gt;"",HLOOKUP(COUNT($DW84:FA84)+1,$G$4:$CX$8,FB$14,0)*$D84,IF($C84=FB$17,$G$6*$D84,""))</f>
        <v/>
      </c>
      <c r="FC84" s="34" t="str">
        <f>IF(FB84&lt;&gt;"",HLOOKUP(COUNT($DW84:FB84)+1,$G$4:$CX$8,FC$14,0)*$D84,IF($C84=FC$17,$G$6*$D84,""))</f>
        <v/>
      </c>
      <c r="FD84" s="34" t="str">
        <f>IF(FC84&lt;&gt;"",HLOOKUP(COUNT($DW84:FC84)+1,$G$4:$CX$8,FD$14,0)*$D84,IF($C84=FD$17,$G$6*$D84,""))</f>
        <v/>
      </c>
      <c r="FE84" s="34" t="str">
        <f>IF(FD84&lt;&gt;"",HLOOKUP(COUNT($DW84:FD84)+1,$G$4:$CX$8,FE$14,0)*$D84,IF($C84=FE$17,$G$6*$D84,""))</f>
        <v/>
      </c>
      <c r="FF84" s="34" t="str">
        <f>IF(FE84&lt;&gt;"",HLOOKUP(COUNT($DW84:FE84)+1,$G$4:$CX$8,FF$14,0)*$D84,IF($C84=FF$17,$G$6*$D84,""))</f>
        <v/>
      </c>
      <c r="FG84" s="34" t="str">
        <f>IF(FF84&lt;&gt;"",HLOOKUP(COUNT($DW84:FF84)+1,$G$4:$CX$8,FG$14,0)*$D84,IF($C84=FG$17,$G$6*$D84,""))</f>
        <v/>
      </c>
      <c r="FH84" s="34" t="str">
        <f>IF(FG84&lt;&gt;"",HLOOKUP(COUNT($DW84:FG84)+1,$G$4:$CX$8,FH$14,0)*$D84,IF($C84=FH$17,$G$6*$D84,""))</f>
        <v/>
      </c>
      <c r="FI84" s="34" t="str">
        <f>IF(FH84&lt;&gt;"",HLOOKUP(COUNT($DW84:FH84)+1,$G$4:$CX$8,FI$14,0)*$D84,IF($C84=FI$17,$G$6*$D84,""))</f>
        <v/>
      </c>
      <c r="FJ84" s="34" t="str">
        <f>IF(FI84&lt;&gt;"",HLOOKUP(COUNT($DW84:FI84)+1,$G$4:$CX$8,FJ$14,0)*$D84,IF($C84=FJ$17,$G$6*$D84,""))</f>
        <v/>
      </c>
      <c r="FK84" s="34" t="str">
        <f>IF(FJ84&lt;&gt;"",HLOOKUP(COUNT($DW84:FJ84)+1,$G$4:$CX$8,FK$14,0)*$D84,IF($C84=FK$17,$G$6*$D84,""))</f>
        <v/>
      </c>
      <c r="FL84" s="34" t="str">
        <f>IF(FK84&lt;&gt;"",HLOOKUP(COUNT($DW84:FK84)+1,$G$4:$CX$8,FL$14,0)*$D84,IF($C84=FL$17,$G$6*$D84,""))</f>
        <v/>
      </c>
      <c r="FM84" s="34" t="str">
        <f>IF(FL84&lt;&gt;"",HLOOKUP(COUNT($DW84:FL84)+1,$G$4:$CX$8,FM$14,0)*$D84,IF($C84=FM$17,$G$6*$D84,""))</f>
        <v/>
      </c>
      <c r="FN84" s="34" t="str">
        <f>IF(FM84&lt;&gt;"",HLOOKUP(COUNT($DW84:FM84)+1,$G$4:$CX$8,FN$14,0)*$D84,IF($C84=FN$17,$G$6*$D84,""))</f>
        <v/>
      </c>
      <c r="FO84" s="34" t="str">
        <f>IF(FN84&lt;&gt;"",HLOOKUP(COUNT($DW84:FN84)+1,$G$4:$CX$8,FO$14,0)*$D84,IF($C84=FO$17,$G$6*$D84,""))</f>
        <v/>
      </c>
      <c r="FP84" s="34" t="str">
        <f>IF(FO84&lt;&gt;"",HLOOKUP(COUNT($DW84:FO84)+1,$G$4:$CX$8,FP$14,0)*$D84,IF($C84=FP$17,$G$6*$D84,""))</f>
        <v/>
      </c>
      <c r="FQ84" s="34" t="str">
        <f>IF(FP84&lt;&gt;"",HLOOKUP(COUNT($DW84:FP84)+1,$G$4:$CX$8,FQ$14,0)*$D84,IF($C84=FQ$17,$G$6*$D84,""))</f>
        <v/>
      </c>
      <c r="FR84" s="34" t="str">
        <f>IF(FQ84&lt;&gt;"",HLOOKUP(COUNT($DW84:FQ84)+1,$G$4:$CX$8,FR$14,0)*$D84,IF($C84=FR$17,$G$6*$D84,""))</f>
        <v/>
      </c>
      <c r="FS84" s="34" t="str">
        <f>IF(FR84&lt;&gt;"",HLOOKUP(COUNT($DW84:FR84)+1,$G$4:$CX$8,FS$14,0)*$D84,IF($C84=FS$17,$G$6*$D84,""))</f>
        <v/>
      </c>
      <c r="FT84" s="34" t="str">
        <f>IF(FS84&lt;&gt;"",HLOOKUP(COUNT($DW84:FS84)+1,$G$4:$CX$8,FT$14,0)*$D84,IF($C84=FT$17,$G$6*$D84,""))</f>
        <v/>
      </c>
      <c r="FU84" s="34" t="str">
        <f>IF(FT84&lt;&gt;"",HLOOKUP(COUNT($DW84:FT84)+1,$G$4:$CX$8,FU$14,0)*$D84,IF($C84=FU$17,$G$6*$D84,""))</f>
        <v/>
      </c>
      <c r="FV84" s="34" t="str">
        <f>IF(FU84&lt;&gt;"",HLOOKUP(COUNT($DW84:FU84)+1,$G$4:$CX$8,FV$14,0)*$D84,IF($C84=FV$17,$G$6*$D84,""))</f>
        <v/>
      </c>
      <c r="FW84" s="34" t="str">
        <f>IF(FV84&lt;&gt;"",HLOOKUP(COUNT($DW84:FV84)+1,$G$4:$CX$8,FW$14,0)*$D84,IF($C84=FW$17,$G$6*$D84,""))</f>
        <v/>
      </c>
      <c r="FX84" s="34" t="str">
        <f>IF(FW84&lt;&gt;"",HLOOKUP(COUNT($DW84:FW84)+1,$G$4:$CX$8,FX$14,0)*$D84,IF($C84=FX$17,$G$6*$D84,""))</f>
        <v/>
      </c>
      <c r="FY84" s="34" t="str">
        <f>IF(FX84&lt;&gt;"",HLOOKUP(COUNT($DW84:FX84)+1,$G$4:$CX$8,FY$14,0)*$D84,IF($C84=FY$17,$G$6*$D84,""))</f>
        <v/>
      </c>
      <c r="FZ84" s="34" t="str">
        <f>IF(FY84&lt;&gt;"",HLOOKUP(COUNT($DW84:FY84)+1,$G$4:$CX$8,FZ$14,0)*$D84,IF($C84=FZ$17,$G$6*$D84,""))</f>
        <v/>
      </c>
      <c r="GA84" s="34" t="str">
        <f>IF(FZ84&lt;&gt;"",HLOOKUP(COUNT($DW84:FZ84)+1,$G$4:$CX$8,GA$14,0)*$D84,IF($C84=GA$17,$G$6*$D84,""))</f>
        <v/>
      </c>
      <c r="GB84" s="34" t="str">
        <f>IF(GA84&lt;&gt;"",HLOOKUP(COUNT($DW84:GA84)+1,$G$4:$CX$8,GB$14,0)*$D84,IF($C84=GB$17,$G$6*$D84,""))</f>
        <v/>
      </c>
      <c r="GC84" s="34" t="str">
        <f>IF(GB84&lt;&gt;"",HLOOKUP(COUNT($DW84:GB84)+1,$G$4:$CX$8,GC$14,0)*$D84,IF($C84=GC$17,$G$6*$D84,""))</f>
        <v/>
      </c>
      <c r="GD84" s="34" t="str">
        <f>IF(GC84&lt;&gt;"",HLOOKUP(COUNT($DW84:GC84)+1,$G$4:$CX$8,GD$14,0)*$D84,IF($C84=GD$17,$G$6*$D84,""))</f>
        <v/>
      </c>
      <c r="GE84" s="34" t="str">
        <f>IF(GD84&lt;&gt;"",HLOOKUP(COUNT($DW84:GD84)+1,$G$4:$CX$8,GE$14,0)*$D84,IF($C84=GE$17,$G$6*$D84,""))</f>
        <v/>
      </c>
      <c r="GF84" s="34" t="str">
        <f>IF(GE84&lt;&gt;"",HLOOKUP(COUNT($DW84:GE84)+1,$G$4:$CX$8,GF$14,0)*$D84,IF($C84=GF$17,$G$6*$D84,""))</f>
        <v/>
      </c>
      <c r="GG84" s="34" t="str">
        <f>IF(GF84&lt;&gt;"",HLOOKUP(COUNT($DW84:GF84)+1,$G$4:$CX$8,GG$14,0)*$D84,IF($C84=GG$17,$G$6*$D84,""))</f>
        <v/>
      </c>
      <c r="GH84" s="34" t="str">
        <f>IF(GG84&lt;&gt;"",HLOOKUP(COUNT($DW84:GG84)+1,$G$4:$CX$8,GH$14,0)*$D84,IF($C84=GH$17,$G$6*$D84,""))</f>
        <v/>
      </c>
      <c r="GI84" s="34" t="str">
        <f>IF(GH84&lt;&gt;"",HLOOKUP(COUNT($DW84:GH84)+1,$G$4:$CX$8,GI$14,0)*$D84,IF($C84=GI$17,$G$6*$D84,""))</f>
        <v/>
      </c>
      <c r="GJ84" s="34" t="str">
        <f>IF(GI84&lt;&gt;"",HLOOKUP(COUNT($DW84:GI84)+1,$G$4:$CX$8,GJ$14,0)*$D84,IF($C84=GJ$17,$G$6*$D84,""))</f>
        <v/>
      </c>
      <c r="GK84" s="34">
        <f>IF(GJ84&lt;&gt;"",HLOOKUP(COUNT($DW84:GJ84)+1,$G$4:$CX$8,GK$14,0)*$D84,IF($C84=GK$17,$G$6*$D84,""))</f>
        <v>0</v>
      </c>
      <c r="GL84" s="34">
        <f>IF(GK84&lt;&gt;"",HLOOKUP(COUNT($DW84:GK84)+1,$G$4:$CX$8,GL$14,0)*$D84,IF($C84=GL$17,$G$6*$D84,""))</f>
        <v>7500</v>
      </c>
      <c r="GM84" s="34">
        <f>IF(GL84&lt;&gt;"",HLOOKUP(COUNT($DW84:GL84)+1,$G$4:$CX$8,GM$14,0)*$D84,IF($C84=GM$17,$G$6*$D84,""))</f>
        <v>7500</v>
      </c>
      <c r="GN84" s="34">
        <f>IF(GM84&lt;&gt;"",HLOOKUP(COUNT($DW84:GM84)+1,$G$4:$CX$8,GN$14,0)*$D84,IF($C84=GN$17,$G$6*$D84,""))</f>
        <v>7500</v>
      </c>
      <c r="GO84" s="34">
        <f>IF(GN84&lt;&gt;"",HLOOKUP(COUNT($DW84:GN84)+1,$G$4:$CX$8,GO$14,0)*$D84,IF($C84=GO$17,$G$6*$D84,""))</f>
        <v>9048.4582084179765</v>
      </c>
      <c r="GP84" s="34">
        <f>IF(GO84&lt;&gt;"",HLOOKUP(COUNT($DW84:GO84)+1,$G$4:$CX$8,GP$14,0)*$D84,IF($C84=GP$17,$G$6*$D84,""))</f>
        <v>11310.572760522478</v>
      </c>
      <c r="GQ84" s="34">
        <f>IF(GP84&lt;&gt;"",HLOOKUP(COUNT($DW84:GP84)+1,$G$4:$CX$8,GQ$14,0)*$D84,IF($C84=GQ$17,$G$6*$D84,""))</f>
        <v>13572.687312626966</v>
      </c>
      <c r="GR84" s="34">
        <f>IF(GQ84&lt;&gt;"",HLOOKUP(COUNT($DW84:GQ84)+1,$G$4:$CX$8,GR$14,0)*$D84,IF($C84=GR$17,$G$6*$D84,""))</f>
        <v>15744.31728264728</v>
      </c>
      <c r="GS84" s="34">
        <f>IF(GR84&lt;&gt;"",HLOOKUP(COUNT($DW84:GR84)+1,$G$4:$CX$8,GS$14,0)*$D84,IF($C84=GS$17,$G$6*$D84,""))</f>
        <v>17948.521702217906</v>
      </c>
      <c r="GT84" s="34">
        <f>IF(GS84&lt;&gt;"",HLOOKUP(COUNT($DW84:GS84)+1,$G$4:$CX$8,GT$14,0)*$D84,IF($C84=GT$17,$G$6*$D84,""))</f>
        <v>20281.829523506218</v>
      </c>
      <c r="GU84" s="34">
        <f>IF(GT84&lt;&gt;"",HLOOKUP(COUNT($DW84:GT84)+1,$G$4:$CX$8,GU$14,0)*$D84,IF($C84=GU$17,$G$6*$D84,""))</f>
        <v>22512.830771091903</v>
      </c>
      <c r="GV84" s="34">
        <f>IF(GU84&lt;&gt;"",HLOOKUP(COUNT($DW84:GU84)+1,$G$4:$CX$8,GV$14,0)*$D84,IF($C84=GV$17,$G$6*$D84,""))</f>
        <v>24764.113848201101</v>
      </c>
      <c r="GW84" s="34">
        <f>IF(GV84&lt;&gt;"",HLOOKUP(COUNT($DW84:GV84)+1,$G$4:$CX$8,GW$14,0)*$D84,IF($C84=GW$17,$G$6*$D84,""))</f>
        <v>18573.085386150833</v>
      </c>
      <c r="GX84" s="34">
        <f>IF(GW84&lt;&gt;"",HLOOKUP(COUNT($DW84:GW84)+1,$G$4:$CX$8,GX$14,0)*$D84,IF($C84=GX$17,$G$6*$D84,""))</f>
        <v>17644.431116843283</v>
      </c>
      <c r="GY84" s="34">
        <f>IF(GX84&lt;&gt;"",HLOOKUP(COUNT($DW84:GX84)+1,$G$4:$CX$8,GY$14,0)*$D84,IF($C84=GY$17,$G$6*$D84,""))</f>
        <v>19408.874228527617</v>
      </c>
      <c r="GZ84" s="34">
        <f>IF(GY84&lt;&gt;"",HLOOKUP(COUNT($DW84:GY84)+1,$G$4:$CX$8,GZ$14,0)*$D84,IF($C84=GZ$17,$G$6*$D84,""))</f>
        <v>21349.761651380388</v>
      </c>
      <c r="HA84" s="34">
        <f>IF(GZ84&lt;&gt;"",HLOOKUP(COUNT($DW84:GZ84)+1,$G$4:$CX$8,HA$14,0)*$D84,IF($C84=HA$17,$G$6*$D84,""))</f>
        <v>23484.73781651842</v>
      </c>
      <c r="HB84" s="34">
        <f>IF(HA84&lt;&gt;"",HLOOKUP(COUNT($DW84:HA84)+1,$G$4:$CX$8,HB$14,0)*$D84,IF($C84=HB$17,$G$6*$D84,""))</f>
        <v>25833.211598170259</v>
      </c>
      <c r="HC84" s="34">
        <f>IF(HB84&lt;&gt;"",HLOOKUP(COUNT($DW84:HB84)+1,$G$4:$CX$8,HC$14,0)*$D84,IF($C84=HC$17,$G$6*$D84,""))</f>
        <v>24541.551018261736</v>
      </c>
      <c r="HD84" s="34">
        <f>IF(HC84&lt;&gt;"",HLOOKUP(COUNT($DW84:HC84)+1,$G$4:$CX$8,HD$14,0)*$D84,IF($C84=HD$17,$G$6*$D84,""))</f>
        <v>23314.473467348653</v>
      </c>
      <c r="HE84" s="34">
        <f>IF(HD84&lt;&gt;"",HLOOKUP(COUNT($DW84:HD84)+1,$G$4:$CX$8,HE$14,0)*$D84,IF($C84=HE$17,$G$6*$D84,""))</f>
        <v>24946.486610063057</v>
      </c>
      <c r="HF84" s="34">
        <f>IF(HE84&lt;&gt;"",HLOOKUP(COUNT($DW84:HE84)+1,$G$4:$CX$8,HF$14,0)*$D84,IF($C84=HF$17,$G$6*$D84,""))</f>
        <v>26692.740672767472</v>
      </c>
      <c r="HG84" s="34">
        <f>IF(HF84&lt;&gt;"",HLOOKUP(COUNT($DW84:HF84)+1,$G$4:$CX$8,HG$14,0)*$D84,IF($C84=HG$17,$G$6*$D84,""))</f>
        <v>28561.232519861194</v>
      </c>
      <c r="HH84" s="34">
        <f>IF(HG84&lt;&gt;"",HLOOKUP(COUNT($DW84:HG84)+1,$G$4:$CX$8,HH$14,0)*$D84,IF($C84=HH$17,$G$6*$D84,""))</f>
        <v>31417.355771847309</v>
      </c>
      <c r="HI84" s="34">
        <f>IF(HH84&lt;&gt;"",HLOOKUP(COUNT($DW84:HH84)+1,$G$4:$CX$8,HI$14,0)*$D84,IF($C84=HI$17,$G$6*$D84,""))</f>
        <v>26704.75240607022</v>
      </c>
      <c r="HJ84" s="34">
        <f>IF(HI84&lt;&gt;"",HLOOKUP(COUNT($DW84:HI84)+1,$G$4:$CX$8,HJ$14,0)*$D84,IF($C84=HJ$17,$G$6*$D84,""))</f>
        <v>25369.514785766714</v>
      </c>
      <c r="HK84" s="34">
        <f>IF(HJ84&lt;&gt;"",HLOOKUP(COUNT($DW84:HJ84)+1,$G$4:$CX$8,HK$14,0)*$D84,IF($C84=HK$17,$G$6*$D84,""))</f>
        <v>26637.990525055047</v>
      </c>
      <c r="HL84" s="34">
        <f>IF(HK84&lt;&gt;"",HLOOKUP(COUNT($DW84:HK84)+1,$G$4:$CX$8,HL$14,0)*$D84,IF($C84=HL$17,$G$6*$D84,""))</f>
        <v>27969.890051307804</v>
      </c>
      <c r="HM84" s="34">
        <f>IF(HL84&lt;&gt;"",HLOOKUP(COUNT($DW84:HL84)+1,$G$4:$CX$8,HM$14,0)*$D84,IF($C84=HM$17,$G$6*$D84,""))</f>
        <v>29368.38455387318</v>
      </c>
      <c r="HN84" s="34">
        <f>IF(HM84&lt;&gt;"",HLOOKUP(COUNT($DW84:HM84)+1,$G$4:$CX$8,HN$14,0)*$D84,IF($C84=HN$17,$G$6*$D84,""))</f>
        <v>31424.171472644306</v>
      </c>
      <c r="HO84" s="34">
        <f>IF(HN84&lt;&gt;"",HLOOKUP(COUNT($DW84:HN84)+1,$G$4:$CX$8,HO$14,0)*$D84,IF($C84=HO$17,$G$6*$D84,""))</f>
        <v>28281.754325379879</v>
      </c>
      <c r="HP84" s="34">
        <f>IF(HO84&lt;&gt;"",HLOOKUP(COUNT($DW84:HO84)+1,$G$4:$CX$8,HP$14,0)*$D84,IF($C84=HP$17,$G$6*$D84,""))</f>
        <v>25453.578892841902</v>
      </c>
      <c r="HQ84" s="34">
        <f>IF(HP84&lt;&gt;"",HLOOKUP(COUNT($DW84:HP84)+1,$G$4:$CX$8,HQ$14,0)*$D84,IF($C84=HQ$17,$G$6*$D84,""))</f>
        <v>27235.329415340824</v>
      </c>
      <c r="HR84" s="34">
        <f>IF(HQ84&lt;&gt;"",HLOOKUP(COUNT($DW84:HQ84)+1,$G$4:$CX$8,HR$14,0)*$D84,IF($C84=HR$17,$G$6*$D84,""))</f>
        <v>29141.802474414675</v>
      </c>
      <c r="HS84" s="34">
        <f>IF(HR84&lt;&gt;"",HLOOKUP(COUNT($DW84:HR84)+1,$G$4:$CX$8,HS$14,0)*$D84,IF($C84=HS$17,$G$6*$D84,""))</f>
        <v>31181.728647623713</v>
      </c>
      <c r="HT84" s="34">
        <f>IF(HS84&lt;&gt;"",HLOOKUP(COUNT($DW84:HS84)+1,$G$4:$CX$8,HT$14,0)*$D84,IF($C84=HT$17,$G$6*$D84,""))</f>
        <v>33676.266939433612</v>
      </c>
      <c r="HU84" s="34">
        <f>IF(HT84&lt;&gt;"",HLOOKUP(COUNT($DW84:HT84)+1,$G$4:$CX$8,HU$14,0)*$D84,IF($C84=HU$17,$G$6*$D84,""))</f>
        <v>28961.589567912906</v>
      </c>
      <c r="HV84" s="34">
        <f>IF(HU84&lt;&gt;"",HLOOKUP(COUNT($DW84:HU84)+1,$G$4:$CX$8,HV$14,0)*$D84,IF($C84=HV$17,$G$6*$D84,""))</f>
        <v>27513.510089517258</v>
      </c>
      <c r="HW84" s="34">
        <f>IF(HV84&lt;&gt;"",HLOOKUP(COUNT($DW84:HV84)+1,$G$4:$CX$8,HW$14,0)*$D84,IF($C84=HW$17,$G$6*$D84,""))</f>
        <v>28889.18559399313</v>
      </c>
      <c r="HX84" s="34">
        <f>IF(HW84&lt;&gt;"",HLOOKUP(COUNT($DW84:HW84)+1,$G$4:$CX$8,HX$14,0)*$D84,IF($C84=HX$17,$G$6*$D84,""))</f>
        <v>30333.644873692774</v>
      </c>
      <c r="HY84" s="34">
        <f>IF(HX84&lt;&gt;"",HLOOKUP(COUNT($DW84:HX84)+1,$G$4:$CX$8,HY$14,0)*$D84,IF($C84=HY$17,$G$6*$D84,""))</f>
        <v>31850.327117377412</v>
      </c>
      <c r="HZ84" s="34">
        <f>IF(HY84&lt;&gt;"",HLOOKUP(COUNT($DW84:HY84)+1,$G$4:$CX$8,HZ$14,0)*$D84,IF($C84=HZ$17,$G$6*$D84,""))</f>
        <v>34079.850015593824</v>
      </c>
      <c r="IA84" s="34">
        <f>IF(HZ84&lt;&gt;"",HLOOKUP(COUNT($DW84:HZ84)+1,$G$4:$CX$8,IA$14,0)*$D84,IF($C84=IA$17,$G$6*$D84,""))</f>
        <v>30671.865014034454</v>
      </c>
      <c r="IB84" s="34">
        <f>IF(IA84&lt;&gt;"",HLOOKUP(COUNT($DW84:IA84)+1,$G$4:$CX$8,IB$14,0)*$D84,IF($C84=IB$17,$G$6*$D84,""))</f>
        <v>27604.678512631006</v>
      </c>
      <c r="IC84" s="34">
        <f>IF(IB84&lt;&gt;"",HLOOKUP(COUNT($DW84:IB84)+1,$G$4:$CX$8,IC$14,0)*$D84,IF($C84=IC$17,$G$6*$D84,""))</f>
        <v>29537.006008515182</v>
      </c>
      <c r="ID84" s="34">
        <f>IF(IC84&lt;&gt;"",HLOOKUP(COUNT($DW84:IC84)+1,$G$4:$CX$8,ID$14,0)*$D84,IF($C84=ID$17,$G$6*$D84,""))</f>
        <v>31604.59642911124</v>
      </c>
      <c r="IE84" s="34">
        <f>IF(ID84&lt;&gt;"",HLOOKUP(COUNT($DW84:ID84)+1,$G$4:$CX$8,IE$14,0)*$D84,IF($C84=IE$17,$G$6*$D84,""))</f>
        <v>33816.918179149026</v>
      </c>
      <c r="IF84" s="34">
        <f>IF(IE84&lt;&gt;"",HLOOKUP(COUNT($DW84:IE84)+1,$G$4:$CX$8,IF$14,0)*$D84,IF($C84=IF$17,$G$6*$D84,""))</f>
        <v>36522.271633480945</v>
      </c>
      <c r="IG84" s="34">
        <f>IF(IF84&lt;&gt;"",HLOOKUP(COUNT($DW84:IF84)+1,$G$4:$CX$8,IG$14,0)*$D84,IF($C84=IG$17,$G$6*$D84,""))</f>
        <v>31774.376321128417</v>
      </c>
      <c r="IH84" s="34">
        <f>IF(IG84&lt;&gt;"",HLOOKUP(COUNT($DW84:IG84)+1,$G$4:$CX$8,IH$14,0)*$D84,IF($C84=IH$17,$G$6*$D84,""))</f>
        <v>30185.657505072006</v>
      </c>
      <c r="II84" s="34">
        <f>IF(IH84&lt;&gt;"",HLOOKUP(COUNT($DW84:IH84)+1,$G$4:$CX$8,II$14,0)*$D84,IF($C84=II$17,$G$6*$D84,""))</f>
        <v>31694.940380325599</v>
      </c>
      <c r="IJ84" s="34">
        <f>IF(II84&lt;&gt;"",HLOOKUP(COUNT($DW84:II84)+1,$G$4:$CX$8,IJ$14,0)*$D84,IF($C84=IJ$17,$G$6*$D84,""))</f>
        <v>33279.687399341885</v>
      </c>
      <c r="IK84" s="34">
        <f>IF(IJ84&lt;&gt;"",HLOOKUP(COUNT($DW84:IJ84)+1,$G$4:$CX$8,IK$14,0)*$D84,IF($C84=IK$17,$G$6*$D84,""))</f>
        <v>34943.671769308989</v>
      </c>
      <c r="IL84" s="34">
        <f>IF(IK84&lt;&gt;"",HLOOKUP(COUNT($DW84:IK84)+1,$G$4:$CX$8,IL$14,0)*$D84,IF($C84=IL$17,$G$6*$D84,""))</f>
        <v>37389.728793160604</v>
      </c>
      <c r="IM84" s="34">
        <f>IF(IL84&lt;&gt;"",HLOOKUP(COUNT($DW84:IL84)+1,$G$4:$CX$8,IM$14,0)*$D84,IF($C84=IM$17,$G$6*$D84,""))</f>
        <v>33650.755913844543</v>
      </c>
      <c r="IO84" s="34" t="str">
        <f>IF(IN84&lt;&gt;"",HLOOKUP(COUNT($IN84:IN84)+1,$G$4:$EH$8,IO$14,0)*$D84,IF($C84=IO$17,$G$7*$D84,""))</f>
        <v/>
      </c>
      <c r="IP84" s="34" t="str">
        <f>IF(IO84&lt;&gt;"",HLOOKUP(COUNT($IN84:IO84)+1,$G$4:$EH$8,IP$14,0)*$D84,IF($C84=IP$17,$G$7*$D84,""))</f>
        <v/>
      </c>
      <c r="IQ84" s="34" t="str">
        <f>IF(IP84&lt;&gt;"",HLOOKUP(COUNT($IN84:IP84)+1,$G$4:$EH$8,IQ$14,0)*$D84,IF($C84=IQ$17,$G$7*$D84,""))</f>
        <v/>
      </c>
      <c r="IR84" s="34" t="str">
        <f>IF(IQ84&lt;&gt;"",HLOOKUP(COUNT($IN84:IQ84)+1,$G$4:$EH$8,IR$14,0)*$D84,IF($C84=IR$17,$G$7*$D84,""))</f>
        <v/>
      </c>
      <c r="IS84" s="34" t="str">
        <f>IF(IR84&lt;&gt;"",HLOOKUP(COUNT($IN84:IR84)+1,$G$4:$EH$8,IS$14,0)*$D84,IF($C84=IS$17,$G$7*$D84,""))</f>
        <v/>
      </c>
      <c r="IT84" s="34" t="str">
        <f>IF(IS84&lt;&gt;"",HLOOKUP(COUNT($IN84:IS84)+1,$G$4:$EH$8,IT$14,0)*$D84,IF($C84=IT$17,$G$7*$D84,""))</f>
        <v/>
      </c>
      <c r="IU84" s="34" t="str">
        <f>IF(IT84&lt;&gt;"",HLOOKUP(COUNT($IN84:IT84)+1,$G$4:$EH$8,IU$14,0)*$D84,IF($C84=IU$17,$G$7*$D84,""))</f>
        <v/>
      </c>
      <c r="IV84" s="34" t="str">
        <f>IF(IU84&lt;&gt;"",HLOOKUP(COUNT($IN84:IU84)+1,$G$4:$EH$8,IV$14,0)*$D84,IF($C84=IV$17,$G$7*$D84,""))</f>
        <v/>
      </c>
      <c r="IW84" s="34" t="str">
        <f>IF(IV84&lt;&gt;"",HLOOKUP(COUNT($IN84:IV84)+1,$G$4:$EH$8,IW$14,0)*$D84,IF($C84=IW$17,$G$7*$D84,""))</f>
        <v/>
      </c>
      <c r="IX84" s="34" t="str">
        <f>IF(IW84&lt;&gt;"",HLOOKUP(COUNT($IN84:IW84)+1,$G$4:$EH$8,IX$14,0)*$D84,IF($C84=IX$17,$G$7*$D84,""))</f>
        <v/>
      </c>
      <c r="IY84" s="34" t="str">
        <f>IF(IX84&lt;&gt;"",HLOOKUP(COUNT($IN84:IX84)+1,$G$4:$EH$8,IY$14,0)*$D84,IF($C84=IY$17,$G$7*$D84,""))</f>
        <v/>
      </c>
      <c r="IZ84" s="34" t="str">
        <f>IF(IY84&lt;&gt;"",HLOOKUP(COUNT($IN84:IY84)+1,$G$4:$EH$8,IZ$14,0)*$D84,IF($C84=IZ$17,$G$7*$D84,""))</f>
        <v/>
      </c>
      <c r="JA84" s="34" t="str">
        <f>IF(IZ84&lt;&gt;"",HLOOKUP(COUNT($IN84:IZ84)+1,$G$4:$EH$8,JA$14,0)*$D84,IF($C84=JA$17,$G$7*$D84,""))</f>
        <v/>
      </c>
      <c r="JB84" s="34" t="str">
        <f>IF(JA84&lt;&gt;"",HLOOKUP(COUNT($IN84:JA84)+1,$G$4:$EH$8,JB$14,0)*$D84,IF($C84=JB$17,$G$7*$D84,""))</f>
        <v/>
      </c>
      <c r="JC84" s="34" t="str">
        <f>IF(JB84&lt;&gt;"",HLOOKUP(COUNT($IN84:JB84)+1,$G$4:$EH$8,JC$14,0)*$D84,IF($C84=JC$17,$G$7*$D84,""))</f>
        <v/>
      </c>
      <c r="JD84" s="34" t="str">
        <f>IF(JC84&lt;&gt;"",HLOOKUP(COUNT($IN84:JC84)+1,$G$4:$EH$8,JD$14,0)*$D84,IF($C84=JD$17,$G$7*$D84,""))</f>
        <v/>
      </c>
      <c r="JE84" s="34" t="str">
        <f>IF(JD84&lt;&gt;"",HLOOKUP(COUNT($IN84:JD84)+1,$G$4:$EH$8,JE$14,0)*$D84,IF($C84=JE$17,$G$7*$D84,""))</f>
        <v/>
      </c>
      <c r="JF84" s="34" t="str">
        <f>IF(JE84&lt;&gt;"",HLOOKUP(COUNT($IN84:JE84)+1,$G$4:$EH$8,JF$14,0)*$D84,IF($C84=JF$17,$G$7*$D84,""))</f>
        <v/>
      </c>
      <c r="JG84" s="34" t="str">
        <f>IF(JF84&lt;&gt;"",HLOOKUP(COUNT($IN84:JF84)+1,$G$4:$EH$8,JG$14,0)*$D84,IF($C84=JG$17,$G$7*$D84,""))</f>
        <v/>
      </c>
      <c r="JH84" s="34" t="str">
        <f>IF(JG84&lt;&gt;"",HLOOKUP(COUNT($IN84:JG84)+1,$G$4:$EH$8,JH$14,0)*$D84,IF($C84=JH$17,$G$7*$D84,""))</f>
        <v/>
      </c>
      <c r="JI84" s="34" t="str">
        <f>IF(JH84&lt;&gt;"",HLOOKUP(COUNT($IN84:JH84)+1,$G$4:$EH$8,JI$14,0)*$D84,IF($C84=JI$17,$G$7*$D84,""))</f>
        <v/>
      </c>
      <c r="JJ84" s="34" t="str">
        <f>IF(JI84&lt;&gt;"",HLOOKUP(COUNT($IN84:JI84)+1,$G$4:$EH$8,JJ$14,0)*$D84,IF($C84=JJ$17,$G$7*$D84,""))</f>
        <v/>
      </c>
      <c r="JK84" s="34" t="str">
        <f>IF(JJ84&lt;&gt;"",HLOOKUP(COUNT($IN84:JJ84)+1,$G$4:$EH$8,JK$14,0)*$D84,IF($C84=JK$17,$G$7*$D84,""))</f>
        <v/>
      </c>
      <c r="JL84" s="34" t="str">
        <f>IF(JK84&lt;&gt;"",HLOOKUP(COUNT($IN84:JK84)+1,$G$4:$EH$8,JL$14,0)*$D84,IF($C84=JL$17,$G$7*$D84,""))</f>
        <v/>
      </c>
      <c r="JM84" s="34" t="str">
        <f>IF(JL84&lt;&gt;"",HLOOKUP(COUNT($IN84:JL84)+1,$G$4:$EH$8,JM$14,0)*$D84,IF($C84=JM$17,$G$7*$D84,""))</f>
        <v/>
      </c>
      <c r="JN84" s="34" t="str">
        <f>IF(JM84&lt;&gt;"",HLOOKUP(COUNT($IN84:JM84)+1,$G$4:$EH$8,JN$14,0)*$D84,IF($C84=JN$17,$G$7*$D84,""))</f>
        <v/>
      </c>
      <c r="JO84" s="34" t="str">
        <f>IF(JN84&lt;&gt;"",HLOOKUP(COUNT($IN84:JN84)+1,$G$4:$EH$8,JO$14,0)*$D84,IF($C84=JO$17,$G$7*$D84,""))</f>
        <v/>
      </c>
      <c r="JP84" s="34" t="str">
        <f>IF(JO84&lt;&gt;"",HLOOKUP(COUNT($IN84:JO84)+1,$G$4:$EH$8,JP$14,0)*$D84,IF($C84=JP$17,$G$7*$D84,""))</f>
        <v/>
      </c>
      <c r="JQ84" s="34" t="str">
        <f>IF(JP84&lt;&gt;"",HLOOKUP(COUNT($IN84:JP84)+1,$G$4:$EH$8,JQ$14,0)*$D84,IF($C84=JQ$17,$G$7*$D84,""))</f>
        <v/>
      </c>
      <c r="JR84" s="34" t="str">
        <f>IF(JQ84&lt;&gt;"",HLOOKUP(COUNT($IN84:JQ84)+1,$G$4:$EH$8,JR$14,0)*$D84,IF($C84=JR$17,$G$7*$D84,""))</f>
        <v/>
      </c>
      <c r="JS84" s="34" t="str">
        <f>IF(JR84&lt;&gt;"",HLOOKUP(COUNT($IN84:JR84)+1,$G$4:$EH$8,JS$14,0)*$D84,IF($C84=JS$17,$G$7*$D84,""))</f>
        <v/>
      </c>
      <c r="JT84" s="34" t="str">
        <f>IF(JS84&lt;&gt;"",HLOOKUP(COUNT($IN84:JS84)+1,$G$4:$EH$8,JT$14,0)*$D84,IF($C84=JT$17,$G$7*$D84,""))</f>
        <v/>
      </c>
      <c r="JU84" s="34" t="str">
        <f>IF(JT84&lt;&gt;"",HLOOKUP(COUNT($IN84:JT84)+1,$G$4:$EH$8,JU$14,0)*$D84,IF($C84=JU$17,$G$7*$D84,""))</f>
        <v/>
      </c>
      <c r="JV84" s="34" t="str">
        <f>IF(JU84&lt;&gt;"",HLOOKUP(COUNT($IN84:JU84)+1,$G$4:$EH$8,JV$14,0)*$D84,IF($C84=JV$17,$G$7*$D84,""))</f>
        <v/>
      </c>
      <c r="JW84" s="34" t="str">
        <f>IF(JV84&lt;&gt;"",HLOOKUP(COUNT($IN84:JV84)+1,$G$4:$EH$8,JW$14,0)*$D84,IF($C84=JW$17,$G$7*$D84,""))</f>
        <v/>
      </c>
      <c r="JX84" s="34" t="str">
        <f>IF(JW84&lt;&gt;"",HLOOKUP(COUNT($IN84:JW84)+1,$G$4:$EH$8,JX$14,0)*$D84,IF($C84=JX$17,$G$7*$D84,""))</f>
        <v/>
      </c>
      <c r="JY84" s="34" t="str">
        <f>IF(JX84&lt;&gt;"",HLOOKUP(COUNT($IN84:JX84)+1,$G$4:$EH$8,JY$14,0)*$D84,IF($C84=JY$17,$G$7*$D84,""))</f>
        <v/>
      </c>
      <c r="JZ84" s="34" t="str">
        <f>IF(JY84&lt;&gt;"",HLOOKUP(COUNT($IN84:JY84)+1,$G$4:$EH$8,JZ$14,0)*$D84,IF($C84=JZ$17,$G$7*$D84,""))</f>
        <v/>
      </c>
      <c r="KA84" s="34" t="str">
        <f>IF(JZ84&lt;&gt;"",HLOOKUP(COUNT($IN84:JZ84)+1,$G$4:$EH$8,KA$14,0)*$D84,IF($C84=KA$17,$G$7*$D84,""))</f>
        <v/>
      </c>
      <c r="KB84" s="34" t="str">
        <f>IF(KA84&lt;&gt;"",HLOOKUP(COUNT($IN84:KA84)+1,$G$4:$EH$8,KB$14,0)*$D84,IF($C84=KB$17,$G$7*$D84,""))</f>
        <v/>
      </c>
      <c r="KC84" s="34" t="str">
        <f>IF(KB84&lt;&gt;"",HLOOKUP(COUNT($IN84:KB84)+1,$G$4:$EH$8,KC$14,0)*$D84,IF($C84=KC$17,$G$7*$D84,""))</f>
        <v/>
      </c>
      <c r="KD84" s="34" t="str">
        <f>IF(KC84&lt;&gt;"",HLOOKUP(COUNT($IN84:KC84)+1,$G$4:$EH$8,KD$14,0)*$D84,IF($C84=KD$17,$G$7*$D84,""))</f>
        <v/>
      </c>
      <c r="KE84" s="34" t="str">
        <f>IF(KD84&lt;&gt;"",HLOOKUP(COUNT($IN84:KD84)+1,$G$4:$EH$8,KE$14,0)*$D84,IF($C84=KE$17,$G$7*$D84,""))</f>
        <v/>
      </c>
      <c r="KF84" s="34" t="str">
        <f>IF(KE84&lt;&gt;"",HLOOKUP(COUNT($IN84:KE84)+1,$G$4:$EH$8,KF$14,0)*$D84,IF($C84=KF$17,$G$7*$D84,""))</f>
        <v/>
      </c>
      <c r="KG84" s="34" t="str">
        <f>IF(KF84&lt;&gt;"",HLOOKUP(COUNT($IN84:KF84)+1,$G$4:$EH$8,KG$14,0)*$D84,IF($C84=KG$17,$G$7*$D84,""))</f>
        <v/>
      </c>
      <c r="KH84" s="34" t="str">
        <f>IF(KG84&lt;&gt;"",HLOOKUP(COUNT($IN84:KG84)+1,$G$4:$EH$8,KH$14,0)*$D84,IF($C84=KH$17,$G$7*$D84,""))</f>
        <v/>
      </c>
      <c r="KI84" s="34" t="str">
        <f>IF(KH84&lt;&gt;"",HLOOKUP(COUNT($IN84:KH84)+1,$G$4:$EH$8,KI$14,0)*$D84,IF($C84=KI$17,$G$7*$D84,""))</f>
        <v/>
      </c>
      <c r="KJ84" s="34" t="str">
        <f>IF(KI84&lt;&gt;"",HLOOKUP(COUNT($IN84:KI84)+1,$G$4:$EH$8,KJ$14,0)*$D84,IF($C84=KJ$17,$G$7*$D84,""))</f>
        <v/>
      </c>
      <c r="KK84" s="34" t="str">
        <f>IF(KJ84&lt;&gt;"",HLOOKUP(COUNT($IN84:KJ84)+1,$G$4:$EH$8,KK$14,0)*$D84,IF($C84=KK$17,$G$7*$D84,""))</f>
        <v/>
      </c>
      <c r="KL84" s="34" t="str">
        <f>IF(KK84&lt;&gt;"",HLOOKUP(COUNT($IN84:KK84)+1,$G$4:$EH$8,KL$14,0)*$D84,IF($C84=KL$17,$G$7*$D84,""))</f>
        <v/>
      </c>
      <c r="KM84" s="34" t="str">
        <f>IF(KL84&lt;&gt;"",HLOOKUP(COUNT($IN84:KL84)+1,$G$4:$EH$8,KM$14,0)*$D84,IF($C84=KM$17,$G$7*$D84,""))</f>
        <v/>
      </c>
      <c r="KN84" s="34" t="str">
        <f>IF(KM84&lt;&gt;"",HLOOKUP(COUNT($IN84:KM84)+1,$G$4:$EH$8,KN$14,0)*$D84,IF($C84=KN$17,$G$7*$D84,""))</f>
        <v/>
      </c>
      <c r="KO84" s="34" t="str">
        <f>IF(KN84&lt;&gt;"",HLOOKUP(COUNT($IN84:KN84)+1,$G$4:$EH$8,KO$14,0)*$D84,IF($C84=KO$17,$G$7*$D84,""))</f>
        <v/>
      </c>
      <c r="KP84" s="34" t="str">
        <f>IF(KO84&lt;&gt;"",HLOOKUP(COUNT($IN84:KO84)+1,$G$4:$EH$8,KP$14,0)*$D84,IF($C84=KP$17,$G$7*$D84,""))</f>
        <v/>
      </c>
      <c r="KQ84" s="34" t="str">
        <f>IF(KP84&lt;&gt;"",HLOOKUP(COUNT($IN84:KP84)+1,$G$4:$EH$8,KQ$14,0)*$D84,IF($C84=KQ$17,$G$7*$D84,""))</f>
        <v/>
      </c>
      <c r="KR84" s="34" t="str">
        <f>IF(KQ84&lt;&gt;"",HLOOKUP(COUNT($IN84:KQ84)+1,$G$4:$EH$8,KR$14,0)*$D84,IF($C84=KR$17,$G$7*$D84,""))</f>
        <v/>
      </c>
      <c r="KS84" s="34" t="str">
        <f>IF(KR84&lt;&gt;"",HLOOKUP(COUNT($IN84:KR84)+1,$G$4:$EH$8,KS$14,0)*$D84,IF($C84=KS$17,$G$7*$D84,""))</f>
        <v/>
      </c>
      <c r="KT84" s="34" t="str">
        <f>IF(KS84&lt;&gt;"",HLOOKUP(COUNT($IN84:KS84)+1,$G$4:$EH$8,KT$14,0)*$D84,IF($C84=KT$17,$G$7*$D84,""))</f>
        <v/>
      </c>
      <c r="KU84" s="34" t="str">
        <f>IF(KT84&lt;&gt;"",HLOOKUP(COUNT($IN84:KT84)+1,$G$4:$EH$8,KU$14,0)*$D84,IF($C84=KU$17,$G$7*$D84,""))</f>
        <v/>
      </c>
      <c r="KV84" s="34" t="str">
        <f>IF(KU84&lt;&gt;"",HLOOKUP(COUNT($IN84:KU84)+1,$G$4:$EH$8,KV$14,0)*$D84,IF($C84=KV$17,$G$7*$D84,""))</f>
        <v/>
      </c>
      <c r="KW84" s="34" t="str">
        <f>IF(KV84&lt;&gt;"",HLOOKUP(COUNT($IN84:KV84)+1,$G$4:$EH$8,KW$14,0)*$D84,IF($C84=KW$17,$G$7*$D84,""))</f>
        <v/>
      </c>
      <c r="KX84" s="34" t="str">
        <f>IF(KW84&lt;&gt;"",HLOOKUP(COUNT($IN84:KW84)+1,$G$4:$EH$8,KX$14,0)*$D84,IF($C84=KX$17,$G$7*$D84,""))</f>
        <v/>
      </c>
      <c r="KY84" s="34" t="str">
        <f>IF(KX84&lt;&gt;"",HLOOKUP(COUNT($IN84:KX84)+1,$G$4:$EH$8,KY$14,0)*$D84,IF($C84=KY$17,$G$7*$D84,""))</f>
        <v/>
      </c>
      <c r="KZ84" s="34" t="str">
        <f>IF(KY84&lt;&gt;"",HLOOKUP(COUNT($IN84:KY84)+1,$G$4:$EH$8,KZ$14,0)*$D84,IF($C84=KZ$17,$G$7*$D84,""))</f>
        <v/>
      </c>
      <c r="LA84" s="34" t="str">
        <f>IF(KZ84&lt;&gt;"",HLOOKUP(COUNT($IN84:KZ84)+1,$G$4:$EH$8,LA$14,0)*$D84,IF($C84=LA$17,$G$7*$D84,""))</f>
        <v/>
      </c>
      <c r="LB84" s="34">
        <f>IF(LA84&lt;&gt;"",HLOOKUP(COUNT($IN84:LA84)+1,$G$4:$EH$8,LB$14,0)*$D84,IF($C84=LB$17,$G$7*$D84,""))</f>
        <v>0</v>
      </c>
      <c r="LC84" s="34">
        <f>IF(LB84&lt;&gt;"",HLOOKUP(COUNT($IN84:LB84)+1,$G$4:$EH$8,LC$14,0)*$D84,IF($C84=LC$17,$G$7*$D84,""))</f>
        <v>3750</v>
      </c>
      <c r="LD84" s="34">
        <f>IF(LC84&lt;&gt;"",HLOOKUP(COUNT($IN84:LC84)+1,$G$4:$EH$8,LD$14,0)*$D84,IF($C84=LD$17,$G$7*$D84,""))</f>
        <v>3750</v>
      </c>
      <c r="LE84" s="34">
        <f>IF(LD84&lt;&gt;"",HLOOKUP(COUNT($IN84:LD84)+1,$G$4:$EH$8,LE$14,0)*$D84,IF($C84=LE$17,$G$7*$D84,""))</f>
        <v>3750</v>
      </c>
      <c r="LF84" s="34">
        <f>IF(LE84&lt;&gt;"",HLOOKUP(COUNT($IN84:LE84)+1,$G$4:$EH$8,LF$14,0)*$D84,IF($C84=LF$17,$G$7*$D84,""))</f>
        <v>3750</v>
      </c>
      <c r="LG84" s="34">
        <f>IF(LF84&lt;&gt;"",HLOOKUP(COUNT($IN84:LF84)+1,$G$4:$EH$8,LG$14,0)*$D84,IF($C84=LG$17,$G$7*$D84,""))</f>
        <v>3770.1909201741591</v>
      </c>
      <c r="LH84" s="34">
        <f>IF(LG84&lt;&gt;"",HLOOKUP(COUNT($IN84:LG84)+1,$G$4:$EH$8,LH$14,0)*$D84,IF($C84=LH$17,$G$7*$D84,""))</f>
        <v>4524.2291042089882</v>
      </c>
      <c r="LI84" s="34">
        <f>IF(LH84&lt;&gt;"",HLOOKUP(COUNT($IN84:LH84)+1,$G$4:$EH$8,LI$14,0)*$D84,IF($C84=LI$17,$G$7*$D84,""))</f>
        <v>5248.1057608824267</v>
      </c>
      <c r="LJ84" s="34">
        <f>IF(LI84&lt;&gt;"",HLOOKUP(COUNT($IN84:LI84)+1,$G$4:$EH$8,LJ$14,0)*$D84,IF($C84=LJ$17,$G$7*$D84,""))</f>
        <v>5982.8405674059686</v>
      </c>
      <c r="LK84" s="34">
        <f>IF(LJ84&lt;&gt;"",HLOOKUP(COUNT($IN84:LJ84)+1,$G$4:$EH$8,LK$14,0)*$D84,IF($C84=LK$17,$G$7*$D84,""))</f>
        <v>6760.6098411687399</v>
      </c>
      <c r="LL84" s="34">
        <f>IF(LK84&lt;&gt;"",HLOOKUP(COUNT($IN84:LK84)+1,$G$4:$EH$8,LL$14,0)*$D84,IF($C84=LL$17,$G$7*$D84,""))</f>
        <v>7504.2769236973027</v>
      </c>
      <c r="LM84" s="34">
        <f>IF(LL84&lt;&gt;"",HLOOKUP(COUNT($IN84:LL84)+1,$G$4:$EH$8,LM$14,0)*$D84,IF($C84=LM$17,$G$7*$D84,""))</f>
        <v>8254.7046160670325</v>
      </c>
      <c r="LN84" s="34">
        <f>IF(LM84&lt;&gt;"",HLOOKUP(COUNT($IN84:LM84)+1,$G$4:$EH$8,LN$14,0)*$D84,IF($C84=LN$17,$G$7*$D84,""))</f>
        <v>6191.0284620502789</v>
      </c>
      <c r="LO84" s="34">
        <f>IF(LN84&lt;&gt;"",HLOOKUP(COUNT($IN84:LN84)+1,$G$4:$EH$8,LO$14,0)*$D84,IF($C84=LO$17,$G$7*$D84,""))</f>
        <v>5881.4770389477608</v>
      </c>
      <c r="LP84" s="34">
        <f>IF(LO84&lt;&gt;"",HLOOKUP(COUNT($IN84:LO84)+1,$G$4:$EH$8,LP$14,0)*$D84,IF($C84=LP$17,$G$7*$D84,""))</f>
        <v>6469.6247428425395</v>
      </c>
      <c r="LQ84" s="34">
        <f>IF(LP84&lt;&gt;"",HLOOKUP(COUNT($IN84:LP84)+1,$G$4:$EH$8,LQ$14,0)*$D84,IF($C84=LQ$17,$G$7*$D84,""))</f>
        <v>7116.5872171267965</v>
      </c>
      <c r="LR84" s="34">
        <f>IF(LQ84&lt;&gt;"",HLOOKUP(COUNT($IN84:LQ84)+1,$G$4:$EH$8,LR$14,0)*$D84,IF($C84=LR$17,$G$7*$D84,""))</f>
        <v>7828.2459388394727</v>
      </c>
      <c r="LS84" s="34">
        <f>IF(LR84&lt;&gt;"",HLOOKUP(COUNT($IN84:LR84)+1,$G$4:$EH$8,LS$14,0)*$D84,IF($C84=LS$17,$G$7*$D84,""))</f>
        <v>8611.0705327234209</v>
      </c>
      <c r="LT84" s="34">
        <f>IF(LS84&lt;&gt;"",HLOOKUP(COUNT($IN84:LS84)+1,$G$4:$EH$8,LT$14,0)*$D84,IF($C84=LT$17,$G$7*$D84,""))</f>
        <v>8180.517006087246</v>
      </c>
      <c r="LU84" s="34">
        <f>IF(LT84&lt;&gt;"",HLOOKUP(COUNT($IN84:LT84)+1,$G$4:$EH$8,LU$14,0)*$D84,IF($C84=LU$17,$G$7*$D84,""))</f>
        <v>7771.4911557828855</v>
      </c>
      <c r="LV84" s="34">
        <f>IF(LU84&lt;&gt;"",HLOOKUP(COUNT($IN84:LU84)+1,$G$4:$EH$8,LV$14,0)*$D84,IF($C84=LV$17,$G$7*$D84,""))</f>
        <v>8315.4955366876875</v>
      </c>
      <c r="LW84" s="34">
        <f>IF(LV84&lt;&gt;"",HLOOKUP(COUNT($IN84:LV84)+1,$G$4:$EH$8,LW$14,0)*$D84,IF($C84=LW$17,$G$7*$D84,""))</f>
        <v>8897.5802242558239</v>
      </c>
      <c r="LX84" s="34">
        <f>IF(LW84&lt;&gt;"",HLOOKUP(COUNT($IN84:LW84)+1,$G$4:$EH$8,LX$14,0)*$D84,IF($C84=LX$17,$G$7*$D84,""))</f>
        <v>9520.4108399537326</v>
      </c>
      <c r="LY84" s="34">
        <f>IF(LX84&lt;&gt;"",HLOOKUP(COUNT($IN84:LX84)+1,$G$4:$EH$8,LY$14,0)*$D84,IF($C84=LY$17,$G$7*$D84,""))</f>
        <v>10472.451923949104</v>
      </c>
      <c r="LZ84" s="34">
        <f>IF(LY84&lt;&gt;"",HLOOKUP(COUNT($IN84:LY84)+1,$G$4:$EH$8,LZ$14,0)*$D84,IF($C84=LZ$17,$G$7*$D84,""))</f>
        <v>8901.5841353567412</v>
      </c>
      <c r="MA84" s="34">
        <f>IF(LZ84&lt;&gt;"",HLOOKUP(COUNT($IN84:LZ84)+1,$G$4:$EH$8,MA$14,0)*$D84,IF($C84=MA$17,$G$7*$D84,""))</f>
        <v>8456.5049285889054</v>
      </c>
      <c r="MB84" s="34">
        <f>IF(MA84&lt;&gt;"",HLOOKUP(COUNT($IN84:MA84)+1,$G$4:$EH$8,MB$14,0)*$D84,IF($C84=MB$17,$G$7*$D84,""))</f>
        <v>8879.3301750183509</v>
      </c>
      <c r="MC84" s="34">
        <f>IF(MB84&lt;&gt;"",HLOOKUP(COUNT($IN84:MB84)+1,$G$4:$EH$8,MC$14,0)*$D84,IF($C84=MC$17,$G$7*$D84,""))</f>
        <v>9323.2966837692693</v>
      </c>
      <c r="MD84" s="34">
        <f>IF(MC84&lt;&gt;"",HLOOKUP(COUNT($IN84:MC84)+1,$G$4:$EH$8,MD$14,0)*$D84,IF($C84=MD$17,$G$7*$D84,""))</f>
        <v>9789.4615179577268</v>
      </c>
      <c r="ME84" s="34">
        <f>IF(MD84&lt;&gt;"",HLOOKUP(COUNT($IN84:MD84)+1,$G$4:$EH$8,ME$14,0)*$D84,IF($C84=ME$17,$G$7*$D84,""))</f>
        <v>10474.723824214771</v>
      </c>
      <c r="MF84" s="34">
        <f>IF(ME84&lt;&gt;"",HLOOKUP(COUNT($IN84:ME84)+1,$G$4:$EH$8,MF$14,0)*$D84,IF($C84=MF$17,$G$7*$D84,""))</f>
        <v>9427.2514417932944</v>
      </c>
      <c r="MG84" s="34">
        <f>IF(MF84&lt;&gt;"",HLOOKUP(COUNT($IN84:MF84)+1,$G$4:$EH$8,MG$14,0)*$D84,IF($C84=MG$17,$G$7*$D84,""))</f>
        <v>8484.5262976139675</v>
      </c>
      <c r="MH84" s="34">
        <f>IF(MG84&lt;&gt;"",HLOOKUP(COUNT($IN84:MG84)+1,$G$4:$EH$8,MH$14,0)*$D84,IF($C84=MH$17,$G$7*$D84,""))</f>
        <v>9078.4431384469426</v>
      </c>
      <c r="MI84" s="34">
        <f>IF(MH84&lt;&gt;"",HLOOKUP(COUNT($IN84:MH84)+1,$G$4:$EH$8,MI$14,0)*$D84,IF($C84=MI$17,$G$7*$D84,""))</f>
        <v>9713.934158138225</v>
      </c>
      <c r="MJ84" s="34">
        <f>IF(MI84&lt;&gt;"",HLOOKUP(COUNT($IN84:MI84)+1,$G$4:$EH$8,MJ$14,0)*$D84,IF($C84=MJ$17,$G$7*$D84,""))</f>
        <v>10393.909549207907</v>
      </c>
      <c r="MK84" s="34">
        <f>IF(MJ84&lt;&gt;"",HLOOKUP(COUNT($IN84:MJ84)+1,$G$4:$EH$8,MK$14,0)*$D84,IF($C84=MK$17,$G$7*$D84,""))</f>
        <v>11225.422313144538</v>
      </c>
      <c r="ML84" s="34">
        <f>IF(MK84&lt;&gt;"",HLOOKUP(COUNT($IN84:MK84)+1,$G$4:$EH$8,ML$14,0)*$D84,IF($C84=ML$17,$G$7*$D84,""))</f>
        <v>9653.8631893043039</v>
      </c>
      <c r="MM84" s="34">
        <f>IF(ML84&lt;&gt;"",HLOOKUP(COUNT($IN84:ML84)+1,$G$4:$EH$8,MM$14,0)*$D84,IF($C84=MM$17,$G$7*$D84,""))</f>
        <v>9171.1700298390861</v>
      </c>
      <c r="MN84" s="34">
        <f>IF(MM84&lt;&gt;"",HLOOKUP(COUNT($IN84:MM84)+1,$G$4:$EH$8,MN$14,0)*$D84,IF($C84=MN$17,$G$7*$D84,""))</f>
        <v>9629.728531331044</v>
      </c>
      <c r="MO84" s="34">
        <f>IF(MN84&lt;&gt;"",HLOOKUP(COUNT($IN84:MN84)+1,$G$4:$EH$8,MO$14,0)*$D84,IF($C84=MO$17,$G$7*$D84,""))</f>
        <v>10111.214957897593</v>
      </c>
      <c r="MP84" s="34">
        <f>IF(MO84&lt;&gt;"",HLOOKUP(COUNT($IN84:MO84)+1,$G$4:$EH$8,MP$14,0)*$D84,IF($C84=MP$17,$G$7*$D84,""))</f>
        <v>10616.775705792472</v>
      </c>
      <c r="MQ84" s="34">
        <f>IF(MP84&lt;&gt;"",HLOOKUP(COUNT($IN84:MP84)+1,$G$4:$EH$8,MQ$14,0)*$D84,IF($C84=MQ$17,$G$7*$D84,""))</f>
        <v>11359.950005197943</v>
      </c>
      <c r="MR84" s="34">
        <f>IF(MQ84&lt;&gt;"",HLOOKUP(COUNT($IN84:MQ84)+1,$G$4:$EH$8,MR$14,0)*$D84,IF($C84=MR$17,$G$7*$D84,""))</f>
        <v>10223.955004678153</v>
      </c>
      <c r="MS84" s="34">
        <f>IF(MR84&lt;&gt;"",HLOOKUP(COUNT($IN84:MR84)+1,$G$4:$EH$8,MS$14,0)*$D84,IF($C84=MS$17,$G$7*$D84,""))</f>
        <v>9201.5595042103359</v>
      </c>
      <c r="MT84" s="34">
        <f>IF(MS84&lt;&gt;"",HLOOKUP(COUNT($IN84:MS84)+1,$G$4:$EH$8,MT$14,0)*$D84,IF($C84=MT$17,$G$7*$D84,""))</f>
        <v>9845.6686695050612</v>
      </c>
      <c r="MU84" s="34">
        <f>IF(MT84&lt;&gt;"",HLOOKUP(COUNT($IN84:MT84)+1,$G$4:$EH$8,MU$14,0)*$D84,IF($C84=MU$17,$G$7*$D84,""))</f>
        <v>10534.865476370414</v>
      </c>
      <c r="MV84" s="34">
        <f>IF(MU84&lt;&gt;"",HLOOKUP(COUNT($IN84:MU84)+1,$G$4:$EH$8,MV$14,0)*$D84,IF($C84=MV$17,$G$7*$D84,""))</f>
        <v>11272.306059716342</v>
      </c>
      <c r="MW84" s="34">
        <f>IF(MV84&lt;&gt;"",HLOOKUP(COUNT($IN84:MV84)+1,$G$4:$EH$8,MW$14,0)*$D84,IF($C84=MW$17,$G$7*$D84,""))</f>
        <v>12174.090544493649</v>
      </c>
      <c r="MX84" s="34">
        <f>IF(MW84&lt;&gt;"",HLOOKUP(COUNT($IN84:MW84)+1,$G$4:$EH$8,MX$14,0)*$D84,IF($C84=MX$17,$G$7*$D84,""))</f>
        <v>10591.458773709473</v>
      </c>
      <c r="MY84" s="34">
        <f>IF(MX84&lt;&gt;"",HLOOKUP(COUNT($IN84:MX84)+1,$G$4:$EH$8,MY$14,0)*$D84,IF($C84=MY$17,$G$7*$D84,""))</f>
        <v>10061.885835024003</v>
      </c>
      <c r="MZ84" s="34">
        <f>IF(MY84&lt;&gt;"",HLOOKUP(COUNT($IN84:MY84)+1,$G$4:$EH$8,MZ$14,0)*$D84,IF($C84=MZ$17,$G$7*$D84,""))</f>
        <v>10564.980126775201</v>
      </c>
      <c r="NA84" s="34">
        <f>IF(MZ84&lt;&gt;"",HLOOKUP(COUNT($IN84:MZ84)+1,$G$4:$EH$8,NA$14,0)*$D84,IF($C84=NA$17,$G$7*$D84,""))</f>
        <v>11093.229133113962</v>
      </c>
      <c r="NB84" s="34">
        <f>IF(NA84&lt;&gt;"",HLOOKUP(COUNT($IN84:NA84)+1,$G$4:$EH$8,NB$14,0)*$D84,IF($C84=NB$17,$G$7*$D84,""))</f>
        <v>11647.890589769664</v>
      </c>
      <c r="NC84" s="34">
        <f>IF(NB84&lt;&gt;"",HLOOKUP(COUNT($IN84:NB84)+1,$G$4:$EH$8,NC$14,0)*$D84,IF($C84=NC$17,$G$7*$D84,""))</f>
        <v>12463.242931053535</v>
      </c>
      <c r="ND84" s="34">
        <f>IF(NC84&lt;&gt;"",HLOOKUP(COUNT($IN84:NC84)+1,$G$4:$EH$8,ND$14,0)*$D84,IF($C84=ND$17,$G$7*$D84,""))</f>
        <v>11216.918637948182</v>
      </c>
      <c r="NF84" s="34" t="str">
        <f>IF(NE84&lt;&gt;"",HLOOKUP(COUNT($NE84:NE84)+1,$G$4:$EH$8,NF$14,0)*$D84,IF($C84=NF$17,$G$8*$D84,""))</f>
        <v/>
      </c>
      <c r="NG84" s="34" t="str">
        <f>IF(NF84&lt;&gt;"",HLOOKUP(COUNT($NE84:NF84)+1,$G$4:$EH$8,NG$14,0)*$D84,IF($C84=NG$17,$G$8*$D84,""))</f>
        <v/>
      </c>
      <c r="NH84" s="34" t="str">
        <f>IF(NG84&lt;&gt;"",HLOOKUP(COUNT($NE84:NG84)+1,$G$4:$EH$8,NH$14,0)*$D84,IF($C84=NH$17,$G$8*$D84,""))</f>
        <v/>
      </c>
      <c r="NI84" s="34" t="str">
        <f>IF(NH84&lt;&gt;"",HLOOKUP(COUNT($NE84:NH84)+1,$G$4:$EH$8,NI$14,0)*$D84,IF($C84=NI$17,$G$8*$D84,""))</f>
        <v/>
      </c>
      <c r="NJ84" s="34" t="str">
        <f>IF(NI84&lt;&gt;"",HLOOKUP(COUNT($NE84:NI84)+1,$G$4:$EH$8,NJ$14,0)*$D84,IF($C84=NJ$17,$G$8*$D84,""))</f>
        <v/>
      </c>
      <c r="NK84" s="34" t="str">
        <f>IF(NJ84&lt;&gt;"",HLOOKUP(COUNT($NE84:NJ84)+1,$G$4:$EH$8,NK$14,0)*$D84,IF($C84=NK$17,$G$8*$D84,""))</f>
        <v/>
      </c>
      <c r="NL84" s="34" t="str">
        <f>IF(NK84&lt;&gt;"",HLOOKUP(COUNT($NE84:NK84)+1,$G$4:$EH$8,NL$14,0)*$D84,IF($C84=NL$17,$G$8*$D84,""))</f>
        <v/>
      </c>
      <c r="NM84" s="34" t="str">
        <f>IF(NL84&lt;&gt;"",HLOOKUP(COUNT($NE84:NL84)+1,$G$4:$EH$8,NM$14,0)*$D84,IF($C84=NM$17,$G$8*$D84,""))</f>
        <v/>
      </c>
      <c r="NN84" s="34" t="str">
        <f>IF(NM84&lt;&gt;"",HLOOKUP(COUNT($NE84:NM84)+1,$G$4:$EH$8,NN$14,0)*$D84,IF($C84=NN$17,$G$8*$D84,""))</f>
        <v/>
      </c>
      <c r="NO84" s="34" t="str">
        <f>IF(NN84&lt;&gt;"",HLOOKUP(COUNT($NE84:NN84)+1,$G$4:$EH$8,NO$14,0)*$D84,IF($C84=NO$17,$G$8*$D84,""))</f>
        <v/>
      </c>
      <c r="NP84" s="34" t="str">
        <f>IF(NO84&lt;&gt;"",HLOOKUP(COUNT($NE84:NO84)+1,$G$4:$EH$8,NP$14,0)*$D84,IF($C84=NP$17,$G$8*$D84,""))</f>
        <v/>
      </c>
      <c r="NQ84" s="34" t="str">
        <f>IF(NP84&lt;&gt;"",HLOOKUP(COUNT($NE84:NP84)+1,$G$4:$EH$8,NQ$14,0)*$D84,IF($C84=NQ$17,$G$8*$D84,""))</f>
        <v/>
      </c>
      <c r="NR84" s="34" t="str">
        <f>IF(NQ84&lt;&gt;"",HLOOKUP(COUNT($NE84:NQ84)+1,$G$4:$EH$8,NR$14,0)*$D84,IF($C84=NR$17,$G$8*$D84,""))</f>
        <v/>
      </c>
      <c r="NS84" s="34" t="str">
        <f>IF(NR84&lt;&gt;"",HLOOKUP(COUNT($NE84:NR84)+1,$G$4:$EH$8,NS$14,0)*$D84,IF($C84=NS$17,$G$8*$D84,""))</f>
        <v/>
      </c>
      <c r="NT84" s="34" t="str">
        <f>IF(NS84&lt;&gt;"",HLOOKUP(COUNT($NE84:NS84)+1,$G$4:$EH$8,NT$14,0)*$D84,IF($C84=NT$17,$G$8*$D84,""))</f>
        <v/>
      </c>
      <c r="NU84" s="34" t="str">
        <f>IF(NT84&lt;&gt;"",HLOOKUP(COUNT($NE84:NT84)+1,$G$4:$EH$8,NU$14,0)*$D84,IF($C84=NU$17,$G$8*$D84,""))</f>
        <v/>
      </c>
      <c r="NV84" s="34" t="str">
        <f>IF(NU84&lt;&gt;"",HLOOKUP(COUNT($NE84:NU84)+1,$G$4:$EH$8,NV$14,0)*$D84,IF($C84=NV$17,$G$8*$D84,""))</f>
        <v/>
      </c>
      <c r="NW84" s="34" t="str">
        <f>IF(NV84&lt;&gt;"",HLOOKUP(COUNT($NE84:NV84)+1,$G$4:$EH$8,NW$14,0)*$D84,IF($C84=NW$17,$G$8*$D84,""))</f>
        <v/>
      </c>
      <c r="NX84" s="34" t="str">
        <f>IF(NW84&lt;&gt;"",HLOOKUP(COUNT($NE84:NW84)+1,$G$4:$EH$8,NX$14,0)*$D84,IF($C84=NX$17,$G$8*$D84,""))</f>
        <v/>
      </c>
      <c r="NY84" s="34" t="str">
        <f>IF(NX84&lt;&gt;"",HLOOKUP(COUNT($NE84:NX84)+1,$G$4:$EH$8,NY$14,0)*$D84,IF($C84=NY$17,$G$8*$D84,""))</f>
        <v/>
      </c>
      <c r="NZ84" s="34" t="str">
        <f>IF(NY84&lt;&gt;"",HLOOKUP(COUNT($NE84:NY84)+1,$G$4:$EH$8,NZ$14,0)*$D84,IF($C84=NZ$17,$G$8*$D84,""))</f>
        <v/>
      </c>
      <c r="OA84" s="34" t="str">
        <f>IF(NZ84&lt;&gt;"",HLOOKUP(COUNT($NE84:NZ84)+1,$G$4:$EH$8,OA$14,0)*$D84,IF($C84=OA$17,$G$8*$D84,""))</f>
        <v/>
      </c>
      <c r="OB84" s="34" t="str">
        <f>IF(OA84&lt;&gt;"",HLOOKUP(COUNT($NE84:OA84)+1,$G$4:$EH$8,OB$14,0)*$D84,IF($C84=OB$17,$G$8*$D84,""))</f>
        <v/>
      </c>
      <c r="OC84" s="34" t="str">
        <f>IF(OB84&lt;&gt;"",HLOOKUP(COUNT($NE84:OB84)+1,$G$4:$EH$8,OC$14,0)*$D84,IF($C84=OC$17,$G$8*$D84,""))</f>
        <v/>
      </c>
      <c r="OD84" s="34" t="str">
        <f>IF(OC84&lt;&gt;"",HLOOKUP(COUNT($NE84:OC84)+1,$G$4:$EH$8,OD$14,0)*$D84,IF($C84=OD$17,$G$8*$D84,""))</f>
        <v/>
      </c>
      <c r="OE84" s="34" t="str">
        <f>IF(OD84&lt;&gt;"",HLOOKUP(COUNT($NE84:OD84)+1,$G$4:$EH$8,OE$14,0)*$D84,IF($C84=OE$17,$G$8*$D84,""))</f>
        <v/>
      </c>
      <c r="OF84" s="34" t="str">
        <f>IF(OE84&lt;&gt;"",HLOOKUP(COUNT($NE84:OE84)+1,$G$4:$EH$8,OF$14,0)*$D84,IF($C84=OF$17,$G$8*$D84,""))</f>
        <v/>
      </c>
      <c r="OG84" s="34" t="str">
        <f>IF(OF84&lt;&gt;"",HLOOKUP(COUNT($NE84:OF84)+1,$G$4:$EH$8,OG$14,0)*$D84,IF($C84=OG$17,$G$8*$D84,""))</f>
        <v/>
      </c>
      <c r="OH84" s="34" t="str">
        <f>IF(OG84&lt;&gt;"",HLOOKUP(COUNT($NE84:OG84)+1,$G$4:$EH$8,OH$14,0)*$D84,IF($C84=OH$17,$G$8*$D84,""))</f>
        <v/>
      </c>
      <c r="OI84" s="34" t="str">
        <f>IF(OH84&lt;&gt;"",HLOOKUP(COUNT($NE84:OH84)+1,$G$4:$EH$8,OI$14,0)*$D84,IF($C84=OI$17,$G$8*$D84,""))</f>
        <v/>
      </c>
      <c r="OJ84" s="34" t="str">
        <f>IF(OI84&lt;&gt;"",HLOOKUP(COUNT($NE84:OI84)+1,$G$4:$EH$8,OJ$14,0)*$D84,IF($C84=OJ$17,$G$8*$D84,""))</f>
        <v/>
      </c>
      <c r="OK84" s="34" t="str">
        <f>IF(OJ84&lt;&gt;"",HLOOKUP(COUNT($NE84:OJ84)+1,$G$4:$EH$8,OK$14,0)*$D84,IF($C84=OK$17,$G$8*$D84,""))</f>
        <v/>
      </c>
      <c r="OL84" s="34" t="str">
        <f>IF(OK84&lt;&gt;"",HLOOKUP(COUNT($NE84:OK84)+1,$G$4:$EH$8,OL$14,0)*$D84,IF($C84=OL$17,$G$8*$D84,""))</f>
        <v/>
      </c>
      <c r="OM84" s="34" t="str">
        <f>IF(OL84&lt;&gt;"",HLOOKUP(COUNT($NE84:OL84)+1,$G$4:$EH$8,OM$14,0)*$D84,IF($C84=OM$17,$G$8*$D84,""))</f>
        <v/>
      </c>
      <c r="ON84" s="34" t="str">
        <f>IF(OM84&lt;&gt;"",HLOOKUP(COUNT($NE84:OM84)+1,$G$4:$EH$8,ON$14,0)*$D84,IF($C84=ON$17,$G$8*$D84,""))</f>
        <v/>
      </c>
      <c r="OO84" s="34" t="str">
        <f>IF(ON84&lt;&gt;"",HLOOKUP(COUNT($NE84:ON84)+1,$G$4:$EH$8,OO$14,0)*$D84,IF($C84=OO$17,$G$8*$D84,""))</f>
        <v/>
      </c>
      <c r="OP84" s="34" t="str">
        <f>IF(OO84&lt;&gt;"",HLOOKUP(COUNT($NE84:OO84)+1,$G$4:$EH$8,OP$14,0)*$D84,IF($C84=OP$17,$G$8*$D84,""))</f>
        <v/>
      </c>
      <c r="OQ84" s="34" t="str">
        <f>IF(OP84&lt;&gt;"",HLOOKUP(COUNT($NE84:OP84)+1,$G$4:$EH$8,OQ$14,0)*$D84,IF($C84=OQ$17,$G$8*$D84,""))</f>
        <v/>
      </c>
      <c r="OR84" s="34" t="str">
        <f>IF(OQ84&lt;&gt;"",HLOOKUP(COUNT($NE84:OQ84)+1,$G$4:$EH$8,OR$14,0)*$D84,IF($C84=OR$17,$G$8*$D84,""))</f>
        <v/>
      </c>
      <c r="OS84" s="34" t="str">
        <f>IF(OR84&lt;&gt;"",HLOOKUP(COUNT($NE84:OR84)+1,$G$4:$EH$8,OS$14,0)*$D84,IF($C84=OS$17,$G$8*$D84,""))</f>
        <v/>
      </c>
      <c r="OT84" s="34" t="str">
        <f>IF(OS84&lt;&gt;"",HLOOKUP(COUNT($NE84:OS84)+1,$G$4:$EH$8,OT$14,0)*$D84,IF($C84=OT$17,$G$8*$D84,""))</f>
        <v/>
      </c>
      <c r="OU84" s="34" t="str">
        <f>IF(OT84&lt;&gt;"",HLOOKUP(COUNT($NE84:OT84)+1,$G$4:$EH$8,OU$14,0)*$D84,IF($C84=OU$17,$G$8*$D84,""))</f>
        <v/>
      </c>
      <c r="OV84" s="34" t="str">
        <f>IF(OU84&lt;&gt;"",HLOOKUP(COUNT($NE84:OU84)+1,$G$4:$EH$8,OV$14,0)*$D84,IF($C84=OV$17,$G$8*$D84,""))</f>
        <v/>
      </c>
      <c r="OW84" s="34" t="str">
        <f>IF(OV84&lt;&gt;"",HLOOKUP(COUNT($NE84:OV84)+1,$G$4:$EH$8,OW$14,0)*$D84,IF($C84=OW$17,$G$8*$D84,""))</f>
        <v/>
      </c>
      <c r="OX84" s="34" t="str">
        <f>IF(OW84&lt;&gt;"",HLOOKUP(COUNT($NE84:OW84)+1,$G$4:$EH$8,OX$14,0)*$D84,IF($C84=OX$17,$G$8*$D84,""))</f>
        <v/>
      </c>
      <c r="OY84" s="34" t="str">
        <f>IF(OX84&lt;&gt;"",HLOOKUP(COUNT($NE84:OX84)+1,$G$4:$EH$8,OY$14,0)*$D84,IF($C84=OY$17,$G$8*$D84,""))</f>
        <v/>
      </c>
      <c r="OZ84" s="34" t="str">
        <f>IF(OY84&lt;&gt;"",HLOOKUP(COUNT($NE84:OY84)+1,$G$4:$EH$8,OZ$14,0)*$D84,IF($C84=OZ$17,$G$8*$D84,""))</f>
        <v/>
      </c>
      <c r="PA84" s="34" t="str">
        <f>IF(OZ84&lt;&gt;"",HLOOKUP(COUNT($NE84:OZ84)+1,$G$4:$EH$8,PA$14,0)*$D84,IF($C84=PA$17,$G$8*$D84,""))</f>
        <v/>
      </c>
      <c r="PB84" s="34" t="str">
        <f>IF(PA84&lt;&gt;"",HLOOKUP(COUNT($NE84:PA84)+1,$G$4:$EH$8,PB$14,0)*$D84,IF($C84=PB$17,$G$8*$D84,""))</f>
        <v/>
      </c>
      <c r="PC84" s="34" t="str">
        <f>IF(PB84&lt;&gt;"",HLOOKUP(COUNT($NE84:PB84)+1,$G$4:$EH$8,PC$14,0)*$D84,IF($C84=PC$17,$G$8*$D84,""))</f>
        <v/>
      </c>
      <c r="PD84" s="34" t="str">
        <f>IF(PC84&lt;&gt;"",HLOOKUP(COUNT($NE84:PC84)+1,$G$4:$EH$8,PD$14,0)*$D84,IF($C84=PD$17,$G$8*$D84,""))</f>
        <v/>
      </c>
      <c r="PE84" s="34" t="str">
        <f>IF(PD84&lt;&gt;"",HLOOKUP(COUNT($NE84:PD84)+1,$G$4:$EH$8,PE$14,0)*$D84,IF($C84=PE$17,$G$8*$D84,""))</f>
        <v/>
      </c>
      <c r="PF84" s="34" t="str">
        <f>IF(PE84&lt;&gt;"",HLOOKUP(COUNT($NE84:PE84)+1,$G$4:$EH$8,PF$14,0)*$D84,IF($C84=PF$17,$G$8*$D84,""))</f>
        <v/>
      </c>
      <c r="PG84" s="34" t="str">
        <f>IF(PF84&lt;&gt;"",HLOOKUP(COUNT($NE84:PF84)+1,$G$4:$EH$8,PG$14,0)*$D84,IF($C84=PG$17,$G$8*$D84,""))</f>
        <v/>
      </c>
      <c r="PH84" s="34" t="str">
        <f>IF(PG84&lt;&gt;"",HLOOKUP(COUNT($NE84:PG84)+1,$G$4:$EH$8,PH$14,0)*$D84,IF($C84=PH$17,$G$8*$D84,""))</f>
        <v/>
      </c>
      <c r="PI84" s="34" t="str">
        <f>IF(PH84&lt;&gt;"",HLOOKUP(COUNT($NE84:PH84)+1,$G$4:$EH$8,PI$14,0)*$D84,IF($C84=PI$17,$G$8*$D84,""))</f>
        <v/>
      </c>
      <c r="PJ84" s="34" t="str">
        <f>IF(PI84&lt;&gt;"",HLOOKUP(COUNT($NE84:PI84)+1,$G$4:$EH$8,PJ$14,0)*$D84,IF($C84=PJ$17,$G$8*$D84,""))</f>
        <v/>
      </c>
      <c r="PK84" s="34" t="str">
        <f>IF(PJ84&lt;&gt;"",HLOOKUP(COUNT($NE84:PJ84)+1,$G$4:$EH$8,PK$14,0)*$D84,IF($C84=PK$17,$G$8*$D84,""))</f>
        <v/>
      </c>
      <c r="PL84" s="34" t="str">
        <f>IF(PK84&lt;&gt;"",HLOOKUP(COUNT($NE84:PK84)+1,$G$4:$EH$8,PL$14,0)*$D84,IF($C84=PL$17,$G$8*$D84,""))</f>
        <v/>
      </c>
      <c r="PM84" s="34" t="str">
        <f>IF(PL84&lt;&gt;"",HLOOKUP(COUNT($NE84:PL84)+1,$G$4:$EH$8,PM$14,0)*$D84,IF($C84=PM$17,$G$8*$D84,""))</f>
        <v/>
      </c>
      <c r="PN84" s="34" t="str">
        <f>IF(PM84&lt;&gt;"",HLOOKUP(COUNT($NE84:PM84)+1,$G$4:$EH$8,PN$14,0)*$D84,IF($C84=PN$17,$G$8*$D84,""))</f>
        <v/>
      </c>
      <c r="PO84" s="34" t="str">
        <f>IF(PN84&lt;&gt;"",HLOOKUP(COUNT($NE84:PN84)+1,$G$4:$EH$8,PO$14,0)*$D84,IF($C84=PO$17,$G$8*$D84,""))</f>
        <v/>
      </c>
      <c r="PP84" s="34" t="str">
        <f>IF(PO84&lt;&gt;"",HLOOKUP(COUNT($NE84:PO84)+1,$G$4:$EH$8,PP$14,0)*$D84,IF($C84=PP$17,$G$8*$D84,""))</f>
        <v/>
      </c>
      <c r="PQ84" s="34" t="str">
        <f>IF(PP84&lt;&gt;"",HLOOKUP(COUNT($NE84:PP84)+1,$G$4:$EH$8,PQ$14,0)*$D84,IF($C84=PQ$17,$G$8*$D84,""))</f>
        <v/>
      </c>
      <c r="PR84" s="34" t="str">
        <f>IF(PQ84&lt;&gt;"",HLOOKUP(COUNT($NE84:PQ84)+1,$G$4:$EH$8,PR$14,0)*$D84,IF($C84=PR$17,$G$8*$D84,""))</f>
        <v/>
      </c>
      <c r="PS84" s="34">
        <f>IF(PR84&lt;&gt;"",HLOOKUP(COUNT($NE84:PR84)+1,$G$4:$EH$8,PS$14,0)*$D84,IF($C84=PS$17,$G$8*$D84,""))</f>
        <v>175000</v>
      </c>
      <c r="PT84" s="34">
        <f>IF(PS84&lt;&gt;"",HLOOKUP(COUNT($NE84:PS84)+1,$G$4:$EH$8,PT$14,0)*$D84,IF($C84=PT$17,$G$8*$D84,""))</f>
        <v>0</v>
      </c>
      <c r="PU84" s="34">
        <f>IF(PT84&lt;&gt;"",HLOOKUP(COUNT($NE84:PT84)+1,$G$4:$EH$8,PU$14,0)*$D84,IF($C84=PU$17,$G$8*$D84,""))</f>
        <v>0</v>
      </c>
      <c r="PV84" s="34">
        <f>IF(PU84&lt;&gt;"",HLOOKUP(COUNT($NE84:PU84)+1,$G$4:$EH$8,PV$14,0)*$D84,IF($C84=PV$17,$G$8*$D84,""))</f>
        <v>0</v>
      </c>
      <c r="PW84" s="34">
        <f>IF(PV84&lt;&gt;"",HLOOKUP(COUNT($NE84:PV84)+1,$G$4:$EH$8,PW$14,0)*$D84,IF($C84=PW$17,$G$8*$D84,""))</f>
        <v>0</v>
      </c>
      <c r="PX84" s="34">
        <f>IF(PW84&lt;&gt;"",HLOOKUP(COUNT($NE84:PW84)+1,$G$4:$EH$8,PX$14,0)*$D84,IF($C84=PX$17,$G$8*$D84,""))</f>
        <v>0</v>
      </c>
      <c r="PY84" s="34">
        <f>IF(PX84&lt;&gt;"",HLOOKUP(COUNT($NE84:PX84)+1,$G$4:$EH$8,PY$14,0)*$D84,IF($C84=PY$17,$G$8*$D84,""))</f>
        <v>0</v>
      </c>
      <c r="PZ84" s="34">
        <f>IF(PY84&lt;&gt;"",HLOOKUP(COUNT($NE84:PY84)+1,$G$4:$EH$8,PZ$14,0)*$D84,IF($C84=PZ$17,$G$8*$D84,""))</f>
        <v>0</v>
      </c>
      <c r="QA84" s="34">
        <f>IF(PZ84&lt;&gt;"",HLOOKUP(COUNT($NE84:PZ84)+1,$G$4:$EH$8,QA$14,0)*$D84,IF($C84=QA$17,$G$8*$D84,""))</f>
        <v>0</v>
      </c>
      <c r="QB84" s="34">
        <f>IF(QA84&lt;&gt;"",HLOOKUP(COUNT($NE84:QA84)+1,$G$4:$EH$8,QB$14,0)*$D84,IF($C84=QB$17,$G$8*$D84,""))</f>
        <v>0</v>
      </c>
      <c r="QC84" s="34">
        <f>IF(QB84&lt;&gt;"",HLOOKUP(COUNT($NE84:QB84)+1,$G$4:$EH$8,QC$14,0)*$D84,IF($C84=QC$17,$G$8*$D84,""))</f>
        <v>0</v>
      </c>
      <c r="QD84" s="34">
        <f>IF(QC84&lt;&gt;"",HLOOKUP(COUNT($NE84:QC84)+1,$G$4:$EH$8,QD$14,0)*$D84,IF($C84=QD$17,$G$8*$D84,""))</f>
        <v>0</v>
      </c>
      <c r="QE84" s="34">
        <f>IF(QD84&lt;&gt;"",HLOOKUP(COUNT($NE84:QD84)+1,$G$4:$EH$8,QE$14,0)*$D84,IF($C84=QE$17,$G$8*$D84,""))</f>
        <v>0</v>
      </c>
      <c r="QF84" s="34">
        <f>IF(QE84&lt;&gt;"",HLOOKUP(COUNT($NE84:QE84)+1,$G$4:$EH$8,QF$14,0)*$D84,IF($C84=QF$17,$G$8*$D84,""))</f>
        <v>0</v>
      </c>
      <c r="QG84" s="34">
        <f>IF(QF84&lt;&gt;"",HLOOKUP(COUNT($NE84:QF84)+1,$G$4:$EH$8,QG$14,0)*$D84,IF($C84=QG$17,$G$8*$D84,""))</f>
        <v>0</v>
      </c>
      <c r="QH84" s="34">
        <f>IF(QG84&lt;&gt;"",HLOOKUP(COUNT($NE84:QG84)+1,$G$4:$EH$8,QH$14,0)*$D84,IF($C84=QH$17,$G$8*$D84,""))</f>
        <v>0</v>
      </c>
      <c r="QI84" s="34">
        <f>IF(QH84&lt;&gt;"",HLOOKUP(COUNT($NE84:QH84)+1,$G$4:$EH$8,QI$14,0)*$D84,IF($C84=QI$17,$G$8*$D84,""))</f>
        <v>0</v>
      </c>
      <c r="QJ84" s="34">
        <f>IF(QI84&lt;&gt;"",HLOOKUP(COUNT($NE84:QI84)+1,$G$4:$EH$8,QJ$14,0)*$D84,IF($C84=QJ$17,$G$8*$D84,""))</f>
        <v>0</v>
      </c>
      <c r="QK84" s="34">
        <f>IF(QJ84&lt;&gt;"",HLOOKUP(COUNT($NE84:QJ84)+1,$G$4:$EH$8,QK$14,0)*$D84,IF($C84=QK$17,$G$8*$D84,""))</f>
        <v>0</v>
      </c>
      <c r="QL84" s="34">
        <f>IF(QK84&lt;&gt;"",HLOOKUP(COUNT($NE84:QK84)+1,$G$4:$EH$8,QL$14,0)*$D84,IF($C84=QL$17,$G$8*$D84,""))</f>
        <v>0</v>
      </c>
      <c r="QM84" s="34">
        <f>IF(QL84&lt;&gt;"",HLOOKUP(COUNT($NE84:QL84)+1,$G$4:$EH$8,QM$14,0)*$D84,IF($C84=QM$17,$G$8*$D84,""))</f>
        <v>0</v>
      </c>
      <c r="QN84" s="34">
        <f>IF(QM84&lt;&gt;"",HLOOKUP(COUNT($NE84:QM84)+1,$G$4:$EH$8,QN$14,0)*$D84,IF($C84=QN$17,$G$8*$D84,""))</f>
        <v>0</v>
      </c>
      <c r="QO84" s="34">
        <f>IF(QN84&lt;&gt;"",HLOOKUP(COUNT($NE84:QN84)+1,$G$4:$EH$8,QO$14,0)*$D84,IF($C84=QO$17,$G$8*$D84,""))</f>
        <v>0</v>
      </c>
      <c r="QP84" s="34">
        <f>IF(QO84&lt;&gt;"",HLOOKUP(COUNT($NE84:QO84)+1,$G$4:$EH$8,QP$14,0)*$D84,IF($C84=QP$17,$G$8*$D84,""))</f>
        <v>0</v>
      </c>
      <c r="QQ84" s="34">
        <f>IF(QP84&lt;&gt;"",HLOOKUP(COUNT($NE84:QP84)+1,$G$4:$EH$8,QQ$14,0)*$D84,IF($C84=QQ$17,$G$8*$D84,""))</f>
        <v>0</v>
      </c>
      <c r="QR84" s="34">
        <f>IF(QQ84&lt;&gt;"",HLOOKUP(COUNT($NE84:QQ84)+1,$G$4:$EH$8,QR$14,0)*$D84,IF($C84=QR$17,$G$8*$D84,""))</f>
        <v>0</v>
      </c>
      <c r="QS84" s="34">
        <f>IF(QR84&lt;&gt;"",HLOOKUP(COUNT($NE84:QR84)+1,$G$4:$EH$8,QS$14,0)*$D84,IF($C84=QS$17,$G$8*$D84,""))</f>
        <v>0</v>
      </c>
      <c r="QT84" s="34">
        <f>IF(QS84&lt;&gt;"",HLOOKUP(COUNT($NE84:QS84)+1,$G$4:$EH$8,QT$14,0)*$D84,IF($C84=QT$17,$G$8*$D84,""))</f>
        <v>0</v>
      </c>
      <c r="QU84" s="34">
        <f>IF(QT84&lt;&gt;"",HLOOKUP(COUNT($NE84:QT84)+1,$G$4:$EH$8,QU$14,0)*$D84,IF($C84=QU$17,$G$8*$D84,""))</f>
        <v>0</v>
      </c>
      <c r="QV84" s="34">
        <f>IF(QU84&lt;&gt;"",HLOOKUP(COUNT($NE84:QU84)+1,$G$4:$EH$8,QV$14,0)*$D84,IF($C84=QV$17,$G$8*$D84,""))</f>
        <v>0</v>
      </c>
      <c r="QW84" s="34">
        <f>IF(QV84&lt;&gt;"",HLOOKUP(COUNT($NE84:QV84)+1,$G$4:$EH$8,QW$14,0)*$D84,IF($C84=QW$17,$G$8*$D84,""))</f>
        <v>0</v>
      </c>
      <c r="QX84" s="34">
        <f>IF(QW84&lt;&gt;"",HLOOKUP(COUNT($NE84:QW84)+1,$G$4:$EH$8,QX$14,0)*$D84,IF($C84=QX$17,$G$8*$D84,""))</f>
        <v>0</v>
      </c>
      <c r="QY84" s="34">
        <f>IF(QX84&lt;&gt;"",HLOOKUP(COUNT($NE84:QX84)+1,$G$4:$EH$8,QY$14,0)*$D84,IF($C84=QY$17,$G$8*$D84,""))</f>
        <v>0</v>
      </c>
      <c r="QZ84" s="34">
        <f>IF(QY84&lt;&gt;"",HLOOKUP(COUNT($NE84:QY84)+1,$G$4:$EH$8,QZ$14,0)*$D84,IF($C84=QZ$17,$G$8*$D84,""))</f>
        <v>0</v>
      </c>
      <c r="RA84" s="34">
        <f>IF(QZ84&lt;&gt;"",HLOOKUP(COUNT($NE84:QZ84)+1,$G$4:$EH$8,RA$14,0)*$D84,IF($C84=RA$17,$G$8*$D84,""))</f>
        <v>0</v>
      </c>
      <c r="RB84" s="34">
        <f>IF(RA84&lt;&gt;"",HLOOKUP(COUNT($NE84:RA84)+1,$G$4:$EH$8,RB$14,0)*$D84,IF($C84=RB$17,$G$8*$D84,""))</f>
        <v>0</v>
      </c>
      <c r="RC84" s="34">
        <f>IF(RB84&lt;&gt;"",HLOOKUP(COUNT($NE84:RB84)+1,$G$4:$EH$8,RC$14,0)*$D84,IF($C84=RC$17,$G$8*$D84,""))</f>
        <v>0</v>
      </c>
      <c r="RD84" s="34">
        <f>IF(RC84&lt;&gt;"",HLOOKUP(COUNT($NE84:RC84)+1,$G$4:$EH$8,RD$14,0)*$D84,IF($C84=RD$17,$G$8*$D84,""))</f>
        <v>0</v>
      </c>
      <c r="RE84" s="34">
        <f>IF(RD84&lt;&gt;"",HLOOKUP(COUNT($NE84:RD84)+1,$G$4:$EH$8,RE$14,0)*$D84,IF($C84=RE$17,$G$8*$D84,""))</f>
        <v>0</v>
      </c>
      <c r="RF84" s="34">
        <f>IF(RE84&lt;&gt;"",HLOOKUP(COUNT($NE84:RE84)+1,$G$4:$EH$8,RF$14,0)*$D84,IF($C84=RF$17,$G$8*$D84,""))</f>
        <v>0</v>
      </c>
      <c r="RG84" s="34">
        <f>IF(RF84&lt;&gt;"",HLOOKUP(COUNT($NE84:RF84)+1,$G$4:$EH$8,RG$14,0)*$D84,IF($C84=RG$17,$G$8*$D84,""))</f>
        <v>0</v>
      </c>
      <c r="RH84" s="34">
        <f>IF(RG84&lt;&gt;"",HLOOKUP(COUNT($NE84:RG84)+1,$G$4:$EH$8,RH$14,0)*$D84,IF($C84=RH$17,$G$8*$D84,""))</f>
        <v>0</v>
      </c>
      <c r="RI84" s="34">
        <f>IF(RH84&lt;&gt;"",HLOOKUP(COUNT($NE84:RH84)+1,$G$4:$EH$8,RI$14,0)*$D84,IF($C84=RI$17,$G$8*$D84,""))</f>
        <v>0</v>
      </c>
      <c r="RJ84" s="34">
        <f>IF(RI84&lt;&gt;"",HLOOKUP(COUNT($NE84:RI84)+1,$G$4:$EH$8,RJ$14,0)*$D84,IF($C84=RJ$17,$G$8*$D84,""))</f>
        <v>0</v>
      </c>
      <c r="RK84" s="34">
        <f>IF(RJ84&lt;&gt;"",HLOOKUP(COUNT($NE84:RJ84)+1,$G$4:$EH$8,RK$14,0)*$D84,IF($C84=RK$17,$G$8*$D84,""))</f>
        <v>0</v>
      </c>
      <c r="RL84" s="34">
        <f>IF(RK84&lt;&gt;"",HLOOKUP(COUNT($NE84:RK84)+1,$G$4:$EH$8,RL$14,0)*$D84,IF($C84=RL$17,$G$8*$D84,""))</f>
        <v>0</v>
      </c>
      <c r="RM84" s="34">
        <f>IF(RL84&lt;&gt;"",HLOOKUP(COUNT($NE84:RL84)+1,$G$4:$EH$8,RM$14,0)*$D84,IF($C84=RM$17,$G$8*$D84,""))</f>
        <v>0</v>
      </c>
      <c r="RN84" s="34">
        <f>IF(RM84&lt;&gt;"",HLOOKUP(COUNT($NE84:RM84)+1,$G$4:$EH$8,RN$14,0)*$D84,IF($C84=RN$17,$G$8*$D84,""))</f>
        <v>0</v>
      </c>
      <c r="RO84" s="34">
        <f>IF(RN84&lt;&gt;"",HLOOKUP(COUNT($NE84:RN84)+1,$G$4:$EH$8,RO$14,0)*$D84,IF($C84=RO$17,$G$8*$D84,""))</f>
        <v>0</v>
      </c>
      <c r="RP84" s="34">
        <f>IF(RO84&lt;&gt;"",HLOOKUP(COUNT($NE84:RO84)+1,$G$4:$EH$8,RP$14,0)*$D84,IF($C84=RP$17,$G$8*$D84,""))</f>
        <v>0</v>
      </c>
      <c r="RQ84" s="34">
        <f>IF(RP84&lt;&gt;"",HLOOKUP(COUNT($NE84:RP84)+1,$G$4:$EH$8,RQ$14,0)*$D84,IF($C84=RQ$17,$G$8*$D84,""))</f>
        <v>0</v>
      </c>
      <c r="RR84" s="34">
        <f>IF(RQ84&lt;&gt;"",HLOOKUP(COUNT($NE84:RQ84)+1,$G$4:$EH$8,RR$14,0)*$D84,IF($C84=RR$17,$G$8*$D84,""))</f>
        <v>0</v>
      </c>
      <c r="RS84" s="34">
        <f>IF(RR84&lt;&gt;"",HLOOKUP(COUNT($NE84:RR84)+1,$G$4:$EH$8,RS$14,0)*$D84,IF($C84=RS$17,$G$8*$D84,""))</f>
        <v>0</v>
      </c>
      <c r="RT84" s="34">
        <f>IF(RS84&lt;&gt;"",HLOOKUP(COUNT($NE84:RS84)+1,$G$4:$EH$8,RT$14,0)*$D84,IF($C84=RT$17,$G$8*$D84,""))</f>
        <v>0</v>
      </c>
      <c r="RU84" s="34">
        <f>IF(RT84&lt;&gt;"",HLOOKUP(COUNT($NE84:RT84)+1,$G$4:$EH$8,RU$14,0)*$D84,IF($C84=RU$17,$G$8*$D84,""))</f>
        <v>0</v>
      </c>
      <c r="RW84" s="34" t="str">
        <f>IF(RV84&lt;&gt;"",HLOOKUP(COUNT($RV84:RV84)+1,$G$4:$EH$9,RW$14,0)*$D84,IF($C84=RW$17,$G$9*$D84,""))</f>
        <v/>
      </c>
      <c r="RX84" s="34" t="str">
        <f>IF(RW84&lt;&gt;"",HLOOKUP(COUNT($RV84:RW84)+1,$G$4:$EH$9,RX$14,0)*$D84,IF($C84=RX$17,$G$9*$D84,""))</f>
        <v/>
      </c>
      <c r="RY84" s="34" t="str">
        <f>IF(RX84&lt;&gt;"",HLOOKUP(COUNT($RV84:RX84)+1,$G$4:$EH$9,RY$14,0)*$D84,IF($C84=RY$17,$G$9*$D84,""))</f>
        <v/>
      </c>
      <c r="RZ84" s="34" t="str">
        <f>IF(RY84&lt;&gt;"",HLOOKUP(COUNT($RV84:RY84)+1,$G$4:$EH$9,RZ$14,0)*$D84,IF($C84=RZ$17,$G$9*$D84,""))</f>
        <v/>
      </c>
      <c r="SA84" s="34" t="str">
        <f>IF(RZ84&lt;&gt;"",HLOOKUP(COUNT($RV84:RZ84)+1,$G$4:$EH$9,SA$14,0)*$D84,IF($C84=SA$17,$G$9*$D84,""))</f>
        <v/>
      </c>
      <c r="SB84" s="34" t="str">
        <f>IF(SA84&lt;&gt;"",HLOOKUP(COUNT($RV84:SA84)+1,$G$4:$EH$9,SB$14,0)*$D84,IF($C84=SB$17,$G$9*$D84,""))</f>
        <v/>
      </c>
      <c r="SC84" s="34" t="str">
        <f>IF(SB84&lt;&gt;"",HLOOKUP(COUNT($RV84:SB84)+1,$G$4:$EH$9,SC$14,0)*$D84,IF($C84=SC$17,$G$9*$D84,""))</f>
        <v/>
      </c>
      <c r="SD84" s="34" t="str">
        <f>IF(SC84&lt;&gt;"",HLOOKUP(COUNT($RV84:SC84)+1,$G$4:$EH$9,SD$14,0)*$D84,IF($C84=SD$17,$G$9*$D84,""))</f>
        <v/>
      </c>
      <c r="SE84" s="34" t="str">
        <f>IF(SD84&lt;&gt;"",HLOOKUP(COUNT($RV84:SD84)+1,$G$4:$EH$9,SE$14,0)*$D84,IF($C84=SE$17,$G$9*$D84,""))</f>
        <v/>
      </c>
      <c r="SF84" s="34" t="str">
        <f>IF(SE84&lt;&gt;"",HLOOKUP(COUNT($RV84:SE84)+1,$G$4:$EH$9,SF$14,0)*$D84,IF($C84=SF$17,$G$9*$D84,""))</f>
        <v/>
      </c>
      <c r="SG84" s="34" t="str">
        <f>IF(SF84&lt;&gt;"",HLOOKUP(COUNT($RV84:SF84)+1,$G$4:$EH$9,SG$14,0)*$D84,IF($C84=SG$17,$G$9*$D84,""))</f>
        <v/>
      </c>
      <c r="SH84" s="34" t="str">
        <f>IF(SG84&lt;&gt;"",HLOOKUP(COUNT($RV84:SG84)+1,$G$4:$EH$9,SH$14,0)*$D84,IF($C84=SH$17,$G$9*$D84,""))</f>
        <v/>
      </c>
      <c r="SI84" s="34" t="str">
        <f>IF(SH84&lt;&gt;"",HLOOKUP(COUNT($RV84:SH84)+1,$G$4:$EH$9,SI$14,0)*$D84,IF($C84=SI$17,$G$9*$D84,""))</f>
        <v/>
      </c>
      <c r="SJ84" s="34" t="str">
        <f>IF(SI84&lt;&gt;"",HLOOKUP(COUNT($RV84:SI84)+1,$G$4:$EH$9,SJ$14,0)*$D84,IF($C84=SJ$17,$G$9*$D84,""))</f>
        <v/>
      </c>
      <c r="SK84" s="34" t="str">
        <f>IF(SJ84&lt;&gt;"",HLOOKUP(COUNT($RV84:SJ84)+1,$G$4:$EH$9,SK$14,0)*$D84,IF($C84=SK$17,$G$9*$D84,""))</f>
        <v/>
      </c>
      <c r="SL84" s="34" t="str">
        <f>IF(SK84&lt;&gt;"",HLOOKUP(COUNT($RV84:SK84)+1,$G$4:$EH$9,SL$14,0)*$D84,IF($C84=SL$17,$G$9*$D84,""))</f>
        <v/>
      </c>
      <c r="SM84" s="34" t="str">
        <f>IF(SL84&lt;&gt;"",HLOOKUP(COUNT($RV84:SL84)+1,$G$4:$EH$9,SM$14,0)*$D84,IF($C84=SM$17,$G$9*$D84,""))</f>
        <v/>
      </c>
      <c r="SN84" s="34" t="str">
        <f>IF(SM84&lt;&gt;"",HLOOKUP(COUNT($RV84:SM84)+1,$G$4:$EH$9,SN$14,0)*$D84,IF($C84=SN$17,$G$9*$D84,""))</f>
        <v/>
      </c>
      <c r="SO84" s="34" t="str">
        <f>IF(SN84&lt;&gt;"",HLOOKUP(COUNT($RV84:SN84)+1,$G$4:$EH$9,SO$14,0)*$D84,IF($C84=SO$17,$G$9*$D84,""))</f>
        <v/>
      </c>
      <c r="SP84" s="34" t="str">
        <f>IF(SO84&lt;&gt;"",HLOOKUP(COUNT($RV84:SO84)+1,$G$4:$EH$9,SP$14,0)*$D84,IF($C84=SP$17,$G$9*$D84,""))</f>
        <v/>
      </c>
      <c r="SQ84" s="34" t="str">
        <f>IF(SP84&lt;&gt;"",HLOOKUP(COUNT($RV84:SP84)+1,$G$4:$EH$9,SQ$14,0)*$D84,IF($C84=SQ$17,$G$9*$D84,""))</f>
        <v/>
      </c>
      <c r="SR84" s="34" t="str">
        <f>IF(SQ84&lt;&gt;"",HLOOKUP(COUNT($RV84:SQ84)+1,$G$4:$EH$9,SR$14,0)*$D84,IF($C84=SR$17,$G$9*$D84,""))</f>
        <v/>
      </c>
      <c r="SS84" s="34" t="str">
        <f>IF(SR84&lt;&gt;"",HLOOKUP(COUNT($RV84:SR84)+1,$G$4:$EH$9,SS$14,0)*$D84,IF($C84=SS$17,$G$9*$D84,""))</f>
        <v/>
      </c>
      <c r="ST84" s="34" t="str">
        <f>IF(SS84&lt;&gt;"",HLOOKUP(COUNT($RV84:SS84)+1,$G$4:$EH$9,ST$14,0)*$D84,IF($C84=ST$17,$G$9*$D84,""))</f>
        <v/>
      </c>
      <c r="SU84" s="34" t="str">
        <f>IF(ST84&lt;&gt;"",HLOOKUP(COUNT($RV84:ST84)+1,$G$4:$EH$9,SU$14,0)*$D84,IF($C84=SU$17,$G$9*$D84,""))</f>
        <v/>
      </c>
      <c r="SV84" s="34" t="str">
        <f>IF(SU84&lt;&gt;"",HLOOKUP(COUNT($RV84:SU84)+1,$G$4:$EH$9,SV$14,0)*$D84,IF($C84=SV$17,$G$9*$D84,""))</f>
        <v/>
      </c>
      <c r="SW84" s="34" t="str">
        <f>IF(SV84&lt;&gt;"",HLOOKUP(COUNT($RV84:SV84)+1,$G$4:$EH$9,SW$14,0)*$D84,IF($C84=SW$17,$G$9*$D84,""))</f>
        <v/>
      </c>
      <c r="SX84" s="34" t="str">
        <f>IF(SW84&lt;&gt;"",HLOOKUP(COUNT($RV84:SW84)+1,$G$4:$EH$9,SX$14,0)*$D84,IF($C84=SX$17,$G$9*$D84,""))</f>
        <v/>
      </c>
      <c r="SY84" s="34" t="str">
        <f>IF(SX84&lt;&gt;"",HLOOKUP(COUNT($RV84:SX84)+1,$G$4:$EH$9,SY$14,0)*$D84,IF($C84=SY$17,$G$9*$D84,""))</f>
        <v/>
      </c>
      <c r="SZ84" s="34" t="str">
        <f>IF(SY84&lt;&gt;"",HLOOKUP(COUNT($RV84:SY84)+1,$G$4:$EH$9,SZ$14,0)*$D84,IF($C84=SZ$17,$G$9*$D84,""))</f>
        <v/>
      </c>
      <c r="TA84" s="34" t="str">
        <f>IF(SZ84&lt;&gt;"",HLOOKUP(COUNT($RV84:SZ84)+1,$G$4:$EH$9,TA$14,0)*$D84,IF($C84=TA$17,$G$9*$D84,""))</f>
        <v/>
      </c>
      <c r="TB84" s="34" t="str">
        <f>IF(TA84&lt;&gt;"",HLOOKUP(COUNT($RV84:TA84)+1,$G$4:$EH$9,TB$14,0)*$D84,IF($C84=TB$17,$G$9*$D84,""))</f>
        <v/>
      </c>
      <c r="TC84" s="34" t="str">
        <f>IF(TB84&lt;&gt;"",HLOOKUP(COUNT($RV84:TB84)+1,$G$4:$EH$9,TC$14,0)*$D84,IF($C84=TC$17,$G$9*$D84,""))</f>
        <v/>
      </c>
      <c r="TD84" s="34" t="str">
        <f>IF(TC84&lt;&gt;"",HLOOKUP(COUNT($RV84:TC84)+1,$G$4:$EH$9,TD$14,0)*$D84,IF($C84=TD$17,$G$9*$D84,""))</f>
        <v/>
      </c>
      <c r="TE84" s="34" t="str">
        <f>IF(TD84&lt;&gt;"",HLOOKUP(COUNT($RV84:TD84)+1,$G$4:$EH$9,TE$14,0)*$D84,IF($C84=TE$17,$G$9*$D84,""))</f>
        <v/>
      </c>
      <c r="TF84" s="34" t="str">
        <f>IF(TE84&lt;&gt;"",HLOOKUP(COUNT($RV84:TE84)+1,$G$4:$EH$9,TF$14,0)*$D84,IF($C84=TF$17,$G$9*$D84,""))</f>
        <v/>
      </c>
      <c r="TG84" s="34" t="str">
        <f>IF(TF84&lt;&gt;"",HLOOKUP(COUNT($RV84:TF84)+1,$G$4:$EH$9,TG$14,0)*$D84,IF($C84=TG$17,$G$9*$D84,""))</f>
        <v/>
      </c>
      <c r="TH84" s="34" t="str">
        <f>IF(TG84&lt;&gt;"",HLOOKUP(COUNT($RV84:TG84)+1,$G$4:$EH$9,TH$14,0)*$D84,IF($C84=TH$17,$G$9*$D84,""))</f>
        <v/>
      </c>
      <c r="TI84" s="34" t="str">
        <f>IF(TH84&lt;&gt;"",HLOOKUP(COUNT($RV84:TH84)+1,$G$4:$EH$9,TI$14,0)*$D84,IF($C84=TI$17,$G$9*$D84,""))</f>
        <v/>
      </c>
      <c r="TJ84" s="34" t="str">
        <f>IF(TI84&lt;&gt;"",HLOOKUP(COUNT($RV84:TI84)+1,$G$4:$EH$9,TJ$14,0)*$D84,IF($C84=TJ$17,$G$9*$D84,""))</f>
        <v/>
      </c>
      <c r="TK84" s="34" t="str">
        <f>IF(TJ84&lt;&gt;"",HLOOKUP(COUNT($RV84:TJ84)+1,$G$4:$EH$9,TK$14,0)*$D84,IF($C84=TK$17,$G$9*$D84,""))</f>
        <v/>
      </c>
      <c r="TL84" s="34" t="str">
        <f>IF(TK84&lt;&gt;"",HLOOKUP(COUNT($RV84:TK84)+1,$G$4:$EH$9,TL$14,0)*$D84,IF($C84=TL$17,$G$9*$D84,""))</f>
        <v/>
      </c>
      <c r="TM84" s="34" t="str">
        <f>IF(TL84&lt;&gt;"",HLOOKUP(COUNT($RV84:TL84)+1,$G$4:$EH$9,TM$14,0)*$D84,IF($C84=TM$17,$G$9*$D84,""))</f>
        <v/>
      </c>
      <c r="TN84" s="34" t="str">
        <f>IF(TM84&lt;&gt;"",HLOOKUP(COUNT($RV84:TM84)+1,$G$4:$EH$9,TN$14,0)*$D84,IF($C84=TN$17,$G$9*$D84,""))</f>
        <v/>
      </c>
      <c r="TO84" s="34" t="str">
        <f>IF(TN84&lt;&gt;"",HLOOKUP(COUNT($RV84:TN84)+1,$G$4:$EH$9,TO$14,0)*$D84,IF($C84=TO$17,$G$9*$D84,""))</f>
        <v/>
      </c>
      <c r="TP84" s="34" t="str">
        <f>IF(TO84&lt;&gt;"",HLOOKUP(COUNT($RV84:TO84)+1,$G$4:$EH$9,TP$14,0)*$D84,IF($C84=TP$17,$G$9*$D84,""))</f>
        <v/>
      </c>
      <c r="TQ84" s="34" t="str">
        <f>IF(TP84&lt;&gt;"",HLOOKUP(COUNT($RV84:TP84)+1,$G$4:$EH$9,TQ$14,0)*$D84,IF($C84=TQ$17,$G$9*$D84,""))</f>
        <v/>
      </c>
      <c r="TR84" s="34" t="str">
        <f>IF(TQ84&lt;&gt;"",HLOOKUP(COUNT($RV84:TQ84)+1,$G$4:$EH$9,TR$14,0)*$D84,IF($C84=TR$17,$G$9*$D84,""))</f>
        <v/>
      </c>
      <c r="TS84" s="34" t="str">
        <f>IF(TR84&lt;&gt;"",HLOOKUP(COUNT($RV84:TR84)+1,$G$4:$EH$9,TS$14,0)*$D84,IF($C84=TS$17,$G$9*$D84,""))</f>
        <v/>
      </c>
      <c r="TT84" s="34" t="str">
        <f>IF(TS84&lt;&gt;"",HLOOKUP(COUNT($RV84:TS84)+1,$G$4:$EH$9,TT$14,0)*$D84,IF($C84=TT$17,$G$9*$D84,""))</f>
        <v/>
      </c>
      <c r="TU84" s="34" t="str">
        <f>IF(TT84&lt;&gt;"",HLOOKUP(COUNT($RV84:TT84)+1,$G$4:$EH$9,TU$14,0)*$D84,IF($C84=TU$17,$G$9*$D84,""))</f>
        <v/>
      </c>
      <c r="TV84" s="34" t="str">
        <f>IF(TU84&lt;&gt;"",HLOOKUP(COUNT($RV84:TU84)+1,$G$4:$EH$9,TV$14,0)*$D84,IF($C84=TV$17,$G$9*$D84,""))</f>
        <v/>
      </c>
      <c r="TW84" s="34" t="str">
        <f>IF(TV84&lt;&gt;"",HLOOKUP(COUNT($RV84:TV84)+1,$G$4:$EH$9,TW$14,0)*$D84,IF($C84=TW$17,$G$9*$D84,""))</f>
        <v/>
      </c>
      <c r="TX84" s="34" t="str">
        <f>IF(TW84&lt;&gt;"",HLOOKUP(COUNT($RV84:TW84)+1,$G$4:$EH$9,TX$14,0)*$D84,IF($C84=TX$17,$G$9*$D84,""))</f>
        <v/>
      </c>
      <c r="TY84" s="34" t="str">
        <f>IF(TX84&lt;&gt;"",HLOOKUP(COUNT($RV84:TX84)+1,$G$4:$EH$9,TY$14,0)*$D84,IF($C84=TY$17,$G$9*$D84,""))</f>
        <v/>
      </c>
      <c r="TZ84" s="34" t="str">
        <f>IF(TY84&lt;&gt;"",HLOOKUP(COUNT($RV84:TY84)+1,$G$4:$EH$9,TZ$14,0)*$D84,IF($C84=TZ$17,$G$9*$D84,""))</f>
        <v/>
      </c>
      <c r="UA84" s="34" t="str">
        <f>IF(TZ84&lt;&gt;"",HLOOKUP(COUNT($RV84:TZ84)+1,$G$4:$EH$9,UA$14,0)*$D84,IF($C84=UA$17,$G$9*$D84,""))</f>
        <v/>
      </c>
      <c r="UB84" s="34" t="str">
        <f>IF(UA84&lt;&gt;"",HLOOKUP(COUNT($RV84:UA84)+1,$G$4:$EH$9,UB$14,0)*$D84,IF($C84=UB$17,$G$9*$D84,""))</f>
        <v/>
      </c>
      <c r="UC84" s="34" t="str">
        <f>IF(UB84&lt;&gt;"",HLOOKUP(COUNT($RV84:UB84)+1,$G$4:$EH$9,UC$14,0)*$D84,IF($C84=UC$17,$G$9*$D84,""))</f>
        <v/>
      </c>
      <c r="UD84" s="34" t="str">
        <f>IF(UC84&lt;&gt;"",HLOOKUP(COUNT($RV84:UC84)+1,$G$4:$EH$9,UD$14,0)*$D84,IF($C84=UD$17,$G$9*$D84,""))</f>
        <v/>
      </c>
      <c r="UE84" s="34" t="str">
        <f>IF(UD84&lt;&gt;"",HLOOKUP(COUNT($RV84:UD84)+1,$G$4:$EH$9,UE$14,0)*$D84,IF($C84=UE$17,$G$9*$D84,""))</f>
        <v/>
      </c>
      <c r="UF84" s="34" t="str">
        <f>IF(UE84&lt;&gt;"",HLOOKUP(COUNT($RV84:UE84)+1,$G$4:$EH$9,UF$14,0)*$D84,IF($C84=UF$17,$G$9*$D84,""))</f>
        <v/>
      </c>
      <c r="UG84" s="34" t="str">
        <f>IF(UF84&lt;&gt;"",HLOOKUP(COUNT($RV84:UF84)+1,$G$4:$EH$9,UG$14,0)*$D84,IF($C84=UG$17,$G$9*$D84,""))</f>
        <v/>
      </c>
      <c r="UH84" s="34" t="str">
        <f>IF(UG84&lt;&gt;"",HLOOKUP(COUNT($RV84:UG84)+1,$G$4:$EH$9,UH$14,0)*$D84,IF($C84=UH$17,$G$9*$D84,""))</f>
        <v/>
      </c>
      <c r="UI84" s="34" t="str">
        <f>IF(UH84&lt;&gt;"",HLOOKUP(COUNT($RV84:UH84)+1,$G$4:$EH$9,UI$14,0)*$D84,IF($C84=UI$17,$G$9*$D84,""))</f>
        <v/>
      </c>
      <c r="UJ84" s="34">
        <f>IF(UI84&lt;&gt;"",HLOOKUP(COUNT($RV84:UI84)+1,$G$4:$EH$9,UJ$14,0)*$D84,IF($C84=UJ$17,$G$9*$D84,""))</f>
        <v>14500</v>
      </c>
      <c r="UK84" s="34">
        <f>IF(UJ84&lt;&gt;"",HLOOKUP(COUNT($RV84:UJ84)+1,$G$4:$EH$9,UK$14,0)*$D84,IF($C84=UK$17,$G$9*$D84,""))</f>
        <v>0</v>
      </c>
      <c r="UL84" s="34">
        <f>IF(UK84&lt;&gt;"",HLOOKUP(COUNT($RV84:UK84)+1,$G$4:$EH$9,UL$14,0)*$D84,IF($C84=UL$17,$G$9*$D84,""))</f>
        <v>0</v>
      </c>
      <c r="UM84" s="34">
        <f>IF(UL84&lt;&gt;"",HLOOKUP(COUNT($RV84:UL84)+1,$G$4:$EH$9,UM$14,0)*$D84,IF($C84=UM$17,$G$9*$D84,""))</f>
        <v>0</v>
      </c>
      <c r="UN84" s="34">
        <f>IF(UM84&lt;&gt;"",HLOOKUP(COUNT($RV84:UM84)+1,$G$4:$EH$9,UN$14,0)*$D84,IF($C84=UN$17,$G$9*$D84,""))</f>
        <v>0</v>
      </c>
      <c r="UO84" s="34">
        <f>IF(UN84&lt;&gt;"",HLOOKUP(COUNT($RV84:UN84)+1,$G$4:$EH$9,UO$14,0)*$D84,IF($C84=UO$17,$G$9*$D84,""))</f>
        <v>0</v>
      </c>
      <c r="UP84" s="34">
        <f>IF(UO84&lt;&gt;"",HLOOKUP(COUNT($RV84:UO84)+1,$G$4:$EH$9,UP$14,0)*$D84,IF($C84=UP$17,$G$9*$D84,""))</f>
        <v>0</v>
      </c>
      <c r="UQ84" s="34">
        <f>IF(UP84&lt;&gt;"",HLOOKUP(COUNT($RV84:UP84)+1,$G$4:$EH$9,UQ$14,0)*$D84,IF($C84=UQ$17,$G$9*$D84,""))</f>
        <v>0</v>
      </c>
      <c r="UR84" s="34">
        <f>IF(UQ84&lt;&gt;"",HLOOKUP(COUNT($RV84:UQ84)+1,$G$4:$EH$9,UR$14,0)*$D84,IF($C84=UR$17,$G$9*$D84,""))</f>
        <v>0</v>
      </c>
      <c r="US84" s="34">
        <f>IF(UR84&lt;&gt;"",HLOOKUP(COUNT($RV84:UR84)+1,$G$4:$EH$9,US$14,0)*$D84,IF($C84=US$17,$G$9*$D84,""))</f>
        <v>0</v>
      </c>
      <c r="UT84" s="34">
        <f>IF(US84&lt;&gt;"",HLOOKUP(COUNT($RV84:US84)+1,$G$4:$EH$9,UT$14,0)*$D84,IF($C84=UT$17,$G$9*$D84,""))</f>
        <v>0</v>
      </c>
      <c r="UU84" s="34">
        <f>IF(UT84&lt;&gt;"",HLOOKUP(COUNT($RV84:UT84)+1,$G$4:$EH$9,UU$14,0)*$D84,IF($C84=UU$17,$G$9*$D84,""))</f>
        <v>0</v>
      </c>
      <c r="UV84" s="34">
        <f>IF(UU84&lt;&gt;"",HLOOKUP(COUNT($RV84:UU84)+1,$G$4:$EH$9,UV$14,0)*$D84,IF($C84=UV$17,$G$9*$D84,""))</f>
        <v>0</v>
      </c>
      <c r="UW84" s="34">
        <f>IF(UV84&lt;&gt;"",HLOOKUP(COUNT($RV84:UV84)+1,$G$4:$EH$9,UW$14,0)*$D84,IF($C84=UW$17,$G$9*$D84,""))</f>
        <v>0</v>
      </c>
      <c r="UX84" s="34">
        <f>IF(UW84&lt;&gt;"",HLOOKUP(COUNT($RV84:UW84)+1,$G$4:$EH$9,UX$14,0)*$D84,IF($C84=UX$17,$G$9*$D84,""))</f>
        <v>0</v>
      </c>
      <c r="UY84" s="34">
        <f>IF(UX84&lt;&gt;"",HLOOKUP(COUNT($RV84:UX84)+1,$G$4:$EH$9,UY$14,0)*$D84,IF($C84=UY$17,$G$9*$D84,""))</f>
        <v>0</v>
      </c>
      <c r="UZ84" s="34">
        <f>IF(UY84&lt;&gt;"",HLOOKUP(COUNT($RV84:UY84)+1,$G$4:$EH$9,UZ$14,0)*$D84,IF($C84=UZ$17,$G$9*$D84,""))</f>
        <v>0</v>
      </c>
      <c r="VA84" s="34">
        <f>IF(UZ84&lt;&gt;"",HLOOKUP(COUNT($RV84:UZ84)+1,$G$4:$EH$9,VA$14,0)*$D84,IF($C84=VA$17,$G$9*$D84,""))</f>
        <v>0</v>
      </c>
      <c r="VB84" s="34">
        <f>IF(VA84&lt;&gt;"",HLOOKUP(COUNT($RV84:VA84)+1,$G$4:$EH$9,VB$14,0)*$D84,IF($C84=VB$17,$G$9*$D84,""))</f>
        <v>0</v>
      </c>
      <c r="VC84" s="34">
        <f>IF(VB84&lt;&gt;"",HLOOKUP(COUNT($RV84:VB84)+1,$G$4:$EH$9,VC$14,0)*$D84,IF($C84=VC$17,$G$9*$D84,""))</f>
        <v>0</v>
      </c>
      <c r="VD84" s="34">
        <f>IF(VC84&lt;&gt;"",HLOOKUP(COUNT($RV84:VC84)+1,$G$4:$EH$9,VD$14,0)*$D84,IF($C84=VD$17,$G$9*$D84,""))</f>
        <v>0</v>
      </c>
      <c r="VE84" s="34">
        <f>IF(VD84&lt;&gt;"",HLOOKUP(COUNT($RV84:VD84)+1,$G$4:$EH$9,VE$14,0)*$D84,IF($C84=VE$17,$G$9*$D84,""))</f>
        <v>0</v>
      </c>
      <c r="VF84" s="34">
        <f>IF(VE84&lt;&gt;"",HLOOKUP(COUNT($RV84:VE84)+1,$G$4:$EH$9,VF$14,0)*$D84,IF($C84=VF$17,$G$9*$D84,""))</f>
        <v>0</v>
      </c>
      <c r="VG84" s="34">
        <f>IF(VF84&lt;&gt;"",HLOOKUP(COUNT($RV84:VF84)+1,$G$4:$EH$9,VG$14,0)*$D84,IF($C84=VG$17,$G$9*$D84,""))</f>
        <v>0</v>
      </c>
      <c r="VH84" s="34">
        <f>IF(VG84&lt;&gt;"",HLOOKUP(COUNT($RV84:VG84)+1,$G$4:$EH$9,VH$14,0)*$D84,IF($C84=VH$17,$G$9*$D84,""))</f>
        <v>0</v>
      </c>
      <c r="VI84" s="34">
        <f>IF(VH84&lt;&gt;"",HLOOKUP(COUNT($RV84:VH84)+1,$G$4:$EH$9,VI$14,0)*$D84,IF($C84=VI$17,$G$9*$D84,""))</f>
        <v>0</v>
      </c>
      <c r="VJ84" s="34">
        <f>IF(VI84&lt;&gt;"",HLOOKUP(COUNT($RV84:VI84)+1,$G$4:$EH$9,VJ$14,0)*$D84,IF($C84=VJ$17,$G$9*$D84,""))</f>
        <v>0</v>
      </c>
      <c r="VK84" s="34">
        <f>IF(VJ84&lt;&gt;"",HLOOKUP(COUNT($RV84:VJ84)+1,$G$4:$EH$9,VK$14,0)*$D84,IF($C84=VK$17,$G$9*$D84,""))</f>
        <v>0</v>
      </c>
      <c r="VL84" s="34">
        <f>IF(VK84&lt;&gt;"",HLOOKUP(COUNT($RV84:VK84)+1,$G$4:$EH$9,VL$14,0)*$D84,IF($C84=VL$17,$G$9*$D84,""))</f>
        <v>0</v>
      </c>
      <c r="VM84" s="34">
        <f>IF(VL84&lt;&gt;"",HLOOKUP(COUNT($RV84:VL84)+1,$G$4:$EH$9,VM$14,0)*$D84,IF($C84=VM$17,$G$9*$D84,""))</f>
        <v>0</v>
      </c>
      <c r="VN84" s="34">
        <f>IF(VM84&lt;&gt;"",HLOOKUP(COUNT($RV84:VM84)+1,$G$4:$EH$9,VN$14,0)*$D84,IF($C84=VN$17,$G$9*$D84,""))</f>
        <v>0</v>
      </c>
      <c r="VO84" s="34">
        <f>IF(VN84&lt;&gt;"",HLOOKUP(COUNT($RV84:VN84)+1,$G$4:$EH$9,VO$14,0)*$D84,IF($C84=VO$17,$G$9*$D84,""))</f>
        <v>0</v>
      </c>
      <c r="VP84" s="34">
        <f>IF(VO84&lt;&gt;"",HLOOKUP(COUNT($RV84:VO84)+1,$G$4:$EH$9,VP$14,0)*$D84,IF($C84=VP$17,$G$9*$D84,""))</f>
        <v>0</v>
      </c>
      <c r="VQ84" s="34">
        <f>IF(VP84&lt;&gt;"",HLOOKUP(COUNT($RV84:VP84)+1,$G$4:$EH$9,VQ$14,0)*$D84,IF($C84=VQ$17,$G$9*$D84,""))</f>
        <v>0</v>
      </c>
      <c r="VR84" s="34">
        <f>IF(VQ84&lt;&gt;"",HLOOKUP(COUNT($RV84:VQ84)+1,$G$4:$EH$9,VR$14,0)*$D84,IF($C84=VR$17,$G$9*$D84,""))</f>
        <v>0</v>
      </c>
      <c r="VS84" s="34">
        <f>IF(VR84&lt;&gt;"",HLOOKUP(COUNT($RV84:VR84)+1,$G$4:$EH$9,VS$14,0)*$D84,IF($C84=VS$17,$G$9*$D84,""))</f>
        <v>0</v>
      </c>
      <c r="VT84" s="34">
        <f>IF(VS84&lt;&gt;"",HLOOKUP(COUNT($RV84:VS84)+1,$G$4:$EH$9,VT$14,0)*$D84,IF($C84=VT$17,$G$9*$D84,""))</f>
        <v>0</v>
      </c>
      <c r="VU84" s="34">
        <f>IF(VT84&lt;&gt;"",HLOOKUP(COUNT($RV84:VT84)+1,$G$4:$EH$9,VU$14,0)*$D84,IF($C84=VU$17,$G$9*$D84,""))</f>
        <v>0</v>
      </c>
      <c r="VV84" s="34">
        <f>IF(VU84&lt;&gt;"",HLOOKUP(COUNT($RV84:VU84)+1,$G$4:$EH$9,VV$14,0)*$D84,IF($C84=VV$17,$G$9*$D84,""))</f>
        <v>0</v>
      </c>
      <c r="VW84" s="34">
        <f>IF(VV84&lt;&gt;"",HLOOKUP(COUNT($RV84:VV84)+1,$G$4:$EH$9,VW$14,0)*$D84,IF($C84=VW$17,$G$9*$D84,""))</f>
        <v>0</v>
      </c>
      <c r="VX84" s="34">
        <f>IF(VW84&lt;&gt;"",HLOOKUP(COUNT($RV84:VW84)+1,$G$4:$EH$9,VX$14,0)*$D84,IF($C84=VX$17,$G$9*$D84,""))</f>
        <v>0</v>
      </c>
      <c r="VY84" s="34">
        <f>IF(VX84&lt;&gt;"",HLOOKUP(COUNT($RV84:VX84)+1,$G$4:$EH$9,VY$14,0)*$D84,IF($C84=VY$17,$G$9*$D84,""))</f>
        <v>0</v>
      </c>
      <c r="VZ84" s="34">
        <f>IF(VY84&lt;&gt;"",HLOOKUP(COUNT($RV84:VY84)+1,$G$4:$EH$9,VZ$14,0)*$D84,IF($C84=VZ$17,$G$9*$D84,""))</f>
        <v>0</v>
      </c>
      <c r="WA84" s="34">
        <f>IF(VZ84&lt;&gt;"",HLOOKUP(COUNT($RV84:VZ84)+1,$G$4:$EH$9,WA$14,0)*$D84,IF($C84=WA$17,$G$9*$D84,""))</f>
        <v>0</v>
      </c>
      <c r="WB84" s="34">
        <f>IF(WA84&lt;&gt;"",HLOOKUP(COUNT($RV84:WA84)+1,$G$4:$EH$9,WB$14,0)*$D84,IF($C84=WB$17,$G$9*$D84,""))</f>
        <v>0</v>
      </c>
      <c r="WC84" s="34">
        <f>IF(WB84&lt;&gt;"",HLOOKUP(COUNT($RV84:WB84)+1,$G$4:$EH$9,WC$14,0)*$D84,IF($C84=WC$17,$G$9*$D84,""))</f>
        <v>0</v>
      </c>
      <c r="WD84" s="34">
        <f>IF(WC84&lt;&gt;"",HLOOKUP(COUNT($RV84:WC84)+1,$G$4:$EH$9,WD$14,0)*$D84,IF($C84=WD$17,$G$9*$D84,""))</f>
        <v>0</v>
      </c>
      <c r="WE84" s="34">
        <f>IF(WD84&lt;&gt;"",HLOOKUP(COUNT($RV84:WD84)+1,$G$4:$EH$9,WE$14,0)*$D84,IF($C84=WE$17,$G$9*$D84,""))</f>
        <v>0</v>
      </c>
      <c r="WF84" s="34">
        <f>IF(WE84&lt;&gt;"",HLOOKUP(COUNT($RV84:WE84)+1,$G$4:$EH$9,WF$14,0)*$D84,IF($C84=WF$17,$G$9*$D84,""))</f>
        <v>0</v>
      </c>
      <c r="WG84" s="34">
        <f>IF(WF84&lt;&gt;"",HLOOKUP(COUNT($RV84:WF84)+1,$G$4:$EH$9,WG$14,0)*$D84,IF($C84=WG$17,$G$9*$D84,""))</f>
        <v>0</v>
      </c>
      <c r="WH84" s="34">
        <f>IF(WG84&lt;&gt;"",HLOOKUP(COUNT($RV84:WG84)+1,$G$4:$EH$9,WH$14,0)*$D84,IF($C84=WH$17,$G$9*$D84,""))</f>
        <v>0</v>
      </c>
      <c r="WI84" s="34">
        <f>IF(WH84&lt;&gt;"",HLOOKUP(COUNT($RV84:WH84)+1,$G$4:$EH$9,WI$14,0)*$D84,IF($C84=WI$17,$G$9*$D84,""))</f>
        <v>0</v>
      </c>
      <c r="WJ84" s="34">
        <f>IF(WI84&lt;&gt;"",HLOOKUP(COUNT($RV84:WI84)+1,$G$4:$EH$9,WJ$14,0)*$D84,IF($C84=WJ$17,$G$9*$D84,""))</f>
        <v>0</v>
      </c>
      <c r="WK84" s="34">
        <f>IF(WJ84&lt;&gt;"",HLOOKUP(COUNT($RV84:WJ84)+1,$G$4:$EH$9,WK$14,0)*$D84,IF($C84=WK$17,$G$9*$D84,""))</f>
        <v>0</v>
      </c>
      <c r="WL84" s="34">
        <f>IF(WK84&lt;&gt;"",HLOOKUP(COUNT($RV84:WK84)+1,$G$4:$EH$9,WL$14,0)*$D84,IF($C84=WL$17,$G$9*$D84,""))</f>
        <v>0</v>
      </c>
    </row>
    <row r="85" spans="1:610" ht="15" x14ac:dyDescent="0.2">
      <c r="A85" s="25">
        <f t="shared" si="911"/>
        <v>7</v>
      </c>
      <c r="B85" s="1328" t="s">
        <v>87</v>
      </c>
      <c r="C85" s="62">
        <f t="shared" ref="C85:C138" si="912">C84+1</f>
        <v>67</v>
      </c>
      <c r="D85" s="30">
        <f>VLOOKUP(B85,Premissas!$R$8:$AD$18,(Histograma!A85+1),0)</f>
        <v>5</v>
      </c>
      <c r="G85" s="34" t="str">
        <f>IF(F85&lt;&gt;"",HLOOKUP(COUNT($F85:F85)+1,$G$4:$EH$8,G$14,0)*$D85,IF($C85=G$17,$G$5*$D85,""))</f>
        <v/>
      </c>
      <c r="H85" s="34" t="str">
        <f>IF(G85&lt;&gt;"",HLOOKUP(COUNT($F85:G85)+1,$G$4:$EH$8,H$14,0)*$D85,IF($C85=H$17,$G$5*$D85,""))</f>
        <v/>
      </c>
      <c r="I85" s="34" t="str">
        <f>IF(H85&lt;&gt;"",HLOOKUP(COUNT($F85:H85)+1,$G$4:$EH$8,I$14,0)*$D85,IF($C85=I$17,$G$5*$D85,""))</f>
        <v/>
      </c>
      <c r="J85" s="34" t="str">
        <f>IF(I85&lt;&gt;"",HLOOKUP(COUNT($F85:I85)+1,$G$4:$EH$8,J$14,0)*$D85,IF($C85=J$17,$G$5*$D85,""))</f>
        <v/>
      </c>
      <c r="K85" s="34" t="str">
        <f>IF(J85&lt;&gt;"",HLOOKUP(COUNT($F85:J85)+1,$G$4:$EH$8,K$14,0)*$D85,IF($C85=K$17,$G$5*$D85,""))</f>
        <v/>
      </c>
      <c r="L85" s="34" t="str">
        <f>IF(K85&lt;&gt;"",HLOOKUP(COUNT($F85:K85)+1,$G$4:$EH$8,L$14,0)*$D85,IF($C85=L$17,$G$5*$D85,""))</f>
        <v/>
      </c>
      <c r="M85" s="34" t="str">
        <f>IF(L85&lt;&gt;"",HLOOKUP(COUNT($F85:L85)+1,$G$4:$EH$8,M$14,0)*$D85,IF($C85=M$17,$G$5*$D85,""))</f>
        <v/>
      </c>
      <c r="N85" s="34" t="str">
        <f>IF(M85&lt;&gt;"",HLOOKUP(COUNT($F85:M85)+1,$G$4:$EH$8,N$14,0)*$D85,IF($C85=N$17,$G$5*$D85,""))</f>
        <v/>
      </c>
      <c r="O85" s="34" t="str">
        <f>IF(N85&lt;&gt;"",HLOOKUP(COUNT($F85:N85)+1,$G$4:$EH$8,O$14,0)*$D85,IF($C85=O$17,$G$5*$D85,""))</f>
        <v/>
      </c>
      <c r="P85" s="34" t="str">
        <f>IF(O85&lt;&gt;"",HLOOKUP(COUNT($F85:O85)+1,$G$4:$EH$8,P$14,0)*$D85,IF($C85=P$17,$G$5*$D85,""))</f>
        <v/>
      </c>
      <c r="Q85" s="34" t="str">
        <f>IF(P85&lt;&gt;"",HLOOKUP(COUNT($F85:P85)+1,$G$4:$EH$8,Q$14,0)*$D85,IF($C85=Q$17,$G$5*$D85,""))</f>
        <v/>
      </c>
      <c r="R85" s="34" t="str">
        <f>IF(Q85&lt;&gt;"",HLOOKUP(COUNT($F85:Q85)+1,$G$4:$EH$8,R$14,0)*$D85,IF($C85=R$17,$G$5*$D85,""))</f>
        <v/>
      </c>
      <c r="S85" s="34" t="str">
        <f>IF(R85&lt;&gt;"",HLOOKUP(COUNT($F85:R85)+1,$G$4:$EH$8,S$14,0)*$D85,IF($C85=S$17,$G$5*$D85,""))</f>
        <v/>
      </c>
      <c r="T85" s="34" t="str">
        <f>IF(S85&lt;&gt;"",HLOOKUP(COUNT($F85:S85)+1,$G$4:$EH$8,T$14,0)*$D85,IF($C85=T$17,$G$5*$D85,""))</f>
        <v/>
      </c>
      <c r="U85" s="34" t="str">
        <f>IF(T85&lt;&gt;"",HLOOKUP(COUNT($F85:T85)+1,$G$4:$EH$8,U$14,0)*$D85,IF($C85=U$17,$G$5*$D85,""))</f>
        <v/>
      </c>
      <c r="V85" s="34" t="str">
        <f>IF(U85&lt;&gt;"",HLOOKUP(COUNT($F85:U85)+1,$G$4:$EH$8,V$14,0)*$D85,IF($C85=V$17,$G$5*$D85,""))</f>
        <v/>
      </c>
      <c r="W85" s="34" t="str">
        <f>IF(V85&lt;&gt;"",HLOOKUP(COUNT($F85:V85)+1,$G$4:$EH$8,W$14,0)*$D85,IF($C85=W$17,$G$5*$D85,""))</f>
        <v/>
      </c>
      <c r="X85" s="34" t="str">
        <f>IF(W85&lt;&gt;"",HLOOKUP(COUNT($F85:W85)+1,$G$4:$EH$8,X$14,0)*$D85,IF($C85=X$17,$G$5*$D85,""))</f>
        <v/>
      </c>
      <c r="Y85" s="34" t="str">
        <f>IF(X85&lt;&gt;"",HLOOKUP(COUNT($F85:X85)+1,$G$4:$EH$8,Y$14,0)*$D85,IF($C85=Y$17,$G$5*$D85,""))</f>
        <v/>
      </c>
      <c r="Z85" s="34" t="str">
        <f>IF(Y85&lt;&gt;"",HLOOKUP(COUNT($F85:Y85)+1,$G$4:$EH$8,Z$14,0)*$D85,IF($C85=Z$17,$G$5*$D85,""))</f>
        <v/>
      </c>
      <c r="AA85" s="34" t="str">
        <f>IF(Z85&lt;&gt;"",HLOOKUP(COUNT($F85:Z85)+1,$G$4:$EH$8,AA$14,0)*$D85,IF($C85=AA$17,$G$5*$D85,""))</f>
        <v/>
      </c>
      <c r="AB85" s="34" t="str">
        <f>IF(AA85&lt;&gt;"",HLOOKUP(COUNT($F85:AA85)+1,$G$4:$EH$8,AB$14,0)*$D85,IF($C85=AB$17,$G$5*$D85,""))</f>
        <v/>
      </c>
      <c r="AC85" s="34" t="str">
        <f>IF(AB85&lt;&gt;"",HLOOKUP(COUNT($F85:AB85)+1,$G$4:$EH$8,AC$14,0)*$D85,IF($C85=AC$17,$G$5*$D85,""))</f>
        <v/>
      </c>
      <c r="AD85" s="34" t="str">
        <f>IF(AC85&lt;&gt;"",HLOOKUP(COUNT($F85:AC85)+1,$G$4:$EH$8,AD$14,0)*$D85,IF($C85=AD$17,$G$5*$D85,""))</f>
        <v/>
      </c>
      <c r="AE85" s="34" t="str">
        <f>IF(AD85&lt;&gt;"",HLOOKUP(COUNT($F85:AD85)+1,$G$4:$EH$8,AE$14,0)*$D85,IF($C85=AE$17,$G$5*$D85,""))</f>
        <v/>
      </c>
      <c r="AF85" s="34" t="str">
        <f>IF(AE85&lt;&gt;"",HLOOKUP(COUNT($F85:AE85)+1,$G$4:$EH$8,AF$14,0)*$D85,IF($C85=AF$17,$G$5*$D85,""))</f>
        <v/>
      </c>
      <c r="AG85" s="34" t="str">
        <f>IF(AF85&lt;&gt;"",HLOOKUP(COUNT($F85:AF85)+1,$G$4:$EH$8,AG$14,0)*$D85,IF($C85=AG$17,$G$5*$D85,""))</f>
        <v/>
      </c>
      <c r="AH85" s="34" t="str">
        <f>IF(AG85&lt;&gt;"",HLOOKUP(COUNT($F85:AG85)+1,$G$4:$EH$8,AH$14,0)*$D85,IF($C85=AH$17,$G$5*$D85,""))</f>
        <v/>
      </c>
      <c r="AI85" s="34" t="str">
        <f>IF(AH85&lt;&gt;"",HLOOKUP(COUNT($F85:AH85)+1,$G$4:$EH$8,AI$14,0)*$D85,IF($C85=AI$17,$G$5*$D85,""))</f>
        <v/>
      </c>
      <c r="AJ85" s="34" t="str">
        <f>IF(AI85&lt;&gt;"",HLOOKUP(COUNT($F85:AI85)+1,$G$4:$EH$8,AJ$14,0)*$D85,IF($C85=AJ$17,$G$5*$D85,""))</f>
        <v/>
      </c>
      <c r="AK85" s="34" t="str">
        <f>IF(AJ85&lt;&gt;"",HLOOKUP(COUNT($F85:AJ85)+1,$G$4:$EH$8,AK$14,0)*$D85,IF($C85=AK$17,$G$5*$D85,""))</f>
        <v/>
      </c>
      <c r="AL85" s="34" t="str">
        <f>IF(AK85&lt;&gt;"",HLOOKUP(COUNT($F85:AK85)+1,$G$4:$EH$8,AL$14,0)*$D85,IF($C85=AL$17,$G$5*$D85,""))</f>
        <v/>
      </c>
      <c r="AM85" s="34" t="str">
        <f>IF(AL85&lt;&gt;"",HLOOKUP(COUNT($F85:AL85)+1,$G$4:$EH$8,AM$14,0)*$D85,IF($C85=AM$17,$G$5*$D85,""))</f>
        <v/>
      </c>
      <c r="AN85" s="34" t="str">
        <f>IF(AM85&lt;&gt;"",HLOOKUP(COUNT($F85:AM85)+1,$G$4:$EH$8,AN$14,0)*$D85,IF($C85=AN$17,$G$5*$D85,""))</f>
        <v/>
      </c>
      <c r="AO85" s="34" t="str">
        <f>IF(AN85&lt;&gt;"",HLOOKUP(COUNT($F85:AN85)+1,$G$4:$EH$8,AO$14,0)*$D85,IF($C85=AO$17,$G$5*$D85,""))</f>
        <v/>
      </c>
      <c r="AP85" s="34" t="str">
        <f>IF(AO85&lt;&gt;"",HLOOKUP(COUNT($F85:AO85)+1,$G$4:$EH$8,AP$14,0)*$D85,IF($C85=AP$17,$G$5*$D85,""))</f>
        <v/>
      </c>
      <c r="AQ85" s="34" t="str">
        <f>IF(AP85&lt;&gt;"",HLOOKUP(COUNT($F85:AP85)+1,$G$4:$EH$8,AQ$14,0)*$D85,IF($C85=AQ$17,$G$5*$D85,""))</f>
        <v/>
      </c>
      <c r="AR85" s="34" t="str">
        <f>IF(AQ85&lt;&gt;"",HLOOKUP(COUNT($F85:AQ85)+1,$G$4:$EH$8,AR$14,0)*$D85,IF($C85=AR$17,$G$5*$D85,""))</f>
        <v/>
      </c>
      <c r="AS85" s="34" t="str">
        <f>IF(AR85&lt;&gt;"",HLOOKUP(COUNT($F85:AR85)+1,$G$4:$EH$8,AS$14,0)*$D85,IF($C85=AS$17,$G$5*$D85,""))</f>
        <v/>
      </c>
      <c r="AT85" s="34" t="str">
        <f>IF(AS85&lt;&gt;"",HLOOKUP(COUNT($F85:AS85)+1,$G$4:$EH$8,AT$14,0)*$D85,IF($C85=AT$17,$G$5*$D85,""))</f>
        <v/>
      </c>
      <c r="AU85" s="34" t="str">
        <f>IF(AT85&lt;&gt;"",HLOOKUP(COUNT($F85:AT85)+1,$G$4:$EH$8,AU$14,0)*$D85,IF($C85=AU$17,$G$5*$D85,""))</f>
        <v/>
      </c>
      <c r="AV85" s="34" t="str">
        <f>IF(AU85&lt;&gt;"",HLOOKUP(COUNT($F85:AU85)+1,$G$4:$EH$8,AV$14,0)*$D85,IF($C85=AV$17,$G$5*$D85,""))</f>
        <v/>
      </c>
      <c r="AW85" s="34" t="str">
        <f>IF(AV85&lt;&gt;"",HLOOKUP(COUNT($F85:AV85)+1,$G$4:$EH$8,AW$14,0)*$D85,IF($C85=AW$17,$G$5*$D85,""))</f>
        <v/>
      </c>
      <c r="AX85" s="34" t="str">
        <f>IF(AW85&lt;&gt;"",HLOOKUP(COUNT($F85:AW85)+1,$G$4:$EH$8,AX$14,0)*$D85,IF($C85=AX$17,$G$5*$D85,""))</f>
        <v/>
      </c>
      <c r="AY85" s="34" t="str">
        <f>IF(AX85&lt;&gt;"",HLOOKUP(COUNT($F85:AX85)+1,$G$4:$EH$8,AY$14,0)*$D85,IF($C85=AY$17,$G$5*$D85,""))</f>
        <v/>
      </c>
      <c r="AZ85" s="34" t="str">
        <f>IF(AY85&lt;&gt;"",HLOOKUP(COUNT($F85:AY85)+1,$G$4:$EH$8,AZ$14,0)*$D85,IF($C85=AZ$17,$G$5*$D85,""))</f>
        <v/>
      </c>
      <c r="BA85" s="34" t="str">
        <f>IF(AZ85&lt;&gt;"",HLOOKUP(COUNT($F85:AZ85)+1,$G$4:$EH$8,BA$14,0)*$D85,IF($C85=BA$17,$G$5*$D85,""))</f>
        <v/>
      </c>
      <c r="BB85" s="34" t="str">
        <f>IF(BA85&lt;&gt;"",HLOOKUP(COUNT($F85:BA85)+1,$G$4:$EH$8,BB$14,0)*$D85,IF($C85=BB$17,$G$5*$D85,""))</f>
        <v/>
      </c>
      <c r="BC85" s="34" t="str">
        <f>IF(BB85&lt;&gt;"",HLOOKUP(COUNT($F85:BB85)+1,$G$4:$EH$8,BC$14,0)*$D85,IF($C85=BC$17,$G$5*$D85,""))</f>
        <v/>
      </c>
      <c r="BD85" s="34" t="str">
        <f>IF(BC85&lt;&gt;"",HLOOKUP(COUNT($F85:BC85)+1,$G$4:$EH$8,BD$14,0)*$D85,IF($C85=BD$17,$G$5*$D85,""))</f>
        <v/>
      </c>
      <c r="BE85" s="34" t="str">
        <f>IF(BD85&lt;&gt;"",HLOOKUP(COUNT($F85:BD85)+1,$G$4:$EH$8,BE$14,0)*$D85,IF($C85=BE$17,$G$5*$D85,""))</f>
        <v/>
      </c>
      <c r="BF85" s="34" t="str">
        <f>IF(BE85&lt;&gt;"",HLOOKUP(COUNT($F85:BE85)+1,$G$4:$EH$8,BF$14,0)*$D85,IF($C85=BF$17,$G$5*$D85,""))</f>
        <v/>
      </c>
      <c r="BG85" s="34" t="str">
        <f>IF(BF85&lt;&gt;"",HLOOKUP(COUNT($F85:BF85)+1,$G$4:$EH$8,BG$14,0)*$D85,IF($C85=BG$17,$G$5*$D85,""))</f>
        <v/>
      </c>
      <c r="BH85" s="34" t="str">
        <f>IF(BG85&lt;&gt;"",HLOOKUP(COUNT($F85:BG85)+1,$G$4:$EH$8,BH$14,0)*$D85,IF($C85=BH$17,$G$5*$D85,""))</f>
        <v/>
      </c>
      <c r="BI85" s="34" t="str">
        <f>IF(BH85&lt;&gt;"",HLOOKUP(COUNT($F85:BH85)+1,$G$4:$EH$8,BI$14,0)*$D85,IF($C85=BI$17,$G$5*$D85,""))</f>
        <v/>
      </c>
      <c r="BJ85" s="34" t="str">
        <f>IF(BI85&lt;&gt;"",HLOOKUP(COUNT($F85:BI85)+1,$G$4:$EH$8,BJ$14,0)*$D85,IF($C85=BJ$17,$G$5*$D85,""))</f>
        <v/>
      </c>
      <c r="BK85" s="34" t="str">
        <f>IF(BJ85&lt;&gt;"",HLOOKUP(COUNT($F85:BJ85)+1,$G$4:$EH$8,BK$14,0)*$D85,IF($C85=BK$17,$G$5*$D85,""))</f>
        <v/>
      </c>
      <c r="BL85" s="34" t="str">
        <f>IF(BK85&lt;&gt;"",HLOOKUP(COUNT($F85:BK85)+1,$G$4:$EH$8,BL$14,0)*$D85,IF($C85=BL$17,$G$5*$D85,""))</f>
        <v/>
      </c>
      <c r="BM85" s="34" t="str">
        <f>IF(BL85&lt;&gt;"",HLOOKUP(COUNT($F85:BL85)+1,$G$4:$EH$8,BM$14,0)*$D85,IF($C85=BM$17,$G$5*$D85,""))</f>
        <v/>
      </c>
      <c r="BN85" s="34" t="str">
        <f>IF(BM85&lt;&gt;"",HLOOKUP(COUNT($F85:BM85)+1,$G$4:$EH$8,BN$14,0)*$D85,IF($C85=BN$17,$G$5*$D85,""))</f>
        <v/>
      </c>
      <c r="BO85" s="34" t="str">
        <f>IF(BN85&lt;&gt;"",HLOOKUP(COUNT($F85:BN85)+1,$G$4:$EH$8,BO$14,0)*$D85,IF($C85=BO$17,$G$5*$D85,""))</f>
        <v/>
      </c>
      <c r="BP85" s="34" t="str">
        <f>IF(BO85&lt;&gt;"",HLOOKUP(COUNT($F85:BO85)+1,$G$4:$EH$8,BP$14,0)*$D85,IF($C85=BP$17,$G$5*$D85,""))</f>
        <v/>
      </c>
      <c r="BQ85" s="34" t="str">
        <f>IF(BP85&lt;&gt;"",HLOOKUP(COUNT($F85:BP85)+1,$G$4:$EH$8,BQ$14,0)*$D85,IF($C85=BQ$17,$G$5*$D85,""))</f>
        <v/>
      </c>
      <c r="BR85" s="34" t="str">
        <f>IF(BQ85&lt;&gt;"",HLOOKUP(COUNT($F85:BQ85)+1,$G$4:$EH$8,BR$14,0)*$D85,IF($C85=BR$17,$G$5*$D85,""))</f>
        <v/>
      </c>
      <c r="BS85" s="34" t="str">
        <f>IF(BR85&lt;&gt;"",HLOOKUP(COUNT($F85:BR85)+1,$G$4:$EH$8,BS$14,0)*$D85,IF($C85=BS$17,$G$5*$D85,""))</f>
        <v/>
      </c>
      <c r="BT85" s="34" t="str">
        <f>IF(BS85&lt;&gt;"",HLOOKUP(COUNT($F85:BS85)+1,$G$4:$EH$8,BT$14,0)*$D85,IF($C85=BT$17,$G$5*$D85,""))</f>
        <v/>
      </c>
      <c r="BU85" s="34">
        <f>IF(BT85&lt;&gt;"",HLOOKUP(COUNT($F85:BT85)+1,$G$4:$EH$8,BU$14,0)*$D85,IF($C85=BU$17,$G$5*$D85,""))</f>
        <v>0</v>
      </c>
      <c r="BV85" s="34">
        <f>IF(BU85&lt;&gt;"",HLOOKUP(COUNT($F85:BU85)+1,$G$4:$EH$8,BV$14,0)*$D85,IF($C85=BV$17,$G$5*$D85,""))</f>
        <v>0</v>
      </c>
      <c r="BW85" s="34" t="e">
        <f>IF(BV85&lt;&gt;"",HLOOKUP(COUNT($F85:BV85)+1,$G$4:$EH$8,BW$14,0)*$D85,IF($C85=BW$17,$G$5*$D85,""))</f>
        <v>#VALUE!</v>
      </c>
      <c r="BX85" s="34" t="e">
        <f>IF(BW85&lt;&gt;"",HLOOKUP(COUNT($F85:BW85)+1,$G$4:$EH$8,BX$14,0)*$D85,IF($C85=BX$17,$G$5*$D85,""))</f>
        <v>#VALUE!</v>
      </c>
      <c r="BY85" s="34" t="e">
        <f>IF(BX85&lt;&gt;"",HLOOKUP(COUNT($F85:BX85)+1,$G$4:$EH$8,BY$14,0)*$D85,IF($C85=BY$17,$G$5*$D85,""))</f>
        <v>#VALUE!</v>
      </c>
      <c r="BZ85" s="34" t="e">
        <f>IF(BY85&lt;&gt;"",HLOOKUP(COUNT($F85:BY85)+1,$G$4:$EH$8,BZ$14,0)*$D85,IF($C85=BZ$17,$G$5*$D85,""))</f>
        <v>#VALUE!</v>
      </c>
      <c r="CA85" s="34" t="e">
        <f>IF(BZ85&lt;&gt;"",HLOOKUP(COUNT($F85:BZ85)+1,$G$4:$EH$8,CA$14,0)*$D85,IF($C85=CA$17,$G$5*$D85,""))</f>
        <v>#VALUE!</v>
      </c>
      <c r="CB85" s="34" t="e">
        <f>IF(CA85&lt;&gt;"",HLOOKUP(COUNT($F85:CA85)+1,$G$4:$EH$8,CB$14,0)*$D85,IF($C85=CB$17,$G$5*$D85,""))</f>
        <v>#VALUE!</v>
      </c>
      <c r="CC85" s="34" t="e">
        <f>IF(CB85&lt;&gt;"",HLOOKUP(COUNT($F85:CB85)+1,$G$4:$EH$8,CC$14,0)*$D85,IF($C85=CC$17,$G$5*$D85,""))</f>
        <v>#VALUE!</v>
      </c>
      <c r="CD85" s="34" t="e">
        <f>IF(CC85&lt;&gt;"",HLOOKUP(COUNT($F85:CC85)+1,$G$4:$EH$8,CD$14,0)*$D85,IF($C85=CD$17,$G$5*$D85,""))</f>
        <v>#VALUE!</v>
      </c>
      <c r="CE85" s="34" t="e">
        <f>IF(CD85&lt;&gt;"",HLOOKUP(COUNT($F85:CD85)+1,$G$4:$EH$8,CE$14,0)*$D85,IF($C85=CE$17,$G$5*$D85,""))</f>
        <v>#VALUE!</v>
      </c>
      <c r="CF85" s="34" t="e">
        <f>IF(CE85&lt;&gt;"",HLOOKUP(COUNT($F85:CE85)+1,$G$4:$EH$8,CF$14,0)*$D85,IF($C85=CF$17,$G$5*$D85,""))</f>
        <v>#VALUE!</v>
      </c>
      <c r="CG85" s="34" t="e">
        <f>IF(CF85&lt;&gt;"",HLOOKUP(COUNT($F85:CF85)+1,$G$4:$EH$8,CG$14,0)*$D85,IF($C85=CG$17,$G$5*$D85,""))</f>
        <v>#VALUE!</v>
      </c>
      <c r="CH85" s="34" t="e">
        <f>IF(CG85&lt;&gt;"",HLOOKUP(COUNT($F85:CG85)+1,$G$4:$EH$8,CH$14,0)*$D85,IF($C85=CH$17,$G$5*$D85,""))</f>
        <v>#VALUE!</v>
      </c>
      <c r="CI85" s="34" t="e">
        <f>IF(CH85&lt;&gt;"",HLOOKUP(COUNT($F85:CH85)+1,$G$4:$EH$8,CI$14,0)*$D85,IF($C85=CI$17,$G$5*$D85,""))</f>
        <v>#VALUE!</v>
      </c>
      <c r="CJ85" s="34" t="e">
        <f>IF(CI85&lt;&gt;"",HLOOKUP(COUNT($F85:CI85)+1,$G$4:$EH$8,CJ$14,0)*$D85,IF($C85=CJ$17,$G$5*$D85,""))</f>
        <v>#VALUE!</v>
      </c>
      <c r="CK85" s="34" t="e">
        <f>IF(CJ85&lt;&gt;"",HLOOKUP(COUNT($F85:CJ85)+1,$G$4:$EH$8,CK$14,0)*$D85,IF($C85=CK$17,$G$5*$D85,""))</f>
        <v>#VALUE!</v>
      </c>
      <c r="CL85" s="34" t="e">
        <f>IF(CK85&lt;&gt;"",HLOOKUP(COUNT($F85:CK85)+1,$G$4:$EH$8,CL$14,0)*$D85,IF($C85=CL$17,$G$5*$D85,""))</f>
        <v>#VALUE!</v>
      </c>
      <c r="CM85" s="34" t="e">
        <f>IF(CL85&lt;&gt;"",HLOOKUP(COUNT($F85:CL85)+1,$G$4:$EH$8,CM$14,0)*$D85,IF($C85=CM$17,$G$5*$D85,""))</f>
        <v>#VALUE!</v>
      </c>
      <c r="CN85" s="34" t="e">
        <f>IF(CM85&lt;&gt;"",HLOOKUP(COUNT($F85:CM85)+1,$G$4:$EH$8,CN$14,0)*$D85,IF($C85=CN$17,$G$5*$D85,""))</f>
        <v>#VALUE!</v>
      </c>
      <c r="CO85" s="34" t="e">
        <f>IF(CN85&lt;&gt;"",HLOOKUP(COUNT($F85:CN85)+1,$G$4:$EH$8,CO$14,0)*$D85,IF($C85=CO$17,$G$5*$D85,""))</f>
        <v>#VALUE!</v>
      </c>
      <c r="CP85" s="34" t="e">
        <f>IF(CO85&lt;&gt;"",HLOOKUP(COUNT($F85:CO85)+1,$G$4:$EH$8,CP$14,0)*$D85,IF($C85=CP$17,$G$5*$D85,""))</f>
        <v>#VALUE!</v>
      </c>
      <c r="CQ85" s="34" t="e">
        <f>IF(CP85&lt;&gt;"",HLOOKUP(COUNT($F85:CP85)+1,$G$4:$EH$8,CQ$14,0)*$D85,IF($C85=CQ$17,$G$5*$D85,""))</f>
        <v>#VALUE!</v>
      </c>
      <c r="CR85" s="34" t="e">
        <f>IF(CQ85&lt;&gt;"",HLOOKUP(COUNT($F85:CQ85)+1,$G$4:$EH$8,CR$14,0)*$D85,IF($C85=CR$17,$G$5*$D85,""))</f>
        <v>#VALUE!</v>
      </c>
      <c r="CS85" s="34" t="e">
        <f>IF(CR85&lt;&gt;"",HLOOKUP(COUNT($F85:CR85)+1,$G$4:$EH$8,CS$14,0)*$D85,IF($C85=CS$17,$G$5*$D85,""))</f>
        <v>#VALUE!</v>
      </c>
      <c r="CT85" s="34" t="e">
        <f>IF(CS85&lt;&gt;"",HLOOKUP(COUNT($F85:CS85)+1,$G$4:$EH$8,CT$14,0)*$D85,IF($C85=CT$17,$G$5*$D85,""))</f>
        <v>#VALUE!</v>
      </c>
      <c r="CU85" s="34" t="e">
        <f>IF(CT85&lt;&gt;"",HLOOKUP(COUNT($F85:CT85)+1,$G$4:$EH$8,CU$14,0)*$D85,IF($C85=CU$17,$G$5*$D85,""))</f>
        <v>#VALUE!</v>
      </c>
      <c r="CV85" s="34" t="e">
        <f>IF(CU85&lt;&gt;"",HLOOKUP(COUNT($F85:CU85)+1,$G$4:$EH$8,CV$14,0)*$D85,IF($C85=CV$17,$G$5*$D85,""))</f>
        <v>#VALUE!</v>
      </c>
      <c r="CW85" s="34" t="e">
        <f>IF(CV85&lt;&gt;"",HLOOKUP(COUNT($F85:CV85)+1,$G$4:$EH$8,CW$14,0)*$D85,IF($C85=CW$17,$G$5*$D85,""))</f>
        <v>#VALUE!</v>
      </c>
      <c r="CX85" s="34" t="e">
        <f>IF(CW85&lt;&gt;"",HLOOKUP(COUNT($F85:CW85)+1,$G$4:$EH$8,CX$14,0)*$D85,IF($C85=CX$17,$G$5*$D85,""))</f>
        <v>#VALUE!</v>
      </c>
      <c r="CY85" s="34" t="e">
        <f>IF(CX85&lt;&gt;"",HLOOKUP(COUNT($F85:CX85)+1,$G$4:$EH$8,CY$14,0)*$D85,IF($C85=CY$17,$G$5*$D85,""))</f>
        <v>#VALUE!</v>
      </c>
      <c r="CZ85" s="34" t="e">
        <f>IF(CY85&lt;&gt;"",HLOOKUP(COUNT($F85:CY85)+1,$G$4:$EH$8,CZ$14,0)*$D85,IF($C85=CZ$17,$G$5*$D85,""))</f>
        <v>#VALUE!</v>
      </c>
      <c r="DA85" s="34" t="e">
        <f>IF(CZ85&lt;&gt;"",HLOOKUP(COUNT($F85:CZ85)+1,$G$4:$EH$8,DA$14,0)*$D85,IF($C85=DA$17,$G$5*$D85,""))</f>
        <v>#VALUE!</v>
      </c>
      <c r="DB85" s="34" t="e">
        <f>IF(DA85&lt;&gt;"",HLOOKUP(COUNT($F85:DA85)+1,$G$4:$EH$8,DB$14,0)*$D85,IF($C85=DB$17,$G$5*$D85,""))</f>
        <v>#VALUE!</v>
      </c>
      <c r="DC85" s="34" t="e">
        <f>IF(DB85&lt;&gt;"",HLOOKUP(COUNT($F85:DB85)+1,$G$4:$EH$8,DC$14,0)*$D85,IF($C85=DC$17,$G$5*$D85,""))</f>
        <v>#VALUE!</v>
      </c>
      <c r="DD85" s="34" t="e">
        <f>IF(DC85&lt;&gt;"",HLOOKUP(COUNT($F85:DC85)+1,$G$4:$EH$8,DD$14,0)*$D85,IF($C85=DD$17,$G$5*$D85,""))</f>
        <v>#VALUE!</v>
      </c>
      <c r="DE85" s="34" t="e">
        <f>IF(DD85&lt;&gt;"",HLOOKUP(COUNT($F85:DD85)+1,$G$4:$EH$8,DE$14,0)*$D85,IF($C85=DE$17,$G$5*$D85,""))</f>
        <v>#VALUE!</v>
      </c>
      <c r="DF85" s="34" t="e">
        <f>IF(DE85&lt;&gt;"",HLOOKUP(COUNT($F85:DE85)+1,$G$4:$EH$8,DF$14,0)*$D85,IF($C85=DF$17,$G$5*$D85,""))</f>
        <v>#VALUE!</v>
      </c>
      <c r="DG85" s="34" t="e">
        <f>IF(DF85&lt;&gt;"",HLOOKUP(COUNT($F85:DF85)+1,$G$4:$EH$8,DG$14,0)*$D85,IF($C85=DG$17,$G$5*$D85,""))</f>
        <v>#VALUE!</v>
      </c>
      <c r="DH85" s="34" t="e">
        <f>IF(DG85&lt;&gt;"",HLOOKUP(COUNT($F85:DG85)+1,$G$4:$EH$8,DH$14,0)*$D85,IF($C85=DH$17,$G$5*$D85,""))</f>
        <v>#VALUE!</v>
      </c>
      <c r="DI85" s="34" t="e">
        <f>IF(DH85&lt;&gt;"",HLOOKUP(COUNT($F85:DH85)+1,$G$4:$EH$8,DI$14,0)*$D85,IF($C85=DI$17,$G$5*$D85,""))</f>
        <v>#VALUE!</v>
      </c>
      <c r="DJ85" s="34" t="e">
        <f>IF(DI85&lt;&gt;"",HLOOKUP(COUNT($F85:DI85)+1,$G$4:$EH$8,DJ$14,0)*$D85,IF($C85=DJ$17,$G$5*$D85,""))</f>
        <v>#VALUE!</v>
      </c>
      <c r="DK85" s="34" t="e">
        <f>IF(DJ85&lt;&gt;"",HLOOKUP(COUNT($F85:DJ85)+1,$G$4:$EH$8,DK$14,0)*$D85,IF($C85=DK$17,$G$5*$D85,""))</f>
        <v>#VALUE!</v>
      </c>
      <c r="DL85" s="34" t="e">
        <f>IF(DK85&lt;&gt;"",HLOOKUP(COUNT($F85:DK85)+1,$G$4:$EH$8,DL$14,0)*$D85,IF($C85=DL$17,$G$5*$D85,""))</f>
        <v>#VALUE!</v>
      </c>
      <c r="DM85" s="34" t="e">
        <f>IF(DL85&lt;&gt;"",HLOOKUP(COUNT($F85:DL85)+1,$G$4:$EH$8,DM$14,0)*$D85,IF($C85=DM$17,$G$5*$D85,""))</f>
        <v>#VALUE!</v>
      </c>
      <c r="DN85" s="34" t="e">
        <f>IF(DM85&lt;&gt;"",HLOOKUP(COUNT($F85:DM85)+1,$G$4:$EH$8,DN$14,0)*$D85,IF($C85=DN$17,$G$5*$D85,""))</f>
        <v>#VALUE!</v>
      </c>
      <c r="DO85" s="34" t="e">
        <f>IF(DN85&lt;&gt;"",HLOOKUP(COUNT($F85:DN85)+1,$G$4:$EH$8,DO$14,0)*$D85,IF($C85=DO$17,$G$5*$D85,""))</f>
        <v>#VALUE!</v>
      </c>
      <c r="DP85" s="34" t="e">
        <f>IF(DO85&lt;&gt;"",HLOOKUP(COUNT($F85:DO85)+1,$G$4:$EH$8,DP$14,0)*$D85,IF($C85=DP$17,$G$5*$D85,""))</f>
        <v>#VALUE!</v>
      </c>
      <c r="DQ85" s="34" t="e">
        <f>IF(DP85&lt;&gt;"",HLOOKUP(COUNT($F85:DP85)+1,$G$4:$EH$8,DQ$14,0)*$D85,IF($C85=DQ$17,$G$5*$D85,""))</f>
        <v>#VALUE!</v>
      </c>
      <c r="DR85" s="34" t="e">
        <f>IF(DQ85&lt;&gt;"",HLOOKUP(COUNT($F85:DQ85)+1,$G$4:$EH$8,DR$14,0)*$D85,IF($C85=DR$17,$G$5*$D85,""))</f>
        <v>#VALUE!</v>
      </c>
      <c r="DS85" s="34" t="e">
        <f>IF(DR85&lt;&gt;"",HLOOKUP(COUNT($F85:DR85)+1,$G$4:$EH$8,DS$14,0)*$D85,IF($C85=DS$17,$G$5*$D85,""))</f>
        <v>#VALUE!</v>
      </c>
      <c r="DT85" s="34" t="e">
        <f>IF(DS85&lt;&gt;"",HLOOKUP(COUNT($F85:DS85)+1,$G$4:$EH$8,DT$14,0)*$D85,IF($C85=DT$17,$G$5*$D85,""))</f>
        <v>#VALUE!</v>
      </c>
      <c r="DU85" s="34" t="e">
        <f>IF(DT85&lt;&gt;"",HLOOKUP(COUNT($F85:DT85)+1,$G$4:$EH$8,DU$14,0)*$D85,IF($C85=DU$17,$G$5*$D85,""))</f>
        <v>#VALUE!</v>
      </c>
      <c r="DV85" s="34" t="e">
        <f>IF(DU85&lt;&gt;"",HLOOKUP(COUNT($F85:DU85)+1,$G$4:$EH$8,DV$14,0)*$D85,IF($C85=DV$17,$G$5*$D85,""))</f>
        <v>#VALUE!</v>
      </c>
      <c r="DX85" s="34" t="str">
        <f>IF(DW85&lt;&gt;"",HLOOKUP(COUNT($DW85:DW85)+1,$G$4:$CX$8,DX$14,0)*$D85,IF($C85=DX$17,$G$6*$D85,""))</f>
        <v/>
      </c>
      <c r="DY85" s="34" t="str">
        <f>IF(DX85&lt;&gt;"",HLOOKUP(COUNT($DW85:DX85)+1,$G$4:$CX$8,DY$14,0)*$D85,IF($C85=DY$17,$G$6*$D85,""))</f>
        <v/>
      </c>
      <c r="DZ85" s="34" t="str">
        <f>IF(DY85&lt;&gt;"",HLOOKUP(COUNT($DW85:DY85)+1,$G$4:$CX$8,DZ$14,0)*$D85,IF($C85=DZ$17,$G$6*$D85,""))</f>
        <v/>
      </c>
      <c r="EA85" s="34" t="str">
        <f>IF(DZ85&lt;&gt;"",HLOOKUP(COUNT($DW85:DZ85)+1,$G$4:$CX$8,EA$14,0)*$D85,IF($C85=EA$17,$G$6*$D85,""))</f>
        <v/>
      </c>
      <c r="EB85" s="34" t="str">
        <f>IF(EA85&lt;&gt;"",HLOOKUP(COUNT($DW85:EA85)+1,$G$4:$CX$8,EB$14,0)*$D85,IF($C85=EB$17,$G$6*$D85,""))</f>
        <v/>
      </c>
      <c r="EC85" s="34" t="str">
        <f>IF(EB85&lt;&gt;"",HLOOKUP(COUNT($DW85:EB85)+1,$G$4:$CX$8,EC$14,0)*$D85,IF($C85=EC$17,$G$6*$D85,""))</f>
        <v/>
      </c>
      <c r="ED85" s="34" t="str">
        <f>IF(EC85&lt;&gt;"",HLOOKUP(COUNT($DW85:EC85)+1,$G$4:$CX$8,ED$14,0)*$D85,IF($C85=ED$17,$G$6*$D85,""))</f>
        <v/>
      </c>
      <c r="EE85" s="34" t="str">
        <f>IF(ED85&lt;&gt;"",HLOOKUP(COUNT($DW85:ED85)+1,$G$4:$CX$8,EE$14,0)*$D85,IF($C85=EE$17,$G$6*$D85,""))</f>
        <v/>
      </c>
      <c r="EF85" s="34" t="str">
        <f>IF(EE85&lt;&gt;"",HLOOKUP(COUNT($DW85:EE85)+1,$G$4:$CX$8,EF$14,0)*$D85,IF($C85=EF$17,$G$6*$D85,""))</f>
        <v/>
      </c>
      <c r="EG85" s="34" t="str">
        <f>IF(EF85&lt;&gt;"",HLOOKUP(COUNT($DW85:EF85)+1,$G$4:$CX$8,EG$14,0)*$D85,IF($C85=EG$17,$G$6*$D85,""))</f>
        <v/>
      </c>
      <c r="EH85" s="34" t="str">
        <f>IF(EG85&lt;&gt;"",HLOOKUP(COUNT($DW85:EG85)+1,$G$4:$CX$8,EH$14,0)*$D85,IF($C85=EH$17,$G$6*$D85,""))</f>
        <v/>
      </c>
      <c r="EI85" s="34" t="str">
        <f>IF(EH85&lt;&gt;"",HLOOKUP(COUNT($DW85:EH85)+1,$G$4:$CX$8,EI$14,0)*$D85,IF($C85=EI$17,$G$6*$D85,""))</f>
        <v/>
      </c>
      <c r="EJ85" s="34" t="str">
        <f>IF(EI85&lt;&gt;"",HLOOKUP(COUNT($DW85:EI85)+1,$G$4:$CX$8,EJ$14,0)*$D85,IF($C85=EJ$17,$G$6*$D85,""))</f>
        <v/>
      </c>
      <c r="EK85" s="34" t="str">
        <f>IF(EJ85&lt;&gt;"",HLOOKUP(COUNT($DW85:EJ85)+1,$G$4:$CX$8,EK$14,0)*$D85,IF($C85=EK$17,$G$6*$D85,""))</f>
        <v/>
      </c>
      <c r="EL85" s="34" t="str">
        <f>IF(EK85&lt;&gt;"",HLOOKUP(COUNT($DW85:EK85)+1,$G$4:$CX$8,EL$14,0)*$D85,IF($C85=EL$17,$G$6*$D85,""))</f>
        <v/>
      </c>
      <c r="EM85" s="34" t="str">
        <f>IF(EL85&lt;&gt;"",HLOOKUP(COUNT($DW85:EL85)+1,$G$4:$CX$8,EM$14,0)*$D85,IF($C85=EM$17,$G$6*$D85,""))</f>
        <v/>
      </c>
      <c r="EN85" s="34" t="str">
        <f>IF(EM85&lt;&gt;"",HLOOKUP(COUNT($DW85:EM85)+1,$G$4:$CX$8,EN$14,0)*$D85,IF($C85=EN$17,$G$6*$D85,""))</f>
        <v/>
      </c>
      <c r="EO85" s="34" t="str">
        <f>IF(EN85&lt;&gt;"",HLOOKUP(COUNT($DW85:EN85)+1,$G$4:$CX$8,EO$14,0)*$D85,IF($C85=EO$17,$G$6*$D85,""))</f>
        <v/>
      </c>
      <c r="EP85" s="34" t="str">
        <f>IF(EO85&lt;&gt;"",HLOOKUP(COUNT($DW85:EO85)+1,$G$4:$CX$8,EP$14,0)*$D85,IF($C85=EP$17,$G$6*$D85,""))</f>
        <v/>
      </c>
      <c r="EQ85" s="34" t="str">
        <f>IF(EP85&lt;&gt;"",HLOOKUP(COUNT($DW85:EP85)+1,$G$4:$CX$8,EQ$14,0)*$D85,IF($C85=EQ$17,$G$6*$D85,""))</f>
        <v/>
      </c>
      <c r="ER85" s="34" t="str">
        <f>IF(EQ85&lt;&gt;"",HLOOKUP(COUNT($DW85:EQ85)+1,$G$4:$CX$8,ER$14,0)*$D85,IF($C85=ER$17,$G$6*$D85,""))</f>
        <v/>
      </c>
      <c r="ES85" s="34" t="str">
        <f>IF(ER85&lt;&gt;"",HLOOKUP(COUNT($DW85:ER85)+1,$G$4:$CX$8,ES$14,0)*$D85,IF($C85=ES$17,$G$6*$D85,""))</f>
        <v/>
      </c>
      <c r="ET85" s="34" t="str">
        <f>IF(ES85&lt;&gt;"",HLOOKUP(COUNT($DW85:ES85)+1,$G$4:$CX$8,ET$14,0)*$D85,IF($C85=ET$17,$G$6*$D85,""))</f>
        <v/>
      </c>
      <c r="EU85" s="34" t="str">
        <f>IF(ET85&lt;&gt;"",HLOOKUP(COUNT($DW85:ET85)+1,$G$4:$CX$8,EU$14,0)*$D85,IF($C85=EU$17,$G$6*$D85,""))</f>
        <v/>
      </c>
      <c r="EV85" s="34" t="str">
        <f>IF(EU85&lt;&gt;"",HLOOKUP(COUNT($DW85:EU85)+1,$G$4:$CX$8,EV$14,0)*$D85,IF($C85=EV$17,$G$6*$D85,""))</f>
        <v/>
      </c>
      <c r="EW85" s="34" t="str">
        <f>IF(EV85&lt;&gt;"",HLOOKUP(COUNT($DW85:EV85)+1,$G$4:$CX$8,EW$14,0)*$D85,IF($C85=EW$17,$G$6*$D85,""))</f>
        <v/>
      </c>
      <c r="EX85" s="34" t="str">
        <f>IF(EW85&lt;&gt;"",HLOOKUP(COUNT($DW85:EW85)+1,$G$4:$CX$8,EX$14,0)*$D85,IF($C85=EX$17,$G$6*$D85,""))</f>
        <v/>
      </c>
      <c r="EY85" s="34" t="str">
        <f>IF(EX85&lt;&gt;"",HLOOKUP(COUNT($DW85:EX85)+1,$G$4:$CX$8,EY$14,0)*$D85,IF($C85=EY$17,$G$6*$D85,""))</f>
        <v/>
      </c>
      <c r="EZ85" s="34" t="str">
        <f>IF(EY85&lt;&gt;"",HLOOKUP(COUNT($DW85:EY85)+1,$G$4:$CX$8,EZ$14,0)*$D85,IF($C85=EZ$17,$G$6*$D85,""))</f>
        <v/>
      </c>
      <c r="FA85" s="34" t="str">
        <f>IF(EZ85&lt;&gt;"",HLOOKUP(COUNT($DW85:EZ85)+1,$G$4:$CX$8,FA$14,0)*$D85,IF($C85=FA$17,$G$6*$D85,""))</f>
        <v/>
      </c>
      <c r="FB85" s="34" t="str">
        <f>IF(FA85&lt;&gt;"",HLOOKUP(COUNT($DW85:FA85)+1,$G$4:$CX$8,FB$14,0)*$D85,IF($C85=FB$17,$G$6*$D85,""))</f>
        <v/>
      </c>
      <c r="FC85" s="34" t="str">
        <f>IF(FB85&lt;&gt;"",HLOOKUP(COUNT($DW85:FB85)+1,$G$4:$CX$8,FC$14,0)*$D85,IF($C85=FC$17,$G$6*$D85,""))</f>
        <v/>
      </c>
      <c r="FD85" s="34" t="str">
        <f>IF(FC85&lt;&gt;"",HLOOKUP(COUNT($DW85:FC85)+1,$G$4:$CX$8,FD$14,0)*$D85,IF($C85=FD$17,$G$6*$D85,""))</f>
        <v/>
      </c>
      <c r="FE85" s="34" t="str">
        <f>IF(FD85&lt;&gt;"",HLOOKUP(COUNT($DW85:FD85)+1,$G$4:$CX$8,FE$14,0)*$D85,IF($C85=FE$17,$G$6*$D85,""))</f>
        <v/>
      </c>
      <c r="FF85" s="34" t="str">
        <f>IF(FE85&lt;&gt;"",HLOOKUP(COUNT($DW85:FE85)+1,$G$4:$CX$8,FF$14,0)*$D85,IF($C85=FF$17,$G$6*$D85,""))</f>
        <v/>
      </c>
      <c r="FG85" s="34" t="str">
        <f>IF(FF85&lt;&gt;"",HLOOKUP(COUNT($DW85:FF85)+1,$G$4:$CX$8,FG$14,0)*$D85,IF($C85=FG$17,$G$6*$D85,""))</f>
        <v/>
      </c>
      <c r="FH85" s="34" t="str">
        <f>IF(FG85&lt;&gt;"",HLOOKUP(COUNT($DW85:FG85)+1,$G$4:$CX$8,FH$14,0)*$D85,IF($C85=FH$17,$G$6*$D85,""))</f>
        <v/>
      </c>
      <c r="FI85" s="34" t="str">
        <f>IF(FH85&lt;&gt;"",HLOOKUP(COUNT($DW85:FH85)+1,$G$4:$CX$8,FI$14,0)*$D85,IF($C85=FI$17,$G$6*$D85,""))</f>
        <v/>
      </c>
      <c r="FJ85" s="34" t="str">
        <f>IF(FI85&lt;&gt;"",HLOOKUP(COUNT($DW85:FI85)+1,$G$4:$CX$8,FJ$14,0)*$D85,IF($C85=FJ$17,$G$6*$D85,""))</f>
        <v/>
      </c>
      <c r="FK85" s="34" t="str">
        <f>IF(FJ85&lt;&gt;"",HLOOKUP(COUNT($DW85:FJ85)+1,$G$4:$CX$8,FK$14,0)*$D85,IF($C85=FK$17,$G$6*$D85,""))</f>
        <v/>
      </c>
      <c r="FL85" s="34" t="str">
        <f>IF(FK85&lt;&gt;"",HLOOKUP(COUNT($DW85:FK85)+1,$G$4:$CX$8,FL$14,0)*$D85,IF($C85=FL$17,$G$6*$D85,""))</f>
        <v/>
      </c>
      <c r="FM85" s="34" t="str">
        <f>IF(FL85&lt;&gt;"",HLOOKUP(COUNT($DW85:FL85)+1,$G$4:$CX$8,FM$14,0)*$D85,IF($C85=FM$17,$G$6*$D85,""))</f>
        <v/>
      </c>
      <c r="FN85" s="34" t="str">
        <f>IF(FM85&lt;&gt;"",HLOOKUP(COUNT($DW85:FM85)+1,$G$4:$CX$8,FN$14,0)*$D85,IF($C85=FN$17,$G$6*$D85,""))</f>
        <v/>
      </c>
      <c r="FO85" s="34" t="str">
        <f>IF(FN85&lt;&gt;"",HLOOKUP(COUNT($DW85:FN85)+1,$G$4:$CX$8,FO$14,0)*$D85,IF($C85=FO$17,$G$6*$D85,""))</f>
        <v/>
      </c>
      <c r="FP85" s="34" t="str">
        <f>IF(FO85&lt;&gt;"",HLOOKUP(COUNT($DW85:FO85)+1,$G$4:$CX$8,FP$14,0)*$D85,IF($C85=FP$17,$G$6*$D85,""))</f>
        <v/>
      </c>
      <c r="FQ85" s="34" t="str">
        <f>IF(FP85&lt;&gt;"",HLOOKUP(COUNT($DW85:FP85)+1,$G$4:$CX$8,FQ$14,0)*$D85,IF($C85=FQ$17,$G$6*$D85,""))</f>
        <v/>
      </c>
      <c r="FR85" s="34" t="str">
        <f>IF(FQ85&lt;&gt;"",HLOOKUP(COUNT($DW85:FQ85)+1,$G$4:$CX$8,FR$14,0)*$D85,IF($C85=FR$17,$G$6*$D85,""))</f>
        <v/>
      </c>
      <c r="FS85" s="34" t="str">
        <f>IF(FR85&lt;&gt;"",HLOOKUP(COUNT($DW85:FR85)+1,$G$4:$CX$8,FS$14,0)*$D85,IF($C85=FS$17,$G$6*$D85,""))</f>
        <v/>
      </c>
      <c r="FT85" s="34" t="str">
        <f>IF(FS85&lt;&gt;"",HLOOKUP(COUNT($DW85:FS85)+1,$G$4:$CX$8,FT$14,0)*$D85,IF($C85=FT$17,$G$6*$D85,""))</f>
        <v/>
      </c>
      <c r="FU85" s="34" t="str">
        <f>IF(FT85&lt;&gt;"",HLOOKUP(COUNT($DW85:FT85)+1,$G$4:$CX$8,FU$14,0)*$D85,IF($C85=FU$17,$G$6*$D85,""))</f>
        <v/>
      </c>
      <c r="FV85" s="34" t="str">
        <f>IF(FU85&lt;&gt;"",HLOOKUP(COUNT($DW85:FU85)+1,$G$4:$CX$8,FV$14,0)*$D85,IF($C85=FV$17,$G$6*$D85,""))</f>
        <v/>
      </c>
      <c r="FW85" s="34" t="str">
        <f>IF(FV85&lt;&gt;"",HLOOKUP(COUNT($DW85:FV85)+1,$G$4:$CX$8,FW$14,0)*$D85,IF($C85=FW$17,$G$6*$D85,""))</f>
        <v/>
      </c>
      <c r="FX85" s="34" t="str">
        <f>IF(FW85&lt;&gt;"",HLOOKUP(COUNT($DW85:FW85)+1,$G$4:$CX$8,FX$14,0)*$D85,IF($C85=FX$17,$G$6*$D85,""))</f>
        <v/>
      </c>
      <c r="FY85" s="34" t="str">
        <f>IF(FX85&lt;&gt;"",HLOOKUP(COUNT($DW85:FX85)+1,$G$4:$CX$8,FY$14,0)*$D85,IF($C85=FY$17,$G$6*$D85,""))</f>
        <v/>
      </c>
      <c r="FZ85" s="34" t="str">
        <f>IF(FY85&lt;&gt;"",HLOOKUP(COUNT($DW85:FY85)+1,$G$4:$CX$8,FZ$14,0)*$D85,IF($C85=FZ$17,$G$6*$D85,""))</f>
        <v/>
      </c>
      <c r="GA85" s="34" t="str">
        <f>IF(FZ85&lt;&gt;"",HLOOKUP(COUNT($DW85:FZ85)+1,$G$4:$CX$8,GA$14,0)*$D85,IF($C85=GA$17,$G$6*$D85,""))</f>
        <v/>
      </c>
      <c r="GB85" s="34" t="str">
        <f>IF(GA85&lt;&gt;"",HLOOKUP(COUNT($DW85:GA85)+1,$G$4:$CX$8,GB$14,0)*$D85,IF($C85=GB$17,$G$6*$D85,""))</f>
        <v/>
      </c>
      <c r="GC85" s="34" t="str">
        <f>IF(GB85&lt;&gt;"",HLOOKUP(COUNT($DW85:GB85)+1,$G$4:$CX$8,GC$14,0)*$D85,IF($C85=GC$17,$G$6*$D85,""))</f>
        <v/>
      </c>
      <c r="GD85" s="34" t="str">
        <f>IF(GC85&lt;&gt;"",HLOOKUP(COUNT($DW85:GC85)+1,$G$4:$CX$8,GD$14,0)*$D85,IF($C85=GD$17,$G$6*$D85,""))</f>
        <v/>
      </c>
      <c r="GE85" s="34" t="str">
        <f>IF(GD85&lt;&gt;"",HLOOKUP(COUNT($DW85:GD85)+1,$G$4:$CX$8,GE$14,0)*$D85,IF($C85=GE$17,$G$6*$D85,""))</f>
        <v/>
      </c>
      <c r="GF85" s="34" t="str">
        <f>IF(GE85&lt;&gt;"",HLOOKUP(COUNT($DW85:GE85)+1,$G$4:$CX$8,GF$14,0)*$D85,IF($C85=GF$17,$G$6*$D85,""))</f>
        <v/>
      </c>
      <c r="GG85" s="34" t="str">
        <f>IF(GF85&lt;&gt;"",HLOOKUP(COUNT($DW85:GF85)+1,$G$4:$CX$8,GG$14,0)*$D85,IF($C85=GG$17,$G$6*$D85,""))</f>
        <v/>
      </c>
      <c r="GH85" s="34" t="str">
        <f>IF(GG85&lt;&gt;"",HLOOKUP(COUNT($DW85:GG85)+1,$G$4:$CX$8,GH$14,0)*$D85,IF($C85=GH$17,$G$6*$D85,""))</f>
        <v/>
      </c>
      <c r="GI85" s="34" t="str">
        <f>IF(GH85&lt;&gt;"",HLOOKUP(COUNT($DW85:GH85)+1,$G$4:$CX$8,GI$14,0)*$D85,IF($C85=GI$17,$G$6*$D85,""))</f>
        <v/>
      </c>
      <c r="GJ85" s="34" t="str">
        <f>IF(GI85&lt;&gt;"",HLOOKUP(COUNT($DW85:GI85)+1,$G$4:$CX$8,GJ$14,0)*$D85,IF($C85=GJ$17,$G$6*$D85,""))</f>
        <v/>
      </c>
      <c r="GK85" s="34" t="str">
        <f>IF(GJ85&lt;&gt;"",HLOOKUP(COUNT($DW85:GJ85)+1,$G$4:$CX$8,GK$14,0)*$D85,IF($C85=GK$17,$G$6*$D85,""))</f>
        <v/>
      </c>
      <c r="GL85" s="34">
        <f>IF(GK85&lt;&gt;"",HLOOKUP(COUNT($DW85:GK85)+1,$G$4:$CX$8,GL$14,0)*$D85,IF($C85=GL$17,$G$6*$D85,""))</f>
        <v>0</v>
      </c>
      <c r="GM85" s="34">
        <f>IF(GL85&lt;&gt;"",HLOOKUP(COUNT($DW85:GL85)+1,$G$4:$CX$8,GM$14,0)*$D85,IF($C85=GM$17,$G$6*$D85,""))</f>
        <v>7500</v>
      </c>
      <c r="GN85" s="34">
        <f>IF(GM85&lt;&gt;"",HLOOKUP(COUNT($DW85:GM85)+1,$G$4:$CX$8,GN$14,0)*$D85,IF($C85=GN$17,$G$6*$D85,""))</f>
        <v>7500</v>
      </c>
      <c r="GO85" s="34">
        <f>IF(GN85&lt;&gt;"",HLOOKUP(COUNT($DW85:GN85)+1,$G$4:$CX$8,GO$14,0)*$D85,IF($C85=GO$17,$G$6*$D85,""))</f>
        <v>7500</v>
      </c>
      <c r="GP85" s="34">
        <f>IF(GO85&lt;&gt;"",HLOOKUP(COUNT($DW85:GO85)+1,$G$4:$CX$8,GP$14,0)*$D85,IF($C85=GP$17,$G$6*$D85,""))</f>
        <v>9048.4582084179765</v>
      </c>
      <c r="GQ85" s="34">
        <f>IF(GP85&lt;&gt;"",HLOOKUP(COUNT($DW85:GP85)+1,$G$4:$CX$8,GQ$14,0)*$D85,IF($C85=GQ$17,$G$6*$D85,""))</f>
        <v>11310.572760522478</v>
      </c>
      <c r="GR85" s="34">
        <f>IF(GQ85&lt;&gt;"",HLOOKUP(COUNT($DW85:GQ85)+1,$G$4:$CX$8,GR$14,0)*$D85,IF($C85=GR$17,$G$6*$D85,""))</f>
        <v>13572.687312626966</v>
      </c>
      <c r="GS85" s="34">
        <f>IF(GR85&lt;&gt;"",HLOOKUP(COUNT($DW85:GR85)+1,$G$4:$CX$8,GS$14,0)*$D85,IF($C85=GS$17,$G$6*$D85,""))</f>
        <v>15744.31728264728</v>
      </c>
      <c r="GT85" s="34">
        <f>IF(GS85&lt;&gt;"",HLOOKUP(COUNT($DW85:GS85)+1,$G$4:$CX$8,GT$14,0)*$D85,IF($C85=GT$17,$G$6*$D85,""))</f>
        <v>17948.521702217906</v>
      </c>
      <c r="GU85" s="34">
        <f>IF(GT85&lt;&gt;"",HLOOKUP(COUNT($DW85:GT85)+1,$G$4:$CX$8,GU$14,0)*$D85,IF($C85=GU$17,$G$6*$D85,""))</f>
        <v>20281.829523506218</v>
      </c>
      <c r="GV85" s="34">
        <f>IF(GU85&lt;&gt;"",HLOOKUP(COUNT($DW85:GU85)+1,$G$4:$CX$8,GV$14,0)*$D85,IF($C85=GV$17,$G$6*$D85,""))</f>
        <v>22512.830771091903</v>
      </c>
      <c r="GW85" s="34">
        <f>IF(GV85&lt;&gt;"",HLOOKUP(COUNT($DW85:GV85)+1,$G$4:$CX$8,GW$14,0)*$D85,IF($C85=GW$17,$G$6*$D85,""))</f>
        <v>24764.113848201101</v>
      </c>
      <c r="GX85" s="34">
        <f>IF(GW85&lt;&gt;"",HLOOKUP(COUNT($DW85:GW85)+1,$G$4:$CX$8,GX$14,0)*$D85,IF($C85=GX$17,$G$6*$D85,""))</f>
        <v>18573.085386150833</v>
      </c>
      <c r="GY85" s="34">
        <f>IF(GX85&lt;&gt;"",HLOOKUP(COUNT($DW85:GX85)+1,$G$4:$CX$8,GY$14,0)*$D85,IF($C85=GY$17,$G$6*$D85,""))</f>
        <v>17644.431116843283</v>
      </c>
      <c r="GZ85" s="34">
        <f>IF(GY85&lt;&gt;"",HLOOKUP(COUNT($DW85:GY85)+1,$G$4:$CX$8,GZ$14,0)*$D85,IF($C85=GZ$17,$G$6*$D85,""))</f>
        <v>19408.874228527617</v>
      </c>
      <c r="HA85" s="34">
        <f>IF(GZ85&lt;&gt;"",HLOOKUP(COUNT($DW85:GZ85)+1,$G$4:$CX$8,HA$14,0)*$D85,IF($C85=HA$17,$G$6*$D85,""))</f>
        <v>21349.761651380388</v>
      </c>
      <c r="HB85" s="34">
        <f>IF(HA85&lt;&gt;"",HLOOKUP(COUNT($DW85:HA85)+1,$G$4:$CX$8,HB$14,0)*$D85,IF($C85=HB$17,$G$6*$D85,""))</f>
        <v>23484.73781651842</v>
      </c>
      <c r="HC85" s="34">
        <f>IF(HB85&lt;&gt;"",HLOOKUP(COUNT($DW85:HB85)+1,$G$4:$CX$8,HC$14,0)*$D85,IF($C85=HC$17,$G$6*$D85,""))</f>
        <v>25833.211598170259</v>
      </c>
      <c r="HD85" s="34">
        <f>IF(HC85&lt;&gt;"",HLOOKUP(COUNT($DW85:HC85)+1,$G$4:$CX$8,HD$14,0)*$D85,IF($C85=HD$17,$G$6*$D85,""))</f>
        <v>24541.551018261736</v>
      </c>
      <c r="HE85" s="34">
        <f>IF(HD85&lt;&gt;"",HLOOKUP(COUNT($DW85:HD85)+1,$G$4:$CX$8,HE$14,0)*$D85,IF($C85=HE$17,$G$6*$D85,""))</f>
        <v>23314.473467348653</v>
      </c>
      <c r="HF85" s="34">
        <f>IF(HE85&lt;&gt;"",HLOOKUP(COUNT($DW85:HE85)+1,$G$4:$CX$8,HF$14,0)*$D85,IF($C85=HF$17,$G$6*$D85,""))</f>
        <v>24946.486610063057</v>
      </c>
      <c r="HG85" s="34">
        <f>IF(HF85&lt;&gt;"",HLOOKUP(COUNT($DW85:HF85)+1,$G$4:$CX$8,HG$14,0)*$D85,IF($C85=HG$17,$G$6*$D85,""))</f>
        <v>26692.740672767472</v>
      </c>
      <c r="HH85" s="34">
        <f>IF(HG85&lt;&gt;"",HLOOKUP(COUNT($DW85:HG85)+1,$G$4:$CX$8,HH$14,0)*$D85,IF($C85=HH$17,$G$6*$D85,""))</f>
        <v>28561.232519861194</v>
      </c>
      <c r="HI85" s="34">
        <f>IF(HH85&lt;&gt;"",HLOOKUP(COUNT($DW85:HH85)+1,$G$4:$CX$8,HI$14,0)*$D85,IF($C85=HI$17,$G$6*$D85,""))</f>
        <v>31417.355771847309</v>
      </c>
      <c r="HJ85" s="34">
        <f>IF(HI85&lt;&gt;"",HLOOKUP(COUNT($DW85:HI85)+1,$G$4:$CX$8,HJ$14,0)*$D85,IF($C85=HJ$17,$G$6*$D85,""))</f>
        <v>26704.75240607022</v>
      </c>
      <c r="HK85" s="34">
        <f>IF(HJ85&lt;&gt;"",HLOOKUP(COUNT($DW85:HJ85)+1,$G$4:$CX$8,HK$14,0)*$D85,IF($C85=HK$17,$G$6*$D85,""))</f>
        <v>25369.514785766714</v>
      </c>
      <c r="HL85" s="34">
        <f>IF(HK85&lt;&gt;"",HLOOKUP(COUNT($DW85:HK85)+1,$G$4:$CX$8,HL$14,0)*$D85,IF($C85=HL$17,$G$6*$D85,""))</f>
        <v>26637.990525055047</v>
      </c>
      <c r="HM85" s="34">
        <f>IF(HL85&lt;&gt;"",HLOOKUP(COUNT($DW85:HL85)+1,$G$4:$CX$8,HM$14,0)*$D85,IF($C85=HM$17,$G$6*$D85,""))</f>
        <v>27969.890051307804</v>
      </c>
      <c r="HN85" s="34">
        <f>IF(HM85&lt;&gt;"",HLOOKUP(COUNT($DW85:HM85)+1,$G$4:$CX$8,HN$14,0)*$D85,IF($C85=HN$17,$G$6*$D85,""))</f>
        <v>29368.38455387318</v>
      </c>
      <c r="HO85" s="34">
        <f>IF(HN85&lt;&gt;"",HLOOKUP(COUNT($DW85:HN85)+1,$G$4:$CX$8,HO$14,0)*$D85,IF($C85=HO$17,$G$6*$D85,""))</f>
        <v>31424.171472644306</v>
      </c>
      <c r="HP85" s="34">
        <f>IF(HO85&lt;&gt;"",HLOOKUP(COUNT($DW85:HO85)+1,$G$4:$CX$8,HP$14,0)*$D85,IF($C85=HP$17,$G$6*$D85,""))</f>
        <v>28281.754325379879</v>
      </c>
      <c r="HQ85" s="34">
        <f>IF(HP85&lt;&gt;"",HLOOKUP(COUNT($DW85:HP85)+1,$G$4:$CX$8,HQ$14,0)*$D85,IF($C85=HQ$17,$G$6*$D85,""))</f>
        <v>25453.578892841902</v>
      </c>
      <c r="HR85" s="34">
        <f>IF(HQ85&lt;&gt;"",HLOOKUP(COUNT($DW85:HQ85)+1,$G$4:$CX$8,HR$14,0)*$D85,IF($C85=HR$17,$G$6*$D85,""))</f>
        <v>27235.329415340824</v>
      </c>
      <c r="HS85" s="34">
        <f>IF(HR85&lt;&gt;"",HLOOKUP(COUNT($DW85:HR85)+1,$G$4:$CX$8,HS$14,0)*$D85,IF($C85=HS$17,$G$6*$D85,""))</f>
        <v>29141.802474414675</v>
      </c>
      <c r="HT85" s="34">
        <f>IF(HS85&lt;&gt;"",HLOOKUP(COUNT($DW85:HS85)+1,$G$4:$CX$8,HT$14,0)*$D85,IF($C85=HT$17,$G$6*$D85,""))</f>
        <v>31181.728647623713</v>
      </c>
      <c r="HU85" s="34">
        <f>IF(HT85&lt;&gt;"",HLOOKUP(COUNT($DW85:HT85)+1,$G$4:$CX$8,HU$14,0)*$D85,IF($C85=HU$17,$G$6*$D85,""))</f>
        <v>33676.266939433612</v>
      </c>
      <c r="HV85" s="34">
        <f>IF(HU85&lt;&gt;"",HLOOKUP(COUNT($DW85:HU85)+1,$G$4:$CX$8,HV$14,0)*$D85,IF($C85=HV$17,$G$6*$D85,""))</f>
        <v>28961.589567912906</v>
      </c>
      <c r="HW85" s="34">
        <f>IF(HV85&lt;&gt;"",HLOOKUP(COUNT($DW85:HV85)+1,$G$4:$CX$8,HW$14,0)*$D85,IF($C85=HW$17,$G$6*$D85,""))</f>
        <v>27513.510089517258</v>
      </c>
      <c r="HX85" s="34">
        <f>IF(HW85&lt;&gt;"",HLOOKUP(COUNT($DW85:HW85)+1,$G$4:$CX$8,HX$14,0)*$D85,IF($C85=HX$17,$G$6*$D85,""))</f>
        <v>28889.18559399313</v>
      </c>
      <c r="HY85" s="34">
        <f>IF(HX85&lt;&gt;"",HLOOKUP(COUNT($DW85:HX85)+1,$G$4:$CX$8,HY$14,0)*$D85,IF($C85=HY$17,$G$6*$D85,""))</f>
        <v>30333.644873692774</v>
      </c>
      <c r="HZ85" s="34">
        <f>IF(HY85&lt;&gt;"",HLOOKUP(COUNT($DW85:HY85)+1,$G$4:$CX$8,HZ$14,0)*$D85,IF($C85=HZ$17,$G$6*$D85,""))</f>
        <v>31850.327117377412</v>
      </c>
      <c r="IA85" s="34">
        <f>IF(HZ85&lt;&gt;"",HLOOKUP(COUNT($DW85:HZ85)+1,$G$4:$CX$8,IA$14,0)*$D85,IF($C85=IA$17,$G$6*$D85,""))</f>
        <v>34079.850015593824</v>
      </c>
      <c r="IB85" s="34">
        <f>IF(IA85&lt;&gt;"",HLOOKUP(COUNT($DW85:IA85)+1,$G$4:$CX$8,IB$14,0)*$D85,IF($C85=IB$17,$G$6*$D85,""))</f>
        <v>30671.865014034454</v>
      </c>
      <c r="IC85" s="34">
        <f>IF(IB85&lt;&gt;"",HLOOKUP(COUNT($DW85:IB85)+1,$G$4:$CX$8,IC$14,0)*$D85,IF($C85=IC$17,$G$6*$D85,""))</f>
        <v>27604.678512631006</v>
      </c>
      <c r="ID85" s="34">
        <f>IF(IC85&lt;&gt;"",HLOOKUP(COUNT($DW85:IC85)+1,$G$4:$CX$8,ID$14,0)*$D85,IF($C85=ID$17,$G$6*$D85,""))</f>
        <v>29537.006008515182</v>
      </c>
      <c r="IE85" s="34">
        <f>IF(ID85&lt;&gt;"",HLOOKUP(COUNT($DW85:ID85)+1,$G$4:$CX$8,IE$14,0)*$D85,IF($C85=IE$17,$G$6*$D85,""))</f>
        <v>31604.59642911124</v>
      </c>
      <c r="IF85" s="34">
        <f>IF(IE85&lt;&gt;"",HLOOKUP(COUNT($DW85:IE85)+1,$G$4:$CX$8,IF$14,0)*$D85,IF($C85=IF$17,$G$6*$D85,""))</f>
        <v>33816.918179149026</v>
      </c>
      <c r="IG85" s="34">
        <f>IF(IF85&lt;&gt;"",HLOOKUP(COUNT($DW85:IF85)+1,$G$4:$CX$8,IG$14,0)*$D85,IF($C85=IG$17,$G$6*$D85,""))</f>
        <v>36522.271633480945</v>
      </c>
      <c r="IH85" s="34">
        <f>IF(IG85&lt;&gt;"",HLOOKUP(COUNT($DW85:IG85)+1,$G$4:$CX$8,IH$14,0)*$D85,IF($C85=IH$17,$G$6*$D85,""))</f>
        <v>31774.376321128417</v>
      </c>
      <c r="II85" s="34">
        <f>IF(IH85&lt;&gt;"",HLOOKUP(COUNT($DW85:IH85)+1,$G$4:$CX$8,II$14,0)*$D85,IF($C85=II$17,$G$6*$D85,""))</f>
        <v>30185.657505072006</v>
      </c>
      <c r="IJ85" s="34">
        <f>IF(II85&lt;&gt;"",HLOOKUP(COUNT($DW85:II85)+1,$G$4:$CX$8,IJ$14,0)*$D85,IF($C85=IJ$17,$G$6*$D85,""))</f>
        <v>31694.940380325599</v>
      </c>
      <c r="IK85" s="34">
        <f>IF(IJ85&lt;&gt;"",HLOOKUP(COUNT($DW85:IJ85)+1,$G$4:$CX$8,IK$14,0)*$D85,IF($C85=IK$17,$G$6*$D85,""))</f>
        <v>33279.687399341885</v>
      </c>
      <c r="IL85" s="34">
        <f>IF(IK85&lt;&gt;"",HLOOKUP(COUNT($DW85:IK85)+1,$G$4:$CX$8,IL$14,0)*$D85,IF($C85=IL$17,$G$6*$D85,""))</f>
        <v>34943.671769308989</v>
      </c>
      <c r="IM85" s="34">
        <f>IF(IL85&lt;&gt;"",HLOOKUP(COUNT($DW85:IL85)+1,$G$4:$CX$8,IM$14,0)*$D85,IF($C85=IM$17,$G$6*$D85,""))</f>
        <v>37389.728793160604</v>
      </c>
      <c r="IO85" s="34" t="str">
        <f>IF(IN85&lt;&gt;"",HLOOKUP(COUNT($IN85:IN85)+1,$G$4:$EH$8,IO$14,0)*$D85,IF($C85=IO$17,$G$7*$D85,""))</f>
        <v/>
      </c>
      <c r="IP85" s="34" t="str">
        <f>IF(IO85&lt;&gt;"",HLOOKUP(COUNT($IN85:IO85)+1,$G$4:$EH$8,IP$14,0)*$D85,IF($C85=IP$17,$G$7*$D85,""))</f>
        <v/>
      </c>
      <c r="IQ85" s="34" t="str">
        <f>IF(IP85&lt;&gt;"",HLOOKUP(COUNT($IN85:IP85)+1,$G$4:$EH$8,IQ$14,0)*$D85,IF($C85=IQ$17,$G$7*$D85,""))</f>
        <v/>
      </c>
      <c r="IR85" s="34" t="str">
        <f>IF(IQ85&lt;&gt;"",HLOOKUP(COUNT($IN85:IQ85)+1,$G$4:$EH$8,IR$14,0)*$D85,IF($C85=IR$17,$G$7*$D85,""))</f>
        <v/>
      </c>
      <c r="IS85" s="34" t="str">
        <f>IF(IR85&lt;&gt;"",HLOOKUP(COUNT($IN85:IR85)+1,$G$4:$EH$8,IS$14,0)*$D85,IF($C85=IS$17,$G$7*$D85,""))</f>
        <v/>
      </c>
      <c r="IT85" s="34" t="str">
        <f>IF(IS85&lt;&gt;"",HLOOKUP(COUNT($IN85:IS85)+1,$G$4:$EH$8,IT$14,0)*$D85,IF($C85=IT$17,$G$7*$D85,""))</f>
        <v/>
      </c>
      <c r="IU85" s="34" t="str">
        <f>IF(IT85&lt;&gt;"",HLOOKUP(COUNT($IN85:IT85)+1,$G$4:$EH$8,IU$14,0)*$D85,IF($C85=IU$17,$G$7*$D85,""))</f>
        <v/>
      </c>
      <c r="IV85" s="34" t="str">
        <f>IF(IU85&lt;&gt;"",HLOOKUP(COUNT($IN85:IU85)+1,$G$4:$EH$8,IV$14,0)*$D85,IF($C85=IV$17,$G$7*$D85,""))</f>
        <v/>
      </c>
      <c r="IW85" s="34" t="str">
        <f>IF(IV85&lt;&gt;"",HLOOKUP(COUNT($IN85:IV85)+1,$G$4:$EH$8,IW$14,0)*$D85,IF($C85=IW$17,$G$7*$D85,""))</f>
        <v/>
      </c>
      <c r="IX85" s="34" t="str">
        <f>IF(IW85&lt;&gt;"",HLOOKUP(COUNT($IN85:IW85)+1,$G$4:$EH$8,IX$14,0)*$D85,IF($C85=IX$17,$G$7*$D85,""))</f>
        <v/>
      </c>
      <c r="IY85" s="34" t="str">
        <f>IF(IX85&lt;&gt;"",HLOOKUP(COUNT($IN85:IX85)+1,$G$4:$EH$8,IY$14,0)*$D85,IF($C85=IY$17,$G$7*$D85,""))</f>
        <v/>
      </c>
      <c r="IZ85" s="34" t="str">
        <f>IF(IY85&lt;&gt;"",HLOOKUP(COUNT($IN85:IY85)+1,$G$4:$EH$8,IZ$14,0)*$D85,IF($C85=IZ$17,$G$7*$D85,""))</f>
        <v/>
      </c>
      <c r="JA85" s="34" t="str">
        <f>IF(IZ85&lt;&gt;"",HLOOKUP(COUNT($IN85:IZ85)+1,$G$4:$EH$8,JA$14,0)*$D85,IF($C85=JA$17,$G$7*$D85,""))</f>
        <v/>
      </c>
      <c r="JB85" s="34" t="str">
        <f>IF(JA85&lt;&gt;"",HLOOKUP(COUNT($IN85:JA85)+1,$G$4:$EH$8,JB$14,0)*$D85,IF($C85=JB$17,$G$7*$D85,""))</f>
        <v/>
      </c>
      <c r="JC85" s="34" t="str">
        <f>IF(JB85&lt;&gt;"",HLOOKUP(COUNT($IN85:JB85)+1,$G$4:$EH$8,JC$14,0)*$D85,IF($C85=JC$17,$G$7*$D85,""))</f>
        <v/>
      </c>
      <c r="JD85" s="34" t="str">
        <f>IF(JC85&lt;&gt;"",HLOOKUP(COUNT($IN85:JC85)+1,$G$4:$EH$8,JD$14,0)*$D85,IF($C85=JD$17,$G$7*$D85,""))</f>
        <v/>
      </c>
      <c r="JE85" s="34" t="str">
        <f>IF(JD85&lt;&gt;"",HLOOKUP(COUNT($IN85:JD85)+1,$G$4:$EH$8,JE$14,0)*$D85,IF($C85=JE$17,$G$7*$D85,""))</f>
        <v/>
      </c>
      <c r="JF85" s="34" t="str">
        <f>IF(JE85&lt;&gt;"",HLOOKUP(COUNT($IN85:JE85)+1,$G$4:$EH$8,JF$14,0)*$D85,IF($C85=JF$17,$G$7*$D85,""))</f>
        <v/>
      </c>
      <c r="JG85" s="34" t="str">
        <f>IF(JF85&lt;&gt;"",HLOOKUP(COUNT($IN85:JF85)+1,$G$4:$EH$8,JG$14,0)*$D85,IF($C85=JG$17,$G$7*$D85,""))</f>
        <v/>
      </c>
      <c r="JH85" s="34" t="str">
        <f>IF(JG85&lt;&gt;"",HLOOKUP(COUNT($IN85:JG85)+1,$G$4:$EH$8,JH$14,0)*$D85,IF($C85=JH$17,$G$7*$D85,""))</f>
        <v/>
      </c>
      <c r="JI85" s="34" t="str">
        <f>IF(JH85&lt;&gt;"",HLOOKUP(COUNT($IN85:JH85)+1,$G$4:$EH$8,JI$14,0)*$D85,IF($C85=JI$17,$G$7*$D85,""))</f>
        <v/>
      </c>
      <c r="JJ85" s="34" t="str">
        <f>IF(JI85&lt;&gt;"",HLOOKUP(COUNT($IN85:JI85)+1,$G$4:$EH$8,JJ$14,0)*$D85,IF($C85=JJ$17,$G$7*$D85,""))</f>
        <v/>
      </c>
      <c r="JK85" s="34" t="str">
        <f>IF(JJ85&lt;&gt;"",HLOOKUP(COUNT($IN85:JJ85)+1,$G$4:$EH$8,JK$14,0)*$D85,IF($C85=JK$17,$G$7*$D85,""))</f>
        <v/>
      </c>
      <c r="JL85" s="34" t="str">
        <f>IF(JK85&lt;&gt;"",HLOOKUP(COUNT($IN85:JK85)+1,$G$4:$EH$8,JL$14,0)*$D85,IF($C85=JL$17,$G$7*$D85,""))</f>
        <v/>
      </c>
      <c r="JM85" s="34" t="str">
        <f>IF(JL85&lt;&gt;"",HLOOKUP(COUNT($IN85:JL85)+1,$G$4:$EH$8,JM$14,0)*$D85,IF($C85=JM$17,$G$7*$D85,""))</f>
        <v/>
      </c>
      <c r="JN85" s="34" t="str">
        <f>IF(JM85&lt;&gt;"",HLOOKUP(COUNT($IN85:JM85)+1,$G$4:$EH$8,JN$14,0)*$D85,IF($C85=JN$17,$G$7*$D85,""))</f>
        <v/>
      </c>
      <c r="JO85" s="34" t="str">
        <f>IF(JN85&lt;&gt;"",HLOOKUP(COUNT($IN85:JN85)+1,$G$4:$EH$8,JO$14,0)*$D85,IF($C85=JO$17,$G$7*$D85,""))</f>
        <v/>
      </c>
      <c r="JP85" s="34" t="str">
        <f>IF(JO85&lt;&gt;"",HLOOKUP(COUNT($IN85:JO85)+1,$G$4:$EH$8,JP$14,0)*$D85,IF($C85=JP$17,$G$7*$D85,""))</f>
        <v/>
      </c>
      <c r="JQ85" s="34" t="str">
        <f>IF(JP85&lt;&gt;"",HLOOKUP(COUNT($IN85:JP85)+1,$G$4:$EH$8,JQ$14,0)*$D85,IF($C85=JQ$17,$G$7*$D85,""))</f>
        <v/>
      </c>
      <c r="JR85" s="34" t="str">
        <f>IF(JQ85&lt;&gt;"",HLOOKUP(COUNT($IN85:JQ85)+1,$G$4:$EH$8,JR$14,0)*$D85,IF($C85=JR$17,$G$7*$D85,""))</f>
        <v/>
      </c>
      <c r="JS85" s="34" t="str">
        <f>IF(JR85&lt;&gt;"",HLOOKUP(COUNT($IN85:JR85)+1,$G$4:$EH$8,JS$14,0)*$D85,IF($C85=JS$17,$G$7*$D85,""))</f>
        <v/>
      </c>
      <c r="JT85" s="34" t="str">
        <f>IF(JS85&lt;&gt;"",HLOOKUP(COUNT($IN85:JS85)+1,$G$4:$EH$8,JT$14,0)*$D85,IF($C85=JT$17,$G$7*$D85,""))</f>
        <v/>
      </c>
      <c r="JU85" s="34" t="str">
        <f>IF(JT85&lt;&gt;"",HLOOKUP(COUNT($IN85:JT85)+1,$G$4:$EH$8,JU$14,0)*$D85,IF($C85=JU$17,$G$7*$D85,""))</f>
        <v/>
      </c>
      <c r="JV85" s="34" t="str">
        <f>IF(JU85&lt;&gt;"",HLOOKUP(COUNT($IN85:JU85)+1,$G$4:$EH$8,JV$14,0)*$D85,IF($C85=JV$17,$G$7*$D85,""))</f>
        <v/>
      </c>
      <c r="JW85" s="34" t="str">
        <f>IF(JV85&lt;&gt;"",HLOOKUP(COUNT($IN85:JV85)+1,$G$4:$EH$8,JW$14,0)*$D85,IF($C85=JW$17,$G$7*$D85,""))</f>
        <v/>
      </c>
      <c r="JX85" s="34" t="str">
        <f>IF(JW85&lt;&gt;"",HLOOKUP(COUNT($IN85:JW85)+1,$G$4:$EH$8,JX$14,0)*$D85,IF($C85=JX$17,$G$7*$D85,""))</f>
        <v/>
      </c>
      <c r="JY85" s="34" t="str">
        <f>IF(JX85&lt;&gt;"",HLOOKUP(COUNT($IN85:JX85)+1,$G$4:$EH$8,JY$14,0)*$D85,IF($C85=JY$17,$G$7*$D85,""))</f>
        <v/>
      </c>
      <c r="JZ85" s="34" t="str">
        <f>IF(JY85&lt;&gt;"",HLOOKUP(COUNT($IN85:JY85)+1,$G$4:$EH$8,JZ$14,0)*$D85,IF($C85=JZ$17,$G$7*$D85,""))</f>
        <v/>
      </c>
      <c r="KA85" s="34" t="str">
        <f>IF(JZ85&lt;&gt;"",HLOOKUP(COUNT($IN85:JZ85)+1,$G$4:$EH$8,KA$14,0)*$D85,IF($C85=KA$17,$G$7*$D85,""))</f>
        <v/>
      </c>
      <c r="KB85" s="34" t="str">
        <f>IF(KA85&lt;&gt;"",HLOOKUP(COUNT($IN85:KA85)+1,$G$4:$EH$8,KB$14,0)*$D85,IF($C85=KB$17,$G$7*$D85,""))</f>
        <v/>
      </c>
      <c r="KC85" s="34" t="str">
        <f>IF(KB85&lt;&gt;"",HLOOKUP(COUNT($IN85:KB85)+1,$G$4:$EH$8,KC$14,0)*$D85,IF($C85=KC$17,$G$7*$D85,""))</f>
        <v/>
      </c>
      <c r="KD85" s="34" t="str">
        <f>IF(KC85&lt;&gt;"",HLOOKUP(COUNT($IN85:KC85)+1,$G$4:$EH$8,KD$14,0)*$D85,IF($C85=KD$17,$G$7*$D85,""))</f>
        <v/>
      </c>
      <c r="KE85" s="34" t="str">
        <f>IF(KD85&lt;&gt;"",HLOOKUP(COUNT($IN85:KD85)+1,$G$4:$EH$8,KE$14,0)*$D85,IF($C85=KE$17,$G$7*$D85,""))</f>
        <v/>
      </c>
      <c r="KF85" s="34" t="str">
        <f>IF(KE85&lt;&gt;"",HLOOKUP(COUNT($IN85:KE85)+1,$G$4:$EH$8,KF$14,0)*$D85,IF($C85=KF$17,$G$7*$D85,""))</f>
        <v/>
      </c>
      <c r="KG85" s="34" t="str">
        <f>IF(KF85&lt;&gt;"",HLOOKUP(COUNT($IN85:KF85)+1,$G$4:$EH$8,KG$14,0)*$D85,IF($C85=KG$17,$G$7*$D85,""))</f>
        <v/>
      </c>
      <c r="KH85" s="34" t="str">
        <f>IF(KG85&lt;&gt;"",HLOOKUP(COUNT($IN85:KG85)+1,$G$4:$EH$8,KH$14,0)*$D85,IF($C85=KH$17,$G$7*$D85,""))</f>
        <v/>
      </c>
      <c r="KI85" s="34" t="str">
        <f>IF(KH85&lt;&gt;"",HLOOKUP(COUNT($IN85:KH85)+1,$G$4:$EH$8,KI$14,0)*$D85,IF($C85=KI$17,$G$7*$D85,""))</f>
        <v/>
      </c>
      <c r="KJ85" s="34" t="str">
        <f>IF(KI85&lt;&gt;"",HLOOKUP(COUNT($IN85:KI85)+1,$G$4:$EH$8,KJ$14,0)*$D85,IF($C85=KJ$17,$G$7*$D85,""))</f>
        <v/>
      </c>
      <c r="KK85" s="34" t="str">
        <f>IF(KJ85&lt;&gt;"",HLOOKUP(COUNT($IN85:KJ85)+1,$G$4:$EH$8,KK$14,0)*$D85,IF($C85=KK$17,$G$7*$D85,""))</f>
        <v/>
      </c>
      <c r="KL85" s="34" t="str">
        <f>IF(KK85&lt;&gt;"",HLOOKUP(COUNT($IN85:KK85)+1,$G$4:$EH$8,KL$14,0)*$D85,IF($C85=KL$17,$G$7*$D85,""))</f>
        <v/>
      </c>
      <c r="KM85" s="34" t="str">
        <f>IF(KL85&lt;&gt;"",HLOOKUP(COUNT($IN85:KL85)+1,$G$4:$EH$8,KM$14,0)*$D85,IF($C85=KM$17,$G$7*$D85,""))</f>
        <v/>
      </c>
      <c r="KN85" s="34" t="str">
        <f>IF(KM85&lt;&gt;"",HLOOKUP(COUNT($IN85:KM85)+1,$G$4:$EH$8,KN$14,0)*$D85,IF($C85=KN$17,$G$7*$D85,""))</f>
        <v/>
      </c>
      <c r="KO85" s="34" t="str">
        <f>IF(KN85&lt;&gt;"",HLOOKUP(COUNT($IN85:KN85)+1,$G$4:$EH$8,KO$14,0)*$D85,IF($C85=KO$17,$G$7*$D85,""))</f>
        <v/>
      </c>
      <c r="KP85" s="34" t="str">
        <f>IF(KO85&lt;&gt;"",HLOOKUP(COUNT($IN85:KO85)+1,$G$4:$EH$8,KP$14,0)*$D85,IF($C85=KP$17,$G$7*$D85,""))</f>
        <v/>
      </c>
      <c r="KQ85" s="34" t="str">
        <f>IF(KP85&lt;&gt;"",HLOOKUP(COUNT($IN85:KP85)+1,$G$4:$EH$8,KQ$14,0)*$D85,IF($C85=KQ$17,$G$7*$D85,""))</f>
        <v/>
      </c>
      <c r="KR85" s="34" t="str">
        <f>IF(KQ85&lt;&gt;"",HLOOKUP(COUNT($IN85:KQ85)+1,$G$4:$EH$8,KR$14,0)*$D85,IF($C85=KR$17,$G$7*$D85,""))</f>
        <v/>
      </c>
      <c r="KS85" s="34" t="str">
        <f>IF(KR85&lt;&gt;"",HLOOKUP(COUNT($IN85:KR85)+1,$G$4:$EH$8,KS$14,0)*$D85,IF($C85=KS$17,$G$7*$D85,""))</f>
        <v/>
      </c>
      <c r="KT85" s="34" t="str">
        <f>IF(KS85&lt;&gt;"",HLOOKUP(COUNT($IN85:KS85)+1,$G$4:$EH$8,KT$14,0)*$D85,IF($C85=KT$17,$G$7*$D85,""))</f>
        <v/>
      </c>
      <c r="KU85" s="34" t="str">
        <f>IF(KT85&lt;&gt;"",HLOOKUP(COUNT($IN85:KT85)+1,$G$4:$EH$8,KU$14,0)*$D85,IF($C85=KU$17,$G$7*$D85,""))</f>
        <v/>
      </c>
      <c r="KV85" s="34" t="str">
        <f>IF(KU85&lt;&gt;"",HLOOKUP(COUNT($IN85:KU85)+1,$G$4:$EH$8,KV$14,0)*$D85,IF($C85=KV$17,$G$7*$D85,""))</f>
        <v/>
      </c>
      <c r="KW85" s="34" t="str">
        <f>IF(KV85&lt;&gt;"",HLOOKUP(COUNT($IN85:KV85)+1,$G$4:$EH$8,KW$14,0)*$D85,IF($C85=KW$17,$G$7*$D85,""))</f>
        <v/>
      </c>
      <c r="KX85" s="34" t="str">
        <f>IF(KW85&lt;&gt;"",HLOOKUP(COUNT($IN85:KW85)+1,$G$4:$EH$8,KX$14,0)*$D85,IF($C85=KX$17,$G$7*$D85,""))</f>
        <v/>
      </c>
      <c r="KY85" s="34" t="str">
        <f>IF(KX85&lt;&gt;"",HLOOKUP(COUNT($IN85:KX85)+1,$G$4:$EH$8,KY$14,0)*$D85,IF($C85=KY$17,$G$7*$D85,""))</f>
        <v/>
      </c>
      <c r="KZ85" s="34" t="str">
        <f>IF(KY85&lt;&gt;"",HLOOKUP(COUNT($IN85:KY85)+1,$G$4:$EH$8,KZ$14,0)*$D85,IF($C85=KZ$17,$G$7*$D85,""))</f>
        <v/>
      </c>
      <c r="LA85" s="34" t="str">
        <f>IF(KZ85&lt;&gt;"",HLOOKUP(COUNT($IN85:KZ85)+1,$G$4:$EH$8,LA$14,0)*$D85,IF($C85=LA$17,$G$7*$D85,""))</f>
        <v/>
      </c>
      <c r="LB85" s="34" t="str">
        <f>IF(LA85&lt;&gt;"",HLOOKUP(COUNT($IN85:LA85)+1,$G$4:$EH$8,LB$14,0)*$D85,IF($C85=LB$17,$G$7*$D85,""))</f>
        <v/>
      </c>
      <c r="LC85" s="34">
        <f>IF(LB85&lt;&gt;"",HLOOKUP(COUNT($IN85:LB85)+1,$G$4:$EH$8,LC$14,0)*$D85,IF($C85=LC$17,$G$7*$D85,""))</f>
        <v>0</v>
      </c>
      <c r="LD85" s="34">
        <f>IF(LC85&lt;&gt;"",HLOOKUP(COUNT($IN85:LC85)+1,$G$4:$EH$8,LD$14,0)*$D85,IF($C85=LD$17,$G$7*$D85,""))</f>
        <v>3750</v>
      </c>
      <c r="LE85" s="34">
        <f>IF(LD85&lt;&gt;"",HLOOKUP(COUNT($IN85:LD85)+1,$G$4:$EH$8,LE$14,0)*$D85,IF($C85=LE$17,$G$7*$D85,""))</f>
        <v>3750</v>
      </c>
      <c r="LF85" s="34">
        <f>IF(LE85&lt;&gt;"",HLOOKUP(COUNT($IN85:LE85)+1,$G$4:$EH$8,LF$14,0)*$D85,IF($C85=LF$17,$G$7*$D85,""))</f>
        <v>3750</v>
      </c>
      <c r="LG85" s="34">
        <f>IF(LF85&lt;&gt;"",HLOOKUP(COUNT($IN85:LF85)+1,$G$4:$EH$8,LG$14,0)*$D85,IF($C85=LG$17,$G$7*$D85,""))</f>
        <v>3750</v>
      </c>
      <c r="LH85" s="34">
        <f>IF(LG85&lt;&gt;"",HLOOKUP(COUNT($IN85:LG85)+1,$G$4:$EH$8,LH$14,0)*$D85,IF($C85=LH$17,$G$7*$D85,""))</f>
        <v>3770.1909201741591</v>
      </c>
      <c r="LI85" s="34">
        <f>IF(LH85&lt;&gt;"",HLOOKUP(COUNT($IN85:LH85)+1,$G$4:$EH$8,LI$14,0)*$D85,IF($C85=LI$17,$G$7*$D85,""))</f>
        <v>4524.2291042089882</v>
      </c>
      <c r="LJ85" s="34">
        <f>IF(LI85&lt;&gt;"",HLOOKUP(COUNT($IN85:LI85)+1,$G$4:$EH$8,LJ$14,0)*$D85,IF($C85=LJ$17,$G$7*$D85,""))</f>
        <v>5248.1057608824267</v>
      </c>
      <c r="LK85" s="34">
        <f>IF(LJ85&lt;&gt;"",HLOOKUP(COUNT($IN85:LJ85)+1,$G$4:$EH$8,LK$14,0)*$D85,IF($C85=LK$17,$G$7*$D85,""))</f>
        <v>5982.8405674059686</v>
      </c>
      <c r="LL85" s="34">
        <f>IF(LK85&lt;&gt;"",HLOOKUP(COUNT($IN85:LK85)+1,$G$4:$EH$8,LL$14,0)*$D85,IF($C85=LL$17,$G$7*$D85,""))</f>
        <v>6760.6098411687399</v>
      </c>
      <c r="LM85" s="34">
        <f>IF(LL85&lt;&gt;"",HLOOKUP(COUNT($IN85:LL85)+1,$G$4:$EH$8,LM$14,0)*$D85,IF($C85=LM$17,$G$7*$D85,""))</f>
        <v>7504.2769236973027</v>
      </c>
      <c r="LN85" s="34">
        <f>IF(LM85&lt;&gt;"",HLOOKUP(COUNT($IN85:LM85)+1,$G$4:$EH$8,LN$14,0)*$D85,IF($C85=LN$17,$G$7*$D85,""))</f>
        <v>8254.7046160670325</v>
      </c>
      <c r="LO85" s="34">
        <f>IF(LN85&lt;&gt;"",HLOOKUP(COUNT($IN85:LN85)+1,$G$4:$EH$8,LO$14,0)*$D85,IF($C85=LO$17,$G$7*$D85,""))</f>
        <v>6191.0284620502789</v>
      </c>
      <c r="LP85" s="34">
        <f>IF(LO85&lt;&gt;"",HLOOKUP(COUNT($IN85:LO85)+1,$G$4:$EH$8,LP$14,0)*$D85,IF($C85=LP$17,$G$7*$D85,""))</f>
        <v>5881.4770389477608</v>
      </c>
      <c r="LQ85" s="34">
        <f>IF(LP85&lt;&gt;"",HLOOKUP(COUNT($IN85:LP85)+1,$G$4:$EH$8,LQ$14,0)*$D85,IF($C85=LQ$17,$G$7*$D85,""))</f>
        <v>6469.6247428425395</v>
      </c>
      <c r="LR85" s="34">
        <f>IF(LQ85&lt;&gt;"",HLOOKUP(COUNT($IN85:LQ85)+1,$G$4:$EH$8,LR$14,0)*$D85,IF($C85=LR$17,$G$7*$D85,""))</f>
        <v>7116.5872171267965</v>
      </c>
      <c r="LS85" s="34">
        <f>IF(LR85&lt;&gt;"",HLOOKUP(COUNT($IN85:LR85)+1,$G$4:$EH$8,LS$14,0)*$D85,IF($C85=LS$17,$G$7*$D85,""))</f>
        <v>7828.2459388394727</v>
      </c>
      <c r="LT85" s="34">
        <f>IF(LS85&lt;&gt;"",HLOOKUP(COUNT($IN85:LS85)+1,$G$4:$EH$8,LT$14,0)*$D85,IF($C85=LT$17,$G$7*$D85,""))</f>
        <v>8611.0705327234209</v>
      </c>
      <c r="LU85" s="34">
        <f>IF(LT85&lt;&gt;"",HLOOKUP(COUNT($IN85:LT85)+1,$G$4:$EH$8,LU$14,0)*$D85,IF($C85=LU$17,$G$7*$D85,""))</f>
        <v>8180.517006087246</v>
      </c>
      <c r="LV85" s="34">
        <f>IF(LU85&lt;&gt;"",HLOOKUP(COUNT($IN85:LU85)+1,$G$4:$EH$8,LV$14,0)*$D85,IF($C85=LV$17,$G$7*$D85,""))</f>
        <v>7771.4911557828855</v>
      </c>
      <c r="LW85" s="34">
        <f>IF(LV85&lt;&gt;"",HLOOKUP(COUNT($IN85:LV85)+1,$G$4:$EH$8,LW$14,0)*$D85,IF($C85=LW$17,$G$7*$D85,""))</f>
        <v>8315.4955366876875</v>
      </c>
      <c r="LX85" s="34">
        <f>IF(LW85&lt;&gt;"",HLOOKUP(COUNT($IN85:LW85)+1,$G$4:$EH$8,LX$14,0)*$D85,IF($C85=LX$17,$G$7*$D85,""))</f>
        <v>8897.5802242558239</v>
      </c>
      <c r="LY85" s="34">
        <f>IF(LX85&lt;&gt;"",HLOOKUP(COUNT($IN85:LX85)+1,$G$4:$EH$8,LY$14,0)*$D85,IF($C85=LY$17,$G$7*$D85,""))</f>
        <v>9520.4108399537326</v>
      </c>
      <c r="LZ85" s="34">
        <f>IF(LY85&lt;&gt;"",HLOOKUP(COUNT($IN85:LY85)+1,$G$4:$EH$8,LZ$14,0)*$D85,IF($C85=LZ$17,$G$7*$D85,""))</f>
        <v>10472.451923949104</v>
      </c>
      <c r="MA85" s="34">
        <f>IF(LZ85&lt;&gt;"",HLOOKUP(COUNT($IN85:LZ85)+1,$G$4:$EH$8,MA$14,0)*$D85,IF($C85=MA$17,$G$7*$D85,""))</f>
        <v>8901.5841353567412</v>
      </c>
      <c r="MB85" s="34">
        <f>IF(MA85&lt;&gt;"",HLOOKUP(COUNT($IN85:MA85)+1,$G$4:$EH$8,MB$14,0)*$D85,IF($C85=MB$17,$G$7*$D85,""))</f>
        <v>8456.5049285889054</v>
      </c>
      <c r="MC85" s="34">
        <f>IF(MB85&lt;&gt;"",HLOOKUP(COUNT($IN85:MB85)+1,$G$4:$EH$8,MC$14,0)*$D85,IF($C85=MC$17,$G$7*$D85,""))</f>
        <v>8879.3301750183509</v>
      </c>
      <c r="MD85" s="34">
        <f>IF(MC85&lt;&gt;"",HLOOKUP(COUNT($IN85:MC85)+1,$G$4:$EH$8,MD$14,0)*$D85,IF($C85=MD$17,$G$7*$D85,""))</f>
        <v>9323.2966837692693</v>
      </c>
      <c r="ME85" s="34">
        <f>IF(MD85&lt;&gt;"",HLOOKUP(COUNT($IN85:MD85)+1,$G$4:$EH$8,ME$14,0)*$D85,IF($C85=ME$17,$G$7*$D85,""))</f>
        <v>9789.4615179577268</v>
      </c>
      <c r="MF85" s="34">
        <f>IF(ME85&lt;&gt;"",HLOOKUP(COUNT($IN85:ME85)+1,$G$4:$EH$8,MF$14,0)*$D85,IF($C85=MF$17,$G$7*$D85,""))</f>
        <v>10474.723824214771</v>
      </c>
      <c r="MG85" s="34">
        <f>IF(MF85&lt;&gt;"",HLOOKUP(COUNT($IN85:MF85)+1,$G$4:$EH$8,MG$14,0)*$D85,IF($C85=MG$17,$G$7*$D85,""))</f>
        <v>9427.2514417932944</v>
      </c>
      <c r="MH85" s="34">
        <f>IF(MG85&lt;&gt;"",HLOOKUP(COUNT($IN85:MG85)+1,$G$4:$EH$8,MH$14,0)*$D85,IF($C85=MH$17,$G$7*$D85,""))</f>
        <v>8484.5262976139675</v>
      </c>
      <c r="MI85" s="34">
        <f>IF(MH85&lt;&gt;"",HLOOKUP(COUNT($IN85:MH85)+1,$G$4:$EH$8,MI$14,0)*$D85,IF($C85=MI$17,$G$7*$D85,""))</f>
        <v>9078.4431384469426</v>
      </c>
      <c r="MJ85" s="34">
        <f>IF(MI85&lt;&gt;"",HLOOKUP(COUNT($IN85:MI85)+1,$G$4:$EH$8,MJ$14,0)*$D85,IF($C85=MJ$17,$G$7*$D85,""))</f>
        <v>9713.934158138225</v>
      </c>
      <c r="MK85" s="34">
        <f>IF(MJ85&lt;&gt;"",HLOOKUP(COUNT($IN85:MJ85)+1,$G$4:$EH$8,MK$14,0)*$D85,IF($C85=MK$17,$G$7*$D85,""))</f>
        <v>10393.909549207907</v>
      </c>
      <c r="ML85" s="34">
        <f>IF(MK85&lt;&gt;"",HLOOKUP(COUNT($IN85:MK85)+1,$G$4:$EH$8,ML$14,0)*$D85,IF($C85=ML$17,$G$7*$D85,""))</f>
        <v>11225.422313144538</v>
      </c>
      <c r="MM85" s="34">
        <f>IF(ML85&lt;&gt;"",HLOOKUP(COUNT($IN85:ML85)+1,$G$4:$EH$8,MM$14,0)*$D85,IF($C85=MM$17,$G$7*$D85,""))</f>
        <v>9653.8631893043039</v>
      </c>
      <c r="MN85" s="34">
        <f>IF(MM85&lt;&gt;"",HLOOKUP(COUNT($IN85:MM85)+1,$G$4:$EH$8,MN$14,0)*$D85,IF($C85=MN$17,$G$7*$D85,""))</f>
        <v>9171.1700298390861</v>
      </c>
      <c r="MO85" s="34">
        <f>IF(MN85&lt;&gt;"",HLOOKUP(COUNT($IN85:MN85)+1,$G$4:$EH$8,MO$14,0)*$D85,IF($C85=MO$17,$G$7*$D85,""))</f>
        <v>9629.728531331044</v>
      </c>
      <c r="MP85" s="34">
        <f>IF(MO85&lt;&gt;"",HLOOKUP(COUNT($IN85:MO85)+1,$G$4:$EH$8,MP$14,0)*$D85,IF($C85=MP$17,$G$7*$D85,""))</f>
        <v>10111.214957897593</v>
      </c>
      <c r="MQ85" s="34">
        <f>IF(MP85&lt;&gt;"",HLOOKUP(COUNT($IN85:MP85)+1,$G$4:$EH$8,MQ$14,0)*$D85,IF($C85=MQ$17,$G$7*$D85,""))</f>
        <v>10616.775705792472</v>
      </c>
      <c r="MR85" s="34">
        <f>IF(MQ85&lt;&gt;"",HLOOKUP(COUNT($IN85:MQ85)+1,$G$4:$EH$8,MR$14,0)*$D85,IF($C85=MR$17,$G$7*$D85,""))</f>
        <v>11359.950005197943</v>
      </c>
      <c r="MS85" s="34">
        <f>IF(MR85&lt;&gt;"",HLOOKUP(COUNT($IN85:MR85)+1,$G$4:$EH$8,MS$14,0)*$D85,IF($C85=MS$17,$G$7*$D85,""))</f>
        <v>10223.955004678153</v>
      </c>
      <c r="MT85" s="34">
        <f>IF(MS85&lt;&gt;"",HLOOKUP(COUNT($IN85:MS85)+1,$G$4:$EH$8,MT$14,0)*$D85,IF($C85=MT$17,$G$7*$D85,""))</f>
        <v>9201.5595042103359</v>
      </c>
      <c r="MU85" s="34">
        <f>IF(MT85&lt;&gt;"",HLOOKUP(COUNT($IN85:MT85)+1,$G$4:$EH$8,MU$14,0)*$D85,IF($C85=MU$17,$G$7*$D85,""))</f>
        <v>9845.6686695050612</v>
      </c>
      <c r="MV85" s="34">
        <f>IF(MU85&lt;&gt;"",HLOOKUP(COUNT($IN85:MU85)+1,$G$4:$EH$8,MV$14,0)*$D85,IF($C85=MV$17,$G$7*$D85,""))</f>
        <v>10534.865476370414</v>
      </c>
      <c r="MW85" s="34">
        <f>IF(MV85&lt;&gt;"",HLOOKUP(COUNT($IN85:MV85)+1,$G$4:$EH$8,MW$14,0)*$D85,IF($C85=MW$17,$G$7*$D85,""))</f>
        <v>11272.306059716342</v>
      </c>
      <c r="MX85" s="34">
        <f>IF(MW85&lt;&gt;"",HLOOKUP(COUNT($IN85:MW85)+1,$G$4:$EH$8,MX$14,0)*$D85,IF($C85=MX$17,$G$7*$D85,""))</f>
        <v>12174.090544493649</v>
      </c>
      <c r="MY85" s="34">
        <f>IF(MX85&lt;&gt;"",HLOOKUP(COUNT($IN85:MX85)+1,$G$4:$EH$8,MY$14,0)*$D85,IF($C85=MY$17,$G$7*$D85,""))</f>
        <v>10591.458773709473</v>
      </c>
      <c r="MZ85" s="34">
        <f>IF(MY85&lt;&gt;"",HLOOKUP(COUNT($IN85:MY85)+1,$G$4:$EH$8,MZ$14,0)*$D85,IF($C85=MZ$17,$G$7*$D85,""))</f>
        <v>10061.885835024003</v>
      </c>
      <c r="NA85" s="34">
        <f>IF(MZ85&lt;&gt;"",HLOOKUP(COUNT($IN85:MZ85)+1,$G$4:$EH$8,NA$14,0)*$D85,IF($C85=NA$17,$G$7*$D85,""))</f>
        <v>10564.980126775201</v>
      </c>
      <c r="NB85" s="34">
        <f>IF(NA85&lt;&gt;"",HLOOKUP(COUNT($IN85:NA85)+1,$G$4:$EH$8,NB$14,0)*$D85,IF($C85=NB$17,$G$7*$D85,""))</f>
        <v>11093.229133113962</v>
      </c>
      <c r="NC85" s="34">
        <f>IF(NB85&lt;&gt;"",HLOOKUP(COUNT($IN85:NB85)+1,$G$4:$EH$8,NC$14,0)*$D85,IF($C85=NC$17,$G$7*$D85,""))</f>
        <v>11647.890589769664</v>
      </c>
      <c r="ND85" s="34">
        <f>IF(NC85&lt;&gt;"",HLOOKUP(COUNT($IN85:NC85)+1,$G$4:$EH$8,ND$14,0)*$D85,IF($C85=ND$17,$G$7*$D85,""))</f>
        <v>12463.242931053535</v>
      </c>
      <c r="NF85" s="34" t="str">
        <f>IF(NE85&lt;&gt;"",HLOOKUP(COUNT($NE85:NE85)+1,$G$4:$EH$8,NF$14,0)*$D85,IF($C85=NF$17,$G$8*$D85,""))</f>
        <v/>
      </c>
      <c r="NG85" s="34" t="str">
        <f>IF(NF85&lt;&gt;"",HLOOKUP(COUNT($NE85:NF85)+1,$G$4:$EH$8,NG$14,0)*$D85,IF($C85=NG$17,$G$8*$D85,""))</f>
        <v/>
      </c>
      <c r="NH85" s="34" t="str">
        <f>IF(NG85&lt;&gt;"",HLOOKUP(COUNT($NE85:NG85)+1,$G$4:$EH$8,NH$14,0)*$D85,IF($C85=NH$17,$G$8*$D85,""))</f>
        <v/>
      </c>
      <c r="NI85" s="34" t="str">
        <f>IF(NH85&lt;&gt;"",HLOOKUP(COUNT($NE85:NH85)+1,$G$4:$EH$8,NI$14,0)*$D85,IF($C85=NI$17,$G$8*$D85,""))</f>
        <v/>
      </c>
      <c r="NJ85" s="34" t="str">
        <f>IF(NI85&lt;&gt;"",HLOOKUP(COUNT($NE85:NI85)+1,$G$4:$EH$8,NJ$14,0)*$D85,IF($C85=NJ$17,$G$8*$D85,""))</f>
        <v/>
      </c>
      <c r="NK85" s="34" t="str">
        <f>IF(NJ85&lt;&gt;"",HLOOKUP(COUNT($NE85:NJ85)+1,$G$4:$EH$8,NK$14,0)*$D85,IF($C85=NK$17,$G$8*$D85,""))</f>
        <v/>
      </c>
      <c r="NL85" s="34" t="str">
        <f>IF(NK85&lt;&gt;"",HLOOKUP(COUNT($NE85:NK85)+1,$G$4:$EH$8,NL$14,0)*$D85,IF($C85=NL$17,$G$8*$D85,""))</f>
        <v/>
      </c>
      <c r="NM85" s="34" t="str">
        <f>IF(NL85&lt;&gt;"",HLOOKUP(COUNT($NE85:NL85)+1,$G$4:$EH$8,NM$14,0)*$D85,IF($C85=NM$17,$G$8*$D85,""))</f>
        <v/>
      </c>
      <c r="NN85" s="34" t="str">
        <f>IF(NM85&lt;&gt;"",HLOOKUP(COUNT($NE85:NM85)+1,$G$4:$EH$8,NN$14,0)*$D85,IF($C85=NN$17,$G$8*$D85,""))</f>
        <v/>
      </c>
      <c r="NO85" s="34" t="str">
        <f>IF(NN85&lt;&gt;"",HLOOKUP(COUNT($NE85:NN85)+1,$G$4:$EH$8,NO$14,0)*$D85,IF($C85=NO$17,$G$8*$D85,""))</f>
        <v/>
      </c>
      <c r="NP85" s="34" t="str">
        <f>IF(NO85&lt;&gt;"",HLOOKUP(COUNT($NE85:NO85)+1,$G$4:$EH$8,NP$14,0)*$D85,IF($C85=NP$17,$G$8*$D85,""))</f>
        <v/>
      </c>
      <c r="NQ85" s="34" t="str">
        <f>IF(NP85&lt;&gt;"",HLOOKUP(COUNT($NE85:NP85)+1,$G$4:$EH$8,NQ$14,0)*$D85,IF($C85=NQ$17,$G$8*$D85,""))</f>
        <v/>
      </c>
      <c r="NR85" s="34" t="str">
        <f>IF(NQ85&lt;&gt;"",HLOOKUP(COUNT($NE85:NQ85)+1,$G$4:$EH$8,NR$14,0)*$D85,IF($C85=NR$17,$G$8*$D85,""))</f>
        <v/>
      </c>
      <c r="NS85" s="34" t="str">
        <f>IF(NR85&lt;&gt;"",HLOOKUP(COUNT($NE85:NR85)+1,$G$4:$EH$8,NS$14,0)*$D85,IF($C85=NS$17,$G$8*$D85,""))</f>
        <v/>
      </c>
      <c r="NT85" s="34" t="str">
        <f>IF(NS85&lt;&gt;"",HLOOKUP(COUNT($NE85:NS85)+1,$G$4:$EH$8,NT$14,0)*$D85,IF($C85=NT$17,$G$8*$D85,""))</f>
        <v/>
      </c>
      <c r="NU85" s="34" t="str">
        <f>IF(NT85&lt;&gt;"",HLOOKUP(COUNT($NE85:NT85)+1,$G$4:$EH$8,NU$14,0)*$D85,IF($C85=NU$17,$G$8*$D85,""))</f>
        <v/>
      </c>
      <c r="NV85" s="34" t="str">
        <f>IF(NU85&lt;&gt;"",HLOOKUP(COUNT($NE85:NU85)+1,$G$4:$EH$8,NV$14,0)*$D85,IF($C85=NV$17,$G$8*$D85,""))</f>
        <v/>
      </c>
      <c r="NW85" s="34" t="str">
        <f>IF(NV85&lt;&gt;"",HLOOKUP(COUNT($NE85:NV85)+1,$G$4:$EH$8,NW$14,0)*$D85,IF($C85=NW$17,$G$8*$D85,""))</f>
        <v/>
      </c>
      <c r="NX85" s="34" t="str">
        <f>IF(NW85&lt;&gt;"",HLOOKUP(COUNT($NE85:NW85)+1,$G$4:$EH$8,NX$14,0)*$D85,IF($C85=NX$17,$G$8*$D85,""))</f>
        <v/>
      </c>
      <c r="NY85" s="34" t="str">
        <f>IF(NX85&lt;&gt;"",HLOOKUP(COUNT($NE85:NX85)+1,$G$4:$EH$8,NY$14,0)*$D85,IF($C85=NY$17,$G$8*$D85,""))</f>
        <v/>
      </c>
      <c r="NZ85" s="34" t="str">
        <f>IF(NY85&lt;&gt;"",HLOOKUP(COUNT($NE85:NY85)+1,$G$4:$EH$8,NZ$14,0)*$D85,IF($C85=NZ$17,$G$8*$D85,""))</f>
        <v/>
      </c>
      <c r="OA85" s="34" t="str">
        <f>IF(NZ85&lt;&gt;"",HLOOKUP(COUNT($NE85:NZ85)+1,$G$4:$EH$8,OA$14,0)*$D85,IF($C85=OA$17,$G$8*$D85,""))</f>
        <v/>
      </c>
      <c r="OB85" s="34" t="str">
        <f>IF(OA85&lt;&gt;"",HLOOKUP(COUNT($NE85:OA85)+1,$G$4:$EH$8,OB$14,0)*$D85,IF($C85=OB$17,$G$8*$D85,""))</f>
        <v/>
      </c>
      <c r="OC85" s="34" t="str">
        <f>IF(OB85&lt;&gt;"",HLOOKUP(COUNT($NE85:OB85)+1,$G$4:$EH$8,OC$14,0)*$D85,IF($C85=OC$17,$G$8*$D85,""))</f>
        <v/>
      </c>
      <c r="OD85" s="34" t="str">
        <f>IF(OC85&lt;&gt;"",HLOOKUP(COUNT($NE85:OC85)+1,$G$4:$EH$8,OD$14,0)*$D85,IF($C85=OD$17,$G$8*$D85,""))</f>
        <v/>
      </c>
      <c r="OE85" s="34" t="str">
        <f>IF(OD85&lt;&gt;"",HLOOKUP(COUNT($NE85:OD85)+1,$G$4:$EH$8,OE$14,0)*$D85,IF($C85=OE$17,$G$8*$D85,""))</f>
        <v/>
      </c>
      <c r="OF85" s="34" t="str">
        <f>IF(OE85&lt;&gt;"",HLOOKUP(COUNT($NE85:OE85)+1,$G$4:$EH$8,OF$14,0)*$D85,IF($C85=OF$17,$G$8*$D85,""))</f>
        <v/>
      </c>
      <c r="OG85" s="34" t="str">
        <f>IF(OF85&lt;&gt;"",HLOOKUP(COUNT($NE85:OF85)+1,$G$4:$EH$8,OG$14,0)*$D85,IF($C85=OG$17,$G$8*$D85,""))</f>
        <v/>
      </c>
      <c r="OH85" s="34" t="str">
        <f>IF(OG85&lt;&gt;"",HLOOKUP(COUNT($NE85:OG85)+1,$G$4:$EH$8,OH$14,0)*$D85,IF($C85=OH$17,$G$8*$D85,""))</f>
        <v/>
      </c>
      <c r="OI85" s="34" t="str">
        <f>IF(OH85&lt;&gt;"",HLOOKUP(COUNT($NE85:OH85)+1,$G$4:$EH$8,OI$14,0)*$D85,IF($C85=OI$17,$G$8*$D85,""))</f>
        <v/>
      </c>
      <c r="OJ85" s="34" t="str">
        <f>IF(OI85&lt;&gt;"",HLOOKUP(COUNT($NE85:OI85)+1,$G$4:$EH$8,OJ$14,0)*$D85,IF($C85=OJ$17,$G$8*$D85,""))</f>
        <v/>
      </c>
      <c r="OK85" s="34" t="str">
        <f>IF(OJ85&lt;&gt;"",HLOOKUP(COUNT($NE85:OJ85)+1,$G$4:$EH$8,OK$14,0)*$D85,IF($C85=OK$17,$G$8*$D85,""))</f>
        <v/>
      </c>
      <c r="OL85" s="34" t="str">
        <f>IF(OK85&lt;&gt;"",HLOOKUP(COUNT($NE85:OK85)+1,$G$4:$EH$8,OL$14,0)*$D85,IF($C85=OL$17,$G$8*$D85,""))</f>
        <v/>
      </c>
      <c r="OM85" s="34" t="str">
        <f>IF(OL85&lt;&gt;"",HLOOKUP(COUNT($NE85:OL85)+1,$G$4:$EH$8,OM$14,0)*$D85,IF($C85=OM$17,$G$8*$D85,""))</f>
        <v/>
      </c>
      <c r="ON85" s="34" t="str">
        <f>IF(OM85&lt;&gt;"",HLOOKUP(COUNT($NE85:OM85)+1,$G$4:$EH$8,ON$14,0)*$D85,IF($C85=ON$17,$G$8*$D85,""))</f>
        <v/>
      </c>
      <c r="OO85" s="34" t="str">
        <f>IF(ON85&lt;&gt;"",HLOOKUP(COUNT($NE85:ON85)+1,$G$4:$EH$8,OO$14,0)*$D85,IF($C85=OO$17,$G$8*$D85,""))</f>
        <v/>
      </c>
      <c r="OP85" s="34" t="str">
        <f>IF(OO85&lt;&gt;"",HLOOKUP(COUNT($NE85:OO85)+1,$G$4:$EH$8,OP$14,0)*$D85,IF($C85=OP$17,$G$8*$D85,""))</f>
        <v/>
      </c>
      <c r="OQ85" s="34" t="str">
        <f>IF(OP85&lt;&gt;"",HLOOKUP(COUNT($NE85:OP85)+1,$G$4:$EH$8,OQ$14,0)*$D85,IF($C85=OQ$17,$G$8*$D85,""))</f>
        <v/>
      </c>
      <c r="OR85" s="34" t="str">
        <f>IF(OQ85&lt;&gt;"",HLOOKUP(COUNT($NE85:OQ85)+1,$G$4:$EH$8,OR$14,0)*$D85,IF($C85=OR$17,$G$8*$D85,""))</f>
        <v/>
      </c>
      <c r="OS85" s="34" t="str">
        <f>IF(OR85&lt;&gt;"",HLOOKUP(COUNT($NE85:OR85)+1,$G$4:$EH$8,OS$14,0)*$D85,IF($C85=OS$17,$G$8*$D85,""))</f>
        <v/>
      </c>
      <c r="OT85" s="34" t="str">
        <f>IF(OS85&lt;&gt;"",HLOOKUP(COUNT($NE85:OS85)+1,$G$4:$EH$8,OT$14,0)*$D85,IF($C85=OT$17,$G$8*$D85,""))</f>
        <v/>
      </c>
      <c r="OU85" s="34" t="str">
        <f>IF(OT85&lt;&gt;"",HLOOKUP(COUNT($NE85:OT85)+1,$G$4:$EH$8,OU$14,0)*$D85,IF($C85=OU$17,$G$8*$D85,""))</f>
        <v/>
      </c>
      <c r="OV85" s="34" t="str">
        <f>IF(OU85&lt;&gt;"",HLOOKUP(COUNT($NE85:OU85)+1,$G$4:$EH$8,OV$14,0)*$D85,IF($C85=OV$17,$G$8*$D85,""))</f>
        <v/>
      </c>
      <c r="OW85" s="34" t="str">
        <f>IF(OV85&lt;&gt;"",HLOOKUP(COUNT($NE85:OV85)+1,$G$4:$EH$8,OW$14,0)*$D85,IF($C85=OW$17,$G$8*$D85,""))</f>
        <v/>
      </c>
      <c r="OX85" s="34" t="str">
        <f>IF(OW85&lt;&gt;"",HLOOKUP(COUNT($NE85:OW85)+1,$G$4:$EH$8,OX$14,0)*$D85,IF($C85=OX$17,$G$8*$D85,""))</f>
        <v/>
      </c>
      <c r="OY85" s="34" t="str">
        <f>IF(OX85&lt;&gt;"",HLOOKUP(COUNT($NE85:OX85)+1,$G$4:$EH$8,OY$14,0)*$D85,IF($C85=OY$17,$G$8*$D85,""))</f>
        <v/>
      </c>
      <c r="OZ85" s="34" t="str">
        <f>IF(OY85&lt;&gt;"",HLOOKUP(COUNT($NE85:OY85)+1,$G$4:$EH$8,OZ$14,0)*$D85,IF($C85=OZ$17,$G$8*$D85,""))</f>
        <v/>
      </c>
      <c r="PA85" s="34" t="str">
        <f>IF(OZ85&lt;&gt;"",HLOOKUP(COUNT($NE85:OZ85)+1,$G$4:$EH$8,PA$14,0)*$D85,IF($C85=PA$17,$G$8*$D85,""))</f>
        <v/>
      </c>
      <c r="PB85" s="34" t="str">
        <f>IF(PA85&lt;&gt;"",HLOOKUP(COUNT($NE85:PA85)+1,$G$4:$EH$8,PB$14,0)*$D85,IF($C85=PB$17,$G$8*$D85,""))</f>
        <v/>
      </c>
      <c r="PC85" s="34" t="str">
        <f>IF(PB85&lt;&gt;"",HLOOKUP(COUNT($NE85:PB85)+1,$G$4:$EH$8,PC$14,0)*$D85,IF($C85=PC$17,$G$8*$D85,""))</f>
        <v/>
      </c>
      <c r="PD85" s="34" t="str">
        <f>IF(PC85&lt;&gt;"",HLOOKUP(COUNT($NE85:PC85)+1,$G$4:$EH$8,PD$14,0)*$D85,IF($C85=PD$17,$G$8*$D85,""))</f>
        <v/>
      </c>
      <c r="PE85" s="34" t="str">
        <f>IF(PD85&lt;&gt;"",HLOOKUP(COUNT($NE85:PD85)+1,$G$4:$EH$8,PE$14,0)*$D85,IF($C85=PE$17,$G$8*$D85,""))</f>
        <v/>
      </c>
      <c r="PF85" s="34" t="str">
        <f>IF(PE85&lt;&gt;"",HLOOKUP(COUNT($NE85:PE85)+1,$G$4:$EH$8,PF$14,0)*$D85,IF($C85=PF$17,$G$8*$D85,""))</f>
        <v/>
      </c>
      <c r="PG85" s="34" t="str">
        <f>IF(PF85&lt;&gt;"",HLOOKUP(COUNT($NE85:PF85)+1,$G$4:$EH$8,PG$14,0)*$D85,IF($C85=PG$17,$G$8*$D85,""))</f>
        <v/>
      </c>
      <c r="PH85" s="34" t="str">
        <f>IF(PG85&lt;&gt;"",HLOOKUP(COUNT($NE85:PG85)+1,$G$4:$EH$8,PH$14,0)*$D85,IF($C85=PH$17,$G$8*$D85,""))</f>
        <v/>
      </c>
      <c r="PI85" s="34" t="str">
        <f>IF(PH85&lt;&gt;"",HLOOKUP(COUNT($NE85:PH85)+1,$G$4:$EH$8,PI$14,0)*$D85,IF($C85=PI$17,$G$8*$D85,""))</f>
        <v/>
      </c>
      <c r="PJ85" s="34" t="str">
        <f>IF(PI85&lt;&gt;"",HLOOKUP(COUNT($NE85:PI85)+1,$G$4:$EH$8,PJ$14,0)*$D85,IF($C85=PJ$17,$G$8*$D85,""))</f>
        <v/>
      </c>
      <c r="PK85" s="34" t="str">
        <f>IF(PJ85&lt;&gt;"",HLOOKUP(COUNT($NE85:PJ85)+1,$G$4:$EH$8,PK$14,0)*$D85,IF($C85=PK$17,$G$8*$D85,""))</f>
        <v/>
      </c>
      <c r="PL85" s="34" t="str">
        <f>IF(PK85&lt;&gt;"",HLOOKUP(COUNT($NE85:PK85)+1,$G$4:$EH$8,PL$14,0)*$D85,IF($C85=PL$17,$G$8*$D85,""))</f>
        <v/>
      </c>
      <c r="PM85" s="34" t="str">
        <f>IF(PL85&lt;&gt;"",HLOOKUP(COUNT($NE85:PL85)+1,$G$4:$EH$8,PM$14,0)*$D85,IF($C85=PM$17,$G$8*$D85,""))</f>
        <v/>
      </c>
      <c r="PN85" s="34" t="str">
        <f>IF(PM85&lt;&gt;"",HLOOKUP(COUNT($NE85:PM85)+1,$G$4:$EH$8,PN$14,0)*$D85,IF($C85=PN$17,$G$8*$D85,""))</f>
        <v/>
      </c>
      <c r="PO85" s="34" t="str">
        <f>IF(PN85&lt;&gt;"",HLOOKUP(COUNT($NE85:PN85)+1,$G$4:$EH$8,PO$14,0)*$D85,IF($C85=PO$17,$G$8*$D85,""))</f>
        <v/>
      </c>
      <c r="PP85" s="34" t="str">
        <f>IF(PO85&lt;&gt;"",HLOOKUP(COUNT($NE85:PO85)+1,$G$4:$EH$8,PP$14,0)*$D85,IF($C85=PP$17,$G$8*$D85,""))</f>
        <v/>
      </c>
      <c r="PQ85" s="34" t="str">
        <f>IF(PP85&lt;&gt;"",HLOOKUP(COUNT($NE85:PP85)+1,$G$4:$EH$8,PQ$14,0)*$D85,IF($C85=PQ$17,$G$8*$D85,""))</f>
        <v/>
      </c>
      <c r="PR85" s="34" t="str">
        <f>IF(PQ85&lt;&gt;"",HLOOKUP(COUNT($NE85:PQ85)+1,$G$4:$EH$8,PR$14,0)*$D85,IF($C85=PR$17,$G$8*$D85,""))</f>
        <v/>
      </c>
      <c r="PS85" s="34" t="str">
        <f>IF(PR85&lt;&gt;"",HLOOKUP(COUNT($NE85:PR85)+1,$G$4:$EH$8,PS$14,0)*$D85,IF($C85=PS$17,$G$8*$D85,""))</f>
        <v/>
      </c>
      <c r="PT85" s="34">
        <f>IF(PS85&lt;&gt;"",HLOOKUP(COUNT($NE85:PS85)+1,$G$4:$EH$8,PT$14,0)*$D85,IF($C85=PT$17,$G$8*$D85,""))</f>
        <v>175000</v>
      </c>
      <c r="PU85" s="34">
        <f>IF(PT85&lt;&gt;"",HLOOKUP(COUNT($NE85:PT85)+1,$G$4:$EH$8,PU$14,0)*$D85,IF($C85=PU$17,$G$8*$D85,""))</f>
        <v>0</v>
      </c>
      <c r="PV85" s="34">
        <f>IF(PU85&lt;&gt;"",HLOOKUP(COUNT($NE85:PU85)+1,$G$4:$EH$8,PV$14,0)*$D85,IF($C85=PV$17,$G$8*$D85,""))</f>
        <v>0</v>
      </c>
      <c r="PW85" s="34">
        <f>IF(PV85&lt;&gt;"",HLOOKUP(COUNT($NE85:PV85)+1,$G$4:$EH$8,PW$14,0)*$D85,IF($C85=PW$17,$G$8*$D85,""))</f>
        <v>0</v>
      </c>
      <c r="PX85" s="34">
        <f>IF(PW85&lt;&gt;"",HLOOKUP(COUNT($NE85:PW85)+1,$G$4:$EH$8,PX$14,0)*$D85,IF($C85=PX$17,$G$8*$D85,""))</f>
        <v>0</v>
      </c>
      <c r="PY85" s="34">
        <f>IF(PX85&lt;&gt;"",HLOOKUP(COUNT($NE85:PX85)+1,$G$4:$EH$8,PY$14,0)*$D85,IF($C85=PY$17,$G$8*$D85,""))</f>
        <v>0</v>
      </c>
      <c r="PZ85" s="34">
        <f>IF(PY85&lt;&gt;"",HLOOKUP(COUNT($NE85:PY85)+1,$G$4:$EH$8,PZ$14,0)*$D85,IF($C85=PZ$17,$G$8*$D85,""))</f>
        <v>0</v>
      </c>
      <c r="QA85" s="34">
        <f>IF(PZ85&lt;&gt;"",HLOOKUP(COUNT($NE85:PZ85)+1,$G$4:$EH$8,QA$14,0)*$D85,IF($C85=QA$17,$G$8*$D85,""))</f>
        <v>0</v>
      </c>
      <c r="QB85" s="34">
        <f>IF(QA85&lt;&gt;"",HLOOKUP(COUNT($NE85:QA85)+1,$G$4:$EH$8,QB$14,0)*$D85,IF($C85=QB$17,$G$8*$D85,""))</f>
        <v>0</v>
      </c>
      <c r="QC85" s="34">
        <f>IF(QB85&lt;&gt;"",HLOOKUP(COUNT($NE85:QB85)+1,$G$4:$EH$8,QC$14,0)*$D85,IF($C85=QC$17,$G$8*$D85,""))</f>
        <v>0</v>
      </c>
      <c r="QD85" s="34">
        <f>IF(QC85&lt;&gt;"",HLOOKUP(COUNT($NE85:QC85)+1,$G$4:$EH$8,QD$14,0)*$D85,IF($C85=QD$17,$G$8*$D85,""))</f>
        <v>0</v>
      </c>
      <c r="QE85" s="34">
        <f>IF(QD85&lt;&gt;"",HLOOKUP(COUNT($NE85:QD85)+1,$G$4:$EH$8,QE$14,0)*$D85,IF($C85=QE$17,$G$8*$D85,""))</f>
        <v>0</v>
      </c>
      <c r="QF85" s="34">
        <f>IF(QE85&lt;&gt;"",HLOOKUP(COUNT($NE85:QE85)+1,$G$4:$EH$8,QF$14,0)*$D85,IF($C85=QF$17,$G$8*$D85,""))</f>
        <v>0</v>
      </c>
      <c r="QG85" s="34">
        <f>IF(QF85&lt;&gt;"",HLOOKUP(COUNT($NE85:QF85)+1,$G$4:$EH$8,QG$14,0)*$D85,IF($C85=QG$17,$G$8*$D85,""))</f>
        <v>0</v>
      </c>
      <c r="QH85" s="34">
        <f>IF(QG85&lt;&gt;"",HLOOKUP(COUNT($NE85:QG85)+1,$G$4:$EH$8,QH$14,0)*$D85,IF($C85=QH$17,$G$8*$D85,""))</f>
        <v>0</v>
      </c>
      <c r="QI85" s="34">
        <f>IF(QH85&lt;&gt;"",HLOOKUP(COUNT($NE85:QH85)+1,$G$4:$EH$8,QI$14,0)*$D85,IF($C85=QI$17,$G$8*$D85,""))</f>
        <v>0</v>
      </c>
      <c r="QJ85" s="34">
        <f>IF(QI85&lt;&gt;"",HLOOKUP(COUNT($NE85:QI85)+1,$G$4:$EH$8,QJ$14,0)*$D85,IF($C85=QJ$17,$G$8*$D85,""))</f>
        <v>0</v>
      </c>
      <c r="QK85" s="34">
        <f>IF(QJ85&lt;&gt;"",HLOOKUP(COUNT($NE85:QJ85)+1,$G$4:$EH$8,QK$14,0)*$D85,IF($C85=QK$17,$G$8*$D85,""))</f>
        <v>0</v>
      </c>
      <c r="QL85" s="34">
        <f>IF(QK85&lt;&gt;"",HLOOKUP(COUNT($NE85:QK85)+1,$G$4:$EH$8,QL$14,0)*$D85,IF($C85=QL$17,$G$8*$D85,""))</f>
        <v>0</v>
      </c>
      <c r="QM85" s="34">
        <f>IF(QL85&lt;&gt;"",HLOOKUP(COUNT($NE85:QL85)+1,$G$4:$EH$8,QM$14,0)*$D85,IF($C85=QM$17,$G$8*$D85,""))</f>
        <v>0</v>
      </c>
      <c r="QN85" s="34">
        <f>IF(QM85&lt;&gt;"",HLOOKUP(COUNT($NE85:QM85)+1,$G$4:$EH$8,QN$14,0)*$D85,IF($C85=QN$17,$G$8*$D85,""))</f>
        <v>0</v>
      </c>
      <c r="QO85" s="34">
        <f>IF(QN85&lt;&gt;"",HLOOKUP(COUNT($NE85:QN85)+1,$G$4:$EH$8,QO$14,0)*$D85,IF($C85=QO$17,$G$8*$D85,""))</f>
        <v>0</v>
      </c>
      <c r="QP85" s="34">
        <f>IF(QO85&lt;&gt;"",HLOOKUP(COUNT($NE85:QO85)+1,$G$4:$EH$8,QP$14,0)*$D85,IF($C85=QP$17,$G$8*$D85,""))</f>
        <v>0</v>
      </c>
      <c r="QQ85" s="34">
        <f>IF(QP85&lt;&gt;"",HLOOKUP(COUNT($NE85:QP85)+1,$G$4:$EH$8,QQ$14,0)*$D85,IF($C85=QQ$17,$G$8*$D85,""))</f>
        <v>0</v>
      </c>
      <c r="QR85" s="34">
        <f>IF(QQ85&lt;&gt;"",HLOOKUP(COUNT($NE85:QQ85)+1,$G$4:$EH$8,QR$14,0)*$D85,IF($C85=QR$17,$G$8*$D85,""))</f>
        <v>0</v>
      </c>
      <c r="QS85" s="34">
        <f>IF(QR85&lt;&gt;"",HLOOKUP(COUNT($NE85:QR85)+1,$G$4:$EH$8,QS$14,0)*$D85,IF($C85=QS$17,$G$8*$D85,""))</f>
        <v>0</v>
      </c>
      <c r="QT85" s="34">
        <f>IF(QS85&lt;&gt;"",HLOOKUP(COUNT($NE85:QS85)+1,$G$4:$EH$8,QT$14,0)*$D85,IF($C85=QT$17,$G$8*$D85,""))</f>
        <v>0</v>
      </c>
      <c r="QU85" s="34">
        <f>IF(QT85&lt;&gt;"",HLOOKUP(COUNT($NE85:QT85)+1,$G$4:$EH$8,QU$14,0)*$D85,IF($C85=QU$17,$G$8*$D85,""))</f>
        <v>0</v>
      </c>
      <c r="QV85" s="34">
        <f>IF(QU85&lt;&gt;"",HLOOKUP(COUNT($NE85:QU85)+1,$G$4:$EH$8,QV$14,0)*$D85,IF($C85=QV$17,$G$8*$D85,""))</f>
        <v>0</v>
      </c>
      <c r="QW85" s="34">
        <f>IF(QV85&lt;&gt;"",HLOOKUP(COUNT($NE85:QV85)+1,$G$4:$EH$8,QW$14,0)*$D85,IF($C85=QW$17,$G$8*$D85,""))</f>
        <v>0</v>
      </c>
      <c r="QX85" s="34">
        <f>IF(QW85&lt;&gt;"",HLOOKUP(COUNT($NE85:QW85)+1,$G$4:$EH$8,QX$14,0)*$D85,IF($C85=QX$17,$G$8*$D85,""))</f>
        <v>0</v>
      </c>
      <c r="QY85" s="34">
        <f>IF(QX85&lt;&gt;"",HLOOKUP(COUNT($NE85:QX85)+1,$G$4:$EH$8,QY$14,0)*$D85,IF($C85=QY$17,$G$8*$D85,""))</f>
        <v>0</v>
      </c>
      <c r="QZ85" s="34">
        <f>IF(QY85&lt;&gt;"",HLOOKUP(COUNT($NE85:QY85)+1,$G$4:$EH$8,QZ$14,0)*$D85,IF($C85=QZ$17,$G$8*$D85,""))</f>
        <v>0</v>
      </c>
      <c r="RA85" s="34">
        <f>IF(QZ85&lt;&gt;"",HLOOKUP(COUNT($NE85:QZ85)+1,$G$4:$EH$8,RA$14,0)*$D85,IF($C85=RA$17,$G$8*$D85,""))</f>
        <v>0</v>
      </c>
      <c r="RB85" s="34">
        <f>IF(RA85&lt;&gt;"",HLOOKUP(COUNT($NE85:RA85)+1,$G$4:$EH$8,RB$14,0)*$D85,IF($C85=RB$17,$G$8*$D85,""))</f>
        <v>0</v>
      </c>
      <c r="RC85" s="34">
        <f>IF(RB85&lt;&gt;"",HLOOKUP(COUNT($NE85:RB85)+1,$G$4:$EH$8,RC$14,0)*$D85,IF($C85=RC$17,$G$8*$D85,""))</f>
        <v>0</v>
      </c>
      <c r="RD85" s="34">
        <f>IF(RC85&lt;&gt;"",HLOOKUP(COUNT($NE85:RC85)+1,$G$4:$EH$8,RD$14,0)*$D85,IF($C85=RD$17,$G$8*$D85,""))</f>
        <v>0</v>
      </c>
      <c r="RE85" s="34">
        <f>IF(RD85&lt;&gt;"",HLOOKUP(COUNT($NE85:RD85)+1,$G$4:$EH$8,RE$14,0)*$D85,IF($C85=RE$17,$G$8*$D85,""))</f>
        <v>0</v>
      </c>
      <c r="RF85" s="34">
        <f>IF(RE85&lt;&gt;"",HLOOKUP(COUNT($NE85:RE85)+1,$G$4:$EH$8,RF$14,0)*$D85,IF($C85=RF$17,$G$8*$D85,""))</f>
        <v>0</v>
      </c>
      <c r="RG85" s="34">
        <f>IF(RF85&lt;&gt;"",HLOOKUP(COUNT($NE85:RF85)+1,$G$4:$EH$8,RG$14,0)*$D85,IF($C85=RG$17,$G$8*$D85,""))</f>
        <v>0</v>
      </c>
      <c r="RH85" s="34">
        <f>IF(RG85&lt;&gt;"",HLOOKUP(COUNT($NE85:RG85)+1,$G$4:$EH$8,RH$14,0)*$D85,IF($C85=RH$17,$G$8*$D85,""))</f>
        <v>0</v>
      </c>
      <c r="RI85" s="34">
        <f>IF(RH85&lt;&gt;"",HLOOKUP(COUNT($NE85:RH85)+1,$G$4:$EH$8,RI$14,0)*$D85,IF($C85=RI$17,$G$8*$D85,""))</f>
        <v>0</v>
      </c>
      <c r="RJ85" s="34">
        <f>IF(RI85&lt;&gt;"",HLOOKUP(COUNT($NE85:RI85)+1,$G$4:$EH$8,RJ$14,0)*$D85,IF($C85=RJ$17,$G$8*$D85,""))</f>
        <v>0</v>
      </c>
      <c r="RK85" s="34">
        <f>IF(RJ85&lt;&gt;"",HLOOKUP(COUNT($NE85:RJ85)+1,$G$4:$EH$8,RK$14,0)*$D85,IF($C85=RK$17,$G$8*$D85,""))</f>
        <v>0</v>
      </c>
      <c r="RL85" s="34">
        <f>IF(RK85&lt;&gt;"",HLOOKUP(COUNT($NE85:RK85)+1,$G$4:$EH$8,RL$14,0)*$D85,IF($C85=RL$17,$G$8*$D85,""))</f>
        <v>0</v>
      </c>
      <c r="RM85" s="34">
        <f>IF(RL85&lt;&gt;"",HLOOKUP(COUNT($NE85:RL85)+1,$G$4:$EH$8,RM$14,0)*$D85,IF($C85=RM$17,$G$8*$D85,""))</f>
        <v>0</v>
      </c>
      <c r="RN85" s="34">
        <f>IF(RM85&lt;&gt;"",HLOOKUP(COUNT($NE85:RM85)+1,$G$4:$EH$8,RN$14,0)*$D85,IF($C85=RN$17,$G$8*$D85,""))</f>
        <v>0</v>
      </c>
      <c r="RO85" s="34">
        <f>IF(RN85&lt;&gt;"",HLOOKUP(COUNT($NE85:RN85)+1,$G$4:$EH$8,RO$14,0)*$D85,IF($C85=RO$17,$G$8*$D85,""))</f>
        <v>0</v>
      </c>
      <c r="RP85" s="34">
        <f>IF(RO85&lt;&gt;"",HLOOKUP(COUNT($NE85:RO85)+1,$G$4:$EH$8,RP$14,0)*$D85,IF($C85=RP$17,$G$8*$D85,""))</f>
        <v>0</v>
      </c>
      <c r="RQ85" s="34">
        <f>IF(RP85&lt;&gt;"",HLOOKUP(COUNT($NE85:RP85)+1,$G$4:$EH$8,RQ$14,0)*$D85,IF($C85=RQ$17,$G$8*$D85,""))</f>
        <v>0</v>
      </c>
      <c r="RR85" s="34">
        <f>IF(RQ85&lt;&gt;"",HLOOKUP(COUNT($NE85:RQ85)+1,$G$4:$EH$8,RR$14,0)*$D85,IF($C85=RR$17,$G$8*$D85,""))</f>
        <v>0</v>
      </c>
      <c r="RS85" s="34">
        <f>IF(RR85&lt;&gt;"",HLOOKUP(COUNT($NE85:RR85)+1,$G$4:$EH$8,RS$14,0)*$D85,IF($C85=RS$17,$G$8*$D85,""))</f>
        <v>0</v>
      </c>
      <c r="RT85" s="34">
        <f>IF(RS85&lt;&gt;"",HLOOKUP(COUNT($NE85:RS85)+1,$G$4:$EH$8,RT$14,0)*$D85,IF($C85=RT$17,$G$8*$D85,""))</f>
        <v>0</v>
      </c>
      <c r="RU85" s="34">
        <f>IF(RT85&lt;&gt;"",HLOOKUP(COUNT($NE85:RT85)+1,$G$4:$EH$8,RU$14,0)*$D85,IF($C85=RU$17,$G$8*$D85,""))</f>
        <v>0</v>
      </c>
      <c r="RW85" s="34" t="str">
        <f>IF(RV85&lt;&gt;"",HLOOKUP(COUNT($RV85:RV85)+1,$G$4:$EH$9,RW$14,0)*$D85,IF($C85=RW$17,$G$9*$D85,""))</f>
        <v/>
      </c>
      <c r="RX85" s="34" t="str">
        <f>IF(RW85&lt;&gt;"",HLOOKUP(COUNT($RV85:RW85)+1,$G$4:$EH$9,RX$14,0)*$D85,IF($C85=RX$17,$G$9*$D85,""))</f>
        <v/>
      </c>
      <c r="RY85" s="34" t="str">
        <f>IF(RX85&lt;&gt;"",HLOOKUP(COUNT($RV85:RX85)+1,$G$4:$EH$9,RY$14,0)*$D85,IF($C85=RY$17,$G$9*$D85,""))</f>
        <v/>
      </c>
      <c r="RZ85" s="34" t="str">
        <f>IF(RY85&lt;&gt;"",HLOOKUP(COUNT($RV85:RY85)+1,$G$4:$EH$9,RZ$14,0)*$D85,IF($C85=RZ$17,$G$9*$D85,""))</f>
        <v/>
      </c>
      <c r="SA85" s="34" t="str">
        <f>IF(RZ85&lt;&gt;"",HLOOKUP(COUNT($RV85:RZ85)+1,$G$4:$EH$9,SA$14,0)*$D85,IF($C85=SA$17,$G$9*$D85,""))</f>
        <v/>
      </c>
      <c r="SB85" s="34" t="str">
        <f>IF(SA85&lt;&gt;"",HLOOKUP(COUNT($RV85:SA85)+1,$G$4:$EH$9,SB$14,0)*$D85,IF($C85=SB$17,$G$9*$D85,""))</f>
        <v/>
      </c>
      <c r="SC85" s="34" t="str">
        <f>IF(SB85&lt;&gt;"",HLOOKUP(COUNT($RV85:SB85)+1,$G$4:$EH$9,SC$14,0)*$D85,IF($C85=SC$17,$G$9*$D85,""))</f>
        <v/>
      </c>
      <c r="SD85" s="34" t="str">
        <f>IF(SC85&lt;&gt;"",HLOOKUP(COUNT($RV85:SC85)+1,$G$4:$EH$9,SD$14,0)*$D85,IF($C85=SD$17,$G$9*$D85,""))</f>
        <v/>
      </c>
      <c r="SE85" s="34" t="str">
        <f>IF(SD85&lt;&gt;"",HLOOKUP(COUNT($RV85:SD85)+1,$G$4:$EH$9,SE$14,0)*$D85,IF($C85=SE$17,$G$9*$D85,""))</f>
        <v/>
      </c>
      <c r="SF85" s="34" t="str">
        <f>IF(SE85&lt;&gt;"",HLOOKUP(COUNT($RV85:SE85)+1,$G$4:$EH$9,SF$14,0)*$D85,IF($C85=SF$17,$G$9*$D85,""))</f>
        <v/>
      </c>
      <c r="SG85" s="34" t="str">
        <f>IF(SF85&lt;&gt;"",HLOOKUP(COUNT($RV85:SF85)+1,$G$4:$EH$9,SG$14,0)*$D85,IF($C85=SG$17,$G$9*$D85,""))</f>
        <v/>
      </c>
      <c r="SH85" s="34" t="str">
        <f>IF(SG85&lt;&gt;"",HLOOKUP(COUNT($RV85:SG85)+1,$G$4:$EH$9,SH$14,0)*$D85,IF($C85=SH$17,$G$9*$D85,""))</f>
        <v/>
      </c>
      <c r="SI85" s="34" t="str">
        <f>IF(SH85&lt;&gt;"",HLOOKUP(COUNT($RV85:SH85)+1,$G$4:$EH$9,SI$14,0)*$D85,IF($C85=SI$17,$G$9*$D85,""))</f>
        <v/>
      </c>
      <c r="SJ85" s="34" t="str">
        <f>IF(SI85&lt;&gt;"",HLOOKUP(COUNT($RV85:SI85)+1,$G$4:$EH$9,SJ$14,0)*$D85,IF($C85=SJ$17,$G$9*$D85,""))</f>
        <v/>
      </c>
      <c r="SK85" s="34" t="str">
        <f>IF(SJ85&lt;&gt;"",HLOOKUP(COUNT($RV85:SJ85)+1,$G$4:$EH$9,SK$14,0)*$D85,IF($C85=SK$17,$G$9*$D85,""))</f>
        <v/>
      </c>
      <c r="SL85" s="34" t="str">
        <f>IF(SK85&lt;&gt;"",HLOOKUP(COUNT($RV85:SK85)+1,$G$4:$EH$9,SL$14,0)*$D85,IF($C85=SL$17,$G$9*$D85,""))</f>
        <v/>
      </c>
      <c r="SM85" s="34" t="str">
        <f>IF(SL85&lt;&gt;"",HLOOKUP(COUNT($RV85:SL85)+1,$G$4:$EH$9,SM$14,0)*$D85,IF($C85=SM$17,$G$9*$D85,""))</f>
        <v/>
      </c>
      <c r="SN85" s="34" t="str">
        <f>IF(SM85&lt;&gt;"",HLOOKUP(COUNT($RV85:SM85)+1,$G$4:$EH$9,SN$14,0)*$D85,IF($C85=SN$17,$G$9*$D85,""))</f>
        <v/>
      </c>
      <c r="SO85" s="34" t="str">
        <f>IF(SN85&lt;&gt;"",HLOOKUP(COUNT($RV85:SN85)+1,$G$4:$EH$9,SO$14,0)*$D85,IF($C85=SO$17,$G$9*$D85,""))</f>
        <v/>
      </c>
      <c r="SP85" s="34" t="str">
        <f>IF(SO85&lt;&gt;"",HLOOKUP(COUNT($RV85:SO85)+1,$G$4:$EH$9,SP$14,0)*$D85,IF($C85=SP$17,$G$9*$D85,""))</f>
        <v/>
      </c>
      <c r="SQ85" s="34" t="str">
        <f>IF(SP85&lt;&gt;"",HLOOKUP(COUNT($RV85:SP85)+1,$G$4:$EH$9,SQ$14,0)*$D85,IF($C85=SQ$17,$G$9*$D85,""))</f>
        <v/>
      </c>
      <c r="SR85" s="34" t="str">
        <f>IF(SQ85&lt;&gt;"",HLOOKUP(COUNT($RV85:SQ85)+1,$G$4:$EH$9,SR$14,0)*$D85,IF($C85=SR$17,$G$9*$D85,""))</f>
        <v/>
      </c>
      <c r="SS85" s="34" t="str">
        <f>IF(SR85&lt;&gt;"",HLOOKUP(COUNT($RV85:SR85)+1,$G$4:$EH$9,SS$14,0)*$D85,IF($C85=SS$17,$G$9*$D85,""))</f>
        <v/>
      </c>
      <c r="ST85" s="34" t="str">
        <f>IF(SS85&lt;&gt;"",HLOOKUP(COUNT($RV85:SS85)+1,$G$4:$EH$9,ST$14,0)*$D85,IF($C85=ST$17,$G$9*$D85,""))</f>
        <v/>
      </c>
      <c r="SU85" s="34" t="str">
        <f>IF(ST85&lt;&gt;"",HLOOKUP(COUNT($RV85:ST85)+1,$G$4:$EH$9,SU$14,0)*$D85,IF($C85=SU$17,$G$9*$D85,""))</f>
        <v/>
      </c>
      <c r="SV85" s="34" t="str">
        <f>IF(SU85&lt;&gt;"",HLOOKUP(COUNT($RV85:SU85)+1,$G$4:$EH$9,SV$14,0)*$D85,IF($C85=SV$17,$G$9*$D85,""))</f>
        <v/>
      </c>
      <c r="SW85" s="34" t="str">
        <f>IF(SV85&lt;&gt;"",HLOOKUP(COUNT($RV85:SV85)+1,$G$4:$EH$9,SW$14,0)*$D85,IF($C85=SW$17,$G$9*$D85,""))</f>
        <v/>
      </c>
      <c r="SX85" s="34" t="str">
        <f>IF(SW85&lt;&gt;"",HLOOKUP(COUNT($RV85:SW85)+1,$G$4:$EH$9,SX$14,0)*$D85,IF($C85=SX$17,$G$9*$D85,""))</f>
        <v/>
      </c>
      <c r="SY85" s="34" t="str">
        <f>IF(SX85&lt;&gt;"",HLOOKUP(COUNT($RV85:SX85)+1,$G$4:$EH$9,SY$14,0)*$D85,IF($C85=SY$17,$G$9*$D85,""))</f>
        <v/>
      </c>
      <c r="SZ85" s="34" t="str">
        <f>IF(SY85&lt;&gt;"",HLOOKUP(COUNT($RV85:SY85)+1,$G$4:$EH$9,SZ$14,0)*$D85,IF($C85=SZ$17,$G$9*$D85,""))</f>
        <v/>
      </c>
      <c r="TA85" s="34" t="str">
        <f>IF(SZ85&lt;&gt;"",HLOOKUP(COUNT($RV85:SZ85)+1,$G$4:$EH$9,TA$14,0)*$D85,IF($C85=TA$17,$G$9*$D85,""))</f>
        <v/>
      </c>
      <c r="TB85" s="34" t="str">
        <f>IF(TA85&lt;&gt;"",HLOOKUP(COUNT($RV85:TA85)+1,$G$4:$EH$9,TB$14,0)*$D85,IF($C85=TB$17,$G$9*$D85,""))</f>
        <v/>
      </c>
      <c r="TC85" s="34" t="str">
        <f>IF(TB85&lt;&gt;"",HLOOKUP(COUNT($RV85:TB85)+1,$G$4:$EH$9,TC$14,0)*$D85,IF($C85=TC$17,$G$9*$D85,""))</f>
        <v/>
      </c>
      <c r="TD85" s="34" t="str">
        <f>IF(TC85&lt;&gt;"",HLOOKUP(COUNT($RV85:TC85)+1,$G$4:$EH$9,TD$14,0)*$D85,IF($C85=TD$17,$G$9*$D85,""))</f>
        <v/>
      </c>
      <c r="TE85" s="34" t="str">
        <f>IF(TD85&lt;&gt;"",HLOOKUP(COUNT($RV85:TD85)+1,$G$4:$EH$9,TE$14,0)*$D85,IF($C85=TE$17,$G$9*$D85,""))</f>
        <v/>
      </c>
      <c r="TF85" s="34" t="str">
        <f>IF(TE85&lt;&gt;"",HLOOKUP(COUNT($RV85:TE85)+1,$G$4:$EH$9,TF$14,0)*$D85,IF($C85=TF$17,$G$9*$D85,""))</f>
        <v/>
      </c>
      <c r="TG85" s="34" t="str">
        <f>IF(TF85&lt;&gt;"",HLOOKUP(COUNT($RV85:TF85)+1,$G$4:$EH$9,TG$14,0)*$D85,IF($C85=TG$17,$G$9*$D85,""))</f>
        <v/>
      </c>
      <c r="TH85" s="34" t="str">
        <f>IF(TG85&lt;&gt;"",HLOOKUP(COUNT($RV85:TG85)+1,$G$4:$EH$9,TH$14,0)*$D85,IF($C85=TH$17,$G$9*$D85,""))</f>
        <v/>
      </c>
      <c r="TI85" s="34" t="str">
        <f>IF(TH85&lt;&gt;"",HLOOKUP(COUNT($RV85:TH85)+1,$G$4:$EH$9,TI$14,0)*$D85,IF($C85=TI$17,$G$9*$D85,""))</f>
        <v/>
      </c>
      <c r="TJ85" s="34" t="str">
        <f>IF(TI85&lt;&gt;"",HLOOKUP(COUNT($RV85:TI85)+1,$G$4:$EH$9,TJ$14,0)*$D85,IF($C85=TJ$17,$G$9*$D85,""))</f>
        <v/>
      </c>
      <c r="TK85" s="34" t="str">
        <f>IF(TJ85&lt;&gt;"",HLOOKUP(COUNT($RV85:TJ85)+1,$G$4:$EH$9,TK$14,0)*$D85,IF($C85=TK$17,$G$9*$D85,""))</f>
        <v/>
      </c>
      <c r="TL85" s="34" t="str">
        <f>IF(TK85&lt;&gt;"",HLOOKUP(COUNT($RV85:TK85)+1,$G$4:$EH$9,TL$14,0)*$D85,IF($C85=TL$17,$G$9*$D85,""))</f>
        <v/>
      </c>
      <c r="TM85" s="34" t="str">
        <f>IF(TL85&lt;&gt;"",HLOOKUP(COUNT($RV85:TL85)+1,$G$4:$EH$9,TM$14,0)*$D85,IF($C85=TM$17,$G$9*$D85,""))</f>
        <v/>
      </c>
      <c r="TN85" s="34" t="str">
        <f>IF(TM85&lt;&gt;"",HLOOKUP(COUNT($RV85:TM85)+1,$G$4:$EH$9,TN$14,0)*$D85,IF($C85=TN$17,$G$9*$D85,""))</f>
        <v/>
      </c>
      <c r="TO85" s="34" t="str">
        <f>IF(TN85&lt;&gt;"",HLOOKUP(COUNT($RV85:TN85)+1,$G$4:$EH$9,TO$14,0)*$D85,IF($C85=TO$17,$G$9*$D85,""))</f>
        <v/>
      </c>
      <c r="TP85" s="34" t="str">
        <f>IF(TO85&lt;&gt;"",HLOOKUP(COUNT($RV85:TO85)+1,$G$4:$EH$9,TP$14,0)*$D85,IF($C85=TP$17,$G$9*$D85,""))</f>
        <v/>
      </c>
      <c r="TQ85" s="34" t="str">
        <f>IF(TP85&lt;&gt;"",HLOOKUP(COUNT($RV85:TP85)+1,$G$4:$EH$9,TQ$14,0)*$D85,IF($C85=TQ$17,$G$9*$D85,""))</f>
        <v/>
      </c>
      <c r="TR85" s="34" t="str">
        <f>IF(TQ85&lt;&gt;"",HLOOKUP(COUNT($RV85:TQ85)+1,$G$4:$EH$9,TR$14,0)*$D85,IF($C85=TR$17,$G$9*$D85,""))</f>
        <v/>
      </c>
      <c r="TS85" s="34" t="str">
        <f>IF(TR85&lt;&gt;"",HLOOKUP(COUNT($RV85:TR85)+1,$G$4:$EH$9,TS$14,0)*$D85,IF($C85=TS$17,$G$9*$D85,""))</f>
        <v/>
      </c>
      <c r="TT85" s="34" t="str">
        <f>IF(TS85&lt;&gt;"",HLOOKUP(COUNT($RV85:TS85)+1,$G$4:$EH$9,TT$14,0)*$D85,IF($C85=TT$17,$G$9*$D85,""))</f>
        <v/>
      </c>
      <c r="TU85" s="34" t="str">
        <f>IF(TT85&lt;&gt;"",HLOOKUP(COUNT($RV85:TT85)+1,$G$4:$EH$9,TU$14,0)*$D85,IF($C85=TU$17,$G$9*$D85,""))</f>
        <v/>
      </c>
      <c r="TV85" s="34" t="str">
        <f>IF(TU85&lt;&gt;"",HLOOKUP(COUNT($RV85:TU85)+1,$G$4:$EH$9,TV$14,0)*$D85,IF($C85=TV$17,$G$9*$D85,""))</f>
        <v/>
      </c>
      <c r="TW85" s="34" t="str">
        <f>IF(TV85&lt;&gt;"",HLOOKUP(COUNT($RV85:TV85)+1,$G$4:$EH$9,TW$14,0)*$D85,IF($C85=TW$17,$G$9*$D85,""))</f>
        <v/>
      </c>
      <c r="TX85" s="34" t="str">
        <f>IF(TW85&lt;&gt;"",HLOOKUP(COUNT($RV85:TW85)+1,$G$4:$EH$9,TX$14,0)*$D85,IF($C85=TX$17,$G$9*$D85,""))</f>
        <v/>
      </c>
      <c r="TY85" s="34" t="str">
        <f>IF(TX85&lt;&gt;"",HLOOKUP(COUNT($RV85:TX85)+1,$G$4:$EH$9,TY$14,0)*$D85,IF($C85=TY$17,$G$9*$D85,""))</f>
        <v/>
      </c>
      <c r="TZ85" s="34" t="str">
        <f>IF(TY85&lt;&gt;"",HLOOKUP(COUNT($RV85:TY85)+1,$G$4:$EH$9,TZ$14,0)*$D85,IF($C85=TZ$17,$G$9*$D85,""))</f>
        <v/>
      </c>
      <c r="UA85" s="34" t="str">
        <f>IF(TZ85&lt;&gt;"",HLOOKUP(COUNT($RV85:TZ85)+1,$G$4:$EH$9,UA$14,0)*$D85,IF($C85=UA$17,$G$9*$D85,""))</f>
        <v/>
      </c>
      <c r="UB85" s="34" t="str">
        <f>IF(UA85&lt;&gt;"",HLOOKUP(COUNT($RV85:UA85)+1,$G$4:$EH$9,UB$14,0)*$D85,IF($C85=UB$17,$G$9*$D85,""))</f>
        <v/>
      </c>
      <c r="UC85" s="34" t="str">
        <f>IF(UB85&lt;&gt;"",HLOOKUP(COUNT($RV85:UB85)+1,$G$4:$EH$9,UC$14,0)*$D85,IF($C85=UC$17,$G$9*$D85,""))</f>
        <v/>
      </c>
      <c r="UD85" s="34" t="str">
        <f>IF(UC85&lt;&gt;"",HLOOKUP(COUNT($RV85:UC85)+1,$G$4:$EH$9,UD$14,0)*$D85,IF($C85=UD$17,$G$9*$D85,""))</f>
        <v/>
      </c>
      <c r="UE85" s="34" t="str">
        <f>IF(UD85&lt;&gt;"",HLOOKUP(COUNT($RV85:UD85)+1,$G$4:$EH$9,UE$14,0)*$D85,IF($C85=UE$17,$G$9*$D85,""))</f>
        <v/>
      </c>
      <c r="UF85" s="34" t="str">
        <f>IF(UE85&lt;&gt;"",HLOOKUP(COUNT($RV85:UE85)+1,$G$4:$EH$9,UF$14,0)*$D85,IF($C85=UF$17,$G$9*$D85,""))</f>
        <v/>
      </c>
      <c r="UG85" s="34" t="str">
        <f>IF(UF85&lt;&gt;"",HLOOKUP(COUNT($RV85:UF85)+1,$G$4:$EH$9,UG$14,0)*$D85,IF($C85=UG$17,$G$9*$D85,""))</f>
        <v/>
      </c>
      <c r="UH85" s="34" t="str">
        <f>IF(UG85&lt;&gt;"",HLOOKUP(COUNT($RV85:UG85)+1,$G$4:$EH$9,UH$14,0)*$D85,IF($C85=UH$17,$G$9*$D85,""))</f>
        <v/>
      </c>
      <c r="UI85" s="34" t="str">
        <f>IF(UH85&lt;&gt;"",HLOOKUP(COUNT($RV85:UH85)+1,$G$4:$EH$9,UI$14,0)*$D85,IF($C85=UI$17,$G$9*$D85,""))</f>
        <v/>
      </c>
      <c r="UJ85" s="34" t="str">
        <f>IF(UI85&lt;&gt;"",HLOOKUP(COUNT($RV85:UI85)+1,$G$4:$EH$9,UJ$14,0)*$D85,IF($C85=UJ$17,$G$9*$D85,""))</f>
        <v/>
      </c>
      <c r="UK85" s="34">
        <f>IF(UJ85&lt;&gt;"",HLOOKUP(COUNT($RV85:UJ85)+1,$G$4:$EH$9,UK$14,0)*$D85,IF($C85=UK$17,$G$9*$D85,""))</f>
        <v>14500</v>
      </c>
      <c r="UL85" s="34">
        <f>IF(UK85&lt;&gt;"",HLOOKUP(COUNT($RV85:UK85)+1,$G$4:$EH$9,UL$14,0)*$D85,IF($C85=UL$17,$G$9*$D85,""))</f>
        <v>0</v>
      </c>
      <c r="UM85" s="34">
        <f>IF(UL85&lt;&gt;"",HLOOKUP(COUNT($RV85:UL85)+1,$G$4:$EH$9,UM$14,0)*$D85,IF($C85=UM$17,$G$9*$D85,""))</f>
        <v>0</v>
      </c>
      <c r="UN85" s="34">
        <f>IF(UM85&lt;&gt;"",HLOOKUP(COUNT($RV85:UM85)+1,$G$4:$EH$9,UN$14,0)*$D85,IF($C85=UN$17,$G$9*$D85,""))</f>
        <v>0</v>
      </c>
      <c r="UO85" s="34">
        <f>IF(UN85&lt;&gt;"",HLOOKUP(COUNT($RV85:UN85)+1,$G$4:$EH$9,UO$14,0)*$D85,IF($C85=UO$17,$G$9*$D85,""))</f>
        <v>0</v>
      </c>
      <c r="UP85" s="34">
        <f>IF(UO85&lt;&gt;"",HLOOKUP(COUNT($RV85:UO85)+1,$G$4:$EH$9,UP$14,0)*$D85,IF($C85=UP$17,$G$9*$D85,""))</f>
        <v>0</v>
      </c>
      <c r="UQ85" s="34">
        <f>IF(UP85&lt;&gt;"",HLOOKUP(COUNT($RV85:UP85)+1,$G$4:$EH$9,UQ$14,0)*$D85,IF($C85=UQ$17,$G$9*$D85,""))</f>
        <v>0</v>
      </c>
      <c r="UR85" s="34">
        <f>IF(UQ85&lt;&gt;"",HLOOKUP(COUNT($RV85:UQ85)+1,$G$4:$EH$9,UR$14,0)*$D85,IF($C85=UR$17,$G$9*$D85,""))</f>
        <v>0</v>
      </c>
      <c r="US85" s="34">
        <f>IF(UR85&lt;&gt;"",HLOOKUP(COUNT($RV85:UR85)+1,$G$4:$EH$9,US$14,0)*$D85,IF($C85=US$17,$G$9*$D85,""))</f>
        <v>0</v>
      </c>
      <c r="UT85" s="34">
        <f>IF(US85&lt;&gt;"",HLOOKUP(COUNT($RV85:US85)+1,$G$4:$EH$9,UT$14,0)*$D85,IF($C85=UT$17,$G$9*$D85,""))</f>
        <v>0</v>
      </c>
      <c r="UU85" s="34">
        <f>IF(UT85&lt;&gt;"",HLOOKUP(COUNT($RV85:UT85)+1,$G$4:$EH$9,UU$14,0)*$D85,IF($C85=UU$17,$G$9*$D85,""))</f>
        <v>0</v>
      </c>
      <c r="UV85" s="34">
        <f>IF(UU85&lt;&gt;"",HLOOKUP(COUNT($RV85:UU85)+1,$G$4:$EH$9,UV$14,0)*$D85,IF($C85=UV$17,$G$9*$D85,""))</f>
        <v>0</v>
      </c>
      <c r="UW85" s="34">
        <f>IF(UV85&lt;&gt;"",HLOOKUP(COUNT($RV85:UV85)+1,$G$4:$EH$9,UW$14,0)*$D85,IF($C85=UW$17,$G$9*$D85,""))</f>
        <v>0</v>
      </c>
      <c r="UX85" s="34">
        <f>IF(UW85&lt;&gt;"",HLOOKUP(COUNT($RV85:UW85)+1,$G$4:$EH$9,UX$14,0)*$D85,IF($C85=UX$17,$G$9*$D85,""))</f>
        <v>0</v>
      </c>
      <c r="UY85" s="34">
        <f>IF(UX85&lt;&gt;"",HLOOKUP(COUNT($RV85:UX85)+1,$G$4:$EH$9,UY$14,0)*$D85,IF($C85=UY$17,$G$9*$D85,""))</f>
        <v>0</v>
      </c>
      <c r="UZ85" s="34">
        <f>IF(UY85&lt;&gt;"",HLOOKUP(COUNT($RV85:UY85)+1,$G$4:$EH$9,UZ$14,0)*$D85,IF($C85=UZ$17,$G$9*$D85,""))</f>
        <v>0</v>
      </c>
      <c r="VA85" s="34">
        <f>IF(UZ85&lt;&gt;"",HLOOKUP(COUNT($RV85:UZ85)+1,$G$4:$EH$9,VA$14,0)*$D85,IF($C85=VA$17,$G$9*$D85,""))</f>
        <v>0</v>
      </c>
      <c r="VB85" s="34">
        <f>IF(VA85&lt;&gt;"",HLOOKUP(COUNT($RV85:VA85)+1,$G$4:$EH$9,VB$14,0)*$D85,IF($C85=VB$17,$G$9*$D85,""))</f>
        <v>0</v>
      </c>
      <c r="VC85" s="34">
        <f>IF(VB85&lt;&gt;"",HLOOKUP(COUNT($RV85:VB85)+1,$G$4:$EH$9,VC$14,0)*$D85,IF($C85=VC$17,$G$9*$D85,""))</f>
        <v>0</v>
      </c>
      <c r="VD85" s="34">
        <f>IF(VC85&lt;&gt;"",HLOOKUP(COUNT($RV85:VC85)+1,$G$4:$EH$9,VD$14,0)*$D85,IF($C85=VD$17,$G$9*$D85,""))</f>
        <v>0</v>
      </c>
      <c r="VE85" s="34">
        <f>IF(VD85&lt;&gt;"",HLOOKUP(COUNT($RV85:VD85)+1,$G$4:$EH$9,VE$14,0)*$D85,IF($C85=VE$17,$G$9*$D85,""))</f>
        <v>0</v>
      </c>
      <c r="VF85" s="34">
        <f>IF(VE85&lt;&gt;"",HLOOKUP(COUNT($RV85:VE85)+1,$G$4:$EH$9,VF$14,0)*$D85,IF($C85=VF$17,$G$9*$D85,""))</f>
        <v>0</v>
      </c>
      <c r="VG85" s="34">
        <f>IF(VF85&lt;&gt;"",HLOOKUP(COUNT($RV85:VF85)+1,$G$4:$EH$9,VG$14,0)*$D85,IF($C85=VG$17,$G$9*$D85,""))</f>
        <v>0</v>
      </c>
      <c r="VH85" s="34">
        <f>IF(VG85&lt;&gt;"",HLOOKUP(COUNT($RV85:VG85)+1,$G$4:$EH$9,VH$14,0)*$D85,IF($C85=VH$17,$G$9*$D85,""))</f>
        <v>0</v>
      </c>
      <c r="VI85" s="34">
        <f>IF(VH85&lt;&gt;"",HLOOKUP(COUNT($RV85:VH85)+1,$G$4:$EH$9,VI$14,0)*$D85,IF($C85=VI$17,$G$9*$D85,""))</f>
        <v>0</v>
      </c>
      <c r="VJ85" s="34">
        <f>IF(VI85&lt;&gt;"",HLOOKUP(COUNT($RV85:VI85)+1,$G$4:$EH$9,VJ$14,0)*$D85,IF($C85=VJ$17,$G$9*$D85,""))</f>
        <v>0</v>
      </c>
      <c r="VK85" s="34">
        <f>IF(VJ85&lt;&gt;"",HLOOKUP(COUNT($RV85:VJ85)+1,$G$4:$EH$9,VK$14,0)*$D85,IF($C85=VK$17,$G$9*$D85,""))</f>
        <v>0</v>
      </c>
      <c r="VL85" s="34">
        <f>IF(VK85&lt;&gt;"",HLOOKUP(COUNT($RV85:VK85)+1,$G$4:$EH$9,VL$14,0)*$D85,IF($C85=VL$17,$G$9*$D85,""))</f>
        <v>0</v>
      </c>
      <c r="VM85" s="34">
        <f>IF(VL85&lt;&gt;"",HLOOKUP(COUNT($RV85:VL85)+1,$G$4:$EH$9,VM$14,0)*$D85,IF($C85=VM$17,$G$9*$D85,""))</f>
        <v>0</v>
      </c>
      <c r="VN85" s="34">
        <f>IF(VM85&lt;&gt;"",HLOOKUP(COUNT($RV85:VM85)+1,$G$4:$EH$9,VN$14,0)*$D85,IF($C85=VN$17,$G$9*$D85,""))</f>
        <v>0</v>
      </c>
      <c r="VO85" s="34">
        <f>IF(VN85&lt;&gt;"",HLOOKUP(COUNT($RV85:VN85)+1,$G$4:$EH$9,VO$14,0)*$D85,IF($C85=VO$17,$G$9*$D85,""))</f>
        <v>0</v>
      </c>
      <c r="VP85" s="34">
        <f>IF(VO85&lt;&gt;"",HLOOKUP(COUNT($RV85:VO85)+1,$G$4:$EH$9,VP$14,0)*$D85,IF($C85=VP$17,$G$9*$D85,""))</f>
        <v>0</v>
      </c>
      <c r="VQ85" s="34">
        <f>IF(VP85&lt;&gt;"",HLOOKUP(COUNT($RV85:VP85)+1,$G$4:$EH$9,VQ$14,0)*$D85,IF($C85=VQ$17,$G$9*$D85,""))</f>
        <v>0</v>
      </c>
      <c r="VR85" s="34">
        <f>IF(VQ85&lt;&gt;"",HLOOKUP(COUNT($RV85:VQ85)+1,$G$4:$EH$9,VR$14,0)*$D85,IF($C85=VR$17,$G$9*$D85,""))</f>
        <v>0</v>
      </c>
      <c r="VS85" s="34">
        <f>IF(VR85&lt;&gt;"",HLOOKUP(COUNT($RV85:VR85)+1,$G$4:$EH$9,VS$14,0)*$D85,IF($C85=VS$17,$G$9*$D85,""))</f>
        <v>0</v>
      </c>
      <c r="VT85" s="34">
        <f>IF(VS85&lt;&gt;"",HLOOKUP(COUNT($RV85:VS85)+1,$G$4:$EH$9,VT$14,0)*$D85,IF($C85=VT$17,$G$9*$D85,""))</f>
        <v>0</v>
      </c>
      <c r="VU85" s="34">
        <f>IF(VT85&lt;&gt;"",HLOOKUP(COUNT($RV85:VT85)+1,$G$4:$EH$9,VU$14,0)*$D85,IF($C85=VU$17,$G$9*$D85,""))</f>
        <v>0</v>
      </c>
      <c r="VV85" s="34">
        <f>IF(VU85&lt;&gt;"",HLOOKUP(COUNT($RV85:VU85)+1,$G$4:$EH$9,VV$14,0)*$D85,IF($C85=VV$17,$G$9*$D85,""))</f>
        <v>0</v>
      </c>
      <c r="VW85" s="34">
        <f>IF(VV85&lt;&gt;"",HLOOKUP(COUNT($RV85:VV85)+1,$G$4:$EH$9,VW$14,0)*$D85,IF($C85=VW$17,$G$9*$D85,""))</f>
        <v>0</v>
      </c>
      <c r="VX85" s="34">
        <f>IF(VW85&lt;&gt;"",HLOOKUP(COUNT($RV85:VW85)+1,$G$4:$EH$9,VX$14,0)*$D85,IF($C85=VX$17,$G$9*$D85,""))</f>
        <v>0</v>
      </c>
      <c r="VY85" s="34">
        <f>IF(VX85&lt;&gt;"",HLOOKUP(COUNT($RV85:VX85)+1,$G$4:$EH$9,VY$14,0)*$D85,IF($C85=VY$17,$G$9*$D85,""))</f>
        <v>0</v>
      </c>
      <c r="VZ85" s="34">
        <f>IF(VY85&lt;&gt;"",HLOOKUP(COUNT($RV85:VY85)+1,$G$4:$EH$9,VZ$14,0)*$D85,IF($C85=VZ$17,$G$9*$D85,""))</f>
        <v>0</v>
      </c>
      <c r="WA85" s="34">
        <f>IF(VZ85&lt;&gt;"",HLOOKUP(COUNT($RV85:VZ85)+1,$G$4:$EH$9,WA$14,0)*$D85,IF($C85=WA$17,$G$9*$D85,""))</f>
        <v>0</v>
      </c>
      <c r="WB85" s="34">
        <f>IF(WA85&lt;&gt;"",HLOOKUP(COUNT($RV85:WA85)+1,$G$4:$EH$9,WB$14,0)*$D85,IF($C85=WB$17,$G$9*$D85,""))</f>
        <v>0</v>
      </c>
      <c r="WC85" s="34">
        <f>IF(WB85&lt;&gt;"",HLOOKUP(COUNT($RV85:WB85)+1,$G$4:$EH$9,WC$14,0)*$D85,IF($C85=WC$17,$G$9*$D85,""))</f>
        <v>0</v>
      </c>
      <c r="WD85" s="34">
        <f>IF(WC85&lt;&gt;"",HLOOKUP(COUNT($RV85:WC85)+1,$G$4:$EH$9,WD$14,0)*$D85,IF($C85=WD$17,$G$9*$D85,""))</f>
        <v>0</v>
      </c>
      <c r="WE85" s="34">
        <f>IF(WD85&lt;&gt;"",HLOOKUP(COUNT($RV85:WD85)+1,$G$4:$EH$9,WE$14,0)*$D85,IF($C85=WE$17,$G$9*$D85,""))</f>
        <v>0</v>
      </c>
      <c r="WF85" s="34">
        <f>IF(WE85&lt;&gt;"",HLOOKUP(COUNT($RV85:WE85)+1,$G$4:$EH$9,WF$14,0)*$D85,IF($C85=WF$17,$G$9*$D85,""))</f>
        <v>0</v>
      </c>
      <c r="WG85" s="34">
        <f>IF(WF85&lt;&gt;"",HLOOKUP(COUNT($RV85:WF85)+1,$G$4:$EH$9,WG$14,0)*$D85,IF($C85=WG$17,$G$9*$D85,""))</f>
        <v>0</v>
      </c>
      <c r="WH85" s="34">
        <f>IF(WG85&lt;&gt;"",HLOOKUP(COUNT($RV85:WG85)+1,$G$4:$EH$9,WH$14,0)*$D85,IF($C85=WH$17,$G$9*$D85,""))</f>
        <v>0</v>
      </c>
      <c r="WI85" s="34">
        <f>IF(WH85&lt;&gt;"",HLOOKUP(COUNT($RV85:WH85)+1,$G$4:$EH$9,WI$14,0)*$D85,IF($C85=WI$17,$G$9*$D85,""))</f>
        <v>0</v>
      </c>
      <c r="WJ85" s="34">
        <f>IF(WI85&lt;&gt;"",HLOOKUP(COUNT($RV85:WI85)+1,$G$4:$EH$9,WJ$14,0)*$D85,IF($C85=WJ$17,$G$9*$D85,""))</f>
        <v>0</v>
      </c>
      <c r="WK85" s="34">
        <f>IF(WJ85&lt;&gt;"",HLOOKUP(COUNT($RV85:WJ85)+1,$G$4:$EH$9,WK$14,0)*$D85,IF($C85=WK$17,$G$9*$D85,""))</f>
        <v>0</v>
      </c>
      <c r="WL85" s="34">
        <f>IF(WK85&lt;&gt;"",HLOOKUP(COUNT($RV85:WK85)+1,$G$4:$EH$9,WL$14,0)*$D85,IF($C85=WL$17,$G$9*$D85,""))</f>
        <v>0</v>
      </c>
    </row>
    <row r="86" spans="1:610" ht="15" x14ac:dyDescent="0.2">
      <c r="A86" s="25">
        <f t="shared" si="911"/>
        <v>8</v>
      </c>
      <c r="B86" s="1328" t="s">
        <v>87</v>
      </c>
      <c r="C86" s="62">
        <f t="shared" si="912"/>
        <v>68</v>
      </c>
      <c r="D86" s="30">
        <f>VLOOKUP(B86,Premissas!$R$8:$AD$18,(Histograma!A86+1),0)</f>
        <v>5</v>
      </c>
      <c r="G86" s="34" t="str">
        <f>IF(F86&lt;&gt;"",HLOOKUP(COUNT($F86:F86)+1,$G$4:$EH$8,G$14,0)*$D86,IF($C86=G$17,$G$5*$D86,""))</f>
        <v/>
      </c>
      <c r="H86" s="34" t="str">
        <f>IF(G86&lt;&gt;"",HLOOKUP(COUNT($F86:G86)+1,$G$4:$EH$8,H$14,0)*$D86,IF($C86=H$17,$G$5*$D86,""))</f>
        <v/>
      </c>
      <c r="I86" s="34" t="str">
        <f>IF(H86&lt;&gt;"",HLOOKUP(COUNT($F86:H86)+1,$G$4:$EH$8,I$14,0)*$D86,IF($C86=I$17,$G$5*$D86,""))</f>
        <v/>
      </c>
      <c r="J86" s="34" t="str">
        <f>IF(I86&lt;&gt;"",HLOOKUP(COUNT($F86:I86)+1,$G$4:$EH$8,J$14,0)*$D86,IF($C86=J$17,$G$5*$D86,""))</f>
        <v/>
      </c>
      <c r="K86" s="34" t="str">
        <f>IF(J86&lt;&gt;"",HLOOKUP(COUNT($F86:J86)+1,$G$4:$EH$8,K$14,0)*$D86,IF($C86=K$17,$G$5*$D86,""))</f>
        <v/>
      </c>
      <c r="L86" s="34" t="str">
        <f>IF(K86&lt;&gt;"",HLOOKUP(COUNT($F86:K86)+1,$G$4:$EH$8,L$14,0)*$D86,IF($C86=L$17,$G$5*$D86,""))</f>
        <v/>
      </c>
      <c r="M86" s="34" t="str">
        <f>IF(L86&lt;&gt;"",HLOOKUP(COUNT($F86:L86)+1,$G$4:$EH$8,M$14,0)*$D86,IF($C86=M$17,$G$5*$D86,""))</f>
        <v/>
      </c>
      <c r="N86" s="34" t="str">
        <f>IF(M86&lt;&gt;"",HLOOKUP(COUNT($F86:M86)+1,$G$4:$EH$8,N$14,0)*$D86,IF($C86=N$17,$G$5*$D86,""))</f>
        <v/>
      </c>
      <c r="O86" s="34" t="str">
        <f>IF(N86&lt;&gt;"",HLOOKUP(COUNT($F86:N86)+1,$G$4:$EH$8,O$14,0)*$D86,IF($C86=O$17,$G$5*$D86,""))</f>
        <v/>
      </c>
      <c r="P86" s="34" t="str">
        <f>IF(O86&lt;&gt;"",HLOOKUP(COUNT($F86:O86)+1,$G$4:$EH$8,P$14,0)*$D86,IF($C86=P$17,$G$5*$D86,""))</f>
        <v/>
      </c>
      <c r="Q86" s="34" t="str">
        <f>IF(P86&lt;&gt;"",HLOOKUP(COUNT($F86:P86)+1,$G$4:$EH$8,Q$14,0)*$D86,IF($C86=Q$17,$G$5*$D86,""))</f>
        <v/>
      </c>
      <c r="R86" s="34" t="str">
        <f>IF(Q86&lt;&gt;"",HLOOKUP(COUNT($F86:Q86)+1,$G$4:$EH$8,R$14,0)*$D86,IF($C86=R$17,$G$5*$D86,""))</f>
        <v/>
      </c>
      <c r="S86" s="34" t="str">
        <f>IF(R86&lt;&gt;"",HLOOKUP(COUNT($F86:R86)+1,$G$4:$EH$8,S$14,0)*$D86,IF($C86=S$17,$G$5*$D86,""))</f>
        <v/>
      </c>
      <c r="T86" s="34" t="str">
        <f>IF(S86&lt;&gt;"",HLOOKUP(COUNT($F86:S86)+1,$G$4:$EH$8,T$14,0)*$D86,IF($C86=T$17,$G$5*$D86,""))</f>
        <v/>
      </c>
      <c r="U86" s="34" t="str">
        <f>IF(T86&lt;&gt;"",HLOOKUP(COUNT($F86:T86)+1,$G$4:$EH$8,U$14,0)*$D86,IF($C86=U$17,$G$5*$D86,""))</f>
        <v/>
      </c>
      <c r="V86" s="34" t="str">
        <f>IF(U86&lt;&gt;"",HLOOKUP(COUNT($F86:U86)+1,$G$4:$EH$8,V$14,0)*$D86,IF($C86=V$17,$G$5*$D86,""))</f>
        <v/>
      </c>
      <c r="W86" s="34" t="str">
        <f>IF(V86&lt;&gt;"",HLOOKUP(COUNT($F86:V86)+1,$G$4:$EH$8,W$14,0)*$D86,IF($C86=W$17,$G$5*$D86,""))</f>
        <v/>
      </c>
      <c r="X86" s="34" t="str">
        <f>IF(W86&lt;&gt;"",HLOOKUP(COUNT($F86:W86)+1,$G$4:$EH$8,X$14,0)*$D86,IF($C86=X$17,$G$5*$D86,""))</f>
        <v/>
      </c>
      <c r="Y86" s="34" t="str">
        <f>IF(X86&lt;&gt;"",HLOOKUP(COUNT($F86:X86)+1,$G$4:$EH$8,Y$14,0)*$D86,IF($C86=Y$17,$G$5*$D86,""))</f>
        <v/>
      </c>
      <c r="Z86" s="34" t="str">
        <f>IF(Y86&lt;&gt;"",HLOOKUP(COUNT($F86:Y86)+1,$G$4:$EH$8,Z$14,0)*$D86,IF($C86=Z$17,$G$5*$D86,""))</f>
        <v/>
      </c>
      <c r="AA86" s="34" t="str">
        <f>IF(Z86&lt;&gt;"",HLOOKUP(COUNT($F86:Z86)+1,$G$4:$EH$8,AA$14,0)*$D86,IF($C86=AA$17,$G$5*$D86,""))</f>
        <v/>
      </c>
      <c r="AB86" s="34" t="str">
        <f>IF(AA86&lt;&gt;"",HLOOKUP(COUNT($F86:AA86)+1,$G$4:$EH$8,AB$14,0)*$D86,IF($C86=AB$17,$G$5*$D86,""))</f>
        <v/>
      </c>
      <c r="AC86" s="34" t="str">
        <f>IF(AB86&lt;&gt;"",HLOOKUP(COUNT($F86:AB86)+1,$G$4:$EH$8,AC$14,0)*$D86,IF($C86=AC$17,$G$5*$D86,""))</f>
        <v/>
      </c>
      <c r="AD86" s="34" t="str">
        <f>IF(AC86&lt;&gt;"",HLOOKUP(COUNT($F86:AC86)+1,$G$4:$EH$8,AD$14,0)*$D86,IF($C86=AD$17,$G$5*$D86,""))</f>
        <v/>
      </c>
      <c r="AE86" s="34" t="str">
        <f>IF(AD86&lt;&gt;"",HLOOKUP(COUNT($F86:AD86)+1,$G$4:$EH$8,AE$14,0)*$D86,IF($C86=AE$17,$G$5*$D86,""))</f>
        <v/>
      </c>
      <c r="AF86" s="34" t="str">
        <f>IF(AE86&lt;&gt;"",HLOOKUP(COUNT($F86:AE86)+1,$G$4:$EH$8,AF$14,0)*$D86,IF($C86=AF$17,$G$5*$D86,""))</f>
        <v/>
      </c>
      <c r="AG86" s="34" t="str">
        <f>IF(AF86&lt;&gt;"",HLOOKUP(COUNT($F86:AF86)+1,$G$4:$EH$8,AG$14,0)*$D86,IF($C86=AG$17,$G$5*$D86,""))</f>
        <v/>
      </c>
      <c r="AH86" s="34" t="str">
        <f>IF(AG86&lt;&gt;"",HLOOKUP(COUNT($F86:AG86)+1,$G$4:$EH$8,AH$14,0)*$D86,IF($C86=AH$17,$G$5*$D86,""))</f>
        <v/>
      </c>
      <c r="AI86" s="34" t="str">
        <f>IF(AH86&lt;&gt;"",HLOOKUP(COUNT($F86:AH86)+1,$G$4:$EH$8,AI$14,0)*$D86,IF($C86=AI$17,$G$5*$D86,""))</f>
        <v/>
      </c>
      <c r="AJ86" s="34" t="str">
        <f>IF(AI86&lt;&gt;"",HLOOKUP(COUNT($F86:AI86)+1,$G$4:$EH$8,AJ$14,0)*$D86,IF($C86=AJ$17,$G$5*$D86,""))</f>
        <v/>
      </c>
      <c r="AK86" s="34" t="str">
        <f>IF(AJ86&lt;&gt;"",HLOOKUP(COUNT($F86:AJ86)+1,$G$4:$EH$8,AK$14,0)*$D86,IF($C86=AK$17,$G$5*$D86,""))</f>
        <v/>
      </c>
      <c r="AL86" s="34" t="str">
        <f>IF(AK86&lt;&gt;"",HLOOKUP(COUNT($F86:AK86)+1,$G$4:$EH$8,AL$14,0)*$D86,IF($C86=AL$17,$G$5*$D86,""))</f>
        <v/>
      </c>
      <c r="AM86" s="34" t="str">
        <f>IF(AL86&lt;&gt;"",HLOOKUP(COUNT($F86:AL86)+1,$G$4:$EH$8,AM$14,0)*$D86,IF($C86=AM$17,$G$5*$D86,""))</f>
        <v/>
      </c>
      <c r="AN86" s="34" t="str">
        <f>IF(AM86&lt;&gt;"",HLOOKUP(COUNT($F86:AM86)+1,$G$4:$EH$8,AN$14,0)*$D86,IF($C86=AN$17,$G$5*$D86,""))</f>
        <v/>
      </c>
      <c r="AO86" s="34" t="str">
        <f>IF(AN86&lt;&gt;"",HLOOKUP(COUNT($F86:AN86)+1,$G$4:$EH$8,AO$14,0)*$D86,IF($C86=AO$17,$G$5*$D86,""))</f>
        <v/>
      </c>
      <c r="AP86" s="34" t="str">
        <f>IF(AO86&lt;&gt;"",HLOOKUP(COUNT($F86:AO86)+1,$G$4:$EH$8,AP$14,0)*$D86,IF($C86=AP$17,$G$5*$D86,""))</f>
        <v/>
      </c>
      <c r="AQ86" s="34" t="str">
        <f>IF(AP86&lt;&gt;"",HLOOKUP(COUNT($F86:AP86)+1,$G$4:$EH$8,AQ$14,0)*$D86,IF($C86=AQ$17,$G$5*$D86,""))</f>
        <v/>
      </c>
      <c r="AR86" s="34" t="str">
        <f>IF(AQ86&lt;&gt;"",HLOOKUP(COUNT($F86:AQ86)+1,$G$4:$EH$8,AR$14,0)*$D86,IF($C86=AR$17,$G$5*$D86,""))</f>
        <v/>
      </c>
      <c r="AS86" s="34" t="str">
        <f>IF(AR86&lt;&gt;"",HLOOKUP(COUNT($F86:AR86)+1,$G$4:$EH$8,AS$14,0)*$D86,IF($C86=AS$17,$G$5*$D86,""))</f>
        <v/>
      </c>
      <c r="AT86" s="34" t="str">
        <f>IF(AS86&lt;&gt;"",HLOOKUP(COUNT($F86:AS86)+1,$G$4:$EH$8,AT$14,0)*$D86,IF($C86=AT$17,$G$5*$D86,""))</f>
        <v/>
      </c>
      <c r="AU86" s="34" t="str">
        <f>IF(AT86&lt;&gt;"",HLOOKUP(COUNT($F86:AT86)+1,$G$4:$EH$8,AU$14,0)*$D86,IF($C86=AU$17,$G$5*$D86,""))</f>
        <v/>
      </c>
      <c r="AV86" s="34" t="str">
        <f>IF(AU86&lt;&gt;"",HLOOKUP(COUNT($F86:AU86)+1,$G$4:$EH$8,AV$14,0)*$D86,IF($C86=AV$17,$G$5*$D86,""))</f>
        <v/>
      </c>
      <c r="AW86" s="34" t="str">
        <f>IF(AV86&lt;&gt;"",HLOOKUP(COUNT($F86:AV86)+1,$G$4:$EH$8,AW$14,0)*$D86,IF($C86=AW$17,$G$5*$D86,""))</f>
        <v/>
      </c>
      <c r="AX86" s="34" t="str">
        <f>IF(AW86&lt;&gt;"",HLOOKUP(COUNT($F86:AW86)+1,$G$4:$EH$8,AX$14,0)*$D86,IF($C86=AX$17,$G$5*$D86,""))</f>
        <v/>
      </c>
      <c r="AY86" s="34" t="str">
        <f>IF(AX86&lt;&gt;"",HLOOKUP(COUNT($F86:AX86)+1,$G$4:$EH$8,AY$14,0)*$D86,IF($C86=AY$17,$G$5*$D86,""))</f>
        <v/>
      </c>
      <c r="AZ86" s="34" t="str">
        <f>IF(AY86&lt;&gt;"",HLOOKUP(COUNT($F86:AY86)+1,$G$4:$EH$8,AZ$14,0)*$D86,IF($C86=AZ$17,$G$5*$D86,""))</f>
        <v/>
      </c>
      <c r="BA86" s="34" t="str">
        <f>IF(AZ86&lt;&gt;"",HLOOKUP(COUNT($F86:AZ86)+1,$G$4:$EH$8,BA$14,0)*$D86,IF($C86=BA$17,$G$5*$D86,""))</f>
        <v/>
      </c>
      <c r="BB86" s="34" t="str">
        <f>IF(BA86&lt;&gt;"",HLOOKUP(COUNT($F86:BA86)+1,$G$4:$EH$8,BB$14,0)*$D86,IF($C86=BB$17,$G$5*$D86,""))</f>
        <v/>
      </c>
      <c r="BC86" s="34" t="str">
        <f>IF(BB86&lt;&gt;"",HLOOKUP(COUNT($F86:BB86)+1,$G$4:$EH$8,BC$14,0)*$D86,IF($C86=BC$17,$G$5*$D86,""))</f>
        <v/>
      </c>
      <c r="BD86" s="34" t="str">
        <f>IF(BC86&lt;&gt;"",HLOOKUP(COUNT($F86:BC86)+1,$G$4:$EH$8,BD$14,0)*$D86,IF($C86=BD$17,$G$5*$D86,""))</f>
        <v/>
      </c>
      <c r="BE86" s="34" t="str">
        <f>IF(BD86&lt;&gt;"",HLOOKUP(COUNT($F86:BD86)+1,$G$4:$EH$8,BE$14,0)*$D86,IF($C86=BE$17,$G$5*$D86,""))</f>
        <v/>
      </c>
      <c r="BF86" s="34" t="str">
        <f>IF(BE86&lt;&gt;"",HLOOKUP(COUNT($F86:BE86)+1,$G$4:$EH$8,BF$14,0)*$D86,IF($C86=BF$17,$G$5*$D86,""))</f>
        <v/>
      </c>
      <c r="BG86" s="34" t="str">
        <f>IF(BF86&lt;&gt;"",HLOOKUP(COUNT($F86:BF86)+1,$G$4:$EH$8,BG$14,0)*$D86,IF($C86=BG$17,$G$5*$D86,""))</f>
        <v/>
      </c>
      <c r="BH86" s="34" t="str">
        <f>IF(BG86&lt;&gt;"",HLOOKUP(COUNT($F86:BG86)+1,$G$4:$EH$8,BH$14,0)*$D86,IF($C86=BH$17,$G$5*$D86,""))</f>
        <v/>
      </c>
      <c r="BI86" s="34" t="str">
        <f>IF(BH86&lt;&gt;"",HLOOKUP(COUNT($F86:BH86)+1,$G$4:$EH$8,BI$14,0)*$D86,IF($C86=BI$17,$G$5*$D86,""))</f>
        <v/>
      </c>
      <c r="BJ86" s="34" t="str">
        <f>IF(BI86&lt;&gt;"",HLOOKUP(COUNT($F86:BI86)+1,$G$4:$EH$8,BJ$14,0)*$D86,IF($C86=BJ$17,$G$5*$D86,""))</f>
        <v/>
      </c>
      <c r="BK86" s="34" t="str">
        <f>IF(BJ86&lt;&gt;"",HLOOKUP(COUNT($F86:BJ86)+1,$G$4:$EH$8,BK$14,0)*$D86,IF($C86=BK$17,$G$5*$D86,""))</f>
        <v/>
      </c>
      <c r="BL86" s="34" t="str">
        <f>IF(BK86&lt;&gt;"",HLOOKUP(COUNT($F86:BK86)+1,$G$4:$EH$8,BL$14,0)*$D86,IF($C86=BL$17,$G$5*$D86,""))</f>
        <v/>
      </c>
      <c r="BM86" s="34" t="str">
        <f>IF(BL86&lt;&gt;"",HLOOKUP(COUNT($F86:BL86)+1,$G$4:$EH$8,BM$14,0)*$D86,IF($C86=BM$17,$G$5*$D86,""))</f>
        <v/>
      </c>
      <c r="BN86" s="34" t="str">
        <f>IF(BM86&lt;&gt;"",HLOOKUP(COUNT($F86:BM86)+1,$G$4:$EH$8,BN$14,0)*$D86,IF($C86=BN$17,$G$5*$D86,""))</f>
        <v/>
      </c>
      <c r="BO86" s="34" t="str">
        <f>IF(BN86&lt;&gt;"",HLOOKUP(COUNT($F86:BN86)+1,$G$4:$EH$8,BO$14,0)*$D86,IF($C86=BO$17,$G$5*$D86,""))</f>
        <v/>
      </c>
      <c r="BP86" s="34" t="str">
        <f>IF(BO86&lt;&gt;"",HLOOKUP(COUNT($F86:BO86)+1,$G$4:$EH$8,BP$14,0)*$D86,IF($C86=BP$17,$G$5*$D86,""))</f>
        <v/>
      </c>
      <c r="BQ86" s="34" t="str">
        <f>IF(BP86&lt;&gt;"",HLOOKUP(COUNT($F86:BP86)+1,$G$4:$EH$8,BQ$14,0)*$D86,IF($C86=BQ$17,$G$5*$D86,""))</f>
        <v/>
      </c>
      <c r="BR86" s="34" t="str">
        <f>IF(BQ86&lt;&gt;"",HLOOKUP(COUNT($F86:BQ86)+1,$G$4:$EH$8,BR$14,0)*$D86,IF($C86=BR$17,$G$5*$D86,""))</f>
        <v/>
      </c>
      <c r="BS86" s="34" t="str">
        <f>IF(BR86&lt;&gt;"",HLOOKUP(COUNT($F86:BR86)+1,$G$4:$EH$8,BS$14,0)*$D86,IF($C86=BS$17,$G$5*$D86,""))</f>
        <v/>
      </c>
      <c r="BT86" s="34" t="str">
        <f>IF(BS86&lt;&gt;"",HLOOKUP(COUNT($F86:BS86)+1,$G$4:$EH$8,BT$14,0)*$D86,IF($C86=BT$17,$G$5*$D86,""))</f>
        <v/>
      </c>
      <c r="BU86" s="34" t="str">
        <f>IF(BT86&lt;&gt;"",HLOOKUP(COUNT($F86:BT86)+1,$G$4:$EH$8,BU$14,0)*$D86,IF($C86=BU$17,$G$5*$D86,""))</f>
        <v/>
      </c>
      <c r="BV86" s="34">
        <f>IF(BU86&lt;&gt;"",HLOOKUP(COUNT($F86:BU86)+1,$G$4:$EH$8,BV$14,0)*$D86,IF($C86=BV$17,$G$5*$D86,""))</f>
        <v>0</v>
      </c>
      <c r="BW86" s="34">
        <f>IF(BV86&lt;&gt;"",HLOOKUP(COUNT($F86:BV86)+1,$G$4:$EH$8,BW$14,0)*$D86,IF($C86=BW$17,$G$5*$D86,""))</f>
        <v>0</v>
      </c>
      <c r="BX86" s="34" t="e">
        <f>IF(BW86&lt;&gt;"",HLOOKUP(COUNT($F86:BW86)+1,$G$4:$EH$8,BX$14,0)*$D86,IF($C86=BX$17,$G$5*$D86,""))</f>
        <v>#VALUE!</v>
      </c>
      <c r="BY86" s="34" t="e">
        <f>IF(BX86&lt;&gt;"",HLOOKUP(COUNT($F86:BX86)+1,$G$4:$EH$8,BY$14,0)*$D86,IF($C86=BY$17,$G$5*$D86,""))</f>
        <v>#VALUE!</v>
      </c>
      <c r="BZ86" s="34" t="e">
        <f>IF(BY86&lt;&gt;"",HLOOKUP(COUNT($F86:BY86)+1,$G$4:$EH$8,BZ$14,0)*$D86,IF($C86=BZ$17,$G$5*$D86,""))</f>
        <v>#VALUE!</v>
      </c>
      <c r="CA86" s="34" t="e">
        <f>IF(BZ86&lt;&gt;"",HLOOKUP(COUNT($F86:BZ86)+1,$G$4:$EH$8,CA$14,0)*$D86,IF($C86=CA$17,$G$5*$D86,""))</f>
        <v>#VALUE!</v>
      </c>
      <c r="CB86" s="34" t="e">
        <f>IF(CA86&lt;&gt;"",HLOOKUP(COUNT($F86:CA86)+1,$G$4:$EH$8,CB$14,0)*$D86,IF($C86=CB$17,$G$5*$D86,""))</f>
        <v>#VALUE!</v>
      </c>
      <c r="CC86" s="34" t="e">
        <f>IF(CB86&lt;&gt;"",HLOOKUP(COUNT($F86:CB86)+1,$G$4:$EH$8,CC$14,0)*$D86,IF($C86=CC$17,$G$5*$D86,""))</f>
        <v>#VALUE!</v>
      </c>
      <c r="CD86" s="34" t="e">
        <f>IF(CC86&lt;&gt;"",HLOOKUP(COUNT($F86:CC86)+1,$G$4:$EH$8,CD$14,0)*$D86,IF($C86=CD$17,$G$5*$D86,""))</f>
        <v>#VALUE!</v>
      </c>
      <c r="CE86" s="34" t="e">
        <f>IF(CD86&lt;&gt;"",HLOOKUP(COUNT($F86:CD86)+1,$G$4:$EH$8,CE$14,0)*$D86,IF($C86=CE$17,$G$5*$D86,""))</f>
        <v>#VALUE!</v>
      </c>
      <c r="CF86" s="34" t="e">
        <f>IF(CE86&lt;&gt;"",HLOOKUP(COUNT($F86:CE86)+1,$G$4:$EH$8,CF$14,0)*$D86,IF($C86=CF$17,$G$5*$D86,""))</f>
        <v>#VALUE!</v>
      </c>
      <c r="CG86" s="34" t="e">
        <f>IF(CF86&lt;&gt;"",HLOOKUP(COUNT($F86:CF86)+1,$G$4:$EH$8,CG$14,0)*$D86,IF($C86=CG$17,$G$5*$D86,""))</f>
        <v>#VALUE!</v>
      </c>
      <c r="CH86" s="34" t="e">
        <f>IF(CG86&lt;&gt;"",HLOOKUP(COUNT($F86:CG86)+1,$G$4:$EH$8,CH$14,0)*$D86,IF($C86=CH$17,$G$5*$D86,""))</f>
        <v>#VALUE!</v>
      </c>
      <c r="CI86" s="34" t="e">
        <f>IF(CH86&lt;&gt;"",HLOOKUP(COUNT($F86:CH86)+1,$G$4:$EH$8,CI$14,0)*$D86,IF($C86=CI$17,$G$5*$D86,""))</f>
        <v>#VALUE!</v>
      </c>
      <c r="CJ86" s="34" t="e">
        <f>IF(CI86&lt;&gt;"",HLOOKUP(COUNT($F86:CI86)+1,$G$4:$EH$8,CJ$14,0)*$D86,IF($C86=CJ$17,$G$5*$D86,""))</f>
        <v>#VALUE!</v>
      </c>
      <c r="CK86" s="34" t="e">
        <f>IF(CJ86&lt;&gt;"",HLOOKUP(COUNT($F86:CJ86)+1,$G$4:$EH$8,CK$14,0)*$D86,IF($C86=CK$17,$G$5*$D86,""))</f>
        <v>#VALUE!</v>
      </c>
      <c r="CL86" s="34" t="e">
        <f>IF(CK86&lt;&gt;"",HLOOKUP(COUNT($F86:CK86)+1,$G$4:$EH$8,CL$14,0)*$D86,IF($C86=CL$17,$G$5*$D86,""))</f>
        <v>#VALUE!</v>
      </c>
      <c r="CM86" s="34" t="e">
        <f>IF(CL86&lt;&gt;"",HLOOKUP(COUNT($F86:CL86)+1,$G$4:$EH$8,CM$14,0)*$D86,IF($C86=CM$17,$G$5*$D86,""))</f>
        <v>#VALUE!</v>
      </c>
      <c r="CN86" s="34" t="e">
        <f>IF(CM86&lt;&gt;"",HLOOKUP(COUNT($F86:CM86)+1,$G$4:$EH$8,CN$14,0)*$D86,IF($C86=CN$17,$G$5*$D86,""))</f>
        <v>#VALUE!</v>
      </c>
      <c r="CO86" s="34" t="e">
        <f>IF(CN86&lt;&gt;"",HLOOKUP(COUNT($F86:CN86)+1,$G$4:$EH$8,CO$14,0)*$D86,IF($C86=CO$17,$G$5*$D86,""))</f>
        <v>#VALUE!</v>
      </c>
      <c r="CP86" s="34" t="e">
        <f>IF(CO86&lt;&gt;"",HLOOKUP(COUNT($F86:CO86)+1,$G$4:$EH$8,CP$14,0)*$D86,IF($C86=CP$17,$G$5*$D86,""))</f>
        <v>#VALUE!</v>
      </c>
      <c r="CQ86" s="34" t="e">
        <f>IF(CP86&lt;&gt;"",HLOOKUP(COUNT($F86:CP86)+1,$G$4:$EH$8,CQ$14,0)*$D86,IF($C86=CQ$17,$G$5*$D86,""))</f>
        <v>#VALUE!</v>
      </c>
      <c r="CR86" s="34" t="e">
        <f>IF(CQ86&lt;&gt;"",HLOOKUP(COUNT($F86:CQ86)+1,$G$4:$EH$8,CR$14,0)*$D86,IF($C86=CR$17,$G$5*$D86,""))</f>
        <v>#VALUE!</v>
      </c>
      <c r="CS86" s="34" t="e">
        <f>IF(CR86&lt;&gt;"",HLOOKUP(COUNT($F86:CR86)+1,$G$4:$EH$8,CS$14,0)*$D86,IF($C86=CS$17,$G$5*$D86,""))</f>
        <v>#VALUE!</v>
      </c>
      <c r="CT86" s="34" t="e">
        <f>IF(CS86&lt;&gt;"",HLOOKUP(COUNT($F86:CS86)+1,$G$4:$EH$8,CT$14,0)*$D86,IF($C86=CT$17,$G$5*$D86,""))</f>
        <v>#VALUE!</v>
      </c>
      <c r="CU86" s="34" t="e">
        <f>IF(CT86&lt;&gt;"",HLOOKUP(COUNT($F86:CT86)+1,$G$4:$EH$8,CU$14,0)*$D86,IF($C86=CU$17,$G$5*$D86,""))</f>
        <v>#VALUE!</v>
      </c>
      <c r="CV86" s="34" t="e">
        <f>IF(CU86&lt;&gt;"",HLOOKUP(COUNT($F86:CU86)+1,$G$4:$EH$8,CV$14,0)*$D86,IF($C86=CV$17,$G$5*$D86,""))</f>
        <v>#VALUE!</v>
      </c>
      <c r="CW86" s="34" t="e">
        <f>IF(CV86&lt;&gt;"",HLOOKUP(COUNT($F86:CV86)+1,$G$4:$EH$8,CW$14,0)*$D86,IF($C86=CW$17,$G$5*$D86,""))</f>
        <v>#VALUE!</v>
      </c>
      <c r="CX86" s="34" t="e">
        <f>IF(CW86&lt;&gt;"",HLOOKUP(COUNT($F86:CW86)+1,$G$4:$EH$8,CX$14,0)*$D86,IF($C86=CX$17,$G$5*$D86,""))</f>
        <v>#VALUE!</v>
      </c>
      <c r="CY86" s="34" t="e">
        <f>IF(CX86&lt;&gt;"",HLOOKUP(COUNT($F86:CX86)+1,$G$4:$EH$8,CY$14,0)*$D86,IF($C86=CY$17,$G$5*$D86,""))</f>
        <v>#VALUE!</v>
      </c>
      <c r="CZ86" s="34" t="e">
        <f>IF(CY86&lt;&gt;"",HLOOKUP(COUNT($F86:CY86)+1,$G$4:$EH$8,CZ$14,0)*$D86,IF($C86=CZ$17,$G$5*$D86,""))</f>
        <v>#VALUE!</v>
      </c>
      <c r="DA86" s="34" t="e">
        <f>IF(CZ86&lt;&gt;"",HLOOKUP(COUNT($F86:CZ86)+1,$G$4:$EH$8,DA$14,0)*$D86,IF($C86=DA$17,$G$5*$D86,""))</f>
        <v>#VALUE!</v>
      </c>
      <c r="DB86" s="34" t="e">
        <f>IF(DA86&lt;&gt;"",HLOOKUP(COUNT($F86:DA86)+1,$G$4:$EH$8,DB$14,0)*$D86,IF($C86=DB$17,$G$5*$D86,""))</f>
        <v>#VALUE!</v>
      </c>
      <c r="DC86" s="34" t="e">
        <f>IF(DB86&lt;&gt;"",HLOOKUP(COUNT($F86:DB86)+1,$G$4:$EH$8,DC$14,0)*$D86,IF($C86=DC$17,$G$5*$D86,""))</f>
        <v>#VALUE!</v>
      </c>
      <c r="DD86" s="34" t="e">
        <f>IF(DC86&lt;&gt;"",HLOOKUP(COUNT($F86:DC86)+1,$G$4:$EH$8,DD$14,0)*$D86,IF($C86=DD$17,$G$5*$D86,""))</f>
        <v>#VALUE!</v>
      </c>
      <c r="DE86" s="34" t="e">
        <f>IF(DD86&lt;&gt;"",HLOOKUP(COUNT($F86:DD86)+1,$G$4:$EH$8,DE$14,0)*$D86,IF($C86=DE$17,$G$5*$D86,""))</f>
        <v>#VALUE!</v>
      </c>
      <c r="DF86" s="34" t="e">
        <f>IF(DE86&lt;&gt;"",HLOOKUP(COUNT($F86:DE86)+1,$G$4:$EH$8,DF$14,0)*$D86,IF($C86=DF$17,$G$5*$D86,""))</f>
        <v>#VALUE!</v>
      </c>
      <c r="DG86" s="34" t="e">
        <f>IF(DF86&lt;&gt;"",HLOOKUP(COUNT($F86:DF86)+1,$G$4:$EH$8,DG$14,0)*$D86,IF($C86=DG$17,$G$5*$D86,""))</f>
        <v>#VALUE!</v>
      </c>
      <c r="DH86" s="34" t="e">
        <f>IF(DG86&lt;&gt;"",HLOOKUP(COUNT($F86:DG86)+1,$G$4:$EH$8,DH$14,0)*$D86,IF($C86=DH$17,$G$5*$D86,""))</f>
        <v>#VALUE!</v>
      </c>
      <c r="DI86" s="34" t="e">
        <f>IF(DH86&lt;&gt;"",HLOOKUP(COUNT($F86:DH86)+1,$G$4:$EH$8,DI$14,0)*$D86,IF($C86=DI$17,$G$5*$D86,""))</f>
        <v>#VALUE!</v>
      </c>
      <c r="DJ86" s="34" t="e">
        <f>IF(DI86&lt;&gt;"",HLOOKUP(COUNT($F86:DI86)+1,$G$4:$EH$8,DJ$14,0)*$D86,IF($C86=DJ$17,$G$5*$D86,""))</f>
        <v>#VALUE!</v>
      </c>
      <c r="DK86" s="34" t="e">
        <f>IF(DJ86&lt;&gt;"",HLOOKUP(COUNT($F86:DJ86)+1,$G$4:$EH$8,DK$14,0)*$D86,IF($C86=DK$17,$G$5*$D86,""))</f>
        <v>#VALUE!</v>
      </c>
      <c r="DL86" s="34" t="e">
        <f>IF(DK86&lt;&gt;"",HLOOKUP(COUNT($F86:DK86)+1,$G$4:$EH$8,DL$14,0)*$D86,IF($C86=DL$17,$G$5*$D86,""))</f>
        <v>#VALUE!</v>
      </c>
      <c r="DM86" s="34" t="e">
        <f>IF(DL86&lt;&gt;"",HLOOKUP(COUNT($F86:DL86)+1,$G$4:$EH$8,DM$14,0)*$D86,IF($C86=DM$17,$G$5*$D86,""))</f>
        <v>#VALUE!</v>
      </c>
      <c r="DN86" s="34" t="e">
        <f>IF(DM86&lt;&gt;"",HLOOKUP(COUNT($F86:DM86)+1,$G$4:$EH$8,DN$14,0)*$D86,IF($C86=DN$17,$G$5*$D86,""))</f>
        <v>#VALUE!</v>
      </c>
      <c r="DO86" s="34" t="e">
        <f>IF(DN86&lt;&gt;"",HLOOKUP(COUNT($F86:DN86)+1,$G$4:$EH$8,DO$14,0)*$D86,IF($C86=DO$17,$G$5*$D86,""))</f>
        <v>#VALUE!</v>
      </c>
      <c r="DP86" s="34" t="e">
        <f>IF(DO86&lt;&gt;"",HLOOKUP(COUNT($F86:DO86)+1,$G$4:$EH$8,DP$14,0)*$D86,IF($C86=DP$17,$G$5*$D86,""))</f>
        <v>#VALUE!</v>
      </c>
      <c r="DQ86" s="34" t="e">
        <f>IF(DP86&lt;&gt;"",HLOOKUP(COUNT($F86:DP86)+1,$G$4:$EH$8,DQ$14,0)*$D86,IF($C86=DQ$17,$G$5*$D86,""))</f>
        <v>#VALUE!</v>
      </c>
      <c r="DR86" s="34" t="e">
        <f>IF(DQ86&lt;&gt;"",HLOOKUP(COUNT($F86:DQ86)+1,$G$4:$EH$8,DR$14,0)*$D86,IF($C86=DR$17,$G$5*$D86,""))</f>
        <v>#VALUE!</v>
      </c>
      <c r="DS86" s="34" t="e">
        <f>IF(DR86&lt;&gt;"",HLOOKUP(COUNT($F86:DR86)+1,$G$4:$EH$8,DS$14,0)*$D86,IF($C86=DS$17,$G$5*$D86,""))</f>
        <v>#VALUE!</v>
      </c>
      <c r="DT86" s="34" t="e">
        <f>IF(DS86&lt;&gt;"",HLOOKUP(COUNT($F86:DS86)+1,$G$4:$EH$8,DT$14,0)*$D86,IF($C86=DT$17,$G$5*$D86,""))</f>
        <v>#VALUE!</v>
      </c>
      <c r="DU86" s="34" t="e">
        <f>IF(DT86&lt;&gt;"",HLOOKUP(COUNT($F86:DT86)+1,$G$4:$EH$8,DU$14,0)*$D86,IF($C86=DU$17,$G$5*$D86,""))</f>
        <v>#VALUE!</v>
      </c>
      <c r="DV86" s="34" t="e">
        <f>IF(DU86&lt;&gt;"",HLOOKUP(COUNT($F86:DU86)+1,$G$4:$EH$8,DV$14,0)*$D86,IF($C86=DV$17,$G$5*$D86,""))</f>
        <v>#VALUE!</v>
      </c>
      <c r="DX86" s="34" t="str">
        <f>IF(DW86&lt;&gt;"",HLOOKUP(COUNT($DW86:DW86)+1,$G$4:$CX$8,DX$14,0)*$D86,IF($C86=DX$17,$G$6*$D86,""))</f>
        <v/>
      </c>
      <c r="DY86" s="34" t="str">
        <f>IF(DX86&lt;&gt;"",HLOOKUP(COUNT($DW86:DX86)+1,$G$4:$CX$8,DY$14,0)*$D86,IF($C86=DY$17,$G$6*$D86,""))</f>
        <v/>
      </c>
      <c r="DZ86" s="34" t="str">
        <f>IF(DY86&lt;&gt;"",HLOOKUP(COUNT($DW86:DY86)+1,$G$4:$CX$8,DZ$14,0)*$D86,IF($C86=DZ$17,$G$6*$D86,""))</f>
        <v/>
      </c>
      <c r="EA86" s="34" t="str">
        <f>IF(DZ86&lt;&gt;"",HLOOKUP(COUNT($DW86:DZ86)+1,$G$4:$CX$8,EA$14,0)*$D86,IF($C86=EA$17,$G$6*$D86,""))</f>
        <v/>
      </c>
      <c r="EB86" s="34" t="str">
        <f>IF(EA86&lt;&gt;"",HLOOKUP(COUNT($DW86:EA86)+1,$G$4:$CX$8,EB$14,0)*$D86,IF($C86=EB$17,$G$6*$D86,""))</f>
        <v/>
      </c>
      <c r="EC86" s="34" t="str">
        <f>IF(EB86&lt;&gt;"",HLOOKUP(COUNT($DW86:EB86)+1,$G$4:$CX$8,EC$14,0)*$D86,IF($C86=EC$17,$G$6*$D86,""))</f>
        <v/>
      </c>
      <c r="ED86" s="34" t="str">
        <f>IF(EC86&lt;&gt;"",HLOOKUP(COUNT($DW86:EC86)+1,$G$4:$CX$8,ED$14,0)*$D86,IF($C86=ED$17,$G$6*$D86,""))</f>
        <v/>
      </c>
      <c r="EE86" s="34" t="str">
        <f>IF(ED86&lt;&gt;"",HLOOKUP(COUNT($DW86:ED86)+1,$G$4:$CX$8,EE$14,0)*$D86,IF($C86=EE$17,$G$6*$D86,""))</f>
        <v/>
      </c>
      <c r="EF86" s="34" t="str">
        <f>IF(EE86&lt;&gt;"",HLOOKUP(COUNT($DW86:EE86)+1,$G$4:$CX$8,EF$14,0)*$D86,IF($C86=EF$17,$G$6*$D86,""))</f>
        <v/>
      </c>
      <c r="EG86" s="34" t="str">
        <f>IF(EF86&lt;&gt;"",HLOOKUP(COUNT($DW86:EF86)+1,$G$4:$CX$8,EG$14,0)*$D86,IF($C86=EG$17,$G$6*$D86,""))</f>
        <v/>
      </c>
      <c r="EH86" s="34" t="str">
        <f>IF(EG86&lt;&gt;"",HLOOKUP(COUNT($DW86:EG86)+1,$G$4:$CX$8,EH$14,0)*$D86,IF($C86=EH$17,$G$6*$D86,""))</f>
        <v/>
      </c>
      <c r="EI86" s="34" t="str">
        <f>IF(EH86&lt;&gt;"",HLOOKUP(COUNT($DW86:EH86)+1,$G$4:$CX$8,EI$14,0)*$D86,IF($C86=EI$17,$G$6*$D86,""))</f>
        <v/>
      </c>
      <c r="EJ86" s="34" t="str">
        <f>IF(EI86&lt;&gt;"",HLOOKUP(COUNT($DW86:EI86)+1,$G$4:$CX$8,EJ$14,0)*$D86,IF($C86=EJ$17,$G$6*$D86,""))</f>
        <v/>
      </c>
      <c r="EK86" s="34" t="str">
        <f>IF(EJ86&lt;&gt;"",HLOOKUP(COUNT($DW86:EJ86)+1,$G$4:$CX$8,EK$14,0)*$D86,IF($C86=EK$17,$G$6*$D86,""))</f>
        <v/>
      </c>
      <c r="EL86" s="34" t="str">
        <f>IF(EK86&lt;&gt;"",HLOOKUP(COUNT($DW86:EK86)+1,$G$4:$CX$8,EL$14,0)*$D86,IF($C86=EL$17,$G$6*$D86,""))</f>
        <v/>
      </c>
      <c r="EM86" s="34" t="str">
        <f>IF(EL86&lt;&gt;"",HLOOKUP(COUNT($DW86:EL86)+1,$G$4:$CX$8,EM$14,0)*$D86,IF($C86=EM$17,$G$6*$D86,""))</f>
        <v/>
      </c>
      <c r="EN86" s="34" t="str">
        <f>IF(EM86&lt;&gt;"",HLOOKUP(COUNT($DW86:EM86)+1,$G$4:$CX$8,EN$14,0)*$D86,IF($C86=EN$17,$G$6*$D86,""))</f>
        <v/>
      </c>
      <c r="EO86" s="34" t="str">
        <f>IF(EN86&lt;&gt;"",HLOOKUP(COUNT($DW86:EN86)+1,$G$4:$CX$8,EO$14,0)*$D86,IF($C86=EO$17,$G$6*$D86,""))</f>
        <v/>
      </c>
      <c r="EP86" s="34" t="str">
        <f>IF(EO86&lt;&gt;"",HLOOKUP(COUNT($DW86:EO86)+1,$G$4:$CX$8,EP$14,0)*$D86,IF($C86=EP$17,$G$6*$D86,""))</f>
        <v/>
      </c>
      <c r="EQ86" s="34" t="str">
        <f>IF(EP86&lt;&gt;"",HLOOKUP(COUNT($DW86:EP86)+1,$G$4:$CX$8,EQ$14,0)*$D86,IF($C86=EQ$17,$G$6*$D86,""))</f>
        <v/>
      </c>
      <c r="ER86" s="34" t="str">
        <f>IF(EQ86&lt;&gt;"",HLOOKUP(COUNT($DW86:EQ86)+1,$G$4:$CX$8,ER$14,0)*$D86,IF($C86=ER$17,$G$6*$D86,""))</f>
        <v/>
      </c>
      <c r="ES86" s="34" t="str">
        <f>IF(ER86&lt;&gt;"",HLOOKUP(COUNT($DW86:ER86)+1,$G$4:$CX$8,ES$14,0)*$D86,IF($C86=ES$17,$G$6*$D86,""))</f>
        <v/>
      </c>
      <c r="ET86" s="34" t="str">
        <f>IF(ES86&lt;&gt;"",HLOOKUP(COUNT($DW86:ES86)+1,$G$4:$CX$8,ET$14,0)*$D86,IF($C86=ET$17,$G$6*$D86,""))</f>
        <v/>
      </c>
      <c r="EU86" s="34" t="str">
        <f>IF(ET86&lt;&gt;"",HLOOKUP(COUNT($DW86:ET86)+1,$G$4:$CX$8,EU$14,0)*$D86,IF($C86=EU$17,$G$6*$D86,""))</f>
        <v/>
      </c>
      <c r="EV86" s="34" t="str">
        <f>IF(EU86&lt;&gt;"",HLOOKUP(COUNT($DW86:EU86)+1,$G$4:$CX$8,EV$14,0)*$D86,IF($C86=EV$17,$G$6*$D86,""))</f>
        <v/>
      </c>
      <c r="EW86" s="34" t="str">
        <f>IF(EV86&lt;&gt;"",HLOOKUP(COUNT($DW86:EV86)+1,$G$4:$CX$8,EW$14,0)*$D86,IF($C86=EW$17,$G$6*$D86,""))</f>
        <v/>
      </c>
      <c r="EX86" s="34" t="str">
        <f>IF(EW86&lt;&gt;"",HLOOKUP(COUNT($DW86:EW86)+1,$G$4:$CX$8,EX$14,0)*$D86,IF($C86=EX$17,$G$6*$D86,""))</f>
        <v/>
      </c>
      <c r="EY86" s="34" t="str">
        <f>IF(EX86&lt;&gt;"",HLOOKUP(COUNT($DW86:EX86)+1,$G$4:$CX$8,EY$14,0)*$D86,IF($C86=EY$17,$G$6*$D86,""))</f>
        <v/>
      </c>
      <c r="EZ86" s="34" t="str">
        <f>IF(EY86&lt;&gt;"",HLOOKUP(COUNT($DW86:EY86)+1,$G$4:$CX$8,EZ$14,0)*$D86,IF($C86=EZ$17,$G$6*$D86,""))</f>
        <v/>
      </c>
      <c r="FA86" s="34" t="str">
        <f>IF(EZ86&lt;&gt;"",HLOOKUP(COUNT($DW86:EZ86)+1,$G$4:$CX$8,FA$14,0)*$D86,IF($C86=FA$17,$G$6*$D86,""))</f>
        <v/>
      </c>
      <c r="FB86" s="34" t="str">
        <f>IF(FA86&lt;&gt;"",HLOOKUP(COUNT($DW86:FA86)+1,$G$4:$CX$8,FB$14,0)*$D86,IF($C86=FB$17,$G$6*$D86,""))</f>
        <v/>
      </c>
      <c r="FC86" s="34" t="str">
        <f>IF(FB86&lt;&gt;"",HLOOKUP(COUNT($DW86:FB86)+1,$G$4:$CX$8,FC$14,0)*$D86,IF($C86=FC$17,$G$6*$D86,""))</f>
        <v/>
      </c>
      <c r="FD86" s="34" t="str">
        <f>IF(FC86&lt;&gt;"",HLOOKUP(COUNT($DW86:FC86)+1,$G$4:$CX$8,FD$14,0)*$D86,IF($C86=FD$17,$G$6*$D86,""))</f>
        <v/>
      </c>
      <c r="FE86" s="34" t="str">
        <f>IF(FD86&lt;&gt;"",HLOOKUP(COUNT($DW86:FD86)+1,$G$4:$CX$8,FE$14,0)*$D86,IF($C86=FE$17,$G$6*$D86,""))</f>
        <v/>
      </c>
      <c r="FF86" s="34" t="str">
        <f>IF(FE86&lt;&gt;"",HLOOKUP(COUNT($DW86:FE86)+1,$G$4:$CX$8,FF$14,0)*$D86,IF($C86=FF$17,$G$6*$D86,""))</f>
        <v/>
      </c>
      <c r="FG86" s="34" t="str">
        <f>IF(FF86&lt;&gt;"",HLOOKUP(COUNT($DW86:FF86)+1,$G$4:$CX$8,FG$14,0)*$D86,IF($C86=FG$17,$G$6*$D86,""))</f>
        <v/>
      </c>
      <c r="FH86" s="34" t="str">
        <f>IF(FG86&lt;&gt;"",HLOOKUP(COUNT($DW86:FG86)+1,$G$4:$CX$8,FH$14,0)*$D86,IF($C86=FH$17,$G$6*$D86,""))</f>
        <v/>
      </c>
      <c r="FI86" s="34" t="str">
        <f>IF(FH86&lt;&gt;"",HLOOKUP(COUNT($DW86:FH86)+1,$G$4:$CX$8,FI$14,0)*$D86,IF($C86=FI$17,$G$6*$D86,""))</f>
        <v/>
      </c>
      <c r="FJ86" s="34" t="str">
        <f>IF(FI86&lt;&gt;"",HLOOKUP(COUNT($DW86:FI86)+1,$G$4:$CX$8,FJ$14,0)*$D86,IF($C86=FJ$17,$G$6*$D86,""))</f>
        <v/>
      </c>
      <c r="FK86" s="34" t="str">
        <f>IF(FJ86&lt;&gt;"",HLOOKUP(COUNT($DW86:FJ86)+1,$G$4:$CX$8,FK$14,0)*$D86,IF($C86=FK$17,$G$6*$D86,""))</f>
        <v/>
      </c>
      <c r="FL86" s="34" t="str">
        <f>IF(FK86&lt;&gt;"",HLOOKUP(COUNT($DW86:FK86)+1,$G$4:$CX$8,FL$14,0)*$D86,IF($C86=FL$17,$G$6*$D86,""))</f>
        <v/>
      </c>
      <c r="FM86" s="34" t="str">
        <f>IF(FL86&lt;&gt;"",HLOOKUP(COUNT($DW86:FL86)+1,$G$4:$CX$8,FM$14,0)*$D86,IF($C86=FM$17,$G$6*$D86,""))</f>
        <v/>
      </c>
      <c r="FN86" s="34" t="str">
        <f>IF(FM86&lt;&gt;"",HLOOKUP(COUNT($DW86:FM86)+1,$G$4:$CX$8,FN$14,0)*$D86,IF($C86=FN$17,$G$6*$D86,""))</f>
        <v/>
      </c>
      <c r="FO86" s="34" t="str">
        <f>IF(FN86&lt;&gt;"",HLOOKUP(COUNT($DW86:FN86)+1,$G$4:$CX$8,FO$14,0)*$D86,IF($C86=FO$17,$G$6*$D86,""))</f>
        <v/>
      </c>
      <c r="FP86" s="34" t="str">
        <f>IF(FO86&lt;&gt;"",HLOOKUP(COUNT($DW86:FO86)+1,$G$4:$CX$8,FP$14,0)*$D86,IF($C86=FP$17,$G$6*$D86,""))</f>
        <v/>
      </c>
      <c r="FQ86" s="34" t="str">
        <f>IF(FP86&lt;&gt;"",HLOOKUP(COUNT($DW86:FP86)+1,$G$4:$CX$8,FQ$14,0)*$D86,IF($C86=FQ$17,$G$6*$D86,""))</f>
        <v/>
      </c>
      <c r="FR86" s="34" t="str">
        <f>IF(FQ86&lt;&gt;"",HLOOKUP(COUNT($DW86:FQ86)+1,$G$4:$CX$8,FR$14,0)*$D86,IF($C86=FR$17,$G$6*$D86,""))</f>
        <v/>
      </c>
      <c r="FS86" s="34" t="str">
        <f>IF(FR86&lt;&gt;"",HLOOKUP(COUNT($DW86:FR86)+1,$G$4:$CX$8,FS$14,0)*$D86,IF($C86=FS$17,$G$6*$D86,""))</f>
        <v/>
      </c>
      <c r="FT86" s="34" t="str">
        <f>IF(FS86&lt;&gt;"",HLOOKUP(COUNT($DW86:FS86)+1,$G$4:$CX$8,FT$14,0)*$D86,IF($C86=FT$17,$G$6*$D86,""))</f>
        <v/>
      </c>
      <c r="FU86" s="34" t="str">
        <f>IF(FT86&lt;&gt;"",HLOOKUP(COUNT($DW86:FT86)+1,$G$4:$CX$8,FU$14,0)*$D86,IF($C86=FU$17,$G$6*$D86,""))</f>
        <v/>
      </c>
      <c r="FV86" s="34" t="str">
        <f>IF(FU86&lt;&gt;"",HLOOKUP(COUNT($DW86:FU86)+1,$G$4:$CX$8,FV$14,0)*$D86,IF($C86=FV$17,$G$6*$D86,""))</f>
        <v/>
      </c>
      <c r="FW86" s="34" t="str">
        <f>IF(FV86&lt;&gt;"",HLOOKUP(COUNT($DW86:FV86)+1,$G$4:$CX$8,FW$14,0)*$D86,IF($C86=FW$17,$G$6*$D86,""))</f>
        <v/>
      </c>
      <c r="FX86" s="34" t="str">
        <f>IF(FW86&lt;&gt;"",HLOOKUP(COUNT($DW86:FW86)+1,$G$4:$CX$8,FX$14,0)*$D86,IF($C86=FX$17,$G$6*$D86,""))</f>
        <v/>
      </c>
      <c r="FY86" s="34" t="str">
        <f>IF(FX86&lt;&gt;"",HLOOKUP(COUNT($DW86:FX86)+1,$G$4:$CX$8,FY$14,0)*$D86,IF($C86=FY$17,$G$6*$D86,""))</f>
        <v/>
      </c>
      <c r="FZ86" s="34" t="str">
        <f>IF(FY86&lt;&gt;"",HLOOKUP(COUNT($DW86:FY86)+1,$G$4:$CX$8,FZ$14,0)*$D86,IF($C86=FZ$17,$G$6*$D86,""))</f>
        <v/>
      </c>
      <c r="GA86" s="34" t="str">
        <f>IF(FZ86&lt;&gt;"",HLOOKUP(COUNT($DW86:FZ86)+1,$G$4:$CX$8,GA$14,0)*$D86,IF($C86=GA$17,$G$6*$D86,""))</f>
        <v/>
      </c>
      <c r="GB86" s="34" t="str">
        <f>IF(GA86&lt;&gt;"",HLOOKUP(COUNT($DW86:GA86)+1,$G$4:$CX$8,GB$14,0)*$D86,IF($C86=GB$17,$G$6*$D86,""))</f>
        <v/>
      </c>
      <c r="GC86" s="34" t="str">
        <f>IF(GB86&lt;&gt;"",HLOOKUP(COUNT($DW86:GB86)+1,$G$4:$CX$8,GC$14,0)*$D86,IF($C86=GC$17,$G$6*$D86,""))</f>
        <v/>
      </c>
      <c r="GD86" s="34" t="str">
        <f>IF(GC86&lt;&gt;"",HLOOKUP(COUNT($DW86:GC86)+1,$G$4:$CX$8,GD$14,0)*$D86,IF($C86=GD$17,$G$6*$D86,""))</f>
        <v/>
      </c>
      <c r="GE86" s="34" t="str">
        <f>IF(GD86&lt;&gt;"",HLOOKUP(COUNT($DW86:GD86)+1,$G$4:$CX$8,GE$14,0)*$D86,IF($C86=GE$17,$G$6*$D86,""))</f>
        <v/>
      </c>
      <c r="GF86" s="34" t="str">
        <f>IF(GE86&lt;&gt;"",HLOOKUP(COUNT($DW86:GE86)+1,$G$4:$CX$8,GF$14,0)*$D86,IF($C86=GF$17,$G$6*$D86,""))</f>
        <v/>
      </c>
      <c r="GG86" s="34" t="str">
        <f>IF(GF86&lt;&gt;"",HLOOKUP(COUNT($DW86:GF86)+1,$G$4:$CX$8,GG$14,0)*$D86,IF($C86=GG$17,$G$6*$D86,""))</f>
        <v/>
      </c>
      <c r="GH86" s="34" t="str">
        <f>IF(GG86&lt;&gt;"",HLOOKUP(COUNT($DW86:GG86)+1,$G$4:$CX$8,GH$14,0)*$D86,IF($C86=GH$17,$G$6*$D86,""))</f>
        <v/>
      </c>
      <c r="GI86" s="34" t="str">
        <f>IF(GH86&lt;&gt;"",HLOOKUP(COUNT($DW86:GH86)+1,$G$4:$CX$8,GI$14,0)*$D86,IF($C86=GI$17,$G$6*$D86,""))</f>
        <v/>
      </c>
      <c r="GJ86" s="34" t="str">
        <f>IF(GI86&lt;&gt;"",HLOOKUP(COUNT($DW86:GI86)+1,$G$4:$CX$8,GJ$14,0)*$D86,IF($C86=GJ$17,$G$6*$D86,""))</f>
        <v/>
      </c>
      <c r="GK86" s="34" t="str">
        <f>IF(GJ86&lt;&gt;"",HLOOKUP(COUNT($DW86:GJ86)+1,$G$4:$CX$8,GK$14,0)*$D86,IF($C86=GK$17,$G$6*$D86,""))</f>
        <v/>
      </c>
      <c r="GL86" s="34" t="str">
        <f>IF(GK86&lt;&gt;"",HLOOKUP(COUNT($DW86:GK86)+1,$G$4:$CX$8,GL$14,0)*$D86,IF($C86=GL$17,$G$6*$D86,""))</f>
        <v/>
      </c>
      <c r="GM86" s="34">
        <f>IF(GL86&lt;&gt;"",HLOOKUP(COUNT($DW86:GL86)+1,$G$4:$CX$8,GM$14,0)*$D86,IF($C86=GM$17,$G$6*$D86,""))</f>
        <v>0</v>
      </c>
      <c r="GN86" s="34">
        <f>IF(GM86&lt;&gt;"",HLOOKUP(COUNT($DW86:GM86)+1,$G$4:$CX$8,GN$14,0)*$D86,IF($C86=GN$17,$G$6*$D86,""))</f>
        <v>7500</v>
      </c>
      <c r="GO86" s="34">
        <f>IF(GN86&lt;&gt;"",HLOOKUP(COUNT($DW86:GN86)+1,$G$4:$CX$8,GO$14,0)*$D86,IF($C86=GO$17,$G$6*$D86,""))</f>
        <v>7500</v>
      </c>
      <c r="GP86" s="34">
        <f>IF(GO86&lt;&gt;"",HLOOKUP(COUNT($DW86:GO86)+1,$G$4:$CX$8,GP$14,0)*$D86,IF($C86=GP$17,$G$6*$D86,""))</f>
        <v>7500</v>
      </c>
      <c r="GQ86" s="34">
        <f>IF(GP86&lt;&gt;"",HLOOKUP(COUNT($DW86:GP86)+1,$G$4:$CX$8,GQ$14,0)*$D86,IF($C86=GQ$17,$G$6*$D86,""))</f>
        <v>9048.4582084179765</v>
      </c>
      <c r="GR86" s="34">
        <f>IF(GQ86&lt;&gt;"",HLOOKUP(COUNT($DW86:GQ86)+1,$G$4:$CX$8,GR$14,0)*$D86,IF($C86=GR$17,$G$6*$D86,""))</f>
        <v>11310.572760522478</v>
      </c>
      <c r="GS86" s="34">
        <f>IF(GR86&lt;&gt;"",HLOOKUP(COUNT($DW86:GR86)+1,$G$4:$CX$8,GS$14,0)*$D86,IF($C86=GS$17,$G$6*$D86,""))</f>
        <v>13572.687312626966</v>
      </c>
      <c r="GT86" s="34">
        <f>IF(GS86&lt;&gt;"",HLOOKUP(COUNT($DW86:GS86)+1,$G$4:$CX$8,GT$14,0)*$D86,IF($C86=GT$17,$G$6*$D86,""))</f>
        <v>15744.31728264728</v>
      </c>
      <c r="GU86" s="34">
        <f>IF(GT86&lt;&gt;"",HLOOKUP(COUNT($DW86:GT86)+1,$G$4:$CX$8,GU$14,0)*$D86,IF($C86=GU$17,$G$6*$D86,""))</f>
        <v>17948.521702217906</v>
      </c>
      <c r="GV86" s="34">
        <f>IF(GU86&lt;&gt;"",HLOOKUP(COUNT($DW86:GU86)+1,$G$4:$CX$8,GV$14,0)*$D86,IF($C86=GV$17,$G$6*$D86,""))</f>
        <v>20281.829523506218</v>
      </c>
      <c r="GW86" s="34">
        <f>IF(GV86&lt;&gt;"",HLOOKUP(COUNT($DW86:GV86)+1,$G$4:$CX$8,GW$14,0)*$D86,IF($C86=GW$17,$G$6*$D86,""))</f>
        <v>22512.830771091903</v>
      </c>
      <c r="GX86" s="34">
        <f>IF(GW86&lt;&gt;"",HLOOKUP(COUNT($DW86:GW86)+1,$G$4:$CX$8,GX$14,0)*$D86,IF($C86=GX$17,$G$6*$D86,""))</f>
        <v>24764.113848201101</v>
      </c>
      <c r="GY86" s="34">
        <f>IF(GX86&lt;&gt;"",HLOOKUP(COUNT($DW86:GX86)+1,$G$4:$CX$8,GY$14,0)*$D86,IF($C86=GY$17,$G$6*$D86,""))</f>
        <v>18573.085386150833</v>
      </c>
      <c r="GZ86" s="34">
        <f>IF(GY86&lt;&gt;"",HLOOKUP(COUNT($DW86:GY86)+1,$G$4:$CX$8,GZ$14,0)*$D86,IF($C86=GZ$17,$G$6*$D86,""))</f>
        <v>17644.431116843283</v>
      </c>
      <c r="HA86" s="34">
        <f>IF(GZ86&lt;&gt;"",HLOOKUP(COUNT($DW86:GZ86)+1,$G$4:$CX$8,HA$14,0)*$D86,IF($C86=HA$17,$G$6*$D86,""))</f>
        <v>19408.874228527617</v>
      </c>
      <c r="HB86" s="34">
        <f>IF(HA86&lt;&gt;"",HLOOKUP(COUNT($DW86:HA86)+1,$G$4:$CX$8,HB$14,0)*$D86,IF($C86=HB$17,$G$6*$D86,""))</f>
        <v>21349.761651380388</v>
      </c>
      <c r="HC86" s="34">
        <f>IF(HB86&lt;&gt;"",HLOOKUP(COUNT($DW86:HB86)+1,$G$4:$CX$8,HC$14,0)*$D86,IF($C86=HC$17,$G$6*$D86,""))</f>
        <v>23484.73781651842</v>
      </c>
      <c r="HD86" s="34">
        <f>IF(HC86&lt;&gt;"",HLOOKUP(COUNT($DW86:HC86)+1,$G$4:$CX$8,HD$14,0)*$D86,IF($C86=HD$17,$G$6*$D86,""))</f>
        <v>25833.211598170259</v>
      </c>
      <c r="HE86" s="34">
        <f>IF(HD86&lt;&gt;"",HLOOKUP(COUNT($DW86:HD86)+1,$G$4:$CX$8,HE$14,0)*$D86,IF($C86=HE$17,$G$6*$D86,""))</f>
        <v>24541.551018261736</v>
      </c>
      <c r="HF86" s="34">
        <f>IF(HE86&lt;&gt;"",HLOOKUP(COUNT($DW86:HE86)+1,$G$4:$CX$8,HF$14,0)*$D86,IF($C86=HF$17,$G$6*$D86,""))</f>
        <v>23314.473467348653</v>
      </c>
      <c r="HG86" s="34">
        <f>IF(HF86&lt;&gt;"",HLOOKUP(COUNT($DW86:HF86)+1,$G$4:$CX$8,HG$14,0)*$D86,IF($C86=HG$17,$G$6*$D86,""))</f>
        <v>24946.486610063057</v>
      </c>
      <c r="HH86" s="34">
        <f>IF(HG86&lt;&gt;"",HLOOKUP(COUNT($DW86:HG86)+1,$G$4:$CX$8,HH$14,0)*$D86,IF($C86=HH$17,$G$6*$D86,""))</f>
        <v>26692.740672767472</v>
      </c>
      <c r="HI86" s="34">
        <f>IF(HH86&lt;&gt;"",HLOOKUP(COUNT($DW86:HH86)+1,$G$4:$CX$8,HI$14,0)*$D86,IF($C86=HI$17,$G$6*$D86,""))</f>
        <v>28561.232519861194</v>
      </c>
      <c r="HJ86" s="34">
        <f>IF(HI86&lt;&gt;"",HLOOKUP(COUNT($DW86:HI86)+1,$G$4:$CX$8,HJ$14,0)*$D86,IF($C86=HJ$17,$G$6*$D86,""))</f>
        <v>31417.355771847309</v>
      </c>
      <c r="HK86" s="34">
        <f>IF(HJ86&lt;&gt;"",HLOOKUP(COUNT($DW86:HJ86)+1,$G$4:$CX$8,HK$14,0)*$D86,IF($C86=HK$17,$G$6*$D86,""))</f>
        <v>26704.75240607022</v>
      </c>
      <c r="HL86" s="34">
        <f>IF(HK86&lt;&gt;"",HLOOKUP(COUNT($DW86:HK86)+1,$G$4:$CX$8,HL$14,0)*$D86,IF($C86=HL$17,$G$6*$D86,""))</f>
        <v>25369.514785766714</v>
      </c>
      <c r="HM86" s="34">
        <f>IF(HL86&lt;&gt;"",HLOOKUP(COUNT($DW86:HL86)+1,$G$4:$CX$8,HM$14,0)*$D86,IF($C86=HM$17,$G$6*$D86,""))</f>
        <v>26637.990525055047</v>
      </c>
      <c r="HN86" s="34">
        <f>IF(HM86&lt;&gt;"",HLOOKUP(COUNT($DW86:HM86)+1,$G$4:$CX$8,HN$14,0)*$D86,IF($C86=HN$17,$G$6*$D86,""))</f>
        <v>27969.890051307804</v>
      </c>
      <c r="HO86" s="34">
        <f>IF(HN86&lt;&gt;"",HLOOKUP(COUNT($DW86:HN86)+1,$G$4:$CX$8,HO$14,0)*$D86,IF($C86=HO$17,$G$6*$D86,""))</f>
        <v>29368.38455387318</v>
      </c>
      <c r="HP86" s="34">
        <f>IF(HO86&lt;&gt;"",HLOOKUP(COUNT($DW86:HO86)+1,$G$4:$CX$8,HP$14,0)*$D86,IF($C86=HP$17,$G$6*$D86,""))</f>
        <v>31424.171472644306</v>
      </c>
      <c r="HQ86" s="34">
        <f>IF(HP86&lt;&gt;"",HLOOKUP(COUNT($DW86:HP86)+1,$G$4:$CX$8,HQ$14,0)*$D86,IF($C86=HQ$17,$G$6*$D86,""))</f>
        <v>28281.754325379879</v>
      </c>
      <c r="HR86" s="34">
        <f>IF(HQ86&lt;&gt;"",HLOOKUP(COUNT($DW86:HQ86)+1,$G$4:$CX$8,HR$14,0)*$D86,IF($C86=HR$17,$G$6*$D86,""))</f>
        <v>25453.578892841902</v>
      </c>
      <c r="HS86" s="34">
        <f>IF(HR86&lt;&gt;"",HLOOKUP(COUNT($DW86:HR86)+1,$G$4:$CX$8,HS$14,0)*$D86,IF($C86=HS$17,$G$6*$D86,""))</f>
        <v>27235.329415340824</v>
      </c>
      <c r="HT86" s="34">
        <f>IF(HS86&lt;&gt;"",HLOOKUP(COUNT($DW86:HS86)+1,$G$4:$CX$8,HT$14,0)*$D86,IF($C86=HT$17,$G$6*$D86,""))</f>
        <v>29141.802474414675</v>
      </c>
      <c r="HU86" s="34">
        <f>IF(HT86&lt;&gt;"",HLOOKUP(COUNT($DW86:HT86)+1,$G$4:$CX$8,HU$14,0)*$D86,IF($C86=HU$17,$G$6*$D86,""))</f>
        <v>31181.728647623713</v>
      </c>
      <c r="HV86" s="34">
        <f>IF(HU86&lt;&gt;"",HLOOKUP(COUNT($DW86:HU86)+1,$G$4:$CX$8,HV$14,0)*$D86,IF($C86=HV$17,$G$6*$D86,""))</f>
        <v>33676.266939433612</v>
      </c>
      <c r="HW86" s="34">
        <f>IF(HV86&lt;&gt;"",HLOOKUP(COUNT($DW86:HV86)+1,$G$4:$CX$8,HW$14,0)*$D86,IF($C86=HW$17,$G$6*$D86,""))</f>
        <v>28961.589567912906</v>
      </c>
      <c r="HX86" s="34">
        <f>IF(HW86&lt;&gt;"",HLOOKUP(COUNT($DW86:HW86)+1,$G$4:$CX$8,HX$14,0)*$D86,IF($C86=HX$17,$G$6*$D86,""))</f>
        <v>27513.510089517258</v>
      </c>
      <c r="HY86" s="34">
        <f>IF(HX86&lt;&gt;"",HLOOKUP(COUNT($DW86:HX86)+1,$G$4:$CX$8,HY$14,0)*$D86,IF($C86=HY$17,$G$6*$D86,""))</f>
        <v>28889.18559399313</v>
      </c>
      <c r="HZ86" s="34">
        <f>IF(HY86&lt;&gt;"",HLOOKUP(COUNT($DW86:HY86)+1,$G$4:$CX$8,HZ$14,0)*$D86,IF($C86=HZ$17,$G$6*$D86,""))</f>
        <v>30333.644873692774</v>
      </c>
      <c r="IA86" s="34">
        <f>IF(HZ86&lt;&gt;"",HLOOKUP(COUNT($DW86:HZ86)+1,$G$4:$CX$8,IA$14,0)*$D86,IF($C86=IA$17,$G$6*$D86,""))</f>
        <v>31850.327117377412</v>
      </c>
      <c r="IB86" s="34">
        <f>IF(IA86&lt;&gt;"",HLOOKUP(COUNT($DW86:IA86)+1,$G$4:$CX$8,IB$14,0)*$D86,IF($C86=IB$17,$G$6*$D86,""))</f>
        <v>34079.850015593824</v>
      </c>
      <c r="IC86" s="34">
        <f>IF(IB86&lt;&gt;"",HLOOKUP(COUNT($DW86:IB86)+1,$G$4:$CX$8,IC$14,0)*$D86,IF($C86=IC$17,$G$6*$D86,""))</f>
        <v>30671.865014034454</v>
      </c>
      <c r="ID86" s="34">
        <f>IF(IC86&lt;&gt;"",HLOOKUP(COUNT($DW86:IC86)+1,$G$4:$CX$8,ID$14,0)*$D86,IF($C86=ID$17,$G$6*$D86,""))</f>
        <v>27604.678512631006</v>
      </c>
      <c r="IE86" s="34">
        <f>IF(ID86&lt;&gt;"",HLOOKUP(COUNT($DW86:ID86)+1,$G$4:$CX$8,IE$14,0)*$D86,IF($C86=IE$17,$G$6*$D86,""))</f>
        <v>29537.006008515182</v>
      </c>
      <c r="IF86" s="34">
        <f>IF(IE86&lt;&gt;"",HLOOKUP(COUNT($DW86:IE86)+1,$G$4:$CX$8,IF$14,0)*$D86,IF($C86=IF$17,$G$6*$D86,""))</f>
        <v>31604.59642911124</v>
      </c>
      <c r="IG86" s="34">
        <f>IF(IF86&lt;&gt;"",HLOOKUP(COUNT($DW86:IF86)+1,$G$4:$CX$8,IG$14,0)*$D86,IF($C86=IG$17,$G$6*$D86,""))</f>
        <v>33816.918179149026</v>
      </c>
      <c r="IH86" s="34">
        <f>IF(IG86&lt;&gt;"",HLOOKUP(COUNT($DW86:IG86)+1,$G$4:$CX$8,IH$14,0)*$D86,IF($C86=IH$17,$G$6*$D86,""))</f>
        <v>36522.271633480945</v>
      </c>
      <c r="II86" s="34">
        <f>IF(IH86&lt;&gt;"",HLOOKUP(COUNT($DW86:IH86)+1,$G$4:$CX$8,II$14,0)*$D86,IF($C86=II$17,$G$6*$D86,""))</f>
        <v>31774.376321128417</v>
      </c>
      <c r="IJ86" s="34">
        <f>IF(II86&lt;&gt;"",HLOOKUP(COUNT($DW86:II86)+1,$G$4:$CX$8,IJ$14,0)*$D86,IF($C86=IJ$17,$G$6*$D86,""))</f>
        <v>30185.657505072006</v>
      </c>
      <c r="IK86" s="34">
        <f>IF(IJ86&lt;&gt;"",HLOOKUP(COUNT($DW86:IJ86)+1,$G$4:$CX$8,IK$14,0)*$D86,IF($C86=IK$17,$G$6*$D86,""))</f>
        <v>31694.940380325599</v>
      </c>
      <c r="IL86" s="34">
        <f>IF(IK86&lt;&gt;"",HLOOKUP(COUNT($DW86:IK86)+1,$G$4:$CX$8,IL$14,0)*$D86,IF($C86=IL$17,$G$6*$D86,""))</f>
        <v>33279.687399341885</v>
      </c>
      <c r="IM86" s="34">
        <f>IF(IL86&lt;&gt;"",HLOOKUP(COUNT($DW86:IL86)+1,$G$4:$CX$8,IM$14,0)*$D86,IF($C86=IM$17,$G$6*$D86,""))</f>
        <v>34943.671769308989</v>
      </c>
      <c r="IO86" s="34" t="str">
        <f>IF(IN86&lt;&gt;"",HLOOKUP(COUNT($IN86:IN86)+1,$G$4:$EH$8,IO$14,0)*$D86,IF($C86=IO$17,$G$7*$D86,""))</f>
        <v/>
      </c>
      <c r="IP86" s="34" t="str">
        <f>IF(IO86&lt;&gt;"",HLOOKUP(COUNT($IN86:IO86)+1,$G$4:$EH$8,IP$14,0)*$D86,IF($C86=IP$17,$G$7*$D86,""))</f>
        <v/>
      </c>
      <c r="IQ86" s="34" t="str">
        <f>IF(IP86&lt;&gt;"",HLOOKUP(COUNT($IN86:IP86)+1,$G$4:$EH$8,IQ$14,0)*$D86,IF($C86=IQ$17,$G$7*$D86,""))</f>
        <v/>
      </c>
      <c r="IR86" s="34" t="str">
        <f>IF(IQ86&lt;&gt;"",HLOOKUP(COUNT($IN86:IQ86)+1,$G$4:$EH$8,IR$14,0)*$D86,IF($C86=IR$17,$G$7*$D86,""))</f>
        <v/>
      </c>
      <c r="IS86" s="34" t="str">
        <f>IF(IR86&lt;&gt;"",HLOOKUP(COUNT($IN86:IR86)+1,$G$4:$EH$8,IS$14,0)*$D86,IF($C86=IS$17,$G$7*$D86,""))</f>
        <v/>
      </c>
      <c r="IT86" s="34" t="str">
        <f>IF(IS86&lt;&gt;"",HLOOKUP(COUNT($IN86:IS86)+1,$G$4:$EH$8,IT$14,0)*$D86,IF($C86=IT$17,$G$7*$D86,""))</f>
        <v/>
      </c>
      <c r="IU86" s="34" t="str">
        <f>IF(IT86&lt;&gt;"",HLOOKUP(COUNT($IN86:IT86)+1,$G$4:$EH$8,IU$14,0)*$D86,IF($C86=IU$17,$G$7*$D86,""))</f>
        <v/>
      </c>
      <c r="IV86" s="34" t="str">
        <f>IF(IU86&lt;&gt;"",HLOOKUP(COUNT($IN86:IU86)+1,$G$4:$EH$8,IV$14,0)*$D86,IF($C86=IV$17,$G$7*$D86,""))</f>
        <v/>
      </c>
      <c r="IW86" s="34" t="str">
        <f>IF(IV86&lt;&gt;"",HLOOKUP(COUNT($IN86:IV86)+1,$G$4:$EH$8,IW$14,0)*$D86,IF($C86=IW$17,$G$7*$D86,""))</f>
        <v/>
      </c>
      <c r="IX86" s="34" t="str">
        <f>IF(IW86&lt;&gt;"",HLOOKUP(COUNT($IN86:IW86)+1,$G$4:$EH$8,IX$14,0)*$D86,IF($C86=IX$17,$G$7*$D86,""))</f>
        <v/>
      </c>
      <c r="IY86" s="34" t="str">
        <f>IF(IX86&lt;&gt;"",HLOOKUP(COUNT($IN86:IX86)+1,$G$4:$EH$8,IY$14,0)*$D86,IF($C86=IY$17,$G$7*$D86,""))</f>
        <v/>
      </c>
      <c r="IZ86" s="34" t="str">
        <f>IF(IY86&lt;&gt;"",HLOOKUP(COUNT($IN86:IY86)+1,$G$4:$EH$8,IZ$14,0)*$D86,IF($C86=IZ$17,$G$7*$D86,""))</f>
        <v/>
      </c>
      <c r="JA86" s="34" t="str">
        <f>IF(IZ86&lt;&gt;"",HLOOKUP(COUNT($IN86:IZ86)+1,$G$4:$EH$8,JA$14,0)*$D86,IF($C86=JA$17,$G$7*$D86,""))</f>
        <v/>
      </c>
      <c r="JB86" s="34" t="str">
        <f>IF(JA86&lt;&gt;"",HLOOKUP(COUNT($IN86:JA86)+1,$G$4:$EH$8,JB$14,0)*$D86,IF($C86=JB$17,$G$7*$D86,""))</f>
        <v/>
      </c>
      <c r="JC86" s="34" t="str">
        <f>IF(JB86&lt;&gt;"",HLOOKUP(COUNT($IN86:JB86)+1,$G$4:$EH$8,JC$14,0)*$D86,IF($C86=JC$17,$G$7*$D86,""))</f>
        <v/>
      </c>
      <c r="JD86" s="34" t="str">
        <f>IF(JC86&lt;&gt;"",HLOOKUP(COUNT($IN86:JC86)+1,$G$4:$EH$8,JD$14,0)*$D86,IF($C86=JD$17,$G$7*$D86,""))</f>
        <v/>
      </c>
      <c r="JE86" s="34" t="str">
        <f>IF(JD86&lt;&gt;"",HLOOKUP(COUNT($IN86:JD86)+1,$G$4:$EH$8,JE$14,0)*$D86,IF($C86=JE$17,$G$7*$D86,""))</f>
        <v/>
      </c>
      <c r="JF86" s="34" t="str">
        <f>IF(JE86&lt;&gt;"",HLOOKUP(COUNT($IN86:JE86)+1,$G$4:$EH$8,JF$14,0)*$D86,IF($C86=JF$17,$G$7*$D86,""))</f>
        <v/>
      </c>
      <c r="JG86" s="34" t="str">
        <f>IF(JF86&lt;&gt;"",HLOOKUP(COUNT($IN86:JF86)+1,$G$4:$EH$8,JG$14,0)*$D86,IF($C86=JG$17,$G$7*$D86,""))</f>
        <v/>
      </c>
      <c r="JH86" s="34" t="str">
        <f>IF(JG86&lt;&gt;"",HLOOKUP(COUNT($IN86:JG86)+1,$G$4:$EH$8,JH$14,0)*$D86,IF($C86=JH$17,$G$7*$D86,""))</f>
        <v/>
      </c>
      <c r="JI86" s="34" t="str">
        <f>IF(JH86&lt;&gt;"",HLOOKUP(COUNT($IN86:JH86)+1,$G$4:$EH$8,JI$14,0)*$D86,IF($C86=JI$17,$G$7*$D86,""))</f>
        <v/>
      </c>
      <c r="JJ86" s="34" t="str">
        <f>IF(JI86&lt;&gt;"",HLOOKUP(COUNT($IN86:JI86)+1,$G$4:$EH$8,JJ$14,0)*$D86,IF($C86=JJ$17,$G$7*$D86,""))</f>
        <v/>
      </c>
      <c r="JK86" s="34" t="str">
        <f>IF(JJ86&lt;&gt;"",HLOOKUP(COUNT($IN86:JJ86)+1,$G$4:$EH$8,JK$14,0)*$D86,IF($C86=JK$17,$G$7*$D86,""))</f>
        <v/>
      </c>
      <c r="JL86" s="34" t="str">
        <f>IF(JK86&lt;&gt;"",HLOOKUP(COUNT($IN86:JK86)+1,$G$4:$EH$8,JL$14,0)*$D86,IF($C86=JL$17,$G$7*$D86,""))</f>
        <v/>
      </c>
      <c r="JM86" s="34" t="str">
        <f>IF(JL86&lt;&gt;"",HLOOKUP(COUNT($IN86:JL86)+1,$G$4:$EH$8,JM$14,0)*$D86,IF($C86=JM$17,$G$7*$D86,""))</f>
        <v/>
      </c>
      <c r="JN86" s="34" t="str">
        <f>IF(JM86&lt;&gt;"",HLOOKUP(COUNT($IN86:JM86)+1,$G$4:$EH$8,JN$14,0)*$D86,IF($C86=JN$17,$G$7*$D86,""))</f>
        <v/>
      </c>
      <c r="JO86" s="34" t="str">
        <f>IF(JN86&lt;&gt;"",HLOOKUP(COUNT($IN86:JN86)+1,$G$4:$EH$8,JO$14,0)*$D86,IF($C86=JO$17,$G$7*$D86,""))</f>
        <v/>
      </c>
      <c r="JP86" s="34" t="str">
        <f>IF(JO86&lt;&gt;"",HLOOKUP(COUNT($IN86:JO86)+1,$G$4:$EH$8,JP$14,0)*$D86,IF($C86=JP$17,$G$7*$D86,""))</f>
        <v/>
      </c>
      <c r="JQ86" s="34" t="str">
        <f>IF(JP86&lt;&gt;"",HLOOKUP(COUNT($IN86:JP86)+1,$G$4:$EH$8,JQ$14,0)*$D86,IF($C86=JQ$17,$G$7*$D86,""))</f>
        <v/>
      </c>
      <c r="JR86" s="34" t="str">
        <f>IF(JQ86&lt;&gt;"",HLOOKUP(COUNT($IN86:JQ86)+1,$G$4:$EH$8,JR$14,0)*$D86,IF($C86=JR$17,$G$7*$D86,""))</f>
        <v/>
      </c>
      <c r="JS86" s="34" t="str">
        <f>IF(JR86&lt;&gt;"",HLOOKUP(COUNT($IN86:JR86)+1,$G$4:$EH$8,JS$14,0)*$D86,IF($C86=JS$17,$G$7*$D86,""))</f>
        <v/>
      </c>
      <c r="JT86" s="34" t="str">
        <f>IF(JS86&lt;&gt;"",HLOOKUP(COUNT($IN86:JS86)+1,$G$4:$EH$8,JT$14,0)*$D86,IF($C86=JT$17,$G$7*$D86,""))</f>
        <v/>
      </c>
      <c r="JU86" s="34" t="str">
        <f>IF(JT86&lt;&gt;"",HLOOKUP(COUNT($IN86:JT86)+1,$G$4:$EH$8,JU$14,0)*$D86,IF($C86=JU$17,$G$7*$D86,""))</f>
        <v/>
      </c>
      <c r="JV86" s="34" t="str">
        <f>IF(JU86&lt;&gt;"",HLOOKUP(COUNT($IN86:JU86)+1,$G$4:$EH$8,JV$14,0)*$D86,IF($C86=JV$17,$G$7*$D86,""))</f>
        <v/>
      </c>
      <c r="JW86" s="34" t="str">
        <f>IF(JV86&lt;&gt;"",HLOOKUP(COUNT($IN86:JV86)+1,$G$4:$EH$8,JW$14,0)*$D86,IF($C86=JW$17,$G$7*$D86,""))</f>
        <v/>
      </c>
      <c r="JX86" s="34" t="str">
        <f>IF(JW86&lt;&gt;"",HLOOKUP(COUNT($IN86:JW86)+1,$G$4:$EH$8,JX$14,0)*$D86,IF($C86=JX$17,$G$7*$D86,""))</f>
        <v/>
      </c>
      <c r="JY86" s="34" t="str">
        <f>IF(JX86&lt;&gt;"",HLOOKUP(COUNT($IN86:JX86)+1,$G$4:$EH$8,JY$14,0)*$D86,IF($C86=JY$17,$G$7*$D86,""))</f>
        <v/>
      </c>
      <c r="JZ86" s="34" t="str">
        <f>IF(JY86&lt;&gt;"",HLOOKUP(COUNT($IN86:JY86)+1,$G$4:$EH$8,JZ$14,0)*$D86,IF($C86=JZ$17,$G$7*$D86,""))</f>
        <v/>
      </c>
      <c r="KA86" s="34" t="str">
        <f>IF(JZ86&lt;&gt;"",HLOOKUP(COUNT($IN86:JZ86)+1,$G$4:$EH$8,KA$14,0)*$D86,IF($C86=KA$17,$G$7*$D86,""))</f>
        <v/>
      </c>
      <c r="KB86" s="34" t="str">
        <f>IF(KA86&lt;&gt;"",HLOOKUP(COUNT($IN86:KA86)+1,$G$4:$EH$8,KB$14,0)*$D86,IF($C86=KB$17,$G$7*$D86,""))</f>
        <v/>
      </c>
      <c r="KC86" s="34" t="str">
        <f>IF(KB86&lt;&gt;"",HLOOKUP(COUNT($IN86:KB86)+1,$G$4:$EH$8,KC$14,0)*$D86,IF($C86=KC$17,$G$7*$D86,""))</f>
        <v/>
      </c>
      <c r="KD86" s="34" t="str">
        <f>IF(KC86&lt;&gt;"",HLOOKUP(COUNT($IN86:KC86)+1,$G$4:$EH$8,KD$14,0)*$D86,IF($C86=KD$17,$G$7*$D86,""))</f>
        <v/>
      </c>
      <c r="KE86" s="34" t="str">
        <f>IF(KD86&lt;&gt;"",HLOOKUP(COUNT($IN86:KD86)+1,$G$4:$EH$8,KE$14,0)*$D86,IF($C86=KE$17,$G$7*$D86,""))</f>
        <v/>
      </c>
      <c r="KF86" s="34" t="str">
        <f>IF(KE86&lt;&gt;"",HLOOKUP(COUNT($IN86:KE86)+1,$G$4:$EH$8,KF$14,0)*$D86,IF($C86=KF$17,$G$7*$D86,""))</f>
        <v/>
      </c>
      <c r="KG86" s="34" t="str">
        <f>IF(KF86&lt;&gt;"",HLOOKUP(COUNT($IN86:KF86)+1,$G$4:$EH$8,KG$14,0)*$D86,IF($C86=KG$17,$G$7*$D86,""))</f>
        <v/>
      </c>
      <c r="KH86" s="34" t="str">
        <f>IF(KG86&lt;&gt;"",HLOOKUP(COUNT($IN86:KG86)+1,$G$4:$EH$8,KH$14,0)*$D86,IF($C86=KH$17,$G$7*$D86,""))</f>
        <v/>
      </c>
      <c r="KI86" s="34" t="str">
        <f>IF(KH86&lt;&gt;"",HLOOKUP(COUNT($IN86:KH86)+1,$G$4:$EH$8,KI$14,0)*$D86,IF($C86=KI$17,$G$7*$D86,""))</f>
        <v/>
      </c>
      <c r="KJ86" s="34" t="str">
        <f>IF(KI86&lt;&gt;"",HLOOKUP(COUNT($IN86:KI86)+1,$G$4:$EH$8,KJ$14,0)*$D86,IF($C86=KJ$17,$G$7*$D86,""))</f>
        <v/>
      </c>
      <c r="KK86" s="34" t="str">
        <f>IF(KJ86&lt;&gt;"",HLOOKUP(COUNT($IN86:KJ86)+1,$G$4:$EH$8,KK$14,0)*$D86,IF($C86=KK$17,$G$7*$D86,""))</f>
        <v/>
      </c>
      <c r="KL86" s="34" t="str">
        <f>IF(KK86&lt;&gt;"",HLOOKUP(COUNT($IN86:KK86)+1,$G$4:$EH$8,KL$14,0)*$D86,IF($C86=KL$17,$G$7*$D86,""))</f>
        <v/>
      </c>
      <c r="KM86" s="34" t="str">
        <f>IF(KL86&lt;&gt;"",HLOOKUP(COUNT($IN86:KL86)+1,$G$4:$EH$8,KM$14,0)*$D86,IF($C86=KM$17,$G$7*$D86,""))</f>
        <v/>
      </c>
      <c r="KN86" s="34" t="str">
        <f>IF(KM86&lt;&gt;"",HLOOKUP(COUNT($IN86:KM86)+1,$G$4:$EH$8,KN$14,0)*$D86,IF($C86=KN$17,$G$7*$D86,""))</f>
        <v/>
      </c>
      <c r="KO86" s="34" t="str">
        <f>IF(KN86&lt;&gt;"",HLOOKUP(COUNT($IN86:KN86)+1,$G$4:$EH$8,KO$14,0)*$D86,IF($C86=KO$17,$G$7*$D86,""))</f>
        <v/>
      </c>
      <c r="KP86" s="34" t="str">
        <f>IF(KO86&lt;&gt;"",HLOOKUP(COUNT($IN86:KO86)+1,$G$4:$EH$8,KP$14,0)*$D86,IF($C86=KP$17,$G$7*$D86,""))</f>
        <v/>
      </c>
      <c r="KQ86" s="34" t="str">
        <f>IF(KP86&lt;&gt;"",HLOOKUP(COUNT($IN86:KP86)+1,$G$4:$EH$8,KQ$14,0)*$D86,IF($C86=KQ$17,$G$7*$D86,""))</f>
        <v/>
      </c>
      <c r="KR86" s="34" t="str">
        <f>IF(KQ86&lt;&gt;"",HLOOKUP(COUNT($IN86:KQ86)+1,$G$4:$EH$8,KR$14,0)*$D86,IF($C86=KR$17,$G$7*$D86,""))</f>
        <v/>
      </c>
      <c r="KS86" s="34" t="str">
        <f>IF(KR86&lt;&gt;"",HLOOKUP(COUNT($IN86:KR86)+1,$G$4:$EH$8,KS$14,0)*$D86,IF($C86=KS$17,$G$7*$D86,""))</f>
        <v/>
      </c>
      <c r="KT86" s="34" t="str">
        <f>IF(KS86&lt;&gt;"",HLOOKUP(COUNT($IN86:KS86)+1,$G$4:$EH$8,KT$14,0)*$D86,IF($C86=KT$17,$G$7*$D86,""))</f>
        <v/>
      </c>
      <c r="KU86" s="34" t="str">
        <f>IF(KT86&lt;&gt;"",HLOOKUP(COUNT($IN86:KT86)+1,$G$4:$EH$8,KU$14,0)*$D86,IF($C86=KU$17,$G$7*$D86,""))</f>
        <v/>
      </c>
      <c r="KV86" s="34" t="str">
        <f>IF(KU86&lt;&gt;"",HLOOKUP(COUNT($IN86:KU86)+1,$G$4:$EH$8,KV$14,0)*$D86,IF($C86=KV$17,$G$7*$D86,""))</f>
        <v/>
      </c>
      <c r="KW86" s="34" t="str">
        <f>IF(KV86&lt;&gt;"",HLOOKUP(COUNT($IN86:KV86)+1,$G$4:$EH$8,KW$14,0)*$D86,IF($C86=KW$17,$G$7*$D86,""))</f>
        <v/>
      </c>
      <c r="KX86" s="34" t="str">
        <f>IF(KW86&lt;&gt;"",HLOOKUP(COUNT($IN86:KW86)+1,$G$4:$EH$8,KX$14,0)*$D86,IF($C86=KX$17,$G$7*$D86,""))</f>
        <v/>
      </c>
      <c r="KY86" s="34" t="str">
        <f>IF(KX86&lt;&gt;"",HLOOKUP(COUNT($IN86:KX86)+1,$G$4:$EH$8,KY$14,0)*$D86,IF($C86=KY$17,$G$7*$D86,""))</f>
        <v/>
      </c>
      <c r="KZ86" s="34" t="str">
        <f>IF(KY86&lt;&gt;"",HLOOKUP(COUNT($IN86:KY86)+1,$G$4:$EH$8,KZ$14,0)*$D86,IF($C86=KZ$17,$G$7*$D86,""))</f>
        <v/>
      </c>
      <c r="LA86" s="34" t="str">
        <f>IF(KZ86&lt;&gt;"",HLOOKUP(COUNT($IN86:KZ86)+1,$G$4:$EH$8,LA$14,0)*$D86,IF($C86=LA$17,$G$7*$D86,""))</f>
        <v/>
      </c>
      <c r="LB86" s="34" t="str">
        <f>IF(LA86&lt;&gt;"",HLOOKUP(COUNT($IN86:LA86)+1,$G$4:$EH$8,LB$14,0)*$D86,IF($C86=LB$17,$G$7*$D86,""))</f>
        <v/>
      </c>
      <c r="LC86" s="34" t="str">
        <f>IF(LB86&lt;&gt;"",HLOOKUP(COUNT($IN86:LB86)+1,$G$4:$EH$8,LC$14,0)*$D86,IF($C86=LC$17,$G$7*$D86,""))</f>
        <v/>
      </c>
      <c r="LD86" s="34">
        <f>IF(LC86&lt;&gt;"",HLOOKUP(COUNT($IN86:LC86)+1,$G$4:$EH$8,LD$14,0)*$D86,IF($C86=LD$17,$G$7*$D86,""))</f>
        <v>0</v>
      </c>
      <c r="LE86" s="34">
        <f>IF(LD86&lt;&gt;"",HLOOKUP(COUNT($IN86:LD86)+1,$G$4:$EH$8,LE$14,0)*$D86,IF($C86=LE$17,$G$7*$D86,""))</f>
        <v>3750</v>
      </c>
      <c r="LF86" s="34">
        <f>IF(LE86&lt;&gt;"",HLOOKUP(COUNT($IN86:LE86)+1,$G$4:$EH$8,LF$14,0)*$D86,IF($C86=LF$17,$G$7*$D86,""))</f>
        <v>3750</v>
      </c>
      <c r="LG86" s="34">
        <f>IF(LF86&lt;&gt;"",HLOOKUP(COUNT($IN86:LF86)+1,$G$4:$EH$8,LG$14,0)*$D86,IF($C86=LG$17,$G$7*$D86,""))</f>
        <v>3750</v>
      </c>
      <c r="LH86" s="34">
        <f>IF(LG86&lt;&gt;"",HLOOKUP(COUNT($IN86:LG86)+1,$G$4:$EH$8,LH$14,0)*$D86,IF($C86=LH$17,$G$7*$D86,""))</f>
        <v>3750</v>
      </c>
      <c r="LI86" s="34">
        <f>IF(LH86&lt;&gt;"",HLOOKUP(COUNT($IN86:LH86)+1,$G$4:$EH$8,LI$14,0)*$D86,IF($C86=LI$17,$G$7*$D86,""))</f>
        <v>3770.1909201741591</v>
      </c>
      <c r="LJ86" s="34">
        <f>IF(LI86&lt;&gt;"",HLOOKUP(COUNT($IN86:LI86)+1,$G$4:$EH$8,LJ$14,0)*$D86,IF($C86=LJ$17,$G$7*$D86,""))</f>
        <v>4524.2291042089882</v>
      </c>
      <c r="LK86" s="34">
        <f>IF(LJ86&lt;&gt;"",HLOOKUP(COUNT($IN86:LJ86)+1,$G$4:$EH$8,LK$14,0)*$D86,IF($C86=LK$17,$G$7*$D86,""))</f>
        <v>5248.1057608824267</v>
      </c>
      <c r="LL86" s="34">
        <f>IF(LK86&lt;&gt;"",HLOOKUP(COUNT($IN86:LK86)+1,$G$4:$EH$8,LL$14,0)*$D86,IF($C86=LL$17,$G$7*$D86,""))</f>
        <v>5982.8405674059686</v>
      </c>
      <c r="LM86" s="34">
        <f>IF(LL86&lt;&gt;"",HLOOKUP(COUNT($IN86:LL86)+1,$G$4:$EH$8,LM$14,0)*$D86,IF($C86=LM$17,$G$7*$D86,""))</f>
        <v>6760.6098411687399</v>
      </c>
      <c r="LN86" s="34">
        <f>IF(LM86&lt;&gt;"",HLOOKUP(COUNT($IN86:LM86)+1,$G$4:$EH$8,LN$14,0)*$D86,IF($C86=LN$17,$G$7*$D86,""))</f>
        <v>7504.2769236973027</v>
      </c>
      <c r="LO86" s="34">
        <f>IF(LN86&lt;&gt;"",HLOOKUP(COUNT($IN86:LN86)+1,$G$4:$EH$8,LO$14,0)*$D86,IF($C86=LO$17,$G$7*$D86,""))</f>
        <v>8254.7046160670325</v>
      </c>
      <c r="LP86" s="34">
        <f>IF(LO86&lt;&gt;"",HLOOKUP(COUNT($IN86:LO86)+1,$G$4:$EH$8,LP$14,0)*$D86,IF($C86=LP$17,$G$7*$D86,""))</f>
        <v>6191.0284620502789</v>
      </c>
      <c r="LQ86" s="34">
        <f>IF(LP86&lt;&gt;"",HLOOKUP(COUNT($IN86:LP86)+1,$G$4:$EH$8,LQ$14,0)*$D86,IF($C86=LQ$17,$G$7*$D86,""))</f>
        <v>5881.4770389477608</v>
      </c>
      <c r="LR86" s="34">
        <f>IF(LQ86&lt;&gt;"",HLOOKUP(COUNT($IN86:LQ86)+1,$G$4:$EH$8,LR$14,0)*$D86,IF($C86=LR$17,$G$7*$D86,""))</f>
        <v>6469.6247428425395</v>
      </c>
      <c r="LS86" s="34">
        <f>IF(LR86&lt;&gt;"",HLOOKUP(COUNT($IN86:LR86)+1,$G$4:$EH$8,LS$14,0)*$D86,IF($C86=LS$17,$G$7*$D86,""))</f>
        <v>7116.5872171267965</v>
      </c>
      <c r="LT86" s="34">
        <f>IF(LS86&lt;&gt;"",HLOOKUP(COUNT($IN86:LS86)+1,$G$4:$EH$8,LT$14,0)*$D86,IF($C86=LT$17,$G$7*$D86,""))</f>
        <v>7828.2459388394727</v>
      </c>
      <c r="LU86" s="34">
        <f>IF(LT86&lt;&gt;"",HLOOKUP(COUNT($IN86:LT86)+1,$G$4:$EH$8,LU$14,0)*$D86,IF($C86=LU$17,$G$7*$D86,""))</f>
        <v>8611.0705327234209</v>
      </c>
      <c r="LV86" s="34">
        <f>IF(LU86&lt;&gt;"",HLOOKUP(COUNT($IN86:LU86)+1,$G$4:$EH$8,LV$14,0)*$D86,IF($C86=LV$17,$G$7*$D86,""))</f>
        <v>8180.517006087246</v>
      </c>
      <c r="LW86" s="34">
        <f>IF(LV86&lt;&gt;"",HLOOKUP(COUNT($IN86:LV86)+1,$G$4:$EH$8,LW$14,0)*$D86,IF($C86=LW$17,$G$7*$D86,""))</f>
        <v>7771.4911557828855</v>
      </c>
      <c r="LX86" s="34">
        <f>IF(LW86&lt;&gt;"",HLOOKUP(COUNT($IN86:LW86)+1,$G$4:$EH$8,LX$14,0)*$D86,IF($C86=LX$17,$G$7*$D86,""))</f>
        <v>8315.4955366876875</v>
      </c>
      <c r="LY86" s="34">
        <f>IF(LX86&lt;&gt;"",HLOOKUP(COUNT($IN86:LX86)+1,$G$4:$EH$8,LY$14,0)*$D86,IF($C86=LY$17,$G$7*$D86,""))</f>
        <v>8897.5802242558239</v>
      </c>
      <c r="LZ86" s="34">
        <f>IF(LY86&lt;&gt;"",HLOOKUP(COUNT($IN86:LY86)+1,$G$4:$EH$8,LZ$14,0)*$D86,IF($C86=LZ$17,$G$7*$D86,""))</f>
        <v>9520.4108399537326</v>
      </c>
      <c r="MA86" s="34">
        <f>IF(LZ86&lt;&gt;"",HLOOKUP(COUNT($IN86:LZ86)+1,$G$4:$EH$8,MA$14,0)*$D86,IF($C86=MA$17,$G$7*$D86,""))</f>
        <v>10472.451923949104</v>
      </c>
      <c r="MB86" s="34">
        <f>IF(MA86&lt;&gt;"",HLOOKUP(COUNT($IN86:MA86)+1,$G$4:$EH$8,MB$14,0)*$D86,IF($C86=MB$17,$G$7*$D86,""))</f>
        <v>8901.5841353567412</v>
      </c>
      <c r="MC86" s="34">
        <f>IF(MB86&lt;&gt;"",HLOOKUP(COUNT($IN86:MB86)+1,$G$4:$EH$8,MC$14,0)*$D86,IF($C86=MC$17,$G$7*$D86,""))</f>
        <v>8456.5049285889054</v>
      </c>
      <c r="MD86" s="34">
        <f>IF(MC86&lt;&gt;"",HLOOKUP(COUNT($IN86:MC86)+1,$G$4:$EH$8,MD$14,0)*$D86,IF($C86=MD$17,$G$7*$D86,""))</f>
        <v>8879.3301750183509</v>
      </c>
      <c r="ME86" s="34">
        <f>IF(MD86&lt;&gt;"",HLOOKUP(COUNT($IN86:MD86)+1,$G$4:$EH$8,ME$14,0)*$D86,IF($C86=ME$17,$G$7*$D86,""))</f>
        <v>9323.2966837692693</v>
      </c>
      <c r="MF86" s="34">
        <f>IF(ME86&lt;&gt;"",HLOOKUP(COUNT($IN86:ME86)+1,$G$4:$EH$8,MF$14,0)*$D86,IF($C86=MF$17,$G$7*$D86,""))</f>
        <v>9789.4615179577268</v>
      </c>
      <c r="MG86" s="34">
        <f>IF(MF86&lt;&gt;"",HLOOKUP(COUNT($IN86:MF86)+1,$G$4:$EH$8,MG$14,0)*$D86,IF($C86=MG$17,$G$7*$D86,""))</f>
        <v>10474.723824214771</v>
      </c>
      <c r="MH86" s="34">
        <f>IF(MG86&lt;&gt;"",HLOOKUP(COUNT($IN86:MG86)+1,$G$4:$EH$8,MH$14,0)*$D86,IF($C86=MH$17,$G$7*$D86,""))</f>
        <v>9427.2514417932944</v>
      </c>
      <c r="MI86" s="34">
        <f>IF(MH86&lt;&gt;"",HLOOKUP(COUNT($IN86:MH86)+1,$G$4:$EH$8,MI$14,0)*$D86,IF($C86=MI$17,$G$7*$D86,""))</f>
        <v>8484.5262976139675</v>
      </c>
      <c r="MJ86" s="34">
        <f>IF(MI86&lt;&gt;"",HLOOKUP(COUNT($IN86:MI86)+1,$G$4:$EH$8,MJ$14,0)*$D86,IF($C86=MJ$17,$G$7*$D86,""))</f>
        <v>9078.4431384469426</v>
      </c>
      <c r="MK86" s="34">
        <f>IF(MJ86&lt;&gt;"",HLOOKUP(COUNT($IN86:MJ86)+1,$G$4:$EH$8,MK$14,0)*$D86,IF($C86=MK$17,$G$7*$D86,""))</f>
        <v>9713.934158138225</v>
      </c>
      <c r="ML86" s="34">
        <f>IF(MK86&lt;&gt;"",HLOOKUP(COUNT($IN86:MK86)+1,$G$4:$EH$8,ML$14,0)*$D86,IF($C86=ML$17,$G$7*$D86,""))</f>
        <v>10393.909549207907</v>
      </c>
      <c r="MM86" s="34">
        <f>IF(ML86&lt;&gt;"",HLOOKUP(COUNT($IN86:ML86)+1,$G$4:$EH$8,MM$14,0)*$D86,IF($C86=MM$17,$G$7*$D86,""))</f>
        <v>11225.422313144538</v>
      </c>
      <c r="MN86" s="34">
        <f>IF(MM86&lt;&gt;"",HLOOKUP(COUNT($IN86:MM86)+1,$G$4:$EH$8,MN$14,0)*$D86,IF($C86=MN$17,$G$7*$D86,""))</f>
        <v>9653.8631893043039</v>
      </c>
      <c r="MO86" s="34">
        <f>IF(MN86&lt;&gt;"",HLOOKUP(COUNT($IN86:MN86)+1,$G$4:$EH$8,MO$14,0)*$D86,IF($C86=MO$17,$G$7*$D86,""))</f>
        <v>9171.1700298390861</v>
      </c>
      <c r="MP86" s="34">
        <f>IF(MO86&lt;&gt;"",HLOOKUP(COUNT($IN86:MO86)+1,$G$4:$EH$8,MP$14,0)*$D86,IF($C86=MP$17,$G$7*$D86,""))</f>
        <v>9629.728531331044</v>
      </c>
      <c r="MQ86" s="34">
        <f>IF(MP86&lt;&gt;"",HLOOKUP(COUNT($IN86:MP86)+1,$G$4:$EH$8,MQ$14,0)*$D86,IF($C86=MQ$17,$G$7*$D86,""))</f>
        <v>10111.214957897593</v>
      </c>
      <c r="MR86" s="34">
        <f>IF(MQ86&lt;&gt;"",HLOOKUP(COUNT($IN86:MQ86)+1,$G$4:$EH$8,MR$14,0)*$D86,IF($C86=MR$17,$G$7*$D86,""))</f>
        <v>10616.775705792472</v>
      </c>
      <c r="MS86" s="34">
        <f>IF(MR86&lt;&gt;"",HLOOKUP(COUNT($IN86:MR86)+1,$G$4:$EH$8,MS$14,0)*$D86,IF($C86=MS$17,$G$7*$D86,""))</f>
        <v>11359.950005197943</v>
      </c>
      <c r="MT86" s="34">
        <f>IF(MS86&lt;&gt;"",HLOOKUP(COUNT($IN86:MS86)+1,$G$4:$EH$8,MT$14,0)*$D86,IF($C86=MT$17,$G$7*$D86,""))</f>
        <v>10223.955004678153</v>
      </c>
      <c r="MU86" s="34">
        <f>IF(MT86&lt;&gt;"",HLOOKUP(COUNT($IN86:MT86)+1,$G$4:$EH$8,MU$14,0)*$D86,IF($C86=MU$17,$G$7*$D86,""))</f>
        <v>9201.5595042103359</v>
      </c>
      <c r="MV86" s="34">
        <f>IF(MU86&lt;&gt;"",HLOOKUP(COUNT($IN86:MU86)+1,$G$4:$EH$8,MV$14,0)*$D86,IF($C86=MV$17,$G$7*$D86,""))</f>
        <v>9845.6686695050612</v>
      </c>
      <c r="MW86" s="34">
        <f>IF(MV86&lt;&gt;"",HLOOKUP(COUNT($IN86:MV86)+1,$G$4:$EH$8,MW$14,0)*$D86,IF($C86=MW$17,$G$7*$D86,""))</f>
        <v>10534.865476370414</v>
      </c>
      <c r="MX86" s="34">
        <f>IF(MW86&lt;&gt;"",HLOOKUP(COUNT($IN86:MW86)+1,$G$4:$EH$8,MX$14,0)*$D86,IF($C86=MX$17,$G$7*$D86,""))</f>
        <v>11272.306059716342</v>
      </c>
      <c r="MY86" s="34">
        <f>IF(MX86&lt;&gt;"",HLOOKUP(COUNT($IN86:MX86)+1,$G$4:$EH$8,MY$14,0)*$D86,IF($C86=MY$17,$G$7*$D86,""))</f>
        <v>12174.090544493649</v>
      </c>
      <c r="MZ86" s="34">
        <f>IF(MY86&lt;&gt;"",HLOOKUP(COUNT($IN86:MY86)+1,$G$4:$EH$8,MZ$14,0)*$D86,IF($C86=MZ$17,$G$7*$D86,""))</f>
        <v>10591.458773709473</v>
      </c>
      <c r="NA86" s="34">
        <f>IF(MZ86&lt;&gt;"",HLOOKUP(COUNT($IN86:MZ86)+1,$G$4:$EH$8,NA$14,0)*$D86,IF($C86=NA$17,$G$7*$D86,""))</f>
        <v>10061.885835024003</v>
      </c>
      <c r="NB86" s="34">
        <f>IF(NA86&lt;&gt;"",HLOOKUP(COUNT($IN86:NA86)+1,$G$4:$EH$8,NB$14,0)*$D86,IF($C86=NB$17,$G$7*$D86,""))</f>
        <v>10564.980126775201</v>
      </c>
      <c r="NC86" s="34">
        <f>IF(NB86&lt;&gt;"",HLOOKUP(COUNT($IN86:NB86)+1,$G$4:$EH$8,NC$14,0)*$D86,IF($C86=NC$17,$G$7*$D86,""))</f>
        <v>11093.229133113962</v>
      </c>
      <c r="ND86" s="34">
        <f>IF(NC86&lt;&gt;"",HLOOKUP(COUNT($IN86:NC86)+1,$G$4:$EH$8,ND$14,0)*$D86,IF($C86=ND$17,$G$7*$D86,""))</f>
        <v>11647.890589769664</v>
      </c>
      <c r="NF86" s="34" t="str">
        <f>IF(NE86&lt;&gt;"",HLOOKUP(COUNT($NE86:NE86)+1,$G$4:$EH$8,NF$14,0)*$D86,IF($C86=NF$17,$G$8*$D86,""))</f>
        <v/>
      </c>
      <c r="NG86" s="34" t="str">
        <f>IF(NF86&lt;&gt;"",HLOOKUP(COUNT($NE86:NF86)+1,$G$4:$EH$8,NG$14,0)*$D86,IF($C86=NG$17,$G$8*$D86,""))</f>
        <v/>
      </c>
      <c r="NH86" s="34" t="str">
        <f>IF(NG86&lt;&gt;"",HLOOKUP(COUNT($NE86:NG86)+1,$G$4:$EH$8,NH$14,0)*$D86,IF($C86=NH$17,$G$8*$D86,""))</f>
        <v/>
      </c>
      <c r="NI86" s="34" t="str">
        <f>IF(NH86&lt;&gt;"",HLOOKUP(COUNT($NE86:NH86)+1,$G$4:$EH$8,NI$14,0)*$D86,IF($C86=NI$17,$G$8*$D86,""))</f>
        <v/>
      </c>
      <c r="NJ86" s="34" t="str">
        <f>IF(NI86&lt;&gt;"",HLOOKUP(COUNT($NE86:NI86)+1,$G$4:$EH$8,NJ$14,0)*$D86,IF($C86=NJ$17,$G$8*$D86,""))</f>
        <v/>
      </c>
      <c r="NK86" s="34" t="str">
        <f>IF(NJ86&lt;&gt;"",HLOOKUP(COUNT($NE86:NJ86)+1,$G$4:$EH$8,NK$14,0)*$D86,IF($C86=NK$17,$G$8*$D86,""))</f>
        <v/>
      </c>
      <c r="NL86" s="34" t="str">
        <f>IF(NK86&lt;&gt;"",HLOOKUP(COUNT($NE86:NK86)+1,$G$4:$EH$8,NL$14,0)*$D86,IF($C86=NL$17,$G$8*$D86,""))</f>
        <v/>
      </c>
      <c r="NM86" s="34" t="str">
        <f>IF(NL86&lt;&gt;"",HLOOKUP(COUNT($NE86:NL86)+1,$G$4:$EH$8,NM$14,0)*$D86,IF($C86=NM$17,$G$8*$D86,""))</f>
        <v/>
      </c>
      <c r="NN86" s="34" t="str">
        <f>IF(NM86&lt;&gt;"",HLOOKUP(COUNT($NE86:NM86)+1,$G$4:$EH$8,NN$14,0)*$D86,IF($C86=NN$17,$G$8*$D86,""))</f>
        <v/>
      </c>
      <c r="NO86" s="34" t="str">
        <f>IF(NN86&lt;&gt;"",HLOOKUP(COUNT($NE86:NN86)+1,$G$4:$EH$8,NO$14,0)*$D86,IF($C86=NO$17,$G$8*$D86,""))</f>
        <v/>
      </c>
      <c r="NP86" s="34" t="str">
        <f>IF(NO86&lt;&gt;"",HLOOKUP(COUNT($NE86:NO86)+1,$G$4:$EH$8,NP$14,0)*$D86,IF($C86=NP$17,$G$8*$D86,""))</f>
        <v/>
      </c>
      <c r="NQ86" s="34" t="str">
        <f>IF(NP86&lt;&gt;"",HLOOKUP(COUNT($NE86:NP86)+1,$G$4:$EH$8,NQ$14,0)*$D86,IF($C86=NQ$17,$G$8*$D86,""))</f>
        <v/>
      </c>
      <c r="NR86" s="34" t="str">
        <f>IF(NQ86&lt;&gt;"",HLOOKUP(COUNT($NE86:NQ86)+1,$G$4:$EH$8,NR$14,0)*$D86,IF($C86=NR$17,$G$8*$D86,""))</f>
        <v/>
      </c>
      <c r="NS86" s="34" t="str">
        <f>IF(NR86&lt;&gt;"",HLOOKUP(COUNT($NE86:NR86)+1,$G$4:$EH$8,NS$14,0)*$D86,IF($C86=NS$17,$G$8*$D86,""))</f>
        <v/>
      </c>
      <c r="NT86" s="34" t="str">
        <f>IF(NS86&lt;&gt;"",HLOOKUP(COUNT($NE86:NS86)+1,$G$4:$EH$8,NT$14,0)*$D86,IF($C86=NT$17,$G$8*$D86,""))</f>
        <v/>
      </c>
      <c r="NU86" s="34" t="str">
        <f>IF(NT86&lt;&gt;"",HLOOKUP(COUNT($NE86:NT86)+1,$G$4:$EH$8,NU$14,0)*$D86,IF($C86=NU$17,$G$8*$D86,""))</f>
        <v/>
      </c>
      <c r="NV86" s="34" t="str">
        <f>IF(NU86&lt;&gt;"",HLOOKUP(COUNT($NE86:NU86)+1,$G$4:$EH$8,NV$14,0)*$D86,IF($C86=NV$17,$G$8*$D86,""))</f>
        <v/>
      </c>
      <c r="NW86" s="34" t="str">
        <f>IF(NV86&lt;&gt;"",HLOOKUP(COUNT($NE86:NV86)+1,$G$4:$EH$8,NW$14,0)*$D86,IF($C86=NW$17,$G$8*$D86,""))</f>
        <v/>
      </c>
      <c r="NX86" s="34" t="str">
        <f>IF(NW86&lt;&gt;"",HLOOKUP(COUNT($NE86:NW86)+1,$G$4:$EH$8,NX$14,0)*$D86,IF($C86=NX$17,$G$8*$D86,""))</f>
        <v/>
      </c>
      <c r="NY86" s="34" t="str">
        <f>IF(NX86&lt;&gt;"",HLOOKUP(COUNT($NE86:NX86)+1,$G$4:$EH$8,NY$14,0)*$D86,IF($C86=NY$17,$G$8*$D86,""))</f>
        <v/>
      </c>
      <c r="NZ86" s="34" t="str">
        <f>IF(NY86&lt;&gt;"",HLOOKUP(COUNT($NE86:NY86)+1,$G$4:$EH$8,NZ$14,0)*$D86,IF($C86=NZ$17,$G$8*$D86,""))</f>
        <v/>
      </c>
      <c r="OA86" s="34" t="str">
        <f>IF(NZ86&lt;&gt;"",HLOOKUP(COUNT($NE86:NZ86)+1,$G$4:$EH$8,OA$14,0)*$D86,IF($C86=OA$17,$G$8*$D86,""))</f>
        <v/>
      </c>
      <c r="OB86" s="34" t="str">
        <f>IF(OA86&lt;&gt;"",HLOOKUP(COUNT($NE86:OA86)+1,$G$4:$EH$8,OB$14,0)*$D86,IF($C86=OB$17,$G$8*$D86,""))</f>
        <v/>
      </c>
      <c r="OC86" s="34" t="str">
        <f>IF(OB86&lt;&gt;"",HLOOKUP(COUNT($NE86:OB86)+1,$G$4:$EH$8,OC$14,0)*$D86,IF($C86=OC$17,$G$8*$D86,""))</f>
        <v/>
      </c>
      <c r="OD86" s="34" t="str">
        <f>IF(OC86&lt;&gt;"",HLOOKUP(COUNT($NE86:OC86)+1,$G$4:$EH$8,OD$14,0)*$D86,IF($C86=OD$17,$G$8*$D86,""))</f>
        <v/>
      </c>
      <c r="OE86" s="34" t="str">
        <f>IF(OD86&lt;&gt;"",HLOOKUP(COUNT($NE86:OD86)+1,$G$4:$EH$8,OE$14,0)*$D86,IF($C86=OE$17,$G$8*$D86,""))</f>
        <v/>
      </c>
      <c r="OF86" s="34" t="str">
        <f>IF(OE86&lt;&gt;"",HLOOKUP(COUNT($NE86:OE86)+1,$G$4:$EH$8,OF$14,0)*$D86,IF($C86=OF$17,$G$8*$D86,""))</f>
        <v/>
      </c>
      <c r="OG86" s="34" t="str">
        <f>IF(OF86&lt;&gt;"",HLOOKUP(COUNT($NE86:OF86)+1,$G$4:$EH$8,OG$14,0)*$D86,IF($C86=OG$17,$G$8*$D86,""))</f>
        <v/>
      </c>
      <c r="OH86" s="34" t="str">
        <f>IF(OG86&lt;&gt;"",HLOOKUP(COUNT($NE86:OG86)+1,$G$4:$EH$8,OH$14,0)*$D86,IF($C86=OH$17,$G$8*$D86,""))</f>
        <v/>
      </c>
      <c r="OI86" s="34" t="str">
        <f>IF(OH86&lt;&gt;"",HLOOKUP(COUNT($NE86:OH86)+1,$G$4:$EH$8,OI$14,0)*$D86,IF($C86=OI$17,$G$8*$D86,""))</f>
        <v/>
      </c>
      <c r="OJ86" s="34" t="str">
        <f>IF(OI86&lt;&gt;"",HLOOKUP(COUNT($NE86:OI86)+1,$G$4:$EH$8,OJ$14,0)*$D86,IF($C86=OJ$17,$G$8*$D86,""))</f>
        <v/>
      </c>
      <c r="OK86" s="34" t="str">
        <f>IF(OJ86&lt;&gt;"",HLOOKUP(COUNT($NE86:OJ86)+1,$G$4:$EH$8,OK$14,0)*$D86,IF($C86=OK$17,$G$8*$D86,""))</f>
        <v/>
      </c>
      <c r="OL86" s="34" t="str">
        <f>IF(OK86&lt;&gt;"",HLOOKUP(COUNT($NE86:OK86)+1,$G$4:$EH$8,OL$14,0)*$D86,IF($C86=OL$17,$G$8*$D86,""))</f>
        <v/>
      </c>
      <c r="OM86" s="34" t="str">
        <f>IF(OL86&lt;&gt;"",HLOOKUP(COUNT($NE86:OL86)+1,$G$4:$EH$8,OM$14,0)*$D86,IF($C86=OM$17,$G$8*$D86,""))</f>
        <v/>
      </c>
      <c r="ON86" s="34" t="str">
        <f>IF(OM86&lt;&gt;"",HLOOKUP(COUNT($NE86:OM86)+1,$G$4:$EH$8,ON$14,0)*$D86,IF($C86=ON$17,$G$8*$D86,""))</f>
        <v/>
      </c>
      <c r="OO86" s="34" t="str">
        <f>IF(ON86&lt;&gt;"",HLOOKUP(COUNT($NE86:ON86)+1,$G$4:$EH$8,OO$14,0)*$D86,IF($C86=OO$17,$G$8*$D86,""))</f>
        <v/>
      </c>
      <c r="OP86" s="34" t="str">
        <f>IF(OO86&lt;&gt;"",HLOOKUP(COUNT($NE86:OO86)+1,$G$4:$EH$8,OP$14,0)*$D86,IF($C86=OP$17,$G$8*$D86,""))</f>
        <v/>
      </c>
      <c r="OQ86" s="34" t="str">
        <f>IF(OP86&lt;&gt;"",HLOOKUP(COUNT($NE86:OP86)+1,$G$4:$EH$8,OQ$14,0)*$D86,IF($C86=OQ$17,$G$8*$D86,""))</f>
        <v/>
      </c>
      <c r="OR86" s="34" t="str">
        <f>IF(OQ86&lt;&gt;"",HLOOKUP(COUNT($NE86:OQ86)+1,$G$4:$EH$8,OR$14,0)*$D86,IF($C86=OR$17,$G$8*$D86,""))</f>
        <v/>
      </c>
      <c r="OS86" s="34" t="str">
        <f>IF(OR86&lt;&gt;"",HLOOKUP(COUNT($NE86:OR86)+1,$G$4:$EH$8,OS$14,0)*$D86,IF($C86=OS$17,$G$8*$D86,""))</f>
        <v/>
      </c>
      <c r="OT86" s="34" t="str">
        <f>IF(OS86&lt;&gt;"",HLOOKUP(COUNT($NE86:OS86)+1,$G$4:$EH$8,OT$14,0)*$D86,IF($C86=OT$17,$G$8*$D86,""))</f>
        <v/>
      </c>
      <c r="OU86" s="34" t="str">
        <f>IF(OT86&lt;&gt;"",HLOOKUP(COUNT($NE86:OT86)+1,$G$4:$EH$8,OU$14,0)*$D86,IF($C86=OU$17,$G$8*$D86,""))</f>
        <v/>
      </c>
      <c r="OV86" s="34" t="str">
        <f>IF(OU86&lt;&gt;"",HLOOKUP(COUNT($NE86:OU86)+1,$G$4:$EH$8,OV$14,0)*$D86,IF($C86=OV$17,$G$8*$D86,""))</f>
        <v/>
      </c>
      <c r="OW86" s="34" t="str">
        <f>IF(OV86&lt;&gt;"",HLOOKUP(COUNT($NE86:OV86)+1,$G$4:$EH$8,OW$14,0)*$D86,IF($C86=OW$17,$G$8*$D86,""))</f>
        <v/>
      </c>
      <c r="OX86" s="34" t="str">
        <f>IF(OW86&lt;&gt;"",HLOOKUP(COUNT($NE86:OW86)+1,$G$4:$EH$8,OX$14,0)*$D86,IF($C86=OX$17,$G$8*$D86,""))</f>
        <v/>
      </c>
      <c r="OY86" s="34" t="str">
        <f>IF(OX86&lt;&gt;"",HLOOKUP(COUNT($NE86:OX86)+1,$G$4:$EH$8,OY$14,0)*$D86,IF($C86=OY$17,$G$8*$D86,""))</f>
        <v/>
      </c>
      <c r="OZ86" s="34" t="str">
        <f>IF(OY86&lt;&gt;"",HLOOKUP(COUNT($NE86:OY86)+1,$G$4:$EH$8,OZ$14,0)*$D86,IF($C86=OZ$17,$G$8*$D86,""))</f>
        <v/>
      </c>
      <c r="PA86" s="34" t="str">
        <f>IF(OZ86&lt;&gt;"",HLOOKUP(COUNT($NE86:OZ86)+1,$G$4:$EH$8,PA$14,0)*$D86,IF($C86=PA$17,$G$8*$D86,""))</f>
        <v/>
      </c>
      <c r="PB86" s="34" t="str">
        <f>IF(PA86&lt;&gt;"",HLOOKUP(COUNT($NE86:PA86)+1,$G$4:$EH$8,PB$14,0)*$D86,IF($C86=PB$17,$G$8*$D86,""))</f>
        <v/>
      </c>
      <c r="PC86" s="34" t="str">
        <f>IF(PB86&lt;&gt;"",HLOOKUP(COUNT($NE86:PB86)+1,$G$4:$EH$8,PC$14,0)*$D86,IF($C86=PC$17,$G$8*$D86,""))</f>
        <v/>
      </c>
      <c r="PD86" s="34" t="str">
        <f>IF(PC86&lt;&gt;"",HLOOKUP(COUNT($NE86:PC86)+1,$G$4:$EH$8,PD$14,0)*$D86,IF($C86=PD$17,$G$8*$D86,""))</f>
        <v/>
      </c>
      <c r="PE86" s="34" t="str">
        <f>IF(PD86&lt;&gt;"",HLOOKUP(COUNT($NE86:PD86)+1,$G$4:$EH$8,PE$14,0)*$D86,IF($C86=PE$17,$G$8*$D86,""))</f>
        <v/>
      </c>
      <c r="PF86" s="34" t="str">
        <f>IF(PE86&lt;&gt;"",HLOOKUP(COUNT($NE86:PE86)+1,$G$4:$EH$8,PF$14,0)*$D86,IF($C86=PF$17,$G$8*$D86,""))</f>
        <v/>
      </c>
      <c r="PG86" s="34" t="str">
        <f>IF(PF86&lt;&gt;"",HLOOKUP(COUNT($NE86:PF86)+1,$G$4:$EH$8,PG$14,0)*$D86,IF($C86=PG$17,$G$8*$D86,""))</f>
        <v/>
      </c>
      <c r="PH86" s="34" t="str">
        <f>IF(PG86&lt;&gt;"",HLOOKUP(COUNT($NE86:PG86)+1,$G$4:$EH$8,PH$14,0)*$D86,IF($C86=PH$17,$G$8*$D86,""))</f>
        <v/>
      </c>
      <c r="PI86" s="34" t="str">
        <f>IF(PH86&lt;&gt;"",HLOOKUP(COUNT($NE86:PH86)+1,$G$4:$EH$8,PI$14,0)*$D86,IF($C86=PI$17,$G$8*$D86,""))</f>
        <v/>
      </c>
      <c r="PJ86" s="34" t="str">
        <f>IF(PI86&lt;&gt;"",HLOOKUP(COUNT($NE86:PI86)+1,$G$4:$EH$8,PJ$14,0)*$D86,IF($C86=PJ$17,$G$8*$D86,""))</f>
        <v/>
      </c>
      <c r="PK86" s="34" t="str">
        <f>IF(PJ86&lt;&gt;"",HLOOKUP(COUNT($NE86:PJ86)+1,$G$4:$EH$8,PK$14,0)*$D86,IF($C86=PK$17,$G$8*$D86,""))</f>
        <v/>
      </c>
      <c r="PL86" s="34" t="str">
        <f>IF(PK86&lt;&gt;"",HLOOKUP(COUNT($NE86:PK86)+1,$G$4:$EH$8,PL$14,0)*$D86,IF($C86=PL$17,$G$8*$D86,""))</f>
        <v/>
      </c>
      <c r="PM86" s="34" t="str">
        <f>IF(PL86&lt;&gt;"",HLOOKUP(COUNT($NE86:PL86)+1,$G$4:$EH$8,PM$14,0)*$D86,IF($C86=PM$17,$G$8*$D86,""))</f>
        <v/>
      </c>
      <c r="PN86" s="34" t="str">
        <f>IF(PM86&lt;&gt;"",HLOOKUP(COUNT($NE86:PM86)+1,$G$4:$EH$8,PN$14,0)*$D86,IF($C86=PN$17,$G$8*$D86,""))</f>
        <v/>
      </c>
      <c r="PO86" s="34" t="str">
        <f>IF(PN86&lt;&gt;"",HLOOKUP(COUNT($NE86:PN86)+1,$G$4:$EH$8,PO$14,0)*$D86,IF($C86=PO$17,$G$8*$D86,""))</f>
        <v/>
      </c>
      <c r="PP86" s="34" t="str">
        <f>IF(PO86&lt;&gt;"",HLOOKUP(COUNT($NE86:PO86)+1,$G$4:$EH$8,PP$14,0)*$D86,IF($C86=PP$17,$G$8*$D86,""))</f>
        <v/>
      </c>
      <c r="PQ86" s="34" t="str">
        <f>IF(PP86&lt;&gt;"",HLOOKUP(COUNT($NE86:PP86)+1,$G$4:$EH$8,PQ$14,0)*$D86,IF($C86=PQ$17,$G$8*$D86,""))</f>
        <v/>
      </c>
      <c r="PR86" s="34" t="str">
        <f>IF(PQ86&lt;&gt;"",HLOOKUP(COUNT($NE86:PQ86)+1,$G$4:$EH$8,PR$14,0)*$D86,IF($C86=PR$17,$G$8*$D86,""))</f>
        <v/>
      </c>
      <c r="PS86" s="34" t="str">
        <f>IF(PR86&lt;&gt;"",HLOOKUP(COUNT($NE86:PR86)+1,$G$4:$EH$8,PS$14,0)*$D86,IF($C86=PS$17,$G$8*$D86,""))</f>
        <v/>
      </c>
      <c r="PT86" s="34" t="str">
        <f>IF(PS86&lt;&gt;"",HLOOKUP(COUNT($NE86:PS86)+1,$G$4:$EH$8,PT$14,0)*$D86,IF($C86=PT$17,$G$8*$D86,""))</f>
        <v/>
      </c>
      <c r="PU86" s="34">
        <f>IF(PT86&lt;&gt;"",HLOOKUP(COUNT($NE86:PT86)+1,$G$4:$EH$8,PU$14,0)*$D86,IF($C86=PU$17,$G$8*$D86,""))</f>
        <v>175000</v>
      </c>
      <c r="PV86" s="34">
        <f>IF(PU86&lt;&gt;"",HLOOKUP(COUNT($NE86:PU86)+1,$G$4:$EH$8,PV$14,0)*$D86,IF($C86=PV$17,$G$8*$D86,""))</f>
        <v>0</v>
      </c>
      <c r="PW86" s="34">
        <f>IF(PV86&lt;&gt;"",HLOOKUP(COUNT($NE86:PV86)+1,$G$4:$EH$8,PW$14,0)*$D86,IF($C86=PW$17,$G$8*$D86,""))</f>
        <v>0</v>
      </c>
      <c r="PX86" s="34">
        <f>IF(PW86&lt;&gt;"",HLOOKUP(COUNT($NE86:PW86)+1,$G$4:$EH$8,PX$14,0)*$D86,IF($C86=PX$17,$G$8*$D86,""))</f>
        <v>0</v>
      </c>
      <c r="PY86" s="34">
        <f>IF(PX86&lt;&gt;"",HLOOKUP(COUNT($NE86:PX86)+1,$G$4:$EH$8,PY$14,0)*$D86,IF($C86=PY$17,$G$8*$D86,""))</f>
        <v>0</v>
      </c>
      <c r="PZ86" s="34">
        <f>IF(PY86&lt;&gt;"",HLOOKUP(COUNT($NE86:PY86)+1,$G$4:$EH$8,PZ$14,0)*$D86,IF($C86=PZ$17,$G$8*$D86,""))</f>
        <v>0</v>
      </c>
      <c r="QA86" s="34">
        <f>IF(PZ86&lt;&gt;"",HLOOKUP(COUNT($NE86:PZ86)+1,$G$4:$EH$8,QA$14,0)*$D86,IF($C86=QA$17,$G$8*$D86,""))</f>
        <v>0</v>
      </c>
      <c r="QB86" s="34">
        <f>IF(QA86&lt;&gt;"",HLOOKUP(COUNT($NE86:QA86)+1,$G$4:$EH$8,QB$14,0)*$D86,IF($C86=QB$17,$G$8*$D86,""))</f>
        <v>0</v>
      </c>
      <c r="QC86" s="34">
        <f>IF(QB86&lt;&gt;"",HLOOKUP(COUNT($NE86:QB86)+1,$G$4:$EH$8,QC$14,0)*$D86,IF($C86=QC$17,$G$8*$D86,""))</f>
        <v>0</v>
      </c>
      <c r="QD86" s="34">
        <f>IF(QC86&lt;&gt;"",HLOOKUP(COUNT($NE86:QC86)+1,$G$4:$EH$8,QD$14,0)*$D86,IF($C86=QD$17,$G$8*$D86,""))</f>
        <v>0</v>
      </c>
      <c r="QE86" s="34">
        <f>IF(QD86&lt;&gt;"",HLOOKUP(COUNT($NE86:QD86)+1,$G$4:$EH$8,QE$14,0)*$D86,IF($C86=QE$17,$G$8*$D86,""))</f>
        <v>0</v>
      </c>
      <c r="QF86" s="34">
        <f>IF(QE86&lt;&gt;"",HLOOKUP(COUNT($NE86:QE86)+1,$G$4:$EH$8,QF$14,0)*$D86,IF($C86=QF$17,$G$8*$D86,""))</f>
        <v>0</v>
      </c>
      <c r="QG86" s="34">
        <f>IF(QF86&lt;&gt;"",HLOOKUP(COUNT($NE86:QF86)+1,$G$4:$EH$8,QG$14,0)*$D86,IF($C86=QG$17,$G$8*$D86,""))</f>
        <v>0</v>
      </c>
      <c r="QH86" s="34">
        <f>IF(QG86&lt;&gt;"",HLOOKUP(COUNT($NE86:QG86)+1,$G$4:$EH$8,QH$14,0)*$D86,IF($C86=QH$17,$G$8*$D86,""))</f>
        <v>0</v>
      </c>
      <c r="QI86" s="34">
        <f>IF(QH86&lt;&gt;"",HLOOKUP(COUNT($NE86:QH86)+1,$G$4:$EH$8,QI$14,0)*$D86,IF($C86=QI$17,$G$8*$D86,""))</f>
        <v>0</v>
      </c>
      <c r="QJ86" s="34">
        <f>IF(QI86&lt;&gt;"",HLOOKUP(COUNT($NE86:QI86)+1,$G$4:$EH$8,QJ$14,0)*$D86,IF($C86=QJ$17,$G$8*$D86,""))</f>
        <v>0</v>
      </c>
      <c r="QK86" s="34">
        <f>IF(QJ86&lt;&gt;"",HLOOKUP(COUNT($NE86:QJ86)+1,$G$4:$EH$8,QK$14,0)*$D86,IF($C86=QK$17,$G$8*$D86,""))</f>
        <v>0</v>
      </c>
      <c r="QL86" s="34">
        <f>IF(QK86&lt;&gt;"",HLOOKUP(COUNT($NE86:QK86)+1,$G$4:$EH$8,QL$14,0)*$D86,IF($C86=QL$17,$G$8*$D86,""))</f>
        <v>0</v>
      </c>
      <c r="QM86" s="34">
        <f>IF(QL86&lt;&gt;"",HLOOKUP(COUNT($NE86:QL86)+1,$G$4:$EH$8,QM$14,0)*$D86,IF($C86=QM$17,$G$8*$D86,""))</f>
        <v>0</v>
      </c>
      <c r="QN86" s="34">
        <f>IF(QM86&lt;&gt;"",HLOOKUP(COUNT($NE86:QM86)+1,$G$4:$EH$8,QN$14,0)*$D86,IF($C86=QN$17,$G$8*$D86,""))</f>
        <v>0</v>
      </c>
      <c r="QO86" s="34">
        <f>IF(QN86&lt;&gt;"",HLOOKUP(COUNT($NE86:QN86)+1,$G$4:$EH$8,QO$14,0)*$D86,IF($C86=QO$17,$G$8*$D86,""))</f>
        <v>0</v>
      </c>
      <c r="QP86" s="34">
        <f>IF(QO86&lt;&gt;"",HLOOKUP(COUNT($NE86:QO86)+1,$G$4:$EH$8,QP$14,0)*$D86,IF($C86=QP$17,$G$8*$D86,""))</f>
        <v>0</v>
      </c>
      <c r="QQ86" s="34">
        <f>IF(QP86&lt;&gt;"",HLOOKUP(COUNT($NE86:QP86)+1,$G$4:$EH$8,QQ$14,0)*$D86,IF($C86=QQ$17,$G$8*$D86,""))</f>
        <v>0</v>
      </c>
      <c r="QR86" s="34">
        <f>IF(QQ86&lt;&gt;"",HLOOKUP(COUNT($NE86:QQ86)+1,$G$4:$EH$8,QR$14,0)*$D86,IF($C86=QR$17,$G$8*$D86,""))</f>
        <v>0</v>
      </c>
      <c r="QS86" s="34">
        <f>IF(QR86&lt;&gt;"",HLOOKUP(COUNT($NE86:QR86)+1,$G$4:$EH$8,QS$14,0)*$D86,IF($C86=QS$17,$G$8*$D86,""))</f>
        <v>0</v>
      </c>
      <c r="QT86" s="34">
        <f>IF(QS86&lt;&gt;"",HLOOKUP(COUNT($NE86:QS86)+1,$G$4:$EH$8,QT$14,0)*$D86,IF($C86=QT$17,$G$8*$D86,""))</f>
        <v>0</v>
      </c>
      <c r="QU86" s="34">
        <f>IF(QT86&lt;&gt;"",HLOOKUP(COUNT($NE86:QT86)+1,$G$4:$EH$8,QU$14,0)*$D86,IF($C86=QU$17,$G$8*$D86,""))</f>
        <v>0</v>
      </c>
      <c r="QV86" s="34">
        <f>IF(QU86&lt;&gt;"",HLOOKUP(COUNT($NE86:QU86)+1,$G$4:$EH$8,QV$14,0)*$D86,IF($C86=QV$17,$G$8*$D86,""))</f>
        <v>0</v>
      </c>
      <c r="QW86" s="34">
        <f>IF(QV86&lt;&gt;"",HLOOKUP(COUNT($NE86:QV86)+1,$G$4:$EH$8,QW$14,0)*$D86,IF($C86=QW$17,$G$8*$D86,""))</f>
        <v>0</v>
      </c>
      <c r="QX86" s="34">
        <f>IF(QW86&lt;&gt;"",HLOOKUP(COUNT($NE86:QW86)+1,$G$4:$EH$8,QX$14,0)*$D86,IF($C86=QX$17,$G$8*$D86,""))</f>
        <v>0</v>
      </c>
      <c r="QY86" s="34">
        <f>IF(QX86&lt;&gt;"",HLOOKUP(COUNT($NE86:QX86)+1,$G$4:$EH$8,QY$14,0)*$D86,IF($C86=QY$17,$G$8*$D86,""))</f>
        <v>0</v>
      </c>
      <c r="QZ86" s="34">
        <f>IF(QY86&lt;&gt;"",HLOOKUP(COUNT($NE86:QY86)+1,$G$4:$EH$8,QZ$14,0)*$D86,IF($C86=QZ$17,$G$8*$D86,""))</f>
        <v>0</v>
      </c>
      <c r="RA86" s="34">
        <f>IF(QZ86&lt;&gt;"",HLOOKUP(COUNT($NE86:QZ86)+1,$G$4:$EH$8,RA$14,0)*$D86,IF($C86=RA$17,$G$8*$D86,""))</f>
        <v>0</v>
      </c>
      <c r="RB86" s="34">
        <f>IF(RA86&lt;&gt;"",HLOOKUP(COUNT($NE86:RA86)+1,$G$4:$EH$8,RB$14,0)*$D86,IF($C86=RB$17,$G$8*$D86,""))</f>
        <v>0</v>
      </c>
      <c r="RC86" s="34">
        <f>IF(RB86&lt;&gt;"",HLOOKUP(COUNT($NE86:RB86)+1,$G$4:$EH$8,RC$14,0)*$D86,IF($C86=RC$17,$G$8*$D86,""))</f>
        <v>0</v>
      </c>
      <c r="RD86" s="34">
        <f>IF(RC86&lt;&gt;"",HLOOKUP(COUNT($NE86:RC86)+1,$G$4:$EH$8,RD$14,0)*$D86,IF($C86=RD$17,$G$8*$D86,""))</f>
        <v>0</v>
      </c>
      <c r="RE86" s="34">
        <f>IF(RD86&lt;&gt;"",HLOOKUP(COUNT($NE86:RD86)+1,$G$4:$EH$8,RE$14,0)*$D86,IF($C86=RE$17,$G$8*$D86,""))</f>
        <v>0</v>
      </c>
      <c r="RF86" s="34">
        <f>IF(RE86&lt;&gt;"",HLOOKUP(COUNT($NE86:RE86)+1,$G$4:$EH$8,RF$14,0)*$D86,IF($C86=RF$17,$G$8*$D86,""))</f>
        <v>0</v>
      </c>
      <c r="RG86" s="34">
        <f>IF(RF86&lt;&gt;"",HLOOKUP(COUNT($NE86:RF86)+1,$G$4:$EH$8,RG$14,0)*$D86,IF($C86=RG$17,$G$8*$D86,""))</f>
        <v>0</v>
      </c>
      <c r="RH86" s="34">
        <f>IF(RG86&lt;&gt;"",HLOOKUP(COUNT($NE86:RG86)+1,$G$4:$EH$8,RH$14,0)*$D86,IF($C86=RH$17,$G$8*$D86,""))</f>
        <v>0</v>
      </c>
      <c r="RI86" s="34">
        <f>IF(RH86&lt;&gt;"",HLOOKUP(COUNT($NE86:RH86)+1,$G$4:$EH$8,RI$14,0)*$D86,IF($C86=RI$17,$G$8*$D86,""))</f>
        <v>0</v>
      </c>
      <c r="RJ86" s="34">
        <f>IF(RI86&lt;&gt;"",HLOOKUP(COUNT($NE86:RI86)+1,$G$4:$EH$8,RJ$14,0)*$D86,IF($C86=RJ$17,$G$8*$D86,""))</f>
        <v>0</v>
      </c>
      <c r="RK86" s="34">
        <f>IF(RJ86&lt;&gt;"",HLOOKUP(COUNT($NE86:RJ86)+1,$G$4:$EH$8,RK$14,0)*$D86,IF($C86=RK$17,$G$8*$D86,""))</f>
        <v>0</v>
      </c>
      <c r="RL86" s="34">
        <f>IF(RK86&lt;&gt;"",HLOOKUP(COUNT($NE86:RK86)+1,$G$4:$EH$8,RL$14,0)*$D86,IF($C86=RL$17,$G$8*$D86,""))</f>
        <v>0</v>
      </c>
      <c r="RM86" s="34">
        <f>IF(RL86&lt;&gt;"",HLOOKUP(COUNT($NE86:RL86)+1,$G$4:$EH$8,RM$14,0)*$D86,IF($C86=RM$17,$G$8*$D86,""))</f>
        <v>0</v>
      </c>
      <c r="RN86" s="34">
        <f>IF(RM86&lt;&gt;"",HLOOKUP(COUNT($NE86:RM86)+1,$G$4:$EH$8,RN$14,0)*$D86,IF($C86=RN$17,$G$8*$D86,""))</f>
        <v>0</v>
      </c>
      <c r="RO86" s="34">
        <f>IF(RN86&lt;&gt;"",HLOOKUP(COUNT($NE86:RN86)+1,$G$4:$EH$8,RO$14,0)*$D86,IF($C86=RO$17,$G$8*$D86,""))</f>
        <v>0</v>
      </c>
      <c r="RP86" s="34">
        <f>IF(RO86&lt;&gt;"",HLOOKUP(COUNT($NE86:RO86)+1,$G$4:$EH$8,RP$14,0)*$D86,IF($C86=RP$17,$G$8*$D86,""))</f>
        <v>0</v>
      </c>
      <c r="RQ86" s="34">
        <f>IF(RP86&lt;&gt;"",HLOOKUP(COUNT($NE86:RP86)+1,$G$4:$EH$8,RQ$14,0)*$D86,IF($C86=RQ$17,$G$8*$D86,""))</f>
        <v>0</v>
      </c>
      <c r="RR86" s="34">
        <f>IF(RQ86&lt;&gt;"",HLOOKUP(COUNT($NE86:RQ86)+1,$G$4:$EH$8,RR$14,0)*$D86,IF($C86=RR$17,$G$8*$D86,""))</f>
        <v>0</v>
      </c>
      <c r="RS86" s="34">
        <f>IF(RR86&lt;&gt;"",HLOOKUP(COUNT($NE86:RR86)+1,$G$4:$EH$8,RS$14,0)*$D86,IF($C86=RS$17,$G$8*$D86,""))</f>
        <v>0</v>
      </c>
      <c r="RT86" s="34">
        <f>IF(RS86&lt;&gt;"",HLOOKUP(COUNT($NE86:RS86)+1,$G$4:$EH$8,RT$14,0)*$D86,IF($C86=RT$17,$G$8*$D86,""))</f>
        <v>0</v>
      </c>
      <c r="RU86" s="34">
        <f>IF(RT86&lt;&gt;"",HLOOKUP(COUNT($NE86:RT86)+1,$G$4:$EH$8,RU$14,0)*$D86,IF($C86=RU$17,$G$8*$D86,""))</f>
        <v>0</v>
      </c>
      <c r="RW86" s="34" t="str">
        <f>IF(RV86&lt;&gt;"",HLOOKUP(COUNT($RV86:RV86)+1,$G$4:$EH$9,RW$14,0)*$D86,IF($C86=RW$17,$G$9*$D86,""))</f>
        <v/>
      </c>
      <c r="RX86" s="34" t="str">
        <f>IF(RW86&lt;&gt;"",HLOOKUP(COUNT($RV86:RW86)+1,$G$4:$EH$9,RX$14,0)*$D86,IF($C86=RX$17,$G$9*$D86,""))</f>
        <v/>
      </c>
      <c r="RY86" s="34" t="str">
        <f>IF(RX86&lt;&gt;"",HLOOKUP(COUNT($RV86:RX86)+1,$G$4:$EH$9,RY$14,0)*$D86,IF($C86=RY$17,$G$9*$D86,""))</f>
        <v/>
      </c>
      <c r="RZ86" s="34" t="str">
        <f>IF(RY86&lt;&gt;"",HLOOKUP(COUNT($RV86:RY86)+1,$G$4:$EH$9,RZ$14,0)*$D86,IF($C86=RZ$17,$G$9*$D86,""))</f>
        <v/>
      </c>
      <c r="SA86" s="34" t="str">
        <f>IF(RZ86&lt;&gt;"",HLOOKUP(COUNT($RV86:RZ86)+1,$G$4:$EH$9,SA$14,0)*$D86,IF($C86=SA$17,$G$9*$D86,""))</f>
        <v/>
      </c>
      <c r="SB86" s="34" t="str">
        <f>IF(SA86&lt;&gt;"",HLOOKUP(COUNT($RV86:SA86)+1,$G$4:$EH$9,SB$14,0)*$D86,IF($C86=SB$17,$G$9*$D86,""))</f>
        <v/>
      </c>
      <c r="SC86" s="34" t="str">
        <f>IF(SB86&lt;&gt;"",HLOOKUP(COUNT($RV86:SB86)+1,$G$4:$EH$9,SC$14,0)*$D86,IF($C86=SC$17,$G$9*$D86,""))</f>
        <v/>
      </c>
      <c r="SD86" s="34" t="str">
        <f>IF(SC86&lt;&gt;"",HLOOKUP(COUNT($RV86:SC86)+1,$G$4:$EH$9,SD$14,0)*$D86,IF($C86=SD$17,$G$9*$D86,""))</f>
        <v/>
      </c>
      <c r="SE86" s="34" t="str">
        <f>IF(SD86&lt;&gt;"",HLOOKUP(COUNT($RV86:SD86)+1,$G$4:$EH$9,SE$14,0)*$D86,IF($C86=SE$17,$G$9*$D86,""))</f>
        <v/>
      </c>
      <c r="SF86" s="34" t="str">
        <f>IF(SE86&lt;&gt;"",HLOOKUP(COUNT($RV86:SE86)+1,$G$4:$EH$9,SF$14,0)*$D86,IF($C86=SF$17,$G$9*$D86,""))</f>
        <v/>
      </c>
      <c r="SG86" s="34" t="str">
        <f>IF(SF86&lt;&gt;"",HLOOKUP(COUNT($RV86:SF86)+1,$G$4:$EH$9,SG$14,0)*$D86,IF($C86=SG$17,$G$9*$D86,""))</f>
        <v/>
      </c>
      <c r="SH86" s="34" t="str">
        <f>IF(SG86&lt;&gt;"",HLOOKUP(COUNT($RV86:SG86)+1,$G$4:$EH$9,SH$14,0)*$D86,IF($C86=SH$17,$G$9*$D86,""))</f>
        <v/>
      </c>
      <c r="SI86" s="34" t="str">
        <f>IF(SH86&lt;&gt;"",HLOOKUP(COUNT($RV86:SH86)+1,$G$4:$EH$9,SI$14,0)*$D86,IF($C86=SI$17,$G$9*$D86,""))</f>
        <v/>
      </c>
      <c r="SJ86" s="34" t="str">
        <f>IF(SI86&lt;&gt;"",HLOOKUP(COUNT($RV86:SI86)+1,$G$4:$EH$9,SJ$14,0)*$D86,IF($C86=SJ$17,$G$9*$D86,""))</f>
        <v/>
      </c>
      <c r="SK86" s="34" t="str">
        <f>IF(SJ86&lt;&gt;"",HLOOKUP(COUNT($RV86:SJ86)+1,$G$4:$EH$9,SK$14,0)*$D86,IF($C86=SK$17,$G$9*$D86,""))</f>
        <v/>
      </c>
      <c r="SL86" s="34" t="str">
        <f>IF(SK86&lt;&gt;"",HLOOKUP(COUNT($RV86:SK86)+1,$G$4:$EH$9,SL$14,0)*$D86,IF($C86=SL$17,$G$9*$D86,""))</f>
        <v/>
      </c>
      <c r="SM86" s="34" t="str">
        <f>IF(SL86&lt;&gt;"",HLOOKUP(COUNT($RV86:SL86)+1,$G$4:$EH$9,SM$14,0)*$D86,IF($C86=SM$17,$G$9*$D86,""))</f>
        <v/>
      </c>
      <c r="SN86" s="34" t="str">
        <f>IF(SM86&lt;&gt;"",HLOOKUP(COUNT($RV86:SM86)+1,$G$4:$EH$9,SN$14,0)*$D86,IF($C86=SN$17,$G$9*$D86,""))</f>
        <v/>
      </c>
      <c r="SO86" s="34" t="str">
        <f>IF(SN86&lt;&gt;"",HLOOKUP(COUNT($RV86:SN86)+1,$G$4:$EH$9,SO$14,0)*$D86,IF($C86=SO$17,$G$9*$D86,""))</f>
        <v/>
      </c>
      <c r="SP86" s="34" t="str">
        <f>IF(SO86&lt;&gt;"",HLOOKUP(COUNT($RV86:SO86)+1,$G$4:$EH$9,SP$14,0)*$D86,IF($C86=SP$17,$G$9*$D86,""))</f>
        <v/>
      </c>
      <c r="SQ86" s="34" t="str">
        <f>IF(SP86&lt;&gt;"",HLOOKUP(COUNT($RV86:SP86)+1,$G$4:$EH$9,SQ$14,0)*$D86,IF($C86=SQ$17,$G$9*$D86,""))</f>
        <v/>
      </c>
      <c r="SR86" s="34" t="str">
        <f>IF(SQ86&lt;&gt;"",HLOOKUP(COUNT($RV86:SQ86)+1,$G$4:$EH$9,SR$14,0)*$D86,IF($C86=SR$17,$G$9*$D86,""))</f>
        <v/>
      </c>
      <c r="SS86" s="34" t="str">
        <f>IF(SR86&lt;&gt;"",HLOOKUP(COUNT($RV86:SR86)+1,$G$4:$EH$9,SS$14,0)*$D86,IF($C86=SS$17,$G$9*$D86,""))</f>
        <v/>
      </c>
      <c r="ST86" s="34" t="str">
        <f>IF(SS86&lt;&gt;"",HLOOKUP(COUNT($RV86:SS86)+1,$G$4:$EH$9,ST$14,0)*$D86,IF($C86=ST$17,$G$9*$D86,""))</f>
        <v/>
      </c>
      <c r="SU86" s="34" t="str">
        <f>IF(ST86&lt;&gt;"",HLOOKUP(COUNT($RV86:ST86)+1,$G$4:$EH$9,SU$14,0)*$D86,IF($C86=SU$17,$G$9*$D86,""))</f>
        <v/>
      </c>
      <c r="SV86" s="34" t="str">
        <f>IF(SU86&lt;&gt;"",HLOOKUP(COUNT($RV86:SU86)+1,$G$4:$EH$9,SV$14,0)*$D86,IF($C86=SV$17,$G$9*$D86,""))</f>
        <v/>
      </c>
      <c r="SW86" s="34" t="str">
        <f>IF(SV86&lt;&gt;"",HLOOKUP(COUNT($RV86:SV86)+1,$G$4:$EH$9,SW$14,0)*$D86,IF($C86=SW$17,$G$9*$D86,""))</f>
        <v/>
      </c>
      <c r="SX86" s="34" t="str">
        <f>IF(SW86&lt;&gt;"",HLOOKUP(COUNT($RV86:SW86)+1,$G$4:$EH$9,SX$14,0)*$D86,IF($C86=SX$17,$G$9*$D86,""))</f>
        <v/>
      </c>
      <c r="SY86" s="34" t="str">
        <f>IF(SX86&lt;&gt;"",HLOOKUP(COUNT($RV86:SX86)+1,$G$4:$EH$9,SY$14,0)*$D86,IF($C86=SY$17,$G$9*$D86,""))</f>
        <v/>
      </c>
      <c r="SZ86" s="34" t="str">
        <f>IF(SY86&lt;&gt;"",HLOOKUP(COUNT($RV86:SY86)+1,$G$4:$EH$9,SZ$14,0)*$D86,IF($C86=SZ$17,$G$9*$D86,""))</f>
        <v/>
      </c>
      <c r="TA86" s="34" t="str">
        <f>IF(SZ86&lt;&gt;"",HLOOKUP(COUNT($RV86:SZ86)+1,$G$4:$EH$9,TA$14,0)*$D86,IF($C86=TA$17,$G$9*$D86,""))</f>
        <v/>
      </c>
      <c r="TB86" s="34" t="str">
        <f>IF(TA86&lt;&gt;"",HLOOKUP(COUNT($RV86:TA86)+1,$G$4:$EH$9,TB$14,0)*$D86,IF($C86=TB$17,$G$9*$D86,""))</f>
        <v/>
      </c>
      <c r="TC86" s="34" t="str">
        <f>IF(TB86&lt;&gt;"",HLOOKUP(COUNT($RV86:TB86)+1,$G$4:$EH$9,TC$14,0)*$D86,IF($C86=TC$17,$G$9*$D86,""))</f>
        <v/>
      </c>
      <c r="TD86" s="34" t="str">
        <f>IF(TC86&lt;&gt;"",HLOOKUP(COUNT($RV86:TC86)+1,$G$4:$EH$9,TD$14,0)*$D86,IF($C86=TD$17,$G$9*$D86,""))</f>
        <v/>
      </c>
      <c r="TE86" s="34" t="str">
        <f>IF(TD86&lt;&gt;"",HLOOKUP(COUNT($RV86:TD86)+1,$G$4:$EH$9,TE$14,0)*$D86,IF($C86=TE$17,$G$9*$D86,""))</f>
        <v/>
      </c>
      <c r="TF86" s="34" t="str">
        <f>IF(TE86&lt;&gt;"",HLOOKUP(COUNT($RV86:TE86)+1,$G$4:$EH$9,TF$14,0)*$D86,IF($C86=TF$17,$G$9*$D86,""))</f>
        <v/>
      </c>
      <c r="TG86" s="34" t="str">
        <f>IF(TF86&lt;&gt;"",HLOOKUP(COUNT($RV86:TF86)+1,$G$4:$EH$9,TG$14,0)*$D86,IF($C86=TG$17,$G$9*$D86,""))</f>
        <v/>
      </c>
      <c r="TH86" s="34" t="str">
        <f>IF(TG86&lt;&gt;"",HLOOKUP(COUNT($RV86:TG86)+1,$G$4:$EH$9,TH$14,0)*$D86,IF($C86=TH$17,$G$9*$D86,""))</f>
        <v/>
      </c>
      <c r="TI86" s="34" t="str">
        <f>IF(TH86&lt;&gt;"",HLOOKUP(COUNT($RV86:TH86)+1,$G$4:$EH$9,TI$14,0)*$D86,IF($C86=TI$17,$G$9*$D86,""))</f>
        <v/>
      </c>
      <c r="TJ86" s="34" t="str">
        <f>IF(TI86&lt;&gt;"",HLOOKUP(COUNT($RV86:TI86)+1,$G$4:$EH$9,TJ$14,0)*$D86,IF($C86=TJ$17,$G$9*$D86,""))</f>
        <v/>
      </c>
      <c r="TK86" s="34" t="str">
        <f>IF(TJ86&lt;&gt;"",HLOOKUP(COUNT($RV86:TJ86)+1,$G$4:$EH$9,TK$14,0)*$D86,IF($C86=TK$17,$G$9*$D86,""))</f>
        <v/>
      </c>
      <c r="TL86" s="34" t="str">
        <f>IF(TK86&lt;&gt;"",HLOOKUP(COUNT($RV86:TK86)+1,$G$4:$EH$9,TL$14,0)*$D86,IF($C86=TL$17,$G$9*$D86,""))</f>
        <v/>
      </c>
      <c r="TM86" s="34" t="str">
        <f>IF(TL86&lt;&gt;"",HLOOKUP(COUNT($RV86:TL86)+1,$G$4:$EH$9,TM$14,0)*$D86,IF($C86=TM$17,$G$9*$D86,""))</f>
        <v/>
      </c>
      <c r="TN86" s="34" t="str">
        <f>IF(TM86&lt;&gt;"",HLOOKUP(COUNT($RV86:TM86)+1,$G$4:$EH$9,TN$14,0)*$D86,IF($C86=TN$17,$G$9*$D86,""))</f>
        <v/>
      </c>
      <c r="TO86" s="34" t="str">
        <f>IF(TN86&lt;&gt;"",HLOOKUP(COUNT($RV86:TN86)+1,$G$4:$EH$9,TO$14,0)*$D86,IF($C86=TO$17,$G$9*$D86,""))</f>
        <v/>
      </c>
      <c r="TP86" s="34" t="str">
        <f>IF(TO86&lt;&gt;"",HLOOKUP(COUNT($RV86:TO86)+1,$G$4:$EH$9,TP$14,0)*$D86,IF($C86=TP$17,$G$9*$D86,""))</f>
        <v/>
      </c>
      <c r="TQ86" s="34" t="str">
        <f>IF(TP86&lt;&gt;"",HLOOKUP(COUNT($RV86:TP86)+1,$G$4:$EH$9,TQ$14,0)*$D86,IF($C86=TQ$17,$G$9*$D86,""))</f>
        <v/>
      </c>
      <c r="TR86" s="34" t="str">
        <f>IF(TQ86&lt;&gt;"",HLOOKUP(COUNT($RV86:TQ86)+1,$G$4:$EH$9,TR$14,0)*$D86,IF($C86=TR$17,$G$9*$D86,""))</f>
        <v/>
      </c>
      <c r="TS86" s="34" t="str">
        <f>IF(TR86&lt;&gt;"",HLOOKUP(COUNT($RV86:TR86)+1,$G$4:$EH$9,TS$14,0)*$D86,IF($C86=TS$17,$G$9*$D86,""))</f>
        <v/>
      </c>
      <c r="TT86" s="34" t="str">
        <f>IF(TS86&lt;&gt;"",HLOOKUP(COUNT($RV86:TS86)+1,$G$4:$EH$9,TT$14,0)*$D86,IF($C86=TT$17,$G$9*$D86,""))</f>
        <v/>
      </c>
      <c r="TU86" s="34" t="str">
        <f>IF(TT86&lt;&gt;"",HLOOKUP(COUNT($RV86:TT86)+1,$G$4:$EH$9,TU$14,0)*$D86,IF($C86=TU$17,$G$9*$D86,""))</f>
        <v/>
      </c>
      <c r="TV86" s="34" t="str">
        <f>IF(TU86&lt;&gt;"",HLOOKUP(COUNT($RV86:TU86)+1,$G$4:$EH$9,TV$14,0)*$D86,IF($C86=TV$17,$G$9*$D86,""))</f>
        <v/>
      </c>
      <c r="TW86" s="34" t="str">
        <f>IF(TV86&lt;&gt;"",HLOOKUP(COUNT($RV86:TV86)+1,$G$4:$EH$9,TW$14,0)*$D86,IF($C86=TW$17,$G$9*$D86,""))</f>
        <v/>
      </c>
      <c r="TX86" s="34" t="str">
        <f>IF(TW86&lt;&gt;"",HLOOKUP(COUNT($RV86:TW86)+1,$G$4:$EH$9,TX$14,0)*$D86,IF($C86=TX$17,$G$9*$D86,""))</f>
        <v/>
      </c>
      <c r="TY86" s="34" t="str">
        <f>IF(TX86&lt;&gt;"",HLOOKUP(COUNT($RV86:TX86)+1,$G$4:$EH$9,TY$14,0)*$D86,IF($C86=TY$17,$G$9*$D86,""))</f>
        <v/>
      </c>
      <c r="TZ86" s="34" t="str">
        <f>IF(TY86&lt;&gt;"",HLOOKUP(COUNT($RV86:TY86)+1,$G$4:$EH$9,TZ$14,0)*$D86,IF($C86=TZ$17,$G$9*$D86,""))</f>
        <v/>
      </c>
      <c r="UA86" s="34" t="str">
        <f>IF(TZ86&lt;&gt;"",HLOOKUP(COUNT($RV86:TZ86)+1,$G$4:$EH$9,UA$14,0)*$D86,IF($C86=UA$17,$G$9*$D86,""))</f>
        <v/>
      </c>
      <c r="UB86" s="34" t="str">
        <f>IF(UA86&lt;&gt;"",HLOOKUP(COUNT($RV86:UA86)+1,$G$4:$EH$9,UB$14,0)*$D86,IF($C86=UB$17,$G$9*$D86,""))</f>
        <v/>
      </c>
      <c r="UC86" s="34" t="str">
        <f>IF(UB86&lt;&gt;"",HLOOKUP(COUNT($RV86:UB86)+1,$G$4:$EH$9,UC$14,0)*$D86,IF($C86=UC$17,$G$9*$D86,""))</f>
        <v/>
      </c>
      <c r="UD86" s="34" t="str">
        <f>IF(UC86&lt;&gt;"",HLOOKUP(COUNT($RV86:UC86)+1,$G$4:$EH$9,UD$14,0)*$D86,IF($C86=UD$17,$G$9*$D86,""))</f>
        <v/>
      </c>
      <c r="UE86" s="34" t="str">
        <f>IF(UD86&lt;&gt;"",HLOOKUP(COUNT($RV86:UD86)+1,$G$4:$EH$9,UE$14,0)*$D86,IF($C86=UE$17,$G$9*$D86,""))</f>
        <v/>
      </c>
      <c r="UF86" s="34" t="str">
        <f>IF(UE86&lt;&gt;"",HLOOKUP(COUNT($RV86:UE86)+1,$G$4:$EH$9,UF$14,0)*$D86,IF($C86=UF$17,$G$9*$D86,""))</f>
        <v/>
      </c>
      <c r="UG86" s="34" t="str">
        <f>IF(UF86&lt;&gt;"",HLOOKUP(COUNT($RV86:UF86)+1,$G$4:$EH$9,UG$14,0)*$D86,IF($C86=UG$17,$G$9*$D86,""))</f>
        <v/>
      </c>
      <c r="UH86" s="34" t="str">
        <f>IF(UG86&lt;&gt;"",HLOOKUP(COUNT($RV86:UG86)+1,$G$4:$EH$9,UH$14,0)*$D86,IF($C86=UH$17,$G$9*$D86,""))</f>
        <v/>
      </c>
      <c r="UI86" s="34" t="str">
        <f>IF(UH86&lt;&gt;"",HLOOKUP(COUNT($RV86:UH86)+1,$G$4:$EH$9,UI$14,0)*$D86,IF($C86=UI$17,$G$9*$D86,""))</f>
        <v/>
      </c>
      <c r="UJ86" s="34" t="str">
        <f>IF(UI86&lt;&gt;"",HLOOKUP(COUNT($RV86:UI86)+1,$G$4:$EH$9,UJ$14,0)*$D86,IF($C86=UJ$17,$G$9*$D86,""))</f>
        <v/>
      </c>
      <c r="UK86" s="34" t="str">
        <f>IF(UJ86&lt;&gt;"",HLOOKUP(COUNT($RV86:UJ86)+1,$G$4:$EH$9,UK$14,0)*$D86,IF($C86=UK$17,$G$9*$D86,""))</f>
        <v/>
      </c>
      <c r="UL86" s="34">
        <f>IF(UK86&lt;&gt;"",HLOOKUP(COUNT($RV86:UK86)+1,$G$4:$EH$9,UL$14,0)*$D86,IF($C86=UL$17,$G$9*$D86,""))</f>
        <v>14500</v>
      </c>
      <c r="UM86" s="34">
        <f>IF(UL86&lt;&gt;"",HLOOKUP(COUNT($RV86:UL86)+1,$G$4:$EH$9,UM$14,0)*$D86,IF($C86=UM$17,$G$9*$D86,""))</f>
        <v>0</v>
      </c>
      <c r="UN86" s="34">
        <f>IF(UM86&lt;&gt;"",HLOOKUP(COUNT($RV86:UM86)+1,$G$4:$EH$9,UN$14,0)*$D86,IF($C86=UN$17,$G$9*$D86,""))</f>
        <v>0</v>
      </c>
      <c r="UO86" s="34">
        <f>IF(UN86&lt;&gt;"",HLOOKUP(COUNT($RV86:UN86)+1,$G$4:$EH$9,UO$14,0)*$D86,IF($C86=UO$17,$G$9*$D86,""))</f>
        <v>0</v>
      </c>
      <c r="UP86" s="34">
        <f>IF(UO86&lt;&gt;"",HLOOKUP(COUNT($RV86:UO86)+1,$G$4:$EH$9,UP$14,0)*$D86,IF($C86=UP$17,$G$9*$D86,""))</f>
        <v>0</v>
      </c>
      <c r="UQ86" s="34">
        <f>IF(UP86&lt;&gt;"",HLOOKUP(COUNT($RV86:UP86)+1,$G$4:$EH$9,UQ$14,0)*$D86,IF($C86=UQ$17,$G$9*$D86,""))</f>
        <v>0</v>
      </c>
      <c r="UR86" s="34">
        <f>IF(UQ86&lt;&gt;"",HLOOKUP(COUNT($RV86:UQ86)+1,$G$4:$EH$9,UR$14,0)*$D86,IF($C86=UR$17,$G$9*$D86,""))</f>
        <v>0</v>
      </c>
      <c r="US86" s="34">
        <f>IF(UR86&lt;&gt;"",HLOOKUP(COUNT($RV86:UR86)+1,$G$4:$EH$9,US$14,0)*$D86,IF($C86=US$17,$G$9*$D86,""))</f>
        <v>0</v>
      </c>
      <c r="UT86" s="34">
        <f>IF(US86&lt;&gt;"",HLOOKUP(COUNT($RV86:US86)+1,$G$4:$EH$9,UT$14,0)*$D86,IF($C86=UT$17,$G$9*$D86,""))</f>
        <v>0</v>
      </c>
      <c r="UU86" s="34">
        <f>IF(UT86&lt;&gt;"",HLOOKUP(COUNT($RV86:UT86)+1,$G$4:$EH$9,UU$14,0)*$D86,IF($C86=UU$17,$G$9*$D86,""))</f>
        <v>0</v>
      </c>
      <c r="UV86" s="34">
        <f>IF(UU86&lt;&gt;"",HLOOKUP(COUNT($RV86:UU86)+1,$G$4:$EH$9,UV$14,0)*$D86,IF($C86=UV$17,$G$9*$D86,""))</f>
        <v>0</v>
      </c>
      <c r="UW86" s="34">
        <f>IF(UV86&lt;&gt;"",HLOOKUP(COUNT($RV86:UV86)+1,$G$4:$EH$9,UW$14,0)*$D86,IF($C86=UW$17,$G$9*$D86,""))</f>
        <v>0</v>
      </c>
      <c r="UX86" s="34">
        <f>IF(UW86&lt;&gt;"",HLOOKUP(COUNT($RV86:UW86)+1,$G$4:$EH$9,UX$14,0)*$D86,IF($C86=UX$17,$G$9*$D86,""))</f>
        <v>0</v>
      </c>
      <c r="UY86" s="34">
        <f>IF(UX86&lt;&gt;"",HLOOKUP(COUNT($RV86:UX86)+1,$G$4:$EH$9,UY$14,0)*$D86,IF($C86=UY$17,$G$9*$D86,""))</f>
        <v>0</v>
      </c>
      <c r="UZ86" s="34">
        <f>IF(UY86&lt;&gt;"",HLOOKUP(COUNT($RV86:UY86)+1,$G$4:$EH$9,UZ$14,0)*$D86,IF($C86=UZ$17,$G$9*$D86,""))</f>
        <v>0</v>
      </c>
      <c r="VA86" s="34">
        <f>IF(UZ86&lt;&gt;"",HLOOKUP(COUNT($RV86:UZ86)+1,$G$4:$EH$9,VA$14,0)*$D86,IF($C86=VA$17,$G$9*$D86,""))</f>
        <v>0</v>
      </c>
      <c r="VB86" s="34">
        <f>IF(VA86&lt;&gt;"",HLOOKUP(COUNT($RV86:VA86)+1,$G$4:$EH$9,VB$14,0)*$D86,IF($C86=VB$17,$G$9*$D86,""))</f>
        <v>0</v>
      </c>
      <c r="VC86" s="34">
        <f>IF(VB86&lt;&gt;"",HLOOKUP(COUNT($RV86:VB86)+1,$G$4:$EH$9,VC$14,0)*$D86,IF($C86=VC$17,$G$9*$D86,""))</f>
        <v>0</v>
      </c>
      <c r="VD86" s="34">
        <f>IF(VC86&lt;&gt;"",HLOOKUP(COUNT($RV86:VC86)+1,$G$4:$EH$9,VD$14,0)*$D86,IF($C86=VD$17,$G$9*$D86,""))</f>
        <v>0</v>
      </c>
      <c r="VE86" s="34">
        <f>IF(VD86&lt;&gt;"",HLOOKUP(COUNT($RV86:VD86)+1,$G$4:$EH$9,VE$14,0)*$D86,IF($C86=VE$17,$G$9*$D86,""))</f>
        <v>0</v>
      </c>
      <c r="VF86" s="34">
        <f>IF(VE86&lt;&gt;"",HLOOKUP(COUNT($RV86:VE86)+1,$G$4:$EH$9,VF$14,0)*$D86,IF($C86=VF$17,$G$9*$D86,""))</f>
        <v>0</v>
      </c>
      <c r="VG86" s="34">
        <f>IF(VF86&lt;&gt;"",HLOOKUP(COUNT($RV86:VF86)+1,$G$4:$EH$9,VG$14,0)*$D86,IF($C86=VG$17,$G$9*$D86,""))</f>
        <v>0</v>
      </c>
      <c r="VH86" s="34">
        <f>IF(VG86&lt;&gt;"",HLOOKUP(COUNT($RV86:VG86)+1,$G$4:$EH$9,VH$14,0)*$D86,IF($C86=VH$17,$G$9*$D86,""))</f>
        <v>0</v>
      </c>
      <c r="VI86" s="34">
        <f>IF(VH86&lt;&gt;"",HLOOKUP(COUNT($RV86:VH86)+1,$G$4:$EH$9,VI$14,0)*$D86,IF($C86=VI$17,$G$9*$D86,""))</f>
        <v>0</v>
      </c>
      <c r="VJ86" s="34">
        <f>IF(VI86&lt;&gt;"",HLOOKUP(COUNT($RV86:VI86)+1,$G$4:$EH$9,VJ$14,0)*$D86,IF($C86=VJ$17,$G$9*$D86,""))</f>
        <v>0</v>
      </c>
      <c r="VK86" s="34">
        <f>IF(VJ86&lt;&gt;"",HLOOKUP(COUNT($RV86:VJ86)+1,$G$4:$EH$9,VK$14,0)*$D86,IF($C86=VK$17,$G$9*$D86,""))</f>
        <v>0</v>
      </c>
      <c r="VL86" s="34">
        <f>IF(VK86&lt;&gt;"",HLOOKUP(COUNT($RV86:VK86)+1,$G$4:$EH$9,VL$14,0)*$D86,IF($C86=VL$17,$G$9*$D86,""))</f>
        <v>0</v>
      </c>
      <c r="VM86" s="34">
        <f>IF(VL86&lt;&gt;"",HLOOKUP(COUNT($RV86:VL86)+1,$G$4:$EH$9,VM$14,0)*$D86,IF($C86=VM$17,$G$9*$D86,""))</f>
        <v>0</v>
      </c>
      <c r="VN86" s="34">
        <f>IF(VM86&lt;&gt;"",HLOOKUP(COUNT($RV86:VM86)+1,$G$4:$EH$9,VN$14,0)*$D86,IF($C86=VN$17,$G$9*$D86,""))</f>
        <v>0</v>
      </c>
      <c r="VO86" s="34">
        <f>IF(VN86&lt;&gt;"",HLOOKUP(COUNT($RV86:VN86)+1,$G$4:$EH$9,VO$14,0)*$D86,IF($C86=VO$17,$G$9*$D86,""))</f>
        <v>0</v>
      </c>
      <c r="VP86" s="34">
        <f>IF(VO86&lt;&gt;"",HLOOKUP(COUNT($RV86:VO86)+1,$G$4:$EH$9,VP$14,0)*$D86,IF($C86=VP$17,$G$9*$D86,""))</f>
        <v>0</v>
      </c>
      <c r="VQ86" s="34">
        <f>IF(VP86&lt;&gt;"",HLOOKUP(COUNT($RV86:VP86)+1,$G$4:$EH$9,VQ$14,0)*$D86,IF($C86=VQ$17,$G$9*$D86,""))</f>
        <v>0</v>
      </c>
      <c r="VR86" s="34">
        <f>IF(VQ86&lt;&gt;"",HLOOKUP(COUNT($RV86:VQ86)+1,$G$4:$EH$9,VR$14,0)*$D86,IF($C86=VR$17,$G$9*$D86,""))</f>
        <v>0</v>
      </c>
      <c r="VS86" s="34">
        <f>IF(VR86&lt;&gt;"",HLOOKUP(COUNT($RV86:VR86)+1,$G$4:$EH$9,VS$14,0)*$D86,IF($C86=VS$17,$G$9*$D86,""))</f>
        <v>0</v>
      </c>
      <c r="VT86" s="34">
        <f>IF(VS86&lt;&gt;"",HLOOKUP(COUNT($RV86:VS86)+1,$G$4:$EH$9,VT$14,0)*$D86,IF($C86=VT$17,$G$9*$D86,""))</f>
        <v>0</v>
      </c>
      <c r="VU86" s="34">
        <f>IF(VT86&lt;&gt;"",HLOOKUP(COUNT($RV86:VT86)+1,$G$4:$EH$9,VU$14,0)*$D86,IF($C86=VU$17,$G$9*$D86,""))</f>
        <v>0</v>
      </c>
      <c r="VV86" s="34">
        <f>IF(VU86&lt;&gt;"",HLOOKUP(COUNT($RV86:VU86)+1,$G$4:$EH$9,VV$14,0)*$D86,IF($C86=VV$17,$G$9*$D86,""))</f>
        <v>0</v>
      </c>
      <c r="VW86" s="34">
        <f>IF(VV86&lt;&gt;"",HLOOKUP(COUNT($RV86:VV86)+1,$G$4:$EH$9,VW$14,0)*$D86,IF($C86=VW$17,$G$9*$D86,""))</f>
        <v>0</v>
      </c>
      <c r="VX86" s="34">
        <f>IF(VW86&lt;&gt;"",HLOOKUP(COUNT($RV86:VW86)+1,$G$4:$EH$9,VX$14,0)*$D86,IF($C86=VX$17,$G$9*$D86,""))</f>
        <v>0</v>
      </c>
      <c r="VY86" s="34">
        <f>IF(VX86&lt;&gt;"",HLOOKUP(COUNT($RV86:VX86)+1,$G$4:$EH$9,VY$14,0)*$D86,IF($C86=VY$17,$G$9*$D86,""))</f>
        <v>0</v>
      </c>
      <c r="VZ86" s="34">
        <f>IF(VY86&lt;&gt;"",HLOOKUP(COUNT($RV86:VY86)+1,$G$4:$EH$9,VZ$14,0)*$D86,IF($C86=VZ$17,$G$9*$D86,""))</f>
        <v>0</v>
      </c>
      <c r="WA86" s="34">
        <f>IF(VZ86&lt;&gt;"",HLOOKUP(COUNT($RV86:VZ86)+1,$G$4:$EH$9,WA$14,0)*$D86,IF($C86=WA$17,$G$9*$D86,""))</f>
        <v>0</v>
      </c>
      <c r="WB86" s="34">
        <f>IF(WA86&lt;&gt;"",HLOOKUP(COUNT($RV86:WA86)+1,$G$4:$EH$9,WB$14,0)*$D86,IF($C86=WB$17,$G$9*$D86,""))</f>
        <v>0</v>
      </c>
      <c r="WC86" s="34">
        <f>IF(WB86&lt;&gt;"",HLOOKUP(COUNT($RV86:WB86)+1,$G$4:$EH$9,WC$14,0)*$D86,IF($C86=WC$17,$G$9*$D86,""))</f>
        <v>0</v>
      </c>
      <c r="WD86" s="34">
        <f>IF(WC86&lt;&gt;"",HLOOKUP(COUNT($RV86:WC86)+1,$G$4:$EH$9,WD$14,0)*$D86,IF($C86=WD$17,$G$9*$D86,""))</f>
        <v>0</v>
      </c>
      <c r="WE86" s="34">
        <f>IF(WD86&lt;&gt;"",HLOOKUP(COUNT($RV86:WD86)+1,$G$4:$EH$9,WE$14,0)*$D86,IF($C86=WE$17,$G$9*$D86,""))</f>
        <v>0</v>
      </c>
      <c r="WF86" s="34">
        <f>IF(WE86&lt;&gt;"",HLOOKUP(COUNT($RV86:WE86)+1,$G$4:$EH$9,WF$14,0)*$D86,IF($C86=WF$17,$G$9*$D86,""))</f>
        <v>0</v>
      </c>
      <c r="WG86" s="34">
        <f>IF(WF86&lt;&gt;"",HLOOKUP(COUNT($RV86:WF86)+1,$G$4:$EH$9,WG$14,0)*$D86,IF($C86=WG$17,$G$9*$D86,""))</f>
        <v>0</v>
      </c>
      <c r="WH86" s="34">
        <f>IF(WG86&lt;&gt;"",HLOOKUP(COUNT($RV86:WG86)+1,$G$4:$EH$9,WH$14,0)*$D86,IF($C86=WH$17,$G$9*$D86,""))</f>
        <v>0</v>
      </c>
      <c r="WI86" s="34">
        <f>IF(WH86&lt;&gt;"",HLOOKUP(COUNT($RV86:WH86)+1,$G$4:$EH$9,WI$14,0)*$D86,IF($C86=WI$17,$G$9*$D86,""))</f>
        <v>0</v>
      </c>
      <c r="WJ86" s="34">
        <f>IF(WI86&lt;&gt;"",HLOOKUP(COUNT($RV86:WI86)+1,$G$4:$EH$9,WJ$14,0)*$D86,IF($C86=WJ$17,$G$9*$D86,""))</f>
        <v>0</v>
      </c>
      <c r="WK86" s="34">
        <f>IF(WJ86&lt;&gt;"",HLOOKUP(COUNT($RV86:WJ86)+1,$G$4:$EH$9,WK$14,0)*$D86,IF($C86=WK$17,$G$9*$D86,""))</f>
        <v>0</v>
      </c>
      <c r="WL86" s="34">
        <f>IF(WK86&lt;&gt;"",HLOOKUP(COUNT($RV86:WK86)+1,$G$4:$EH$9,WL$14,0)*$D86,IF($C86=WL$17,$G$9*$D86,""))</f>
        <v>0</v>
      </c>
    </row>
    <row r="87" spans="1:610" ht="15" x14ac:dyDescent="0.2">
      <c r="A87" s="25">
        <f t="shared" si="911"/>
        <v>9</v>
      </c>
      <c r="B87" s="1328" t="s">
        <v>87</v>
      </c>
      <c r="C87" s="62">
        <f t="shared" si="912"/>
        <v>69</v>
      </c>
      <c r="D87" s="30">
        <f>VLOOKUP(B87,Premissas!$R$8:$AD$18,(Histograma!A87+1),0)</f>
        <v>5</v>
      </c>
      <c r="G87" s="34" t="str">
        <f>IF(F87&lt;&gt;"",HLOOKUP(COUNT($F87:F87)+1,$G$4:$EH$8,G$14,0)*$D87,IF($C87=G$17,$G$5*$D87,""))</f>
        <v/>
      </c>
      <c r="H87" s="34" t="str">
        <f>IF(G87&lt;&gt;"",HLOOKUP(COUNT($F87:G87)+1,$G$4:$EH$8,H$14,0)*$D87,IF($C87=H$17,$G$5*$D87,""))</f>
        <v/>
      </c>
      <c r="I87" s="34" t="str">
        <f>IF(H87&lt;&gt;"",HLOOKUP(COUNT($F87:H87)+1,$G$4:$EH$8,I$14,0)*$D87,IF($C87=I$17,$G$5*$D87,""))</f>
        <v/>
      </c>
      <c r="J87" s="34" t="str">
        <f>IF(I87&lt;&gt;"",HLOOKUP(COUNT($F87:I87)+1,$G$4:$EH$8,J$14,0)*$D87,IF($C87=J$17,$G$5*$D87,""))</f>
        <v/>
      </c>
      <c r="K87" s="34" t="str">
        <f>IF(J87&lt;&gt;"",HLOOKUP(COUNT($F87:J87)+1,$G$4:$EH$8,K$14,0)*$D87,IF($C87=K$17,$G$5*$D87,""))</f>
        <v/>
      </c>
      <c r="L87" s="34" t="str">
        <f>IF(K87&lt;&gt;"",HLOOKUP(COUNT($F87:K87)+1,$G$4:$EH$8,L$14,0)*$D87,IF($C87=L$17,$G$5*$D87,""))</f>
        <v/>
      </c>
      <c r="M87" s="34" t="str">
        <f>IF(L87&lt;&gt;"",HLOOKUP(COUNT($F87:L87)+1,$G$4:$EH$8,M$14,0)*$D87,IF($C87=M$17,$G$5*$D87,""))</f>
        <v/>
      </c>
      <c r="N87" s="34" t="str">
        <f>IF(M87&lt;&gt;"",HLOOKUP(COUNT($F87:M87)+1,$G$4:$EH$8,N$14,0)*$D87,IF($C87=N$17,$G$5*$D87,""))</f>
        <v/>
      </c>
      <c r="O87" s="34" t="str">
        <f>IF(N87&lt;&gt;"",HLOOKUP(COUNT($F87:N87)+1,$G$4:$EH$8,O$14,0)*$D87,IF($C87=O$17,$G$5*$D87,""))</f>
        <v/>
      </c>
      <c r="P87" s="34" t="str">
        <f>IF(O87&lt;&gt;"",HLOOKUP(COUNT($F87:O87)+1,$G$4:$EH$8,P$14,0)*$D87,IF($C87=P$17,$G$5*$D87,""))</f>
        <v/>
      </c>
      <c r="Q87" s="34" t="str">
        <f>IF(P87&lt;&gt;"",HLOOKUP(COUNT($F87:P87)+1,$G$4:$EH$8,Q$14,0)*$D87,IF($C87=Q$17,$G$5*$D87,""))</f>
        <v/>
      </c>
      <c r="R87" s="34" t="str">
        <f>IF(Q87&lt;&gt;"",HLOOKUP(COUNT($F87:Q87)+1,$G$4:$EH$8,R$14,0)*$D87,IF($C87=R$17,$G$5*$D87,""))</f>
        <v/>
      </c>
      <c r="S87" s="34" t="str">
        <f>IF(R87&lt;&gt;"",HLOOKUP(COUNT($F87:R87)+1,$G$4:$EH$8,S$14,0)*$D87,IF($C87=S$17,$G$5*$D87,""))</f>
        <v/>
      </c>
      <c r="T87" s="34" t="str">
        <f>IF(S87&lt;&gt;"",HLOOKUP(COUNT($F87:S87)+1,$G$4:$EH$8,T$14,0)*$D87,IF($C87=T$17,$G$5*$D87,""))</f>
        <v/>
      </c>
      <c r="U87" s="34" t="str">
        <f>IF(T87&lt;&gt;"",HLOOKUP(COUNT($F87:T87)+1,$G$4:$EH$8,U$14,0)*$D87,IF($C87=U$17,$G$5*$D87,""))</f>
        <v/>
      </c>
      <c r="V87" s="34" t="str">
        <f>IF(U87&lt;&gt;"",HLOOKUP(COUNT($F87:U87)+1,$G$4:$EH$8,V$14,0)*$D87,IF($C87=V$17,$G$5*$D87,""))</f>
        <v/>
      </c>
      <c r="W87" s="34" t="str">
        <f>IF(V87&lt;&gt;"",HLOOKUP(COUNT($F87:V87)+1,$G$4:$EH$8,W$14,0)*$D87,IF($C87=W$17,$G$5*$D87,""))</f>
        <v/>
      </c>
      <c r="X87" s="34" t="str">
        <f>IF(W87&lt;&gt;"",HLOOKUP(COUNT($F87:W87)+1,$G$4:$EH$8,X$14,0)*$D87,IF($C87=X$17,$G$5*$D87,""))</f>
        <v/>
      </c>
      <c r="Y87" s="34" t="str">
        <f>IF(X87&lt;&gt;"",HLOOKUP(COUNT($F87:X87)+1,$G$4:$EH$8,Y$14,0)*$D87,IF($C87=Y$17,$G$5*$D87,""))</f>
        <v/>
      </c>
      <c r="Z87" s="34" t="str">
        <f>IF(Y87&lt;&gt;"",HLOOKUP(COUNT($F87:Y87)+1,$G$4:$EH$8,Z$14,0)*$D87,IF($C87=Z$17,$G$5*$D87,""))</f>
        <v/>
      </c>
      <c r="AA87" s="34" t="str">
        <f>IF(Z87&lt;&gt;"",HLOOKUP(COUNT($F87:Z87)+1,$G$4:$EH$8,AA$14,0)*$D87,IF($C87=AA$17,$G$5*$D87,""))</f>
        <v/>
      </c>
      <c r="AB87" s="34" t="str">
        <f>IF(AA87&lt;&gt;"",HLOOKUP(COUNT($F87:AA87)+1,$G$4:$EH$8,AB$14,0)*$D87,IF($C87=AB$17,$G$5*$D87,""))</f>
        <v/>
      </c>
      <c r="AC87" s="34" t="str">
        <f>IF(AB87&lt;&gt;"",HLOOKUP(COUNT($F87:AB87)+1,$G$4:$EH$8,AC$14,0)*$D87,IF($C87=AC$17,$G$5*$D87,""))</f>
        <v/>
      </c>
      <c r="AD87" s="34" t="str">
        <f>IF(AC87&lt;&gt;"",HLOOKUP(COUNT($F87:AC87)+1,$G$4:$EH$8,AD$14,0)*$D87,IF($C87=AD$17,$G$5*$D87,""))</f>
        <v/>
      </c>
      <c r="AE87" s="34" t="str">
        <f>IF(AD87&lt;&gt;"",HLOOKUP(COUNT($F87:AD87)+1,$G$4:$EH$8,AE$14,0)*$D87,IF($C87=AE$17,$G$5*$D87,""))</f>
        <v/>
      </c>
      <c r="AF87" s="34" t="str">
        <f>IF(AE87&lt;&gt;"",HLOOKUP(COUNT($F87:AE87)+1,$G$4:$EH$8,AF$14,0)*$D87,IF($C87=AF$17,$G$5*$D87,""))</f>
        <v/>
      </c>
      <c r="AG87" s="34" t="str">
        <f>IF(AF87&lt;&gt;"",HLOOKUP(COUNT($F87:AF87)+1,$G$4:$EH$8,AG$14,0)*$D87,IF($C87=AG$17,$G$5*$D87,""))</f>
        <v/>
      </c>
      <c r="AH87" s="34" t="str">
        <f>IF(AG87&lt;&gt;"",HLOOKUP(COUNT($F87:AG87)+1,$G$4:$EH$8,AH$14,0)*$D87,IF($C87=AH$17,$G$5*$D87,""))</f>
        <v/>
      </c>
      <c r="AI87" s="34" t="str">
        <f>IF(AH87&lt;&gt;"",HLOOKUP(COUNT($F87:AH87)+1,$G$4:$EH$8,AI$14,0)*$D87,IF($C87=AI$17,$G$5*$D87,""))</f>
        <v/>
      </c>
      <c r="AJ87" s="34" t="str">
        <f>IF(AI87&lt;&gt;"",HLOOKUP(COUNT($F87:AI87)+1,$G$4:$EH$8,AJ$14,0)*$D87,IF($C87=AJ$17,$G$5*$D87,""))</f>
        <v/>
      </c>
      <c r="AK87" s="34" t="str">
        <f>IF(AJ87&lt;&gt;"",HLOOKUP(COUNT($F87:AJ87)+1,$G$4:$EH$8,AK$14,0)*$D87,IF($C87=AK$17,$G$5*$D87,""))</f>
        <v/>
      </c>
      <c r="AL87" s="34" t="str">
        <f>IF(AK87&lt;&gt;"",HLOOKUP(COUNT($F87:AK87)+1,$G$4:$EH$8,AL$14,0)*$D87,IF($C87=AL$17,$G$5*$D87,""))</f>
        <v/>
      </c>
      <c r="AM87" s="34" t="str">
        <f>IF(AL87&lt;&gt;"",HLOOKUP(COUNT($F87:AL87)+1,$G$4:$EH$8,AM$14,0)*$D87,IF($C87=AM$17,$G$5*$D87,""))</f>
        <v/>
      </c>
      <c r="AN87" s="34" t="str">
        <f>IF(AM87&lt;&gt;"",HLOOKUP(COUNT($F87:AM87)+1,$G$4:$EH$8,AN$14,0)*$D87,IF($C87=AN$17,$G$5*$D87,""))</f>
        <v/>
      </c>
      <c r="AO87" s="34" t="str">
        <f>IF(AN87&lt;&gt;"",HLOOKUP(COUNT($F87:AN87)+1,$G$4:$EH$8,AO$14,0)*$D87,IF($C87=AO$17,$G$5*$D87,""))</f>
        <v/>
      </c>
      <c r="AP87" s="34" t="str">
        <f>IF(AO87&lt;&gt;"",HLOOKUP(COUNT($F87:AO87)+1,$G$4:$EH$8,AP$14,0)*$D87,IF($C87=AP$17,$G$5*$D87,""))</f>
        <v/>
      </c>
      <c r="AQ87" s="34" t="str">
        <f>IF(AP87&lt;&gt;"",HLOOKUP(COUNT($F87:AP87)+1,$G$4:$EH$8,AQ$14,0)*$D87,IF($C87=AQ$17,$G$5*$D87,""))</f>
        <v/>
      </c>
      <c r="AR87" s="34" t="str">
        <f>IF(AQ87&lt;&gt;"",HLOOKUP(COUNT($F87:AQ87)+1,$G$4:$EH$8,AR$14,0)*$D87,IF($C87=AR$17,$G$5*$D87,""))</f>
        <v/>
      </c>
      <c r="AS87" s="34" t="str">
        <f>IF(AR87&lt;&gt;"",HLOOKUP(COUNT($F87:AR87)+1,$G$4:$EH$8,AS$14,0)*$D87,IF($C87=AS$17,$G$5*$D87,""))</f>
        <v/>
      </c>
      <c r="AT87" s="34" t="str">
        <f>IF(AS87&lt;&gt;"",HLOOKUP(COUNT($F87:AS87)+1,$G$4:$EH$8,AT$14,0)*$D87,IF($C87=AT$17,$G$5*$D87,""))</f>
        <v/>
      </c>
      <c r="AU87" s="34" t="str">
        <f>IF(AT87&lt;&gt;"",HLOOKUP(COUNT($F87:AT87)+1,$G$4:$EH$8,AU$14,0)*$D87,IF($C87=AU$17,$G$5*$D87,""))</f>
        <v/>
      </c>
      <c r="AV87" s="34" t="str">
        <f>IF(AU87&lt;&gt;"",HLOOKUP(COUNT($F87:AU87)+1,$G$4:$EH$8,AV$14,0)*$D87,IF($C87=AV$17,$G$5*$D87,""))</f>
        <v/>
      </c>
      <c r="AW87" s="34" t="str">
        <f>IF(AV87&lt;&gt;"",HLOOKUP(COUNT($F87:AV87)+1,$G$4:$EH$8,AW$14,0)*$D87,IF($C87=AW$17,$G$5*$D87,""))</f>
        <v/>
      </c>
      <c r="AX87" s="34" t="str">
        <f>IF(AW87&lt;&gt;"",HLOOKUP(COUNT($F87:AW87)+1,$G$4:$EH$8,AX$14,0)*$D87,IF($C87=AX$17,$G$5*$D87,""))</f>
        <v/>
      </c>
      <c r="AY87" s="34" t="str">
        <f>IF(AX87&lt;&gt;"",HLOOKUP(COUNT($F87:AX87)+1,$G$4:$EH$8,AY$14,0)*$D87,IF($C87=AY$17,$G$5*$D87,""))</f>
        <v/>
      </c>
      <c r="AZ87" s="34" t="str">
        <f>IF(AY87&lt;&gt;"",HLOOKUP(COUNT($F87:AY87)+1,$G$4:$EH$8,AZ$14,0)*$D87,IF($C87=AZ$17,$G$5*$D87,""))</f>
        <v/>
      </c>
      <c r="BA87" s="34" t="str">
        <f>IF(AZ87&lt;&gt;"",HLOOKUP(COUNT($F87:AZ87)+1,$G$4:$EH$8,BA$14,0)*$D87,IF($C87=BA$17,$G$5*$D87,""))</f>
        <v/>
      </c>
      <c r="BB87" s="34" t="str">
        <f>IF(BA87&lt;&gt;"",HLOOKUP(COUNT($F87:BA87)+1,$G$4:$EH$8,BB$14,0)*$D87,IF($C87=BB$17,$G$5*$D87,""))</f>
        <v/>
      </c>
      <c r="BC87" s="34" t="str">
        <f>IF(BB87&lt;&gt;"",HLOOKUP(COUNT($F87:BB87)+1,$G$4:$EH$8,BC$14,0)*$D87,IF($C87=BC$17,$G$5*$D87,""))</f>
        <v/>
      </c>
      <c r="BD87" s="34" t="str">
        <f>IF(BC87&lt;&gt;"",HLOOKUP(COUNT($F87:BC87)+1,$G$4:$EH$8,BD$14,0)*$D87,IF($C87=BD$17,$G$5*$D87,""))</f>
        <v/>
      </c>
      <c r="BE87" s="34" t="str">
        <f>IF(BD87&lt;&gt;"",HLOOKUP(COUNT($F87:BD87)+1,$G$4:$EH$8,BE$14,0)*$D87,IF($C87=BE$17,$G$5*$D87,""))</f>
        <v/>
      </c>
      <c r="BF87" s="34" t="str">
        <f>IF(BE87&lt;&gt;"",HLOOKUP(COUNT($F87:BE87)+1,$G$4:$EH$8,BF$14,0)*$D87,IF($C87=BF$17,$G$5*$D87,""))</f>
        <v/>
      </c>
      <c r="BG87" s="34" t="str">
        <f>IF(BF87&lt;&gt;"",HLOOKUP(COUNT($F87:BF87)+1,$G$4:$EH$8,BG$14,0)*$D87,IF($C87=BG$17,$G$5*$D87,""))</f>
        <v/>
      </c>
      <c r="BH87" s="34" t="str">
        <f>IF(BG87&lt;&gt;"",HLOOKUP(COUNT($F87:BG87)+1,$G$4:$EH$8,BH$14,0)*$D87,IF($C87=BH$17,$G$5*$D87,""))</f>
        <v/>
      </c>
      <c r="BI87" s="34" t="str">
        <f>IF(BH87&lt;&gt;"",HLOOKUP(COUNT($F87:BH87)+1,$G$4:$EH$8,BI$14,0)*$D87,IF($C87=BI$17,$G$5*$D87,""))</f>
        <v/>
      </c>
      <c r="BJ87" s="34" t="str">
        <f>IF(BI87&lt;&gt;"",HLOOKUP(COUNT($F87:BI87)+1,$G$4:$EH$8,BJ$14,0)*$D87,IF($C87=BJ$17,$G$5*$D87,""))</f>
        <v/>
      </c>
      <c r="BK87" s="34" t="str">
        <f>IF(BJ87&lt;&gt;"",HLOOKUP(COUNT($F87:BJ87)+1,$G$4:$EH$8,BK$14,0)*$D87,IF($C87=BK$17,$G$5*$D87,""))</f>
        <v/>
      </c>
      <c r="BL87" s="34" t="str">
        <f>IF(BK87&lt;&gt;"",HLOOKUP(COUNT($F87:BK87)+1,$G$4:$EH$8,BL$14,0)*$D87,IF($C87=BL$17,$G$5*$D87,""))</f>
        <v/>
      </c>
      <c r="BM87" s="34" t="str">
        <f>IF(BL87&lt;&gt;"",HLOOKUP(COUNT($F87:BL87)+1,$G$4:$EH$8,BM$14,0)*$D87,IF($C87=BM$17,$G$5*$D87,""))</f>
        <v/>
      </c>
      <c r="BN87" s="34" t="str">
        <f>IF(BM87&lt;&gt;"",HLOOKUP(COUNT($F87:BM87)+1,$G$4:$EH$8,BN$14,0)*$D87,IF($C87=BN$17,$G$5*$D87,""))</f>
        <v/>
      </c>
      <c r="BO87" s="34" t="str">
        <f>IF(BN87&lt;&gt;"",HLOOKUP(COUNT($F87:BN87)+1,$G$4:$EH$8,BO$14,0)*$D87,IF($C87=BO$17,$G$5*$D87,""))</f>
        <v/>
      </c>
      <c r="BP87" s="34" t="str">
        <f>IF(BO87&lt;&gt;"",HLOOKUP(COUNT($F87:BO87)+1,$G$4:$EH$8,BP$14,0)*$D87,IF($C87=BP$17,$G$5*$D87,""))</f>
        <v/>
      </c>
      <c r="BQ87" s="34" t="str">
        <f>IF(BP87&lt;&gt;"",HLOOKUP(COUNT($F87:BP87)+1,$G$4:$EH$8,BQ$14,0)*$D87,IF($C87=BQ$17,$G$5*$D87,""))</f>
        <v/>
      </c>
      <c r="BR87" s="34" t="str">
        <f>IF(BQ87&lt;&gt;"",HLOOKUP(COUNT($F87:BQ87)+1,$G$4:$EH$8,BR$14,0)*$D87,IF($C87=BR$17,$G$5*$D87,""))</f>
        <v/>
      </c>
      <c r="BS87" s="34" t="str">
        <f>IF(BR87&lt;&gt;"",HLOOKUP(COUNT($F87:BR87)+1,$G$4:$EH$8,BS$14,0)*$D87,IF($C87=BS$17,$G$5*$D87,""))</f>
        <v/>
      </c>
      <c r="BT87" s="34" t="str">
        <f>IF(BS87&lt;&gt;"",HLOOKUP(COUNT($F87:BS87)+1,$G$4:$EH$8,BT$14,0)*$D87,IF($C87=BT$17,$G$5*$D87,""))</f>
        <v/>
      </c>
      <c r="BU87" s="34" t="str">
        <f>IF(BT87&lt;&gt;"",HLOOKUP(COUNT($F87:BT87)+1,$G$4:$EH$8,BU$14,0)*$D87,IF($C87=BU$17,$G$5*$D87,""))</f>
        <v/>
      </c>
      <c r="BV87" s="34" t="str">
        <f>IF(BU87&lt;&gt;"",HLOOKUP(COUNT($F87:BU87)+1,$G$4:$EH$8,BV$14,0)*$D87,IF($C87=BV$17,$G$5*$D87,""))</f>
        <v/>
      </c>
      <c r="BW87" s="34">
        <f>IF(BV87&lt;&gt;"",HLOOKUP(COUNT($F87:BV87)+1,$G$4:$EH$8,BW$14,0)*$D87,IF($C87=BW$17,$G$5*$D87,""))</f>
        <v>0</v>
      </c>
      <c r="BX87" s="34">
        <f>IF(BW87&lt;&gt;"",HLOOKUP(COUNT($F87:BW87)+1,$G$4:$EH$8,BX$14,0)*$D87,IF($C87=BX$17,$G$5*$D87,""))</f>
        <v>0</v>
      </c>
      <c r="BY87" s="34" t="e">
        <f>IF(BX87&lt;&gt;"",HLOOKUP(COUNT($F87:BX87)+1,$G$4:$EH$8,BY$14,0)*$D87,IF($C87=BY$17,$G$5*$D87,""))</f>
        <v>#VALUE!</v>
      </c>
      <c r="BZ87" s="34" t="e">
        <f>IF(BY87&lt;&gt;"",HLOOKUP(COUNT($F87:BY87)+1,$G$4:$EH$8,BZ$14,0)*$D87,IF($C87=BZ$17,$G$5*$D87,""))</f>
        <v>#VALUE!</v>
      </c>
      <c r="CA87" s="34" t="e">
        <f>IF(BZ87&lt;&gt;"",HLOOKUP(COUNT($F87:BZ87)+1,$G$4:$EH$8,CA$14,0)*$D87,IF($C87=CA$17,$G$5*$D87,""))</f>
        <v>#VALUE!</v>
      </c>
      <c r="CB87" s="34" t="e">
        <f>IF(CA87&lt;&gt;"",HLOOKUP(COUNT($F87:CA87)+1,$G$4:$EH$8,CB$14,0)*$D87,IF($C87=CB$17,$G$5*$D87,""))</f>
        <v>#VALUE!</v>
      </c>
      <c r="CC87" s="34" t="e">
        <f>IF(CB87&lt;&gt;"",HLOOKUP(COUNT($F87:CB87)+1,$G$4:$EH$8,CC$14,0)*$D87,IF($C87=CC$17,$G$5*$D87,""))</f>
        <v>#VALUE!</v>
      </c>
      <c r="CD87" s="34" t="e">
        <f>IF(CC87&lt;&gt;"",HLOOKUP(COUNT($F87:CC87)+1,$G$4:$EH$8,CD$14,0)*$D87,IF($C87=CD$17,$G$5*$D87,""))</f>
        <v>#VALUE!</v>
      </c>
      <c r="CE87" s="34" t="e">
        <f>IF(CD87&lt;&gt;"",HLOOKUP(COUNT($F87:CD87)+1,$G$4:$EH$8,CE$14,0)*$D87,IF($C87=CE$17,$G$5*$D87,""))</f>
        <v>#VALUE!</v>
      </c>
      <c r="CF87" s="34" t="e">
        <f>IF(CE87&lt;&gt;"",HLOOKUP(COUNT($F87:CE87)+1,$G$4:$EH$8,CF$14,0)*$D87,IF($C87=CF$17,$G$5*$D87,""))</f>
        <v>#VALUE!</v>
      </c>
      <c r="CG87" s="34" t="e">
        <f>IF(CF87&lt;&gt;"",HLOOKUP(COUNT($F87:CF87)+1,$G$4:$EH$8,CG$14,0)*$D87,IF($C87=CG$17,$G$5*$D87,""))</f>
        <v>#VALUE!</v>
      </c>
      <c r="CH87" s="34" t="e">
        <f>IF(CG87&lt;&gt;"",HLOOKUP(COUNT($F87:CG87)+1,$G$4:$EH$8,CH$14,0)*$D87,IF($C87=CH$17,$G$5*$D87,""))</f>
        <v>#VALUE!</v>
      </c>
      <c r="CI87" s="34" t="e">
        <f>IF(CH87&lt;&gt;"",HLOOKUP(COUNT($F87:CH87)+1,$G$4:$EH$8,CI$14,0)*$D87,IF($C87=CI$17,$G$5*$D87,""))</f>
        <v>#VALUE!</v>
      </c>
      <c r="CJ87" s="34" t="e">
        <f>IF(CI87&lt;&gt;"",HLOOKUP(COUNT($F87:CI87)+1,$G$4:$EH$8,CJ$14,0)*$D87,IF($C87=CJ$17,$G$5*$D87,""))</f>
        <v>#VALUE!</v>
      </c>
      <c r="CK87" s="34" t="e">
        <f>IF(CJ87&lt;&gt;"",HLOOKUP(COUNT($F87:CJ87)+1,$G$4:$EH$8,CK$14,0)*$D87,IF($C87=CK$17,$G$5*$D87,""))</f>
        <v>#VALUE!</v>
      </c>
      <c r="CL87" s="34" t="e">
        <f>IF(CK87&lt;&gt;"",HLOOKUP(COUNT($F87:CK87)+1,$G$4:$EH$8,CL$14,0)*$D87,IF($C87=CL$17,$G$5*$D87,""))</f>
        <v>#VALUE!</v>
      </c>
      <c r="CM87" s="34" t="e">
        <f>IF(CL87&lt;&gt;"",HLOOKUP(COUNT($F87:CL87)+1,$G$4:$EH$8,CM$14,0)*$D87,IF($C87=CM$17,$G$5*$D87,""))</f>
        <v>#VALUE!</v>
      </c>
      <c r="CN87" s="34" t="e">
        <f>IF(CM87&lt;&gt;"",HLOOKUP(COUNT($F87:CM87)+1,$G$4:$EH$8,CN$14,0)*$D87,IF($C87=CN$17,$G$5*$D87,""))</f>
        <v>#VALUE!</v>
      </c>
      <c r="CO87" s="34" t="e">
        <f>IF(CN87&lt;&gt;"",HLOOKUP(COUNT($F87:CN87)+1,$G$4:$EH$8,CO$14,0)*$D87,IF($C87=CO$17,$G$5*$D87,""))</f>
        <v>#VALUE!</v>
      </c>
      <c r="CP87" s="34" t="e">
        <f>IF(CO87&lt;&gt;"",HLOOKUP(COUNT($F87:CO87)+1,$G$4:$EH$8,CP$14,0)*$D87,IF($C87=CP$17,$G$5*$D87,""))</f>
        <v>#VALUE!</v>
      </c>
      <c r="CQ87" s="34" t="e">
        <f>IF(CP87&lt;&gt;"",HLOOKUP(COUNT($F87:CP87)+1,$G$4:$EH$8,CQ$14,0)*$D87,IF($C87=CQ$17,$G$5*$D87,""))</f>
        <v>#VALUE!</v>
      </c>
      <c r="CR87" s="34" t="e">
        <f>IF(CQ87&lt;&gt;"",HLOOKUP(COUNT($F87:CQ87)+1,$G$4:$EH$8,CR$14,0)*$D87,IF($C87=CR$17,$G$5*$D87,""))</f>
        <v>#VALUE!</v>
      </c>
      <c r="CS87" s="34" t="e">
        <f>IF(CR87&lt;&gt;"",HLOOKUP(COUNT($F87:CR87)+1,$G$4:$EH$8,CS$14,0)*$D87,IF($C87=CS$17,$G$5*$D87,""))</f>
        <v>#VALUE!</v>
      </c>
      <c r="CT87" s="34" t="e">
        <f>IF(CS87&lt;&gt;"",HLOOKUP(COUNT($F87:CS87)+1,$G$4:$EH$8,CT$14,0)*$D87,IF($C87=CT$17,$G$5*$D87,""))</f>
        <v>#VALUE!</v>
      </c>
      <c r="CU87" s="34" t="e">
        <f>IF(CT87&lt;&gt;"",HLOOKUP(COUNT($F87:CT87)+1,$G$4:$EH$8,CU$14,0)*$D87,IF($C87=CU$17,$G$5*$D87,""))</f>
        <v>#VALUE!</v>
      </c>
      <c r="CV87" s="34" t="e">
        <f>IF(CU87&lt;&gt;"",HLOOKUP(COUNT($F87:CU87)+1,$G$4:$EH$8,CV$14,0)*$D87,IF($C87=CV$17,$G$5*$D87,""))</f>
        <v>#VALUE!</v>
      </c>
      <c r="CW87" s="34" t="e">
        <f>IF(CV87&lt;&gt;"",HLOOKUP(COUNT($F87:CV87)+1,$G$4:$EH$8,CW$14,0)*$D87,IF($C87=CW$17,$G$5*$D87,""))</f>
        <v>#VALUE!</v>
      </c>
      <c r="CX87" s="34" t="e">
        <f>IF(CW87&lt;&gt;"",HLOOKUP(COUNT($F87:CW87)+1,$G$4:$EH$8,CX$14,0)*$D87,IF($C87=CX$17,$G$5*$D87,""))</f>
        <v>#VALUE!</v>
      </c>
      <c r="CY87" s="34" t="e">
        <f>IF(CX87&lt;&gt;"",HLOOKUP(COUNT($F87:CX87)+1,$G$4:$EH$8,CY$14,0)*$D87,IF($C87=CY$17,$G$5*$D87,""))</f>
        <v>#VALUE!</v>
      </c>
      <c r="CZ87" s="34" t="e">
        <f>IF(CY87&lt;&gt;"",HLOOKUP(COUNT($F87:CY87)+1,$G$4:$EH$8,CZ$14,0)*$D87,IF($C87=CZ$17,$G$5*$D87,""))</f>
        <v>#VALUE!</v>
      </c>
      <c r="DA87" s="34" t="e">
        <f>IF(CZ87&lt;&gt;"",HLOOKUP(COUNT($F87:CZ87)+1,$G$4:$EH$8,DA$14,0)*$D87,IF($C87=DA$17,$G$5*$D87,""))</f>
        <v>#VALUE!</v>
      </c>
      <c r="DB87" s="34" t="e">
        <f>IF(DA87&lt;&gt;"",HLOOKUP(COUNT($F87:DA87)+1,$G$4:$EH$8,DB$14,0)*$D87,IF($C87=DB$17,$G$5*$D87,""))</f>
        <v>#VALUE!</v>
      </c>
      <c r="DC87" s="34" t="e">
        <f>IF(DB87&lt;&gt;"",HLOOKUP(COUNT($F87:DB87)+1,$G$4:$EH$8,DC$14,0)*$D87,IF($C87=DC$17,$G$5*$D87,""))</f>
        <v>#VALUE!</v>
      </c>
      <c r="DD87" s="34" t="e">
        <f>IF(DC87&lt;&gt;"",HLOOKUP(COUNT($F87:DC87)+1,$G$4:$EH$8,DD$14,0)*$D87,IF($C87=DD$17,$G$5*$D87,""))</f>
        <v>#VALUE!</v>
      </c>
      <c r="DE87" s="34" t="e">
        <f>IF(DD87&lt;&gt;"",HLOOKUP(COUNT($F87:DD87)+1,$G$4:$EH$8,DE$14,0)*$D87,IF($C87=DE$17,$G$5*$D87,""))</f>
        <v>#VALUE!</v>
      </c>
      <c r="DF87" s="34" t="e">
        <f>IF(DE87&lt;&gt;"",HLOOKUP(COUNT($F87:DE87)+1,$G$4:$EH$8,DF$14,0)*$D87,IF($C87=DF$17,$G$5*$D87,""))</f>
        <v>#VALUE!</v>
      </c>
      <c r="DG87" s="34" t="e">
        <f>IF(DF87&lt;&gt;"",HLOOKUP(COUNT($F87:DF87)+1,$G$4:$EH$8,DG$14,0)*$D87,IF($C87=DG$17,$G$5*$D87,""))</f>
        <v>#VALUE!</v>
      </c>
      <c r="DH87" s="34" t="e">
        <f>IF(DG87&lt;&gt;"",HLOOKUP(COUNT($F87:DG87)+1,$G$4:$EH$8,DH$14,0)*$D87,IF($C87=DH$17,$G$5*$D87,""))</f>
        <v>#VALUE!</v>
      </c>
      <c r="DI87" s="34" t="e">
        <f>IF(DH87&lt;&gt;"",HLOOKUP(COUNT($F87:DH87)+1,$G$4:$EH$8,DI$14,0)*$D87,IF($C87=DI$17,$G$5*$D87,""))</f>
        <v>#VALUE!</v>
      </c>
      <c r="DJ87" s="34" t="e">
        <f>IF(DI87&lt;&gt;"",HLOOKUP(COUNT($F87:DI87)+1,$G$4:$EH$8,DJ$14,0)*$D87,IF($C87=DJ$17,$G$5*$D87,""))</f>
        <v>#VALUE!</v>
      </c>
      <c r="DK87" s="34" t="e">
        <f>IF(DJ87&lt;&gt;"",HLOOKUP(COUNT($F87:DJ87)+1,$G$4:$EH$8,DK$14,0)*$D87,IF($C87=DK$17,$G$5*$D87,""))</f>
        <v>#VALUE!</v>
      </c>
      <c r="DL87" s="34" t="e">
        <f>IF(DK87&lt;&gt;"",HLOOKUP(COUNT($F87:DK87)+1,$G$4:$EH$8,DL$14,0)*$D87,IF($C87=DL$17,$G$5*$D87,""))</f>
        <v>#VALUE!</v>
      </c>
      <c r="DM87" s="34" t="e">
        <f>IF(DL87&lt;&gt;"",HLOOKUP(COUNT($F87:DL87)+1,$G$4:$EH$8,DM$14,0)*$D87,IF($C87=DM$17,$G$5*$D87,""))</f>
        <v>#VALUE!</v>
      </c>
      <c r="DN87" s="34" t="e">
        <f>IF(DM87&lt;&gt;"",HLOOKUP(COUNT($F87:DM87)+1,$G$4:$EH$8,DN$14,0)*$D87,IF($C87=DN$17,$G$5*$D87,""))</f>
        <v>#VALUE!</v>
      </c>
      <c r="DO87" s="34" t="e">
        <f>IF(DN87&lt;&gt;"",HLOOKUP(COUNT($F87:DN87)+1,$G$4:$EH$8,DO$14,0)*$D87,IF($C87=DO$17,$G$5*$D87,""))</f>
        <v>#VALUE!</v>
      </c>
      <c r="DP87" s="34" t="e">
        <f>IF(DO87&lt;&gt;"",HLOOKUP(COUNT($F87:DO87)+1,$G$4:$EH$8,DP$14,0)*$D87,IF($C87=DP$17,$G$5*$D87,""))</f>
        <v>#VALUE!</v>
      </c>
      <c r="DQ87" s="34" t="e">
        <f>IF(DP87&lt;&gt;"",HLOOKUP(COUNT($F87:DP87)+1,$G$4:$EH$8,DQ$14,0)*$D87,IF($C87=DQ$17,$G$5*$D87,""))</f>
        <v>#VALUE!</v>
      </c>
      <c r="DR87" s="34" t="e">
        <f>IF(DQ87&lt;&gt;"",HLOOKUP(COUNT($F87:DQ87)+1,$G$4:$EH$8,DR$14,0)*$D87,IF($C87=DR$17,$G$5*$D87,""))</f>
        <v>#VALUE!</v>
      </c>
      <c r="DS87" s="34" t="e">
        <f>IF(DR87&lt;&gt;"",HLOOKUP(COUNT($F87:DR87)+1,$G$4:$EH$8,DS$14,0)*$D87,IF($C87=DS$17,$G$5*$D87,""))</f>
        <v>#VALUE!</v>
      </c>
      <c r="DT87" s="34" t="e">
        <f>IF(DS87&lt;&gt;"",HLOOKUP(COUNT($F87:DS87)+1,$G$4:$EH$8,DT$14,0)*$D87,IF($C87=DT$17,$G$5*$D87,""))</f>
        <v>#VALUE!</v>
      </c>
      <c r="DU87" s="34" t="e">
        <f>IF(DT87&lt;&gt;"",HLOOKUP(COUNT($F87:DT87)+1,$G$4:$EH$8,DU$14,0)*$D87,IF($C87=DU$17,$G$5*$D87,""))</f>
        <v>#VALUE!</v>
      </c>
      <c r="DV87" s="34" t="e">
        <f>IF(DU87&lt;&gt;"",HLOOKUP(COUNT($F87:DU87)+1,$G$4:$EH$8,DV$14,0)*$D87,IF($C87=DV$17,$G$5*$D87,""))</f>
        <v>#VALUE!</v>
      </c>
      <c r="DX87" s="34" t="str">
        <f>IF(DW87&lt;&gt;"",HLOOKUP(COUNT($DW87:DW87)+1,$G$4:$CX$8,DX$14,0)*$D87,IF($C87=DX$17,$G$6*$D87,""))</f>
        <v/>
      </c>
      <c r="DY87" s="34" t="str">
        <f>IF(DX87&lt;&gt;"",HLOOKUP(COUNT($DW87:DX87)+1,$G$4:$CX$8,DY$14,0)*$D87,IF($C87=DY$17,$G$6*$D87,""))</f>
        <v/>
      </c>
      <c r="DZ87" s="34" t="str">
        <f>IF(DY87&lt;&gt;"",HLOOKUP(COUNT($DW87:DY87)+1,$G$4:$CX$8,DZ$14,0)*$D87,IF($C87=DZ$17,$G$6*$D87,""))</f>
        <v/>
      </c>
      <c r="EA87" s="34" t="str">
        <f>IF(DZ87&lt;&gt;"",HLOOKUP(COUNT($DW87:DZ87)+1,$G$4:$CX$8,EA$14,0)*$D87,IF($C87=EA$17,$G$6*$D87,""))</f>
        <v/>
      </c>
      <c r="EB87" s="34" t="str">
        <f>IF(EA87&lt;&gt;"",HLOOKUP(COUNT($DW87:EA87)+1,$G$4:$CX$8,EB$14,0)*$D87,IF($C87=EB$17,$G$6*$D87,""))</f>
        <v/>
      </c>
      <c r="EC87" s="34" t="str">
        <f>IF(EB87&lt;&gt;"",HLOOKUP(COUNT($DW87:EB87)+1,$G$4:$CX$8,EC$14,0)*$D87,IF($C87=EC$17,$G$6*$D87,""))</f>
        <v/>
      </c>
      <c r="ED87" s="34" t="str">
        <f>IF(EC87&lt;&gt;"",HLOOKUP(COUNT($DW87:EC87)+1,$G$4:$CX$8,ED$14,0)*$D87,IF($C87=ED$17,$G$6*$D87,""))</f>
        <v/>
      </c>
      <c r="EE87" s="34" t="str">
        <f>IF(ED87&lt;&gt;"",HLOOKUP(COUNT($DW87:ED87)+1,$G$4:$CX$8,EE$14,0)*$D87,IF($C87=EE$17,$G$6*$D87,""))</f>
        <v/>
      </c>
      <c r="EF87" s="34" t="str">
        <f>IF(EE87&lt;&gt;"",HLOOKUP(COUNT($DW87:EE87)+1,$G$4:$CX$8,EF$14,0)*$D87,IF($C87=EF$17,$G$6*$D87,""))</f>
        <v/>
      </c>
      <c r="EG87" s="34" t="str">
        <f>IF(EF87&lt;&gt;"",HLOOKUP(COUNT($DW87:EF87)+1,$G$4:$CX$8,EG$14,0)*$D87,IF($C87=EG$17,$G$6*$D87,""))</f>
        <v/>
      </c>
      <c r="EH87" s="34" t="str">
        <f>IF(EG87&lt;&gt;"",HLOOKUP(COUNT($DW87:EG87)+1,$G$4:$CX$8,EH$14,0)*$D87,IF($C87=EH$17,$G$6*$D87,""))</f>
        <v/>
      </c>
      <c r="EI87" s="34" t="str">
        <f>IF(EH87&lt;&gt;"",HLOOKUP(COUNT($DW87:EH87)+1,$G$4:$CX$8,EI$14,0)*$D87,IF($C87=EI$17,$G$6*$D87,""))</f>
        <v/>
      </c>
      <c r="EJ87" s="34" t="str">
        <f>IF(EI87&lt;&gt;"",HLOOKUP(COUNT($DW87:EI87)+1,$G$4:$CX$8,EJ$14,0)*$D87,IF($C87=EJ$17,$G$6*$D87,""))</f>
        <v/>
      </c>
      <c r="EK87" s="34" t="str">
        <f>IF(EJ87&lt;&gt;"",HLOOKUP(COUNT($DW87:EJ87)+1,$G$4:$CX$8,EK$14,0)*$D87,IF($C87=EK$17,$G$6*$D87,""))</f>
        <v/>
      </c>
      <c r="EL87" s="34" t="str">
        <f>IF(EK87&lt;&gt;"",HLOOKUP(COUNT($DW87:EK87)+1,$G$4:$CX$8,EL$14,0)*$D87,IF($C87=EL$17,$G$6*$D87,""))</f>
        <v/>
      </c>
      <c r="EM87" s="34" t="str">
        <f>IF(EL87&lt;&gt;"",HLOOKUP(COUNT($DW87:EL87)+1,$G$4:$CX$8,EM$14,0)*$D87,IF($C87=EM$17,$G$6*$D87,""))</f>
        <v/>
      </c>
      <c r="EN87" s="34" t="str">
        <f>IF(EM87&lt;&gt;"",HLOOKUP(COUNT($DW87:EM87)+1,$G$4:$CX$8,EN$14,0)*$D87,IF($C87=EN$17,$G$6*$D87,""))</f>
        <v/>
      </c>
      <c r="EO87" s="34" t="str">
        <f>IF(EN87&lt;&gt;"",HLOOKUP(COUNT($DW87:EN87)+1,$G$4:$CX$8,EO$14,0)*$D87,IF($C87=EO$17,$G$6*$D87,""))</f>
        <v/>
      </c>
      <c r="EP87" s="34" t="str">
        <f>IF(EO87&lt;&gt;"",HLOOKUP(COUNT($DW87:EO87)+1,$G$4:$CX$8,EP$14,0)*$D87,IF($C87=EP$17,$G$6*$D87,""))</f>
        <v/>
      </c>
      <c r="EQ87" s="34" t="str">
        <f>IF(EP87&lt;&gt;"",HLOOKUP(COUNT($DW87:EP87)+1,$G$4:$CX$8,EQ$14,0)*$D87,IF($C87=EQ$17,$G$6*$D87,""))</f>
        <v/>
      </c>
      <c r="ER87" s="34" t="str">
        <f>IF(EQ87&lt;&gt;"",HLOOKUP(COUNT($DW87:EQ87)+1,$G$4:$CX$8,ER$14,0)*$D87,IF($C87=ER$17,$G$6*$D87,""))</f>
        <v/>
      </c>
      <c r="ES87" s="34" t="str">
        <f>IF(ER87&lt;&gt;"",HLOOKUP(COUNT($DW87:ER87)+1,$G$4:$CX$8,ES$14,0)*$D87,IF($C87=ES$17,$G$6*$D87,""))</f>
        <v/>
      </c>
      <c r="ET87" s="34" t="str">
        <f>IF(ES87&lt;&gt;"",HLOOKUP(COUNT($DW87:ES87)+1,$G$4:$CX$8,ET$14,0)*$D87,IF($C87=ET$17,$G$6*$D87,""))</f>
        <v/>
      </c>
      <c r="EU87" s="34" t="str">
        <f>IF(ET87&lt;&gt;"",HLOOKUP(COUNT($DW87:ET87)+1,$G$4:$CX$8,EU$14,0)*$D87,IF($C87=EU$17,$G$6*$D87,""))</f>
        <v/>
      </c>
      <c r="EV87" s="34" t="str">
        <f>IF(EU87&lt;&gt;"",HLOOKUP(COUNT($DW87:EU87)+1,$G$4:$CX$8,EV$14,0)*$D87,IF($C87=EV$17,$G$6*$D87,""))</f>
        <v/>
      </c>
      <c r="EW87" s="34" t="str">
        <f>IF(EV87&lt;&gt;"",HLOOKUP(COUNT($DW87:EV87)+1,$G$4:$CX$8,EW$14,0)*$D87,IF($C87=EW$17,$G$6*$D87,""))</f>
        <v/>
      </c>
      <c r="EX87" s="34" t="str">
        <f>IF(EW87&lt;&gt;"",HLOOKUP(COUNT($DW87:EW87)+1,$G$4:$CX$8,EX$14,0)*$D87,IF($C87=EX$17,$G$6*$D87,""))</f>
        <v/>
      </c>
      <c r="EY87" s="34" t="str">
        <f>IF(EX87&lt;&gt;"",HLOOKUP(COUNT($DW87:EX87)+1,$G$4:$CX$8,EY$14,0)*$D87,IF($C87=EY$17,$G$6*$D87,""))</f>
        <v/>
      </c>
      <c r="EZ87" s="34" t="str">
        <f>IF(EY87&lt;&gt;"",HLOOKUP(COUNT($DW87:EY87)+1,$G$4:$CX$8,EZ$14,0)*$D87,IF($C87=EZ$17,$G$6*$D87,""))</f>
        <v/>
      </c>
      <c r="FA87" s="34" t="str">
        <f>IF(EZ87&lt;&gt;"",HLOOKUP(COUNT($DW87:EZ87)+1,$G$4:$CX$8,FA$14,0)*$D87,IF($C87=FA$17,$G$6*$D87,""))</f>
        <v/>
      </c>
      <c r="FB87" s="34" t="str">
        <f>IF(FA87&lt;&gt;"",HLOOKUP(COUNT($DW87:FA87)+1,$G$4:$CX$8,FB$14,0)*$D87,IF($C87=FB$17,$G$6*$D87,""))</f>
        <v/>
      </c>
      <c r="FC87" s="34" t="str">
        <f>IF(FB87&lt;&gt;"",HLOOKUP(COUNT($DW87:FB87)+1,$G$4:$CX$8,FC$14,0)*$D87,IF($C87=FC$17,$G$6*$D87,""))</f>
        <v/>
      </c>
      <c r="FD87" s="34" t="str">
        <f>IF(FC87&lt;&gt;"",HLOOKUP(COUNT($DW87:FC87)+1,$G$4:$CX$8,FD$14,0)*$D87,IF($C87=FD$17,$G$6*$D87,""))</f>
        <v/>
      </c>
      <c r="FE87" s="34" t="str">
        <f>IF(FD87&lt;&gt;"",HLOOKUP(COUNT($DW87:FD87)+1,$G$4:$CX$8,FE$14,0)*$D87,IF($C87=FE$17,$G$6*$D87,""))</f>
        <v/>
      </c>
      <c r="FF87" s="34" t="str">
        <f>IF(FE87&lt;&gt;"",HLOOKUP(COUNT($DW87:FE87)+1,$G$4:$CX$8,FF$14,0)*$D87,IF($C87=FF$17,$G$6*$D87,""))</f>
        <v/>
      </c>
      <c r="FG87" s="34" t="str">
        <f>IF(FF87&lt;&gt;"",HLOOKUP(COUNT($DW87:FF87)+1,$G$4:$CX$8,FG$14,0)*$D87,IF($C87=FG$17,$G$6*$D87,""))</f>
        <v/>
      </c>
      <c r="FH87" s="34" t="str">
        <f>IF(FG87&lt;&gt;"",HLOOKUP(COUNT($DW87:FG87)+1,$G$4:$CX$8,FH$14,0)*$D87,IF($C87=FH$17,$G$6*$D87,""))</f>
        <v/>
      </c>
      <c r="FI87" s="34" t="str">
        <f>IF(FH87&lt;&gt;"",HLOOKUP(COUNT($DW87:FH87)+1,$G$4:$CX$8,FI$14,0)*$D87,IF($C87=FI$17,$G$6*$D87,""))</f>
        <v/>
      </c>
      <c r="FJ87" s="34" t="str">
        <f>IF(FI87&lt;&gt;"",HLOOKUP(COUNT($DW87:FI87)+1,$G$4:$CX$8,FJ$14,0)*$D87,IF($C87=FJ$17,$G$6*$D87,""))</f>
        <v/>
      </c>
      <c r="FK87" s="34" t="str">
        <f>IF(FJ87&lt;&gt;"",HLOOKUP(COUNT($DW87:FJ87)+1,$G$4:$CX$8,FK$14,0)*$D87,IF($C87=FK$17,$G$6*$D87,""))</f>
        <v/>
      </c>
      <c r="FL87" s="34" t="str">
        <f>IF(FK87&lt;&gt;"",HLOOKUP(COUNT($DW87:FK87)+1,$G$4:$CX$8,FL$14,0)*$D87,IF($C87=FL$17,$G$6*$D87,""))</f>
        <v/>
      </c>
      <c r="FM87" s="34" t="str">
        <f>IF(FL87&lt;&gt;"",HLOOKUP(COUNT($DW87:FL87)+1,$G$4:$CX$8,FM$14,0)*$D87,IF($C87=FM$17,$G$6*$D87,""))</f>
        <v/>
      </c>
      <c r="FN87" s="34" t="str">
        <f>IF(FM87&lt;&gt;"",HLOOKUP(COUNT($DW87:FM87)+1,$G$4:$CX$8,FN$14,0)*$D87,IF($C87=FN$17,$G$6*$D87,""))</f>
        <v/>
      </c>
      <c r="FO87" s="34" t="str">
        <f>IF(FN87&lt;&gt;"",HLOOKUP(COUNT($DW87:FN87)+1,$G$4:$CX$8,FO$14,0)*$D87,IF($C87=FO$17,$G$6*$D87,""))</f>
        <v/>
      </c>
      <c r="FP87" s="34" t="str">
        <f>IF(FO87&lt;&gt;"",HLOOKUP(COUNT($DW87:FO87)+1,$G$4:$CX$8,FP$14,0)*$D87,IF($C87=FP$17,$G$6*$D87,""))</f>
        <v/>
      </c>
      <c r="FQ87" s="34" t="str">
        <f>IF(FP87&lt;&gt;"",HLOOKUP(COUNT($DW87:FP87)+1,$G$4:$CX$8,FQ$14,0)*$D87,IF($C87=FQ$17,$G$6*$D87,""))</f>
        <v/>
      </c>
      <c r="FR87" s="34" t="str">
        <f>IF(FQ87&lt;&gt;"",HLOOKUP(COUNT($DW87:FQ87)+1,$G$4:$CX$8,FR$14,0)*$D87,IF($C87=FR$17,$G$6*$D87,""))</f>
        <v/>
      </c>
      <c r="FS87" s="34" t="str">
        <f>IF(FR87&lt;&gt;"",HLOOKUP(COUNT($DW87:FR87)+1,$G$4:$CX$8,FS$14,0)*$D87,IF($C87=FS$17,$G$6*$D87,""))</f>
        <v/>
      </c>
      <c r="FT87" s="34" t="str">
        <f>IF(FS87&lt;&gt;"",HLOOKUP(COUNT($DW87:FS87)+1,$G$4:$CX$8,FT$14,0)*$D87,IF($C87=FT$17,$G$6*$D87,""))</f>
        <v/>
      </c>
      <c r="FU87" s="34" t="str">
        <f>IF(FT87&lt;&gt;"",HLOOKUP(COUNT($DW87:FT87)+1,$G$4:$CX$8,FU$14,0)*$D87,IF($C87=FU$17,$G$6*$D87,""))</f>
        <v/>
      </c>
      <c r="FV87" s="34" t="str">
        <f>IF(FU87&lt;&gt;"",HLOOKUP(COUNT($DW87:FU87)+1,$G$4:$CX$8,FV$14,0)*$D87,IF($C87=FV$17,$G$6*$D87,""))</f>
        <v/>
      </c>
      <c r="FW87" s="34" t="str">
        <f>IF(FV87&lt;&gt;"",HLOOKUP(COUNT($DW87:FV87)+1,$G$4:$CX$8,FW$14,0)*$D87,IF($C87=FW$17,$G$6*$D87,""))</f>
        <v/>
      </c>
      <c r="FX87" s="34" t="str">
        <f>IF(FW87&lt;&gt;"",HLOOKUP(COUNT($DW87:FW87)+1,$G$4:$CX$8,FX$14,0)*$D87,IF($C87=FX$17,$G$6*$D87,""))</f>
        <v/>
      </c>
      <c r="FY87" s="34" t="str">
        <f>IF(FX87&lt;&gt;"",HLOOKUP(COUNT($DW87:FX87)+1,$G$4:$CX$8,FY$14,0)*$D87,IF($C87=FY$17,$G$6*$D87,""))</f>
        <v/>
      </c>
      <c r="FZ87" s="34" t="str">
        <f>IF(FY87&lt;&gt;"",HLOOKUP(COUNT($DW87:FY87)+1,$G$4:$CX$8,FZ$14,0)*$D87,IF($C87=FZ$17,$G$6*$D87,""))</f>
        <v/>
      </c>
      <c r="GA87" s="34" t="str">
        <f>IF(FZ87&lt;&gt;"",HLOOKUP(COUNT($DW87:FZ87)+1,$G$4:$CX$8,GA$14,0)*$D87,IF($C87=GA$17,$G$6*$D87,""))</f>
        <v/>
      </c>
      <c r="GB87" s="34" t="str">
        <f>IF(GA87&lt;&gt;"",HLOOKUP(COUNT($DW87:GA87)+1,$G$4:$CX$8,GB$14,0)*$D87,IF($C87=GB$17,$G$6*$D87,""))</f>
        <v/>
      </c>
      <c r="GC87" s="34" t="str">
        <f>IF(GB87&lt;&gt;"",HLOOKUP(COUNT($DW87:GB87)+1,$G$4:$CX$8,GC$14,0)*$D87,IF($C87=GC$17,$G$6*$D87,""))</f>
        <v/>
      </c>
      <c r="GD87" s="34" t="str">
        <f>IF(GC87&lt;&gt;"",HLOOKUP(COUNT($DW87:GC87)+1,$G$4:$CX$8,GD$14,0)*$D87,IF($C87=GD$17,$G$6*$D87,""))</f>
        <v/>
      </c>
      <c r="GE87" s="34" t="str">
        <f>IF(GD87&lt;&gt;"",HLOOKUP(COUNT($DW87:GD87)+1,$G$4:$CX$8,GE$14,0)*$D87,IF($C87=GE$17,$G$6*$D87,""))</f>
        <v/>
      </c>
      <c r="GF87" s="34" t="str">
        <f>IF(GE87&lt;&gt;"",HLOOKUP(COUNT($DW87:GE87)+1,$G$4:$CX$8,GF$14,0)*$D87,IF($C87=GF$17,$G$6*$D87,""))</f>
        <v/>
      </c>
      <c r="GG87" s="34" t="str">
        <f>IF(GF87&lt;&gt;"",HLOOKUP(COUNT($DW87:GF87)+1,$G$4:$CX$8,GG$14,0)*$D87,IF($C87=GG$17,$G$6*$D87,""))</f>
        <v/>
      </c>
      <c r="GH87" s="34" t="str">
        <f>IF(GG87&lt;&gt;"",HLOOKUP(COUNT($DW87:GG87)+1,$G$4:$CX$8,GH$14,0)*$D87,IF($C87=GH$17,$G$6*$D87,""))</f>
        <v/>
      </c>
      <c r="GI87" s="34" t="str">
        <f>IF(GH87&lt;&gt;"",HLOOKUP(COUNT($DW87:GH87)+1,$G$4:$CX$8,GI$14,0)*$D87,IF($C87=GI$17,$G$6*$D87,""))</f>
        <v/>
      </c>
      <c r="GJ87" s="34" t="str">
        <f>IF(GI87&lt;&gt;"",HLOOKUP(COUNT($DW87:GI87)+1,$G$4:$CX$8,GJ$14,0)*$D87,IF($C87=GJ$17,$G$6*$D87,""))</f>
        <v/>
      </c>
      <c r="GK87" s="34" t="str">
        <f>IF(GJ87&lt;&gt;"",HLOOKUP(COUNT($DW87:GJ87)+1,$G$4:$CX$8,GK$14,0)*$D87,IF($C87=GK$17,$G$6*$D87,""))</f>
        <v/>
      </c>
      <c r="GL87" s="34" t="str">
        <f>IF(GK87&lt;&gt;"",HLOOKUP(COUNT($DW87:GK87)+1,$G$4:$CX$8,GL$14,0)*$D87,IF($C87=GL$17,$G$6*$D87,""))</f>
        <v/>
      </c>
      <c r="GM87" s="34" t="str">
        <f>IF(GL87&lt;&gt;"",HLOOKUP(COUNT($DW87:GL87)+1,$G$4:$CX$8,GM$14,0)*$D87,IF($C87=GM$17,$G$6*$D87,""))</f>
        <v/>
      </c>
      <c r="GN87" s="34">
        <f>IF(GM87&lt;&gt;"",HLOOKUP(COUNT($DW87:GM87)+1,$G$4:$CX$8,GN$14,0)*$D87,IF($C87=GN$17,$G$6*$D87,""))</f>
        <v>0</v>
      </c>
      <c r="GO87" s="34">
        <f>IF(GN87&lt;&gt;"",HLOOKUP(COUNT($DW87:GN87)+1,$G$4:$CX$8,GO$14,0)*$D87,IF($C87=GO$17,$G$6*$D87,""))</f>
        <v>7500</v>
      </c>
      <c r="GP87" s="34">
        <f>IF(GO87&lt;&gt;"",HLOOKUP(COUNT($DW87:GO87)+1,$G$4:$CX$8,GP$14,0)*$D87,IF($C87=GP$17,$G$6*$D87,""))</f>
        <v>7500</v>
      </c>
      <c r="GQ87" s="34">
        <f>IF(GP87&lt;&gt;"",HLOOKUP(COUNT($DW87:GP87)+1,$G$4:$CX$8,GQ$14,0)*$D87,IF($C87=GQ$17,$G$6*$D87,""))</f>
        <v>7500</v>
      </c>
      <c r="GR87" s="34">
        <f>IF(GQ87&lt;&gt;"",HLOOKUP(COUNT($DW87:GQ87)+1,$G$4:$CX$8,GR$14,0)*$D87,IF($C87=GR$17,$G$6*$D87,""))</f>
        <v>9048.4582084179765</v>
      </c>
      <c r="GS87" s="34">
        <f>IF(GR87&lt;&gt;"",HLOOKUP(COUNT($DW87:GR87)+1,$G$4:$CX$8,GS$14,0)*$D87,IF($C87=GS$17,$G$6*$D87,""))</f>
        <v>11310.572760522478</v>
      </c>
      <c r="GT87" s="34">
        <f>IF(GS87&lt;&gt;"",HLOOKUP(COUNT($DW87:GS87)+1,$G$4:$CX$8,GT$14,0)*$D87,IF($C87=GT$17,$G$6*$D87,""))</f>
        <v>13572.687312626966</v>
      </c>
      <c r="GU87" s="34">
        <f>IF(GT87&lt;&gt;"",HLOOKUP(COUNT($DW87:GT87)+1,$G$4:$CX$8,GU$14,0)*$D87,IF($C87=GU$17,$G$6*$D87,""))</f>
        <v>15744.31728264728</v>
      </c>
      <c r="GV87" s="34">
        <f>IF(GU87&lt;&gt;"",HLOOKUP(COUNT($DW87:GU87)+1,$G$4:$CX$8,GV$14,0)*$D87,IF($C87=GV$17,$G$6*$D87,""))</f>
        <v>17948.521702217906</v>
      </c>
      <c r="GW87" s="34">
        <f>IF(GV87&lt;&gt;"",HLOOKUP(COUNT($DW87:GV87)+1,$G$4:$CX$8,GW$14,0)*$D87,IF($C87=GW$17,$G$6*$D87,""))</f>
        <v>20281.829523506218</v>
      </c>
      <c r="GX87" s="34">
        <f>IF(GW87&lt;&gt;"",HLOOKUP(COUNT($DW87:GW87)+1,$G$4:$CX$8,GX$14,0)*$D87,IF($C87=GX$17,$G$6*$D87,""))</f>
        <v>22512.830771091903</v>
      </c>
      <c r="GY87" s="34">
        <f>IF(GX87&lt;&gt;"",HLOOKUP(COUNT($DW87:GX87)+1,$G$4:$CX$8,GY$14,0)*$D87,IF($C87=GY$17,$G$6*$D87,""))</f>
        <v>24764.113848201101</v>
      </c>
      <c r="GZ87" s="34">
        <f>IF(GY87&lt;&gt;"",HLOOKUP(COUNT($DW87:GY87)+1,$G$4:$CX$8,GZ$14,0)*$D87,IF($C87=GZ$17,$G$6*$D87,""))</f>
        <v>18573.085386150833</v>
      </c>
      <c r="HA87" s="34">
        <f>IF(GZ87&lt;&gt;"",HLOOKUP(COUNT($DW87:GZ87)+1,$G$4:$CX$8,HA$14,0)*$D87,IF($C87=HA$17,$G$6*$D87,""))</f>
        <v>17644.431116843283</v>
      </c>
      <c r="HB87" s="34">
        <f>IF(HA87&lt;&gt;"",HLOOKUP(COUNT($DW87:HA87)+1,$G$4:$CX$8,HB$14,0)*$D87,IF($C87=HB$17,$G$6*$D87,""))</f>
        <v>19408.874228527617</v>
      </c>
      <c r="HC87" s="34">
        <f>IF(HB87&lt;&gt;"",HLOOKUP(COUNT($DW87:HB87)+1,$G$4:$CX$8,HC$14,0)*$D87,IF($C87=HC$17,$G$6*$D87,""))</f>
        <v>21349.761651380388</v>
      </c>
      <c r="HD87" s="34">
        <f>IF(HC87&lt;&gt;"",HLOOKUP(COUNT($DW87:HC87)+1,$G$4:$CX$8,HD$14,0)*$D87,IF($C87=HD$17,$G$6*$D87,""))</f>
        <v>23484.73781651842</v>
      </c>
      <c r="HE87" s="34">
        <f>IF(HD87&lt;&gt;"",HLOOKUP(COUNT($DW87:HD87)+1,$G$4:$CX$8,HE$14,0)*$D87,IF($C87=HE$17,$G$6*$D87,""))</f>
        <v>25833.211598170259</v>
      </c>
      <c r="HF87" s="34">
        <f>IF(HE87&lt;&gt;"",HLOOKUP(COUNT($DW87:HE87)+1,$G$4:$CX$8,HF$14,0)*$D87,IF($C87=HF$17,$G$6*$D87,""))</f>
        <v>24541.551018261736</v>
      </c>
      <c r="HG87" s="34">
        <f>IF(HF87&lt;&gt;"",HLOOKUP(COUNT($DW87:HF87)+1,$G$4:$CX$8,HG$14,0)*$D87,IF($C87=HG$17,$G$6*$D87,""))</f>
        <v>23314.473467348653</v>
      </c>
      <c r="HH87" s="34">
        <f>IF(HG87&lt;&gt;"",HLOOKUP(COUNT($DW87:HG87)+1,$G$4:$CX$8,HH$14,0)*$D87,IF($C87=HH$17,$G$6*$D87,""))</f>
        <v>24946.486610063057</v>
      </c>
      <c r="HI87" s="34">
        <f>IF(HH87&lt;&gt;"",HLOOKUP(COUNT($DW87:HH87)+1,$G$4:$CX$8,HI$14,0)*$D87,IF($C87=HI$17,$G$6*$D87,""))</f>
        <v>26692.740672767472</v>
      </c>
      <c r="HJ87" s="34">
        <f>IF(HI87&lt;&gt;"",HLOOKUP(COUNT($DW87:HI87)+1,$G$4:$CX$8,HJ$14,0)*$D87,IF($C87=HJ$17,$G$6*$D87,""))</f>
        <v>28561.232519861194</v>
      </c>
      <c r="HK87" s="34">
        <f>IF(HJ87&lt;&gt;"",HLOOKUP(COUNT($DW87:HJ87)+1,$G$4:$CX$8,HK$14,0)*$D87,IF($C87=HK$17,$G$6*$D87,""))</f>
        <v>31417.355771847309</v>
      </c>
      <c r="HL87" s="34">
        <f>IF(HK87&lt;&gt;"",HLOOKUP(COUNT($DW87:HK87)+1,$G$4:$CX$8,HL$14,0)*$D87,IF($C87=HL$17,$G$6*$D87,""))</f>
        <v>26704.75240607022</v>
      </c>
      <c r="HM87" s="34">
        <f>IF(HL87&lt;&gt;"",HLOOKUP(COUNT($DW87:HL87)+1,$G$4:$CX$8,HM$14,0)*$D87,IF($C87=HM$17,$G$6*$D87,""))</f>
        <v>25369.514785766714</v>
      </c>
      <c r="HN87" s="34">
        <f>IF(HM87&lt;&gt;"",HLOOKUP(COUNT($DW87:HM87)+1,$G$4:$CX$8,HN$14,0)*$D87,IF($C87=HN$17,$G$6*$D87,""))</f>
        <v>26637.990525055047</v>
      </c>
      <c r="HO87" s="34">
        <f>IF(HN87&lt;&gt;"",HLOOKUP(COUNT($DW87:HN87)+1,$G$4:$CX$8,HO$14,0)*$D87,IF($C87=HO$17,$G$6*$D87,""))</f>
        <v>27969.890051307804</v>
      </c>
      <c r="HP87" s="34">
        <f>IF(HO87&lt;&gt;"",HLOOKUP(COUNT($DW87:HO87)+1,$G$4:$CX$8,HP$14,0)*$D87,IF($C87=HP$17,$G$6*$D87,""))</f>
        <v>29368.38455387318</v>
      </c>
      <c r="HQ87" s="34">
        <f>IF(HP87&lt;&gt;"",HLOOKUP(COUNT($DW87:HP87)+1,$G$4:$CX$8,HQ$14,0)*$D87,IF($C87=HQ$17,$G$6*$D87,""))</f>
        <v>31424.171472644306</v>
      </c>
      <c r="HR87" s="34">
        <f>IF(HQ87&lt;&gt;"",HLOOKUP(COUNT($DW87:HQ87)+1,$G$4:$CX$8,HR$14,0)*$D87,IF($C87=HR$17,$G$6*$D87,""))</f>
        <v>28281.754325379879</v>
      </c>
      <c r="HS87" s="34">
        <f>IF(HR87&lt;&gt;"",HLOOKUP(COUNT($DW87:HR87)+1,$G$4:$CX$8,HS$14,0)*$D87,IF($C87=HS$17,$G$6*$D87,""))</f>
        <v>25453.578892841902</v>
      </c>
      <c r="HT87" s="34">
        <f>IF(HS87&lt;&gt;"",HLOOKUP(COUNT($DW87:HS87)+1,$G$4:$CX$8,HT$14,0)*$D87,IF($C87=HT$17,$G$6*$D87,""))</f>
        <v>27235.329415340824</v>
      </c>
      <c r="HU87" s="34">
        <f>IF(HT87&lt;&gt;"",HLOOKUP(COUNT($DW87:HT87)+1,$G$4:$CX$8,HU$14,0)*$D87,IF($C87=HU$17,$G$6*$D87,""))</f>
        <v>29141.802474414675</v>
      </c>
      <c r="HV87" s="34">
        <f>IF(HU87&lt;&gt;"",HLOOKUP(COUNT($DW87:HU87)+1,$G$4:$CX$8,HV$14,0)*$D87,IF($C87=HV$17,$G$6*$D87,""))</f>
        <v>31181.728647623713</v>
      </c>
      <c r="HW87" s="34">
        <f>IF(HV87&lt;&gt;"",HLOOKUP(COUNT($DW87:HV87)+1,$G$4:$CX$8,HW$14,0)*$D87,IF($C87=HW$17,$G$6*$D87,""))</f>
        <v>33676.266939433612</v>
      </c>
      <c r="HX87" s="34">
        <f>IF(HW87&lt;&gt;"",HLOOKUP(COUNT($DW87:HW87)+1,$G$4:$CX$8,HX$14,0)*$D87,IF($C87=HX$17,$G$6*$D87,""))</f>
        <v>28961.589567912906</v>
      </c>
      <c r="HY87" s="34">
        <f>IF(HX87&lt;&gt;"",HLOOKUP(COUNT($DW87:HX87)+1,$G$4:$CX$8,HY$14,0)*$D87,IF($C87=HY$17,$G$6*$D87,""))</f>
        <v>27513.510089517258</v>
      </c>
      <c r="HZ87" s="34">
        <f>IF(HY87&lt;&gt;"",HLOOKUP(COUNT($DW87:HY87)+1,$G$4:$CX$8,HZ$14,0)*$D87,IF($C87=HZ$17,$G$6*$D87,""))</f>
        <v>28889.18559399313</v>
      </c>
      <c r="IA87" s="34">
        <f>IF(HZ87&lt;&gt;"",HLOOKUP(COUNT($DW87:HZ87)+1,$G$4:$CX$8,IA$14,0)*$D87,IF($C87=IA$17,$G$6*$D87,""))</f>
        <v>30333.644873692774</v>
      </c>
      <c r="IB87" s="34">
        <f>IF(IA87&lt;&gt;"",HLOOKUP(COUNT($DW87:IA87)+1,$G$4:$CX$8,IB$14,0)*$D87,IF($C87=IB$17,$G$6*$D87,""))</f>
        <v>31850.327117377412</v>
      </c>
      <c r="IC87" s="34">
        <f>IF(IB87&lt;&gt;"",HLOOKUP(COUNT($DW87:IB87)+1,$G$4:$CX$8,IC$14,0)*$D87,IF($C87=IC$17,$G$6*$D87,""))</f>
        <v>34079.850015593824</v>
      </c>
      <c r="ID87" s="34">
        <f>IF(IC87&lt;&gt;"",HLOOKUP(COUNT($DW87:IC87)+1,$G$4:$CX$8,ID$14,0)*$D87,IF($C87=ID$17,$G$6*$D87,""))</f>
        <v>30671.865014034454</v>
      </c>
      <c r="IE87" s="34">
        <f>IF(ID87&lt;&gt;"",HLOOKUP(COUNT($DW87:ID87)+1,$G$4:$CX$8,IE$14,0)*$D87,IF($C87=IE$17,$G$6*$D87,""))</f>
        <v>27604.678512631006</v>
      </c>
      <c r="IF87" s="34">
        <f>IF(IE87&lt;&gt;"",HLOOKUP(COUNT($DW87:IE87)+1,$G$4:$CX$8,IF$14,0)*$D87,IF($C87=IF$17,$G$6*$D87,""))</f>
        <v>29537.006008515182</v>
      </c>
      <c r="IG87" s="34">
        <f>IF(IF87&lt;&gt;"",HLOOKUP(COUNT($DW87:IF87)+1,$G$4:$CX$8,IG$14,0)*$D87,IF($C87=IG$17,$G$6*$D87,""))</f>
        <v>31604.59642911124</v>
      </c>
      <c r="IH87" s="34">
        <f>IF(IG87&lt;&gt;"",HLOOKUP(COUNT($DW87:IG87)+1,$G$4:$CX$8,IH$14,0)*$D87,IF($C87=IH$17,$G$6*$D87,""))</f>
        <v>33816.918179149026</v>
      </c>
      <c r="II87" s="34">
        <f>IF(IH87&lt;&gt;"",HLOOKUP(COUNT($DW87:IH87)+1,$G$4:$CX$8,II$14,0)*$D87,IF($C87=II$17,$G$6*$D87,""))</f>
        <v>36522.271633480945</v>
      </c>
      <c r="IJ87" s="34">
        <f>IF(II87&lt;&gt;"",HLOOKUP(COUNT($DW87:II87)+1,$G$4:$CX$8,IJ$14,0)*$D87,IF($C87=IJ$17,$G$6*$D87,""))</f>
        <v>31774.376321128417</v>
      </c>
      <c r="IK87" s="34">
        <f>IF(IJ87&lt;&gt;"",HLOOKUP(COUNT($DW87:IJ87)+1,$G$4:$CX$8,IK$14,0)*$D87,IF($C87=IK$17,$G$6*$D87,""))</f>
        <v>30185.657505072006</v>
      </c>
      <c r="IL87" s="34">
        <f>IF(IK87&lt;&gt;"",HLOOKUP(COUNT($DW87:IK87)+1,$G$4:$CX$8,IL$14,0)*$D87,IF($C87=IL$17,$G$6*$D87,""))</f>
        <v>31694.940380325599</v>
      </c>
      <c r="IM87" s="34">
        <f>IF(IL87&lt;&gt;"",HLOOKUP(COUNT($DW87:IL87)+1,$G$4:$CX$8,IM$14,0)*$D87,IF($C87=IM$17,$G$6*$D87,""))</f>
        <v>33279.687399341885</v>
      </c>
      <c r="IO87" s="34" t="str">
        <f>IF(IN87&lt;&gt;"",HLOOKUP(COUNT($IN87:IN87)+1,$G$4:$EH$8,IO$14,0)*$D87,IF($C87=IO$17,$G$7*$D87,""))</f>
        <v/>
      </c>
      <c r="IP87" s="34" t="str">
        <f>IF(IO87&lt;&gt;"",HLOOKUP(COUNT($IN87:IO87)+1,$G$4:$EH$8,IP$14,0)*$D87,IF($C87=IP$17,$G$7*$D87,""))</f>
        <v/>
      </c>
      <c r="IQ87" s="34" t="str">
        <f>IF(IP87&lt;&gt;"",HLOOKUP(COUNT($IN87:IP87)+1,$G$4:$EH$8,IQ$14,0)*$D87,IF($C87=IQ$17,$G$7*$D87,""))</f>
        <v/>
      </c>
      <c r="IR87" s="34" t="str">
        <f>IF(IQ87&lt;&gt;"",HLOOKUP(COUNT($IN87:IQ87)+1,$G$4:$EH$8,IR$14,0)*$D87,IF($C87=IR$17,$G$7*$D87,""))</f>
        <v/>
      </c>
      <c r="IS87" s="34" t="str">
        <f>IF(IR87&lt;&gt;"",HLOOKUP(COUNT($IN87:IR87)+1,$G$4:$EH$8,IS$14,0)*$D87,IF($C87=IS$17,$G$7*$D87,""))</f>
        <v/>
      </c>
      <c r="IT87" s="34" t="str">
        <f>IF(IS87&lt;&gt;"",HLOOKUP(COUNT($IN87:IS87)+1,$G$4:$EH$8,IT$14,0)*$D87,IF($C87=IT$17,$G$7*$D87,""))</f>
        <v/>
      </c>
      <c r="IU87" s="34" t="str">
        <f>IF(IT87&lt;&gt;"",HLOOKUP(COUNT($IN87:IT87)+1,$G$4:$EH$8,IU$14,0)*$D87,IF($C87=IU$17,$G$7*$D87,""))</f>
        <v/>
      </c>
      <c r="IV87" s="34" t="str">
        <f>IF(IU87&lt;&gt;"",HLOOKUP(COUNT($IN87:IU87)+1,$G$4:$EH$8,IV$14,0)*$D87,IF($C87=IV$17,$G$7*$D87,""))</f>
        <v/>
      </c>
      <c r="IW87" s="34" t="str">
        <f>IF(IV87&lt;&gt;"",HLOOKUP(COUNT($IN87:IV87)+1,$G$4:$EH$8,IW$14,0)*$D87,IF($C87=IW$17,$G$7*$D87,""))</f>
        <v/>
      </c>
      <c r="IX87" s="34" t="str">
        <f>IF(IW87&lt;&gt;"",HLOOKUP(COUNT($IN87:IW87)+1,$G$4:$EH$8,IX$14,0)*$D87,IF($C87=IX$17,$G$7*$D87,""))</f>
        <v/>
      </c>
      <c r="IY87" s="34" t="str">
        <f>IF(IX87&lt;&gt;"",HLOOKUP(COUNT($IN87:IX87)+1,$G$4:$EH$8,IY$14,0)*$D87,IF($C87=IY$17,$G$7*$D87,""))</f>
        <v/>
      </c>
      <c r="IZ87" s="34" t="str">
        <f>IF(IY87&lt;&gt;"",HLOOKUP(COUNT($IN87:IY87)+1,$G$4:$EH$8,IZ$14,0)*$D87,IF($C87=IZ$17,$G$7*$D87,""))</f>
        <v/>
      </c>
      <c r="JA87" s="34" t="str">
        <f>IF(IZ87&lt;&gt;"",HLOOKUP(COUNT($IN87:IZ87)+1,$G$4:$EH$8,JA$14,0)*$D87,IF($C87=JA$17,$G$7*$D87,""))</f>
        <v/>
      </c>
      <c r="JB87" s="34" t="str">
        <f>IF(JA87&lt;&gt;"",HLOOKUP(COUNT($IN87:JA87)+1,$G$4:$EH$8,JB$14,0)*$D87,IF($C87=JB$17,$G$7*$D87,""))</f>
        <v/>
      </c>
      <c r="JC87" s="34" t="str">
        <f>IF(JB87&lt;&gt;"",HLOOKUP(COUNT($IN87:JB87)+1,$G$4:$EH$8,JC$14,0)*$D87,IF($C87=JC$17,$G$7*$D87,""))</f>
        <v/>
      </c>
      <c r="JD87" s="34" t="str">
        <f>IF(JC87&lt;&gt;"",HLOOKUP(COUNT($IN87:JC87)+1,$G$4:$EH$8,JD$14,0)*$D87,IF($C87=JD$17,$G$7*$D87,""))</f>
        <v/>
      </c>
      <c r="JE87" s="34" t="str">
        <f>IF(JD87&lt;&gt;"",HLOOKUP(COUNT($IN87:JD87)+1,$G$4:$EH$8,JE$14,0)*$D87,IF($C87=JE$17,$G$7*$D87,""))</f>
        <v/>
      </c>
      <c r="JF87" s="34" t="str">
        <f>IF(JE87&lt;&gt;"",HLOOKUP(COUNT($IN87:JE87)+1,$G$4:$EH$8,JF$14,0)*$D87,IF($C87=JF$17,$G$7*$D87,""))</f>
        <v/>
      </c>
      <c r="JG87" s="34" t="str">
        <f>IF(JF87&lt;&gt;"",HLOOKUP(COUNT($IN87:JF87)+1,$G$4:$EH$8,JG$14,0)*$D87,IF($C87=JG$17,$G$7*$D87,""))</f>
        <v/>
      </c>
      <c r="JH87" s="34" t="str">
        <f>IF(JG87&lt;&gt;"",HLOOKUP(COUNT($IN87:JG87)+1,$G$4:$EH$8,JH$14,0)*$D87,IF($C87=JH$17,$G$7*$D87,""))</f>
        <v/>
      </c>
      <c r="JI87" s="34" t="str">
        <f>IF(JH87&lt;&gt;"",HLOOKUP(COUNT($IN87:JH87)+1,$G$4:$EH$8,JI$14,0)*$D87,IF($C87=JI$17,$G$7*$D87,""))</f>
        <v/>
      </c>
      <c r="JJ87" s="34" t="str">
        <f>IF(JI87&lt;&gt;"",HLOOKUP(COUNT($IN87:JI87)+1,$G$4:$EH$8,JJ$14,0)*$D87,IF($C87=JJ$17,$G$7*$D87,""))</f>
        <v/>
      </c>
      <c r="JK87" s="34" t="str">
        <f>IF(JJ87&lt;&gt;"",HLOOKUP(COUNT($IN87:JJ87)+1,$G$4:$EH$8,JK$14,0)*$D87,IF($C87=JK$17,$G$7*$D87,""))</f>
        <v/>
      </c>
      <c r="JL87" s="34" t="str">
        <f>IF(JK87&lt;&gt;"",HLOOKUP(COUNT($IN87:JK87)+1,$G$4:$EH$8,JL$14,0)*$D87,IF($C87=JL$17,$G$7*$D87,""))</f>
        <v/>
      </c>
      <c r="JM87" s="34" t="str">
        <f>IF(JL87&lt;&gt;"",HLOOKUP(COUNT($IN87:JL87)+1,$G$4:$EH$8,JM$14,0)*$D87,IF($C87=JM$17,$G$7*$D87,""))</f>
        <v/>
      </c>
      <c r="JN87" s="34" t="str">
        <f>IF(JM87&lt;&gt;"",HLOOKUP(COUNT($IN87:JM87)+1,$G$4:$EH$8,JN$14,0)*$D87,IF($C87=JN$17,$G$7*$D87,""))</f>
        <v/>
      </c>
      <c r="JO87" s="34" t="str">
        <f>IF(JN87&lt;&gt;"",HLOOKUP(COUNT($IN87:JN87)+1,$G$4:$EH$8,JO$14,0)*$D87,IF($C87=JO$17,$G$7*$D87,""))</f>
        <v/>
      </c>
      <c r="JP87" s="34" t="str">
        <f>IF(JO87&lt;&gt;"",HLOOKUP(COUNT($IN87:JO87)+1,$G$4:$EH$8,JP$14,0)*$D87,IF($C87=JP$17,$G$7*$D87,""))</f>
        <v/>
      </c>
      <c r="JQ87" s="34" t="str">
        <f>IF(JP87&lt;&gt;"",HLOOKUP(COUNT($IN87:JP87)+1,$G$4:$EH$8,JQ$14,0)*$D87,IF($C87=JQ$17,$G$7*$D87,""))</f>
        <v/>
      </c>
      <c r="JR87" s="34" t="str">
        <f>IF(JQ87&lt;&gt;"",HLOOKUP(COUNT($IN87:JQ87)+1,$G$4:$EH$8,JR$14,0)*$D87,IF($C87=JR$17,$G$7*$D87,""))</f>
        <v/>
      </c>
      <c r="JS87" s="34" t="str">
        <f>IF(JR87&lt;&gt;"",HLOOKUP(COUNT($IN87:JR87)+1,$G$4:$EH$8,JS$14,0)*$D87,IF($C87=JS$17,$G$7*$D87,""))</f>
        <v/>
      </c>
      <c r="JT87" s="34" t="str">
        <f>IF(JS87&lt;&gt;"",HLOOKUP(COUNT($IN87:JS87)+1,$G$4:$EH$8,JT$14,0)*$D87,IF($C87=JT$17,$G$7*$D87,""))</f>
        <v/>
      </c>
      <c r="JU87" s="34" t="str">
        <f>IF(JT87&lt;&gt;"",HLOOKUP(COUNT($IN87:JT87)+1,$G$4:$EH$8,JU$14,0)*$D87,IF($C87=JU$17,$G$7*$D87,""))</f>
        <v/>
      </c>
      <c r="JV87" s="34" t="str">
        <f>IF(JU87&lt;&gt;"",HLOOKUP(COUNT($IN87:JU87)+1,$G$4:$EH$8,JV$14,0)*$D87,IF($C87=JV$17,$G$7*$D87,""))</f>
        <v/>
      </c>
      <c r="JW87" s="34" t="str">
        <f>IF(JV87&lt;&gt;"",HLOOKUP(COUNT($IN87:JV87)+1,$G$4:$EH$8,JW$14,0)*$D87,IF($C87=JW$17,$G$7*$D87,""))</f>
        <v/>
      </c>
      <c r="JX87" s="34" t="str">
        <f>IF(JW87&lt;&gt;"",HLOOKUP(COUNT($IN87:JW87)+1,$G$4:$EH$8,JX$14,0)*$D87,IF($C87=JX$17,$G$7*$D87,""))</f>
        <v/>
      </c>
      <c r="JY87" s="34" t="str">
        <f>IF(JX87&lt;&gt;"",HLOOKUP(COUNT($IN87:JX87)+1,$G$4:$EH$8,JY$14,0)*$D87,IF($C87=JY$17,$G$7*$D87,""))</f>
        <v/>
      </c>
      <c r="JZ87" s="34" t="str">
        <f>IF(JY87&lt;&gt;"",HLOOKUP(COUNT($IN87:JY87)+1,$G$4:$EH$8,JZ$14,0)*$D87,IF($C87=JZ$17,$G$7*$D87,""))</f>
        <v/>
      </c>
      <c r="KA87" s="34" t="str">
        <f>IF(JZ87&lt;&gt;"",HLOOKUP(COUNT($IN87:JZ87)+1,$G$4:$EH$8,KA$14,0)*$D87,IF($C87=KA$17,$G$7*$D87,""))</f>
        <v/>
      </c>
      <c r="KB87" s="34" t="str">
        <f>IF(KA87&lt;&gt;"",HLOOKUP(COUNT($IN87:KA87)+1,$G$4:$EH$8,KB$14,0)*$D87,IF($C87=KB$17,$G$7*$D87,""))</f>
        <v/>
      </c>
      <c r="KC87" s="34" t="str">
        <f>IF(KB87&lt;&gt;"",HLOOKUP(COUNT($IN87:KB87)+1,$G$4:$EH$8,KC$14,0)*$D87,IF($C87=KC$17,$G$7*$D87,""))</f>
        <v/>
      </c>
      <c r="KD87" s="34" t="str">
        <f>IF(KC87&lt;&gt;"",HLOOKUP(COUNT($IN87:KC87)+1,$G$4:$EH$8,KD$14,0)*$D87,IF($C87=KD$17,$G$7*$D87,""))</f>
        <v/>
      </c>
      <c r="KE87" s="34" t="str">
        <f>IF(KD87&lt;&gt;"",HLOOKUP(COUNT($IN87:KD87)+1,$G$4:$EH$8,KE$14,0)*$D87,IF($C87=KE$17,$G$7*$D87,""))</f>
        <v/>
      </c>
      <c r="KF87" s="34" t="str">
        <f>IF(KE87&lt;&gt;"",HLOOKUP(COUNT($IN87:KE87)+1,$G$4:$EH$8,KF$14,0)*$D87,IF($C87=KF$17,$G$7*$D87,""))</f>
        <v/>
      </c>
      <c r="KG87" s="34" t="str">
        <f>IF(KF87&lt;&gt;"",HLOOKUP(COUNT($IN87:KF87)+1,$G$4:$EH$8,KG$14,0)*$D87,IF($C87=KG$17,$G$7*$D87,""))</f>
        <v/>
      </c>
      <c r="KH87" s="34" t="str">
        <f>IF(KG87&lt;&gt;"",HLOOKUP(COUNT($IN87:KG87)+1,$G$4:$EH$8,KH$14,0)*$D87,IF($C87=KH$17,$G$7*$D87,""))</f>
        <v/>
      </c>
      <c r="KI87" s="34" t="str">
        <f>IF(KH87&lt;&gt;"",HLOOKUP(COUNT($IN87:KH87)+1,$G$4:$EH$8,KI$14,0)*$D87,IF($C87=KI$17,$G$7*$D87,""))</f>
        <v/>
      </c>
      <c r="KJ87" s="34" t="str">
        <f>IF(KI87&lt;&gt;"",HLOOKUP(COUNT($IN87:KI87)+1,$G$4:$EH$8,KJ$14,0)*$D87,IF($C87=KJ$17,$G$7*$D87,""))</f>
        <v/>
      </c>
      <c r="KK87" s="34" t="str">
        <f>IF(KJ87&lt;&gt;"",HLOOKUP(COUNT($IN87:KJ87)+1,$G$4:$EH$8,KK$14,0)*$D87,IF($C87=KK$17,$G$7*$D87,""))</f>
        <v/>
      </c>
      <c r="KL87" s="34" t="str">
        <f>IF(KK87&lt;&gt;"",HLOOKUP(COUNT($IN87:KK87)+1,$G$4:$EH$8,KL$14,0)*$D87,IF($C87=KL$17,$G$7*$D87,""))</f>
        <v/>
      </c>
      <c r="KM87" s="34" t="str">
        <f>IF(KL87&lt;&gt;"",HLOOKUP(COUNT($IN87:KL87)+1,$G$4:$EH$8,KM$14,0)*$D87,IF($C87=KM$17,$G$7*$D87,""))</f>
        <v/>
      </c>
      <c r="KN87" s="34" t="str">
        <f>IF(KM87&lt;&gt;"",HLOOKUP(COUNT($IN87:KM87)+1,$G$4:$EH$8,KN$14,0)*$D87,IF($C87=KN$17,$G$7*$D87,""))</f>
        <v/>
      </c>
      <c r="KO87" s="34" t="str">
        <f>IF(KN87&lt;&gt;"",HLOOKUP(COUNT($IN87:KN87)+1,$G$4:$EH$8,KO$14,0)*$D87,IF($C87=KO$17,$G$7*$D87,""))</f>
        <v/>
      </c>
      <c r="KP87" s="34" t="str">
        <f>IF(KO87&lt;&gt;"",HLOOKUP(COUNT($IN87:KO87)+1,$G$4:$EH$8,KP$14,0)*$D87,IF($C87=KP$17,$G$7*$D87,""))</f>
        <v/>
      </c>
      <c r="KQ87" s="34" t="str">
        <f>IF(KP87&lt;&gt;"",HLOOKUP(COUNT($IN87:KP87)+1,$G$4:$EH$8,KQ$14,0)*$D87,IF($C87=KQ$17,$G$7*$D87,""))</f>
        <v/>
      </c>
      <c r="KR87" s="34" t="str">
        <f>IF(KQ87&lt;&gt;"",HLOOKUP(COUNT($IN87:KQ87)+1,$G$4:$EH$8,KR$14,0)*$D87,IF($C87=KR$17,$G$7*$D87,""))</f>
        <v/>
      </c>
      <c r="KS87" s="34" t="str">
        <f>IF(KR87&lt;&gt;"",HLOOKUP(COUNT($IN87:KR87)+1,$G$4:$EH$8,KS$14,0)*$D87,IF($C87=KS$17,$G$7*$D87,""))</f>
        <v/>
      </c>
      <c r="KT87" s="34" t="str">
        <f>IF(KS87&lt;&gt;"",HLOOKUP(COUNT($IN87:KS87)+1,$G$4:$EH$8,KT$14,0)*$D87,IF($C87=KT$17,$G$7*$D87,""))</f>
        <v/>
      </c>
      <c r="KU87" s="34" t="str">
        <f>IF(KT87&lt;&gt;"",HLOOKUP(COUNT($IN87:KT87)+1,$G$4:$EH$8,KU$14,0)*$D87,IF($C87=KU$17,$G$7*$D87,""))</f>
        <v/>
      </c>
      <c r="KV87" s="34" t="str">
        <f>IF(KU87&lt;&gt;"",HLOOKUP(COUNT($IN87:KU87)+1,$G$4:$EH$8,KV$14,0)*$D87,IF($C87=KV$17,$G$7*$D87,""))</f>
        <v/>
      </c>
      <c r="KW87" s="34" t="str">
        <f>IF(KV87&lt;&gt;"",HLOOKUP(COUNT($IN87:KV87)+1,$G$4:$EH$8,KW$14,0)*$D87,IF($C87=KW$17,$G$7*$D87,""))</f>
        <v/>
      </c>
      <c r="KX87" s="34" t="str">
        <f>IF(KW87&lt;&gt;"",HLOOKUP(COUNT($IN87:KW87)+1,$G$4:$EH$8,KX$14,0)*$D87,IF($C87=KX$17,$G$7*$D87,""))</f>
        <v/>
      </c>
      <c r="KY87" s="34" t="str">
        <f>IF(KX87&lt;&gt;"",HLOOKUP(COUNT($IN87:KX87)+1,$G$4:$EH$8,KY$14,0)*$D87,IF($C87=KY$17,$G$7*$D87,""))</f>
        <v/>
      </c>
      <c r="KZ87" s="34" t="str">
        <f>IF(KY87&lt;&gt;"",HLOOKUP(COUNT($IN87:KY87)+1,$G$4:$EH$8,KZ$14,0)*$D87,IF($C87=KZ$17,$G$7*$D87,""))</f>
        <v/>
      </c>
      <c r="LA87" s="34" t="str">
        <f>IF(KZ87&lt;&gt;"",HLOOKUP(COUNT($IN87:KZ87)+1,$G$4:$EH$8,LA$14,0)*$D87,IF($C87=LA$17,$G$7*$D87,""))</f>
        <v/>
      </c>
      <c r="LB87" s="34" t="str">
        <f>IF(LA87&lt;&gt;"",HLOOKUP(COUNT($IN87:LA87)+1,$G$4:$EH$8,LB$14,0)*$D87,IF($C87=LB$17,$G$7*$D87,""))</f>
        <v/>
      </c>
      <c r="LC87" s="34" t="str">
        <f>IF(LB87&lt;&gt;"",HLOOKUP(COUNT($IN87:LB87)+1,$G$4:$EH$8,LC$14,0)*$D87,IF($C87=LC$17,$G$7*$D87,""))</f>
        <v/>
      </c>
      <c r="LD87" s="34" t="str">
        <f>IF(LC87&lt;&gt;"",HLOOKUP(COUNT($IN87:LC87)+1,$G$4:$EH$8,LD$14,0)*$D87,IF($C87=LD$17,$G$7*$D87,""))</f>
        <v/>
      </c>
      <c r="LE87" s="34">
        <f>IF(LD87&lt;&gt;"",HLOOKUP(COUNT($IN87:LD87)+1,$G$4:$EH$8,LE$14,0)*$D87,IF($C87=LE$17,$G$7*$D87,""))</f>
        <v>0</v>
      </c>
      <c r="LF87" s="34">
        <f>IF(LE87&lt;&gt;"",HLOOKUP(COUNT($IN87:LE87)+1,$G$4:$EH$8,LF$14,0)*$D87,IF($C87=LF$17,$G$7*$D87,""))</f>
        <v>3750</v>
      </c>
      <c r="LG87" s="34">
        <f>IF(LF87&lt;&gt;"",HLOOKUP(COUNT($IN87:LF87)+1,$G$4:$EH$8,LG$14,0)*$D87,IF($C87=LG$17,$G$7*$D87,""))</f>
        <v>3750</v>
      </c>
      <c r="LH87" s="34">
        <f>IF(LG87&lt;&gt;"",HLOOKUP(COUNT($IN87:LG87)+1,$G$4:$EH$8,LH$14,0)*$D87,IF($C87=LH$17,$G$7*$D87,""))</f>
        <v>3750</v>
      </c>
      <c r="LI87" s="34">
        <f>IF(LH87&lt;&gt;"",HLOOKUP(COUNT($IN87:LH87)+1,$G$4:$EH$8,LI$14,0)*$D87,IF($C87=LI$17,$G$7*$D87,""))</f>
        <v>3750</v>
      </c>
      <c r="LJ87" s="34">
        <f>IF(LI87&lt;&gt;"",HLOOKUP(COUNT($IN87:LI87)+1,$G$4:$EH$8,LJ$14,0)*$D87,IF($C87=LJ$17,$G$7*$D87,""))</f>
        <v>3770.1909201741591</v>
      </c>
      <c r="LK87" s="34">
        <f>IF(LJ87&lt;&gt;"",HLOOKUP(COUNT($IN87:LJ87)+1,$G$4:$EH$8,LK$14,0)*$D87,IF($C87=LK$17,$G$7*$D87,""))</f>
        <v>4524.2291042089882</v>
      </c>
      <c r="LL87" s="34">
        <f>IF(LK87&lt;&gt;"",HLOOKUP(COUNT($IN87:LK87)+1,$G$4:$EH$8,LL$14,0)*$D87,IF($C87=LL$17,$G$7*$D87,""))</f>
        <v>5248.1057608824267</v>
      </c>
      <c r="LM87" s="34">
        <f>IF(LL87&lt;&gt;"",HLOOKUP(COUNT($IN87:LL87)+1,$G$4:$EH$8,LM$14,0)*$D87,IF($C87=LM$17,$G$7*$D87,""))</f>
        <v>5982.8405674059686</v>
      </c>
      <c r="LN87" s="34">
        <f>IF(LM87&lt;&gt;"",HLOOKUP(COUNT($IN87:LM87)+1,$G$4:$EH$8,LN$14,0)*$D87,IF($C87=LN$17,$G$7*$D87,""))</f>
        <v>6760.6098411687399</v>
      </c>
      <c r="LO87" s="34">
        <f>IF(LN87&lt;&gt;"",HLOOKUP(COUNT($IN87:LN87)+1,$G$4:$EH$8,LO$14,0)*$D87,IF($C87=LO$17,$G$7*$D87,""))</f>
        <v>7504.2769236973027</v>
      </c>
      <c r="LP87" s="34">
        <f>IF(LO87&lt;&gt;"",HLOOKUP(COUNT($IN87:LO87)+1,$G$4:$EH$8,LP$14,0)*$D87,IF($C87=LP$17,$G$7*$D87,""))</f>
        <v>8254.7046160670325</v>
      </c>
      <c r="LQ87" s="34">
        <f>IF(LP87&lt;&gt;"",HLOOKUP(COUNT($IN87:LP87)+1,$G$4:$EH$8,LQ$14,0)*$D87,IF($C87=LQ$17,$G$7*$D87,""))</f>
        <v>6191.0284620502789</v>
      </c>
      <c r="LR87" s="34">
        <f>IF(LQ87&lt;&gt;"",HLOOKUP(COUNT($IN87:LQ87)+1,$G$4:$EH$8,LR$14,0)*$D87,IF($C87=LR$17,$G$7*$D87,""))</f>
        <v>5881.4770389477608</v>
      </c>
      <c r="LS87" s="34">
        <f>IF(LR87&lt;&gt;"",HLOOKUP(COUNT($IN87:LR87)+1,$G$4:$EH$8,LS$14,0)*$D87,IF($C87=LS$17,$G$7*$D87,""))</f>
        <v>6469.6247428425395</v>
      </c>
      <c r="LT87" s="34">
        <f>IF(LS87&lt;&gt;"",HLOOKUP(COUNT($IN87:LS87)+1,$G$4:$EH$8,LT$14,0)*$D87,IF($C87=LT$17,$G$7*$D87,""))</f>
        <v>7116.5872171267965</v>
      </c>
      <c r="LU87" s="34">
        <f>IF(LT87&lt;&gt;"",HLOOKUP(COUNT($IN87:LT87)+1,$G$4:$EH$8,LU$14,0)*$D87,IF($C87=LU$17,$G$7*$D87,""))</f>
        <v>7828.2459388394727</v>
      </c>
      <c r="LV87" s="34">
        <f>IF(LU87&lt;&gt;"",HLOOKUP(COUNT($IN87:LU87)+1,$G$4:$EH$8,LV$14,0)*$D87,IF($C87=LV$17,$G$7*$D87,""))</f>
        <v>8611.0705327234209</v>
      </c>
      <c r="LW87" s="34">
        <f>IF(LV87&lt;&gt;"",HLOOKUP(COUNT($IN87:LV87)+1,$G$4:$EH$8,LW$14,0)*$D87,IF($C87=LW$17,$G$7*$D87,""))</f>
        <v>8180.517006087246</v>
      </c>
      <c r="LX87" s="34">
        <f>IF(LW87&lt;&gt;"",HLOOKUP(COUNT($IN87:LW87)+1,$G$4:$EH$8,LX$14,0)*$D87,IF($C87=LX$17,$G$7*$D87,""))</f>
        <v>7771.4911557828855</v>
      </c>
      <c r="LY87" s="34">
        <f>IF(LX87&lt;&gt;"",HLOOKUP(COUNT($IN87:LX87)+1,$G$4:$EH$8,LY$14,0)*$D87,IF($C87=LY$17,$G$7*$D87,""))</f>
        <v>8315.4955366876875</v>
      </c>
      <c r="LZ87" s="34">
        <f>IF(LY87&lt;&gt;"",HLOOKUP(COUNT($IN87:LY87)+1,$G$4:$EH$8,LZ$14,0)*$D87,IF($C87=LZ$17,$G$7*$D87,""))</f>
        <v>8897.5802242558239</v>
      </c>
      <c r="MA87" s="34">
        <f>IF(LZ87&lt;&gt;"",HLOOKUP(COUNT($IN87:LZ87)+1,$G$4:$EH$8,MA$14,0)*$D87,IF($C87=MA$17,$G$7*$D87,""))</f>
        <v>9520.4108399537326</v>
      </c>
      <c r="MB87" s="34">
        <f>IF(MA87&lt;&gt;"",HLOOKUP(COUNT($IN87:MA87)+1,$G$4:$EH$8,MB$14,0)*$D87,IF($C87=MB$17,$G$7*$D87,""))</f>
        <v>10472.451923949104</v>
      </c>
      <c r="MC87" s="34">
        <f>IF(MB87&lt;&gt;"",HLOOKUP(COUNT($IN87:MB87)+1,$G$4:$EH$8,MC$14,0)*$D87,IF($C87=MC$17,$G$7*$D87,""))</f>
        <v>8901.5841353567412</v>
      </c>
      <c r="MD87" s="34">
        <f>IF(MC87&lt;&gt;"",HLOOKUP(COUNT($IN87:MC87)+1,$G$4:$EH$8,MD$14,0)*$D87,IF($C87=MD$17,$G$7*$D87,""))</f>
        <v>8456.5049285889054</v>
      </c>
      <c r="ME87" s="34">
        <f>IF(MD87&lt;&gt;"",HLOOKUP(COUNT($IN87:MD87)+1,$G$4:$EH$8,ME$14,0)*$D87,IF($C87=ME$17,$G$7*$D87,""))</f>
        <v>8879.3301750183509</v>
      </c>
      <c r="MF87" s="34">
        <f>IF(ME87&lt;&gt;"",HLOOKUP(COUNT($IN87:ME87)+1,$G$4:$EH$8,MF$14,0)*$D87,IF($C87=MF$17,$G$7*$D87,""))</f>
        <v>9323.2966837692693</v>
      </c>
      <c r="MG87" s="34">
        <f>IF(MF87&lt;&gt;"",HLOOKUP(COUNT($IN87:MF87)+1,$G$4:$EH$8,MG$14,0)*$D87,IF($C87=MG$17,$G$7*$D87,""))</f>
        <v>9789.4615179577268</v>
      </c>
      <c r="MH87" s="34">
        <f>IF(MG87&lt;&gt;"",HLOOKUP(COUNT($IN87:MG87)+1,$G$4:$EH$8,MH$14,0)*$D87,IF($C87=MH$17,$G$7*$D87,""))</f>
        <v>10474.723824214771</v>
      </c>
      <c r="MI87" s="34">
        <f>IF(MH87&lt;&gt;"",HLOOKUP(COUNT($IN87:MH87)+1,$G$4:$EH$8,MI$14,0)*$D87,IF($C87=MI$17,$G$7*$D87,""))</f>
        <v>9427.2514417932944</v>
      </c>
      <c r="MJ87" s="34">
        <f>IF(MI87&lt;&gt;"",HLOOKUP(COUNT($IN87:MI87)+1,$G$4:$EH$8,MJ$14,0)*$D87,IF($C87=MJ$17,$G$7*$D87,""))</f>
        <v>8484.5262976139675</v>
      </c>
      <c r="MK87" s="34">
        <f>IF(MJ87&lt;&gt;"",HLOOKUP(COUNT($IN87:MJ87)+1,$G$4:$EH$8,MK$14,0)*$D87,IF($C87=MK$17,$G$7*$D87,""))</f>
        <v>9078.4431384469426</v>
      </c>
      <c r="ML87" s="34">
        <f>IF(MK87&lt;&gt;"",HLOOKUP(COUNT($IN87:MK87)+1,$G$4:$EH$8,ML$14,0)*$D87,IF($C87=ML$17,$G$7*$D87,""))</f>
        <v>9713.934158138225</v>
      </c>
      <c r="MM87" s="34">
        <f>IF(ML87&lt;&gt;"",HLOOKUP(COUNT($IN87:ML87)+1,$G$4:$EH$8,MM$14,0)*$D87,IF($C87=MM$17,$G$7*$D87,""))</f>
        <v>10393.909549207907</v>
      </c>
      <c r="MN87" s="34">
        <f>IF(MM87&lt;&gt;"",HLOOKUP(COUNT($IN87:MM87)+1,$G$4:$EH$8,MN$14,0)*$D87,IF($C87=MN$17,$G$7*$D87,""))</f>
        <v>11225.422313144538</v>
      </c>
      <c r="MO87" s="34">
        <f>IF(MN87&lt;&gt;"",HLOOKUP(COUNT($IN87:MN87)+1,$G$4:$EH$8,MO$14,0)*$D87,IF($C87=MO$17,$G$7*$D87,""))</f>
        <v>9653.8631893043039</v>
      </c>
      <c r="MP87" s="34">
        <f>IF(MO87&lt;&gt;"",HLOOKUP(COUNT($IN87:MO87)+1,$G$4:$EH$8,MP$14,0)*$D87,IF($C87=MP$17,$G$7*$D87,""))</f>
        <v>9171.1700298390861</v>
      </c>
      <c r="MQ87" s="34">
        <f>IF(MP87&lt;&gt;"",HLOOKUP(COUNT($IN87:MP87)+1,$G$4:$EH$8,MQ$14,0)*$D87,IF($C87=MQ$17,$G$7*$D87,""))</f>
        <v>9629.728531331044</v>
      </c>
      <c r="MR87" s="34">
        <f>IF(MQ87&lt;&gt;"",HLOOKUP(COUNT($IN87:MQ87)+1,$G$4:$EH$8,MR$14,0)*$D87,IF($C87=MR$17,$G$7*$D87,""))</f>
        <v>10111.214957897593</v>
      </c>
      <c r="MS87" s="34">
        <f>IF(MR87&lt;&gt;"",HLOOKUP(COUNT($IN87:MR87)+1,$G$4:$EH$8,MS$14,0)*$D87,IF($C87=MS$17,$G$7*$D87,""))</f>
        <v>10616.775705792472</v>
      </c>
      <c r="MT87" s="34">
        <f>IF(MS87&lt;&gt;"",HLOOKUP(COUNT($IN87:MS87)+1,$G$4:$EH$8,MT$14,0)*$D87,IF($C87=MT$17,$G$7*$D87,""))</f>
        <v>11359.950005197943</v>
      </c>
      <c r="MU87" s="34">
        <f>IF(MT87&lt;&gt;"",HLOOKUP(COUNT($IN87:MT87)+1,$G$4:$EH$8,MU$14,0)*$D87,IF($C87=MU$17,$G$7*$D87,""))</f>
        <v>10223.955004678153</v>
      </c>
      <c r="MV87" s="34">
        <f>IF(MU87&lt;&gt;"",HLOOKUP(COUNT($IN87:MU87)+1,$G$4:$EH$8,MV$14,0)*$D87,IF($C87=MV$17,$G$7*$D87,""))</f>
        <v>9201.5595042103359</v>
      </c>
      <c r="MW87" s="34">
        <f>IF(MV87&lt;&gt;"",HLOOKUP(COUNT($IN87:MV87)+1,$G$4:$EH$8,MW$14,0)*$D87,IF($C87=MW$17,$G$7*$D87,""))</f>
        <v>9845.6686695050612</v>
      </c>
      <c r="MX87" s="34">
        <f>IF(MW87&lt;&gt;"",HLOOKUP(COUNT($IN87:MW87)+1,$G$4:$EH$8,MX$14,0)*$D87,IF($C87=MX$17,$G$7*$D87,""))</f>
        <v>10534.865476370414</v>
      </c>
      <c r="MY87" s="34">
        <f>IF(MX87&lt;&gt;"",HLOOKUP(COUNT($IN87:MX87)+1,$G$4:$EH$8,MY$14,0)*$D87,IF($C87=MY$17,$G$7*$D87,""))</f>
        <v>11272.306059716342</v>
      </c>
      <c r="MZ87" s="34">
        <f>IF(MY87&lt;&gt;"",HLOOKUP(COUNT($IN87:MY87)+1,$G$4:$EH$8,MZ$14,0)*$D87,IF($C87=MZ$17,$G$7*$D87,""))</f>
        <v>12174.090544493649</v>
      </c>
      <c r="NA87" s="34">
        <f>IF(MZ87&lt;&gt;"",HLOOKUP(COUNT($IN87:MZ87)+1,$G$4:$EH$8,NA$14,0)*$D87,IF($C87=NA$17,$G$7*$D87,""))</f>
        <v>10591.458773709473</v>
      </c>
      <c r="NB87" s="34">
        <f>IF(NA87&lt;&gt;"",HLOOKUP(COUNT($IN87:NA87)+1,$G$4:$EH$8,NB$14,0)*$D87,IF($C87=NB$17,$G$7*$D87,""))</f>
        <v>10061.885835024003</v>
      </c>
      <c r="NC87" s="34">
        <f>IF(NB87&lt;&gt;"",HLOOKUP(COUNT($IN87:NB87)+1,$G$4:$EH$8,NC$14,0)*$D87,IF($C87=NC$17,$G$7*$D87,""))</f>
        <v>10564.980126775201</v>
      </c>
      <c r="ND87" s="34">
        <f>IF(NC87&lt;&gt;"",HLOOKUP(COUNT($IN87:NC87)+1,$G$4:$EH$8,ND$14,0)*$D87,IF($C87=ND$17,$G$7*$D87,""))</f>
        <v>11093.229133113962</v>
      </c>
      <c r="NF87" s="34" t="str">
        <f>IF(NE87&lt;&gt;"",HLOOKUP(COUNT($NE87:NE87)+1,$G$4:$EH$8,NF$14,0)*$D87,IF($C87=NF$17,$G$8*$D87,""))</f>
        <v/>
      </c>
      <c r="NG87" s="34" t="str">
        <f>IF(NF87&lt;&gt;"",HLOOKUP(COUNT($NE87:NF87)+1,$G$4:$EH$8,NG$14,0)*$D87,IF($C87=NG$17,$G$8*$D87,""))</f>
        <v/>
      </c>
      <c r="NH87" s="34" t="str">
        <f>IF(NG87&lt;&gt;"",HLOOKUP(COUNT($NE87:NG87)+1,$G$4:$EH$8,NH$14,0)*$D87,IF($C87=NH$17,$G$8*$D87,""))</f>
        <v/>
      </c>
      <c r="NI87" s="34" t="str">
        <f>IF(NH87&lt;&gt;"",HLOOKUP(COUNT($NE87:NH87)+1,$G$4:$EH$8,NI$14,0)*$D87,IF($C87=NI$17,$G$8*$D87,""))</f>
        <v/>
      </c>
      <c r="NJ87" s="34" t="str">
        <f>IF(NI87&lt;&gt;"",HLOOKUP(COUNT($NE87:NI87)+1,$G$4:$EH$8,NJ$14,0)*$D87,IF($C87=NJ$17,$G$8*$D87,""))</f>
        <v/>
      </c>
      <c r="NK87" s="34" t="str">
        <f>IF(NJ87&lt;&gt;"",HLOOKUP(COUNT($NE87:NJ87)+1,$G$4:$EH$8,NK$14,0)*$D87,IF($C87=NK$17,$G$8*$D87,""))</f>
        <v/>
      </c>
      <c r="NL87" s="34" t="str">
        <f>IF(NK87&lt;&gt;"",HLOOKUP(COUNT($NE87:NK87)+1,$G$4:$EH$8,NL$14,0)*$D87,IF($C87=NL$17,$G$8*$D87,""))</f>
        <v/>
      </c>
      <c r="NM87" s="34" t="str">
        <f>IF(NL87&lt;&gt;"",HLOOKUP(COUNT($NE87:NL87)+1,$G$4:$EH$8,NM$14,0)*$D87,IF($C87=NM$17,$G$8*$D87,""))</f>
        <v/>
      </c>
      <c r="NN87" s="34" t="str">
        <f>IF(NM87&lt;&gt;"",HLOOKUP(COUNT($NE87:NM87)+1,$G$4:$EH$8,NN$14,0)*$D87,IF($C87=NN$17,$G$8*$D87,""))</f>
        <v/>
      </c>
      <c r="NO87" s="34" t="str">
        <f>IF(NN87&lt;&gt;"",HLOOKUP(COUNT($NE87:NN87)+1,$G$4:$EH$8,NO$14,0)*$D87,IF($C87=NO$17,$G$8*$D87,""))</f>
        <v/>
      </c>
      <c r="NP87" s="34" t="str">
        <f>IF(NO87&lt;&gt;"",HLOOKUP(COUNT($NE87:NO87)+1,$G$4:$EH$8,NP$14,0)*$D87,IF($C87=NP$17,$G$8*$D87,""))</f>
        <v/>
      </c>
      <c r="NQ87" s="34" t="str">
        <f>IF(NP87&lt;&gt;"",HLOOKUP(COUNT($NE87:NP87)+1,$G$4:$EH$8,NQ$14,0)*$D87,IF($C87=NQ$17,$G$8*$D87,""))</f>
        <v/>
      </c>
      <c r="NR87" s="34" t="str">
        <f>IF(NQ87&lt;&gt;"",HLOOKUP(COUNT($NE87:NQ87)+1,$G$4:$EH$8,NR$14,0)*$D87,IF($C87=NR$17,$G$8*$D87,""))</f>
        <v/>
      </c>
      <c r="NS87" s="34" t="str">
        <f>IF(NR87&lt;&gt;"",HLOOKUP(COUNT($NE87:NR87)+1,$G$4:$EH$8,NS$14,0)*$D87,IF($C87=NS$17,$G$8*$D87,""))</f>
        <v/>
      </c>
      <c r="NT87" s="34" t="str">
        <f>IF(NS87&lt;&gt;"",HLOOKUP(COUNT($NE87:NS87)+1,$G$4:$EH$8,NT$14,0)*$D87,IF($C87=NT$17,$G$8*$D87,""))</f>
        <v/>
      </c>
      <c r="NU87" s="34" t="str">
        <f>IF(NT87&lt;&gt;"",HLOOKUP(COUNT($NE87:NT87)+1,$G$4:$EH$8,NU$14,0)*$D87,IF($C87=NU$17,$G$8*$D87,""))</f>
        <v/>
      </c>
      <c r="NV87" s="34" t="str">
        <f>IF(NU87&lt;&gt;"",HLOOKUP(COUNT($NE87:NU87)+1,$G$4:$EH$8,NV$14,0)*$D87,IF($C87=NV$17,$G$8*$D87,""))</f>
        <v/>
      </c>
      <c r="NW87" s="34" t="str">
        <f>IF(NV87&lt;&gt;"",HLOOKUP(COUNT($NE87:NV87)+1,$G$4:$EH$8,NW$14,0)*$D87,IF($C87=NW$17,$G$8*$D87,""))</f>
        <v/>
      </c>
      <c r="NX87" s="34" t="str">
        <f>IF(NW87&lt;&gt;"",HLOOKUP(COUNT($NE87:NW87)+1,$G$4:$EH$8,NX$14,0)*$D87,IF($C87=NX$17,$G$8*$D87,""))</f>
        <v/>
      </c>
      <c r="NY87" s="34" t="str">
        <f>IF(NX87&lt;&gt;"",HLOOKUP(COUNT($NE87:NX87)+1,$G$4:$EH$8,NY$14,0)*$D87,IF($C87=NY$17,$G$8*$D87,""))</f>
        <v/>
      </c>
      <c r="NZ87" s="34" t="str">
        <f>IF(NY87&lt;&gt;"",HLOOKUP(COUNT($NE87:NY87)+1,$G$4:$EH$8,NZ$14,0)*$D87,IF($C87=NZ$17,$G$8*$D87,""))</f>
        <v/>
      </c>
      <c r="OA87" s="34" t="str">
        <f>IF(NZ87&lt;&gt;"",HLOOKUP(COUNT($NE87:NZ87)+1,$G$4:$EH$8,OA$14,0)*$D87,IF($C87=OA$17,$G$8*$D87,""))</f>
        <v/>
      </c>
      <c r="OB87" s="34" t="str">
        <f>IF(OA87&lt;&gt;"",HLOOKUP(COUNT($NE87:OA87)+1,$G$4:$EH$8,OB$14,0)*$D87,IF($C87=OB$17,$G$8*$D87,""))</f>
        <v/>
      </c>
      <c r="OC87" s="34" t="str">
        <f>IF(OB87&lt;&gt;"",HLOOKUP(COUNT($NE87:OB87)+1,$G$4:$EH$8,OC$14,0)*$D87,IF($C87=OC$17,$G$8*$D87,""))</f>
        <v/>
      </c>
      <c r="OD87" s="34" t="str">
        <f>IF(OC87&lt;&gt;"",HLOOKUP(COUNT($NE87:OC87)+1,$G$4:$EH$8,OD$14,0)*$D87,IF($C87=OD$17,$G$8*$D87,""))</f>
        <v/>
      </c>
      <c r="OE87" s="34" t="str">
        <f>IF(OD87&lt;&gt;"",HLOOKUP(COUNT($NE87:OD87)+1,$G$4:$EH$8,OE$14,0)*$D87,IF($C87=OE$17,$G$8*$D87,""))</f>
        <v/>
      </c>
      <c r="OF87" s="34" t="str">
        <f>IF(OE87&lt;&gt;"",HLOOKUP(COUNT($NE87:OE87)+1,$G$4:$EH$8,OF$14,0)*$D87,IF($C87=OF$17,$G$8*$D87,""))</f>
        <v/>
      </c>
      <c r="OG87" s="34" t="str">
        <f>IF(OF87&lt;&gt;"",HLOOKUP(COUNT($NE87:OF87)+1,$G$4:$EH$8,OG$14,0)*$D87,IF($C87=OG$17,$G$8*$D87,""))</f>
        <v/>
      </c>
      <c r="OH87" s="34" t="str">
        <f>IF(OG87&lt;&gt;"",HLOOKUP(COUNT($NE87:OG87)+1,$G$4:$EH$8,OH$14,0)*$D87,IF($C87=OH$17,$G$8*$D87,""))</f>
        <v/>
      </c>
      <c r="OI87" s="34" t="str">
        <f>IF(OH87&lt;&gt;"",HLOOKUP(COUNT($NE87:OH87)+1,$G$4:$EH$8,OI$14,0)*$D87,IF($C87=OI$17,$G$8*$D87,""))</f>
        <v/>
      </c>
      <c r="OJ87" s="34" t="str">
        <f>IF(OI87&lt;&gt;"",HLOOKUP(COUNT($NE87:OI87)+1,$G$4:$EH$8,OJ$14,0)*$D87,IF($C87=OJ$17,$G$8*$D87,""))</f>
        <v/>
      </c>
      <c r="OK87" s="34" t="str">
        <f>IF(OJ87&lt;&gt;"",HLOOKUP(COUNT($NE87:OJ87)+1,$G$4:$EH$8,OK$14,0)*$D87,IF($C87=OK$17,$G$8*$D87,""))</f>
        <v/>
      </c>
      <c r="OL87" s="34" t="str">
        <f>IF(OK87&lt;&gt;"",HLOOKUP(COUNT($NE87:OK87)+1,$G$4:$EH$8,OL$14,0)*$D87,IF($C87=OL$17,$G$8*$D87,""))</f>
        <v/>
      </c>
      <c r="OM87" s="34" t="str">
        <f>IF(OL87&lt;&gt;"",HLOOKUP(COUNT($NE87:OL87)+1,$G$4:$EH$8,OM$14,0)*$D87,IF($C87=OM$17,$G$8*$D87,""))</f>
        <v/>
      </c>
      <c r="ON87" s="34" t="str">
        <f>IF(OM87&lt;&gt;"",HLOOKUP(COUNT($NE87:OM87)+1,$G$4:$EH$8,ON$14,0)*$D87,IF($C87=ON$17,$G$8*$D87,""))</f>
        <v/>
      </c>
      <c r="OO87" s="34" t="str">
        <f>IF(ON87&lt;&gt;"",HLOOKUP(COUNT($NE87:ON87)+1,$G$4:$EH$8,OO$14,0)*$D87,IF($C87=OO$17,$G$8*$D87,""))</f>
        <v/>
      </c>
      <c r="OP87" s="34" t="str">
        <f>IF(OO87&lt;&gt;"",HLOOKUP(COUNT($NE87:OO87)+1,$G$4:$EH$8,OP$14,0)*$D87,IF($C87=OP$17,$G$8*$D87,""))</f>
        <v/>
      </c>
      <c r="OQ87" s="34" t="str">
        <f>IF(OP87&lt;&gt;"",HLOOKUP(COUNT($NE87:OP87)+1,$G$4:$EH$8,OQ$14,0)*$D87,IF($C87=OQ$17,$G$8*$D87,""))</f>
        <v/>
      </c>
      <c r="OR87" s="34" t="str">
        <f>IF(OQ87&lt;&gt;"",HLOOKUP(COUNT($NE87:OQ87)+1,$G$4:$EH$8,OR$14,0)*$D87,IF($C87=OR$17,$G$8*$D87,""))</f>
        <v/>
      </c>
      <c r="OS87" s="34" t="str">
        <f>IF(OR87&lt;&gt;"",HLOOKUP(COUNT($NE87:OR87)+1,$G$4:$EH$8,OS$14,0)*$D87,IF($C87=OS$17,$G$8*$D87,""))</f>
        <v/>
      </c>
      <c r="OT87" s="34" t="str">
        <f>IF(OS87&lt;&gt;"",HLOOKUP(COUNT($NE87:OS87)+1,$G$4:$EH$8,OT$14,0)*$D87,IF($C87=OT$17,$G$8*$D87,""))</f>
        <v/>
      </c>
      <c r="OU87" s="34" t="str">
        <f>IF(OT87&lt;&gt;"",HLOOKUP(COUNT($NE87:OT87)+1,$G$4:$EH$8,OU$14,0)*$D87,IF($C87=OU$17,$G$8*$D87,""))</f>
        <v/>
      </c>
      <c r="OV87" s="34" t="str">
        <f>IF(OU87&lt;&gt;"",HLOOKUP(COUNT($NE87:OU87)+1,$G$4:$EH$8,OV$14,0)*$D87,IF($C87=OV$17,$G$8*$D87,""))</f>
        <v/>
      </c>
      <c r="OW87" s="34" t="str">
        <f>IF(OV87&lt;&gt;"",HLOOKUP(COUNT($NE87:OV87)+1,$G$4:$EH$8,OW$14,0)*$D87,IF($C87=OW$17,$G$8*$D87,""))</f>
        <v/>
      </c>
      <c r="OX87" s="34" t="str">
        <f>IF(OW87&lt;&gt;"",HLOOKUP(COUNT($NE87:OW87)+1,$G$4:$EH$8,OX$14,0)*$D87,IF($C87=OX$17,$G$8*$D87,""))</f>
        <v/>
      </c>
      <c r="OY87" s="34" t="str">
        <f>IF(OX87&lt;&gt;"",HLOOKUP(COUNT($NE87:OX87)+1,$G$4:$EH$8,OY$14,0)*$D87,IF($C87=OY$17,$G$8*$D87,""))</f>
        <v/>
      </c>
      <c r="OZ87" s="34" t="str">
        <f>IF(OY87&lt;&gt;"",HLOOKUP(COUNT($NE87:OY87)+1,$G$4:$EH$8,OZ$14,0)*$D87,IF($C87=OZ$17,$G$8*$D87,""))</f>
        <v/>
      </c>
      <c r="PA87" s="34" t="str">
        <f>IF(OZ87&lt;&gt;"",HLOOKUP(COUNT($NE87:OZ87)+1,$G$4:$EH$8,PA$14,0)*$D87,IF($C87=PA$17,$G$8*$D87,""))</f>
        <v/>
      </c>
      <c r="PB87" s="34" t="str">
        <f>IF(PA87&lt;&gt;"",HLOOKUP(COUNT($NE87:PA87)+1,$G$4:$EH$8,PB$14,0)*$D87,IF($C87=PB$17,$G$8*$D87,""))</f>
        <v/>
      </c>
      <c r="PC87" s="34" t="str">
        <f>IF(PB87&lt;&gt;"",HLOOKUP(COUNT($NE87:PB87)+1,$G$4:$EH$8,PC$14,0)*$D87,IF($C87=PC$17,$G$8*$D87,""))</f>
        <v/>
      </c>
      <c r="PD87" s="34" t="str">
        <f>IF(PC87&lt;&gt;"",HLOOKUP(COUNT($NE87:PC87)+1,$G$4:$EH$8,PD$14,0)*$D87,IF($C87=PD$17,$G$8*$D87,""))</f>
        <v/>
      </c>
      <c r="PE87" s="34" t="str">
        <f>IF(PD87&lt;&gt;"",HLOOKUP(COUNT($NE87:PD87)+1,$G$4:$EH$8,PE$14,0)*$D87,IF($C87=PE$17,$G$8*$D87,""))</f>
        <v/>
      </c>
      <c r="PF87" s="34" t="str">
        <f>IF(PE87&lt;&gt;"",HLOOKUP(COUNT($NE87:PE87)+1,$G$4:$EH$8,PF$14,0)*$D87,IF($C87=PF$17,$G$8*$D87,""))</f>
        <v/>
      </c>
      <c r="PG87" s="34" t="str">
        <f>IF(PF87&lt;&gt;"",HLOOKUP(COUNT($NE87:PF87)+1,$G$4:$EH$8,PG$14,0)*$D87,IF($C87=PG$17,$G$8*$D87,""))</f>
        <v/>
      </c>
      <c r="PH87" s="34" t="str">
        <f>IF(PG87&lt;&gt;"",HLOOKUP(COUNT($NE87:PG87)+1,$G$4:$EH$8,PH$14,0)*$D87,IF($C87=PH$17,$G$8*$D87,""))</f>
        <v/>
      </c>
      <c r="PI87" s="34" t="str">
        <f>IF(PH87&lt;&gt;"",HLOOKUP(COUNT($NE87:PH87)+1,$G$4:$EH$8,PI$14,0)*$D87,IF($C87=PI$17,$G$8*$D87,""))</f>
        <v/>
      </c>
      <c r="PJ87" s="34" t="str">
        <f>IF(PI87&lt;&gt;"",HLOOKUP(COUNT($NE87:PI87)+1,$G$4:$EH$8,PJ$14,0)*$D87,IF($C87=PJ$17,$G$8*$D87,""))</f>
        <v/>
      </c>
      <c r="PK87" s="34" t="str">
        <f>IF(PJ87&lt;&gt;"",HLOOKUP(COUNT($NE87:PJ87)+1,$G$4:$EH$8,PK$14,0)*$D87,IF($C87=PK$17,$G$8*$D87,""))</f>
        <v/>
      </c>
      <c r="PL87" s="34" t="str">
        <f>IF(PK87&lt;&gt;"",HLOOKUP(COUNT($NE87:PK87)+1,$G$4:$EH$8,PL$14,0)*$D87,IF($C87=PL$17,$G$8*$D87,""))</f>
        <v/>
      </c>
      <c r="PM87" s="34" t="str">
        <f>IF(PL87&lt;&gt;"",HLOOKUP(COUNT($NE87:PL87)+1,$G$4:$EH$8,PM$14,0)*$D87,IF($C87=PM$17,$G$8*$D87,""))</f>
        <v/>
      </c>
      <c r="PN87" s="34" t="str">
        <f>IF(PM87&lt;&gt;"",HLOOKUP(COUNT($NE87:PM87)+1,$G$4:$EH$8,PN$14,0)*$D87,IF($C87=PN$17,$G$8*$D87,""))</f>
        <v/>
      </c>
      <c r="PO87" s="34" t="str">
        <f>IF(PN87&lt;&gt;"",HLOOKUP(COUNT($NE87:PN87)+1,$G$4:$EH$8,PO$14,0)*$D87,IF($C87=PO$17,$G$8*$D87,""))</f>
        <v/>
      </c>
      <c r="PP87" s="34" t="str">
        <f>IF(PO87&lt;&gt;"",HLOOKUP(COUNT($NE87:PO87)+1,$G$4:$EH$8,PP$14,0)*$D87,IF($C87=PP$17,$G$8*$D87,""))</f>
        <v/>
      </c>
      <c r="PQ87" s="34" t="str">
        <f>IF(PP87&lt;&gt;"",HLOOKUP(COUNT($NE87:PP87)+1,$G$4:$EH$8,PQ$14,0)*$D87,IF($C87=PQ$17,$G$8*$D87,""))</f>
        <v/>
      </c>
      <c r="PR87" s="34" t="str">
        <f>IF(PQ87&lt;&gt;"",HLOOKUP(COUNT($NE87:PQ87)+1,$G$4:$EH$8,PR$14,0)*$D87,IF($C87=PR$17,$G$8*$D87,""))</f>
        <v/>
      </c>
      <c r="PS87" s="34" t="str">
        <f>IF(PR87&lt;&gt;"",HLOOKUP(COUNT($NE87:PR87)+1,$G$4:$EH$8,PS$14,0)*$D87,IF($C87=PS$17,$G$8*$D87,""))</f>
        <v/>
      </c>
      <c r="PT87" s="34" t="str">
        <f>IF(PS87&lt;&gt;"",HLOOKUP(COUNT($NE87:PS87)+1,$G$4:$EH$8,PT$14,0)*$D87,IF($C87=PT$17,$G$8*$D87,""))</f>
        <v/>
      </c>
      <c r="PU87" s="34" t="str">
        <f>IF(PT87&lt;&gt;"",HLOOKUP(COUNT($NE87:PT87)+1,$G$4:$EH$8,PU$14,0)*$D87,IF($C87=PU$17,$G$8*$D87,""))</f>
        <v/>
      </c>
      <c r="PV87" s="34">
        <f>IF(PU87&lt;&gt;"",HLOOKUP(COUNT($NE87:PU87)+1,$G$4:$EH$8,PV$14,0)*$D87,IF($C87=PV$17,$G$8*$D87,""))</f>
        <v>175000</v>
      </c>
      <c r="PW87" s="34">
        <f>IF(PV87&lt;&gt;"",HLOOKUP(COUNT($NE87:PV87)+1,$G$4:$EH$8,PW$14,0)*$D87,IF($C87=PW$17,$G$8*$D87,""))</f>
        <v>0</v>
      </c>
      <c r="PX87" s="34">
        <f>IF(PW87&lt;&gt;"",HLOOKUP(COUNT($NE87:PW87)+1,$G$4:$EH$8,PX$14,0)*$D87,IF($C87=PX$17,$G$8*$D87,""))</f>
        <v>0</v>
      </c>
      <c r="PY87" s="34">
        <f>IF(PX87&lt;&gt;"",HLOOKUP(COUNT($NE87:PX87)+1,$G$4:$EH$8,PY$14,0)*$D87,IF($C87=PY$17,$G$8*$D87,""))</f>
        <v>0</v>
      </c>
      <c r="PZ87" s="34">
        <f>IF(PY87&lt;&gt;"",HLOOKUP(COUNT($NE87:PY87)+1,$G$4:$EH$8,PZ$14,0)*$D87,IF($C87=PZ$17,$G$8*$D87,""))</f>
        <v>0</v>
      </c>
      <c r="QA87" s="34">
        <f>IF(PZ87&lt;&gt;"",HLOOKUP(COUNT($NE87:PZ87)+1,$G$4:$EH$8,QA$14,0)*$D87,IF($C87=QA$17,$G$8*$D87,""))</f>
        <v>0</v>
      </c>
      <c r="QB87" s="34">
        <f>IF(QA87&lt;&gt;"",HLOOKUP(COUNT($NE87:QA87)+1,$G$4:$EH$8,QB$14,0)*$D87,IF($C87=QB$17,$G$8*$D87,""))</f>
        <v>0</v>
      </c>
      <c r="QC87" s="34">
        <f>IF(QB87&lt;&gt;"",HLOOKUP(COUNT($NE87:QB87)+1,$G$4:$EH$8,QC$14,0)*$D87,IF($C87=QC$17,$G$8*$D87,""))</f>
        <v>0</v>
      </c>
      <c r="QD87" s="34">
        <f>IF(QC87&lt;&gt;"",HLOOKUP(COUNT($NE87:QC87)+1,$G$4:$EH$8,QD$14,0)*$D87,IF($C87=QD$17,$G$8*$D87,""))</f>
        <v>0</v>
      </c>
      <c r="QE87" s="34">
        <f>IF(QD87&lt;&gt;"",HLOOKUP(COUNT($NE87:QD87)+1,$G$4:$EH$8,QE$14,0)*$D87,IF($C87=QE$17,$G$8*$D87,""))</f>
        <v>0</v>
      </c>
      <c r="QF87" s="34">
        <f>IF(QE87&lt;&gt;"",HLOOKUP(COUNT($NE87:QE87)+1,$G$4:$EH$8,QF$14,0)*$D87,IF($C87=QF$17,$G$8*$D87,""))</f>
        <v>0</v>
      </c>
      <c r="QG87" s="34">
        <f>IF(QF87&lt;&gt;"",HLOOKUP(COUNT($NE87:QF87)+1,$G$4:$EH$8,QG$14,0)*$D87,IF($C87=QG$17,$G$8*$D87,""))</f>
        <v>0</v>
      </c>
      <c r="QH87" s="34">
        <f>IF(QG87&lt;&gt;"",HLOOKUP(COUNT($NE87:QG87)+1,$G$4:$EH$8,QH$14,0)*$D87,IF($C87=QH$17,$G$8*$D87,""))</f>
        <v>0</v>
      </c>
      <c r="QI87" s="34">
        <f>IF(QH87&lt;&gt;"",HLOOKUP(COUNT($NE87:QH87)+1,$G$4:$EH$8,QI$14,0)*$D87,IF($C87=QI$17,$G$8*$D87,""))</f>
        <v>0</v>
      </c>
      <c r="QJ87" s="34">
        <f>IF(QI87&lt;&gt;"",HLOOKUP(COUNT($NE87:QI87)+1,$G$4:$EH$8,QJ$14,0)*$D87,IF($C87=QJ$17,$G$8*$D87,""))</f>
        <v>0</v>
      </c>
      <c r="QK87" s="34">
        <f>IF(QJ87&lt;&gt;"",HLOOKUP(COUNT($NE87:QJ87)+1,$G$4:$EH$8,QK$14,0)*$D87,IF($C87=QK$17,$G$8*$D87,""))</f>
        <v>0</v>
      </c>
      <c r="QL87" s="34">
        <f>IF(QK87&lt;&gt;"",HLOOKUP(COUNT($NE87:QK87)+1,$G$4:$EH$8,QL$14,0)*$D87,IF($C87=QL$17,$G$8*$D87,""))</f>
        <v>0</v>
      </c>
      <c r="QM87" s="34">
        <f>IF(QL87&lt;&gt;"",HLOOKUP(COUNT($NE87:QL87)+1,$G$4:$EH$8,QM$14,0)*$D87,IF($C87=QM$17,$G$8*$D87,""))</f>
        <v>0</v>
      </c>
      <c r="QN87" s="34">
        <f>IF(QM87&lt;&gt;"",HLOOKUP(COUNT($NE87:QM87)+1,$G$4:$EH$8,QN$14,0)*$D87,IF($C87=QN$17,$G$8*$D87,""))</f>
        <v>0</v>
      </c>
      <c r="QO87" s="34">
        <f>IF(QN87&lt;&gt;"",HLOOKUP(COUNT($NE87:QN87)+1,$G$4:$EH$8,QO$14,0)*$D87,IF($C87=QO$17,$G$8*$D87,""))</f>
        <v>0</v>
      </c>
      <c r="QP87" s="34">
        <f>IF(QO87&lt;&gt;"",HLOOKUP(COUNT($NE87:QO87)+1,$G$4:$EH$8,QP$14,0)*$D87,IF($C87=QP$17,$G$8*$D87,""))</f>
        <v>0</v>
      </c>
      <c r="QQ87" s="34">
        <f>IF(QP87&lt;&gt;"",HLOOKUP(COUNT($NE87:QP87)+1,$G$4:$EH$8,QQ$14,0)*$D87,IF($C87=QQ$17,$G$8*$D87,""))</f>
        <v>0</v>
      </c>
      <c r="QR87" s="34">
        <f>IF(QQ87&lt;&gt;"",HLOOKUP(COUNT($NE87:QQ87)+1,$G$4:$EH$8,QR$14,0)*$D87,IF($C87=QR$17,$G$8*$D87,""))</f>
        <v>0</v>
      </c>
      <c r="QS87" s="34">
        <f>IF(QR87&lt;&gt;"",HLOOKUP(COUNT($NE87:QR87)+1,$G$4:$EH$8,QS$14,0)*$D87,IF($C87=QS$17,$G$8*$D87,""))</f>
        <v>0</v>
      </c>
      <c r="QT87" s="34">
        <f>IF(QS87&lt;&gt;"",HLOOKUP(COUNT($NE87:QS87)+1,$G$4:$EH$8,QT$14,0)*$D87,IF($C87=QT$17,$G$8*$D87,""))</f>
        <v>0</v>
      </c>
      <c r="QU87" s="34">
        <f>IF(QT87&lt;&gt;"",HLOOKUP(COUNT($NE87:QT87)+1,$G$4:$EH$8,QU$14,0)*$D87,IF($C87=QU$17,$G$8*$D87,""))</f>
        <v>0</v>
      </c>
      <c r="QV87" s="34">
        <f>IF(QU87&lt;&gt;"",HLOOKUP(COUNT($NE87:QU87)+1,$G$4:$EH$8,QV$14,0)*$D87,IF($C87=QV$17,$G$8*$D87,""))</f>
        <v>0</v>
      </c>
      <c r="QW87" s="34">
        <f>IF(QV87&lt;&gt;"",HLOOKUP(COUNT($NE87:QV87)+1,$G$4:$EH$8,QW$14,0)*$D87,IF($C87=QW$17,$G$8*$D87,""))</f>
        <v>0</v>
      </c>
      <c r="QX87" s="34">
        <f>IF(QW87&lt;&gt;"",HLOOKUP(COUNT($NE87:QW87)+1,$G$4:$EH$8,QX$14,0)*$D87,IF($C87=QX$17,$G$8*$D87,""))</f>
        <v>0</v>
      </c>
      <c r="QY87" s="34">
        <f>IF(QX87&lt;&gt;"",HLOOKUP(COUNT($NE87:QX87)+1,$G$4:$EH$8,QY$14,0)*$D87,IF($C87=QY$17,$G$8*$D87,""))</f>
        <v>0</v>
      </c>
      <c r="QZ87" s="34">
        <f>IF(QY87&lt;&gt;"",HLOOKUP(COUNT($NE87:QY87)+1,$G$4:$EH$8,QZ$14,0)*$D87,IF($C87=QZ$17,$G$8*$D87,""))</f>
        <v>0</v>
      </c>
      <c r="RA87" s="34">
        <f>IF(QZ87&lt;&gt;"",HLOOKUP(COUNT($NE87:QZ87)+1,$G$4:$EH$8,RA$14,0)*$D87,IF($C87=RA$17,$G$8*$D87,""))</f>
        <v>0</v>
      </c>
      <c r="RB87" s="34">
        <f>IF(RA87&lt;&gt;"",HLOOKUP(COUNT($NE87:RA87)+1,$G$4:$EH$8,RB$14,0)*$D87,IF($C87=RB$17,$G$8*$D87,""))</f>
        <v>0</v>
      </c>
      <c r="RC87" s="34">
        <f>IF(RB87&lt;&gt;"",HLOOKUP(COUNT($NE87:RB87)+1,$G$4:$EH$8,RC$14,0)*$D87,IF($C87=RC$17,$G$8*$D87,""))</f>
        <v>0</v>
      </c>
      <c r="RD87" s="34">
        <f>IF(RC87&lt;&gt;"",HLOOKUP(COUNT($NE87:RC87)+1,$G$4:$EH$8,RD$14,0)*$D87,IF($C87=RD$17,$G$8*$D87,""))</f>
        <v>0</v>
      </c>
      <c r="RE87" s="34">
        <f>IF(RD87&lt;&gt;"",HLOOKUP(COUNT($NE87:RD87)+1,$G$4:$EH$8,RE$14,0)*$D87,IF($C87=RE$17,$G$8*$D87,""))</f>
        <v>0</v>
      </c>
      <c r="RF87" s="34">
        <f>IF(RE87&lt;&gt;"",HLOOKUP(COUNT($NE87:RE87)+1,$G$4:$EH$8,RF$14,0)*$D87,IF($C87=RF$17,$G$8*$D87,""))</f>
        <v>0</v>
      </c>
      <c r="RG87" s="34">
        <f>IF(RF87&lt;&gt;"",HLOOKUP(COUNT($NE87:RF87)+1,$G$4:$EH$8,RG$14,0)*$D87,IF($C87=RG$17,$G$8*$D87,""))</f>
        <v>0</v>
      </c>
      <c r="RH87" s="34">
        <f>IF(RG87&lt;&gt;"",HLOOKUP(COUNT($NE87:RG87)+1,$G$4:$EH$8,RH$14,0)*$D87,IF($C87=RH$17,$G$8*$D87,""))</f>
        <v>0</v>
      </c>
      <c r="RI87" s="34">
        <f>IF(RH87&lt;&gt;"",HLOOKUP(COUNT($NE87:RH87)+1,$G$4:$EH$8,RI$14,0)*$D87,IF($C87=RI$17,$G$8*$D87,""))</f>
        <v>0</v>
      </c>
      <c r="RJ87" s="34">
        <f>IF(RI87&lt;&gt;"",HLOOKUP(COUNT($NE87:RI87)+1,$G$4:$EH$8,RJ$14,0)*$D87,IF($C87=RJ$17,$G$8*$D87,""))</f>
        <v>0</v>
      </c>
      <c r="RK87" s="34">
        <f>IF(RJ87&lt;&gt;"",HLOOKUP(COUNT($NE87:RJ87)+1,$G$4:$EH$8,RK$14,0)*$D87,IF($C87=RK$17,$G$8*$D87,""))</f>
        <v>0</v>
      </c>
      <c r="RL87" s="34">
        <f>IF(RK87&lt;&gt;"",HLOOKUP(COUNT($NE87:RK87)+1,$G$4:$EH$8,RL$14,0)*$D87,IF($C87=RL$17,$G$8*$D87,""))</f>
        <v>0</v>
      </c>
      <c r="RM87" s="34">
        <f>IF(RL87&lt;&gt;"",HLOOKUP(COUNT($NE87:RL87)+1,$G$4:$EH$8,RM$14,0)*$D87,IF($C87=RM$17,$G$8*$D87,""))</f>
        <v>0</v>
      </c>
      <c r="RN87" s="34">
        <f>IF(RM87&lt;&gt;"",HLOOKUP(COUNT($NE87:RM87)+1,$G$4:$EH$8,RN$14,0)*$D87,IF($C87=RN$17,$G$8*$D87,""))</f>
        <v>0</v>
      </c>
      <c r="RO87" s="34">
        <f>IF(RN87&lt;&gt;"",HLOOKUP(COUNT($NE87:RN87)+1,$G$4:$EH$8,RO$14,0)*$D87,IF($C87=RO$17,$G$8*$D87,""))</f>
        <v>0</v>
      </c>
      <c r="RP87" s="34">
        <f>IF(RO87&lt;&gt;"",HLOOKUP(COUNT($NE87:RO87)+1,$G$4:$EH$8,RP$14,0)*$D87,IF($C87=RP$17,$G$8*$D87,""))</f>
        <v>0</v>
      </c>
      <c r="RQ87" s="34">
        <f>IF(RP87&lt;&gt;"",HLOOKUP(COUNT($NE87:RP87)+1,$G$4:$EH$8,RQ$14,0)*$D87,IF($C87=RQ$17,$G$8*$D87,""))</f>
        <v>0</v>
      </c>
      <c r="RR87" s="34">
        <f>IF(RQ87&lt;&gt;"",HLOOKUP(COUNT($NE87:RQ87)+1,$G$4:$EH$8,RR$14,0)*$D87,IF($C87=RR$17,$G$8*$D87,""))</f>
        <v>0</v>
      </c>
      <c r="RS87" s="34">
        <f>IF(RR87&lt;&gt;"",HLOOKUP(COUNT($NE87:RR87)+1,$G$4:$EH$8,RS$14,0)*$D87,IF($C87=RS$17,$G$8*$D87,""))</f>
        <v>0</v>
      </c>
      <c r="RT87" s="34">
        <f>IF(RS87&lt;&gt;"",HLOOKUP(COUNT($NE87:RS87)+1,$G$4:$EH$8,RT$14,0)*$D87,IF($C87=RT$17,$G$8*$D87,""))</f>
        <v>0</v>
      </c>
      <c r="RU87" s="34">
        <f>IF(RT87&lt;&gt;"",HLOOKUP(COUNT($NE87:RT87)+1,$G$4:$EH$8,RU$14,0)*$D87,IF($C87=RU$17,$G$8*$D87,""))</f>
        <v>0</v>
      </c>
      <c r="RW87" s="34" t="str">
        <f>IF(RV87&lt;&gt;"",HLOOKUP(COUNT($RV87:RV87)+1,$G$4:$EH$9,RW$14,0)*$D87,IF($C87=RW$17,$G$9*$D87,""))</f>
        <v/>
      </c>
      <c r="RX87" s="34" t="str">
        <f>IF(RW87&lt;&gt;"",HLOOKUP(COUNT($RV87:RW87)+1,$G$4:$EH$9,RX$14,0)*$D87,IF($C87=RX$17,$G$9*$D87,""))</f>
        <v/>
      </c>
      <c r="RY87" s="34" t="str">
        <f>IF(RX87&lt;&gt;"",HLOOKUP(COUNT($RV87:RX87)+1,$G$4:$EH$9,RY$14,0)*$D87,IF($C87=RY$17,$G$9*$D87,""))</f>
        <v/>
      </c>
      <c r="RZ87" s="34" t="str">
        <f>IF(RY87&lt;&gt;"",HLOOKUP(COUNT($RV87:RY87)+1,$G$4:$EH$9,RZ$14,0)*$D87,IF($C87=RZ$17,$G$9*$D87,""))</f>
        <v/>
      </c>
      <c r="SA87" s="34" t="str">
        <f>IF(RZ87&lt;&gt;"",HLOOKUP(COUNT($RV87:RZ87)+1,$G$4:$EH$9,SA$14,0)*$D87,IF($C87=SA$17,$G$9*$D87,""))</f>
        <v/>
      </c>
      <c r="SB87" s="34" t="str">
        <f>IF(SA87&lt;&gt;"",HLOOKUP(COUNT($RV87:SA87)+1,$G$4:$EH$9,SB$14,0)*$D87,IF($C87=SB$17,$G$9*$D87,""))</f>
        <v/>
      </c>
      <c r="SC87" s="34" t="str">
        <f>IF(SB87&lt;&gt;"",HLOOKUP(COUNT($RV87:SB87)+1,$G$4:$EH$9,SC$14,0)*$D87,IF($C87=SC$17,$G$9*$D87,""))</f>
        <v/>
      </c>
      <c r="SD87" s="34" t="str">
        <f>IF(SC87&lt;&gt;"",HLOOKUP(COUNT($RV87:SC87)+1,$G$4:$EH$9,SD$14,0)*$D87,IF($C87=SD$17,$G$9*$D87,""))</f>
        <v/>
      </c>
      <c r="SE87" s="34" t="str">
        <f>IF(SD87&lt;&gt;"",HLOOKUP(COUNT($RV87:SD87)+1,$G$4:$EH$9,SE$14,0)*$D87,IF($C87=SE$17,$G$9*$D87,""))</f>
        <v/>
      </c>
      <c r="SF87" s="34" t="str">
        <f>IF(SE87&lt;&gt;"",HLOOKUP(COUNT($RV87:SE87)+1,$G$4:$EH$9,SF$14,0)*$D87,IF($C87=SF$17,$G$9*$D87,""))</f>
        <v/>
      </c>
      <c r="SG87" s="34" t="str">
        <f>IF(SF87&lt;&gt;"",HLOOKUP(COUNT($RV87:SF87)+1,$G$4:$EH$9,SG$14,0)*$D87,IF($C87=SG$17,$G$9*$D87,""))</f>
        <v/>
      </c>
      <c r="SH87" s="34" t="str">
        <f>IF(SG87&lt;&gt;"",HLOOKUP(COUNT($RV87:SG87)+1,$G$4:$EH$9,SH$14,0)*$D87,IF($C87=SH$17,$G$9*$D87,""))</f>
        <v/>
      </c>
      <c r="SI87" s="34" t="str">
        <f>IF(SH87&lt;&gt;"",HLOOKUP(COUNT($RV87:SH87)+1,$G$4:$EH$9,SI$14,0)*$D87,IF($C87=SI$17,$G$9*$D87,""))</f>
        <v/>
      </c>
      <c r="SJ87" s="34" t="str">
        <f>IF(SI87&lt;&gt;"",HLOOKUP(COUNT($RV87:SI87)+1,$G$4:$EH$9,SJ$14,0)*$D87,IF($C87=SJ$17,$G$9*$D87,""))</f>
        <v/>
      </c>
      <c r="SK87" s="34" t="str">
        <f>IF(SJ87&lt;&gt;"",HLOOKUP(COUNT($RV87:SJ87)+1,$G$4:$EH$9,SK$14,0)*$D87,IF($C87=SK$17,$G$9*$D87,""))</f>
        <v/>
      </c>
      <c r="SL87" s="34" t="str">
        <f>IF(SK87&lt;&gt;"",HLOOKUP(COUNT($RV87:SK87)+1,$G$4:$EH$9,SL$14,0)*$D87,IF($C87=SL$17,$G$9*$D87,""))</f>
        <v/>
      </c>
      <c r="SM87" s="34" t="str">
        <f>IF(SL87&lt;&gt;"",HLOOKUP(COUNT($RV87:SL87)+1,$G$4:$EH$9,SM$14,0)*$D87,IF($C87=SM$17,$G$9*$D87,""))</f>
        <v/>
      </c>
      <c r="SN87" s="34" t="str">
        <f>IF(SM87&lt;&gt;"",HLOOKUP(COUNT($RV87:SM87)+1,$G$4:$EH$9,SN$14,0)*$D87,IF($C87=SN$17,$G$9*$D87,""))</f>
        <v/>
      </c>
      <c r="SO87" s="34" t="str">
        <f>IF(SN87&lt;&gt;"",HLOOKUP(COUNT($RV87:SN87)+1,$G$4:$EH$9,SO$14,0)*$D87,IF($C87=SO$17,$G$9*$D87,""))</f>
        <v/>
      </c>
      <c r="SP87" s="34" t="str">
        <f>IF(SO87&lt;&gt;"",HLOOKUP(COUNT($RV87:SO87)+1,$G$4:$EH$9,SP$14,0)*$D87,IF($C87=SP$17,$G$9*$D87,""))</f>
        <v/>
      </c>
      <c r="SQ87" s="34" t="str">
        <f>IF(SP87&lt;&gt;"",HLOOKUP(COUNT($RV87:SP87)+1,$G$4:$EH$9,SQ$14,0)*$D87,IF($C87=SQ$17,$G$9*$D87,""))</f>
        <v/>
      </c>
      <c r="SR87" s="34" t="str">
        <f>IF(SQ87&lt;&gt;"",HLOOKUP(COUNT($RV87:SQ87)+1,$G$4:$EH$9,SR$14,0)*$D87,IF($C87=SR$17,$G$9*$D87,""))</f>
        <v/>
      </c>
      <c r="SS87" s="34" t="str">
        <f>IF(SR87&lt;&gt;"",HLOOKUP(COUNT($RV87:SR87)+1,$G$4:$EH$9,SS$14,0)*$D87,IF($C87=SS$17,$G$9*$D87,""))</f>
        <v/>
      </c>
      <c r="ST87" s="34" t="str">
        <f>IF(SS87&lt;&gt;"",HLOOKUP(COUNT($RV87:SS87)+1,$G$4:$EH$9,ST$14,0)*$D87,IF($C87=ST$17,$G$9*$D87,""))</f>
        <v/>
      </c>
      <c r="SU87" s="34" t="str">
        <f>IF(ST87&lt;&gt;"",HLOOKUP(COUNT($RV87:ST87)+1,$G$4:$EH$9,SU$14,0)*$D87,IF($C87=SU$17,$G$9*$D87,""))</f>
        <v/>
      </c>
      <c r="SV87" s="34" t="str">
        <f>IF(SU87&lt;&gt;"",HLOOKUP(COUNT($RV87:SU87)+1,$G$4:$EH$9,SV$14,0)*$D87,IF($C87=SV$17,$G$9*$D87,""))</f>
        <v/>
      </c>
      <c r="SW87" s="34" t="str">
        <f>IF(SV87&lt;&gt;"",HLOOKUP(COUNT($RV87:SV87)+1,$G$4:$EH$9,SW$14,0)*$D87,IF($C87=SW$17,$G$9*$D87,""))</f>
        <v/>
      </c>
      <c r="SX87" s="34" t="str">
        <f>IF(SW87&lt;&gt;"",HLOOKUP(COUNT($RV87:SW87)+1,$G$4:$EH$9,SX$14,0)*$D87,IF($C87=SX$17,$G$9*$D87,""))</f>
        <v/>
      </c>
      <c r="SY87" s="34" t="str">
        <f>IF(SX87&lt;&gt;"",HLOOKUP(COUNT($RV87:SX87)+1,$G$4:$EH$9,SY$14,0)*$D87,IF($C87=SY$17,$G$9*$D87,""))</f>
        <v/>
      </c>
      <c r="SZ87" s="34" t="str">
        <f>IF(SY87&lt;&gt;"",HLOOKUP(COUNT($RV87:SY87)+1,$G$4:$EH$9,SZ$14,0)*$D87,IF($C87=SZ$17,$G$9*$D87,""))</f>
        <v/>
      </c>
      <c r="TA87" s="34" t="str">
        <f>IF(SZ87&lt;&gt;"",HLOOKUP(COUNT($RV87:SZ87)+1,$G$4:$EH$9,TA$14,0)*$D87,IF($C87=TA$17,$G$9*$D87,""))</f>
        <v/>
      </c>
      <c r="TB87" s="34" t="str">
        <f>IF(TA87&lt;&gt;"",HLOOKUP(COUNT($RV87:TA87)+1,$G$4:$EH$9,TB$14,0)*$D87,IF($C87=TB$17,$G$9*$D87,""))</f>
        <v/>
      </c>
      <c r="TC87" s="34" t="str">
        <f>IF(TB87&lt;&gt;"",HLOOKUP(COUNT($RV87:TB87)+1,$G$4:$EH$9,TC$14,0)*$D87,IF($C87=TC$17,$G$9*$D87,""))</f>
        <v/>
      </c>
      <c r="TD87" s="34" t="str">
        <f>IF(TC87&lt;&gt;"",HLOOKUP(COUNT($RV87:TC87)+1,$G$4:$EH$9,TD$14,0)*$D87,IF($C87=TD$17,$G$9*$D87,""))</f>
        <v/>
      </c>
      <c r="TE87" s="34" t="str">
        <f>IF(TD87&lt;&gt;"",HLOOKUP(COUNT($RV87:TD87)+1,$G$4:$EH$9,TE$14,0)*$D87,IF($C87=TE$17,$G$9*$D87,""))</f>
        <v/>
      </c>
      <c r="TF87" s="34" t="str">
        <f>IF(TE87&lt;&gt;"",HLOOKUP(COUNT($RV87:TE87)+1,$G$4:$EH$9,TF$14,0)*$D87,IF($C87=TF$17,$G$9*$D87,""))</f>
        <v/>
      </c>
      <c r="TG87" s="34" t="str">
        <f>IF(TF87&lt;&gt;"",HLOOKUP(COUNT($RV87:TF87)+1,$G$4:$EH$9,TG$14,0)*$D87,IF($C87=TG$17,$G$9*$D87,""))</f>
        <v/>
      </c>
      <c r="TH87" s="34" t="str">
        <f>IF(TG87&lt;&gt;"",HLOOKUP(COUNT($RV87:TG87)+1,$G$4:$EH$9,TH$14,0)*$D87,IF($C87=TH$17,$G$9*$D87,""))</f>
        <v/>
      </c>
      <c r="TI87" s="34" t="str">
        <f>IF(TH87&lt;&gt;"",HLOOKUP(COUNT($RV87:TH87)+1,$G$4:$EH$9,TI$14,0)*$D87,IF($C87=TI$17,$G$9*$D87,""))</f>
        <v/>
      </c>
      <c r="TJ87" s="34" t="str">
        <f>IF(TI87&lt;&gt;"",HLOOKUP(COUNT($RV87:TI87)+1,$G$4:$EH$9,TJ$14,0)*$D87,IF($C87=TJ$17,$G$9*$D87,""))</f>
        <v/>
      </c>
      <c r="TK87" s="34" t="str">
        <f>IF(TJ87&lt;&gt;"",HLOOKUP(COUNT($RV87:TJ87)+1,$G$4:$EH$9,TK$14,0)*$D87,IF($C87=TK$17,$G$9*$D87,""))</f>
        <v/>
      </c>
      <c r="TL87" s="34" t="str">
        <f>IF(TK87&lt;&gt;"",HLOOKUP(COUNT($RV87:TK87)+1,$G$4:$EH$9,TL$14,0)*$D87,IF($C87=TL$17,$G$9*$D87,""))</f>
        <v/>
      </c>
      <c r="TM87" s="34" t="str">
        <f>IF(TL87&lt;&gt;"",HLOOKUP(COUNT($RV87:TL87)+1,$G$4:$EH$9,TM$14,0)*$D87,IF($C87=TM$17,$G$9*$D87,""))</f>
        <v/>
      </c>
      <c r="TN87" s="34" t="str">
        <f>IF(TM87&lt;&gt;"",HLOOKUP(COUNT($RV87:TM87)+1,$G$4:$EH$9,TN$14,0)*$D87,IF($C87=TN$17,$G$9*$D87,""))</f>
        <v/>
      </c>
      <c r="TO87" s="34" t="str">
        <f>IF(TN87&lt;&gt;"",HLOOKUP(COUNT($RV87:TN87)+1,$G$4:$EH$9,TO$14,0)*$D87,IF($C87=TO$17,$G$9*$D87,""))</f>
        <v/>
      </c>
      <c r="TP87" s="34" t="str">
        <f>IF(TO87&lt;&gt;"",HLOOKUP(COUNT($RV87:TO87)+1,$G$4:$EH$9,TP$14,0)*$D87,IF($C87=TP$17,$G$9*$D87,""))</f>
        <v/>
      </c>
      <c r="TQ87" s="34" t="str">
        <f>IF(TP87&lt;&gt;"",HLOOKUP(COUNT($RV87:TP87)+1,$G$4:$EH$9,TQ$14,0)*$D87,IF($C87=TQ$17,$G$9*$D87,""))</f>
        <v/>
      </c>
      <c r="TR87" s="34" t="str">
        <f>IF(TQ87&lt;&gt;"",HLOOKUP(COUNT($RV87:TQ87)+1,$G$4:$EH$9,TR$14,0)*$D87,IF($C87=TR$17,$G$9*$D87,""))</f>
        <v/>
      </c>
      <c r="TS87" s="34" t="str">
        <f>IF(TR87&lt;&gt;"",HLOOKUP(COUNT($RV87:TR87)+1,$G$4:$EH$9,TS$14,0)*$D87,IF($C87=TS$17,$G$9*$D87,""))</f>
        <v/>
      </c>
      <c r="TT87" s="34" t="str">
        <f>IF(TS87&lt;&gt;"",HLOOKUP(COUNT($RV87:TS87)+1,$G$4:$EH$9,TT$14,0)*$D87,IF($C87=TT$17,$G$9*$D87,""))</f>
        <v/>
      </c>
      <c r="TU87" s="34" t="str">
        <f>IF(TT87&lt;&gt;"",HLOOKUP(COUNT($RV87:TT87)+1,$G$4:$EH$9,TU$14,0)*$D87,IF($C87=TU$17,$G$9*$D87,""))</f>
        <v/>
      </c>
      <c r="TV87" s="34" t="str">
        <f>IF(TU87&lt;&gt;"",HLOOKUP(COUNT($RV87:TU87)+1,$G$4:$EH$9,TV$14,0)*$D87,IF($C87=TV$17,$G$9*$D87,""))</f>
        <v/>
      </c>
      <c r="TW87" s="34" t="str">
        <f>IF(TV87&lt;&gt;"",HLOOKUP(COUNT($RV87:TV87)+1,$G$4:$EH$9,TW$14,0)*$D87,IF($C87=TW$17,$G$9*$D87,""))</f>
        <v/>
      </c>
      <c r="TX87" s="34" t="str">
        <f>IF(TW87&lt;&gt;"",HLOOKUP(COUNT($RV87:TW87)+1,$G$4:$EH$9,TX$14,0)*$D87,IF($C87=TX$17,$G$9*$D87,""))</f>
        <v/>
      </c>
      <c r="TY87" s="34" t="str">
        <f>IF(TX87&lt;&gt;"",HLOOKUP(COUNT($RV87:TX87)+1,$G$4:$EH$9,TY$14,0)*$D87,IF($C87=TY$17,$G$9*$D87,""))</f>
        <v/>
      </c>
      <c r="TZ87" s="34" t="str">
        <f>IF(TY87&lt;&gt;"",HLOOKUP(COUNT($RV87:TY87)+1,$G$4:$EH$9,TZ$14,0)*$D87,IF($C87=TZ$17,$G$9*$D87,""))</f>
        <v/>
      </c>
      <c r="UA87" s="34" t="str">
        <f>IF(TZ87&lt;&gt;"",HLOOKUP(COUNT($RV87:TZ87)+1,$G$4:$EH$9,UA$14,0)*$D87,IF($C87=UA$17,$G$9*$D87,""))</f>
        <v/>
      </c>
      <c r="UB87" s="34" t="str">
        <f>IF(UA87&lt;&gt;"",HLOOKUP(COUNT($RV87:UA87)+1,$G$4:$EH$9,UB$14,0)*$D87,IF($C87=UB$17,$G$9*$D87,""))</f>
        <v/>
      </c>
      <c r="UC87" s="34" t="str">
        <f>IF(UB87&lt;&gt;"",HLOOKUP(COUNT($RV87:UB87)+1,$G$4:$EH$9,UC$14,0)*$D87,IF($C87=UC$17,$G$9*$D87,""))</f>
        <v/>
      </c>
      <c r="UD87" s="34" t="str">
        <f>IF(UC87&lt;&gt;"",HLOOKUP(COUNT($RV87:UC87)+1,$G$4:$EH$9,UD$14,0)*$D87,IF($C87=UD$17,$G$9*$D87,""))</f>
        <v/>
      </c>
      <c r="UE87" s="34" t="str">
        <f>IF(UD87&lt;&gt;"",HLOOKUP(COUNT($RV87:UD87)+1,$G$4:$EH$9,UE$14,0)*$D87,IF($C87=UE$17,$G$9*$D87,""))</f>
        <v/>
      </c>
      <c r="UF87" s="34" t="str">
        <f>IF(UE87&lt;&gt;"",HLOOKUP(COUNT($RV87:UE87)+1,$G$4:$EH$9,UF$14,0)*$D87,IF($C87=UF$17,$G$9*$D87,""))</f>
        <v/>
      </c>
      <c r="UG87" s="34" t="str">
        <f>IF(UF87&lt;&gt;"",HLOOKUP(COUNT($RV87:UF87)+1,$G$4:$EH$9,UG$14,0)*$D87,IF($C87=UG$17,$G$9*$D87,""))</f>
        <v/>
      </c>
      <c r="UH87" s="34" t="str">
        <f>IF(UG87&lt;&gt;"",HLOOKUP(COUNT($RV87:UG87)+1,$G$4:$EH$9,UH$14,0)*$D87,IF($C87=UH$17,$G$9*$D87,""))</f>
        <v/>
      </c>
      <c r="UI87" s="34" t="str">
        <f>IF(UH87&lt;&gt;"",HLOOKUP(COUNT($RV87:UH87)+1,$G$4:$EH$9,UI$14,0)*$D87,IF($C87=UI$17,$G$9*$D87,""))</f>
        <v/>
      </c>
      <c r="UJ87" s="34" t="str">
        <f>IF(UI87&lt;&gt;"",HLOOKUP(COUNT($RV87:UI87)+1,$G$4:$EH$9,UJ$14,0)*$D87,IF($C87=UJ$17,$G$9*$D87,""))</f>
        <v/>
      </c>
      <c r="UK87" s="34" t="str">
        <f>IF(UJ87&lt;&gt;"",HLOOKUP(COUNT($RV87:UJ87)+1,$G$4:$EH$9,UK$14,0)*$D87,IF($C87=UK$17,$G$9*$D87,""))</f>
        <v/>
      </c>
      <c r="UL87" s="34" t="str">
        <f>IF(UK87&lt;&gt;"",HLOOKUP(COUNT($RV87:UK87)+1,$G$4:$EH$9,UL$14,0)*$D87,IF($C87=UL$17,$G$9*$D87,""))</f>
        <v/>
      </c>
      <c r="UM87" s="34">
        <f>IF(UL87&lt;&gt;"",HLOOKUP(COUNT($RV87:UL87)+1,$G$4:$EH$9,UM$14,0)*$D87,IF($C87=UM$17,$G$9*$D87,""))</f>
        <v>14500</v>
      </c>
      <c r="UN87" s="34">
        <f>IF(UM87&lt;&gt;"",HLOOKUP(COUNT($RV87:UM87)+1,$G$4:$EH$9,UN$14,0)*$D87,IF($C87=UN$17,$G$9*$D87,""))</f>
        <v>0</v>
      </c>
      <c r="UO87" s="34">
        <f>IF(UN87&lt;&gt;"",HLOOKUP(COUNT($RV87:UN87)+1,$G$4:$EH$9,UO$14,0)*$D87,IF($C87=UO$17,$G$9*$D87,""))</f>
        <v>0</v>
      </c>
      <c r="UP87" s="34">
        <f>IF(UO87&lt;&gt;"",HLOOKUP(COUNT($RV87:UO87)+1,$G$4:$EH$9,UP$14,0)*$D87,IF($C87=UP$17,$G$9*$D87,""))</f>
        <v>0</v>
      </c>
      <c r="UQ87" s="34">
        <f>IF(UP87&lt;&gt;"",HLOOKUP(COUNT($RV87:UP87)+1,$G$4:$EH$9,UQ$14,0)*$D87,IF($C87=UQ$17,$G$9*$D87,""))</f>
        <v>0</v>
      </c>
      <c r="UR87" s="34">
        <f>IF(UQ87&lt;&gt;"",HLOOKUP(COUNT($RV87:UQ87)+1,$G$4:$EH$9,UR$14,0)*$D87,IF($C87=UR$17,$G$9*$D87,""))</f>
        <v>0</v>
      </c>
      <c r="US87" s="34">
        <f>IF(UR87&lt;&gt;"",HLOOKUP(COUNT($RV87:UR87)+1,$G$4:$EH$9,US$14,0)*$D87,IF($C87=US$17,$G$9*$D87,""))</f>
        <v>0</v>
      </c>
      <c r="UT87" s="34">
        <f>IF(US87&lt;&gt;"",HLOOKUP(COUNT($RV87:US87)+1,$G$4:$EH$9,UT$14,0)*$D87,IF($C87=UT$17,$G$9*$D87,""))</f>
        <v>0</v>
      </c>
      <c r="UU87" s="34">
        <f>IF(UT87&lt;&gt;"",HLOOKUP(COUNT($RV87:UT87)+1,$G$4:$EH$9,UU$14,0)*$D87,IF($C87=UU$17,$G$9*$D87,""))</f>
        <v>0</v>
      </c>
      <c r="UV87" s="34">
        <f>IF(UU87&lt;&gt;"",HLOOKUP(COUNT($RV87:UU87)+1,$G$4:$EH$9,UV$14,0)*$D87,IF($C87=UV$17,$G$9*$D87,""))</f>
        <v>0</v>
      </c>
      <c r="UW87" s="34">
        <f>IF(UV87&lt;&gt;"",HLOOKUP(COUNT($RV87:UV87)+1,$G$4:$EH$9,UW$14,0)*$D87,IF($C87=UW$17,$G$9*$D87,""))</f>
        <v>0</v>
      </c>
      <c r="UX87" s="34">
        <f>IF(UW87&lt;&gt;"",HLOOKUP(COUNT($RV87:UW87)+1,$G$4:$EH$9,UX$14,0)*$D87,IF($C87=UX$17,$G$9*$D87,""))</f>
        <v>0</v>
      </c>
      <c r="UY87" s="34">
        <f>IF(UX87&lt;&gt;"",HLOOKUP(COUNT($RV87:UX87)+1,$G$4:$EH$9,UY$14,0)*$D87,IF($C87=UY$17,$G$9*$D87,""))</f>
        <v>0</v>
      </c>
      <c r="UZ87" s="34">
        <f>IF(UY87&lt;&gt;"",HLOOKUP(COUNT($RV87:UY87)+1,$G$4:$EH$9,UZ$14,0)*$D87,IF($C87=UZ$17,$G$9*$D87,""))</f>
        <v>0</v>
      </c>
      <c r="VA87" s="34">
        <f>IF(UZ87&lt;&gt;"",HLOOKUP(COUNT($RV87:UZ87)+1,$G$4:$EH$9,VA$14,0)*$D87,IF($C87=VA$17,$G$9*$D87,""))</f>
        <v>0</v>
      </c>
      <c r="VB87" s="34">
        <f>IF(VA87&lt;&gt;"",HLOOKUP(COUNT($RV87:VA87)+1,$G$4:$EH$9,VB$14,0)*$D87,IF($C87=VB$17,$G$9*$D87,""))</f>
        <v>0</v>
      </c>
      <c r="VC87" s="34">
        <f>IF(VB87&lt;&gt;"",HLOOKUP(COUNT($RV87:VB87)+1,$G$4:$EH$9,VC$14,0)*$D87,IF($C87=VC$17,$G$9*$D87,""))</f>
        <v>0</v>
      </c>
      <c r="VD87" s="34">
        <f>IF(VC87&lt;&gt;"",HLOOKUP(COUNT($RV87:VC87)+1,$G$4:$EH$9,VD$14,0)*$D87,IF($C87=VD$17,$G$9*$D87,""))</f>
        <v>0</v>
      </c>
      <c r="VE87" s="34">
        <f>IF(VD87&lt;&gt;"",HLOOKUP(COUNT($RV87:VD87)+1,$G$4:$EH$9,VE$14,0)*$D87,IF($C87=VE$17,$G$9*$D87,""))</f>
        <v>0</v>
      </c>
      <c r="VF87" s="34">
        <f>IF(VE87&lt;&gt;"",HLOOKUP(COUNT($RV87:VE87)+1,$G$4:$EH$9,VF$14,0)*$D87,IF($C87=VF$17,$G$9*$D87,""))</f>
        <v>0</v>
      </c>
      <c r="VG87" s="34">
        <f>IF(VF87&lt;&gt;"",HLOOKUP(COUNT($RV87:VF87)+1,$G$4:$EH$9,VG$14,0)*$D87,IF($C87=VG$17,$G$9*$D87,""))</f>
        <v>0</v>
      </c>
      <c r="VH87" s="34">
        <f>IF(VG87&lt;&gt;"",HLOOKUP(COUNT($RV87:VG87)+1,$G$4:$EH$9,VH$14,0)*$D87,IF($C87=VH$17,$G$9*$D87,""))</f>
        <v>0</v>
      </c>
      <c r="VI87" s="34">
        <f>IF(VH87&lt;&gt;"",HLOOKUP(COUNT($RV87:VH87)+1,$G$4:$EH$9,VI$14,0)*$D87,IF($C87=VI$17,$G$9*$D87,""))</f>
        <v>0</v>
      </c>
      <c r="VJ87" s="34">
        <f>IF(VI87&lt;&gt;"",HLOOKUP(COUNT($RV87:VI87)+1,$G$4:$EH$9,VJ$14,0)*$D87,IF($C87=VJ$17,$G$9*$D87,""))</f>
        <v>0</v>
      </c>
      <c r="VK87" s="34">
        <f>IF(VJ87&lt;&gt;"",HLOOKUP(COUNT($RV87:VJ87)+1,$G$4:$EH$9,VK$14,0)*$D87,IF($C87=VK$17,$G$9*$D87,""))</f>
        <v>0</v>
      </c>
      <c r="VL87" s="34">
        <f>IF(VK87&lt;&gt;"",HLOOKUP(COUNT($RV87:VK87)+1,$G$4:$EH$9,VL$14,0)*$D87,IF($C87=VL$17,$G$9*$D87,""))</f>
        <v>0</v>
      </c>
      <c r="VM87" s="34">
        <f>IF(VL87&lt;&gt;"",HLOOKUP(COUNT($RV87:VL87)+1,$G$4:$EH$9,VM$14,0)*$D87,IF($C87=VM$17,$G$9*$D87,""))</f>
        <v>0</v>
      </c>
      <c r="VN87" s="34">
        <f>IF(VM87&lt;&gt;"",HLOOKUP(COUNT($RV87:VM87)+1,$G$4:$EH$9,VN$14,0)*$D87,IF($C87=VN$17,$G$9*$D87,""))</f>
        <v>0</v>
      </c>
      <c r="VO87" s="34">
        <f>IF(VN87&lt;&gt;"",HLOOKUP(COUNT($RV87:VN87)+1,$G$4:$EH$9,VO$14,0)*$D87,IF($C87=VO$17,$G$9*$D87,""))</f>
        <v>0</v>
      </c>
      <c r="VP87" s="34">
        <f>IF(VO87&lt;&gt;"",HLOOKUP(COUNT($RV87:VO87)+1,$G$4:$EH$9,VP$14,0)*$D87,IF($C87=VP$17,$G$9*$D87,""))</f>
        <v>0</v>
      </c>
      <c r="VQ87" s="34">
        <f>IF(VP87&lt;&gt;"",HLOOKUP(COUNT($RV87:VP87)+1,$G$4:$EH$9,VQ$14,0)*$D87,IF($C87=VQ$17,$G$9*$D87,""))</f>
        <v>0</v>
      </c>
      <c r="VR87" s="34">
        <f>IF(VQ87&lt;&gt;"",HLOOKUP(COUNT($RV87:VQ87)+1,$G$4:$EH$9,VR$14,0)*$D87,IF($C87=VR$17,$G$9*$D87,""))</f>
        <v>0</v>
      </c>
      <c r="VS87" s="34">
        <f>IF(VR87&lt;&gt;"",HLOOKUP(COUNT($RV87:VR87)+1,$G$4:$EH$9,VS$14,0)*$D87,IF($C87=VS$17,$G$9*$D87,""))</f>
        <v>0</v>
      </c>
      <c r="VT87" s="34">
        <f>IF(VS87&lt;&gt;"",HLOOKUP(COUNT($RV87:VS87)+1,$G$4:$EH$9,VT$14,0)*$D87,IF($C87=VT$17,$G$9*$D87,""))</f>
        <v>0</v>
      </c>
      <c r="VU87" s="34">
        <f>IF(VT87&lt;&gt;"",HLOOKUP(COUNT($RV87:VT87)+1,$G$4:$EH$9,VU$14,0)*$D87,IF($C87=VU$17,$G$9*$D87,""))</f>
        <v>0</v>
      </c>
      <c r="VV87" s="34">
        <f>IF(VU87&lt;&gt;"",HLOOKUP(COUNT($RV87:VU87)+1,$G$4:$EH$9,VV$14,0)*$D87,IF($C87=VV$17,$G$9*$D87,""))</f>
        <v>0</v>
      </c>
      <c r="VW87" s="34">
        <f>IF(VV87&lt;&gt;"",HLOOKUP(COUNT($RV87:VV87)+1,$G$4:$EH$9,VW$14,0)*$D87,IF($C87=VW$17,$G$9*$D87,""))</f>
        <v>0</v>
      </c>
      <c r="VX87" s="34">
        <f>IF(VW87&lt;&gt;"",HLOOKUP(COUNT($RV87:VW87)+1,$G$4:$EH$9,VX$14,0)*$D87,IF($C87=VX$17,$G$9*$D87,""))</f>
        <v>0</v>
      </c>
      <c r="VY87" s="34">
        <f>IF(VX87&lt;&gt;"",HLOOKUP(COUNT($RV87:VX87)+1,$G$4:$EH$9,VY$14,0)*$D87,IF($C87=VY$17,$G$9*$D87,""))</f>
        <v>0</v>
      </c>
      <c r="VZ87" s="34">
        <f>IF(VY87&lt;&gt;"",HLOOKUP(COUNT($RV87:VY87)+1,$G$4:$EH$9,VZ$14,0)*$D87,IF($C87=VZ$17,$G$9*$D87,""))</f>
        <v>0</v>
      </c>
      <c r="WA87" s="34">
        <f>IF(VZ87&lt;&gt;"",HLOOKUP(COUNT($RV87:VZ87)+1,$G$4:$EH$9,WA$14,0)*$D87,IF($C87=WA$17,$G$9*$D87,""))</f>
        <v>0</v>
      </c>
      <c r="WB87" s="34">
        <f>IF(WA87&lt;&gt;"",HLOOKUP(COUNT($RV87:WA87)+1,$G$4:$EH$9,WB$14,0)*$D87,IF($C87=WB$17,$G$9*$D87,""))</f>
        <v>0</v>
      </c>
      <c r="WC87" s="34">
        <f>IF(WB87&lt;&gt;"",HLOOKUP(COUNT($RV87:WB87)+1,$G$4:$EH$9,WC$14,0)*$D87,IF($C87=WC$17,$G$9*$D87,""))</f>
        <v>0</v>
      </c>
      <c r="WD87" s="34">
        <f>IF(WC87&lt;&gt;"",HLOOKUP(COUNT($RV87:WC87)+1,$G$4:$EH$9,WD$14,0)*$D87,IF($C87=WD$17,$G$9*$D87,""))</f>
        <v>0</v>
      </c>
      <c r="WE87" s="34">
        <f>IF(WD87&lt;&gt;"",HLOOKUP(COUNT($RV87:WD87)+1,$G$4:$EH$9,WE$14,0)*$D87,IF($C87=WE$17,$G$9*$D87,""))</f>
        <v>0</v>
      </c>
      <c r="WF87" s="34">
        <f>IF(WE87&lt;&gt;"",HLOOKUP(COUNT($RV87:WE87)+1,$G$4:$EH$9,WF$14,0)*$D87,IF($C87=WF$17,$G$9*$D87,""))</f>
        <v>0</v>
      </c>
      <c r="WG87" s="34">
        <f>IF(WF87&lt;&gt;"",HLOOKUP(COUNT($RV87:WF87)+1,$G$4:$EH$9,WG$14,0)*$D87,IF($C87=WG$17,$G$9*$D87,""))</f>
        <v>0</v>
      </c>
      <c r="WH87" s="34">
        <f>IF(WG87&lt;&gt;"",HLOOKUP(COUNT($RV87:WG87)+1,$G$4:$EH$9,WH$14,0)*$D87,IF($C87=WH$17,$G$9*$D87,""))</f>
        <v>0</v>
      </c>
      <c r="WI87" s="34">
        <f>IF(WH87&lt;&gt;"",HLOOKUP(COUNT($RV87:WH87)+1,$G$4:$EH$9,WI$14,0)*$D87,IF($C87=WI$17,$G$9*$D87,""))</f>
        <v>0</v>
      </c>
      <c r="WJ87" s="34">
        <f>IF(WI87&lt;&gt;"",HLOOKUP(COUNT($RV87:WI87)+1,$G$4:$EH$9,WJ$14,0)*$D87,IF($C87=WJ$17,$G$9*$D87,""))</f>
        <v>0</v>
      </c>
      <c r="WK87" s="34">
        <f>IF(WJ87&lt;&gt;"",HLOOKUP(COUNT($RV87:WJ87)+1,$G$4:$EH$9,WK$14,0)*$D87,IF($C87=WK$17,$G$9*$D87,""))</f>
        <v>0</v>
      </c>
      <c r="WL87" s="34">
        <f>IF(WK87&lt;&gt;"",HLOOKUP(COUNT($RV87:WK87)+1,$G$4:$EH$9,WL$14,0)*$D87,IF($C87=WL$17,$G$9*$D87,""))</f>
        <v>0</v>
      </c>
    </row>
    <row r="88" spans="1:610" ht="15" x14ac:dyDescent="0.2">
      <c r="A88" s="25">
        <f t="shared" si="911"/>
        <v>10</v>
      </c>
      <c r="B88" s="1328" t="s">
        <v>87</v>
      </c>
      <c r="C88" s="62">
        <f t="shared" si="912"/>
        <v>70</v>
      </c>
      <c r="D88" s="30">
        <f>VLOOKUP(B88,Premissas!$R$8:$AD$18,(Histograma!A88+1),0)</f>
        <v>5</v>
      </c>
      <c r="G88" s="34" t="str">
        <f>IF(F88&lt;&gt;"",HLOOKUP(COUNT($F88:F88)+1,$G$4:$EH$8,G$14,0)*$D88,IF($C88=G$17,$G$5*$D88,""))</f>
        <v/>
      </c>
      <c r="H88" s="34" t="str">
        <f>IF(G88&lt;&gt;"",HLOOKUP(COUNT($F88:G88)+1,$G$4:$EH$8,H$14,0)*$D88,IF($C88=H$17,$G$5*$D88,""))</f>
        <v/>
      </c>
      <c r="I88" s="34" t="str">
        <f>IF(H88&lt;&gt;"",HLOOKUP(COUNT($F88:H88)+1,$G$4:$EH$8,I$14,0)*$D88,IF($C88=I$17,$G$5*$D88,""))</f>
        <v/>
      </c>
      <c r="J88" s="34" t="str">
        <f>IF(I88&lt;&gt;"",HLOOKUP(COUNT($F88:I88)+1,$G$4:$EH$8,J$14,0)*$D88,IF($C88=J$17,$G$5*$D88,""))</f>
        <v/>
      </c>
      <c r="K88" s="34" t="str">
        <f>IF(J88&lt;&gt;"",HLOOKUP(COUNT($F88:J88)+1,$G$4:$EH$8,K$14,0)*$D88,IF($C88=K$17,$G$5*$D88,""))</f>
        <v/>
      </c>
      <c r="L88" s="34" t="str">
        <f>IF(K88&lt;&gt;"",HLOOKUP(COUNT($F88:K88)+1,$G$4:$EH$8,L$14,0)*$D88,IF($C88=L$17,$G$5*$D88,""))</f>
        <v/>
      </c>
      <c r="M88" s="34" t="str">
        <f>IF(L88&lt;&gt;"",HLOOKUP(COUNT($F88:L88)+1,$G$4:$EH$8,M$14,0)*$D88,IF($C88=M$17,$G$5*$D88,""))</f>
        <v/>
      </c>
      <c r="N88" s="34" t="str">
        <f>IF(M88&lt;&gt;"",HLOOKUP(COUNT($F88:M88)+1,$G$4:$EH$8,N$14,0)*$D88,IF($C88=N$17,$G$5*$D88,""))</f>
        <v/>
      </c>
      <c r="O88" s="34" t="str">
        <f>IF(N88&lt;&gt;"",HLOOKUP(COUNT($F88:N88)+1,$G$4:$EH$8,O$14,0)*$D88,IF($C88=O$17,$G$5*$D88,""))</f>
        <v/>
      </c>
      <c r="P88" s="34" t="str">
        <f>IF(O88&lt;&gt;"",HLOOKUP(COUNT($F88:O88)+1,$G$4:$EH$8,P$14,0)*$D88,IF($C88=P$17,$G$5*$D88,""))</f>
        <v/>
      </c>
      <c r="Q88" s="34" t="str">
        <f>IF(P88&lt;&gt;"",HLOOKUP(COUNT($F88:P88)+1,$G$4:$EH$8,Q$14,0)*$D88,IF($C88=Q$17,$G$5*$D88,""))</f>
        <v/>
      </c>
      <c r="R88" s="34" t="str">
        <f>IF(Q88&lt;&gt;"",HLOOKUP(COUNT($F88:Q88)+1,$G$4:$EH$8,R$14,0)*$D88,IF($C88=R$17,$G$5*$D88,""))</f>
        <v/>
      </c>
      <c r="S88" s="34" t="str">
        <f>IF(R88&lt;&gt;"",HLOOKUP(COUNT($F88:R88)+1,$G$4:$EH$8,S$14,0)*$D88,IF($C88=S$17,$G$5*$D88,""))</f>
        <v/>
      </c>
      <c r="T88" s="34" t="str">
        <f>IF(S88&lt;&gt;"",HLOOKUP(COUNT($F88:S88)+1,$G$4:$EH$8,T$14,0)*$D88,IF($C88=T$17,$G$5*$D88,""))</f>
        <v/>
      </c>
      <c r="U88" s="34" t="str">
        <f>IF(T88&lt;&gt;"",HLOOKUP(COUNT($F88:T88)+1,$G$4:$EH$8,U$14,0)*$D88,IF($C88=U$17,$G$5*$D88,""))</f>
        <v/>
      </c>
      <c r="V88" s="34" t="str">
        <f>IF(U88&lt;&gt;"",HLOOKUP(COUNT($F88:U88)+1,$G$4:$EH$8,V$14,0)*$D88,IF($C88=V$17,$G$5*$D88,""))</f>
        <v/>
      </c>
      <c r="W88" s="34" t="str">
        <f>IF(V88&lt;&gt;"",HLOOKUP(COUNT($F88:V88)+1,$G$4:$EH$8,W$14,0)*$D88,IF($C88=W$17,$G$5*$D88,""))</f>
        <v/>
      </c>
      <c r="X88" s="34" t="str">
        <f>IF(W88&lt;&gt;"",HLOOKUP(COUNT($F88:W88)+1,$G$4:$EH$8,X$14,0)*$D88,IF($C88=X$17,$G$5*$D88,""))</f>
        <v/>
      </c>
      <c r="Y88" s="34" t="str">
        <f>IF(X88&lt;&gt;"",HLOOKUP(COUNT($F88:X88)+1,$G$4:$EH$8,Y$14,0)*$D88,IF($C88=Y$17,$G$5*$D88,""))</f>
        <v/>
      </c>
      <c r="Z88" s="34" t="str">
        <f>IF(Y88&lt;&gt;"",HLOOKUP(COUNT($F88:Y88)+1,$G$4:$EH$8,Z$14,0)*$D88,IF($C88=Z$17,$G$5*$D88,""))</f>
        <v/>
      </c>
      <c r="AA88" s="34" t="str">
        <f>IF(Z88&lt;&gt;"",HLOOKUP(COUNT($F88:Z88)+1,$G$4:$EH$8,AA$14,0)*$D88,IF($C88=AA$17,$G$5*$D88,""))</f>
        <v/>
      </c>
      <c r="AB88" s="34" t="str">
        <f>IF(AA88&lt;&gt;"",HLOOKUP(COUNT($F88:AA88)+1,$G$4:$EH$8,AB$14,0)*$D88,IF($C88=AB$17,$G$5*$D88,""))</f>
        <v/>
      </c>
      <c r="AC88" s="34" t="str">
        <f>IF(AB88&lt;&gt;"",HLOOKUP(COUNT($F88:AB88)+1,$G$4:$EH$8,AC$14,0)*$D88,IF($C88=AC$17,$G$5*$D88,""))</f>
        <v/>
      </c>
      <c r="AD88" s="34" t="str">
        <f>IF(AC88&lt;&gt;"",HLOOKUP(COUNT($F88:AC88)+1,$G$4:$EH$8,AD$14,0)*$D88,IF($C88=AD$17,$G$5*$D88,""))</f>
        <v/>
      </c>
      <c r="AE88" s="34" t="str">
        <f>IF(AD88&lt;&gt;"",HLOOKUP(COUNT($F88:AD88)+1,$G$4:$EH$8,AE$14,0)*$D88,IF($C88=AE$17,$G$5*$D88,""))</f>
        <v/>
      </c>
      <c r="AF88" s="34" t="str">
        <f>IF(AE88&lt;&gt;"",HLOOKUP(COUNT($F88:AE88)+1,$G$4:$EH$8,AF$14,0)*$D88,IF($C88=AF$17,$G$5*$D88,""))</f>
        <v/>
      </c>
      <c r="AG88" s="34" t="str">
        <f>IF(AF88&lt;&gt;"",HLOOKUP(COUNT($F88:AF88)+1,$G$4:$EH$8,AG$14,0)*$D88,IF($C88=AG$17,$G$5*$D88,""))</f>
        <v/>
      </c>
      <c r="AH88" s="34" t="str">
        <f>IF(AG88&lt;&gt;"",HLOOKUP(COUNT($F88:AG88)+1,$G$4:$EH$8,AH$14,0)*$D88,IF($C88=AH$17,$G$5*$D88,""))</f>
        <v/>
      </c>
      <c r="AI88" s="34" t="str">
        <f>IF(AH88&lt;&gt;"",HLOOKUP(COUNT($F88:AH88)+1,$G$4:$EH$8,AI$14,0)*$D88,IF($C88=AI$17,$G$5*$D88,""))</f>
        <v/>
      </c>
      <c r="AJ88" s="34" t="str">
        <f>IF(AI88&lt;&gt;"",HLOOKUP(COUNT($F88:AI88)+1,$G$4:$EH$8,AJ$14,0)*$D88,IF($C88=AJ$17,$G$5*$D88,""))</f>
        <v/>
      </c>
      <c r="AK88" s="34" t="str">
        <f>IF(AJ88&lt;&gt;"",HLOOKUP(COUNT($F88:AJ88)+1,$G$4:$EH$8,AK$14,0)*$D88,IF($C88=AK$17,$G$5*$D88,""))</f>
        <v/>
      </c>
      <c r="AL88" s="34" t="str">
        <f>IF(AK88&lt;&gt;"",HLOOKUP(COUNT($F88:AK88)+1,$G$4:$EH$8,AL$14,0)*$D88,IF($C88=AL$17,$G$5*$D88,""))</f>
        <v/>
      </c>
      <c r="AM88" s="34" t="str">
        <f>IF(AL88&lt;&gt;"",HLOOKUP(COUNT($F88:AL88)+1,$G$4:$EH$8,AM$14,0)*$D88,IF($C88=AM$17,$G$5*$D88,""))</f>
        <v/>
      </c>
      <c r="AN88" s="34" t="str">
        <f>IF(AM88&lt;&gt;"",HLOOKUP(COUNT($F88:AM88)+1,$G$4:$EH$8,AN$14,0)*$D88,IF($C88=AN$17,$G$5*$D88,""))</f>
        <v/>
      </c>
      <c r="AO88" s="34" t="str">
        <f>IF(AN88&lt;&gt;"",HLOOKUP(COUNT($F88:AN88)+1,$G$4:$EH$8,AO$14,0)*$D88,IF($C88=AO$17,$G$5*$D88,""))</f>
        <v/>
      </c>
      <c r="AP88" s="34" t="str">
        <f>IF(AO88&lt;&gt;"",HLOOKUP(COUNT($F88:AO88)+1,$G$4:$EH$8,AP$14,0)*$D88,IF($C88=AP$17,$G$5*$D88,""))</f>
        <v/>
      </c>
      <c r="AQ88" s="34" t="str">
        <f>IF(AP88&lt;&gt;"",HLOOKUP(COUNT($F88:AP88)+1,$G$4:$EH$8,AQ$14,0)*$D88,IF($C88=AQ$17,$G$5*$D88,""))</f>
        <v/>
      </c>
      <c r="AR88" s="34" t="str">
        <f>IF(AQ88&lt;&gt;"",HLOOKUP(COUNT($F88:AQ88)+1,$G$4:$EH$8,AR$14,0)*$D88,IF($C88=AR$17,$G$5*$D88,""))</f>
        <v/>
      </c>
      <c r="AS88" s="34" t="str">
        <f>IF(AR88&lt;&gt;"",HLOOKUP(COUNT($F88:AR88)+1,$G$4:$EH$8,AS$14,0)*$D88,IF($C88=AS$17,$G$5*$D88,""))</f>
        <v/>
      </c>
      <c r="AT88" s="34" t="str">
        <f>IF(AS88&lt;&gt;"",HLOOKUP(COUNT($F88:AS88)+1,$G$4:$EH$8,AT$14,0)*$D88,IF($C88=AT$17,$G$5*$D88,""))</f>
        <v/>
      </c>
      <c r="AU88" s="34" t="str">
        <f>IF(AT88&lt;&gt;"",HLOOKUP(COUNT($F88:AT88)+1,$G$4:$EH$8,AU$14,0)*$D88,IF($C88=AU$17,$G$5*$D88,""))</f>
        <v/>
      </c>
      <c r="AV88" s="34" t="str">
        <f>IF(AU88&lt;&gt;"",HLOOKUP(COUNT($F88:AU88)+1,$G$4:$EH$8,AV$14,0)*$D88,IF($C88=AV$17,$G$5*$D88,""))</f>
        <v/>
      </c>
      <c r="AW88" s="34" t="str">
        <f>IF(AV88&lt;&gt;"",HLOOKUP(COUNT($F88:AV88)+1,$G$4:$EH$8,AW$14,0)*$D88,IF($C88=AW$17,$G$5*$D88,""))</f>
        <v/>
      </c>
      <c r="AX88" s="34" t="str">
        <f>IF(AW88&lt;&gt;"",HLOOKUP(COUNT($F88:AW88)+1,$G$4:$EH$8,AX$14,0)*$D88,IF($C88=AX$17,$G$5*$D88,""))</f>
        <v/>
      </c>
      <c r="AY88" s="34" t="str">
        <f>IF(AX88&lt;&gt;"",HLOOKUP(COUNT($F88:AX88)+1,$G$4:$EH$8,AY$14,0)*$D88,IF($C88=AY$17,$G$5*$D88,""))</f>
        <v/>
      </c>
      <c r="AZ88" s="34" t="str">
        <f>IF(AY88&lt;&gt;"",HLOOKUP(COUNT($F88:AY88)+1,$G$4:$EH$8,AZ$14,0)*$D88,IF($C88=AZ$17,$G$5*$D88,""))</f>
        <v/>
      </c>
      <c r="BA88" s="34" t="str">
        <f>IF(AZ88&lt;&gt;"",HLOOKUP(COUNT($F88:AZ88)+1,$G$4:$EH$8,BA$14,0)*$D88,IF($C88=BA$17,$G$5*$D88,""))</f>
        <v/>
      </c>
      <c r="BB88" s="34" t="str">
        <f>IF(BA88&lt;&gt;"",HLOOKUP(COUNT($F88:BA88)+1,$G$4:$EH$8,BB$14,0)*$D88,IF($C88=BB$17,$G$5*$D88,""))</f>
        <v/>
      </c>
      <c r="BC88" s="34" t="str">
        <f>IF(BB88&lt;&gt;"",HLOOKUP(COUNT($F88:BB88)+1,$G$4:$EH$8,BC$14,0)*$D88,IF($C88=BC$17,$G$5*$D88,""))</f>
        <v/>
      </c>
      <c r="BD88" s="34" t="str">
        <f>IF(BC88&lt;&gt;"",HLOOKUP(COUNT($F88:BC88)+1,$G$4:$EH$8,BD$14,0)*$D88,IF($C88=BD$17,$G$5*$D88,""))</f>
        <v/>
      </c>
      <c r="BE88" s="34" t="str">
        <f>IF(BD88&lt;&gt;"",HLOOKUP(COUNT($F88:BD88)+1,$G$4:$EH$8,BE$14,0)*$D88,IF($C88=BE$17,$G$5*$D88,""))</f>
        <v/>
      </c>
      <c r="BF88" s="34" t="str">
        <f>IF(BE88&lt;&gt;"",HLOOKUP(COUNT($F88:BE88)+1,$G$4:$EH$8,BF$14,0)*$D88,IF($C88=BF$17,$G$5*$D88,""))</f>
        <v/>
      </c>
      <c r="BG88" s="34" t="str">
        <f>IF(BF88&lt;&gt;"",HLOOKUP(COUNT($F88:BF88)+1,$G$4:$EH$8,BG$14,0)*$D88,IF($C88=BG$17,$G$5*$D88,""))</f>
        <v/>
      </c>
      <c r="BH88" s="34" t="str">
        <f>IF(BG88&lt;&gt;"",HLOOKUP(COUNT($F88:BG88)+1,$G$4:$EH$8,BH$14,0)*$D88,IF($C88=BH$17,$G$5*$D88,""))</f>
        <v/>
      </c>
      <c r="BI88" s="34" t="str">
        <f>IF(BH88&lt;&gt;"",HLOOKUP(COUNT($F88:BH88)+1,$G$4:$EH$8,BI$14,0)*$D88,IF($C88=BI$17,$G$5*$D88,""))</f>
        <v/>
      </c>
      <c r="BJ88" s="34" t="str">
        <f>IF(BI88&lt;&gt;"",HLOOKUP(COUNT($F88:BI88)+1,$G$4:$EH$8,BJ$14,0)*$D88,IF($C88=BJ$17,$G$5*$D88,""))</f>
        <v/>
      </c>
      <c r="BK88" s="34" t="str">
        <f>IF(BJ88&lt;&gt;"",HLOOKUP(COUNT($F88:BJ88)+1,$G$4:$EH$8,BK$14,0)*$D88,IF($C88=BK$17,$G$5*$D88,""))</f>
        <v/>
      </c>
      <c r="BL88" s="34" t="str">
        <f>IF(BK88&lt;&gt;"",HLOOKUP(COUNT($F88:BK88)+1,$G$4:$EH$8,BL$14,0)*$D88,IF($C88=BL$17,$G$5*$D88,""))</f>
        <v/>
      </c>
      <c r="BM88" s="34" t="str">
        <f>IF(BL88&lt;&gt;"",HLOOKUP(COUNT($F88:BL88)+1,$G$4:$EH$8,BM$14,0)*$D88,IF($C88=BM$17,$G$5*$D88,""))</f>
        <v/>
      </c>
      <c r="BN88" s="34" t="str">
        <f>IF(BM88&lt;&gt;"",HLOOKUP(COUNT($F88:BM88)+1,$G$4:$EH$8,BN$14,0)*$D88,IF($C88=BN$17,$G$5*$D88,""))</f>
        <v/>
      </c>
      <c r="BO88" s="34" t="str">
        <f>IF(BN88&lt;&gt;"",HLOOKUP(COUNT($F88:BN88)+1,$G$4:$EH$8,BO$14,0)*$D88,IF($C88=BO$17,$G$5*$D88,""))</f>
        <v/>
      </c>
      <c r="BP88" s="34" t="str">
        <f>IF(BO88&lt;&gt;"",HLOOKUP(COUNT($F88:BO88)+1,$G$4:$EH$8,BP$14,0)*$D88,IF($C88=BP$17,$G$5*$D88,""))</f>
        <v/>
      </c>
      <c r="BQ88" s="34" t="str">
        <f>IF(BP88&lt;&gt;"",HLOOKUP(COUNT($F88:BP88)+1,$G$4:$EH$8,BQ$14,0)*$D88,IF($C88=BQ$17,$G$5*$D88,""))</f>
        <v/>
      </c>
      <c r="BR88" s="34" t="str">
        <f>IF(BQ88&lt;&gt;"",HLOOKUP(COUNT($F88:BQ88)+1,$G$4:$EH$8,BR$14,0)*$D88,IF($C88=BR$17,$G$5*$D88,""))</f>
        <v/>
      </c>
      <c r="BS88" s="34" t="str">
        <f>IF(BR88&lt;&gt;"",HLOOKUP(COUNT($F88:BR88)+1,$G$4:$EH$8,BS$14,0)*$D88,IF($C88=BS$17,$G$5*$D88,""))</f>
        <v/>
      </c>
      <c r="BT88" s="34" t="str">
        <f>IF(BS88&lt;&gt;"",HLOOKUP(COUNT($F88:BS88)+1,$G$4:$EH$8,BT$14,0)*$D88,IF($C88=BT$17,$G$5*$D88,""))</f>
        <v/>
      </c>
      <c r="BU88" s="34" t="str">
        <f>IF(BT88&lt;&gt;"",HLOOKUP(COUNT($F88:BT88)+1,$G$4:$EH$8,BU$14,0)*$D88,IF($C88=BU$17,$G$5*$D88,""))</f>
        <v/>
      </c>
      <c r="BV88" s="34" t="str">
        <f>IF(BU88&lt;&gt;"",HLOOKUP(COUNT($F88:BU88)+1,$G$4:$EH$8,BV$14,0)*$D88,IF($C88=BV$17,$G$5*$D88,""))</f>
        <v/>
      </c>
      <c r="BW88" s="34" t="str">
        <f>IF(BV88&lt;&gt;"",HLOOKUP(COUNT($F88:BV88)+1,$G$4:$EH$8,BW$14,0)*$D88,IF($C88=BW$17,$G$5*$D88,""))</f>
        <v/>
      </c>
      <c r="BX88" s="34">
        <f>IF(BW88&lt;&gt;"",HLOOKUP(COUNT($F88:BW88)+1,$G$4:$EH$8,BX$14,0)*$D88,IF($C88=BX$17,$G$5*$D88,""))</f>
        <v>0</v>
      </c>
      <c r="BY88" s="34">
        <f>IF(BX88&lt;&gt;"",HLOOKUP(COUNT($F88:BX88)+1,$G$4:$EH$8,BY$14,0)*$D88,IF($C88=BY$17,$G$5*$D88,""))</f>
        <v>0</v>
      </c>
      <c r="BZ88" s="34" t="e">
        <f>IF(BY88&lt;&gt;"",HLOOKUP(COUNT($F88:BY88)+1,$G$4:$EH$8,BZ$14,0)*$D88,IF($C88=BZ$17,$G$5*$D88,""))</f>
        <v>#VALUE!</v>
      </c>
      <c r="CA88" s="34" t="e">
        <f>IF(BZ88&lt;&gt;"",HLOOKUP(COUNT($F88:BZ88)+1,$G$4:$EH$8,CA$14,0)*$D88,IF($C88=CA$17,$G$5*$D88,""))</f>
        <v>#VALUE!</v>
      </c>
      <c r="CB88" s="34" t="e">
        <f>IF(CA88&lt;&gt;"",HLOOKUP(COUNT($F88:CA88)+1,$G$4:$EH$8,CB$14,0)*$D88,IF($C88=CB$17,$G$5*$D88,""))</f>
        <v>#VALUE!</v>
      </c>
      <c r="CC88" s="34" t="e">
        <f>IF(CB88&lt;&gt;"",HLOOKUP(COUNT($F88:CB88)+1,$G$4:$EH$8,CC$14,0)*$D88,IF($C88=CC$17,$G$5*$D88,""))</f>
        <v>#VALUE!</v>
      </c>
      <c r="CD88" s="34" t="e">
        <f>IF(CC88&lt;&gt;"",HLOOKUP(COUNT($F88:CC88)+1,$G$4:$EH$8,CD$14,0)*$D88,IF($C88=CD$17,$G$5*$D88,""))</f>
        <v>#VALUE!</v>
      </c>
      <c r="CE88" s="34" t="e">
        <f>IF(CD88&lt;&gt;"",HLOOKUP(COUNT($F88:CD88)+1,$G$4:$EH$8,CE$14,0)*$D88,IF($C88=CE$17,$G$5*$D88,""))</f>
        <v>#VALUE!</v>
      </c>
      <c r="CF88" s="34" t="e">
        <f>IF(CE88&lt;&gt;"",HLOOKUP(COUNT($F88:CE88)+1,$G$4:$EH$8,CF$14,0)*$D88,IF($C88=CF$17,$G$5*$D88,""))</f>
        <v>#VALUE!</v>
      </c>
      <c r="CG88" s="34" t="e">
        <f>IF(CF88&lt;&gt;"",HLOOKUP(COUNT($F88:CF88)+1,$G$4:$EH$8,CG$14,0)*$D88,IF($C88=CG$17,$G$5*$D88,""))</f>
        <v>#VALUE!</v>
      </c>
      <c r="CH88" s="34" t="e">
        <f>IF(CG88&lt;&gt;"",HLOOKUP(COUNT($F88:CG88)+1,$G$4:$EH$8,CH$14,0)*$D88,IF($C88=CH$17,$G$5*$D88,""))</f>
        <v>#VALUE!</v>
      </c>
      <c r="CI88" s="34" t="e">
        <f>IF(CH88&lt;&gt;"",HLOOKUP(COUNT($F88:CH88)+1,$G$4:$EH$8,CI$14,0)*$D88,IF($C88=CI$17,$G$5*$D88,""))</f>
        <v>#VALUE!</v>
      </c>
      <c r="CJ88" s="34" t="e">
        <f>IF(CI88&lt;&gt;"",HLOOKUP(COUNT($F88:CI88)+1,$G$4:$EH$8,CJ$14,0)*$D88,IF($C88=CJ$17,$G$5*$D88,""))</f>
        <v>#VALUE!</v>
      </c>
      <c r="CK88" s="34" t="e">
        <f>IF(CJ88&lt;&gt;"",HLOOKUP(COUNT($F88:CJ88)+1,$G$4:$EH$8,CK$14,0)*$D88,IF($C88=CK$17,$G$5*$D88,""))</f>
        <v>#VALUE!</v>
      </c>
      <c r="CL88" s="34" t="e">
        <f>IF(CK88&lt;&gt;"",HLOOKUP(COUNT($F88:CK88)+1,$G$4:$EH$8,CL$14,0)*$D88,IF($C88=CL$17,$G$5*$D88,""))</f>
        <v>#VALUE!</v>
      </c>
      <c r="CM88" s="34" t="e">
        <f>IF(CL88&lt;&gt;"",HLOOKUP(COUNT($F88:CL88)+1,$G$4:$EH$8,CM$14,0)*$D88,IF($C88=CM$17,$G$5*$D88,""))</f>
        <v>#VALUE!</v>
      </c>
      <c r="CN88" s="34" t="e">
        <f>IF(CM88&lt;&gt;"",HLOOKUP(COUNT($F88:CM88)+1,$G$4:$EH$8,CN$14,0)*$D88,IF($C88=CN$17,$G$5*$D88,""))</f>
        <v>#VALUE!</v>
      </c>
      <c r="CO88" s="34" t="e">
        <f>IF(CN88&lt;&gt;"",HLOOKUP(COUNT($F88:CN88)+1,$G$4:$EH$8,CO$14,0)*$D88,IF($C88=CO$17,$G$5*$D88,""))</f>
        <v>#VALUE!</v>
      </c>
      <c r="CP88" s="34" t="e">
        <f>IF(CO88&lt;&gt;"",HLOOKUP(COUNT($F88:CO88)+1,$G$4:$EH$8,CP$14,0)*$D88,IF($C88=CP$17,$G$5*$D88,""))</f>
        <v>#VALUE!</v>
      </c>
      <c r="CQ88" s="34" t="e">
        <f>IF(CP88&lt;&gt;"",HLOOKUP(COUNT($F88:CP88)+1,$G$4:$EH$8,CQ$14,0)*$D88,IF($C88=CQ$17,$G$5*$D88,""))</f>
        <v>#VALUE!</v>
      </c>
      <c r="CR88" s="34" t="e">
        <f>IF(CQ88&lt;&gt;"",HLOOKUP(COUNT($F88:CQ88)+1,$G$4:$EH$8,CR$14,0)*$D88,IF($C88=CR$17,$G$5*$D88,""))</f>
        <v>#VALUE!</v>
      </c>
      <c r="CS88" s="34" t="e">
        <f>IF(CR88&lt;&gt;"",HLOOKUP(COUNT($F88:CR88)+1,$G$4:$EH$8,CS$14,0)*$D88,IF($C88=CS$17,$G$5*$D88,""))</f>
        <v>#VALUE!</v>
      </c>
      <c r="CT88" s="34" t="e">
        <f>IF(CS88&lt;&gt;"",HLOOKUP(COUNT($F88:CS88)+1,$G$4:$EH$8,CT$14,0)*$D88,IF($C88=CT$17,$G$5*$D88,""))</f>
        <v>#VALUE!</v>
      </c>
      <c r="CU88" s="34" t="e">
        <f>IF(CT88&lt;&gt;"",HLOOKUP(COUNT($F88:CT88)+1,$G$4:$EH$8,CU$14,0)*$D88,IF($C88=CU$17,$G$5*$D88,""))</f>
        <v>#VALUE!</v>
      </c>
      <c r="CV88" s="34" t="e">
        <f>IF(CU88&lt;&gt;"",HLOOKUP(COUNT($F88:CU88)+1,$G$4:$EH$8,CV$14,0)*$D88,IF($C88=CV$17,$G$5*$D88,""))</f>
        <v>#VALUE!</v>
      </c>
      <c r="CW88" s="34" t="e">
        <f>IF(CV88&lt;&gt;"",HLOOKUP(COUNT($F88:CV88)+1,$G$4:$EH$8,CW$14,0)*$D88,IF($C88=CW$17,$G$5*$D88,""))</f>
        <v>#VALUE!</v>
      </c>
      <c r="CX88" s="34" t="e">
        <f>IF(CW88&lt;&gt;"",HLOOKUP(COUNT($F88:CW88)+1,$G$4:$EH$8,CX$14,0)*$D88,IF($C88=CX$17,$G$5*$D88,""))</f>
        <v>#VALUE!</v>
      </c>
      <c r="CY88" s="34" t="e">
        <f>IF(CX88&lt;&gt;"",HLOOKUP(COUNT($F88:CX88)+1,$G$4:$EH$8,CY$14,0)*$D88,IF($C88=CY$17,$G$5*$D88,""))</f>
        <v>#VALUE!</v>
      </c>
      <c r="CZ88" s="34" t="e">
        <f>IF(CY88&lt;&gt;"",HLOOKUP(COUNT($F88:CY88)+1,$G$4:$EH$8,CZ$14,0)*$D88,IF($C88=CZ$17,$G$5*$D88,""))</f>
        <v>#VALUE!</v>
      </c>
      <c r="DA88" s="34" t="e">
        <f>IF(CZ88&lt;&gt;"",HLOOKUP(COUNT($F88:CZ88)+1,$G$4:$EH$8,DA$14,0)*$D88,IF($C88=DA$17,$G$5*$D88,""))</f>
        <v>#VALUE!</v>
      </c>
      <c r="DB88" s="34" t="e">
        <f>IF(DA88&lt;&gt;"",HLOOKUP(COUNT($F88:DA88)+1,$G$4:$EH$8,DB$14,0)*$D88,IF($C88=DB$17,$G$5*$D88,""))</f>
        <v>#VALUE!</v>
      </c>
      <c r="DC88" s="34" t="e">
        <f>IF(DB88&lt;&gt;"",HLOOKUP(COUNT($F88:DB88)+1,$G$4:$EH$8,DC$14,0)*$D88,IF($C88=DC$17,$G$5*$D88,""))</f>
        <v>#VALUE!</v>
      </c>
      <c r="DD88" s="34" t="e">
        <f>IF(DC88&lt;&gt;"",HLOOKUP(COUNT($F88:DC88)+1,$G$4:$EH$8,DD$14,0)*$D88,IF($C88=DD$17,$G$5*$D88,""))</f>
        <v>#VALUE!</v>
      </c>
      <c r="DE88" s="34" t="e">
        <f>IF(DD88&lt;&gt;"",HLOOKUP(COUNT($F88:DD88)+1,$G$4:$EH$8,DE$14,0)*$D88,IF($C88=DE$17,$G$5*$D88,""))</f>
        <v>#VALUE!</v>
      </c>
      <c r="DF88" s="34" t="e">
        <f>IF(DE88&lt;&gt;"",HLOOKUP(COUNT($F88:DE88)+1,$G$4:$EH$8,DF$14,0)*$D88,IF($C88=DF$17,$G$5*$D88,""))</f>
        <v>#VALUE!</v>
      </c>
      <c r="DG88" s="34" t="e">
        <f>IF(DF88&lt;&gt;"",HLOOKUP(COUNT($F88:DF88)+1,$G$4:$EH$8,DG$14,0)*$D88,IF($C88=DG$17,$G$5*$D88,""))</f>
        <v>#VALUE!</v>
      </c>
      <c r="DH88" s="34" t="e">
        <f>IF(DG88&lt;&gt;"",HLOOKUP(COUNT($F88:DG88)+1,$G$4:$EH$8,DH$14,0)*$D88,IF($C88=DH$17,$G$5*$D88,""))</f>
        <v>#VALUE!</v>
      </c>
      <c r="DI88" s="34" t="e">
        <f>IF(DH88&lt;&gt;"",HLOOKUP(COUNT($F88:DH88)+1,$G$4:$EH$8,DI$14,0)*$D88,IF($C88=DI$17,$G$5*$D88,""))</f>
        <v>#VALUE!</v>
      </c>
      <c r="DJ88" s="34" t="e">
        <f>IF(DI88&lt;&gt;"",HLOOKUP(COUNT($F88:DI88)+1,$G$4:$EH$8,DJ$14,0)*$D88,IF($C88=DJ$17,$G$5*$D88,""))</f>
        <v>#VALUE!</v>
      </c>
      <c r="DK88" s="34" t="e">
        <f>IF(DJ88&lt;&gt;"",HLOOKUP(COUNT($F88:DJ88)+1,$G$4:$EH$8,DK$14,0)*$D88,IF($C88=DK$17,$G$5*$D88,""))</f>
        <v>#VALUE!</v>
      </c>
      <c r="DL88" s="34" t="e">
        <f>IF(DK88&lt;&gt;"",HLOOKUP(COUNT($F88:DK88)+1,$G$4:$EH$8,DL$14,0)*$D88,IF($C88=DL$17,$G$5*$D88,""))</f>
        <v>#VALUE!</v>
      </c>
      <c r="DM88" s="34" t="e">
        <f>IF(DL88&lt;&gt;"",HLOOKUP(COUNT($F88:DL88)+1,$G$4:$EH$8,DM$14,0)*$D88,IF($C88=DM$17,$G$5*$D88,""))</f>
        <v>#VALUE!</v>
      </c>
      <c r="DN88" s="34" t="e">
        <f>IF(DM88&lt;&gt;"",HLOOKUP(COUNT($F88:DM88)+1,$G$4:$EH$8,DN$14,0)*$D88,IF($C88=DN$17,$G$5*$D88,""))</f>
        <v>#VALUE!</v>
      </c>
      <c r="DO88" s="34" t="e">
        <f>IF(DN88&lt;&gt;"",HLOOKUP(COUNT($F88:DN88)+1,$G$4:$EH$8,DO$14,0)*$D88,IF($C88=DO$17,$G$5*$D88,""))</f>
        <v>#VALUE!</v>
      </c>
      <c r="DP88" s="34" t="e">
        <f>IF(DO88&lt;&gt;"",HLOOKUP(COUNT($F88:DO88)+1,$G$4:$EH$8,DP$14,0)*$D88,IF($C88=DP$17,$G$5*$D88,""))</f>
        <v>#VALUE!</v>
      </c>
      <c r="DQ88" s="34" t="e">
        <f>IF(DP88&lt;&gt;"",HLOOKUP(COUNT($F88:DP88)+1,$G$4:$EH$8,DQ$14,0)*$D88,IF($C88=DQ$17,$G$5*$D88,""))</f>
        <v>#VALUE!</v>
      </c>
      <c r="DR88" s="34" t="e">
        <f>IF(DQ88&lt;&gt;"",HLOOKUP(COUNT($F88:DQ88)+1,$G$4:$EH$8,DR$14,0)*$D88,IF($C88=DR$17,$G$5*$D88,""))</f>
        <v>#VALUE!</v>
      </c>
      <c r="DS88" s="34" t="e">
        <f>IF(DR88&lt;&gt;"",HLOOKUP(COUNT($F88:DR88)+1,$G$4:$EH$8,DS$14,0)*$D88,IF($C88=DS$17,$G$5*$D88,""))</f>
        <v>#VALUE!</v>
      </c>
      <c r="DT88" s="34" t="e">
        <f>IF(DS88&lt;&gt;"",HLOOKUP(COUNT($F88:DS88)+1,$G$4:$EH$8,DT$14,0)*$D88,IF($C88=DT$17,$G$5*$D88,""))</f>
        <v>#VALUE!</v>
      </c>
      <c r="DU88" s="34" t="e">
        <f>IF(DT88&lt;&gt;"",HLOOKUP(COUNT($F88:DT88)+1,$G$4:$EH$8,DU$14,0)*$D88,IF($C88=DU$17,$G$5*$D88,""))</f>
        <v>#VALUE!</v>
      </c>
      <c r="DV88" s="34" t="e">
        <f>IF(DU88&lt;&gt;"",HLOOKUP(COUNT($F88:DU88)+1,$G$4:$EH$8,DV$14,0)*$D88,IF($C88=DV$17,$G$5*$D88,""))</f>
        <v>#VALUE!</v>
      </c>
      <c r="DX88" s="34" t="str">
        <f>IF(DW88&lt;&gt;"",HLOOKUP(COUNT($DW88:DW88)+1,$G$4:$CX$8,DX$14,0)*$D88,IF($C88=DX$17,$G$6*$D88,""))</f>
        <v/>
      </c>
      <c r="DY88" s="34" t="str">
        <f>IF(DX88&lt;&gt;"",HLOOKUP(COUNT($DW88:DX88)+1,$G$4:$CX$8,DY$14,0)*$D88,IF($C88=DY$17,$G$6*$D88,""))</f>
        <v/>
      </c>
      <c r="DZ88" s="34" t="str">
        <f>IF(DY88&lt;&gt;"",HLOOKUP(COUNT($DW88:DY88)+1,$G$4:$CX$8,DZ$14,0)*$D88,IF($C88=DZ$17,$G$6*$D88,""))</f>
        <v/>
      </c>
      <c r="EA88" s="34" t="str">
        <f>IF(DZ88&lt;&gt;"",HLOOKUP(COUNT($DW88:DZ88)+1,$G$4:$CX$8,EA$14,0)*$D88,IF($C88=EA$17,$G$6*$D88,""))</f>
        <v/>
      </c>
      <c r="EB88" s="34" t="str">
        <f>IF(EA88&lt;&gt;"",HLOOKUP(COUNT($DW88:EA88)+1,$G$4:$CX$8,EB$14,0)*$D88,IF($C88=EB$17,$G$6*$D88,""))</f>
        <v/>
      </c>
      <c r="EC88" s="34" t="str">
        <f>IF(EB88&lt;&gt;"",HLOOKUP(COUNT($DW88:EB88)+1,$G$4:$CX$8,EC$14,0)*$D88,IF($C88=EC$17,$G$6*$D88,""))</f>
        <v/>
      </c>
      <c r="ED88" s="34" t="str">
        <f>IF(EC88&lt;&gt;"",HLOOKUP(COUNT($DW88:EC88)+1,$G$4:$CX$8,ED$14,0)*$D88,IF($C88=ED$17,$G$6*$D88,""))</f>
        <v/>
      </c>
      <c r="EE88" s="34" t="str">
        <f>IF(ED88&lt;&gt;"",HLOOKUP(COUNT($DW88:ED88)+1,$G$4:$CX$8,EE$14,0)*$D88,IF($C88=EE$17,$G$6*$D88,""))</f>
        <v/>
      </c>
      <c r="EF88" s="34" t="str">
        <f>IF(EE88&lt;&gt;"",HLOOKUP(COUNT($DW88:EE88)+1,$G$4:$CX$8,EF$14,0)*$D88,IF($C88=EF$17,$G$6*$D88,""))</f>
        <v/>
      </c>
      <c r="EG88" s="34" t="str">
        <f>IF(EF88&lt;&gt;"",HLOOKUP(COUNT($DW88:EF88)+1,$G$4:$CX$8,EG$14,0)*$D88,IF($C88=EG$17,$G$6*$D88,""))</f>
        <v/>
      </c>
      <c r="EH88" s="34" t="str">
        <f>IF(EG88&lt;&gt;"",HLOOKUP(COUNT($DW88:EG88)+1,$G$4:$CX$8,EH$14,0)*$D88,IF($C88=EH$17,$G$6*$D88,""))</f>
        <v/>
      </c>
      <c r="EI88" s="34" t="str">
        <f>IF(EH88&lt;&gt;"",HLOOKUP(COUNT($DW88:EH88)+1,$G$4:$CX$8,EI$14,0)*$D88,IF($C88=EI$17,$G$6*$D88,""))</f>
        <v/>
      </c>
      <c r="EJ88" s="34" t="str">
        <f>IF(EI88&lt;&gt;"",HLOOKUP(COUNT($DW88:EI88)+1,$G$4:$CX$8,EJ$14,0)*$D88,IF($C88=EJ$17,$G$6*$D88,""))</f>
        <v/>
      </c>
      <c r="EK88" s="34" t="str">
        <f>IF(EJ88&lt;&gt;"",HLOOKUP(COUNT($DW88:EJ88)+1,$G$4:$CX$8,EK$14,0)*$D88,IF($C88=EK$17,$G$6*$D88,""))</f>
        <v/>
      </c>
      <c r="EL88" s="34" t="str">
        <f>IF(EK88&lt;&gt;"",HLOOKUP(COUNT($DW88:EK88)+1,$G$4:$CX$8,EL$14,0)*$D88,IF($C88=EL$17,$G$6*$D88,""))</f>
        <v/>
      </c>
      <c r="EM88" s="34" t="str">
        <f>IF(EL88&lt;&gt;"",HLOOKUP(COUNT($DW88:EL88)+1,$G$4:$CX$8,EM$14,0)*$D88,IF($C88=EM$17,$G$6*$D88,""))</f>
        <v/>
      </c>
      <c r="EN88" s="34" t="str">
        <f>IF(EM88&lt;&gt;"",HLOOKUP(COUNT($DW88:EM88)+1,$G$4:$CX$8,EN$14,0)*$D88,IF($C88=EN$17,$G$6*$D88,""))</f>
        <v/>
      </c>
      <c r="EO88" s="34" t="str">
        <f>IF(EN88&lt;&gt;"",HLOOKUP(COUNT($DW88:EN88)+1,$G$4:$CX$8,EO$14,0)*$D88,IF($C88=EO$17,$G$6*$D88,""))</f>
        <v/>
      </c>
      <c r="EP88" s="34" t="str">
        <f>IF(EO88&lt;&gt;"",HLOOKUP(COUNT($DW88:EO88)+1,$G$4:$CX$8,EP$14,0)*$D88,IF($C88=EP$17,$G$6*$D88,""))</f>
        <v/>
      </c>
      <c r="EQ88" s="34" t="str">
        <f>IF(EP88&lt;&gt;"",HLOOKUP(COUNT($DW88:EP88)+1,$G$4:$CX$8,EQ$14,0)*$D88,IF($C88=EQ$17,$G$6*$D88,""))</f>
        <v/>
      </c>
      <c r="ER88" s="34" t="str">
        <f>IF(EQ88&lt;&gt;"",HLOOKUP(COUNT($DW88:EQ88)+1,$G$4:$CX$8,ER$14,0)*$D88,IF($C88=ER$17,$G$6*$D88,""))</f>
        <v/>
      </c>
      <c r="ES88" s="34" t="str">
        <f>IF(ER88&lt;&gt;"",HLOOKUP(COUNT($DW88:ER88)+1,$G$4:$CX$8,ES$14,0)*$D88,IF($C88=ES$17,$G$6*$D88,""))</f>
        <v/>
      </c>
      <c r="ET88" s="34" t="str">
        <f>IF(ES88&lt;&gt;"",HLOOKUP(COUNT($DW88:ES88)+1,$G$4:$CX$8,ET$14,0)*$D88,IF($C88=ET$17,$G$6*$D88,""))</f>
        <v/>
      </c>
      <c r="EU88" s="34" t="str">
        <f>IF(ET88&lt;&gt;"",HLOOKUP(COUNT($DW88:ET88)+1,$G$4:$CX$8,EU$14,0)*$D88,IF($C88=EU$17,$G$6*$D88,""))</f>
        <v/>
      </c>
      <c r="EV88" s="34" t="str">
        <f>IF(EU88&lt;&gt;"",HLOOKUP(COUNT($DW88:EU88)+1,$G$4:$CX$8,EV$14,0)*$D88,IF($C88=EV$17,$G$6*$D88,""))</f>
        <v/>
      </c>
      <c r="EW88" s="34" t="str">
        <f>IF(EV88&lt;&gt;"",HLOOKUP(COUNT($DW88:EV88)+1,$G$4:$CX$8,EW$14,0)*$D88,IF($C88=EW$17,$G$6*$D88,""))</f>
        <v/>
      </c>
      <c r="EX88" s="34" t="str">
        <f>IF(EW88&lt;&gt;"",HLOOKUP(COUNT($DW88:EW88)+1,$G$4:$CX$8,EX$14,0)*$D88,IF($C88=EX$17,$G$6*$D88,""))</f>
        <v/>
      </c>
      <c r="EY88" s="34" t="str">
        <f>IF(EX88&lt;&gt;"",HLOOKUP(COUNT($DW88:EX88)+1,$G$4:$CX$8,EY$14,0)*$D88,IF($C88=EY$17,$G$6*$D88,""))</f>
        <v/>
      </c>
      <c r="EZ88" s="34" t="str">
        <f>IF(EY88&lt;&gt;"",HLOOKUP(COUNT($DW88:EY88)+1,$G$4:$CX$8,EZ$14,0)*$D88,IF($C88=EZ$17,$G$6*$D88,""))</f>
        <v/>
      </c>
      <c r="FA88" s="34" t="str">
        <f>IF(EZ88&lt;&gt;"",HLOOKUP(COUNT($DW88:EZ88)+1,$G$4:$CX$8,FA$14,0)*$D88,IF($C88=FA$17,$G$6*$D88,""))</f>
        <v/>
      </c>
      <c r="FB88" s="34" t="str">
        <f>IF(FA88&lt;&gt;"",HLOOKUP(COUNT($DW88:FA88)+1,$G$4:$CX$8,FB$14,0)*$D88,IF($C88=FB$17,$G$6*$D88,""))</f>
        <v/>
      </c>
      <c r="FC88" s="34" t="str">
        <f>IF(FB88&lt;&gt;"",HLOOKUP(COUNT($DW88:FB88)+1,$G$4:$CX$8,FC$14,0)*$D88,IF($C88=FC$17,$G$6*$D88,""))</f>
        <v/>
      </c>
      <c r="FD88" s="34" t="str">
        <f>IF(FC88&lt;&gt;"",HLOOKUP(COUNT($DW88:FC88)+1,$G$4:$CX$8,FD$14,0)*$D88,IF($C88=FD$17,$G$6*$D88,""))</f>
        <v/>
      </c>
      <c r="FE88" s="34" t="str">
        <f>IF(FD88&lt;&gt;"",HLOOKUP(COUNT($DW88:FD88)+1,$G$4:$CX$8,FE$14,0)*$D88,IF($C88=FE$17,$G$6*$D88,""))</f>
        <v/>
      </c>
      <c r="FF88" s="34" t="str">
        <f>IF(FE88&lt;&gt;"",HLOOKUP(COUNT($DW88:FE88)+1,$G$4:$CX$8,FF$14,0)*$D88,IF($C88=FF$17,$G$6*$D88,""))</f>
        <v/>
      </c>
      <c r="FG88" s="34" t="str">
        <f>IF(FF88&lt;&gt;"",HLOOKUP(COUNT($DW88:FF88)+1,$G$4:$CX$8,FG$14,0)*$D88,IF($C88=FG$17,$G$6*$D88,""))</f>
        <v/>
      </c>
      <c r="FH88" s="34" t="str">
        <f>IF(FG88&lt;&gt;"",HLOOKUP(COUNT($DW88:FG88)+1,$G$4:$CX$8,FH$14,0)*$D88,IF($C88=FH$17,$G$6*$D88,""))</f>
        <v/>
      </c>
      <c r="FI88" s="34" t="str">
        <f>IF(FH88&lt;&gt;"",HLOOKUP(COUNT($DW88:FH88)+1,$G$4:$CX$8,FI$14,0)*$D88,IF($C88=FI$17,$G$6*$D88,""))</f>
        <v/>
      </c>
      <c r="FJ88" s="34" t="str">
        <f>IF(FI88&lt;&gt;"",HLOOKUP(COUNT($DW88:FI88)+1,$G$4:$CX$8,FJ$14,0)*$D88,IF($C88=FJ$17,$G$6*$D88,""))</f>
        <v/>
      </c>
      <c r="FK88" s="34" t="str">
        <f>IF(FJ88&lt;&gt;"",HLOOKUP(COUNT($DW88:FJ88)+1,$G$4:$CX$8,FK$14,0)*$D88,IF($C88=FK$17,$G$6*$D88,""))</f>
        <v/>
      </c>
      <c r="FL88" s="34" t="str">
        <f>IF(FK88&lt;&gt;"",HLOOKUP(COUNT($DW88:FK88)+1,$G$4:$CX$8,FL$14,0)*$D88,IF($C88=FL$17,$G$6*$D88,""))</f>
        <v/>
      </c>
      <c r="FM88" s="34" t="str">
        <f>IF(FL88&lt;&gt;"",HLOOKUP(COUNT($DW88:FL88)+1,$G$4:$CX$8,FM$14,0)*$D88,IF($C88=FM$17,$G$6*$D88,""))</f>
        <v/>
      </c>
      <c r="FN88" s="34" t="str">
        <f>IF(FM88&lt;&gt;"",HLOOKUP(COUNT($DW88:FM88)+1,$G$4:$CX$8,FN$14,0)*$D88,IF($C88=FN$17,$G$6*$D88,""))</f>
        <v/>
      </c>
      <c r="FO88" s="34" t="str">
        <f>IF(FN88&lt;&gt;"",HLOOKUP(COUNT($DW88:FN88)+1,$G$4:$CX$8,FO$14,0)*$D88,IF($C88=FO$17,$G$6*$D88,""))</f>
        <v/>
      </c>
      <c r="FP88" s="34" t="str">
        <f>IF(FO88&lt;&gt;"",HLOOKUP(COUNT($DW88:FO88)+1,$G$4:$CX$8,FP$14,0)*$D88,IF($C88=FP$17,$G$6*$D88,""))</f>
        <v/>
      </c>
      <c r="FQ88" s="34" t="str">
        <f>IF(FP88&lt;&gt;"",HLOOKUP(COUNT($DW88:FP88)+1,$G$4:$CX$8,FQ$14,0)*$D88,IF($C88=FQ$17,$G$6*$D88,""))</f>
        <v/>
      </c>
      <c r="FR88" s="34" t="str">
        <f>IF(FQ88&lt;&gt;"",HLOOKUP(COUNT($DW88:FQ88)+1,$G$4:$CX$8,FR$14,0)*$D88,IF($C88=FR$17,$G$6*$D88,""))</f>
        <v/>
      </c>
      <c r="FS88" s="34" t="str">
        <f>IF(FR88&lt;&gt;"",HLOOKUP(COUNT($DW88:FR88)+1,$G$4:$CX$8,FS$14,0)*$D88,IF($C88=FS$17,$G$6*$D88,""))</f>
        <v/>
      </c>
      <c r="FT88" s="34" t="str">
        <f>IF(FS88&lt;&gt;"",HLOOKUP(COUNT($DW88:FS88)+1,$G$4:$CX$8,FT$14,0)*$D88,IF($C88=FT$17,$G$6*$D88,""))</f>
        <v/>
      </c>
      <c r="FU88" s="34" t="str">
        <f>IF(FT88&lt;&gt;"",HLOOKUP(COUNT($DW88:FT88)+1,$G$4:$CX$8,FU$14,0)*$D88,IF($C88=FU$17,$G$6*$D88,""))</f>
        <v/>
      </c>
      <c r="FV88" s="34" t="str">
        <f>IF(FU88&lt;&gt;"",HLOOKUP(COUNT($DW88:FU88)+1,$G$4:$CX$8,FV$14,0)*$D88,IF($C88=FV$17,$G$6*$D88,""))</f>
        <v/>
      </c>
      <c r="FW88" s="34" t="str">
        <f>IF(FV88&lt;&gt;"",HLOOKUP(COUNT($DW88:FV88)+1,$G$4:$CX$8,FW$14,0)*$D88,IF($C88=FW$17,$G$6*$D88,""))</f>
        <v/>
      </c>
      <c r="FX88" s="34" t="str">
        <f>IF(FW88&lt;&gt;"",HLOOKUP(COUNT($DW88:FW88)+1,$G$4:$CX$8,FX$14,0)*$D88,IF($C88=FX$17,$G$6*$D88,""))</f>
        <v/>
      </c>
      <c r="FY88" s="34" t="str">
        <f>IF(FX88&lt;&gt;"",HLOOKUP(COUNT($DW88:FX88)+1,$G$4:$CX$8,FY$14,0)*$D88,IF($C88=FY$17,$G$6*$D88,""))</f>
        <v/>
      </c>
      <c r="FZ88" s="34" t="str">
        <f>IF(FY88&lt;&gt;"",HLOOKUP(COUNT($DW88:FY88)+1,$G$4:$CX$8,FZ$14,0)*$D88,IF($C88=FZ$17,$G$6*$D88,""))</f>
        <v/>
      </c>
      <c r="GA88" s="34" t="str">
        <f>IF(FZ88&lt;&gt;"",HLOOKUP(COUNT($DW88:FZ88)+1,$G$4:$CX$8,GA$14,0)*$D88,IF($C88=GA$17,$G$6*$D88,""))</f>
        <v/>
      </c>
      <c r="GB88" s="34" t="str">
        <f>IF(GA88&lt;&gt;"",HLOOKUP(COUNT($DW88:GA88)+1,$G$4:$CX$8,GB$14,0)*$D88,IF($C88=GB$17,$G$6*$D88,""))</f>
        <v/>
      </c>
      <c r="GC88" s="34" t="str">
        <f>IF(GB88&lt;&gt;"",HLOOKUP(COUNT($DW88:GB88)+1,$G$4:$CX$8,GC$14,0)*$D88,IF($C88=GC$17,$G$6*$D88,""))</f>
        <v/>
      </c>
      <c r="GD88" s="34" t="str">
        <f>IF(GC88&lt;&gt;"",HLOOKUP(COUNT($DW88:GC88)+1,$G$4:$CX$8,GD$14,0)*$D88,IF($C88=GD$17,$G$6*$D88,""))</f>
        <v/>
      </c>
      <c r="GE88" s="34" t="str">
        <f>IF(GD88&lt;&gt;"",HLOOKUP(COUNT($DW88:GD88)+1,$G$4:$CX$8,GE$14,0)*$D88,IF($C88=GE$17,$G$6*$D88,""))</f>
        <v/>
      </c>
      <c r="GF88" s="34" t="str">
        <f>IF(GE88&lt;&gt;"",HLOOKUP(COUNT($DW88:GE88)+1,$G$4:$CX$8,GF$14,0)*$D88,IF($C88=GF$17,$G$6*$D88,""))</f>
        <v/>
      </c>
      <c r="GG88" s="34" t="str">
        <f>IF(GF88&lt;&gt;"",HLOOKUP(COUNT($DW88:GF88)+1,$G$4:$CX$8,GG$14,0)*$D88,IF($C88=GG$17,$G$6*$D88,""))</f>
        <v/>
      </c>
      <c r="GH88" s="34" t="str">
        <f>IF(GG88&lt;&gt;"",HLOOKUP(COUNT($DW88:GG88)+1,$G$4:$CX$8,GH$14,0)*$D88,IF($C88=GH$17,$G$6*$D88,""))</f>
        <v/>
      </c>
      <c r="GI88" s="34" t="str">
        <f>IF(GH88&lt;&gt;"",HLOOKUP(COUNT($DW88:GH88)+1,$G$4:$CX$8,GI$14,0)*$D88,IF($C88=GI$17,$G$6*$D88,""))</f>
        <v/>
      </c>
      <c r="GJ88" s="34" t="str">
        <f>IF(GI88&lt;&gt;"",HLOOKUP(COUNT($DW88:GI88)+1,$G$4:$CX$8,GJ$14,0)*$D88,IF($C88=GJ$17,$G$6*$D88,""))</f>
        <v/>
      </c>
      <c r="GK88" s="34" t="str">
        <f>IF(GJ88&lt;&gt;"",HLOOKUP(COUNT($DW88:GJ88)+1,$G$4:$CX$8,GK$14,0)*$D88,IF($C88=GK$17,$G$6*$D88,""))</f>
        <v/>
      </c>
      <c r="GL88" s="34" t="str">
        <f>IF(GK88&lt;&gt;"",HLOOKUP(COUNT($DW88:GK88)+1,$G$4:$CX$8,GL$14,0)*$D88,IF($C88=GL$17,$G$6*$D88,""))</f>
        <v/>
      </c>
      <c r="GM88" s="34" t="str">
        <f>IF(GL88&lt;&gt;"",HLOOKUP(COUNT($DW88:GL88)+1,$G$4:$CX$8,GM$14,0)*$D88,IF($C88=GM$17,$G$6*$D88,""))</f>
        <v/>
      </c>
      <c r="GN88" s="34" t="str">
        <f>IF(GM88&lt;&gt;"",HLOOKUP(COUNT($DW88:GM88)+1,$G$4:$CX$8,GN$14,0)*$D88,IF($C88=GN$17,$G$6*$D88,""))</f>
        <v/>
      </c>
      <c r="GO88" s="34">
        <f>IF(GN88&lt;&gt;"",HLOOKUP(COUNT($DW88:GN88)+1,$G$4:$CX$8,GO$14,0)*$D88,IF($C88=GO$17,$G$6*$D88,""))</f>
        <v>0</v>
      </c>
      <c r="GP88" s="34">
        <f>IF(GO88&lt;&gt;"",HLOOKUP(COUNT($DW88:GO88)+1,$G$4:$CX$8,GP$14,0)*$D88,IF($C88=GP$17,$G$6*$D88,""))</f>
        <v>7500</v>
      </c>
      <c r="GQ88" s="34">
        <f>IF(GP88&lt;&gt;"",HLOOKUP(COUNT($DW88:GP88)+1,$G$4:$CX$8,GQ$14,0)*$D88,IF($C88=GQ$17,$G$6*$D88,""))</f>
        <v>7500</v>
      </c>
      <c r="GR88" s="34">
        <f>IF(GQ88&lt;&gt;"",HLOOKUP(COUNT($DW88:GQ88)+1,$G$4:$CX$8,GR$14,0)*$D88,IF($C88=GR$17,$G$6*$D88,""))</f>
        <v>7500</v>
      </c>
      <c r="GS88" s="34">
        <f>IF(GR88&lt;&gt;"",HLOOKUP(COUNT($DW88:GR88)+1,$G$4:$CX$8,GS$14,0)*$D88,IF($C88=GS$17,$G$6*$D88,""))</f>
        <v>9048.4582084179765</v>
      </c>
      <c r="GT88" s="34">
        <f>IF(GS88&lt;&gt;"",HLOOKUP(COUNT($DW88:GS88)+1,$G$4:$CX$8,GT$14,0)*$D88,IF($C88=GT$17,$G$6*$D88,""))</f>
        <v>11310.572760522478</v>
      </c>
      <c r="GU88" s="34">
        <f>IF(GT88&lt;&gt;"",HLOOKUP(COUNT($DW88:GT88)+1,$G$4:$CX$8,GU$14,0)*$D88,IF($C88=GU$17,$G$6*$D88,""))</f>
        <v>13572.687312626966</v>
      </c>
      <c r="GV88" s="34">
        <f>IF(GU88&lt;&gt;"",HLOOKUP(COUNT($DW88:GU88)+1,$G$4:$CX$8,GV$14,0)*$D88,IF($C88=GV$17,$G$6*$D88,""))</f>
        <v>15744.31728264728</v>
      </c>
      <c r="GW88" s="34">
        <f>IF(GV88&lt;&gt;"",HLOOKUP(COUNT($DW88:GV88)+1,$G$4:$CX$8,GW$14,0)*$D88,IF($C88=GW$17,$G$6*$D88,""))</f>
        <v>17948.521702217906</v>
      </c>
      <c r="GX88" s="34">
        <f>IF(GW88&lt;&gt;"",HLOOKUP(COUNT($DW88:GW88)+1,$G$4:$CX$8,GX$14,0)*$D88,IF($C88=GX$17,$G$6*$D88,""))</f>
        <v>20281.829523506218</v>
      </c>
      <c r="GY88" s="34">
        <f>IF(GX88&lt;&gt;"",HLOOKUP(COUNT($DW88:GX88)+1,$G$4:$CX$8,GY$14,0)*$D88,IF($C88=GY$17,$G$6*$D88,""))</f>
        <v>22512.830771091903</v>
      </c>
      <c r="GZ88" s="34">
        <f>IF(GY88&lt;&gt;"",HLOOKUP(COUNT($DW88:GY88)+1,$G$4:$CX$8,GZ$14,0)*$D88,IF($C88=GZ$17,$G$6*$D88,""))</f>
        <v>24764.113848201101</v>
      </c>
      <c r="HA88" s="34">
        <f>IF(GZ88&lt;&gt;"",HLOOKUP(COUNT($DW88:GZ88)+1,$G$4:$CX$8,HA$14,0)*$D88,IF($C88=HA$17,$G$6*$D88,""))</f>
        <v>18573.085386150833</v>
      </c>
      <c r="HB88" s="34">
        <f>IF(HA88&lt;&gt;"",HLOOKUP(COUNT($DW88:HA88)+1,$G$4:$CX$8,HB$14,0)*$D88,IF($C88=HB$17,$G$6*$D88,""))</f>
        <v>17644.431116843283</v>
      </c>
      <c r="HC88" s="34">
        <f>IF(HB88&lt;&gt;"",HLOOKUP(COUNT($DW88:HB88)+1,$G$4:$CX$8,HC$14,0)*$D88,IF($C88=HC$17,$G$6*$D88,""))</f>
        <v>19408.874228527617</v>
      </c>
      <c r="HD88" s="34">
        <f>IF(HC88&lt;&gt;"",HLOOKUP(COUNT($DW88:HC88)+1,$G$4:$CX$8,HD$14,0)*$D88,IF($C88=HD$17,$G$6*$D88,""))</f>
        <v>21349.761651380388</v>
      </c>
      <c r="HE88" s="34">
        <f>IF(HD88&lt;&gt;"",HLOOKUP(COUNT($DW88:HD88)+1,$G$4:$CX$8,HE$14,0)*$D88,IF($C88=HE$17,$G$6*$D88,""))</f>
        <v>23484.73781651842</v>
      </c>
      <c r="HF88" s="34">
        <f>IF(HE88&lt;&gt;"",HLOOKUP(COUNT($DW88:HE88)+1,$G$4:$CX$8,HF$14,0)*$D88,IF($C88=HF$17,$G$6*$D88,""))</f>
        <v>25833.211598170259</v>
      </c>
      <c r="HG88" s="34">
        <f>IF(HF88&lt;&gt;"",HLOOKUP(COUNT($DW88:HF88)+1,$G$4:$CX$8,HG$14,0)*$D88,IF($C88=HG$17,$G$6*$D88,""))</f>
        <v>24541.551018261736</v>
      </c>
      <c r="HH88" s="34">
        <f>IF(HG88&lt;&gt;"",HLOOKUP(COUNT($DW88:HG88)+1,$G$4:$CX$8,HH$14,0)*$D88,IF($C88=HH$17,$G$6*$D88,""))</f>
        <v>23314.473467348653</v>
      </c>
      <c r="HI88" s="34">
        <f>IF(HH88&lt;&gt;"",HLOOKUP(COUNT($DW88:HH88)+1,$G$4:$CX$8,HI$14,0)*$D88,IF($C88=HI$17,$G$6*$D88,""))</f>
        <v>24946.486610063057</v>
      </c>
      <c r="HJ88" s="34">
        <f>IF(HI88&lt;&gt;"",HLOOKUP(COUNT($DW88:HI88)+1,$G$4:$CX$8,HJ$14,0)*$D88,IF($C88=HJ$17,$G$6*$D88,""))</f>
        <v>26692.740672767472</v>
      </c>
      <c r="HK88" s="34">
        <f>IF(HJ88&lt;&gt;"",HLOOKUP(COUNT($DW88:HJ88)+1,$G$4:$CX$8,HK$14,0)*$D88,IF($C88=HK$17,$G$6*$D88,""))</f>
        <v>28561.232519861194</v>
      </c>
      <c r="HL88" s="34">
        <f>IF(HK88&lt;&gt;"",HLOOKUP(COUNT($DW88:HK88)+1,$G$4:$CX$8,HL$14,0)*$D88,IF($C88=HL$17,$G$6*$D88,""))</f>
        <v>31417.355771847309</v>
      </c>
      <c r="HM88" s="34">
        <f>IF(HL88&lt;&gt;"",HLOOKUP(COUNT($DW88:HL88)+1,$G$4:$CX$8,HM$14,0)*$D88,IF($C88=HM$17,$G$6*$D88,""))</f>
        <v>26704.75240607022</v>
      </c>
      <c r="HN88" s="34">
        <f>IF(HM88&lt;&gt;"",HLOOKUP(COUNT($DW88:HM88)+1,$G$4:$CX$8,HN$14,0)*$D88,IF($C88=HN$17,$G$6*$D88,""))</f>
        <v>25369.514785766714</v>
      </c>
      <c r="HO88" s="34">
        <f>IF(HN88&lt;&gt;"",HLOOKUP(COUNT($DW88:HN88)+1,$G$4:$CX$8,HO$14,0)*$D88,IF($C88=HO$17,$G$6*$D88,""))</f>
        <v>26637.990525055047</v>
      </c>
      <c r="HP88" s="34">
        <f>IF(HO88&lt;&gt;"",HLOOKUP(COUNT($DW88:HO88)+1,$G$4:$CX$8,HP$14,0)*$D88,IF($C88=HP$17,$G$6*$D88,""))</f>
        <v>27969.890051307804</v>
      </c>
      <c r="HQ88" s="34">
        <f>IF(HP88&lt;&gt;"",HLOOKUP(COUNT($DW88:HP88)+1,$G$4:$CX$8,HQ$14,0)*$D88,IF($C88=HQ$17,$G$6*$D88,""))</f>
        <v>29368.38455387318</v>
      </c>
      <c r="HR88" s="34">
        <f>IF(HQ88&lt;&gt;"",HLOOKUP(COUNT($DW88:HQ88)+1,$G$4:$CX$8,HR$14,0)*$D88,IF($C88=HR$17,$G$6*$D88,""))</f>
        <v>31424.171472644306</v>
      </c>
      <c r="HS88" s="34">
        <f>IF(HR88&lt;&gt;"",HLOOKUP(COUNT($DW88:HR88)+1,$G$4:$CX$8,HS$14,0)*$D88,IF($C88=HS$17,$G$6*$D88,""))</f>
        <v>28281.754325379879</v>
      </c>
      <c r="HT88" s="34">
        <f>IF(HS88&lt;&gt;"",HLOOKUP(COUNT($DW88:HS88)+1,$G$4:$CX$8,HT$14,0)*$D88,IF($C88=HT$17,$G$6*$D88,""))</f>
        <v>25453.578892841902</v>
      </c>
      <c r="HU88" s="34">
        <f>IF(HT88&lt;&gt;"",HLOOKUP(COUNT($DW88:HT88)+1,$G$4:$CX$8,HU$14,0)*$D88,IF($C88=HU$17,$G$6*$D88,""))</f>
        <v>27235.329415340824</v>
      </c>
      <c r="HV88" s="34">
        <f>IF(HU88&lt;&gt;"",HLOOKUP(COUNT($DW88:HU88)+1,$G$4:$CX$8,HV$14,0)*$D88,IF($C88=HV$17,$G$6*$D88,""))</f>
        <v>29141.802474414675</v>
      </c>
      <c r="HW88" s="34">
        <f>IF(HV88&lt;&gt;"",HLOOKUP(COUNT($DW88:HV88)+1,$G$4:$CX$8,HW$14,0)*$D88,IF($C88=HW$17,$G$6*$D88,""))</f>
        <v>31181.728647623713</v>
      </c>
      <c r="HX88" s="34">
        <f>IF(HW88&lt;&gt;"",HLOOKUP(COUNT($DW88:HW88)+1,$G$4:$CX$8,HX$14,0)*$D88,IF($C88=HX$17,$G$6*$D88,""))</f>
        <v>33676.266939433612</v>
      </c>
      <c r="HY88" s="34">
        <f>IF(HX88&lt;&gt;"",HLOOKUP(COUNT($DW88:HX88)+1,$G$4:$CX$8,HY$14,0)*$D88,IF($C88=HY$17,$G$6*$D88,""))</f>
        <v>28961.589567912906</v>
      </c>
      <c r="HZ88" s="34">
        <f>IF(HY88&lt;&gt;"",HLOOKUP(COUNT($DW88:HY88)+1,$G$4:$CX$8,HZ$14,0)*$D88,IF($C88=HZ$17,$G$6*$D88,""))</f>
        <v>27513.510089517258</v>
      </c>
      <c r="IA88" s="34">
        <f>IF(HZ88&lt;&gt;"",HLOOKUP(COUNT($DW88:HZ88)+1,$G$4:$CX$8,IA$14,0)*$D88,IF($C88=IA$17,$G$6*$D88,""))</f>
        <v>28889.18559399313</v>
      </c>
      <c r="IB88" s="34">
        <f>IF(IA88&lt;&gt;"",HLOOKUP(COUNT($DW88:IA88)+1,$G$4:$CX$8,IB$14,0)*$D88,IF($C88=IB$17,$G$6*$D88,""))</f>
        <v>30333.644873692774</v>
      </c>
      <c r="IC88" s="34">
        <f>IF(IB88&lt;&gt;"",HLOOKUP(COUNT($DW88:IB88)+1,$G$4:$CX$8,IC$14,0)*$D88,IF($C88=IC$17,$G$6*$D88,""))</f>
        <v>31850.327117377412</v>
      </c>
      <c r="ID88" s="34">
        <f>IF(IC88&lt;&gt;"",HLOOKUP(COUNT($DW88:IC88)+1,$G$4:$CX$8,ID$14,0)*$D88,IF($C88=ID$17,$G$6*$D88,""))</f>
        <v>34079.850015593824</v>
      </c>
      <c r="IE88" s="34">
        <f>IF(ID88&lt;&gt;"",HLOOKUP(COUNT($DW88:ID88)+1,$G$4:$CX$8,IE$14,0)*$D88,IF($C88=IE$17,$G$6*$D88,""))</f>
        <v>30671.865014034454</v>
      </c>
      <c r="IF88" s="34">
        <f>IF(IE88&lt;&gt;"",HLOOKUP(COUNT($DW88:IE88)+1,$G$4:$CX$8,IF$14,0)*$D88,IF($C88=IF$17,$G$6*$D88,""))</f>
        <v>27604.678512631006</v>
      </c>
      <c r="IG88" s="34">
        <f>IF(IF88&lt;&gt;"",HLOOKUP(COUNT($DW88:IF88)+1,$G$4:$CX$8,IG$14,0)*$D88,IF($C88=IG$17,$G$6*$D88,""))</f>
        <v>29537.006008515182</v>
      </c>
      <c r="IH88" s="34">
        <f>IF(IG88&lt;&gt;"",HLOOKUP(COUNT($DW88:IG88)+1,$G$4:$CX$8,IH$14,0)*$D88,IF($C88=IH$17,$G$6*$D88,""))</f>
        <v>31604.59642911124</v>
      </c>
      <c r="II88" s="34">
        <f>IF(IH88&lt;&gt;"",HLOOKUP(COUNT($DW88:IH88)+1,$G$4:$CX$8,II$14,0)*$D88,IF($C88=II$17,$G$6*$D88,""))</f>
        <v>33816.918179149026</v>
      </c>
      <c r="IJ88" s="34">
        <f>IF(II88&lt;&gt;"",HLOOKUP(COUNT($DW88:II88)+1,$G$4:$CX$8,IJ$14,0)*$D88,IF($C88=IJ$17,$G$6*$D88,""))</f>
        <v>36522.271633480945</v>
      </c>
      <c r="IK88" s="34">
        <f>IF(IJ88&lt;&gt;"",HLOOKUP(COUNT($DW88:IJ88)+1,$G$4:$CX$8,IK$14,0)*$D88,IF($C88=IK$17,$G$6*$D88,""))</f>
        <v>31774.376321128417</v>
      </c>
      <c r="IL88" s="34">
        <f>IF(IK88&lt;&gt;"",HLOOKUP(COUNT($DW88:IK88)+1,$G$4:$CX$8,IL$14,0)*$D88,IF($C88=IL$17,$G$6*$D88,""))</f>
        <v>30185.657505072006</v>
      </c>
      <c r="IM88" s="34">
        <f>IF(IL88&lt;&gt;"",HLOOKUP(COUNT($DW88:IL88)+1,$G$4:$CX$8,IM$14,0)*$D88,IF($C88=IM$17,$G$6*$D88,""))</f>
        <v>31694.940380325599</v>
      </c>
      <c r="IO88" s="34" t="str">
        <f>IF(IN88&lt;&gt;"",HLOOKUP(COUNT($IN88:IN88)+1,$G$4:$EH$8,IO$14,0)*$D88,IF($C88=IO$17,$G$7*$D88,""))</f>
        <v/>
      </c>
      <c r="IP88" s="34" t="str">
        <f>IF(IO88&lt;&gt;"",HLOOKUP(COUNT($IN88:IO88)+1,$G$4:$EH$8,IP$14,0)*$D88,IF($C88=IP$17,$G$7*$D88,""))</f>
        <v/>
      </c>
      <c r="IQ88" s="34" t="str">
        <f>IF(IP88&lt;&gt;"",HLOOKUP(COUNT($IN88:IP88)+1,$G$4:$EH$8,IQ$14,0)*$D88,IF($C88=IQ$17,$G$7*$D88,""))</f>
        <v/>
      </c>
      <c r="IR88" s="34" t="str">
        <f>IF(IQ88&lt;&gt;"",HLOOKUP(COUNT($IN88:IQ88)+1,$G$4:$EH$8,IR$14,0)*$D88,IF($C88=IR$17,$G$7*$D88,""))</f>
        <v/>
      </c>
      <c r="IS88" s="34" t="str">
        <f>IF(IR88&lt;&gt;"",HLOOKUP(COUNT($IN88:IR88)+1,$G$4:$EH$8,IS$14,0)*$D88,IF($C88=IS$17,$G$7*$D88,""))</f>
        <v/>
      </c>
      <c r="IT88" s="34" t="str">
        <f>IF(IS88&lt;&gt;"",HLOOKUP(COUNT($IN88:IS88)+1,$G$4:$EH$8,IT$14,0)*$D88,IF($C88=IT$17,$G$7*$D88,""))</f>
        <v/>
      </c>
      <c r="IU88" s="34" t="str">
        <f>IF(IT88&lt;&gt;"",HLOOKUP(COUNT($IN88:IT88)+1,$G$4:$EH$8,IU$14,0)*$D88,IF($C88=IU$17,$G$7*$D88,""))</f>
        <v/>
      </c>
      <c r="IV88" s="34" t="str">
        <f>IF(IU88&lt;&gt;"",HLOOKUP(COUNT($IN88:IU88)+1,$G$4:$EH$8,IV$14,0)*$D88,IF($C88=IV$17,$G$7*$D88,""))</f>
        <v/>
      </c>
      <c r="IW88" s="34" t="str">
        <f>IF(IV88&lt;&gt;"",HLOOKUP(COUNT($IN88:IV88)+1,$G$4:$EH$8,IW$14,0)*$D88,IF($C88=IW$17,$G$7*$D88,""))</f>
        <v/>
      </c>
      <c r="IX88" s="34" t="str">
        <f>IF(IW88&lt;&gt;"",HLOOKUP(COUNT($IN88:IW88)+1,$G$4:$EH$8,IX$14,0)*$D88,IF($C88=IX$17,$G$7*$D88,""))</f>
        <v/>
      </c>
      <c r="IY88" s="34" t="str">
        <f>IF(IX88&lt;&gt;"",HLOOKUP(COUNT($IN88:IX88)+1,$G$4:$EH$8,IY$14,0)*$D88,IF($C88=IY$17,$G$7*$D88,""))</f>
        <v/>
      </c>
      <c r="IZ88" s="34" t="str">
        <f>IF(IY88&lt;&gt;"",HLOOKUP(COUNT($IN88:IY88)+1,$G$4:$EH$8,IZ$14,0)*$D88,IF($C88=IZ$17,$G$7*$D88,""))</f>
        <v/>
      </c>
      <c r="JA88" s="34" t="str">
        <f>IF(IZ88&lt;&gt;"",HLOOKUP(COUNT($IN88:IZ88)+1,$G$4:$EH$8,JA$14,0)*$D88,IF($C88=JA$17,$G$7*$D88,""))</f>
        <v/>
      </c>
      <c r="JB88" s="34" t="str">
        <f>IF(JA88&lt;&gt;"",HLOOKUP(COUNT($IN88:JA88)+1,$G$4:$EH$8,JB$14,0)*$D88,IF($C88=JB$17,$G$7*$D88,""))</f>
        <v/>
      </c>
      <c r="JC88" s="34" t="str">
        <f>IF(JB88&lt;&gt;"",HLOOKUP(COUNT($IN88:JB88)+1,$G$4:$EH$8,JC$14,0)*$D88,IF($C88=JC$17,$G$7*$D88,""))</f>
        <v/>
      </c>
      <c r="JD88" s="34" t="str">
        <f>IF(JC88&lt;&gt;"",HLOOKUP(COUNT($IN88:JC88)+1,$G$4:$EH$8,JD$14,0)*$D88,IF($C88=JD$17,$G$7*$D88,""))</f>
        <v/>
      </c>
      <c r="JE88" s="34" t="str">
        <f>IF(JD88&lt;&gt;"",HLOOKUP(COUNT($IN88:JD88)+1,$G$4:$EH$8,JE$14,0)*$D88,IF($C88=JE$17,$G$7*$D88,""))</f>
        <v/>
      </c>
      <c r="JF88" s="34" t="str">
        <f>IF(JE88&lt;&gt;"",HLOOKUP(COUNT($IN88:JE88)+1,$G$4:$EH$8,JF$14,0)*$D88,IF($C88=JF$17,$G$7*$D88,""))</f>
        <v/>
      </c>
      <c r="JG88" s="34" t="str">
        <f>IF(JF88&lt;&gt;"",HLOOKUP(COUNT($IN88:JF88)+1,$G$4:$EH$8,JG$14,0)*$D88,IF($C88=JG$17,$G$7*$D88,""))</f>
        <v/>
      </c>
      <c r="JH88" s="34" t="str">
        <f>IF(JG88&lt;&gt;"",HLOOKUP(COUNT($IN88:JG88)+1,$G$4:$EH$8,JH$14,0)*$D88,IF($C88=JH$17,$G$7*$D88,""))</f>
        <v/>
      </c>
      <c r="JI88" s="34" t="str">
        <f>IF(JH88&lt;&gt;"",HLOOKUP(COUNT($IN88:JH88)+1,$G$4:$EH$8,JI$14,0)*$D88,IF($C88=JI$17,$G$7*$D88,""))</f>
        <v/>
      </c>
      <c r="JJ88" s="34" t="str">
        <f>IF(JI88&lt;&gt;"",HLOOKUP(COUNT($IN88:JI88)+1,$G$4:$EH$8,JJ$14,0)*$D88,IF($C88=JJ$17,$G$7*$D88,""))</f>
        <v/>
      </c>
      <c r="JK88" s="34" t="str">
        <f>IF(JJ88&lt;&gt;"",HLOOKUP(COUNT($IN88:JJ88)+1,$G$4:$EH$8,JK$14,0)*$D88,IF($C88=JK$17,$G$7*$D88,""))</f>
        <v/>
      </c>
      <c r="JL88" s="34" t="str">
        <f>IF(JK88&lt;&gt;"",HLOOKUP(COUNT($IN88:JK88)+1,$G$4:$EH$8,JL$14,0)*$D88,IF($C88=JL$17,$G$7*$D88,""))</f>
        <v/>
      </c>
      <c r="JM88" s="34" t="str">
        <f>IF(JL88&lt;&gt;"",HLOOKUP(COUNT($IN88:JL88)+1,$G$4:$EH$8,JM$14,0)*$D88,IF($C88=JM$17,$G$7*$D88,""))</f>
        <v/>
      </c>
      <c r="JN88" s="34" t="str">
        <f>IF(JM88&lt;&gt;"",HLOOKUP(COUNT($IN88:JM88)+1,$G$4:$EH$8,JN$14,0)*$D88,IF($C88=JN$17,$G$7*$D88,""))</f>
        <v/>
      </c>
      <c r="JO88" s="34" t="str">
        <f>IF(JN88&lt;&gt;"",HLOOKUP(COUNT($IN88:JN88)+1,$G$4:$EH$8,JO$14,0)*$D88,IF($C88=JO$17,$G$7*$D88,""))</f>
        <v/>
      </c>
      <c r="JP88" s="34" t="str">
        <f>IF(JO88&lt;&gt;"",HLOOKUP(COUNT($IN88:JO88)+1,$G$4:$EH$8,JP$14,0)*$D88,IF($C88=JP$17,$G$7*$D88,""))</f>
        <v/>
      </c>
      <c r="JQ88" s="34" t="str">
        <f>IF(JP88&lt;&gt;"",HLOOKUP(COUNT($IN88:JP88)+1,$G$4:$EH$8,JQ$14,0)*$D88,IF($C88=JQ$17,$G$7*$D88,""))</f>
        <v/>
      </c>
      <c r="JR88" s="34" t="str">
        <f>IF(JQ88&lt;&gt;"",HLOOKUP(COUNT($IN88:JQ88)+1,$G$4:$EH$8,JR$14,0)*$D88,IF($C88=JR$17,$G$7*$D88,""))</f>
        <v/>
      </c>
      <c r="JS88" s="34" t="str">
        <f>IF(JR88&lt;&gt;"",HLOOKUP(COUNT($IN88:JR88)+1,$G$4:$EH$8,JS$14,0)*$D88,IF($C88=JS$17,$G$7*$D88,""))</f>
        <v/>
      </c>
      <c r="JT88" s="34" t="str">
        <f>IF(JS88&lt;&gt;"",HLOOKUP(COUNT($IN88:JS88)+1,$G$4:$EH$8,JT$14,0)*$D88,IF($C88=JT$17,$G$7*$D88,""))</f>
        <v/>
      </c>
      <c r="JU88" s="34" t="str">
        <f>IF(JT88&lt;&gt;"",HLOOKUP(COUNT($IN88:JT88)+1,$G$4:$EH$8,JU$14,0)*$D88,IF($C88=JU$17,$G$7*$D88,""))</f>
        <v/>
      </c>
      <c r="JV88" s="34" t="str">
        <f>IF(JU88&lt;&gt;"",HLOOKUP(COUNT($IN88:JU88)+1,$G$4:$EH$8,JV$14,0)*$D88,IF($C88=JV$17,$G$7*$D88,""))</f>
        <v/>
      </c>
      <c r="JW88" s="34" t="str">
        <f>IF(JV88&lt;&gt;"",HLOOKUP(COUNT($IN88:JV88)+1,$G$4:$EH$8,JW$14,0)*$D88,IF($C88=JW$17,$G$7*$D88,""))</f>
        <v/>
      </c>
      <c r="JX88" s="34" t="str">
        <f>IF(JW88&lt;&gt;"",HLOOKUP(COUNT($IN88:JW88)+1,$G$4:$EH$8,JX$14,0)*$D88,IF($C88=JX$17,$G$7*$D88,""))</f>
        <v/>
      </c>
      <c r="JY88" s="34" t="str">
        <f>IF(JX88&lt;&gt;"",HLOOKUP(COUNT($IN88:JX88)+1,$G$4:$EH$8,JY$14,0)*$D88,IF($C88=JY$17,$G$7*$D88,""))</f>
        <v/>
      </c>
      <c r="JZ88" s="34" t="str">
        <f>IF(JY88&lt;&gt;"",HLOOKUP(COUNT($IN88:JY88)+1,$G$4:$EH$8,JZ$14,0)*$D88,IF($C88=JZ$17,$G$7*$D88,""))</f>
        <v/>
      </c>
      <c r="KA88" s="34" t="str">
        <f>IF(JZ88&lt;&gt;"",HLOOKUP(COUNT($IN88:JZ88)+1,$G$4:$EH$8,KA$14,0)*$D88,IF($C88=KA$17,$G$7*$D88,""))</f>
        <v/>
      </c>
      <c r="KB88" s="34" t="str">
        <f>IF(KA88&lt;&gt;"",HLOOKUP(COUNT($IN88:KA88)+1,$G$4:$EH$8,KB$14,0)*$D88,IF($C88=KB$17,$G$7*$D88,""))</f>
        <v/>
      </c>
      <c r="KC88" s="34" t="str">
        <f>IF(KB88&lt;&gt;"",HLOOKUP(COUNT($IN88:KB88)+1,$G$4:$EH$8,KC$14,0)*$D88,IF($C88=KC$17,$G$7*$D88,""))</f>
        <v/>
      </c>
      <c r="KD88" s="34" t="str">
        <f>IF(KC88&lt;&gt;"",HLOOKUP(COUNT($IN88:KC88)+1,$G$4:$EH$8,KD$14,0)*$D88,IF($C88=KD$17,$G$7*$D88,""))</f>
        <v/>
      </c>
      <c r="KE88" s="34" t="str">
        <f>IF(KD88&lt;&gt;"",HLOOKUP(COUNT($IN88:KD88)+1,$G$4:$EH$8,KE$14,0)*$D88,IF($C88=KE$17,$G$7*$D88,""))</f>
        <v/>
      </c>
      <c r="KF88" s="34" t="str">
        <f>IF(KE88&lt;&gt;"",HLOOKUP(COUNT($IN88:KE88)+1,$G$4:$EH$8,KF$14,0)*$D88,IF($C88=KF$17,$G$7*$D88,""))</f>
        <v/>
      </c>
      <c r="KG88" s="34" t="str">
        <f>IF(KF88&lt;&gt;"",HLOOKUP(COUNT($IN88:KF88)+1,$G$4:$EH$8,KG$14,0)*$D88,IF($C88=KG$17,$G$7*$D88,""))</f>
        <v/>
      </c>
      <c r="KH88" s="34" t="str">
        <f>IF(KG88&lt;&gt;"",HLOOKUP(COUNT($IN88:KG88)+1,$G$4:$EH$8,KH$14,0)*$D88,IF($C88=KH$17,$G$7*$D88,""))</f>
        <v/>
      </c>
      <c r="KI88" s="34" t="str">
        <f>IF(KH88&lt;&gt;"",HLOOKUP(COUNT($IN88:KH88)+1,$G$4:$EH$8,KI$14,0)*$D88,IF($C88=KI$17,$G$7*$D88,""))</f>
        <v/>
      </c>
      <c r="KJ88" s="34" t="str">
        <f>IF(KI88&lt;&gt;"",HLOOKUP(COUNT($IN88:KI88)+1,$G$4:$EH$8,KJ$14,0)*$D88,IF($C88=KJ$17,$G$7*$D88,""))</f>
        <v/>
      </c>
      <c r="KK88" s="34" t="str">
        <f>IF(KJ88&lt;&gt;"",HLOOKUP(COUNT($IN88:KJ88)+1,$G$4:$EH$8,KK$14,0)*$D88,IF($C88=KK$17,$G$7*$D88,""))</f>
        <v/>
      </c>
      <c r="KL88" s="34" t="str">
        <f>IF(KK88&lt;&gt;"",HLOOKUP(COUNT($IN88:KK88)+1,$G$4:$EH$8,KL$14,0)*$D88,IF($C88=KL$17,$G$7*$D88,""))</f>
        <v/>
      </c>
      <c r="KM88" s="34" t="str">
        <f>IF(KL88&lt;&gt;"",HLOOKUP(COUNT($IN88:KL88)+1,$G$4:$EH$8,KM$14,0)*$D88,IF($C88=KM$17,$G$7*$D88,""))</f>
        <v/>
      </c>
      <c r="KN88" s="34" t="str">
        <f>IF(KM88&lt;&gt;"",HLOOKUP(COUNT($IN88:KM88)+1,$G$4:$EH$8,KN$14,0)*$D88,IF($C88=KN$17,$G$7*$D88,""))</f>
        <v/>
      </c>
      <c r="KO88" s="34" t="str">
        <f>IF(KN88&lt;&gt;"",HLOOKUP(COUNT($IN88:KN88)+1,$G$4:$EH$8,KO$14,0)*$D88,IF($C88=KO$17,$G$7*$D88,""))</f>
        <v/>
      </c>
      <c r="KP88" s="34" t="str">
        <f>IF(KO88&lt;&gt;"",HLOOKUP(COUNT($IN88:KO88)+1,$G$4:$EH$8,KP$14,0)*$D88,IF($C88=KP$17,$G$7*$D88,""))</f>
        <v/>
      </c>
      <c r="KQ88" s="34" t="str">
        <f>IF(KP88&lt;&gt;"",HLOOKUP(COUNT($IN88:KP88)+1,$G$4:$EH$8,KQ$14,0)*$D88,IF($C88=KQ$17,$G$7*$D88,""))</f>
        <v/>
      </c>
      <c r="KR88" s="34" t="str">
        <f>IF(KQ88&lt;&gt;"",HLOOKUP(COUNT($IN88:KQ88)+1,$G$4:$EH$8,KR$14,0)*$D88,IF($C88=KR$17,$G$7*$D88,""))</f>
        <v/>
      </c>
      <c r="KS88" s="34" t="str">
        <f>IF(KR88&lt;&gt;"",HLOOKUP(COUNT($IN88:KR88)+1,$G$4:$EH$8,KS$14,0)*$D88,IF($C88=KS$17,$G$7*$D88,""))</f>
        <v/>
      </c>
      <c r="KT88" s="34" t="str">
        <f>IF(KS88&lt;&gt;"",HLOOKUP(COUNT($IN88:KS88)+1,$G$4:$EH$8,KT$14,0)*$D88,IF($C88=KT$17,$G$7*$D88,""))</f>
        <v/>
      </c>
      <c r="KU88" s="34" t="str">
        <f>IF(KT88&lt;&gt;"",HLOOKUP(COUNT($IN88:KT88)+1,$G$4:$EH$8,KU$14,0)*$D88,IF($C88=KU$17,$G$7*$D88,""))</f>
        <v/>
      </c>
      <c r="KV88" s="34" t="str">
        <f>IF(KU88&lt;&gt;"",HLOOKUP(COUNT($IN88:KU88)+1,$G$4:$EH$8,KV$14,0)*$D88,IF($C88=KV$17,$G$7*$D88,""))</f>
        <v/>
      </c>
      <c r="KW88" s="34" t="str">
        <f>IF(KV88&lt;&gt;"",HLOOKUP(COUNT($IN88:KV88)+1,$G$4:$EH$8,KW$14,0)*$D88,IF($C88=KW$17,$G$7*$D88,""))</f>
        <v/>
      </c>
      <c r="KX88" s="34" t="str">
        <f>IF(KW88&lt;&gt;"",HLOOKUP(COUNT($IN88:KW88)+1,$G$4:$EH$8,KX$14,0)*$D88,IF($C88=KX$17,$G$7*$D88,""))</f>
        <v/>
      </c>
      <c r="KY88" s="34" t="str">
        <f>IF(KX88&lt;&gt;"",HLOOKUP(COUNT($IN88:KX88)+1,$G$4:$EH$8,KY$14,0)*$D88,IF($C88=KY$17,$G$7*$D88,""))</f>
        <v/>
      </c>
      <c r="KZ88" s="34" t="str">
        <f>IF(KY88&lt;&gt;"",HLOOKUP(COUNT($IN88:KY88)+1,$G$4:$EH$8,KZ$14,0)*$D88,IF($C88=KZ$17,$G$7*$D88,""))</f>
        <v/>
      </c>
      <c r="LA88" s="34" t="str">
        <f>IF(KZ88&lt;&gt;"",HLOOKUP(COUNT($IN88:KZ88)+1,$G$4:$EH$8,LA$14,0)*$D88,IF($C88=LA$17,$G$7*$D88,""))</f>
        <v/>
      </c>
      <c r="LB88" s="34" t="str">
        <f>IF(LA88&lt;&gt;"",HLOOKUP(COUNT($IN88:LA88)+1,$G$4:$EH$8,LB$14,0)*$D88,IF($C88=LB$17,$G$7*$D88,""))</f>
        <v/>
      </c>
      <c r="LC88" s="34" t="str">
        <f>IF(LB88&lt;&gt;"",HLOOKUP(COUNT($IN88:LB88)+1,$G$4:$EH$8,LC$14,0)*$D88,IF($C88=LC$17,$G$7*$D88,""))</f>
        <v/>
      </c>
      <c r="LD88" s="34" t="str">
        <f>IF(LC88&lt;&gt;"",HLOOKUP(COUNT($IN88:LC88)+1,$G$4:$EH$8,LD$14,0)*$D88,IF($C88=LD$17,$G$7*$D88,""))</f>
        <v/>
      </c>
      <c r="LE88" s="34" t="str">
        <f>IF(LD88&lt;&gt;"",HLOOKUP(COUNT($IN88:LD88)+1,$G$4:$EH$8,LE$14,0)*$D88,IF($C88=LE$17,$G$7*$D88,""))</f>
        <v/>
      </c>
      <c r="LF88" s="34">
        <f>IF(LE88&lt;&gt;"",HLOOKUP(COUNT($IN88:LE88)+1,$G$4:$EH$8,LF$14,0)*$D88,IF($C88=LF$17,$G$7*$D88,""))</f>
        <v>0</v>
      </c>
      <c r="LG88" s="34">
        <f>IF(LF88&lt;&gt;"",HLOOKUP(COUNT($IN88:LF88)+1,$G$4:$EH$8,LG$14,0)*$D88,IF($C88=LG$17,$G$7*$D88,""))</f>
        <v>3750</v>
      </c>
      <c r="LH88" s="34">
        <f>IF(LG88&lt;&gt;"",HLOOKUP(COUNT($IN88:LG88)+1,$G$4:$EH$8,LH$14,0)*$D88,IF($C88=LH$17,$G$7*$D88,""))</f>
        <v>3750</v>
      </c>
      <c r="LI88" s="34">
        <f>IF(LH88&lt;&gt;"",HLOOKUP(COUNT($IN88:LH88)+1,$G$4:$EH$8,LI$14,0)*$D88,IF($C88=LI$17,$G$7*$D88,""))</f>
        <v>3750</v>
      </c>
      <c r="LJ88" s="34">
        <f>IF(LI88&lt;&gt;"",HLOOKUP(COUNT($IN88:LI88)+1,$G$4:$EH$8,LJ$14,0)*$D88,IF($C88=LJ$17,$G$7*$D88,""))</f>
        <v>3750</v>
      </c>
      <c r="LK88" s="34">
        <f>IF(LJ88&lt;&gt;"",HLOOKUP(COUNT($IN88:LJ88)+1,$G$4:$EH$8,LK$14,0)*$D88,IF($C88=LK$17,$G$7*$D88,""))</f>
        <v>3770.1909201741591</v>
      </c>
      <c r="LL88" s="34">
        <f>IF(LK88&lt;&gt;"",HLOOKUP(COUNT($IN88:LK88)+1,$G$4:$EH$8,LL$14,0)*$D88,IF($C88=LL$17,$G$7*$D88,""))</f>
        <v>4524.2291042089882</v>
      </c>
      <c r="LM88" s="34">
        <f>IF(LL88&lt;&gt;"",HLOOKUP(COUNT($IN88:LL88)+1,$G$4:$EH$8,LM$14,0)*$D88,IF($C88=LM$17,$G$7*$D88,""))</f>
        <v>5248.1057608824267</v>
      </c>
      <c r="LN88" s="34">
        <f>IF(LM88&lt;&gt;"",HLOOKUP(COUNT($IN88:LM88)+1,$G$4:$EH$8,LN$14,0)*$D88,IF($C88=LN$17,$G$7*$D88,""))</f>
        <v>5982.8405674059686</v>
      </c>
      <c r="LO88" s="34">
        <f>IF(LN88&lt;&gt;"",HLOOKUP(COUNT($IN88:LN88)+1,$G$4:$EH$8,LO$14,0)*$D88,IF($C88=LO$17,$G$7*$D88,""))</f>
        <v>6760.6098411687399</v>
      </c>
      <c r="LP88" s="34">
        <f>IF(LO88&lt;&gt;"",HLOOKUP(COUNT($IN88:LO88)+1,$G$4:$EH$8,LP$14,0)*$D88,IF($C88=LP$17,$G$7*$D88,""))</f>
        <v>7504.2769236973027</v>
      </c>
      <c r="LQ88" s="34">
        <f>IF(LP88&lt;&gt;"",HLOOKUP(COUNT($IN88:LP88)+1,$G$4:$EH$8,LQ$14,0)*$D88,IF($C88=LQ$17,$G$7*$D88,""))</f>
        <v>8254.7046160670325</v>
      </c>
      <c r="LR88" s="34">
        <f>IF(LQ88&lt;&gt;"",HLOOKUP(COUNT($IN88:LQ88)+1,$G$4:$EH$8,LR$14,0)*$D88,IF($C88=LR$17,$G$7*$D88,""))</f>
        <v>6191.0284620502789</v>
      </c>
      <c r="LS88" s="34">
        <f>IF(LR88&lt;&gt;"",HLOOKUP(COUNT($IN88:LR88)+1,$G$4:$EH$8,LS$14,0)*$D88,IF($C88=LS$17,$G$7*$D88,""))</f>
        <v>5881.4770389477608</v>
      </c>
      <c r="LT88" s="34">
        <f>IF(LS88&lt;&gt;"",HLOOKUP(COUNT($IN88:LS88)+1,$G$4:$EH$8,LT$14,0)*$D88,IF($C88=LT$17,$G$7*$D88,""))</f>
        <v>6469.6247428425395</v>
      </c>
      <c r="LU88" s="34">
        <f>IF(LT88&lt;&gt;"",HLOOKUP(COUNT($IN88:LT88)+1,$G$4:$EH$8,LU$14,0)*$D88,IF($C88=LU$17,$G$7*$D88,""))</f>
        <v>7116.5872171267965</v>
      </c>
      <c r="LV88" s="34">
        <f>IF(LU88&lt;&gt;"",HLOOKUP(COUNT($IN88:LU88)+1,$G$4:$EH$8,LV$14,0)*$D88,IF($C88=LV$17,$G$7*$D88,""))</f>
        <v>7828.2459388394727</v>
      </c>
      <c r="LW88" s="34">
        <f>IF(LV88&lt;&gt;"",HLOOKUP(COUNT($IN88:LV88)+1,$G$4:$EH$8,LW$14,0)*$D88,IF($C88=LW$17,$G$7*$D88,""))</f>
        <v>8611.0705327234209</v>
      </c>
      <c r="LX88" s="34">
        <f>IF(LW88&lt;&gt;"",HLOOKUP(COUNT($IN88:LW88)+1,$G$4:$EH$8,LX$14,0)*$D88,IF($C88=LX$17,$G$7*$D88,""))</f>
        <v>8180.517006087246</v>
      </c>
      <c r="LY88" s="34">
        <f>IF(LX88&lt;&gt;"",HLOOKUP(COUNT($IN88:LX88)+1,$G$4:$EH$8,LY$14,0)*$D88,IF($C88=LY$17,$G$7*$D88,""))</f>
        <v>7771.4911557828855</v>
      </c>
      <c r="LZ88" s="34">
        <f>IF(LY88&lt;&gt;"",HLOOKUP(COUNT($IN88:LY88)+1,$G$4:$EH$8,LZ$14,0)*$D88,IF($C88=LZ$17,$G$7*$D88,""))</f>
        <v>8315.4955366876875</v>
      </c>
      <c r="MA88" s="34">
        <f>IF(LZ88&lt;&gt;"",HLOOKUP(COUNT($IN88:LZ88)+1,$G$4:$EH$8,MA$14,0)*$D88,IF($C88=MA$17,$G$7*$D88,""))</f>
        <v>8897.5802242558239</v>
      </c>
      <c r="MB88" s="34">
        <f>IF(MA88&lt;&gt;"",HLOOKUP(COUNT($IN88:MA88)+1,$G$4:$EH$8,MB$14,0)*$D88,IF($C88=MB$17,$G$7*$D88,""))</f>
        <v>9520.4108399537326</v>
      </c>
      <c r="MC88" s="34">
        <f>IF(MB88&lt;&gt;"",HLOOKUP(COUNT($IN88:MB88)+1,$G$4:$EH$8,MC$14,0)*$D88,IF($C88=MC$17,$G$7*$D88,""))</f>
        <v>10472.451923949104</v>
      </c>
      <c r="MD88" s="34">
        <f>IF(MC88&lt;&gt;"",HLOOKUP(COUNT($IN88:MC88)+1,$G$4:$EH$8,MD$14,0)*$D88,IF($C88=MD$17,$G$7*$D88,""))</f>
        <v>8901.5841353567412</v>
      </c>
      <c r="ME88" s="34">
        <f>IF(MD88&lt;&gt;"",HLOOKUP(COUNT($IN88:MD88)+1,$G$4:$EH$8,ME$14,0)*$D88,IF($C88=ME$17,$G$7*$D88,""))</f>
        <v>8456.5049285889054</v>
      </c>
      <c r="MF88" s="34">
        <f>IF(ME88&lt;&gt;"",HLOOKUP(COUNT($IN88:ME88)+1,$G$4:$EH$8,MF$14,0)*$D88,IF($C88=MF$17,$G$7*$D88,""))</f>
        <v>8879.3301750183509</v>
      </c>
      <c r="MG88" s="34">
        <f>IF(MF88&lt;&gt;"",HLOOKUP(COUNT($IN88:MF88)+1,$G$4:$EH$8,MG$14,0)*$D88,IF($C88=MG$17,$G$7*$D88,""))</f>
        <v>9323.2966837692693</v>
      </c>
      <c r="MH88" s="34">
        <f>IF(MG88&lt;&gt;"",HLOOKUP(COUNT($IN88:MG88)+1,$G$4:$EH$8,MH$14,0)*$D88,IF($C88=MH$17,$G$7*$D88,""))</f>
        <v>9789.4615179577268</v>
      </c>
      <c r="MI88" s="34">
        <f>IF(MH88&lt;&gt;"",HLOOKUP(COUNT($IN88:MH88)+1,$G$4:$EH$8,MI$14,0)*$D88,IF($C88=MI$17,$G$7*$D88,""))</f>
        <v>10474.723824214771</v>
      </c>
      <c r="MJ88" s="34">
        <f>IF(MI88&lt;&gt;"",HLOOKUP(COUNT($IN88:MI88)+1,$G$4:$EH$8,MJ$14,0)*$D88,IF($C88=MJ$17,$G$7*$D88,""))</f>
        <v>9427.2514417932944</v>
      </c>
      <c r="MK88" s="34">
        <f>IF(MJ88&lt;&gt;"",HLOOKUP(COUNT($IN88:MJ88)+1,$G$4:$EH$8,MK$14,0)*$D88,IF($C88=MK$17,$G$7*$D88,""))</f>
        <v>8484.5262976139675</v>
      </c>
      <c r="ML88" s="34">
        <f>IF(MK88&lt;&gt;"",HLOOKUP(COUNT($IN88:MK88)+1,$G$4:$EH$8,ML$14,0)*$D88,IF($C88=ML$17,$G$7*$D88,""))</f>
        <v>9078.4431384469426</v>
      </c>
      <c r="MM88" s="34">
        <f>IF(ML88&lt;&gt;"",HLOOKUP(COUNT($IN88:ML88)+1,$G$4:$EH$8,MM$14,0)*$D88,IF($C88=MM$17,$G$7*$D88,""))</f>
        <v>9713.934158138225</v>
      </c>
      <c r="MN88" s="34">
        <f>IF(MM88&lt;&gt;"",HLOOKUP(COUNT($IN88:MM88)+1,$G$4:$EH$8,MN$14,0)*$D88,IF($C88=MN$17,$G$7*$D88,""))</f>
        <v>10393.909549207907</v>
      </c>
      <c r="MO88" s="34">
        <f>IF(MN88&lt;&gt;"",HLOOKUP(COUNT($IN88:MN88)+1,$G$4:$EH$8,MO$14,0)*$D88,IF($C88=MO$17,$G$7*$D88,""))</f>
        <v>11225.422313144538</v>
      </c>
      <c r="MP88" s="34">
        <f>IF(MO88&lt;&gt;"",HLOOKUP(COUNT($IN88:MO88)+1,$G$4:$EH$8,MP$14,0)*$D88,IF($C88=MP$17,$G$7*$D88,""))</f>
        <v>9653.8631893043039</v>
      </c>
      <c r="MQ88" s="34">
        <f>IF(MP88&lt;&gt;"",HLOOKUP(COUNT($IN88:MP88)+1,$G$4:$EH$8,MQ$14,0)*$D88,IF($C88=MQ$17,$G$7*$D88,""))</f>
        <v>9171.1700298390861</v>
      </c>
      <c r="MR88" s="34">
        <f>IF(MQ88&lt;&gt;"",HLOOKUP(COUNT($IN88:MQ88)+1,$G$4:$EH$8,MR$14,0)*$D88,IF($C88=MR$17,$G$7*$D88,""))</f>
        <v>9629.728531331044</v>
      </c>
      <c r="MS88" s="34">
        <f>IF(MR88&lt;&gt;"",HLOOKUP(COUNT($IN88:MR88)+1,$G$4:$EH$8,MS$14,0)*$D88,IF($C88=MS$17,$G$7*$D88,""))</f>
        <v>10111.214957897593</v>
      </c>
      <c r="MT88" s="34">
        <f>IF(MS88&lt;&gt;"",HLOOKUP(COUNT($IN88:MS88)+1,$G$4:$EH$8,MT$14,0)*$D88,IF($C88=MT$17,$G$7*$D88,""))</f>
        <v>10616.775705792472</v>
      </c>
      <c r="MU88" s="34">
        <f>IF(MT88&lt;&gt;"",HLOOKUP(COUNT($IN88:MT88)+1,$G$4:$EH$8,MU$14,0)*$D88,IF($C88=MU$17,$G$7*$D88,""))</f>
        <v>11359.950005197943</v>
      </c>
      <c r="MV88" s="34">
        <f>IF(MU88&lt;&gt;"",HLOOKUP(COUNT($IN88:MU88)+1,$G$4:$EH$8,MV$14,0)*$D88,IF($C88=MV$17,$G$7*$D88,""))</f>
        <v>10223.955004678153</v>
      </c>
      <c r="MW88" s="34">
        <f>IF(MV88&lt;&gt;"",HLOOKUP(COUNT($IN88:MV88)+1,$G$4:$EH$8,MW$14,0)*$D88,IF($C88=MW$17,$G$7*$D88,""))</f>
        <v>9201.5595042103359</v>
      </c>
      <c r="MX88" s="34">
        <f>IF(MW88&lt;&gt;"",HLOOKUP(COUNT($IN88:MW88)+1,$G$4:$EH$8,MX$14,0)*$D88,IF($C88=MX$17,$G$7*$D88,""))</f>
        <v>9845.6686695050612</v>
      </c>
      <c r="MY88" s="34">
        <f>IF(MX88&lt;&gt;"",HLOOKUP(COUNT($IN88:MX88)+1,$G$4:$EH$8,MY$14,0)*$D88,IF($C88=MY$17,$G$7*$D88,""))</f>
        <v>10534.865476370414</v>
      </c>
      <c r="MZ88" s="34">
        <f>IF(MY88&lt;&gt;"",HLOOKUP(COUNT($IN88:MY88)+1,$G$4:$EH$8,MZ$14,0)*$D88,IF($C88=MZ$17,$G$7*$D88,""))</f>
        <v>11272.306059716342</v>
      </c>
      <c r="NA88" s="34">
        <f>IF(MZ88&lt;&gt;"",HLOOKUP(COUNT($IN88:MZ88)+1,$G$4:$EH$8,NA$14,0)*$D88,IF($C88=NA$17,$G$7*$D88,""))</f>
        <v>12174.090544493649</v>
      </c>
      <c r="NB88" s="34">
        <f>IF(NA88&lt;&gt;"",HLOOKUP(COUNT($IN88:NA88)+1,$G$4:$EH$8,NB$14,0)*$D88,IF($C88=NB$17,$G$7*$D88,""))</f>
        <v>10591.458773709473</v>
      </c>
      <c r="NC88" s="34">
        <f>IF(NB88&lt;&gt;"",HLOOKUP(COUNT($IN88:NB88)+1,$G$4:$EH$8,NC$14,0)*$D88,IF($C88=NC$17,$G$7*$D88,""))</f>
        <v>10061.885835024003</v>
      </c>
      <c r="ND88" s="34">
        <f>IF(NC88&lt;&gt;"",HLOOKUP(COUNT($IN88:NC88)+1,$G$4:$EH$8,ND$14,0)*$D88,IF($C88=ND$17,$G$7*$D88,""))</f>
        <v>10564.980126775201</v>
      </c>
      <c r="NF88" s="34" t="str">
        <f>IF(NE88&lt;&gt;"",HLOOKUP(COUNT($NE88:NE88)+1,$G$4:$EH$8,NF$14,0)*$D88,IF($C88=NF$17,$G$8*$D88,""))</f>
        <v/>
      </c>
      <c r="NG88" s="34" t="str">
        <f>IF(NF88&lt;&gt;"",HLOOKUP(COUNT($NE88:NF88)+1,$G$4:$EH$8,NG$14,0)*$D88,IF($C88=NG$17,$G$8*$D88,""))</f>
        <v/>
      </c>
      <c r="NH88" s="34" t="str">
        <f>IF(NG88&lt;&gt;"",HLOOKUP(COUNT($NE88:NG88)+1,$G$4:$EH$8,NH$14,0)*$D88,IF($C88=NH$17,$G$8*$D88,""))</f>
        <v/>
      </c>
      <c r="NI88" s="34" t="str">
        <f>IF(NH88&lt;&gt;"",HLOOKUP(COUNT($NE88:NH88)+1,$G$4:$EH$8,NI$14,0)*$D88,IF($C88=NI$17,$G$8*$D88,""))</f>
        <v/>
      </c>
      <c r="NJ88" s="34" t="str">
        <f>IF(NI88&lt;&gt;"",HLOOKUP(COUNT($NE88:NI88)+1,$G$4:$EH$8,NJ$14,0)*$D88,IF($C88=NJ$17,$G$8*$D88,""))</f>
        <v/>
      </c>
      <c r="NK88" s="34" t="str">
        <f>IF(NJ88&lt;&gt;"",HLOOKUP(COUNT($NE88:NJ88)+1,$G$4:$EH$8,NK$14,0)*$D88,IF($C88=NK$17,$G$8*$D88,""))</f>
        <v/>
      </c>
      <c r="NL88" s="34" t="str">
        <f>IF(NK88&lt;&gt;"",HLOOKUP(COUNT($NE88:NK88)+1,$G$4:$EH$8,NL$14,0)*$D88,IF($C88=NL$17,$G$8*$D88,""))</f>
        <v/>
      </c>
      <c r="NM88" s="34" t="str">
        <f>IF(NL88&lt;&gt;"",HLOOKUP(COUNT($NE88:NL88)+1,$G$4:$EH$8,NM$14,0)*$D88,IF($C88=NM$17,$G$8*$D88,""))</f>
        <v/>
      </c>
      <c r="NN88" s="34" t="str">
        <f>IF(NM88&lt;&gt;"",HLOOKUP(COUNT($NE88:NM88)+1,$G$4:$EH$8,NN$14,0)*$D88,IF($C88=NN$17,$G$8*$D88,""))</f>
        <v/>
      </c>
      <c r="NO88" s="34" t="str">
        <f>IF(NN88&lt;&gt;"",HLOOKUP(COUNT($NE88:NN88)+1,$G$4:$EH$8,NO$14,0)*$D88,IF($C88=NO$17,$G$8*$D88,""))</f>
        <v/>
      </c>
      <c r="NP88" s="34" t="str">
        <f>IF(NO88&lt;&gt;"",HLOOKUP(COUNT($NE88:NO88)+1,$G$4:$EH$8,NP$14,0)*$D88,IF($C88=NP$17,$G$8*$D88,""))</f>
        <v/>
      </c>
      <c r="NQ88" s="34" t="str">
        <f>IF(NP88&lt;&gt;"",HLOOKUP(COUNT($NE88:NP88)+1,$G$4:$EH$8,NQ$14,0)*$D88,IF($C88=NQ$17,$G$8*$D88,""))</f>
        <v/>
      </c>
      <c r="NR88" s="34" t="str">
        <f>IF(NQ88&lt;&gt;"",HLOOKUP(COUNT($NE88:NQ88)+1,$G$4:$EH$8,NR$14,0)*$D88,IF($C88=NR$17,$G$8*$D88,""))</f>
        <v/>
      </c>
      <c r="NS88" s="34" t="str">
        <f>IF(NR88&lt;&gt;"",HLOOKUP(COUNT($NE88:NR88)+1,$G$4:$EH$8,NS$14,0)*$D88,IF($C88=NS$17,$G$8*$D88,""))</f>
        <v/>
      </c>
      <c r="NT88" s="34" t="str">
        <f>IF(NS88&lt;&gt;"",HLOOKUP(COUNT($NE88:NS88)+1,$G$4:$EH$8,NT$14,0)*$D88,IF($C88=NT$17,$G$8*$D88,""))</f>
        <v/>
      </c>
      <c r="NU88" s="34" t="str">
        <f>IF(NT88&lt;&gt;"",HLOOKUP(COUNT($NE88:NT88)+1,$G$4:$EH$8,NU$14,0)*$D88,IF($C88=NU$17,$G$8*$D88,""))</f>
        <v/>
      </c>
      <c r="NV88" s="34" t="str">
        <f>IF(NU88&lt;&gt;"",HLOOKUP(COUNT($NE88:NU88)+1,$G$4:$EH$8,NV$14,0)*$D88,IF($C88=NV$17,$G$8*$D88,""))</f>
        <v/>
      </c>
      <c r="NW88" s="34" t="str">
        <f>IF(NV88&lt;&gt;"",HLOOKUP(COUNT($NE88:NV88)+1,$G$4:$EH$8,NW$14,0)*$D88,IF($C88=NW$17,$G$8*$D88,""))</f>
        <v/>
      </c>
      <c r="NX88" s="34" t="str">
        <f>IF(NW88&lt;&gt;"",HLOOKUP(COUNT($NE88:NW88)+1,$G$4:$EH$8,NX$14,0)*$D88,IF($C88=NX$17,$G$8*$D88,""))</f>
        <v/>
      </c>
      <c r="NY88" s="34" t="str">
        <f>IF(NX88&lt;&gt;"",HLOOKUP(COUNT($NE88:NX88)+1,$G$4:$EH$8,NY$14,0)*$D88,IF($C88=NY$17,$G$8*$D88,""))</f>
        <v/>
      </c>
      <c r="NZ88" s="34" t="str">
        <f>IF(NY88&lt;&gt;"",HLOOKUP(COUNT($NE88:NY88)+1,$G$4:$EH$8,NZ$14,0)*$D88,IF($C88=NZ$17,$G$8*$D88,""))</f>
        <v/>
      </c>
      <c r="OA88" s="34" t="str">
        <f>IF(NZ88&lt;&gt;"",HLOOKUP(COUNT($NE88:NZ88)+1,$G$4:$EH$8,OA$14,0)*$D88,IF($C88=OA$17,$G$8*$D88,""))</f>
        <v/>
      </c>
      <c r="OB88" s="34" t="str">
        <f>IF(OA88&lt;&gt;"",HLOOKUP(COUNT($NE88:OA88)+1,$G$4:$EH$8,OB$14,0)*$D88,IF($C88=OB$17,$G$8*$D88,""))</f>
        <v/>
      </c>
      <c r="OC88" s="34" t="str">
        <f>IF(OB88&lt;&gt;"",HLOOKUP(COUNT($NE88:OB88)+1,$G$4:$EH$8,OC$14,0)*$D88,IF($C88=OC$17,$G$8*$D88,""))</f>
        <v/>
      </c>
      <c r="OD88" s="34" t="str">
        <f>IF(OC88&lt;&gt;"",HLOOKUP(COUNT($NE88:OC88)+1,$G$4:$EH$8,OD$14,0)*$D88,IF($C88=OD$17,$G$8*$D88,""))</f>
        <v/>
      </c>
      <c r="OE88" s="34" t="str">
        <f>IF(OD88&lt;&gt;"",HLOOKUP(COUNT($NE88:OD88)+1,$G$4:$EH$8,OE$14,0)*$D88,IF($C88=OE$17,$G$8*$D88,""))</f>
        <v/>
      </c>
      <c r="OF88" s="34" t="str">
        <f>IF(OE88&lt;&gt;"",HLOOKUP(COUNT($NE88:OE88)+1,$G$4:$EH$8,OF$14,0)*$D88,IF($C88=OF$17,$G$8*$D88,""))</f>
        <v/>
      </c>
      <c r="OG88" s="34" t="str">
        <f>IF(OF88&lt;&gt;"",HLOOKUP(COUNT($NE88:OF88)+1,$G$4:$EH$8,OG$14,0)*$D88,IF($C88=OG$17,$G$8*$D88,""))</f>
        <v/>
      </c>
      <c r="OH88" s="34" t="str">
        <f>IF(OG88&lt;&gt;"",HLOOKUP(COUNT($NE88:OG88)+1,$G$4:$EH$8,OH$14,0)*$D88,IF($C88=OH$17,$G$8*$D88,""))</f>
        <v/>
      </c>
      <c r="OI88" s="34" t="str">
        <f>IF(OH88&lt;&gt;"",HLOOKUP(COUNT($NE88:OH88)+1,$G$4:$EH$8,OI$14,0)*$D88,IF($C88=OI$17,$G$8*$D88,""))</f>
        <v/>
      </c>
      <c r="OJ88" s="34" t="str">
        <f>IF(OI88&lt;&gt;"",HLOOKUP(COUNT($NE88:OI88)+1,$G$4:$EH$8,OJ$14,0)*$D88,IF($C88=OJ$17,$G$8*$D88,""))</f>
        <v/>
      </c>
      <c r="OK88" s="34" t="str">
        <f>IF(OJ88&lt;&gt;"",HLOOKUP(COUNT($NE88:OJ88)+1,$G$4:$EH$8,OK$14,0)*$D88,IF($C88=OK$17,$G$8*$D88,""))</f>
        <v/>
      </c>
      <c r="OL88" s="34" t="str">
        <f>IF(OK88&lt;&gt;"",HLOOKUP(COUNT($NE88:OK88)+1,$G$4:$EH$8,OL$14,0)*$D88,IF($C88=OL$17,$G$8*$D88,""))</f>
        <v/>
      </c>
      <c r="OM88" s="34" t="str">
        <f>IF(OL88&lt;&gt;"",HLOOKUP(COUNT($NE88:OL88)+1,$G$4:$EH$8,OM$14,0)*$D88,IF($C88=OM$17,$G$8*$D88,""))</f>
        <v/>
      </c>
      <c r="ON88" s="34" t="str">
        <f>IF(OM88&lt;&gt;"",HLOOKUP(COUNT($NE88:OM88)+1,$G$4:$EH$8,ON$14,0)*$D88,IF($C88=ON$17,$G$8*$D88,""))</f>
        <v/>
      </c>
      <c r="OO88" s="34" t="str">
        <f>IF(ON88&lt;&gt;"",HLOOKUP(COUNT($NE88:ON88)+1,$G$4:$EH$8,OO$14,0)*$D88,IF($C88=OO$17,$G$8*$D88,""))</f>
        <v/>
      </c>
      <c r="OP88" s="34" t="str">
        <f>IF(OO88&lt;&gt;"",HLOOKUP(COUNT($NE88:OO88)+1,$G$4:$EH$8,OP$14,0)*$D88,IF($C88=OP$17,$G$8*$D88,""))</f>
        <v/>
      </c>
      <c r="OQ88" s="34" t="str">
        <f>IF(OP88&lt;&gt;"",HLOOKUP(COUNT($NE88:OP88)+1,$G$4:$EH$8,OQ$14,0)*$D88,IF($C88=OQ$17,$G$8*$D88,""))</f>
        <v/>
      </c>
      <c r="OR88" s="34" t="str">
        <f>IF(OQ88&lt;&gt;"",HLOOKUP(COUNT($NE88:OQ88)+1,$G$4:$EH$8,OR$14,0)*$D88,IF($C88=OR$17,$G$8*$D88,""))</f>
        <v/>
      </c>
      <c r="OS88" s="34" t="str">
        <f>IF(OR88&lt;&gt;"",HLOOKUP(COUNT($NE88:OR88)+1,$G$4:$EH$8,OS$14,0)*$D88,IF($C88=OS$17,$G$8*$D88,""))</f>
        <v/>
      </c>
      <c r="OT88" s="34" t="str">
        <f>IF(OS88&lt;&gt;"",HLOOKUP(COUNT($NE88:OS88)+1,$G$4:$EH$8,OT$14,0)*$D88,IF($C88=OT$17,$G$8*$D88,""))</f>
        <v/>
      </c>
      <c r="OU88" s="34" t="str">
        <f>IF(OT88&lt;&gt;"",HLOOKUP(COUNT($NE88:OT88)+1,$G$4:$EH$8,OU$14,0)*$D88,IF($C88=OU$17,$G$8*$D88,""))</f>
        <v/>
      </c>
      <c r="OV88" s="34" t="str">
        <f>IF(OU88&lt;&gt;"",HLOOKUP(COUNT($NE88:OU88)+1,$G$4:$EH$8,OV$14,0)*$D88,IF($C88=OV$17,$G$8*$D88,""))</f>
        <v/>
      </c>
      <c r="OW88" s="34" t="str">
        <f>IF(OV88&lt;&gt;"",HLOOKUP(COUNT($NE88:OV88)+1,$G$4:$EH$8,OW$14,0)*$D88,IF($C88=OW$17,$G$8*$D88,""))</f>
        <v/>
      </c>
      <c r="OX88" s="34" t="str">
        <f>IF(OW88&lt;&gt;"",HLOOKUP(COUNT($NE88:OW88)+1,$G$4:$EH$8,OX$14,0)*$D88,IF($C88=OX$17,$G$8*$D88,""))</f>
        <v/>
      </c>
      <c r="OY88" s="34" t="str">
        <f>IF(OX88&lt;&gt;"",HLOOKUP(COUNT($NE88:OX88)+1,$G$4:$EH$8,OY$14,0)*$D88,IF($C88=OY$17,$G$8*$D88,""))</f>
        <v/>
      </c>
      <c r="OZ88" s="34" t="str">
        <f>IF(OY88&lt;&gt;"",HLOOKUP(COUNT($NE88:OY88)+1,$G$4:$EH$8,OZ$14,0)*$D88,IF($C88=OZ$17,$G$8*$D88,""))</f>
        <v/>
      </c>
      <c r="PA88" s="34" t="str">
        <f>IF(OZ88&lt;&gt;"",HLOOKUP(COUNT($NE88:OZ88)+1,$G$4:$EH$8,PA$14,0)*$D88,IF($C88=PA$17,$G$8*$D88,""))</f>
        <v/>
      </c>
      <c r="PB88" s="34" t="str">
        <f>IF(PA88&lt;&gt;"",HLOOKUP(COUNT($NE88:PA88)+1,$G$4:$EH$8,PB$14,0)*$D88,IF($C88=PB$17,$G$8*$D88,""))</f>
        <v/>
      </c>
      <c r="PC88" s="34" t="str">
        <f>IF(PB88&lt;&gt;"",HLOOKUP(COUNT($NE88:PB88)+1,$G$4:$EH$8,PC$14,0)*$D88,IF($C88=PC$17,$G$8*$D88,""))</f>
        <v/>
      </c>
      <c r="PD88" s="34" t="str">
        <f>IF(PC88&lt;&gt;"",HLOOKUP(COUNT($NE88:PC88)+1,$G$4:$EH$8,PD$14,0)*$D88,IF($C88=PD$17,$G$8*$D88,""))</f>
        <v/>
      </c>
      <c r="PE88" s="34" t="str">
        <f>IF(PD88&lt;&gt;"",HLOOKUP(COUNT($NE88:PD88)+1,$G$4:$EH$8,PE$14,0)*$D88,IF($C88=PE$17,$G$8*$D88,""))</f>
        <v/>
      </c>
      <c r="PF88" s="34" t="str">
        <f>IF(PE88&lt;&gt;"",HLOOKUP(COUNT($NE88:PE88)+1,$G$4:$EH$8,PF$14,0)*$D88,IF($C88=PF$17,$G$8*$D88,""))</f>
        <v/>
      </c>
      <c r="PG88" s="34" t="str">
        <f>IF(PF88&lt;&gt;"",HLOOKUP(COUNT($NE88:PF88)+1,$G$4:$EH$8,PG$14,0)*$D88,IF($C88=PG$17,$G$8*$D88,""))</f>
        <v/>
      </c>
      <c r="PH88" s="34" t="str">
        <f>IF(PG88&lt;&gt;"",HLOOKUP(COUNT($NE88:PG88)+1,$G$4:$EH$8,PH$14,0)*$D88,IF($C88=PH$17,$G$8*$D88,""))</f>
        <v/>
      </c>
      <c r="PI88" s="34" t="str">
        <f>IF(PH88&lt;&gt;"",HLOOKUP(COUNT($NE88:PH88)+1,$G$4:$EH$8,PI$14,0)*$D88,IF($C88=PI$17,$G$8*$D88,""))</f>
        <v/>
      </c>
      <c r="PJ88" s="34" t="str">
        <f>IF(PI88&lt;&gt;"",HLOOKUP(COUNT($NE88:PI88)+1,$G$4:$EH$8,PJ$14,0)*$D88,IF($C88=PJ$17,$G$8*$D88,""))</f>
        <v/>
      </c>
      <c r="PK88" s="34" t="str">
        <f>IF(PJ88&lt;&gt;"",HLOOKUP(COUNT($NE88:PJ88)+1,$G$4:$EH$8,PK$14,0)*$D88,IF($C88=PK$17,$G$8*$D88,""))</f>
        <v/>
      </c>
      <c r="PL88" s="34" t="str">
        <f>IF(PK88&lt;&gt;"",HLOOKUP(COUNT($NE88:PK88)+1,$G$4:$EH$8,PL$14,0)*$D88,IF($C88=PL$17,$G$8*$D88,""))</f>
        <v/>
      </c>
      <c r="PM88" s="34" t="str">
        <f>IF(PL88&lt;&gt;"",HLOOKUP(COUNT($NE88:PL88)+1,$G$4:$EH$8,PM$14,0)*$D88,IF($C88=PM$17,$G$8*$D88,""))</f>
        <v/>
      </c>
      <c r="PN88" s="34" t="str">
        <f>IF(PM88&lt;&gt;"",HLOOKUP(COUNT($NE88:PM88)+1,$G$4:$EH$8,PN$14,0)*$D88,IF($C88=PN$17,$G$8*$D88,""))</f>
        <v/>
      </c>
      <c r="PO88" s="34" t="str">
        <f>IF(PN88&lt;&gt;"",HLOOKUP(COUNT($NE88:PN88)+1,$G$4:$EH$8,PO$14,0)*$D88,IF($C88=PO$17,$G$8*$D88,""))</f>
        <v/>
      </c>
      <c r="PP88" s="34" t="str">
        <f>IF(PO88&lt;&gt;"",HLOOKUP(COUNT($NE88:PO88)+1,$G$4:$EH$8,PP$14,0)*$D88,IF($C88=PP$17,$G$8*$D88,""))</f>
        <v/>
      </c>
      <c r="PQ88" s="34" t="str">
        <f>IF(PP88&lt;&gt;"",HLOOKUP(COUNT($NE88:PP88)+1,$G$4:$EH$8,PQ$14,0)*$D88,IF($C88=PQ$17,$G$8*$D88,""))</f>
        <v/>
      </c>
      <c r="PR88" s="34" t="str">
        <f>IF(PQ88&lt;&gt;"",HLOOKUP(COUNT($NE88:PQ88)+1,$G$4:$EH$8,PR$14,0)*$D88,IF($C88=PR$17,$G$8*$D88,""))</f>
        <v/>
      </c>
      <c r="PS88" s="34" t="str">
        <f>IF(PR88&lt;&gt;"",HLOOKUP(COUNT($NE88:PR88)+1,$G$4:$EH$8,PS$14,0)*$D88,IF($C88=PS$17,$G$8*$D88,""))</f>
        <v/>
      </c>
      <c r="PT88" s="34" t="str">
        <f>IF(PS88&lt;&gt;"",HLOOKUP(COUNT($NE88:PS88)+1,$G$4:$EH$8,PT$14,0)*$D88,IF($C88=PT$17,$G$8*$D88,""))</f>
        <v/>
      </c>
      <c r="PU88" s="34" t="str">
        <f>IF(PT88&lt;&gt;"",HLOOKUP(COUNT($NE88:PT88)+1,$G$4:$EH$8,PU$14,0)*$D88,IF($C88=PU$17,$G$8*$D88,""))</f>
        <v/>
      </c>
      <c r="PV88" s="34" t="str">
        <f>IF(PU88&lt;&gt;"",HLOOKUP(COUNT($NE88:PU88)+1,$G$4:$EH$8,PV$14,0)*$D88,IF($C88=PV$17,$G$8*$D88,""))</f>
        <v/>
      </c>
      <c r="PW88" s="34">
        <f>IF(PV88&lt;&gt;"",HLOOKUP(COUNT($NE88:PV88)+1,$G$4:$EH$8,PW$14,0)*$D88,IF($C88=PW$17,$G$8*$D88,""))</f>
        <v>175000</v>
      </c>
      <c r="PX88" s="34">
        <f>IF(PW88&lt;&gt;"",HLOOKUP(COUNT($NE88:PW88)+1,$G$4:$EH$8,PX$14,0)*$D88,IF($C88=PX$17,$G$8*$D88,""))</f>
        <v>0</v>
      </c>
      <c r="PY88" s="34">
        <f>IF(PX88&lt;&gt;"",HLOOKUP(COUNT($NE88:PX88)+1,$G$4:$EH$8,PY$14,0)*$D88,IF($C88=PY$17,$G$8*$D88,""))</f>
        <v>0</v>
      </c>
      <c r="PZ88" s="34">
        <f>IF(PY88&lt;&gt;"",HLOOKUP(COUNT($NE88:PY88)+1,$G$4:$EH$8,PZ$14,0)*$D88,IF($C88=PZ$17,$G$8*$D88,""))</f>
        <v>0</v>
      </c>
      <c r="QA88" s="34">
        <f>IF(PZ88&lt;&gt;"",HLOOKUP(COUNT($NE88:PZ88)+1,$G$4:$EH$8,QA$14,0)*$D88,IF($C88=QA$17,$G$8*$D88,""))</f>
        <v>0</v>
      </c>
      <c r="QB88" s="34">
        <f>IF(QA88&lt;&gt;"",HLOOKUP(COUNT($NE88:QA88)+1,$G$4:$EH$8,QB$14,0)*$D88,IF($C88=QB$17,$G$8*$D88,""))</f>
        <v>0</v>
      </c>
      <c r="QC88" s="34">
        <f>IF(QB88&lt;&gt;"",HLOOKUP(COUNT($NE88:QB88)+1,$G$4:$EH$8,QC$14,0)*$D88,IF($C88=QC$17,$G$8*$D88,""))</f>
        <v>0</v>
      </c>
      <c r="QD88" s="34">
        <f>IF(QC88&lt;&gt;"",HLOOKUP(COUNT($NE88:QC88)+1,$G$4:$EH$8,QD$14,0)*$D88,IF($C88=QD$17,$G$8*$D88,""))</f>
        <v>0</v>
      </c>
      <c r="QE88" s="34">
        <f>IF(QD88&lt;&gt;"",HLOOKUP(COUNT($NE88:QD88)+1,$G$4:$EH$8,QE$14,0)*$D88,IF($C88=QE$17,$G$8*$D88,""))</f>
        <v>0</v>
      </c>
      <c r="QF88" s="34">
        <f>IF(QE88&lt;&gt;"",HLOOKUP(COUNT($NE88:QE88)+1,$G$4:$EH$8,QF$14,0)*$D88,IF($C88=QF$17,$G$8*$D88,""))</f>
        <v>0</v>
      </c>
      <c r="QG88" s="34">
        <f>IF(QF88&lt;&gt;"",HLOOKUP(COUNT($NE88:QF88)+1,$G$4:$EH$8,QG$14,0)*$D88,IF($C88=QG$17,$G$8*$D88,""))</f>
        <v>0</v>
      </c>
      <c r="QH88" s="34">
        <f>IF(QG88&lt;&gt;"",HLOOKUP(COUNT($NE88:QG88)+1,$G$4:$EH$8,QH$14,0)*$D88,IF($C88=QH$17,$G$8*$D88,""))</f>
        <v>0</v>
      </c>
      <c r="QI88" s="34">
        <f>IF(QH88&lt;&gt;"",HLOOKUP(COUNT($NE88:QH88)+1,$G$4:$EH$8,QI$14,0)*$D88,IF($C88=QI$17,$G$8*$D88,""))</f>
        <v>0</v>
      </c>
      <c r="QJ88" s="34">
        <f>IF(QI88&lt;&gt;"",HLOOKUP(COUNT($NE88:QI88)+1,$G$4:$EH$8,QJ$14,0)*$D88,IF($C88=QJ$17,$G$8*$D88,""))</f>
        <v>0</v>
      </c>
      <c r="QK88" s="34">
        <f>IF(QJ88&lt;&gt;"",HLOOKUP(COUNT($NE88:QJ88)+1,$G$4:$EH$8,QK$14,0)*$D88,IF($C88=QK$17,$G$8*$D88,""))</f>
        <v>0</v>
      </c>
      <c r="QL88" s="34">
        <f>IF(QK88&lt;&gt;"",HLOOKUP(COUNT($NE88:QK88)+1,$G$4:$EH$8,QL$14,0)*$D88,IF($C88=QL$17,$G$8*$D88,""))</f>
        <v>0</v>
      </c>
      <c r="QM88" s="34">
        <f>IF(QL88&lt;&gt;"",HLOOKUP(COUNT($NE88:QL88)+1,$G$4:$EH$8,QM$14,0)*$D88,IF($C88=QM$17,$G$8*$D88,""))</f>
        <v>0</v>
      </c>
      <c r="QN88" s="34">
        <f>IF(QM88&lt;&gt;"",HLOOKUP(COUNT($NE88:QM88)+1,$G$4:$EH$8,QN$14,0)*$D88,IF($C88=QN$17,$G$8*$D88,""))</f>
        <v>0</v>
      </c>
      <c r="QO88" s="34">
        <f>IF(QN88&lt;&gt;"",HLOOKUP(COUNT($NE88:QN88)+1,$G$4:$EH$8,QO$14,0)*$D88,IF($C88=QO$17,$G$8*$D88,""))</f>
        <v>0</v>
      </c>
      <c r="QP88" s="34">
        <f>IF(QO88&lt;&gt;"",HLOOKUP(COUNT($NE88:QO88)+1,$G$4:$EH$8,QP$14,0)*$D88,IF($C88=QP$17,$G$8*$D88,""))</f>
        <v>0</v>
      </c>
      <c r="QQ88" s="34">
        <f>IF(QP88&lt;&gt;"",HLOOKUP(COUNT($NE88:QP88)+1,$G$4:$EH$8,QQ$14,0)*$D88,IF($C88=QQ$17,$G$8*$D88,""))</f>
        <v>0</v>
      </c>
      <c r="QR88" s="34">
        <f>IF(QQ88&lt;&gt;"",HLOOKUP(COUNT($NE88:QQ88)+1,$G$4:$EH$8,QR$14,0)*$D88,IF($C88=QR$17,$G$8*$D88,""))</f>
        <v>0</v>
      </c>
      <c r="QS88" s="34">
        <f>IF(QR88&lt;&gt;"",HLOOKUP(COUNT($NE88:QR88)+1,$G$4:$EH$8,QS$14,0)*$D88,IF($C88=QS$17,$G$8*$D88,""))</f>
        <v>0</v>
      </c>
      <c r="QT88" s="34">
        <f>IF(QS88&lt;&gt;"",HLOOKUP(COUNT($NE88:QS88)+1,$G$4:$EH$8,QT$14,0)*$D88,IF($C88=QT$17,$G$8*$D88,""))</f>
        <v>0</v>
      </c>
      <c r="QU88" s="34">
        <f>IF(QT88&lt;&gt;"",HLOOKUP(COUNT($NE88:QT88)+1,$G$4:$EH$8,QU$14,0)*$D88,IF($C88=QU$17,$G$8*$D88,""))</f>
        <v>0</v>
      </c>
      <c r="QV88" s="34">
        <f>IF(QU88&lt;&gt;"",HLOOKUP(COUNT($NE88:QU88)+1,$G$4:$EH$8,QV$14,0)*$D88,IF($C88=QV$17,$G$8*$D88,""))</f>
        <v>0</v>
      </c>
      <c r="QW88" s="34">
        <f>IF(QV88&lt;&gt;"",HLOOKUP(COUNT($NE88:QV88)+1,$G$4:$EH$8,QW$14,0)*$D88,IF($C88=QW$17,$G$8*$D88,""))</f>
        <v>0</v>
      </c>
      <c r="QX88" s="34">
        <f>IF(QW88&lt;&gt;"",HLOOKUP(COUNT($NE88:QW88)+1,$G$4:$EH$8,QX$14,0)*$D88,IF($C88=QX$17,$G$8*$D88,""))</f>
        <v>0</v>
      </c>
      <c r="QY88" s="34">
        <f>IF(QX88&lt;&gt;"",HLOOKUP(COUNT($NE88:QX88)+1,$G$4:$EH$8,QY$14,0)*$D88,IF($C88=QY$17,$G$8*$D88,""))</f>
        <v>0</v>
      </c>
      <c r="QZ88" s="34">
        <f>IF(QY88&lt;&gt;"",HLOOKUP(COUNT($NE88:QY88)+1,$G$4:$EH$8,QZ$14,0)*$D88,IF($C88=QZ$17,$G$8*$D88,""))</f>
        <v>0</v>
      </c>
      <c r="RA88" s="34">
        <f>IF(QZ88&lt;&gt;"",HLOOKUP(COUNT($NE88:QZ88)+1,$G$4:$EH$8,RA$14,0)*$D88,IF($C88=RA$17,$G$8*$D88,""))</f>
        <v>0</v>
      </c>
      <c r="RB88" s="34">
        <f>IF(RA88&lt;&gt;"",HLOOKUP(COUNT($NE88:RA88)+1,$G$4:$EH$8,RB$14,0)*$D88,IF($C88=RB$17,$G$8*$D88,""))</f>
        <v>0</v>
      </c>
      <c r="RC88" s="34">
        <f>IF(RB88&lt;&gt;"",HLOOKUP(COUNT($NE88:RB88)+1,$G$4:$EH$8,RC$14,0)*$D88,IF($C88=RC$17,$G$8*$D88,""))</f>
        <v>0</v>
      </c>
      <c r="RD88" s="34">
        <f>IF(RC88&lt;&gt;"",HLOOKUP(COUNT($NE88:RC88)+1,$G$4:$EH$8,RD$14,0)*$D88,IF($C88=RD$17,$G$8*$D88,""))</f>
        <v>0</v>
      </c>
      <c r="RE88" s="34">
        <f>IF(RD88&lt;&gt;"",HLOOKUP(COUNT($NE88:RD88)+1,$G$4:$EH$8,RE$14,0)*$D88,IF($C88=RE$17,$G$8*$D88,""))</f>
        <v>0</v>
      </c>
      <c r="RF88" s="34">
        <f>IF(RE88&lt;&gt;"",HLOOKUP(COUNT($NE88:RE88)+1,$G$4:$EH$8,RF$14,0)*$D88,IF($C88=RF$17,$G$8*$D88,""))</f>
        <v>0</v>
      </c>
      <c r="RG88" s="34">
        <f>IF(RF88&lt;&gt;"",HLOOKUP(COUNT($NE88:RF88)+1,$G$4:$EH$8,RG$14,0)*$D88,IF($C88=RG$17,$G$8*$D88,""))</f>
        <v>0</v>
      </c>
      <c r="RH88" s="34">
        <f>IF(RG88&lt;&gt;"",HLOOKUP(COUNT($NE88:RG88)+1,$G$4:$EH$8,RH$14,0)*$D88,IF($C88=RH$17,$G$8*$D88,""))</f>
        <v>0</v>
      </c>
      <c r="RI88" s="34">
        <f>IF(RH88&lt;&gt;"",HLOOKUP(COUNT($NE88:RH88)+1,$G$4:$EH$8,RI$14,0)*$D88,IF($C88=RI$17,$G$8*$D88,""))</f>
        <v>0</v>
      </c>
      <c r="RJ88" s="34">
        <f>IF(RI88&lt;&gt;"",HLOOKUP(COUNT($NE88:RI88)+1,$G$4:$EH$8,RJ$14,0)*$D88,IF($C88=RJ$17,$G$8*$D88,""))</f>
        <v>0</v>
      </c>
      <c r="RK88" s="34">
        <f>IF(RJ88&lt;&gt;"",HLOOKUP(COUNT($NE88:RJ88)+1,$G$4:$EH$8,RK$14,0)*$D88,IF($C88=RK$17,$G$8*$D88,""))</f>
        <v>0</v>
      </c>
      <c r="RL88" s="34">
        <f>IF(RK88&lt;&gt;"",HLOOKUP(COUNT($NE88:RK88)+1,$G$4:$EH$8,RL$14,0)*$D88,IF($C88=RL$17,$G$8*$D88,""))</f>
        <v>0</v>
      </c>
      <c r="RM88" s="34">
        <f>IF(RL88&lt;&gt;"",HLOOKUP(COUNT($NE88:RL88)+1,$G$4:$EH$8,RM$14,0)*$D88,IF($C88=RM$17,$G$8*$D88,""))</f>
        <v>0</v>
      </c>
      <c r="RN88" s="34">
        <f>IF(RM88&lt;&gt;"",HLOOKUP(COUNT($NE88:RM88)+1,$G$4:$EH$8,RN$14,0)*$D88,IF($C88=RN$17,$G$8*$D88,""))</f>
        <v>0</v>
      </c>
      <c r="RO88" s="34">
        <f>IF(RN88&lt;&gt;"",HLOOKUP(COUNT($NE88:RN88)+1,$G$4:$EH$8,RO$14,0)*$D88,IF($C88=RO$17,$G$8*$D88,""))</f>
        <v>0</v>
      </c>
      <c r="RP88" s="34">
        <f>IF(RO88&lt;&gt;"",HLOOKUP(COUNT($NE88:RO88)+1,$G$4:$EH$8,RP$14,0)*$D88,IF($C88=RP$17,$G$8*$D88,""))</f>
        <v>0</v>
      </c>
      <c r="RQ88" s="34">
        <f>IF(RP88&lt;&gt;"",HLOOKUP(COUNT($NE88:RP88)+1,$G$4:$EH$8,RQ$14,0)*$D88,IF($C88=RQ$17,$G$8*$D88,""))</f>
        <v>0</v>
      </c>
      <c r="RR88" s="34">
        <f>IF(RQ88&lt;&gt;"",HLOOKUP(COUNT($NE88:RQ88)+1,$G$4:$EH$8,RR$14,0)*$D88,IF($C88=RR$17,$G$8*$D88,""))</f>
        <v>0</v>
      </c>
      <c r="RS88" s="34">
        <f>IF(RR88&lt;&gt;"",HLOOKUP(COUNT($NE88:RR88)+1,$G$4:$EH$8,RS$14,0)*$D88,IF($C88=RS$17,$G$8*$D88,""))</f>
        <v>0</v>
      </c>
      <c r="RT88" s="34">
        <f>IF(RS88&lt;&gt;"",HLOOKUP(COUNT($NE88:RS88)+1,$G$4:$EH$8,RT$14,0)*$D88,IF($C88=RT$17,$G$8*$D88,""))</f>
        <v>0</v>
      </c>
      <c r="RU88" s="34">
        <f>IF(RT88&lt;&gt;"",HLOOKUP(COUNT($NE88:RT88)+1,$G$4:$EH$8,RU$14,0)*$D88,IF($C88=RU$17,$G$8*$D88,""))</f>
        <v>0</v>
      </c>
      <c r="RW88" s="34" t="str">
        <f>IF(RV88&lt;&gt;"",HLOOKUP(COUNT($RV88:RV88)+1,$G$4:$EH$9,RW$14,0)*$D88,IF($C88=RW$17,$G$9*$D88,""))</f>
        <v/>
      </c>
      <c r="RX88" s="34" t="str">
        <f>IF(RW88&lt;&gt;"",HLOOKUP(COUNT($RV88:RW88)+1,$G$4:$EH$9,RX$14,0)*$D88,IF($C88=RX$17,$G$9*$D88,""))</f>
        <v/>
      </c>
      <c r="RY88" s="34" t="str">
        <f>IF(RX88&lt;&gt;"",HLOOKUP(COUNT($RV88:RX88)+1,$G$4:$EH$9,RY$14,0)*$D88,IF($C88=RY$17,$G$9*$D88,""))</f>
        <v/>
      </c>
      <c r="RZ88" s="34" t="str">
        <f>IF(RY88&lt;&gt;"",HLOOKUP(COUNT($RV88:RY88)+1,$G$4:$EH$9,RZ$14,0)*$D88,IF($C88=RZ$17,$G$9*$D88,""))</f>
        <v/>
      </c>
      <c r="SA88" s="34" t="str">
        <f>IF(RZ88&lt;&gt;"",HLOOKUP(COUNT($RV88:RZ88)+1,$G$4:$EH$9,SA$14,0)*$D88,IF($C88=SA$17,$G$9*$D88,""))</f>
        <v/>
      </c>
      <c r="SB88" s="34" t="str">
        <f>IF(SA88&lt;&gt;"",HLOOKUP(COUNT($RV88:SA88)+1,$G$4:$EH$9,SB$14,0)*$D88,IF($C88=SB$17,$G$9*$D88,""))</f>
        <v/>
      </c>
      <c r="SC88" s="34" t="str">
        <f>IF(SB88&lt;&gt;"",HLOOKUP(COUNT($RV88:SB88)+1,$G$4:$EH$9,SC$14,0)*$D88,IF($C88=SC$17,$G$9*$D88,""))</f>
        <v/>
      </c>
      <c r="SD88" s="34" t="str">
        <f>IF(SC88&lt;&gt;"",HLOOKUP(COUNT($RV88:SC88)+1,$G$4:$EH$9,SD$14,0)*$D88,IF($C88=SD$17,$G$9*$D88,""))</f>
        <v/>
      </c>
      <c r="SE88" s="34" t="str">
        <f>IF(SD88&lt;&gt;"",HLOOKUP(COUNT($RV88:SD88)+1,$G$4:$EH$9,SE$14,0)*$D88,IF($C88=SE$17,$G$9*$D88,""))</f>
        <v/>
      </c>
      <c r="SF88" s="34" t="str">
        <f>IF(SE88&lt;&gt;"",HLOOKUP(COUNT($RV88:SE88)+1,$G$4:$EH$9,SF$14,0)*$D88,IF($C88=SF$17,$G$9*$D88,""))</f>
        <v/>
      </c>
      <c r="SG88" s="34" t="str">
        <f>IF(SF88&lt;&gt;"",HLOOKUP(COUNT($RV88:SF88)+1,$G$4:$EH$9,SG$14,0)*$D88,IF($C88=SG$17,$G$9*$D88,""))</f>
        <v/>
      </c>
      <c r="SH88" s="34" t="str">
        <f>IF(SG88&lt;&gt;"",HLOOKUP(COUNT($RV88:SG88)+1,$G$4:$EH$9,SH$14,0)*$D88,IF($C88=SH$17,$G$9*$D88,""))</f>
        <v/>
      </c>
      <c r="SI88" s="34" t="str">
        <f>IF(SH88&lt;&gt;"",HLOOKUP(COUNT($RV88:SH88)+1,$G$4:$EH$9,SI$14,0)*$D88,IF($C88=SI$17,$G$9*$D88,""))</f>
        <v/>
      </c>
      <c r="SJ88" s="34" t="str">
        <f>IF(SI88&lt;&gt;"",HLOOKUP(COUNT($RV88:SI88)+1,$G$4:$EH$9,SJ$14,0)*$D88,IF($C88=SJ$17,$G$9*$D88,""))</f>
        <v/>
      </c>
      <c r="SK88" s="34" t="str">
        <f>IF(SJ88&lt;&gt;"",HLOOKUP(COUNT($RV88:SJ88)+1,$G$4:$EH$9,SK$14,0)*$D88,IF($C88=SK$17,$G$9*$D88,""))</f>
        <v/>
      </c>
      <c r="SL88" s="34" t="str">
        <f>IF(SK88&lt;&gt;"",HLOOKUP(COUNT($RV88:SK88)+1,$G$4:$EH$9,SL$14,0)*$D88,IF($C88=SL$17,$G$9*$D88,""))</f>
        <v/>
      </c>
      <c r="SM88" s="34" t="str">
        <f>IF(SL88&lt;&gt;"",HLOOKUP(COUNT($RV88:SL88)+1,$G$4:$EH$9,SM$14,0)*$D88,IF($C88=SM$17,$G$9*$D88,""))</f>
        <v/>
      </c>
      <c r="SN88" s="34" t="str">
        <f>IF(SM88&lt;&gt;"",HLOOKUP(COUNT($RV88:SM88)+1,$G$4:$EH$9,SN$14,0)*$D88,IF($C88=SN$17,$G$9*$D88,""))</f>
        <v/>
      </c>
      <c r="SO88" s="34" t="str">
        <f>IF(SN88&lt;&gt;"",HLOOKUP(COUNT($RV88:SN88)+1,$G$4:$EH$9,SO$14,0)*$D88,IF($C88=SO$17,$G$9*$D88,""))</f>
        <v/>
      </c>
      <c r="SP88" s="34" t="str">
        <f>IF(SO88&lt;&gt;"",HLOOKUP(COUNT($RV88:SO88)+1,$G$4:$EH$9,SP$14,0)*$D88,IF($C88=SP$17,$G$9*$D88,""))</f>
        <v/>
      </c>
      <c r="SQ88" s="34" t="str">
        <f>IF(SP88&lt;&gt;"",HLOOKUP(COUNT($RV88:SP88)+1,$G$4:$EH$9,SQ$14,0)*$D88,IF($C88=SQ$17,$G$9*$D88,""))</f>
        <v/>
      </c>
      <c r="SR88" s="34" t="str">
        <f>IF(SQ88&lt;&gt;"",HLOOKUP(COUNT($RV88:SQ88)+1,$G$4:$EH$9,SR$14,0)*$D88,IF($C88=SR$17,$G$9*$D88,""))</f>
        <v/>
      </c>
      <c r="SS88" s="34" t="str">
        <f>IF(SR88&lt;&gt;"",HLOOKUP(COUNT($RV88:SR88)+1,$G$4:$EH$9,SS$14,0)*$D88,IF($C88=SS$17,$G$9*$D88,""))</f>
        <v/>
      </c>
      <c r="ST88" s="34" t="str">
        <f>IF(SS88&lt;&gt;"",HLOOKUP(COUNT($RV88:SS88)+1,$G$4:$EH$9,ST$14,0)*$D88,IF($C88=ST$17,$G$9*$D88,""))</f>
        <v/>
      </c>
      <c r="SU88" s="34" t="str">
        <f>IF(ST88&lt;&gt;"",HLOOKUP(COUNT($RV88:ST88)+1,$G$4:$EH$9,SU$14,0)*$D88,IF($C88=SU$17,$G$9*$D88,""))</f>
        <v/>
      </c>
      <c r="SV88" s="34" t="str">
        <f>IF(SU88&lt;&gt;"",HLOOKUP(COUNT($RV88:SU88)+1,$G$4:$EH$9,SV$14,0)*$D88,IF($C88=SV$17,$G$9*$D88,""))</f>
        <v/>
      </c>
      <c r="SW88" s="34" t="str">
        <f>IF(SV88&lt;&gt;"",HLOOKUP(COUNT($RV88:SV88)+1,$G$4:$EH$9,SW$14,0)*$D88,IF($C88=SW$17,$G$9*$D88,""))</f>
        <v/>
      </c>
      <c r="SX88" s="34" t="str">
        <f>IF(SW88&lt;&gt;"",HLOOKUP(COUNT($RV88:SW88)+1,$G$4:$EH$9,SX$14,0)*$D88,IF($C88=SX$17,$G$9*$D88,""))</f>
        <v/>
      </c>
      <c r="SY88" s="34" t="str">
        <f>IF(SX88&lt;&gt;"",HLOOKUP(COUNT($RV88:SX88)+1,$G$4:$EH$9,SY$14,0)*$D88,IF($C88=SY$17,$G$9*$D88,""))</f>
        <v/>
      </c>
      <c r="SZ88" s="34" t="str">
        <f>IF(SY88&lt;&gt;"",HLOOKUP(COUNT($RV88:SY88)+1,$G$4:$EH$9,SZ$14,0)*$D88,IF($C88=SZ$17,$G$9*$D88,""))</f>
        <v/>
      </c>
      <c r="TA88" s="34" t="str">
        <f>IF(SZ88&lt;&gt;"",HLOOKUP(COUNT($RV88:SZ88)+1,$G$4:$EH$9,TA$14,0)*$D88,IF($C88=TA$17,$G$9*$D88,""))</f>
        <v/>
      </c>
      <c r="TB88" s="34" t="str">
        <f>IF(TA88&lt;&gt;"",HLOOKUP(COUNT($RV88:TA88)+1,$G$4:$EH$9,TB$14,0)*$D88,IF($C88=TB$17,$G$9*$D88,""))</f>
        <v/>
      </c>
      <c r="TC88" s="34" t="str">
        <f>IF(TB88&lt;&gt;"",HLOOKUP(COUNT($RV88:TB88)+1,$G$4:$EH$9,TC$14,0)*$D88,IF($C88=TC$17,$G$9*$D88,""))</f>
        <v/>
      </c>
      <c r="TD88" s="34" t="str">
        <f>IF(TC88&lt;&gt;"",HLOOKUP(COUNT($RV88:TC88)+1,$G$4:$EH$9,TD$14,0)*$D88,IF($C88=TD$17,$G$9*$D88,""))</f>
        <v/>
      </c>
      <c r="TE88" s="34" t="str">
        <f>IF(TD88&lt;&gt;"",HLOOKUP(COUNT($RV88:TD88)+1,$G$4:$EH$9,TE$14,0)*$D88,IF($C88=TE$17,$G$9*$D88,""))</f>
        <v/>
      </c>
      <c r="TF88" s="34" t="str">
        <f>IF(TE88&lt;&gt;"",HLOOKUP(COUNT($RV88:TE88)+1,$G$4:$EH$9,TF$14,0)*$D88,IF($C88=TF$17,$G$9*$D88,""))</f>
        <v/>
      </c>
      <c r="TG88" s="34" t="str">
        <f>IF(TF88&lt;&gt;"",HLOOKUP(COUNT($RV88:TF88)+1,$G$4:$EH$9,TG$14,0)*$D88,IF($C88=TG$17,$G$9*$D88,""))</f>
        <v/>
      </c>
      <c r="TH88" s="34" t="str">
        <f>IF(TG88&lt;&gt;"",HLOOKUP(COUNT($RV88:TG88)+1,$G$4:$EH$9,TH$14,0)*$D88,IF($C88=TH$17,$G$9*$D88,""))</f>
        <v/>
      </c>
      <c r="TI88" s="34" t="str">
        <f>IF(TH88&lt;&gt;"",HLOOKUP(COUNT($RV88:TH88)+1,$G$4:$EH$9,TI$14,0)*$D88,IF($C88=TI$17,$G$9*$D88,""))</f>
        <v/>
      </c>
      <c r="TJ88" s="34" t="str">
        <f>IF(TI88&lt;&gt;"",HLOOKUP(COUNT($RV88:TI88)+1,$G$4:$EH$9,TJ$14,0)*$D88,IF($C88=TJ$17,$G$9*$D88,""))</f>
        <v/>
      </c>
      <c r="TK88" s="34" t="str">
        <f>IF(TJ88&lt;&gt;"",HLOOKUP(COUNT($RV88:TJ88)+1,$G$4:$EH$9,TK$14,0)*$D88,IF($C88=TK$17,$G$9*$D88,""))</f>
        <v/>
      </c>
      <c r="TL88" s="34" t="str">
        <f>IF(TK88&lt;&gt;"",HLOOKUP(COUNT($RV88:TK88)+1,$G$4:$EH$9,TL$14,0)*$D88,IF($C88=TL$17,$G$9*$D88,""))</f>
        <v/>
      </c>
      <c r="TM88" s="34" t="str">
        <f>IF(TL88&lt;&gt;"",HLOOKUP(COUNT($RV88:TL88)+1,$G$4:$EH$9,TM$14,0)*$D88,IF($C88=TM$17,$G$9*$D88,""))</f>
        <v/>
      </c>
      <c r="TN88" s="34" t="str">
        <f>IF(TM88&lt;&gt;"",HLOOKUP(COUNT($RV88:TM88)+1,$G$4:$EH$9,TN$14,0)*$D88,IF($C88=TN$17,$G$9*$D88,""))</f>
        <v/>
      </c>
      <c r="TO88" s="34" t="str">
        <f>IF(TN88&lt;&gt;"",HLOOKUP(COUNT($RV88:TN88)+1,$G$4:$EH$9,TO$14,0)*$D88,IF($C88=TO$17,$G$9*$D88,""))</f>
        <v/>
      </c>
      <c r="TP88" s="34" t="str">
        <f>IF(TO88&lt;&gt;"",HLOOKUP(COUNT($RV88:TO88)+1,$G$4:$EH$9,TP$14,0)*$D88,IF($C88=TP$17,$G$9*$D88,""))</f>
        <v/>
      </c>
      <c r="TQ88" s="34" t="str">
        <f>IF(TP88&lt;&gt;"",HLOOKUP(COUNT($RV88:TP88)+1,$G$4:$EH$9,TQ$14,0)*$D88,IF($C88=TQ$17,$G$9*$D88,""))</f>
        <v/>
      </c>
      <c r="TR88" s="34" t="str">
        <f>IF(TQ88&lt;&gt;"",HLOOKUP(COUNT($RV88:TQ88)+1,$G$4:$EH$9,TR$14,0)*$D88,IF($C88=TR$17,$G$9*$D88,""))</f>
        <v/>
      </c>
      <c r="TS88" s="34" t="str">
        <f>IF(TR88&lt;&gt;"",HLOOKUP(COUNT($RV88:TR88)+1,$G$4:$EH$9,TS$14,0)*$D88,IF($C88=TS$17,$G$9*$D88,""))</f>
        <v/>
      </c>
      <c r="TT88" s="34" t="str">
        <f>IF(TS88&lt;&gt;"",HLOOKUP(COUNT($RV88:TS88)+1,$G$4:$EH$9,TT$14,0)*$D88,IF($C88=TT$17,$G$9*$D88,""))</f>
        <v/>
      </c>
      <c r="TU88" s="34" t="str">
        <f>IF(TT88&lt;&gt;"",HLOOKUP(COUNT($RV88:TT88)+1,$G$4:$EH$9,TU$14,0)*$D88,IF($C88=TU$17,$G$9*$D88,""))</f>
        <v/>
      </c>
      <c r="TV88" s="34" t="str">
        <f>IF(TU88&lt;&gt;"",HLOOKUP(COUNT($RV88:TU88)+1,$G$4:$EH$9,TV$14,0)*$D88,IF($C88=TV$17,$G$9*$D88,""))</f>
        <v/>
      </c>
      <c r="TW88" s="34" t="str">
        <f>IF(TV88&lt;&gt;"",HLOOKUP(COUNT($RV88:TV88)+1,$G$4:$EH$9,TW$14,0)*$D88,IF($C88=TW$17,$G$9*$D88,""))</f>
        <v/>
      </c>
      <c r="TX88" s="34" t="str">
        <f>IF(TW88&lt;&gt;"",HLOOKUP(COUNT($RV88:TW88)+1,$G$4:$EH$9,TX$14,0)*$D88,IF($C88=TX$17,$G$9*$D88,""))</f>
        <v/>
      </c>
      <c r="TY88" s="34" t="str">
        <f>IF(TX88&lt;&gt;"",HLOOKUP(COUNT($RV88:TX88)+1,$G$4:$EH$9,TY$14,0)*$D88,IF($C88=TY$17,$G$9*$D88,""))</f>
        <v/>
      </c>
      <c r="TZ88" s="34" t="str">
        <f>IF(TY88&lt;&gt;"",HLOOKUP(COUNT($RV88:TY88)+1,$G$4:$EH$9,TZ$14,0)*$D88,IF($C88=TZ$17,$G$9*$D88,""))</f>
        <v/>
      </c>
      <c r="UA88" s="34" t="str">
        <f>IF(TZ88&lt;&gt;"",HLOOKUP(COUNT($RV88:TZ88)+1,$G$4:$EH$9,UA$14,0)*$D88,IF($C88=UA$17,$G$9*$D88,""))</f>
        <v/>
      </c>
      <c r="UB88" s="34" t="str">
        <f>IF(UA88&lt;&gt;"",HLOOKUP(COUNT($RV88:UA88)+1,$G$4:$EH$9,UB$14,0)*$D88,IF($C88=UB$17,$G$9*$D88,""))</f>
        <v/>
      </c>
      <c r="UC88" s="34" t="str">
        <f>IF(UB88&lt;&gt;"",HLOOKUP(COUNT($RV88:UB88)+1,$G$4:$EH$9,UC$14,0)*$D88,IF($C88=UC$17,$G$9*$D88,""))</f>
        <v/>
      </c>
      <c r="UD88" s="34" t="str">
        <f>IF(UC88&lt;&gt;"",HLOOKUP(COUNT($RV88:UC88)+1,$G$4:$EH$9,UD$14,0)*$D88,IF($C88=UD$17,$G$9*$D88,""))</f>
        <v/>
      </c>
      <c r="UE88" s="34" t="str">
        <f>IF(UD88&lt;&gt;"",HLOOKUP(COUNT($RV88:UD88)+1,$G$4:$EH$9,UE$14,0)*$D88,IF($C88=UE$17,$G$9*$D88,""))</f>
        <v/>
      </c>
      <c r="UF88" s="34" t="str">
        <f>IF(UE88&lt;&gt;"",HLOOKUP(COUNT($RV88:UE88)+1,$G$4:$EH$9,UF$14,0)*$D88,IF($C88=UF$17,$G$9*$D88,""))</f>
        <v/>
      </c>
      <c r="UG88" s="34" t="str">
        <f>IF(UF88&lt;&gt;"",HLOOKUP(COUNT($RV88:UF88)+1,$G$4:$EH$9,UG$14,0)*$D88,IF($C88=UG$17,$G$9*$D88,""))</f>
        <v/>
      </c>
      <c r="UH88" s="34" t="str">
        <f>IF(UG88&lt;&gt;"",HLOOKUP(COUNT($RV88:UG88)+1,$G$4:$EH$9,UH$14,0)*$D88,IF($C88=UH$17,$G$9*$D88,""))</f>
        <v/>
      </c>
      <c r="UI88" s="34" t="str">
        <f>IF(UH88&lt;&gt;"",HLOOKUP(COUNT($RV88:UH88)+1,$G$4:$EH$9,UI$14,0)*$D88,IF($C88=UI$17,$G$9*$D88,""))</f>
        <v/>
      </c>
      <c r="UJ88" s="34" t="str">
        <f>IF(UI88&lt;&gt;"",HLOOKUP(COUNT($RV88:UI88)+1,$G$4:$EH$9,UJ$14,0)*$D88,IF($C88=UJ$17,$G$9*$D88,""))</f>
        <v/>
      </c>
      <c r="UK88" s="34" t="str">
        <f>IF(UJ88&lt;&gt;"",HLOOKUP(COUNT($RV88:UJ88)+1,$G$4:$EH$9,UK$14,0)*$D88,IF($C88=UK$17,$G$9*$D88,""))</f>
        <v/>
      </c>
      <c r="UL88" s="34" t="str">
        <f>IF(UK88&lt;&gt;"",HLOOKUP(COUNT($RV88:UK88)+1,$G$4:$EH$9,UL$14,0)*$D88,IF($C88=UL$17,$G$9*$D88,""))</f>
        <v/>
      </c>
      <c r="UM88" s="34" t="str">
        <f>IF(UL88&lt;&gt;"",HLOOKUP(COUNT($RV88:UL88)+1,$G$4:$EH$9,UM$14,0)*$D88,IF($C88=UM$17,$G$9*$D88,""))</f>
        <v/>
      </c>
      <c r="UN88" s="34">
        <f>IF(UM88&lt;&gt;"",HLOOKUP(COUNT($RV88:UM88)+1,$G$4:$EH$9,UN$14,0)*$D88,IF($C88=UN$17,$G$9*$D88,""))</f>
        <v>14500</v>
      </c>
      <c r="UO88" s="34">
        <f>IF(UN88&lt;&gt;"",HLOOKUP(COUNT($RV88:UN88)+1,$G$4:$EH$9,UO$14,0)*$D88,IF($C88=UO$17,$G$9*$D88,""))</f>
        <v>0</v>
      </c>
      <c r="UP88" s="34">
        <f>IF(UO88&lt;&gt;"",HLOOKUP(COUNT($RV88:UO88)+1,$G$4:$EH$9,UP$14,0)*$D88,IF($C88=UP$17,$G$9*$D88,""))</f>
        <v>0</v>
      </c>
      <c r="UQ88" s="34">
        <f>IF(UP88&lt;&gt;"",HLOOKUP(COUNT($RV88:UP88)+1,$G$4:$EH$9,UQ$14,0)*$D88,IF($C88=UQ$17,$G$9*$D88,""))</f>
        <v>0</v>
      </c>
      <c r="UR88" s="34">
        <f>IF(UQ88&lt;&gt;"",HLOOKUP(COUNT($RV88:UQ88)+1,$G$4:$EH$9,UR$14,0)*$D88,IF($C88=UR$17,$G$9*$D88,""))</f>
        <v>0</v>
      </c>
      <c r="US88" s="34">
        <f>IF(UR88&lt;&gt;"",HLOOKUP(COUNT($RV88:UR88)+1,$G$4:$EH$9,US$14,0)*$D88,IF($C88=US$17,$G$9*$D88,""))</f>
        <v>0</v>
      </c>
      <c r="UT88" s="34">
        <f>IF(US88&lt;&gt;"",HLOOKUP(COUNT($RV88:US88)+1,$G$4:$EH$9,UT$14,0)*$D88,IF($C88=UT$17,$G$9*$D88,""))</f>
        <v>0</v>
      </c>
      <c r="UU88" s="34">
        <f>IF(UT88&lt;&gt;"",HLOOKUP(COUNT($RV88:UT88)+1,$G$4:$EH$9,UU$14,0)*$D88,IF($C88=UU$17,$G$9*$D88,""))</f>
        <v>0</v>
      </c>
      <c r="UV88" s="34">
        <f>IF(UU88&lt;&gt;"",HLOOKUP(COUNT($RV88:UU88)+1,$G$4:$EH$9,UV$14,0)*$D88,IF($C88=UV$17,$G$9*$D88,""))</f>
        <v>0</v>
      </c>
      <c r="UW88" s="34">
        <f>IF(UV88&lt;&gt;"",HLOOKUP(COUNT($RV88:UV88)+1,$G$4:$EH$9,UW$14,0)*$D88,IF($C88=UW$17,$G$9*$D88,""))</f>
        <v>0</v>
      </c>
      <c r="UX88" s="34">
        <f>IF(UW88&lt;&gt;"",HLOOKUP(COUNT($RV88:UW88)+1,$G$4:$EH$9,UX$14,0)*$D88,IF($C88=UX$17,$G$9*$D88,""))</f>
        <v>0</v>
      </c>
      <c r="UY88" s="34">
        <f>IF(UX88&lt;&gt;"",HLOOKUP(COUNT($RV88:UX88)+1,$G$4:$EH$9,UY$14,0)*$D88,IF($C88=UY$17,$G$9*$D88,""))</f>
        <v>0</v>
      </c>
      <c r="UZ88" s="34">
        <f>IF(UY88&lt;&gt;"",HLOOKUP(COUNT($RV88:UY88)+1,$G$4:$EH$9,UZ$14,0)*$D88,IF($C88=UZ$17,$G$9*$D88,""))</f>
        <v>0</v>
      </c>
      <c r="VA88" s="34">
        <f>IF(UZ88&lt;&gt;"",HLOOKUP(COUNT($RV88:UZ88)+1,$G$4:$EH$9,VA$14,0)*$D88,IF($C88=VA$17,$G$9*$D88,""))</f>
        <v>0</v>
      </c>
      <c r="VB88" s="34">
        <f>IF(VA88&lt;&gt;"",HLOOKUP(COUNT($RV88:VA88)+1,$G$4:$EH$9,VB$14,0)*$D88,IF($C88=VB$17,$G$9*$D88,""))</f>
        <v>0</v>
      </c>
      <c r="VC88" s="34">
        <f>IF(VB88&lt;&gt;"",HLOOKUP(COUNT($RV88:VB88)+1,$G$4:$EH$9,VC$14,0)*$D88,IF($C88=VC$17,$G$9*$D88,""))</f>
        <v>0</v>
      </c>
      <c r="VD88" s="34">
        <f>IF(VC88&lt;&gt;"",HLOOKUP(COUNT($RV88:VC88)+1,$G$4:$EH$9,VD$14,0)*$D88,IF($C88=VD$17,$G$9*$D88,""))</f>
        <v>0</v>
      </c>
      <c r="VE88" s="34">
        <f>IF(VD88&lt;&gt;"",HLOOKUP(COUNT($RV88:VD88)+1,$G$4:$EH$9,VE$14,0)*$D88,IF($C88=VE$17,$G$9*$D88,""))</f>
        <v>0</v>
      </c>
      <c r="VF88" s="34">
        <f>IF(VE88&lt;&gt;"",HLOOKUP(COUNT($RV88:VE88)+1,$G$4:$EH$9,VF$14,0)*$D88,IF($C88=VF$17,$G$9*$D88,""))</f>
        <v>0</v>
      </c>
      <c r="VG88" s="34">
        <f>IF(VF88&lt;&gt;"",HLOOKUP(COUNT($RV88:VF88)+1,$G$4:$EH$9,VG$14,0)*$D88,IF($C88=VG$17,$G$9*$D88,""))</f>
        <v>0</v>
      </c>
      <c r="VH88" s="34">
        <f>IF(VG88&lt;&gt;"",HLOOKUP(COUNT($RV88:VG88)+1,$G$4:$EH$9,VH$14,0)*$D88,IF($C88=VH$17,$G$9*$D88,""))</f>
        <v>0</v>
      </c>
      <c r="VI88" s="34">
        <f>IF(VH88&lt;&gt;"",HLOOKUP(COUNT($RV88:VH88)+1,$G$4:$EH$9,VI$14,0)*$D88,IF($C88=VI$17,$G$9*$D88,""))</f>
        <v>0</v>
      </c>
      <c r="VJ88" s="34">
        <f>IF(VI88&lt;&gt;"",HLOOKUP(COUNT($RV88:VI88)+1,$G$4:$EH$9,VJ$14,0)*$D88,IF($C88=VJ$17,$G$9*$D88,""))</f>
        <v>0</v>
      </c>
      <c r="VK88" s="34">
        <f>IF(VJ88&lt;&gt;"",HLOOKUP(COUNT($RV88:VJ88)+1,$G$4:$EH$9,VK$14,0)*$D88,IF($C88=VK$17,$G$9*$D88,""))</f>
        <v>0</v>
      </c>
      <c r="VL88" s="34">
        <f>IF(VK88&lt;&gt;"",HLOOKUP(COUNT($RV88:VK88)+1,$G$4:$EH$9,VL$14,0)*$D88,IF($C88=VL$17,$G$9*$D88,""))</f>
        <v>0</v>
      </c>
      <c r="VM88" s="34">
        <f>IF(VL88&lt;&gt;"",HLOOKUP(COUNT($RV88:VL88)+1,$G$4:$EH$9,VM$14,0)*$D88,IF($C88=VM$17,$G$9*$D88,""))</f>
        <v>0</v>
      </c>
      <c r="VN88" s="34">
        <f>IF(VM88&lt;&gt;"",HLOOKUP(COUNT($RV88:VM88)+1,$G$4:$EH$9,VN$14,0)*$D88,IF($C88=VN$17,$G$9*$D88,""))</f>
        <v>0</v>
      </c>
      <c r="VO88" s="34">
        <f>IF(VN88&lt;&gt;"",HLOOKUP(COUNT($RV88:VN88)+1,$G$4:$EH$9,VO$14,0)*$D88,IF($C88=VO$17,$G$9*$D88,""))</f>
        <v>0</v>
      </c>
      <c r="VP88" s="34">
        <f>IF(VO88&lt;&gt;"",HLOOKUP(COUNT($RV88:VO88)+1,$G$4:$EH$9,VP$14,0)*$D88,IF($C88=VP$17,$G$9*$D88,""))</f>
        <v>0</v>
      </c>
      <c r="VQ88" s="34">
        <f>IF(VP88&lt;&gt;"",HLOOKUP(COUNT($RV88:VP88)+1,$G$4:$EH$9,VQ$14,0)*$D88,IF($C88=VQ$17,$G$9*$D88,""))</f>
        <v>0</v>
      </c>
      <c r="VR88" s="34">
        <f>IF(VQ88&lt;&gt;"",HLOOKUP(COUNT($RV88:VQ88)+1,$G$4:$EH$9,VR$14,0)*$D88,IF($C88=VR$17,$G$9*$D88,""))</f>
        <v>0</v>
      </c>
      <c r="VS88" s="34">
        <f>IF(VR88&lt;&gt;"",HLOOKUP(COUNT($RV88:VR88)+1,$G$4:$EH$9,VS$14,0)*$D88,IF($C88=VS$17,$G$9*$D88,""))</f>
        <v>0</v>
      </c>
      <c r="VT88" s="34">
        <f>IF(VS88&lt;&gt;"",HLOOKUP(COUNT($RV88:VS88)+1,$G$4:$EH$9,VT$14,0)*$D88,IF($C88=VT$17,$G$9*$D88,""))</f>
        <v>0</v>
      </c>
      <c r="VU88" s="34">
        <f>IF(VT88&lt;&gt;"",HLOOKUP(COUNT($RV88:VT88)+1,$G$4:$EH$9,VU$14,0)*$D88,IF($C88=VU$17,$G$9*$D88,""))</f>
        <v>0</v>
      </c>
      <c r="VV88" s="34">
        <f>IF(VU88&lt;&gt;"",HLOOKUP(COUNT($RV88:VU88)+1,$G$4:$EH$9,VV$14,0)*$D88,IF($C88=VV$17,$G$9*$D88,""))</f>
        <v>0</v>
      </c>
      <c r="VW88" s="34">
        <f>IF(VV88&lt;&gt;"",HLOOKUP(COUNT($RV88:VV88)+1,$G$4:$EH$9,VW$14,0)*$D88,IF($C88=VW$17,$G$9*$D88,""))</f>
        <v>0</v>
      </c>
      <c r="VX88" s="34">
        <f>IF(VW88&lt;&gt;"",HLOOKUP(COUNT($RV88:VW88)+1,$G$4:$EH$9,VX$14,0)*$D88,IF($C88=VX$17,$G$9*$D88,""))</f>
        <v>0</v>
      </c>
      <c r="VY88" s="34">
        <f>IF(VX88&lt;&gt;"",HLOOKUP(COUNT($RV88:VX88)+1,$G$4:$EH$9,VY$14,0)*$D88,IF($C88=VY$17,$G$9*$D88,""))</f>
        <v>0</v>
      </c>
      <c r="VZ88" s="34">
        <f>IF(VY88&lt;&gt;"",HLOOKUP(COUNT($RV88:VY88)+1,$G$4:$EH$9,VZ$14,0)*$D88,IF($C88=VZ$17,$G$9*$D88,""))</f>
        <v>0</v>
      </c>
      <c r="WA88" s="34">
        <f>IF(VZ88&lt;&gt;"",HLOOKUP(COUNT($RV88:VZ88)+1,$G$4:$EH$9,WA$14,0)*$D88,IF($C88=WA$17,$G$9*$D88,""))</f>
        <v>0</v>
      </c>
      <c r="WB88" s="34">
        <f>IF(WA88&lt;&gt;"",HLOOKUP(COUNT($RV88:WA88)+1,$G$4:$EH$9,WB$14,0)*$D88,IF($C88=WB$17,$G$9*$D88,""))</f>
        <v>0</v>
      </c>
      <c r="WC88" s="34">
        <f>IF(WB88&lt;&gt;"",HLOOKUP(COUNT($RV88:WB88)+1,$G$4:$EH$9,WC$14,0)*$D88,IF($C88=WC$17,$G$9*$D88,""))</f>
        <v>0</v>
      </c>
      <c r="WD88" s="34">
        <f>IF(WC88&lt;&gt;"",HLOOKUP(COUNT($RV88:WC88)+1,$G$4:$EH$9,WD$14,0)*$D88,IF($C88=WD$17,$G$9*$D88,""))</f>
        <v>0</v>
      </c>
      <c r="WE88" s="34">
        <f>IF(WD88&lt;&gt;"",HLOOKUP(COUNT($RV88:WD88)+1,$G$4:$EH$9,WE$14,0)*$D88,IF($C88=WE$17,$G$9*$D88,""))</f>
        <v>0</v>
      </c>
      <c r="WF88" s="34">
        <f>IF(WE88&lt;&gt;"",HLOOKUP(COUNT($RV88:WE88)+1,$G$4:$EH$9,WF$14,0)*$D88,IF($C88=WF$17,$G$9*$D88,""))</f>
        <v>0</v>
      </c>
      <c r="WG88" s="34">
        <f>IF(WF88&lt;&gt;"",HLOOKUP(COUNT($RV88:WF88)+1,$G$4:$EH$9,WG$14,0)*$D88,IF($C88=WG$17,$G$9*$D88,""))</f>
        <v>0</v>
      </c>
      <c r="WH88" s="34">
        <f>IF(WG88&lt;&gt;"",HLOOKUP(COUNT($RV88:WG88)+1,$G$4:$EH$9,WH$14,0)*$D88,IF($C88=WH$17,$G$9*$D88,""))</f>
        <v>0</v>
      </c>
      <c r="WI88" s="34">
        <f>IF(WH88&lt;&gt;"",HLOOKUP(COUNT($RV88:WH88)+1,$G$4:$EH$9,WI$14,0)*$D88,IF($C88=WI$17,$G$9*$D88,""))</f>
        <v>0</v>
      </c>
      <c r="WJ88" s="34">
        <f>IF(WI88&lt;&gt;"",HLOOKUP(COUNT($RV88:WI88)+1,$G$4:$EH$9,WJ$14,0)*$D88,IF($C88=WJ$17,$G$9*$D88,""))</f>
        <v>0</v>
      </c>
      <c r="WK88" s="34">
        <f>IF(WJ88&lt;&gt;"",HLOOKUP(COUNT($RV88:WJ88)+1,$G$4:$EH$9,WK$14,0)*$D88,IF($C88=WK$17,$G$9*$D88,""))</f>
        <v>0</v>
      </c>
      <c r="WL88" s="34">
        <f>IF(WK88&lt;&gt;"",HLOOKUP(COUNT($RV88:WK88)+1,$G$4:$EH$9,WL$14,0)*$D88,IF($C88=WL$17,$G$9*$D88,""))</f>
        <v>0</v>
      </c>
    </row>
    <row r="89" spans="1:610" ht="15" x14ac:dyDescent="0.2">
      <c r="A89" s="25">
        <f t="shared" si="911"/>
        <v>11</v>
      </c>
      <c r="B89" s="1328" t="s">
        <v>87</v>
      </c>
      <c r="C89" s="62">
        <f t="shared" si="912"/>
        <v>71</v>
      </c>
      <c r="D89" s="30">
        <f>VLOOKUP(B89,Premissas!$R$8:$AD$18,(Histograma!A89+1),0)</f>
        <v>5</v>
      </c>
      <c r="G89" s="34" t="str">
        <f>IF(F89&lt;&gt;"",HLOOKUP(COUNT($F89:F89)+1,$G$4:$EH$8,G$14,0)*$D89,IF($C89=G$17,$G$5*$D89,""))</f>
        <v/>
      </c>
      <c r="H89" s="34" t="str">
        <f>IF(G89&lt;&gt;"",HLOOKUP(COUNT($F89:G89)+1,$G$4:$EH$8,H$14,0)*$D89,IF($C89=H$17,$G$5*$D89,""))</f>
        <v/>
      </c>
      <c r="I89" s="34" t="str">
        <f>IF(H89&lt;&gt;"",HLOOKUP(COUNT($F89:H89)+1,$G$4:$EH$8,I$14,0)*$D89,IF($C89=I$17,$G$5*$D89,""))</f>
        <v/>
      </c>
      <c r="J89" s="34" t="str">
        <f>IF(I89&lt;&gt;"",HLOOKUP(COUNT($F89:I89)+1,$G$4:$EH$8,J$14,0)*$D89,IF($C89=J$17,$G$5*$D89,""))</f>
        <v/>
      </c>
      <c r="K89" s="34" t="str">
        <f>IF(J89&lt;&gt;"",HLOOKUP(COUNT($F89:J89)+1,$G$4:$EH$8,K$14,0)*$D89,IF($C89=K$17,$G$5*$D89,""))</f>
        <v/>
      </c>
      <c r="L89" s="34" t="str">
        <f>IF(K89&lt;&gt;"",HLOOKUP(COUNT($F89:K89)+1,$G$4:$EH$8,L$14,0)*$D89,IF($C89=L$17,$G$5*$D89,""))</f>
        <v/>
      </c>
      <c r="M89" s="34" t="str">
        <f>IF(L89&lt;&gt;"",HLOOKUP(COUNT($F89:L89)+1,$G$4:$EH$8,M$14,0)*$D89,IF($C89=M$17,$G$5*$D89,""))</f>
        <v/>
      </c>
      <c r="N89" s="34" t="str">
        <f>IF(M89&lt;&gt;"",HLOOKUP(COUNT($F89:M89)+1,$G$4:$EH$8,N$14,0)*$D89,IF($C89=N$17,$G$5*$D89,""))</f>
        <v/>
      </c>
      <c r="O89" s="34" t="str">
        <f>IF(N89&lt;&gt;"",HLOOKUP(COUNT($F89:N89)+1,$G$4:$EH$8,O$14,0)*$D89,IF($C89=O$17,$G$5*$D89,""))</f>
        <v/>
      </c>
      <c r="P89" s="34" t="str">
        <f>IF(O89&lt;&gt;"",HLOOKUP(COUNT($F89:O89)+1,$G$4:$EH$8,P$14,0)*$D89,IF($C89=P$17,$G$5*$D89,""))</f>
        <v/>
      </c>
      <c r="Q89" s="34" t="str">
        <f>IF(P89&lt;&gt;"",HLOOKUP(COUNT($F89:P89)+1,$G$4:$EH$8,Q$14,0)*$D89,IF($C89=Q$17,$G$5*$D89,""))</f>
        <v/>
      </c>
      <c r="R89" s="34" t="str">
        <f>IF(Q89&lt;&gt;"",HLOOKUP(COUNT($F89:Q89)+1,$G$4:$EH$8,R$14,0)*$D89,IF($C89=R$17,$G$5*$D89,""))</f>
        <v/>
      </c>
      <c r="S89" s="34" t="str">
        <f>IF(R89&lt;&gt;"",HLOOKUP(COUNT($F89:R89)+1,$G$4:$EH$8,S$14,0)*$D89,IF($C89=S$17,$G$5*$D89,""))</f>
        <v/>
      </c>
      <c r="T89" s="34" t="str">
        <f>IF(S89&lt;&gt;"",HLOOKUP(COUNT($F89:S89)+1,$G$4:$EH$8,T$14,0)*$D89,IF($C89=T$17,$G$5*$D89,""))</f>
        <v/>
      </c>
      <c r="U89" s="34" t="str">
        <f>IF(T89&lt;&gt;"",HLOOKUP(COUNT($F89:T89)+1,$G$4:$EH$8,U$14,0)*$D89,IF($C89=U$17,$G$5*$D89,""))</f>
        <v/>
      </c>
      <c r="V89" s="34" t="str">
        <f>IF(U89&lt;&gt;"",HLOOKUP(COUNT($F89:U89)+1,$G$4:$EH$8,V$14,0)*$D89,IF($C89=V$17,$G$5*$D89,""))</f>
        <v/>
      </c>
      <c r="W89" s="34" t="str">
        <f>IF(V89&lt;&gt;"",HLOOKUP(COUNT($F89:V89)+1,$G$4:$EH$8,W$14,0)*$D89,IF($C89=W$17,$G$5*$D89,""))</f>
        <v/>
      </c>
      <c r="X89" s="34" t="str">
        <f>IF(W89&lt;&gt;"",HLOOKUP(COUNT($F89:W89)+1,$G$4:$EH$8,X$14,0)*$D89,IF($C89=X$17,$G$5*$D89,""))</f>
        <v/>
      </c>
      <c r="Y89" s="34" t="str">
        <f>IF(X89&lt;&gt;"",HLOOKUP(COUNT($F89:X89)+1,$G$4:$EH$8,Y$14,0)*$D89,IF($C89=Y$17,$G$5*$D89,""))</f>
        <v/>
      </c>
      <c r="Z89" s="34" t="str">
        <f>IF(Y89&lt;&gt;"",HLOOKUP(COUNT($F89:Y89)+1,$G$4:$EH$8,Z$14,0)*$D89,IF($C89=Z$17,$G$5*$D89,""))</f>
        <v/>
      </c>
      <c r="AA89" s="34" t="str">
        <f>IF(Z89&lt;&gt;"",HLOOKUP(COUNT($F89:Z89)+1,$G$4:$EH$8,AA$14,0)*$D89,IF($C89=AA$17,$G$5*$D89,""))</f>
        <v/>
      </c>
      <c r="AB89" s="34" t="str">
        <f>IF(AA89&lt;&gt;"",HLOOKUP(COUNT($F89:AA89)+1,$G$4:$EH$8,AB$14,0)*$D89,IF($C89=AB$17,$G$5*$D89,""))</f>
        <v/>
      </c>
      <c r="AC89" s="34" t="str">
        <f>IF(AB89&lt;&gt;"",HLOOKUP(COUNT($F89:AB89)+1,$G$4:$EH$8,AC$14,0)*$D89,IF($C89=AC$17,$G$5*$D89,""))</f>
        <v/>
      </c>
      <c r="AD89" s="34" t="str">
        <f>IF(AC89&lt;&gt;"",HLOOKUP(COUNT($F89:AC89)+1,$G$4:$EH$8,AD$14,0)*$D89,IF($C89=AD$17,$G$5*$D89,""))</f>
        <v/>
      </c>
      <c r="AE89" s="34" t="str">
        <f>IF(AD89&lt;&gt;"",HLOOKUP(COUNT($F89:AD89)+1,$G$4:$EH$8,AE$14,0)*$D89,IF($C89=AE$17,$G$5*$D89,""))</f>
        <v/>
      </c>
      <c r="AF89" s="34" t="str">
        <f>IF(AE89&lt;&gt;"",HLOOKUP(COUNT($F89:AE89)+1,$G$4:$EH$8,AF$14,0)*$D89,IF($C89=AF$17,$G$5*$D89,""))</f>
        <v/>
      </c>
      <c r="AG89" s="34" t="str">
        <f>IF(AF89&lt;&gt;"",HLOOKUP(COUNT($F89:AF89)+1,$G$4:$EH$8,AG$14,0)*$D89,IF($C89=AG$17,$G$5*$D89,""))</f>
        <v/>
      </c>
      <c r="AH89" s="34" t="str">
        <f>IF(AG89&lt;&gt;"",HLOOKUP(COUNT($F89:AG89)+1,$G$4:$EH$8,AH$14,0)*$D89,IF($C89=AH$17,$G$5*$D89,""))</f>
        <v/>
      </c>
      <c r="AI89" s="34" t="str">
        <f>IF(AH89&lt;&gt;"",HLOOKUP(COUNT($F89:AH89)+1,$G$4:$EH$8,AI$14,0)*$D89,IF($C89=AI$17,$G$5*$D89,""))</f>
        <v/>
      </c>
      <c r="AJ89" s="34" t="str">
        <f>IF(AI89&lt;&gt;"",HLOOKUP(COUNT($F89:AI89)+1,$G$4:$EH$8,AJ$14,0)*$D89,IF($C89=AJ$17,$G$5*$D89,""))</f>
        <v/>
      </c>
      <c r="AK89" s="34" t="str">
        <f>IF(AJ89&lt;&gt;"",HLOOKUP(COUNT($F89:AJ89)+1,$G$4:$EH$8,AK$14,0)*$D89,IF($C89=AK$17,$G$5*$D89,""))</f>
        <v/>
      </c>
      <c r="AL89" s="34" t="str">
        <f>IF(AK89&lt;&gt;"",HLOOKUP(COUNT($F89:AK89)+1,$G$4:$EH$8,AL$14,0)*$D89,IF($C89=AL$17,$G$5*$D89,""))</f>
        <v/>
      </c>
      <c r="AM89" s="34" t="str">
        <f>IF(AL89&lt;&gt;"",HLOOKUP(COUNT($F89:AL89)+1,$G$4:$EH$8,AM$14,0)*$D89,IF($C89=AM$17,$G$5*$D89,""))</f>
        <v/>
      </c>
      <c r="AN89" s="34" t="str">
        <f>IF(AM89&lt;&gt;"",HLOOKUP(COUNT($F89:AM89)+1,$G$4:$EH$8,AN$14,0)*$D89,IF($C89=AN$17,$G$5*$D89,""))</f>
        <v/>
      </c>
      <c r="AO89" s="34" t="str">
        <f>IF(AN89&lt;&gt;"",HLOOKUP(COUNT($F89:AN89)+1,$G$4:$EH$8,AO$14,0)*$D89,IF($C89=AO$17,$G$5*$D89,""))</f>
        <v/>
      </c>
      <c r="AP89" s="34" t="str">
        <f>IF(AO89&lt;&gt;"",HLOOKUP(COUNT($F89:AO89)+1,$G$4:$EH$8,AP$14,0)*$D89,IF($C89=AP$17,$G$5*$D89,""))</f>
        <v/>
      </c>
      <c r="AQ89" s="34" t="str">
        <f>IF(AP89&lt;&gt;"",HLOOKUP(COUNT($F89:AP89)+1,$G$4:$EH$8,AQ$14,0)*$D89,IF($C89=AQ$17,$G$5*$D89,""))</f>
        <v/>
      </c>
      <c r="AR89" s="34" t="str">
        <f>IF(AQ89&lt;&gt;"",HLOOKUP(COUNT($F89:AQ89)+1,$G$4:$EH$8,AR$14,0)*$D89,IF($C89=AR$17,$G$5*$D89,""))</f>
        <v/>
      </c>
      <c r="AS89" s="34" t="str">
        <f>IF(AR89&lt;&gt;"",HLOOKUP(COUNT($F89:AR89)+1,$G$4:$EH$8,AS$14,0)*$D89,IF($C89=AS$17,$G$5*$D89,""))</f>
        <v/>
      </c>
      <c r="AT89" s="34" t="str">
        <f>IF(AS89&lt;&gt;"",HLOOKUP(COUNT($F89:AS89)+1,$G$4:$EH$8,AT$14,0)*$D89,IF($C89=AT$17,$G$5*$D89,""))</f>
        <v/>
      </c>
      <c r="AU89" s="34" t="str">
        <f>IF(AT89&lt;&gt;"",HLOOKUP(COUNT($F89:AT89)+1,$G$4:$EH$8,AU$14,0)*$D89,IF($C89=AU$17,$G$5*$D89,""))</f>
        <v/>
      </c>
      <c r="AV89" s="34" t="str">
        <f>IF(AU89&lt;&gt;"",HLOOKUP(COUNT($F89:AU89)+1,$G$4:$EH$8,AV$14,0)*$D89,IF($C89=AV$17,$G$5*$D89,""))</f>
        <v/>
      </c>
      <c r="AW89" s="34" t="str">
        <f>IF(AV89&lt;&gt;"",HLOOKUP(COUNT($F89:AV89)+1,$G$4:$EH$8,AW$14,0)*$D89,IF($C89=AW$17,$G$5*$D89,""))</f>
        <v/>
      </c>
      <c r="AX89" s="34" t="str">
        <f>IF(AW89&lt;&gt;"",HLOOKUP(COUNT($F89:AW89)+1,$G$4:$EH$8,AX$14,0)*$D89,IF($C89=AX$17,$G$5*$D89,""))</f>
        <v/>
      </c>
      <c r="AY89" s="34" t="str">
        <f>IF(AX89&lt;&gt;"",HLOOKUP(COUNT($F89:AX89)+1,$G$4:$EH$8,AY$14,0)*$D89,IF($C89=AY$17,$G$5*$D89,""))</f>
        <v/>
      </c>
      <c r="AZ89" s="34" t="str">
        <f>IF(AY89&lt;&gt;"",HLOOKUP(COUNT($F89:AY89)+1,$G$4:$EH$8,AZ$14,0)*$D89,IF($C89=AZ$17,$G$5*$D89,""))</f>
        <v/>
      </c>
      <c r="BA89" s="34" t="str">
        <f>IF(AZ89&lt;&gt;"",HLOOKUP(COUNT($F89:AZ89)+1,$G$4:$EH$8,BA$14,0)*$D89,IF($C89=BA$17,$G$5*$D89,""))</f>
        <v/>
      </c>
      <c r="BB89" s="34" t="str">
        <f>IF(BA89&lt;&gt;"",HLOOKUP(COUNT($F89:BA89)+1,$G$4:$EH$8,BB$14,0)*$D89,IF($C89=BB$17,$G$5*$D89,""))</f>
        <v/>
      </c>
      <c r="BC89" s="34" t="str">
        <f>IF(BB89&lt;&gt;"",HLOOKUP(COUNT($F89:BB89)+1,$G$4:$EH$8,BC$14,0)*$D89,IF($C89=BC$17,$G$5*$D89,""))</f>
        <v/>
      </c>
      <c r="BD89" s="34" t="str">
        <f>IF(BC89&lt;&gt;"",HLOOKUP(COUNT($F89:BC89)+1,$G$4:$EH$8,BD$14,0)*$D89,IF($C89=BD$17,$G$5*$D89,""))</f>
        <v/>
      </c>
      <c r="BE89" s="34" t="str">
        <f>IF(BD89&lt;&gt;"",HLOOKUP(COUNT($F89:BD89)+1,$G$4:$EH$8,BE$14,0)*$D89,IF($C89=BE$17,$G$5*$D89,""))</f>
        <v/>
      </c>
      <c r="BF89" s="34" t="str">
        <f>IF(BE89&lt;&gt;"",HLOOKUP(COUNT($F89:BE89)+1,$G$4:$EH$8,BF$14,0)*$D89,IF($C89=BF$17,$G$5*$D89,""))</f>
        <v/>
      </c>
      <c r="BG89" s="34" t="str">
        <f>IF(BF89&lt;&gt;"",HLOOKUP(COUNT($F89:BF89)+1,$G$4:$EH$8,BG$14,0)*$D89,IF($C89=BG$17,$G$5*$D89,""))</f>
        <v/>
      </c>
      <c r="BH89" s="34" t="str">
        <f>IF(BG89&lt;&gt;"",HLOOKUP(COUNT($F89:BG89)+1,$G$4:$EH$8,BH$14,0)*$D89,IF($C89=BH$17,$G$5*$D89,""))</f>
        <v/>
      </c>
      <c r="BI89" s="34" t="str">
        <f>IF(BH89&lt;&gt;"",HLOOKUP(COUNT($F89:BH89)+1,$G$4:$EH$8,BI$14,0)*$D89,IF($C89=BI$17,$G$5*$D89,""))</f>
        <v/>
      </c>
      <c r="BJ89" s="34" t="str">
        <f>IF(BI89&lt;&gt;"",HLOOKUP(COUNT($F89:BI89)+1,$G$4:$EH$8,BJ$14,0)*$D89,IF($C89=BJ$17,$G$5*$D89,""))</f>
        <v/>
      </c>
      <c r="BK89" s="34" t="str">
        <f>IF(BJ89&lt;&gt;"",HLOOKUP(COUNT($F89:BJ89)+1,$G$4:$EH$8,BK$14,0)*$D89,IF($C89=BK$17,$G$5*$D89,""))</f>
        <v/>
      </c>
      <c r="BL89" s="34" t="str">
        <f>IF(BK89&lt;&gt;"",HLOOKUP(COUNT($F89:BK89)+1,$G$4:$EH$8,BL$14,0)*$D89,IF($C89=BL$17,$G$5*$D89,""))</f>
        <v/>
      </c>
      <c r="BM89" s="34" t="str">
        <f>IF(BL89&lt;&gt;"",HLOOKUP(COUNT($F89:BL89)+1,$G$4:$EH$8,BM$14,0)*$D89,IF($C89=BM$17,$G$5*$D89,""))</f>
        <v/>
      </c>
      <c r="BN89" s="34" t="str">
        <f>IF(BM89&lt;&gt;"",HLOOKUP(COUNT($F89:BM89)+1,$G$4:$EH$8,BN$14,0)*$D89,IF($C89=BN$17,$G$5*$D89,""))</f>
        <v/>
      </c>
      <c r="BO89" s="34" t="str">
        <f>IF(BN89&lt;&gt;"",HLOOKUP(COUNT($F89:BN89)+1,$G$4:$EH$8,BO$14,0)*$D89,IF($C89=BO$17,$G$5*$D89,""))</f>
        <v/>
      </c>
      <c r="BP89" s="34" t="str">
        <f>IF(BO89&lt;&gt;"",HLOOKUP(COUNT($F89:BO89)+1,$G$4:$EH$8,BP$14,0)*$D89,IF($C89=BP$17,$G$5*$D89,""))</f>
        <v/>
      </c>
      <c r="BQ89" s="34" t="str">
        <f>IF(BP89&lt;&gt;"",HLOOKUP(COUNT($F89:BP89)+1,$G$4:$EH$8,BQ$14,0)*$D89,IF($C89=BQ$17,$G$5*$D89,""))</f>
        <v/>
      </c>
      <c r="BR89" s="34" t="str">
        <f>IF(BQ89&lt;&gt;"",HLOOKUP(COUNT($F89:BQ89)+1,$G$4:$EH$8,BR$14,0)*$D89,IF($C89=BR$17,$G$5*$D89,""))</f>
        <v/>
      </c>
      <c r="BS89" s="34" t="str">
        <f>IF(BR89&lt;&gt;"",HLOOKUP(COUNT($F89:BR89)+1,$G$4:$EH$8,BS$14,0)*$D89,IF($C89=BS$17,$G$5*$D89,""))</f>
        <v/>
      </c>
      <c r="BT89" s="34" t="str">
        <f>IF(BS89&lt;&gt;"",HLOOKUP(COUNT($F89:BS89)+1,$G$4:$EH$8,BT$14,0)*$D89,IF($C89=BT$17,$G$5*$D89,""))</f>
        <v/>
      </c>
      <c r="BU89" s="34" t="str">
        <f>IF(BT89&lt;&gt;"",HLOOKUP(COUNT($F89:BT89)+1,$G$4:$EH$8,BU$14,0)*$D89,IF($C89=BU$17,$G$5*$D89,""))</f>
        <v/>
      </c>
      <c r="BV89" s="34" t="str">
        <f>IF(BU89&lt;&gt;"",HLOOKUP(COUNT($F89:BU89)+1,$G$4:$EH$8,BV$14,0)*$D89,IF($C89=BV$17,$G$5*$D89,""))</f>
        <v/>
      </c>
      <c r="BW89" s="34" t="str">
        <f>IF(BV89&lt;&gt;"",HLOOKUP(COUNT($F89:BV89)+1,$G$4:$EH$8,BW$14,0)*$D89,IF($C89=BW$17,$G$5*$D89,""))</f>
        <v/>
      </c>
      <c r="BX89" s="34" t="str">
        <f>IF(BW89&lt;&gt;"",HLOOKUP(COUNT($F89:BW89)+1,$G$4:$EH$8,BX$14,0)*$D89,IF($C89=BX$17,$G$5*$D89,""))</f>
        <v/>
      </c>
      <c r="BY89" s="34">
        <f>IF(BX89&lt;&gt;"",HLOOKUP(COUNT($F89:BX89)+1,$G$4:$EH$8,BY$14,0)*$D89,IF($C89=BY$17,$G$5*$D89,""))</f>
        <v>0</v>
      </c>
      <c r="BZ89" s="34">
        <f>IF(BY89&lt;&gt;"",HLOOKUP(COUNT($F89:BY89)+1,$G$4:$EH$8,BZ$14,0)*$D89,IF($C89=BZ$17,$G$5*$D89,""))</f>
        <v>0</v>
      </c>
      <c r="CA89" s="34" t="e">
        <f>IF(BZ89&lt;&gt;"",HLOOKUP(COUNT($F89:BZ89)+1,$G$4:$EH$8,CA$14,0)*$D89,IF($C89=CA$17,$G$5*$D89,""))</f>
        <v>#VALUE!</v>
      </c>
      <c r="CB89" s="34" t="e">
        <f>IF(CA89&lt;&gt;"",HLOOKUP(COUNT($F89:CA89)+1,$G$4:$EH$8,CB$14,0)*$D89,IF($C89=CB$17,$G$5*$D89,""))</f>
        <v>#VALUE!</v>
      </c>
      <c r="CC89" s="34" t="e">
        <f>IF(CB89&lt;&gt;"",HLOOKUP(COUNT($F89:CB89)+1,$G$4:$EH$8,CC$14,0)*$D89,IF($C89=CC$17,$G$5*$D89,""))</f>
        <v>#VALUE!</v>
      </c>
      <c r="CD89" s="34" t="e">
        <f>IF(CC89&lt;&gt;"",HLOOKUP(COUNT($F89:CC89)+1,$G$4:$EH$8,CD$14,0)*$D89,IF($C89=CD$17,$G$5*$D89,""))</f>
        <v>#VALUE!</v>
      </c>
      <c r="CE89" s="34" t="e">
        <f>IF(CD89&lt;&gt;"",HLOOKUP(COUNT($F89:CD89)+1,$G$4:$EH$8,CE$14,0)*$D89,IF($C89=CE$17,$G$5*$D89,""))</f>
        <v>#VALUE!</v>
      </c>
      <c r="CF89" s="34" t="e">
        <f>IF(CE89&lt;&gt;"",HLOOKUP(COUNT($F89:CE89)+1,$G$4:$EH$8,CF$14,0)*$D89,IF($C89=CF$17,$G$5*$D89,""))</f>
        <v>#VALUE!</v>
      </c>
      <c r="CG89" s="34" t="e">
        <f>IF(CF89&lt;&gt;"",HLOOKUP(COUNT($F89:CF89)+1,$G$4:$EH$8,CG$14,0)*$D89,IF($C89=CG$17,$G$5*$D89,""))</f>
        <v>#VALUE!</v>
      </c>
      <c r="CH89" s="34" t="e">
        <f>IF(CG89&lt;&gt;"",HLOOKUP(COUNT($F89:CG89)+1,$G$4:$EH$8,CH$14,0)*$D89,IF($C89=CH$17,$G$5*$D89,""))</f>
        <v>#VALUE!</v>
      </c>
      <c r="CI89" s="34" t="e">
        <f>IF(CH89&lt;&gt;"",HLOOKUP(COUNT($F89:CH89)+1,$G$4:$EH$8,CI$14,0)*$D89,IF($C89=CI$17,$G$5*$D89,""))</f>
        <v>#VALUE!</v>
      </c>
      <c r="CJ89" s="34" t="e">
        <f>IF(CI89&lt;&gt;"",HLOOKUP(COUNT($F89:CI89)+1,$G$4:$EH$8,CJ$14,0)*$D89,IF($C89=CJ$17,$G$5*$D89,""))</f>
        <v>#VALUE!</v>
      </c>
      <c r="CK89" s="34" t="e">
        <f>IF(CJ89&lt;&gt;"",HLOOKUP(COUNT($F89:CJ89)+1,$G$4:$EH$8,CK$14,0)*$D89,IF($C89=CK$17,$G$5*$D89,""))</f>
        <v>#VALUE!</v>
      </c>
      <c r="CL89" s="34" t="e">
        <f>IF(CK89&lt;&gt;"",HLOOKUP(COUNT($F89:CK89)+1,$G$4:$EH$8,CL$14,0)*$D89,IF($C89=CL$17,$G$5*$D89,""))</f>
        <v>#VALUE!</v>
      </c>
      <c r="CM89" s="34" t="e">
        <f>IF(CL89&lt;&gt;"",HLOOKUP(COUNT($F89:CL89)+1,$G$4:$EH$8,CM$14,0)*$D89,IF($C89=CM$17,$G$5*$D89,""))</f>
        <v>#VALUE!</v>
      </c>
      <c r="CN89" s="34" t="e">
        <f>IF(CM89&lt;&gt;"",HLOOKUP(COUNT($F89:CM89)+1,$G$4:$EH$8,CN$14,0)*$D89,IF($C89=CN$17,$G$5*$D89,""))</f>
        <v>#VALUE!</v>
      </c>
      <c r="CO89" s="34" t="e">
        <f>IF(CN89&lt;&gt;"",HLOOKUP(COUNT($F89:CN89)+1,$G$4:$EH$8,CO$14,0)*$D89,IF($C89=CO$17,$G$5*$D89,""))</f>
        <v>#VALUE!</v>
      </c>
      <c r="CP89" s="34" t="e">
        <f>IF(CO89&lt;&gt;"",HLOOKUP(COUNT($F89:CO89)+1,$G$4:$EH$8,CP$14,0)*$D89,IF($C89=CP$17,$G$5*$D89,""))</f>
        <v>#VALUE!</v>
      </c>
      <c r="CQ89" s="34" t="e">
        <f>IF(CP89&lt;&gt;"",HLOOKUP(COUNT($F89:CP89)+1,$G$4:$EH$8,CQ$14,0)*$D89,IF($C89=CQ$17,$G$5*$D89,""))</f>
        <v>#VALUE!</v>
      </c>
      <c r="CR89" s="34" t="e">
        <f>IF(CQ89&lt;&gt;"",HLOOKUP(COUNT($F89:CQ89)+1,$G$4:$EH$8,CR$14,0)*$D89,IF($C89=CR$17,$G$5*$D89,""))</f>
        <v>#VALUE!</v>
      </c>
      <c r="CS89" s="34" t="e">
        <f>IF(CR89&lt;&gt;"",HLOOKUP(COUNT($F89:CR89)+1,$G$4:$EH$8,CS$14,0)*$D89,IF($C89=CS$17,$G$5*$D89,""))</f>
        <v>#VALUE!</v>
      </c>
      <c r="CT89" s="34" t="e">
        <f>IF(CS89&lt;&gt;"",HLOOKUP(COUNT($F89:CS89)+1,$G$4:$EH$8,CT$14,0)*$D89,IF($C89=CT$17,$G$5*$D89,""))</f>
        <v>#VALUE!</v>
      </c>
      <c r="CU89" s="34" t="e">
        <f>IF(CT89&lt;&gt;"",HLOOKUP(COUNT($F89:CT89)+1,$G$4:$EH$8,CU$14,0)*$D89,IF($C89=CU$17,$G$5*$D89,""))</f>
        <v>#VALUE!</v>
      </c>
      <c r="CV89" s="34" t="e">
        <f>IF(CU89&lt;&gt;"",HLOOKUP(COUNT($F89:CU89)+1,$G$4:$EH$8,CV$14,0)*$D89,IF($C89=CV$17,$G$5*$D89,""))</f>
        <v>#VALUE!</v>
      </c>
      <c r="CW89" s="34" t="e">
        <f>IF(CV89&lt;&gt;"",HLOOKUP(COUNT($F89:CV89)+1,$G$4:$EH$8,CW$14,0)*$D89,IF($C89=CW$17,$G$5*$D89,""))</f>
        <v>#VALUE!</v>
      </c>
      <c r="CX89" s="34" t="e">
        <f>IF(CW89&lt;&gt;"",HLOOKUP(COUNT($F89:CW89)+1,$G$4:$EH$8,CX$14,0)*$D89,IF($C89=CX$17,$G$5*$D89,""))</f>
        <v>#VALUE!</v>
      </c>
      <c r="CY89" s="34" t="e">
        <f>IF(CX89&lt;&gt;"",HLOOKUP(COUNT($F89:CX89)+1,$G$4:$EH$8,CY$14,0)*$D89,IF($C89=CY$17,$G$5*$D89,""))</f>
        <v>#VALUE!</v>
      </c>
      <c r="CZ89" s="34" t="e">
        <f>IF(CY89&lt;&gt;"",HLOOKUP(COUNT($F89:CY89)+1,$G$4:$EH$8,CZ$14,0)*$D89,IF($C89=CZ$17,$G$5*$D89,""))</f>
        <v>#VALUE!</v>
      </c>
      <c r="DA89" s="34" t="e">
        <f>IF(CZ89&lt;&gt;"",HLOOKUP(COUNT($F89:CZ89)+1,$G$4:$EH$8,DA$14,0)*$D89,IF($C89=DA$17,$G$5*$D89,""))</f>
        <v>#VALUE!</v>
      </c>
      <c r="DB89" s="34" t="e">
        <f>IF(DA89&lt;&gt;"",HLOOKUP(COUNT($F89:DA89)+1,$G$4:$EH$8,DB$14,0)*$D89,IF($C89=DB$17,$G$5*$D89,""))</f>
        <v>#VALUE!</v>
      </c>
      <c r="DC89" s="34" t="e">
        <f>IF(DB89&lt;&gt;"",HLOOKUP(COUNT($F89:DB89)+1,$G$4:$EH$8,DC$14,0)*$D89,IF($C89=DC$17,$G$5*$D89,""))</f>
        <v>#VALUE!</v>
      </c>
      <c r="DD89" s="34" t="e">
        <f>IF(DC89&lt;&gt;"",HLOOKUP(COUNT($F89:DC89)+1,$G$4:$EH$8,DD$14,0)*$D89,IF($C89=DD$17,$G$5*$D89,""))</f>
        <v>#VALUE!</v>
      </c>
      <c r="DE89" s="34" t="e">
        <f>IF(DD89&lt;&gt;"",HLOOKUP(COUNT($F89:DD89)+1,$G$4:$EH$8,DE$14,0)*$D89,IF($C89=DE$17,$G$5*$D89,""))</f>
        <v>#VALUE!</v>
      </c>
      <c r="DF89" s="34" t="e">
        <f>IF(DE89&lt;&gt;"",HLOOKUP(COUNT($F89:DE89)+1,$G$4:$EH$8,DF$14,0)*$D89,IF($C89=DF$17,$G$5*$D89,""))</f>
        <v>#VALUE!</v>
      </c>
      <c r="DG89" s="34" t="e">
        <f>IF(DF89&lt;&gt;"",HLOOKUP(COUNT($F89:DF89)+1,$G$4:$EH$8,DG$14,0)*$D89,IF($C89=DG$17,$G$5*$D89,""))</f>
        <v>#VALUE!</v>
      </c>
      <c r="DH89" s="34" t="e">
        <f>IF(DG89&lt;&gt;"",HLOOKUP(COUNT($F89:DG89)+1,$G$4:$EH$8,DH$14,0)*$D89,IF($C89=DH$17,$G$5*$D89,""))</f>
        <v>#VALUE!</v>
      </c>
      <c r="DI89" s="34" t="e">
        <f>IF(DH89&lt;&gt;"",HLOOKUP(COUNT($F89:DH89)+1,$G$4:$EH$8,DI$14,0)*$D89,IF($C89=DI$17,$G$5*$D89,""))</f>
        <v>#VALUE!</v>
      </c>
      <c r="DJ89" s="34" t="e">
        <f>IF(DI89&lt;&gt;"",HLOOKUP(COUNT($F89:DI89)+1,$G$4:$EH$8,DJ$14,0)*$D89,IF($C89=DJ$17,$G$5*$D89,""))</f>
        <v>#VALUE!</v>
      </c>
      <c r="DK89" s="34" t="e">
        <f>IF(DJ89&lt;&gt;"",HLOOKUP(COUNT($F89:DJ89)+1,$G$4:$EH$8,DK$14,0)*$D89,IF($C89=DK$17,$G$5*$D89,""))</f>
        <v>#VALUE!</v>
      </c>
      <c r="DL89" s="34" t="e">
        <f>IF(DK89&lt;&gt;"",HLOOKUP(COUNT($F89:DK89)+1,$G$4:$EH$8,DL$14,0)*$D89,IF($C89=DL$17,$G$5*$D89,""))</f>
        <v>#VALUE!</v>
      </c>
      <c r="DM89" s="34" t="e">
        <f>IF(DL89&lt;&gt;"",HLOOKUP(COUNT($F89:DL89)+1,$G$4:$EH$8,DM$14,0)*$D89,IF($C89=DM$17,$G$5*$D89,""))</f>
        <v>#VALUE!</v>
      </c>
      <c r="DN89" s="34" t="e">
        <f>IF(DM89&lt;&gt;"",HLOOKUP(COUNT($F89:DM89)+1,$G$4:$EH$8,DN$14,0)*$D89,IF($C89=DN$17,$G$5*$D89,""))</f>
        <v>#VALUE!</v>
      </c>
      <c r="DO89" s="34" t="e">
        <f>IF(DN89&lt;&gt;"",HLOOKUP(COUNT($F89:DN89)+1,$G$4:$EH$8,DO$14,0)*$D89,IF($C89=DO$17,$G$5*$D89,""))</f>
        <v>#VALUE!</v>
      </c>
      <c r="DP89" s="34" t="e">
        <f>IF(DO89&lt;&gt;"",HLOOKUP(COUNT($F89:DO89)+1,$G$4:$EH$8,DP$14,0)*$D89,IF($C89=DP$17,$G$5*$D89,""))</f>
        <v>#VALUE!</v>
      </c>
      <c r="DQ89" s="34" t="e">
        <f>IF(DP89&lt;&gt;"",HLOOKUP(COUNT($F89:DP89)+1,$G$4:$EH$8,DQ$14,0)*$D89,IF($C89=DQ$17,$G$5*$D89,""))</f>
        <v>#VALUE!</v>
      </c>
      <c r="DR89" s="34" t="e">
        <f>IF(DQ89&lt;&gt;"",HLOOKUP(COUNT($F89:DQ89)+1,$G$4:$EH$8,DR$14,0)*$D89,IF($C89=DR$17,$G$5*$D89,""))</f>
        <v>#VALUE!</v>
      </c>
      <c r="DS89" s="34" t="e">
        <f>IF(DR89&lt;&gt;"",HLOOKUP(COUNT($F89:DR89)+1,$G$4:$EH$8,DS$14,0)*$D89,IF($C89=DS$17,$G$5*$D89,""))</f>
        <v>#VALUE!</v>
      </c>
      <c r="DT89" s="34" t="e">
        <f>IF(DS89&lt;&gt;"",HLOOKUP(COUNT($F89:DS89)+1,$G$4:$EH$8,DT$14,0)*$D89,IF($C89=DT$17,$G$5*$D89,""))</f>
        <v>#VALUE!</v>
      </c>
      <c r="DU89" s="34" t="e">
        <f>IF(DT89&lt;&gt;"",HLOOKUP(COUNT($F89:DT89)+1,$G$4:$EH$8,DU$14,0)*$D89,IF($C89=DU$17,$G$5*$D89,""))</f>
        <v>#VALUE!</v>
      </c>
      <c r="DV89" s="34" t="e">
        <f>IF(DU89&lt;&gt;"",HLOOKUP(COUNT($F89:DU89)+1,$G$4:$EH$8,DV$14,0)*$D89,IF($C89=DV$17,$G$5*$D89,""))</f>
        <v>#VALUE!</v>
      </c>
      <c r="DX89" s="34" t="str">
        <f>IF(DW89&lt;&gt;"",HLOOKUP(COUNT($DW89:DW89)+1,$G$4:$CX$8,DX$14,0)*$D89,IF($C89=DX$17,$G$6*$D89,""))</f>
        <v/>
      </c>
      <c r="DY89" s="34" t="str">
        <f>IF(DX89&lt;&gt;"",HLOOKUP(COUNT($DW89:DX89)+1,$G$4:$CX$8,DY$14,0)*$D89,IF($C89=DY$17,$G$6*$D89,""))</f>
        <v/>
      </c>
      <c r="DZ89" s="34" t="str">
        <f>IF(DY89&lt;&gt;"",HLOOKUP(COUNT($DW89:DY89)+1,$G$4:$CX$8,DZ$14,0)*$D89,IF($C89=DZ$17,$G$6*$D89,""))</f>
        <v/>
      </c>
      <c r="EA89" s="34" t="str">
        <f>IF(DZ89&lt;&gt;"",HLOOKUP(COUNT($DW89:DZ89)+1,$G$4:$CX$8,EA$14,0)*$D89,IF($C89=EA$17,$G$6*$D89,""))</f>
        <v/>
      </c>
      <c r="EB89" s="34" t="str">
        <f>IF(EA89&lt;&gt;"",HLOOKUP(COUNT($DW89:EA89)+1,$G$4:$CX$8,EB$14,0)*$D89,IF($C89=EB$17,$G$6*$D89,""))</f>
        <v/>
      </c>
      <c r="EC89" s="34" t="str">
        <f>IF(EB89&lt;&gt;"",HLOOKUP(COUNT($DW89:EB89)+1,$G$4:$CX$8,EC$14,0)*$D89,IF($C89=EC$17,$G$6*$D89,""))</f>
        <v/>
      </c>
      <c r="ED89" s="34" t="str">
        <f>IF(EC89&lt;&gt;"",HLOOKUP(COUNT($DW89:EC89)+1,$G$4:$CX$8,ED$14,0)*$D89,IF($C89=ED$17,$G$6*$D89,""))</f>
        <v/>
      </c>
      <c r="EE89" s="34" t="str">
        <f>IF(ED89&lt;&gt;"",HLOOKUP(COUNT($DW89:ED89)+1,$G$4:$CX$8,EE$14,0)*$D89,IF($C89=EE$17,$G$6*$D89,""))</f>
        <v/>
      </c>
      <c r="EF89" s="34" t="str">
        <f>IF(EE89&lt;&gt;"",HLOOKUP(COUNT($DW89:EE89)+1,$G$4:$CX$8,EF$14,0)*$D89,IF($C89=EF$17,$G$6*$D89,""))</f>
        <v/>
      </c>
      <c r="EG89" s="34" t="str">
        <f>IF(EF89&lt;&gt;"",HLOOKUP(COUNT($DW89:EF89)+1,$G$4:$CX$8,EG$14,0)*$D89,IF($C89=EG$17,$G$6*$D89,""))</f>
        <v/>
      </c>
      <c r="EH89" s="34" t="str">
        <f>IF(EG89&lt;&gt;"",HLOOKUP(COUNT($DW89:EG89)+1,$G$4:$CX$8,EH$14,0)*$D89,IF($C89=EH$17,$G$6*$D89,""))</f>
        <v/>
      </c>
      <c r="EI89" s="34" t="str">
        <f>IF(EH89&lt;&gt;"",HLOOKUP(COUNT($DW89:EH89)+1,$G$4:$CX$8,EI$14,0)*$D89,IF($C89=EI$17,$G$6*$D89,""))</f>
        <v/>
      </c>
      <c r="EJ89" s="34" t="str">
        <f>IF(EI89&lt;&gt;"",HLOOKUP(COUNT($DW89:EI89)+1,$G$4:$CX$8,EJ$14,0)*$D89,IF($C89=EJ$17,$G$6*$D89,""))</f>
        <v/>
      </c>
      <c r="EK89" s="34" t="str">
        <f>IF(EJ89&lt;&gt;"",HLOOKUP(COUNT($DW89:EJ89)+1,$G$4:$CX$8,EK$14,0)*$D89,IF($C89=EK$17,$G$6*$D89,""))</f>
        <v/>
      </c>
      <c r="EL89" s="34" t="str">
        <f>IF(EK89&lt;&gt;"",HLOOKUP(COUNT($DW89:EK89)+1,$G$4:$CX$8,EL$14,0)*$D89,IF($C89=EL$17,$G$6*$D89,""))</f>
        <v/>
      </c>
      <c r="EM89" s="34" t="str">
        <f>IF(EL89&lt;&gt;"",HLOOKUP(COUNT($DW89:EL89)+1,$G$4:$CX$8,EM$14,0)*$D89,IF($C89=EM$17,$G$6*$D89,""))</f>
        <v/>
      </c>
      <c r="EN89" s="34" t="str">
        <f>IF(EM89&lt;&gt;"",HLOOKUP(COUNT($DW89:EM89)+1,$G$4:$CX$8,EN$14,0)*$D89,IF($C89=EN$17,$G$6*$D89,""))</f>
        <v/>
      </c>
      <c r="EO89" s="34" t="str">
        <f>IF(EN89&lt;&gt;"",HLOOKUP(COUNT($DW89:EN89)+1,$G$4:$CX$8,EO$14,0)*$D89,IF($C89=EO$17,$G$6*$D89,""))</f>
        <v/>
      </c>
      <c r="EP89" s="34" t="str">
        <f>IF(EO89&lt;&gt;"",HLOOKUP(COUNT($DW89:EO89)+1,$G$4:$CX$8,EP$14,0)*$D89,IF($C89=EP$17,$G$6*$D89,""))</f>
        <v/>
      </c>
      <c r="EQ89" s="34" t="str">
        <f>IF(EP89&lt;&gt;"",HLOOKUP(COUNT($DW89:EP89)+1,$G$4:$CX$8,EQ$14,0)*$D89,IF($C89=EQ$17,$G$6*$D89,""))</f>
        <v/>
      </c>
      <c r="ER89" s="34" t="str">
        <f>IF(EQ89&lt;&gt;"",HLOOKUP(COUNT($DW89:EQ89)+1,$G$4:$CX$8,ER$14,0)*$D89,IF($C89=ER$17,$G$6*$D89,""))</f>
        <v/>
      </c>
      <c r="ES89" s="34" t="str">
        <f>IF(ER89&lt;&gt;"",HLOOKUP(COUNT($DW89:ER89)+1,$G$4:$CX$8,ES$14,0)*$D89,IF($C89=ES$17,$G$6*$D89,""))</f>
        <v/>
      </c>
      <c r="ET89" s="34" t="str">
        <f>IF(ES89&lt;&gt;"",HLOOKUP(COUNT($DW89:ES89)+1,$G$4:$CX$8,ET$14,0)*$D89,IF($C89=ET$17,$G$6*$D89,""))</f>
        <v/>
      </c>
      <c r="EU89" s="34" t="str">
        <f>IF(ET89&lt;&gt;"",HLOOKUP(COUNT($DW89:ET89)+1,$G$4:$CX$8,EU$14,0)*$D89,IF($C89=EU$17,$G$6*$D89,""))</f>
        <v/>
      </c>
      <c r="EV89" s="34" t="str">
        <f>IF(EU89&lt;&gt;"",HLOOKUP(COUNT($DW89:EU89)+1,$G$4:$CX$8,EV$14,0)*$D89,IF($C89=EV$17,$G$6*$D89,""))</f>
        <v/>
      </c>
      <c r="EW89" s="34" t="str">
        <f>IF(EV89&lt;&gt;"",HLOOKUP(COUNT($DW89:EV89)+1,$G$4:$CX$8,EW$14,0)*$D89,IF($C89=EW$17,$G$6*$D89,""))</f>
        <v/>
      </c>
      <c r="EX89" s="34" t="str">
        <f>IF(EW89&lt;&gt;"",HLOOKUP(COUNT($DW89:EW89)+1,$G$4:$CX$8,EX$14,0)*$D89,IF($C89=EX$17,$G$6*$D89,""))</f>
        <v/>
      </c>
      <c r="EY89" s="34" t="str">
        <f>IF(EX89&lt;&gt;"",HLOOKUP(COUNT($DW89:EX89)+1,$G$4:$CX$8,EY$14,0)*$D89,IF($C89=EY$17,$G$6*$D89,""))</f>
        <v/>
      </c>
      <c r="EZ89" s="34" t="str">
        <f>IF(EY89&lt;&gt;"",HLOOKUP(COUNT($DW89:EY89)+1,$G$4:$CX$8,EZ$14,0)*$D89,IF($C89=EZ$17,$G$6*$D89,""))</f>
        <v/>
      </c>
      <c r="FA89" s="34" t="str">
        <f>IF(EZ89&lt;&gt;"",HLOOKUP(COUNT($DW89:EZ89)+1,$G$4:$CX$8,FA$14,0)*$D89,IF($C89=FA$17,$G$6*$D89,""))</f>
        <v/>
      </c>
      <c r="FB89" s="34" t="str">
        <f>IF(FA89&lt;&gt;"",HLOOKUP(COUNT($DW89:FA89)+1,$G$4:$CX$8,FB$14,0)*$D89,IF($C89=FB$17,$G$6*$D89,""))</f>
        <v/>
      </c>
      <c r="FC89" s="34" t="str">
        <f>IF(FB89&lt;&gt;"",HLOOKUP(COUNT($DW89:FB89)+1,$G$4:$CX$8,FC$14,0)*$D89,IF($C89=FC$17,$G$6*$D89,""))</f>
        <v/>
      </c>
      <c r="FD89" s="34" t="str">
        <f>IF(FC89&lt;&gt;"",HLOOKUP(COUNT($DW89:FC89)+1,$G$4:$CX$8,FD$14,0)*$D89,IF($C89=FD$17,$G$6*$D89,""))</f>
        <v/>
      </c>
      <c r="FE89" s="34" t="str">
        <f>IF(FD89&lt;&gt;"",HLOOKUP(COUNT($DW89:FD89)+1,$G$4:$CX$8,FE$14,0)*$D89,IF($C89=FE$17,$G$6*$D89,""))</f>
        <v/>
      </c>
      <c r="FF89" s="34" t="str">
        <f>IF(FE89&lt;&gt;"",HLOOKUP(COUNT($DW89:FE89)+1,$G$4:$CX$8,FF$14,0)*$D89,IF($C89=FF$17,$G$6*$D89,""))</f>
        <v/>
      </c>
      <c r="FG89" s="34" t="str">
        <f>IF(FF89&lt;&gt;"",HLOOKUP(COUNT($DW89:FF89)+1,$G$4:$CX$8,FG$14,0)*$D89,IF($C89=FG$17,$G$6*$D89,""))</f>
        <v/>
      </c>
      <c r="FH89" s="34" t="str">
        <f>IF(FG89&lt;&gt;"",HLOOKUP(COUNT($DW89:FG89)+1,$G$4:$CX$8,FH$14,0)*$D89,IF($C89=FH$17,$G$6*$D89,""))</f>
        <v/>
      </c>
      <c r="FI89" s="34" t="str">
        <f>IF(FH89&lt;&gt;"",HLOOKUP(COUNT($DW89:FH89)+1,$G$4:$CX$8,FI$14,0)*$D89,IF($C89=FI$17,$G$6*$D89,""))</f>
        <v/>
      </c>
      <c r="FJ89" s="34" t="str">
        <f>IF(FI89&lt;&gt;"",HLOOKUP(COUNT($DW89:FI89)+1,$G$4:$CX$8,FJ$14,0)*$D89,IF($C89=FJ$17,$G$6*$D89,""))</f>
        <v/>
      </c>
      <c r="FK89" s="34" t="str">
        <f>IF(FJ89&lt;&gt;"",HLOOKUP(COUNT($DW89:FJ89)+1,$G$4:$CX$8,FK$14,0)*$D89,IF($C89=FK$17,$G$6*$D89,""))</f>
        <v/>
      </c>
      <c r="FL89" s="34" t="str">
        <f>IF(FK89&lt;&gt;"",HLOOKUP(COUNT($DW89:FK89)+1,$G$4:$CX$8,FL$14,0)*$D89,IF($C89=FL$17,$G$6*$D89,""))</f>
        <v/>
      </c>
      <c r="FM89" s="34" t="str">
        <f>IF(FL89&lt;&gt;"",HLOOKUP(COUNT($DW89:FL89)+1,$G$4:$CX$8,FM$14,0)*$D89,IF($C89=FM$17,$G$6*$D89,""))</f>
        <v/>
      </c>
      <c r="FN89" s="34" t="str">
        <f>IF(FM89&lt;&gt;"",HLOOKUP(COUNT($DW89:FM89)+1,$G$4:$CX$8,FN$14,0)*$D89,IF($C89=FN$17,$G$6*$D89,""))</f>
        <v/>
      </c>
      <c r="FO89" s="34" t="str">
        <f>IF(FN89&lt;&gt;"",HLOOKUP(COUNT($DW89:FN89)+1,$G$4:$CX$8,FO$14,0)*$D89,IF($C89=FO$17,$G$6*$D89,""))</f>
        <v/>
      </c>
      <c r="FP89" s="34" t="str">
        <f>IF(FO89&lt;&gt;"",HLOOKUP(COUNT($DW89:FO89)+1,$G$4:$CX$8,FP$14,0)*$D89,IF($C89=FP$17,$G$6*$D89,""))</f>
        <v/>
      </c>
      <c r="FQ89" s="34" t="str">
        <f>IF(FP89&lt;&gt;"",HLOOKUP(COUNT($DW89:FP89)+1,$G$4:$CX$8,FQ$14,0)*$D89,IF($C89=FQ$17,$G$6*$D89,""))</f>
        <v/>
      </c>
      <c r="FR89" s="34" t="str">
        <f>IF(FQ89&lt;&gt;"",HLOOKUP(COUNT($DW89:FQ89)+1,$G$4:$CX$8,FR$14,0)*$D89,IF($C89=FR$17,$G$6*$D89,""))</f>
        <v/>
      </c>
      <c r="FS89" s="34" t="str">
        <f>IF(FR89&lt;&gt;"",HLOOKUP(COUNT($DW89:FR89)+1,$G$4:$CX$8,FS$14,0)*$D89,IF($C89=FS$17,$G$6*$D89,""))</f>
        <v/>
      </c>
      <c r="FT89" s="34" t="str">
        <f>IF(FS89&lt;&gt;"",HLOOKUP(COUNT($DW89:FS89)+1,$G$4:$CX$8,FT$14,0)*$D89,IF($C89=FT$17,$G$6*$D89,""))</f>
        <v/>
      </c>
      <c r="FU89" s="34" t="str">
        <f>IF(FT89&lt;&gt;"",HLOOKUP(COUNT($DW89:FT89)+1,$G$4:$CX$8,FU$14,0)*$D89,IF($C89=FU$17,$G$6*$D89,""))</f>
        <v/>
      </c>
      <c r="FV89" s="34" t="str">
        <f>IF(FU89&lt;&gt;"",HLOOKUP(COUNT($DW89:FU89)+1,$G$4:$CX$8,FV$14,0)*$D89,IF($C89=FV$17,$G$6*$D89,""))</f>
        <v/>
      </c>
      <c r="FW89" s="34" t="str">
        <f>IF(FV89&lt;&gt;"",HLOOKUP(COUNT($DW89:FV89)+1,$G$4:$CX$8,FW$14,0)*$D89,IF($C89=FW$17,$G$6*$D89,""))</f>
        <v/>
      </c>
      <c r="FX89" s="34" t="str">
        <f>IF(FW89&lt;&gt;"",HLOOKUP(COUNT($DW89:FW89)+1,$G$4:$CX$8,FX$14,0)*$D89,IF($C89=FX$17,$G$6*$D89,""))</f>
        <v/>
      </c>
      <c r="FY89" s="34" t="str">
        <f>IF(FX89&lt;&gt;"",HLOOKUP(COUNT($DW89:FX89)+1,$G$4:$CX$8,FY$14,0)*$D89,IF($C89=FY$17,$G$6*$D89,""))</f>
        <v/>
      </c>
      <c r="FZ89" s="34" t="str">
        <f>IF(FY89&lt;&gt;"",HLOOKUP(COUNT($DW89:FY89)+1,$G$4:$CX$8,FZ$14,0)*$D89,IF($C89=FZ$17,$G$6*$D89,""))</f>
        <v/>
      </c>
      <c r="GA89" s="34" t="str">
        <f>IF(FZ89&lt;&gt;"",HLOOKUP(COUNT($DW89:FZ89)+1,$G$4:$CX$8,GA$14,0)*$D89,IF($C89=GA$17,$G$6*$D89,""))</f>
        <v/>
      </c>
      <c r="GB89" s="34" t="str">
        <f>IF(GA89&lt;&gt;"",HLOOKUP(COUNT($DW89:GA89)+1,$G$4:$CX$8,GB$14,0)*$D89,IF($C89=GB$17,$G$6*$D89,""))</f>
        <v/>
      </c>
      <c r="GC89" s="34" t="str">
        <f>IF(GB89&lt;&gt;"",HLOOKUP(COUNT($DW89:GB89)+1,$G$4:$CX$8,GC$14,0)*$D89,IF($C89=GC$17,$G$6*$D89,""))</f>
        <v/>
      </c>
      <c r="GD89" s="34" t="str">
        <f>IF(GC89&lt;&gt;"",HLOOKUP(COUNT($DW89:GC89)+1,$G$4:$CX$8,GD$14,0)*$D89,IF($C89=GD$17,$G$6*$D89,""))</f>
        <v/>
      </c>
      <c r="GE89" s="34" t="str">
        <f>IF(GD89&lt;&gt;"",HLOOKUP(COUNT($DW89:GD89)+1,$G$4:$CX$8,GE$14,0)*$D89,IF($C89=GE$17,$G$6*$D89,""))</f>
        <v/>
      </c>
      <c r="GF89" s="34" t="str">
        <f>IF(GE89&lt;&gt;"",HLOOKUP(COUNT($DW89:GE89)+1,$G$4:$CX$8,GF$14,0)*$D89,IF($C89=GF$17,$G$6*$D89,""))</f>
        <v/>
      </c>
      <c r="GG89" s="34" t="str">
        <f>IF(GF89&lt;&gt;"",HLOOKUP(COUNT($DW89:GF89)+1,$G$4:$CX$8,GG$14,0)*$D89,IF($C89=GG$17,$G$6*$D89,""))</f>
        <v/>
      </c>
      <c r="GH89" s="34" t="str">
        <f>IF(GG89&lt;&gt;"",HLOOKUP(COUNT($DW89:GG89)+1,$G$4:$CX$8,GH$14,0)*$D89,IF($C89=GH$17,$G$6*$D89,""))</f>
        <v/>
      </c>
      <c r="GI89" s="34" t="str">
        <f>IF(GH89&lt;&gt;"",HLOOKUP(COUNT($DW89:GH89)+1,$G$4:$CX$8,GI$14,0)*$D89,IF($C89=GI$17,$G$6*$D89,""))</f>
        <v/>
      </c>
      <c r="GJ89" s="34" t="str">
        <f>IF(GI89&lt;&gt;"",HLOOKUP(COUNT($DW89:GI89)+1,$G$4:$CX$8,GJ$14,0)*$D89,IF($C89=GJ$17,$G$6*$D89,""))</f>
        <v/>
      </c>
      <c r="GK89" s="34" t="str">
        <f>IF(GJ89&lt;&gt;"",HLOOKUP(COUNT($DW89:GJ89)+1,$G$4:$CX$8,GK$14,0)*$D89,IF($C89=GK$17,$G$6*$D89,""))</f>
        <v/>
      </c>
      <c r="GL89" s="34" t="str">
        <f>IF(GK89&lt;&gt;"",HLOOKUP(COUNT($DW89:GK89)+1,$G$4:$CX$8,GL$14,0)*$D89,IF($C89=GL$17,$G$6*$D89,""))</f>
        <v/>
      </c>
      <c r="GM89" s="34" t="str">
        <f>IF(GL89&lt;&gt;"",HLOOKUP(COUNT($DW89:GL89)+1,$G$4:$CX$8,GM$14,0)*$D89,IF($C89=GM$17,$G$6*$D89,""))</f>
        <v/>
      </c>
      <c r="GN89" s="34" t="str">
        <f>IF(GM89&lt;&gt;"",HLOOKUP(COUNT($DW89:GM89)+1,$G$4:$CX$8,GN$14,0)*$D89,IF($C89=GN$17,$G$6*$D89,""))</f>
        <v/>
      </c>
      <c r="GO89" s="34" t="str">
        <f>IF(GN89&lt;&gt;"",HLOOKUP(COUNT($DW89:GN89)+1,$G$4:$CX$8,GO$14,0)*$D89,IF($C89=GO$17,$G$6*$D89,""))</f>
        <v/>
      </c>
      <c r="GP89" s="34">
        <f>IF(GO89&lt;&gt;"",HLOOKUP(COUNT($DW89:GO89)+1,$G$4:$CX$8,GP$14,0)*$D89,IF($C89=GP$17,$G$6*$D89,""))</f>
        <v>0</v>
      </c>
      <c r="GQ89" s="34">
        <f>IF(GP89&lt;&gt;"",HLOOKUP(COUNT($DW89:GP89)+1,$G$4:$CX$8,GQ$14,0)*$D89,IF($C89=GQ$17,$G$6*$D89,""))</f>
        <v>7500</v>
      </c>
      <c r="GR89" s="34">
        <f>IF(GQ89&lt;&gt;"",HLOOKUP(COUNT($DW89:GQ89)+1,$G$4:$CX$8,GR$14,0)*$D89,IF($C89=GR$17,$G$6*$D89,""))</f>
        <v>7500</v>
      </c>
      <c r="GS89" s="34">
        <f>IF(GR89&lt;&gt;"",HLOOKUP(COUNT($DW89:GR89)+1,$G$4:$CX$8,GS$14,0)*$D89,IF($C89=GS$17,$G$6*$D89,""))</f>
        <v>7500</v>
      </c>
      <c r="GT89" s="34">
        <f>IF(GS89&lt;&gt;"",HLOOKUP(COUNT($DW89:GS89)+1,$G$4:$CX$8,GT$14,0)*$D89,IF($C89=GT$17,$G$6*$D89,""))</f>
        <v>9048.4582084179765</v>
      </c>
      <c r="GU89" s="34">
        <f>IF(GT89&lt;&gt;"",HLOOKUP(COUNT($DW89:GT89)+1,$G$4:$CX$8,GU$14,0)*$D89,IF($C89=GU$17,$G$6*$D89,""))</f>
        <v>11310.572760522478</v>
      </c>
      <c r="GV89" s="34">
        <f>IF(GU89&lt;&gt;"",HLOOKUP(COUNT($DW89:GU89)+1,$G$4:$CX$8,GV$14,0)*$D89,IF($C89=GV$17,$G$6*$D89,""))</f>
        <v>13572.687312626966</v>
      </c>
      <c r="GW89" s="34">
        <f>IF(GV89&lt;&gt;"",HLOOKUP(COUNT($DW89:GV89)+1,$G$4:$CX$8,GW$14,0)*$D89,IF($C89=GW$17,$G$6*$D89,""))</f>
        <v>15744.31728264728</v>
      </c>
      <c r="GX89" s="34">
        <f>IF(GW89&lt;&gt;"",HLOOKUP(COUNT($DW89:GW89)+1,$G$4:$CX$8,GX$14,0)*$D89,IF($C89=GX$17,$G$6*$D89,""))</f>
        <v>17948.521702217906</v>
      </c>
      <c r="GY89" s="34">
        <f>IF(GX89&lt;&gt;"",HLOOKUP(COUNT($DW89:GX89)+1,$G$4:$CX$8,GY$14,0)*$D89,IF($C89=GY$17,$G$6*$D89,""))</f>
        <v>20281.829523506218</v>
      </c>
      <c r="GZ89" s="34">
        <f>IF(GY89&lt;&gt;"",HLOOKUP(COUNT($DW89:GY89)+1,$G$4:$CX$8,GZ$14,0)*$D89,IF($C89=GZ$17,$G$6*$D89,""))</f>
        <v>22512.830771091903</v>
      </c>
      <c r="HA89" s="34">
        <f>IF(GZ89&lt;&gt;"",HLOOKUP(COUNT($DW89:GZ89)+1,$G$4:$CX$8,HA$14,0)*$D89,IF($C89=HA$17,$G$6*$D89,""))</f>
        <v>24764.113848201101</v>
      </c>
      <c r="HB89" s="34">
        <f>IF(HA89&lt;&gt;"",HLOOKUP(COUNT($DW89:HA89)+1,$G$4:$CX$8,HB$14,0)*$D89,IF($C89=HB$17,$G$6*$D89,""))</f>
        <v>18573.085386150833</v>
      </c>
      <c r="HC89" s="34">
        <f>IF(HB89&lt;&gt;"",HLOOKUP(COUNT($DW89:HB89)+1,$G$4:$CX$8,HC$14,0)*$D89,IF($C89=HC$17,$G$6*$D89,""))</f>
        <v>17644.431116843283</v>
      </c>
      <c r="HD89" s="34">
        <f>IF(HC89&lt;&gt;"",HLOOKUP(COUNT($DW89:HC89)+1,$G$4:$CX$8,HD$14,0)*$D89,IF($C89=HD$17,$G$6*$D89,""))</f>
        <v>19408.874228527617</v>
      </c>
      <c r="HE89" s="34">
        <f>IF(HD89&lt;&gt;"",HLOOKUP(COUNT($DW89:HD89)+1,$G$4:$CX$8,HE$14,0)*$D89,IF($C89=HE$17,$G$6*$D89,""))</f>
        <v>21349.761651380388</v>
      </c>
      <c r="HF89" s="34">
        <f>IF(HE89&lt;&gt;"",HLOOKUP(COUNT($DW89:HE89)+1,$G$4:$CX$8,HF$14,0)*$D89,IF($C89=HF$17,$G$6*$D89,""))</f>
        <v>23484.73781651842</v>
      </c>
      <c r="HG89" s="34">
        <f>IF(HF89&lt;&gt;"",HLOOKUP(COUNT($DW89:HF89)+1,$G$4:$CX$8,HG$14,0)*$D89,IF($C89=HG$17,$G$6*$D89,""))</f>
        <v>25833.211598170259</v>
      </c>
      <c r="HH89" s="34">
        <f>IF(HG89&lt;&gt;"",HLOOKUP(COUNT($DW89:HG89)+1,$G$4:$CX$8,HH$14,0)*$D89,IF($C89=HH$17,$G$6*$D89,""))</f>
        <v>24541.551018261736</v>
      </c>
      <c r="HI89" s="34">
        <f>IF(HH89&lt;&gt;"",HLOOKUP(COUNT($DW89:HH89)+1,$G$4:$CX$8,HI$14,0)*$D89,IF($C89=HI$17,$G$6*$D89,""))</f>
        <v>23314.473467348653</v>
      </c>
      <c r="HJ89" s="34">
        <f>IF(HI89&lt;&gt;"",HLOOKUP(COUNT($DW89:HI89)+1,$G$4:$CX$8,HJ$14,0)*$D89,IF($C89=HJ$17,$G$6*$D89,""))</f>
        <v>24946.486610063057</v>
      </c>
      <c r="HK89" s="34">
        <f>IF(HJ89&lt;&gt;"",HLOOKUP(COUNT($DW89:HJ89)+1,$G$4:$CX$8,HK$14,0)*$D89,IF($C89=HK$17,$G$6*$D89,""))</f>
        <v>26692.740672767472</v>
      </c>
      <c r="HL89" s="34">
        <f>IF(HK89&lt;&gt;"",HLOOKUP(COUNT($DW89:HK89)+1,$G$4:$CX$8,HL$14,0)*$D89,IF($C89=HL$17,$G$6*$D89,""))</f>
        <v>28561.232519861194</v>
      </c>
      <c r="HM89" s="34">
        <f>IF(HL89&lt;&gt;"",HLOOKUP(COUNT($DW89:HL89)+1,$G$4:$CX$8,HM$14,0)*$D89,IF($C89=HM$17,$G$6*$D89,""))</f>
        <v>31417.355771847309</v>
      </c>
      <c r="HN89" s="34">
        <f>IF(HM89&lt;&gt;"",HLOOKUP(COUNT($DW89:HM89)+1,$G$4:$CX$8,HN$14,0)*$D89,IF($C89=HN$17,$G$6*$D89,""))</f>
        <v>26704.75240607022</v>
      </c>
      <c r="HO89" s="34">
        <f>IF(HN89&lt;&gt;"",HLOOKUP(COUNT($DW89:HN89)+1,$G$4:$CX$8,HO$14,0)*$D89,IF($C89=HO$17,$G$6*$D89,""))</f>
        <v>25369.514785766714</v>
      </c>
      <c r="HP89" s="34">
        <f>IF(HO89&lt;&gt;"",HLOOKUP(COUNT($DW89:HO89)+1,$G$4:$CX$8,HP$14,0)*$D89,IF($C89=HP$17,$G$6*$D89,""))</f>
        <v>26637.990525055047</v>
      </c>
      <c r="HQ89" s="34">
        <f>IF(HP89&lt;&gt;"",HLOOKUP(COUNT($DW89:HP89)+1,$G$4:$CX$8,HQ$14,0)*$D89,IF($C89=HQ$17,$G$6*$D89,""))</f>
        <v>27969.890051307804</v>
      </c>
      <c r="HR89" s="34">
        <f>IF(HQ89&lt;&gt;"",HLOOKUP(COUNT($DW89:HQ89)+1,$G$4:$CX$8,HR$14,0)*$D89,IF($C89=HR$17,$G$6*$D89,""))</f>
        <v>29368.38455387318</v>
      </c>
      <c r="HS89" s="34">
        <f>IF(HR89&lt;&gt;"",HLOOKUP(COUNT($DW89:HR89)+1,$G$4:$CX$8,HS$14,0)*$D89,IF($C89=HS$17,$G$6*$D89,""))</f>
        <v>31424.171472644306</v>
      </c>
      <c r="HT89" s="34">
        <f>IF(HS89&lt;&gt;"",HLOOKUP(COUNT($DW89:HS89)+1,$G$4:$CX$8,HT$14,0)*$D89,IF($C89=HT$17,$G$6*$D89,""))</f>
        <v>28281.754325379879</v>
      </c>
      <c r="HU89" s="34">
        <f>IF(HT89&lt;&gt;"",HLOOKUP(COUNT($DW89:HT89)+1,$G$4:$CX$8,HU$14,0)*$D89,IF($C89=HU$17,$G$6*$D89,""))</f>
        <v>25453.578892841902</v>
      </c>
      <c r="HV89" s="34">
        <f>IF(HU89&lt;&gt;"",HLOOKUP(COUNT($DW89:HU89)+1,$G$4:$CX$8,HV$14,0)*$D89,IF($C89=HV$17,$G$6*$D89,""))</f>
        <v>27235.329415340824</v>
      </c>
      <c r="HW89" s="34">
        <f>IF(HV89&lt;&gt;"",HLOOKUP(COUNT($DW89:HV89)+1,$G$4:$CX$8,HW$14,0)*$D89,IF($C89=HW$17,$G$6*$D89,""))</f>
        <v>29141.802474414675</v>
      </c>
      <c r="HX89" s="34">
        <f>IF(HW89&lt;&gt;"",HLOOKUP(COUNT($DW89:HW89)+1,$G$4:$CX$8,HX$14,0)*$D89,IF($C89=HX$17,$G$6*$D89,""))</f>
        <v>31181.728647623713</v>
      </c>
      <c r="HY89" s="34">
        <f>IF(HX89&lt;&gt;"",HLOOKUP(COUNT($DW89:HX89)+1,$G$4:$CX$8,HY$14,0)*$D89,IF($C89=HY$17,$G$6*$D89,""))</f>
        <v>33676.266939433612</v>
      </c>
      <c r="HZ89" s="34">
        <f>IF(HY89&lt;&gt;"",HLOOKUP(COUNT($DW89:HY89)+1,$G$4:$CX$8,HZ$14,0)*$D89,IF($C89=HZ$17,$G$6*$D89,""))</f>
        <v>28961.589567912906</v>
      </c>
      <c r="IA89" s="34">
        <f>IF(HZ89&lt;&gt;"",HLOOKUP(COUNT($DW89:HZ89)+1,$G$4:$CX$8,IA$14,0)*$D89,IF($C89=IA$17,$G$6*$D89,""))</f>
        <v>27513.510089517258</v>
      </c>
      <c r="IB89" s="34">
        <f>IF(IA89&lt;&gt;"",HLOOKUP(COUNT($DW89:IA89)+1,$G$4:$CX$8,IB$14,0)*$D89,IF($C89=IB$17,$G$6*$D89,""))</f>
        <v>28889.18559399313</v>
      </c>
      <c r="IC89" s="34">
        <f>IF(IB89&lt;&gt;"",HLOOKUP(COUNT($DW89:IB89)+1,$G$4:$CX$8,IC$14,0)*$D89,IF($C89=IC$17,$G$6*$D89,""))</f>
        <v>30333.644873692774</v>
      </c>
      <c r="ID89" s="34">
        <f>IF(IC89&lt;&gt;"",HLOOKUP(COUNT($DW89:IC89)+1,$G$4:$CX$8,ID$14,0)*$D89,IF($C89=ID$17,$G$6*$D89,""))</f>
        <v>31850.327117377412</v>
      </c>
      <c r="IE89" s="34">
        <f>IF(ID89&lt;&gt;"",HLOOKUP(COUNT($DW89:ID89)+1,$G$4:$CX$8,IE$14,0)*$D89,IF($C89=IE$17,$G$6*$D89,""))</f>
        <v>34079.850015593824</v>
      </c>
      <c r="IF89" s="34">
        <f>IF(IE89&lt;&gt;"",HLOOKUP(COUNT($DW89:IE89)+1,$G$4:$CX$8,IF$14,0)*$D89,IF($C89=IF$17,$G$6*$D89,""))</f>
        <v>30671.865014034454</v>
      </c>
      <c r="IG89" s="34">
        <f>IF(IF89&lt;&gt;"",HLOOKUP(COUNT($DW89:IF89)+1,$G$4:$CX$8,IG$14,0)*$D89,IF($C89=IG$17,$G$6*$D89,""))</f>
        <v>27604.678512631006</v>
      </c>
      <c r="IH89" s="34">
        <f>IF(IG89&lt;&gt;"",HLOOKUP(COUNT($DW89:IG89)+1,$G$4:$CX$8,IH$14,0)*$D89,IF($C89=IH$17,$G$6*$D89,""))</f>
        <v>29537.006008515182</v>
      </c>
      <c r="II89" s="34">
        <f>IF(IH89&lt;&gt;"",HLOOKUP(COUNT($DW89:IH89)+1,$G$4:$CX$8,II$14,0)*$D89,IF($C89=II$17,$G$6*$D89,""))</f>
        <v>31604.59642911124</v>
      </c>
      <c r="IJ89" s="34">
        <f>IF(II89&lt;&gt;"",HLOOKUP(COUNT($DW89:II89)+1,$G$4:$CX$8,IJ$14,0)*$D89,IF($C89=IJ$17,$G$6*$D89,""))</f>
        <v>33816.918179149026</v>
      </c>
      <c r="IK89" s="34">
        <f>IF(IJ89&lt;&gt;"",HLOOKUP(COUNT($DW89:IJ89)+1,$G$4:$CX$8,IK$14,0)*$D89,IF($C89=IK$17,$G$6*$D89,""))</f>
        <v>36522.271633480945</v>
      </c>
      <c r="IL89" s="34">
        <f>IF(IK89&lt;&gt;"",HLOOKUP(COUNT($DW89:IK89)+1,$G$4:$CX$8,IL$14,0)*$D89,IF($C89=IL$17,$G$6*$D89,""))</f>
        <v>31774.376321128417</v>
      </c>
      <c r="IM89" s="34">
        <f>IF(IL89&lt;&gt;"",HLOOKUP(COUNT($DW89:IL89)+1,$G$4:$CX$8,IM$14,0)*$D89,IF($C89=IM$17,$G$6*$D89,""))</f>
        <v>30185.657505072006</v>
      </c>
      <c r="IO89" s="34" t="str">
        <f>IF(IN89&lt;&gt;"",HLOOKUP(COUNT($IN89:IN89)+1,$G$4:$EH$8,IO$14,0)*$D89,IF($C89=IO$17,$G$7*$D89,""))</f>
        <v/>
      </c>
      <c r="IP89" s="34" t="str">
        <f>IF(IO89&lt;&gt;"",HLOOKUP(COUNT($IN89:IO89)+1,$G$4:$EH$8,IP$14,0)*$D89,IF($C89=IP$17,$G$7*$D89,""))</f>
        <v/>
      </c>
      <c r="IQ89" s="34" t="str">
        <f>IF(IP89&lt;&gt;"",HLOOKUP(COUNT($IN89:IP89)+1,$G$4:$EH$8,IQ$14,0)*$D89,IF($C89=IQ$17,$G$7*$D89,""))</f>
        <v/>
      </c>
      <c r="IR89" s="34" t="str">
        <f>IF(IQ89&lt;&gt;"",HLOOKUP(COUNT($IN89:IQ89)+1,$G$4:$EH$8,IR$14,0)*$D89,IF($C89=IR$17,$G$7*$D89,""))</f>
        <v/>
      </c>
      <c r="IS89" s="34" t="str">
        <f>IF(IR89&lt;&gt;"",HLOOKUP(COUNT($IN89:IR89)+1,$G$4:$EH$8,IS$14,0)*$D89,IF($C89=IS$17,$G$7*$D89,""))</f>
        <v/>
      </c>
      <c r="IT89" s="34" t="str">
        <f>IF(IS89&lt;&gt;"",HLOOKUP(COUNT($IN89:IS89)+1,$G$4:$EH$8,IT$14,0)*$D89,IF($C89=IT$17,$G$7*$D89,""))</f>
        <v/>
      </c>
      <c r="IU89" s="34" t="str">
        <f>IF(IT89&lt;&gt;"",HLOOKUP(COUNT($IN89:IT89)+1,$G$4:$EH$8,IU$14,0)*$D89,IF($C89=IU$17,$G$7*$D89,""))</f>
        <v/>
      </c>
      <c r="IV89" s="34" t="str">
        <f>IF(IU89&lt;&gt;"",HLOOKUP(COUNT($IN89:IU89)+1,$G$4:$EH$8,IV$14,0)*$D89,IF($C89=IV$17,$G$7*$D89,""))</f>
        <v/>
      </c>
      <c r="IW89" s="34" t="str">
        <f>IF(IV89&lt;&gt;"",HLOOKUP(COUNT($IN89:IV89)+1,$G$4:$EH$8,IW$14,0)*$D89,IF($C89=IW$17,$G$7*$D89,""))</f>
        <v/>
      </c>
      <c r="IX89" s="34" t="str">
        <f>IF(IW89&lt;&gt;"",HLOOKUP(COUNT($IN89:IW89)+1,$G$4:$EH$8,IX$14,0)*$D89,IF($C89=IX$17,$G$7*$D89,""))</f>
        <v/>
      </c>
      <c r="IY89" s="34" t="str">
        <f>IF(IX89&lt;&gt;"",HLOOKUP(COUNT($IN89:IX89)+1,$G$4:$EH$8,IY$14,0)*$D89,IF($C89=IY$17,$G$7*$D89,""))</f>
        <v/>
      </c>
      <c r="IZ89" s="34" t="str">
        <f>IF(IY89&lt;&gt;"",HLOOKUP(COUNT($IN89:IY89)+1,$G$4:$EH$8,IZ$14,0)*$D89,IF($C89=IZ$17,$G$7*$D89,""))</f>
        <v/>
      </c>
      <c r="JA89" s="34" t="str">
        <f>IF(IZ89&lt;&gt;"",HLOOKUP(COUNT($IN89:IZ89)+1,$G$4:$EH$8,JA$14,0)*$D89,IF($C89=JA$17,$G$7*$D89,""))</f>
        <v/>
      </c>
      <c r="JB89" s="34" t="str">
        <f>IF(JA89&lt;&gt;"",HLOOKUP(COUNT($IN89:JA89)+1,$G$4:$EH$8,JB$14,0)*$D89,IF($C89=JB$17,$G$7*$D89,""))</f>
        <v/>
      </c>
      <c r="JC89" s="34" t="str">
        <f>IF(JB89&lt;&gt;"",HLOOKUP(COUNT($IN89:JB89)+1,$G$4:$EH$8,JC$14,0)*$D89,IF($C89=JC$17,$G$7*$D89,""))</f>
        <v/>
      </c>
      <c r="JD89" s="34" t="str">
        <f>IF(JC89&lt;&gt;"",HLOOKUP(COUNT($IN89:JC89)+1,$G$4:$EH$8,JD$14,0)*$D89,IF($C89=JD$17,$G$7*$D89,""))</f>
        <v/>
      </c>
      <c r="JE89" s="34" t="str">
        <f>IF(JD89&lt;&gt;"",HLOOKUP(COUNT($IN89:JD89)+1,$G$4:$EH$8,JE$14,0)*$D89,IF($C89=JE$17,$G$7*$D89,""))</f>
        <v/>
      </c>
      <c r="JF89" s="34" t="str">
        <f>IF(JE89&lt;&gt;"",HLOOKUP(COUNT($IN89:JE89)+1,$G$4:$EH$8,JF$14,0)*$D89,IF($C89=JF$17,$G$7*$D89,""))</f>
        <v/>
      </c>
      <c r="JG89" s="34" t="str">
        <f>IF(JF89&lt;&gt;"",HLOOKUP(COUNT($IN89:JF89)+1,$G$4:$EH$8,JG$14,0)*$D89,IF($C89=JG$17,$G$7*$D89,""))</f>
        <v/>
      </c>
      <c r="JH89" s="34" t="str">
        <f>IF(JG89&lt;&gt;"",HLOOKUP(COUNT($IN89:JG89)+1,$G$4:$EH$8,JH$14,0)*$D89,IF($C89=JH$17,$G$7*$D89,""))</f>
        <v/>
      </c>
      <c r="JI89" s="34" t="str">
        <f>IF(JH89&lt;&gt;"",HLOOKUP(COUNT($IN89:JH89)+1,$G$4:$EH$8,JI$14,0)*$D89,IF($C89=JI$17,$G$7*$D89,""))</f>
        <v/>
      </c>
      <c r="JJ89" s="34" t="str">
        <f>IF(JI89&lt;&gt;"",HLOOKUP(COUNT($IN89:JI89)+1,$G$4:$EH$8,JJ$14,0)*$D89,IF($C89=JJ$17,$G$7*$D89,""))</f>
        <v/>
      </c>
      <c r="JK89" s="34" t="str">
        <f>IF(JJ89&lt;&gt;"",HLOOKUP(COUNT($IN89:JJ89)+1,$G$4:$EH$8,JK$14,0)*$D89,IF($C89=JK$17,$G$7*$D89,""))</f>
        <v/>
      </c>
      <c r="JL89" s="34" t="str">
        <f>IF(JK89&lt;&gt;"",HLOOKUP(COUNT($IN89:JK89)+1,$G$4:$EH$8,JL$14,0)*$D89,IF($C89=JL$17,$G$7*$D89,""))</f>
        <v/>
      </c>
      <c r="JM89" s="34" t="str">
        <f>IF(JL89&lt;&gt;"",HLOOKUP(COUNT($IN89:JL89)+1,$G$4:$EH$8,JM$14,0)*$D89,IF($C89=JM$17,$G$7*$D89,""))</f>
        <v/>
      </c>
      <c r="JN89" s="34" t="str">
        <f>IF(JM89&lt;&gt;"",HLOOKUP(COUNT($IN89:JM89)+1,$G$4:$EH$8,JN$14,0)*$D89,IF($C89=JN$17,$G$7*$D89,""))</f>
        <v/>
      </c>
      <c r="JO89" s="34" t="str">
        <f>IF(JN89&lt;&gt;"",HLOOKUP(COUNT($IN89:JN89)+1,$G$4:$EH$8,JO$14,0)*$D89,IF($C89=JO$17,$G$7*$D89,""))</f>
        <v/>
      </c>
      <c r="JP89" s="34" t="str">
        <f>IF(JO89&lt;&gt;"",HLOOKUP(COUNT($IN89:JO89)+1,$G$4:$EH$8,JP$14,0)*$D89,IF($C89=JP$17,$G$7*$D89,""))</f>
        <v/>
      </c>
      <c r="JQ89" s="34" t="str">
        <f>IF(JP89&lt;&gt;"",HLOOKUP(COUNT($IN89:JP89)+1,$G$4:$EH$8,JQ$14,0)*$D89,IF($C89=JQ$17,$G$7*$D89,""))</f>
        <v/>
      </c>
      <c r="JR89" s="34" t="str">
        <f>IF(JQ89&lt;&gt;"",HLOOKUP(COUNT($IN89:JQ89)+1,$G$4:$EH$8,JR$14,0)*$D89,IF($C89=JR$17,$G$7*$D89,""))</f>
        <v/>
      </c>
      <c r="JS89" s="34" t="str">
        <f>IF(JR89&lt;&gt;"",HLOOKUP(COUNT($IN89:JR89)+1,$G$4:$EH$8,JS$14,0)*$D89,IF($C89=JS$17,$G$7*$D89,""))</f>
        <v/>
      </c>
      <c r="JT89" s="34" t="str">
        <f>IF(JS89&lt;&gt;"",HLOOKUP(COUNT($IN89:JS89)+1,$G$4:$EH$8,JT$14,0)*$D89,IF($C89=JT$17,$G$7*$D89,""))</f>
        <v/>
      </c>
      <c r="JU89" s="34" t="str">
        <f>IF(JT89&lt;&gt;"",HLOOKUP(COUNT($IN89:JT89)+1,$G$4:$EH$8,JU$14,0)*$D89,IF($C89=JU$17,$G$7*$D89,""))</f>
        <v/>
      </c>
      <c r="JV89" s="34" t="str">
        <f>IF(JU89&lt;&gt;"",HLOOKUP(COUNT($IN89:JU89)+1,$G$4:$EH$8,JV$14,0)*$D89,IF($C89=JV$17,$G$7*$D89,""))</f>
        <v/>
      </c>
      <c r="JW89" s="34" t="str">
        <f>IF(JV89&lt;&gt;"",HLOOKUP(COUNT($IN89:JV89)+1,$G$4:$EH$8,JW$14,0)*$D89,IF($C89=JW$17,$G$7*$D89,""))</f>
        <v/>
      </c>
      <c r="JX89" s="34" t="str">
        <f>IF(JW89&lt;&gt;"",HLOOKUP(COUNT($IN89:JW89)+1,$G$4:$EH$8,JX$14,0)*$D89,IF($C89=JX$17,$G$7*$D89,""))</f>
        <v/>
      </c>
      <c r="JY89" s="34" t="str">
        <f>IF(JX89&lt;&gt;"",HLOOKUP(COUNT($IN89:JX89)+1,$G$4:$EH$8,JY$14,0)*$D89,IF($C89=JY$17,$G$7*$D89,""))</f>
        <v/>
      </c>
      <c r="JZ89" s="34" t="str">
        <f>IF(JY89&lt;&gt;"",HLOOKUP(COUNT($IN89:JY89)+1,$G$4:$EH$8,JZ$14,0)*$D89,IF($C89=JZ$17,$G$7*$D89,""))</f>
        <v/>
      </c>
      <c r="KA89" s="34" t="str">
        <f>IF(JZ89&lt;&gt;"",HLOOKUP(COUNT($IN89:JZ89)+1,$G$4:$EH$8,KA$14,0)*$D89,IF($C89=KA$17,$G$7*$D89,""))</f>
        <v/>
      </c>
      <c r="KB89" s="34" t="str">
        <f>IF(KA89&lt;&gt;"",HLOOKUP(COUNT($IN89:KA89)+1,$G$4:$EH$8,KB$14,0)*$D89,IF($C89=KB$17,$G$7*$D89,""))</f>
        <v/>
      </c>
      <c r="KC89" s="34" t="str">
        <f>IF(KB89&lt;&gt;"",HLOOKUP(COUNT($IN89:KB89)+1,$G$4:$EH$8,KC$14,0)*$D89,IF($C89=KC$17,$G$7*$D89,""))</f>
        <v/>
      </c>
      <c r="KD89" s="34" t="str">
        <f>IF(KC89&lt;&gt;"",HLOOKUP(COUNT($IN89:KC89)+1,$G$4:$EH$8,KD$14,0)*$D89,IF($C89=KD$17,$G$7*$D89,""))</f>
        <v/>
      </c>
      <c r="KE89" s="34" t="str">
        <f>IF(KD89&lt;&gt;"",HLOOKUP(COUNT($IN89:KD89)+1,$G$4:$EH$8,KE$14,0)*$D89,IF($C89=KE$17,$G$7*$D89,""))</f>
        <v/>
      </c>
      <c r="KF89" s="34" t="str">
        <f>IF(KE89&lt;&gt;"",HLOOKUP(COUNT($IN89:KE89)+1,$G$4:$EH$8,KF$14,0)*$D89,IF($C89=KF$17,$G$7*$D89,""))</f>
        <v/>
      </c>
      <c r="KG89" s="34" t="str">
        <f>IF(KF89&lt;&gt;"",HLOOKUP(COUNT($IN89:KF89)+1,$G$4:$EH$8,KG$14,0)*$D89,IF($C89=KG$17,$G$7*$D89,""))</f>
        <v/>
      </c>
      <c r="KH89" s="34" t="str">
        <f>IF(KG89&lt;&gt;"",HLOOKUP(COUNT($IN89:KG89)+1,$G$4:$EH$8,KH$14,0)*$D89,IF($C89=KH$17,$G$7*$D89,""))</f>
        <v/>
      </c>
      <c r="KI89" s="34" t="str">
        <f>IF(KH89&lt;&gt;"",HLOOKUP(COUNT($IN89:KH89)+1,$G$4:$EH$8,KI$14,0)*$D89,IF($C89=KI$17,$G$7*$D89,""))</f>
        <v/>
      </c>
      <c r="KJ89" s="34" t="str">
        <f>IF(KI89&lt;&gt;"",HLOOKUP(COUNT($IN89:KI89)+1,$G$4:$EH$8,KJ$14,0)*$D89,IF($C89=KJ$17,$G$7*$D89,""))</f>
        <v/>
      </c>
      <c r="KK89" s="34" t="str">
        <f>IF(KJ89&lt;&gt;"",HLOOKUP(COUNT($IN89:KJ89)+1,$G$4:$EH$8,KK$14,0)*$D89,IF($C89=KK$17,$G$7*$D89,""))</f>
        <v/>
      </c>
      <c r="KL89" s="34" t="str">
        <f>IF(KK89&lt;&gt;"",HLOOKUP(COUNT($IN89:KK89)+1,$G$4:$EH$8,KL$14,0)*$D89,IF($C89=KL$17,$G$7*$D89,""))</f>
        <v/>
      </c>
      <c r="KM89" s="34" t="str">
        <f>IF(KL89&lt;&gt;"",HLOOKUP(COUNT($IN89:KL89)+1,$G$4:$EH$8,KM$14,0)*$D89,IF($C89=KM$17,$G$7*$D89,""))</f>
        <v/>
      </c>
      <c r="KN89" s="34" t="str">
        <f>IF(KM89&lt;&gt;"",HLOOKUP(COUNT($IN89:KM89)+1,$G$4:$EH$8,KN$14,0)*$D89,IF($C89=KN$17,$G$7*$D89,""))</f>
        <v/>
      </c>
      <c r="KO89" s="34" t="str">
        <f>IF(KN89&lt;&gt;"",HLOOKUP(COUNT($IN89:KN89)+1,$G$4:$EH$8,KO$14,0)*$D89,IF($C89=KO$17,$G$7*$D89,""))</f>
        <v/>
      </c>
      <c r="KP89" s="34" t="str">
        <f>IF(KO89&lt;&gt;"",HLOOKUP(COUNT($IN89:KO89)+1,$G$4:$EH$8,KP$14,0)*$D89,IF($C89=KP$17,$G$7*$D89,""))</f>
        <v/>
      </c>
      <c r="KQ89" s="34" t="str">
        <f>IF(KP89&lt;&gt;"",HLOOKUP(COUNT($IN89:KP89)+1,$G$4:$EH$8,KQ$14,0)*$D89,IF($C89=KQ$17,$G$7*$D89,""))</f>
        <v/>
      </c>
      <c r="KR89" s="34" t="str">
        <f>IF(KQ89&lt;&gt;"",HLOOKUP(COUNT($IN89:KQ89)+1,$G$4:$EH$8,KR$14,0)*$D89,IF($C89=KR$17,$G$7*$D89,""))</f>
        <v/>
      </c>
      <c r="KS89" s="34" t="str">
        <f>IF(KR89&lt;&gt;"",HLOOKUP(COUNT($IN89:KR89)+1,$G$4:$EH$8,KS$14,0)*$D89,IF($C89=KS$17,$G$7*$D89,""))</f>
        <v/>
      </c>
      <c r="KT89" s="34" t="str">
        <f>IF(KS89&lt;&gt;"",HLOOKUP(COUNT($IN89:KS89)+1,$G$4:$EH$8,KT$14,0)*$D89,IF($C89=KT$17,$G$7*$D89,""))</f>
        <v/>
      </c>
      <c r="KU89" s="34" t="str">
        <f>IF(KT89&lt;&gt;"",HLOOKUP(COUNT($IN89:KT89)+1,$G$4:$EH$8,KU$14,0)*$D89,IF($C89=KU$17,$G$7*$D89,""))</f>
        <v/>
      </c>
      <c r="KV89" s="34" t="str">
        <f>IF(KU89&lt;&gt;"",HLOOKUP(COUNT($IN89:KU89)+1,$G$4:$EH$8,KV$14,0)*$D89,IF($C89=KV$17,$G$7*$D89,""))</f>
        <v/>
      </c>
      <c r="KW89" s="34" t="str">
        <f>IF(KV89&lt;&gt;"",HLOOKUP(COUNT($IN89:KV89)+1,$G$4:$EH$8,KW$14,0)*$D89,IF($C89=KW$17,$G$7*$D89,""))</f>
        <v/>
      </c>
      <c r="KX89" s="34" t="str">
        <f>IF(KW89&lt;&gt;"",HLOOKUP(COUNT($IN89:KW89)+1,$G$4:$EH$8,KX$14,0)*$D89,IF($C89=KX$17,$G$7*$D89,""))</f>
        <v/>
      </c>
      <c r="KY89" s="34" t="str">
        <f>IF(KX89&lt;&gt;"",HLOOKUP(COUNT($IN89:KX89)+1,$G$4:$EH$8,KY$14,0)*$D89,IF($C89=KY$17,$G$7*$D89,""))</f>
        <v/>
      </c>
      <c r="KZ89" s="34" t="str">
        <f>IF(KY89&lt;&gt;"",HLOOKUP(COUNT($IN89:KY89)+1,$G$4:$EH$8,KZ$14,0)*$D89,IF($C89=KZ$17,$G$7*$D89,""))</f>
        <v/>
      </c>
      <c r="LA89" s="34" t="str">
        <f>IF(KZ89&lt;&gt;"",HLOOKUP(COUNT($IN89:KZ89)+1,$G$4:$EH$8,LA$14,0)*$D89,IF($C89=LA$17,$G$7*$D89,""))</f>
        <v/>
      </c>
      <c r="LB89" s="34" t="str">
        <f>IF(LA89&lt;&gt;"",HLOOKUP(COUNT($IN89:LA89)+1,$G$4:$EH$8,LB$14,0)*$D89,IF($C89=LB$17,$G$7*$D89,""))</f>
        <v/>
      </c>
      <c r="LC89" s="34" t="str">
        <f>IF(LB89&lt;&gt;"",HLOOKUP(COUNT($IN89:LB89)+1,$G$4:$EH$8,LC$14,0)*$D89,IF($C89=LC$17,$G$7*$D89,""))</f>
        <v/>
      </c>
      <c r="LD89" s="34" t="str">
        <f>IF(LC89&lt;&gt;"",HLOOKUP(COUNT($IN89:LC89)+1,$G$4:$EH$8,LD$14,0)*$D89,IF($C89=LD$17,$G$7*$D89,""))</f>
        <v/>
      </c>
      <c r="LE89" s="34" t="str">
        <f>IF(LD89&lt;&gt;"",HLOOKUP(COUNT($IN89:LD89)+1,$G$4:$EH$8,LE$14,0)*$D89,IF($C89=LE$17,$G$7*$D89,""))</f>
        <v/>
      </c>
      <c r="LF89" s="34" t="str">
        <f>IF(LE89&lt;&gt;"",HLOOKUP(COUNT($IN89:LE89)+1,$G$4:$EH$8,LF$14,0)*$D89,IF($C89=LF$17,$G$7*$D89,""))</f>
        <v/>
      </c>
      <c r="LG89" s="34">
        <f>IF(LF89&lt;&gt;"",HLOOKUP(COUNT($IN89:LF89)+1,$G$4:$EH$8,LG$14,0)*$D89,IF($C89=LG$17,$G$7*$D89,""))</f>
        <v>0</v>
      </c>
      <c r="LH89" s="34">
        <f>IF(LG89&lt;&gt;"",HLOOKUP(COUNT($IN89:LG89)+1,$G$4:$EH$8,LH$14,0)*$D89,IF($C89=LH$17,$G$7*$D89,""))</f>
        <v>3750</v>
      </c>
      <c r="LI89" s="34">
        <f>IF(LH89&lt;&gt;"",HLOOKUP(COUNT($IN89:LH89)+1,$G$4:$EH$8,LI$14,0)*$D89,IF($C89=LI$17,$G$7*$D89,""))</f>
        <v>3750</v>
      </c>
      <c r="LJ89" s="34">
        <f>IF(LI89&lt;&gt;"",HLOOKUP(COUNT($IN89:LI89)+1,$G$4:$EH$8,LJ$14,0)*$D89,IF($C89=LJ$17,$G$7*$D89,""))</f>
        <v>3750</v>
      </c>
      <c r="LK89" s="34">
        <f>IF(LJ89&lt;&gt;"",HLOOKUP(COUNT($IN89:LJ89)+1,$G$4:$EH$8,LK$14,0)*$D89,IF($C89=LK$17,$G$7*$D89,""))</f>
        <v>3750</v>
      </c>
      <c r="LL89" s="34">
        <f>IF(LK89&lt;&gt;"",HLOOKUP(COUNT($IN89:LK89)+1,$G$4:$EH$8,LL$14,0)*$D89,IF($C89=LL$17,$G$7*$D89,""))</f>
        <v>3770.1909201741591</v>
      </c>
      <c r="LM89" s="34">
        <f>IF(LL89&lt;&gt;"",HLOOKUP(COUNT($IN89:LL89)+1,$G$4:$EH$8,LM$14,0)*$D89,IF($C89=LM$17,$G$7*$D89,""))</f>
        <v>4524.2291042089882</v>
      </c>
      <c r="LN89" s="34">
        <f>IF(LM89&lt;&gt;"",HLOOKUP(COUNT($IN89:LM89)+1,$G$4:$EH$8,LN$14,0)*$D89,IF($C89=LN$17,$G$7*$D89,""))</f>
        <v>5248.1057608824267</v>
      </c>
      <c r="LO89" s="34">
        <f>IF(LN89&lt;&gt;"",HLOOKUP(COUNT($IN89:LN89)+1,$G$4:$EH$8,LO$14,0)*$D89,IF($C89=LO$17,$G$7*$D89,""))</f>
        <v>5982.8405674059686</v>
      </c>
      <c r="LP89" s="34">
        <f>IF(LO89&lt;&gt;"",HLOOKUP(COUNT($IN89:LO89)+1,$G$4:$EH$8,LP$14,0)*$D89,IF($C89=LP$17,$G$7*$D89,""))</f>
        <v>6760.6098411687399</v>
      </c>
      <c r="LQ89" s="34">
        <f>IF(LP89&lt;&gt;"",HLOOKUP(COUNT($IN89:LP89)+1,$G$4:$EH$8,LQ$14,0)*$D89,IF($C89=LQ$17,$G$7*$D89,""))</f>
        <v>7504.2769236973027</v>
      </c>
      <c r="LR89" s="34">
        <f>IF(LQ89&lt;&gt;"",HLOOKUP(COUNT($IN89:LQ89)+1,$G$4:$EH$8,LR$14,0)*$D89,IF($C89=LR$17,$G$7*$D89,""))</f>
        <v>8254.7046160670325</v>
      </c>
      <c r="LS89" s="34">
        <f>IF(LR89&lt;&gt;"",HLOOKUP(COUNT($IN89:LR89)+1,$G$4:$EH$8,LS$14,0)*$D89,IF($C89=LS$17,$G$7*$D89,""))</f>
        <v>6191.0284620502789</v>
      </c>
      <c r="LT89" s="34">
        <f>IF(LS89&lt;&gt;"",HLOOKUP(COUNT($IN89:LS89)+1,$G$4:$EH$8,LT$14,0)*$D89,IF($C89=LT$17,$G$7*$D89,""))</f>
        <v>5881.4770389477608</v>
      </c>
      <c r="LU89" s="34">
        <f>IF(LT89&lt;&gt;"",HLOOKUP(COUNT($IN89:LT89)+1,$G$4:$EH$8,LU$14,0)*$D89,IF($C89=LU$17,$G$7*$D89,""))</f>
        <v>6469.6247428425395</v>
      </c>
      <c r="LV89" s="34">
        <f>IF(LU89&lt;&gt;"",HLOOKUP(COUNT($IN89:LU89)+1,$G$4:$EH$8,LV$14,0)*$D89,IF($C89=LV$17,$G$7*$D89,""))</f>
        <v>7116.5872171267965</v>
      </c>
      <c r="LW89" s="34">
        <f>IF(LV89&lt;&gt;"",HLOOKUP(COUNT($IN89:LV89)+1,$G$4:$EH$8,LW$14,0)*$D89,IF($C89=LW$17,$G$7*$D89,""))</f>
        <v>7828.2459388394727</v>
      </c>
      <c r="LX89" s="34">
        <f>IF(LW89&lt;&gt;"",HLOOKUP(COUNT($IN89:LW89)+1,$G$4:$EH$8,LX$14,0)*$D89,IF($C89=LX$17,$G$7*$D89,""))</f>
        <v>8611.0705327234209</v>
      </c>
      <c r="LY89" s="34">
        <f>IF(LX89&lt;&gt;"",HLOOKUP(COUNT($IN89:LX89)+1,$G$4:$EH$8,LY$14,0)*$D89,IF($C89=LY$17,$G$7*$D89,""))</f>
        <v>8180.517006087246</v>
      </c>
      <c r="LZ89" s="34">
        <f>IF(LY89&lt;&gt;"",HLOOKUP(COUNT($IN89:LY89)+1,$G$4:$EH$8,LZ$14,0)*$D89,IF($C89=LZ$17,$G$7*$D89,""))</f>
        <v>7771.4911557828855</v>
      </c>
      <c r="MA89" s="34">
        <f>IF(LZ89&lt;&gt;"",HLOOKUP(COUNT($IN89:LZ89)+1,$G$4:$EH$8,MA$14,0)*$D89,IF($C89=MA$17,$G$7*$D89,""))</f>
        <v>8315.4955366876875</v>
      </c>
      <c r="MB89" s="34">
        <f>IF(MA89&lt;&gt;"",HLOOKUP(COUNT($IN89:MA89)+1,$G$4:$EH$8,MB$14,0)*$D89,IF($C89=MB$17,$G$7*$D89,""))</f>
        <v>8897.5802242558239</v>
      </c>
      <c r="MC89" s="34">
        <f>IF(MB89&lt;&gt;"",HLOOKUP(COUNT($IN89:MB89)+1,$G$4:$EH$8,MC$14,0)*$D89,IF($C89=MC$17,$G$7*$D89,""))</f>
        <v>9520.4108399537326</v>
      </c>
      <c r="MD89" s="34">
        <f>IF(MC89&lt;&gt;"",HLOOKUP(COUNT($IN89:MC89)+1,$G$4:$EH$8,MD$14,0)*$D89,IF($C89=MD$17,$G$7*$D89,""))</f>
        <v>10472.451923949104</v>
      </c>
      <c r="ME89" s="34">
        <f>IF(MD89&lt;&gt;"",HLOOKUP(COUNT($IN89:MD89)+1,$G$4:$EH$8,ME$14,0)*$D89,IF($C89=ME$17,$G$7*$D89,""))</f>
        <v>8901.5841353567412</v>
      </c>
      <c r="MF89" s="34">
        <f>IF(ME89&lt;&gt;"",HLOOKUP(COUNT($IN89:ME89)+1,$G$4:$EH$8,MF$14,0)*$D89,IF($C89=MF$17,$G$7*$D89,""))</f>
        <v>8456.5049285889054</v>
      </c>
      <c r="MG89" s="34">
        <f>IF(MF89&lt;&gt;"",HLOOKUP(COUNT($IN89:MF89)+1,$G$4:$EH$8,MG$14,0)*$D89,IF($C89=MG$17,$G$7*$D89,""))</f>
        <v>8879.3301750183509</v>
      </c>
      <c r="MH89" s="34">
        <f>IF(MG89&lt;&gt;"",HLOOKUP(COUNT($IN89:MG89)+1,$G$4:$EH$8,MH$14,0)*$D89,IF($C89=MH$17,$G$7*$D89,""))</f>
        <v>9323.2966837692693</v>
      </c>
      <c r="MI89" s="34">
        <f>IF(MH89&lt;&gt;"",HLOOKUP(COUNT($IN89:MH89)+1,$G$4:$EH$8,MI$14,0)*$D89,IF($C89=MI$17,$G$7*$D89,""))</f>
        <v>9789.4615179577268</v>
      </c>
      <c r="MJ89" s="34">
        <f>IF(MI89&lt;&gt;"",HLOOKUP(COUNT($IN89:MI89)+1,$G$4:$EH$8,MJ$14,0)*$D89,IF($C89=MJ$17,$G$7*$D89,""))</f>
        <v>10474.723824214771</v>
      </c>
      <c r="MK89" s="34">
        <f>IF(MJ89&lt;&gt;"",HLOOKUP(COUNT($IN89:MJ89)+1,$G$4:$EH$8,MK$14,0)*$D89,IF($C89=MK$17,$G$7*$D89,""))</f>
        <v>9427.2514417932944</v>
      </c>
      <c r="ML89" s="34">
        <f>IF(MK89&lt;&gt;"",HLOOKUP(COUNT($IN89:MK89)+1,$G$4:$EH$8,ML$14,0)*$D89,IF($C89=ML$17,$G$7*$D89,""))</f>
        <v>8484.5262976139675</v>
      </c>
      <c r="MM89" s="34">
        <f>IF(ML89&lt;&gt;"",HLOOKUP(COUNT($IN89:ML89)+1,$G$4:$EH$8,MM$14,0)*$D89,IF($C89=MM$17,$G$7*$D89,""))</f>
        <v>9078.4431384469426</v>
      </c>
      <c r="MN89" s="34">
        <f>IF(MM89&lt;&gt;"",HLOOKUP(COUNT($IN89:MM89)+1,$G$4:$EH$8,MN$14,0)*$D89,IF($C89=MN$17,$G$7*$D89,""))</f>
        <v>9713.934158138225</v>
      </c>
      <c r="MO89" s="34">
        <f>IF(MN89&lt;&gt;"",HLOOKUP(COUNT($IN89:MN89)+1,$G$4:$EH$8,MO$14,0)*$D89,IF($C89=MO$17,$G$7*$D89,""))</f>
        <v>10393.909549207907</v>
      </c>
      <c r="MP89" s="34">
        <f>IF(MO89&lt;&gt;"",HLOOKUP(COUNT($IN89:MO89)+1,$G$4:$EH$8,MP$14,0)*$D89,IF($C89=MP$17,$G$7*$D89,""))</f>
        <v>11225.422313144538</v>
      </c>
      <c r="MQ89" s="34">
        <f>IF(MP89&lt;&gt;"",HLOOKUP(COUNT($IN89:MP89)+1,$G$4:$EH$8,MQ$14,0)*$D89,IF($C89=MQ$17,$G$7*$D89,""))</f>
        <v>9653.8631893043039</v>
      </c>
      <c r="MR89" s="34">
        <f>IF(MQ89&lt;&gt;"",HLOOKUP(COUNT($IN89:MQ89)+1,$G$4:$EH$8,MR$14,0)*$D89,IF($C89=MR$17,$G$7*$D89,""))</f>
        <v>9171.1700298390861</v>
      </c>
      <c r="MS89" s="34">
        <f>IF(MR89&lt;&gt;"",HLOOKUP(COUNT($IN89:MR89)+1,$G$4:$EH$8,MS$14,0)*$D89,IF($C89=MS$17,$G$7*$D89,""))</f>
        <v>9629.728531331044</v>
      </c>
      <c r="MT89" s="34">
        <f>IF(MS89&lt;&gt;"",HLOOKUP(COUNT($IN89:MS89)+1,$G$4:$EH$8,MT$14,0)*$D89,IF($C89=MT$17,$G$7*$D89,""))</f>
        <v>10111.214957897593</v>
      </c>
      <c r="MU89" s="34">
        <f>IF(MT89&lt;&gt;"",HLOOKUP(COUNT($IN89:MT89)+1,$G$4:$EH$8,MU$14,0)*$D89,IF($C89=MU$17,$G$7*$D89,""))</f>
        <v>10616.775705792472</v>
      </c>
      <c r="MV89" s="34">
        <f>IF(MU89&lt;&gt;"",HLOOKUP(COUNT($IN89:MU89)+1,$G$4:$EH$8,MV$14,0)*$D89,IF($C89=MV$17,$G$7*$D89,""))</f>
        <v>11359.950005197943</v>
      </c>
      <c r="MW89" s="34">
        <f>IF(MV89&lt;&gt;"",HLOOKUP(COUNT($IN89:MV89)+1,$G$4:$EH$8,MW$14,0)*$D89,IF($C89=MW$17,$G$7*$D89,""))</f>
        <v>10223.955004678153</v>
      </c>
      <c r="MX89" s="34">
        <f>IF(MW89&lt;&gt;"",HLOOKUP(COUNT($IN89:MW89)+1,$G$4:$EH$8,MX$14,0)*$D89,IF($C89=MX$17,$G$7*$D89,""))</f>
        <v>9201.5595042103359</v>
      </c>
      <c r="MY89" s="34">
        <f>IF(MX89&lt;&gt;"",HLOOKUP(COUNT($IN89:MX89)+1,$G$4:$EH$8,MY$14,0)*$D89,IF($C89=MY$17,$G$7*$D89,""))</f>
        <v>9845.6686695050612</v>
      </c>
      <c r="MZ89" s="34">
        <f>IF(MY89&lt;&gt;"",HLOOKUP(COUNT($IN89:MY89)+1,$G$4:$EH$8,MZ$14,0)*$D89,IF($C89=MZ$17,$G$7*$D89,""))</f>
        <v>10534.865476370414</v>
      </c>
      <c r="NA89" s="34">
        <f>IF(MZ89&lt;&gt;"",HLOOKUP(COUNT($IN89:MZ89)+1,$G$4:$EH$8,NA$14,0)*$D89,IF($C89=NA$17,$G$7*$D89,""))</f>
        <v>11272.306059716342</v>
      </c>
      <c r="NB89" s="34">
        <f>IF(NA89&lt;&gt;"",HLOOKUP(COUNT($IN89:NA89)+1,$G$4:$EH$8,NB$14,0)*$D89,IF($C89=NB$17,$G$7*$D89,""))</f>
        <v>12174.090544493649</v>
      </c>
      <c r="NC89" s="34">
        <f>IF(NB89&lt;&gt;"",HLOOKUP(COUNT($IN89:NB89)+1,$G$4:$EH$8,NC$14,0)*$D89,IF($C89=NC$17,$G$7*$D89,""))</f>
        <v>10591.458773709473</v>
      </c>
      <c r="ND89" s="34">
        <f>IF(NC89&lt;&gt;"",HLOOKUP(COUNT($IN89:NC89)+1,$G$4:$EH$8,ND$14,0)*$D89,IF($C89=ND$17,$G$7*$D89,""))</f>
        <v>10061.885835024003</v>
      </c>
      <c r="NF89" s="34" t="str">
        <f>IF(NE89&lt;&gt;"",HLOOKUP(COUNT($NE89:NE89)+1,$G$4:$EH$8,NF$14,0)*$D89,IF($C89=NF$17,$G$8*$D89,""))</f>
        <v/>
      </c>
      <c r="NG89" s="34" t="str">
        <f>IF(NF89&lt;&gt;"",HLOOKUP(COUNT($NE89:NF89)+1,$G$4:$EH$8,NG$14,0)*$D89,IF($C89=NG$17,$G$8*$D89,""))</f>
        <v/>
      </c>
      <c r="NH89" s="34" t="str">
        <f>IF(NG89&lt;&gt;"",HLOOKUP(COUNT($NE89:NG89)+1,$G$4:$EH$8,NH$14,0)*$D89,IF($C89=NH$17,$G$8*$D89,""))</f>
        <v/>
      </c>
      <c r="NI89" s="34" t="str">
        <f>IF(NH89&lt;&gt;"",HLOOKUP(COUNT($NE89:NH89)+1,$G$4:$EH$8,NI$14,0)*$D89,IF($C89=NI$17,$G$8*$D89,""))</f>
        <v/>
      </c>
      <c r="NJ89" s="34" t="str">
        <f>IF(NI89&lt;&gt;"",HLOOKUP(COUNT($NE89:NI89)+1,$G$4:$EH$8,NJ$14,0)*$D89,IF($C89=NJ$17,$G$8*$D89,""))</f>
        <v/>
      </c>
      <c r="NK89" s="34" t="str">
        <f>IF(NJ89&lt;&gt;"",HLOOKUP(COUNT($NE89:NJ89)+1,$G$4:$EH$8,NK$14,0)*$D89,IF($C89=NK$17,$G$8*$D89,""))</f>
        <v/>
      </c>
      <c r="NL89" s="34" t="str">
        <f>IF(NK89&lt;&gt;"",HLOOKUP(COUNT($NE89:NK89)+1,$G$4:$EH$8,NL$14,0)*$D89,IF($C89=NL$17,$G$8*$D89,""))</f>
        <v/>
      </c>
      <c r="NM89" s="34" t="str">
        <f>IF(NL89&lt;&gt;"",HLOOKUP(COUNT($NE89:NL89)+1,$G$4:$EH$8,NM$14,0)*$D89,IF($C89=NM$17,$G$8*$D89,""))</f>
        <v/>
      </c>
      <c r="NN89" s="34" t="str">
        <f>IF(NM89&lt;&gt;"",HLOOKUP(COUNT($NE89:NM89)+1,$G$4:$EH$8,NN$14,0)*$D89,IF($C89=NN$17,$G$8*$D89,""))</f>
        <v/>
      </c>
      <c r="NO89" s="34" t="str">
        <f>IF(NN89&lt;&gt;"",HLOOKUP(COUNT($NE89:NN89)+1,$G$4:$EH$8,NO$14,0)*$D89,IF($C89=NO$17,$G$8*$D89,""))</f>
        <v/>
      </c>
      <c r="NP89" s="34" t="str">
        <f>IF(NO89&lt;&gt;"",HLOOKUP(COUNT($NE89:NO89)+1,$G$4:$EH$8,NP$14,0)*$D89,IF($C89=NP$17,$G$8*$D89,""))</f>
        <v/>
      </c>
      <c r="NQ89" s="34" t="str">
        <f>IF(NP89&lt;&gt;"",HLOOKUP(COUNT($NE89:NP89)+1,$G$4:$EH$8,NQ$14,0)*$D89,IF($C89=NQ$17,$G$8*$D89,""))</f>
        <v/>
      </c>
      <c r="NR89" s="34" t="str">
        <f>IF(NQ89&lt;&gt;"",HLOOKUP(COUNT($NE89:NQ89)+1,$G$4:$EH$8,NR$14,0)*$D89,IF($C89=NR$17,$G$8*$D89,""))</f>
        <v/>
      </c>
      <c r="NS89" s="34" t="str">
        <f>IF(NR89&lt;&gt;"",HLOOKUP(COUNT($NE89:NR89)+1,$G$4:$EH$8,NS$14,0)*$D89,IF($C89=NS$17,$G$8*$D89,""))</f>
        <v/>
      </c>
      <c r="NT89" s="34" t="str">
        <f>IF(NS89&lt;&gt;"",HLOOKUP(COUNT($NE89:NS89)+1,$G$4:$EH$8,NT$14,0)*$D89,IF($C89=NT$17,$G$8*$D89,""))</f>
        <v/>
      </c>
      <c r="NU89" s="34" t="str">
        <f>IF(NT89&lt;&gt;"",HLOOKUP(COUNT($NE89:NT89)+1,$G$4:$EH$8,NU$14,0)*$D89,IF($C89=NU$17,$G$8*$D89,""))</f>
        <v/>
      </c>
      <c r="NV89" s="34" t="str">
        <f>IF(NU89&lt;&gt;"",HLOOKUP(COUNT($NE89:NU89)+1,$G$4:$EH$8,NV$14,0)*$D89,IF($C89=NV$17,$G$8*$D89,""))</f>
        <v/>
      </c>
      <c r="NW89" s="34" t="str">
        <f>IF(NV89&lt;&gt;"",HLOOKUP(COUNT($NE89:NV89)+1,$G$4:$EH$8,NW$14,0)*$D89,IF($C89=NW$17,$G$8*$D89,""))</f>
        <v/>
      </c>
      <c r="NX89" s="34" t="str">
        <f>IF(NW89&lt;&gt;"",HLOOKUP(COUNT($NE89:NW89)+1,$G$4:$EH$8,NX$14,0)*$D89,IF($C89=NX$17,$G$8*$D89,""))</f>
        <v/>
      </c>
      <c r="NY89" s="34" t="str">
        <f>IF(NX89&lt;&gt;"",HLOOKUP(COUNT($NE89:NX89)+1,$G$4:$EH$8,NY$14,0)*$D89,IF($C89=NY$17,$G$8*$D89,""))</f>
        <v/>
      </c>
      <c r="NZ89" s="34" t="str">
        <f>IF(NY89&lt;&gt;"",HLOOKUP(COUNT($NE89:NY89)+1,$G$4:$EH$8,NZ$14,0)*$D89,IF($C89=NZ$17,$G$8*$D89,""))</f>
        <v/>
      </c>
      <c r="OA89" s="34" t="str">
        <f>IF(NZ89&lt;&gt;"",HLOOKUP(COUNT($NE89:NZ89)+1,$G$4:$EH$8,OA$14,0)*$D89,IF($C89=OA$17,$G$8*$D89,""))</f>
        <v/>
      </c>
      <c r="OB89" s="34" t="str">
        <f>IF(OA89&lt;&gt;"",HLOOKUP(COUNT($NE89:OA89)+1,$G$4:$EH$8,OB$14,0)*$D89,IF($C89=OB$17,$G$8*$D89,""))</f>
        <v/>
      </c>
      <c r="OC89" s="34" t="str">
        <f>IF(OB89&lt;&gt;"",HLOOKUP(COUNT($NE89:OB89)+1,$G$4:$EH$8,OC$14,0)*$D89,IF($C89=OC$17,$G$8*$D89,""))</f>
        <v/>
      </c>
      <c r="OD89" s="34" t="str">
        <f>IF(OC89&lt;&gt;"",HLOOKUP(COUNT($NE89:OC89)+1,$G$4:$EH$8,OD$14,0)*$D89,IF($C89=OD$17,$G$8*$D89,""))</f>
        <v/>
      </c>
      <c r="OE89" s="34" t="str">
        <f>IF(OD89&lt;&gt;"",HLOOKUP(COUNT($NE89:OD89)+1,$G$4:$EH$8,OE$14,0)*$D89,IF($C89=OE$17,$G$8*$D89,""))</f>
        <v/>
      </c>
      <c r="OF89" s="34" t="str">
        <f>IF(OE89&lt;&gt;"",HLOOKUP(COUNT($NE89:OE89)+1,$G$4:$EH$8,OF$14,0)*$D89,IF($C89=OF$17,$G$8*$D89,""))</f>
        <v/>
      </c>
      <c r="OG89" s="34" t="str">
        <f>IF(OF89&lt;&gt;"",HLOOKUP(COUNT($NE89:OF89)+1,$G$4:$EH$8,OG$14,0)*$D89,IF($C89=OG$17,$G$8*$D89,""))</f>
        <v/>
      </c>
      <c r="OH89" s="34" t="str">
        <f>IF(OG89&lt;&gt;"",HLOOKUP(COUNT($NE89:OG89)+1,$G$4:$EH$8,OH$14,0)*$D89,IF($C89=OH$17,$G$8*$D89,""))</f>
        <v/>
      </c>
      <c r="OI89" s="34" t="str">
        <f>IF(OH89&lt;&gt;"",HLOOKUP(COUNT($NE89:OH89)+1,$G$4:$EH$8,OI$14,0)*$D89,IF($C89=OI$17,$G$8*$D89,""))</f>
        <v/>
      </c>
      <c r="OJ89" s="34" t="str">
        <f>IF(OI89&lt;&gt;"",HLOOKUP(COUNT($NE89:OI89)+1,$G$4:$EH$8,OJ$14,0)*$D89,IF($C89=OJ$17,$G$8*$D89,""))</f>
        <v/>
      </c>
      <c r="OK89" s="34" t="str">
        <f>IF(OJ89&lt;&gt;"",HLOOKUP(COUNT($NE89:OJ89)+1,$G$4:$EH$8,OK$14,0)*$D89,IF($C89=OK$17,$G$8*$D89,""))</f>
        <v/>
      </c>
      <c r="OL89" s="34" t="str">
        <f>IF(OK89&lt;&gt;"",HLOOKUP(COUNT($NE89:OK89)+1,$G$4:$EH$8,OL$14,0)*$D89,IF($C89=OL$17,$G$8*$D89,""))</f>
        <v/>
      </c>
      <c r="OM89" s="34" t="str">
        <f>IF(OL89&lt;&gt;"",HLOOKUP(COUNT($NE89:OL89)+1,$G$4:$EH$8,OM$14,0)*$D89,IF($C89=OM$17,$G$8*$D89,""))</f>
        <v/>
      </c>
      <c r="ON89" s="34" t="str">
        <f>IF(OM89&lt;&gt;"",HLOOKUP(COUNT($NE89:OM89)+1,$G$4:$EH$8,ON$14,0)*$D89,IF($C89=ON$17,$G$8*$D89,""))</f>
        <v/>
      </c>
      <c r="OO89" s="34" t="str">
        <f>IF(ON89&lt;&gt;"",HLOOKUP(COUNT($NE89:ON89)+1,$G$4:$EH$8,OO$14,0)*$D89,IF($C89=OO$17,$G$8*$D89,""))</f>
        <v/>
      </c>
      <c r="OP89" s="34" t="str">
        <f>IF(OO89&lt;&gt;"",HLOOKUP(COUNT($NE89:OO89)+1,$G$4:$EH$8,OP$14,0)*$D89,IF($C89=OP$17,$G$8*$D89,""))</f>
        <v/>
      </c>
      <c r="OQ89" s="34" t="str">
        <f>IF(OP89&lt;&gt;"",HLOOKUP(COUNT($NE89:OP89)+1,$G$4:$EH$8,OQ$14,0)*$D89,IF($C89=OQ$17,$G$8*$D89,""))</f>
        <v/>
      </c>
      <c r="OR89" s="34" t="str">
        <f>IF(OQ89&lt;&gt;"",HLOOKUP(COUNT($NE89:OQ89)+1,$G$4:$EH$8,OR$14,0)*$D89,IF($C89=OR$17,$G$8*$D89,""))</f>
        <v/>
      </c>
      <c r="OS89" s="34" t="str">
        <f>IF(OR89&lt;&gt;"",HLOOKUP(COUNT($NE89:OR89)+1,$G$4:$EH$8,OS$14,0)*$D89,IF($C89=OS$17,$G$8*$D89,""))</f>
        <v/>
      </c>
      <c r="OT89" s="34" t="str">
        <f>IF(OS89&lt;&gt;"",HLOOKUP(COUNT($NE89:OS89)+1,$G$4:$EH$8,OT$14,0)*$D89,IF($C89=OT$17,$G$8*$D89,""))</f>
        <v/>
      </c>
      <c r="OU89" s="34" t="str">
        <f>IF(OT89&lt;&gt;"",HLOOKUP(COUNT($NE89:OT89)+1,$G$4:$EH$8,OU$14,0)*$D89,IF($C89=OU$17,$G$8*$D89,""))</f>
        <v/>
      </c>
      <c r="OV89" s="34" t="str">
        <f>IF(OU89&lt;&gt;"",HLOOKUP(COUNT($NE89:OU89)+1,$G$4:$EH$8,OV$14,0)*$D89,IF($C89=OV$17,$G$8*$D89,""))</f>
        <v/>
      </c>
      <c r="OW89" s="34" t="str">
        <f>IF(OV89&lt;&gt;"",HLOOKUP(COUNT($NE89:OV89)+1,$G$4:$EH$8,OW$14,0)*$D89,IF($C89=OW$17,$G$8*$D89,""))</f>
        <v/>
      </c>
      <c r="OX89" s="34" t="str">
        <f>IF(OW89&lt;&gt;"",HLOOKUP(COUNT($NE89:OW89)+1,$G$4:$EH$8,OX$14,0)*$D89,IF($C89=OX$17,$G$8*$D89,""))</f>
        <v/>
      </c>
      <c r="OY89" s="34" t="str">
        <f>IF(OX89&lt;&gt;"",HLOOKUP(COUNT($NE89:OX89)+1,$G$4:$EH$8,OY$14,0)*$D89,IF($C89=OY$17,$G$8*$D89,""))</f>
        <v/>
      </c>
      <c r="OZ89" s="34" t="str">
        <f>IF(OY89&lt;&gt;"",HLOOKUP(COUNT($NE89:OY89)+1,$G$4:$EH$8,OZ$14,0)*$D89,IF($C89=OZ$17,$G$8*$D89,""))</f>
        <v/>
      </c>
      <c r="PA89" s="34" t="str">
        <f>IF(OZ89&lt;&gt;"",HLOOKUP(COUNT($NE89:OZ89)+1,$G$4:$EH$8,PA$14,0)*$D89,IF($C89=PA$17,$G$8*$D89,""))</f>
        <v/>
      </c>
      <c r="PB89" s="34" t="str">
        <f>IF(PA89&lt;&gt;"",HLOOKUP(COUNT($NE89:PA89)+1,$G$4:$EH$8,PB$14,0)*$D89,IF($C89=PB$17,$G$8*$D89,""))</f>
        <v/>
      </c>
      <c r="PC89" s="34" t="str">
        <f>IF(PB89&lt;&gt;"",HLOOKUP(COUNT($NE89:PB89)+1,$G$4:$EH$8,PC$14,0)*$D89,IF($C89=PC$17,$G$8*$D89,""))</f>
        <v/>
      </c>
      <c r="PD89" s="34" t="str">
        <f>IF(PC89&lt;&gt;"",HLOOKUP(COUNT($NE89:PC89)+1,$G$4:$EH$8,PD$14,0)*$D89,IF($C89=PD$17,$G$8*$D89,""))</f>
        <v/>
      </c>
      <c r="PE89" s="34" t="str">
        <f>IF(PD89&lt;&gt;"",HLOOKUP(COUNT($NE89:PD89)+1,$G$4:$EH$8,PE$14,0)*$D89,IF($C89=PE$17,$G$8*$D89,""))</f>
        <v/>
      </c>
      <c r="PF89" s="34" t="str">
        <f>IF(PE89&lt;&gt;"",HLOOKUP(COUNT($NE89:PE89)+1,$G$4:$EH$8,PF$14,0)*$D89,IF($C89=PF$17,$G$8*$D89,""))</f>
        <v/>
      </c>
      <c r="PG89" s="34" t="str">
        <f>IF(PF89&lt;&gt;"",HLOOKUP(COUNT($NE89:PF89)+1,$G$4:$EH$8,PG$14,0)*$D89,IF($C89=PG$17,$G$8*$D89,""))</f>
        <v/>
      </c>
      <c r="PH89" s="34" t="str">
        <f>IF(PG89&lt;&gt;"",HLOOKUP(COUNT($NE89:PG89)+1,$G$4:$EH$8,PH$14,0)*$D89,IF($C89=PH$17,$G$8*$D89,""))</f>
        <v/>
      </c>
      <c r="PI89" s="34" t="str">
        <f>IF(PH89&lt;&gt;"",HLOOKUP(COUNT($NE89:PH89)+1,$G$4:$EH$8,PI$14,0)*$D89,IF($C89=PI$17,$G$8*$D89,""))</f>
        <v/>
      </c>
      <c r="PJ89" s="34" t="str">
        <f>IF(PI89&lt;&gt;"",HLOOKUP(COUNT($NE89:PI89)+1,$G$4:$EH$8,PJ$14,0)*$D89,IF($C89=PJ$17,$G$8*$D89,""))</f>
        <v/>
      </c>
      <c r="PK89" s="34" t="str">
        <f>IF(PJ89&lt;&gt;"",HLOOKUP(COUNT($NE89:PJ89)+1,$G$4:$EH$8,PK$14,0)*$D89,IF($C89=PK$17,$G$8*$D89,""))</f>
        <v/>
      </c>
      <c r="PL89" s="34" t="str">
        <f>IF(PK89&lt;&gt;"",HLOOKUP(COUNT($NE89:PK89)+1,$G$4:$EH$8,PL$14,0)*$D89,IF($C89=PL$17,$G$8*$D89,""))</f>
        <v/>
      </c>
      <c r="PM89" s="34" t="str">
        <f>IF(PL89&lt;&gt;"",HLOOKUP(COUNT($NE89:PL89)+1,$G$4:$EH$8,PM$14,0)*$D89,IF($C89=PM$17,$G$8*$D89,""))</f>
        <v/>
      </c>
      <c r="PN89" s="34" t="str">
        <f>IF(PM89&lt;&gt;"",HLOOKUP(COUNT($NE89:PM89)+1,$G$4:$EH$8,PN$14,0)*$D89,IF($C89=PN$17,$G$8*$D89,""))</f>
        <v/>
      </c>
      <c r="PO89" s="34" t="str">
        <f>IF(PN89&lt;&gt;"",HLOOKUP(COUNT($NE89:PN89)+1,$G$4:$EH$8,PO$14,0)*$D89,IF($C89=PO$17,$G$8*$D89,""))</f>
        <v/>
      </c>
      <c r="PP89" s="34" t="str">
        <f>IF(PO89&lt;&gt;"",HLOOKUP(COUNT($NE89:PO89)+1,$G$4:$EH$8,PP$14,0)*$D89,IF($C89=PP$17,$G$8*$D89,""))</f>
        <v/>
      </c>
      <c r="PQ89" s="34" t="str">
        <f>IF(PP89&lt;&gt;"",HLOOKUP(COUNT($NE89:PP89)+1,$G$4:$EH$8,PQ$14,0)*$D89,IF($C89=PQ$17,$G$8*$D89,""))</f>
        <v/>
      </c>
      <c r="PR89" s="34" t="str">
        <f>IF(PQ89&lt;&gt;"",HLOOKUP(COUNT($NE89:PQ89)+1,$G$4:$EH$8,PR$14,0)*$D89,IF($C89=PR$17,$G$8*$D89,""))</f>
        <v/>
      </c>
      <c r="PS89" s="34" t="str">
        <f>IF(PR89&lt;&gt;"",HLOOKUP(COUNT($NE89:PR89)+1,$G$4:$EH$8,PS$14,0)*$D89,IF($C89=PS$17,$G$8*$D89,""))</f>
        <v/>
      </c>
      <c r="PT89" s="34" t="str">
        <f>IF(PS89&lt;&gt;"",HLOOKUP(COUNT($NE89:PS89)+1,$G$4:$EH$8,PT$14,0)*$D89,IF($C89=PT$17,$G$8*$D89,""))</f>
        <v/>
      </c>
      <c r="PU89" s="34" t="str">
        <f>IF(PT89&lt;&gt;"",HLOOKUP(COUNT($NE89:PT89)+1,$G$4:$EH$8,PU$14,0)*$D89,IF($C89=PU$17,$G$8*$D89,""))</f>
        <v/>
      </c>
      <c r="PV89" s="34" t="str">
        <f>IF(PU89&lt;&gt;"",HLOOKUP(COUNT($NE89:PU89)+1,$G$4:$EH$8,PV$14,0)*$D89,IF($C89=PV$17,$G$8*$D89,""))</f>
        <v/>
      </c>
      <c r="PW89" s="34" t="str">
        <f>IF(PV89&lt;&gt;"",HLOOKUP(COUNT($NE89:PV89)+1,$G$4:$EH$8,PW$14,0)*$D89,IF($C89=PW$17,$G$8*$D89,""))</f>
        <v/>
      </c>
      <c r="PX89" s="34">
        <f>IF(PW89&lt;&gt;"",HLOOKUP(COUNT($NE89:PW89)+1,$G$4:$EH$8,PX$14,0)*$D89,IF($C89=PX$17,$G$8*$D89,""))</f>
        <v>175000</v>
      </c>
      <c r="PY89" s="34">
        <f>IF(PX89&lt;&gt;"",HLOOKUP(COUNT($NE89:PX89)+1,$G$4:$EH$8,PY$14,0)*$D89,IF($C89=PY$17,$G$8*$D89,""))</f>
        <v>0</v>
      </c>
      <c r="PZ89" s="34">
        <f>IF(PY89&lt;&gt;"",HLOOKUP(COUNT($NE89:PY89)+1,$G$4:$EH$8,PZ$14,0)*$D89,IF($C89=PZ$17,$G$8*$D89,""))</f>
        <v>0</v>
      </c>
      <c r="QA89" s="34">
        <f>IF(PZ89&lt;&gt;"",HLOOKUP(COUNT($NE89:PZ89)+1,$G$4:$EH$8,QA$14,0)*$D89,IF($C89=QA$17,$G$8*$D89,""))</f>
        <v>0</v>
      </c>
      <c r="QB89" s="34">
        <f>IF(QA89&lt;&gt;"",HLOOKUP(COUNT($NE89:QA89)+1,$G$4:$EH$8,QB$14,0)*$D89,IF($C89=QB$17,$G$8*$D89,""))</f>
        <v>0</v>
      </c>
      <c r="QC89" s="34">
        <f>IF(QB89&lt;&gt;"",HLOOKUP(COUNT($NE89:QB89)+1,$G$4:$EH$8,QC$14,0)*$D89,IF($C89=QC$17,$G$8*$D89,""))</f>
        <v>0</v>
      </c>
      <c r="QD89" s="34">
        <f>IF(QC89&lt;&gt;"",HLOOKUP(COUNT($NE89:QC89)+1,$G$4:$EH$8,QD$14,0)*$D89,IF($C89=QD$17,$G$8*$D89,""))</f>
        <v>0</v>
      </c>
      <c r="QE89" s="34">
        <f>IF(QD89&lt;&gt;"",HLOOKUP(COUNT($NE89:QD89)+1,$G$4:$EH$8,QE$14,0)*$D89,IF($C89=QE$17,$G$8*$D89,""))</f>
        <v>0</v>
      </c>
      <c r="QF89" s="34">
        <f>IF(QE89&lt;&gt;"",HLOOKUP(COUNT($NE89:QE89)+1,$G$4:$EH$8,QF$14,0)*$D89,IF($C89=QF$17,$G$8*$D89,""))</f>
        <v>0</v>
      </c>
      <c r="QG89" s="34">
        <f>IF(QF89&lt;&gt;"",HLOOKUP(COUNT($NE89:QF89)+1,$G$4:$EH$8,QG$14,0)*$D89,IF($C89=QG$17,$G$8*$D89,""))</f>
        <v>0</v>
      </c>
      <c r="QH89" s="34">
        <f>IF(QG89&lt;&gt;"",HLOOKUP(COUNT($NE89:QG89)+1,$G$4:$EH$8,QH$14,0)*$D89,IF($C89=QH$17,$G$8*$D89,""))</f>
        <v>0</v>
      </c>
      <c r="QI89" s="34">
        <f>IF(QH89&lt;&gt;"",HLOOKUP(COUNT($NE89:QH89)+1,$G$4:$EH$8,QI$14,0)*$D89,IF($C89=QI$17,$G$8*$D89,""))</f>
        <v>0</v>
      </c>
      <c r="QJ89" s="34">
        <f>IF(QI89&lt;&gt;"",HLOOKUP(COUNT($NE89:QI89)+1,$G$4:$EH$8,QJ$14,0)*$D89,IF($C89=QJ$17,$G$8*$D89,""))</f>
        <v>0</v>
      </c>
      <c r="QK89" s="34">
        <f>IF(QJ89&lt;&gt;"",HLOOKUP(COUNT($NE89:QJ89)+1,$G$4:$EH$8,QK$14,0)*$D89,IF($C89=QK$17,$G$8*$D89,""))</f>
        <v>0</v>
      </c>
      <c r="QL89" s="34">
        <f>IF(QK89&lt;&gt;"",HLOOKUP(COUNT($NE89:QK89)+1,$G$4:$EH$8,QL$14,0)*$D89,IF($C89=QL$17,$G$8*$D89,""))</f>
        <v>0</v>
      </c>
      <c r="QM89" s="34">
        <f>IF(QL89&lt;&gt;"",HLOOKUP(COUNT($NE89:QL89)+1,$G$4:$EH$8,QM$14,0)*$D89,IF($C89=QM$17,$G$8*$D89,""))</f>
        <v>0</v>
      </c>
      <c r="QN89" s="34">
        <f>IF(QM89&lt;&gt;"",HLOOKUP(COUNT($NE89:QM89)+1,$G$4:$EH$8,QN$14,0)*$D89,IF($C89=QN$17,$G$8*$D89,""))</f>
        <v>0</v>
      </c>
      <c r="QO89" s="34">
        <f>IF(QN89&lt;&gt;"",HLOOKUP(COUNT($NE89:QN89)+1,$G$4:$EH$8,QO$14,0)*$D89,IF($C89=QO$17,$G$8*$D89,""))</f>
        <v>0</v>
      </c>
      <c r="QP89" s="34">
        <f>IF(QO89&lt;&gt;"",HLOOKUP(COUNT($NE89:QO89)+1,$G$4:$EH$8,QP$14,0)*$D89,IF($C89=QP$17,$G$8*$D89,""))</f>
        <v>0</v>
      </c>
      <c r="QQ89" s="34">
        <f>IF(QP89&lt;&gt;"",HLOOKUP(COUNT($NE89:QP89)+1,$G$4:$EH$8,QQ$14,0)*$D89,IF($C89=QQ$17,$G$8*$D89,""))</f>
        <v>0</v>
      </c>
      <c r="QR89" s="34">
        <f>IF(QQ89&lt;&gt;"",HLOOKUP(COUNT($NE89:QQ89)+1,$G$4:$EH$8,QR$14,0)*$D89,IF($C89=QR$17,$G$8*$D89,""))</f>
        <v>0</v>
      </c>
      <c r="QS89" s="34">
        <f>IF(QR89&lt;&gt;"",HLOOKUP(COUNT($NE89:QR89)+1,$G$4:$EH$8,QS$14,0)*$D89,IF($C89=QS$17,$G$8*$D89,""))</f>
        <v>0</v>
      </c>
      <c r="QT89" s="34">
        <f>IF(QS89&lt;&gt;"",HLOOKUP(COUNT($NE89:QS89)+1,$G$4:$EH$8,QT$14,0)*$D89,IF($C89=QT$17,$G$8*$D89,""))</f>
        <v>0</v>
      </c>
      <c r="QU89" s="34">
        <f>IF(QT89&lt;&gt;"",HLOOKUP(COUNT($NE89:QT89)+1,$G$4:$EH$8,QU$14,0)*$D89,IF($C89=QU$17,$G$8*$D89,""))</f>
        <v>0</v>
      </c>
      <c r="QV89" s="34">
        <f>IF(QU89&lt;&gt;"",HLOOKUP(COUNT($NE89:QU89)+1,$G$4:$EH$8,QV$14,0)*$D89,IF($C89=QV$17,$G$8*$D89,""))</f>
        <v>0</v>
      </c>
      <c r="QW89" s="34">
        <f>IF(QV89&lt;&gt;"",HLOOKUP(COUNT($NE89:QV89)+1,$G$4:$EH$8,QW$14,0)*$D89,IF($C89=QW$17,$G$8*$D89,""))</f>
        <v>0</v>
      </c>
      <c r="QX89" s="34">
        <f>IF(QW89&lt;&gt;"",HLOOKUP(COUNT($NE89:QW89)+1,$G$4:$EH$8,QX$14,0)*$D89,IF($C89=QX$17,$G$8*$D89,""))</f>
        <v>0</v>
      </c>
      <c r="QY89" s="34">
        <f>IF(QX89&lt;&gt;"",HLOOKUP(COUNT($NE89:QX89)+1,$G$4:$EH$8,QY$14,0)*$D89,IF($C89=QY$17,$G$8*$D89,""))</f>
        <v>0</v>
      </c>
      <c r="QZ89" s="34">
        <f>IF(QY89&lt;&gt;"",HLOOKUP(COUNT($NE89:QY89)+1,$G$4:$EH$8,QZ$14,0)*$D89,IF($C89=QZ$17,$G$8*$D89,""))</f>
        <v>0</v>
      </c>
      <c r="RA89" s="34">
        <f>IF(QZ89&lt;&gt;"",HLOOKUP(COUNT($NE89:QZ89)+1,$G$4:$EH$8,RA$14,0)*$D89,IF($C89=RA$17,$G$8*$D89,""))</f>
        <v>0</v>
      </c>
      <c r="RB89" s="34">
        <f>IF(RA89&lt;&gt;"",HLOOKUP(COUNT($NE89:RA89)+1,$G$4:$EH$8,RB$14,0)*$D89,IF($C89=RB$17,$G$8*$D89,""))</f>
        <v>0</v>
      </c>
      <c r="RC89" s="34">
        <f>IF(RB89&lt;&gt;"",HLOOKUP(COUNT($NE89:RB89)+1,$G$4:$EH$8,RC$14,0)*$D89,IF($C89=RC$17,$G$8*$D89,""))</f>
        <v>0</v>
      </c>
      <c r="RD89" s="34">
        <f>IF(RC89&lt;&gt;"",HLOOKUP(COUNT($NE89:RC89)+1,$G$4:$EH$8,RD$14,0)*$D89,IF($C89=RD$17,$G$8*$D89,""))</f>
        <v>0</v>
      </c>
      <c r="RE89" s="34">
        <f>IF(RD89&lt;&gt;"",HLOOKUP(COUNT($NE89:RD89)+1,$G$4:$EH$8,RE$14,0)*$D89,IF($C89=RE$17,$G$8*$D89,""))</f>
        <v>0</v>
      </c>
      <c r="RF89" s="34">
        <f>IF(RE89&lt;&gt;"",HLOOKUP(COUNT($NE89:RE89)+1,$G$4:$EH$8,RF$14,0)*$D89,IF($C89=RF$17,$G$8*$D89,""))</f>
        <v>0</v>
      </c>
      <c r="RG89" s="34">
        <f>IF(RF89&lt;&gt;"",HLOOKUP(COUNT($NE89:RF89)+1,$G$4:$EH$8,RG$14,0)*$D89,IF($C89=RG$17,$G$8*$D89,""))</f>
        <v>0</v>
      </c>
      <c r="RH89" s="34">
        <f>IF(RG89&lt;&gt;"",HLOOKUP(COUNT($NE89:RG89)+1,$G$4:$EH$8,RH$14,0)*$D89,IF($C89=RH$17,$G$8*$D89,""))</f>
        <v>0</v>
      </c>
      <c r="RI89" s="34">
        <f>IF(RH89&lt;&gt;"",HLOOKUP(COUNT($NE89:RH89)+1,$G$4:$EH$8,RI$14,0)*$D89,IF($C89=RI$17,$G$8*$D89,""))</f>
        <v>0</v>
      </c>
      <c r="RJ89" s="34">
        <f>IF(RI89&lt;&gt;"",HLOOKUP(COUNT($NE89:RI89)+1,$G$4:$EH$8,RJ$14,0)*$D89,IF($C89=RJ$17,$G$8*$D89,""))</f>
        <v>0</v>
      </c>
      <c r="RK89" s="34">
        <f>IF(RJ89&lt;&gt;"",HLOOKUP(COUNT($NE89:RJ89)+1,$G$4:$EH$8,RK$14,0)*$D89,IF($C89=RK$17,$G$8*$D89,""))</f>
        <v>0</v>
      </c>
      <c r="RL89" s="34">
        <f>IF(RK89&lt;&gt;"",HLOOKUP(COUNT($NE89:RK89)+1,$G$4:$EH$8,RL$14,0)*$D89,IF($C89=RL$17,$G$8*$D89,""))</f>
        <v>0</v>
      </c>
      <c r="RM89" s="34">
        <f>IF(RL89&lt;&gt;"",HLOOKUP(COUNT($NE89:RL89)+1,$G$4:$EH$8,RM$14,0)*$D89,IF($C89=RM$17,$G$8*$D89,""))</f>
        <v>0</v>
      </c>
      <c r="RN89" s="34">
        <f>IF(RM89&lt;&gt;"",HLOOKUP(COUNT($NE89:RM89)+1,$G$4:$EH$8,RN$14,0)*$D89,IF($C89=RN$17,$G$8*$D89,""))</f>
        <v>0</v>
      </c>
      <c r="RO89" s="34">
        <f>IF(RN89&lt;&gt;"",HLOOKUP(COUNT($NE89:RN89)+1,$G$4:$EH$8,RO$14,0)*$D89,IF($C89=RO$17,$G$8*$D89,""))</f>
        <v>0</v>
      </c>
      <c r="RP89" s="34">
        <f>IF(RO89&lt;&gt;"",HLOOKUP(COUNT($NE89:RO89)+1,$G$4:$EH$8,RP$14,0)*$D89,IF($C89=RP$17,$G$8*$D89,""))</f>
        <v>0</v>
      </c>
      <c r="RQ89" s="34">
        <f>IF(RP89&lt;&gt;"",HLOOKUP(COUNT($NE89:RP89)+1,$G$4:$EH$8,RQ$14,0)*$D89,IF($C89=RQ$17,$G$8*$D89,""))</f>
        <v>0</v>
      </c>
      <c r="RR89" s="34">
        <f>IF(RQ89&lt;&gt;"",HLOOKUP(COUNT($NE89:RQ89)+1,$G$4:$EH$8,RR$14,0)*$D89,IF($C89=RR$17,$G$8*$D89,""))</f>
        <v>0</v>
      </c>
      <c r="RS89" s="34">
        <f>IF(RR89&lt;&gt;"",HLOOKUP(COUNT($NE89:RR89)+1,$G$4:$EH$8,RS$14,0)*$D89,IF($C89=RS$17,$G$8*$D89,""))</f>
        <v>0</v>
      </c>
      <c r="RT89" s="34">
        <f>IF(RS89&lt;&gt;"",HLOOKUP(COUNT($NE89:RS89)+1,$G$4:$EH$8,RT$14,0)*$D89,IF($C89=RT$17,$G$8*$D89,""))</f>
        <v>0</v>
      </c>
      <c r="RU89" s="34">
        <f>IF(RT89&lt;&gt;"",HLOOKUP(COUNT($NE89:RT89)+1,$G$4:$EH$8,RU$14,0)*$D89,IF($C89=RU$17,$G$8*$D89,""))</f>
        <v>0</v>
      </c>
      <c r="RW89" s="34" t="str">
        <f>IF(RV89&lt;&gt;"",HLOOKUP(COUNT($RV89:RV89)+1,$G$4:$EH$9,RW$14,0)*$D89,IF($C89=RW$17,$G$9*$D89,""))</f>
        <v/>
      </c>
      <c r="RX89" s="34" t="str">
        <f>IF(RW89&lt;&gt;"",HLOOKUP(COUNT($RV89:RW89)+1,$G$4:$EH$9,RX$14,0)*$D89,IF($C89=RX$17,$G$9*$D89,""))</f>
        <v/>
      </c>
      <c r="RY89" s="34" t="str">
        <f>IF(RX89&lt;&gt;"",HLOOKUP(COUNT($RV89:RX89)+1,$G$4:$EH$9,RY$14,0)*$D89,IF($C89=RY$17,$G$9*$D89,""))</f>
        <v/>
      </c>
      <c r="RZ89" s="34" t="str">
        <f>IF(RY89&lt;&gt;"",HLOOKUP(COUNT($RV89:RY89)+1,$G$4:$EH$9,RZ$14,0)*$D89,IF($C89=RZ$17,$G$9*$D89,""))</f>
        <v/>
      </c>
      <c r="SA89" s="34" t="str">
        <f>IF(RZ89&lt;&gt;"",HLOOKUP(COUNT($RV89:RZ89)+1,$G$4:$EH$9,SA$14,0)*$D89,IF($C89=SA$17,$G$9*$D89,""))</f>
        <v/>
      </c>
      <c r="SB89" s="34" t="str">
        <f>IF(SA89&lt;&gt;"",HLOOKUP(COUNT($RV89:SA89)+1,$G$4:$EH$9,SB$14,0)*$D89,IF($C89=SB$17,$G$9*$D89,""))</f>
        <v/>
      </c>
      <c r="SC89" s="34" t="str">
        <f>IF(SB89&lt;&gt;"",HLOOKUP(COUNT($RV89:SB89)+1,$G$4:$EH$9,SC$14,0)*$D89,IF($C89=SC$17,$G$9*$D89,""))</f>
        <v/>
      </c>
      <c r="SD89" s="34" t="str">
        <f>IF(SC89&lt;&gt;"",HLOOKUP(COUNT($RV89:SC89)+1,$G$4:$EH$9,SD$14,0)*$D89,IF($C89=SD$17,$G$9*$D89,""))</f>
        <v/>
      </c>
      <c r="SE89" s="34" t="str">
        <f>IF(SD89&lt;&gt;"",HLOOKUP(COUNT($RV89:SD89)+1,$G$4:$EH$9,SE$14,0)*$D89,IF($C89=SE$17,$G$9*$D89,""))</f>
        <v/>
      </c>
      <c r="SF89" s="34" t="str">
        <f>IF(SE89&lt;&gt;"",HLOOKUP(COUNT($RV89:SE89)+1,$G$4:$EH$9,SF$14,0)*$D89,IF($C89=SF$17,$G$9*$D89,""))</f>
        <v/>
      </c>
      <c r="SG89" s="34" t="str">
        <f>IF(SF89&lt;&gt;"",HLOOKUP(COUNT($RV89:SF89)+1,$G$4:$EH$9,SG$14,0)*$D89,IF($C89=SG$17,$G$9*$D89,""))</f>
        <v/>
      </c>
      <c r="SH89" s="34" t="str">
        <f>IF(SG89&lt;&gt;"",HLOOKUP(COUNT($RV89:SG89)+1,$G$4:$EH$9,SH$14,0)*$D89,IF($C89=SH$17,$G$9*$D89,""))</f>
        <v/>
      </c>
      <c r="SI89" s="34" t="str">
        <f>IF(SH89&lt;&gt;"",HLOOKUP(COUNT($RV89:SH89)+1,$G$4:$EH$9,SI$14,0)*$D89,IF($C89=SI$17,$G$9*$D89,""))</f>
        <v/>
      </c>
      <c r="SJ89" s="34" t="str">
        <f>IF(SI89&lt;&gt;"",HLOOKUP(COUNT($RV89:SI89)+1,$G$4:$EH$9,SJ$14,0)*$D89,IF($C89=SJ$17,$G$9*$D89,""))</f>
        <v/>
      </c>
      <c r="SK89" s="34" t="str">
        <f>IF(SJ89&lt;&gt;"",HLOOKUP(COUNT($RV89:SJ89)+1,$G$4:$EH$9,SK$14,0)*$D89,IF($C89=SK$17,$G$9*$D89,""))</f>
        <v/>
      </c>
      <c r="SL89" s="34" t="str">
        <f>IF(SK89&lt;&gt;"",HLOOKUP(COUNT($RV89:SK89)+1,$G$4:$EH$9,SL$14,0)*$D89,IF($C89=SL$17,$G$9*$D89,""))</f>
        <v/>
      </c>
      <c r="SM89" s="34" t="str">
        <f>IF(SL89&lt;&gt;"",HLOOKUP(COUNT($RV89:SL89)+1,$G$4:$EH$9,SM$14,0)*$D89,IF($C89=SM$17,$G$9*$D89,""))</f>
        <v/>
      </c>
      <c r="SN89" s="34" t="str">
        <f>IF(SM89&lt;&gt;"",HLOOKUP(COUNT($RV89:SM89)+1,$G$4:$EH$9,SN$14,0)*$D89,IF($C89=SN$17,$G$9*$D89,""))</f>
        <v/>
      </c>
      <c r="SO89" s="34" t="str">
        <f>IF(SN89&lt;&gt;"",HLOOKUP(COUNT($RV89:SN89)+1,$G$4:$EH$9,SO$14,0)*$D89,IF($C89=SO$17,$G$9*$D89,""))</f>
        <v/>
      </c>
      <c r="SP89" s="34" t="str">
        <f>IF(SO89&lt;&gt;"",HLOOKUP(COUNT($RV89:SO89)+1,$G$4:$EH$9,SP$14,0)*$D89,IF($C89=SP$17,$G$9*$D89,""))</f>
        <v/>
      </c>
      <c r="SQ89" s="34" t="str">
        <f>IF(SP89&lt;&gt;"",HLOOKUP(COUNT($RV89:SP89)+1,$G$4:$EH$9,SQ$14,0)*$D89,IF($C89=SQ$17,$G$9*$D89,""))</f>
        <v/>
      </c>
      <c r="SR89" s="34" t="str">
        <f>IF(SQ89&lt;&gt;"",HLOOKUP(COUNT($RV89:SQ89)+1,$G$4:$EH$9,SR$14,0)*$D89,IF($C89=SR$17,$G$9*$D89,""))</f>
        <v/>
      </c>
      <c r="SS89" s="34" t="str">
        <f>IF(SR89&lt;&gt;"",HLOOKUP(COUNT($RV89:SR89)+1,$G$4:$EH$9,SS$14,0)*$D89,IF($C89=SS$17,$G$9*$D89,""))</f>
        <v/>
      </c>
      <c r="ST89" s="34" t="str">
        <f>IF(SS89&lt;&gt;"",HLOOKUP(COUNT($RV89:SS89)+1,$G$4:$EH$9,ST$14,0)*$D89,IF($C89=ST$17,$G$9*$D89,""))</f>
        <v/>
      </c>
      <c r="SU89" s="34" t="str">
        <f>IF(ST89&lt;&gt;"",HLOOKUP(COUNT($RV89:ST89)+1,$G$4:$EH$9,SU$14,0)*$D89,IF($C89=SU$17,$G$9*$D89,""))</f>
        <v/>
      </c>
      <c r="SV89" s="34" t="str">
        <f>IF(SU89&lt;&gt;"",HLOOKUP(COUNT($RV89:SU89)+1,$G$4:$EH$9,SV$14,0)*$D89,IF($C89=SV$17,$G$9*$D89,""))</f>
        <v/>
      </c>
      <c r="SW89" s="34" t="str">
        <f>IF(SV89&lt;&gt;"",HLOOKUP(COUNT($RV89:SV89)+1,$G$4:$EH$9,SW$14,0)*$D89,IF($C89=SW$17,$G$9*$D89,""))</f>
        <v/>
      </c>
      <c r="SX89" s="34" t="str">
        <f>IF(SW89&lt;&gt;"",HLOOKUP(COUNT($RV89:SW89)+1,$G$4:$EH$9,SX$14,0)*$D89,IF($C89=SX$17,$G$9*$D89,""))</f>
        <v/>
      </c>
      <c r="SY89" s="34" t="str">
        <f>IF(SX89&lt;&gt;"",HLOOKUP(COUNT($RV89:SX89)+1,$G$4:$EH$9,SY$14,0)*$D89,IF($C89=SY$17,$G$9*$D89,""))</f>
        <v/>
      </c>
      <c r="SZ89" s="34" t="str">
        <f>IF(SY89&lt;&gt;"",HLOOKUP(COUNT($RV89:SY89)+1,$G$4:$EH$9,SZ$14,0)*$D89,IF($C89=SZ$17,$G$9*$D89,""))</f>
        <v/>
      </c>
      <c r="TA89" s="34" t="str">
        <f>IF(SZ89&lt;&gt;"",HLOOKUP(COUNT($RV89:SZ89)+1,$G$4:$EH$9,TA$14,0)*$D89,IF($C89=TA$17,$G$9*$D89,""))</f>
        <v/>
      </c>
      <c r="TB89" s="34" t="str">
        <f>IF(TA89&lt;&gt;"",HLOOKUP(COUNT($RV89:TA89)+1,$G$4:$EH$9,TB$14,0)*$D89,IF($C89=TB$17,$G$9*$D89,""))</f>
        <v/>
      </c>
      <c r="TC89" s="34" t="str">
        <f>IF(TB89&lt;&gt;"",HLOOKUP(COUNT($RV89:TB89)+1,$G$4:$EH$9,TC$14,0)*$D89,IF($C89=TC$17,$G$9*$D89,""))</f>
        <v/>
      </c>
      <c r="TD89" s="34" t="str">
        <f>IF(TC89&lt;&gt;"",HLOOKUP(COUNT($RV89:TC89)+1,$G$4:$EH$9,TD$14,0)*$D89,IF($C89=TD$17,$G$9*$D89,""))</f>
        <v/>
      </c>
      <c r="TE89" s="34" t="str">
        <f>IF(TD89&lt;&gt;"",HLOOKUP(COUNT($RV89:TD89)+1,$G$4:$EH$9,TE$14,0)*$D89,IF($C89=TE$17,$G$9*$D89,""))</f>
        <v/>
      </c>
      <c r="TF89" s="34" t="str">
        <f>IF(TE89&lt;&gt;"",HLOOKUP(COUNT($RV89:TE89)+1,$G$4:$EH$9,TF$14,0)*$D89,IF($C89=TF$17,$G$9*$D89,""))</f>
        <v/>
      </c>
      <c r="TG89" s="34" t="str">
        <f>IF(TF89&lt;&gt;"",HLOOKUP(COUNT($RV89:TF89)+1,$G$4:$EH$9,TG$14,0)*$D89,IF($C89=TG$17,$G$9*$D89,""))</f>
        <v/>
      </c>
      <c r="TH89" s="34" t="str">
        <f>IF(TG89&lt;&gt;"",HLOOKUP(COUNT($RV89:TG89)+1,$G$4:$EH$9,TH$14,0)*$D89,IF($C89=TH$17,$G$9*$D89,""))</f>
        <v/>
      </c>
      <c r="TI89" s="34" t="str">
        <f>IF(TH89&lt;&gt;"",HLOOKUP(COUNT($RV89:TH89)+1,$G$4:$EH$9,TI$14,0)*$D89,IF($C89=TI$17,$G$9*$D89,""))</f>
        <v/>
      </c>
      <c r="TJ89" s="34" t="str">
        <f>IF(TI89&lt;&gt;"",HLOOKUP(COUNT($RV89:TI89)+1,$G$4:$EH$9,TJ$14,0)*$D89,IF($C89=TJ$17,$G$9*$D89,""))</f>
        <v/>
      </c>
      <c r="TK89" s="34" t="str">
        <f>IF(TJ89&lt;&gt;"",HLOOKUP(COUNT($RV89:TJ89)+1,$G$4:$EH$9,TK$14,0)*$D89,IF($C89=TK$17,$G$9*$D89,""))</f>
        <v/>
      </c>
      <c r="TL89" s="34" t="str">
        <f>IF(TK89&lt;&gt;"",HLOOKUP(COUNT($RV89:TK89)+1,$G$4:$EH$9,TL$14,0)*$D89,IF($C89=TL$17,$G$9*$D89,""))</f>
        <v/>
      </c>
      <c r="TM89" s="34" t="str">
        <f>IF(TL89&lt;&gt;"",HLOOKUP(COUNT($RV89:TL89)+1,$G$4:$EH$9,TM$14,0)*$D89,IF($C89=TM$17,$G$9*$D89,""))</f>
        <v/>
      </c>
      <c r="TN89" s="34" t="str">
        <f>IF(TM89&lt;&gt;"",HLOOKUP(COUNT($RV89:TM89)+1,$G$4:$EH$9,TN$14,0)*$D89,IF($C89=TN$17,$G$9*$D89,""))</f>
        <v/>
      </c>
      <c r="TO89" s="34" t="str">
        <f>IF(TN89&lt;&gt;"",HLOOKUP(COUNT($RV89:TN89)+1,$G$4:$EH$9,TO$14,0)*$D89,IF($C89=TO$17,$G$9*$D89,""))</f>
        <v/>
      </c>
      <c r="TP89" s="34" t="str">
        <f>IF(TO89&lt;&gt;"",HLOOKUP(COUNT($RV89:TO89)+1,$G$4:$EH$9,TP$14,0)*$D89,IF($C89=TP$17,$G$9*$D89,""))</f>
        <v/>
      </c>
      <c r="TQ89" s="34" t="str">
        <f>IF(TP89&lt;&gt;"",HLOOKUP(COUNT($RV89:TP89)+1,$G$4:$EH$9,TQ$14,0)*$D89,IF($C89=TQ$17,$G$9*$D89,""))</f>
        <v/>
      </c>
      <c r="TR89" s="34" t="str">
        <f>IF(TQ89&lt;&gt;"",HLOOKUP(COUNT($RV89:TQ89)+1,$G$4:$EH$9,TR$14,0)*$D89,IF($C89=TR$17,$G$9*$D89,""))</f>
        <v/>
      </c>
      <c r="TS89" s="34" t="str">
        <f>IF(TR89&lt;&gt;"",HLOOKUP(COUNT($RV89:TR89)+1,$G$4:$EH$9,TS$14,0)*$D89,IF($C89=TS$17,$G$9*$D89,""))</f>
        <v/>
      </c>
      <c r="TT89" s="34" t="str">
        <f>IF(TS89&lt;&gt;"",HLOOKUP(COUNT($RV89:TS89)+1,$G$4:$EH$9,TT$14,0)*$D89,IF($C89=TT$17,$G$9*$D89,""))</f>
        <v/>
      </c>
      <c r="TU89" s="34" t="str">
        <f>IF(TT89&lt;&gt;"",HLOOKUP(COUNT($RV89:TT89)+1,$G$4:$EH$9,TU$14,0)*$D89,IF($C89=TU$17,$G$9*$D89,""))</f>
        <v/>
      </c>
      <c r="TV89" s="34" t="str">
        <f>IF(TU89&lt;&gt;"",HLOOKUP(COUNT($RV89:TU89)+1,$G$4:$EH$9,TV$14,0)*$D89,IF($C89=TV$17,$G$9*$D89,""))</f>
        <v/>
      </c>
      <c r="TW89" s="34" t="str">
        <f>IF(TV89&lt;&gt;"",HLOOKUP(COUNT($RV89:TV89)+1,$G$4:$EH$9,TW$14,0)*$D89,IF($C89=TW$17,$G$9*$D89,""))</f>
        <v/>
      </c>
      <c r="TX89" s="34" t="str">
        <f>IF(TW89&lt;&gt;"",HLOOKUP(COUNT($RV89:TW89)+1,$G$4:$EH$9,TX$14,0)*$D89,IF($C89=TX$17,$G$9*$D89,""))</f>
        <v/>
      </c>
      <c r="TY89" s="34" t="str">
        <f>IF(TX89&lt;&gt;"",HLOOKUP(COUNT($RV89:TX89)+1,$G$4:$EH$9,TY$14,0)*$D89,IF($C89=TY$17,$G$9*$D89,""))</f>
        <v/>
      </c>
      <c r="TZ89" s="34" t="str">
        <f>IF(TY89&lt;&gt;"",HLOOKUP(COUNT($RV89:TY89)+1,$G$4:$EH$9,TZ$14,0)*$D89,IF($C89=TZ$17,$G$9*$D89,""))</f>
        <v/>
      </c>
      <c r="UA89" s="34" t="str">
        <f>IF(TZ89&lt;&gt;"",HLOOKUP(COUNT($RV89:TZ89)+1,$G$4:$EH$9,UA$14,0)*$D89,IF($C89=UA$17,$G$9*$D89,""))</f>
        <v/>
      </c>
      <c r="UB89" s="34" t="str">
        <f>IF(UA89&lt;&gt;"",HLOOKUP(COUNT($RV89:UA89)+1,$G$4:$EH$9,UB$14,0)*$D89,IF($C89=UB$17,$G$9*$D89,""))</f>
        <v/>
      </c>
      <c r="UC89" s="34" t="str">
        <f>IF(UB89&lt;&gt;"",HLOOKUP(COUNT($RV89:UB89)+1,$G$4:$EH$9,UC$14,0)*$D89,IF($C89=UC$17,$G$9*$D89,""))</f>
        <v/>
      </c>
      <c r="UD89" s="34" t="str">
        <f>IF(UC89&lt;&gt;"",HLOOKUP(COUNT($RV89:UC89)+1,$G$4:$EH$9,UD$14,0)*$D89,IF($C89=UD$17,$G$9*$D89,""))</f>
        <v/>
      </c>
      <c r="UE89" s="34" t="str">
        <f>IF(UD89&lt;&gt;"",HLOOKUP(COUNT($RV89:UD89)+1,$G$4:$EH$9,UE$14,0)*$D89,IF($C89=UE$17,$G$9*$D89,""))</f>
        <v/>
      </c>
      <c r="UF89" s="34" t="str">
        <f>IF(UE89&lt;&gt;"",HLOOKUP(COUNT($RV89:UE89)+1,$G$4:$EH$9,UF$14,0)*$D89,IF($C89=UF$17,$G$9*$D89,""))</f>
        <v/>
      </c>
      <c r="UG89" s="34" t="str">
        <f>IF(UF89&lt;&gt;"",HLOOKUP(COUNT($RV89:UF89)+1,$G$4:$EH$9,UG$14,0)*$D89,IF($C89=UG$17,$G$9*$D89,""))</f>
        <v/>
      </c>
      <c r="UH89" s="34" t="str">
        <f>IF(UG89&lt;&gt;"",HLOOKUP(COUNT($RV89:UG89)+1,$G$4:$EH$9,UH$14,0)*$D89,IF($C89=UH$17,$G$9*$D89,""))</f>
        <v/>
      </c>
      <c r="UI89" s="34" t="str">
        <f>IF(UH89&lt;&gt;"",HLOOKUP(COUNT($RV89:UH89)+1,$G$4:$EH$9,UI$14,0)*$D89,IF($C89=UI$17,$G$9*$D89,""))</f>
        <v/>
      </c>
      <c r="UJ89" s="34" t="str">
        <f>IF(UI89&lt;&gt;"",HLOOKUP(COUNT($RV89:UI89)+1,$G$4:$EH$9,UJ$14,0)*$D89,IF($C89=UJ$17,$G$9*$D89,""))</f>
        <v/>
      </c>
      <c r="UK89" s="34" t="str">
        <f>IF(UJ89&lt;&gt;"",HLOOKUP(COUNT($RV89:UJ89)+1,$G$4:$EH$9,UK$14,0)*$D89,IF($C89=UK$17,$G$9*$D89,""))</f>
        <v/>
      </c>
      <c r="UL89" s="34" t="str">
        <f>IF(UK89&lt;&gt;"",HLOOKUP(COUNT($RV89:UK89)+1,$G$4:$EH$9,UL$14,0)*$D89,IF($C89=UL$17,$G$9*$D89,""))</f>
        <v/>
      </c>
      <c r="UM89" s="34" t="str">
        <f>IF(UL89&lt;&gt;"",HLOOKUP(COUNT($RV89:UL89)+1,$G$4:$EH$9,UM$14,0)*$D89,IF($C89=UM$17,$G$9*$D89,""))</f>
        <v/>
      </c>
      <c r="UN89" s="34" t="str">
        <f>IF(UM89&lt;&gt;"",HLOOKUP(COUNT($RV89:UM89)+1,$G$4:$EH$9,UN$14,0)*$D89,IF($C89=UN$17,$G$9*$D89,""))</f>
        <v/>
      </c>
      <c r="UO89" s="34">
        <f>IF(UN89&lt;&gt;"",HLOOKUP(COUNT($RV89:UN89)+1,$G$4:$EH$9,UO$14,0)*$D89,IF($C89=UO$17,$G$9*$D89,""))</f>
        <v>14500</v>
      </c>
      <c r="UP89" s="34">
        <f>IF(UO89&lt;&gt;"",HLOOKUP(COUNT($RV89:UO89)+1,$G$4:$EH$9,UP$14,0)*$D89,IF($C89=UP$17,$G$9*$D89,""))</f>
        <v>0</v>
      </c>
      <c r="UQ89" s="34">
        <f>IF(UP89&lt;&gt;"",HLOOKUP(COUNT($RV89:UP89)+1,$G$4:$EH$9,UQ$14,0)*$D89,IF($C89=UQ$17,$G$9*$D89,""))</f>
        <v>0</v>
      </c>
      <c r="UR89" s="34">
        <f>IF(UQ89&lt;&gt;"",HLOOKUP(COUNT($RV89:UQ89)+1,$G$4:$EH$9,UR$14,0)*$D89,IF($C89=UR$17,$G$9*$D89,""))</f>
        <v>0</v>
      </c>
      <c r="US89" s="34">
        <f>IF(UR89&lt;&gt;"",HLOOKUP(COUNT($RV89:UR89)+1,$G$4:$EH$9,US$14,0)*$D89,IF($C89=US$17,$G$9*$D89,""))</f>
        <v>0</v>
      </c>
      <c r="UT89" s="34">
        <f>IF(US89&lt;&gt;"",HLOOKUP(COUNT($RV89:US89)+1,$G$4:$EH$9,UT$14,0)*$D89,IF($C89=UT$17,$G$9*$D89,""))</f>
        <v>0</v>
      </c>
      <c r="UU89" s="34">
        <f>IF(UT89&lt;&gt;"",HLOOKUP(COUNT($RV89:UT89)+1,$G$4:$EH$9,UU$14,0)*$D89,IF($C89=UU$17,$G$9*$D89,""))</f>
        <v>0</v>
      </c>
      <c r="UV89" s="34">
        <f>IF(UU89&lt;&gt;"",HLOOKUP(COUNT($RV89:UU89)+1,$G$4:$EH$9,UV$14,0)*$D89,IF($C89=UV$17,$G$9*$D89,""))</f>
        <v>0</v>
      </c>
      <c r="UW89" s="34">
        <f>IF(UV89&lt;&gt;"",HLOOKUP(COUNT($RV89:UV89)+1,$G$4:$EH$9,UW$14,0)*$D89,IF($C89=UW$17,$G$9*$D89,""))</f>
        <v>0</v>
      </c>
      <c r="UX89" s="34">
        <f>IF(UW89&lt;&gt;"",HLOOKUP(COUNT($RV89:UW89)+1,$G$4:$EH$9,UX$14,0)*$D89,IF($C89=UX$17,$G$9*$D89,""))</f>
        <v>0</v>
      </c>
      <c r="UY89" s="34">
        <f>IF(UX89&lt;&gt;"",HLOOKUP(COUNT($RV89:UX89)+1,$G$4:$EH$9,UY$14,0)*$D89,IF($C89=UY$17,$G$9*$D89,""))</f>
        <v>0</v>
      </c>
      <c r="UZ89" s="34">
        <f>IF(UY89&lt;&gt;"",HLOOKUP(COUNT($RV89:UY89)+1,$G$4:$EH$9,UZ$14,0)*$D89,IF($C89=UZ$17,$G$9*$D89,""))</f>
        <v>0</v>
      </c>
      <c r="VA89" s="34">
        <f>IF(UZ89&lt;&gt;"",HLOOKUP(COUNT($RV89:UZ89)+1,$G$4:$EH$9,VA$14,0)*$D89,IF($C89=VA$17,$G$9*$D89,""))</f>
        <v>0</v>
      </c>
      <c r="VB89" s="34">
        <f>IF(VA89&lt;&gt;"",HLOOKUP(COUNT($RV89:VA89)+1,$G$4:$EH$9,VB$14,0)*$D89,IF($C89=VB$17,$G$9*$D89,""))</f>
        <v>0</v>
      </c>
      <c r="VC89" s="34">
        <f>IF(VB89&lt;&gt;"",HLOOKUP(COUNT($RV89:VB89)+1,$G$4:$EH$9,VC$14,0)*$D89,IF($C89=VC$17,$G$9*$D89,""))</f>
        <v>0</v>
      </c>
      <c r="VD89" s="34">
        <f>IF(VC89&lt;&gt;"",HLOOKUP(COUNT($RV89:VC89)+1,$G$4:$EH$9,VD$14,0)*$D89,IF($C89=VD$17,$G$9*$D89,""))</f>
        <v>0</v>
      </c>
      <c r="VE89" s="34">
        <f>IF(VD89&lt;&gt;"",HLOOKUP(COUNT($RV89:VD89)+1,$G$4:$EH$9,VE$14,0)*$D89,IF($C89=VE$17,$G$9*$D89,""))</f>
        <v>0</v>
      </c>
      <c r="VF89" s="34">
        <f>IF(VE89&lt;&gt;"",HLOOKUP(COUNT($RV89:VE89)+1,$G$4:$EH$9,VF$14,0)*$D89,IF($C89=VF$17,$G$9*$D89,""))</f>
        <v>0</v>
      </c>
      <c r="VG89" s="34">
        <f>IF(VF89&lt;&gt;"",HLOOKUP(COUNT($RV89:VF89)+1,$G$4:$EH$9,VG$14,0)*$D89,IF($C89=VG$17,$G$9*$D89,""))</f>
        <v>0</v>
      </c>
      <c r="VH89" s="34">
        <f>IF(VG89&lt;&gt;"",HLOOKUP(COUNT($RV89:VG89)+1,$G$4:$EH$9,VH$14,0)*$D89,IF($C89=VH$17,$G$9*$D89,""))</f>
        <v>0</v>
      </c>
      <c r="VI89" s="34">
        <f>IF(VH89&lt;&gt;"",HLOOKUP(COUNT($RV89:VH89)+1,$G$4:$EH$9,VI$14,0)*$D89,IF($C89=VI$17,$G$9*$D89,""))</f>
        <v>0</v>
      </c>
      <c r="VJ89" s="34">
        <f>IF(VI89&lt;&gt;"",HLOOKUP(COUNT($RV89:VI89)+1,$G$4:$EH$9,VJ$14,0)*$D89,IF($C89=VJ$17,$G$9*$D89,""))</f>
        <v>0</v>
      </c>
      <c r="VK89" s="34">
        <f>IF(VJ89&lt;&gt;"",HLOOKUP(COUNT($RV89:VJ89)+1,$G$4:$EH$9,VK$14,0)*$D89,IF($C89=VK$17,$G$9*$D89,""))</f>
        <v>0</v>
      </c>
      <c r="VL89" s="34">
        <f>IF(VK89&lt;&gt;"",HLOOKUP(COUNT($RV89:VK89)+1,$G$4:$EH$9,VL$14,0)*$D89,IF($C89=VL$17,$G$9*$D89,""))</f>
        <v>0</v>
      </c>
      <c r="VM89" s="34">
        <f>IF(VL89&lt;&gt;"",HLOOKUP(COUNT($RV89:VL89)+1,$G$4:$EH$9,VM$14,0)*$D89,IF($C89=VM$17,$G$9*$D89,""))</f>
        <v>0</v>
      </c>
      <c r="VN89" s="34">
        <f>IF(VM89&lt;&gt;"",HLOOKUP(COUNT($RV89:VM89)+1,$G$4:$EH$9,VN$14,0)*$D89,IF($C89=VN$17,$G$9*$D89,""))</f>
        <v>0</v>
      </c>
      <c r="VO89" s="34">
        <f>IF(VN89&lt;&gt;"",HLOOKUP(COUNT($RV89:VN89)+1,$G$4:$EH$9,VO$14,0)*$D89,IF($C89=VO$17,$G$9*$D89,""))</f>
        <v>0</v>
      </c>
      <c r="VP89" s="34">
        <f>IF(VO89&lt;&gt;"",HLOOKUP(COUNT($RV89:VO89)+1,$G$4:$EH$9,VP$14,0)*$D89,IF($C89=VP$17,$G$9*$D89,""))</f>
        <v>0</v>
      </c>
      <c r="VQ89" s="34">
        <f>IF(VP89&lt;&gt;"",HLOOKUP(COUNT($RV89:VP89)+1,$G$4:$EH$9,VQ$14,0)*$D89,IF($C89=VQ$17,$G$9*$D89,""))</f>
        <v>0</v>
      </c>
      <c r="VR89" s="34">
        <f>IF(VQ89&lt;&gt;"",HLOOKUP(COUNT($RV89:VQ89)+1,$G$4:$EH$9,VR$14,0)*$D89,IF($C89=VR$17,$G$9*$D89,""))</f>
        <v>0</v>
      </c>
      <c r="VS89" s="34">
        <f>IF(VR89&lt;&gt;"",HLOOKUP(COUNT($RV89:VR89)+1,$G$4:$EH$9,VS$14,0)*$D89,IF($C89=VS$17,$G$9*$D89,""))</f>
        <v>0</v>
      </c>
      <c r="VT89" s="34">
        <f>IF(VS89&lt;&gt;"",HLOOKUP(COUNT($RV89:VS89)+1,$G$4:$EH$9,VT$14,0)*$D89,IF($C89=VT$17,$G$9*$D89,""))</f>
        <v>0</v>
      </c>
      <c r="VU89" s="34">
        <f>IF(VT89&lt;&gt;"",HLOOKUP(COUNT($RV89:VT89)+1,$G$4:$EH$9,VU$14,0)*$D89,IF($C89=VU$17,$G$9*$D89,""))</f>
        <v>0</v>
      </c>
      <c r="VV89" s="34">
        <f>IF(VU89&lt;&gt;"",HLOOKUP(COUNT($RV89:VU89)+1,$G$4:$EH$9,VV$14,0)*$D89,IF($C89=VV$17,$G$9*$D89,""))</f>
        <v>0</v>
      </c>
      <c r="VW89" s="34">
        <f>IF(VV89&lt;&gt;"",HLOOKUP(COUNT($RV89:VV89)+1,$G$4:$EH$9,VW$14,0)*$D89,IF($C89=VW$17,$G$9*$D89,""))</f>
        <v>0</v>
      </c>
      <c r="VX89" s="34">
        <f>IF(VW89&lt;&gt;"",HLOOKUP(COUNT($RV89:VW89)+1,$G$4:$EH$9,VX$14,0)*$D89,IF($C89=VX$17,$G$9*$D89,""))</f>
        <v>0</v>
      </c>
      <c r="VY89" s="34">
        <f>IF(VX89&lt;&gt;"",HLOOKUP(COUNT($RV89:VX89)+1,$G$4:$EH$9,VY$14,0)*$D89,IF($C89=VY$17,$G$9*$D89,""))</f>
        <v>0</v>
      </c>
      <c r="VZ89" s="34">
        <f>IF(VY89&lt;&gt;"",HLOOKUP(COUNT($RV89:VY89)+1,$G$4:$EH$9,VZ$14,0)*$D89,IF($C89=VZ$17,$G$9*$D89,""))</f>
        <v>0</v>
      </c>
      <c r="WA89" s="34">
        <f>IF(VZ89&lt;&gt;"",HLOOKUP(COUNT($RV89:VZ89)+1,$G$4:$EH$9,WA$14,0)*$D89,IF($C89=WA$17,$G$9*$D89,""))</f>
        <v>0</v>
      </c>
      <c r="WB89" s="34">
        <f>IF(WA89&lt;&gt;"",HLOOKUP(COUNT($RV89:WA89)+1,$G$4:$EH$9,WB$14,0)*$D89,IF($C89=WB$17,$G$9*$D89,""))</f>
        <v>0</v>
      </c>
      <c r="WC89" s="34">
        <f>IF(WB89&lt;&gt;"",HLOOKUP(COUNT($RV89:WB89)+1,$G$4:$EH$9,WC$14,0)*$D89,IF($C89=WC$17,$G$9*$D89,""))</f>
        <v>0</v>
      </c>
      <c r="WD89" s="34">
        <f>IF(WC89&lt;&gt;"",HLOOKUP(COUNT($RV89:WC89)+1,$G$4:$EH$9,WD$14,0)*$D89,IF($C89=WD$17,$G$9*$D89,""))</f>
        <v>0</v>
      </c>
      <c r="WE89" s="34">
        <f>IF(WD89&lt;&gt;"",HLOOKUP(COUNT($RV89:WD89)+1,$G$4:$EH$9,WE$14,0)*$D89,IF($C89=WE$17,$G$9*$D89,""))</f>
        <v>0</v>
      </c>
      <c r="WF89" s="34">
        <f>IF(WE89&lt;&gt;"",HLOOKUP(COUNT($RV89:WE89)+1,$G$4:$EH$9,WF$14,0)*$D89,IF($C89=WF$17,$G$9*$D89,""))</f>
        <v>0</v>
      </c>
      <c r="WG89" s="34">
        <f>IF(WF89&lt;&gt;"",HLOOKUP(COUNT($RV89:WF89)+1,$G$4:$EH$9,WG$14,0)*$D89,IF($C89=WG$17,$G$9*$D89,""))</f>
        <v>0</v>
      </c>
      <c r="WH89" s="34">
        <f>IF(WG89&lt;&gt;"",HLOOKUP(COUNT($RV89:WG89)+1,$G$4:$EH$9,WH$14,0)*$D89,IF($C89=WH$17,$G$9*$D89,""))</f>
        <v>0</v>
      </c>
      <c r="WI89" s="34">
        <f>IF(WH89&lt;&gt;"",HLOOKUP(COUNT($RV89:WH89)+1,$G$4:$EH$9,WI$14,0)*$D89,IF($C89=WI$17,$G$9*$D89,""))</f>
        <v>0</v>
      </c>
      <c r="WJ89" s="34">
        <f>IF(WI89&lt;&gt;"",HLOOKUP(COUNT($RV89:WI89)+1,$G$4:$EH$9,WJ$14,0)*$D89,IF($C89=WJ$17,$G$9*$D89,""))</f>
        <v>0</v>
      </c>
      <c r="WK89" s="34">
        <f>IF(WJ89&lt;&gt;"",HLOOKUP(COUNT($RV89:WJ89)+1,$G$4:$EH$9,WK$14,0)*$D89,IF($C89=WK$17,$G$9*$D89,""))</f>
        <v>0</v>
      </c>
      <c r="WL89" s="34">
        <f>IF(WK89&lt;&gt;"",HLOOKUP(COUNT($RV89:WK89)+1,$G$4:$EH$9,WL$14,0)*$D89,IF($C89=WL$17,$G$9*$D89,""))</f>
        <v>0</v>
      </c>
    </row>
    <row r="90" spans="1:610" ht="15" x14ac:dyDescent="0.2">
      <c r="A90" s="25">
        <f t="shared" si="911"/>
        <v>12</v>
      </c>
      <c r="B90" s="1328" t="s">
        <v>87</v>
      </c>
      <c r="C90" s="62">
        <f t="shared" si="912"/>
        <v>72</v>
      </c>
      <c r="D90" s="30">
        <f>VLOOKUP(B90,Premissas!$R$8:$AD$18,(Histograma!A90+1),0)</f>
        <v>5</v>
      </c>
      <c r="E90" s="885">
        <f>Premissas!AF14+E78</f>
        <v>80</v>
      </c>
      <c r="G90" s="34" t="str">
        <f>IF(F90&lt;&gt;"",HLOOKUP(COUNT($F90:F90)+1,$G$4:$EH$8,G$14,0)*$D90,IF($C90=G$17,$G$5*$D90,""))</f>
        <v/>
      </c>
      <c r="H90" s="34" t="str">
        <f>IF(G90&lt;&gt;"",HLOOKUP(COUNT($F90:G90)+1,$G$4:$EH$8,H$14,0)*$D90,IF($C90=H$17,$G$5*$D90,""))</f>
        <v/>
      </c>
      <c r="I90" s="34" t="str">
        <f>IF(H90&lt;&gt;"",HLOOKUP(COUNT($F90:H90)+1,$G$4:$EH$8,I$14,0)*$D90,IF($C90=I$17,$G$5*$D90,""))</f>
        <v/>
      </c>
      <c r="J90" s="34" t="str">
        <f>IF(I90&lt;&gt;"",HLOOKUP(COUNT($F90:I90)+1,$G$4:$EH$8,J$14,0)*$D90,IF($C90=J$17,$G$5*$D90,""))</f>
        <v/>
      </c>
      <c r="K90" s="34" t="str">
        <f>IF(J90&lt;&gt;"",HLOOKUP(COUNT($F90:J90)+1,$G$4:$EH$8,K$14,0)*$D90,IF($C90=K$17,$G$5*$D90,""))</f>
        <v/>
      </c>
      <c r="L90" s="34" t="str">
        <f>IF(K90&lt;&gt;"",HLOOKUP(COUNT($F90:K90)+1,$G$4:$EH$8,L$14,0)*$D90,IF($C90=L$17,$G$5*$D90,""))</f>
        <v/>
      </c>
      <c r="M90" s="34" t="str">
        <f>IF(L90&lt;&gt;"",HLOOKUP(COUNT($F90:L90)+1,$G$4:$EH$8,M$14,0)*$D90,IF($C90=M$17,$G$5*$D90,""))</f>
        <v/>
      </c>
      <c r="N90" s="34" t="str">
        <f>IF(M90&lt;&gt;"",HLOOKUP(COUNT($F90:M90)+1,$G$4:$EH$8,N$14,0)*$D90,IF($C90=N$17,$G$5*$D90,""))</f>
        <v/>
      </c>
      <c r="O90" s="34" t="str">
        <f>IF(N90&lt;&gt;"",HLOOKUP(COUNT($F90:N90)+1,$G$4:$EH$8,O$14,0)*$D90,IF($C90=O$17,$G$5*$D90,""))</f>
        <v/>
      </c>
      <c r="P90" s="34" t="str">
        <f>IF(O90&lt;&gt;"",HLOOKUP(COUNT($F90:O90)+1,$G$4:$EH$8,P$14,0)*$D90,IF($C90=P$17,$G$5*$D90,""))</f>
        <v/>
      </c>
      <c r="Q90" s="34" t="str">
        <f>IF(P90&lt;&gt;"",HLOOKUP(COUNT($F90:P90)+1,$G$4:$EH$8,Q$14,0)*$D90,IF($C90=Q$17,$G$5*$D90,""))</f>
        <v/>
      </c>
      <c r="R90" s="34" t="str">
        <f>IF(Q90&lt;&gt;"",HLOOKUP(COUNT($F90:Q90)+1,$G$4:$EH$8,R$14,0)*$D90,IF($C90=R$17,$G$5*$D90,""))</f>
        <v/>
      </c>
      <c r="S90" s="34" t="str">
        <f>IF(R90&lt;&gt;"",HLOOKUP(COUNT($F90:R90)+1,$G$4:$EH$8,S$14,0)*$D90,IF($C90=S$17,$G$5*$D90,""))</f>
        <v/>
      </c>
      <c r="T90" s="34" t="str">
        <f>IF(S90&lt;&gt;"",HLOOKUP(COUNT($F90:S90)+1,$G$4:$EH$8,T$14,0)*$D90,IF($C90=T$17,$G$5*$D90,""))</f>
        <v/>
      </c>
      <c r="U90" s="34" t="str">
        <f>IF(T90&lt;&gt;"",HLOOKUP(COUNT($F90:T90)+1,$G$4:$EH$8,U$14,0)*$D90,IF($C90=U$17,$G$5*$D90,""))</f>
        <v/>
      </c>
      <c r="V90" s="34" t="str">
        <f>IF(U90&lt;&gt;"",HLOOKUP(COUNT($F90:U90)+1,$G$4:$EH$8,V$14,0)*$D90,IF($C90=V$17,$G$5*$D90,""))</f>
        <v/>
      </c>
      <c r="W90" s="34" t="str">
        <f>IF(V90&lt;&gt;"",HLOOKUP(COUNT($F90:V90)+1,$G$4:$EH$8,W$14,0)*$D90,IF($C90=W$17,$G$5*$D90,""))</f>
        <v/>
      </c>
      <c r="X90" s="34" t="str">
        <f>IF(W90&lt;&gt;"",HLOOKUP(COUNT($F90:W90)+1,$G$4:$EH$8,X$14,0)*$D90,IF($C90=X$17,$G$5*$D90,""))</f>
        <v/>
      </c>
      <c r="Y90" s="34" t="str">
        <f>IF(X90&lt;&gt;"",HLOOKUP(COUNT($F90:X90)+1,$G$4:$EH$8,Y$14,0)*$D90,IF($C90=Y$17,$G$5*$D90,""))</f>
        <v/>
      </c>
      <c r="Z90" s="34" t="str">
        <f>IF(Y90&lt;&gt;"",HLOOKUP(COUNT($F90:Y90)+1,$G$4:$EH$8,Z$14,0)*$D90,IF($C90=Z$17,$G$5*$D90,""))</f>
        <v/>
      </c>
      <c r="AA90" s="34" t="str">
        <f>IF(Z90&lt;&gt;"",HLOOKUP(COUNT($F90:Z90)+1,$G$4:$EH$8,AA$14,0)*$D90,IF($C90=AA$17,$G$5*$D90,""))</f>
        <v/>
      </c>
      <c r="AB90" s="34" t="str">
        <f>IF(AA90&lt;&gt;"",HLOOKUP(COUNT($F90:AA90)+1,$G$4:$EH$8,AB$14,0)*$D90,IF($C90=AB$17,$G$5*$D90,""))</f>
        <v/>
      </c>
      <c r="AC90" s="34" t="str">
        <f>IF(AB90&lt;&gt;"",HLOOKUP(COUNT($F90:AB90)+1,$G$4:$EH$8,AC$14,0)*$D90,IF($C90=AC$17,$G$5*$D90,""))</f>
        <v/>
      </c>
      <c r="AD90" s="34" t="str">
        <f>IF(AC90&lt;&gt;"",HLOOKUP(COUNT($F90:AC90)+1,$G$4:$EH$8,AD$14,0)*$D90,IF($C90=AD$17,$G$5*$D90,""))</f>
        <v/>
      </c>
      <c r="AE90" s="34" t="str">
        <f>IF(AD90&lt;&gt;"",HLOOKUP(COUNT($F90:AD90)+1,$G$4:$EH$8,AE$14,0)*$D90,IF($C90=AE$17,$G$5*$D90,""))</f>
        <v/>
      </c>
      <c r="AF90" s="34" t="str">
        <f>IF(AE90&lt;&gt;"",HLOOKUP(COUNT($F90:AE90)+1,$G$4:$EH$8,AF$14,0)*$D90,IF($C90=AF$17,$G$5*$D90,""))</f>
        <v/>
      </c>
      <c r="AG90" s="34" t="str">
        <f>IF(AF90&lt;&gt;"",HLOOKUP(COUNT($F90:AF90)+1,$G$4:$EH$8,AG$14,0)*$D90,IF($C90=AG$17,$G$5*$D90,""))</f>
        <v/>
      </c>
      <c r="AH90" s="34" t="str">
        <f>IF(AG90&lt;&gt;"",HLOOKUP(COUNT($F90:AG90)+1,$G$4:$EH$8,AH$14,0)*$D90,IF($C90=AH$17,$G$5*$D90,""))</f>
        <v/>
      </c>
      <c r="AI90" s="34" t="str">
        <f>IF(AH90&lt;&gt;"",HLOOKUP(COUNT($F90:AH90)+1,$G$4:$EH$8,AI$14,0)*$D90,IF($C90=AI$17,$G$5*$D90,""))</f>
        <v/>
      </c>
      <c r="AJ90" s="34" t="str">
        <f>IF(AI90&lt;&gt;"",HLOOKUP(COUNT($F90:AI90)+1,$G$4:$EH$8,AJ$14,0)*$D90,IF($C90=AJ$17,$G$5*$D90,""))</f>
        <v/>
      </c>
      <c r="AK90" s="34" t="str">
        <f>IF(AJ90&lt;&gt;"",HLOOKUP(COUNT($F90:AJ90)+1,$G$4:$EH$8,AK$14,0)*$D90,IF($C90=AK$17,$G$5*$D90,""))</f>
        <v/>
      </c>
      <c r="AL90" s="34" t="str">
        <f>IF(AK90&lt;&gt;"",HLOOKUP(COUNT($F90:AK90)+1,$G$4:$EH$8,AL$14,0)*$D90,IF($C90=AL$17,$G$5*$D90,""))</f>
        <v/>
      </c>
      <c r="AM90" s="34" t="str">
        <f>IF(AL90&lt;&gt;"",HLOOKUP(COUNT($F90:AL90)+1,$G$4:$EH$8,AM$14,0)*$D90,IF($C90=AM$17,$G$5*$D90,""))</f>
        <v/>
      </c>
      <c r="AN90" s="34" t="str">
        <f>IF(AM90&lt;&gt;"",HLOOKUP(COUNT($F90:AM90)+1,$G$4:$EH$8,AN$14,0)*$D90,IF($C90=AN$17,$G$5*$D90,""))</f>
        <v/>
      </c>
      <c r="AO90" s="34" t="str">
        <f>IF(AN90&lt;&gt;"",HLOOKUP(COUNT($F90:AN90)+1,$G$4:$EH$8,AO$14,0)*$D90,IF($C90=AO$17,$G$5*$D90,""))</f>
        <v/>
      </c>
      <c r="AP90" s="34" t="str">
        <f>IF(AO90&lt;&gt;"",HLOOKUP(COUNT($F90:AO90)+1,$G$4:$EH$8,AP$14,0)*$D90,IF($C90=AP$17,$G$5*$D90,""))</f>
        <v/>
      </c>
      <c r="AQ90" s="34" t="str">
        <f>IF(AP90&lt;&gt;"",HLOOKUP(COUNT($F90:AP90)+1,$G$4:$EH$8,AQ$14,0)*$D90,IF($C90=AQ$17,$G$5*$D90,""))</f>
        <v/>
      </c>
      <c r="AR90" s="34" t="str">
        <f>IF(AQ90&lt;&gt;"",HLOOKUP(COUNT($F90:AQ90)+1,$G$4:$EH$8,AR$14,0)*$D90,IF($C90=AR$17,$G$5*$D90,""))</f>
        <v/>
      </c>
      <c r="AS90" s="34" t="str">
        <f>IF(AR90&lt;&gt;"",HLOOKUP(COUNT($F90:AR90)+1,$G$4:$EH$8,AS$14,0)*$D90,IF($C90=AS$17,$G$5*$D90,""))</f>
        <v/>
      </c>
      <c r="AT90" s="34" t="str">
        <f>IF(AS90&lt;&gt;"",HLOOKUP(COUNT($F90:AS90)+1,$G$4:$EH$8,AT$14,0)*$D90,IF($C90=AT$17,$G$5*$D90,""))</f>
        <v/>
      </c>
      <c r="AU90" s="34" t="str">
        <f>IF(AT90&lt;&gt;"",HLOOKUP(COUNT($F90:AT90)+1,$G$4:$EH$8,AU$14,0)*$D90,IF($C90=AU$17,$G$5*$D90,""))</f>
        <v/>
      </c>
      <c r="AV90" s="34" t="str">
        <f>IF(AU90&lt;&gt;"",HLOOKUP(COUNT($F90:AU90)+1,$G$4:$EH$8,AV$14,0)*$D90,IF($C90=AV$17,$G$5*$D90,""))</f>
        <v/>
      </c>
      <c r="AW90" s="34" t="str">
        <f>IF(AV90&lt;&gt;"",HLOOKUP(COUNT($F90:AV90)+1,$G$4:$EH$8,AW$14,0)*$D90,IF($C90=AW$17,$G$5*$D90,""))</f>
        <v/>
      </c>
      <c r="AX90" s="34" t="str">
        <f>IF(AW90&lt;&gt;"",HLOOKUP(COUNT($F90:AW90)+1,$G$4:$EH$8,AX$14,0)*$D90,IF($C90=AX$17,$G$5*$D90,""))</f>
        <v/>
      </c>
      <c r="AY90" s="34" t="str">
        <f>IF(AX90&lt;&gt;"",HLOOKUP(COUNT($F90:AX90)+1,$G$4:$EH$8,AY$14,0)*$D90,IF($C90=AY$17,$G$5*$D90,""))</f>
        <v/>
      </c>
      <c r="AZ90" s="34" t="str">
        <f>IF(AY90&lt;&gt;"",HLOOKUP(COUNT($F90:AY90)+1,$G$4:$EH$8,AZ$14,0)*$D90,IF($C90=AZ$17,$G$5*$D90,""))</f>
        <v/>
      </c>
      <c r="BA90" s="34" t="str">
        <f>IF(AZ90&lt;&gt;"",HLOOKUP(COUNT($F90:AZ90)+1,$G$4:$EH$8,BA$14,0)*$D90,IF($C90=BA$17,$G$5*$D90,""))</f>
        <v/>
      </c>
      <c r="BB90" s="34" t="str">
        <f>IF(BA90&lt;&gt;"",HLOOKUP(COUNT($F90:BA90)+1,$G$4:$EH$8,BB$14,0)*$D90,IF($C90=BB$17,$G$5*$D90,""))</f>
        <v/>
      </c>
      <c r="BC90" s="34" t="str">
        <f>IF(BB90&lt;&gt;"",HLOOKUP(COUNT($F90:BB90)+1,$G$4:$EH$8,BC$14,0)*$D90,IF($C90=BC$17,$G$5*$D90,""))</f>
        <v/>
      </c>
      <c r="BD90" s="34" t="str">
        <f>IF(BC90&lt;&gt;"",HLOOKUP(COUNT($F90:BC90)+1,$G$4:$EH$8,BD$14,0)*$D90,IF($C90=BD$17,$G$5*$D90,""))</f>
        <v/>
      </c>
      <c r="BE90" s="34" t="str">
        <f>IF(BD90&lt;&gt;"",HLOOKUP(COUNT($F90:BD90)+1,$G$4:$EH$8,BE$14,0)*$D90,IF($C90=BE$17,$G$5*$D90,""))</f>
        <v/>
      </c>
      <c r="BF90" s="34" t="str">
        <f>IF(BE90&lt;&gt;"",HLOOKUP(COUNT($F90:BE90)+1,$G$4:$EH$8,BF$14,0)*$D90,IF($C90=BF$17,$G$5*$D90,""))</f>
        <v/>
      </c>
      <c r="BG90" s="34" t="str">
        <f>IF(BF90&lt;&gt;"",HLOOKUP(COUNT($F90:BF90)+1,$G$4:$EH$8,BG$14,0)*$D90,IF($C90=BG$17,$G$5*$D90,""))</f>
        <v/>
      </c>
      <c r="BH90" s="34" t="str">
        <f>IF(BG90&lt;&gt;"",HLOOKUP(COUNT($F90:BG90)+1,$G$4:$EH$8,BH$14,0)*$D90,IF($C90=BH$17,$G$5*$D90,""))</f>
        <v/>
      </c>
      <c r="BI90" s="34" t="str">
        <f>IF(BH90&lt;&gt;"",HLOOKUP(COUNT($F90:BH90)+1,$G$4:$EH$8,BI$14,0)*$D90,IF($C90=BI$17,$G$5*$D90,""))</f>
        <v/>
      </c>
      <c r="BJ90" s="34" t="str">
        <f>IF(BI90&lt;&gt;"",HLOOKUP(COUNT($F90:BI90)+1,$G$4:$EH$8,BJ$14,0)*$D90,IF($C90=BJ$17,$G$5*$D90,""))</f>
        <v/>
      </c>
      <c r="BK90" s="34" t="str">
        <f>IF(BJ90&lt;&gt;"",HLOOKUP(COUNT($F90:BJ90)+1,$G$4:$EH$8,BK$14,0)*$D90,IF($C90=BK$17,$G$5*$D90,""))</f>
        <v/>
      </c>
      <c r="BL90" s="34" t="str">
        <f>IF(BK90&lt;&gt;"",HLOOKUP(COUNT($F90:BK90)+1,$G$4:$EH$8,BL$14,0)*$D90,IF($C90=BL$17,$G$5*$D90,""))</f>
        <v/>
      </c>
      <c r="BM90" s="34" t="str">
        <f>IF(BL90&lt;&gt;"",HLOOKUP(COUNT($F90:BL90)+1,$G$4:$EH$8,BM$14,0)*$D90,IF($C90=BM$17,$G$5*$D90,""))</f>
        <v/>
      </c>
      <c r="BN90" s="34" t="str">
        <f>IF(BM90&lt;&gt;"",HLOOKUP(COUNT($F90:BM90)+1,$G$4:$EH$8,BN$14,0)*$D90,IF($C90=BN$17,$G$5*$D90,""))</f>
        <v/>
      </c>
      <c r="BO90" s="34" t="str">
        <f>IF(BN90&lt;&gt;"",HLOOKUP(COUNT($F90:BN90)+1,$G$4:$EH$8,BO$14,0)*$D90,IF($C90=BO$17,$G$5*$D90,""))</f>
        <v/>
      </c>
      <c r="BP90" s="34" t="str">
        <f>IF(BO90&lt;&gt;"",HLOOKUP(COUNT($F90:BO90)+1,$G$4:$EH$8,BP$14,0)*$D90,IF($C90=BP$17,$G$5*$D90,""))</f>
        <v/>
      </c>
      <c r="BQ90" s="34" t="str">
        <f>IF(BP90&lt;&gt;"",HLOOKUP(COUNT($F90:BP90)+1,$G$4:$EH$8,BQ$14,0)*$D90,IF($C90=BQ$17,$G$5*$D90,""))</f>
        <v/>
      </c>
      <c r="BR90" s="34" t="str">
        <f>IF(BQ90&lt;&gt;"",HLOOKUP(COUNT($F90:BQ90)+1,$G$4:$EH$8,BR$14,0)*$D90,IF($C90=BR$17,$G$5*$D90,""))</f>
        <v/>
      </c>
      <c r="BS90" s="34" t="str">
        <f>IF(BR90&lt;&gt;"",HLOOKUP(COUNT($F90:BR90)+1,$G$4:$EH$8,BS$14,0)*$D90,IF($C90=BS$17,$G$5*$D90,""))</f>
        <v/>
      </c>
      <c r="BT90" s="34" t="str">
        <f>IF(BS90&lt;&gt;"",HLOOKUP(COUNT($F90:BS90)+1,$G$4:$EH$8,BT$14,0)*$D90,IF($C90=BT$17,$G$5*$D90,""))</f>
        <v/>
      </c>
      <c r="BU90" s="34" t="str">
        <f>IF(BT90&lt;&gt;"",HLOOKUP(COUNT($F90:BT90)+1,$G$4:$EH$8,BU$14,0)*$D90,IF($C90=BU$17,$G$5*$D90,""))</f>
        <v/>
      </c>
      <c r="BV90" s="34" t="str">
        <f>IF(BU90&lt;&gt;"",HLOOKUP(COUNT($F90:BU90)+1,$G$4:$EH$8,BV$14,0)*$D90,IF($C90=BV$17,$G$5*$D90,""))</f>
        <v/>
      </c>
      <c r="BW90" s="34" t="str">
        <f>IF(BV90&lt;&gt;"",HLOOKUP(COUNT($F90:BV90)+1,$G$4:$EH$8,BW$14,0)*$D90,IF($C90=BW$17,$G$5*$D90,""))</f>
        <v/>
      </c>
      <c r="BX90" s="34" t="str">
        <f>IF(BW90&lt;&gt;"",HLOOKUP(COUNT($F90:BW90)+1,$G$4:$EH$8,BX$14,0)*$D90,IF($C90=BX$17,$G$5*$D90,""))</f>
        <v/>
      </c>
      <c r="BY90" s="34" t="str">
        <f>IF(BX90&lt;&gt;"",HLOOKUP(COUNT($F90:BX90)+1,$G$4:$EH$8,BY$14,0)*$D90,IF($C90=BY$17,$G$5*$D90,""))</f>
        <v/>
      </c>
      <c r="BZ90" s="34">
        <f>IF(BY90&lt;&gt;"",HLOOKUP(COUNT($F90:BY90)+1,$G$4:$EH$8,BZ$14,0)*$D90,IF($C90=BZ$17,$G$5*$D90,""))</f>
        <v>0</v>
      </c>
      <c r="CA90" s="34">
        <f>IF(BZ90&lt;&gt;"",HLOOKUP(COUNT($F90:BZ90)+1,$G$4:$EH$8,CA$14,0)*$D90,IF($C90=CA$17,$G$5*$D90,""))</f>
        <v>0</v>
      </c>
      <c r="CB90" s="34" t="e">
        <f>IF(CA90&lt;&gt;"",HLOOKUP(COUNT($F90:CA90)+1,$G$4:$EH$8,CB$14,0)*$D90,IF($C90=CB$17,$G$5*$D90,""))</f>
        <v>#VALUE!</v>
      </c>
      <c r="CC90" s="34" t="e">
        <f>IF(CB90&lt;&gt;"",HLOOKUP(COUNT($F90:CB90)+1,$G$4:$EH$8,CC$14,0)*$D90,IF($C90=CC$17,$G$5*$D90,""))</f>
        <v>#VALUE!</v>
      </c>
      <c r="CD90" s="34" t="e">
        <f>IF(CC90&lt;&gt;"",HLOOKUP(COUNT($F90:CC90)+1,$G$4:$EH$8,CD$14,0)*$D90,IF($C90=CD$17,$G$5*$D90,""))</f>
        <v>#VALUE!</v>
      </c>
      <c r="CE90" s="34" t="e">
        <f>IF(CD90&lt;&gt;"",HLOOKUP(COUNT($F90:CD90)+1,$G$4:$EH$8,CE$14,0)*$D90,IF($C90=CE$17,$G$5*$D90,""))</f>
        <v>#VALUE!</v>
      </c>
      <c r="CF90" s="34" t="e">
        <f>IF(CE90&lt;&gt;"",HLOOKUP(COUNT($F90:CE90)+1,$G$4:$EH$8,CF$14,0)*$D90,IF($C90=CF$17,$G$5*$D90,""))</f>
        <v>#VALUE!</v>
      </c>
      <c r="CG90" s="34" t="e">
        <f>IF(CF90&lt;&gt;"",HLOOKUP(COUNT($F90:CF90)+1,$G$4:$EH$8,CG$14,0)*$D90,IF($C90=CG$17,$G$5*$D90,""))</f>
        <v>#VALUE!</v>
      </c>
      <c r="CH90" s="34" t="e">
        <f>IF(CG90&lt;&gt;"",HLOOKUP(COUNT($F90:CG90)+1,$G$4:$EH$8,CH$14,0)*$D90,IF($C90=CH$17,$G$5*$D90,""))</f>
        <v>#VALUE!</v>
      </c>
      <c r="CI90" s="34" t="e">
        <f>IF(CH90&lt;&gt;"",HLOOKUP(COUNT($F90:CH90)+1,$G$4:$EH$8,CI$14,0)*$D90,IF($C90=CI$17,$G$5*$D90,""))</f>
        <v>#VALUE!</v>
      </c>
      <c r="CJ90" s="34" t="e">
        <f>IF(CI90&lt;&gt;"",HLOOKUP(COUNT($F90:CI90)+1,$G$4:$EH$8,CJ$14,0)*$D90,IF($C90=CJ$17,$G$5*$D90,""))</f>
        <v>#VALUE!</v>
      </c>
      <c r="CK90" s="34" t="e">
        <f>IF(CJ90&lt;&gt;"",HLOOKUP(COUNT($F90:CJ90)+1,$G$4:$EH$8,CK$14,0)*$D90,IF($C90=CK$17,$G$5*$D90,""))</f>
        <v>#VALUE!</v>
      </c>
      <c r="CL90" s="34" t="e">
        <f>IF(CK90&lt;&gt;"",HLOOKUP(COUNT($F90:CK90)+1,$G$4:$EH$8,CL$14,0)*$D90,IF($C90=CL$17,$G$5*$D90,""))</f>
        <v>#VALUE!</v>
      </c>
      <c r="CM90" s="34" t="e">
        <f>IF(CL90&lt;&gt;"",HLOOKUP(COUNT($F90:CL90)+1,$G$4:$EH$8,CM$14,0)*$D90,IF($C90=CM$17,$G$5*$D90,""))</f>
        <v>#VALUE!</v>
      </c>
      <c r="CN90" s="34" t="e">
        <f>IF(CM90&lt;&gt;"",HLOOKUP(COUNT($F90:CM90)+1,$G$4:$EH$8,CN$14,0)*$D90,IF($C90=CN$17,$G$5*$D90,""))</f>
        <v>#VALUE!</v>
      </c>
      <c r="CO90" s="34" t="e">
        <f>IF(CN90&lt;&gt;"",HLOOKUP(COUNT($F90:CN90)+1,$G$4:$EH$8,CO$14,0)*$D90,IF($C90=CO$17,$G$5*$D90,""))</f>
        <v>#VALUE!</v>
      </c>
      <c r="CP90" s="34" t="e">
        <f>IF(CO90&lt;&gt;"",HLOOKUP(COUNT($F90:CO90)+1,$G$4:$EH$8,CP$14,0)*$D90,IF($C90=CP$17,$G$5*$D90,""))</f>
        <v>#VALUE!</v>
      </c>
      <c r="CQ90" s="34" t="e">
        <f>IF(CP90&lt;&gt;"",HLOOKUP(COUNT($F90:CP90)+1,$G$4:$EH$8,CQ$14,0)*$D90,IF($C90=CQ$17,$G$5*$D90,""))</f>
        <v>#VALUE!</v>
      </c>
      <c r="CR90" s="34" t="e">
        <f>IF(CQ90&lt;&gt;"",HLOOKUP(COUNT($F90:CQ90)+1,$G$4:$EH$8,CR$14,0)*$D90,IF($C90=CR$17,$G$5*$D90,""))</f>
        <v>#VALUE!</v>
      </c>
      <c r="CS90" s="34" t="e">
        <f>IF(CR90&lt;&gt;"",HLOOKUP(COUNT($F90:CR90)+1,$G$4:$EH$8,CS$14,0)*$D90,IF($C90=CS$17,$G$5*$D90,""))</f>
        <v>#VALUE!</v>
      </c>
      <c r="CT90" s="34" t="e">
        <f>IF(CS90&lt;&gt;"",HLOOKUP(COUNT($F90:CS90)+1,$G$4:$EH$8,CT$14,0)*$D90,IF($C90=CT$17,$G$5*$D90,""))</f>
        <v>#VALUE!</v>
      </c>
      <c r="CU90" s="34" t="e">
        <f>IF(CT90&lt;&gt;"",HLOOKUP(COUNT($F90:CT90)+1,$G$4:$EH$8,CU$14,0)*$D90,IF($C90=CU$17,$G$5*$D90,""))</f>
        <v>#VALUE!</v>
      </c>
      <c r="CV90" s="34" t="e">
        <f>IF(CU90&lt;&gt;"",HLOOKUP(COUNT($F90:CU90)+1,$G$4:$EH$8,CV$14,0)*$D90,IF($C90=CV$17,$G$5*$D90,""))</f>
        <v>#VALUE!</v>
      </c>
      <c r="CW90" s="34" t="e">
        <f>IF(CV90&lt;&gt;"",HLOOKUP(COUNT($F90:CV90)+1,$G$4:$EH$8,CW$14,0)*$D90,IF($C90=CW$17,$G$5*$D90,""))</f>
        <v>#VALUE!</v>
      </c>
      <c r="CX90" s="34" t="e">
        <f>IF(CW90&lt;&gt;"",HLOOKUP(COUNT($F90:CW90)+1,$G$4:$EH$8,CX$14,0)*$D90,IF($C90=CX$17,$G$5*$D90,""))</f>
        <v>#VALUE!</v>
      </c>
      <c r="CY90" s="34" t="e">
        <f>IF(CX90&lt;&gt;"",HLOOKUP(COUNT($F90:CX90)+1,$G$4:$EH$8,CY$14,0)*$D90,IF($C90=CY$17,$G$5*$D90,""))</f>
        <v>#VALUE!</v>
      </c>
      <c r="CZ90" s="34" t="e">
        <f>IF(CY90&lt;&gt;"",HLOOKUP(COUNT($F90:CY90)+1,$G$4:$EH$8,CZ$14,0)*$D90,IF($C90=CZ$17,$G$5*$D90,""))</f>
        <v>#VALUE!</v>
      </c>
      <c r="DA90" s="34" t="e">
        <f>IF(CZ90&lt;&gt;"",HLOOKUP(COUNT($F90:CZ90)+1,$G$4:$EH$8,DA$14,0)*$D90,IF($C90=DA$17,$G$5*$D90,""))</f>
        <v>#VALUE!</v>
      </c>
      <c r="DB90" s="34" t="e">
        <f>IF(DA90&lt;&gt;"",HLOOKUP(COUNT($F90:DA90)+1,$G$4:$EH$8,DB$14,0)*$D90,IF($C90=DB$17,$G$5*$D90,""))</f>
        <v>#VALUE!</v>
      </c>
      <c r="DC90" s="34" t="e">
        <f>IF(DB90&lt;&gt;"",HLOOKUP(COUNT($F90:DB90)+1,$G$4:$EH$8,DC$14,0)*$D90,IF($C90=DC$17,$G$5*$D90,""))</f>
        <v>#VALUE!</v>
      </c>
      <c r="DD90" s="34" t="e">
        <f>IF(DC90&lt;&gt;"",HLOOKUP(COUNT($F90:DC90)+1,$G$4:$EH$8,DD$14,0)*$D90,IF($C90=DD$17,$G$5*$D90,""))</f>
        <v>#VALUE!</v>
      </c>
      <c r="DE90" s="34" t="e">
        <f>IF(DD90&lt;&gt;"",HLOOKUP(COUNT($F90:DD90)+1,$G$4:$EH$8,DE$14,0)*$D90,IF($C90=DE$17,$G$5*$D90,""))</f>
        <v>#VALUE!</v>
      </c>
      <c r="DF90" s="34" t="e">
        <f>IF(DE90&lt;&gt;"",HLOOKUP(COUNT($F90:DE90)+1,$G$4:$EH$8,DF$14,0)*$D90,IF($C90=DF$17,$G$5*$D90,""))</f>
        <v>#VALUE!</v>
      </c>
      <c r="DG90" s="34" t="e">
        <f>IF(DF90&lt;&gt;"",HLOOKUP(COUNT($F90:DF90)+1,$G$4:$EH$8,DG$14,0)*$D90,IF($C90=DG$17,$G$5*$D90,""))</f>
        <v>#VALUE!</v>
      </c>
      <c r="DH90" s="34" t="e">
        <f>IF(DG90&lt;&gt;"",HLOOKUP(COUNT($F90:DG90)+1,$G$4:$EH$8,DH$14,0)*$D90,IF($C90=DH$17,$G$5*$D90,""))</f>
        <v>#VALUE!</v>
      </c>
      <c r="DI90" s="34" t="e">
        <f>IF(DH90&lt;&gt;"",HLOOKUP(COUNT($F90:DH90)+1,$G$4:$EH$8,DI$14,0)*$D90,IF($C90=DI$17,$G$5*$D90,""))</f>
        <v>#VALUE!</v>
      </c>
      <c r="DJ90" s="34" t="e">
        <f>IF(DI90&lt;&gt;"",HLOOKUP(COUNT($F90:DI90)+1,$G$4:$EH$8,DJ$14,0)*$D90,IF($C90=DJ$17,$G$5*$D90,""))</f>
        <v>#VALUE!</v>
      </c>
      <c r="DK90" s="34" t="e">
        <f>IF(DJ90&lt;&gt;"",HLOOKUP(COUNT($F90:DJ90)+1,$G$4:$EH$8,DK$14,0)*$D90,IF($C90=DK$17,$G$5*$D90,""))</f>
        <v>#VALUE!</v>
      </c>
      <c r="DL90" s="34" t="e">
        <f>IF(DK90&lt;&gt;"",HLOOKUP(COUNT($F90:DK90)+1,$G$4:$EH$8,DL$14,0)*$D90,IF($C90=DL$17,$G$5*$D90,""))</f>
        <v>#VALUE!</v>
      </c>
      <c r="DM90" s="34" t="e">
        <f>IF(DL90&lt;&gt;"",HLOOKUP(COUNT($F90:DL90)+1,$G$4:$EH$8,DM$14,0)*$D90,IF($C90=DM$17,$G$5*$D90,""))</f>
        <v>#VALUE!</v>
      </c>
      <c r="DN90" s="34" t="e">
        <f>IF(DM90&lt;&gt;"",HLOOKUP(COUNT($F90:DM90)+1,$G$4:$EH$8,DN$14,0)*$D90,IF($C90=DN$17,$G$5*$D90,""))</f>
        <v>#VALUE!</v>
      </c>
      <c r="DO90" s="34" t="e">
        <f>IF(DN90&lt;&gt;"",HLOOKUP(COUNT($F90:DN90)+1,$G$4:$EH$8,DO$14,0)*$D90,IF($C90=DO$17,$G$5*$D90,""))</f>
        <v>#VALUE!</v>
      </c>
      <c r="DP90" s="34" t="e">
        <f>IF(DO90&lt;&gt;"",HLOOKUP(COUNT($F90:DO90)+1,$G$4:$EH$8,DP$14,0)*$D90,IF($C90=DP$17,$G$5*$D90,""))</f>
        <v>#VALUE!</v>
      </c>
      <c r="DQ90" s="34" t="e">
        <f>IF(DP90&lt;&gt;"",HLOOKUP(COUNT($F90:DP90)+1,$G$4:$EH$8,DQ$14,0)*$D90,IF($C90=DQ$17,$G$5*$D90,""))</f>
        <v>#VALUE!</v>
      </c>
      <c r="DR90" s="34" t="e">
        <f>IF(DQ90&lt;&gt;"",HLOOKUP(COUNT($F90:DQ90)+1,$G$4:$EH$8,DR$14,0)*$D90,IF($C90=DR$17,$G$5*$D90,""))</f>
        <v>#VALUE!</v>
      </c>
      <c r="DS90" s="34" t="e">
        <f>IF(DR90&lt;&gt;"",HLOOKUP(COUNT($F90:DR90)+1,$G$4:$EH$8,DS$14,0)*$D90,IF($C90=DS$17,$G$5*$D90,""))</f>
        <v>#VALUE!</v>
      </c>
      <c r="DT90" s="34" t="e">
        <f>IF(DS90&lt;&gt;"",HLOOKUP(COUNT($F90:DS90)+1,$G$4:$EH$8,DT$14,0)*$D90,IF($C90=DT$17,$G$5*$D90,""))</f>
        <v>#VALUE!</v>
      </c>
      <c r="DU90" s="34" t="e">
        <f>IF(DT90&lt;&gt;"",HLOOKUP(COUNT($F90:DT90)+1,$G$4:$EH$8,DU$14,0)*$D90,IF($C90=DU$17,$G$5*$D90,""))</f>
        <v>#VALUE!</v>
      </c>
      <c r="DV90" s="34" t="e">
        <f>IF(DU90&lt;&gt;"",HLOOKUP(COUNT($F90:DU90)+1,$G$4:$EH$8,DV$14,0)*$D90,IF($C90=DV$17,$G$5*$D90,""))</f>
        <v>#VALUE!</v>
      </c>
      <c r="DX90" s="34" t="str">
        <f>IF(DW90&lt;&gt;"",HLOOKUP(COUNT($DW90:DW90)+1,$G$4:$CX$8,DX$14,0)*$D90,IF($C90=DX$17,$G$6*$D90,""))</f>
        <v/>
      </c>
      <c r="DY90" s="34" t="str">
        <f>IF(DX90&lt;&gt;"",HLOOKUP(COUNT($DW90:DX90)+1,$G$4:$CX$8,DY$14,0)*$D90,IF($C90=DY$17,$G$6*$D90,""))</f>
        <v/>
      </c>
      <c r="DZ90" s="34" t="str">
        <f>IF(DY90&lt;&gt;"",HLOOKUP(COUNT($DW90:DY90)+1,$G$4:$CX$8,DZ$14,0)*$D90,IF($C90=DZ$17,$G$6*$D90,""))</f>
        <v/>
      </c>
      <c r="EA90" s="34" t="str">
        <f>IF(DZ90&lt;&gt;"",HLOOKUP(COUNT($DW90:DZ90)+1,$G$4:$CX$8,EA$14,0)*$D90,IF($C90=EA$17,$G$6*$D90,""))</f>
        <v/>
      </c>
      <c r="EB90" s="34" t="str">
        <f>IF(EA90&lt;&gt;"",HLOOKUP(COUNT($DW90:EA90)+1,$G$4:$CX$8,EB$14,0)*$D90,IF($C90=EB$17,$G$6*$D90,""))</f>
        <v/>
      </c>
      <c r="EC90" s="34" t="str">
        <f>IF(EB90&lt;&gt;"",HLOOKUP(COUNT($DW90:EB90)+1,$G$4:$CX$8,EC$14,0)*$D90,IF($C90=EC$17,$G$6*$D90,""))</f>
        <v/>
      </c>
      <c r="ED90" s="34" t="str">
        <f>IF(EC90&lt;&gt;"",HLOOKUP(COUNT($DW90:EC90)+1,$G$4:$CX$8,ED$14,0)*$D90,IF($C90=ED$17,$G$6*$D90,""))</f>
        <v/>
      </c>
      <c r="EE90" s="34" t="str">
        <f>IF(ED90&lt;&gt;"",HLOOKUP(COUNT($DW90:ED90)+1,$G$4:$CX$8,EE$14,0)*$D90,IF($C90=EE$17,$G$6*$D90,""))</f>
        <v/>
      </c>
      <c r="EF90" s="34" t="str">
        <f>IF(EE90&lt;&gt;"",HLOOKUP(COUNT($DW90:EE90)+1,$G$4:$CX$8,EF$14,0)*$D90,IF($C90=EF$17,$G$6*$D90,""))</f>
        <v/>
      </c>
      <c r="EG90" s="34" t="str">
        <f>IF(EF90&lt;&gt;"",HLOOKUP(COUNT($DW90:EF90)+1,$G$4:$CX$8,EG$14,0)*$D90,IF($C90=EG$17,$G$6*$D90,""))</f>
        <v/>
      </c>
      <c r="EH90" s="34" t="str">
        <f>IF(EG90&lt;&gt;"",HLOOKUP(COUNT($DW90:EG90)+1,$G$4:$CX$8,EH$14,0)*$D90,IF($C90=EH$17,$G$6*$D90,""))</f>
        <v/>
      </c>
      <c r="EI90" s="34" t="str">
        <f>IF(EH90&lt;&gt;"",HLOOKUP(COUNT($DW90:EH90)+1,$G$4:$CX$8,EI$14,0)*$D90,IF($C90=EI$17,$G$6*$D90,""))</f>
        <v/>
      </c>
      <c r="EJ90" s="34" t="str">
        <f>IF(EI90&lt;&gt;"",HLOOKUP(COUNT($DW90:EI90)+1,$G$4:$CX$8,EJ$14,0)*$D90,IF($C90=EJ$17,$G$6*$D90,""))</f>
        <v/>
      </c>
      <c r="EK90" s="34" t="str">
        <f>IF(EJ90&lt;&gt;"",HLOOKUP(COUNT($DW90:EJ90)+1,$G$4:$CX$8,EK$14,0)*$D90,IF($C90=EK$17,$G$6*$D90,""))</f>
        <v/>
      </c>
      <c r="EL90" s="34" t="str">
        <f>IF(EK90&lt;&gt;"",HLOOKUP(COUNT($DW90:EK90)+1,$G$4:$CX$8,EL$14,0)*$D90,IF($C90=EL$17,$G$6*$D90,""))</f>
        <v/>
      </c>
      <c r="EM90" s="34" t="str">
        <f>IF(EL90&lt;&gt;"",HLOOKUP(COUNT($DW90:EL90)+1,$G$4:$CX$8,EM$14,0)*$D90,IF($C90=EM$17,$G$6*$D90,""))</f>
        <v/>
      </c>
      <c r="EN90" s="34" t="str">
        <f>IF(EM90&lt;&gt;"",HLOOKUP(COUNT($DW90:EM90)+1,$G$4:$CX$8,EN$14,0)*$D90,IF($C90=EN$17,$G$6*$D90,""))</f>
        <v/>
      </c>
      <c r="EO90" s="34" t="str">
        <f>IF(EN90&lt;&gt;"",HLOOKUP(COUNT($DW90:EN90)+1,$G$4:$CX$8,EO$14,0)*$D90,IF($C90=EO$17,$G$6*$D90,""))</f>
        <v/>
      </c>
      <c r="EP90" s="34" t="str">
        <f>IF(EO90&lt;&gt;"",HLOOKUP(COUNT($DW90:EO90)+1,$G$4:$CX$8,EP$14,0)*$D90,IF($C90=EP$17,$G$6*$D90,""))</f>
        <v/>
      </c>
      <c r="EQ90" s="34" t="str">
        <f>IF(EP90&lt;&gt;"",HLOOKUP(COUNT($DW90:EP90)+1,$G$4:$CX$8,EQ$14,0)*$D90,IF($C90=EQ$17,$G$6*$D90,""))</f>
        <v/>
      </c>
      <c r="ER90" s="34" t="str">
        <f>IF(EQ90&lt;&gt;"",HLOOKUP(COUNT($DW90:EQ90)+1,$G$4:$CX$8,ER$14,0)*$D90,IF($C90=ER$17,$G$6*$D90,""))</f>
        <v/>
      </c>
      <c r="ES90" s="34" t="str">
        <f>IF(ER90&lt;&gt;"",HLOOKUP(COUNT($DW90:ER90)+1,$G$4:$CX$8,ES$14,0)*$D90,IF($C90=ES$17,$G$6*$D90,""))</f>
        <v/>
      </c>
      <c r="ET90" s="34" t="str">
        <f>IF(ES90&lt;&gt;"",HLOOKUP(COUNT($DW90:ES90)+1,$G$4:$CX$8,ET$14,0)*$D90,IF($C90=ET$17,$G$6*$D90,""))</f>
        <v/>
      </c>
      <c r="EU90" s="34" t="str">
        <f>IF(ET90&lt;&gt;"",HLOOKUP(COUNT($DW90:ET90)+1,$G$4:$CX$8,EU$14,0)*$D90,IF($C90=EU$17,$G$6*$D90,""))</f>
        <v/>
      </c>
      <c r="EV90" s="34" t="str">
        <f>IF(EU90&lt;&gt;"",HLOOKUP(COUNT($DW90:EU90)+1,$G$4:$CX$8,EV$14,0)*$D90,IF($C90=EV$17,$G$6*$D90,""))</f>
        <v/>
      </c>
      <c r="EW90" s="34" t="str">
        <f>IF(EV90&lt;&gt;"",HLOOKUP(COUNT($DW90:EV90)+1,$G$4:$CX$8,EW$14,0)*$D90,IF($C90=EW$17,$G$6*$D90,""))</f>
        <v/>
      </c>
      <c r="EX90" s="34" t="str">
        <f>IF(EW90&lt;&gt;"",HLOOKUP(COUNT($DW90:EW90)+1,$G$4:$CX$8,EX$14,0)*$D90,IF($C90=EX$17,$G$6*$D90,""))</f>
        <v/>
      </c>
      <c r="EY90" s="34" t="str">
        <f>IF(EX90&lt;&gt;"",HLOOKUP(COUNT($DW90:EX90)+1,$G$4:$CX$8,EY$14,0)*$D90,IF($C90=EY$17,$G$6*$D90,""))</f>
        <v/>
      </c>
      <c r="EZ90" s="34" t="str">
        <f>IF(EY90&lt;&gt;"",HLOOKUP(COUNT($DW90:EY90)+1,$G$4:$CX$8,EZ$14,0)*$D90,IF($C90=EZ$17,$G$6*$D90,""))</f>
        <v/>
      </c>
      <c r="FA90" s="34" t="str">
        <f>IF(EZ90&lt;&gt;"",HLOOKUP(COUNT($DW90:EZ90)+1,$G$4:$CX$8,FA$14,0)*$D90,IF($C90=FA$17,$G$6*$D90,""))</f>
        <v/>
      </c>
      <c r="FB90" s="34" t="str">
        <f>IF(FA90&lt;&gt;"",HLOOKUP(COUNT($DW90:FA90)+1,$G$4:$CX$8,FB$14,0)*$D90,IF($C90=FB$17,$G$6*$D90,""))</f>
        <v/>
      </c>
      <c r="FC90" s="34" t="str">
        <f>IF(FB90&lt;&gt;"",HLOOKUP(COUNT($DW90:FB90)+1,$G$4:$CX$8,FC$14,0)*$D90,IF($C90=FC$17,$G$6*$D90,""))</f>
        <v/>
      </c>
      <c r="FD90" s="34" t="str">
        <f>IF(FC90&lt;&gt;"",HLOOKUP(COUNT($DW90:FC90)+1,$G$4:$CX$8,FD$14,0)*$D90,IF($C90=FD$17,$G$6*$D90,""))</f>
        <v/>
      </c>
      <c r="FE90" s="34" t="str">
        <f>IF(FD90&lt;&gt;"",HLOOKUP(COUNT($DW90:FD90)+1,$G$4:$CX$8,FE$14,0)*$D90,IF($C90=FE$17,$G$6*$D90,""))</f>
        <v/>
      </c>
      <c r="FF90" s="34" t="str">
        <f>IF(FE90&lt;&gt;"",HLOOKUP(COUNT($DW90:FE90)+1,$G$4:$CX$8,FF$14,0)*$D90,IF($C90=FF$17,$G$6*$D90,""))</f>
        <v/>
      </c>
      <c r="FG90" s="34" t="str">
        <f>IF(FF90&lt;&gt;"",HLOOKUP(COUNT($DW90:FF90)+1,$G$4:$CX$8,FG$14,0)*$D90,IF($C90=FG$17,$G$6*$D90,""))</f>
        <v/>
      </c>
      <c r="FH90" s="34" t="str">
        <f>IF(FG90&lt;&gt;"",HLOOKUP(COUNT($DW90:FG90)+1,$G$4:$CX$8,FH$14,0)*$D90,IF($C90=FH$17,$G$6*$D90,""))</f>
        <v/>
      </c>
      <c r="FI90" s="34" t="str">
        <f>IF(FH90&lt;&gt;"",HLOOKUP(COUNT($DW90:FH90)+1,$G$4:$CX$8,FI$14,0)*$D90,IF($C90=FI$17,$G$6*$D90,""))</f>
        <v/>
      </c>
      <c r="FJ90" s="34" t="str">
        <f>IF(FI90&lt;&gt;"",HLOOKUP(COUNT($DW90:FI90)+1,$G$4:$CX$8,FJ$14,0)*$D90,IF($C90=FJ$17,$G$6*$D90,""))</f>
        <v/>
      </c>
      <c r="FK90" s="34" t="str">
        <f>IF(FJ90&lt;&gt;"",HLOOKUP(COUNT($DW90:FJ90)+1,$G$4:$CX$8,FK$14,0)*$D90,IF($C90=FK$17,$G$6*$D90,""))</f>
        <v/>
      </c>
      <c r="FL90" s="34" t="str">
        <f>IF(FK90&lt;&gt;"",HLOOKUP(COUNT($DW90:FK90)+1,$G$4:$CX$8,FL$14,0)*$D90,IF($C90=FL$17,$G$6*$D90,""))</f>
        <v/>
      </c>
      <c r="FM90" s="34" t="str">
        <f>IF(FL90&lt;&gt;"",HLOOKUP(COUNT($DW90:FL90)+1,$G$4:$CX$8,FM$14,0)*$D90,IF($C90=FM$17,$G$6*$D90,""))</f>
        <v/>
      </c>
      <c r="FN90" s="34" t="str">
        <f>IF(FM90&lt;&gt;"",HLOOKUP(COUNT($DW90:FM90)+1,$G$4:$CX$8,FN$14,0)*$D90,IF($C90=FN$17,$G$6*$D90,""))</f>
        <v/>
      </c>
      <c r="FO90" s="34" t="str">
        <f>IF(FN90&lt;&gt;"",HLOOKUP(COUNT($DW90:FN90)+1,$G$4:$CX$8,FO$14,0)*$D90,IF($C90=FO$17,$G$6*$D90,""))</f>
        <v/>
      </c>
      <c r="FP90" s="34" t="str">
        <f>IF(FO90&lt;&gt;"",HLOOKUP(COUNT($DW90:FO90)+1,$G$4:$CX$8,FP$14,0)*$D90,IF($C90=FP$17,$G$6*$D90,""))</f>
        <v/>
      </c>
      <c r="FQ90" s="34" t="str">
        <f>IF(FP90&lt;&gt;"",HLOOKUP(COUNT($DW90:FP90)+1,$G$4:$CX$8,FQ$14,0)*$D90,IF($C90=FQ$17,$G$6*$D90,""))</f>
        <v/>
      </c>
      <c r="FR90" s="34" t="str">
        <f>IF(FQ90&lt;&gt;"",HLOOKUP(COUNT($DW90:FQ90)+1,$G$4:$CX$8,FR$14,0)*$D90,IF($C90=FR$17,$G$6*$D90,""))</f>
        <v/>
      </c>
      <c r="FS90" s="34" t="str">
        <f>IF(FR90&lt;&gt;"",HLOOKUP(COUNT($DW90:FR90)+1,$G$4:$CX$8,FS$14,0)*$D90,IF($C90=FS$17,$G$6*$D90,""))</f>
        <v/>
      </c>
      <c r="FT90" s="34" t="str">
        <f>IF(FS90&lt;&gt;"",HLOOKUP(COUNT($DW90:FS90)+1,$G$4:$CX$8,FT$14,0)*$D90,IF($C90=FT$17,$G$6*$D90,""))</f>
        <v/>
      </c>
      <c r="FU90" s="34" t="str">
        <f>IF(FT90&lt;&gt;"",HLOOKUP(COUNT($DW90:FT90)+1,$G$4:$CX$8,FU$14,0)*$D90,IF($C90=FU$17,$G$6*$D90,""))</f>
        <v/>
      </c>
      <c r="FV90" s="34" t="str">
        <f>IF(FU90&lt;&gt;"",HLOOKUP(COUNT($DW90:FU90)+1,$G$4:$CX$8,FV$14,0)*$D90,IF($C90=FV$17,$G$6*$D90,""))</f>
        <v/>
      </c>
      <c r="FW90" s="34" t="str">
        <f>IF(FV90&lt;&gt;"",HLOOKUP(COUNT($DW90:FV90)+1,$G$4:$CX$8,FW$14,0)*$D90,IF($C90=FW$17,$G$6*$D90,""))</f>
        <v/>
      </c>
      <c r="FX90" s="34" t="str">
        <f>IF(FW90&lt;&gt;"",HLOOKUP(COUNT($DW90:FW90)+1,$G$4:$CX$8,FX$14,0)*$D90,IF($C90=FX$17,$G$6*$D90,""))</f>
        <v/>
      </c>
      <c r="FY90" s="34" t="str">
        <f>IF(FX90&lt;&gt;"",HLOOKUP(COUNT($DW90:FX90)+1,$G$4:$CX$8,FY$14,0)*$D90,IF($C90=FY$17,$G$6*$D90,""))</f>
        <v/>
      </c>
      <c r="FZ90" s="34" t="str">
        <f>IF(FY90&lt;&gt;"",HLOOKUP(COUNT($DW90:FY90)+1,$G$4:$CX$8,FZ$14,0)*$D90,IF($C90=FZ$17,$G$6*$D90,""))</f>
        <v/>
      </c>
      <c r="GA90" s="34" t="str">
        <f>IF(FZ90&lt;&gt;"",HLOOKUP(COUNT($DW90:FZ90)+1,$G$4:$CX$8,GA$14,0)*$D90,IF($C90=GA$17,$G$6*$D90,""))</f>
        <v/>
      </c>
      <c r="GB90" s="34" t="str">
        <f>IF(GA90&lt;&gt;"",HLOOKUP(COUNT($DW90:GA90)+1,$G$4:$CX$8,GB$14,0)*$D90,IF($C90=GB$17,$G$6*$D90,""))</f>
        <v/>
      </c>
      <c r="GC90" s="34" t="str">
        <f>IF(GB90&lt;&gt;"",HLOOKUP(COUNT($DW90:GB90)+1,$G$4:$CX$8,GC$14,0)*$D90,IF($C90=GC$17,$G$6*$D90,""))</f>
        <v/>
      </c>
      <c r="GD90" s="34" t="str">
        <f>IF(GC90&lt;&gt;"",HLOOKUP(COUNT($DW90:GC90)+1,$G$4:$CX$8,GD$14,0)*$D90,IF($C90=GD$17,$G$6*$D90,""))</f>
        <v/>
      </c>
      <c r="GE90" s="34" t="str">
        <f>IF(GD90&lt;&gt;"",HLOOKUP(COUNT($DW90:GD90)+1,$G$4:$CX$8,GE$14,0)*$D90,IF($C90=GE$17,$G$6*$D90,""))</f>
        <v/>
      </c>
      <c r="GF90" s="34" t="str">
        <f>IF(GE90&lt;&gt;"",HLOOKUP(COUNT($DW90:GE90)+1,$G$4:$CX$8,GF$14,0)*$D90,IF($C90=GF$17,$G$6*$D90,""))</f>
        <v/>
      </c>
      <c r="GG90" s="34" t="str">
        <f>IF(GF90&lt;&gt;"",HLOOKUP(COUNT($DW90:GF90)+1,$G$4:$CX$8,GG$14,0)*$D90,IF($C90=GG$17,$G$6*$D90,""))</f>
        <v/>
      </c>
      <c r="GH90" s="34" t="str">
        <f>IF(GG90&lt;&gt;"",HLOOKUP(COUNT($DW90:GG90)+1,$G$4:$CX$8,GH$14,0)*$D90,IF($C90=GH$17,$G$6*$D90,""))</f>
        <v/>
      </c>
      <c r="GI90" s="34" t="str">
        <f>IF(GH90&lt;&gt;"",HLOOKUP(COUNT($DW90:GH90)+1,$G$4:$CX$8,GI$14,0)*$D90,IF($C90=GI$17,$G$6*$D90,""))</f>
        <v/>
      </c>
      <c r="GJ90" s="34" t="str">
        <f>IF(GI90&lt;&gt;"",HLOOKUP(COUNT($DW90:GI90)+1,$G$4:$CX$8,GJ$14,0)*$D90,IF($C90=GJ$17,$G$6*$D90,""))</f>
        <v/>
      </c>
      <c r="GK90" s="34" t="str">
        <f>IF(GJ90&lt;&gt;"",HLOOKUP(COUNT($DW90:GJ90)+1,$G$4:$CX$8,GK$14,0)*$D90,IF($C90=GK$17,$G$6*$D90,""))</f>
        <v/>
      </c>
      <c r="GL90" s="34" t="str">
        <f>IF(GK90&lt;&gt;"",HLOOKUP(COUNT($DW90:GK90)+1,$G$4:$CX$8,GL$14,0)*$D90,IF($C90=GL$17,$G$6*$D90,""))</f>
        <v/>
      </c>
      <c r="GM90" s="34" t="str">
        <f>IF(GL90&lt;&gt;"",HLOOKUP(COUNT($DW90:GL90)+1,$G$4:$CX$8,GM$14,0)*$D90,IF($C90=GM$17,$G$6*$D90,""))</f>
        <v/>
      </c>
      <c r="GN90" s="34" t="str">
        <f>IF(GM90&lt;&gt;"",HLOOKUP(COUNT($DW90:GM90)+1,$G$4:$CX$8,GN$14,0)*$D90,IF($C90=GN$17,$G$6*$D90,""))</f>
        <v/>
      </c>
      <c r="GO90" s="34" t="str">
        <f>IF(GN90&lt;&gt;"",HLOOKUP(COUNT($DW90:GN90)+1,$G$4:$CX$8,GO$14,0)*$D90,IF($C90=GO$17,$G$6*$D90,""))</f>
        <v/>
      </c>
      <c r="GP90" s="34" t="str">
        <f>IF(GO90&lt;&gt;"",HLOOKUP(COUNT($DW90:GO90)+1,$G$4:$CX$8,GP$14,0)*$D90,IF($C90=GP$17,$G$6*$D90,""))</f>
        <v/>
      </c>
      <c r="GQ90" s="34">
        <f>IF(GP90&lt;&gt;"",HLOOKUP(COUNT($DW90:GP90)+1,$G$4:$CX$8,GQ$14,0)*$D90,IF($C90=GQ$17,$G$6*$D90,""))</f>
        <v>0</v>
      </c>
      <c r="GR90" s="34">
        <f>IF(GQ90&lt;&gt;"",HLOOKUP(COUNT($DW90:GQ90)+1,$G$4:$CX$8,GR$14,0)*$D90,IF($C90=GR$17,$G$6*$D90,""))</f>
        <v>7500</v>
      </c>
      <c r="GS90" s="34">
        <f>IF(GR90&lt;&gt;"",HLOOKUP(COUNT($DW90:GR90)+1,$G$4:$CX$8,GS$14,0)*$D90,IF($C90=GS$17,$G$6*$D90,""))</f>
        <v>7500</v>
      </c>
      <c r="GT90" s="34">
        <f>IF(GS90&lt;&gt;"",HLOOKUP(COUNT($DW90:GS90)+1,$G$4:$CX$8,GT$14,0)*$D90,IF($C90=GT$17,$G$6*$D90,""))</f>
        <v>7500</v>
      </c>
      <c r="GU90" s="34">
        <f>IF(GT90&lt;&gt;"",HLOOKUP(COUNT($DW90:GT90)+1,$G$4:$CX$8,GU$14,0)*$D90,IF($C90=GU$17,$G$6*$D90,""))</f>
        <v>9048.4582084179765</v>
      </c>
      <c r="GV90" s="34">
        <f>IF(GU90&lt;&gt;"",HLOOKUP(COUNT($DW90:GU90)+1,$G$4:$CX$8,GV$14,0)*$D90,IF($C90=GV$17,$G$6*$D90,""))</f>
        <v>11310.572760522478</v>
      </c>
      <c r="GW90" s="34">
        <f>IF(GV90&lt;&gt;"",HLOOKUP(COUNT($DW90:GV90)+1,$G$4:$CX$8,GW$14,0)*$D90,IF($C90=GW$17,$G$6*$D90,""))</f>
        <v>13572.687312626966</v>
      </c>
      <c r="GX90" s="34">
        <f>IF(GW90&lt;&gt;"",HLOOKUP(COUNT($DW90:GW90)+1,$G$4:$CX$8,GX$14,0)*$D90,IF($C90=GX$17,$G$6*$D90,""))</f>
        <v>15744.31728264728</v>
      </c>
      <c r="GY90" s="34">
        <f>IF(GX90&lt;&gt;"",HLOOKUP(COUNT($DW90:GX90)+1,$G$4:$CX$8,GY$14,0)*$D90,IF($C90=GY$17,$G$6*$D90,""))</f>
        <v>17948.521702217906</v>
      </c>
      <c r="GZ90" s="34">
        <f>IF(GY90&lt;&gt;"",HLOOKUP(COUNT($DW90:GY90)+1,$G$4:$CX$8,GZ$14,0)*$D90,IF($C90=GZ$17,$G$6*$D90,""))</f>
        <v>20281.829523506218</v>
      </c>
      <c r="HA90" s="34">
        <f>IF(GZ90&lt;&gt;"",HLOOKUP(COUNT($DW90:GZ90)+1,$G$4:$CX$8,HA$14,0)*$D90,IF($C90=HA$17,$G$6*$D90,""))</f>
        <v>22512.830771091903</v>
      </c>
      <c r="HB90" s="34">
        <f>IF(HA90&lt;&gt;"",HLOOKUP(COUNT($DW90:HA90)+1,$G$4:$CX$8,HB$14,0)*$D90,IF($C90=HB$17,$G$6*$D90,""))</f>
        <v>24764.113848201101</v>
      </c>
      <c r="HC90" s="34">
        <f>IF(HB90&lt;&gt;"",HLOOKUP(COUNT($DW90:HB90)+1,$G$4:$CX$8,HC$14,0)*$D90,IF($C90=HC$17,$G$6*$D90,""))</f>
        <v>18573.085386150833</v>
      </c>
      <c r="HD90" s="34">
        <f>IF(HC90&lt;&gt;"",HLOOKUP(COUNT($DW90:HC90)+1,$G$4:$CX$8,HD$14,0)*$D90,IF($C90=HD$17,$G$6*$D90,""))</f>
        <v>17644.431116843283</v>
      </c>
      <c r="HE90" s="34">
        <f>IF(HD90&lt;&gt;"",HLOOKUP(COUNT($DW90:HD90)+1,$G$4:$CX$8,HE$14,0)*$D90,IF($C90=HE$17,$G$6*$D90,""))</f>
        <v>19408.874228527617</v>
      </c>
      <c r="HF90" s="34">
        <f>IF(HE90&lt;&gt;"",HLOOKUP(COUNT($DW90:HE90)+1,$G$4:$CX$8,HF$14,0)*$D90,IF($C90=HF$17,$G$6*$D90,""))</f>
        <v>21349.761651380388</v>
      </c>
      <c r="HG90" s="34">
        <f>IF(HF90&lt;&gt;"",HLOOKUP(COUNT($DW90:HF90)+1,$G$4:$CX$8,HG$14,0)*$D90,IF($C90=HG$17,$G$6*$D90,""))</f>
        <v>23484.73781651842</v>
      </c>
      <c r="HH90" s="34">
        <f>IF(HG90&lt;&gt;"",HLOOKUP(COUNT($DW90:HG90)+1,$G$4:$CX$8,HH$14,0)*$D90,IF($C90=HH$17,$G$6*$D90,""))</f>
        <v>25833.211598170259</v>
      </c>
      <c r="HI90" s="34">
        <f>IF(HH90&lt;&gt;"",HLOOKUP(COUNT($DW90:HH90)+1,$G$4:$CX$8,HI$14,0)*$D90,IF($C90=HI$17,$G$6*$D90,""))</f>
        <v>24541.551018261736</v>
      </c>
      <c r="HJ90" s="34">
        <f>IF(HI90&lt;&gt;"",HLOOKUP(COUNT($DW90:HI90)+1,$G$4:$CX$8,HJ$14,0)*$D90,IF($C90=HJ$17,$G$6*$D90,""))</f>
        <v>23314.473467348653</v>
      </c>
      <c r="HK90" s="34">
        <f>IF(HJ90&lt;&gt;"",HLOOKUP(COUNT($DW90:HJ90)+1,$G$4:$CX$8,HK$14,0)*$D90,IF($C90=HK$17,$G$6*$D90,""))</f>
        <v>24946.486610063057</v>
      </c>
      <c r="HL90" s="34">
        <f>IF(HK90&lt;&gt;"",HLOOKUP(COUNT($DW90:HK90)+1,$G$4:$CX$8,HL$14,0)*$D90,IF($C90=HL$17,$G$6*$D90,""))</f>
        <v>26692.740672767472</v>
      </c>
      <c r="HM90" s="34">
        <f>IF(HL90&lt;&gt;"",HLOOKUP(COUNT($DW90:HL90)+1,$G$4:$CX$8,HM$14,0)*$D90,IF($C90=HM$17,$G$6*$D90,""))</f>
        <v>28561.232519861194</v>
      </c>
      <c r="HN90" s="34">
        <f>IF(HM90&lt;&gt;"",HLOOKUP(COUNT($DW90:HM90)+1,$G$4:$CX$8,HN$14,0)*$D90,IF($C90=HN$17,$G$6*$D90,""))</f>
        <v>31417.355771847309</v>
      </c>
      <c r="HO90" s="34">
        <f>IF(HN90&lt;&gt;"",HLOOKUP(COUNT($DW90:HN90)+1,$G$4:$CX$8,HO$14,0)*$D90,IF($C90=HO$17,$G$6*$D90,""))</f>
        <v>26704.75240607022</v>
      </c>
      <c r="HP90" s="34">
        <f>IF(HO90&lt;&gt;"",HLOOKUP(COUNT($DW90:HO90)+1,$G$4:$CX$8,HP$14,0)*$D90,IF($C90=HP$17,$G$6*$D90,""))</f>
        <v>25369.514785766714</v>
      </c>
      <c r="HQ90" s="34">
        <f>IF(HP90&lt;&gt;"",HLOOKUP(COUNT($DW90:HP90)+1,$G$4:$CX$8,HQ$14,0)*$D90,IF($C90=HQ$17,$G$6*$D90,""))</f>
        <v>26637.990525055047</v>
      </c>
      <c r="HR90" s="34">
        <f>IF(HQ90&lt;&gt;"",HLOOKUP(COUNT($DW90:HQ90)+1,$G$4:$CX$8,HR$14,0)*$D90,IF($C90=HR$17,$G$6*$D90,""))</f>
        <v>27969.890051307804</v>
      </c>
      <c r="HS90" s="34">
        <f>IF(HR90&lt;&gt;"",HLOOKUP(COUNT($DW90:HR90)+1,$G$4:$CX$8,HS$14,0)*$D90,IF($C90=HS$17,$G$6*$D90,""))</f>
        <v>29368.38455387318</v>
      </c>
      <c r="HT90" s="34">
        <f>IF(HS90&lt;&gt;"",HLOOKUP(COUNT($DW90:HS90)+1,$G$4:$CX$8,HT$14,0)*$D90,IF($C90=HT$17,$G$6*$D90,""))</f>
        <v>31424.171472644306</v>
      </c>
      <c r="HU90" s="34">
        <f>IF(HT90&lt;&gt;"",HLOOKUP(COUNT($DW90:HT90)+1,$G$4:$CX$8,HU$14,0)*$D90,IF($C90=HU$17,$G$6*$D90,""))</f>
        <v>28281.754325379879</v>
      </c>
      <c r="HV90" s="34">
        <f>IF(HU90&lt;&gt;"",HLOOKUP(COUNT($DW90:HU90)+1,$G$4:$CX$8,HV$14,0)*$D90,IF($C90=HV$17,$G$6*$D90,""))</f>
        <v>25453.578892841902</v>
      </c>
      <c r="HW90" s="34">
        <f>IF(HV90&lt;&gt;"",HLOOKUP(COUNT($DW90:HV90)+1,$G$4:$CX$8,HW$14,0)*$D90,IF($C90=HW$17,$G$6*$D90,""))</f>
        <v>27235.329415340824</v>
      </c>
      <c r="HX90" s="34">
        <f>IF(HW90&lt;&gt;"",HLOOKUP(COUNT($DW90:HW90)+1,$G$4:$CX$8,HX$14,0)*$D90,IF($C90=HX$17,$G$6*$D90,""))</f>
        <v>29141.802474414675</v>
      </c>
      <c r="HY90" s="34">
        <f>IF(HX90&lt;&gt;"",HLOOKUP(COUNT($DW90:HX90)+1,$G$4:$CX$8,HY$14,0)*$D90,IF($C90=HY$17,$G$6*$D90,""))</f>
        <v>31181.728647623713</v>
      </c>
      <c r="HZ90" s="34">
        <f>IF(HY90&lt;&gt;"",HLOOKUP(COUNT($DW90:HY90)+1,$G$4:$CX$8,HZ$14,0)*$D90,IF($C90=HZ$17,$G$6*$D90,""))</f>
        <v>33676.266939433612</v>
      </c>
      <c r="IA90" s="34">
        <f>IF(HZ90&lt;&gt;"",HLOOKUP(COUNT($DW90:HZ90)+1,$G$4:$CX$8,IA$14,0)*$D90,IF($C90=IA$17,$G$6*$D90,""))</f>
        <v>28961.589567912906</v>
      </c>
      <c r="IB90" s="34">
        <f>IF(IA90&lt;&gt;"",HLOOKUP(COUNT($DW90:IA90)+1,$G$4:$CX$8,IB$14,0)*$D90,IF($C90=IB$17,$G$6*$D90,""))</f>
        <v>27513.510089517258</v>
      </c>
      <c r="IC90" s="34">
        <f>IF(IB90&lt;&gt;"",HLOOKUP(COUNT($DW90:IB90)+1,$G$4:$CX$8,IC$14,0)*$D90,IF($C90=IC$17,$G$6*$D90,""))</f>
        <v>28889.18559399313</v>
      </c>
      <c r="ID90" s="34">
        <f>IF(IC90&lt;&gt;"",HLOOKUP(COUNT($DW90:IC90)+1,$G$4:$CX$8,ID$14,0)*$D90,IF($C90=ID$17,$G$6*$D90,""))</f>
        <v>30333.644873692774</v>
      </c>
      <c r="IE90" s="34">
        <f>IF(ID90&lt;&gt;"",HLOOKUP(COUNT($DW90:ID90)+1,$G$4:$CX$8,IE$14,0)*$D90,IF($C90=IE$17,$G$6*$D90,""))</f>
        <v>31850.327117377412</v>
      </c>
      <c r="IF90" s="34">
        <f>IF(IE90&lt;&gt;"",HLOOKUP(COUNT($DW90:IE90)+1,$G$4:$CX$8,IF$14,0)*$D90,IF($C90=IF$17,$G$6*$D90,""))</f>
        <v>34079.850015593824</v>
      </c>
      <c r="IG90" s="34">
        <f>IF(IF90&lt;&gt;"",HLOOKUP(COUNT($DW90:IF90)+1,$G$4:$CX$8,IG$14,0)*$D90,IF($C90=IG$17,$G$6*$D90,""))</f>
        <v>30671.865014034454</v>
      </c>
      <c r="IH90" s="34">
        <f>IF(IG90&lt;&gt;"",HLOOKUP(COUNT($DW90:IG90)+1,$G$4:$CX$8,IH$14,0)*$D90,IF($C90=IH$17,$G$6*$D90,""))</f>
        <v>27604.678512631006</v>
      </c>
      <c r="II90" s="34">
        <f>IF(IH90&lt;&gt;"",HLOOKUP(COUNT($DW90:IH90)+1,$G$4:$CX$8,II$14,0)*$D90,IF($C90=II$17,$G$6*$D90,""))</f>
        <v>29537.006008515182</v>
      </c>
      <c r="IJ90" s="34">
        <f>IF(II90&lt;&gt;"",HLOOKUP(COUNT($DW90:II90)+1,$G$4:$CX$8,IJ$14,0)*$D90,IF($C90=IJ$17,$G$6*$D90,""))</f>
        <v>31604.59642911124</v>
      </c>
      <c r="IK90" s="34">
        <f>IF(IJ90&lt;&gt;"",HLOOKUP(COUNT($DW90:IJ90)+1,$G$4:$CX$8,IK$14,0)*$D90,IF($C90=IK$17,$G$6*$D90,""))</f>
        <v>33816.918179149026</v>
      </c>
      <c r="IL90" s="34">
        <f>IF(IK90&lt;&gt;"",HLOOKUP(COUNT($DW90:IK90)+1,$G$4:$CX$8,IL$14,0)*$D90,IF($C90=IL$17,$G$6*$D90,""))</f>
        <v>36522.271633480945</v>
      </c>
      <c r="IM90" s="34">
        <f>IF(IL90&lt;&gt;"",HLOOKUP(COUNT($DW90:IL90)+1,$G$4:$CX$8,IM$14,0)*$D90,IF($C90=IM$17,$G$6*$D90,""))</f>
        <v>31774.376321128417</v>
      </c>
      <c r="IO90" s="34" t="str">
        <f>IF(IN90&lt;&gt;"",HLOOKUP(COUNT($IN90:IN90)+1,$G$4:$EH$8,IO$14,0)*$D90,IF($C90=IO$17,$G$7*$D90,""))</f>
        <v/>
      </c>
      <c r="IP90" s="34" t="str">
        <f>IF(IO90&lt;&gt;"",HLOOKUP(COUNT($IN90:IO90)+1,$G$4:$EH$8,IP$14,0)*$D90,IF($C90=IP$17,$G$7*$D90,""))</f>
        <v/>
      </c>
      <c r="IQ90" s="34" t="str">
        <f>IF(IP90&lt;&gt;"",HLOOKUP(COUNT($IN90:IP90)+1,$G$4:$EH$8,IQ$14,0)*$D90,IF($C90=IQ$17,$G$7*$D90,""))</f>
        <v/>
      </c>
      <c r="IR90" s="34" t="str">
        <f>IF(IQ90&lt;&gt;"",HLOOKUP(COUNT($IN90:IQ90)+1,$G$4:$EH$8,IR$14,0)*$D90,IF($C90=IR$17,$G$7*$D90,""))</f>
        <v/>
      </c>
      <c r="IS90" s="34" t="str">
        <f>IF(IR90&lt;&gt;"",HLOOKUP(COUNT($IN90:IR90)+1,$G$4:$EH$8,IS$14,0)*$D90,IF($C90=IS$17,$G$7*$D90,""))</f>
        <v/>
      </c>
      <c r="IT90" s="34" t="str">
        <f>IF(IS90&lt;&gt;"",HLOOKUP(COUNT($IN90:IS90)+1,$G$4:$EH$8,IT$14,0)*$D90,IF($C90=IT$17,$G$7*$D90,""))</f>
        <v/>
      </c>
      <c r="IU90" s="34" t="str">
        <f>IF(IT90&lt;&gt;"",HLOOKUP(COUNT($IN90:IT90)+1,$G$4:$EH$8,IU$14,0)*$D90,IF($C90=IU$17,$G$7*$D90,""))</f>
        <v/>
      </c>
      <c r="IV90" s="34" t="str">
        <f>IF(IU90&lt;&gt;"",HLOOKUP(COUNT($IN90:IU90)+1,$G$4:$EH$8,IV$14,0)*$D90,IF($C90=IV$17,$G$7*$D90,""))</f>
        <v/>
      </c>
      <c r="IW90" s="34" t="str">
        <f>IF(IV90&lt;&gt;"",HLOOKUP(COUNT($IN90:IV90)+1,$G$4:$EH$8,IW$14,0)*$D90,IF($C90=IW$17,$G$7*$D90,""))</f>
        <v/>
      </c>
      <c r="IX90" s="34" t="str">
        <f>IF(IW90&lt;&gt;"",HLOOKUP(COUNT($IN90:IW90)+1,$G$4:$EH$8,IX$14,0)*$D90,IF($C90=IX$17,$G$7*$D90,""))</f>
        <v/>
      </c>
      <c r="IY90" s="34" t="str">
        <f>IF(IX90&lt;&gt;"",HLOOKUP(COUNT($IN90:IX90)+1,$G$4:$EH$8,IY$14,0)*$D90,IF($C90=IY$17,$G$7*$D90,""))</f>
        <v/>
      </c>
      <c r="IZ90" s="34" t="str">
        <f>IF(IY90&lt;&gt;"",HLOOKUP(COUNT($IN90:IY90)+1,$G$4:$EH$8,IZ$14,0)*$D90,IF($C90=IZ$17,$G$7*$D90,""))</f>
        <v/>
      </c>
      <c r="JA90" s="34" t="str">
        <f>IF(IZ90&lt;&gt;"",HLOOKUP(COUNT($IN90:IZ90)+1,$G$4:$EH$8,JA$14,0)*$D90,IF($C90=JA$17,$G$7*$D90,""))</f>
        <v/>
      </c>
      <c r="JB90" s="34" t="str">
        <f>IF(JA90&lt;&gt;"",HLOOKUP(COUNT($IN90:JA90)+1,$G$4:$EH$8,JB$14,0)*$D90,IF($C90=JB$17,$G$7*$D90,""))</f>
        <v/>
      </c>
      <c r="JC90" s="34" t="str">
        <f>IF(JB90&lt;&gt;"",HLOOKUP(COUNT($IN90:JB90)+1,$G$4:$EH$8,JC$14,0)*$D90,IF($C90=JC$17,$G$7*$D90,""))</f>
        <v/>
      </c>
      <c r="JD90" s="34" t="str">
        <f>IF(JC90&lt;&gt;"",HLOOKUP(COUNT($IN90:JC90)+1,$G$4:$EH$8,JD$14,0)*$D90,IF($C90=JD$17,$G$7*$D90,""))</f>
        <v/>
      </c>
      <c r="JE90" s="34" t="str">
        <f>IF(JD90&lt;&gt;"",HLOOKUP(COUNT($IN90:JD90)+1,$G$4:$EH$8,JE$14,0)*$D90,IF($C90=JE$17,$G$7*$D90,""))</f>
        <v/>
      </c>
      <c r="JF90" s="34" t="str">
        <f>IF(JE90&lt;&gt;"",HLOOKUP(COUNT($IN90:JE90)+1,$G$4:$EH$8,JF$14,0)*$D90,IF($C90=JF$17,$G$7*$D90,""))</f>
        <v/>
      </c>
      <c r="JG90" s="34" t="str">
        <f>IF(JF90&lt;&gt;"",HLOOKUP(COUNT($IN90:JF90)+1,$G$4:$EH$8,JG$14,0)*$D90,IF($C90=JG$17,$G$7*$D90,""))</f>
        <v/>
      </c>
      <c r="JH90" s="34" t="str">
        <f>IF(JG90&lt;&gt;"",HLOOKUP(COUNT($IN90:JG90)+1,$G$4:$EH$8,JH$14,0)*$D90,IF($C90=JH$17,$G$7*$D90,""))</f>
        <v/>
      </c>
      <c r="JI90" s="34" t="str">
        <f>IF(JH90&lt;&gt;"",HLOOKUP(COUNT($IN90:JH90)+1,$G$4:$EH$8,JI$14,0)*$D90,IF($C90=JI$17,$G$7*$D90,""))</f>
        <v/>
      </c>
      <c r="JJ90" s="34" t="str">
        <f>IF(JI90&lt;&gt;"",HLOOKUP(COUNT($IN90:JI90)+1,$G$4:$EH$8,JJ$14,0)*$D90,IF($C90=JJ$17,$G$7*$D90,""))</f>
        <v/>
      </c>
      <c r="JK90" s="34" t="str">
        <f>IF(JJ90&lt;&gt;"",HLOOKUP(COUNT($IN90:JJ90)+1,$G$4:$EH$8,JK$14,0)*$D90,IF($C90=JK$17,$G$7*$D90,""))</f>
        <v/>
      </c>
      <c r="JL90" s="34" t="str">
        <f>IF(JK90&lt;&gt;"",HLOOKUP(COUNT($IN90:JK90)+1,$G$4:$EH$8,JL$14,0)*$D90,IF($C90=JL$17,$G$7*$D90,""))</f>
        <v/>
      </c>
      <c r="JM90" s="34" t="str">
        <f>IF(JL90&lt;&gt;"",HLOOKUP(COUNT($IN90:JL90)+1,$G$4:$EH$8,JM$14,0)*$D90,IF($C90=JM$17,$G$7*$D90,""))</f>
        <v/>
      </c>
      <c r="JN90" s="34" t="str">
        <f>IF(JM90&lt;&gt;"",HLOOKUP(COUNT($IN90:JM90)+1,$G$4:$EH$8,JN$14,0)*$D90,IF($C90=JN$17,$G$7*$D90,""))</f>
        <v/>
      </c>
      <c r="JO90" s="34" t="str">
        <f>IF(JN90&lt;&gt;"",HLOOKUP(COUNT($IN90:JN90)+1,$G$4:$EH$8,JO$14,0)*$D90,IF($C90=JO$17,$G$7*$D90,""))</f>
        <v/>
      </c>
      <c r="JP90" s="34" t="str">
        <f>IF(JO90&lt;&gt;"",HLOOKUP(COUNT($IN90:JO90)+1,$G$4:$EH$8,JP$14,0)*$D90,IF($C90=JP$17,$G$7*$D90,""))</f>
        <v/>
      </c>
      <c r="JQ90" s="34" t="str">
        <f>IF(JP90&lt;&gt;"",HLOOKUP(COUNT($IN90:JP90)+1,$G$4:$EH$8,JQ$14,0)*$D90,IF($C90=JQ$17,$G$7*$D90,""))</f>
        <v/>
      </c>
      <c r="JR90" s="34" t="str">
        <f>IF(JQ90&lt;&gt;"",HLOOKUP(COUNT($IN90:JQ90)+1,$G$4:$EH$8,JR$14,0)*$D90,IF($C90=JR$17,$G$7*$D90,""))</f>
        <v/>
      </c>
      <c r="JS90" s="34" t="str">
        <f>IF(JR90&lt;&gt;"",HLOOKUP(COUNT($IN90:JR90)+1,$G$4:$EH$8,JS$14,0)*$D90,IF($C90=JS$17,$G$7*$D90,""))</f>
        <v/>
      </c>
      <c r="JT90" s="34" t="str">
        <f>IF(JS90&lt;&gt;"",HLOOKUP(COUNT($IN90:JS90)+1,$G$4:$EH$8,JT$14,0)*$D90,IF($C90=JT$17,$G$7*$D90,""))</f>
        <v/>
      </c>
      <c r="JU90" s="34" t="str">
        <f>IF(JT90&lt;&gt;"",HLOOKUP(COUNT($IN90:JT90)+1,$G$4:$EH$8,JU$14,0)*$D90,IF($C90=JU$17,$G$7*$D90,""))</f>
        <v/>
      </c>
      <c r="JV90" s="34" t="str">
        <f>IF(JU90&lt;&gt;"",HLOOKUP(COUNT($IN90:JU90)+1,$G$4:$EH$8,JV$14,0)*$D90,IF($C90=JV$17,$G$7*$D90,""))</f>
        <v/>
      </c>
      <c r="JW90" s="34" t="str">
        <f>IF(JV90&lt;&gt;"",HLOOKUP(COUNT($IN90:JV90)+1,$G$4:$EH$8,JW$14,0)*$D90,IF($C90=JW$17,$G$7*$D90,""))</f>
        <v/>
      </c>
      <c r="JX90" s="34" t="str">
        <f>IF(JW90&lt;&gt;"",HLOOKUP(COUNT($IN90:JW90)+1,$G$4:$EH$8,JX$14,0)*$D90,IF($C90=JX$17,$G$7*$D90,""))</f>
        <v/>
      </c>
      <c r="JY90" s="34" t="str">
        <f>IF(JX90&lt;&gt;"",HLOOKUP(COUNT($IN90:JX90)+1,$G$4:$EH$8,JY$14,0)*$D90,IF($C90=JY$17,$G$7*$D90,""))</f>
        <v/>
      </c>
      <c r="JZ90" s="34" t="str">
        <f>IF(JY90&lt;&gt;"",HLOOKUP(COUNT($IN90:JY90)+1,$G$4:$EH$8,JZ$14,0)*$D90,IF($C90=JZ$17,$G$7*$D90,""))</f>
        <v/>
      </c>
      <c r="KA90" s="34" t="str">
        <f>IF(JZ90&lt;&gt;"",HLOOKUP(COUNT($IN90:JZ90)+1,$G$4:$EH$8,KA$14,0)*$D90,IF($C90=KA$17,$G$7*$D90,""))</f>
        <v/>
      </c>
      <c r="KB90" s="34" t="str">
        <f>IF(KA90&lt;&gt;"",HLOOKUP(COUNT($IN90:KA90)+1,$G$4:$EH$8,KB$14,0)*$D90,IF($C90=KB$17,$G$7*$D90,""))</f>
        <v/>
      </c>
      <c r="KC90" s="34" t="str">
        <f>IF(KB90&lt;&gt;"",HLOOKUP(COUNT($IN90:KB90)+1,$G$4:$EH$8,KC$14,0)*$D90,IF($C90=KC$17,$G$7*$D90,""))</f>
        <v/>
      </c>
      <c r="KD90" s="34" t="str">
        <f>IF(KC90&lt;&gt;"",HLOOKUP(COUNT($IN90:KC90)+1,$G$4:$EH$8,KD$14,0)*$D90,IF($C90=KD$17,$G$7*$D90,""))</f>
        <v/>
      </c>
      <c r="KE90" s="34" t="str">
        <f>IF(KD90&lt;&gt;"",HLOOKUP(COUNT($IN90:KD90)+1,$G$4:$EH$8,KE$14,0)*$D90,IF($C90=KE$17,$G$7*$D90,""))</f>
        <v/>
      </c>
      <c r="KF90" s="34" t="str">
        <f>IF(KE90&lt;&gt;"",HLOOKUP(COUNT($IN90:KE90)+1,$G$4:$EH$8,KF$14,0)*$D90,IF($C90=KF$17,$G$7*$D90,""))</f>
        <v/>
      </c>
      <c r="KG90" s="34" t="str">
        <f>IF(KF90&lt;&gt;"",HLOOKUP(COUNT($IN90:KF90)+1,$G$4:$EH$8,KG$14,0)*$D90,IF($C90=KG$17,$G$7*$D90,""))</f>
        <v/>
      </c>
      <c r="KH90" s="34" t="str">
        <f>IF(KG90&lt;&gt;"",HLOOKUP(COUNT($IN90:KG90)+1,$G$4:$EH$8,KH$14,0)*$D90,IF($C90=KH$17,$G$7*$D90,""))</f>
        <v/>
      </c>
      <c r="KI90" s="34" t="str">
        <f>IF(KH90&lt;&gt;"",HLOOKUP(COUNT($IN90:KH90)+1,$G$4:$EH$8,KI$14,0)*$D90,IF($C90=KI$17,$G$7*$D90,""))</f>
        <v/>
      </c>
      <c r="KJ90" s="34" t="str">
        <f>IF(KI90&lt;&gt;"",HLOOKUP(COUNT($IN90:KI90)+1,$G$4:$EH$8,KJ$14,0)*$D90,IF($C90=KJ$17,$G$7*$D90,""))</f>
        <v/>
      </c>
      <c r="KK90" s="34" t="str">
        <f>IF(KJ90&lt;&gt;"",HLOOKUP(COUNT($IN90:KJ90)+1,$G$4:$EH$8,KK$14,0)*$D90,IF($C90=KK$17,$G$7*$D90,""))</f>
        <v/>
      </c>
      <c r="KL90" s="34" t="str">
        <f>IF(KK90&lt;&gt;"",HLOOKUP(COUNT($IN90:KK90)+1,$G$4:$EH$8,KL$14,0)*$D90,IF($C90=KL$17,$G$7*$D90,""))</f>
        <v/>
      </c>
      <c r="KM90" s="34" t="str">
        <f>IF(KL90&lt;&gt;"",HLOOKUP(COUNT($IN90:KL90)+1,$G$4:$EH$8,KM$14,0)*$D90,IF($C90=KM$17,$G$7*$D90,""))</f>
        <v/>
      </c>
      <c r="KN90" s="34" t="str">
        <f>IF(KM90&lt;&gt;"",HLOOKUP(COUNT($IN90:KM90)+1,$G$4:$EH$8,KN$14,0)*$D90,IF($C90=KN$17,$G$7*$D90,""))</f>
        <v/>
      </c>
      <c r="KO90" s="34" t="str">
        <f>IF(KN90&lt;&gt;"",HLOOKUP(COUNT($IN90:KN90)+1,$G$4:$EH$8,KO$14,0)*$D90,IF($C90=KO$17,$G$7*$D90,""))</f>
        <v/>
      </c>
      <c r="KP90" s="34" t="str">
        <f>IF(KO90&lt;&gt;"",HLOOKUP(COUNT($IN90:KO90)+1,$G$4:$EH$8,KP$14,0)*$D90,IF($C90=KP$17,$G$7*$D90,""))</f>
        <v/>
      </c>
      <c r="KQ90" s="34" t="str">
        <f>IF(KP90&lt;&gt;"",HLOOKUP(COUNT($IN90:KP90)+1,$G$4:$EH$8,KQ$14,0)*$D90,IF($C90=KQ$17,$G$7*$D90,""))</f>
        <v/>
      </c>
      <c r="KR90" s="34" t="str">
        <f>IF(KQ90&lt;&gt;"",HLOOKUP(COUNT($IN90:KQ90)+1,$G$4:$EH$8,KR$14,0)*$D90,IF($C90=KR$17,$G$7*$D90,""))</f>
        <v/>
      </c>
      <c r="KS90" s="34" t="str">
        <f>IF(KR90&lt;&gt;"",HLOOKUP(COUNT($IN90:KR90)+1,$G$4:$EH$8,KS$14,0)*$D90,IF($C90=KS$17,$G$7*$D90,""))</f>
        <v/>
      </c>
      <c r="KT90" s="34" t="str">
        <f>IF(KS90&lt;&gt;"",HLOOKUP(COUNT($IN90:KS90)+1,$G$4:$EH$8,KT$14,0)*$D90,IF($C90=KT$17,$G$7*$D90,""))</f>
        <v/>
      </c>
      <c r="KU90" s="34" t="str">
        <f>IF(KT90&lt;&gt;"",HLOOKUP(COUNT($IN90:KT90)+1,$G$4:$EH$8,KU$14,0)*$D90,IF($C90=KU$17,$G$7*$D90,""))</f>
        <v/>
      </c>
      <c r="KV90" s="34" t="str">
        <f>IF(KU90&lt;&gt;"",HLOOKUP(COUNT($IN90:KU90)+1,$G$4:$EH$8,KV$14,0)*$D90,IF($C90=KV$17,$G$7*$D90,""))</f>
        <v/>
      </c>
      <c r="KW90" s="34" t="str">
        <f>IF(KV90&lt;&gt;"",HLOOKUP(COUNT($IN90:KV90)+1,$G$4:$EH$8,KW$14,0)*$D90,IF($C90=KW$17,$G$7*$D90,""))</f>
        <v/>
      </c>
      <c r="KX90" s="34" t="str">
        <f>IF(KW90&lt;&gt;"",HLOOKUP(COUNT($IN90:KW90)+1,$G$4:$EH$8,KX$14,0)*$D90,IF($C90=KX$17,$G$7*$D90,""))</f>
        <v/>
      </c>
      <c r="KY90" s="34" t="str">
        <f>IF(KX90&lt;&gt;"",HLOOKUP(COUNT($IN90:KX90)+1,$G$4:$EH$8,KY$14,0)*$D90,IF($C90=KY$17,$G$7*$D90,""))</f>
        <v/>
      </c>
      <c r="KZ90" s="34" t="str">
        <f>IF(KY90&lt;&gt;"",HLOOKUP(COUNT($IN90:KY90)+1,$G$4:$EH$8,KZ$14,0)*$D90,IF($C90=KZ$17,$G$7*$D90,""))</f>
        <v/>
      </c>
      <c r="LA90" s="34" t="str">
        <f>IF(KZ90&lt;&gt;"",HLOOKUP(COUNT($IN90:KZ90)+1,$G$4:$EH$8,LA$14,0)*$D90,IF($C90=LA$17,$G$7*$D90,""))</f>
        <v/>
      </c>
      <c r="LB90" s="34" t="str">
        <f>IF(LA90&lt;&gt;"",HLOOKUP(COUNT($IN90:LA90)+1,$G$4:$EH$8,LB$14,0)*$D90,IF($C90=LB$17,$G$7*$D90,""))</f>
        <v/>
      </c>
      <c r="LC90" s="34" t="str">
        <f>IF(LB90&lt;&gt;"",HLOOKUP(COUNT($IN90:LB90)+1,$G$4:$EH$8,LC$14,0)*$D90,IF($C90=LC$17,$G$7*$D90,""))</f>
        <v/>
      </c>
      <c r="LD90" s="34" t="str">
        <f>IF(LC90&lt;&gt;"",HLOOKUP(COUNT($IN90:LC90)+1,$G$4:$EH$8,LD$14,0)*$D90,IF($C90=LD$17,$G$7*$D90,""))</f>
        <v/>
      </c>
      <c r="LE90" s="34" t="str">
        <f>IF(LD90&lt;&gt;"",HLOOKUP(COUNT($IN90:LD90)+1,$G$4:$EH$8,LE$14,0)*$D90,IF($C90=LE$17,$G$7*$D90,""))</f>
        <v/>
      </c>
      <c r="LF90" s="34" t="str">
        <f>IF(LE90&lt;&gt;"",HLOOKUP(COUNT($IN90:LE90)+1,$G$4:$EH$8,LF$14,0)*$D90,IF($C90=LF$17,$G$7*$D90,""))</f>
        <v/>
      </c>
      <c r="LG90" s="34" t="str">
        <f>IF(LF90&lt;&gt;"",HLOOKUP(COUNT($IN90:LF90)+1,$G$4:$EH$8,LG$14,0)*$D90,IF($C90=LG$17,$G$7*$D90,""))</f>
        <v/>
      </c>
      <c r="LH90" s="34">
        <f>IF(LG90&lt;&gt;"",HLOOKUP(COUNT($IN90:LG90)+1,$G$4:$EH$8,LH$14,0)*$D90,IF($C90=LH$17,$G$7*$D90,""))</f>
        <v>0</v>
      </c>
      <c r="LI90" s="34">
        <f>IF(LH90&lt;&gt;"",HLOOKUP(COUNT($IN90:LH90)+1,$G$4:$EH$8,LI$14,0)*$D90,IF($C90=LI$17,$G$7*$D90,""))</f>
        <v>3750</v>
      </c>
      <c r="LJ90" s="34">
        <f>IF(LI90&lt;&gt;"",HLOOKUP(COUNT($IN90:LI90)+1,$G$4:$EH$8,LJ$14,0)*$D90,IF($C90=LJ$17,$G$7*$D90,""))</f>
        <v>3750</v>
      </c>
      <c r="LK90" s="34">
        <f>IF(LJ90&lt;&gt;"",HLOOKUP(COUNT($IN90:LJ90)+1,$G$4:$EH$8,LK$14,0)*$D90,IF($C90=LK$17,$G$7*$D90,""))</f>
        <v>3750</v>
      </c>
      <c r="LL90" s="34">
        <f>IF(LK90&lt;&gt;"",HLOOKUP(COUNT($IN90:LK90)+1,$G$4:$EH$8,LL$14,0)*$D90,IF($C90=LL$17,$G$7*$D90,""))</f>
        <v>3750</v>
      </c>
      <c r="LM90" s="34">
        <f>IF(LL90&lt;&gt;"",HLOOKUP(COUNT($IN90:LL90)+1,$G$4:$EH$8,LM$14,0)*$D90,IF($C90=LM$17,$G$7*$D90,""))</f>
        <v>3770.1909201741591</v>
      </c>
      <c r="LN90" s="34">
        <f>IF(LM90&lt;&gt;"",HLOOKUP(COUNT($IN90:LM90)+1,$G$4:$EH$8,LN$14,0)*$D90,IF($C90=LN$17,$G$7*$D90,""))</f>
        <v>4524.2291042089882</v>
      </c>
      <c r="LO90" s="34">
        <f>IF(LN90&lt;&gt;"",HLOOKUP(COUNT($IN90:LN90)+1,$G$4:$EH$8,LO$14,0)*$D90,IF($C90=LO$17,$G$7*$D90,""))</f>
        <v>5248.1057608824267</v>
      </c>
      <c r="LP90" s="34">
        <f>IF(LO90&lt;&gt;"",HLOOKUP(COUNT($IN90:LO90)+1,$G$4:$EH$8,LP$14,0)*$D90,IF($C90=LP$17,$G$7*$D90,""))</f>
        <v>5982.8405674059686</v>
      </c>
      <c r="LQ90" s="34">
        <f>IF(LP90&lt;&gt;"",HLOOKUP(COUNT($IN90:LP90)+1,$G$4:$EH$8,LQ$14,0)*$D90,IF($C90=LQ$17,$G$7*$D90,""))</f>
        <v>6760.6098411687399</v>
      </c>
      <c r="LR90" s="34">
        <f>IF(LQ90&lt;&gt;"",HLOOKUP(COUNT($IN90:LQ90)+1,$G$4:$EH$8,LR$14,0)*$D90,IF($C90=LR$17,$G$7*$D90,""))</f>
        <v>7504.2769236973027</v>
      </c>
      <c r="LS90" s="34">
        <f>IF(LR90&lt;&gt;"",HLOOKUP(COUNT($IN90:LR90)+1,$G$4:$EH$8,LS$14,0)*$D90,IF($C90=LS$17,$G$7*$D90,""))</f>
        <v>8254.7046160670325</v>
      </c>
      <c r="LT90" s="34">
        <f>IF(LS90&lt;&gt;"",HLOOKUP(COUNT($IN90:LS90)+1,$G$4:$EH$8,LT$14,0)*$D90,IF($C90=LT$17,$G$7*$D90,""))</f>
        <v>6191.0284620502789</v>
      </c>
      <c r="LU90" s="34">
        <f>IF(LT90&lt;&gt;"",HLOOKUP(COUNT($IN90:LT90)+1,$G$4:$EH$8,LU$14,0)*$D90,IF($C90=LU$17,$G$7*$D90,""))</f>
        <v>5881.4770389477608</v>
      </c>
      <c r="LV90" s="34">
        <f>IF(LU90&lt;&gt;"",HLOOKUP(COUNT($IN90:LU90)+1,$G$4:$EH$8,LV$14,0)*$D90,IF($C90=LV$17,$G$7*$D90,""))</f>
        <v>6469.6247428425395</v>
      </c>
      <c r="LW90" s="34">
        <f>IF(LV90&lt;&gt;"",HLOOKUP(COUNT($IN90:LV90)+1,$G$4:$EH$8,LW$14,0)*$D90,IF($C90=LW$17,$G$7*$D90,""))</f>
        <v>7116.5872171267965</v>
      </c>
      <c r="LX90" s="34">
        <f>IF(LW90&lt;&gt;"",HLOOKUP(COUNT($IN90:LW90)+1,$G$4:$EH$8,LX$14,0)*$D90,IF($C90=LX$17,$G$7*$D90,""))</f>
        <v>7828.2459388394727</v>
      </c>
      <c r="LY90" s="34">
        <f>IF(LX90&lt;&gt;"",HLOOKUP(COUNT($IN90:LX90)+1,$G$4:$EH$8,LY$14,0)*$D90,IF($C90=LY$17,$G$7*$D90,""))</f>
        <v>8611.0705327234209</v>
      </c>
      <c r="LZ90" s="34">
        <f>IF(LY90&lt;&gt;"",HLOOKUP(COUNT($IN90:LY90)+1,$G$4:$EH$8,LZ$14,0)*$D90,IF($C90=LZ$17,$G$7*$D90,""))</f>
        <v>8180.517006087246</v>
      </c>
      <c r="MA90" s="34">
        <f>IF(LZ90&lt;&gt;"",HLOOKUP(COUNT($IN90:LZ90)+1,$G$4:$EH$8,MA$14,0)*$D90,IF($C90=MA$17,$G$7*$D90,""))</f>
        <v>7771.4911557828855</v>
      </c>
      <c r="MB90" s="34">
        <f>IF(MA90&lt;&gt;"",HLOOKUP(COUNT($IN90:MA90)+1,$G$4:$EH$8,MB$14,0)*$D90,IF($C90=MB$17,$G$7*$D90,""))</f>
        <v>8315.4955366876875</v>
      </c>
      <c r="MC90" s="34">
        <f>IF(MB90&lt;&gt;"",HLOOKUP(COUNT($IN90:MB90)+1,$G$4:$EH$8,MC$14,0)*$D90,IF($C90=MC$17,$G$7*$D90,""))</f>
        <v>8897.5802242558239</v>
      </c>
      <c r="MD90" s="34">
        <f>IF(MC90&lt;&gt;"",HLOOKUP(COUNT($IN90:MC90)+1,$G$4:$EH$8,MD$14,0)*$D90,IF($C90=MD$17,$G$7*$D90,""))</f>
        <v>9520.4108399537326</v>
      </c>
      <c r="ME90" s="34">
        <f>IF(MD90&lt;&gt;"",HLOOKUP(COUNT($IN90:MD90)+1,$G$4:$EH$8,ME$14,0)*$D90,IF($C90=ME$17,$G$7*$D90,""))</f>
        <v>10472.451923949104</v>
      </c>
      <c r="MF90" s="34">
        <f>IF(ME90&lt;&gt;"",HLOOKUP(COUNT($IN90:ME90)+1,$G$4:$EH$8,MF$14,0)*$D90,IF($C90=MF$17,$G$7*$D90,""))</f>
        <v>8901.5841353567412</v>
      </c>
      <c r="MG90" s="34">
        <f>IF(MF90&lt;&gt;"",HLOOKUP(COUNT($IN90:MF90)+1,$G$4:$EH$8,MG$14,0)*$D90,IF($C90=MG$17,$G$7*$D90,""))</f>
        <v>8456.5049285889054</v>
      </c>
      <c r="MH90" s="34">
        <f>IF(MG90&lt;&gt;"",HLOOKUP(COUNT($IN90:MG90)+1,$G$4:$EH$8,MH$14,0)*$D90,IF($C90=MH$17,$G$7*$D90,""))</f>
        <v>8879.3301750183509</v>
      </c>
      <c r="MI90" s="34">
        <f>IF(MH90&lt;&gt;"",HLOOKUP(COUNT($IN90:MH90)+1,$G$4:$EH$8,MI$14,0)*$D90,IF($C90=MI$17,$G$7*$D90,""))</f>
        <v>9323.2966837692693</v>
      </c>
      <c r="MJ90" s="34">
        <f>IF(MI90&lt;&gt;"",HLOOKUP(COUNT($IN90:MI90)+1,$G$4:$EH$8,MJ$14,0)*$D90,IF($C90=MJ$17,$G$7*$D90,""))</f>
        <v>9789.4615179577268</v>
      </c>
      <c r="MK90" s="34">
        <f>IF(MJ90&lt;&gt;"",HLOOKUP(COUNT($IN90:MJ90)+1,$G$4:$EH$8,MK$14,0)*$D90,IF($C90=MK$17,$G$7*$D90,""))</f>
        <v>10474.723824214771</v>
      </c>
      <c r="ML90" s="34">
        <f>IF(MK90&lt;&gt;"",HLOOKUP(COUNT($IN90:MK90)+1,$G$4:$EH$8,ML$14,0)*$D90,IF($C90=ML$17,$G$7*$D90,""))</f>
        <v>9427.2514417932944</v>
      </c>
      <c r="MM90" s="34">
        <f>IF(ML90&lt;&gt;"",HLOOKUP(COUNT($IN90:ML90)+1,$G$4:$EH$8,MM$14,0)*$D90,IF($C90=MM$17,$G$7*$D90,""))</f>
        <v>8484.5262976139675</v>
      </c>
      <c r="MN90" s="34">
        <f>IF(MM90&lt;&gt;"",HLOOKUP(COUNT($IN90:MM90)+1,$G$4:$EH$8,MN$14,0)*$D90,IF($C90=MN$17,$G$7*$D90,""))</f>
        <v>9078.4431384469426</v>
      </c>
      <c r="MO90" s="34">
        <f>IF(MN90&lt;&gt;"",HLOOKUP(COUNT($IN90:MN90)+1,$G$4:$EH$8,MO$14,0)*$D90,IF($C90=MO$17,$G$7*$D90,""))</f>
        <v>9713.934158138225</v>
      </c>
      <c r="MP90" s="34">
        <f>IF(MO90&lt;&gt;"",HLOOKUP(COUNT($IN90:MO90)+1,$G$4:$EH$8,MP$14,0)*$D90,IF($C90=MP$17,$G$7*$D90,""))</f>
        <v>10393.909549207907</v>
      </c>
      <c r="MQ90" s="34">
        <f>IF(MP90&lt;&gt;"",HLOOKUP(COUNT($IN90:MP90)+1,$G$4:$EH$8,MQ$14,0)*$D90,IF($C90=MQ$17,$G$7*$D90,""))</f>
        <v>11225.422313144538</v>
      </c>
      <c r="MR90" s="34">
        <f>IF(MQ90&lt;&gt;"",HLOOKUP(COUNT($IN90:MQ90)+1,$G$4:$EH$8,MR$14,0)*$D90,IF($C90=MR$17,$G$7*$D90,""))</f>
        <v>9653.8631893043039</v>
      </c>
      <c r="MS90" s="34">
        <f>IF(MR90&lt;&gt;"",HLOOKUP(COUNT($IN90:MR90)+1,$G$4:$EH$8,MS$14,0)*$D90,IF($C90=MS$17,$G$7*$D90,""))</f>
        <v>9171.1700298390861</v>
      </c>
      <c r="MT90" s="34">
        <f>IF(MS90&lt;&gt;"",HLOOKUP(COUNT($IN90:MS90)+1,$G$4:$EH$8,MT$14,0)*$D90,IF($C90=MT$17,$G$7*$D90,""))</f>
        <v>9629.728531331044</v>
      </c>
      <c r="MU90" s="34">
        <f>IF(MT90&lt;&gt;"",HLOOKUP(COUNT($IN90:MT90)+1,$G$4:$EH$8,MU$14,0)*$D90,IF($C90=MU$17,$G$7*$D90,""))</f>
        <v>10111.214957897593</v>
      </c>
      <c r="MV90" s="34">
        <f>IF(MU90&lt;&gt;"",HLOOKUP(COUNT($IN90:MU90)+1,$G$4:$EH$8,MV$14,0)*$D90,IF($C90=MV$17,$G$7*$D90,""))</f>
        <v>10616.775705792472</v>
      </c>
      <c r="MW90" s="34">
        <f>IF(MV90&lt;&gt;"",HLOOKUP(COUNT($IN90:MV90)+1,$G$4:$EH$8,MW$14,0)*$D90,IF($C90=MW$17,$G$7*$D90,""))</f>
        <v>11359.950005197943</v>
      </c>
      <c r="MX90" s="34">
        <f>IF(MW90&lt;&gt;"",HLOOKUP(COUNT($IN90:MW90)+1,$G$4:$EH$8,MX$14,0)*$D90,IF($C90=MX$17,$G$7*$D90,""))</f>
        <v>10223.955004678153</v>
      </c>
      <c r="MY90" s="34">
        <f>IF(MX90&lt;&gt;"",HLOOKUP(COUNT($IN90:MX90)+1,$G$4:$EH$8,MY$14,0)*$D90,IF($C90=MY$17,$G$7*$D90,""))</f>
        <v>9201.5595042103359</v>
      </c>
      <c r="MZ90" s="34">
        <f>IF(MY90&lt;&gt;"",HLOOKUP(COUNT($IN90:MY90)+1,$G$4:$EH$8,MZ$14,0)*$D90,IF($C90=MZ$17,$G$7*$D90,""))</f>
        <v>9845.6686695050612</v>
      </c>
      <c r="NA90" s="34">
        <f>IF(MZ90&lt;&gt;"",HLOOKUP(COUNT($IN90:MZ90)+1,$G$4:$EH$8,NA$14,0)*$D90,IF($C90=NA$17,$G$7*$D90,""))</f>
        <v>10534.865476370414</v>
      </c>
      <c r="NB90" s="34">
        <f>IF(NA90&lt;&gt;"",HLOOKUP(COUNT($IN90:NA90)+1,$G$4:$EH$8,NB$14,0)*$D90,IF($C90=NB$17,$G$7*$D90,""))</f>
        <v>11272.306059716342</v>
      </c>
      <c r="NC90" s="34">
        <f>IF(NB90&lt;&gt;"",HLOOKUP(COUNT($IN90:NB90)+1,$G$4:$EH$8,NC$14,0)*$D90,IF($C90=NC$17,$G$7*$D90,""))</f>
        <v>12174.090544493649</v>
      </c>
      <c r="ND90" s="34">
        <f>IF(NC90&lt;&gt;"",HLOOKUP(COUNT($IN90:NC90)+1,$G$4:$EH$8,ND$14,0)*$D90,IF($C90=ND$17,$G$7*$D90,""))</f>
        <v>10591.458773709473</v>
      </c>
      <c r="NF90" s="34" t="str">
        <f>IF(NE90&lt;&gt;"",HLOOKUP(COUNT($NE90:NE90)+1,$G$4:$EH$8,NF$14,0)*$D90,IF($C90=NF$17,$G$8*$D90,""))</f>
        <v/>
      </c>
      <c r="NG90" s="34" t="str">
        <f>IF(NF90&lt;&gt;"",HLOOKUP(COUNT($NE90:NF90)+1,$G$4:$EH$8,NG$14,0)*$D90,IF($C90=NG$17,$G$8*$D90,""))</f>
        <v/>
      </c>
      <c r="NH90" s="34" t="str">
        <f>IF(NG90&lt;&gt;"",HLOOKUP(COUNT($NE90:NG90)+1,$G$4:$EH$8,NH$14,0)*$D90,IF($C90=NH$17,$G$8*$D90,""))</f>
        <v/>
      </c>
      <c r="NI90" s="34" t="str">
        <f>IF(NH90&lt;&gt;"",HLOOKUP(COUNT($NE90:NH90)+1,$G$4:$EH$8,NI$14,0)*$D90,IF($C90=NI$17,$G$8*$D90,""))</f>
        <v/>
      </c>
      <c r="NJ90" s="34" t="str">
        <f>IF(NI90&lt;&gt;"",HLOOKUP(COUNT($NE90:NI90)+1,$G$4:$EH$8,NJ$14,0)*$D90,IF($C90=NJ$17,$G$8*$D90,""))</f>
        <v/>
      </c>
      <c r="NK90" s="34" t="str">
        <f>IF(NJ90&lt;&gt;"",HLOOKUP(COUNT($NE90:NJ90)+1,$G$4:$EH$8,NK$14,0)*$D90,IF($C90=NK$17,$G$8*$D90,""))</f>
        <v/>
      </c>
      <c r="NL90" s="34" t="str">
        <f>IF(NK90&lt;&gt;"",HLOOKUP(COUNT($NE90:NK90)+1,$G$4:$EH$8,NL$14,0)*$D90,IF($C90=NL$17,$G$8*$D90,""))</f>
        <v/>
      </c>
      <c r="NM90" s="34" t="str">
        <f>IF(NL90&lt;&gt;"",HLOOKUP(COUNT($NE90:NL90)+1,$G$4:$EH$8,NM$14,0)*$D90,IF($C90=NM$17,$G$8*$D90,""))</f>
        <v/>
      </c>
      <c r="NN90" s="34" t="str">
        <f>IF(NM90&lt;&gt;"",HLOOKUP(COUNT($NE90:NM90)+1,$G$4:$EH$8,NN$14,0)*$D90,IF($C90=NN$17,$G$8*$D90,""))</f>
        <v/>
      </c>
      <c r="NO90" s="34" t="str">
        <f>IF(NN90&lt;&gt;"",HLOOKUP(COUNT($NE90:NN90)+1,$G$4:$EH$8,NO$14,0)*$D90,IF($C90=NO$17,$G$8*$D90,""))</f>
        <v/>
      </c>
      <c r="NP90" s="34" t="str">
        <f>IF(NO90&lt;&gt;"",HLOOKUP(COUNT($NE90:NO90)+1,$G$4:$EH$8,NP$14,0)*$D90,IF($C90=NP$17,$G$8*$D90,""))</f>
        <v/>
      </c>
      <c r="NQ90" s="34" t="str">
        <f>IF(NP90&lt;&gt;"",HLOOKUP(COUNT($NE90:NP90)+1,$G$4:$EH$8,NQ$14,0)*$D90,IF($C90=NQ$17,$G$8*$D90,""))</f>
        <v/>
      </c>
      <c r="NR90" s="34" t="str">
        <f>IF(NQ90&lt;&gt;"",HLOOKUP(COUNT($NE90:NQ90)+1,$G$4:$EH$8,NR$14,0)*$D90,IF($C90=NR$17,$G$8*$D90,""))</f>
        <v/>
      </c>
      <c r="NS90" s="34" t="str">
        <f>IF(NR90&lt;&gt;"",HLOOKUP(COUNT($NE90:NR90)+1,$G$4:$EH$8,NS$14,0)*$D90,IF($C90=NS$17,$G$8*$D90,""))</f>
        <v/>
      </c>
      <c r="NT90" s="34" t="str">
        <f>IF(NS90&lt;&gt;"",HLOOKUP(COUNT($NE90:NS90)+1,$G$4:$EH$8,NT$14,0)*$D90,IF($C90=NT$17,$G$8*$D90,""))</f>
        <v/>
      </c>
      <c r="NU90" s="34" t="str">
        <f>IF(NT90&lt;&gt;"",HLOOKUP(COUNT($NE90:NT90)+1,$G$4:$EH$8,NU$14,0)*$D90,IF($C90=NU$17,$G$8*$D90,""))</f>
        <v/>
      </c>
      <c r="NV90" s="34" t="str">
        <f>IF(NU90&lt;&gt;"",HLOOKUP(COUNT($NE90:NU90)+1,$G$4:$EH$8,NV$14,0)*$D90,IF($C90=NV$17,$G$8*$D90,""))</f>
        <v/>
      </c>
      <c r="NW90" s="34" t="str">
        <f>IF(NV90&lt;&gt;"",HLOOKUP(COUNT($NE90:NV90)+1,$G$4:$EH$8,NW$14,0)*$D90,IF($C90=NW$17,$G$8*$D90,""))</f>
        <v/>
      </c>
      <c r="NX90" s="34" t="str">
        <f>IF(NW90&lt;&gt;"",HLOOKUP(COUNT($NE90:NW90)+1,$G$4:$EH$8,NX$14,0)*$D90,IF($C90=NX$17,$G$8*$D90,""))</f>
        <v/>
      </c>
      <c r="NY90" s="34" t="str">
        <f>IF(NX90&lt;&gt;"",HLOOKUP(COUNT($NE90:NX90)+1,$G$4:$EH$8,NY$14,0)*$D90,IF($C90=NY$17,$G$8*$D90,""))</f>
        <v/>
      </c>
      <c r="NZ90" s="34" t="str">
        <f>IF(NY90&lt;&gt;"",HLOOKUP(COUNT($NE90:NY90)+1,$G$4:$EH$8,NZ$14,0)*$D90,IF($C90=NZ$17,$G$8*$D90,""))</f>
        <v/>
      </c>
      <c r="OA90" s="34" t="str">
        <f>IF(NZ90&lt;&gt;"",HLOOKUP(COUNT($NE90:NZ90)+1,$G$4:$EH$8,OA$14,0)*$D90,IF($C90=OA$17,$G$8*$D90,""))</f>
        <v/>
      </c>
      <c r="OB90" s="34" t="str">
        <f>IF(OA90&lt;&gt;"",HLOOKUP(COUNT($NE90:OA90)+1,$G$4:$EH$8,OB$14,0)*$D90,IF($C90=OB$17,$G$8*$D90,""))</f>
        <v/>
      </c>
      <c r="OC90" s="34" t="str">
        <f>IF(OB90&lt;&gt;"",HLOOKUP(COUNT($NE90:OB90)+1,$G$4:$EH$8,OC$14,0)*$D90,IF($C90=OC$17,$G$8*$D90,""))</f>
        <v/>
      </c>
      <c r="OD90" s="34" t="str">
        <f>IF(OC90&lt;&gt;"",HLOOKUP(COUNT($NE90:OC90)+1,$G$4:$EH$8,OD$14,0)*$D90,IF($C90=OD$17,$G$8*$D90,""))</f>
        <v/>
      </c>
      <c r="OE90" s="34" t="str">
        <f>IF(OD90&lt;&gt;"",HLOOKUP(COUNT($NE90:OD90)+1,$G$4:$EH$8,OE$14,0)*$D90,IF($C90=OE$17,$G$8*$D90,""))</f>
        <v/>
      </c>
      <c r="OF90" s="34" t="str">
        <f>IF(OE90&lt;&gt;"",HLOOKUP(COUNT($NE90:OE90)+1,$G$4:$EH$8,OF$14,0)*$D90,IF($C90=OF$17,$G$8*$D90,""))</f>
        <v/>
      </c>
      <c r="OG90" s="34" t="str">
        <f>IF(OF90&lt;&gt;"",HLOOKUP(COUNT($NE90:OF90)+1,$G$4:$EH$8,OG$14,0)*$D90,IF($C90=OG$17,$G$8*$D90,""))</f>
        <v/>
      </c>
      <c r="OH90" s="34" t="str">
        <f>IF(OG90&lt;&gt;"",HLOOKUP(COUNT($NE90:OG90)+1,$G$4:$EH$8,OH$14,0)*$D90,IF($C90=OH$17,$G$8*$D90,""))</f>
        <v/>
      </c>
      <c r="OI90" s="34" t="str">
        <f>IF(OH90&lt;&gt;"",HLOOKUP(COUNT($NE90:OH90)+1,$G$4:$EH$8,OI$14,0)*$D90,IF($C90=OI$17,$G$8*$D90,""))</f>
        <v/>
      </c>
      <c r="OJ90" s="34" t="str">
        <f>IF(OI90&lt;&gt;"",HLOOKUP(COUNT($NE90:OI90)+1,$G$4:$EH$8,OJ$14,0)*$D90,IF($C90=OJ$17,$G$8*$D90,""))</f>
        <v/>
      </c>
      <c r="OK90" s="34" t="str">
        <f>IF(OJ90&lt;&gt;"",HLOOKUP(COUNT($NE90:OJ90)+1,$G$4:$EH$8,OK$14,0)*$D90,IF($C90=OK$17,$G$8*$D90,""))</f>
        <v/>
      </c>
      <c r="OL90" s="34" t="str">
        <f>IF(OK90&lt;&gt;"",HLOOKUP(COUNT($NE90:OK90)+1,$G$4:$EH$8,OL$14,0)*$D90,IF($C90=OL$17,$G$8*$D90,""))</f>
        <v/>
      </c>
      <c r="OM90" s="34" t="str">
        <f>IF(OL90&lt;&gt;"",HLOOKUP(COUNT($NE90:OL90)+1,$G$4:$EH$8,OM$14,0)*$D90,IF($C90=OM$17,$G$8*$D90,""))</f>
        <v/>
      </c>
      <c r="ON90" s="34" t="str">
        <f>IF(OM90&lt;&gt;"",HLOOKUP(COUNT($NE90:OM90)+1,$G$4:$EH$8,ON$14,0)*$D90,IF($C90=ON$17,$G$8*$D90,""))</f>
        <v/>
      </c>
      <c r="OO90" s="34" t="str">
        <f>IF(ON90&lt;&gt;"",HLOOKUP(COUNT($NE90:ON90)+1,$G$4:$EH$8,OO$14,0)*$D90,IF($C90=OO$17,$G$8*$D90,""))</f>
        <v/>
      </c>
      <c r="OP90" s="34" t="str">
        <f>IF(OO90&lt;&gt;"",HLOOKUP(COUNT($NE90:OO90)+1,$G$4:$EH$8,OP$14,0)*$D90,IF($C90=OP$17,$G$8*$D90,""))</f>
        <v/>
      </c>
      <c r="OQ90" s="34" t="str">
        <f>IF(OP90&lt;&gt;"",HLOOKUP(COUNT($NE90:OP90)+1,$G$4:$EH$8,OQ$14,0)*$D90,IF($C90=OQ$17,$G$8*$D90,""))</f>
        <v/>
      </c>
      <c r="OR90" s="34" t="str">
        <f>IF(OQ90&lt;&gt;"",HLOOKUP(COUNT($NE90:OQ90)+1,$G$4:$EH$8,OR$14,0)*$D90,IF($C90=OR$17,$G$8*$D90,""))</f>
        <v/>
      </c>
      <c r="OS90" s="34" t="str">
        <f>IF(OR90&lt;&gt;"",HLOOKUP(COUNT($NE90:OR90)+1,$G$4:$EH$8,OS$14,0)*$D90,IF($C90=OS$17,$G$8*$D90,""))</f>
        <v/>
      </c>
      <c r="OT90" s="34" t="str">
        <f>IF(OS90&lt;&gt;"",HLOOKUP(COUNT($NE90:OS90)+1,$G$4:$EH$8,OT$14,0)*$D90,IF($C90=OT$17,$G$8*$D90,""))</f>
        <v/>
      </c>
      <c r="OU90" s="34" t="str">
        <f>IF(OT90&lt;&gt;"",HLOOKUP(COUNT($NE90:OT90)+1,$G$4:$EH$8,OU$14,0)*$D90,IF($C90=OU$17,$G$8*$D90,""))</f>
        <v/>
      </c>
      <c r="OV90" s="34" t="str">
        <f>IF(OU90&lt;&gt;"",HLOOKUP(COUNT($NE90:OU90)+1,$G$4:$EH$8,OV$14,0)*$D90,IF($C90=OV$17,$G$8*$D90,""))</f>
        <v/>
      </c>
      <c r="OW90" s="34" t="str">
        <f>IF(OV90&lt;&gt;"",HLOOKUP(COUNT($NE90:OV90)+1,$G$4:$EH$8,OW$14,0)*$D90,IF($C90=OW$17,$G$8*$D90,""))</f>
        <v/>
      </c>
      <c r="OX90" s="34" t="str">
        <f>IF(OW90&lt;&gt;"",HLOOKUP(COUNT($NE90:OW90)+1,$G$4:$EH$8,OX$14,0)*$D90,IF($C90=OX$17,$G$8*$D90,""))</f>
        <v/>
      </c>
      <c r="OY90" s="34" t="str">
        <f>IF(OX90&lt;&gt;"",HLOOKUP(COUNT($NE90:OX90)+1,$G$4:$EH$8,OY$14,0)*$D90,IF($C90=OY$17,$G$8*$D90,""))</f>
        <v/>
      </c>
      <c r="OZ90" s="34" t="str">
        <f>IF(OY90&lt;&gt;"",HLOOKUP(COUNT($NE90:OY90)+1,$G$4:$EH$8,OZ$14,0)*$D90,IF($C90=OZ$17,$G$8*$D90,""))</f>
        <v/>
      </c>
      <c r="PA90" s="34" t="str">
        <f>IF(OZ90&lt;&gt;"",HLOOKUP(COUNT($NE90:OZ90)+1,$G$4:$EH$8,PA$14,0)*$D90,IF($C90=PA$17,$G$8*$D90,""))</f>
        <v/>
      </c>
      <c r="PB90" s="34" t="str">
        <f>IF(PA90&lt;&gt;"",HLOOKUP(COUNT($NE90:PA90)+1,$G$4:$EH$8,PB$14,0)*$D90,IF($C90=PB$17,$G$8*$D90,""))</f>
        <v/>
      </c>
      <c r="PC90" s="34" t="str">
        <f>IF(PB90&lt;&gt;"",HLOOKUP(COUNT($NE90:PB90)+1,$G$4:$EH$8,PC$14,0)*$D90,IF($C90=PC$17,$G$8*$D90,""))</f>
        <v/>
      </c>
      <c r="PD90" s="34" t="str">
        <f>IF(PC90&lt;&gt;"",HLOOKUP(COUNT($NE90:PC90)+1,$G$4:$EH$8,PD$14,0)*$D90,IF($C90=PD$17,$G$8*$D90,""))</f>
        <v/>
      </c>
      <c r="PE90" s="34" t="str">
        <f>IF(PD90&lt;&gt;"",HLOOKUP(COUNT($NE90:PD90)+1,$G$4:$EH$8,PE$14,0)*$D90,IF($C90=PE$17,$G$8*$D90,""))</f>
        <v/>
      </c>
      <c r="PF90" s="34" t="str">
        <f>IF(PE90&lt;&gt;"",HLOOKUP(COUNT($NE90:PE90)+1,$G$4:$EH$8,PF$14,0)*$D90,IF($C90=PF$17,$G$8*$D90,""))</f>
        <v/>
      </c>
      <c r="PG90" s="34" t="str">
        <f>IF(PF90&lt;&gt;"",HLOOKUP(COUNT($NE90:PF90)+1,$G$4:$EH$8,PG$14,0)*$D90,IF($C90=PG$17,$G$8*$D90,""))</f>
        <v/>
      </c>
      <c r="PH90" s="34" t="str">
        <f>IF(PG90&lt;&gt;"",HLOOKUP(COUNT($NE90:PG90)+1,$G$4:$EH$8,PH$14,0)*$D90,IF($C90=PH$17,$G$8*$D90,""))</f>
        <v/>
      </c>
      <c r="PI90" s="34" t="str">
        <f>IF(PH90&lt;&gt;"",HLOOKUP(COUNT($NE90:PH90)+1,$G$4:$EH$8,PI$14,0)*$D90,IF($C90=PI$17,$G$8*$D90,""))</f>
        <v/>
      </c>
      <c r="PJ90" s="34" t="str">
        <f>IF(PI90&lt;&gt;"",HLOOKUP(COUNT($NE90:PI90)+1,$G$4:$EH$8,PJ$14,0)*$D90,IF($C90=PJ$17,$G$8*$D90,""))</f>
        <v/>
      </c>
      <c r="PK90" s="34" t="str">
        <f>IF(PJ90&lt;&gt;"",HLOOKUP(COUNT($NE90:PJ90)+1,$G$4:$EH$8,PK$14,0)*$D90,IF($C90=PK$17,$G$8*$D90,""))</f>
        <v/>
      </c>
      <c r="PL90" s="34" t="str">
        <f>IF(PK90&lt;&gt;"",HLOOKUP(COUNT($NE90:PK90)+1,$G$4:$EH$8,PL$14,0)*$D90,IF($C90=PL$17,$G$8*$D90,""))</f>
        <v/>
      </c>
      <c r="PM90" s="34" t="str">
        <f>IF(PL90&lt;&gt;"",HLOOKUP(COUNT($NE90:PL90)+1,$G$4:$EH$8,PM$14,0)*$D90,IF($C90=PM$17,$G$8*$D90,""))</f>
        <v/>
      </c>
      <c r="PN90" s="34" t="str">
        <f>IF(PM90&lt;&gt;"",HLOOKUP(COUNT($NE90:PM90)+1,$G$4:$EH$8,PN$14,0)*$D90,IF($C90=PN$17,$G$8*$D90,""))</f>
        <v/>
      </c>
      <c r="PO90" s="34" t="str">
        <f>IF(PN90&lt;&gt;"",HLOOKUP(COUNT($NE90:PN90)+1,$G$4:$EH$8,PO$14,0)*$D90,IF($C90=PO$17,$G$8*$D90,""))</f>
        <v/>
      </c>
      <c r="PP90" s="34" t="str">
        <f>IF(PO90&lt;&gt;"",HLOOKUP(COUNT($NE90:PO90)+1,$G$4:$EH$8,PP$14,0)*$D90,IF($C90=PP$17,$G$8*$D90,""))</f>
        <v/>
      </c>
      <c r="PQ90" s="34" t="str">
        <f>IF(PP90&lt;&gt;"",HLOOKUP(COUNT($NE90:PP90)+1,$G$4:$EH$8,PQ$14,0)*$D90,IF($C90=PQ$17,$G$8*$D90,""))</f>
        <v/>
      </c>
      <c r="PR90" s="34" t="str">
        <f>IF(PQ90&lt;&gt;"",HLOOKUP(COUNT($NE90:PQ90)+1,$G$4:$EH$8,PR$14,0)*$D90,IF($C90=PR$17,$G$8*$D90,""))</f>
        <v/>
      </c>
      <c r="PS90" s="34" t="str">
        <f>IF(PR90&lt;&gt;"",HLOOKUP(COUNT($NE90:PR90)+1,$G$4:$EH$8,PS$14,0)*$D90,IF($C90=PS$17,$G$8*$D90,""))</f>
        <v/>
      </c>
      <c r="PT90" s="34" t="str">
        <f>IF(PS90&lt;&gt;"",HLOOKUP(COUNT($NE90:PS90)+1,$G$4:$EH$8,PT$14,0)*$D90,IF($C90=PT$17,$G$8*$D90,""))</f>
        <v/>
      </c>
      <c r="PU90" s="34" t="str">
        <f>IF(PT90&lt;&gt;"",HLOOKUP(COUNT($NE90:PT90)+1,$G$4:$EH$8,PU$14,0)*$D90,IF($C90=PU$17,$G$8*$D90,""))</f>
        <v/>
      </c>
      <c r="PV90" s="34" t="str">
        <f>IF(PU90&lt;&gt;"",HLOOKUP(COUNT($NE90:PU90)+1,$G$4:$EH$8,PV$14,0)*$D90,IF($C90=PV$17,$G$8*$D90,""))</f>
        <v/>
      </c>
      <c r="PW90" s="34" t="str">
        <f>IF(PV90&lt;&gt;"",HLOOKUP(COUNT($NE90:PV90)+1,$G$4:$EH$8,PW$14,0)*$D90,IF($C90=PW$17,$G$8*$D90,""))</f>
        <v/>
      </c>
      <c r="PX90" s="34" t="str">
        <f>IF(PW90&lt;&gt;"",HLOOKUP(COUNT($NE90:PW90)+1,$G$4:$EH$8,PX$14,0)*$D90,IF($C90=PX$17,$G$8*$D90,""))</f>
        <v/>
      </c>
      <c r="PY90" s="34">
        <f>IF(PX90&lt;&gt;"",HLOOKUP(COUNT($NE90:PX90)+1,$G$4:$EH$8,PY$14,0)*$D90,IF($C90=PY$17,$G$8*$D90,""))</f>
        <v>175000</v>
      </c>
      <c r="PZ90" s="34">
        <f>IF(PY90&lt;&gt;"",HLOOKUP(COUNT($NE90:PY90)+1,$G$4:$EH$8,PZ$14,0)*$D90,IF($C90=PZ$17,$G$8*$D90,""))</f>
        <v>0</v>
      </c>
      <c r="QA90" s="34">
        <f>IF(PZ90&lt;&gt;"",HLOOKUP(COUNT($NE90:PZ90)+1,$G$4:$EH$8,QA$14,0)*$D90,IF($C90=QA$17,$G$8*$D90,""))</f>
        <v>0</v>
      </c>
      <c r="QB90" s="34">
        <f>IF(QA90&lt;&gt;"",HLOOKUP(COUNT($NE90:QA90)+1,$G$4:$EH$8,QB$14,0)*$D90,IF($C90=QB$17,$G$8*$D90,""))</f>
        <v>0</v>
      </c>
      <c r="QC90" s="34">
        <f>IF(QB90&lt;&gt;"",HLOOKUP(COUNT($NE90:QB90)+1,$G$4:$EH$8,QC$14,0)*$D90,IF($C90=QC$17,$G$8*$D90,""))</f>
        <v>0</v>
      </c>
      <c r="QD90" s="34">
        <f>IF(QC90&lt;&gt;"",HLOOKUP(COUNT($NE90:QC90)+1,$G$4:$EH$8,QD$14,0)*$D90,IF($C90=QD$17,$G$8*$D90,""))</f>
        <v>0</v>
      </c>
      <c r="QE90" s="34">
        <f>IF(QD90&lt;&gt;"",HLOOKUP(COUNT($NE90:QD90)+1,$G$4:$EH$8,QE$14,0)*$D90,IF($C90=QE$17,$G$8*$D90,""))</f>
        <v>0</v>
      </c>
      <c r="QF90" s="34">
        <f>IF(QE90&lt;&gt;"",HLOOKUP(COUNT($NE90:QE90)+1,$G$4:$EH$8,QF$14,0)*$D90,IF($C90=QF$17,$G$8*$D90,""))</f>
        <v>0</v>
      </c>
      <c r="QG90" s="34">
        <f>IF(QF90&lt;&gt;"",HLOOKUP(COUNT($NE90:QF90)+1,$G$4:$EH$8,QG$14,0)*$D90,IF($C90=QG$17,$G$8*$D90,""))</f>
        <v>0</v>
      </c>
      <c r="QH90" s="34">
        <f>IF(QG90&lt;&gt;"",HLOOKUP(COUNT($NE90:QG90)+1,$G$4:$EH$8,QH$14,0)*$D90,IF($C90=QH$17,$G$8*$D90,""))</f>
        <v>0</v>
      </c>
      <c r="QI90" s="34">
        <f>IF(QH90&lt;&gt;"",HLOOKUP(COUNT($NE90:QH90)+1,$G$4:$EH$8,QI$14,0)*$D90,IF($C90=QI$17,$G$8*$D90,""))</f>
        <v>0</v>
      </c>
      <c r="QJ90" s="34">
        <f>IF(QI90&lt;&gt;"",HLOOKUP(COUNT($NE90:QI90)+1,$G$4:$EH$8,QJ$14,0)*$D90,IF($C90=QJ$17,$G$8*$D90,""))</f>
        <v>0</v>
      </c>
      <c r="QK90" s="34">
        <f>IF(QJ90&lt;&gt;"",HLOOKUP(COUNT($NE90:QJ90)+1,$G$4:$EH$8,QK$14,0)*$D90,IF($C90=QK$17,$G$8*$D90,""))</f>
        <v>0</v>
      </c>
      <c r="QL90" s="34">
        <f>IF(QK90&lt;&gt;"",HLOOKUP(COUNT($NE90:QK90)+1,$G$4:$EH$8,QL$14,0)*$D90,IF($C90=QL$17,$G$8*$D90,""))</f>
        <v>0</v>
      </c>
      <c r="QM90" s="34">
        <f>IF(QL90&lt;&gt;"",HLOOKUP(COUNT($NE90:QL90)+1,$G$4:$EH$8,QM$14,0)*$D90,IF($C90=QM$17,$G$8*$D90,""))</f>
        <v>0</v>
      </c>
      <c r="QN90" s="34">
        <f>IF(QM90&lt;&gt;"",HLOOKUP(COUNT($NE90:QM90)+1,$G$4:$EH$8,QN$14,0)*$D90,IF($C90=QN$17,$G$8*$D90,""))</f>
        <v>0</v>
      </c>
      <c r="QO90" s="34">
        <f>IF(QN90&lt;&gt;"",HLOOKUP(COUNT($NE90:QN90)+1,$G$4:$EH$8,QO$14,0)*$D90,IF($C90=QO$17,$G$8*$D90,""))</f>
        <v>0</v>
      </c>
      <c r="QP90" s="34">
        <f>IF(QO90&lt;&gt;"",HLOOKUP(COUNT($NE90:QO90)+1,$G$4:$EH$8,QP$14,0)*$D90,IF($C90=QP$17,$G$8*$D90,""))</f>
        <v>0</v>
      </c>
      <c r="QQ90" s="34">
        <f>IF(QP90&lt;&gt;"",HLOOKUP(COUNT($NE90:QP90)+1,$G$4:$EH$8,QQ$14,0)*$D90,IF($C90=QQ$17,$G$8*$D90,""))</f>
        <v>0</v>
      </c>
      <c r="QR90" s="34">
        <f>IF(QQ90&lt;&gt;"",HLOOKUP(COUNT($NE90:QQ90)+1,$G$4:$EH$8,QR$14,0)*$D90,IF($C90=QR$17,$G$8*$D90,""))</f>
        <v>0</v>
      </c>
      <c r="QS90" s="34">
        <f>IF(QR90&lt;&gt;"",HLOOKUP(COUNT($NE90:QR90)+1,$G$4:$EH$8,QS$14,0)*$D90,IF($C90=QS$17,$G$8*$D90,""))</f>
        <v>0</v>
      </c>
      <c r="QT90" s="34">
        <f>IF(QS90&lt;&gt;"",HLOOKUP(COUNT($NE90:QS90)+1,$G$4:$EH$8,QT$14,0)*$D90,IF($C90=QT$17,$G$8*$D90,""))</f>
        <v>0</v>
      </c>
      <c r="QU90" s="34">
        <f>IF(QT90&lt;&gt;"",HLOOKUP(COUNT($NE90:QT90)+1,$G$4:$EH$8,QU$14,0)*$D90,IF($C90=QU$17,$G$8*$D90,""))</f>
        <v>0</v>
      </c>
      <c r="QV90" s="34">
        <f>IF(QU90&lt;&gt;"",HLOOKUP(COUNT($NE90:QU90)+1,$G$4:$EH$8,QV$14,0)*$D90,IF($C90=QV$17,$G$8*$D90,""))</f>
        <v>0</v>
      </c>
      <c r="QW90" s="34">
        <f>IF(QV90&lt;&gt;"",HLOOKUP(COUNT($NE90:QV90)+1,$G$4:$EH$8,QW$14,0)*$D90,IF($C90=QW$17,$G$8*$D90,""))</f>
        <v>0</v>
      </c>
      <c r="QX90" s="34">
        <f>IF(QW90&lt;&gt;"",HLOOKUP(COUNT($NE90:QW90)+1,$G$4:$EH$8,QX$14,0)*$D90,IF($C90=QX$17,$G$8*$D90,""))</f>
        <v>0</v>
      </c>
      <c r="QY90" s="34">
        <f>IF(QX90&lt;&gt;"",HLOOKUP(COUNT($NE90:QX90)+1,$G$4:$EH$8,QY$14,0)*$D90,IF($C90=QY$17,$G$8*$D90,""))</f>
        <v>0</v>
      </c>
      <c r="QZ90" s="34">
        <f>IF(QY90&lt;&gt;"",HLOOKUP(COUNT($NE90:QY90)+1,$G$4:$EH$8,QZ$14,0)*$D90,IF($C90=QZ$17,$G$8*$D90,""))</f>
        <v>0</v>
      </c>
      <c r="RA90" s="34">
        <f>IF(QZ90&lt;&gt;"",HLOOKUP(COUNT($NE90:QZ90)+1,$G$4:$EH$8,RA$14,0)*$D90,IF($C90=RA$17,$G$8*$D90,""))</f>
        <v>0</v>
      </c>
      <c r="RB90" s="34">
        <f>IF(RA90&lt;&gt;"",HLOOKUP(COUNT($NE90:RA90)+1,$G$4:$EH$8,RB$14,0)*$D90,IF($C90=RB$17,$G$8*$D90,""))</f>
        <v>0</v>
      </c>
      <c r="RC90" s="34">
        <f>IF(RB90&lt;&gt;"",HLOOKUP(COUNT($NE90:RB90)+1,$G$4:$EH$8,RC$14,0)*$D90,IF($C90=RC$17,$G$8*$D90,""))</f>
        <v>0</v>
      </c>
      <c r="RD90" s="34">
        <f>IF(RC90&lt;&gt;"",HLOOKUP(COUNT($NE90:RC90)+1,$G$4:$EH$8,RD$14,0)*$D90,IF($C90=RD$17,$G$8*$D90,""))</f>
        <v>0</v>
      </c>
      <c r="RE90" s="34">
        <f>IF(RD90&lt;&gt;"",HLOOKUP(COUNT($NE90:RD90)+1,$G$4:$EH$8,RE$14,0)*$D90,IF($C90=RE$17,$G$8*$D90,""))</f>
        <v>0</v>
      </c>
      <c r="RF90" s="34">
        <f>IF(RE90&lt;&gt;"",HLOOKUP(COUNT($NE90:RE90)+1,$G$4:$EH$8,RF$14,0)*$D90,IF($C90=RF$17,$G$8*$D90,""))</f>
        <v>0</v>
      </c>
      <c r="RG90" s="34">
        <f>IF(RF90&lt;&gt;"",HLOOKUP(COUNT($NE90:RF90)+1,$G$4:$EH$8,RG$14,0)*$D90,IF($C90=RG$17,$G$8*$D90,""))</f>
        <v>0</v>
      </c>
      <c r="RH90" s="34">
        <f>IF(RG90&lt;&gt;"",HLOOKUP(COUNT($NE90:RG90)+1,$G$4:$EH$8,RH$14,0)*$D90,IF($C90=RH$17,$G$8*$D90,""))</f>
        <v>0</v>
      </c>
      <c r="RI90" s="34">
        <f>IF(RH90&lt;&gt;"",HLOOKUP(COUNT($NE90:RH90)+1,$G$4:$EH$8,RI$14,0)*$D90,IF($C90=RI$17,$G$8*$D90,""))</f>
        <v>0</v>
      </c>
      <c r="RJ90" s="34">
        <f>IF(RI90&lt;&gt;"",HLOOKUP(COUNT($NE90:RI90)+1,$G$4:$EH$8,RJ$14,0)*$D90,IF($C90=RJ$17,$G$8*$D90,""))</f>
        <v>0</v>
      </c>
      <c r="RK90" s="34">
        <f>IF(RJ90&lt;&gt;"",HLOOKUP(COUNT($NE90:RJ90)+1,$G$4:$EH$8,RK$14,0)*$D90,IF($C90=RK$17,$G$8*$D90,""))</f>
        <v>0</v>
      </c>
      <c r="RL90" s="34">
        <f>IF(RK90&lt;&gt;"",HLOOKUP(COUNT($NE90:RK90)+1,$G$4:$EH$8,RL$14,0)*$D90,IF($C90=RL$17,$G$8*$D90,""))</f>
        <v>0</v>
      </c>
      <c r="RM90" s="34">
        <f>IF(RL90&lt;&gt;"",HLOOKUP(COUNT($NE90:RL90)+1,$G$4:$EH$8,RM$14,0)*$D90,IF($C90=RM$17,$G$8*$D90,""))</f>
        <v>0</v>
      </c>
      <c r="RN90" s="34">
        <f>IF(RM90&lt;&gt;"",HLOOKUP(COUNT($NE90:RM90)+1,$G$4:$EH$8,RN$14,0)*$D90,IF($C90=RN$17,$G$8*$D90,""))</f>
        <v>0</v>
      </c>
      <c r="RO90" s="34">
        <f>IF(RN90&lt;&gt;"",HLOOKUP(COUNT($NE90:RN90)+1,$G$4:$EH$8,RO$14,0)*$D90,IF($C90=RO$17,$G$8*$D90,""))</f>
        <v>0</v>
      </c>
      <c r="RP90" s="34">
        <f>IF(RO90&lt;&gt;"",HLOOKUP(COUNT($NE90:RO90)+1,$G$4:$EH$8,RP$14,0)*$D90,IF($C90=RP$17,$G$8*$D90,""))</f>
        <v>0</v>
      </c>
      <c r="RQ90" s="34">
        <f>IF(RP90&lt;&gt;"",HLOOKUP(COUNT($NE90:RP90)+1,$G$4:$EH$8,RQ$14,0)*$D90,IF($C90=RQ$17,$G$8*$D90,""))</f>
        <v>0</v>
      </c>
      <c r="RR90" s="34">
        <f>IF(RQ90&lt;&gt;"",HLOOKUP(COUNT($NE90:RQ90)+1,$G$4:$EH$8,RR$14,0)*$D90,IF($C90=RR$17,$G$8*$D90,""))</f>
        <v>0</v>
      </c>
      <c r="RS90" s="34">
        <f>IF(RR90&lt;&gt;"",HLOOKUP(COUNT($NE90:RR90)+1,$G$4:$EH$8,RS$14,0)*$D90,IF($C90=RS$17,$G$8*$D90,""))</f>
        <v>0</v>
      </c>
      <c r="RT90" s="34">
        <f>IF(RS90&lt;&gt;"",HLOOKUP(COUNT($NE90:RS90)+1,$G$4:$EH$8,RT$14,0)*$D90,IF($C90=RT$17,$G$8*$D90,""))</f>
        <v>0</v>
      </c>
      <c r="RU90" s="34">
        <f>IF(RT90&lt;&gt;"",HLOOKUP(COUNT($NE90:RT90)+1,$G$4:$EH$8,RU$14,0)*$D90,IF($C90=RU$17,$G$8*$D90,""))</f>
        <v>0</v>
      </c>
      <c r="RW90" s="34" t="str">
        <f>IF(RV90&lt;&gt;"",HLOOKUP(COUNT($RV90:RV90)+1,$G$4:$EH$9,RW$14,0)*$D90,IF($C90=RW$17,$G$9*$D90,""))</f>
        <v/>
      </c>
      <c r="RX90" s="34" t="str">
        <f>IF(RW90&lt;&gt;"",HLOOKUP(COUNT($RV90:RW90)+1,$G$4:$EH$9,RX$14,0)*$D90,IF($C90=RX$17,$G$9*$D90,""))</f>
        <v/>
      </c>
      <c r="RY90" s="34" t="str">
        <f>IF(RX90&lt;&gt;"",HLOOKUP(COUNT($RV90:RX90)+1,$G$4:$EH$9,RY$14,0)*$D90,IF($C90=RY$17,$G$9*$D90,""))</f>
        <v/>
      </c>
      <c r="RZ90" s="34" t="str">
        <f>IF(RY90&lt;&gt;"",HLOOKUP(COUNT($RV90:RY90)+1,$G$4:$EH$9,RZ$14,0)*$D90,IF($C90=RZ$17,$G$9*$D90,""))</f>
        <v/>
      </c>
      <c r="SA90" s="34" t="str">
        <f>IF(RZ90&lt;&gt;"",HLOOKUP(COUNT($RV90:RZ90)+1,$G$4:$EH$9,SA$14,0)*$D90,IF($C90=SA$17,$G$9*$D90,""))</f>
        <v/>
      </c>
      <c r="SB90" s="34" t="str">
        <f>IF(SA90&lt;&gt;"",HLOOKUP(COUNT($RV90:SA90)+1,$G$4:$EH$9,SB$14,0)*$D90,IF($C90=SB$17,$G$9*$D90,""))</f>
        <v/>
      </c>
      <c r="SC90" s="34" t="str">
        <f>IF(SB90&lt;&gt;"",HLOOKUP(COUNT($RV90:SB90)+1,$G$4:$EH$9,SC$14,0)*$D90,IF($C90=SC$17,$G$9*$D90,""))</f>
        <v/>
      </c>
      <c r="SD90" s="34" t="str">
        <f>IF(SC90&lt;&gt;"",HLOOKUP(COUNT($RV90:SC90)+1,$G$4:$EH$9,SD$14,0)*$D90,IF($C90=SD$17,$G$9*$D90,""))</f>
        <v/>
      </c>
      <c r="SE90" s="34" t="str">
        <f>IF(SD90&lt;&gt;"",HLOOKUP(COUNT($RV90:SD90)+1,$G$4:$EH$9,SE$14,0)*$D90,IF($C90=SE$17,$G$9*$D90,""))</f>
        <v/>
      </c>
      <c r="SF90" s="34" t="str">
        <f>IF(SE90&lt;&gt;"",HLOOKUP(COUNT($RV90:SE90)+1,$G$4:$EH$9,SF$14,0)*$D90,IF($C90=SF$17,$G$9*$D90,""))</f>
        <v/>
      </c>
      <c r="SG90" s="34" t="str">
        <f>IF(SF90&lt;&gt;"",HLOOKUP(COUNT($RV90:SF90)+1,$G$4:$EH$9,SG$14,0)*$D90,IF($C90=SG$17,$G$9*$D90,""))</f>
        <v/>
      </c>
      <c r="SH90" s="34" t="str">
        <f>IF(SG90&lt;&gt;"",HLOOKUP(COUNT($RV90:SG90)+1,$G$4:$EH$9,SH$14,0)*$D90,IF($C90=SH$17,$G$9*$D90,""))</f>
        <v/>
      </c>
      <c r="SI90" s="34" t="str">
        <f>IF(SH90&lt;&gt;"",HLOOKUP(COUNT($RV90:SH90)+1,$G$4:$EH$9,SI$14,0)*$D90,IF($C90=SI$17,$G$9*$D90,""))</f>
        <v/>
      </c>
      <c r="SJ90" s="34" t="str">
        <f>IF(SI90&lt;&gt;"",HLOOKUP(COUNT($RV90:SI90)+1,$G$4:$EH$9,SJ$14,0)*$D90,IF($C90=SJ$17,$G$9*$D90,""))</f>
        <v/>
      </c>
      <c r="SK90" s="34" t="str">
        <f>IF(SJ90&lt;&gt;"",HLOOKUP(COUNT($RV90:SJ90)+1,$G$4:$EH$9,SK$14,0)*$D90,IF($C90=SK$17,$G$9*$D90,""))</f>
        <v/>
      </c>
      <c r="SL90" s="34" t="str">
        <f>IF(SK90&lt;&gt;"",HLOOKUP(COUNT($RV90:SK90)+1,$G$4:$EH$9,SL$14,0)*$D90,IF($C90=SL$17,$G$9*$D90,""))</f>
        <v/>
      </c>
      <c r="SM90" s="34" t="str">
        <f>IF(SL90&lt;&gt;"",HLOOKUP(COUNT($RV90:SL90)+1,$G$4:$EH$9,SM$14,0)*$D90,IF($C90=SM$17,$G$9*$D90,""))</f>
        <v/>
      </c>
      <c r="SN90" s="34" t="str">
        <f>IF(SM90&lt;&gt;"",HLOOKUP(COUNT($RV90:SM90)+1,$G$4:$EH$9,SN$14,0)*$D90,IF($C90=SN$17,$G$9*$D90,""))</f>
        <v/>
      </c>
      <c r="SO90" s="34" t="str">
        <f>IF(SN90&lt;&gt;"",HLOOKUP(COUNT($RV90:SN90)+1,$G$4:$EH$9,SO$14,0)*$D90,IF($C90=SO$17,$G$9*$D90,""))</f>
        <v/>
      </c>
      <c r="SP90" s="34" t="str">
        <f>IF(SO90&lt;&gt;"",HLOOKUP(COUNT($RV90:SO90)+1,$G$4:$EH$9,SP$14,0)*$D90,IF($C90=SP$17,$G$9*$D90,""))</f>
        <v/>
      </c>
      <c r="SQ90" s="34" t="str">
        <f>IF(SP90&lt;&gt;"",HLOOKUP(COUNT($RV90:SP90)+1,$G$4:$EH$9,SQ$14,0)*$D90,IF($C90=SQ$17,$G$9*$D90,""))</f>
        <v/>
      </c>
      <c r="SR90" s="34" t="str">
        <f>IF(SQ90&lt;&gt;"",HLOOKUP(COUNT($RV90:SQ90)+1,$G$4:$EH$9,SR$14,0)*$D90,IF($C90=SR$17,$G$9*$D90,""))</f>
        <v/>
      </c>
      <c r="SS90" s="34" t="str">
        <f>IF(SR90&lt;&gt;"",HLOOKUP(COUNT($RV90:SR90)+1,$G$4:$EH$9,SS$14,0)*$D90,IF($C90=SS$17,$G$9*$D90,""))</f>
        <v/>
      </c>
      <c r="ST90" s="34" t="str">
        <f>IF(SS90&lt;&gt;"",HLOOKUP(COUNT($RV90:SS90)+1,$G$4:$EH$9,ST$14,0)*$D90,IF($C90=ST$17,$G$9*$D90,""))</f>
        <v/>
      </c>
      <c r="SU90" s="34" t="str">
        <f>IF(ST90&lt;&gt;"",HLOOKUP(COUNT($RV90:ST90)+1,$G$4:$EH$9,SU$14,0)*$D90,IF($C90=SU$17,$G$9*$D90,""))</f>
        <v/>
      </c>
      <c r="SV90" s="34" t="str">
        <f>IF(SU90&lt;&gt;"",HLOOKUP(COUNT($RV90:SU90)+1,$G$4:$EH$9,SV$14,0)*$D90,IF($C90=SV$17,$G$9*$D90,""))</f>
        <v/>
      </c>
      <c r="SW90" s="34" t="str">
        <f>IF(SV90&lt;&gt;"",HLOOKUP(COUNT($RV90:SV90)+1,$G$4:$EH$9,SW$14,0)*$D90,IF($C90=SW$17,$G$9*$D90,""))</f>
        <v/>
      </c>
      <c r="SX90" s="34" t="str">
        <f>IF(SW90&lt;&gt;"",HLOOKUP(COUNT($RV90:SW90)+1,$G$4:$EH$9,SX$14,0)*$D90,IF($C90=SX$17,$G$9*$D90,""))</f>
        <v/>
      </c>
      <c r="SY90" s="34" t="str">
        <f>IF(SX90&lt;&gt;"",HLOOKUP(COUNT($RV90:SX90)+1,$G$4:$EH$9,SY$14,0)*$D90,IF($C90=SY$17,$G$9*$D90,""))</f>
        <v/>
      </c>
      <c r="SZ90" s="34" t="str">
        <f>IF(SY90&lt;&gt;"",HLOOKUP(COUNT($RV90:SY90)+1,$G$4:$EH$9,SZ$14,0)*$D90,IF($C90=SZ$17,$G$9*$D90,""))</f>
        <v/>
      </c>
      <c r="TA90" s="34" t="str">
        <f>IF(SZ90&lt;&gt;"",HLOOKUP(COUNT($RV90:SZ90)+1,$G$4:$EH$9,TA$14,0)*$D90,IF($C90=TA$17,$G$9*$D90,""))</f>
        <v/>
      </c>
      <c r="TB90" s="34" t="str">
        <f>IF(TA90&lt;&gt;"",HLOOKUP(COUNT($RV90:TA90)+1,$G$4:$EH$9,TB$14,0)*$D90,IF($C90=TB$17,$G$9*$D90,""))</f>
        <v/>
      </c>
      <c r="TC90" s="34" t="str">
        <f>IF(TB90&lt;&gt;"",HLOOKUP(COUNT($RV90:TB90)+1,$G$4:$EH$9,TC$14,0)*$D90,IF($C90=TC$17,$G$9*$D90,""))</f>
        <v/>
      </c>
      <c r="TD90" s="34" t="str">
        <f>IF(TC90&lt;&gt;"",HLOOKUP(COUNT($RV90:TC90)+1,$G$4:$EH$9,TD$14,0)*$D90,IF($C90=TD$17,$G$9*$D90,""))</f>
        <v/>
      </c>
      <c r="TE90" s="34" t="str">
        <f>IF(TD90&lt;&gt;"",HLOOKUP(COUNT($RV90:TD90)+1,$G$4:$EH$9,TE$14,0)*$D90,IF($C90=TE$17,$G$9*$D90,""))</f>
        <v/>
      </c>
      <c r="TF90" s="34" t="str">
        <f>IF(TE90&lt;&gt;"",HLOOKUP(COUNT($RV90:TE90)+1,$G$4:$EH$9,TF$14,0)*$D90,IF($C90=TF$17,$G$9*$D90,""))</f>
        <v/>
      </c>
      <c r="TG90" s="34" t="str">
        <f>IF(TF90&lt;&gt;"",HLOOKUP(COUNT($RV90:TF90)+1,$G$4:$EH$9,TG$14,0)*$D90,IF($C90=TG$17,$G$9*$D90,""))</f>
        <v/>
      </c>
      <c r="TH90" s="34" t="str">
        <f>IF(TG90&lt;&gt;"",HLOOKUP(COUNT($RV90:TG90)+1,$G$4:$EH$9,TH$14,0)*$D90,IF($C90=TH$17,$G$9*$D90,""))</f>
        <v/>
      </c>
      <c r="TI90" s="34" t="str">
        <f>IF(TH90&lt;&gt;"",HLOOKUP(COUNT($RV90:TH90)+1,$G$4:$EH$9,TI$14,0)*$D90,IF($C90=TI$17,$G$9*$D90,""))</f>
        <v/>
      </c>
      <c r="TJ90" s="34" t="str">
        <f>IF(TI90&lt;&gt;"",HLOOKUP(COUNT($RV90:TI90)+1,$G$4:$EH$9,TJ$14,0)*$D90,IF($C90=TJ$17,$G$9*$D90,""))</f>
        <v/>
      </c>
      <c r="TK90" s="34" t="str">
        <f>IF(TJ90&lt;&gt;"",HLOOKUP(COUNT($RV90:TJ90)+1,$G$4:$EH$9,TK$14,0)*$D90,IF($C90=TK$17,$G$9*$D90,""))</f>
        <v/>
      </c>
      <c r="TL90" s="34" t="str">
        <f>IF(TK90&lt;&gt;"",HLOOKUP(COUNT($RV90:TK90)+1,$G$4:$EH$9,TL$14,0)*$D90,IF($C90=TL$17,$G$9*$D90,""))</f>
        <v/>
      </c>
      <c r="TM90" s="34" t="str">
        <f>IF(TL90&lt;&gt;"",HLOOKUP(COUNT($RV90:TL90)+1,$G$4:$EH$9,TM$14,0)*$D90,IF($C90=TM$17,$G$9*$D90,""))</f>
        <v/>
      </c>
      <c r="TN90" s="34" t="str">
        <f>IF(TM90&lt;&gt;"",HLOOKUP(COUNT($RV90:TM90)+1,$G$4:$EH$9,TN$14,0)*$D90,IF($C90=TN$17,$G$9*$D90,""))</f>
        <v/>
      </c>
      <c r="TO90" s="34" t="str">
        <f>IF(TN90&lt;&gt;"",HLOOKUP(COUNT($RV90:TN90)+1,$G$4:$EH$9,TO$14,0)*$D90,IF($C90=TO$17,$G$9*$D90,""))</f>
        <v/>
      </c>
      <c r="TP90" s="34" t="str">
        <f>IF(TO90&lt;&gt;"",HLOOKUP(COUNT($RV90:TO90)+1,$G$4:$EH$9,TP$14,0)*$D90,IF($C90=TP$17,$G$9*$D90,""))</f>
        <v/>
      </c>
      <c r="TQ90" s="34" t="str">
        <f>IF(TP90&lt;&gt;"",HLOOKUP(COUNT($RV90:TP90)+1,$G$4:$EH$9,TQ$14,0)*$D90,IF($C90=TQ$17,$G$9*$D90,""))</f>
        <v/>
      </c>
      <c r="TR90" s="34" t="str">
        <f>IF(TQ90&lt;&gt;"",HLOOKUP(COUNT($RV90:TQ90)+1,$G$4:$EH$9,TR$14,0)*$D90,IF($C90=TR$17,$G$9*$D90,""))</f>
        <v/>
      </c>
      <c r="TS90" s="34" t="str">
        <f>IF(TR90&lt;&gt;"",HLOOKUP(COUNT($RV90:TR90)+1,$G$4:$EH$9,TS$14,0)*$D90,IF($C90=TS$17,$G$9*$D90,""))</f>
        <v/>
      </c>
      <c r="TT90" s="34" t="str">
        <f>IF(TS90&lt;&gt;"",HLOOKUP(COUNT($RV90:TS90)+1,$G$4:$EH$9,TT$14,0)*$D90,IF($C90=TT$17,$G$9*$D90,""))</f>
        <v/>
      </c>
      <c r="TU90" s="34" t="str">
        <f>IF(TT90&lt;&gt;"",HLOOKUP(COUNT($RV90:TT90)+1,$G$4:$EH$9,TU$14,0)*$D90,IF($C90=TU$17,$G$9*$D90,""))</f>
        <v/>
      </c>
      <c r="TV90" s="34" t="str">
        <f>IF(TU90&lt;&gt;"",HLOOKUP(COUNT($RV90:TU90)+1,$G$4:$EH$9,TV$14,0)*$D90,IF($C90=TV$17,$G$9*$D90,""))</f>
        <v/>
      </c>
      <c r="TW90" s="34" t="str">
        <f>IF(TV90&lt;&gt;"",HLOOKUP(COUNT($RV90:TV90)+1,$G$4:$EH$9,TW$14,0)*$D90,IF($C90=TW$17,$G$9*$D90,""))</f>
        <v/>
      </c>
      <c r="TX90" s="34" t="str">
        <f>IF(TW90&lt;&gt;"",HLOOKUP(COUNT($RV90:TW90)+1,$G$4:$EH$9,TX$14,0)*$D90,IF($C90=TX$17,$G$9*$D90,""))</f>
        <v/>
      </c>
      <c r="TY90" s="34" t="str">
        <f>IF(TX90&lt;&gt;"",HLOOKUP(COUNT($RV90:TX90)+1,$G$4:$EH$9,TY$14,0)*$D90,IF($C90=TY$17,$G$9*$D90,""))</f>
        <v/>
      </c>
      <c r="TZ90" s="34" t="str">
        <f>IF(TY90&lt;&gt;"",HLOOKUP(COUNT($RV90:TY90)+1,$G$4:$EH$9,TZ$14,0)*$D90,IF($C90=TZ$17,$G$9*$D90,""))</f>
        <v/>
      </c>
      <c r="UA90" s="34" t="str">
        <f>IF(TZ90&lt;&gt;"",HLOOKUP(COUNT($RV90:TZ90)+1,$G$4:$EH$9,UA$14,0)*$D90,IF($C90=UA$17,$G$9*$D90,""))</f>
        <v/>
      </c>
      <c r="UB90" s="34" t="str">
        <f>IF(UA90&lt;&gt;"",HLOOKUP(COUNT($RV90:UA90)+1,$G$4:$EH$9,UB$14,0)*$D90,IF($C90=UB$17,$G$9*$D90,""))</f>
        <v/>
      </c>
      <c r="UC90" s="34" t="str">
        <f>IF(UB90&lt;&gt;"",HLOOKUP(COUNT($RV90:UB90)+1,$G$4:$EH$9,UC$14,0)*$D90,IF($C90=UC$17,$G$9*$D90,""))</f>
        <v/>
      </c>
      <c r="UD90" s="34" t="str">
        <f>IF(UC90&lt;&gt;"",HLOOKUP(COUNT($RV90:UC90)+1,$G$4:$EH$9,UD$14,0)*$D90,IF($C90=UD$17,$G$9*$D90,""))</f>
        <v/>
      </c>
      <c r="UE90" s="34" t="str">
        <f>IF(UD90&lt;&gt;"",HLOOKUP(COUNT($RV90:UD90)+1,$G$4:$EH$9,UE$14,0)*$D90,IF($C90=UE$17,$G$9*$D90,""))</f>
        <v/>
      </c>
      <c r="UF90" s="34" t="str">
        <f>IF(UE90&lt;&gt;"",HLOOKUP(COUNT($RV90:UE90)+1,$G$4:$EH$9,UF$14,0)*$D90,IF($C90=UF$17,$G$9*$D90,""))</f>
        <v/>
      </c>
      <c r="UG90" s="34" t="str">
        <f>IF(UF90&lt;&gt;"",HLOOKUP(COUNT($RV90:UF90)+1,$G$4:$EH$9,UG$14,0)*$D90,IF($C90=UG$17,$G$9*$D90,""))</f>
        <v/>
      </c>
      <c r="UH90" s="34" t="str">
        <f>IF(UG90&lt;&gt;"",HLOOKUP(COUNT($RV90:UG90)+1,$G$4:$EH$9,UH$14,0)*$D90,IF($C90=UH$17,$G$9*$D90,""))</f>
        <v/>
      </c>
      <c r="UI90" s="34" t="str">
        <f>IF(UH90&lt;&gt;"",HLOOKUP(COUNT($RV90:UH90)+1,$G$4:$EH$9,UI$14,0)*$D90,IF($C90=UI$17,$G$9*$D90,""))</f>
        <v/>
      </c>
      <c r="UJ90" s="34" t="str">
        <f>IF(UI90&lt;&gt;"",HLOOKUP(COUNT($RV90:UI90)+1,$G$4:$EH$9,UJ$14,0)*$D90,IF($C90=UJ$17,$G$9*$D90,""))</f>
        <v/>
      </c>
      <c r="UK90" s="34" t="str">
        <f>IF(UJ90&lt;&gt;"",HLOOKUP(COUNT($RV90:UJ90)+1,$G$4:$EH$9,UK$14,0)*$D90,IF($C90=UK$17,$G$9*$D90,""))</f>
        <v/>
      </c>
      <c r="UL90" s="34" t="str">
        <f>IF(UK90&lt;&gt;"",HLOOKUP(COUNT($RV90:UK90)+1,$G$4:$EH$9,UL$14,0)*$D90,IF($C90=UL$17,$G$9*$D90,""))</f>
        <v/>
      </c>
      <c r="UM90" s="34" t="str">
        <f>IF(UL90&lt;&gt;"",HLOOKUP(COUNT($RV90:UL90)+1,$G$4:$EH$9,UM$14,0)*$D90,IF($C90=UM$17,$G$9*$D90,""))</f>
        <v/>
      </c>
      <c r="UN90" s="34" t="str">
        <f>IF(UM90&lt;&gt;"",HLOOKUP(COUNT($RV90:UM90)+1,$G$4:$EH$9,UN$14,0)*$D90,IF($C90=UN$17,$G$9*$D90,""))</f>
        <v/>
      </c>
      <c r="UO90" s="34" t="str">
        <f>IF(UN90&lt;&gt;"",HLOOKUP(COUNT($RV90:UN90)+1,$G$4:$EH$9,UO$14,0)*$D90,IF($C90=UO$17,$G$9*$D90,""))</f>
        <v/>
      </c>
      <c r="UP90" s="34">
        <f>IF(UO90&lt;&gt;"",HLOOKUP(COUNT($RV90:UO90)+1,$G$4:$EH$9,UP$14,0)*$D90,IF($C90=UP$17,$G$9*$D90,""))</f>
        <v>14500</v>
      </c>
      <c r="UQ90" s="34">
        <f>IF(UP90&lt;&gt;"",HLOOKUP(COUNT($RV90:UP90)+1,$G$4:$EH$9,UQ$14,0)*$D90,IF($C90=UQ$17,$G$9*$D90,""))</f>
        <v>0</v>
      </c>
      <c r="UR90" s="34">
        <f>IF(UQ90&lt;&gt;"",HLOOKUP(COUNT($RV90:UQ90)+1,$G$4:$EH$9,UR$14,0)*$D90,IF($C90=UR$17,$G$9*$D90,""))</f>
        <v>0</v>
      </c>
      <c r="US90" s="34">
        <f>IF(UR90&lt;&gt;"",HLOOKUP(COUNT($RV90:UR90)+1,$G$4:$EH$9,US$14,0)*$D90,IF($C90=US$17,$G$9*$D90,""))</f>
        <v>0</v>
      </c>
      <c r="UT90" s="34">
        <f>IF(US90&lt;&gt;"",HLOOKUP(COUNT($RV90:US90)+1,$G$4:$EH$9,UT$14,0)*$D90,IF($C90=UT$17,$G$9*$D90,""))</f>
        <v>0</v>
      </c>
      <c r="UU90" s="34">
        <f>IF(UT90&lt;&gt;"",HLOOKUP(COUNT($RV90:UT90)+1,$G$4:$EH$9,UU$14,0)*$D90,IF($C90=UU$17,$G$9*$D90,""))</f>
        <v>0</v>
      </c>
      <c r="UV90" s="34">
        <f>IF(UU90&lt;&gt;"",HLOOKUP(COUNT($RV90:UU90)+1,$G$4:$EH$9,UV$14,0)*$D90,IF($C90=UV$17,$G$9*$D90,""))</f>
        <v>0</v>
      </c>
      <c r="UW90" s="34">
        <f>IF(UV90&lt;&gt;"",HLOOKUP(COUNT($RV90:UV90)+1,$G$4:$EH$9,UW$14,0)*$D90,IF($C90=UW$17,$G$9*$D90,""))</f>
        <v>0</v>
      </c>
      <c r="UX90" s="34">
        <f>IF(UW90&lt;&gt;"",HLOOKUP(COUNT($RV90:UW90)+1,$G$4:$EH$9,UX$14,0)*$D90,IF($C90=UX$17,$G$9*$D90,""))</f>
        <v>0</v>
      </c>
      <c r="UY90" s="34">
        <f>IF(UX90&lt;&gt;"",HLOOKUP(COUNT($RV90:UX90)+1,$G$4:$EH$9,UY$14,0)*$D90,IF($C90=UY$17,$G$9*$D90,""))</f>
        <v>0</v>
      </c>
      <c r="UZ90" s="34">
        <f>IF(UY90&lt;&gt;"",HLOOKUP(COUNT($RV90:UY90)+1,$G$4:$EH$9,UZ$14,0)*$D90,IF($C90=UZ$17,$G$9*$D90,""))</f>
        <v>0</v>
      </c>
      <c r="VA90" s="34">
        <f>IF(UZ90&lt;&gt;"",HLOOKUP(COUNT($RV90:UZ90)+1,$G$4:$EH$9,VA$14,0)*$D90,IF($C90=VA$17,$G$9*$D90,""))</f>
        <v>0</v>
      </c>
      <c r="VB90" s="34">
        <f>IF(VA90&lt;&gt;"",HLOOKUP(COUNT($RV90:VA90)+1,$G$4:$EH$9,VB$14,0)*$D90,IF($C90=VB$17,$G$9*$D90,""))</f>
        <v>0</v>
      </c>
      <c r="VC90" s="34">
        <f>IF(VB90&lt;&gt;"",HLOOKUP(COUNT($RV90:VB90)+1,$G$4:$EH$9,VC$14,0)*$D90,IF($C90=VC$17,$G$9*$D90,""))</f>
        <v>0</v>
      </c>
      <c r="VD90" s="34">
        <f>IF(VC90&lt;&gt;"",HLOOKUP(COUNT($RV90:VC90)+1,$G$4:$EH$9,VD$14,0)*$D90,IF($C90=VD$17,$G$9*$D90,""))</f>
        <v>0</v>
      </c>
      <c r="VE90" s="34">
        <f>IF(VD90&lt;&gt;"",HLOOKUP(COUNT($RV90:VD90)+1,$G$4:$EH$9,VE$14,0)*$D90,IF($C90=VE$17,$G$9*$D90,""))</f>
        <v>0</v>
      </c>
      <c r="VF90" s="34">
        <f>IF(VE90&lt;&gt;"",HLOOKUP(COUNT($RV90:VE90)+1,$G$4:$EH$9,VF$14,0)*$D90,IF($C90=VF$17,$G$9*$D90,""))</f>
        <v>0</v>
      </c>
      <c r="VG90" s="34">
        <f>IF(VF90&lt;&gt;"",HLOOKUP(COUNT($RV90:VF90)+1,$G$4:$EH$9,VG$14,0)*$D90,IF($C90=VG$17,$G$9*$D90,""))</f>
        <v>0</v>
      </c>
      <c r="VH90" s="34">
        <f>IF(VG90&lt;&gt;"",HLOOKUP(COUNT($RV90:VG90)+1,$G$4:$EH$9,VH$14,0)*$D90,IF($C90=VH$17,$G$9*$D90,""))</f>
        <v>0</v>
      </c>
      <c r="VI90" s="34">
        <f>IF(VH90&lt;&gt;"",HLOOKUP(COUNT($RV90:VH90)+1,$G$4:$EH$9,VI$14,0)*$D90,IF($C90=VI$17,$G$9*$D90,""))</f>
        <v>0</v>
      </c>
      <c r="VJ90" s="34">
        <f>IF(VI90&lt;&gt;"",HLOOKUP(COUNT($RV90:VI90)+1,$G$4:$EH$9,VJ$14,0)*$D90,IF($C90=VJ$17,$G$9*$D90,""))</f>
        <v>0</v>
      </c>
      <c r="VK90" s="34">
        <f>IF(VJ90&lt;&gt;"",HLOOKUP(COUNT($RV90:VJ90)+1,$G$4:$EH$9,VK$14,0)*$D90,IF($C90=VK$17,$G$9*$D90,""))</f>
        <v>0</v>
      </c>
      <c r="VL90" s="34">
        <f>IF(VK90&lt;&gt;"",HLOOKUP(COUNT($RV90:VK90)+1,$G$4:$EH$9,VL$14,0)*$D90,IF($C90=VL$17,$G$9*$D90,""))</f>
        <v>0</v>
      </c>
      <c r="VM90" s="34">
        <f>IF(VL90&lt;&gt;"",HLOOKUP(COUNT($RV90:VL90)+1,$G$4:$EH$9,VM$14,0)*$D90,IF($C90=VM$17,$G$9*$D90,""))</f>
        <v>0</v>
      </c>
      <c r="VN90" s="34">
        <f>IF(VM90&lt;&gt;"",HLOOKUP(COUNT($RV90:VM90)+1,$G$4:$EH$9,VN$14,0)*$D90,IF($C90=VN$17,$G$9*$D90,""))</f>
        <v>0</v>
      </c>
      <c r="VO90" s="34">
        <f>IF(VN90&lt;&gt;"",HLOOKUP(COUNT($RV90:VN90)+1,$G$4:$EH$9,VO$14,0)*$D90,IF($C90=VO$17,$G$9*$D90,""))</f>
        <v>0</v>
      </c>
      <c r="VP90" s="34">
        <f>IF(VO90&lt;&gt;"",HLOOKUP(COUNT($RV90:VO90)+1,$G$4:$EH$9,VP$14,0)*$D90,IF($C90=VP$17,$G$9*$D90,""))</f>
        <v>0</v>
      </c>
      <c r="VQ90" s="34">
        <f>IF(VP90&lt;&gt;"",HLOOKUP(COUNT($RV90:VP90)+1,$G$4:$EH$9,VQ$14,0)*$D90,IF($C90=VQ$17,$G$9*$D90,""))</f>
        <v>0</v>
      </c>
      <c r="VR90" s="34">
        <f>IF(VQ90&lt;&gt;"",HLOOKUP(COUNT($RV90:VQ90)+1,$G$4:$EH$9,VR$14,0)*$D90,IF($C90=VR$17,$G$9*$D90,""))</f>
        <v>0</v>
      </c>
      <c r="VS90" s="34">
        <f>IF(VR90&lt;&gt;"",HLOOKUP(COUNT($RV90:VR90)+1,$G$4:$EH$9,VS$14,0)*$D90,IF($C90=VS$17,$G$9*$D90,""))</f>
        <v>0</v>
      </c>
      <c r="VT90" s="34">
        <f>IF(VS90&lt;&gt;"",HLOOKUP(COUNT($RV90:VS90)+1,$G$4:$EH$9,VT$14,0)*$D90,IF($C90=VT$17,$G$9*$D90,""))</f>
        <v>0</v>
      </c>
      <c r="VU90" s="34">
        <f>IF(VT90&lt;&gt;"",HLOOKUP(COUNT($RV90:VT90)+1,$G$4:$EH$9,VU$14,0)*$D90,IF($C90=VU$17,$G$9*$D90,""))</f>
        <v>0</v>
      </c>
      <c r="VV90" s="34">
        <f>IF(VU90&lt;&gt;"",HLOOKUP(COUNT($RV90:VU90)+1,$G$4:$EH$9,VV$14,0)*$D90,IF($C90=VV$17,$G$9*$D90,""))</f>
        <v>0</v>
      </c>
      <c r="VW90" s="34">
        <f>IF(VV90&lt;&gt;"",HLOOKUP(COUNT($RV90:VV90)+1,$G$4:$EH$9,VW$14,0)*$D90,IF($C90=VW$17,$G$9*$D90,""))</f>
        <v>0</v>
      </c>
      <c r="VX90" s="34">
        <f>IF(VW90&lt;&gt;"",HLOOKUP(COUNT($RV90:VW90)+1,$G$4:$EH$9,VX$14,0)*$D90,IF($C90=VX$17,$G$9*$D90,""))</f>
        <v>0</v>
      </c>
      <c r="VY90" s="34">
        <f>IF(VX90&lt;&gt;"",HLOOKUP(COUNT($RV90:VX90)+1,$G$4:$EH$9,VY$14,0)*$D90,IF($C90=VY$17,$G$9*$D90,""))</f>
        <v>0</v>
      </c>
      <c r="VZ90" s="34">
        <f>IF(VY90&lt;&gt;"",HLOOKUP(COUNT($RV90:VY90)+1,$G$4:$EH$9,VZ$14,0)*$D90,IF($C90=VZ$17,$G$9*$D90,""))</f>
        <v>0</v>
      </c>
      <c r="WA90" s="34">
        <f>IF(VZ90&lt;&gt;"",HLOOKUP(COUNT($RV90:VZ90)+1,$G$4:$EH$9,WA$14,0)*$D90,IF($C90=WA$17,$G$9*$D90,""))</f>
        <v>0</v>
      </c>
      <c r="WB90" s="34">
        <f>IF(WA90&lt;&gt;"",HLOOKUP(COUNT($RV90:WA90)+1,$G$4:$EH$9,WB$14,0)*$D90,IF($C90=WB$17,$G$9*$D90,""))</f>
        <v>0</v>
      </c>
      <c r="WC90" s="34">
        <f>IF(WB90&lt;&gt;"",HLOOKUP(COUNT($RV90:WB90)+1,$G$4:$EH$9,WC$14,0)*$D90,IF($C90=WC$17,$G$9*$D90,""))</f>
        <v>0</v>
      </c>
      <c r="WD90" s="34">
        <f>IF(WC90&lt;&gt;"",HLOOKUP(COUNT($RV90:WC90)+1,$G$4:$EH$9,WD$14,0)*$D90,IF($C90=WD$17,$G$9*$D90,""))</f>
        <v>0</v>
      </c>
      <c r="WE90" s="34">
        <f>IF(WD90&lt;&gt;"",HLOOKUP(COUNT($RV90:WD90)+1,$G$4:$EH$9,WE$14,0)*$D90,IF($C90=WE$17,$G$9*$D90,""))</f>
        <v>0</v>
      </c>
      <c r="WF90" s="34">
        <f>IF(WE90&lt;&gt;"",HLOOKUP(COUNT($RV90:WE90)+1,$G$4:$EH$9,WF$14,0)*$D90,IF($C90=WF$17,$G$9*$D90,""))</f>
        <v>0</v>
      </c>
      <c r="WG90" s="34">
        <f>IF(WF90&lt;&gt;"",HLOOKUP(COUNT($RV90:WF90)+1,$G$4:$EH$9,WG$14,0)*$D90,IF($C90=WG$17,$G$9*$D90,""))</f>
        <v>0</v>
      </c>
      <c r="WH90" s="34">
        <f>IF(WG90&lt;&gt;"",HLOOKUP(COUNT($RV90:WG90)+1,$G$4:$EH$9,WH$14,0)*$D90,IF($C90=WH$17,$G$9*$D90,""))</f>
        <v>0</v>
      </c>
      <c r="WI90" s="34">
        <f>IF(WH90&lt;&gt;"",HLOOKUP(COUNT($RV90:WH90)+1,$G$4:$EH$9,WI$14,0)*$D90,IF($C90=WI$17,$G$9*$D90,""))</f>
        <v>0</v>
      </c>
      <c r="WJ90" s="34">
        <f>IF(WI90&lt;&gt;"",HLOOKUP(COUNT($RV90:WI90)+1,$G$4:$EH$9,WJ$14,0)*$D90,IF($C90=WJ$17,$G$9*$D90,""))</f>
        <v>0</v>
      </c>
      <c r="WK90" s="34">
        <f>IF(WJ90&lt;&gt;"",HLOOKUP(COUNT($RV90:WJ90)+1,$G$4:$EH$9,WK$14,0)*$D90,IF($C90=WK$17,$G$9*$D90,""))</f>
        <v>0</v>
      </c>
      <c r="WL90" s="34">
        <f>IF(WK90&lt;&gt;"",HLOOKUP(COUNT($RV90:WK90)+1,$G$4:$EH$9,WL$14,0)*$D90,IF($C90=WL$17,$G$9*$D90,""))</f>
        <v>0</v>
      </c>
    </row>
    <row r="91" spans="1:610" ht="15" x14ac:dyDescent="0.2">
      <c r="A91" s="25">
        <v>1</v>
      </c>
      <c r="B91" s="1328" t="s">
        <v>88</v>
      </c>
      <c r="C91" s="62">
        <f t="shared" si="912"/>
        <v>73</v>
      </c>
      <c r="D91" s="30">
        <f>VLOOKUP(B91,Premissas!$R$8:$AD$18,(Histograma!A91+1),0)</f>
        <v>5</v>
      </c>
      <c r="G91" s="34" t="str">
        <f>IF(F91&lt;&gt;"",HLOOKUP(COUNT($F91:F91)+1,$G$4:$EH$8,G$14,0)*$D91,IF($C91=G$17,$G$5*$D91,""))</f>
        <v/>
      </c>
      <c r="H91" s="34" t="str">
        <f>IF(G91&lt;&gt;"",HLOOKUP(COUNT($F91:G91)+1,$G$4:$EH$8,H$14,0)*$D91,IF($C91=H$17,$G$5*$D91,""))</f>
        <v/>
      </c>
      <c r="I91" s="34" t="str">
        <f>IF(H91&lt;&gt;"",HLOOKUP(COUNT($F91:H91)+1,$G$4:$EH$8,I$14,0)*$D91,IF($C91=I$17,$G$5*$D91,""))</f>
        <v/>
      </c>
      <c r="J91" s="34" t="str">
        <f>IF(I91&lt;&gt;"",HLOOKUP(COUNT($F91:I91)+1,$G$4:$EH$8,J$14,0)*$D91,IF($C91=J$17,$G$5*$D91,""))</f>
        <v/>
      </c>
      <c r="K91" s="34" t="str">
        <f>IF(J91&lt;&gt;"",HLOOKUP(COUNT($F91:J91)+1,$G$4:$EH$8,K$14,0)*$D91,IF($C91=K$17,$G$5*$D91,""))</f>
        <v/>
      </c>
      <c r="L91" s="34" t="str">
        <f>IF(K91&lt;&gt;"",HLOOKUP(COUNT($F91:K91)+1,$G$4:$EH$8,L$14,0)*$D91,IF($C91=L$17,$G$5*$D91,""))</f>
        <v/>
      </c>
      <c r="M91" s="34" t="str">
        <f>IF(L91&lt;&gt;"",HLOOKUP(COUNT($F91:L91)+1,$G$4:$EH$8,M$14,0)*$D91,IF($C91=M$17,$G$5*$D91,""))</f>
        <v/>
      </c>
      <c r="N91" s="34" t="str">
        <f>IF(M91&lt;&gt;"",HLOOKUP(COUNT($F91:M91)+1,$G$4:$EH$8,N$14,0)*$D91,IF($C91=N$17,$G$5*$D91,""))</f>
        <v/>
      </c>
      <c r="O91" s="34" t="str">
        <f>IF(N91&lt;&gt;"",HLOOKUP(COUNT($F91:N91)+1,$G$4:$EH$8,O$14,0)*$D91,IF($C91=O$17,$G$5*$D91,""))</f>
        <v/>
      </c>
      <c r="P91" s="34" t="str">
        <f>IF(O91&lt;&gt;"",HLOOKUP(COUNT($F91:O91)+1,$G$4:$EH$8,P$14,0)*$D91,IF($C91=P$17,$G$5*$D91,""))</f>
        <v/>
      </c>
      <c r="Q91" s="34" t="str">
        <f>IF(P91&lt;&gt;"",HLOOKUP(COUNT($F91:P91)+1,$G$4:$EH$8,Q$14,0)*$D91,IF($C91=Q$17,$G$5*$D91,""))</f>
        <v/>
      </c>
      <c r="R91" s="34" t="str">
        <f>IF(Q91&lt;&gt;"",HLOOKUP(COUNT($F91:Q91)+1,$G$4:$EH$8,R$14,0)*$D91,IF($C91=R$17,$G$5*$D91,""))</f>
        <v/>
      </c>
      <c r="S91" s="34" t="str">
        <f>IF(R91&lt;&gt;"",HLOOKUP(COUNT($F91:R91)+1,$G$4:$EH$8,S$14,0)*$D91,IF($C91=S$17,$G$5*$D91,""))</f>
        <v/>
      </c>
      <c r="T91" s="34" t="str">
        <f>IF(S91&lt;&gt;"",HLOOKUP(COUNT($F91:S91)+1,$G$4:$EH$8,T$14,0)*$D91,IF($C91=T$17,$G$5*$D91,""))</f>
        <v/>
      </c>
      <c r="U91" s="34" t="str">
        <f>IF(T91&lt;&gt;"",HLOOKUP(COUNT($F91:T91)+1,$G$4:$EH$8,U$14,0)*$D91,IF($C91=U$17,$G$5*$D91,""))</f>
        <v/>
      </c>
      <c r="V91" s="34" t="str">
        <f>IF(U91&lt;&gt;"",HLOOKUP(COUNT($F91:U91)+1,$G$4:$EH$8,V$14,0)*$D91,IF($C91=V$17,$G$5*$D91,""))</f>
        <v/>
      </c>
      <c r="W91" s="34" t="str">
        <f>IF(V91&lt;&gt;"",HLOOKUP(COUNT($F91:V91)+1,$G$4:$EH$8,W$14,0)*$D91,IF($C91=W$17,$G$5*$D91,""))</f>
        <v/>
      </c>
      <c r="X91" s="34" t="str">
        <f>IF(W91&lt;&gt;"",HLOOKUP(COUNT($F91:W91)+1,$G$4:$EH$8,X$14,0)*$D91,IF($C91=X$17,$G$5*$D91,""))</f>
        <v/>
      </c>
      <c r="Y91" s="34" t="str">
        <f>IF(X91&lt;&gt;"",HLOOKUP(COUNT($F91:X91)+1,$G$4:$EH$8,Y$14,0)*$D91,IF($C91=Y$17,$G$5*$D91,""))</f>
        <v/>
      </c>
      <c r="Z91" s="34" t="str">
        <f>IF(Y91&lt;&gt;"",HLOOKUP(COUNT($F91:Y91)+1,$G$4:$EH$8,Z$14,0)*$D91,IF($C91=Z$17,$G$5*$D91,""))</f>
        <v/>
      </c>
      <c r="AA91" s="34" t="str">
        <f>IF(Z91&lt;&gt;"",HLOOKUP(COUNT($F91:Z91)+1,$G$4:$EH$8,AA$14,0)*$D91,IF($C91=AA$17,$G$5*$D91,""))</f>
        <v/>
      </c>
      <c r="AB91" s="34" t="str">
        <f>IF(AA91&lt;&gt;"",HLOOKUP(COUNT($F91:AA91)+1,$G$4:$EH$8,AB$14,0)*$D91,IF($C91=AB$17,$G$5*$D91,""))</f>
        <v/>
      </c>
      <c r="AC91" s="34" t="str">
        <f>IF(AB91&lt;&gt;"",HLOOKUP(COUNT($F91:AB91)+1,$G$4:$EH$8,AC$14,0)*$D91,IF($C91=AC$17,$G$5*$D91,""))</f>
        <v/>
      </c>
      <c r="AD91" s="34" t="str">
        <f>IF(AC91&lt;&gt;"",HLOOKUP(COUNT($F91:AC91)+1,$G$4:$EH$8,AD$14,0)*$D91,IF($C91=AD$17,$G$5*$D91,""))</f>
        <v/>
      </c>
      <c r="AE91" s="34" t="str">
        <f>IF(AD91&lt;&gt;"",HLOOKUP(COUNT($F91:AD91)+1,$G$4:$EH$8,AE$14,0)*$D91,IF($C91=AE$17,$G$5*$D91,""))</f>
        <v/>
      </c>
      <c r="AF91" s="34" t="str">
        <f>IF(AE91&lt;&gt;"",HLOOKUP(COUNT($F91:AE91)+1,$G$4:$EH$8,AF$14,0)*$D91,IF($C91=AF$17,$G$5*$D91,""))</f>
        <v/>
      </c>
      <c r="AG91" s="34" t="str">
        <f>IF(AF91&lt;&gt;"",HLOOKUP(COUNT($F91:AF91)+1,$G$4:$EH$8,AG$14,0)*$D91,IF($C91=AG$17,$G$5*$D91,""))</f>
        <v/>
      </c>
      <c r="AH91" s="34" t="str">
        <f>IF(AG91&lt;&gt;"",HLOOKUP(COUNT($F91:AG91)+1,$G$4:$EH$8,AH$14,0)*$D91,IF($C91=AH$17,$G$5*$D91,""))</f>
        <v/>
      </c>
      <c r="AI91" s="34" t="str">
        <f>IF(AH91&lt;&gt;"",HLOOKUP(COUNT($F91:AH91)+1,$G$4:$EH$8,AI$14,0)*$D91,IF($C91=AI$17,$G$5*$D91,""))</f>
        <v/>
      </c>
      <c r="AJ91" s="34" t="str">
        <f>IF(AI91&lt;&gt;"",HLOOKUP(COUNT($F91:AI91)+1,$G$4:$EH$8,AJ$14,0)*$D91,IF($C91=AJ$17,$G$5*$D91,""))</f>
        <v/>
      </c>
      <c r="AK91" s="34" t="str">
        <f>IF(AJ91&lt;&gt;"",HLOOKUP(COUNT($F91:AJ91)+1,$G$4:$EH$8,AK$14,0)*$D91,IF($C91=AK$17,$G$5*$D91,""))</f>
        <v/>
      </c>
      <c r="AL91" s="34" t="str">
        <f>IF(AK91&lt;&gt;"",HLOOKUP(COUNT($F91:AK91)+1,$G$4:$EH$8,AL$14,0)*$D91,IF($C91=AL$17,$G$5*$D91,""))</f>
        <v/>
      </c>
      <c r="AM91" s="34" t="str">
        <f>IF(AL91&lt;&gt;"",HLOOKUP(COUNT($F91:AL91)+1,$G$4:$EH$8,AM$14,0)*$D91,IF($C91=AM$17,$G$5*$D91,""))</f>
        <v/>
      </c>
      <c r="AN91" s="34" t="str">
        <f>IF(AM91&lt;&gt;"",HLOOKUP(COUNT($F91:AM91)+1,$G$4:$EH$8,AN$14,0)*$D91,IF($C91=AN$17,$G$5*$D91,""))</f>
        <v/>
      </c>
      <c r="AO91" s="34" t="str">
        <f>IF(AN91&lt;&gt;"",HLOOKUP(COUNT($F91:AN91)+1,$G$4:$EH$8,AO$14,0)*$D91,IF($C91=AO$17,$G$5*$D91,""))</f>
        <v/>
      </c>
      <c r="AP91" s="34" t="str">
        <f>IF(AO91&lt;&gt;"",HLOOKUP(COUNT($F91:AO91)+1,$G$4:$EH$8,AP$14,0)*$D91,IF($C91=AP$17,$G$5*$D91,""))</f>
        <v/>
      </c>
      <c r="AQ91" s="34" t="str">
        <f>IF(AP91&lt;&gt;"",HLOOKUP(COUNT($F91:AP91)+1,$G$4:$EH$8,AQ$14,0)*$D91,IF($C91=AQ$17,$G$5*$D91,""))</f>
        <v/>
      </c>
      <c r="AR91" s="34" t="str">
        <f>IF(AQ91&lt;&gt;"",HLOOKUP(COUNT($F91:AQ91)+1,$G$4:$EH$8,AR$14,0)*$D91,IF($C91=AR$17,$G$5*$D91,""))</f>
        <v/>
      </c>
      <c r="AS91" s="34" t="str">
        <f>IF(AR91&lt;&gt;"",HLOOKUP(COUNT($F91:AR91)+1,$G$4:$EH$8,AS$14,0)*$D91,IF($C91=AS$17,$G$5*$D91,""))</f>
        <v/>
      </c>
      <c r="AT91" s="34" t="str">
        <f>IF(AS91&lt;&gt;"",HLOOKUP(COUNT($F91:AS91)+1,$G$4:$EH$8,AT$14,0)*$D91,IF($C91=AT$17,$G$5*$D91,""))</f>
        <v/>
      </c>
      <c r="AU91" s="34" t="str">
        <f>IF(AT91&lt;&gt;"",HLOOKUP(COUNT($F91:AT91)+1,$G$4:$EH$8,AU$14,0)*$D91,IF($C91=AU$17,$G$5*$D91,""))</f>
        <v/>
      </c>
      <c r="AV91" s="34" t="str">
        <f>IF(AU91&lt;&gt;"",HLOOKUP(COUNT($F91:AU91)+1,$G$4:$EH$8,AV$14,0)*$D91,IF($C91=AV$17,$G$5*$D91,""))</f>
        <v/>
      </c>
      <c r="AW91" s="34" t="str">
        <f>IF(AV91&lt;&gt;"",HLOOKUP(COUNT($F91:AV91)+1,$G$4:$EH$8,AW$14,0)*$D91,IF($C91=AW$17,$G$5*$D91,""))</f>
        <v/>
      </c>
      <c r="AX91" s="34" t="str">
        <f>IF(AW91&lt;&gt;"",HLOOKUP(COUNT($F91:AW91)+1,$G$4:$EH$8,AX$14,0)*$D91,IF($C91=AX$17,$G$5*$D91,""))</f>
        <v/>
      </c>
      <c r="AY91" s="34" t="str">
        <f>IF(AX91&lt;&gt;"",HLOOKUP(COUNT($F91:AX91)+1,$G$4:$EH$8,AY$14,0)*$D91,IF($C91=AY$17,$G$5*$D91,""))</f>
        <v/>
      </c>
      <c r="AZ91" s="34" t="str">
        <f>IF(AY91&lt;&gt;"",HLOOKUP(COUNT($F91:AY91)+1,$G$4:$EH$8,AZ$14,0)*$D91,IF($C91=AZ$17,$G$5*$D91,""))</f>
        <v/>
      </c>
      <c r="BA91" s="34" t="str">
        <f>IF(AZ91&lt;&gt;"",HLOOKUP(COUNT($F91:AZ91)+1,$G$4:$EH$8,BA$14,0)*$D91,IF($C91=BA$17,$G$5*$D91,""))</f>
        <v/>
      </c>
      <c r="BB91" s="34" t="str">
        <f>IF(BA91&lt;&gt;"",HLOOKUP(COUNT($F91:BA91)+1,$G$4:$EH$8,BB$14,0)*$D91,IF($C91=BB$17,$G$5*$D91,""))</f>
        <v/>
      </c>
      <c r="BC91" s="34" t="str">
        <f>IF(BB91&lt;&gt;"",HLOOKUP(COUNT($F91:BB91)+1,$G$4:$EH$8,BC$14,0)*$D91,IF($C91=BC$17,$G$5*$D91,""))</f>
        <v/>
      </c>
      <c r="BD91" s="34" t="str">
        <f>IF(BC91&lt;&gt;"",HLOOKUP(COUNT($F91:BC91)+1,$G$4:$EH$8,BD$14,0)*$D91,IF($C91=BD$17,$G$5*$D91,""))</f>
        <v/>
      </c>
      <c r="BE91" s="34" t="str">
        <f>IF(BD91&lt;&gt;"",HLOOKUP(COUNT($F91:BD91)+1,$G$4:$EH$8,BE$14,0)*$D91,IF($C91=BE$17,$G$5*$D91,""))</f>
        <v/>
      </c>
      <c r="BF91" s="34" t="str">
        <f>IF(BE91&lt;&gt;"",HLOOKUP(COUNT($F91:BE91)+1,$G$4:$EH$8,BF$14,0)*$D91,IF($C91=BF$17,$G$5*$D91,""))</f>
        <v/>
      </c>
      <c r="BG91" s="34" t="str">
        <f>IF(BF91&lt;&gt;"",HLOOKUP(COUNT($F91:BF91)+1,$G$4:$EH$8,BG$14,0)*$D91,IF($C91=BG$17,$G$5*$D91,""))</f>
        <v/>
      </c>
      <c r="BH91" s="34" t="str">
        <f>IF(BG91&lt;&gt;"",HLOOKUP(COUNT($F91:BG91)+1,$G$4:$EH$8,BH$14,0)*$D91,IF($C91=BH$17,$G$5*$D91,""))</f>
        <v/>
      </c>
      <c r="BI91" s="34" t="str">
        <f>IF(BH91&lt;&gt;"",HLOOKUP(COUNT($F91:BH91)+1,$G$4:$EH$8,BI$14,0)*$D91,IF($C91=BI$17,$G$5*$D91,""))</f>
        <v/>
      </c>
      <c r="BJ91" s="34" t="str">
        <f>IF(BI91&lt;&gt;"",HLOOKUP(COUNT($F91:BI91)+1,$G$4:$EH$8,BJ$14,0)*$D91,IF($C91=BJ$17,$G$5*$D91,""))</f>
        <v/>
      </c>
      <c r="BK91" s="34" t="str">
        <f>IF(BJ91&lt;&gt;"",HLOOKUP(COUNT($F91:BJ91)+1,$G$4:$EH$8,BK$14,0)*$D91,IF($C91=BK$17,$G$5*$D91,""))</f>
        <v/>
      </c>
      <c r="BL91" s="34" t="str">
        <f>IF(BK91&lt;&gt;"",HLOOKUP(COUNT($F91:BK91)+1,$G$4:$EH$8,BL$14,0)*$D91,IF($C91=BL$17,$G$5*$D91,""))</f>
        <v/>
      </c>
      <c r="BM91" s="34" t="str">
        <f>IF(BL91&lt;&gt;"",HLOOKUP(COUNT($F91:BL91)+1,$G$4:$EH$8,BM$14,0)*$D91,IF($C91=BM$17,$G$5*$D91,""))</f>
        <v/>
      </c>
      <c r="BN91" s="34" t="str">
        <f>IF(BM91&lt;&gt;"",HLOOKUP(COUNT($F91:BM91)+1,$G$4:$EH$8,BN$14,0)*$D91,IF($C91=BN$17,$G$5*$D91,""))</f>
        <v/>
      </c>
      <c r="BO91" s="34" t="str">
        <f>IF(BN91&lt;&gt;"",HLOOKUP(COUNT($F91:BN91)+1,$G$4:$EH$8,BO$14,0)*$D91,IF($C91=BO$17,$G$5*$D91,""))</f>
        <v/>
      </c>
      <c r="BP91" s="34" t="str">
        <f>IF(BO91&lt;&gt;"",HLOOKUP(COUNT($F91:BO91)+1,$G$4:$EH$8,BP$14,0)*$D91,IF($C91=BP$17,$G$5*$D91,""))</f>
        <v/>
      </c>
      <c r="BQ91" s="34" t="str">
        <f>IF(BP91&lt;&gt;"",HLOOKUP(COUNT($F91:BP91)+1,$G$4:$EH$8,BQ$14,0)*$D91,IF($C91=BQ$17,$G$5*$D91,""))</f>
        <v/>
      </c>
      <c r="BR91" s="34" t="str">
        <f>IF(BQ91&lt;&gt;"",HLOOKUP(COUNT($F91:BQ91)+1,$G$4:$EH$8,BR$14,0)*$D91,IF($C91=BR$17,$G$5*$D91,""))</f>
        <v/>
      </c>
      <c r="BS91" s="34" t="str">
        <f>IF(BR91&lt;&gt;"",HLOOKUP(COUNT($F91:BR91)+1,$G$4:$EH$8,BS$14,0)*$D91,IF($C91=BS$17,$G$5*$D91,""))</f>
        <v/>
      </c>
      <c r="BT91" s="34" t="str">
        <f>IF(BS91&lt;&gt;"",HLOOKUP(COUNT($F91:BS91)+1,$G$4:$EH$8,BT$14,0)*$D91,IF($C91=BT$17,$G$5*$D91,""))</f>
        <v/>
      </c>
      <c r="BU91" s="34" t="str">
        <f>IF(BT91&lt;&gt;"",HLOOKUP(COUNT($F91:BT91)+1,$G$4:$EH$8,BU$14,0)*$D91,IF($C91=BU$17,$G$5*$D91,""))</f>
        <v/>
      </c>
      <c r="BV91" s="34" t="str">
        <f>IF(BU91&lt;&gt;"",HLOOKUP(COUNT($F91:BU91)+1,$G$4:$EH$8,BV$14,0)*$D91,IF($C91=BV$17,$G$5*$D91,""))</f>
        <v/>
      </c>
      <c r="BW91" s="34" t="str">
        <f>IF(BV91&lt;&gt;"",HLOOKUP(COUNT($F91:BV91)+1,$G$4:$EH$8,BW$14,0)*$D91,IF($C91=BW$17,$G$5*$D91,""))</f>
        <v/>
      </c>
      <c r="BX91" s="34" t="str">
        <f>IF(BW91&lt;&gt;"",HLOOKUP(COUNT($F91:BW91)+1,$G$4:$EH$8,BX$14,0)*$D91,IF($C91=BX$17,$G$5*$D91,""))</f>
        <v/>
      </c>
      <c r="BY91" s="34" t="str">
        <f>IF(BX91&lt;&gt;"",HLOOKUP(COUNT($F91:BX91)+1,$G$4:$EH$8,BY$14,0)*$D91,IF($C91=BY$17,$G$5*$D91,""))</f>
        <v/>
      </c>
      <c r="BZ91" s="34" t="str">
        <f>IF(BY91&lt;&gt;"",HLOOKUP(COUNT($F91:BY91)+1,$G$4:$EH$8,BZ$14,0)*$D91,IF($C91=BZ$17,$G$5*$D91,""))</f>
        <v/>
      </c>
      <c r="CA91" s="34">
        <f>IF(BZ91&lt;&gt;"",HLOOKUP(COUNT($F91:BZ91)+1,$G$4:$EH$8,CA$14,0)*$D91,IF($C91=CA$17,$G$5*$D91,""))</f>
        <v>0</v>
      </c>
      <c r="CB91" s="34">
        <f>IF(CA91&lt;&gt;"",HLOOKUP(COUNT($F91:CA91)+1,$G$4:$EH$8,CB$14,0)*$D91,IF($C91=CB$17,$G$5*$D91,""))</f>
        <v>0</v>
      </c>
      <c r="CC91" s="34" t="e">
        <f>IF(CB91&lt;&gt;"",HLOOKUP(COUNT($F91:CB91)+1,$G$4:$EH$8,CC$14,0)*$D91,IF($C91=CC$17,$G$5*$D91,""))</f>
        <v>#VALUE!</v>
      </c>
      <c r="CD91" s="34" t="e">
        <f>IF(CC91&lt;&gt;"",HLOOKUP(COUNT($F91:CC91)+1,$G$4:$EH$8,CD$14,0)*$D91,IF($C91=CD$17,$G$5*$D91,""))</f>
        <v>#VALUE!</v>
      </c>
      <c r="CE91" s="34" t="e">
        <f>IF(CD91&lt;&gt;"",HLOOKUP(COUNT($F91:CD91)+1,$G$4:$EH$8,CE$14,0)*$D91,IF($C91=CE$17,$G$5*$D91,""))</f>
        <v>#VALUE!</v>
      </c>
      <c r="CF91" s="34" t="e">
        <f>IF(CE91&lt;&gt;"",HLOOKUP(COUNT($F91:CE91)+1,$G$4:$EH$8,CF$14,0)*$D91,IF($C91=CF$17,$G$5*$D91,""))</f>
        <v>#VALUE!</v>
      </c>
      <c r="CG91" s="34" t="e">
        <f>IF(CF91&lt;&gt;"",HLOOKUP(COUNT($F91:CF91)+1,$G$4:$EH$8,CG$14,0)*$D91,IF($C91=CG$17,$G$5*$D91,""))</f>
        <v>#VALUE!</v>
      </c>
      <c r="CH91" s="34" t="e">
        <f>IF(CG91&lt;&gt;"",HLOOKUP(COUNT($F91:CG91)+1,$G$4:$EH$8,CH$14,0)*$D91,IF($C91=CH$17,$G$5*$D91,""))</f>
        <v>#VALUE!</v>
      </c>
      <c r="CI91" s="34" t="e">
        <f>IF(CH91&lt;&gt;"",HLOOKUP(COUNT($F91:CH91)+1,$G$4:$EH$8,CI$14,0)*$D91,IF($C91=CI$17,$G$5*$D91,""))</f>
        <v>#VALUE!</v>
      </c>
      <c r="CJ91" s="34" t="e">
        <f>IF(CI91&lt;&gt;"",HLOOKUP(COUNT($F91:CI91)+1,$G$4:$EH$8,CJ$14,0)*$D91,IF($C91=CJ$17,$G$5*$D91,""))</f>
        <v>#VALUE!</v>
      </c>
      <c r="CK91" s="34" t="e">
        <f>IF(CJ91&lt;&gt;"",HLOOKUP(COUNT($F91:CJ91)+1,$G$4:$EH$8,CK$14,0)*$D91,IF($C91=CK$17,$G$5*$D91,""))</f>
        <v>#VALUE!</v>
      </c>
      <c r="CL91" s="34" t="e">
        <f>IF(CK91&lt;&gt;"",HLOOKUP(COUNT($F91:CK91)+1,$G$4:$EH$8,CL$14,0)*$D91,IF($C91=CL$17,$G$5*$D91,""))</f>
        <v>#VALUE!</v>
      </c>
      <c r="CM91" s="34" t="e">
        <f>IF(CL91&lt;&gt;"",HLOOKUP(COUNT($F91:CL91)+1,$G$4:$EH$8,CM$14,0)*$D91,IF($C91=CM$17,$G$5*$D91,""))</f>
        <v>#VALUE!</v>
      </c>
      <c r="CN91" s="34" t="e">
        <f>IF(CM91&lt;&gt;"",HLOOKUP(COUNT($F91:CM91)+1,$G$4:$EH$8,CN$14,0)*$D91,IF($C91=CN$17,$G$5*$D91,""))</f>
        <v>#VALUE!</v>
      </c>
      <c r="CO91" s="34" t="e">
        <f>IF(CN91&lt;&gt;"",HLOOKUP(COUNT($F91:CN91)+1,$G$4:$EH$8,CO$14,0)*$D91,IF($C91=CO$17,$G$5*$D91,""))</f>
        <v>#VALUE!</v>
      </c>
      <c r="CP91" s="34" t="e">
        <f>IF(CO91&lt;&gt;"",HLOOKUP(COUNT($F91:CO91)+1,$G$4:$EH$8,CP$14,0)*$D91,IF($C91=CP$17,$G$5*$D91,""))</f>
        <v>#VALUE!</v>
      </c>
      <c r="CQ91" s="34" t="e">
        <f>IF(CP91&lt;&gt;"",HLOOKUP(COUNT($F91:CP91)+1,$G$4:$EH$8,CQ$14,0)*$D91,IF($C91=CQ$17,$G$5*$D91,""))</f>
        <v>#VALUE!</v>
      </c>
      <c r="CR91" s="34" t="e">
        <f>IF(CQ91&lt;&gt;"",HLOOKUP(COUNT($F91:CQ91)+1,$G$4:$EH$8,CR$14,0)*$D91,IF($C91=CR$17,$G$5*$D91,""))</f>
        <v>#VALUE!</v>
      </c>
      <c r="CS91" s="34" t="e">
        <f>IF(CR91&lt;&gt;"",HLOOKUP(COUNT($F91:CR91)+1,$G$4:$EH$8,CS$14,0)*$D91,IF($C91=CS$17,$G$5*$D91,""))</f>
        <v>#VALUE!</v>
      </c>
      <c r="CT91" s="34" t="e">
        <f>IF(CS91&lt;&gt;"",HLOOKUP(COUNT($F91:CS91)+1,$G$4:$EH$8,CT$14,0)*$D91,IF($C91=CT$17,$G$5*$D91,""))</f>
        <v>#VALUE!</v>
      </c>
      <c r="CU91" s="34" t="e">
        <f>IF(CT91&lt;&gt;"",HLOOKUP(COUNT($F91:CT91)+1,$G$4:$EH$8,CU$14,0)*$D91,IF($C91=CU$17,$G$5*$D91,""))</f>
        <v>#VALUE!</v>
      </c>
      <c r="CV91" s="34" t="e">
        <f>IF(CU91&lt;&gt;"",HLOOKUP(COUNT($F91:CU91)+1,$G$4:$EH$8,CV$14,0)*$D91,IF($C91=CV$17,$G$5*$D91,""))</f>
        <v>#VALUE!</v>
      </c>
      <c r="CW91" s="34" t="e">
        <f>IF(CV91&lt;&gt;"",HLOOKUP(COUNT($F91:CV91)+1,$G$4:$EH$8,CW$14,0)*$D91,IF($C91=CW$17,$G$5*$D91,""))</f>
        <v>#VALUE!</v>
      </c>
      <c r="CX91" s="34" t="e">
        <f>IF(CW91&lt;&gt;"",HLOOKUP(COUNT($F91:CW91)+1,$G$4:$EH$8,CX$14,0)*$D91,IF($C91=CX$17,$G$5*$D91,""))</f>
        <v>#VALUE!</v>
      </c>
      <c r="CY91" s="34" t="e">
        <f>IF(CX91&lt;&gt;"",HLOOKUP(COUNT($F91:CX91)+1,$G$4:$EH$8,CY$14,0)*$D91,IF($C91=CY$17,$G$5*$D91,""))</f>
        <v>#VALUE!</v>
      </c>
      <c r="CZ91" s="34" t="e">
        <f>IF(CY91&lt;&gt;"",HLOOKUP(COUNT($F91:CY91)+1,$G$4:$EH$8,CZ$14,0)*$D91,IF($C91=CZ$17,$G$5*$D91,""))</f>
        <v>#VALUE!</v>
      </c>
      <c r="DA91" s="34" t="e">
        <f>IF(CZ91&lt;&gt;"",HLOOKUP(COUNT($F91:CZ91)+1,$G$4:$EH$8,DA$14,0)*$D91,IF($C91=DA$17,$G$5*$D91,""))</f>
        <v>#VALUE!</v>
      </c>
      <c r="DB91" s="34" t="e">
        <f>IF(DA91&lt;&gt;"",HLOOKUP(COUNT($F91:DA91)+1,$G$4:$EH$8,DB$14,0)*$D91,IF($C91=DB$17,$G$5*$D91,""))</f>
        <v>#VALUE!</v>
      </c>
      <c r="DC91" s="34" t="e">
        <f>IF(DB91&lt;&gt;"",HLOOKUP(COUNT($F91:DB91)+1,$G$4:$EH$8,DC$14,0)*$D91,IF($C91=DC$17,$G$5*$D91,""))</f>
        <v>#VALUE!</v>
      </c>
      <c r="DD91" s="34" t="e">
        <f>IF(DC91&lt;&gt;"",HLOOKUP(COUNT($F91:DC91)+1,$G$4:$EH$8,DD$14,0)*$D91,IF($C91=DD$17,$G$5*$D91,""))</f>
        <v>#VALUE!</v>
      </c>
      <c r="DE91" s="34" t="e">
        <f>IF(DD91&lt;&gt;"",HLOOKUP(COUNT($F91:DD91)+1,$G$4:$EH$8,DE$14,0)*$D91,IF($C91=DE$17,$G$5*$D91,""))</f>
        <v>#VALUE!</v>
      </c>
      <c r="DF91" s="34" t="e">
        <f>IF(DE91&lt;&gt;"",HLOOKUP(COUNT($F91:DE91)+1,$G$4:$EH$8,DF$14,0)*$D91,IF($C91=DF$17,$G$5*$D91,""))</f>
        <v>#VALUE!</v>
      </c>
      <c r="DG91" s="34" t="e">
        <f>IF(DF91&lt;&gt;"",HLOOKUP(COUNT($F91:DF91)+1,$G$4:$EH$8,DG$14,0)*$D91,IF($C91=DG$17,$G$5*$D91,""))</f>
        <v>#VALUE!</v>
      </c>
      <c r="DH91" s="34" t="e">
        <f>IF(DG91&lt;&gt;"",HLOOKUP(COUNT($F91:DG91)+1,$G$4:$EH$8,DH$14,0)*$D91,IF($C91=DH$17,$G$5*$D91,""))</f>
        <v>#VALUE!</v>
      </c>
      <c r="DI91" s="34" t="e">
        <f>IF(DH91&lt;&gt;"",HLOOKUP(COUNT($F91:DH91)+1,$G$4:$EH$8,DI$14,0)*$D91,IF($C91=DI$17,$G$5*$D91,""))</f>
        <v>#VALUE!</v>
      </c>
      <c r="DJ91" s="34" t="e">
        <f>IF(DI91&lt;&gt;"",HLOOKUP(COUNT($F91:DI91)+1,$G$4:$EH$8,DJ$14,0)*$D91,IF($C91=DJ$17,$G$5*$D91,""))</f>
        <v>#VALUE!</v>
      </c>
      <c r="DK91" s="34" t="e">
        <f>IF(DJ91&lt;&gt;"",HLOOKUP(COUNT($F91:DJ91)+1,$G$4:$EH$8,DK$14,0)*$D91,IF($C91=DK$17,$G$5*$D91,""))</f>
        <v>#VALUE!</v>
      </c>
      <c r="DL91" s="34" t="e">
        <f>IF(DK91&lt;&gt;"",HLOOKUP(COUNT($F91:DK91)+1,$G$4:$EH$8,DL$14,0)*$D91,IF($C91=DL$17,$G$5*$D91,""))</f>
        <v>#VALUE!</v>
      </c>
      <c r="DM91" s="34" t="e">
        <f>IF(DL91&lt;&gt;"",HLOOKUP(COUNT($F91:DL91)+1,$G$4:$EH$8,DM$14,0)*$D91,IF($C91=DM$17,$G$5*$D91,""))</f>
        <v>#VALUE!</v>
      </c>
      <c r="DN91" s="34" t="e">
        <f>IF(DM91&lt;&gt;"",HLOOKUP(COUNT($F91:DM91)+1,$G$4:$EH$8,DN$14,0)*$D91,IF($C91=DN$17,$G$5*$D91,""))</f>
        <v>#VALUE!</v>
      </c>
      <c r="DO91" s="34" t="e">
        <f>IF(DN91&lt;&gt;"",HLOOKUP(COUNT($F91:DN91)+1,$G$4:$EH$8,DO$14,0)*$D91,IF($C91=DO$17,$G$5*$D91,""))</f>
        <v>#VALUE!</v>
      </c>
      <c r="DP91" s="34" t="e">
        <f>IF(DO91&lt;&gt;"",HLOOKUP(COUNT($F91:DO91)+1,$G$4:$EH$8,DP$14,0)*$D91,IF($C91=DP$17,$G$5*$D91,""))</f>
        <v>#VALUE!</v>
      </c>
      <c r="DQ91" s="34" t="e">
        <f>IF(DP91&lt;&gt;"",HLOOKUP(COUNT($F91:DP91)+1,$G$4:$EH$8,DQ$14,0)*$D91,IF($C91=DQ$17,$G$5*$D91,""))</f>
        <v>#VALUE!</v>
      </c>
      <c r="DR91" s="34" t="e">
        <f>IF(DQ91&lt;&gt;"",HLOOKUP(COUNT($F91:DQ91)+1,$G$4:$EH$8,DR$14,0)*$D91,IF($C91=DR$17,$G$5*$D91,""))</f>
        <v>#VALUE!</v>
      </c>
      <c r="DS91" s="34" t="e">
        <f>IF(DR91&lt;&gt;"",HLOOKUP(COUNT($F91:DR91)+1,$G$4:$EH$8,DS$14,0)*$D91,IF($C91=DS$17,$G$5*$D91,""))</f>
        <v>#VALUE!</v>
      </c>
      <c r="DT91" s="34" t="e">
        <f>IF(DS91&lt;&gt;"",HLOOKUP(COUNT($F91:DS91)+1,$G$4:$EH$8,DT$14,0)*$D91,IF($C91=DT$17,$G$5*$D91,""))</f>
        <v>#VALUE!</v>
      </c>
      <c r="DU91" s="34" t="e">
        <f>IF(DT91&lt;&gt;"",HLOOKUP(COUNT($F91:DT91)+1,$G$4:$EH$8,DU$14,0)*$D91,IF($C91=DU$17,$G$5*$D91,""))</f>
        <v>#VALUE!</v>
      </c>
      <c r="DV91" s="34" t="e">
        <f>IF(DU91&lt;&gt;"",HLOOKUP(COUNT($F91:DU91)+1,$G$4:$EH$8,DV$14,0)*$D91,IF($C91=DV$17,$G$5*$D91,""))</f>
        <v>#VALUE!</v>
      </c>
      <c r="DX91" s="34" t="str">
        <f>IF(DW91&lt;&gt;"",HLOOKUP(COUNT($DW91:DW91)+1,$G$4:$CX$8,DX$14,0)*$D91,IF($C91=DX$17,$G$6*$D91,""))</f>
        <v/>
      </c>
      <c r="DY91" s="34" t="str">
        <f>IF(DX91&lt;&gt;"",HLOOKUP(COUNT($DW91:DX91)+1,$G$4:$CX$8,DY$14,0)*$D91,IF($C91=DY$17,$G$6*$D91,""))</f>
        <v/>
      </c>
      <c r="DZ91" s="34" t="str">
        <f>IF(DY91&lt;&gt;"",HLOOKUP(COUNT($DW91:DY91)+1,$G$4:$CX$8,DZ$14,0)*$D91,IF($C91=DZ$17,$G$6*$D91,""))</f>
        <v/>
      </c>
      <c r="EA91" s="34" t="str">
        <f>IF(DZ91&lt;&gt;"",HLOOKUP(COUNT($DW91:DZ91)+1,$G$4:$CX$8,EA$14,0)*$D91,IF($C91=EA$17,$G$6*$D91,""))</f>
        <v/>
      </c>
      <c r="EB91" s="34" t="str">
        <f>IF(EA91&lt;&gt;"",HLOOKUP(COUNT($DW91:EA91)+1,$G$4:$CX$8,EB$14,0)*$D91,IF($C91=EB$17,$G$6*$D91,""))</f>
        <v/>
      </c>
      <c r="EC91" s="34" t="str">
        <f>IF(EB91&lt;&gt;"",HLOOKUP(COUNT($DW91:EB91)+1,$G$4:$CX$8,EC$14,0)*$D91,IF($C91=EC$17,$G$6*$D91,""))</f>
        <v/>
      </c>
      <c r="ED91" s="34" t="str">
        <f>IF(EC91&lt;&gt;"",HLOOKUP(COUNT($DW91:EC91)+1,$G$4:$CX$8,ED$14,0)*$D91,IF($C91=ED$17,$G$6*$D91,""))</f>
        <v/>
      </c>
      <c r="EE91" s="34" t="str">
        <f>IF(ED91&lt;&gt;"",HLOOKUP(COUNT($DW91:ED91)+1,$G$4:$CX$8,EE$14,0)*$D91,IF($C91=EE$17,$G$6*$D91,""))</f>
        <v/>
      </c>
      <c r="EF91" s="34" t="str">
        <f>IF(EE91&lt;&gt;"",HLOOKUP(COUNT($DW91:EE91)+1,$G$4:$CX$8,EF$14,0)*$D91,IF($C91=EF$17,$G$6*$D91,""))</f>
        <v/>
      </c>
      <c r="EG91" s="34" t="str">
        <f>IF(EF91&lt;&gt;"",HLOOKUP(COUNT($DW91:EF91)+1,$G$4:$CX$8,EG$14,0)*$D91,IF($C91=EG$17,$G$6*$D91,""))</f>
        <v/>
      </c>
      <c r="EH91" s="34" t="str">
        <f>IF(EG91&lt;&gt;"",HLOOKUP(COUNT($DW91:EG91)+1,$G$4:$CX$8,EH$14,0)*$D91,IF($C91=EH$17,$G$6*$D91,""))</f>
        <v/>
      </c>
      <c r="EI91" s="34" t="str">
        <f>IF(EH91&lt;&gt;"",HLOOKUP(COUNT($DW91:EH91)+1,$G$4:$CX$8,EI$14,0)*$D91,IF($C91=EI$17,$G$6*$D91,""))</f>
        <v/>
      </c>
      <c r="EJ91" s="34" t="str">
        <f>IF(EI91&lt;&gt;"",HLOOKUP(COUNT($DW91:EI91)+1,$G$4:$CX$8,EJ$14,0)*$D91,IF($C91=EJ$17,$G$6*$D91,""))</f>
        <v/>
      </c>
      <c r="EK91" s="34" t="str">
        <f>IF(EJ91&lt;&gt;"",HLOOKUP(COUNT($DW91:EJ91)+1,$G$4:$CX$8,EK$14,0)*$D91,IF($C91=EK$17,$G$6*$D91,""))</f>
        <v/>
      </c>
      <c r="EL91" s="34" t="str">
        <f>IF(EK91&lt;&gt;"",HLOOKUP(COUNT($DW91:EK91)+1,$G$4:$CX$8,EL$14,0)*$D91,IF($C91=EL$17,$G$6*$D91,""))</f>
        <v/>
      </c>
      <c r="EM91" s="34" t="str">
        <f>IF(EL91&lt;&gt;"",HLOOKUP(COUNT($DW91:EL91)+1,$G$4:$CX$8,EM$14,0)*$D91,IF($C91=EM$17,$G$6*$D91,""))</f>
        <v/>
      </c>
      <c r="EN91" s="34" t="str">
        <f>IF(EM91&lt;&gt;"",HLOOKUP(COUNT($DW91:EM91)+1,$G$4:$CX$8,EN$14,0)*$D91,IF($C91=EN$17,$G$6*$D91,""))</f>
        <v/>
      </c>
      <c r="EO91" s="34" t="str">
        <f>IF(EN91&lt;&gt;"",HLOOKUP(COUNT($DW91:EN91)+1,$G$4:$CX$8,EO$14,0)*$D91,IF($C91=EO$17,$G$6*$D91,""))</f>
        <v/>
      </c>
      <c r="EP91" s="34" t="str">
        <f>IF(EO91&lt;&gt;"",HLOOKUP(COUNT($DW91:EO91)+1,$G$4:$CX$8,EP$14,0)*$D91,IF($C91=EP$17,$G$6*$D91,""))</f>
        <v/>
      </c>
      <c r="EQ91" s="34" t="str">
        <f>IF(EP91&lt;&gt;"",HLOOKUP(COUNT($DW91:EP91)+1,$G$4:$CX$8,EQ$14,0)*$D91,IF($C91=EQ$17,$G$6*$D91,""))</f>
        <v/>
      </c>
      <c r="ER91" s="34" t="str">
        <f>IF(EQ91&lt;&gt;"",HLOOKUP(COUNT($DW91:EQ91)+1,$G$4:$CX$8,ER$14,0)*$D91,IF($C91=ER$17,$G$6*$D91,""))</f>
        <v/>
      </c>
      <c r="ES91" s="34" t="str">
        <f>IF(ER91&lt;&gt;"",HLOOKUP(COUNT($DW91:ER91)+1,$G$4:$CX$8,ES$14,0)*$D91,IF($C91=ES$17,$G$6*$D91,""))</f>
        <v/>
      </c>
      <c r="ET91" s="34" t="str">
        <f>IF(ES91&lt;&gt;"",HLOOKUP(COUNT($DW91:ES91)+1,$G$4:$CX$8,ET$14,0)*$D91,IF($C91=ET$17,$G$6*$D91,""))</f>
        <v/>
      </c>
      <c r="EU91" s="34" t="str">
        <f>IF(ET91&lt;&gt;"",HLOOKUP(COUNT($DW91:ET91)+1,$G$4:$CX$8,EU$14,0)*$D91,IF($C91=EU$17,$G$6*$D91,""))</f>
        <v/>
      </c>
      <c r="EV91" s="34" t="str">
        <f>IF(EU91&lt;&gt;"",HLOOKUP(COUNT($DW91:EU91)+1,$G$4:$CX$8,EV$14,0)*$D91,IF($C91=EV$17,$G$6*$D91,""))</f>
        <v/>
      </c>
      <c r="EW91" s="34" t="str">
        <f>IF(EV91&lt;&gt;"",HLOOKUP(COUNT($DW91:EV91)+1,$G$4:$CX$8,EW$14,0)*$D91,IF($C91=EW$17,$G$6*$D91,""))</f>
        <v/>
      </c>
      <c r="EX91" s="34" t="str">
        <f>IF(EW91&lt;&gt;"",HLOOKUP(COUNT($DW91:EW91)+1,$G$4:$CX$8,EX$14,0)*$D91,IF($C91=EX$17,$G$6*$D91,""))</f>
        <v/>
      </c>
      <c r="EY91" s="34" t="str">
        <f>IF(EX91&lt;&gt;"",HLOOKUP(COUNT($DW91:EX91)+1,$G$4:$CX$8,EY$14,0)*$D91,IF($C91=EY$17,$G$6*$D91,""))</f>
        <v/>
      </c>
      <c r="EZ91" s="34" t="str">
        <f>IF(EY91&lt;&gt;"",HLOOKUP(COUNT($DW91:EY91)+1,$G$4:$CX$8,EZ$14,0)*$D91,IF($C91=EZ$17,$G$6*$D91,""))</f>
        <v/>
      </c>
      <c r="FA91" s="34" t="str">
        <f>IF(EZ91&lt;&gt;"",HLOOKUP(COUNT($DW91:EZ91)+1,$G$4:$CX$8,FA$14,0)*$D91,IF($C91=FA$17,$G$6*$D91,""))</f>
        <v/>
      </c>
      <c r="FB91" s="34" t="str">
        <f>IF(FA91&lt;&gt;"",HLOOKUP(COUNT($DW91:FA91)+1,$G$4:$CX$8,FB$14,0)*$D91,IF($C91=FB$17,$G$6*$D91,""))</f>
        <v/>
      </c>
      <c r="FC91" s="34" t="str">
        <f>IF(FB91&lt;&gt;"",HLOOKUP(COUNT($DW91:FB91)+1,$G$4:$CX$8,FC$14,0)*$D91,IF($C91=FC$17,$G$6*$D91,""))</f>
        <v/>
      </c>
      <c r="FD91" s="34" t="str">
        <f>IF(FC91&lt;&gt;"",HLOOKUP(COUNT($DW91:FC91)+1,$G$4:$CX$8,FD$14,0)*$D91,IF($C91=FD$17,$G$6*$D91,""))</f>
        <v/>
      </c>
      <c r="FE91" s="34" t="str">
        <f>IF(FD91&lt;&gt;"",HLOOKUP(COUNT($DW91:FD91)+1,$G$4:$CX$8,FE$14,0)*$D91,IF($C91=FE$17,$G$6*$D91,""))</f>
        <v/>
      </c>
      <c r="FF91" s="34" t="str">
        <f>IF(FE91&lt;&gt;"",HLOOKUP(COUNT($DW91:FE91)+1,$G$4:$CX$8,FF$14,0)*$D91,IF($C91=FF$17,$G$6*$D91,""))</f>
        <v/>
      </c>
      <c r="FG91" s="34" t="str">
        <f>IF(FF91&lt;&gt;"",HLOOKUP(COUNT($DW91:FF91)+1,$G$4:$CX$8,FG$14,0)*$D91,IF($C91=FG$17,$G$6*$D91,""))</f>
        <v/>
      </c>
      <c r="FH91" s="34" t="str">
        <f>IF(FG91&lt;&gt;"",HLOOKUP(COUNT($DW91:FG91)+1,$G$4:$CX$8,FH$14,0)*$D91,IF($C91=FH$17,$G$6*$D91,""))</f>
        <v/>
      </c>
      <c r="FI91" s="34" t="str">
        <f>IF(FH91&lt;&gt;"",HLOOKUP(COUNT($DW91:FH91)+1,$G$4:$CX$8,FI$14,0)*$D91,IF($C91=FI$17,$G$6*$D91,""))</f>
        <v/>
      </c>
      <c r="FJ91" s="34" t="str">
        <f>IF(FI91&lt;&gt;"",HLOOKUP(COUNT($DW91:FI91)+1,$G$4:$CX$8,FJ$14,0)*$D91,IF($C91=FJ$17,$G$6*$D91,""))</f>
        <v/>
      </c>
      <c r="FK91" s="34" t="str">
        <f>IF(FJ91&lt;&gt;"",HLOOKUP(COUNT($DW91:FJ91)+1,$G$4:$CX$8,FK$14,0)*$D91,IF($C91=FK$17,$G$6*$D91,""))</f>
        <v/>
      </c>
      <c r="FL91" s="34" t="str">
        <f>IF(FK91&lt;&gt;"",HLOOKUP(COUNT($DW91:FK91)+1,$G$4:$CX$8,FL$14,0)*$D91,IF($C91=FL$17,$G$6*$D91,""))</f>
        <v/>
      </c>
      <c r="FM91" s="34" t="str">
        <f>IF(FL91&lt;&gt;"",HLOOKUP(COUNT($DW91:FL91)+1,$G$4:$CX$8,FM$14,0)*$D91,IF($C91=FM$17,$G$6*$D91,""))</f>
        <v/>
      </c>
      <c r="FN91" s="34" t="str">
        <f>IF(FM91&lt;&gt;"",HLOOKUP(COUNT($DW91:FM91)+1,$G$4:$CX$8,FN$14,0)*$D91,IF($C91=FN$17,$G$6*$D91,""))</f>
        <v/>
      </c>
      <c r="FO91" s="34" t="str">
        <f>IF(FN91&lt;&gt;"",HLOOKUP(COUNT($DW91:FN91)+1,$G$4:$CX$8,FO$14,0)*$D91,IF($C91=FO$17,$G$6*$D91,""))</f>
        <v/>
      </c>
      <c r="FP91" s="34" t="str">
        <f>IF(FO91&lt;&gt;"",HLOOKUP(COUNT($DW91:FO91)+1,$G$4:$CX$8,FP$14,0)*$D91,IF($C91=FP$17,$G$6*$D91,""))</f>
        <v/>
      </c>
      <c r="FQ91" s="34" t="str">
        <f>IF(FP91&lt;&gt;"",HLOOKUP(COUNT($DW91:FP91)+1,$G$4:$CX$8,FQ$14,0)*$D91,IF($C91=FQ$17,$G$6*$D91,""))</f>
        <v/>
      </c>
      <c r="FR91" s="34" t="str">
        <f>IF(FQ91&lt;&gt;"",HLOOKUP(COUNT($DW91:FQ91)+1,$G$4:$CX$8,FR$14,0)*$D91,IF($C91=FR$17,$G$6*$D91,""))</f>
        <v/>
      </c>
      <c r="FS91" s="34" t="str">
        <f>IF(FR91&lt;&gt;"",HLOOKUP(COUNT($DW91:FR91)+1,$G$4:$CX$8,FS$14,0)*$D91,IF($C91=FS$17,$G$6*$D91,""))</f>
        <v/>
      </c>
      <c r="FT91" s="34" t="str">
        <f>IF(FS91&lt;&gt;"",HLOOKUP(COUNT($DW91:FS91)+1,$G$4:$CX$8,FT$14,0)*$D91,IF($C91=FT$17,$G$6*$D91,""))</f>
        <v/>
      </c>
      <c r="FU91" s="34" t="str">
        <f>IF(FT91&lt;&gt;"",HLOOKUP(COUNT($DW91:FT91)+1,$G$4:$CX$8,FU$14,0)*$D91,IF($C91=FU$17,$G$6*$D91,""))</f>
        <v/>
      </c>
      <c r="FV91" s="34" t="str">
        <f>IF(FU91&lt;&gt;"",HLOOKUP(COUNT($DW91:FU91)+1,$G$4:$CX$8,FV$14,0)*$D91,IF($C91=FV$17,$G$6*$D91,""))</f>
        <v/>
      </c>
      <c r="FW91" s="34" t="str">
        <f>IF(FV91&lt;&gt;"",HLOOKUP(COUNT($DW91:FV91)+1,$G$4:$CX$8,FW$14,0)*$D91,IF($C91=FW$17,$G$6*$D91,""))</f>
        <v/>
      </c>
      <c r="FX91" s="34" t="str">
        <f>IF(FW91&lt;&gt;"",HLOOKUP(COUNT($DW91:FW91)+1,$G$4:$CX$8,FX$14,0)*$D91,IF($C91=FX$17,$G$6*$D91,""))</f>
        <v/>
      </c>
      <c r="FY91" s="34" t="str">
        <f>IF(FX91&lt;&gt;"",HLOOKUP(COUNT($DW91:FX91)+1,$G$4:$CX$8,FY$14,0)*$D91,IF($C91=FY$17,$G$6*$D91,""))</f>
        <v/>
      </c>
      <c r="FZ91" s="34" t="str">
        <f>IF(FY91&lt;&gt;"",HLOOKUP(COUNT($DW91:FY91)+1,$G$4:$CX$8,FZ$14,0)*$D91,IF($C91=FZ$17,$G$6*$D91,""))</f>
        <v/>
      </c>
      <c r="GA91" s="34" t="str">
        <f>IF(FZ91&lt;&gt;"",HLOOKUP(COUNT($DW91:FZ91)+1,$G$4:$CX$8,GA$14,0)*$D91,IF($C91=GA$17,$G$6*$D91,""))</f>
        <v/>
      </c>
      <c r="GB91" s="34" t="str">
        <f>IF(GA91&lt;&gt;"",HLOOKUP(COUNT($DW91:GA91)+1,$G$4:$CX$8,GB$14,0)*$D91,IF($C91=GB$17,$G$6*$D91,""))</f>
        <v/>
      </c>
      <c r="GC91" s="34" t="str">
        <f>IF(GB91&lt;&gt;"",HLOOKUP(COUNT($DW91:GB91)+1,$G$4:$CX$8,GC$14,0)*$D91,IF($C91=GC$17,$G$6*$D91,""))</f>
        <v/>
      </c>
      <c r="GD91" s="34" t="str">
        <f>IF(GC91&lt;&gt;"",HLOOKUP(COUNT($DW91:GC91)+1,$G$4:$CX$8,GD$14,0)*$D91,IF($C91=GD$17,$G$6*$D91,""))</f>
        <v/>
      </c>
      <c r="GE91" s="34" t="str">
        <f>IF(GD91&lt;&gt;"",HLOOKUP(COUNT($DW91:GD91)+1,$G$4:$CX$8,GE$14,0)*$D91,IF($C91=GE$17,$G$6*$D91,""))</f>
        <v/>
      </c>
      <c r="GF91" s="34" t="str">
        <f>IF(GE91&lt;&gt;"",HLOOKUP(COUNT($DW91:GE91)+1,$G$4:$CX$8,GF$14,0)*$D91,IF($C91=GF$17,$G$6*$D91,""))</f>
        <v/>
      </c>
      <c r="GG91" s="34" t="str">
        <f>IF(GF91&lt;&gt;"",HLOOKUP(COUNT($DW91:GF91)+1,$G$4:$CX$8,GG$14,0)*$D91,IF($C91=GG$17,$G$6*$D91,""))</f>
        <v/>
      </c>
      <c r="GH91" s="34" t="str">
        <f>IF(GG91&lt;&gt;"",HLOOKUP(COUNT($DW91:GG91)+1,$G$4:$CX$8,GH$14,0)*$D91,IF($C91=GH$17,$G$6*$D91,""))</f>
        <v/>
      </c>
      <c r="GI91" s="34" t="str">
        <f>IF(GH91&lt;&gt;"",HLOOKUP(COUNT($DW91:GH91)+1,$G$4:$CX$8,GI$14,0)*$D91,IF($C91=GI$17,$G$6*$D91,""))</f>
        <v/>
      </c>
      <c r="GJ91" s="34" t="str">
        <f>IF(GI91&lt;&gt;"",HLOOKUP(COUNT($DW91:GI91)+1,$G$4:$CX$8,GJ$14,0)*$D91,IF($C91=GJ$17,$G$6*$D91,""))</f>
        <v/>
      </c>
      <c r="GK91" s="34" t="str">
        <f>IF(GJ91&lt;&gt;"",HLOOKUP(COUNT($DW91:GJ91)+1,$G$4:$CX$8,GK$14,0)*$D91,IF($C91=GK$17,$G$6*$D91,""))</f>
        <v/>
      </c>
      <c r="GL91" s="34" t="str">
        <f>IF(GK91&lt;&gt;"",HLOOKUP(COUNT($DW91:GK91)+1,$G$4:$CX$8,GL$14,0)*$D91,IF($C91=GL$17,$G$6*$D91,""))</f>
        <v/>
      </c>
      <c r="GM91" s="34" t="str">
        <f>IF(GL91&lt;&gt;"",HLOOKUP(COUNT($DW91:GL91)+1,$G$4:$CX$8,GM$14,0)*$D91,IF($C91=GM$17,$G$6*$D91,""))</f>
        <v/>
      </c>
      <c r="GN91" s="34" t="str">
        <f>IF(GM91&lt;&gt;"",HLOOKUP(COUNT($DW91:GM91)+1,$G$4:$CX$8,GN$14,0)*$D91,IF($C91=GN$17,$G$6*$D91,""))</f>
        <v/>
      </c>
      <c r="GO91" s="34" t="str">
        <f>IF(GN91&lt;&gt;"",HLOOKUP(COUNT($DW91:GN91)+1,$G$4:$CX$8,GO$14,0)*$D91,IF($C91=GO$17,$G$6*$D91,""))</f>
        <v/>
      </c>
      <c r="GP91" s="34" t="str">
        <f>IF(GO91&lt;&gt;"",HLOOKUP(COUNT($DW91:GO91)+1,$G$4:$CX$8,GP$14,0)*$D91,IF($C91=GP$17,$G$6*$D91,""))</f>
        <v/>
      </c>
      <c r="GQ91" s="34" t="str">
        <f>IF(GP91&lt;&gt;"",HLOOKUP(COUNT($DW91:GP91)+1,$G$4:$CX$8,GQ$14,0)*$D91,IF($C91=GQ$17,$G$6*$D91,""))</f>
        <v/>
      </c>
      <c r="GR91" s="34">
        <f>IF(GQ91&lt;&gt;"",HLOOKUP(COUNT($DW91:GQ91)+1,$G$4:$CX$8,GR$14,0)*$D91,IF($C91=GR$17,$G$6*$D91,""))</f>
        <v>0</v>
      </c>
      <c r="GS91" s="34">
        <f>IF(GR91&lt;&gt;"",HLOOKUP(COUNT($DW91:GR91)+1,$G$4:$CX$8,GS$14,0)*$D91,IF($C91=GS$17,$G$6*$D91,""))</f>
        <v>7500</v>
      </c>
      <c r="GT91" s="34">
        <f>IF(GS91&lt;&gt;"",HLOOKUP(COUNT($DW91:GS91)+1,$G$4:$CX$8,GT$14,0)*$D91,IF($C91=GT$17,$G$6*$D91,""))</f>
        <v>7500</v>
      </c>
      <c r="GU91" s="34">
        <f>IF(GT91&lt;&gt;"",HLOOKUP(COUNT($DW91:GT91)+1,$G$4:$CX$8,GU$14,0)*$D91,IF($C91=GU$17,$G$6*$D91,""))</f>
        <v>7500</v>
      </c>
      <c r="GV91" s="34">
        <f>IF(GU91&lt;&gt;"",HLOOKUP(COUNT($DW91:GU91)+1,$G$4:$CX$8,GV$14,0)*$D91,IF($C91=GV$17,$G$6*$D91,""))</f>
        <v>9048.4582084179765</v>
      </c>
      <c r="GW91" s="34">
        <f>IF(GV91&lt;&gt;"",HLOOKUP(COUNT($DW91:GV91)+1,$G$4:$CX$8,GW$14,0)*$D91,IF($C91=GW$17,$G$6*$D91,""))</f>
        <v>11310.572760522478</v>
      </c>
      <c r="GX91" s="34">
        <f>IF(GW91&lt;&gt;"",HLOOKUP(COUNT($DW91:GW91)+1,$G$4:$CX$8,GX$14,0)*$D91,IF($C91=GX$17,$G$6*$D91,""))</f>
        <v>13572.687312626966</v>
      </c>
      <c r="GY91" s="34">
        <f>IF(GX91&lt;&gt;"",HLOOKUP(COUNT($DW91:GX91)+1,$G$4:$CX$8,GY$14,0)*$D91,IF($C91=GY$17,$G$6*$D91,""))</f>
        <v>15744.31728264728</v>
      </c>
      <c r="GZ91" s="34">
        <f>IF(GY91&lt;&gt;"",HLOOKUP(COUNT($DW91:GY91)+1,$G$4:$CX$8,GZ$14,0)*$D91,IF($C91=GZ$17,$G$6*$D91,""))</f>
        <v>17948.521702217906</v>
      </c>
      <c r="HA91" s="34">
        <f>IF(GZ91&lt;&gt;"",HLOOKUP(COUNT($DW91:GZ91)+1,$G$4:$CX$8,HA$14,0)*$D91,IF($C91=HA$17,$G$6*$D91,""))</f>
        <v>20281.829523506218</v>
      </c>
      <c r="HB91" s="34">
        <f>IF(HA91&lt;&gt;"",HLOOKUP(COUNT($DW91:HA91)+1,$G$4:$CX$8,HB$14,0)*$D91,IF($C91=HB$17,$G$6*$D91,""))</f>
        <v>22512.830771091903</v>
      </c>
      <c r="HC91" s="34">
        <f>IF(HB91&lt;&gt;"",HLOOKUP(COUNT($DW91:HB91)+1,$G$4:$CX$8,HC$14,0)*$D91,IF($C91=HC$17,$G$6*$D91,""))</f>
        <v>24764.113848201101</v>
      </c>
      <c r="HD91" s="34">
        <f>IF(HC91&lt;&gt;"",HLOOKUP(COUNT($DW91:HC91)+1,$G$4:$CX$8,HD$14,0)*$D91,IF($C91=HD$17,$G$6*$D91,""))</f>
        <v>18573.085386150833</v>
      </c>
      <c r="HE91" s="34">
        <f>IF(HD91&lt;&gt;"",HLOOKUP(COUNT($DW91:HD91)+1,$G$4:$CX$8,HE$14,0)*$D91,IF($C91=HE$17,$G$6*$D91,""))</f>
        <v>17644.431116843283</v>
      </c>
      <c r="HF91" s="34">
        <f>IF(HE91&lt;&gt;"",HLOOKUP(COUNT($DW91:HE91)+1,$G$4:$CX$8,HF$14,0)*$D91,IF($C91=HF$17,$G$6*$D91,""))</f>
        <v>19408.874228527617</v>
      </c>
      <c r="HG91" s="34">
        <f>IF(HF91&lt;&gt;"",HLOOKUP(COUNT($DW91:HF91)+1,$G$4:$CX$8,HG$14,0)*$D91,IF($C91=HG$17,$G$6*$D91,""))</f>
        <v>21349.761651380388</v>
      </c>
      <c r="HH91" s="34">
        <f>IF(HG91&lt;&gt;"",HLOOKUP(COUNT($DW91:HG91)+1,$G$4:$CX$8,HH$14,0)*$D91,IF($C91=HH$17,$G$6*$D91,""))</f>
        <v>23484.73781651842</v>
      </c>
      <c r="HI91" s="34">
        <f>IF(HH91&lt;&gt;"",HLOOKUP(COUNT($DW91:HH91)+1,$G$4:$CX$8,HI$14,0)*$D91,IF($C91=HI$17,$G$6*$D91,""))</f>
        <v>25833.211598170259</v>
      </c>
      <c r="HJ91" s="34">
        <f>IF(HI91&lt;&gt;"",HLOOKUP(COUNT($DW91:HI91)+1,$G$4:$CX$8,HJ$14,0)*$D91,IF($C91=HJ$17,$G$6*$D91,""))</f>
        <v>24541.551018261736</v>
      </c>
      <c r="HK91" s="34">
        <f>IF(HJ91&lt;&gt;"",HLOOKUP(COUNT($DW91:HJ91)+1,$G$4:$CX$8,HK$14,0)*$D91,IF($C91=HK$17,$G$6*$D91,""))</f>
        <v>23314.473467348653</v>
      </c>
      <c r="HL91" s="34">
        <f>IF(HK91&lt;&gt;"",HLOOKUP(COUNT($DW91:HK91)+1,$G$4:$CX$8,HL$14,0)*$D91,IF($C91=HL$17,$G$6*$D91,""))</f>
        <v>24946.486610063057</v>
      </c>
      <c r="HM91" s="34">
        <f>IF(HL91&lt;&gt;"",HLOOKUP(COUNT($DW91:HL91)+1,$G$4:$CX$8,HM$14,0)*$D91,IF($C91=HM$17,$G$6*$D91,""))</f>
        <v>26692.740672767472</v>
      </c>
      <c r="HN91" s="34">
        <f>IF(HM91&lt;&gt;"",HLOOKUP(COUNT($DW91:HM91)+1,$G$4:$CX$8,HN$14,0)*$D91,IF($C91=HN$17,$G$6*$D91,""))</f>
        <v>28561.232519861194</v>
      </c>
      <c r="HO91" s="34">
        <f>IF(HN91&lt;&gt;"",HLOOKUP(COUNT($DW91:HN91)+1,$G$4:$CX$8,HO$14,0)*$D91,IF($C91=HO$17,$G$6*$D91,""))</f>
        <v>31417.355771847309</v>
      </c>
      <c r="HP91" s="34">
        <f>IF(HO91&lt;&gt;"",HLOOKUP(COUNT($DW91:HO91)+1,$G$4:$CX$8,HP$14,0)*$D91,IF($C91=HP$17,$G$6*$D91,""))</f>
        <v>26704.75240607022</v>
      </c>
      <c r="HQ91" s="34">
        <f>IF(HP91&lt;&gt;"",HLOOKUP(COUNT($DW91:HP91)+1,$G$4:$CX$8,HQ$14,0)*$D91,IF($C91=HQ$17,$G$6*$D91,""))</f>
        <v>25369.514785766714</v>
      </c>
      <c r="HR91" s="34">
        <f>IF(HQ91&lt;&gt;"",HLOOKUP(COUNT($DW91:HQ91)+1,$G$4:$CX$8,HR$14,0)*$D91,IF($C91=HR$17,$G$6*$D91,""))</f>
        <v>26637.990525055047</v>
      </c>
      <c r="HS91" s="34">
        <f>IF(HR91&lt;&gt;"",HLOOKUP(COUNT($DW91:HR91)+1,$G$4:$CX$8,HS$14,0)*$D91,IF($C91=HS$17,$G$6*$D91,""))</f>
        <v>27969.890051307804</v>
      </c>
      <c r="HT91" s="34">
        <f>IF(HS91&lt;&gt;"",HLOOKUP(COUNT($DW91:HS91)+1,$G$4:$CX$8,HT$14,0)*$D91,IF($C91=HT$17,$G$6*$D91,""))</f>
        <v>29368.38455387318</v>
      </c>
      <c r="HU91" s="34">
        <f>IF(HT91&lt;&gt;"",HLOOKUP(COUNT($DW91:HT91)+1,$G$4:$CX$8,HU$14,0)*$D91,IF($C91=HU$17,$G$6*$D91,""))</f>
        <v>31424.171472644306</v>
      </c>
      <c r="HV91" s="34">
        <f>IF(HU91&lt;&gt;"",HLOOKUP(COUNT($DW91:HU91)+1,$G$4:$CX$8,HV$14,0)*$D91,IF($C91=HV$17,$G$6*$D91,""))</f>
        <v>28281.754325379879</v>
      </c>
      <c r="HW91" s="34">
        <f>IF(HV91&lt;&gt;"",HLOOKUP(COUNT($DW91:HV91)+1,$G$4:$CX$8,HW$14,0)*$D91,IF($C91=HW$17,$G$6*$D91,""))</f>
        <v>25453.578892841902</v>
      </c>
      <c r="HX91" s="34">
        <f>IF(HW91&lt;&gt;"",HLOOKUP(COUNT($DW91:HW91)+1,$G$4:$CX$8,HX$14,0)*$D91,IF($C91=HX$17,$G$6*$D91,""))</f>
        <v>27235.329415340824</v>
      </c>
      <c r="HY91" s="34">
        <f>IF(HX91&lt;&gt;"",HLOOKUP(COUNT($DW91:HX91)+1,$G$4:$CX$8,HY$14,0)*$D91,IF($C91=HY$17,$G$6*$D91,""))</f>
        <v>29141.802474414675</v>
      </c>
      <c r="HZ91" s="34">
        <f>IF(HY91&lt;&gt;"",HLOOKUP(COUNT($DW91:HY91)+1,$G$4:$CX$8,HZ$14,0)*$D91,IF($C91=HZ$17,$G$6*$D91,""))</f>
        <v>31181.728647623713</v>
      </c>
      <c r="IA91" s="34">
        <f>IF(HZ91&lt;&gt;"",HLOOKUP(COUNT($DW91:HZ91)+1,$G$4:$CX$8,IA$14,0)*$D91,IF($C91=IA$17,$G$6*$D91,""))</f>
        <v>33676.266939433612</v>
      </c>
      <c r="IB91" s="34">
        <f>IF(IA91&lt;&gt;"",HLOOKUP(COUNT($DW91:IA91)+1,$G$4:$CX$8,IB$14,0)*$D91,IF($C91=IB$17,$G$6*$D91,""))</f>
        <v>28961.589567912906</v>
      </c>
      <c r="IC91" s="34">
        <f>IF(IB91&lt;&gt;"",HLOOKUP(COUNT($DW91:IB91)+1,$G$4:$CX$8,IC$14,0)*$D91,IF($C91=IC$17,$G$6*$D91,""))</f>
        <v>27513.510089517258</v>
      </c>
      <c r="ID91" s="34">
        <f>IF(IC91&lt;&gt;"",HLOOKUP(COUNT($DW91:IC91)+1,$G$4:$CX$8,ID$14,0)*$D91,IF($C91=ID$17,$G$6*$D91,""))</f>
        <v>28889.18559399313</v>
      </c>
      <c r="IE91" s="34">
        <f>IF(ID91&lt;&gt;"",HLOOKUP(COUNT($DW91:ID91)+1,$G$4:$CX$8,IE$14,0)*$D91,IF($C91=IE$17,$G$6*$D91,""))</f>
        <v>30333.644873692774</v>
      </c>
      <c r="IF91" s="34">
        <f>IF(IE91&lt;&gt;"",HLOOKUP(COUNT($DW91:IE91)+1,$G$4:$CX$8,IF$14,0)*$D91,IF($C91=IF$17,$G$6*$D91,""))</f>
        <v>31850.327117377412</v>
      </c>
      <c r="IG91" s="34">
        <f>IF(IF91&lt;&gt;"",HLOOKUP(COUNT($DW91:IF91)+1,$G$4:$CX$8,IG$14,0)*$D91,IF($C91=IG$17,$G$6*$D91,""))</f>
        <v>34079.850015593824</v>
      </c>
      <c r="IH91" s="34">
        <f>IF(IG91&lt;&gt;"",HLOOKUP(COUNT($DW91:IG91)+1,$G$4:$CX$8,IH$14,0)*$D91,IF($C91=IH$17,$G$6*$D91,""))</f>
        <v>30671.865014034454</v>
      </c>
      <c r="II91" s="34">
        <f>IF(IH91&lt;&gt;"",HLOOKUP(COUNT($DW91:IH91)+1,$G$4:$CX$8,II$14,0)*$D91,IF($C91=II$17,$G$6*$D91,""))</f>
        <v>27604.678512631006</v>
      </c>
      <c r="IJ91" s="34">
        <f>IF(II91&lt;&gt;"",HLOOKUP(COUNT($DW91:II91)+1,$G$4:$CX$8,IJ$14,0)*$D91,IF($C91=IJ$17,$G$6*$D91,""))</f>
        <v>29537.006008515182</v>
      </c>
      <c r="IK91" s="34">
        <f>IF(IJ91&lt;&gt;"",HLOOKUP(COUNT($DW91:IJ91)+1,$G$4:$CX$8,IK$14,0)*$D91,IF($C91=IK$17,$G$6*$D91,""))</f>
        <v>31604.59642911124</v>
      </c>
      <c r="IL91" s="34">
        <f>IF(IK91&lt;&gt;"",HLOOKUP(COUNT($DW91:IK91)+1,$G$4:$CX$8,IL$14,0)*$D91,IF($C91=IL$17,$G$6*$D91,""))</f>
        <v>33816.918179149026</v>
      </c>
      <c r="IM91" s="34">
        <f>IF(IL91&lt;&gt;"",HLOOKUP(COUNT($DW91:IL91)+1,$G$4:$CX$8,IM$14,0)*$D91,IF($C91=IM$17,$G$6*$D91,""))</f>
        <v>36522.271633480945</v>
      </c>
      <c r="IO91" s="34" t="str">
        <f>IF(IN91&lt;&gt;"",HLOOKUP(COUNT($IN91:IN91)+1,$G$4:$EH$8,IO$14,0)*$D91,IF($C91=IO$17,$G$7*$D91,""))</f>
        <v/>
      </c>
      <c r="IP91" s="34" t="str">
        <f>IF(IO91&lt;&gt;"",HLOOKUP(COUNT($IN91:IO91)+1,$G$4:$EH$8,IP$14,0)*$D91,IF($C91=IP$17,$G$7*$D91,""))</f>
        <v/>
      </c>
      <c r="IQ91" s="34" t="str">
        <f>IF(IP91&lt;&gt;"",HLOOKUP(COUNT($IN91:IP91)+1,$G$4:$EH$8,IQ$14,0)*$D91,IF($C91=IQ$17,$G$7*$D91,""))</f>
        <v/>
      </c>
      <c r="IR91" s="34" t="str">
        <f>IF(IQ91&lt;&gt;"",HLOOKUP(COUNT($IN91:IQ91)+1,$G$4:$EH$8,IR$14,0)*$D91,IF($C91=IR$17,$G$7*$D91,""))</f>
        <v/>
      </c>
      <c r="IS91" s="34" t="str">
        <f>IF(IR91&lt;&gt;"",HLOOKUP(COUNT($IN91:IR91)+1,$G$4:$EH$8,IS$14,0)*$D91,IF($C91=IS$17,$G$7*$D91,""))</f>
        <v/>
      </c>
      <c r="IT91" s="34" t="str">
        <f>IF(IS91&lt;&gt;"",HLOOKUP(COUNT($IN91:IS91)+1,$G$4:$EH$8,IT$14,0)*$D91,IF($C91=IT$17,$G$7*$D91,""))</f>
        <v/>
      </c>
      <c r="IU91" s="34" t="str">
        <f>IF(IT91&lt;&gt;"",HLOOKUP(COUNT($IN91:IT91)+1,$G$4:$EH$8,IU$14,0)*$D91,IF($C91=IU$17,$G$7*$D91,""))</f>
        <v/>
      </c>
      <c r="IV91" s="34" t="str">
        <f>IF(IU91&lt;&gt;"",HLOOKUP(COUNT($IN91:IU91)+1,$G$4:$EH$8,IV$14,0)*$D91,IF($C91=IV$17,$G$7*$D91,""))</f>
        <v/>
      </c>
      <c r="IW91" s="34" t="str">
        <f>IF(IV91&lt;&gt;"",HLOOKUP(COUNT($IN91:IV91)+1,$G$4:$EH$8,IW$14,0)*$D91,IF($C91=IW$17,$G$7*$D91,""))</f>
        <v/>
      </c>
      <c r="IX91" s="34" t="str">
        <f>IF(IW91&lt;&gt;"",HLOOKUP(COUNT($IN91:IW91)+1,$G$4:$EH$8,IX$14,0)*$D91,IF($C91=IX$17,$G$7*$D91,""))</f>
        <v/>
      </c>
      <c r="IY91" s="34" t="str">
        <f>IF(IX91&lt;&gt;"",HLOOKUP(COUNT($IN91:IX91)+1,$G$4:$EH$8,IY$14,0)*$D91,IF($C91=IY$17,$G$7*$D91,""))</f>
        <v/>
      </c>
      <c r="IZ91" s="34" t="str">
        <f>IF(IY91&lt;&gt;"",HLOOKUP(COUNT($IN91:IY91)+1,$G$4:$EH$8,IZ$14,0)*$D91,IF($C91=IZ$17,$G$7*$D91,""))</f>
        <v/>
      </c>
      <c r="JA91" s="34" t="str">
        <f>IF(IZ91&lt;&gt;"",HLOOKUP(COUNT($IN91:IZ91)+1,$G$4:$EH$8,JA$14,0)*$D91,IF($C91=JA$17,$G$7*$D91,""))</f>
        <v/>
      </c>
      <c r="JB91" s="34" t="str">
        <f>IF(JA91&lt;&gt;"",HLOOKUP(COUNT($IN91:JA91)+1,$G$4:$EH$8,JB$14,0)*$D91,IF($C91=JB$17,$G$7*$D91,""))</f>
        <v/>
      </c>
      <c r="JC91" s="34" t="str">
        <f>IF(JB91&lt;&gt;"",HLOOKUP(COUNT($IN91:JB91)+1,$G$4:$EH$8,JC$14,0)*$D91,IF($C91=JC$17,$G$7*$D91,""))</f>
        <v/>
      </c>
      <c r="JD91" s="34" t="str">
        <f>IF(JC91&lt;&gt;"",HLOOKUP(COUNT($IN91:JC91)+1,$G$4:$EH$8,JD$14,0)*$D91,IF($C91=JD$17,$G$7*$D91,""))</f>
        <v/>
      </c>
      <c r="JE91" s="34" t="str">
        <f>IF(JD91&lt;&gt;"",HLOOKUP(COUNT($IN91:JD91)+1,$G$4:$EH$8,JE$14,0)*$D91,IF($C91=JE$17,$G$7*$D91,""))</f>
        <v/>
      </c>
      <c r="JF91" s="34" t="str">
        <f>IF(JE91&lt;&gt;"",HLOOKUP(COUNT($IN91:JE91)+1,$G$4:$EH$8,JF$14,0)*$D91,IF($C91=JF$17,$G$7*$D91,""))</f>
        <v/>
      </c>
      <c r="JG91" s="34" t="str">
        <f>IF(JF91&lt;&gt;"",HLOOKUP(COUNT($IN91:JF91)+1,$G$4:$EH$8,JG$14,0)*$D91,IF($C91=JG$17,$G$7*$D91,""))</f>
        <v/>
      </c>
      <c r="JH91" s="34" t="str">
        <f>IF(JG91&lt;&gt;"",HLOOKUP(COUNT($IN91:JG91)+1,$G$4:$EH$8,JH$14,0)*$D91,IF($C91=JH$17,$G$7*$D91,""))</f>
        <v/>
      </c>
      <c r="JI91" s="34" t="str">
        <f>IF(JH91&lt;&gt;"",HLOOKUP(COUNT($IN91:JH91)+1,$G$4:$EH$8,JI$14,0)*$D91,IF($C91=JI$17,$G$7*$D91,""))</f>
        <v/>
      </c>
      <c r="JJ91" s="34" t="str">
        <f>IF(JI91&lt;&gt;"",HLOOKUP(COUNT($IN91:JI91)+1,$G$4:$EH$8,JJ$14,0)*$D91,IF($C91=JJ$17,$G$7*$D91,""))</f>
        <v/>
      </c>
      <c r="JK91" s="34" t="str">
        <f>IF(JJ91&lt;&gt;"",HLOOKUP(COUNT($IN91:JJ91)+1,$G$4:$EH$8,JK$14,0)*$D91,IF($C91=JK$17,$G$7*$D91,""))</f>
        <v/>
      </c>
      <c r="JL91" s="34" t="str">
        <f>IF(JK91&lt;&gt;"",HLOOKUP(COUNT($IN91:JK91)+1,$G$4:$EH$8,JL$14,0)*$D91,IF($C91=JL$17,$G$7*$D91,""))</f>
        <v/>
      </c>
      <c r="JM91" s="34" t="str">
        <f>IF(JL91&lt;&gt;"",HLOOKUP(COUNT($IN91:JL91)+1,$G$4:$EH$8,JM$14,0)*$D91,IF($C91=JM$17,$G$7*$D91,""))</f>
        <v/>
      </c>
      <c r="JN91" s="34" t="str">
        <f>IF(JM91&lt;&gt;"",HLOOKUP(COUNT($IN91:JM91)+1,$G$4:$EH$8,JN$14,0)*$D91,IF($C91=JN$17,$G$7*$D91,""))</f>
        <v/>
      </c>
      <c r="JO91" s="34" t="str">
        <f>IF(JN91&lt;&gt;"",HLOOKUP(COUNT($IN91:JN91)+1,$G$4:$EH$8,JO$14,0)*$D91,IF($C91=JO$17,$G$7*$D91,""))</f>
        <v/>
      </c>
      <c r="JP91" s="34" t="str">
        <f>IF(JO91&lt;&gt;"",HLOOKUP(COUNT($IN91:JO91)+1,$G$4:$EH$8,JP$14,0)*$D91,IF($C91=JP$17,$G$7*$D91,""))</f>
        <v/>
      </c>
      <c r="JQ91" s="34" t="str">
        <f>IF(JP91&lt;&gt;"",HLOOKUP(COUNT($IN91:JP91)+1,$G$4:$EH$8,JQ$14,0)*$D91,IF($C91=JQ$17,$G$7*$D91,""))</f>
        <v/>
      </c>
      <c r="JR91" s="34" t="str">
        <f>IF(JQ91&lt;&gt;"",HLOOKUP(COUNT($IN91:JQ91)+1,$G$4:$EH$8,JR$14,0)*$D91,IF($C91=JR$17,$G$7*$D91,""))</f>
        <v/>
      </c>
      <c r="JS91" s="34" t="str">
        <f>IF(JR91&lt;&gt;"",HLOOKUP(COUNT($IN91:JR91)+1,$G$4:$EH$8,JS$14,0)*$D91,IF($C91=JS$17,$G$7*$D91,""))</f>
        <v/>
      </c>
      <c r="JT91" s="34" t="str">
        <f>IF(JS91&lt;&gt;"",HLOOKUP(COUNT($IN91:JS91)+1,$G$4:$EH$8,JT$14,0)*$D91,IF($C91=JT$17,$G$7*$D91,""))</f>
        <v/>
      </c>
      <c r="JU91" s="34" t="str">
        <f>IF(JT91&lt;&gt;"",HLOOKUP(COUNT($IN91:JT91)+1,$G$4:$EH$8,JU$14,0)*$D91,IF($C91=JU$17,$G$7*$D91,""))</f>
        <v/>
      </c>
      <c r="JV91" s="34" t="str">
        <f>IF(JU91&lt;&gt;"",HLOOKUP(COUNT($IN91:JU91)+1,$G$4:$EH$8,JV$14,0)*$D91,IF($C91=JV$17,$G$7*$D91,""))</f>
        <v/>
      </c>
      <c r="JW91" s="34" t="str">
        <f>IF(JV91&lt;&gt;"",HLOOKUP(COUNT($IN91:JV91)+1,$G$4:$EH$8,JW$14,0)*$D91,IF($C91=JW$17,$G$7*$D91,""))</f>
        <v/>
      </c>
      <c r="JX91" s="34" t="str">
        <f>IF(JW91&lt;&gt;"",HLOOKUP(COUNT($IN91:JW91)+1,$G$4:$EH$8,JX$14,0)*$D91,IF($C91=JX$17,$G$7*$D91,""))</f>
        <v/>
      </c>
      <c r="JY91" s="34" t="str">
        <f>IF(JX91&lt;&gt;"",HLOOKUP(COUNT($IN91:JX91)+1,$G$4:$EH$8,JY$14,0)*$D91,IF($C91=JY$17,$G$7*$D91,""))</f>
        <v/>
      </c>
      <c r="JZ91" s="34" t="str">
        <f>IF(JY91&lt;&gt;"",HLOOKUP(COUNT($IN91:JY91)+1,$G$4:$EH$8,JZ$14,0)*$D91,IF($C91=JZ$17,$G$7*$D91,""))</f>
        <v/>
      </c>
      <c r="KA91" s="34" t="str">
        <f>IF(JZ91&lt;&gt;"",HLOOKUP(COUNT($IN91:JZ91)+1,$G$4:$EH$8,KA$14,0)*$D91,IF($C91=KA$17,$G$7*$D91,""))</f>
        <v/>
      </c>
      <c r="KB91" s="34" t="str">
        <f>IF(KA91&lt;&gt;"",HLOOKUP(COUNT($IN91:KA91)+1,$G$4:$EH$8,KB$14,0)*$D91,IF($C91=KB$17,$G$7*$D91,""))</f>
        <v/>
      </c>
      <c r="KC91" s="34" t="str">
        <f>IF(KB91&lt;&gt;"",HLOOKUP(COUNT($IN91:KB91)+1,$G$4:$EH$8,KC$14,0)*$D91,IF($C91=KC$17,$G$7*$D91,""))</f>
        <v/>
      </c>
      <c r="KD91" s="34" t="str">
        <f>IF(KC91&lt;&gt;"",HLOOKUP(COUNT($IN91:KC91)+1,$G$4:$EH$8,KD$14,0)*$D91,IF($C91=KD$17,$G$7*$D91,""))</f>
        <v/>
      </c>
      <c r="KE91" s="34" t="str">
        <f>IF(KD91&lt;&gt;"",HLOOKUP(COUNT($IN91:KD91)+1,$G$4:$EH$8,KE$14,0)*$D91,IF($C91=KE$17,$G$7*$D91,""))</f>
        <v/>
      </c>
      <c r="KF91" s="34" t="str">
        <f>IF(KE91&lt;&gt;"",HLOOKUP(COUNT($IN91:KE91)+1,$G$4:$EH$8,KF$14,0)*$D91,IF($C91=KF$17,$G$7*$D91,""))</f>
        <v/>
      </c>
      <c r="KG91" s="34" t="str">
        <f>IF(KF91&lt;&gt;"",HLOOKUP(COUNT($IN91:KF91)+1,$G$4:$EH$8,KG$14,0)*$D91,IF($C91=KG$17,$G$7*$D91,""))</f>
        <v/>
      </c>
      <c r="KH91" s="34" t="str">
        <f>IF(KG91&lt;&gt;"",HLOOKUP(COUNT($IN91:KG91)+1,$G$4:$EH$8,KH$14,0)*$D91,IF($C91=KH$17,$G$7*$D91,""))</f>
        <v/>
      </c>
      <c r="KI91" s="34" t="str">
        <f>IF(KH91&lt;&gt;"",HLOOKUP(COUNT($IN91:KH91)+1,$G$4:$EH$8,KI$14,0)*$D91,IF($C91=KI$17,$G$7*$D91,""))</f>
        <v/>
      </c>
      <c r="KJ91" s="34" t="str">
        <f>IF(KI91&lt;&gt;"",HLOOKUP(COUNT($IN91:KI91)+1,$G$4:$EH$8,KJ$14,0)*$D91,IF($C91=KJ$17,$G$7*$D91,""))</f>
        <v/>
      </c>
      <c r="KK91" s="34" t="str">
        <f>IF(KJ91&lt;&gt;"",HLOOKUP(COUNT($IN91:KJ91)+1,$G$4:$EH$8,KK$14,0)*$D91,IF($C91=KK$17,$G$7*$D91,""))</f>
        <v/>
      </c>
      <c r="KL91" s="34" t="str">
        <f>IF(KK91&lt;&gt;"",HLOOKUP(COUNT($IN91:KK91)+1,$G$4:$EH$8,KL$14,0)*$D91,IF($C91=KL$17,$G$7*$D91,""))</f>
        <v/>
      </c>
      <c r="KM91" s="34" t="str">
        <f>IF(KL91&lt;&gt;"",HLOOKUP(COUNT($IN91:KL91)+1,$G$4:$EH$8,KM$14,0)*$D91,IF($C91=KM$17,$G$7*$D91,""))</f>
        <v/>
      </c>
      <c r="KN91" s="34" t="str">
        <f>IF(KM91&lt;&gt;"",HLOOKUP(COUNT($IN91:KM91)+1,$G$4:$EH$8,KN$14,0)*$D91,IF($C91=KN$17,$G$7*$D91,""))</f>
        <v/>
      </c>
      <c r="KO91" s="34" t="str">
        <f>IF(KN91&lt;&gt;"",HLOOKUP(COUNT($IN91:KN91)+1,$G$4:$EH$8,KO$14,0)*$D91,IF($C91=KO$17,$G$7*$D91,""))</f>
        <v/>
      </c>
      <c r="KP91" s="34" t="str">
        <f>IF(KO91&lt;&gt;"",HLOOKUP(COUNT($IN91:KO91)+1,$G$4:$EH$8,KP$14,0)*$D91,IF($C91=KP$17,$G$7*$D91,""))</f>
        <v/>
      </c>
      <c r="KQ91" s="34" t="str">
        <f>IF(KP91&lt;&gt;"",HLOOKUP(COUNT($IN91:KP91)+1,$G$4:$EH$8,KQ$14,0)*$D91,IF($C91=KQ$17,$G$7*$D91,""))</f>
        <v/>
      </c>
      <c r="KR91" s="34" t="str">
        <f>IF(KQ91&lt;&gt;"",HLOOKUP(COUNT($IN91:KQ91)+1,$G$4:$EH$8,KR$14,0)*$D91,IF($C91=KR$17,$G$7*$D91,""))</f>
        <v/>
      </c>
      <c r="KS91" s="34" t="str">
        <f>IF(KR91&lt;&gt;"",HLOOKUP(COUNT($IN91:KR91)+1,$G$4:$EH$8,KS$14,0)*$D91,IF($C91=KS$17,$G$7*$D91,""))</f>
        <v/>
      </c>
      <c r="KT91" s="34" t="str">
        <f>IF(KS91&lt;&gt;"",HLOOKUP(COUNT($IN91:KS91)+1,$G$4:$EH$8,KT$14,0)*$D91,IF($C91=KT$17,$G$7*$D91,""))</f>
        <v/>
      </c>
      <c r="KU91" s="34" t="str">
        <f>IF(KT91&lt;&gt;"",HLOOKUP(COUNT($IN91:KT91)+1,$G$4:$EH$8,KU$14,0)*$D91,IF($C91=KU$17,$G$7*$D91,""))</f>
        <v/>
      </c>
      <c r="KV91" s="34" t="str">
        <f>IF(KU91&lt;&gt;"",HLOOKUP(COUNT($IN91:KU91)+1,$G$4:$EH$8,KV$14,0)*$D91,IF($C91=KV$17,$G$7*$D91,""))</f>
        <v/>
      </c>
      <c r="KW91" s="34" t="str">
        <f>IF(KV91&lt;&gt;"",HLOOKUP(COUNT($IN91:KV91)+1,$G$4:$EH$8,KW$14,0)*$D91,IF($C91=KW$17,$G$7*$D91,""))</f>
        <v/>
      </c>
      <c r="KX91" s="34" t="str">
        <f>IF(KW91&lt;&gt;"",HLOOKUP(COUNT($IN91:KW91)+1,$G$4:$EH$8,KX$14,0)*$D91,IF($C91=KX$17,$G$7*$D91,""))</f>
        <v/>
      </c>
      <c r="KY91" s="34" t="str">
        <f>IF(KX91&lt;&gt;"",HLOOKUP(COUNT($IN91:KX91)+1,$G$4:$EH$8,KY$14,0)*$D91,IF($C91=KY$17,$G$7*$D91,""))</f>
        <v/>
      </c>
      <c r="KZ91" s="34" t="str">
        <f>IF(KY91&lt;&gt;"",HLOOKUP(COUNT($IN91:KY91)+1,$G$4:$EH$8,KZ$14,0)*$D91,IF($C91=KZ$17,$G$7*$D91,""))</f>
        <v/>
      </c>
      <c r="LA91" s="34" t="str">
        <f>IF(KZ91&lt;&gt;"",HLOOKUP(COUNT($IN91:KZ91)+1,$G$4:$EH$8,LA$14,0)*$D91,IF($C91=LA$17,$G$7*$D91,""))</f>
        <v/>
      </c>
      <c r="LB91" s="34" t="str">
        <f>IF(LA91&lt;&gt;"",HLOOKUP(COUNT($IN91:LA91)+1,$G$4:$EH$8,LB$14,0)*$D91,IF($C91=LB$17,$G$7*$D91,""))</f>
        <v/>
      </c>
      <c r="LC91" s="34" t="str">
        <f>IF(LB91&lt;&gt;"",HLOOKUP(COUNT($IN91:LB91)+1,$G$4:$EH$8,LC$14,0)*$D91,IF($C91=LC$17,$G$7*$D91,""))</f>
        <v/>
      </c>
      <c r="LD91" s="34" t="str">
        <f>IF(LC91&lt;&gt;"",HLOOKUP(COUNT($IN91:LC91)+1,$G$4:$EH$8,LD$14,0)*$D91,IF($C91=LD$17,$G$7*$D91,""))</f>
        <v/>
      </c>
      <c r="LE91" s="34" t="str">
        <f>IF(LD91&lt;&gt;"",HLOOKUP(COUNT($IN91:LD91)+1,$G$4:$EH$8,LE$14,0)*$D91,IF($C91=LE$17,$G$7*$D91,""))</f>
        <v/>
      </c>
      <c r="LF91" s="34" t="str">
        <f>IF(LE91&lt;&gt;"",HLOOKUP(COUNT($IN91:LE91)+1,$G$4:$EH$8,LF$14,0)*$D91,IF($C91=LF$17,$G$7*$D91,""))</f>
        <v/>
      </c>
      <c r="LG91" s="34" t="str">
        <f>IF(LF91&lt;&gt;"",HLOOKUP(COUNT($IN91:LF91)+1,$G$4:$EH$8,LG$14,0)*$D91,IF($C91=LG$17,$G$7*$D91,""))</f>
        <v/>
      </c>
      <c r="LH91" s="34" t="str">
        <f>IF(LG91&lt;&gt;"",HLOOKUP(COUNT($IN91:LG91)+1,$G$4:$EH$8,LH$14,0)*$D91,IF($C91=LH$17,$G$7*$D91,""))</f>
        <v/>
      </c>
      <c r="LI91" s="34">
        <f>IF(LH91&lt;&gt;"",HLOOKUP(COUNT($IN91:LH91)+1,$G$4:$EH$8,LI$14,0)*$D91,IF($C91=LI$17,$G$7*$D91,""))</f>
        <v>0</v>
      </c>
      <c r="LJ91" s="34">
        <f>IF(LI91&lt;&gt;"",HLOOKUP(COUNT($IN91:LI91)+1,$G$4:$EH$8,LJ$14,0)*$D91,IF($C91=LJ$17,$G$7*$D91,""))</f>
        <v>3750</v>
      </c>
      <c r="LK91" s="34">
        <f>IF(LJ91&lt;&gt;"",HLOOKUP(COUNT($IN91:LJ91)+1,$G$4:$EH$8,LK$14,0)*$D91,IF($C91=LK$17,$G$7*$D91,""))</f>
        <v>3750</v>
      </c>
      <c r="LL91" s="34">
        <f>IF(LK91&lt;&gt;"",HLOOKUP(COUNT($IN91:LK91)+1,$G$4:$EH$8,LL$14,0)*$D91,IF($C91=LL$17,$G$7*$D91,""))</f>
        <v>3750</v>
      </c>
      <c r="LM91" s="34">
        <f>IF(LL91&lt;&gt;"",HLOOKUP(COUNT($IN91:LL91)+1,$G$4:$EH$8,LM$14,0)*$D91,IF($C91=LM$17,$G$7*$D91,""))</f>
        <v>3750</v>
      </c>
      <c r="LN91" s="34">
        <f>IF(LM91&lt;&gt;"",HLOOKUP(COUNT($IN91:LM91)+1,$G$4:$EH$8,LN$14,0)*$D91,IF($C91=LN$17,$G$7*$D91,""))</f>
        <v>3770.1909201741591</v>
      </c>
      <c r="LO91" s="34">
        <f>IF(LN91&lt;&gt;"",HLOOKUP(COUNT($IN91:LN91)+1,$G$4:$EH$8,LO$14,0)*$D91,IF($C91=LO$17,$G$7*$D91,""))</f>
        <v>4524.2291042089882</v>
      </c>
      <c r="LP91" s="34">
        <f>IF(LO91&lt;&gt;"",HLOOKUP(COUNT($IN91:LO91)+1,$G$4:$EH$8,LP$14,0)*$D91,IF($C91=LP$17,$G$7*$D91,""))</f>
        <v>5248.1057608824267</v>
      </c>
      <c r="LQ91" s="34">
        <f>IF(LP91&lt;&gt;"",HLOOKUP(COUNT($IN91:LP91)+1,$G$4:$EH$8,LQ$14,0)*$D91,IF($C91=LQ$17,$G$7*$D91,""))</f>
        <v>5982.8405674059686</v>
      </c>
      <c r="LR91" s="34">
        <f>IF(LQ91&lt;&gt;"",HLOOKUP(COUNT($IN91:LQ91)+1,$G$4:$EH$8,LR$14,0)*$D91,IF($C91=LR$17,$G$7*$D91,""))</f>
        <v>6760.6098411687399</v>
      </c>
      <c r="LS91" s="34">
        <f>IF(LR91&lt;&gt;"",HLOOKUP(COUNT($IN91:LR91)+1,$G$4:$EH$8,LS$14,0)*$D91,IF($C91=LS$17,$G$7*$D91,""))</f>
        <v>7504.2769236973027</v>
      </c>
      <c r="LT91" s="34">
        <f>IF(LS91&lt;&gt;"",HLOOKUP(COUNT($IN91:LS91)+1,$G$4:$EH$8,LT$14,0)*$D91,IF($C91=LT$17,$G$7*$D91,""))</f>
        <v>8254.7046160670325</v>
      </c>
      <c r="LU91" s="34">
        <f>IF(LT91&lt;&gt;"",HLOOKUP(COUNT($IN91:LT91)+1,$G$4:$EH$8,LU$14,0)*$D91,IF($C91=LU$17,$G$7*$D91,""))</f>
        <v>6191.0284620502789</v>
      </c>
      <c r="LV91" s="34">
        <f>IF(LU91&lt;&gt;"",HLOOKUP(COUNT($IN91:LU91)+1,$G$4:$EH$8,LV$14,0)*$D91,IF($C91=LV$17,$G$7*$D91,""))</f>
        <v>5881.4770389477608</v>
      </c>
      <c r="LW91" s="34">
        <f>IF(LV91&lt;&gt;"",HLOOKUP(COUNT($IN91:LV91)+1,$G$4:$EH$8,LW$14,0)*$D91,IF($C91=LW$17,$G$7*$D91,""))</f>
        <v>6469.6247428425395</v>
      </c>
      <c r="LX91" s="34">
        <f>IF(LW91&lt;&gt;"",HLOOKUP(COUNT($IN91:LW91)+1,$G$4:$EH$8,LX$14,0)*$D91,IF($C91=LX$17,$G$7*$D91,""))</f>
        <v>7116.5872171267965</v>
      </c>
      <c r="LY91" s="34">
        <f>IF(LX91&lt;&gt;"",HLOOKUP(COUNT($IN91:LX91)+1,$G$4:$EH$8,LY$14,0)*$D91,IF($C91=LY$17,$G$7*$D91,""))</f>
        <v>7828.2459388394727</v>
      </c>
      <c r="LZ91" s="34">
        <f>IF(LY91&lt;&gt;"",HLOOKUP(COUNT($IN91:LY91)+1,$G$4:$EH$8,LZ$14,0)*$D91,IF($C91=LZ$17,$G$7*$D91,""))</f>
        <v>8611.0705327234209</v>
      </c>
      <c r="MA91" s="34">
        <f>IF(LZ91&lt;&gt;"",HLOOKUP(COUNT($IN91:LZ91)+1,$G$4:$EH$8,MA$14,0)*$D91,IF($C91=MA$17,$G$7*$D91,""))</f>
        <v>8180.517006087246</v>
      </c>
      <c r="MB91" s="34">
        <f>IF(MA91&lt;&gt;"",HLOOKUP(COUNT($IN91:MA91)+1,$G$4:$EH$8,MB$14,0)*$D91,IF($C91=MB$17,$G$7*$D91,""))</f>
        <v>7771.4911557828855</v>
      </c>
      <c r="MC91" s="34">
        <f>IF(MB91&lt;&gt;"",HLOOKUP(COUNT($IN91:MB91)+1,$G$4:$EH$8,MC$14,0)*$D91,IF($C91=MC$17,$G$7*$D91,""))</f>
        <v>8315.4955366876875</v>
      </c>
      <c r="MD91" s="34">
        <f>IF(MC91&lt;&gt;"",HLOOKUP(COUNT($IN91:MC91)+1,$G$4:$EH$8,MD$14,0)*$D91,IF($C91=MD$17,$G$7*$D91,""))</f>
        <v>8897.5802242558239</v>
      </c>
      <c r="ME91" s="34">
        <f>IF(MD91&lt;&gt;"",HLOOKUP(COUNT($IN91:MD91)+1,$G$4:$EH$8,ME$14,0)*$D91,IF($C91=ME$17,$G$7*$D91,""))</f>
        <v>9520.4108399537326</v>
      </c>
      <c r="MF91" s="34">
        <f>IF(ME91&lt;&gt;"",HLOOKUP(COUNT($IN91:ME91)+1,$G$4:$EH$8,MF$14,0)*$D91,IF($C91=MF$17,$G$7*$D91,""))</f>
        <v>10472.451923949104</v>
      </c>
      <c r="MG91" s="34">
        <f>IF(MF91&lt;&gt;"",HLOOKUP(COUNT($IN91:MF91)+1,$G$4:$EH$8,MG$14,0)*$D91,IF($C91=MG$17,$G$7*$D91,""))</f>
        <v>8901.5841353567412</v>
      </c>
      <c r="MH91" s="34">
        <f>IF(MG91&lt;&gt;"",HLOOKUP(COUNT($IN91:MG91)+1,$G$4:$EH$8,MH$14,0)*$D91,IF($C91=MH$17,$G$7*$D91,""))</f>
        <v>8456.5049285889054</v>
      </c>
      <c r="MI91" s="34">
        <f>IF(MH91&lt;&gt;"",HLOOKUP(COUNT($IN91:MH91)+1,$G$4:$EH$8,MI$14,0)*$D91,IF($C91=MI$17,$G$7*$D91,""))</f>
        <v>8879.3301750183509</v>
      </c>
      <c r="MJ91" s="34">
        <f>IF(MI91&lt;&gt;"",HLOOKUP(COUNT($IN91:MI91)+1,$G$4:$EH$8,MJ$14,0)*$D91,IF($C91=MJ$17,$G$7*$D91,""))</f>
        <v>9323.2966837692693</v>
      </c>
      <c r="MK91" s="34">
        <f>IF(MJ91&lt;&gt;"",HLOOKUP(COUNT($IN91:MJ91)+1,$G$4:$EH$8,MK$14,0)*$D91,IF($C91=MK$17,$G$7*$D91,""))</f>
        <v>9789.4615179577268</v>
      </c>
      <c r="ML91" s="34">
        <f>IF(MK91&lt;&gt;"",HLOOKUP(COUNT($IN91:MK91)+1,$G$4:$EH$8,ML$14,0)*$D91,IF($C91=ML$17,$G$7*$D91,""))</f>
        <v>10474.723824214771</v>
      </c>
      <c r="MM91" s="34">
        <f>IF(ML91&lt;&gt;"",HLOOKUP(COUNT($IN91:ML91)+1,$G$4:$EH$8,MM$14,0)*$D91,IF($C91=MM$17,$G$7*$D91,""))</f>
        <v>9427.2514417932944</v>
      </c>
      <c r="MN91" s="34">
        <f>IF(MM91&lt;&gt;"",HLOOKUP(COUNT($IN91:MM91)+1,$G$4:$EH$8,MN$14,0)*$D91,IF($C91=MN$17,$G$7*$D91,""))</f>
        <v>8484.5262976139675</v>
      </c>
      <c r="MO91" s="34">
        <f>IF(MN91&lt;&gt;"",HLOOKUP(COUNT($IN91:MN91)+1,$G$4:$EH$8,MO$14,0)*$D91,IF($C91=MO$17,$G$7*$D91,""))</f>
        <v>9078.4431384469426</v>
      </c>
      <c r="MP91" s="34">
        <f>IF(MO91&lt;&gt;"",HLOOKUP(COUNT($IN91:MO91)+1,$G$4:$EH$8,MP$14,0)*$D91,IF($C91=MP$17,$G$7*$D91,""))</f>
        <v>9713.934158138225</v>
      </c>
      <c r="MQ91" s="34">
        <f>IF(MP91&lt;&gt;"",HLOOKUP(COUNT($IN91:MP91)+1,$G$4:$EH$8,MQ$14,0)*$D91,IF($C91=MQ$17,$G$7*$D91,""))</f>
        <v>10393.909549207907</v>
      </c>
      <c r="MR91" s="34">
        <f>IF(MQ91&lt;&gt;"",HLOOKUP(COUNT($IN91:MQ91)+1,$G$4:$EH$8,MR$14,0)*$D91,IF($C91=MR$17,$G$7*$D91,""))</f>
        <v>11225.422313144538</v>
      </c>
      <c r="MS91" s="34">
        <f>IF(MR91&lt;&gt;"",HLOOKUP(COUNT($IN91:MR91)+1,$G$4:$EH$8,MS$14,0)*$D91,IF($C91=MS$17,$G$7*$D91,""))</f>
        <v>9653.8631893043039</v>
      </c>
      <c r="MT91" s="34">
        <f>IF(MS91&lt;&gt;"",HLOOKUP(COUNT($IN91:MS91)+1,$G$4:$EH$8,MT$14,0)*$D91,IF($C91=MT$17,$G$7*$D91,""))</f>
        <v>9171.1700298390861</v>
      </c>
      <c r="MU91" s="34">
        <f>IF(MT91&lt;&gt;"",HLOOKUP(COUNT($IN91:MT91)+1,$G$4:$EH$8,MU$14,0)*$D91,IF($C91=MU$17,$G$7*$D91,""))</f>
        <v>9629.728531331044</v>
      </c>
      <c r="MV91" s="34">
        <f>IF(MU91&lt;&gt;"",HLOOKUP(COUNT($IN91:MU91)+1,$G$4:$EH$8,MV$14,0)*$D91,IF($C91=MV$17,$G$7*$D91,""))</f>
        <v>10111.214957897593</v>
      </c>
      <c r="MW91" s="34">
        <f>IF(MV91&lt;&gt;"",HLOOKUP(COUNT($IN91:MV91)+1,$G$4:$EH$8,MW$14,0)*$D91,IF($C91=MW$17,$G$7*$D91,""))</f>
        <v>10616.775705792472</v>
      </c>
      <c r="MX91" s="34">
        <f>IF(MW91&lt;&gt;"",HLOOKUP(COUNT($IN91:MW91)+1,$G$4:$EH$8,MX$14,0)*$D91,IF($C91=MX$17,$G$7*$D91,""))</f>
        <v>11359.950005197943</v>
      </c>
      <c r="MY91" s="34">
        <f>IF(MX91&lt;&gt;"",HLOOKUP(COUNT($IN91:MX91)+1,$G$4:$EH$8,MY$14,0)*$D91,IF($C91=MY$17,$G$7*$D91,""))</f>
        <v>10223.955004678153</v>
      </c>
      <c r="MZ91" s="34">
        <f>IF(MY91&lt;&gt;"",HLOOKUP(COUNT($IN91:MY91)+1,$G$4:$EH$8,MZ$14,0)*$D91,IF($C91=MZ$17,$G$7*$D91,""))</f>
        <v>9201.5595042103359</v>
      </c>
      <c r="NA91" s="34">
        <f>IF(MZ91&lt;&gt;"",HLOOKUP(COUNT($IN91:MZ91)+1,$G$4:$EH$8,NA$14,0)*$D91,IF($C91=NA$17,$G$7*$D91,""))</f>
        <v>9845.6686695050612</v>
      </c>
      <c r="NB91" s="34">
        <f>IF(NA91&lt;&gt;"",HLOOKUP(COUNT($IN91:NA91)+1,$G$4:$EH$8,NB$14,0)*$D91,IF($C91=NB$17,$G$7*$D91,""))</f>
        <v>10534.865476370414</v>
      </c>
      <c r="NC91" s="34">
        <f>IF(NB91&lt;&gt;"",HLOOKUP(COUNT($IN91:NB91)+1,$G$4:$EH$8,NC$14,0)*$D91,IF($C91=NC$17,$G$7*$D91,""))</f>
        <v>11272.306059716342</v>
      </c>
      <c r="ND91" s="34">
        <f>IF(NC91&lt;&gt;"",HLOOKUP(COUNT($IN91:NC91)+1,$G$4:$EH$8,ND$14,0)*$D91,IF($C91=ND$17,$G$7*$D91,""))</f>
        <v>12174.090544493649</v>
      </c>
      <c r="NF91" s="34" t="str">
        <f>IF(NE91&lt;&gt;"",HLOOKUP(COUNT($NE91:NE91)+1,$G$4:$EH$8,NF$14,0)*$D91,IF($C91=NF$17,$G$8*$D91,""))</f>
        <v/>
      </c>
      <c r="NG91" s="34" t="str">
        <f>IF(NF91&lt;&gt;"",HLOOKUP(COUNT($NE91:NF91)+1,$G$4:$EH$8,NG$14,0)*$D91,IF($C91=NG$17,$G$8*$D91,""))</f>
        <v/>
      </c>
      <c r="NH91" s="34" t="str">
        <f>IF(NG91&lt;&gt;"",HLOOKUP(COUNT($NE91:NG91)+1,$G$4:$EH$8,NH$14,0)*$D91,IF($C91=NH$17,$G$8*$D91,""))</f>
        <v/>
      </c>
      <c r="NI91" s="34" t="str">
        <f>IF(NH91&lt;&gt;"",HLOOKUP(COUNT($NE91:NH91)+1,$G$4:$EH$8,NI$14,0)*$D91,IF($C91=NI$17,$G$8*$D91,""))</f>
        <v/>
      </c>
      <c r="NJ91" s="34" t="str">
        <f>IF(NI91&lt;&gt;"",HLOOKUP(COUNT($NE91:NI91)+1,$G$4:$EH$8,NJ$14,0)*$D91,IF($C91=NJ$17,$G$8*$D91,""))</f>
        <v/>
      </c>
      <c r="NK91" s="34" t="str">
        <f>IF(NJ91&lt;&gt;"",HLOOKUP(COUNT($NE91:NJ91)+1,$G$4:$EH$8,NK$14,0)*$D91,IF($C91=NK$17,$G$8*$D91,""))</f>
        <v/>
      </c>
      <c r="NL91" s="34" t="str">
        <f>IF(NK91&lt;&gt;"",HLOOKUP(COUNT($NE91:NK91)+1,$G$4:$EH$8,NL$14,0)*$D91,IF($C91=NL$17,$G$8*$D91,""))</f>
        <v/>
      </c>
      <c r="NM91" s="34" t="str">
        <f>IF(NL91&lt;&gt;"",HLOOKUP(COUNT($NE91:NL91)+1,$G$4:$EH$8,NM$14,0)*$D91,IF($C91=NM$17,$G$8*$D91,""))</f>
        <v/>
      </c>
      <c r="NN91" s="34" t="str">
        <f>IF(NM91&lt;&gt;"",HLOOKUP(COUNT($NE91:NM91)+1,$G$4:$EH$8,NN$14,0)*$D91,IF($C91=NN$17,$G$8*$D91,""))</f>
        <v/>
      </c>
      <c r="NO91" s="34" t="str">
        <f>IF(NN91&lt;&gt;"",HLOOKUP(COUNT($NE91:NN91)+1,$G$4:$EH$8,NO$14,0)*$D91,IF($C91=NO$17,$G$8*$D91,""))</f>
        <v/>
      </c>
      <c r="NP91" s="34" t="str">
        <f>IF(NO91&lt;&gt;"",HLOOKUP(COUNT($NE91:NO91)+1,$G$4:$EH$8,NP$14,0)*$D91,IF($C91=NP$17,$G$8*$D91,""))</f>
        <v/>
      </c>
      <c r="NQ91" s="34" t="str">
        <f>IF(NP91&lt;&gt;"",HLOOKUP(COUNT($NE91:NP91)+1,$G$4:$EH$8,NQ$14,0)*$D91,IF($C91=NQ$17,$G$8*$D91,""))</f>
        <v/>
      </c>
      <c r="NR91" s="34" t="str">
        <f>IF(NQ91&lt;&gt;"",HLOOKUP(COUNT($NE91:NQ91)+1,$G$4:$EH$8,NR$14,0)*$D91,IF($C91=NR$17,$G$8*$D91,""))</f>
        <v/>
      </c>
      <c r="NS91" s="34" t="str">
        <f>IF(NR91&lt;&gt;"",HLOOKUP(COUNT($NE91:NR91)+1,$G$4:$EH$8,NS$14,0)*$D91,IF($C91=NS$17,$G$8*$D91,""))</f>
        <v/>
      </c>
      <c r="NT91" s="34" t="str">
        <f>IF(NS91&lt;&gt;"",HLOOKUP(COUNT($NE91:NS91)+1,$G$4:$EH$8,NT$14,0)*$D91,IF($C91=NT$17,$G$8*$D91,""))</f>
        <v/>
      </c>
      <c r="NU91" s="34" t="str">
        <f>IF(NT91&lt;&gt;"",HLOOKUP(COUNT($NE91:NT91)+1,$G$4:$EH$8,NU$14,0)*$D91,IF($C91=NU$17,$G$8*$D91,""))</f>
        <v/>
      </c>
      <c r="NV91" s="34" t="str">
        <f>IF(NU91&lt;&gt;"",HLOOKUP(COUNT($NE91:NU91)+1,$G$4:$EH$8,NV$14,0)*$D91,IF($C91=NV$17,$G$8*$D91,""))</f>
        <v/>
      </c>
      <c r="NW91" s="34" t="str">
        <f>IF(NV91&lt;&gt;"",HLOOKUP(COUNT($NE91:NV91)+1,$G$4:$EH$8,NW$14,0)*$D91,IF($C91=NW$17,$G$8*$D91,""))</f>
        <v/>
      </c>
      <c r="NX91" s="34" t="str">
        <f>IF(NW91&lt;&gt;"",HLOOKUP(COUNT($NE91:NW91)+1,$G$4:$EH$8,NX$14,0)*$D91,IF($C91=NX$17,$G$8*$D91,""))</f>
        <v/>
      </c>
      <c r="NY91" s="34" t="str">
        <f>IF(NX91&lt;&gt;"",HLOOKUP(COUNT($NE91:NX91)+1,$G$4:$EH$8,NY$14,0)*$D91,IF($C91=NY$17,$G$8*$D91,""))</f>
        <v/>
      </c>
      <c r="NZ91" s="34" t="str">
        <f>IF(NY91&lt;&gt;"",HLOOKUP(COUNT($NE91:NY91)+1,$G$4:$EH$8,NZ$14,0)*$D91,IF($C91=NZ$17,$G$8*$D91,""))</f>
        <v/>
      </c>
      <c r="OA91" s="34" t="str">
        <f>IF(NZ91&lt;&gt;"",HLOOKUP(COUNT($NE91:NZ91)+1,$G$4:$EH$8,OA$14,0)*$D91,IF($C91=OA$17,$G$8*$D91,""))</f>
        <v/>
      </c>
      <c r="OB91" s="34" t="str">
        <f>IF(OA91&lt;&gt;"",HLOOKUP(COUNT($NE91:OA91)+1,$G$4:$EH$8,OB$14,0)*$D91,IF($C91=OB$17,$G$8*$D91,""))</f>
        <v/>
      </c>
      <c r="OC91" s="34" t="str">
        <f>IF(OB91&lt;&gt;"",HLOOKUP(COUNT($NE91:OB91)+1,$G$4:$EH$8,OC$14,0)*$D91,IF($C91=OC$17,$G$8*$D91,""))</f>
        <v/>
      </c>
      <c r="OD91" s="34" t="str">
        <f>IF(OC91&lt;&gt;"",HLOOKUP(COUNT($NE91:OC91)+1,$G$4:$EH$8,OD$14,0)*$D91,IF($C91=OD$17,$G$8*$D91,""))</f>
        <v/>
      </c>
      <c r="OE91" s="34" t="str">
        <f>IF(OD91&lt;&gt;"",HLOOKUP(COUNT($NE91:OD91)+1,$G$4:$EH$8,OE$14,0)*$D91,IF($C91=OE$17,$G$8*$D91,""))</f>
        <v/>
      </c>
      <c r="OF91" s="34" t="str">
        <f>IF(OE91&lt;&gt;"",HLOOKUP(COUNT($NE91:OE91)+1,$G$4:$EH$8,OF$14,0)*$D91,IF($C91=OF$17,$G$8*$D91,""))</f>
        <v/>
      </c>
      <c r="OG91" s="34" t="str">
        <f>IF(OF91&lt;&gt;"",HLOOKUP(COUNT($NE91:OF91)+1,$G$4:$EH$8,OG$14,0)*$D91,IF($C91=OG$17,$G$8*$D91,""))</f>
        <v/>
      </c>
      <c r="OH91" s="34" t="str">
        <f>IF(OG91&lt;&gt;"",HLOOKUP(COUNT($NE91:OG91)+1,$G$4:$EH$8,OH$14,0)*$D91,IF($C91=OH$17,$G$8*$D91,""))</f>
        <v/>
      </c>
      <c r="OI91" s="34" t="str">
        <f>IF(OH91&lt;&gt;"",HLOOKUP(COUNT($NE91:OH91)+1,$G$4:$EH$8,OI$14,0)*$D91,IF($C91=OI$17,$G$8*$D91,""))</f>
        <v/>
      </c>
      <c r="OJ91" s="34" t="str">
        <f>IF(OI91&lt;&gt;"",HLOOKUP(COUNT($NE91:OI91)+1,$G$4:$EH$8,OJ$14,0)*$D91,IF($C91=OJ$17,$G$8*$D91,""))</f>
        <v/>
      </c>
      <c r="OK91" s="34" t="str">
        <f>IF(OJ91&lt;&gt;"",HLOOKUP(COUNT($NE91:OJ91)+1,$G$4:$EH$8,OK$14,0)*$D91,IF($C91=OK$17,$G$8*$D91,""))</f>
        <v/>
      </c>
      <c r="OL91" s="34" t="str">
        <f>IF(OK91&lt;&gt;"",HLOOKUP(COUNT($NE91:OK91)+1,$G$4:$EH$8,OL$14,0)*$D91,IF($C91=OL$17,$G$8*$D91,""))</f>
        <v/>
      </c>
      <c r="OM91" s="34" t="str">
        <f>IF(OL91&lt;&gt;"",HLOOKUP(COUNT($NE91:OL91)+1,$G$4:$EH$8,OM$14,0)*$D91,IF($C91=OM$17,$G$8*$D91,""))</f>
        <v/>
      </c>
      <c r="ON91" s="34" t="str">
        <f>IF(OM91&lt;&gt;"",HLOOKUP(COUNT($NE91:OM91)+1,$G$4:$EH$8,ON$14,0)*$D91,IF($C91=ON$17,$G$8*$D91,""))</f>
        <v/>
      </c>
      <c r="OO91" s="34" t="str">
        <f>IF(ON91&lt;&gt;"",HLOOKUP(COUNT($NE91:ON91)+1,$G$4:$EH$8,OO$14,0)*$D91,IF($C91=OO$17,$G$8*$D91,""))</f>
        <v/>
      </c>
      <c r="OP91" s="34" t="str">
        <f>IF(OO91&lt;&gt;"",HLOOKUP(COUNT($NE91:OO91)+1,$G$4:$EH$8,OP$14,0)*$D91,IF($C91=OP$17,$G$8*$D91,""))</f>
        <v/>
      </c>
      <c r="OQ91" s="34" t="str">
        <f>IF(OP91&lt;&gt;"",HLOOKUP(COUNT($NE91:OP91)+1,$G$4:$EH$8,OQ$14,0)*$D91,IF($C91=OQ$17,$G$8*$D91,""))</f>
        <v/>
      </c>
      <c r="OR91" s="34" t="str">
        <f>IF(OQ91&lt;&gt;"",HLOOKUP(COUNT($NE91:OQ91)+1,$G$4:$EH$8,OR$14,0)*$D91,IF($C91=OR$17,$G$8*$D91,""))</f>
        <v/>
      </c>
      <c r="OS91" s="34" t="str">
        <f>IF(OR91&lt;&gt;"",HLOOKUP(COUNT($NE91:OR91)+1,$G$4:$EH$8,OS$14,0)*$D91,IF($C91=OS$17,$G$8*$D91,""))</f>
        <v/>
      </c>
      <c r="OT91" s="34" t="str">
        <f>IF(OS91&lt;&gt;"",HLOOKUP(COUNT($NE91:OS91)+1,$G$4:$EH$8,OT$14,0)*$D91,IF($C91=OT$17,$G$8*$D91,""))</f>
        <v/>
      </c>
      <c r="OU91" s="34" t="str">
        <f>IF(OT91&lt;&gt;"",HLOOKUP(COUNT($NE91:OT91)+1,$G$4:$EH$8,OU$14,0)*$D91,IF($C91=OU$17,$G$8*$D91,""))</f>
        <v/>
      </c>
      <c r="OV91" s="34" t="str">
        <f>IF(OU91&lt;&gt;"",HLOOKUP(COUNT($NE91:OU91)+1,$G$4:$EH$8,OV$14,0)*$D91,IF($C91=OV$17,$G$8*$D91,""))</f>
        <v/>
      </c>
      <c r="OW91" s="34" t="str">
        <f>IF(OV91&lt;&gt;"",HLOOKUP(COUNT($NE91:OV91)+1,$G$4:$EH$8,OW$14,0)*$D91,IF($C91=OW$17,$G$8*$D91,""))</f>
        <v/>
      </c>
      <c r="OX91" s="34" t="str">
        <f>IF(OW91&lt;&gt;"",HLOOKUP(COUNT($NE91:OW91)+1,$G$4:$EH$8,OX$14,0)*$D91,IF($C91=OX$17,$G$8*$D91,""))</f>
        <v/>
      </c>
      <c r="OY91" s="34" t="str">
        <f>IF(OX91&lt;&gt;"",HLOOKUP(COUNT($NE91:OX91)+1,$G$4:$EH$8,OY$14,0)*$D91,IF($C91=OY$17,$G$8*$D91,""))</f>
        <v/>
      </c>
      <c r="OZ91" s="34" t="str">
        <f>IF(OY91&lt;&gt;"",HLOOKUP(COUNT($NE91:OY91)+1,$G$4:$EH$8,OZ$14,0)*$D91,IF($C91=OZ$17,$G$8*$D91,""))</f>
        <v/>
      </c>
      <c r="PA91" s="34" t="str">
        <f>IF(OZ91&lt;&gt;"",HLOOKUP(COUNT($NE91:OZ91)+1,$G$4:$EH$8,PA$14,0)*$D91,IF($C91=PA$17,$G$8*$D91,""))</f>
        <v/>
      </c>
      <c r="PB91" s="34" t="str">
        <f>IF(PA91&lt;&gt;"",HLOOKUP(COUNT($NE91:PA91)+1,$G$4:$EH$8,PB$14,0)*$D91,IF($C91=PB$17,$G$8*$D91,""))</f>
        <v/>
      </c>
      <c r="PC91" s="34" t="str">
        <f>IF(PB91&lt;&gt;"",HLOOKUP(COUNT($NE91:PB91)+1,$G$4:$EH$8,PC$14,0)*$D91,IF($C91=PC$17,$G$8*$D91,""))</f>
        <v/>
      </c>
      <c r="PD91" s="34" t="str">
        <f>IF(PC91&lt;&gt;"",HLOOKUP(COUNT($NE91:PC91)+1,$G$4:$EH$8,PD$14,0)*$D91,IF($C91=PD$17,$G$8*$D91,""))</f>
        <v/>
      </c>
      <c r="PE91" s="34" t="str">
        <f>IF(PD91&lt;&gt;"",HLOOKUP(COUNT($NE91:PD91)+1,$G$4:$EH$8,PE$14,0)*$D91,IF($C91=PE$17,$G$8*$D91,""))</f>
        <v/>
      </c>
      <c r="PF91" s="34" t="str">
        <f>IF(PE91&lt;&gt;"",HLOOKUP(COUNT($NE91:PE91)+1,$G$4:$EH$8,PF$14,0)*$D91,IF($C91=PF$17,$G$8*$D91,""))</f>
        <v/>
      </c>
      <c r="PG91" s="34" t="str">
        <f>IF(PF91&lt;&gt;"",HLOOKUP(COUNT($NE91:PF91)+1,$G$4:$EH$8,PG$14,0)*$D91,IF($C91=PG$17,$G$8*$D91,""))</f>
        <v/>
      </c>
      <c r="PH91" s="34" t="str">
        <f>IF(PG91&lt;&gt;"",HLOOKUP(COUNT($NE91:PG91)+1,$G$4:$EH$8,PH$14,0)*$D91,IF($C91=PH$17,$G$8*$D91,""))</f>
        <v/>
      </c>
      <c r="PI91" s="34" t="str">
        <f>IF(PH91&lt;&gt;"",HLOOKUP(COUNT($NE91:PH91)+1,$G$4:$EH$8,PI$14,0)*$D91,IF($C91=PI$17,$G$8*$D91,""))</f>
        <v/>
      </c>
      <c r="PJ91" s="34" t="str">
        <f>IF(PI91&lt;&gt;"",HLOOKUP(COUNT($NE91:PI91)+1,$G$4:$EH$8,PJ$14,0)*$D91,IF($C91=PJ$17,$G$8*$D91,""))</f>
        <v/>
      </c>
      <c r="PK91" s="34" t="str">
        <f>IF(PJ91&lt;&gt;"",HLOOKUP(COUNT($NE91:PJ91)+1,$G$4:$EH$8,PK$14,0)*$D91,IF($C91=PK$17,$G$8*$D91,""))</f>
        <v/>
      </c>
      <c r="PL91" s="34" t="str">
        <f>IF(PK91&lt;&gt;"",HLOOKUP(COUNT($NE91:PK91)+1,$G$4:$EH$8,PL$14,0)*$D91,IF($C91=PL$17,$G$8*$D91,""))</f>
        <v/>
      </c>
      <c r="PM91" s="34" t="str">
        <f>IF(PL91&lt;&gt;"",HLOOKUP(COUNT($NE91:PL91)+1,$G$4:$EH$8,PM$14,0)*$D91,IF($C91=PM$17,$G$8*$D91,""))</f>
        <v/>
      </c>
      <c r="PN91" s="34" t="str">
        <f>IF(PM91&lt;&gt;"",HLOOKUP(COUNT($NE91:PM91)+1,$G$4:$EH$8,PN$14,0)*$D91,IF($C91=PN$17,$G$8*$D91,""))</f>
        <v/>
      </c>
      <c r="PO91" s="34" t="str">
        <f>IF(PN91&lt;&gt;"",HLOOKUP(COUNT($NE91:PN91)+1,$G$4:$EH$8,PO$14,0)*$D91,IF($C91=PO$17,$G$8*$D91,""))</f>
        <v/>
      </c>
      <c r="PP91" s="34" t="str">
        <f>IF(PO91&lt;&gt;"",HLOOKUP(COUNT($NE91:PO91)+1,$G$4:$EH$8,PP$14,0)*$D91,IF($C91=PP$17,$G$8*$D91,""))</f>
        <v/>
      </c>
      <c r="PQ91" s="34" t="str">
        <f>IF(PP91&lt;&gt;"",HLOOKUP(COUNT($NE91:PP91)+1,$G$4:$EH$8,PQ$14,0)*$D91,IF($C91=PQ$17,$G$8*$D91,""))</f>
        <v/>
      </c>
      <c r="PR91" s="34" t="str">
        <f>IF(PQ91&lt;&gt;"",HLOOKUP(COUNT($NE91:PQ91)+1,$G$4:$EH$8,PR$14,0)*$D91,IF($C91=PR$17,$G$8*$D91,""))</f>
        <v/>
      </c>
      <c r="PS91" s="34" t="str">
        <f>IF(PR91&lt;&gt;"",HLOOKUP(COUNT($NE91:PR91)+1,$G$4:$EH$8,PS$14,0)*$D91,IF($C91=PS$17,$G$8*$D91,""))</f>
        <v/>
      </c>
      <c r="PT91" s="34" t="str">
        <f>IF(PS91&lt;&gt;"",HLOOKUP(COUNT($NE91:PS91)+1,$G$4:$EH$8,PT$14,0)*$D91,IF($C91=PT$17,$G$8*$D91,""))</f>
        <v/>
      </c>
      <c r="PU91" s="34" t="str">
        <f>IF(PT91&lt;&gt;"",HLOOKUP(COUNT($NE91:PT91)+1,$G$4:$EH$8,PU$14,0)*$D91,IF($C91=PU$17,$G$8*$D91,""))</f>
        <v/>
      </c>
      <c r="PV91" s="34" t="str">
        <f>IF(PU91&lt;&gt;"",HLOOKUP(COUNT($NE91:PU91)+1,$G$4:$EH$8,PV$14,0)*$D91,IF($C91=PV$17,$G$8*$D91,""))</f>
        <v/>
      </c>
      <c r="PW91" s="34" t="str">
        <f>IF(PV91&lt;&gt;"",HLOOKUP(COUNT($NE91:PV91)+1,$G$4:$EH$8,PW$14,0)*$D91,IF($C91=PW$17,$G$8*$D91,""))</f>
        <v/>
      </c>
      <c r="PX91" s="34" t="str">
        <f>IF(PW91&lt;&gt;"",HLOOKUP(COUNT($NE91:PW91)+1,$G$4:$EH$8,PX$14,0)*$D91,IF($C91=PX$17,$G$8*$D91,""))</f>
        <v/>
      </c>
      <c r="PY91" s="34" t="str">
        <f>IF(PX91&lt;&gt;"",HLOOKUP(COUNT($NE91:PX91)+1,$G$4:$EH$8,PY$14,0)*$D91,IF($C91=PY$17,$G$8*$D91,""))</f>
        <v/>
      </c>
      <c r="PZ91" s="34">
        <f>IF(PY91&lt;&gt;"",HLOOKUP(COUNT($NE91:PY91)+1,$G$4:$EH$8,PZ$14,0)*$D91,IF($C91=PZ$17,$G$8*$D91,""))</f>
        <v>175000</v>
      </c>
      <c r="QA91" s="34">
        <f>IF(PZ91&lt;&gt;"",HLOOKUP(COUNT($NE91:PZ91)+1,$G$4:$EH$8,QA$14,0)*$D91,IF($C91=QA$17,$G$8*$D91,""))</f>
        <v>0</v>
      </c>
      <c r="QB91" s="34">
        <f>IF(QA91&lt;&gt;"",HLOOKUP(COUNT($NE91:QA91)+1,$G$4:$EH$8,QB$14,0)*$D91,IF($C91=QB$17,$G$8*$D91,""))</f>
        <v>0</v>
      </c>
      <c r="QC91" s="34">
        <f>IF(QB91&lt;&gt;"",HLOOKUP(COUNT($NE91:QB91)+1,$G$4:$EH$8,QC$14,0)*$D91,IF($C91=QC$17,$G$8*$D91,""))</f>
        <v>0</v>
      </c>
      <c r="QD91" s="34">
        <f>IF(QC91&lt;&gt;"",HLOOKUP(COUNT($NE91:QC91)+1,$G$4:$EH$8,QD$14,0)*$D91,IF($C91=QD$17,$G$8*$D91,""))</f>
        <v>0</v>
      </c>
      <c r="QE91" s="34">
        <f>IF(QD91&lt;&gt;"",HLOOKUP(COUNT($NE91:QD91)+1,$G$4:$EH$8,QE$14,0)*$D91,IF($C91=QE$17,$G$8*$D91,""))</f>
        <v>0</v>
      </c>
      <c r="QF91" s="34">
        <f>IF(QE91&lt;&gt;"",HLOOKUP(COUNT($NE91:QE91)+1,$G$4:$EH$8,QF$14,0)*$D91,IF($C91=QF$17,$G$8*$D91,""))</f>
        <v>0</v>
      </c>
      <c r="QG91" s="34">
        <f>IF(QF91&lt;&gt;"",HLOOKUP(COUNT($NE91:QF91)+1,$G$4:$EH$8,QG$14,0)*$D91,IF($C91=QG$17,$G$8*$D91,""))</f>
        <v>0</v>
      </c>
      <c r="QH91" s="34">
        <f>IF(QG91&lt;&gt;"",HLOOKUP(COUNT($NE91:QG91)+1,$G$4:$EH$8,QH$14,0)*$D91,IF($C91=QH$17,$G$8*$D91,""))</f>
        <v>0</v>
      </c>
      <c r="QI91" s="34">
        <f>IF(QH91&lt;&gt;"",HLOOKUP(COUNT($NE91:QH91)+1,$G$4:$EH$8,QI$14,0)*$D91,IF($C91=QI$17,$G$8*$D91,""))</f>
        <v>0</v>
      </c>
      <c r="QJ91" s="34">
        <f>IF(QI91&lt;&gt;"",HLOOKUP(COUNT($NE91:QI91)+1,$G$4:$EH$8,QJ$14,0)*$D91,IF($C91=QJ$17,$G$8*$D91,""))</f>
        <v>0</v>
      </c>
      <c r="QK91" s="34">
        <f>IF(QJ91&lt;&gt;"",HLOOKUP(COUNT($NE91:QJ91)+1,$G$4:$EH$8,QK$14,0)*$D91,IF($C91=QK$17,$G$8*$D91,""))</f>
        <v>0</v>
      </c>
      <c r="QL91" s="34">
        <f>IF(QK91&lt;&gt;"",HLOOKUP(COUNT($NE91:QK91)+1,$G$4:$EH$8,QL$14,0)*$D91,IF($C91=QL$17,$G$8*$D91,""))</f>
        <v>0</v>
      </c>
      <c r="QM91" s="34">
        <f>IF(QL91&lt;&gt;"",HLOOKUP(COUNT($NE91:QL91)+1,$G$4:$EH$8,QM$14,0)*$D91,IF($C91=QM$17,$G$8*$D91,""))</f>
        <v>0</v>
      </c>
      <c r="QN91" s="34">
        <f>IF(QM91&lt;&gt;"",HLOOKUP(COUNT($NE91:QM91)+1,$G$4:$EH$8,QN$14,0)*$D91,IF($C91=QN$17,$G$8*$D91,""))</f>
        <v>0</v>
      </c>
      <c r="QO91" s="34">
        <f>IF(QN91&lt;&gt;"",HLOOKUP(COUNT($NE91:QN91)+1,$G$4:$EH$8,QO$14,0)*$D91,IF($C91=QO$17,$G$8*$D91,""))</f>
        <v>0</v>
      </c>
      <c r="QP91" s="34">
        <f>IF(QO91&lt;&gt;"",HLOOKUP(COUNT($NE91:QO91)+1,$G$4:$EH$8,QP$14,0)*$D91,IF($C91=QP$17,$G$8*$D91,""))</f>
        <v>0</v>
      </c>
      <c r="QQ91" s="34">
        <f>IF(QP91&lt;&gt;"",HLOOKUP(COUNT($NE91:QP91)+1,$G$4:$EH$8,QQ$14,0)*$D91,IF($C91=QQ$17,$G$8*$D91,""))</f>
        <v>0</v>
      </c>
      <c r="QR91" s="34">
        <f>IF(QQ91&lt;&gt;"",HLOOKUP(COUNT($NE91:QQ91)+1,$G$4:$EH$8,QR$14,0)*$D91,IF($C91=QR$17,$G$8*$D91,""))</f>
        <v>0</v>
      </c>
      <c r="QS91" s="34">
        <f>IF(QR91&lt;&gt;"",HLOOKUP(COUNT($NE91:QR91)+1,$G$4:$EH$8,QS$14,0)*$D91,IF($C91=QS$17,$G$8*$D91,""))</f>
        <v>0</v>
      </c>
      <c r="QT91" s="34">
        <f>IF(QS91&lt;&gt;"",HLOOKUP(COUNT($NE91:QS91)+1,$G$4:$EH$8,QT$14,0)*$D91,IF($C91=QT$17,$G$8*$D91,""))</f>
        <v>0</v>
      </c>
      <c r="QU91" s="34">
        <f>IF(QT91&lt;&gt;"",HLOOKUP(COUNT($NE91:QT91)+1,$G$4:$EH$8,QU$14,0)*$D91,IF($C91=QU$17,$G$8*$D91,""))</f>
        <v>0</v>
      </c>
      <c r="QV91" s="34">
        <f>IF(QU91&lt;&gt;"",HLOOKUP(COUNT($NE91:QU91)+1,$G$4:$EH$8,QV$14,0)*$D91,IF($C91=QV$17,$G$8*$D91,""))</f>
        <v>0</v>
      </c>
      <c r="QW91" s="34">
        <f>IF(QV91&lt;&gt;"",HLOOKUP(COUNT($NE91:QV91)+1,$G$4:$EH$8,QW$14,0)*$D91,IF($C91=QW$17,$G$8*$D91,""))</f>
        <v>0</v>
      </c>
      <c r="QX91" s="34">
        <f>IF(QW91&lt;&gt;"",HLOOKUP(COUNT($NE91:QW91)+1,$G$4:$EH$8,QX$14,0)*$D91,IF($C91=QX$17,$G$8*$D91,""))</f>
        <v>0</v>
      </c>
      <c r="QY91" s="34">
        <f>IF(QX91&lt;&gt;"",HLOOKUP(COUNT($NE91:QX91)+1,$G$4:$EH$8,QY$14,0)*$D91,IF($C91=QY$17,$G$8*$D91,""))</f>
        <v>0</v>
      </c>
      <c r="QZ91" s="34">
        <f>IF(QY91&lt;&gt;"",HLOOKUP(COUNT($NE91:QY91)+1,$G$4:$EH$8,QZ$14,0)*$D91,IF($C91=QZ$17,$G$8*$D91,""))</f>
        <v>0</v>
      </c>
      <c r="RA91" s="34">
        <f>IF(QZ91&lt;&gt;"",HLOOKUP(COUNT($NE91:QZ91)+1,$G$4:$EH$8,RA$14,0)*$D91,IF($C91=RA$17,$G$8*$D91,""))</f>
        <v>0</v>
      </c>
      <c r="RB91" s="34">
        <f>IF(RA91&lt;&gt;"",HLOOKUP(COUNT($NE91:RA91)+1,$G$4:$EH$8,RB$14,0)*$D91,IF($C91=RB$17,$G$8*$D91,""))</f>
        <v>0</v>
      </c>
      <c r="RC91" s="34">
        <f>IF(RB91&lt;&gt;"",HLOOKUP(COUNT($NE91:RB91)+1,$G$4:$EH$8,RC$14,0)*$D91,IF($C91=RC$17,$G$8*$D91,""))</f>
        <v>0</v>
      </c>
      <c r="RD91" s="34">
        <f>IF(RC91&lt;&gt;"",HLOOKUP(COUNT($NE91:RC91)+1,$G$4:$EH$8,RD$14,0)*$D91,IF($C91=RD$17,$G$8*$D91,""))</f>
        <v>0</v>
      </c>
      <c r="RE91" s="34">
        <f>IF(RD91&lt;&gt;"",HLOOKUP(COUNT($NE91:RD91)+1,$G$4:$EH$8,RE$14,0)*$D91,IF($C91=RE$17,$G$8*$D91,""))</f>
        <v>0</v>
      </c>
      <c r="RF91" s="34">
        <f>IF(RE91&lt;&gt;"",HLOOKUP(COUNT($NE91:RE91)+1,$G$4:$EH$8,RF$14,0)*$D91,IF($C91=RF$17,$G$8*$D91,""))</f>
        <v>0</v>
      </c>
      <c r="RG91" s="34">
        <f>IF(RF91&lt;&gt;"",HLOOKUP(COUNT($NE91:RF91)+1,$G$4:$EH$8,RG$14,0)*$D91,IF($C91=RG$17,$G$8*$D91,""))</f>
        <v>0</v>
      </c>
      <c r="RH91" s="34">
        <f>IF(RG91&lt;&gt;"",HLOOKUP(COUNT($NE91:RG91)+1,$G$4:$EH$8,RH$14,0)*$D91,IF($C91=RH$17,$G$8*$D91,""))</f>
        <v>0</v>
      </c>
      <c r="RI91" s="34">
        <f>IF(RH91&lt;&gt;"",HLOOKUP(COUNT($NE91:RH91)+1,$G$4:$EH$8,RI$14,0)*$D91,IF($C91=RI$17,$G$8*$D91,""))</f>
        <v>0</v>
      </c>
      <c r="RJ91" s="34">
        <f>IF(RI91&lt;&gt;"",HLOOKUP(COUNT($NE91:RI91)+1,$G$4:$EH$8,RJ$14,0)*$D91,IF($C91=RJ$17,$G$8*$D91,""))</f>
        <v>0</v>
      </c>
      <c r="RK91" s="34">
        <f>IF(RJ91&lt;&gt;"",HLOOKUP(COUNT($NE91:RJ91)+1,$G$4:$EH$8,RK$14,0)*$D91,IF($C91=RK$17,$G$8*$D91,""))</f>
        <v>0</v>
      </c>
      <c r="RL91" s="34">
        <f>IF(RK91&lt;&gt;"",HLOOKUP(COUNT($NE91:RK91)+1,$G$4:$EH$8,RL$14,0)*$D91,IF($C91=RL$17,$G$8*$D91,""))</f>
        <v>0</v>
      </c>
      <c r="RM91" s="34">
        <f>IF(RL91&lt;&gt;"",HLOOKUP(COUNT($NE91:RL91)+1,$G$4:$EH$8,RM$14,0)*$D91,IF($C91=RM$17,$G$8*$D91,""))</f>
        <v>0</v>
      </c>
      <c r="RN91" s="34">
        <f>IF(RM91&lt;&gt;"",HLOOKUP(COUNT($NE91:RM91)+1,$G$4:$EH$8,RN$14,0)*$D91,IF($C91=RN$17,$G$8*$D91,""))</f>
        <v>0</v>
      </c>
      <c r="RO91" s="34">
        <f>IF(RN91&lt;&gt;"",HLOOKUP(COUNT($NE91:RN91)+1,$G$4:$EH$8,RO$14,0)*$D91,IF($C91=RO$17,$G$8*$D91,""))</f>
        <v>0</v>
      </c>
      <c r="RP91" s="34">
        <f>IF(RO91&lt;&gt;"",HLOOKUP(COUNT($NE91:RO91)+1,$G$4:$EH$8,RP$14,0)*$D91,IF($C91=RP$17,$G$8*$D91,""))</f>
        <v>0</v>
      </c>
      <c r="RQ91" s="34">
        <f>IF(RP91&lt;&gt;"",HLOOKUP(COUNT($NE91:RP91)+1,$G$4:$EH$8,RQ$14,0)*$D91,IF($C91=RQ$17,$G$8*$D91,""))</f>
        <v>0</v>
      </c>
      <c r="RR91" s="34">
        <f>IF(RQ91&lt;&gt;"",HLOOKUP(COUNT($NE91:RQ91)+1,$G$4:$EH$8,RR$14,0)*$D91,IF($C91=RR$17,$G$8*$D91,""))</f>
        <v>0</v>
      </c>
      <c r="RS91" s="34">
        <f>IF(RR91&lt;&gt;"",HLOOKUP(COUNT($NE91:RR91)+1,$G$4:$EH$8,RS$14,0)*$D91,IF($C91=RS$17,$G$8*$D91,""))</f>
        <v>0</v>
      </c>
      <c r="RT91" s="34">
        <f>IF(RS91&lt;&gt;"",HLOOKUP(COUNT($NE91:RS91)+1,$G$4:$EH$8,RT$14,0)*$D91,IF($C91=RT$17,$G$8*$D91,""))</f>
        <v>0</v>
      </c>
      <c r="RU91" s="34">
        <f>IF(RT91&lt;&gt;"",HLOOKUP(COUNT($NE91:RT91)+1,$G$4:$EH$8,RU$14,0)*$D91,IF($C91=RU$17,$G$8*$D91,""))</f>
        <v>0</v>
      </c>
      <c r="RW91" s="34" t="str">
        <f>IF(RV91&lt;&gt;"",HLOOKUP(COUNT($RV91:RV91)+1,$G$4:$EH$9,RW$14,0)*$D91,IF($C91=RW$17,$G$9*$D91,""))</f>
        <v/>
      </c>
      <c r="RX91" s="34" t="str">
        <f>IF(RW91&lt;&gt;"",HLOOKUP(COUNT($RV91:RW91)+1,$G$4:$EH$9,RX$14,0)*$D91,IF($C91=RX$17,$G$9*$D91,""))</f>
        <v/>
      </c>
      <c r="RY91" s="34" t="str">
        <f>IF(RX91&lt;&gt;"",HLOOKUP(COUNT($RV91:RX91)+1,$G$4:$EH$9,RY$14,0)*$D91,IF($C91=RY$17,$G$9*$D91,""))</f>
        <v/>
      </c>
      <c r="RZ91" s="34" t="str">
        <f>IF(RY91&lt;&gt;"",HLOOKUP(COUNT($RV91:RY91)+1,$G$4:$EH$9,RZ$14,0)*$D91,IF($C91=RZ$17,$G$9*$D91,""))</f>
        <v/>
      </c>
      <c r="SA91" s="34" t="str">
        <f>IF(RZ91&lt;&gt;"",HLOOKUP(COUNT($RV91:RZ91)+1,$G$4:$EH$9,SA$14,0)*$D91,IF($C91=SA$17,$G$9*$D91,""))</f>
        <v/>
      </c>
      <c r="SB91" s="34" t="str">
        <f>IF(SA91&lt;&gt;"",HLOOKUP(COUNT($RV91:SA91)+1,$G$4:$EH$9,SB$14,0)*$D91,IF($C91=SB$17,$G$9*$D91,""))</f>
        <v/>
      </c>
      <c r="SC91" s="34" t="str">
        <f>IF(SB91&lt;&gt;"",HLOOKUP(COUNT($RV91:SB91)+1,$G$4:$EH$9,SC$14,0)*$D91,IF($C91=SC$17,$G$9*$D91,""))</f>
        <v/>
      </c>
      <c r="SD91" s="34" t="str">
        <f>IF(SC91&lt;&gt;"",HLOOKUP(COUNT($RV91:SC91)+1,$G$4:$EH$9,SD$14,0)*$D91,IF($C91=SD$17,$G$9*$D91,""))</f>
        <v/>
      </c>
      <c r="SE91" s="34" t="str">
        <f>IF(SD91&lt;&gt;"",HLOOKUP(COUNT($RV91:SD91)+1,$G$4:$EH$9,SE$14,0)*$D91,IF($C91=SE$17,$G$9*$D91,""))</f>
        <v/>
      </c>
      <c r="SF91" s="34" t="str">
        <f>IF(SE91&lt;&gt;"",HLOOKUP(COUNT($RV91:SE91)+1,$G$4:$EH$9,SF$14,0)*$D91,IF($C91=SF$17,$G$9*$D91,""))</f>
        <v/>
      </c>
      <c r="SG91" s="34" t="str">
        <f>IF(SF91&lt;&gt;"",HLOOKUP(COUNT($RV91:SF91)+1,$G$4:$EH$9,SG$14,0)*$D91,IF($C91=SG$17,$G$9*$D91,""))</f>
        <v/>
      </c>
      <c r="SH91" s="34" t="str">
        <f>IF(SG91&lt;&gt;"",HLOOKUP(COUNT($RV91:SG91)+1,$G$4:$EH$9,SH$14,0)*$D91,IF($C91=SH$17,$G$9*$D91,""))</f>
        <v/>
      </c>
      <c r="SI91" s="34" t="str">
        <f>IF(SH91&lt;&gt;"",HLOOKUP(COUNT($RV91:SH91)+1,$G$4:$EH$9,SI$14,0)*$D91,IF($C91=SI$17,$G$9*$D91,""))</f>
        <v/>
      </c>
      <c r="SJ91" s="34" t="str">
        <f>IF(SI91&lt;&gt;"",HLOOKUP(COUNT($RV91:SI91)+1,$G$4:$EH$9,SJ$14,0)*$D91,IF($C91=SJ$17,$G$9*$D91,""))</f>
        <v/>
      </c>
      <c r="SK91" s="34" t="str">
        <f>IF(SJ91&lt;&gt;"",HLOOKUP(COUNT($RV91:SJ91)+1,$G$4:$EH$9,SK$14,0)*$D91,IF($C91=SK$17,$G$9*$D91,""))</f>
        <v/>
      </c>
      <c r="SL91" s="34" t="str">
        <f>IF(SK91&lt;&gt;"",HLOOKUP(COUNT($RV91:SK91)+1,$G$4:$EH$9,SL$14,0)*$D91,IF($C91=SL$17,$G$9*$D91,""))</f>
        <v/>
      </c>
      <c r="SM91" s="34" t="str">
        <f>IF(SL91&lt;&gt;"",HLOOKUP(COUNT($RV91:SL91)+1,$G$4:$EH$9,SM$14,0)*$D91,IF($C91=SM$17,$G$9*$D91,""))</f>
        <v/>
      </c>
      <c r="SN91" s="34" t="str">
        <f>IF(SM91&lt;&gt;"",HLOOKUP(COUNT($RV91:SM91)+1,$G$4:$EH$9,SN$14,0)*$D91,IF($C91=SN$17,$G$9*$D91,""))</f>
        <v/>
      </c>
      <c r="SO91" s="34" t="str">
        <f>IF(SN91&lt;&gt;"",HLOOKUP(COUNT($RV91:SN91)+1,$G$4:$EH$9,SO$14,0)*$D91,IF($C91=SO$17,$G$9*$D91,""))</f>
        <v/>
      </c>
      <c r="SP91" s="34" t="str">
        <f>IF(SO91&lt;&gt;"",HLOOKUP(COUNT($RV91:SO91)+1,$G$4:$EH$9,SP$14,0)*$D91,IF($C91=SP$17,$G$9*$D91,""))</f>
        <v/>
      </c>
      <c r="SQ91" s="34" t="str">
        <f>IF(SP91&lt;&gt;"",HLOOKUP(COUNT($RV91:SP91)+1,$G$4:$EH$9,SQ$14,0)*$D91,IF($C91=SQ$17,$G$9*$D91,""))</f>
        <v/>
      </c>
      <c r="SR91" s="34" t="str">
        <f>IF(SQ91&lt;&gt;"",HLOOKUP(COUNT($RV91:SQ91)+1,$G$4:$EH$9,SR$14,0)*$D91,IF($C91=SR$17,$G$9*$D91,""))</f>
        <v/>
      </c>
      <c r="SS91" s="34" t="str">
        <f>IF(SR91&lt;&gt;"",HLOOKUP(COUNT($RV91:SR91)+1,$G$4:$EH$9,SS$14,0)*$D91,IF($C91=SS$17,$G$9*$D91,""))</f>
        <v/>
      </c>
      <c r="ST91" s="34" t="str">
        <f>IF(SS91&lt;&gt;"",HLOOKUP(COUNT($RV91:SS91)+1,$G$4:$EH$9,ST$14,0)*$D91,IF($C91=ST$17,$G$9*$D91,""))</f>
        <v/>
      </c>
      <c r="SU91" s="34" t="str">
        <f>IF(ST91&lt;&gt;"",HLOOKUP(COUNT($RV91:ST91)+1,$G$4:$EH$9,SU$14,0)*$D91,IF($C91=SU$17,$G$9*$D91,""))</f>
        <v/>
      </c>
      <c r="SV91" s="34" t="str">
        <f>IF(SU91&lt;&gt;"",HLOOKUP(COUNT($RV91:SU91)+1,$G$4:$EH$9,SV$14,0)*$D91,IF($C91=SV$17,$G$9*$D91,""))</f>
        <v/>
      </c>
      <c r="SW91" s="34" t="str">
        <f>IF(SV91&lt;&gt;"",HLOOKUP(COUNT($RV91:SV91)+1,$G$4:$EH$9,SW$14,0)*$D91,IF($C91=SW$17,$G$9*$D91,""))</f>
        <v/>
      </c>
      <c r="SX91" s="34" t="str">
        <f>IF(SW91&lt;&gt;"",HLOOKUP(COUNT($RV91:SW91)+1,$G$4:$EH$9,SX$14,0)*$D91,IF($C91=SX$17,$G$9*$D91,""))</f>
        <v/>
      </c>
      <c r="SY91" s="34" t="str">
        <f>IF(SX91&lt;&gt;"",HLOOKUP(COUNT($RV91:SX91)+1,$G$4:$EH$9,SY$14,0)*$D91,IF($C91=SY$17,$G$9*$D91,""))</f>
        <v/>
      </c>
      <c r="SZ91" s="34" t="str">
        <f>IF(SY91&lt;&gt;"",HLOOKUP(COUNT($RV91:SY91)+1,$G$4:$EH$9,SZ$14,0)*$D91,IF($C91=SZ$17,$G$9*$D91,""))</f>
        <v/>
      </c>
      <c r="TA91" s="34" t="str">
        <f>IF(SZ91&lt;&gt;"",HLOOKUP(COUNT($RV91:SZ91)+1,$G$4:$EH$9,TA$14,0)*$D91,IF($C91=TA$17,$G$9*$D91,""))</f>
        <v/>
      </c>
      <c r="TB91" s="34" t="str">
        <f>IF(TA91&lt;&gt;"",HLOOKUP(COUNT($RV91:TA91)+1,$G$4:$EH$9,TB$14,0)*$D91,IF($C91=TB$17,$G$9*$D91,""))</f>
        <v/>
      </c>
      <c r="TC91" s="34" t="str">
        <f>IF(TB91&lt;&gt;"",HLOOKUP(COUNT($RV91:TB91)+1,$G$4:$EH$9,TC$14,0)*$D91,IF($C91=TC$17,$G$9*$D91,""))</f>
        <v/>
      </c>
      <c r="TD91" s="34" t="str">
        <f>IF(TC91&lt;&gt;"",HLOOKUP(COUNT($RV91:TC91)+1,$G$4:$EH$9,TD$14,0)*$D91,IF($C91=TD$17,$G$9*$D91,""))</f>
        <v/>
      </c>
      <c r="TE91" s="34" t="str">
        <f>IF(TD91&lt;&gt;"",HLOOKUP(COUNT($RV91:TD91)+1,$G$4:$EH$9,TE$14,0)*$D91,IF($C91=TE$17,$G$9*$D91,""))</f>
        <v/>
      </c>
      <c r="TF91" s="34" t="str">
        <f>IF(TE91&lt;&gt;"",HLOOKUP(COUNT($RV91:TE91)+1,$G$4:$EH$9,TF$14,0)*$D91,IF($C91=TF$17,$G$9*$D91,""))</f>
        <v/>
      </c>
      <c r="TG91" s="34" t="str">
        <f>IF(TF91&lt;&gt;"",HLOOKUP(COUNT($RV91:TF91)+1,$G$4:$EH$9,TG$14,0)*$D91,IF($C91=TG$17,$G$9*$D91,""))</f>
        <v/>
      </c>
      <c r="TH91" s="34" t="str">
        <f>IF(TG91&lt;&gt;"",HLOOKUP(COUNT($RV91:TG91)+1,$G$4:$EH$9,TH$14,0)*$D91,IF($C91=TH$17,$G$9*$D91,""))</f>
        <v/>
      </c>
      <c r="TI91" s="34" t="str">
        <f>IF(TH91&lt;&gt;"",HLOOKUP(COUNT($RV91:TH91)+1,$G$4:$EH$9,TI$14,0)*$D91,IF($C91=TI$17,$G$9*$D91,""))</f>
        <v/>
      </c>
      <c r="TJ91" s="34" t="str">
        <f>IF(TI91&lt;&gt;"",HLOOKUP(COUNT($RV91:TI91)+1,$G$4:$EH$9,TJ$14,0)*$D91,IF($C91=TJ$17,$G$9*$D91,""))</f>
        <v/>
      </c>
      <c r="TK91" s="34" t="str">
        <f>IF(TJ91&lt;&gt;"",HLOOKUP(COUNT($RV91:TJ91)+1,$G$4:$EH$9,TK$14,0)*$D91,IF($C91=TK$17,$G$9*$D91,""))</f>
        <v/>
      </c>
      <c r="TL91" s="34" t="str">
        <f>IF(TK91&lt;&gt;"",HLOOKUP(COUNT($RV91:TK91)+1,$G$4:$EH$9,TL$14,0)*$D91,IF($C91=TL$17,$G$9*$D91,""))</f>
        <v/>
      </c>
      <c r="TM91" s="34" t="str">
        <f>IF(TL91&lt;&gt;"",HLOOKUP(COUNT($RV91:TL91)+1,$G$4:$EH$9,TM$14,0)*$D91,IF($C91=TM$17,$G$9*$D91,""))</f>
        <v/>
      </c>
      <c r="TN91" s="34" t="str">
        <f>IF(TM91&lt;&gt;"",HLOOKUP(COUNT($RV91:TM91)+1,$G$4:$EH$9,TN$14,0)*$D91,IF($C91=TN$17,$G$9*$D91,""))</f>
        <v/>
      </c>
      <c r="TO91" s="34" t="str">
        <f>IF(TN91&lt;&gt;"",HLOOKUP(COUNT($RV91:TN91)+1,$G$4:$EH$9,TO$14,0)*$D91,IF($C91=TO$17,$G$9*$D91,""))</f>
        <v/>
      </c>
      <c r="TP91" s="34" t="str">
        <f>IF(TO91&lt;&gt;"",HLOOKUP(COUNT($RV91:TO91)+1,$G$4:$EH$9,TP$14,0)*$D91,IF($C91=TP$17,$G$9*$D91,""))</f>
        <v/>
      </c>
      <c r="TQ91" s="34" t="str">
        <f>IF(TP91&lt;&gt;"",HLOOKUP(COUNT($RV91:TP91)+1,$G$4:$EH$9,TQ$14,0)*$D91,IF($C91=TQ$17,$G$9*$D91,""))</f>
        <v/>
      </c>
      <c r="TR91" s="34" t="str">
        <f>IF(TQ91&lt;&gt;"",HLOOKUP(COUNT($RV91:TQ91)+1,$G$4:$EH$9,TR$14,0)*$D91,IF($C91=TR$17,$G$9*$D91,""))</f>
        <v/>
      </c>
      <c r="TS91" s="34" t="str">
        <f>IF(TR91&lt;&gt;"",HLOOKUP(COUNT($RV91:TR91)+1,$G$4:$EH$9,TS$14,0)*$D91,IF($C91=TS$17,$G$9*$D91,""))</f>
        <v/>
      </c>
      <c r="TT91" s="34" t="str">
        <f>IF(TS91&lt;&gt;"",HLOOKUP(COUNT($RV91:TS91)+1,$G$4:$EH$9,TT$14,0)*$D91,IF($C91=TT$17,$G$9*$D91,""))</f>
        <v/>
      </c>
      <c r="TU91" s="34" t="str">
        <f>IF(TT91&lt;&gt;"",HLOOKUP(COUNT($RV91:TT91)+1,$G$4:$EH$9,TU$14,0)*$D91,IF($C91=TU$17,$G$9*$D91,""))</f>
        <v/>
      </c>
      <c r="TV91" s="34" t="str">
        <f>IF(TU91&lt;&gt;"",HLOOKUP(COUNT($RV91:TU91)+1,$G$4:$EH$9,TV$14,0)*$D91,IF($C91=TV$17,$G$9*$D91,""))</f>
        <v/>
      </c>
      <c r="TW91" s="34" t="str">
        <f>IF(TV91&lt;&gt;"",HLOOKUP(COUNT($RV91:TV91)+1,$G$4:$EH$9,TW$14,0)*$D91,IF($C91=TW$17,$G$9*$D91,""))</f>
        <v/>
      </c>
      <c r="TX91" s="34" t="str">
        <f>IF(TW91&lt;&gt;"",HLOOKUP(COUNT($RV91:TW91)+1,$G$4:$EH$9,TX$14,0)*$D91,IF($C91=TX$17,$G$9*$D91,""))</f>
        <v/>
      </c>
      <c r="TY91" s="34" t="str">
        <f>IF(TX91&lt;&gt;"",HLOOKUP(COUNT($RV91:TX91)+1,$G$4:$EH$9,TY$14,0)*$D91,IF($C91=TY$17,$G$9*$D91,""))</f>
        <v/>
      </c>
      <c r="TZ91" s="34" t="str">
        <f>IF(TY91&lt;&gt;"",HLOOKUP(COUNT($RV91:TY91)+1,$G$4:$EH$9,TZ$14,0)*$D91,IF($C91=TZ$17,$G$9*$D91,""))</f>
        <v/>
      </c>
      <c r="UA91" s="34" t="str">
        <f>IF(TZ91&lt;&gt;"",HLOOKUP(COUNT($RV91:TZ91)+1,$G$4:$EH$9,UA$14,0)*$D91,IF($C91=UA$17,$G$9*$D91,""))</f>
        <v/>
      </c>
      <c r="UB91" s="34" t="str">
        <f>IF(UA91&lt;&gt;"",HLOOKUP(COUNT($RV91:UA91)+1,$G$4:$EH$9,UB$14,0)*$D91,IF($C91=UB$17,$G$9*$D91,""))</f>
        <v/>
      </c>
      <c r="UC91" s="34" t="str">
        <f>IF(UB91&lt;&gt;"",HLOOKUP(COUNT($RV91:UB91)+1,$G$4:$EH$9,UC$14,0)*$D91,IF($C91=UC$17,$G$9*$D91,""))</f>
        <v/>
      </c>
      <c r="UD91" s="34" t="str">
        <f>IF(UC91&lt;&gt;"",HLOOKUP(COUNT($RV91:UC91)+1,$G$4:$EH$9,UD$14,0)*$D91,IF($C91=UD$17,$G$9*$D91,""))</f>
        <v/>
      </c>
      <c r="UE91" s="34" t="str">
        <f>IF(UD91&lt;&gt;"",HLOOKUP(COUNT($RV91:UD91)+1,$G$4:$EH$9,UE$14,0)*$D91,IF($C91=UE$17,$G$9*$D91,""))</f>
        <v/>
      </c>
      <c r="UF91" s="34" t="str">
        <f>IF(UE91&lt;&gt;"",HLOOKUP(COUNT($RV91:UE91)+1,$G$4:$EH$9,UF$14,0)*$D91,IF($C91=UF$17,$G$9*$D91,""))</f>
        <v/>
      </c>
      <c r="UG91" s="34" t="str">
        <f>IF(UF91&lt;&gt;"",HLOOKUP(COUNT($RV91:UF91)+1,$G$4:$EH$9,UG$14,0)*$D91,IF($C91=UG$17,$G$9*$D91,""))</f>
        <v/>
      </c>
      <c r="UH91" s="34" t="str">
        <f>IF(UG91&lt;&gt;"",HLOOKUP(COUNT($RV91:UG91)+1,$G$4:$EH$9,UH$14,0)*$D91,IF($C91=UH$17,$G$9*$D91,""))</f>
        <v/>
      </c>
      <c r="UI91" s="34" t="str">
        <f>IF(UH91&lt;&gt;"",HLOOKUP(COUNT($RV91:UH91)+1,$G$4:$EH$9,UI$14,0)*$D91,IF($C91=UI$17,$G$9*$D91,""))</f>
        <v/>
      </c>
      <c r="UJ91" s="34" t="str">
        <f>IF(UI91&lt;&gt;"",HLOOKUP(COUNT($RV91:UI91)+1,$G$4:$EH$9,UJ$14,0)*$D91,IF($C91=UJ$17,$G$9*$D91,""))</f>
        <v/>
      </c>
      <c r="UK91" s="34" t="str">
        <f>IF(UJ91&lt;&gt;"",HLOOKUP(COUNT($RV91:UJ91)+1,$G$4:$EH$9,UK$14,0)*$D91,IF($C91=UK$17,$G$9*$D91,""))</f>
        <v/>
      </c>
      <c r="UL91" s="34" t="str">
        <f>IF(UK91&lt;&gt;"",HLOOKUP(COUNT($RV91:UK91)+1,$G$4:$EH$9,UL$14,0)*$D91,IF($C91=UL$17,$G$9*$D91,""))</f>
        <v/>
      </c>
      <c r="UM91" s="34" t="str">
        <f>IF(UL91&lt;&gt;"",HLOOKUP(COUNT($RV91:UL91)+1,$G$4:$EH$9,UM$14,0)*$D91,IF($C91=UM$17,$G$9*$D91,""))</f>
        <v/>
      </c>
      <c r="UN91" s="34" t="str">
        <f>IF(UM91&lt;&gt;"",HLOOKUP(COUNT($RV91:UM91)+1,$G$4:$EH$9,UN$14,0)*$D91,IF($C91=UN$17,$G$9*$D91,""))</f>
        <v/>
      </c>
      <c r="UO91" s="34" t="str">
        <f>IF(UN91&lt;&gt;"",HLOOKUP(COUNT($RV91:UN91)+1,$G$4:$EH$9,UO$14,0)*$D91,IF($C91=UO$17,$G$9*$D91,""))</f>
        <v/>
      </c>
      <c r="UP91" s="34" t="str">
        <f>IF(UO91&lt;&gt;"",HLOOKUP(COUNT($RV91:UO91)+1,$G$4:$EH$9,UP$14,0)*$D91,IF($C91=UP$17,$G$9*$D91,""))</f>
        <v/>
      </c>
      <c r="UQ91" s="34">
        <f>IF(UP91&lt;&gt;"",HLOOKUP(COUNT($RV91:UP91)+1,$G$4:$EH$9,UQ$14,0)*$D91,IF($C91=UQ$17,$G$9*$D91,""))</f>
        <v>14500</v>
      </c>
      <c r="UR91" s="34">
        <f>IF(UQ91&lt;&gt;"",HLOOKUP(COUNT($RV91:UQ91)+1,$G$4:$EH$9,UR$14,0)*$D91,IF($C91=UR$17,$G$9*$D91,""))</f>
        <v>0</v>
      </c>
      <c r="US91" s="34">
        <f>IF(UR91&lt;&gt;"",HLOOKUP(COUNT($RV91:UR91)+1,$G$4:$EH$9,US$14,0)*$D91,IF($C91=US$17,$G$9*$D91,""))</f>
        <v>0</v>
      </c>
      <c r="UT91" s="34">
        <f>IF(US91&lt;&gt;"",HLOOKUP(COUNT($RV91:US91)+1,$G$4:$EH$9,UT$14,0)*$D91,IF($C91=UT$17,$G$9*$D91,""))</f>
        <v>0</v>
      </c>
      <c r="UU91" s="34">
        <f>IF(UT91&lt;&gt;"",HLOOKUP(COUNT($RV91:UT91)+1,$G$4:$EH$9,UU$14,0)*$D91,IF($C91=UU$17,$G$9*$D91,""))</f>
        <v>0</v>
      </c>
      <c r="UV91" s="34">
        <f>IF(UU91&lt;&gt;"",HLOOKUP(COUNT($RV91:UU91)+1,$G$4:$EH$9,UV$14,0)*$D91,IF($C91=UV$17,$G$9*$D91,""))</f>
        <v>0</v>
      </c>
      <c r="UW91" s="34">
        <f>IF(UV91&lt;&gt;"",HLOOKUP(COUNT($RV91:UV91)+1,$G$4:$EH$9,UW$14,0)*$D91,IF($C91=UW$17,$G$9*$D91,""))</f>
        <v>0</v>
      </c>
      <c r="UX91" s="34">
        <f>IF(UW91&lt;&gt;"",HLOOKUP(COUNT($RV91:UW91)+1,$G$4:$EH$9,UX$14,0)*$D91,IF($C91=UX$17,$G$9*$D91,""))</f>
        <v>0</v>
      </c>
      <c r="UY91" s="34">
        <f>IF(UX91&lt;&gt;"",HLOOKUP(COUNT($RV91:UX91)+1,$G$4:$EH$9,UY$14,0)*$D91,IF($C91=UY$17,$G$9*$D91,""))</f>
        <v>0</v>
      </c>
      <c r="UZ91" s="34">
        <f>IF(UY91&lt;&gt;"",HLOOKUP(COUNT($RV91:UY91)+1,$G$4:$EH$9,UZ$14,0)*$D91,IF($C91=UZ$17,$G$9*$D91,""))</f>
        <v>0</v>
      </c>
      <c r="VA91" s="34">
        <f>IF(UZ91&lt;&gt;"",HLOOKUP(COUNT($RV91:UZ91)+1,$G$4:$EH$9,VA$14,0)*$D91,IF($C91=VA$17,$G$9*$D91,""))</f>
        <v>0</v>
      </c>
      <c r="VB91" s="34">
        <f>IF(VA91&lt;&gt;"",HLOOKUP(COUNT($RV91:VA91)+1,$G$4:$EH$9,VB$14,0)*$D91,IF($C91=VB$17,$G$9*$D91,""))</f>
        <v>0</v>
      </c>
      <c r="VC91" s="34">
        <f>IF(VB91&lt;&gt;"",HLOOKUP(COUNT($RV91:VB91)+1,$G$4:$EH$9,VC$14,0)*$D91,IF($C91=VC$17,$G$9*$D91,""))</f>
        <v>0</v>
      </c>
      <c r="VD91" s="34">
        <f>IF(VC91&lt;&gt;"",HLOOKUP(COUNT($RV91:VC91)+1,$G$4:$EH$9,VD$14,0)*$D91,IF($C91=VD$17,$G$9*$D91,""))</f>
        <v>0</v>
      </c>
      <c r="VE91" s="34">
        <f>IF(VD91&lt;&gt;"",HLOOKUP(COUNT($RV91:VD91)+1,$G$4:$EH$9,VE$14,0)*$D91,IF($C91=VE$17,$G$9*$D91,""))</f>
        <v>0</v>
      </c>
      <c r="VF91" s="34">
        <f>IF(VE91&lt;&gt;"",HLOOKUP(COUNT($RV91:VE91)+1,$G$4:$EH$9,VF$14,0)*$D91,IF($C91=VF$17,$G$9*$D91,""))</f>
        <v>0</v>
      </c>
      <c r="VG91" s="34">
        <f>IF(VF91&lt;&gt;"",HLOOKUP(COUNT($RV91:VF91)+1,$G$4:$EH$9,VG$14,0)*$D91,IF($C91=VG$17,$G$9*$D91,""))</f>
        <v>0</v>
      </c>
      <c r="VH91" s="34">
        <f>IF(VG91&lt;&gt;"",HLOOKUP(COUNT($RV91:VG91)+1,$G$4:$EH$9,VH$14,0)*$D91,IF($C91=VH$17,$G$9*$D91,""))</f>
        <v>0</v>
      </c>
      <c r="VI91" s="34">
        <f>IF(VH91&lt;&gt;"",HLOOKUP(COUNT($RV91:VH91)+1,$G$4:$EH$9,VI$14,0)*$D91,IF($C91=VI$17,$G$9*$D91,""))</f>
        <v>0</v>
      </c>
      <c r="VJ91" s="34">
        <f>IF(VI91&lt;&gt;"",HLOOKUP(COUNT($RV91:VI91)+1,$G$4:$EH$9,VJ$14,0)*$D91,IF($C91=VJ$17,$G$9*$D91,""))</f>
        <v>0</v>
      </c>
      <c r="VK91" s="34">
        <f>IF(VJ91&lt;&gt;"",HLOOKUP(COUNT($RV91:VJ91)+1,$G$4:$EH$9,VK$14,0)*$D91,IF($C91=VK$17,$G$9*$D91,""))</f>
        <v>0</v>
      </c>
      <c r="VL91" s="34">
        <f>IF(VK91&lt;&gt;"",HLOOKUP(COUNT($RV91:VK91)+1,$G$4:$EH$9,VL$14,0)*$D91,IF($C91=VL$17,$G$9*$D91,""))</f>
        <v>0</v>
      </c>
      <c r="VM91" s="34">
        <f>IF(VL91&lt;&gt;"",HLOOKUP(COUNT($RV91:VL91)+1,$G$4:$EH$9,VM$14,0)*$D91,IF($C91=VM$17,$G$9*$D91,""))</f>
        <v>0</v>
      </c>
      <c r="VN91" s="34">
        <f>IF(VM91&lt;&gt;"",HLOOKUP(COUNT($RV91:VM91)+1,$G$4:$EH$9,VN$14,0)*$D91,IF($C91=VN$17,$G$9*$D91,""))</f>
        <v>0</v>
      </c>
      <c r="VO91" s="34">
        <f>IF(VN91&lt;&gt;"",HLOOKUP(COUNT($RV91:VN91)+1,$G$4:$EH$9,VO$14,0)*$D91,IF($C91=VO$17,$G$9*$D91,""))</f>
        <v>0</v>
      </c>
      <c r="VP91" s="34">
        <f>IF(VO91&lt;&gt;"",HLOOKUP(COUNT($RV91:VO91)+1,$G$4:$EH$9,VP$14,0)*$D91,IF($C91=VP$17,$G$9*$D91,""))</f>
        <v>0</v>
      </c>
      <c r="VQ91" s="34">
        <f>IF(VP91&lt;&gt;"",HLOOKUP(COUNT($RV91:VP91)+1,$G$4:$EH$9,VQ$14,0)*$D91,IF($C91=VQ$17,$G$9*$D91,""))</f>
        <v>0</v>
      </c>
      <c r="VR91" s="34">
        <f>IF(VQ91&lt;&gt;"",HLOOKUP(COUNT($RV91:VQ91)+1,$G$4:$EH$9,VR$14,0)*$D91,IF($C91=VR$17,$G$9*$D91,""))</f>
        <v>0</v>
      </c>
      <c r="VS91" s="34">
        <f>IF(VR91&lt;&gt;"",HLOOKUP(COUNT($RV91:VR91)+1,$G$4:$EH$9,VS$14,0)*$D91,IF($C91=VS$17,$G$9*$D91,""))</f>
        <v>0</v>
      </c>
      <c r="VT91" s="34">
        <f>IF(VS91&lt;&gt;"",HLOOKUP(COUNT($RV91:VS91)+1,$G$4:$EH$9,VT$14,0)*$D91,IF($C91=VT$17,$G$9*$D91,""))</f>
        <v>0</v>
      </c>
      <c r="VU91" s="34">
        <f>IF(VT91&lt;&gt;"",HLOOKUP(COUNT($RV91:VT91)+1,$G$4:$EH$9,VU$14,0)*$D91,IF($C91=VU$17,$G$9*$D91,""))</f>
        <v>0</v>
      </c>
      <c r="VV91" s="34">
        <f>IF(VU91&lt;&gt;"",HLOOKUP(COUNT($RV91:VU91)+1,$G$4:$EH$9,VV$14,0)*$D91,IF($C91=VV$17,$G$9*$D91,""))</f>
        <v>0</v>
      </c>
      <c r="VW91" s="34">
        <f>IF(VV91&lt;&gt;"",HLOOKUP(COUNT($RV91:VV91)+1,$G$4:$EH$9,VW$14,0)*$D91,IF($C91=VW$17,$G$9*$D91,""))</f>
        <v>0</v>
      </c>
      <c r="VX91" s="34">
        <f>IF(VW91&lt;&gt;"",HLOOKUP(COUNT($RV91:VW91)+1,$G$4:$EH$9,VX$14,0)*$D91,IF($C91=VX$17,$G$9*$D91,""))</f>
        <v>0</v>
      </c>
      <c r="VY91" s="34">
        <f>IF(VX91&lt;&gt;"",HLOOKUP(COUNT($RV91:VX91)+1,$G$4:$EH$9,VY$14,0)*$D91,IF($C91=VY$17,$G$9*$D91,""))</f>
        <v>0</v>
      </c>
      <c r="VZ91" s="34">
        <f>IF(VY91&lt;&gt;"",HLOOKUP(COUNT($RV91:VY91)+1,$G$4:$EH$9,VZ$14,0)*$D91,IF($C91=VZ$17,$G$9*$D91,""))</f>
        <v>0</v>
      </c>
      <c r="WA91" s="34">
        <f>IF(VZ91&lt;&gt;"",HLOOKUP(COUNT($RV91:VZ91)+1,$G$4:$EH$9,WA$14,0)*$D91,IF($C91=WA$17,$G$9*$D91,""))</f>
        <v>0</v>
      </c>
      <c r="WB91" s="34">
        <f>IF(WA91&lt;&gt;"",HLOOKUP(COUNT($RV91:WA91)+1,$G$4:$EH$9,WB$14,0)*$D91,IF($C91=WB$17,$G$9*$D91,""))</f>
        <v>0</v>
      </c>
      <c r="WC91" s="34">
        <f>IF(WB91&lt;&gt;"",HLOOKUP(COUNT($RV91:WB91)+1,$G$4:$EH$9,WC$14,0)*$D91,IF($C91=WC$17,$G$9*$D91,""))</f>
        <v>0</v>
      </c>
      <c r="WD91" s="34">
        <f>IF(WC91&lt;&gt;"",HLOOKUP(COUNT($RV91:WC91)+1,$G$4:$EH$9,WD$14,0)*$D91,IF($C91=WD$17,$G$9*$D91,""))</f>
        <v>0</v>
      </c>
      <c r="WE91" s="34">
        <f>IF(WD91&lt;&gt;"",HLOOKUP(COUNT($RV91:WD91)+1,$G$4:$EH$9,WE$14,0)*$D91,IF($C91=WE$17,$G$9*$D91,""))</f>
        <v>0</v>
      </c>
      <c r="WF91" s="34">
        <f>IF(WE91&lt;&gt;"",HLOOKUP(COUNT($RV91:WE91)+1,$G$4:$EH$9,WF$14,0)*$D91,IF($C91=WF$17,$G$9*$D91,""))</f>
        <v>0</v>
      </c>
      <c r="WG91" s="34">
        <f>IF(WF91&lt;&gt;"",HLOOKUP(COUNT($RV91:WF91)+1,$G$4:$EH$9,WG$14,0)*$D91,IF($C91=WG$17,$G$9*$D91,""))</f>
        <v>0</v>
      </c>
      <c r="WH91" s="34">
        <f>IF(WG91&lt;&gt;"",HLOOKUP(COUNT($RV91:WG91)+1,$G$4:$EH$9,WH$14,0)*$D91,IF($C91=WH$17,$G$9*$D91,""))</f>
        <v>0</v>
      </c>
      <c r="WI91" s="34">
        <f>IF(WH91&lt;&gt;"",HLOOKUP(COUNT($RV91:WH91)+1,$G$4:$EH$9,WI$14,0)*$D91,IF($C91=WI$17,$G$9*$D91,""))</f>
        <v>0</v>
      </c>
      <c r="WJ91" s="34">
        <f>IF(WI91&lt;&gt;"",HLOOKUP(COUNT($RV91:WI91)+1,$G$4:$EH$9,WJ$14,0)*$D91,IF($C91=WJ$17,$G$9*$D91,""))</f>
        <v>0</v>
      </c>
      <c r="WK91" s="34">
        <f>IF(WJ91&lt;&gt;"",HLOOKUP(COUNT($RV91:WJ91)+1,$G$4:$EH$9,WK$14,0)*$D91,IF($C91=WK$17,$G$9*$D91,""))</f>
        <v>0</v>
      </c>
      <c r="WL91" s="34">
        <f>IF(WK91&lt;&gt;"",HLOOKUP(COUNT($RV91:WK91)+1,$G$4:$EH$9,WL$14,0)*$D91,IF($C91=WL$17,$G$9*$D91,""))</f>
        <v>0</v>
      </c>
    </row>
    <row r="92" spans="1:610" ht="15" x14ac:dyDescent="0.2">
      <c r="A92" s="25">
        <f t="shared" si="911"/>
        <v>2</v>
      </c>
      <c r="B92" s="1328" t="s">
        <v>88</v>
      </c>
      <c r="C92" s="62">
        <f t="shared" si="912"/>
        <v>74</v>
      </c>
      <c r="D92" s="30">
        <f>VLOOKUP(B92,Premissas!$R$8:$AD$18,(Histograma!A92+1),0)</f>
        <v>5</v>
      </c>
      <c r="G92" s="34" t="str">
        <f>IF(F92&lt;&gt;"",HLOOKUP(COUNT($F92:F92)+1,$G$4:$EH$8,G$14,0)*$D92,IF($C92=G$17,$G$5*$D92,""))</f>
        <v/>
      </c>
      <c r="H92" s="34" t="str">
        <f>IF(G92&lt;&gt;"",HLOOKUP(COUNT($F92:G92)+1,$G$4:$EH$8,H$14,0)*$D92,IF($C92=H$17,$G$5*$D92,""))</f>
        <v/>
      </c>
      <c r="I92" s="34" t="str">
        <f>IF(H92&lt;&gt;"",HLOOKUP(COUNT($F92:H92)+1,$G$4:$EH$8,I$14,0)*$D92,IF($C92=I$17,$G$5*$D92,""))</f>
        <v/>
      </c>
      <c r="J92" s="34" t="str">
        <f>IF(I92&lt;&gt;"",HLOOKUP(COUNT($F92:I92)+1,$G$4:$EH$8,J$14,0)*$D92,IF($C92=J$17,$G$5*$D92,""))</f>
        <v/>
      </c>
      <c r="K92" s="34" t="str">
        <f>IF(J92&lt;&gt;"",HLOOKUP(COUNT($F92:J92)+1,$G$4:$EH$8,K$14,0)*$D92,IF($C92=K$17,$G$5*$D92,""))</f>
        <v/>
      </c>
      <c r="L92" s="34" t="str">
        <f>IF(K92&lt;&gt;"",HLOOKUP(COUNT($F92:K92)+1,$G$4:$EH$8,L$14,0)*$D92,IF($C92=L$17,$G$5*$D92,""))</f>
        <v/>
      </c>
      <c r="M92" s="34" t="str">
        <f>IF(L92&lt;&gt;"",HLOOKUP(COUNT($F92:L92)+1,$G$4:$EH$8,M$14,0)*$D92,IF($C92=M$17,$G$5*$D92,""))</f>
        <v/>
      </c>
      <c r="N92" s="34" t="str">
        <f>IF(M92&lt;&gt;"",HLOOKUP(COUNT($F92:M92)+1,$G$4:$EH$8,N$14,0)*$D92,IF($C92=N$17,$G$5*$D92,""))</f>
        <v/>
      </c>
      <c r="O92" s="34" t="str">
        <f>IF(N92&lt;&gt;"",HLOOKUP(COUNT($F92:N92)+1,$G$4:$EH$8,O$14,0)*$D92,IF($C92=O$17,$G$5*$D92,""))</f>
        <v/>
      </c>
      <c r="P92" s="34" t="str">
        <f>IF(O92&lt;&gt;"",HLOOKUP(COUNT($F92:O92)+1,$G$4:$EH$8,P$14,0)*$D92,IF($C92=P$17,$G$5*$D92,""))</f>
        <v/>
      </c>
      <c r="Q92" s="34" t="str">
        <f>IF(P92&lt;&gt;"",HLOOKUP(COUNT($F92:P92)+1,$G$4:$EH$8,Q$14,0)*$D92,IF($C92=Q$17,$G$5*$D92,""))</f>
        <v/>
      </c>
      <c r="R92" s="34" t="str">
        <f>IF(Q92&lt;&gt;"",HLOOKUP(COUNT($F92:Q92)+1,$G$4:$EH$8,R$14,0)*$D92,IF($C92=R$17,$G$5*$D92,""))</f>
        <v/>
      </c>
      <c r="S92" s="34" t="str">
        <f>IF(R92&lt;&gt;"",HLOOKUP(COUNT($F92:R92)+1,$G$4:$EH$8,S$14,0)*$D92,IF($C92=S$17,$G$5*$D92,""))</f>
        <v/>
      </c>
      <c r="T92" s="34" t="str">
        <f>IF(S92&lt;&gt;"",HLOOKUP(COUNT($F92:S92)+1,$G$4:$EH$8,T$14,0)*$D92,IF($C92=T$17,$G$5*$D92,""))</f>
        <v/>
      </c>
      <c r="U92" s="34" t="str">
        <f>IF(T92&lt;&gt;"",HLOOKUP(COUNT($F92:T92)+1,$G$4:$EH$8,U$14,0)*$D92,IF($C92=U$17,$G$5*$D92,""))</f>
        <v/>
      </c>
      <c r="V92" s="34" t="str">
        <f>IF(U92&lt;&gt;"",HLOOKUP(COUNT($F92:U92)+1,$G$4:$EH$8,V$14,0)*$D92,IF($C92=V$17,$G$5*$D92,""))</f>
        <v/>
      </c>
      <c r="W92" s="34" t="str">
        <f>IF(V92&lt;&gt;"",HLOOKUP(COUNT($F92:V92)+1,$G$4:$EH$8,W$14,0)*$D92,IF($C92=W$17,$G$5*$D92,""))</f>
        <v/>
      </c>
      <c r="X92" s="34" t="str">
        <f>IF(W92&lt;&gt;"",HLOOKUP(COUNT($F92:W92)+1,$G$4:$EH$8,X$14,0)*$D92,IF($C92=X$17,$G$5*$D92,""))</f>
        <v/>
      </c>
      <c r="Y92" s="34" t="str">
        <f>IF(X92&lt;&gt;"",HLOOKUP(COUNT($F92:X92)+1,$G$4:$EH$8,Y$14,0)*$D92,IF($C92=Y$17,$G$5*$D92,""))</f>
        <v/>
      </c>
      <c r="Z92" s="34" t="str">
        <f>IF(Y92&lt;&gt;"",HLOOKUP(COUNT($F92:Y92)+1,$G$4:$EH$8,Z$14,0)*$D92,IF($C92=Z$17,$G$5*$D92,""))</f>
        <v/>
      </c>
      <c r="AA92" s="34" t="str">
        <f>IF(Z92&lt;&gt;"",HLOOKUP(COUNT($F92:Z92)+1,$G$4:$EH$8,AA$14,0)*$D92,IF($C92=AA$17,$G$5*$D92,""))</f>
        <v/>
      </c>
      <c r="AB92" s="34" t="str">
        <f>IF(AA92&lt;&gt;"",HLOOKUP(COUNT($F92:AA92)+1,$G$4:$EH$8,AB$14,0)*$D92,IF($C92=AB$17,$G$5*$D92,""))</f>
        <v/>
      </c>
      <c r="AC92" s="34" t="str">
        <f>IF(AB92&lt;&gt;"",HLOOKUP(COUNT($F92:AB92)+1,$G$4:$EH$8,AC$14,0)*$D92,IF($C92=AC$17,$G$5*$D92,""))</f>
        <v/>
      </c>
      <c r="AD92" s="34" t="str">
        <f>IF(AC92&lt;&gt;"",HLOOKUP(COUNT($F92:AC92)+1,$G$4:$EH$8,AD$14,0)*$D92,IF($C92=AD$17,$G$5*$D92,""))</f>
        <v/>
      </c>
      <c r="AE92" s="34" t="str">
        <f>IF(AD92&lt;&gt;"",HLOOKUP(COUNT($F92:AD92)+1,$G$4:$EH$8,AE$14,0)*$D92,IF($C92=AE$17,$G$5*$D92,""))</f>
        <v/>
      </c>
      <c r="AF92" s="34" t="str">
        <f>IF(AE92&lt;&gt;"",HLOOKUP(COUNT($F92:AE92)+1,$G$4:$EH$8,AF$14,0)*$D92,IF($C92=AF$17,$G$5*$D92,""))</f>
        <v/>
      </c>
      <c r="AG92" s="34" t="str">
        <f>IF(AF92&lt;&gt;"",HLOOKUP(COUNT($F92:AF92)+1,$G$4:$EH$8,AG$14,0)*$D92,IF($C92=AG$17,$G$5*$D92,""))</f>
        <v/>
      </c>
      <c r="AH92" s="34" t="str">
        <f>IF(AG92&lt;&gt;"",HLOOKUP(COUNT($F92:AG92)+1,$G$4:$EH$8,AH$14,0)*$D92,IF($C92=AH$17,$G$5*$D92,""))</f>
        <v/>
      </c>
      <c r="AI92" s="34" t="str">
        <f>IF(AH92&lt;&gt;"",HLOOKUP(COUNT($F92:AH92)+1,$G$4:$EH$8,AI$14,0)*$D92,IF($C92=AI$17,$G$5*$D92,""))</f>
        <v/>
      </c>
      <c r="AJ92" s="34" t="str">
        <f>IF(AI92&lt;&gt;"",HLOOKUP(COUNT($F92:AI92)+1,$G$4:$EH$8,AJ$14,0)*$D92,IF($C92=AJ$17,$G$5*$D92,""))</f>
        <v/>
      </c>
      <c r="AK92" s="34" t="str">
        <f>IF(AJ92&lt;&gt;"",HLOOKUP(COUNT($F92:AJ92)+1,$G$4:$EH$8,AK$14,0)*$D92,IF($C92=AK$17,$G$5*$D92,""))</f>
        <v/>
      </c>
      <c r="AL92" s="34" t="str">
        <f>IF(AK92&lt;&gt;"",HLOOKUP(COUNT($F92:AK92)+1,$G$4:$EH$8,AL$14,0)*$D92,IF($C92=AL$17,$G$5*$D92,""))</f>
        <v/>
      </c>
      <c r="AM92" s="34" t="str">
        <f>IF(AL92&lt;&gt;"",HLOOKUP(COUNT($F92:AL92)+1,$G$4:$EH$8,AM$14,0)*$D92,IF($C92=AM$17,$G$5*$D92,""))</f>
        <v/>
      </c>
      <c r="AN92" s="34" t="str">
        <f>IF(AM92&lt;&gt;"",HLOOKUP(COUNT($F92:AM92)+1,$G$4:$EH$8,AN$14,0)*$D92,IF($C92=AN$17,$G$5*$D92,""))</f>
        <v/>
      </c>
      <c r="AO92" s="34" t="str">
        <f>IF(AN92&lt;&gt;"",HLOOKUP(COUNT($F92:AN92)+1,$G$4:$EH$8,AO$14,0)*$D92,IF($C92=AO$17,$G$5*$D92,""))</f>
        <v/>
      </c>
      <c r="AP92" s="34" t="str">
        <f>IF(AO92&lt;&gt;"",HLOOKUP(COUNT($F92:AO92)+1,$G$4:$EH$8,AP$14,0)*$D92,IF($C92=AP$17,$G$5*$D92,""))</f>
        <v/>
      </c>
      <c r="AQ92" s="34" t="str">
        <f>IF(AP92&lt;&gt;"",HLOOKUP(COUNT($F92:AP92)+1,$G$4:$EH$8,AQ$14,0)*$D92,IF($C92=AQ$17,$G$5*$D92,""))</f>
        <v/>
      </c>
      <c r="AR92" s="34" t="str">
        <f>IF(AQ92&lt;&gt;"",HLOOKUP(COUNT($F92:AQ92)+1,$G$4:$EH$8,AR$14,0)*$D92,IF($C92=AR$17,$G$5*$D92,""))</f>
        <v/>
      </c>
      <c r="AS92" s="34" t="str">
        <f>IF(AR92&lt;&gt;"",HLOOKUP(COUNT($F92:AR92)+1,$G$4:$EH$8,AS$14,0)*$D92,IF($C92=AS$17,$G$5*$D92,""))</f>
        <v/>
      </c>
      <c r="AT92" s="34" t="str">
        <f>IF(AS92&lt;&gt;"",HLOOKUP(COUNT($F92:AS92)+1,$G$4:$EH$8,AT$14,0)*$D92,IF($C92=AT$17,$G$5*$D92,""))</f>
        <v/>
      </c>
      <c r="AU92" s="34" t="str">
        <f>IF(AT92&lt;&gt;"",HLOOKUP(COUNT($F92:AT92)+1,$G$4:$EH$8,AU$14,0)*$D92,IF($C92=AU$17,$G$5*$D92,""))</f>
        <v/>
      </c>
      <c r="AV92" s="34" t="str">
        <f>IF(AU92&lt;&gt;"",HLOOKUP(COUNT($F92:AU92)+1,$G$4:$EH$8,AV$14,0)*$D92,IF($C92=AV$17,$G$5*$D92,""))</f>
        <v/>
      </c>
      <c r="AW92" s="34" t="str">
        <f>IF(AV92&lt;&gt;"",HLOOKUP(COUNT($F92:AV92)+1,$G$4:$EH$8,AW$14,0)*$D92,IF($C92=AW$17,$G$5*$D92,""))</f>
        <v/>
      </c>
      <c r="AX92" s="34" t="str">
        <f>IF(AW92&lt;&gt;"",HLOOKUP(COUNT($F92:AW92)+1,$G$4:$EH$8,AX$14,0)*$D92,IF($C92=AX$17,$G$5*$D92,""))</f>
        <v/>
      </c>
      <c r="AY92" s="34" t="str">
        <f>IF(AX92&lt;&gt;"",HLOOKUP(COUNT($F92:AX92)+1,$G$4:$EH$8,AY$14,0)*$D92,IF($C92=AY$17,$G$5*$D92,""))</f>
        <v/>
      </c>
      <c r="AZ92" s="34" t="str">
        <f>IF(AY92&lt;&gt;"",HLOOKUP(COUNT($F92:AY92)+1,$G$4:$EH$8,AZ$14,0)*$D92,IF($C92=AZ$17,$G$5*$D92,""))</f>
        <v/>
      </c>
      <c r="BA92" s="34" t="str">
        <f>IF(AZ92&lt;&gt;"",HLOOKUP(COUNT($F92:AZ92)+1,$G$4:$EH$8,BA$14,0)*$D92,IF($C92=BA$17,$G$5*$D92,""))</f>
        <v/>
      </c>
      <c r="BB92" s="34" t="str">
        <f>IF(BA92&lt;&gt;"",HLOOKUP(COUNT($F92:BA92)+1,$G$4:$EH$8,BB$14,0)*$D92,IF($C92=BB$17,$G$5*$D92,""))</f>
        <v/>
      </c>
      <c r="BC92" s="34" t="str">
        <f>IF(BB92&lt;&gt;"",HLOOKUP(COUNT($F92:BB92)+1,$G$4:$EH$8,BC$14,0)*$D92,IF($C92=BC$17,$G$5*$D92,""))</f>
        <v/>
      </c>
      <c r="BD92" s="34" t="str">
        <f>IF(BC92&lt;&gt;"",HLOOKUP(COUNT($F92:BC92)+1,$G$4:$EH$8,BD$14,0)*$D92,IF($C92=BD$17,$G$5*$D92,""))</f>
        <v/>
      </c>
      <c r="BE92" s="34" t="str">
        <f>IF(BD92&lt;&gt;"",HLOOKUP(COUNT($F92:BD92)+1,$G$4:$EH$8,BE$14,0)*$D92,IF($C92=BE$17,$G$5*$D92,""))</f>
        <v/>
      </c>
      <c r="BF92" s="34" t="str">
        <f>IF(BE92&lt;&gt;"",HLOOKUP(COUNT($F92:BE92)+1,$G$4:$EH$8,BF$14,0)*$D92,IF($C92=BF$17,$G$5*$D92,""))</f>
        <v/>
      </c>
      <c r="BG92" s="34" t="str">
        <f>IF(BF92&lt;&gt;"",HLOOKUP(COUNT($F92:BF92)+1,$G$4:$EH$8,BG$14,0)*$D92,IF($C92=BG$17,$G$5*$D92,""))</f>
        <v/>
      </c>
      <c r="BH92" s="34" t="str">
        <f>IF(BG92&lt;&gt;"",HLOOKUP(COUNT($F92:BG92)+1,$G$4:$EH$8,BH$14,0)*$D92,IF($C92=BH$17,$G$5*$D92,""))</f>
        <v/>
      </c>
      <c r="BI92" s="34" t="str">
        <f>IF(BH92&lt;&gt;"",HLOOKUP(COUNT($F92:BH92)+1,$G$4:$EH$8,BI$14,0)*$D92,IF($C92=BI$17,$G$5*$D92,""))</f>
        <v/>
      </c>
      <c r="BJ92" s="34" t="str">
        <f>IF(BI92&lt;&gt;"",HLOOKUP(COUNT($F92:BI92)+1,$G$4:$EH$8,BJ$14,0)*$D92,IF($C92=BJ$17,$G$5*$D92,""))</f>
        <v/>
      </c>
      <c r="BK92" s="34" t="str">
        <f>IF(BJ92&lt;&gt;"",HLOOKUP(COUNT($F92:BJ92)+1,$G$4:$EH$8,BK$14,0)*$D92,IF($C92=BK$17,$G$5*$D92,""))</f>
        <v/>
      </c>
      <c r="BL92" s="34" t="str">
        <f>IF(BK92&lt;&gt;"",HLOOKUP(COUNT($F92:BK92)+1,$G$4:$EH$8,BL$14,0)*$D92,IF($C92=BL$17,$G$5*$D92,""))</f>
        <v/>
      </c>
      <c r="BM92" s="34" t="str">
        <f>IF(BL92&lt;&gt;"",HLOOKUP(COUNT($F92:BL92)+1,$G$4:$EH$8,BM$14,0)*$D92,IF($C92=BM$17,$G$5*$D92,""))</f>
        <v/>
      </c>
      <c r="BN92" s="34" t="str">
        <f>IF(BM92&lt;&gt;"",HLOOKUP(COUNT($F92:BM92)+1,$G$4:$EH$8,BN$14,0)*$D92,IF($C92=BN$17,$G$5*$D92,""))</f>
        <v/>
      </c>
      <c r="BO92" s="34" t="str">
        <f>IF(BN92&lt;&gt;"",HLOOKUP(COUNT($F92:BN92)+1,$G$4:$EH$8,BO$14,0)*$D92,IF($C92=BO$17,$G$5*$D92,""))</f>
        <v/>
      </c>
      <c r="BP92" s="34" t="str">
        <f>IF(BO92&lt;&gt;"",HLOOKUP(COUNT($F92:BO92)+1,$G$4:$EH$8,BP$14,0)*$D92,IF($C92=BP$17,$G$5*$D92,""))</f>
        <v/>
      </c>
      <c r="BQ92" s="34" t="str">
        <f>IF(BP92&lt;&gt;"",HLOOKUP(COUNT($F92:BP92)+1,$G$4:$EH$8,BQ$14,0)*$D92,IF($C92=BQ$17,$G$5*$D92,""))</f>
        <v/>
      </c>
      <c r="BR92" s="34" t="str">
        <f>IF(BQ92&lt;&gt;"",HLOOKUP(COUNT($F92:BQ92)+1,$G$4:$EH$8,BR$14,0)*$D92,IF($C92=BR$17,$G$5*$D92,""))</f>
        <v/>
      </c>
      <c r="BS92" s="34" t="str">
        <f>IF(BR92&lt;&gt;"",HLOOKUP(COUNT($F92:BR92)+1,$G$4:$EH$8,BS$14,0)*$D92,IF($C92=BS$17,$G$5*$D92,""))</f>
        <v/>
      </c>
      <c r="BT92" s="34" t="str">
        <f>IF(BS92&lt;&gt;"",HLOOKUP(COUNT($F92:BS92)+1,$G$4:$EH$8,BT$14,0)*$D92,IF($C92=BT$17,$G$5*$D92,""))</f>
        <v/>
      </c>
      <c r="BU92" s="34" t="str">
        <f>IF(BT92&lt;&gt;"",HLOOKUP(COUNT($F92:BT92)+1,$G$4:$EH$8,BU$14,0)*$D92,IF($C92=BU$17,$G$5*$D92,""))</f>
        <v/>
      </c>
      <c r="BV92" s="34" t="str">
        <f>IF(BU92&lt;&gt;"",HLOOKUP(COUNT($F92:BU92)+1,$G$4:$EH$8,BV$14,0)*$D92,IF($C92=BV$17,$G$5*$D92,""))</f>
        <v/>
      </c>
      <c r="BW92" s="34" t="str">
        <f>IF(BV92&lt;&gt;"",HLOOKUP(COUNT($F92:BV92)+1,$G$4:$EH$8,BW$14,0)*$D92,IF($C92=BW$17,$G$5*$D92,""))</f>
        <v/>
      </c>
      <c r="BX92" s="34" t="str">
        <f>IF(BW92&lt;&gt;"",HLOOKUP(COUNT($F92:BW92)+1,$G$4:$EH$8,BX$14,0)*$D92,IF($C92=BX$17,$G$5*$D92,""))</f>
        <v/>
      </c>
      <c r="BY92" s="34" t="str">
        <f>IF(BX92&lt;&gt;"",HLOOKUP(COUNT($F92:BX92)+1,$G$4:$EH$8,BY$14,0)*$D92,IF($C92=BY$17,$G$5*$D92,""))</f>
        <v/>
      </c>
      <c r="BZ92" s="34" t="str">
        <f>IF(BY92&lt;&gt;"",HLOOKUP(COUNT($F92:BY92)+1,$G$4:$EH$8,BZ$14,0)*$D92,IF($C92=BZ$17,$G$5*$D92,""))</f>
        <v/>
      </c>
      <c r="CA92" s="34" t="str">
        <f>IF(BZ92&lt;&gt;"",HLOOKUP(COUNT($F92:BZ92)+1,$G$4:$EH$8,CA$14,0)*$D92,IF($C92=CA$17,$G$5*$D92,""))</f>
        <v/>
      </c>
      <c r="CB92" s="34">
        <f>IF(CA92&lt;&gt;"",HLOOKUP(COUNT($F92:CA92)+1,$G$4:$EH$8,CB$14,0)*$D92,IF($C92=CB$17,$G$5*$D92,""))</f>
        <v>0</v>
      </c>
      <c r="CC92" s="34">
        <f>IF(CB92&lt;&gt;"",HLOOKUP(COUNT($F92:CB92)+1,$G$4:$EH$8,CC$14,0)*$D92,IF($C92=CC$17,$G$5*$D92,""))</f>
        <v>0</v>
      </c>
      <c r="CD92" s="34" t="e">
        <f>IF(CC92&lt;&gt;"",HLOOKUP(COUNT($F92:CC92)+1,$G$4:$EH$8,CD$14,0)*$D92,IF($C92=CD$17,$G$5*$D92,""))</f>
        <v>#VALUE!</v>
      </c>
      <c r="CE92" s="34" t="e">
        <f>IF(CD92&lt;&gt;"",HLOOKUP(COUNT($F92:CD92)+1,$G$4:$EH$8,CE$14,0)*$D92,IF($C92=CE$17,$G$5*$D92,""))</f>
        <v>#VALUE!</v>
      </c>
      <c r="CF92" s="34" t="e">
        <f>IF(CE92&lt;&gt;"",HLOOKUP(COUNT($F92:CE92)+1,$G$4:$EH$8,CF$14,0)*$D92,IF($C92=CF$17,$G$5*$D92,""))</f>
        <v>#VALUE!</v>
      </c>
      <c r="CG92" s="34" t="e">
        <f>IF(CF92&lt;&gt;"",HLOOKUP(COUNT($F92:CF92)+1,$G$4:$EH$8,CG$14,0)*$D92,IF($C92=CG$17,$G$5*$D92,""))</f>
        <v>#VALUE!</v>
      </c>
      <c r="CH92" s="34" t="e">
        <f>IF(CG92&lt;&gt;"",HLOOKUP(COUNT($F92:CG92)+1,$G$4:$EH$8,CH$14,0)*$D92,IF($C92=CH$17,$G$5*$D92,""))</f>
        <v>#VALUE!</v>
      </c>
      <c r="CI92" s="34" t="e">
        <f>IF(CH92&lt;&gt;"",HLOOKUP(COUNT($F92:CH92)+1,$G$4:$EH$8,CI$14,0)*$D92,IF($C92=CI$17,$G$5*$D92,""))</f>
        <v>#VALUE!</v>
      </c>
      <c r="CJ92" s="34" t="e">
        <f>IF(CI92&lt;&gt;"",HLOOKUP(COUNT($F92:CI92)+1,$G$4:$EH$8,CJ$14,0)*$D92,IF($C92=CJ$17,$G$5*$D92,""))</f>
        <v>#VALUE!</v>
      </c>
      <c r="CK92" s="34" t="e">
        <f>IF(CJ92&lt;&gt;"",HLOOKUP(COUNT($F92:CJ92)+1,$G$4:$EH$8,CK$14,0)*$D92,IF($C92=CK$17,$G$5*$D92,""))</f>
        <v>#VALUE!</v>
      </c>
      <c r="CL92" s="34" t="e">
        <f>IF(CK92&lt;&gt;"",HLOOKUP(COUNT($F92:CK92)+1,$G$4:$EH$8,CL$14,0)*$D92,IF($C92=CL$17,$G$5*$D92,""))</f>
        <v>#VALUE!</v>
      </c>
      <c r="CM92" s="34" t="e">
        <f>IF(CL92&lt;&gt;"",HLOOKUP(COUNT($F92:CL92)+1,$G$4:$EH$8,CM$14,0)*$D92,IF($C92=CM$17,$G$5*$D92,""))</f>
        <v>#VALUE!</v>
      </c>
      <c r="CN92" s="34" t="e">
        <f>IF(CM92&lt;&gt;"",HLOOKUP(COUNT($F92:CM92)+1,$G$4:$EH$8,CN$14,0)*$D92,IF($C92=CN$17,$G$5*$D92,""))</f>
        <v>#VALUE!</v>
      </c>
      <c r="CO92" s="34" t="e">
        <f>IF(CN92&lt;&gt;"",HLOOKUP(COUNT($F92:CN92)+1,$G$4:$EH$8,CO$14,0)*$D92,IF($C92=CO$17,$G$5*$D92,""))</f>
        <v>#VALUE!</v>
      </c>
      <c r="CP92" s="34" t="e">
        <f>IF(CO92&lt;&gt;"",HLOOKUP(COUNT($F92:CO92)+1,$G$4:$EH$8,CP$14,0)*$D92,IF($C92=CP$17,$G$5*$D92,""))</f>
        <v>#VALUE!</v>
      </c>
      <c r="CQ92" s="34" t="e">
        <f>IF(CP92&lt;&gt;"",HLOOKUP(COUNT($F92:CP92)+1,$G$4:$EH$8,CQ$14,0)*$D92,IF($C92=CQ$17,$G$5*$D92,""))</f>
        <v>#VALUE!</v>
      </c>
      <c r="CR92" s="34" t="e">
        <f>IF(CQ92&lt;&gt;"",HLOOKUP(COUNT($F92:CQ92)+1,$G$4:$EH$8,CR$14,0)*$D92,IF($C92=CR$17,$G$5*$D92,""))</f>
        <v>#VALUE!</v>
      </c>
      <c r="CS92" s="34" t="e">
        <f>IF(CR92&lt;&gt;"",HLOOKUP(COUNT($F92:CR92)+1,$G$4:$EH$8,CS$14,0)*$D92,IF($C92=CS$17,$G$5*$D92,""))</f>
        <v>#VALUE!</v>
      </c>
      <c r="CT92" s="34" t="e">
        <f>IF(CS92&lt;&gt;"",HLOOKUP(COUNT($F92:CS92)+1,$G$4:$EH$8,CT$14,0)*$D92,IF($C92=CT$17,$G$5*$D92,""))</f>
        <v>#VALUE!</v>
      </c>
      <c r="CU92" s="34" t="e">
        <f>IF(CT92&lt;&gt;"",HLOOKUP(COUNT($F92:CT92)+1,$G$4:$EH$8,CU$14,0)*$D92,IF($C92=CU$17,$G$5*$D92,""))</f>
        <v>#VALUE!</v>
      </c>
      <c r="CV92" s="34" t="e">
        <f>IF(CU92&lt;&gt;"",HLOOKUP(COUNT($F92:CU92)+1,$G$4:$EH$8,CV$14,0)*$D92,IF($C92=CV$17,$G$5*$D92,""))</f>
        <v>#VALUE!</v>
      </c>
      <c r="CW92" s="34" t="e">
        <f>IF(CV92&lt;&gt;"",HLOOKUP(COUNT($F92:CV92)+1,$G$4:$EH$8,CW$14,0)*$D92,IF($C92=CW$17,$G$5*$D92,""))</f>
        <v>#VALUE!</v>
      </c>
      <c r="CX92" s="34" t="e">
        <f>IF(CW92&lt;&gt;"",HLOOKUP(COUNT($F92:CW92)+1,$G$4:$EH$8,CX$14,0)*$D92,IF($C92=CX$17,$G$5*$D92,""))</f>
        <v>#VALUE!</v>
      </c>
      <c r="CY92" s="34" t="e">
        <f>IF(CX92&lt;&gt;"",HLOOKUP(COUNT($F92:CX92)+1,$G$4:$EH$8,CY$14,0)*$D92,IF($C92=CY$17,$G$5*$D92,""))</f>
        <v>#VALUE!</v>
      </c>
      <c r="CZ92" s="34" t="e">
        <f>IF(CY92&lt;&gt;"",HLOOKUP(COUNT($F92:CY92)+1,$G$4:$EH$8,CZ$14,0)*$D92,IF($C92=CZ$17,$G$5*$D92,""))</f>
        <v>#VALUE!</v>
      </c>
      <c r="DA92" s="34" t="e">
        <f>IF(CZ92&lt;&gt;"",HLOOKUP(COUNT($F92:CZ92)+1,$G$4:$EH$8,DA$14,0)*$D92,IF($C92=DA$17,$G$5*$D92,""))</f>
        <v>#VALUE!</v>
      </c>
      <c r="DB92" s="34" t="e">
        <f>IF(DA92&lt;&gt;"",HLOOKUP(COUNT($F92:DA92)+1,$G$4:$EH$8,DB$14,0)*$D92,IF($C92=DB$17,$G$5*$D92,""))</f>
        <v>#VALUE!</v>
      </c>
      <c r="DC92" s="34" t="e">
        <f>IF(DB92&lt;&gt;"",HLOOKUP(COUNT($F92:DB92)+1,$G$4:$EH$8,DC$14,0)*$D92,IF($C92=DC$17,$G$5*$D92,""))</f>
        <v>#VALUE!</v>
      </c>
      <c r="DD92" s="34" t="e">
        <f>IF(DC92&lt;&gt;"",HLOOKUP(COUNT($F92:DC92)+1,$G$4:$EH$8,DD$14,0)*$D92,IF($C92=DD$17,$G$5*$D92,""))</f>
        <v>#VALUE!</v>
      </c>
      <c r="DE92" s="34" t="e">
        <f>IF(DD92&lt;&gt;"",HLOOKUP(COUNT($F92:DD92)+1,$G$4:$EH$8,DE$14,0)*$D92,IF($C92=DE$17,$G$5*$D92,""))</f>
        <v>#VALUE!</v>
      </c>
      <c r="DF92" s="34" t="e">
        <f>IF(DE92&lt;&gt;"",HLOOKUP(COUNT($F92:DE92)+1,$G$4:$EH$8,DF$14,0)*$D92,IF($C92=DF$17,$G$5*$D92,""))</f>
        <v>#VALUE!</v>
      </c>
      <c r="DG92" s="34" t="e">
        <f>IF(DF92&lt;&gt;"",HLOOKUP(COUNT($F92:DF92)+1,$G$4:$EH$8,DG$14,0)*$D92,IF($C92=DG$17,$G$5*$D92,""))</f>
        <v>#VALUE!</v>
      </c>
      <c r="DH92" s="34" t="e">
        <f>IF(DG92&lt;&gt;"",HLOOKUP(COUNT($F92:DG92)+1,$G$4:$EH$8,DH$14,0)*$D92,IF($C92=DH$17,$G$5*$D92,""))</f>
        <v>#VALUE!</v>
      </c>
      <c r="DI92" s="34" t="e">
        <f>IF(DH92&lt;&gt;"",HLOOKUP(COUNT($F92:DH92)+1,$G$4:$EH$8,DI$14,0)*$D92,IF($C92=DI$17,$G$5*$D92,""))</f>
        <v>#VALUE!</v>
      </c>
      <c r="DJ92" s="34" t="e">
        <f>IF(DI92&lt;&gt;"",HLOOKUP(COUNT($F92:DI92)+1,$G$4:$EH$8,DJ$14,0)*$D92,IF($C92=DJ$17,$G$5*$D92,""))</f>
        <v>#VALUE!</v>
      </c>
      <c r="DK92" s="34" t="e">
        <f>IF(DJ92&lt;&gt;"",HLOOKUP(COUNT($F92:DJ92)+1,$G$4:$EH$8,DK$14,0)*$D92,IF($C92=DK$17,$G$5*$D92,""))</f>
        <v>#VALUE!</v>
      </c>
      <c r="DL92" s="34" t="e">
        <f>IF(DK92&lt;&gt;"",HLOOKUP(COUNT($F92:DK92)+1,$G$4:$EH$8,DL$14,0)*$D92,IF($C92=DL$17,$G$5*$D92,""))</f>
        <v>#VALUE!</v>
      </c>
      <c r="DM92" s="34" t="e">
        <f>IF(DL92&lt;&gt;"",HLOOKUP(COUNT($F92:DL92)+1,$G$4:$EH$8,DM$14,0)*$D92,IF($C92=DM$17,$G$5*$D92,""))</f>
        <v>#VALUE!</v>
      </c>
      <c r="DN92" s="34" t="e">
        <f>IF(DM92&lt;&gt;"",HLOOKUP(COUNT($F92:DM92)+1,$G$4:$EH$8,DN$14,0)*$D92,IF($C92=DN$17,$G$5*$D92,""))</f>
        <v>#VALUE!</v>
      </c>
      <c r="DO92" s="34" t="e">
        <f>IF(DN92&lt;&gt;"",HLOOKUP(COUNT($F92:DN92)+1,$G$4:$EH$8,DO$14,0)*$D92,IF($C92=DO$17,$G$5*$D92,""))</f>
        <v>#VALUE!</v>
      </c>
      <c r="DP92" s="34" t="e">
        <f>IF(DO92&lt;&gt;"",HLOOKUP(COUNT($F92:DO92)+1,$G$4:$EH$8,DP$14,0)*$D92,IF($C92=DP$17,$G$5*$D92,""))</f>
        <v>#VALUE!</v>
      </c>
      <c r="DQ92" s="34" t="e">
        <f>IF(DP92&lt;&gt;"",HLOOKUP(COUNT($F92:DP92)+1,$G$4:$EH$8,DQ$14,0)*$D92,IF($C92=DQ$17,$G$5*$D92,""))</f>
        <v>#VALUE!</v>
      </c>
      <c r="DR92" s="34" t="e">
        <f>IF(DQ92&lt;&gt;"",HLOOKUP(COUNT($F92:DQ92)+1,$G$4:$EH$8,DR$14,0)*$D92,IF($C92=DR$17,$G$5*$D92,""))</f>
        <v>#VALUE!</v>
      </c>
      <c r="DS92" s="34" t="e">
        <f>IF(DR92&lt;&gt;"",HLOOKUP(COUNT($F92:DR92)+1,$G$4:$EH$8,DS$14,0)*$D92,IF($C92=DS$17,$G$5*$D92,""))</f>
        <v>#VALUE!</v>
      </c>
      <c r="DT92" s="34" t="e">
        <f>IF(DS92&lt;&gt;"",HLOOKUP(COUNT($F92:DS92)+1,$G$4:$EH$8,DT$14,0)*$D92,IF($C92=DT$17,$G$5*$D92,""))</f>
        <v>#VALUE!</v>
      </c>
      <c r="DU92" s="34" t="e">
        <f>IF(DT92&lt;&gt;"",HLOOKUP(COUNT($F92:DT92)+1,$G$4:$EH$8,DU$14,0)*$D92,IF($C92=DU$17,$G$5*$D92,""))</f>
        <v>#VALUE!</v>
      </c>
      <c r="DV92" s="34" t="e">
        <f>IF(DU92&lt;&gt;"",HLOOKUP(COUNT($F92:DU92)+1,$G$4:$EH$8,DV$14,0)*$D92,IF($C92=DV$17,$G$5*$D92,""))</f>
        <v>#VALUE!</v>
      </c>
      <c r="DX92" s="34" t="str">
        <f>IF(DW92&lt;&gt;"",HLOOKUP(COUNT($DW92:DW92)+1,$G$4:$CX$8,DX$14,0)*$D92,IF($C92=DX$17,$G$6*$D92,""))</f>
        <v/>
      </c>
      <c r="DY92" s="34" t="str">
        <f>IF(DX92&lt;&gt;"",HLOOKUP(COUNT($DW92:DX92)+1,$G$4:$CX$8,DY$14,0)*$D92,IF($C92=DY$17,$G$6*$D92,""))</f>
        <v/>
      </c>
      <c r="DZ92" s="34" t="str">
        <f>IF(DY92&lt;&gt;"",HLOOKUP(COUNT($DW92:DY92)+1,$G$4:$CX$8,DZ$14,0)*$D92,IF($C92=DZ$17,$G$6*$D92,""))</f>
        <v/>
      </c>
      <c r="EA92" s="34" t="str">
        <f>IF(DZ92&lt;&gt;"",HLOOKUP(COUNT($DW92:DZ92)+1,$G$4:$CX$8,EA$14,0)*$D92,IF($C92=EA$17,$G$6*$D92,""))</f>
        <v/>
      </c>
      <c r="EB92" s="34" t="str">
        <f>IF(EA92&lt;&gt;"",HLOOKUP(COUNT($DW92:EA92)+1,$G$4:$CX$8,EB$14,0)*$D92,IF($C92=EB$17,$G$6*$D92,""))</f>
        <v/>
      </c>
      <c r="EC92" s="34" t="str">
        <f>IF(EB92&lt;&gt;"",HLOOKUP(COUNT($DW92:EB92)+1,$G$4:$CX$8,EC$14,0)*$D92,IF($C92=EC$17,$G$6*$D92,""))</f>
        <v/>
      </c>
      <c r="ED92" s="34" t="str">
        <f>IF(EC92&lt;&gt;"",HLOOKUP(COUNT($DW92:EC92)+1,$G$4:$CX$8,ED$14,0)*$D92,IF($C92=ED$17,$G$6*$D92,""))</f>
        <v/>
      </c>
      <c r="EE92" s="34" t="str">
        <f>IF(ED92&lt;&gt;"",HLOOKUP(COUNT($DW92:ED92)+1,$G$4:$CX$8,EE$14,0)*$D92,IF($C92=EE$17,$G$6*$D92,""))</f>
        <v/>
      </c>
      <c r="EF92" s="34" t="str">
        <f>IF(EE92&lt;&gt;"",HLOOKUP(COUNT($DW92:EE92)+1,$G$4:$CX$8,EF$14,0)*$D92,IF($C92=EF$17,$G$6*$D92,""))</f>
        <v/>
      </c>
      <c r="EG92" s="34" t="str">
        <f>IF(EF92&lt;&gt;"",HLOOKUP(COUNT($DW92:EF92)+1,$G$4:$CX$8,EG$14,0)*$D92,IF($C92=EG$17,$G$6*$D92,""))</f>
        <v/>
      </c>
      <c r="EH92" s="34" t="str">
        <f>IF(EG92&lt;&gt;"",HLOOKUP(COUNT($DW92:EG92)+1,$G$4:$CX$8,EH$14,0)*$D92,IF($C92=EH$17,$G$6*$D92,""))</f>
        <v/>
      </c>
      <c r="EI92" s="34" t="str">
        <f>IF(EH92&lt;&gt;"",HLOOKUP(COUNT($DW92:EH92)+1,$G$4:$CX$8,EI$14,0)*$D92,IF($C92=EI$17,$G$6*$D92,""))</f>
        <v/>
      </c>
      <c r="EJ92" s="34" t="str">
        <f>IF(EI92&lt;&gt;"",HLOOKUP(COUNT($DW92:EI92)+1,$G$4:$CX$8,EJ$14,0)*$D92,IF($C92=EJ$17,$G$6*$D92,""))</f>
        <v/>
      </c>
      <c r="EK92" s="34" t="str">
        <f>IF(EJ92&lt;&gt;"",HLOOKUP(COUNT($DW92:EJ92)+1,$G$4:$CX$8,EK$14,0)*$D92,IF($C92=EK$17,$G$6*$D92,""))</f>
        <v/>
      </c>
      <c r="EL92" s="34" t="str">
        <f>IF(EK92&lt;&gt;"",HLOOKUP(COUNT($DW92:EK92)+1,$G$4:$CX$8,EL$14,0)*$D92,IF($C92=EL$17,$G$6*$D92,""))</f>
        <v/>
      </c>
      <c r="EM92" s="34" t="str">
        <f>IF(EL92&lt;&gt;"",HLOOKUP(COUNT($DW92:EL92)+1,$G$4:$CX$8,EM$14,0)*$D92,IF($C92=EM$17,$G$6*$D92,""))</f>
        <v/>
      </c>
      <c r="EN92" s="34" t="str">
        <f>IF(EM92&lt;&gt;"",HLOOKUP(COUNT($DW92:EM92)+1,$G$4:$CX$8,EN$14,0)*$D92,IF($C92=EN$17,$G$6*$D92,""))</f>
        <v/>
      </c>
      <c r="EO92" s="34" t="str">
        <f>IF(EN92&lt;&gt;"",HLOOKUP(COUNT($DW92:EN92)+1,$G$4:$CX$8,EO$14,0)*$D92,IF($C92=EO$17,$G$6*$D92,""))</f>
        <v/>
      </c>
      <c r="EP92" s="34" t="str">
        <f>IF(EO92&lt;&gt;"",HLOOKUP(COUNT($DW92:EO92)+1,$G$4:$CX$8,EP$14,0)*$D92,IF($C92=EP$17,$G$6*$D92,""))</f>
        <v/>
      </c>
      <c r="EQ92" s="34" t="str">
        <f>IF(EP92&lt;&gt;"",HLOOKUP(COUNT($DW92:EP92)+1,$G$4:$CX$8,EQ$14,0)*$D92,IF($C92=EQ$17,$G$6*$D92,""))</f>
        <v/>
      </c>
      <c r="ER92" s="34" t="str">
        <f>IF(EQ92&lt;&gt;"",HLOOKUP(COUNT($DW92:EQ92)+1,$G$4:$CX$8,ER$14,0)*$D92,IF($C92=ER$17,$G$6*$D92,""))</f>
        <v/>
      </c>
      <c r="ES92" s="34" t="str">
        <f>IF(ER92&lt;&gt;"",HLOOKUP(COUNT($DW92:ER92)+1,$G$4:$CX$8,ES$14,0)*$D92,IF($C92=ES$17,$G$6*$D92,""))</f>
        <v/>
      </c>
      <c r="ET92" s="34" t="str">
        <f>IF(ES92&lt;&gt;"",HLOOKUP(COUNT($DW92:ES92)+1,$G$4:$CX$8,ET$14,0)*$D92,IF($C92=ET$17,$G$6*$D92,""))</f>
        <v/>
      </c>
      <c r="EU92" s="34" t="str">
        <f>IF(ET92&lt;&gt;"",HLOOKUP(COUNT($DW92:ET92)+1,$G$4:$CX$8,EU$14,0)*$D92,IF($C92=EU$17,$G$6*$D92,""))</f>
        <v/>
      </c>
      <c r="EV92" s="34" t="str">
        <f>IF(EU92&lt;&gt;"",HLOOKUP(COUNT($DW92:EU92)+1,$G$4:$CX$8,EV$14,0)*$D92,IF($C92=EV$17,$G$6*$D92,""))</f>
        <v/>
      </c>
      <c r="EW92" s="34" t="str">
        <f>IF(EV92&lt;&gt;"",HLOOKUP(COUNT($DW92:EV92)+1,$G$4:$CX$8,EW$14,0)*$D92,IF($C92=EW$17,$G$6*$D92,""))</f>
        <v/>
      </c>
      <c r="EX92" s="34" t="str">
        <f>IF(EW92&lt;&gt;"",HLOOKUP(COUNT($DW92:EW92)+1,$G$4:$CX$8,EX$14,0)*$D92,IF($C92=EX$17,$G$6*$D92,""))</f>
        <v/>
      </c>
      <c r="EY92" s="34" t="str">
        <f>IF(EX92&lt;&gt;"",HLOOKUP(COUNT($DW92:EX92)+1,$G$4:$CX$8,EY$14,0)*$D92,IF($C92=EY$17,$G$6*$D92,""))</f>
        <v/>
      </c>
      <c r="EZ92" s="34" t="str">
        <f>IF(EY92&lt;&gt;"",HLOOKUP(COUNT($DW92:EY92)+1,$G$4:$CX$8,EZ$14,0)*$D92,IF($C92=EZ$17,$G$6*$D92,""))</f>
        <v/>
      </c>
      <c r="FA92" s="34" t="str">
        <f>IF(EZ92&lt;&gt;"",HLOOKUP(COUNT($DW92:EZ92)+1,$G$4:$CX$8,FA$14,0)*$D92,IF($C92=FA$17,$G$6*$D92,""))</f>
        <v/>
      </c>
      <c r="FB92" s="34" t="str">
        <f>IF(FA92&lt;&gt;"",HLOOKUP(COUNT($DW92:FA92)+1,$G$4:$CX$8,FB$14,0)*$D92,IF($C92=FB$17,$G$6*$D92,""))</f>
        <v/>
      </c>
      <c r="FC92" s="34" t="str">
        <f>IF(FB92&lt;&gt;"",HLOOKUP(COUNT($DW92:FB92)+1,$G$4:$CX$8,FC$14,0)*$D92,IF($C92=FC$17,$G$6*$D92,""))</f>
        <v/>
      </c>
      <c r="FD92" s="34" t="str">
        <f>IF(FC92&lt;&gt;"",HLOOKUP(COUNT($DW92:FC92)+1,$G$4:$CX$8,FD$14,0)*$D92,IF($C92=FD$17,$G$6*$D92,""))</f>
        <v/>
      </c>
      <c r="FE92" s="34" t="str">
        <f>IF(FD92&lt;&gt;"",HLOOKUP(COUNT($DW92:FD92)+1,$G$4:$CX$8,FE$14,0)*$D92,IF($C92=FE$17,$G$6*$D92,""))</f>
        <v/>
      </c>
      <c r="FF92" s="34" t="str">
        <f>IF(FE92&lt;&gt;"",HLOOKUP(COUNT($DW92:FE92)+1,$G$4:$CX$8,FF$14,0)*$D92,IF($C92=FF$17,$G$6*$D92,""))</f>
        <v/>
      </c>
      <c r="FG92" s="34" t="str">
        <f>IF(FF92&lt;&gt;"",HLOOKUP(COUNT($DW92:FF92)+1,$G$4:$CX$8,FG$14,0)*$D92,IF($C92=FG$17,$G$6*$D92,""))</f>
        <v/>
      </c>
      <c r="FH92" s="34" t="str">
        <f>IF(FG92&lt;&gt;"",HLOOKUP(COUNT($DW92:FG92)+1,$G$4:$CX$8,FH$14,0)*$D92,IF($C92=FH$17,$G$6*$D92,""))</f>
        <v/>
      </c>
      <c r="FI92" s="34" t="str">
        <f>IF(FH92&lt;&gt;"",HLOOKUP(COUNT($DW92:FH92)+1,$G$4:$CX$8,FI$14,0)*$D92,IF($C92=FI$17,$G$6*$D92,""))</f>
        <v/>
      </c>
      <c r="FJ92" s="34" t="str">
        <f>IF(FI92&lt;&gt;"",HLOOKUP(COUNT($DW92:FI92)+1,$G$4:$CX$8,FJ$14,0)*$D92,IF($C92=FJ$17,$G$6*$D92,""))</f>
        <v/>
      </c>
      <c r="FK92" s="34" t="str">
        <f>IF(FJ92&lt;&gt;"",HLOOKUP(COUNT($DW92:FJ92)+1,$G$4:$CX$8,FK$14,0)*$D92,IF($C92=FK$17,$G$6*$D92,""))</f>
        <v/>
      </c>
      <c r="FL92" s="34" t="str">
        <f>IF(FK92&lt;&gt;"",HLOOKUP(COUNT($DW92:FK92)+1,$G$4:$CX$8,FL$14,0)*$D92,IF($C92=FL$17,$G$6*$D92,""))</f>
        <v/>
      </c>
      <c r="FM92" s="34" t="str">
        <f>IF(FL92&lt;&gt;"",HLOOKUP(COUNT($DW92:FL92)+1,$G$4:$CX$8,FM$14,0)*$D92,IF($C92=FM$17,$G$6*$D92,""))</f>
        <v/>
      </c>
      <c r="FN92" s="34" t="str">
        <f>IF(FM92&lt;&gt;"",HLOOKUP(COUNT($DW92:FM92)+1,$G$4:$CX$8,FN$14,0)*$D92,IF($C92=FN$17,$G$6*$D92,""))</f>
        <v/>
      </c>
      <c r="FO92" s="34" t="str">
        <f>IF(FN92&lt;&gt;"",HLOOKUP(COUNT($DW92:FN92)+1,$G$4:$CX$8,FO$14,0)*$D92,IF($C92=FO$17,$G$6*$D92,""))</f>
        <v/>
      </c>
      <c r="FP92" s="34" t="str">
        <f>IF(FO92&lt;&gt;"",HLOOKUP(COUNT($DW92:FO92)+1,$G$4:$CX$8,FP$14,0)*$D92,IF($C92=FP$17,$G$6*$D92,""))</f>
        <v/>
      </c>
      <c r="FQ92" s="34" t="str">
        <f>IF(FP92&lt;&gt;"",HLOOKUP(COUNT($DW92:FP92)+1,$G$4:$CX$8,FQ$14,0)*$D92,IF($C92=FQ$17,$G$6*$D92,""))</f>
        <v/>
      </c>
      <c r="FR92" s="34" t="str">
        <f>IF(FQ92&lt;&gt;"",HLOOKUP(COUNT($DW92:FQ92)+1,$G$4:$CX$8,FR$14,0)*$D92,IF($C92=FR$17,$G$6*$D92,""))</f>
        <v/>
      </c>
      <c r="FS92" s="34" t="str">
        <f>IF(FR92&lt;&gt;"",HLOOKUP(COUNT($DW92:FR92)+1,$G$4:$CX$8,FS$14,0)*$D92,IF($C92=FS$17,$G$6*$D92,""))</f>
        <v/>
      </c>
      <c r="FT92" s="34" t="str">
        <f>IF(FS92&lt;&gt;"",HLOOKUP(COUNT($DW92:FS92)+1,$G$4:$CX$8,FT$14,0)*$D92,IF($C92=FT$17,$G$6*$D92,""))</f>
        <v/>
      </c>
      <c r="FU92" s="34" t="str">
        <f>IF(FT92&lt;&gt;"",HLOOKUP(COUNT($DW92:FT92)+1,$G$4:$CX$8,FU$14,0)*$D92,IF($C92=FU$17,$G$6*$D92,""))</f>
        <v/>
      </c>
      <c r="FV92" s="34" t="str">
        <f>IF(FU92&lt;&gt;"",HLOOKUP(COUNT($DW92:FU92)+1,$G$4:$CX$8,FV$14,0)*$D92,IF($C92=FV$17,$G$6*$D92,""))</f>
        <v/>
      </c>
      <c r="FW92" s="34" t="str">
        <f>IF(FV92&lt;&gt;"",HLOOKUP(COUNT($DW92:FV92)+1,$G$4:$CX$8,FW$14,0)*$D92,IF($C92=FW$17,$G$6*$D92,""))</f>
        <v/>
      </c>
      <c r="FX92" s="34" t="str">
        <f>IF(FW92&lt;&gt;"",HLOOKUP(COUNT($DW92:FW92)+1,$G$4:$CX$8,FX$14,0)*$D92,IF($C92=FX$17,$G$6*$D92,""))</f>
        <v/>
      </c>
      <c r="FY92" s="34" t="str">
        <f>IF(FX92&lt;&gt;"",HLOOKUP(COUNT($DW92:FX92)+1,$G$4:$CX$8,FY$14,0)*$D92,IF($C92=FY$17,$G$6*$D92,""))</f>
        <v/>
      </c>
      <c r="FZ92" s="34" t="str">
        <f>IF(FY92&lt;&gt;"",HLOOKUP(COUNT($DW92:FY92)+1,$G$4:$CX$8,FZ$14,0)*$D92,IF($C92=FZ$17,$G$6*$D92,""))</f>
        <v/>
      </c>
      <c r="GA92" s="34" t="str">
        <f>IF(FZ92&lt;&gt;"",HLOOKUP(COUNT($DW92:FZ92)+1,$G$4:$CX$8,GA$14,0)*$D92,IF($C92=GA$17,$G$6*$D92,""))</f>
        <v/>
      </c>
      <c r="GB92" s="34" t="str">
        <f>IF(GA92&lt;&gt;"",HLOOKUP(COUNT($DW92:GA92)+1,$G$4:$CX$8,GB$14,0)*$D92,IF($C92=GB$17,$G$6*$D92,""))</f>
        <v/>
      </c>
      <c r="GC92" s="34" t="str">
        <f>IF(GB92&lt;&gt;"",HLOOKUP(COUNT($DW92:GB92)+1,$G$4:$CX$8,GC$14,0)*$D92,IF($C92=GC$17,$G$6*$D92,""))</f>
        <v/>
      </c>
      <c r="GD92" s="34" t="str">
        <f>IF(GC92&lt;&gt;"",HLOOKUP(COUNT($DW92:GC92)+1,$G$4:$CX$8,GD$14,0)*$D92,IF($C92=GD$17,$G$6*$D92,""))</f>
        <v/>
      </c>
      <c r="GE92" s="34" t="str">
        <f>IF(GD92&lt;&gt;"",HLOOKUP(COUNT($DW92:GD92)+1,$G$4:$CX$8,GE$14,0)*$D92,IF($C92=GE$17,$G$6*$D92,""))</f>
        <v/>
      </c>
      <c r="GF92" s="34" t="str">
        <f>IF(GE92&lt;&gt;"",HLOOKUP(COUNT($DW92:GE92)+1,$G$4:$CX$8,GF$14,0)*$D92,IF($C92=GF$17,$G$6*$D92,""))</f>
        <v/>
      </c>
      <c r="GG92" s="34" t="str">
        <f>IF(GF92&lt;&gt;"",HLOOKUP(COUNT($DW92:GF92)+1,$G$4:$CX$8,GG$14,0)*$D92,IF($C92=GG$17,$G$6*$D92,""))</f>
        <v/>
      </c>
      <c r="GH92" s="34" t="str">
        <f>IF(GG92&lt;&gt;"",HLOOKUP(COUNT($DW92:GG92)+1,$G$4:$CX$8,GH$14,0)*$D92,IF($C92=GH$17,$G$6*$D92,""))</f>
        <v/>
      </c>
      <c r="GI92" s="34" t="str">
        <f>IF(GH92&lt;&gt;"",HLOOKUP(COUNT($DW92:GH92)+1,$G$4:$CX$8,GI$14,0)*$D92,IF($C92=GI$17,$G$6*$D92,""))</f>
        <v/>
      </c>
      <c r="GJ92" s="34" t="str">
        <f>IF(GI92&lt;&gt;"",HLOOKUP(COUNT($DW92:GI92)+1,$G$4:$CX$8,GJ$14,0)*$D92,IF($C92=GJ$17,$G$6*$D92,""))</f>
        <v/>
      </c>
      <c r="GK92" s="34" t="str">
        <f>IF(GJ92&lt;&gt;"",HLOOKUP(COUNT($DW92:GJ92)+1,$G$4:$CX$8,GK$14,0)*$D92,IF($C92=GK$17,$G$6*$D92,""))</f>
        <v/>
      </c>
      <c r="GL92" s="34" t="str">
        <f>IF(GK92&lt;&gt;"",HLOOKUP(COUNT($DW92:GK92)+1,$G$4:$CX$8,GL$14,0)*$D92,IF($C92=GL$17,$G$6*$D92,""))</f>
        <v/>
      </c>
      <c r="GM92" s="34" t="str">
        <f>IF(GL92&lt;&gt;"",HLOOKUP(COUNT($DW92:GL92)+1,$G$4:$CX$8,GM$14,0)*$D92,IF($C92=GM$17,$G$6*$D92,""))</f>
        <v/>
      </c>
      <c r="GN92" s="34" t="str">
        <f>IF(GM92&lt;&gt;"",HLOOKUP(COUNT($DW92:GM92)+1,$G$4:$CX$8,GN$14,0)*$D92,IF($C92=GN$17,$G$6*$D92,""))</f>
        <v/>
      </c>
      <c r="GO92" s="34" t="str">
        <f>IF(GN92&lt;&gt;"",HLOOKUP(COUNT($DW92:GN92)+1,$G$4:$CX$8,GO$14,0)*$D92,IF($C92=GO$17,$G$6*$D92,""))</f>
        <v/>
      </c>
      <c r="GP92" s="34" t="str">
        <f>IF(GO92&lt;&gt;"",HLOOKUP(COUNT($DW92:GO92)+1,$G$4:$CX$8,GP$14,0)*$D92,IF($C92=GP$17,$G$6*$D92,""))</f>
        <v/>
      </c>
      <c r="GQ92" s="34" t="str">
        <f>IF(GP92&lt;&gt;"",HLOOKUP(COUNT($DW92:GP92)+1,$G$4:$CX$8,GQ$14,0)*$D92,IF($C92=GQ$17,$G$6*$D92,""))</f>
        <v/>
      </c>
      <c r="GR92" s="34" t="str">
        <f>IF(GQ92&lt;&gt;"",HLOOKUP(COUNT($DW92:GQ92)+1,$G$4:$CX$8,GR$14,0)*$D92,IF($C92=GR$17,$G$6*$D92,""))</f>
        <v/>
      </c>
      <c r="GS92" s="34">
        <f>IF(GR92&lt;&gt;"",HLOOKUP(COUNT($DW92:GR92)+1,$G$4:$CX$8,GS$14,0)*$D92,IF($C92=GS$17,$G$6*$D92,""))</f>
        <v>0</v>
      </c>
      <c r="GT92" s="34">
        <f>IF(GS92&lt;&gt;"",HLOOKUP(COUNT($DW92:GS92)+1,$G$4:$CX$8,GT$14,0)*$D92,IF($C92=GT$17,$G$6*$D92,""))</f>
        <v>7500</v>
      </c>
      <c r="GU92" s="34">
        <f>IF(GT92&lt;&gt;"",HLOOKUP(COUNT($DW92:GT92)+1,$G$4:$CX$8,GU$14,0)*$D92,IF($C92=GU$17,$G$6*$D92,""))</f>
        <v>7500</v>
      </c>
      <c r="GV92" s="34">
        <f>IF(GU92&lt;&gt;"",HLOOKUP(COUNT($DW92:GU92)+1,$G$4:$CX$8,GV$14,0)*$D92,IF($C92=GV$17,$G$6*$D92,""))</f>
        <v>7500</v>
      </c>
      <c r="GW92" s="34">
        <f>IF(GV92&lt;&gt;"",HLOOKUP(COUNT($DW92:GV92)+1,$G$4:$CX$8,GW$14,0)*$D92,IF($C92=GW$17,$G$6*$D92,""))</f>
        <v>9048.4582084179765</v>
      </c>
      <c r="GX92" s="34">
        <f>IF(GW92&lt;&gt;"",HLOOKUP(COUNT($DW92:GW92)+1,$G$4:$CX$8,GX$14,0)*$D92,IF($C92=GX$17,$G$6*$D92,""))</f>
        <v>11310.572760522478</v>
      </c>
      <c r="GY92" s="34">
        <f>IF(GX92&lt;&gt;"",HLOOKUP(COUNT($DW92:GX92)+1,$G$4:$CX$8,GY$14,0)*$D92,IF($C92=GY$17,$G$6*$D92,""))</f>
        <v>13572.687312626966</v>
      </c>
      <c r="GZ92" s="34">
        <f>IF(GY92&lt;&gt;"",HLOOKUP(COUNT($DW92:GY92)+1,$G$4:$CX$8,GZ$14,0)*$D92,IF($C92=GZ$17,$G$6*$D92,""))</f>
        <v>15744.31728264728</v>
      </c>
      <c r="HA92" s="34">
        <f>IF(GZ92&lt;&gt;"",HLOOKUP(COUNT($DW92:GZ92)+1,$G$4:$CX$8,HA$14,0)*$D92,IF($C92=HA$17,$G$6*$D92,""))</f>
        <v>17948.521702217906</v>
      </c>
      <c r="HB92" s="34">
        <f>IF(HA92&lt;&gt;"",HLOOKUP(COUNT($DW92:HA92)+1,$G$4:$CX$8,HB$14,0)*$D92,IF($C92=HB$17,$G$6*$D92,""))</f>
        <v>20281.829523506218</v>
      </c>
      <c r="HC92" s="34">
        <f>IF(HB92&lt;&gt;"",HLOOKUP(COUNT($DW92:HB92)+1,$G$4:$CX$8,HC$14,0)*$D92,IF($C92=HC$17,$G$6*$D92,""))</f>
        <v>22512.830771091903</v>
      </c>
      <c r="HD92" s="34">
        <f>IF(HC92&lt;&gt;"",HLOOKUP(COUNT($DW92:HC92)+1,$G$4:$CX$8,HD$14,0)*$D92,IF($C92=HD$17,$G$6*$D92,""))</f>
        <v>24764.113848201101</v>
      </c>
      <c r="HE92" s="34">
        <f>IF(HD92&lt;&gt;"",HLOOKUP(COUNT($DW92:HD92)+1,$G$4:$CX$8,HE$14,0)*$D92,IF($C92=HE$17,$G$6*$D92,""))</f>
        <v>18573.085386150833</v>
      </c>
      <c r="HF92" s="34">
        <f>IF(HE92&lt;&gt;"",HLOOKUP(COUNT($DW92:HE92)+1,$G$4:$CX$8,HF$14,0)*$D92,IF($C92=HF$17,$G$6*$D92,""))</f>
        <v>17644.431116843283</v>
      </c>
      <c r="HG92" s="34">
        <f>IF(HF92&lt;&gt;"",HLOOKUP(COUNT($DW92:HF92)+1,$G$4:$CX$8,HG$14,0)*$D92,IF($C92=HG$17,$G$6*$D92,""))</f>
        <v>19408.874228527617</v>
      </c>
      <c r="HH92" s="34">
        <f>IF(HG92&lt;&gt;"",HLOOKUP(COUNT($DW92:HG92)+1,$G$4:$CX$8,HH$14,0)*$D92,IF($C92=HH$17,$G$6*$D92,""))</f>
        <v>21349.761651380388</v>
      </c>
      <c r="HI92" s="34">
        <f>IF(HH92&lt;&gt;"",HLOOKUP(COUNT($DW92:HH92)+1,$G$4:$CX$8,HI$14,0)*$D92,IF($C92=HI$17,$G$6*$D92,""))</f>
        <v>23484.73781651842</v>
      </c>
      <c r="HJ92" s="34">
        <f>IF(HI92&lt;&gt;"",HLOOKUP(COUNT($DW92:HI92)+1,$G$4:$CX$8,HJ$14,0)*$D92,IF($C92=HJ$17,$G$6*$D92,""))</f>
        <v>25833.211598170259</v>
      </c>
      <c r="HK92" s="34">
        <f>IF(HJ92&lt;&gt;"",HLOOKUP(COUNT($DW92:HJ92)+1,$G$4:$CX$8,HK$14,0)*$D92,IF($C92=HK$17,$G$6*$D92,""))</f>
        <v>24541.551018261736</v>
      </c>
      <c r="HL92" s="34">
        <f>IF(HK92&lt;&gt;"",HLOOKUP(COUNT($DW92:HK92)+1,$G$4:$CX$8,HL$14,0)*$D92,IF($C92=HL$17,$G$6*$D92,""))</f>
        <v>23314.473467348653</v>
      </c>
      <c r="HM92" s="34">
        <f>IF(HL92&lt;&gt;"",HLOOKUP(COUNT($DW92:HL92)+1,$G$4:$CX$8,HM$14,0)*$D92,IF($C92=HM$17,$G$6*$D92,""))</f>
        <v>24946.486610063057</v>
      </c>
      <c r="HN92" s="34">
        <f>IF(HM92&lt;&gt;"",HLOOKUP(COUNT($DW92:HM92)+1,$G$4:$CX$8,HN$14,0)*$D92,IF($C92=HN$17,$G$6*$D92,""))</f>
        <v>26692.740672767472</v>
      </c>
      <c r="HO92" s="34">
        <f>IF(HN92&lt;&gt;"",HLOOKUP(COUNT($DW92:HN92)+1,$G$4:$CX$8,HO$14,0)*$D92,IF($C92=HO$17,$G$6*$D92,""))</f>
        <v>28561.232519861194</v>
      </c>
      <c r="HP92" s="34">
        <f>IF(HO92&lt;&gt;"",HLOOKUP(COUNT($DW92:HO92)+1,$G$4:$CX$8,HP$14,0)*$D92,IF($C92=HP$17,$G$6*$D92,""))</f>
        <v>31417.355771847309</v>
      </c>
      <c r="HQ92" s="34">
        <f>IF(HP92&lt;&gt;"",HLOOKUP(COUNT($DW92:HP92)+1,$G$4:$CX$8,HQ$14,0)*$D92,IF($C92=HQ$17,$G$6*$D92,""))</f>
        <v>26704.75240607022</v>
      </c>
      <c r="HR92" s="34">
        <f>IF(HQ92&lt;&gt;"",HLOOKUP(COUNT($DW92:HQ92)+1,$G$4:$CX$8,HR$14,0)*$D92,IF($C92=HR$17,$G$6*$D92,""))</f>
        <v>25369.514785766714</v>
      </c>
      <c r="HS92" s="34">
        <f>IF(HR92&lt;&gt;"",HLOOKUP(COUNT($DW92:HR92)+1,$G$4:$CX$8,HS$14,0)*$D92,IF($C92=HS$17,$G$6*$D92,""))</f>
        <v>26637.990525055047</v>
      </c>
      <c r="HT92" s="34">
        <f>IF(HS92&lt;&gt;"",HLOOKUP(COUNT($DW92:HS92)+1,$G$4:$CX$8,HT$14,0)*$D92,IF($C92=HT$17,$G$6*$D92,""))</f>
        <v>27969.890051307804</v>
      </c>
      <c r="HU92" s="34">
        <f>IF(HT92&lt;&gt;"",HLOOKUP(COUNT($DW92:HT92)+1,$G$4:$CX$8,HU$14,0)*$D92,IF($C92=HU$17,$G$6*$D92,""))</f>
        <v>29368.38455387318</v>
      </c>
      <c r="HV92" s="34">
        <f>IF(HU92&lt;&gt;"",HLOOKUP(COUNT($DW92:HU92)+1,$G$4:$CX$8,HV$14,0)*$D92,IF($C92=HV$17,$G$6*$D92,""))</f>
        <v>31424.171472644306</v>
      </c>
      <c r="HW92" s="34">
        <f>IF(HV92&lt;&gt;"",HLOOKUP(COUNT($DW92:HV92)+1,$G$4:$CX$8,HW$14,0)*$D92,IF($C92=HW$17,$G$6*$D92,""))</f>
        <v>28281.754325379879</v>
      </c>
      <c r="HX92" s="34">
        <f>IF(HW92&lt;&gt;"",HLOOKUP(COUNT($DW92:HW92)+1,$G$4:$CX$8,HX$14,0)*$D92,IF($C92=HX$17,$G$6*$D92,""))</f>
        <v>25453.578892841902</v>
      </c>
      <c r="HY92" s="34">
        <f>IF(HX92&lt;&gt;"",HLOOKUP(COUNT($DW92:HX92)+1,$G$4:$CX$8,HY$14,0)*$D92,IF($C92=HY$17,$G$6*$D92,""))</f>
        <v>27235.329415340824</v>
      </c>
      <c r="HZ92" s="34">
        <f>IF(HY92&lt;&gt;"",HLOOKUP(COUNT($DW92:HY92)+1,$G$4:$CX$8,HZ$14,0)*$D92,IF($C92=HZ$17,$G$6*$D92,""))</f>
        <v>29141.802474414675</v>
      </c>
      <c r="IA92" s="34">
        <f>IF(HZ92&lt;&gt;"",HLOOKUP(COUNT($DW92:HZ92)+1,$G$4:$CX$8,IA$14,0)*$D92,IF($C92=IA$17,$G$6*$D92,""))</f>
        <v>31181.728647623713</v>
      </c>
      <c r="IB92" s="34">
        <f>IF(IA92&lt;&gt;"",HLOOKUP(COUNT($DW92:IA92)+1,$G$4:$CX$8,IB$14,0)*$D92,IF($C92=IB$17,$G$6*$D92,""))</f>
        <v>33676.266939433612</v>
      </c>
      <c r="IC92" s="34">
        <f>IF(IB92&lt;&gt;"",HLOOKUP(COUNT($DW92:IB92)+1,$G$4:$CX$8,IC$14,0)*$D92,IF($C92=IC$17,$G$6*$D92,""))</f>
        <v>28961.589567912906</v>
      </c>
      <c r="ID92" s="34">
        <f>IF(IC92&lt;&gt;"",HLOOKUP(COUNT($DW92:IC92)+1,$G$4:$CX$8,ID$14,0)*$D92,IF($C92=ID$17,$G$6*$D92,""))</f>
        <v>27513.510089517258</v>
      </c>
      <c r="IE92" s="34">
        <f>IF(ID92&lt;&gt;"",HLOOKUP(COUNT($DW92:ID92)+1,$G$4:$CX$8,IE$14,0)*$D92,IF($C92=IE$17,$G$6*$D92,""))</f>
        <v>28889.18559399313</v>
      </c>
      <c r="IF92" s="34">
        <f>IF(IE92&lt;&gt;"",HLOOKUP(COUNT($DW92:IE92)+1,$G$4:$CX$8,IF$14,0)*$D92,IF($C92=IF$17,$G$6*$D92,""))</f>
        <v>30333.644873692774</v>
      </c>
      <c r="IG92" s="34">
        <f>IF(IF92&lt;&gt;"",HLOOKUP(COUNT($DW92:IF92)+1,$G$4:$CX$8,IG$14,0)*$D92,IF($C92=IG$17,$G$6*$D92,""))</f>
        <v>31850.327117377412</v>
      </c>
      <c r="IH92" s="34">
        <f>IF(IG92&lt;&gt;"",HLOOKUP(COUNT($DW92:IG92)+1,$G$4:$CX$8,IH$14,0)*$D92,IF($C92=IH$17,$G$6*$D92,""))</f>
        <v>34079.850015593824</v>
      </c>
      <c r="II92" s="34">
        <f>IF(IH92&lt;&gt;"",HLOOKUP(COUNT($DW92:IH92)+1,$G$4:$CX$8,II$14,0)*$D92,IF($C92=II$17,$G$6*$D92,""))</f>
        <v>30671.865014034454</v>
      </c>
      <c r="IJ92" s="34">
        <f>IF(II92&lt;&gt;"",HLOOKUP(COUNT($DW92:II92)+1,$G$4:$CX$8,IJ$14,0)*$D92,IF($C92=IJ$17,$G$6*$D92,""))</f>
        <v>27604.678512631006</v>
      </c>
      <c r="IK92" s="34">
        <f>IF(IJ92&lt;&gt;"",HLOOKUP(COUNT($DW92:IJ92)+1,$G$4:$CX$8,IK$14,0)*$D92,IF($C92=IK$17,$G$6*$D92,""))</f>
        <v>29537.006008515182</v>
      </c>
      <c r="IL92" s="34">
        <f>IF(IK92&lt;&gt;"",HLOOKUP(COUNT($DW92:IK92)+1,$G$4:$CX$8,IL$14,0)*$D92,IF($C92=IL$17,$G$6*$D92,""))</f>
        <v>31604.59642911124</v>
      </c>
      <c r="IM92" s="34">
        <f>IF(IL92&lt;&gt;"",HLOOKUP(COUNT($DW92:IL92)+1,$G$4:$CX$8,IM$14,0)*$D92,IF($C92=IM$17,$G$6*$D92,""))</f>
        <v>33816.918179149026</v>
      </c>
      <c r="IO92" s="34" t="str">
        <f>IF(IN92&lt;&gt;"",HLOOKUP(COUNT($IN92:IN92)+1,$G$4:$EH$8,IO$14,0)*$D92,IF($C92=IO$17,$G$7*$D92,""))</f>
        <v/>
      </c>
      <c r="IP92" s="34" t="str">
        <f>IF(IO92&lt;&gt;"",HLOOKUP(COUNT($IN92:IO92)+1,$G$4:$EH$8,IP$14,0)*$D92,IF($C92=IP$17,$G$7*$D92,""))</f>
        <v/>
      </c>
      <c r="IQ92" s="34" t="str">
        <f>IF(IP92&lt;&gt;"",HLOOKUP(COUNT($IN92:IP92)+1,$G$4:$EH$8,IQ$14,0)*$D92,IF($C92=IQ$17,$G$7*$D92,""))</f>
        <v/>
      </c>
      <c r="IR92" s="34" t="str">
        <f>IF(IQ92&lt;&gt;"",HLOOKUP(COUNT($IN92:IQ92)+1,$G$4:$EH$8,IR$14,0)*$D92,IF($C92=IR$17,$G$7*$D92,""))</f>
        <v/>
      </c>
      <c r="IS92" s="34" t="str">
        <f>IF(IR92&lt;&gt;"",HLOOKUP(COUNT($IN92:IR92)+1,$G$4:$EH$8,IS$14,0)*$D92,IF($C92=IS$17,$G$7*$D92,""))</f>
        <v/>
      </c>
      <c r="IT92" s="34" t="str">
        <f>IF(IS92&lt;&gt;"",HLOOKUP(COUNT($IN92:IS92)+1,$G$4:$EH$8,IT$14,0)*$D92,IF($C92=IT$17,$G$7*$D92,""))</f>
        <v/>
      </c>
      <c r="IU92" s="34" t="str">
        <f>IF(IT92&lt;&gt;"",HLOOKUP(COUNT($IN92:IT92)+1,$G$4:$EH$8,IU$14,0)*$D92,IF($C92=IU$17,$G$7*$D92,""))</f>
        <v/>
      </c>
      <c r="IV92" s="34" t="str">
        <f>IF(IU92&lt;&gt;"",HLOOKUP(COUNT($IN92:IU92)+1,$G$4:$EH$8,IV$14,0)*$D92,IF($C92=IV$17,$G$7*$D92,""))</f>
        <v/>
      </c>
      <c r="IW92" s="34" t="str">
        <f>IF(IV92&lt;&gt;"",HLOOKUP(COUNT($IN92:IV92)+1,$G$4:$EH$8,IW$14,0)*$D92,IF($C92=IW$17,$G$7*$D92,""))</f>
        <v/>
      </c>
      <c r="IX92" s="34" t="str">
        <f>IF(IW92&lt;&gt;"",HLOOKUP(COUNT($IN92:IW92)+1,$G$4:$EH$8,IX$14,0)*$D92,IF($C92=IX$17,$G$7*$D92,""))</f>
        <v/>
      </c>
      <c r="IY92" s="34" t="str">
        <f>IF(IX92&lt;&gt;"",HLOOKUP(COUNT($IN92:IX92)+1,$G$4:$EH$8,IY$14,0)*$D92,IF($C92=IY$17,$G$7*$D92,""))</f>
        <v/>
      </c>
      <c r="IZ92" s="34" t="str">
        <f>IF(IY92&lt;&gt;"",HLOOKUP(COUNT($IN92:IY92)+1,$G$4:$EH$8,IZ$14,0)*$D92,IF($C92=IZ$17,$G$7*$D92,""))</f>
        <v/>
      </c>
      <c r="JA92" s="34" t="str">
        <f>IF(IZ92&lt;&gt;"",HLOOKUP(COUNT($IN92:IZ92)+1,$G$4:$EH$8,JA$14,0)*$D92,IF($C92=JA$17,$G$7*$D92,""))</f>
        <v/>
      </c>
      <c r="JB92" s="34" t="str">
        <f>IF(JA92&lt;&gt;"",HLOOKUP(COUNT($IN92:JA92)+1,$G$4:$EH$8,JB$14,0)*$D92,IF($C92=JB$17,$G$7*$D92,""))</f>
        <v/>
      </c>
      <c r="JC92" s="34" t="str">
        <f>IF(JB92&lt;&gt;"",HLOOKUP(COUNT($IN92:JB92)+1,$G$4:$EH$8,JC$14,0)*$D92,IF($C92=JC$17,$G$7*$D92,""))</f>
        <v/>
      </c>
      <c r="JD92" s="34" t="str">
        <f>IF(JC92&lt;&gt;"",HLOOKUP(COUNT($IN92:JC92)+1,$G$4:$EH$8,JD$14,0)*$D92,IF($C92=JD$17,$G$7*$D92,""))</f>
        <v/>
      </c>
      <c r="JE92" s="34" t="str">
        <f>IF(JD92&lt;&gt;"",HLOOKUP(COUNT($IN92:JD92)+1,$G$4:$EH$8,JE$14,0)*$D92,IF($C92=JE$17,$G$7*$D92,""))</f>
        <v/>
      </c>
      <c r="JF92" s="34" t="str">
        <f>IF(JE92&lt;&gt;"",HLOOKUP(COUNT($IN92:JE92)+1,$G$4:$EH$8,JF$14,0)*$D92,IF($C92=JF$17,$G$7*$D92,""))</f>
        <v/>
      </c>
      <c r="JG92" s="34" t="str">
        <f>IF(JF92&lt;&gt;"",HLOOKUP(COUNT($IN92:JF92)+1,$G$4:$EH$8,JG$14,0)*$D92,IF($C92=JG$17,$G$7*$D92,""))</f>
        <v/>
      </c>
      <c r="JH92" s="34" t="str">
        <f>IF(JG92&lt;&gt;"",HLOOKUP(COUNT($IN92:JG92)+1,$G$4:$EH$8,JH$14,0)*$D92,IF($C92=JH$17,$G$7*$D92,""))</f>
        <v/>
      </c>
      <c r="JI92" s="34" t="str">
        <f>IF(JH92&lt;&gt;"",HLOOKUP(COUNT($IN92:JH92)+1,$G$4:$EH$8,JI$14,0)*$D92,IF($C92=JI$17,$G$7*$D92,""))</f>
        <v/>
      </c>
      <c r="JJ92" s="34" t="str">
        <f>IF(JI92&lt;&gt;"",HLOOKUP(COUNT($IN92:JI92)+1,$G$4:$EH$8,JJ$14,0)*$D92,IF($C92=JJ$17,$G$7*$D92,""))</f>
        <v/>
      </c>
      <c r="JK92" s="34" t="str">
        <f>IF(JJ92&lt;&gt;"",HLOOKUP(COUNT($IN92:JJ92)+1,$G$4:$EH$8,JK$14,0)*$D92,IF($C92=JK$17,$G$7*$D92,""))</f>
        <v/>
      </c>
      <c r="JL92" s="34" t="str">
        <f>IF(JK92&lt;&gt;"",HLOOKUP(COUNT($IN92:JK92)+1,$G$4:$EH$8,JL$14,0)*$D92,IF($C92=JL$17,$G$7*$D92,""))</f>
        <v/>
      </c>
      <c r="JM92" s="34" t="str">
        <f>IF(JL92&lt;&gt;"",HLOOKUP(COUNT($IN92:JL92)+1,$G$4:$EH$8,JM$14,0)*$D92,IF($C92=JM$17,$G$7*$D92,""))</f>
        <v/>
      </c>
      <c r="JN92" s="34" t="str">
        <f>IF(JM92&lt;&gt;"",HLOOKUP(COUNT($IN92:JM92)+1,$G$4:$EH$8,JN$14,0)*$D92,IF($C92=JN$17,$G$7*$D92,""))</f>
        <v/>
      </c>
      <c r="JO92" s="34" t="str">
        <f>IF(JN92&lt;&gt;"",HLOOKUP(COUNT($IN92:JN92)+1,$G$4:$EH$8,JO$14,0)*$D92,IF($C92=JO$17,$G$7*$D92,""))</f>
        <v/>
      </c>
      <c r="JP92" s="34" t="str">
        <f>IF(JO92&lt;&gt;"",HLOOKUP(COUNT($IN92:JO92)+1,$G$4:$EH$8,JP$14,0)*$D92,IF($C92=JP$17,$G$7*$D92,""))</f>
        <v/>
      </c>
      <c r="JQ92" s="34" t="str">
        <f>IF(JP92&lt;&gt;"",HLOOKUP(COUNT($IN92:JP92)+1,$G$4:$EH$8,JQ$14,0)*$D92,IF($C92=JQ$17,$G$7*$D92,""))</f>
        <v/>
      </c>
      <c r="JR92" s="34" t="str">
        <f>IF(JQ92&lt;&gt;"",HLOOKUP(COUNT($IN92:JQ92)+1,$G$4:$EH$8,JR$14,0)*$D92,IF($C92=JR$17,$G$7*$D92,""))</f>
        <v/>
      </c>
      <c r="JS92" s="34" t="str">
        <f>IF(JR92&lt;&gt;"",HLOOKUP(COUNT($IN92:JR92)+1,$G$4:$EH$8,JS$14,0)*$D92,IF($C92=JS$17,$G$7*$D92,""))</f>
        <v/>
      </c>
      <c r="JT92" s="34" t="str">
        <f>IF(JS92&lt;&gt;"",HLOOKUP(COUNT($IN92:JS92)+1,$G$4:$EH$8,JT$14,0)*$D92,IF($C92=JT$17,$G$7*$D92,""))</f>
        <v/>
      </c>
      <c r="JU92" s="34" t="str">
        <f>IF(JT92&lt;&gt;"",HLOOKUP(COUNT($IN92:JT92)+1,$G$4:$EH$8,JU$14,0)*$D92,IF($C92=JU$17,$G$7*$D92,""))</f>
        <v/>
      </c>
      <c r="JV92" s="34" t="str">
        <f>IF(JU92&lt;&gt;"",HLOOKUP(COUNT($IN92:JU92)+1,$G$4:$EH$8,JV$14,0)*$D92,IF($C92=JV$17,$G$7*$D92,""))</f>
        <v/>
      </c>
      <c r="JW92" s="34" t="str">
        <f>IF(JV92&lt;&gt;"",HLOOKUP(COUNT($IN92:JV92)+1,$G$4:$EH$8,JW$14,0)*$D92,IF($C92=JW$17,$G$7*$D92,""))</f>
        <v/>
      </c>
      <c r="JX92" s="34" t="str">
        <f>IF(JW92&lt;&gt;"",HLOOKUP(COUNT($IN92:JW92)+1,$G$4:$EH$8,JX$14,0)*$D92,IF($C92=JX$17,$G$7*$D92,""))</f>
        <v/>
      </c>
      <c r="JY92" s="34" t="str">
        <f>IF(JX92&lt;&gt;"",HLOOKUP(COUNT($IN92:JX92)+1,$G$4:$EH$8,JY$14,0)*$D92,IF($C92=JY$17,$G$7*$D92,""))</f>
        <v/>
      </c>
      <c r="JZ92" s="34" t="str">
        <f>IF(JY92&lt;&gt;"",HLOOKUP(COUNT($IN92:JY92)+1,$G$4:$EH$8,JZ$14,0)*$D92,IF($C92=JZ$17,$G$7*$D92,""))</f>
        <v/>
      </c>
      <c r="KA92" s="34" t="str">
        <f>IF(JZ92&lt;&gt;"",HLOOKUP(COUNT($IN92:JZ92)+1,$G$4:$EH$8,KA$14,0)*$D92,IF($C92=KA$17,$G$7*$D92,""))</f>
        <v/>
      </c>
      <c r="KB92" s="34" t="str">
        <f>IF(KA92&lt;&gt;"",HLOOKUP(COUNT($IN92:KA92)+1,$G$4:$EH$8,KB$14,0)*$D92,IF($C92=KB$17,$G$7*$D92,""))</f>
        <v/>
      </c>
      <c r="KC92" s="34" t="str">
        <f>IF(KB92&lt;&gt;"",HLOOKUP(COUNT($IN92:KB92)+1,$G$4:$EH$8,KC$14,0)*$D92,IF($C92=KC$17,$G$7*$D92,""))</f>
        <v/>
      </c>
      <c r="KD92" s="34" t="str">
        <f>IF(KC92&lt;&gt;"",HLOOKUP(COUNT($IN92:KC92)+1,$G$4:$EH$8,KD$14,0)*$D92,IF($C92=KD$17,$G$7*$D92,""))</f>
        <v/>
      </c>
      <c r="KE92" s="34" t="str">
        <f>IF(KD92&lt;&gt;"",HLOOKUP(COUNT($IN92:KD92)+1,$G$4:$EH$8,KE$14,0)*$D92,IF($C92=KE$17,$G$7*$D92,""))</f>
        <v/>
      </c>
      <c r="KF92" s="34" t="str">
        <f>IF(KE92&lt;&gt;"",HLOOKUP(COUNT($IN92:KE92)+1,$G$4:$EH$8,KF$14,0)*$D92,IF($C92=KF$17,$G$7*$D92,""))</f>
        <v/>
      </c>
      <c r="KG92" s="34" t="str">
        <f>IF(KF92&lt;&gt;"",HLOOKUP(COUNT($IN92:KF92)+1,$G$4:$EH$8,KG$14,0)*$D92,IF($C92=KG$17,$G$7*$D92,""))</f>
        <v/>
      </c>
      <c r="KH92" s="34" t="str">
        <f>IF(KG92&lt;&gt;"",HLOOKUP(COUNT($IN92:KG92)+1,$G$4:$EH$8,KH$14,0)*$D92,IF($C92=KH$17,$G$7*$D92,""))</f>
        <v/>
      </c>
      <c r="KI92" s="34" t="str">
        <f>IF(KH92&lt;&gt;"",HLOOKUP(COUNT($IN92:KH92)+1,$G$4:$EH$8,KI$14,0)*$D92,IF($C92=KI$17,$G$7*$D92,""))</f>
        <v/>
      </c>
      <c r="KJ92" s="34" t="str">
        <f>IF(KI92&lt;&gt;"",HLOOKUP(COUNT($IN92:KI92)+1,$G$4:$EH$8,KJ$14,0)*$D92,IF($C92=KJ$17,$G$7*$D92,""))</f>
        <v/>
      </c>
      <c r="KK92" s="34" t="str">
        <f>IF(KJ92&lt;&gt;"",HLOOKUP(COUNT($IN92:KJ92)+1,$G$4:$EH$8,KK$14,0)*$D92,IF($C92=KK$17,$G$7*$D92,""))</f>
        <v/>
      </c>
      <c r="KL92" s="34" t="str">
        <f>IF(KK92&lt;&gt;"",HLOOKUP(COUNT($IN92:KK92)+1,$G$4:$EH$8,KL$14,0)*$D92,IF($C92=KL$17,$G$7*$D92,""))</f>
        <v/>
      </c>
      <c r="KM92" s="34" t="str">
        <f>IF(KL92&lt;&gt;"",HLOOKUP(COUNT($IN92:KL92)+1,$G$4:$EH$8,KM$14,0)*$D92,IF($C92=KM$17,$G$7*$D92,""))</f>
        <v/>
      </c>
      <c r="KN92" s="34" t="str">
        <f>IF(KM92&lt;&gt;"",HLOOKUP(COUNT($IN92:KM92)+1,$G$4:$EH$8,KN$14,0)*$D92,IF($C92=KN$17,$G$7*$D92,""))</f>
        <v/>
      </c>
      <c r="KO92" s="34" t="str">
        <f>IF(KN92&lt;&gt;"",HLOOKUP(COUNT($IN92:KN92)+1,$G$4:$EH$8,KO$14,0)*$D92,IF($C92=KO$17,$G$7*$D92,""))</f>
        <v/>
      </c>
      <c r="KP92" s="34" t="str">
        <f>IF(KO92&lt;&gt;"",HLOOKUP(COUNT($IN92:KO92)+1,$G$4:$EH$8,KP$14,0)*$D92,IF($C92=KP$17,$G$7*$D92,""))</f>
        <v/>
      </c>
      <c r="KQ92" s="34" t="str">
        <f>IF(KP92&lt;&gt;"",HLOOKUP(COUNT($IN92:KP92)+1,$G$4:$EH$8,KQ$14,0)*$D92,IF($C92=KQ$17,$G$7*$D92,""))</f>
        <v/>
      </c>
      <c r="KR92" s="34" t="str">
        <f>IF(KQ92&lt;&gt;"",HLOOKUP(COUNT($IN92:KQ92)+1,$G$4:$EH$8,KR$14,0)*$D92,IF($C92=KR$17,$G$7*$D92,""))</f>
        <v/>
      </c>
      <c r="KS92" s="34" t="str">
        <f>IF(KR92&lt;&gt;"",HLOOKUP(COUNT($IN92:KR92)+1,$G$4:$EH$8,KS$14,0)*$D92,IF($C92=KS$17,$G$7*$D92,""))</f>
        <v/>
      </c>
      <c r="KT92" s="34" t="str">
        <f>IF(KS92&lt;&gt;"",HLOOKUP(COUNT($IN92:KS92)+1,$G$4:$EH$8,KT$14,0)*$D92,IF($C92=KT$17,$G$7*$D92,""))</f>
        <v/>
      </c>
      <c r="KU92" s="34" t="str">
        <f>IF(KT92&lt;&gt;"",HLOOKUP(COUNT($IN92:KT92)+1,$G$4:$EH$8,KU$14,0)*$D92,IF($C92=KU$17,$G$7*$D92,""))</f>
        <v/>
      </c>
      <c r="KV92" s="34" t="str">
        <f>IF(KU92&lt;&gt;"",HLOOKUP(COUNT($IN92:KU92)+1,$G$4:$EH$8,KV$14,0)*$D92,IF($C92=KV$17,$G$7*$D92,""))</f>
        <v/>
      </c>
      <c r="KW92" s="34" t="str">
        <f>IF(KV92&lt;&gt;"",HLOOKUP(COUNT($IN92:KV92)+1,$G$4:$EH$8,KW$14,0)*$D92,IF($C92=KW$17,$G$7*$D92,""))</f>
        <v/>
      </c>
      <c r="KX92" s="34" t="str">
        <f>IF(KW92&lt;&gt;"",HLOOKUP(COUNT($IN92:KW92)+1,$G$4:$EH$8,KX$14,0)*$D92,IF($C92=KX$17,$G$7*$D92,""))</f>
        <v/>
      </c>
      <c r="KY92" s="34" t="str">
        <f>IF(KX92&lt;&gt;"",HLOOKUP(COUNT($IN92:KX92)+1,$G$4:$EH$8,KY$14,0)*$D92,IF($C92=KY$17,$G$7*$D92,""))</f>
        <v/>
      </c>
      <c r="KZ92" s="34" t="str">
        <f>IF(KY92&lt;&gt;"",HLOOKUP(COUNT($IN92:KY92)+1,$G$4:$EH$8,KZ$14,0)*$D92,IF($C92=KZ$17,$G$7*$D92,""))</f>
        <v/>
      </c>
      <c r="LA92" s="34" t="str">
        <f>IF(KZ92&lt;&gt;"",HLOOKUP(COUNT($IN92:KZ92)+1,$G$4:$EH$8,LA$14,0)*$D92,IF($C92=LA$17,$G$7*$D92,""))</f>
        <v/>
      </c>
      <c r="LB92" s="34" t="str">
        <f>IF(LA92&lt;&gt;"",HLOOKUP(COUNT($IN92:LA92)+1,$G$4:$EH$8,LB$14,0)*$D92,IF($C92=LB$17,$G$7*$D92,""))</f>
        <v/>
      </c>
      <c r="LC92" s="34" t="str">
        <f>IF(LB92&lt;&gt;"",HLOOKUP(COUNT($IN92:LB92)+1,$G$4:$EH$8,LC$14,0)*$D92,IF($C92=LC$17,$G$7*$D92,""))</f>
        <v/>
      </c>
      <c r="LD92" s="34" t="str">
        <f>IF(LC92&lt;&gt;"",HLOOKUP(COUNT($IN92:LC92)+1,$G$4:$EH$8,LD$14,0)*$D92,IF($C92=LD$17,$G$7*$D92,""))</f>
        <v/>
      </c>
      <c r="LE92" s="34" t="str">
        <f>IF(LD92&lt;&gt;"",HLOOKUP(COUNT($IN92:LD92)+1,$G$4:$EH$8,LE$14,0)*$D92,IF($C92=LE$17,$G$7*$D92,""))</f>
        <v/>
      </c>
      <c r="LF92" s="34" t="str">
        <f>IF(LE92&lt;&gt;"",HLOOKUP(COUNT($IN92:LE92)+1,$G$4:$EH$8,LF$14,0)*$D92,IF($C92=LF$17,$G$7*$D92,""))</f>
        <v/>
      </c>
      <c r="LG92" s="34" t="str">
        <f>IF(LF92&lt;&gt;"",HLOOKUP(COUNT($IN92:LF92)+1,$G$4:$EH$8,LG$14,0)*$D92,IF($C92=LG$17,$G$7*$D92,""))</f>
        <v/>
      </c>
      <c r="LH92" s="34" t="str">
        <f>IF(LG92&lt;&gt;"",HLOOKUP(COUNT($IN92:LG92)+1,$G$4:$EH$8,LH$14,0)*$D92,IF($C92=LH$17,$G$7*$D92,""))</f>
        <v/>
      </c>
      <c r="LI92" s="34" t="str">
        <f>IF(LH92&lt;&gt;"",HLOOKUP(COUNT($IN92:LH92)+1,$G$4:$EH$8,LI$14,0)*$D92,IF($C92=LI$17,$G$7*$D92,""))</f>
        <v/>
      </c>
      <c r="LJ92" s="34">
        <f>IF(LI92&lt;&gt;"",HLOOKUP(COUNT($IN92:LI92)+1,$G$4:$EH$8,LJ$14,0)*$D92,IF($C92=LJ$17,$G$7*$D92,""))</f>
        <v>0</v>
      </c>
      <c r="LK92" s="34">
        <f>IF(LJ92&lt;&gt;"",HLOOKUP(COUNT($IN92:LJ92)+1,$G$4:$EH$8,LK$14,0)*$D92,IF($C92=LK$17,$G$7*$D92,""))</f>
        <v>3750</v>
      </c>
      <c r="LL92" s="34">
        <f>IF(LK92&lt;&gt;"",HLOOKUP(COUNT($IN92:LK92)+1,$G$4:$EH$8,LL$14,0)*$D92,IF($C92=LL$17,$G$7*$D92,""))</f>
        <v>3750</v>
      </c>
      <c r="LM92" s="34">
        <f>IF(LL92&lt;&gt;"",HLOOKUP(COUNT($IN92:LL92)+1,$G$4:$EH$8,LM$14,0)*$D92,IF($C92=LM$17,$G$7*$D92,""))</f>
        <v>3750</v>
      </c>
      <c r="LN92" s="34">
        <f>IF(LM92&lt;&gt;"",HLOOKUP(COUNT($IN92:LM92)+1,$G$4:$EH$8,LN$14,0)*$D92,IF($C92=LN$17,$G$7*$D92,""))</f>
        <v>3750</v>
      </c>
      <c r="LO92" s="34">
        <f>IF(LN92&lt;&gt;"",HLOOKUP(COUNT($IN92:LN92)+1,$G$4:$EH$8,LO$14,0)*$D92,IF($C92=LO$17,$G$7*$D92,""))</f>
        <v>3770.1909201741591</v>
      </c>
      <c r="LP92" s="34">
        <f>IF(LO92&lt;&gt;"",HLOOKUP(COUNT($IN92:LO92)+1,$G$4:$EH$8,LP$14,0)*$D92,IF($C92=LP$17,$G$7*$D92,""))</f>
        <v>4524.2291042089882</v>
      </c>
      <c r="LQ92" s="34">
        <f>IF(LP92&lt;&gt;"",HLOOKUP(COUNT($IN92:LP92)+1,$G$4:$EH$8,LQ$14,0)*$D92,IF($C92=LQ$17,$G$7*$D92,""))</f>
        <v>5248.1057608824267</v>
      </c>
      <c r="LR92" s="34">
        <f>IF(LQ92&lt;&gt;"",HLOOKUP(COUNT($IN92:LQ92)+1,$G$4:$EH$8,LR$14,0)*$D92,IF($C92=LR$17,$G$7*$D92,""))</f>
        <v>5982.8405674059686</v>
      </c>
      <c r="LS92" s="34">
        <f>IF(LR92&lt;&gt;"",HLOOKUP(COUNT($IN92:LR92)+1,$G$4:$EH$8,LS$14,0)*$D92,IF($C92=LS$17,$G$7*$D92,""))</f>
        <v>6760.6098411687399</v>
      </c>
      <c r="LT92" s="34">
        <f>IF(LS92&lt;&gt;"",HLOOKUP(COUNT($IN92:LS92)+1,$G$4:$EH$8,LT$14,0)*$D92,IF($C92=LT$17,$G$7*$D92,""))</f>
        <v>7504.2769236973027</v>
      </c>
      <c r="LU92" s="34">
        <f>IF(LT92&lt;&gt;"",HLOOKUP(COUNT($IN92:LT92)+1,$G$4:$EH$8,LU$14,0)*$D92,IF($C92=LU$17,$G$7*$D92,""))</f>
        <v>8254.7046160670325</v>
      </c>
      <c r="LV92" s="34">
        <f>IF(LU92&lt;&gt;"",HLOOKUP(COUNT($IN92:LU92)+1,$G$4:$EH$8,LV$14,0)*$D92,IF($C92=LV$17,$G$7*$D92,""))</f>
        <v>6191.0284620502789</v>
      </c>
      <c r="LW92" s="34">
        <f>IF(LV92&lt;&gt;"",HLOOKUP(COUNT($IN92:LV92)+1,$G$4:$EH$8,LW$14,0)*$D92,IF($C92=LW$17,$G$7*$D92,""))</f>
        <v>5881.4770389477608</v>
      </c>
      <c r="LX92" s="34">
        <f>IF(LW92&lt;&gt;"",HLOOKUP(COUNT($IN92:LW92)+1,$G$4:$EH$8,LX$14,0)*$D92,IF($C92=LX$17,$G$7*$D92,""))</f>
        <v>6469.6247428425395</v>
      </c>
      <c r="LY92" s="34">
        <f>IF(LX92&lt;&gt;"",HLOOKUP(COUNT($IN92:LX92)+1,$G$4:$EH$8,LY$14,0)*$D92,IF($C92=LY$17,$G$7*$D92,""))</f>
        <v>7116.5872171267965</v>
      </c>
      <c r="LZ92" s="34">
        <f>IF(LY92&lt;&gt;"",HLOOKUP(COUNT($IN92:LY92)+1,$G$4:$EH$8,LZ$14,0)*$D92,IF($C92=LZ$17,$G$7*$D92,""))</f>
        <v>7828.2459388394727</v>
      </c>
      <c r="MA92" s="34">
        <f>IF(LZ92&lt;&gt;"",HLOOKUP(COUNT($IN92:LZ92)+1,$G$4:$EH$8,MA$14,0)*$D92,IF($C92=MA$17,$G$7*$D92,""))</f>
        <v>8611.0705327234209</v>
      </c>
      <c r="MB92" s="34">
        <f>IF(MA92&lt;&gt;"",HLOOKUP(COUNT($IN92:MA92)+1,$G$4:$EH$8,MB$14,0)*$D92,IF($C92=MB$17,$G$7*$D92,""))</f>
        <v>8180.517006087246</v>
      </c>
      <c r="MC92" s="34">
        <f>IF(MB92&lt;&gt;"",HLOOKUP(COUNT($IN92:MB92)+1,$G$4:$EH$8,MC$14,0)*$D92,IF($C92=MC$17,$G$7*$D92,""))</f>
        <v>7771.4911557828855</v>
      </c>
      <c r="MD92" s="34">
        <f>IF(MC92&lt;&gt;"",HLOOKUP(COUNT($IN92:MC92)+1,$G$4:$EH$8,MD$14,0)*$D92,IF($C92=MD$17,$G$7*$D92,""))</f>
        <v>8315.4955366876875</v>
      </c>
      <c r="ME92" s="34">
        <f>IF(MD92&lt;&gt;"",HLOOKUP(COUNT($IN92:MD92)+1,$G$4:$EH$8,ME$14,0)*$D92,IF($C92=ME$17,$G$7*$D92,""))</f>
        <v>8897.5802242558239</v>
      </c>
      <c r="MF92" s="34">
        <f>IF(ME92&lt;&gt;"",HLOOKUP(COUNT($IN92:ME92)+1,$G$4:$EH$8,MF$14,0)*$D92,IF($C92=MF$17,$G$7*$D92,""))</f>
        <v>9520.4108399537326</v>
      </c>
      <c r="MG92" s="34">
        <f>IF(MF92&lt;&gt;"",HLOOKUP(COUNT($IN92:MF92)+1,$G$4:$EH$8,MG$14,0)*$D92,IF($C92=MG$17,$G$7*$D92,""))</f>
        <v>10472.451923949104</v>
      </c>
      <c r="MH92" s="34">
        <f>IF(MG92&lt;&gt;"",HLOOKUP(COUNT($IN92:MG92)+1,$G$4:$EH$8,MH$14,0)*$D92,IF($C92=MH$17,$G$7*$D92,""))</f>
        <v>8901.5841353567412</v>
      </c>
      <c r="MI92" s="34">
        <f>IF(MH92&lt;&gt;"",HLOOKUP(COUNT($IN92:MH92)+1,$G$4:$EH$8,MI$14,0)*$D92,IF($C92=MI$17,$G$7*$D92,""))</f>
        <v>8456.5049285889054</v>
      </c>
      <c r="MJ92" s="34">
        <f>IF(MI92&lt;&gt;"",HLOOKUP(COUNT($IN92:MI92)+1,$G$4:$EH$8,MJ$14,0)*$D92,IF($C92=MJ$17,$G$7*$D92,""))</f>
        <v>8879.3301750183509</v>
      </c>
      <c r="MK92" s="34">
        <f>IF(MJ92&lt;&gt;"",HLOOKUP(COUNT($IN92:MJ92)+1,$G$4:$EH$8,MK$14,0)*$D92,IF($C92=MK$17,$G$7*$D92,""))</f>
        <v>9323.2966837692693</v>
      </c>
      <c r="ML92" s="34">
        <f>IF(MK92&lt;&gt;"",HLOOKUP(COUNT($IN92:MK92)+1,$G$4:$EH$8,ML$14,0)*$D92,IF($C92=ML$17,$G$7*$D92,""))</f>
        <v>9789.4615179577268</v>
      </c>
      <c r="MM92" s="34">
        <f>IF(ML92&lt;&gt;"",HLOOKUP(COUNT($IN92:ML92)+1,$G$4:$EH$8,MM$14,0)*$D92,IF($C92=MM$17,$G$7*$D92,""))</f>
        <v>10474.723824214771</v>
      </c>
      <c r="MN92" s="34">
        <f>IF(MM92&lt;&gt;"",HLOOKUP(COUNT($IN92:MM92)+1,$G$4:$EH$8,MN$14,0)*$D92,IF($C92=MN$17,$G$7*$D92,""))</f>
        <v>9427.2514417932944</v>
      </c>
      <c r="MO92" s="34">
        <f>IF(MN92&lt;&gt;"",HLOOKUP(COUNT($IN92:MN92)+1,$G$4:$EH$8,MO$14,0)*$D92,IF($C92=MO$17,$G$7*$D92,""))</f>
        <v>8484.5262976139675</v>
      </c>
      <c r="MP92" s="34">
        <f>IF(MO92&lt;&gt;"",HLOOKUP(COUNT($IN92:MO92)+1,$G$4:$EH$8,MP$14,0)*$D92,IF($C92=MP$17,$G$7*$D92,""))</f>
        <v>9078.4431384469426</v>
      </c>
      <c r="MQ92" s="34">
        <f>IF(MP92&lt;&gt;"",HLOOKUP(COUNT($IN92:MP92)+1,$G$4:$EH$8,MQ$14,0)*$D92,IF($C92=MQ$17,$G$7*$D92,""))</f>
        <v>9713.934158138225</v>
      </c>
      <c r="MR92" s="34">
        <f>IF(MQ92&lt;&gt;"",HLOOKUP(COUNT($IN92:MQ92)+1,$G$4:$EH$8,MR$14,0)*$D92,IF($C92=MR$17,$G$7*$D92,""))</f>
        <v>10393.909549207907</v>
      </c>
      <c r="MS92" s="34">
        <f>IF(MR92&lt;&gt;"",HLOOKUP(COUNT($IN92:MR92)+1,$G$4:$EH$8,MS$14,0)*$D92,IF($C92=MS$17,$G$7*$D92,""))</f>
        <v>11225.422313144538</v>
      </c>
      <c r="MT92" s="34">
        <f>IF(MS92&lt;&gt;"",HLOOKUP(COUNT($IN92:MS92)+1,$G$4:$EH$8,MT$14,0)*$D92,IF($C92=MT$17,$G$7*$D92,""))</f>
        <v>9653.8631893043039</v>
      </c>
      <c r="MU92" s="34">
        <f>IF(MT92&lt;&gt;"",HLOOKUP(COUNT($IN92:MT92)+1,$G$4:$EH$8,MU$14,0)*$D92,IF($C92=MU$17,$G$7*$D92,""))</f>
        <v>9171.1700298390861</v>
      </c>
      <c r="MV92" s="34">
        <f>IF(MU92&lt;&gt;"",HLOOKUP(COUNT($IN92:MU92)+1,$G$4:$EH$8,MV$14,0)*$D92,IF($C92=MV$17,$G$7*$D92,""))</f>
        <v>9629.728531331044</v>
      </c>
      <c r="MW92" s="34">
        <f>IF(MV92&lt;&gt;"",HLOOKUP(COUNT($IN92:MV92)+1,$G$4:$EH$8,MW$14,0)*$D92,IF($C92=MW$17,$G$7*$D92,""))</f>
        <v>10111.214957897593</v>
      </c>
      <c r="MX92" s="34">
        <f>IF(MW92&lt;&gt;"",HLOOKUP(COUNT($IN92:MW92)+1,$G$4:$EH$8,MX$14,0)*$D92,IF($C92=MX$17,$G$7*$D92,""))</f>
        <v>10616.775705792472</v>
      </c>
      <c r="MY92" s="34">
        <f>IF(MX92&lt;&gt;"",HLOOKUP(COUNT($IN92:MX92)+1,$G$4:$EH$8,MY$14,0)*$D92,IF($C92=MY$17,$G$7*$D92,""))</f>
        <v>11359.950005197943</v>
      </c>
      <c r="MZ92" s="34">
        <f>IF(MY92&lt;&gt;"",HLOOKUP(COUNT($IN92:MY92)+1,$G$4:$EH$8,MZ$14,0)*$D92,IF($C92=MZ$17,$G$7*$D92,""))</f>
        <v>10223.955004678153</v>
      </c>
      <c r="NA92" s="34">
        <f>IF(MZ92&lt;&gt;"",HLOOKUP(COUNT($IN92:MZ92)+1,$G$4:$EH$8,NA$14,0)*$D92,IF($C92=NA$17,$G$7*$D92,""))</f>
        <v>9201.5595042103359</v>
      </c>
      <c r="NB92" s="34">
        <f>IF(NA92&lt;&gt;"",HLOOKUP(COUNT($IN92:NA92)+1,$G$4:$EH$8,NB$14,0)*$D92,IF($C92=NB$17,$G$7*$D92,""))</f>
        <v>9845.6686695050612</v>
      </c>
      <c r="NC92" s="34">
        <f>IF(NB92&lt;&gt;"",HLOOKUP(COUNT($IN92:NB92)+1,$G$4:$EH$8,NC$14,0)*$D92,IF($C92=NC$17,$G$7*$D92,""))</f>
        <v>10534.865476370414</v>
      </c>
      <c r="ND92" s="34">
        <f>IF(NC92&lt;&gt;"",HLOOKUP(COUNT($IN92:NC92)+1,$G$4:$EH$8,ND$14,0)*$D92,IF($C92=ND$17,$G$7*$D92,""))</f>
        <v>11272.306059716342</v>
      </c>
      <c r="NF92" s="34" t="str">
        <f>IF(NE92&lt;&gt;"",HLOOKUP(COUNT($NE92:NE92)+1,$G$4:$EH$8,NF$14,0)*$D92,IF($C92=NF$17,$G$8*$D92,""))</f>
        <v/>
      </c>
      <c r="NG92" s="34" t="str">
        <f>IF(NF92&lt;&gt;"",HLOOKUP(COUNT($NE92:NF92)+1,$G$4:$EH$8,NG$14,0)*$D92,IF($C92=NG$17,$G$8*$D92,""))</f>
        <v/>
      </c>
      <c r="NH92" s="34" t="str">
        <f>IF(NG92&lt;&gt;"",HLOOKUP(COUNT($NE92:NG92)+1,$G$4:$EH$8,NH$14,0)*$D92,IF($C92=NH$17,$G$8*$D92,""))</f>
        <v/>
      </c>
      <c r="NI92" s="34" t="str">
        <f>IF(NH92&lt;&gt;"",HLOOKUP(COUNT($NE92:NH92)+1,$G$4:$EH$8,NI$14,0)*$D92,IF($C92=NI$17,$G$8*$D92,""))</f>
        <v/>
      </c>
      <c r="NJ92" s="34" t="str">
        <f>IF(NI92&lt;&gt;"",HLOOKUP(COUNT($NE92:NI92)+1,$G$4:$EH$8,NJ$14,0)*$D92,IF($C92=NJ$17,$G$8*$D92,""))</f>
        <v/>
      </c>
      <c r="NK92" s="34" t="str">
        <f>IF(NJ92&lt;&gt;"",HLOOKUP(COUNT($NE92:NJ92)+1,$G$4:$EH$8,NK$14,0)*$D92,IF($C92=NK$17,$G$8*$D92,""))</f>
        <v/>
      </c>
      <c r="NL92" s="34" t="str">
        <f>IF(NK92&lt;&gt;"",HLOOKUP(COUNT($NE92:NK92)+1,$G$4:$EH$8,NL$14,0)*$D92,IF($C92=NL$17,$G$8*$D92,""))</f>
        <v/>
      </c>
      <c r="NM92" s="34" t="str">
        <f>IF(NL92&lt;&gt;"",HLOOKUP(COUNT($NE92:NL92)+1,$G$4:$EH$8,NM$14,0)*$D92,IF($C92=NM$17,$G$8*$D92,""))</f>
        <v/>
      </c>
      <c r="NN92" s="34" t="str">
        <f>IF(NM92&lt;&gt;"",HLOOKUP(COUNT($NE92:NM92)+1,$G$4:$EH$8,NN$14,0)*$D92,IF($C92=NN$17,$G$8*$D92,""))</f>
        <v/>
      </c>
      <c r="NO92" s="34" t="str">
        <f>IF(NN92&lt;&gt;"",HLOOKUP(COUNT($NE92:NN92)+1,$G$4:$EH$8,NO$14,0)*$D92,IF($C92=NO$17,$G$8*$D92,""))</f>
        <v/>
      </c>
      <c r="NP92" s="34" t="str">
        <f>IF(NO92&lt;&gt;"",HLOOKUP(COUNT($NE92:NO92)+1,$G$4:$EH$8,NP$14,0)*$D92,IF($C92=NP$17,$G$8*$D92,""))</f>
        <v/>
      </c>
      <c r="NQ92" s="34" t="str">
        <f>IF(NP92&lt;&gt;"",HLOOKUP(COUNT($NE92:NP92)+1,$G$4:$EH$8,NQ$14,0)*$D92,IF($C92=NQ$17,$G$8*$D92,""))</f>
        <v/>
      </c>
      <c r="NR92" s="34" t="str">
        <f>IF(NQ92&lt;&gt;"",HLOOKUP(COUNT($NE92:NQ92)+1,$G$4:$EH$8,NR$14,0)*$D92,IF($C92=NR$17,$G$8*$D92,""))</f>
        <v/>
      </c>
      <c r="NS92" s="34" t="str">
        <f>IF(NR92&lt;&gt;"",HLOOKUP(COUNT($NE92:NR92)+1,$G$4:$EH$8,NS$14,0)*$D92,IF($C92=NS$17,$G$8*$D92,""))</f>
        <v/>
      </c>
      <c r="NT92" s="34" t="str">
        <f>IF(NS92&lt;&gt;"",HLOOKUP(COUNT($NE92:NS92)+1,$G$4:$EH$8,NT$14,0)*$D92,IF($C92=NT$17,$G$8*$D92,""))</f>
        <v/>
      </c>
      <c r="NU92" s="34" t="str">
        <f>IF(NT92&lt;&gt;"",HLOOKUP(COUNT($NE92:NT92)+1,$G$4:$EH$8,NU$14,0)*$D92,IF($C92=NU$17,$G$8*$D92,""))</f>
        <v/>
      </c>
      <c r="NV92" s="34" t="str">
        <f>IF(NU92&lt;&gt;"",HLOOKUP(COUNT($NE92:NU92)+1,$G$4:$EH$8,NV$14,0)*$D92,IF($C92=NV$17,$G$8*$D92,""))</f>
        <v/>
      </c>
      <c r="NW92" s="34" t="str">
        <f>IF(NV92&lt;&gt;"",HLOOKUP(COUNT($NE92:NV92)+1,$G$4:$EH$8,NW$14,0)*$D92,IF($C92=NW$17,$G$8*$D92,""))</f>
        <v/>
      </c>
      <c r="NX92" s="34" t="str">
        <f>IF(NW92&lt;&gt;"",HLOOKUP(COUNT($NE92:NW92)+1,$G$4:$EH$8,NX$14,0)*$D92,IF($C92=NX$17,$G$8*$D92,""))</f>
        <v/>
      </c>
      <c r="NY92" s="34" t="str">
        <f>IF(NX92&lt;&gt;"",HLOOKUP(COUNT($NE92:NX92)+1,$G$4:$EH$8,NY$14,0)*$D92,IF($C92=NY$17,$G$8*$D92,""))</f>
        <v/>
      </c>
      <c r="NZ92" s="34" t="str">
        <f>IF(NY92&lt;&gt;"",HLOOKUP(COUNT($NE92:NY92)+1,$G$4:$EH$8,NZ$14,0)*$D92,IF($C92=NZ$17,$G$8*$D92,""))</f>
        <v/>
      </c>
      <c r="OA92" s="34" t="str">
        <f>IF(NZ92&lt;&gt;"",HLOOKUP(COUNT($NE92:NZ92)+1,$G$4:$EH$8,OA$14,0)*$D92,IF($C92=OA$17,$G$8*$D92,""))</f>
        <v/>
      </c>
      <c r="OB92" s="34" t="str">
        <f>IF(OA92&lt;&gt;"",HLOOKUP(COUNT($NE92:OA92)+1,$G$4:$EH$8,OB$14,0)*$D92,IF($C92=OB$17,$G$8*$D92,""))</f>
        <v/>
      </c>
      <c r="OC92" s="34" t="str">
        <f>IF(OB92&lt;&gt;"",HLOOKUP(COUNT($NE92:OB92)+1,$G$4:$EH$8,OC$14,0)*$D92,IF($C92=OC$17,$G$8*$D92,""))</f>
        <v/>
      </c>
      <c r="OD92" s="34" t="str">
        <f>IF(OC92&lt;&gt;"",HLOOKUP(COUNT($NE92:OC92)+1,$G$4:$EH$8,OD$14,0)*$D92,IF($C92=OD$17,$G$8*$D92,""))</f>
        <v/>
      </c>
      <c r="OE92" s="34" t="str">
        <f>IF(OD92&lt;&gt;"",HLOOKUP(COUNT($NE92:OD92)+1,$G$4:$EH$8,OE$14,0)*$D92,IF($C92=OE$17,$G$8*$D92,""))</f>
        <v/>
      </c>
      <c r="OF92" s="34" t="str">
        <f>IF(OE92&lt;&gt;"",HLOOKUP(COUNT($NE92:OE92)+1,$G$4:$EH$8,OF$14,0)*$D92,IF($C92=OF$17,$G$8*$D92,""))</f>
        <v/>
      </c>
      <c r="OG92" s="34" t="str">
        <f>IF(OF92&lt;&gt;"",HLOOKUP(COUNT($NE92:OF92)+1,$G$4:$EH$8,OG$14,0)*$D92,IF($C92=OG$17,$G$8*$D92,""))</f>
        <v/>
      </c>
      <c r="OH92" s="34" t="str">
        <f>IF(OG92&lt;&gt;"",HLOOKUP(COUNT($NE92:OG92)+1,$G$4:$EH$8,OH$14,0)*$D92,IF($C92=OH$17,$G$8*$D92,""))</f>
        <v/>
      </c>
      <c r="OI92" s="34" t="str">
        <f>IF(OH92&lt;&gt;"",HLOOKUP(COUNT($NE92:OH92)+1,$G$4:$EH$8,OI$14,0)*$D92,IF($C92=OI$17,$G$8*$D92,""))</f>
        <v/>
      </c>
      <c r="OJ92" s="34" t="str">
        <f>IF(OI92&lt;&gt;"",HLOOKUP(COUNT($NE92:OI92)+1,$G$4:$EH$8,OJ$14,0)*$D92,IF($C92=OJ$17,$G$8*$D92,""))</f>
        <v/>
      </c>
      <c r="OK92" s="34" t="str">
        <f>IF(OJ92&lt;&gt;"",HLOOKUP(COUNT($NE92:OJ92)+1,$G$4:$EH$8,OK$14,0)*$D92,IF($C92=OK$17,$G$8*$D92,""))</f>
        <v/>
      </c>
      <c r="OL92" s="34" t="str">
        <f>IF(OK92&lt;&gt;"",HLOOKUP(COUNT($NE92:OK92)+1,$G$4:$EH$8,OL$14,0)*$D92,IF($C92=OL$17,$G$8*$D92,""))</f>
        <v/>
      </c>
      <c r="OM92" s="34" t="str">
        <f>IF(OL92&lt;&gt;"",HLOOKUP(COUNT($NE92:OL92)+1,$G$4:$EH$8,OM$14,0)*$D92,IF($C92=OM$17,$G$8*$D92,""))</f>
        <v/>
      </c>
      <c r="ON92" s="34" t="str">
        <f>IF(OM92&lt;&gt;"",HLOOKUP(COUNT($NE92:OM92)+1,$G$4:$EH$8,ON$14,0)*$D92,IF($C92=ON$17,$G$8*$D92,""))</f>
        <v/>
      </c>
      <c r="OO92" s="34" t="str">
        <f>IF(ON92&lt;&gt;"",HLOOKUP(COUNT($NE92:ON92)+1,$G$4:$EH$8,OO$14,0)*$D92,IF($C92=OO$17,$G$8*$D92,""))</f>
        <v/>
      </c>
      <c r="OP92" s="34" t="str">
        <f>IF(OO92&lt;&gt;"",HLOOKUP(COUNT($NE92:OO92)+1,$G$4:$EH$8,OP$14,0)*$D92,IF($C92=OP$17,$G$8*$D92,""))</f>
        <v/>
      </c>
      <c r="OQ92" s="34" t="str">
        <f>IF(OP92&lt;&gt;"",HLOOKUP(COUNT($NE92:OP92)+1,$G$4:$EH$8,OQ$14,0)*$D92,IF($C92=OQ$17,$G$8*$D92,""))</f>
        <v/>
      </c>
      <c r="OR92" s="34" t="str">
        <f>IF(OQ92&lt;&gt;"",HLOOKUP(COUNT($NE92:OQ92)+1,$G$4:$EH$8,OR$14,0)*$D92,IF($C92=OR$17,$G$8*$D92,""))</f>
        <v/>
      </c>
      <c r="OS92" s="34" t="str">
        <f>IF(OR92&lt;&gt;"",HLOOKUP(COUNT($NE92:OR92)+1,$G$4:$EH$8,OS$14,0)*$D92,IF($C92=OS$17,$G$8*$D92,""))</f>
        <v/>
      </c>
      <c r="OT92" s="34" t="str">
        <f>IF(OS92&lt;&gt;"",HLOOKUP(COUNT($NE92:OS92)+1,$G$4:$EH$8,OT$14,0)*$D92,IF($C92=OT$17,$G$8*$D92,""))</f>
        <v/>
      </c>
      <c r="OU92" s="34" t="str">
        <f>IF(OT92&lt;&gt;"",HLOOKUP(COUNT($NE92:OT92)+1,$G$4:$EH$8,OU$14,0)*$D92,IF($C92=OU$17,$G$8*$D92,""))</f>
        <v/>
      </c>
      <c r="OV92" s="34" t="str">
        <f>IF(OU92&lt;&gt;"",HLOOKUP(COUNT($NE92:OU92)+1,$G$4:$EH$8,OV$14,0)*$D92,IF($C92=OV$17,$G$8*$D92,""))</f>
        <v/>
      </c>
      <c r="OW92" s="34" t="str">
        <f>IF(OV92&lt;&gt;"",HLOOKUP(COUNT($NE92:OV92)+1,$G$4:$EH$8,OW$14,0)*$D92,IF($C92=OW$17,$G$8*$D92,""))</f>
        <v/>
      </c>
      <c r="OX92" s="34" t="str">
        <f>IF(OW92&lt;&gt;"",HLOOKUP(COUNT($NE92:OW92)+1,$G$4:$EH$8,OX$14,0)*$D92,IF($C92=OX$17,$G$8*$D92,""))</f>
        <v/>
      </c>
      <c r="OY92" s="34" t="str">
        <f>IF(OX92&lt;&gt;"",HLOOKUP(COUNT($NE92:OX92)+1,$G$4:$EH$8,OY$14,0)*$D92,IF($C92=OY$17,$G$8*$D92,""))</f>
        <v/>
      </c>
      <c r="OZ92" s="34" t="str">
        <f>IF(OY92&lt;&gt;"",HLOOKUP(COUNT($NE92:OY92)+1,$G$4:$EH$8,OZ$14,0)*$D92,IF($C92=OZ$17,$G$8*$D92,""))</f>
        <v/>
      </c>
      <c r="PA92" s="34" t="str">
        <f>IF(OZ92&lt;&gt;"",HLOOKUP(COUNT($NE92:OZ92)+1,$G$4:$EH$8,PA$14,0)*$D92,IF($C92=PA$17,$G$8*$D92,""))</f>
        <v/>
      </c>
      <c r="PB92" s="34" t="str">
        <f>IF(PA92&lt;&gt;"",HLOOKUP(COUNT($NE92:PA92)+1,$G$4:$EH$8,PB$14,0)*$D92,IF($C92=PB$17,$G$8*$D92,""))</f>
        <v/>
      </c>
      <c r="PC92" s="34" t="str">
        <f>IF(PB92&lt;&gt;"",HLOOKUP(COUNT($NE92:PB92)+1,$G$4:$EH$8,PC$14,0)*$D92,IF($C92=PC$17,$G$8*$D92,""))</f>
        <v/>
      </c>
      <c r="PD92" s="34" t="str">
        <f>IF(PC92&lt;&gt;"",HLOOKUP(COUNT($NE92:PC92)+1,$G$4:$EH$8,PD$14,0)*$D92,IF($C92=PD$17,$G$8*$D92,""))</f>
        <v/>
      </c>
      <c r="PE92" s="34" t="str">
        <f>IF(PD92&lt;&gt;"",HLOOKUP(COUNT($NE92:PD92)+1,$G$4:$EH$8,PE$14,0)*$D92,IF($C92=PE$17,$G$8*$D92,""))</f>
        <v/>
      </c>
      <c r="PF92" s="34" t="str">
        <f>IF(PE92&lt;&gt;"",HLOOKUP(COUNT($NE92:PE92)+1,$G$4:$EH$8,PF$14,0)*$D92,IF($C92=PF$17,$G$8*$D92,""))</f>
        <v/>
      </c>
      <c r="PG92" s="34" t="str">
        <f>IF(PF92&lt;&gt;"",HLOOKUP(COUNT($NE92:PF92)+1,$G$4:$EH$8,PG$14,0)*$D92,IF($C92=PG$17,$G$8*$D92,""))</f>
        <v/>
      </c>
      <c r="PH92" s="34" t="str">
        <f>IF(PG92&lt;&gt;"",HLOOKUP(COUNT($NE92:PG92)+1,$G$4:$EH$8,PH$14,0)*$D92,IF($C92=PH$17,$G$8*$D92,""))</f>
        <v/>
      </c>
      <c r="PI92" s="34" t="str">
        <f>IF(PH92&lt;&gt;"",HLOOKUP(COUNT($NE92:PH92)+1,$G$4:$EH$8,PI$14,0)*$D92,IF($C92=PI$17,$G$8*$D92,""))</f>
        <v/>
      </c>
      <c r="PJ92" s="34" t="str">
        <f>IF(PI92&lt;&gt;"",HLOOKUP(COUNT($NE92:PI92)+1,$G$4:$EH$8,PJ$14,0)*$D92,IF($C92=PJ$17,$G$8*$D92,""))</f>
        <v/>
      </c>
      <c r="PK92" s="34" t="str">
        <f>IF(PJ92&lt;&gt;"",HLOOKUP(COUNT($NE92:PJ92)+1,$G$4:$EH$8,PK$14,0)*$D92,IF($C92=PK$17,$G$8*$D92,""))</f>
        <v/>
      </c>
      <c r="PL92" s="34" t="str">
        <f>IF(PK92&lt;&gt;"",HLOOKUP(COUNT($NE92:PK92)+1,$G$4:$EH$8,PL$14,0)*$D92,IF($C92=PL$17,$G$8*$D92,""))</f>
        <v/>
      </c>
      <c r="PM92" s="34" t="str">
        <f>IF(PL92&lt;&gt;"",HLOOKUP(COUNT($NE92:PL92)+1,$G$4:$EH$8,PM$14,0)*$D92,IF($C92=PM$17,$G$8*$D92,""))</f>
        <v/>
      </c>
      <c r="PN92" s="34" t="str">
        <f>IF(PM92&lt;&gt;"",HLOOKUP(COUNT($NE92:PM92)+1,$G$4:$EH$8,PN$14,0)*$D92,IF($C92=PN$17,$G$8*$D92,""))</f>
        <v/>
      </c>
      <c r="PO92" s="34" t="str">
        <f>IF(PN92&lt;&gt;"",HLOOKUP(COUNT($NE92:PN92)+1,$G$4:$EH$8,PO$14,0)*$D92,IF($C92=PO$17,$G$8*$D92,""))</f>
        <v/>
      </c>
      <c r="PP92" s="34" t="str">
        <f>IF(PO92&lt;&gt;"",HLOOKUP(COUNT($NE92:PO92)+1,$G$4:$EH$8,PP$14,0)*$D92,IF($C92=PP$17,$G$8*$D92,""))</f>
        <v/>
      </c>
      <c r="PQ92" s="34" t="str">
        <f>IF(PP92&lt;&gt;"",HLOOKUP(COUNT($NE92:PP92)+1,$G$4:$EH$8,PQ$14,0)*$D92,IF($C92=PQ$17,$G$8*$D92,""))</f>
        <v/>
      </c>
      <c r="PR92" s="34" t="str">
        <f>IF(PQ92&lt;&gt;"",HLOOKUP(COUNT($NE92:PQ92)+1,$G$4:$EH$8,PR$14,0)*$D92,IF($C92=PR$17,$G$8*$D92,""))</f>
        <v/>
      </c>
      <c r="PS92" s="34" t="str">
        <f>IF(PR92&lt;&gt;"",HLOOKUP(COUNT($NE92:PR92)+1,$G$4:$EH$8,PS$14,0)*$D92,IF($C92=PS$17,$G$8*$D92,""))</f>
        <v/>
      </c>
      <c r="PT92" s="34" t="str">
        <f>IF(PS92&lt;&gt;"",HLOOKUP(COUNT($NE92:PS92)+1,$G$4:$EH$8,PT$14,0)*$D92,IF($C92=PT$17,$G$8*$D92,""))</f>
        <v/>
      </c>
      <c r="PU92" s="34" t="str">
        <f>IF(PT92&lt;&gt;"",HLOOKUP(COUNT($NE92:PT92)+1,$G$4:$EH$8,PU$14,0)*$D92,IF($C92=PU$17,$G$8*$D92,""))</f>
        <v/>
      </c>
      <c r="PV92" s="34" t="str">
        <f>IF(PU92&lt;&gt;"",HLOOKUP(COUNT($NE92:PU92)+1,$G$4:$EH$8,PV$14,0)*$D92,IF($C92=PV$17,$G$8*$D92,""))</f>
        <v/>
      </c>
      <c r="PW92" s="34" t="str">
        <f>IF(PV92&lt;&gt;"",HLOOKUP(COUNT($NE92:PV92)+1,$G$4:$EH$8,PW$14,0)*$D92,IF($C92=PW$17,$G$8*$D92,""))</f>
        <v/>
      </c>
      <c r="PX92" s="34" t="str">
        <f>IF(PW92&lt;&gt;"",HLOOKUP(COUNT($NE92:PW92)+1,$G$4:$EH$8,PX$14,0)*$D92,IF($C92=PX$17,$G$8*$D92,""))</f>
        <v/>
      </c>
      <c r="PY92" s="34" t="str">
        <f>IF(PX92&lt;&gt;"",HLOOKUP(COUNT($NE92:PX92)+1,$G$4:$EH$8,PY$14,0)*$D92,IF($C92=PY$17,$G$8*$D92,""))</f>
        <v/>
      </c>
      <c r="PZ92" s="34" t="str">
        <f>IF(PY92&lt;&gt;"",HLOOKUP(COUNT($NE92:PY92)+1,$G$4:$EH$8,PZ$14,0)*$D92,IF($C92=PZ$17,$G$8*$D92,""))</f>
        <v/>
      </c>
      <c r="QA92" s="34">
        <f>IF(PZ92&lt;&gt;"",HLOOKUP(COUNT($NE92:PZ92)+1,$G$4:$EH$8,QA$14,0)*$D92,IF($C92=QA$17,$G$8*$D92,""))</f>
        <v>175000</v>
      </c>
      <c r="QB92" s="34">
        <f>IF(QA92&lt;&gt;"",HLOOKUP(COUNT($NE92:QA92)+1,$G$4:$EH$8,QB$14,0)*$D92,IF($C92=QB$17,$G$8*$D92,""))</f>
        <v>0</v>
      </c>
      <c r="QC92" s="34">
        <f>IF(QB92&lt;&gt;"",HLOOKUP(COUNT($NE92:QB92)+1,$G$4:$EH$8,QC$14,0)*$D92,IF($C92=QC$17,$G$8*$D92,""))</f>
        <v>0</v>
      </c>
      <c r="QD92" s="34">
        <f>IF(QC92&lt;&gt;"",HLOOKUP(COUNT($NE92:QC92)+1,$G$4:$EH$8,QD$14,0)*$D92,IF($C92=QD$17,$G$8*$D92,""))</f>
        <v>0</v>
      </c>
      <c r="QE92" s="34">
        <f>IF(QD92&lt;&gt;"",HLOOKUP(COUNT($NE92:QD92)+1,$G$4:$EH$8,QE$14,0)*$D92,IF($C92=QE$17,$G$8*$D92,""))</f>
        <v>0</v>
      </c>
      <c r="QF92" s="34">
        <f>IF(QE92&lt;&gt;"",HLOOKUP(COUNT($NE92:QE92)+1,$G$4:$EH$8,QF$14,0)*$D92,IF($C92=QF$17,$G$8*$D92,""))</f>
        <v>0</v>
      </c>
      <c r="QG92" s="34">
        <f>IF(QF92&lt;&gt;"",HLOOKUP(COUNT($NE92:QF92)+1,$G$4:$EH$8,QG$14,0)*$D92,IF($C92=QG$17,$G$8*$D92,""))</f>
        <v>0</v>
      </c>
      <c r="QH92" s="34">
        <f>IF(QG92&lt;&gt;"",HLOOKUP(COUNT($NE92:QG92)+1,$G$4:$EH$8,QH$14,0)*$D92,IF($C92=QH$17,$G$8*$D92,""))</f>
        <v>0</v>
      </c>
      <c r="QI92" s="34">
        <f>IF(QH92&lt;&gt;"",HLOOKUP(COUNT($NE92:QH92)+1,$G$4:$EH$8,QI$14,0)*$D92,IF($C92=QI$17,$G$8*$D92,""))</f>
        <v>0</v>
      </c>
      <c r="QJ92" s="34">
        <f>IF(QI92&lt;&gt;"",HLOOKUP(COUNT($NE92:QI92)+1,$G$4:$EH$8,QJ$14,0)*$D92,IF($C92=QJ$17,$G$8*$D92,""))</f>
        <v>0</v>
      </c>
      <c r="QK92" s="34">
        <f>IF(QJ92&lt;&gt;"",HLOOKUP(COUNT($NE92:QJ92)+1,$G$4:$EH$8,QK$14,0)*$D92,IF($C92=QK$17,$G$8*$D92,""))</f>
        <v>0</v>
      </c>
      <c r="QL92" s="34">
        <f>IF(QK92&lt;&gt;"",HLOOKUP(COUNT($NE92:QK92)+1,$G$4:$EH$8,QL$14,0)*$D92,IF($C92=QL$17,$G$8*$D92,""))</f>
        <v>0</v>
      </c>
      <c r="QM92" s="34">
        <f>IF(QL92&lt;&gt;"",HLOOKUP(COUNT($NE92:QL92)+1,$G$4:$EH$8,QM$14,0)*$D92,IF($C92=QM$17,$G$8*$D92,""))</f>
        <v>0</v>
      </c>
      <c r="QN92" s="34">
        <f>IF(QM92&lt;&gt;"",HLOOKUP(COUNT($NE92:QM92)+1,$G$4:$EH$8,QN$14,0)*$D92,IF($C92=QN$17,$G$8*$D92,""))</f>
        <v>0</v>
      </c>
      <c r="QO92" s="34">
        <f>IF(QN92&lt;&gt;"",HLOOKUP(COUNT($NE92:QN92)+1,$G$4:$EH$8,QO$14,0)*$D92,IF($C92=QO$17,$G$8*$D92,""))</f>
        <v>0</v>
      </c>
      <c r="QP92" s="34">
        <f>IF(QO92&lt;&gt;"",HLOOKUP(COUNT($NE92:QO92)+1,$G$4:$EH$8,QP$14,0)*$D92,IF($C92=QP$17,$G$8*$D92,""))</f>
        <v>0</v>
      </c>
      <c r="QQ92" s="34">
        <f>IF(QP92&lt;&gt;"",HLOOKUP(COUNT($NE92:QP92)+1,$G$4:$EH$8,QQ$14,0)*$D92,IF($C92=QQ$17,$G$8*$D92,""))</f>
        <v>0</v>
      </c>
      <c r="QR92" s="34">
        <f>IF(QQ92&lt;&gt;"",HLOOKUP(COUNT($NE92:QQ92)+1,$G$4:$EH$8,QR$14,0)*$D92,IF($C92=QR$17,$G$8*$D92,""))</f>
        <v>0</v>
      </c>
      <c r="QS92" s="34">
        <f>IF(QR92&lt;&gt;"",HLOOKUP(COUNT($NE92:QR92)+1,$G$4:$EH$8,QS$14,0)*$D92,IF($C92=QS$17,$G$8*$D92,""))</f>
        <v>0</v>
      </c>
      <c r="QT92" s="34">
        <f>IF(QS92&lt;&gt;"",HLOOKUP(COUNT($NE92:QS92)+1,$G$4:$EH$8,QT$14,0)*$D92,IF($C92=QT$17,$G$8*$D92,""))</f>
        <v>0</v>
      </c>
      <c r="QU92" s="34">
        <f>IF(QT92&lt;&gt;"",HLOOKUP(COUNT($NE92:QT92)+1,$G$4:$EH$8,QU$14,0)*$D92,IF($C92=QU$17,$G$8*$D92,""))</f>
        <v>0</v>
      </c>
      <c r="QV92" s="34">
        <f>IF(QU92&lt;&gt;"",HLOOKUP(COUNT($NE92:QU92)+1,$G$4:$EH$8,QV$14,0)*$D92,IF($C92=QV$17,$G$8*$D92,""))</f>
        <v>0</v>
      </c>
      <c r="QW92" s="34">
        <f>IF(QV92&lt;&gt;"",HLOOKUP(COUNT($NE92:QV92)+1,$G$4:$EH$8,QW$14,0)*$D92,IF($C92=QW$17,$G$8*$D92,""))</f>
        <v>0</v>
      </c>
      <c r="QX92" s="34">
        <f>IF(QW92&lt;&gt;"",HLOOKUP(COUNT($NE92:QW92)+1,$G$4:$EH$8,QX$14,0)*$D92,IF($C92=QX$17,$G$8*$D92,""))</f>
        <v>0</v>
      </c>
      <c r="QY92" s="34">
        <f>IF(QX92&lt;&gt;"",HLOOKUP(COUNT($NE92:QX92)+1,$G$4:$EH$8,QY$14,0)*$D92,IF($C92=QY$17,$G$8*$D92,""))</f>
        <v>0</v>
      </c>
      <c r="QZ92" s="34">
        <f>IF(QY92&lt;&gt;"",HLOOKUP(COUNT($NE92:QY92)+1,$G$4:$EH$8,QZ$14,0)*$D92,IF($C92=QZ$17,$G$8*$D92,""))</f>
        <v>0</v>
      </c>
      <c r="RA92" s="34">
        <f>IF(QZ92&lt;&gt;"",HLOOKUP(COUNT($NE92:QZ92)+1,$G$4:$EH$8,RA$14,0)*$D92,IF($C92=RA$17,$G$8*$D92,""))</f>
        <v>0</v>
      </c>
      <c r="RB92" s="34">
        <f>IF(RA92&lt;&gt;"",HLOOKUP(COUNT($NE92:RA92)+1,$G$4:$EH$8,RB$14,0)*$D92,IF($C92=RB$17,$G$8*$D92,""))</f>
        <v>0</v>
      </c>
      <c r="RC92" s="34">
        <f>IF(RB92&lt;&gt;"",HLOOKUP(COUNT($NE92:RB92)+1,$G$4:$EH$8,RC$14,0)*$D92,IF($C92=RC$17,$G$8*$D92,""))</f>
        <v>0</v>
      </c>
      <c r="RD92" s="34">
        <f>IF(RC92&lt;&gt;"",HLOOKUP(COUNT($NE92:RC92)+1,$G$4:$EH$8,RD$14,0)*$D92,IF($C92=RD$17,$G$8*$D92,""))</f>
        <v>0</v>
      </c>
      <c r="RE92" s="34">
        <f>IF(RD92&lt;&gt;"",HLOOKUP(COUNT($NE92:RD92)+1,$G$4:$EH$8,RE$14,0)*$D92,IF($C92=RE$17,$G$8*$D92,""))</f>
        <v>0</v>
      </c>
      <c r="RF92" s="34">
        <f>IF(RE92&lt;&gt;"",HLOOKUP(COUNT($NE92:RE92)+1,$G$4:$EH$8,RF$14,0)*$D92,IF($C92=RF$17,$G$8*$D92,""))</f>
        <v>0</v>
      </c>
      <c r="RG92" s="34">
        <f>IF(RF92&lt;&gt;"",HLOOKUP(COUNT($NE92:RF92)+1,$G$4:$EH$8,RG$14,0)*$D92,IF($C92=RG$17,$G$8*$D92,""))</f>
        <v>0</v>
      </c>
      <c r="RH92" s="34">
        <f>IF(RG92&lt;&gt;"",HLOOKUP(COUNT($NE92:RG92)+1,$G$4:$EH$8,RH$14,0)*$D92,IF($C92=RH$17,$G$8*$D92,""))</f>
        <v>0</v>
      </c>
      <c r="RI92" s="34">
        <f>IF(RH92&lt;&gt;"",HLOOKUP(COUNT($NE92:RH92)+1,$G$4:$EH$8,RI$14,0)*$D92,IF($C92=RI$17,$G$8*$D92,""))</f>
        <v>0</v>
      </c>
      <c r="RJ92" s="34">
        <f>IF(RI92&lt;&gt;"",HLOOKUP(COUNT($NE92:RI92)+1,$G$4:$EH$8,RJ$14,0)*$D92,IF($C92=RJ$17,$G$8*$D92,""))</f>
        <v>0</v>
      </c>
      <c r="RK92" s="34">
        <f>IF(RJ92&lt;&gt;"",HLOOKUP(COUNT($NE92:RJ92)+1,$G$4:$EH$8,RK$14,0)*$D92,IF($C92=RK$17,$G$8*$D92,""))</f>
        <v>0</v>
      </c>
      <c r="RL92" s="34">
        <f>IF(RK92&lt;&gt;"",HLOOKUP(COUNT($NE92:RK92)+1,$G$4:$EH$8,RL$14,0)*$D92,IF($C92=RL$17,$G$8*$D92,""))</f>
        <v>0</v>
      </c>
      <c r="RM92" s="34">
        <f>IF(RL92&lt;&gt;"",HLOOKUP(COUNT($NE92:RL92)+1,$G$4:$EH$8,RM$14,0)*$D92,IF($C92=RM$17,$G$8*$D92,""))</f>
        <v>0</v>
      </c>
      <c r="RN92" s="34">
        <f>IF(RM92&lt;&gt;"",HLOOKUP(COUNT($NE92:RM92)+1,$G$4:$EH$8,RN$14,0)*$D92,IF($C92=RN$17,$G$8*$D92,""))</f>
        <v>0</v>
      </c>
      <c r="RO92" s="34">
        <f>IF(RN92&lt;&gt;"",HLOOKUP(COUNT($NE92:RN92)+1,$G$4:$EH$8,RO$14,0)*$D92,IF($C92=RO$17,$G$8*$D92,""))</f>
        <v>0</v>
      </c>
      <c r="RP92" s="34">
        <f>IF(RO92&lt;&gt;"",HLOOKUP(COUNT($NE92:RO92)+1,$G$4:$EH$8,RP$14,0)*$D92,IF($C92=RP$17,$G$8*$D92,""))</f>
        <v>0</v>
      </c>
      <c r="RQ92" s="34">
        <f>IF(RP92&lt;&gt;"",HLOOKUP(COUNT($NE92:RP92)+1,$G$4:$EH$8,RQ$14,0)*$D92,IF($C92=RQ$17,$G$8*$D92,""))</f>
        <v>0</v>
      </c>
      <c r="RR92" s="34">
        <f>IF(RQ92&lt;&gt;"",HLOOKUP(COUNT($NE92:RQ92)+1,$G$4:$EH$8,RR$14,0)*$D92,IF($C92=RR$17,$G$8*$D92,""))</f>
        <v>0</v>
      </c>
      <c r="RS92" s="34">
        <f>IF(RR92&lt;&gt;"",HLOOKUP(COUNT($NE92:RR92)+1,$G$4:$EH$8,RS$14,0)*$D92,IF($C92=RS$17,$G$8*$D92,""))</f>
        <v>0</v>
      </c>
      <c r="RT92" s="34">
        <f>IF(RS92&lt;&gt;"",HLOOKUP(COUNT($NE92:RS92)+1,$G$4:$EH$8,RT$14,0)*$D92,IF($C92=RT$17,$G$8*$D92,""))</f>
        <v>0</v>
      </c>
      <c r="RU92" s="34">
        <f>IF(RT92&lt;&gt;"",HLOOKUP(COUNT($NE92:RT92)+1,$G$4:$EH$8,RU$14,0)*$D92,IF($C92=RU$17,$G$8*$D92,""))</f>
        <v>0</v>
      </c>
      <c r="RW92" s="34" t="str">
        <f>IF(RV92&lt;&gt;"",HLOOKUP(COUNT($RV92:RV92)+1,$G$4:$EH$9,RW$14,0)*$D92,IF($C92=RW$17,$G$9*$D92,""))</f>
        <v/>
      </c>
      <c r="RX92" s="34" t="str">
        <f>IF(RW92&lt;&gt;"",HLOOKUP(COUNT($RV92:RW92)+1,$G$4:$EH$9,RX$14,0)*$D92,IF($C92=RX$17,$G$9*$D92,""))</f>
        <v/>
      </c>
      <c r="RY92" s="34" t="str">
        <f>IF(RX92&lt;&gt;"",HLOOKUP(COUNT($RV92:RX92)+1,$G$4:$EH$9,RY$14,0)*$D92,IF($C92=RY$17,$G$9*$D92,""))</f>
        <v/>
      </c>
      <c r="RZ92" s="34" t="str">
        <f>IF(RY92&lt;&gt;"",HLOOKUP(COUNT($RV92:RY92)+1,$G$4:$EH$9,RZ$14,0)*$D92,IF($C92=RZ$17,$G$9*$D92,""))</f>
        <v/>
      </c>
      <c r="SA92" s="34" t="str">
        <f>IF(RZ92&lt;&gt;"",HLOOKUP(COUNT($RV92:RZ92)+1,$G$4:$EH$9,SA$14,0)*$D92,IF($C92=SA$17,$G$9*$D92,""))</f>
        <v/>
      </c>
      <c r="SB92" s="34" t="str">
        <f>IF(SA92&lt;&gt;"",HLOOKUP(COUNT($RV92:SA92)+1,$G$4:$EH$9,SB$14,0)*$D92,IF($C92=SB$17,$G$9*$D92,""))</f>
        <v/>
      </c>
      <c r="SC92" s="34" t="str">
        <f>IF(SB92&lt;&gt;"",HLOOKUP(COUNT($RV92:SB92)+1,$G$4:$EH$9,SC$14,0)*$D92,IF($C92=SC$17,$G$9*$D92,""))</f>
        <v/>
      </c>
      <c r="SD92" s="34" t="str">
        <f>IF(SC92&lt;&gt;"",HLOOKUP(COUNT($RV92:SC92)+1,$G$4:$EH$9,SD$14,0)*$D92,IF($C92=SD$17,$G$9*$D92,""))</f>
        <v/>
      </c>
      <c r="SE92" s="34" t="str">
        <f>IF(SD92&lt;&gt;"",HLOOKUP(COUNT($RV92:SD92)+1,$G$4:$EH$9,SE$14,0)*$D92,IF($C92=SE$17,$G$9*$D92,""))</f>
        <v/>
      </c>
      <c r="SF92" s="34" t="str">
        <f>IF(SE92&lt;&gt;"",HLOOKUP(COUNT($RV92:SE92)+1,$G$4:$EH$9,SF$14,0)*$D92,IF($C92=SF$17,$G$9*$D92,""))</f>
        <v/>
      </c>
      <c r="SG92" s="34" t="str">
        <f>IF(SF92&lt;&gt;"",HLOOKUP(COUNT($RV92:SF92)+1,$G$4:$EH$9,SG$14,0)*$D92,IF($C92=SG$17,$G$9*$D92,""))</f>
        <v/>
      </c>
      <c r="SH92" s="34" t="str">
        <f>IF(SG92&lt;&gt;"",HLOOKUP(COUNT($RV92:SG92)+1,$G$4:$EH$9,SH$14,0)*$D92,IF($C92=SH$17,$G$9*$D92,""))</f>
        <v/>
      </c>
      <c r="SI92" s="34" t="str">
        <f>IF(SH92&lt;&gt;"",HLOOKUP(COUNT($RV92:SH92)+1,$G$4:$EH$9,SI$14,0)*$D92,IF($C92=SI$17,$G$9*$D92,""))</f>
        <v/>
      </c>
      <c r="SJ92" s="34" t="str">
        <f>IF(SI92&lt;&gt;"",HLOOKUP(COUNT($RV92:SI92)+1,$G$4:$EH$9,SJ$14,0)*$D92,IF($C92=SJ$17,$G$9*$D92,""))</f>
        <v/>
      </c>
      <c r="SK92" s="34" t="str">
        <f>IF(SJ92&lt;&gt;"",HLOOKUP(COUNT($RV92:SJ92)+1,$G$4:$EH$9,SK$14,0)*$D92,IF($C92=SK$17,$G$9*$D92,""))</f>
        <v/>
      </c>
      <c r="SL92" s="34" t="str">
        <f>IF(SK92&lt;&gt;"",HLOOKUP(COUNT($RV92:SK92)+1,$G$4:$EH$9,SL$14,0)*$D92,IF($C92=SL$17,$G$9*$D92,""))</f>
        <v/>
      </c>
      <c r="SM92" s="34" t="str">
        <f>IF(SL92&lt;&gt;"",HLOOKUP(COUNT($RV92:SL92)+1,$G$4:$EH$9,SM$14,0)*$D92,IF($C92=SM$17,$G$9*$D92,""))</f>
        <v/>
      </c>
      <c r="SN92" s="34" t="str">
        <f>IF(SM92&lt;&gt;"",HLOOKUP(COUNT($RV92:SM92)+1,$G$4:$EH$9,SN$14,0)*$D92,IF($C92=SN$17,$G$9*$D92,""))</f>
        <v/>
      </c>
      <c r="SO92" s="34" t="str">
        <f>IF(SN92&lt;&gt;"",HLOOKUP(COUNT($RV92:SN92)+1,$G$4:$EH$9,SO$14,0)*$D92,IF($C92=SO$17,$G$9*$D92,""))</f>
        <v/>
      </c>
      <c r="SP92" s="34" t="str">
        <f>IF(SO92&lt;&gt;"",HLOOKUP(COUNT($RV92:SO92)+1,$G$4:$EH$9,SP$14,0)*$D92,IF($C92=SP$17,$G$9*$D92,""))</f>
        <v/>
      </c>
      <c r="SQ92" s="34" t="str">
        <f>IF(SP92&lt;&gt;"",HLOOKUP(COUNT($RV92:SP92)+1,$G$4:$EH$9,SQ$14,0)*$D92,IF($C92=SQ$17,$G$9*$D92,""))</f>
        <v/>
      </c>
      <c r="SR92" s="34" t="str">
        <f>IF(SQ92&lt;&gt;"",HLOOKUP(COUNT($RV92:SQ92)+1,$G$4:$EH$9,SR$14,0)*$D92,IF($C92=SR$17,$G$9*$D92,""))</f>
        <v/>
      </c>
      <c r="SS92" s="34" t="str">
        <f>IF(SR92&lt;&gt;"",HLOOKUP(COUNT($RV92:SR92)+1,$G$4:$EH$9,SS$14,0)*$D92,IF($C92=SS$17,$G$9*$D92,""))</f>
        <v/>
      </c>
      <c r="ST92" s="34" t="str">
        <f>IF(SS92&lt;&gt;"",HLOOKUP(COUNT($RV92:SS92)+1,$G$4:$EH$9,ST$14,0)*$D92,IF($C92=ST$17,$G$9*$D92,""))</f>
        <v/>
      </c>
      <c r="SU92" s="34" t="str">
        <f>IF(ST92&lt;&gt;"",HLOOKUP(COUNT($RV92:ST92)+1,$G$4:$EH$9,SU$14,0)*$D92,IF($C92=SU$17,$G$9*$D92,""))</f>
        <v/>
      </c>
      <c r="SV92" s="34" t="str">
        <f>IF(SU92&lt;&gt;"",HLOOKUP(COUNT($RV92:SU92)+1,$G$4:$EH$9,SV$14,0)*$D92,IF($C92=SV$17,$G$9*$D92,""))</f>
        <v/>
      </c>
      <c r="SW92" s="34" t="str">
        <f>IF(SV92&lt;&gt;"",HLOOKUP(COUNT($RV92:SV92)+1,$G$4:$EH$9,SW$14,0)*$D92,IF($C92=SW$17,$G$9*$D92,""))</f>
        <v/>
      </c>
      <c r="SX92" s="34" t="str">
        <f>IF(SW92&lt;&gt;"",HLOOKUP(COUNT($RV92:SW92)+1,$G$4:$EH$9,SX$14,0)*$D92,IF($C92=SX$17,$G$9*$D92,""))</f>
        <v/>
      </c>
      <c r="SY92" s="34" t="str">
        <f>IF(SX92&lt;&gt;"",HLOOKUP(COUNT($RV92:SX92)+1,$G$4:$EH$9,SY$14,0)*$D92,IF($C92=SY$17,$G$9*$D92,""))</f>
        <v/>
      </c>
      <c r="SZ92" s="34" t="str">
        <f>IF(SY92&lt;&gt;"",HLOOKUP(COUNT($RV92:SY92)+1,$G$4:$EH$9,SZ$14,0)*$D92,IF($C92=SZ$17,$G$9*$D92,""))</f>
        <v/>
      </c>
      <c r="TA92" s="34" t="str">
        <f>IF(SZ92&lt;&gt;"",HLOOKUP(COUNT($RV92:SZ92)+1,$G$4:$EH$9,TA$14,0)*$D92,IF($C92=TA$17,$G$9*$D92,""))</f>
        <v/>
      </c>
      <c r="TB92" s="34" t="str">
        <f>IF(TA92&lt;&gt;"",HLOOKUP(COUNT($RV92:TA92)+1,$G$4:$EH$9,TB$14,0)*$D92,IF($C92=TB$17,$G$9*$D92,""))</f>
        <v/>
      </c>
      <c r="TC92" s="34" t="str">
        <f>IF(TB92&lt;&gt;"",HLOOKUP(COUNT($RV92:TB92)+1,$G$4:$EH$9,TC$14,0)*$D92,IF($C92=TC$17,$G$9*$D92,""))</f>
        <v/>
      </c>
      <c r="TD92" s="34" t="str">
        <f>IF(TC92&lt;&gt;"",HLOOKUP(COUNT($RV92:TC92)+1,$G$4:$EH$9,TD$14,0)*$D92,IF($C92=TD$17,$G$9*$D92,""))</f>
        <v/>
      </c>
      <c r="TE92" s="34" t="str">
        <f>IF(TD92&lt;&gt;"",HLOOKUP(COUNT($RV92:TD92)+1,$G$4:$EH$9,TE$14,0)*$D92,IF($C92=TE$17,$G$9*$D92,""))</f>
        <v/>
      </c>
      <c r="TF92" s="34" t="str">
        <f>IF(TE92&lt;&gt;"",HLOOKUP(COUNT($RV92:TE92)+1,$G$4:$EH$9,TF$14,0)*$D92,IF($C92=TF$17,$G$9*$D92,""))</f>
        <v/>
      </c>
      <c r="TG92" s="34" t="str">
        <f>IF(TF92&lt;&gt;"",HLOOKUP(COUNT($RV92:TF92)+1,$G$4:$EH$9,TG$14,0)*$D92,IF($C92=TG$17,$G$9*$D92,""))</f>
        <v/>
      </c>
      <c r="TH92" s="34" t="str">
        <f>IF(TG92&lt;&gt;"",HLOOKUP(COUNT($RV92:TG92)+1,$G$4:$EH$9,TH$14,0)*$D92,IF($C92=TH$17,$G$9*$D92,""))</f>
        <v/>
      </c>
      <c r="TI92" s="34" t="str">
        <f>IF(TH92&lt;&gt;"",HLOOKUP(COUNT($RV92:TH92)+1,$G$4:$EH$9,TI$14,0)*$D92,IF($C92=TI$17,$G$9*$D92,""))</f>
        <v/>
      </c>
      <c r="TJ92" s="34" t="str">
        <f>IF(TI92&lt;&gt;"",HLOOKUP(COUNT($RV92:TI92)+1,$G$4:$EH$9,TJ$14,0)*$D92,IF($C92=TJ$17,$G$9*$D92,""))</f>
        <v/>
      </c>
      <c r="TK92" s="34" t="str">
        <f>IF(TJ92&lt;&gt;"",HLOOKUP(COUNT($RV92:TJ92)+1,$G$4:$EH$9,TK$14,0)*$D92,IF($C92=TK$17,$G$9*$D92,""))</f>
        <v/>
      </c>
      <c r="TL92" s="34" t="str">
        <f>IF(TK92&lt;&gt;"",HLOOKUP(COUNT($RV92:TK92)+1,$G$4:$EH$9,TL$14,0)*$D92,IF($C92=TL$17,$G$9*$D92,""))</f>
        <v/>
      </c>
      <c r="TM92" s="34" t="str">
        <f>IF(TL92&lt;&gt;"",HLOOKUP(COUNT($RV92:TL92)+1,$G$4:$EH$9,TM$14,0)*$D92,IF($C92=TM$17,$G$9*$D92,""))</f>
        <v/>
      </c>
      <c r="TN92" s="34" t="str">
        <f>IF(TM92&lt;&gt;"",HLOOKUP(COUNT($RV92:TM92)+1,$G$4:$EH$9,TN$14,0)*$D92,IF($C92=TN$17,$G$9*$D92,""))</f>
        <v/>
      </c>
      <c r="TO92" s="34" t="str">
        <f>IF(TN92&lt;&gt;"",HLOOKUP(COUNT($RV92:TN92)+1,$G$4:$EH$9,TO$14,0)*$D92,IF($C92=TO$17,$G$9*$D92,""))</f>
        <v/>
      </c>
      <c r="TP92" s="34" t="str">
        <f>IF(TO92&lt;&gt;"",HLOOKUP(COUNT($RV92:TO92)+1,$G$4:$EH$9,TP$14,0)*$D92,IF($C92=TP$17,$G$9*$D92,""))</f>
        <v/>
      </c>
      <c r="TQ92" s="34" t="str">
        <f>IF(TP92&lt;&gt;"",HLOOKUP(COUNT($RV92:TP92)+1,$G$4:$EH$9,TQ$14,0)*$D92,IF($C92=TQ$17,$G$9*$D92,""))</f>
        <v/>
      </c>
      <c r="TR92" s="34" t="str">
        <f>IF(TQ92&lt;&gt;"",HLOOKUP(COUNT($RV92:TQ92)+1,$G$4:$EH$9,TR$14,0)*$D92,IF($C92=TR$17,$G$9*$D92,""))</f>
        <v/>
      </c>
      <c r="TS92" s="34" t="str">
        <f>IF(TR92&lt;&gt;"",HLOOKUP(COUNT($RV92:TR92)+1,$G$4:$EH$9,TS$14,0)*$D92,IF($C92=TS$17,$G$9*$D92,""))</f>
        <v/>
      </c>
      <c r="TT92" s="34" t="str">
        <f>IF(TS92&lt;&gt;"",HLOOKUP(COUNT($RV92:TS92)+1,$G$4:$EH$9,TT$14,0)*$D92,IF($C92=TT$17,$G$9*$D92,""))</f>
        <v/>
      </c>
      <c r="TU92" s="34" t="str">
        <f>IF(TT92&lt;&gt;"",HLOOKUP(COUNT($RV92:TT92)+1,$G$4:$EH$9,TU$14,0)*$D92,IF($C92=TU$17,$G$9*$D92,""))</f>
        <v/>
      </c>
      <c r="TV92" s="34" t="str">
        <f>IF(TU92&lt;&gt;"",HLOOKUP(COUNT($RV92:TU92)+1,$G$4:$EH$9,TV$14,0)*$D92,IF($C92=TV$17,$G$9*$D92,""))</f>
        <v/>
      </c>
      <c r="TW92" s="34" t="str">
        <f>IF(TV92&lt;&gt;"",HLOOKUP(COUNT($RV92:TV92)+1,$G$4:$EH$9,TW$14,0)*$D92,IF($C92=TW$17,$G$9*$D92,""))</f>
        <v/>
      </c>
      <c r="TX92" s="34" t="str">
        <f>IF(TW92&lt;&gt;"",HLOOKUP(COUNT($RV92:TW92)+1,$G$4:$EH$9,TX$14,0)*$D92,IF($C92=TX$17,$G$9*$D92,""))</f>
        <v/>
      </c>
      <c r="TY92" s="34" t="str">
        <f>IF(TX92&lt;&gt;"",HLOOKUP(COUNT($RV92:TX92)+1,$G$4:$EH$9,TY$14,0)*$D92,IF($C92=TY$17,$G$9*$D92,""))</f>
        <v/>
      </c>
      <c r="TZ92" s="34" t="str">
        <f>IF(TY92&lt;&gt;"",HLOOKUP(COUNT($RV92:TY92)+1,$G$4:$EH$9,TZ$14,0)*$D92,IF($C92=TZ$17,$G$9*$D92,""))</f>
        <v/>
      </c>
      <c r="UA92" s="34" t="str">
        <f>IF(TZ92&lt;&gt;"",HLOOKUP(COUNT($RV92:TZ92)+1,$G$4:$EH$9,UA$14,0)*$D92,IF($C92=UA$17,$G$9*$D92,""))</f>
        <v/>
      </c>
      <c r="UB92" s="34" t="str">
        <f>IF(UA92&lt;&gt;"",HLOOKUP(COUNT($RV92:UA92)+1,$G$4:$EH$9,UB$14,0)*$D92,IF($C92=UB$17,$G$9*$D92,""))</f>
        <v/>
      </c>
      <c r="UC92" s="34" t="str">
        <f>IF(UB92&lt;&gt;"",HLOOKUP(COUNT($RV92:UB92)+1,$G$4:$EH$9,UC$14,0)*$D92,IF($C92=UC$17,$G$9*$D92,""))</f>
        <v/>
      </c>
      <c r="UD92" s="34" t="str">
        <f>IF(UC92&lt;&gt;"",HLOOKUP(COUNT($RV92:UC92)+1,$G$4:$EH$9,UD$14,0)*$D92,IF($C92=UD$17,$G$9*$D92,""))</f>
        <v/>
      </c>
      <c r="UE92" s="34" t="str">
        <f>IF(UD92&lt;&gt;"",HLOOKUP(COUNT($RV92:UD92)+1,$G$4:$EH$9,UE$14,0)*$D92,IF($C92=UE$17,$G$9*$D92,""))</f>
        <v/>
      </c>
      <c r="UF92" s="34" t="str">
        <f>IF(UE92&lt;&gt;"",HLOOKUP(COUNT($RV92:UE92)+1,$G$4:$EH$9,UF$14,0)*$D92,IF($C92=UF$17,$G$9*$D92,""))</f>
        <v/>
      </c>
      <c r="UG92" s="34" t="str">
        <f>IF(UF92&lt;&gt;"",HLOOKUP(COUNT($RV92:UF92)+1,$G$4:$EH$9,UG$14,0)*$D92,IF($C92=UG$17,$G$9*$D92,""))</f>
        <v/>
      </c>
      <c r="UH92" s="34" t="str">
        <f>IF(UG92&lt;&gt;"",HLOOKUP(COUNT($RV92:UG92)+1,$G$4:$EH$9,UH$14,0)*$D92,IF($C92=UH$17,$G$9*$D92,""))</f>
        <v/>
      </c>
      <c r="UI92" s="34" t="str">
        <f>IF(UH92&lt;&gt;"",HLOOKUP(COUNT($RV92:UH92)+1,$G$4:$EH$9,UI$14,0)*$D92,IF($C92=UI$17,$G$9*$D92,""))</f>
        <v/>
      </c>
      <c r="UJ92" s="34" t="str">
        <f>IF(UI92&lt;&gt;"",HLOOKUP(COUNT($RV92:UI92)+1,$G$4:$EH$9,UJ$14,0)*$D92,IF($C92=UJ$17,$G$9*$D92,""))</f>
        <v/>
      </c>
      <c r="UK92" s="34" t="str">
        <f>IF(UJ92&lt;&gt;"",HLOOKUP(COUNT($RV92:UJ92)+1,$G$4:$EH$9,UK$14,0)*$D92,IF($C92=UK$17,$G$9*$D92,""))</f>
        <v/>
      </c>
      <c r="UL92" s="34" t="str">
        <f>IF(UK92&lt;&gt;"",HLOOKUP(COUNT($RV92:UK92)+1,$G$4:$EH$9,UL$14,0)*$D92,IF($C92=UL$17,$G$9*$D92,""))</f>
        <v/>
      </c>
      <c r="UM92" s="34" t="str">
        <f>IF(UL92&lt;&gt;"",HLOOKUP(COUNT($RV92:UL92)+1,$G$4:$EH$9,UM$14,0)*$D92,IF($C92=UM$17,$G$9*$D92,""))</f>
        <v/>
      </c>
      <c r="UN92" s="34" t="str">
        <f>IF(UM92&lt;&gt;"",HLOOKUP(COUNT($RV92:UM92)+1,$G$4:$EH$9,UN$14,0)*$D92,IF($C92=UN$17,$G$9*$D92,""))</f>
        <v/>
      </c>
      <c r="UO92" s="34" t="str">
        <f>IF(UN92&lt;&gt;"",HLOOKUP(COUNT($RV92:UN92)+1,$G$4:$EH$9,UO$14,0)*$D92,IF($C92=UO$17,$G$9*$D92,""))</f>
        <v/>
      </c>
      <c r="UP92" s="34" t="str">
        <f>IF(UO92&lt;&gt;"",HLOOKUP(COUNT($RV92:UO92)+1,$G$4:$EH$9,UP$14,0)*$D92,IF($C92=UP$17,$G$9*$D92,""))</f>
        <v/>
      </c>
      <c r="UQ92" s="34" t="str">
        <f>IF(UP92&lt;&gt;"",HLOOKUP(COUNT($RV92:UP92)+1,$G$4:$EH$9,UQ$14,0)*$D92,IF($C92=UQ$17,$G$9*$D92,""))</f>
        <v/>
      </c>
      <c r="UR92" s="34">
        <f>IF(UQ92&lt;&gt;"",HLOOKUP(COUNT($RV92:UQ92)+1,$G$4:$EH$9,UR$14,0)*$D92,IF($C92=UR$17,$G$9*$D92,""))</f>
        <v>14500</v>
      </c>
      <c r="US92" s="34">
        <f>IF(UR92&lt;&gt;"",HLOOKUP(COUNT($RV92:UR92)+1,$G$4:$EH$9,US$14,0)*$D92,IF($C92=US$17,$G$9*$D92,""))</f>
        <v>0</v>
      </c>
      <c r="UT92" s="34">
        <f>IF(US92&lt;&gt;"",HLOOKUP(COUNT($RV92:US92)+1,$G$4:$EH$9,UT$14,0)*$D92,IF($C92=UT$17,$G$9*$D92,""))</f>
        <v>0</v>
      </c>
      <c r="UU92" s="34">
        <f>IF(UT92&lt;&gt;"",HLOOKUP(COUNT($RV92:UT92)+1,$G$4:$EH$9,UU$14,0)*$D92,IF($C92=UU$17,$G$9*$D92,""))</f>
        <v>0</v>
      </c>
      <c r="UV92" s="34">
        <f>IF(UU92&lt;&gt;"",HLOOKUP(COUNT($RV92:UU92)+1,$G$4:$EH$9,UV$14,0)*$D92,IF($C92=UV$17,$G$9*$D92,""))</f>
        <v>0</v>
      </c>
      <c r="UW92" s="34">
        <f>IF(UV92&lt;&gt;"",HLOOKUP(COUNT($RV92:UV92)+1,$G$4:$EH$9,UW$14,0)*$D92,IF($C92=UW$17,$G$9*$D92,""))</f>
        <v>0</v>
      </c>
      <c r="UX92" s="34">
        <f>IF(UW92&lt;&gt;"",HLOOKUP(COUNT($RV92:UW92)+1,$G$4:$EH$9,UX$14,0)*$D92,IF($C92=UX$17,$G$9*$D92,""))</f>
        <v>0</v>
      </c>
      <c r="UY92" s="34">
        <f>IF(UX92&lt;&gt;"",HLOOKUP(COUNT($RV92:UX92)+1,$G$4:$EH$9,UY$14,0)*$D92,IF($C92=UY$17,$G$9*$D92,""))</f>
        <v>0</v>
      </c>
      <c r="UZ92" s="34">
        <f>IF(UY92&lt;&gt;"",HLOOKUP(COUNT($RV92:UY92)+1,$G$4:$EH$9,UZ$14,0)*$D92,IF($C92=UZ$17,$G$9*$D92,""))</f>
        <v>0</v>
      </c>
      <c r="VA92" s="34">
        <f>IF(UZ92&lt;&gt;"",HLOOKUP(COUNT($RV92:UZ92)+1,$G$4:$EH$9,VA$14,0)*$D92,IF($C92=VA$17,$G$9*$D92,""))</f>
        <v>0</v>
      </c>
      <c r="VB92" s="34">
        <f>IF(VA92&lt;&gt;"",HLOOKUP(COUNT($RV92:VA92)+1,$G$4:$EH$9,VB$14,0)*$D92,IF($C92=VB$17,$G$9*$D92,""))</f>
        <v>0</v>
      </c>
      <c r="VC92" s="34">
        <f>IF(VB92&lt;&gt;"",HLOOKUP(COUNT($RV92:VB92)+1,$G$4:$EH$9,VC$14,0)*$D92,IF($C92=VC$17,$G$9*$D92,""))</f>
        <v>0</v>
      </c>
      <c r="VD92" s="34">
        <f>IF(VC92&lt;&gt;"",HLOOKUP(COUNT($RV92:VC92)+1,$G$4:$EH$9,VD$14,0)*$D92,IF($C92=VD$17,$G$9*$D92,""))</f>
        <v>0</v>
      </c>
      <c r="VE92" s="34">
        <f>IF(VD92&lt;&gt;"",HLOOKUP(COUNT($RV92:VD92)+1,$G$4:$EH$9,VE$14,0)*$D92,IF($C92=VE$17,$G$9*$D92,""))</f>
        <v>0</v>
      </c>
      <c r="VF92" s="34">
        <f>IF(VE92&lt;&gt;"",HLOOKUP(COUNT($RV92:VE92)+1,$G$4:$EH$9,VF$14,0)*$D92,IF($C92=VF$17,$G$9*$D92,""))</f>
        <v>0</v>
      </c>
      <c r="VG92" s="34">
        <f>IF(VF92&lt;&gt;"",HLOOKUP(COUNT($RV92:VF92)+1,$G$4:$EH$9,VG$14,0)*$D92,IF($C92=VG$17,$G$9*$D92,""))</f>
        <v>0</v>
      </c>
      <c r="VH92" s="34">
        <f>IF(VG92&lt;&gt;"",HLOOKUP(COUNT($RV92:VG92)+1,$G$4:$EH$9,VH$14,0)*$D92,IF($C92=VH$17,$G$9*$D92,""))</f>
        <v>0</v>
      </c>
      <c r="VI92" s="34">
        <f>IF(VH92&lt;&gt;"",HLOOKUP(COUNT($RV92:VH92)+1,$G$4:$EH$9,VI$14,0)*$D92,IF($C92=VI$17,$G$9*$D92,""))</f>
        <v>0</v>
      </c>
      <c r="VJ92" s="34">
        <f>IF(VI92&lt;&gt;"",HLOOKUP(COUNT($RV92:VI92)+1,$G$4:$EH$9,VJ$14,0)*$D92,IF($C92=VJ$17,$G$9*$D92,""))</f>
        <v>0</v>
      </c>
      <c r="VK92" s="34">
        <f>IF(VJ92&lt;&gt;"",HLOOKUP(COUNT($RV92:VJ92)+1,$G$4:$EH$9,VK$14,0)*$D92,IF($C92=VK$17,$G$9*$D92,""))</f>
        <v>0</v>
      </c>
      <c r="VL92" s="34">
        <f>IF(VK92&lt;&gt;"",HLOOKUP(COUNT($RV92:VK92)+1,$G$4:$EH$9,VL$14,0)*$D92,IF($C92=VL$17,$G$9*$D92,""))</f>
        <v>0</v>
      </c>
      <c r="VM92" s="34">
        <f>IF(VL92&lt;&gt;"",HLOOKUP(COUNT($RV92:VL92)+1,$G$4:$EH$9,VM$14,0)*$D92,IF($C92=VM$17,$G$9*$D92,""))</f>
        <v>0</v>
      </c>
      <c r="VN92" s="34">
        <f>IF(VM92&lt;&gt;"",HLOOKUP(COUNT($RV92:VM92)+1,$G$4:$EH$9,VN$14,0)*$D92,IF($C92=VN$17,$G$9*$D92,""))</f>
        <v>0</v>
      </c>
      <c r="VO92" s="34">
        <f>IF(VN92&lt;&gt;"",HLOOKUP(COUNT($RV92:VN92)+1,$G$4:$EH$9,VO$14,0)*$D92,IF($C92=VO$17,$G$9*$D92,""))</f>
        <v>0</v>
      </c>
      <c r="VP92" s="34">
        <f>IF(VO92&lt;&gt;"",HLOOKUP(COUNT($RV92:VO92)+1,$G$4:$EH$9,VP$14,0)*$D92,IF($C92=VP$17,$G$9*$D92,""))</f>
        <v>0</v>
      </c>
      <c r="VQ92" s="34">
        <f>IF(VP92&lt;&gt;"",HLOOKUP(COUNT($RV92:VP92)+1,$G$4:$EH$9,VQ$14,0)*$D92,IF($C92=VQ$17,$G$9*$D92,""))</f>
        <v>0</v>
      </c>
      <c r="VR92" s="34">
        <f>IF(VQ92&lt;&gt;"",HLOOKUP(COUNT($RV92:VQ92)+1,$G$4:$EH$9,VR$14,0)*$D92,IF($C92=VR$17,$G$9*$D92,""))</f>
        <v>0</v>
      </c>
      <c r="VS92" s="34">
        <f>IF(VR92&lt;&gt;"",HLOOKUP(COUNT($RV92:VR92)+1,$G$4:$EH$9,VS$14,0)*$D92,IF($C92=VS$17,$G$9*$D92,""))</f>
        <v>0</v>
      </c>
      <c r="VT92" s="34">
        <f>IF(VS92&lt;&gt;"",HLOOKUP(COUNT($RV92:VS92)+1,$G$4:$EH$9,VT$14,0)*$D92,IF($C92=VT$17,$G$9*$D92,""))</f>
        <v>0</v>
      </c>
      <c r="VU92" s="34">
        <f>IF(VT92&lt;&gt;"",HLOOKUP(COUNT($RV92:VT92)+1,$G$4:$EH$9,VU$14,0)*$D92,IF($C92=VU$17,$G$9*$D92,""))</f>
        <v>0</v>
      </c>
      <c r="VV92" s="34">
        <f>IF(VU92&lt;&gt;"",HLOOKUP(COUNT($RV92:VU92)+1,$G$4:$EH$9,VV$14,0)*$D92,IF($C92=VV$17,$G$9*$D92,""))</f>
        <v>0</v>
      </c>
      <c r="VW92" s="34">
        <f>IF(VV92&lt;&gt;"",HLOOKUP(COUNT($RV92:VV92)+1,$G$4:$EH$9,VW$14,0)*$D92,IF($C92=VW$17,$G$9*$D92,""))</f>
        <v>0</v>
      </c>
      <c r="VX92" s="34">
        <f>IF(VW92&lt;&gt;"",HLOOKUP(COUNT($RV92:VW92)+1,$G$4:$EH$9,VX$14,0)*$D92,IF($C92=VX$17,$G$9*$D92,""))</f>
        <v>0</v>
      </c>
      <c r="VY92" s="34">
        <f>IF(VX92&lt;&gt;"",HLOOKUP(COUNT($RV92:VX92)+1,$G$4:$EH$9,VY$14,0)*$D92,IF($C92=VY$17,$G$9*$D92,""))</f>
        <v>0</v>
      </c>
      <c r="VZ92" s="34">
        <f>IF(VY92&lt;&gt;"",HLOOKUP(COUNT($RV92:VY92)+1,$G$4:$EH$9,VZ$14,0)*$D92,IF($C92=VZ$17,$G$9*$D92,""))</f>
        <v>0</v>
      </c>
      <c r="WA92" s="34">
        <f>IF(VZ92&lt;&gt;"",HLOOKUP(COUNT($RV92:VZ92)+1,$G$4:$EH$9,WA$14,0)*$D92,IF($C92=WA$17,$G$9*$D92,""))</f>
        <v>0</v>
      </c>
      <c r="WB92" s="34">
        <f>IF(WA92&lt;&gt;"",HLOOKUP(COUNT($RV92:WA92)+1,$G$4:$EH$9,WB$14,0)*$D92,IF($C92=WB$17,$G$9*$D92,""))</f>
        <v>0</v>
      </c>
      <c r="WC92" s="34">
        <f>IF(WB92&lt;&gt;"",HLOOKUP(COUNT($RV92:WB92)+1,$G$4:$EH$9,WC$14,0)*$D92,IF($C92=WC$17,$G$9*$D92,""))</f>
        <v>0</v>
      </c>
      <c r="WD92" s="34">
        <f>IF(WC92&lt;&gt;"",HLOOKUP(COUNT($RV92:WC92)+1,$G$4:$EH$9,WD$14,0)*$D92,IF($C92=WD$17,$G$9*$D92,""))</f>
        <v>0</v>
      </c>
      <c r="WE92" s="34">
        <f>IF(WD92&lt;&gt;"",HLOOKUP(COUNT($RV92:WD92)+1,$G$4:$EH$9,WE$14,0)*$D92,IF($C92=WE$17,$G$9*$D92,""))</f>
        <v>0</v>
      </c>
      <c r="WF92" s="34">
        <f>IF(WE92&lt;&gt;"",HLOOKUP(COUNT($RV92:WE92)+1,$G$4:$EH$9,WF$14,0)*$D92,IF($C92=WF$17,$G$9*$D92,""))</f>
        <v>0</v>
      </c>
      <c r="WG92" s="34">
        <f>IF(WF92&lt;&gt;"",HLOOKUP(COUNT($RV92:WF92)+1,$G$4:$EH$9,WG$14,0)*$D92,IF($C92=WG$17,$G$9*$D92,""))</f>
        <v>0</v>
      </c>
      <c r="WH92" s="34">
        <f>IF(WG92&lt;&gt;"",HLOOKUP(COUNT($RV92:WG92)+1,$G$4:$EH$9,WH$14,0)*$D92,IF($C92=WH$17,$G$9*$D92,""))</f>
        <v>0</v>
      </c>
      <c r="WI92" s="34">
        <f>IF(WH92&lt;&gt;"",HLOOKUP(COUNT($RV92:WH92)+1,$G$4:$EH$9,WI$14,0)*$D92,IF($C92=WI$17,$G$9*$D92,""))</f>
        <v>0</v>
      </c>
      <c r="WJ92" s="34">
        <f>IF(WI92&lt;&gt;"",HLOOKUP(COUNT($RV92:WI92)+1,$G$4:$EH$9,WJ$14,0)*$D92,IF($C92=WJ$17,$G$9*$D92,""))</f>
        <v>0</v>
      </c>
      <c r="WK92" s="34">
        <f>IF(WJ92&lt;&gt;"",HLOOKUP(COUNT($RV92:WJ92)+1,$G$4:$EH$9,WK$14,0)*$D92,IF($C92=WK$17,$G$9*$D92,""))</f>
        <v>0</v>
      </c>
      <c r="WL92" s="34">
        <f>IF(WK92&lt;&gt;"",HLOOKUP(COUNT($RV92:WK92)+1,$G$4:$EH$9,WL$14,0)*$D92,IF($C92=WL$17,$G$9*$D92,""))</f>
        <v>0</v>
      </c>
    </row>
    <row r="93" spans="1:610" ht="15" x14ac:dyDescent="0.2">
      <c r="A93" s="25">
        <f t="shared" si="911"/>
        <v>3</v>
      </c>
      <c r="B93" s="1328" t="s">
        <v>88</v>
      </c>
      <c r="C93" s="62">
        <f t="shared" si="912"/>
        <v>75</v>
      </c>
      <c r="D93" s="30">
        <f>VLOOKUP(B93,Premissas!$R$8:$AD$18,(Histograma!A93+1),0)</f>
        <v>5</v>
      </c>
      <c r="G93" s="34" t="str">
        <f>IF(F93&lt;&gt;"",HLOOKUP(COUNT($F93:F93)+1,$G$4:$EH$8,G$14,0)*$D93,IF($C93=G$17,$G$5*$D93,""))</f>
        <v/>
      </c>
      <c r="H93" s="34" t="str">
        <f>IF(G93&lt;&gt;"",HLOOKUP(COUNT($F93:G93)+1,$G$4:$EH$8,H$14,0)*$D93,IF($C93=H$17,$G$5*$D93,""))</f>
        <v/>
      </c>
      <c r="I93" s="34" t="str">
        <f>IF(H93&lt;&gt;"",HLOOKUP(COUNT($F93:H93)+1,$G$4:$EH$8,I$14,0)*$D93,IF($C93=I$17,$G$5*$D93,""))</f>
        <v/>
      </c>
      <c r="J93" s="34" t="str">
        <f>IF(I93&lt;&gt;"",HLOOKUP(COUNT($F93:I93)+1,$G$4:$EH$8,J$14,0)*$D93,IF($C93=J$17,$G$5*$D93,""))</f>
        <v/>
      </c>
      <c r="K93" s="34" t="str">
        <f>IF(J93&lt;&gt;"",HLOOKUP(COUNT($F93:J93)+1,$G$4:$EH$8,K$14,0)*$D93,IF($C93=K$17,$G$5*$D93,""))</f>
        <v/>
      </c>
      <c r="L93" s="34" t="str">
        <f>IF(K93&lt;&gt;"",HLOOKUP(COUNT($F93:K93)+1,$G$4:$EH$8,L$14,0)*$D93,IF($C93=L$17,$G$5*$D93,""))</f>
        <v/>
      </c>
      <c r="M93" s="34" t="str">
        <f>IF(L93&lt;&gt;"",HLOOKUP(COUNT($F93:L93)+1,$G$4:$EH$8,M$14,0)*$D93,IF($C93=M$17,$G$5*$D93,""))</f>
        <v/>
      </c>
      <c r="N93" s="34" t="str">
        <f>IF(M93&lt;&gt;"",HLOOKUP(COUNT($F93:M93)+1,$G$4:$EH$8,N$14,0)*$D93,IF($C93=N$17,$G$5*$D93,""))</f>
        <v/>
      </c>
      <c r="O93" s="34" t="str">
        <f>IF(N93&lt;&gt;"",HLOOKUP(COUNT($F93:N93)+1,$G$4:$EH$8,O$14,0)*$D93,IF($C93=O$17,$G$5*$D93,""))</f>
        <v/>
      </c>
      <c r="P93" s="34" t="str">
        <f>IF(O93&lt;&gt;"",HLOOKUP(COUNT($F93:O93)+1,$G$4:$EH$8,P$14,0)*$D93,IF($C93=P$17,$G$5*$D93,""))</f>
        <v/>
      </c>
      <c r="Q93" s="34" t="str">
        <f>IF(P93&lt;&gt;"",HLOOKUP(COUNT($F93:P93)+1,$G$4:$EH$8,Q$14,0)*$D93,IF($C93=Q$17,$G$5*$D93,""))</f>
        <v/>
      </c>
      <c r="R93" s="34" t="str">
        <f>IF(Q93&lt;&gt;"",HLOOKUP(COUNT($F93:Q93)+1,$G$4:$EH$8,R$14,0)*$D93,IF($C93=R$17,$G$5*$D93,""))</f>
        <v/>
      </c>
      <c r="S93" s="34" t="str">
        <f>IF(R93&lt;&gt;"",HLOOKUP(COUNT($F93:R93)+1,$G$4:$EH$8,S$14,0)*$D93,IF($C93=S$17,$G$5*$D93,""))</f>
        <v/>
      </c>
      <c r="T93" s="34" t="str">
        <f>IF(S93&lt;&gt;"",HLOOKUP(COUNT($F93:S93)+1,$G$4:$EH$8,T$14,0)*$D93,IF($C93=T$17,$G$5*$D93,""))</f>
        <v/>
      </c>
      <c r="U93" s="34" t="str">
        <f>IF(T93&lt;&gt;"",HLOOKUP(COUNT($F93:T93)+1,$G$4:$EH$8,U$14,0)*$D93,IF($C93=U$17,$G$5*$D93,""))</f>
        <v/>
      </c>
      <c r="V93" s="34" t="str">
        <f>IF(U93&lt;&gt;"",HLOOKUP(COUNT($F93:U93)+1,$G$4:$EH$8,V$14,0)*$D93,IF($C93=V$17,$G$5*$D93,""))</f>
        <v/>
      </c>
      <c r="W93" s="34" t="str">
        <f>IF(V93&lt;&gt;"",HLOOKUP(COUNT($F93:V93)+1,$G$4:$EH$8,W$14,0)*$D93,IF($C93=W$17,$G$5*$D93,""))</f>
        <v/>
      </c>
      <c r="X93" s="34" t="str">
        <f>IF(W93&lt;&gt;"",HLOOKUP(COUNT($F93:W93)+1,$G$4:$EH$8,X$14,0)*$D93,IF($C93=X$17,$G$5*$D93,""))</f>
        <v/>
      </c>
      <c r="Y93" s="34" t="str">
        <f>IF(X93&lt;&gt;"",HLOOKUP(COUNT($F93:X93)+1,$G$4:$EH$8,Y$14,0)*$D93,IF($C93=Y$17,$G$5*$D93,""))</f>
        <v/>
      </c>
      <c r="Z93" s="34" t="str">
        <f>IF(Y93&lt;&gt;"",HLOOKUP(COUNT($F93:Y93)+1,$G$4:$EH$8,Z$14,0)*$D93,IF($C93=Z$17,$G$5*$D93,""))</f>
        <v/>
      </c>
      <c r="AA93" s="34" t="str">
        <f>IF(Z93&lt;&gt;"",HLOOKUP(COUNT($F93:Z93)+1,$G$4:$EH$8,AA$14,0)*$D93,IF($C93=AA$17,$G$5*$D93,""))</f>
        <v/>
      </c>
      <c r="AB93" s="34" t="str">
        <f>IF(AA93&lt;&gt;"",HLOOKUP(COUNT($F93:AA93)+1,$G$4:$EH$8,AB$14,0)*$D93,IF($C93=AB$17,$G$5*$D93,""))</f>
        <v/>
      </c>
      <c r="AC93" s="34" t="str">
        <f>IF(AB93&lt;&gt;"",HLOOKUP(COUNT($F93:AB93)+1,$G$4:$EH$8,AC$14,0)*$D93,IF($C93=AC$17,$G$5*$D93,""))</f>
        <v/>
      </c>
      <c r="AD93" s="34" t="str">
        <f>IF(AC93&lt;&gt;"",HLOOKUP(COUNT($F93:AC93)+1,$G$4:$EH$8,AD$14,0)*$D93,IF($C93=AD$17,$G$5*$D93,""))</f>
        <v/>
      </c>
      <c r="AE93" s="34" t="str">
        <f>IF(AD93&lt;&gt;"",HLOOKUP(COUNT($F93:AD93)+1,$G$4:$EH$8,AE$14,0)*$D93,IF($C93=AE$17,$G$5*$D93,""))</f>
        <v/>
      </c>
      <c r="AF93" s="34" t="str">
        <f>IF(AE93&lt;&gt;"",HLOOKUP(COUNT($F93:AE93)+1,$G$4:$EH$8,AF$14,0)*$D93,IF($C93=AF$17,$G$5*$D93,""))</f>
        <v/>
      </c>
      <c r="AG93" s="34" t="str">
        <f>IF(AF93&lt;&gt;"",HLOOKUP(COUNT($F93:AF93)+1,$G$4:$EH$8,AG$14,0)*$D93,IF($C93=AG$17,$G$5*$D93,""))</f>
        <v/>
      </c>
      <c r="AH93" s="34" t="str">
        <f>IF(AG93&lt;&gt;"",HLOOKUP(COUNT($F93:AG93)+1,$G$4:$EH$8,AH$14,0)*$D93,IF($C93=AH$17,$G$5*$D93,""))</f>
        <v/>
      </c>
      <c r="AI93" s="34" t="str">
        <f>IF(AH93&lt;&gt;"",HLOOKUP(COUNT($F93:AH93)+1,$G$4:$EH$8,AI$14,0)*$D93,IF($C93=AI$17,$G$5*$D93,""))</f>
        <v/>
      </c>
      <c r="AJ93" s="34" t="str">
        <f>IF(AI93&lt;&gt;"",HLOOKUP(COUNT($F93:AI93)+1,$G$4:$EH$8,AJ$14,0)*$D93,IF($C93=AJ$17,$G$5*$D93,""))</f>
        <v/>
      </c>
      <c r="AK93" s="34" t="str">
        <f>IF(AJ93&lt;&gt;"",HLOOKUP(COUNT($F93:AJ93)+1,$G$4:$EH$8,AK$14,0)*$D93,IF($C93=AK$17,$G$5*$D93,""))</f>
        <v/>
      </c>
      <c r="AL93" s="34" t="str">
        <f>IF(AK93&lt;&gt;"",HLOOKUP(COUNT($F93:AK93)+1,$G$4:$EH$8,AL$14,0)*$D93,IF($C93=AL$17,$G$5*$D93,""))</f>
        <v/>
      </c>
      <c r="AM93" s="34" t="str">
        <f>IF(AL93&lt;&gt;"",HLOOKUP(COUNT($F93:AL93)+1,$G$4:$EH$8,AM$14,0)*$D93,IF($C93=AM$17,$G$5*$D93,""))</f>
        <v/>
      </c>
      <c r="AN93" s="34" t="str">
        <f>IF(AM93&lt;&gt;"",HLOOKUP(COUNT($F93:AM93)+1,$G$4:$EH$8,AN$14,0)*$D93,IF($C93=AN$17,$G$5*$D93,""))</f>
        <v/>
      </c>
      <c r="AO93" s="34" t="str">
        <f>IF(AN93&lt;&gt;"",HLOOKUP(COUNT($F93:AN93)+1,$G$4:$EH$8,AO$14,0)*$D93,IF($C93=AO$17,$G$5*$D93,""))</f>
        <v/>
      </c>
      <c r="AP93" s="34" t="str">
        <f>IF(AO93&lt;&gt;"",HLOOKUP(COUNT($F93:AO93)+1,$G$4:$EH$8,AP$14,0)*$D93,IF($C93=AP$17,$G$5*$D93,""))</f>
        <v/>
      </c>
      <c r="AQ93" s="34" t="str">
        <f>IF(AP93&lt;&gt;"",HLOOKUP(COUNT($F93:AP93)+1,$G$4:$EH$8,AQ$14,0)*$D93,IF($C93=AQ$17,$G$5*$D93,""))</f>
        <v/>
      </c>
      <c r="AR93" s="34" t="str">
        <f>IF(AQ93&lt;&gt;"",HLOOKUP(COUNT($F93:AQ93)+1,$G$4:$EH$8,AR$14,0)*$D93,IF($C93=AR$17,$G$5*$D93,""))</f>
        <v/>
      </c>
      <c r="AS93" s="34" t="str">
        <f>IF(AR93&lt;&gt;"",HLOOKUP(COUNT($F93:AR93)+1,$G$4:$EH$8,AS$14,0)*$D93,IF($C93=AS$17,$G$5*$D93,""))</f>
        <v/>
      </c>
      <c r="AT93" s="34" t="str">
        <f>IF(AS93&lt;&gt;"",HLOOKUP(COUNT($F93:AS93)+1,$G$4:$EH$8,AT$14,0)*$D93,IF($C93=AT$17,$G$5*$D93,""))</f>
        <v/>
      </c>
      <c r="AU93" s="34" t="str">
        <f>IF(AT93&lt;&gt;"",HLOOKUP(COUNT($F93:AT93)+1,$G$4:$EH$8,AU$14,0)*$D93,IF($C93=AU$17,$G$5*$D93,""))</f>
        <v/>
      </c>
      <c r="AV93" s="34" t="str">
        <f>IF(AU93&lt;&gt;"",HLOOKUP(COUNT($F93:AU93)+1,$G$4:$EH$8,AV$14,0)*$D93,IF($C93=AV$17,$G$5*$D93,""))</f>
        <v/>
      </c>
      <c r="AW93" s="34" t="str">
        <f>IF(AV93&lt;&gt;"",HLOOKUP(COUNT($F93:AV93)+1,$G$4:$EH$8,AW$14,0)*$D93,IF($C93=AW$17,$G$5*$D93,""))</f>
        <v/>
      </c>
      <c r="AX93" s="34" t="str">
        <f>IF(AW93&lt;&gt;"",HLOOKUP(COUNT($F93:AW93)+1,$G$4:$EH$8,AX$14,0)*$D93,IF($C93=AX$17,$G$5*$D93,""))</f>
        <v/>
      </c>
      <c r="AY93" s="34" t="str">
        <f>IF(AX93&lt;&gt;"",HLOOKUP(COUNT($F93:AX93)+1,$G$4:$EH$8,AY$14,0)*$D93,IF($C93=AY$17,$G$5*$D93,""))</f>
        <v/>
      </c>
      <c r="AZ93" s="34" t="str">
        <f>IF(AY93&lt;&gt;"",HLOOKUP(COUNT($F93:AY93)+1,$G$4:$EH$8,AZ$14,0)*$D93,IF($C93=AZ$17,$G$5*$D93,""))</f>
        <v/>
      </c>
      <c r="BA93" s="34" t="str">
        <f>IF(AZ93&lt;&gt;"",HLOOKUP(COUNT($F93:AZ93)+1,$G$4:$EH$8,BA$14,0)*$D93,IF($C93=BA$17,$G$5*$D93,""))</f>
        <v/>
      </c>
      <c r="BB93" s="34" t="str">
        <f>IF(BA93&lt;&gt;"",HLOOKUP(COUNT($F93:BA93)+1,$G$4:$EH$8,BB$14,0)*$D93,IF($C93=BB$17,$G$5*$D93,""))</f>
        <v/>
      </c>
      <c r="BC93" s="34" t="str">
        <f>IF(BB93&lt;&gt;"",HLOOKUP(COUNT($F93:BB93)+1,$G$4:$EH$8,BC$14,0)*$D93,IF($C93=BC$17,$G$5*$D93,""))</f>
        <v/>
      </c>
      <c r="BD93" s="34" t="str">
        <f>IF(BC93&lt;&gt;"",HLOOKUP(COUNT($F93:BC93)+1,$G$4:$EH$8,BD$14,0)*$D93,IF($C93=BD$17,$G$5*$D93,""))</f>
        <v/>
      </c>
      <c r="BE93" s="34" t="str">
        <f>IF(BD93&lt;&gt;"",HLOOKUP(COUNT($F93:BD93)+1,$G$4:$EH$8,BE$14,0)*$D93,IF($C93=BE$17,$G$5*$D93,""))</f>
        <v/>
      </c>
      <c r="BF93" s="34" t="str">
        <f>IF(BE93&lt;&gt;"",HLOOKUP(COUNT($F93:BE93)+1,$G$4:$EH$8,BF$14,0)*$D93,IF($C93=BF$17,$G$5*$D93,""))</f>
        <v/>
      </c>
      <c r="BG93" s="34" t="str">
        <f>IF(BF93&lt;&gt;"",HLOOKUP(COUNT($F93:BF93)+1,$G$4:$EH$8,BG$14,0)*$D93,IF($C93=BG$17,$G$5*$D93,""))</f>
        <v/>
      </c>
      <c r="BH93" s="34" t="str">
        <f>IF(BG93&lt;&gt;"",HLOOKUP(COUNT($F93:BG93)+1,$G$4:$EH$8,BH$14,0)*$D93,IF($C93=BH$17,$G$5*$D93,""))</f>
        <v/>
      </c>
      <c r="BI93" s="34" t="str">
        <f>IF(BH93&lt;&gt;"",HLOOKUP(COUNT($F93:BH93)+1,$G$4:$EH$8,BI$14,0)*$D93,IF($C93=BI$17,$G$5*$D93,""))</f>
        <v/>
      </c>
      <c r="BJ93" s="34" t="str">
        <f>IF(BI93&lt;&gt;"",HLOOKUP(COUNT($F93:BI93)+1,$G$4:$EH$8,BJ$14,0)*$D93,IF($C93=BJ$17,$G$5*$D93,""))</f>
        <v/>
      </c>
      <c r="BK93" s="34" t="str">
        <f>IF(BJ93&lt;&gt;"",HLOOKUP(COUNT($F93:BJ93)+1,$G$4:$EH$8,BK$14,0)*$D93,IF($C93=BK$17,$G$5*$D93,""))</f>
        <v/>
      </c>
      <c r="BL93" s="34" t="str">
        <f>IF(BK93&lt;&gt;"",HLOOKUP(COUNT($F93:BK93)+1,$G$4:$EH$8,BL$14,0)*$D93,IF($C93=BL$17,$G$5*$D93,""))</f>
        <v/>
      </c>
      <c r="BM93" s="34" t="str">
        <f>IF(BL93&lt;&gt;"",HLOOKUP(COUNT($F93:BL93)+1,$G$4:$EH$8,BM$14,0)*$D93,IF($C93=BM$17,$G$5*$D93,""))</f>
        <v/>
      </c>
      <c r="BN93" s="34" t="str">
        <f>IF(BM93&lt;&gt;"",HLOOKUP(COUNT($F93:BM93)+1,$G$4:$EH$8,BN$14,0)*$D93,IF($C93=BN$17,$G$5*$D93,""))</f>
        <v/>
      </c>
      <c r="BO93" s="34" t="str">
        <f>IF(BN93&lt;&gt;"",HLOOKUP(COUNT($F93:BN93)+1,$G$4:$EH$8,BO$14,0)*$D93,IF($C93=BO$17,$G$5*$D93,""))</f>
        <v/>
      </c>
      <c r="BP93" s="34" t="str">
        <f>IF(BO93&lt;&gt;"",HLOOKUP(COUNT($F93:BO93)+1,$G$4:$EH$8,BP$14,0)*$D93,IF($C93=BP$17,$G$5*$D93,""))</f>
        <v/>
      </c>
      <c r="BQ93" s="34" t="str">
        <f>IF(BP93&lt;&gt;"",HLOOKUP(COUNT($F93:BP93)+1,$G$4:$EH$8,BQ$14,0)*$D93,IF($C93=BQ$17,$G$5*$D93,""))</f>
        <v/>
      </c>
      <c r="BR93" s="34" t="str">
        <f>IF(BQ93&lt;&gt;"",HLOOKUP(COUNT($F93:BQ93)+1,$G$4:$EH$8,BR$14,0)*$D93,IF($C93=BR$17,$G$5*$D93,""))</f>
        <v/>
      </c>
      <c r="BS93" s="34" t="str">
        <f>IF(BR93&lt;&gt;"",HLOOKUP(COUNT($F93:BR93)+1,$G$4:$EH$8,BS$14,0)*$D93,IF($C93=BS$17,$G$5*$D93,""))</f>
        <v/>
      </c>
      <c r="BT93" s="34" t="str">
        <f>IF(BS93&lt;&gt;"",HLOOKUP(COUNT($F93:BS93)+1,$G$4:$EH$8,BT$14,0)*$D93,IF($C93=BT$17,$G$5*$D93,""))</f>
        <v/>
      </c>
      <c r="BU93" s="34" t="str">
        <f>IF(BT93&lt;&gt;"",HLOOKUP(COUNT($F93:BT93)+1,$G$4:$EH$8,BU$14,0)*$D93,IF($C93=BU$17,$G$5*$D93,""))</f>
        <v/>
      </c>
      <c r="BV93" s="34" t="str">
        <f>IF(BU93&lt;&gt;"",HLOOKUP(COUNT($F93:BU93)+1,$G$4:$EH$8,BV$14,0)*$D93,IF($C93=BV$17,$G$5*$D93,""))</f>
        <v/>
      </c>
      <c r="BW93" s="34" t="str">
        <f>IF(BV93&lt;&gt;"",HLOOKUP(COUNT($F93:BV93)+1,$G$4:$EH$8,BW$14,0)*$D93,IF($C93=BW$17,$G$5*$D93,""))</f>
        <v/>
      </c>
      <c r="BX93" s="34" t="str">
        <f>IF(BW93&lt;&gt;"",HLOOKUP(COUNT($F93:BW93)+1,$G$4:$EH$8,BX$14,0)*$D93,IF($C93=BX$17,$G$5*$D93,""))</f>
        <v/>
      </c>
      <c r="BY93" s="34" t="str">
        <f>IF(BX93&lt;&gt;"",HLOOKUP(COUNT($F93:BX93)+1,$G$4:$EH$8,BY$14,0)*$D93,IF($C93=BY$17,$G$5*$D93,""))</f>
        <v/>
      </c>
      <c r="BZ93" s="34" t="str">
        <f>IF(BY93&lt;&gt;"",HLOOKUP(COUNT($F93:BY93)+1,$G$4:$EH$8,BZ$14,0)*$D93,IF($C93=BZ$17,$G$5*$D93,""))</f>
        <v/>
      </c>
      <c r="CA93" s="34" t="str">
        <f>IF(BZ93&lt;&gt;"",HLOOKUP(COUNT($F93:BZ93)+1,$G$4:$EH$8,CA$14,0)*$D93,IF($C93=CA$17,$G$5*$D93,""))</f>
        <v/>
      </c>
      <c r="CB93" s="34" t="str">
        <f>IF(CA93&lt;&gt;"",HLOOKUP(COUNT($F93:CA93)+1,$G$4:$EH$8,CB$14,0)*$D93,IF($C93=CB$17,$G$5*$D93,""))</f>
        <v/>
      </c>
      <c r="CC93" s="34">
        <f>IF(CB93&lt;&gt;"",HLOOKUP(COUNT($F93:CB93)+1,$G$4:$EH$8,CC$14,0)*$D93,IF($C93=CC$17,$G$5*$D93,""))</f>
        <v>0</v>
      </c>
      <c r="CD93" s="34">
        <f>IF(CC93&lt;&gt;"",HLOOKUP(COUNT($F93:CC93)+1,$G$4:$EH$8,CD$14,0)*$D93,IF($C93=CD$17,$G$5*$D93,""))</f>
        <v>0</v>
      </c>
      <c r="CE93" s="34" t="e">
        <f>IF(CD93&lt;&gt;"",HLOOKUP(COUNT($F93:CD93)+1,$G$4:$EH$8,CE$14,0)*$D93,IF($C93=CE$17,$G$5*$D93,""))</f>
        <v>#VALUE!</v>
      </c>
      <c r="CF93" s="34" t="e">
        <f>IF(CE93&lt;&gt;"",HLOOKUP(COUNT($F93:CE93)+1,$G$4:$EH$8,CF$14,0)*$D93,IF($C93=CF$17,$G$5*$D93,""))</f>
        <v>#VALUE!</v>
      </c>
      <c r="CG93" s="34" t="e">
        <f>IF(CF93&lt;&gt;"",HLOOKUP(COUNT($F93:CF93)+1,$G$4:$EH$8,CG$14,0)*$D93,IF($C93=CG$17,$G$5*$D93,""))</f>
        <v>#VALUE!</v>
      </c>
      <c r="CH93" s="34" t="e">
        <f>IF(CG93&lt;&gt;"",HLOOKUP(COUNT($F93:CG93)+1,$G$4:$EH$8,CH$14,0)*$D93,IF($C93=CH$17,$G$5*$D93,""))</f>
        <v>#VALUE!</v>
      </c>
      <c r="CI93" s="34" t="e">
        <f>IF(CH93&lt;&gt;"",HLOOKUP(COUNT($F93:CH93)+1,$G$4:$EH$8,CI$14,0)*$D93,IF($C93=CI$17,$G$5*$D93,""))</f>
        <v>#VALUE!</v>
      </c>
      <c r="CJ93" s="34" t="e">
        <f>IF(CI93&lt;&gt;"",HLOOKUP(COUNT($F93:CI93)+1,$G$4:$EH$8,CJ$14,0)*$D93,IF($C93=CJ$17,$G$5*$D93,""))</f>
        <v>#VALUE!</v>
      </c>
      <c r="CK93" s="34" t="e">
        <f>IF(CJ93&lt;&gt;"",HLOOKUP(COUNT($F93:CJ93)+1,$G$4:$EH$8,CK$14,0)*$D93,IF($C93=CK$17,$G$5*$D93,""))</f>
        <v>#VALUE!</v>
      </c>
      <c r="CL93" s="34" t="e">
        <f>IF(CK93&lt;&gt;"",HLOOKUP(COUNT($F93:CK93)+1,$G$4:$EH$8,CL$14,0)*$D93,IF($C93=CL$17,$G$5*$D93,""))</f>
        <v>#VALUE!</v>
      </c>
      <c r="CM93" s="34" t="e">
        <f>IF(CL93&lt;&gt;"",HLOOKUP(COUNT($F93:CL93)+1,$G$4:$EH$8,CM$14,0)*$D93,IF($C93=CM$17,$G$5*$D93,""))</f>
        <v>#VALUE!</v>
      </c>
      <c r="CN93" s="34" t="e">
        <f>IF(CM93&lt;&gt;"",HLOOKUP(COUNT($F93:CM93)+1,$G$4:$EH$8,CN$14,0)*$D93,IF($C93=CN$17,$G$5*$D93,""))</f>
        <v>#VALUE!</v>
      </c>
      <c r="CO93" s="34" t="e">
        <f>IF(CN93&lt;&gt;"",HLOOKUP(COUNT($F93:CN93)+1,$G$4:$EH$8,CO$14,0)*$D93,IF($C93=CO$17,$G$5*$D93,""))</f>
        <v>#VALUE!</v>
      </c>
      <c r="CP93" s="34" t="e">
        <f>IF(CO93&lt;&gt;"",HLOOKUP(COUNT($F93:CO93)+1,$G$4:$EH$8,CP$14,0)*$D93,IF($C93=CP$17,$G$5*$D93,""))</f>
        <v>#VALUE!</v>
      </c>
      <c r="CQ93" s="34" t="e">
        <f>IF(CP93&lt;&gt;"",HLOOKUP(COUNT($F93:CP93)+1,$G$4:$EH$8,CQ$14,0)*$D93,IF($C93=CQ$17,$G$5*$D93,""))</f>
        <v>#VALUE!</v>
      </c>
      <c r="CR93" s="34" t="e">
        <f>IF(CQ93&lt;&gt;"",HLOOKUP(COUNT($F93:CQ93)+1,$G$4:$EH$8,CR$14,0)*$D93,IF($C93=CR$17,$G$5*$D93,""))</f>
        <v>#VALUE!</v>
      </c>
      <c r="CS93" s="34" t="e">
        <f>IF(CR93&lt;&gt;"",HLOOKUP(COUNT($F93:CR93)+1,$G$4:$EH$8,CS$14,0)*$D93,IF($C93=CS$17,$G$5*$D93,""))</f>
        <v>#VALUE!</v>
      </c>
      <c r="CT93" s="34" t="e">
        <f>IF(CS93&lt;&gt;"",HLOOKUP(COUNT($F93:CS93)+1,$G$4:$EH$8,CT$14,0)*$D93,IF($C93=CT$17,$G$5*$D93,""))</f>
        <v>#VALUE!</v>
      </c>
      <c r="CU93" s="34" t="e">
        <f>IF(CT93&lt;&gt;"",HLOOKUP(COUNT($F93:CT93)+1,$G$4:$EH$8,CU$14,0)*$D93,IF($C93=CU$17,$G$5*$D93,""))</f>
        <v>#VALUE!</v>
      </c>
      <c r="CV93" s="34" t="e">
        <f>IF(CU93&lt;&gt;"",HLOOKUP(COUNT($F93:CU93)+1,$G$4:$EH$8,CV$14,0)*$D93,IF($C93=CV$17,$G$5*$D93,""))</f>
        <v>#VALUE!</v>
      </c>
      <c r="CW93" s="34" t="e">
        <f>IF(CV93&lt;&gt;"",HLOOKUP(COUNT($F93:CV93)+1,$G$4:$EH$8,CW$14,0)*$D93,IF($C93=CW$17,$G$5*$D93,""))</f>
        <v>#VALUE!</v>
      </c>
      <c r="CX93" s="34" t="e">
        <f>IF(CW93&lt;&gt;"",HLOOKUP(COUNT($F93:CW93)+1,$G$4:$EH$8,CX$14,0)*$D93,IF($C93=CX$17,$G$5*$D93,""))</f>
        <v>#VALUE!</v>
      </c>
      <c r="CY93" s="34" t="e">
        <f>IF(CX93&lt;&gt;"",HLOOKUP(COUNT($F93:CX93)+1,$G$4:$EH$8,CY$14,0)*$D93,IF($C93=CY$17,$G$5*$D93,""))</f>
        <v>#VALUE!</v>
      </c>
      <c r="CZ93" s="34" t="e">
        <f>IF(CY93&lt;&gt;"",HLOOKUP(COUNT($F93:CY93)+1,$G$4:$EH$8,CZ$14,0)*$D93,IF($C93=CZ$17,$G$5*$D93,""))</f>
        <v>#VALUE!</v>
      </c>
      <c r="DA93" s="34" t="e">
        <f>IF(CZ93&lt;&gt;"",HLOOKUP(COUNT($F93:CZ93)+1,$G$4:$EH$8,DA$14,0)*$D93,IF($C93=DA$17,$G$5*$D93,""))</f>
        <v>#VALUE!</v>
      </c>
      <c r="DB93" s="34" t="e">
        <f>IF(DA93&lt;&gt;"",HLOOKUP(COUNT($F93:DA93)+1,$G$4:$EH$8,DB$14,0)*$D93,IF($C93=DB$17,$G$5*$D93,""))</f>
        <v>#VALUE!</v>
      </c>
      <c r="DC93" s="34" t="e">
        <f>IF(DB93&lt;&gt;"",HLOOKUP(COUNT($F93:DB93)+1,$G$4:$EH$8,DC$14,0)*$D93,IF($C93=DC$17,$G$5*$D93,""))</f>
        <v>#VALUE!</v>
      </c>
      <c r="DD93" s="34" t="e">
        <f>IF(DC93&lt;&gt;"",HLOOKUP(COUNT($F93:DC93)+1,$G$4:$EH$8,DD$14,0)*$D93,IF($C93=DD$17,$G$5*$D93,""))</f>
        <v>#VALUE!</v>
      </c>
      <c r="DE93" s="34" t="e">
        <f>IF(DD93&lt;&gt;"",HLOOKUP(COUNT($F93:DD93)+1,$G$4:$EH$8,DE$14,0)*$D93,IF($C93=DE$17,$G$5*$D93,""))</f>
        <v>#VALUE!</v>
      </c>
      <c r="DF93" s="34" t="e">
        <f>IF(DE93&lt;&gt;"",HLOOKUP(COUNT($F93:DE93)+1,$G$4:$EH$8,DF$14,0)*$D93,IF($C93=DF$17,$G$5*$D93,""))</f>
        <v>#VALUE!</v>
      </c>
      <c r="DG93" s="34" t="e">
        <f>IF(DF93&lt;&gt;"",HLOOKUP(COUNT($F93:DF93)+1,$G$4:$EH$8,DG$14,0)*$D93,IF($C93=DG$17,$G$5*$D93,""))</f>
        <v>#VALUE!</v>
      </c>
      <c r="DH93" s="34" t="e">
        <f>IF(DG93&lt;&gt;"",HLOOKUP(COUNT($F93:DG93)+1,$G$4:$EH$8,DH$14,0)*$D93,IF($C93=DH$17,$G$5*$D93,""))</f>
        <v>#VALUE!</v>
      </c>
      <c r="DI93" s="34" t="e">
        <f>IF(DH93&lt;&gt;"",HLOOKUP(COUNT($F93:DH93)+1,$G$4:$EH$8,DI$14,0)*$D93,IF($C93=DI$17,$G$5*$D93,""))</f>
        <v>#VALUE!</v>
      </c>
      <c r="DJ93" s="34" t="e">
        <f>IF(DI93&lt;&gt;"",HLOOKUP(COUNT($F93:DI93)+1,$G$4:$EH$8,DJ$14,0)*$D93,IF($C93=DJ$17,$G$5*$D93,""))</f>
        <v>#VALUE!</v>
      </c>
      <c r="DK93" s="34" t="e">
        <f>IF(DJ93&lt;&gt;"",HLOOKUP(COUNT($F93:DJ93)+1,$G$4:$EH$8,DK$14,0)*$D93,IF($C93=DK$17,$G$5*$D93,""))</f>
        <v>#VALUE!</v>
      </c>
      <c r="DL93" s="34" t="e">
        <f>IF(DK93&lt;&gt;"",HLOOKUP(COUNT($F93:DK93)+1,$G$4:$EH$8,DL$14,0)*$D93,IF($C93=DL$17,$G$5*$D93,""))</f>
        <v>#VALUE!</v>
      </c>
      <c r="DM93" s="34" t="e">
        <f>IF(DL93&lt;&gt;"",HLOOKUP(COUNT($F93:DL93)+1,$G$4:$EH$8,DM$14,0)*$D93,IF($C93=DM$17,$G$5*$D93,""))</f>
        <v>#VALUE!</v>
      </c>
      <c r="DN93" s="34" t="e">
        <f>IF(DM93&lt;&gt;"",HLOOKUP(COUNT($F93:DM93)+1,$G$4:$EH$8,DN$14,0)*$D93,IF($C93=DN$17,$G$5*$D93,""))</f>
        <v>#VALUE!</v>
      </c>
      <c r="DO93" s="34" t="e">
        <f>IF(DN93&lt;&gt;"",HLOOKUP(COUNT($F93:DN93)+1,$G$4:$EH$8,DO$14,0)*$D93,IF($C93=DO$17,$G$5*$D93,""))</f>
        <v>#VALUE!</v>
      </c>
      <c r="DP93" s="34" t="e">
        <f>IF(DO93&lt;&gt;"",HLOOKUP(COUNT($F93:DO93)+1,$G$4:$EH$8,DP$14,0)*$D93,IF($C93=DP$17,$G$5*$D93,""))</f>
        <v>#VALUE!</v>
      </c>
      <c r="DQ93" s="34" t="e">
        <f>IF(DP93&lt;&gt;"",HLOOKUP(COUNT($F93:DP93)+1,$G$4:$EH$8,DQ$14,0)*$D93,IF($C93=DQ$17,$G$5*$D93,""))</f>
        <v>#VALUE!</v>
      </c>
      <c r="DR93" s="34" t="e">
        <f>IF(DQ93&lt;&gt;"",HLOOKUP(COUNT($F93:DQ93)+1,$G$4:$EH$8,DR$14,0)*$D93,IF($C93=DR$17,$G$5*$D93,""))</f>
        <v>#VALUE!</v>
      </c>
      <c r="DS93" s="34" t="e">
        <f>IF(DR93&lt;&gt;"",HLOOKUP(COUNT($F93:DR93)+1,$G$4:$EH$8,DS$14,0)*$D93,IF($C93=DS$17,$G$5*$D93,""))</f>
        <v>#VALUE!</v>
      </c>
      <c r="DT93" s="34" t="e">
        <f>IF(DS93&lt;&gt;"",HLOOKUP(COUNT($F93:DS93)+1,$G$4:$EH$8,DT$14,0)*$D93,IF($C93=DT$17,$G$5*$D93,""))</f>
        <v>#VALUE!</v>
      </c>
      <c r="DU93" s="34" t="e">
        <f>IF(DT93&lt;&gt;"",HLOOKUP(COUNT($F93:DT93)+1,$G$4:$EH$8,DU$14,0)*$D93,IF($C93=DU$17,$G$5*$D93,""))</f>
        <v>#VALUE!</v>
      </c>
      <c r="DV93" s="34" t="e">
        <f>IF(DU93&lt;&gt;"",HLOOKUP(COUNT($F93:DU93)+1,$G$4:$EH$8,DV$14,0)*$D93,IF($C93=DV$17,$G$5*$D93,""))</f>
        <v>#VALUE!</v>
      </c>
      <c r="DX93" s="34" t="str">
        <f>IF(DW93&lt;&gt;"",HLOOKUP(COUNT($DW93:DW93)+1,$G$4:$CX$8,DX$14,0)*$D93,IF($C93=DX$17,$G$6*$D93,""))</f>
        <v/>
      </c>
      <c r="DY93" s="34" t="str">
        <f>IF(DX93&lt;&gt;"",HLOOKUP(COUNT($DW93:DX93)+1,$G$4:$CX$8,DY$14,0)*$D93,IF($C93=DY$17,$G$6*$D93,""))</f>
        <v/>
      </c>
      <c r="DZ93" s="34" t="str">
        <f>IF(DY93&lt;&gt;"",HLOOKUP(COUNT($DW93:DY93)+1,$G$4:$CX$8,DZ$14,0)*$D93,IF($C93=DZ$17,$G$6*$D93,""))</f>
        <v/>
      </c>
      <c r="EA93" s="34" t="str">
        <f>IF(DZ93&lt;&gt;"",HLOOKUP(COUNT($DW93:DZ93)+1,$G$4:$CX$8,EA$14,0)*$D93,IF($C93=EA$17,$G$6*$D93,""))</f>
        <v/>
      </c>
      <c r="EB93" s="34" t="str">
        <f>IF(EA93&lt;&gt;"",HLOOKUP(COUNT($DW93:EA93)+1,$G$4:$CX$8,EB$14,0)*$D93,IF($C93=EB$17,$G$6*$D93,""))</f>
        <v/>
      </c>
      <c r="EC93" s="34" t="str">
        <f>IF(EB93&lt;&gt;"",HLOOKUP(COUNT($DW93:EB93)+1,$G$4:$CX$8,EC$14,0)*$D93,IF($C93=EC$17,$G$6*$D93,""))</f>
        <v/>
      </c>
      <c r="ED93" s="34" t="str">
        <f>IF(EC93&lt;&gt;"",HLOOKUP(COUNT($DW93:EC93)+1,$G$4:$CX$8,ED$14,0)*$D93,IF($C93=ED$17,$G$6*$D93,""))</f>
        <v/>
      </c>
      <c r="EE93" s="34" t="str">
        <f>IF(ED93&lt;&gt;"",HLOOKUP(COUNT($DW93:ED93)+1,$G$4:$CX$8,EE$14,0)*$D93,IF($C93=EE$17,$G$6*$D93,""))</f>
        <v/>
      </c>
      <c r="EF93" s="34" t="str">
        <f>IF(EE93&lt;&gt;"",HLOOKUP(COUNT($DW93:EE93)+1,$G$4:$CX$8,EF$14,0)*$D93,IF($C93=EF$17,$G$6*$D93,""))</f>
        <v/>
      </c>
      <c r="EG93" s="34" t="str">
        <f>IF(EF93&lt;&gt;"",HLOOKUP(COUNT($DW93:EF93)+1,$G$4:$CX$8,EG$14,0)*$D93,IF($C93=EG$17,$G$6*$D93,""))</f>
        <v/>
      </c>
      <c r="EH93" s="34" t="str">
        <f>IF(EG93&lt;&gt;"",HLOOKUP(COUNT($DW93:EG93)+1,$G$4:$CX$8,EH$14,0)*$D93,IF($C93=EH$17,$G$6*$D93,""))</f>
        <v/>
      </c>
      <c r="EI93" s="34" t="str">
        <f>IF(EH93&lt;&gt;"",HLOOKUP(COUNT($DW93:EH93)+1,$G$4:$CX$8,EI$14,0)*$D93,IF($C93=EI$17,$G$6*$D93,""))</f>
        <v/>
      </c>
      <c r="EJ93" s="34" t="str">
        <f>IF(EI93&lt;&gt;"",HLOOKUP(COUNT($DW93:EI93)+1,$G$4:$CX$8,EJ$14,0)*$D93,IF($C93=EJ$17,$G$6*$D93,""))</f>
        <v/>
      </c>
      <c r="EK93" s="34" t="str">
        <f>IF(EJ93&lt;&gt;"",HLOOKUP(COUNT($DW93:EJ93)+1,$G$4:$CX$8,EK$14,0)*$D93,IF($C93=EK$17,$G$6*$D93,""))</f>
        <v/>
      </c>
      <c r="EL93" s="34" t="str">
        <f>IF(EK93&lt;&gt;"",HLOOKUP(COUNT($DW93:EK93)+1,$G$4:$CX$8,EL$14,0)*$D93,IF($C93=EL$17,$G$6*$D93,""))</f>
        <v/>
      </c>
      <c r="EM93" s="34" t="str">
        <f>IF(EL93&lt;&gt;"",HLOOKUP(COUNT($DW93:EL93)+1,$G$4:$CX$8,EM$14,0)*$D93,IF($C93=EM$17,$G$6*$D93,""))</f>
        <v/>
      </c>
      <c r="EN93" s="34" t="str">
        <f>IF(EM93&lt;&gt;"",HLOOKUP(COUNT($DW93:EM93)+1,$G$4:$CX$8,EN$14,0)*$D93,IF($C93=EN$17,$G$6*$D93,""))</f>
        <v/>
      </c>
      <c r="EO93" s="34" t="str">
        <f>IF(EN93&lt;&gt;"",HLOOKUP(COUNT($DW93:EN93)+1,$G$4:$CX$8,EO$14,0)*$D93,IF($C93=EO$17,$G$6*$D93,""))</f>
        <v/>
      </c>
      <c r="EP93" s="34" t="str">
        <f>IF(EO93&lt;&gt;"",HLOOKUP(COUNT($DW93:EO93)+1,$G$4:$CX$8,EP$14,0)*$D93,IF($C93=EP$17,$G$6*$D93,""))</f>
        <v/>
      </c>
      <c r="EQ93" s="34" t="str">
        <f>IF(EP93&lt;&gt;"",HLOOKUP(COUNT($DW93:EP93)+1,$G$4:$CX$8,EQ$14,0)*$D93,IF($C93=EQ$17,$G$6*$D93,""))</f>
        <v/>
      </c>
      <c r="ER93" s="34" t="str">
        <f>IF(EQ93&lt;&gt;"",HLOOKUP(COUNT($DW93:EQ93)+1,$G$4:$CX$8,ER$14,0)*$D93,IF($C93=ER$17,$G$6*$D93,""))</f>
        <v/>
      </c>
      <c r="ES93" s="34" t="str">
        <f>IF(ER93&lt;&gt;"",HLOOKUP(COUNT($DW93:ER93)+1,$G$4:$CX$8,ES$14,0)*$D93,IF($C93=ES$17,$G$6*$D93,""))</f>
        <v/>
      </c>
      <c r="ET93" s="34" t="str">
        <f>IF(ES93&lt;&gt;"",HLOOKUP(COUNT($DW93:ES93)+1,$G$4:$CX$8,ET$14,0)*$D93,IF($C93=ET$17,$G$6*$D93,""))</f>
        <v/>
      </c>
      <c r="EU93" s="34" t="str">
        <f>IF(ET93&lt;&gt;"",HLOOKUP(COUNT($DW93:ET93)+1,$G$4:$CX$8,EU$14,0)*$D93,IF($C93=EU$17,$G$6*$D93,""))</f>
        <v/>
      </c>
      <c r="EV93" s="34" t="str">
        <f>IF(EU93&lt;&gt;"",HLOOKUP(COUNT($DW93:EU93)+1,$G$4:$CX$8,EV$14,0)*$D93,IF($C93=EV$17,$G$6*$D93,""))</f>
        <v/>
      </c>
      <c r="EW93" s="34" t="str">
        <f>IF(EV93&lt;&gt;"",HLOOKUP(COUNT($DW93:EV93)+1,$G$4:$CX$8,EW$14,0)*$D93,IF($C93=EW$17,$G$6*$D93,""))</f>
        <v/>
      </c>
      <c r="EX93" s="34" t="str">
        <f>IF(EW93&lt;&gt;"",HLOOKUP(COUNT($DW93:EW93)+1,$G$4:$CX$8,EX$14,0)*$D93,IF($C93=EX$17,$G$6*$D93,""))</f>
        <v/>
      </c>
      <c r="EY93" s="34" t="str">
        <f>IF(EX93&lt;&gt;"",HLOOKUP(COUNT($DW93:EX93)+1,$G$4:$CX$8,EY$14,0)*$D93,IF($C93=EY$17,$G$6*$D93,""))</f>
        <v/>
      </c>
      <c r="EZ93" s="34" t="str">
        <f>IF(EY93&lt;&gt;"",HLOOKUP(COUNT($DW93:EY93)+1,$G$4:$CX$8,EZ$14,0)*$D93,IF($C93=EZ$17,$G$6*$D93,""))</f>
        <v/>
      </c>
      <c r="FA93" s="34" t="str">
        <f>IF(EZ93&lt;&gt;"",HLOOKUP(COUNT($DW93:EZ93)+1,$G$4:$CX$8,FA$14,0)*$D93,IF($C93=FA$17,$G$6*$D93,""))</f>
        <v/>
      </c>
      <c r="FB93" s="34" t="str">
        <f>IF(FA93&lt;&gt;"",HLOOKUP(COUNT($DW93:FA93)+1,$G$4:$CX$8,FB$14,0)*$D93,IF($C93=FB$17,$G$6*$D93,""))</f>
        <v/>
      </c>
      <c r="FC93" s="34" t="str">
        <f>IF(FB93&lt;&gt;"",HLOOKUP(COUNT($DW93:FB93)+1,$G$4:$CX$8,FC$14,0)*$D93,IF($C93=FC$17,$G$6*$D93,""))</f>
        <v/>
      </c>
      <c r="FD93" s="34" t="str">
        <f>IF(FC93&lt;&gt;"",HLOOKUP(COUNT($DW93:FC93)+1,$G$4:$CX$8,FD$14,0)*$D93,IF($C93=FD$17,$G$6*$D93,""))</f>
        <v/>
      </c>
      <c r="FE93" s="34" t="str">
        <f>IF(FD93&lt;&gt;"",HLOOKUP(COUNT($DW93:FD93)+1,$G$4:$CX$8,FE$14,0)*$D93,IF($C93=FE$17,$G$6*$D93,""))</f>
        <v/>
      </c>
      <c r="FF93" s="34" t="str">
        <f>IF(FE93&lt;&gt;"",HLOOKUP(COUNT($DW93:FE93)+1,$G$4:$CX$8,FF$14,0)*$D93,IF($C93=FF$17,$G$6*$D93,""))</f>
        <v/>
      </c>
      <c r="FG93" s="34" t="str">
        <f>IF(FF93&lt;&gt;"",HLOOKUP(COUNT($DW93:FF93)+1,$G$4:$CX$8,FG$14,0)*$D93,IF($C93=FG$17,$G$6*$D93,""))</f>
        <v/>
      </c>
      <c r="FH93" s="34" t="str">
        <f>IF(FG93&lt;&gt;"",HLOOKUP(COUNT($DW93:FG93)+1,$G$4:$CX$8,FH$14,0)*$D93,IF($C93=FH$17,$G$6*$D93,""))</f>
        <v/>
      </c>
      <c r="FI93" s="34" t="str">
        <f>IF(FH93&lt;&gt;"",HLOOKUP(COUNT($DW93:FH93)+1,$G$4:$CX$8,FI$14,0)*$D93,IF($C93=FI$17,$G$6*$D93,""))</f>
        <v/>
      </c>
      <c r="FJ93" s="34" t="str">
        <f>IF(FI93&lt;&gt;"",HLOOKUP(COUNT($DW93:FI93)+1,$G$4:$CX$8,FJ$14,0)*$D93,IF($C93=FJ$17,$G$6*$D93,""))</f>
        <v/>
      </c>
      <c r="FK93" s="34" t="str">
        <f>IF(FJ93&lt;&gt;"",HLOOKUP(COUNT($DW93:FJ93)+1,$G$4:$CX$8,FK$14,0)*$D93,IF($C93=FK$17,$G$6*$D93,""))</f>
        <v/>
      </c>
      <c r="FL93" s="34" t="str">
        <f>IF(FK93&lt;&gt;"",HLOOKUP(COUNT($DW93:FK93)+1,$G$4:$CX$8,FL$14,0)*$D93,IF($C93=FL$17,$G$6*$D93,""))</f>
        <v/>
      </c>
      <c r="FM93" s="34" t="str">
        <f>IF(FL93&lt;&gt;"",HLOOKUP(COUNT($DW93:FL93)+1,$G$4:$CX$8,FM$14,0)*$D93,IF($C93=FM$17,$G$6*$D93,""))</f>
        <v/>
      </c>
      <c r="FN93" s="34" t="str">
        <f>IF(FM93&lt;&gt;"",HLOOKUP(COUNT($DW93:FM93)+1,$G$4:$CX$8,FN$14,0)*$D93,IF($C93=FN$17,$G$6*$D93,""))</f>
        <v/>
      </c>
      <c r="FO93" s="34" t="str">
        <f>IF(FN93&lt;&gt;"",HLOOKUP(COUNT($DW93:FN93)+1,$G$4:$CX$8,FO$14,0)*$D93,IF($C93=FO$17,$G$6*$D93,""))</f>
        <v/>
      </c>
      <c r="FP93" s="34" t="str">
        <f>IF(FO93&lt;&gt;"",HLOOKUP(COUNT($DW93:FO93)+1,$G$4:$CX$8,FP$14,0)*$D93,IF($C93=FP$17,$G$6*$D93,""))</f>
        <v/>
      </c>
      <c r="FQ93" s="34" t="str">
        <f>IF(FP93&lt;&gt;"",HLOOKUP(COUNT($DW93:FP93)+1,$G$4:$CX$8,FQ$14,0)*$D93,IF($C93=FQ$17,$G$6*$D93,""))</f>
        <v/>
      </c>
      <c r="FR93" s="34" t="str">
        <f>IF(FQ93&lt;&gt;"",HLOOKUP(COUNT($DW93:FQ93)+1,$G$4:$CX$8,FR$14,0)*$D93,IF($C93=FR$17,$G$6*$D93,""))</f>
        <v/>
      </c>
      <c r="FS93" s="34" t="str">
        <f>IF(FR93&lt;&gt;"",HLOOKUP(COUNT($DW93:FR93)+1,$G$4:$CX$8,FS$14,0)*$D93,IF($C93=FS$17,$G$6*$D93,""))</f>
        <v/>
      </c>
      <c r="FT93" s="34" t="str">
        <f>IF(FS93&lt;&gt;"",HLOOKUP(COUNT($DW93:FS93)+1,$G$4:$CX$8,FT$14,0)*$D93,IF($C93=FT$17,$G$6*$D93,""))</f>
        <v/>
      </c>
      <c r="FU93" s="34" t="str">
        <f>IF(FT93&lt;&gt;"",HLOOKUP(COUNT($DW93:FT93)+1,$G$4:$CX$8,FU$14,0)*$D93,IF($C93=FU$17,$G$6*$D93,""))</f>
        <v/>
      </c>
      <c r="FV93" s="34" t="str">
        <f>IF(FU93&lt;&gt;"",HLOOKUP(COUNT($DW93:FU93)+1,$G$4:$CX$8,FV$14,0)*$D93,IF($C93=FV$17,$G$6*$D93,""))</f>
        <v/>
      </c>
      <c r="FW93" s="34" t="str">
        <f>IF(FV93&lt;&gt;"",HLOOKUP(COUNT($DW93:FV93)+1,$G$4:$CX$8,FW$14,0)*$D93,IF($C93=FW$17,$G$6*$D93,""))</f>
        <v/>
      </c>
      <c r="FX93" s="34" t="str">
        <f>IF(FW93&lt;&gt;"",HLOOKUP(COUNT($DW93:FW93)+1,$G$4:$CX$8,FX$14,0)*$D93,IF($C93=FX$17,$G$6*$D93,""))</f>
        <v/>
      </c>
      <c r="FY93" s="34" t="str">
        <f>IF(FX93&lt;&gt;"",HLOOKUP(COUNT($DW93:FX93)+1,$G$4:$CX$8,FY$14,0)*$D93,IF($C93=FY$17,$G$6*$D93,""))</f>
        <v/>
      </c>
      <c r="FZ93" s="34" t="str">
        <f>IF(FY93&lt;&gt;"",HLOOKUP(COUNT($DW93:FY93)+1,$G$4:$CX$8,FZ$14,0)*$D93,IF($C93=FZ$17,$G$6*$D93,""))</f>
        <v/>
      </c>
      <c r="GA93" s="34" t="str">
        <f>IF(FZ93&lt;&gt;"",HLOOKUP(COUNT($DW93:FZ93)+1,$G$4:$CX$8,GA$14,0)*$D93,IF($C93=GA$17,$G$6*$D93,""))</f>
        <v/>
      </c>
      <c r="GB93" s="34" t="str">
        <f>IF(GA93&lt;&gt;"",HLOOKUP(COUNT($DW93:GA93)+1,$G$4:$CX$8,GB$14,0)*$D93,IF($C93=GB$17,$G$6*$D93,""))</f>
        <v/>
      </c>
      <c r="GC93" s="34" t="str">
        <f>IF(GB93&lt;&gt;"",HLOOKUP(COUNT($DW93:GB93)+1,$G$4:$CX$8,GC$14,0)*$D93,IF($C93=GC$17,$G$6*$D93,""))</f>
        <v/>
      </c>
      <c r="GD93" s="34" t="str">
        <f>IF(GC93&lt;&gt;"",HLOOKUP(COUNT($DW93:GC93)+1,$G$4:$CX$8,GD$14,0)*$D93,IF($C93=GD$17,$G$6*$D93,""))</f>
        <v/>
      </c>
      <c r="GE93" s="34" t="str">
        <f>IF(GD93&lt;&gt;"",HLOOKUP(COUNT($DW93:GD93)+1,$G$4:$CX$8,GE$14,0)*$D93,IF($C93=GE$17,$G$6*$D93,""))</f>
        <v/>
      </c>
      <c r="GF93" s="34" t="str">
        <f>IF(GE93&lt;&gt;"",HLOOKUP(COUNT($DW93:GE93)+1,$G$4:$CX$8,GF$14,0)*$D93,IF($C93=GF$17,$G$6*$D93,""))</f>
        <v/>
      </c>
      <c r="GG93" s="34" t="str">
        <f>IF(GF93&lt;&gt;"",HLOOKUP(COUNT($DW93:GF93)+1,$G$4:$CX$8,GG$14,0)*$D93,IF($C93=GG$17,$G$6*$D93,""))</f>
        <v/>
      </c>
      <c r="GH93" s="34" t="str">
        <f>IF(GG93&lt;&gt;"",HLOOKUP(COUNT($DW93:GG93)+1,$G$4:$CX$8,GH$14,0)*$D93,IF($C93=GH$17,$G$6*$D93,""))</f>
        <v/>
      </c>
      <c r="GI93" s="34" t="str">
        <f>IF(GH93&lt;&gt;"",HLOOKUP(COUNT($DW93:GH93)+1,$G$4:$CX$8,GI$14,0)*$D93,IF($C93=GI$17,$G$6*$D93,""))</f>
        <v/>
      </c>
      <c r="GJ93" s="34" t="str">
        <f>IF(GI93&lt;&gt;"",HLOOKUP(COUNT($DW93:GI93)+1,$G$4:$CX$8,GJ$14,0)*$D93,IF($C93=GJ$17,$G$6*$D93,""))</f>
        <v/>
      </c>
      <c r="GK93" s="34" t="str">
        <f>IF(GJ93&lt;&gt;"",HLOOKUP(COUNT($DW93:GJ93)+1,$G$4:$CX$8,GK$14,0)*$D93,IF($C93=GK$17,$G$6*$D93,""))</f>
        <v/>
      </c>
      <c r="GL93" s="34" t="str">
        <f>IF(GK93&lt;&gt;"",HLOOKUP(COUNT($DW93:GK93)+1,$G$4:$CX$8,GL$14,0)*$D93,IF($C93=GL$17,$G$6*$D93,""))</f>
        <v/>
      </c>
      <c r="GM93" s="34" t="str">
        <f>IF(GL93&lt;&gt;"",HLOOKUP(COUNT($DW93:GL93)+1,$G$4:$CX$8,GM$14,0)*$D93,IF($C93=GM$17,$G$6*$D93,""))</f>
        <v/>
      </c>
      <c r="GN93" s="34" t="str">
        <f>IF(GM93&lt;&gt;"",HLOOKUP(COUNT($DW93:GM93)+1,$G$4:$CX$8,GN$14,0)*$D93,IF($C93=GN$17,$G$6*$D93,""))</f>
        <v/>
      </c>
      <c r="GO93" s="34" t="str">
        <f>IF(GN93&lt;&gt;"",HLOOKUP(COUNT($DW93:GN93)+1,$G$4:$CX$8,GO$14,0)*$D93,IF($C93=GO$17,$G$6*$D93,""))</f>
        <v/>
      </c>
      <c r="GP93" s="34" t="str">
        <f>IF(GO93&lt;&gt;"",HLOOKUP(COUNT($DW93:GO93)+1,$G$4:$CX$8,GP$14,0)*$D93,IF($C93=GP$17,$G$6*$D93,""))</f>
        <v/>
      </c>
      <c r="GQ93" s="34" t="str">
        <f>IF(GP93&lt;&gt;"",HLOOKUP(COUNT($DW93:GP93)+1,$G$4:$CX$8,GQ$14,0)*$D93,IF($C93=GQ$17,$G$6*$D93,""))</f>
        <v/>
      </c>
      <c r="GR93" s="34" t="str">
        <f>IF(GQ93&lt;&gt;"",HLOOKUP(COUNT($DW93:GQ93)+1,$G$4:$CX$8,GR$14,0)*$D93,IF($C93=GR$17,$G$6*$D93,""))</f>
        <v/>
      </c>
      <c r="GS93" s="34" t="str">
        <f>IF(GR93&lt;&gt;"",HLOOKUP(COUNT($DW93:GR93)+1,$G$4:$CX$8,GS$14,0)*$D93,IF($C93=GS$17,$G$6*$D93,""))</f>
        <v/>
      </c>
      <c r="GT93" s="34">
        <f>IF(GS93&lt;&gt;"",HLOOKUP(COUNT($DW93:GS93)+1,$G$4:$CX$8,GT$14,0)*$D93,IF($C93=GT$17,$G$6*$D93,""))</f>
        <v>0</v>
      </c>
      <c r="GU93" s="34">
        <f>IF(GT93&lt;&gt;"",HLOOKUP(COUNT($DW93:GT93)+1,$G$4:$CX$8,GU$14,0)*$D93,IF($C93=GU$17,$G$6*$D93,""))</f>
        <v>7500</v>
      </c>
      <c r="GV93" s="34">
        <f>IF(GU93&lt;&gt;"",HLOOKUP(COUNT($DW93:GU93)+1,$G$4:$CX$8,GV$14,0)*$D93,IF($C93=GV$17,$G$6*$D93,""))</f>
        <v>7500</v>
      </c>
      <c r="GW93" s="34">
        <f>IF(GV93&lt;&gt;"",HLOOKUP(COUNT($DW93:GV93)+1,$G$4:$CX$8,GW$14,0)*$D93,IF($C93=GW$17,$G$6*$D93,""))</f>
        <v>7500</v>
      </c>
      <c r="GX93" s="34">
        <f>IF(GW93&lt;&gt;"",HLOOKUP(COUNT($DW93:GW93)+1,$G$4:$CX$8,GX$14,0)*$D93,IF($C93=GX$17,$G$6*$D93,""))</f>
        <v>9048.4582084179765</v>
      </c>
      <c r="GY93" s="34">
        <f>IF(GX93&lt;&gt;"",HLOOKUP(COUNT($DW93:GX93)+1,$G$4:$CX$8,GY$14,0)*$D93,IF($C93=GY$17,$G$6*$D93,""))</f>
        <v>11310.572760522478</v>
      </c>
      <c r="GZ93" s="34">
        <f>IF(GY93&lt;&gt;"",HLOOKUP(COUNT($DW93:GY93)+1,$G$4:$CX$8,GZ$14,0)*$D93,IF($C93=GZ$17,$G$6*$D93,""))</f>
        <v>13572.687312626966</v>
      </c>
      <c r="HA93" s="34">
        <f>IF(GZ93&lt;&gt;"",HLOOKUP(COUNT($DW93:GZ93)+1,$G$4:$CX$8,HA$14,0)*$D93,IF($C93=HA$17,$G$6*$D93,""))</f>
        <v>15744.31728264728</v>
      </c>
      <c r="HB93" s="34">
        <f>IF(HA93&lt;&gt;"",HLOOKUP(COUNT($DW93:HA93)+1,$G$4:$CX$8,HB$14,0)*$D93,IF($C93=HB$17,$G$6*$D93,""))</f>
        <v>17948.521702217906</v>
      </c>
      <c r="HC93" s="34">
        <f>IF(HB93&lt;&gt;"",HLOOKUP(COUNT($DW93:HB93)+1,$G$4:$CX$8,HC$14,0)*$D93,IF($C93=HC$17,$G$6*$D93,""))</f>
        <v>20281.829523506218</v>
      </c>
      <c r="HD93" s="34">
        <f>IF(HC93&lt;&gt;"",HLOOKUP(COUNT($DW93:HC93)+1,$G$4:$CX$8,HD$14,0)*$D93,IF($C93=HD$17,$G$6*$D93,""))</f>
        <v>22512.830771091903</v>
      </c>
      <c r="HE93" s="34">
        <f>IF(HD93&lt;&gt;"",HLOOKUP(COUNT($DW93:HD93)+1,$G$4:$CX$8,HE$14,0)*$D93,IF($C93=HE$17,$G$6*$D93,""))</f>
        <v>24764.113848201101</v>
      </c>
      <c r="HF93" s="34">
        <f>IF(HE93&lt;&gt;"",HLOOKUP(COUNT($DW93:HE93)+1,$G$4:$CX$8,HF$14,0)*$D93,IF($C93=HF$17,$G$6*$D93,""))</f>
        <v>18573.085386150833</v>
      </c>
      <c r="HG93" s="34">
        <f>IF(HF93&lt;&gt;"",HLOOKUP(COUNT($DW93:HF93)+1,$G$4:$CX$8,HG$14,0)*$D93,IF($C93=HG$17,$G$6*$D93,""))</f>
        <v>17644.431116843283</v>
      </c>
      <c r="HH93" s="34">
        <f>IF(HG93&lt;&gt;"",HLOOKUP(COUNT($DW93:HG93)+1,$G$4:$CX$8,HH$14,0)*$D93,IF($C93=HH$17,$G$6*$D93,""))</f>
        <v>19408.874228527617</v>
      </c>
      <c r="HI93" s="34">
        <f>IF(HH93&lt;&gt;"",HLOOKUP(COUNT($DW93:HH93)+1,$G$4:$CX$8,HI$14,0)*$D93,IF($C93=HI$17,$G$6*$D93,""))</f>
        <v>21349.761651380388</v>
      </c>
      <c r="HJ93" s="34">
        <f>IF(HI93&lt;&gt;"",HLOOKUP(COUNT($DW93:HI93)+1,$G$4:$CX$8,HJ$14,0)*$D93,IF($C93=HJ$17,$G$6*$D93,""))</f>
        <v>23484.73781651842</v>
      </c>
      <c r="HK93" s="34">
        <f>IF(HJ93&lt;&gt;"",HLOOKUP(COUNT($DW93:HJ93)+1,$G$4:$CX$8,HK$14,0)*$D93,IF($C93=HK$17,$G$6*$D93,""))</f>
        <v>25833.211598170259</v>
      </c>
      <c r="HL93" s="34">
        <f>IF(HK93&lt;&gt;"",HLOOKUP(COUNT($DW93:HK93)+1,$G$4:$CX$8,HL$14,0)*$D93,IF($C93=HL$17,$G$6*$D93,""))</f>
        <v>24541.551018261736</v>
      </c>
      <c r="HM93" s="34">
        <f>IF(HL93&lt;&gt;"",HLOOKUP(COUNT($DW93:HL93)+1,$G$4:$CX$8,HM$14,0)*$D93,IF($C93=HM$17,$G$6*$D93,""))</f>
        <v>23314.473467348653</v>
      </c>
      <c r="HN93" s="34">
        <f>IF(HM93&lt;&gt;"",HLOOKUP(COUNT($DW93:HM93)+1,$G$4:$CX$8,HN$14,0)*$D93,IF($C93=HN$17,$G$6*$D93,""))</f>
        <v>24946.486610063057</v>
      </c>
      <c r="HO93" s="34">
        <f>IF(HN93&lt;&gt;"",HLOOKUP(COUNT($DW93:HN93)+1,$G$4:$CX$8,HO$14,0)*$D93,IF($C93=HO$17,$G$6*$D93,""))</f>
        <v>26692.740672767472</v>
      </c>
      <c r="HP93" s="34">
        <f>IF(HO93&lt;&gt;"",HLOOKUP(COUNT($DW93:HO93)+1,$G$4:$CX$8,HP$14,0)*$D93,IF($C93=HP$17,$G$6*$D93,""))</f>
        <v>28561.232519861194</v>
      </c>
      <c r="HQ93" s="34">
        <f>IF(HP93&lt;&gt;"",HLOOKUP(COUNT($DW93:HP93)+1,$G$4:$CX$8,HQ$14,0)*$D93,IF($C93=HQ$17,$G$6*$D93,""))</f>
        <v>31417.355771847309</v>
      </c>
      <c r="HR93" s="34">
        <f>IF(HQ93&lt;&gt;"",HLOOKUP(COUNT($DW93:HQ93)+1,$G$4:$CX$8,HR$14,0)*$D93,IF($C93=HR$17,$G$6*$D93,""))</f>
        <v>26704.75240607022</v>
      </c>
      <c r="HS93" s="34">
        <f>IF(HR93&lt;&gt;"",HLOOKUP(COUNT($DW93:HR93)+1,$G$4:$CX$8,HS$14,0)*$D93,IF($C93=HS$17,$G$6*$D93,""))</f>
        <v>25369.514785766714</v>
      </c>
      <c r="HT93" s="34">
        <f>IF(HS93&lt;&gt;"",HLOOKUP(COUNT($DW93:HS93)+1,$G$4:$CX$8,HT$14,0)*$D93,IF($C93=HT$17,$G$6*$D93,""))</f>
        <v>26637.990525055047</v>
      </c>
      <c r="HU93" s="34">
        <f>IF(HT93&lt;&gt;"",HLOOKUP(COUNT($DW93:HT93)+1,$G$4:$CX$8,HU$14,0)*$D93,IF($C93=HU$17,$G$6*$D93,""))</f>
        <v>27969.890051307804</v>
      </c>
      <c r="HV93" s="34">
        <f>IF(HU93&lt;&gt;"",HLOOKUP(COUNT($DW93:HU93)+1,$G$4:$CX$8,HV$14,0)*$D93,IF($C93=HV$17,$G$6*$D93,""))</f>
        <v>29368.38455387318</v>
      </c>
      <c r="HW93" s="34">
        <f>IF(HV93&lt;&gt;"",HLOOKUP(COUNT($DW93:HV93)+1,$G$4:$CX$8,HW$14,0)*$D93,IF($C93=HW$17,$G$6*$D93,""))</f>
        <v>31424.171472644306</v>
      </c>
      <c r="HX93" s="34">
        <f>IF(HW93&lt;&gt;"",HLOOKUP(COUNT($DW93:HW93)+1,$G$4:$CX$8,HX$14,0)*$D93,IF($C93=HX$17,$G$6*$D93,""))</f>
        <v>28281.754325379879</v>
      </c>
      <c r="HY93" s="34">
        <f>IF(HX93&lt;&gt;"",HLOOKUP(COUNT($DW93:HX93)+1,$G$4:$CX$8,HY$14,0)*$D93,IF($C93=HY$17,$G$6*$D93,""))</f>
        <v>25453.578892841902</v>
      </c>
      <c r="HZ93" s="34">
        <f>IF(HY93&lt;&gt;"",HLOOKUP(COUNT($DW93:HY93)+1,$G$4:$CX$8,HZ$14,0)*$D93,IF($C93=HZ$17,$G$6*$D93,""))</f>
        <v>27235.329415340824</v>
      </c>
      <c r="IA93" s="34">
        <f>IF(HZ93&lt;&gt;"",HLOOKUP(COUNT($DW93:HZ93)+1,$G$4:$CX$8,IA$14,0)*$D93,IF($C93=IA$17,$G$6*$D93,""))</f>
        <v>29141.802474414675</v>
      </c>
      <c r="IB93" s="34">
        <f>IF(IA93&lt;&gt;"",HLOOKUP(COUNT($DW93:IA93)+1,$G$4:$CX$8,IB$14,0)*$D93,IF($C93=IB$17,$G$6*$D93,""))</f>
        <v>31181.728647623713</v>
      </c>
      <c r="IC93" s="34">
        <f>IF(IB93&lt;&gt;"",HLOOKUP(COUNT($DW93:IB93)+1,$G$4:$CX$8,IC$14,0)*$D93,IF($C93=IC$17,$G$6*$D93,""))</f>
        <v>33676.266939433612</v>
      </c>
      <c r="ID93" s="34">
        <f>IF(IC93&lt;&gt;"",HLOOKUP(COUNT($DW93:IC93)+1,$G$4:$CX$8,ID$14,0)*$D93,IF($C93=ID$17,$G$6*$D93,""))</f>
        <v>28961.589567912906</v>
      </c>
      <c r="IE93" s="34">
        <f>IF(ID93&lt;&gt;"",HLOOKUP(COUNT($DW93:ID93)+1,$G$4:$CX$8,IE$14,0)*$D93,IF($C93=IE$17,$G$6*$D93,""))</f>
        <v>27513.510089517258</v>
      </c>
      <c r="IF93" s="34">
        <f>IF(IE93&lt;&gt;"",HLOOKUP(COUNT($DW93:IE93)+1,$G$4:$CX$8,IF$14,0)*$D93,IF($C93=IF$17,$G$6*$D93,""))</f>
        <v>28889.18559399313</v>
      </c>
      <c r="IG93" s="34">
        <f>IF(IF93&lt;&gt;"",HLOOKUP(COUNT($DW93:IF93)+1,$G$4:$CX$8,IG$14,0)*$D93,IF($C93=IG$17,$G$6*$D93,""))</f>
        <v>30333.644873692774</v>
      </c>
      <c r="IH93" s="34">
        <f>IF(IG93&lt;&gt;"",HLOOKUP(COUNT($DW93:IG93)+1,$G$4:$CX$8,IH$14,0)*$D93,IF($C93=IH$17,$G$6*$D93,""))</f>
        <v>31850.327117377412</v>
      </c>
      <c r="II93" s="34">
        <f>IF(IH93&lt;&gt;"",HLOOKUP(COUNT($DW93:IH93)+1,$G$4:$CX$8,II$14,0)*$D93,IF($C93=II$17,$G$6*$D93,""))</f>
        <v>34079.850015593824</v>
      </c>
      <c r="IJ93" s="34">
        <f>IF(II93&lt;&gt;"",HLOOKUP(COUNT($DW93:II93)+1,$G$4:$CX$8,IJ$14,0)*$D93,IF($C93=IJ$17,$G$6*$D93,""))</f>
        <v>30671.865014034454</v>
      </c>
      <c r="IK93" s="34">
        <f>IF(IJ93&lt;&gt;"",HLOOKUP(COUNT($DW93:IJ93)+1,$G$4:$CX$8,IK$14,0)*$D93,IF($C93=IK$17,$G$6*$D93,""))</f>
        <v>27604.678512631006</v>
      </c>
      <c r="IL93" s="34">
        <f>IF(IK93&lt;&gt;"",HLOOKUP(COUNT($DW93:IK93)+1,$G$4:$CX$8,IL$14,0)*$D93,IF($C93=IL$17,$G$6*$D93,""))</f>
        <v>29537.006008515182</v>
      </c>
      <c r="IM93" s="34">
        <f>IF(IL93&lt;&gt;"",HLOOKUP(COUNT($DW93:IL93)+1,$G$4:$CX$8,IM$14,0)*$D93,IF($C93=IM$17,$G$6*$D93,""))</f>
        <v>31604.59642911124</v>
      </c>
      <c r="IO93" s="34" t="str">
        <f>IF(IN93&lt;&gt;"",HLOOKUP(COUNT($IN93:IN93)+1,$G$4:$EH$8,IO$14,0)*$D93,IF($C93=IO$17,$G$7*$D93,""))</f>
        <v/>
      </c>
      <c r="IP93" s="34" t="str">
        <f>IF(IO93&lt;&gt;"",HLOOKUP(COUNT($IN93:IO93)+1,$G$4:$EH$8,IP$14,0)*$D93,IF($C93=IP$17,$G$7*$D93,""))</f>
        <v/>
      </c>
      <c r="IQ93" s="34" t="str">
        <f>IF(IP93&lt;&gt;"",HLOOKUP(COUNT($IN93:IP93)+1,$G$4:$EH$8,IQ$14,0)*$D93,IF($C93=IQ$17,$G$7*$D93,""))</f>
        <v/>
      </c>
      <c r="IR93" s="34" t="str">
        <f>IF(IQ93&lt;&gt;"",HLOOKUP(COUNT($IN93:IQ93)+1,$G$4:$EH$8,IR$14,0)*$D93,IF($C93=IR$17,$G$7*$D93,""))</f>
        <v/>
      </c>
      <c r="IS93" s="34" t="str">
        <f>IF(IR93&lt;&gt;"",HLOOKUP(COUNT($IN93:IR93)+1,$G$4:$EH$8,IS$14,0)*$D93,IF($C93=IS$17,$G$7*$D93,""))</f>
        <v/>
      </c>
      <c r="IT93" s="34" t="str">
        <f>IF(IS93&lt;&gt;"",HLOOKUP(COUNT($IN93:IS93)+1,$G$4:$EH$8,IT$14,0)*$D93,IF($C93=IT$17,$G$7*$D93,""))</f>
        <v/>
      </c>
      <c r="IU93" s="34" t="str">
        <f>IF(IT93&lt;&gt;"",HLOOKUP(COUNT($IN93:IT93)+1,$G$4:$EH$8,IU$14,0)*$D93,IF($C93=IU$17,$G$7*$D93,""))</f>
        <v/>
      </c>
      <c r="IV93" s="34" t="str">
        <f>IF(IU93&lt;&gt;"",HLOOKUP(COUNT($IN93:IU93)+1,$G$4:$EH$8,IV$14,0)*$D93,IF($C93=IV$17,$G$7*$D93,""))</f>
        <v/>
      </c>
      <c r="IW93" s="34" t="str">
        <f>IF(IV93&lt;&gt;"",HLOOKUP(COUNT($IN93:IV93)+1,$G$4:$EH$8,IW$14,0)*$D93,IF($C93=IW$17,$G$7*$D93,""))</f>
        <v/>
      </c>
      <c r="IX93" s="34" t="str">
        <f>IF(IW93&lt;&gt;"",HLOOKUP(COUNT($IN93:IW93)+1,$G$4:$EH$8,IX$14,0)*$D93,IF($C93=IX$17,$G$7*$D93,""))</f>
        <v/>
      </c>
      <c r="IY93" s="34" t="str">
        <f>IF(IX93&lt;&gt;"",HLOOKUP(COUNT($IN93:IX93)+1,$G$4:$EH$8,IY$14,0)*$D93,IF($C93=IY$17,$G$7*$D93,""))</f>
        <v/>
      </c>
      <c r="IZ93" s="34" t="str">
        <f>IF(IY93&lt;&gt;"",HLOOKUP(COUNT($IN93:IY93)+1,$G$4:$EH$8,IZ$14,0)*$D93,IF($C93=IZ$17,$G$7*$D93,""))</f>
        <v/>
      </c>
      <c r="JA93" s="34" t="str">
        <f>IF(IZ93&lt;&gt;"",HLOOKUP(COUNT($IN93:IZ93)+1,$G$4:$EH$8,JA$14,0)*$D93,IF($C93=JA$17,$G$7*$D93,""))</f>
        <v/>
      </c>
      <c r="JB93" s="34" t="str">
        <f>IF(JA93&lt;&gt;"",HLOOKUP(COUNT($IN93:JA93)+1,$G$4:$EH$8,JB$14,0)*$D93,IF($C93=JB$17,$G$7*$D93,""))</f>
        <v/>
      </c>
      <c r="JC93" s="34" t="str">
        <f>IF(JB93&lt;&gt;"",HLOOKUP(COUNT($IN93:JB93)+1,$G$4:$EH$8,JC$14,0)*$D93,IF($C93=JC$17,$G$7*$D93,""))</f>
        <v/>
      </c>
      <c r="JD93" s="34" t="str">
        <f>IF(JC93&lt;&gt;"",HLOOKUP(COUNT($IN93:JC93)+1,$G$4:$EH$8,JD$14,0)*$D93,IF($C93=JD$17,$G$7*$D93,""))</f>
        <v/>
      </c>
      <c r="JE93" s="34" t="str">
        <f>IF(JD93&lt;&gt;"",HLOOKUP(COUNT($IN93:JD93)+1,$G$4:$EH$8,JE$14,0)*$D93,IF($C93=JE$17,$G$7*$D93,""))</f>
        <v/>
      </c>
      <c r="JF93" s="34" t="str">
        <f>IF(JE93&lt;&gt;"",HLOOKUP(COUNT($IN93:JE93)+1,$G$4:$EH$8,JF$14,0)*$D93,IF($C93=JF$17,$G$7*$D93,""))</f>
        <v/>
      </c>
      <c r="JG93" s="34" t="str">
        <f>IF(JF93&lt;&gt;"",HLOOKUP(COUNT($IN93:JF93)+1,$G$4:$EH$8,JG$14,0)*$D93,IF($C93=JG$17,$G$7*$D93,""))</f>
        <v/>
      </c>
      <c r="JH93" s="34" t="str">
        <f>IF(JG93&lt;&gt;"",HLOOKUP(COUNT($IN93:JG93)+1,$G$4:$EH$8,JH$14,0)*$D93,IF($C93=JH$17,$G$7*$D93,""))</f>
        <v/>
      </c>
      <c r="JI93" s="34" t="str">
        <f>IF(JH93&lt;&gt;"",HLOOKUP(COUNT($IN93:JH93)+1,$G$4:$EH$8,JI$14,0)*$D93,IF($C93=JI$17,$G$7*$D93,""))</f>
        <v/>
      </c>
      <c r="JJ93" s="34" t="str">
        <f>IF(JI93&lt;&gt;"",HLOOKUP(COUNT($IN93:JI93)+1,$G$4:$EH$8,JJ$14,0)*$D93,IF($C93=JJ$17,$G$7*$D93,""))</f>
        <v/>
      </c>
      <c r="JK93" s="34" t="str">
        <f>IF(JJ93&lt;&gt;"",HLOOKUP(COUNT($IN93:JJ93)+1,$G$4:$EH$8,JK$14,0)*$D93,IF($C93=JK$17,$G$7*$D93,""))</f>
        <v/>
      </c>
      <c r="JL93" s="34" t="str">
        <f>IF(JK93&lt;&gt;"",HLOOKUP(COUNT($IN93:JK93)+1,$G$4:$EH$8,JL$14,0)*$D93,IF($C93=JL$17,$G$7*$D93,""))</f>
        <v/>
      </c>
      <c r="JM93" s="34" t="str">
        <f>IF(JL93&lt;&gt;"",HLOOKUP(COUNT($IN93:JL93)+1,$G$4:$EH$8,JM$14,0)*$D93,IF($C93=JM$17,$G$7*$D93,""))</f>
        <v/>
      </c>
      <c r="JN93" s="34" t="str">
        <f>IF(JM93&lt;&gt;"",HLOOKUP(COUNT($IN93:JM93)+1,$G$4:$EH$8,JN$14,0)*$D93,IF($C93=JN$17,$G$7*$D93,""))</f>
        <v/>
      </c>
      <c r="JO93" s="34" t="str">
        <f>IF(JN93&lt;&gt;"",HLOOKUP(COUNT($IN93:JN93)+1,$G$4:$EH$8,JO$14,0)*$D93,IF($C93=JO$17,$G$7*$D93,""))</f>
        <v/>
      </c>
      <c r="JP93" s="34" t="str">
        <f>IF(JO93&lt;&gt;"",HLOOKUP(COUNT($IN93:JO93)+1,$G$4:$EH$8,JP$14,0)*$D93,IF($C93=JP$17,$G$7*$D93,""))</f>
        <v/>
      </c>
      <c r="JQ93" s="34" t="str">
        <f>IF(JP93&lt;&gt;"",HLOOKUP(COUNT($IN93:JP93)+1,$G$4:$EH$8,JQ$14,0)*$D93,IF($C93=JQ$17,$G$7*$D93,""))</f>
        <v/>
      </c>
      <c r="JR93" s="34" t="str">
        <f>IF(JQ93&lt;&gt;"",HLOOKUP(COUNT($IN93:JQ93)+1,$G$4:$EH$8,JR$14,0)*$D93,IF($C93=JR$17,$G$7*$D93,""))</f>
        <v/>
      </c>
      <c r="JS93" s="34" t="str">
        <f>IF(JR93&lt;&gt;"",HLOOKUP(COUNT($IN93:JR93)+1,$G$4:$EH$8,JS$14,0)*$D93,IF($C93=JS$17,$G$7*$D93,""))</f>
        <v/>
      </c>
      <c r="JT93" s="34" t="str">
        <f>IF(JS93&lt;&gt;"",HLOOKUP(COUNT($IN93:JS93)+1,$G$4:$EH$8,JT$14,0)*$D93,IF($C93=JT$17,$G$7*$D93,""))</f>
        <v/>
      </c>
      <c r="JU93" s="34" t="str">
        <f>IF(JT93&lt;&gt;"",HLOOKUP(COUNT($IN93:JT93)+1,$G$4:$EH$8,JU$14,0)*$D93,IF($C93=JU$17,$G$7*$D93,""))</f>
        <v/>
      </c>
      <c r="JV93" s="34" t="str">
        <f>IF(JU93&lt;&gt;"",HLOOKUP(COUNT($IN93:JU93)+1,$G$4:$EH$8,JV$14,0)*$D93,IF($C93=JV$17,$G$7*$D93,""))</f>
        <v/>
      </c>
      <c r="JW93" s="34" t="str">
        <f>IF(JV93&lt;&gt;"",HLOOKUP(COUNT($IN93:JV93)+1,$G$4:$EH$8,JW$14,0)*$D93,IF($C93=JW$17,$G$7*$D93,""))</f>
        <v/>
      </c>
      <c r="JX93" s="34" t="str">
        <f>IF(JW93&lt;&gt;"",HLOOKUP(COUNT($IN93:JW93)+1,$G$4:$EH$8,JX$14,0)*$D93,IF($C93=JX$17,$G$7*$D93,""))</f>
        <v/>
      </c>
      <c r="JY93" s="34" t="str">
        <f>IF(JX93&lt;&gt;"",HLOOKUP(COUNT($IN93:JX93)+1,$G$4:$EH$8,JY$14,0)*$D93,IF($C93=JY$17,$G$7*$D93,""))</f>
        <v/>
      </c>
      <c r="JZ93" s="34" t="str">
        <f>IF(JY93&lt;&gt;"",HLOOKUP(COUNT($IN93:JY93)+1,$G$4:$EH$8,JZ$14,0)*$D93,IF($C93=JZ$17,$G$7*$D93,""))</f>
        <v/>
      </c>
      <c r="KA93" s="34" t="str">
        <f>IF(JZ93&lt;&gt;"",HLOOKUP(COUNT($IN93:JZ93)+1,$G$4:$EH$8,KA$14,0)*$D93,IF($C93=KA$17,$G$7*$D93,""))</f>
        <v/>
      </c>
      <c r="KB93" s="34" t="str">
        <f>IF(KA93&lt;&gt;"",HLOOKUP(COUNT($IN93:KA93)+1,$G$4:$EH$8,KB$14,0)*$D93,IF($C93=KB$17,$G$7*$D93,""))</f>
        <v/>
      </c>
      <c r="KC93" s="34" t="str">
        <f>IF(KB93&lt;&gt;"",HLOOKUP(COUNT($IN93:KB93)+1,$G$4:$EH$8,KC$14,0)*$D93,IF($C93=KC$17,$G$7*$D93,""))</f>
        <v/>
      </c>
      <c r="KD93" s="34" t="str">
        <f>IF(KC93&lt;&gt;"",HLOOKUP(COUNT($IN93:KC93)+1,$G$4:$EH$8,KD$14,0)*$D93,IF($C93=KD$17,$G$7*$D93,""))</f>
        <v/>
      </c>
      <c r="KE93" s="34" t="str">
        <f>IF(KD93&lt;&gt;"",HLOOKUP(COUNT($IN93:KD93)+1,$G$4:$EH$8,KE$14,0)*$D93,IF($C93=KE$17,$G$7*$D93,""))</f>
        <v/>
      </c>
      <c r="KF93" s="34" t="str">
        <f>IF(KE93&lt;&gt;"",HLOOKUP(COUNT($IN93:KE93)+1,$G$4:$EH$8,KF$14,0)*$D93,IF($C93=KF$17,$G$7*$D93,""))</f>
        <v/>
      </c>
      <c r="KG93" s="34" t="str">
        <f>IF(KF93&lt;&gt;"",HLOOKUP(COUNT($IN93:KF93)+1,$G$4:$EH$8,KG$14,0)*$D93,IF($C93=KG$17,$G$7*$D93,""))</f>
        <v/>
      </c>
      <c r="KH93" s="34" t="str">
        <f>IF(KG93&lt;&gt;"",HLOOKUP(COUNT($IN93:KG93)+1,$G$4:$EH$8,KH$14,0)*$D93,IF($C93=KH$17,$G$7*$D93,""))</f>
        <v/>
      </c>
      <c r="KI93" s="34" t="str">
        <f>IF(KH93&lt;&gt;"",HLOOKUP(COUNT($IN93:KH93)+1,$G$4:$EH$8,KI$14,0)*$D93,IF($C93=KI$17,$G$7*$D93,""))</f>
        <v/>
      </c>
      <c r="KJ93" s="34" t="str">
        <f>IF(KI93&lt;&gt;"",HLOOKUP(COUNT($IN93:KI93)+1,$G$4:$EH$8,KJ$14,0)*$D93,IF($C93=KJ$17,$G$7*$D93,""))</f>
        <v/>
      </c>
      <c r="KK93" s="34" t="str">
        <f>IF(KJ93&lt;&gt;"",HLOOKUP(COUNT($IN93:KJ93)+1,$G$4:$EH$8,KK$14,0)*$D93,IF($C93=KK$17,$G$7*$D93,""))</f>
        <v/>
      </c>
      <c r="KL93" s="34" t="str">
        <f>IF(KK93&lt;&gt;"",HLOOKUP(COUNT($IN93:KK93)+1,$G$4:$EH$8,KL$14,0)*$D93,IF($C93=KL$17,$G$7*$D93,""))</f>
        <v/>
      </c>
      <c r="KM93" s="34" t="str">
        <f>IF(KL93&lt;&gt;"",HLOOKUP(COUNT($IN93:KL93)+1,$G$4:$EH$8,KM$14,0)*$D93,IF($C93=KM$17,$G$7*$D93,""))</f>
        <v/>
      </c>
      <c r="KN93" s="34" t="str">
        <f>IF(KM93&lt;&gt;"",HLOOKUP(COUNT($IN93:KM93)+1,$G$4:$EH$8,KN$14,0)*$D93,IF($C93=KN$17,$G$7*$D93,""))</f>
        <v/>
      </c>
      <c r="KO93" s="34" t="str">
        <f>IF(KN93&lt;&gt;"",HLOOKUP(COUNT($IN93:KN93)+1,$G$4:$EH$8,KO$14,0)*$D93,IF($C93=KO$17,$G$7*$D93,""))</f>
        <v/>
      </c>
      <c r="KP93" s="34" t="str">
        <f>IF(KO93&lt;&gt;"",HLOOKUP(COUNT($IN93:KO93)+1,$G$4:$EH$8,KP$14,0)*$D93,IF($C93=KP$17,$G$7*$D93,""))</f>
        <v/>
      </c>
      <c r="KQ93" s="34" t="str">
        <f>IF(KP93&lt;&gt;"",HLOOKUP(COUNT($IN93:KP93)+1,$G$4:$EH$8,KQ$14,0)*$D93,IF($C93=KQ$17,$G$7*$D93,""))</f>
        <v/>
      </c>
      <c r="KR93" s="34" t="str">
        <f>IF(KQ93&lt;&gt;"",HLOOKUP(COUNT($IN93:KQ93)+1,$G$4:$EH$8,KR$14,0)*$D93,IF($C93=KR$17,$G$7*$D93,""))</f>
        <v/>
      </c>
      <c r="KS93" s="34" t="str">
        <f>IF(KR93&lt;&gt;"",HLOOKUP(COUNT($IN93:KR93)+1,$G$4:$EH$8,KS$14,0)*$D93,IF($C93=KS$17,$G$7*$D93,""))</f>
        <v/>
      </c>
      <c r="KT93" s="34" t="str">
        <f>IF(KS93&lt;&gt;"",HLOOKUP(COUNT($IN93:KS93)+1,$G$4:$EH$8,KT$14,0)*$D93,IF($C93=KT$17,$G$7*$D93,""))</f>
        <v/>
      </c>
      <c r="KU93" s="34" t="str">
        <f>IF(KT93&lt;&gt;"",HLOOKUP(COUNT($IN93:KT93)+1,$G$4:$EH$8,KU$14,0)*$D93,IF($C93=KU$17,$G$7*$D93,""))</f>
        <v/>
      </c>
      <c r="KV93" s="34" t="str">
        <f>IF(KU93&lt;&gt;"",HLOOKUP(COUNT($IN93:KU93)+1,$G$4:$EH$8,KV$14,0)*$D93,IF($C93=KV$17,$G$7*$D93,""))</f>
        <v/>
      </c>
      <c r="KW93" s="34" t="str">
        <f>IF(KV93&lt;&gt;"",HLOOKUP(COUNT($IN93:KV93)+1,$G$4:$EH$8,KW$14,0)*$D93,IF($C93=KW$17,$G$7*$D93,""))</f>
        <v/>
      </c>
      <c r="KX93" s="34" t="str">
        <f>IF(KW93&lt;&gt;"",HLOOKUP(COUNT($IN93:KW93)+1,$G$4:$EH$8,KX$14,0)*$D93,IF($C93=KX$17,$G$7*$D93,""))</f>
        <v/>
      </c>
      <c r="KY93" s="34" t="str">
        <f>IF(KX93&lt;&gt;"",HLOOKUP(COUNT($IN93:KX93)+1,$G$4:$EH$8,KY$14,0)*$D93,IF($C93=KY$17,$G$7*$D93,""))</f>
        <v/>
      </c>
      <c r="KZ93" s="34" t="str">
        <f>IF(KY93&lt;&gt;"",HLOOKUP(COUNT($IN93:KY93)+1,$G$4:$EH$8,KZ$14,0)*$D93,IF($C93=KZ$17,$G$7*$D93,""))</f>
        <v/>
      </c>
      <c r="LA93" s="34" t="str">
        <f>IF(KZ93&lt;&gt;"",HLOOKUP(COUNT($IN93:KZ93)+1,$G$4:$EH$8,LA$14,0)*$D93,IF($C93=LA$17,$G$7*$D93,""))</f>
        <v/>
      </c>
      <c r="LB93" s="34" t="str">
        <f>IF(LA93&lt;&gt;"",HLOOKUP(COUNT($IN93:LA93)+1,$G$4:$EH$8,LB$14,0)*$D93,IF($C93=LB$17,$G$7*$D93,""))</f>
        <v/>
      </c>
      <c r="LC93" s="34" t="str">
        <f>IF(LB93&lt;&gt;"",HLOOKUP(COUNT($IN93:LB93)+1,$G$4:$EH$8,LC$14,0)*$D93,IF($C93=LC$17,$G$7*$D93,""))</f>
        <v/>
      </c>
      <c r="LD93" s="34" t="str">
        <f>IF(LC93&lt;&gt;"",HLOOKUP(COUNT($IN93:LC93)+1,$G$4:$EH$8,LD$14,0)*$D93,IF($C93=LD$17,$G$7*$D93,""))</f>
        <v/>
      </c>
      <c r="LE93" s="34" t="str">
        <f>IF(LD93&lt;&gt;"",HLOOKUP(COUNT($IN93:LD93)+1,$G$4:$EH$8,LE$14,0)*$D93,IF($C93=LE$17,$G$7*$D93,""))</f>
        <v/>
      </c>
      <c r="LF93" s="34" t="str">
        <f>IF(LE93&lt;&gt;"",HLOOKUP(COUNT($IN93:LE93)+1,$G$4:$EH$8,LF$14,0)*$D93,IF($C93=LF$17,$G$7*$D93,""))</f>
        <v/>
      </c>
      <c r="LG93" s="34" t="str">
        <f>IF(LF93&lt;&gt;"",HLOOKUP(COUNT($IN93:LF93)+1,$G$4:$EH$8,LG$14,0)*$D93,IF($C93=LG$17,$G$7*$D93,""))</f>
        <v/>
      </c>
      <c r="LH93" s="34" t="str">
        <f>IF(LG93&lt;&gt;"",HLOOKUP(COUNT($IN93:LG93)+1,$G$4:$EH$8,LH$14,0)*$D93,IF($C93=LH$17,$G$7*$D93,""))</f>
        <v/>
      </c>
      <c r="LI93" s="34" t="str">
        <f>IF(LH93&lt;&gt;"",HLOOKUP(COUNT($IN93:LH93)+1,$G$4:$EH$8,LI$14,0)*$D93,IF($C93=LI$17,$G$7*$D93,""))</f>
        <v/>
      </c>
      <c r="LJ93" s="34" t="str">
        <f>IF(LI93&lt;&gt;"",HLOOKUP(COUNT($IN93:LI93)+1,$G$4:$EH$8,LJ$14,0)*$D93,IF($C93=LJ$17,$G$7*$D93,""))</f>
        <v/>
      </c>
      <c r="LK93" s="34">
        <f>IF(LJ93&lt;&gt;"",HLOOKUP(COUNT($IN93:LJ93)+1,$G$4:$EH$8,LK$14,0)*$D93,IF($C93=LK$17,$G$7*$D93,""))</f>
        <v>0</v>
      </c>
      <c r="LL93" s="34">
        <f>IF(LK93&lt;&gt;"",HLOOKUP(COUNT($IN93:LK93)+1,$G$4:$EH$8,LL$14,0)*$D93,IF($C93=LL$17,$G$7*$D93,""))</f>
        <v>3750</v>
      </c>
      <c r="LM93" s="34">
        <f>IF(LL93&lt;&gt;"",HLOOKUP(COUNT($IN93:LL93)+1,$G$4:$EH$8,LM$14,0)*$D93,IF($C93=LM$17,$G$7*$D93,""))</f>
        <v>3750</v>
      </c>
      <c r="LN93" s="34">
        <f>IF(LM93&lt;&gt;"",HLOOKUP(COUNT($IN93:LM93)+1,$G$4:$EH$8,LN$14,0)*$D93,IF($C93=LN$17,$G$7*$D93,""))</f>
        <v>3750</v>
      </c>
      <c r="LO93" s="34">
        <f>IF(LN93&lt;&gt;"",HLOOKUP(COUNT($IN93:LN93)+1,$G$4:$EH$8,LO$14,0)*$D93,IF($C93=LO$17,$G$7*$D93,""))</f>
        <v>3750</v>
      </c>
      <c r="LP93" s="34">
        <f>IF(LO93&lt;&gt;"",HLOOKUP(COUNT($IN93:LO93)+1,$G$4:$EH$8,LP$14,0)*$D93,IF($C93=LP$17,$G$7*$D93,""))</f>
        <v>3770.1909201741591</v>
      </c>
      <c r="LQ93" s="34">
        <f>IF(LP93&lt;&gt;"",HLOOKUP(COUNT($IN93:LP93)+1,$G$4:$EH$8,LQ$14,0)*$D93,IF($C93=LQ$17,$G$7*$D93,""))</f>
        <v>4524.2291042089882</v>
      </c>
      <c r="LR93" s="34">
        <f>IF(LQ93&lt;&gt;"",HLOOKUP(COUNT($IN93:LQ93)+1,$G$4:$EH$8,LR$14,0)*$D93,IF($C93=LR$17,$G$7*$D93,""))</f>
        <v>5248.1057608824267</v>
      </c>
      <c r="LS93" s="34">
        <f>IF(LR93&lt;&gt;"",HLOOKUP(COUNT($IN93:LR93)+1,$G$4:$EH$8,LS$14,0)*$D93,IF($C93=LS$17,$G$7*$D93,""))</f>
        <v>5982.8405674059686</v>
      </c>
      <c r="LT93" s="34">
        <f>IF(LS93&lt;&gt;"",HLOOKUP(COUNT($IN93:LS93)+1,$G$4:$EH$8,LT$14,0)*$D93,IF($C93=LT$17,$G$7*$D93,""))</f>
        <v>6760.6098411687399</v>
      </c>
      <c r="LU93" s="34">
        <f>IF(LT93&lt;&gt;"",HLOOKUP(COUNT($IN93:LT93)+1,$G$4:$EH$8,LU$14,0)*$D93,IF($C93=LU$17,$G$7*$D93,""))</f>
        <v>7504.2769236973027</v>
      </c>
      <c r="LV93" s="34">
        <f>IF(LU93&lt;&gt;"",HLOOKUP(COUNT($IN93:LU93)+1,$G$4:$EH$8,LV$14,0)*$D93,IF($C93=LV$17,$G$7*$D93,""))</f>
        <v>8254.7046160670325</v>
      </c>
      <c r="LW93" s="34">
        <f>IF(LV93&lt;&gt;"",HLOOKUP(COUNT($IN93:LV93)+1,$G$4:$EH$8,LW$14,0)*$D93,IF($C93=LW$17,$G$7*$D93,""))</f>
        <v>6191.0284620502789</v>
      </c>
      <c r="LX93" s="34">
        <f>IF(LW93&lt;&gt;"",HLOOKUP(COUNT($IN93:LW93)+1,$G$4:$EH$8,LX$14,0)*$D93,IF($C93=LX$17,$G$7*$D93,""))</f>
        <v>5881.4770389477608</v>
      </c>
      <c r="LY93" s="34">
        <f>IF(LX93&lt;&gt;"",HLOOKUP(COUNT($IN93:LX93)+1,$G$4:$EH$8,LY$14,0)*$D93,IF($C93=LY$17,$G$7*$D93,""))</f>
        <v>6469.6247428425395</v>
      </c>
      <c r="LZ93" s="34">
        <f>IF(LY93&lt;&gt;"",HLOOKUP(COUNT($IN93:LY93)+1,$G$4:$EH$8,LZ$14,0)*$D93,IF($C93=LZ$17,$G$7*$D93,""))</f>
        <v>7116.5872171267965</v>
      </c>
      <c r="MA93" s="34">
        <f>IF(LZ93&lt;&gt;"",HLOOKUP(COUNT($IN93:LZ93)+1,$G$4:$EH$8,MA$14,0)*$D93,IF($C93=MA$17,$G$7*$D93,""))</f>
        <v>7828.2459388394727</v>
      </c>
      <c r="MB93" s="34">
        <f>IF(MA93&lt;&gt;"",HLOOKUP(COUNT($IN93:MA93)+1,$G$4:$EH$8,MB$14,0)*$D93,IF($C93=MB$17,$G$7*$D93,""))</f>
        <v>8611.0705327234209</v>
      </c>
      <c r="MC93" s="34">
        <f>IF(MB93&lt;&gt;"",HLOOKUP(COUNT($IN93:MB93)+1,$G$4:$EH$8,MC$14,0)*$D93,IF($C93=MC$17,$G$7*$D93,""))</f>
        <v>8180.517006087246</v>
      </c>
      <c r="MD93" s="34">
        <f>IF(MC93&lt;&gt;"",HLOOKUP(COUNT($IN93:MC93)+1,$G$4:$EH$8,MD$14,0)*$D93,IF($C93=MD$17,$G$7*$D93,""))</f>
        <v>7771.4911557828855</v>
      </c>
      <c r="ME93" s="34">
        <f>IF(MD93&lt;&gt;"",HLOOKUP(COUNT($IN93:MD93)+1,$G$4:$EH$8,ME$14,0)*$D93,IF($C93=ME$17,$G$7*$D93,""))</f>
        <v>8315.4955366876875</v>
      </c>
      <c r="MF93" s="34">
        <f>IF(ME93&lt;&gt;"",HLOOKUP(COUNT($IN93:ME93)+1,$G$4:$EH$8,MF$14,0)*$D93,IF($C93=MF$17,$G$7*$D93,""))</f>
        <v>8897.5802242558239</v>
      </c>
      <c r="MG93" s="34">
        <f>IF(MF93&lt;&gt;"",HLOOKUP(COUNT($IN93:MF93)+1,$G$4:$EH$8,MG$14,0)*$D93,IF($C93=MG$17,$G$7*$D93,""))</f>
        <v>9520.4108399537326</v>
      </c>
      <c r="MH93" s="34">
        <f>IF(MG93&lt;&gt;"",HLOOKUP(COUNT($IN93:MG93)+1,$G$4:$EH$8,MH$14,0)*$D93,IF($C93=MH$17,$G$7*$D93,""))</f>
        <v>10472.451923949104</v>
      </c>
      <c r="MI93" s="34">
        <f>IF(MH93&lt;&gt;"",HLOOKUP(COUNT($IN93:MH93)+1,$G$4:$EH$8,MI$14,0)*$D93,IF($C93=MI$17,$G$7*$D93,""))</f>
        <v>8901.5841353567412</v>
      </c>
      <c r="MJ93" s="34">
        <f>IF(MI93&lt;&gt;"",HLOOKUP(COUNT($IN93:MI93)+1,$G$4:$EH$8,MJ$14,0)*$D93,IF($C93=MJ$17,$G$7*$D93,""))</f>
        <v>8456.5049285889054</v>
      </c>
      <c r="MK93" s="34">
        <f>IF(MJ93&lt;&gt;"",HLOOKUP(COUNT($IN93:MJ93)+1,$G$4:$EH$8,MK$14,0)*$D93,IF($C93=MK$17,$G$7*$D93,""))</f>
        <v>8879.3301750183509</v>
      </c>
      <c r="ML93" s="34">
        <f>IF(MK93&lt;&gt;"",HLOOKUP(COUNT($IN93:MK93)+1,$G$4:$EH$8,ML$14,0)*$D93,IF($C93=ML$17,$G$7*$D93,""))</f>
        <v>9323.2966837692693</v>
      </c>
      <c r="MM93" s="34">
        <f>IF(ML93&lt;&gt;"",HLOOKUP(COUNT($IN93:ML93)+1,$G$4:$EH$8,MM$14,0)*$D93,IF($C93=MM$17,$G$7*$D93,""))</f>
        <v>9789.4615179577268</v>
      </c>
      <c r="MN93" s="34">
        <f>IF(MM93&lt;&gt;"",HLOOKUP(COUNT($IN93:MM93)+1,$G$4:$EH$8,MN$14,0)*$D93,IF($C93=MN$17,$G$7*$D93,""))</f>
        <v>10474.723824214771</v>
      </c>
      <c r="MO93" s="34">
        <f>IF(MN93&lt;&gt;"",HLOOKUP(COUNT($IN93:MN93)+1,$G$4:$EH$8,MO$14,0)*$D93,IF($C93=MO$17,$G$7*$D93,""))</f>
        <v>9427.2514417932944</v>
      </c>
      <c r="MP93" s="34">
        <f>IF(MO93&lt;&gt;"",HLOOKUP(COUNT($IN93:MO93)+1,$G$4:$EH$8,MP$14,0)*$D93,IF($C93=MP$17,$G$7*$D93,""))</f>
        <v>8484.5262976139675</v>
      </c>
      <c r="MQ93" s="34">
        <f>IF(MP93&lt;&gt;"",HLOOKUP(COUNT($IN93:MP93)+1,$G$4:$EH$8,MQ$14,0)*$D93,IF($C93=MQ$17,$G$7*$D93,""))</f>
        <v>9078.4431384469426</v>
      </c>
      <c r="MR93" s="34">
        <f>IF(MQ93&lt;&gt;"",HLOOKUP(COUNT($IN93:MQ93)+1,$G$4:$EH$8,MR$14,0)*$D93,IF($C93=MR$17,$G$7*$D93,""))</f>
        <v>9713.934158138225</v>
      </c>
      <c r="MS93" s="34">
        <f>IF(MR93&lt;&gt;"",HLOOKUP(COUNT($IN93:MR93)+1,$G$4:$EH$8,MS$14,0)*$D93,IF($C93=MS$17,$G$7*$D93,""))</f>
        <v>10393.909549207907</v>
      </c>
      <c r="MT93" s="34">
        <f>IF(MS93&lt;&gt;"",HLOOKUP(COUNT($IN93:MS93)+1,$G$4:$EH$8,MT$14,0)*$D93,IF($C93=MT$17,$G$7*$D93,""))</f>
        <v>11225.422313144538</v>
      </c>
      <c r="MU93" s="34">
        <f>IF(MT93&lt;&gt;"",HLOOKUP(COUNT($IN93:MT93)+1,$G$4:$EH$8,MU$14,0)*$D93,IF($C93=MU$17,$G$7*$D93,""))</f>
        <v>9653.8631893043039</v>
      </c>
      <c r="MV93" s="34">
        <f>IF(MU93&lt;&gt;"",HLOOKUP(COUNT($IN93:MU93)+1,$G$4:$EH$8,MV$14,0)*$D93,IF($C93=MV$17,$G$7*$D93,""))</f>
        <v>9171.1700298390861</v>
      </c>
      <c r="MW93" s="34">
        <f>IF(MV93&lt;&gt;"",HLOOKUP(COUNT($IN93:MV93)+1,$G$4:$EH$8,MW$14,0)*$D93,IF($C93=MW$17,$G$7*$D93,""))</f>
        <v>9629.728531331044</v>
      </c>
      <c r="MX93" s="34">
        <f>IF(MW93&lt;&gt;"",HLOOKUP(COUNT($IN93:MW93)+1,$G$4:$EH$8,MX$14,0)*$D93,IF($C93=MX$17,$G$7*$D93,""))</f>
        <v>10111.214957897593</v>
      </c>
      <c r="MY93" s="34">
        <f>IF(MX93&lt;&gt;"",HLOOKUP(COUNT($IN93:MX93)+1,$G$4:$EH$8,MY$14,0)*$D93,IF($C93=MY$17,$G$7*$D93,""))</f>
        <v>10616.775705792472</v>
      </c>
      <c r="MZ93" s="34">
        <f>IF(MY93&lt;&gt;"",HLOOKUP(COUNT($IN93:MY93)+1,$G$4:$EH$8,MZ$14,0)*$D93,IF($C93=MZ$17,$G$7*$D93,""))</f>
        <v>11359.950005197943</v>
      </c>
      <c r="NA93" s="34">
        <f>IF(MZ93&lt;&gt;"",HLOOKUP(COUNT($IN93:MZ93)+1,$G$4:$EH$8,NA$14,0)*$D93,IF($C93=NA$17,$G$7*$D93,""))</f>
        <v>10223.955004678153</v>
      </c>
      <c r="NB93" s="34">
        <f>IF(NA93&lt;&gt;"",HLOOKUP(COUNT($IN93:NA93)+1,$G$4:$EH$8,NB$14,0)*$D93,IF($C93=NB$17,$G$7*$D93,""))</f>
        <v>9201.5595042103359</v>
      </c>
      <c r="NC93" s="34">
        <f>IF(NB93&lt;&gt;"",HLOOKUP(COUNT($IN93:NB93)+1,$G$4:$EH$8,NC$14,0)*$D93,IF($C93=NC$17,$G$7*$D93,""))</f>
        <v>9845.6686695050612</v>
      </c>
      <c r="ND93" s="34">
        <f>IF(NC93&lt;&gt;"",HLOOKUP(COUNT($IN93:NC93)+1,$G$4:$EH$8,ND$14,0)*$D93,IF($C93=ND$17,$G$7*$D93,""))</f>
        <v>10534.865476370414</v>
      </c>
      <c r="NF93" s="34" t="str">
        <f>IF(NE93&lt;&gt;"",HLOOKUP(COUNT($NE93:NE93)+1,$G$4:$EH$8,NF$14,0)*$D93,IF($C93=NF$17,$G$8*$D93,""))</f>
        <v/>
      </c>
      <c r="NG93" s="34" t="str">
        <f>IF(NF93&lt;&gt;"",HLOOKUP(COUNT($NE93:NF93)+1,$G$4:$EH$8,NG$14,0)*$D93,IF($C93=NG$17,$G$8*$D93,""))</f>
        <v/>
      </c>
      <c r="NH93" s="34" t="str">
        <f>IF(NG93&lt;&gt;"",HLOOKUP(COUNT($NE93:NG93)+1,$G$4:$EH$8,NH$14,0)*$D93,IF($C93=NH$17,$G$8*$D93,""))</f>
        <v/>
      </c>
      <c r="NI93" s="34" t="str">
        <f>IF(NH93&lt;&gt;"",HLOOKUP(COUNT($NE93:NH93)+1,$G$4:$EH$8,NI$14,0)*$D93,IF($C93=NI$17,$G$8*$D93,""))</f>
        <v/>
      </c>
      <c r="NJ93" s="34" t="str">
        <f>IF(NI93&lt;&gt;"",HLOOKUP(COUNT($NE93:NI93)+1,$G$4:$EH$8,NJ$14,0)*$D93,IF($C93=NJ$17,$G$8*$D93,""))</f>
        <v/>
      </c>
      <c r="NK93" s="34" t="str">
        <f>IF(NJ93&lt;&gt;"",HLOOKUP(COUNT($NE93:NJ93)+1,$G$4:$EH$8,NK$14,0)*$D93,IF($C93=NK$17,$G$8*$D93,""))</f>
        <v/>
      </c>
      <c r="NL93" s="34" t="str">
        <f>IF(NK93&lt;&gt;"",HLOOKUP(COUNT($NE93:NK93)+1,$G$4:$EH$8,NL$14,0)*$D93,IF($C93=NL$17,$G$8*$D93,""))</f>
        <v/>
      </c>
      <c r="NM93" s="34" t="str">
        <f>IF(NL93&lt;&gt;"",HLOOKUP(COUNT($NE93:NL93)+1,$G$4:$EH$8,NM$14,0)*$D93,IF($C93=NM$17,$G$8*$D93,""))</f>
        <v/>
      </c>
      <c r="NN93" s="34" t="str">
        <f>IF(NM93&lt;&gt;"",HLOOKUP(COUNT($NE93:NM93)+1,$G$4:$EH$8,NN$14,0)*$D93,IF($C93=NN$17,$G$8*$D93,""))</f>
        <v/>
      </c>
      <c r="NO93" s="34" t="str">
        <f>IF(NN93&lt;&gt;"",HLOOKUP(COUNT($NE93:NN93)+1,$G$4:$EH$8,NO$14,0)*$D93,IF($C93=NO$17,$G$8*$D93,""))</f>
        <v/>
      </c>
      <c r="NP93" s="34" t="str">
        <f>IF(NO93&lt;&gt;"",HLOOKUP(COUNT($NE93:NO93)+1,$G$4:$EH$8,NP$14,0)*$D93,IF($C93=NP$17,$G$8*$D93,""))</f>
        <v/>
      </c>
      <c r="NQ93" s="34" t="str">
        <f>IF(NP93&lt;&gt;"",HLOOKUP(COUNT($NE93:NP93)+1,$G$4:$EH$8,NQ$14,0)*$D93,IF($C93=NQ$17,$G$8*$D93,""))</f>
        <v/>
      </c>
      <c r="NR93" s="34" t="str">
        <f>IF(NQ93&lt;&gt;"",HLOOKUP(COUNT($NE93:NQ93)+1,$G$4:$EH$8,NR$14,0)*$D93,IF($C93=NR$17,$G$8*$D93,""))</f>
        <v/>
      </c>
      <c r="NS93" s="34" t="str">
        <f>IF(NR93&lt;&gt;"",HLOOKUP(COUNT($NE93:NR93)+1,$G$4:$EH$8,NS$14,0)*$D93,IF($C93=NS$17,$G$8*$D93,""))</f>
        <v/>
      </c>
      <c r="NT93" s="34" t="str">
        <f>IF(NS93&lt;&gt;"",HLOOKUP(COUNT($NE93:NS93)+1,$G$4:$EH$8,NT$14,0)*$D93,IF($C93=NT$17,$G$8*$D93,""))</f>
        <v/>
      </c>
      <c r="NU93" s="34" t="str">
        <f>IF(NT93&lt;&gt;"",HLOOKUP(COUNT($NE93:NT93)+1,$G$4:$EH$8,NU$14,0)*$D93,IF($C93=NU$17,$G$8*$D93,""))</f>
        <v/>
      </c>
      <c r="NV93" s="34" t="str">
        <f>IF(NU93&lt;&gt;"",HLOOKUP(COUNT($NE93:NU93)+1,$G$4:$EH$8,NV$14,0)*$D93,IF($C93=NV$17,$G$8*$D93,""))</f>
        <v/>
      </c>
      <c r="NW93" s="34" t="str">
        <f>IF(NV93&lt;&gt;"",HLOOKUP(COUNT($NE93:NV93)+1,$G$4:$EH$8,NW$14,0)*$D93,IF($C93=NW$17,$G$8*$D93,""))</f>
        <v/>
      </c>
      <c r="NX93" s="34" t="str">
        <f>IF(NW93&lt;&gt;"",HLOOKUP(COUNT($NE93:NW93)+1,$G$4:$EH$8,NX$14,0)*$D93,IF($C93=NX$17,$G$8*$D93,""))</f>
        <v/>
      </c>
      <c r="NY93" s="34" t="str">
        <f>IF(NX93&lt;&gt;"",HLOOKUP(COUNT($NE93:NX93)+1,$G$4:$EH$8,NY$14,0)*$D93,IF($C93=NY$17,$G$8*$D93,""))</f>
        <v/>
      </c>
      <c r="NZ93" s="34" t="str">
        <f>IF(NY93&lt;&gt;"",HLOOKUP(COUNT($NE93:NY93)+1,$G$4:$EH$8,NZ$14,0)*$D93,IF($C93=NZ$17,$G$8*$D93,""))</f>
        <v/>
      </c>
      <c r="OA93" s="34" t="str">
        <f>IF(NZ93&lt;&gt;"",HLOOKUP(COUNT($NE93:NZ93)+1,$G$4:$EH$8,OA$14,0)*$D93,IF($C93=OA$17,$G$8*$D93,""))</f>
        <v/>
      </c>
      <c r="OB93" s="34" t="str">
        <f>IF(OA93&lt;&gt;"",HLOOKUP(COUNT($NE93:OA93)+1,$G$4:$EH$8,OB$14,0)*$D93,IF($C93=OB$17,$G$8*$D93,""))</f>
        <v/>
      </c>
      <c r="OC93" s="34" t="str">
        <f>IF(OB93&lt;&gt;"",HLOOKUP(COUNT($NE93:OB93)+1,$G$4:$EH$8,OC$14,0)*$D93,IF($C93=OC$17,$G$8*$D93,""))</f>
        <v/>
      </c>
      <c r="OD93" s="34" t="str">
        <f>IF(OC93&lt;&gt;"",HLOOKUP(COUNT($NE93:OC93)+1,$G$4:$EH$8,OD$14,0)*$D93,IF($C93=OD$17,$G$8*$D93,""))</f>
        <v/>
      </c>
      <c r="OE93" s="34" t="str">
        <f>IF(OD93&lt;&gt;"",HLOOKUP(COUNT($NE93:OD93)+1,$G$4:$EH$8,OE$14,0)*$D93,IF($C93=OE$17,$G$8*$D93,""))</f>
        <v/>
      </c>
      <c r="OF93" s="34" t="str">
        <f>IF(OE93&lt;&gt;"",HLOOKUP(COUNT($NE93:OE93)+1,$G$4:$EH$8,OF$14,0)*$D93,IF($C93=OF$17,$G$8*$D93,""))</f>
        <v/>
      </c>
      <c r="OG93" s="34" t="str">
        <f>IF(OF93&lt;&gt;"",HLOOKUP(COUNT($NE93:OF93)+1,$G$4:$EH$8,OG$14,0)*$D93,IF($C93=OG$17,$G$8*$D93,""))</f>
        <v/>
      </c>
      <c r="OH93" s="34" t="str">
        <f>IF(OG93&lt;&gt;"",HLOOKUP(COUNT($NE93:OG93)+1,$G$4:$EH$8,OH$14,0)*$D93,IF($C93=OH$17,$G$8*$D93,""))</f>
        <v/>
      </c>
      <c r="OI93" s="34" t="str">
        <f>IF(OH93&lt;&gt;"",HLOOKUP(COUNT($NE93:OH93)+1,$G$4:$EH$8,OI$14,0)*$D93,IF($C93=OI$17,$G$8*$D93,""))</f>
        <v/>
      </c>
      <c r="OJ93" s="34" t="str">
        <f>IF(OI93&lt;&gt;"",HLOOKUP(COUNT($NE93:OI93)+1,$G$4:$EH$8,OJ$14,0)*$D93,IF($C93=OJ$17,$G$8*$D93,""))</f>
        <v/>
      </c>
      <c r="OK93" s="34" t="str">
        <f>IF(OJ93&lt;&gt;"",HLOOKUP(COUNT($NE93:OJ93)+1,$G$4:$EH$8,OK$14,0)*$D93,IF($C93=OK$17,$G$8*$D93,""))</f>
        <v/>
      </c>
      <c r="OL93" s="34" t="str">
        <f>IF(OK93&lt;&gt;"",HLOOKUP(COUNT($NE93:OK93)+1,$G$4:$EH$8,OL$14,0)*$D93,IF($C93=OL$17,$G$8*$D93,""))</f>
        <v/>
      </c>
      <c r="OM93" s="34" t="str">
        <f>IF(OL93&lt;&gt;"",HLOOKUP(COUNT($NE93:OL93)+1,$G$4:$EH$8,OM$14,0)*$D93,IF($C93=OM$17,$G$8*$D93,""))</f>
        <v/>
      </c>
      <c r="ON93" s="34" t="str">
        <f>IF(OM93&lt;&gt;"",HLOOKUP(COUNT($NE93:OM93)+1,$G$4:$EH$8,ON$14,0)*$D93,IF($C93=ON$17,$G$8*$D93,""))</f>
        <v/>
      </c>
      <c r="OO93" s="34" t="str">
        <f>IF(ON93&lt;&gt;"",HLOOKUP(COUNT($NE93:ON93)+1,$G$4:$EH$8,OO$14,0)*$D93,IF($C93=OO$17,$G$8*$D93,""))</f>
        <v/>
      </c>
      <c r="OP93" s="34" t="str">
        <f>IF(OO93&lt;&gt;"",HLOOKUP(COUNT($NE93:OO93)+1,$G$4:$EH$8,OP$14,0)*$D93,IF($C93=OP$17,$G$8*$D93,""))</f>
        <v/>
      </c>
      <c r="OQ93" s="34" t="str">
        <f>IF(OP93&lt;&gt;"",HLOOKUP(COUNT($NE93:OP93)+1,$G$4:$EH$8,OQ$14,0)*$D93,IF($C93=OQ$17,$G$8*$D93,""))</f>
        <v/>
      </c>
      <c r="OR93" s="34" t="str">
        <f>IF(OQ93&lt;&gt;"",HLOOKUP(COUNT($NE93:OQ93)+1,$G$4:$EH$8,OR$14,0)*$D93,IF($C93=OR$17,$G$8*$D93,""))</f>
        <v/>
      </c>
      <c r="OS93" s="34" t="str">
        <f>IF(OR93&lt;&gt;"",HLOOKUP(COUNT($NE93:OR93)+1,$G$4:$EH$8,OS$14,0)*$D93,IF($C93=OS$17,$G$8*$D93,""))</f>
        <v/>
      </c>
      <c r="OT93" s="34" t="str">
        <f>IF(OS93&lt;&gt;"",HLOOKUP(COUNT($NE93:OS93)+1,$G$4:$EH$8,OT$14,0)*$D93,IF($C93=OT$17,$G$8*$D93,""))</f>
        <v/>
      </c>
      <c r="OU93" s="34" t="str">
        <f>IF(OT93&lt;&gt;"",HLOOKUP(COUNT($NE93:OT93)+1,$G$4:$EH$8,OU$14,0)*$D93,IF($C93=OU$17,$G$8*$D93,""))</f>
        <v/>
      </c>
      <c r="OV93" s="34" t="str">
        <f>IF(OU93&lt;&gt;"",HLOOKUP(COUNT($NE93:OU93)+1,$G$4:$EH$8,OV$14,0)*$D93,IF($C93=OV$17,$G$8*$D93,""))</f>
        <v/>
      </c>
      <c r="OW93" s="34" t="str">
        <f>IF(OV93&lt;&gt;"",HLOOKUP(COUNT($NE93:OV93)+1,$G$4:$EH$8,OW$14,0)*$D93,IF($C93=OW$17,$G$8*$D93,""))</f>
        <v/>
      </c>
      <c r="OX93" s="34" t="str">
        <f>IF(OW93&lt;&gt;"",HLOOKUP(COUNT($NE93:OW93)+1,$G$4:$EH$8,OX$14,0)*$D93,IF($C93=OX$17,$G$8*$D93,""))</f>
        <v/>
      </c>
      <c r="OY93" s="34" t="str">
        <f>IF(OX93&lt;&gt;"",HLOOKUP(COUNT($NE93:OX93)+1,$G$4:$EH$8,OY$14,0)*$D93,IF($C93=OY$17,$G$8*$D93,""))</f>
        <v/>
      </c>
      <c r="OZ93" s="34" t="str">
        <f>IF(OY93&lt;&gt;"",HLOOKUP(COUNT($NE93:OY93)+1,$G$4:$EH$8,OZ$14,0)*$D93,IF($C93=OZ$17,$G$8*$D93,""))</f>
        <v/>
      </c>
      <c r="PA93" s="34" t="str">
        <f>IF(OZ93&lt;&gt;"",HLOOKUP(COUNT($NE93:OZ93)+1,$G$4:$EH$8,PA$14,0)*$D93,IF($C93=PA$17,$G$8*$D93,""))</f>
        <v/>
      </c>
      <c r="PB93" s="34" t="str">
        <f>IF(PA93&lt;&gt;"",HLOOKUP(COUNT($NE93:PA93)+1,$G$4:$EH$8,PB$14,0)*$D93,IF($C93=PB$17,$G$8*$D93,""))</f>
        <v/>
      </c>
      <c r="PC93" s="34" t="str">
        <f>IF(PB93&lt;&gt;"",HLOOKUP(COUNT($NE93:PB93)+1,$G$4:$EH$8,PC$14,0)*$D93,IF($C93=PC$17,$G$8*$D93,""))</f>
        <v/>
      </c>
      <c r="PD93" s="34" t="str">
        <f>IF(PC93&lt;&gt;"",HLOOKUP(COUNT($NE93:PC93)+1,$G$4:$EH$8,PD$14,0)*$D93,IF($C93=PD$17,$G$8*$D93,""))</f>
        <v/>
      </c>
      <c r="PE93" s="34" t="str">
        <f>IF(PD93&lt;&gt;"",HLOOKUP(COUNT($NE93:PD93)+1,$G$4:$EH$8,PE$14,0)*$D93,IF($C93=PE$17,$G$8*$D93,""))</f>
        <v/>
      </c>
      <c r="PF93" s="34" t="str">
        <f>IF(PE93&lt;&gt;"",HLOOKUP(COUNT($NE93:PE93)+1,$G$4:$EH$8,PF$14,0)*$D93,IF($C93=PF$17,$G$8*$D93,""))</f>
        <v/>
      </c>
      <c r="PG93" s="34" t="str">
        <f>IF(PF93&lt;&gt;"",HLOOKUP(COUNT($NE93:PF93)+1,$G$4:$EH$8,PG$14,0)*$D93,IF($C93=PG$17,$G$8*$D93,""))</f>
        <v/>
      </c>
      <c r="PH93" s="34" t="str">
        <f>IF(PG93&lt;&gt;"",HLOOKUP(COUNT($NE93:PG93)+1,$G$4:$EH$8,PH$14,0)*$D93,IF($C93=PH$17,$G$8*$D93,""))</f>
        <v/>
      </c>
      <c r="PI93" s="34" t="str">
        <f>IF(PH93&lt;&gt;"",HLOOKUP(COUNT($NE93:PH93)+1,$G$4:$EH$8,PI$14,0)*$D93,IF($C93=PI$17,$G$8*$D93,""))</f>
        <v/>
      </c>
      <c r="PJ93" s="34" t="str">
        <f>IF(PI93&lt;&gt;"",HLOOKUP(COUNT($NE93:PI93)+1,$G$4:$EH$8,PJ$14,0)*$D93,IF($C93=PJ$17,$G$8*$D93,""))</f>
        <v/>
      </c>
      <c r="PK93" s="34" t="str">
        <f>IF(PJ93&lt;&gt;"",HLOOKUP(COUNT($NE93:PJ93)+1,$G$4:$EH$8,PK$14,0)*$D93,IF($C93=PK$17,$G$8*$D93,""))</f>
        <v/>
      </c>
      <c r="PL93" s="34" t="str">
        <f>IF(PK93&lt;&gt;"",HLOOKUP(COUNT($NE93:PK93)+1,$G$4:$EH$8,PL$14,0)*$D93,IF($C93=PL$17,$G$8*$D93,""))</f>
        <v/>
      </c>
      <c r="PM93" s="34" t="str">
        <f>IF(PL93&lt;&gt;"",HLOOKUP(COUNT($NE93:PL93)+1,$G$4:$EH$8,PM$14,0)*$D93,IF($C93=PM$17,$G$8*$D93,""))</f>
        <v/>
      </c>
      <c r="PN93" s="34" t="str">
        <f>IF(PM93&lt;&gt;"",HLOOKUP(COUNT($NE93:PM93)+1,$G$4:$EH$8,PN$14,0)*$D93,IF($C93=PN$17,$G$8*$D93,""))</f>
        <v/>
      </c>
      <c r="PO93" s="34" t="str">
        <f>IF(PN93&lt;&gt;"",HLOOKUP(COUNT($NE93:PN93)+1,$G$4:$EH$8,PO$14,0)*$D93,IF($C93=PO$17,$G$8*$D93,""))</f>
        <v/>
      </c>
      <c r="PP93" s="34" t="str">
        <f>IF(PO93&lt;&gt;"",HLOOKUP(COUNT($NE93:PO93)+1,$G$4:$EH$8,PP$14,0)*$D93,IF($C93=PP$17,$G$8*$D93,""))</f>
        <v/>
      </c>
      <c r="PQ93" s="34" t="str">
        <f>IF(PP93&lt;&gt;"",HLOOKUP(COUNT($NE93:PP93)+1,$G$4:$EH$8,PQ$14,0)*$D93,IF($C93=PQ$17,$G$8*$D93,""))</f>
        <v/>
      </c>
      <c r="PR93" s="34" t="str">
        <f>IF(PQ93&lt;&gt;"",HLOOKUP(COUNT($NE93:PQ93)+1,$G$4:$EH$8,PR$14,0)*$D93,IF($C93=PR$17,$G$8*$D93,""))</f>
        <v/>
      </c>
      <c r="PS93" s="34" t="str">
        <f>IF(PR93&lt;&gt;"",HLOOKUP(COUNT($NE93:PR93)+1,$G$4:$EH$8,PS$14,0)*$D93,IF($C93=PS$17,$G$8*$D93,""))</f>
        <v/>
      </c>
      <c r="PT93" s="34" t="str">
        <f>IF(PS93&lt;&gt;"",HLOOKUP(COUNT($NE93:PS93)+1,$G$4:$EH$8,PT$14,0)*$D93,IF($C93=PT$17,$G$8*$D93,""))</f>
        <v/>
      </c>
      <c r="PU93" s="34" t="str">
        <f>IF(PT93&lt;&gt;"",HLOOKUP(COUNT($NE93:PT93)+1,$G$4:$EH$8,PU$14,0)*$D93,IF($C93=PU$17,$G$8*$D93,""))</f>
        <v/>
      </c>
      <c r="PV93" s="34" t="str">
        <f>IF(PU93&lt;&gt;"",HLOOKUP(COUNT($NE93:PU93)+1,$G$4:$EH$8,PV$14,0)*$D93,IF($C93=PV$17,$G$8*$D93,""))</f>
        <v/>
      </c>
      <c r="PW93" s="34" t="str">
        <f>IF(PV93&lt;&gt;"",HLOOKUP(COUNT($NE93:PV93)+1,$G$4:$EH$8,PW$14,0)*$D93,IF($C93=PW$17,$G$8*$D93,""))</f>
        <v/>
      </c>
      <c r="PX93" s="34" t="str">
        <f>IF(PW93&lt;&gt;"",HLOOKUP(COUNT($NE93:PW93)+1,$G$4:$EH$8,PX$14,0)*$D93,IF($C93=PX$17,$G$8*$D93,""))</f>
        <v/>
      </c>
      <c r="PY93" s="34" t="str">
        <f>IF(PX93&lt;&gt;"",HLOOKUP(COUNT($NE93:PX93)+1,$G$4:$EH$8,PY$14,0)*$D93,IF($C93=PY$17,$G$8*$D93,""))</f>
        <v/>
      </c>
      <c r="PZ93" s="34" t="str">
        <f>IF(PY93&lt;&gt;"",HLOOKUP(COUNT($NE93:PY93)+1,$G$4:$EH$8,PZ$14,0)*$D93,IF($C93=PZ$17,$G$8*$D93,""))</f>
        <v/>
      </c>
      <c r="QA93" s="34" t="str">
        <f>IF(PZ93&lt;&gt;"",HLOOKUP(COUNT($NE93:PZ93)+1,$G$4:$EH$8,QA$14,0)*$D93,IF($C93=QA$17,$G$8*$D93,""))</f>
        <v/>
      </c>
      <c r="QB93" s="34">
        <f>IF(QA93&lt;&gt;"",HLOOKUP(COUNT($NE93:QA93)+1,$G$4:$EH$8,QB$14,0)*$D93,IF($C93=QB$17,$G$8*$D93,""))</f>
        <v>175000</v>
      </c>
      <c r="QC93" s="34">
        <f>IF(QB93&lt;&gt;"",HLOOKUP(COUNT($NE93:QB93)+1,$G$4:$EH$8,QC$14,0)*$D93,IF($C93=QC$17,$G$8*$D93,""))</f>
        <v>0</v>
      </c>
      <c r="QD93" s="34">
        <f>IF(QC93&lt;&gt;"",HLOOKUP(COUNT($NE93:QC93)+1,$G$4:$EH$8,QD$14,0)*$D93,IF($C93=QD$17,$G$8*$D93,""))</f>
        <v>0</v>
      </c>
      <c r="QE93" s="34">
        <f>IF(QD93&lt;&gt;"",HLOOKUP(COUNT($NE93:QD93)+1,$G$4:$EH$8,QE$14,0)*$D93,IF($C93=QE$17,$G$8*$D93,""))</f>
        <v>0</v>
      </c>
      <c r="QF93" s="34">
        <f>IF(QE93&lt;&gt;"",HLOOKUP(COUNT($NE93:QE93)+1,$G$4:$EH$8,QF$14,0)*$D93,IF($C93=QF$17,$G$8*$D93,""))</f>
        <v>0</v>
      </c>
      <c r="QG93" s="34">
        <f>IF(QF93&lt;&gt;"",HLOOKUP(COUNT($NE93:QF93)+1,$G$4:$EH$8,QG$14,0)*$D93,IF($C93=QG$17,$G$8*$D93,""))</f>
        <v>0</v>
      </c>
      <c r="QH93" s="34">
        <f>IF(QG93&lt;&gt;"",HLOOKUP(COUNT($NE93:QG93)+1,$G$4:$EH$8,QH$14,0)*$D93,IF($C93=QH$17,$G$8*$D93,""))</f>
        <v>0</v>
      </c>
      <c r="QI93" s="34">
        <f>IF(QH93&lt;&gt;"",HLOOKUP(COUNT($NE93:QH93)+1,$G$4:$EH$8,QI$14,0)*$D93,IF($C93=QI$17,$G$8*$D93,""))</f>
        <v>0</v>
      </c>
      <c r="QJ93" s="34">
        <f>IF(QI93&lt;&gt;"",HLOOKUP(COUNT($NE93:QI93)+1,$G$4:$EH$8,QJ$14,0)*$D93,IF($C93=QJ$17,$G$8*$D93,""))</f>
        <v>0</v>
      </c>
      <c r="QK93" s="34">
        <f>IF(QJ93&lt;&gt;"",HLOOKUP(COUNT($NE93:QJ93)+1,$G$4:$EH$8,QK$14,0)*$D93,IF($C93=QK$17,$G$8*$D93,""))</f>
        <v>0</v>
      </c>
      <c r="QL93" s="34">
        <f>IF(QK93&lt;&gt;"",HLOOKUP(COUNT($NE93:QK93)+1,$G$4:$EH$8,QL$14,0)*$D93,IF($C93=QL$17,$G$8*$D93,""))</f>
        <v>0</v>
      </c>
      <c r="QM93" s="34">
        <f>IF(QL93&lt;&gt;"",HLOOKUP(COUNT($NE93:QL93)+1,$G$4:$EH$8,QM$14,0)*$D93,IF($C93=QM$17,$G$8*$D93,""))</f>
        <v>0</v>
      </c>
      <c r="QN93" s="34">
        <f>IF(QM93&lt;&gt;"",HLOOKUP(COUNT($NE93:QM93)+1,$G$4:$EH$8,QN$14,0)*$D93,IF($C93=QN$17,$G$8*$D93,""))</f>
        <v>0</v>
      </c>
      <c r="QO93" s="34">
        <f>IF(QN93&lt;&gt;"",HLOOKUP(COUNT($NE93:QN93)+1,$G$4:$EH$8,QO$14,0)*$D93,IF($C93=QO$17,$G$8*$D93,""))</f>
        <v>0</v>
      </c>
      <c r="QP93" s="34">
        <f>IF(QO93&lt;&gt;"",HLOOKUP(COUNT($NE93:QO93)+1,$G$4:$EH$8,QP$14,0)*$D93,IF($C93=QP$17,$G$8*$D93,""))</f>
        <v>0</v>
      </c>
      <c r="QQ93" s="34">
        <f>IF(QP93&lt;&gt;"",HLOOKUP(COUNT($NE93:QP93)+1,$G$4:$EH$8,QQ$14,0)*$D93,IF($C93=QQ$17,$G$8*$D93,""))</f>
        <v>0</v>
      </c>
      <c r="QR93" s="34">
        <f>IF(QQ93&lt;&gt;"",HLOOKUP(COUNT($NE93:QQ93)+1,$G$4:$EH$8,QR$14,0)*$D93,IF($C93=QR$17,$G$8*$D93,""))</f>
        <v>0</v>
      </c>
      <c r="QS93" s="34">
        <f>IF(QR93&lt;&gt;"",HLOOKUP(COUNT($NE93:QR93)+1,$G$4:$EH$8,QS$14,0)*$D93,IF($C93=QS$17,$G$8*$D93,""))</f>
        <v>0</v>
      </c>
      <c r="QT93" s="34">
        <f>IF(QS93&lt;&gt;"",HLOOKUP(COUNT($NE93:QS93)+1,$G$4:$EH$8,QT$14,0)*$D93,IF($C93=QT$17,$G$8*$D93,""))</f>
        <v>0</v>
      </c>
      <c r="QU93" s="34">
        <f>IF(QT93&lt;&gt;"",HLOOKUP(COUNT($NE93:QT93)+1,$G$4:$EH$8,QU$14,0)*$D93,IF($C93=QU$17,$G$8*$D93,""))</f>
        <v>0</v>
      </c>
      <c r="QV93" s="34">
        <f>IF(QU93&lt;&gt;"",HLOOKUP(COUNT($NE93:QU93)+1,$G$4:$EH$8,QV$14,0)*$D93,IF($C93=QV$17,$G$8*$D93,""))</f>
        <v>0</v>
      </c>
      <c r="QW93" s="34">
        <f>IF(QV93&lt;&gt;"",HLOOKUP(COUNT($NE93:QV93)+1,$G$4:$EH$8,QW$14,0)*$D93,IF($C93=QW$17,$G$8*$D93,""))</f>
        <v>0</v>
      </c>
      <c r="QX93" s="34">
        <f>IF(QW93&lt;&gt;"",HLOOKUP(COUNT($NE93:QW93)+1,$G$4:$EH$8,QX$14,0)*$D93,IF($C93=QX$17,$G$8*$D93,""))</f>
        <v>0</v>
      </c>
      <c r="QY93" s="34">
        <f>IF(QX93&lt;&gt;"",HLOOKUP(COUNT($NE93:QX93)+1,$G$4:$EH$8,QY$14,0)*$D93,IF($C93=QY$17,$G$8*$D93,""))</f>
        <v>0</v>
      </c>
      <c r="QZ93" s="34">
        <f>IF(QY93&lt;&gt;"",HLOOKUP(COUNT($NE93:QY93)+1,$G$4:$EH$8,QZ$14,0)*$D93,IF($C93=QZ$17,$G$8*$D93,""))</f>
        <v>0</v>
      </c>
      <c r="RA93" s="34">
        <f>IF(QZ93&lt;&gt;"",HLOOKUP(COUNT($NE93:QZ93)+1,$G$4:$EH$8,RA$14,0)*$D93,IF($C93=RA$17,$G$8*$D93,""))</f>
        <v>0</v>
      </c>
      <c r="RB93" s="34">
        <f>IF(RA93&lt;&gt;"",HLOOKUP(COUNT($NE93:RA93)+1,$G$4:$EH$8,RB$14,0)*$D93,IF($C93=RB$17,$G$8*$D93,""))</f>
        <v>0</v>
      </c>
      <c r="RC93" s="34">
        <f>IF(RB93&lt;&gt;"",HLOOKUP(COUNT($NE93:RB93)+1,$G$4:$EH$8,RC$14,0)*$D93,IF($C93=RC$17,$G$8*$D93,""))</f>
        <v>0</v>
      </c>
      <c r="RD93" s="34">
        <f>IF(RC93&lt;&gt;"",HLOOKUP(COUNT($NE93:RC93)+1,$G$4:$EH$8,RD$14,0)*$D93,IF($C93=RD$17,$G$8*$D93,""))</f>
        <v>0</v>
      </c>
      <c r="RE93" s="34">
        <f>IF(RD93&lt;&gt;"",HLOOKUP(COUNT($NE93:RD93)+1,$G$4:$EH$8,RE$14,0)*$D93,IF($C93=RE$17,$G$8*$D93,""))</f>
        <v>0</v>
      </c>
      <c r="RF93" s="34">
        <f>IF(RE93&lt;&gt;"",HLOOKUP(COUNT($NE93:RE93)+1,$G$4:$EH$8,RF$14,0)*$D93,IF($C93=RF$17,$G$8*$D93,""))</f>
        <v>0</v>
      </c>
      <c r="RG93" s="34">
        <f>IF(RF93&lt;&gt;"",HLOOKUP(COUNT($NE93:RF93)+1,$G$4:$EH$8,RG$14,0)*$D93,IF($C93=RG$17,$G$8*$D93,""))</f>
        <v>0</v>
      </c>
      <c r="RH93" s="34">
        <f>IF(RG93&lt;&gt;"",HLOOKUP(COUNT($NE93:RG93)+1,$G$4:$EH$8,RH$14,0)*$D93,IF($C93=RH$17,$G$8*$D93,""))</f>
        <v>0</v>
      </c>
      <c r="RI93" s="34">
        <f>IF(RH93&lt;&gt;"",HLOOKUP(COUNT($NE93:RH93)+1,$G$4:$EH$8,RI$14,0)*$D93,IF($C93=RI$17,$G$8*$D93,""))</f>
        <v>0</v>
      </c>
      <c r="RJ93" s="34">
        <f>IF(RI93&lt;&gt;"",HLOOKUP(COUNT($NE93:RI93)+1,$G$4:$EH$8,RJ$14,0)*$D93,IF($C93=RJ$17,$G$8*$D93,""))</f>
        <v>0</v>
      </c>
      <c r="RK93" s="34">
        <f>IF(RJ93&lt;&gt;"",HLOOKUP(COUNT($NE93:RJ93)+1,$G$4:$EH$8,RK$14,0)*$D93,IF($C93=RK$17,$G$8*$D93,""))</f>
        <v>0</v>
      </c>
      <c r="RL93" s="34">
        <f>IF(RK93&lt;&gt;"",HLOOKUP(COUNT($NE93:RK93)+1,$G$4:$EH$8,RL$14,0)*$D93,IF($C93=RL$17,$G$8*$D93,""))</f>
        <v>0</v>
      </c>
      <c r="RM93" s="34">
        <f>IF(RL93&lt;&gt;"",HLOOKUP(COUNT($NE93:RL93)+1,$G$4:$EH$8,RM$14,0)*$D93,IF($C93=RM$17,$G$8*$D93,""))</f>
        <v>0</v>
      </c>
      <c r="RN93" s="34">
        <f>IF(RM93&lt;&gt;"",HLOOKUP(COUNT($NE93:RM93)+1,$G$4:$EH$8,RN$14,0)*$D93,IF($C93=RN$17,$G$8*$D93,""))</f>
        <v>0</v>
      </c>
      <c r="RO93" s="34">
        <f>IF(RN93&lt;&gt;"",HLOOKUP(COUNT($NE93:RN93)+1,$G$4:$EH$8,RO$14,0)*$D93,IF($C93=RO$17,$G$8*$D93,""))</f>
        <v>0</v>
      </c>
      <c r="RP93" s="34">
        <f>IF(RO93&lt;&gt;"",HLOOKUP(COUNT($NE93:RO93)+1,$G$4:$EH$8,RP$14,0)*$D93,IF($C93=RP$17,$G$8*$D93,""))</f>
        <v>0</v>
      </c>
      <c r="RQ93" s="34">
        <f>IF(RP93&lt;&gt;"",HLOOKUP(COUNT($NE93:RP93)+1,$G$4:$EH$8,RQ$14,0)*$D93,IF($C93=RQ$17,$G$8*$D93,""))</f>
        <v>0</v>
      </c>
      <c r="RR93" s="34">
        <f>IF(RQ93&lt;&gt;"",HLOOKUP(COUNT($NE93:RQ93)+1,$G$4:$EH$8,RR$14,0)*$D93,IF($C93=RR$17,$G$8*$D93,""))</f>
        <v>0</v>
      </c>
      <c r="RS93" s="34">
        <f>IF(RR93&lt;&gt;"",HLOOKUP(COUNT($NE93:RR93)+1,$G$4:$EH$8,RS$14,0)*$D93,IF($C93=RS$17,$G$8*$D93,""))</f>
        <v>0</v>
      </c>
      <c r="RT93" s="34">
        <f>IF(RS93&lt;&gt;"",HLOOKUP(COUNT($NE93:RS93)+1,$G$4:$EH$8,RT$14,0)*$D93,IF($C93=RT$17,$G$8*$D93,""))</f>
        <v>0</v>
      </c>
      <c r="RU93" s="34">
        <f>IF(RT93&lt;&gt;"",HLOOKUP(COUNT($NE93:RT93)+1,$G$4:$EH$8,RU$14,0)*$D93,IF($C93=RU$17,$G$8*$D93,""))</f>
        <v>0</v>
      </c>
      <c r="RW93" s="34" t="str">
        <f>IF(RV93&lt;&gt;"",HLOOKUP(COUNT($RV93:RV93)+1,$G$4:$EH$9,RW$14,0)*$D93,IF($C93=RW$17,$G$9*$D93,""))</f>
        <v/>
      </c>
      <c r="RX93" s="34" t="str">
        <f>IF(RW93&lt;&gt;"",HLOOKUP(COUNT($RV93:RW93)+1,$G$4:$EH$9,RX$14,0)*$D93,IF($C93=RX$17,$G$9*$D93,""))</f>
        <v/>
      </c>
      <c r="RY93" s="34" t="str">
        <f>IF(RX93&lt;&gt;"",HLOOKUP(COUNT($RV93:RX93)+1,$G$4:$EH$9,RY$14,0)*$D93,IF($C93=RY$17,$G$9*$D93,""))</f>
        <v/>
      </c>
      <c r="RZ93" s="34" t="str">
        <f>IF(RY93&lt;&gt;"",HLOOKUP(COUNT($RV93:RY93)+1,$G$4:$EH$9,RZ$14,0)*$D93,IF($C93=RZ$17,$G$9*$D93,""))</f>
        <v/>
      </c>
      <c r="SA93" s="34" t="str">
        <f>IF(RZ93&lt;&gt;"",HLOOKUP(COUNT($RV93:RZ93)+1,$G$4:$EH$9,SA$14,0)*$D93,IF($C93=SA$17,$G$9*$D93,""))</f>
        <v/>
      </c>
      <c r="SB93" s="34" t="str">
        <f>IF(SA93&lt;&gt;"",HLOOKUP(COUNT($RV93:SA93)+1,$G$4:$EH$9,SB$14,0)*$D93,IF($C93=SB$17,$G$9*$D93,""))</f>
        <v/>
      </c>
      <c r="SC93" s="34" t="str">
        <f>IF(SB93&lt;&gt;"",HLOOKUP(COUNT($RV93:SB93)+1,$G$4:$EH$9,SC$14,0)*$D93,IF($C93=SC$17,$G$9*$D93,""))</f>
        <v/>
      </c>
      <c r="SD93" s="34" t="str">
        <f>IF(SC93&lt;&gt;"",HLOOKUP(COUNT($RV93:SC93)+1,$G$4:$EH$9,SD$14,0)*$D93,IF($C93=SD$17,$G$9*$D93,""))</f>
        <v/>
      </c>
      <c r="SE93" s="34" t="str">
        <f>IF(SD93&lt;&gt;"",HLOOKUP(COUNT($RV93:SD93)+1,$G$4:$EH$9,SE$14,0)*$D93,IF($C93=SE$17,$G$9*$D93,""))</f>
        <v/>
      </c>
      <c r="SF93" s="34" t="str">
        <f>IF(SE93&lt;&gt;"",HLOOKUP(COUNT($RV93:SE93)+1,$G$4:$EH$9,SF$14,0)*$D93,IF($C93=SF$17,$G$9*$D93,""))</f>
        <v/>
      </c>
      <c r="SG93" s="34" t="str">
        <f>IF(SF93&lt;&gt;"",HLOOKUP(COUNT($RV93:SF93)+1,$G$4:$EH$9,SG$14,0)*$D93,IF($C93=SG$17,$G$9*$D93,""))</f>
        <v/>
      </c>
      <c r="SH93" s="34" t="str">
        <f>IF(SG93&lt;&gt;"",HLOOKUP(COUNT($RV93:SG93)+1,$G$4:$EH$9,SH$14,0)*$D93,IF($C93=SH$17,$G$9*$D93,""))</f>
        <v/>
      </c>
      <c r="SI93" s="34" t="str">
        <f>IF(SH93&lt;&gt;"",HLOOKUP(COUNT($RV93:SH93)+1,$G$4:$EH$9,SI$14,0)*$D93,IF($C93=SI$17,$G$9*$D93,""))</f>
        <v/>
      </c>
      <c r="SJ93" s="34" t="str">
        <f>IF(SI93&lt;&gt;"",HLOOKUP(COUNT($RV93:SI93)+1,$G$4:$EH$9,SJ$14,0)*$D93,IF($C93=SJ$17,$G$9*$D93,""))</f>
        <v/>
      </c>
      <c r="SK93" s="34" t="str">
        <f>IF(SJ93&lt;&gt;"",HLOOKUP(COUNT($RV93:SJ93)+1,$G$4:$EH$9,SK$14,0)*$D93,IF($C93=SK$17,$G$9*$D93,""))</f>
        <v/>
      </c>
      <c r="SL93" s="34" t="str">
        <f>IF(SK93&lt;&gt;"",HLOOKUP(COUNT($RV93:SK93)+1,$G$4:$EH$9,SL$14,0)*$D93,IF($C93=SL$17,$G$9*$D93,""))</f>
        <v/>
      </c>
      <c r="SM93" s="34" t="str">
        <f>IF(SL93&lt;&gt;"",HLOOKUP(COUNT($RV93:SL93)+1,$G$4:$EH$9,SM$14,0)*$D93,IF($C93=SM$17,$G$9*$D93,""))</f>
        <v/>
      </c>
      <c r="SN93" s="34" t="str">
        <f>IF(SM93&lt;&gt;"",HLOOKUP(COUNT($RV93:SM93)+1,$G$4:$EH$9,SN$14,0)*$D93,IF($C93=SN$17,$G$9*$D93,""))</f>
        <v/>
      </c>
      <c r="SO93" s="34" t="str">
        <f>IF(SN93&lt;&gt;"",HLOOKUP(COUNT($RV93:SN93)+1,$G$4:$EH$9,SO$14,0)*$D93,IF($C93=SO$17,$G$9*$D93,""))</f>
        <v/>
      </c>
      <c r="SP93" s="34" t="str">
        <f>IF(SO93&lt;&gt;"",HLOOKUP(COUNT($RV93:SO93)+1,$G$4:$EH$9,SP$14,0)*$D93,IF($C93=SP$17,$G$9*$D93,""))</f>
        <v/>
      </c>
      <c r="SQ93" s="34" t="str">
        <f>IF(SP93&lt;&gt;"",HLOOKUP(COUNT($RV93:SP93)+1,$G$4:$EH$9,SQ$14,0)*$D93,IF($C93=SQ$17,$G$9*$D93,""))</f>
        <v/>
      </c>
      <c r="SR93" s="34" t="str">
        <f>IF(SQ93&lt;&gt;"",HLOOKUP(COUNT($RV93:SQ93)+1,$G$4:$EH$9,SR$14,0)*$D93,IF($C93=SR$17,$G$9*$D93,""))</f>
        <v/>
      </c>
      <c r="SS93" s="34" t="str">
        <f>IF(SR93&lt;&gt;"",HLOOKUP(COUNT($RV93:SR93)+1,$G$4:$EH$9,SS$14,0)*$D93,IF($C93=SS$17,$G$9*$D93,""))</f>
        <v/>
      </c>
      <c r="ST93" s="34" t="str">
        <f>IF(SS93&lt;&gt;"",HLOOKUP(COUNT($RV93:SS93)+1,$G$4:$EH$9,ST$14,0)*$D93,IF($C93=ST$17,$G$9*$D93,""))</f>
        <v/>
      </c>
      <c r="SU93" s="34" t="str">
        <f>IF(ST93&lt;&gt;"",HLOOKUP(COUNT($RV93:ST93)+1,$G$4:$EH$9,SU$14,0)*$D93,IF($C93=SU$17,$G$9*$D93,""))</f>
        <v/>
      </c>
      <c r="SV93" s="34" t="str">
        <f>IF(SU93&lt;&gt;"",HLOOKUP(COUNT($RV93:SU93)+1,$G$4:$EH$9,SV$14,0)*$D93,IF($C93=SV$17,$G$9*$D93,""))</f>
        <v/>
      </c>
      <c r="SW93" s="34" t="str">
        <f>IF(SV93&lt;&gt;"",HLOOKUP(COUNT($RV93:SV93)+1,$G$4:$EH$9,SW$14,0)*$D93,IF($C93=SW$17,$G$9*$D93,""))</f>
        <v/>
      </c>
      <c r="SX93" s="34" t="str">
        <f>IF(SW93&lt;&gt;"",HLOOKUP(COUNT($RV93:SW93)+1,$G$4:$EH$9,SX$14,0)*$D93,IF($C93=SX$17,$G$9*$D93,""))</f>
        <v/>
      </c>
      <c r="SY93" s="34" t="str">
        <f>IF(SX93&lt;&gt;"",HLOOKUP(COUNT($RV93:SX93)+1,$G$4:$EH$9,SY$14,0)*$D93,IF($C93=SY$17,$G$9*$D93,""))</f>
        <v/>
      </c>
      <c r="SZ93" s="34" t="str">
        <f>IF(SY93&lt;&gt;"",HLOOKUP(COUNT($RV93:SY93)+1,$G$4:$EH$9,SZ$14,0)*$D93,IF($C93=SZ$17,$G$9*$D93,""))</f>
        <v/>
      </c>
      <c r="TA93" s="34" t="str">
        <f>IF(SZ93&lt;&gt;"",HLOOKUP(COUNT($RV93:SZ93)+1,$G$4:$EH$9,TA$14,0)*$D93,IF($C93=TA$17,$G$9*$D93,""))</f>
        <v/>
      </c>
      <c r="TB93" s="34" t="str">
        <f>IF(TA93&lt;&gt;"",HLOOKUP(COUNT($RV93:TA93)+1,$G$4:$EH$9,TB$14,0)*$D93,IF($C93=TB$17,$G$9*$D93,""))</f>
        <v/>
      </c>
      <c r="TC93" s="34" t="str">
        <f>IF(TB93&lt;&gt;"",HLOOKUP(COUNT($RV93:TB93)+1,$G$4:$EH$9,TC$14,0)*$D93,IF($C93=TC$17,$G$9*$D93,""))</f>
        <v/>
      </c>
      <c r="TD93" s="34" t="str">
        <f>IF(TC93&lt;&gt;"",HLOOKUP(COUNT($RV93:TC93)+1,$G$4:$EH$9,TD$14,0)*$D93,IF($C93=TD$17,$G$9*$D93,""))</f>
        <v/>
      </c>
      <c r="TE93" s="34" t="str">
        <f>IF(TD93&lt;&gt;"",HLOOKUP(COUNT($RV93:TD93)+1,$G$4:$EH$9,TE$14,0)*$D93,IF($C93=TE$17,$G$9*$D93,""))</f>
        <v/>
      </c>
      <c r="TF93" s="34" t="str">
        <f>IF(TE93&lt;&gt;"",HLOOKUP(COUNT($RV93:TE93)+1,$G$4:$EH$9,TF$14,0)*$D93,IF($C93=TF$17,$G$9*$D93,""))</f>
        <v/>
      </c>
      <c r="TG93" s="34" t="str">
        <f>IF(TF93&lt;&gt;"",HLOOKUP(COUNT($RV93:TF93)+1,$G$4:$EH$9,TG$14,0)*$D93,IF($C93=TG$17,$G$9*$D93,""))</f>
        <v/>
      </c>
      <c r="TH93" s="34" t="str">
        <f>IF(TG93&lt;&gt;"",HLOOKUP(COUNT($RV93:TG93)+1,$G$4:$EH$9,TH$14,0)*$D93,IF($C93=TH$17,$G$9*$D93,""))</f>
        <v/>
      </c>
      <c r="TI93" s="34" t="str">
        <f>IF(TH93&lt;&gt;"",HLOOKUP(COUNT($RV93:TH93)+1,$G$4:$EH$9,TI$14,0)*$D93,IF($C93=TI$17,$G$9*$D93,""))</f>
        <v/>
      </c>
      <c r="TJ93" s="34" t="str">
        <f>IF(TI93&lt;&gt;"",HLOOKUP(COUNT($RV93:TI93)+1,$G$4:$EH$9,TJ$14,0)*$D93,IF($C93=TJ$17,$G$9*$D93,""))</f>
        <v/>
      </c>
      <c r="TK93" s="34" t="str">
        <f>IF(TJ93&lt;&gt;"",HLOOKUP(COUNT($RV93:TJ93)+1,$G$4:$EH$9,TK$14,0)*$D93,IF($C93=TK$17,$G$9*$D93,""))</f>
        <v/>
      </c>
      <c r="TL93" s="34" t="str">
        <f>IF(TK93&lt;&gt;"",HLOOKUP(COUNT($RV93:TK93)+1,$G$4:$EH$9,TL$14,0)*$D93,IF($C93=TL$17,$G$9*$D93,""))</f>
        <v/>
      </c>
      <c r="TM93" s="34" t="str">
        <f>IF(TL93&lt;&gt;"",HLOOKUP(COUNT($RV93:TL93)+1,$G$4:$EH$9,TM$14,0)*$D93,IF($C93=TM$17,$G$9*$D93,""))</f>
        <v/>
      </c>
      <c r="TN93" s="34" t="str">
        <f>IF(TM93&lt;&gt;"",HLOOKUP(COUNT($RV93:TM93)+1,$G$4:$EH$9,TN$14,0)*$D93,IF($C93=TN$17,$G$9*$D93,""))</f>
        <v/>
      </c>
      <c r="TO93" s="34" t="str">
        <f>IF(TN93&lt;&gt;"",HLOOKUP(COUNT($RV93:TN93)+1,$G$4:$EH$9,TO$14,0)*$D93,IF($C93=TO$17,$G$9*$D93,""))</f>
        <v/>
      </c>
      <c r="TP93" s="34" t="str">
        <f>IF(TO93&lt;&gt;"",HLOOKUP(COUNT($RV93:TO93)+1,$G$4:$EH$9,TP$14,0)*$D93,IF($C93=TP$17,$G$9*$D93,""))</f>
        <v/>
      </c>
      <c r="TQ93" s="34" t="str">
        <f>IF(TP93&lt;&gt;"",HLOOKUP(COUNT($RV93:TP93)+1,$G$4:$EH$9,TQ$14,0)*$D93,IF($C93=TQ$17,$G$9*$D93,""))</f>
        <v/>
      </c>
      <c r="TR93" s="34" t="str">
        <f>IF(TQ93&lt;&gt;"",HLOOKUP(COUNT($RV93:TQ93)+1,$G$4:$EH$9,TR$14,0)*$D93,IF($C93=TR$17,$G$9*$D93,""))</f>
        <v/>
      </c>
      <c r="TS93" s="34" t="str">
        <f>IF(TR93&lt;&gt;"",HLOOKUP(COUNT($RV93:TR93)+1,$G$4:$EH$9,TS$14,0)*$D93,IF($C93=TS$17,$G$9*$D93,""))</f>
        <v/>
      </c>
      <c r="TT93" s="34" t="str">
        <f>IF(TS93&lt;&gt;"",HLOOKUP(COUNT($RV93:TS93)+1,$G$4:$EH$9,TT$14,0)*$D93,IF($C93=TT$17,$G$9*$D93,""))</f>
        <v/>
      </c>
      <c r="TU93" s="34" t="str">
        <f>IF(TT93&lt;&gt;"",HLOOKUP(COUNT($RV93:TT93)+1,$G$4:$EH$9,TU$14,0)*$D93,IF($C93=TU$17,$G$9*$D93,""))</f>
        <v/>
      </c>
      <c r="TV93" s="34" t="str">
        <f>IF(TU93&lt;&gt;"",HLOOKUP(COUNT($RV93:TU93)+1,$G$4:$EH$9,TV$14,0)*$D93,IF($C93=TV$17,$G$9*$D93,""))</f>
        <v/>
      </c>
      <c r="TW93" s="34" t="str">
        <f>IF(TV93&lt;&gt;"",HLOOKUP(COUNT($RV93:TV93)+1,$G$4:$EH$9,TW$14,0)*$D93,IF($C93=TW$17,$G$9*$D93,""))</f>
        <v/>
      </c>
      <c r="TX93" s="34" t="str">
        <f>IF(TW93&lt;&gt;"",HLOOKUP(COUNT($RV93:TW93)+1,$G$4:$EH$9,TX$14,0)*$D93,IF($C93=TX$17,$G$9*$D93,""))</f>
        <v/>
      </c>
      <c r="TY93" s="34" t="str">
        <f>IF(TX93&lt;&gt;"",HLOOKUP(COUNT($RV93:TX93)+1,$G$4:$EH$9,TY$14,0)*$D93,IF($C93=TY$17,$G$9*$D93,""))</f>
        <v/>
      </c>
      <c r="TZ93" s="34" t="str">
        <f>IF(TY93&lt;&gt;"",HLOOKUP(COUNT($RV93:TY93)+1,$G$4:$EH$9,TZ$14,0)*$D93,IF($C93=TZ$17,$G$9*$D93,""))</f>
        <v/>
      </c>
      <c r="UA93" s="34" t="str">
        <f>IF(TZ93&lt;&gt;"",HLOOKUP(COUNT($RV93:TZ93)+1,$G$4:$EH$9,UA$14,0)*$D93,IF($C93=UA$17,$G$9*$D93,""))</f>
        <v/>
      </c>
      <c r="UB93" s="34" t="str">
        <f>IF(UA93&lt;&gt;"",HLOOKUP(COUNT($RV93:UA93)+1,$G$4:$EH$9,UB$14,0)*$D93,IF($C93=UB$17,$G$9*$D93,""))</f>
        <v/>
      </c>
      <c r="UC93" s="34" t="str">
        <f>IF(UB93&lt;&gt;"",HLOOKUP(COUNT($RV93:UB93)+1,$G$4:$EH$9,UC$14,0)*$D93,IF($C93=UC$17,$G$9*$D93,""))</f>
        <v/>
      </c>
      <c r="UD93" s="34" t="str">
        <f>IF(UC93&lt;&gt;"",HLOOKUP(COUNT($RV93:UC93)+1,$G$4:$EH$9,UD$14,0)*$D93,IF($C93=UD$17,$G$9*$D93,""))</f>
        <v/>
      </c>
      <c r="UE93" s="34" t="str">
        <f>IF(UD93&lt;&gt;"",HLOOKUP(COUNT($RV93:UD93)+1,$G$4:$EH$9,UE$14,0)*$D93,IF($C93=UE$17,$G$9*$D93,""))</f>
        <v/>
      </c>
      <c r="UF93" s="34" t="str">
        <f>IF(UE93&lt;&gt;"",HLOOKUP(COUNT($RV93:UE93)+1,$G$4:$EH$9,UF$14,0)*$D93,IF($C93=UF$17,$G$9*$D93,""))</f>
        <v/>
      </c>
      <c r="UG93" s="34" t="str">
        <f>IF(UF93&lt;&gt;"",HLOOKUP(COUNT($RV93:UF93)+1,$G$4:$EH$9,UG$14,0)*$D93,IF($C93=UG$17,$G$9*$D93,""))</f>
        <v/>
      </c>
      <c r="UH93" s="34" t="str">
        <f>IF(UG93&lt;&gt;"",HLOOKUP(COUNT($RV93:UG93)+1,$G$4:$EH$9,UH$14,0)*$D93,IF($C93=UH$17,$G$9*$D93,""))</f>
        <v/>
      </c>
      <c r="UI93" s="34" t="str">
        <f>IF(UH93&lt;&gt;"",HLOOKUP(COUNT($RV93:UH93)+1,$G$4:$EH$9,UI$14,0)*$D93,IF($C93=UI$17,$G$9*$D93,""))</f>
        <v/>
      </c>
      <c r="UJ93" s="34" t="str">
        <f>IF(UI93&lt;&gt;"",HLOOKUP(COUNT($RV93:UI93)+1,$G$4:$EH$9,UJ$14,0)*$D93,IF($C93=UJ$17,$G$9*$D93,""))</f>
        <v/>
      </c>
      <c r="UK93" s="34" t="str">
        <f>IF(UJ93&lt;&gt;"",HLOOKUP(COUNT($RV93:UJ93)+1,$G$4:$EH$9,UK$14,0)*$D93,IF($C93=UK$17,$G$9*$D93,""))</f>
        <v/>
      </c>
      <c r="UL93" s="34" t="str">
        <f>IF(UK93&lt;&gt;"",HLOOKUP(COUNT($RV93:UK93)+1,$G$4:$EH$9,UL$14,0)*$D93,IF($C93=UL$17,$G$9*$D93,""))</f>
        <v/>
      </c>
      <c r="UM93" s="34" t="str">
        <f>IF(UL93&lt;&gt;"",HLOOKUP(COUNT($RV93:UL93)+1,$G$4:$EH$9,UM$14,0)*$D93,IF($C93=UM$17,$G$9*$D93,""))</f>
        <v/>
      </c>
      <c r="UN93" s="34" t="str">
        <f>IF(UM93&lt;&gt;"",HLOOKUP(COUNT($RV93:UM93)+1,$G$4:$EH$9,UN$14,0)*$D93,IF($C93=UN$17,$G$9*$D93,""))</f>
        <v/>
      </c>
      <c r="UO93" s="34" t="str">
        <f>IF(UN93&lt;&gt;"",HLOOKUP(COUNT($RV93:UN93)+1,$G$4:$EH$9,UO$14,0)*$D93,IF($C93=UO$17,$G$9*$D93,""))</f>
        <v/>
      </c>
      <c r="UP93" s="34" t="str">
        <f>IF(UO93&lt;&gt;"",HLOOKUP(COUNT($RV93:UO93)+1,$G$4:$EH$9,UP$14,0)*$D93,IF($C93=UP$17,$G$9*$D93,""))</f>
        <v/>
      </c>
      <c r="UQ93" s="34" t="str">
        <f>IF(UP93&lt;&gt;"",HLOOKUP(COUNT($RV93:UP93)+1,$G$4:$EH$9,UQ$14,0)*$D93,IF($C93=UQ$17,$G$9*$D93,""))</f>
        <v/>
      </c>
      <c r="UR93" s="34" t="str">
        <f>IF(UQ93&lt;&gt;"",HLOOKUP(COUNT($RV93:UQ93)+1,$G$4:$EH$9,UR$14,0)*$D93,IF($C93=UR$17,$G$9*$D93,""))</f>
        <v/>
      </c>
      <c r="US93" s="34">
        <f>IF(UR93&lt;&gt;"",HLOOKUP(COUNT($RV93:UR93)+1,$G$4:$EH$9,US$14,0)*$D93,IF($C93=US$17,$G$9*$D93,""))</f>
        <v>14500</v>
      </c>
      <c r="UT93" s="34">
        <f>IF(US93&lt;&gt;"",HLOOKUP(COUNT($RV93:US93)+1,$G$4:$EH$9,UT$14,0)*$D93,IF($C93=UT$17,$G$9*$D93,""))</f>
        <v>0</v>
      </c>
      <c r="UU93" s="34">
        <f>IF(UT93&lt;&gt;"",HLOOKUP(COUNT($RV93:UT93)+1,$G$4:$EH$9,UU$14,0)*$D93,IF($C93=UU$17,$G$9*$D93,""))</f>
        <v>0</v>
      </c>
      <c r="UV93" s="34">
        <f>IF(UU93&lt;&gt;"",HLOOKUP(COUNT($RV93:UU93)+1,$G$4:$EH$9,UV$14,0)*$D93,IF($C93=UV$17,$G$9*$D93,""))</f>
        <v>0</v>
      </c>
      <c r="UW93" s="34">
        <f>IF(UV93&lt;&gt;"",HLOOKUP(COUNT($RV93:UV93)+1,$G$4:$EH$9,UW$14,0)*$D93,IF($C93=UW$17,$G$9*$D93,""))</f>
        <v>0</v>
      </c>
      <c r="UX93" s="34">
        <f>IF(UW93&lt;&gt;"",HLOOKUP(COUNT($RV93:UW93)+1,$G$4:$EH$9,UX$14,0)*$D93,IF($C93=UX$17,$G$9*$D93,""))</f>
        <v>0</v>
      </c>
      <c r="UY93" s="34">
        <f>IF(UX93&lt;&gt;"",HLOOKUP(COUNT($RV93:UX93)+1,$G$4:$EH$9,UY$14,0)*$D93,IF($C93=UY$17,$G$9*$D93,""))</f>
        <v>0</v>
      </c>
      <c r="UZ93" s="34">
        <f>IF(UY93&lt;&gt;"",HLOOKUP(COUNT($RV93:UY93)+1,$G$4:$EH$9,UZ$14,0)*$D93,IF($C93=UZ$17,$G$9*$D93,""))</f>
        <v>0</v>
      </c>
      <c r="VA93" s="34">
        <f>IF(UZ93&lt;&gt;"",HLOOKUP(COUNT($RV93:UZ93)+1,$G$4:$EH$9,VA$14,0)*$D93,IF($C93=VA$17,$G$9*$D93,""))</f>
        <v>0</v>
      </c>
      <c r="VB93" s="34">
        <f>IF(VA93&lt;&gt;"",HLOOKUP(COUNT($RV93:VA93)+1,$G$4:$EH$9,VB$14,0)*$D93,IF($C93=VB$17,$G$9*$D93,""))</f>
        <v>0</v>
      </c>
      <c r="VC93" s="34">
        <f>IF(VB93&lt;&gt;"",HLOOKUP(COUNT($RV93:VB93)+1,$G$4:$EH$9,VC$14,0)*$D93,IF($C93=VC$17,$G$9*$D93,""))</f>
        <v>0</v>
      </c>
      <c r="VD93" s="34">
        <f>IF(VC93&lt;&gt;"",HLOOKUP(COUNT($RV93:VC93)+1,$G$4:$EH$9,VD$14,0)*$D93,IF($C93=VD$17,$G$9*$D93,""))</f>
        <v>0</v>
      </c>
      <c r="VE93" s="34">
        <f>IF(VD93&lt;&gt;"",HLOOKUP(COUNT($RV93:VD93)+1,$G$4:$EH$9,VE$14,0)*$D93,IF($C93=VE$17,$G$9*$D93,""))</f>
        <v>0</v>
      </c>
      <c r="VF93" s="34">
        <f>IF(VE93&lt;&gt;"",HLOOKUP(COUNT($RV93:VE93)+1,$G$4:$EH$9,VF$14,0)*$D93,IF($C93=VF$17,$G$9*$D93,""))</f>
        <v>0</v>
      </c>
      <c r="VG93" s="34">
        <f>IF(VF93&lt;&gt;"",HLOOKUP(COUNT($RV93:VF93)+1,$G$4:$EH$9,VG$14,0)*$D93,IF($C93=VG$17,$G$9*$D93,""))</f>
        <v>0</v>
      </c>
      <c r="VH93" s="34">
        <f>IF(VG93&lt;&gt;"",HLOOKUP(COUNT($RV93:VG93)+1,$G$4:$EH$9,VH$14,0)*$D93,IF($C93=VH$17,$G$9*$D93,""))</f>
        <v>0</v>
      </c>
      <c r="VI93" s="34">
        <f>IF(VH93&lt;&gt;"",HLOOKUP(COUNT($RV93:VH93)+1,$G$4:$EH$9,VI$14,0)*$D93,IF($C93=VI$17,$G$9*$D93,""))</f>
        <v>0</v>
      </c>
      <c r="VJ93" s="34">
        <f>IF(VI93&lt;&gt;"",HLOOKUP(COUNT($RV93:VI93)+1,$G$4:$EH$9,VJ$14,0)*$D93,IF($C93=VJ$17,$G$9*$D93,""))</f>
        <v>0</v>
      </c>
      <c r="VK93" s="34">
        <f>IF(VJ93&lt;&gt;"",HLOOKUP(COUNT($RV93:VJ93)+1,$G$4:$EH$9,VK$14,0)*$D93,IF($C93=VK$17,$G$9*$D93,""))</f>
        <v>0</v>
      </c>
      <c r="VL93" s="34">
        <f>IF(VK93&lt;&gt;"",HLOOKUP(COUNT($RV93:VK93)+1,$G$4:$EH$9,VL$14,0)*$D93,IF($C93=VL$17,$G$9*$D93,""))</f>
        <v>0</v>
      </c>
      <c r="VM93" s="34">
        <f>IF(VL93&lt;&gt;"",HLOOKUP(COUNT($RV93:VL93)+1,$G$4:$EH$9,VM$14,0)*$D93,IF($C93=VM$17,$G$9*$D93,""))</f>
        <v>0</v>
      </c>
      <c r="VN93" s="34">
        <f>IF(VM93&lt;&gt;"",HLOOKUP(COUNT($RV93:VM93)+1,$G$4:$EH$9,VN$14,0)*$D93,IF($C93=VN$17,$G$9*$D93,""))</f>
        <v>0</v>
      </c>
      <c r="VO93" s="34">
        <f>IF(VN93&lt;&gt;"",HLOOKUP(COUNT($RV93:VN93)+1,$G$4:$EH$9,VO$14,0)*$D93,IF($C93=VO$17,$G$9*$D93,""))</f>
        <v>0</v>
      </c>
      <c r="VP93" s="34">
        <f>IF(VO93&lt;&gt;"",HLOOKUP(COUNT($RV93:VO93)+1,$G$4:$EH$9,VP$14,0)*$D93,IF($C93=VP$17,$G$9*$D93,""))</f>
        <v>0</v>
      </c>
      <c r="VQ93" s="34">
        <f>IF(VP93&lt;&gt;"",HLOOKUP(COUNT($RV93:VP93)+1,$G$4:$EH$9,VQ$14,0)*$D93,IF($C93=VQ$17,$G$9*$D93,""))</f>
        <v>0</v>
      </c>
      <c r="VR93" s="34">
        <f>IF(VQ93&lt;&gt;"",HLOOKUP(COUNT($RV93:VQ93)+1,$G$4:$EH$9,VR$14,0)*$D93,IF($C93=VR$17,$G$9*$D93,""))</f>
        <v>0</v>
      </c>
      <c r="VS93" s="34">
        <f>IF(VR93&lt;&gt;"",HLOOKUP(COUNT($RV93:VR93)+1,$G$4:$EH$9,VS$14,0)*$D93,IF($C93=VS$17,$G$9*$D93,""))</f>
        <v>0</v>
      </c>
      <c r="VT93" s="34">
        <f>IF(VS93&lt;&gt;"",HLOOKUP(COUNT($RV93:VS93)+1,$G$4:$EH$9,VT$14,0)*$D93,IF($C93=VT$17,$G$9*$D93,""))</f>
        <v>0</v>
      </c>
      <c r="VU93" s="34">
        <f>IF(VT93&lt;&gt;"",HLOOKUP(COUNT($RV93:VT93)+1,$G$4:$EH$9,VU$14,0)*$D93,IF($C93=VU$17,$G$9*$D93,""))</f>
        <v>0</v>
      </c>
      <c r="VV93" s="34">
        <f>IF(VU93&lt;&gt;"",HLOOKUP(COUNT($RV93:VU93)+1,$G$4:$EH$9,VV$14,0)*$D93,IF($C93=VV$17,$G$9*$D93,""))</f>
        <v>0</v>
      </c>
      <c r="VW93" s="34">
        <f>IF(VV93&lt;&gt;"",HLOOKUP(COUNT($RV93:VV93)+1,$G$4:$EH$9,VW$14,0)*$D93,IF($C93=VW$17,$G$9*$D93,""))</f>
        <v>0</v>
      </c>
      <c r="VX93" s="34">
        <f>IF(VW93&lt;&gt;"",HLOOKUP(COUNT($RV93:VW93)+1,$G$4:$EH$9,VX$14,0)*$D93,IF($C93=VX$17,$G$9*$D93,""))</f>
        <v>0</v>
      </c>
      <c r="VY93" s="34">
        <f>IF(VX93&lt;&gt;"",HLOOKUP(COUNT($RV93:VX93)+1,$G$4:$EH$9,VY$14,0)*$D93,IF($C93=VY$17,$G$9*$D93,""))</f>
        <v>0</v>
      </c>
      <c r="VZ93" s="34">
        <f>IF(VY93&lt;&gt;"",HLOOKUP(COUNT($RV93:VY93)+1,$G$4:$EH$9,VZ$14,0)*$D93,IF($C93=VZ$17,$G$9*$D93,""))</f>
        <v>0</v>
      </c>
      <c r="WA93" s="34">
        <f>IF(VZ93&lt;&gt;"",HLOOKUP(COUNT($RV93:VZ93)+1,$G$4:$EH$9,WA$14,0)*$D93,IF($C93=WA$17,$G$9*$D93,""))</f>
        <v>0</v>
      </c>
      <c r="WB93" s="34">
        <f>IF(WA93&lt;&gt;"",HLOOKUP(COUNT($RV93:WA93)+1,$G$4:$EH$9,WB$14,0)*$D93,IF($C93=WB$17,$G$9*$D93,""))</f>
        <v>0</v>
      </c>
      <c r="WC93" s="34">
        <f>IF(WB93&lt;&gt;"",HLOOKUP(COUNT($RV93:WB93)+1,$G$4:$EH$9,WC$14,0)*$D93,IF($C93=WC$17,$G$9*$D93,""))</f>
        <v>0</v>
      </c>
      <c r="WD93" s="34">
        <f>IF(WC93&lt;&gt;"",HLOOKUP(COUNT($RV93:WC93)+1,$G$4:$EH$9,WD$14,0)*$D93,IF($C93=WD$17,$G$9*$D93,""))</f>
        <v>0</v>
      </c>
      <c r="WE93" s="34">
        <f>IF(WD93&lt;&gt;"",HLOOKUP(COUNT($RV93:WD93)+1,$G$4:$EH$9,WE$14,0)*$D93,IF($C93=WE$17,$G$9*$D93,""))</f>
        <v>0</v>
      </c>
      <c r="WF93" s="34">
        <f>IF(WE93&lt;&gt;"",HLOOKUP(COUNT($RV93:WE93)+1,$G$4:$EH$9,WF$14,0)*$D93,IF($C93=WF$17,$G$9*$D93,""))</f>
        <v>0</v>
      </c>
      <c r="WG93" s="34">
        <f>IF(WF93&lt;&gt;"",HLOOKUP(COUNT($RV93:WF93)+1,$G$4:$EH$9,WG$14,0)*$D93,IF($C93=WG$17,$G$9*$D93,""))</f>
        <v>0</v>
      </c>
      <c r="WH93" s="34">
        <f>IF(WG93&lt;&gt;"",HLOOKUP(COUNT($RV93:WG93)+1,$G$4:$EH$9,WH$14,0)*$D93,IF($C93=WH$17,$G$9*$D93,""))</f>
        <v>0</v>
      </c>
      <c r="WI93" s="34">
        <f>IF(WH93&lt;&gt;"",HLOOKUP(COUNT($RV93:WH93)+1,$G$4:$EH$9,WI$14,0)*$D93,IF($C93=WI$17,$G$9*$D93,""))</f>
        <v>0</v>
      </c>
      <c r="WJ93" s="34">
        <f>IF(WI93&lt;&gt;"",HLOOKUP(COUNT($RV93:WI93)+1,$G$4:$EH$9,WJ$14,0)*$D93,IF($C93=WJ$17,$G$9*$D93,""))</f>
        <v>0</v>
      </c>
      <c r="WK93" s="34">
        <f>IF(WJ93&lt;&gt;"",HLOOKUP(COUNT($RV93:WJ93)+1,$G$4:$EH$9,WK$14,0)*$D93,IF($C93=WK$17,$G$9*$D93,""))</f>
        <v>0</v>
      </c>
      <c r="WL93" s="34">
        <f>IF(WK93&lt;&gt;"",HLOOKUP(COUNT($RV93:WK93)+1,$G$4:$EH$9,WL$14,0)*$D93,IF($C93=WL$17,$G$9*$D93,""))</f>
        <v>0</v>
      </c>
    </row>
    <row r="94" spans="1:610" ht="15" x14ac:dyDescent="0.2">
      <c r="A94" s="25">
        <f t="shared" si="911"/>
        <v>4</v>
      </c>
      <c r="B94" s="1328" t="s">
        <v>88</v>
      </c>
      <c r="C94" s="62">
        <f t="shared" si="912"/>
        <v>76</v>
      </c>
      <c r="D94" s="30">
        <f>VLOOKUP(B94,Premissas!$R$8:$AD$18,(Histograma!A94+1),0)</f>
        <v>5</v>
      </c>
      <c r="G94" s="34" t="str">
        <f>IF(F94&lt;&gt;"",HLOOKUP(COUNT($F94:F94)+1,$G$4:$EH$8,G$14,0)*$D94,IF($C94=G$17,$G$5*$D94,""))</f>
        <v/>
      </c>
      <c r="H94" s="34" t="str">
        <f>IF(G94&lt;&gt;"",HLOOKUP(COUNT($F94:G94)+1,$G$4:$EH$8,H$14,0)*$D94,IF($C94=H$17,$G$5*$D94,""))</f>
        <v/>
      </c>
      <c r="I94" s="34" t="str">
        <f>IF(H94&lt;&gt;"",HLOOKUP(COUNT($F94:H94)+1,$G$4:$EH$8,I$14,0)*$D94,IF($C94=I$17,$G$5*$D94,""))</f>
        <v/>
      </c>
      <c r="J94" s="34" t="str">
        <f>IF(I94&lt;&gt;"",HLOOKUP(COUNT($F94:I94)+1,$G$4:$EH$8,J$14,0)*$D94,IF($C94=J$17,$G$5*$D94,""))</f>
        <v/>
      </c>
      <c r="K94" s="34" t="str">
        <f>IF(J94&lt;&gt;"",HLOOKUP(COUNT($F94:J94)+1,$G$4:$EH$8,K$14,0)*$D94,IF($C94=K$17,$G$5*$D94,""))</f>
        <v/>
      </c>
      <c r="L94" s="34" t="str">
        <f>IF(K94&lt;&gt;"",HLOOKUP(COUNT($F94:K94)+1,$G$4:$EH$8,L$14,0)*$D94,IF($C94=L$17,$G$5*$D94,""))</f>
        <v/>
      </c>
      <c r="M94" s="34" t="str">
        <f>IF(L94&lt;&gt;"",HLOOKUP(COUNT($F94:L94)+1,$G$4:$EH$8,M$14,0)*$D94,IF($C94=M$17,$G$5*$D94,""))</f>
        <v/>
      </c>
      <c r="N94" s="34" t="str">
        <f>IF(M94&lt;&gt;"",HLOOKUP(COUNT($F94:M94)+1,$G$4:$EH$8,N$14,0)*$D94,IF($C94=N$17,$G$5*$D94,""))</f>
        <v/>
      </c>
      <c r="O94" s="34" t="str">
        <f>IF(N94&lt;&gt;"",HLOOKUP(COUNT($F94:N94)+1,$G$4:$EH$8,O$14,0)*$D94,IF($C94=O$17,$G$5*$D94,""))</f>
        <v/>
      </c>
      <c r="P94" s="34" t="str">
        <f>IF(O94&lt;&gt;"",HLOOKUP(COUNT($F94:O94)+1,$G$4:$EH$8,P$14,0)*$D94,IF($C94=P$17,$G$5*$D94,""))</f>
        <v/>
      </c>
      <c r="Q94" s="34" t="str">
        <f>IF(P94&lt;&gt;"",HLOOKUP(COUNT($F94:P94)+1,$G$4:$EH$8,Q$14,0)*$D94,IF($C94=Q$17,$G$5*$D94,""))</f>
        <v/>
      </c>
      <c r="R94" s="34" t="str">
        <f>IF(Q94&lt;&gt;"",HLOOKUP(COUNT($F94:Q94)+1,$G$4:$EH$8,R$14,0)*$D94,IF($C94=R$17,$G$5*$D94,""))</f>
        <v/>
      </c>
      <c r="S94" s="34" t="str">
        <f>IF(R94&lt;&gt;"",HLOOKUP(COUNT($F94:R94)+1,$G$4:$EH$8,S$14,0)*$D94,IF($C94=S$17,$G$5*$D94,""))</f>
        <v/>
      </c>
      <c r="T94" s="34" t="str">
        <f>IF(S94&lt;&gt;"",HLOOKUP(COUNT($F94:S94)+1,$G$4:$EH$8,T$14,0)*$D94,IF($C94=T$17,$G$5*$D94,""))</f>
        <v/>
      </c>
      <c r="U94" s="34" t="str">
        <f>IF(T94&lt;&gt;"",HLOOKUP(COUNT($F94:T94)+1,$G$4:$EH$8,U$14,0)*$D94,IF($C94=U$17,$G$5*$D94,""))</f>
        <v/>
      </c>
      <c r="V94" s="34" t="str">
        <f>IF(U94&lt;&gt;"",HLOOKUP(COUNT($F94:U94)+1,$G$4:$EH$8,V$14,0)*$D94,IF($C94=V$17,$G$5*$D94,""))</f>
        <v/>
      </c>
      <c r="W94" s="34" t="str">
        <f>IF(V94&lt;&gt;"",HLOOKUP(COUNT($F94:V94)+1,$G$4:$EH$8,W$14,0)*$D94,IF($C94=W$17,$G$5*$D94,""))</f>
        <v/>
      </c>
      <c r="X94" s="34" t="str">
        <f>IF(W94&lt;&gt;"",HLOOKUP(COUNT($F94:W94)+1,$G$4:$EH$8,X$14,0)*$D94,IF($C94=X$17,$G$5*$D94,""))</f>
        <v/>
      </c>
      <c r="Y94" s="34" t="str">
        <f>IF(X94&lt;&gt;"",HLOOKUP(COUNT($F94:X94)+1,$G$4:$EH$8,Y$14,0)*$D94,IF($C94=Y$17,$G$5*$D94,""))</f>
        <v/>
      </c>
      <c r="Z94" s="34" t="str">
        <f>IF(Y94&lt;&gt;"",HLOOKUP(COUNT($F94:Y94)+1,$G$4:$EH$8,Z$14,0)*$D94,IF($C94=Z$17,$G$5*$D94,""))</f>
        <v/>
      </c>
      <c r="AA94" s="34" t="str">
        <f>IF(Z94&lt;&gt;"",HLOOKUP(COUNT($F94:Z94)+1,$G$4:$EH$8,AA$14,0)*$D94,IF($C94=AA$17,$G$5*$D94,""))</f>
        <v/>
      </c>
      <c r="AB94" s="34" t="str">
        <f>IF(AA94&lt;&gt;"",HLOOKUP(COUNT($F94:AA94)+1,$G$4:$EH$8,AB$14,0)*$D94,IF($C94=AB$17,$G$5*$D94,""))</f>
        <v/>
      </c>
      <c r="AC94" s="34" t="str">
        <f>IF(AB94&lt;&gt;"",HLOOKUP(COUNT($F94:AB94)+1,$G$4:$EH$8,AC$14,0)*$D94,IF($C94=AC$17,$G$5*$D94,""))</f>
        <v/>
      </c>
      <c r="AD94" s="34" t="str">
        <f>IF(AC94&lt;&gt;"",HLOOKUP(COUNT($F94:AC94)+1,$G$4:$EH$8,AD$14,0)*$D94,IF($C94=AD$17,$G$5*$D94,""))</f>
        <v/>
      </c>
      <c r="AE94" s="34" t="str">
        <f>IF(AD94&lt;&gt;"",HLOOKUP(COUNT($F94:AD94)+1,$G$4:$EH$8,AE$14,0)*$D94,IF($C94=AE$17,$G$5*$D94,""))</f>
        <v/>
      </c>
      <c r="AF94" s="34" t="str">
        <f>IF(AE94&lt;&gt;"",HLOOKUP(COUNT($F94:AE94)+1,$G$4:$EH$8,AF$14,0)*$D94,IF($C94=AF$17,$G$5*$D94,""))</f>
        <v/>
      </c>
      <c r="AG94" s="34" t="str">
        <f>IF(AF94&lt;&gt;"",HLOOKUP(COUNT($F94:AF94)+1,$G$4:$EH$8,AG$14,0)*$D94,IF($C94=AG$17,$G$5*$D94,""))</f>
        <v/>
      </c>
      <c r="AH94" s="34" t="str">
        <f>IF(AG94&lt;&gt;"",HLOOKUP(COUNT($F94:AG94)+1,$G$4:$EH$8,AH$14,0)*$D94,IF($C94=AH$17,$G$5*$D94,""))</f>
        <v/>
      </c>
      <c r="AI94" s="34" t="str">
        <f>IF(AH94&lt;&gt;"",HLOOKUP(COUNT($F94:AH94)+1,$G$4:$EH$8,AI$14,0)*$D94,IF($C94=AI$17,$G$5*$D94,""))</f>
        <v/>
      </c>
      <c r="AJ94" s="34" t="str">
        <f>IF(AI94&lt;&gt;"",HLOOKUP(COUNT($F94:AI94)+1,$G$4:$EH$8,AJ$14,0)*$D94,IF($C94=AJ$17,$G$5*$D94,""))</f>
        <v/>
      </c>
      <c r="AK94" s="34" t="str">
        <f>IF(AJ94&lt;&gt;"",HLOOKUP(COUNT($F94:AJ94)+1,$G$4:$EH$8,AK$14,0)*$D94,IF($C94=AK$17,$G$5*$D94,""))</f>
        <v/>
      </c>
      <c r="AL94" s="34" t="str">
        <f>IF(AK94&lt;&gt;"",HLOOKUP(COUNT($F94:AK94)+1,$G$4:$EH$8,AL$14,0)*$D94,IF($C94=AL$17,$G$5*$D94,""))</f>
        <v/>
      </c>
      <c r="AM94" s="34" t="str">
        <f>IF(AL94&lt;&gt;"",HLOOKUP(COUNT($F94:AL94)+1,$G$4:$EH$8,AM$14,0)*$D94,IF($C94=AM$17,$G$5*$D94,""))</f>
        <v/>
      </c>
      <c r="AN94" s="34" t="str">
        <f>IF(AM94&lt;&gt;"",HLOOKUP(COUNT($F94:AM94)+1,$G$4:$EH$8,AN$14,0)*$D94,IF($C94=AN$17,$G$5*$D94,""))</f>
        <v/>
      </c>
      <c r="AO94" s="34" t="str">
        <f>IF(AN94&lt;&gt;"",HLOOKUP(COUNT($F94:AN94)+1,$G$4:$EH$8,AO$14,0)*$D94,IF($C94=AO$17,$G$5*$D94,""))</f>
        <v/>
      </c>
      <c r="AP94" s="34" t="str">
        <f>IF(AO94&lt;&gt;"",HLOOKUP(COUNT($F94:AO94)+1,$G$4:$EH$8,AP$14,0)*$D94,IF($C94=AP$17,$G$5*$D94,""))</f>
        <v/>
      </c>
      <c r="AQ94" s="34" t="str">
        <f>IF(AP94&lt;&gt;"",HLOOKUP(COUNT($F94:AP94)+1,$G$4:$EH$8,AQ$14,0)*$D94,IF($C94=AQ$17,$G$5*$D94,""))</f>
        <v/>
      </c>
      <c r="AR94" s="34" t="str">
        <f>IF(AQ94&lt;&gt;"",HLOOKUP(COUNT($F94:AQ94)+1,$G$4:$EH$8,AR$14,0)*$D94,IF($C94=AR$17,$G$5*$D94,""))</f>
        <v/>
      </c>
      <c r="AS94" s="34" t="str">
        <f>IF(AR94&lt;&gt;"",HLOOKUP(COUNT($F94:AR94)+1,$G$4:$EH$8,AS$14,0)*$D94,IF($C94=AS$17,$G$5*$D94,""))</f>
        <v/>
      </c>
      <c r="AT94" s="34" t="str">
        <f>IF(AS94&lt;&gt;"",HLOOKUP(COUNT($F94:AS94)+1,$G$4:$EH$8,AT$14,0)*$D94,IF($C94=AT$17,$G$5*$D94,""))</f>
        <v/>
      </c>
      <c r="AU94" s="34" t="str">
        <f>IF(AT94&lt;&gt;"",HLOOKUP(COUNT($F94:AT94)+1,$G$4:$EH$8,AU$14,0)*$D94,IF($C94=AU$17,$G$5*$D94,""))</f>
        <v/>
      </c>
      <c r="AV94" s="34" t="str">
        <f>IF(AU94&lt;&gt;"",HLOOKUP(COUNT($F94:AU94)+1,$G$4:$EH$8,AV$14,0)*$D94,IF($C94=AV$17,$G$5*$D94,""))</f>
        <v/>
      </c>
      <c r="AW94" s="34" t="str">
        <f>IF(AV94&lt;&gt;"",HLOOKUP(COUNT($F94:AV94)+1,$G$4:$EH$8,AW$14,0)*$D94,IF($C94=AW$17,$G$5*$D94,""))</f>
        <v/>
      </c>
      <c r="AX94" s="34" t="str">
        <f>IF(AW94&lt;&gt;"",HLOOKUP(COUNT($F94:AW94)+1,$G$4:$EH$8,AX$14,0)*$D94,IF($C94=AX$17,$G$5*$D94,""))</f>
        <v/>
      </c>
      <c r="AY94" s="34" t="str">
        <f>IF(AX94&lt;&gt;"",HLOOKUP(COUNT($F94:AX94)+1,$G$4:$EH$8,AY$14,0)*$D94,IF($C94=AY$17,$G$5*$D94,""))</f>
        <v/>
      </c>
      <c r="AZ94" s="34" t="str">
        <f>IF(AY94&lt;&gt;"",HLOOKUP(COUNT($F94:AY94)+1,$G$4:$EH$8,AZ$14,0)*$D94,IF($C94=AZ$17,$G$5*$D94,""))</f>
        <v/>
      </c>
      <c r="BA94" s="34" t="str">
        <f>IF(AZ94&lt;&gt;"",HLOOKUP(COUNT($F94:AZ94)+1,$G$4:$EH$8,BA$14,0)*$D94,IF($C94=BA$17,$G$5*$D94,""))</f>
        <v/>
      </c>
      <c r="BB94" s="34" t="str">
        <f>IF(BA94&lt;&gt;"",HLOOKUP(COUNT($F94:BA94)+1,$G$4:$EH$8,BB$14,0)*$D94,IF($C94=BB$17,$G$5*$D94,""))</f>
        <v/>
      </c>
      <c r="BC94" s="34" t="str">
        <f>IF(BB94&lt;&gt;"",HLOOKUP(COUNT($F94:BB94)+1,$G$4:$EH$8,BC$14,0)*$D94,IF($C94=BC$17,$G$5*$D94,""))</f>
        <v/>
      </c>
      <c r="BD94" s="34" t="str">
        <f>IF(BC94&lt;&gt;"",HLOOKUP(COUNT($F94:BC94)+1,$G$4:$EH$8,BD$14,0)*$D94,IF($C94=BD$17,$G$5*$D94,""))</f>
        <v/>
      </c>
      <c r="BE94" s="34" t="str">
        <f>IF(BD94&lt;&gt;"",HLOOKUP(COUNT($F94:BD94)+1,$G$4:$EH$8,BE$14,0)*$D94,IF($C94=BE$17,$G$5*$D94,""))</f>
        <v/>
      </c>
      <c r="BF94" s="34" t="str">
        <f>IF(BE94&lt;&gt;"",HLOOKUP(COUNT($F94:BE94)+1,$G$4:$EH$8,BF$14,0)*$D94,IF($C94=BF$17,$G$5*$D94,""))</f>
        <v/>
      </c>
      <c r="BG94" s="34" t="str">
        <f>IF(BF94&lt;&gt;"",HLOOKUP(COUNT($F94:BF94)+1,$G$4:$EH$8,BG$14,0)*$D94,IF($C94=BG$17,$G$5*$D94,""))</f>
        <v/>
      </c>
      <c r="BH94" s="34" t="str">
        <f>IF(BG94&lt;&gt;"",HLOOKUP(COUNT($F94:BG94)+1,$G$4:$EH$8,BH$14,0)*$D94,IF($C94=BH$17,$G$5*$D94,""))</f>
        <v/>
      </c>
      <c r="BI94" s="34" t="str">
        <f>IF(BH94&lt;&gt;"",HLOOKUP(COUNT($F94:BH94)+1,$G$4:$EH$8,BI$14,0)*$D94,IF($C94=BI$17,$G$5*$D94,""))</f>
        <v/>
      </c>
      <c r="BJ94" s="34" t="str">
        <f>IF(BI94&lt;&gt;"",HLOOKUP(COUNT($F94:BI94)+1,$G$4:$EH$8,BJ$14,0)*$D94,IF($C94=BJ$17,$G$5*$D94,""))</f>
        <v/>
      </c>
      <c r="BK94" s="34" t="str">
        <f>IF(BJ94&lt;&gt;"",HLOOKUP(COUNT($F94:BJ94)+1,$G$4:$EH$8,BK$14,0)*$D94,IF($C94=BK$17,$G$5*$D94,""))</f>
        <v/>
      </c>
      <c r="BL94" s="34" t="str">
        <f>IF(BK94&lt;&gt;"",HLOOKUP(COUNT($F94:BK94)+1,$G$4:$EH$8,BL$14,0)*$D94,IF($C94=BL$17,$G$5*$D94,""))</f>
        <v/>
      </c>
      <c r="BM94" s="34" t="str">
        <f>IF(BL94&lt;&gt;"",HLOOKUP(COUNT($F94:BL94)+1,$G$4:$EH$8,BM$14,0)*$D94,IF($C94=BM$17,$G$5*$D94,""))</f>
        <v/>
      </c>
      <c r="BN94" s="34" t="str">
        <f>IF(BM94&lt;&gt;"",HLOOKUP(COUNT($F94:BM94)+1,$G$4:$EH$8,BN$14,0)*$D94,IF($C94=BN$17,$G$5*$D94,""))</f>
        <v/>
      </c>
      <c r="BO94" s="34" t="str">
        <f>IF(BN94&lt;&gt;"",HLOOKUP(COUNT($F94:BN94)+1,$G$4:$EH$8,BO$14,0)*$D94,IF($C94=BO$17,$G$5*$D94,""))</f>
        <v/>
      </c>
      <c r="BP94" s="34" t="str">
        <f>IF(BO94&lt;&gt;"",HLOOKUP(COUNT($F94:BO94)+1,$G$4:$EH$8,BP$14,0)*$D94,IF($C94=BP$17,$G$5*$D94,""))</f>
        <v/>
      </c>
      <c r="BQ94" s="34" t="str">
        <f>IF(BP94&lt;&gt;"",HLOOKUP(COUNT($F94:BP94)+1,$G$4:$EH$8,BQ$14,0)*$D94,IF($C94=BQ$17,$G$5*$D94,""))</f>
        <v/>
      </c>
      <c r="BR94" s="34" t="str">
        <f>IF(BQ94&lt;&gt;"",HLOOKUP(COUNT($F94:BQ94)+1,$G$4:$EH$8,BR$14,0)*$D94,IF($C94=BR$17,$G$5*$D94,""))</f>
        <v/>
      </c>
      <c r="BS94" s="34" t="str">
        <f>IF(BR94&lt;&gt;"",HLOOKUP(COUNT($F94:BR94)+1,$G$4:$EH$8,BS$14,0)*$D94,IF($C94=BS$17,$G$5*$D94,""))</f>
        <v/>
      </c>
      <c r="BT94" s="34" t="str">
        <f>IF(BS94&lt;&gt;"",HLOOKUP(COUNT($F94:BS94)+1,$G$4:$EH$8,BT$14,0)*$D94,IF($C94=BT$17,$G$5*$D94,""))</f>
        <v/>
      </c>
      <c r="BU94" s="34" t="str">
        <f>IF(BT94&lt;&gt;"",HLOOKUP(COUNT($F94:BT94)+1,$G$4:$EH$8,BU$14,0)*$D94,IF($C94=BU$17,$G$5*$D94,""))</f>
        <v/>
      </c>
      <c r="BV94" s="34" t="str">
        <f>IF(BU94&lt;&gt;"",HLOOKUP(COUNT($F94:BU94)+1,$G$4:$EH$8,BV$14,0)*$D94,IF($C94=BV$17,$G$5*$D94,""))</f>
        <v/>
      </c>
      <c r="BW94" s="34" t="str">
        <f>IF(BV94&lt;&gt;"",HLOOKUP(COUNT($F94:BV94)+1,$G$4:$EH$8,BW$14,0)*$D94,IF($C94=BW$17,$G$5*$D94,""))</f>
        <v/>
      </c>
      <c r="BX94" s="34" t="str">
        <f>IF(BW94&lt;&gt;"",HLOOKUP(COUNT($F94:BW94)+1,$G$4:$EH$8,BX$14,0)*$D94,IF($C94=BX$17,$G$5*$D94,""))</f>
        <v/>
      </c>
      <c r="BY94" s="34" t="str">
        <f>IF(BX94&lt;&gt;"",HLOOKUP(COUNT($F94:BX94)+1,$G$4:$EH$8,BY$14,0)*$D94,IF($C94=BY$17,$G$5*$D94,""))</f>
        <v/>
      </c>
      <c r="BZ94" s="34" t="str">
        <f>IF(BY94&lt;&gt;"",HLOOKUP(COUNT($F94:BY94)+1,$G$4:$EH$8,BZ$14,0)*$D94,IF($C94=BZ$17,$G$5*$D94,""))</f>
        <v/>
      </c>
      <c r="CA94" s="34" t="str">
        <f>IF(BZ94&lt;&gt;"",HLOOKUP(COUNT($F94:BZ94)+1,$G$4:$EH$8,CA$14,0)*$D94,IF($C94=CA$17,$G$5*$D94,""))</f>
        <v/>
      </c>
      <c r="CB94" s="34" t="str">
        <f>IF(CA94&lt;&gt;"",HLOOKUP(COUNT($F94:CA94)+1,$G$4:$EH$8,CB$14,0)*$D94,IF($C94=CB$17,$G$5*$D94,""))</f>
        <v/>
      </c>
      <c r="CC94" s="34" t="str">
        <f>IF(CB94&lt;&gt;"",HLOOKUP(COUNT($F94:CB94)+1,$G$4:$EH$8,CC$14,0)*$D94,IF($C94=CC$17,$G$5*$D94,""))</f>
        <v/>
      </c>
      <c r="CD94" s="34">
        <f>IF(CC94&lt;&gt;"",HLOOKUP(COUNT($F94:CC94)+1,$G$4:$EH$8,CD$14,0)*$D94,IF($C94=CD$17,$G$5*$D94,""))</f>
        <v>0</v>
      </c>
      <c r="CE94" s="34">
        <f>IF(CD94&lt;&gt;"",HLOOKUP(COUNT($F94:CD94)+1,$G$4:$EH$8,CE$14,0)*$D94,IF($C94=CE$17,$G$5*$D94,""))</f>
        <v>0</v>
      </c>
      <c r="CF94" s="34" t="e">
        <f>IF(CE94&lt;&gt;"",HLOOKUP(COUNT($F94:CE94)+1,$G$4:$EH$8,CF$14,0)*$D94,IF($C94=CF$17,$G$5*$D94,""))</f>
        <v>#VALUE!</v>
      </c>
      <c r="CG94" s="34" t="e">
        <f>IF(CF94&lt;&gt;"",HLOOKUP(COUNT($F94:CF94)+1,$G$4:$EH$8,CG$14,0)*$D94,IF($C94=CG$17,$G$5*$D94,""))</f>
        <v>#VALUE!</v>
      </c>
      <c r="CH94" s="34" t="e">
        <f>IF(CG94&lt;&gt;"",HLOOKUP(COUNT($F94:CG94)+1,$G$4:$EH$8,CH$14,0)*$D94,IF($C94=CH$17,$G$5*$D94,""))</f>
        <v>#VALUE!</v>
      </c>
      <c r="CI94" s="34" t="e">
        <f>IF(CH94&lt;&gt;"",HLOOKUP(COUNT($F94:CH94)+1,$G$4:$EH$8,CI$14,0)*$D94,IF($C94=CI$17,$G$5*$D94,""))</f>
        <v>#VALUE!</v>
      </c>
      <c r="CJ94" s="34" t="e">
        <f>IF(CI94&lt;&gt;"",HLOOKUP(COUNT($F94:CI94)+1,$G$4:$EH$8,CJ$14,0)*$D94,IF($C94=CJ$17,$G$5*$D94,""))</f>
        <v>#VALUE!</v>
      </c>
      <c r="CK94" s="34" t="e">
        <f>IF(CJ94&lt;&gt;"",HLOOKUP(COUNT($F94:CJ94)+1,$G$4:$EH$8,CK$14,0)*$D94,IF($C94=CK$17,$G$5*$D94,""))</f>
        <v>#VALUE!</v>
      </c>
      <c r="CL94" s="34" t="e">
        <f>IF(CK94&lt;&gt;"",HLOOKUP(COUNT($F94:CK94)+1,$G$4:$EH$8,CL$14,0)*$D94,IF($C94=CL$17,$G$5*$D94,""))</f>
        <v>#VALUE!</v>
      </c>
      <c r="CM94" s="34" t="e">
        <f>IF(CL94&lt;&gt;"",HLOOKUP(COUNT($F94:CL94)+1,$G$4:$EH$8,CM$14,0)*$D94,IF($C94=CM$17,$G$5*$D94,""))</f>
        <v>#VALUE!</v>
      </c>
      <c r="CN94" s="34" t="e">
        <f>IF(CM94&lt;&gt;"",HLOOKUP(COUNT($F94:CM94)+1,$G$4:$EH$8,CN$14,0)*$D94,IF($C94=CN$17,$G$5*$D94,""))</f>
        <v>#VALUE!</v>
      </c>
      <c r="CO94" s="34" t="e">
        <f>IF(CN94&lt;&gt;"",HLOOKUP(COUNT($F94:CN94)+1,$G$4:$EH$8,CO$14,0)*$D94,IF($C94=CO$17,$G$5*$D94,""))</f>
        <v>#VALUE!</v>
      </c>
      <c r="CP94" s="34" t="e">
        <f>IF(CO94&lt;&gt;"",HLOOKUP(COUNT($F94:CO94)+1,$G$4:$EH$8,CP$14,0)*$D94,IF($C94=CP$17,$G$5*$D94,""))</f>
        <v>#VALUE!</v>
      </c>
      <c r="CQ94" s="34" t="e">
        <f>IF(CP94&lt;&gt;"",HLOOKUP(COUNT($F94:CP94)+1,$G$4:$EH$8,CQ$14,0)*$D94,IF($C94=CQ$17,$G$5*$D94,""))</f>
        <v>#VALUE!</v>
      </c>
      <c r="CR94" s="34" t="e">
        <f>IF(CQ94&lt;&gt;"",HLOOKUP(COUNT($F94:CQ94)+1,$G$4:$EH$8,CR$14,0)*$D94,IF($C94=CR$17,$G$5*$D94,""))</f>
        <v>#VALUE!</v>
      </c>
      <c r="CS94" s="34" t="e">
        <f>IF(CR94&lt;&gt;"",HLOOKUP(COUNT($F94:CR94)+1,$G$4:$EH$8,CS$14,0)*$D94,IF($C94=CS$17,$G$5*$D94,""))</f>
        <v>#VALUE!</v>
      </c>
      <c r="CT94" s="34" t="e">
        <f>IF(CS94&lt;&gt;"",HLOOKUP(COUNT($F94:CS94)+1,$G$4:$EH$8,CT$14,0)*$D94,IF($C94=CT$17,$G$5*$D94,""))</f>
        <v>#VALUE!</v>
      </c>
      <c r="CU94" s="34" t="e">
        <f>IF(CT94&lt;&gt;"",HLOOKUP(COUNT($F94:CT94)+1,$G$4:$EH$8,CU$14,0)*$D94,IF($C94=CU$17,$G$5*$D94,""))</f>
        <v>#VALUE!</v>
      </c>
      <c r="CV94" s="34" t="e">
        <f>IF(CU94&lt;&gt;"",HLOOKUP(COUNT($F94:CU94)+1,$G$4:$EH$8,CV$14,0)*$D94,IF($C94=CV$17,$G$5*$D94,""))</f>
        <v>#VALUE!</v>
      </c>
      <c r="CW94" s="34" t="e">
        <f>IF(CV94&lt;&gt;"",HLOOKUP(COUNT($F94:CV94)+1,$G$4:$EH$8,CW$14,0)*$D94,IF($C94=CW$17,$G$5*$D94,""))</f>
        <v>#VALUE!</v>
      </c>
      <c r="CX94" s="34" t="e">
        <f>IF(CW94&lt;&gt;"",HLOOKUP(COUNT($F94:CW94)+1,$G$4:$EH$8,CX$14,0)*$D94,IF($C94=CX$17,$G$5*$D94,""))</f>
        <v>#VALUE!</v>
      </c>
      <c r="CY94" s="34" t="e">
        <f>IF(CX94&lt;&gt;"",HLOOKUP(COUNT($F94:CX94)+1,$G$4:$EH$8,CY$14,0)*$D94,IF($C94=CY$17,$G$5*$D94,""))</f>
        <v>#VALUE!</v>
      </c>
      <c r="CZ94" s="34" t="e">
        <f>IF(CY94&lt;&gt;"",HLOOKUP(COUNT($F94:CY94)+1,$G$4:$EH$8,CZ$14,0)*$D94,IF($C94=CZ$17,$G$5*$D94,""))</f>
        <v>#VALUE!</v>
      </c>
      <c r="DA94" s="34" t="e">
        <f>IF(CZ94&lt;&gt;"",HLOOKUP(COUNT($F94:CZ94)+1,$G$4:$EH$8,DA$14,0)*$D94,IF($C94=DA$17,$G$5*$D94,""))</f>
        <v>#VALUE!</v>
      </c>
      <c r="DB94" s="34" t="e">
        <f>IF(DA94&lt;&gt;"",HLOOKUP(COUNT($F94:DA94)+1,$G$4:$EH$8,DB$14,0)*$D94,IF($C94=DB$17,$G$5*$D94,""))</f>
        <v>#VALUE!</v>
      </c>
      <c r="DC94" s="34" t="e">
        <f>IF(DB94&lt;&gt;"",HLOOKUP(COUNT($F94:DB94)+1,$G$4:$EH$8,DC$14,0)*$D94,IF($C94=DC$17,$G$5*$D94,""))</f>
        <v>#VALUE!</v>
      </c>
      <c r="DD94" s="34" t="e">
        <f>IF(DC94&lt;&gt;"",HLOOKUP(COUNT($F94:DC94)+1,$G$4:$EH$8,DD$14,0)*$D94,IF($C94=DD$17,$G$5*$D94,""))</f>
        <v>#VALUE!</v>
      </c>
      <c r="DE94" s="34" t="e">
        <f>IF(DD94&lt;&gt;"",HLOOKUP(COUNT($F94:DD94)+1,$G$4:$EH$8,DE$14,0)*$D94,IF($C94=DE$17,$G$5*$D94,""))</f>
        <v>#VALUE!</v>
      </c>
      <c r="DF94" s="34" t="e">
        <f>IF(DE94&lt;&gt;"",HLOOKUP(COUNT($F94:DE94)+1,$G$4:$EH$8,DF$14,0)*$D94,IF($C94=DF$17,$G$5*$D94,""))</f>
        <v>#VALUE!</v>
      </c>
      <c r="DG94" s="34" t="e">
        <f>IF(DF94&lt;&gt;"",HLOOKUP(COUNT($F94:DF94)+1,$G$4:$EH$8,DG$14,0)*$D94,IF($C94=DG$17,$G$5*$D94,""))</f>
        <v>#VALUE!</v>
      </c>
      <c r="DH94" s="34" t="e">
        <f>IF(DG94&lt;&gt;"",HLOOKUP(COUNT($F94:DG94)+1,$G$4:$EH$8,DH$14,0)*$D94,IF($C94=DH$17,$G$5*$D94,""))</f>
        <v>#VALUE!</v>
      </c>
      <c r="DI94" s="34" t="e">
        <f>IF(DH94&lt;&gt;"",HLOOKUP(COUNT($F94:DH94)+1,$G$4:$EH$8,DI$14,0)*$D94,IF($C94=DI$17,$G$5*$D94,""))</f>
        <v>#VALUE!</v>
      </c>
      <c r="DJ94" s="34" t="e">
        <f>IF(DI94&lt;&gt;"",HLOOKUP(COUNT($F94:DI94)+1,$G$4:$EH$8,DJ$14,0)*$D94,IF($C94=DJ$17,$G$5*$D94,""))</f>
        <v>#VALUE!</v>
      </c>
      <c r="DK94" s="34" t="e">
        <f>IF(DJ94&lt;&gt;"",HLOOKUP(COUNT($F94:DJ94)+1,$G$4:$EH$8,DK$14,0)*$D94,IF($C94=DK$17,$G$5*$D94,""))</f>
        <v>#VALUE!</v>
      </c>
      <c r="DL94" s="34" t="e">
        <f>IF(DK94&lt;&gt;"",HLOOKUP(COUNT($F94:DK94)+1,$G$4:$EH$8,DL$14,0)*$D94,IF($C94=DL$17,$G$5*$D94,""))</f>
        <v>#VALUE!</v>
      </c>
      <c r="DM94" s="34" t="e">
        <f>IF(DL94&lt;&gt;"",HLOOKUP(COUNT($F94:DL94)+1,$G$4:$EH$8,DM$14,0)*$D94,IF($C94=DM$17,$G$5*$D94,""))</f>
        <v>#VALUE!</v>
      </c>
      <c r="DN94" s="34" t="e">
        <f>IF(DM94&lt;&gt;"",HLOOKUP(COUNT($F94:DM94)+1,$G$4:$EH$8,DN$14,0)*$D94,IF($C94=DN$17,$G$5*$D94,""))</f>
        <v>#VALUE!</v>
      </c>
      <c r="DO94" s="34" t="e">
        <f>IF(DN94&lt;&gt;"",HLOOKUP(COUNT($F94:DN94)+1,$G$4:$EH$8,DO$14,0)*$D94,IF($C94=DO$17,$G$5*$D94,""))</f>
        <v>#VALUE!</v>
      </c>
      <c r="DP94" s="34" t="e">
        <f>IF(DO94&lt;&gt;"",HLOOKUP(COUNT($F94:DO94)+1,$G$4:$EH$8,DP$14,0)*$D94,IF($C94=DP$17,$G$5*$D94,""))</f>
        <v>#VALUE!</v>
      </c>
      <c r="DQ94" s="34" t="e">
        <f>IF(DP94&lt;&gt;"",HLOOKUP(COUNT($F94:DP94)+1,$G$4:$EH$8,DQ$14,0)*$D94,IF($C94=DQ$17,$G$5*$D94,""))</f>
        <v>#VALUE!</v>
      </c>
      <c r="DR94" s="34" t="e">
        <f>IF(DQ94&lt;&gt;"",HLOOKUP(COUNT($F94:DQ94)+1,$G$4:$EH$8,DR$14,0)*$D94,IF($C94=DR$17,$G$5*$D94,""))</f>
        <v>#VALUE!</v>
      </c>
      <c r="DS94" s="34" t="e">
        <f>IF(DR94&lt;&gt;"",HLOOKUP(COUNT($F94:DR94)+1,$G$4:$EH$8,DS$14,0)*$D94,IF($C94=DS$17,$G$5*$D94,""))</f>
        <v>#VALUE!</v>
      </c>
      <c r="DT94" s="34" t="e">
        <f>IF(DS94&lt;&gt;"",HLOOKUP(COUNT($F94:DS94)+1,$G$4:$EH$8,DT$14,0)*$D94,IF($C94=DT$17,$G$5*$D94,""))</f>
        <v>#VALUE!</v>
      </c>
      <c r="DU94" s="34" t="e">
        <f>IF(DT94&lt;&gt;"",HLOOKUP(COUNT($F94:DT94)+1,$G$4:$EH$8,DU$14,0)*$D94,IF($C94=DU$17,$G$5*$D94,""))</f>
        <v>#VALUE!</v>
      </c>
      <c r="DV94" s="34" t="e">
        <f>IF(DU94&lt;&gt;"",HLOOKUP(COUNT($F94:DU94)+1,$G$4:$EH$8,DV$14,0)*$D94,IF($C94=DV$17,$G$5*$D94,""))</f>
        <v>#VALUE!</v>
      </c>
      <c r="DX94" s="34" t="str">
        <f>IF(DW94&lt;&gt;"",HLOOKUP(COUNT($DW94:DW94)+1,$G$4:$CX$8,DX$14,0)*$D94,IF($C94=DX$17,$G$6*$D94,""))</f>
        <v/>
      </c>
      <c r="DY94" s="34" t="str">
        <f>IF(DX94&lt;&gt;"",HLOOKUP(COUNT($DW94:DX94)+1,$G$4:$CX$8,DY$14,0)*$D94,IF($C94=DY$17,$G$6*$D94,""))</f>
        <v/>
      </c>
      <c r="DZ94" s="34" t="str">
        <f>IF(DY94&lt;&gt;"",HLOOKUP(COUNT($DW94:DY94)+1,$G$4:$CX$8,DZ$14,0)*$D94,IF($C94=DZ$17,$G$6*$D94,""))</f>
        <v/>
      </c>
      <c r="EA94" s="34" t="str">
        <f>IF(DZ94&lt;&gt;"",HLOOKUP(COUNT($DW94:DZ94)+1,$G$4:$CX$8,EA$14,0)*$D94,IF($C94=EA$17,$G$6*$D94,""))</f>
        <v/>
      </c>
      <c r="EB94" s="34" t="str">
        <f>IF(EA94&lt;&gt;"",HLOOKUP(COUNT($DW94:EA94)+1,$G$4:$CX$8,EB$14,0)*$D94,IF($C94=EB$17,$G$6*$D94,""))</f>
        <v/>
      </c>
      <c r="EC94" s="34" t="str">
        <f>IF(EB94&lt;&gt;"",HLOOKUP(COUNT($DW94:EB94)+1,$G$4:$CX$8,EC$14,0)*$D94,IF($C94=EC$17,$G$6*$D94,""))</f>
        <v/>
      </c>
      <c r="ED94" s="34" t="str">
        <f>IF(EC94&lt;&gt;"",HLOOKUP(COUNT($DW94:EC94)+1,$G$4:$CX$8,ED$14,0)*$D94,IF($C94=ED$17,$G$6*$D94,""))</f>
        <v/>
      </c>
      <c r="EE94" s="34" t="str">
        <f>IF(ED94&lt;&gt;"",HLOOKUP(COUNT($DW94:ED94)+1,$G$4:$CX$8,EE$14,0)*$D94,IF($C94=EE$17,$G$6*$D94,""))</f>
        <v/>
      </c>
      <c r="EF94" s="34" t="str">
        <f>IF(EE94&lt;&gt;"",HLOOKUP(COUNT($DW94:EE94)+1,$G$4:$CX$8,EF$14,0)*$D94,IF($C94=EF$17,$G$6*$D94,""))</f>
        <v/>
      </c>
      <c r="EG94" s="34" t="str">
        <f>IF(EF94&lt;&gt;"",HLOOKUP(COUNT($DW94:EF94)+1,$G$4:$CX$8,EG$14,0)*$D94,IF($C94=EG$17,$G$6*$D94,""))</f>
        <v/>
      </c>
      <c r="EH94" s="34" t="str">
        <f>IF(EG94&lt;&gt;"",HLOOKUP(COUNT($DW94:EG94)+1,$G$4:$CX$8,EH$14,0)*$D94,IF($C94=EH$17,$G$6*$D94,""))</f>
        <v/>
      </c>
      <c r="EI94" s="34" t="str">
        <f>IF(EH94&lt;&gt;"",HLOOKUP(COUNT($DW94:EH94)+1,$G$4:$CX$8,EI$14,0)*$D94,IF($C94=EI$17,$G$6*$D94,""))</f>
        <v/>
      </c>
      <c r="EJ94" s="34" t="str">
        <f>IF(EI94&lt;&gt;"",HLOOKUP(COUNT($DW94:EI94)+1,$G$4:$CX$8,EJ$14,0)*$D94,IF($C94=EJ$17,$G$6*$D94,""))</f>
        <v/>
      </c>
      <c r="EK94" s="34" t="str">
        <f>IF(EJ94&lt;&gt;"",HLOOKUP(COUNT($DW94:EJ94)+1,$G$4:$CX$8,EK$14,0)*$D94,IF($C94=EK$17,$G$6*$D94,""))</f>
        <v/>
      </c>
      <c r="EL94" s="34" t="str">
        <f>IF(EK94&lt;&gt;"",HLOOKUP(COUNT($DW94:EK94)+1,$G$4:$CX$8,EL$14,0)*$D94,IF($C94=EL$17,$G$6*$D94,""))</f>
        <v/>
      </c>
      <c r="EM94" s="34" t="str">
        <f>IF(EL94&lt;&gt;"",HLOOKUP(COUNT($DW94:EL94)+1,$G$4:$CX$8,EM$14,0)*$D94,IF($C94=EM$17,$G$6*$D94,""))</f>
        <v/>
      </c>
      <c r="EN94" s="34" t="str">
        <f>IF(EM94&lt;&gt;"",HLOOKUP(COUNT($DW94:EM94)+1,$G$4:$CX$8,EN$14,0)*$D94,IF($C94=EN$17,$G$6*$D94,""))</f>
        <v/>
      </c>
      <c r="EO94" s="34" t="str">
        <f>IF(EN94&lt;&gt;"",HLOOKUP(COUNT($DW94:EN94)+1,$G$4:$CX$8,EO$14,0)*$D94,IF($C94=EO$17,$G$6*$D94,""))</f>
        <v/>
      </c>
      <c r="EP94" s="34" t="str">
        <f>IF(EO94&lt;&gt;"",HLOOKUP(COUNT($DW94:EO94)+1,$G$4:$CX$8,EP$14,0)*$D94,IF($C94=EP$17,$G$6*$D94,""))</f>
        <v/>
      </c>
      <c r="EQ94" s="34" t="str">
        <f>IF(EP94&lt;&gt;"",HLOOKUP(COUNT($DW94:EP94)+1,$G$4:$CX$8,EQ$14,0)*$D94,IF($C94=EQ$17,$G$6*$D94,""))</f>
        <v/>
      </c>
      <c r="ER94" s="34" t="str">
        <f>IF(EQ94&lt;&gt;"",HLOOKUP(COUNT($DW94:EQ94)+1,$G$4:$CX$8,ER$14,0)*$D94,IF($C94=ER$17,$G$6*$D94,""))</f>
        <v/>
      </c>
      <c r="ES94" s="34" t="str">
        <f>IF(ER94&lt;&gt;"",HLOOKUP(COUNT($DW94:ER94)+1,$G$4:$CX$8,ES$14,0)*$D94,IF($C94=ES$17,$G$6*$D94,""))</f>
        <v/>
      </c>
      <c r="ET94" s="34" t="str">
        <f>IF(ES94&lt;&gt;"",HLOOKUP(COUNT($DW94:ES94)+1,$G$4:$CX$8,ET$14,0)*$D94,IF($C94=ET$17,$G$6*$D94,""))</f>
        <v/>
      </c>
      <c r="EU94" s="34" t="str">
        <f>IF(ET94&lt;&gt;"",HLOOKUP(COUNT($DW94:ET94)+1,$G$4:$CX$8,EU$14,0)*$D94,IF($C94=EU$17,$G$6*$D94,""))</f>
        <v/>
      </c>
      <c r="EV94" s="34" t="str">
        <f>IF(EU94&lt;&gt;"",HLOOKUP(COUNT($DW94:EU94)+1,$G$4:$CX$8,EV$14,0)*$D94,IF($C94=EV$17,$G$6*$D94,""))</f>
        <v/>
      </c>
      <c r="EW94" s="34" t="str">
        <f>IF(EV94&lt;&gt;"",HLOOKUP(COUNT($DW94:EV94)+1,$G$4:$CX$8,EW$14,0)*$D94,IF($C94=EW$17,$G$6*$D94,""))</f>
        <v/>
      </c>
      <c r="EX94" s="34" t="str">
        <f>IF(EW94&lt;&gt;"",HLOOKUP(COUNT($DW94:EW94)+1,$G$4:$CX$8,EX$14,0)*$D94,IF($C94=EX$17,$G$6*$D94,""))</f>
        <v/>
      </c>
      <c r="EY94" s="34" t="str">
        <f>IF(EX94&lt;&gt;"",HLOOKUP(COUNT($DW94:EX94)+1,$G$4:$CX$8,EY$14,0)*$D94,IF($C94=EY$17,$G$6*$D94,""))</f>
        <v/>
      </c>
      <c r="EZ94" s="34" t="str">
        <f>IF(EY94&lt;&gt;"",HLOOKUP(COUNT($DW94:EY94)+1,$G$4:$CX$8,EZ$14,0)*$D94,IF($C94=EZ$17,$G$6*$D94,""))</f>
        <v/>
      </c>
      <c r="FA94" s="34" t="str">
        <f>IF(EZ94&lt;&gt;"",HLOOKUP(COUNT($DW94:EZ94)+1,$G$4:$CX$8,FA$14,0)*$D94,IF($C94=FA$17,$G$6*$D94,""))</f>
        <v/>
      </c>
      <c r="FB94" s="34" t="str">
        <f>IF(FA94&lt;&gt;"",HLOOKUP(COUNT($DW94:FA94)+1,$G$4:$CX$8,FB$14,0)*$D94,IF($C94=FB$17,$G$6*$D94,""))</f>
        <v/>
      </c>
      <c r="FC94" s="34" t="str">
        <f>IF(FB94&lt;&gt;"",HLOOKUP(COUNT($DW94:FB94)+1,$G$4:$CX$8,FC$14,0)*$D94,IF($C94=FC$17,$G$6*$D94,""))</f>
        <v/>
      </c>
      <c r="FD94" s="34" t="str">
        <f>IF(FC94&lt;&gt;"",HLOOKUP(COUNT($DW94:FC94)+1,$G$4:$CX$8,FD$14,0)*$D94,IF($C94=FD$17,$G$6*$D94,""))</f>
        <v/>
      </c>
      <c r="FE94" s="34" t="str">
        <f>IF(FD94&lt;&gt;"",HLOOKUP(COUNT($DW94:FD94)+1,$G$4:$CX$8,FE$14,0)*$D94,IF($C94=FE$17,$G$6*$D94,""))</f>
        <v/>
      </c>
      <c r="FF94" s="34" t="str">
        <f>IF(FE94&lt;&gt;"",HLOOKUP(COUNT($DW94:FE94)+1,$G$4:$CX$8,FF$14,0)*$D94,IF($C94=FF$17,$G$6*$D94,""))</f>
        <v/>
      </c>
      <c r="FG94" s="34" t="str">
        <f>IF(FF94&lt;&gt;"",HLOOKUP(COUNT($DW94:FF94)+1,$G$4:$CX$8,FG$14,0)*$D94,IF($C94=FG$17,$G$6*$D94,""))</f>
        <v/>
      </c>
      <c r="FH94" s="34" t="str">
        <f>IF(FG94&lt;&gt;"",HLOOKUP(COUNT($DW94:FG94)+1,$G$4:$CX$8,FH$14,0)*$D94,IF($C94=FH$17,$G$6*$D94,""))</f>
        <v/>
      </c>
      <c r="FI94" s="34" t="str">
        <f>IF(FH94&lt;&gt;"",HLOOKUP(COUNT($DW94:FH94)+1,$G$4:$CX$8,FI$14,0)*$D94,IF($C94=FI$17,$G$6*$D94,""))</f>
        <v/>
      </c>
      <c r="FJ94" s="34" t="str">
        <f>IF(FI94&lt;&gt;"",HLOOKUP(COUNT($DW94:FI94)+1,$G$4:$CX$8,FJ$14,0)*$D94,IF($C94=FJ$17,$G$6*$D94,""))</f>
        <v/>
      </c>
      <c r="FK94" s="34" t="str">
        <f>IF(FJ94&lt;&gt;"",HLOOKUP(COUNT($DW94:FJ94)+1,$G$4:$CX$8,FK$14,0)*$D94,IF($C94=FK$17,$G$6*$D94,""))</f>
        <v/>
      </c>
      <c r="FL94" s="34" t="str">
        <f>IF(FK94&lt;&gt;"",HLOOKUP(COUNT($DW94:FK94)+1,$G$4:$CX$8,FL$14,0)*$D94,IF($C94=FL$17,$G$6*$D94,""))</f>
        <v/>
      </c>
      <c r="FM94" s="34" t="str">
        <f>IF(FL94&lt;&gt;"",HLOOKUP(COUNT($DW94:FL94)+1,$G$4:$CX$8,FM$14,0)*$D94,IF($C94=FM$17,$G$6*$D94,""))</f>
        <v/>
      </c>
      <c r="FN94" s="34" t="str">
        <f>IF(FM94&lt;&gt;"",HLOOKUP(COUNT($DW94:FM94)+1,$G$4:$CX$8,FN$14,0)*$D94,IF($C94=FN$17,$G$6*$D94,""))</f>
        <v/>
      </c>
      <c r="FO94" s="34" t="str">
        <f>IF(FN94&lt;&gt;"",HLOOKUP(COUNT($DW94:FN94)+1,$G$4:$CX$8,FO$14,0)*$D94,IF($C94=FO$17,$G$6*$D94,""))</f>
        <v/>
      </c>
      <c r="FP94" s="34" t="str">
        <f>IF(FO94&lt;&gt;"",HLOOKUP(COUNT($DW94:FO94)+1,$G$4:$CX$8,FP$14,0)*$D94,IF($C94=FP$17,$G$6*$D94,""))</f>
        <v/>
      </c>
      <c r="FQ94" s="34" t="str">
        <f>IF(FP94&lt;&gt;"",HLOOKUP(COUNT($DW94:FP94)+1,$G$4:$CX$8,FQ$14,0)*$D94,IF($C94=FQ$17,$G$6*$D94,""))</f>
        <v/>
      </c>
      <c r="FR94" s="34" t="str">
        <f>IF(FQ94&lt;&gt;"",HLOOKUP(COUNT($DW94:FQ94)+1,$G$4:$CX$8,FR$14,0)*$D94,IF($C94=FR$17,$G$6*$D94,""))</f>
        <v/>
      </c>
      <c r="FS94" s="34" t="str">
        <f>IF(FR94&lt;&gt;"",HLOOKUP(COUNT($DW94:FR94)+1,$G$4:$CX$8,FS$14,0)*$D94,IF($C94=FS$17,$G$6*$D94,""))</f>
        <v/>
      </c>
      <c r="FT94" s="34" t="str">
        <f>IF(FS94&lt;&gt;"",HLOOKUP(COUNT($DW94:FS94)+1,$G$4:$CX$8,FT$14,0)*$D94,IF($C94=FT$17,$G$6*$D94,""))</f>
        <v/>
      </c>
      <c r="FU94" s="34" t="str">
        <f>IF(FT94&lt;&gt;"",HLOOKUP(COUNT($DW94:FT94)+1,$G$4:$CX$8,FU$14,0)*$D94,IF($C94=FU$17,$G$6*$D94,""))</f>
        <v/>
      </c>
      <c r="FV94" s="34" t="str">
        <f>IF(FU94&lt;&gt;"",HLOOKUP(COUNT($DW94:FU94)+1,$G$4:$CX$8,FV$14,0)*$D94,IF($C94=FV$17,$G$6*$D94,""))</f>
        <v/>
      </c>
      <c r="FW94" s="34" t="str">
        <f>IF(FV94&lt;&gt;"",HLOOKUP(COUNT($DW94:FV94)+1,$G$4:$CX$8,FW$14,0)*$D94,IF($C94=FW$17,$G$6*$D94,""))</f>
        <v/>
      </c>
      <c r="FX94" s="34" t="str">
        <f>IF(FW94&lt;&gt;"",HLOOKUP(COUNT($DW94:FW94)+1,$G$4:$CX$8,FX$14,0)*$D94,IF($C94=FX$17,$G$6*$D94,""))</f>
        <v/>
      </c>
      <c r="FY94" s="34" t="str">
        <f>IF(FX94&lt;&gt;"",HLOOKUP(COUNT($DW94:FX94)+1,$G$4:$CX$8,FY$14,0)*$D94,IF($C94=FY$17,$G$6*$D94,""))</f>
        <v/>
      </c>
      <c r="FZ94" s="34" t="str">
        <f>IF(FY94&lt;&gt;"",HLOOKUP(COUNT($DW94:FY94)+1,$G$4:$CX$8,FZ$14,0)*$D94,IF($C94=FZ$17,$G$6*$D94,""))</f>
        <v/>
      </c>
      <c r="GA94" s="34" t="str">
        <f>IF(FZ94&lt;&gt;"",HLOOKUP(COUNT($DW94:FZ94)+1,$G$4:$CX$8,GA$14,0)*$D94,IF($C94=GA$17,$G$6*$D94,""))</f>
        <v/>
      </c>
      <c r="GB94" s="34" t="str">
        <f>IF(GA94&lt;&gt;"",HLOOKUP(COUNT($DW94:GA94)+1,$G$4:$CX$8,GB$14,0)*$D94,IF($C94=GB$17,$G$6*$D94,""))</f>
        <v/>
      </c>
      <c r="GC94" s="34" t="str">
        <f>IF(GB94&lt;&gt;"",HLOOKUP(COUNT($DW94:GB94)+1,$G$4:$CX$8,GC$14,0)*$D94,IF($C94=GC$17,$G$6*$D94,""))</f>
        <v/>
      </c>
      <c r="GD94" s="34" t="str">
        <f>IF(GC94&lt;&gt;"",HLOOKUP(COUNT($DW94:GC94)+1,$G$4:$CX$8,GD$14,0)*$D94,IF($C94=GD$17,$G$6*$D94,""))</f>
        <v/>
      </c>
      <c r="GE94" s="34" t="str">
        <f>IF(GD94&lt;&gt;"",HLOOKUP(COUNT($DW94:GD94)+1,$G$4:$CX$8,GE$14,0)*$D94,IF($C94=GE$17,$G$6*$D94,""))</f>
        <v/>
      </c>
      <c r="GF94" s="34" t="str">
        <f>IF(GE94&lt;&gt;"",HLOOKUP(COUNT($DW94:GE94)+1,$G$4:$CX$8,GF$14,0)*$D94,IF($C94=GF$17,$G$6*$D94,""))</f>
        <v/>
      </c>
      <c r="GG94" s="34" t="str">
        <f>IF(GF94&lt;&gt;"",HLOOKUP(COUNT($DW94:GF94)+1,$G$4:$CX$8,GG$14,0)*$D94,IF($C94=GG$17,$G$6*$D94,""))</f>
        <v/>
      </c>
      <c r="GH94" s="34" t="str">
        <f>IF(GG94&lt;&gt;"",HLOOKUP(COUNT($DW94:GG94)+1,$G$4:$CX$8,GH$14,0)*$D94,IF($C94=GH$17,$G$6*$D94,""))</f>
        <v/>
      </c>
      <c r="GI94" s="34" t="str">
        <f>IF(GH94&lt;&gt;"",HLOOKUP(COUNT($DW94:GH94)+1,$G$4:$CX$8,GI$14,0)*$D94,IF($C94=GI$17,$G$6*$D94,""))</f>
        <v/>
      </c>
      <c r="GJ94" s="34" t="str">
        <f>IF(GI94&lt;&gt;"",HLOOKUP(COUNT($DW94:GI94)+1,$G$4:$CX$8,GJ$14,0)*$D94,IF($C94=GJ$17,$G$6*$D94,""))</f>
        <v/>
      </c>
      <c r="GK94" s="34" t="str">
        <f>IF(GJ94&lt;&gt;"",HLOOKUP(COUNT($DW94:GJ94)+1,$G$4:$CX$8,GK$14,0)*$D94,IF($C94=GK$17,$G$6*$D94,""))</f>
        <v/>
      </c>
      <c r="GL94" s="34" t="str">
        <f>IF(GK94&lt;&gt;"",HLOOKUP(COUNT($DW94:GK94)+1,$G$4:$CX$8,GL$14,0)*$D94,IF($C94=GL$17,$G$6*$D94,""))</f>
        <v/>
      </c>
      <c r="GM94" s="34" t="str">
        <f>IF(GL94&lt;&gt;"",HLOOKUP(COUNT($DW94:GL94)+1,$G$4:$CX$8,GM$14,0)*$D94,IF($C94=GM$17,$G$6*$D94,""))</f>
        <v/>
      </c>
      <c r="GN94" s="34" t="str">
        <f>IF(GM94&lt;&gt;"",HLOOKUP(COUNT($DW94:GM94)+1,$G$4:$CX$8,GN$14,0)*$D94,IF($C94=GN$17,$G$6*$D94,""))</f>
        <v/>
      </c>
      <c r="GO94" s="34" t="str">
        <f>IF(GN94&lt;&gt;"",HLOOKUP(COUNT($DW94:GN94)+1,$G$4:$CX$8,GO$14,0)*$D94,IF($C94=GO$17,$G$6*$D94,""))</f>
        <v/>
      </c>
      <c r="GP94" s="34" t="str">
        <f>IF(GO94&lt;&gt;"",HLOOKUP(COUNT($DW94:GO94)+1,$G$4:$CX$8,GP$14,0)*$D94,IF($C94=GP$17,$G$6*$D94,""))</f>
        <v/>
      </c>
      <c r="GQ94" s="34" t="str">
        <f>IF(GP94&lt;&gt;"",HLOOKUP(COUNT($DW94:GP94)+1,$G$4:$CX$8,GQ$14,0)*$D94,IF($C94=GQ$17,$G$6*$D94,""))</f>
        <v/>
      </c>
      <c r="GR94" s="34" t="str">
        <f>IF(GQ94&lt;&gt;"",HLOOKUP(COUNT($DW94:GQ94)+1,$G$4:$CX$8,GR$14,0)*$D94,IF($C94=GR$17,$G$6*$D94,""))</f>
        <v/>
      </c>
      <c r="GS94" s="34" t="str">
        <f>IF(GR94&lt;&gt;"",HLOOKUP(COUNT($DW94:GR94)+1,$G$4:$CX$8,GS$14,0)*$D94,IF($C94=GS$17,$G$6*$D94,""))</f>
        <v/>
      </c>
      <c r="GT94" s="34" t="str">
        <f>IF(GS94&lt;&gt;"",HLOOKUP(COUNT($DW94:GS94)+1,$G$4:$CX$8,GT$14,0)*$D94,IF($C94=GT$17,$G$6*$D94,""))</f>
        <v/>
      </c>
      <c r="GU94" s="34">
        <f>IF(GT94&lt;&gt;"",HLOOKUP(COUNT($DW94:GT94)+1,$G$4:$CX$8,GU$14,0)*$D94,IF($C94=GU$17,$G$6*$D94,""))</f>
        <v>0</v>
      </c>
      <c r="GV94" s="34">
        <f>IF(GU94&lt;&gt;"",HLOOKUP(COUNT($DW94:GU94)+1,$G$4:$CX$8,GV$14,0)*$D94,IF($C94=GV$17,$G$6*$D94,""))</f>
        <v>7500</v>
      </c>
      <c r="GW94" s="34">
        <f>IF(GV94&lt;&gt;"",HLOOKUP(COUNT($DW94:GV94)+1,$G$4:$CX$8,GW$14,0)*$D94,IF($C94=GW$17,$G$6*$D94,""))</f>
        <v>7500</v>
      </c>
      <c r="GX94" s="34">
        <f>IF(GW94&lt;&gt;"",HLOOKUP(COUNT($DW94:GW94)+1,$G$4:$CX$8,GX$14,0)*$D94,IF($C94=GX$17,$G$6*$D94,""))</f>
        <v>7500</v>
      </c>
      <c r="GY94" s="34">
        <f>IF(GX94&lt;&gt;"",HLOOKUP(COUNT($DW94:GX94)+1,$G$4:$CX$8,GY$14,0)*$D94,IF($C94=GY$17,$G$6*$D94,""))</f>
        <v>9048.4582084179765</v>
      </c>
      <c r="GZ94" s="34">
        <f>IF(GY94&lt;&gt;"",HLOOKUP(COUNT($DW94:GY94)+1,$G$4:$CX$8,GZ$14,0)*$D94,IF($C94=GZ$17,$G$6*$D94,""))</f>
        <v>11310.572760522478</v>
      </c>
      <c r="HA94" s="34">
        <f>IF(GZ94&lt;&gt;"",HLOOKUP(COUNT($DW94:GZ94)+1,$G$4:$CX$8,HA$14,0)*$D94,IF($C94=HA$17,$G$6*$D94,""))</f>
        <v>13572.687312626966</v>
      </c>
      <c r="HB94" s="34">
        <f>IF(HA94&lt;&gt;"",HLOOKUP(COUNT($DW94:HA94)+1,$G$4:$CX$8,HB$14,0)*$D94,IF($C94=HB$17,$G$6*$D94,""))</f>
        <v>15744.31728264728</v>
      </c>
      <c r="HC94" s="34">
        <f>IF(HB94&lt;&gt;"",HLOOKUP(COUNT($DW94:HB94)+1,$G$4:$CX$8,HC$14,0)*$D94,IF($C94=HC$17,$G$6*$D94,""))</f>
        <v>17948.521702217906</v>
      </c>
      <c r="HD94" s="34">
        <f>IF(HC94&lt;&gt;"",HLOOKUP(COUNT($DW94:HC94)+1,$G$4:$CX$8,HD$14,0)*$D94,IF($C94=HD$17,$G$6*$D94,""))</f>
        <v>20281.829523506218</v>
      </c>
      <c r="HE94" s="34">
        <f>IF(HD94&lt;&gt;"",HLOOKUP(COUNT($DW94:HD94)+1,$G$4:$CX$8,HE$14,0)*$D94,IF($C94=HE$17,$G$6*$D94,""))</f>
        <v>22512.830771091903</v>
      </c>
      <c r="HF94" s="34">
        <f>IF(HE94&lt;&gt;"",HLOOKUP(COUNT($DW94:HE94)+1,$G$4:$CX$8,HF$14,0)*$D94,IF($C94=HF$17,$G$6*$D94,""))</f>
        <v>24764.113848201101</v>
      </c>
      <c r="HG94" s="34">
        <f>IF(HF94&lt;&gt;"",HLOOKUP(COUNT($DW94:HF94)+1,$G$4:$CX$8,HG$14,0)*$D94,IF($C94=HG$17,$G$6*$D94,""))</f>
        <v>18573.085386150833</v>
      </c>
      <c r="HH94" s="34">
        <f>IF(HG94&lt;&gt;"",HLOOKUP(COUNT($DW94:HG94)+1,$G$4:$CX$8,HH$14,0)*$D94,IF($C94=HH$17,$G$6*$D94,""))</f>
        <v>17644.431116843283</v>
      </c>
      <c r="HI94" s="34">
        <f>IF(HH94&lt;&gt;"",HLOOKUP(COUNT($DW94:HH94)+1,$G$4:$CX$8,HI$14,0)*$D94,IF($C94=HI$17,$G$6*$D94,""))</f>
        <v>19408.874228527617</v>
      </c>
      <c r="HJ94" s="34">
        <f>IF(HI94&lt;&gt;"",HLOOKUP(COUNT($DW94:HI94)+1,$G$4:$CX$8,HJ$14,0)*$D94,IF($C94=HJ$17,$G$6*$D94,""))</f>
        <v>21349.761651380388</v>
      </c>
      <c r="HK94" s="34">
        <f>IF(HJ94&lt;&gt;"",HLOOKUP(COUNT($DW94:HJ94)+1,$G$4:$CX$8,HK$14,0)*$D94,IF($C94=HK$17,$G$6*$D94,""))</f>
        <v>23484.73781651842</v>
      </c>
      <c r="HL94" s="34">
        <f>IF(HK94&lt;&gt;"",HLOOKUP(COUNT($DW94:HK94)+1,$G$4:$CX$8,HL$14,0)*$D94,IF($C94=HL$17,$G$6*$D94,""))</f>
        <v>25833.211598170259</v>
      </c>
      <c r="HM94" s="34">
        <f>IF(HL94&lt;&gt;"",HLOOKUP(COUNT($DW94:HL94)+1,$G$4:$CX$8,HM$14,0)*$D94,IF($C94=HM$17,$G$6*$D94,""))</f>
        <v>24541.551018261736</v>
      </c>
      <c r="HN94" s="34">
        <f>IF(HM94&lt;&gt;"",HLOOKUP(COUNT($DW94:HM94)+1,$G$4:$CX$8,HN$14,0)*$D94,IF($C94=HN$17,$G$6*$D94,""))</f>
        <v>23314.473467348653</v>
      </c>
      <c r="HO94" s="34">
        <f>IF(HN94&lt;&gt;"",HLOOKUP(COUNT($DW94:HN94)+1,$G$4:$CX$8,HO$14,0)*$D94,IF($C94=HO$17,$G$6*$D94,""))</f>
        <v>24946.486610063057</v>
      </c>
      <c r="HP94" s="34">
        <f>IF(HO94&lt;&gt;"",HLOOKUP(COUNT($DW94:HO94)+1,$G$4:$CX$8,HP$14,0)*$D94,IF($C94=HP$17,$G$6*$D94,""))</f>
        <v>26692.740672767472</v>
      </c>
      <c r="HQ94" s="34">
        <f>IF(HP94&lt;&gt;"",HLOOKUP(COUNT($DW94:HP94)+1,$G$4:$CX$8,HQ$14,0)*$D94,IF($C94=HQ$17,$G$6*$D94,""))</f>
        <v>28561.232519861194</v>
      </c>
      <c r="HR94" s="34">
        <f>IF(HQ94&lt;&gt;"",HLOOKUP(COUNT($DW94:HQ94)+1,$G$4:$CX$8,HR$14,0)*$D94,IF($C94=HR$17,$G$6*$D94,""))</f>
        <v>31417.355771847309</v>
      </c>
      <c r="HS94" s="34">
        <f>IF(HR94&lt;&gt;"",HLOOKUP(COUNT($DW94:HR94)+1,$G$4:$CX$8,HS$14,0)*$D94,IF($C94=HS$17,$G$6*$D94,""))</f>
        <v>26704.75240607022</v>
      </c>
      <c r="HT94" s="34">
        <f>IF(HS94&lt;&gt;"",HLOOKUP(COUNT($DW94:HS94)+1,$G$4:$CX$8,HT$14,0)*$D94,IF($C94=HT$17,$G$6*$D94,""))</f>
        <v>25369.514785766714</v>
      </c>
      <c r="HU94" s="34">
        <f>IF(HT94&lt;&gt;"",HLOOKUP(COUNT($DW94:HT94)+1,$G$4:$CX$8,HU$14,0)*$D94,IF($C94=HU$17,$G$6*$D94,""))</f>
        <v>26637.990525055047</v>
      </c>
      <c r="HV94" s="34">
        <f>IF(HU94&lt;&gt;"",HLOOKUP(COUNT($DW94:HU94)+1,$G$4:$CX$8,HV$14,0)*$D94,IF($C94=HV$17,$G$6*$D94,""))</f>
        <v>27969.890051307804</v>
      </c>
      <c r="HW94" s="34">
        <f>IF(HV94&lt;&gt;"",HLOOKUP(COUNT($DW94:HV94)+1,$G$4:$CX$8,HW$14,0)*$D94,IF($C94=HW$17,$G$6*$D94,""))</f>
        <v>29368.38455387318</v>
      </c>
      <c r="HX94" s="34">
        <f>IF(HW94&lt;&gt;"",HLOOKUP(COUNT($DW94:HW94)+1,$G$4:$CX$8,HX$14,0)*$D94,IF($C94=HX$17,$G$6*$D94,""))</f>
        <v>31424.171472644306</v>
      </c>
      <c r="HY94" s="34">
        <f>IF(HX94&lt;&gt;"",HLOOKUP(COUNT($DW94:HX94)+1,$G$4:$CX$8,HY$14,0)*$D94,IF($C94=HY$17,$G$6*$D94,""))</f>
        <v>28281.754325379879</v>
      </c>
      <c r="HZ94" s="34">
        <f>IF(HY94&lt;&gt;"",HLOOKUP(COUNT($DW94:HY94)+1,$G$4:$CX$8,HZ$14,0)*$D94,IF($C94=HZ$17,$G$6*$D94,""))</f>
        <v>25453.578892841902</v>
      </c>
      <c r="IA94" s="34">
        <f>IF(HZ94&lt;&gt;"",HLOOKUP(COUNT($DW94:HZ94)+1,$G$4:$CX$8,IA$14,0)*$D94,IF($C94=IA$17,$G$6*$D94,""))</f>
        <v>27235.329415340824</v>
      </c>
      <c r="IB94" s="34">
        <f>IF(IA94&lt;&gt;"",HLOOKUP(COUNT($DW94:IA94)+1,$G$4:$CX$8,IB$14,0)*$D94,IF($C94=IB$17,$G$6*$D94,""))</f>
        <v>29141.802474414675</v>
      </c>
      <c r="IC94" s="34">
        <f>IF(IB94&lt;&gt;"",HLOOKUP(COUNT($DW94:IB94)+1,$G$4:$CX$8,IC$14,0)*$D94,IF($C94=IC$17,$G$6*$D94,""))</f>
        <v>31181.728647623713</v>
      </c>
      <c r="ID94" s="34">
        <f>IF(IC94&lt;&gt;"",HLOOKUP(COUNT($DW94:IC94)+1,$G$4:$CX$8,ID$14,0)*$D94,IF($C94=ID$17,$G$6*$D94,""))</f>
        <v>33676.266939433612</v>
      </c>
      <c r="IE94" s="34">
        <f>IF(ID94&lt;&gt;"",HLOOKUP(COUNT($DW94:ID94)+1,$G$4:$CX$8,IE$14,0)*$D94,IF($C94=IE$17,$G$6*$D94,""))</f>
        <v>28961.589567912906</v>
      </c>
      <c r="IF94" s="34">
        <f>IF(IE94&lt;&gt;"",HLOOKUP(COUNT($DW94:IE94)+1,$G$4:$CX$8,IF$14,0)*$D94,IF($C94=IF$17,$G$6*$D94,""))</f>
        <v>27513.510089517258</v>
      </c>
      <c r="IG94" s="34">
        <f>IF(IF94&lt;&gt;"",HLOOKUP(COUNT($DW94:IF94)+1,$G$4:$CX$8,IG$14,0)*$D94,IF($C94=IG$17,$G$6*$D94,""))</f>
        <v>28889.18559399313</v>
      </c>
      <c r="IH94" s="34">
        <f>IF(IG94&lt;&gt;"",HLOOKUP(COUNT($DW94:IG94)+1,$G$4:$CX$8,IH$14,0)*$D94,IF($C94=IH$17,$G$6*$D94,""))</f>
        <v>30333.644873692774</v>
      </c>
      <c r="II94" s="34">
        <f>IF(IH94&lt;&gt;"",HLOOKUP(COUNT($DW94:IH94)+1,$G$4:$CX$8,II$14,0)*$D94,IF($C94=II$17,$G$6*$D94,""))</f>
        <v>31850.327117377412</v>
      </c>
      <c r="IJ94" s="34">
        <f>IF(II94&lt;&gt;"",HLOOKUP(COUNT($DW94:II94)+1,$G$4:$CX$8,IJ$14,0)*$D94,IF($C94=IJ$17,$G$6*$D94,""))</f>
        <v>34079.850015593824</v>
      </c>
      <c r="IK94" s="34">
        <f>IF(IJ94&lt;&gt;"",HLOOKUP(COUNT($DW94:IJ94)+1,$G$4:$CX$8,IK$14,0)*$D94,IF($C94=IK$17,$G$6*$D94,""))</f>
        <v>30671.865014034454</v>
      </c>
      <c r="IL94" s="34">
        <f>IF(IK94&lt;&gt;"",HLOOKUP(COUNT($DW94:IK94)+1,$G$4:$CX$8,IL$14,0)*$D94,IF($C94=IL$17,$G$6*$D94,""))</f>
        <v>27604.678512631006</v>
      </c>
      <c r="IM94" s="34">
        <f>IF(IL94&lt;&gt;"",HLOOKUP(COUNT($DW94:IL94)+1,$G$4:$CX$8,IM$14,0)*$D94,IF($C94=IM$17,$G$6*$D94,""))</f>
        <v>29537.006008515182</v>
      </c>
      <c r="IO94" s="34" t="str">
        <f>IF(IN94&lt;&gt;"",HLOOKUP(COUNT($IN94:IN94)+1,$G$4:$EH$8,IO$14,0)*$D94,IF($C94=IO$17,$G$7*$D94,""))</f>
        <v/>
      </c>
      <c r="IP94" s="34" t="str">
        <f>IF(IO94&lt;&gt;"",HLOOKUP(COUNT($IN94:IO94)+1,$G$4:$EH$8,IP$14,0)*$D94,IF($C94=IP$17,$G$7*$D94,""))</f>
        <v/>
      </c>
      <c r="IQ94" s="34" t="str">
        <f>IF(IP94&lt;&gt;"",HLOOKUP(COUNT($IN94:IP94)+1,$G$4:$EH$8,IQ$14,0)*$D94,IF($C94=IQ$17,$G$7*$D94,""))</f>
        <v/>
      </c>
      <c r="IR94" s="34" t="str">
        <f>IF(IQ94&lt;&gt;"",HLOOKUP(COUNT($IN94:IQ94)+1,$G$4:$EH$8,IR$14,0)*$D94,IF($C94=IR$17,$G$7*$D94,""))</f>
        <v/>
      </c>
      <c r="IS94" s="34" t="str">
        <f>IF(IR94&lt;&gt;"",HLOOKUP(COUNT($IN94:IR94)+1,$G$4:$EH$8,IS$14,0)*$D94,IF($C94=IS$17,$G$7*$D94,""))</f>
        <v/>
      </c>
      <c r="IT94" s="34" t="str">
        <f>IF(IS94&lt;&gt;"",HLOOKUP(COUNT($IN94:IS94)+1,$G$4:$EH$8,IT$14,0)*$D94,IF($C94=IT$17,$G$7*$D94,""))</f>
        <v/>
      </c>
      <c r="IU94" s="34" t="str">
        <f>IF(IT94&lt;&gt;"",HLOOKUP(COUNT($IN94:IT94)+1,$G$4:$EH$8,IU$14,0)*$D94,IF($C94=IU$17,$G$7*$D94,""))</f>
        <v/>
      </c>
      <c r="IV94" s="34" t="str">
        <f>IF(IU94&lt;&gt;"",HLOOKUP(COUNT($IN94:IU94)+1,$G$4:$EH$8,IV$14,0)*$D94,IF($C94=IV$17,$G$7*$D94,""))</f>
        <v/>
      </c>
      <c r="IW94" s="34" t="str">
        <f>IF(IV94&lt;&gt;"",HLOOKUP(COUNT($IN94:IV94)+1,$G$4:$EH$8,IW$14,0)*$D94,IF($C94=IW$17,$G$7*$D94,""))</f>
        <v/>
      </c>
      <c r="IX94" s="34" t="str">
        <f>IF(IW94&lt;&gt;"",HLOOKUP(COUNT($IN94:IW94)+1,$G$4:$EH$8,IX$14,0)*$D94,IF($C94=IX$17,$G$7*$D94,""))</f>
        <v/>
      </c>
      <c r="IY94" s="34" t="str">
        <f>IF(IX94&lt;&gt;"",HLOOKUP(COUNT($IN94:IX94)+1,$G$4:$EH$8,IY$14,0)*$D94,IF($C94=IY$17,$G$7*$D94,""))</f>
        <v/>
      </c>
      <c r="IZ94" s="34" t="str">
        <f>IF(IY94&lt;&gt;"",HLOOKUP(COUNT($IN94:IY94)+1,$G$4:$EH$8,IZ$14,0)*$D94,IF($C94=IZ$17,$G$7*$D94,""))</f>
        <v/>
      </c>
      <c r="JA94" s="34" t="str">
        <f>IF(IZ94&lt;&gt;"",HLOOKUP(COUNT($IN94:IZ94)+1,$G$4:$EH$8,JA$14,0)*$D94,IF($C94=JA$17,$G$7*$D94,""))</f>
        <v/>
      </c>
      <c r="JB94" s="34" t="str">
        <f>IF(JA94&lt;&gt;"",HLOOKUP(COUNT($IN94:JA94)+1,$G$4:$EH$8,JB$14,0)*$D94,IF($C94=JB$17,$G$7*$D94,""))</f>
        <v/>
      </c>
      <c r="JC94" s="34" t="str">
        <f>IF(JB94&lt;&gt;"",HLOOKUP(COUNT($IN94:JB94)+1,$G$4:$EH$8,JC$14,0)*$D94,IF($C94=JC$17,$G$7*$D94,""))</f>
        <v/>
      </c>
      <c r="JD94" s="34" t="str">
        <f>IF(JC94&lt;&gt;"",HLOOKUP(COUNT($IN94:JC94)+1,$G$4:$EH$8,JD$14,0)*$D94,IF($C94=JD$17,$G$7*$D94,""))</f>
        <v/>
      </c>
      <c r="JE94" s="34" t="str">
        <f>IF(JD94&lt;&gt;"",HLOOKUP(COUNT($IN94:JD94)+1,$G$4:$EH$8,JE$14,0)*$D94,IF($C94=JE$17,$G$7*$D94,""))</f>
        <v/>
      </c>
      <c r="JF94" s="34" t="str">
        <f>IF(JE94&lt;&gt;"",HLOOKUP(COUNT($IN94:JE94)+1,$G$4:$EH$8,JF$14,0)*$D94,IF($C94=JF$17,$G$7*$D94,""))</f>
        <v/>
      </c>
      <c r="JG94" s="34" t="str">
        <f>IF(JF94&lt;&gt;"",HLOOKUP(COUNT($IN94:JF94)+1,$G$4:$EH$8,JG$14,0)*$D94,IF($C94=JG$17,$G$7*$D94,""))</f>
        <v/>
      </c>
      <c r="JH94" s="34" t="str">
        <f>IF(JG94&lt;&gt;"",HLOOKUP(COUNT($IN94:JG94)+1,$G$4:$EH$8,JH$14,0)*$D94,IF($C94=JH$17,$G$7*$D94,""))</f>
        <v/>
      </c>
      <c r="JI94" s="34" t="str">
        <f>IF(JH94&lt;&gt;"",HLOOKUP(COUNT($IN94:JH94)+1,$G$4:$EH$8,JI$14,0)*$D94,IF($C94=JI$17,$G$7*$D94,""))</f>
        <v/>
      </c>
      <c r="JJ94" s="34" t="str">
        <f>IF(JI94&lt;&gt;"",HLOOKUP(COUNT($IN94:JI94)+1,$G$4:$EH$8,JJ$14,0)*$D94,IF($C94=JJ$17,$G$7*$D94,""))</f>
        <v/>
      </c>
      <c r="JK94" s="34" t="str">
        <f>IF(JJ94&lt;&gt;"",HLOOKUP(COUNT($IN94:JJ94)+1,$G$4:$EH$8,JK$14,0)*$D94,IF($C94=JK$17,$G$7*$D94,""))</f>
        <v/>
      </c>
      <c r="JL94" s="34" t="str">
        <f>IF(JK94&lt;&gt;"",HLOOKUP(COUNT($IN94:JK94)+1,$G$4:$EH$8,JL$14,0)*$D94,IF($C94=JL$17,$G$7*$D94,""))</f>
        <v/>
      </c>
      <c r="JM94" s="34" t="str">
        <f>IF(JL94&lt;&gt;"",HLOOKUP(COUNT($IN94:JL94)+1,$G$4:$EH$8,JM$14,0)*$D94,IF($C94=JM$17,$G$7*$D94,""))</f>
        <v/>
      </c>
      <c r="JN94" s="34" t="str">
        <f>IF(JM94&lt;&gt;"",HLOOKUP(COUNT($IN94:JM94)+1,$G$4:$EH$8,JN$14,0)*$D94,IF($C94=JN$17,$G$7*$D94,""))</f>
        <v/>
      </c>
      <c r="JO94" s="34" t="str">
        <f>IF(JN94&lt;&gt;"",HLOOKUP(COUNT($IN94:JN94)+1,$G$4:$EH$8,JO$14,0)*$D94,IF($C94=JO$17,$G$7*$D94,""))</f>
        <v/>
      </c>
      <c r="JP94" s="34" t="str">
        <f>IF(JO94&lt;&gt;"",HLOOKUP(COUNT($IN94:JO94)+1,$G$4:$EH$8,JP$14,0)*$D94,IF($C94=JP$17,$G$7*$D94,""))</f>
        <v/>
      </c>
      <c r="JQ94" s="34" t="str">
        <f>IF(JP94&lt;&gt;"",HLOOKUP(COUNT($IN94:JP94)+1,$G$4:$EH$8,JQ$14,0)*$D94,IF($C94=JQ$17,$G$7*$D94,""))</f>
        <v/>
      </c>
      <c r="JR94" s="34" t="str">
        <f>IF(JQ94&lt;&gt;"",HLOOKUP(COUNT($IN94:JQ94)+1,$G$4:$EH$8,JR$14,0)*$D94,IF($C94=JR$17,$G$7*$D94,""))</f>
        <v/>
      </c>
      <c r="JS94" s="34" t="str">
        <f>IF(JR94&lt;&gt;"",HLOOKUP(COUNT($IN94:JR94)+1,$G$4:$EH$8,JS$14,0)*$D94,IF($C94=JS$17,$G$7*$D94,""))</f>
        <v/>
      </c>
      <c r="JT94" s="34" t="str">
        <f>IF(JS94&lt;&gt;"",HLOOKUP(COUNT($IN94:JS94)+1,$G$4:$EH$8,JT$14,0)*$D94,IF($C94=JT$17,$G$7*$D94,""))</f>
        <v/>
      </c>
      <c r="JU94" s="34" t="str">
        <f>IF(JT94&lt;&gt;"",HLOOKUP(COUNT($IN94:JT94)+1,$G$4:$EH$8,JU$14,0)*$D94,IF($C94=JU$17,$G$7*$D94,""))</f>
        <v/>
      </c>
      <c r="JV94" s="34" t="str">
        <f>IF(JU94&lt;&gt;"",HLOOKUP(COUNT($IN94:JU94)+1,$G$4:$EH$8,JV$14,0)*$D94,IF($C94=JV$17,$G$7*$D94,""))</f>
        <v/>
      </c>
      <c r="JW94" s="34" t="str">
        <f>IF(JV94&lt;&gt;"",HLOOKUP(COUNT($IN94:JV94)+1,$G$4:$EH$8,JW$14,0)*$D94,IF($C94=JW$17,$G$7*$D94,""))</f>
        <v/>
      </c>
      <c r="JX94" s="34" t="str">
        <f>IF(JW94&lt;&gt;"",HLOOKUP(COUNT($IN94:JW94)+1,$G$4:$EH$8,JX$14,0)*$D94,IF($C94=JX$17,$G$7*$D94,""))</f>
        <v/>
      </c>
      <c r="JY94" s="34" t="str">
        <f>IF(JX94&lt;&gt;"",HLOOKUP(COUNT($IN94:JX94)+1,$G$4:$EH$8,JY$14,0)*$D94,IF($C94=JY$17,$G$7*$D94,""))</f>
        <v/>
      </c>
      <c r="JZ94" s="34" t="str">
        <f>IF(JY94&lt;&gt;"",HLOOKUP(COUNT($IN94:JY94)+1,$G$4:$EH$8,JZ$14,0)*$D94,IF($C94=JZ$17,$G$7*$D94,""))</f>
        <v/>
      </c>
      <c r="KA94" s="34" t="str">
        <f>IF(JZ94&lt;&gt;"",HLOOKUP(COUNT($IN94:JZ94)+1,$G$4:$EH$8,KA$14,0)*$D94,IF($C94=KA$17,$G$7*$D94,""))</f>
        <v/>
      </c>
      <c r="KB94" s="34" t="str">
        <f>IF(KA94&lt;&gt;"",HLOOKUP(COUNT($IN94:KA94)+1,$G$4:$EH$8,KB$14,0)*$D94,IF($C94=KB$17,$G$7*$D94,""))</f>
        <v/>
      </c>
      <c r="KC94" s="34" t="str">
        <f>IF(KB94&lt;&gt;"",HLOOKUP(COUNT($IN94:KB94)+1,$G$4:$EH$8,KC$14,0)*$D94,IF($C94=KC$17,$G$7*$D94,""))</f>
        <v/>
      </c>
      <c r="KD94" s="34" t="str">
        <f>IF(KC94&lt;&gt;"",HLOOKUP(COUNT($IN94:KC94)+1,$G$4:$EH$8,KD$14,0)*$D94,IF($C94=KD$17,$G$7*$D94,""))</f>
        <v/>
      </c>
      <c r="KE94" s="34" t="str">
        <f>IF(KD94&lt;&gt;"",HLOOKUP(COUNT($IN94:KD94)+1,$G$4:$EH$8,KE$14,0)*$D94,IF($C94=KE$17,$G$7*$D94,""))</f>
        <v/>
      </c>
      <c r="KF94" s="34" t="str">
        <f>IF(KE94&lt;&gt;"",HLOOKUP(COUNT($IN94:KE94)+1,$G$4:$EH$8,KF$14,0)*$D94,IF($C94=KF$17,$G$7*$D94,""))</f>
        <v/>
      </c>
      <c r="KG94" s="34" t="str">
        <f>IF(KF94&lt;&gt;"",HLOOKUP(COUNT($IN94:KF94)+1,$G$4:$EH$8,KG$14,0)*$D94,IF($C94=KG$17,$G$7*$D94,""))</f>
        <v/>
      </c>
      <c r="KH94" s="34" t="str">
        <f>IF(KG94&lt;&gt;"",HLOOKUP(COUNT($IN94:KG94)+1,$G$4:$EH$8,KH$14,0)*$D94,IF($C94=KH$17,$G$7*$D94,""))</f>
        <v/>
      </c>
      <c r="KI94" s="34" t="str">
        <f>IF(KH94&lt;&gt;"",HLOOKUP(COUNT($IN94:KH94)+1,$G$4:$EH$8,KI$14,0)*$D94,IF($C94=KI$17,$G$7*$D94,""))</f>
        <v/>
      </c>
      <c r="KJ94" s="34" t="str">
        <f>IF(KI94&lt;&gt;"",HLOOKUP(COUNT($IN94:KI94)+1,$G$4:$EH$8,KJ$14,0)*$D94,IF($C94=KJ$17,$G$7*$D94,""))</f>
        <v/>
      </c>
      <c r="KK94" s="34" t="str">
        <f>IF(KJ94&lt;&gt;"",HLOOKUP(COUNT($IN94:KJ94)+1,$G$4:$EH$8,KK$14,0)*$D94,IF($C94=KK$17,$G$7*$D94,""))</f>
        <v/>
      </c>
      <c r="KL94" s="34" t="str">
        <f>IF(KK94&lt;&gt;"",HLOOKUP(COUNT($IN94:KK94)+1,$G$4:$EH$8,KL$14,0)*$D94,IF($C94=KL$17,$G$7*$D94,""))</f>
        <v/>
      </c>
      <c r="KM94" s="34" t="str">
        <f>IF(KL94&lt;&gt;"",HLOOKUP(COUNT($IN94:KL94)+1,$G$4:$EH$8,KM$14,0)*$D94,IF($C94=KM$17,$G$7*$D94,""))</f>
        <v/>
      </c>
      <c r="KN94" s="34" t="str">
        <f>IF(KM94&lt;&gt;"",HLOOKUP(COUNT($IN94:KM94)+1,$G$4:$EH$8,KN$14,0)*$D94,IF($C94=KN$17,$G$7*$D94,""))</f>
        <v/>
      </c>
      <c r="KO94" s="34" t="str">
        <f>IF(KN94&lt;&gt;"",HLOOKUP(COUNT($IN94:KN94)+1,$G$4:$EH$8,KO$14,0)*$D94,IF($C94=KO$17,$G$7*$D94,""))</f>
        <v/>
      </c>
      <c r="KP94" s="34" t="str">
        <f>IF(KO94&lt;&gt;"",HLOOKUP(COUNT($IN94:KO94)+1,$G$4:$EH$8,KP$14,0)*$D94,IF($C94=KP$17,$G$7*$D94,""))</f>
        <v/>
      </c>
      <c r="KQ94" s="34" t="str">
        <f>IF(KP94&lt;&gt;"",HLOOKUP(COUNT($IN94:KP94)+1,$G$4:$EH$8,KQ$14,0)*$D94,IF($C94=KQ$17,$G$7*$D94,""))</f>
        <v/>
      </c>
      <c r="KR94" s="34" t="str">
        <f>IF(KQ94&lt;&gt;"",HLOOKUP(COUNT($IN94:KQ94)+1,$G$4:$EH$8,KR$14,0)*$D94,IF($C94=KR$17,$G$7*$D94,""))</f>
        <v/>
      </c>
      <c r="KS94" s="34" t="str">
        <f>IF(KR94&lt;&gt;"",HLOOKUP(COUNT($IN94:KR94)+1,$G$4:$EH$8,KS$14,0)*$D94,IF($C94=KS$17,$G$7*$D94,""))</f>
        <v/>
      </c>
      <c r="KT94" s="34" t="str">
        <f>IF(KS94&lt;&gt;"",HLOOKUP(COUNT($IN94:KS94)+1,$G$4:$EH$8,KT$14,0)*$D94,IF($C94=KT$17,$G$7*$D94,""))</f>
        <v/>
      </c>
      <c r="KU94" s="34" t="str">
        <f>IF(KT94&lt;&gt;"",HLOOKUP(COUNT($IN94:KT94)+1,$G$4:$EH$8,KU$14,0)*$D94,IF($C94=KU$17,$G$7*$D94,""))</f>
        <v/>
      </c>
      <c r="KV94" s="34" t="str">
        <f>IF(KU94&lt;&gt;"",HLOOKUP(COUNT($IN94:KU94)+1,$G$4:$EH$8,KV$14,0)*$D94,IF($C94=KV$17,$G$7*$D94,""))</f>
        <v/>
      </c>
      <c r="KW94" s="34" t="str">
        <f>IF(KV94&lt;&gt;"",HLOOKUP(COUNT($IN94:KV94)+1,$G$4:$EH$8,KW$14,0)*$D94,IF($C94=KW$17,$G$7*$D94,""))</f>
        <v/>
      </c>
      <c r="KX94" s="34" t="str">
        <f>IF(KW94&lt;&gt;"",HLOOKUP(COUNT($IN94:KW94)+1,$G$4:$EH$8,KX$14,0)*$D94,IF($C94=KX$17,$G$7*$D94,""))</f>
        <v/>
      </c>
      <c r="KY94" s="34" t="str">
        <f>IF(KX94&lt;&gt;"",HLOOKUP(COUNT($IN94:KX94)+1,$G$4:$EH$8,KY$14,0)*$D94,IF($C94=KY$17,$G$7*$D94,""))</f>
        <v/>
      </c>
      <c r="KZ94" s="34" t="str">
        <f>IF(KY94&lt;&gt;"",HLOOKUP(COUNT($IN94:KY94)+1,$G$4:$EH$8,KZ$14,0)*$D94,IF($C94=KZ$17,$G$7*$D94,""))</f>
        <v/>
      </c>
      <c r="LA94" s="34" t="str">
        <f>IF(KZ94&lt;&gt;"",HLOOKUP(COUNT($IN94:KZ94)+1,$G$4:$EH$8,LA$14,0)*$D94,IF($C94=LA$17,$G$7*$D94,""))</f>
        <v/>
      </c>
      <c r="LB94" s="34" t="str">
        <f>IF(LA94&lt;&gt;"",HLOOKUP(COUNT($IN94:LA94)+1,$G$4:$EH$8,LB$14,0)*$D94,IF($C94=LB$17,$G$7*$D94,""))</f>
        <v/>
      </c>
      <c r="LC94" s="34" t="str">
        <f>IF(LB94&lt;&gt;"",HLOOKUP(COUNT($IN94:LB94)+1,$G$4:$EH$8,LC$14,0)*$D94,IF($C94=LC$17,$G$7*$D94,""))</f>
        <v/>
      </c>
      <c r="LD94" s="34" t="str">
        <f>IF(LC94&lt;&gt;"",HLOOKUP(COUNT($IN94:LC94)+1,$G$4:$EH$8,LD$14,0)*$D94,IF($C94=LD$17,$G$7*$D94,""))</f>
        <v/>
      </c>
      <c r="LE94" s="34" t="str">
        <f>IF(LD94&lt;&gt;"",HLOOKUP(COUNT($IN94:LD94)+1,$G$4:$EH$8,LE$14,0)*$D94,IF($C94=LE$17,$G$7*$D94,""))</f>
        <v/>
      </c>
      <c r="LF94" s="34" t="str">
        <f>IF(LE94&lt;&gt;"",HLOOKUP(COUNT($IN94:LE94)+1,$G$4:$EH$8,LF$14,0)*$D94,IF($C94=LF$17,$G$7*$D94,""))</f>
        <v/>
      </c>
      <c r="LG94" s="34" t="str">
        <f>IF(LF94&lt;&gt;"",HLOOKUP(COUNT($IN94:LF94)+1,$G$4:$EH$8,LG$14,0)*$D94,IF($C94=LG$17,$G$7*$D94,""))</f>
        <v/>
      </c>
      <c r="LH94" s="34" t="str">
        <f>IF(LG94&lt;&gt;"",HLOOKUP(COUNT($IN94:LG94)+1,$G$4:$EH$8,LH$14,0)*$D94,IF($C94=LH$17,$G$7*$D94,""))</f>
        <v/>
      </c>
      <c r="LI94" s="34" t="str">
        <f>IF(LH94&lt;&gt;"",HLOOKUP(COUNT($IN94:LH94)+1,$G$4:$EH$8,LI$14,0)*$D94,IF($C94=LI$17,$G$7*$D94,""))</f>
        <v/>
      </c>
      <c r="LJ94" s="34" t="str">
        <f>IF(LI94&lt;&gt;"",HLOOKUP(COUNT($IN94:LI94)+1,$G$4:$EH$8,LJ$14,0)*$D94,IF($C94=LJ$17,$G$7*$D94,""))</f>
        <v/>
      </c>
      <c r="LK94" s="34" t="str">
        <f>IF(LJ94&lt;&gt;"",HLOOKUP(COUNT($IN94:LJ94)+1,$G$4:$EH$8,LK$14,0)*$D94,IF($C94=LK$17,$G$7*$D94,""))</f>
        <v/>
      </c>
      <c r="LL94" s="34">
        <f>IF(LK94&lt;&gt;"",HLOOKUP(COUNT($IN94:LK94)+1,$G$4:$EH$8,LL$14,0)*$D94,IF($C94=LL$17,$G$7*$D94,""))</f>
        <v>0</v>
      </c>
      <c r="LM94" s="34">
        <f>IF(LL94&lt;&gt;"",HLOOKUP(COUNT($IN94:LL94)+1,$G$4:$EH$8,LM$14,0)*$D94,IF($C94=LM$17,$G$7*$D94,""))</f>
        <v>3750</v>
      </c>
      <c r="LN94" s="34">
        <f>IF(LM94&lt;&gt;"",HLOOKUP(COUNT($IN94:LM94)+1,$G$4:$EH$8,LN$14,0)*$D94,IF($C94=LN$17,$G$7*$D94,""))</f>
        <v>3750</v>
      </c>
      <c r="LO94" s="34">
        <f>IF(LN94&lt;&gt;"",HLOOKUP(COUNT($IN94:LN94)+1,$G$4:$EH$8,LO$14,0)*$D94,IF($C94=LO$17,$G$7*$D94,""))</f>
        <v>3750</v>
      </c>
      <c r="LP94" s="34">
        <f>IF(LO94&lt;&gt;"",HLOOKUP(COUNT($IN94:LO94)+1,$G$4:$EH$8,LP$14,0)*$D94,IF($C94=LP$17,$G$7*$D94,""))</f>
        <v>3750</v>
      </c>
      <c r="LQ94" s="34">
        <f>IF(LP94&lt;&gt;"",HLOOKUP(COUNT($IN94:LP94)+1,$G$4:$EH$8,LQ$14,0)*$D94,IF($C94=LQ$17,$G$7*$D94,""))</f>
        <v>3770.1909201741591</v>
      </c>
      <c r="LR94" s="34">
        <f>IF(LQ94&lt;&gt;"",HLOOKUP(COUNT($IN94:LQ94)+1,$G$4:$EH$8,LR$14,0)*$D94,IF($C94=LR$17,$G$7*$D94,""))</f>
        <v>4524.2291042089882</v>
      </c>
      <c r="LS94" s="34">
        <f>IF(LR94&lt;&gt;"",HLOOKUP(COUNT($IN94:LR94)+1,$G$4:$EH$8,LS$14,0)*$D94,IF($C94=LS$17,$G$7*$D94,""))</f>
        <v>5248.1057608824267</v>
      </c>
      <c r="LT94" s="34">
        <f>IF(LS94&lt;&gt;"",HLOOKUP(COUNT($IN94:LS94)+1,$G$4:$EH$8,LT$14,0)*$D94,IF($C94=LT$17,$G$7*$D94,""))</f>
        <v>5982.8405674059686</v>
      </c>
      <c r="LU94" s="34">
        <f>IF(LT94&lt;&gt;"",HLOOKUP(COUNT($IN94:LT94)+1,$G$4:$EH$8,LU$14,0)*$D94,IF($C94=LU$17,$G$7*$D94,""))</f>
        <v>6760.6098411687399</v>
      </c>
      <c r="LV94" s="34">
        <f>IF(LU94&lt;&gt;"",HLOOKUP(COUNT($IN94:LU94)+1,$G$4:$EH$8,LV$14,0)*$D94,IF($C94=LV$17,$G$7*$D94,""))</f>
        <v>7504.2769236973027</v>
      </c>
      <c r="LW94" s="34">
        <f>IF(LV94&lt;&gt;"",HLOOKUP(COUNT($IN94:LV94)+1,$G$4:$EH$8,LW$14,0)*$D94,IF($C94=LW$17,$G$7*$D94,""))</f>
        <v>8254.7046160670325</v>
      </c>
      <c r="LX94" s="34">
        <f>IF(LW94&lt;&gt;"",HLOOKUP(COUNT($IN94:LW94)+1,$G$4:$EH$8,LX$14,0)*$D94,IF($C94=LX$17,$G$7*$D94,""))</f>
        <v>6191.0284620502789</v>
      </c>
      <c r="LY94" s="34">
        <f>IF(LX94&lt;&gt;"",HLOOKUP(COUNT($IN94:LX94)+1,$G$4:$EH$8,LY$14,0)*$D94,IF($C94=LY$17,$G$7*$D94,""))</f>
        <v>5881.4770389477608</v>
      </c>
      <c r="LZ94" s="34">
        <f>IF(LY94&lt;&gt;"",HLOOKUP(COUNT($IN94:LY94)+1,$G$4:$EH$8,LZ$14,0)*$D94,IF($C94=LZ$17,$G$7*$D94,""))</f>
        <v>6469.6247428425395</v>
      </c>
      <c r="MA94" s="34">
        <f>IF(LZ94&lt;&gt;"",HLOOKUP(COUNT($IN94:LZ94)+1,$G$4:$EH$8,MA$14,0)*$D94,IF($C94=MA$17,$G$7*$D94,""))</f>
        <v>7116.5872171267965</v>
      </c>
      <c r="MB94" s="34">
        <f>IF(MA94&lt;&gt;"",HLOOKUP(COUNT($IN94:MA94)+1,$G$4:$EH$8,MB$14,0)*$D94,IF($C94=MB$17,$G$7*$D94,""))</f>
        <v>7828.2459388394727</v>
      </c>
      <c r="MC94" s="34">
        <f>IF(MB94&lt;&gt;"",HLOOKUP(COUNT($IN94:MB94)+1,$G$4:$EH$8,MC$14,0)*$D94,IF($C94=MC$17,$G$7*$D94,""))</f>
        <v>8611.0705327234209</v>
      </c>
      <c r="MD94" s="34">
        <f>IF(MC94&lt;&gt;"",HLOOKUP(COUNT($IN94:MC94)+1,$G$4:$EH$8,MD$14,0)*$D94,IF($C94=MD$17,$G$7*$D94,""))</f>
        <v>8180.517006087246</v>
      </c>
      <c r="ME94" s="34">
        <f>IF(MD94&lt;&gt;"",HLOOKUP(COUNT($IN94:MD94)+1,$G$4:$EH$8,ME$14,0)*$D94,IF($C94=ME$17,$G$7*$D94,""))</f>
        <v>7771.4911557828855</v>
      </c>
      <c r="MF94" s="34">
        <f>IF(ME94&lt;&gt;"",HLOOKUP(COUNT($IN94:ME94)+1,$G$4:$EH$8,MF$14,0)*$D94,IF($C94=MF$17,$G$7*$D94,""))</f>
        <v>8315.4955366876875</v>
      </c>
      <c r="MG94" s="34">
        <f>IF(MF94&lt;&gt;"",HLOOKUP(COUNT($IN94:MF94)+1,$G$4:$EH$8,MG$14,0)*$D94,IF($C94=MG$17,$G$7*$D94,""))</f>
        <v>8897.5802242558239</v>
      </c>
      <c r="MH94" s="34">
        <f>IF(MG94&lt;&gt;"",HLOOKUP(COUNT($IN94:MG94)+1,$G$4:$EH$8,MH$14,0)*$D94,IF($C94=MH$17,$G$7*$D94,""))</f>
        <v>9520.4108399537326</v>
      </c>
      <c r="MI94" s="34">
        <f>IF(MH94&lt;&gt;"",HLOOKUP(COUNT($IN94:MH94)+1,$G$4:$EH$8,MI$14,0)*$D94,IF($C94=MI$17,$G$7*$D94,""))</f>
        <v>10472.451923949104</v>
      </c>
      <c r="MJ94" s="34">
        <f>IF(MI94&lt;&gt;"",HLOOKUP(COUNT($IN94:MI94)+1,$G$4:$EH$8,MJ$14,0)*$D94,IF($C94=MJ$17,$G$7*$D94,""))</f>
        <v>8901.5841353567412</v>
      </c>
      <c r="MK94" s="34">
        <f>IF(MJ94&lt;&gt;"",HLOOKUP(COUNT($IN94:MJ94)+1,$G$4:$EH$8,MK$14,0)*$D94,IF($C94=MK$17,$G$7*$D94,""))</f>
        <v>8456.5049285889054</v>
      </c>
      <c r="ML94" s="34">
        <f>IF(MK94&lt;&gt;"",HLOOKUP(COUNT($IN94:MK94)+1,$G$4:$EH$8,ML$14,0)*$D94,IF($C94=ML$17,$G$7*$D94,""))</f>
        <v>8879.3301750183509</v>
      </c>
      <c r="MM94" s="34">
        <f>IF(ML94&lt;&gt;"",HLOOKUP(COUNT($IN94:ML94)+1,$G$4:$EH$8,MM$14,0)*$D94,IF($C94=MM$17,$G$7*$D94,""))</f>
        <v>9323.2966837692693</v>
      </c>
      <c r="MN94" s="34">
        <f>IF(MM94&lt;&gt;"",HLOOKUP(COUNT($IN94:MM94)+1,$G$4:$EH$8,MN$14,0)*$D94,IF($C94=MN$17,$G$7*$D94,""))</f>
        <v>9789.4615179577268</v>
      </c>
      <c r="MO94" s="34">
        <f>IF(MN94&lt;&gt;"",HLOOKUP(COUNT($IN94:MN94)+1,$G$4:$EH$8,MO$14,0)*$D94,IF($C94=MO$17,$G$7*$D94,""))</f>
        <v>10474.723824214771</v>
      </c>
      <c r="MP94" s="34">
        <f>IF(MO94&lt;&gt;"",HLOOKUP(COUNT($IN94:MO94)+1,$G$4:$EH$8,MP$14,0)*$D94,IF($C94=MP$17,$G$7*$D94,""))</f>
        <v>9427.2514417932944</v>
      </c>
      <c r="MQ94" s="34">
        <f>IF(MP94&lt;&gt;"",HLOOKUP(COUNT($IN94:MP94)+1,$G$4:$EH$8,MQ$14,0)*$D94,IF($C94=MQ$17,$G$7*$D94,""))</f>
        <v>8484.5262976139675</v>
      </c>
      <c r="MR94" s="34">
        <f>IF(MQ94&lt;&gt;"",HLOOKUP(COUNT($IN94:MQ94)+1,$G$4:$EH$8,MR$14,0)*$D94,IF($C94=MR$17,$G$7*$D94,""))</f>
        <v>9078.4431384469426</v>
      </c>
      <c r="MS94" s="34">
        <f>IF(MR94&lt;&gt;"",HLOOKUP(COUNT($IN94:MR94)+1,$G$4:$EH$8,MS$14,0)*$D94,IF($C94=MS$17,$G$7*$D94,""))</f>
        <v>9713.934158138225</v>
      </c>
      <c r="MT94" s="34">
        <f>IF(MS94&lt;&gt;"",HLOOKUP(COUNT($IN94:MS94)+1,$G$4:$EH$8,MT$14,0)*$D94,IF($C94=MT$17,$G$7*$D94,""))</f>
        <v>10393.909549207907</v>
      </c>
      <c r="MU94" s="34">
        <f>IF(MT94&lt;&gt;"",HLOOKUP(COUNT($IN94:MT94)+1,$G$4:$EH$8,MU$14,0)*$D94,IF($C94=MU$17,$G$7*$D94,""))</f>
        <v>11225.422313144538</v>
      </c>
      <c r="MV94" s="34">
        <f>IF(MU94&lt;&gt;"",HLOOKUP(COUNT($IN94:MU94)+1,$G$4:$EH$8,MV$14,0)*$D94,IF($C94=MV$17,$G$7*$D94,""))</f>
        <v>9653.8631893043039</v>
      </c>
      <c r="MW94" s="34">
        <f>IF(MV94&lt;&gt;"",HLOOKUP(COUNT($IN94:MV94)+1,$G$4:$EH$8,MW$14,0)*$D94,IF($C94=MW$17,$G$7*$D94,""))</f>
        <v>9171.1700298390861</v>
      </c>
      <c r="MX94" s="34">
        <f>IF(MW94&lt;&gt;"",HLOOKUP(COUNT($IN94:MW94)+1,$G$4:$EH$8,MX$14,0)*$D94,IF($C94=MX$17,$G$7*$D94,""))</f>
        <v>9629.728531331044</v>
      </c>
      <c r="MY94" s="34">
        <f>IF(MX94&lt;&gt;"",HLOOKUP(COUNT($IN94:MX94)+1,$G$4:$EH$8,MY$14,0)*$D94,IF($C94=MY$17,$G$7*$D94,""))</f>
        <v>10111.214957897593</v>
      </c>
      <c r="MZ94" s="34">
        <f>IF(MY94&lt;&gt;"",HLOOKUP(COUNT($IN94:MY94)+1,$G$4:$EH$8,MZ$14,0)*$D94,IF($C94=MZ$17,$G$7*$D94,""))</f>
        <v>10616.775705792472</v>
      </c>
      <c r="NA94" s="34">
        <f>IF(MZ94&lt;&gt;"",HLOOKUP(COUNT($IN94:MZ94)+1,$G$4:$EH$8,NA$14,0)*$D94,IF($C94=NA$17,$G$7*$D94,""))</f>
        <v>11359.950005197943</v>
      </c>
      <c r="NB94" s="34">
        <f>IF(NA94&lt;&gt;"",HLOOKUP(COUNT($IN94:NA94)+1,$G$4:$EH$8,NB$14,0)*$D94,IF($C94=NB$17,$G$7*$D94,""))</f>
        <v>10223.955004678153</v>
      </c>
      <c r="NC94" s="34">
        <f>IF(NB94&lt;&gt;"",HLOOKUP(COUNT($IN94:NB94)+1,$G$4:$EH$8,NC$14,0)*$D94,IF($C94=NC$17,$G$7*$D94,""))</f>
        <v>9201.5595042103359</v>
      </c>
      <c r="ND94" s="34">
        <f>IF(NC94&lt;&gt;"",HLOOKUP(COUNT($IN94:NC94)+1,$G$4:$EH$8,ND$14,0)*$D94,IF($C94=ND$17,$G$7*$D94,""))</f>
        <v>9845.6686695050612</v>
      </c>
      <c r="NF94" s="34" t="str">
        <f>IF(NE94&lt;&gt;"",HLOOKUP(COUNT($NE94:NE94)+1,$G$4:$EH$8,NF$14,0)*$D94,IF($C94=NF$17,$G$8*$D94,""))</f>
        <v/>
      </c>
      <c r="NG94" s="34" t="str">
        <f>IF(NF94&lt;&gt;"",HLOOKUP(COUNT($NE94:NF94)+1,$G$4:$EH$8,NG$14,0)*$D94,IF($C94=NG$17,$G$8*$D94,""))</f>
        <v/>
      </c>
      <c r="NH94" s="34" t="str">
        <f>IF(NG94&lt;&gt;"",HLOOKUP(COUNT($NE94:NG94)+1,$G$4:$EH$8,NH$14,0)*$D94,IF($C94=NH$17,$G$8*$D94,""))</f>
        <v/>
      </c>
      <c r="NI94" s="34" t="str">
        <f>IF(NH94&lt;&gt;"",HLOOKUP(COUNT($NE94:NH94)+1,$G$4:$EH$8,NI$14,0)*$D94,IF($C94=NI$17,$G$8*$D94,""))</f>
        <v/>
      </c>
      <c r="NJ94" s="34" t="str">
        <f>IF(NI94&lt;&gt;"",HLOOKUP(COUNT($NE94:NI94)+1,$G$4:$EH$8,NJ$14,0)*$D94,IF($C94=NJ$17,$G$8*$D94,""))</f>
        <v/>
      </c>
      <c r="NK94" s="34" t="str">
        <f>IF(NJ94&lt;&gt;"",HLOOKUP(COUNT($NE94:NJ94)+1,$G$4:$EH$8,NK$14,0)*$D94,IF($C94=NK$17,$G$8*$D94,""))</f>
        <v/>
      </c>
      <c r="NL94" s="34" t="str">
        <f>IF(NK94&lt;&gt;"",HLOOKUP(COUNT($NE94:NK94)+1,$G$4:$EH$8,NL$14,0)*$D94,IF($C94=NL$17,$G$8*$D94,""))</f>
        <v/>
      </c>
      <c r="NM94" s="34" t="str">
        <f>IF(NL94&lt;&gt;"",HLOOKUP(COUNT($NE94:NL94)+1,$G$4:$EH$8,NM$14,0)*$D94,IF($C94=NM$17,$G$8*$D94,""))</f>
        <v/>
      </c>
      <c r="NN94" s="34" t="str">
        <f>IF(NM94&lt;&gt;"",HLOOKUP(COUNT($NE94:NM94)+1,$G$4:$EH$8,NN$14,0)*$D94,IF($C94=NN$17,$G$8*$D94,""))</f>
        <v/>
      </c>
      <c r="NO94" s="34" t="str">
        <f>IF(NN94&lt;&gt;"",HLOOKUP(COUNT($NE94:NN94)+1,$G$4:$EH$8,NO$14,0)*$D94,IF($C94=NO$17,$G$8*$D94,""))</f>
        <v/>
      </c>
      <c r="NP94" s="34" t="str">
        <f>IF(NO94&lt;&gt;"",HLOOKUP(COUNT($NE94:NO94)+1,$G$4:$EH$8,NP$14,0)*$D94,IF($C94=NP$17,$G$8*$D94,""))</f>
        <v/>
      </c>
      <c r="NQ94" s="34" t="str">
        <f>IF(NP94&lt;&gt;"",HLOOKUP(COUNT($NE94:NP94)+1,$G$4:$EH$8,NQ$14,0)*$D94,IF($C94=NQ$17,$G$8*$D94,""))</f>
        <v/>
      </c>
      <c r="NR94" s="34" t="str">
        <f>IF(NQ94&lt;&gt;"",HLOOKUP(COUNT($NE94:NQ94)+1,$G$4:$EH$8,NR$14,0)*$D94,IF($C94=NR$17,$G$8*$D94,""))</f>
        <v/>
      </c>
      <c r="NS94" s="34" t="str">
        <f>IF(NR94&lt;&gt;"",HLOOKUP(COUNT($NE94:NR94)+1,$G$4:$EH$8,NS$14,0)*$D94,IF($C94=NS$17,$G$8*$D94,""))</f>
        <v/>
      </c>
      <c r="NT94" s="34" t="str">
        <f>IF(NS94&lt;&gt;"",HLOOKUP(COUNT($NE94:NS94)+1,$G$4:$EH$8,NT$14,0)*$D94,IF($C94=NT$17,$G$8*$D94,""))</f>
        <v/>
      </c>
      <c r="NU94" s="34" t="str">
        <f>IF(NT94&lt;&gt;"",HLOOKUP(COUNT($NE94:NT94)+1,$G$4:$EH$8,NU$14,0)*$D94,IF($C94=NU$17,$G$8*$D94,""))</f>
        <v/>
      </c>
      <c r="NV94" s="34" t="str">
        <f>IF(NU94&lt;&gt;"",HLOOKUP(COUNT($NE94:NU94)+1,$G$4:$EH$8,NV$14,0)*$D94,IF($C94=NV$17,$G$8*$D94,""))</f>
        <v/>
      </c>
      <c r="NW94" s="34" t="str">
        <f>IF(NV94&lt;&gt;"",HLOOKUP(COUNT($NE94:NV94)+1,$G$4:$EH$8,NW$14,0)*$D94,IF($C94=NW$17,$G$8*$D94,""))</f>
        <v/>
      </c>
      <c r="NX94" s="34" t="str">
        <f>IF(NW94&lt;&gt;"",HLOOKUP(COUNT($NE94:NW94)+1,$G$4:$EH$8,NX$14,0)*$D94,IF($C94=NX$17,$G$8*$D94,""))</f>
        <v/>
      </c>
      <c r="NY94" s="34" t="str">
        <f>IF(NX94&lt;&gt;"",HLOOKUP(COUNT($NE94:NX94)+1,$G$4:$EH$8,NY$14,0)*$D94,IF($C94=NY$17,$G$8*$D94,""))</f>
        <v/>
      </c>
      <c r="NZ94" s="34" t="str">
        <f>IF(NY94&lt;&gt;"",HLOOKUP(COUNT($NE94:NY94)+1,$G$4:$EH$8,NZ$14,0)*$D94,IF($C94=NZ$17,$G$8*$D94,""))</f>
        <v/>
      </c>
      <c r="OA94" s="34" t="str">
        <f>IF(NZ94&lt;&gt;"",HLOOKUP(COUNT($NE94:NZ94)+1,$G$4:$EH$8,OA$14,0)*$D94,IF($C94=OA$17,$G$8*$D94,""))</f>
        <v/>
      </c>
      <c r="OB94" s="34" t="str">
        <f>IF(OA94&lt;&gt;"",HLOOKUP(COUNT($NE94:OA94)+1,$G$4:$EH$8,OB$14,0)*$D94,IF($C94=OB$17,$G$8*$D94,""))</f>
        <v/>
      </c>
      <c r="OC94" s="34" t="str">
        <f>IF(OB94&lt;&gt;"",HLOOKUP(COUNT($NE94:OB94)+1,$G$4:$EH$8,OC$14,0)*$D94,IF($C94=OC$17,$G$8*$D94,""))</f>
        <v/>
      </c>
      <c r="OD94" s="34" t="str">
        <f>IF(OC94&lt;&gt;"",HLOOKUP(COUNT($NE94:OC94)+1,$G$4:$EH$8,OD$14,0)*$D94,IF($C94=OD$17,$G$8*$D94,""))</f>
        <v/>
      </c>
      <c r="OE94" s="34" t="str">
        <f>IF(OD94&lt;&gt;"",HLOOKUP(COUNT($NE94:OD94)+1,$G$4:$EH$8,OE$14,0)*$D94,IF($C94=OE$17,$G$8*$D94,""))</f>
        <v/>
      </c>
      <c r="OF94" s="34" t="str">
        <f>IF(OE94&lt;&gt;"",HLOOKUP(COUNT($NE94:OE94)+1,$G$4:$EH$8,OF$14,0)*$D94,IF($C94=OF$17,$G$8*$D94,""))</f>
        <v/>
      </c>
      <c r="OG94" s="34" t="str">
        <f>IF(OF94&lt;&gt;"",HLOOKUP(COUNT($NE94:OF94)+1,$G$4:$EH$8,OG$14,0)*$D94,IF($C94=OG$17,$G$8*$D94,""))</f>
        <v/>
      </c>
      <c r="OH94" s="34" t="str">
        <f>IF(OG94&lt;&gt;"",HLOOKUP(COUNT($NE94:OG94)+1,$G$4:$EH$8,OH$14,0)*$D94,IF($C94=OH$17,$G$8*$D94,""))</f>
        <v/>
      </c>
      <c r="OI94" s="34" t="str">
        <f>IF(OH94&lt;&gt;"",HLOOKUP(COUNT($NE94:OH94)+1,$G$4:$EH$8,OI$14,0)*$D94,IF($C94=OI$17,$G$8*$D94,""))</f>
        <v/>
      </c>
      <c r="OJ94" s="34" t="str">
        <f>IF(OI94&lt;&gt;"",HLOOKUP(COUNT($NE94:OI94)+1,$G$4:$EH$8,OJ$14,0)*$D94,IF($C94=OJ$17,$G$8*$D94,""))</f>
        <v/>
      </c>
      <c r="OK94" s="34" t="str">
        <f>IF(OJ94&lt;&gt;"",HLOOKUP(COUNT($NE94:OJ94)+1,$G$4:$EH$8,OK$14,0)*$D94,IF($C94=OK$17,$G$8*$D94,""))</f>
        <v/>
      </c>
      <c r="OL94" s="34" t="str">
        <f>IF(OK94&lt;&gt;"",HLOOKUP(COUNT($NE94:OK94)+1,$G$4:$EH$8,OL$14,0)*$D94,IF($C94=OL$17,$G$8*$D94,""))</f>
        <v/>
      </c>
      <c r="OM94" s="34" t="str">
        <f>IF(OL94&lt;&gt;"",HLOOKUP(COUNT($NE94:OL94)+1,$G$4:$EH$8,OM$14,0)*$D94,IF($C94=OM$17,$G$8*$D94,""))</f>
        <v/>
      </c>
      <c r="ON94" s="34" t="str">
        <f>IF(OM94&lt;&gt;"",HLOOKUP(COUNT($NE94:OM94)+1,$G$4:$EH$8,ON$14,0)*$D94,IF($C94=ON$17,$G$8*$D94,""))</f>
        <v/>
      </c>
      <c r="OO94" s="34" t="str">
        <f>IF(ON94&lt;&gt;"",HLOOKUP(COUNT($NE94:ON94)+1,$G$4:$EH$8,OO$14,0)*$D94,IF($C94=OO$17,$G$8*$D94,""))</f>
        <v/>
      </c>
      <c r="OP94" s="34" t="str">
        <f>IF(OO94&lt;&gt;"",HLOOKUP(COUNT($NE94:OO94)+1,$G$4:$EH$8,OP$14,0)*$D94,IF($C94=OP$17,$G$8*$D94,""))</f>
        <v/>
      </c>
      <c r="OQ94" s="34" t="str">
        <f>IF(OP94&lt;&gt;"",HLOOKUP(COUNT($NE94:OP94)+1,$G$4:$EH$8,OQ$14,0)*$D94,IF($C94=OQ$17,$G$8*$D94,""))</f>
        <v/>
      </c>
      <c r="OR94" s="34" t="str">
        <f>IF(OQ94&lt;&gt;"",HLOOKUP(COUNT($NE94:OQ94)+1,$G$4:$EH$8,OR$14,0)*$D94,IF($C94=OR$17,$G$8*$D94,""))</f>
        <v/>
      </c>
      <c r="OS94" s="34" t="str">
        <f>IF(OR94&lt;&gt;"",HLOOKUP(COUNT($NE94:OR94)+1,$G$4:$EH$8,OS$14,0)*$D94,IF($C94=OS$17,$G$8*$D94,""))</f>
        <v/>
      </c>
      <c r="OT94" s="34" t="str">
        <f>IF(OS94&lt;&gt;"",HLOOKUP(COUNT($NE94:OS94)+1,$G$4:$EH$8,OT$14,0)*$D94,IF($C94=OT$17,$G$8*$D94,""))</f>
        <v/>
      </c>
      <c r="OU94" s="34" t="str">
        <f>IF(OT94&lt;&gt;"",HLOOKUP(COUNT($NE94:OT94)+1,$G$4:$EH$8,OU$14,0)*$D94,IF($C94=OU$17,$G$8*$D94,""))</f>
        <v/>
      </c>
      <c r="OV94" s="34" t="str">
        <f>IF(OU94&lt;&gt;"",HLOOKUP(COUNT($NE94:OU94)+1,$G$4:$EH$8,OV$14,0)*$D94,IF($C94=OV$17,$G$8*$D94,""))</f>
        <v/>
      </c>
      <c r="OW94" s="34" t="str">
        <f>IF(OV94&lt;&gt;"",HLOOKUP(COUNT($NE94:OV94)+1,$G$4:$EH$8,OW$14,0)*$D94,IF($C94=OW$17,$G$8*$D94,""))</f>
        <v/>
      </c>
      <c r="OX94" s="34" t="str">
        <f>IF(OW94&lt;&gt;"",HLOOKUP(COUNT($NE94:OW94)+1,$G$4:$EH$8,OX$14,0)*$D94,IF($C94=OX$17,$G$8*$D94,""))</f>
        <v/>
      </c>
      <c r="OY94" s="34" t="str">
        <f>IF(OX94&lt;&gt;"",HLOOKUP(COUNT($NE94:OX94)+1,$G$4:$EH$8,OY$14,0)*$D94,IF($C94=OY$17,$G$8*$D94,""))</f>
        <v/>
      </c>
      <c r="OZ94" s="34" t="str">
        <f>IF(OY94&lt;&gt;"",HLOOKUP(COUNT($NE94:OY94)+1,$G$4:$EH$8,OZ$14,0)*$D94,IF($C94=OZ$17,$G$8*$D94,""))</f>
        <v/>
      </c>
      <c r="PA94" s="34" t="str">
        <f>IF(OZ94&lt;&gt;"",HLOOKUP(COUNT($NE94:OZ94)+1,$G$4:$EH$8,PA$14,0)*$D94,IF($C94=PA$17,$G$8*$D94,""))</f>
        <v/>
      </c>
      <c r="PB94" s="34" t="str">
        <f>IF(PA94&lt;&gt;"",HLOOKUP(COUNT($NE94:PA94)+1,$G$4:$EH$8,PB$14,0)*$D94,IF($C94=PB$17,$G$8*$D94,""))</f>
        <v/>
      </c>
      <c r="PC94" s="34" t="str">
        <f>IF(PB94&lt;&gt;"",HLOOKUP(COUNT($NE94:PB94)+1,$G$4:$EH$8,PC$14,0)*$D94,IF($C94=PC$17,$G$8*$D94,""))</f>
        <v/>
      </c>
      <c r="PD94" s="34" t="str">
        <f>IF(PC94&lt;&gt;"",HLOOKUP(COUNT($NE94:PC94)+1,$G$4:$EH$8,PD$14,0)*$D94,IF($C94=PD$17,$G$8*$D94,""))</f>
        <v/>
      </c>
      <c r="PE94" s="34" t="str">
        <f>IF(PD94&lt;&gt;"",HLOOKUP(COUNT($NE94:PD94)+1,$G$4:$EH$8,PE$14,0)*$D94,IF($C94=PE$17,$G$8*$D94,""))</f>
        <v/>
      </c>
      <c r="PF94" s="34" t="str">
        <f>IF(PE94&lt;&gt;"",HLOOKUP(COUNT($NE94:PE94)+1,$G$4:$EH$8,PF$14,0)*$D94,IF($C94=PF$17,$G$8*$D94,""))</f>
        <v/>
      </c>
      <c r="PG94" s="34" t="str">
        <f>IF(PF94&lt;&gt;"",HLOOKUP(COUNT($NE94:PF94)+1,$G$4:$EH$8,PG$14,0)*$D94,IF($C94=PG$17,$G$8*$D94,""))</f>
        <v/>
      </c>
      <c r="PH94" s="34" t="str">
        <f>IF(PG94&lt;&gt;"",HLOOKUP(COUNT($NE94:PG94)+1,$G$4:$EH$8,PH$14,0)*$D94,IF($C94=PH$17,$G$8*$D94,""))</f>
        <v/>
      </c>
      <c r="PI94" s="34" t="str">
        <f>IF(PH94&lt;&gt;"",HLOOKUP(COUNT($NE94:PH94)+1,$G$4:$EH$8,PI$14,0)*$D94,IF($C94=PI$17,$G$8*$D94,""))</f>
        <v/>
      </c>
      <c r="PJ94" s="34" t="str">
        <f>IF(PI94&lt;&gt;"",HLOOKUP(COUNT($NE94:PI94)+1,$G$4:$EH$8,PJ$14,0)*$D94,IF($C94=PJ$17,$G$8*$D94,""))</f>
        <v/>
      </c>
      <c r="PK94" s="34" t="str">
        <f>IF(PJ94&lt;&gt;"",HLOOKUP(COUNT($NE94:PJ94)+1,$G$4:$EH$8,PK$14,0)*$D94,IF($C94=PK$17,$G$8*$D94,""))</f>
        <v/>
      </c>
      <c r="PL94" s="34" t="str">
        <f>IF(PK94&lt;&gt;"",HLOOKUP(COUNT($NE94:PK94)+1,$G$4:$EH$8,PL$14,0)*$D94,IF($C94=PL$17,$G$8*$D94,""))</f>
        <v/>
      </c>
      <c r="PM94" s="34" t="str">
        <f>IF(PL94&lt;&gt;"",HLOOKUP(COUNT($NE94:PL94)+1,$G$4:$EH$8,PM$14,0)*$D94,IF($C94=PM$17,$G$8*$D94,""))</f>
        <v/>
      </c>
      <c r="PN94" s="34" t="str">
        <f>IF(PM94&lt;&gt;"",HLOOKUP(COUNT($NE94:PM94)+1,$G$4:$EH$8,PN$14,0)*$D94,IF($C94=PN$17,$G$8*$D94,""))</f>
        <v/>
      </c>
      <c r="PO94" s="34" t="str">
        <f>IF(PN94&lt;&gt;"",HLOOKUP(COUNT($NE94:PN94)+1,$G$4:$EH$8,PO$14,0)*$D94,IF($C94=PO$17,$G$8*$D94,""))</f>
        <v/>
      </c>
      <c r="PP94" s="34" t="str">
        <f>IF(PO94&lt;&gt;"",HLOOKUP(COUNT($NE94:PO94)+1,$G$4:$EH$8,PP$14,0)*$D94,IF($C94=PP$17,$G$8*$D94,""))</f>
        <v/>
      </c>
      <c r="PQ94" s="34" t="str">
        <f>IF(PP94&lt;&gt;"",HLOOKUP(COUNT($NE94:PP94)+1,$G$4:$EH$8,PQ$14,0)*$D94,IF($C94=PQ$17,$G$8*$D94,""))</f>
        <v/>
      </c>
      <c r="PR94" s="34" t="str">
        <f>IF(PQ94&lt;&gt;"",HLOOKUP(COUNT($NE94:PQ94)+1,$G$4:$EH$8,PR$14,0)*$D94,IF($C94=PR$17,$G$8*$D94,""))</f>
        <v/>
      </c>
      <c r="PS94" s="34" t="str">
        <f>IF(PR94&lt;&gt;"",HLOOKUP(COUNT($NE94:PR94)+1,$G$4:$EH$8,PS$14,0)*$D94,IF($C94=PS$17,$G$8*$D94,""))</f>
        <v/>
      </c>
      <c r="PT94" s="34" t="str">
        <f>IF(PS94&lt;&gt;"",HLOOKUP(COUNT($NE94:PS94)+1,$G$4:$EH$8,PT$14,0)*$D94,IF($C94=PT$17,$G$8*$D94,""))</f>
        <v/>
      </c>
      <c r="PU94" s="34" t="str">
        <f>IF(PT94&lt;&gt;"",HLOOKUP(COUNT($NE94:PT94)+1,$G$4:$EH$8,PU$14,0)*$D94,IF($C94=PU$17,$G$8*$D94,""))</f>
        <v/>
      </c>
      <c r="PV94" s="34" t="str">
        <f>IF(PU94&lt;&gt;"",HLOOKUP(COUNT($NE94:PU94)+1,$G$4:$EH$8,PV$14,0)*$D94,IF($C94=PV$17,$G$8*$D94,""))</f>
        <v/>
      </c>
      <c r="PW94" s="34" t="str">
        <f>IF(PV94&lt;&gt;"",HLOOKUP(COUNT($NE94:PV94)+1,$G$4:$EH$8,PW$14,0)*$D94,IF($C94=PW$17,$G$8*$D94,""))</f>
        <v/>
      </c>
      <c r="PX94" s="34" t="str">
        <f>IF(PW94&lt;&gt;"",HLOOKUP(COUNT($NE94:PW94)+1,$G$4:$EH$8,PX$14,0)*$D94,IF($C94=PX$17,$G$8*$D94,""))</f>
        <v/>
      </c>
      <c r="PY94" s="34" t="str">
        <f>IF(PX94&lt;&gt;"",HLOOKUP(COUNT($NE94:PX94)+1,$G$4:$EH$8,PY$14,0)*$D94,IF($C94=PY$17,$G$8*$D94,""))</f>
        <v/>
      </c>
      <c r="PZ94" s="34" t="str">
        <f>IF(PY94&lt;&gt;"",HLOOKUP(COUNT($NE94:PY94)+1,$G$4:$EH$8,PZ$14,0)*$D94,IF($C94=PZ$17,$G$8*$D94,""))</f>
        <v/>
      </c>
      <c r="QA94" s="34" t="str">
        <f>IF(PZ94&lt;&gt;"",HLOOKUP(COUNT($NE94:PZ94)+1,$G$4:$EH$8,QA$14,0)*$D94,IF($C94=QA$17,$G$8*$D94,""))</f>
        <v/>
      </c>
      <c r="QB94" s="34" t="str">
        <f>IF(QA94&lt;&gt;"",HLOOKUP(COUNT($NE94:QA94)+1,$G$4:$EH$8,QB$14,0)*$D94,IF($C94=QB$17,$G$8*$D94,""))</f>
        <v/>
      </c>
      <c r="QC94" s="34">
        <f>IF(QB94&lt;&gt;"",HLOOKUP(COUNT($NE94:QB94)+1,$G$4:$EH$8,QC$14,0)*$D94,IF($C94=QC$17,$G$8*$D94,""))</f>
        <v>175000</v>
      </c>
      <c r="QD94" s="34">
        <f>IF(QC94&lt;&gt;"",HLOOKUP(COUNT($NE94:QC94)+1,$G$4:$EH$8,QD$14,0)*$D94,IF($C94=QD$17,$G$8*$D94,""))</f>
        <v>0</v>
      </c>
      <c r="QE94" s="34">
        <f>IF(QD94&lt;&gt;"",HLOOKUP(COUNT($NE94:QD94)+1,$G$4:$EH$8,QE$14,0)*$D94,IF($C94=QE$17,$G$8*$D94,""))</f>
        <v>0</v>
      </c>
      <c r="QF94" s="34">
        <f>IF(QE94&lt;&gt;"",HLOOKUP(COUNT($NE94:QE94)+1,$G$4:$EH$8,QF$14,0)*$D94,IF($C94=QF$17,$G$8*$D94,""))</f>
        <v>0</v>
      </c>
      <c r="QG94" s="34">
        <f>IF(QF94&lt;&gt;"",HLOOKUP(COUNT($NE94:QF94)+1,$G$4:$EH$8,QG$14,0)*$D94,IF($C94=QG$17,$G$8*$D94,""))</f>
        <v>0</v>
      </c>
      <c r="QH94" s="34">
        <f>IF(QG94&lt;&gt;"",HLOOKUP(COUNT($NE94:QG94)+1,$G$4:$EH$8,QH$14,0)*$D94,IF($C94=QH$17,$G$8*$D94,""))</f>
        <v>0</v>
      </c>
      <c r="QI94" s="34">
        <f>IF(QH94&lt;&gt;"",HLOOKUP(COUNT($NE94:QH94)+1,$G$4:$EH$8,QI$14,0)*$D94,IF($C94=QI$17,$G$8*$D94,""))</f>
        <v>0</v>
      </c>
      <c r="QJ94" s="34">
        <f>IF(QI94&lt;&gt;"",HLOOKUP(COUNT($NE94:QI94)+1,$G$4:$EH$8,QJ$14,0)*$D94,IF($C94=QJ$17,$G$8*$D94,""))</f>
        <v>0</v>
      </c>
      <c r="QK94" s="34">
        <f>IF(QJ94&lt;&gt;"",HLOOKUP(COUNT($NE94:QJ94)+1,$G$4:$EH$8,QK$14,0)*$D94,IF($C94=QK$17,$G$8*$D94,""))</f>
        <v>0</v>
      </c>
      <c r="QL94" s="34">
        <f>IF(QK94&lt;&gt;"",HLOOKUP(COUNT($NE94:QK94)+1,$G$4:$EH$8,QL$14,0)*$D94,IF($C94=QL$17,$G$8*$D94,""))</f>
        <v>0</v>
      </c>
      <c r="QM94" s="34">
        <f>IF(QL94&lt;&gt;"",HLOOKUP(COUNT($NE94:QL94)+1,$G$4:$EH$8,QM$14,0)*$D94,IF($C94=QM$17,$G$8*$D94,""))</f>
        <v>0</v>
      </c>
      <c r="QN94" s="34">
        <f>IF(QM94&lt;&gt;"",HLOOKUP(COUNT($NE94:QM94)+1,$G$4:$EH$8,QN$14,0)*$D94,IF($C94=QN$17,$G$8*$D94,""))</f>
        <v>0</v>
      </c>
      <c r="QO94" s="34">
        <f>IF(QN94&lt;&gt;"",HLOOKUP(COUNT($NE94:QN94)+1,$G$4:$EH$8,QO$14,0)*$D94,IF($C94=QO$17,$G$8*$D94,""))</f>
        <v>0</v>
      </c>
      <c r="QP94" s="34">
        <f>IF(QO94&lt;&gt;"",HLOOKUP(COUNT($NE94:QO94)+1,$G$4:$EH$8,QP$14,0)*$D94,IF($C94=QP$17,$G$8*$D94,""))</f>
        <v>0</v>
      </c>
      <c r="QQ94" s="34">
        <f>IF(QP94&lt;&gt;"",HLOOKUP(COUNT($NE94:QP94)+1,$G$4:$EH$8,QQ$14,0)*$D94,IF($C94=QQ$17,$G$8*$D94,""))</f>
        <v>0</v>
      </c>
      <c r="QR94" s="34">
        <f>IF(QQ94&lt;&gt;"",HLOOKUP(COUNT($NE94:QQ94)+1,$G$4:$EH$8,QR$14,0)*$D94,IF($C94=QR$17,$G$8*$D94,""))</f>
        <v>0</v>
      </c>
      <c r="QS94" s="34">
        <f>IF(QR94&lt;&gt;"",HLOOKUP(COUNT($NE94:QR94)+1,$G$4:$EH$8,QS$14,0)*$D94,IF($C94=QS$17,$G$8*$D94,""))</f>
        <v>0</v>
      </c>
      <c r="QT94" s="34">
        <f>IF(QS94&lt;&gt;"",HLOOKUP(COUNT($NE94:QS94)+1,$G$4:$EH$8,QT$14,0)*$D94,IF($C94=QT$17,$G$8*$D94,""))</f>
        <v>0</v>
      </c>
      <c r="QU94" s="34">
        <f>IF(QT94&lt;&gt;"",HLOOKUP(COUNT($NE94:QT94)+1,$G$4:$EH$8,QU$14,0)*$D94,IF($C94=QU$17,$G$8*$D94,""))</f>
        <v>0</v>
      </c>
      <c r="QV94" s="34">
        <f>IF(QU94&lt;&gt;"",HLOOKUP(COUNT($NE94:QU94)+1,$G$4:$EH$8,QV$14,0)*$D94,IF($C94=QV$17,$G$8*$D94,""))</f>
        <v>0</v>
      </c>
      <c r="QW94" s="34">
        <f>IF(QV94&lt;&gt;"",HLOOKUP(COUNT($NE94:QV94)+1,$G$4:$EH$8,QW$14,0)*$D94,IF($C94=QW$17,$G$8*$D94,""))</f>
        <v>0</v>
      </c>
      <c r="QX94" s="34">
        <f>IF(QW94&lt;&gt;"",HLOOKUP(COUNT($NE94:QW94)+1,$G$4:$EH$8,QX$14,0)*$D94,IF($C94=QX$17,$G$8*$D94,""))</f>
        <v>0</v>
      </c>
      <c r="QY94" s="34">
        <f>IF(QX94&lt;&gt;"",HLOOKUP(COUNT($NE94:QX94)+1,$G$4:$EH$8,QY$14,0)*$D94,IF($C94=QY$17,$G$8*$D94,""))</f>
        <v>0</v>
      </c>
      <c r="QZ94" s="34">
        <f>IF(QY94&lt;&gt;"",HLOOKUP(COUNT($NE94:QY94)+1,$G$4:$EH$8,QZ$14,0)*$D94,IF($C94=QZ$17,$G$8*$D94,""))</f>
        <v>0</v>
      </c>
      <c r="RA94" s="34">
        <f>IF(QZ94&lt;&gt;"",HLOOKUP(COUNT($NE94:QZ94)+1,$G$4:$EH$8,RA$14,0)*$D94,IF($C94=RA$17,$G$8*$D94,""))</f>
        <v>0</v>
      </c>
      <c r="RB94" s="34">
        <f>IF(RA94&lt;&gt;"",HLOOKUP(COUNT($NE94:RA94)+1,$G$4:$EH$8,RB$14,0)*$D94,IF($C94=RB$17,$G$8*$D94,""))</f>
        <v>0</v>
      </c>
      <c r="RC94" s="34">
        <f>IF(RB94&lt;&gt;"",HLOOKUP(COUNT($NE94:RB94)+1,$G$4:$EH$8,RC$14,0)*$D94,IF($C94=RC$17,$G$8*$D94,""))</f>
        <v>0</v>
      </c>
      <c r="RD94" s="34">
        <f>IF(RC94&lt;&gt;"",HLOOKUP(COUNT($NE94:RC94)+1,$G$4:$EH$8,RD$14,0)*$D94,IF($C94=RD$17,$G$8*$D94,""))</f>
        <v>0</v>
      </c>
      <c r="RE94" s="34">
        <f>IF(RD94&lt;&gt;"",HLOOKUP(COUNT($NE94:RD94)+1,$G$4:$EH$8,RE$14,0)*$D94,IF($C94=RE$17,$G$8*$D94,""))</f>
        <v>0</v>
      </c>
      <c r="RF94" s="34">
        <f>IF(RE94&lt;&gt;"",HLOOKUP(COUNT($NE94:RE94)+1,$G$4:$EH$8,RF$14,0)*$D94,IF($C94=RF$17,$G$8*$D94,""))</f>
        <v>0</v>
      </c>
      <c r="RG94" s="34">
        <f>IF(RF94&lt;&gt;"",HLOOKUP(COUNT($NE94:RF94)+1,$G$4:$EH$8,RG$14,0)*$D94,IF($C94=RG$17,$G$8*$D94,""))</f>
        <v>0</v>
      </c>
      <c r="RH94" s="34">
        <f>IF(RG94&lt;&gt;"",HLOOKUP(COUNT($NE94:RG94)+1,$G$4:$EH$8,RH$14,0)*$D94,IF($C94=RH$17,$G$8*$D94,""))</f>
        <v>0</v>
      </c>
      <c r="RI94" s="34">
        <f>IF(RH94&lt;&gt;"",HLOOKUP(COUNT($NE94:RH94)+1,$G$4:$EH$8,RI$14,0)*$D94,IF($C94=RI$17,$G$8*$D94,""))</f>
        <v>0</v>
      </c>
      <c r="RJ94" s="34">
        <f>IF(RI94&lt;&gt;"",HLOOKUP(COUNT($NE94:RI94)+1,$G$4:$EH$8,RJ$14,0)*$D94,IF($C94=RJ$17,$G$8*$D94,""))</f>
        <v>0</v>
      </c>
      <c r="RK94" s="34">
        <f>IF(RJ94&lt;&gt;"",HLOOKUP(COUNT($NE94:RJ94)+1,$G$4:$EH$8,RK$14,0)*$D94,IF($C94=RK$17,$G$8*$D94,""))</f>
        <v>0</v>
      </c>
      <c r="RL94" s="34">
        <f>IF(RK94&lt;&gt;"",HLOOKUP(COUNT($NE94:RK94)+1,$G$4:$EH$8,RL$14,0)*$D94,IF($C94=RL$17,$G$8*$D94,""))</f>
        <v>0</v>
      </c>
      <c r="RM94" s="34">
        <f>IF(RL94&lt;&gt;"",HLOOKUP(COUNT($NE94:RL94)+1,$G$4:$EH$8,RM$14,0)*$D94,IF($C94=RM$17,$G$8*$D94,""))</f>
        <v>0</v>
      </c>
      <c r="RN94" s="34">
        <f>IF(RM94&lt;&gt;"",HLOOKUP(COUNT($NE94:RM94)+1,$G$4:$EH$8,RN$14,0)*$D94,IF($C94=RN$17,$G$8*$D94,""))</f>
        <v>0</v>
      </c>
      <c r="RO94" s="34">
        <f>IF(RN94&lt;&gt;"",HLOOKUP(COUNT($NE94:RN94)+1,$G$4:$EH$8,RO$14,0)*$D94,IF($C94=RO$17,$G$8*$D94,""))</f>
        <v>0</v>
      </c>
      <c r="RP94" s="34">
        <f>IF(RO94&lt;&gt;"",HLOOKUP(COUNT($NE94:RO94)+1,$G$4:$EH$8,RP$14,0)*$D94,IF($C94=RP$17,$G$8*$D94,""))</f>
        <v>0</v>
      </c>
      <c r="RQ94" s="34">
        <f>IF(RP94&lt;&gt;"",HLOOKUP(COUNT($NE94:RP94)+1,$G$4:$EH$8,RQ$14,0)*$D94,IF($C94=RQ$17,$G$8*$D94,""))</f>
        <v>0</v>
      </c>
      <c r="RR94" s="34">
        <f>IF(RQ94&lt;&gt;"",HLOOKUP(COUNT($NE94:RQ94)+1,$G$4:$EH$8,RR$14,0)*$D94,IF($C94=RR$17,$G$8*$D94,""))</f>
        <v>0</v>
      </c>
      <c r="RS94" s="34">
        <f>IF(RR94&lt;&gt;"",HLOOKUP(COUNT($NE94:RR94)+1,$G$4:$EH$8,RS$14,0)*$D94,IF($C94=RS$17,$G$8*$D94,""))</f>
        <v>0</v>
      </c>
      <c r="RT94" s="34">
        <f>IF(RS94&lt;&gt;"",HLOOKUP(COUNT($NE94:RS94)+1,$G$4:$EH$8,RT$14,0)*$D94,IF($C94=RT$17,$G$8*$D94,""))</f>
        <v>0</v>
      </c>
      <c r="RU94" s="34">
        <f>IF(RT94&lt;&gt;"",HLOOKUP(COUNT($NE94:RT94)+1,$G$4:$EH$8,RU$14,0)*$D94,IF($C94=RU$17,$G$8*$D94,""))</f>
        <v>0</v>
      </c>
      <c r="RW94" s="34" t="str">
        <f>IF(RV94&lt;&gt;"",HLOOKUP(COUNT($RV94:RV94)+1,$G$4:$EH$9,RW$14,0)*$D94,IF($C94=RW$17,$G$9*$D94,""))</f>
        <v/>
      </c>
      <c r="RX94" s="34" t="str">
        <f>IF(RW94&lt;&gt;"",HLOOKUP(COUNT($RV94:RW94)+1,$G$4:$EH$9,RX$14,0)*$D94,IF($C94=RX$17,$G$9*$D94,""))</f>
        <v/>
      </c>
      <c r="RY94" s="34" t="str">
        <f>IF(RX94&lt;&gt;"",HLOOKUP(COUNT($RV94:RX94)+1,$G$4:$EH$9,RY$14,0)*$D94,IF($C94=RY$17,$G$9*$D94,""))</f>
        <v/>
      </c>
      <c r="RZ94" s="34" t="str">
        <f>IF(RY94&lt;&gt;"",HLOOKUP(COUNT($RV94:RY94)+1,$G$4:$EH$9,RZ$14,0)*$D94,IF($C94=RZ$17,$G$9*$D94,""))</f>
        <v/>
      </c>
      <c r="SA94" s="34" t="str">
        <f>IF(RZ94&lt;&gt;"",HLOOKUP(COUNT($RV94:RZ94)+1,$G$4:$EH$9,SA$14,0)*$D94,IF($C94=SA$17,$G$9*$D94,""))</f>
        <v/>
      </c>
      <c r="SB94" s="34" t="str">
        <f>IF(SA94&lt;&gt;"",HLOOKUP(COUNT($RV94:SA94)+1,$G$4:$EH$9,SB$14,0)*$D94,IF($C94=SB$17,$G$9*$D94,""))</f>
        <v/>
      </c>
      <c r="SC94" s="34" t="str">
        <f>IF(SB94&lt;&gt;"",HLOOKUP(COUNT($RV94:SB94)+1,$G$4:$EH$9,SC$14,0)*$D94,IF($C94=SC$17,$G$9*$D94,""))</f>
        <v/>
      </c>
      <c r="SD94" s="34" t="str">
        <f>IF(SC94&lt;&gt;"",HLOOKUP(COUNT($RV94:SC94)+1,$G$4:$EH$9,SD$14,0)*$D94,IF($C94=SD$17,$G$9*$D94,""))</f>
        <v/>
      </c>
      <c r="SE94" s="34" t="str">
        <f>IF(SD94&lt;&gt;"",HLOOKUP(COUNT($RV94:SD94)+1,$G$4:$EH$9,SE$14,0)*$D94,IF($C94=SE$17,$G$9*$D94,""))</f>
        <v/>
      </c>
      <c r="SF94" s="34" t="str">
        <f>IF(SE94&lt;&gt;"",HLOOKUP(COUNT($RV94:SE94)+1,$G$4:$EH$9,SF$14,0)*$D94,IF($C94=SF$17,$G$9*$D94,""))</f>
        <v/>
      </c>
      <c r="SG94" s="34" t="str">
        <f>IF(SF94&lt;&gt;"",HLOOKUP(COUNT($RV94:SF94)+1,$G$4:$EH$9,SG$14,0)*$D94,IF($C94=SG$17,$G$9*$D94,""))</f>
        <v/>
      </c>
      <c r="SH94" s="34" t="str">
        <f>IF(SG94&lt;&gt;"",HLOOKUP(COUNT($RV94:SG94)+1,$G$4:$EH$9,SH$14,0)*$D94,IF($C94=SH$17,$G$9*$D94,""))</f>
        <v/>
      </c>
      <c r="SI94" s="34" t="str">
        <f>IF(SH94&lt;&gt;"",HLOOKUP(COUNT($RV94:SH94)+1,$G$4:$EH$9,SI$14,0)*$D94,IF($C94=SI$17,$G$9*$D94,""))</f>
        <v/>
      </c>
      <c r="SJ94" s="34" t="str">
        <f>IF(SI94&lt;&gt;"",HLOOKUP(COUNT($RV94:SI94)+1,$G$4:$EH$9,SJ$14,0)*$D94,IF($C94=SJ$17,$G$9*$D94,""))</f>
        <v/>
      </c>
      <c r="SK94" s="34" t="str">
        <f>IF(SJ94&lt;&gt;"",HLOOKUP(COUNT($RV94:SJ94)+1,$G$4:$EH$9,SK$14,0)*$D94,IF($C94=SK$17,$G$9*$D94,""))</f>
        <v/>
      </c>
      <c r="SL94" s="34" t="str">
        <f>IF(SK94&lt;&gt;"",HLOOKUP(COUNT($RV94:SK94)+1,$G$4:$EH$9,SL$14,0)*$D94,IF($C94=SL$17,$G$9*$D94,""))</f>
        <v/>
      </c>
      <c r="SM94" s="34" t="str">
        <f>IF(SL94&lt;&gt;"",HLOOKUP(COUNT($RV94:SL94)+1,$G$4:$EH$9,SM$14,0)*$D94,IF($C94=SM$17,$G$9*$D94,""))</f>
        <v/>
      </c>
      <c r="SN94" s="34" t="str">
        <f>IF(SM94&lt;&gt;"",HLOOKUP(COUNT($RV94:SM94)+1,$G$4:$EH$9,SN$14,0)*$D94,IF($C94=SN$17,$G$9*$D94,""))</f>
        <v/>
      </c>
      <c r="SO94" s="34" t="str">
        <f>IF(SN94&lt;&gt;"",HLOOKUP(COUNT($RV94:SN94)+1,$G$4:$EH$9,SO$14,0)*$D94,IF($C94=SO$17,$G$9*$D94,""))</f>
        <v/>
      </c>
      <c r="SP94" s="34" t="str">
        <f>IF(SO94&lt;&gt;"",HLOOKUP(COUNT($RV94:SO94)+1,$G$4:$EH$9,SP$14,0)*$D94,IF($C94=SP$17,$G$9*$D94,""))</f>
        <v/>
      </c>
      <c r="SQ94" s="34" t="str">
        <f>IF(SP94&lt;&gt;"",HLOOKUP(COUNT($RV94:SP94)+1,$G$4:$EH$9,SQ$14,0)*$D94,IF($C94=SQ$17,$G$9*$D94,""))</f>
        <v/>
      </c>
      <c r="SR94" s="34" t="str">
        <f>IF(SQ94&lt;&gt;"",HLOOKUP(COUNT($RV94:SQ94)+1,$G$4:$EH$9,SR$14,0)*$D94,IF($C94=SR$17,$G$9*$D94,""))</f>
        <v/>
      </c>
      <c r="SS94" s="34" t="str">
        <f>IF(SR94&lt;&gt;"",HLOOKUP(COUNT($RV94:SR94)+1,$G$4:$EH$9,SS$14,0)*$D94,IF($C94=SS$17,$G$9*$D94,""))</f>
        <v/>
      </c>
      <c r="ST94" s="34" t="str">
        <f>IF(SS94&lt;&gt;"",HLOOKUP(COUNT($RV94:SS94)+1,$G$4:$EH$9,ST$14,0)*$D94,IF($C94=ST$17,$G$9*$D94,""))</f>
        <v/>
      </c>
      <c r="SU94" s="34" t="str">
        <f>IF(ST94&lt;&gt;"",HLOOKUP(COUNT($RV94:ST94)+1,$G$4:$EH$9,SU$14,0)*$D94,IF($C94=SU$17,$G$9*$D94,""))</f>
        <v/>
      </c>
      <c r="SV94" s="34" t="str">
        <f>IF(SU94&lt;&gt;"",HLOOKUP(COUNT($RV94:SU94)+1,$G$4:$EH$9,SV$14,0)*$D94,IF($C94=SV$17,$G$9*$D94,""))</f>
        <v/>
      </c>
      <c r="SW94" s="34" t="str">
        <f>IF(SV94&lt;&gt;"",HLOOKUP(COUNT($RV94:SV94)+1,$G$4:$EH$9,SW$14,0)*$D94,IF($C94=SW$17,$G$9*$D94,""))</f>
        <v/>
      </c>
      <c r="SX94" s="34" t="str">
        <f>IF(SW94&lt;&gt;"",HLOOKUP(COUNT($RV94:SW94)+1,$G$4:$EH$9,SX$14,0)*$D94,IF($C94=SX$17,$G$9*$D94,""))</f>
        <v/>
      </c>
      <c r="SY94" s="34" t="str">
        <f>IF(SX94&lt;&gt;"",HLOOKUP(COUNT($RV94:SX94)+1,$G$4:$EH$9,SY$14,0)*$D94,IF($C94=SY$17,$G$9*$D94,""))</f>
        <v/>
      </c>
      <c r="SZ94" s="34" t="str">
        <f>IF(SY94&lt;&gt;"",HLOOKUP(COUNT($RV94:SY94)+1,$G$4:$EH$9,SZ$14,0)*$D94,IF($C94=SZ$17,$G$9*$D94,""))</f>
        <v/>
      </c>
      <c r="TA94" s="34" t="str">
        <f>IF(SZ94&lt;&gt;"",HLOOKUP(COUNT($RV94:SZ94)+1,$G$4:$EH$9,TA$14,0)*$D94,IF($C94=TA$17,$G$9*$D94,""))</f>
        <v/>
      </c>
      <c r="TB94" s="34" t="str">
        <f>IF(TA94&lt;&gt;"",HLOOKUP(COUNT($RV94:TA94)+1,$G$4:$EH$9,TB$14,0)*$D94,IF($C94=TB$17,$G$9*$D94,""))</f>
        <v/>
      </c>
      <c r="TC94" s="34" t="str">
        <f>IF(TB94&lt;&gt;"",HLOOKUP(COUNT($RV94:TB94)+1,$G$4:$EH$9,TC$14,0)*$D94,IF($C94=TC$17,$G$9*$D94,""))</f>
        <v/>
      </c>
      <c r="TD94" s="34" t="str">
        <f>IF(TC94&lt;&gt;"",HLOOKUP(COUNT($RV94:TC94)+1,$G$4:$EH$9,TD$14,0)*$D94,IF($C94=TD$17,$G$9*$D94,""))</f>
        <v/>
      </c>
      <c r="TE94" s="34" t="str">
        <f>IF(TD94&lt;&gt;"",HLOOKUP(COUNT($RV94:TD94)+1,$G$4:$EH$9,TE$14,0)*$D94,IF($C94=TE$17,$G$9*$D94,""))</f>
        <v/>
      </c>
      <c r="TF94" s="34" t="str">
        <f>IF(TE94&lt;&gt;"",HLOOKUP(COUNT($RV94:TE94)+1,$G$4:$EH$9,TF$14,0)*$D94,IF($C94=TF$17,$G$9*$D94,""))</f>
        <v/>
      </c>
      <c r="TG94" s="34" t="str">
        <f>IF(TF94&lt;&gt;"",HLOOKUP(COUNT($RV94:TF94)+1,$G$4:$EH$9,TG$14,0)*$D94,IF($C94=TG$17,$G$9*$D94,""))</f>
        <v/>
      </c>
      <c r="TH94" s="34" t="str">
        <f>IF(TG94&lt;&gt;"",HLOOKUP(COUNT($RV94:TG94)+1,$G$4:$EH$9,TH$14,0)*$D94,IF($C94=TH$17,$G$9*$D94,""))</f>
        <v/>
      </c>
      <c r="TI94" s="34" t="str">
        <f>IF(TH94&lt;&gt;"",HLOOKUP(COUNT($RV94:TH94)+1,$G$4:$EH$9,TI$14,0)*$D94,IF($C94=TI$17,$G$9*$D94,""))</f>
        <v/>
      </c>
      <c r="TJ94" s="34" t="str">
        <f>IF(TI94&lt;&gt;"",HLOOKUP(COUNT($RV94:TI94)+1,$G$4:$EH$9,TJ$14,0)*$D94,IF($C94=TJ$17,$G$9*$D94,""))</f>
        <v/>
      </c>
      <c r="TK94" s="34" t="str">
        <f>IF(TJ94&lt;&gt;"",HLOOKUP(COUNT($RV94:TJ94)+1,$G$4:$EH$9,TK$14,0)*$D94,IF($C94=TK$17,$G$9*$D94,""))</f>
        <v/>
      </c>
      <c r="TL94" s="34" t="str">
        <f>IF(TK94&lt;&gt;"",HLOOKUP(COUNT($RV94:TK94)+1,$G$4:$EH$9,TL$14,0)*$D94,IF($C94=TL$17,$G$9*$D94,""))</f>
        <v/>
      </c>
      <c r="TM94" s="34" t="str">
        <f>IF(TL94&lt;&gt;"",HLOOKUP(COUNT($RV94:TL94)+1,$G$4:$EH$9,TM$14,0)*$D94,IF($C94=TM$17,$G$9*$D94,""))</f>
        <v/>
      </c>
      <c r="TN94" s="34" t="str">
        <f>IF(TM94&lt;&gt;"",HLOOKUP(COUNT($RV94:TM94)+1,$G$4:$EH$9,TN$14,0)*$D94,IF($C94=TN$17,$G$9*$D94,""))</f>
        <v/>
      </c>
      <c r="TO94" s="34" t="str">
        <f>IF(TN94&lt;&gt;"",HLOOKUP(COUNT($RV94:TN94)+1,$G$4:$EH$9,TO$14,0)*$D94,IF($C94=TO$17,$G$9*$D94,""))</f>
        <v/>
      </c>
      <c r="TP94" s="34" t="str">
        <f>IF(TO94&lt;&gt;"",HLOOKUP(COUNT($RV94:TO94)+1,$G$4:$EH$9,TP$14,0)*$D94,IF($C94=TP$17,$G$9*$D94,""))</f>
        <v/>
      </c>
      <c r="TQ94" s="34" t="str">
        <f>IF(TP94&lt;&gt;"",HLOOKUP(COUNT($RV94:TP94)+1,$G$4:$EH$9,TQ$14,0)*$D94,IF($C94=TQ$17,$G$9*$D94,""))</f>
        <v/>
      </c>
      <c r="TR94" s="34" t="str">
        <f>IF(TQ94&lt;&gt;"",HLOOKUP(COUNT($RV94:TQ94)+1,$G$4:$EH$9,TR$14,0)*$D94,IF($C94=TR$17,$G$9*$D94,""))</f>
        <v/>
      </c>
      <c r="TS94" s="34" t="str">
        <f>IF(TR94&lt;&gt;"",HLOOKUP(COUNT($RV94:TR94)+1,$G$4:$EH$9,TS$14,0)*$D94,IF($C94=TS$17,$G$9*$D94,""))</f>
        <v/>
      </c>
      <c r="TT94" s="34" t="str">
        <f>IF(TS94&lt;&gt;"",HLOOKUP(COUNT($RV94:TS94)+1,$G$4:$EH$9,TT$14,0)*$D94,IF($C94=TT$17,$G$9*$D94,""))</f>
        <v/>
      </c>
      <c r="TU94" s="34" t="str">
        <f>IF(TT94&lt;&gt;"",HLOOKUP(COUNT($RV94:TT94)+1,$G$4:$EH$9,TU$14,0)*$D94,IF($C94=TU$17,$G$9*$D94,""))</f>
        <v/>
      </c>
      <c r="TV94" s="34" t="str">
        <f>IF(TU94&lt;&gt;"",HLOOKUP(COUNT($RV94:TU94)+1,$G$4:$EH$9,TV$14,0)*$D94,IF($C94=TV$17,$G$9*$D94,""))</f>
        <v/>
      </c>
      <c r="TW94" s="34" t="str">
        <f>IF(TV94&lt;&gt;"",HLOOKUP(COUNT($RV94:TV94)+1,$G$4:$EH$9,TW$14,0)*$D94,IF($C94=TW$17,$G$9*$D94,""))</f>
        <v/>
      </c>
      <c r="TX94" s="34" t="str">
        <f>IF(TW94&lt;&gt;"",HLOOKUP(COUNT($RV94:TW94)+1,$G$4:$EH$9,TX$14,0)*$D94,IF($C94=TX$17,$G$9*$D94,""))</f>
        <v/>
      </c>
      <c r="TY94" s="34" t="str">
        <f>IF(TX94&lt;&gt;"",HLOOKUP(COUNT($RV94:TX94)+1,$G$4:$EH$9,TY$14,0)*$D94,IF($C94=TY$17,$G$9*$D94,""))</f>
        <v/>
      </c>
      <c r="TZ94" s="34" t="str">
        <f>IF(TY94&lt;&gt;"",HLOOKUP(COUNT($RV94:TY94)+1,$G$4:$EH$9,TZ$14,0)*$D94,IF($C94=TZ$17,$G$9*$D94,""))</f>
        <v/>
      </c>
      <c r="UA94" s="34" t="str">
        <f>IF(TZ94&lt;&gt;"",HLOOKUP(COUNT($RV94:TZ94)+1,$G$4:$EH$9,UA$14,0)*$D94,IF($C94=UA$17,$G$9*$D94,""))</f>
        <v/>
      </c>
      <c r="UB94" s="34" t="str">
        <f>IF(UA94&lt;&gt;"",HLOOKUP(COUNT($RV94:UA94)+1,$G$4:$EH$9,UB$14,0)*$D94,IF($C94=UB$17,$G$9*$D94,""))</f>
        <v/>
      </c>
      <c r="UC94" s="34" t="str">
        <f>IF(UB94&lt;&gt;"",HLOOKUP(COUNT($RV94:UB94)+1,$G$4:$EH$9,UC$14,0)*$D94,IF($C94=UC$17,$G$9*$D94,""))</f>
        <v/>
      </c>
      <c r="UD94" s="34" t="str">
        <f>IF(UC94&lt;&gt;"",HLOOKUP(COUNT($RV94:UC94)+1,$G$4:$EH$9,UD$14,0)*$D94,IF($C94=UD$17,$G$9*$D94,""))</f>
        <v/>
      </c>
      <c r="UE94" s="34" t="str">
        <f>IF(UD94&lt;&gt;"",HLOOKUP(COUNT($RV94:UD94)+1,$G$4:$EH$9,UE$14,0)*$D94,IF($C94=UE$17,$G$9*$D94,""))</f>
        <v/>
      </c>
      <c r="UF94" s="34" t="str">
        <f>IF(UE94&lt;&gt;"",HLOOKUP(COUNT($RV94:UE94)+1,$G$4:$EH$9,UF$14,0)*$D94,IF($C94=UF$17,$G$9*$D94,""))</f>
        <v/>
      </c>
      <c r="UG94" s="34" t="str">
        <f>IF(UF94&lt;&gt;"",HLOOKUP(COUNT($RV94:UF94)+1,$G$4:$EH$9,UG$14,0)*$D94,IF($C94=UG$17,$G$9*$D94,""))</f>
        <v/>
      </c>
      <c r="UH94" s="34" t="str">
        <f>IF(UG94&lt;&gt;"",HLOOKUP(COUNT($RV94:UG94)+1,$G$4:$EH$9,UH$14,0)*$D94,IF($C94=UH$17,$G$9*$D94,""))</f>
        <v/>
      </c>
      <c r="UI94" s="34" t="str">
        <f>IF(UH94&lt;&gt;"",HLOOKUP(COUNT($RV94:UH94)+1,$G$4:$EH$9,UI$14,0)*$D94,IF($C94=UI$17,$G$9*$D94,""))</f>
        <v/>
      </c>
      <c r="UJ94" s="34" t="str">
        <f>IF(UI94&lt;&gt;"",HLOOKUP(COUNT($RV94:UI94)+1,$G$4:$EH$9,UJ$14,0)*$D94,IF($C94=UJ$17,$G$9*$D94,""))</f>
        <v/>
      </c>
      <c r="UK94" s="34" t="str">
        <f>IF(UJ94&lt;&gt;"",HLOOKUP(COUNT($RV94:UJ94)+1,$G$4:$EH$9,UK$14,0)*$D94,IF($C94=UK$17,$G$9*$D94,""))</f>
        <v/>
      </c>
      <c r="UL94" s="34" t="str">
        <f>IF(UK94&lt;&gt;"",HLOOKUP(COUNT($RV94:UK94)+1,$G$4:$EH$9,UL$14,0)*$D94,IF($C94=UL$17,$G$9*$D94,""))</f>
        <v/>
      </c>
      <c r="UM94" s="34" t="str">
        <f>IF(UL94&lt;&gt;"",HLOOKUP(COUNT($RV94:UL94)+1,$G$4:$EH$9,UM$14,0)*$D94,IF($C94=UM$17,$G$9*$D94,""))</f>
        <v/>
      </c>
      <c r="UN94" s="34" t="str">
        <f>IF(UM94&lt;&gt;"",HLOOKUP(COUNT($RV94:UM94)+1,$G$4:$EH$9,UN$14,0)*$D94,IF($C94=UN$17,$G$9*$D94,""))</f>
        <v/>
      </c>
      <c r="UO94" s="34" t="str">
        <f>IF(UN94&lt;&gt;"",HLOOKUP(COUNT($RV94:UN94)+1,$G$4:$EH$9,UO$14,0)*$D94,IF($C94=UO$17,$G$9*$D94,""))</f>
        <v/>
      </c>
      <c r="UP94" s="34" t="str">
        <f>IF(UO94&lt;&gt;"",HLOOKUP(COUNT($RV94:UO94)+1,$G$4:$EH$9,UP$14,0)*$D94,IF($C94=UP$17,$G$9*$D94,""))</f>
        <v/>
      </c>
      <c r="UQ94" s="34" t="str">
        <f>IF(UP94&lt;&gt;"",HLOOKUP(COUNT($RV94:UP94)+1,$G$4:$EH$9,UQ$14,0)*$D94,IF($C94=UQ$17,$G$9*$D94,""))</f>
        <v/>
      </c>
      <c r="UR94" s="34" t="str">
        <f>IF(UQ94&lt;&gt;"",HLOOKUP(COUNT($RV94:UQ94)+1,$G$4:$EH$9,UR$14,0)*$D94,IF($C94=UR$17,$G$9*$D94,""))</f>
        <v/>
      </c>
      <c r="US94" s="34" t="str">
        <f>IF(UR94&lt;&gt;"",HLOOKUP(COUNT($RV94:UR94)+1,$G$4:$EH$9,US$14,0)*$D94,IF($C94=US$17,$G$9*$D94,""))</f>
        <v/>
      </c>
      <c r="UT94" s="34">
        <f>IF(US94&lt;&gt;"",HLOOKUP(COUNT($RV94:US94)+1,$G$4:$EH$9,UT$14,0)*$D94,IF($C94=UT$17,$G$9*$D94,""))</f>
        <v>14500</v>
      </c>
      <c r="UU94" s="34">
        <f>IF(UT94&lt;&gt;"",HLOOKUP(COUNT($RV94:UT94)+1,$G$4:$EH$9,UU$14,0)*$D94,IF($C94=UU$17,$G$9*$D94,""))</f>
        <v>0</v>
      </c>
      <c r="UV94" s="34">
        <f>IF(UU94&lt;&gt;"",HLOOKUP(COUNT($RV94:UU94)+1,$G$4:$EH$9,UV$14,0)*$D94,IF($C94=UV$17,$G$9*$D94,""))</f>
        <v>0</v>
      </c>
      <c r="UW94" s="34">
        <f>IF(UV94&lt;&gt;"",HLOOKUP(COUNT($RV94:UV94)+1,$G$4:$EH$9,UW$14,0)*$D94,IF($C94=UW$17,$G$9*$D94,""))</f>
        <v>0</v>
      </c>
      <c r="UX94" s="34">
        <f>IF(UW94&lt;&gt;"",HLOOKUP(COUNT($RV94:UW94)+1,$G$4:$EH$9,UX$14,0)*$D94,IF($C94=UX$17,$G$9*$D94,""))</f>
        <v>0</v>
      </c>
      <c r="UY94" s="34">
        <f>IF(UX94&lt;&gt;"",HLOOKUP(COUNT($RV94:UX94)+1,$G$4:$EH$9,UY$14,0)*$D94,IF($C94=UY$17,$G$9*$D94,""))</f>
        <v>0</v>
      </c>
      <c r="UZ94" s="34">
        <f>IF(UY94&lt;&gt;"",HLOOKUP(COUNT($RV94:UY94)+1,$G$4:$EH$9,UZ$14,0)*$D94,IF($C94=UZ$17,$G$9*$D94,""))</f>
        <v>0</v>
      </c>
      <c r="VA94" s="34">
        <f>IF(UZ94&lt;&gt;"",HLOOKUP(COUNT($RV94:UZ94)+1,$G$4:$EH$9,VA$14,0)*$D94,IF($C94=VA$17,$G$9*$D94,""))</f>
        <v>0</v>
      </c>
      <c r="VB94" s="34">
        <f>IF(VA94&lt;&gt;"",HLOOKUP(COUNT($RV94:VA94)+1,$G$4:$EH$9,VB$14,0)*$D94,IF($C94=VB$17,$G$9*$D94,""))</f>
        <v>0</v>
      </c>
      <c r="VC94" s="34">
        <f>IF(VB94&lt;&gt;"",HLOOKUP(COUNT($RV94:VB94)+1,$G$4:$EH$9,VC$14,0)*$D94,IF($C94=VC$17,$G$9*$D94,""))</f>
        <v>0</v>
      </c>
      <c r="VD94" s="34">
        <f>IF(VC94&lt;&gt;"",HLOOKUP(COUNT($RV94:VC94)+1,$G$4:$EH$9,VD$14,0)*$D94,IF($C94=VD$17,$G$9*$D94,""))</f>
        <v>0</v>
      </c>
      <c r="VE94" s="34">
        <f>IF(VD94&lt;&gt;"",HLOOKUP(COUNT($RV94:VD94)+1,$G$4:$EH$9,VE$14,0)*$D94,IF($C94=VE$17,$G$9*$D94,""))</f>
        <v>0</v>
      </c>
      <c r="VF94" s="34">
        <f>IF(VE94&lt;&gt;"",HLOOKUP(COUNT($RV94:VE94)+1,$G$4:$EH$9,VF$14,0)*$D94,IF($C94=VF$17,$G$9*$D94,""))</f>
        <v>0</v>
      </c>
      <c r="VG94" s="34">
        <f>IF(VF94&lt;&gt;"",HLOOKUP(COUNT($RV94:VF94)+1,$G$4:$EH$9,VG$14,0)*$D94,IF($C94=VG$17,$G$9*$D94,""))</f>
        <v>0</v>
      </c>
      <c r="VH94" s="34">
        <f>IF(VG94&lt;&gt;"",HLOOKUP(COUNT($RV94:VG94)+1,$G$4:$EH$9,VH$14,0)*$D94,IF($C94=VH$17,$G$9*$D94,""))</f>
        <v>0</v>
      </c>
      <c r="VI94" s="34">
        <f>IF(VH94&lt;&gt;"",HLOOKUP(COUNT($RV94:VH94)+1,$G$4:$EH$9,VI$14,0)*$D94,IF($C94=VI$17,$G$9*$D94,""))</f>
        <v>0</v>
      </c>
      <c r="VJ94" s="34">
        <f>IF(VI94&lt;&gt;"",HLOOKUP(COUNT($RV94:VI94)+1,$G$4:$EH$9,VJ$14,0)*$D94,IF($C94=VJ$17,$G$9*$D94,""))</f>
        <v>0</v>
      </c>
      <c r="VK94" s="34">
        <f>IF(VJ94&lt;&gt;"",HLOOKUP(COUNT($RV94:VJ94)+1,$G$4:$EH$9,VK$14,0)*$D94,IF($C94=VK$17,$G$9*$D94,""))</f>
        <v>0</v>
      </c>
      <c r="VL94" s="34">
        <f>IF(VK94&lt;&gt;"",HLOOKUP(COUNT($RV94:VK94)+1,$G$4:$EH$9,VL$14,0)*$D94,IF($C94=VL$17,$G$9*$D94,""))</f>
        <v>0</v>
      </c>
      <c r="VM94" s="34">
        <f>IF(VL94&lt;&gt;"",HLOOKUP(COUNT($RV94:VL94)+1,$G$4:$EH$9,VM$14,0)*$D94,IF($C94=VM$17,$G$9*$D94,""))</f>
        <v>0</v>
      </c>
      <c r="VN94" s="34">
        <f>IF(VM94&lt;&gt;"",HLOOKUP(COUNT($RV94:VM94)+1,$G$4:$EH$9,VN$14,0)*$D94,IF($C94=VN$17,$G$9*$D94,""))</f>
        <v>0</v>
      </c>
      <c r="VO94" s="34">
        <f>IF(VN94&lt;&gt;"",HLOOKUP(COUNT($RV94:VN94)+1,$G$4:$EH$9,VO$14,0)*$D94,IF($C94=VO$17,$G$9*$D94,""))</f>
        <v>0</v>
      </c>
      <c r="VP94" s="34">
        <f>IF(VO94&lt;&gt;"",HLOOKUP(COUNT($RV94:VO94)+1,$G$4:$EH$9,VP$14,0)*$D94,IF($C94=VP$17,$G$9*$D94,""))</f>
        <v>0</v>
      </c>
      <c r="VQ94" s="34">
        <f>IF(VP94&lt;&gt;"",HLOOKUP(COUNT($RV94:VP94)+1,$G$4:$EH$9,VQ$14,0)*$D94,IF($C94=VQ$17,$G$9*$D94,""))</f>
        <v>0</v>
      </c>
      <c r="VR94" s="34">
        <f>IF(VQ94&lt;&gt;"",HLOOKUP(COUNT($RV94:VQ94)+1,$G$4:$EH$9,VR$14,0)*$D94,IF($C94=VR$17,$G$9*$D94,""))</f>
        <v>0</v>
      </c>
      <c r="VS94" s="34">
        <f>IF(VR94&lt;&gt;"",HLOOKUP(COUNT($RV94:VR94)+1,$G$4:$EH$9,VS$14,0)*$D94,IF($C94=VS$17,$G$9*$D94,""))</f>
        <v>0</v>
      </c>
      <c r="VT94" s="34">
        <f>IF(VS94&lt;&gt;"",HLOOKUP(COUNT($RV94:VS94)+1,$G$4:$EH$9,VT$14,0)*$D94,IF($C94=VT$17,$G$9*$D94,""))</f>
        <v>0</v>
      </c>
      <c r="VU94" s="34">
        <f>IF(VT94&lt;&gt;"",HLOOKUP(COUNT($RV94:VT94)+1,$G$4:$EH$9,VU$14,0)*$D94,IF($C94=VU$17,$G$9*$D94,""))</f>
        <v>0</v>
      </c>
      <c r="VV94" s="34">
        <f>IF(VU94&lt;&gt;"",HLOOKUP(COUNT($RV94:VU94)+1,$G$4:$EH$9,VV$14,0)*$D94,IF($C94=VV$17,$G$9*$D94,""))</f>
        <v>0</v>
      </c>
      <c r="VW94" s="34">
        <f>IF(VV94&lt;&gt;"",HLOOKUP(COUNT($RV94:VV94)+1,$G$4:$EH$9,VW$14,0)*$D94,IF($C94=VW$17,$G$9*$D94,""))</f>
        <v>0</v>
      </c>
      <c r="VX94" s="34">
        <f>IF(VW94&lt;&gt;"",HLOOKUP(COUNT($RV94:VW94)+1,$G$4:$EH$9,VX$14,0)*$D94,IF($C94=VX$17,$G$9*$D94,""))</f>
        <v>0</v>
      </c>
      <c r="VY94" s="34">
        <f>IF(VX94&lt;&gt;"",HLOOKUP(COUNT($RV94:VX94)+1,$G$4:$EH$9,VY$14,0)*$D94,IF($C94=VY$17,$G$9*$D94,""))</f>
        <v>0</v>
      </c>
      <c r="VZ94" s="34">
        <f>IF(VY94&lt;&gt;"",HLOOKUP(COUNT($RV94:VY94)+1,$G$4:$EH$9,VZ$14,0)*$D94,IF($C94=VZ$17,$G$9*$D94,""))</f>
        <v>0</v>
      </c>
      <c r="WA94" s="34">
        <f>IF(VZ94&lt;&gt;"",HLOOKUP(COUNT($RV94:VZ94)+1,$G$4:$EH$9,WA$14,0)*$D94,IF($C94=WA$17,$G$9*$D94,""))</f>
        <v>0</v>
      </c>
      <c r="WB94" s="34">
        <f>IF(WA94&lt;&gt;"",HLOOKUP(COUNT($RV94:WA94)+1,$G$4:$EH$9,WB$14,0)*$D94,IF($C94=WB$17,$G$9*$D94,""))</f>
        <v>0</v>
      </c>
      <c r="WC94" s="34">
        <f>IF(WB94&lt;&gt;"",HLOOKUP(COUNT($RV94:WB94)+1,$G$4:$EH$9,WC$14,0)*$D94,IF($C94=WC$17,$G$9*$D94,""))</f>
        <v>0</v>
      </c>
      <c r="WD94" s="34">
        <f>IF(WC94&lt;&gt;"",HLOOKUP(COUNT($RV94:WC94)+1,$G$4:$EH$9,WD$14,0)*$D94,IF($C94=WD$17,$G$9*$D94,""))</f>
        <v>0</v>
      </c>
      <c r="WE94" s="34">
        <f>IF(WD94&lt;&gt;"",HLOOKUP(COUNT($RV94:WD94)+1,$G$4:$EH$9,WE$14,0)*$D94,IF($C94=WE$17,$G$9*$D94,""))</f>
        <v>0</v>
      </c>
      <c r="WF94" s="34">
        <f>IF(WE94&lt;&gt;"",HLOOKUP(COUNT($RV94:WE94)+1,$G$4:$EH$9,WF$14,0)*$D94,IF($C94=WF$17,$G$9*$D94,""))</f>
        <v>0</v>
      </c>
      <c r="WG94" s="34">
        <f>IF(WF94&lt;&gt;"",HLOOKUP(COUNT($RV94:WF94)+1,$G$4:$EH$9,WG$14,0)*$D94,IF($C94=WG$17,$G$9*$D94,""))</f>
        <v>0</v>
      </c>
      <c r="WH94" s="34">
        <f>IF(WG94&lt;&gt;"",HLOOKUP(COUNT($RV94:WG94)+1,$G$4:$EH$9,WH$14,0)*$D94,IF($C94=WH$17,$G$9*$D94,""))</f>
        <v>0</v>
      </c>
      <c r="WI94" s="34">
        <f>IF(WH94&lt;&gt;"",HLOOKUP(COUNT($RV94:WH94)+1,$G$4:$EH$9,WI$14,0)*$D94,IF($C94=WI$17,$G$9*$D94,""))</f>
        <v>0</v>
      </c>
      <c r="WJ94" s="34">
        <f>IF(WI94&lt;&gt;"",HLOOKUP(COUNT($RV94:WI94)+1,$G$4:$EH$9,WJ$14,0)*$D94,IF($C94=WJ$17,$G$9*$D94,""))</f>
        <v>0</v>
      </c>
      <c r="WK94" s="34">
        <f>IF(WJ94&lt;&gt;"",HLOOKUP(COUNT($RV94:WJ94)+1,$G$4:$EH$9,WK$14,0)*$D94,IF($C94=WK$17,$G$9*$D94,""))</f>
        <v>0</v>
      </c>
      <c r="WL94" s="34">
        <f>IF(WK94&lt;&gt;"",HLOOKUP(COUNT($RV94:WK94)+1,$G$4:$EH$9,WL$14,0)*$D94,IF($C94=WL$17,$G$9*$D94,""))</f>
        <v>0</v>
      </c>
    </row>
    <row r="95" spans="1:610" ht="15" x14ac:dyDescent="0.2">
      <c r="A95" s="25">
        <f t="shared" si="911"/>
        <v>5</v>
      </c>
      <c r="B95" s="1328" t="s">
        <v>88</v>
      </c>
      <c r="C95" s="62">
        <f t="shared" si="912"/>
        <v>77</v>
      </c>
      <c r="D95" s="30">
        <f>VLOOKUP(B95,Premissas!$R$8:$AD$18,(Histograma!A95+1),0)</f>
        <v>5</v>
      </c>
      <c r="G95" s="34" t="str">
        <f>IF(F95&lt;&gt;"",HLOOKUP(COUNT($F95:F95)+1,$G$4:$EH$8,G$14,0)*$D95,IF($C95=G$17,$G$5*$D95,""))</f>
        <v/>
      </c>
      <c r="H95" s="34" t="str">
        <f>IF(G95&lt;&gt;"",HLOOKUP(COUNT($F95:G95)+1,$G$4:$EH$8,H$14,0)*$D95,IF($C95=H$17,$G$5*$D95,""))</f>
        <v/>
      </c>
      <c r="I95" s="34" t="str">
        <f>IF(H95&lt;&gt;"",HLOOKUP(COUNT($F95:H95)+1,$G$4:$EH$8,I$14,0)*$D95,IF($C95=I$17,$G$5*$D95,""))</f>
        <v/>
      </c>
      <c r="J95" s="34" t="str">
        <f>IF(I95&lt;&gt;"",HLOOKUP(COUNT($F95:I95)+1,$G$4:$EH$8,J$14,0)*$D95,IF($C95=J$17,$G$5*$D95,""))</f>
        <v/>
      </c>
      <c r="K95" s="34" t="str">
        <f>IF(J95&lt;&gt;"",HLOOKUP(COUNT($F95:J95)+1,$G$4:$EH$8,K$14,0)*$D95,IF($C95=K$17,$G$5*$D95,""))</f>
        <v/>
      </c>
      <c r="L95" s="34" t="str">
        <f>IF(K95&lt;&gt;"",HLOOKUP(COUNT($F95:K95)+1,$G$4:$EH$8,L$14,0)*$D95,IF($C95=L$17,$G$5*$D95,""))</f>
        <v/>
      </c>
      <c r="M95" s="34" t="str">
        <f>IF(L95&lt;&gt;"",HLOOKUP(COUNT($F95:L95)+1,$G$4:$EH$8,M$14,0)*$D95,IF($C95=M$17,$G$5*$D95,""))</f>
        <v/>
      </c>
      <c r="N95" s="34" t="str">
        <f>IF(M95&lt;&gt;"",HLOOKUP(COUNT($F95:M95)+1,$G$4:$EH$8,N$14,0)*$D95,IF($C95=N$17,$G$5*$D95,""))</f>
        <v/>
      </c>
      <c r="O95" s="34" t="str">
        <f>IF(N95&lt;&gt;"",HLOOKUP(COUNT($F95:N95)+1,$G$4:$EH$8,O$14,0)*$D95,IF($C95=O$17,$G$5*$D95,""))</f>
        <v/>
      </c>
      <c r="P95" s="34" t="str">
        <f>IF(O95&lt;&gt;"",HLOOKUP(COUNT($F95:O95)+1,$G$4:$EH$8,P$14,0)*$D95,IF($C95=P$17,$G$5*$D95,""))</f>
        <v/>
      </c>
      <c r="Q95" s="34" t="str">
        <f>IF(P95&lt;&gt;"",HLOOKUP(COUNT($F95:P95)+1,$G$4:$EH$8,Q$14,0)*$D95,IF($C95=Q$17,$G$5*$D95,""))</f>
        <v/>
      </c>
      <c r="R95" s="34" t="str">
        <f>IF(Q95&lt;&gt;"",HLOOKUP(COUNT($F95:Q95)+1,$G$4:$EH$8,R$14,0)*$D95,IF($C95=R$17,$G$5*$D95,""))</f>
        <v/>
      </c>
      <c r="S95" s="34" t="str">
        <f>IF(R95&lt;&gt;"",HLOOKUP(COUNT($F95:R95)+1,$G$4:$EH$8,S$14,0)*$D95,IF($C95=S$17,$G$5*$D95,""))</f>
        <v/>
      </c>
      <c r="T95" s="34" t="str">
        <f>IF(S95&lt;&gt;"",HLOOKUP(COUNT($F95:S95)+1,$G$4:$EH$8,T$14,0)*$D95,IF($C95=T$17,$G$5*$D95,""))</f>
        <v/>
      </c>
      <c r="U95" s="34" t="str">
        <f>IF(T95&lt;&gt;"",HLOOKUP(COUNT($F95:T95)+1,$G$4:$EH$8,U$14,0)*$D95,IF($C95=U$17,$G$5*$D95,""))</f>
        <v/>
      </c>
      <c r="V95" s="34" t="str">
        <f>IF(U95&lt;&gt;"",HLOOKUP(COUNT($F95:U95)+1,$G$4:$EH$8,V$14,0)*$D95,IF($C95=V$17,$G$5*$D95,""))</f>
        <v/>
      </c>
      <c r="W95" s="34" t="str">
        <f>IF(V95&lt;&gt;"",HLOOKUP(COUNT($F95:V95)+1,$G$4:$EH$8,W$14,0)*$D95,IF($C95=W$17,$G$5*$D95,""))</f>
        <v/>
      </c>
      <c r="X95" s="34" t="str">
        <f>IF(W95&lt;&gt;"",HLOOKUP(COUNT($F95:W95)+1,$G$4:$EH$8,X$14,0)*$D95,IF($C95=X$17,$G$5*$D95,""))</f>
        <v/>
      </c>
      <c r="Y95" s="34" t="str">
        <f>IF(X95&lt;&gt;"",HLOOKUP(COUNT($F95:X95)+1,$G$4:$EH$8,Y$14,0)*$D95,IF($C95=Y$17,$G$5*$D95,""))</f>
        <v/>
      </c>
      <c r="Z95" s="34" t="str">
        <f>IF(Y95&lt;&gt;"",HLOOKUP(COUNT($F95:Y95)+1,$G$4:$EH$8,Z$14,0)*$D95,IF($C95=Z$17,$G$5*$D95,""))</f>
        <v/>
      </c>
      <c r="AA95" s="34" t="str">
        <f>IF(Z95&lt;&gt;"",HLOOKUP(COUNT($F95:Z95)+1,$G$4:$EH$8,AA$14,0)*$D95,IF($C95=AA$17,$G$5*$D95,""))</f>
        <v/>
      </c>
      <c r="AB95" s="34" t="str">
        <f>IF(AA95&lt;&gt;"",HLOOKUP(COUNT($F95:AA95)+1,$G$4:$EH$8,AB$14,0)*$D95,IF($C95=AB$17,$G$5*$D95,""))</f>
        <v/>
      </c>
      <c r="AC95" s="34" t="str">
        <f>IF(AB95&lt;&gt;"",HLOOKUP(COUNT($F95:AB95)+1,$G$4:$EH$8,AC$14,0)*$D95,IF($C95=AC$17,$G$5*$D95,""))</f>
        <v/>
      </c>
      <c r="AD95" s="34" t="str">
        <f>IF(AC95&lt;&gt;"",HLOOKUP(COUNT($F95:AC95)+1,$G$4:$EH$8,AD$14,0)*$D95,IF($C95=AD$17,$G$5*$D95,""))</f>
        <v/>
      </c>
      <c r="AE95" s="34" t="str">
        <f>IF(AD95&lt;&gt;"",HLOOKUP(COUNT($F95:AD95)+1,$G$4:$EH$8,AE$14,0)*$D95,IF($C95=AE$17,$G$5*$D95,""))</f>
        <v/>
      </c>
      <c r="AF95" s="34" t="str">
        <f>IF(AE95&lt;&gt;"",HLOOKUP(COUNT($F95:AE95)+1,$G$4:$EH$8,AF$14,0)*$D95,IF($C95=AF$17,$G$5*$D95,""))</f>
        <v/>
      </c>
      <c r="AG95" s="34" t="str">
        <f>IF(AF95&lt;&gt;"",HLOOKUP(COUNT($F95:AF95)+1,$G$4:$EH$8,AG$14,0)*$D95,IF($C95=AG$17,$G$5*$D95,""))</f>
        <v/>
      </c>
      <c r="AH95" s="34" t="str">
        <f>IF(AG95&lt;&gt;"",HLOOKUP(COUNT($F95:AG95)+1,$G$4:$EH$8,AH$14,0)*$D95,IF($C95=AH$17,$G$5*$D95,""))</f>
        <v/>
      </c>
      <c r="AI95" s="34" t="str">
        <f>IF(AH95&lt;&gt;"",HLOOKUP(COUNT($F95:AH95)+1,$G$4:$EH$8,AI$14,0)*$D95,IF($C95=AI$17,$G$5*$D95,""))</f>
        <v/>
      </c>
      <c r="AJ95" s="34" t="str">
        <f>IF(AI95&lt;&gt;"",HLOOKUP(COUNT($F95:AI95)+1,$G$4:$EH$8,AJ$14,0)*$D95,IF($C95=AJ$17,$G$5*$D95,""))</f>
        <v/>
      </c>
      <c r="AK95" s="34" t="str">
        <f>IF(AJ95&lt;&gt;"",HLOOKUP(COUNT($F95:AJ95)+1,$G$4:$EH$8,AK$14,0)*$D95,IF($C95=AK$17,$G$5*$D95,""))</f>
        <v/>
      </c>
      <c r="AL95" s="34" t="str">
        <f>IF(AK95&lt;&gt;"",HLOOKUP(COUNT($F95:AK95)+1,$G$4:$EH$8,AL$14,0)*$D95,IF($C95=AL$17,$G$5*$D95,""))</f>
        <v/>
      </c>
      <c r="AM95" s="34" t="str">
        <f>IF(AL95&lt;&gt;"",HLOOKUP(COUNT($F95:AL95)+1,$G$4:$EH$8,AM$14,0)*$D95,IF($C95=AM$17,$G$5*$D95,""))</f>
        <v/>
      </c>
      <c r="AN95" s="34" t="str">
        <f>IF(AM95&lt;&gt;"",HLOOKUP(COUNT($F95:AM95)+1,$G$4:$EH$8,AN$14,0)*$D95,IF($C95=AN$17,$G$5*$D95,""))</f>
        <v/>
      </c>
      <c r="AO95" s="34" t="str">
        <f>IF(AN95&lt;&gt;"",HLOOKUP(COUNT($F95:AN95)+1,$G$4:$EH$8,AO$14,0)*$D95,IF($C95=AO$17,$G$5*$D95,""))</f>
        <v/>
      </c>
      <c r="AP95" s="34" t="str">
        <f>IF(AO95&lt;&gt;"",HLOOKUP(COUNT($F95:AO95)+1,$G$4:$EH$8,AP$14,0)*$D95,IF($C95=AP$17,$G$5*$D95,""))</f>
        <v/>
      </c>
      <c r="AQ95" s="34" t="str">
        <f>IF(AP95&lt;&gt;"",HLOOKUP(COUNT($F95:AP95)+1,$G$4:$EH$8,AQ$14,0)*$D95,IF($C95=AQ$17,$G$5*$D95,""))</f>
        <v/>
      </c>
      <c r="AR95" s="34" t="str">
        <f>IF(AQ95&lt;&gt;"",HLOOKUP(COUNT($F95:AQ95)+1,$G$4:$EH$8,AR$14,0)*$D95,IF($C95=AR$17,$G$5*$D95,""))</f>
        <v/>
      </c>
      <c r="AS95" s="34" t="str">
        <f>IF(AR95&lt;&gt;"",HLOOKUP(COUNT($F95:AR95)+1,$G$4:$EH$8,AS$14,0)*$D95,IF($C95=AS$17,$G$5*$D95,""))</f>
        <v/>
      </c>
      <c r="AT95" s="34" t="str">
        <f>IF(AS95&lt;&gt;"",HLOOKUP(COUNT($F95:AS95)+1,$G$4:$EH$8,AT$14,0)*$D95,IF($C95=AT$17,$G$5*$D95,""))</f>
        <v/>
      </c>
      <c r="AU95" s="34" t="str">
        <f>IF(AT95&lt;&gt;"",HLOOKUP(COUNT($F95:AT95)+1,$G$4:$EH$8,AU$14,0)*$D95,IF($C95=AU$17,$G$5*$D95,""))</f>
        <v/>
      </c>
      <c r="AV95" s="34" t="str">
        <f>IF(AU95&lt;&gt;"",HLOOKUP(COUNT($F95:AU95)+1,$G$4:$EH$8,AV$14,0)*$D95,IF($C95=AV$17,$G$5*$D95,""))</f>
        <v/>
      </c>
      <c r="AW95" s="34" t="str">
        <f>IF(AV95&lt;&gt;"",HLOOKUP(COUNT($F95:AV95)+1,$G$4:$EH$8,AW$14,0)*$D95,IF($C95=AW$17,$G$5*$D95,""))</f>
        <v/>
      </c>
      <c r="AX95" s="34" t="str">
        <f>IF(AW95&lt;&gt;"",HLOOKUP(COUNT($F95:AW95)+1,$G$4:$EH$8,AX$14,0)*$D95,IF($C95=AX$17,$G$5*$D95,""))</f>
        <v/>
      </c>
      <c r="AY95" s="34" t="str">
        <f>IF(AX95&lt;&gt;"",HLOOKUP(COUNT($F95:AX95)+1,$G$4:$EH$8,AY$14,0)*$D95,IF($C95=AY$17,$G$5*$D95,""))</f>
        <v/>
      </c>
      <c r="AZ95" s="34" t="str">
        <f>IF(AY95&lt;&gt;"",HLOOKUP(COUNT($F95:AY95)+1,$G$4:$EH$8,AZ$14,0)*$D95,IF($C95=AZ$17,$G$5*$D95,""))</f>
        <v/>
      </c>
      <c r="BA95" s="34" t="str">
        <f>IF(AZ95&lt;&gt;"",HLOOKUP(COUNT($F95:AZ95)+1,$G$4:$EH$8,BA$14,0)*$D95,IF($C95=BA$17,$G$5*$D95,""))</f>
        <v/>
      </c>
      <c r="BB95" s="34" t="str">
        <f>IF(BA95&lt;&gt;"",HLOOKUP(COUNT($F95:BA95)+1,$G$4:$EH$8,BB$14,0)*$D95,IF($C95=BB$17,$G$5*$D95,""))</f>
        <v/>
      </c>
      <c r="BC95" s="34" t="str">
        <f>IF(BB95&lt;&gt;"",HLOOKUP(COUNT($F95:BB95)+1,$G$4:$EH$8,BC$14,0)*$D95,IF($C95=BC$17,$G$5*$D95,""))</f>
        <v/>
      </c>
      <c r="BD95" s="34" t="str">
        <f>IF(BC95&lt;&gt;"",HLOOKUP(COUNT($F95:BC95)+1,$G$4:$EH$8,BD$14,0)*$D95,IF($C95=BD$17,$G$5*$D95,""))</f>
        <v/>
      </c>
      <c r="BE95" s="34" t="str">
        <f>IF(BD95&lt;&gt;"",HLOOKUP(COUNT($F95:BD95)+1,$G$4:$EH$8,BE$14,0)*$D95,IF($C95=BE$17,$G$5*$D95,""))</f>
        <v/>
      </c>
      <c r="BF95" s="34" t="str">
        <f>IF(BE95&lt;&gt;"",HLOOKUP(COUNT($F95:BE95)+1,$G$4:$EH$8,BF$14,0)*$D95,IF($C95=BF$17,$G$5*$D95,""))</f>
        <v/>
      </c>
      <c r="BG95" s="34" t="str">
        <f>IF(BF95&lt;&gt;"",HLOOKUP(COUNT($F95:BF95)+1,$G$4:$EH$8,BG$14,0)*$D95,IF($C95=BG$17,$G$5*$D95,""))</f>
        <v/>
      </c>
      <c r="BH95" s="34" t="str">
        <f>IF(BG95&lt;&gt;"",HLOOKUP(COUNT($F95:BG95)+1,$G$4:$EH$8,BH$14,0)*$D95,IF($C95=BH$17,$G$5*$D95,""))</f>
        <v/>
      </c>
      <c r="BI95" s="34" t="str">
        <f>IF(BH95&lt;&gt;"",HLOOKUP(COUNT($F95:BH95)+1,$G$4:$EH$8,BI$14,0)*$D95,IF($C95=BI$17,$G$5*$D95,""))</f>
        <v/>
      </c>
      <c r="BJ95" s="34" t="str">
        <f>IF(BI95&lt;&gt;"",HLOOKUP(COUNT($F95:BI95)+1,$G$4:$EH$8,BJ$14,0)*$D95,IF($C95=BJ$17,$G$5*$D95,""))</f>
        <v/>
      </c>
      <c r="BK95" s="34" t="str">
        <f>IF(BJ95&lt;&gt;"",HLOOKUP(COUNT($F95:BJ95)+1,$G$4:$EH$8,BK$14,0)*$D95,IF($C95=BK$17,$G$5*$D95,""))</f>
        <v/>
      </c>
      <c r="BL95" s="34" t="str">
        <f>IF(BK95&lt;&gt;"",HLOOKUP(COUNT($F95:BK95)+1,$G$4:$EH$8,BL$14,0)*$D95,IF($C95=BL$17,$G$5*$D95,""))</f>
        <v/>
      </c>
      <c r="BM95" s="34" t="str">
        <f>IF(BL95&lt;&gt;"",HLOOKUP(COUNT($F95:BL95)+1,$G$4:$EH$8,BM$14,0)*$D95,IF($C95=BM$17,$G$5*$D95,""))</f>
        <v/>
      </c>
      <c r="BN95" s="34" t="str">
        <f>IF(BM95&lt;&gt;"",HLOOKUP(COUNT($F95:BM95)+1,$G$4:$EH$8,BN$14,0)*$D95,IF($C95=BN$17,$G$5*$D95,""))</f>
        <v/>
      </c>
      <c r="BO95" s="34" t="str">
        <f>IF(BN95&lt;&gt;"",HLOOKUP(COUNT($F95:BN95)+1,$G$4:$EH$8,BO$14,0)*$D95,IF($C95=BO$17,$G$5*$D95,""))</f>
        <v/>
      </c>
      <c r="BP95" s="34" t="str">
        <f>IF(BO95&lt;&gt;"",HLOOKUP(COUNT($F95:BO95)+1,$G$4:$EH$8,BP$14,0)*$D95,IF($C95=BP$17,$G$5*$D95,""))</f>
        <v/>
      </c>
      <c r="BQ95" s="34" t="str">
        <f>IF(BP95&lt;&gt;"",HLOOKUP(COUNT($F95:BP95)+1,$G$4:$EH$8,BQ$14,0)*$D95,IF($C95=BQ$17,$G$5*$D95,""))</f>
        <v/>
      </c>
      <c r="BR95" s="34" t="str">
        <f>IF(BQ95&lt;&gt;"",HLOOKUP(COUNT($F95:BQ95)+1,$G$4:$EH$8,BR$14,0)*$D95,IF($C95=BR$17,$G$5*$D95,""))</f>
        <v/>
      </c>
      <c r="BS95" s="34" t="str">
        <f>IF(BR95&lt;&gt;"",HLOOKUP(COUNT($F95:BR95)+1,$G$4:$EH$8,BS$14,0)*$D95,IF($C95=BS$17,$G$5*$D95,""))</f>
        <v/>
      </c>
      <c r="BT95" s="34" t="str">
        <f>IF(BS95&lt;&gt;"",HLOOKUP(COUNT($F95:BS95)+1,$G$4:$EH$8,BT$14,0)*$D95,IF($C95=BT$17,$G$5*$D95,""))</f>
        <v/>
      </c>
      <c r="BU95" s="34" t="str">
        <f>IF(BT95&lt;&gt;"",HLOOKUP(COUNT($F95:BT95)+1,$G$4:$EH$8,BU$14,0)*$D95,IF($C95=BU$17,$G$5*$D95,""))</f>
        <v/>
      </c>
      <c r="BV95" s="34" t="str">
        <f>IF(BU95&lt;&gt;"",HLOOKUP(COUNT($F95:BU95)+1,$G$4:$EH$8,BV$14,0)*$D95,IF($C95=BV$17,$G$5*$D95,""))</f>
        <v/>
      </c>
      <c r="BW95" s="34" t="str">
        <f>IF(BV95&lt;&gt;"",HLOOKUP(COUNT($F95:BV95)+1,$G$4:$EH$8,BW$14,0)*$D95,IF($C95=BW$17,$G$5*$D95,""))</f>
        <v/>
      </c>
      <c r="BX95" s="34" t="str">
        <f>IF(BW95&lt;&gt;"",HLOOKUP(COUNT($F95:BW95)+1,$G$4:$EH$8,BX$14,0)*$D95,IF($C95=BX$17,$G$5*$D95,""))</f>
        <v/>
      </c>
      <c r="BY95" s="34" t="str">
        <f>IF(BX95&lt;&gt;"",HLOOKUP(COUNT($F95:BX95)+1,$G$4:$EH$8,BY$14,0)*$D95,IF($C95=BY$17,$G$5*$D95,""))</f>
        <v/>
      </c>
      <c r="BZ95" s="34" t="str">
        <f>IF(BY95&lt;&gt;"",HLOOKUP(COUNT($F95:BY95)+1,$G$4:$EH$8,BZ$14,0)*$D95,IF($C95=BZ$17,$G$5*$D95,""))</f>
        <v/>
      </c>
      <c r="CA95" s="34" t="str">
        <f>IF(BZ95&lt;&gt;"",HLOOKUP(COUNT($F95:BZ95)+1,$G$4:$EH$8,CA$14,0)*$D95,IF($C95=CA$17,$G$5*$D95,""))</f>
        <v/>
      </c>
      <c r="CB95" s="34" t="str">
        <f>IF(CA95&lt;&gt;"",HLOOKUP(COUNT($F95:CA95)+1,$G$4:$EH$8,CB$14,0)*$D95,IF($C95=CB$17,$G$5*$D95,""))</f>
        <v/>
      </c>
      <c r="CC95" s="34" t="str">
        <f>IF(CB95&lt;&gt;"",HLOOKUP(COUNT($F95:CB95)+1,$G$4:$EH$8,CC$14,0)*$D95,IF($C95=CC$17,$G$5*$D95,""))</f>
        <v/>
      </c>
      <c r="CD95" s="34" t="str">
        <f>IF(CC95&lt;&gt;"",HLOOKUP(COUNT($F95:CC95)+1,$G$4:$EH$8,CD$14,0)*$D95,IF($C95=CD$17,$G$5*$D95,""))</f>
        <v/>
      </c>
      <c r="CE95" s="34">
        <f>IF(CD95&lt;&gt;"",HLOOKUP(COUNT($F95:CD95)+1,$G$4:$EH$8,CE$14,0)*$D95,IF($C95=CE$17,$G$5*$D95,""))</f>
        <v>0</v>
      </c>
      <c r="CF95" s="34">
        <f>IF(CE95&lt;&gt;"",HLOOKUP(COUNT($F95:CE95)+1,$G$4:$EH$8,CF$14,0)*$D95,IF($C95=CF$17,$G$5*$D95,""))</f>
        <v>0</v>
      </c>
      <c r="CG95" s="34" t="e">
        <f>IF(CF95&lt;&gt;"",HLOOKUP(COUNT($F95:CF95)+1,$G$4:$EH$8,CG$14,0)*$D95,IF($C95=CG$17,$G$5*$D95,""))</f>
        <v>#VALUE!</v>
      </c>
      <c r="CH95" s="34" t="e">
        <f>IF(CG95&lt;&gt;"",HLOOKUP(COUNT($F95:CG95)+1,$G$4:$EH$8,CH$14,0)*$D95,IF($C95=CH$17,$G$5*$D95,""))</f>
        <v>#VALUE!</v>
      </c>
      <c r="CI95" s="34" t="e">
        <f>IF(CH95&lt;&gt;"",HLOOKUP(COUNT($F95:CH95)+1,$G$4:$EH$8,CI$14,0)*$D95,IF($C95=CI$17,$G$5*$D95,""))</f>
        <v>#VALUE!</v>
      </c>
      <c r="CJ95" s="34" t="e">
        <f>IF(CI95&lt;&gt;"",HLOOKUP(COUNT($F95:CI95)+1,$G$4:$EH$8,CJ$14,0)*$D95,IF($C95=CJ$17,$G$5*$D95,""))</f>
        <v>#VALUE!</v>
      </c>
      <c r="CK95" s="34" t="e">
        <f>IF(CJ95&lt;&gt;"",HLOOKUP(COUNT($F95:CJ95)+1,$G$4:$EH$8,CK$14,0)*$D95,IF($C95=CK$17,$G$5*$D95,""))</f>
        <v>#VALUE!</v>
      </c>
      <c r="CL95" s="34" t="e">
        <f>IF(CK95&lt;&gt;"",HLOOKUP(COUNT($F95:CK95)+1,$G$4:$EH$8,CL$14,0)*$D95,IF($C95=CL$17,$G$5*$D95,""))</f>
        <v>#VALUE!</v>
      </c>
      <c r="CM95" s="34" t="e">
        <f>IF(CL95&lt;&gt;"",HLOOKUP(COUNT($F95:CL95)+1,$G$4:$EH$8,CM$14,0)*$D95,IF($C95=CM$17,$G$5*$D95,""))</f>
        <v>#VALUE!</v>
      </c>
      <c r="CN95" s="34" t="e">
        <f>IF(CM95&lt;&gt;"",HLOOKUP(COUNT($F95:CM95)+1,$G$4:$EH$8,CN$14,0)*$D95,IF($C95=CN$17,$G$5*$D95,""))</f>
        <v>#VALUE!</v>
      </c>
      <c r="CO95" s="34" t="e">
        <f>IF(CN95&lt;&gt;"",HLOOKUP(COUNT($F95:CN95)+1,$G$4:$EH$8,CO$14,0)*$D95,IF($C95=CO$17,$G$5*$D95,""))</f>
        <v>#VALUE!</v>
      </c>
      <c r="CP95" s="34" t="e">
        <f>IF(CO95&lt;&gt;"",HLOOKUP(COUNT($F95:CO95)+1,$G$4:$EH$8,CP$14,0)*$D95,IF($C95=CP$17,$G$5*$D95,""))</f>
        <v>#VALUE!</v>
      </c>
      <c r="CQ95" s="34" t="e">
        <f>IF(CP95&lt;&gt;"",HLOOKUP(COUNT($F95:CP95)+1,$G$4:$EH$8,CQ$14,0)*$D95,IF($C95=CQ$17,$G$5*$D95,""))</f>
        <v>#VALUE!</v>
      </c>
      <c r="CR95" s="34" t="e">
        <f>IF(CQ95&lt;&gt;"",HLOOKUP(COUNT($F95:CQ95)+1,$G$4:$EH$8,CR$14,0)*$D95,IF($C95=CR$17,$G$5*$D95,""))</f>
        <v>#VALUE!</v>
      </c>
      <c r="CS95" s="34" t="e">
        <f>IF(CR95&lt;&gt;"",HLOOKUP(COUNT($F95:CR95)+1,$G$4:$EH$8,CS$14,0)*$D95,IF($C95=CS$17,$G$5*$D95,""))</f>
        <v>#VALUE!</v>
      </c>
      <c r="CT95" s="34" t="e">
        <f>IF(CS95&lt;&gt;"",HLOOKUP(COUNT($F95:CS95)+1,$G$4:$EH$8,CT$14,0)*$D95,IF($C95=CT$17,$G$5*$D95,""))</f>
        <v>#VALUE!</v>
      </c>
      <c r="CU95" s="34" t="e">
        <f>IF(CT95&lt;&gt;"",HLOOKUP(COUNT($F95:CT95)+1,$G$4:$EH$8,CU$14,0)*$D95,IF($C95=CU$17,$G$5*$D95,""))</f>
        <v>#VALUE!</v>
      </c>
      <c r="CV95" s="34" t="e">
        <f>IF(CU95&lt;&gt;"",HLOOKUP(COUNT($F95:CU95)+1,$G$4:$EH$8,CV$14,0)*$D95,IF($C95=CV$17,$G$5*$D95,""))</f>
        <v>#VALUE!</v>
      </c>
      <c r="CW95" s="34" t="e">
        <f>IF(CV95&lt;&gt;"",HLOOKUP(COUNT($F95:CV95)+1,$G$4:$EH$8,CW$14,0)*$D95,IF($C95=CW$17,$G$5*$D95,""))</f>
        <v>#VALUE!</v>
      </c>
      <c r="CX95" s="34" t="e">
        <f>IF(CW95&lt;&gt;"",HLOOKUP(COUNT($F95:CW95)+1,$G$4:$EH$8,CX$14,0)*$D95,IF($C95=CX$17,$G$5*$D95,""))</f>
        <v>#VALUE!</v>
      </c>
      <c r="CY95" s="34" t="e">
        <f>IF(CX95&lt;&gt;"",HLOOKUP(COUNT($F95:CX95)+1,$G$4:$EH$8,CY$14,0)*$D95,IF($C95=CY$17,$G$5*$D95,""))</f>
        <v>#VALUE!</v>
      </c>
      <c r="CZ95" s="34" t="e">
        <f>IF(CY95&lt;&gt;"",HLOOKUP(COUNT($F95:CY95)+1,$G$4:$EH$8,CZ$14,0)*$D95,IF($C95=CZ$17,$G$5*$D95,""))</f>
        <v>#VALUE!</v>
      </c>
      <c r="DA95" s="34" t="e">
        <f>IF(CZ95&lt;&gt;"",HLOOKUP(COUNT($F95:CZ95)+1,$G$4:$EH$8,DA$14,0)*$D95,IF($C95=DA$17,$G$5*$D95,""))</f>
        <v>#VALUE!</v>
      </c>
      <c r="DB95" s="34" t="e">
        <f>IF(DA95&lt;&gt;"",HLOOKUP(COUNT($F95:DA95)+1,$G$4:$EH$8,DB$14,0)*$D95,IF($C95=DB$17,$G$5*$D95,""))</f>
        <v>#VALUE!</v>
      </c>
      <c r="DC95" s="34" t="e">
        <f>IF(DB95&lt;&gt;"",HLOOKUP(COUNT($F95:DB95)+1,$G$4:$EH$8,DC$14,0)*$D95,IF($C95=DC$17,$G$5*$D95,""))</f>
        <v>#VALUE!</v>
      </c>
      <c r="DD95" s="34" t="e">
        <f>IF(DC95&lt;&gt;"",HLOOKUP(COUNT($F95:DC95)+1,$G$4:$EH$8,DD$14,0)*$D95,IF($C95=DD$17,$G$5*$D95,""))</f>
        <v>#VALUE!</v>
      </c>
      <c r="DE95" s="34" t="e">
        <f>IF(DD95&lt;&gt;"",HLOOKUP(COUNT($F95:DD95)+1,$G$4:$EH$8,DE$14,0)*$D95,IF($C95=DE$17,$G$5*$D95,""))</f>
        <v>#VALUE!</v>
      </c>
      <c r="DF95" s="34" t="e">
        <f>IF(DE95&lt;&gt;"",HLOOKUP(COUNT($F95:DE95)+1,$G$4:$EH$8,DF$14,0)*$D95,IF($C95=DF$17,$G$5*$D95,""))</f>
        <v>#VALUE!</v>
      </c>
      <c r="DG95" s="34" t="e">
        <f>IF(DF95&lt;&gt;"",HLOOKUP(COUNT($F95:DF95)+1,$G$4:$EH$8,DG$14,0)*$D95,IF($C95=DG$17,$G$5*$D95,""))</f>
        <v>#VALUE!</v>
      </c>
      <c r="DH95" s="34" t="e">
        <f>IF(DG95&lt;&gt;"",HLOOKUP(COUNT($F95:DG95)+1,$G$4:$EH$8,DH$14,0)*$D95,IF($C95=DH$17,$G$5*$D95,""))</f>
        <v>#VALUE!</v>
      </c>
      <c r="DI95" s="34" t="e">
        <f>IF(DH95&lt;&gt;"",HLOOKUP(COUNT($F95:DH95)+1,$G$4:$EH$8,DI$14,0)*$D95,IF($C95=DI$17,$G$5*$D95,""))</f>
        <v>#VALUE!</v>
      </c>
      <c r="DJ95" s="34" t="e">
        <f>IF(DI95&lt;&gt;"",HLOOKUP(COUNT($F95:DI95)+1,$G$4:$EH$8,DJ$14,0)*$D95,IF($C95=DJ$17,$G$5*$D95,""))</f>
        <v>#VALUE!</v>
      </c>
      <c r="DK95" s="34" t="e">
        <f>IF(DJ95&lt;&gt;"",HLOOKUP(COUNT($F95:DJ95)+1,$G$4:$EH$8,DK$14,0)*$D95,IF($C95=DK$17,$G$5*$D95,""))</f>
        <v>#VALUE!</v>
      </c>
      <c r="DL95" s="34" t="e">
        <f>IF(DK95&lt;&gt;"",HLOOKUP(COUNT($F95:DK95)+1,$G$4:$EH$8,DL$14,0)*$D95,IF($C95=DL$17,$G$5*$D95,""))</f>
        <v>#VALUE!</v>
      </c>
      <c r="DM95" s="34" t="e">
        <f>IF(DL95&lt;&gt;"",HLOOKUP(COUNT($F95:DL95)+1,$G$4:$EH$8,DM$14,0)*$D95,IF($C95=DM$17,$G$5*$D95,""))</f>
        <v>#VALUE!</v>
      </c>
      <c r="DN95" s="34" t="e">
        <f>IF(DM95&lt;&gt;"",HLOOKUP(COUNT($F95:DM95)+1,$G$4:$EH$8,DN$14,0)*$D95,IF($C95=DN$17,$G$5*$D95,""))</f>
        <v>#VALUE!</v>
      </c>
      <c r="DO95" s="34" t="e">
        <f>IF(DN95&lt;&gt;"",HLOOKUP(COUNT($F95:DN95)+1,$G$4:$EH$8,DO$14,0)*$D95,IF($C95=DO$17,$G$5*$D95,""))</f>
        <v>#VALUE!</v>
      </c>
      <c r="DP95" s="34" t="e">
        <f>IF(DO95&lt;&gt;"",HLOOKUP(COUNT($F95:DO95)+1,$G$4:$EH$8,DP$14,0)*$D95,IF($C95=DP$17,$G$5*$D95,""))</f>
        <v>#VALUE!</v>
      </c>
      <c r="DQ95" s="34" t="e">
        <f>IF(DP95&lt;&gt;"",HLOOKUP(COUNT($F95:DP95)+1,$G$4:$EH$8,DQ$14,0)*$D95,IF($C95=DQ$17,$G$5*$D95,""))</f>
        <v>#VALUE!</v>
      </c>
      <c r="DR95" s="34" t="e">
        <f>IF(DQ95&lt;&gt;"",HLOOKUP(COUNT($F95:DQ95)+1,$G$4:$EH$8,DR$14,0)*$D95,IF($C95=DR$17,$G$5*$D95,""))</f>
        <v>#VALUE!</v>
      </c>
      <c r="DS95" s="34" t="e">
        <f>IF(DR95&lt;&gt;"",HLOOKUP(COUNT($F95:DR95)+1,$G$4:$EH$8,DS$14,0)*$D95,IF($C95=DS$17,$G$5*$D95,""))</f>
        <v>#VALUE!</v>
      </c>
      <c r="DT95" s="34" t="e">
        <f>IF(DS95&lt;&gt;"",HLOOKUP(COUNT($F95:DS95)+1,$G$4:$EH$8,DT$14,0)*$D95,IF($C95=DT$17,$G$5*$D95,""))</f>
        <v>#VALUE!</v>
      </c>
      <c r="DU95" s="34" t="e">
        <f>IF(DT95&lt;&gt;"",HLOOKUP(COUNT($F95:DT95)+1,$G$4:$EH$8,DU$14,0)*$D95,IF($C95=DU$17,$G$5*$D95,""))</f>
        <v>#VALUE!</v>
      </c>
      <c r="DV95" s="34" t="e">
        <f>IF(DU95&lt;&gt;"",HLOOKUP(COUNT($F95:DU95)+1,$G$4:$EH$8,DV$14,0)*$D95,IF($C95=DV$17,$G$5*$D95,""))</f>
        <v>#VALUE!</v>
      </c>
      <c r="DX95" s="34" t="str">
        <f>IF(DW95&lt;&gt;"",HLOOKUP(COUNT($DW95:DW95)+1,$G$4:$CX$8,DX$14,0)*$D95,IF($C95=DX$17,$G$6*$D95,""))</f>
        <v/>
      </c>
      <c r="DY95" s="34" t="str">
        <f>IF(DX95&lt;&gt;"",HLOOKUP(COUNT($DW95:DX95)+1,$G$4:$CX$8,DY$14,0)*$D95,IF($C95=DY$17,$G$6*$D95,""))</f>
        <v/>
      </c>
      <c r="DZ95" s="34" t="str">
        <f>IF(DY95&lt;&gt;"",HLOOKUP(COUNT($DW95:DY95)+1,$G$4:$CX$8,DZ$14,0)*$D95,IF($C95=DZ$17,$G$6*$D95,""))</f>
        <v/>
      </c>
      <c r="EA95" s="34" t="str">
        <f>IF(DZ95&lt;&gt;"",HLOOKUP(COUNT($DW95:DZ95)+1,$G$4:$CX$8,EA$14,0)*$D95,IF($C95=EA$17,$G$6*$D95,""))</f>
        <v/>
      </c>
      <c r="EB95" s="34" t="str">
        <f>IF(EA95&lt;&gt;"",HLOOKUP(COUNT($DW95:EA95)+1,$G$4:$CX$8,EB$14,0)*$D95,IF($C95=EB$17,$G$6*$D95,""))</f>
        <v/>
      </c>
      <c r="EC95" s="34" t="str">
        <f>IF(EB95&lt;&gt;"",HLOOKUP(COUNT($DW95:EB95)+1,$G$4:$CX$8,EC$14,0)*$D95,IF($C95=EC$17,$G$6*$D95,""))</f>
        <v/>
      </c>
      <c r="ED95" s="34" t="str">
        <f>IF(EC95&lt;&gt;"",HLOOKUP(COUNT($DW95:EC95)+1,$G$4:$CX$8,ED$14,0)*$D95,IF($C95=ED$17,$G$6*$D95,""))</f>
        <v/>
      </c>
      <c r="EE95" s="34" t="str">
        <f>IF(ED95&lt;&gt;"",HLOOKUP(COUNT($DW95:ED95)+1,$G$4:$CX$8,EE$14,0)*$D95,IF($C95=EE$17,$G$6*$D95,""))</f>
        <v/>
      </c>
      <c r="EF95" s="34" t="str">
        <f>IF(EE95&lt;&gt;"",HLOOKUP(COUNT($DW95:EE95)+1,$G$4:$CX$8,EF$14,0)*$D95,IF($C95=EF$17,$G$6*$D95,""))</f>
        <v/>
      </c>
      <c r="EG95" s="34" t="str">
        <f>IF(EF95&lt;&gt;"",HLOOKUP(COUNT($DW95:EF95)+1,$G$4:$CX$8,EG$14,0)*$D95,IF($C95=EG$17,$G$6*$D95,""))</f>
        <v/>
      </c>
      <c r="EH95" s="34" t="str">
        <f>IF(EG95&lt;&gt;"",HLOOKUP(COUNT($DW95:EG95)+1,$G$4:$CX$8,EH$14,0)*$D95,IF($C95=EH$17,$G$6*$D95,""))</f>
        <v/>
      </c>
      <c r="EI95" s="34" t="str">
        <f>IF(EH95&lt;&gt;"",HLOOKUP(COUNT($DW95:EH95)+1,$G$4:$CX$8,EI$14,0)*$D95,IF($C95=EI$17,$G$6*$D95,""))</f>
        <v/>
      </c>
      <c r="EJ95" s="34" t="str">
        <f>IF(EI95&lt;&gt;"",HLOOKUP(COUNT($DW95:EI95)+1,$G$4:$CX$8,EJ$14,0)*$D95,IF($C95=EJ$17,$G$6*$D95,""))</f>
        <v/>
      </c>
      <c r="EK95" s="34" t="str">
        <f>IF(EJ95&lt;&gt;"",HLOOKUP(COUNT($DW95:EJ95)+1,$G$4:$CX$8,EK$14,0)*$D95,IF($C95=EK$17,$G$6*$D95,""))</f>
        <v/>
      </c>
      <c r="EL95" s="34" t="str">
        <f>IF(EK95&lt;&gt;"",HLOOKUP(COUNT($DW95:EK95)+1,$G$4:$CX$8,EL$14,0)*$D95,IF($C95=EL$17,$G$6*$D95,""))</f>
        <v/>
      </c>
      <c r="EM95" s="34" t="str">
        <f>IF(EL95&lt;&gt;"",HLOOKUP(COUNT($DW95:EL95)+1,$G$4:$CX$8,EM$14,0)*$D95,IF($C95=EM$17,$G$6*$D95,""))</f>
        <v/>
      </c>
      <c r="EN95" s="34" t="str">
        <f>IF(EM95&lt;&gt;"",HLOOKUP(COUNT($DW95:EM95)+1,$G$4:$CX$8,EN$14,0)*$D95,IF($C95=EN$17,$G$6*$D95,""))</f>
        <v/>
      </c>
      <c r="EO95" s="34" t="str">
        <f>IF(EN95&lt;&gt;"",HLOOKUP(COUNT($DW95:EN95)+1,$G$4:$CX$8,EO$14,0)*$D95,IF($C95=EO$17,$G$6*$D95,""))</f>
        <v/>
      </c>
      <c r="EP95" s="34" t="str">
        <f>IF(EO95&lt;&gt;"",HLOOKUP(COUNT($DW95:EO95)+1,$G$4:$CX$8,EP$14,0)*$D95,IF($C95=EP$17,$G$6*$D95,""))</f>
        <v/>
      </c>
      <c r="EQ95" s="34" t="str">
        <f>IF(EP95&lt;&gt;"",HLOOKUP(COUNT($DW95:EP95)+1,$G$4:$CX$8,EQ$14,0)*$D95,IF($C95=EQ$17,$G$6*$D95,""))</f>
        <v/>
      </c>
      <c r="ER95" s="34" t="str">
        <f>IF(EQ95&lt;&gt;"",HLOOKUP(COUNT($DW95:EQ95)+1,$G$4:$CX$8,ER$14,0)*$D95,IF($C95=ER$17,$G$6*$D95,""))</f>
        <v/>
      </c>
      <c r="ES95" s="34" t="str">
        <f>IF(ER95&lt;&gt;"",HLOOKUP(COUNT($DW95:ER95)+1,$G$4:$CX$8,ES$14,0)*$D95,IF($C95=ES$17,$G$6*$D95,""))</f>
        <v/>
      </c>
      <c r="ET95" s="34" t="str">
        <f>IF(ES95&lt;&gt;"",HLOOKUP(COUNT($DW95:ES95)+1,$G$4:$CX$8,ET$14,0)*$D95,IF($C95=ET$17,$G$6*$D95,""))</f>
        <v/>
      </c>
      <c r="EU95" s="34" t="str">
        <f>IF(ET95&lt;&gt;"",HLOOKUP(COUNT($DW95:ET95)+1,$G$4:$CX$8,EU$14,0)*$D95,IF($C95=EU$17,$G$6*$D95,""))</f>
        <v/>
      </c>
      <c r="EV95" s="34" t="str">
        <f>IF(EU95&lt;&gt;"",HLOOKUP(COUNT($DW95:EU95)+1,$G$4:$CX$8,EV$14,0)*$D95,IF($C95=EV$17,$G$6*$D95,""))</f>
        <v/>
      </c>
      <c r="EW95" s="34" t="str">
        <f>IF(EV95&lt;&gt;"",HLOOKUP(COUNT($DW95:EV95)+1,$G$4:$CX$8,EW$14,0)*$D95,IF($C95=EW$17,$G$6*$D95,""))</f>
        <v/>
      </c>
      <c r="EX95" s="34" t="str">
        <f>IF(EW95&lt;&gt;"",HLOOKUP(COUNT($DW95:EW95)+1,$G$4:$CX$8,EX$14,0)*$D95,IF($C95=EX$17,$G$6*$D95,""))</f>
        <v/>
      </c>
      <c r="EY95" s="34" t="str">
        <f>IF(EX95&lt;&gt;"",HLOOKUP(COUNT($DW95:EX95)+1,$G$4:$CX$8,EY$14,0)*$D95,IF($C95=EY$17,$G$6*$D95,""))</f>
        <v/>
      </c>
      <c r="EZ95" s="34" t="str">
        <f>IF(EY95&lt;&gt;"",HLOOKUP(COUNT($DW95:EY95)+1,$G$4:$CX$8,EZ$14,0)*$D95,IF($C95=EZ$17,$G$6*$D95,""))</f>
        <v/>
      </c>
      <c r="FA95" s="34" t="str">
        <f>IF(EZ95&lt;&gt;"",HLOOKUP(COUNT($DW95:EZ95)+1,$G$4:$CX$8,FA$14,0)*$D95,IF($C95=FA$17,$G$6*$D95,""))</f>
        <v/>
      </c>
      <c r="FB95" s="34" t="str">
        <f>IF(FA95&lt;&gt;"",HLOOKUP(COUNT($DW95:FA95)+1,$G$4:$CX$8,FB$14,0)*$D95,IF($C95=FB$17,$G$6*$D95,""))</f>
        <v/>
      </c>
      <c r="FC95" s="34" t="str">
        <f>IF(FB95&lt;&gt;"",HLOOKUP(COUNT($DW95:FB95)+1,$G$4:$CX$8,FC$14,0)*$D95,IF($C95=FC$17,$G$6*$D95,""))</f>
        <v/>
      </c>
      <c r="FD95" s="34" t="str">
        <f>IF(FC95&lt;&gt;"",HLOOKUP(COUNT($DW95:FC95)+1,$G$4:$CX$8,FD$14,0)*$D95,IF($C95=FD$17,$G$6*$D95,""))</f>
        <v/>
      </c>
      <c r="FE95" s="34" t="str">
        <f>IF(FD95&lt;&gt;"",HLOOKUP(COUNT($DW95:FD95)+1,$G$4:$CX$8,FE$14,0)*$D95,IF($C95=FE$17,$G$6*$D95,""))</f>
        <v/>
      </c>
      <c r="FF95" s="34" t="str">
        <f>IF(FE95&lt;&gt;"",HLOOKUP(COUNT($DW95:FE95)+1,$G$4:$CX$8,FF$14,0)*$D95,IF($C95=FF$17,$G$6*$D95,""))</f>
        <v/>
      </c>
      <c r="FG95" s="34" t="str">
        <f>IF(FF95&lt;&gt;"",HLOOKUP(COUNT($DW95:FF95)+1,$G$4:$CX$8,FG$14,0)*$D95,IF($C95=FG$17,$G$6*$D95,""))</f>
        <v/>
      </c>
      <c r="FH95" s="34" t="str">
        <f>IF(FG95&lt;&gt;"",HLOOKUP(COUNT($DW95:FG95)+1,$G$4:$CX$8,FH$14,0)*$D95,IF($C95=FH$17,$G$6*$D95,""))</f>
        <v/>
      </c>
      <c r="FI95" s="34" t="str">
        <f>IF(FH95&lt;&gt;"",HLOOKUP(COUNT($DW95:FH95)+1,$G$4:$CX$8,FI$14,0)*$D95,IF($C95=FI$17,$G$6*$D95,""))</f>
        <v/>
      </c>
      <c r="FJ95" s="34" t="str">
        <f>IF(FI95&lt;&gt;"",HLOOKUP(COUNT($DW95:FI95)+1,$G$4:$CX$8,FJ$14,0)*$D95,IF($C95=FJ$17,$G$6*$D95,""))</f>
        <v/>
      </c>
      <c r="FK95" s="34" t="str">
        <f>IF(FJ95&lt;&gt;"",HLOOKUP(COUNT($DW95:FJ95)+1,$G$4:$CX$8,FK$14,0)*$D95,IF($C95=FK$17,$G$6*$D95,""))</f>
        <v/>
      </c>
      <c r="FL95" s="34" t="str">
        <f>IF(FK95&lt;&gt;"",HLOOKUP(COUNT($DW95:FK95)+1,$G$4:$CX$8,FL$14,0)*$D95,IF($C95=FL$17,$G$6*$D95,""))</f>
        <v/>
      </c>
      <c r="FM95" s="34" t="str">
        <f>IF(FL95&lt;&gt;"",HLOOKUP(COUNT($DW95:FL95)+1,$G$4:$CX$8,FM$14,0)*$D95,IF($C95=FM$17,$G$6*$D95,""))</f>
        <v/>
      </c>
      <c r="FN95" s="34" t="str">
        <f>IF(FM95&lt;&gt;"",HLOOKUP(COUNT($DW95:FM95)+1,$G$4:$CX$8,FN$14,0)*$D95,IF($C95=FN$17,$G$6*$D95,""))</f>
        <v/>
      </c>
      <c r="FO95" s="34" t="str">
        <f>IF(FN95&lt;&gt;"",HLOOKUP(COUNT($DW95:FN95)+1,$G$4:$CX$8,FO$14,0)*$D95,IF($C95=FO$17,$G$6*$D95,""))</f>
        <v/>
      </c>
      <c r="FP95" s="34" t="str">
        <f>IF(FO95&lt;&gt;"",HLOOKUP(COUNT($DW95:FO95)+1,$G$4:$CX$8,FP$14,0)*$D95,IF($C95=FP$17,$G$6*$D95,""))</f>
        <v/>
      </c>
      <c r="FQ95" s="34" t="str">
        <f>IF(FP95&lt;&gt;"",HLOOKUP(COUNT($DW95:FP95)+1,$G$4:$CX$8,FQ$14,0)*$D95,IF($C95=FQ$17,$G$6*$D95,""))</f>
        <v/>
      </c>
      <c r="FR95" s="34" t="str">
        <f>IF(FQ95&lt;&gt;"",HLOOKUP(COUNT($DW95:FQ95)+1,$G$4:$CX$8,FR$14,0)*$D95,IF($C95=FR$17,$G$6*$D95,""))</f>
        <v/>
      </c>
      <c r="FS95" s="34" t="str">
        <f>IF(FR95&lt;&gt;"",HLOOKUP(COUNT($DW95:FR95)+1,$G$4:$CX$8,FS$14,0)*$D95,IF($C95=FS$17,$G$6*$D95,""))</f>
        <v/>
      </c>
      <c r="FT95" s="34" t="str">
        <f>IF(FS95&lt;&gt;"",HLOOKUP(COUNT($DW95:FS95)+1,$G$4:$CX$8,FT$14,0)*$D95,IF($C95=FT$17,$G$6*$D95,""))</f>
        <v/>
      </c>
      <c r="FU95" s="34" t="str">
        <f>IF(FT95&lt;&gt;"",HLOOKUP(COUNT($DW95:FT95)+1,$G$4:$CX$8,FU$14,0)*$D95,IF($C95=FU$17,$G$6*$D95,""))</f>
        <v/>
      </c>
      <c r="FV95" s="34" t="str">
        <f>IF(FU95&lt;&gt;"",HLOOKUP(COUNT($DW95:FU95)+1,$G$4:$CX$8,FV$14,0)*$D95,IF($C95=FV$17,$G$6*$D95,""))</f>
        <v/>
      </c>
      <c r="FW95" s="34" t="str">
        <f>IF(FV95&lt;&gt;"",HLOOKUP(COUNT($DW95:FV95)+1,$G$4:$CX$8,FW$14,0)*$D95,IF($C95=FW$17,$G$6*$D95,""))</f>
        <v/>
      </c>
      <c r="FX95" s="34" t="str">
        <f>IF(FW95&lt;&gt;"",HLOOKUP(COUNT($DW95:FW95)+1,$G$4:$CX$8,FX$14,0)*$D95,IF($C95=FX$17,$G$6*$D95,""))</f>
        <v/>
      </c>
      <c r="FY95" s="34" t="str">
        <f>IF(FX95&lt;&gt;"",HLOOKUP(COUNT($DW95:FX95)+1,$G$4:$CX$8,FY$14,0)*$D95,IF($C95=FY$17,$G$6*$D95,""))</f>
        <v/>
      </c>
      <c r="FZ95" s="34" t="str">
        <f>IF(FY95&lt;&gt;"",HLOOKUP(COUNT($DW95:FY95)+1,$G$4:$CX$8,FZ$14,0)*$D95,IF($C95=FZ$17,$G$6*$D95,""))</f>
        <v/>
      </c>
      <c r="GA95" s="34" t="str">
        <f>IF(FZ95&lt;&gt;"",HLOOKUP(COUNT($DW95:FZ95)+1,$G$4:$CX$8,GA$14,0)*$D95,IF($C95=GA$17,$G$6*$D95,""))</f>
        <v/>
      </c>
      <c r="GB95" s="34" t="str">
        <f>IF(GA95&lt;&gt;"",HLOOKUP(COUNT($DW95:GA95)+1,$G$4:$CX$8,GB$14,0)*$D95,IF($C95=GB$17,$G$6*$D95,""))</f>
        <v/>
      </c>
      <c r="GC95" s="34" t="str">
        <f>IF(GB95&lt;&gt;"",HLOOKUP(COUNT($DW95:GB95)+1,$G$4:$CX$8,GC$14,0)*$D95,IF($C95=GC$17,$G$6*$D95,""))</f>
        <v/>
      </c>
      <c r="GD95" s="34" t="str">
        <f>IF(GC95&lt;&gt;"",HLOOKUP(COUNT($DW95:GC95)+1,$G$4:$CX$8,GD$14,0)*$D95,IF($C95=GD$17,$G$6*$D95,""))</f>
        <v/>
      </c>
      <c r="GE95" s="34" t="str">
        <f>IF(GD95&lt;&gt;"",HLOOKUP(COUNT($DW95:GD95)+1,$G$4:$CX$8,GE$14,0)*$D95,IF($C95=GE$17,$G$6*$D95,""))</f>
        <v/>
      </c>
      <c r="GF95" s="34" t="str">
        <f>IF(GE95&lt;&gt;"",HLOOKUP(COUNT($DW95:GE95)+1,$G$4:$CX$8,GF$14,0)*$D95,IF($C95=GF$17,$G$6*$D95,""))</f>
        <v/>
      </c>
      <c r="GG95" s="34" t="str">
        <f>IF(GF95&lt;&gt;"",HLOOKUP(COUNT($DW95:GF95)+1,$G$4:$CX$8,GG$14,0)*$D95,IF($C95=GG$17,$G$6*$D95,""))</f>
        <v/>
      </c>
      <c r="GH95" s="34" t="str">
        <f>IF(GG95&lt;&gt;"",HLOOKUP(COUNT($DW95:GG95)+1,$G$4:$CX$8,GH$14,0)*$D95,IF($C95=GH$17,$G$6*$D95,""))</f>
        <v/>
      </c>
      <c r="GI95" s="34" t="str">
        <f>IF(GH95&lt;&gt;"",HLOOKUP(COUNT($DW95:GH95)+1,$G$4:$CX$8,GI$14,0)*$D95,IF($C95=GI$17,$G$6*$D95,""))</f>
        <v/>
      </c>
      <c r="GJ95" s="34" t="str">
        <f>IF(GI95&lt;&gt;"",HLOOKUP(COUNT($DW95:GI95)+1,$G$4:$CX$8,GJ$14,0)*$D95,IF($C95=GJ$17,$G$6*$D95,""))</f>
        <v/>
      </c>
      <c r="GK95" s="34" t="str">
        <f>IF(GJ95&lt;&gt;"",HLOOKUP(COUNT($DW95:GJ95)+1,$G$4:$CX$8,GK$14,0)*$D95,IF($C95=GK$17,$G$6*$D95,""))</f>
        <v/>
      </c>
      <c r="GL95" s="34" t="str">
        <f>IF(GK95&lt;&gt;"",HLOOKUP(COUNT($DW95:GK95)+1,$G$4:$CX$8,GL$14,0)*$D95,IF($C95=GL$17,$G$6*$D95,""))</f>
        <v/>
      </c>
      <c r="GM95" s="34" t="str">
        <f>IF(GL95&lt;&gt;"",HLOOKUP(COUNT($DW95:GL95)+1,$G$4:$CX$8,GM$14,0)*$D95,IF($C95=GM$17,$G$6*$D95,""))</f>
        <v/>
      </c>
      <c r="GN95" s="34" t="str">
        <f>IF(GM95&lt;&gt;"",HLOOKUP(COUNT($DW95:GM95)+1,$G$4:$CX$8,GN$14,0)*$D95,IF($C95=GN$17,$G$6*$D95,""))</f>
        <v/>
      </c>
      <c r="GO95" s="34" t="str">
        <f>IF(GN95&lt;&gt;"",HLOOKUP(COUNT($DW95:GN95)+1,$G$4:$CX$8,GO$14,0)*$D95,IF($C95=GO$17,$G$6*$D95,""))</f>
        <v/>
      </c>
      <c r="GP95" s="34" t="str">
        <f>IF(GO95&lt;&gt;"",HLOOKUP(COUNT($DW95:GO95)+1,$G$4:$CX$8,GP$14,0)*$D95,IF($C95=GP$17,$G$6*$D95,""))</f>
        <v/>
      </c>
      <c r="GQ95" s="34" t="str">
        <f>IF(GP95&lt;&gt;"",HLOOKUP(COUNT($DW95:GP95)+1,$G$4:$CX$8,GQ$14,0)*$D95,IF($C95=GQ$17,$G$6*$D95,""))</f>
        <v/>
      </c>
      <c r="GR95" s="34" t="str">
        <f>IF(GQ95&lt;&gt;"",HLOOKUP(COUNT($DW95:GQ95)+1,$G$4:$CX$8,GR$14,0)*$D95,IF($C95=GR$17,$G$6*$D95,""))</f>
        <v/>
      </c>
      <c r="GS95" s="34" t="str">
        <f>IF(GR95&lt;&gt;"",HLOOKUP(COUNT($DW95:GR95)+1,$G$4:$CX$8,GS$14,0)*$D95,IF($C95=GS$17,$G$6*$D95,""))</f>
        <v/>
      </c>
      <c r="GT95" s="34" t="str">
        <f>IF(GS95&lt;&gt;"",HLOOKUP(COUNT($DW95:GS95)+1,$G$4:$CX$8,GT$14,0)*$D95,IF($C95=GT$17,$G$6*$D95,""))</f>
        <v/>
      </c>
      <c r="GU95" s="34" t="str">
        <f>IF(GT95&lt;&gt;"",HLOOKUP(COUNT($DW95:GT95)+1,$G$4:$CX$8,GU$14,0)*$D95,IF($C95=GU$17,$G$6*$D95,""))</f>
        <v/>
      </c>
      <c r="GV95" s="34">
        <f>IF(GU95&lt;&gt;"",HLOOKUP(COUNT($DW95:GU95)+1,$G$4:$CX$8,GV$14,0)*$D95,IF($C95=GV$17,$G$6*$D95,""))</f>
        <v>0</v>
      </c>
      <c r="GW95" s="34">
        <f>IF(GV95&lt;&gt;"",HLOOKUP(COUNT($DW95:GV95)+1,$G$4:$CX$8,GW$14,0)*$D95,IF($C95=GW$17,$G$6*$D95,""))</f>
        <v>7500</v>
      </c>
      <c r="GX95" s="34">
        <f>IF(GW95&lt;&gt;"",HLOOKUP(COUNT($DW95:GW95)+1,$G$4:$CX$8,GX$14,0)*$D95,IF($C95=GX$17,$G$6*$D95,""))</f>
        <v>7500</v>
      </c>
      <c r="GY95" s="34">
        <f>IF(GX95&lt;&gt;"",HLOOKUP(COUNT($DW95:GX95)+1,$G$4:$CX$8,GY$14,0)*$D95,IF($C95=GY$17,$G$6*$D95,""))</f>
        <v>7500</v>
      </c>
      <c r="GZ95" s="34">
        <f>IF(GY95&lt;&gt;"",HLOOKUP(COUNT($DW95:GY95)+1,$G$4:$CX$8,GZ$14,0)*$D95,IF($C95=GZ$17,$G$6*$D95,""))</f>
        <v>9048.4582084179765</v>
      </c>
      <c r="HA95" s="34">
        <f>IF(GZ95&lt;&gt;"",HLOOKUP(COUNT($DW95:GZ95)+1,$G$4:$CX$8,HA$14,0)*$D95,IF($C95=HA$17,$G$6*$D95,""))</f>
        <v>11310.572760522478</v>
      </c>
      <c r="HB95" s="34">
        <f>IF(HA95&lt;&gt;"",HLOOKUP(COUNT($DW95:HA95)+1,$G$4:$CX$8,HB$14,0)*$D95,IF($C95=HB$17,$G$6*$D95,""))</f>
        <v>13572.687312626966</v>
      </c>
      <c r="HC95" s="34">
        <f>IF(HB95&lt;&gt;"",HLOOKUP(COUNT($DW95:HB95)+1,$G$4:$CX$8,HC$14,0)*$D95,IF($C95=HC$17,$G$6*$D95,""))</f>
        <v>15744.31728264728</v>
      </c>
      <c r="HD95" s="34">
        <f>IF(HC95&lt;&gt;"",HLOOKUP(COUNT($DW95:HC95)+1,$G$4:$CX$8,HD$14,0)*$D95,IF($C95=HD$17,$G$6*$D95,""))</f>
        <v>17948.521702217906</v>
      </c>
      <c r="HE95" s="34">
        <f>IF(HD95&lt;&gt;"",HLOOKUP(COUNT($DW95:HD95)+1,$G$4:$CX$8,HE$14,0)*$D95,IF($C95=HE$17,$G$6*$D95,""))</f>
        <v>20281.829523506218</v>
      </c>
      <c r="HF95" s="34">
        <f>IF(HE95&lt;&gt;"",HLOOKUP(COUNT($DW95:HE95)+1,$G$4:$CX$8,HF$14,0)*$D95,IF($C95=HF$17,$G$6*$D95,""))</f>
        <v>22512.830771091903</v>
      </c>
      <c r="HG95" s="34">
        <f>IF(HF95&lt;&gt;"",HLOOKUP(COUNT($DW95:HF95)+1,$G$4:$CX$8,HG$14,0)*$D95,IF($C95=HG$17,$G$6*$D95,""))</f>
        <v>24764.113848201101</v>
      </c>
      <c r="HH95" s="34">
        <f>IF(HG95&lt;&gt;"",HLOOKUP(COUNT($DW95:HG95)+1,$G$4:$CX$8,HH$14,0)*$D95,IF($C95=HH$17,$G$6*$D95,""))</f>
        <v>18573.085386150833</v>
      </c>
      <c r="HI95" s="34">
        <f>IF(HH95&lt;&gt;"",HLOOKUP(COUNT($DW95:HH95)+1,$G$4:$CX$8,HI$14,0)*$D95,IF($C95=HI$17,$G$6*$D95,""))</f>
        <v>17644.431116843283</v>
      </c>
      <c r="HJ95" s="34">
        <f>IF(HI95&lt;&gt;"",HLOOKUP(COUNT($DW95:HI95)+1,$G$4:$CX$8,HJ$14,0)*$D95,IF($C95=HJ$17,$G$6*$D95,""))</f>
        <v>19408.874228527617</v>
      </c>
      <c r="HK95" s="34">
        <f>IF(HJ95&lt;&gt;"",HLOOKUP(COUNT($DW95:HJ95)+1,$G$4:$CX$8,HK$14,0)*$D95,IF($C95=HK$17,$G$6*$D95,""))</f>
        <v>21349.761651380388</v>
      </c>
      <c r="HL95" s="34">
        <f>IF(HK95&lt;&gt;"",HLOOKUP(COUNT($DW95:HK95)+1,$G$4:$CX$8,HL$14,0)*$D95,IF($C95=HL$17,$G$6*$D95,""))</f>
        <v>23484.73781651842</v>
      </c>
      <c r="HM95" s="34">
        <f>IF(HL95&lt;&gt;"",HLOOKUP(COUNT($DW95:HL95)+1,$G$4:$CX$8,HM$14,0)*$D95,IF($C95=HM$17,$G$6*$D95,""))</f>
        <v>25833.211598170259</v>
      </c>
      <c r="HN95" s="34">
        <f>IF(HM95&lt;&gt;"",HLOOKUP(COUNT($DW95:HM95)+1,$G$4:$CX$8,HN$14,0)*$D95,IF($C95=HN$17,$G$6*$D95,""))</f>
        <v>24541.551018261736</v>
      </c>
      <c r="HO95" s="34">
        <f>IF(HN95&lt;&gt;"",HLOOKUP(COUNT($DW95:HN95)+1,$G$4:$CX$8,HO$14,0)*$D95,IF($C95=HO$17,$G$6*$D95,""))</f>
        <v>23314.473467348653</v>
      </c>
      <c r="HP95" s="34">
        <f>IF(HO95&lt;&gt;"",HLOOKUP(COUNT($DW95:HO95)+1,$G$4:$CX$8,HP$14,0)*$D95,IF($C95=HP$17,$G$6*$D95,""))</f>
        <v>24946.486610063057</v>
      </c>
      <c r="HQ95" s="34">
        <f>IF(HP95&lt;&gt;"",HLOOKUP(COUNT($DW95:HP95)+1,$G$4:$CX$8,HQ$14,0)*$D95,IF($C95=HQ$17,$G$6*$D95,""))</f>
        <v>26692.740672767472</v>
      </c>
      <c r="HR95" s="34">
        <f>IF(HQ95&lt;&gt;"",HLOOKUP(COUNT($DW95:HQ95)+1,$G$4:$CX$8,HR$14,0)*$D95,IF($C95=HR$17,$G$6*$D95,""))</f>
        <v>28561.232519861194</v>
      </c>
      <c r="HS95" s="34">
        <f>IF(HR95&lt;&gt;"",HLOOKUP(COUNT($DW95:HR95)+1,$G$4:$CX$8,HS$14,0)*$D95,IF($C95=HS$17,$G$6*$D95,""))</f>
        <v>31417.355771847309</v>
      </c>
      <c r="HT95" s="34">
        <f>IF(HS95&lt;&gt;"",HLOOKUP(COUNT($DW95:HS95)+1,$G$4:$CX$8,HT$14,0)*$D95,IF($C95=HT$17,$G$6*$D95,""))</f>
        <v>26704.75240607022</v>
      </c>
      <c r="HU95" s="34">
        <f>IF(HT95&lt;&gt;"",HLOOKUP(COUNT($DW95:HT95)+1,$G$4:$CX$8,HU$14,0)*$D95,IF($C95=HU$17,$G$6*$D95,""))</f>
        <v>25369.514785766714</v>
      </c>
      <c r="HV95" s="34">
        <f>IF(HU95&lt;&gt;"",HLOOKUP(COUNT($DW95:HU95)+1,$G$4:$CX$8,HV$14,0)*$D95,IF($C95=HV$17,$G$6*$D95,""))</f>
        <v>26637.990525055047</v>
      </c>
      <c r="HW95" s="34">
        <f>IF(HV95&lt;&gt;"",HLOOKUP(COUNT($DW95:HV95)+1,$G$4:$CX$8,HW$14,0)*$D95,IF($C95=HW$17,$G$6*$D95,""))</f>
        <v>27969.890051307804</v>
      </c>
      <c r="HX95" s="34">
        <f>IF(HW95&lt;&gt;"",HLOOKUP(COUNT($DW95:HW95)+1,$G$4:$CX$8,HX$14,0)*$D95,IF($C95=HX$17,$G$6*$D95,""))</f>
        <v>29368.38455387318</v>
      </c>
      <c r="HY95" s="34">
        <f>IF(HX95&lt;&gt;"",HLOOKUP(COUNT($DW95:HX95)+1,$G$4:$CX$8,HY$14,0)*$D95,IF($C95=HY$17,$G$6*$D95,""))</f>
        <v>31424.171472644306</v>
      </c>
      <c r="HZ95" s="34">
        <f>IF(HY95&lt;&gt;"",HLOOKUP(COUNT($DW95:HY95)+1,$G$4:$CX$8,HZ$14,0)*$D95,IF($C95=HZ$17,$G$6*$D95,""))</f>
        <v>28281.754325379879</v>
      </c>
      <c r="IA95" s="34">
        <f>IF(HZ95&lt;&gt;"",HLOOKUP(COUNT($DW95:HZ95)+1,$G$4:$CX$8,IA$14,0)*$D95,IF($C95=IA$17,$G$6*$D95,""))</f>
        <v>25453.578892841902</v>
      </c>
      <c r="IB95" s="34">
        <f>IF(IA95&lt;&gt;"",HLOOKUP(COUNT($DW95:IA95)+1,$G$4:$CX$8,IB$14,0)*$D95,IF($C95=IB$17,$G$6*$D95,""))</f>
        <v>27235.329415340824</v>
      </c>
      <c r="IC95" s="34">
        <f>IF(IB95&lt;&gt;"",HLOOKUP(COUNT($DW95:IB95)+1,$G$4:$CX$8,IC$14,0)*$D95,IF($C95=IC$17,$G$6*$D95,""))</f>
        <v>29141.802474414675</v>
      </c>
      <c r="ID95" s="34">
        <f>IF(IC95&lt;&gt;"",HLOOKUP(COUNT($DW95:IC95)+1,$G$4:$CX$8,ID$14,0)*$D95,IF($C95=ID$17,$G$6*$D95,""))</f>
        <v>31181.728647623713</v>
      </c>
      <c r="IE95" s="34">
        <f>IF(ID95&lt;&gt;"",HLOOKUP(COUNT($DW95:ID95)+1,$G$4:$CX$8,IE$14,0)*$D95,IF($C95=IE$17,$G$6*$D95,""))</f>
        <v>33676.266939433612</v>
      </c>
      <c r="IF95" s="34">
        <f>IF(IE95&lt;&gt;"",HLOOKUP(COUNT($DW95:IE95)+1,$G$4:$CX$8,IF$14,0)*$D95,IF($C95=IF$17,$G$6*$D95,""))</f>
        <v>28961.589567912906</v>
      </c>
      <c r="IG95" s="34">
        <f>IF(IF95&lt;&gt;"",HLOOKUP(COUNT($DW95:IF95)+1,$G$4:$CX$8,IG$14,0)*$D95,IF($C95=IG$17,$G$6*$D95,""))</f>
        <v>27513.510089517258</v>
      </c>
      <c r="IH95" s="34">
        <f>IF(IG95&lt;&gt;"",HLOOKUP(COUNT($DW95:IG95)+1,$G$4:$CX$8,IH$14,0)*$D95,IF($C95=IH$17,$G$6*$D95,""))</f>
        <v>28889.18559399313</v>
      </c>
      <c r="II95" s="34">
        <f>IF(IH95&lt;&gt;"",HLOOKUP(COUNT($DW95:IH95)+1,$G$4:$CX$8,II$14,0)*$D95,IF($C95=II$17,$G$6*$D95,""))</f>
        <v>30333.644873692774</v>
      </c>
      <c r="IJ95" s="34">
        <f>IF(II95&lt;&gt;"",HLOOKUP(COUNT($DW95:II95)+1,$G$4:$CX$8,IJ$14,0)*$D95,IF($C95=IJ$17,$G$6*$D95,""))</f>
        <v>31850.327117377412</v>
      </c>
      <c r="IK95" s="34">
        <f>IF(IJ95&lt;&gt;"",HLOOKUP(COUNT($DW95:IJ95)+1,$G$4:$CX$8,IK$14,0)*$D95,IF($C95=IK$17,$G$6*$D95,""))</f>
        <v>34079.850015593824</v>
      </c>
      <c r="IL95" s="34">
        <f>IF(IK95&lt;&gt;"",HLOOKUP(COUNT($DW95:IK95)+1,$G$4:$CX$8,IL$14,0)*$D95,IF($C95=IL$17,$G$6*$D95,""))</f>
        <v>30671.865014034454</v>
      </c>
      <c r="IM95" s="34">
        <f>IF(IL95&lt;&gt;"",HLOOKUP(COUNT($DW95:IL95)+1,$G$4:$CX$8,IM$14,0)*$D95,IF($C95=IM$17,$G$6*$D95,""))</f>
        <v>27604.678512631006</v>
      </c>
      <c r="IO95" s="34" t="str">
        <f>IF(IN95&lt;&gt;"",HLOOKUP(COUNT($IN95:IN95)+1,$G$4:$EH$8,IO$14,0)*$D95,IF($C95=IO$17,$G$7*$D95,""))</f>
        <v/>
      </c>
      <c r="IP95" s="34" t="str">
        <f>IF(IO95&lt;&gt;"",HLOOKUP(COUNT($IN95:IO95)+1,$G$4:$EH$8,IP$14,0)*$D95,IF($C95=IP$17,$G$7*$D95,""))</f>
        <v/>
      </c>
      <c r="IQ95" s="34" t="str">
        <f>IF(IP95&lt;&gt;"",HLOOKUP(COUNT($IN95:IP95)+1,$G$4:$EH$8,IQ$14,0)*$D95,IF($C95=IQ$17,$G$7*$D95,""))</f>
        <v/>
      </c>
      <c r="IR95" s="34" t="str">
        <f>IF(IQ95&lt;&gt;"",HLOOKUP(COUNT($IN95:IQ95)+1,$G$4:$EH$8,IR$14,0)*$D95,IF($C95=IR$17,$G$7*$D95,""))</f>
        <v/>
      </c>
      <c r="IS95" s="34" t="str">
        <f>IF(IR95&lt;&gt;"",HLOOKUP(COUNT($IN95:IR95)+1,$G$4:$EH$8,IS$14,0)*$D95,IF($C95=IS$17,$G$7*$D95,""))</f>
        <v/>
      </c>
      <c r="IT95" s="34" t="str">
        <f>IF(IS95&lt;&gt;"",HLOOKUP(COUNT($IN95:IS95)+1,$G$4:$EH$8,IT$14,0)*$D95,IF($C95=IT$17,$G$7*$D95,""))</f>
        <v/>
      </c>
      <c r="IU95" s="34" t="str">
        <f>IF(IT95&lt;&gt;"",HLOOKUP(COUNT($IN95:IT95)+1,$G$4:$EH$8,IU$14,0)*$D95,IF($C95=IU$17,$G$7*$D95,""))</f>
        <v/>
      </c>
      <c r="IV95" s="34" t="str">
        <f>IF(IU95&lt;&gt;"",HLOOKUP(COUNT($IN95:IU95)+1,$G$4:$EH$8,IV$14,0)*$D95,IF($C95=IV$17,$G$7*$D95,""))</f>
        <v/>
      </c>
      <c r="IW95" s="34" t="str">
        <f>IF(IV95&lt;&gt;"",HLOOKUP(COUNT($IN95:IV95)+1,$G$4:$EH$8,IW$14,0)*$D95,IF($C95=IW$17,$G$7*$D95,""))</f>
        <v/>
      </c>
      <c r="IX95" s="34" t="str">
        <f>IF(IW95&lt;&gt;"",HLOOKUP(COUNT($IN95:IW95)+1,$G$4:$EH$8,IX$14,0)*$D95,IF($C95=IX$17,$G$7*$D95,""))</f>
        <v/>
      </c>
      <c r="IY95" s="34" t="str">
        <f>IF(IX95&lt;&gt;"",HLOOKUP(COUNT($IN95:IX95)+1,$G$4:$EH$8,IY$14,0)*$D95,IF($C95=IY$17,$G$7*$D95,""))</f>
        <v/>
      </c>
      <c r="IZ95" s="34" t="str">
        <f>IF(IY95&lt;&gt;"",HLOOKUP(COUNT($IN95:IY95)+1,$G$4:$EH$8,IZ$14,0)*$D95,IF($C95=IZ$17,$G$7*$D95,""))</f>
        <v/>
      </c>
      <c r="JA95" s="34" t="str">
        <f>IF(IZ95&lt;&gt;"",HLOOKUP(COUNT($IN95:IZ95)+1,$G$4:$EH$8,JA$14,0)*$D95,IF($C95=JA$17,$G$7*$D95,""))</f>
        <v/>
      </c>
      <c r="JB95" s="34" t="str">
        <f>IF(JA95&lt;&gt;"",HLOOKUP(COUNT($IN95:JA95)+1,$G$4:$EH$8,JB$14,0)*$D95,IF($C95=JB$17,$G$7*$D95,""))</f>
        <v/>
      </c>
      <c r="JC95" s="34" t="str">
        <f>IF(JB95&lt;&gt;"",HLOOKUP(COUNT($IN95:JB95)+1,$G$4:$EH$8,JC$14,0)*$D95,IF($C95=JC$17,$G$7*$D95,""))</f>
        <v/>
      </c>
      <c r="JD95" s="34" t="str">
        <f>IF(JC95&lt;&gt;"",HLOOKUP(COUNT($IN95:JC95)+1,$G$4:$EH$8,JD$14,0)*$D95,IF($C95=JD$17,$G$7*$D95,""))</f>
        <v/>
      </c>
      <c r="JE95" s="34" t="str">
        <f>IF(JD95&lt;&gt;"",HLOOKUP(COUNT($IN95:JD95)+1,$G$4:$EH$8,JE$14,0)*$D95,IF($C95=JE$17,$G$7*$D95,""))</f>
        <v/>
      </c>
      <c r="JF95" s="34" t="str">
        <f>IF(JE95&lt;&gt;"",HLOOKUP(COUNT($IN95:JE95)+1,$G$4:$EH$8,JF$14,0)*$D95,IF($C95=JF$17,$G$7*$D95,""))</f>
        <v/>
      </c>
      <c r="JG95" s="34" t="str">
        <f>IF(JF95&lt;&gt;"",HLOOKUP(COUNT($IN95:JF95)+1,$G$4:$EH$8,JG$14,0)*$D95,IF($C95=JG$17,$G$7*$D95,""))</f>
        <v/>
      </c>
      <c r="JH95" s="34" t="str">
        <f>IF(JG95&lt;&gt;"",HLOOKUP(COUNT($IN95:JG95)+1,$G$4:$EH$8,JH$14,0)*$D95,IF($C95=JH$17,$G$7*$D95,""))</f>
        <v/>
      </c>
      <c r="JI95" s="34" t="str">
        <f>IF(JH95&lt;&gt;"",HLOOKUP(COUNT($IN95:JH95)+1,$G$4:$EH$8,JI$14,0)*$D95,IF($C95=JI$17,$G$7*$D95,""))</f>
        <v/>
      </c>
      <c r="JJ95" s="34" t="str">
        <f>IF(JI95&lt;&gt;"",HLOOKUP(COUNT($IN95:JI95)+1,$G$4:$EH$8,JJ$14,0)*$D95,IF($C95=JJ$17,$G$7*$D95,""))</f>
        <v/>
      </c>
      <c r="JK95" s="34" t="str">
        <f>IF(JJ95&lt;&gt;"",HLOOKUP(COUNT($IN95:JJ95)+1,$G$4:$EH$8,JK$14,0)*$D95,IF($C95=JK$17,$G$7*$D95,""))</f>
        <v/>
      </c>
      <c r="JL95" s="34" t="str">
        <f>IF(JK95&lt;&gt;"",HLOOKUP(COUNT($IN95:JK95)+1,$G$4:$EH$8,JL$14,0)*$D95,IF($C95=JL$17,$G$7*$D95,""))</f>
        <v/>
      </c>
      <c r="JM95" s="34" t="str">
        <f>IF(JL95&lt;&gt;"",HLOOKUP(COUNT($IN95:JL95)+1,$G$4:$EH$8,JM$14,0)*$D95,IF($C95=JM$17,$G$7*$D95,""))</f>
        <v/>
      </c>
      <c r="JN95" s="34" t="str">
        <f>IF(JM95&lt;&gt;"",HLOOKUP(COUNT($IN95:JM95)+1,$G$4:$EH$8,JN$14,0)*$D95,IF($C95=JN$17,$G$7*$D95,""))</f>
        <v/>
      </c>
      <c r="JO95" s="34" t="str">
        <f>IF(JN95&lt;&gt;"",HLOOKUP(COUNT($IN95:JN95)+1,$G$4:$EH$8,JO$14,0)*$D95,IF($C95=JO$17,$G$7*$D95,""))</f>
        <v/>
      </c>
      <c r="JP95" s="34" t="str">
        <f>IF(JO95&lt;&gt;"",HLOOKUP(COUNT($IN95:JO95)+1,$G$4:$EH$8,JP$14,0)*$D95,IF($C95=JP$17,$G$7*$D95,""))</f>
        <v/>
      </c>
      <c r="JQ95" s="34" t="str">
        <f>IF(JP95&lt;&gt;"",HLOOKUP(COUNT($IN95:JP95)+1,$G$4:$EH$8,JQ$14,0)*$D95,IF($C95=JQ$17,$G$7*$D95,""))</f>
        <v/>
      </c>
      <c r="JR95" s="34" t="str">
        <f>IF(JQ95&lt;&gt;"",HLOOKUP(COUNT($IN95:JQ95)+1,$G$4:$EH$8,JR$14,0)*$D95,IF($C95=JR$17,$G$7*$D95,""))</f>
        <v/>
      </c>
      <c r="JS95" s="34" t="str">
        <f>IF(JR95&lt;&gt;"",HLOOKUP(COUNT($IN95:JR95)+1,$G$4:$EH$8,JS$14,0)*$D95,IF($C95=JS$17,$G$7*$D95,""))</f>
        <v/>
      </c>
      <c r="JT95" s="34" t="str">
        <f>IF(JS95&lt;&gt;"",HLOOKUP(COUNT($IN95:JS95)+1,$G$4:$EH$8,JT$14,0)*$D95,IF($C95=JT$17,$G$7*$D95,""))</f>
        <v/>
      </c>
      <c r="JU95" s="34" t="str">
        <f>IF(JT95&lt;&gt;"",HLOOKUP(COUNT($IN95:JT95)+1,$G$4:$EH$8,JU$14,0)*$D95,IF($C95=JU$17,$G$7*$D95,""))</f>
        <v/>
      </c>
      <c r="JV95" s="34" t="str">
        <f>IF(JU95&lt;&gt;"",HLOOKUP(COUNT($IN95:JU95)+1,$G$4:$EH$8,JV$14,0)*$D95,IF($C95=JV$17,$G$7*$D95,""))</f>
        <v/>
      </c>
      <c r="JW95" s="34" t="str">
        <f>IF(JV95&lt;&gt;"",HLOOKUP(COUNT($IN95:JV95)+1,$G$4:$EH$8,JW$14,0)*$D95,IF($C95=JW$17,$G$7*$D95,""))</f>
        <v/>
      </c>
      <c r="JX95" s="34" t="str">
        <f>IF(JW95&lt;&gt;"",HLOOKUP(COUNT($IN95:JW95)+1,$G$4:$EH$8,JX$14,0)*$D95,IF($C95=JX$17,$G$7*$D95,""))</f>
        <v/>
      </c>
      <c r="JY95" s="34" t="str">
        <f>IF(JX95&lt;&gt;"",HLOOKUP(COUNT($IN95:JX95)+1,$G$4:$EH$8,JY$14,0)*$D95,IF($C95=JY$17,$G$7*$D95,""))</f>
        <v/>
      </c>
      <c r="JZ95" s="34" t="str">
        <f>IF(JY95&lt;&gt;"",HLOOKUP(COUNT($IN95:JY95)+1,$G$4:$EH$8,JZ$14,0)*$D95,IF($C95=JZ$17,$G$7*$D95,""))</f>
        <v/>
      </c>
      <c r="KA95" s="34" t="str">
        <f>IF(JZ95&lt;&gt;"",HLOOKUP(COUNT($IN95:JZ95)+1,$G$4:$EH$8,KA$14,0)*$D95,IF($C95=KA$17,$G$7*$D95,""))</f>
        <v/>
      </c>
      <c r="KB95" s="34" t="str">
        <f>IF(KA95&lt;&gt;"",HLOOKUP(COUNT($IN95:KA95)+1,$G$4:$EH$8,KB$14,0)*$D95,IF($C95=KB$17,$G$7*$D95,""))</f>
        <v/>
      </c>
      <c r="KC95" s="34" t="str">
        <f>IF(KB95&lt;&gt;"",HLOOKUP(COUNT($IN95:KB95)+1,$G$4:$EH$8,KC$14,0)*$D95,IF($C95=KC$17,$G$7*$D95,""))</f>
        <v/>
      </c>
      <c r="KD95" s="34" t="str">
        <f>IF(KC95&lt;&gt;"",HLOOKUP(COUNT($IN95:KC95)+1,$G$4:$EH$8,KD$14,0)*$D95,IF($C95=KD$17,$G$7*$D95,""))</f>
        <v/>
      </c>
      <c r="KE95" s="34" t="str">
        <f>IF(KD95&lt;&gt;"",HLOOKUP(COUNT($IN95:KD95)+1,$G$4:$EH$8,KE$14,0)*$D95,IF($C95=KE$17,$G$7*$D95,""))</f>
        <v/>
      </c>
      <c r="KF95" s="34" t="str">
        <f>IF(KE95&lt;&gt;"",HLOOKUP(COUNT($IN95:KE95)+1,$G$4:$EH$8,KF$14,0)*$D95,IF($C95=KF$17,$G$7*$D95,""))</f>
        <v/>
      </c>
      <c r="KG95" s="34" t="str">
        <f>IF(KF95&lt;&gt;"",HLOOKUP(COUNT($IN95:KF95)+1,$G$4:$EH$8,KG$14,0)*$D95,IF($C95=KG$17,$G$7*$D95,""))</f>
        <v/>
      </c>
      <c r="KH95" s="34" t="str">
        <f>IF(KG95&lt;&gt;"",HLOOKUP(COUNT($IN95:KG95)+1,$G$4:$EH$8,KH$14,0)*$D95,IF($C95=KH$17,$G$7*$D95,""))</f>
        <v/>
      </c>
      <c r="KI95" s="34" t="str">
        <f>IF(KH95&lt;&gt;"",HLOOKUP(COUNT($IN95:KH95)+1,$G$4:$EH$8,KI$14,0)*$D95,IF($C95=KI$17,$G$7*$D95,""))</f>
        <v/>
      </c>
      <c r="KJ95" s="34" t="str">
        <f>IF(KI95&lt;&gt;"",HLOOKUP(COUNT($IN95:KI95)+1,$G$4:$EH$8,KJ$14,0)*$D95,IF($C95=KJ$17,$G$7*$D95,""))</f>
        <v/>
      </c>
      <c r="KK95" s="34" t="str">
        <f>IF(KJ95&lt;&gt;"",HLOOKUP(COUNT($IN95:KJ95)+1,$G$4:$EH$8,KK$14,0)*$D95,IF($C95=KK$17,$G$7*$D95,""))</f>
        <v/>
      </c>
      <c r="KL95" s="34" t="str">
        <f>IF(KK95&lt;&gt;"",HLOOKUP(COUNT($IN95:KK95)+1,$G$4:$EH$8,KL$14,0)*$D95,IF($C95=KL$17,$G$7*$D95,""))</f>
        <v/>
      </c>
      <c r="KM95" s="34" t="str">
        <f>IF(KL95&lt;&gt;"",HLOOKUP(COUNT($IN95:KL95)+1,$G$4:$EH$8,KM$14,0)*$D95,IF($C95=KM$17,$G$7*$D95,""))</f>
        <v/>
      </c>
      <c r="KN95" s="34" t="str">
        <f>IF(KM95&lt;&gt;"",HLOOKUP(COUNT($IN95:KM95)+1,$G$4:$EH$8,KN$14,0)*$D95,IF($C95=KN$17,$G$7*$D95,""))</f>
        <v/>
      </c>
      <c r="KO95" s="34" t="str">
        <f>IF(KN95&lt;&gt;"",HLOOKUP(COUNT($IN95:KN95)+1,$G$4:$EH$8,KO$14,0)*$D95,IF($C95=KO$17,$G$7*$D95,""))</f>
        <v/>
      </c>
      <c r="KP95" s="34" t="str">
        <f>IF(KO95&lt;&gt;"",HLOOKUP(COUNT($IN95:KO95)+1,$G$4:$EH$8,KP$14,0)*$D95,IF($C95=KP$17,$G$7*$D95,""))</f>
        <v/>
      </c>
      <c r="KQ95" s="34" t="str">
        <f>IF(KP95&lt;&gt;"",HLOOKUP(COUNT($IN95:KP95)+1,$G$4:$EH$8,KQ$14,0)*$D95,IF($C95=KQ$17,$G$7*$D95,""))</f>
        <v/>
      </c>
      <c r="KR95" s="34" t="str">
        <f>IF(KQ95&lt;&gt;"",HLOOKUP(COUNT($IN95:KQ95)+1,$G$4:$EH$8,KR$14,0)*$D95,IF($C95=KR$17,$G$7*$D95,""))</f>
        <v/>
      </c>
      <c r="KS95" s="34" t="str">
        <f>IF(KR95&lt;&gt;"",HLOOKUP(COUNT($IN95:KR95)+1,$G$4:$EH$8,KS$14,0)*$D95,IF($C95=KS$17,$G$7*$D95,""))</f>
        <v/>
      </c>
      <c r="KT95" s="34" t="str">
        <f>IF(KS95&lt;&gt;"",HLOOKUP(COUNT($IN95:KS95)+1,$G$4:$EH$8,KT$14,0)*$D95,IF($C95=KT$17,$G$7*$D95,""))</f>
        <v/>
      </c>
      <c r="KU95" s="34" t="str">
        <f>IF(KT95&lt;&gt;"",HLOOKUP(COUNT($IN95:KT95)+1,$G$4:$EH$8,KU$14,0)*$D95,IF($C95=KU$17,$G$7*$D95,""))</f>
        <v/>
      </c>
      <c r="KV95" s="34" t="str">
        <f>IF(KU95&lt;&gt;"",HLOOKUP(COUNT($IN95:KU95)+1,$G$4:$EH$8,KV$14,0)*$D95,IF($C95=KV$17,$G$7*$D95,""))</f>
        <v/>
      </c>
      <c r="KW95" s="34" t="str">
        <f>IF(KV95&lt;&gt;"",HLOOKUP(COUNT($IN95:KV95)+1,$G$4:$EH$8,KW$14,0)*$D95,IF($C95=KW$17,$G$7*$D95,""))</f>
        <v/>
      </c>
      <c r="KX95" s="34" t="str">
        <f>IF(KW95&lt;&gt;"",HLOOKUP(COUNT($IN95:KW95)+1,$G$4:$EH$8,KX$14,0)*$D95,IF($C95=KX$17,$G$7*$D95,""))</f>
        <v/>
      </c>
      <c r="KY95" s="34" t="str">
        <f>IF(KX95&lt;&gt;"",HLOOKUP(COUNT($IN95:KX95)+1,$G$4:$EH$8,KY$14,0)*$D95,IF($C95=KY$17,$G$7*$D95,""))</f>
        <v/>
      </c>
      <c r="KZ95" s="34" t="str">
        <f>IF(KY95&lt;&gt;"",HLOOKUP(COUNT($IN95:KY95)+1,$G$4:$EH$8,KZ$14,0)*$D95,IF($C95=KZ$17,$G$7*$D95,""))</f>
        <v/>
      </c>
      <c r="LA95" s="34" t="str">
        <f>IF(KZ95&lt;&gt;"",HLOOKUP(COUNT($IN95:KZ95)+1,$G$4:$EH$8,LA$14,0)*$D95,IF($C95=LA$17,$G$7*$D95,""))</f>
        <v/>
      </c>
      <c r="LB95" s="34" t="str">
        <f>IF(LA95&lt;&gt;"",HLOOKUP(COUNT($IN95:LA95)+1,$G$4:$EH$8,LB$14,0)*$D95,IF($C95=LB$17,$G$7*$D95,""))</f>
        <v/>
      </c>
      <c r="LC95" s="34" t="str">
        <f>IF(LB95&lt;&gt;"",HLOOKUP(COUNT($IN95:LB95)+1,$G$4:$EH$8,LC$14,0)*$D95,IF($C95=LC$17,$G$7*$D95,""))</f>
        <v/>
      </c>
      <c r="LD95" s="34" t="str">
        <f>IF(LC95&lt;&gt;"",HLOOKUP(COUNT($IN95:LC95)+1,$G$4:$EH$8,LD$14,0)*$D95,IF($C95=LD$17,$G$7*$D95,""))</f>
        <v/>
      </c>
      <c r="LE95" s="34" t="str">
        <f>IF(LD95&lt;&gt;"",HLOOKUP(COUNT($IN95:LD95)+1,$G$4:$EH$8,LE$14,0)*$D95,IF($C95=LE$17,$G$7*$D95,""))</f>
        <v/>
      </c>
      <c r="LF95" s="34" t="str">
        <f>IF(LE95&lt;&gt;"",HLOOKUP(COUNT($IN95:LE95)+1,$G$4:$EH$8,LF$14,0)*$D95,IF($C95=LF$17,$G$7*$D95,""))</f>
        <v/>
      </c>
      <c r="LG95" s="34" t="str">
        <f>IF(LF95&lt;&gt;"",HLOOKUP(COUNT($IN95:LF95)+1,$G$4:$EH$8,LG$14,0)*$D95,IF($C95=LG$17,$G$7*$D95,""))</f>
        <v/>
      </c>
      <c r="LH95" s="34" t="str">
        <f>IF(LG95&lt;&gt;"",HLOOKUP(COUNT($IN95:LG95)+1,$G$4:$EH$8,LH$14,0)*$D95,IF($C95=LH$17,$G$7*$D95,""))</f>
        <v/>
      </c>
      <c r="LI95" s="34" t="str">
        <f>IF(LH95&lt;&gt;"",HLOOKUP(COUNT($IN95:LH95)+1,$G$4:$EH$8,LI$14,0)*$D95,IF($C95=LI$17,$G$7*$D95,""))</f>
        <v/>
      </c>
      <c r="LJ95" s="34" t="str">
        <f>IF(LI95&lt;&gt;"",HLOOKUP(COUNT($IN95:LI95)+1,$G$4:$EH$8,LJ$14,0)*$D95,IF($C95=LJ$17,$G$7*$D95,""))</f>
        <v/>
      </c>
      <c r="LK95" s="34" t="str">
        <f>IF(LJ95&lt;&gt;"",HLOOKUP(COUNT($IN95:LJ95)+1,$G$4:$EH$8,LK$14,0)*$D95,IF($C95=LK$17,$G$7*$D95,""))</f>
        <v/>
      </c>
      <c r="LL95" s="34" t="str">
        <f>IF(LK95&lt;&gt;"",HLOOKUP(COUNT($IN95:LK95)+1,$G$4:$EH$8,LL$14,0)*$D95,IF($C95=LL$17,$G$7*$D95,""))</f>
        <v/>
      </c>
      <c r="LM95" s="34">
        <f>IF(LL95&lt;&gt;"",HLOOKUP(COUNT($IN95:LL95)+1,$G$4:$EH$8,LM$14,0)*$D95,IF($C95=LM$17,$G$7*$D95,""))</f>
        <v>0</v>
      </c>
      <c r="LN95" s="34">
        <f>IF(LM95&lt;&gt;"",HLOOKUP(COUNT($IN95:LM95)+1,$G$4:$EH$8,LN$14,0)*$D95,IF($C95=LN$17,$G$7*$D95,""))</f>
        <v>3750</v>
      </c>
      <c r="LO95" s="34">
        <f>IF(LN95&lt;&gt;"",HLOOKUP(COUNT($IN95:LN95)+1,$G$4:$EH$8,LO$14,0)*$D95,IF($C95=LO$17,$G$7*$D95,""))</f>
        <v>3750</v>
      </c>
      <c r="LP95" s="34">
        <f>IF(LO95&lt;&gt;"",HLOOKUP(COUNT($IN95:LO95)+1,$G$4:$EH$8,LP$14,0)*$D95,IF($C95=LP$17,$G$7*$D95,""))</f>
        <v>3750</v>
      </c>
      <c r="LQ95" s="34">
        <f>IF(LP95&lt;&gt;"",HLOOKUP(COUNT($IN95:LP95)+1,$G$4:$EH$8,LQ$14,0)*$D95,IF($C95=LQ$17,$G$7*$D95,""))</f>
        <v>3750</v>
      </c>
      <c r="LR95" s="34">
        <f>IF(LQ95&lt;&gt;"",HLOOKUP(COUNT($IN95:LQ95)+1,$G$4:$EH$8,LR$14,0)*$D95,IF($C95=LR$17,$G$7*$D95,""))</f>
        <v>3770.1909201741591</v>
      </c>
      <c r="LS95" s="34">
        <f>IF(LR95&lt;&gt;"",HLOOKUP(COUNT($IN95:LR95)+1,$G$4:$EH$8,LS$14,0)*$D95,IF($C95=LS$17,$G$7*$D95,""))</f>
        <v>4524.2291042089882</v>
      </c>
      <c r="LT95" s="34">
        <f>IF(LS95&lt;&gt;"",HLOOKUP(COUNT($IN95:LS95)+1,$G$4:$EH$8,LT$14,0)*$D95,IF($C95=LT$17,$G$7*$D95,""))</f>
        <v>5248.1057608824267</v>
      </c>
      <c r="LU95" s="34">
        <f>IF(LT95&lt;&gt;"",HLOOKUP(COUNT($IN95:LT95)+1,$G$4:$EH$8,LU$14,0)*$D95,IF($C95=LU$17,$G$7*$D95,""))</f>
        <v>5982.8405674059686</v>
      </c>
      <c r="LV95" s="34">
        <f>IF(LU95&lt;&gt;"",HLOOKUP(COUNT($IN95:LU95)+1,$G$4:$EH$8,LV$14,0)*$D95,IF($C95=LV$17,$G$7*$D95,""))</f>
        <v>6760.6098411687399</v>
      </c>
      <c r="LW95" s="34">
        <f>IF(LV95&lt;&gt;"",HLOOKUP(COUNT($IN95:LV95)+1,$G$4:$EH$8,LW$14,0)*$D95,IF($C95=LW$17,$G$7*$D95,""))</f>
        <v>7504.2769236973027</v>
      </c>
      <c r="LX95" s="34">
        <f>IF(LW95&lt;&gt;"",HLOOKUP(COUNT($IN95:LW95)+1,$G$4:$EH$8,LX$14,0)*$D95,IF($C95=LX$17,$G$7*$D95,""))</f>
        <v>8254.7046160670325</v>
      </c>
      <c r="LY95" s="34">
        <f>IF(LX95&lt;&gt;"",HLOOKUP(COUNT($IN95:LX95)+1,$G$4:$EH$8,LY$14,0)*$D95,IF($C95=LY$17,$G$7*$D95,""))</f>
        <v>6191.0284620502789</v>
      </c>
      <c r="LZ95" s="34">
        <f>IF(LY95&lt;&gt;"",HLOOKUP(COUNT($IN95:LY95)+1,$G$4:$EH$8,LZ$14,0)*$D95,IF($C95=LZ$17,$G$7*$D95,""))</f>
        <v>5881.4770389477608</v>
      </c>
      <c r="MA95" s="34">
        <f>IF(LZ95&lt;&gt;"",HLOOKUP(COUNT($IN95:LZ95)+1,$G$4:$EH$8,MA$14,0)*$D95,IF($C95=MA$17,$G$7*$D95,""))</f>
        <v>6469.6247428425395</v>
      </c>
      <c r="MB95" s="34">
        <f>IF(MA95&lt;&gt;"",HLOOKUP(COUNT($IN95:MA95)+1,$G$4:$EH$8,MB$14,0)*$D95,IF($C95=MB$17,$G$7*$D95,""))</f>
        <v>7116.5872171267965</v>
      </c>
      <c r="MC95" s="34">
        <f>IF(MB95&lt;&gt;"",HLOOKUP(COUNT($IN95:MB95)+1,$G$4:$EH$8,MC$14,0)*$D95,IF($C95=MC$17,$G$7*$D95,""))</f>
        <v>7828.2459388394727</v>
      </c>
      <c r="MD95" s="34">
        <f>IF(MC95&lt;&gt;"",HLOOKUP(COUNT($IN95:MC95)+1,$G$4:$EH$8,MD$14,0)*$D95,IF($C95=MD$17,$G$7*$D95,""))</f>
        <v>8611.0705327234209</v>
      </c>
      <c r="ME95" s="34">
        <f>IF(MD95&lt;&gt;"",HLOOKUP(COUNT($IN95:MD95)+1,$G$4:$EH$8,ME$14,0)*$D95,IF($C95=ME$17,$G$7*$D95,""))</f>
        <v>8180.517006087246</v>
      </c>
      <c r="MF95" s="34">
        <f>IF(ME95&lt;&gt;"",HLOOKUP(COUNT($IN95:ME95)+1,$G$4:$EH$8,MF$14,0)*$D95,IF($C95=MF$17,$G$7*$D95,""))</f>
        <v>7771.4911557828855</v>
      </c>
      <c r="MG95" s="34">
        <f>IF(MF95&lt;&gt;"",HLOOKUP(COUNT($IN95:MF95)+1,$G$4:$EH$8,MG$14,0)*$D95,IF($C95=MG$17,$G$7*$D95,""))</f>
        <v>8315.4955366876875</v>
      </c>
      <c r="MH95" s="34">
        <f>IF(MG95&lt;&gt;"",HLOOKUP(COUNT($IN95:MG95)+1,$G$4:$EH$8,MH$14,0)*$D95,IF($C95=MH$17,$G$7*$D95,""))</f>
        <v>8897.5802242558239</v>
      </c>
      <c r="MI95" s="34">
        <f>IF(MH95&lt;&gt;"",HLOOKUP(COUNT($IN95:MH95)+1,$G$4:$EH$8,MI$14,0)*$D95,IF($C95=MI$17,$G$7*$D95,""))</f>
        <v>9520.4108399537326</v>
      </c>
      <c r="MJ95" s="34">
        <f>IF(MI95&lt;&gt;"",HLOOKUP(COUNT($IN95:MI95)+1,$G$4:$EH$8,MJ$14,0)*$D95,IF($C95=MJ$17,$G$7*$D95,""))</f>
        <v>10472.451923949104</v>
      </c>
      <c r="MK95" s="34">
        <f>IF(MJ95&lt;&gt;"",HLOOKUP(COUNT($IN95:MJ95)+1,$G$4:$EH$8,MK$14,0)*$D95,IF($C95=MK$17,$G$7*$D95,""))</f>
        <v>8901.5841353567412</v>
      </c>
      <c r="ML95" s="34">
        <f>IF(MK95&lt;&gt;"",HLOOKUP(COUNT($IN95:MK95)+1,$G$4:$EH$8,ML$14,0)*$D95,IF($C95=ML$17,$G$7*$D95,""))</f>
        <v>8456.5049285889054</v>
      </c>
      <c r="MM95" s="34">
        <f>IF(ML95&lt;&gt;"",HLOOKUP(COUNT($IN95:ML95)+1,$G$4:$EH$8,MM$14,0)*$D95,IF($C95=MM$17,$G$7*$D95,""))</f>
        <v>8879.3301750183509</v>
      </c>
      <c r="MN95" s="34">
        <f>IF(MM95&lt;&gt;"",HLOOKUP(COUNT($IN95:MM95)+1,$G$4:$EH$8,MN$14,0)*$D95,IF($C95=MN$17,$G$7*$D95,""))</f>
        <v>9323.2966837692693</v>
      </c>
      <c r="MO95" s="34">
        <f>IF(MN95&lt;&gt;"",HLOOKUP(COUNT($IN95:MN95)+1,$G$4:$EH$8,MO$14,0)*$D95,IF($C95=MO$17,$G$7*$D95,""))</f>
        <v>9789.4615179577268</v>
      </c>
      <c r="MP95" s="34">
        <f>IF(MO95&lt;&gt;"",HLOOKUP(COUNT($IN95:MO95)+1,$G$4:$EH$8,MP$14,0)*$D95,IF($C95=MP$17,$G$7*$D95,""))</f>
        <v>10474.723824214771</v>
      </c>
      <c r="MQ95" s="34">
        <f>IF(MP95&lt;&gt;"",HLOOKUP(COUNT($IN95:MP95)+1,$G$4:$EH$8,MQ$14,0)*$D95,IF($C95=MQ$17,$G$7*$D95,""))</f>
        <v>9427.2514417932944</v>
      </c>
      <c r="MR95" s="34">
        <f>IF(MQ95&lt;&gt;"",HLOOKUP(COUNT($IN95:MQ95)+1,$G$4:$EH$8,MR$14,0)*$D95,IF($C95=MR$17,$G$7*$D95,""))</f>
        <v>8484.5262976139675</v>
      </c>
      <c r="MS95" s="34">
        <f>IF(MR95&lt;&gt;"",HLOOKUP(COUNT($IN95:MR95)+1,$G$4:$EH$8,MS$14,0)*$D95,IF($C95=MS$17,$G$7*$D95,""))</f>
        <v>9078.4431384469426</v>
      </c>
      <c r="MT95" s="34">
        <f>IF(MS95&lt;&gt;"",HLOOKUP(COUNT($IN95:MS95)+1,$G$4:$EH$8,MT$14,0)*$D95,IF($C95=MT$17,$G$7*$D95,""))</f>
        <v>9713.934158138225</v>
      </c>
      <c r="MU95" s="34">
        <f>IF(MT95&lt;&gt;"",HLOOKUP(COUNT($IN95:MT95)+1,$G$4:$EH$8,MU$14,0)*$D95,IF($C95=MU$17,$G$7*$D95,""))</f>
        <v>10393.909549207907</v>
      </c>
      <c r="MV95" s="34">
        <f>IF(MU95&lt;&gt;"",HLOOKUP(COUNT($IN95:MU95)+1,$G$4:$EH$8,MV$14,0)*$D95,IF($C95=MV$17,$G$7*$D95,""))</f>
        <v>11225.422313144538</v>
      </c>
      <c r="MW95" s="34">
        <f>IF(MV95&lt;&gt;"",HLOOKUP(COUNT($IN95:MV95)+1,$G$4:$EH$8,MW$14,0)*$D95,IF($C95=MW$17,$G$7*$D95,""))</f>
        <v>9653.8631893043039</v>
      </c>
      <c r="MX95" s="34">
        <f>IF(MW95&lt;&gt;"",HLOOKUP(COUNT($IN95:MW95)+1,$G$4:$EH$8,MX$14,0)*$D95,IF($C95=MX$17,$G$7*$D95,""))</f>
        <v>9171.1700298390861</v>
      </c>
      <c r="MY95" s="34">
        <f>IF(MX95&lt;&gt;"",HLOOKUP(COUNT($IN95:MX95)+1,$G$4:$EH$8,MY$14,0)*$D95,IF($C95=MY$17,$G$7*$D95,""))</f>
        <v>9629.728531331044</v>
      </c>
      <c r="MZ95" s="34">
        <f>IF(MY95&lt;&gt;"",HLOOKUP(COUNT($IN95:MY95)+1,$G$4:$EH$8,MZ$14,0)*$D95,IF($C95=MZ$17,$G$7*$D95,""))</f>
        <v>10111.214957897593</v>
      </c>
      <c r="NA95" s="34">
        <f>IF(MZ95&lt;&gt;"",HLOOKUP(COUNT($IN95:MZ95)+1,$G$4:$EH$8,NA$14,0)*$D95,IF($C95=NA$17,$G$7*$D95,""))</f>
        <v>10616.775705792472</v>
      </c>
      <c r="NB95" s="34">
        <f>IF(NA95&lt;&gt;"",HLOOKUP(COUNT($IN95:NA95)+1,$G$4:$EH$8,NB$14,0)*$D95,IF($C95=NB$17,$G$7*$D95,""))</f>
        <v>11359.950005197943</v>
      </c>
      <c r="NC95" s="34">
        <f>IF(NB95&lt;&gt;"",HLOOKUP(COUNT($IN95:NB95)+1,$G$4:$EH$8,NC$14,0)*$D95,IF($C95=NC$17,$G$7*$D95,""))</f>
        <v>10223.955004678153</v>
      </c>
      <c r="ND95" s="34">
        <f>IF(NC95&lt;&gt;"",HLOOKUP(COUNT($IN95:NC95)+1,$G$4:$EH$8,ND$14,0)*$D95,IF($C95=ND$17,$G$7*$D95,""))</f>
        <v>9201.5595042103359</v>
      </c>
      <c r="NF95" s="34" t="str">
        <f>IF(NE95&lt;&gt;"",HLOOKUP(COUNT($NE95:NE95)+1,$G$4:$EH$8,NF$14,0)*$D95,IF($C95=NF$17,$G$8*$D95,""))</f>
        <v/>
      </c>
      <c r="NG95" s="34" t="str">
        <f>IF(NF95&lt;&gt;"",HLOOKUP(COUNT($NE95:NF95)+1,$G$4:$EH$8,NG$14,0)*$D95,IF($C95=NG$17,$G$8*$D95,""))</f>
        <v/>
      </c>
      <c r="NH95" s="34" t="str">
        <f>IF(NG95&lt;&gt;"",HLOOKUP(COUNT($NE95:NG95)+1,$G$4:$EH$8,NH$14,0)*$D95,IF($C95=NH$17,$G$8*$D95,""))</f>
        <v/>
      </c>
      <c r="NI95" s="34" t="str">
        <f>IF(NH95&lt;&gt;"",HLOOKUP(COUNT($NE95:NH95)+1,$G$4:$EH$8,NI$14,0)*$D95,IF($C95=NI$17,$G$8*$D95,""))</f>
        <v/>
      </c>
      <c r="NJ95" s="34" t="str">
        <f>IF(NI95&lt;&gt;"",HLOOKUP(COUNT($NE95:NI95)+1,$G$4:$EH$8,NJ$14,0)*$D95,IF($C95=NJ$17,$G$8*$D95,""))</f>
        <v/>
      </c>
      <c r="NK95" s="34" t="str">
        <f>IF(NJ95&lt;&gt;"",HLOOKUP(COUNT($NE95:NJ95)+1,$G$4:$EH$8,NK$14,0)*$D95,IF($C95=NK$17,$G$8*$D95,""))</f>
        <v/>
      </c>
      <c r="NL95" s="34" t="str">
        <f>IF(NK95&lt;&gt;"",HLOOKUP(COUNT($NE95:NK95)+1,$G$4:$EH$8,NL$14,0)*$D95,IF($C95=NL$17,$G$8*$D95,""))</f>
        <v/>
      </c>
      <c r="NM95" s="34" t="str">
        <f>IF(NL95&lt;&gt;"",HLOOKUP(COUNT($NE95:NL95)+1,$G$4:$EH$8,NM$14,0)*$D95,IF($C95=NM$17,$G$8*$D95,""))</f>
        <v/>
      </c>
      <c r="NN95" s="34" t="str">
        <f>IF(NM95&lt;&gt;"",HLOOKUP(COUNT($NE95:NM95)+1,$G$4:$EH$8,NN$14,0)*$D95,IF($C95=NN$17,$G$8*$D95,""))</f>
        <v/>
      </c>
      <c r="NO95" s="34" t="str">
        <f>IF(NN95&lt;&gt;"",HLOOKUP(COUNT($NE95:NN95)+1,$G$4:$EH$8,NO$14,0)*$D95,IF($C95=NO$17,$G$8*$D95,""))</f>
        <v/>
      </c>
      <c r="NP95" s="34" t="str">
        <f>IF(NO95&lt;&gt;"",HLOOKUP(COUNT($NE95:NO95)+1,$G$4:$EH$8,NP$14,0)*$D95,IF($C95=NP$17,$G$8*$D95,""))</f>
        <v/>
      </c>
      <c r="NQ95" s="34" t="str">
        <f>IF(NP95&lt;&gt;"",HLOOKUP(COUNT($NE95:NP95)+1,$G$4:$EH$8,NQ$14,0)*$D95,IF($C95=NQ$17,$G$8*$D95,""))</f>
        <v/>
      </c>
      <c r="NR95" s="34" t="str">
        <f>IF(NQ95&lt;&gt;"",HLOOKUP(COUNT($NE95:NQ95)+1,$G$4:$EH$8,NR$14,0)*$D95,IF($C95=NR$17,$G$8*$D95,""))</f>
        <v/>
      </c>
      <c r="NS95" s="34" t="str">
        <f>IF(NR95&lt;&gt;"",HLOOKUP(COUNT($NE95:NR95)+1,$G$4:$EH$8,NS$14,0)*$D95,IF($C95=NS$17,$G$8*$D95,""))</f>
        <v/>
      </c>
      <c r="NT95" s="34" t="str">
        <f>IF(NS95&lt;&gt;"",HLOOKUP(COUNT($NE95:NS95)+1,$G$4:$EH$8,NT$14,0)*$D95,IF($C95=NT$17,$G$8*$D95,""))</f>
        <v/>
      </c>
      <c r="NU95" s="34" t="str">
        <f>IF(NT95&lt;&gt;"",HLOOKUP(COUNT($NE95:NT95)+1,$G$4:$EH$8,NU$14,0)*$D95,IF($C95=NU$17,$G$8*$D95,""))</f>
        <v/>
      </c>
      <c r="NV95" s="34" t="str">
        <f>IF(NU95&lt;&gt;"",HLOOKUP(COUNT($NE95:NU95)+1,$G$4:$EH$8,NV$14,0)*$D95,IF($C95=NV$17,$G$8*$D95,""))</f>
        <v/>
      </c>
      <c r="NW95" s="34" t="str">
        <f>IF(NV95&lt;&gt;"",HLOOKUP(COUNT($NE95:NV95)+1,$G$4:$EH$8,NW$14,0)*$D95,IF($C95=NW$17,$G$8*$D95,""))</f>
        <v/>
      </c>
      <c r="NX95" s="34" t="str">
        <f>IF(NW95&lt;&gt;"",HLOOKUP(COUNT($NE95:NW95)+1,$G$4:$EH$8,NX$14,0)*$D95,IF($C95=NX$17,$G$8*$D95,""))</f>
        <v/>
      </c>
      <c r="NY95" s="34" t="str">
        <f>IF(NX95&lt;&gt;"",HLOOKUP(COUNT($NE95:NX95)+1,$G$4:$EH$8,NY$14,0)*$D95,IF($C95=NY$17,$G$8*$D95,""))</f>
        <v/>
      </c>
      <c r="NZ95" s="34" t="str">
        <f>IF(NY95&lt;&gt;"",HLOOKUP(COUNT($NE95:NY95)+1,$G$4:$EH$8,NZ$14,0)*$D95,IF($C95=NZ$17,$G$8*$D95,""))</f>
        <v/>
      </c>
      <c r="OA95" s="34" t="str">
        <f>IF(NZ95&lt;&gt;"",HLOOKUP(COUNT($NE95:NZ95)+1,$G$4:$EH$8,OA$14,0)*$D95,IF($C95=OA$17,$G$8*$D95,""))</f>
        <v/>
      </c>
      <c r="OB95" s="34" t="str">
        <f>IF(OA95&lt;&gt;"",HLOOKUP(COUNT($NE95:OA95)+1,$G$4:$EH$8,OB$14,0)*$D95,IF($C95=OB$17,$G$8*$D95,""))</f>
        <v/>
      </c>
      <c r="OC95" s="34" t="str">
        <f>IF(OB95&lt;&gt;"",HLOOKUP(COUNT($NE95:OB95)+1,$G$4:$EH$8,OC$14,0)*$D95,IF($C95=OC$17,$G$8*$D95,""))</f>
        <v/>
      </c>
      <c r="OD95" s="34" t="str">
        <f>IF(OC95&lt;&gt;"",HLOOKUP(COUNT($NE95:OC95)+1,$G$4:$EH$8,OD$14,0)*$D95,IF($C95=OD$17,$G$8*$D95,""))</f>
        <v/>
      </c>
      <c r="OE95" s="34" t="str">
        <f>IF(OD95&lt;&gt;"",HLOOKUP(COUNT($NE95:OD95)+1,$G$4:$EH$8,OE$14,0)*$D95,IF($C95=OE$17,$G$8*$D95,""))</f>
        <v/>
      </c>
      <c r="OF95" s="34" t="str">
        <f>IF(OE95&lt;&gt;"",HLOOKUP(COUNT($NE95:OE95)+1,$G$4:$EH$8,OF$14,0)*$D95,IF($C95=OF$17,$G$8*$D95,""))</f>
        <v/>
      </c>
      <c r="OG95" s="34" t="str">
        <f>IF(OF95&lt;&gt;"",HLOOKUP(COUNT($NE95:OF95)+1,$G$4:$EH$8,OG$14,0)*$D95,IF($C95=OG$17,$G$8*$D95,""))</f>
        <v/>
      </c>
      <c r="OH95" s="34" t="str">
        <f>IF(OG95&lt;&gt;"",HLOOKUP(COUNT($NE95:OG95)+1,$G$4:$EH$8,OH$14,0)*$D95,IF($C95=OH$17,$G$8*$D95,""))</f>
        <v/>
      </c>
      <c r="OI95" s="34" t="str">
        <f>IF(OH95&lt;&gt;"",HLOOKUP(COUNT($NE95:OH95)+1,$G$4:$EH$8,OI$14,0)*$D95,IF($C95=OI$17,$G$8*$D95,""))</f>
        <v/>
      </c>
      <c r="OJ95" s="34" t="str">
        <f>IF(OI95&lt;&gt;"",HLOOKUP(COUNT($NE95:OI95)+1,$G$4:$EH$8,OJ$14,0)*$D95,IF($C95=OJ$17,$G$8*$D95,""))</f>
        <v/>
      </c>
      <c r="OK95" s="34" t="str">
        <f>IF(OJ95&lt;&gt;"",HLOOKUP(COUNT($NE95:OJ95)+1,$G$4:$EH$8,OK$14,0)*$D95,IF($C95=OK$17,$G$8*$D95,""))</f>
        <v/>
      </c>
      <c r="OL95" s="34" t="str">
        <f>IF(OK95&lt;&gt;"",HLOOKUP(COUNT($NE95:OK95)+1,$G$4:$EH$8,OL$14,0)*$D95,IF($C95=OL$17,$G$8*$D95,""))</f>
        <v/>
      </c>
      <c r="OM95" s="34" t="str">
        <f>IF(OL95&lt;&gt;"",HLOOKUP(COUNT($NE95:OL95)+1,$G$4:$EH$8,OM$14,0)*$D95,IF($C95=OM$17,$G$8*$D95,""))</f>
        <v/>
      </c>
      <c r="ON95" s="34" t="str">
        <f>IF(OM95&lt;&gt;"",HLOOKUP(COUNT($NE95:OM95)+1,$G$4:$EH$8,ON$14,0)*$D95,IF($C95=ON$17,$G$8*$D95,""))</f>
        <v/>
      </c>
      <c r="OO95" s="34" t="str">
        <f>IF(ON95&lt;&gt;"",HLOOKUP(COUNT($NE95:ON95)+1,$G$4:$EH$8,OO$14,0)*$D95,IF($C95=OO$17,$G$8*$D95,""))</f>
        <v/>
      </c>
      <c r="OP95" s="34" t="str">
        <f>IF(OO95&lt;&gt;"",HLOOKUP(COUNT($NE95:OO95)+1,$G$4:$EH$8,OP$14,0)*$D95,IF($C95=OP$17,$G$8*$D95,""))</f>
        <v/>
      </c>
      <c r="OQ95" s="34" t="str">
        <f>IF(OP95&lt;&gt;"",HLOOKUP(COUNT($NE95:OP95)+1,$G$4:$EH$8,OQ$14,0)*$D95,IF($C95=OQ$17,$G$8*$D95,""))</f>
        <v/>
      </c>
      <c r="OR95" s="34" t="str">
        <f>IF(OQ95&lt;&gt;"",HLOOKUP(COUNT($NE95:OQ95)+1,$G$4:$EH$8,OR$14,0)*$D95,IF($C95=OR$17,$G$8*$D95,""))</f>
        <v/>
      </c>
      <c r="OS95" s="34" t="str">
        <f>IF(OR95&lt;&gt;"",HLOOKUP(COUNT($NE95:OR95)+1,$G$4:$EH$8,OS$14,0)*$D95,IF($C95=OS$17,$G$8*$D95,""))</f>
        <v/>
      </c>
      <c r="OT95" s="34" t="str">
        <f>IF(OS95&lt;&gt;"",HLOOKUP(COUNT($NE95:OS95)+1,$G$4:$EH$8,OT$14,0)*$D95,IF($C95=OT$17,$G$8*$D95,""))</f>
        <v/>
      </c>
      <c r="OU95" s="34" t="str">
        <f>IF(OT95&lt;&gt;"",HLOOKUP(COUNT($NE95:OT95)+1,$G$4:$EH$8,OU$14,0)*$D95,IF($C95=OU$17,$G$8*$D95,""))</f>
        <v/>
      </c>
      <c r="OV95" s="34" t="str">
        <f>IF(OU95&lt;&gt;"",HLOOKUP(COUNT($NE95:OU95)+1,$G$4:$EH$8,OV$14,0)*$D95,IF($C95=OV$17,$G$8*$D95,""))</f>
        <v/>
      </c>
      <c r="OW95" s="34" t="str">
        <f>IF(OV95&lt;&gt;"",HLOOKUP(COUNT($NE95:OV95)+1,$G$4:$EH$8,OW$14,0)*$D95,IF($C95=OW$17,$G$8*$D95,""))</f>
        <v/>
      </c>
      <c r="OX95" s="34" t="str">
        <f>IF(OW95&lt;&gt;"",HLOOKUP(COUNT($NE95:OW95)+1,$G$4:$EH$8,OX$14,0)*$D95,IF($C95=OX$17,$G$8*$D95,""))</f>
        <v/>
      </c>
      <c r="OY95" s="34" t="str">
        <f>IF(OX95&lt;&gt;"",HLOOKUP(COUNT($NE95:OX95)+1,$G$4:$EH$8,OY$14,0)*$D95,IF($C95=OY$17,$G$8*$D95,""))</f>
        <v/>
      </c>
      <c r="OZ95" s="34" t="str">
        <f>IF(OY95&lt;&gt;"",HLOOKUP(COUNT($NE95:OY95)+1,$G$4:$EH$8,OZ$14,0)*$D95,IF($C95=OZ$17,$G$8*$D95,""))</f>
        <v/>
      </c>
      <c r="PA95" s="34" t="str">
        <f>IF(OZ95&lt;&gt;"",HLOOKUP(COUNT($NE95:OZ95)+1,$G$4:$EH$8,PA$14,0)*$D95,IF($C95=PA$17,$G$8*$D95,""))</f>
        <v/>
      </c>
      <c r="PB95" s="34" t="str">
        <f>IF(PA95&lt;&gt;"",HLOOKUP(COUNT($NE95:PA95)+1,$G$4:$EH$8,PB$14,0)*$D95,IF($C95=PB$17,$G$8*$D95,""))</f>
        <v/>
      </c>
      <c r="PC95" s="34" t="str">
        <f>IF(PB95&lt;&gt;"",HLOOKUP(COUNT($NE95:PB95)+1,$G$4:$EH$8,PC$14,0)*$D95,IF($C95=PC$17,$G$8*$D95,""))</f>
        <v/>
      </c>
      <c r="PD95" s="34" t="str">
        <f>IF(PC95&lt;&gt;"",HLOOKUP(COUNT($NE95:PC95)+1,$G$4:$EH$8,PD$14,0)*$D95,IF($C95=PD$17,$G$8*$D95,""))</f>
        <v/>
      </c>
      <c r="PE95" s="34" t="str">
        <f>IF(PD95&lt;&gt;"",HLOOKUP(COUNT($NE95:PD95)+1,$G$4:$EH$8,PE$14,0)*$D95,IF($C95=PE$17,$G$8*$D95,""))</f>
        <v/>
      </c>
      <c r="PF95" s="34" t="str">
        <f>IF(PE95&lt;&gt;"",HLOOKUP(COUNT($NE95:PE95)+1,$G$4:$EH$8,PF$14,0)*$D95,IF($C95=PF$17,$G$8*$D95,""))</f>
        <v/>
      </c>
      <c r="PG95" s="34" t="str">
        <f>IF(PF95&lt;&gt;"",HLOOKUP(COUNT($NE95:PF95)+1,$G$4:$EH$8,PG$14,0)*$D95,IF($C95=PG$17,$G$8*$D95,""))</f>
        <v/>
      </c>
      <c r="PH95" s="34" t="str">
        <f>IF(PG95&lt;&gt;"",HLOOKUP(COUNT($NE95:PG95)+1,$G$4:$EH$8,PH$14,0)*$D95,IF($C95=PH$17,$G$8*$D95,""))</f>
        <v/>
      </c>
      <c r="PI95" s="34" t="str">
        <f>IF(PH95&lt;&gt;"",HLOOKUP(COUNT($NE95:PH95)+1,$G$4:$EH$8,PI$14,0)*$D95,IF($C95=PI$17,$G$8*$D95,""))</f>
        <v/>
      </c>
      <c r="PJ95" s="34" t="str">
        <f>IF(PI95&lt;&gt;"",HLOOKUP(COUNT($NE95:PI95)+1,$G$4:$EH$8,PJ$14,0)*$D95,IF($C95=PJ$17,$G$8*$D95,""))</f>
        <v/>
      </c>
      <c r="PK95" s="34" t="str">
        <f>IF(PJ95&lt;&gt;"",HLOOKUP(COUNT($NE95:PJ95)+1,$G$4:$EH$8,PK$14,0)*$D95,IF($C95=PK$17,$G$8*$D95,""))</f>
        <v/>
      </c>
      <c r="PL95" s="34" t="str">
        <f>IF(PK95&lt;&gt;"",HLOOKUP(COUNT($NE95:PK95)+1,$G$4:$EH$8,PL$14,0)*$D95,IF($C95=PL$17,$G$8*$D95,""))</f>
        <v/>
      </c>
      <c r="PM95" s="34" t="str">
        <f>IF(PL95&lt;&gt;"",HLOOKUP(COUNT($NE95:PL95)+1,$G$4:$EH$8,PM$14,0)*$D95,IF($C95=PM$17,$G$8*$D95,""))</f>
        <v/>
      </c>
      <c r="PN95" s="34" t="str">
        <f>IF(PM95&lt;&gt;"",HLOOKUP(COUNT($NE95:PM95)+1,$G$4:$EH$8,PN$14,0)*$D95,IF($C95=PN$17,$G$8*$D95,""))</f>
        <v/>
      </c>
      <c r="PO95" s="34" t="str">
        <f>IF(PN95&lt;&gt;"",HLOOKUP(COUNT($NE95:PN95)+1,$G$4:$EH$8,PO$14,0)*$D95,IF($C95=PO$17,$G$8*$D95,""))</f>
        <v/>
      </c>
      <c r="PP95" s="34" t="str">
        <f>IF(PO95&lt;&gt;"",HLOOKUP(COUNT($NE95:PO95)+1,$G$4:$EH$8,PP$14,0)*$D95,IF($C95=PP$17,$G$8*$D95,""))</f>
        <v/>
      </c>
      <c r="PQ95" s="34" t="str">
        <f>IF(PP95&lt;&gt;"",HLOOKUP(COUNT($NE95:PP95)+1,$G$4:$EH$8,PQ$14,0)*$D95,IF($C95=PQ$17,$G$8*$D95,""))</f>
        <v/>
      </c>
      <c r="PR95" s="34" t="str">
        <f>IF(PQ95&lt;&gt;"",HLOOKUP(COUNT($NE95:PQ95)+1,$G$4:$EH$8,PR$14,0)*$D95,IF($C95=PR$17,$G$8*$D95,""))</f>
        <v/>
      </c>
      <c r="PS95" s="34" t="str">
        <f>IF(PR95&lt;&gt;"",HLOOKUP(COUNT($NE95:PR95)+1,$G$4:$EH$8,PS$14,0)*$D95,IF($C95=PS$17,$G$8*$D95,""))</f>
        <v/>
      </c>
      <c r="PT95" s="34" t="str">
        <f>IF(PS95&lt;&gt;"",HLOOKUP(COUNT($NE95:PS95)+1,$G$4:$EH$8,PT$14,0)*$D95,IF($C95=PT$17,$G$8*$D95,""))</f>
        <v/>
      </c>
      <c r="PU95" s="34" t="str">
        <f>IF(PT95&lt;&gt;"",HLOOKUP(COUNT($NE95:PT95)+1,$G$4:$EH$8,PU$14,0)*$D95,IF($C95=PU$17,$G$8*$D95,""))</f>
        <v/>
      </c>
      <c r="PV95" s="34" t="str">
        <f>IF(PU95&lt;&gt;"",HLOOKUP(COUNT($NE95:PU95)+1,$G$4:$EH$8,PV$14,0)*$D95,IF($C95=PV$17,$G$8*$D95,""))</f>
        <v/>
      </c>
      <c r="PW95" s="34" t="str">
        <f>IF(PV95&lt;&gt;"",HLOOKUP(COUNT($NE95:PV95)+1,$G$4:$EH$8,PW$14,0)*$D95,IF($C95=PW$17,$G$8*$D95,""))</f>
        <v/>
      </c>
      <c r="PX95" s="34" t="str">
        <f>IF(PW95&lt;&gt;"",HLOOKUP(COUNT($NE95:PW95)+1,$G$4:$EH$8,PX$14,0)*$D95,IF($C95=PX$17,$G$8*$D95,""))</f>
        <v/>
      </c>
      <c r="PY95" s="34" t="str">
        <f>IF(PX95&lt;&gt;"",HLOOKUP(COUNT($NE95:PX95)+1,$G$4:$EH$8,PY$14,0)*$D95,IF($C95=PY$17,$G$8*$D95,""))</f>
        <v/>
      </c>
      <c r="PZ95" s="34" t="str">
        <f>IF(PY95&lt;&gt;"",HLOOKUP(COUNT($NE95:PY95)+1,$G$4:$EH$8,PZ$14,0)*$D95,IF($C95=PZ$17,$G$8*$D95,""))</f>
        <v/>
      </c>
      <c r="QA95" s="34" t="str">
        <f>IF(PZ95&lt;&gt;"",HLOOKUP(COUNT($NE95:PZ95)+1,$G$4:$EH$8,QA$14,0)*$D95,IF($C95=QA$17,$G$8*$D95,""))</f>
        <v/>
      </c>
      <c r="QB95" s="34" t="str">
        <f>IF(QA95&lt;&gt;"",HLOOKUP(COUNT($NE95:QA95)+1,$G$4:$EH$8,QB$14,0)*$D95,IF($C95=QB$17,$G$8*$D95,""))</f>
        <v/>
      </c>
      <c r="QC95" s="34" t="str">
        <f>IF(QB95&lt;&gt;"",HLOOKUP(COUNT($NE95:QB95)+1,$G$4:$EH$8,QC$14,0)*$D95,IF($C95=QC$17,$G$8*$D95,""))</f>
        <v/>
      </c>
      <c r="QD95" s="34">
        <f>IF(QC95&lt;&gt;"",HLOOKUP(COUNT($NE95:QC95)+1,$G$4:$EH$8,QD$14,0)*$D95,IF($C95=QD$17,$G$8*$D95,""))</f>
        <v>175000</v>
      </c>
      <c r="QE95" s="34">
        <f>IF(QD95&lt;&gt;"",HLOOKUP(COUNT($NE95:QD95)+1,$G$4:$EH$8,QE$14,0)*$D95,IF($C95=QE$17,$G$8*$D95,""))</f>
        <v>0</v>
      </c>
      <c r="QF95" s="34">
        <f>IF(QE95&lt;&gt;"",HLOOKUP(COUNT($NE95:QE95)+1,$G$4:$EH$8,QF$14,0)*$D95,IF($C95=QF$17,$G$8*$D95,""))</f>
        <v>0</v>
      </c>
      <c r="QG95" s="34">
        <f>IF(QF95&lt;&gt;"",HLOOKUP(COUNT($NE95:QF95)+1,$G$4:$EH$8,QG$14,0)*$D95,IF($C95=QG$17,$G$8*$D95,""))</f>
        <v>0</v>
      </c>
      <c r="QH95" s="34">
        <f>IF(QG95&lt;&gt;"",HLOOKUP(COUNT($NE95:QG95)+1,$G$4:$EH$8,QH$14,0)*$D95,IF($C95=QH$17,$G$8*$D95,""))</f>
        <v>0</v>
      </c>
      <c r="QI95" s="34">
        <f>IF(QH95&lt;&gt;"",HLOOKUP(COUNT($NE95:QH95)+1,$G$4:$EH$8,QI$14,0)*$D95,IF($C95=QI$17,$G$8*$D95,""))</f>
        <v>0</v>
      </c>
      <c r="QJ95" s="34">
        <f>IF(QI95&lt;&gt;"",HLOOKUP(COUNT($NE95:QI95)+1,$G$4:$EH$8,QJ$14,0)*$D95,IF($C95=QJ$17,$G$8*$D95,""))</f>
        <v>0</v>
      </c>
      <c r="QK95" s="34">
        <f>IF(QJ95&lt;&gt;"",HLOOKUP(COUNT($NE95:QJ95)+1,$G$4:$EH$8,QK$14,0)*$D95,IF($C95=QK$17,$G$8*$D95,""))</f>
        <v>0</v>
      </c>
      <c r="QL95" s="34">
        <f>IF(QK95&lt;&gt;"",HLOOKUP(COUNT($NE95:QK95)+1,$G$4:$EH$8,QL$14,0)*$D95,IF($C95=QL$17,$G$8*$D95,""))</f>
        <v>0</v>
      </c>
      <c r="QM95" s="34">
        <f>IF(QL95&lt;&gt;"",HLOOKUP(COUNT($NE95:QL95)+1,$G$4:$EH$8,QM$14,0)*$D95,IF($C95=QM$17,$G$8*$D95,""))</f>
        <v>0</v>
      </c>
      <c r="QN95" s="34">
        <f>IF(QM95&lt;&gt;"",HLOOKUP(COUNT($NE95:QM95)+1,$G$4:$EH$8,QN$14,0)*$D95,IF($C95=QN$17,$G$8*$D95,""))</f>
        <v>0</v>
      </c>
      <c r="QO95" s="34">
        <f>IF(QN95&lt;&gt;"",HLOOKUP(COUNT($NE95:QN95)+1,$G$4:$EH$8,QO$14,0)*$D95,IF($C95=QO$17,$G$8*$D95,""))</f>
        <v>0</v>
      </c>
      <c r="QP95" s="34">
        <f>IF(QO95&lt;&gt;"",HLOOKUP(COUNT($NE95:QO95)+1,$G$4:$EH$8,QP$14,0)*$D95,IF($C95=QP$17,$G$8*$D95,""))</f>
        <v>0</v>
      </c>
      <c r="QQ95" s="34">
        <f>IF(QP95&lt;&gt;"",HLOOKUP(COUNT($NE95:QP95)+1,$G$4:$EH$8,QQ$14,0)*$D95,IF($C95=QQ$17,$G$8*$D95,""))</f>
        <v>0</v>
      </c>
      <c r="QR95" s="34">
        <f>IF(QQ95&lt;&gt;"",HLOOKUP(COUNT($NE95:QQ95)+1,$G$4:$EH$8,QR$14,0)*$D95,IF($C95=QR$17,$G$8*$D95,""))</f>
        <v>0</v>
      </c>
      <c r="QS95" s="34">
        <f>IF(QR95&lt;&gt;"",HLOOKUP(COUNT($NE95:QR95)+1,$G$4:$EH$8,QS$14,0)*$D95,IF($C95=QS$17,$G$8*$D95,""))</f>
        <v>0</v>
      </c>
      <c r="QT95" s="34">
        <f>IF(QS95&lt;&gt;"",HLOOKUP(COUNT($NE95:QS95)+1,$G$4:$EH$8,QT$14,0)*$D95,IF($C95=QT$17,$G$8*$D95,""))</f>
        <v>0</v>
      </c>
      <c r="QU95" s="34">
        <f>IF(QT95&lt;&gt;"",HLOOKUP(COUNT($NE95:QT95)+1,$G$4:$EH$8,QU$14,0)*$D95,IF($C95=QU$17,$G$8*$D95,""))</f>
        <v>0</v>
      </c>
      <c r="QV95" s="34">
        <f>IF(QU95&lt;&gt;"",HLOOKUP(COUNT($NE95:QU95)+1,$G$4:$EH$8,QV$14,0)*$D95,IF($C95=QV$17,$G$8*$D95,""))</f>
        <v>0</v>
      </c>
      <c r="QW95" s="34">
        <f>IF(QV95&lt;&gt;"",HLOOKUP(COUNT($NE95:QV95)+1,$G$4:$EH$8,QW$14,0)*$D95,IF($C95=QW$17,$G$8*$D95,""))</f>
        <v>0</v>
      </c>
      <c r="QX95" s="34">
        <f>IF(QW95&lt;&gt;"",HLOOKUP(COUNT($NE95:QW95)+1,$G$4:$EH$8,QX$14,0)*$D95,IF($C95=QX$17,$G$8*$D95,""))</f>
        <v>0</v>
      </c>
      <c r="QY95" s="34">
        <f>IF(QX95&lt;&gt;"",HLOOKUP(COUNT($NE95:QX95)+1,$G$4:$EH$8,QY$14,0)*$D95,IF($C95=QY$17,$G$8*$D95,""))</f>
        <v>0</v>
      </c>
      <c r="QZ95" s="34">
        <f>IF(QY95&lt;&gt;"",HLOOKUP(COUNT($NE95:QY95)+1,$G$4:$EH$8,QZ$14,0)*$D95,IF($C95=QZ$17,$G$8*$D95,""))</f>
        <v>0</v>
      </c>
      <c r="RA95" s="34">
        <f>IF(QZ95&lt;&gt;"",HLOOKUP(COUNT($NE95:QZ95)+1,$G$4:$EH$8,RA$14,0)*$D95,IF($C95=RA$17,$G$8*$D95,""))</f>
        <v>0</v>
      </c>
      <c r="RB95" s="34">
        <f>IF(RA95&lt;&gt;"",HLOOKUP(COUNT($NE95:RA95)+1,$G$4:$EH$8,RB$14,0)*$D95,IF($C95=RB$17,$G$8*$D95,""))</f>
        <v>0</v>
      </c>
      <c r="RC95" s="34">
        <f>IF(RB95&lt;&gt;"",HLOOKUP(COUNT($NE95:RB95)+1,$G$4:$EH$8,RC$14,0)*$D95,IF($C95=RC$17,$G$8*$D95,""))</f>
        <v>0</v>
      </c>
      <c r="RD95" s="34">
        <f>IF(RC95&lt;&gt;"",HLOOKUP(COUNT($NE95:RC95)+1,$G$4:$EH$8,RD$14,0)*$D95,IF($C95=RD$17,$G$8*$D95,""))</f>
        <v>0</v>
      </c>
      <c r="RE95" s="34">
        <f>IF(RD95&lt;&gt;"",HLOOKUP(COUNT($NE95:RD95)+1,$G$4:$EH$8,RE$14,0)*$D95,IF($C95=RE$17,$G$8*$D95,""))</f>
        <v>0</v>
      </c>
      <c r="RF95" s="34">
        <f>IF(RE95&lt;&gt;"",HLOOKUP(COUNT($NE95:RE95)+1,$G$4:$EH$8,RF$14,0)*$D95,IF($C95=RF$17,$G$8*$D95,""))</f>
        <v>0</v>
      </c>
      <c r="RG95" s="34">
        <f>IF(RF95&lt;&gt;"",HLOOKUP(COUNT($NE95:RF95)+1,$G$4:$EH$8,RG$14,0)*$D95,IF($C95=RG$17,$G$8*$D95,""))</f>
        <v>0</v>
      </c>
      <c r="RH95" s="34">
        <f>IF(RG95&lt;&gt;"",HLOOKUP(COUNT($NE95:RG95)+1,$G$4:$EH$8,RH$14,0)*$D95,IF($C95=RH$17,$G$8*$D95,""))</f>
        <v>0</v>
      </c>
      <c r="RI95" s="34">
        <f>IF(RH95&lt;&gt;"",HLOOKUP(COUNT($NE95:RH95)+1,$G$4:$EH$8,RI$14,0)*$D95,IF($C95=RI$17,$G$8*$D95,""))</f>
        <v>0</v>
      </c>
      <c r="RJ95" s="34">
        <f>IF(RI95&lt;&gt;"",HLOOKUP(COUNT($NE95:RI95)+1,$G$4:$EH$8,RJ$14,0)*$D95,IF($C95=RJ$17,$G$8*$D95,""))</f>
        <v>0</v>
      </c>
      <c r="RK95" s="34">
        <f>IF(RJ95&lt;&gt;"",HLOOKUP(COUNT($NE95:RJ95)+1,$G$4:$EH$8,RK$14,0)*$D95,IF($C95=RK$17,$G$8*$D95,""))</f>
        <v>0</v>
      </c>
      <c r="RL95" s="34">
        <f>IF(RK95&lt;&gt;"",HLOOKUP(COUNT($NE95:RK95)+1,$G$4:$EH$8,RL$14,0)*$D95,IF($C95=RL$17,$G$8*$D95,""))</f>
        <v>0</v>
      </c>
      <c r="RM95" s="34">
        <f>IF(RL95&lt;&gt;"",HLOOKUP(COUNT($NE95:RL95)+1,$G$4:$EH$8,RM$14,0)*$D95,IF($C95=RM$17,$G$8*$D95,""))</f>
        <v>0</v>
      </c>
      <c r="RN95" s="34">
        <f>IF(RM95&lt;&gt;"",HLOOKUP(COUNT($NE95:RM95)+1,$G$4:$EH$8,RN$14,0)*$D95,IF($C95=RN$17,$G$8*$D95,""))</f>
        <v>0</v>
      </c>
      <c r="RO95" s="34">
        <f>IF(RN95&lt;&gt;"",HLOOKUP(COUNT($NE95:RN95)+1,$G$4:$EH$8,RO$14,0)*$D95,IF($C95=RO$17,$G$8*$D95,""))</f>
        <v>0</v>
      </c>
      <c r="RP95" s="34">
        <f>IF(RO95&lt;&gt;"",HLOOKUP(COUNT($NE95:RO95)+1,$G$4:$EH$8,RP$14,0)*$D95,IF($C95=RP$17,$G$8*$D95,""))</f>
        <v>0</v>
      </c>
      <c r="RQ95" s="34">
        <f>IF(RP95&lt;&gt;"",HLOOKUP(COUNT($NE95:RP95)+1,$G$4:$EH$8,RQ$14,0)*$D95,IF($C95=RQ$17,$G$8*$D95,""))</f>
        <v>0</v>
      </c>
      <c r="RR95" s="34">
        <f>IF(RQ95&lt;&gt;"",HLOOKUP(COUNT($NE95:RQ95)+1,$G$4:$EH$8,RR$14,0)*$D95,IF($C95=RR$17,$G$8*$D95,""))</f>
        <v>0</v>
      </c>
      <c r="RS95" s="34">
        <f>IF(RR95&lt;&gt;"",HLOOKUP(COUNT($NE95:RR95)+1,$G$4:$EH$8,RS$14,0)*$D95,IF($C95=RS$17,$G$8*$D95,""))</f>
        <v>0</v>
      </c>
      <c r="RT95" s="34">
        <f>IF(RS95&lt;&gt;"",HLOOKUP(COUNT($NE95:RS95)+1,$G$4:$EH$8,RT$14,0)*$D95,IF($C95=RT$17,$G$8*$D95,""))</f>
        <v>0</v>
      </c>
      <c r="RU95" s="34">
        <f>IF(RT95&lt;&gt;"",HLOOKUP(COUNT($NE95:RT95)+1,$G$4:$EH$8,RU$14,0)*$D95,IF($C95=RU$17,$G$8*$D95,""))</f>
        <v>0</v>
      </c>
      <c r="RW95" s="34" t="str">
        <f>IF(RV95&lt;&gt;"",HLOOKUP(COUNT($RV95:RV95)+1,$G$4:$EH$9,RW$14,0)*$D95,IF($C95=RW$17,$G$9*$D95,""))</f>
        <v/>
      </c>
      <c r="RX95" s="34" t="str">
        <f>IF(RW95&lt;&gt;"",HLOOKUP(COUNT($RV95:RW95)+1,$G$4:$EH$9,RX$14,0)*$D95,IF($C95=RX$17,$G$9*$D95,""))</f>
        <v/>
      </c>
      <c r="RY95" s="34" t="str">
        <f>IF(RX95&lt;&gt;"",HLOOKUP(COUNT($RV95:RX95)+1,$G$4:$EH$9,RY$14,0)*$D95,IF($C95=RY$17,$G$9*$D95,""))</f>
        <v/>
      </c>
      <c r="RZ95" s="34" t="str">
        <f>IF(RY95&lt;&gt;"",HLOOKUP(COUNT($RV95:RY95)+1,$G$4:$EH$9,RZ$14,0)*$D95,IF($C95=RZ$17,$G$9*$D95,""))</f>
        <v/>
      </c>
      <c r="SA95" s="34" t="str">
        <f>IF(RZ95&lt;&gt;"",HLOOKUP(COUNT($RV95:RZ95)+1,$G$4:$EH$9,SA$14,0)*$D95,IF($C95=SA$17,$G$9*$D95,""))</f>
        <v/>
      </c>
      <c r="SB95" s="34" t="str">
        <f>IF(SA95&lt;&gt;"",HLOOKUP(COUNT($RV95:SA95)+1,$G$4:$EH$9,SB$14,0)*$D95,IF($C95=SB$17,$G$9*$D95,""))</f>
        <v/>
      </c>
      <c r="SC95" s="34" t="str">
        <f>IF(SB95&lt;&gt;"",HLOOKUP(COUNT($RV95:SB95)+1,$G$4:$EH$9,SC$14,0)*$D95,IF($C95=SC$17,$G$9*$D95,""))</f>
        <v/>
      </c>
      <c r="SD95" s="34" t="str">
        <f>IF(SC95&lt;&gt;"",HLOOKUP(COUNT($RV95:SC95)+1,$G$4:$EH$9,SD$14,0)*$D95,IF($C95=SD$17,$G$9*$D95,""))</f>
        <v/>
      </c>
      <c r="SE95" s="34" t="str">
        <f>IF(SD95&lt;&gt;"",HLOOKUP(COUNT($RV95:SD95)+1,$G$4:$EH$9,SE$14,0)*$D95,IF($C95=SE$17,$G$9*$D95,""))</f>
        <v/>
      </c>
      <c r="SF95" s="34" t="str">
        <f>IF(SE95&lt;&gt;"",HLOOKUP(COUNT($RV95:SE95)+1,$G$4:$EH$9,SF$14,0)*$D95,IF($C95=SF$17,$G$9*$D95,""))</f>
        <v/>
      </c>
      <c r="SG95" s="34" t="str">
        <f>IF(SF95&lt;&gt;"",HLOOKUP(COUNT($RV95:SF95)+1,$G$4:$EH$9,SG$14,0)*$D95,IF($C95=SG$17,$G$9*$D95,""))</f>
        <v/>
      </c>
      <c r="SH95" s="34" t="str">
        <f>IF(SG95&lt;&gt;"",HLOOKUP(COUNT($RV95:SG95)+1,$G$4:$EH$9,SH$14,0)*$D95,IF($C95=SH$17,$G$9*$D95,""))</f>
        <v/>
      </c>
      <c r="SI95" s="34" t="str">
        <f>IF(SH95&lt;&gt;"",HLOOKUP(COUNT($RV95:SH95)+1,$G$4:$EH$9,SI$14,0)*$D95,IF($C95=SI$17,$G$9*$D95,""))</f>
        <v/>
      </c>
      <c r="SJ95" s="34" t="str">
        <f>IF(SI95&lt;&gt;"",HLOOKUP(COUNT($RV95:SI95)+1,$G$4:$EH$9,SJ$14,0)*$D95,IF($C95=SJ$17,$G$9*$D95,""))</f>
        <v/>
      </c>
      <c r="SK95" s="34" t="str">
        <f>IF(SJ95&lt;&gt;"",HLOOKUP(COUNT($RV95:SJ95)+1,$G$4:$EH$9,SK$14,0)*$D95,IF($C95=SK$17,$G$9*$D95,""))</f>
        <v/>
      </c>
      <c r="SL95" s="34" t="str">
        <f>IF(SK95&lt;&gt;"",HLOOKUP(COUNT($RV95:SK95)+1,$G$4:$EH$9,SL$14,0)*$D95,IF($C95=SL$17,$G$9*$D95,""))</f>
        <v/>
      </c>
      <c r="SM95" s="34" t="str">
        <f>IF(SL95&lt;&gt;"",HLOOKUP(COUNT($RV95:SL95)+1,$G$4:$EH$9,SM$14,0)*$D95,IF($C95=SM$17,$G$9*$D95,""))</f>
        <v/>
      </c>
      <c r="SN95" s="34" t="str">
        <f>IF(SM95&lt;&gt;"",HLOOKUP(COUNT($RV95:SM95)+1,$G$4:$EH$9,SN$14,0)*$D95,IF($C95=SN$17,$G$9*$D95,""))</f>
        <v/>
      </c>
      <c r="SO95" s="34" t="str">
        <f>IF(SN95&lt;&gt;"",HLOOKUP(COUNT($RV95:SN95)+1,$G$4:$EH$9,SO$14,0)*$D95,IF($C95=SO$17,$G$9*$D95,""))</f>
        <v/>
      </c>
      <c r="SP95" s="34" t="str">
        <f>IF(SO95&lt;&gt;"",HLOOKUP(COUNT($RV95:SO95)+1,$G$4:$EH$9,SP$14,0)*$D95,IF($C95=SP$17,$G$9*$D95,""))</f>
        <v/>
      </c>
      <c r="SQ95" s="34" t="str">
        <f>IF(SP95&lt;&gt;"",HLOOKUP(COUNT($RV95:SP95)+1,$G$4:$EH$9,SQ$14,0)*$D95,IF($C95=SQ$17,$G$9*$D95,""))</f>
        <v/>
      </c>
      <c r="SR95" s="34" t="str">
        <f>IF(SQ95&lt;&gt;"",HLOOKUP(COUNT($RV95:SQ95)+1,$G$4:$EH$9,SR$14,0)*$D95,IF($C95=SR$17,$G$9*$D95,""))</f>
        <v/>
      </c>
      <c r="SS95" s="34" t="str">
        <f>IF(SR95&lt;&gt;"",HLOOKUP(COUNT($RV95:SR95)+1,$G$4:$EH$9,SS$14,0)*$D95,IF($C95=SS$17,$G$9*$D95,""))</f>
        <v/>
      </c>
      <c r="ST95" s="34" t="str">
        <f>IF(SS95&lt;&gt;"",HLOOKUP(COUNT($RV95:SS95)+1,$G$4:$EH$9,ST$14,0)*$D95,IF($C95=ST$17,$G$9*$D95,""))</f>
        <v/>
      </c>
      <c r="SU95" s="34" t="str">
        <f>IF(ST95&lt;&gt;"",HLOOKUP(COUNT($RV95:ST95)+1,$G$4:$EH$9,SU$14,0)*$D95,IF($C95=SU$17,$G$9*$D95,""))</f>
        <v/>
      </c>
      <c r="SV95" s="34" t="str">
        <f>IF(SU95&lt;&gt;"",HLOOKUP(COUNT($RV95:SU95)+1,$G$4:$EH$9,SV$14,0)*$D95,IF($C95=SV$17,$G$9*$D95,""))</f>
        <v/>
      </c>
      <c r="SW95" s="34" t="str">
        <f>IF(SV95&lt;&gt;"",HLOOKUP(COUNT($RV95:SV95)+1,$G$4:$EH$9,SW$14,0)*$D95,IF($C95=SW$17,$G$9*$D95,""))</f>
        <v/>
      </c>
      <c r="SX95" s="34" t="str">
        <f>IF(SW95&lt;&gt;"",HLOOKUP(COUNT($RV95:SW95)+1,$G$4:$EH$9,SX$14,0)*$D95,IF($C95=SX$17,$G$9*$D95,""))</f>
        <v/>
      </c>
      <c r="SY95" s="34" t="str">
        <f>IF(SX95&lt;&gt;"",HLOOKUP(COUNT($RV95:SX95)+1,$G$4:$EH$9,SY$14,0)*$D95,IF($C95=SY$17,$G$9*$D95,""))</f>
        <v/>
      </c>
      <c r="SZ95" s="34" t="str">
        <f>IF(SY95&lt;&gt;"",HLOOKUP(COUNT($RV95:SY95)+1,$G$4:$EH$9,SZ$14,0)*$D95,IF($C95=SZ$17,$G$9*$D95,""))</f>
        <v/>
      </c>
      <c r="TA95" s="34" t="str">
        <f>IF(SZ95&lt;&gt;"",HLOOKUP(COUNT($RV95:SZ95)+1,$G$4:$EH$9,TA$14,0)*$D95,IF($C95=TA$17,$G$9*$D95,""))</f>
        <v/>
      </c>
      <c r="TB95" s="34" t="str">
        <f>IF(TA95&lt;&gt;"",HLOOKUP(COUNT($RV95:TA95)+1,$G$4:$EH$9,TB$14,0)*$D95,IF($C95=TB$17,$G$9*$D95,""))</f>
        <v/>
      </c>
      <c r="TC95" s="34" t="str">
        <f>IF(TB95&lt;&gt;"",HLOOKUP(COUNT($RV95:TB95)+1,$G$4:$EH$9,TC$14,0)*$D95,IF($C95=TC$17,$G$9*$D95,""))</f>
        <v/>
      </c>
      <c r="TD95" s="34" t="str">
        <f>IF(TC95&lt;&gt;"",HLOOKUP(COUNT($RV95:TC95)+1,$G$4:$EH$9,TD$14,0)*$D95,IF($C95=TD$17,$G$9*$D95,""))</f>
        <v/>
      </c>
      <c r="TE95" s="34" t="str">
        <f>IF(TD95&lt;&gt;"",HLOOKUP(COUNT($RV95:TD95)+1,$G$4:$EH$9,TE$14,0)*$D95,IF($C95=TE$17,$G$9*$D95,""))</f>
        <v/>
      </c>
      <c r="TF95" s="34" t="str">
        <f>IF(TE95&lt;&gt;"",HLOOKUP(COUNT($RV95:TE95)+1,$G$4:$EH$9,TF$14,0)*$D95,IF($C95=TF$17,$G$9*$D95,""))</f>
        <v/>
      </c>
      <c r="TG95" s="34" t="str">
        <f>IF(TF95&lt;&gt;"",HLOOKUP(COUNT($RV95:TF95)+1,$G$4:$EH$9,TG$14,0)*$D95,IF($C95=TG$17,$G$9*$D95,""))</f>
        <v/>
      </c>
      <c r="TH95" s="34" t="str">
        <f>IF(TG95&lt;&gt;"",HLOOKUP(COUNT($RV95:TG95)+1,$G$4:$EH$9,TH$14,0)*$D95,IF($C95=TH$17,$G$9*$D95,""))</f>
        <v/>
      </c>
      <c r="TI95" s="34" t="str">
        <f>IF(TH95&lt;&gt;"",HLOOKUP(COUNT($RV95:TH95)+1,$G$4:$EH$9,TI$14,0)*$D95,IF($C95=TI$17,$G$9*$D95,""))</f>
        <v/>
      </c>
      <c r="TJ95" s="34" t="str">
        <f>IF(TI95&lt;&gt;"",HLOOKUP(COUNT($RV95:TI95)+1,$G$4:$EH$9,TJ$14,0)*$D95,IF($C95=TJ$17,$G$9*$D95,""))</f>
        <v/>
      </c>
      <c r="TK95" s="34" t="str">
        <f>IF(TJ95&lt;&gt;"",HLOOKUP(COUNT($RV95:TJ95)+1,$G$4:$EH$9,TK$14,0)*$D95,IF($C95=TK$17,$G$9*$D95,""))</f>
        <v/>
      </c>
      <c r="TL95" s="34" t="str">
        <f>IF(TK95&lt;&gt;"",HLOOKUP(COUNT($RV95:TK95)+1,$G$4:$EH$9,TL$14,0)*$D95,IF($C95=TL$17,$G$9*$D95,""))</f>
        <v/>
      </c>
      <c r="TM95" s="34" t="str">
        <f>IF(TL95&lt;&gt;"",HLOOKUP(COUNT($RV95:TL95)+1,$G$4:$EH$9,TM$14,0)*$D95,IF($C95=TM$17,$G$9*$D95,""))</f>
        <v/>
      </c>
      <c r="TN95" s="34" t="str">
        <f>IF(TM95&lt;&gt;"",HLOOKUP(COUNT($RV95:TM95)+1,$G$4:$EH$9,TN$14,0)*$D95,IF($C95=TN$17,$G$9*$D95,""))</f>
        <v/>
      </c>
      <c r="TO95" s="34" t="str">
        <f>IF(TN95&lt;&gt;"",HLOOKUP(COUNT($RV95:TN95)+1,$G$4:$EH$9,TO$14,0)*$D95,IF($C95=TO$17,$G$9*$D95,""))</f>
        <v/>
      </c>
      <c r="TP95" s="34" t="str">
        <f>IF(TO95&lt;&gt;"",HLOOKUP(COUNT($RV95:TO95)+1,$G$4:$EH$9,TP$14,0)*$D95,IF($C95=TP$17,$G$9*$D95,""))</f>
        <v/>
      </c>
      <c r="TQ95" s="34" t="str">
        <f>IF(TP95&lt;&gt;"",HLOOKUP(COUNT($RV95:TP95)+1,$G$4:$EH$9,TQ$14,0)*$D95,IF($C95=TQ$17,$G$9*$D95,""))</f>
        <v/>
      </c>
      <c r="TR95" s="34" t="str">
        <f>IF(TQ95&lt;&gt;"",HLOOKUP(COUNT($RV95:TQ95)+1,$G$4:$EH$9,TR$14,0)*$D95,IF($C95=TR$17,$G$9*$D95,""))</f>
        <v/>
      </c>
      <c r="TS95" s="34" t="str">
        <f>IF(TR95&lt;&gt;"",HLOOKUP(COUNT($RV95:TR95)+1,$G$4:$EH$9,TS$14,0)*$D95,IF($C95=TS$17,$G$9*$D95,""))</f>
        <v/>
      </c>
      <c r="TT95" s="34" t="str">
        <f>IF(TS95&lt;&gt;"",HLOOKUP(COUNT($RV95:TS95)+1,$G$4:$EH$9,TT$14,0)*$D95,IF($C95=TT$17,$G$9*$D95,""))</f>
        <v/>
      </c>
      <c r="TU95" s="34" t="str">
        <f>IF(TT95&lt;&gt;"",HLOOKUP(COUNT($RV95:TT95)+1,$G$4:$EH$9,TU$14,0)*$D95,IF($C95=TU$17,$G$9*$D95,""))</f>
        <v/>
      </c>
      <c r="TV95" s="34" t="str">
        <f>IF(TU95&lt;&gt;"",HLOOKUP(COUNT($RV95:TU95)+1,$G$4:$EH$9,TV$14,0)*$D95,IF($C95=TV$17,$G$9*$D95,""))</f>
        <v/>
      </c>
      <c r="TW95" s="34" t="str">
        <f>IF(TV95&lt;&gt;"",HLOOKUP(COUNT($RV95:TV95)+1,$G$4:$EH$9,TW$14,0)*$D95,IF($C95=TW$17,$G$9*$D95,""))</f>
        <v/>
      </c>
      <c r="TX95" s="34" t="str">
        <f>IF(TW95&lt;&gt;"",HLOOKUP(COUNT($RV95:TW95)+1,$G$4:$EH$9,TX$14,0)*$D95,IF($C95=TX$17,$G$9*$D95,""))</f>
        <v/>
      </c>
      <c r="TY95" s="34" t="str">
        <f>IF(TX95&lt;&gt;"",HLOOKUP(COUNT($RV95:TX95)+1,$G$4:$EH$9,TY$14,0)*$D95,IF($C95=TY$17,$G$9*$D95,""))</f>
        <v/>
      </c>
      <c r="TZ95" s="34" t="str">
        <f>IF(TY95&lt;&gt;"",HLOOKUP(COUNT($RV95:TY95)+1,$G$4:$EH$9,TZ$14,0)*$D95,IF($C95=TZ$17,$G$9*$D95,""))</f>
        <v/>
      </c>
      <c r="UA95" s="34" t="str">
        <f>IF(TZ95&lt;&gt;"",HLOOKUP(COUNT($RV95:TZ95)+1,$G$4:$EH$9,UA$14,0)*$D95,IF($C95=UA$17,$G$9*$D95,""))</f>
        <v/>
      </c>
      <c r="UB95" s="34" t="str">
        <f>IF(UA95&lt;&gt;"",HLOOKUP(COUNT($RV95:UA95)+1,$G$4:$EH$9,UB$14,0)*$D95,IF($C95=UB$17,$G$9*$D95,""))</f>
        <v/>
      </c>
      <c r="UC95" s="34" t="str">
        <f>IF(UB95&lt;&gt;"",HLOOKUP(COUNT($RV95:UB95)+1,$G$4:$EH$9,UC$14,0)*$D95,IF($C95=UC$17,$G$9*$D95,""))</f>
        <v/>
      </c>
      <c r="UD95" s="34" t="str">
        <f>IF(UC95&lt;&gt;"",HLOOKUP(COUNT($RV95:UC95)+1,$G$4:$EH$9,UD$14,0)*$D95,IF($C95=UD$17,$G$9*$D95,""))</f>
        <v/>
      </c>
      <c r="UE95" s="34" t="str">
        <f>IF(UD95&lt;&gt;"",HLOOKUP(COUNT($RV95:UD95)+1,$G$4:$EH$9,UE$14,0)*$D95,IF($C95=UE$17,$G$9*$D95,""))</f>
        <v/>
      </c>
      <c r="UF95" s="34" t="str">
        <f>IF(UE95&lt;&gt;"",HLOOKUP(COUNT($RV95:UE95)+1,$G$4:$EH$9,UF$14,0)*$D95,IF($C95=UF$17,$G$9*$D95,""))</f>
        <v/>
      </c>
      <c r="UG95" s="34" t="str">
        <f>IF(UF95&lt;&gt;"",HLOOKUP(COUNT($RV95:UF95)+1,$G$4:$EH$9,UG$14,0)*$D95,IF($C95=UG$17,$G$9*$D95,""))</f>
        <v/>
      </c>
      <c r="UH95" s="34" t="str">
        <f>IF(UG95&lt;&gt;"",HLOOKUP(COUNT($RV95:UG95)+1,$G$4:$EH$9,UH$14,0)*$D95,IF($C95=UH$17,$G$9*$D95,""))</f>
        <v/>
      </c>
      <c r="UI95" s="34" t="str">
        <f>IF(UH95&lt;&gt;"",HLOOKUP(COUNT($RV95:UH95)+1,$G$4:$EH$9,UI$14,0)*$D95,IF($C95=UI$17,$G$9*$D95,""))</f>
        <v/>
      </c>
      <c r="UJ95" s="34" t="str">
        <f>IF(UI95&lt;&gt;"",HLOOKUP(COUNT($RV95:UI95)+1,$G$4:$EH$9,UJ$14,0)*$D95,IF($C95=UJ$17,$G$9*$D95,""))</f>
        <v/>
      </c>
      <c r="UK95" s="34" t="str">
        <f>IF(UJ95&lt;&gt;"",HLOOKUP(COUNT($RV95:UJ95)+1,$G$4:$EH$9,UK$14,0)*$D95,IF($C95=UK$17,$G$9*$D95,""))</f>
        <v/>
      </c>
      <c r="UL95" s="34" t="str">
        <f>IF(UK95&lt;&gt;"",HLOOKUP(COUNT($RV95:UK95)+1,$G$4:$EH$9,UL$14,0)*$D95,IF($C95=UL$17,$G$9*$D95,""))</f>
        <v/>
      </c>
      <c r="UM95" s="34" t="str">
        <f>IF(UL95&lt;&gt;"",HLOOKUP(COUNT($RV95:UL95)+1,$G$4:$EH$9,UM$14,0)*$D95,IF($C95=UM$17,$G$9*$D95,""))</f>
        <v/>
      </c>
      <c r="UN95" s="34" t="str">
        <f>IF(UM95&lt;&gt;"",HLOOKUP(COUNT($RV95:UM95)+1,$G$4:$EH$9,UN$14,0)*$D95,IF($C95=UN$17,$G$9*$D95,""))</f>
        <v/>
      </c>
      <c r="UO95" s="34" t="str">
        <f>IF(UN95&lt;&gt;"",HLOOKUP(COUNT($RV95:UN95)+1,$G$4:$EH$9,UO$14,0)*$D95,IF($C95=UO$17,$G$9*$D95,""))</f>
        <v/>
      </c>
      <c r="UP95" s="34" t="str">
        <f>IF(UO95&lt;&gt;"",HLOOKUP(COUNT($RV95:UO95)+1,$G$4:$EH$9,UP$14,0)*$D95,IF($C95=UP$17,$G$9*$D95,""))</f>
        <v/>
      </c>
      <c r="UQ95" s="34" t="str">
        <f>IF(UP95&lt;&gt;"",HLOOKUP(COUNT($RV95:UP95)+1,$G$4:$EH$9,UQ$14,0)*$D95,IF($C95=UQ$17,$G$9*$D95,""))</f>
        <v/>
      </c>
      <c r="UR95" s="34" t="str">
        <f>IF(UQ95&lt;&gt;"",HLOOKUP(COUNT($RV95:UQ95)+1,$G$4:$EH$9,UR$14,0)*$D95,IF($C95=UR$17,$G$9*$D95,""))</f>
        <v/>
      </c>
      <c r="US95" s="34" t="str">
        <f>IF(UR95&lt;&gt;"",HLOOKUP(COUNT($RV95:UR95)+1,$G$4:$EH$9,US$14,0)*$D95,IF($C95=US$17,$G$9*$D95,""))</f>
        <v/>
      </c>
      <c r="UT95" s="34" t="str">
        <f>IF(US95&lt;&gt;"",HLOOKUP(COUNT($RV95:US95)+1,$G$4:$EH$9,UT$14,0)*$D95,IF($C95=UT$17,$G$9*$D95,""))</f>
        <v/>
      </c>
      <c r="UU95" s="34">
        <f>IF(UT95&lt;&gt;"",HLOOKUP(COUNT($RV95:UT95)+1,$G$4:$EH$9,UU$14,0)*$D95,IF($C95=UU$17,$G$9*$D95,""))</f>
        <v>14500</v>
      </c>
      <c r="UV95" s="34">
        <f>IF(UU95&lt;&gt;"",HLOOKUP(COUNT($RV95:UU95)+1,$G$4:$EH$9,UV$14,0)*$D95,IF($C95=UV$17,$G$9*$D95,""))</f>
        <v>0</v>
      </c>
      <c r="UW95" s="34">
        <f>IF(UV95&lt;&gt;"",HLOOKUP(COUNT($RV95:UV95)+1,$G$4:$EH$9,UW$14,0)*$D95,IF($C95=UW$17,$G$9*$D95,""))</f>
        <v>0</v>
      </c>
      <c r="UX95" s="34">
        <f>IF(UW95&lt;&gt;"",HLOOKUP(COUNT($RV95:UW95)+1,$G$4:$EH$9,UX$14,0)*$D95,IF($C95=UX$17,$G$9*$D95,""))</f>
        <v>0</v>
      </c>
      <c r="UY95" s="34">
        <f>IF(UX95&lt;&gt;"",HLOOKUP(COUNT($RV95:UX95)+1,$G$4:$EH$9,UY$14,0)*$D95,IF($C95=UY$17,$G$9*$D95,""))</f>
        <v>0</v>
      </c>
      <c r="UZ95" s="34">
        <f>IF(UY95&lt;&gt;"",HLOOKUP(COUNT($RV95:UY95)+1,$G$4:$EH$9,UZ$14,0)*$D95,IF($C95=UZ$17,$G$9*$D95,""))</f>
        <v>0</v>
      </c>
      <c r="VA95" s="34">
        <f>IF(UZ95&lt;&gt;"",HLOOKUP(COUNT($RV95:UZ95)+1,$G$4:$EH$9,VA$14,0)*$D95,IF($C95=VA$17,$G$9*$D95,""))</f>
        <v>0</v>
      </c>
      <c r="VB95" s="34">
        <f>IF(VA95&lt;&gt;"",HLOOKUP(COUNT($RV95:VA95)+1,$G$4:$EH$9,VB$14,0)*$D95,IF($C95=VB$17,$G$9*$D95,""))</f>
        <v>0</v>
      </c>
      <c r="VC95" s="34">
        <f>IF(VB95&lt;&gt;"",HLOOKUP(COUNT($RV95:VB95)+1,$G$4:$EH$9,VC$14,0)*$D95,IF($C95=VC$17,$G$9*$D95,""))</f>
        <v>0</v>
      </c>
      <c r="VD95" s="34">
        <f>IF(VC95&lt;&gt;"",HLOOKUP(COUNT($RV95:VC95)+1,$G$4:$EH$9,VD$14,0)*$D95,IF($C95=VD$17,$G$9*$D95,""))</f>
        <v>0</v>
      </c>
      <c r="VE95" s="34">
        <f>IF(VD95&lt;&gt;"",HLOOKUP(COUNT($RV95:VD95)+1,$G$4:$EH$9,VE$14,0)*$D95,IF($C95=VE$17,$G$9*$D95,""))</f>
        <v>0</v>
      </c>
      <c r="VF95" s="34">
        <f>IF(VE95&lt;&gt;"",HLOOKUP(COUNT($RV95:VE95)+1,$G$4:$EH$9,VF$14,0)*$D95,IF($C95=VF$17,$G$9*$D95,""))</f>
        <v>0</v>
      </c>
      <c r="VG95" s="34">
        <f>IF(VF95&lt;&gt;"",HLOOKUP(COUNT($RV95:VF95)+1,$G$4:$EH$9,VG$14,0)*$D95,IF($C95=VG$17,$G$9*$D95,""))</f>
        <v>0</v>
      </c>
      <c r="VH95" s="34">
        <f>IF(VG95&lt;&gt;"",HLOOKUP(COUNT($RV95:VG95)+1,$G$4:$EH$9,VH$14,0)*$D95,IF($C95=VH$17,$G$9*$D95,""))</f>
        <v>0</v>
      </c>
      <c r="VI95" s="34">
        <f>IF(VH95&lt;&gt;"",HLOOKUP(COUNT($RV95:VH95)+1,$G$4:$EH$9,VI$14,0)*$D95,IF($C95=VI$17,$G$9*$D95,""))</f>
        <v>0</v>
      </c>
      <c r="VJ95" s="34">
        <f>IF(VI95&lt;&gt;"",HLOOKUP(COUNT($RV95:VI95)+1,$G$4:$EH$9,VJ$14,0)*$D95,IF($C95=VJ$17,$G$9*$D95,""))</f>
        <v>0</v>
      </c>
      <c r="VK95" s="34">
        <f>IF(VJ95&lt;&gt;"",HLOOKUP(COUNT($RV95:VJ95)+1,$G$4:$EH$9,VK$14,0)*$D95,IF($C95=VK$17,$G$9*$D95,""))</f>
        <v>0</v>
      </c>
      <c r="VL95" s="34">
        <f>IF(VK95&lt;&gt;"",HLOOKUP(COUNT($RV95:VK95)+1,$G$4:$EH$9,VL$14,0)*$D95,IF($C95=VL$17,$G$9*$D95,""))</f>
        <v>0</v>
      </c>
      <c r="VM95" s="34">
        <f>IF(VL95&lt;&gt;"",HLOOKUP(COUNT($RV95:VL95)+1,$G$4:$EH$9,VM$14,0)*$D95,IF($C95=VM$17,$G$9*$D95,""))</f>
        <v>0</v>
      </c>
      <c r="VN95" s="34">
        <f>IF(VM95&lt;&gt;"",HLOOKUP(COUNT($RV95:VM95)+1,$G$4:$EH$9,VN$14,0)*$D95,IF($C95=VN$17,$G$9*$D95,""))</f>
        <v>0</v>
      </c>
      <c r="VO95" s="34">
        <f>IF(VN95&lt;&gt;"",HLOOKUP(COUNT($RV95:VN95)+1,$G$4:$EH$9,VO$14,0)*$D95,IF($C95=VO$17,$G$9*$D95,""))</f>
        <v>0</v>
      </c>
      <c r="VP95" s="34">
        <f>IF(VO95&lt;&gt;"",HLOOKUP(COUNT($RV95:VO95)+1,$G$4:$EH$9,VP$14,0)*$D95,IF($C95=VP$17,$G$9*$D95,""))</f>
        <v>0</v>
      </c>
      <c r="VQ95" s="34">
        <f>IF(VP95&lt;&gt;"",HLOOKUP(COUNT($RV95:VP95)+1,$G$4:$EH$9,VQ$14,0)*$D95,IF($C95=VQ$17,$G$9*$D95,""))</f>
        <v>0</v>
      </c>
      <c r="VR95" s="34">
        <f>IF(VQ95&lt;&gt;"",HLOOKUP(COUNT($RV95:VQ95)+1,$G$4:$EH$9,VR$14,0)*$D95,IF($C95=VR$17,$G$9*$D95,""))</f>
        <v>0</v>
      </c>
      <c r="VS95" s="34">
        <f>IF(VR95&lt;&gt;"",HLOOKUP(COUNT($RV95:VR95)+1,$G$4:$EH$9,VS$14,0)*$D95,IF($C95=VS$17,$G$9*$D95,""))</f>
        <v>0</v>
      </c>
      <c r="VT95" s="34">
        <f>IF(VS95&lt;&gt;"",HLOOKUP(COUNT($RV95:VS95)+1,$G$4:$EH$9,VT$14,0)*$D95,IF($C95=VT$17,$G$9*$D95,""))</f>
        <v>0</v>
      </c>
      <c r="VU95" s="34">
        <f>IF(VT95&lt;&gt;"",HLOOKUP(COUNT($RV95:VT95)+1,$G$4:$EH$9,VU$14,0)*$D95,IF($C95=VU$17,$G$9*$D95,""))</f>
        <v>0</v>
      </c>
      <c r="VV95" s="34">
        <f>IF(VU95&lt;&gt;"",HLOOKUP(COUNT($RV95:VU95)+1,$G$4:$EH$9,VV$14,0)*$D95,IF($C95=VV$17,$G$9*$D95,""))</f>
        <v>0</v>
      </c>
      <c r="VW95" s="34">
        <f>IF(VV95&lt;&gt;"",HLOOKUP(COUNT($RV95:VV95)+1,$G$4:$EH$9,VW$14,0)*$D95,IF($C95=VW$17,$G$9*$D95,""))</f>
        <v>0</v>
      </c>
      <c r="VX95" s="34">
        <f>IF(VW95&lt;&gt;"",HLOOKUP(COUNT($RV95:VW95)+1,$G$4:$EH$9,VX$14,0)*$D95,IF($C95=VX$17,$G$9*$D95,""))</f>
        <v>0</v>
      </c>
      <c r="VY95" s="34">
        <f>IF(VX95&lt;&gt;"",HLOOKUP(COUNT($RV95:VX95)+1,$G$4:$EH$9,VY$14,0)*$D95,IF($C95=VY$17,$G$9*$D95,""))</f>
        <v>0</v>
      </c>
      <c r="VZ95" s="34">
        <f>IF(VY95&lt;&gt;"",HLOOKUP(COUNT($RV95:VY95)+1,$G$4:$EH$9,VZ$14,0)*$D95,IF($C95=VZ$17,$G$9*$D95,""))</f>
        <v>0</v>
      </c>
      <c r="WA95" s="34">
        <f>IF(VZ95&lt;&gt;"",HLOOKUP(COUNT($RV95:VZ95)+1,$G$4:$EH$9,WA$14,0)*$D95,IF($C95=WA$17,$G$9*$D95,""))</f>
        <v>0</v>
      </c>
      <c r="WB95" s="34">
        <f>IF(WA95&lt;&gt;"",HLOOKUP(COUNT($RV95:WA95)+1,$G$4:$EH$9,WB$14,0)*$D95,IF($C95=WB$17,$G$9*$D95,""))</f>
        <v>0</v>
      </c>
      <c r="WC95" s="34">
        <f>IF(WB95&lt;&gt;"",HLOOKUP(COUNT($RV95:WB95)+1,$G$4:$EH$9,WC$14,0)*$D95,IF($C95=WC$17,$G$9*$D95,""))</f>
        <v>0</v>
      </c>
      <c r="WD95" s="34">
        <f>IF(WC95&lt;&gt;"",HLOOKUP(COUNT($RV95:WC95)+1,$G$4:$EH$9,WD$14,0)*$D95,IF($C95=WD$17,$G$9*$D95,""))</f>
        <v>0</v>
      </c>
      <c r="WE95" s="34">
        <f>IF(WD95&lt;&gt;"",HLOOKUP(COUNT($RV95:WD95)+1,$G$4:$EH$9,WE$14,0)*$D95,IF($C95=WE$17,$G$9*$D95,""))</f>
        <v>0</v>
      </c>
      <c r="WF95" s="34">
        <f>IF(WE95&lt;&gt;"",HLOOKUP(COUNT($RV95:WE95)+1,$G$4:$EH$9,WF$14,0)*$D95,IF($C95=WF$17,$G$9*$D95,""))</f>
        <v>0</v>
      </c>
      <c r="WG95" s="34">
        <f>IF(WF95&lt;&gt;"",HLOOKUP(COUNT($RV95:WF95)+1,$G$4:$EH$9,WG$14,0)*$D95,IF($C95=WG$17,$G$9*$D95,""))</f>
        <v>0</v>
      </c>
      <c r="WH95" s="34">
        <f>IF(WG95&lt;&gt;"",HLOOKUP(COUNT($RV95:WG95)+1,$G$4:$EH$9,WH$14,0)*$D95,IF($C95=WH$17,$G$9*$D95,""))</f>
        <v>0</v>
      </c>
      <c r="WI95" s="34">
        <f>IF(WH95&lt;&gt;"",HLOOKUP(COUNT($RV95:WH95)+1,$G$4:$EH$9,WI$14,0)*$D95,IF($C95=WI$17,$G$9*$D95,""))</f>
        <v>0</v>
      </c>
      <c r="WJ95" s="34">
        <f>IF(WI95&lt;&gt;"",HLOOKUP(COUNT($RV95:WI95)+1,$G$4:$EH$9,WJ$14,0)*$D95,IF($C95=WJ$17,$G$9*$D95,""))</f>
        <v>0</v>
      </c>
      <c r="WK95" s="34">
        <f>IF(WJ95&lt;&gt;"",HLOOKUP(COUNT($RV95:WJ95)+1,$G$4:$EH$9,WK$14,0)*$D95,IF($C95=WK$17,$G$9*$D95,""))</f>
        <v>0</v>
      </c>
      <c r="WL95" s="34">
        <f>IF(WK95&lt;&gt;"",HLOOKUP(COUNT($RV95:WK95)+1,$G$4:$EH$9,WL$14,0)*$D95,IF($C95=WL$17,$G$9*$D95,""))</f>
        <v>0</v>
      </c>
    </row>
    <row r="96" spans="1:610" ht="15" x14ac:dyDescent="0.2">
      <c r="A96" s="25">
        <f t="shared" si="911"/>
        <v>6</v>
      </c>
      <c r="B96" s="1328" t="s">
        <v>88</v>
      </c>
      <c r="C96" s="62">
        <f t="shared" si="912"/>
        <v>78</v>
      </c>
      <c r="D96" s="30">
        <f>VLOOKUP(B96,Premissas!$R$8:$AD$18,(Histograma!A96+1),0)</f>
        <v>5</v>
      </c>
      <c r="G96" s="34" t="str">
        <f>IF(F96&lt;&gt;"",HLOOKUP(COUNT($F96:F96)+1,$G$4:$EH$8,G$14,0)*$D96,IF($C96=G$17,$G$5*$D96,""))</f>
        <v/>
      </c>
      <c r="H96" s="34" t="str">
        <f>IF(G96&lt;&gt;"",HLOOKUP(COUNT($F96:G96)+1,$G$4:$EH$8,H$14,0)*$D96,IF($C96=H$17,$G$5*$D96,""))</f>
        <v/>
      </c>
      <c r="I96" s="34" t="str">
        <f>IF(H96&lt;&gt;"",HLOOKUP(COUNT($F96:H96)+1,$G$4:$EH$8,I$14,0)*$D96,IF($C96=I$17,$G$5*$D96,""))</f>
        <v/>
      </c>
      <c r="J96" s="34" t="str">
        <f>IF(I96&lt;&gt;"",HLOOKUP(COUNT($F96:I96)+1,$G$4:$EH$8,J$14,0)*$D96,IF($C96=J$17,$G$5*$D96,""))</f>
        <v/>
      </c>
      <c r="K96" s="34" t="str">
        <f>IF(J96&lt;&gt;"",HLOOKUP(COUNT($F96:J96)+1,$G$4:$EH$8,K$14,0)*$D96,IF($C96=K$17,$G$5*$D96,""))</f>
        <v/>
      </c>
      <c r="L96" s="34" t="str">
        <f>IF(K96&lt;&gt;"",HLOOKUP(COUNT($F96:K96)+1,$G$4:$EH$8,L$14,0)*$D96,IF($C96=L$17,$G$5*$D96,""))</f>
        <v/>
      </c>
      <c r="M96" s="34" t="str">
        <f>IF(L96&lt;&gt;"",HLOOKUP(COUNT($F96:L96)+1,$G$4:$EH$8,M$14,0)*$D96,IF($C96=M$17,$G$5*$D96,""))</f>
        <v/>
      </c>
      <c r="N96" s="34" t="str">
        <f>IF(M96&lt;&gt;"",HLOOKUP(COUNT($F96:M96)+1,$G$4:$EH$8,N$14,0)*$D96,IF($C96=N$17,$G$5*$D96,""))</f>
        <v/>
      </c>
      <c r="O96" s="34" t="str">
        <f>IF(N96&lt;&gt;"",HLOOKUP(COUNT($F96:N96)+1,$G$4:$EH$8,O$14,0)*$D96,IF($C96=O$17,$G$5*$D96,""))</f>
        <v/>
      </c>
      <c r="P96" s="34" t="str">
        <f>IF(O96&lt;&gt;"",HLOOKUP(COUNT($F96:O96)+1,$G$4:$EH$8,P$14,0)*$D96,IF($C96=P$17,$G$5*$D96,""))</f>
        <v/>
      </c>
      <c r="Q96" s="34" t="str">
        <f>IF(P96&lt;&gt;"",HLOOKUP(COUNT($F96:P96)+1,$G$4:$EH$8,Q$14,0)*$D96,IF($C96=Q$17,$G$5*$D96,""))</f>
        <v/>
      </c>
      <c r="R96" s="34" t="str">
        <f>IF(Q96&lt;&gt;"",HLOOKUP(COUNT($F96:Q96)+1,$G$4:$EH$8,R$14,0)*$D96,IF($C96=R$17,$G$5*$D96,""))</f>
        <v/>
      </c>
      <c r="S96" s="34" t="str">
        <f>IF(R96&lt;&gt;"",HLOOKUP(COUNT($F96:R96)+1,$G$4:$EH$8,S$14,0)*$D96,IF($C96=S$17,$G$5*$D96,""))</f>
        <v/>
      </c>
      <c r="T96" s="34" t="str">
        <f>IF(S96&lt;&gt;"",HLOOKUP(COUNT($F96:S96)+1,$G$4:$EH$8,T$14,0)*$D96,IF($C96=T$17,$G$5*$D96,""))</f>
        <v/>
      </c>
      <c r="U96" s="34" t="str">
        <f>IF(T96&lt;&gt;"",HLOOKUP(COUNT($F96:T96)+1,$G$4:$EH$8,U$14,0)*$D96,IF($C96=U$17,$G$5*$D96,""))</f>
        <v/>
      </c>
      <c r="V96" s="34" t="str">
        <f>IF(U96&lt;&gt;"",HLOOKUP(COUNT($F96:U96)+1,$G$4:$EH$8,V$14,0)*$D96,IF($C96=V$17,$G$5*$D96,""))</f>
        <v/>
      </c>
      <c r="W96" s="34" t="str">
        <f>IF(V96&lt;&gt;"",HLOOKUP(COUNT($F96:V96)+1,$G$4:$EH$8,W$14,0)*$D96,IF($C96=W$17,$G$5*$D96,""))</f>
        <v/>
      </c>
      <c r="X96" s="34" t="str">
        <f>IF(W96&lt;&gt;"",HLOOKUP(COUNT($F96:W96)+1,$G$4:$EH$8,X$14,0)*$D96,IF($C96=X$17,$G$5*$D96,""))</f>
        <v/>
      </c>
      <c r="Y96" s="34" t="str">
        <f>IF(X96&lt;&gt;"",HLOOKUP(COUNT($F96:X96)+1,$G$4:$EH$8,Y$14,0)*$D96,IF($C96=Y$17,$G$5*$D96,""))</f>
        <v/>
      </c>
      <c r="Z96" s="34" t="str">
        <f>IF(Y96&lt;&gt;"",HLOOKUP(COUNT($F96:Y96)+1,$G$4:$EH$8,Z$14,0)*$D96,IF($C96=Z$17,$G$5*$D96,""))</f>
        <v/>
      </c>
      <c r="AA96" s="34" t="str">
        <f>IF(Z96&lt;&gt;"",HLOOKUP(COUNT($F96:Z96)+1,$G$4:$EH$8,AA$14,0)*$D96,IF($C96=AA$17,$G$5*$D96,""))</f>
        <v/>
      </c>
      <c r="AB96" s="34" t="str">
        <f>IF(AA96&lt;&gt;"",HLOOKUP(COUNT($F96:AA96)+1,$G$4:$EH$8,AB$14,0)*$D96,IF($C96=AB$17,$G$5*$D96,""))</f>
        <v/>
      </c>
      <c r="AC96" s="34" t="str">
        <f>IF(AB96&lt;&gt;"",HLOOKUP(COUNT($F96:AB96)+1,$G$4:$EH$8,AC$14,0)*$D96,IF($C96=AC$17,$G$5*$D96,""))</f>
        <v/>
      </c>
      <c r="AD96" s="34" t="str">
        <f>IF(AC96&lt;&gt;"",HLOOKUP(COUNT($F96:AC96)+1,$G$4:$EH$8,AD$14,0)*$D96,IF($C96=AD$17,$G$5*$D96,""))</f>
        <v/>
      </c>
      <c r="AE96" s="34" t="str">
        <f>IF(AD96&lt;&gt;"",HLOOKUP(COUNT($F96:AD96)+1,$G$4:$EH$8,AE$14,0)*$D96,IF($C96=AE$17,$G$5*$D96,""))</f>
        <v/>
      </c>
      <c r="AF96" s="34" t="str">
        <f>IF(AE96&lt;&gt;"",HLOOKUP(COUNT($F96:AE96)+1,$G$4:$EH$8,AF$14,0)*$D96,IF($C96=AF$17,$G$5*$D96,""))</f>
        <v/>
      </c>
      <c r="AG96" s="34" t="str">
        <f>IF(AF96&lt;&gt;"",HLOOKUP(COUNT($F96:AF96)+1,$G$4:$EH$8,AG$14,0)*$D96,IF($C96=AG$17,$G$5*$D96,""))</f>
        <v/>
      </c>
      <c r="AH96" s="34" t="str">
        <f>IF(AG96&lt;&gt;"",HLOOKUP(COUNT($F96:AG96)+1,$G$4:$EH$8,AH$14,0)*$D96,IF($C96=AH$17,$G$5*$D96,""))</f>
        <v/>
      </c>
      <c r="AI96" s="34" t="str">
        <f>IF(AH96&lt;&gt;"",HLOOKUP(COUNT($F96:AH96)+1,$G$4:$EH$8,AI$14,0)*$D96,IF($C96=AI$17,$G$5*$D96,""))</f>
        <v/>
      </c>
      <c r="AJ96" s="34" t="str">
        <f>IF(AI96&lt;&gt;"",HLOOKUP(COUNT($F96:AI96)+1,$G$4:$EH$8,AJ$14,0)*$D96,IF($C96=AJ$17,$G$5*$D96,""))</f>
        <v/>
      </c>
      <c r="AK96" s="34" t="str">
        <f>IF(AJ96&lt;&gt;"",HLOOKUP(COUNT($F96:AJ96)+1,$G$4:$EH$8,AK$14,0)*$D96,IF($C96=AK$17,$G$5*$D96,""))</f>
        <v/>
      </c>
      <c r="AL96" s="34" t="str">
        <f>IF(AK96&lt;&gt;"",HLOOKUP(COUNT($F96:AK96)+1,$G$4:$EH$8,AL$14,0)*$D96,IF($C96=AL$17,$G$5*$D96,""))</f>
        <v/>
      </c>
      <c r="AM96" s="34" t="str">
        <f>IF(AL96&lt;&gt;"",HLOOKUP(COUNT($F96:AL96)+1,$G$4:$EH$8,AM$14,0)*$D96,IF($C96=AM$17,$G$5*$D96,""))</f>
        <v/>
      </c>
      <c r="AN96" s="34" t="str">
        <f>IF(AM96&lt;&gt;"",HLOOKUP(COUNT($F96:AM96)+1,$G$4:$EH$8,AN$14,0)*$D96,IF($C96=AN$17,$G$5*$D96,""))</f>
        <v/>
      </c>
      <c r="AO96" s="34" t="str">
        <f>IF(AN96&lt;&gt;"",HLOOKUP(COUNT($F96:AN96)+1,$G$4:$EH$8,AO$14,0)*$D96,IF($C96=AO$17,$G$5*$D96,""))</f>
        <v/>
      </c>
      <c r="AP96" s="34" t="str">
        <f>IF(AO96&lt;&gt;"",HLOOKUP(COUNT($F96:AO96)+1,$G$4:$EH$8,AP$14,0)*$D96,IF($C96=AP$17,$G$5*$D96,""))</f>
        <v/>
      </c>
      <c r="AQ96" s="34" t="str">
        <f>IF(AP96&lt;&gt;"",HLOOKUP(COUNT($F96:AP96)+1,$G$4:$EH$8,AQ$14,0)*$D96,IF($C96=AQ$17,$G$5*$D96,""))</f>
        <v/>
      </c>
      <c r="AR96" s="34" t="str">
        <f>IF(AQ96&lt;&gt;"",HLOOKUP(COUNT($F96:AQ96)+1,$G$4:$EH$8,AR$14,0)*$D96,IF($C96=AR$17,$G$5*$D96,""))</f>
        <v/>
      </c>
      <c r="AS96" s="34" t="str">
        <f>IF(AR96&lt;&gt;"",HLOOKUP(COUNT($F96:AR96)+1,$G$4:$EH$8,AS$14,0)*$D96,IF($C96=AS$17,$G$5*$D96,""))</f>
        <v/>
      </c>
      <c r="AT96" s="34" t="str">
        <f>IF(AS96&lt;&gt;"",HLOOKUP(COUNT($F96:AS96)+1,$G$4:$EH$8,AT$14,0)*$D96,IF($C96=AT$17,$G$5*$D96,""))</f>
        <v/>
      </c>
      <c r="AU96" s="34" t="str">
        <f>IF(AT96&lt;&gt;"",HLOOKUP(COUNT($F96:AT96)+1,$G$4:$EH$8,AU$14,0)*$D96,IF($C96=AU$17,$G$5*$D96,""))</f>
        <v/>
      </c>
      <c r="AV96" s="34" t="str">
        <f>IF(AU96&lt;&gt;"",HLOOKUP(COUNT($F96:AU96)+1,$G$4:$EH$8,AV$14,0)*$D96,IF($C96=AV$17,$G$5*$D96,""))</f>
        <v/>
      </c>
      <c r="AW96" s="34" t="str">
        <f>IF(AV96&lt;&gt;"",HLOOKUP(COUNT($F96:AV96)+1,$G$4:$EH$8,AW$14,0)*$D96,IF($C96=AW$17,$G$5*$D96,""))</f>
        <v/>
      </c>
      <c r="AX96" s="34" t="str">
        <f>IF(AW96&lt;&gt;"",HLOOKUP(COUNT($F96:AW96)+1,$G$4:$EH$8,AX$14,0)*$D96,IF($C96=AX$17,$G$5*$D96,""))</f>
        <v/>
      </c>
      <c r="AY96" s="34" t="str">
        <f>IF(AX96&lt;&gt;"",HLOOKUP(COUNT($F96:AX96)+1,$G$4:$EH$8,AY$14,0)*$D96,IF($C96=AY$17,$G$5*$D96,""))</f>
        <v/>
      </c>
      <c r="AZ96" s="34" t="str">
        <f>IF(AY96&lt;&gt;"",HLOOKUP(COUNT($F96:AY96)+1,$G$4:$EH$8,AZ$14,0)*$D96,IF($C96=AZ$17,$G$5*$D96,""))</f>
        <v/>
      </c>
      <c r="BA96" s="34" t="str">
        <f>IF(AZ96&lt;&gt;"",HLOOKUP(COUNT($F96:AZ96)+1,$G$4:$EH$8,BA$14,0)*$D96,IF($C96=BA$17,$G$5*$D96,""))</f>
        <v/>
      </c>
      <c r="BB96" s="34" t="str">
        <f>IF(BA96&lt;&gt;"",HLOOKUP(COUNT($F96:BA96)+1,$G$4:$EH$8,BB$14,0)*$D96,IF($C96=BB$17,$G$5*$D96,""))</f>
        <v/>
      </c>
      <c r="BC96" s="34" t="str">
        <f>IF(BB96&lt;&gt;"",HLOOKUP(COUNT($F96:BB96)+1,$G$4:$EH$8,BC$14,0)*$D96,IF($C96=BC$17,$G$5*$D96,""))</f>
        <v/>
      </c>
      <c r="BD96" s="34" t="str">
        <f>IF(BC96&lt;&gt;"",HLOOKUP(COUNT($F96:BC96)+1,$G$4:$EH$8,BD$14,0)*$D96,IF($C96=BD$17,$G$5*$D96,""))</f>
        <v/>
      </c>
      <c r="BE96" s="34" t="str">
        <f>IF(BD96&lt;&gt;"",HLOOKUP(COUNT($F96:BD96)+1,$G$4:$EH$8,BE$14,0)*$D96,IF($C96=BE$17,$G$5*$D96,""))</f>
        <v/>
      </c>
      <c r="BF96" s="34" t="str">
        <f>IF(BE96&lt;&gt;"",HLOOKUP(COUNT($F96:BE96)+1,$G$4:$EH$8,BF$14,0)*$D96,IF($C96=BF$17,$G$5*$D96,""))</f>
        <v/>
      </c>
      <c r="BG96" s="34" t="str">
        <f>IF(BF96&lt;&gt;"",HLOOKUP(COUNT($F96:BF96)+1,$G$4:$EH$8,BG$14,0)*$D96,IF($C96=BG$17,$G$5*$D96,""))</f>
        <v/>
      </c>
      <c r="BH96" s="34" t="str">
        <f>IF(BG96&lt;&gt;"",HLOOKUP(COUNT($F96:BG96)+1,$G$4:$EH$8,BH$14,0)*$D96,IF($C96=BH$17,$G$5*$D96,""))</f>
        <v/>
      </c>
      <c r="BI96" s="34" t="str">
        <f>IF(BH96&lt;&gt;"",HLOOKUP(COUNT($F96:BH96)+1,$G$4:$EH$8,BI$14,0)*$D96,IF($C96=BI$17,$G$5*$D96,""))</f>
        <v/>
      </c>
      <c r="BJ96" s="34" t="str">
        <f>IF(BI96&lt;&gt;"",HLOOKUP(COUNT($F96:BI96)+1,$G$4:$EH$8,BJ$14,0)*$D96,IF($C96=BJ$17,$G$5*$D96,""))</f>
        <v/>
      </c>
      <c r="BK96" s="34" t="str">
        <f>IF(BJ96&lt;&gt;"",HLOOKUP(COUNT($F96:BJ96)+1,$G$4:$EH$8,BK$14,0)*$D96,IF($C96=BK$17,$G$5*$D96,""))</f>
        <v/>
      </c>
      <c r="BL96" s="34" t="str">
        <f>IF(BK96&lt;&gt;"",HLOOKUP(COUNT($F96:BK96)+1,$G$4:$EH$8,BL$14,0)*$D96,IF($C96=BL$17,$G$5*$D96,""))</f>
        <v/>
      </c>
      <c r="BM96" s="34" t="str">
        <f>IF(BL96&lt;&gt;"",HLOOKUP(COUNT($F96:BL96)+1,$G$4:$EH$8,BM$14,0)*$D96,IF($C96=BM$17,$G$5*$D96,""))</f>
        <v/>
      </c>
      <c r="BN96" s="34" t="str">
        <f>IF(BM96&lt;&gt;"",HLOOKUP(COUNT($F96:BM96)+1,$G$4:$EH$8,BN$14,0)*$D96,IF($C96=BN$17,$G$5*$D96,""))</f>
        <v/>
      </c>
      <c r="BO96" s="34" t="str">
        <f>IF(BN96&lt;&gt;"",HLOOKUP(COUNT($F96:BN96)+1,$G$4:$EH$8,BO$14,0)*$D96,IF($C96=BO$17,$G$5*$D96,""))</f>
        <v/>
      </c>
      <c r="BP96" s="34" t="str">
        <f>IF(BO96&lt;&gt;"",HLOOKUP(COUNT($F96:BO96)+1,$G$4:$EH$8,BP$14,0)*$D96,IF($C96=BP$17,$G$5*$D96,""))</f>
        <v/>
      </c>
      <c r="BQ96" s="34" t="str">
        <f>IF(BP96&lt;&gt;"",HLOOKUP(COUNT($F96:BP96)+1,$G$4:$EH$8,BQ$14,0)*$D96,IF($C96=BQ$17,$G$5*$D96,""))</f>
        <v/>
      </c>
      <c r="BR96" s="34" t="str">
        <f>IF(BQ96&lt;&gt;"",HLOOKUP(COUNT($F96:BQ96)+1,$G$4:$EH$8,BR$14,0)*$D96,IF($C96=BR$17,$G$5*$D96,""))</f>
        <v/>
      </c>
      <c r="BS96" s="34" t="str">
        <f>IF(BR96&lt;&gt;"",HLOOKUP(COUNT($F96:BR96)+1,$G$4:$EH$8,BS$14,0)*$D96,IF($C96=BS$17,$G$5*$D96,""))</f>
        <v/>
      </c>
      <c r="BT96" s="34" t="str">
        <f>IF(BS96&lt;&gt;"",HLOOKUP(COUNT($F96:BS96)+1,$G$4:$EH$8,BT$14,0)*$D96,IF($C96=BT$17,$G$5*$D96,""))</f>
        <v/>
      </c>
      <c r="BU96" s="34" t="str">
        <f>IF(BT96&lt;&gt;"",HLOOKUP(COUNT($F96:BT96)+1,$G$4:$EH$8,BU$14,0)*$D96,IF($C96=BU$17,$G$5*$D96,""))</f>
        <v/>
      </c>
      <c r="BV96" s="34" t="str">
        <f>IF(BU96&lt;&gt;"",HLOOKUP(COUNT($F96:BU96)+1,$G$4:$EH$8,BV$14,0)*$D96,IF($C96=BV$17,$G$5*$D96,""))</f>
        <v/>
      </c>
      <c r="BW96" s="34" t="str">
        <f>IF(BV96&lt;&gt;"",HLOOKUP(COUNT($F96:BV96)+1,$G$4:$EH$8,BW$14,0)*$D96,IF($C96=BW$17,$G$5*$D96,""))</f>
        <v/>
      </c>
      <c r="BX96" s="34" t="str">
        <f>IF(BW96&lt;&gt;"",HLOOKUP(COUNT($F96:BW96)+1,$G$4:$EH$8,BX$14,0)*$D96,IF($C96=BX$17,$G$5*$D96,""))</f>
        <v/>
      </c>
      <c r="BY96" s="34" t="str">
        <f>IF(BX96&lt;&gt;"",HLOOKUP(COUNT($F96:BX96)+1,$G$4:$EH$8,BY$14,0)*$D96,IF($C96=BY$17,$G$5*$D96,""))</f>
        <v/>
      </c>
      <c r="BZ96" s="34" t="str">
        <f>IF(BY96&lt;&gt;"",HLOOKUP(COUNT($F96:BY96)+1,$G$4:$EH$8,BZ$14,0)*$D96,IF($C96=BZ$17,$G$5*$D96,""))</f>
        <v/>
      </c>
      <c r="CA96" s="34" t="str">
        <f>IF(BZ96&lt;&gt;"",HLOOKUP(COUNT($F96:BZ96)+1,$G$4:$EH$8,CA$14,0)*$D96,IF($C96=CA$17,$G$5*$D96,""))</f>
        <v/>
      </c>
      <c r="CB96" s="34" t="str">
        <f>IF(CA96&lt;&gt;"",HLOOKUP(COUNT($F96:CA96)+1,$G$4:$EH$8,CB$14,0)*$D96,IF($C96=CB$17,$G$5*$D96,""))</f>
        <v/>
      </c>
      <c r="CC96" s="34" t="str">
        <f>IF(CB96&lt;&gt;"",HLOOKUP(COUNT($F96:CB96)+1,$G$4:$EH$8,CC$14,0)*$D96,IF($C96=CC$17,$G$5*$D96,""))</f>
        <v/>
      </c>
      <c r="CD96" s="34" t="str">
        <f>IF(CC96&lt;&gt;"",HLOOKUP(COUNT($F96:CC96)+1,$G$4:$EH$8,CD$14,0)*$D96,IF($C96=CD$17,$G$5*$D96,""))</f>
        <v/>
      </c>
      <c r="CE96" s="34" t="str">
        <f>IF(CD96&lt;&gt;"",HLOOKUP(COUNT($F96:CD96)+1,$G$4:$EH$8,CE$14,0)*$D96,IF($C96=CE$17,$G$5*$D96,""))</f>
        <v/>
      </c>
      <c r="CF96" s="34">
        <f>IF(CE96&lt;&gt;"",HLOOKUP(COUNT($F96:CE96)+1,$G$4:$EH$8,CF$14,0)*$D96,IF($C96=CF$17,$G$5*$D96,""))</f>
        <v>0</v>
      </c>
      <c r="CG96" s="34">
        <f>IF(CF96&lt;&gt;"",HLOOKUP(COUNT($F96:CF96)+1,$G$4:$EH$8,CG$14,0)*$D96,IF($C96=CG$17,$G$5*$D96,""))</f>
        <v>0</v>
      </c>
      <c r="CH96" s="34" t="e">
        <f>IF(CG96&lt;&gt;"",HLOOKUP(COUNT($F96:CG96)+1,$G$4:$EH$8,CH$14,0)*$D96,IF($C96=CH$17,$G$5*$D96,""))</f>
        <v>#VALUE!</v>
      </c>
      <c r="CI96" s="34" t="e">
        <f>IF(CH96&lt;&gt;"",HLOOKUP(COUNT($F96:CH96)+1,$G$4:$EH$8,CI$14,0)*$D96,IF($C96=CI$17,$G$5*$D96,""))</f>
        <v>#VALUE!</v>
      </c>
      <c r="CJ96" s="34" t="e">
        <f>IF(CI96&lt;&gt;"",HLOOKUP(COUNT($F96:CI96)+1,$G$4:$EH$8,CJ$14,0)*$D96,IF($C96=CJ$17,$G$5*$D96,""))</f>
        <v>#VALUE!</v>
      </c>
      <c r="CK96" s="34" t="e">
        <f>IF(CJ96&lt;&gt;"",HLOOKUP(COUNT($F96:CJ96)+1,$G$4:$EH$8,CK$14,0)*$D96,IF($C96=CK$17,$G$5*$D96,""))</f>
        <v>#VALUE!</v>
      </c>
      <c r="CL96" s="34" t="e">
        <f>IF(CK96&lt;&gt;"",HLOOKUP(COUNT($F96:CK96)+1,$G$4:$EH$8,CL$14,0)*$D96,IF($C96=CL$17,$G$5*$D96,""))</f>
        <v>#VALUE!</v>
      </c>
      <c r="CM96" s="34" t="e">
        <f>IF(CL96&lt;&gt;"",HLOOKUP(COUNT($F96:CL96)+1,$G$4:$EH$8,CM$14,0)*$D96,IF($C96=CM$17,$G$5*$D96,""))</f>
        <v>#VALUE!</v>
      </c>
      <c r="CN96" s="34" t="e">
        <f>IF(CM96&lt;&gt;"",HLOOKUP(COUNT($F96:CM96)+1,$G$4:$EH$8,CN$14,0)*$D96,IF($C96=CN$17,$G$5*$D96,""))</f>
        <v>#VALUE!</v>
      </c>
      <c r="CO96" s="34" t="e">
        <f>IF(CN96&lt;&gt;"",HLOOKUP(COUNT($F96:CN96)+1,$G$4:$EH$8,CO$14,0)*$D96,IF($C96=CO$17,$G$5*$D96,""))</f>
        <v>#VALUE!</v>
      </c>
      <c r="CP96" s="34" t="e">
        <f>IF(CO96&lt;&gt;"",HLOOKUP(COUNT($F96:CO96)+1,$G$4:$EH$8,CP$14,0)*$D96,IF($C96=CP$17,$G$5*$D96,""))</f>
        <v>#VALUE!</v>
      </c>
      <c r="CQ96" s="34" t="e">
        <f>IF(CP96&lt;&gt;"",HLOOKUP(COUNT($F96:CP96)+1,$G$4:$EH$8,CQ$14,0)*$D96,IF($C96=CQ$17,$G$5*$D96,""))</f>
        <v>#VALUE!</v>
      </c>
      <c r="CR96" s="34" t="e">
        <f>IF(CQ96&lt;&gt;"",HLOOKUP(COUNT($F96:CQ96)+1,$G$4:$EH$8,CR$14,0)*$D96,IF($C96=CR$17,$G$5*$D96,""))</f>
        <v>#VALUE!</v>
      </c>
      <c r="CS96" s="34" t="e">
        <f>IF(CR96&lt;&gt;"",HLOOKUP(COUNT($F96:CR96)+1,$G$4:$EH$8,CS$14,0)*$D96,IF($C96=CS$17,$G$5*$D96,""))</f>
        <v>#VALUE!</v>
      </c>
      <c r="CT96" s="34" t="e">
        <f>IF(CS96&lt;&gt;"",HLOOKUP(COUNT($F96:CS96)+1,$G$4:$EH$8,CT$14,0)*$D96,IF($C96=CT$17,$G$5*$D96,""))</f>
        <v>#VALUE!</v>
      </c>
      <c r="CU96" s="34" t="e">
        <f>IF(CT96&lt;&gt;"",HLOOKUP(COUNT($F96:CT96)+1,$G$4:$EH$8,CU$14,0)*$D96,IF($C96=CU$17,$G$5*$D96,""))</f>
        <v>#VALUE!</v>
      </c>
      <c r="CV96" s="34" t="e">
        <f>IF(CU96&lt;&gt;"",HLOOKUP(COUNT($F96:CU96)+1,$G$4:$EH$8,CV$14,0)*$D96,IF($C96=CV$17,$G$5*$D96,""))</f>
        <v>#VALUE!</v>
      </c>
      <c r="CW96" s="34" t="e">
        <f>IF(CV96&lt;&gt;"",HLOOKUP(COUNT($F96:CV96)+1,$G$4:$EH$8,CW$14,0)*$D96,IF($C96=CW$17,$G$5*$D96,""))</f>
        <v>#VALUE!</v>
      </c>
      <c r="CX96" s="34" t="e">
        <f>IF(CW96&lt;&gt;"",HLOOKUP(COUNT($F96:CW96)+1,$G$4:$EH$8,CX$14,0)*$D96,IF($C96=CX$17,$G$5*$D96,""))</f>
        <v>#VALUE!</v>
      </c>
      <c r="CY96" s="34" t="e">
        <f>IF(CX96&lt;&gt;"",HLOOKUP(COUNT($F96:CX96)+1,$G$4:$EH$8,CY$14,0)*$D96,IF($C96=CY$17,$G$5*$D96,""))</f>
        <v>#VALUE!</v>
      </c>
      <c r="CZ96" s="34" t="e">
        <f>IF(CY96&lt;&gt;"",HLOOKUP(COUNT($F96:CY96)+1,$G$4:$EH$8,CZ$14,0)*$D96,IF($C96=CZ$17,$G$5*$D96,""))</f>
        <v>#VALUE!</v>
      </c>
      <c r="DA96" s="34" t="e">
        <f>IF(CZ96&lt;&gt;"",HLOOKUP(COUNT($F96:CZ96)+1,$G$4:$EH$8,DA$14,0)*$D96,IF($C96=DA$17,$G$5*$D96,""))</f>
        <v>#VALUE!</v>
      </c>
      <c r="DB96" s="34" t="e">
        <f>IF(DA96&lt;&gt;"",HLOOKUP(COUNT($F96:DA96)+1,$G$4:$EH$8,DB$14,0)*$D96,IF($C96=DB$17,$G$5*$D96,""))</f>
        <v>#VALUE!</v>
      </c>
      <c r="DC96" s="34" t="e">
        <f>IF(DB96&lt;&gt;"",HLOOKUP(COUNT($F96:DB96)+1,$G$4:$EH$8,DC$14,0)*$D96,IF($C96=DC$17,$G$5*$D96,""))</f>
        <v>#VALUE!</v>
      </c>
      <c r="DD96" s="34" t="e">
        <f>IF(DC96&lt;&gt;"",HLOOKUP(COUNT($F96:DC96)+1,$G$4:$EH$8,DD$14,0)*$D96,IF($C96=DD$17,$G$5*$D96,""))</f>
        <v>#VALUE!</v>
      </c>
      <c r="DE96" s="34" t="e">
        <f>IF(DD96&lt;&gt;"",HLOOKUP(COUNT($F96:DD96)+1,$G$4:$EH$8,DE$14,0)*$D96,IF($C96=DE$17,$G$5*$D96,""))</f>
        <v>#VALUE!</v>
      </c>
      <c r="DF96" s="34" t="e">
        <f>IF(DE96&lt;&gt;"",HLOOKUP(COUNT($F96:DE96)+1,$G$4:$EH$8,DF$14,0)*$D96,IF($C96=DF$17,$G$5*$D96,""))</f>
        <v>#VALUE!</v>
      </c>
      <c r="DG96" s="34" t="e">
        <f>IF(DF96&lt;&gt;"",HLOOKUP(COUNT($F96:DF96)+1,$G$4:$EH$8,DG$14,0)*$D96,IF($C96=DG$17,$G$5*$D96,""))</f>
        <v>#VALUE!</v>
      </c>
      <c r="DH96" s="34" t="e">
        <f>IF(DG96&lt;&gt;"",HLOOKUP(COUNT($F96:DG96)+1,$G$4:$EH$8,DH$14,0)*$D96,IF($C96=DH$17,$G$5*$D96,""))</f>
        <v>#VALUE!</v>
      </c>
      <c r="DI96" s="34" t="e">
        <f>IF(DH96&lt;&gt;"",HLOOKUP(COUNT($F96:DH96)+1,$G$4:$EH$8,DI$14,0)*$D96,IF($C96=DI$17,$G$5*$D96,""))</f>
        <v>#VALUE!</v>
      </c>
      <c r="DJ96" s="34" t="e">
        <f>IF(DI96&lt;&gt;"",HLOOKUP(COUNT($F96:DI96)+1,$G$4:$EH$8,DJ$14,0)*$D96,IF($C96=DJ$17,$G$5*$D96,""))</f>
        <v>#VALUE!</v>
      </c>
      <c r="DK96" s="34" t="e">
        <f>IF(DJ96&lt;&gt;"",HLOOKUP(COUNT($F96:DJ96)+1,$G$4:$EH$8,DK$14,0)*$D96,IF($C96=DK$17,$G$5*$D96,""))</f>
        <v>#VALUE!</v>
      </c>
      <c r="DL96" s="34" t="e">
        <f>IF(DK96&lt;&gt;"",HLOOKUP(COUNT($F96:DK96)+1,$G$4:$EH$8,DL$14,0)*$D96,IF($C96=DL$17,$G$5*$D96,""))</f>
        <v>#VALUE!</v>
      </c>
      <c r="DM96" s="34" t="e">
        <f>IF(DL96&lt;&gt;"",HLOOKUP(COUNT($F96:DL96)+1,$G$4:$EH$8,DM$14,0)*$D96,IF($C96=DM$17,$G$5*$D96,""))</f>
        <v>#VALUE!</v>
      </c>
      <c r="DN96" s="34" t="e">
        <f>IF(DM96&lt;&gt;"",HLOOKUP(COUNT($F96:DM96)+1,$G$4:$EH$8,DN$14,0)*$D96,IF($C96=DN$17,$G$5*$D96,""))</f>
        <v>#VALUE!</v>
      </c>
      <c r="DO96" s="34" t="e">
        <f>IF(DN96&lt;&gt;"",HLOOKUP(COUNT($F96:DN96)+1,$G$4:$EH$8,DO$14,0)*$D96,IF($C96=DO$17,$G$5*$D96,""))</f>
        <v>#VALUE!</v>
      </c>
      <c r="DP96" s="34" t="e">
        <f>IF(DO96&lt;&gt;"",HLOOKUP(COUNT($F96:DO96)+1,$G$4:$EH$8,DP$14,0)*$D96,IF($C96=DP$17,$G$5*$D96,""))</f>
        <v>#VALUE!</v>
      </c>
      <c r="DQ96" s="34" t="e">
        <f>IF(DP96&lt;&gt;"",HLOOKUP(COUNT($F96:DP96)+1,$G$4:$EH$8,DQ$14,0)*$D96,IF($C96=DQ$17,$G$5*$D96,""))</f>
        <v>#VALUE!</v>
      </c>
      <c r="DR96" s="34" t="e">
        <f>IF(DQ96&lt;&gt;"",HLOOKUP(COUNT($F96:DQ96)+1,$G$4:$EH$8,DR$14,0)*$D96,IF($C96=DR$17,$G$5*$D96,""))</f>
        <v>#VALUE!</v>
      </c>
      <c r="DS96" s="34" t="e">
        <f>IF(DR96&lt;&gt;"",HLOOKUP(COUNT($F96:DR96)+1,$G$4:$EH$8,DS$14,0)*$D96,IF($C96=DS$17,$G$5*$D96,""))</f>
        <v>#VALUE!</v>
      </c>
      <c r="DT96" s="34" t="e">
        <f>IF(DS96&lt;&gt;"",HLOOKUP(COUNT($F96:DS96)+1,$G$4:$EH$8,DT$14,0)*$D96,IF($C96=DT$17,$G$5*$D96,""))</f>
        <v>#VALUE!</v>
      </c>
      <c r="DU96" s="34" t="e">
        <f>IF(DT96&lt;&gt;"",HLOOKUP(COUNT($F96:DT96)+1,$G$4:$EH$8,DU$14,0)*$D96,IF($C96=DU$17,$G$5*$D96,""))</f>
        <v>#VALUE!</v>
      </c>
      <c r="DV96" s="34" t="e">
        <f>IF(DU96&lt;&gt;"",HLOOKUP(COUNT($F96:DU96)+1,$G$4:$EH$8,DV$14,0)*$D96,IF($C96=DV$17,$G$5*$D96,""))</f>
        <v>#VALUE!</v>
      </c>
      <c r="DX96" s="34" t="str">
        <f>IF(DW96&lt;&gt;"",HLOOKUP(COUNT($DW96:DW96)+1,$G$4:$CX$8,DX$14,0)*$D96,IF($C96=DX$17,$G$6*$D96,""))</f>
        <v/>
      </c>
      <c r="DY96" s="34" t="str">
        <f>IF(DX96&lt;&gt;"",HLOOKUP(COUNT($DW96:DX96)+1,$G$4:$CX$8,DY$14,0)*$D96,IF($C96=DY$17,$G$6*$D96,""))</f>
        <v/>
      </c>
      <c r="DZ96" s="34" t="str">
        <f>IF(DY96&lt;&gt;"",HLOOKUP(COUNT($DW96:DY96)+1,$G$4:$CX$8,DZ$14,0)*$D96,IF($C96=DZ$17,$G$6*$D96,""))</f>
        <v/>
      </c>
      <c r="EA96" s="34" t="str">
        <f>IF(DZ96&lt;&gt;"",HLOOKUP(COUNT($DW96:DZ96)+1,$G$4:$CX$8,EA$14,0)*$D96,IF($C96=EA$17,$G$6*$D96,""))</f>
        <v/>
      </c>
      <c r="EB96" s="34" t="str">
        <f>IF(EA96&lt;&gt;"",HLOOKUP(COUNT($DW96:EA96)+1,$G$4:$CX$8,EB$14,0)*$D96,IF($C96=EB$17,$G$6*$D96,""))</f>
        <v/>
      </c>
      <c r="EC96" s="34" t="str">
        <f>IF(EB96&lt;&gt;"",HLOOKUP(COUNT($DW96:EB96)+1,$G$4:$CX$8,EC$14,0)*$D96,IF($C96=EC$17,$G$6*$D96,""))</f>
        <v/>
      </c>
      <c r="ED96" s="34" t="str">
        <f>IF(EC96&lt;&gt;"",HLOOKUP(COUNT($DW96:EC96)+1,$G$4:$CX$8,ED$14,0)*$D96,IF($C96=ED$17,$G$6*$D96,""))</f>
        <v/>
      </c>
      <c r="EE96" s="34" t="str">
        <f>IF(ED96&lt;&gt;"",HLOOKUP(COUNT($DW96:ED96)+1,$G$4:$CX$8,EE$14,0)*$D96,IF($C96=EE$17,$G$6*$D96,""))</f>
        <v/>
      </c>
      <c r="EF96" s="34" t="str">
        <f>IF(EE96&lt;&gt;"",HLOOKUP(COUNT($DW96:EE96)+1,$G$4:$CX$8,EF$14,0)*$D96,IF($C96=EF$17,$G$6*$D96,""))</f>
        <v/>
      </c>
      <c r="EG96" s="34" t="str">
        <f>IF(EF96&lt;&gt;"",HLOOKUP(COUNT($DW96:EF96)+1,$G$4:$CX$8,EG$14,0)*$D96,IF($C96=EG$17,$G$6*$D96,""))</f>
        <v/>
      </c>
      <c r="EH96" s="34" t="str">
        <f>IF(EG96&lt;&gt;"",HLOOKUP(COUNT($DW96:EG96)+1,$G$4:$CX$8,EH$14,0)*$D96,IF($C96=EH$17,$G$6*$D96,""))</f>
        <v/>
      </c>
      <c r="EI96" s="34" t="str">
        <f>IF(EH96&lt;&gt;"",HLOOKUP(COUNT($DW96:EH96)+1,$G$4:$CX$8,EI$14,0)*$D96,IF($C96=EI$17,$G$6*$D96,""))</f>
        <v/>
      </c>
      <c r="EJ96" s="34" t="str">
        <f>IF(EI96&lt;&gt;"",HLOOKUP(COUNT($DW96:EI96)+1,$G$4:$CX$8,EJ$14,0)*$D96,IF($C96=EJ$17,$G$6*$D96,""))</f>
        <v/>
      </c>
      <c r="EK96" s="34" t="str">
        <f>IF(EJ96&lt;&gt;"",HLOOKUP(COUNT($DW96:EJ96)+1,$G$4:$CX$8,EK$14,0)*$D96,IF($C96=EK$17,$G$6*$D96,""))</f>
        <v/>
      </c>
      <c r="EL96" s="34" t="str">
        <f>IF(EK96&lt;&gt;"",HLOOKUP(COUNT($DW96:EK96)+1,$G$4:$CX$8,EL$14,0)*$D96,IF($C96=EL$17,$G$6*$D96,""))</f>
        <v/>
      </c>
      <c r="EM96" s="34" t="str">
        <f>IF(EL96&lt;&gt;"",HLOOKUP(COUNT($DW96:EL96)+1,$G$4:$CX$8,EM$14,0)*$D96,IF($C96=EM$17,$G$6*$D96,""))</f>
        <v/>
      </c>
      <c r="EN96" s="34" t="str">
        <f>IF(EM96&lt;&gt;"",HLOOKUP(COUNT($DW96:EM96)+1,$G$4:$CX$8,EN$14,0)*$D96,IF($C96=EN$17,$G$6*$D96,""))</f>
        <v/>
      </c>
      <c r="EO96" s="34" t="str">
        <f>IF(EN96&lt;&gt;"",HLOOKUP(COUNT($DW96:EN96)+1,$G$4:$CX$8,EO$14,0)*$D96,IF($C96=EO$17,$G$6*$D96,""))</f>
        <v/>
      </c>
      <c r="EP96" s="34" t="str">
        <f>IF(EO96&lt;&gt;"",HLOOKUP(COUNT($DW96:EO96)+1,$G$4:$CX$8,EP$14,0)*$D96,IF($C96=EP$17,$G$6*$D96,""))</f>
        <v/>
      </c>
      <c r="EQ96" s="34" t="str">
        <f>IF(EP96&lt;&gt;"",HLOOKUP(COUNT($DW96:EP96)+1,$G$4:$CX$8,EQ$14,0)*$D96,IF($C96=EQ$17,$G$6*$D96,""))</f>
        <v/>
      </c>
      <c r="ER96" s="34" t="str">
        <f>IF(EQ96&lt;&gt;"",HLOOKUP(COUNT($DW96:EQ96)+1,$G$4:$CX$8,ER$14,0)*$D96,IF($C96=ER$17,$G$6*$D96,""))</f>
        <v/>
      </c>
      <c r="ES96" s="34" t="str">
        <f>IF(ER96&lt;&gt;"",HLOOKUP(COUNT($DW96:ER96)+1,$G$4:$CX$8,ES$14,0)*$D96,IF($C96=ES$17,$G$6*$D96,""))</f>
        <v/>
      </c>
      <c r="ET96" s="34" t="str">
        <f>IF(ES96&lt;&gt;"",HLOOKUP(COUNT($DW96:ES96)+1,$G$4:$CX$8,ET$14,0)*$D96,IF($C96=ET$17,$G$6*$D96,""))</f>
        <v/>
      </c>
      <c r="EU96" s="34" t="str">
        <f>IF(ET96&lt;&gt;"",HLOOKUP(COUNT($DW96:ET96)+1,$G$4:$CX$8,EU$14,0)*$D96,IF($C96=EU$17,$G$6*$D96,""))</f>
        <v/>
      </c>
      <c r="EV96" s="34" t="str">
        <f>IF(EU96&lt;&gt;"",HLOOKUP(COUNT($DW96:EU96)+1,$G$4:$CX$8,EV$14,0)*$D96,IF($C96=EV$17,$G$6*$D96,""))</f>
        <v/>
      </c>
      <c r="EW96" s="34" t="str">
        <f>IF(EV96&lt;&gt;"",HLOOKUP(COUNT($DW96:EV96)+1,$G$4:$CX$8,EW$14,0)*$D96,IF($C96=EW$17,$G$6*$D96,""))</f>
        <v/>
      </c>
      <c r="EX96" s="34" t="str">
        <f>IF(EW96&lt;&gt;"",HLOOKUP(COUNT($DW96:EW96)+1,$G$4:$CX$8,EX$14,0)*$D96,IF($C96=EX$17,$G$6*$D96,""))</f>
        <v/>
      </c>
      <c r="EY96" s="34" t="str">
        <f>IF(EX96&lt;&gt;"",HLOOKUP(COUNT($DW96:EX96)+1,$G$4:$CX$8,EY$14,0)*$D96,IF($C96=EY$17,$G$6*$D96,""))</f>
        <v/>
      </c>
      <c r="EZ96" s="34" t="str">
        <f>IF(EY96&lt;&gt;"",HLOOKUP(COUNT($DW96:EY96)+1,$G$4:$CX$8,EZ$14,0)*$D96,IF($C96=EZ$17,$G$6*$D96,""))</f>
        <v/>
      </c>
      <c r="FA96" s="34" t="str">
        <f>IF(EZ96&lt;&gt;"",HLOOKUP(COUNT($DW96:EZ96)+1,$G$4:$CX$8,FA$14,0)*$D96,IF($C96=FA$17,$G$6*$D96,""))</f>
        <v/>
      </c>
      <c r="FB96" s="34" t="str">
        <f>IF(FA96&lt;&gt;"",HLOOKUP(COUNT($DW96:FA96)+1,$G$4:$CX$8,FB$14,0)*$D96,IF($C96=FB$17,$G$6*$D96,""))</f>
        <v/>
      </c>
      <c r="FC96" s="34" t="str">
        <f>IF(FB96&lt;&gt;"",HLOOKUP(COUNT($DW96:FB96)+1,$G$4:$CX$8,FC$14,0)*$D96,IF($C96=FC$17,$G$6*$D96,""))</f>
        <v/>
      </c>
      <c r="FD96" s="34" t="str">
        <f>IF(FC96&lt;&gt;"",HLOOKUP(COUNT($DW96:FC96)+1,$G$4:$CX$8,FD$14,0)*$D96,IF($C96=FD$17,$G$6*$D96,""))</f>
        <v/>
      </c>
      <c r="FE96" s="34" t="str">
        <f>IF(FD96&lt;&gt;"",HLOOKUP(COUNT($DW96:FD96)+1,$G$4:$CX$8,FE$14,0)*$D96,IF($C96=FE$17,$G$6*$D96,""))</f>
        <v/>
      </c>
      <c r="FF96" s="34" t="str">
        <f>IF(FE96&lt;&gt;"",HLOOKUP(COUNT($DW96:FE96)+1,$G$4:$CX$8,FF$14,0)*$D96,IF($C96=FF$17,$G$6*$D96,""))</f>
        <v/>
      </c>
      <c r="FG96" s="34" t="str">
        <f>IF(FF96&lt;&gt;"",HLOOKUP(COUNT($DW96:FF96)+1,$G$4:$CX$8,FG$14,0)*$D96,IF($C96=FG$17,$G$6*$D96,""))</f>
        <v/>
      </c>
      <c r="FH96" s="34" t="str">
        <f>IF(FG96&lt;&gt;"",HLOOKUP(COUNT($DW96:FG96)+1,$G$4:$CX$8,FH$14,0)*$D96,IF($C96=FH$17,$G$6*$D96,""))</f>
        <v/>
      </c>
      <c r="FI96" s="34" t="str">
        <f>IF(FH96&lt;&gt;"",HLOOKUP(COUNT($DW96:FH96)+1,$G$4:$CX$8,FI$14,0)*$D96,IF($C96=FI$17,$G$6*$D96,""))</f>
        <v/>
      </c>
      <c r="FJ96" s="34" t="str">
        <f>IF(FI96&lt;&gt;"",HLOOKUP(COUNT($DW96:FI96)+1,$G$4:$CX$8,FJ$14,0)*$D96,IF($C96=FJ$17,$G$6*$D96,""))</f>
        <v/>
      </c>
      <c r="FK96" s="34" t="str">
        <f>IF(FJ96&lt;&gt;"",HLOOKUP(COUNT($DW96:FJ96)+1,$G$4:$CX$8,FK$14,0)*$D96,IF($C96=FK$17,$G$6*$D96,""))</f>
        <v/>
      </c>
      <c r="FL96" s="34" t="str">
        <f>IF(FK96&lt;&gt;"",HLOOKUP(COUNT($DW96:FK96)+1,$G$4:$CX$8,FL$14,0)*$D96,IF($C96=FL$17,$G$6*$D96,""))</f>
        <v/>
      </c>
      <c r="FM96" s="34" t="str">
        <f>IF(FL96&lt;&gt;"",HLOOKUP(COUNT($DW96:FL96)+1,$G$4:$CX$8,FM$14,0)*$D96,IF($C96=FM$17,$G$6*$D96,""))</f>
        <v/>
      </c>
      <c r="FN96" s="34" t="str">
        <f>IF(FM96&lt;&gt;"",HLOOKUP(COUNT($DW96:FM96)+1,$G$4:$CX$8,FN$14,0)*$D96,IF($C96=FN$17,$G$6*$D96,""))</f>
        <v/>
      </c>
      <c r="FO96" s="34" t="str">
        <f>IF(FN96&lt;&gt;"",HLOOKUP(COUNT($DW96:FN96)+1,$G$4:$CX$8,FO$14,0)*$D96,IF($C96=FO$17,$G$6*$D96,""))</f>
        <v/>
      </c>
      <c r="FP96" s="34" t="str">
        <f>IF(FO96&lt;&gt;"",HLOOKUP(COUNT($DW96:FO96)+1,$G$4:$CX$8,FP$14,0)*$D96,IF($C96=FP$17,$G$6*$D96,""))</f>
        <v/>
      </c>
      <c r="FQ96" s="34" t="str">
        <f>IF(FP96&lt;&gt;"",HLOOKUP(COUNT($DW96:FP96)+1,$G$4:$CX$8,FQ$14,0)*$D96,IF($C96=FQ$17,$G$6*$D96,""))</f>
        <v/>
      </c>
      <c r="FR96" s="34" t="str">
        <f>IF(FQ96&lt;&gt;"",HLOOKUP(COUNT($DW96:FQ96)+1,$G$4:$CX$8,FR$14,0)*$D96,IF($C96=FR$17,$G$6*$D96,""))</f>
        <v/>
      </c>
      <c r="FS96" s="34" t="str">
        <f>IF(FR96&lt;&gt;"",HLOOKUP(COUNT($DW96:FR96)+1,$G$4:$CX$8,FS$14,0)*$D96,IF($C96=FS$17,$G$6*$D96,""))</f>
        <v/>
      </c>
      <c r="FT96" s="34" t="str">
        <f>IF(FS96&lt;&gt;"",HLOOKUP(COUNT($DW96:FS96)+1,$G$4:$CX$8,FT$14,0)*$D96,IF($C96=FT$17,$G$6*$D96,""))</f>
        <v/>
      </c>
      <c r="FU96" s="34" t="str">
        <f>IF(FT96&lt;&gt;"",HLOOKUP(COUNT($DW96:FT96)+1,$G$4:$CX$8,FU$14,0)*$D96,IF($C96=FU$17,$G$6*$D96,""))</f>
        <v/>
      </c>
      <c r="FV96" s="34" t="str">
        <f>IF(FU96&lt;&gt;"",HLOOKUP(COUNT($DW96:FU96)+1,$G$4:$CX$8,FV$14,0)*$D96,IF($C96=FV$17,$G$6*$D96,""))</f>
        <v/>
      </c>
      <c r="FW96" s="34" t="str">
        <f>IF(FV96&lt;&gt;"",HLOOKUP(COUNT($DW96:FV96)+1,$G$4:$CX$8,FW$14,0)*$D96,IF($C96=FW$17,$G$6*$D96,""))</f>
        <v/>
      </c>
      <c r="FX96" s="34" t="str">
        <f>IF(FW96&lt;&gt;"",HLOOKUP(COUNT($DW96:FW96)+1,$G$4:$CX$8,FX$14,0)*$D96,IF($C96=FX$17,$G$6*$D96,""))</f>
        <v/>
      </c>
      <c r="FY96" s="34" t="str">
        <f>IF(FX96&lt;&gt;"",HLOOKUP(COUNT($DW96:FX96)+1,$G$4:$CX$8,FY$14,0)*$D96,IF($C96=FY$17,$G$6*$D96,""))</f>
        <v/>
      </c>
      <c r="FZ96" s="34" t="str">
        <f>IF(FY96&lt;&gt;"",HLOOKUP(COUNT($DW96:FY96)+1,$G$4:$CX$8,FZ$14,0)*$D96,IF($C96=FZ$17,$G$6*$D96,""))</f>
        <v/>
      </c>
      <c r="GA96" s="34" t="str">
        <f>IF(FZ96&lt;&gt;"",HLOOKUP(COUNT($DW96:FZ96)+1,$G$4:$CX$8,GA$14,0)*$D96,IF($C96=GA$17,$G$6*$D96,""))</f>
        <v/>
      </c>
      <c r="GB96" s="34" t="str">
        <f>IF(GA96&lt;&gt;"",HLOOKUP(COUNT($DW96:GA96)+1,$G$4:$CX$8,GB$14,0)*$D96,IF($C96=GB$17,$G$6*$D96,""))</f>
        <v/>
      </c>
      <c r="GC96" s="34" t="str">
        <f>IF(GB96&lt;&gt;"",HLOOKUP(COUNT($DW96:GB96)+1,$G$4:$CX$8,GC$14,0)*$D96,IF($C96=GC$17,$G$6*$D96,""))</f>
        <v/>
      </c>
      <c r="GD96" s="34" t="str">
        <f>IF(GC96&lt;&gt;"",HLOOKUP(COUNT($DW96:GC96)+1,$G$4:$CX$8,GD$14,0)*$D96,IF($C96=GD$17,$G$6*$D96,""))</f>
        <v/>
      </c>
      <c r="GE96" s="34" t="str">
        <f>IF(GD96&lt;&gt;"",HLOOKUP(COUNT($DW96:GD96)+1,$G$4:$CX$8,GE$14,0)*$D96,IF($C96=GE$17,$G$6*$D96,""))</f>
        <v/>
      </c>
      <c r="GF96" s="34" t="str">
        <f>IF(GE96&lt;&gt;"",HLOOKUP(COUNT($DW96:GE96)+1,$G$4:$CX$8,GF$14,0)*$D96,IF($C96=GF$17,$G$6*$D96,""))</f>
        <v/>
      </c>
      <c r="GG96" s="34" t="str">
        <f>IF(GF96&lt;&gt;"",HLOOKUP(COUNT($DW96:GF96)+1,$G$4:$CX$8,GG$14,0)*$D96,IF($C96=GG$17,$G$6*$D96,""))</f>
        <v/>
      </c>
      <c r="GH96" s="34" t="str">
        <f>IF(GG96&lt;&gt;"",HLOOKUP(COUNT($DW96:GG96)+1,$G$4:$CX$8,GH$14,0)*$D96,IF($C96=GH$17,$G$6*$D96,""))</f>
        <v/>
      </c>
      <c r="GI96" s="34" t="str">
        <f>IF(GH96&lt;&gt;"",HLOOKUP(COUNT($DW96:GH96)+1,$G$4:$CX$8,GI$14,0)*$D96,IF($C96=GI$17,$G$6*$D96,""))</f>
        <v/>
      </c>
      <c r="GJ96" s="34" t="str">
        <f>IF(GI96&lt;&gt;"",HLOOKUP(COUNT($DW96:GI96)+1,$G$4:$CX$8,GJ$14,0)*$D96,IF($C96=GJ$17,$G$6*$D96,""))</f>
        <v/>
      </c>
      <c r="GK96" s="34" t="str">
        <f>IF(GJ96&lt;&gt;"",HLOOKUP(COUNT($DW96:GJ96)+1,$G$4:$CX$8,GK$14,0)*$D96,IF($C96=GK$17,$G$6*$D96,""))</f>
        <v/>
      </c>
      <c r="GL96" s="34" t="str">
        <f>IF(GK96&lt;&gt;"",HLOOKUP(COUNT($DW96:GK96)+1,$G$4:$CX$8,GL$14,0)*$D96,IF($C96=GL$17,$G$6*$D96,""))</f>
        <v/>
      </c>
      <c r="GM96" s="34" t="str">
        <f>IF(GL96&lt;&gt;"",HLOOKUP(COUNT($DW96:GL96)+1,$G$4:$CX$8,GM$14,0)*$D96,IF($C96=GM$17,$G$6*$D96,""))</f>
        <v/>
      </c>
      <c r="GN96" s="34" t="str">
        <f>IF(GM96&lt;&gt;"",HLOOKUP(COUNT($DW96:GM96)+1,$G$4:$CX$8,GN$14,0)*$D96,IF($C96=GN$17,$G$6*$D96,""))</f>
        <v/>
      </c>
      <c r="GO96" s="34" t="str">
        <f>IF(GN96&lt;&gt;"",HLOOKUP(COUNT($DW96:GN96)+1,$G$4:$CX$8,GO$14,0)*$D96,IF($C96=GO$17,$G$6*$D96,""))</f>
        <v/>
      </c>
      <c r="GP96" s="34" t="str">
        <f>IF(GO96&lt;&gt;"",HLOOKUP(COUNT($DW96:GO96)+1,$G$4:$CX$8,GP$14,0)*$D96,IF($C96=GP$17,$G$6*$D96,""))</f>
        <v/>
      </c>
      <c r="GQ96" s="34" t="str">
        <f>IF(GP96&lt;&gt;"",HLOOKUP(COUNT($DW96:GP96)+1,$G$4:$CX$8,GQ$14,0)*$D96,IF($C96=GQ$17,$G$6*$D96,""))</f>
        <v/>
      </c>
      <c r="GR96" s="34" t="str">
        <f>IF(GQ96&lt;&gt;"",HLOOKUP(COUNT($DW96:GQ96)+1,$G$4:$CX$8,GR$14,0)*$D96,IF($C96=GR$17,$G$6*$D96,""))</f>
        <v/>
      </c>
      <c r="GS96" s="34" t="str">
        <f>IF(GR96&lt;&gt;"",HLOOKUP(COUNT($DW96:GR96)+1,$G$4:$CX$8,GS$14,0)*$D96,IF($C96=GS$17,$G$6*$D96,""))</f>
        <v/>
      </c>
      <c r="GT96" s="34" t="str">
        <f>IF(GS96&lt;&gt;"",HLOOKUP(COUNT($DW96:GS96)+1,$G$4:$CX$8,GT$14,0)*$D96,IF($C96=GT$17,$G$6*$D96,""))</f>
        <v/>
      </c>
      <c r="GU96" s="34" t="str">
        <f>IF(GT96&lt;&gt;"",HLOOKUP(COUNT($DW96:GT96)+1,$G$4:$CX$8,GU$14,0)*$D96,IF($C96=GU$17,$G$6*$D96,""))</f>
        <v/>
      </c>
      <c r="GV96" s="34" t="str">
        <f>IF(GU96&lt;&gt;"",HLOOKUP(COUNT($DW96:GU96)+1,$G$4:$CX$8,GV$14,0)*$D96,IF($C96=GV$17,$G$6*$D96,""))</f>
        <v/>
      </c>
      <c r="GW96" s="34">
        <f>IF(GV96&lt;&gt;"",HLOOKUP(COUNT($DW96:GV96)+1,$G$4:$CX$8,GW$14,0)*$D96,IF($C96=GW$17,$G$6*$D96,""))</f>
        <v>0</v>
      </c>
      <c r="GX96" s="34">
        <f>IF(GW96&lt;&gt;"",HLOOKUP(COUNT($DW96:GW96)+1,$G$4:$CX$8,GX$14,0)*$D96,IF($C96=GX$17,$G$6*$D96,""))</f>
        <v>7500</v>
      </c>
      <c r="GY96" s="34">
        <f>IF(GX96&lt;&gt;"",HLOOKUP(COUNT($DW96:GX96)+1,$G$4:$CX$8,GY$14,0)*$D96,IF($C96=GY$17,$G$6*$D96,""))</f>
        <v>7500</v>
      </c>
      <c r="GZ96" s="34">
        <f>IF(GY96&lt;&gt;"",HLOOKUP(COUNT($DW96:GY96)+1,$G$4:$CX$8,GZ$14,0)*$D96,IF($C96=GZ$17,$G$6*$D96,""))</f>
        <v>7500</v>
      </c>
      <c r="HA96" s="34">
        <f>IF(GZ96&lt;&gt;"",HLOOKUP(COUNT($DW96:GZ96)+1,$G$4:$CX$8,HA$14,0)*$D96,IF($C96=HA$17,$G$6*$D96,""))</f>
        <v>9048.4582084179765</v>
      </c>
      <c r="HB96" s="34">
        <f>IF(HA96&lt;&gt;"",HLOOKUP(COUNT($DW96:HA96)+1,$G$4:$CX$8,HB$14,0)*$D96,IF($C96=HB$17,$G$6*$D96,""))</f>
        <v>11310.572760522478</v>
      </c>
      <c r="HC96" s="34">
        <f>IF(HB96&lt;&gt;"",HLOOKUP(COUNT($DW96:HB96)+1,$G$4:$CX$8,HC$14,0)*$D96,IF($C96=HC$17,$G$6*$D96,""))</f>
        <v>13572.687312626966</v>
      </c>
      <c r="HD96" s="34">
        <f>IF(HC96&lt;&gt;"",HLOOKUP(COUNT($DW96:HC96)+1,$G$4:$CX$8,HD$14,0)*$D96,IF($C96=HD$17,$G$6*$D96,""))</f>
        <v>15744.31728264728</v>
      </c>
      <c r="HE96" s="34">
        <f>IF(HD96&lt;&gt;"",HLOOKUP(COUNT($DW96:HD96)+1,$G$4:$CX$8,HE$14,0)*$D96,IF($C96=HE$17,$G$6*$D96,""))</f>
        <v>17948.521702217906</v>
      </c>
      <c r="HF96" s="34">
        <f>IF(HE96&lt;&gt;"",HLOOKUP(COUNT($DW96:HE96)+1,$G$4:$CX$8,HF$14,0)*$D96,IF($C96=HF$17,$G$6*$D96,""))</f>
        <v>20281.829523506218</v>
      </c>
      <c r="HG96" s="34">
        <f>IF(HF96&lt;&gt;"",HLOOKUP(COUNT($DW96:HF96)+1,$G$4:$CX$8,HG$14,0)*$D96,IF($C96=HG$17,$G$6*$D96,""))</f>
        <v>22512.830771091903</v>
      </c>
      <c r="HH96" s="34">
        <f>IF(HG96&lt;&gt;"",HLOOKUP(COUNT($DW96:HG96)+1,$G$4:$CX$8,HH$14,0)*$D96,IF($C96=HH$17,$G$6*$D96,""))</f>
        <v>24764.113848201101</v>
      </c>
      <c r="HI96" s="34">
        <f>IF(HH96&lt;&gt;"",HLOOKUP(COUNT($DW96:HH96)+1,$G$4:$CX$8,HI$14,0)*$D96,IF($C96=HI$17,$G$6*$D96,""))</f>
        <v>18573.085386150833</v>
      </c>
      <c r="HJ96" s="34">
        <f>IF(HI96&lt;&gt;"",HLOOKUP(COUNT($DW96:HI96)+1,$G$4:$CX$8,HJ$14,0)*$D96,IF($C96=HJ$17,$G$6*$D96,""))</f>
        <v>17644.431116843283</v>
      </c>
      <c r="HK96" s="34">
        <f>IF(HJ96&lt;&gt;"",HLOOKUP(COUNT($DW96:HJ96)+1,$G$4:$CX$8,HK$14,0)*$D96,IF($C96=HK$17,$G$6*$D96,""))</f>
        <v>19408.874228527617</v>
      </c>
      <c r="HL96" s="34">
        <f>IF(HK96&lt;&gt;"",HLOOKUP(COUNT($DW96:HK96)+1,$G$4:$CX$8,HL$14,0)*$D96,IF($C96=HL$17,$G$6*$D96,""))</f>
        <v>21349.761651380388</v>
      </c>
      <c r="HM96" s="34">
        <f>IF(HL96&lt;&gt;"",HLOOKUP(COUNT($DW96:HL96)+1,$G$4:$CX$8,HM$14,0)*$D96,IF($C96=HM$17,$G$6*$D96,""))</f>
        <v>23484.73781651842</v>
      </c>
      <c r="HN96" s="34">
        <f>IF(HM96&lt;&gt;"",HLOOKUP(COUNT($DW96:HM96)+1,$G$4:$CX$8,HN$14,0)*$D96,IF($C96=HN$17,$G$6*$D96,""))</f>
        <v>25833.211598170259</v>
      </c>
      <c r="HO96" s="34">
        <f>IF(HN96&lt;&gt;"",HLOOKUP(COUNT($DW96:HN96)+1,$G$4:$CX$8,HO$14,0)*$D96,IF($C96=HO$17,$G$6*$D96,""))</f>
        <v>24541.551018261736</v>
      </c>
      <c r="HP96" s="34">
        <f>IF(HO96&lt;&gt;"",HLOOKUP(COUNT($DW96:HO96)+1,$G$4:$CX$8,HP$14,0)*$D96,IF($C96=HP$17,$G$6*$D96,""))</f>
        <v>23314.473467348653</v>
      </c>
      <c r="HQ96" s="34">
        <f>IF(HP96&lt;&gt;"",HLOOKUP(COUNT($DW96:HP96)+1,$G$4:$CX$8,HQ$14,0)*$D96,IF($C96=HQ$17,$G$6*$D96,""))</f>
        <v>24946.486610063057</v>
      </c>
      <c r="HR96" s="34">
        <f>IF(HQ96&lt;&gt;"",HLOOKUP(COUNT($DW96:HQ96)+1,$G$4:$CX$8,HR$14,0)*$D96,IF($C96=HR$17,$G$6*$D96,""))</f>
        <v>26692.740672767472</v>
      </c>
      <c r="HS96" s="34">
        <f>IF(HR96&lt;&gt;"",HLOOKUP(COUNT($DW96:HR96)+1,$G$4:$CX$8,HS$14,0)*$D96,IF($C96=HS$17,$G$6*$D96,""))</f>
        <v>28561.232519861194</v>
      </c>
      <c r="HT96" s="34">
        <f>IF(HS96&lt;&gt;"",HLOOKUP(COUNT($DW96:HS96)+1,$G$4:$CX$8,HT$14,0)*$D96,IF($C96=HT$17,$G$6*$D96,""))</f>
        <v>31417.355771847309</v>
      </c>
      <c r="HU96" s="34">
        <f>IF(HT96&lt;&gt;"",HLOOKUP(COUNT($DW96:HT96)+1,$G$4:$CX$8,HU$14,0)*$D96,IF($C96=HU$17,$G$6*$D96,""))</f>
        <v>26704.75240607022</v>
      </c>
      <c r="HV96" s="34">
        <f>IF(HU96&lt;&gt;"",HLOOKUP(COUNT($DW96:HU96)+1,$G$4:$CX$8,HV$14,0)*$D96,IF($C96=HV$17,$G$6*$D96,""))</f>
        <v>25369.514785766714</v>
      </c>
      <c r="HW96" s="34">
        <f>IF(HV96&lt;&gt;"",HLOOKUP(COUNT($DW96:HV96)+1,$G$4:$CX$8,HW$14,0)*$D96,IF($C96=HW$17,$G$6*$D96,""))</f>
        <v>26637.990525055047</v>
      </c>
      <c r="HX96" s="34">
        <f>IF(HW96&lt;&gt;"",HLOOKUP(COUNT($DW96:HW96)+1,$G$4:$CX$8,HX$14,0)*$D96,IF($C96=HX$17,$G$6*$D96,""))</f>
        <v>27969.890051307804</v>
      </c>
      <c r="HY96" s="34">
        <f>IF(HX96&lt;&gt;"",HLOOKUP(COUNT($DW96:HX96)+1,$G$4:$CX$8,HY$14,0)*$D96,IF($C96=HY$17,$G$6*$D96,""))</f>
        <v>29368.38455387318</v>
      </c>
      <c r="HZ96" s="34">
        <f>IF(HY96&lt;&gt;"",HLOOKUP(COUNT($DW96:HY96)+1,$G$4:$CX$8,HZ$14,0)*$D96,IF($C96=HZ$17,$G$6*$D96,""))</f>
        <v>31424.171472644306</v>
      </c>
      <c r="IA96" s="34">
        <f>IF(HZ96&lt;&gt;"",HLOOKUP(COUNT($DW96:HZ96)+1,$G$4:$CX$8,IA$14,0)*$D96,IF($C96=IA$17,$G$6*$D96,""))</f>
        <v>28281.754325379879</v>
      </c>
      <c r="IB96" s="34">
        <f>IF(IA96&lt;&gt;"",HLOOKUP(COUNT($DW96:IA96)+1,$G$4:$CX$8,IB$14,0)*$D96,IF($C96=IB$17,$G$6*$D96,""))</f>
        <v>25453.578892841902</v>
      </c>
      <c r="IC96" s="34">
        <f>IF(IB96&lt;&gt;"",HLOOKUP(COUNT($DW96:IB96)+1,$G$4:$CX$8,IC$14,0)*$D96,IF($C96=IC$17,$G$6*$D96,""))</f>
        <v>27235.329415340824</v>
      </c>
      <c r="ID96" s="34">
        <f>IF(IC96&lt;&gt;"",HLOOKUP(COUNT($DW96:IC96)+1,$G$4:$CX$8,ID$14,0)*$D96,IF($C96=ID$17,$G$6*$D96,""))</f>
        <v>29141.802474414675</v>
      </c>
      <c r="IE96" s="34">
        <f>IF(ID96&lt;&gt;"",HLOOKUP(COUNT($DW96:ID96)+1,$G$4:$CX$8,IE$14,0)*$D96,IF($C96=IE$17,$G$6*$D96,""))</f>
        <v>31181.728647623713</v>
      </c>
      <c r="IF96" s="34">
        <f>IF(IE96&lt;&gt;"",HLOOKUP(COUNT($DW96:IE96)+1,$G$4:$CX$8,IF$14,0)*$D96,IF($C96=IF$17,$G$6*$D96,""))</f>
        <v>33676.266939433612</v>
      </c>
      <c r="IG96" s="34">
        <f>IF(IF96&lt;&gt;"",HLOOKUP(COUNT($DW96:IF96)+1,$G$4:$CX$8,IG$14,0)*$D96,IF($C96=IG$17,$G$6*$D96,""))</f>
        <v>28961.589567912906</v>
      </c>
      <c r="IH96" s="34">
        <f>IF(IG96&lt;&gt;"",HLOOKUP(COUNT($DW96:IG96)+1,$G$4:$CX$8,IH$14,0)*$D96,IF($C96=IH$17,$G$6*$D96,""))</f>
        <v>27513.510089517258</v>
      </c>
      <c r="II96" s="34">
        <f>IF(IH96&lt;&gt;"",HLOOKUP(COUNT($DW96:IH96)+1,$G$4:$CX$8,II$14,0)*$D96,IF($C96=II$17,$G$6*$D96,""))</f>
        <v>28889.18559399313</v>
      </c>
      <c r="IJ96" s="34">
        <f>IF(II96&lt;&gt;"",HLOOKUP(COUNT($DW96:II96)+1,$G$4:$CX$8,IJ$14,0)*$D96,IF($C96=IJ$17,$G$6*$D96,""))</f>
        <v>30333.644873692774</v>
      </c>
      <c r="IK96" s="34">
        <f>IF(IJ96&lt;&gt;"",HLOOKUP(COUNT($DW96:IJ96)+1,$G$4:$CX$8,IK$14,0)*$D96,IF($C96=IK$17,$G$6*$D96,""))</f>
        <v>31850.327117377412</v>
      </c>
      <c r="IL96" s="34">
        <f>IF(IK96&lt;&gt;"",HLOOKUP(COUNT($DW96:IK96)+1,$G$4:$CX$8,IL$14,0)*$D96,IF($C96=IL$17,$G$6*$D96,""))</f>
        <v>34079.850015593824</v>
      </c>
      <c r="IM96" s="34">
        <f>IF(IL96&lt;&gt;"",HLOOKUP(COUNT($DW96:IL96)+1,$G$4:$CX$8,IM$14,0)*$D96,IF($C96=IM$17,$G$6*$D96,""))</f>
        <v>30671.865014034454</v>
      </c>
      <c r="IO96" s="34" t="str">
        <f>IF(IN96&lt;&gt;"",HLOOKUP(COUNT($IN96:IN96)+1,$G$4:$EH$8,IO$14,0)*$D96,IF($C96=IO$17,$G$7*$D96,""))</f>
        <v/>
      </c>
      <c r="IP96" s="34" t="str">
        <f>IF(IO96&lt;&gt;"",HLOOKUP(COUNT($IN96:IO96)+1,$G$4:$EH$8,IP$14,0)*$D96,IF($C96=IP$17,$G$7*$D96,""))</f>
        <v/>
      </c>
      <c r="IQ96" s="34" t="str">
        <f>IF(IP96&lt;&gt;"",HLOOKUP(COUNT($IN96:IP96)+1,$G$4:$EH$8,IQ$14,0)*$D96,IF($C96=IQ$17,$G$7*$D96,""))</f>
        <v/>
      </c>
      <c r="IR96" s="34" t="str">
        <f>IF(IQ96&lt;&gt;"",HLOOKUP(COUNT($IN96:IQ96)+1,$G$4:$EH$8,IR$14,0)*$D96,IF($C96=IR$17,$G$7*$D96,""))</f>
        <v/>
      </c>
      <c r="IS96" s="34" t="str">
        <f>IF(IR96&lt;&gt;"",HLOOKUP(COUNT($IN96:IR96)+1,$G$4:$EH$8,IS$14,0)*$D96,IF($C96=IS$17,$G$7*$D96,""))</f>
        <v/>
      </c>
      <c r="IT96" s="34" t="str">
        <f>IF(IS96&lt;&gt;"",HLOOKUP(COUNT($IN96:IS96)+1,$G$4:$EH$8,IT$14,0)*$D96,IF($C96=IT$17,$G$7*$D96,""))</f>
        <v/>
      </c>
      <c r="IU96" s="34" t="str">
        <f>IF(IT96&lt;&gt;"",HLOOKUP(COUNT($IN96:IT96)+1,$G$4:$EH$8,IU$14,0)*$D96,IF($C96=IU$17,$G$7*$D96,""))</f>
        <v/>
      </c>
      <c r="IV96" s="34" t="str">
        <f>IF(IU96&lt;&gt;"",HLOOKUP(COUNT($IN96:IU96)+1,$G$4:$EH$8,IV$14,0)*$D96,IF($C96=IV$17,$G$7*$D96,""))</f>
        <v/>
      </c>
      <c r="IW96" s="34" t="str">
        <f>IF(IV96&lt;&gt;"",HLOOKUP(COUNT($IN96:IV96)+1,$G$4:$EH$8,IW$14,0)*$D96,IF($C96=IW$17,$G$7*$D96,""))</f>
        <v/>
      </c>
      <c r="IX96" s="34" t="str">
        <f>IF(IW96&lt;&gt;"",HLOOKUP(COUNT($IN96:IW96)+1,$G$4:$EH$8,IX$14,0)*$D96,IF($C96=IX$17,$G$7*$D96,""))</f>
        <v/>
      </c>
      <c r="IY96" s="34" t="str">
        <f>IF(IX96&lt;&gt;"",HLOOKUP(COUNT($IN96:IX96)+1,$G$4:$EH$8,IY$14,0)*$D96,IF($C96=IY$17,$G$7*$D96,""))</f>
        <v/>
      </c>
      <c r="IZ96" s="34" t="str">
        <f>IF(IY96&lt;&gt;"",HLOOKUP(COUNT($IN96:IY96)+1,$G$4:$EH$8,IZ$14,0)*$D96,IF($C96=IZ$17,$G$7*$D96,""))</f>
        <v/>
      </c>
      <c r="JA96" s="34" t="str">
        <f>IF(IZ96&lt;&gt;"",HLOOKUP(COUNT($IN96:IZ96)+1,$G$4:$EH$8,JA$14,0)*$D96,IF($C96=JA$17,$G$7*$D96,""))</f>
        <v/>
      </c>
      <c r="JB96" s="34" t="str">
        <f>IF(JA96&lt;&gt;"",HLOOKUP(COUNT($IN96:JA96)+1,$G$4:$EH$8,JB$14,0)*$D96,IF($C96=JB$17,$G$7*$D96,""))</f>
        <v/>
      </c>
      <c r="JC96" s="34" t="str">
        <f>IF(JB96&lt;&gt;"",HLOOKUP(COUNT($IN96:JB96)+1,$G$4:$EH$8,JC$14,0)*$D96,IF($C96=JC$17,$G$7*$D96,""))</f>
        <v/>
      </c>
      <c r="JD96" s="34" t="str">
        <f>IF(JC96&lt;&gt;"",HLOOKUP(COUNT($IN96:JC96)+1,$G$4:$EH$8,JD$14,0)*$D96,IF($C96=JD$17,$G$7*$D96,""))</f>
        <v/>
      </c>
      <c r="JE96" s="34" t="str">
        <f>IF(JD96&lt;&gt;"",HLOOKUP(COUNT($IN96:JD96)+1,$G$4:$EH$8,JE$14,0)*$D96,IF($C96=JE$17,$G$7*$D96,""))</f>
        <v/>
      </c>
      <c r="JF96" s="34" t="str">
        <f>IF(JE96&lt;&gt;"",HLOOKUP(COUNT($IN96:JE96)+1,$G$4:$EH$8,JF$14,0)*$D96,IF($C96=JF$17,$G$7*$D96,""))</f>
        <v/>
      </c>
      <c r="JG96" s="34" t="str">
        <f>IF(JF96&lt;&gt;"",HLOOKUP(COUNT($IN96:JF96)+1,$G$4:$EH$8,JG$14,0)*$D96,IF($C96=JG$17,$G$7*$D96,""))</f>
        <v/>
      </c>
      <c r="JH96" s="34" t="str">
        <f>IF(JG96&lt;&gt;"",HLOOKUP(COUNT($IN96:JG96)+1,$G$4:$EH$8,JH$14,0)*$D96,IF($C96=JH$17,$G$7*$D96,""))</f>
        <v/>
      </c>
      <c r="JI96" s="34" t="str">
        <f>IF(JH96&lt;&gt;"",HLOOKUP(COUNT($IN96:JH96)+1,$G$4:$EH$8,JI$14,0)*$D96,IF($C96=JI$17,$G$7*$D96,""))</f>
        <v/>
      </c>
      <c r="JJ96" s="34" t="str">
        <f>IF(JI96&lt;&gt;"",HLOOKUP(COUNT($IN96:JI96)+1,$G$4:$EH$8,JJ$14,0)*$D96,IF($C96=JJ$17,$G$7*$D96,""))</f>
        <v/>
      </c>
      <c r="JK96" s="34" t="str">
        <f>IF(JJ96&lt;&gt;"",HLOOKUP(COUNT($IN96:JJ96)+1,$G$4:$EH$8,JK$14,0)*$D96,IF($C96=JK$17,$G$7*$D96,""))</f>
        <v/>
      </c>
      <c r="JL96" s="34" t="str">
        <f>IF(JK96&lt;&gt;"",HLOOKUP(COUNT($IN96:JK96)+1,$G$4:$EH$8,JL$14,0)*$D96,IF($C96=JL$17,$G$7*$D96,""))</f>
        <v/>
      </c>
      <c r="JM96" s="34" t="str">
        <f>IF(JL96&lt;&gt;"",HLOOKUP(COUNT($IN96:JL96)+1,$G$4:$EH$8,JM$14,0)*$D96,IF($C96=JM$17,$G$7*$D96,""))</f>
        <v/>
      </c>
      <c r="JN96" s="34" t="str">
        <f>IF(JM96&lt;&gt;"",HLOOKUP(COUNT($IN96:JM96)+1,$G$4:$EH$8,JN$14,0)*$D96,IF($C96=JN$17,$G$7*$D96,""))</f>
        <v/>
      </c>
      <c r="JO96" s="34" t="str">
        <f>IF(JN96&lt;&gt;"",HLOOKUP(COUNT($IN96:JN96)+1,$G$4:$EH$8,JO$14,0)*$D96,IF($C96=JO$17,$G$7*$D96,""))</f>
        <v/>
      </c>
      <c r="JP96" s="34" t="str">
        <f>IF(JO96&lt;&gt;"",HLOOKUP(COUNT($IN96:JO96)+1,$G$4:$EH$8,JP$14,0)*$D96,IF($C96=JP$17,$G$7*$D96,""))</f>
        <v/>
      </c>
      <c r="JQ96" s="34" t="str">
        <f>IF(JP96&lt;&gt;"",HLOOKUP(COUNT($IN96:JP96)+1,$G$4:$EH$8,JQ$14,0)*$D96,IF($C96=JQ$17,$G$7*$D96,""))</f>
        <v/>
      </c>
      <c r="JR96" s="34" t="str">
        <f>IF(JQ96&lt;&gt;"",HLOOKUP(COUNT($IN96:JQ96)+1,$G$4:$EH$8,JR$14,0)*$D96,IF($C96=JR$17,$G$7*$D96,""))</f>
        <v/>
      </c>
      <c r="JS96" s="34" t="str">
        <f>IF(JR96&lt;&gt;"",HLOOKUP(COUNT($IN96:JR96)+1,$G$4:$EH$8,JS$14,0)*$D96,IF($C96=JS$17,$G$7*$D96,""))</f>
        <v/>
      </c>
      <c r="JT96" s="34" t="str">
        <f>IF(JS96&lt;&gt;"",HLOOKUP(COUNT($IN96:JS96)+1,$G$4:$EH$8,JT$14,0)*$D96,IF($C96=JT$17,$G$7*$D96,""))</f>
        <v/>
      </c>
      <c r="JU96" s="34" t="str">
        <f>IF(JT96&lt;&gt;"",HLOOKUP(COUNT($IN96:JT96)+1,$G$4:$EH$8,JU$14,0)*$D96,IF($C96=JU$17,$G$7*$D96,""))</f>
        <v/>
      </c>
      <c r="JV96" s="34" t="str">
        <f>IF(JU96&lt;&gt;"",HLOOKUP(COUNT($IN96:JU96)+1,$G$4:$EH$8,JV$14,0)*$D96,IF($C96=JV$17,$G$7*$D96,""))</f>
        <v/>
      </c>
      <c r="JW96" s="34" t="str">
        <f>IF(JV96&lt;&gt;"",HLOOKUP(COUNT($IN96:JV96)+1,$G$4:$EH$8,JW$14,0)*$D96,IF($C96=JW$17,$G$7*$D96,""))</f>
        <v/>
      </c>
      <c r="JX96" s="34" t="str">
        <f>IF(JW96&lt;&gt;"",HLOOKUP(COUNT($IN96:JW96)+1,$G$4:$EH$8,JX$14,0)*$D96,IF($C96=JX$17,$G$7*$D96,""))</f>
        <v/>
      </c>
      <c r="JY96" s="34" t="str">
        <f>IF(JX96&lt;&gt;"",HLOOKUP(COUNT($IN96:JX96)+1,$G$4:$EH$8,JY$14,0)*$D96,IF($C96=JY$17,$G$7*$D96,""))</f>
        <v/>
      </c>
      <c r="JZ96" s="34" t="str">
        <f>IF(JY96&lt;&gt;"",HLOOKUP(COUNT($IN96:JY96)+1,$G$4:$EH$8,JZ$14,0)*$D96,IF($C96=JZ$17,$G$7*$D96,""))</f>
        <v/>
      </c>
      <c r="KA96" s="34" t="str">
        <f>IF(JZ96&lt;&gt;"",HLOOKUP(COUNT($IN96:JZ96)+1,$G$4:$EH$8,KA$14,0)*$D96,IF($C96=KA$17,$G$7*$D96,""))</f>
        <v/>
      </c>
      <c r="KB96" s="34" t="str">
        <f>IF(KA96&lt;&gt;"",HLOOKUP(COUNT($IN96:KA96)+1,$G$4:$EH$8,KB$14,0)*$D96,IF($C96=KB$17,$G$7*$D96,""))</f>
        <v/>
      </c>
      <c r="KC96" s="34" t="str">
        <f>IF(KB96&lt;&gt;"",HLOOKUP(COUNT($IN96:KB96)+1,$G$4:$EH$8,KC$14,0)*$D96,IF($C96=KC$17,$G$7*$D96,""))</f>
        <v/>
      </c>
      <c r="KD96" s="34" t="str">
        <f>IF(KC96&lt;&gt;"",HLOOKUP(COUNT($IN96:KC96)+1,$G$4:$EH$8,KD$14,0)*$D96,IF($C96=KD$17,$G$7*$D96,""))</f>
        <v/>
      </c>
      <c r="KE96" s="34" t="str">
        <f>IF(KD96&lt;&gt;"",HLOOKUP(COUNT($IN96:KD96)+1,$G$4:$EH$8,KE$14,0)*$D96,IF($C96=KE$17,$G$7*$D96,""))</f>
        <v/>
      </c>
      <c r="KF96" s="34" t="str">
        <f>IF(KE96&lt;&gt;"",HLOOKUP(COUNT($IN96:KE96)+1,$G$4:$EH$8,KF$14,0)*$D96,IF($C96=KF$17,$G$7*$D96,""))</f>
        <v/>
      </c>
      <c r="KG96" s="34" t="str">
        <f>IF(KF96&lt;&gt;"",HLOOKUP(COUNT($IN96:KF96)+1,$G$4:$EH$8,KG$14,0)*$D96,IF($C96=KG$17,$G$7*$D96,""))</f>
        <v/>
      </c>
      <c r="KH96" s="34" t="str">
        <f>IF(KG96&lt;&gt;"",HLOOKUP(COUNT($IN96:KG96)+1,$G$4:$EH$8,KH$14,0)*$D96,IF($C96=KH$17,$G$7*$D96,""))</f>
        <v/>
      </c>
      <c r="KI96" s="34" t="str">
        <f>IF(KH96&lt;&gt;"",HLOOKUP(COUNT($IN96:KH96)+1,$G$4:$EH$8,KI$14,0)*$D96,IF($C96=KI$17,$G$7*$D96,""))</f>
        <v/>
      </c>
      <c r="KJ96" s="34" t="str">
        <f>IF(KI96&lt;&gt;"",HLOOKUP(COUNT($IN96:KI96)+1,$G$4:$EH$8,KJ$14,0)*$D96,IF($C96=KJ$17,$G$7*$D96,""))</f>
        <v/>
      </c>
      <c r="KK96" s="34" t="str">
        <f>IF(KJ96&lt;&gt;"",HLOOKUP(COUNT($IN96:KJ96)+1,$G$4:$EH$8,KK$14,0)*$D96,IF($C96=KK$17,$G$7*$D96,""))</f>
        <v/>
      </c>
      <c r="KL96" s="34" t="str">
        <f>IF(KK96&lt;&gt;"",HLOOKUP(COUNT($IN96:KK96)+1,$G$4:$EH$8,KL$14,0)*$D96,IF($C96=KL$17,$G$7*$D96,""))</f>
        <v/>
      </c>
      <c r="KM96" s="34" t="str">
        <f>IF(KL96&lt;&gt;"",HLOOKUP(COUNT($IN96:KL96)+1,$G$4:$EH$8,KM$14,0)*$D96,IF($C96=KM$17,$G$7*$D96,""))</f>
        <v/>
      </c>
      <c r="KN96" s="34" t="str">
        <f>IF(KM96&lt;&gt;"",HLOOKUP(COUNT($IN96:KM96)+1,$G$4:$EH$8,KN$14,0)*$D96,IF($C96=KN$17,$G$7*$D96,""))</f>
        <v/>
      </c>
      <c r="KO96" s="34" t="str">
        <f>IF(KN96&lt;&gt;"",HLOOKUP(COUNT($IN96:KN96)+1,$G$4:$EH$8,KO$14,0)*$D96,IF($C96=KO$17,$G$7*$D96,""))</f>
        <v/>
      </c>
      <c r="KP96" s="34" t="str">
        <f>IF(KO96&lt;&gt;"",HLOOKUP(COUNT($IN96:KO96)+1,$G$4:$EH$8,KP$14,0)*$D96,IF($C96=KP$17,$G$7*$D96,""))</f>
        <v/>
      </c>
      <c r="KQ96" s="34" t="str">
        <f>IF(KP96&lt;&gt;"",HLOOKUP(COUNT($IN96:KP96)+1,$G$4:$EH$8,KQ$14,0)*$D96,IF($C96=KQ$17,$G$7*$D96,""))</f>
        <v/>
      </c>
      <c r="KR96" s="34" t="str">
        <f>IF(KQ96&lt;&gt;"",HLOOKUP(COUNT($IN96:KQ96)+1,$G$4:$EH$8,KR$14,0)*$D96,IF($C96=KR$17,$G$7*$D96,""))</f>
        <v/>
      </c>
      <c r="KS96" s="34" t="str">
        <f>IF(KR96&lt;&gt;"",HLOOKUP(COUNT($IN96:KR96)+1,$G$4:$EH$8,KS$14,0)*$D96,IF($C96=KS$17,$G$7*$D96,""))</f>
        <v/>
      </c>
      <c r="KT96" s="34" t="str">
        <f>IF(KS96&lt;&gt;"",HLOOKUP(COUNT($IN96:KS96)+1,$G$4:$EH$8,KT$14,0)*$D96,IF($C96=KT$17,$G$7*$D96,""))</f>
        <v/>
      </c>
      <c r="KU96" s="34" t="str">
        <f>IF(KT96&lt;&gt;"",HLOOKUP(COUNT($IN96:KT96)+1,$G$4:$EH$8,KU$14,0)*$D96,IF($C96=KU$17,$G$7*$D96,""))</f>
        <v/>
      </c>
      <c r="KV96" s="34" t="str">
        <f>IF(KU96&lt;&gt;"",HLOOKUP(COUNT($IN96:KU96)+1,$G$4:$EH$8,KV$14,0)*$D96,IF($C96=KV$17,$G$7*$D96,""))</f>
        <v/>
      </c>
      <c r="KW96" s="34" t="str">
        <f>IF(KV96&lt;&gt;"",HLOOKUP(COUNT($IN96:KV96)+1,$G$4:$EH$8,KW$14,0)*$D96,IF($C96=KW$17,$G$7*$D96,""))</f>
        <v/>
      </c>
      <c r="KX96" s="34" t="str">
        <f>IF(KW96&lt;&gt;"",HLOOKUP(COUNT($IN96:KW96)+1,$G$4:$EH$8,KX$14,0)*$D96,IF($C96=KX$17,$G$7*$D96,""))</f>
        <v/>
      </c>
      <c r="KY96" s="34" t="str">
        <f>IF(KX96&lt;&gt;"",HLOOKUP(COUNT($IN96:KX96)+1,$G$4:$EH$8,KY$14,0)*$D96,IF($C96=KY$17,$G$7*$D96,""))</f>
        <v/>
      </c>
      <c r="KZ96" s="34" t="str">
        <f>IF(KY96&lt;&gt;"",HLOOKUP(COUNT($IN96:KY96)+1,$G$4:$EH$8,KZ$14,0)*$D96,IF($C96=KZ$17,$G$7*$D96,""))</f>
        <v/>
      </c>
      <c r="LA96" s="34" t="str">
        <f>IF(KZ96&lt;&gt;"",HLOOKUP(COUNT($IN96:KZ96)+1,$G$4:$EH$8,LA$14,0)*$D96,IF($C96=LA$17,$G$7*$D96,""))</f>
        <v/>
      </c>
      <c r="LB96" s="34" t="str">
        <f>IF(LA96&lt;&gt;"",HLOOKUP(COUNT($IN96:LA96)+1,$G$4:$EH$8,LB$14,0)*$D96,IF($C96=LB$17,$G$7*$D96,""))</f>
        <v/>
      </c>
      <c r="LC96" s="34" t="str">
        <f>IF(LB96&lt;&gt;"",HLOOKUP(COUNT($IN96:LB96)+1,$G$4:$EH$8,LC$14,0)*$D96,IF($C96=LC$17,$G$7*$D96,""))</f>
        <v/>
      </c>
      <c r="LD96" s="34" t="str">
        <f>IF(LC96&lt;&gt;"",HLOOKUP(COUNT($IN96:LC96)+1,$G$4:$EH$8,LD$14,0)*$D96,IF($C96=LD$17,$G$7*$D96,""))</f>
        <v/>
      </c>
      <c r="LE96" s="34" t="str">
        <f>IF(LD96&lt;&gt;"",HLOOKUP(COUNT($IN96:LD96)+1,$G$4:$EH$8,LE$14,0)*$D96,IF($C96=LE$17,$G$7*$D96,""))</f>
        <v/>
      </c>
      <c r="LF96" s="34" t="str">
        <f>IF(LE96&lt;&gt;"",HLOOKUP(COUNT($IN96:LE96)+1,$G$4:$EH$8,LF$14,0)*$D96,IF($C96=LF$17,$G$7*$D96,""))</f>
        <v/>
      </c>
      <c r="LG96" s="34" t="str">
        <f>IF(LF96&lt;&gt;"",HLOOKUP(COUNT($IN96:LF96)+1,$G$4:$EH$8,LG$14,0)*$D96,IF($C96=LG$17,$G$7*$D96,""))</f>
        <v/>
      </c>
      <c r="LH96" s="34" t="str">
        <f>IF(LG96&lt;&gt;"",HLOOKUP(COUNT($IN96:LG96)+1,$G$4:$EH$8,LH$14,0)*$D96,IF($C96=LH$17,$G$7*$D96,""))</f>
        <v/>
      </c>
      <c r="LI96" s="34" t="str">
        <f>IF(LH96&lt;&gt;"",HLOOKUP(COUNT($IN96:LH96)+1,$G$4:$EH$8,LI$14,0)*$D96,IF($C96=LI$17,$G$7*$D96,""))</f>
        <v/>
      </c>
      <c r="LJ96" s="34" t="str">
        <f>IF(LI96&lt;&gt;"",HLOOKUP(COUNT($IN96:LI96)+1,$G$4:$EH$8,LJ$14,0)*$D96,IF($C96=LJ$17,$G$7*$D96,""))</f>
        <v/>
      </c>
      <c r="LK96" s="34" t="str">
        <f>IF(LJ96&lt;&gt;"",HLOOKUP(COUNT($IN96:LJ96)+1,$G$4:$EH$8,LK$14,0)*$D96,IF($C96=LK$17,$G$7*$D96,""))</f>
        <v/>
      </c>
      <c r="LL96" s="34" t="str">
        <f>IF(LK96&lt;&gt;"",HLOOKUP(COUNT($IN96:LK96)+1,$G$4:$EH$8,LL$14,0)*$D96,IF($C96=LL$17,$G$7*$D96,""))</f>
        <v/>
      </c>
      <c r="LM96" s="34" t="str">
        <f>IF(LL96&lt;&gt;"",HLOOKUP(COUNT($IN96:LL96)+1,$G$4:$EH$8,LM$14,0)*$D96,IF($C96=LM$17,$G$7*$D96,""))</f>
        <v/>
      </c>
      <c r="LN96" s="34">
        <f>IF(LM96&lt;&gt;"",HLOOKUP(COUNT($IN96:LM96)+1,$G$4:$EH$8,LN$14,0)*$D96,IF($C96=LN$17,$G$7*$D96,""))</f>
        <v>0</v>
      </c>
      <c r="LO96" s="34">
        <f>IF(LN96&lt;&gt;"",HLOOKUP(COUNT($IN96:LN96)+1,$G$4:$EH$8,LO$14,0)*$D96,IF($C96=LO$17,$G$7*$D96,""))</f>
        <v>3750</v>
      </c>
      <c r="LP96" s="34">
        <f>IF(LO96&lt;&gt;"",HLOOKUP(COUNT($IN96:LO96)+1,$G$4:$EH$8,LP$14,0)*$D96,IF($C96=LP$17,$G$7*$D96,""))</f>
        <v>3750</v>
      </c>
      <c r="LQ96" s="34">
        <f>IF(LP96&lt;&gt;"",HLOOKUP(COUNT($IN96:LP96)+1,$G$4:$EH$8,LQ$14,0)*$D96,IF($C96=LQ$17,$G$7*$D96,""))</f>
        <v>3750</v>
      </c>
      <c r="LR96" s="34">
        <f>IF(LQ96&lt;&gt;"",HLOOKUP(COUNT($IN96:LQ96)+1,$G$4:$EH$8,LR$14,0)*$D96,IF($C96=LR$17,$G$7*$D96,""))</f>
        <v>3750</v>
      </c>
      <c r="LS96" s="34">
        <f>IF(LR96&lt;&gt;"",HLOOKUP(COUNT($IN96:LR96)+1,$G$4:$EH$8,LS$14,0)*$D96,IF($C96=LS$17,$G$7*$D96,""))</f>
        <v>3770.1909201741591</v>
      </c>
      <c r="LT96" s="34">
        <f>IF(LS96&lt;&gt;"",HLOOKUP(COUNT($IN96:LS96)+1,$G$4:$EH$8,LT$14,0)*$D96,IF($C96=LT$17,$G$7*$D96,""))</f>
        <v>4524.2291042089882</v>
      </c>
      <c r="LU96" s="34">
        <f>IF(LT96&lt;&gt;"",HLOOKUP(COUNT($IN96:LT96)+1,$G$4:$EH$8,LU$14,0)*$D96,IF($C96=LU$17,$G$7*$D96,""))</f>
        <v>5248.1057608824267</v>
      </c>
      <c r="LV96" s="34">
        <f>IF(LU96&lt;&gt;"",HLOOKUP(COUNT($IN96:LU96)+1,$G$4:$EH$8,LV$14,0)*$D96,IF($C96=LV$17,$G$7*$D96,""))</f>
        <v>5982.8405674059686</v>
      </c>
      <c r="LW96" s="34">
        <f>IF(LV96&lt;&gt;"",HLOOKUP(COUNT($IN96:LV96)+1,$G$4:$EH$8,LW$14,0)*$D96,IF($C96=LW$17,$G$7*$D96,""))</f>
        <v>6760.6098411687399</v>
      </c>
      <c r="LX96" s="34">
        <f>IF(LW96&lt;&gt;"",HLOOKUP(COUNT($IN96:LW96)+1,$G$4:$EH$8,LX$14,0)*$D96,IF($C96=LX$17,$G$7*$D96,""))</f>
        <v>7504.2769236973027</v>
      </c>
      <c r="LY96" s="34">
        <f>IF(LX96&lt;&gt;"",HLOOKUP(COUNT($IN96:LX96)+1,$G$4:$EH$8,LY$14,0)*$D96,IF($C96=LY$17,$G$7*$D96,""))</f>
        <v>8254.7046160670325</v>
      </c>
      <c r="LZ96" s="34">
        <f>IF(LY96&lt;&gt;"",HLOOKUP(COUNT($IN96:LY96)+1,$G$4:$EH$8,LZ$14,0)*$D96,IF($C96=LZ$17,$G$7*$D96,""))</f>
        <v>6191.0284620502789</v>
      </c>
      <c r="MA96" s="34">
        <f>IF(LZ96&lt;&gt;"",HLOOKUP(COUNT($IN96:LZ96)+1,$G$4:$EH$8,MA$14,0)*$D96,IF($C96=MA$17,$G$7*$D96,""))</f>
        <v>5881.4770389477608</v>
      </c>
      <c r="MB96" s="34">
        <f>IF(MA96&lt;&gt;"",HLOOKUP(COUNT($IN96:MA96)+1,$G$4:$EH$8,MB$14,0)*$D96,IF($C96=MB$17,$G$7*$D96,""))</f>
        <v>6469.6247428425395</v>
      </c>
      <c r="MC96" s="34">
        <f>IF(MB96&lt;&gt;"",HLOOKUP(COUNT($IN96:MB96)+1,$G$4:$EH$8,MC$14,0)*$D96,IF($C96=MC$17,$G$7*$D96,""))</f>
        <v>7116.5872171267965</v>
      </c>
      <c r="MD96" s="34">
        <f>IF(MC96&lt;&gt;"",HLOOKUP(COUNT($IN96:MC96)+1,$G$4:$EH$8,MD$14,0)*$D96,IF($C96=MD$17,$G$7*$D96,""))</f>
        <v>7828.2459388394727</v>
      </c>
      <c r="ME96" s="34">
        <f>IF(MD96&lt;&gt;"",HLOOKUP(COUNT($IN96:MD96)+1,$G$4:$EH$8,ME$14,0)*$D96,IF($C96=ME$17,$G$7*$D96,""))</f>
        <v>8611.0705327234209</v>
      </c>
      <c r="MF96" s="34">
        <f>IF(ME96&lt;&gt;"",HLOOKUP(COUNT($IN96:ME96)+1,$G$4:$EH$8,MF$14,0)*$D96,IF($C96=MF$17,$G$7*$D96,""))</f>
        <v>8180.517006087246</v>
      </c>
      <c r="MG96" s="34">
        <f>IF(MF96&lt;&gt;"",HLOOKUP(COUNT($IN96:MF96)+1,$G$4:$EH$8,MG$14,0)*$D96,IF($C96=MG$17,$G$7*$D96,""))</f>
        <v>7771.4911557828855</v>
      </c>
      <c r="MH96" s="34">
        <f>IF(MG96&lt;&gt;"",HLOOKUP(COUNT($IN96:MG96)+1,$G$4:$EH$8,MH$14,0)*$D96,IF($C96=MH$17,$G$7*$D96,""))</f>
        <v>8315.4955366876875</v>
      </c>
      <c r="MI96" s="34">
        <f>IF(MH96&lt;&gt;"",HLOOKUP(COUNT($IN96:MH96)+1,$G$4:$EH$8,MI$14,0)*$D96,IF($C96=MI$17,$G$7*$D96,""))</f>
        <v>8897.5802242558239</v>
      </c>
      <c r="MJ96" s="34">
        <f>IF(MI96&lt;&gt;"",HLOOKUP(COUNT($IN96:MI96)+1,$G$4:$EH$8,MJ$14,0)*$D96,IF($C96=MJ$17,$G$7*$D96,""))</f>
        <v>9520.4108399537326</v>
      </c>
      <c r="MK96" s="34">
        <f>IF(MJ96&lt;&gt;"",HLOOKUP(COUNT($IN96:MJ96)+1,$G$4:$EH$8,MK$14,0)*$D96,IF($C96=MK$17,$G$7*$D96,""))</f>
        <v>10472.451923949104</v>
      </c>
      <c r="ML96" s="34">
        <f>IF(MK96&lt;&gt;"",HLOOKUP(COUNT($IN96:MK96)+1,$G$4:$EH$8,ML$14,0)*$D96,IF($C96=ML$17,$G$7*$D96,""))</f>
        <v>8901.5841353567412</v>
      </c>
      <c r="MM96" s="34">
        <f>IF(ML96&lt;&gt;"",HLOOKUP(COUNT($IN96:ML96)+1,$G$4:$EH$8,MM$14,0)*$D96,IF($C96=MM$17,$G$7*$D96,""))</f>
        <v>8456.5049285889054</v>
      </c>
      <c r="MN96" s="34">
        <f>IF(MM96&lt;&gt;"",HLOOKUP(COUNT($IN96:MM96)+1,$G$4:$EH$8,MN$14,0)*$D96,IF($C96=MN$17,$G$7*$D96,""))</f>
        <v>8879.3301750183509</v>
      </c>
      <c r="MO96" s="34">
        <f>IF(MN96&lt;&gt;"",HLOOKUP(COUNT($IN96:MN96)+1,$G$4:$EH$8,MO$14,0)*$D96,IF($C96=MO$17,$G$7*$D96,""))</f>
        <v>9323.2966837692693</v>
      </c>
      <c r="MP96" s="34">
        <f>IF(MO96&lt;&gt;"",HLOOKUP(COUNT($IN96:MO96)+1,$G$4:$EH$8,MP$14,0)*$D96,IF($C96=MP$17,$G$7*$D96,""))</f>
        <v>9789.4615179577268</v>
      </c>
      <c r="MQ96" s="34">
        <f>IF(MP96&lt;&gt;"",HLOOKUP(COUNT($IN96:MP96)+1,$G$4:$EH$8,MQ$14,0)*$D96,IF($C96=MQ$17,$G$7*$D96,""))</f>
        <v>10474.723824214771</v>
      </c>
      <c r="MR96" s="34">
        <f>IF(MQ96&lt;&gt;"",HLOOKUP(COUNT($IN96:MQ96)+1,$G$4:$EH$8,MR$14,0)*$D96,IF($C96=MR$17,$G$7*$D96,""))</f>
        <v>9427.2514417932944</v>
      </c>
      <c r="MS96" s="34">
        <f>IF(MR96&lt;&gt;"",HLOOKUP(COUNT($IN96:MR96)+1,$G$4:$EH$8,MS$14,0)*$D96,IF($C96=MS$17,$G$7*$D96,""))</f>
        <v>8484.5262976139675</v>
      </c>
      <c r="MT96" s="34">
        <f>IF(MS96&lt;&gt;"",HLOOKUP(COUNT($IN96:MS96)+1,$G$4:$EH$8,MT$14,0)*$D96,IF($C96=MT$17,$G$7*$D96,""))</f>
        <v>9078.4431384469426</v>
      </c>
      <c r="MU96" s="34">
        <f>IF(MT96&lt;&gt;"",HLOOKUP(COUNT($IN96:MT96)+1,$G$4:$EH$8,MU$14,0)*$D96,IF($C96=MU$17,$G$7*$D96,""))</f>
        <v>9713.934158138225</v>
      </c>
      <c r="MV96" s="34">
        <f>IF(MU96&lt;&gt;"",HLOOKUP(COUNT($IN96:MU96)+1,$G$4:$EH$8,MV$14,0)*$D96,IF($C96=MV$17,$G$7*$D96,""))</f>
        <v>10393.909549207907</v>
      </c>
      <c r="MW96" s="34">
        <f>IF(MV96&lt;&gt;"",HLOOKUP(COUNT($IN96:MV96)+1,$G$4:$EH$8,MW$14,0)*$D96,IF($C96=MW$17,$G$7*$D96,""))</f>
        <v>11225.422313144538</v>
      </c>
      <c r="MX96" s="34">
        <f>IF(MW96&lt;&gt;"",HLOOKUP(COUNT($IN96:MW96)+1,$G$4:$EH$8,MX$14,0)*$D96,IF($C96=MX$17,$G$7*$D96,""))</f>
        <v>9653.8631893043039</v>
      </c>
      <c r="MY96" s="34">
        <f>IF(MX96&lt;&gt;"",HLOOKUP(COUNT($IN96:MX96)+1,$G$4:$EH$8,MY$14,0)*$D96,IF($C96=MY$17,$G$7*$D96,""))</f>
        <v>9171.1700298390861</v>
      </c>
      <c r="MZ96" s="34">
        <f>IF(MY96&lt;&gt;"",HLOOKUP(COUNT($IN96:MY96)+1,$G$4:$EH$8,MZ$14,0)*$D96,IF($C96=MZ$17,$G$7*$D96,""))</f>
        <v>9629.728531331044</v>
      </c>
      <c r="NA96" s="34">
        <f>IF(MZ96&lt;&gt;"",HLOOKUP(COUNT($IN96:MZ96)+1,$G$4:$EH$8,NA$14,0)*$D96,IF($C96=NA$17,$G$7*$D96,""))</f>
        <v>10111.214957897593</v>
      </c>
      <c r="NB96" s="34">
        <f>IF(NA96&lt;&gt;"",HLOOKUP(COUNT($IN96:NA96)+1,$G$4:$EH$8,NB$14,0)*$D96,IF($C96=NB$17,$G$7*$D96,""))</f>
        <v>10616.775705792472</v>
      </c>
      <c r="NC96" s="34">
        <f>IF(NB96&lt;&gt;"",HLOOKUP(COUNT($IN96:NB96)+1,$G$4:$EH$8,NC$14,0)*$D96,IF($C96=NC$17,$G$7*$D96,""))</f>
        <v>11359.950005197943</v>
      </c>
      <c r="ND96" s="34">
        <f>IF(NC96&lt;&gt;"",HLOOKUP(COUNT($IN96:NC96)+1,$G$4:$EH$8,ND$14,0)*$D96,IF($C96=ND$17,$G$7*$D96,""))</f>
        <v>10223.955004678153</v>
      </c>
      <c r="NF96" s="34" t="str">
        <f>IF(NE96&lt;&gt;"",HLOOKUP(COUNT($NE96:NE96)+1,$G$4:$EH$8,NF$14,0)*$D96,IF($C96=NF$17,$G$8*$D96,""))</f>
        <v/>
      </c>
      <c r="NG96" s="34" t="str">
        <f>IF(NF96&lt;&gt;"",HLOOKUP(COUNT($NE96:NF96)+1,$G$4:$EH$8,NG$14,0)*$D96,IF($C96=NG$17,$G$8*$D96,""))</f>
        <v/>
      </c>
      <c r="NH96" s="34" t="str">
        <f>IF(NG96&lt;&gt;"",HLOOKUP(COUNT($NE96:NG96)+1,$G$4:$EH$8,NH$14,0)*$D96,IF($C96=NH$17,$G$8*$D96,""))</f>
        <v/>
      </c>
      <c r="NI96" s="34" t="str">
        <f>IF(NH96&lt;&gt;"",HLOOKUP(COUNT($NE96:NH96)+1,$G$4:$EH$8,NI$14,0)*$D96,IF($C96=NI$17,$G$8*$D96,""))</f>
        <v/>
      </c>
      <c r="NJ96" s="34" t="str">
        <f>IF(NI96&lt;&gt;"",HLOOKUP(COUNT($NE96:NI96)+1,$G$4:$EH$8,NJ$14,0)*$D96,IF($C96=NJ$17,$G$8*$D96,""))</f>
        <v/>
      </c>
      <c r="NK96" s="34" t="str">
        <f>IF(NJ96&lt;&gt;"",HLOOKUP(COUNT($NE96:NJ96)+1,$G$4:$EH$8,NK$14,0)*$D96,IF($C96=NK$17,$G$8*$D96,""))</f>
        <v/>
      </c>
      <c r="NL96" s="34" t="str">
        <f>IF(NK96&lt;&gt;"",HLOOKUP(COUNT($NE96:NK96)+1,$G$4:$EH$8,NL$14,0)*$D96,IF($C96=NL$17,$G$8*$D96,""))</f>
        <v/>
      </c>
      <c r="NM96" s="34" t="str">
        <f>IF(NL96&lt;&gt;"",HLOOKUP(COUNT($NE96:NL96)+1,$G$4:$EH$8,NM$14,0)*$D96,IF($C96=NM$17,$G$8*$D96,""))</f>
        <v/>
      </c>
      <c r="NN96" s="34" t="str">
        <f>IF(NM96&lt;&gt;"",HLOOKUP(COUNT($NE96:NM96)+1,$G$4:$EH$8,NN$14,0)*$D96,IF($C96=NN$17,$G$8*$D96,""))</f>
        <v/>
      </c>
      <c r="NO96" s="34" t="str">
        <f>IF(NN96&lt;&gt;"",HLOOKUP(COUNT($NE96:NN96)+1,$G$4:$EH$8,NO$14,0)*$D96,IF($C96=NO$17,$G$8*$D96,""))</f>
        <v/>
      </c>
      <c r="NP96" s="34" t="str">
        <f>IF(NO96&lt;&gt;"",HLOOKUP(COUNT($NE96:NO96)+1,$G$4:$EH$8,NP$14,0)*$D96,IF($C96=NP$17,$G$8*$D96,""))</f>
        <v/>
      </c>
      <c r="NQ96" s="34" t="str">
        <f>IF(NP96&lt;&gt;"",HLOOKUP(COUNT($NE96:NP96)+1,$G$4:$EH$8,NQ$14,0)*$D96,IF($C96=NQ$17,$G$8*$D96,""))</f>
        <v/>
      </c>
      <c r="NR96" s="34" t="str">
        <f>IF(NQ96&lt;&gt;"",HLOOKUP(COUNT($NE96:NQ96)+1,$G$4:$EH$8,NR$14,0)*$D96,IF($C96=NR$17,$G$8*$D96,""))</f>
        <v/>
      </c>
      <c r="NS96" s="34" t="str">
        <f>IF(NR96&lt;&gt;"",HLOOKUP(COUNT($NE96:NR96)+1,$G$4:$EH$8,NS$14,0)*$D96,IF($C96=NS$17,$G$8*$D96,""))</f>
        <v/>
      </c>
      <c r="NT96" s="34" t="str">
        <f>IF(NS96&lt;&gt;"",HLOOKUP(COUNT($NE96:NS96)+1,$G$4:$EH$8,NT$14,0)*$D96,IF($C96=NT$17,$G$8*$D96,""))</f>
        <v/>
      </c>
      <c r="NU96" s="34" t="str">
        <f>IF(NT96&lt;&gt;"",HLOOKUP(COUNT($NE96:NT96)+1,$G$4:$EH$8,NU$14,0)*$D96,IF($C96=NU$17,$G$8*$D96,""))</f>
        <v/>
      </c>
      <c r="NV96" s="34" t="str">
        <f>IF(NU96&lt;&gt;"",HLOOKUP(COUNT($NE96:NU96)+1,$G$4:$EH$8,NV$14,0)*$D96,IF($C96=NV$17,$G$8*$D96,""))</f>
        <v/>
      </c>
      <c r="NW96" s="34" t="str">
        <f>IF(NV96&lt;&gt;"",HLOOKUP(COUNT($NE96:NV96)+1,$G$4:$EH$8,NW$14,0)*$D96,IF($C96=NW$17,$G$8*$D96,""))</f>
        <v/>
      </c>
      <c r="NX96" s="34" t="str">
        <f>IF(NW96&lt;&gt;"",HLOOKUP(COUNT($NE96:NW96)+1,$G$4:$EH$8,NX$14,0)*$D96,IF($C96=NX$17,$G$8*$D96,""))</f>
        <v/>
      </c>
      <c r="NY96" s="34" t="str">
        <f>IF(NX96&lt;&gt;"",HLOOKUP(COUNT($NE96:NX96)+1,$G$4:$EH$8,NY$14,0)*$D96,IF($C96=NY$17,$G$8*$D96,""))</f>
        <v/>
      </c>
      <c r="NZ96" s="34" t="str">
        <f>IF(NY96&lt;&gt;"",HLOOKUP(COUNT($NE96:NY96)+1,$G$4:$EH$8,NZ$14,0)*$D96,IF($C96=NZ$17,$G$8*$D96,""))</f>
        <v/>
      </c>
      <c r="OA96" s="34" t="str">
        <f>IF(NZ96&lt;&gt;"",HLOOKUP(COUNT($NE96:NZ96)+1,$G$4:$EH$8,OA$14,0)*$D96,IF($C96=OA$17,$G$8*$D96,""))</f>
        <v/>
      </c>
      <c r="OB96" s="34" t="str">
        <f>IF(OA96&lt;&gt;"",HLOOKUP(COUNT($NE96:OA96)+1,$G$4:$EH$8,OB$14,0)*$D96,IF($C96=OB$17,$G$8*$D96,""))</f>
        <v/>
      </c>
      <c r="OC96" s="34" t="str">
        <f>IF(OB96&lt;&gt;"",HLOOKUP(COUNT($NE96:OB96)+1,$G$4:$EH$8,OC$14,0)*$D96,IF($C96=OC$17,$G$8*$D96,""))</f>
        <v/>
      </c>
      <c r="OD96" s="34" t="str">
        <f>IF(OC96&lt;&gt;"",HLOOKUP(COUNT($NE96:OC96)+1,$G$4:$EH$8,OD$14,0)*$D96,IF($C96=OD$17,$G$8*$D96,""))</f>
        <v/>
      </c>
      <c r="OE96" s="34" t="str">
        <f>IF(OD96&lt;&gt;"",HLOOKUP(COUNT($NE96:OD96)+1,$G$4:$EH$8,OE$14,0)*$D96,IF($C96=OE$17,$G$8*$D96,""))</f>
        <v/>
      </c>
      <c r="OF96" s="34" t="str">
        <f>IF(OE96&lt;&gt;"",HLOOKUP(COUNT($NE96:OE96)+1,$G$4:$EH$8,OF$14,0)*$D96,IF($C96=OF$17,$G$8*$D96,""))</f>
        <v/>
      </c>
      <c r="OG96" s="34" t="str">
        <f>IF(OF96&lt;&gt;"",HLOOKUP(COUNT($NE96:OF96)+1,$G$4:$EH$8,OG$14,0)*$D96,IF($C96=OG$17,$G$8*$D96,""))</f>
        <v/>
      </c>
      <c r="OH96" s="34" t="str">
        <f>IF(OG96&lt;&gt;"",HLOOKUP(COUNT($NE96:OG96)+1,$G$4:$EH$8,OH$14,0)*$D96,IF($C96=OH$17,$G$8*$D96,""))</f>
        <v/>
      </c>
      <c r="OI96" s="34" t="str">
        <f>IF(OH96&lt;&gt;"",HLOOKUP(COUNT($NE96:OH96)+1,$G$4:$EH$8,OI$14,0)*$D96,IF($C96=OI$17,$G$8*$D96,""))</f>
        <v/>
      </c>
      <c r="OJ96" s="34" t="str">
        <f>IF(OI96&lt;&gt;"",HLOOKUP(COUNT($NE96:OI96)+1,$G$4:$EH$8,OJ$14,0)*$D96,IF($C96=OJ$17,$G$8*$D96,""))</f>
        <v/>
      </c>
      <c r="OK96" s="34" t="str">
        <f>IF(OJ96&lt;&gt;"",HLOOKUP(COUNT($NE96:OJ96)+1,$G$4:$EH$8,OK$14,0)*$D96,IF($C96=OK$17,$G$8*$D96,""))</f>
        <v/>
      </c>
      <c r="OL96" s="34" t="str">
        <f>IF(OK96&lt;&gt;"",HLOOKUP(COUNT($NE96:OK96)+1,$G$4:$EH$8,OL$14,0)*$D96,IF($C96=OL$17,$G$8*$D96,""))</f>
        <v/>
      </c>
      <c r="OM96" s="34" t="str">
        <f>IF(OL96&lt;&gt;"",HLOOKUP(COUNT($NE96:OL96)+1,$G$4:$EH$8,OM$14,0)*$D96,IF($C96=OM$17,$G$8*$D96,""))</f>
        <v/>
      </c>
      <c r="ON96" s="34" t="str">
        <f>IF(OM96&lt;&gt;"",HLOOKUP(COUNT($NE96:OM96)+1,$G$4:$EH$8,ON$14,0)*$D96,IF($C96=ON$17,$G$8*$D96,""))</f>
        <v/>
      </c>
      <c r="OO96" s="34" t="str">
        <f>IF(ON96&lt;&gt;"",HLOOKUP(COUNT($NE96:ON96)+1,$G$4:$EH$8,OO$14,0)*$D96,IF($C96=OO$17,$G$8*$D96,""))</f>
        <v/>
      </c>
      <c r="OP96" s="34" t="str">
        <f>IF(OO96&lt;&gt;"",HLOOKUP(COUNT($NE96:OO96)+1,$G$4:$EH$8,OP$14,0)*$D96,IF($C96=OP$17,$G$8*$D96,""))</f>
        <v/>
      </c>
      <c r="OQ96" s="34" t="str">
        <f>IF(OP96&lt;&gt;"",HLOOKUP(COUNT($NE96:OP96)+1,$G$4:$EH$8,OQ$14,0)*$D96,IF($C96=OQ$17,$G$8*$D96,""))</f>
        <v/>
      </c>
      <c r="OR96" s="34" t="str">
        <f>IF(OQ96&lt;&gt;"",HLOOKUP(COUNT($NE96:OQ96)+1,$G$4:$EH$8,OR$14,0)*$D96,IF($C96=OR$17,$G$8*$D96,""))</f>
        <v/>
      </c>
      <c r="OS96" s="34" t="str">
        <f>IF(OR96&lt;&gt;"",HLOOKUP(COUNT($NE96:OR96)+1,$G$4:$EH$8,OS$14,0)*$D96,IF($C96=OS$17,$G$8*$D96,""))</f>
        <v/>
      </c>
      <c r="OT96" s="34" t="str">
        <f>IF(OS96&lt;&gt;"",HLOOKUP(COUNT($NE96:OS96)+1,$G$4:$EH$8,OT$14,0)*$D96,IF($C96=OT$17,$G$8*$D96,""))</f>
        <v/>
      </c>
      <c r="OU96" s="34" t="str">
        <f>IF(OT96&lt;&gt;"",HLOOKUP(COUNT($NE96:OT96)+1,$G$4:$EH$8,OU$14,0)*$D96,IF($C96=OU$17,$G$8*$D96,""))</f>
        <v/>
      </c>
      <c r="OV96" s="34" t="str">
        <f>IF(OU96&lt;&gt;"",HLOOKUP(COUNT($NE96:OU96)+1,$G$4:$EH$8,OV$14,0)*$D96,IF($C96=OV$17,$G$8*$D96,""))</f>
        <v/>
      </c>
      <c r="OW96" s="34" t="str">
        <f>IF(OV96&lt;&gt;"",HLOOKUP(COUNT($NE96:OV96)+1,$G$4:$EH$8,OW$14,0)*$D96,IF($C96=OW$17,$G$8*$D96,""))</f>
        <v/>
      </c>
      <c r="OX96" s="34" t="str">
        <f>IF(OW96&lt;&gt;"",HLOOKUP(COUNT($NE96:OW96)+1,$G$4:$EH$8,OX$14,0)*$D96,IF($C96=OX$17,$G$8*$D96,""))</f>
        <v/>
      </c>
      <c r="OY96" s="34" t="str">
        <f>IF(OX96&lt;&gt;"",HLOOKUP(COUNT($NE96:OX96)+1,$G$4:$EH$8,OY$14,0)*$D96,IF($C96=OY$17,$G$8*$D96,""))</f>
        <v/>
      </c>
      <c r="OZ96" s="34" t="str">
        <f>IF(OY96&lt;&gt;"",HLOOKUP(COUNT($NE96:OY96)+1,$G$4:$EH$8,OZ$14,0)*$D96,IF($C96=OZ$17,$G$8*$D96,""))</f>
        <v/>
      </c>
      <c r="PA96" s="34" t="str">
        <f>IF(OZ96&lt;&gt;"",HLOOKUP(COUNT($NE96:OZ96)+1,$G$4:$EH$8,PA$14,0)*$D96,IF($C96=PA$17,$G$8*$D96,""))</f>
        <v/>
      </c>
      <c r="PB96" s="34" t="str">
        <f>IF(PA96&lt;&gt;"",HLOOKUP(COUNT($NE96:PA96)+1,$G$4:$EH$8,PB$14,0)*$D96,IF($C96=PB$17,$G$8*$D96,""))</f>
        <v/>
      </c>
      <c r="PC96" s="34" t="str">
        <f>IF(PB96&lt;&gt;"",HLOOKUP(COUNT($NE96:PB96)+1,$G$4:$EH$8,PC$14,0)*$D96,IF($C96=PC$17,$G$8*$D96,""))</f>
        <v/>
      </c>
      <c r="PD96" s="34" t="str">
        <f>IF(PC96&lt;&gt;"",HLOOKUP(COUNT($NE96:PC96)+1,$G$4:$EH$8,PD$14,0)*$D96,IF($C96=PD$17,$G$8*$D96,""))</f>
        <v/>
      </c>
      <c r="PE96" s="34" t="str">
        <f>IF(PD96&lt;&gt;"",HLOOKUP(COUNT($NE96:PD96)+1,$G$4:$EH$8,PE$14,0)*$D96,IF($C96=PE$17,$G$8*$D96,""))</f>
        <v/>
      </c>
      <c r="PF96" s="34" t="str">
        <f>IF(PE96&lt;&gt;"",HLOOKUP(COUNT($NE96:PE96)+1,$G$4:$EH$8,PF$14,0)*$D96,IF($C96=PF$17,$G$8*$D96,""))</f>
        <v/>
      </c>
      <c r="PG96" s="34" t="str">
        <f>IF(PF96&lt;&gt;"",HLOOKUP(COUNT($NE96:PF96)+1,$G$4:$EH$8,PG$14,0)*$D96,IF($C96=PG$17,$G$8*$D96,""))</f>
        <v/>
      </c>
      <c r="PH96" s="34" t="str">
        <f>IF(PG96&lt;&gt;"",HLOOKUP(COUNT($NE96:PG96)+1,$G$4:$EH$8,PH$14,0)*$D96,IF($C96=PH$17,$G$8*$D96,""))</f>
        <v/>
      </c>
      <c r="PI96" s="34" t="str">
        <f>IF(PH96&lt;&gt;"",HLOOKUP(COUNT($NE96:PH96)+1,$G$4:$EH$8,PI$14,0)*$D96,IF($C96=PI$17,$G$8*$D96,""))</f>
        <v/>
      </c>
      <c r="PJ96" s="34" t="str">
        <f>IF(PI96&lt;&gt;"",HLOOKUP(COUNT($NE96:PI96)+1,$G$4:$EH$8,PJ$14,0)*$D96,IF($C96=PJ$17,$G$8*$D96,""))</f>
        <v/>
      </c>
      <c r="PK96" s="34" t="str">
        <f>IF(PJ96&lt;&gt;"",HLOOKUP(COUNT($NE96:PJ96)+1,$G$4:$EH$8,PK$14,0)*$D96,IF($C96=PK$17,$G$8*$D96,""))</f>
        <v/>
      </c>
      <c r="PL96" s="34" t="str">
        <f>IF(PK96&lt;&gt;"",HLOOKUP(COUNT($NE96:PK96)+1,$G$4:$EH$8,PL$14,0)*$D96,IF($C96=PL$17,$G$8*$D96,""))</f>
        <v/>
      </c>
      <c r="PM96" s="34" t="str">
        <f>IF(PL96&lt;&gt;"",HLOOKUP(COUNT($NE96:PL96)+1,$G$4:$EH$8,PM$14,0)*$D96,IF($C96=PM$17,$G$8*$D96,""))</f>
        <v/>
      </c>
      <c r="PN96" s="34" t="str">
        <f>IF(PM96&lt;&gt;"",HLOOKUP(COUNT($NE96:PM96)+1,$G$4:$EH$8,PN$14,0)*$D96,IF($C96=PN$17,$G$8*$D96,""))</f>
        <v/>
      </c>
      <c r="PO96" s="34" t="str">
        <f>IF(PN96&lt;&gt;"",HLOOKUP(COUNT($NE96:PN96)+1,$G$4:$EH$8,PO$14,0)*$D96,IF($C96=PO$17,$G$8*$D96,""))</f>
        <v/>
      </c>
      <c r="PP96" s="34" t="str">
        <f>IF(PO96&lt;&gt;"",HLOOKUP(COUNT($NE96:PO96)+1,$G$4:$EH$8,PP$14,0)*$D96,IF($C96=PP$17,$G$8*$D96,""))</f>
        <v/>
      </c>
      <c r="PQ96" s="34" t="str">
        <f>IF(PP96&lt;&gt;"",HLOOKUP(COUNT($NE96:PP96)+1,$G$4:$EH$8,PQ$14,0)*$D96,IF($C96=PQ$17,$G$8*$D96,""))</f>
        <v/>
      </c>
      <c r="PR96" s="34" t="str">
        <f>IF(PQ96&lt;&gt;"",HLOOKUP(COUNT($NE96:PQ96)+1,$G$4:$EH$8,PR$14,0)*$D96,IF($C96=PR$17,$G$8*$D96,""))</f>
        <v/>
      </c>
      <c r="PS96" s="34" t="str">
        <f>IF(PR96&lt;&gt;"",HLOOKUP(COUNT($NE96:PR96)+1,$G$4:$EH$8,PS$14,0)*$D96,IF($C96=PS$17,$G$8*$D96,""))</f>
        <v/>
      </c>
      <c r="PT96" s="34" t="str">
        <f>IF(PS96&lt;&gt;"",HLOOKUP(COUNT($NE96:PS96)+1,$G$4:$EH$8,PT$14,0)*$D96,IF($C96=PT$17,$G$8*$D96,""))</f>
        <v/>
      </c>
      <c r="PU96" s="34" t="str">
        <f>IF(PT96&lt;&gt;"",HLOOKUP(COUNT($NE96:PT96)+1,$G$4:$EH$8,PU$14,0)*$D96,IF($C96=PU$17,$G$8*$D96,""))</f>
        <v/>
      </c>
      <c r="PV96" s="34" t="str">
        <f>IF(PU96&lt;&gt;"",HLOOKUP(COUNT($NE96:PU96)+1,$G$4:$EH$8,PV$14,0)*$D96,IF($C96=PV$17,$G$8*$D96,""))</f>
        <v/>
      </c>
      <c r="PW96" s="34" t="str">
        <f>IF(PV96&lt;&gt;"",HLOOKUP(COUNT($NE96:PV96)+1,$G$4:$EH$8,PW$14,0)*$D96,IF($C96=PW$17,$G$8*$D96,""))</f>
        <v/>
      </c>
      <c r="PX96" s="34" t="str">
        <f>IF(PW96&lt;&gt;"",HLOOKUP(COUNT($NE96:PW96)+1,$G$4:$EH$8,PX$14,0)*$D96,IF($C96=PX$17,$G$8*$D96,""))</f>
        <v/>
      </c>
      <c r="PY96" s="34" t="str">
        <f>IF(PX96&lt;&gt;"",HLOOKUP(COUNT($NE96:PX96)+1,$G$4:$EH$8,PY$14,0)*$D96,IF($C96=PY$17,$G$8*$D96,""))</f>
        <v/>
      </c>
      <c r="PZ96" s="34" t="str">
        <f>IF(PY96&lt;&gt;"",HLOOKUP(COUNT($NE96:PY96)+1,$G$4:$EH$8,PZ$14,0)*$D96,IF($C96=PZ$17,$G$8*$D96,""))</f>
        <v/>
      </c>
      <c r="QA96" s="34" t="str">
        <f>IF(PZ96&lt;&gt;"",HLOOKUP(COUNT($NE96:PZ96)+1,$G$4:$EH$8,QA$14,0)*$D96,IF($C96=QA$17,$G$8*$D96,""))</f>
        <v/>
      </c>
      <c r="QB96" s="34" t="str">
        <f>IF(QA96&lt;&gt;"",HLOOKUP(COUNT($NE96:QA96)+1,$G$4:$EH$8,QB$14,0)*$D96,IF($C96=QB$17,$G$8*$D96,""))</f>
        <v/>
      </c>
      <c r="QC96" s="34" t="str">
        <f>IF(QB96&lt;&gt;"",HLOOKUP(COUNT($NE96:QB96)+1,$G$4:$EH$8,QC$14,0)*$D96,IF($C96=QC$17,$G$8*$D96,""))</f>
        <v/>
      </c>
      <c r="QD96" s="34" t="str">
        <f>IF(QC96&lt;&gt;"",HLOOKUP(COUNT($NE96:QC96)+1,$G$4:$EH$8,QD$14,0)*$D96,IF($C96=QD$17,$G$8*$D96,""))</f>
        <v/>
      </c>
      <c r="QE96" s="34">
        <f>IF(QD96&lt;&gt;"",HLOOKUP(COUNT($NE96:QD96)+1,$G$4:$EH$8,QE$14,0)*$D96,IF($C96=QE$17,$G$8*$D96,""))</f>
        <v>175000</v>
      </c>
      <c r="QF96" s="34">
        <f>IF(QE96&lt;&gt;"",HLOOKUP(COUNT($NE96:QE96)+1,$G$4:$EH$8,QF$14,0)*$D96,IF($C96=QF$17,$G$8*$D96,""))</f>
        <v>0</v>
      </c>
      <c r="QG96" s="34">
        <f>IF(QF96&lt;&gt;"",HLOOKUP(COUNT($NE96:QF96)+1,$G$4:$EH$8,QG$14,0)*$D96,IF($C96=QG$17,$G$8*$D96,""))</f>
        <v>0</v>
      </c>
      <c r="QH96" s="34">
        <f>IF(QG96&lt;&gt;"",HLOOKUP(COUNT($NE96:QG96)+1,$G$4:$EH$8,QH$14,0)*$D96,IF($C96=QH$17,$G$8*$D96,""))</f>
        <v>0</v>
      </c>
      <c r="QI96" s="34">
        <f>IF(QH96&lt;&gt;"",HLOOKUP(COUNT($NE96:QH96)+1,$G$4:$EH$8,QI$14,0)*$D96,IF($C96=QI$17,$G$8*$D96,""))</f>
        <v>0</v>
      </c>
      <c r="QJ96" s="34">
        <f>IF(QI96&lt;&gt;"",HLOOKUP(COUNT($NE96:QI96)+1,$G$4:$EH$8,QJ$14,0)*$D96,IF($C96=QJ$17,$G$8*$D96,""))</f>
        <v>0</v>
      </c>
      <c r="QK96" s="34">
        <f>IF(QJ96&lt;&gt;"",HLOOKUP(COUNT($NE96:QJ96)+1,$G$4:$EH$8,QK$14,0)*$D96,IF($C96=QK$17,$G$8*$D96,""))</f>
        <v>0</v>
      </c>
      <c r="QL96" s="34">
        <f>IF(QK96&lt;&gt;"",HLOOKUP(COUNT($NE96:QK96)+1,$G$4:$EH$8,QL$14,0)*$D96,IF($C96=QL$17,$G$8*$D96,""))</f>
        <v>0</v>
      </c>
      <c r="QM96" s="34">
        <f>IF(QL96&lt;&gt;"",HLOOKUP(COUNT($NE96:QL96)+1,$G$4:$EH$8,QM$14,0)*$D96,IF($C96=QM$17,$G$8*$D96,""))</f>
        <v>0</v>
      </c>
      <c r="QN96" s="34">
        <f>IF(QM96&lt;&gt;"",HLOOKUP(COUNT($NE96:QM96)+1,$G$4:$EH$8,QN$14,0)*$D96,IF($C96=QN$17,$G$8*$D96,""))</f>
        <v>0</v>
      </c>
      <c r="QO96" s="34">
        <f>IF(QN96&lt;&gt;"",HLOOKUP(COUNT($NE96:QN96)+1,$G$4:$EH$8,QO$14,0)*$D96,IF($C96=QO$17,$G$8*$D96,""))</f>
        <v>0</v>
      </c>
      <c r="QP96" s="34">
        <f>IF(QO96&lt;&gt;"",HLOOKUP(COUNT($NE96:QO96)+1,$G$4:$EH$8,QP$14,0)*$D96,IF($C96=QP$17,$G$8*$D96,""))</f>
        <v>0</v>
      </c>
      <c r="QQ96" s="34">
        <f>IF(QP96&lt;&gt;"",HLOOKUP(COUNT($NE96:QP96)+1,$G$4:$EH$8,QQ$14,0)*$D96,IF($C96=QQ$17,$G$8*$D96,""))</f>
        <v>0</v>
      </c>
      <c r="QR96" s="34">
        <f>IF(QQ96&lt;&gt;"",HLOOKUP(COUNT($NE96:QQ96)+1,$G$4:$EH$8,QR$14,0)*$D96,IF($C96=QR$17,$G$8*$D96,""))</f>
        <v>0</v>
      </c>
      <c r="QS96" s="34">
        <f>IF(QR96&lt;&gt;"",HLOOKUP(COUNT($NE96:QR96)+1,$G$4:$EH$8,QS$14,0)*$D96,IF($C96=QS$17,$G$8*$D96,""))</f>
        <v>0</v>
      </c>
      <c r="QT96" s="34">
        <f>IF(QS96&lt;&gt;"",HLOOKUP(COUNT($NE96:QS96)+1,$G$4:$EH$8,QT$14,0)*$D96,IF($C96=QT$17,$G$8*$D96,""))</f>
        <v>0</v>
      </c>
      <c r="QU96" s="34">
        <f>IF(QT96&lt;&gt;"",HLOOKUP(COUNT($NE96:QT96)+1,$G$4:$EH$8,QU$14,0)*$D96,IF($C96=QU$17,$G$8*$D96,""))</f>
        <v>0</v>
      </c>
      <c r="QV96" s="34">
        <f>IF(QU96&lt;&gt;"",HLOOKUP(COUNT($NE96:QU96)+1,$G$4:$EH$8,QV$14,0)*$D96,IF($C96=QV$17,$G$8*$D96,""))</f>
        <v>0</v>
      </c>
      <c r="QW96" s="34">
        <f>IF(QV96&lt;&gt;"",HLOOKUP(COUNT($NE96:QV96)+1,$G$4:$EH$8,QW$14,0)*$D96,IF($C96=QW$17,$G$8*$D96,""))</f>
        <v>0</v>
      </c>
      <c r="QX96" s="34">
        <f>IF(QW96&lt;&gt;"",HLOOKUP(COUNT($NE96:QW96)+1,$G$4:$EH$8,QX$14,0)*$D96,IF($C96=QX$17,$G$8*$D96,""))</f>
        <v>0</v>
      </c>
      <c r="QY96" s="34">
        <f>IF(QX96&lt;&gt;"",HLOOKUP(COUNT($NE96:QX96)+1,$G$4:$EH$8,QY$14,0)*$D96,IF($C96=QY$17,$G$8*$D96,""))</f>
        <v>0</v>
      </c>
      <c r="QZ96" s="34">
        <f>IF(QY96&lt;&gt;"",HLOOKUP(COUNT($NE96:QY96)+1,$G$4:$EH$8,QZ$14,0)*$D96,IF($C96=QZ$17,$G$8*$D96,""))</f>
        <v>0</v>
      </c>
      <c r="RA96" s="34">
        <f>IF(QZ96&lt;&gt;"",HLOOKUP(COUNT($NE96:QZ96)+1,$G$4:$EH$8,RA$14,0)*$D96,IF($C96=RA$17,$G$8*$D96,""))</f>
        <v>0</v>
      </c>
      <c r="RB96" s="34">
        <f>IF(RA96&lt;&gt;"",HLOOKUP(COUNT($NE96:RA96)+1,$G$4:$EH$8,RB$14,0)*$D96,IF($C96=RB$17,$G$8*$D96,""))</f>
        <v>0</v>
      </c>
      <c r="RC96" s="34">
        <f>IF(RB96&lt;&gt;"",HLOOKUP(COUNT($NE96:RB96)+1,$G$4:$EH$8,RC$14,0)*$D96,IF($C96=RC$17,$G$8*$D96,""))</f>
        <v>0</v>
      </c>
      <c r="RD96" s="34">
        <f>IF(RC96&lt;&gt;"",HLOOKUP(COUNT($NE96:RC96)+1,$G$4:$EH$8,RD$14,0)*$D96,IF($C96=RD$17,$G$8*$D96,""))</f>
        <v>0</v>
      </c>
      <c r="RE96" s="34">
        <f>IF(RD96&lt;&gt;"",HLOOKUP(COUNT($NE96:RD96)+1,$G$4:$EH$8,RE$14,0)*$D96,IF($C96=RE$17,$G$8*$D96,""))</f>
        <v>0</v>
      </c>
      <c r="RF96" s="34">
        <f>IF(RE96&lt;&gt;"",HLOOKUP(COUNT($NE96:RE96)+1,$G$4:$EH$8,RF$14,0)*$D96,IF($C96=RF$17,$G$8*$D96,""))</f>
        <v>0</v>
      </c>
      <c r="RG96" s="34">
        <f>IF(RF96&lt;&gt;"",HLOOKUP(COUNT($NE96:RF96)+1,$G$4:$EH$8,RG$14,0)*$D96,IF($C96=RG$17,$G$8*$D96,""))</f>
        <v>0</v>
      </c>
      <c r="RH96" s="34">
        <f>IF(RG96&lt;&gt;"",HLOOKUP(COUNT($NE96:RG96)+1,$G$4:$EH$8,RH$14,0)*$D96,IF($C96=RH$17,$G$8*$D96,""))</f>
        <v>0</v>
      </c>
      <c r="RI96" s="34">
        <f>IF(RH96&lt;&gt;"",HLOOKUP(COUNT($NE96:RH96)+1,$G$4:$EH$8,RI$14,0)*$D96,IF($C96=RI$17,$G$8*$D96,""))</f>
        <v>0</v>
      </c>
      <c r="RJ96" s="34">
        <f>IF(RI96&lt;&gt;"",HLOOKUP(COUNT($NE96:RI96)+1,$G$4:$EH$8,RJ$14,0)*$D96,IF($C96=RJ$17,$G$8*$D96,""))</f>
        <v>0</v>
      </c>
      <c r="RK96" s="34">
        <f>IF(RJ96&lt;&gt;"",HLOOKUP(COUNT($NE96:RJ96)+1,$G$4:$EH$8,RK$14,0)*$D96,IF($C96=RK$17,$G$8*$D96,""))</f>
        <v>0</v>
      </c>
      <c r="RL96" s="34">
        <f>IF(RK96&lt;&gt;"",HLOOKUP(COUNT($NE96:RK96)+1,$G$4:$EH$8,RL$14,0)*$D96,IF($C96=RL$17,$G$8*$D96,""))</f>
        <v>0</v>
      </c>
      <c r="RM96" s="34">
        <f>IF(RL96&lt;&gt;"",HLOOKUP(COUNT($NE96:RL96)+1,$G$4:$EH$8,RM$14,0)*$D96,IF($C96=RM$17,$G$8*$D96,""))</f>
        <v>0</v>
      </c>
      <c r="RN96" s="34">
        <f>IF(RM96&lt;&gt;"",HLOOKUP(COUNT($NE96:RM96)+1,$G$4:$EH$8,RN$14,0)*$D96,IF($C96=RN$17,$G$8*$D96,""))</f>
        <v>0</v>
      </c>
      <c r="RO96" s="34">
        <f>IF(RN96&lt;&gt;"",HLOOKUP(COUNT($NE96:RN96)+1,$G$4:$EH$8,RO$14,0)*$D96,IF($C96=RO$17,$G$8*$D96,""))</f>
        <v>0</v>
      </c>
      <c r="RP96" s="34">
        <f>IF(RO96&lt;&gt;"",HLOOKUP(COUNT($NE96:RO96)+1,$G$4:$EH$8,RP$14,0)*$D96,IF($C96=RP$17,$G$8*$D96,""))</f>
        <v>0</v>
      </c>
      <c r="RQ96" s="34">
        <f>IF(RP96&lt;&gt;"",HLOOKUP(COUNT($NE96:RP96)+1,$G$4:$EH$8,RQ$14,0)*$D96,IF($C96=RQ$17,$G$8*$D96,""))</f>
        <v>0</v>
      </c>
      <c r="RR96" s="34">
        <f>IF(RQ96&lt;&gt;"",HLOOKUP(COUNT($NE96:RQ96)+1,$G$4:$EH$8,RR$14,0)*$D96,IF($C96=RR$17,$G$8*$D96,""))</f>
        <v>0</v>
      </c>
      <c r="RS96" s="34">
        <f>IF(RR96&lt;&gt;"",HLOOKUP(COUNT($NE96:RR96)+1,$G$4:$EH$8,RS$14,0)*$D96,IF($C96=RS$17,$G$8*$D96,""))</f>
        <v>0</v>
      </c>
      <c r="RT96" s="34">
        <f>IF(RS96&lt;&gt;"",HLOOKUP(COUNT($NE96:RS96)+1,$G$4:$EH$8,RT$14,0)*$D96,IF($C96=RT$17,$G$8*$D96,""))</f>
        <v>0</v>
      </c>
      <c r="RU96" s="34">
        <f>IF(RT96&lt;&gt;"",HLOOKUP(COUNT($NE96:RT96)+1,$G$4:$EH$8,RU$14,0)*$D96,IF($C96=RU$17,$G$8*$D96,""))</f>
        <v>0</v>
      </c>
      <c r="RW96" s="34" t="str">
        <f>IF(RV96&lt;&gt;"",HLOOKUP(COUNT($RV96:RV96)+1,$G$4:$EH$9,RW$14,0)*$D96,IF($C96=RW$17,$G$9*$D96,""))</f>
        <v/>
      </c>
      <c r="RX96" s="34" t="str">
        <f>IF(RW96&lt;&gt;"",HLOOKUP(COUNT($RV96:RW96)+1,$G$4:$EH$9,RX$14,0)*$D96,IF($C96=RX$17,$G$9*$D96,""))</f>
        <v/>
      </c>
      <c r="RY96" s="34" t="str">
        <f>IF(RX96&lt;&gt;"",HLOOKUP(COUNT($RV96:RX96)+1,$G$4:$EH$9,RY$14,0)*$D96,IF($C96=RY$17,$G$9*$D96,""))</f>
        <v/>
      </c>
      <c r="RZ96" s="34" t="str">
        <f>IF(RY96&lt;&gt;"",HLOOKUP(COUNT($RV96:RY96)+1,$G$4:$EH$9,RZ$14,0)*$D96,IF($C96=RZ$17,$G$9*$D96,""))</f>
        <v/>
      </c>
      <c r="SA96" s="34" t="str">
        <f>IF(RZ96&lt;&gt;"",HLOOKUP(COUNT($RV96:RZ96)+1,$G$4:$EH$9,SA$14,0)*$D96,IF($C96=SA$17,$G$9*$D96,""))</f>
        <v/>
      </c>
      <c r="SB96" s="34" t="str">
        <f>IF(SA96&lt;&gt;"",HLOOKUP(COUNT($RV96:SA96)+1,$G$4:$EH$9,SB$14,0)*$D96,IF($C96=SB$17,$G$9*$D96,""))</f>
        <v/>
      </c>
      <c r="SC96" s="34" t="str">
        <f>IF(SB96&lt;&gt;"",HLOOKUP(COUNT($RV96:SB96)+1,$G$4:$EH$9,SC$14,0)*$D96,IF($C96=SC$17,$G$9*$D96,""))</f>
        <v/>
      </c>
      <c r="SD96" s="34" t="str">
        <f>IF(SC96&lt;&gt;"",HLOOKUP(COUNT($RV96:SC96)+1,$G$4:$EH$9,SD$14,0)*$D96,IF($C96=SD$17,$G$9*$D96,""))</f>
        <v/>
      </c>
      <c r="SE96" s="34" t="str">
        <f>IF(SD96&lt;&gt;"",HLOOKUP(COUNT($RV96:SD96)+1,$G$4:$EH$9,SE$14,0)*$D96,IF($C96=SE$17,$G$9*$D96,""))</f>
        <v/>
      </c>
      <c r="SF96" s="34" t="str">
        <f>IF(SE96&lt;&gt;"",HLOOKUP(COUNT($RV96:SE96)+1,$G$4:$EH$9,SF$14,0)*$D96,IF($C96=SF$17,$G$9*$D96,""))</f>
        <v/>
      </c>
      <c r="SG96" s="34" t="str">
        <f>IF(SF96&lt;&gt;"",HLOOKUP(COUNT($RV96:SF96)+1,$G$4:$EH$9,SG$14,0)*$D96,IF($C96=SG$17,$G$9*$D96,""))</f>
        <v/>
      </c>
      <c r="SH96" s="34" t="str">
        <f>IF(SG96&lt;&gt;"",HLOOKUP(COUNT($RV96:SG96)+1,$G$4:$EH$9,SH$14,0)*$D96,IF($C96=SH$17,$G$9*$D96,""))</f>
        <v/>
      </c>
      <c r="SI96" s="34" t="str">
        <f>IF(SH96&lt;&gt;"",HLOOKUP(COUNT($RV96:SH96)+1,$G$4:$EH$9,SI$14,0)*$D96,IF($C96=SI$17,$G$9*$D96,""))</f>
        <v/>
      </c>
      <c r="SJ96" s="34" t="str">
        <f>IF(SI96&lt;&gt;"",HLOOKUP(COUNT($RV96:SI96)+1,$G$4:$EH$9,SJ$14,0)*$D96,IF($C96=SJ$17,$G$9*$D96,""))</f>
        <v/>
      </c>
      <c r="SK96" s="34" t="str">
        <f>IF(SJ96&lt;&gt;"",HLOOKUP(COUNT($RV96:SJ96)+1,$G$4:$EH$9,SK$14,0)*$D96,IF($C96=SK$17,$G$9*$D96,""))</f>
        <v/>
      </c>
      <c r="SL96" s="34" t="str">
        <f>IF(SK96&lt;&gt;"",HLOOKUP(COUNT($RV96:SK96)+1,$G$4:$EH$9,SL$14,0)*$D96,IF($C96=SL$17,$G$9*$D96,""))</f>
        <v/>
      </c>
      <c r="SM96" s="34" t="str">
        <f>IF(SL96&lt;&gt;"",HLOOKUP(COUNT($RV96:SL96)+1,$G$4:$EH$9,SM$14,0)*$D96,IF($C96=SM$17,$G$9*$D96,""))</f>
        <v/>
      </c>
      <c r="SN96" s="34" t="str">
        <f>IF(SM96&lt;&gt;"",HLOOKUP(COUNT($RV96:SM96)+1,$G$4:$EH$9,SN$14,0)*$D96,IF($C96=SN$17,$G$9*$D96,""))</f>
        <v/>
      </c>
      <c r="SO96" s="34" t="str">
        <f>IF(SN96&lt;&gt;"",HLOOKUP(COUNT($RV96:SN96)+1,$G$4:$EH$9,SO$14,0)*$D96,IF($C96=SO$17,$G$9*$D96,""))</f>
        <v/>
      </c>
      <c r="SP96" s="34" t="str">
        <f>IF(SO96&lt;&gt;"",HLOOKUP(COUNT($RV96:SO96)+1,$G$4:$EH$9,SP$14,0)*$D96,IF($C96=SP$17,$G$9*$D96,""))</f>
        <v/>
      </c>
      <c r="SQ96" s="34" t="str">
        <f>IF(SP96&lt;&gt;"",HLOOKUP(COUNT($RV96:SP96)+1,$G$4:$EH$9,SQ$14,0)*$D96,IF($C96=SQ$17,$G$9*$D96,""))</f>
        <v/>
      </c>
      <c r="SR96" s="34" t="str">
        <f>IF(SQ96&lt;&gt;"",HLOOKUP(COUNT($RV96:SQ96)+1,$G$4:$EH$9,SR$14,0)*$D96,IF($C96=SR$17,$G$9*$D96,""))</f>
        <v/>
      </c>
      <c r="SS96" s="34" t="str">
        <f>IF(SR96&lt;&gt;"",HLOOKUP(COUNT($RV96:SR96)+1,$G$4:$EH$9,SS$14,0)*$D96,IF($C96=SS$17,$G$9*$D96,""))</f>
        <v/>
      </c>
      <c r="ST96" s="34" t="str">
        <f>IF(SS96&lt;&gt;"",HLOOKUP(COUNT($RV96:SS96)+1,$G$4:$EH$9,ST$14,0)*$D96,IF($C96=ST$17,$G$9*$D96,""))</f>
        <v/>
      </c>
      <c r="SU96" s="34" t="str">
        <f>IF(ST96&lt;&gt;"",HLOOKUP(COUNT($RV96:ST96)+1,$G$4:$EH$9,SU$14,0)*$D96,IF($C96=SU$17,$G$9*$D96,""))</f>
        <v/>
      </c>
      <c r="SV96" s="34" t="str">
        <f>IF(SU96&lt;&gt;"",HLOOKUP(COUNT($RV96:SU96)+1,$G$4:$EH$9,SV$14,0)*$D96,IF($C96=SV$17,$G$9*$D96,""))</f>
        <v/>
      </c>
      <c r="SW96" s="34" t="str">
        <f>IF(SV96&lt;&gt;"",HLOOKUP(COUNT($RV96:SV96)+1,$G$4:$EH$9,SW$14,0)*$D96,IF($C96=SW$17,$G$9*$D96,""))</f>
        <v/>
      </c>
      <c r="SX96" s="34" t="str">
        <f>IF(SW96&lt;&gt;"",HLOOKUP(COUNT($RV96:SW96)+1,$G$4:$EH$9,SX$14,0)*$D96,IF($C96=SX$17,$G$9*$D96,""))</f>
        <v/>
      </c>
      <c r="SY96" s="34" t="str">
        <f>IF(SX96&lt;&gt;"",HLOOKUP(COUNT($RV96:SX96)+1,$G$4:$EH$9,SY$14,0)*$D96,IF($C96=SY$17,$G$9*$D96,""))</f>
        <v/>
      </c>
      <c r="SZ96" s="34" t="str">
        <f>IF(SY96&lt;&gt;"",HLOOKUP(COUNT($RV96:SY96)+1,$G$4:$EH$9,SZ$14,0)*$D96,IF($C96=SZ$17,$G$9*$D96,""))</f>
        <v/>
      </c>
      <c r="TA96" s="34" t="str">
        <f>IF(SZ96&lt;&gt;"",HLOOKUP(COUNT($RV96:SZ96)+1,$G$4:$EH$9,TA$14,0)*$D96,IF($C96=TA$17,$G$9*$D96,""))</f>
        <v/>
      </c>
      <c r="TB96" s="34" t="str">
        <f>IF(TA96&lt;&gt;"",HLOOKUP(COUNT($RV96:TA96)+1,$G$4:$EH$9,TB$14,0)*$D96,IF($C96=TB$17,$G$9*$D96,""))</f>
        <v/>
      </c>
      <c r="TC96" s="34" t="str">
        <f>IF(TB96&lt;&gt;"",HLOOKUP(COUNT($RV96:TB96)+1,$G$4:$EH$9,TC$14,0)*$D96,IF($C96=TC$17,$G$9*$D96,""))</f>
        <v/>
      </c>
      <c r="TD96" s="34" t="str">
        <f>IF(TC96&lt;&gt;"",HLOOKUP(COUNT($RV96:TC96)+1,$G$4:$EH$9,TD$14,0)*$D96,IF($C96=TD$17,$G$9*$D96,""))</f>
        <v/>
      </c>
      <c r="TE96" s="34" t="str">
        <f>IF(TD96&lt;&gt;"",HLOOKUP(COUNT($RV96:TD96)+1,$G$4:$EH$9,TE$14,0)*$D96,IF($C96=TE$17,$G$9*$D96,""))</f>
        <v/>
      </c>
      <c r="TF96" s="34" t="str">
        <f>IF(TE96&lt;&gt;"",HLOOKUP(COUNT($RV96:TE96)+1,$G$4:$EH$9,TF$14,0)*$D96,IF($C96=TF$17,$G$9*$D96,""))</f>
        <v/>
      </c>
      <c r="TG96" s="34" t="str">
        <f>IF(TF96&lt;&gt;"",HLOOKUP(COUNT($RV96:TF96)+1,$G$4:$EH$9,TG$14,0)*$D96,IF($C96=TG$17,$G$9*$D96,""))</f>
        <v/>
      </c>
      <c r="TH96" s="34" t="str">
        <f>IF(TG96&lt;&gt;"",HLOOKUP(COUNT($RV96:TG96)+1,$G$4:$EH$9,TH$14,0)*$D96,IF($C96=TH$17,$G$9*$D96,""))</f>
        <v/>
      </c>
      <c r="TI96" s="34" t="str">
        <f>IF(TH96&lt;&gt;"",HLOOKUP(COUNT($RV96:TH96)+1,$G$4:$EH$9,TI$14,0)*$D96,IF($C96=TI$17,$G$9*$D96,""))</f>
        <v/>
      </c>
      <c r="TJ96" s="34" t="str">
        <f>IF(TI96&lt;&gt;"",HLOOKUP(COUNT($RV96:TI96)+1,$G$4:$EH$9,TJ$14,0)*$D96,IF($C96=TJ$17,$G$9*$D96,""))</f>
        <v/>
      </c>
      <c r="TK96" s="34" t="str">
        <f>IF(TJ96&lt;&gt;"",HLOOKUP(COUNT($RV96:TJ96)+1,$G$4:$EH$9,TK$14,0)*$D96,IF($C96=TK$17,$G$9*$D96,""))</f>
        <v/>
      </c>
      <c r="TL96" s="34" t="str">
        <f>IF(TK96&lt;&gt;"",HLOOKUP(COUNT($RV96:TK96)+1,$G$4:$EH$9,TL$14,0)*$D96,IF($C96=TL$17,$G$9*$D96,""))</f>
        <v/>
      </c>
      <c r="TM96" s="34" t="str">
        <f>IF(TL96&lt;&gt;"",HLOOKUP(COUNT($RV96:TL96)+1,$G$4:$EH$9,TM$14,0)*$D96,IF($C96=TM$17,$G$9*$D96,""))</f>
        <v/>
      </c>
      <c r="TN96" s="34" t="str">
        <f>IF(TM96&lt;&gt;"",HLOOKUP(COUNT($RV96:TM96)+1,$G$4:$EH$9,TN$14,0)*$D96,IF($C96=TN$17,$G$9*$D96,""))</f>
        <v/>
      </c>
      <c r="TO96" s="34" t="str">
        <f>IF(TN96&lt;&gt;"",HLOOKUP(COUNT($RV96:TN96)+1,$G$4:$EH$9,TO$14,0)*$D96,IF($C96=TO$17,$G$9*$D96,""))</f>
        <v/>
      </c>
      <c r="TP96" s="34" t="str">
        <f>IF(TO96&lt;&gt;"",HLOOKUP(COUNT($RV96:TO96)+1,$G$4:$EH$9,TP$14,0)*$D96,IF($C96=TP$17,$G$9*$D96,""))</f>
        <v/>
      </c>
      <c r="TQ96" s="34" t="str">
        <f>IF(TP96&lt;&gt;"",HLOOKUP(COUNT($RV96:TP96)+1,$G$4:$EH$9,TQ$14,0)*$D96,IF($C96=TQ$17,$G$9*$D96,""))</f>
        <v/>
      </c>
      <c r="TR96" s="34" t="str">
        <f>IF(TQ96&lt;&gt;"",HLOOKUP(COUNT($RV96:TQ96)+1,$G$4:$EH$9,TR$14,0)*$D96,IF($C96=TR$17,$G$9*$D96,""))</f>
        <v/>
      </c>
      <c r="TS96" s="34" t="str">
        <f>IF(TR96&lt;&gt;"",HLOOKUP(COUNT($RV96:TR96)+1,$G$4:$EH$9,TS$14,0)*$D96,IF($C96=TS$17,$G$9*$D96,""))</f>
        <v/>
      </c>
      <c r="TT96" s="34" t="str">
        <f>IF(TS96&lt;&gt;"",HLOOKUP(COUNT($RV96:TS96)+1,$G$4:$EH$9,TT$14,0)*$D96,IF($C96=TT$17,$G$9*$D96,""))</f>
        <v/>
      </c>
      <c r="TU96" s="34" t="str">
        <f>IF(TT96&lt;&gt;"",HLOOKUP(COUNT($RV96:TT96)+1,$G$4:$EH$9,TU$14,0)*$D96,IF($C96=TU$17,$G$9*$D96,""))</f>
        <v/>
      </c>
      <c r="TV96" s="34" t="str">
        <f>IF(TU96&lt;&gt;"",HLOOKUP(COUNT($RV96:TU96)+1,$G$4:$EH$9,TV$14,0)*$D96,IF($C96=TV$17,$G$9*$D96,""))</f>
        <v/>
      </c>
      <c r="TW96" s="34" t="str">
        <f>IF(TV96&lt;&gt;"",HLOOKUP(COUNT($RV96:TV96)+1,$G$4:$EH$9,TW$14,0)*$D96,IF($C96=TW$17,$G$9*$D96,""))</f>
        <v/>
      </c>
      <c r="TX96" s="34" t="str">
        <f>IF(TW96&lt;&gt;"",HLOOKUP(COUNT($RV96:TW96)+1,$G$4:$EH$9,TX$14,0)*$D96,IF($C96=TX$17,$G$9*$D96,""))</f>
        <v/>
      </c>
      <c r="TY96" s="34" t="str">
        <f>IF(TX96&lt;&gt;"",HLOOKUP(COUNT($RV96:TX96)+1,$G$4:$EH$9,TY$14,0)*$D96,IF($C96=TY$17,$G$9*$D96,""))</f>
        <v/>
      </c>
      <c r="TZ96" s="34" t="str">
        <f>IF(TY96&lt;&gt;"",HLOOKUP(COUNT($RV96:TY96)+1,$G$4:$EH$9,TZ$14,0)*$D96,IF($C96=TZ$17,$G$9*$D96,""))</f>
        <v/>
      </c>
      <c r="UA96" s="34" t="str">
        <f>IF(TZ96&lt;&gt;"",HLOOKUP(COUNT($RV96:TZ96)+1,$G$4:$EH$9,UA$14,0)*$D96,IF($C96=UA$17,$G$9*$D96,""))</f>
        <v/>
      </c>
      <c r="UB96" s="34" t="str">
        <f>IF(UA96&lt;&gt;"",HLOOKUP(COUNT($RV96:UA96)+1,$G$4:$EH$9,UB$14,0)*$D96,IF($C96=UB$17,$G$9*$D96,""))</f>
        <v/>
      </c>
      <c r="UC96" s="34" t="str">
        <f>IF(UB96&lt;&gt;"",HLOOKUP(COUNT($RV96:UB96)+1,$G$4:$EH$9,UC$14,0)*$D96,IF($C96=UC$17,$G$9*$D96,""))</f>
        <v/>
      </c>
      <c r="UD96" s="34" t="str">
        <f>IF(UC96&lt;&gt;"",HLOOKUP(COUNT($RV96:UC96)+1,$G$4:$EH$9,UD$14,0)*$D96,IF($C96=UD$17,$G$9*$D96,""))</f>
        <v/>
      </c>
      <c r="UE96" s="34" t="str">
        <f>IF(UD96&lt;&gt;"",HLOOKUP(COUNT($RV96:UD96)+1,$G$4:$EH$9,UE$14,0)*$D96,IF($C96=UE$17,$G$9*$D96,""))</f>
        <v/>
      </c>
      <c r="UF96" s="34" t="str">
        <f>IF(UE96&lt;&gt;"",HLOOKUP(COUNT($RV96:UE96)+1,$G$4:$EH$9,UF$14,0)*$D96,IF($C96=UF$17,$G$9*$D96,""))</f>
        <v/>
      </c>
      <c r="UG96" s="34" t="str">
        <f>IF(UF96&lt;&gt;"",HLOOKUP(COUNT($RV96:UF96)+1,$G$4:$EH$9,UG$14,0)*$D96,IF($C96=UG$17,$G$9*$D96,""))</f>
        <v/>
      </c>
      <c r="UH96" s="34" t="str">
        <f>IF(UG96&lt;&gt;"",HLOOKUP(COUNT($RV96:UG96)+1,$G$4:$EH$9,UH$14,0)*$D96,IF($C96=UH$17,$G$9*$D96,""))</f>
        <v/>
      </c>
      <c r="UI96" s="34" t="str">
        <f>IF(UH96&lt;&gt;"",HLOOKUP(COUNT($RV96:UH96)+1,$G$4:$EH$9,UI$14,0)*$D96,IF($C96=UI$17,$G$9*$D96,""))</f>
        <v/>
      </c>
      <c r="UJ96" s="34" t="str">
        <f>IF(UI96&lt;&gt;"",HLOOKUP(COUNT($RV96:UI96)+1,$G$4:$EH$9,UJ$14,0)*$D96,IF($C96=UJ$17,$G$9*$D96,""))</f>
        <v/>
      </c>
      <c r="UK96" s="34" t="str">
        <f>IF(UJ96&lt;&gt;"",HLOOKUP(COUNT($RV96:UJ96)+1,$G$4:$EH$9,UK$14,0)*$D96,IF($C96=UK$17,$G$9*$D96,""))</f>
        <v/>
      </c>
      <c r="UL96" s="34" t="str">
        <f>IF(UK96&lt;&gt;"",HLOOKUP(COUNT($RV96:UK96)+1,$G$4:$EH$9,UL$14,0)*$D96,IF($C96=UL$17,$G$9*$D96,""))</f>
        <v/>
      </c>
      <c r="UM96" s="34" t="str">
        <f>IF(UL96&lt;&gt;"",HLOOKUP(COUNT($RV96:UL96)+1,$G$4:$EH$9,UM$14,0)*$D96,IF($C96=UM$17,$G$9*$D96,""))</f>
        <v/>
      </c>
      <c r="UN96" s="34" t="str">
        <f>IF(UM96&lt;&gt;"",HLOOKUP(COUNT($RV96:UM96)+1,$G$4:$EH$9,UN$14,0)*$D96,IF($C96=UN$17,$G$9*$D96,""))</f>
        <v/>
      </c>
      <c r="UO96" s="34" t="str">
        <f>IF(UN96&lt;&gt;"",HLOOKUP(COUNT($RV96:UN96)+1,$G$4:$EH$9,UO$14,0)*$D96,IF($C96=UO$17,$G$9*$D96,""))</f>
        <v/>
      </c>
      <c r="UP96" s="34" t="str">
        <f>IF(UO96&lt;&gt;"",HLOOKUP(COUNT($RV96:UO96)+1,$G$4:$EH$9,UP$14,0)*$D96,IF($C96=UP$17,$G$9*$D96,""))</f>
        <v/>
      </c>
      <c r="UQ96" s="34" t="str">
        <f>IF(UP96&lt;&gt;"",HLOOKUP(COUNT($RV96:UP96)+1,$G$4:$EH$9,UQ$14,0)*$D96,IF($C96=UQ$17,$G$9*$D96,""))</f>
        <v/>
      </c>
      <c r="UR96" s="34" t="str">
        <f>IF(UQ96&lt;&gt;"",HLOOKUP(COUNT($RV96:UQ96)+1,$G$4:$EH$9,UR$14,0)*$D96,IF($C96=UR$17,$G$9*$D96,""))</f>
        <v/>
      </c>
      <c r="US96" s="34" t="str">
        <f>IF(UR96&lt;&gt;"",HLOOKUP(COUNT($RV96:UR96)+1,$G$4:$EH$9,US$14,0)*$D96,IF($C96=US$17,$G$9*$D96,""))</f>
        <v/>
      </c>
      <c r="UT96" s="34" t="str">
        <f>IF(US96&lt;&gt;"",HLOOKUP(COUNT($RV96:US96)+1,$G$4:$EH$9,UT$14,0)*$D96,IF($C96=UT$17,$G$9*$D96,""))</f>
        <v/>
      </c>
      <c r="UU96" s="34" t="str">
        <f>IF(UT96&lt;&gt;"",HLOOKUP(COUNT($RV96:UT96)+1,$G$4:$EH$9,UU$14,0)*$D96,IF($C96=UU$17,$G$9*$D96,""))</f>
        <v/>
      </c>
      <c r="UV96" s="34">
        <f>IF(UU96&lt;&gt;"",HLOOKUP(COUNT($RV96:UU96)+1,$G$4:$EH$9,UV$14,0)*$D96,IF($C96=UV$17,$G$9*$D96,""))</f>
        <v>14500</v>
      </c>
      <c r="UW96" s="34">
        <f>IF(UV96&lt;&gt;"",HLOOKUP(COUNT($RV96:UV96)+1,$G$4:$EH$9,UW$14,0)*$D96,IF($C96=UW$17,$G$9*$D96,""))</f>
        <v>0</v>
      </c>
      <c r="UX96" s="34">
        <f>IF(UW96&lt;&gt;"",HLOOKUP(COUNT($RV96:UW96)+1,$G$4:$EH$9,UX$14,0)*$D96,IF($C96=UX$17,$G$9*$D96,""))</f>
        <v>0</v>
      </c>
      <c r="UY96" s="34">
        <f>IF(UX96&lt;&gt;"",HLOOKUP(COUNT($RV96:UX96)+1,$G$4:$EH$9,UY$14,0)*$D96,IF($C96=UY$17,$G$9*$D96,""))</f>
        <v>0</v>
      </c>
      <c r="UZ96" s="34">
        <f>IF(UY96&lt;&gt;"",HLOOKUP(COUNT($RV96:UY96)+1,$G$4:$EH$9,UZ$14,0)*$D96,IF($C96=UZ$17,$G$9*$D96,""))</f>
        <v>0</v>
      </c>
      <c r="VA96" s="34">
        <f>IF(UZ96&lt;&gt;"",HLOOKUP(COUNT($RV96:UZ96)+1,$G$4:$EH$9,VA$14,0)*$D96,IF($C96=VA$17,$G$9*$D96,""))</f>
        <v>0</v>
      </c>
      <c r="VB96" s="34">
        <f>IF(VA96&lt;&gt;"",HLOOKUP(COUNT($RV96:VA96)+1,$G$4:$EH$9,VB$14,0)*$D96,IF($C96=VB$17,$G$9*$D96,""))</f>
        <v>0</v>
      </c>
      <c r="VC96" s="34">
        <f>IF(VB96&lt;&gt;"",HLOOKUP(COUNT($RV96:VB96)+1,$G$4:$EH$9,VC$14,0)*$D96,IF($C96=VC$17,$G$9*$D96,""))</f>
        <v>0</v>
      </c>
      <c r="VD96" s="34">
        <f>IF(VC96&lt;&gt;"",HLOOKUP(COUNT($RV96:VC96)+1,$G$4:$EH$9,VD$14,0)*$D96,IF($C96=VD$17,$G$9*$D96,""))</f>
        <v>0</v>
      </c>
      <c r="VE96" s="34">
        <f>IF(VD96&lt;&gt;"",HLOOKUP(COUNT($RV96:VD96)+1,$G$4:$EH$9,VE$14,0)*$D96,IF($C96=VE$17,$G$9*$D96,""))</f>
        <v>0</v>
      </c>
      <c r="VF96" s="34">
        <f>IF(VE96&lt;&gt;"",HLOOKUP(COUNT($RV96:VE96)+1,$G$4:$EH$9,VF$14,0)*$D96,IF($C96=VF$17,$G$9*$D96,""))</f>
        <v>0</v>
      </c>
      <c r="VG96" s="34">
        <f>IF(VF96&lt;&gt;"",HLOOKUP(COUNT($RV96:VF96)+1,$G$4:$EH$9,VG$14,0)*$D96,IF($C96=VG$17,$G$9*$D96,""))</f>
        <v>0</v>
      </c>
      <c r="VH96" s="34">
        <f>IF(VG96&lt;&gt;"",HLOOKUP(COUNT($RV96:VG96)+1,$G$4:$EH$9,VH$14,0)*$D96,IF($C96=VH$17,$G$9*$D96,""))</f>
        <v>0</v>
      </c>
      <c r="VI96" s="34">
        <f>IF(VH96&lt;&gt;"",HLOOKUP(COUNT($RV96:VH96)+1,$G$4:$EH$9,VI$14,0)*$D96,IF($C96=VI$17,$G$9*$D96,""))</f>
        <v>0</v>
      </c>
      <c r="VJ96" s="34">
        <f>IF(VI96&lt;&gt;"",HLOOKUP(COUNT($RV96:VI96)+1,$G$4:$EH$9,VJ$14,0)*$D96,IF($C96=VJ$17,$G$9*$D96,""))</f>
        <v>0</v>
      </c>
      <c r="VK96" s="34">
        <f>IF(VJ96&lt;&gt;"",HLOOKUP(COUNT($RV96:VJ96)+1,$G$4:$EH$9,VK$14,0)*$D96,IF($C96=VK$17,$G$9*$D96,""))</f>
        <v>0</v>
      </c>
      <c r="VL96" s="34">
        <f>IF(VK96&lt;&gt;"",HLOOKUP(COUNT($RV96:VK96)+1,$G$4:$EH$9,VL$14,0)*$D96,IF($C96=VL$17,$G$9*$D96,""))</f>
        <v>0</v>
      </c>
      <c r="VM96" s="34">
        <f>IF(VL96&lt;&gt;"",HLOOKUP(COUNT($RV96:VL96)+1,$G$4:$EH$9,VM$14,0)*$D96,IF($C96=VM$17,$G$9*$D96,""))</f>
        <v>0</v>
      </c>
      <c r="VN96" s="34">
        <f>IF(VM96&lt;&gt;"",HLOOKUP(COUNT($RV96:VM96)+1,$G$4:$EH$9,VN$14,0)*$D96,IF($C96=VN$17,$G$9*$D96,""))</f>
        <v>0</v>
      </c>
      <c r="VO96" s="34">
        <f>IF(VN96&lt;&gt;"",HLOOKUP(COUNT($RV96:VN96)+1,$G$4:$EH$9,VO$14,0)*$D96,IF($C96=VO$17,$G$9*$D96,""))</f>
        <v>0</v>
      </c>
      <c r="VP96" s="34">
        <f>IF(VO96&lt;&gt;"",HLOOKUP(COUNT($RV96:VO96)+1,$G$4:$EH$9,VP$14,0)*$D96,IF($C96=VP$17,$G$9*$D96,""))</f>
        <v>0</v>
      </c>
      <c r="VQ96" s="34">
        <f>IF(VP96&lt;&gt;"",HLOOKUP(COUNT($RV96:VP96)+1,$G$4:$EH$9,VQ$14,0)*$D96,IF($C96=VQ$17,$G$9*$D96,""))</f>
        <v>0</v>
      </c>
      <c r="VR96" s="34">
        <f>IF(VQ96&lt;&gt;"",HLOOKUP(COUNT($RV96:VQ96)+1,$G$4:$EH$9,VR$14,0)*$D96,IF($C96=VR$17,$G$9*$D96,""))</f>
        <v>0</v>
      </c>
      <c r="VS96" s="34">
        <f>IF(VR96&lt;&gt;"",HLOOKUP(COUNT($RV96:VR96)+1,$G$4:$EH$9,VS$14,0)*$D96,IF($C96=VS$17,$G$9*$D96,""))</f>
        <v>0</v>
      </c>
      <c r="VT96" s="34">
        <f>IF(VS96&lt;&gt;"",HLOOKUP(COUNT($RV96:VS96)+1,$G$4:$EH$9,VT$14,0)*$D96,IF($C96=VT$17,$G$9*$D96,""))</f>
        <v>0</v>
      </c>
      <c r="VU96" s="34">
        <f>IF(VT96&lt;&gt;"",HLOOKUP(COUNT($RV96:VT96)+1,$G$4:$EH$9,VU$14,0)*$D96,IF($C96=VU$17,$G$9*$D96,""))</f>
        <v>0</v>
      </c>
      <c r="VV96" s="34">
        <f>IF(VU96&lt;&gt;"",HLOOKUP(COUNT($RV96:VU96)+1,$G$4:$EH$9,VV$14,0)*$D96,IF($C96=VV$17,$G$9*$D96,""))</f>
        <v>0</v>
      </c>
      <c r="VW96" s="34">
        <f>IF(VV96&lt;&gt;"",HLOOKUP(COUNT($RV96:VV96)+1,$G$4:$EH$9,VW$14,0)*$D96,IF($C96=VW$17,$G$9*$D96,""))</f>
        <v>0</v>
      </c>
      <c r="VX96" s="34">
        <f>IF(VW96&lt;&gt;"",HLOOKUP(COUNT($RV96:VW96)+1,$G$4:$EH$9,VX$14,0)*$D96,IF($C96=VX$17,$G$9*$D96,""))</f>
        <v>0</v>
      </c>
      <c r="VY96" s="34">
        <f>IF(VX96&lt;&gt;"",HLOOKUP(COUNT($RV96:VX96)+1,$G$4:$EH$9,VY$14,0)*$D96,IF($C96=VY$17,$G$9*$D96,""))</f>
        <v>0</v>
      </c>
      <c r="VZ96" s="34">
        <f>IF(VY96&lt;&gt;"",HLOOKUP(COUNT($RV96:VY96)+1,$G$4:$EH$9,VZ$14,0)*$D96,IF($C96=VZ$17,$G$9*$D96,""))</f>
        <v>0</v>
      </c>
      <c r="WA96" s="34">
        <f>IF(VZ96&lt;&gt;"",HLOOKUP(COUNT($RV96:VZ96)+1,$G$4:$EH$9,WA$14,0)*$D96,IF($C96=WA$17,$G$9*$D96,""))</f>
        <v>0</v>
      </c>
      <c r="WB96" s="34">
        <f>IF(WA96&lt;&gt;"",HLOOKUP(COUNT($RV96:WA96)+1,$G$4:$EH$9,WB$14,0)*$D96,IF($C96=WB$17,$G$9*$D96,""))</f>
        <v>0</v>
      </c>
      <c r="WC96" s="34">
        <f>IF(WB96&lt;&gt;"",HLOOKUP(COUNT($RV96:WB96)+1,$G$4:$EH$9,WC$14,0)*$D96,IF($C96=WC$17,$G$9*$D96,""))</f>
        <v>0</v>
      </c>
      <c r="WD96" s="34">
        <f>IF(WC96&lt;&gt;"",HLOOKUP(COUNT($RV96:WC96)+1,$G$4:$EH$9,WD$14,0)*$D96,IF($C96=WD$17,$G$9*$D96,""))</f>
        <v>0</v>
      </c>
      <c r="WE96" s="34">
        <f>IF(WD96&lt;&gt;"",HLOOKUP(COUNT($RV96:WD96)+1,$G$4:$EH$9,WE$14,0)*$D96,IF($C96=WE$17,$G$9*$D96,""))</f>
        <v>0</v>
      </c>
      <c r="WF96" s="34">
        <f>IF(WE96&lt;&gt;"",HLOOKUP(COUNT($RV96:WE96)+1,$G$4:$EH$9,WF$14,0)*$D96,IF($C96=WF$17,$G$9*$D96,""))</f>
        <v>0</v>
      </c>
      <c r="WG96" s="34">
        <f>IF(WF96&lt;&gt;"",HLOOKUP(COUNT($RV96:WF96)+1,$G$4:$EH$9,WG$14,0)*$D96,IF($C96=WG$17,$G$9*$D96,""))</f>
        <v>0</v>
      </c>
      <c r="WH96" s="34">
        <f>IF(WG96&lt;&gt;"",HLOOKUP(COUNT($RV96:WG96)+1,$G$4:$EH$9,WH$14,0)*$D96,IF($C96=WH$17,$G$9*$D96,""))</f>
        <v>0</v>
      </c>
      <c r="WI96" s="34">
        <f>IF(WH96&lt;&gt;"",HLOOKUP(COUNT($RV96:WH96)+1,$G$4:$EH$9,WI$14,0)*$D96,IF($C96=WI$17,$G$9*$D96,""))</f>
        <v>0</v>
      </c>
      <c r="WJ96" s="34">
        <f>IF(WI96&lt;&gt;"",HLOOKUP(COUNT($RV96:WI96)+1,$G$4:$EH$9,WJ$14,0)*$D96,IF($C96=WJ$17,$G$9*$D96,""))</f>
        <v>0</v>
      </c>
      <c r="WK96" s="34">
        <f>IF(WJ96&lt;&gt;"",HLOOKUP(COUNT($RV96:WJ96)+1,$G$4:$EH$9,WK$14,0)*$D96,IF($C96=WK$17,$G$9*$D96,""))</f>
        <v>0</v>
      </c>
      <c r="WL96" s="34">
        <f>IF(WK96&lt;&gt;"",HLOOKUP(COUNT($RV96:WK96)+1,$G$4:$EH$9,WL$14,0)*$D96,IF($C96=WL$17,$G$9*$D96,""))</f>
        <v>0</v>
      </c>
    </row>
    <row r="97" spans="1:610" ht="15" x14ac:dyDescent="0.2">
      <c r="A97" s="25">
        <f t="shared" si="911"/>
        <v>7</v>
      </c>
      <c r="B97" s="1328" t="s">
        <v>88</v>
      </c>
      <c r="C97" s="62">
        <f t="shared" si="912"/>
        <v>79</v>
      </c>
      <c r="D97" s="30">
        <f>VLOOKUP(B97,Premissas!$R$8:$AD$18,(Histograma!A97+1),0)</f>
        <v>5</v>
      </c>
      <c r="G97" s="34" t="str">
        <f>IF(F97&lt;&gt;"",HLOOKUP(COUNT($F97:F97)+1,$G$4:$EH$8,G$14,0)*$D97,IF($C97=G$17,$G$5*$D97,""))</f>
        <v/>
      </c>
      <c r="H97" s="34" t="str">
        <f>IF(G97&lt;&gt;"",HLOOKUP(COUNT($F97:G97)+1,$G$4:$EH$8,H$14,0)*$D97,IF($C97=H$17,$G$5*$D97,""))</f>
        <v/>
      </c>
      <c r="I97" s="34" t="str">
        <f>IF(H97&lt;&gt;"",HLOOKUP(COUNT($F97:H97)+1,$G$4:$EH$8,I$14,0)*$D97,IF($C97=I$17,$G$5*$D97,""))</f>
        <v/>
      </c>
      <c r="J97" s="34" t="str">
        <f>IF(I97&lt;&gt;"",HLOOKUP(COUNT($F97:I97)+1,$G$4:$EH$8,J$14,0)*$D97,IF($C97=J$17,$G$5*$D97,""))</f>
        <v/>
      </c>
      <c r="K97" s="34" t="str">
        <f>IF(J97&lt;&gt;"",HLOOKUP(COUNT($F97:J97)+1,$G$4:$EH$8,K$14,0)*$D97,IF($C97=K$17,$G$5*$D97,""))</f>
        <v/>
      </c>
      <c r="L97" s="34" t="str">
        <f>IF(K97&lt;&gt;"",HLOOKUP(COUNT($F97:K97)+1,$G$4:$EH$8,L$14,0)*$D97,IF($C97=L$17,$G$5*$D97,""))</f>
        <v/>
      </c>
      <c r="M97" s="34" t="str">
        <f>IF(L97&lt;&gt;"",HLOOKUP(COUNT($F97:L97)+1,$G$4:$EH$8,M$14,0)*$D97,IF($C97=M$17,$G$5*$D97,""))</f>
        <v/>
      </c>
      <c r="N97" s="34" t="str">
        <f>IF(M97&lt;&gt;"",HLOOKUP(COUNT($F97:M97)+1,$G$4:$EH$8,N$14,0)*$D97,IF($C97=N$17,$G$5*$D97,""))</f>
        <v/>
      </c>
      <c r="O97" s="34" t="str">
        <f>IF(N97&lt;&gt;"",HLOOKUP(COUNT($F97:N97)+1,$G$4:$EH$8,O$14,0)*$D97,IF($C97=O$17,$G$5*$D97,""))</f>
        <v/>
      </c>
      <c r="P97" s="34" t="str">
        <f>IF(O97&lt;&gt;"",HLOOKUP(COUNT($F97:O97)+1,$G$4:$EH$8,P$14,0)*$D97,IF($C97=P$17,$G$5*$D97,""))</f>
        <v/>
      </c>
      <c r="Q97" s="34" t="str">
        <f>IF(P97&lt;&gt;"",HLOOKUP(COUNT($F97:P97)+1,$G$4:$EH$8,Q$14,0)*$D97,IF($C97=Q$17,$G$5*$D97,""))</f>
        <v/>
      </c>
      <c r="R97" s="34" t="str">
        <f>IF(Q97&lt;&gt;"",HLOOKUP(COUNT($F97:Q97)+1,$G$4:$EH$8,R$14,0)*$D97,IF($C97=R$17,$G$5*$D97,""))</f>
        <v/>
      </c>
      <c r="S97" s="34" t="str">
        <f>IF(R97&lt;&gt;"",HLOOKUP(COUNT($F97:R97)+1,$G$4:$EH$8,S$14,0)*$D97,IF($C97=S$17,$G$5*$D97,""))</f>
        <v/>
      </c>
      <c r="T97" s="34" t="str">
        <f>IF(S97&lt;&gt;"",HLOOKUP(COUNT($F97:S97)+1,$G$4:$EH$8,T$14,0)*$D97,IF($C97=T$17,$G$5*$D97,""))</f>
        <v/>
      </c>
      <c r="U97" s="34" t="str">
        <f>IF(T97&lt;&gt;"",HLOOKUP(COUNT($F97:T97)+1,$G$4:$EH$8,U$14,0)*$D97,IF($C97=U$17,$G$5*$D97,""))</f>
        <v/>
      </c>
      <c r="V97" s="34" t="str">
        <f>IF(U97&lt;&gt;"",HLOOKUP(COUNT($F97:U97)+1,$G$4:$EH$8,V$14,0)*$D97,IF($C97=V$17,$G$5*$D97,""))</f>
        <v/>
      </c>
      <c r="W97" s="34" t="str">
        <f>IF(V97&lt;&gt;"",HLOOKUP(COUNT($F97:V97)+1,$G$4:$EH$8,W$14,0)*$D97,IF($C97=W$17,$G$5*$D97,""))</f>
        <v/>
      </c>
      <c r="X97" s="34" t="str">
        <f>IF(W97&lt;&gt;"",HLOOKUP(COUNT($F97:W97)+1,$G$4:$EH$8,X$14,0)*$D97,IF($C97=X$17,$G$5*$D97,""))</f>
        <v/>
      </c>
      <c r="Y97" s="34" t="str">
        <f>IF(X97&lt;&gt;"",HLOOKUP(COUNT($F97:X97)+1,$G$4:$EH$8,Y$14,0)*$D97,IF($C97=Y$17,$G$5*$D97,""))</f>
        <v/>
      </c>
      <c r="Z97" s="34" t="str">
        <f>IF(Y97&lt;&gt;"",HLOOKUP(COUNT($F97:Y97)+1,$G$4:$EH$8,Z$14,0)*$D97,IF($C97=Z$17,$G$5*$D97,""))</f>
        <v/>
      </c>
      <c r="AA97" s="34" t="str">
        <f>IF(Z97&lt;&gt;"",HLOOKUP(COUNT($F97:Z97)+1,$G$4:$EH$8,AA$14,0)*$D97,IF($C97=AA$17,$G$5*$D97,""))</f>
        <v/>
      </c>
      <c r="AB97" s="34" t="str">
        <f>IF(AA97&lt;&gt;"",HLOOKUP(COUNT($F97:AA97)+1,$G$4:$EH$8,AB$14,0)*$D97,IF($C97=AB$17,$G$5*$D97,""))</f>
        <v/>
      </c>
      <c r="AC97" s="34" t="str">
        <f>IF(AB97&lt;&gt;"",HLOOKUP(COUNT($F97:AB97)+1,$G$4:$EH$8,AC$14,0)*$D97,IF($C97=AC$17,$G$5*$D97,""))</f>
        <v/>
      </c>
      <c r="AD97" s="34" t="str">
        <f>IF(AC97&lt;&gt;"",HLOOKUP(COUNT($F97:AC97)+1,$G$4:$EH$8,AD$14,0)*$D97,IF($C97=AD$17,$G$5*$D97,""))</f>
        <v/>
      </c>
      <c r="AE97" s="34" t="str">
        <f>IF(AD97&lt;&gt;"",HLOOKUP(COUNT($F97:AD97)+1,$G$4:$EH$8,AE$14,0)*$D97,IF($C97=AE$17,$G$5*$D97,""))</f>
        <v/>
      </c>
      <c r="AF97" s="34" t="str">
        <f>IF(AE97&lt;&gt;"",HLOOKUP(COUNT($F97:AE97)+1,$G$4:$EH$8,AF$14,0)*$D97,IF($C97=AF$17,$G$5*$D97,""))</f>
        <v/>
      </c>
      <c r="AG97" s="34" t="str">
        <f>IF(AF97&lt;&gt;"",HLOOKUP(COUNT($F97:AF97)+1,$G$4:$EH$8,AG$14,0)*$D97,IF($C97=AG$17,$G$5*$D97,""))</f>
        <v/>
      </c>
      <c r="AH97" s="34" t="str">
        <f>IF(AG97&lt;&gt;"",HLOOKUP(COUNT($F97:AG97)+1,$G$4:$EH$8,AH$14,0)*$D97,IF($C97=AH$17,$G$5*$D97,""))</f>
        <v/>
      </c>
      <c r="AI97" s="34" t="str">
        <f>IF(AH97&lt;&gt;"",HLOOKUP(COUNT($F97:AH97)+1,$G$4:$EH$8,AI$14,0)*$D97,IF($C97=AI$17,$G$5*$D97,""))</f>
        <v/>
      </c>
      <c r="AJ97" s="34" t="str">
        <f>IF(AI97&lt;&gt;"",HLOOKUP(COUNT($F97:AI97)+1,$G$4:$EH$8,AJ$14,0)*$D97,IF($C97=AJ$17,$G$5*$D97,""))</f>
        <v/>
      </c>
      <c r="AK97" s="34" t="str">
        <f>IF(AJ97&lt;&gt;"",HLOOKUP(COUNT($F97:AJ97)+1,$G$4:$EH$8,AK$14,0)*$D97,IF($C97=AK$17,$G$5*$D97,""))</f>
        <v/>
      </c>
      <c r="AL97" s="34" t="str">
        <f>IF(AK97&lt;&gt;"",HLOOKUP(COUNT($F97:AK97)+1,$G$4:$EH$8,AL$14,0)*$D97,IF($C97=AL$17,$G$5*$D97,""))</f>
        <v/>
      </c>
      <c r="AM97" s="34" t="str">
        <f>IF(AL97&lt;&gt;"",HLOOKUP(COUNT($F97:AL97)+1,$G$4:$EH$8,AM$14,0)*$D97,IF($C97=AM$17,$G$5*$D97,""))</f>
        <v/>
      </c>
      <c r="AN97" s="34" t="str">
        <f>IF(AM97&lt;&gt;"",HLOOKUP(COUNT($F97:AM97)+1,$G$4:$EH$8,AN$14,0)*$D97,IF($C97=AN$17,$G$5*$D97,""))</f>
        <v/>
      </c>
      <c r="AO97" s="34" t="str">
        <f>IF(AN97&lt;&gt;"",HLOOKUP(COUNT($F97:AN97)+1,$G$4:$EH$8,AO$14,0)*$D97,IF($C97=AO$17,$G$5*$D97,""))</f>
        <v/>
      </c>
      <c r="AP97" s="34" t="str">
        <f>IF(AO97&lt;&gt;"",HLOOKUP(COUNT($F97:AO97)+1,$G$4:$EH$8,AP$14,0)*$D97,IF($C97=AP$17,$G$5*$D97,""))</f>
        <v/>
      </c>
      <c r="AQ97" s="34" t="str">
        <f>IF(AP97&lt;&gt;"",HLOOKUP(COUNT($F97:AP97)+1,$G$4:$EH$8,AQ$14,0)*$D97,IF($C97=AQ$17,$G$5*$D97,""))</f>
        <v/>
      </c>
      <c r="AR97" s="34" t="str">
        <f>IF(AQ97&lt;&gt;"",HLOOKUP(COUNT($F97:AQ97)+1,$G$4:$EH$8,AR$14,0)*$D97,IF($C97=AR$17,$G$5*$D97,""))</f>
        <v/>
      </c>
      <c r="AS97" s="34" t="str">
        <f>IF(AR97&lt;&gt;"",HLOOKUP(COUNT($F97:AR97)+1,$G$4:$EH$8,AS$14,0)*$D97,IF($C97=AS$17,$G$5*$D97,""))</f>
        <v/>
      </c>
      <c r="AT97" s="34" t="str">
        <f>IF(AS97&lt;&gt;"",HLOOKUP(COUNT($F97:AS97)+1,$G$4:$EH$8,AT$14,0)*$D97,IF($C97=AT$17,$G$5*$D97,""))</f>
        <v/>
      </c>
      <c r="AU97" s="34" t="str">
        <f>IF(AT97&lt;&gt;"",HLOOKUP(COUNT($F97:AT97)+1,$G$4:$EH$8,AU$14,0)*$D97,IF($C97=AU$17,$G$5*$D97,""))</f>
        <v/>
      </c>
      <c r="AV97" s="34" t="str">
        <f>IF(AU97&lt;&gt;"",HLOOKUP(COUNT($F97:AU97)+1,$G$4:$EH$8,AV$14,0)*$D97,IF($C97=AV$17,$G$5*$D97,""))</f>
        <v/>
      </c>
      <c r="AW97" s="34" t="str">
        <f>IF(AV97&lt;&gt;"",HLOOKUP(COUNT($F97:AV97)+1,$G$4:$EH$8,AW$14,0)*$D97,IF($C97=AW$17,$G$5*$D97,""))</f>
        <v/>
      </c>
      <c r="AX97" s="34" t="str">
        <f>IF(AW97&lt;&gt;"",HLOOKUP(COUNT($F97:AW97)+1,$G$4:$EH$8,AX$14,0)*$D97,IF($C97=AX$17,$G$5*$D97,""))</f>
        <v/>
      </c>
      <c r="AY97" s="34" t="str">
        <f>IF(AX97&lt;&gt;"",HLOOKUP(COUNT($F97:AX97)+1,$G$4:$EH$8,AY$14,0)*$D97,IF($C97=AY$17,$G$5*$D97,""))</f>
        <v/>
      </c>
      <c r="AZ97" s="34" t="str">
        <f>IF(AY97&lt;&gt;"",HLOOKUP(COUNT($F97:AY97)+1,$G$4:$EH$8,AZ$14,0)*$D97,IF($C97=AZ$17,$G$5*$D97,""))</f>
        <v/>
      </c>
      <c r="BA97" s="34" t="str">
        <f>IF(AZ97&lt;&gt;"",HLOOKUP(COUNT($F97:AZ97)+1,$G$4:$EH$8,BA$14,0)*$D97,IF($C97=BA$17,$G$5*$D97,""))</f>
        <v/>
      </c>
      <c r="BB97" s="34" t="str">
        <f>IF(BA97&lt;&gt;"",HLOOKUP(COUNT($F97:BA97)+1,$G$4:$EH$8,BB$14,0)*$D97,IF($C97=BB$17,$G$5*$D97,""))</f>
        <v/>
      </c>
      <c r="BC97" s="34" t="str">
        <f>IF(BB97&lt;&gt;"",HLOOKUP(COUNT($F97:BB97)+1,$G$4:$EH$8,BC$14,0)*$D97,IF($C97=BC$17,$G$5*$D97,""))</f>
        <v/>
      </c>
      <c r="BD97" s="34" t="str">
        <f>IF(BC97&lt;&gt;"",HLOOKUP(COUNT($F97:BC97)+1,$G$4:$EH$8,BD$14,0)*$D97,IF($C97=BD$17,$G$5*$D97,""))</f>
        <v/>
      </c>
      <c r="BE97" s="34" t="str">
        <f>IF(BD97&lt;&gt;"",HLOOKUP(COUNT($F97:BD97)+1,$G$4:$EH$8,BE$14,0)*$D97,IF($C97=BE$17,$G$5*$D97,""))</f>
        <v/>
      </c>
      <c r="BF97" s="34" t="str">
        <f>IF(BE97&lt;&gt;"",HLOOKUP(COUNT($F97:BE97)+1,$G$4:$EH$8,BF$14,0)*$D97,IF($C97=BF$17,$G$5*$D97,""))</f>
        <v/>
      </c>
      <c r="BG97" s="34" t="str">
        <f>IF(BF97&lt;&gt;"",HLOOKUP(COUNT($F97:BF97)+1,$G$4:$EH$8,BG$14,0)*$D97,IF($C97=BG$17,$G$5*$D97,""))</f>
        <v/>
      </c>
      <c r="BH97" s="34" t="str">
        <f>IF(BG97&lt;&gt;"",HLOOKUP(COUNT($F97:BG97)+1,$G$4:$EH$8,BH$14,0)*$D97,IF($C97=BH$17,$G$5*$D97,""))</f>
        <v/>
      </c>
      <c r="BI97" s="34" t="str">
        <f>IF(BH97&lt;&gt;"",HLOOKUP(COUNT($F97:BH97)+1,$G$4:$EH$8,BI$14,0)*$D97,IF($C97=BI$17,$G$5*$D97,""))</f>
        <v/>
      </c>
      <c r="BJ97" s="34" t="str">
        <f>IF(BI97&lt;&gt;"",HLOOKUP(COUNT($F97:BI97)+1,$G$4:$EH$8,BJ$14,0)*$D97,IF($C97=BJ$17,$G$5*$D97,""))</f>
        <v/>
      </c>
      <c r="BK97" s="34" t="str">
        <f>IF(BJ97&lt;&gt;"",HLOOKUP(COUNT($F97:BJ97)+1,$G$4:$EH$8,BK$14,0)*$D97,IF($C97=BK$17,$G$5*$D97,""))</f>
        <v/>
      </c>
      <c r="BL97" s="34" t="str">
        <f>IF(BK97&lt;&gt;"",HLOOKUP(COUNT($F97:BK97)+1,$G$4:$EH$8,BL$14,0)*$D97,IF($C97=BL$17,$G$5*$D97,""))</f>
        <v/>
      </c>
      <c r="BM97" s="34" t="str">
        <f>IF(BL97&lt;&gt;"",HLOOKUP(COUNT($F97:BL97)+1,$G$4:$EH$8,BM$14,0)*$D97,IF($C97=BM$17,$G$5*$D97,""))</f>
        <v/>
      </c>
      <c r="BN97" s="34" t="str">
        <f>IF(BM97&lt;&gt;"",HLOOKUP(COUNT($F97:BM97)+1,$G$4:$EH$8,BN$14,0)*$D97,IF($C97=BN$17,$G$5*$D97,""))</f>
        <v/>
      </c>
      <c r="BO97" s="34" t="str">
        <f>IF(BN97&lt;&gt;"",HLOOKUP(COUNT($F97:BN97)+1,$G$4:$EH$8,BO$14,0)*$D97,IF($C97=BO$17,$G$5*$D97,""))</f>
        <v/>
      </c>
      <c r="BP97" s="34" t="str">
        <f>IF(BO97&lt;&gt;"",HLOOKUP(COUNT($F97:BO97)+1,$G$4:$EH$8,BP$14,0)*$D97,IF($C97=BP$17,$G$5*$D97,""))</f>
        <v/>
      </c>
      <c r="BQ97" s="34" t="str">
        <f>IF(BP97&lt;&gt;"",HLOOKUP(COUNT($F97:BP97)+1,$G$4:$EH$8,BQ$14,0)*$D97,IF($C97=BQ$17,$G$5*$D97,""))</f>
        <v/>
      </c>
      <c r="BR97" s="34" t="str">
        <f>IF(BQ97&lt;&gt;"",HLOOKUP(COUNT($F97:BQ97)+1,$G$4:$EH$8,BR$14,0)*$D97,IF($C97=BR$17,$G$5*$D97,""))</f>
        <v/>
      </c>
      <c r="BS97" s="34" t="str">
        <f>IF(BR97&lt;&gt;"",HLOOKUP(COUNT($F97:BR97)+1,$G$4:$EH$8,BS$14,0)*$D97,IF($C97=BS$17,$G$5*$D97,""))</f>
        <v/>
      </c>
      <c r="BT97" s="34" t="str">
        <f>IF(BS97&lt;&gt;"",HLOOKUP(COUNT($F97:BS97)+1,$G$4:$EH$8,BT$14,0)*$D97,IF($C97=BT$17,$G$5*$D97,""))</f>
        <v/>
      </c>
      <c r="BU97" s="34" t="str">
        <f>IF(BT97&lt;&gt;"",HLOOKUP(COUNT($F97:BT97)+1,$G$4:$EH$8,BU$14,0)*$D97,IF($C97=BU$17,$G$5*$D97,""))</f>
        <v/>
      </c>
      <c r="BV97" s="34" t="str">
        <f>IF(BU97&lt;&gt;"",HLOOKUP(COUNT($F97:BU97)+1,$G$4:$EH$8,BV$14,0)*$D97,IF($C97=BV$17,$G$5*$D97,""))</f>
        <v/>
      </c>
      <c r="BW97" s="34" t="str">
        <f>IF(BV97&lt;&gt;"",HLOOKUP(COUNT($F97:BV97)+1,$G$4:$EH$8,BW$14,0)*$D97,IF($C97=BW$17,$G$5*$D97,""))</f>
        <v/>
      </c>
      <c r="BX97" s="34" t="str">
        <f>IF(BW97&lt;&gt;"",HLOOKUP(COUNT($F97:BW97)+1,$G$4:$EH$8,BX$14,0)*$D97,IF($C97=BX$17,$G$5*$D97,""))</f>
        <v/>
      </c>
      <c r="BY97" s="34" t="str">
        <f>IF(BX97&lt;&gt;"",HLOOKUP(COUNT($F97:BX97)+1,$G$4:$EH$8,BY$14,0)*$D97,IF($C97=BY$17,$G$5*$D97,""))</f>
        <v/>
      </c>
      <c r="BZ97" s="34" t="str">
        <f>IF(BY97&lt;&gt;"",HLOOKUP(COUNT($F97:BY97)+1,$G$4:$EH$8,BZ$14,0)*$D97,IF($C97=BZ$17,$G$5*$D97,""))</f>
        <v/>
      </c>
      <c r="CA97" s="34" t="str">
        <f>IF(BZ97&lt;&gt;"",HLOOKUP(COUNT($F97:BZ97)+1,$G$4:$EH$8,CA$14,0)*$D97,IF($C97=CA$17,$G$5*$D97,""))</f>
        <v/>
      </c>
      <c r="CB97" s="34" t="str">
        <f>IF(CA97&lt;&gt;"",HLOOKUP(COUNT($F97:CA97)+1,$G$4:$EH$8,CB$14,0)*$D97,IF($C97=CB$17,$G$5*$D97,""))</f>
        <v/>
      </c>
      <c r="CC97" s="34" t="str">
        <f>IF(CB97&lt;&gt;"",HLOOKUP(COUNT($F97:CB97)+1,$G$4:$EH$8,CC$14,0)*$D97,IF($C97=CC$17,$G$5*$D97,""))</f>
        <v/>
      </c>
      <c r="CD97" s="34" t="str">
        <f>IF(CC97&lt;&gt;"",HLOOKUP(COUNT($F97:CC97)+1,$G$4:$EH$8,CD$14,0)*$D97,IF($C97=CD$17,$G$5*$D97,""))</f>
        <v/>
      </c>
      <c r="CE97" s="34" t="str">
        <f>IF(CD97&lt;&gt;"",HLOOKUP(COUNT($F97:CD97)+1,$G$4:$EH$8,CE$14,0)*$D97,IF($C97=CE$17,$G$5*$D97,""))</f>
        <v/>
      </c>
      <c r="CF97" s="34" t="str">
        <f>IF(CE97&lt;&gt;"",HLOOKUP(COUNT($F97:CE97)+1,$G$4:$EH$8,CF$14,0)*$D97,IF($C97=CF$17,$G$5*$D97,""))</f>
        <v/>
      </c>
      <c r="CG97" s="34">
        <f>IF(CF97&lt;&gt;"",HLOOKUP(COUNT($F97:CF97)+1,$G$4:$EH$8,CG$14,0)*$D97,IF($C97=CG$17,$G$5*$D97,""))</f>
        <v>0</v>
      </c>
      <c r="CH97" s="34">
        <f>IF(CG97&lt;&gt;"",HLOOKUP(COUNT($F97:CG97)+1,$G$4:$EH$8,CH$14,0)*$D97,IF($C97=CH$17,$G$5*$D97,""))</f>
        <v>0</v>
      </c>
      <c r="CI97" s="34" t="e">
        <f>IF(CH97&lt;&gt;"",HLOOKUP(COUNT($F97:CH97)+1,$G$4:$EH$8,CI$14,0)*$D97,IF($C97=CI$17,$G$5*$D97,""))</f>
        <v>#VALUE!</v>
      </c>
      <c r="CJ97" s="34" t="e">
        <f>IF(CI97&lt;&gt;"",HLOOKUP(COUNT($F97:CI97)+1,$G$4:$EH$8,CJ$14,0)*$D97,IF($C97=CJ$17,$G$5*$D97,""))</f>
        <v>#VALUE!</v>
      </c>
      <c r="CK97" s="34" t="e">
        <f>IF(CJ97&lt;&gt;"",HLOOKUP(COUNT($F97:CJ97)+1,$G$4:$EH$8,CK$14,0)*$D97,IF($C97=CK$17,$G$5*$D97,""))</f>
        <v>#VALUE!</v>
      </c>
      <c r="CL97" s="34" t="e">
        <f>IF(CK97&lt;&gt;"",HLOOKUP(COUNT($F97:CK97)+1,$G$4:$EH$8,CL$14,0)*$D97,IF($C97=CL$17,$G$5*$D97,""))</f>
        <v>#VALUE!</v>
      </c>
      <c r="CM97" s="34" t="e">
        <f>IF(CL97&lt;&gt;"",HLOOKUP(COUNT($F97:CL97)+1,$G$4:$EH$8,CM$14,0)*$D97,IF($C97=CM$17,$G$5*$D97,""))</f>
        <v>#VALUE!</v>
      </c>
      <c r="CN97" s="34" t="e">
        <f>IF(CM97&lt;&gt;"",HLOOKUP(COUNT($F97:CM97)+1,$G$4:$EH$8,CN$14,0)*$D97,IF($C97=CN$17,$G$5*$D97,""))</f>
        <v>#VALUE!</v>
      </c>
      <c r="CO97" s="34" t="e">
        <f>IF(CN97&lt;&gt;"",HLOOKUP(COUNT($F97:CN97)+1,$G$4:$EH$8,CO$14,0)*$D97,IF($C97=CO$17,$G$5*$D97,""))</f>
        <v>#VALUE!</v>
      </c>
      <c r="CP97" s="34" t="e">
        <f>IF(CO97&lt;&gt;"",HLOOKUP(COUNT($F97:CO97)+1,$G$4:$EH$8,CP$14,0)*$D97,IF($C97=CP$17,$G$5*$D97,""))</f>
        <v>#VALUE!</v>
      </c>
      <c r="CQ97" s="34" t="e">
        <f>IF(CP97&lt;&gt;"",HLOOKUP(COUNT($F97:CP97)+1,$G$4:$EH$8,CQ$14,0)*$D97,IF($C97=CQ$17,$G$5*$D97,""))</f>
        <v>#VALUE!</v>
      </c>
      <c r="CR97" s="34" t="e">
        <f>IF(CQ97&lt;&gt;"",HLOOKUP(COUNT($F97:CQ97)+1,$G$4:$EH$8,CR$14,0)*$D97,IF($C97=CR$17,$G$5*$D97,""))</f>
        <v>#VALUE!</v>
      </c>
      <c r="CS97" s="34" t="e">
        <f>IF(CR97&lt;&gt;"",HLOOKUP(COUNT($F97:CR97)+1,$G$4:$EH$8,CS$14,0)*$D97,IF($C97=CS$17,$G$5*$D97,""))</f>
        <v>#VALUE!</v>
      </c>
      <c r="CT97" s="34" t="e">
        <f>IF(CS97&lt;&gt;"",HLOOKUP(COUNT($F97:CS97)+1,$G$4:$EH$8,CT$14,0)*$D97,IF($C97=CT$17,$G$5*$D97,""))</f>
        <v>#VALUE!</v>
      </c>
      <c r="CU97" s="34" t="e">
        <f>IF(CT97&lt;&gt;"",HLOOKUP(COUNT($F97:CT97)+1,$G$4:$EH$8,CU$14,0)*$D97,IF($C97=CU$17,$G$5*$D97,""))</f>
        <v>#VALUE!</v>
      </c>
      <c r="CV97" s="34" t="e">
        <f>IF(CU97&lt;&gt;"",HLOOKUP(COUNT($F97:CU97)+1,$G$4:$EH$8,CV$14,0)*$D97,IF($C97=CV$17,$G$5*$D97,""))</f>
        <v>#VALUE!</v>
      </c>
      <c r="CW97" s="34" t="e">
        <f>IF(CV97&lt;&gt;"",HLOOKUP(COUNT($F97:CV97)+1,$G$4:$EH$8,CW$14,0)*$D97,IF($C97=CW$17,$G$5*$D97,""))</f>
        <v>#VALUE!</v>
      </c>
      <c r="CX97" s="34" t="e">
        <f>IF(CW97&lt;&gt;"",HLOOKUP(COUNT($F97:CW97)+1,$G$4:$EH$8,CX$14,0)*$D97,IF($C97=CX$17,$G$5*$D97,""))</f>
        <v>#VALUE!</v>
      </c>
      <c r="CY97" s="34" t="e">
        <f>IF(CX97&lt;&gt;"",HLOOKUP(COUNT($F97:CX97)+1,$G$4:$EH$8,CY$14,0)*$D97,IF($C97=CY$17,$G$5*$D97,""))</f>
        <v>#VALUE!</v>
      </c>
      <c r="CZ97" s="34" t="e">
        <f>IF(CY97&lt;&gt;"",HLOOKUP(COUNT($F97:CY97)+1,$G$4:$EH$8,CZ$14,0)*$D97,IF($C97=CZ$17,$G$5*$D97,""))</f>
        <v>#VALUE!</v>
      </c>
      <c r="DA97" s="34" t="e">
        <f>IF(CZ97&lt;&gt;"",HLOOKUP(COUNT($F97:CZ97)+1,$G$4:$EH$8,DA$14,0)*$D97,IF($C97=DA$17,$G$5*$D97,""))</f>
        <v>#VALUE!</v>
      </c>
      <c r="DB97" s="34" t="e">
        <f>IF(DA97&lt;&gt;"",HLOOKUP(COUNT($F97:DA97)+1,$G$4:$EH$8,DB$14,0)*$D97,IF($C97=DB$17,$G$5*$D97,""))</f>
        <v>#VALUE!</v>
      </c>
      <c r="DC97" s="34" t="e">
        <f>IF(DB97&lt;&gt;"",HLOOKUP(COUNT($F97:DB97)+1,$G$4:$EH$8,DC$14,0)*$D97,IF($C97=DC$17,$G$5*$D97,""))</f>
        <v>#VALUE!</v>
      </c>
      <c r="DD97" s="34" t="e">
        <f>IF(DC97&lt;&gt;"",HLOOKUP(COUNT($F97:DC97)+1,$G$4:$EH$8,DD$14,0)*$D97,IF($C97=DD$17,$G$5*$D97,""))</f>
        <v>#VALUE!</v>
      </c>
      <c r="DE97" s="34" t="e">
        <f>IF(DD97&lt;&gt;"",HLOOKUP(COUNT($F97:DD97)+1,$G$4:$EH$8,DE$14,0)*$D97,IF($C97=DE$17,$G$5*$D97,""))</f>
        <v>#VALUE!</v>
      </c>
      <c r="DF97" s="34" t="e">
        <f>IF(DE97&lt;&gt;"",HLOOKUP(COUNT($F97:DE97)+1,$G$4:$EH$8,DF$14,0)*$D97,IF($C97=DF$17,$G$5*$D97,""))</f>
        <v>#VALUE!</v>
      </c>
      <c r="DG97" s="34" t="e">
        <f>IF(DF97&lt;&gt;"",HLOOKUP(COUNT($F97:DF97)+1,$G$4:$EH$8,DG$14,0)*$D97,IF($C97=DG$17,$G$5*$D97,""))</f>
        <v>#VALUE!</v>
      </c>
      <c r="DH97" s="34" t="e">
        <f>IF(DG97&lt;&gt;"",HLOOKUP(COUNT($F97:DG97)+1,$G$4:$EH$8,DH$14,0)*$D97,IF($C97=DH$17,$G$5*$D97,""))</f>
        <v>#VALUE!</v>
      </c>
      <c r="DI97" s="34" t="e">
        <f>IF(DH97&lt;&gt;"",HLOOKUP(COUNT($F97:DH97)+1,$G$4:$EH$8,DI$14,0)*$D97,IF($C97=DI$17,$G$5*$D97,""))</f>
        <v>#VALUE!</v>
      </c>
      <c r="DJ97" s="34" t="e">
        <f>IF(DI97&lt;&gt;"",HLOOKUP(COUNT($F97:DI97)+1,$G$4:$EH$8,DJ$14,0)*$D97,IF($C97=DJ$17,$G$5*$D97,""))</f>
        <v>#VALUE!</v>
      </c>
      <c r="DK97" s="34" t="e">
        <f>IF(DJ97&lt;&gt;"",HLOOKUP(COUNT($F97:DJ97)+1,$G$4:$EH$8,DK$14,0)*$D97,IF($C97=DK$17,$G$5*$D97,""))</f>
        <v>#VALUE!</v>
      </c>
      <c r="DL97" s="34" t="e">
        <f>IF(DK97&lt;&gt;"",HLOOKUP(COUNT($F97:DK97)+1,$G$4:$EH$8,DL$14,0)*$D97,IF($C97=DL$17,$G$5*$D97,""))</f>
        <v>#VALUE!</v>
      </c>
      <c r="DM97" s="34" t="e">
        <f>IF(DL97&lt;&gt;"",HLOOKUP(COUNT($F97:DL97)+1,$G$4:$EH$8,DM$14,0)*$D97,IF($C97=DM$17,$G$5*$D97,""))</f>
        <v>#VALUE!</v>
      </c>
      <c r="DN97" s="34" t="e">
        <f>IF(DM97&lt;&gt;"",HLOOKUP(COUNT($F97:DM97)+1,$G$4:$EH$8,DN$14,0)*$D97,IF($C97=DN$17,$G$5*$D97,""))</f>
        <v>#VALUE!</v>
      </c>
      <c r="DO97" s="34" t="e">
        <f>IF(DN97&lt;&gt;"",HLOOKUP(COUNT($F97:DN97)+1,$G$4:$EH$8,DO$14,0)*$D97,IF($C97=DO$17,$G$5*$D97,""))</f>
        <v>#VALUE!</v>
      </c>
      <c r="DP97" s="34" t="e">
        <f>IF(DO97&lt;&gt;"",HLOOKUP(COUNT($F97:DO97)+1,$G$4:$EH$8,DP$14,0)*$D97,IF($C97=DP$17,$G$5*$D97,""))</f>
        <v>#VALUE!</v>
      </c>
      <c r="DQ97" s="34" t="e">
        <f>IF(DP97&lt;&gt;"",HLOOKUP(COUNT($F97:DP97)+1,$G$4:$EH$8,DQ$14,0)*$D97,IF($C97=DQ$17,$G$5*$D97,""))</f>
        <v>#VALUE!</v>
      </c>
      <c r="DR97" s="34" t="e">
        <f>IF(DQ97&lt;&gt;"",HLOOKUP(COUNT($F97:DQ97)+1,$G$4:$EH$8,DR$14,0)*$D97,IF($C97=DR$17,$G$5*$D97,""))</f>
        <v>#VALUE!</v>
      </c>
      <c r="DS97" s="34" t="e">
        <f>IF(DR97&lt;&gt;"",HLOOKUP(COUNT($F97:DR97)+1,$G$4:$EH$8,DS$14,0)*$D97,IF($C97=DS$17,$G$5*$D97,""))</f>
        <v>#VALUE!</v>
      </c>
      <c r="DT97" s="34" t="e">
        <f>IF(DS97&lt;&gt;"",HLOOKUP(COUNT($F97:DS97)+1,$G$4:$EH$8,DT$14,0)*$D97,IF($C97=DT$17,$G$5*$D97,""))</f>
        <v>#VALUE!</v>
      </c>
      <c r="DU97" s="34" t="e">
        <f>IF(DT97&lt;&gt;"",HLOOKUP(COUNT($F97:DT97)+1,$G$4:$EH$8,DU$14,0)*$D97,IF($C97=DU$17,$G$5*$D97,""))</f>
        <v>#VALUE!</v>
      </c>
      <c r="DV97" s="34" t="e">
        <f>IF(DU97&lt;&gt;"",HLOOKUP(COUNT($F97:DU97)+1,$G$4:$EH$8,DV$14,0)*$D97,IF($C97=DV$17,$G$5*$D97,""))</f>
        <v>#VALUE!</v>
      </c>
      <c r="DX97" s="34" t="str">
        <f>IF(DW97&lt;&gt;"",HLOOKUP(COUNT($DW97:DW97)+1,$G$4:$CX$8,DX$14,0)*$D97,IF($C97=DX$17,$G$6*$D97,""))</f>
        <v/>
      </c>
      <c r="DY97" s="34" t="str">
        <f>IF(DX97&lt;&gt;"",HLOOKUP(COUNT($DW97:DX97)+1,$G$4:$CX$8,DY$14,0)*$D97,IF($C97=DY$17,$G$6*$D97,""))</f>
        <v/>
      </c>
      <c r="DZ97" s="34" t="str">
        <f>IF(DY97&lt;&gt;"",HLOOKUP(COUNT($DW97:DY97)+1,$G$4:$CX$8,DZ$14,0)*$D97,IF($C97=DZ$17,$G$6*$D97,""))</f>
        <v/>
      </c>
      <c r="EA97" s="34" t="str">
        <f>IF(DZ97&lt;&gt;"",HLOOKUP(COUNT($DW97:DZ97)+1,$G$4:$CX$8,EA$14,0)*$D97,IF($C97=EA$17,$G$6*$D97,""))</f>
        <v/>
      </c>
      <c r="EB97" s="34" t="str">
        <f>IF(EA97&lt;&gt;"",HLOOKUP(COUNT($DW97:EA97)+1,$G$4:$CX$8,EB$14,0)*$D97,IF($C97=EB$17,$G$6*$D97,""))</f>
        <v/>
      </c>
      <c r="EC97" s="34" t="str">
        <f>IF(EB97&lt;&gt;"",HLOOKUP(COUNT($DW97:EB97)+1,$G$4:$CX$8,EC$14,0)*$D97,IF($C97=EC$17,$G$6*$D97,""))</f>
        <v/>
      </c>
      <c r="ED97" s="34" t="str">
        <f>IF(EC97&lt;&gt;"",HLOOKUP(COUNT($DW97:EC97)+1,$G$4:$CX$8,ED$14,0)*$D97,IF($C97=ED$17,$G$6*$D97,""))</f>
        <v/>
      </c>
      <c r="EE97" s="34" t="str">
        <f>IF(ED97&lt;&gt;"",HLOOKUP(COUNT($DW97:ED97)+1,$G$4:$CX$8,EE$14,0)*$D97,IF($C97=EE$17,$G$6*$D97,""))</f>
        <v/>
      </c>
      <c r="EF97" s="34" t="str">
        <f>IF(EE97&lt;&gt;"",HLOOKUP(COUNT($DW97:EE97)+1,$G$4:$CX$8,EF$14,0)*$D97,IF($C97=EF$17,$G$6*$D97,""))</f>
        <v/>
      </c>
      <c r="EG97" s="34" t="str">
        <f>IF(EF97&lt;&gt;"",HLOOKUP(COUNT($DW97:EF97)+1,$G$4:$CX$8,EG$14,0)*$D97,IF($C97=EG$17,$G$6*$D97,""))</f>
        <v/>
      </c>
      <c r="EH97" s="34" t="str">
        <f>IF(EG97&lt;&gt;"",HLOOKUP(COUNT($DW97:EG97)+1,$G$4:$CX$8,EH$14,0)*$D97,IF($C97=EH$17,$G$6*$D97,""))</f>
        <v/>
      </c>
      <c r="EI97" s="34" t="str">
        <f>IF(EH97&lt;&gt;"",HLOOKUP(COUNT($DW97:EH97)+1,$G$4:$CX$8,EI$14,0)*$D97,IF($C97=EI$17,$G$6*$D97,""))</f>
        <v/>
      </c>
      <c r="EJ97" s="34" t="str">
        <f>IF(EI97&lt;&gt;"",HLOOKUP(COUNT($DW97:EI97)+1,$G$4:$CX$8,EJ$14,0)*$D97,IF($C97=EJ$17,$G$6*$D97,""))</f>
        <v/>
      </c>
      <c r="EK97" s="34" t="str">
        <f>IF(EJ97&lt;&gt;"",HLOOKUP(COUNT($DW97:EJ97)+1,$G$4:$CX$8,EK$14,0)*$D97,IF($C97=EK$17,$G$6*$D97,""))</f>
        <v/>
      </c>
      <c r="EL97" s="34" t="str">
        <f>IF(EK97&lt;&gt;"",HLOOKUP(COUNT($DW97:EK97)+1,$G$4:$CX$8,EL$14,0)*$D97,IF($C97=EL$17,$G$6*$D97,""))</f>
        <v/>
      </c>
      <c r="EM97" s="34" t="str">
        <f>IF(EL97&lt;&gt;"",HLOOKUP(COUNT($DW97:EL97)+1,$G$4:$CX$8,EM$14,0)*$D97,IF($C97=EM$17,$G$6*$D97,""))</f>
        <v/>
      </c>
      <c r="EN97" s="34" t="str">
        <f>IF(EM97&lt;&gt;"",HLOOKUP(COUNT($DW97:EM97)+1,$G$4:$CX$8,EN$14,0)*$D97,IF($C97=EN$17,$G$6*$D97,""))</f>
        <v/>
      </c>
      <c r="EO97" s="34" t="str">
        <f>IF(EN97&lt;&gt;"",HLOOKUP(COUNT($DW97:EN97)+1,$G$4:$CX$8,EO$14,0)*$D97,IF($C97=EO$17,$G$6*$D97,""))</f>
        <v/>
      </c>
      <c r="EP97" s="34" t="str">
        <f>IF(EO97&lt;&gt;"",HLOOKUP(COUNT($DW97:EO97)+1,$G$4:$CX$8,EP$14,0)*$D97,IF($C97=EP$17,$G$6*$D97,""))</f>
        <v/>
      </c>
      <c r="EQ97" s="34" t="str">
        <f>IF(EP97&lt;&gt;"",HLOOKUP(COUNT($DW97:EP97)+1,$G$4:$CX$8,EQ$14,0)*$D97,IF($C97=EQ$17,$G$6*$D97,""))</f>
        <v/>
      </c>
      <c r="ER97" s="34" t="str">
        <f>IF(EQ97&lt;&gt;"",HLOOKUP(COUNT($DW97:EQ97)+1,$G$4:$CX$8,ER$14,0)*$D97,IF($C97=ER$17,$G$6*$D97,""))</f>
        <v/>
      </c>
      <c r="ES97" s="34" t="str">
        <f>IF(ER97&lt;&gt;"",HLOOKUP(COUNT($DW97:ER97)+1,$G$4:$CX$8,ES$14,0)*$D97,IF($C97=ES$17,$G$6*$D97,""))</f>
        <v/>
      </c>
      <c r="ET97" s="34" t="str">
        <f>IF(ES97&lt;&gt;"",HLOOKUP(COUNT($DW97:ES97)+1,$G$4:$CX$8,ET$14,0)*$D97,IF($C97=ET$17,$G$6*$D97,""))</f>
        <v/>
      </c>
      <c r="EU97" s="34" t="str">
        <f>IF(ET97&lt;&gt;"",HLOOKUP(COUNT($DW97:ET97)+1,$G$4:$CX$8,EU$14,0)*$D97,IF($C97=EU$17,$G$6*$D97,""))</f>
        <v/>
      </c>
      <c r="EV97" s="34" t="str">
        <f>IF(EU97&lt;&gt;"",HLOOKUP(COUNT($DW97:EU97)+1,$G$4:$CX$8,EV$14,0)*$D97,IF($C97=EV$17,$G$6*$D97,""))</f>
        <v/>
      </c>
      <c r="EW97" s="34" t="str">
        <f>IF(EV97&lt;&gt;"",HLOOKUP(COUNT($DW97:EV97)+1,$G$4:$CX$8,EW$14,0)*$D97,IF($C97=EW$17,$G$6*$D97,""))</f>
        <v/>
      </c>
      <c r="EX97" s="34" t="str">
        <f>IF(EW97&lt;&gt;"",HLOOKUP(COUNT($DW97:EW97)+1,$G$4:$CX$8,EX$14,0)*$D97,IF($C97=EX$17,$G$6*$D97,""))</f>
        <v/>
      </c>
      <c r="EY97" s="34" t="str">
        <f>IF(EX97&lt;&gt;"",HLOOKUP(COUNT($DW97:EX97)+1,$G$4:$CX$8,EY$14,0)*$D97,IF($C97=EY$17,$G$6*$D97,""))</f>
        <v/>
      </c>
      <c r="EZ97" s="34" t="str">
        <f>IF(EY97&lt;&gt;"",HLOOKUP(COUNT($DW97:EY97)+1,$G$4:$CX$8,EZ$14,0)*$D97,IF($C97=EZ$17,$G$6*$D97,""))</f>
        <v/>
      </c>
      <c r="FA97" s="34" t="str">
        <f>IF(EZ97&lt;&gt;"",HLOOKUP(COUNT($DW97:EZ97)+1,$G$4:$CX$8,FA$14,0)*$D97,IF($C97=FA$17,$G$6*$D97,""))</f>
        <v/>
      </c>
      <c r="FB97" s="34" t="str">
        <f>IF(FA97&lt;&gt;"",HLOOKUP(COUNT($DW97:FA97)+1,$G$4:$CX$8,FB$14,0)*$D97,IF($C97=FB$17,$G$6*$D97,""))</f>
        <v/>
      </c>
      <c r="FC97" s="34" t="str">
        <f>IF(FB97&lt;&gt;"",HLOOKUP(COUNT($DW97:FB97)+1,$G$4:$CX$8,FC$14,0)*$D97,IF($C97=FC$17,$G$6*$D97,""))</f>
        <v/>
      </c>
      <c r="FD97" s="34" t="str">
        <f>IF(FC97&lt;&gt;"",HLOOKUP(COUNT($DW97:FC97)+1,$G$4:$CX$8,FD$14,0)*$D97,IF($C97=FD$17,$G$6*$D97,""))</f>
        <v/>
      </c>
      <c r="FE97" s="34" t="str">
        <f>IF(FD97&lt;&gt;"",HLOOKUP(COUNT($DW97:FD97)+1,$G$4:$CX$8,FE$14,0)*$D97,IF($C97=FE$17,$G$6*$D97,""))</f>
        <v/>
      </c>
      <c r="FF97" s="34" t="str">
        <f>IF(FE97&lt;&gt;"",HLOOKUP(COUNT($DW97:FE97)+1,$G$4:$CX$8,FF$14,0)*$D97,IF($C97=FF$17,$G$6*$D97,""))</f>
        <v/>
      </c>
      <c r="FG97" s="34" t="str">
        <f>IF(FF97&lt;&gt;"",HLOOKUP(COUNT($DW97:FF97)+1,$G$4:$CX$8,FG$14,0)*$D97,IF($C97=FG$17,$G$6*$D97,""))</f>
        <v/>
      </c>
      <c r="FH97" s="34" t="str">
        <f>IF(FG97&lt;&gt;"",HLOOKUP(COUNT($DW97:FG97)+1,$G$4:$CX$8,FH$14,0)*$D97,IF($C97=FH$17,$G$6*$D97,""))</f>
        <v/>
      </c>
      <c r="FI97" s="34" t="str">
        <f>IF(FH97&lt;&gt;"",HLOOKUP(COUNT($DW97:FH97)+1,$G$4:$CX$8,FI$14,0)*$D97,IF($C97=FI$17,$G$6*$D97,""))</f>
        <v/>
      </c>
      <c r="FJ97" s="34" t="str">
        <f>IF(FI97&lt;&gt;"",HLOOKUP(COUNT($DW97:FI97)+1,$G$4:$CX$8,FJ$14,0)*$D97,IF($C97=FJ$17,$G$6*$D97,""))</f>
        <v/>
      </c>
      <c r="FK97" s="34" t="str">
        <f>IF(FJ97&lt;&gt;"",HLOOKUP(COUNT($DW97:FJ97)+1,$G$4:$CX$8,FK$14,0)*$D97,IF($C97=FK$17,$G$6*$D97,""))</f>
        <v/>
      </c>
      <c r="FL97" s="34" t="str">
        <f>IF(FK97&lt;&gt;"",HLOOKUP(COUNT($DW97:FK97)+1,$G$4:$CX$8,FL$14,0)*$D97,IF($C97=FL$17,$G$6*$D97,""))</f>
        <v/>
      </c>
      <c r="FM97" s="34" t="str">
        <f>IF(FL97&lt;&gt;"",HLOOKUP(COUNT($DW97:FL97)+1,$G$4:$CX$8,FM$14,0)*$D97,IF($C97=FM$17,$G$6*$D97,""))</f>
        <v/>
      </c>
      <c r="FN97" s="34" t="str">
        <f>IF(FM97&lt;&gt;"",HLOOKUP(COUNT($DW97:FM97)+1,$G$4:$CX$8,FN$14,0)*$D97,IF($C97=FN$17,$G$6*$D97,""))</f>
        <v/>
      </c>
      <c r="FO97" s="34" t="str">
        <f>IF(FN97&lt;&gt;"",HLOOKUP(COUNT($DW97:FN97)+1,$G$4:$CX$8,FO$14,0)*$D97,IF($C97=FO$17,$G$6*$D97,""))</f>
        <v/>
      </c>
      <c r="FP97" s="34" t="str">
        <f>IF(FO97&lt;&gt;"",HLOOKUP(COUNT($DW97:FO97)+1,$G$4:$CX$8,FP$14,0)*$D97,IF($C97=FP$17,$G$6*$D97,""))</f>
        <v/>
      </c>
      <c r="FQ97" s="34" t="str">
        <f>IF(FP97&lt;&gt;"",HLOOKUP(COUNT($DW97:FP97)+1,$G$4:$CX$8,FQ$14,0)*$D97,IF($C97=FQ$17,$G$6*$D97,""))</f>
        <v/>
      </c>
      <c r="FR97" s="34" t="str">
        <f>IF(FQ97&lt;&gt;"",HLOOKUP(COUNT($DW97:FQ97)+1,$G$4:$CX$8,FR$14,0)*$D97,IF($C97=FR$17,$G$6*$D97,""))</f>
        <v/>
      </c>
      <c r="FS97" s="34" t="str">
        <f>IF(FR97&lt;&gt;"",HLOOKUP(COUNT($DW97:FR97)+1,$G$4:$CX$8,FS$14,0)*$D97,IF($C97=FS$17,$G$6*$D97,""))</f>
        <v/>
      </c>
      <c r="FT97" s="34" t="str">
        <f>IF(FS97&lt;&gt;"",HLOOKUP(COUNT($DW97:FS97)+1,$G$4:$CX$8,FT$14,0)*$D97,IF($C97=FT$17,$G$6*$D97,""))</f>
        <v/>
      </c>
      <c r="FU97" s="34" t="str">
        <f>IF(FT97&lt;&gt;"",HLOOKUP(COUNT($DW97:FT97)+1,$G$4:$CX$8,FU$14,0)*$D97,IF($C97=FU$17,$G$6*$D97,""))</f>
        <v/>
      </c>
      <c r="FV97" s="34" t="str">
        <f>IF(FU97&lt;&gt;"",HLOOKUP(COUNT($DW97:FU97)+1,$G$4:$CX$8,FV$14,0)*$D97,IF($C97=FV$17,$G$6*$D97,""))</f>
        <v/>
      </c>
      <c r="FW97" s="34" t="str">
        <f>IF(FV97&lt;&gt;"",HLOOKUP(COUNT($DW97:FV97)+1,$G$4:$CX$8,FW$14,0)*$D97,IF($C97=FW$17,$G$6*$D97,""))</f>
        <v/>
      </c>
      <c r="FX97" s="34" t="str">
        <f>IF(FW97&lt;&gt;"",HLOOKUP(COUNT($DW97:FW97)+1,$G$4:$CX$8,FX$14,0)*$D97,IF($C97=FX$17,$G$6*$D97,""))</f>
        <v/>
      </c>
      <c r="FY97" s="34" t="str">
        <f>IF(FX97&lt;&gt;"",HLOOKUP(COUNT($DW97:FX97)+1,$G$4:$CX$8,FY$14,0)*$D97,IF($C97=FY$17,$G$6*$D97,""))</f>
        <v/>
      </c>
      <c r="FZ97" s="34" t="str">
        <f>IF(FY97&lt;&gt;"",HLOOKUP(COUNT($DW97:FY97)+1,$G$4:$CX$8,FZ$14,0)*$D97,IF($C97=FZ$17,$G$6*$D97,""))</f>
        <v/>
      </c>
      <c r="GA97" s="34" t="str">
        <f>IF(FZ97&lt;&gt;"",HLOOKUP(COUNT($DW97:FZ97)+1,$G$4:$CX$8,GA$14,0)*$D97,IF($C97=GA$17,$G$6*$D97,""))</f>
        <v/>
      </c>
      <c r="GB97" s="34" t="str">
        <f>IF(GA97&lt;&gt;"",HLOOKUP(COUNT($DW97:GA97)+1,$G$4:$CX$8,GB$14,0)*$D97,IF($C97=GB$17,$G$6*$D97,""))</f>
        <v/>
      </c>
      <c r="GC97" s="34" t="str">
        <f>IF(GB97&lt;&gt;"",HLOOKUP(COUNT($DW97:GB97)+1,$G$4:$CX$8,GC$14,0)*$D97,IF($C97=GC$17,$G$6*$D97,""))</f>
        <v/>
      </c>
      <c r="GD97" s="34" t="str">
        <f>IF(GC97&lt;&gt;"",HLOOKUP(COUNT($DW97:GC97)+1,$G$4:$CX$8,GD$14,0)*$D97,IF($C97=GD$17,$G$6*$D97,""))</f>
        <v/>
      </c>
      <c r="GE97" s="34" t="str">
        <f>IF(GD97&lt;&gt;"",HLOOKUP(COUNT($DW97:GD97)+1,$G$4:$CX$8,GE$14,0)*$D97,IF($C97=GE$17,$G$6*$D97,""))</f>
        <v/>
      </c>
      <c r="GF97" s="34" t="str">
        <f>IF(GE97&lt;&gt;"",HLOOKUP(COUNT($DW97:GE97)+1,$G$4:$CX$8,GF$14,0)*$D97,IF($C97=GF$17,$G$6*$D97,""))</f>
        <v/>
      </c>
      <c r="GG97" s="34" t="str">
        <f>IF(GF97&lt;&gt;"",HLOOKUP(COUNT($DW97:GF97)+1,$G$4:$CX$8,GG$14,0)*$D97,IF($C97=GG$17,$G$6*$D97,""))</f>
        <v/>
      </c>
      <c r="GH97" s="34" t="str">
        <f>IF(GG97&lt;&gt;"",HLOOKUP(COUNT($DW97:GG97)+1,$G$4:$CX$8,GH$14,0)*$D97,IF($C97=GH$17,$G$6*$D97,""))</f>
        <v/>
      </c>
      <c r="GI97" s="34" t="str">
        <f>IF(GH97&lt;&gt;"",HLOOKUP(COUNT($DW97:GH97)+1,$G$4:$CX$8,GI$14,0)*$D97,IF($C97=GI$17,$G$6*$D97,""))</f>
        <v/>
      </c>
      <c r="GJ97" s="34" t="str">
        <f>IF(GI97&lt;&gt;"",HLOOKUP(COUNT($DW97:GI97)+1,$G$4:$CX$8,GJ$14,0)*$D97,IF($C97=GJ$17,$G$6*$D97,""))</f>
        <v/>
      </c>
      <c r="GK97" s="34" t="str">
        <f>IF(GJ97&lt;&gt;"",HLOOKUP(COUNT($DW97:GJ97)+1,$G$4:$CX$8,GK$14,0)*$D97,IF($C97=GK$17,$G$6*$D97,""))</f>
        <v/>
      </c>
      <c r="GL97" s="34" t="str">
        <f>IF(GK97&lt;&gt;"",HLOOKUP(COUNT($DW97:GK97)+1,$G$4:$CX$8,GL$14,0)*$D97,IF($C97=GL$17,$G$6*$D97,""))</f>
        <v/>
      </c>
      <c r="GM97" s="34" t="str">
        <f>IF(GL97&lt;&gt;"",HLOOKUP(COUNT($DW97:GL97)+1,$G$4:$CX$8,GM$14,0)*$D97,IF($C97=GM$17,$G$6*$D97,""))</f>
        <v/>
      </c>
      <c r="GN97" s="34" t="str">
        <f>IF(GM97&lt;&gt;"",HLOOKUP(COUNT($DW97:GM97)+1,$G$4:$CX$8,GN$14,0)*$D97,IF($C97=GN$17,$G$6*$D97,""))</f>
        <v/>
      </c>
      <c r="GO97" s="34" t="str">
        <f>IF(GN97&lt;&gt;"",HLOOKUP(COUNT($DW97:GN97)+1,$G$4:$CX$8,GO$14,0)*$D97,IF($C97=GO$17,$G$6*$D97,""))</f>
        <v/>
      </c>
      <c r="GP97" s="34" t="str">
        <f>IF(GO97&lt;&gt;"",HLOOKUP(COUNT($DW97:GO97)+1,$G$4:$CX$8,GP$14,0)*$D97,IF($C97=GP$17,$G$6*$D97,""))</f>
        <v/>
      </c>
      <c r="GQ97" s="34" t="str">
        <f>IF(GP97&lt;&gt;"",HLOOKUP(COUNT($DW97:GP97)+1,$G$4:$CX$8,GQ$14,0)*$D97,IF($C97=GQ$17,$G$6*$D97,""))</f>
        <v/>
      </c>
      <c r="GR97" s="34" t="str">
        <f>IF(GQ97&lt;&gt;"",HLOOKUP(COUNT($DW97:GQ97)+1,$G$4:$CX$8,GR$14,0)*$D97,IF($C97=GR$17,$G$6*$D97,""))</f>
        <v/>
      </c>
      <c r="GS97" s="34" t="str">
        <f>IF(GR97&lt;&gt;"",HLOOKUP(COUNT($DW97:GR97)+1,$G$4:$CX$8,GS$14,0)*$D97,IF($C97=GS$17,$G$6*$D97,""))</f>
        <v/>
      </c>
      <c r="GT97" s="34" t="str">
        <f>IF(GS97&lt;&gt;"",HLOOKUP(COUNT($DW97:GS97)+1,$G$4:$CX$8,GT$14,0)*$D97,IF($C97=GT$17,$G$6*$D97,""))</f>
        <v/>
      </c>
      <c r="GU97" s="34" t="str">
        <f>IF(GT97&lt;&gt;"",HLOOKUP(COUNT($DW97:GT97)+1,$G$4:$CX$8,GU$14,0)*$D97,IF($C97=GU$17,$G$6*$D97,""))</f>
        <v/>
      </c>
      <c r="GV97" s="34" t="str">
        <f>IF(GU97&lt;&gt;"",HLOOKUP(COUNT($DW97:GU97)+1,$G$4:$CX$8,GV$14,0)*$D97,IF($C97=GV$17,$G$6*$D97,""))</f>
        <v/>
      </c>
      <c r="GW97" s="34" t="str">
        <f>IF(GV97&lt;&gt;"",HLOOKUP(COUNT($DW97:GV97)+1,$G$4:$CX$8,GW$14,0)*$D97,IF($C97=GW$17,$G$6*$D97,""))</f>
        <v/>
      </c>
      <c r="GX97" s="34">
        <f>IF(GW97&lt;&gt;"",HLOOKUP(COUNT($DW97:GW97)+1,$G$4:$CX$8,GX$14,0)*$D97,IF($C97=GX$17,$G$6*$D97,""))</f>
        <v>0</v>
      </c>
      <c r="GY97" s="34">
        <f>IF(GX97&lt;&gt;"",HLOOKUP(COUNT($DW97:GX97)+1,$G$4:$CX$8,GY$14,0)*$D97,IF($C97=GY$17,$G$6*$D97,""))</f>
        <v>7500</v>
      </c>
      <c r="GZ97" s="34">
        <f>IF(GY97&lt;&gt;"",HLOOKUP(COUNT($DW97:GY97)+1,$G$4:$CX$8,GZ$14,0)*$D97,IF($C97=GZ$17,$G$6*$D97,""))</f>
        <v>7500</v>
      </c>
      <c r="HA97" s="34">
        <f>IF(GZ97&lt;&gt;"",HLOOKUP(COUNT($DW97:GZ97)+1,$G$4:$CX$8,HA$14,0)*$D97,IF($C97=HA$17,$G$6*$D97,""))</f>
        <v>7500</v>
      </c>
      <c r="HB97" s="34">
        <f>IF(HA97&lt;&gt;"",HLOOKUP(COUNT($DW97:HA97)+1,$G$4:$CX$8,HB$14,0)*$D97,IF($C97=HB$17,$G$6*$D97,""))</f>
        <v>9048.4582084179765</v>
      </c>
      <c r="HC97" s="34">
        <f>IF(HB97&lt;&gt;"",HLOOKUP(COUNT($DW97:HB97)+1,$G$4:$CX$8,HC$14,0)*$D97,IF($C97=HC$17,$G$6*$D97,""))</f>
        <v>11310.572760522478</v>
      </c>
      <c r="HD97" s="34">
        <f>IF(HC97&lt;&gt;"",HLOOKUP(COUNT($DW97:HC97)+1,$G$4:$CX$8,HD$14,0)*$D97,IF($C97=HD$17,$G$6*$D97,""))</f>
        <v>13572.687312626966</v>
      </c>
      <c r="HE97" s="34">
        <f>IF(HD97&lt;&gt;"",HLOOKUP(COUNT($DW97:HD97)+1,$G$4:$CX$8,HE$14,0)*$D97,IF($C97=HE$17,$G$6*$D97,""))</f>
        <v>15744.31728264728</v>
      </c>
      <c r="HF97" s="34">
        <f>IF(HE97&lt;&gt;"",HLOOKUP(COUNT($DW97:HE97)+1,$G$4:$CX$8,HF$14,0)*$D97,IF($C97=HF$17,$G$6*$D97,""))</f>
        <v>17948.521702217906</v>
      </c>
      <c r="HG97" s="34">
        <f>IF(HF97&lt;&gt;"",HLOOKUP(COUNT($DW97:HF97)+1,$G$4:$CX$8,HG$14,0)*$D97,IF($C97=HG$17,$G$6*$D97,""))</f>
        <v>20281.829523506218</v>
      </c>
      <c r="HH97" s="34">
        <f>IF(HG97&lt;&gt;"",HLOOKUP(COUNT($DW97:HG97)+1,$G$4:$CX$8,HH$14,0)*$D97,IF($C97=HH$17,$G$6*$D97,""))</f>
        <v>22512.830771091903</v>
      </c>
      <c r="HI97" s="34">
        <f>IF(HH97&lt;&gt;"",HLOOKUP(COUNT($DW97:HH97)+1,$G$4:$CX$8,HI$14,0)*$D97,IF($C97=HI$17,$G$6*$D97,""))</f>
        <v>24764.113848201101</v>
      </c>
      <c r="HJ97" s="34">
        <f>IF(HI97&lt;&gt;"",HLOOKUP(COUNT($DW97:HI97)+1,$G$4:$CX$8,HJ$14,0)*$D97,IF($C97=HJ$17,$G$6*$D97,""))</f>
        <v>18573.085386150833</v>
      </c>
      <c r="HK97" s="34">
        <f>IF(HJ97&lt;&gt;"",HLOOKUP(COUNT($DW97:HJ97)+1,$G$4:$CX$8,HK$14,0)*$D97,IF($C97=HK$17,$G$6*$D97,""))</f>
        <v>17644.431116843283</v>
      </c>
      <c r="HL97" s="34">
        <f>IF(HK97&lt;&gt;"",HLOOKUP(COUNT($DW97:HK97)+1,$G$4:$CX$8,HL$14,0)*$D97,IF($C97=HL$17,$G$6*$D97,""))</f>
        <v>19408.874228527617</v>
      </c>
      <c r="HM97" s="34">
        <f>IF(HL97&lt;&gt;"",HLOOKUP(COUNT($DW97:HL97)+1,$G$4:$CX$8,HM$14,0)*$D97,IF($C97=HM$17,$G$6*$D97,""))</f>
        <v>21349.761651380388</v>
      </c>
      <c r="HN97" s="34">
        <f>IF(HM97&lt;&gt;"",HLOOKUP(COUNT($DW97:HM97)+1,$G$4:$CX$8,HN$14,0)*$D97,IF($C97=HN$17,$G$6*$D97,""))</f>
        <v>23484.73781651842</v>
      </c>
      <c r="HO97" s="34">
        <f>IF(HN97&lt;&gt;"",HLOOKUP(COUNT($DW97:HN97)+1,$G$4:$CX$8,HO$14,0)*$D97,IF($C97=HO$17,$G$6*$D97,""))</f>
        <v>25833.211598170259</v>
      </c>
      <c r="HP97" s="34">
        <f>IF(HO97&lt;&gt;"",HLOOKUP(COUNT($DW97:HO97)+1,$G$4:$CX$8,HP$14,0)*$D97,IF($C97=HP$17,$G$6*$D97,""))</f>
        <v>24541.551018261736</v>
      </c>
      <c r="HQ97" s="34">
        <f>IF(HP97&lt;&gt;"",HLOOKUP(COUNT($DW97:HP97)+1,$G$4:$CX$8,HQ$14,0)*$D97,IF($C97=HQ$17,$G$6*$D97,""))</f>
        <v>23314.473467348653</v>
      </c>
      <c r="HR97" s="34">
        <f>IF(HQ97&lt;&gt;"",HLOOKUP(COUNT($DW97:HQ97)+1,$G$4:$CX$8,HR$14,0)*$D97,IF($C97=HR$17,$G$6*$D97,""))</f>
        <v>24946.486610063057</v>
      </c>
      <c r="HS97" s="34">
        <f>IF(HR97&lt;&gt;"",HLOOKUP(COUNT($DW97:HR97)+1,$G$4:$CX$8,HS$14,0)*$D97,IF($C97=HS$17,$G$6*$D97,""))</f>
        <v>26692.740672767472</v>
      </c>
      <c r="HT97" s="34">
        <f>IF(HS97&lt;&gt;"",HLOOKUP(COUNT($DW97:HS97)+1,$G$4:$CX$8,HT$14,0)*$D97,IF($C97=HT$17,$G$6*$D97,""))</f>
        <v>28561.232519861194</v>
      </c>
      <c r="HU97" s="34">
        <f>IF(HT97&lt;&gt;"",HLOOKUP(COUNT($DW97:HT97)+1,$G$4:$CX$8,HU$14,0)*$D97,IF($C97=HU$17,$G$6*$D97,""))</f>
        <v>31417.355771847309</v>
      </c>
      <c r="HV97" s="34">
        <f>IF(HU97&lt;&gt;"",HLOOKUP(COUNT($DW97:HU97)+1,$G$4:$CX$8,HV$14,0)*$D97,IF($C97=HV$17,$G$6*$D97,""))</f>
        <v>26704.75240607022</v>
      </c>
      <c r="HW97" s="34">
        <f>IF(HV97&lt;&gt;"",HLOOKUP(COUNT($DW97:HV97)+1,$G$4:$CX$8,HW$14,0)*$D97,IF($C97=HW$17,$G$6*$D97,""))</f>
        <v>25369.514785766714</v>
      </c>
      <c r="HX97" s="34">
        <f>IF(HW97&lt;&gt;"",HLOOKUP(COUNT($DW97:HW97)+1,$G$4:$CX$8,HX$14,0)*$D97,IF($C97=HX$17,$G$6*$D97,""))</f>
        <v>26637.990525055047</v>
      </c>
      <c r="HY97" s="34">
        <f>IF(HX97&lt;&gt;"",HLOOKUP(COUNT($DW97:HX97)+1,$G$4:$CX$8,HY$14,0)*$D97,IF($C97=HY$17,$G$6*$D97,""))</f>
        <v>27969.890051307804</v>
      </c>
      <c r="HZ97" s="34">
        <f>IF(HY97&lt;&gt;"",HLOOKUP(COUNT($DW97:HY97)+1,$G$4:$CX$8,HZ$14,0)*$D97,IF($C97=HZ$17,$G$6*$D97,""))</f>
        <v>29368.38455387318</v>
      </c>
      <c r="IA97" s="34">
        <f>IF(HZ97&lt;&gt;"",HLOOKUP(COUNT($DW97:HZ97)+1,$G$4:$CX$8,IA$14,0)*$D97,IF($C97=IA$17,$G$6*$D97,""))</f>
        <v>31424.171472644306</v>
      </c>
      <c r="IB97" s="34">
        <f>IF(IA97&lt;&gt;"",HLOOKUP(COUNT($DW97:IA97)+1,$G$4:$CX$8,IB$14,0)*$D97,IF($C97=IB$17,$G$6*$D97,""))</f>
        <v>28281.754325379879</v>
      </c>
      <c r="IC97" s="34">
        <f>IF(IB97&lt;&gt;"",HLOOKUP(COUNT($DW97:IB97)+1,$G$4:$CX$8,IC$14,0)*$D97,IF($C97=IC$17,$G$6*$D97,""))</f>
        <v>25453.578892841902</v>
      </c>
      <c r="ID97" s="34">
        <f>IF(IC97&lt;&gt;"",HLOOKUP(COUNT($DW97:IC97)+1,$G$4:$CX$8,ID$14,0)*$D97,IF($C97=ID$17,$G$6*$D97,""))</f>
        <v>27235.329415340824</v>
      </c>
      <c r="IE97" s="34">
        <f>IF(ID97&lt;&gt;"",HLOOKUP(COUNT($DW97:ID97)+1,$G$4:$CX$8,IE$14,0)*$D97,IF($C97=IE$17,$G$6*$D97,""))</f>
        <v>29141.802474414675</v>
      </c>
      <c r="IF97" s="34">
        <f>IF(IE97&lt;&gt;"",HLOOKUP(COUNT($DW97:IE97)+1,$G$4:$CX$8,IF$14,0)*$D97,IF($C97=IF$17,$G$6*$D97,""))</f>
        <v>31181.728647623713</v>
      </c>
      <c r="IG97" s="34">
        <f>IF(IF97&lt;&gt;"",HLOOKUP(COUNT($DW97:IF97)+1,$G$4:$CX$8,IG$14,0)*$D97,IF($C97=IG$17,$G$6*$D97,""))</f>
        <v>33676.266939433612</v>
      </c>
      <c r="IH97" s="34">
        <f>IF(IG97&lt;&gt;"",HLOOKUP(COUNT($DW97:IG97)+1,$G$4:$CX$8,IH$14,0)*$D97,IF($C97=IH$17,$G$6*$D97,""))</f>
        <v>28961.589567912906</v>
      </c>
      <c r="II97" s="34">
        <f>IF(IH97&lt;&gt;"",HLOOKUP(COUNT($DW97:IH97)+1,$G$4:$CX$8,II$14,0)*$D97,IF($C97=II$17,$G$6*$D97,""))</f>
        <v>27513.510089517258</v>
      </c>
      <c r="IJ97" s="34">
        <f>IF(II97&lt;&gt;"",HLOOKUP(COUNT($DW97:II97)+1,$G$4:$CX$8,IJ$14,0)*$D97,IF($C97=IJ$17,$G$6*$D97,""))</f>
        <v>28889.18559399313</v>
      </c>
      <c r="IK97" s="34">
        <f>IF(IJ97&lt;&gt;"",HLOOKUP(COUNT($DW97:IJ97)+1,$G$4:$CX$8,IK$14,0)*$D97,IF($C97=IK$17,$G$6*$D97,""))</f>
        <v>30333.644873692774</v>
      </c>
      <c r="IL97" s="34">
        <f>IF(IK97&lt;&gt;"",HLOOKUP(COUNT($DW97:IK97)+1,$G$4:$CX$8,IL$14,0)*$D97,IF($C97=IL$17,$G$6*$D97,""))</f>
        <v>31850.327117377412</v>
      </c>
      <c r="IM97" s="34">
        <f>IF(IL97&lt;&gt;"",HLOOKUP(COUNT($DW97:IL97)+1,$G$4:$CX$8,IM$14,0)*$D97,IF($C97=IM$17,$G$6*$D97,""))</f>
        <v>34079.850015593824</v>
      </c>
      <c r="IO97" s="34" t="str">
        <f>IF(IN97&lt;&gt;"",HLOOKUP(COUNT($IN97:IN97)+1,$G$4:$EH$8,IO$14,0)*$D97,IF($C97=IO$17,$G$7*$D97,""))</f>
        <v/>
      </c>
      <c r="IP97" s="34" t="str">
        <f>IF(IO97&lt;&gt;"",HLOOKUP(COUNT($IN97:IO97)+1,$G$4:$EH$8,IP$14,0)*$D97,IF($C97=IP$17,$G$7*$D97,""))</f>
        <v/>
      </c>
      <c r="IQ97" s="34" t="str">
        <f>IF(IP97&lt;&gt;"",HLOOKUP(COUNT($IN97:IP97)+1,$G$4:$EH$8,IQ$14,0)*$D97,IF($C97=IQ$17,$G$7*$D97,""))</f>
        <v/>
      </c>
      <c r="IR97" s="34" t="str">
        <f>IF(IQ97&lt;&gt;"",HLOOKUP(COUNT($IN97:IQ97)+1,$G$4:$EH$8,IR$14,0)*$D97,IF($C97=IR$17,$G$7*$D97,""))</f>
        <v/>
      </c>
      <c r="IS97" s="34" t="str">
        <f>IF(IR97&lt;&gt;"",HLOOKUP(COUNT($IN97:IR97)+1,$G$4:$EH$8,IS$14,0)*$D97,IF($C97=IS$17,$G$7*$D97,""))</f>
        <v/>
      </c>
      <c r="IT97" s="34" t="str">
        <f>IF(IS97&lt;&gt;"",HLOOKUP(COUNT($IN97:IS97)+1,$G$4:$EH$8,IT$14,0)*$D97,IF($C97=IT$17,$G$7*$D97,""))</f>
        <v/>
      </c>
      <c r="IU97" s="34" t="str">
        <f>IF(IT97&lt;&gt;"",HLOOKUP(COUNT($IN97:IT97)+1,$G$4:$EH$8,IU$14,0)*$D97,IF($C97=IU$17,$G$7*$D97,""))</f>
        <v/>
      </c>
      <c r="IV97" s="34" t="str">
        <f>IF(IU97&lt;&gt;"",HLOOKUP(COUNT($IN97:IU97)+1,$G$4:$EH$8,IV$14,0)*$D97,IF($C97=IV$17,$G$7*$D97,""))</f>
        <v/>
      </c>
      <c r="IW97" s="34" t="str">
        <f>IF(IV97&lt;&gt;"",HLOOKUP(COUNT($IN97:IV97)+1,$G$4:$EH$8,IW$14,0)*$D97,IF($C97=IW$17,$G$7*$D97,""))</f>
        <v/>
      </c>
      <c r="IX97" s="34" t="str">
        <f>IF(IW97&lt;&gt;"",HLOOKUP(COUNT($IN97:IW97)+1,$G$4:$EH$8,IX$14,0)*$D97,IF($C97=IX$17,$G$7*$D97,""))</f>
        <v/>
      </c>
      <c r="IY97" s="34" t="str">
        <f>IF(IX97&lt;&gt;"",HLOOKUP(COUNT($IN97:IX97)+1,$G$4:$EH$8,IY$14,0)*$D97,IF($C97=IY$17,$G$7*$D97,""))</f>
        <v/>
      </c>
      <c r="IZ97" s="34" t="str">
        <f>IF(IY97&lt;&gt;"",HLOOKUP(COUNT($IN97:IY97)+1,$G$4:$EH$8,IZ$14,0)*$D97,IF($C97=IZ$17,$G$7*$D97,""))</f>
        <v/>
      </c>
      <c r="JA97" s="34" t="str">
        <f>IF(IZ97&lt;&gt;"",HLOOKUP(COUNT($IN97:IZ97)+1,$G$4:$EH$8,JA$14,0)*$D97,IF($C97=JA$17,$G$7*$D97,""))</f>
        <v/>
      </c>
      <c r="JB97" s="34" t="str">
        <f>IF(JA97&lt;&gt;"",HLOOKUP(COUNT($IN97:JA97)+1,$G$4:$EH$8,JB$14,0)*$D97,IF($C97=JB$17,$G$7*$D97,""))</f>
        <v/>
      </c>
      <c r="JC97" s="34" t="str">
        <f>IF(JB97&lt;&gt;"",HLOOKUP(COUNT($IN97:JB97)+1,$G$4:$EH$8,JC$14,0)*$D97,IF($C97=JC$17,$G$7*$D97,""))</f>
        <v/>
      </c>
      <c r="JD97" s="34" t="str">
        <f>IF(JC97&lt;&gt;"",HLOOKUP(COUNT($IN97:JC97)+1,$G$4:$EH$8,JD$14,0)*$D97,IF($C97=JD$17,$G$7*$D97,""))</f>
        <v/>
      </c>
      <c r="JE97" s="34" t="str">
        <f>IF(JD97&lt;&gt;"",HLOOKUP(COUNT($IN97:JD97)+1,$G$4:$EH$8,JE$14,0)*$D97,IF($C97=JE$17,$G$7*$D97,""))</f>
        <v/>
      </c>
      <c r="JF97" s="34" t="str">
        <f>IF(JE97&lt;&gt;"",HLOOKUP(COUNT($IN97:JE97)+1,$G$4:$EH$8,JF$14,0)*$D97,IF($C97=JF$17,$G$7*$D97,""))</f>
        <v/>
      </c>
      <c r="JG97" s="34" t="str">
        <f>IF(JF97&lt;&gt;"",HLOOKUP(COUNT($IN97:JF97)+1,$G$4:$EH$8,JG$14,0)*$D97,IF($C97=JG$17,$G$7*$D97,""))</f>
        <v/>
      </c>
      <c r="JH97" s="34" t="str">
        <f>IF(JG97&lt;&gt;"",HLOOKUP(COUNT($IN97:JG97)+1,$G$4:$EH$8,JH$14,0)*$D97,IF($C97=JH$17,$G$7*$D97,""))</f>
        <v/>
      </c>
      <c r="JI97" s="34" t="str">
        <f>IF(JH97&lt;&gt;"",HLOOKUP(COUNT($IN97:JH97)+1,$G$4:$EH$8,JI$14,0)*$D97,IF($C97=JI$17,$G$7*$D97,""))</f>
        <v/>
      </c>
      <c r="JJ97" s="34" t="str">
        <f>IF(JI97&lt;&gt;"",HLOOKUP(COUNT($IN97:JI97)+1,$G$4:$EH$8,JJ$14,0)*$D97,IF($C97=JJ$17,$G$7*$D97,""))</f>
        <v/>
      </c>
      <c r="JK97" s="34" t="str">
        <f>IF(JJ97&lt;&gt;"",HLOOKUP(COUNT($IN97:JJ97)+1,$G$4:$EH$8,JK$14,0)*$D97,IF($C97=JK$17,$G$7*$D97,""))</f>
        <v/>
      </c>
      <c r="JL97" s="34" t="str">
        <f>IF(JK97&lt;&gt;"",HLOOKUP(COUNT($IN97:JK97)+1,$G$4:$EH$8,JL$14,0)*$D97,IF($C97=JL$17,$G$7*$D97,""))</f>
        <v/>
      </c>
      <c r="JM97" s="34" t="str">
        <f>IF(JL97&lt;&gt;"",HLOOKUP(COUNT($IN97:JL97)+1,$G$4:$EH$8,JM$14,0)*$D97,IF($C97=JM$17,$G$7*$D97,""))</f>
        <v/>
      </c>
      <c r="JN97" s="34" t="str">
        <f>IF(JM97&lt;&gt;"",HLOOKUP(COUNT($IN97:JM97)+1,$G$4:$EH$8,JN$14,0)*$D97,IF($C97=JN$17,$G$7*$D97,""))</f>
        <v/>
      </c>
      <c r="JO97" s="34" t="str">
        <f>IF(JN97&lt;&gt;"",HLOOKUP(COUNT($IN97:JN97)+1,$G$4:$EH$8,JO$14,0)*$D97,IF($C97=JO$17,$G$7*$D97,""))</f>
        <v/>
      </c>
      <c r="JP97" s="34" t="str">
        <f>IF(JO97&lt;&gt;"",HLOOKUP(COUNT($IN97:JO97)+1,$G$4:$EH$8,JP$14,0)*$D97,IF($C97=JP$17,$G$7*$D97,""))</f>
        <v/>
      </c>
      <c r="JQ97" s="34" t="str">
        <f>IF(JP97&lt;&gt;"",HLOOKUP(COUNT($IN97:JP97)+1,$G$4:$EH$8,JQ$14,0)*$D97,IF($C97=JQ$17,$G$7*$D97,""))</f>
        <v/>
      </c>
      <c r="JR97" s="34" t="str">
        <f>IF(JQ97&lt;&gt;"",HLOOKUP(COUNT($IN97:JQ97)+1,$G$4:$EH$8,JR$14,0)*$D97,IF($C97=JR$17,$G$7*$D97,""))</f>
        <v/>
      </c>
      <c r="JS97" s="34" t="str">
        <f>IF(JR97&lt;&gt;"",HLOOKUP(COUNT($IN97:JR97)+1,$G$4:$EH$8,JS$14,0)*$D97,IF($C97=JS$17,$G$7*$D97,""))</f>
        <v/>
      </c>
      <c r="JT97" s="34" t="str">
        <f>IF(JS97&lt;&gt;"",HLOOKUP(COUNT($IN97:JS97)+1,$G$4:$EH$8,JT$14,0)*$D97,IF($C97=JT$17,$G$7*$D97,""))</f>
        <v/>
      </c>
      <c r="JU97" s="34" t="str">
        <f>IF(JT97&lt;&gt;"",HLOOKUP(COUNT($IN97:JT97)+1,$G$4:$EH$8,JU$14,0)*$D97,IF($C97=JU$17,$G$7*$D97,""))</f>
        <v/>
      </c>
      <c r="JV97" s="34" t="str">
        <f>IF(JU97&lt;&gt;"",HLOOKUP(COUNT($IN97:JU97)+1,$G$4:$EH$8,JV$14,0)*$D97,IF($C97=JV$17,$G$7*$D97,""))</f>
        <v/>
      </c>
      <c r="JW97" s="34" t="str">
        <f>IF(JV97&lt;&gt;"",HLOOKUP(COUNT($IN97:JV97)+1,$G$4:$EH$8,JW$14,0)*$D97,IF($C97=JW$17,$G$7*$D97,""))</f>
        <v/>
      </c>
      <c r="JX97" s="34" t="str">
        <f>IF(JW97&lt;&gt;"",HLOOKUP(COUNT($IN97:JW97)+1,$G$4:$EH$8,JX$14,0)*$D97,IF($C97=JX$17,$G$7*$D97,""))</f>
        <v/>
      </c>
      <c r="JY97" s="34" t="str">
        <f>IF(JX97&lt;&gt;"",HLOOKUP(COUNT($IN97:JX97)+1,$G$4:$EH$8,JY$14,0)*$D97,IF($C97=JY$17,$G$7*$D97,""))</f>
        <v/>
      </c>
      <c r="JZ97" s="34" t="str">
        <f>IF(JY97&lt;&gt;"",HLOOKUP(COUNT($IN97:JY97)+1,$G$4:$EH$8,JZ$14,0)*$D97,IF($C97=JZ$17,$G$7*$D97,""))</f>
        <v/>
      </c>
      <c r="KA97" s="34" t="str">
        <f>IF(JZ97&lt;&gt;"",HLOOKUP(COUNT($IN97:JZ97)+1,$G$4:$EH$8,KA$14,0)*$D97,IF($C97=KA$17,$G$7*$D97,""))</f>
        <v/>
      </c>
      <c r="KB97" s="34" t="str">
        <f>IF(KA97&lt;&gt;"",HLOOKUP(COUNT($IN97:KA97)+1,$G$4:$EH$8,KB$14,0)*$D97,IF($C97=KB$17,$G$7*$D97,""))</f>
        <v/>
      </c>
      <c r="KC97" s="34" t="str">
        <f>IF(KB97&lt;&gt;"",HLOOKUP(COUNT($IN97:KB97)+1,$G$4:$EH$8,KC$14,0)*$D97,IF($C97=KC$17,$G$7*$D97,""))</f>
        <v/>
      </c>
      <c r="KD97" s="34" t="str">
        <f>IF(KC97&lt;&gt;"",HLOOKUP(COUNT($IN97:KC97)+1,$G$4:$EH$8,KD$14,0)*$D97,IF($C97=KD$17,$G$7*$D97,""))</f>
        <v/>
      </c>
      <c r="KE97" s="34" t="str">
        <f>IF(KD97&lt;&gt;"",HLOOKUP(COUNT($IN97:KD97)+1,$G$4:$EH$8,KE$14,0)*$D97,IF($C97=KE$17,$G$7*$D97,""))</f>
        <v/>
      </c>
      <c r="KF97" s="34" t="str">
        <f>IF(KE97&lt;&gt;"",HLOOKUP(COUNT($IN97:KE97)+1,$G$4:$EH$8,KF$14,0)*$D97,IF($C97=KF$17,$G$7*$D97,""))</f>
        <v/>
      </c>
      <c r="KG97" s="34" t="str">
        <f>IF(KF97&lt;&gt;"",HLOOKUP(COUNT($IN97:KF97)+1,$G$4:$EH$8,KG$14,0)*$D97,IF($C97=KG$17,$G$7*$D97,""))</f>
        <v/>
      </c>
      <c r="KH97" s="34" t="str">
        <f>IF(KG97&lt;&gt;"",HLOOKUP(COUNT($IN97:KG97)+1,$G$4:$EH$8,KH$14,0)*$D97,IF($C97=KH$17,$G$7*$D97,""))</f>
        <v/>
      </c>
      <c r="KI97" s="34" t="str">
        <f>IF(KH97&lt;&gt;"",HLOOKUP(COUNT($IN97:KH97)+1,$G$4:$EH$8,KI$14,0)*$D97,IF($C97=KI$17,$G$7*$D97,""))</f>
        <v/>
      </c>
      <c r="KJ97" s="34" t="str">
        <f>IF(KI97&lt;&gt;"",HLOOKUP(COUNT($IN97:KI97)+1,$G$4:$EH$8,KJ$14,0)*$D97,IF($C97=KJ$17,$G$7*$D97,""))</f>
        <v/>
      </c>
      <c r="KK97" s="34" t="str">
        <f>IF(KJ97&lt;&gt;"",HLOOKUP(COUNT($IN97:KJ97)+1,$G$4:$EH$8,KK$14,0)*$D97,IF($C97=KK$17,$G$7*$D97,""))</f>
        <v/>
      </c>
      <c r="KL97" s="34" t="str">
        <f>IF(KK97&lt;&gt;"",HLOOKUP(COUNT($IN97:KK97)+1,$G$4:$EH$8,KL$14,0)*$D97,IF($C97=KL$17,$G$7*$D97,""))</f>
        <v/>
      </c>
      <c r="KM97" s="34" t="str">
        <f>IF(KL97&lt;&gt;"",HLOOKUP(COUNT($IN97:KL97)+1,$G$4:$EH$8,KM$14,0)*$D97,IF($C97=KM$17,$G$7*$D97,""))</f>
        <v/>
      </c>
      <c r="KN97" s="34" t="str">
        <f>IF(KM97&lt;&gt;"",HLOOKUP(COUNT($IN97:KM97)+1,$G$4:$EH$8,KN$14,0)*$D97,IF($C97=KN$17,$G$7*$D97,""))</f>
        <v/>
      </c>
      <c r="KO97" s="34" t="str">
        <f>IF(KN97&lt;&gt;"",HLOOKUP(COUNT($IN97:KN97)+1,$G$4:$EH$8,KO$14,0)*$D97,IF($C97=KO$17,$G$7*$D97,""))</f>
        <v/>
      </c>
      <c r="KP97" s="34" t="str">
        <f>IF(KO97&lt;&gt;"",HLOOKUP(COUNT($IN97:KO97)+1,$G$4:$EH$8,KP$14,0)*$D97,IF($C97=KP$17,$G$7*$D97,""))</f>
        <v/>
      </c>
      <c r="KQ97" s="34" t="str">
        <f>IF(KP97&lt;&gt;"",HLOOKUP(COUNT($IN97:KP97)+1,$G$4:$EH$8,KQ$14,0)*$D97,IF($C97=KQ$17,$G$7*$D97,""))</f>
        <v/>
      </c>
      <c r="KR97" s="34" t="str">
        <f>IF(KQ97&lt;&gt;"",HLOOKUP(COUNT($IN97:KQ97)+1,$G$4:$EH$8,KR$14,0)*$D97,IF($C97=KR$17,$G$7*$D97,""))</f>
        <v/>
      </c>
      <c r="KS97" s="34" t="str">
        <f>IF(KR97&lt;&gt;"",HLOOKUP(COUNT($IN97:KR97)+1,$G$4:$EH$8,KS$14,0)*$D97,IF($C97=KS$17,$G$7*$D97,""))</f>
        <v/>
      </c>
      <c r="KT97" s="34" t="str">
        <f>IF(KS97&lt;&gt;"",HLOOKUP(COUNT($IN97:KS97)+1,$G$4:$EH$8,KT$14,0)*$D97,IF($C97=KT$17,$G$7*$D97,""))</f>
        <v/>
      </c>
      <c r="KU97" s="34" t="str">
        <f>IF(KT97&lt;&gt;"",HLOOKUP(COUNT($IN97:KT97)+1,$G$4:$EH$8,KU$14,0)*$D97,IF($C97=KU$17,$G$7*$D97,""))</f>
        <v/>
      </c>
      <c r="KV97" s="34" t="str">
        <f>IF(KU97&lt;&gt;"",HLOOKUP(COUNT($IN97:KU97)+1,$G$4:$EH$8,KV$14,0)*$D97,IF($C97=KV$17,$G$7*$D97,""))</f>
        <v/>
      </c>
      <c r="KW97" s="34" t="str">
        <f>IF(KV97&lt;&gt;"",HLOOKUP(COUNT($IN97:KV97)+1,$G$4:$EH$8,KW$14,0)*$D97,IF($C97=KW$17,$G$7*$D97,""))</f>
        <v/>
      </c>
      <c r="KX97" s="34" t="str">
        <f>IF(KW97&lt;&gt;"",HLOOKUP(COUNT($IN97:KW97)+1,$G$4:$EH$8,KX$14,0)*$D97,IF($C97=KX$17,$G$7*$D97,""))</f>
        <v/>
      </c>
      <c r="KY97" s="34" t="str">
        <f>IF(KX97&lt;&gt;"",HLOOKUP(COUNT($IN97:KX97)+1,$G$4:$EH$8,KY$14,0)*$D97,IF($C97=KY$17,$G$7*$D97,""))</f>
        <v/>
      </c>
      <c r="KZ97" s="34" t="str">
        <f>IF(KY97&lt;&gt;"",HLOOKUP(COUNT($IN97:KY97)+1,$G$4:$EH$8,KZ$14,0)*$D97,IF($C97=KZ$17,$G$7*$D97,""))</f>
        <v/>
      </c>
      <c r="LA97" s="34" t="str">
        <f>IF(KZ97&lt;&gt;"",HLOOKUP(COUNT($IN97:KZ97)+1,$G$4:$EH$8,LA$14,0)*$D97,IF($C97=LA$17,$G$7*$D97,""))</f>
        <v/>
      </c>
      <c r="LB97" s="34" t="str">
        <f>IF(LA97&lt;&gt;"",HLOOKUP(COUNT($IN97:LA97)+1,$G$4:$EH$8,LB$14,0)*$D97,IF($C97=LB$17,$G$7*$D97,""))</f>
        <v/>
      </c>
      <c r="LC97" s="34" t="str">
        <f>IF(LB97&lt;&gt;"",HLOOKUP(COUNT($IN97:LB97)+1,$G$4:$EH$8,LC$14,0)*$D97,IF($C97=LC$17,$G$7*$D97,""))</f>
        <v/>
      </c>
      <c r="LD97" s="34" t="str">
        <f>IF(LC97&lt;&gt;"",HLOOKUP(COUNT($IN97:LC97)+1,$G$4:$EH$8,LD$14,0)*$D97,IF($C97=LD$17,$G$7*$D97,""))</f>
        <v/>
      </c>
      <c r="LE97" s="34" t="str">
        <f>IF(LD97&lt;&gt;"",HLOOKUP(COUNT($IN97:LD97)+1,$G$4:$EH$8,LE$14,0)*$D97,IF($C97=LE$17,$G$7*$D97,""))</f>
        <v/>
      </c>
      <c r="LF97" s="34" t="str">
        <f>IF(LE97&lt;&gt;"",HLOOKUP(COUNT($IN97:LE97)+1,$G$4:$EH$8,LF$14,0)*$D97,IF($C97=LF$17,$G$7*$D97,""))</f>
        <v/>
      </c>
      <c r="LG97" s="34" t="str">
        <f>IF(LF97&lt;&gt;"",HLOOKUP(COUNT($IN97:LF97)+1,$G$4:$EH$8,LG$14,0)*$D97,IF($C97=LG$17,$G$7*$D97,""))</f>
        <v/>
      </c>
      <c r="LH97" s="34" t="str">
        <f>IF(LG97&lt;&gt;"",HLOOKUP(COUNT($IN97:LG97)+1,$G$4:$EH$8,LH$14,0)*$D97,IF($C97=LH$17,$G$7*$D97,""))</f>
        <v/>
      </c>
      <c r="LI97" s="34" t="str">
        <f>IF(LH97&lt;&gt;"",HLOOKUP(COUNT($IN97:LH97)+1,$G$4:$EH$8,LI$14,0)*$D97,IF($C97=LI$17,$G$7*$D97,""))</f>
        <v/>
      </c>
      <c r="LJ97" s="34" t="str">
        <f>IF(LI97&lt;&gt;"",HLOOKUP(COUNT($IN97:LI97)+1,$G$4:$EH$8,LJ$14,0)*$D97,IF($C97=LJ$17,$G$7*$D97,""))</f>
        <v/>
      </c>
      <c r="LK97" s="34" t="str">
        <f>IF(LJ97&lt;&gt;"",HLOOKUP(COUNT($IN97:LJ97)+1,$G$4:$EH$8,LK$14,0)*$D97,IF($C97=LK$17,$G$7*$D97,""))</f>
        <v/>
      </c>
      <c r="LL97" s="34" t="str">
        <f>IF(LK97&lt;&gt;"",HLOOKUP(COUNT($IN97:LK97)+1,$G$4:$EH$8,LL$14,0)*$D97,IF($C97=LL$17,$G$7*$D97,""))</f>
        <v/>
      </c>
      <c r="LM97" s="34" t="str">
        <f>IF(LL97&lt;&gt;"",HLOOKUP(COUNT($IN97:LL97)+1,$G$4:$EH$8,LM$14,0)*$D97,IF($C97=LM$17,$G$7*$D97,""))</f>
        <v/>
      </c>
      <c r="LN97" s="34" t="str">
        <f>IF(LM97&lt;&gt;"",HLOOKUP(COUNT($IN97:LM97)+1,$G$4:$EH$8,LN$14,0)*$D97,IF($C97=LN$17,$G$7*$D97,""))</f>
        <v/>
      </c>
      <c r="LO97" s="34">
        <f>IF(LN97&lt;&gt;"",HLOOKUP(COUNT($IN97:LN97)+1,$G$4:$EH$8,LO$14,0)*$D97,IF($C97=LO$17,$G$7*$D97,""))</f>
        <v>0</v>
      </c>
      <c r="LP97" s="34">
        <f>IF(LO97&lt;&gt;"",HLOOKUP(COUNT($IN97:LO97)+1,$G$4:$EH$8,LP$14,0)*$D97,IF($C97=LP$17,$G$7*$D97,""))</f>
        <v>3750</v>
      </c>
      <c r="LQ97" s="34">
        <f>IF(LP97&lt;&gt;"",HLOOKUP(COUNT($IN97:LP97)+1,$G$4:$EH$8,LQ$14,0)*$D97,IF($C97=LQ$17,$G$7*$D97,""))</f>
        <v>3750</v>
      </c>
      <c r="LR97" s="34">
        <f>IF(LQ97&lt;&gt;"",HLOOKUP(COUNT($IN97:LQ97)+1,$G$4:$EH$8,LR$14,0)*$D97,IF($C97=LR$17,$G$7*$D97,""))</f>
        <v>3750</v>
      </c>
      <c r="LS97" s="34">
        <f>IF(LR97&lt;&gt;"",HLOOKUP(COUNT($IN97:LR97)+1,$G$4:$EH$8,LS$14,0)*$D97,IF($C97=LS$17,$G$7*$D97,""))</f>
        <v>3750</v>
      </c>
      <c r="LT97" s="34">
        <f>IF(LS97&lt;&gt;"",HLOOKUP(COUNT($IN97:LS97)+1,$G$4:$EH$8,LT$14,0)*$D97,IF($C97=LT$17,$G$7*$D97,""))</f>
        <v>3770.1909201741591</v>
      </c>
      <c r="LU97" s="34">
        <f>IF(LT97&lt;&gt;"",HLOOKUP(COUNT($IN97:LT97)+1,$G$4:$EH$8,LU$14,0)*$D97,IF($C97=LU$17,$G$7*$D97,""))</f>
        <v>4524.2291042089882</v>
      </c>
      <c r="LV97" s="34">
        <f>IF(LU97&lt;&gt;"",HLOOKUP(COUNT($IN97:LU97)+1,$G$4:$EH$8,LV$14,0)*$D97,IF($C97=LV$17,$G$7*$D97,""))</f>
        <v>5248.1057608824267</v>
      </c>
      <c r="LW97" s="34">
        <f>IF(LV97&lt;&gt;"",HLOOKUP(COUNT($IN97:LV97)+1,$G$4:$EH$8,LW$14,0)*$D97,IF($C97=LW$17,$G$7*$D97,""))</f>
        <v>5982.8405674059686</v>
      </c>
      <c r="LX97" s="34">
        <f>IF(LW97&lt;&gt;"",HLOOKUP(COUNT($IN97:LW97)+1,$G$4:$EH$8,LX$14,0)*$D97,IF($C97=LX$17,$G$7*$D97,""))</f>
        <v>6760.6098411687399</v>
      </c>
      <c r="LY97" s="34">
        <f>IF(LX97&lt;&gt;"",HLOOKUP(COUNT($IN97:LX97)+1,$G$4:$EH$8,LY$14,0)*$D97,IF($C97=LY$17,$G$7*$D97,""))</f>
        <v>7504.2769236973027</v>
      </c>
      <c r="LZ97" s="34">
        <f>IF(LY97&lt;&gt;"",HLOOKUP(COUNT($IN97:LY97)+1,$G$4:$EH$8,LZ$14,0)*$D97,IF($C97=LZ$17,$G$7*$D97,""))</f>
        <v>8254.7046160670325</v>
      </c>
      <c r="MA97" s="34">
        <f>IF(LZ97&lt;&gt;"",HLOOKUP(COUNT($IN97:LZ97)+1,$G$4:$EH$8,MA$14,0)*$D97,IF($C97=MA$17,$G$7*$D97,""))</f>
        <v>6191.0284620502789</v>
      </c>
      <c r="MB97" s="34">
        <f>IF(MA97&lt;&gt;"",HLOOKUP(COUNT($IN97:MA97)+1,$G$4:$EH$8,MB$14,0)*$D97,IF($C97=MB$17,$G$7*$D97,""))</f>
        <v>5881.4770389477608</v>
      </c>
      <c r="MC97" s="34">
        <f>IF(MB97&lt;&gt;"",HLOOKUP(COUNT($IN97:MB97)+1,$G$4:$EH$8,MC$14,0)*$D97,IF($C97=MC$17,$G$7*$D97,""))</f>
        <v>6469.6247428425395</v>
      </c>
      <c r="MD97" s="34">
        <f>IF(MC97&lt;&gt;"",HLOOKUP(COUNT($IN97:MC97)+1,$G$4:$EH$8,MD$14,0)*$D97,IF($C97=MD$17,$G$7*$D97,""))</f>
        <v>7116.5872171267965</v>
      </c>
      <c r="ME97" s="34">
        <f>IF(MD97&lt;&gt;"",HLOOKUP(COUNT($IN97:MD97)+1,$G$4:$EH$8,ME$14,0)*$D97,IF($C97=ME$17,$G$7*$D97,""))</f>
        <v>7828.2459388394727</v>
      </c>
      <c r="MF97" s="34">
        <f>IF(ME97&lt;&gt;"",HLOOKUP(COUNT($IN97:ME97)+1,$G$4:$EH$8,MF$14,0)*$D97,IF($C97=MF$17,$G$7*$D97,""))</f>
        <v>8611.0705327234209</v>
      </c>
      <c r="MG97" s="34">
        <f>IF(MF97&lt;&gt;"",HLOOKUP(COUNT($IN97:MF97)+1,$G$4:$EH$8,MG$14,0)*$D97,IF($C97=MG$17,$G$7*$D97,""))</f>
        <v>8180.517006087246</v>
      </c>
      <c r="MH97" s="34">
        <f>IF(MG97&lt;&gt;"",HLOOKUP(COUNT($IN97:MG97)+1,$G$4:$EH$8,MH$14,0)*$D97,IF($C97=MH$17,$G$7*$D97,""))</f>
        <v>7771.4911557828855</v>
      </c>
      <c r="MI97" s="34">
        <f>IF(MH97&lt;&gt;"",HLOOKUP(COUNT($IN97:MH97)+1,$G$4:$EH$8,MI$14,0)*$D97,IF($C97=MI$17,$G$7*$D97,""))</f>
        <v>8315.4955366876875</v>
      </c>
      <c r="MJ97" s="34">
        <f>IF(MI97&lt;&gt;"",HLOOKUP(COUNT($IN97:MI97)+1,$G$4:$EH$8,MJ$14,0)*$D97,IF($C97=MJ$17,$G$7*$D97,""))</f>
        <v>8897.5802242558239</v>
      </c>
      <c r="MK97" s="34">
        <f>IF(MJ97&lt;&gt;"",HLOOKUP(COUNT($IN97:MJ97)+1,$G$4:$EH$8,MK$14,0)*$D97,IF($C97=MK$17,$G$7*$D97,""))</f>
        <v>9520.4108399537326</v>
      </c>
      <c r="ML97" s="34">
        <f>IF(MK97&lt;&gt;"",HLOOKUP(COUNT($IN97:MK97)+1,$G$4:$EH$8,ML$14,0)*$D97,IF($C97=ML$17,$G$7*$D97,""))</f>
        <v>10472.451923949104</v>
      </c>
      <c r="MM97" s="34">
        <f>IF(ML97&lt;&gt;"",HLOOKUP(COUNT($IN97:ML97)+1,$G$4:$EH$8,MM$14,0)*$D97,IF($C97=MM$17,$G$7*$D97,""))</f>
        <v>8901.5841353567412</v>
      </c>
      <c r="MN97" s="34">
        <f>IF(MM97&lt;&gt;"",HLOOKUP(COUNT($IN97:MM97)+1,$G$4:$EH$8,MN$14,0)*$D97,IF($C97=MN$17,$G$7*$D97,""))</f>
        <v>8456.5049285889054</v>
      </c>
      <c r="MO97" s="34">
        <f>IF(MN97&lt;&gt;"",HLOOKUP(COUNT($IN97:MN97)+1,$G$4:$EH$8,MO$14,0)*$D97,IF($C97=MO$17,$G$7*$D97,""))</f>
        <v>8879.3301750183509</v>
      </c>
      <c r="MP97" s="34">
        <f>IF(MO97&lt;&gt;"",HLOOKUP(COUNT($IN97:MO97)+1,$G$4:$EH$8,MP$14,0)*$D97,IF($C97=MP$17,$G$7*$D97,""))</f>
        <v>9323.2966837692693</v>
      </c>
      <c r="MQ97" s="34">
        <f>IF(MP97&lt;&gt;"",HLOOKUP(COUNT($IN97:MP97)+1,$G$4:$EH$8,MQ$14,0)*$D97,IF($C97=MQ$17,$G$7*$D97,""))</f>
        <v>9789.4615179577268</v>
      </c>
      <c r="MR97" s="34">
        <f>IF(MQ97&lt;&gt;"",HLOOKUP(COUNT($IN97:MQ97)+1,$G$4:$EH$8,MR$14,0)*$D97,IF($C97=MR$17,$G$7*$D97,""))</f>
        <v>10474.723824214771</v>
      </c>
      <c r="MS97" s="34">
        <f>IF(MR97&lt;&gt;"",HLOOKUP(COUNT($IN97:MR97)+1,$G$4:$EH$8,MS$14,0)*$D97,IF($C97=MS$17,$G$7*$D97,""))</f>
        <v>9427.2514417932944</v>
      </c>
      <c r="MT97" s="34">
        <f>IF(MS97&lt;&gt;"",HLOOKUP(COUNT($IN97:MS97)+1,$G$4:$EH$8,MT$14,0)*$D97,IF($C97=MT$17,$G$7*$D97,""))</f>
        <v>8484.5262976139675</v>
      </c>
      <c r="MU97" s="34">
        <f>IF(MT97&lt;&gt;"",HLOOKUP(COUNT($IN97:MT97)+1,$G$4:$EH$8,MU$14,0)*$D97,IF($C97=MU$17,$G$7*$D97,""))</f>
        <v>9078.4431384469426</v>
      </c>
      <c r="MV97" s="34">
        <f>IF(MU97&lt;&gt;"",HLOOKUP(COUNT($IN97:MU97)+1,$G$4:$EH$8,MV$14,0)*$D97,IF($C97=MV$17,$G$7*$D97,""))</f>
        <v>9713.934158138225</v>
      </c>
      <c r="MW97" s="34">
        <f>IF(MV97&lt;&gt;"",HLOOKUP(COUNT($IN97:MV97)+1,$G$4:$EH$8,MW$14,0)*$D97,IF($C97=MW$17,$G$7*$D97,""))</f>
        <v>10393.909549207907</v>
      </c>
      <c r="MX97" s="34">
        <f>IF(MW97&lt;&gt;"",HLOOKUP(COUNT($IN97:MW97)+1,$G$4:$EH$8,MX$14,0)*$D97,IF($C97=MX$17,$G$7*$D97,""))</f>
        <v>11225.422313144538</v>
      </c>
      <c r="MY97" s="34">
        <f>IF(MX97&lt;&gt;"",HLOOKUP(COUNT($IN97:MX97)+1,$G$4:$EH$8,MY$14,0)*$D97,IF($C97=MY$17,$G$7*$D97,""))</f>
        <v>9653.8631893043039</v>
      </c>
      <c r="MZ97" s="34">
        <f>IF(MY97&lt;&gt;"",HLOOKUP(COUNT($IN97:MY97)+1,$G$4:$EH$8,MZ$14,0)*$D97,IF($C97=MZ$17,$G$7*$D97,""))</f>
        <v>9171.1700298390861</v>
      </c>
      <c r="NA97" s="34">
        <f>IF(MZ97&lt;&gt;"",HLOOKUP(COUNT($IN97:MZ97)+1,$G$4:$EH$8,NA$14,0)*$D97,IF($C97=NA$17,$G$7*$D97,""))</f>
        <v>9629.728531331044</v>
      </c>
      <c r="NB97" s="34">
        <f>IF(NA97&lt;&gt;"",HLOOKUP(COUNT($IN97:NA97)+1,$G$4:$EH$8,NB$14,0)*$D97,IF($C97=NB$17,$G$7*$D97,""))</f>
        <v>10111.214957897593</v>
      </c>
      <c r="NC97" s="34">
        <f>IF(NB97&lt;&gt;"",HLOOKUP(COUNT($IN97:NB97)+1,$G$4:$EH$8,NC$14,0)*$D97,IF($C97=NC$17,$G$7*$D97,""))</f>
        <v>10616.775705792472</v>
      </c>
      <c r="ND97" s="34">
        <f>IF(NC97&lt;&gt;"",HLOOKUP(COUNT($IN97:NC97)+1,$G$4:$EH$8,ND$14,0)*$D97,IF($C97=ND$17,$G$7*$D97,""))</f>
        <v>11359.950005197943</v>
      </c>
      <c r="NF97" s="34" t="str">
        <f>IF(NE97&lt;&gt;"",HLOOKUP(COUNT($NE97:NE97)+1,$G$4:$EH$8,NF$14,0)*$D97,IF($C97=NF$17,$G$8*$D97,""))</f>
        <v/>
      </c>
      <c r="NG97" s="34" t="str">
        <f>IF(NF97&lt;&gt;"",HLOOKUP(COUNT($NE97:NF97)+1,$G$4:$EH$8,NG$14,0)*$D97,IF($C97=NG$17,$G$8*$D97,""))</f>
        <v/>
      </c>
      <c r="NH97" s="34" t="str">
        <f>IF(NG97&lt;&gt;"",HLOOKUP(COUNT($NE97:NG97)+1,$G$4:$EH$8,NH$14,0)*$D97,IF($C97=NH$17,$G$8*$D97,""))</f>
        <v/>
      </c>
      <c r="NI97" s="34" t="str">
        <f>IF(NH97&lt;&gt;"",HLOOKUP(COUNT($NE97:NH97)+1,$G$4:$EH$8,NI$14,0)*$D97,IF($C97=NI$17,$G$8*$D97,""))</f>
        <v/>
      </c>
      <c r="NJ97" s="34" t="str">
        <f>IF(NI97&lt;&gt;"",HLOOKUP(COUNT($NE97:NI97)+1,$G$4:$EH$8,NJ$14,0)*$D97,IF($C97=NJ$17,$G$8*$D97,""))</f>
        <v/>
      </c>
      <c r="NK97" s="34" t="str">
        <f>IF(NJ97&lt;&gt;"",HLOOKUP(COUNT($NE97:NJ97)+1,$G$4:$EH$8,NK$14,0)*$D97,IF($C97=NK$17,$G$8*$D97,""))</f>
        <v/>
      </c>
      <c r="NL97" s="34" t="str">
        <f>IF(NK97&lt;&gt;"",HLOOKUP(COUNT($NE97:NK97)+1,$G$4:$EH$8,NL$14,0)*$D97,IF($C97=NL$17,$G$8*$D97,""))</f>
        <v/>
      </c>
      <c r="NM97" s="34" t="str">
        <f>IF(NL97&lt;&gt;"",HLOOKUP(COUNT($NE97:NL97)+1,$G$4:$EH$8,NM$14,0)*$D97,IF($C97=NM$17,$G$8*$D97,""))</f>
        <v/>
      </c>
      <c r="NN97" s="34" t="str">
        <f>IF(NM97&lt;&gt;"",HLOOKUP(COUNT($NE97:NM97)+1,$G$4:$EH$8,NN$14,0)*$D97,IF($C97=NN$17,$G$8*$D97,""))</f>
        <v/>
      </c>
      <c r="NO97" s="34" t="str">
        <f>IF(NN97&lt;&gt;"",HLOOKUP(COUNT($NE97:NN97)+1,$G$4:$EH$8,NO$14,0)*$D97,IF($C97=NO$17,$G$8*$D97,""))</f>
        <v/>
      </c>
      <c r="NP97" s="34" t="str">
        <f>IF(NO97&lt;&gt;"",HLOOKUP(COUNT($NE97:NO97)+1,$G$4:$EH$8,NP$14,0)*$D97,IF($C97=NP$17,$G$8*$D97,""))</f>
        <v/>
      </c>
      <c r="NQ97" s="34" t="str">
        <f>IF(NP97&lt;&gt;"",HLOOKUP(COUNT($NE97:NP97)+1,$G$4:$EH$8,NQ$14,0)*$D97,IF($C97=NQ$17,$G$8*$D97,""))</f>
        <v/>
      </c>
      <c r="NR97" s="34" t="str">
        <f>IF(NQ97&lt;&gt;"",HLOOKUP(COUNT($NE97:NQ97)+1,$G$4:$EH$8,NR$14,0)*$D97,IF($C97=NR$17,$G$8*$D97,""))</f>
        <v/>
      </c>
      <c r="NS97" s="34" t="str">
        <f>IF(NR97&lt;&gt;"",HLOOKUP(COUNT($NE97:NR97)+1,$G$4:$EH$8,NS$14,0)*$D97,IF($C97=NS$17,$G$8*$D97,""))</f>
        <v/>
      </c>
      <c r="NT97" s="34" t="str">
        <f>IF(NS97&lt;&gt;"",HLOOKUP(COUNT($NE97:NS97)+1,$G$4:$EH$8,NT$14,0)*$D97,IF($C97=NT$17,$G$8*$D97,""))</f>
        <v/>
      </c>
      <c r="NU97" s="34" t="str">
        <f>IF(NT97&lt;&gt;"",HLOOKUP(COUNT($NE97:NT97)+1,$G$4:$EH$8,NU$14,0)*$D97,IF($C97=NU$17,$G$8*$D97,""))</f>
        <v/>
      </c>
      <c r="NV97" s="34" t="str">
        <f>IF(NU97&lt;&gt;"",HLOOKUP(COUNT($NE97:NU97)+1,$G$4:$EH$8,NV$14,0)*$D97,IF($C97=NV$17,$G$8*$D97,""))</f>
        <v/>
      </c>
      <c r="NW97" s="34" t="str">
        <f>IF(NV97&lt;&gt;"",HLOOKUP(COUNT($NE97:NV97)+1,$G$4:$EH$8,NW$14,0)*$D97,IF($C97=NW$17,$G$8*$D97,""))</f>
        <v/>
      </c>
      <c r="NX97" s="34" t="str">
        <f>IF(NW97&lt;&gt;"",HLOOKUP(COUNT($NE97:NW97)+1,$G$4:$EH$8,NX$14,0)*$D97,IF($C97=NX$17,$G$8*$D97,""))</f>
        <v/>
      </c>
      <c r="NY97" s="34" t="str">
        <f>IF(NX97&lt;&gt;"",HLOOKUP(COUNT($NE97:NX97)+1,$G$4:$EH$8,NY$14,0)*$D97,IF($C97=NY$17,$G$8*$D97,""))</f>
        <v/>
      </c>
      <c r="NZ97" s="34" t="str">
        <f>IF(NY97&lt;&gt;"",HLOOKUP(COUNT($NE97:NY97)+1,$G$4:$EH$8,NZ$14,0)*$D97,IF($C97=NZ$17,$G$8*$D97,""))</f>
        <v/>
      </c>
      <c r="OA97" s="34" t="str">
        <f>IF(NZ97&lt;&gt;"",HLOOKUP(COUNT($NE97:NZ97)+1,$G$4:$EH$8,OA$14,0)*$D97,IF($C97=OA$17,$G$8*$D97,""))</f>
        <v/>
      </c>
      <c r="OB97" s="34" t="str">
        <f>IF(OA97&lt;&gt;"",HLOOKUP(COUNT($NE97:OA97)+1,$G$4:$EH$8,OB$14,0)*$D97,IF($C97=OB$17,$G$8*$D97,""))</f>
        <v/>
      </c>
      <c r="OC97" s="34" t="str">
        <f>IF(OB97&lt;&gt;"",HLOOKUP(COUNT($NE97:OB97)+1,$G$4:$EH$8,OC$14,0)*$D97,IF($C97=OC$17,$G$8*$D97,""))</f>
        <v/>
      </c>
      <c r="OD97" s="34" t="str">
        <f>IF(OC97&lt;&gt;"",HLOOKUP(COUNT($NE97:OC97)+1,$G$4:$EH$8,OD$14,0)*$D97,IF($C97=OD$17,$G$8*$D97,""))</f>
        <v/>
      </c>
      <c r="OE97" s="34" t="str">
        <f>IF(OD97&lt;&gt;"",HLOOKUP(COUNT($NE97:OD97)+1,$G$4:$EH$8,OE$14,0)*$D97,IF($C97=OE$17,$G$8*$D97,""))</f>
        <v/>
      </c>
      <c r="OF97" s="34" t="str">
        <f>IF(OE97&lt;&gt;"",HLOOKUP(COUNT($NE97:OE97)+1,$G$4:$EH$8,OF$14,0)*$D97,IF($C97=OF$17,$G$8*$D97,""))</f>
        <v/>
      </c>
      <c r="OG97" s="34" t="str">
        <f>IF(OF97&lt;&gt;"",HLOOKUP(COUNT($NE97:OF97)+1,$G$4:$EH$8,OG$14,0)*$D97,IF($C97=OG$17,$G$8*$D97,""))</f>
        <v/>
      </c>
      <c r="OH97" s="34" t="str">
        <f>IF(OG97&lt;&gt;"",HLOOKUP(COUNT($NE97:OG97)+1,$G$4:$EH$8,OH$14,0)*$D97,IF($C97=OH$17,$G$8*$D97,""))</f>
        <v/>
      </c>
      <c r="OI97" s="34" t="str">
        <f>IF(OH97&lt;&gt;"",HLOOKUP(COUNT($NE97:OH97)+1,$G$4:$EH$8,OI$14,0)*$D97,IF($C97=OI$17,$G$8*$D97,""))</f>
        <v/>
      </c>
      <c r="OJ97" s="34" t="str">
        <f>IF(OI97&lt;&gt;"",HLOOKUP(COUNT($NE97:OI97)+1,$G$4:$EH$8,OJ$14,0)*$D97,IF($C97=OJ$17,$G$8*$D97,""))</f>
        <v/>
      </c>
      <c r="OK97" s="34" t="str">
        <f>IF(OJ97&lt;&gt;"",HLOOKUP(COUNT($NE97:OJ97)+1,$G$4:$EH$8,OK$14,0)*$D97,IF($C97=OK$17,$G$8*$D97,""))</f>
        <v/>
      </c>
      <c r="OL97" s="34" t="str">
        <f>IF(OK97&lt;&gt;"",HLOOKUP(COUNT($NE97:OK97)+1,$G$4:$EH$8,OL$14,0)*$D97,IF($C97=OL$17,$G$8*$D97,""))</f>
        <v/>
      </c>
      <c r="OM97" s="34" t="str">
        <f>IF(OL97&lt;&gt;"",HLOOKUP(COUNT($NE97:OL97)+1,$G$4:$EH$8,OM$14,0)*$D97,IF($C97=OM$17,$G$8*$D97,""))</f>
        <v/>
      </c>
      <c r="ON97" s="34" t="str">
        <f>IF(OM97&lt;&gt;"",HLOOKUP(COUNT($NE97:OM97)+1,$G$4:$EH$8,ON$14,0)*$D97,IF($C97=ON$17,$G$8*$D97,""))</f>
        <v/>
      </c>
      <c r="OO97" s="34" t="str">
        <f>IF(ON97&lt;&gt;"",HLOOKUP(COUNT($NE97:ON97)+1,$G$4:$EH$8,OO$14,0)*$D97,IF($C97=OO$17,$G$8*$D97,""))</f>
        <v/>
      </c>
      <c r="OP97" s="34" t="str">
        <f>IF(OO97&lt;&gt;"",HLOOKUP(COUNT($NE97:OO97)+1,$G$4:$EH$8,OP$14,0)*$D97,IF($C97=OP$17,$G$8*$D97,""))</f>
        <v/>
      </c>
      <c r="OQ97" s="34" t="str">
        <f>IF(OP97&lt;&gt;"",HLOOKUP(COUNT($NE97:OP97)+1,$G$4:$EH$8,OQ$14,0)*$D97,IF($C97=OQ$17,$G$8*$D97,""))</f>
        <v/>
      </c>
      <c r="OR97" s="34" t="str">
        <f>IF(OQ97&lt;&gt;"",HLOOKUP(COUNT($NE97:OQ97)+1,$G$4:$EH$8,OR$14,0)*$D97,IF($C97=OR$17,$G$8*$D97,""))</f>
        <v/>
      </c>
      <c r="OS97" s="34" t="str">
        <f>IF(OR97&lt;&gt;"",HLOOKUP(COUNT($NE97:OR97)+1,$G$4:$EH$8,OS$14,0)*$D97,IF($C97=OS$17,$G$8*$D97,""))</f>
        <v/>
      </c>
      <c r="OT97" s="34" t="str">
        <f>IF(OS97&lt;&gt;"",HLOOKUP(COUNT($NE97:OS97)+1,$G$4:$EH$8,OT$14,0)*$D97,IF($C97=OT$17,$G$8*$D97,""))</f>
        <v/>
      </c>
      <c r="OU97" s="34" t="str">
        <f>IF(OT97&lt;&gt;"",HLOOKUP(COUNT($NE97:OT97)+1,$G$4:$EH$8,OU$14,0)*$D97,IF($C97=OU$17,$G$8*$D97,""))</f>
        <v/>
      </c>
      <c r="OV97" s="34" t="str">
        <f>IF(OU97&lt;&gt;"",HLOOKUP(COUNT($NE97:OU97)+1,$G$4:$EH$8,OV$14,0)*$D97,IF($C97=OV$17,$G$8*$D97,""))</f>
        <v/>
      </c>
      <c r="OW97" s="34" t="str">
        <f>IF(OV97&lt;&gt;"",HLOOKUP(COUNT($NE97:OV97)+1,$G$4:$EH$8,OW$14,0)*$D97,IF($C97=OW$17,$G$8*$D97,""))</f>
        <v/>
      </c>
      <c r="OX97" s="34" t="str">
        <f>IF(OW97&lt;&gt;"",HLOOKUP(COUNT($NE97:OW97)+1,$G$4:$EH$8,OX$14,0)*$D97,IF($C97=OX$17,$G$8*$D97,""))</f>
        <v/>
      </c>
      <c r="OY97" s="34" t="str">
        <f>IF(OX97&lt;&gt;"",HLOOKUP(COUNT($NE97:OX97)+1,$G$4:$EH$8,OY$14,0)*$D97,IF($C97=OY$17,$G$8*$D97,""))</f>
        <v/>
      </c>
      <c r="OZ97" s="34" t="str">
        <f>IF(OY97&lt;&gt;"",HLOOKUP(COUNT($NE97:OY97)+1,$G$4:$EH$8,OZ$14,0)*$D97,IF($C97=OZ$17,$G$8*$D97,""))</f>
        <v/>
      </c>
      <c r="PA97" s="34" t="str">
        <f>IF(OZ97&lt;&gt;"",HLOOKUP(COUNT($NE97:OZ97)+1,$G$4:$EH$8,PA$14,0)*$D97,IF($C97=PA$17,$G$8*$D97,""))</f>
        <v/>
      </c>
      <c r="PB97" s="34" t="str">
        <f>IF(PA97&lt;&gt;"",HLOOKUP(COUNT($NE97:PA97)+1,$G$4:$EH$8,PB$14,0)*$D97,IF($C97=PB$17,$G$8*$D97,""))</f>
        <v/>
      </c>
      <c r="PC97" s="34" t="str">
        <f>IF(PB97&lt;&gt;"",HLOOKUP(COUNT($NE97:PB97)+1,$G$4:$EH$8,PC$14,0)*$D97,IF($C97=PC$17,$G$8*$D97,""))</f>
        <v/>
      </c>
      <c r="PD97" s="34" t="str">
        <f>IF(PC97&lt;&gt;"",HLOOKUP(COUNT($NE97:PC97)+1,$G$4:$EH$8,PD$14,0)*$D97,IF($C97=PD$17,$G$8*$D97,""))</f>
        <v/>
      </c>
      <c r="PE97" s="34" t="str">
        <f>IF(PD97&lt;&gt;"",HLOOKUP(COUNT($NE97:PD97)+1,$G$4:$EH$8,PE$14,0)*$D97,IF($C97=PE$17,$G$8*$D97,""))</f>
        <v/>
      </c>
      <c r="PF97" s="34" t="str">
        <f>IF(PE97&lt;&gt;"",HLOOKUP(COUNT($NE97:PE97)+1,$G$4:$EH$8,PF$14,0)*$D97,IF($C97=PF$17,$G$8*$D97,""))</f>
        <v/>
      </c>
      <c r="PG97" s="34" t="str">
        <f>IF(PF97&lt;&gt;"",HLOOKUP(COUNT($NE97:PF97)+1,$G$4:$EH$8,PG$14,0)*$D97,IF($C97=PG$17,$G$8*$D97,""))</f>
        <v/>
      </c>
      <c r="PH97" s="34" t="str">
        <f>IF(PG97&lt;&gt;"",HLOOKUP(COUNT($NE97:PG97)+1,$G$4:$EH$8,PH$14,0)*$D97,IF($C97=PH$17,$G$8*$D97,""))</f>
        <v/>
      </c>
      <c r="PI97" s="34" t="str">
        <f>IF(PH97&lt;&gt;"",HLOOKUP(COUNT($NE97:PH97)+1,$G$4:$EH$8,PI$14,0)*$D97,IF($C97=PI$17,$G$8*$D97,""))</f>
        <v/>
      </c>
      <c r="PJ97" s="34" t="str">
        <f>IF(PI97&lt;&gt;"",HLOOKUP(COUNT($NE97:PI97)+1,$G$4:$EH$8,PJ$14,0)*$D97,IF($C97=PJ$17,$G$8*$D97,""))</f>
        <v/>
      </c>
      <c r="PK97" s="34" t="str">
        <f>IF(PJ97&lt;&gt;"",HLOOKUP(COUNT($NE97:PJ97)+1,$G$4:$EH$8,PK$14,0)*$D97,IF($C97=PK$17,$G$8*$D97,""))</f>
        <v/>
      </c>
      <c r="PL97" s="34" t="str">
        <f>IF(PK97&lt;&gt;"",HLOOKUP(COUNT($NE97:PK97)+1,$G$4:$EH$8,PL$14,0)*$D97,IF($C97=PL$17,$G$8*$D97,""))</f>
        <v/>
      </c>
      <c r="PM97" s="34" t="str">
        <f>IF(PL97&lt;&gt;"",HLOOKUP(COUNT($NE97:PL97)+1,$G$4:$EH$8,PM$14,0)*$D97,IF($C97=PM$17,$G$8*$D97,""))</f>
        <v/>
      </c>
      <c r="PN97" s="34" t="str">
        <f>IF(PM97&lt;&gt;"",HLOOKUP(COUNT($NE97:PM97)+1,$G$4:$EH$8,PN$14,0)*$D97,IF($C97=PN$17,$G$8*$D97,""))</f>
        <v/>
      </c>
      <c r="PO97" s="34" t="str">
        <f>IF(PN97&lt;&gt;"",HLOOKUP(COUNT($NE97:PN97)+1,$G$4:$EH$8,PO$14,0)*$D97,IF($C97=PO$17,$G$8*$D97,""))</f>
        <v/>
      </c>
      <c r="PP97" s="34" t="str">
        <f>IF(PO97&lt;&gt;"",HLOOKUP(COUNT($NE97:PO97)+1,$G$4:$EH$8,PP$14,0)*$D97,IF($C97=PP$17,$G$8*$D97,""))</f>
        <v/>
      </c>
      <c r="PQ97" s="34" t="str">
        <f>IF(PP97&lt;&gt;"",HLOOKUP(COUNT($NE97:PP97)+1,$G$4:$EH$8,PQ$14,0)*$D97,IF($C97=PQ$17,$G$8*$D97,""))</f>
        <v/>
      </c>
      <c r="PR97" s="34" t="str">
        <f>IF(PQ97&lt;&gt;"",HLOOKUP(COUNT($NE97:PQ97)+1,$G$4:$EH$8,PR$14,0)*$D97,IF($C97=PR$17,$G$8*$D97,""))</f>
        <v/>
      </c>
      <c r="PS97" s="34" t="str">
        <f>IF(PR97&lt;&gt;"",HLOOKUP(COUNT($NE97:PR97)+1,$G$4:$EH$8,PS$14,0)*$D97,IF($C97=PS$17,$G$8*$D97,""))</f>
        <v/>
      </c>
      <c r="PT97" s="34" t="str">
        <f>IF(PS97&lt;&gt;"",HLOOKUP(COUNT($NE97:PS97)+1,$G$4:$EH$8,PT$14,0)*$D97,IF($C97=PT$17,$G$8*$D97,""))</f>
        <v/>
      </c>
      <c r="PU97" s="34" t="str">
        <f>IF(PT97&lt;&gt;"",HLOOKUP(COUNT($NE97:PT97)+1,$G$4:$EH$8,PU$14,0)*$D97,IF($C97=PU$17,$G$8*$D97,""))</f>
        <v/>
      </c>
      <c r="PV97" s="34" t="str">
        <f>IF(PU97&lt;&gt;"",HLOOKUP(COUNT($NE97:PU97)+1,$G$4:$EH$8,PV$14,0)*$D97,IF($C97=PV$17,$G$8*$D97,""))</f>
        <v/>
      </c>
      <c r="PW97" s="34" t="str">
        <f>IF(PV97&lt;&gt;"",HLOOKUP(COUNT($NE97:PV97)+1,$G$4:$EH$8,PW$14,0)*$D97,IF($C97=PW$17,$G$8*$D97,""))</f>
        <v/>
      </c>
      <c r="PX97" s="34" t="str">
        <f>IF(PW97&lt;&gt;"",HLOOKUP(COUNT($NE97:PW97)+1,$G$4:$EH$8,PX$14,0)*$D97,IF($C97=PX$17,$G$8*$D97,""))</f>
        <v/>
      </c>
      <c r="PY97" s="34" t="str">
        <f>IF(PX97&lt;&gt;"",HLOOKUP(COUNT($NE97:PX97)+1,$G$4:$EH$8,PY$14,0)*$D97,IF($C97=PY$17,$G$8*$D97,""))</f>
        <v/>
      </c>
      <c r="PZ97" s="34" t="str">
        <f>IF(PY97&lt;&gt;"",HLOOKUP(COUNT($NE97:PY97)+1,$G$4:$EH$8,PZ$14,0)*$D97,IF($C97=PZ$17,$G$8*$D97,""))</f>
        <v/>
      </c>
      <c r="QA97" s="34" t="str">
        <f>IF(PZ97&lt;&gt;"",HLOOKUP(COUNT($NE97:PZ97)+1,$G$4:$EH$8,QA$14,0)*$D97,IF($C97=QA$17,$G$8*$D97,""))</f>
        <v/>
      </c>
      <c r="QB97" s="34" t="str">
        <f>IF(QA97&lt;&gt;"",HLOOKUP(COUNT($NE97:QA97)+1,$G$4:$EH$8,QB$14,0)*$D97,IF($C97=QB$17,$G$8*$D97,""))</f>
        <v/>
      </c>
      <c r="QC97" s="34" t="str">
        <f>IF(QB97&lt;&gt;"",HLOOKUP(COUNT($NE97:QB97)+1,$G$4:$EH$8,QC$14,0)*$D97,IF($C97=QC$17,$G$8*$D97,""))</f>
        <v/>
      </c>
      <c r="QD97" s="34" t="str">
        <f>IF(QC97&lt;&gt;"",HLOOKUP(COUNT($NE97:QC97)+1,$G$4:$EH$8,QD$14,0)*$D97,IF($C97=QD$17,$G$8*$D97,""))</f>
        <v/>
      </c>
      <c r="QE97" s="34" t="str">
        <f>IF(QD97&lt;&gt;"",HLOOKUP(COUNT($NE97:QD97)+1,$G$4:$EH$8,QE$14,0)*$D97,IF($C97=QE$17,$G$8*$D97,""))</f>
        <v/>
      </c>
      <c r="QF97" s="34">
        <f>IF(QE97&lt;&gt;"",HLOOKUP(COUNT($NE97:QE97)+1,$G$4:$EH$8,QF$14,0)*$D97,IF($C97=QF$17,$G$8*$D97,""))</f>
        <v>175000</v>
      </c>
      <c r="QG97" s="34">
        <f>IF(QF97&lt;&gt;"",HLOOKUP(COUNT($NE97:QF97)+1,$G$4:$EH$8,QG$14,0)*$D97,IF($C97=QG$17,$G$8*$D97,""))</f>
        <v>0</v>
      </c>
      <c r="QH97" s="34">
        <f>IF(QG97&lt;&gt;"",HLOOKUP(COUNT($NE97:QG97)+1,$G$4:$EH$8,QH$14,0)*$D97,IF($C97=QH$17,$G$8*$D97,""))</f>
        <v>0</v>
      </c>
      <c r="QI97" s="34">
        <f>IF(QH97&lt;&gt;"",HLOOKUP(COUNT($NE97:QH97)+1,$G$4:$EH$8,QI$14,0)*$D97,IF($C97=QI$17,$G$8*$D97,""))</f>
        <v>0</v>
      </c>
      <c r="QJ97" s="34">
        <f>IF(QI97&lt;&gt;"",HLOOKUP(COUNT($NE97:QI97)+1,$G$4:$EH$8,QJ$14,0)*$D97,IF($C97=QJ$17,$G$8*$D97,""))</f>
        <v>0</v>
      </c>
      <c r="QK97" s="34">
        <f>IF(QJ97&lt;&gt;"",HLOOKUP(COUNT($NE97:QJ97)+1,$G$4:$EH$8,QK$14,0)*$D97,IF($C97=QK$17,$G$8*$D97,""))</f>
        <v>0</v>
      </c>
      <c r="QL97" s="34">
        <f>IF(QK97&lt;&gt;"",HLOOKUP(COUNT($NE97:QK97)+1,$G$4:$EH$8,QL$14,0)*$D97,IF($C97=QL$17,$G$8*$D97,""))</f>
        <v>0</v>
      </c>
      <c r="QM97" s="34">
        <f>IF(QL97&lt;&gt;"",HLOOKUP(COUNT($NE97:QL97)+1,$G$4:$EH$8,QM$14,0)*$D97,IF($C97=QM$17,$G$8*$D97,""))</f>
        <v>0</v>
      </c>
      <c r="QN97" s="34">
        <f>IF(QM97&lt;&gt;"",HLOOKUP(COUNT($NE97:QM97)+1,$G$4:$EH$8,QN$14,0)*$D97,IF($C97=QN$17,$G$8*$D97,""))</f>
        <v>0</v>
      </c>
      <c r="QO97" s="34">
        <f>IF(QN97&lt;&gt;"",HLOOKUP(COUNT($NE97:QN97)+1,$G$4:$EH$8,QO$14,0)*$D97,IF($C97=QO$17,$G$8*$D97,""))</f>
        <v>0</v>
      </c>
      <c r="QP97" s="34">
        <f>IF(QO97&lt;&gt;"",HLOOKUP(COUNT($NE97:QO97)+1,$G$4:$EH$8,QP$14,0)*$D97,IF($C97=QP$17,$G$8*$D97,""))</f>
        <v>0</v>
      </c>
      <c r="QQ97" s="34">
        <f>IF(QP97&lt;&gt;"",HLOOKUP(COUNT($NE97:QP97)+1,$G$4:$EH$8,QQ$14,0)*$D97,IF($C97=QQ$17,$G$8*$D97,""))</f>
        <v>0</v>
      </c>
      <c r="QR97" s="34">
        <f>IF(QQ97&lt;&gt;"",HLOOKUP(COUNT($NE97:QQ97)+1,$G$4:$EH$8,QR$14,0)*$D97,IF($C97=QR$17,$G$8*$D97,""))</f>
        <v>0</v>
      </c>
      <c r="QS97" s="34">
        <f>IF(QR97&lt;&gt;"",HLOOKUP(COUNT($NE97:QR97)+1,$G$4:$EH$8,QS$14,0)*$D97,IF($C97=QS$17,$G$8*$D97,""))</f>
        <v>0</v>
      </c>
      <c r="QT97" s="34">
        <f>IF(QS97&lt;&gt;"",HLOOKUP(COUNT($NE97:QS97)+1,$G$4:$EH$8,QT$14,0)*$D97,IF($C97=QT$17,$G$8*$D97,""))</f>
        <v>0</v>
      </c>
      <c r="QU97" s="34">
        <f>IF(QT97&lt;&gt;"",HLOOKUP(COUNT($NE97:QT97)+1,$G$4:$EH$8,QU$14,0)*$D97,IF($C97=QU$17,$G$8*$D97,""))</f>
        <v>0</v>
      </c>
      <c r="QV97" s="34">
        <f>IF(QU97&lt;&gt;"",HLOOKUP(COUNT($NE97:QU97)+1,$G$4:$EH$8,QV$14,0)*$D97,IF($C97=QV$17,$G$8*$D97,""))</f>
        <v>0</v>
      </c>
      <c r="QW97" s="34">
        <f>IF(QV97&lt;&gt;"",HLOOKUP(COUNT($NE97:QV97)+1,$G$4:$EH$8,QW$14,0)*$D97,IF($C97=QW$17,$G$8*$D97,""))</f>
        <v>0</v>
      </c>
      <c r="QX97" s="34">
        <f>IF(QW97&lt;&gt;"",HLOOKUP(COUNT($NE97:QW97)+1,$G$4:$EH$8,QX$14,0)*$D97,IF($C97=QX$17,$G$8*$D97,""))</f>
        <v>0</v>
      </c>
      <c r="QY97" s="34">
        <f>IF(QX97&lt;&gt;"",HLOOKUP(COUNT($NE97:QX97)+1,$G$4:$EH$8,QY$14,0)*$D97,IF($C97=QY$17,$G$8*$D97,""))</f>
        <v>0</v>
      </c>
      <c r="QZ97" s="34">
        <f>IF(QY97&lt;&gt;"",HLOOKUP(COUNT($NE97:QY97)+1,$G$4:$EH$8,QZ$14,0)*$D97,IF($C97=QZ$17,$G$8*$D97,""))</f>
        <v>0</v>
      </c>
      <c r="RA97" s="34">
        <f>IF(QZ97&lt;&gt;"",HLOOKUP(COUNT($NE97:QZ97)+1,$G$4:$EH$8,RA$14,0)*$D97,IF($C97=RA$17,$G$8*$D97,""))</f>
        <v>0</v>
      </c>
      <c r="RB97" s="34">
        <f>IF(RA97&lt;&gt;"",HLOOKUP(COUNT($NE97:RA97)+1,$G$4:$EH$8,RB$14,0)*$D97,IF($C97=RB$17,$G$8*$D97,""))</f>
        <v>0</v>
      </c>
      <c r="RC97" s="34">
        <f>IF(RB97&lt;&gt;"",HLOOKUP(COUNT($NE97:RB97)+1,$G$4:$EH$8,RC$14,0)*$D97,IF($C97=RC$17,$G$8*$D97,""))</f>
        <v>0</v>
      </c>
      <c r="RD97" s="34">
        <f>IF(RC97&lt;&gt;"",HLOOKUP(COUNT($NE97:RC97)+1,$G$4:$EH$8,RD$14,0)*$D97,IF($C97=RD$17,$G$8*$D97,""))</f>
        <v>0</v>
      </c>
      <c r="RE97" s="34">
        <f>IF(RD97&lt;&gt;"",HLOOKUP(COUNT($NE97:RD97)+1,$G$4:$EH$8,RE$14,0)*$D97,IF($C97=RE$17,$G$8*$D97,""))</f>
        <v>0</v>
      </c>
      <c r="RF97" s="34">
        <f>IF(RE97&lt;&gt;"",HLOOKUP(COUNT($NE97:RE97)+1,$G$4:$EH$8,RF$14,0)*$D97,IF($C97=RF$17,$G$8*$D97,""))</f>
        <v>0</v>
      </c>
      <c r="RG97" s="34">
        <f>IF(RF97&lt;&gt;"",HLOOKUP(COUNT($NE97:RF97)+1,$G$4:$EH$8,RG$14,0)*$D97,IF($C97=RG$17,$G$8*$D97,""))</f>
        <v>0</v>
      </c>
      <c r="RH97" s="34">
        <f>IF(RG97&lt;&gt;"",HLOOKUP(COUNT($NE97:RG97)+1,$G$4:$EH$8,RH$14,0)*$D97,IF($C97=RH$17,$G$8*$D97,""))</f>
        <v>0</v>
      </c>
      <c r="RI97" s="34">
        <f>IF(RH97&lt;&gt;"",HLOOKUP(COUNT($NE97:RH97)+1,$G$4:$EH$8,RI$14,0)*$D97,IF($C97=RI$17,$G$8*$D97,""))</f>
        <v>0</v>
      </c>
      <c r="RJ97" s="34">
        <f>IF(RI97&lt;&gt;"",HLOOKUP(COUNT($NE97:RI97)+1,$G$4:$EH$8,RJ$14,0)*$D97,IF($C97=RJ$17,$G$8*$D97,""))</f>
        <v>0</v>
      </c>
      <c r="RK97" s="34">
        <f>IF(RJ97&lt;&gt;"",HLOOKUP(COUNT($NE97:RJ97)+1,$G$4:$EH$8,RK$14,0)*$D97,IF($C97=RK$17,$G$8*$D97,""))</f>
        <v>0</v>
      </c>
      <c r="RL97" s="34">
        <f>IF(RK97&lt;&gt;"",HLOOKUP(COUNT($NE97:RK97)+1,$G$4:$EH$8,RL$14,0)*$D97,IF($C97=RL$17,$G$8*$D97,""))</f>
        <v>0</v>
      </c>
      <c r="RM97" s="34">
        <f>IF(RL97&lt;&gt;"",HLOOKUP(COUNT($NE97:RL97)+1,$G$4:$EH$8,RM$14,0)*$D97,IF($C97=RM$17,$G$8*$D97,""))</f>
        <v>0</v>
      </c>
      <c r="RN97" s="34">
        <f>IF(RM97&lt;&gt;"",HLOOKUP(COUNT($NE97:RM97)+1,$G$4:$EH$8,RN$14,0)*$D97,IF($C97=RN$17,$G$8*$D97,""))</f>
        <v>0</v>
      </c>
      <c r="RO97" s="34">
        <f>IF(RN97&lt;&gt;"",HLOOKUP(COUNT($NE97:RN97)+1,$G$4:$EH$8,RO$14,0)*$D97,IF($C97=RO$17,$G$8*$D97,""))</f>
        <v>0</v>
      </c>
      <c r="RP97" s="34">
        <f>IF(RO97&lt;&gt;"",HLOOKUP(COUNT($NE97:RO97)+1,$G$4:$EH$8,RP$14,0)*$D97,IF($C97=RP$17,$G$8*$D97,""))</f>
        <v>0</v>
      </c>
      <c r="RQ97" s="34">
        <f>IF(RP97&lt;&gt;"",HLOOKUP(COUNT($NE97:RP97)+1,$G$4:$EH$8,RQ$14,0)*$D97,IF($C97=RQ$17,$G$8*$D97,""))</f>
        <v>0</v>
      </c>
      <c r="RR97" s="34">
        <f>IF(RQ97&lt;&gt;"",HLOOKUP(COUNT($NE97:RQ97)+1,$G$4:$EH$8,RR$14,0)*$D97,IF($C97=RR$17,$G$8*$D97,""))</f>
        <v>0</v>
      </c>
      <c r="RS97" s="34">
        <f>IF(RR97&lt;&gt;"",HLOOKUP(COUNT($NE97:RR97)+1,$G$4:$EH$8,RS$14,0)*$D97,IF($C97=RS$17,$G$8*$D97,""))</f>
        <v>0</v>
      </c>
      <c r="RT97" s="34">
        <f>IF(RS97&lt;&gt;"",HLOOKUP(COUNT($NE97:RS97)+1,$G$4:$EH$8,RT$14,0)*$D97,IF($C97=RT$17,$G$8*$D97,""))</f>
        <v>0</v>
      </c>
      <c r="RU97" s="34">
        <f>IF(RT97&lt;&gt;"",HLOOKUP(COUNT($NE97:RT97)+1,$G$4:$EH$8,RU$14,0)*$D97,IF($C97=RU$17,$G$8*$D97,""))</f>
        <v>0</v>
      </c>
      <c r="RW97" s="34" t="str">
        <f>IF(RV97&lt;&gt;"",HLOOKUP(COUNT($RV97:RV97)+1,$G$4:$EH$9,RW$14,0)*$D97,IF($C97=RW$17,$G$9*$D97,""))</f>
        <v/>
      </c>
      <c r="RX97" s="34" t="str">
        <f>IF(RW97&lt;&gt;"",HLOOKUP(COUNT($RV97:RW97)+1,$G$4:$EH$9,RX$14,0)*$D97,IF($C97=RX$17,$G$9*$D97,""))</f>
        <v/>
      </c>
      <c r="RY97" s="34" t="str">
        <f>IF(RX97&lt;&gt;"",HLOOKUP(COUNT($RV97:RX97)+1,$G$4:$EH$9,RY$14,0)*$D97,IF($C97=RY$17,$G$9*$D97,""))</f>
        <v/>
      </c>
      <c r="RZ97" s="34" t="str">
        <f>IF(RY97&lt;&gt;"",HLOOKUP(COUNT($RV97:RY97)+1,$G$4:$EH$9,RZ$14,0)*$D97,IF($C97=RZ$17,$G$9*$D97,""))</f>
        <v/>
      </c>
      <c r="SA97" s="34" t="str">
        <f>IF(RZ97&lt;&gt;"",HLOOKUP(COUNT($RV97:RZ97)+1,$G$4:$EH$9,SA$14,0)*$D97,IF($C97=SA$17,$G$9*$D97,""))</f>
        <v/>
      </c>
      <c r="SB97" s="34" t="str">
        <f>IF(SA97&lt;&gt;"",HLOOKUP(COUNT($RV97:SA97)+1,$G$4:$EH$9,SB$14,0)*$D97,IF($C97=SB$17,$G$9*$D97,""))</f>
        <v/>
      </c>
      <c r="SC97" s="34" t="str">
        <f>IF(SB97&lt;&gt;"",HLOOKUP(COUNT($RV97:SB97)+1,$G$4:$EH$9,SC$14,0)*$D97,IF($C97=SC$17,$G$9*$D97,""))</f>
        <v/>
      </c>
      <c r="SD97" s="34" t="str">
        <f>IF(SC97&lt;&gt;"",HLOOKUP(COUNT($RV97:SC97)+1,$G$4:$EH$9,SD$14,0)*$D97,IF($C97=SD$17,$G$9*$D97,""))</f>
        <v/>
      </c>
      <c r="SE97" s="34" t="str">
        <f>IF(SD97&lt;&gt;"",HLOOKUP(COUNT($RV97:SD97)+1,$G$4:$EH$9,SE$14,0)*$D97,IF($C97=SE$17,$G$9*$D97,""))</f>
        <v/>
      </c>
      <c r="SF97" s="34" t="str">
        <f>IF(SE97&lt;&gt;"",HLOOKUP(COUNT($RV97:SE97)+1,$G$4:$EH$9,SF$14,0)*$D97,IF($C97=SF$17,$G$9*$D97,""))</f>
        <v/>
      </c>
      <c r="SG97" s="34" t="str">
        <f>IF(SF97&lt;&gt;"",HLOOKUP(COUNT($RV97:SF97)+1,$G$4:$EH$9,SG$14,0)*$D97,IF($C97=SG$17,$G$9*$D97,""))</f>
        <v/>
      </c>
      <c r="SH97" s="34" t="str">
        <f>IF(SG97&lt;&gt;"",HLOOKUP(COUNT($RV97:SG97)+1,$G$4:$EH$9,SH$14,0)*$D97,IF($C97=SH$17,$G$9*$D97,""))</f>
        <v/>
      </c>
      <c r="SI97" s="34" t="str">
        <f>IF(SH97&lt;&gt;"",HLOOKUP(COUNT($RV97:SH97)+1,$G$4:$EH$9,SI$14,0)*$D97,IF($C97=SI$17,$G$9*$D97,""))</f>
        <v/>
      </c>
      <c r="SJ97" s="34" t="str">
        <f>IF(SI97&lt;&gt;"",HLOOKUP(COUNT($RV97:SI97)+1,$G$4:$EH$9,SJ$14,0)*$D97,IF($C97=SJ$17,$G$9*$D97,""))</f>
        <v/>
      </c>
      <c r="SK97" s="34" t="str">
        <f>IF(SJ97&lt;&gt;"",HLOOKUP(COUNT($RV97:SJ97)+1,$G$4:$EH$9,SK$14,0)*$D97,IF($C97=SK$17,$G$9*$D97,""))</f>
        <v/>
      </c>
      <c r="SL97" s="34" t="str">
        <f>IF(SK97&lt;&gt;"",HLOOKUP(COUNT($RV97:SK97)+1,$G$4:$EH$9,SL$14,0)*$D97,IF($C97=SL$17,$G$9*$D97,""))</f>
        <v/>
      </c>
      <c r="SM97" s="34" t="str">
        <f>IF(SL97&lt;&gt;"",HLOOKUP(COUNT($RV97:SL97)+1,$G$4:$EH$9,SM$14,0)*$D97,IF($C97=SM$17,$G$9*$D97,""))</f>
        <v/>
      </c>
      <c r="SN97" s="34" t="str">
        <f>IF(SM97&lt;&gt;"",HLOOKUP(COUNT($RV97:SM97)+1,$G$4:$EH$9,SN$14,0)*$D97,IF($C97=SN$17,$G$9*$D97,""))</f>
        <v/>
      </c>
      <c r="SO97" s="34" t="str">
        <f>IF(SN97&lt;&gt;"",HLOOKUP(COUNT($RV97:SN97)+1,$G$4:$EH$9,SO$14,0)*$D97,IF($C97=SO$17,$G$9*$D97,""))</f>
        <v/>
      </c>
      <c r="SP97" s="34" t="str">
        <f>IF(SO97&lt;&gt;"",HLOOKUP(COUNT($RV97:SO97)+1,$G$4:$EH$9,SP$14,0)*$D97,IF($C97=SP$17,$G$9*$D97,""))</f>
        <v/>
      </c>
      <c r="SQ97" s="34" t="str">
        <f>IF(SP97&lt;&gt;"",HLOOKUP(COUNT($RV97:SP97)+1,$G$4:$EH$9,SQ$14,0)*$D97,IF($C97=SQ$17,$G$9*$D97,""))</f>
        <v/>
      </c>
      <c r="SR97" s="34" t="str">
        <f>IF(SQ97&lt;&gt;"",HLOOKUP(COUNT($RV97:SQ97)+1,$G$4:$EH$9,SR$14,0)*$D97,IF($C97=SR$17,$G$9*$D97,""))</f>
        <v/>
      </c>
      <c r="SS97" s="34" t="str">
        <f>IF(SR97&lt;&gt;"",HLOOKUP(COUNT($RV97:SR97)+1,$G$4:$EH$9,SS$14,0)*$D97,IF($C97=SS$17,$G$9*$D97,""))</f>
        <v/>
      </c>
      <c r="ST97" s="34" t="str">
        <f>IF(SS97&lt;&gt;"",HLOOKUP(COUNT($RV97:SS97)+1,$G$4:$EH$9,ST$14,0)*$D97,IF($C97=ST$17,$G$9*$D97,""))</f>
        <v/>
      </c>
      <c r="SU97" s="34" t="str">
        <f>IF(ST97&lt;&gt;"",HLOOKUP(COUNT($RV97:ST97)+1,$G$4:$EH$9,SU$14,0)*$D97,IF($C97=SU$17,$G$9*$D97,""))</f>
        <v/>
      </c>
      <c r="SV97" s="34" t="str">
        <f>IF(SU97&lt;&gt;"",HLOOKUP(COUNT($RV97:SU97)+1,$G$4:$EH$9,SV$14,0)*$D97,IF($C97=SV$17,$G$9*$D97,""))</f>
        <v/>
      </c>
      <c r="SW97" s="34" t="str">
        <f>IF(SV97&lt;&gt;"",HLOOKUP(COUNT($RV97:SV97)+1,$G$4:$EH$9,SW$14,0)*$D97,IF($C97=SW$17,$G$9*$D97,""))</f>
        <v/>
      </c>
      <c r="SX97" s="34" t="str">
        <f>IF(SW97&lt;&gt;"",HLOOKUP(COUNT($RV97:SW97)+1,$G$4:$EH$9,SX$14,0)*$D97,IF($C97=SX$17,$G$9*$D97,""))</f>
        <v/>
      </c>
      <c r="SY97" s="34" t="str">
        <f>IF(SX97&lt;&gt;"",HLOOKUP(COUNT($RV97:SX97)+1,$G$4:$EH$9,SY$14,0)*$D97,IF($C97=SY$17,$G$9*$D97,""))</f>
        <v/>
      </c>
      <c r="SZ97" s="34" t="str">
        <f>IF(SY97&lt;&gt;"",HLOOKUP(COUNT($RV97:SY97)+1,$G$4:$EH$9,SZ$14,0)*$D97,IF($C97=SZ$17,$G$9*$D97,""))</f>
        <v/>
      </c>
      <c r="TA97" s="34" t="str">
        <f>IF(SZ97&lt;&gt;"",HLOOKUP(COUNT($RV97:SZ97)+1,$G$4:$EH$9,TA$14,0)*$D97,IF($C97=TA$17,$G$9*$D97,""))</f>
        <v/>
      </c>
      <c r="TB97" s="34" t="str">
        <f>IF(TA97&lt;&gt;"",HLOOKUP(COUNT($RV97:TA97)+1,$G$4:$EH$9,TB$14,0)*$D97,IF($C97=TB$17,$G$9*$D97,""))</f>
        <v/>
      </c>
      <c r="TC97" s="34" t="str">
        <f>IF(TB97&lt;&gt;"",HLOOKUP(COUNT($RV97:TB97)+1,$G$4:$EH$9,TC$14,0)*$D97,IF($C97=TC$17,$G$9*$D97,""))</f>
        <v/>
      </c>
      <c r="TD97" s="34" t="str">
        <f>IF(TC97&lt;&gt;"",HLOOKUP(COUNT($RV97:TC97)+1,$G$4:$EH$9,TD$14,0)*$D97,IF($C97=TD$17,$G$9*$D97,""))</f>
        <v/>
      </c>
      <c r="TE97" s="34" t="str">
        <f>IF(TD97&lt;&gt;"",HLOOKUP(COUNT($RV97:TD97)+1,$G$4:$EH$9,TE$14,0)*$D97,IF($C97=TE$17,$G$9*$D97,""))</f>
        <v/>
      </c>
      <c r="TF97" s="34" t="str">
        <f>IF(TE97&lt;&gt;"",HLOOKUP(COUNT($RV97:TE97)+1,$G$4:$EH$9,TF$14,0)*$D97,IF($C97=TF$17,$G$9*$D97,""))</f>
        <v/>
      </c>
      <c r="TG97" s="34" t="str">
        <f>IF(TF97&lt;&gt;"",HLOOKUP(COUNT($RV97:TF97)+1,$G$4:$EH$9,TG$14,0)*$D97,IF($C97=TG$17,$G$9*$D97,""))</f>
        <v/>
      </c>
      <c r="TH97" s="34" t="str">
        <f>IF(TG97&lt;&gt;"",HLOOKUP(COUNT($RV97:TG97)+1,$G$4:$EH$9,TH$14,0)*$D97,IF($C97=TH$17,$G$9*$D97,""))</f>
        <v/>
      </c>
      <c r="TI97" s="34" t="str">
        <f>IF(TH97&lt;&gt;"",HLOOKUP(COUNT($RV97:TH97)+1,$G$4:$EH$9,TI$14,0)*$D97,IF($C97=TI$17,$G$9*$D97,""))</f>
        <v/>
      </c>
      <c r="TJ97" s="34" t="str">
        <f>IF(TI97&lt;&gt;"",HLOOKUP(COUNT($RV97:TI97)+1,$G$4:$EH$9,TJ$14,0)*$D97,IF($C97=TJ$17,$G$9*$D97,""))</f>
        <v/>
      </c>
      <c r="TK97" s="34" t="str">
        <f>IF(TJ97&lt;&gt;"",HLOOKUP(COUNT($RV97:TJ97)+1,$G$4:$EH$9,TK$14,0)*$D97,IF($C97=TK$17,$G$9*$D97,""))</f>
        <v/>
      </c>
      <c r="TL97" s="34" t="str">
        <f>IF(TK97&lt;&gt;"",HLOOKUP(COUNT($RV97:TK97)+1,$G$4:$EH$9,TL$14,0)*$D97,IF($C97=TL$17,$G$9*$D97,""))</f>
        <v/>
      </c>
      <c r="TM97" s="34" t="str">
        <f>IF(TL97&lt;&gt;"",HLOOKUP(COUNT($RV97:TL97)+1,$G$4:$EH$9,TM$14,0)*$D97,IF($C97=TM$17,$G$9*$D97,""))</f>
        <v/>
      </c>
      <c r="TN97" s="34" t="str">
        <f>IF(TM97&lt;&gt;"",HLOOKUP(COUNT($RV97:TM97)+1,$G$4:$EH$9,TN$14,0)*$D97,IF($C97=TN$17,$G$9*$D97,""))</f>
        <v/>
      </c>
      <c r="TO97" s="34" t="str">
        <f>IF(TN97&lt;&gt;"",HLOOKUP(COUNT($RV97:TN97)+1,$G$4:$EH$9,TO$14,0)*$D97,IF($C97=TO$17,$G$9*$D97,""))</f>
        <v/>
      </c>
      <c r="TP97" s="34" t="str">
        <f>IF(TO97&lt;&gt;"",HLOOKUP(COUNT($RV97:TO97)+1,$G$4:$EH$9,TP$14,0)*$D97,IF($C97=TP$17,$G$9*$D97,""))</f>
        <v/>
      </c>
      <c r="TQ97" s="34" t="str">
        <f>IF(TP97&lt;&gt;"",HLOOKUP(COUNT($RV97:TP97)+1,$G$4:$EH$9,TQ$14,0)*$D97,IF($C97=TQ$17,$G$9*$D97,""))</f>
        <v/>
      </c>
      <c r="TR97" s="34" t="str">
        <f>IF(TQ97&lt;&gt;"",HLOOKUP(COUNT($RV97:TQ97)+1,$G$4:$EH$9,TR$14,0)*$D97,IF($C97=TR$17,$G$9*$D97,""))</f>
        <v/>
      </c>
      <c r="TS97" s="34" t="str">
        <f>IF(TR97&lt;&gt;"",HLOOKUP(COUNT($RV97:TR97)+1,$G$4:$EH$9,TS$14,0)*$D97,IF($C97=TS$17,$G$9*$D97,""))</f>
        <v/>
      </c>
      <c r="TT97" s="34" t="str">
        <f>IF(TS97&lt;&gt;"",HLOOKUP(COUNT($RV97:TS97)+1,$G$4:$EH$9,TT$14,0)*$D97,IF($C97=TT$17,$G$9*$D97,""))</f>
        <v/>
      </c>
      <c r="TU97" s="34" t="str">
        <f>IF(TT97&lt;&gt;"",HLOOKUP(COUNT($RV97:TT97)+1,$G$4:$EH$9,TU$14,0)*$D97,IF($C97=TU$17,$G$9*$D97,""))</f>
        <v/>
      </c>
      <c r="TV97" s="34" t="str">
        <f>IF(TU97&lt;&gt;"",HLOOKUP(COUNT($RV97:TU97)+1,$G$4:$EH$9,TV$14,0)*$D97,IF($C97=TV$17,$G$9*$D97,""))</f>
        <v/>
      </c>
      <c r="TW97" s="34" t="str">
        <f>IF(TV97&lt;&gt;"",HLOOKUP(COUNT($RV97:TV97)+1,$G$4:$EH$9,TW$14,0)*$D97,IF($C97=TW$17,$G$9*$D97,""))</f>
        <v/>
      </c>
      <c r="TX97" s="34" t="str">
        <f>IF(TW97&lt;&gt;"",HLOOKUP(COUNT($RV97:TW97)+1,$G$4:$EH$9,TX$14,0)*$D97,IF($C97=TX$17,$G$9*$D97,""))</f>
        <v/>
      </c>
      <c r="TY97" s="34" t="str">
        <f>IF(TX97&lt;&gt;"",HLOOKUP(COUNT($RV97:TX97)+1,$G$4:$EH$9,TY$14,0)*$D97,IF($C97=TY$17,$G$9*$D97,""))</f>
        <v/>
      </c>
      <c r="TZ97" s="34" t="str">
        <f>IF(TY97&lt;&gt;"",HLOOKUP(COUNT($RV97:TY97)+1,$G$4:$EH$9,TZ$14,0)*$D97,IF($C97=TZ$17,$G$9*$D97,""))</f>
        <v/>
      </c>
      <c r="UA97" s="34" t="str">
        <f>IF(TZ97&lt;&gt;"",HLOOKUP(COUNT($RV97:TZ97)+1,$G$4:$EH$9,UA$14,0)*$D97,IF($C97=UA$17,$G$9*$D97,""))</f>
        <v/>
      </c>
      <c r="UB97" s="34" t="str">
        <f>IF(UA97&lt;&gt;"",HLOOKUP(COUNT($RV97:UA97)+1,$G$4:$EH$9,UB$14,0)*$D97,IF($C97=UB$17,$G$9*$D97,""))</f>
        <v/>
      </c>
      <c r="UC97" s="34" t="str">
        <f>IF(UB97&lt;&gt;"",HLOOKUP(COUNT($RV97:UB97)+1,$G$4:$EH$9,UC$14,0)*$D97,IF($C97=UC$17,$G$9*$D97,""))</f>
        <v/>
      </c>
      <c r="UD97" s="34" t="str">
        <f>IF(UC97&lt;&gt;"",HLOOKUP(COUNT($RV97:UC97)+1,$G$4:$EH$9,UD$14,0)*$D97,IF($C97=UD$17,$G$9*$D97,""))</f>
        <v/>
      </c>
      <c r="UE97" s="34" t="str">
        <f>IF(UD97&lt;&gt;"",HLOOKUP(COUNT($RV97:UD97)+1,$G$4:$EH$9,UE$14,0)*$D97,IF($C97=UE$17,$G$9*$D97,""))</f>
        <v/>
      </c>
      <c r="UF97" s="34" t="str">
        <f>IF(UE97&lt;&gt;"",HLOOKUP(COUNT($RV97:UE97)+1,$G$4:$EH$9,UF$14,0)*$D97,IF($C97=UF$17,$G$9*$D97,""))</f>
        <v/>
      </c>
      <c r="UG97" s="34" t="str">
        <f>IF(UF97&lt;&gt;"",HLOOKUP(COUNT($RV97:UF97)+1,$G$4:$EH$9,UG$14,0)*$D97,IF($C97=UG$17,$G$9*$D97,""))</f>
        <v/>
      </c>
      <c r="UH97" s="34" t="str">
        <f>IF(UG97&lt;&gt;"",HLOOKUP(COUNT($RV97:UG97)+1,$G$4:$EH$9,UH$14,0)*$D97,IF($C97=UH$17,$G$9*$D97,""))</f>
        <v/>
      </c>
      <c r="UI97" s="34" t="str">
        <f>IF(UH97&lt;&gt;"",HLOOKUP(COUNT($RV97:UH97)+1,$G$4:$EH$9,UI$14,0)*$D97,IF($C97=UI$17,$G$9*$D97,""))</f>
        <v/>
      </c>
      <c r="UJ97" s="34" t="str">
        <f>IF(UI97&lt;&gt;"",HLOOKUP(COUNT($RV97:UI97)+1,$G$4:$EH$9,UJ$14,0)*$D97,IF($C97=UJ$17,$G$9*$D97,""))</f>
        <v/>
      </c>
      <c r="UK97" s="34" t="str">
        <f>IF(UJ97&lt;&gt;"",HLOOKUP(COUNT($RV97:UJ97)+1,$G$4:$EH$9,UK$14,0)*$D97,IF($C97=UK$17,$G$9*$D97,""))</f>
        <v/>
      </c>
      <c r="UL97" s="34" t="str">
        <f>IF(UK97&lt;&gt;"",HLOOKUP(COUNT($RV97:UK97)+1,$G$4:$EH$9,UL$14,0)*$D97,IF($C97=UL$17,$G$9*$D97,""))</f>
        <v/>
      </c>
      <c r="UM97" s="34" t="str">
        <f>IF(UL97&lt;&gt;"",HLOOKUP(COUNT($RV97:UL97)+1,$G$4:$EH$9,UM$14,0)*$D97,IF($C97=UM$17,$G$9*$D97,""))</f>
        <v/>
      </c>
      <c r="UN97" s="34" t="str">
        <f>IF(UM97&lt;&gt;"",HLOOKUP(COUNT($RV97:UM97)+1,$G$4:$EH$9,UN$14,0)*$D97,IF($C97=UN$17,$G$9*$D97,""))</f>
        <v/>
      </c>
      <c r="UO97" s="34" t="str">
        <f>IF(UN97&lt;&gt;"",HLOOKUP(COUNT($RV97:UN97)+1,$G$4:$EH$9,UO$14,0)*$D97,IF($C97=UO$17,$G$9*$D97,""))</f>
        <v/>
      </c>
      <c r="UP97" s="34" t="str">
        <f>IF(UO97&lt;&gt;"",HLOOKUP(COUNT($RV97:UO97)+1,$G$4:$EH$9,UP$14,0)*$D97,IF($C97=UP$17,$G$9*$D97,""))</f>
        <v/>
      </c>
      <c r="UQ97" s="34" t="str">
        <f>IF(UP97&lt;&gt;"",HLOOKUP(COUNT($RV97:UP97)+1,$G$4:$EH$9,UQ$14,0)*$D97,IF($C97=UQ$17,$G$9*$D97,""))</f>
        <v/>
      </c>
      <c r="UR97" s="34" t="str">
        <f>IF(UQ97&lt;&gt;"",HLOOKUP(COUNT($RV97:UQ97)+1,$G$4:$EH$9,UR$14,0)*$D97,IF($C97=UR$17,$G$9*$D97,""))</f>
        <v/>
      </c>
      <c r="US97" s="34" t="str">
        <f>IF(UR97&lt;&gt;"",HLOOKUP(COUNT($RV97:UR97)+1,$G$4:$EH$9,US$14,0)*$D97,IF($C97=US$17,$G$9*$D97,""))</f>
        <v/>
      </c>
      <c r="UT97" s="34" t="str">
        <f>IF(US97&lt;&gt;"",HLOOKUP(COUNT($RV97:US97)+1,$G$4:$EH$9,UT$14,0)*$D97,IF($C97=UT$17,$G$9*$D97,""))</f>
        <v/>
      </c>
      <c r="UU97" s="34" t="str">
        <f>IF(UT97&lt;&gt;"",HLOOKUP(COUNT($RV97:UT97)+1,$G$4:$EH$9,UU$14,0)*$D97,IF($C97=UU$17,$G$9*$D97,""))</f>
        <v/>
      </c>
      <c r="UV97" s="34" t="str">
        <f>IF(UU97&lt;&gt;"",HLOOKUP(COUNT($RV97:UU97)+1,$G$4:$EH$9,UV$14,0)*$D97,IF($C97=UV$17,$G$9*$D97,""))</f>
        <v/>
      </c>
      <c r="UW97" s="34">
        <f>IF(UV97&lt;&gt;"",HLOOKUP(COUNT($RV97:UV97)+1,$G$4:$EH$9,UW$14,0)*$D97,IF($C97=UW$17,$G$9*$D97,""))</f>
        <v>14500</v>
      </c>
      <c r="UX97" s="34">
        <f>IF(UW97&lt;&gt;"",HLOOKUP(COUNT($RV97:UW97)+1,$G$4:$EH$9,UX$14,0)*$D97,IF($C97=UX$17,$G$9*$D97,""))</f>
        <v>0</v>
      </c>
      <c r="UY97" s="34">
        <f>IF(UX97&lt;&gt;"",HLOOKUP(COUNT($RV97:UX97)+1,$G$4:$EH$9,UY$14,0)*$D97,IF($C97=UY$17,$G$9*$D97,""))</f>
        <v>0</v>
      </c>
      <c r="UZ97" s="34">
        <f>IF(UY97&lt;&gt;"",HLOOKUP(COUNT($RV97:UY97)+1,$G$4:$EH$9,UZ$14,0)*$D97,IF($C97=UZ$17,$G$9*$D97,""))</f>
        <v>0</v>
      </c>
      <c r="VA97" s="34">
        <f>IF(UZ97&lt;&gt;"",HLOOKUP(COUNT($RV97:UZ97)+1,$G$4:$EH$9,VA$14,0)*$D97,IF($C97=VA$17,$G$9*$D97,""))</f>
        <v>0</v>
      </c>
      <c r="VB97" s="34">
        <f>IF(VA97&lt;&gt;"",HLOOKUP(COUNT($RV97:VA97)+1,$G$4:$EH$9,VB$14,0)*$D97,IF($C97=VB$17,$G$9*$D97,""))</f>
        <v>0</v>
      </c>
      <c r="VC97" s="34">
        <f>IF(VB97&lt;&gt;"",HLOOKUP(COUNT($RV97:VB97)+1,$G$4:$EH$9,VC$14,0)*$D97,IF($C97=VC$17,$G$9*$D97,""))</f>
        <v>0</v>
      </c>
      <c r="VD97" s="34">
        <f>IF(VC97&lt;&gt;"",HLOOKUP(COUNT($RV97:VC97)+1,$G$4:$EH$9,VD$14,0)*$D97,IF($C97=VD$17,$G$9*$D97,""))</f>
        <v>0</v>
      </c>
      <c r="VE97" s="34">
        <f>IF(VD97&lt;&gt;"",HLOOKUP(COUNT($RV97:VD97)+1,$G$4:$EH$9,VE$14,0)*$D97,IF($C97=VE$17,$G$9*$D97,""))</f>
        <v>0</v>
      </c>
      <c r="VF97" s="34">
        <f>IF(VE97&lt;&gt;"",HLOOKUP(COUNT($RV97:VE97)+1,$G$4:$EH$9,VF$14,0)*$D97,IF($C97=VF$17,$G$9*$D97,""))</f>
        <v>0</v>
      </c>
      <c r="VG97" s="34">
        <f>IF(VF97&lt;&gt;"",HLOOKUP(COUNT($RV97:VF97)+1,$G$4:$EH$9,VG$14,0)*$D97,IF($C97=VG$17,$G$9*$D97,""))</f>
        <v>0</v>
      </c>
      <c r="VH97" s="34">
        <f>IF(VG97&lt;&gt;"",HLOOKUP(COUNT($RV97:VG97)+1,$G$4:$EH$9,VH$14,0)*$D97,IF($C97=VH$17,$G$9*$D97,""))</f>
        <v>0</v>
      </c>
      <c r="VI97" s="34">
        <f>IF(VH97&lt;&gt;"",HLOOKUP(COUNT($RV97:VH97)+1,$G$4:$EH$9,VI$14,0)*$D97,IF($C97=VI$17,$G$9*$D97,""))</f>
        <v>0</v>
      </c>
      <c r="VJ97" s="34">
        <f>IF(VI97&lt;&gt;"",HLOOKUP(COUNT($RV97:VI97)+1,$G$4:$EH$9,VJ$14,0)*$D97,IF($C97=VJ$17,$G$9*$D97,""))</f>
        <v>0</v>
      </c>
      <c r="VK97" s="34">
        <f>IF(VJ97&lt;&gt;"",HLOOKUP(COUNT($RV97:VJ97)+1,$G$4:$EH$9,VK$14,0)*$D97,IF($C97=VK$17,$G$9*$D97,""))</f>
        <v>0</v>
      </c>
      <c r="VL97" s="34">
        <f>IF(VK97&lt;&gt;"",HLOOKUP(COUNT($RV97:VK97)+1,$G$4:$EH$9,VL$14,0)*$D97,IF($C97=VL$17,$G$9*$D97,""))</f>
        <v>0</v>
      </c>
      <c r="VM97" s="34">
        <f>IF(VL97&lt;&gt;"",HLOOKUP(COUNT($RV97:VL97)+1,$G$4:$EH$9,VM$14,0)*$D97,IF($C97=VM$17,$G$9*$D97,""))</f>
        <v>0</v>
      </c>
      <c r="VN97" s="34">
        <f>IF(VM97&lt;&gt;"",HLOOKUP(COUNT($RV97:VM97)+1,$G$4:$EH$9,VN$14,0)*$D97,IF($C97=VN$17,$G$9*$D97,""))</f>
        <v>0</v>
      </c>
      <c r="VO97" s="34">
        <f>IF(VN97&lt;&gt;"",HLOOKUP(COUNT($RV97:VN97)+1,$G$4:$EH$9,VO$14,0)*$D97,IF($C97=VO$17,$G$9*$D97,""))</f>
        <v>0</v>
      </c>
      <c r="VP97" s="34">
        <f>IF(VO97&lt;&gt;"",HLOOKUP(COUNT($RV97:VO97)+1,$G$4:$EH$9,VP$14,0)*$D97,IF($C97=VP$17,$G$9*$D97,""))</f>
        <v>0</v>
      </c>
      <c r="VQ97" s="34">
        <f>IF(VP97&lt;&gt;"",HLOOKUP(COUNT($RV97:VP97)+1,$G$4:$EH$9,VQ$14,0)*$D97,IF($C97=VQ$17,$G$9*$D97,""))</f>
        <v>0</v>
      </c>
      <c r="VR97" s="34">
        <f>IF(VQ97&lt;&gt;"",HLOOKUP(COUNT($RV97:VQ97)+1,$G$4:$EH$9,VR$14,0)*$D97,IF($C97=VR$17,$G$9*$D97,""))</f>
        <v>0</v>
      </c>
      <c r="VS97" s="34">
        <f>IF(VR97&lt;&gt;"",HLOOKUP(COUNT($RV97:VR97)+1,$G$4:$EH$9,VS$14,0)*$D97,IF($C97=VS$17,$G$9*$D97,""))</f>
        <v>0</v>
      </c>
      <c r="VT97" s="34">
        <f>IF(VS97&lt;&gt;"",HLOOKUP(COUNT($RV97:VS97)+1,$G$4:$EH$9,VT$14,0)*$D97,IF($C97=VT$17,$G$9*$D97,""))</f>
        <v>0</v>
      </c>
      <c r="VU97" s="34">
        <f>IF(VT97&lt;&gt;"",HLOOKUP(COUNT($RV97:VT97)+1,$G$4:$EH$9,VU$14,0)*$D97,IF($C97=VU$17,$G$9*$D97,""))</f>
        <v>0</v>
      </c>
      <c r="VV97" s="34">
        <f>IF(VU97&lt;&gt;"",HLOOKUP(COUNT($RV97:VU97)+1,$G$4:$EH$9,VV$14,0)*$D97,IF($C97=VV$17,$G$9*$D97,""))</f>
        <v>0</v>
      </c>
      <c r="VW97" s="34">
        <f>IF(VV97&lt;&gt;"",HLOOKUP(COUNT($RV97:VV97)+1,$G$4:$EH$9,VW$14,0)*$D97,IF($C97=VW$17,$G$9*$D97,""))</f>
        <v>0</v>
      </c>
      <c r="VX97" s="34">
        <f>IF(VW97&lt;&gt;"",HLOOKUP(COUNT($RV97:VW97)+1,$G$4:$EH$9,VX$14,0)*$D97,IF($C97=VX$17,$G$9*$D97,""))</f>
        <v>0</v>
      </c>
      <c r="VY97" s="34">
        <f>IF(VX97&lt;&gt;"",HLOOKUP(COUNT($RV97:VX97)+1,$G$4:$EH$9,VY$14,0)*$D97,IF($C97=VY$17,$G$9*$D97,""))</f>
        <v>0</v>
      </c>
      <c r="VZ97" s="34">
        <f>IF(VY97&lt;&gt;"",HLOOKUP(COUNT($RV97:VY97)+1,$G$4:$EH$9,VZ$14,0)*$D97,IF($C97=VZ$17,$G$9*$D97,""))</f>
        <v>0</v>
      </c>
      <c r="WA97" s="34">
        <f>IF(VZ97&lt;&gt;"",HLOOKUP(COUNT($RV97:VZ97)+1,$G$4:$EH$9,WA$14,0)*$D97,IF($C97=WA$17,$G$9*$D97,""))</f>
        <v>0</v>
      </c>
      <c r="WB97" s="34">
        <f>IF(WA97&lt;&gt;"",HLOOKUP(COUNT($RV97:WA97)+1,$G$4:$EH$9,WB$14,0)*$D97,IF($C97=WB$17,$G$9*$D97,""))</f>
        <v>0</v>
      </c>
      <c r="WC97" s="34">
        <f>IF(WB97&lt;&gt;"",HLOOKUP(COUNT($RV97:WB97)+1,$G$4:$EH$9,WC$14,0)*$D97,IF($C97=WC$17,$G$9*$D97,""))</f>
        <v>0</v>
      </c>
      <c r="WD97" s="34">
        <f>IF(WC97&lt;&gt;"",HLOOKUP(COUNT($RV97:WC97)+1,$G$4:$EH$9,WD$14,0)*$D97,IF($C97=WD$17,$G$9*$D97,""))</f>
        <v>0</v>
      </c>
      <c r="WE97" s="34">
        <f>IF(WD97&lt;&gt;"",HLOOKUP(COUNT($RV97:WD97)+1,$G$4:$EH$9,WE$14,0)*$D97,IF($C97=WE$17,$G$9*$D97,""))</f>
        <v>0</v>
      </c>
      <c r="WF97" s="34">
        <f>IF(WE97&lt;&gt;"",HLOOKUP(COUNT($RV97:WE97)+1,$G$4:$EH$9,WF$14,0)*$D97,IF($C97=WF$17,$G$9*$D97,""))</f>
        <v>0</v>
      </c>
      <c r="WG97" s="34">
        <f>IF(WF97&lt;&gt;"",HLOOKUP(COUNT($RV97:WF97)+1,$G$4:$EH$9,WG$14,0)*$D97,IF($C97=WG$17,$G$9*$D97,""))</f>
        <v>0</v>
      </c>
      <c r="WH97" s="34">
        <f>IF(WG97&lt;&gt;"",HLOOKUP(COUNT($RV97:WG97)+1,$G$4:$EH$9,WH$14,0)*$D97,IF($C97=WH$17,$G$9*$D97,""))</f>
        <v>0</v>
      </c>
      <c r="WI97" s="34">
        <f>IF(WH97&lt;&gt;"",HLOOKUP(COUNT($RV97:WH97)+1,$G$4:$EH$9,WI$14,0)*$D97,IF($C97=WI$17,$G$9*$D97,""))</f>
        <v>0</v>
      </c>
      <c r="WJ97" s="34">
        <f>IF(WI97&lt;&gt;"",HLOOKUP(COUNT($RV97:WI97)+1,$G$4:$EH$9,WJ$14,0)*$D97,IF($C97=WJ$17,$G$9*$D97,""))</f>
        <v>0</v>
      </c>
      <c r="WK97" s="34">
        <f>IF(WJ97&lt;&gt;"",HLOOKUP(COUNT($RV97:WJ97)+1,$G$4:$EH$9,WK$14,0)*$D97,IF($C97=WK$17,$G$9*$D97,""))</f>
        <v>0</v>
      </c>
      <c r="WL97" s="34">
        <f>IF(WK97&lt;&gt;"",HLOOKUP(COUNT($RV97:WK97)+1,$G$4:$EH$9,WL$14,0)*$D97,IF($C97=WL$17,$G$9*$D97,""))</f>
        <v>0</v>
      </c>
    </row>
    <row r="98" spans="1:610" ht="15" x14ac:dyDescent="0.2">
      <c r="A98" s="25">
        <f t="shared" si="911"/>
        <v>8</v>
      </c>
      <c r="B98" s="1328" t="s">
        <v>88</v>
      </c>
      <c r="C98" s="62">
        <f t="shared" si="912"/>
        <v>80</v>
      </c>
      <c r="D98" s="30">
        <f>VLOOKUP(B98,Premissas!$R$8:$AD$18,(Histograma!A98+1),0)</f>
        <v>5</v>
      </c>
      <c r="G98" s="34" t="str">
        <f>IF(F98&lt;&gt;"",HLOOKUP(COUNT($F98:F98)+1,$G$4:$EH$8,G$14,0)*$D98,IF($C98=G$17,$G$5*$D98,""))</f>
        <v/>
      </c>
      <c r="H98" s="34" t="str">
        <f>IF(G98&lt;&gt;"",HLOOKUP(COUNT($F98:G98)+1,$G$4:$EH$8,H$14,0)*$D98,IF($C98=H$17,$G$5*$D98,""))</f>
        <v/>
      </c>
      <c r="I98" s="34" t="str">
        <f>IF(H98&lt;&gt;"",HLOOKUP(COUNT($F98:H98)+1,$G$4:$EH$8,I$14,0)*$D98,IF($C98=I$17,$G$5*$D98,""))</f>
        <v/>
      </c>
      <c r="J98" s="34" t="str">
        <f>IF(I98&lt;&gt;"",HLOOKUP(COUNT($F98:I98)+1,$G$4:$EH$8,J$14,0)*$D98,IF($C98=J$17,$G$5*$D98,""))</f>
        <v/>
      </c>
      <c r="K98" s="34" t="str">
        <f>IF(J98&lt;&gt;"",HLOOKUP(COUNT($F98:J98)+1,$G$4:$EH$8,K$14,0)*$D98,IF($C98=K$17,$G$5*$D98,""))</f>
        <v/>
      </c>
      <c r="L98" s="34" t="str">
        <f>IF(K98&lt;&gt;"",HLOOKUP(COUNT($F98:K98)+1,$G$4:$EH$8,L$14,0)*$D98,IF($C98=L$17,$G$5*$D98,""))</f>
        <v/>
      </c>
      <c r="M98" s="34" t="str">
        <f>IF(L98&lt;&gt;"",HLOOKUP(COUNT($F98:L98)+1,$G$4:$EH$8,M$14,0)*$D98,IF($C98=M$17,$G$5*$D98,""))</f>
        <v/>
      </c>
      <c r="N98" s="34" t="str">
        <f>IF(M98&lt;&gt;"",HLOOKUP(COUNT($F98:M98)+1,$G$4:$EH$8,N$14,0)*$D98,IF($C98=N$17,$G$5*$D98,""))</f>
        <v/>
      </c>
      <c r="O98" s="34" t="str">
        <f>IF(N98&lt;&gt;"",HLOOKUP(COUNT($F98:N98)+1,$G$4:$EH$8,O$14,0)*$D98,IF($C98=O$17,$G$5*$D98,""))</f>
        <v/>
      </c>
      <c r="P98" s="34" t="str">
        <f>IF(O98&lt;&gt;"",HLOOKUP(COUNT($F98:O98)+1,$G$4:$EH$8,P$14,0)*$D98,IF($C98=P$17,$G$5*$D98,""))</f>
        <v/>
      </c>
      <c r="Q98" s="34" t="str">
        <f>IF(P98&lt;&gt;"",HLOOKUP(COUNT($F98:P98)+1,$G$4:$EH$8,Q$14,0)*$D98,IF($C98=Q$17,$G$5*$D98,""))</f>
        <v/>
      </c>
      <c r="R98" s="34" t="str">
        <f>IF(Q98&lt;&gt;"",HLOOKUP(COUNT($F98:Q98)+1,$G$4:$EH$8,R$14,0)*$D98,IF($C98=R$17,$G$5*$D98,""))</f>
        <v/>
      </c>
      <c r="S98" s="34" t="str">
        <f>IF(R98&lt;&gt;"",HLOOKUP(COUNT($F98:R98)+1,$G$4:$EH$8,S$14,0)*$D98,IF($C98=S$17,$G$5*$D98,""))</f>
        <v/>
      </c>
      <c r="T98" s="34" t="str">
        <f>IF(S98&lt;&gt;"",HLOOKUP(COUNT($F98:S98)+1,$G$4:$EH$8,T$14,0)*$D98,IF($C98=T$17,$G$5*$D98,""))</f>
        <v/>
      </c>
      <c r="U98" s="34" t="str">
        <f>IF(T98&lt;&gt;"",HLOOKUP(COUNT($F98:T98)+1,$G$4:$EH$8,U$14,0)*$D98,IF($C98=U$17,$G$5*$D98,""))</f>
        <v/>
      </c>
      <c r="V98" s="34" t="str">
        <f>IF(U98&lt;&gt;"",HLOOKUP(COUNT($F98:U98)+1,$G$4:$EH$8,V$14,0)*$D98,IF($C98=V$17,$G$5*$D98,""))</f>
        <v/>
      </c>
      <c r="W98" s="34" t="str">
        <f>IF(V98&lt;&gt;"",HLOOKUP(COUNT($F98:V98)+1,$G$4:$EH$8,W$14,0)*$D98,IF($C98=W$17,$G$5*$D98,""))</f>
        <v/>
      </c>
      <c r="X98" s="34" t="str">
        <f>IF(W98&lt;&gt;"",HLOOKUP(COUNT($F98:W98)+1,$G$4:$EH$8,X$14,0)*$D98,IF($C98=X$17,$G$5*$D98,""))</f>
        <v/>
      </c>
      <c r="Y98" s="34" t="str">
        <f>IF(X98&lt;&gt;"",HLOOKUP(COUNT($F98:X98)+1,$G$4:$EH$8,Y$14,0)*$D98,IF($C98=Y$17,$G$5*$D98,""))</f>
        <v/>
      </c>
      <c r="Z98" s="34" t="str">
        <f>IF(Y98&lt;&gt;"",HLOOKUP(COUNT($F98:Y98)+1,$G$4:$EH$8,Z$14,0)*$D98,IF($C98=Z$17,$G$5*$D98,""))</f>
        <v/>
      </c>
      <c r="AA98" s="34" t="str">
        <f>IF(Z98&lt;&gt;"",HLOOKUP(COUNT($F98:Z98)+1,$G$4:$EH$8,AA$14,0)*$D98,IF($C98=AA$17,$G$5*$D98,""))</f>
        <v/>
      </c>
      <c r="AB98" s="34" t="str">
        <f>IF(AA98&lt;&gt;"",HLOOKUP(COUNT($F98:AA98)+1,$G$4:$EH$8,AB$14,0)*$D98,IF($C98=AB$17,$G$5*$D98,""))</f>
        <v/>
      </c>
      <c r="AC98" s="34" t="str">
        <f>IF(AB98&lt;&gt;"",HLOOKUP(COUNT($F98:AB98)+1,$G$4:$EH$8,AC$14,0)*$D98,IF($C98=AC$17,$G$5*$D98,""))</f>
        <v/>
      </c>
      <c r="AD98" s="34" t="str">
        <f>IF(AC98&lt;&gt;"",HLOOKUP(COUNT($F98:AC98)+1,$G$4:$EH$8,AD$14,0)*$D98,IF($C98=AD$17,$G$5*$D98,""))</f>
        <v/>
      </c>
      <c r="AE98" s="34" t="str">
        <f>IF(AD98&lt;&gt;"",HLOOKUP(COUNT($F98:AD98)+1,$G$4:$EH$8,AE$14,0)*$D98,IF($C98=AE$17,$G$5*$D98,""))</f>
        <v/>
      </c>
      <c r="AF98" s="34" t="str">
        <f>IF(AE98&lt;&gt;"",HLOOKUP(COUNT($F98:AE98)+1,$G$4:$EH$8,AF$14,0)*$D98,IF($C98=AF$17,$G$5*$D98,""))</f>
        <v/>
      </c>
      <c r="AG98" s="34" t="str">
        <f>IF(AF98&lt;&gt;"",HLOOKUP(COUNT($F98:AF98)+1,$G$4:$EH$8,AG$14,0)*$D98,IF($C98=AG$17,$G$5*$D98,""))</f>
        <v/>
      </c>
      <c r="AH98" s="34" t="str">
        <f>IF(AG98&lt;&gt;"",HLOOKUP(COUNT($F98:AG98)+1,$G$4:$EH$8,AH$14,0)*$D98,IF($C98=AH$17,$G$5*$D98,""))</f>
        <v/>
      </c>
      <c r="AI98" s="34" t="str">
        <f>IF(AH98&lt;&gt;"",HLOOKUP(COUNT($F98:AH98)+1,$G$4:$EH$8,AI$14,0)*$D98,IF($C98=AI$17,$G$5*$D98,""))</f>
        <v/>
      </c>
      <c r="AJ98" s="34" t="str">
        <f>IF(AI98&lt;&gt;"",HLOOKUP(COUNT($F98:AI98)+1,$G$4:$EH$8,AJ$14,0)*$D98,IF($C98=AJ$17,$G$5*$D98,""))</f>
        <v/>
      </c>
      <c r="AK98" s="34" t="str">
        <f>IF(AJ98&lt;&gt;"",HLOOKUP(COUNT($F98:AJ98)+1,$G$4:$EH$8,AK$14,0)*$D98,IF($C98=AK$17,$G$5*$D98,""))</f>
        <v/>
      </c>
      <c r="AL98" s="34" t="str">
        <f>IF(AK98&lt;&gt;"",HLOOKUP(COUNT($F98:AK98)+1,$G$4:$EH$8,AL$14,0)*$D98,IF($C98=AL$17,$G$5*$D98,""))</f>
        <v/>
      </c>
      <c r="AM98" s="34" t="str">
        <f>IF(AL98&lt;&gt;"",HLOOKUP(COUNT($F98:AL98)+1,$G$4:$EH$8,AM$14,0)*$D98,IF($C98=AM$17,$G$5*$D98,""))</f>
        <v/>
      </c>
      <c r="AN98" s="34" t="str">
        <f>IF(AM98&lt;&gt;"",HLOOKUP(COUNT($F98:AM98)+1,$G$4:$EH$8,AN$14,0)*$D98,IF($C98=AN$17,$G$5*$D98,""))</f>
        <v/>
      </c>
      <c r="AO98" s="34" t="str">
        <f>IF(AN98&lt;&gt;"",HLOOKUP(COUNT($F98:AN98)+1,$G$4:$EH$8,AO$14,0)*$D98,IF($C98=AO$17,$G$5*$D98,""))</f>
        <v/>
      </c>
      <c r="AP98" s="34" t="str">
        <f>IF(AO98&lt;&gt;"",HLOOKUP(COUNT($F98:AO98)+1,$G$4:$EH$8,AP$14,0)*$D98,IF($C98=AP$17,$G$5*$D98,""))</f>
        <v/>
      </c>
      <c r="AQ98" s="34" t="str">
        <f>IF(AP98&lt;&gt;"",HLOOKUP(COUNT($F98:AP98)+1,$G$4:$EH$8,AQ$14,0)*$D98,IF($C98=AQ$17,$G$5*$D98,""))</f>
        <v/>
      </c>
      <c r="AR98" s="34" t="str">
        <f>IF(AQ98&lt;&gt;"",HLOOKUP(COUNT($F98:AQ98)+1,$G$4:$EH$8,AR$14,0)*$D98,IF($C98=AR$17,$G$5*$D98,""))</f>
        <v/>
      </c>
      <c r="AS98" s="34" t="str">
        <f>IF(AR98&lt;&gt;"",HLOOKUP(COUNT($F98:AR98)+1,$G$4:$EH$8,AS$14,0)*$D98,IF($C98=AS$17,$G$5*$D98,""))</f>
        <v/>
      </c>
      <c r="AT98" s="34" t="str">
        <f>IF(AS98&lt;&gt;"",HLOOKUP(COUNT($F98:AS98)+1,$G$4:$EH$8,AT$14,0)*$D98,IF($C98=AT$17,$G$5*$D98,""))</f>
        <v/>
      </c>
      <c r="AU98" s="34" t="str">
        <f>IF(AT98&lt;&gt;"",HLOOKUP(COUNT($F98:AT98)+1,$G$4:$EH$8,AU$14,0)*$D98,IF($C98=AU$17,$G$5*$D98,""))</f>
        <v/>
      </c>
      <c r="AV98" s="34" t="str">
        <f>IF(AU98&lt;&gt;"",HLOOKUP(COUNT($F98:AU98)+1,$G$4:$EH$8,AV$14,0)*$D98,IF($C98=AV$17,$G$5*$D98,""))</f>
        <v/>
      </c>
      <c r="AW98" s="34" t="str">
        <f>IF(AV98&lt;&gt;"",HLOOKUP(COUNT($F98:AV98)+1,$G$4:$EH$8,AW$14,0)*$D98,IF($C98=AW$17,$G$5*$D98,""))</f>
        <v/>
      </c>
      <c r="AX98" s="34" t="str">
        <f>IF(AW98&lt;&gt;"",HLOOKUP(COUNT($F98:AW98)+1,$G$4:$EH$8,AX$14,0)*$D98,IF($C98=AX$17,$G$5*$D98,""))</f>
        <v/>
      </c>
      <c r="AY98" s="34" t="str">
        <f>IF(AX98&lt;&gt;"",HLOOKUP(COUNT($F98:AX98)+1,$G$4:$EH$8,AY$14,0)*$D98,IF($C98=AY$17,$G$5*$D98,""))</f>
        <v/>
      </c>
      <c r="AZ98" s="34" t="str">
        <f>IF(AY98&lt;&gt;"",HLOOKUP(COUNT($F98:AY98)+1,$G$4:$EH$8,AZ$14,0)*$D98,IF($C98=AZ$17,$G$5*$D98,""))</f>
        <v/>
      </c>
      <c r="BA98" s="34" t="str">
        <f>IF(AZ98&lt;&gt;"",HLOOKUP(COUNT($F98:AZ98)+1,$G$4:$EH$8,BA$14,0)*$D98,IF($C98=BA$17,$G$5*$D98,""))</f>
        <v/>
      </c>
      <c r="BB98" s="34" t="str">
        <f>IF(BA98&lt;&gt;"",HLOOKUP(COUNT($F98:BA98)+1,$G$4:$EH$8,BB$14,0)*$D98,IF($C98=BB$17,$G$5*$D98,""))</f>
        <v/>
      </c>
      <c r="BC98" s="34" t="str">
        <f>IF(BB98&lt;&gt;"",HLOOKUP(COUNT($F98:BB98)+1,$G$4:$EH$8,BC$14,0)*$D98,IF($C98=BC$17,$G$5*$D98,""))</f>
        <v/>
      </c>
      <c r="BD98" s="34" t="str">
        <f>IF(BC98&lt;&gt;"",HLOOKUP(COUNT($F98:BC98)+1,$G$4:$EH$8,BD$14,0)*$D98,IF($C98=BD$17,$G$5*$D98,""))</f>
        <v/>
      </c>
      <c r="BE98" s="34" t="str">
        <f>IF(BD98&lt;&gt;"",HLOOKUP(COUNT($F98:BD98)+1,$G$4:$EH$8,BE$14,0)*$D98,IF($C98=BE$17,$G$5*$D98,""))</f>
        <v/>
      </c>
      <c r="BF98" s="34" t="str">
        <f>IF(BE98&lt;&gt;"",HLOOKUP(COUNT($F98:BE98)+1,$G$4:$EH$8,BF$14,0)*$D98,IF($C98=BF$17,$G$5*$D98,""))</f>
        <v/>
      </c>
      <c r="BG98" s="34" t="str">
        <f>IF(BF98&lt;&gt;"",HLOOKUP(COUNT($F98:BF98)+1,$G$4:$EH$8,BG$14,0)*$D98,IF($C98=BG$17,$G$5*$D98,""))</f>
        <v/>
      </c>
      <c r="BH98" s="34" t="str">
        <f>IF(BG98&lt;&gt;"",HLOOKUP(COUNT($F98:BG98)+1,$G$4:$EH$8,BH$14,0)*$D98,IF($C98=BH$17,$G$5*$D98,""))</f>
        <v/>
      </c>
      <c r="BI98" s="34" t="str">
        <f>IF(BH98&lt;&gt;"",HLOOKUP(COUNT($F98:BH98)+1,$G$4:$EH$8,BI$14,0)*$D98,IF($C98=BI$17,$G$5*$D98,""))</f>
        <v/>
      </c>
      <c r="BJ98" s="34" t="str">
        <f>IF(BI98&lt;&gt;"",HLOOKUP(COUNT($F98:BI98)+1,$G$4:$EH$8,BJ$14,0)*$D98,IF($C98=BJ$17,$G$5*$D98,""))</f>
        <v/>
      </c>
      <c r="BK98" s="34" t="str">
        <f>IF(BJ98&lt;&gt;"",HLOOKUP(COUNT($F98:BJ98)+1,$G$4:$EH$8,BK$14,0)*$D98,IF($C98=BK$17,$G$5*$D98,""))</f>
        <v/>
      </c>
      <c r="BL98" s="34" t="str">
        <f>IF(BK98&lt;&gt;"",HLOOKUP(COUNT($F98:BK98)+1,$G$4:$EH$8,BL$14,0)*$D98,IF($C98=BL$17,$G$5*$D98,""))</f>
        <v/>
      </c>
      <c r="BM98" s="34" t="str">
        <f>IF(BL98&lt;&gt;"",HLOOKUP(COUNT($F98:BL98)+1,$G$4:$EH$8,BM$14,0)*$D98,IF($C98=BM$17,$G$5*$D98,""))</f>
        <v/>
      </c>
      <c r="BN98" s="34" t="str">
        <f>IF(BM98&lt;&gt;"",HLOOKUP(COUNT($F98:BM98)+1,$G$4:$EH$8,BN$14,0)*$D98,IF($C98=BN$17,$G$5*$D98,""))</f>
        <v/>
      </c>
      <c r="BO98" s="34" t="str">
        <f>IF(BN98&lt;&gt;"",HLOOKUP(COUNT($F98:BN98)+1,$G$4:$EH$8,BO$14,0)*$D98,IF($C98=BO$17,$G$5*$D98,""))</f>
        <v/>
      </c>
      <c r="BP98" s="34" t="str">
        <f>IF(BO98&lt;&gt;"",HLOOKUP(COUNT($F98:BO98)+1,$G$4:$EH$8,BP$14,0)*$D98,IF($C98=BP$17,$G$5*$D98,""))</f>
        <v/>
      </c>
      <c r="BQ98" s="34" t="str">
        <f>IF(BP98&lt;&gt;"",HLOOKUP(COUNT($F98:BP98)+1,$G$4:$EH$8,BQ$14,0)*$D98,IF($C98=BQ$17,$G$5*$D98,""))</f>
        <v/>
      </c>
      <c r="BR98" s="34" t="str">
        <f>IF(BQ98&lt;&gt;"",HLOOKUP(COUNT($F98:BQ98)+1,$G$4:$EH$8,BR$14,0)*$D98,IF($C98=BR$17,$G$5*$D98,""))</f>
        <v/>
      </c>
      <c r="BS98" s="34" t="str">
        <f>IF(BR98&lt;&gt;"",HLOOKUP(COUNT($F98:BR98)+1,$G$4:$EH$8,BS$14,0)*$D98,IF($C98=BS$17,$G$5*$D98,""))</f>
        <v/>
      </c>
      <c r="BT98" s="34" t="str">
        <f>IF(BS98&lt;&gt;"",HLOOKUP(COUNT($F98:BS98)+1,$G$4:$EH$8,BT$14,0)*$D98,IF($C98=BT$17,$G$5*$D98,""))</f>
        <v/>
      </c>
      <c r="BU98" s="34" t="str">
        <f>IF(BT98&lt;&gt;"",HLOOKUP(COUNT($F98:BT98)+1,$G$4:$EH$8,BU$14,0)*$D98,IF($C98=BU$17,$G$5*$D98,""))</f>
        <v/>
      </c>
      <c r="BV98" s="34" t="str">
        <f>IF(BU98&lt;&gt;"",HLOOKUP(COUNT($F98:BU98)+1,$G$4:$EH$8,BV$14,0)*$D98,IF($C98=BV$17,$G$5*$D98,""))</f>
        <v/>
      </c>
      <c r="BW98" s="34" t="str">
        <f>IF(BV98&lt;&gt;"",HLOOKUP(COUNT($F98:BV98)+1,$G$4:$EH$8,BW$14,0)*$D98,IF($C98=BW$17,$G$5*$D98,""))</f>
        <v/>
      </c>
      <c r="BX98" s="34" t="str">
        <f>IF(BW98&lt;&gt;"",HLOOKUP(COUNT($F98:BW98)+1,$G$4:$EH$8,BX$14,0)*$D98,IF($C98=BX$17,$G$5*$D98,""))</f>
        <v/>
      </c>
      <c r="BY98" s="34" t="str">
        <f>IF(BX98&lt;&gt;"",HLOOKUP(COUNT($F98:BX98)+1,$G$4:$EH$8,BY$14,0)*$D98,IF($C98=BY$17,$G$5*$D98,""))</f>
        <v/>
      </c>
      <c r="BZ98" s="34" t="str">
        <f>IF(BY98&lt;&gt;"",HLOOKUP(COUNT($F98:BY98)+1,$G$4:$EH$8,BZ$14,0)*$D98,IF($C98=BZ$17,$G$5*$D98,""))</f>
        <v/>
      </c>
      <c r="CA98" s="34" t="str">
        <f>IF(BZ98&lt;&gt;"",HLOOKUP(COUNT($F98:BZ98)+1,$G$4:$EH$8,CA$14,0)*$D98,IF($C98=CA$17,$G$5*$D98,""))</f>
        <v/>
      </c>
      <c r="CB98" s="34" t="str">
        <f>IF(CA98&lt;&gt;"",HLOOKUP(COUNT($F98:CA98)+1,$G$4:$EH$8,CB$14,0)*$D98,IF($C98=CB$17,$G$5*$D98,""))</f>
        <v/>
      </c>
      <c r="CC98" s="34" t="str">
        <f>IF(CB98&lt;&gt;"",HLOOKUP(COUNT($F98:CB98)+1,$G$4:$EH$8,CC$14,0)*$D98,IF($C98=CC$17,$G$5*$D98,""))</f>
        <v/>
      </c>
      <c r="CD98" s="34" t="str">
        <f>IF(CC98&lt;&gt;"",HLOOKUP(COUNT($F98:CC98)+1,$G$4:$EH$8,CD$14,0)*$D98,IF($C98=CD$17,$G$5*$D98,""))</f>
        <v/>
      </c>
      <c r="CE98" s="34" t="str">
        <f>IF(CD98&lt;&gt;"",HLOOKUP(COUNT($F98:CD98)+1,$G$4:$EH$8,CE$14,0)*$D98,IF($C98=CE$17,$G$5*$D98,""))</f>
        <v/>
      </c>
      <c r="CF98" s="34" t="str">
        <f>IF(CE98&lt;&gt;"",HLOOKUP(COUNT($F98:CE98)+1,$G$4:$EH$8,CF$14,0)*$D98,IF($C98=CF$17,$G$5*$D98,""))</f>
        <v/>
      </c>
      <c r="CG98" s="34" t="str">
        <f>IF(CF98&lt;&gt;"",HLOOKUP(COUNT($F98:CF98)+1,$G$4:$EH$8,CG$14,0)*$D98,IF($C98=CG$17,$G$5*$D98,""))</f>
        <v/>
      </c>
      <c r="CH98" s="34">
        <f>IF(CG98&lt;&gt;"",HLOOKUP(COUNT($F98:CG98)+1,$G$4:$EH$8,CH$14,0)*$D98,IF($C98=CH$17,$G$5*$D98,""))</f>
        <v>0</v>
      </c>
      <c r="CI98" s="34">
        <f>IF(CH98&lt;&gt;"",HLOOKUP(COUNT($F98:CH98)+1,$G$4:$EH$8,CI$14,0)*$D98,IF($C98=CI$17,$G$5*$D98,""))</f>
        <v>0</v>
      </c>
      <c r="CJ98" s="34" t="e">
        <f>IF(CI98&lt;&gt;"",HLOOKUP(COUNT($F98:CI98)+1,$G$4:$EH$8,CJ$14,0)*$D98,IF($C98=CJ$17,$G$5*$D98,""))</f>
        <v>#VALUE!</v>
      </c>
      <c r="CK98" s="34" t="e">
        <f>IF(CJ98&lt;&gt;"",HLOOKUP(COUNT($F98:CJ98)+1,$G$4:$EH$8,CK$14,0)*$D98,IF($C98=CK$17,$G$5*$D98,""))</f>
        <v>#VALUE!</v>
      </c>
      <c r="CL98" s="34" t="e">
        <f>IF(CK98&lt;&gt;"",HLOOKUP(COUNT($F98:CK98)+1,$G$4:$EH$8,CL$14,0)*$D98,IF($C98=CL$17,$G$5*$D98,""))</f>
        <v>#VALUE!</v>
      </c>
      <c r="CM98" s="34" t="e">
        <f>IF(CL98&lt;&gt;"",HLOOKUP(COUNT($F98:CL98)+1,$G$4:$EH$8,CM$14,0)*$D98,IF($C98=CM$17,$G$5*$D98,""))</f>
        <v>#VALUE!</v>
      </c>
      <c r="CN98" s="34" t="e">
        <f>IF(CM98&lt;&gt;"",HLOOKUP(COUNT($F98:CM98)+1,$G$4:$EH$8,CN$14,0)*$D98,IF($C98=CN$17,$G$5*$D98,""))</f>
        <v>#VALUE!</v>
      </c>
      <c r="CO98" s="34" t="e">
        <f>IF(CN98&lt;&gt;"",HLOOKUP(COUNT($F98:CN98)+1,$G$4:$EH$8,CO$14,0)*$D98,IF($C98=CO$17,$G$5*$D98,""))</f>
        <v>#VALUE!</v>
      </c>
      <c r="CP98" s="34" t="e">
        <f>IF(CO98&lt;&gt;"",HLOOKUP(COUNT($F98:CO98)+1,$G$4:$EH$8,CP$14,0)*$D98,IF($C98=CP$17,$G$5*$D98,""))</f>
        <v>#VALUE!</v>
      </c>
      <c r="CQ98" s="34" t="e">
        <f>IF(CP98&lt;&gt;"",HLOOKUP(COUNT($F98:CP98)+1,$G$4:$EH$8,CQ$14,0)*$D98,IF($C98=CQ$17,$G$5*$D98,""))</f>
        <v>#VALUE!</v>
      </c>
      <c r="CR98" s="34" t="e">
        <f>IF(CQ98&lt;&gt;"",HLOOKUP(COUNT($F98:CQ98)+1,$G$4:$EH$8,CR$14,0)*$D98,IF($C98=CR$17,$G$5*$D98,""))</f>
        <v>#VALUE!</v>
      </c>
      <c r="CS98" s="34" t="e">
        <f>IF(CR98&lt;&gt;"",HLOOKUP(COUNT($F98:CR98)+1,$G$4:$EH$8,CS$14,0)*$D98,IF($C98=CS$17,$G$5*$D98,""))</f>
        <v>#VALUE!</v>
      </c>
      <c r="CT98" s="34" t="e">
        <f>IF(CS98&lt;&gt;"",HLOOKUP(COUNT($F98:CS98)+1,$G$4:$EH$8,CT$14,0)*$D98,IF($C98=CT$17,$G$5*$D98,""))</f>
        <v>#VALUE!</v>
      </c>
      <c r="CU98" s="34" t="e">
        <f>IF(CT98&lt;&gt;"",HLOOKUP(COUNT($F98:CT98)+1,$G$4:$EH$8,CU$14,0)*$D98,IF($C98=CU$17,$G$5*$D98,""))</f>
        <v>#VALUE!</v>
      </c>
      <c r="CV98" s="34" t="e">
        <f>IF(CU98&lt;&gt;"",HLOOKUP(COUNT($F98:CU98)+1,$G$4:$EH$8,CV$14,0)*$D98,IF($C98=CV$17,$G$5*$D98,""))</f>
        <v>#VALUE!</v>
      </c>
      <c r="CW98" s="34" t="e">
        <f>IF(CV98&lt;&gt;"",HLOOKUP(COUNT($F98:CV98)+1,$G$4:$EH$8,CW$14,0)*$D98,IF($C98=CW$17,$G$5*$D98,""))</f>
        <v>#VALUE!</v>
      </c>
      <c r="CX98" s="34" t="e">
        <f>IF(CW98&lt;&gt;"",HLOOKUP(COUNT($F98:CW98)+1,$G$4:$EH$8,CX$14,0)*$D98,IF($C98=CX$17,$G$5*$D98,""))</f>
        <v>#VALUE!</v>
      </c>
      <c r="CY98" s="34" t="e">
        <f>IF(CX98&lt;&gt;"",HLOOKUP(COUNT($F98:CX98)+1,$G$4:$EH$8,CY$14,0)*$D98,IF($C98=CY$17,$G$5*$D98,""))</f>
        <v>#VALUE!</v>
      </c>
      <c r="CZ98" s="34" t="e">
        <f>IF(CY98&lt;&gt;"",HLOOKUP(COUNT($F98:CY98)+1,$G$4:$EH$8,CZ$14,0)*$D98,IF($C98=CZ$17,$G$5*$D98,""))</f>
        <v>#VALUE!</v>
      </c>
      <c r="DA98" s="34" t="e">
        <f>IF(CZ98&lt;&gt;"",HLOOKUP(COUNT($F98:CZ98)+1,$G$4:$EH$8,DA$14,0)*$D98,IF($C98=DA$17,$G$5*$D98,""))</f>
        <v>#VALUE!</v>
      </c>
      <c r="DB98" s="34" t="e">
        <f>IF(DA98&lt;&gt;"",HLOOKUP(COUNT($F98:DA98)+1,$G$4:$EH$8,DB$14,0)*$D98,IF($C98=DB$17,$G$5*$D98,""))</f>
        <v>#VALUE!</v>
      </c>
      <c r="DC98" s="34" t="e">
        <f>IF(DB98&lt;&gt;"",HLOOKUP(COUNT($F98:DB98)+1,$G$4:$EH$8,DC$14,0)*$D98,IF($C98=DC$17,$G$5*$D98,""))</f>
        <v>#VALUE!</v>
      </c>
      <c r="DD98" s="34" t="e">
        <f>IF(DC98&lt;&gt;"",HLOOKUP(COUNT($F98:DC98)+1,$G$4:$EH$8,DD$14,0)*$D98,IF($C98=DD$17,$G$5*$D98,""))</f>
        <v>#VALUE!</v>
      </c>
      <c r="DE98" s="34" t="e">
        <f>IF(DD98&lt;&gt;"",HLOOKUP(COUNT($F98:DD98)+1,$G$4:$EH$8,DE$14,0)*$D98,IF($C98=DE$17,$G$5*$D98,""))</f>
        <v>#VALUE!</v>
      </c>
      <c r="DF98" s="34" t="e">
        <f>IF(DE98&lt;&gt;"",HLOOKUP(COUNT($F98:DE98)+1,$G$4:$EH$8,DF$14,0)*$D98,IF($C98=DF$17,$G$5*$D98,""))</f>
        <v>#VALUE!</v>
      </c>
      <c r="DG98" s="34" t="e">
        <f>IF(DF98&lt;&gt;"",HLOOKUP(COUNT($F98:DF98)+1,$G$4:$EH$8,DG$14,0)*$D98,IF($C98=DG$17,$G$5*$D98,""))</f>
        <v>#VALUE!</v>
      </c>
      <c r="DH98" s="34" t="e">
        <f>IF(DG98&lt;&gt;"",HLOOKUP(COUNT($F98:DG98)+1,$G$4:$EH$8,DH$14,0)*$D98,IF($C98=DH$17,$G$5*$D98,""))</f>
        <v>#VALUE!</v>
      </c>
      <c r="DI98" s="34" t="e">
        <f>IF(DH98&lt;&gt;"",HLOOKUP(COUNT($F98:DH98)+1,$G$4:$EH$8,DI$14,0)*$D98,IF($C98=DI$17,$G$5*$D98,""))</f>
        <v>#VALUE!</v>
      </c>
      <c r="DJ98" s="34" t="e">
        <f>IF(DI98&lt;&gt;"",HLOOKUP(COUNT($F98:DI98)+1,$G$4:$EH$8,DJ$14,0)*$D98,IF($C98=DJ$17,$G$5*$D98,""))</f>
        <v>#VALUE!</v>
      </c>
      <c r="DK98" s="34" t="e">
        <f>IF(DJ98&lt;&gt;"",HLOOKUP(COUNT($F98:DJ98)+1,$G$4:$EH$8,DK$14,0)*$D98,IF($C98=DK$17,$G$5*$D98,""))</f>
        <v>#VALUE!</v>
      </c>
      <c r="DL98" s="34" t="e">
        <f>IF(DK98&lt;&gt;"",HLOOKUP(COUNT($F98:DK98)+1,$G$4:$EH$8,DL$14,0)*$D98,IF($C98=DL$17,$G$5*$D98,""))</f>
        <v>#VALUE!</v>
      </c>
      <c r="DM98" s="34" t="e">
        <f>IF(DL98&lt;&gt;"",HLOOKUP(COUNT($F98:DL98)+1,$G$4:$EH$8,DM$14,0)*$D98,IF($C98=DM$17,$G$5*$D98,""))</f>
        <v>#VALUE!</v>
      </c>
      <c r="DN98" s="34" t="e">
        <f>IF(DM98&lt;&gt;"",HLOOKUP(COUNT($F98:DM98)+1,$G$4:$EH$8,DN$14,0)*$D98,IF($C98=DN$17,$G$5*$D98,""))</f>
        <v>#VALUE!</v>
      </c>
      <c r="DO98" s="34" t="e">
        <f>IF(DN98&lt;&gt;"",HLOOKUP(COUNT($F98:DN98)+1,$G$4:$EH$8,DO$14,0)*$D98,IF($C98=DO$17,$G$5*$D98,""))</f>
        <v>#VALUE!</v>
      </c>
      <c r="DP98" s="34" t="e">
        <f>IF(DO98&lt;&gt;"",HLOOKUP(COUNT($F98:DO98)+1,$G$4:$EH$8,DP$14,0)*$D98,IF($C98=DP$17,$G$5*$D98,""))</f>
        <v>#VALUE!</v>
      </c>
      <c r="DQ98" s="34" t="e">
        <f>IF(DP98&lt;&gt;"",HLOOKUP(COUNT($F98:DP98)+1,$G$4:$EH$8,DQ$14,0)*$D98,IF($C98=DQ$17,$G$5*$D98,""))</f>
        <v>#VALUE!</v>
      </c>
      <c r="DR98" s="34" t="e">
        <f>IF(DQ98&lt;&gt;"",HLOOKUP(COUNT($F98:DQ98)+1,$G$4:$EH$8,DR$14,0)*$D98,IF($C98=DR$17,$G$5*$D98,""))</f>
        <v>#VALUE!</v>
      </c>
      <c r="DS98" s="34" t="e">
        <f>IF(DR98&lt;&gt;"",HLOOKUP(COUNT($F98:DR98)+1,$G$4:$EH$8,DS$14,0)*$D98,IF($C98=DS$17,$G$5*$D98,""))</f>
        <v>#VALUE!</v>
      </c>
      <c r="DT98" s="34" t="e">
        <f>IF(DS98&lt;&gt;"",HLOOKUP(COUNT($F98:DS98)+1,$G$4:$EH$8,DT$14,0)*$D98,IF($C98=DT$17,$G$5*$D98,""))</f>
        <v>#VALUE!</v>
      </c>
      <c r="DU98" s="34" t="e">
        <f>IF(DT98&lt;&gt;"",HLOOKUP(COUNT($F98:DT98)+1,$G$4:$EH$8,DU$14,0)*$D98,IF($C98=DU$17,$G$5*$D98,""))</f>
        <v>#VALUE!</v>
      </c>
      <c r="DV98" s="34" t="e">
        <f>IF(DU98&lt;&gt;"",HLOOKUP(COUNT($F98:DU98)+1,$G$4:$EH$8,DV$14,0)*$D98,IF($C98=DV$17,$G$5*$D98,""))</f>
        <v>#VALUE!</v>
      </c>
      <c r="DX98" s="34" t="str">
        <f>IF(DW98&lt;&gt;"",HLOOKUP(COUNT($DW98:DW98)+1,$G$4:$CX$8,DX$14,0)*$D98,IF($C98=DX$17,$G$6*$D98,""))</f>
        <v/>
      </c>
      <c r="DY98" s="34" t="str">
        <f>IF(DX98&lt;&gt;"",HLOOKUP(COUNT($DW98:DX98)+1,$G$4:$CX$8,DY$14,0)*$D98,IF($C98=DY$17,$G$6*$D98,""))</f>
        <v/>
      </c>
      <c r="DZ98" s="34" t="str">
        <f>IF(DY98&lt;&gt;"",HLOOKUP(COUNT($DW98:DY98)+1,$G$4:$CX$8,DZ$14,0)*$D98,IF($C98=DZ$17,$G$6*$D98,""))</f>
        <v/>
      </c>
      <c r="EA98" s="34" t="str">
        <f>IF(DZ98&lt;&gt;"",HLOOKUP(COUNT($DW98:DZ98)+1,$G$4:$CX$8,EA$14,0)*$D98,IF($C98=EA$17,$G$6*$D98,""))</f>
        <v/>
      </c>
      <c r="EB98" s="34" t="str">
        <f>IF(EA98&lt;&gt;"",HLOOKUP(COUNT($DW98:EA98)+1,$G$4:$CX$8,EB$14,0)*$D98,IF($C98=EB$17,$G$6*$D98,""))</f>
        <v/>
      </c>
      <c r="EC98" s="34" t="str">
        <f>IF(EB98&lt;&gt;"",HLOOKUP(COUNT($DW98:EB98)+1,$G$4:$CX$8,EC$14,0)*$D98,IF($C98=EC$17,$G$6*$D98,""))</f>
        <v/>
      </c>
      <c r="ED98" s="34" t="str">
        <f>IF(EC98&lt;&gt;"",HLOOKUP(COUNT($DW98:EC98)+1,$G$4:$CX$8,ED$14,0)*$D98,IF($C98=ED$17,$G$6*$D98,""))</f>
        <v/>
      </c>
      <c r="EE98" s="34" t="str">
        <f>IF(ED98&lt;&gt;"",HLOOKUP(COUNT($DW98:ED98)+1,$G$4:$CX$8,EE$14,0)*$D98,IF($C98=EE$17,$G$6*$D98,""))</f>
        <v/>
      </c>
      <c r="EF98" s="34" t="str">
        <f>IF(EE98&lt;&gt;"",HLOOKUP(COUNT($DW98:EE98)+1,$G$4:$CX$8,EF$14,0)*$D98,IF($C98=EF$17,$G$6*$D98,""))</f>
        <v/>
      </c>
      <c r="EG98" s="34" t="str">
        <f>IF(EF98&lt;&gt;"",HLOOKUP(COUNT($DW98:EF98)+1,$G$4:$CX$8,EG$14,0)*$D98,IF($C98=EG$17,$G$6*$D98,""))</f>
        <v/>
      </c>
      <c r="EH98" s="34" t="str">
        <f>IF(EG98&lt;&gt;"",HLOOKUP(COUNT($DW98:EG98)+1,$G$4:$CX$8,EH$14,0)*$D98,IF($C98=EH$17,$G$6*$D98,""))</f>
        <v/>
      </c>
      <c r="EI98" s="34" t="str">
        <f>IF(EH98&lt;&gt;"",HLOOKUP(COUNT($DW98:EH98)+1,$G$4:$CX$8,EI$14,0)*$D98,IF($C98=EI$17,$G$6*$D98,""))</f>
        <v/>
      </c>
      <c r="EJ98" s="34" t="str">
        <f>IF(EI98&lt;&gt;"",HLOOKUP(COUNT($DW98:EI98)+1,$G$4:$CX$8,EJ$14,0)*$D98,IF($C98=EJ$17,$G$6*$D98,""))</f>
        <v/>
      </c>
      <c r="EK98" s="34" t="str">
        <f>IF(EJ98&lt;&gt;"",HLOOKUP(COUNT($DW98:EJ98)+1,$G$4:$CX$8,EK$14,0)*$D98,IF($C98=EK$17,$G$6*$D98,""))</f>
        <v/>
      </c>
      <c r="EL98" s="34" t="str">
        <f>IF(EK98&lt;&gt;"",HLOOKUP(COUNT($DW98:EK98)+1,$G$4:$CX$8,EL$14,0)*$D98,IF($C98=EL$17,$G$6*$D98,""))</f>
        <v/>
      </c>
      <c r="EM98" s="34" t="str">
        <f>IF(EL98&lt;&gt;"",HLOOKUP(COUNT($DW98:EL98)+1,$G$4:$CX$8,EM$14,0)*$D98,IF($C98=EM$17,$G$6*$D98,""))</f>
        <v/>
      </c>
      <c r="EN98" s="34" t="str">
        <f>IF(EM98&lt;&gt;"",HLOOKUP(COUNT($DW98:EM98)+1,$G$4:$CX$8,EN$14,0)*$D98,IF($C98=EN$17,$G$6*$D98,""))</f>
        <v/>
      </c>
      <c r="EO98" s="34" t="str">
        <f>IF(EN98&lt;&gt;"",HLOOKUP(COUNT($DW98:EN98)+1,$G$4:$CX$8,EO$14,0)*$D98,IF($C98=EO$17,$G$6*$D98,""))</f>
        <v/>
      </c>
      <c r="EP98" s="34" t="str">
        <f>IF(EO98&lt;&gt;"",HLOOKUP(COUNT($DW98:EO98)+1,$G$4:$CX$8,EP$14,0)*$D98,IF($C98=EP$17,$G$6*$D98,""))</f>
        <v/>
      </c>
      <c r="EQ98" s="34" t="str">
        <f>IF(EP98&lt;&gt;"",HLOOKUP(COUNT($DW98:EP98)+1,$G$4:$CX$8,EQ$14,0)*$D98,IF($C98=EQ$17,$G$6*$D98,""))</f>
        <v/>
      </c>
      <c r="ER98" s="34" t="str">
        <f>IF(EQ98&lt;&gt;"",HLOOKUP(COUNT($DW98:EQ98)+1,$G$4:$CX$8,ER$14,0)*$D98,IF($C98=ER$17,$G$6*$D98,""))</f>
        <v/>
      </c>
      <c r="ES98" s="34" t="str">
        <f>IF(ER98&lt;&gt;"",HLOOKUP(COUNT($DW98:ER98)+1,$G$4:$CX$8,ES$14,0)*$D98,IF($C98=ES$17,$G$6*$D98,""))</f>
        <v/>
      </c>
      <c r="ET98" s="34" t="str">
        <f>IF(ES98&lt;&gt;"",HLOOKUP(COUNT($DW98:ES98)+1,$G$4:$CX$8,ET$14,0)*$D98,IF($C98=ET$17,$G$6*$D98,""))</f>
        <v/>
      </c>
      <c r="EU98" s="34" t="str">
        <f>IF(ET98&lt;&gt;"",HLOOKUP(COUNT($DW98:ET98)+1,$G$4:$CX$8,EU$14,0)*$D98,IF($C98=EU$17,$G$6*$D98,""))</f>
        <v/>
      </c>
      <c r="EV98" s="34" t="str">
        <f>IF(EU98&lt;&gt;"",HLOOKUP(COUNT($DW98:EU98)+1,$G$4:$CX$8,EV$14,0)*$D98,IF($C98=EV$17,$G$6*$D98,""))</f>
        <v/>
      </c>
      <c r="EW98" s="34" t="str">
        <f>IF(EV98&lt;&gt;"",HLOOKUP(COUNT($DW98:EV98)+1,$G$4:$CX$8,EW$14,0)*$D98,IF($C98=EW$17,$G$6*$D98,""))</f>
        <v/>
      </c>
      <c r="EX98" s="34" t="str">
        <f>IF(EW98&lt;&gt;"",HLOOKUP(COUNT($DW98:EW98)+1,$G$4:$CX$8,EX$14,0)*$D98,IF($C98=EX$17,$G$6*$D98,""))</f>
        <v/>
      </c>
      <c r="EY98" s="34" t="str">
        <f>IF(EX98&lt;&gt;"",HLOOKUP(COUNT($DW98:EX98)+1,$G$4:$CX$8,EY$14,0)*$D98,IF($C98=EY$17,$G$6*$D98,""))</f>
        <v/>
      </c>
      <c r="EZ98" s="34" t="str">
        <f>IF(EY98&lt;&gt;"",HLOOKUP(COUNT($DW98:EY98)+1,$G$4:$CX$8,EZ$14,0)*$D98,IF($C98=EZ$17,$G$6*$D98,""))</f>
        <v/>
      </c>
      <c r="FA98" s="34" t="str">
        <f>IF(EZ98&lt;&gt;"",HLOOKUP(COUNT($DW98:EZ98)+1,$G$4:$CX$8,FA$14,0)*$D98,IF($C98=FA$17,$G$6*$D98,""))</f>
        <v/>
      </c>
      <c r="FB98" s="34" t="str">
        <f>IF(FA98&lt;&gt;"",HLOOKUP(COUNT($DW98:FA98)+1,$G$4:$CX$8,FB$14,0)*$D98,IF($C98=FB$17,$G$6*$D98,""))</f>
        <v/>
      </c>
      <c r="FC98" s="34" t="str">
        <f>IF(FB98&lt;&gt;"",HLOOKUP(COUNT($DW98:FB98)+1,$G$4:$CX$8,FC$14,0)*$D98,IF($C98=FC$17,$G$6*$D98,""))</f>
        <v/>
      </c>
      <c r="FD98" s="34" t="str">
        <f>IF(FC98&lt;&gt;"",HLOOKUP(COUNT($DW98:FC98)+1,$G$4:$CX$8,FD$14,0)*$D98,IF($C98=FD$17,$G$6*$D98,""))</f>
        <v/>
      </c>
      <c r="FE98" s="34" t="str">
        <f>IF(FD98&lt;&gt;"",HLOOKUP(COUNT($DW98:FD98)+1,$G$4:$CX$8,FE$14,0)*$D98,IF($C98=FE$17,$G$6*$D98,""))</f>
        <v/>
      </c>
      <c r="FF98" s="34" t="str">
        <f>IF(FE98&lt;&gt;"",HLOOKUP(COUNT($DW98:FE98)+1,$G$4:$CX$8,FF$14,0)*$D98,IF($C98=FF$17,$G$6*$D98,""))</f>
        <v/>
      </c>
      <c r="FG98" s="34" t="str">
        <f>IF(FF98&lt;&gt;"",HLOOKUP(COUNT($DW98:FF98)+1,$G$4:$CX$8,FG$14,0)*$D98,IF($C98=FG$17,$G$6*$D98,""))</f>
        <v/>
      </c>
      <c r="FH98" s="34" t="str">
        <f>IF(FG98&lt;&gt;"",HLOOKUP(COUNT($DW98:FG98)+1,$G$4:$CX$8,FH$14,0)*$D98,IF($C98=FH$17,$G$6*$D98,""))</f>
        <v/>
      </c>
      <c r="FI98" s="34" t="str">
        <f>IF(FH98&lt;&gt;"",HLOOKUP(COUNT($DW98:FH98)+1,$G$4:$CX$8,FI$14,0)*$D98,IF($C98=FI$17,$G$6*$D98,""))</f>
        <v/>
      </c>
      <c r="FJ98" s="34" t="str">
        <f>IF(FI98&lt;&gt;"",HLOOKUP(COUNT($DW98:FI98)+1,$G$4:$CX$8,FJ$14,0)*$D98,IF($C98=FJ$17,$G$6*$D98,""))</f>
        <v/>
      </c>
      <c r="FK98" s="34" t="str">
        <f>IF(FJ98&lt;&gt;"",HLOOKUP(COUNT($DW98:FJ98)+1,$G$4:$CX$8,FK$14,0)*$D98,IF($C98=FK$17,$G$6*$D98,""))</f>
        <v/>
      </c>
      <c r="FL98" s="34" t="str">
        <f>IF(FK98&lt;&gt;"",HLOOKUP(COUNT($DW98:FK98)+1,$G$4:$CX$8,FL$14,0)*$D98,IF($C98=FL$17,$G$6*$D98,""))</f>
        <v/>
      </c>
      <c r="FM98" s="34" t="str">
        <f>IF(FL98&lt;&gt;"",HLOOKUP(COUNT($DW98:FL98)+1,$G$4:$CX$8,FM$14,0)*$D98,IF($C98=FM$17,$G$6*$D98,""))</f>
        <v/>
      </c>
      <c r="FN98" s="34" t="str">
        <f>IF(FM98&lt;&gt;"",HLOOKUP(COUNT($DW98:FM98)+1,$G$4:$CX$8,FN$14,0)*$D98,IF($C98=FN$17,$G$6*$D98,""))</f>
        <v/>
      </c>
      <c r="FO98" s="34" t="str">
        <f>IF(FN98&lt;&gt;"",HLOOKUP(COUNT($DW98:FN98)+1,$G$4:$CX$8,FO$14,0)*$D98,IF($C98=FO$17,$G$6*$D98,""))</f>
        <v/>
      </c>
      <c r="FP98" s="34" t="str">
        <f>IF(FO98&lt;&gt;"",HLOOKUP(COUNT($DW98:FO98)+1,$G$4:$CX$8,FP$14,0)*$D98,IF($C98=FP$17,$G$6*$D98,""))</f>
        <v/>
      </c>
      <c r="FQ98" s="34" t="str">
        <f>IF(FP98&lt;&gt;"",HLOOKUP(COUNT($DW98:FP98)+1,$G$4:$CX$8,FQ$14,0)*$D98,IF($C98=FQ$17,$G$6*$D98,""))</f>
        <v/>
      </c>
      <c r="FR98" s="34" t="str">
        <f>IF(FQ98&lt;&gt;"",HLOOKUP(COUNT($DW98:FQ98)+1,$G$4:$CX$8,FR$14,0)*$D98,IF($C98=FR$17,$G$6*$D98,""))</f>
        <v/>
      </c>
      <c r="FS98" s="34" t="str">
        <f>IF(FR98&lt;&gt;"",HLOOKUP(COUNT($DW98:FR98)+1,$G$4:$CX$8,FS$14,0)*$D98,IF($C98=FS$17,$G$6*$D98,""))</f>
        <v/>
      </c>
      <c r="FT98" s="34" t="str">
        <f>IF(FS98&lt;&gt;"",HLOOKUP(COUNT($DW98:FS98)+1,$G$4:$CX$8,FT$14,0)*$D98,IF($C98=FT$17,$G$6*$D98,""))</f>
        <v/>
      </c>
      <c r="FU98" s="34" t="str">
        <f>IF(FT98&lt;&gt;"",HLOOKUP(COUNT($DW98:FT98)+1,$G$4:$CX$8,FU$14,0)*$D98,IF($C98=FU$17,$G$6*$D98,""))</f>
        <v/>
      </c>
      <c r="FV98" s="34" t="str">
        <f>IF(FU98&lt;&gt;"",HLOOKUP(COUNT($DW98:FU98)+1,$G$4:$CX$8,FV$14,0)*$D98,IF($C98=FV$17,$G$6*$D98,""))</f>
        <v/>
      </c>
      <c r="FW98" s="34" t="str">
        <f>IF(FV98&lt;&gt;"",HLOOKUP(COUNT($DW98:FV98)+1,$G$4:$CX$8,FW$14,0)*$D98,IF($C98=FW$17,$G$6*$D98,""))</f>
        <v/>
      </c>
      <c r="FX98" s="34" t="str">
        <f>IF(FW98&lt;&gt;"",HLOOKUP(COUNT($DW98:FW98)+1,$G$4:$CX$8,FX$14,0)*$D98,IF($C98=FX$17,$G$6*$D98,""))</f>
        <v/>
      </c>
      <c r="FY98" s="34" t="str">
        <f>IF(FX98&lt;&gt;"",HLOOKUP(COUNT($DW98:FX98)+1,$G$4:$CX$8,FY$14,0)*$D98,IF($C98=FY$17,$G$6*$D98,""))</f>
        <v/>
      </c>
      <c r="FZ98" s="34" t="str">
        <f>IF(FY98&lt;&gt;"",HLOOKUP(COUNT($DW98:FY98)+1,$G$4:$CX$8,FZ$14,0)*$D98,IF($C98=FZ$17,$G$6*$D98,""))</f>
        <v/>
      </c>
      <c r="GA98" s="34" t="str">
        <f>IF(FZ98&lt;&gt;"",HLOOKUP(COUNT($DW98:FZ98)+1,$G$4:$CX$8,GA$14,0)*$D98,IF($C98=GA$17,$G$6*$D98,""))</f>
        <v/>
      </c>
      <c r="GB98" s="34" t="str">
        <f>IF(GA98&lt;&gt;"",HLOOKUP(COUNT($DW98:GA98)+1,$G$4:$CX$8,GB$14,0)*$D98,IF($C98=GB$17,$G$6*$D98,""))</f>
        <v/>
      </c>
      <c r="GC98" s="34" t="str">
        <f>IF(GB98&lt;&gt;"",HLOOKUP(COUNT($DW98:GB98)+1,$G$4:$CX$8,GC$14,0)*$D98,IF($C98=GC$17,$G$6*$D98,""))</f>
        <v/>
      </c>
      <c r="GD98" s="34" t="str">
        <f>IF(GC98&lt;&gt;"",HLOOKUP(COUNT($DW98:GC98)+1,$G$4:$CX$8,GD$14,0)*$D98,IF($C98=GD$17,$G$6*$D98,""))</f>
        <v/>
      </c>
      <c r="GE98" s="34" t="str">
        <f>IF(GD98&lt;&gt;"",HLOOKUP(COUNT($DW98:GD98)+1,$G$4:$CX$8,GE$14,0)*$D98,IF($C98=GE$17,$G$6*$D98,""))</f>
        <v/>
      </c>
      <c r="GF98" s="34" t="str">
        <f>IF(GE98&lt;&gt;"",HLOOKUP(COUNT($DW98:GE98)+1,$G$4:$CX$8,GF$14,0)*$D98,IF($C98=GF$17,$G$6*$D98,""))</f>
        <v/>
      </c>
      <c r="GG98" s="34" t="str">
        <f>IF(GF98&lt;&gt;"",HLOOKUP(COUNT($DW98:GF98)+1,$G$4:$CX$8,GG$14,0)*$D98,IF($C98=GG$17,$G$6*$D98,""))</f>
        <v/>
      </c>
      <c r="GH98" s="34" t="str">
        <f>IF(GG98&lt;&gt;"",HLOOKUP(COUNT($DW98:GG98)+1,$G$4:$CX$8,GH$14,0)*$D98,IF($C98=GH$17,$G$6*$D98,""))</f>
        <v/>
      </c>
      <c r="GI98" s="34" t="str">
        <f>IF(GH98&lt;&gt;"",HLOOKUP(COUNT($DW98:GH98)+1,$G$4:$CX$8,GI$14,0)*$D98,IF($C98=GI$17,$G$6*$D98,""))</f>
        <v/>
      </c>
      <c r="GJ98" s="34" t="str">
        <f>IF(GI98&lt;&gt;"",HLOOKUP(COUNT($DW98:GI98)+1,$G$4:$CX$8,GJ$14,0)*$D98,IF($C98=GJ$17,$G$6*$D98,""))</f>
        <v/>
      </c>
      <c r="GK98" s="34" t="str">
        <f>IF(GJ98&lt;&gt;"",HLOOKUP(COUNT($DW98:GJ98)+1,$G$4:$CX$8,GK$14,0)*$D98,IF($C98=GK$17,$G$6*$D98,""))</f>
        <v/>
      </c>
      <c r="GL98" s="34" t="str">
        <f>IF(GK98&lt;&gt;"",HLOOKUP(COUNT($DW98:GK98)+1,$G$4:$CX$8,GL$14,0)*$D98,IF($C98=GL$17,$G$6*$D98,""))</f>
        <v/>
      </c>
      <c r="GM98" s="34" t="str">
        <f>IF(GL98&lt;&gt;"",HLOOKUP(COUNT($DW98:GL98)+1,$G$4:$CX$8,GM$14,0)*$D98,IF($C98=GM$17,$G$6*$D98,""))</f>
        <v/>
      </c>
      <c r="GN98" s="34" t="str">
        <f>IF(GM98&lt;&gt;"",HLOOKUP(COUNT($DW98:GM98)+1,$G$4:$CX$8,GN$14,0)*$D98,IF($C98=GN$17,$G$6*$D98,""))</f>
        <v/>
      </c>
      <c r="GO98" s="34" t="str">
        <f>IF(GN98&lt;&gt;"",HLOOKUP(COUNT($DW98:GN98)+1,$G$4:$CX$8,GO$14,0)*$D98,IF($C98=GO$17,$G$6*$D98,""))</f>
        <v/>
      </c>
      <c r="GP98" s="34" t="str">
        <f>IF(GO98&lt;&gt;"",HLOOKUP(COUNT($DW98:GO98)+1,$G$4:$CX$8,GP$14,0)*$D98,IF($C98=GP$17,$G$6*$D98,""))</f>
        <v/>
      </c>
      <c r="GQ98" s="34" t="str">
        <f>IF(GP98&lt;&gt;"",HLOOKUP(COUNT($DW98:GP98)+1,$G$4:$CX$8,GQ$14,0)*$D98,IF($C98=GQ$17,$G$6*$D98,""))</f>
        <v/>
      </c>
      <c r="GR98" s="34" t="str">
        <f>IF(GQ98&lt;&gt;"",HLOOKUP(COUNT($DW98:GQ98)+1,$G$4:$CX$8,GR$14,0)*$D98,IF($C98=GR$17,$G$6*$D98,""))</f>
        <v/>
      </c>
      <c r="GS98" s="34" t="str">
        <f>IF(GR98&lt;&gt;"",HLOOKUP(COUNT($DW98:GR98)+1,$G$4:$CX$8,GS$14,0)*$D98,IF($C98=GS$17,$G$6*$D98,""))</f>
        <v/>
      </c>
      <c r="GT98" s="34" t="str">
        <f>IF(GS98&lt;&gt;"",HLOOKUP(COUNT($DW98:GS98)+1,$G$4:$CX$8,GT$14,0)*$D98,IF($C98=GT$17,$G$6*$D98,""))</f>
        <v/>
      </c>
      <c r="GU98" s="34" t="str">
        <f>IF(GT98&lt;&gt;"",HLOOKUP(COUNT($DW98:GT98)+1,$G$4:$CX$8,GU$14,0)*$D98,IF($C98=GU$17,$G$6*$D98,""))</f>
        <v/>
      </c>
      <c r="GV98" s="34" t="str">
        <f>IF(GU98&lt;&gt;"",HLOOKUP(COUNT($DW98:GU98)+1,$G$4:$CX$8,GV$14,0)*$D98,IF($C98=GV$17,$G$6*$D98,""))</f>
        <v/>
      </c>
      <c r="GW98" s="34" t="str">
        <f>IF(GV98&lt;&gt;"",HLOOKUP(COUNT($DW98:GV98)+1,$G$4:$CX$8,GW$14,0)*$D98,IF($C98=GW$17,$G$6*$D98,""))</f>
        <v/>
      </c>
      <c r="GX98" s="34" t="str">
        <f>IF(GW98&lt;&gt;"",HLOOKUP(COUNT($DW98:GW98)+1,$G$4:$CX$8,GX$14,0)*$D98,IF($C98=GX$17,$G$6*$D98,""))</f>
        <v/>
      </c>
      <c r="GY98" s="34">
        <f>IF(GX98&lt;&gt;"",HLOOKUP(COUNT($DW98:GX98)+1,$G$4:$CX$8,GY$14,0)*$D98,IF($C98=GY$17,$G$6*$D98,""))</f>
        <v>0</v>
      </c>
      <c r="GZ98" s="34">
        <f>IF(GY98&lt;&gt;"",HLOOKUP(COUNT($DW98:GY98)+1,$G$4:$CX$8,GZ$14,0)*$D98,IF($C98=GZ$17,$G$6*$D98,""))</f>
        <v>7500</v>
      </c>
      <c r="HA98" s="34">
        <f>IF(GZ98&lt;&gt;"",HLOOKUP(COUNT($DW98:GZ98)+1,$G$4:$CX$8,HA$14,0)*$D98,IF($C98=HA$17,$G$6*$D98,""))</f>
        <v>7500</v>
      </c>
      <c r="HB98" s="34">
        <f>IF(HA98&lt;&gt;"",HLOOKUP(COUNT($DW98:HA98)+1,$G$4:$CX$8,HB$14,0)*$D98,IF($C98=HB$17,$G$6*$D98,""))</f>
        <v>7500</v>
      </c>
      <c r="HC98" s="34">
        <f>IF(HB98&lt;&gt;"",HLOOKUP(COUNT($DW98:HB98)+1,$G$4:$CX$8,HC$14,0)*$D98,IF($C98=HC$17,$G$6*$D98,""))</f>
        <v>9048.4582084179765</v>
      </c>
      <c r="HD98" s="34">
        <f>IF(HC98&lt;&gt;"",HLOOKUP(COUNT($DW98:HC98)+1,$G$4:$CX$8,HD$14,0)*$D98,IF($C98=HD$17,$G$6*$D98,""))</f>
        <v>11310.572760522478</v>
      </c>
      <c r="HE98" s="34">
        <f>IF(HD98&lt;&gt;"",HLOOKUP(COUNT($DW98:HD98)+1,$G$4:$CX$8,HE$14,0)*$D98,IF($C98=HE$17,$G$6*$D98,""))</f>
        <v>13572.687312626966</v>
      </c>
      <c r="HF98" s="34">
        <f>IF(HE98&lt;&gt;"",HLOOKUP(COUNT($DW98:HE98)+1,$G$4:$CX$8,HF$14,0)*$D98,IF($C98=HF$17,$G$6*$D98,""))</f>
        <v>15744.31728264728</v>
      </c>
      <c r="HG98" s="34">
        <f>IF(HF98&lt;&gt;"",HLOOKUP(COUNT($DW98:HF98)+1,$G$4:$CX$8,HG$14,0)*$D98,IF($C98=HG$17,$G$6*$D98,""))</f>
        <v>17948.521702217906</v>
      </c>
      <c r="HH98" s="34">
        <f>IF(HG98&lt;&gt;"",HLOOKUP(COUNT($DW98:HG98)+1,$G$4:$CX$8,HH$14,0)*$D98,IF($C98=HH$17,$G$6*$D98,""))</f>
        <v>20281.829523506218</v>
      </c>
      <c r="HI98" s="34">
        <f>IF(HH98&lt;&gt;"",HLOOKUP(COUNT($DW98:HH98)+1,$G$4:$CX$8,HI$14,0)*$D98,IF($C98=HI$17,$G$6*$D98,""))</f>
        <v>22512.830771091903</v>
      </c>
      <c r="HJ98" s="34">
        <f>IF(HI98&lt;&gt;"",HLOOKUP(COUNT($DW98:HI98)+1,$G$4:$CX$8,HJ$14,0)*$D98,IF($C98=HJ$17,$G$6*$D98,""))</f>
        <v>24764.113848201101</v>
      </c>
      <c r="HK98" s="34">
        <f>IF(HJ98&lt;&gt;"",HLOOKUP(COUNT($DW98:HJ98)+1,$G$4:$CX$8,HK$14,0)*$D98,IF($C98=HK$17,$G$6*$D98,""))</f>
        <v>18573.085386150833</v>
      </c>
      <c r="HL98" s="34">
        <f>IF(HK98&lt;&gt;"",HLOOKUP(COUNT($DW98:HK98)+1,$G$4:$CX$8,HL$14,0)*$D98,IF($C98=HL$17,$G$6*$D98,""))</f>
        <v>17644.431116843283</v>
      </c>
      <c r="HM98" s="34">
        <f>IF(HL98&lt;&gt;"",HLOOKUP(COUNT($DW98:HL98)+1,$G$4:$CX$8,HM$14,0)*$D98,IF($C98=HM$17,$G$6*$D98,""))</f>
        <v>19408.874228527617</v>
      </c>
      <c r="HN98" s="34">
        <f>IF(HM98&lt;&gt;"",HLOOKUP(COUNT($DW98:HM98)+1,$G$4:$CX$8,HN$14,0)*$D98,IF($C98=HN$17,$G$6*$D98,""))</f>
        <v>21349.761651380388</v>
      </c>
      <c r="HO98" s="34">
        <f>IF(HN98&lt;&gt;"",HLOOKUP(COUNT($DW98:HN98)+1,$G$4:$CX$8,HO$14,0)*$D98,IF($C98=HO$17,$G$6*$D98,""))</f>
        <v>23484.73781651842</v>
      </c>
      <c r="HP98" s="34">
        <f>IF(HO98&lt;&gt;"",HLOOKUP(COUNT($DW98:HO98)+1,$G$4:$CX$8,HP$14,0)*$D98,IF($C98=HP$17,$G$6*$D98,""))</f>
        <v>25833.211598170259</v>
      </c>
      <c r="HQ98" s="34">
        <f>IF(HP98&lt;&gt;"",HLOOKUP(COUNT($DW98:HP98)+1,$G$4:$CX$8,HQ$14,0)*$D98,IF($C98=HQ$17,$G$6*$D98,""))</f>
        <v>24541.551018261736</v>
      </c>
      <c r="HR98" s="34">
        <f>IF(HQ98&lt;&gt;"",HLOOKUP(COUNT($DW98:HQ98)+1,$G$4:$CX$8,HR$14,0)*$D98,IF($C98=HR$17,$G$6*$D98,""))</f>
        <v>23314.473467348653</v>
      </c>
      <c r="HS98" s="34">
        <f>IF(HR98&lt;&gt;"",HLOOKUP(COUNT($DW98:HR98)+1,$G$4:$CX$8,HS$14,0)*$D98,IF($C98=HS$17,$G$6*$D98,""))</f>
        <v>24946.486610063057</v>
      </c>
      <c r="HT98" s="34">
        <f>IF(HS98&lt;&gt;"",HLOOKUP(COUNT($DW98:HS98)+1,$G$4:$CX$8,HT$14,0)*$D98,IF($C98=HT$17,$G$6*$D98,""))</f>
        <v>26692.740672767472</v>
      </c>
      <c r="HU98" s="34">
        <f>IF(HT98&lt;&gt;"",HLOOKUP(COUNT($DW98:HT98)+1,$G$4:$CX$8,HU$14,0)*$D98,IF($C98=HU$17,$G$6*$D98,""))</f>
        <v>28561.232519861194</v>
      </c>
      <c r="HV98" s="34">
        <f>IF(HU98&lt;&gt;"",HLOOKUP(COUNT($DW98:HU98)+1,$G$4:$CX$8,HV$14,0)*$D98,IF($C98=HV$17,$G$6*$D98,""))</f>
        <v>31417.355771847309</v>
      </c>
      <c r="HW98" s="34">
        <f>IF(HV98&lt;&gt;"",HLOOKUP(COUNT($DW98:HV98)+1,$G$4:$CX$8,HW$14,0)*$D98,IF($C98=HW$17,$G$6*$D98,""))</f>
        <v>26704.75240607022</v>
      </c>
      <c r="HX98" s="34">
        <f>IF(HW98&lt;&gt;"",HLOOKUP(COUNT($DW98:HW98)+1,$G$4:$CX$8,HX$14,0)*$D98,IF($C98=HX$17,$G$6*$D98,""))</f>
        <v>25369.514785766714</v>
      </c>
      <c r="HY98" s="34">
        <f>IF(HX98&lt;&gt;"",HLOOKUP(COUNT($DW98:HX98)+1,$G$4:$CX$8,HY$14,0)*$D98,IF($C98=HY$17,$G$6*$D98,""))</f>
        <v>26637.990525055047</v>
      </c>
      <c r="HZ98" s="34">
        <f>IF(HY98&lt;&gt;"",HLOOKUP(COUNT($DW98:HY98)+1,$G$4:$CX$8,HZ$14,0)*$D98,IF($C98=HZ$17,$G$6*$D98,""))</f>
        <v>27969.890051307804</v>
      </c>
      <c r="IA98" s="34">
        <f>IF(HZ98&lt;&gt;"",HLOOKUP(COUNT($DW98:HZ98)+1,$G$4:$CX$8,IA$14,0)*$D98,IF($C98=IA$17,$G$6*$D98,""))</f>
        <v>29368.38455387318</v>
      </c>
      <c r="IB98" s="34">
        <f>IF(IA98&lt;&gt;"",HLOOKUP(COUNT($DW98:IA98)+1,$G$4:$CX$8,IB$14,0)*$D98,IF($C98=IB$17,$G$6*$D98,""))</f>
        <v>31424.171472644306</v>
      </c>
      <c r="IC98" s="34">
        <f>IF(IB98&lt;&gt;"",HLOOKUP(COUNT($DW98:IB98)+1,$G$4:$CX$8,IC$14,0)*$D98,IF($C98=IC$17,$G$6*$D98,""))</f>
        <v>28281.754325379879</v>
      </c>
      <c r="ID98" s="34">
        <f>IF(IC98&lt;&gt;"",HLOOKUP(COUNT($DW98:IC98)+1,$G$4:$CX$8,ID$14,0)*$D98,IF($C98=ID$17,$G$6*$D98,""))</f>
        <v>25453.578892841902</v>
      </c>
      <c r="IE98" s="34">
        <f>IF(ID98&lt;&gt;"",HLOOKUP(COUNT($DW98:ID98)+1,$G$4:$CX$8,IE$14,0)*$D98,IF($C98=IE$17,$G$6*$D98,""))</f>
        <v>27235.329415340824</v>
      </c>
      <c r="IF98" s="34">
        <f>IF(IE98&lt;&gt;"",HLOOKUP(COUNT($DW98:IE98)+1,$G$4:$CX$8,IF$14,0)*$D98,IF($C98=IF$17,$G$6*$D98,""))</f>
        <v>29141.802474414675</v>
      </c>
      <c r="IG98" s="34">
        <f>IF(IF98&lt;&gt;"",HLOOKUP(COUNT($DW98:IF98)+1,$G$4:$CX$8,IG$14,0)*$D98,IF($C98=IG$17,$G$6*$D98,""))</f>
        <v>31181.728647623713</v>
      </c>
      <c r="IH98" s="34">
        <f>IF(IG98&lt;&gt;"",HLOOKUP(COUNT($DW98:IG98)+1,$G$4:$CX$8,IH$14,0)*$D98,IF($C98=IH$17,$G$6*$D98,""))</f>
        <v>33676.266939433612</v>
      </c>
      <c r="II98" s="34">
        <f>IF(IH98&lt;&gt;"",HLOOKUP(COUNT($DW98:IH98)+1,$G$4:$CX$8,II$14,0)*$D98,IF($C98=II$17,$G$6*$D98,""))</f>
        <v>28961.589567912906</v>
      </c>
      <c r="IJ98" s="34">
        <f>IF(II98&lt;&gt;"",HLOOKUP(COUNT($DW98:II98)+1,$G$4:$CX$8,IJ$14,0)*$D98,IF($C98=IJ$17,$G$6*$D98,""))</f>
        <v>27513.510089517258</v>
      </c>
      <c r="IK98" s="34">
        <f>IF(IJ98&lt;&gt;"",HLOOKUP(COUNT($DW98:IJ98)+1,$G$4:$CX$8,IK$14,0)*$D98,IF($C98=IK$17,$G$6*$D98,""))</f>
        <v>28889.18559399313</v>
      </c>
      <c r="IL98" s="34">
        <f>IF(IK98&lt;&gt;"",HLOOKUP(COUNT($DW98:IK98)+1,$G$4:$CX$8,IL$14,0)*$D98,IF($C98=IL$17,$G$6*$D98,""))</f>
        <v>30333.644873692774</v>
      </c>
      <c r="IM98" s="34">
        <f>IF(IL98&lt;&gt;"",HLOOKUP(COUNT($DW98:IL98)+1,$G$4:$CX$8,IM$14,0)*$D98,IF($C98=IM$17,$G$6*$D98,""))</f>
        <v>31850.327117377412</v>
      </c>
      <c r="IO98" s="34" t="str">
        <f>IF(IN98&lt;&gt;"",HLOOKUP(COUNT($IN98:IN98)+1,$G$4:$EH$8,IO$14,0)*$D98,IF($C98=IO$17,$G$7*$D98,""))</f>
        <v/>
      </c>
      <c r="IP98" s="34" t="str">
        <f>IF(IO98&lt;&gt;"",HLOOKUP(COUNT($IN98:IO98)+1,$G$4:$EH$8,IP$14,0)*$D98,IF($C98=IP$17,$G$7*$D98,""))</f>
        <v/>
      </c>
      <c r="IQ98" s="34" t="str">
        <f>IF(IP98&lt;&gt;"",HLOOKUP(COUNT($IN98:IP98)+1,$G$4:$EH$8,IQ$14,0)*$D98,IF($C98=IQ$17,$G$7*$D98,""))</f>
        <v/>
      </c>
      <c r="IR98" s="34" t="str">
        <f>IF(IQ98&lt;&gt;"",HLOOKUP(COUNT($IN98:IQ98)+1,$G$4:$EH$8,IR$14,0)*$D98,IF($C98=IR$17,$G$7*$D98,""))</f>
        <v/>
      </c>
      <c r="IS98" s="34" t="str">
        <f>IF(IR98&lt;&gt;"",HLOOKUP(COUNT($IN98:IR98)+1,$G$4:$EH$8,IS$14,0)*$D98,IF($C98=IS$17,$G$7*$D98,""))</f>
        <v/>
      </c>
      <c r="IT98" s="34" t="str">
        <f>IF(IS98&lt;&gt;"",HLOOKUP(COUNT($IN98:IS98)+1,$G$4:$EH$8,IT$14,0)*$D98,IF($C98=IT$17,$G$7*$D98,""))</f>
        <v/>
      </c>
      <c r="IU98" s="34" t="str">
        <f>IF(IT98&lt;&gt;"",HLOOKUP(COUNT($IN98:IT98)+1,$G$4:$EH$8,IU$14,0)*$D98,IF($C98=IU$17,$G$7*$D98,""))</f>
        <v/>
      </c>
      <c r="IV98" s="34" t="str">
        <f>IF(IU98&lt;&gt;"",HLOOKUP(COUNT($IN98:IU98)+1,$G$4:$EH$8,IV$14,0)*$D98,IF($C98=IV$17,$G$7*$D98,""))</f>
        <v/>
      </c>
      <c r="IW98" s="34" t="str">
        <f>IF(IV98&lt;&gt;"",HLOOKUP(COUNT($IN98:IV98)+1,$G$4:$EH$8,IW$14,0)*$D98,IF($C98=IW$17,$G$7*$D98,""))</f>
        <v/>
      </c>
      <c r="IX98" s="34" t="str">
        <f>IF(IW98&lt;&gt;"",HLOOKUP(COUNT($IN98:IW98)+1,$G$4:$EH$8,IX$14,0)*$D98,IF($C98=IX$17,$G$7*$D98,""))</f>
        <v/>
      </c>
      <c r="IY98" s="34" t="str">
        <f>IF(IX98&lt;&gt;"",HLOOKUP(COUNT($IN98:IX98)+1,$G$4:$EH$8,IY$14,0)*$D98,IF($C98=IY$17,$G$7*$D98,""))</f>
        <v/>
      </c>
      <c r="IZ98" s="34" t="str">
        <f>IF(IY98&lt;&gt;"",HLOOKUP(COUNT($IN98:IY98)+1,$G$4:$EH$8,IZ$14,0)*$D98,IF($C98=IZ$17,$G$7*$D98,""))</f>
        <v/>
      </c>
      <c r="JA98" s="34" t="str">
        <f>IF(IZ98&lt;&gt;"",HLOOKUP(COUNT($IN98:IZ98)+1,$G$4:$EH$8,JA$14,0)*$D98,IF($C98=JA$17,$G$7*$D98,""))</f>
        <v/>
      </c>
      <c r="JB98" s="34" t="str">
        <f>IF(JA98&lt;&gt;"",HLOOKUP(COUNT($IN98:JA98)+1,$G$4:$EH$8,JB$14,0)*$D98,IF($C98=JB$17,$G$7*$D98,""))</f>
        <v/>
      </c>
      <c r="JC98" s="34" t="str">
        <f>IF(JB98&lt;&gt;"",HLOOKUP(COUNT($IN98:JB98)+1,$G$4:$EH$8,JC$14,0)*$D98,IF($C98=JC$17,$G$7*$D98,""))</f>
        <v/>
      </c>
      <c r="JD98" s="34" t="str">
        <f>IF(JC98&lt;&gt;"",HLOOKUP(COUNT($IN98:JC98)+1,$G$4:$EH$8,JD$14,0)*$D98,IF($C98=JD$17,$G$7*$D98,""))</f>
        <v/>
      </c>
      <c r="JE98" s="34" t="str">
        <f>IF(JD98&lt;&gt;"",HLOOKUP(COUNT($IN98:JD98)+1,$G$4:$EH$8,JE$14,0)*$D98,IF($C98=JE$17,$G$7*$D98,""))</f>
        <v/>
      </c>
      <c r="JF98" s="34" t="str">
        <f>IF(JE98&lt;&gt;"",HLOOKUP(COUNT($IN98:JE98)+1,$G$4:$EH$8,JF$14,0)*$D98,IF($C98=JF$17,$G$7*$D98,""))</f>
        <v/>
      </c>
      <c r="JG98" s="34" t="str">
        <f>IF(JF98&lt;&gt;"",HLOOKUP(COUNT($IN98:JF98)+1,$G$4:$EH$8,JG$14,0)*$D98,IF($C98=JG$17,$G$7*$D98,""))</f>
        <v/>
      </c>
      <c r="JH98" s="34" t="str">
        <f>IF(JG98&lt;&gt;"",HLOOKUP(COUNT($IN98:JG98)+1,$G$4:$EH$8,JH$14,0)*$D98,IF($C98=JH$17,$G$7*$D98,""))</f>
        <v/>
      </c>
      <c r="JI98" s="34" t="str">
        <f>IF(JH98&lt;&gt;"",HLOOKUP(COUNT($IN98:JH98)+1,$G$4:$EH$8,JI$14,0)*$D98,IF($C98=JI$17,$G$7*$D98,""))</f>
        <v/>
      </c>
      <c r="JJ98" s="34" t="str">
        <f>IF(JI98&lt;&gt;"",HLOOKUP(COUNT($IN98:JI98)+1,$G$4:$EH$8,JJ$14,0)*$D98,IF($C98=JJ$17,$G$7*$D98,""))</f>
        <v/>
      </c>
      <c r="JK98" s="34" t="str">
        <f>IF(JJ98&lt;&gt;"",HLOOKUP(COUNT($IN98:JJ98)+1,$G$4:$EH$8,JK$14,0)*$D98,IF($C98=JK$17,$G$7*$D98,""))</f>
        <v/>
      </c>
      <c r="JL98" s="34" t="str">
        <f>IF(JK98&lt;&gt;"",HLOOKUP(COUNT($IN98:JK98)+1,$G$4:$EH$8,JL$14,0)*$D98,IF($C98=JL$17,$G$7*$D98,""))</f>
        <v/>
      </c>
      <c r="JM98" s="34" t="str">
        <f>IF(JL98&lt;&gt;"",HLOOKUP(COUNT($IN98:JL98)+1,$G$4:$EH$8,JM$14,0)*$D98,IF($C98=JM$17,$G$7*$D98,""))</f>
        <v/>
      </c>
      <c r="JN98" s="34" t="str">
        <f>IF(JM98&lt;&gt;"",HLOOKUP(COUNT($IN98:JM98)+1,$G$4:$EH$8,JN$14,0)*$D98,IF($C98=JN$17,$G$7*$D98,""))</f>
        <v/>
      </c>
      <c r="JO98" s="34" t="str">
        <f>IF(JN98&lt;&gt;"",HLOOKUP(COUNT($IN98:JN98)+1,$G$4:$EH$8,JO$14,0)*$D98,IF($C98=JO$17,$G$7*$D98,""))</f>
        <v/>
      </c>
      <c r="JP98" s="34" t="str">
        <f>IF(JO98&lt;&gt;"",HLOOKUP(COUNT($IN98:JO98)+1,$G$4:$EH$8,JP$14,0)*$D98,IF($C98=JP$17,$G$7*$D98,""))</f>
        <v/>
      </c>
      <c r="JQ98" s="34" t="str">
        <f>IF(JP98&lt;&gt;"",HLOOKUP(COUNT($IN98:JP98)+1,$G$4:$EH$8,JQ$14,0)*$D98,IF($C98=JQ$17,$G$7*$D98,""))</f>
        <v/>
      </c>
      <c r="JR98" s="34" t="str">
        <f>IF(JQ98&lt;&gt;"",HLOOKUP(COUNT($IN98:JQ98)+1,$G$4:$EH$8,JR$14,0)*$D98,IF($C98=JR$17,$G$7*$D98,""))</f>
        <v/>
      </c>
      <c r="JS98" s="34" t="str">
        <f>IF(JR98&lt;&gt;"",HLOOKUP(COUNT($IN98:JR98)+1,$G$4:$EH$8,JS$14,0)*$D98,IF($C98=JS$17,$G$7*$D98,""))</f>
        <v/>
      </c>
      <c r="JT98" s="34" t="str">
        <f>IF(JS98&lt;&gt;"",HLOOKUP(COUNT($IN98:JS98)+1,$G$4:$EH$8,JT$14,0)*$D98,IF($C98=JT$17,$G$7*$D98,""))</f>
        <v/>
      </c>
      <c r="JU98" s="34" t="str">
        <f>IF(JT98&lt;&gt;"",HLOOKUP(COUNT($IN98:JT98)+1,$G$4:$EH$8,JU$14,0)*$D98,IF($C98=JU$17,$G$7*$D98,""))</f>
        <v/>
      </c>
      <c r="JV98" s="34" t="str">
        <f>IF(JU98&lt;&gt;"",HLOOKUP(COUNT($IN98:JU98)+1,$G$4:$EH$8,JV$14,0)*$D98,IF($C98=JV$17,$G$7*$D98,""))</f>
        <v/>
      </c>
      <c r="JW98" s="34" t="str">
        <f>IF(JV98&lt;&gt;"",HLOOKUP(COUNT($IN98:JV98)+1,$G$4:$EH$8,JW$14,0)*$D98,IF($C98=JW$17,$G$7*$D98,""))</f>
        <v/>
      </c>
      <c r="JX98" s="34" t="str">
        <f>IF(JW98&lt;&gt;"",HLOOKUP(COUNT($IN98:JW98)+1,$G$4:$EH$8,JX$14,0)*$D98,IF($C98=JX$17,$G$7*$D98,""))</f>
        <v/>
      </c>
      <c r="JY98" s="34" t="str">
        <f>IF(JX98&lt;&gt;"",HLOOKUP(COUNT($IN98:JX98)+1,$G$4:$EH$8,JY$14,0)*$D98,IF($C98=JY$17,$G$7*$D98,""))</f>
        <v/>
      </c>
      <c r="JZ98" s="34" t="str">
        <f>IF(JY98&lt;&gt;"",HLOOKUP(COUNT($IN98:JY98)+1,$G$4:$EH$8,JZ$14,0)*$D98,IF($C98=JZ$17,$G$7*$D98,""))</f>
        <v/>
      </c>
      <c r="KA98" s="34" t="str">
        <f>IF(JZ98&lt;&gt;"",HLOOKUP(COUNT($IN98:JZ98)+1,$G$4:$EH$8,KA$14,0)*$D98,IF($C98=KA$17,$G$7*$D98,""))</f>
        <v/>
      </c>
      <c r="KB98" s="34" t="str">
        <f>IF(KA98&lt;&gt;"",HLOOKUP(COUNT($IN98:KA98)+1,$G$4:$EH$8,KB$14,0)*$D98,IF($C98=KB$17,$G$7*$D98,""))</f>
        <v/>
      </c>
      <c r="KC98" s="34" t="str">
        <f>IF(KB98&lt;&gt;"",HLOOKUP(COUNT($IN98:KB98)+1,$G$4:$EH$8,KC$14,0)*$D98,IF($C98=KC$17,$G$7*$D98,""))</f>
        <v/>
      </c>
      <c r="KD98" s="34" t="str">
        <f>IF(KC98&lt;&gt;"",HLOOKUP(COUNT($IN98:KC98)+1,$G$4:$EH$8,KD$14,0)*$D98,IF($C98=KD$17,$G$7*$D98,""))</f>
        <v/>
      </c>
      <c r="KE98" s="34" t="str">
        <f>IF(KD98&lt;&gt;"",HLOOKUP(COUNT($IN98:KD98)+1,$G$4:$EH$8,KE$14,0)*$D98,IF($C98=KE$17,$G$7*$D98,""))</f>
        <v/>
      </c>
      <c r="KF98" s="34" t="str">
        <f>IF(KE98&lt;&gt;"",HLOOKUP(COUNT($IN98:KE98)+1,$G$4:$EH$8,KF$14,0)*$D98,IF($C98=KF$17,$G$7*$D98,""))</f>
        <v/>
      </c>
      <c r="KG98" s="34" t="str">
        <f>IF(KF98&lt;&gt;"",HLOOKUP(COUNT($IN98:KF98)+1,$G$4:$EH$8,KG$14,0)*$D98,IF($C98=KG$17,$G$7*$D98,""))</f>
        <v/>
      </c>
      <c r="KH98" s="34" t="str">
        <f>IF(KG98&lt;&gt;"",HLOOKUP(COUNT($IN98:KG98)+1,$G$4:$EH$8,KH$14,0)*$D98,IF($C98=KH$17,$G$7*$D98,""))</f>
        <v/>
      </c>
      <c r="KI98" s="34" t="str">
        <f>IF(KH98&lt;&gt;"",HLOOKUP(COUNT($IN98:KH98)+1,$G$4:$EH$8,KI$14,0)*$D98,IF($C98=KI$17,$G$7*$D98,""))</f>
        <v/>
      </c>
      <c r="KJ98" s="34" t="str">
        <f>IF(KI98&lt;&gt;"",HLOOKUP(COUNT($IN98:KI98)+1,$G$4:$EH$8,KJ$14,0)*$D98,IF($C98=KJ$17,$G$7*$D98,""))</f>
        <v/>
      </c>
      <c r="KK98" s="34" t="str">
        <f>IF(KJ98&lt;&gt;"",HLOOKUP(COUNT($IN98:KJ98)+1,$G$4:$EH$8,KK$14,0)*$D98,IF($C98=KK$17,$G$7*$D98,""))</f>
        <v/>
      </c>
      <c r="KL98" s="34" t="str">
        <f>IF(KK98&lt;&gt;"",HLOOKUP(COUNT($IN98:KK98)+1,$G$4:$EH$8,KL$14,0)*$D98,IF($C98=KL$17,$G$7*$D98,""))</f>
        <v/>
      </c>
      <c r="KM98" s="34" t="str">
        <f>IF(KL98&lt;&gt;"",HLOOKUP(COUNT($IN98:KL98)+1,$G$4:$EH$8,KM$14,0)*$D98,IF($C98=KM$17,$G$7*$D98,""))</f>
        <v/>
      </c>
      <c r="KN98" s="34" t="str">
        <f>IF(KM98&lt;&gt;"",HLOOKUP(COUNT($IN98:KM98)+1,$G$4:$EH$8,KN$14,0)*$D98,IF($C98=KN$17,$G$7*$D98,""))</f>
        <v/>
      </c>
      <c r="KO98" s="34" t="str">
        <f>IF(KN98&lt;&gt;"",HLOOKUP(COUNT($IN98:KN98)+1,$G$4:$EH$8,KO$14,0)*$D98,IF($C98=KO$17,$G$7*$D98,""))</f>
        <v/>
      </c>
      <c r="KP98" s="34" t="str">
        <f>IF(KO98&lt;&gt;"",HLOOKUP(COUNT($IN98:KO98)+1,$G$4:$EH$8,KP$14,0)*$D98,IF($C98=KP$17,$G$7*$D98,""))</f>
        <v/>
      </c>
      <c r="KQ98" s="34" t="str">
        <f>IF(KP98&lt;&gt;"",HLOOKUP(COUNT($IN98:KP98)+1,$G$4:$EH$8,KQ$14,0)*$D98,IF($C98=KQ$17,$G$7*$D98,""))</f>
        <v/>
      </c>
      <c r="KR98" s="34" t="str">
        <f>IF(KQ98&lt;&gt;"",HLOOKUP(COUNT($IN98:KQ98)+1,$G$4:$EH$8,KR$14,0)*$D98,IF($C98=KR$17,$G$7*$D98,""))</f>
        <v/>
      </c>
      <c r="KS98" s="34" t="str">
        <f>IF(KR98&lt;&gt;"",HLOOKUP(COUNT($IN98:KR98)+1,$G$4:$EH$8,KS$14,0)*$D98,IF($C98=KS$17,$G$7*$D98,""))</f>
        <v/>
      </c>
      <c r="KT98" s="34" t="str">
        <f>IF(KS98&lt;&gt;"",HLOOKUP(COUNT($IN98:KS98)+1,$G$4:$EH$8,KT$14,0)*$D98,IF($C98=KT$17,$G$7*$D98,""))</f>
        <v/>
      </c>
      <c r="KU98" s="34" t="str">
        <f>IF(KT98&lt;&gt;"",HLOOKUP(COUNT($IN98:KT98)+1,$G$4:$EH$8,KU$14,0)*$D98,IF($C98=KU$17,$G$7*$D98,""))</f>
        <v/>
      </c>
      <c r="KV98" s="34" t="str">
        <f>IF(KU98&lt;&gt;"",HLOOKUP(COUNT($IN98:KU98)+1,$G$4:$EH$8,KV$14,0)*$D98,IF($C98=KV$17,$G$7*$D98,""))</f>
        <v/>
      </c>
      <c r="KW98" s="34" t="str">
        <f>IF(KV98&lt;&gt;"",HLOOKUP(COUNT($IN98:KV98)+1,$G$4:$EH$8,KW$14,0)*$D98,IF($C98=KW$17,$G$7*$D98,""))</f>
        <v/>
      </c>
      <c r="KX98" s="34" t="str">
        <f>IF(KW98&lt;&gt;"",HLOOKUP(COUNT($IN98:KW98)+1,$G$4:$EH$8,KX$14,0)*$D98,IF($C98=KX$17,$G$7*$D98,""))</f>
        <v/>
      </c>
      <c r="KY98" s="34" t="str">
        <f>IF(KX98&lt;&gt;"",HLOOKUP(COUNT($IN98:KX98)+1,$G$4:$EH$8,KY$14,0)*$D98,IF($C98=KY$17,$G$7*$D98,""))</f>
        <v/>
      </c>
      <c r="KZ98" s="34" t="str">
        <f>IF(KY98&lt;&gt;"",HLOOKUP(COUNT($IN98:KY98)+1,$G$4:$EH$8,KZ$14,0)*$D98,IF($C98=KZ$17,$G$7*$D98,""))</f>
        <v/>
      </c>
      <c r="LA98" s="34" t="str">
        <f>IF(KZ98&lt;&gt;"",HLOOKUP(COUNT($IN98:KZ98)+1,$G$4:$EH$8,LA$14,0)*$D98,IF($C98=LA$17,$G$7*$D98,""))</f>
        <v/>
      </c>
      <c r="LB98" s="34" t="str">
        <f>IF(LA98&lt;&gt;"",HLOOKUP(COUNT($IN98:LA98)+1,$G$4:$EH$8,LB$14,0)*$D98,IF($C98=LB$17,$G$7*$D98,""))</f>
        <v/>
      </c>
      <c r="LC98" s="34" t="str">
        <f>IF(LB98&lt;&gt;"",HLOOKUP(COUNT($IN98:LB98)+1,$G$4:$EH$8,LC$14,0)*$D98,IF($C98=LC$17,$G$7*$D98,""))</f>
        <v/>
      </c>
      <c r="LD98" s="34" t="str">
        <f>IF(LC98&lt;&gt;"",HLOOKUP(COUNT($IN98:LC98)+1,$G$4:$EH$8,LD$14,0)*$D98,IF($C98=LD$17,$G$7*$D98,""))</f>
        <v/>
      </c>
      <c r="LE98" s="34" t="str">
        <f>IF(LD98&lt;&gt;"",HLOOKUP(COUNT($IN98:LD98)+1,$G$4:$EH$8,LE$14,0)*$D98,IF($C98=LE$17,$G$7*$D98,""))</f>
        <v/>
      </c>
      <c r="LF98" s="34" t="str">
        <f>IF(LE98&lt;&gt;"",HLOOKUP(COUNT($IN98:LE98)+1,$G$4:$EH$8,LF$14,0)*$D98,IF($C98=LF$17,$G$7*$D98,""))</f>
        <v/>
      </c>
      <c r="LG98" s="34" t="str">
        <f>IF(LF98&lt;&gt;"",HLOOKUP(COUNT($IN98:LF98)+1,$G$4:$EH$8,LG$14,0)*$D98,IF($C98=LG$17,$G$7*$D98,""))</f>
        <v/>
      </c>
      <c r="LH98" s="34" t="str">
        <f>IF(LG98&lt;&gt;"",HLOOKUP(COUNT($IN98:LG98)+1,$G$4:$EH$8,LH$14,0)*$D98,IF($C98=LH$17,$G$7*$D98,""))</f>
        <v/>
      </c>
      <c r="LI98" s="34" t="str">
        <f>IF(LH98&lt;&gt;"",HLOOKUP(COUNT($IN98:LH98)+1,$G$4:$EH$8,LI$14,0)*$D98,IF($C98=LI$17,$G$7*$D98,""))</f>
        <v/>
      </c>
      <c r="LJ98" s="34" t="str">
        <f>IF(LI98&lt;&gt;"",HLOOKUP(COUNT($IN98:LI98)+1,$G$4:$EH$8,LJ$14,0)*$D98,IF($C98=LJ$17,$G$7*$D98,""))</f>
        <v/>
      </c>
      <c r="LK98" s="34" t="str">
        <f>IF(LJ98&lt;&gt;"",HLOOKUP(COUNT($IN98:LJ98)+1,$G$4:$EH$8,LK$14,0)*$D98,IF($C98=LK$17,$G$7*$D98,""))</f>
        <v/>
      </c>
      <c r="LL98" s="34" t="str">
        <f>IF(LK98&lt;&gt;"",HLOOKUP(COUNT($IN98:LK98)+1,$G$4:$EH$8,LL$14,0)*$D98,IF($C98=LL$17,$G$7*$D98,""))</f>
        <v/>
      </c>
      <c r="LM98" s="34" t="str">
        <f>IF(LL98&lt;&gt;"",HLOOKUP(COUNT($IN98:LL98)+1,$G$4:$EH$8,LM$14,0)*$D98,IF($C98=LM$17,$G$7*$D98,""))</f>
        <v/>
      </c>
      <c r="LN98" s="34" t="str">
        <f>IF(LM98&lt;&gt;"",HLOOKUP(COUNT($IN98:LM98)+1,$G$4:$EH$8,LN$14,0)*$D98,IF($C98=LN$17,$G$7*$D98,""))</f>
        <v/>
      </c>
      <c r="LO98" s="34" t="str">
        <f>IF(LN98&lt;&gt;"",HLOOKUP(COUNT($IN98:LN98)+1,$G$4:$EH$8,LO$14,0)*$D98,IF($C98=LO$17,$G$7*$D98,""))</f>
        <v/>
      </c>
      <c r="LP98" s="34">
        <f>IF(LO98&lt;&gt;"",HLOOKUP(COUNT($IN98:LO98)+1,$G$4:$EH$8,LP$14,0)*$D98,IF($C98=LP$17,$G$7*$D98,""))</f>
        <v>0</v>
      </c>
      <c r="LQ98" s="34">
        <f>IF(LP98&lt;&gt;"",HLOOKUP(COUNT($IN98:LP98)+1,$G$4:$EH$8,LQ$14,0)*$D98,IF($C98=LQ$17,$G$7*$D98,""))</f>
        <v>3750</v>
      </c>
      <c r="LR98" s="34">
        <f>IF(LQ98&lt;&gt;"",HLOOKUP(COUNT($IN98:LQ98)+1,$G$4:$EH$8,LR$14,0)*$D98,IF($C98=LR$17,$G$7*$D98,""))</f>
        <v>3750</v>
      </c>
      <c r="LS98" s="34">
        <f>IF(LR98&lt;&gt;"",HLOOKUP(COUNT($IN98:LR98)+1,$G$4:$EH$8,LS$14,0)*$D98,IF($C98=LS$17,$G$7*$D98,""))</f>
        <v>3750</v>
      </c>
      <c r="LT98" s="34">
        <f>IF(LS98&lt;&gt;"",HLOOKUP(COUNT($IN98:LS98)+1,$G$4:$EH$8,LT$14,0)*$D98,IF($C98=LT$17,$G$7*$D98,""))</f>
        <v>3750</v>
      </c>
      <c r="LU98" s="34">
        <f>IF(LT98&lt;&gt;"",HLOOKUP(COUNT($IN98:LT98)+1,$G$4:$EH$8,LU$14,0)*$D98,IF($C98=LU$17,$G$7*$D98,""))</f>
        <v>3770.1909201741591</v>
      </c>
      <c r="LV98" s="34">
        <f>IF(LU98&lt;&gt;"",HLOOKUP(COUNT($IN98:LU98)+1,$G$4:$EH$8,LV$14,0)*$D98,IF($C98=LV$17,$G$7*$D98,""))</f>
        <v>4524.2291042089882</v>
      </c>
      <c r="LW98" s="34">
        <f>IF(LV98&lt;&gt;"",HLOOKUP(COUNT($IN98:LV98)+1,$G$4:$EH$8,LW$14,0)*$D98,IF($C98=LW$17,$G$7*$D98,""))</f>
        <v>5248.1057608824267</v>
      </c>
      <c r="LX98" s="34">
        <f>IF(LW98&lt;&gt;"",HLOOKUP(COUNT($IN98:LW98)+1,$G$4:$EH$8,LX$14,0)*$D98,IF($C98=LX$17,$G$7*$D98,""))</f>
        <v>5982.8405674059686</v>
      </c>
      <c r="LY98" s="34">
        <f>IF(LX98&lt;&gt;"",HLOOKUP(COUNT($IN98:LX98)+1,$G$4:$EH$8,LY$14,0)*$D98,IF($C98=LY$17,$G$7*$D98,""))</f>
        <v>6760.6098411687399</v>
      </c>
      <c r="LZ98" s="34">
        <f>IF(LY98&lt;&gt;"",HLOOKUP(COUNT($IN98:LY98)+1,$G$4:$EH$8,LZ$14,0)*$D98,IF($C98=LZ$17,$G$7*$D98,""))</f>
        <v>7504.2769236973027</v>
      </c>
      <c r="MA98" s="34">
        <f>IF(LZ98&lt;&gt;"",HLOOKUP(COUNT($IN98:LZ98)+1,$G$4:$EH$8,MA$14,0)*$D98,IF($C98=MA$17,$G$7*$D98,""))</f>
        <v>8254.7046160670325</v>
      </c>
      <c r="MB98" s="34">
        <f>IF(MA98&lt;&gt;"",HLOOKUP(COUNT($IN98:MA98)+1,$G$4:$EH$8,MB$14,0)*$D98,IF($C98=MB$17,$G$7*$D98,""))</f>
        <v>6191.0284620502789</v>
      </c>
      <c r="MC98" s="34">
        <f>IF(MB98&lt;&gt;"",HLOOKUP(COUNT($IN98:MB98)+1,$G$4:$EH$8,MC$14,0)*$D98,IF($C98=MC$17,$G$7*$D98,""))</f>
        <v>5881.4770389477608</v>
      </c>
      <c r="MD98" s="34">
        <f>IF(MC98&lt;&gt;"",HLOOKUP(COUNT($IN98:MC98)+1,$G$4:$EH$8,MD$14,0)*$D98,IF($C98=MD$17,$G$7*$D98,""))</f>
        <v>6469.6247428425395</v>
      </c>
      <c r="ME98" s="34">
        <f>IF(MD98&lt;&gt;"",HLOOKUP(COUNT($IN98:MD98)+1,$G$4:$EH$8,ME$14,0)*$D98,IF($C98=ME$17,$G$7*$D98,""))</f>
        <v>7116.5872171267965</v>
      </c>
      <c r="MF98" s="34">
        <f>IF(ME98&lt;&gt;"",HLOOKUP(COUNT($IN98:ME98)+1,$G$4:$EH$8,MF$14,0)*$D98,IF($C98=MF$17,$G$7*$D98,""))</f>
        <v>7828.2459388394727</v>
      </c>
      <c r="MG98" s="34">
        <f>IF(MF98&lt;&gt;"",HLOOKUP(COUNT($IN98:MF98)+1,$G$4:$EH$8,MG$14,0)*$D98,IF($C98=MG$17,$G$7*$D98,""))</f>
        <v>8611.0705327234209</v>
      </c>
      <c r="MH98" s="34">
        <f>IF(MG98&lt;&gt;"",HLOOKUP(COUNT($IN98:MG98)+1,$G$4:$EH$8,MH$14,0)*$D98,IF($C98=MH$17,$G$7*$D98,""))</f>
        <v>8180.517006087246</v>
      </c>
      <c r="MI98" s="34">
        <f>IF(MH98&lt;&gt;"",HLOOKUP(COUNT($IN98:MH98)+1,$G$4:$EH$8,MI$14,0)*$D98,IF($C98=MI$17,$G$7*$D98,""))</f>
        <v>7771.4911557828855</v>
      </c>
      <c r="MJ98" s="34">
        <f>IF(MI98&lt;&gt;"",HLOOKUP(COUNT($IN98:MI98)+1,$G$4:$EH$8,MJ$14,0)*$D98,IF($C98=MJ$17,$G$7*$D98,""))</f>
        <v>8315.4955366876875</v>
      </c>
      <c r="MK98" s="34">
        <f>IF(MJ98&lt;&gt;"",HLOOKUP(COUNT($IN98:MJ98)+1,$G$4:$EH$8,MK$14,0)*$D98,IF($C98=MK$17,$G$7*$D98,""))</f>
        <v>8897.5802242558239</v>
      </c>
      <c r="ML98" s="34">
        <f>IF(MK98&lt;&gt;"",HLOOKUP(COUNT($IN98:MK98)+1,$G$4:$EH$8,ML$14,0)*$D98,IF($C98=ML$17,$G$7*$D98,""))</f>
        <v>9520.4108399537326</v>
      </c>
      <c r="MM98" s="34">
        <f>IF(ML98&lt;&gt;"",HLOOKUP(COUNT($IN98:ML98)+1,$G$4:$EH$8,MM$14,0)*$D98,IF($C98=MM$17,$G$7*$D98,""))</f>
        <v>10472.451923949104</v>
      </c>
      <c r="MN98" s="34">
        <f>IF(MM98&lt;&gt;"",HLOOKUP(COUNT($IN98:MM98)+1,$G$4:$EH$8,MN$14,0)*$D98,IF($C98=MN$17,$G$7*$D98,""))</f>
        <v>8901.5841353567412</v>
      </c>
      <c r="MO98" s="34">
        <f>IF(MN98&lt;&gt;"",HLOOKUP(COUNT($IN98:MN98)+1,$G$4:$EH$8,MO$14,0)*$D98,IF($C98=MO$17,$G$7*$D98,""))</f>
        <v>8456.5049285889054</v>
      </c>
      <c r="MP98" s="34">
        <f>IF(MO98&lt;&gt;"",HLOOKUP(COUNT($IN98:MO98)+1,$G$4:$EH$8,MP$14,0)*$D98,IF($C98=MP$17,$G$7*$D98,""))</f>
        <v>8879.3301750183509</v>
      </c>
      <c r="MQ98" s="34">
        <f>IF(MP98&lt;&gt;"",HLOOKUP(COUNT($IN98:MP98)+1,$G$4:$EH$8,MQ$14,0)*$D98,IF($C98=MQ$17,$G$7*$D98,""))</f>
        <v>9323.2966837692693</v>
      </c>
      <c r="MR98" s="34">
        <f>IF(MQ98&lt;&gt;"",HLOOKUP(COUNT($IN98:MQ98)+1,$G$4:$EH$8,MR$14,0)*$D98,IF($C98=MR$17,$G$7*$D98,""))</f>
        <v>9789.4615179577268</v>
      </c>
      <c r="MS98" s="34">
        <f>IF(MR98&lt;&gt;"",HLOOKUP(COUNT($IN98:MR98)+1,$G$4:$EH$8,MS$14,0)*$D98,IF($C98=MS$17,$G$7*$D98,""))</f>
        <v>10474.723824214771</v>
      </c>
      <c r="MT98" s="34">
        <f>IF(MS98&lt;&gt;"",HLOOKUP(COUNT($IN98:MS98)+1,$G$4:$EH$8,MT$14,0)*$D98,IF($C98=MT$17,$G$7*$D98,""))</f>
        <v>9427.2514417932944</v>
      </c>
      <c r="MU98" s="34">
        <f>IF(MT98&lt;&gt;"",HLOOKUP(COUNT($IN98:MT98)+1,$G$4:$EH$8,MU$14,0)*$D98,IF($C98=MU$17,$G$7*$D98,""))</f>
        <v>8484.5262976139675</v>
      </c>
      <c r="MV98" s="34">
        <f>IF(MU98&lt;&gt;"",HLOOKUP(COUNT($IN98:MU98)+1,$G$4:$EH$8,MV$14,0)*$D98,IF($C98=MV$17,$G$7*$D98,""))</f>
        <v>9078.4431384469426</v>
      </c>
      <c r="MW98" s="34">
        <f>IF(MV98&lt;&gt;"",HLOOKUP(COUNT($IN98:MV98)+1,$G$4:$EH$8,MW$14,0)*$D98,IF($C98=MW$17,$G$7*$D98,""))</f>
        <v>9713.934158138225</v>
      </c>
      <c r="MX98" s="34">
        <f>IF(MW98&lt;&gt;"",HLOOKUP(COUNT($IN98:MW98)+1,$G$4:$EH$8,MX$14,0)*$D98,IF($C98=MX$17,$G$7*$D98,""))</f>
        <v>10393.909549207907</v>
      </c>
      <c r="MY98" s="34">
        <f>IF(MX98&lt;&gt;"",HLOOKUP(COUNT($IN98:MX98)+1,$G$4:$EH$8,MY$14,0)*$D98,IF($C98=MY$17,$G$7*$D98,""))</f>
        <v>11225.422313144538</v>
      </c>
      <c r="MZ98" s="34">
        <f>IF(MY98&lt;&gt;"",HLOOKUP(COUNT($IN98:MY98)+1,$G$4:$EH$8,MZ$14,0)*$D98,IF($C98=MZ$17,$G$7*$D98,""))</f>
        <v>9653.8631893043039</v>
      </c>
      <c r="NA98" s="34">
        <f>IF(MZ98&lt;&gt;"",HLOOKUP(COUNT($IN98:MZ98)+1,$G$4:$EH$8,NA$14,0)*$D98,IF($C98=NA$17,$G$7*$D98,""))</f>
        <v>9171.1700298390861</v>
      </c>
      <c r="NB98" s="34">
        <f>IF(NA98&lt;&gt;"",HLOOKUP(COUNT($IN98:NA98)+1,$G$4:$EH$8,NB$14,0)*$D98,IF($C98=NB$17,$G$7*$D98,""))</f>
        <v>9629.728531331044</v>
      </c>
      <c r="NC98" s="34">
        <f>IF(NB98&lt;&gt;"",HLOOKUP(COUNT($IN98:NB98)+1,$G$4:$EH$8,NC$14,0)*$D98,IF($C98=NC$17,$G$7*$D98,""))</f>
        <v>10111.214957897593</v>
      </c>
      <c r="ND98" s="34">
        <f>IF(NC98&lt;&gt;"",HLOOKUP(COUNT($IN98:NC98)+1,$G$4:$EH$8,ND$14,0)*$D98,IF($C98=ND$17,$G$7*$D98,""))</f>
        <v>10616.775705792472</v>
      </c>
      <c r="NF98" s="34" t="str">
        <f>IF(NE98&lt;&gt;"",HLOOKUP(COUNT($NE98:NE98)+1,$G$4:$EH$8,NF$14,0)*$D98,IF($C98=NF$17,$G$8*$D98,""))</f>
        <v/>
      </c>
      <c r="NG98" s="34" t="str">
        <f>IF(NF98&lt;&gt;"",HLOOKUP(COUNT($NE98:NF98)+1,$G$4:$EH$8,NG$14,0)*$D98,IF($C98=NG$17,$G$8*$D98,""))</f>
        <v/>
      </c>
      <c r="NH98" s="34" t="str">
        <f>IF(NG98&lt;&gt;"",HLOOKUP(COUNT($NE98:NG98)+1,$G$4:$EH$8,NH$14,0)*$D98,IF($C98=NH$17,$G$8*$D98,""))</f>
        <v/>
      </c>
      <c r="NI98" s="34" t="str">
        <f>IF(NH98&lt;&gt;"",HLOOKUP(COUNT($NE98:NH98)+1,$G$4:$EH$8,NI$14,0)*$D98,IF($C98=NI$17,$G$8*$D98,""))</f>
        <v/>
      </c>
      <c r="NJ98" s="34" t="str">
        <f>IF(NI98&lt;&gt;"",HLOOKUP(COUNT($NE98:NI98)+1,$G$4:$EH$8,NJ$14,0)*$D98,IF($C98=NJ$17,$G$8*$D98,""))</f>
        <v/>
      </c>
      <c r="NK98" s="34" t="str">
        <f>IF(NJ98&lt;&gt;"",HLOOKUP(COUNT($NE98:NJ98)+1,$G$4:$EH$8,NK$14,0)*$D98,IF($C98=NK$17,$G$8*$D98,""))</f>
        <v/>
      </c>
      <c r="NL98" s="34" t="str">
        <f>IF(NK98&lt;&gt;"",HLOOKUP(COUNT($NE98:NK98)+1,$G$4:$EH$8,NL$14,0)*$D98,IF($C98=NL$17,$G$8*$D98,""))</f>
        <v/>
      </c>
      <c r="NM98" s="34" t="str">
        <f>IF(NL98&lt;&gt;"",HLOOKUP(COUNT($NE98:NL98)+1,$G$4:$EH$8,NM$14,0)*$D98,IF($C98=NM$17,$G$8*$D98,""))</f>
        <v/>
      </c>
      <c r="NN98" s="34" t="str">
        <f>IF(NM98&lt;&gt;"",HLOOKUP(COUNT($NE98:NM98)+1,$G$4:$EH$8,NN$14,0)*$D98,IF($C98=NN$17,$G$8*$D98,""))</f>
        <v/>
      </c>
      <c r="NO98" s="34" t="str">
        <f>IF(NN98&lt;&gt;"",HLOOKUP(COUNT($NE98:NN98)+1,$G$4:$EH$8,NO$14,0)*$D98,IF($C98=NO$17,$G$8*$D98,""))</f>
        <v/>
      </c>
      <c r="NP98" s="34" t="str">
        <f>IF(NO98&lt;&gt;"",HLOOKUP(COUNT($NE98:NO98)+1,$G$4:$EH$8,NP$14,0)*$D98,IF($C98=NP$17,$G$8*$D98,""))</f>
        <v/>
      </c>
      <c r="NQ98" s="34" t="str">
        <f>IF(NP98&lt;&gt;"",HLOOKUP(COUNT($NE98:NP98)+1,$G$4:$EH$8,NQ$14,0)*$D98,IF($C98=NQ$17,$G$8*$D98,""))</f>
        <v/>
      </c>
      <c r="NR98" s="34" t="str">
        <f>IF(NQ98&lt;&gt;"",HLOOKUP(COUNT($NE98:NQ98)+1,$G$4:$EH$8,NR$14,0)*$D98,IF($C98=NR$17,$G$8*$D98,""))</f>
        <v/>
      </c>
      <c r="NS98" s="34" t="str">
        <f>IF(NR98&lt;&gt;"",HLOOKUP(COUNT($NE98:NR98)+1,$G$4:$EH$8,NS$14,0)*$D98,IF($C98=NS$17,$G$8*$D98,""))</f>
        <v/>
      </c>
      <c r="NT98" s="34" t="str">
        <f>IF(NS98&lt;&gt;"",HLOOKUP(COUNT($NE98:NS98)+1,$G$4:$EH$8,NT$14,0)*$D98,IF($C98=NT$17,$G$8*$D98,""))</f>
        <v/>
      </c>
      <c r="NU98" s="34" t="str">
        <f>IF(NT98&lt;&gt;"",HLOOKUP(COUNT($NE98:NT98)+1,$G$4:$EH$8,NU$14,0)*$D98,IF($C98=NU$17,$G$8*$D98,""))</f>
        <v/>
      </c>
      <c r="NV98" s="34" t="str">
        <f>IF(NU98&lt;&gt;"",HLOOKUP(COUNT($NE98:NU98)+1,$G$4:$EH$8,NV$14,0)*$D98,IF($C98=NV$17,$G$8*$D98,""))</f>
        <v/>
      </c>
      <c r="NW98" s="34" t="str">
        <f>IF(NV98&lt;&gt;"",HLOOKUP(COUNT($NE98:NV98)+1,$G$4:$EH$8,NW$14,0)*$D98,IF($C98=NW$17,$G$8*$D98,""))</f>
        <v/>
      </c>
      <c r="NX98" s="34" t="str">
        <f>IF(NW98&lt;&gt;"",HLOOKUP(COUNT($NE98:NW98)+1,$G$4:$EH$8,NX$14,0)*$D98,IF($C98=NX$17,$G$8*$D98,""))</f>
        <v/>
      </c>
      <c r="NY98" s="34" t="str">
        <f>IF(NX98&lt;&gt;"",HLOOKUP(COUNT($NE98:NX98)+1,$G$4:$EH$8,NY$14,0)*$D98,IF($C98=NY$17,$G$8*$D98,""))</f>
        <v/>
      </c>
      <c r="NZ98" s="34" t="str">
        <f>IF(NY98&lt;&gt;"",HLOOKUP(COUNT($NE98:NY98)+1,$G$4:$EH$8,NZ$14,0)*$D98,IF($C98=NZ$17,$G$8*$D98,""))</f>
        <v/>
      </c>
      <c r="OA98" s="34" t="str">
        <f>IF(NZ98&lt;&gt;"",HLOOKUP(COUNT($NE98:NZ98)+1,$G$4:$EH$8,OA$14,0)*$D98,IF($C98=OA$17,$G$8*$D98,""))</f>
        <v/>
      </c>
      <c r="OB98" s="34" t="str">
        <f>IF(OA98&lt;&gt;"",HLOOKUP(COUNT($NE98:OA98)+1,$G$4:$EH$8,OB$14,0)*$D98,IF($C98=OB$17,$G$8*$D98,""))</f>
        <v/>
      </c>
      <c r="OC98" s="34" t="str">
        <f>IF(OB98&lt;&gt;"",HLOOKUP(COUNT($NE98:OB98)+1,$G$4:$EH$8,OC$14,0)*$D98,IF($C98=OC$17,$G$8*$D98,""))</f>
        <v/>
      </c>
      <c r="OD98" s="34" t="str">
        <f>IF(OC98&lt;&gt;"",HLOOKUP(COUNT($NE98:OC98)+1,$G$4:$EH$8,OD$14,0)*$D98,IF($C98=OD$17,$G$8*$D98,""))</f>
        <v/>
      </c>
      <c r="OE98" s="34" t="str">
        <f>IF(OD98&lt;&gt;"",HLOOKUP(COUNT($NE98:OD98)+1,$G$4:$EH$8,OE$14,0)*$D98,IF($C98=OE$17,$G$8*$D98,""))</f>
        <v/>
      </c>
      <c r="OF98" s="34" t="str">
        <f>IF(OE98&lt;&gt;"",HLOOKUP(COUNT($NE98:OE98)+1,$G$4:$EH$8,OF$14,0)*$D98,IF($C98=OF$17,$G$8*$D98,""))</f>
        <v/>
      </c>
      <c r="OG98" s="34" t="str">
        <f>IF(OF98&lt;&gt;"",HLOOKUP(COUNT($NE98:OF98)+1,$G$4:$EH$8,OG$14,0)*$D98,IF($C98=OG$17,$G$8*$D98,""))</f>
        <v/>
      </c>
      <c r="OH98" s="34" t="str">
        <f>IF(OG98&lt;&gt;"",HLOOKUP(COUNT($NE98:OG98)+1,$G$4:$EH$8,OH$14,0)*$D98,IF($C98=OH$17,$G$8*$D98,""))</f>
        <v/>
      </c>
      <c r="OI98" s="34" t="str">
        <f>IF(OH98&lt;&gt;"",HLOOKUP(COUNT($NE98:OH98)+1,$G$4:$EH$8,OI$14,0)*$D98,IF($C98=OI$17,$G$8*$D98,""))</f>
        <v/>
      </c>
      <c r="OJ98" s="34" t="str">
        <f>IF(OI98&lt;&gt;"",HLOOKUP(COUNT($NE98:OI98)+1,$G$4:$EH$8,OJ$14,0)*$D98,IF($C98=OJ$17,$G$8*$D98,""))</f>
        <v/>
      </c>
      <c r="OK98" s="34" t="str">
        <f>IF(OJ98&lt;&gt;"",HLOOKUP(COUNT($NE98:OJ98)+1,$G$4:$EH$8,OK$14,0)*$D98,IF($C98=OK$17,$G$8*$D98,""))</f>
        <v/>
      </c>
      <c r="OL98" s="34" t="str">
        <f>IF(OK98&lt;&gt;"",HLOOKUP(COUNT($NE98:OK98)+1,$G$4:$EH$8,OL$14,0)*$D98,IF($C98=OL$17,$G$8*$D98,""))</f>
        <v/>
      </c>
      <c r="OM98" s="34" t="str">
        <f>IF(OL98&lt;&gt;"",HLOOKUP(COUNT($NE98:OL98)+1,$G$4:$EH$8,OM$14,0)*$D98,IF($C98=OM$17,$G$8*$D98,""))</f>
        <v/>
      </c>
      <c r="ON98" s="34" t="str">
        <f>IF(OM98&lt;&gt;"",HLOOKUP(COUNT($NE98:OM98)+1,$G$4:$EH$8,ON$14,0)*$D98,IF($C98=ON$17,$G$8*$D98,""))</f>
        <v/>
      </c>
      <c r="OO98" s="34" t="str">
        <f>IF(ON98&lt;&gt;"",HLOOKUP(COUNT($NE98:ON98)+1,$G$4:$EH$8,OO$14,0)*$D98,IF($C98=OO$17,$G$8*$D98,""))</f>
        <v/>
      </c>
      <c r="OP98" s="34" t="str">
        <f>IF(OO98&lt;&gt;"",HLOOKUP(COUNT($NE98:OO98)+1,$G$4:$EH$8,OP$14,0)*$D98,IF($C98=OP$17,$G$8*$D98,""))</f>
        <v/>
      </c>
      <c r="OQ98" s="34" t="str">
        <f>IF(OP98&lt;&gt;"",HLOOKUP(COUNT($NE98:OP98)+1,$G$4:$EH$8,OQ$14,0)*$D98,IF($C98=OQ$17,$G$8*$D98,""))</f>
        <v/>
      </c>
      <c r="OR98" s="34" t="str">
        <f>IF(OQ98&lt;&gt;"",HLOOKUP(COUNT($NE98:OQ98)+1,$G$4:$EH$8,OR$14,0)*$D98,IF($C98=OR$17,$G$8*$D98,""))</f>
        <v/>
      </c>
      <c r="OS98" s="34" t="str">
        <f>IF(OR98&lt;&gt;"",HLOOKUP(COUNT($NE98:OR98)+1,$G$4:$EH$8,OS$14,0)*$D98,IF($C98=OS$17,$G$8*$D98,""))</f>
        <v/>
      </c>
      <c r="OT98" s="34" t="str">
        <f>IF(OS98&lt;&gt;"",HLOOKUP(COUNT($NE98:OS98)+1,$G$4:$EH$8,OT$14,0)*$D98,IF($C98=OT$17,$G$8*$D98,""))</f>
        <v/>
      </c>
      <c r="OU98" s="34" t="str">
        <f>IF(OT98&lt;&gt;"",HLOOKUP(COUNT($NE98:OT98)+1,$G$4:$EH$8,OU$14,0)*$D98,IF($C98=OU$17,$G$8*$D98,""))</f>
        <v/>
      </c>
      <c r="OV98" s="34" t="str">
        <f>IF(OU98&lt;&gt;"",HLOOKUP(COUNT($NE98:OU98)+1,$G$4:$EH$8,OV$14,0)*$D98,IF($C98=OV$17,$G$8*$D98,""))</f>
        <v/>
      </c>
      <c r="OW98" s="34" t="str">
        <f>IF(OV98&lt;&gt;"",HLOOKUP(COUNT($NE98:OV98)+1,$G$4:$EH$8,OW$14,0)*$D98,IF($C98=OW$17,$G$8*$D98,""))</f>
        <v/>
      </c>
      <c r="OX98" s="34" t="str">
        <f>IF(OW98&lt;&gt;"",HLOOKUP(COUNT($NE98:OW98)+1,$G$4:$EH$8,OX$14,0)*$D98,IF($C98=OX$17,$G$8*$D98,""))</f>
        <v/>
      </c>
      <c r="OY98" s="34" t="str">
        <f>IF(OX98&lt;&gt;"",HLOOKUP(COUNT($NE98:OX98)+1,$G$4:$EH$8,OY$14,0)*$D98,IF($C98=OY$17,$G$8*$D98,""))</f>
        <v/>
      </c>
      <c r="OZ98" s="34" t="str">
        <f>IF(OY98&lt;&gt;"",HLOOKUP(COUNT($NE98:OY98)+1,$G$4:$EH$8,OZ$14,0)*$D98,IF($C98=OZ$17,$G$8*$D98,""))</f>
        <v/>
      </c>
      <c r="PA98" s="34" t="str">
        <f>IF(OZ98&lt;&gt;"",HLOOKUP(COUNT($NE98:OZ98)+1,$G$4:$EH$8,PA$14,0)*$D98,IF($C98=PA$17,$G$8*$D98,""))</f>
        <v/>
      </c>
      <c r="PB98" s="34" t="str">
        <f>IF(PA98&lt;&gt;"",HLOOKUP(COUNT($NE98:PA98)+1,$G$4:$EH$8,PB$14,0)*$D98,IF($C98=PB$17,$G$8*$D98,""))</f>
        <v/>
      </c>
      <c r="PC98" s="34" t="str">
        <f>IF(PB98&lt;&gt;"",HLOOKUP(COUNT($NE98:PB98)+1,$G$4:$EH$8,PC$14,0)*$D98,IF($C98=PC$17,$G$8*$D98,""))</f>
        <v/>
      </c>
      <c r="PD98" s="34" t="str">
        <f>IF(PC98&lt;&gt;"",HLOOKUP(COUNT($NE98:PC98)+1,$G$4:$EH$8,PD$14,0)*$D98,IF($C98=PD$17,$G$8*$D98,""))</f>
        <v/>
      </c>
      <c r="PE98" s="34" t="str">
        <f>IF(PD98&lt;&gt;"",HLOOKUP(COUNT($NE98:PD98)+1,$G$4:$EH$8,PE$14,0)*$D98,IF($C98=PE$17,$G$8*$D98,""))</f>
        <v/>
      </c>
      <c r="PF98" s="34" t="str">
        <f>IF(PE98&lt;&gt;"",HLOOKUP(COUNT($NE98:PE98)+1,$G$4:$EH$8,PF$14,0)*$D98,IF($C98=PF$17,$G$8*$D98,""))</f>
        <v/>
      </c>
      <c r="PG98" s="34" t="str">
        <f>IF(PF98&lt;&gt;"",HLOOKUP(COUNT($NE98:PF98)+1,$G$4:$EH$8,PG$14,0)*$D98,IF($C98=PG$17,$G$8*$D98,""))</f>
        <v/>
      </c>
      <c r="PH98" s="34" t="str">
        <f>IF(PG98&lt;&gt;"",HLOOKUP(COUNT($NE98:PG98)+1,$G$4:$EH$8,PH$14,0)*$D98,IF($C98=PH$17,$G$8*$D98,""))</f>
        <v/>
      </c>
      <c r="PI98" s="34" t="str">
        <f>IF(PH98&lt;&gt;"",HLOOKUP(COUNT($NE98:PH98)+1,$G$4:$EH$8,PI$14,0)*$D98,IF($C98=PI$17,$G$8*$D98,""))</f>
        <v/>
      </c>
      <c r="PJ98" s="34" t="str">
        <f>IF(PI98&lt;&gt;"",HLOOKUP(COUNT($NE98:PI98)+1,$G$4:$EH$8,PJ$14,0)*$D98,IF($C98=PJ$17,$G$8*$D98,""))</f>
        <v/>
      </c>
      <c r="PK98" s="34" t="str">
        <f>IF(PJ98&lt;&gt;"",HLOOKUP(COUNT($NE98:PJ98)+1,$G$4:$EH$8,PK$14,0)*$D98,IF($C98=PK$17,$G$8*$D98,""))</f>
        <v/>
      </c>
      <c r="PL98" s="34" t="str">
        <f>IF(PK98&lt;&gt;"",HLOOKUP(COUNT($NE98:PK98)+1,$G$4:$EH$8,PL$14,0)*$D98,IF($C98=PL$17,$G$8*$D98,""))</f>
        <v/>
      </c>
      <c r="PM98" s="34" t="str">
        <f>IF(PL98&lt;&gt;"",HLOOKUP(COUNT($NE98:PL98)+1,$G$4:$EH$8,PM$14,0)*$D98,IF($C98=PM$17,$G$8*$D98,""))</f>
        <v/>
      </c>
      <c r="PN98" s="34" t="str">
        <f>IF(PM98&lt;&gt;"",HLOOKUP(COUNT($NE98:PM98)+1,$G$4:$EH$8,PN$14,0)*$D98,IF($C98=PN$17,$G$8*$D98,""))</f>
        <v/>
      </c>
      <c r="PO98" s="34" t="str">
        <f>IF(PN98&lt;&gt;"",HLOOKUP(COUNT($NE98:PN98)+1,$G$4:$EH$8,PO$14,0)*$D98,IF($C98=PO$17,$G$8*$D98,""))</f>
        <v/>
      </c>
      <c r="PP98" s="34" t="str">
        <f>IF(PO98&lt;&gt;"",HLOOKUP(COUNT($NE98:PO98)+1,$G$4:$EH$8,PP$14,0)*$D98,IF($C98=PP$17,$G$8*$D98,""))</f>
        <v/>
      </c>
      <c r="PQ98" s="34" t="str">
        <f>IF(PP98&lt;&gt;"",HLOOKUP(COUNT($NE98:PP98)+1,$G$4:$EH$8,PQ$14,0)*$D98,IF($C98=PQ$17,$G$8*$D98,""))</f>
        <v/>
      </c>
      <c r="PR98" s="34" t="str">
        <f>IF(PQ98&lt;&gt;"",HLOOKUP(COUNT($NE98:PQ98)+1,$G$4:$EH$8,PR$14,0)*$D98,IF($C98=PR$17,$G$8*$D98,""))</f>
        <v/>
      </c>
      <c r="PS98" s="34" t="str">
        <f>IF(PR98&lt;&gt;"",HLOOKUP(COUNT($NE98:PR98)+1,$G$4:$EH$8,PS$14,0)*$D98,IF($C98=PS$17,$G$8*$D98,""))</f>
        <v/>
      </c>
      <c r="PT98" s="34" t="str">
        <f>IF(PS98&lt;&gt;"",HLOOKUP(COUNT($NE98:PS98)+1,$G$4:$EH$8,PT$14,0)*$D98,IF($C98=PT$17,$G$8*$D98,""))</f>
        <v/>
      </c>
      <c r="PU98" s="34" t="str">
        <f>IF(PT98&lt;&gt;"",HLOOKUP(COUNT($NE98:PT98)+1,$G$4:$EH$8,PU$14,0)*$D98,IF($C98=PU$17,$G$8*$D98,""))</f>
        <v/>
      </c>
      <c r="PV98" s="34" t="str">
        <f>IF(PU98&lt;&gt;"",HLOOKUP(COUNT($NE98:PU98)+1,$G$4:$EH$8,PV$14,0)*$D98,IF($C98=PV$17,$G$8*$D98,""))</f>
        <v/>
      </c>
      <c r="PW98" s="34" t="str">
        <f>IF(PV98&lt;&gt;"",HLOOKUP(COUNT($NE98:PV98)+1,$G$4:$EH$8,PW$14,0)*$D98,IF($C98=PW$17,$G$8*$D98,""))</f>
        <v/>
      </c>
      <c r="PX98" s="34" t="str">
        <f>IF(PW98&lt;&gt;"",HLOOKUP(COUNT($NE98:PW98)+1,$G$4:$EH$8,PX$14,0)*$D98,IF($C98=PX$17,$G$8*$D98,""))</f>
        <v/>
      </c>
      <c r="PY98" s="34" t="str">
        <f>IF(PX98&lt;&gt;"",HLOOKUP(COUNT($NE98:PX98)+1,$G$4:$EH$8,PY$14,0)*$D98,IF($C98=PY$17,$G$8*$D98,""))</f>
        <v/>
      </c>
      <c r="PZ98" s="34" t="str">
        <f>IF(PY98&lt;&gt;"",HLOOKUP(COUNT($NE98:PY98)+1,$G$4:$EH$8,PZ$14,0)*$D98,IF($C98=PZ$17,$G$8*$D98,""))</f>
        <v/>
      </c>
      <c r="QA98" s="34" t="str">
        <f>IF(PZ98&lt;&gt;"",HLOOKUP(COUNT($NE98:PZ98)+1,$G$4:$EH$8,QA$14,0)*$D98,IF($C98=QA$17,$G$8*$D98,""))</f>
        <v/>
      </c>
      <c r="QB98" s="34" t="str">
        <f>IF(QA98&lt;&gt;"",HLOOKUP(COUNT($NE98:QA98)+1,$G$4:$EH$8,QB$14,0)*$D98,IF($C98=QB$17,$G$8*$D98,""))</f>
        <v/>
      </c>
      <c r="QC98" s="34" t="str">
        <f>IF(QB98&lt;&gt;"",HLOOKUP(COUNT($NE98:QB98)+1,$G$4:$EH$8,QC$14,0)*$D98,IF($C98=QC$17,$G$8*$D98,""))</f>
        <v/>
      </c>
      <c r="QD98" s="34" t="str">
        <f>IF(QC98&lt;&gt;"",HLOOKUP(COUNT($NE98:QC98)+1,$G$4:$EH$8,QD$14,0)*$D98,IF($C98=QD$17,$G$8*$D98,""))</f>
        <v/>
      </c>
      <c r="QE98" s="34" t="str">
        <f>IF(QD98&lt;&gt;"",HLOOKUP(COUNT($NE98:QD98)+1,$G$4:$EH$8,QE$14,0)*$D98,IF($C98=QE$17,$G$8*$D98,""))</f>
        <v/>
      </c>
      <c r="QF98" s="34" t="str">
        <f>IF(QE98&lt;&gt;"",HLOOKUP(COUNT($NE98:QE98)+1,$G$4:$EH$8,QF$14,0)*$D98,IF($C98=QF$17,$G$8*$D98,""))</f>
        <v/>
      </c>
      <c r="QG98" s="34">
        <f>IF(QF98&lt;&gt;"",HLOOKUP(COUNT($NE98:QF98)+1,$G$4:$EH$8,QG$14,0)*$D98,IF($C98=QG$17,$G$8*$D98,""))</f>
        <v>175000</v>
      </c>
      <c r="QH98" s="34">
        <f>IF(QG98&lt;&gt;"",HLOOKUP(COUNT($NE98:QG98)+1,$G$4:$EH$8,QH$14,0)*$D98,IF($C98=QH$17,$G$8*$D98,""))</f>
        <v>0</v>
      </c>
      <c r="QI98" s="34">
        <f>IF(QH98&lt;&gt;"",HLOOKUP(COUNT($NE98:QH98)+1,$G$4:$EH$8,QI$14,0)*$D98,IF($C98=QI$17,$G$8*$D98,""))</f>
        <v>0</v>
      </c>
      <c r="QJ98" s="34">
        <f>IF(QI98&lt;&gt;"",HLOOKUP(COUNT($NE98:QI98)+1,$G$4:$EH$8,QJ$14,0)*$D98,IF($C98=QJ$17,$G$8*$D98,""))</f>
        <v>0</v>
      </c>
      <c r="QK98" s="34">
        <f>IF(QJ98&lt;&gt;"",HLOOKUP(COUNT($NE98:QJ98)+1,$G$4:$EH$8,QK$14,0)*$D98,IF($C98=QK$17,$G$8*$D98,""))</f>
        <v>0</v>
      </c>
      <c r="QL98" s="34">
        <f>IF(QK98&lt;&gt;"",HLOOKUP(COUNT($NE98:QK98)+1,$G$4:$EH$8,QL$14,0)*$D98,IF($C98=QL$17,$G$8*$D98,""))</f>
        <v>0</v>
      </c>
      <c r="QM98" s="34">
        <f>IF(QL98&lt;&gt;"",HLOOKUP(COUNT($NE98:QL98)+1,$G$4:$EH$8,QM$14,0)*$D98,IF($C98=QM$17,$G$8*$D98,""))</f>
        <v>0</v>
      </c>
      <c r="QN98" s="34">
        <f>IF(QM98&lt;&gt;"",HLOOKUP(COUNT($NE98:QM98)+1,$G$4:$EH$8,QN$14,0)*$D98,IF($C98=QN$17,$G$8*$D98,""))</f>
        <v>0</v>
      </c>
      <c r="QO98" s="34">
        <f>IF(QN98&lt;&gt;"",HLOOKUP(COUNT($NE98:QN98)+1,$G$4:$EH$8,QO$14,0)*$D98,IF($C98=QO$17,$G$8*$D98,""))</f>
        <v>0</v>
      </c>
      <c r="QP98" s="34">
        <f>IF(QO98&lt;&gt;"",HLOOKUP(COUNT($NE98:QO98)+1,$G$4:$EH$8,QP$14,0)*$D98,IF($C98=QP$17,$G$8*$D98,""))</f>
        <v>0</v>
      </c>
      <c r="QQ98" s="34">
        <f>IF(QP98&lt;&gt;"",HLOOKUP(COUNT($NE98:QP98)+1,$G$4:$EH$8,QQ$14,0)*$D98,IF($C98=QQ$17,$G$8*$D98,""))</f>
        <v>0</v>
      </c>
      <c r="QR98" s="34">
        <f>IF(QQ98&lt;&gt;"",HLOOKUP(COUNT($NE98:QQ98)+1,$G$4:$EH$8,QR$14,0)*$D98,IF($C98=QR$17,$G$8*$D98,""))</f>
        <v>0</v>
      </c>
      <c r="QS98" s="34">
        <f>IF(QR98&lt;&gt;"",HLOOKUP(COUNT($NE98:QR98)+1,$G$4:$EH$8,QS$14,0)*$D98,IF($C98=QS$17,$G$8*$D98,""))</f>
        <v>0</v>
      </c>
      <c r="QT98" s="34">
        <f>IF(QS98&lt;&gt;"",HLOOKUP(COUNT($NE98:QS98)+1,$G$4:$EH$8,QT$14,0)*$D98,IF($C98=QT$17,$G$8*$D98,""))</f>
        <v>0</v>
      </c>
      <c r="QU98" s="34">
        <f>IF(QT98&lt;&gt;"",HLOOKUP(COUNT($NE98:QT98)+1,$G$4:$EH$8,QU$14,0)*$D98,IF($C98=QU$17,$G$8*$D98,""))</f>
        <v>0</v>
      </c>
      <c r="QV98" s="34">
        <f>IF(QU98&lt;&gt;"",HLOOKUP(COUNT($NE98:QU98)+1,$G$4:$EH$8,QV$14,0)*$D98,IF($C98=QV$17,$G$8*$D98,""))</f>
        <v>0</v>
      </c>
      <c r="QW98" s="34">
        <f>IF(QV98&lt;&gt;"",HLOOKUP(COUNT($NE98:QV98)+1,$G$4:$EH$8,QW$14,0)*$D98,IF($C98=QW$17,$G$8*$D98,""))</f>
        <v>0</v>
      </c>
      <c r="QX98" s="34">
        <f>IF(QW98&lt;&gt;"",HLOOKUP(COUNT($NE98:QW98)+1,$G$4:$EH$8,QX$14,0)*$D98,IF($C98=QX$17,$G$8*$D98,""))</f>
        <v>0</v>
      </c>
      <c r="QY98" s="34">
        <f>IF(QX98&lt;&gt;"",HLOOKUP(COUNT($NE98:QX98)+1,$G$4:$EH$8,QY$14,0)*$D98,IF($C98=QY$17,$G$8*$D98,""))</f>
        <v>0</v>
      </c>
      <c r="QZ98" s="34">
        <f>IF(QY98&lt;&gt;"",HLOOKUP(COUNT($NE98:QY98)+1,$G$4:$EH$8,QZ$14,0)*$D98,IF($C98=QZ$17,$G$8*$D98,""))</f>
        <v>0</v>
      </c>
      <c r="RA98" s="34">
        <f>IF(QZ98&lt;&gt;"",HLOOKUP(COUNT($NE98:QZ98)+1,$G$4:$EH$8,RA$14,0)*$D98,IF($C98=RA$17,$G$8*$D98,""))</f>
        <v>0</v>
      </c>
      <c r="RB98" s="34">
        <f>IF(RA98&lt;&gt;"",HLOOKUP(COUNT($NE98:RA98)+1,$G$4:$EH$8,RB$14,0)*$D98,IF($C98=RB$17,$G$8*$D98,""))</f>
        <v>0</v>
      </c>
      <c r="RC98" s="34">
        <f>IF(RB98&lt;&gt;"",HLOOKUP(COUNT($NE98:RB98)+1,$G$4:$EH$8,RC$14,0)*$D98,IF($C98=RC$17,$G$8*$D98,""))</f>
        <v>0</v>
      </c>
      <c r="RD98" s="34">
        <f>IF(RC98&lt;&gt;"",HLOOKUP(COUNT($NE98:RC98)+1,$G$4:$EH$8,RD$14,0)*$D98,IF($C98=RD$17,$G$8*$D98,""))</f>
        <v>0</v>
      </c>
      <c r="RE98" s="34">
        <f>IF(RD98&lt;&gt;"",HLOOKUP(COUNT($NE98:RD98)+1,$G$4:$EH$8,RE$14,0)*$D98,IF($C98=RE$17,$G$8*$D98,""))</f>
        <v>0</v>
      </c>
      <c r="RF98" s="34">
        <f>IF(RE98&lt;&gt;"",HLOOKUP(COUNT($NE98:RE98)+1,$G$4:$EH$8,RF$14,0)*$D98,IF($C98=RF$17,$G$8*$D98,""))</f>
        <v>0</v>
      </c>
      <c r="RG98" s="34">
        <f>IF(RF98&lt;&gt;"",HLOOKUP(COUNT($NE98:RF98)+1,$G$4:$EH$8,RG$14,0)*$D98,IF($C98=RG$17,$G$8*$D98,""))</f>
        <v>0</v>
      </c>
      <c r="RH98" s="34">
        <f>IF(RG98&lt;&gt;"",HLOOKUP(COUNT($NE98:RG98)+1,$G$4:$EH$8,RH$14,0)*$D98,IF($C98=RH$17,$G$8*$D98,""))</f>
        <v>0</v>
      </c>
      <c r="RI98" s="34">
        <f>IF(RH98&lt;&gt;"",HLOOKUP(COUNT($NE98:RH98)+1,$G$4:$EH$8,RI$14,0)*$D98,IF($C98=RI$17,$G$8*$D98,""))</f>
        <v>0</v>
      </c>
      <c r="RJ98" s="34">
        <f>IF(RI98&lt;&gt;"",HLOOKUP(COUNT($NE98:RI98)+1,$G$4:$EH$8,RJ$14,0)*$D98,IF($C98=RJ$17,$G$8*$D98,""))</f>
        <v>0</v>
      </c>
      <c r="RK98" s="34">
        <f>IF(RJ98&lt;&gt;"",HLOOKUP(COUNT($NE98:RJ98)+1,$G$4:$EH$8,RK$14,0)*$D98,IF($C98=RK$17,$G$8*$D98,""))</f>
        <v>0</v>
      </c>
      <c r="RL98" s="34">
        <f>IF(RK98&lt;&gt;"",HLOOKUP(COUNT($NE98:RK98)+1,$G$4:$EH$8,RL$14,0)*$D98,IF($C98=RL$17,$G$8*$D98,""))</f>
        <v>0</v>
      </c>
      <c r="RM98" s="34">
        <f>IF(RL98&lt;&gt;"",HLOOKUP(COUNT($NE98:RL98)+1,$G$4:$EH$8,RM$14,0)*$D98,IF($C98=RM$17,$G$8*$D98,""))</f>
        <v>0</v>
      </c>
      <c r="RN98" s="34">
        <f>IF(RM98&lt;&gt;"",HLOOKUP(COUNT($NE98:RM98)+1,$G$4:$EH$8,RN$14,0)*$D98,IF($C98=RN$17,$G$8*$D98,""))</f>
        <v>0</v>
      </c>
      <c r="RO98" s="34">
        <f>IF(RN98&lt;&gt;"",HLOOKUP(COUNT($NE98:RN98)+1,$G$4:$EH$8,RO$14,0)*$D98,IF($C98=RO$17,$G$8*$D98,""))</f>
        <v>0</v>
      </c>
      <c r="RP98" s="34">
        <f>IF(RO98&lt;&gt;"",HLOOKUP(COUNT($NE98:RO98)+1,$G$4:$EH$8,RP$14,0)*$D98,IF($C98=RP$17,$G$8*$D98,""))</f>
        <v>0</v>
      </c>
      <c r="RQ98" s="34">
        <f>IF(RP98&lt;&gt;"",HLOOKUP(COUNT($NE98:RP98)+1,$G$4:$EH$8,RQ$14,0)*$D98,IF($C98=RQ$17,$G$8*$D98,""))</f>
        <v>0</v>
      </c>
      <c r="RR98" s="34">
        <f>IF(RQ98&lt;&gt;"",HLOOKUP(COUNT($NE98:RQ98)+1,$G$4:$EH$8,RR$14,0)*$D98,IF($C98=RR$17,$G$8*$D98,""))</f>
        <v>0</v>
      </c>
      <c r="RS98" s="34">
        <f>IF(RR98&lt;&gt;"",HLOOKUP(COUNT($NE98:RR98)+1,$G$4:$EH$8,RS$14,0)*$D98,IF($C98=RS$17,$G$8*$D98,""))</f>
        <v>0</v>
      </c>
      <c r="RT98" s="34">
        <f>IF(RS98&lt;&gt;"",HLOOKUP(COUNT($NE98:RS98)+1,$G$4:$EH$8,RT$14,0)*$D98,IF($C98=RT$17,$G$8*$D98,""))</f>
        <v>0</v>
      </c>
      <c r="RU98" s="34">
        <f>IF(RT98&lt;&gt;"",HLOOKUP(COUNT($NE98:RT98)+1,$G$4:$EH$8,RU$14,0)*$D98,IF($C98=RU$17,$G$8*$D98,""))</f>
        <v>0</v>
      </c>
      <c r="RW98" s="34" t="str">
        <f>IF(RV98&lt;&gt;"",HLOOKUP(COUNT($RV98:RV98)+1,$G$4:$EH$9,RW$14,0)*$D98,IF($C98=RW$17,$G$9*$D98,""))</f>
        <v/>
      </c>
      <c r="RX98" s="34" t="str">
        <f>IF(RW98&lt;&gt;"",HLOOKUP(COUNT($RV98:RW98)+1,$G$4:$EH$9,RX$14,0)*$D98,IF($C98=RX$17,$G$9*$D98,""))</f>
        <v/>
      </c>
      <c r="RY98" s="34" t="str">
        <f>IF(RX98&lt;&gt;"",HLOOKUP(COUNT($RV98:RX98)+1,$G$4:$EH$9,RY$14,0)*$D98,IF($C98=RY$17,$G$9*$D98,""))</f>
        <v/>
      </c>
      <c r="RZ98" s="34" t="str">
        <f>IF(RY98&lt;&gt;"",HLOOKUP(COUNT($RV98:RY98)+1,$G$4:$EH$9,RZ$14,0)*$D98,IF($C98=RZ$17,$G$9*$D98,""))</f>
        <v/>
      </c>
      <c r="SA98" s="34" t="str">
        <f>IF(RZ98&lt;&gt;"",HLOOKUP(COUNT($RV98:RZ98)+1,$G$4:$EH$9,SA$14,0)*$D98,IF($C98=SA$17,$G$9*$D98,""))</f>
        <v/>
      </c>
      <c r="SB98" s="34" t="str">
        <f>IF(SA98&lt;&gt;"",HLOOKUP(COUNT($RV98:SA98)+1,$G$4:$EH$9,SB$14,0)*$D98,IF($C98=SB$17,$G$9*$D98,""))</f>
        <v/>
      </c>
      <c r="SC98" s="34" t="str">
        <f>IF(SB98&lt;&gt;"",HLOOKUP(COUNT($RV98:SB98)+1,$G$4:$EH$9,SC$14,0)*$D98,IF($C98=SC$17,$G$9*$D98,""))</f>
        <v/>
      </c>
      <c r="SD98" s="34" t="str">
        <f>IF(SC98&lt;&gt;"",HLOOKUP(COUNT($RV98:SC98)+1,$G$4:$EH$9,SD$14,0)*$D98,IF($C98=SD$17,$G$9*$D98,""))</f>
        <v/>
      </c>
      <c r="SE98" s="34" t="str">
        <f>IF(SD98&lt;&gt;"",HLOOKUP(COUNT($RV98:SD98)+1,$G$4:$EH$9,SE$14,0)*$D98,IF($C98=SE$17,$G$9*$D98,""))</f>
        <v/>
      </c>
      <c r="SF98" s="34" t="str">
        <f>IF(SE98&lt;&gt;"",HLOOKUP(COUNT($RV98:SE98)+1,$G$4:$EH$9,SF$14,0)*$D98,IF($C98=SF$17,$G$9*$D98,""))</f>
        <v/>
      </c>
      <c r="SG98" s="34" t="str">
        <f>IF(SF98&lt;&gt;"",HLOOKUP(COUNT($RV98:SF98)+1,$G$4:$EH$9,SG$14,0)*$D98,IF($C98=SG$17,$G$9*$D98,""))</f>
        <v/>
      </c>
      <c r="SH98" s="34" t="str">
        <f>IF(SG98&lt;&gt;"",HLOOKUP(COUNT($RV98:SG98)+1,$G$4:$EH$9,SH$14,0)*$D98,IF($C98=SH$17,$G$9*$D98,""))</f>
        <v/>
      </c>
      <c r="SI98" s="34" t="str">
        <f>IF(SH98&lt;&gt;"",HLOOKUP(COUNT($RV98:SH98)+1,$G$4:$EH$9,SI$14,0)*$D98,IF($C98=SI$17,$G$9*$D98,""))</f>
        <v/>
      </c>
      <c r="SJ98" s="34" t="str">
        <f>IF(SI98&lt;&gt;"",HLOOKUP(COUNT($RV98:SI98)+1,$G$4:$EH$9,SJ$14,0)*$D98,IF($C98=SJ$17,$G$9*$D98,""))</f>
        <v/>
      </c>
      <c r="SK98" s="34" t="str">
        <f>IF(SJ98&lt;&gt;"",HLOOKUP(COUNT($RV98:SJ98)+1,$G$4:$EH$9,SK$14,0)*$D98,IF($C98=SK$17,$G$9*$D98,""))</f>
        <v/>
      </c>
      <c r="SL98" s="34" t="str">
        <f>IF(SK98&lt;&gt;"",HLOOKUP(COUNT($RV98:SK98)+1,$G$4:$EH$9,SL$14,0)*$D98,IF($C98=SL$17,$G$9*$D98,""))</f>
        <v/>
      </c>
      <c r="SM98" s="34" t="str">
        <f>IF(SL98&lt;&gt;"",HLOOKUP(COUNT($RV98:SL98)+1,$G$4:$EH$9,SM$14,0)*$D98,IF($C98=SM$17,$G$9*$D98,""))</f>
        <v/>
      </c>
      <c r="SN98" s="34" t="str">
        <f>IF(SM98&lt;&gt;"",HLOOKUP(COUNT($RV98:SM98)+1,$G$4:$EH$9,SN$14,0)*$D98,IF($C98=SN$17,$G$9*$D98,""))</f>
        <v/>
      </c>
      <c r="SO98" s="34" t="str">
        <f>IF(SN98&lt;&gt;"",HLOOKUP(COUNT($RV98:SN98)+1,$G$4:$EH$9,SO$14,0)*$D98,IF($C98=SO$17,$G$9*$D98,""))</f>
        <v/>
      </c>
      <c r="SP98" s="34" t="str">
        <f>IF(SO98&lt;&gt;"",HLOOKUP(COUNT($RV98:SO98)+1,$G$4:$EH$9,SP$14,0)*$D98,IF($C98=SP$17,$G$9*$D98,""))</f>
        <v/>
      </c>
      <c r="SQ98" s="34" t="str">
        <f>IF(SP98&lt;&gt;"",HLOOKUP(COUNT($RV98:SP98)+1,$G$4:$EH$9,SQ$14,0)*$D98,IF($C98=SQ$17,$G$9*$D98,""))</f>
        <v/>
      </c>
      <c r="SR98" s="34" t="str">
        <f>IF(SQ98&lt;&gt;"",HLOOKUP(COUNT($RV98:SQ98)+1,$G$4:$EH$9,SR$14,0)*$D98,IF($C98=SR$17,$G$9*$D98,""))</f>
        <v/>
      </c>
      <c r="SS98" s="34" t="str">
        <f>IF(SR98&lt;&gt;"",HLOOKUP(COUNT($RV98:SR98)+1,$G$4:$EH$9,SS$14,0)*$D98,IF($C98=SS$17,$G$9*$D98,""))</f>
        <v/>
      </c>
      <c r="ST98" s="34" t="str">
        <f>IF(SS98&lt;&gt;"",HLOOKUP(COUNT($RV98:SS98)+1,$G$4:$EH$9,ST$14,0)*$D98,IF($C98=ST$17,$G$9*$D98,""))</f>
        <v/>
      </c>
      <c r="SU98" s="34" t="str">
        <f>IF(ST98&lt;&gt;"",HLOOKUP(COUNT($RV98:ST98)+1,$G$4:$EH$9,SU$14,0)*$D98,IF($C98=SU$17,$G$9*$D98,""))</f>
        <v/>
      </c>
      <c r="SV98" s="34" t="str">
        <f>IF(SU98&lt;&gt;"",HLOOKUP(COUNT($RV98:SU98)+1,$G$4:$EH$9,SV$14,0)*$D98,IF($C98=SV$17,$G$9*$D98,""))</f>
        <v/>
      </c>
      <c r="SW98" s="34" t="str">
        <f>IF(SV98&lt;&gt;"",HLOOKUP(COUNT($RV98:SV98)+1,$G$4:$EH$9,SW$14,0)*$D98,IF($C98=SW$17,$G$9*$D98,""))</f>
        <v/>
      </c>
      <c r="SX98" s="34" t="str">
        <f>IF(SW98&lt;&gt;"",HLOOKUP(COUNT($RV98:SW98)+1,$G$4:$EH$9,SX$14,0)*$D98,IF($C98=SX$17,$G$9*$D98,""))</f>
        <v/>
      </c>
      <c r="SY98" s="34" t="str">
        <f>IF(SX98&lt;&gt;"",HLOOKUP(COUNT($RV98:SX98)+1,$G$4:$EH$9,SY$14,0)*$D98,IF($C98=SY$17,$G$9*$D98,""))</f>
        <v/>
      </c>
      <c r="SZ98" s="34" t="str">
        <f>IF(SY98&lt;&gt;"",HLOOKUP(COUNT($RV98:SY98)+1,$G$4:$EH$9,SZ$14,0)*$D98,IF($C98=SZ$17,$G$9*$D98,""))</f>
        <v/>
      </c>
      <c r="TA98" s="34" t="str">
        <f>IF(SZ98&lt;&gt;"",HLOOKUP(COUNT($RV98:SZ98)+1,$G$4:$EH$9,TA$14,0)*$D98,IF($C98=TA$17,$G$9*$D98,""))</f>
        <v/>
      </c>
      <c r="TB98" s="34" t="str">
        <f>IF(TA98&lt;&gt;"",HLOOKUP(COUNT($RV98:TA98)+1,$G$4:$EH$9,TB$14,0)*$D98,IF($C98=TB$17,$G$9*$D98,""))</f>
        <v/>
      </c>
      <c r="TC98" s="34" t="str">
        <f>IF(TB98&lt;&gt;"",HLOOKUP(COUNT($RV98:TB98)+1,$G$4:$EH$9,TC$14,0)*$D98,IF($C98=TC$17,$G$9*$D98,""))</f>
        <v/>
      </c>
      <c r="TD98" s="34" t="str">
        <f>IF(TC98&lt;&gt;"",HLOOKUP(COUNT($RV98:TC98)+1,$G$4:$EH$9,TD$14,0)*$D98,IF($C98=TD$17,$G$9*$D98,""))</f>
        <v/>
      </c>
      <c r="TE98" s="34" t="str">
        <f>IF(TD98&lt;&gt;"",HLOOKUP(COUNT($RV98:TD98)+1,$G$4:$EH$9,TE$14,0)*$D98,IF($C98=TE$17,$G$9*$D98,""))</f>
        <v/>
      </c>
      <c r="TF98" s="34" t="str">
        <f>IF(TE98&lt;&gt;"",HLOOKUP(COUNT($RV98:TE98)+1,$G$4:$EH$9,TF$14,0)*$D98,IF($C98=TF$17,$G$9*$D98,""))</f>
        <v/>
      </c>
      <c r="TG98" s="34" t="str">
        <f>IF(TF98&lt;&gt;"",HLOOKUP(COUNT($RV98:TF98)+1,$G$4:$EH$9,TG$14,0)*$D98,IF($C98=TG$17,$G$9*$D98,""))</f>
        <v/>
      </c>
      <c r="TH98" s="34" t="str">
        <f>IF(TG98&lt;&gt;"",HLOOKUP(COUNT($RV98:TG98)+1,$G$4:$EH$9,TH$14,0)*$D98,IF($C98=TH$17,$G$9*$D98,""))</f>
        <v/>
      </c>
      <c r="TI98" s="34" t="str">
        <f>IF(TH98&lt;&gt;"",HLOOKUP(COUNT($RV98:TH98)+1,$G$4:$EH$9,TI$14,0)*$D98,IF($C98=TI$17,$G$9*$D98,""))</f>
        <v/>
      </c>
      <c r="TJ98" s="34" t="str">
        <f>IF(TI98&lt;&gt;"",HLOOKUP(COUNT($RV98:TI98)+1,$G$4:$EH$9,TJ$14,0)*$D98,IF($C98=TJ$17,$G$9*$D98,""))</f>
        <v/>
      </c>
      <c r="TK98" s="34" t="str">
        <f>IF(TJ98&lt;&gt;"",HLOOKUP(COUNT($RV98:TJ98)+1,$G$4:$EH$9,TK$14,0)*$D98,IF($C98=TK$17,$G$9*$D98,""))</f>
        <v/>
      </c>
      <c r="TL98" s="34" t="str">
        <f>IF(TK98&lt;&gt;"",HLOOKUP(COUNT($RV98:TK98)+1,$G$4:$EH$9,TL$14,0)*$D98,IF($C98=TL$17,$G$9*$D98,""))</f>
        <v/>
      </c>
      <c r="TM98" s="34" t="str">
        <f>IF(TL98&lt;&gt;"",HLOOKUP(COUNT($RV98:TL98)+1,$G$4:$EH$9,TM$14,0)*$D98,IF($C98=TM$17,$G$9*$D98,""))</f>
        <v/>
      </c>
      <c r="TN98" s="34" t="str">
        <f>IF(TM98&lt;&gt;"",HLOOKUP(COUNT($RV98:TM98)+1,$G$4:$EH$9,TN$14,0)*$D98,IF($C98=TN$17,$G$9*$D98,""))</f>
        <v/>
      </c>
      <c r="TO98" s="34" t="str">
        <f>IF(TN98&lt;&gt;"",HLOOKUP(COUNT($RV98:TN98)+1,$G$4:$EH$9,TO$14,0)*$D98,IF($C98=TO$17,$G$9*$D98,""))</f>
        <v/>
      </c>
      <c r="TP98" s="34" t="str">
        <f>IF(TO98&lt;&gt;"",HLOOKUP(COUNT($RV98:TO98)+1,$G$4:$EH$9,TP$14,0)*$D98,IF($C98=TP$17,$G$9*$D98,""))</f>
        <v/>
      </c>
      <c r="TQ98" s="34" t="str">
        <f>IF(TP98&lt;&gt;"",HLOOKUP(COUNT($RV98:TP98)+1,$G$4:$EH$9,TQ$14,0)*$D98,IF($C98=TQ$17,$G$9*$D98,""))</f>
        <v/>
      </c>
      <c r="TR98" s="34" t="str">
        <f>IF(TQ98&lt;&gt;"",HLOOKUP(COUNT($RV98:TQ98)+1,$G$4:$EH$9,TR$14,0)*$D98,IF($C98=TR$17,$G$9*$D98,""))</f>
        <v/>
      </c>
      <c r="TS98" s="34" t="str">
        <f>IF(TR98&lt;&gt;"",HLOOKUP(COUNT($RV98:TR98)+1,$G$4:$EH$9,TS$14,0)*$D98,IF($C98=TS$17,$G$9*$D98,""))</f>
        <v/>
      </c>
      <c r="TT98" s="34" t="str">
        <f>IF(TS98&lt;&gt;"",HLOOKUP(COUNT($RV98:TS98)+1,$G$4:$EH$9,TT$14,0)*$D98,IF($C98=TT$17,$G$9*$D98,""))</f>
        <v/>
      </c>
      <c r="TU98" s="34" t="str">
        <f>IF(TT98&lt;&gt;"",HLOOKUP(COUNT($RV98:TT98)+1,$G$4:$EH$9,TU$14,0)*$D98,IF($C98=TU$17,$G$9*$D98,""))</f>
        <v/>
      </c>
      <c r="TV98" s="34" t="str">
        <f>IF(TU98&lt;&gt;"",HLOOKUP(COUNT($RV98:TU98)+1,$G$4:$EH$9,TV$14,0)*$D98,IF($C98=TV$17,$G$9*$D98,""))</f>
        <v/>
      </c>
      <c r="TW98" s="34" t="str">
        <f>IF(TV98&lt;&gt;"",HLOOKUP(COUNT($RV98:TV98)+1,$G$4:$EH$9,TW$14,0)*$D98,IF($C98=TW$17,$G$9*$D98,""))</f>
        <v/>
      </c>
      <c r="TX98" s="34" t="str">
        <f>IF(TW98&lt;&gt;"",HLOOKUP(COUNT($RV98:TW98)+1,$G$4:$EH$9,TX$14,0)*$D98,IF($C98=TX$17,$G$9*$D98,""))</f>
        <v/>
      </c>
      <c r="TY98" s="34" t="str">
        <f>IF(TX98&lt;&gt;"",HLOOKUP(COUNT($RV98:TX98)+1,$G$4:$EH$9,TY$14,0)*$D98,IF($C98=TY$17,$G$9*$D98,""))</f>
        <v/>
      </c>
      <c r="TZ98" s="34" t="str">
        <f>IF(TY98&lt;&gt;"",HLOOKUP(COUNT($RV98:TY98)+1,$G$4:$EH$9,TZ$14,0)*$D98,IF($C98=TZ$17,$G$9*$D98,""))</f>
        <v/>
      </c>
      <c r="UA98" s="34" t="str">
        <f>IF(TZ98&lt;&gt;"",HLOOKUP(COUNT($RV98:TZ98)+1,$G$4:$EH$9,UA$14,0)*$D98,IF($C98=UA$17,$G$9*$D98,""))</f>
        <v/>
      </c>
      <c r="UB98" s="34" t="str">
        <f>IF(UA98&lt;&gt;"",HLOOKUP(COUNT($RV98:UA98)+1,$G$4:$EH$9,UB$14,0)*$D98,IF($C98=UB$17,$G$9*$D98,""))</f>
        <v/>
      </c>
      <c r="UC98" s="34" t="str">
        <f>IF(UB98&lt;&gt;"",HLOOKUP(COUNT($RV98:UB98)+1,$G$4:$EH$9,UC$14,0)*$D98,IF($C98=UC$17,$G$9*$D98,""))</f>
        <v/>
      </c>
      <c r="UD98" s="34" t="str">
        <f>IF(UC98&lt;&gt;"",HLOOKUP(COUNT($RV98:UC98)+1,$G$4:$EH$9,UD$14,0)*$D98,IF($C98=UD$17,$G$9*$D98,""))</f>
        <v/>
      </c>
      <c r="UE98" s="34" t="str">
        <f>IF(UD98&lt;&gt;"",HLOOKUP(COUNT($RV98:UD98)+1,$G$4:$EH$9,UE$14,0)*$D98,IF($C98=UE$17,$G$9*$D98,""))</f>
        <v/>
      </c>
      <c r="UF98" s="34" t="str">
        <f>IF(UE98&lt;&gt;"",HLOOKUP(COUNT($RV98:UE98)+1,$G$4:$EH$9,UF$14,0)*$D98,IF($C98=UF$17,$G$9*$D98,""))</f>
        <v/>
      </c>
      <c r="UG98" s="34" t="str">
        <f>IF(UF98&lt;&gt;"",HLOOKUP(COUNT($RV98:UF98)+1,$G$4:$EH$9,UG$14,0)*$D98,IF($C98=UG$17,$G$9*$D98,""))</f>
        <v/>
      </c>
      <c r="UH98" s="34" t="str">
        <f>IF(UG98&lt;&gt;"",HLOOKUP(COUNT($RV98:UG98)+1,$G$4:$EH$9,UH$14,0)*$D98,IF($C98=UH$17,$G$9*$D98,""))</f>
        <v/>
      </c>
      <c r="UI98" s="34" t="str">
        <f>IF(UH98&lt;&gt;"",HLOOKUP(COUNT($RV98:UH98)+1,$G$4:$EH$9,UI$14,0)*$D98,IF($C98=UI$17,$G$9*$D98,""))</f>
        <v/>
      </c>
      <c r="UJ98" s="34" t="str">
        <f>IF(UI98&lt;&gt;"",HLOOKUP(COUNT($RV98:UI98)+1,$G$4:$EH$9,UJ$14,0)*$D98,IF($C98=UJ$17,$G$9*$D98,""))</f>
        <v/>
      </c>
      <c r="UK98" s="34" t="str">
        <f>IF(UJ98&lt;&gt;"",HLOOKUP(COUNT($RV98:UJ98)+1,$G$4:$EH$9,UK$14,0)*$D98,IF($C98=UK$17,$G$9*$D98,""))</f>
        <v/>
      </c>
      <c r="UL98" s="34" t="str">
        <f>IF(UK98&lt;&gt;"",HLOOKUP(COUNT($RV98:UK98)+1,$G$4:$EH$9,UL$14,0)*$D98,IF($C98=UL$17,$G$9*$D98,""))</f>
        <v/>
      </c>
      <c r="UM98" s="34" t="str">
        <f>IF(UL98&lt;&gt;"",HLOOKUP(COUNT($RV98:UL98)+1,$G$4:$EH$9,UM$14,0)*$D98,IF($C98=UM$17,$G$9*$D98,""))</f>
        <v/>
      </c>
      <c r="UN98" s="34" t="str">
        <f>IF(UM98&lt;&gt;"",HLOOKUP(COUNT($RV98:UM98)+1,$G$4:$EH$9,UN$14,0)*$D98,IF($C98=UN$17,$G$9*$D98,""))</f>
        <v/>
      </c>
      <c r="UO98" s="34" t="str">
        <f>IF(UN98&lt;&gt;"",HLOOKUP(COUNT($RV98:UN98)+1,$G$4:$EH$9,UO$14,0)*$D98,IF($C98=UO$17,$G$9*$D98,""))</f>
        <v/>
      </c>
      <c r="UP98" s="34" t="str">
        <f>IF(UO98&lt;&gt;"",HLOOKUP(COUNT($RV98:UO98)+1,$G$4:$EH$9,UP$14,0)*$D98,IF($C98=UP$17,$G$9*$D98,""))</f>
        <v/>
      </c>
      <c r="UQ98" s="34" t="str">
        <f>IF(UP98&lt;&gt;"",HLOOKUP(COUNT($RV98:UP98)+1,$G$4:$EH$9,UQ$14,0)*$D98,IF($C98=UQ$17,$G$9*$D98,""))</f>
        <v/>
      </c>
      <c r="UR98" s="34" t="str">
        <f>IF(UQ98&lt;&gt;"",HLOOKUP(COUNT($RV98:UQ98)+1,$G$4:$EH$9,UR$14,0)*$D98,IF($C98=UR$17,$G$9*$D98,""))</f>
        <v/>
      </c>
      <c r="US98" s="34" t="str">
        <f>IF(UR98&lt;&gt;"",HLOOKUP(COUNT($RV98:UR98)+1,$G$4:$EH$9,US$14,0)*$D98,IF($C98=US$17,$G$9*$D98,""))</f>
        <v/>
      </c>
      <c r="UT98" s="34" t="str">
        <f>IF(US98&lt;&gt;"",HLOOKUP(COUNT($RV98:US98)+1,$G$4:$EH$9,UT$14,0)*$D98,IF($C98=UT$17,$G$9*$D98,""))</f>
        <v/>
      </c>
      <c r="UU98" s="34" t="str">
        <f>IF(UT98&lt;&gt;"",HLOOKUP(COUNT($RV98:UT98)+1,$G$4:$EH$9,UU$14,0)*$D98,IF($C98=UU$17,$G$9*$D98,""))</f>
        <v/>
      </c>
      <c r="UV98" s="34" t="str">
        <f>IF(UU98&lt;&gt;"",HLOOKUP(COUNT($RV98:UU98)+1,$G$4:$EH$9,UV$14,0)*$D98,IF($C98=UV$17,$G$9*$D98,""))</f>
        <v/>
      </c>
      <c r="UW98" s="34" t="str">
        <f>IF(UV98&lt;&gt;"",HLOOKUP(COUNT($RV98:UV98)+1,$G$4:$EH$9,UW$14,0)*$D98,IF($C98=UW$17,$G$9*$D98,""))</f>
        <v/>
      </c>
      <c r="UX98" s="34">
        <f>IF(UW98&lt;&gt;"",HLOOKUP(COUNT($RV98:UW98)+1,$G$4:$EH$9,UX$14,0)*$D98,IF($C98=UX$17,$G$9*$D98,""))</f>
        <v>14500</v>
      </c>
      <c r="UY98" s="34">
        <f>IF(UX98&lt;&gt;"",HLOOKUP(COUNT($RV98:UX98)+1,$G$4:$EH$9,UY$14,0)*$D98,IF($C98=UY$17,$G$9*$D98,""))</f>
        <v>0</v>
      </c>
      <c r="UZ98" s="34">
        <f>IF(UY98&lt;&gt;"",HLOOKUP(COUNT($RV98:UY98)+1,$G$4:$EH$9,UZ$14,0)*$D98,IF($C98=UZ$17,$G$9*$D98,""))</f>
        <v>0</v>
      </c>
      <c r="VA98" s="34">
        <f>IF(UZ98&lt;&gt;"",HLOOKUP(COUNT($RV98:UZ98)+1,$G$4:$EH$9,VA$14,0)*$D98,IF($C98=VA$17,$G$9*$D98,""))</f>
        <v>0</v>
      </c>
      <c r="VB98" s="34">
        <f>IF(VA98&lt;&gt;"",HLOOKUP(COUNT($RV98:VA98)+1,$G$4:$EH$9,VB$14,0)*$D98,IF($C98=VB$17,$G$9*$D98,""))</f>
        <v>0</v>
      </c>
      <c r="VC98" s="34">
        <f>IF(VB98&lt;&gt;"",HLOOKUP(COUNT($RV98:VB98)+1,$G$4:$EH$9,VC$14,0)*$D98,IF($C98=VC$17,$G$9*$D98,""))</f>
        <v>0</v>
      </c>
      <c r="VD98" s="34">
        <f>IF(VC98&lt;&gt;"",HLOOKUP(COUNT($RV98:VC98)+1,$G$4:$EH$9,VD$14,0)*$D98,IF($C98=VD$17,$G$9*$D98,""))</f>
        <v>0</v>
      </c>
      <c r="VE98" s="34">
        <f>IF(VD98&lt;&gt;"",HLOOKUP(COUNT($RV98:VD98)+1,$G$4:$EH$9,VE$14,0)*$D98,IF($C98=VE$17,$G$9*$D98,""))</f>
        <v>0</v>
      </c>
      <c r="VF98" s="34">
        <f>IF(VE98&lt;&gt;"",HLOOKUP(COUNT($RV98:VE98)+1,$G$4:$EH$9,VF$14,0)*$D98,IF($C98=VF$17,$G$9*$D98,""))</f>
        <v>0</v>
      </c>
      <c r="VG98" s="34">
        <f>IF(VF98&lt;&gt;"",HLOOKUP(COUNT($RV98:VF98)+1,$G$4:$EH$9,VG$14,0)*$D98,IF($C98=VG$17,$G$9*$D98,""))</f>
        <v>0</v>
      </c>
      <c r="VH98" s="34">
        <f>IF(VG98&lt;&gt;"",HLOOKUP(COUNT($RV98:VG98)+1,$G$4:$EH$9,VH$14,0)*$D98,IF($C98=VH$17,$G$9*$D98,""))</f>
        <v>0</v>
      </c>
      <c r="VI98" s="34">
        <f>IF(VH98&lt;&gt;"",HLOOKUP(COUNT($RV98:VH98)+1,$G$4:$EH$9,VI$14,0)*$D98,IF($C98=VI$17,$G$9*$D98,""))</f>
        <v>0</v>
      </c>
      <c r="VJ98" s="34">
        <f>IF(VI98&lt;&gt;"",HLOOKUP(COUNT($RV98:VI98)+1,$G$4:$EH$9,VJ$14,0)*$D98,IF($C98=VJ$17,$G$9*$D98,""))</f>
        <v>0</v>
      </c>
      <c r="VK98" s="34">
        <f>IF(VJ98&lt;&gt;"",HLOOKUP(COUNT($RV98:VJ98)+1,$G$4:$EH$9,VK$14,0)*$D98,IF($C98=VK$17,$G$9*$D98,""))</f>
        <v>0</v>
      </c>
      <c r="VL98" s="34">
        <f>IF(VK98&lt;&gt;"",HLOOKUP(COUNT($RV98:VK98)+1,$G$4:$EH$9,VL$14,0)*$D98,IF($C98=VL$17,$G$9*$D98,""))</f>
        <v>0</v>
      </c>
      <c r="VM98" s="34">
        <f>IF(VL98&lt;&gt;"",HLOOKUP(COUNT($RV98:VL98)+1,$G$4:$EH$9,VM$14,0)*$D98,IF($C98=VM$17,$G$9*$D98,""))</f>
        <v>0</v>
      </c>
      <c r="VN98" s="34">
        <f>IF(VM98&lt;&gt;"",HLOOKUP(COUNT($RV98:VM98)+1,$G$4:$EH$9,VN$14,0)*$D98,IF($C98=VN$17,$G$9*$D98,""))</f>
        <v>0</v>
      </c>
      <c r="VO98" s="34">
        <f>IF(VN98&lt;&gt;"",HLOOKUP(COUNT($RV98:VN98)+1,$G$4:$EH$9,VO$14,0)*$D98,IF($C98=VO$17,$G$9*$D98,""))</f>
        <v>0</v>
      </c>
      <c r="VP98" s="34">
        <f>IF(VO98&lt;&gt;"",HLOOKUP(COUNT($RV98:VO98)+1,$G$4:$EH$9,VP$14,0)*$D98,IF($C98=VP$17,$G$9*$D98,""))</f>
        <v>0</v>
      </c>
      <c r="VQ98" s="34">
        <f>IF(VP98&lt;&gt;"",HLOOKUP(COUNT($RV98:VP98)+1,$G$4:$EH$9,VQ$14,0)*$D98,IF($C98=VQ$17,$G$9*$D98,""))</f>
        <v>0</v>
      </c>
      <c r="VR98" s="34">
        <f>IF(VQ98&lt;&gt;"",HLOOKUP(COUNT($RV98:VQ98)+1,$G$4:$EH$9,VR$14,0)*$D98,IF($C98=VR$17,$G$9*$D98,""))</f>
        <v>0</v>
      </c>
      <c r="VS98" s="34">
        <f>IF(VR98&lt;&gt;"",HLOOKUP(COUNT($RV98:VR98)+1,$G$4:$EH$9,VS$14,0)*$D98,IF($C98=VS$17,$G$9*$D98,""))</f>
        <v>0</v>
      </c>
      <c r="VT98" s="34">
        <f>IF(VS98&lt;&gt;"",HLOOKUP(COUNT($RV98:VS98)+1,$G$4:$EH$9,VT$14,0)*$D98,IF($C98=VT$17,$G$9*$D98,""))</f>
        <v>0</v>
      </c>
      <c r="VU98" s="34">
        <f>IF(VT98&lt;&gt;"",HLOOKUP(COUNT($RV98:VT98)+1,$G$4:$EH$9,VU$14,0)*$D98,IF($C98=VU$17,$G$9*$D98,""))</f>
        <v>0</v>
      </c>
      <c r="VV98" s="34">
        <f>IF(VU98&lt;&gt;"",HLOOKUP(COUNT($RV98:VU98)+1,$G$4:$EH$9,VV$14,0)*$D98,IF($C98=VV$17,$G$9*$D98,""))</f>
        <v>0</v>
      </c>
      <c r="VW98" s="34">
        <f>IF(VV98&lt;&gt;"",HLOOKUP(COUNT($RV98:VV98)+1,$G$4:$EH$9,VW$14,0)*$D98,IF($C98=VW$17,$G$9*$D98,""))</f>
        <v>0</v>
      </c>
      <c r="VX98" s="34">
        <f>IF(VW98&lt;&gt;"",HLOOKUP(COUNT($RV98:VW98)+1,$G$4:$EH$9,VX$14,0)*$D98,IF($C98=VX$17,$G$9*$D98,""))</f>
        <v>0</v>
      </c>
      <c r="VY98" s="34">
        <f>IF(VX98&lt;&gt;"",HLOOKUP(COUNT($RV98:VX98)+1,$G$4:$EH$9,VY$14,0)*$D98,IF($C98=VY$17,$G$9*$D98,""))</f>
        <v>0</v>
      </c>
      <c r="VZ98" s="34">
        <f>IF(VY98&lt;&gt;"",HLOOKUP(COUNT($RV98:VY98)+1,$G$4:$EH$9,VZ$14,0)*$D98,IF($C98=VZ$17,$G$9*$D98,""))</f>
        <v>0</v>
      </c>
      <c r="WA98" s="34">
        <f>IF(VZ98&lt;&gt;"",HLOOKUP(COUNT($RV98:VZ98)+1,$G$4:$EH$9,WA$14,0)*$D98,IF($C98=WA$17,$G$9*$D98,""))</f>
        <v>0</v>
      </c>
      <c r="WB98" s="34">
        <f>IF(WA98&lt;&gt;"",HLOOKUP(COUNT($RV98:WA98)+1,$G$4:$EH$9,WB$14,0)*$D98,IF($C98=WB$17,$G$9*$D98,""))</f>
        <v>0</v>
      </c>
      <c r="WC98" s="34">
        <f>IF(WB98&lt;&gt;"",HLOOKUP(COUNT($RV98:WB98)+1,$G$4:$EH$9,WC$14,0)*$D98,IF($C98=WC$17,$G$9*$D98,""))</f>
        <v>0</v>
      </c>
      <c r="WD98" s="34">
        <f>IF(WC98&lt;&gt;"",HLOOKUP(COUNT($RV98:WC98)+1,$G$4:$EH$9,WD$14,0)*$D98,IF($C98=WD$17,$G$9*$D98,""))</f>
        <v>0</v>
      </c>
      <c r="WE98" s="34">
        <f>IF(WD98&lt;&gt;"",HLOOKUP(COUNT($RV98:WD98)+1,$G$4:$EH$9,WE$14,0)*$D98,IF($C98=WE$17,$G$9*$D98,""))</f>
        <v>0</v>
      </c>
      <c r="WF98" s="34">
        <f>IF(WE98&lt;&gt;"",HLOOKUP(COUNT($RV98:WE98)+1,$G$4:$EH$9,WF$14,0)*$D98,IF($C98=WF$17,$G$9*$D98,""))</f>
        <v>0</v>
      </c>
      <c r="WG98" s="34">
        <f>IF(WF98&lt;&gt;"",HLOOKUP(COUNT($RV98:WF98)+1,$G$4:$EH$9,WG$14,0)*$D98,IF($C98=WG$17,$G$9*$D98,""))</f>
        <v>0</v>
      </c>
      <c r="WH98" s="34">
        <f>IF(WG98&lt;&gt;"",HLOOKUP(COUNT($RV98:WG98)+1,$G$4:$EH$9,WH$14,0)*$D98,IF($C98=WH$17,$G$9*$D98,""))</f>
        <v>0</v>
      </c>
      <c r="WI98" s="34">
        <f>IF(WH98&lt;&gt;"",HLOOKUP(COUNT($RV98:WH98)+1,$G$4:$EH$9,WI$14,0)*$D98,IF($C98=WI$17,$G$9*$D98,""))</f>
        <v>0</v>
      </c>
      <c r="WJ98" s="34">
        <f>IF(WI98&lt;&gt;"",HLOOKUP(COUNT($RV98:WI98)+1,$G$4:$EH$9,WJ$14,0)*$D98,IF($C98=WJ$17,$G$9*$D98,""))</f>
        <v>0</v>
      </c>
      <c r="WK98" s="34">
        <f>IF(WJ98&lt;&gt;"",HLOOKUP(COUNT($RV98:WJ98)+1,$G$4:$EH$9,WK$14,0)*$D98,IF($C98=WK$17,$G$9*$D98,""))</f>
        <v>0</v>
      </c>
      <c r="WL98" s="34">
        <f>IF(WK98&lt;&gt;"",HLOOKUP(COUNT($RV98:WK98)+1,$G$4:$EH$9,WL$14,0)*$D98,IF($C98=WL$17,$G$9*$D98,""))</f>
        <v>0</v>
      </c>
    </row>
    <row r="99" spans="1:610" ht="15" x14ac:dyDescent="0.2">
      <c r="A99" s="25">
        <f t="shared" si="911"/>
        <v>9</v>
      </c>
      <c r="B99" s="1328" t="s">
        <v>88</v>
      </c>
      <c r="C99" s="62">
        <f t="shared" si="912"/>
        <v>81</v>
      </c>
      <c r="D99" s="30">
        <f>VLOOKUP(B99,Premissas!$R$8:$AD$18,(Histograma!A99+1),0)</f>
        <v>5</v>
      </c>
      <c r="G99" s="34" t="str">
        <f>IF(F99&lt;&gt;"",HLOOKUP(COUNT($F99:F99)+1,$G$4:$EH$8,G$14,0)*$D99,IF($C99=G$17,$G$5*$D99,""))</f>
        <v/>
      </c>
      <c r="H99" s="34" t="str">
        <f>IF(G99&lt;&gt;"",HLOOKUP(COUNT($F99:G99)+1,$G$4:$EH$8,H$14,0)*$D99,IF($C99=H$17,$G$5*$D99,""))</f>
        <v/>
      </c>
      <c r="I99" s="34" t="str">
        <f>IF(H99&lt;&gt;"",HLOOKUP(COUNT($F99:H99)+1,$G$4:$EH$8,I$14,0)*$D99,IF($C99=I$17,$G$5*$D99,""))</f>
        <v/>
      </c>
      <c r="J99" s="34" t="str">
        <f>IF(I99&lt;&gt;"",HLOOKUP(COUNT($F99:I99)+1,$G$4:$EH$8,J$14,0)*$D99,IF($C99=J$17,$G$5*$D99,""))</f>
        <v/>
      </c>
      <c r="K99" s="34" t="str">
        <f>IF(J99&lt;&gt;"",HLOOKUP(COUNT($F99:J99)+1,$G$4:$EH$8,K$14,0)*$D99,IF($C99=K$17,$G$5*$D99,""))</f>
        <v/>
      </c>
      <c r="L99" s="34" t="str">
        <f>IF(K99&lt;&gt;"",HLOOKUP(COUNT($F99:K99)+1,$G$4:$EH$8,L$14,0)*$D99,IF($C99=L$17,$G$5*$D99,""))</f>
        <v/>
      </c>
      <c r="M99" s="34" t="str">
        <f>IF(L99&lt;&gt;"",HLOOKUP(COUNT($F99:L99)+1,$G$4:$EH$8,M$14,0)*$D99,IF($C99=M$17,$G$5*$D99,""))</f>
        <v/>
      </c>
      <c r="N99" s="34" t="str">
        <f>IF(M99&lt;&gt;"",HLOOKUP(COUNT($F99:M99)+1,$G$4:$EH$8,N$14,0)*$D99,IF($C99=N$17,$G$5*$D99,""))</f>
        <v/>
      </c>
      <c r="O99" s="34" t="str">
        <f>IF(N99&lt;&gt;"",HLOOKUP(COUNT($F99:N99)+1,$G$4:$EH$8,O$14,0)*$D99,IF($C99=O$17,$G$5*$D99,""))</f>
        <v/>
      </c>
      <c r="P99" s="34" t="str">
        <f>IF(O99&lt;&gt;"",HLOOKUP(COUNT($F99:O99)+1,$G$4:$EH$8,P$14,0)*$D99,IF($C99=P$17,$G$5*$D99,""))</f>
        <v/>
      </c>
      <c r="Q99" s="34" t="str">
        <f>IF(P99&lt;&gt;"",HLOOKUP(COUNT($F99:P99)+1,$G$4:$EH$8,Q$14,0)*$D99,IF($C99=Q$17,$G$5*$D99,""))</f>
        <v/>
      </c>
      <c r="R99" s="34" t="str">
        <f>IF(Q99&lt;&gt;"",HLOOKUP(COUNT($F99:Q99)+1,$G$4:$EH$8,R$14,0)*$D99,IF($C99=R$17,$G$5*$D99,""))</f>
        <v/>
      </c>
      <c r="S99" s="34" t="str">
        <f>IF(R99&lt;&gt;"",HLOOKUP(COUNT($F99:R99)+1,$G$4:$EH$8,S$14,0)*$D99,IF($C99=S$17,$G$5*$D99,""))</f>
        <v/>
      </c>
      <c r="T99" s="34" t="str">
        <f>IF(S99&lt;&gt;"",HLOOKUP(COUNT($F99:S99)+1,$G$4:$EH$8,T$14,0)*$D99,IF($C99=T$17,$G$5*$D99,""))</f>
        <v/>
      </c>
      <c r="U99" s="34" t="str">
        <f>IF(T99&lt;&gt;"",HLOOKUP(COUNT($F99:T99)+1,$G$4:$EH$8,U$14,0)*$D99,IF($C99=U$17,$G$5*$D99,""))</f>
        <v/>
      </c>
      <c r="V99" s="34" t="str">
        <f>IF(U99&lt;&gt;"",HLOOKUP(COUNT($F99:U99)+1,$G$4:$EH$8,V$14,0)*$D99,IF($C99=V$17,$G$5*$D99,""))</f>
        <v/>
      </c>
      <c r="W99" s="34" t="str">
        <f>IF(V99&lt;&gt;"",HLOOKUP(COUNT($F99:V99)+1,$G$4:$EH$8,W$14,0)*$D99,IF($C99=W$17,$G$5*$D99,""))</f>
        <v/>
      </c>
      <c r="X99" s="34" t="str">
        <f>IF(W99&lt;&gt;"",HLOOKUP(COUNT($F99:W99)+1,$G$4:$EH$8,X$14,0)*$D99,IF($C99=X$17,$G$5*$D99,""))</f>
        <v/>
      </c>
      <c r="Y99" s="34" t="str">
        <f>IF(X99&lt;&gt;"",HLOOKUP(COUNT($F99:X99)+1,$G$4:$EH$8,Y$14,0)*$D99,IF($C99=Y$17,$G$5*$D99,""))</f>
        <v/>
      </c>
      <c r="Z99" s="34" t="str">
        <f>IF(Y99&lt;&gt;"",HLOOKUP(COUNT($F99:Y99)+1,$G$4:$EH$8,Z$14,0)*$D99,IF($C99=Z$17,$G$5*$D99,""))</f>
        <v/>
      </c>
      <c r="AA99" s="34" t="str">
        <f>IF(Z99&lt;&gt;"",HLOOKUP(COUNT($F99:Z99)+1,$G$4:$EH$8,AA$14,0)*$D99,IF($C99=AA$17,$G$5*$D99,""))</f>
        <v/>
      </c>
      <c r="AB99" s="34" t="str">
        <f>IF(AA99&lt;&gt;"",HLOOKUP(COUNT($F99:AA99)+1,$G$4:$EH$8,AB$14,0)*$D99,IF($C99=AB$17,$G$5*$D99,""))</f>
        <v/>
      </c>
      <c r="AC99" s="34" t="str">
        <f>IF(AB99&lt;&gt;"",HLOOKUP(COUNT($F99:AB99)+1,$G$4:$EH$8,AC$14,0)*$D99,IF($C99=AC$17,$G$5*$D99,""))</f>
        <v/>
      </c>
      <c r="AD99" s="34" t="str">
        <f>IF(AC99&lt;&gt;"",HLOOKUP(COUNT($F99:AC99)+1,$G$4:$EH$8,AD$14,0)*$D99,IF($C99=AD$17,$G$5*$D99,""))</f>
        <v/>
      </c>
      <c r="AE99" s="34" t="str">
        <f>IF(AD99&lt;&gt;"",HLOOKUP(COUNT($F99:AD99)+1,$G$4:$EH$8,AE$14,0)*$D99,IF($C99=AE$17,$G$5*$D99,""))</f>
        <v/>
      </c>
      <c r="AF99" s="34" t="str">
        <f>IF(AE99&lt;&gt;"",HLOOKUP(COUNT($F99:AE99)+1,$G$4:$EH$8,AF$14,0)*$D99,IF($C99=AF$17,$G$5*$D99,""))</f>
        <v/>
      </c>
      <c r="AG99" s="34" t="str">
        <f>IF(AF99&lt;&gt;"",HLOOKUP(COUNT($F99:AF99)+1,$G$4:$EH$8,AG$14,0)*$D99,IF($C99=AG$17,$G$5*$D99,""))</f>
        <v/>
      </c>
      <c r="AH99" s="34" t="str">
        <f>IF(AG99&lt;&gt;"",HLOOKUP(COUNT($F99:AG99)+1,$G$4:$EH$8,AH$14,0)*$D99,IF($C99=AH$17,$G$5*$D99,""))</f>
        <v/>
      </c>
      <c r="AI99" s="34" t="str">
        <f>IF(AH99&lt;&gt;"",HLOOKUP(COUNT($F99:AH99)+1,$G$4:$EH$8,AI$14,0)*$D99,IF($C99=AI$17,$G$5*$D99,""))</f>
        <v/>
      </c>
      <c r="AJ99" s="34" t="str">
        <f>IF(AI99&lt;&gt;"",HLOOKUP(COUNT($F99:AI99)+1,$G$4:$EH$8,AJ$14,0)*$D99,IF($C99=AJ$17,$G$5*$D99,""))</f>
        <v/>
      </c>
      <c r="AK99" s="34" t="str">
        <f>IF(AJ99&lt;&gt;"",HLOOKUP(COUNT($F99:AJ99)+1,$G$4:$EH$8,AK$14,0)*$D99,IF($C99=AK$17,$G$5*$D99,""))</f>
        <v/>
      </c>
      <c r="AL99" s="34" t="str">
        <f>IF(AK99&lt;&gt;"",HLOOKUP(COUNT($F99:AK99)+1,$G$4:$EH$8,AL$14,0)*$D99,IF($C99=AL$17,$G$5*$D99,""))</f>
        <v/>
      </c>
      <c r="AM99" s="34" t="str">
        <f>IF(AL99&lt;&gt;"",HLOOKUP(COUNT($F99:AL99)+1,$G$4:$EH$8,AM$14,0)*$D99,IF($C99=AM$17,$G$5*$D99,""))</f>
        <v/>
      </c>
      <c r="AN99" s="34" t="str">
        <f>IF(AM99&lt;&gt;"",HLOOKUP(COUNT($F99:AM99)+1,$G$4:$EH$8,AN$14,0)*$D99,IF($C99=AN$17,$G$5*$D99,""))</f>
        <v/>
      </c>
      <c r="AO99" s="34" t="str">
        <f>IF(AN99&lt;&gt;"",HLOOKUP(COUNT($F99:AN99)+1,$G$4:$EH$8,AO$14,0)*$D99,IF($C99=AO$17,$G$5*$D99,""))</f>
        <v/>
      </c>
      <c r="AP99" s="34" t="str">
        <f>IF(AO99&lt;&gt;"",HLOOKUP(COUNT($F99:AO99)+1,$G$4:$EH$8,AP$14,0)*$D99,IF($C99=AP$17,$G$5*$D99,""))</f>
        <v/>
      </c>
      <c r="AQ99" s="34" t="str">
        <f>IF(AP99&lt;&gt;"",HLOOKUP(COUNT($F99:AP99)+1,$G$4:$EH$8,AQ$14,0)*$D99,IF($C99=AQ$17,$G$5*$D99,""))</f>
        <v/>
      </c>
      <c r="AR99" s="34" t="str">
        <f>IF(AQ99&lt;&gt;"",HLOOKUP(COUNT($F99:AQ99)+1,$G$4:$EH$8,AR$14,0)*$D99,IF($C99=AR$17,$G$5*$D99,""))</f>
        <v/>
      </c>
      <c r="AS99" s="34" t="str">
        <f>IF(AR99&lt;&gt;"",HLOOKUP(COUNT($F99:AR99)+1,$G$4:$EH$8,AS$14,0)*$D99,IF($C99=AS$17,$G$5*$D99,""))</f>
        <v/>
      </c>
      <c r="AT99" s="34" t="str">
        <f>IF(AS99&lt;&gt;"",HLOOKUP(COUNT($F99:AS99)+1,$G$4:$EH$8,AT$14,0)*$D99,IF($C99=AT$17,$G$5*$D99,""))</f>
        <v/>
      </c>
      <c r="AU99" s="34" t="str">
        <f>IF(AT99&lt;&gt;"",HLOOKUP(COUNT($F99:AT99)+1,$G$4:$EH$8,AU$14,0)*$D99,IF($C99=AU$17,$G$5*$D99,""))</f>
        <v/>
      </c>
      <c r="AV99" s="34" t="str">
        <f>IF(AU99&lt;&gt;"",HLOOKUP(COUNT($F99:AU99)+1,$G$4:$EH$8,AV$14,0)*$D99,IF($C99=AV$17,$G$5*$D99,""))</f>
        <v/>
      </c>
      <c r="AW99" s="34" t="str">
        <f>IF(AV99&lt;&gt;"",HLOOKUP(COUNT($F99:AV99)+1,$G$4:$EH$8,AW$14,0)*$D99,IF($C99=AW$17,$G$5*$D99,""))</f>
        <v/>
      </c>
      <c r="AX99" s="34" t="str">
        <f>IF(AW99&lt;&gt;"",HLOOKUP(COUNT($F99:AW99)+1,$G$4:$EH$8,AX$14,0)*$D99,IF($C99=AX$17,$G$5*$D99,""))</f>
        <v/>
      </c>
      <c r="AY99" s="34" t="str">
        <f>IF(AX99&lt;&gt;"",HLOOKUP(COUNT($F99:AX99)+1,$G$4:$EH$8,AY$14,0)*$D99,IF($C99=AY$17,$G$5*$D99,""))</f>
        <v/>
      </c>
      <c r="AZ99" s="34" t="str">
        <f>IF(AY99&lt;&gt;"",HLOOKUP(COUNT($F99:AY99)+1,$G$4:$EH$8,AZ$14,0)*$D99,IF($C99=AZ$17,$G$5*$D99,""))</f>
        <v/>
      </c>
      <c r="BA99" s="34" t="str">
        <f>IF(AZ99&lt;&gt;"",HLOOKUP(COUNT($F99:AZ99)+1,$G$4:$EH$8,BA$14,0)*$D99,IF($C99=BA$17,$G$5*$D99,""))</f>
        <v/>
      </c>
      <c r="BB99" s="34" t="str">
        <f>IF(BA99&lt;&gt;"",HLOOKUP(COUNT($F99:BA99)+1,$G$4:$EH$8,BB$14,0)*$D99,IF($C99=BB$17,$G$5*$D99,""))</f>
        <v/>
      </c>
      <c r="BC99" s="34" t="str">
        <f>IF(BB99&lt;&gt;"",HLOOKUP(COUNT($F99:BB99)+1,$G$4:$EH$8,BC$14,0)*$D99,IF($C99=BC$17,$G$5*$D99,""))</f>
        <v/>
      </c>
      <c r="BD99" s="34" t="str">
        <f>IF(BC99&lt;&gt;"",HLOOKUP(COUNT($F99:BC99)+1,$G$4:$EH$8,BD$14,0)*$D99,IF($C99=BD$17,$G$5*$D99,""))</f>
        <v/>
      </c>
      <c r="BE99" s="34" t="str">
        <f>IF(BD99&lt;&gt;"",HLOOKUP(COUNT($F99:BD99)+1,$G$4:$EH$8,BE$14,0)*$D99,IF($C99=BE$17,$G$5*$D99,""))</f>
        <v/>
      </c>
      <c r="BF99" s="34" t="str">
        <f>IF(BE99&lt;&gt;"",HLOOKUP(COUNT($F99:BE99)+1,$G$4:$EH$8,BF$14,0)*$D99,IF($C99=BF$17,$G$5*$D99,""))</f>
        <v/>
      </c>
      <c r="BG99" s="34" t="str">
        <f>IF(BF99&lt;&gt;"",HLOOKUP(COUNT($F99:BF99)+1,$G$4:$EH$8,BG$14,0)*$D99,IF($C99=BG$17,$G$5*$D99,""))</f>
        <v/>
      </c>
      <c r="BH99" s="34" t="str">
        <f>IF(BG99&lt;&gt;"",HLOOKUP(COUNT($F99:BG99)+1,$G$4:$EH$8,BH$14,0)*$D99,IF($C99=BH$17,$G$5*$D99,""))</f>
        <v/>
      </c>
      <c r="BI99" s="34" t="str">
        <f>IF(BH99&lt;&gt;"",HLOOKUP(COUNT($F99:BH99)+1,$G$4:$EH$8,BI$14,0)*$D99,IF($C99=BI$17,$G$5*$D99,""))</f>
        <v/>
      </c>
      <c r="BJ99" s="34" t="str">
        <f>IF(BI99&lt;&gt;"",HLOOKUP(COUNT($F99:BI99)+1,$G$4:$EH$8,BJ$14,0)*$D99,IF($C99=BJ$17,$G$5*$D99,""))</f>
        <v/>
      </c>
      <c r="BK99" s="34" t="str">
        <f>IF(BJ99&lt;&gt;"",HLOOKUP(COUNT($F99:BJ99)+1,$G$4:$EH$8,BK$14,0)*$D99,IF($C99=BK$17,$G$5*$D99,""))</f>
        <v/>
      </c>
      <c r="BL99" s="34" t="str">
        <f>IF(BK99&lt;&gt;"",HLOOKUP(COUNT($F99:BK99)+1,$G$4:$EH$8,BL$14,0)*$D99,IF($C99=BL$17,$G$5*$D99,""))</f>
        <v/>
      </c>
      <c r="BM99" s="34" t="str">
        <f>IF(BL99&lt;&gt;"",HLOOKUP(COUNT($F99:BL99)+1,$G$4:$EH$8,BM$14,0)*$D99,IF($C99=BM$17,$G$5*$D99,""))</f>
        <v/>
      </c>
      <c r="BN99" s="34" t="str">
        <f>IF(BM99&lt;&gt;"",HLOOKUP(COUNT($F99:BM99)+1,$G$4:$EH$8,BN$14,0)*$D99,IF($C99=BN$17,$G$5*$D99,""))</f>
        <v/>
      </c>
      <c r="BO99" s="34" t="str">
        <f>IF(BN99&lt;&gt;"",HLOOKUP(COUNT($F99:BN99)+1,$G$4:$EH$8,BO$14,0)*$D99,IF($C99=BO$17,$G$5*$D99,""))</f>
        <v/>
      </c>
      <c r="BP99" s="34" t="str">
        <f>IF(BO99&lt;&gt;"",HLOOKUP(COUNT($F99:BO99)+1,$G$4:$EH$8,BP$14,0)*$D99,IF($C99=BP$17,$G$5*$D99,""))</f>
        <v/>
      </c>
      <c r="BQ99" s="34" t="str">
        <f>IF(BP99&lt;&gt;"",HLOOKUP(COUNT($F99:BP99)+1,$G$4:$EH$8,BQ$14,0)*$D99,IF($C99=BQ$17,$G$5*$D99,""))</f>
        <v/>
      </c>
      <c r="BR99" s="34" t="str">
        <f>IF(BQ99&lt;&gt;"",HLOOKUP(COUNT($F99:BQ99)+1,$G$4:$EH$8,BR$14,0)*$D99,IF($C99=BR$17,$G$5*$D99,""))</f>
        <v/>
      </c>
      <c r="BS99" s="34" t="str">
        <f>IF(BR99&lt;&gt;"",HLOOKUP(COUNT($F99:BR99)+1,$G$4:$EH$8,BS$14,0)*$D99,IF($C99=BS$17,$G$5*$D99,""))</f>
        <v/>
      </c>
      <c r="BT99" s="34" t="str">
        <f>IF(BS99&lt;&gt;"",HLOOKUP(COUNT($F99:BS99)+1,$G$4:$EH$8,BT$14,0)*$D99,IF($C99=BT$17,$G$5*$D99,""))</f>
        <v/>
      </c>
      <c r="BU99" s="34" t="str">
        <f>IF(BT99&lt;&gt;"",HLOOKUP(COUNT($F99:BT99)+1,$G$4:$EH$8,BU$14,0)*$D99,IF($C99=BU$17,$G$5*$D99,""))</f>
        <v/>
      </c>
      <c r="BV99" s="34" t="str">
        <f>IF(BU99&lt;&gt;"",HLOOKUP(COUNT($F99:BU99)+1,$G$4:$EH$8,BV$14,0)*$D99,IF($C99=BV$17,$G$5*$D99,""))</f>
        <v/>
      </c>
      <c r="BW99" s="34" t="str">
        <f>IF(BV99&lt;&gt;"",HLOOKUP(COUNT($F99:BV99)+1,$G$4:$EH$8,BW$14,0)*$D99,IF($C99=BW$17,$G$5*$D99,""))</f>
        <v/>
      </c>
      <c r="BX99" s="34" t="str">
        <f>IF(BW99&lt;&gt;"",HLOOKUP(COUNT($F99:BW99)+1,$G$4:$EH$8,BX$14,0)*$D99,IF($C99=BX$17,$G$5*$D99,""))</f>
        <v/>
      </c>
      <c r="BY99" s="34" t="str">
        <f>IF(BX99&lt;&gt;"",HLOOKUP(COUNT($F99:BX99)+1,$G$4:$EH$8,BY$14,0)*$D99,IF($C99=BY$17,$G$5*$D99,""))</f>
        <v/>
      </c>
      <c r="BZ99" s="34" t="str">
        <f>IF(BY99&lt;&gt;"",HLOOKUP(COUNT($F99:BY99)+1,$G$4:$EH$8,BZ$14,0)*$D99,IF($C99=BZ$17,$G$5*$D99,""))</f>
        <v/>
      </c>
      <c r="CA99" s="34" t="str">
        <f>IF(BZ99&lt;&gt;"",HLOOKUP(COUNT($F99:BZ99)+1,$G$4:$EH$8,CA$14,0)*$D99,IF($C99=CA$17,$G$5*$D99,""))</f>
        <v/>
      </c>
      <c r="CB99" s="34" t="str">
        <f>IF(CA99&lt;&gt;"",HLOOKUP(COUNT($F99:CA99)+1,$G$4:$EH$8,CB$14,0)*$D99,IF($C99=CB$17,$G$5*$D99,""))</f>
        <v/>
      </c>
      <c r="CC99" s="34" t="str">
        <f>IF(CB99&lt;&gt;"",HLOOKUP(COUNT($F99:CB99)+1,$G$4:$EH$8,CC$14,0)*$D99,IF($C99=CC$17,$G$5*$D99,""))</f>
        <v/>
      </c>
      <c r="CD99" s="34" t="str">
        <f>IF(CC99&lt;&gt;"",HLOOKUP(COUNT($F99:CC99)+1,$G$4:$EH$8,CD$14,0)*$D99,IF($C99=CD$17,$G$5*$D99,""))</f>
        <v/>
      </c>
      <c r="CE99" s="34" t="str">
        <f>IF(CD99&lt;&gt;"",HLOOKUP(COUNT($F99:CD99)+1,$G$4:$EH$8,CE$14,0)*$D99,IF($C99=CE$17,$G$5*$D99,""))</f>
        <v/>
      </c>
      <c r="CF99" s="34" t="str">
        <f>IF(CE99&lt;&gt;"",HLOOKUP(COUNT($F99:CE99)+1,$G$4:$EH$8,CF$14,0)*$D99,IF($C99=CF$17,$G$5*$D99,""))</f>
        <v/>
      </c>
      <c r="CG99" s="34" t="str">
        <f>IF(CF99&lt;&gt;"",HLOOKUP(COUNT($F99:CF99)+1,$G$4:$EH$8,CG$14,0)*$D99,IF($C99=CG$17,$G$5*$D99,""))</f>
        <v/>
      </c>
      <c r="CH99" s="34" t="str">
        <f>IF(CG99&lt;&gt;"",HLOOKUP(COUNT($F99:CG99)+1,$G$4:$EH$8,CH$14,0)*$D99,IF($C99=CH$17,$G$5*$D99,""))</f>
        <v/>
      </c>
      <c r="CI99" s="34">
        <f>IF(CH99&lt;&gt;"",HLOOKUP(COUNT($F99:CH99)+1,$G$4:$EH$8,CI$14,0)*$D99,IF($C99=CI$17,$G$5*$D99,""))</f>
        <v>0</v>
      </c>
      <c r="CJ99" s="34">
        <f>IF(CI99&lt;&gt;"",HLOOKUP(COUNT($F99:CI99)+1,$G$4:$EH$8,CJ$14,0)*$D99,IF($C99=CJ$17,$G$5*$D99,""))</f>
        <v>0</v>
      </c>
      <c r="CK99" s="34" t="e">
        <f>IF(CJ99&lt;&gt;"",HLOOKUP(COUNT($F99:CJ99)+1,$G$4:$EH$8,CK$14,0)*$D99,IF($C99=CK$17,$G$5*$D99,""))</f>
        <v>#VALUE!</v>
      </c>
      <c r="CL99" s="34" t="e">
        <f>IF(CK99&lt;&gt;"",HLOOKUP(COUNT($F99:CK99)+1,$G$4:$EH$8,CL$14,0)*$D99,IF($C99=CL$17,$G$5*$D99,""))</f>
        <v>#VALUE!</v>
      </c>
      <c r="CM99" s="34" t="e">
        <f>IF(CL99&lt;&gt;"",HLOOKUP(COUNT($F99:CL99)+1,$G$4:$EH$8,CM$14,0)*$D99,IF($C99=CM$17,$G$5*$D99,""))</f>
        <v>#VALUE!</v>
      </c>
      <c r="CN99" s="34" t="e">
        <f>IF(CM99&lt;&gt;"",HLOOKUP(COUNT($F99:CM99)+1,$G$4:$EH$8,CN$14,0)*$D99,IF($C99=CN$17,$G$5*$D99,""))</f>
        <v>#VALUE!</v>
      </c>
      <c r="CO99" s="34" t="e">
        <f>IF(CN99&lt;&gt;"",HLOOKUP(COUNT($F99:CN99)+1,$G$4:$EH$8,CO$14,0)*$D99,IF($C99=CO$17,$G$5*$D99,""))</f>
        <v>#VALUE!</v>
      </c>
      <c r="CP99" s="34" t="e">
        <f>IF(CO99&lt;&gt;"",HLOOKUP(COUNT($F99:CO99)+1,$G$4:$EH$8,CP$14,0)*$D99,IF($C99=CP$17,$G$5*$D99,""))</f>
        <v>#VALUE!</v>
      </c>
      <c r="CQ99" s="34" t="e">
        <f>IF(CP99&lt;&gt;"",HLOOKUP(COUNT($F99:CP99)+1,$G$4:$EH$8,CQ$14,0)*$D99,IF($C99=CQ$17,$G$5*$D99,""))</f>
        <v>#VALUE!</v>
      </c>
      <c r="CR99" s="34" t="e">
        <f>IF(CQ99&lt;&gt;"",HLOOKUP(COUNT($F99:CQ99)+1,$G$4:$EH$8,CR$14,0)*$D99,IF($C99=CR$17,$G$5*$D99,""))</f>
        <v>#VALUE!</v>
      </c>
      <c r="CS99" s="34" t="e">
        <f>IF(CR99&lt;&gt;"",HLOOKUP(COUNT($F99:CR99)+1,$G$4:$EH$8,CS$14,0)*$D99,IF($C99=CS$17,$G$5*$D99,""))</f>
        <v>#VALUE!</v>
      </c>
      <c r="CT99" s="34" t="e">
        <f>IF(CS99&lt;&gt;"",HLOOKUP(COUNT($F99:CS99)+1,$G$4:$EH$8,CT$14,0)*$D99,IF($C99=CT$17,$G$5*$D99,""))</f>
        <v>#VALUE!</v>
      </c>
      <c r="CU99" s="34" t="e">
        <f>IF(CT99&lt;&gt;"",HLOOKUP(COUNT($F99:CT99)+1,$G$4:$EH$8,CU$14,0)*$D99,IF($C99=CU$17,$G$5*$D99,""))</f>
        <v>#VALUE!</v>
      </c>
      <c r="CV99" s="34" t="e">
        <f>IF(CU99&lt;&gt;"",HLOOKUP(COUNT($F99:CU99)+1,$G$4:$EH$8,CV$14,0)*$D99,IF($C99=CV$17,$G$5*$D99,""))</f>
        <v>#VALUE!</v>
      </c>
      <c r="CW99" s="34" t="e">
        <f>IF(CV99&lt;&gt;"",HLOOKUP(COUNT($F99:CV99)+1,$G$4:$EH$8,CW$14,0)*$D99,IF($C99=CW$17,$G$5*$D99,""))</f>
        <v>#VALUE!</v>
      </c>
      <c r="CX99" s="34" t="e">
        <f>IF(CW99&lt;&gt;"",HLOOKUP(COUNT($F99:CW99)+1,$G$4:$EH$8,CX$14,0)*$D99,IF($C99=CX$17,$G$5*$D99,""))</f>
        <v>#VALUE!</v>
      </c>
      <c r="CY99" s="34" t="e">
        <f>IF(CX99&lt;&gt;"",HLOOKUP(COUNT($F99:CX99)+1,$G$4:$EH$8,CY$14,0)*$D99,IF($C99=CY$17,$G$5*$D99,""))</f>
        <v>#VALUE!</v>
      </c>
      <c r="CZ99" s="34" t="e">
        <f>IF(CY99&lt;&gt;"",HLOOKUP(COUNT($F99:CY99)+1,$G$4:$EH$8,CZ$14,0)*$D99,IF($C99=CZ$17,$G$5*$D99,""))</f>
        <v>#VALUE!</v>
      </c>
      <c r="DA99" s="34" t="e">
        <f>IF(CZ99&lt;&gt;"",HLOOKUP(COUNT($F99:CZ99)+1,$G$4:$EH$8,DA$14,0)*$D99,IF($C99=DA$17,$G$5*$D99,""))</f>
        <v>#VALUE!</v>
      </c>
      <c r="DB99" s="34" t="e">
        <f>IF(DA99&lt;&gt;"",HLOOKUP(COUNT($F99:DA99)+1,$G$4:$EH$8,DB$14,0)*$D99,IF($C99=DB$17,$G$5*$D99,""))</f>
        <v>#VALUE!</v>
      </c>
      <c r="DC99" s="34" t="e">
        <f>IF(DB99&lt;&gt;"",HLOOKUP(COUNT($F99:DB99)+1,$G$4:$EH$8,DC$14,0)*$D99,IF($C99=DC$17,$G$5*$D99,""))</f>
        <v>#VALUE!</v>
      </c>
      <c r="DD99" s="34" t="e">
        <f>IF(DC99&lt;&gt;"",HLOOKUP(COUNT($F99:DC99)+1,$G$4:$EH$8,DD$14,0)*$D99,IF($C99=DD$17,$G$5*$D99,""))</f>
        <v>#VALUE!</v>
      </c>
      <c r="DE99" s="34" t="e">
        <f>IF(DD99&lt;&gt;"",HLOOKUP(COUNT($F99:DD99)+1,$G$4:$EH$8,DE$14,0)*$D99,IF($C99=DE$17,$G$5*$D99,""))</f>
        <v>#VALUE!</v>
      </c>
      <c r="DF99" s="34" t="e">
        <f>IF(DE99&lt;&gt;"",HLOOKUP(COUNT($F99:DE99)+1,$G$4:$EH$8,DF$14,0)*$D99,IF($C99=DF$17,$G$5*$D99,""))</f>
        <v>#VALUE!</v>
      </c>
      <c r="DG99" s="34" t="e">
        <f>IF(DF99&lt;&gt;"",HLOOKUP(COUNT($F99:DF99)+1,$G$4:$EH$8,DG$14,0)*$D99,IF($C99=DG$17,$G$5*$D99,""))</f>
        <v>#VALUE!</v>
      </c>
      <c r="DH99" s="34" t="e">
        <f>IF(DG99&lt;&gt;"",HLOOKUP(COUNT($F99:DG99)+1,$G$4:$EH$8,DH$14,0)*$D99,IF($C99=DH$17,$G$5*$D99,""))</f>
        <v>#VALUE!</v>
      </c>
      <c r="DI99" s="34" t="e">
        <f>IF(DH99&lt;&gt;"",HLOOKUP(COUNT($F99:DH99)+1,$G$4:$EH$8,DI$14,0)*$D99,IF($C99=DI$17,$G$5*$D99,""))</f>
        <v>#VALUE!</v>
      </c>
      <c r="DJ99" s="34" t="e">
        <f>IF(DI99&lt;&gt;"",HLOOKUP(COUNT($F99:DI99)+1,$G$4:$EH$8,DJ$14,0)*$D99,IF($C99=DJ$17,$G$5*$D99,""))</f>
        <v>#VALUE!</v>
      </c>
      <c r="DK99" s="34" t="e">
        <f>IF(DJ99&lt;&gt;"",HLOOKUP(COUNT($F99:DJ99)+1,$G$4:$EH$8,DK$14,0)*$D99,IF($C99=DK$17,$G$5*$D99,""))</f>
        <v>#VALUE!</v>
      </c>
      <c r="DL99" s="34" t="e">
        <f>IF(DK99&lt;&gt;"",HLOOKUP(COUNT($F99:DK99)+1,$G$4:$EH$8,DL$14,0)*$D99,IF($C99=DL$17,$G$5*$D99,""))</f>
        <v>#VALUE!</v>
      </c>
      <c r="DM99" s="34" t="e">
        <f>IF(DL99&lt;&gt;"",HLOOKUP(COUNT($F99:DL99)+1,$G$4:$EH$8,DM$14,0)*$D99,IF($C99=DM$17,$G$5*$D99,""))</f>
        <v>#VALUE!</v>
      </c>
      <c r="DN99" s="34" t="e">
        <f>IF(DM99&lt;&gt;"",HLOOKUP(COUNT($F99:DM99)+1,$G$4:$EH$8,DN$14,0)*$D99,IF($C99=DN$17,$G$5*$D99,""))</f>
        <v>#VALUE!</v>
      </c>
      <c r="DO99" s="34" t="e">
        <f>IF(DN99&lt;&gt;"",HLOOKUP(COUNT($F99:DN99)+1,$G$4:$EH$8,DO$14,0)*$D99,IF($C99=DO$17,$G$5*$D99,""))</f>
        <v>#VALUE!</v>
      </c>
      <c r="DP99" s="34" t="e">
        <f>IF(DO99&lt;&gt;"",HLOOKUP(COUNT($F99:DO99)+1,$G$4:$EH$8,DP$14,0)*$D99,IF($C99=DP$17,$G$5*$D99,""))</f>
        <v>#VALUE!</v>
      </c>
      <c r="DQ99" s="34" t="e">
        <f>IF(DP99&lt;&gt;"",HLOOKUP(COUNT($F99:DP99)+1,$G$4:$EH$8,DQ$14,0)*$D99,IF($C99=DQ$17,$G$5*$D99,""))</f>
        <v>#VALUE!</v>
      </c>
      <c r="DR99" s="34" t="e">
        <f>IF(DQ99&lt;&gt;"",HLOOKUP(COUNT($F99:DQ99)+1,$G$4:$EH$8,DR$14,0)*$D99,IF($C99=DR$17,$G$5*$D99,""))</f>
        <v>#VALUE!</v>
      </c>
      <c r="DS99" s="34" t="e">
        <f>IF(DR99&lt;&gt;"",HLOOKUP(COUNT($F99:DR99)+1,$G$4:$EH$8,DS$14,0)*$D99,IF($C99=DS$17,$G$5*$D99,""))</f>
        <v>#VALUE!</v>
      </c>
      <c r="DT99" s="34" t="e">
        <f>IF(DS99&lt;&gt;"",HLOOKUP(COUNT($F99:DS99)+1,$G$4:$EH$8,DT$14,0)*$D99,IF($C99=DT$17,$G$5*$D99,""))</f>
        <v>#VALUE!</v>
      </c>
      <c r="DU99" s="34" t="e">
        <f>IF(DT99&lt;&gt;"",HLOOKUP(COUNT($F99:DT99)+1,$G$4:$EH$8,DU$14,0)*$D99,IF($C99=DU$17,$G$5*$D99,""))</f>
        <v>#VALUE!</v>
      </c>
      <c r="DV99" s="34" t="e">
        <f>IF(DU99&lt;&gt;"",HLOOKUP(COUNT($F99:DU99)+1,$G$4:$EH$8,DV$14,0)*$D99,IF($C99=DV$17,$G$5*$D99,""))</f>
        <v>#VALUE!</v>
      </c>
      <c r="DX99" s="34" t="str">
        <f>IF(DW99&lt;&gt;"",HLOOKUP(COUNT($DW99:DW99)+1,$G$4:$CX$8,DX$14,0)*$D99,IF($C99=DX$17,$G$6*$D99,""))</f>
        <v/>
      </c>
      <c r="DY99" s="34" t="str">
        <f>IF(DX99&lt;&gt;"",HLOOKUP(COUNT($DW99:DX99)+1,$G$4:$CX$8,DY$14,0)*$D99,IF($C99=DY$17,$G$6*$D99,""))</f>
        <v/>
      </c>
      <c r="DZ99" s="34" t="str">
        <f>IF(DY99&lt;&gt;"",HLOOKUP(COUNT($DW99:DY99)+1,$G$4:$CX$8,DZ$14,0)*$D99,IF($C99=DZ$17,$G$6*$D99,""))</f>
        <v/>
      </c>
      <c r="EA99" s="34" t="str">
        <f>IF(DZ99&lt;&gt;"",HLOOKUP(COUNT($DW99:DZ99)+1,$G$4:$CX$8,EA$14,0)*$D99,IF($C99=EA$17,$G$6*$D99,""))</f>
        <v/>
      </c>
      <c r="EB99" s="34" t="str">
        <f>IF(EA99&lt;&gt;"",HLOOKUP(COUNT($DW99:EA99)+1,$G$4:$CX$8,EB$14,0)*$D99,IF($C99=EB$17,$G$6*$D99,""))</f>
        <v/>
      </c>
      <c r="EC99" s="34" t="str">
        <f>IF(EB99&lt;&gt;"",HLOOKUP(COUNT($DW99:EB99)+1,$G$4:$CX$8,EC$14,0)*$D99,IF($C99=EC$17,$G$6*$D99,""))</f>
        <v/>
      </c>
      <c r="ED99" s="34" t="str">
        <f>IF(EC99&lt;&gt;"",HLOOKUP(COUNT($DW99:EC99)+1,$G$4:$CX$8,ED$14,0)*$D99,IF($C99=ED$17,$G$6*$D99,""))</f>
        <v/>
      </c>
      <c r="EE99" s="34" t="str">
        <f>IF(ED99&lt;&gt;"",HLOOKUP(COUNT($DW99:ED99)+1,$G$4:$CX$8,EE$14,0)*$D99,IF($C99=EE$17,$G$6*$D99,""))</f>
        <v/>
      </c>
      <c r="EF99" s="34" t="str">
        <f>IF(EE99&lt;&gt;"",HLOOKUP(COUNT($DW99:EE99)+1,$G$4:$CX$8,EF$14,0)*$D99,IF($C99=EF$17,$G$6*$D99,""))</f>
        <v/>
      </c>
      <c r="EG99" s="34" t="str">
        <f>IF(EF99&lt;&gt;"",HLOOKUP(COUNT($DW99:EF99)+1,$G$4:$CX$8,EG$14,0)*$D99,IF($C99=EG$17,$G$6*$D99,""))</f>
        <v/>
      </c>
      <c r="EH99" s="34" t="str">
        <f>IF(EG99&lt;&gt;"",HLOOKUP(COUNT($DW99:EG99)+1,$G$4:$CX$8,EH$14,0)*$D99,IF($C99=EH$17,$G$6*$D99,""))</f>
        <v/>
      </c>
      <c r="EI99" s="34" t="str">
        <f>IF(EH99&lt;&gt;"",HLOOKUP(COUNT($DW99:EH99)+1,$G$4:$CX$8,EI$14,0)*$D99,IF($C99=EI$17,$G$6*$D99,""))</f>
        <v/>
      </c>
      <c r="EJ99" s="34" t="str">
        <f>IF(EI99&lt;&gt;"",HLOOKUP(COUNT($DW99:EI99)+1,$G$4:$CX$8,EJ$14,0)*$D99,IF($C99=EJ$17,$G$6*$D99,""))</f>
        <v/>
      </c>
      <c r="EK99" s="34" t="str">
        <f>IF(EJ99&lt;&gt;"",HLOOKUP(COUNT($DW99:EJ99)+1,$G$4:$CX$8,EK$14,0)*$D99,IF($C99=EK$17,$G$6*$D99,""))</f>
        <v/>
      </c>
      <c r="EL99" s="34" t="str">
        <f>IF(EK99&lt;&gt;"",HLOOKUP(COUNT($DW99:EK99)+1,$G$4:$CX$8,EL$14,0)*$D99,IF($C99=EL$17,$G$6*$D99,""))</f>
        <v/>
      </c>
      <c r="EM99" s="34" t="str">
        <f>IF(EL99&lt;&gt;"",HLOOKUP(COUNT($DW99:EL99)+1,$G$4:$CX$8,EM$14,0)*$D99,IF($C99=EM$17,$G$6*$D99,""))</f>
        <v/>
      </c>
      <c r="EN99" s="34" t="str">
        <f>IF(EM99&lt;&gt;"",HLOOKUP(COUNT($DW99:EM99)+1,$G$4:$CX$8,EN$14,0)*$D99,IF($C99=EN$17,$G$6*$D99,""))</f>
        <v/>
      </c>
      <c r="EO99" s="34" t="str">
        <f>IF(EN99&lt;&gt;"",HLOOKUP(COUNT($DW99:EN99)+1,$G$4:$CX$8,EO$14,0)*$D99,IF($C99=EO$17,$G$6*$D99,""))</f>
        <v/>
      </c>
      <c r="EP99" s="34" t="str">
        <f>IF(EO99&lt;&gt;"",HLOOKUP(COUNT($DW99:EO99)+1,$G$4:$CX$8,EP$14,0)*$D99,IF($C99=EP$17,$G$6*$D99,""))</f>
        <v/>
      </c>
      <c r="EQ99" s="34" t="str">
        <f>IF(EP99&lt;&gt;"",HLOOKUP(COUNT($DW99:EP99)+1,$G$4:$CX$8,EQ$14,0)*$D99,IF($C99=EQ$17,$G$6*$D99,""))</f>
        <v/>
      </c>
      <c r="ER99" s="34" t="str">
        <f>IF(EQ99&lt;&gt;"",HLOOKUP(COUNT($DW99:EQ99)+1,$G$4:$CX$8,ER$14,0)*$D99,IF($C99=ER$17,$G$6*$D99,""))</f>
        <v/>
      </c>
      <c r="ES99" s="34" t="str">
        <f>IF(ER99&lt;&gt;"",HLOOKUP(COUNT($DW99:ER99)+1,$G$4:$CX$8,ES$14,0)*$D99,IF($C99=ES$17,$G$6*$D99,""))</f>
        <v/>
      </c>
      <c r="ET99" s="34" t="str">
        <f>IF(ES99&lt;&gt;"",HLOOKUP(COUNT($DW99:ES99)+1,$G$4:$CX$8,ET$14,0)*$D99,IF($C99=ET$17,$G$6*$D99,""))</f>
        <v/>
      </c>
      <c r="EU99" s="34" t="str">
        <f>IF(ET99&lt;&gt;"",HLOOKUP(COUNT($DW99:ET99)+1,$G$4:$CX$8,EU$14,0)*$D99,IF($C99=EU$17,$G$6*$D99,""))</f>
        <v/>
      </c>
      <c r="EV99" s="34" t="str">
        <f>IF(EU99&lt;&gt;"",HLOOKUP(COUNT($DW99:EU99)+1,$G$4:$CX$8,EV$14,0)*$D99,IF($C99=EV$17,$G$6*$D99,""))</f>
        <v/>
      </c>
      <c r="EW99" s="34" t="str">
        <f>IF(EV99&lt;&gt;"",HLOOKUP(COUNT($DW99:EV99)+1,$G$4:$CX$8,EW$14,0)*$D99,IF($C99=EW$17,$G$6*$D99,""))</f>
        <v/>
      </c>
      <c r="EX99" s="34" t="str">
        <f>IF(EW99&lt;&gt;"",HLOOKUP(COUNT($DW99:EW99)+1,$G$4:$CX$8,EX$14,0)*$D99,IF($C99=EX$17,$G$6*$D99,""))</f>
        <v/>
      </c>
      <c r="EY99" s="34" t="str">
        <f>IF(EX99&lt;&gt;"",HLOOKUP(COUNT($DW99:EX99)+1,$G$4:$CX$8,EY$14,0)*$D99,IF($C99=EY$17,$G$6*$D99,""))</f>
        <v/>
      </c>
      <c r="EZ99" s="34" t="str">
        <f>IF(EY99&lt;&gt;"",HLOOKUP(COUNT($DW99:EY99)+1,$G$4:$CX$8,EZ$14,0)*$D99,IF($C99=EZ$17,$G$6*$D99,""))</f>
        <v/>
      </c>
      <c r="FA99" s="34" t="str">
        <f>IF(EZ99&lt;&gt;"",HLOOKUP(COUNT($DW99:EZ99)+1,$G$4:$CX$8,FA$14,0)*$D99,IF($C99=FA$17,$G$6*$D99,""))</f>
        <v/>
      </c>
      <c r="FB99" s="34" t="str">
        <f>IF(FA99&lt;&gt;"",HLOOKUP(COUNT($DW99:FA99)+1,$G$4:$CX$8,FB$14,0)*$D99,IF($C99=FB$17,$G$6*$D99,""))</f>
        <v/>
      </c>
      <c r="FC99" s="34" t="str">
        <f>IF(FB99&lt;&gt;"",HLOOKUP(COUNT($DW99:FB99)+1,$G$4:$CX$8,FC$14,0)*$D99,IF($C99=FC$17,$G$6*$D99,""))</f>
        <v/>
      </c>
      <c r="FD99" s="34" t="str">
        <f>IF(FC99&lt;&gt;"",HLOOKUP(COUNT($DW99:FC99)+1,$G$4:$CX$8,FD$14,0)*$D99,IF($C99=FD$17,$G$6*$D99,""))</f>
        <v/>
      </c>
      <c r="FE99" s="34" t="str">
        <f>IF(FD99&lt;&gt;"",HLOOKUP(COUNT($DW99:FD99)+1,$G$4:$CX$8,FE$14,0)*$D99,IF($C99=FE$17,$G$6*$D99,""))</f>
        <v/>
      </c>
      <c r="FF99" s="34" t="str">
        <f>IF(FE99&lt;&gt;"",HLOOKUP(COUNT($DW99:FE99)+1,$G$4:$CX$8,FF$14,0)*$D99,IF($C99=FF$17,$G$6*$D99,""))</f>
        <v/>
      </c>
      <c r="FG99" s="34" t="str">
        <f>IF(FF99&lt;&gt;"",HLOOKUP(COUNT($DW99:FF99)+1,$G$4:$CX$8,FG$14,0)*$D99,IF($C99=FG$17,$G$6*$D99,""))</f>
        <v/>
      </c>
      <c r="FH99" s="34" t="str">
        <f>IF(FG99&lt;&gt;"",HLOOKUP(COUNT($DW99:FG99)+1,$G$4:$CX$8,FH$14,0)*$D99,IF($C99=FH$17,$G$6*$D99,""))</f>
        <v/>
      </c>
      <c r="FI99" s="34" t="str">
        <f>IF(FH99&lt;&gt;"",HLOOKUP(COUNT($DW99:FH99)+1,$G$4:$CX$8,FI$14,0)*$D99,IF($C99=FI$17,$G$6*$D99,""))</f>
        <v/>
      </c>
      <c r="FJ99" s="34" t="str">
        <f>IF(FI99&lt;&gt;"",HLOOKUP(COUNT($DW99:FI99)+1,$G$4:$CX$8,FJ$14,0)*$D99,IF($C99=FJ$17,$G$6*$D99,""))</f>
        <v/>
      </c>
      <c r="FK99" s="34" t="str">
        <f>IF(FJ99&lt;&gt;"",HLOOKUP(COUNT($DW99:FJ99)+1,$G$4:$CX$8,FK$14,0)*$D99,IF($C99=FK$17,$G$6*$D99,""))</f>
        <v/>
      </c>
      <c r="FL99" s="34" t="str">
        <f>IF(FK99&lt;&gt;"",HLOOKUP(COUNT($DW99:FK99)+1,$G$4:$CX$8,FL$14,0)*$D99,IF($C99=FL$17,$G$6*$D99,""))</f>
        <v/>
      </c>
      <c r="FM99" s="34" t="str">
        <f>IF(FL99&lt;&gt;"",HLOOKUP(COUNT($DW99:FL99)+1,$G$4:$CX$8,FM$14,0)*$D99,IF($C99=FM$17,$G$6*$D99,""))</f>
        <v/>
      </c>
      <c r="FN99" s="34" t="str">
        <f>IF(FM99&lt;&gt;"",HLOOKUP(COUNT($DW99:FM99)+1,$G$4:$CX$8,FN$14,0)*$D99,IF($C99=FN$17,$G$6*$D99,""))</f>
        <v/>
      </c>
      <c r="FO99" s="34" t="str">
        <f>IF(FN99&lt;&gt;"",HLOOKUP(COUNT($DW99:FN99)+1,$G$4:$CX$8,FO$14,0)*$D99,IF($C99=FO$17,$G$6*$D99,""))</f>
        <v/>
      </c>
      <c r="FP99" s="34" t="str">
        <f>IF(FO99&lt;&gt;"",HLOOKUP(COUNT($DW99:FO99)+1,$G$4:$CX$8,FP$14,0)*$D99,IF($C99=FP$17,$G$6*$D99,""))</f>
        <v/>
      </c>
      <c r="FQ99" s="34" t="str">
        <f>IF(FP99&lt;&gt;"",HLOOKUP(COUNT($DW99:FP99)+1,$G$4:$CX$8,FQ$14,0)*$D99,IF($C99=FQ$17,$G$6*$D99,""))</f>
        <v/>
      </c>
      <c r="FR99" s="34" t="str">
        <f>IF(FQ99&lt;&gt;"",HLOOKUP(COUNT($DW99:FQ99)+1,$G$4:$CX$8,FR$14,0)*$D99,IF($C99=FR$17,$G$6*$D99,""))</f>
        <v/>
      </c>
      <c r="FS99" s="34" t="str">
        <f>IF(FR99&lt;&gt;"",HLOOKUP(COUNT($DW99:FR99)+1,$G$4:$CX$8,FS$14,0)*$D99,IF($C99=FS$17,$G$6*$D99,""))</f>
        <v/>
      </c>
      <c r="FT99" s="34" t="str">
        <f>IF(FS99&lt;&gt;"",HLOOKUP(COUNT($DW99:FS99)+1,$G$4:$CX$8,FT$14,0)*$D99,IF($C99=FT$17,$G$6*$D99,""))</f>
        <v/>
      </c>
      <c r="FU99" s="34" t="str">
        <f>IF(FT99&lt;&gt;"",HLOOKUP(COUNT($DW99:FT99)+1,$G$4:$CX$8,FU$14,0)*$D99,IF($C99=FU$17,$G$6*$D99,""))</f>
        <v/>
      </c>
      <c r="FV99" s="34" t="str">
        <f>IF(FU99&lt;&gt;"",HLOOKUP(COUNT($DW99:FU99)+1,$G$4:$CX$8,FV$14,0)*$D99,IF($C99=FV$17,$G$6*$D99,""))</f>
        <v/>
      </c>
      <c r="FW99" s="34" t="str">
        <f>IF(FV99&lt;&gt;"",HLOOKUP(COUNT($DW99:FV99)+1,$G$4:$CX$8,FW$14,0)*$D99,IF($C99=FW$17,$G$6*$D99,""))</f>
        <v/>
      </c>
      <c r="FX99" s="34" t="str">
        <f>IF(FW99&lt;&gt;"",HLOOKUP(COUNT($DW99:FW99)+1,$G$4:$CX$8,FX$14,0)*$D99,IF($C99=FX$17,$G$6*$D99,""))</f>
        <v/>
      </c>
      <c r="FY99" s="34" t="str">
        <f>IF(FX99&lt;&gt;"",HLOOKUP(COUNT($DW99:FX99)+1,$G$4:$CX$8,FY$14,0)*$D99,IF($C99=FY$17,$G$6*$D99,""))</f>
        <v/>
      </c>
      <c r="FZ99" s="34" t="str">
        <f>IF(FY99&lt;&gt;"",HLOOKUP(COUNT($DW99:FY99)+1,$G$4:$CX$8,FZ$14,0)*$D99,IF($C99=FZ$17,$G$6*$D99,""))</f>
        <v/>
      </c>
      <c r="GA99" s="34" t="str">
        <f>IF(FZ99&lt;&gt;"",HLOOKUP(COUNT($DW99:FZ99)+1,$G$4:$CX$8,GA$14,0)*$D99,IF($C99=GA$17,$G$6*$D99,""))</f>
        <v/>
      </c>
      <c r="GB99" s="34" t="str">
        <f>IF(GA99&lt;&gt;"",HLOOKUP(COUNT($DW99:GA99)+1,$G$4:$CX$8,GB$14,0)*$D99,IF($C99=GB$17,$G$6*$D99,""))</f>
        <v/>
      </c>
      <c r="GC99" s="34" t="str">
        <f>IF(GB99&lt;&gt;"",HLOOKUP(COUNT($DW99:GB99)+1,$G$4:$CX$8,GC$14,0)*$D99,IF($C99=GC$17,$G$6*$D99,""))</f>
        <v/>
      </c>
      <c r="GD99" s="34" t="str">
        <f>IF(GC99&lt;&gt;"",HLOOKUP(COUNT($DW99:GC99)+1,$G$4:$CX$8,GD$14,0)*$D99,IF($C99=GD$17,$G$6*$D99,""))</f>
        <v/>
      </c>
      <c r="GE99" s="34" t="str">
        <f>IF(GD99&lt;&gt;"",HLOOKUP(COUNT($DW99:GD99)+1,$G$4:$CX$8,GE$14,0)*$D99,IF($C99=GE$17,$G$6*$D99,""))</f>
        <v/>
      </c>
      <c r="GF99" s="34" t="str">
        <f>IF(GE99&lt;&gt;"",HLOOKUP(COUNT($DW99:GE99)+1,$G$4:$CX$8,GF$14,0)*$D99,IF($C99=GF$17,$G$6*$D99,""))</f>
        <v/>
      </c>
      <c r="GG99" s="34" t="str">
        <f>IF(GF99&lt;&gt;"",HLOOKUP(COUNT($DW99:GF99)+1,$G$4:$CX$8,GG$14,0)*$D99,IF($C99=GG$17,$G$6*$D99,""))</f>
        <v/>
      </c>
      <c r="GH99" s="34" t="str">
        <f>IF(GG99&lt;&gt;"",HLOOKUP(COUNT($DW99:GG99)+1,$G$4:$CX$8,GH$14,0)*$D99,IF($C99=GH$17,$G$6*$D99,""))</f>
        <v/>
      </c>
      <c r="GI99" s="34" t="str">
        <f>IF(GH99&lt;&gt;"",HLOOKUP(COUNT($DW99:GH99)+1,$G$4:$CX$8,GI$14,0)*$D99,IF($C99=GI$17,$G$6*$D99,""))</f>
        <v/>
      </c>
      <c r="GJ99" s="34" t="str">
        <f>IF(GI99&lt;&gt;"",HLOOKUP(COUNT($DW99:GI99)+1,$G$4:$CX$8,GJ$14,0)*$D99,IF($C99=GJ$17,$G$6*$D99,""))</f>
        <v/>
      </c>
      <c r="GK99" s="34" t="str">
        <f>IF(GJ99&lt;&gt;"",HLOOKUP(COUNT($DW99:GJ99)+1,$G$4:$CX$8,GK$14,0)*$D99,IF($C99=GK$17,$G$6*$D99,""))</f>
        <v/>
      </c>
      <c r="GL99" s="34" t="str">
        <f>IF(GK99&lt;&gt;"",HLOOKUP(COUNT($DW99:GK99)+1,$G$4:$CX$8,GL$14,0)*$D99,IF($C99=GL$17,$G$6*$D99,""))</f>
        <v/>
      </c>
      <c r="GM99" s="34" t="str">
        <f>IF(GL99&lt;&gt;"",HLOOKUP(COUNT($DW99:GL99)+1,$G$4:$CX$8,GM$14,0)*$D99,IF($C99=GM$17,$G$6*$D99,""))</f>
        <v/>
      </c>
      <c r="GN99" s="34" t="str">
        <f>IF(GM99&lt;&gt;"",HLOOKUP(COUNT($DW99:GM99)+1,$G$4:$CX$8,GN$14,0)*$D99,IF($C99=GN$17,$G$6*$D99,""))</f>
        <v/>
      </c>
      <c r="GO99" s="34" t="str">
        <f>IF(GN99&lt;&gt;"",HLOOKUP(COUNT($DW99:GN99)+1,$G$4:$CX$8,GO$14,0)*$D99,IF($C99=GO$17,$G$6*$D99,""))</f>
        <v/>
      </c>
      <c r="GP99" s="34" t="str">
        <f>IF(GO99&lt;&gt;"",HLOOKUP(COUNT($DW99:GO99)+1,$G$4:$CX$8,GP$14,0)*$D99,IF($C99=GP$17,$G$6*$D99,""))</f>
        <v/>
      </c>
      <c r="GQ99" s="34" t="str">
        <f>IF(GP99&lt;&gt;"",HLOOKUP(COUNT($DW99:GP99)+1,$G$4:$CX$8,GQ$14,0)*$D99,IF($C99=GQ$17,$G$6*$D99,""))</f>
        <v/>
      </c>
      <c r="GR99" s="34" t="str">
        <f>IF(GQ99&lt;&gt;"",HLOOKUP(COUNT($DW99:GQ99)+1,$G$4:$CX$8,GR$14,0)*$D99,IF($C99=GR$17,$G$6*$D99,""))</f>
        <v/>
      </c>
      <c r="GS99" s="34" t="str">
        <f>IF(GR99&lt;&gt;"",HLOOKUP(COUNT($DW99:GR99)+1,$G$4:$CX$8,GS$14,0)*$D99,IF($C99=GS$17,$G$6*$D99,""))</f>
        <v/>
      </c>
      <c r="GT99" s="34" t="str">
        <f>IF(GS99&lt;&gt;"",HLOOKUP(COUNT($DW99:GS99)+1,$G$4:$CX$8,GT$14,0)*$D99,IF($C99=GT$17,$G$6*$D99,""))</f>
        <v/>
      </c>
      <c r="GU99" s="34" t="str">
        <f>IF(GT99&lt;&gt;"",HLOOKUP(COUNT($DW99:GT99)+1,$G$4:$CX$8,GU$14,0)*$D99,IF($C99=GU$17,$G$6*$D99,""))</f>
        <v/>
      </c>
      <c r="GV99" s="34" t="str">
        <f>IF(GU99&lt;&gt;"",HLOOKUP(COUNT($DW99:GU99)+1,$G$4:$CX$8,GV$14,0)*$D99,IF($C99=GV$17,$G$6*$D99,""))</f>
        <v/>
      </c>
      <c r="GW99" s="34" t="str">
        <f>IF(GV99&lt;&gt;"",HLOOKUP(COUNT($DW99:GV99)+1,$G$4:$CX$8,GW$14,0)*$D99,IF($C99=GW$17,$G$6*$D99,""))</f>
        <v/>
      </c>
      <c r="GX99" s="34" t="str">
        <f>IF(GW99&lt;&gt;"",HLOOKUP(COUNT($DW99:GW99)+1,$G$4:$CX$8,GX$14,0)*$D99,IF($C99=GX$17,$G$6*$D99,""))</f>
        <v/>
      </c>
      <c r="GY99" s="34" t="str">
        <f>IF(GX99&lt;&gt;"",HLOOKUP(COUNT($DW99:GX99)+1,$G$4:$CX$8,GY$14,0)*$D99,IF($C99=GY$17,$G$6*$D99,""))</f>
        <v/>
      </c>
      <c r="GZ99" s="34">
        <f>IF(GY99&lt;&gt;"",HLOOKUP(COUNT($DW99:GY99)+1,$G$4:$CX$8,GZ$14,0)*$D99,IF($C99=GZ$17,$G$6*$D99,""))</f>
        <v>0</v>
      </c>
      <c r="HA99" s="34">
        <f>IF(GZ99&lt;&gt;"",HLOOKUP(COUNT($DW99:GZ99)+1,$G$4:$CX$8,HA$14,0)*$D99,IF($C99=HA$17,$G$6*$D99,""))</f>
        <v>7500</v>
      </c>
      <c r="HB99" s="34">
        <f>IF(HA99&lt;&gt;"",HLOOKUP(COUNT($DW99:HA99)+1,$G$4:$CX$8,HB$14,0)*$D99,IF($C99=HB$17,$G$6*$D99,""))</f>
        <v>7500</v>
      </c>
      <c r="HC99" s="34">
        <f>IF(HB99&lt;&gt;"",HLOOKUP(COUNT($DW99:HB99)+1,$G$4:$CX$8,HC$14,0)*$D99,IF($C99=HC$17,$G$6*$D99,""))</f>
        <v>7500</v>
      </c>
      <c r="HD99" s="34">
        <f>IF(HC99&lt;&gt;"",HLOOKUP(COUNT($DW99:HC99)+1,$G$4:$CX$8,HD$14,0)*$D99,IF($C99=HD$17,$G$6*$D99,""))</f>
        <v>9048.4582084179765</v>
      </c>
      <c r="HE99" s="34">
        <f>IF(HD99&lt;&gt;"",HLOOKUP(COUNT($DW99:HD99)+1,$G$4:$CX$8,HE$14,0)*$D99,IF($C99=HE$17,$G$6*$D99,""))</f>
        <v>11310.572760522478</v>
      </c>
      <c r="HF99" s="34">
        <f>IF(HE99&lt;&gt;"",HLOOKUP(COUNT($DW99:HE99)+1,$G$4:$CX$8,HF$14,0)*$D99,IF($C99=HF$17,$G$6*$D99,""))</f>
        <v>13572.687312626966</v>
      </c>
      <c r="HG99" s="34">
        <f>IF(HF99&lt;&gt;"",HLOOKUP(COUNT($DW99:HF99)+1,$G$4:$CX$8,HG$14,0)*$D99,IF($C99=HG$17,$G$6*$D99,""))</f>
        <v>15744.31728264728</v>
      </c>
      <c r="HH99" s="34">
        <f>IF(HG99&lt;&gt;"",HLOOKUP(COUNT($DW99:HG99)+1,$G$4:$CX$8,HH$14,0)*$D99,IF($C99=HH$17,$G$6*$D99,""))</f>
        <v>17948.521702217906</v>
      </c>
      <c r="HI99" s="34">
        <f>IF(HH99&lt;&gt;"",HLOOKUP(COUNT($DW99:HH99)+1,$G$4:$CX$8,HI$14,0)*$D99,IF($C99=HI$17,$G$6*$D99,""))</f>
        <v>20281.829523506218</v>
      </c>
      <c r="HJ99" s="34">
        <f>IF(HI99&lt;&gt;"",HLOOKUP(COUNT($DW99:HI99)+1,$G$4:$CX$8,HJ$14,0)*$D99,IF($C99=HJ$17,$G$6*$D99,""))</f>
        <v>22512.830771091903</v>
      </c>
      <c r="HK99" s="34">
        <f>IF(HJ99&lt;&gt;"",HLOOKUP(COUNT($DW99:HJ99)+1,$G$4:$CX$8,HK$14,0)*$D99,IF($C99=HK$17,$G$6*$D99,""))</f>
        <v>24764.113848201101</v>
      </c>
      <c r="HL99" s="34">
        <f>IF(HK99&lt;&gt;"",HLOOKUP(COUNT($DW99:HK99)+1,$G$4:$CX$8,HL$14,0)*$D99,IF($C99=HL$17,$G$6*$D99,""))</f>
        <v>18573.085386150833</v>
      </c>
      <c r="HM99" s="34">
        <f>IF(HL99&lt;&gt;"",HLOOKUP(COUNT($DW99:HL99)+1,$G$4:$CX$8,HM$14,0)*$D99,IF($C99=HM$17,$G$6*$D99,""))</f>
        <v>17644.431116843283</v>
      </c>
      <c r="HN99" s="34">
        <f>IF(HM99&lt;&gt;"",HLOOKUP(COUNT($DW99:HM99)+1,$G$4:$CX$8,HN$14,0)*$D99,IF($C99=HN$17,$G$6*$D99,""))</f>
        <v>19408.874228527617</v>
      </c>
      <c r="HO99" s="34">
        <f>IF(HN99&lt;&gt;"",HLOOKUP(COUNT($DW99:HN99)+1,$G$4:$CX$8,HO$14,0)*$D99,IF($C99=HO$17,$G$6*$D99,""))</f>
        <v>21349.761651380388</v>
      </c>
      <c r="HP99" s="34">
        <f>IF(HO99&lt;&gt;"",HLOOKUP(COUNT($DW99:HO99)+1,$G$4:$CX$8,HP$14,0)*$D99,IF($C99=HP$17,$G$6*$D99,""))</f>
        <v>23484.73781651842</v>
      </c>
      <c r="HQ99" s="34">
        <f>IF(HP99&lt;&gt;"",HLOOKUP(COUNT($DW99:HP99)+1,$G$4:$CX$8,HQ$14,0)*$D99,IF($C99=HQ$17,$G$6*$D99,""))</f>
        <v>25833.211598170259</v>
      </c>
      <c r="HR99" s="34">
        <f>IF(HQ99&lt;&gt;"",HLOOKUP(COUNT($DW99:HQ99)+1,$G$4:$CX$8,HR$14,0)*$D99,IF($C99=HR$17,$G$6*$D99,""))</f>
        <v>24541.551018261736</v>
      </c>
      <c r="HS99" s="34">
        <f>IF(HR99&lt;&gt;"",HLOOKUP(COUNT($DW99:HR99)+1,$G$4:$CX$8,HS$14,0)*$D99,IF($C99=HS$17,$G$6*$D99,""))</f>
        <v>23314.473467348653</v>
      </c>
      <c r="HT99" s="34">
        <f>IF(HS99&lt;&gt;"",HLOOKUP(COUNT($DW99:HS99)+1,$G$4:$CX$8,HT$14,0)*$D99,IF($C99=HT$17,$G$6*$D99,""))</f>
        <v>24946.486610063057</v>
      </c>
      <c r="HU99" s="34">
        <f>IF(HT99&lt;&gt;"",HLOOKUP(COUNT($DW99:HT99)+1,$G$4:$CX$8,HU$14,0)*$D99,IF($C99=HU$17,$G$6*$D99,""))</f>
        <v>26692.740672767472</v>
      </c>
      <c r="HV99" s="34">
        <f>IF(HU99&lt;&gt;"",HLOOKUP(COUNT($DW99:HU99)+1,$G$4:$CX$8,HV$14,0)*$D99,IF($C99=HV$17,$G$6*$D99,""))</f>
        <v>28561.232519861194</v>
      </c>
      <c r="HW99" s="34">
        <f>IF(HV99&lt;&gt;"",HLOOKUP(COUNT($DW99:HV99)+1,$G$4:$CX$8,HW$14,0)*$D99,IF($C99=HW$17,$G$6*$D99,""))</f>
        <v>31417.355771847309</v>
      </c>
      <c r="HX99" s="34">
        <f>IF(HW99&lt;&gt;"",HLOOKUP(COUNT($DW99:HW99)+1,$G$4:$CX$8,HX$14,0)*$D99,IF($C99=HX$17,$G$6*$D99,""))</f>
        <v>26704.75240607022</v>
      </c>
      <c r="HY99" s="34">
        <f>IF(HX99&lt;&gt;"",HLOOKUP(COUNT($DW99:HX99)+1,$G$4:$CX$8,HY$14,0)*$D99,IF($C99=HY$17,$G$6*$D99,""))</f>
        <v>25369.514785766714</v>
      </c>
      <c r="HZ99" s="34">
        <f>IF(HY99&lt;&gt;"",HLOOKUP(COUNT($DW99:HY99)+1,$G$4:$CX$8,HZ$14,0)*$D99,IF($C99=HZ$17,$G$6*$D99,""))</f>
        <v>26637.990525055047</v>
      </c>
      <c r="IA99" s="34">
        <f>IF(HZ99&lt;&gt;"",HLOOKUP(COUNT($DW99:HZ99)+1,$G$4:$CX$8,IA$14,0)*$D99,IF($C99=IA$17,$G$6*$D99,""))</f>
        <v>27969.890051307804</v>
      </c>
      <c r="IB99" s="34">
        <f>IF(IA99&lt;&gt;"",HLOOKUP(COUNT($DW99:IA99)+1,$G$4:$CX$8,IB$14,0)*$D99,IF($C99=IB$17,$G$6*$D99,""))</f>
        <v>29368.38455387318</v>
      </c>
      <c r="IC99" s="34">
        <f>IF(IB99&lt;&gt;"",HLOOKUP(COUNT($DW99:IB99)+1,$G$4:$CX$8,IC$14,0)*$D99,IF($C99=IC$17,$G$6*$D99,""))</f>
        <v>31424.171472644306</v>
      </c>
      <c r="ID99" s="34">
        <f>IF(IC99&lt;&gt;"",HLOOKUP(COUNT($DW99:IC99)+1,$G$4:$CX$8,ID$14,0)*$D99,IF($C99=ID$17,$G$6*$D99,""))</f>
        <v>28281.754325379879</v>
      </c>
      <c r="IE99" s="34">
        <f>IF(ID99&lt;&gt;"",HLOOKUP(COUNT($DW99:ID99)+1,$G$4:$CX$8,IE$14,0)*$D99,IF($C99=IE$17,$G$6*$D99,""))</f>
        <v>25453.578892841902</v>
      </c>
      <c r="IF99" s="34">
        <f>IF(IE99&lt;&gt;"",HLOOKUP(COUNT($DW99:IE99)+1,$G$4:$CX$8,IF$14,0)*$D99,IF($C99=IF$17,$G$6*$D99,""))</f>
        <v>27235.329415340824</v>
      </c>
      <c r="IG99" s="34">
        <f>IF(IF99&lt;&gt;"",HLOOKUP(COUNT($DW99:IF99)+1,$G$4:$CX$8,IG$14,0)*$D99,IF($C99=IG$17,$G$6*$D99,""))</f>
        <v>29141.802474414675</v>
      </c>
      <c r="IH99" s="34">
        <f>IF(IG99&lt;&gt;"",HLOOKUP(COUNT($DW99:IG99)+1,$G$4:$CX$8,IH$14,0)*$D99,IF($C99=IH$17,$G$6*$D99,""))</f>
        <v>31181.728647623713</v>
      </c>
      <c r="II99" s="34">
        <f>IF(IH99&lt;&gt;"",HLOOKUP(COUNT($DW99:IH99)+1,$G$4:$CX$8,II$14,0)*$D99,IF($C99=II$17,$G$6*$D99,""))</f>
        <v>33676.266939433612</v>
      </c>
      <c r="IJ99" s="34">
        <f>IF(II99&lt;&gt;"",HLOOKUP(COUNT($DW99:II99)+1,$G$4:$CX$8,IJ$14,0)*$D99,IF($C99=IJ$17,$G$6*$D99,""))</f>
        <v>28961.589567912906</v>
      </c>
      <c r="IK99" s="34">
        <f>IF(IJ99&lt;&gt;"",HLOOKUP(COUNT($DW99:IJ99)+1,$G$4:$CX$8,IK$14,0)*$D99,IF($C99=IK$17,$G$6*$D99,""))</f>
        <v>27513.510089517258</v>
      </c>
      <c r="IL99" s="34">
        <f>IF(IK99&lt;&gt;"",HLOOKUP(COUNT($DW99:IK99)+1,$G$4:$CX$8,IL$14,0)*$D99,IF($C99=IL$17,$G$6*$D99,""))</f>
        <v>28889.18559399313</v>
      </c>
      <c r="IM99" s="34">
        <f>IF(IL99&lt;&gt;"",HLOOKUP(COUNT($DW99:IL99)+1,$G$4:$CX$8,IM$14,0)*$D99,IF($C99=IM$17,$G$6*$D99,""))</f>
        <v>30333.644873692774</v>
      </c>
      <c r="IO99" s="34" t="str">
        <f>IF(IN99&lt;&gt;"",HLOOKUP(COUNT($IN99:IN99)+1,$G$4:$EH$8,IO$14,0)*$D99,IF($C99=IO$17,$G$7*$D99,""))</f>
        <v/>
      </c>
      <c r="IP99" s="34" t="str">
        <f>IF(IO99&lt;&gt;"",HLOOKUP(COUNT($IN99:IO99)+1,$G$4:$EH$8,IP$14,0)*$D99,IF($C99=IP$17,$G$7*$D99,""))</f>
        <v/>
      </c>
      <c r="IQ99" s="34" t="str">
        <f>IF(IP99&lt;&gt;"",HLOOKUP(COUNT($IN99:IP99)+1,$G$4:$EH$8,IQ$14,0)*$D99,IF($C99=IQ$17,$G$7*$D99,""))</f>
        <v/>
      </c>
      <c r="IR99" s="34" t="str">
        <f>IF(IQ99&lt;&gt;"",HLOOKUP(COUNT($IN99:IQ99)+1,$G$4:$EH$8,IR$14,0)*$D99,IF($C99=IR$17,$G$7*$D99,""))</f>
        <v/>
      </c>
      <c r="IS99" s="34" t="str">
        <f>IF(IR99&lt;&gt;"",HLOOKUP(COUNT($IN99:IR99)+1,$G$4:$EH$8,IS$14,0)*$D99,IF($C99=IS$17,$G$7*$D99,""))</f>
        <v/>
      </c>
      <c r="IT99" s="34" t="str">
        <f>IF(IS99&lt;&gt;"",HLOOKUP(COUNT($IN99:IS99)+1,$G$4:$EH$8,IT$14,0)*$D99,IF($C99=IT$17,$G$7*$D99,""))</f>
        <v/>
      </c>
      <c r="IU99" s="34" t="str">
        <f>IF(IT99&lt;&gt;"",HLOOKUP(COUNT($IN99:IT99)+1,$G$4:$EH$8,IU$14,0)*$D99,IF($C99=IU$17,$G$7*$D99,""))</f>
        <v/>
      </c>
      <c r="IV99" s="34" t="str">
        <f>IF(IU99&lt;&gt;"",HLOOKUP(COUNT($IN99:IU99)+1,$G$4:$EH$8,IV$14,0)*$D99,IF($C99=IV$17,$G$7*$D99,""))</f>
        <v/>
      </c>
      <c r="IW99" s="34" t="str">
        <f>IF(IV99&lt;&gt;"",HLOOKUP(COUNT($IN99:IV99)+1,$G$4:$EH$8,IW$14,0)*$D99,IF($C99=IW$17,$G$7*$D99,""))</f>
        <v/>
      </c>
      <c r="IX99" s="34" t="str">
        <f>IF(IW99&lt;&gt;"",HLOOKUP(COUNT($IN99:IW99)+1,$G$4:$EH$8,IX$14,0)*$D99,IF($C99=IX$17,$G$7*$D99,""))</f>
        <v/>
      </c>
      <c r="IY99" s="34" t="str">
        <f>IF(IX99&lt;&gt;"",HLOOKUP(COUNT($IN99:IX99)+1,$G$4:$EH$8,IY$14,0)*$D99,IF($C99=IY$17,$G$7*$D99,""))</f>
        <v/>
      </c>
      <c r="IZ99" s="34" t="str">
        <f>IF(IY99&lt;&gt;"",HLOOKUP(COUNT($IN99:IY99)+1,$G$4:$EH$8,IZ$14,0)*$D99,IF($C99=IZ$17,$G$7*$D99,""))</f>
        <v/>
      </c>
      <c r="JA99" s="34" t="str">
        <f>IF(IZ99&lt;&gt;"",HLOOKUP(COUNT($IN99:IZ99)+1,$G$4:$EH$8,JA$14,0)*$D99,IF($C99=JA$17,$G$7*$D99,""))</f>
        <v/>
      </c>
      <c r="JB99" s="34" t="str">
        <f>IF(JA99&lt;&gt;"",HLOOKUP(COUNT($IN99:JA99)+1,$G$4:$EH$8,JB$14,0)*$D99,IF($C99=JB$17,$G$7*$D99,""))</f>
        <v/>
      </c>
      <c r="JC99" s="34" t="str">
        <f>IF(JB99&lt;&gt;"",HLOOKUP(COUNT($IN99:JB99)+1,$G$4:$EH$8,JC$14,0)*$D99,IF($C99=JC$17,$G$7*$D99,""))</f>
        <v/>
      </c>
      <c r="JD99" s="34" t="str">
        <f>IF(JC99&lt;&gt;"",HLOOKUP(COUNT($IN99:JC99)+1,$G$4:$EH$8,JD$14,0)*$D99,IF($C99=JD$17,$G$7*$D99,""))</f>
        <v/>
      </c>
      <c r="JE99" s="34" t="str">
        <f>IF(JD99&lt;&gt;"",HLOOKUP(COUNT($IN99:JD99)+1,$G$4:$EH$8,JE$14,0)*$D99,IF($C99=JE$17,$G$7*$D99,""))</f>
        <v/>
      </c>
      <c r="JF99" s="34" t="str">
        <f>IF(JE99&lt;&gt;"",HLOOKUP(COUNT($IN99:JE99)+1,$G$4:$EH$8,JF$14,0)*$D99,IF($C99=JF$17,$G$7*$D99,""))</f>
        <v/>
      </c>
      <c r="JG99" s="34" t="str">
        <f>IF(JF99&lt;&gt;"",HLOOKUP(COUNT($IN99:JF99)+1,$G$4:$EH$8,JG$14,0)*$D99,IF($C99=JG$17,$G$7*$D99,""))</f>
        <v/>
      </c>
      <c r="JH99" s="34" t="str">
        <f>IF(JG99&lt;&gt;"",HLOOKUP(COUNT($IN99:JG99)+1,$G$4:$EH$8,JH$14,0)*$D99,IF($C99=JH$17,$G$7*$D99,""))</f>
        <v/>
      </c>
      <c r="JI99" s="34" t="str">
        <f>IF(JH99&lt;&gt;"",HLOOKUP(COUNT($IN99:JH99)+1,$G$4:$EH$8,JI$14,0)*$D99,IF($C99=JI$17,$G$7*$D99,""))</f>
        <v/>
      </c>
      <c r="JJ99" s="34" t="str">
        <f>IF(JI99&lt;&gt;"",HLOOKUP(COUNT($IN99:JI99)+1,$G$4:$EH$8,JJ$14,0)*$D99,IF($C99=JJ$17,$G$7*$D99,""))</f>
        <v/>
      </c>
      <c r="JK99" s="34" t="str">
        <f>IF(JJ99&lt;&gt;"",HLOOKUP(COUNT($IN99:JJ99)+1,$G$4:$EH$8,JK$14,0)*$D99,IF($C99=JK$17,$G$7*$D99,""))</f>
        <v/>
      </c>
      <c r="JL99" s="34" t="str">
        <f>IF(JK99&lt;&gt;"",HLOOKUP(COUNT($IN99:JK99)+1,$G$4:$EH$8,JL$14,0)*$D99,IF($C99=JL$17,$G$7*$D99,""))</f>
        <v/>
      </c>
      <c r="JM99" s="34" t="str">
        <f>IF(JL99&lt;&gt;"",HLOOKUP(COUNT($IN99:JL99)+1,$G$4:$EH$8,JM$14,0)*$D99,IF($C99=JM$17,$G$7*$D99,""))</f>
        <v/>
      </c>
      <c r="JN99" s="34" t="str">
        <f>IF(JM99&lt;&gt;"",HLOOKUP(COUNT($IN99:JM99)+1,$G$4:$EH$8,JN$14,0)*$D99,IF($C99=JN$17,$G$7*$D99,""))</f>
        <v/>
      </c>
      <c r="JO99" s="34" t="str">
        <f>IF(JN99&lt;&gt;"",HLOOKUP(COUNT($IN99:JN99)+1,$G$4:$EH$8,JO$14,0)*$D99,IF($C99=JO$17,$G$7*$D99,""))</f>
        <v/>
      </c>
      <c r="JP99" s="34" t="str">
        <f>IF(JO99&lt;&gt;"",HLOOKUP(COUNT($IN99:JO99)+1,$G$4:$EH$8,JP$14,0)*$D99,IF($C99=JP$17,$G$7*$D99,""))</f>
        <v/>
      </c>
      <c r="JQ99" s="34" t="str">
        <f>IF(JP99&lt;&gt;"",HLOOKUP(COUNT($IN99:JP99)+1,$G$4:$EH$8,JQ$14,0)*$D99,IF($C99=JQ$17,$G$7*$D99,""))</f>
        <v/>
      </c>
      <c r="JR99" s="34" t="str">
        <f>IF(JQ99&lt;&gt;"",HLOOKUP(COUNT($IN99:JQ99)+1,$G$4:$EH$8,JR$14,0)*$D99,IF($C99=JR$17,$G$7*$D99,""))</f>
        <v/>
      </c>
      <c r="JS99" s="34" t="str">
        <f>IF(JR99&lt;&gt;"",HLOOKUP(COUNT($IN99:JR99)+1,$G$4:$EH$8,JS$14,0)*$D99,IF($C99=JS$17,$G$7*$D99,""))</f>
        <v/>
      </c>
      <c r="JT99" s="34" t="str">
        <f>IF(JS99&lt;&gt;"",HLOOKUP(COUNT($IN99:JS99)+1,$G$4:$EH$8,JT$14,0)*$D99,IF($C99=JT$17,$G$7*$D99,""))</f>
        <v/>
      </c>
      <c r="JU99" s="34" t="str">
        <f>IF(JT99&lt;&gt;"",HLOOKUP(COUNT($IN99:JT99)+1,$G$4:$EH$8,JU$14,0)*$D99,IF($C99=JU$17,$G$7*$D99,""))</f>
        <v/>
      </c>
      <c r="JV99" s="34" t="str">
        <f>IF(JU99&lt;&gt;"",HLOOKUP(COUNT($IN99:JU99)+1,$G$4:$EH$8,JV$14,0)*$D99,IF($C99=JV$17,$G$7*$D99,""))</f>
        <v/>
      </c>
      <c r="JW99" s="34" t="str">
        <f>IF(JV99&lt;&gt;"",HLOOKUP(COUNT($IN99:JV99)+1,$G$4:$EH$8,JW$14,0)*$D99,IF($C99=JW$17,$G$7*$D99,""))</f>
        <v/>
      </c>
      <c r="JX99" s="34" t="str">
        <f>IF(JW99&lt;&gt;"",HLOOKUP(COUNT($IN99:JW99)+1,$G$4:$EH$8,JX$14,0)*$D99,IF($C99=JX$17,$G$7*$D99,""))</f>
        <v/>
      </c>
      <c r="JY99" s="34" t="str">
        <f>IF(JX99&lt;&gt;"",HLOOKUP(COUNT($IN99:JX99)+1,$G$4:$EH$8,JY$14,0)*$D99,IF($C99=JY$17,$G$7*$D99,""))</f>
        <v/>
      </c>
      <c r="JZ99" s="34" t="str">
        <f>IF(JY99&lt;&gt;"",HLOOKUP(COUNT($IN99:JY99)+1,$G$4:$EH$8,JZ$14,0)*$D99,IF($C99=JZ$17,$G$7*$D99,""))</f>
        <v/>
      </c>
      <c r="KA99" s="34" t="str">
        <f>IF(JZ99&lt;&gt;"",HLOOKUP(COUNT($IN99:JZ99)+1,$G$4:$EH$8,KA$14,0)*$D99,IF($C99=KA$17,$G$7*$D99,""))</f>
        <v/>
      </c>
      <c r="KB99" s="34" t="str">
        <f>IF(KA99&lt;&gt;"",HLOOKUP(COUNT($IN99:KA99)+1,$G$4:$EH$8,KB$14,0)*$D99,IF($C99=KB$17,$G$7*$D99,""))</f>
        <v/>
      </c>
      <c r="KC99" s="34" t="str">
        <f>IF(KB99&lt;&gt;"",HLOOKUP(COUNT($IN99:KB99)+1,$G$4:$EH$8,KC$14,0)*$D99,IF($C99=KC$17,$G$7*$D99,""))</f>
        <v/>
      </c>
      <c r="KD99" s="34" t="str">
        <f>IF(KC99&lt;&gt;"",HLOOKUP(COUNT($IN99:KC99)+1,$G$4:$EH$8,KD$14,0)*$D99,IF($C99=KD$17,$G$7*$D99,""))</f>
        <v/>
      </c>
      <c r="KE99" s="34" t="str">
        <f>IF(KD99&lt;&gt;"",HLOOKUP(COUNT($IN99:KD99)+1,$G$4:$EH$8,KE$14,0)*$D99,IF($C99=KE$17,$G$7*$D99,""))</f>
        <v/>
      </c>
      <c r="KF99" s="34" t="str">
        <f>IF(KE99&lt;&gt;"",HLOOKUP(COUNT($IN99:KE99)+1,$G$4:$EH$8,KF$14,0)*$D99,IF($C99=KF$17,$G$7*$D99,""))</f>
        <v/>
      </c>
      <c r="KG99" s="34" t="str">
        <f>IF(KF99&lt;&gt;"",HLOOKUP(COUNT($IN99:KF99)+1,$G$4:$EH$8,KG$14,0)*$D99,IF($C99=KG$17,$G$7*$D99,""))</f>
        <v/>
      </c>
      <c r="KH99" s="34" t="str">
        <f>IF(KG99&lt;&gt;"",HLOOKUP(COUNT($IN99:KG99)+1,$G$4:$EH$8,KH$14,0)*$D99,IF($C99=KH$17,$G$7*$D99,""))</f>
        <v/>
      </c>
      <c r="KI99" s="34" t="str">
        <f>IF(KH99&lt;&gt;"",HLOOKUP(COUNT($IN99:KH99)+1,$G$4:$EH$8,KI$14,0)*$D99,IF($C99=KI$17,$G$7*$D99,""))</f>
        <v/>
      </c>
      <c r="KJ99" s="34" t="str">
        <f>IF(KI99&lt;&gt;"",HLOOKUP(COUNT($IN99:KI99)+1,$G$4:$EH$8,KJ$14,0)*$D99,IF($C99=KJ$17,$G$7*$D99,""))</f>
        <v/>
      </c>
      <c r="KK99" s="34" t="str">
        <f>IF(KJ99&lt;&gt;"",HLOOKUP(COUNT($IN99:KJ99)+1,$G$4:$EH$8,KK$14,0)*$D99,IF($C99=KK$17,$G$7*$D99,""))</f>
        <v/>
      </c>
      <c r="KL99" s="34" t="str">
        <f>IF(KK99&lt;&gt;"",HLOOKUP(COUNT($IN99:KK99)+1,$G$4:$EH$8,KL$14,0)*$D99,IF($C99=KL$17,$G$7*$D99,""))</f>
        <v/>
      </c>
      <c r="KM99" s="34" t="str">
        <f>IF(KL99&lt;&gt;"",HLOOKUP(COUNT($IN99:KL99)+1,$G$4:$EH$8,KM$14,0)*$D99,IF($C99=KM$17,$G$7*$D99,""))</f>
        <v/>
      </c>
      <c r="KN99" s="34" t="str">
        <f>IF(KM99&lt;&gt;"",HLOOKUP(COUNT($IN99:KM99)+1,$G$4:$EH$8,KN$14,0)*$D99,IF($C99=KN$17,$G$7*$D99,""))</f>
        <v/>
      </c>
      <c r="KO99" s="34" t="str">
        <f>IF(KN99&lt;&gt;"",HLOOKUP(COUNT($IN99:KN99)+1,$G$4:$EH$8,KO$14,0)*$D99,IF($C99=KO$17,$G$7*$D99,""))</f>
        <v/>
      </c>
      <c r="KP99" s="34" t="str">
        <f>IF(KO99&lt;&gt;"",HLOOKUP(COUNT($IN99:KO99)+1,$G$4:$EH$8,KP$14,0)*$D99,IF($C99=KP$17,$G$7*$D99,""))</f>
        <v/>
      </c>
      <c r="KQ99" s="34" t="str">
        <f>IF(KP99&lt;&gt;"",HLOOKUP(COUNT($IN99:KP99)+1,$G$4:$EH$8,KQ$14,0)*$D99,IF($C99=KQ$17,$G$7*$D99,""))</f>
        <v/>
      </c>
      <c r="KR99" s="34" t="str">
        <f>IF(KQ99&lt;&gt;"",HLOOKUP(COUNT($IN99:KQ99)+1,$G$4:$EH$8,KR$14,0)*$D99,IF($C99=KR$17,$G$7*$D99,""))</f>
        <v/>
      </c>
      <c r="KS99" s="34" t="str">
        <f>IF(KR99&lt;&gt;"",HLOOKUP(COUNT($IN99:KR99)+1,$G$4:$EH$8,KS$14,0)*$D99,IF($C99=KS$17,$G$7*$D99,""))</f>
        <v/>
      </c>
      <c r="KT99" s="34" t="str">
        <f>IF(KS99&lt;&gt;"",HLOOKUP(COUNT($IN99:KS99)+1,$G$4:$EH$8,KT$14,0)*$D99,IF($C99=KT$17,$G$7*$D99,""))</f>
        <v/>
      </c>
      <c r="KU99" s="34" t="str">
        <f>IF(KT99&lt;&gt;"",HLOOKUP(COUNT($IN99:KT99)+1,$G$4:$EH$8,KU$14,0)*$D99,IF($C99=KU$17,$G$7*$D99,""))</f>
        <v/>
      </c>
      <c r="KV99" s="34" t="str">
        <f>IF(KU99&lt;&gt;"",HLOOKUP(COUNT($IN99:KU99)+1,$G$4:$EH$8,KV$14,0)*$D99,IF($C99=KV$17,$G$7*$D99,""))</f>
        <v/>
      </c>
      <c r="KW99" s="34" t="str">
        <f>IF(KV99&lt;&gt;"",HLOOKUP(COUNT($IN99:KV99)+1,$G$4:$EH$8,KW$14,0)*$D99,IF($C99=KW$17,$G$7*$D99,""))</f>
        <v/>
      </c>
      <c r="KX99" s="34" t="str">
        <f>IF(KW99&lt;&gt;"",HLOOKUP(COUNT($IN99:KW99)+1,$G$4:$EH$8,KX$14,0)*$D99,IF($C99=KX$17,$G$7*$D99,""))</f>
        <v/>
      </c>
      <c r="KY99" s="34" t="str">
        <f>IF(KX99&lt;&gt;"",HLOOKUP(COUNT($IN99:KX99)+1,$G$4:$EH$8,KY$14,0)*$D99,IF($C99=KY$17,$G$7*$D99,""))</f>
        <v/>
      </c>
      <c r="KZ99" s="34" t="str">
        <f>IF(KY99&lt;&gt;"",HLOOKUP(COUNT($IN99:KY99)+1,$G$4:$EH$8,KZ$14,0)*$D99,IF($C99=KZ$17,$G$7*$D99,""))</f>
        <v/>
      </c>
      <c r="LA99" s="34" t="str">
        <f>IF(KZ99&lt;&gt;"",HLOOKUP(COUNT($IN99:KZ99)+1,$G$4:$EH$8,LA$14,0)*$D99,IF($C99=LA$17,$G$7*$D99,""))</f>
        <v/>
      </c>
      <c r="LB99" s="34" t="str">
        <f>IF(LA99&lt;&gt;"",HLOOKUP(COUNT($IN99:LA99)+1,$G$4:$EH$8,LB$14,0)*$D99,IF($C99=LB$17,$G$7*$D99,""))</f>
        <v/>
      </c>
      <c r="LC99" s="34" t="str">
        <f>IF(LB99&lt;&gt;"",HLOOKUP(COUNT($IN99:LB99)+1,$G$4:$EH$8,LC$14,0)*$D99,IF($C99=LC$17,$G$7*$D99,""))</f>
        <v/>
      </c>
      <c r="LD99" s="34" t="str">
        <f>IF(LC99&lt;&gt;"",HLOOKUP(COUNT($IN99:LC99)+1,$G$4:$EH$8,LD$14,0)*$D99,IF($C99=LD$17,$G$7*$D99,""))</f>
        <v/>
      </c>
      <c r="LE99" s="34" t="str">
        <f>IF(LD99&lt;&gt;"",HLOOKUP(COUNT($IN99:LD99)+1,$G$4:$EH$8,LE$14,0)*$D99,IF($C99=LE$17,$G$7*$D99,""))</f>
        <v/>
      </c>
      <c r="LF99" s="34" t="str">
        <f>IF(LE99&lt;&gt;"",HLOOKUP(COUNT($IN99:LE99)+1,$G$4:$EH$8,LF$14,0)*$D99,IF($C99=LF$17,$G$7*$D99,""))</f>
        <v/>
      </c>
      <c r="LG99" s="34" t="str">
        <f>IF(LF99&lt;&gt;"",HLOOKUP(COUNT($IN99:LF99)+1,$G$4:$EH$8,LG$14,0)*$D99,IF($C99=LG$17,$G$7*$D99,""))</f>
        <v/>
      </c>
      <c r="LH99" s="34" t="str">
        <f>IF(LG99&lt;&gt;"",HLOOKUP(COUNT($IN99:LG99)+1,$G$4:$EH$8,LH$14,0)*$D99,IF($C99=LH$17,$G$7*$D99,""))</f>
        <v/>
      </c>
      <c r="LI99" s="34" t="str">
        <f>IF(LH99&lt;&gt;"",HLOOKUP(COUNT($IN99:LH99)+1,$G$4:$EH$8,LI$14,0)*$D99,IF($C99=LI$17,$G$7*$D99,""))</f>
        <v/>
      </c>
      <c r="LJ99" s="34" t="str">
        <f>IF(LI99&lt;&gt;"",HLOOKUP(COUNT($IN99:LI99)+1,$G$4:$EH$8,LJ$14,0)*$D99,IF($C99=LJ$17,$G$7*$D99,""))</f>
        <v/>
      </c>
      <c r="LK99" s="34" t="str">
        <f>IF(LJ99&lt;&gt;"",HLOOKUP(COUNT($IN99:LJ99)+1,$G$4:$EH$8,LK$14,0)*$D99,IF($C99=LK$17,$G$7*$D99,""))</f>
        <v/>
      </c>
      <c r="LL99" s="34" t="str">
        <f>IF(LK99&lt;&gt;"",HLOOKUP(COUNT($IN99:LK99)+1,$G$4:$EH$8,LL$14,0)*$D99,IF($C99=LL$17,$G$7*$D99,""))</f>
        <v/>
      </c>
      <c r="LM99" s="34" t="str">
        <f>IF(LL99&lt;&gt;"",HLOOKUP(COUNT($IN99:LL99)+1,$G$4:$EH$8,LM$14,0)*$D99,IF($C99=LM$17,$G$7*$D99,""))</f>
        <v/>
      </c>
      <c r="LN99" s="34" t="str">
        <f>IF(LM99&lt;&gt;"",HLOOKUP(COUNT($IN99:LM99)+1,$G$4:$EH$8,LN$14,0)*$D99,IF($C99=LN$17,$G$7*$D99,""))</f>
        <v/>
      </c>
      <c r="LO99" s="34" t="str">
        <f>IF(LN99&lt;&gt;"",HLOOKUP(COUNT($IN99:LN99)+1,$G$4:$EH$8,LO$14,0)*$D99,IF($C99=LO$17,$G$7*$D99,""))</f>
        <v/>
      </c>
      <c r="LP99" s="34" t="str">
        <f>IF(LO99&lt;&gt;"",HLOOKUP(COUNT($IN99:LO99)+1,$G$4:$EH$8,LP$14,0)*$D99,IF($C99=LP$17,$G$7*$D99,""))</f>
        <v/>
      </c>
      <c r="LQ99" s="34">
        <f>IF(LP99&lt;&gt;"",HLOOKUP(COUNT($IN99:LP99)+1,$G$4:$EH$8,LQ$14,0)*$D99,IF($C99=LQ$17,$G$7*$D99,""))</f>
        <v>0</v>
      </c>
      <c r="LR99" s="34">
        <f>IF(LQ99&lt;&gt;"",HLOOKUP(COUNT($IN99:LQ99)+1,$G$4:$EH$8,LR$14,0)*$D99,IF($C99=LR$17,$G$7*$D99,""))</f>
        <v>3750</v>
      </c>
      <c r="LS99" s="34">
        <f>IF(LR99&lt;&gt;"",HLOOKUP(COUNT($IN99:LR99)+1,$G$4:$EH$8,LS$14,0)*$D99,IF($C99=LS$17,$G$7*$D99,""))</f>
        <v>3750</v>
      </c>
      <c r="LT99" s="34">
        <f>IF(LS99&lt;&gt;"",HLOOKUP(COUNT($IN99:LS99)+1,$G$4:$EH$8,LT$14,0)*$D99,IF($C99=LT$17,$G$7*$D99,""))</f>
        <v>3750</v>
      </c>
      <c r="LU99" s="34">
        <f>IF(LT99&lt;&gt;"",HLOOKUP(COUNT($IN99:LT99)+1,$G$4:$EH$8,LU$14,0)*$D99,IF($C99=LU$17,$G$7*$D99,""))</f>
        <v>3750</v>
      </c>
      <c r="LV99" s="34">
        <f>IF(LU99&lt;&gt;"",HLOOKUP(COUNT($IN99:LU99)+1,$G$4:$EH$8,LV$14,0)*$D99,IF($C99=LV$17,$G$7*$D99,""))</f>
        <v>3770.1909201741591</v>
      </c>
      <c r="LW99" s="34">
        <f>IF(LV99&lt;&gt;"",HLOOKUP(COUNT($IN99:LV99)+1,$G$4:$EH$8,LW$14,0)*$D99,IF($C99=LW$17,$G$7*$D99,""))</f>
        <v>4524.2291042089882</v>
      </c>
      <c r="LX99" s="34">
        <f>IF(LW99&lt;&gt;"",HLOOKUP(COUNT($IN99:LW99)+1,$G$4:$EH$8,LX$14,0)*$D99,IF($C99=LX$17,$G$7*$D99,""))</f>
        <v>5248.1057608824267</v>
      </c>
      <c r="LY99" s="34">
        <f>IF(LX99&lt;&gt;"",HLOOKUP(COUNT($IN99:LX99)+1,$G$4:$EH$8,LY$14,0)*$D99,IF($C99=LY$17,$G$7*$D99,""))</f>
        <v>5982.8405674059686</v>
      </c>
      <c r="LZ99" s="34">
        <f>IF(LY99&lt;&gt;"",HLOOKUP(COUNT($IN99:LY99)+1,$G$4:$EH$8,LZ$14,0)*$D99,IF($C99=LZ$17,$G$7*$D99,""))</f>
        <v>6760.6098411687399</v>
      </c>
      <c r="MA99" s="34">
        <f>IF(LZ99&lt;&gt;"",HLOOKUP(COUNT($IN99:LZ99)+1,$G$4:$EH$8,MA$14,0)*$D99,IF($C99=MA$17,$G$7*$D99,""))</f>
        <v>7504.2769236973027</v>
      </c>
      <c r="MB99" s="34">
        <f>IF(MA99&lt;&gt;"",HLOOKUP(COUNT($IN99:MA99)+1,$G$4:$EH$8,MB$14,0)*$D99,IF($C99=MB$17,$G$7*$D99,""))</f>
        <v>8254.7046160670325</v>
      </c>
      <c r="MC99" s="34">
        <f>IF(MB99&lt;&gt;"",HLOOKUP(COUNT($IN99:MB99)+1,$G$4:$EH$8,MC$14,0)*$D99,IF($C99=MC$17,$G$7*$D99,""))</f>
        <v>6191.0284620502789</v>
      </c>
      <c r="MD99" s="34">
        <f>IF(MC99&lt;&gt;"",HLOOKUP(COUNT($IN99:MC99)+1,$G$4:$EH$8,MD$14,0)*$D99,IF($C99=MD$17,$G$7*$D99,""))</f>
        <v>5881.4770389477608</v>
      </c>
      <c r="ME99" s="34">
        <f>IF(MD99&lt;&gt;"",HLOOKUP(COUNT($IN99:MD99)+1,$G$4:$EH$8,ME$14,0)*$D99,IF($C99=ME$17,$G$7*$D99,""))</f>
        <v>6469.6247428425395</v>
      </c>
      <c r="MF99" s="34">
        <f>IF(ME99&lt;&gt;"",HLOOKUP(COUNT($IN99:ME99)+1,$G$4:$EH$8,MF$14,0)*$D99,IF($C99=MF$17,$G$7*$D99,""))</f>
        <v>7116.5872171267965</v>
      </c>
      <c r="MG99" s="34">
        <f>IF(MF99&lt;&gt;"",HLOOKUP(COUNT($IN99:MF99)+1,$G$4:$EH$8,MG$14,0)*$D99,IF($C99=MG$17,$G$7*$D99,""))</f>
        <v>7828.2459388394727</v>
      </c>
      <c r="MH99" s="34">
        <f>IF(MG99&lt;&gt;"",HLOOKUP(COUNT($IN99:MG99)+1,$G$4:$EH$8,MH$14,0)*$D99,IF($C99=MH$17,$G$7*$D99,""))</f>
        <v>8611.0705327234209</v>
      </c>
      <c r="MI99" s="34">
        <f>IF(MH99&lt;&gt;"",HLOOKUP(COUNT($IN99:MH99)+1,$G$4:$EH$8,MI$14,0)*$D99,IF($C99=MI$17,$G$7*$D99,""))</f>
        <v>8180.517006087246</v>
      </c>
      <c r="MJ99" s="34">
        <f>IF(MI99&lt;&gt;"",HLOOKUP(COUNT($IN99:MI99)+1,$G$4:$EH$8,MJ$14,0)*$D99,IF($C99=MJ$17,$G$7*$D99,""))</f>
        <v>7771.4911557828855</v>
      </c>
      <c r="MK99" s="34">
        <f>IF(MJ99&lt;&gt;"",HLOOKUP(COUNT($IN99:MJ99)+1,$G$4:$EH$8,MK$14,0)*$D99,IF($C99=MK$17,$G$7*$D99,""))</f>
        <v>8315.4955366876875</v>
      </c>
      <c r="ML99" s="34">
        <f>IF(MK99&lt;&gt;"",HLOOKUP(COUNT($IN99:MK99)+1,$G$4:$EH$8,ML$14,0)*$D99,IF($C99=ML$17,$G$7*$D99,""))</f>
        <v>8897.5802242558239</v>
      </c>
      <c r="MM99" s="34">
        <f>IF(ML99&lt;&gt;"",HLOOKUP(COUNT($IN99:ML99)+1,$G$4:$EH$8,MM$14,0)*$D99,IF($C99=MM$17,$G$7*$D99,""))</f>
        <v>9520.4108399537326</v>
      </c>
      <c r="MN99" s="34">
        <f>IF(MM99&lt;&gt;"",HLOOKUP(COUNT($IN99:MM99)+1,$G$4:$EH$8,MN$14,0)*$D99,IF($C99=MN$17,$G$7*$D99,""))</f>
        <v>10472.451923949104</v>
      </c>
      <c r="MO99" s="34">
        <f>IF(MN99&lt;&gt;"",HLOOKUP(COUNT($IN99:MN99)+1,$G$4:$EH$8,MO$14,0)*$D99,IF($C99=MO$17,$G$7*$D99,""))</f>
        <v>8901.5841353567412</v>
      </c>
      <c r="MP99" s="34">
        <f>IF(MO99&lt;&gt;"",HLOOKUP(COUNT($IN99:MO99)+1,$G$4:$EH$8,MP$14,0)*$D99,IF($C99=MP$17,$G$7*$D99,""))</f>
        <v>8456.5049285889054</v>
      </c>
      <c r="MQ99" s="34">
        <f>IF(MP99&lt;&gt;"",HLOOKUP(COUNT($IN99:MP99)+1,$G$4:$EH$8,MQ$14,0)*$D99,IF($C99=MQ$17,$G$7*$D99,""))</f>
        <v>8879.3301750183509</v>
      </c>
      <c r="MR99" s="34">
        <f>IF(MQ99&lt;&gt;"",HLOOKUP(COUNT($IN99:MQ99)+1,$G$4:$EH$8,MR$14,0)*$D99,IF($C99=MR$17,$G$7*$D99,""))</f>
        <v>9323.2966837692693</v>
      </c>
      <c r="MS99" s="34">
        <f>IF(MR99&lt;&gt;"",HLOOKUP(COUNT($IN99:MR99)+1,$G$4:$EH$8,MS$14,0)*$D99,IF($C99=MS$17,$G$7*$D99,""))</f>
        <v>9789.4615179577268</v>
      </c>
      <c r="MT99" s="34">
        <f>IF(MS99&lt;&gt;"",HLOOKUP(COUNT($IN99:MS99)+1,$G$4:$EH$8,MT$14,0)*$D99,IF($C99=MT$17,$G$7*$D99,""))</f>
        <v>10474.723824214771</v>
      </c>
      <c r="MU99" s="34">
        <f>IF(MT99&lt;&gt;"",HLOOKUP(COUNT($IN99:MT99)+1,$G$4:$EH$8,MU$14,0)*$D99,IF($C99=MU$17,$G$7*$D99,""))</f>
        <v>9427.2514417932944</v>
      </c>
      <c r="MV99" s="34">
        <f>IF(MU99&lt;&gt;"",HLOOKUP(COUNT($IN99:MU99)+1,$G$4:$EH$8,MV$14,0)*$D99,IF($C99=MV$17,$G$7*$D99,""))</f>
        <v>8484.5262976139675</v>
      </c>
      <c r="MW99" s="34">
        <f>IF(MV99&lt;&gt;"",HLOOKUP(COUNT($IN99:MV99)+1,$G$4:$EH$8,MW$14,0)*$D99,IF($C99=MW$17,$G$7*$D99,""))</f>
        <v>9078.4431384469426</v>
      </c>
      <c r="MX99" s="34">
        <f>IF(MW99&lt;&gt;"",HLOOKUP(COUNT($IN99:MW99)+1,$G$4:$EH$8,MX$14,0)*$D99,IF($C99=MX$17,$G$7*$D99,""))</f>
        <v>9713.934158138225</v>
      </c>
      <c r="MY99" s="34">
        <f>IF(MX99&lt;&gt;"",HLOOKUP(COUNT($IN99:MX99)+1,$G$4:$EH$8,MY$14,0)*$D99,IF($C99=MY$17,$G$7*$D99,""))</f>
        <v>10393.909549207907</v>
      </c>
      <c r="MZ99" s="34">
        <f>IF(MY99&lt;&gt;"",HLOOKUP(COUNT($IN99:MY99)+1,$G$4:$EH$8,MZ$14,0)*$D99,IF($C99=MZ$17,$G$7*$D99,""))</f>
        <v>11225.422313144538</v>
      </c>
      <c r="NA99" s="34">
        <f>IF(MZ99&lt;&gt;"",HLOOKUP(COUNT($IN99:MZ99)+1,$G$4:$EH$8,NA$14,0)*$D99,IF($C99=NA$17,$G$7*$D99,""))</f>
        <v>9653.8631893043039</v>
      </c>
      <c r="NB99" s="34">
        <f>IF(NA99&lt;&gt;"",HLOOKUP(COUNT($IN99:NA99)+1,$G$4:$EH$8,NB$14,0)*$D99,IF($C99=NB$17,$G$7*$D99,""))</f>
        <v>9171.1700298390861</v>
      </c>
      <c r="NC99" s="34">
        <f>IF(NB99&lt;&gt;"",HLOOKUP(COUNT($IN99:NB99)+1,$G$4:$EH$8,NC$14,0)*$D99,IF($C99=NC$17,$G$7*$D99,""))</f>
        <v>9629.728531331044</v>
      </c>
      <c r="ND99" s="34">
        <f>IF(NC99&lt;&gt;"",HLOOKUP(COUNT($IN99:NC99)+1,$G$4:$EH$8,ND$14,0)*$D99,IF($C99=ND$17,$G$7*$D99,""))</f>
        <v>10111.214957897593</v>
      </c>
      <c r="NF99" s="34" t="str">
        <f>IF(NE99&lt;&gt;"",HLOOKUP(COUNT($NE99:NE99)+1,$G$4:$EH$8,NF$14,0)*$D99,IF($C99=NF$17,$G$8*$D99,""))</f>
        <v/>
      </c>
      <c r="NG99" s="34" t="str">
        <f>IF(NF99&lt;&gt;"",HLOOKUP(COUNT($NE99:NF99)+1,$G$4:$EH$8,NG$14,0)*$D99,IF($C99=NG$17,$G$8*$D99,""))</f>
        <v/>
      </c>
      <c r="NH99" s="34" t="str">
        <f>IF(NG99&lt;&gt;"",HLOOKUP(COUNT($NE99:NG99)+1,$G$4:$EH$8,NH$14,0)*$D99,IF($C99=NH$17,$G$8*$D99,""))</f>
        <v/>
      </c>
      <c r="NI99" s="34" t="str">
        <f>IF(NH99&lt;&gt;"",HLOOKUP(COUNT($NE99:NH99)+1,$G$4:$EH$8,NI$14,0)*$D99,IF($C99=NI$17,$G$8*$D99,""))</f>
        <v/>
      </c>
      <c r="NJ99" s="34" t="str">
        <f>IF(NI99&lt;&gt;"",HLOOKUP(COUNT($NE99:NI99)+1,$G$4:$EH$8,NJ$14,0)*$D99,IF($C99=NJ$17,$G$8*$D99,""))</f>
        <v/>
      </c>
      <c r="NK99" s="34" t="str">
        <f>IF(NJ99&lt;&gt;"",HLOOKUP(COUNT($NE99:NJ99)+1,$G$4:$EH$8,NK$14,0)*$D99,IF($C99=NK$17,$G$8*$D99,""))</f>
        <v/>
      </c>
      <c r="NL99" s="34" t="str">
        <f>IF(NK99&lt;&gt;"",HLOOKUP(COUNT($NE99:NK99)+1,$G$4:$EH$8,NL$14,0)*$D99,IF($C99=NL$17,$G$8*$D99,""))</f>
        <v/>
      </c>
      <c r="NM99" s="34" t="str">
        <f>IF(NL99&lt;&gt;"",HLOOKUP(COUNT($NE99:NL99)+1,$G$4:$EH$8,NM$14,0)*$D99,IF($C99=NM$17,$G$8*$D99,""))</f>
        <v/>
      </c>
      <c r="NN99" s="34" t="str">
        <f>IF(NM99&lt;&gt;"",HLOOKUP(COUNT($NE99:NM99)+1,$G$4:$EH$8,NN$14,0)*$D99,IF($C99=NN$17,$G$8*$D99,""))</f>
        <v/>
      </c>
      <c r="NO99" s="34" t="str">
        <f>IF(NN99&lt;&gt;"",HLOOKUP(COUNT($NE99:NN99)+1,$G$4:$EH$8,NO$14,0)*$D99,IF($C99=NO$17,$G$8*$D99,""))</f>
        <v/>
      </c>
      <c r="NP99" s="34" t="str">
        <f>IF(NO99&lt;&gt;"",HLOOKUP(COUNT($NE99:NO99)+1,$G$4:$EH$8,NP$14,0)*$D99,IF($C99=NP$17,$G$8*$D99,""))</f>
        <v/>
      </c>
      <c r="NQ99" s="34" t="str">
        <f>IF(NP99&lt;&gt;"",HLOOKUP(COUNT($NE99:NP99)+1,$G$4:$EH$8,NQ$14,0)*$D99,IF($C99=NQ$17,$G$8*$D99,""))</f>
        <v/>
      </c>
      <c r="NR99" s="34" t="str">
        <f>IF(NQ99&lt;&gt;"",HLOOKUP(COUNT($NE99:NQ99)+1,$G$4:$EH$8,NR$14,0)*$D99,IF($C99=NR$17,$G$8*$D99,""))</f>
        <v/>
      </c>
      <c r="NS99" s="34" t="str">
        <f>IF(NR99&lt;&gt;"",HLOOKUP(COUNT($NE99:NR99)+1,$G$4:$EH$8,NS$14,0)*$D99,IF($C99=NS$17,$G$8*$D99,""))</f>
        <v/>
      </c>
      <c r="NT99" s="34" t="str">
        <f>IF(NS99&lt;&gt;"",HLOOKUP(COUNT($NE99:NS99)+1,$G$4:$EH$8,NT$14,0)*$D99,IF($C99=NT$17,$G$8*$D99,""))</f>
        <v/>
      </c>
      <c r="NU99" s="34" t="str">
        <f>IF(NT99&lt;&gt;"",HLOOKUP(COUNT($NE99:NT99)+1,$G$4:$EH$8,NU$14,0)*$D99,IF($C99=NU$17,$G$8*$D99,""))</f>
        <v/>
      </c>
      <c r="NV99" s="34" t="str">
        <f>IF(NU99&lt;&gt;"",HLOOKUP(COUNT($NE99:NU99)+1,$G$4:$EH$8,NV$14,0)*$D99,IF($C99=NV$17,$G$8*$D99,""))</f>
        <v/>
      </c>
      <c r="NW99" s="34" t="str">
        <f>IF(NV99&lt;&gt;"",HLOOKUP(COUNT($NE99:NV99)+1,$G$4:$EH$8,NW$14,0)*$D99,IF($C99=NW$17,$G$8*$D99,""))</f>
        <v/>
      </c>
      <c r="NX99" s="34" t="str">
        <f>IF(NW99&lt;&gt;"",HLOOKUP(COUNT($NE99:NW99)+1,$G$4:$EH$8,NX$14,0)*$D99,IF($C99=NX$17,$G$8*$D99,""))</f>
        <v/>
      </c>
      <c r="NY99" s="34" t="str">
        <f>IF(NX99&lt;&gt;"",HLOOKUP(COUNT($NE99:NX99)+1,$G$4:$EH$8,NY$14,0)*$D99,IF($C99=NY$17,$G$8*$D99,""))</f>
        <v/>
      </c>
      <c r="NZ99" s="34" t="str">
        <f>IF(NY99&lt;&gt;"",HLOOKUP(COUNT($NE99:NY99)+1,$G$4:$EH$8,NZ$14,0)*$D99,IF($C99=NZ$17,$G$8*$D99,""))</f>
        <v/>
      </c>
      <c r="OA99" s="34" t="str">
        <f>IF(NZ99&lt;&gt;"",HLOOKUP(COUNT($NE99:NZ99)+1,$G$4:$EH$8,OA$14,0)*$D99,IF($C99=OA$17,$G$8*$D99,""))</f>
        <v/>
      </c>
      <c r="OB99" s="34" t="str">
        <f>IF(OA99&lt;&gt;"",HLOOKUP(COUNT($NE99:OA99)+1,$G$4:$EH$8,OB$14,0)*$D99,IF($C99=OB$17,$G$8*$D99,""))</f>
        <v/>
      </c>
      <c r="OC99" s="34" t="str">
        <f>IF(OB99&lt;&gt;"",HLOOKUP(COUNT($NE99:OB99)+1,$G$4:$EH$8,OC$14,0)*$D99,IF($C99=OC$17,$G$8*$D99,""))</f>
        <v/>
      </c>
      <c r="OD99" s="34" t="str">
        <f>IF(OC99&lt;&gt;"",HLOOKUP(COUNT($NE99:OC99)+1,$G$4:$EH$8,OD$14,0)*$D99,IF($C99=OD$17,$G$8*$D99,""))</f>
        <v/>
      </c>
      <c r="OE99" s="34" t="str">
        <f>IF(OD99&lt;&gt;"",HLOOKUP(COUNT($NE99:OD99)+1,$G$4:$EH$8,OE$14,0)*$D99,IF($C99=OE$17,$G$8*$D99,""))</f>
        <v/>
      </c>
      <c r="OF99" s="34" t="str">
        <f>IF(OE99&lt;&gt;"",HLOOKUP(COUNT($NE99:OE99)+1,$G$4:$EH$8,OF$14,0)*$D99,IF($C99=OF$17,$G$8*$D99,""))</f>
        <v/>
      </c>
      <c r="OG99" s="34" t="str">
        <f>IF(OF99&lt;&gt;"",HLOOKUP(COUNT($NE99:OF99)+1,$G$4:$EH$8,OG$14,0)*$D99,IF($C99=OG$17,$G$8*$D99,""))</f>
        <v/>
      </c>
      <c r="OH99" s="34" t="str">
        <f>IF(OG99&lt;&gt;"",HLOOKUP(COUNT($NE99:OG99)+1,$G$4:$EH$8,OH$14,0)*$D99,IF($C99=OH$17,$G$8*$D99,""))</f>
        <v/>
      </c>
      <c r="OI99" s="34" t="str">
        <f>IF(OH99&lt;&gt;"",HLOOKUP(COUNT($NE99:OH99)+1,$G$4:$EH$8,OI$14,0)*$D99,IF($C99=OI$17,$G$8*$D99,""))</f>
        <v/>
      </c>
      <c r="OJ99" s="34" t="str">
        <f>IF(OI99&lt;&gt;"",HLOOKUP(COUNT($NE99:OI99)+1,$G$4:$EH$8,OJ$14,0)*$D99,IF($C99=OJ$17,$G$8*$D99,""))</f>
        <v/>
      </c>
      <c r="OK99" s="34" t="str">
        <f>IF(OJ99&lt;&gt;"",HLOOKUP(COUNT($NE99:OJ99)+1,$G$4:$EH$8,OK$14,0)*$D99,IF($C99=OK$17,$G$8*$D99,""))</f>
        <v/>
      </c>
      <c r="OL99" s="34" t="str">
        <f>IF(OK99&lt;&gt;"",HLOOKUP(COUNT($NE99:OK99)+1,$G$4:$EH$8,OL$14,0)*$D99,IF($C99=OL$17,$G$8*$D99,""))</f>
        <v/>
      </c>
      <c r="OM99" s="34" t="str">
        <f>IF(OL99&lt;&gt;"",HLOOKUP(COUNT($NE99:OL99)+1,$G$4:$EH$8,OM$14,0)*$D99,IF($C99=OM$17,$G$8*$D99,""))</f>
        <v/>
      </c>
      <c r="ON99" s="34" t="str">
        <f>IF(OM99&lt;&gt;"",HLOOKUP(COUNT($NE99:OM99)+1,$G$4:$EH$8,ON$14,0)*$D99,IF($C99=ON$17,$G$8*$D99,""))</f>
        <v/>
      </c>
      <c r="OO99" s="34" t="str">
        <f>IF(ON99&lt;&gt;"",HLOOKUP(COUNT($NE99:ON99)+1,$G$4:$EH$8,OO$14,0)*$D99,IF($C99=OO$17,$G$8*$D99,""))</f>
        <v/>
      </c>
      <c r="OP99" s="34" t="str">
        <f>IF(OO99&lt;&gt;"",HLOOKUP(COUNT($NE99:OO99)+1,$G$4:$EH$8,OP$14,0)*$D99,IF($C99=OP$17,$G$8*$D99,""))</f>
        <v/>
      </c>
      <c r="OQ99" s="34" t="str">
        <f>IF(OP99&lt;&gt;"",HLOOKUP(COUNT($NE99:OP99)+1,$G$4:$EH$8,OQ$14,0)*$D99,IF($C99=OQ$17,$G$8*$D99,""))</f>
        <v/>
      </c>
      <c r="OR99" s="34" t="str">
        <f>IF(OQ99&lt;&gt;"",HLOOKUP(COUNT($NE99:OQ99)+1,$G$4:$EH$8,OR$14,0)*$D99,IF($C99=OR$17,$G$8*$D99,""))</f>
        <v/>
      </c>
      <c r="OS99" s="34" t="str">
        <f>IF(OR99&lt;&gt;"",HLOOKUP(COUNT($NE99:OR99)+1,$G$4:$EH$8,OS$14,0)*$D99,IF($C99=OS$17,$G$8*$D99,""))</f>
        <v/>
      </c>
      <c r="OT99" s="34" t="str">
        <f>IF(OS99&lt;&gt;"",HLOOKUP(COUNT($NE99:OS99)+1,$G$4:$EH$8,OT$14,0)*$D99,IF($C99=OT$17,$G$8*$D99,""))</f>
        <v/>
      </c>
      <c r="OU99" s="34" t="str">
        <f>IF(OT99&lt;&gt;"",HLOOKUP(COUNT($NE99:OT99)+1,$G$4:$EH$8,OU$14,0)*$D99,IF($C99=OU$17,$G$8*$D99,""))</f>
        <v/>
      </c>
      <c r="OV99" s="34" t="str">
        <f>IF(OU99&lt;&gt;"",HLOOKUP(COUNT($NE99:OU99)+1,$G$4:$EH$8,OV$14,0)*$D99,IF($C99=OV$17,$G$8*$D99,""))</f>
        <v/>
      </c>
      <c r="OW99" s="34" t="str">
        <f>IF(OV99&lt;&gt;"",HLOOKUP(COUNT($NE99:OV99)+1,$G$4:$EH$8,OW$14,0)*$D99,IF($C99=OW$17,$G$8*$D99,""))</f>
        <v/>
      </c>
      <c r="OX99" s="34" t="str">
        <f>IF(OW99&lt;&gt;"",HLOOKUP(COUNT($NE99:OW99)+1,$G$4:$EH$8,OX$14,0)*$D99,IF($C99=OX$17,$G$8*$D99,""))</f>
        <v/>
      </c>
      <c r="OY99" s="34" t="str">
        <f>IF(OX99&lt;&gt;"",HLOOKUP(COUNT($NE99:OX99)+1,$G$4:$EH$8,OY$14,0)*$D99,IF($C99=OY$17,$G$8*$D99,""))</f>
        <v/>
      </c>
      <c r="OZ99" s="34" t="str">
        <f>IF(OY99&lt;&gt;"",HLOOKUP(COUNT($NE99:OY99)+1,$G$4:$EH$8,OZ$14,0)*$D99,IF($C99=OZ$17,$G$8*$D99,""))</f>
        <v/>
      </c>
      <c r="PA99" s="34" t="str">
        <f>IF(OZ99&lt;&gt;"",HLOOKUP(COUNT($NE99:OZ99)+1,$G$4:$EH$8,PA$14,0)*$D99,IF($C99=PA$17,$G$8*$D99,""))</f>
        <v/>
      </c>
      <c r="PB99" s="34" t="str">
        <f>IF(PA99&lt;&gt;"",HLOOKUP(COUNT($NE99:PA99)+1,$G$4:$EH$8,PB$14,0)*$D99,IF($C99=PB$17,$G$8*$D99,""))</f>
        <v/>
      </c>
      <c r="PC99" s="34" t="str">
        <f>IF(PB99&lt;&gt;"",HLOOKUP(COUNT($NE99:PB99)+1,$G$4:$EH$8,PC$14,0)*$D99,IF($C99=PC$17,$G$8*$D99,""))</f>
        <v/>
      </c>
      <c r="PD99" s="34" t="str">
        <f>IF(PC99&lt;&gt;"",HLOOKUP(COUNT($NE99:PC99)+1,$G$4:$EH$8,PD$14,0)*$D99,IF($C99=PD$17,$G$8*$D99,""))</f>
        <v/>
      </c>
      <c r="PE99" s="34" t="str">
        <f>IF(PD99&lt;&gt;"",HLOOKUP(COUNT($NE99:PD99)+1,$G$4:$EH$8,PE$14,0)*$D99,IF($C99=PE$17,$G$8*$D99,""))</f>
        <v/>
      </c>
      <c r="PF99" s="34" t="str">
        <f>IF(PE99&lt;&gt;"",HLOOKUP(COUNT($NE99:PE99)+1,$G$4:$EH$8,PF$14,0)*$D99,IF($C99=PF$17,$G$8*$D99,""))</f>
        <v/>
      </c>
      <c r="PG99" s="34" t="str">
        <f>IF(PF99&lt;&gt;"",HLOOKUP(COUNT($NE99:PF99)+1,$G$4:$EH$8,PG$14,0)*$D99,IF($C99=PG$17,$G$8*$D99,""))</f>
        <v/>
      </c>
      <c r="PH99" s="34" t="str">
        <f>IF(PG99&lt;&gt;"",HLOOKUP(COUNT($NE99:PG99)+1,$G$4:$EH$8,PH$14,0)*$D99,IF($C99=PH$17,$G$8*$D99,""))</f>
        <v/>
      </c>
      <c r="PI99" s="34" t="str">
        <f>IF(PH99&lt;&gt;"",HLOOKUP(COUNT($NE99:PH99)+1,$G$4:$EH$8,PI$14,0)*$D99,IF($C99=PI$17,$G$8*$D99,""))</f>
        <v/>
      </c>
      <c r="PJ99" s="34" t="str">
        <f>IF(PI99&lt;&gt;"",HLOOKUP(COUNT($NE99:PI99)+1,$G$4:$EH$8,PJ$14,0)*$D99,IF($C99=PJ$17,$G$8*$D99,""))</f>
        <v/>
      </c>
      <c r="PK99" s="34" t="str">
        <f>IF(PJ99&lt;&gt;"",HLOOKUP(COUNT($NE99:PJ99)+1,$G$4:$EH$8,PK$14,0)*$D99,IF($C99=PK$17,$G$8*$D99,""))</f>
        <v/>
      </c>
      <c r="PL99" s="34" t="str">
        <f>IF(PK99&lt;&gt;"",HLOOKUP(COUNT($NE99:PK99)+1,$G$4:$EH$8,PL$14,0)*$D99,IF($C99=PL$17,$G$8*$D99,""))</f>
        <v/>
      </c>
      <c r="PM99" s="34" t="str">
        <f>IF(PL99&lt;&gt;"",HLOOKUP(COUNT($NE99:PL99)+1,$G$4:$EH$8,PM$14,0)*$D99,IF($C99=PM$17,$G$8*$D99,""))</f>
        <v/>
      </c>
      <c r="PN99" s="34" t="str">
        <f>IF(PM99&lt;&gt;"",HLOOKUP(COUNT($NE99:PM99)+1,$G$4:$EH$8,PN$14,0)*$D99,IF($C99=PN$17,$G$8*$D99,""))</f>
        <v/>
      </c>
      <c r="PO99" s="34" t="str">
        <f>IF(PN99&lt;&gt;"",HLOOKUP(COUNT($NE99:PN99)+1,$G$4:$EH$8,PO$14,0)*$D99,IF($C99=PO$17,$G$8*$D99,""))</f>
        <v/>
      </c>
      <c r="PP99" s="34" t="str">
        <f>IF(PO99&lt;&gt;"",HLOOKUP(COUNT($NE99:PO99)+1,$G$4:$EH$8,PP$14,0)*$D99,IF($C99=PP$17,$G$8*$D99,""))</f>
        <v/>
      </c>
      <c r="PQ99" s="34" t="str">
        <f>IF(PP99&lt;&gt;"",HLOOKUP(COUNT($NE99:PP99)+1,$G$4:$EH$8,PQ$14,0)*$D99,IF($C99=PQ$17,$G$8*$D99,""))</f>
        <v/>
      </c>
      <c r="PR99" s="34" t="str">
        <f>IF(PQ99&lt;&gt;"",HLOOKUP(COUNT($NE99:PQ99)+1,$G$4:$EH$8,PR$14,0)*$D99,IF($C99=PR$17,$G$8*$D99,""))</f>
        <v/>
      </c>
      <c r="PS99" s="34" t="str">
        <f>IF(PR99&lt;&gt;"",HLOOKUP(COUNT($NE99:PR99)+1,$G$4:$EH$8,PS$14,0)*$D99,IF($C99=PS$17,$G$8*$D99,""))</f>
        <v/>
      </c>
      <c r="PT99" s="34" t="str">
        <f>IF(PS99&lt;&gt;"",HLOOKUP(COUNT($NE99:PS99)+1,$G$4:$EH$8,PT$14,0)*$D99,IF($C99=PT$17,$G$8*$D99,""))</f>
        <v/>
      </c>
      <c r="PU99" s="34" t="str">
        <f>IF(PT99&lt;&gt;"",HLOOKUP(COUNT($NE99:PT99)+1,$G$4:$EH$8,PU$14,0)*$D99,IF($C99=PU$17,$G$8*$D99,""))</f>
        <v/>
      </c>
      <c r="PV99" s="34" t="str">
        <f>IF(PU99&lt;&gt;"",HLOOKUP(COUNT($NE99:PU99)+1,$G$4:$EH$8,PV$14,0)*$D99,IF($C99=PV$17,$G$8*$D99,""))</f>
        <v/>
      </c>
      <c r="PW99" s="34" t="str">
        <f>IF(PV99&lt;&gt;"",HLOOKUP(COUNT($NE99:PV99)+1,$G$4:$EH$8,PW$14,0)*$D99,IF($C99=PW$17,$G$8*$D99,""))</f>
        <v/>
      </c>
      <c r="PX99" s="34" t="str">
        <f>IF(PW99&lt;&gt;"",HLOOKUP(COUNT($NE99:PW99)+1,$G$4:$EH$8,PX$14,0)*$D99,IF($C99=PX$17,$G$8*$D99,""))</f>
        <v/>
      </c>
      <c r="PY99" s="34" t="str">
        <f>IF(PX99&lt;&gt;"",HLOOKUP(COUNT($NE99:PX99)+1,$G$4:$EH$8,PY$14,0)*$D99,IF($C99=PY$17,$G$8*$D99,""))</f>
        <v/>
      </c>
      <c r="PZ99" s="34" t="str">
        <f>IF(PY99&lt;&gt;"",HLOOKUP(COUNT($NE99:PY99)+1,$G$4:$EH$8,PZ$14,0)*$D99,IF($C99=PZ$17,$G$8*$D99,""))</f>
        <v/>
      </c>
      <c r="QA99" s="34" t="str">
        <f>IF(PZ99&lt;&gt;"",HLOOKUP(COUNT($NE99:PZ99)+1,$G$4:$EH$8,QA$14,0)*$D99,IF($C99=QA$17,$G$8*$D99,""))</f>
        <v/>
      </c>
      <c r="QB99" s="34" t="str">
        <f>IF(QA99&lt;&gt;"",HLOOKUP(COUNT($NE99:QA99)+1,$G$4:$EH$8,QB$14,0)*$D99,IF($C99=QB$17,$G$8*$D99,""))</f>
        <v/>
      </c>
      <c r="QC99" s="34" t="str">
        <f>IF(QB99&lt;&gt;"",HLOOKUP(COUNT($NE99:QB99)+1,$G$4:$EH$8,QC$14,0)*$D99,IF($C99=QC$17,$G$8*$D99,""))</f>
        <v/>
      </c>
      <c r="QD99" s="34" t="str">
        <f>IF(QC99&lt;&gt;"",HLOOKUP(COUNT($NE99:QC99)+1,$G$4:$EH$8,QD$14,0)*$D99,IF($C99=QD$17,$G$8*$D99,""))</f>
        <v/>
      </c>
      <c r="QE99" s="34" t="str">
        <f>IF(QD99&lt;&gt;"",HLOOKUP(COUNT($NE99:QD99)+1,$G$4:$EH$8,QE$14,0)*$D99,IF($C99=QE$17,$G$8*$D99,""))</f>
        <v/>
      </c>
      <c r="QF99" s="34" t="str">
        <f>IF(QE99&lt;&gt;"",HLOOKUP(COUNT($NE99:QE99)+1,$G$4:$EH$8,QF$14,0)*$D99,IF($C99=QF$17,$G$8*$D99,""))</f>
        <v/>
      </c>
      <c r="QG99" s="34" t="str">
        <f>IF(QF99&lt;&gt;"",HLOOKUP(COUNT($NE99:QF99)+1,$G$4:$EH$8,QG$14,0)*$D99,IF($C99=QG$17,$G$8*$D99,""))</f>
        <v/>
      </c>
      <c r="QH99" s="34">
        <f>IF(QG99&lt;&gt;"",HLOOKUP(COUNT($NE99:QG99)+1,$G$4:$EH$8,QH$14,0)*$D99,IF($C99=QH$17,$G$8*$D99,""))</f>
        <v>175000</v>
      </c>
      <c r="QI99" s="34">
        <f>IF(QH99&lt;&gt;"",HLOOKUP(COUNT($NE99:QH99)+1,$G$4:$EH$8,QI$14,0)*$D99,IF($C99=QI$17,$G$8*$D99,""))</f>
        <v>0</v>
      </c>
      <c r="QJ99" s="34">
        <f>IF(QI99&lt;&gt;"",HLOOKUP(COUNT($NE99:QI99)+1,$G$4:$EH$8,QJ$14,0)*$D99,IF($C99=QJ$17,$G$8*$D99,""))</f>
        <v>0</v>
      </c>
      <c r="QK99" s="34">
        <f>IF(QJ99&lt;&gt;"",HLOOKUP(COUNT($NE99:QJ99)+1,$G$4:$EH$8,QK$14,0)*$D99,IF($C99=QK$17,$G$8*$D99,""))</f>
        <v>0</v>
      </c>
      <c r="QL99" s="34">
        <f>IF(QK99&lt;&gt;"",HLOOKUP(COUNT($NE99:QK99)+1,$G$4:$EH$8,QL$14,0)*$D99,IF($C99=QL$17,$G$8*$D99,""))</f>
        <v>0</v>
      </c>
      <c r="QM99" s="34">
        <f>IF(QL99&lt;&gt;"",HLOOKUP(COUNT($NE99:QL99)+1,$G$4:$EH$8,QM$14,0)*$D99,IF($C99=QM$17,$G$8*$D99,""))</f>
        <v>0</v>
      </c>
      <c r="QN99" s="34">
        <f>IF(QM99&lt;&gt;"",HLOOKUP(COUNT($NE99:QM99)+1,$G$4:$EH$8,QN$14,0)*$D99,IF($C99=QN$17,$G$8*$D99,""))</f>
        <v>0</v>
      </c>
      <c r="QO99" s="34">
        <f>IF(QN99&lt;&gt;"",HLOOKUP(COUNT($NE99:QN99)+1,$G$4:$EH$8,QO$14,0)*$D99,IF($C99=QO$17,$G$8*$D99,""))</f>
        <v>0</v>
      </c>
      <c r="QP99" s="34">
        <f>IF(QO99&lt;&gt;"",HLOOKUP(COUNT($NE99:QO99)+1,$G$4:$EH$8,QP$14,0)*$D99,IF($C99=QP$17,$G$8*$D99,""))</f>
        <v>0</v>
      </c>
      <c r="QQ99" s="34">
        <f>IF(QP99&lt;&gt;"",HLOOKUP(COUNT($NE99:QP99)+1,$G$4:$EH$8,QQ$14,0)*$D99,IF($C99=QQ$17,$G$8*$D99,""))</f>
        <v>0</v>
      </c>
      <c r="QR99" s="34">
        <f>IF(QQ99&lt;&gt;"",HLOOKUP(COUNT($NE99:QQ99)+1,$G$4:$EH$8,QR$14,0)*$D99,IF($C99=QR$17,$G$8*$D99,""))</f>
        <v>0</v>
      </c>
      <c r="QS99" s="34">
        <f>IF(QR99&lt;&gt;"",HLOOKUP(COUNT($NE99:QR99)+1,$G$4:$EH$8,QS$14,0)*$D99,IF($C99=QS$17,$G$8*$D99,""))</f>
        <v>0</v>
      </c>
      <c r="QT99" s="34">
        <f>IF(QS99&lt;&gt;"",HLOOKUP(COUNT($NE99:QS99)+1,$G$4:$EH$8,QT$14,0)*$D99,IF($C99=QT$17,$G$8*$D99,""))</f>
        <v>0</v>
      </c>
      <c r="QU99" s="34">
        <f>IF(QT99&lt;&gt;"",HLOOKUP(COUNT($NE99:QT99)+1,$G$4:$EH$8,QU$14,0)*$D99,IF($C99=QU$17,$G$8*$D99,""))</f>
        <v>0</v>
      </c>
      <c r="QV99" s="34">
        <f>IF(QU99&lt;&gt;"",HLOOKUP(COUNT($NE99:QU99)+1,$G$4:$EH$8,QV$14,0)*$D99,IF($C99=QV$17,$G$8*$D99,""))</f>
        <v>0</v>
      </c>
      <c r="QW99" s="34">
        <f>IF(QV99&lt;&gt;"",HLOOKUP(COUNT($NE99:QV99)+1,$G$4:$EH$8,QW$14,0)*$D99,IF($C99=QW$17,$G$8*$D99,""))</f>
        <v>0</v>
      </c>
      <c r="QX99" s="34">
        <f>IF(QW99&lt;&gt;"",HLOOKUP(COUNT($NE99:QW99)+1,$G$4:$EH$8,QX$14,0)*$D99,IF($C99=QX$17,$G$8*$D99,""))</f>
        <v>0</v>
      </c>
      <c r="QY99" s="34">
        <f>IF(QX99&lt;&gt;"",HLOOKUP(COUNT($NE99:QX99)+1,$G$4:$EH$8,QY$14,0)*$D99,IF($C99=QY$17,$G$8*$D99,""))</f>
        <v>0</v>
      </c>
      <c r="QZ99" s="34">
        <f>IF(QY99&lt;&gt;"",HLOOKUP(COUNT($NE99:QY99)+1,$G$4:$EH$8,QZ$14,0)*$D99,IF($C99=QZ$17,$G$8*$D99,""))</f>
        <v>0</v>
      </c>
      <c r="RA99" s="34">
        <f>IF(QZ99&lt;&gt;"",HLOOKUP(COUNT($NE99:QZ99)+1,$G$4:$EH$8,RA$14,0)*$D99,IF($C99=RA$17,$G$8*$D99,""))</f>
        <v>0</v>
      </c>
      <c r="RB99" s="34">
        <f>IF(RA99&lt;&gt;"",HLOOKUP(COUNT($NE99:RA99)+1,$G$4:$EH$8,RB$14,0)*$D99,IF($C99=RB$17,$G$8*$D99,""))</f>
        <v>0</v>
      </c>
      <c r="RC99" s="34">
        <f>IF(RB99&lt;&gt;"",HLOOKUP(COUNT($NE99:RB99)+1,$G$4:$EH$8,RC$14,0)*$D99,IF($C99=RC$17,$G$8*$D99,""))</f>
        <v>0</v>
      </c>
      <c r="RD99" s="34">
        <f>IF(RC99&lt;&gt;"",HLOOKUP(COUNT($NE99:RC99)+1,$G$4:$EH$8,RD$14,0)*$D99,IF($C99=RD$17,$G$8*$D99,""))</f>
        <v>0</v>
      </c>
      <c r="RE99" s="34">
        <f>IF(RD99&lt;&gt;"",HLOOKUP(COUNT($NE99:RD99)+1,$G$4:$EH$8,RE$14,0)*$D99,IF($C99=RE$17,$G$8*$D99,""))</f>
        <v>0</v>
      </c>
      <c r="RF99" s="34">
        <f>IF(RE99&lt;&gt;"",HLOOKUP(COUNT($NE99:RE99)+1,$G$4:$EH$8,RF$14,0)*$D99,IF($C99=RF$17,$G$8*$D99,""))</f>
        <v>0</v>
      </c>
      <c r="RG99" s="34">
        <f>IF(RF99&lt;&gt;"",HLOOKUP(COUNT($NE99:RF99)+1,$G$4:$EH$8,RG$14,0)*$D99,IF($C99=RG$17,$G$8*$D99,""))</f>
        <v>0</v>
      </c>
      <c r="RH99" s="34">
        <f>IF(RG99&lt;&gt;"",HLOOKUP(COUNT($NE99:RG99)+1,$G$4:$EH$8,RH$14,0)*$D99,IF($C99=RH$17,$G$8*$D99,""))</f>
        <v>0</v>
      </c>
      <c r="RI99" s="34">
        <f>IF(RH99&lt;&gt;"",HLOOKUP(COUNT($NE99:RH99)+1,$G$4:$EH$8,RI$14,0)*$D99,IF($C99=RI$17,$G$8*$D99,""))</f>
        <v>0</v>
      </c>
      <c r="RJ99" s="34">
        <f>IF(RI99&lt;&gt;"",HLOOKUP(COUNT($NE99:RI99)+1,$G$4:$EH$8,RJ$14,0)*$D99,IF($C99=RJ$17,$G$8*$D99,""))</f>
        <v>0</v>
      </c>
      <c r="RK99" s="34">
        <f>IF(RJ99&lt;&gt;"",HLOOKUP(COUNT($NE99:RJ99)+1,$G$4:$EH$8,RK$14,0)*$D99,IF($C99=RK$17,$G$8*$D99,""))</f>
        <v>0</v>
      </c>
      <c r="RL99" s="34">
        <f>IF(RK99&lt;&gt;"",HLOOKUP(COUNT($NE99:RK99)+1,$G$4:$EH$8,RL$14,0)*$D99,IF($C99=RL$17,$G$8*$D99,""))</f>
        <v>0</v>
      </c>
      <c r="RM99" s="34">
        <f>IF(RL99&lt;&gt;"",HLOOKUP(COUNT($NE99:RL99)+1,$G$4:$EH$8,RM$14,0)*$D99,IF($C99=RM$17,$G$8*$D99,""))</f>
        <v>0</v>
      </c>
      <c r="RN99" s="34">
        <f>IF(RM99&lt;&gt;"",HLOOKUP(COUNT($NE99:RM99)+1,$G$4:$EH$8,RN$14,0)*$D99,IF($C99=RN$17,$G$8*$D99,""))</f>
        <v>0</v>
      </c>
      <c r="RO99" s="34">
        <f>IF(RN99&lt;&gt;"",HLOOKUP(COUNT($NE99:RN99)+1,$G$4:$EH$8,RO$14,0)*$D99,IF($C99=RO$17,$G$8*$D99,""))</f>
        <v>0</v>
      </c>
      <c r="RP99" s="34">
        <f>IF(RO99&lt;&gt;"",HLOOKUP(COUNT($NE99:RO99)+1,$G$4:$EH$8,RP$14,0)*$D99,IF($C99=RP$17,$G$8*$D99,""))</f>
        <v>0</v>
      </c>
      <c r="RQ99" s="34">
        <f>IF(RP99&lt;&gt;"",HLOOKUP(COUNT($NE99:RP99)+1,$G$4:$EH$8,RQ$14,0)*$D99,IF($C99=RQ$17,$G$8*$D99,""))</f>
        <v>0</v>
      </c>
      <c r="RR99" s="34">
        <f>IF(RQ99&lt;&gt;"",HLOOKUP(COUNT($NE99:RQ99)+1,$G$4:$EH$8,RR$14,0)*$D99,IF($C99=RR$17,$G$8*$D99,""))</f>
        <v>0</v>
      </c>
      <c r="RS99" s="34">
        <f>IF(RR99&lt;&gt;"",HLOOKUP(COUNT($NE99:RR99)+1,$G$4:$EH$8,RS$14,0)*$D99,IF($C99=RS$17,$G$8*$D99,""))</f>
        <v>0</v>
      </c>
      <c r="RT99" s="34">
        <f>IF(RS99&lt;&gt;"",HLOOKUP(COUNT($NE99:RS99)+1,$G$4:$EH$8,RT$14,0)*$D99,IF($C99=RT$17,$G$8*$D99,""))</f>
        <v>0</v>
      </c>
      <c r="RU99" s="34">
        <f>IF(RT99&lt;&gt;"",HLOOKUP(COUNT($NE99:RT99)+1,$G$4:$EH$8,RU$14,0)*$D99,IF($C99=RU$17,$G$8*$D99,""))</f>
        <v>0</v>
      </c>
      <c r="RW99" s="34" t="str">
        <f>IF(RV99&lt;&gt;"",HLOOKUP(COUNT($RV99:RV99)+1,$G$4:$EH$9,RW$14,0)*$D99,IF($C99=RW$17,$G$9*$D99,""))</f>
        <v/>
      </c>
      <c r="RX99" s="34" t="str">
        <f>IF(RW99&lt;&gt;"",HLOOKUP(COUNT($RV99:RW99)+1,$G$4:$EH$9,RX$14,0)*$D99,IF($C99=RX$17,$G$9*$D99,""))</f>
        <v/>
      </c>
      <c r="RY99" s="34" t="str">
        <f>IF(RX99&lt;&gt;"",HLOOKUP(COUNT($RV99:RX99)+1,$G$4:$EH$9,RY$14,0)*$D99,IF($C99=RY$17,$G$9*$D99,""))</f>
        <v/>
      </c>
      <c r="RZ99" s="34" t="str">
        <f>IF(RY99&lt;&gt;"",HLOOKUP(COUNT($RV99:RY99)+1,$G$4:$EH$9,RZ$14,0)*$D99,IF($C99=RZ$17,$G$9*$D99,""))</f>
        <v/>
      </c>
      <c r="SA99" s="34" t="str">
        <f>IF(RZ99&lt;&gt;"",HLOOKUP(COUNT($RV99:RZ99)+1,$G$4:$EH$9,SA$14,0)*$D99,IF($C99=SA$17,$G$9*$D99,""))</f>
        <v/>
      </c>
      <c r="SB99" s="34" t="str">
        <f>IF(SA99&lt;&gt;"",HLOOKUP(COUNT($RV99:SA99)+1,$G$4:$EH$9,SB$14,0)*$D99,IF($C99=SB$17,$G$9*$D99,""))</f>
        <v/>
      </c>
      <c r="SC99" s="34" t="str">
        <f>IF(SB99&lt;&gt;"",HLOOKUP(COUNT($RV99:SB99)+1,$G$4:$EH$9,SC$14,0)*$D99,IF($C99=SC$17,$G$9*$D99,""))</f>
        <v/>
      </c>
      <c r="SD99" s="34" t="str">
        <f>IF(SC99&lt;&gt;"",HLOOKUP(COUNT($RV99:SC99)+1,$G$4:$EH$9,SD$14,0)*$D99,IF($C99=SD$17,$G$9*$D99,""))</f>
        <v/>
      </c>
      <c r="SE99" s="34" t="str">
        <f>IF(SD99&lt;&gt;"",HLOOKUP(COUNT($RV99:SD99)+1,$G$4:$EH$9,SE$14,0)*$D99,IF($C99=SE$17,$G$9*$D99,""))</f>
        <v/>
      </c>
      <c r="SF99" s="34" t="str">
        <f>IF(SE99&lt;&gt;"",HLOOKUP(COUNT($RV99:SE99)+1,$G$4:$EH$9,SF$14,0)*$D99,IF($C99=SF$17,$G$9*$D99,""))</f>
        <v/>
      </c>
      <c r="SG99" s="34" t="str">
        <f>IF(SF99&lt;&gt;"",HLOOKUP(COUNT($RV99:SF99)+1,$G$4:$EH$9,SG$14,0)*$D99,IF($C99=SG$17,$G$9*$D99,""))</f>
        <v/>
      </c>
      <c r="SH99" s="34" t="str">
        <f>IF(SG99&lt;&gt;"",HLOOKUP(COUNT($RV99:SG99)+1,$G$4:$EH$9,SH$14,0)*$D99,IF($C99=SH$17,$G$9*$D99,""))</f>
        <v/>
      </c>
      <c r="SI99" s="34" t="str">
        <f>IF(SH99&lt;&gt;"",HLOOKUP(COUNT($RV99:SH99)+1,$G$4:$EH$9,SI$14,0)*$D99,IF($C99=SI$17,$G$9*$D99,""))</f>
        <v/>
      </c>
      <c r="SJ99" s="34" t="str">
        <f>IF(SI99&lt;&gt;"",HLOOKUP(COUNT($RV99:SI99)+1,$G$4:$EH$9,SJ$14,0)*$D99,IF($C99=SJ$17,$G$9*$D99,""))</f>
        <v/>
      </c>
      <c r="SK99" s="34" t="str">
        <f>IF(SJ99&lt;&gt;"",HLOOKUP(COUNT($RV99:SJ99)+1,$G$4:$EH$9,SK$14,0)*$D99,IF($C99=SK$17,$G$9*$D99,""))</f>
        <v/>
      </c>
      <c r="SL99" s="34" t="str">
        <f>IF(SK99&lt;&gt;"",HLOOKUP(COUNT($RV99:SK99)+1,$G$4:$EH$9,SL$14,0)*$D99,IF($C99=SL$17,$G$9*$D99,""))</f>
        <v/>
      </c>
      <c r="SM99" s="34" t="str">
        <f>IF(SL99&lt;&gt;"",HLOOKUP(COUNT($RV99:SL99)+1,$G$4:$EH$9,SM$14,0)*$D99,IF($C99=SM$17,$G$9*$D99,""))</f>
        <v/>
      </c>
      <c r="SN99" s="34" t="str">
        <f>IF(SM99&lt;&gt;"",HLOOKUP(COUNT($RV99:SM99)+1,$G$4:$EH$9,SN$14,0)*$D99,IF($C99=SN$17,$G$9*$D99,""))</f>
        <v/>
      </c>
      <c r="SO99" s="34" t="str">
        <f>IF(SN99&lt;&gt;"",HLOOKUP(COUNT($RV99:SN99)+1,$G$4:$EH$9,SO$14,0)*$D99,IF($C99=SO$17,$G$9*$D99,""))</f>
        <v/>
      </c>
      <c r="SP99" s="34" t="str">
        <f>IF(SO99&lt;&gt;"",HLOOKUP(COUNT($RV99:SO99)+1,$G$4:$EH$9,SP$14,0)*$D99,IF($C99=SP$17,$G$9*$D99,""))</f>
        <v/>
      </c>
      <c r="SQ99" s="34" t="str">
        <f>IF(SP99&lt;&gt;"",HLOOKUP(COUNT($RV99:SP99)+1,$G$4:$EH$9,SQ$14,0)*$D99,IF($C99=SQ$17,$G$9*$D99,""))</f>
        <v/>
      </c>
      <c r="SR99" s="34" t="str">
        <f>IF(SQ99&lt;&gt;"",HLOOKUP(COUNT($RV99:SQ99)+1,$G$4:$EH$9,SR$14,0)*$D99,IF($C99=SR$17,$G$9*$D99,""))</f>
        <v/>
      </c>
      <c r="SS99" s="34" t="str">
        <f>IF(SR99&lt;&gt;"",HLOOKUP(COUNT($RV99:SR99)+1,$G$4:$EH$9,SS$14,0)*$D99,IF($C99=SS$17,$G$9*$D99,""))</f>
        <v/>
      </c>
      <c r="ST99" s="34" t="str">
        <f>IF(SS99&lt;&gt;"",HLOOKUP(COUNT($RV99:SS99)+1,$G$4:$EH$9,ST$14,0)*$D99,IF($C99=ST$17,$G$9*$D99,""))</f>
        <v/>
      </c>
      <c r="SU99" s="34" t="str">
        <f>IF(ST99&lt;&gt;"",HLOOKUP(COUNT($RV99:ST99)+1,$G$4:$EH$9,SU$14,0)*$D99,IF($C99=SU$17,$G$9*$D99,""))</f>
        <v/>
      </c>
      <c r="SV99" s="34" t="str">
        <f>IF(SU99&lt;&gt;"",HLOOKUP(COUNT($RV99:SU99)+1,$G$4:$EH$9,SV$14,0)*$D99,IF($C99=SV$17,$G$9*$D99,""))</f>
        <v/>
      </c>
      <c r="SW99" s="34" t="str">
        <f>IF(SV99&lt;&gt;"",HLOOKUP(COUNT($RV99:SV99)+1,$G$4:$EH$9,SW$14,0)*$D99,IF($C99=SW$17,$G$9*$D99,""))</f>
        <v/>
      </c>
      <c r="SX99" s="34" t="str">
        <f>IF(SW99&lt;&gt;"",HLOOKUP(COUNT($RV99:SW99)+1,$G$4:$EH$9,SX$14,0)*$D99,IF($C99=SX$17,$G$9*$D99,""))</f>
        <v/>
      </c>
      <c r="SY99" s="34" t="str">
        <f>IF(SX99&lt;&gt;"",HLOOKUP(COUNT($RV99:SX99)+1,$G$4:$EH$9,SY$14,0)*$D99,IF($C99=SY$17,$G$9*$D99,""))</f>
        <v/>
      </c>
      <c r="SZ99" s="34" t="str">
        <f>IF(SY99&lt;&gt;"",HLOOKUP(COUNT($RV99:SY99)+1,$G$4:$EH$9,SZ$14,0)*$D99,IF($C99=SZ$17,$G$9*$D99,""))</f>
        <v/>
      </c>
      <c r="TA99" s="34" t="str">
        <f>IF(SZ99&lt;&gt;"",HLOOKUP(COUNT($RV99:SZ99)+1,$G$4:$EH$9,TA$14,0)*$D99,IF($C99=TA$17,$G$9*$D99,""))</f>
        <v/>
      </c>
      <c r="TB99" s="34" t="str">
        <f>IF(TA99&lt;&gt;"",HLOOKUP(COUNT($RV99:TA99)+1,$G$4:$EH$9,TB$14,0)*$D99,IF($C99=TB$17,$G$9*$D99,""))</f>
        <v/>
      </c>
      <c r="TC99" s="34" t="str">
        <f>IF(TB99&lt;&gt;"",HLOOKUP(COUNT($RV99:TB99)+1,$G$4:$EH$9,TC$14,0)*$D99,IF($C99=TC$17,$G$9*$D99,""))</f>
        <v/>
      </c>
      <c r="TD99" s="34" t="str">
        <f>IF(TC99&lt;&gt;"",HLOOKUP(COUNT($RV99:TC99)+1,$G$4:$EH$9,TD$14,0)*$D99,IF($C99=TD$17,$G$9*$D99,""))</f>
        <v/>
      </c>
      <c r="TE99" s="34" t="str">
        <f>IF(TD99&lt;&gt;"",HLOOKUP(COUNT($RV99:TD99)+1,$G$4:$EH$9,TE$14,0)*$D99,IF($C99=TE$17,$G$9*$D99,""))</f>
        <v/>
      </c>
      <c r="TF99" s="34" t="str">
        <f>IF(TE99&lt;&gt;"",HLOOKUP(COUNT($RV99:TE99)+1,$G$4:$EH$9,TF$14,0)*$D99,IF($C99=TF$17,$G$9*$D99,""))</f>
        <v/>
      </c>
      <c r="TG99" s="34" t="str">
        <f>IF(TF99&lt;&gt;"",HLOOKUP(COUNT($RV99:TF99)+1,$G$4:$EH$9,TG$14,0)*$D99,IF($C99=TG$17,$G$9*$D99,""))</f>
        <v/>
      </c>
      <c r="TH99" s="34" t="str">
        <f>IF(TG99&lt;&gt;"",HLOOKUP(COUNT($RV99:TG99)+1,$G$4:$EH$9,TH$14,0)*$D99,IF($C99=TH$17,$G$9*$D99,""))</f>
        <v/>
      </c>
      <c r="TI99" s="34" t="str">
        <f>IF(TH99&lt;&gt;"",HLOOKUP(COUNT($RV99:TH99)+1,$G$4:$EH$9,TI$14,0)*$D99,IF($C99=TI$17,$G$9*$D99,""))</f>
        <v/>
      </c>
      <c r="TJ99" s="34" t="str">
        <f>IF(TI99&lt;&gt;"",HLOOKUP(COUNT($RV99:TI99)+1,$G$4:$EH$9,TJ$14,0)*$D99,IF($C99=TJ$17,$G$9*$D99,""))</f>
        <v/>
      </c>
      <c r="TK99" s="34" t="str">
        <f>IF(TJ99&lt;&gt;"",HLOOKUP(COUNT($RV99:TJ99)+1,$G$4:$EH$9,TK$14,0)*$D99,IF($C99=TK$17,$G$9*$D99,""))</f>
        <v/>
      </c>
      <c r="TL99" s="34" t="str">
        <f>IF(TK99&lt;&gt;"",HLOOKUP(COUNT($RV99:TK99)+1,$G$4:$EH$9,TL$14,0)*$D99,IF($C99=TL$17,$G$9*$D99,""))</f>
        <v/>
      </c>
      <c r="TM99" s="34" t="str">
        <f>IF(TL99&lt;&gt;"",HLOOKUP(COUNT($RV99:TL99)+1,$G$4:$EH$9,TM$14,0)*$D99,IF($C99=TM$17,$G$9*$D99,""))</f>
        <v/>
      </c>
      <c r="TN99" s="34" t="str">
        <f>IF(TM99&lt;&gt;"",HLOOKUP(COUNT($RV99:TM99)+1,$G$4:$EH$9,TN$14,0)*$D99,IF($C99=TN$17,$G$9*$D99,""))</f>
        <v/>
      </c>
      <c r="TO99" s="34" t="str">
        <f>IF(TN99&lt;&gt;"",HLOOKUP(COUNT($RV99:TN99)+1,$G$4:$EH$9,TO$14,0)*$D99,IF($C99=TO$17,$G$9*$D99,""))</f>
        <v/>
      </c>
      <c r="TP99" s="34" t="str">
        <f>IF(TO99&lt;&gt;"",HLOOKUP(COUNT($RV99:TO99)+1,$G$4:$EH$9,TP$14,0)*$D99,IF($C99=TP$17,$G$9*$D99,""))</f>
        <v/>
      </c>
      <c r="TQ99" s="34" t="str">
        <f>IF(TP99&lt;&gt;"",HLOOKUP(COUNT($RV99:TP99)+1,$G$4:$EH$9,TQ$14,0)*$D99,IF($C99=TQ$17,$G$9*$D99,""))</f>
        <v/>
      </c>
      <c r="TR99" s="34" t="str">
        <f>IF(TQ99&lt;&gt;"",HLOOKUP(COUNT($RV99:TQ99)+1,$G$4:$EH$9,TR$14,0)*$D99,IF($C99=TR$17,$G$9*$D99,""))</f>
        <v/>
      </c>
      <c r="TS99" s="34" t="str">
        <f>IF(TR99&lt;&gt;"",HLOOKUP(COUNT($RV99:TR99)+1,$G$4:$EH$9,TS$14,0)*$D99,IF($C99=TS$17,$G$9*$D99,""))</f>
        <v/>
      </c>
      <c r="TT99" s="34" t="str">
        <f>IF(TS99&lt;&gt;"",HLOOKUP(COUNT($RV99:TS99)+1,$G$4:$EH$9,TT$14,0)*$D99,IF($C99=TT$17,$G$9*$D99,""))</f>
        <v/>
      </c>
      <c r="TU99" s="34" t="str">
        <f>IF(TT99&lt;&gt;"",HLOOKUP(COUNT($RV99:TT99)+1,$G$4:$EH$9,TU$14,0)*$D99,IF($C99=TU$17,$G$9*$D99,""))</f>
        <v/>
      </c>
      <c r="TV99" s="34" t="str">
        <f>IF(TU99&lt;&gt;"",HLOOKUP(COUNT($RV99:TU99)+1,$G$4:$EH$9,TV$14,0)*$D99,IF($C99=TV$17,$G$9*$D99,""))</f>
        <v/>
      </c>
      <c r="TW99" s="34" t="str">
        <f>IF(TV99&lt;&gt;"",HLOOKUP(COUNT($RV99:TV99)+1,$G$4:$EH$9,TW$14,0)*$D99,IF($C99=TW$17,$G$9*$D99,""))</f>
        <v/>
      </c>
      <c r="TX99" s="34" t="str">
        <f>IF(TW99&lt;&gt;"",HLOOKUP(COUNT($RV99:TW99)+1,$G$4:$EH$9,TX$14,0)*$D99,IF($C99=TX$17,$G$9*$D99,""))</f>
        <v/>
      </c>
      <c r="TY99" s="34" t="str">
        <f>IF(TX99&lt;&gt;"",HLOOKUP(COUNT($RV99:TX99)+1,$G$4:$EH$9,TY$14,0)*$D99,IF($C99=TY$17,$G$9*$D99,""))</f>
        <v/>
      </c>
      <c r="TZ99" s="34" t="str">
        <f>IF(TY99&lt;&gt;"",HLOOKUP(COUNT($RV99:TY99)+1,$G$4:$EH$9,TZ$14,0)*$D99,IF($C99=TZ$17,$G$9*$D99,""))</f>
        <v/>
      </c>
      <c r="UA99" s="34" t="str">
        <f>IF(TZ99&lt;&gt;"",HLOOKUP(COUNT($RV99:TZ99)+1,$G$4:$EH$9,UA$14,0)*$D99,IF($C99=UA$17,$G$9*$D99,""))</f>
        <v/>
      </c>
      <c r="UB99" s="34" t="str">
        <f>IF(UA99&lt;&gt;"",HLOOKUP(COUNT($RV99:UA99)+1,$G$4:$EH$9,UB$14,0)*$D99,IF($C99=UB$17,$G$9*$D99,""))</f>
        <v/>
      </c>
      <c r="UC99" s="34" t="str">
        <f>IF(UB99&lt;&gt;"",HLOOKUP(COUNT($RV99:UB99)+1,$G$4:$EH$9,UC$14,0)*$D99,IF($C99=UC$17,$G$9*$D99,""))</f>
        <v/>
      </c>
      <c r="UD99" s="34" t="str">
        <f>IF(UC99&lt;&gt;"",HLOOKUP(COUNT($RV99:UC99)+1,$G$4:$EH$9,UD$14,0)*$D99,IF($C99=UD$17,$G$9*$D99,""))</f>
        <v/>
      </c>
      <c r="UE99" s="34" t="str">
        <f>IF(UD99&lt;&gt;"",HLOOKUP(COUNT($RV99:UD99)+1,$G$4:$EH$9,UE$14,0)*$D99,IF($C99=UE$17,$G$9*$D99,""))</f>
        <v/>
      </c>
      <c r="UF99" s="34" t="str">
        <f>IF(UE99&lt;&gt;"",HLOOKUP(COUNT($RV99:UE99)+1,$G$4:$EH$9,UF$14,0)*$D99,IF($C99=UF$17,$G$9*$D99,""))</f>
        <v/>
      </c>
      <c r="UG99" s="34" t="str">
        <f>IF(UF99&lt;&gt;"",HLOOKUP(COUNT($RV99:UF99)+1,$G$4:$EH$9,UG$14,0)*$D99,IF($C99=UG$17,$G$9*$D99,""))</f>
        <v/>
      </c>
      <c r="UH99" s="34" t="str">
        <f>IF(UG99&lt;&gt;"",HLOOKUP(COUNT($RV99:UG99)+1,$G$4:$EH$9,UH$14,0)*$D99,IF($C99=UH$17,$G$9*$D99,""))</f>
        <v/>
      </c>
      <c r="UI99" s="34" t="str">
        <f>IF(UH99&lt;&gt;"",HLOOKUP(COUNT($RV99:UH99)+1,$G$4:$EH$9,UI$14,0)*$D99,IF($C99=UI$17,$G$9*$D99,""))</f>
        <v/>
      </c>
      <c r="UJ99" s="34" t="str">
        <f>IF(UI99&lt;&gt;"",HLOOKUP(COUNT($RV99:UI99)+1,$G$4:$EH$9,UJ$14,0)*$D99,IF($C99=UJ$17,$G$9*$D99,""))</f>
        <v/>
      </c>
      <c r="UK99" s="34" t="str">
        <f>IF(UJ99&lt;&gt;"",HLOOKUP(COUNT($RV99:UJ99)+1,$G$4:$EH$9,UK$14,0)*$D99,IF($C99=UK$17,$G$9*$D99,""))</f>
        <v/>
      </c>
      <c r="UL99" s="34" t="str">
        <f>IF(UK99&lt;&gt;"",HLOOKUP(COUNT($RV99:UK99)+1,$G$4:$EH$9,UL$14,0)*$D99,IF($C99=UL$17,$G$9*$D99,""))</f>
        <v/>
      </c>
      <c r="UM99" s="34" t="str">
        <f>IF(UL99&lt;&gt;"",HLOOKUP(COUNT($RV99:UL99)+1,$G$4:$EH$9,UM$14,0)*$D99,IF($C99=UM$17,$G$9*$D99,""))</f>
        <v/>
      </c>
      <c r="UN99" s="34" t="str">
        <f>IF(UM99&lt;&gt;"",HLOOKUP(COUNT($RV99:UM99)+1,$G$4:$EH$9,UN$14,0)*$D99,IF($C99=UN$17,$G$9*$D99,""))</f>
        <v/>
      </c>
      <c r="UO99" s="34" t="str">
        <f>IF(UN99&lt;&gt;"",HLOOKUP(COUNT($RV99:UN99)+1,$G$4:$EH$9,UO$14,0)*$D99,IF($C99=UO$17,$G$9*$D99,""))</f>
        <v/>
      </c>
      <c r="UP99" s="34" t="str">
        <f>IF(UO99&lt;&gt;"",HLOOKUP(COUNT($RV99:UO99)+1,$G$4:$EH$9,UP$14,0)*$D99,IF($C99=UP$17,$G$9*$D99,""))</f>
        <v/>
      </c>
      <c r="UQ99" s="34" t="str">
        <f>IF(UP99&lt;&gt;"",HLOOKUP(COUNT($RV99:UP99)+1,$G$4:$EH$9,UQ$14,0)*$D99,IF($C99=UQ$17,$G$9*$D99,""))</f>
        <v/>
      </c>
      <c r="UR99" s="34" t="str">
        <f>IF(UQ99&lt;&gt;"",HLOOKUP(COUNT($RV99:UQ99)+1,$G$4:$EH$9,UR$14,0)*$D99,IF($C99=UR$17,$G$9*$D99,""))</f>
        <v/>
      </c>
      <c r="US99" s="34" t="str">
        <f>IF(UR99&lt;&gt;"",HLOOKUP(COUNT($RV99:UR99)+1,$G$4:$EH$9,US$14,0)*$D99,IF($C99=US$17,$G$9*$D99,""))</f>
        <v/>
      </c>
      <c r="UT99" s="34" t="str">
        <f>IF(US99&lt;&gt;"",HLOOKUP(COUNT($RV99:US99)+1,$G$4:$EH$9,UT$14,0)*$D99,IF($C99=UT$17,$G$9*$D99,""))</f>
        <v/>
      </c>
      <c r="UU99" s="34" t="str">
        <f>IF(UT99&lt;&gt;"",HLOOKUP(COUNT($RV99:UT99)+1,$G$4:$EH$9,UU$14,0)*$D99,IF($C99=UU$17,$G$9*$D99,""))</f>
        <v/>
      </c>
      <c r="UV99" s="34" t="str">
        <f>IF(UU99&lt;&gt;"",HLOOKUP(COUNT($RV99:UU99)+1,$G$4:$EH$9,UV$14,0)*$D99,IF($C99=UV$17,$G$9*$D99,""))</f>
        <v/>
      </c>
      <c r="UW99" s="34" t="str">
        <f>IF(UV99&lt;&gt;"",HLOOKUP(COUNT($RV99:UV99)+1,$G$4:$EH$9,UW$14,0)*$D99,IF($C99=UW$17,$G$9*$D99,""))</f>
        <v/>
      </c>
      <c r="UX99" s="34" t="str">
        <f>IF(UW99&lt;&gt;"",HLOOKUP(COUNT($RV99:UW99)+1,$G$4:$EH$9,UX$14,0)*$D99,IF($C99=UX$17,$G$9*$D99,""))</f>
        <v/>
      </c>
      <c r="UY99" s="34">
        <f>IF(UX99&lt;&gt;"",HLOOKUP(COUNT($RV99:UX99)+1,$G$4:$EH$9,UY$14,0)*$D99,IF($C99=UY$17,$G$9*$D99,""))</f>
        <v>14500</v>
      </c>
      <c r="UZ99" s="34">
        <f>IF(UY99&lt;&gt;"",HLOOKUP(COUNT($RV99:UY99)+1,$G$4:$EH$9,UZ$14,0)*$D99,IF($C99=UZ$17,$G$9*$D99,""))</f>
        <v>0</v>
      </c>
      <c r="VA99" s="34">
        <f>IF(UZ99&lt;&gt;"",HLOOKUP(COUNT($RV99:UZ99)+1,$G$4:$EH$9,VA$14,0)*$D99,IF($C99=VA$17,$G$9*$D99,""))</f>
        <v>0</v>
      </c>
      <c r="VB99" s="34">
        <f>IF(VA99&lt;&gt;"",HLOOKUP(COUNT($RV99:VA99)+1,$G$4:$EH$9,VB$14,0)*$D99,IF($C99=VB$17,$G$9*$D99,""))</f>
        <v>0</v>
      </c>
      <c r="VC99" s="34">
        <f>IF(VB99&lt;&gt;"",HLOOKUP(COUNT($RV99:VB99)+1,$G$4:$EH$9,VC$14,0)*$D99,IF($C99=VC$17,$G$9*$D99,""))</f>
        <v>0</v>
      </c>
      <c r="VD99" s="34">
        <f>IF(VC99&lt;&gt;"",HLOOKUP(COUNT($RV99:VC99)+1,$G$4:$EH$9,VD$14,0)*$D99,IF($C99=VD$17,$G$9*$D99,""))</f>
        <v>0</v>
      </c>
      <c r="VE99" s="34">
        <f>IF(VD99&lt;&gt;"",HLOOKUP(COUNT($RV99:VD99)+1,$G$4:$EH$9,VE$14,0)*$D99,IF($C99=VE$17,$G$9*$D99,""))</f>
        <v>0</v>
      </c>
      <c r="VF99" s="34">
        <f>IF(VE99&lt;&gt;"",HLOOKUP(COUNT($RV99:VE99)+1,$G$4:$EH$9,VF$14,0)*$D99,IF($C99=VF$17,$G$9*$D99,""))</f>
        <v>0</v>
      </c>
      <c r="VG99" s="34">
        <f>IF(VF99&lt;&gt;"",HLOOKUP(COUNT($RV99:VF99)+1,$G$4:$EH$9,VG$14,0)*$D99,IF($C99=VG$17,$G$9*$D99,""))</f>
        <v>0</v>
      </c>
      <c r="VH99" s="34">
        <f>IF(VG99&lt;&gt;"",HLOOKUP(COUNT($RV99:VG99)+1,$G$4:$EH$9,VH$14,0)*$D99,IF($C99=VH$17,$G$9*$D99,""))</f>
        <v>0</v>
      </c>
      <c r="VI99" s="34">
        <f>IF(VH99&lt;&gt;"",HLOOKUP(COUNT($RV99:VH99)+1,$G$4:$EH$9,VI$14,0)*$D99,IF($C99=VI$17,$G$9*$D99,""))</f>
        <v>0</v>
      </c>
      <c r="VJ99" s="34">
        <f>IF(VI99&lt;&gt;"",HLOOKUP(COUNT($RV99:VI99)+1,$G$4:$EH$9,VJ$14,0)*$D99,IF($C99=VJ$17,$G$9*$D99,""))</f>
        <v>0</v>
      </c>
      <c r="VK99" s="34">
        <f>IF(VJ99&lt;&gt;"",HLOOKUP(COUNT($RV99:VJ99)+1,$G$4:$EH$9,VK$14,0)*$D99,IF($C99=VK$17,$G$9*$D99,""))</f>
        <v>0</v>
      </c>
      <c r="VL99" s="34">
        <f>IF(VK99&lt;&gt;"",HLOOKUP(COUNT($RV99:VK99)+1,$G$4:$EH$9,VL$14,0)*$D99,IF($C99=VL$17,$G$9*$D99,""))</f>
        <v>0</v>
      </c>
      <c r="VM99" s="34">
        <f>IF(VL99&lt;&gt;"",HLOOKUP(COUNT($RV99:VL99)+1,$G$4:$EH$9,VM$14,0)*$D99,IF($C99=VM$17,$G$9*$D99,""))</f>
        <v>0</v>
      </c>
      <c r="VN99" s="34">
        <f>IF(VM99&lt;&gt;"",HLOOKUP(COUNT($RV99:VM99)+1,$G$4:$EH$9,VN$14,0)*$D99,IF($C99=VN$17,$G$9*$D99,""))</f>
        <v>0</v>
      </c>
      <c r="VO99" s="34">
        <f>IF(VN99&lt;&gt;"",HLOOKUP(COUNT($RV99:VN99)+1,$G$4:$EH$9,VO$14,0)*$D99,IF($C99=VO$17,$G$9*$D99,""))</f>
        <v>0</v>
      </c>
      <c r="VP99" s="34">
        <f>IF(VO99&lt;&gt;"",HLOOKUP(COUNT($RV99:VO99)+1,$G$4:$EH$9,VP$14,0)*$D99,IF($C99=VP$17,$G$9*$D99,""))</f>
        <v>0</v>
      </c>
      <c r="VQ99" s="34">
        <f>IF(VP99&lt;&gt;"",HLOOKUP(COUNT($RV99:VP99)+1,$G$4:$EH$9,VQ$14,0)*$D99,IF($C99=VQ$17,$G$9*$D99,""))</f>
        <v>0</v>
      </c>
      <c r="VR99" s="34">
        <f>IF(VQ99&lt;&gt;"",HLOOKUP(COUNT($RV99:VQ99)+1,$G$4:$EH$9,VR$14,0)*$D99,IF($C99=VR$17,$G$9*$D99,""))</f>
        <v>0</v>
      </c>
      <c r="VS99" s="34">
        <f>IF(VR99&lt;&gt;"",HLOOKUP(COUNT($RV99:VR99)+1,$G$4:$EH$9,VS$14,0)*$D99,IF($C99=VS$17,$G$9*$D99,""))</f>
        <v>0</v>
      </c>
      <c r="VT99" s="34">
        <f>IF(VS99&lt;&gt;"",HLOOKUP(COUNT($RV99:VS99)+1,$G$4:$EH$9,VT$14,0)*$D99,IF($C99=VT$17,$G$9*$D99,""))</f>
        <v>0</v>
      </c>
      <c r="VU99" s="34">
        <f>IF(VT99&lt;&gt;"",HLOOKUP(COUNT($RV99:VT99)+1,$G$4:$EH$9,VU$14,0)*$D99,IF($C99=VU$17,$G$9*$D99,""))</f>
        <v>0</v>
      </c>
      <c r="VV99" s="34">
        <f>IF(VU99&lt;&gt;"",HLOOKUP(COUNT($RV99:VU99)+1,$G$4:$EH$9,VV$14,0)*$D99,IF($C99=VV$17,$G$9*$D99,""))</f>
        <v>0</v>
      </c>
      <c r="VW99" s="34">
        <f>IF(VV99&lt;&gt;"",HLOOKUP(COUNT($RV99:VV99)+1,$G$4:$EH$9,VW$14,0)*$D99,IF($C99=VW$17,$G$9*$D99,""))</f>
        <v>0</v>
      </c>
      <c r="VX99" s="34">
        <f>IF(VW99&lt;&gt;"",HLOOKUP(COUNT($RV99:VW99)+1,$G$4:$EH$9,VX$14,0)*$D99,IF($C99=VX$17,$G$9*$D99,""))</f>
        <v>0</v>
      </c>
      <c r="VY99" s="34">
        <f>IF(VX99&lt;&gt;"",HLOOKUP(COUNT($RV99:VX99)+1,$G$4:$EH$9,VY$14,0)*$D99,IF($C99=VY$17,$G$9*$D99,""))</f>
        <v>0</v>
      </c>
      <c r="VZ99" s="34">
        <f>IF(VY99&lt;&gt;"",HLOOKUP(COUNT($RV99:VY99)+1,$G$4:$EH$9,VZ$14,0)*$D99,IF($C99=VZ$17,$G$9*$D99,""))</f>
        <v>0</v>
      </c>
      <c r="WA99" s="34">
        <f>IF(VZ99&lt;&gt;"",HLOOKUP(COUNT($RV99:VZ99)+1,$G$4:$EH$9,WA$14,0)*$D99,IF($C99=WA$17,$G$9*$D99,""))</f>
        <v>0</v>
      </c>
      <c r="WB99" s="34">
        <f>IF(WA99&lt;&gt;"",HLOOKUP(COUNT($RV99:WA99)+1,$G$4:$EH$9,WB$14,0)*$D99,IF($C99=WB$17,$G$9*$D99,""))</f>
        <v>0</v>
      </c>
      <c r="WC99" s="34">
        <f>IF(WB99&lt;&gt;"",HLOOKUP(COUNT($RV99:WB99)+1,$G$4:$EH$9,WC$14,0)*$D99,IF($C99=WC$17,$G$9*$D99,""))</f>
        <v>0</v>
      </c>
      <c r="WD99" s="34">
        <f>IF(WC99&lt;&gt;"",HLOOKUP(COUNT($RV99:WC99)+1,$G$4:$EH$9,WD$14,0)*$D99,IF($C99=WD$17,$G$9*$D99,""))</f>
        <v>0</v>
      </c>
      <c r="WE99" s="34">
        <f>IF(WD99&lt;&gt;"",HLOOKUP(COUNT($RV99:WD99)+1,$G$4:$EH$9,WE$14,0)*$D99,IF($C99=WE$17,$G$9*$D99,""))</f>
        <v>0</v>
      </c>
      <c r="WF99" s="34">
        <f>IF(WE99&lt;&gt;"",HLOOKUP(COUNT($RV99:WE99)+1,$G$4:$EH$9,WF$14,0)*$D99,IF($C99=WF$17,$G$9*$D99,""))</f>
        <v>0</v>
      </c>
      <c r="WG99" s="34">
        <f>IF(WF99&lt;&gt;"",HLOOKUP(COUNT($RV99:WF99)+1,$G$4:$EH$9,WG$14,0)*$D99,IF($C99=WG$17,$G$9*$D99,""))</f>
        <v>0</v>
      </c>
      <c r="WH99" s="34">
        <f>IF(WG99&lt;&gt;"",HLOOKUP(COUNT($RV99:WG99)+1,$G$4:$EH$9,WH$14,0)*$D99,IF($C99=WH$17,$G$9*$D99,""))</f>
        <v>0</v>
      </c>
      <c r="WI99" s="34">
        <f>IF(WH99&lt;&gt;"",HLOOKUP(COUNT($RV99:WH99)+1,$G$4:$EH$9,WI$14,0)*$D99,IF($C99=WI$17,$G$9*$D99,""))</f>
        <v>0</v>
      </c>
      <c r="WJ99" s="34">
        <f>IF(WI99&lt;&gt;"",HLOOKUP(COUNT($RV99:WI99)+1,$G$4:$EH$9,WJ$14,0)*$D99,IF($C99=WJ$17,$G$9*$D99,""))</f>
        <v>0</v>
      </c>
      <c r="WK99" s="34">
        <f>IF(WJ99&lt;&gt;"",HLOOKUP(COUNT($RV99:WJ99)+1,$G$4:$EH$9,WK$14,0)*$D99,IF($C99=WK$17,$G$9*$D99,""))</f>
        <v>0</v>
      </c>
      <c r="WL99" s="34">
        <f>IF(WK99&lt;&gt;"",HLOOKUP(COUNT($RV99:WK99)+1,$G$4:$EH$9,WL$14,0)*$D99,IF($C99=WL$17,$G$9*$D99,""))</f>
        <v>0</v>
      </c>
    </row>
    <row r="100" spans="1:610" ht="15" x14ac:dyDescent="0.2">
      <c r="A100" s="25">
        <f t="shared" si="911"/>
        <v>10</v>
      </c>
      <c r="B100" s="1328" t="s">
        <v>88</v>
      </c>
      <c r="C100" s="62">
        <f t="shared" si="912"/>
        <v>82</v>
      </c>
      <c r="D100" s="30">
        <f>VLOOKUP(B100,Premissas!$R$8:$AD$18,(Histograma!A100+1),0)</f>
        <v>5</v>
      </c>
      <c r="G100" s="34" t="str">
        <f>IF(F100&lt;&gt;"",HLOOKUP(COUNT($F100:F100)+1,$G$4:$EH$8,G$14,0)*$D100,IF($C100=G$17,$G$5*$D100,""))</f>
        <v/>
      </c>
      <c r="H100" s="34" t="str">
        <f>IF(G100&lt;&gt;"",HLOOKUP(COUNT($F100:G100)+1,$G$4:$EH$8,H$14,0)*$D100,IF($C100=H$17,$G$5*$D100,""))</f>
        <v/>
      </c>
      <c r="I100" s="34" t="str">
        <f>IF(H100&lt;&gt;"",HLOOKUP(COUNT($F100:H100)+1,$G$4:$EH$8,I$14,0)*$D100,IF($C100=I$17,$G$5*$D100,""))</f>
        <v/>
      </c>
      <c r="J100" s="34" t="str">
        <f>IF(I100&lt;&gt;"",HLOOKUP(COUNT($F100:I100)+1,$G$4:$EH$8,J$14,0)*$D100,IF($C100=J$17,$G$5*$D100,""))</f>
        <v/>
      </c>
      <c r="K100" s="34" t="str">
        <f>IF(J100&lt;&gt;"",HLOOKUP(COUNT($F100:J100)+1,$G$4:$EH$8,K$14,0)*$D100,IF($C100=K$17,$G$5*$D100,""))</f>
        <v/>
      </c>
      <c r="L100" s="34" t="str">
        <f>IF(K100&lt;&gt;"",HLOOKUP(COUNT($F100:K100)+1,$G$4:$EH$8,L$14,0)*$D100,IF($C100=L$17,$G$5*$D100,""))</f>
        <v/>
      </c>
      <c r="M100" s="34" t="str">
        <f>IF(L100&lt;&gt;"",HLOOKUP(COUNT($F100:L100)+1,$G$4:$EH$8,M$14,0)*$D100,IF($C100=M$17,$G$5*$D100,""))</f>
        <v/>
      </c>
      <c r="N100" s="34" t="str">
        <f>IF(M100&lt;&gt;"",HLOOKUP(COUNT($F100:M100)+1,$G$4:$EH$8,N$14,0)*$D100,IF($C100=N$17,$G$5*$D100,""))</f>
        <v/>
      </c>
      <c r="O100" s="34" t="str">
        <f>IF(N100&lt;&gt;"",HLOOKUP(COUNT($F100:N100)+1,$G$4:$EH$8,O$14,0)*$D100,IF($C100=O$17,$G$5*$D100,""))</f>
        <v/>
      </c>
      <c r="P100" s="34" t="str">
        <f>IF(O100&lt;&gt;"",HLOOKUP(COUNT($F100:O100)+1,$G$4:$EH$8,P$14,0)*$D100,IF($C100=P$17,$G$5*$D100,""))</f>
        <v/>
      </c>
      <c r="Q100" s="34" t="str">
        <f>IF(P100&lt;&gt;"",HLOOKUP(COUNT($F100:P100)+1,$G$4:$EH$8,Q$14,0)*$D100,IF($C100=Q$17,$G$5*$D100,""))</f>
        <v/>
      </c>
      <c r="R100" s="34" t="str">
        <f>IF(Q100&lt;&gt;"",HLOOKUP(COUNT($F100:Q100)+1,$G$4:$EH$8,R$14,0)*$D100,IF($C100=R$17,$G$5*$D100,""))</f>
        <v/>
      </c>
      <c r="S100" s="34" t="str">
        <f>IF(R100&lt;&gt;"",HLOOKUP(COUNT($F100:R100)+1,$G$4:$EH$8,S$14,0)*$D100,IF($C100=S$17,$G$5*$D100,""))</f>
        <v/>
      </c>
      <c r="T100" s="34" t="str">
        <f>IF(S100&lt;&gt;"",HLOOKUP(COUNT($F100:S100)+1,$G$4:$EH$8,T$14,0)*$D100,IF($C100=T$17,$G$5*$D100,""))</f>
        <v/>
      </c>
      <c r="U100" s="34" t="str">
        <f>IF(T100&lt;&gt;"",HLOOKUP(COUNT($F100:T100)+1,$G$4:$EH$8,U$14,0)*$D100,IF($C100=U$17,$G$5*$D100,""))</f>
        <v/>
      </c>
      <c r="V100" s="34" t="str">
        <f>IF(U100&lt;&gt;"",HLOOKUP(COUNT($F100:U100)+1,$G$4:$EH$8,V$14,0)*$D100,IF($C100=V$17,$G$5*$D100,""))</f>
        <v/>
      </c>
      <c r="W100" s="34" t="str">
        <f>IF(V100&lt;&gt;"",HLOOKUP(COUNT($F100:V100)+1,$G$4:$EH$8,W$14,0)*$D100,IF($C100=W$17,$G$5*$D100,""))</f>
        <v/>
      </c>
      <c r="X100" s="34" t="str">
        <f>IF(W100&lt;&gt;"",HLOOKUP(COUNT($F100:W100)+1,$G$4:$EH$8,X$14,0)*$D100,IF($C100=X$17,$G$5*$D100,""))</f>
        <v/>
      </c>
      <c r="Y100" s="34" t="str">
        <f>IF(X100&lt;&gt;"",HLOOKUP(COUNT($F100:X100)+1,$G$4:$EH$8,Y$14,0)*$D100,IF($C100=Y$17,$G$5*$D100,""))</f>
        <v/>
      </c>
      <c r="Z100" s="34" t="str">
        <f>IF(Y100&lt;&gt;"",HLOOKUP(COUNT($F100:Y100)+1,$G$4:$EH$8,Z$14,0)*$D100,IF($C100=Z$17,$G$5*$D100,""))</f>
        <v/>
      </c>
      <c r="AA100" s="34" t="str">
        <f>IF(Z100&lt;&gt;"",HLOOKUP(COUNT($F100:Z100)+1,$G$4:$EH$8,AA$14,0)*$D100,IF($C100=AA$17,$G$5*$D100,""))</f>
        <v/>
      </c>
      <c r="AB100" s="34" t="str">
        <f>IF(AA100&lt;&gt;"",HLOOKUP(COUNT($F100:AA100)+1,$G$4:$EH$8,AB$14,0)*$D100,IF($C100=AB$17,$G$5*$D100,""))</f>
        <v/>
      </c>
      <c r="AC100" s="34" t="str">
        <f>IF(AB100&lt;&gt;"",HLOOKUP(COUNT($F100:AB100)+1,$G$4:$EH$8,AC$14,0)*$D100,IF($C100=AC$17,$G$5*$D100,""))</f>
        <v/>
      </c>
      <c r="AD100" s="34" t="str">
        <f>IF(AC100&lt;&gt;"",HLOOKUP(COUNT($F100:AC100)+1,$G$4:$EH$8,AD$14,0)*$D100,IF($C100=AD$17,$G$5*$D100,""))</f>
        <v/>
      </c>
      <c r="AE100" s="34" t="str">
        <f>IF(AD100&lt;&gt;"",HLOOKUP(COUNT($F100:AD100)+1,$G$4:$EH$8,AE$14,0)*$D100,IF($C100=AE$17,$G$5*$D100,""))</f>
        <v/>
      </c>
      <c r="AF100" s="34" t="str">
        <f>IF(AE100&lt;&gt;"",HLOOKUP(COUNT($F100:AE100)+1,$G$4:$EH$8,AF$14,0)*$D100,IF($C100=AF$17,$G$5*$D100,""))</f>
        <v/>
      </c>
      <c r="AG100" s="34" t="str">
        <f>IF(AF100&lt;&gt;"",HLOOKUP(COUNT($F100:AF100)+1,$G$4:$EH$8,AG$14,0)*$D100,IF($C100=AG$17,$G$5*$D100,""))</f>
        <v/>
      </c>
      <c r="AH100" s="34" t="str">
        <f>IF(AG100&lt;&gt;"",HLOOKUP(COUNT($F100:AG100)+1,$G$4:$EH$8,AH$14,0)*$D100,IF($C100=AH$17,$G$5*$D100,""))</f>
        <v/>
      </c>
      <c r="AI100" s="34" t="str">
        <f>IF(AH100&lt;&gt;"",HLOOKUP(COUNT($F100:AH100)+1,$G$4:$EH$8,AI$14,0)*$D100,IF($C100=AI$17,$G$5*$D100,""))</f>
        <v/>
      </c>
      <c r="AJ100" s="34" t="str">
        <f>IF(AI100&lt;&gt;"",HLOOKUP(COUNT($F100:AI100)+1,$G$4:$EH$8,AJ$14,0)*$D100,IF($C100=AJ$17,$G$5*$D100,""))</f>
        <v/>
      </c>
      <c r="AK100" s="34" t="str">
        <f>IF(AJ100&lt;&gt;"",HLOOKUP(COUNT($F100:AJ100)+1,$G$4:$EH$8,AK$14,0)*$D100,IF($C100=AK$17,$G$5*$D100,""))</f>
        <v/>
      </c>
      <c r="AL100" s="34" t="str">
        <f>IF(AK100&lt;&gt;"",HLOOKUP(COUNT($F100:AK100)+1,$G$4:$EH$8,AL$14,0)*$D100,IF($C100=AL$17,$G$5*$D100,""))</f>
        <v/>
      </c>
      <c r="AM100" s="34" t="str">
        <f>IF(AL100&lt;&gt;"",HLOOKUP(COUNT($F100:AL100)+1,$G$4:$EH$8,AM$14,0)*$D100,IF($C100=AM$17,$G$5*$D100,""))</f>
        <v/>
      </c>
      <c r="AN100" s="34" t="str">
        <f>IF(AM100&lt;&gt;"",HLOOKUP(COUNT($F100:AM100)+1,$G$4:$EH$8,AN$14,0)*$D100,IF($C100=AN$17,$G$5*$D100,""))</f>
        <v/>
      </c>
      <c r="AO100" s="34" t="str">
        <f>IF(AN100&lt;&gt;"",HLOOKUP(COUNT($F100:AN100)+1,$G$4:$EH$8,AO$14,0)*$D100,IF($C100=AO$17,$G$5*$D100,""))</f>
        <v/>
      </c>
      <c r="AP100" s="34" t="str">
        <f>IF(AO100&lt;&gt;"",HLOOKUP(COUNT($F100:AO100)+1,$G$4:$EH$8,AP$14,0)*$D100,IF($C100=AP$17,$G$5*$D100,""))</f>
        <v/>
      </c>
      <c r="AQ100" s="34" t="str">
        <f>IF(AP100&lt;&gt;"",HLOOKUP(COUNT($F100:AP100)+1,$G$4:$EH$8,AQ$14,0)*$D100,IF($C100=AQ$17,$G$5*$D100,""))</f>
        <v/>
      </c>
      <c r="AR100" s="34" t="str">
        <f>IF(AQ100&lt;&gt;"",HLOOKUP(COUNT($F100:AQ100)+1,$G$4:$EH$8,AR$14,0)*$D100,IF($C100=AR$17,$G$5*$D100,""))</f>
        <v/>
      </c>
      <c r="AS100" s="34" t="str">
        <f>IF(AR100&lt;&gt;"",HLOOKUP(COUNT($F100:AR100)+1,$G$4:$EH$8,AS$14,0)*$D100,IF($C100=AS$17,$G$5*$D100,""))</f>
        <v/>
      </c>
      <c r="AT100" s="34" t="str">
        <f>IF(AS100&lt;&gt;"",HLOOKUP(COUNT($F100:AS100)+1,$G$4:$EH$8,AT$14,0)*$D100,IF($C100=AT$17,$G$5*$D100,""))</f>
        <v/>
      </c>
      <c r="AU100" s="34" t="str">
        <f>IF(AT100&lt;&gt;"",HLOOKUP(COUNT($F100:AT100)+1,$G$4:$EH$8,AU$14,0)*$D100,IF($C100=AU$17,$G$5*$D100,""))</f>
        <v/>
      </c>
      <c r="AV100" s="34" t="str">
        <f>IF(AU100&lt;&gt;"",HLOOKUP(COUNT($F100:AU100)+1,$G$4:$EH$8,AV$14,0)*$D100,IF($C100=AV$17,$G$5*$D100,""))</f>
        <v/>
      </c>
      <c r="AW100" s="34" t="str">
        <f>IF(AV100&lt;&gt;"",HLOOKUP(COUNT($F100:AV100)+1,$G$4:$EH$8,AW$14,0)*$D100,IF($C100=AW$17,$G$5*$D100,""))</f>
        <v/>
      </c>
      <c r="AX100" s="34" t="str">
        <f>IF(AW100&lt;&gt;"",HLOOKUP(COUNT($F100:AW100)+1,$G$4:$EH$8,AX$14,0)*$D100,IF($C100=AX$17,$G$5*$D100,""))</f>
        <v/>
      </c>
      <c r="AY100" s="34" t="str">
        <f>IF(AX100&lt;&gt;"",HLOOKUP(COUNT($F100:AX100)+1,$G$4:$EH$8,AY$14,0)*$D100,IF($C100=AY$17,$G$5*$D100,""))</f>
        <v/>
      </c>
      <c r="AZ100" s="34" t="str">
        <f>IF(AY100&lt;&gt;"",HLOOKUP(COUNT($F100:AY100)+1,$G$4:$EH$8,AZ$14,0)*$D100,IF($C100=AZ$17,$G$5*$D100,""))</f>
        <v/>
      </c>
      <c r="BA100" s="34" t="str">
        <f>IF(AZ100&lt;&gt;"",HLOOKUP(COUNT($F100:AZ100)+1,$G$4:$EH$8,BA$14,0)*$D100,IF($C100=BA$17,$G$5*$D100,""))</f>
        <v/>
      </c>
      <c r="BB100" s="34" t="str">
        <f>IF(BA100&lt;&gt;"",HLOOKUP(COUNT($F100:BA100)+1,$G$4:$EH$8,BB$14,0)*$D100,IF($C100=BB$17,$G$5*$D100,""))</f>
        <v/>
      </c>
      <c r="BC100" s="34" t="str">
        <f>IF(BB100&lt;&gt;"",HLOOKUP(COUNT($F100:BB100)+1,$G$4:$EH$8,BC$14,0)*$D100,IF($C100=BC$17,$G$5*$D100,""))</f>
        <v/>
      </c>
      <c r="BD100" s="34" t="str">
        <f>IF(BC100&lt;&gt;"",HLOOKUP(COUNT($F100:BC100)+1,$G$4:$EH$8,BD$14,0)*$D100,IF($C100=BD$17,$G$5*$D100,""))</f>
        <v/>
      </c>
      <c r="BE100" s="34" t="str">
        <f>IF(BD100&lt;&gt;"",HLOOKUP(COUNT($F100:BD100)+1,$G$4:$EH$8,BE$14,0)*$D100,IF($C100=BE$17,$G$5*$D100,""))</f>
        <v/>
      </c>
      <c r="BF100" s="34" t="str">
        <f>IF(BE100&lt;&gt;"",HLOOKUP(COUNT($F100:BE100)+1,$G$4:$EH$8,BF$14,0)*$D100,IF($C100=BF$17,$G$5*$D100,""))</f>
        <v/>
      </c>
      <c r="BG100" s="34" t="str">
        <f>IF(BF100&lt;&gt;"",HLOOKUP(COUNT($F100:BF100)+1,$G$4:$EH$8,BG$14,0)*$D100,IF($C100=BG$17,$G$5*$D100,""))</f>
        <v/>
      </c>
      <c r="BH100" s="34" t="str">
        <f>IF(BG100&lt;&gt;"",HLOOKUP(COUNT($F100:BG100)+1,$G$4:$EH$8,BH$14,0)*$D100,IF($C100=BH$17,$G$5*$D100,""))</f>
        <v/>
      </c>
      <c r="BI100" s="34" t="str">
        <f>IF(BH100&lt;&gt;"",HLOOKUP(COUNT($F100:BH100)+1,$G$4:$EH$8,BI$14,0)*$D100,IF($C100=BI$17,$G$5*$D100,""))</f>
        <v/>
      </c>
      <c r="BJ100" s="34" t="str">
        <f>IF(BI100&lt;&gt;"",HLOOKUP(COUNT($F100:BI100)+1,$G$4:$EH$8,BJ$14,0)*$D100,IF($C100=BJ$17,$G$5*$D100,""))</f>
        <v/>
      </c>
      <c r="BK100" s="34" t="str">
        <f>IF(BJ100&lt;&gt;"",HLOOKUP(COUNT($F100:BJ100)+1,$G$4:$EH$8,BK$14,0)*$D100,IF($C100=BK$17,$G$5*$D100,""))</f>
        <v/>
      </c>
      <c r="BL100" s="34" t="str">
        <f>IF(BK100&lt;&gt;"",HLOOKUP(COUNT($F100:BK100)+1,$G$4:$EH$8,BL$14,0)*$D100,IF($C100=BL$17,$G$5*$D100,""))</f>
        <v/>
      </c>
      <c r="BM100" s="34" t="str">
        <f>IF(BL100&lt;&gt;"",HLOOKUP(COUNT($F100:BL100)+1,$G$4:$EH$8,BM$14,0)*$D100,IF($C100=BM$17,$G$5*$D100,""))</f>
        <v/>
      </c>
      <c r="BN100" s="34" t="str">
        <f>IF(BM100&lt;&gt;"",HLOOKUP(COUNT($F100:BM100)+1,$G$4:$EH$8,BN$14,0)*$D100,IF($C100=BN$17,$G$5*$D100,""))</f>
        <v/>
      </c>
      <c r="BO100" s="34" t="str">
        <f>IF(BN100&lt;&gt;"",HLOOKUP(COUNT($F100:BN100)+1,$G$4:$EH$8,BO$14,0)*$D100,IF($C100=BO$17,$G$5*$D100,""))</f>
        <v/>
      </c>
      <c r="BP100" s="34" t="str">
        <f>IF(BO100&lt;&gt;"",HLOOKUP(COUNT($F100:BO100)+1,$G$4:$EH$8,BP$14,0)*$D100,IF($C100=BP$17,$G$5*$D100,""))</f>
        <v/>
      </c>
      <c r="BQ100" s="34" t="str">
        <f>IF(BP100&lt;&gt;"",HLOOKUP(COUNT($F100:BP100)+1,$G$4:$EH$8,BQ$14,0)*$D100,IF($C100=BQ$17,$G$5*$D100,""))</f>
        <v/>
      </c>
      <c r="BR100" s="34" t="str">
        <f>IF(BQ100&lt;&gt;"",HLOOKUP(COUNT($F100:BQ100)+1,$G$4:$EH$8,BR$14,0)*$D100,IF($C100=BR$17,$G$5*$D100,""))</f>
        <v/>
      </c>
      <c r="BS100" s="34" t="str">
        <f>IF(BR100&lt;&gt;"",HLOOKUP(COUNT($F100:BR100)+1,$G$4:$EH$8,BS$14,0)*$D100,IF($C100=BS$17,$G$5*$D100,""))</f>
        <v/>
      </c>
      <c r="BT100" s="34" t="str">
        <f>IF(BS100&lt;&gt;"",HLOOKUP(COUNT($F100:BS100)+1,$G$4:$EH$8,BT$14,0)*$D100,IF($C100=BT$17,$G$5*$D100,""))</f>
        <v/>
      </c>
      <c r="BU100" s="34" t="str">
        <f>IF(BT100&lt;&gt;"",HLOOKUP(COUNT($F100:BT100)+1,$G$4:$EH$8,BU$14,0)*$D100,IF($C100=BU$17,$G$5*$D100,""))</f>
        <v/>
      </c>
      <c r="BV100" s="34" t="str">
        <f>IF(BU100&lt;&gt;"",HLOOKUP(COUNT($F100:BU100)+1,$G$4:$EH$8,BV$14,0)*$D100,IF($C100=BV$17,$G$5*$D100,""))</f>
        <v/>
      </c>
      <c r="BW100" s="34" t="str">
        <f>IF(BV100&lt;&gt;"",HLOOKUP(COUNT($F100:BV100)+1,$G$4:$EH$8,BW$14,0)*$D100,IF($C100=BW$17,$G$5*$D100,""))</f>
        <v/>
      </c>
      <c r="BX100" s="34" t="str">
        <f>IF(BW100&lt;&gt;"",HLOOKUP(COUNT($F100:BW100)+1,$G$4:$EH$8,BX$14,0)*$D100,IF($C100=BX$17,$G$5*$D100,""))</f>
        <v/>
      </c>
      <c r="BY100" s="34" t="str">
        <f>IF(BX100&lt;&gt;"",HLOOKUP(COUNT($F100:BX100)+1,$G$4:$EH$8,BY$14,0)*$D100,IF($C100=BY$17,$G$5*$D100,""))</f>
        <v/>
      </c>
      <c r="BZ100" s="34" t="str">
        <f>IF(BY100&lt;&gt;"",HLOOKUP(COUNT($F100:BY100)+1,$G$4:$EH$8,BZ$14,0)*$D100,IF($C100=BZ$17,$G$5*$D100,""))</f>
        <v/>
      </c>
      <c r="CA100" s="34" t="str">
        <f>IF(BZ100&lt;&gt;"",HLOOKUP(COUNT($F100:BZ100)+1,$G$4:$EH$8,CA$14,0)*$D100,IF($C100=CA$17,$G$5*$D100,""))</f>
        <v/>
      </c>
      <c r="CB100" s="34" t="str">
        <f>IF(CA100&lt;&gt;"",HLOOKUP(COUNT($F100:CA100)+1,$G$4:$EH$8,CB$14,0)*$D100,IF($C100=CB$17,$G$5*$D100,""))</f>
        <v/>
      </c>
      <c r="CC100" s="34" t="str">
        <f>IF(CB100&lt;&gt;"",HLOOKUP(COUNT($F100:CB100)+1,$G$4:$EH$8,CC$14,0)*$D100,IF($C100=CC$17,$G$5*$D100,""))</f>
        <v/>
      </c>
      <c r="CD100" s="34" t="str">
        <f>IF(CC100&lt;&gt;"",HLOOKUP(COUNT($F100:CC100)+1,$G$4:$EH$8,CD$14,0)*$D100,IF($C100=CD$17,$G$5*$D100,""))</f>
        <v/>
      </c>
      <c r="CE100" s="34" t="str">
        <f>IF(CD100&lt;&gt;"",HLOOKUP(COUNT($F100:CD100)+1,$G$4:$EH$8,CE$14,0)*$D100,IF($C100=CE$17,$G$5*$D100,""))</f>
        <v/>
      </c>
      <c r="CF100" s="34" t="str">
        <f>IF(CE100&lt;&gt;"",HLOOKUP(COUNT($F100:CE100)+1,$G$4:$EH$8,CF$14,0)*$D100,IF($C100=CF$17,$G$5*$D100,""))</f>
        <v/>
      </c>
      <c r="CG100" s="34" t="str">
        <f>IF(CF100&lt;&gt;"",HLOOKUP(COUNT($F100:CF100)+1,$G$4:$EH$8,CG$14,0)*$D100,IF($C100=CG$17,$G$5*$D100,""))</f>
        <v/>
      </c>
      <c r="CH100" s="34" t="str">
        <f>IF(CG100&lt;&gt;"",HLOOKUP(COUNT($F100:CG100)+1,$G$4:$EH$8,CH$14,0)*$D100,IF($C100=CH$17,$G$5*$D100,""))</f>
        <v/>
      </c>
      <c r="CI100" s="34" t="str">
        <f>IF(CH100&lt;&gt;"",HLOOKUP(COUNT($F100:CH100)+1,$G$4:$EH$8,CI$14,0)*$D100,IF($C100=CI$17,$G$5*$D100,""))</f>
        <v/>
      </c>
      <c r="CJ100" s="34">
        <f>IF(CI100&lt;&gt;"",HLOOKUP(COUNT($F100:CI100)+1,$G$4:$EH$8,CJ$14,0)*$D100,IF($C100=CJ$17,$G$5*$D100,""))</f>
        <v>0</v>
      </c>
      <c r="CK100" s="34">
        <f>IF(CJ100&lt;&gt;"",HLOOKUP(COUNT($F100:CJ100)+1,$G$4:$EH$8,CK$14,0)*$D100,IF($C100=CK$17,$G$5*$D100,""))</f>
        <v>0</v>
      </c>
      <c r="CL100" s="34" t="e">
        <f>IF(CK100&lt;&gt;"",HLOOKUP(COUNT($F100:CK100)+1,$G$4:$EH$8,CL$14,0)*$D100,IF($C100=CL$17,$G$5*$D100,""))</f>
        <v>#VALUE!</v>
      </c>
      <c r="CM100" s="34" t="e">
        <f>IF(CL100&lt;&gt;"",HLOOKUP(COUNT($F100:CL100)+1,$G$4:$EH$8,CM$14,0)*$D100,IF($C100=CM$17,$G$5*$D100,""))</f>
        <v>#VALUE!</v>
      </c>
      <c r="CN100" s="34" t="e">
        <f>IF(CM100&lt;&gt;"",HLOOKUP(COUNT($F100:CM100)+1,$G$4:$EH$8,CN$14,0)*$D100,IF($C100=CN$17,$G$5*$D100,""))</f>
        <v>#VALUE!</v>
      </c>
      <c r="CO100" s="34" t="e">
        <f>IF(CN100&lt;&gt;"",HLOOKUP(COUNT($F100:CN100)+1,$G$4:$EH$8,CO$14,0)*$D100,IF($C100=CO$17,$G$5*$D100,""))</f>
        <v>#VALUE!</v>
      </c>
      <c r="CP100" s="34" t="e">
        <f>IF(CO100&lt;&gt;"",HLOOKUP(COUNT($F100:CO100)+1,$G$4:$EH$8,CP$14,0)*$D100,IF($C100=CP$17,$G$5*$D100,""))</f>
        <v>#VALUE!</v>
      </c>
      <c r="CQ100" s="34" t="e">
        <f>IF(CP100&lt;&gt;"",HLOOKUP(COUNT($F100:CP100)+1,$G$4:$EH$8,CQ$14,0)*$D100,IF($C100=CQ$17,$G$5*$D100,""))</f>
        <v>#VALUE!</v>
      </c>
      <c r="CR100" s="34" t="e">
        <f>IF(CQ100&lt;&gt;"",HLOOKUP(COUNT($F100:CQ100)+1,$G$4:$EH$8,CR$14,0)*$D100,IF($C100=CR$17,$G$5*$D100,""))</f>
        <v>#VALUE!</v>
      </c>
      <c r="CS100" s="34" t="e">
        <f>IF(CR100&lt;&gt;"",HLOOKUP(COUNT($F100:CR100)+1,$G$4:$EH$8,CS$14,0)*$D100,IF($C100=CS$17,$G$5*$D100,""))</f>
        <v>#VALUE!</v>
      </c>
      <c r="CT100" s="34" t="e">
        <f>IF(CS100&lt;&gt;"",HLOOKUP(COUNT($F100:CS100)+1,$G$4:$EH$8,CT$14,0)*$D100,IF($C100=CT$17,$G$5*$D100,""))</f>
        <v>#VALUE!</v>
      </c>
      <c r="CU100" s="34" t="e">
        <f>IF(CT100&lt;&gt;"",HLOOKUP(COUNT($F100:CT100)+1,$G$4:$EH$8,CU$14,0)*$D100,IF($C100=CU$17,$G$5*$D100,""))</f>
        <v>#VALUE!</v>
      </c>
      <c r="CV100" s="34" t="e">
        <f>IF(CU100&lt;&gt;"",HLOOKUP(COUNT($F100:CU100)+1,$G$4:$EH$8,CV$14,0)*$D100,IF($C100=CV$17,$G$5*$D100,""))</f>
        <v>#VALUE!</v>
      </c>
      <c r="CW100" s="34" t="e">
        <f>IF(CV100&lt;&gt;"",HLOOKUP(COUNT($F100:CV100)+1,$G$4:$EH$8,CW$14,0)*$D100,IF($C100=CW$17,$G$5*$D100,""))</f>
        <v>#VALUE!</v>
      </c>
      <c r="CX100" s="34" t="e">
        <f>IF(CW100&lt;&gt;"",HLOOKUP(COUNT($F100:CW100)+1,$G$4:$EH$8,CX$14,0)*$D100,IF($C100=CX$17,$G$5*$D100,""))</f>
        <v>#VALUE!</v>
      </c>
      <c r="CY100" s="34" t="e">
        <f>IF(CX100&lt;&gt;"",HLOOKUP(COUNT($F100:CX100)+1,$G$4:$EH$8,CY$14,0)*$D100,IF($C100=CY$17,$G$5*$D100,""))</f>
        <v>#VALUE!</v>
      </c>
      <c r="CZ100" s="34" t="e">
        <f>IF(CY100&lt;&gt;"",HLOOKUP(COUNT($F100:CY100)+1,$G$4:$EH$8,CZ$14,0)*$D100,IF($C100=CZ$17,$G$5*$D100,""))</f>
        <v>#VALUE!</v>
      </c>
      <c r="DA100" s="34" t="e">
        <f>IF(CZ100&lt;&gt;"",HLOOKUP(COUNT($F100:CZ100)+1,$G$4:$EH$8,DA$14,0)*$D100,IF($C100=DA$17,$G$5*$D100,""))</f>
        <v>#VALUE!</v>
      </c>
      <c r="DB100" s="34" t="e">
        <f>IF(DA100&lt;&gt;"",HLOOKUP(COUNT($F100:DA100)+1,$G$4:$EH$8,DB$14,0)*$D100,IF($C100=DB$17,$G$5*$D100,""))</f>
        <v>#VALUE!</v>
      </c>
      <c r="DC100" s="34" t="e">
        <f>IF(DB100&lt;&gt;"",HLOOKUP(COUNT($F100:DB100)+1,$G$4:$EH$8,DC$14,0)*$D100,IF($C100=DC$17,$G$5*$D100,""))</f>
        <v>#VALUE!</v>
      </c>
      <c r="DD100" s="34" t="e">
        <f>IF(DC100&lt;&gt;"",HLOOKUP(COUNT($F100:DC100)+1,$G$4:$EH$8,DD$14,0)*$D100,IF($C100=DD$17,$G$5*$D100,""))</f>
        <v>#VALUE!</v>
      </c>
      <c r="DE100" s="34" t="e">
        <f>IF(DD100&lt;&gt;"",HLOOKUP(COUNT($F100:DD100)+1,$G$4:$EH$8,DE$14,0)*$D100,IF($C100=DE$17,$G$5*$D100,""))</f>
        <v>#VALUE!</v>
      </c>
      <c r="DF100" s="34" t="e">
        <f>IF(DE100&lt;&gt;"",HLOOKUP(COUNT($F100:DE100)+1,$G$4:$EH$8,DF$14,0)*$D100,IF($C100=DF$17,$G$5*$D100,""))</f>
        <v>#VALUE!</v>
      </c>
      <c r="DG100" s="34" t="e">
        <f>IF(DF100&lt;&gt;"",HLOOKUP(COUNT($F100:DF100)+1,$G$4:$EH$8,DG$14,0)*$D100,IF($C100=DG$17,$G$5*$D100,""))</f>
        <v>#VALUE!</v>
      </c>
      <c r="DH100" s="34" t="e">
        <f>IF(DG100&lt;&gt;"",HLOOKUP(COUNT($F100:DG100)+1,$G$4:$EH$8,DH$14,0)*$D100,IF($C100=DH$17,$G$5*$D100,""))</f>
        <v>#VALUE!</v>
      </c>
      <c r="DI100" s="34" t="e">
        <f>IF(DH100&lt;&gt;"",HLOOKUP(COUNT($F100:DH100)+1,$G$4:$EH$8,DI$14,0)*$D100,IF($C100=DI$17,$G$5*$D100,""))</f>
        <v>#VALUE!</v>
      </c>
      <c r="DJ100" s="34" t="e">
        <f>IF(DI100&lt;&gt;"",HLOOKUP(COUNT($F100:DI100)+1,$G$4:$EH$8,DJ$14,0)*$D100,IF($C100=DJ$17,$G$5*$D100,""))</f>
        <v>#VALUE!</v>
      </c>
      <c r="DK100" s="34" t="e">
        <f>IF(DJ100&lt;&gt;"",HLOOKUP(COUNT($F100:DJ100)+1,$G$4:$EH$8,DK$14,0)*$D100,IF($C100=DK$17,$G$5*$D100,""))</f>
        <v>#VALUE!</v>
      </c>
      <c r="DL100" s="34" t="e">
        <f>IF(DK100&lt;&gt;"",HLOOKUP(COUNT($F100:DK100)+1,$G$4:$EH$8,DL$14,0)*$D100,IF($C100=DL$17,$G$5*$D100,""))</f>
        <v>#VALUE!</v>
      </c>
      <c r="DM100" s="34" t="e">
        <f>IF(DL100&lt;&gt;"",HLOOKUP(COUNT($F100:DL100)+1,$G$4:$EH$8,DM$14,0)*$D100,IF($C100=DM$17,$G$5*$D100,""))</f>
        <v>#VALUE!</v>
      </c>
      <c r="DN100" s="34" t="e">
        <f>IF(DM100&lt;&gt;"",HLOOKUP(COUNT($F100:DM100)+1,$G$4:$EH$8,DN$14,0)*$D100,IF($C100=DN$17,$G$5*$D100,""))</f>
        <v>#VALUE!</v>
      </c>
      <c r="DO100" s="34" t="e">
        <f>IF(DN100&lt;&gt;"",HLOOKUP(COUNT($F100:DN100)+1,$G$4:$EH$8,DO$14,0)*$D100,IF($C100=DO$17,$G$5*$D100,""))</f>
        <v>#VALUE!</v>
      </c>
      <c r="DP100" s="34" t="e">
        <f>IF(DO100&lt;&gt;"",HLOOKUP(COUNT($F100:DO100)+1,$G$4:$EH$8,DP$14,0)*$D100,IF($C100=DP$17,$G$5*$D100,""))</f>
        <v>#VALUE!</v>
      </c>
      <c r="DQ100" s="34" t="e">
        <f>IF(DP100&lt;&gt;"",HLOOKUP(COUNT($F100:DP100)+1,$G$4:$EH$8,DQ$14,0)*$D100,IF($C100=DQ$17,$G$5*$D100,""))</f>
        <v>#VALUE!</v>
      </c>
      <c r="DR100" s="34" t="e">
        <f>IF(DQ100&lt;&gt;"",HLOOKUP(COUNT($F100:DQ100)+1,$G$4:$EH$8,DR$14,0)*$D100,IF($C100=DR$17,$G$5*$D100,""))</f>
        <v>#VALUE!</v>
      </c>
      <c r="DS100" s="34" t="e">
        <f>IF(DR100&lt;&gt;"",HLOOKUP(COUNT($F100:DR100)+1,$G$4:$EH$8,DS$14,0)*$D100,IF($C100=DS$17,$G$5*$D100,""))</f>
        <v>#VALUE!</v>
      </c>
      <c r="DT100" s="34" t="e">
        <f>IF(DS100&lt;&gt;"",HLOOKUP(COUNT($F100:DS100)+1,$G$4:$EH$8,DT$14,0)*$D100,IF($C100=DT$17,$G$5*$D100,""))</f>
        <v>#VALUE!</v>
      </c>
      <c r="DU100" s="34" t="e">
        <f>IF(DT100&lt;&gt;"",HLOOKUP(COUNT($F100:DT100)+1,$G$4:$EH$8,DU$14,0)*$D100,IF($C100=DU$17,$G$5*$D100,""))</f>
        <v>#VALUE!</v>
      </c>
      <c r="DV100" s="34" t="e">
        <f>IF(DU100&lt;&gt;"",HLOOKUP(COUNT($F100:DU100)+1,$G$4:$EH$8,DV$14,0)*$D100,IF($C100=DV$17,$G$5*$D100,""))</f>
        <v>#VALUE!</v>
      </c>
      <c r="DX100" s="34" t="str">
        <f>IF(DW100&lt;&gt;"",HLOOKUP(COUNT($DW100:DW100)+1,$G$4:$CX$8,DX$14,0)*$D100,IF($C100=DX$17,$G$6*$D100,""))</f>
        <v/>
      </c>
      <c r="DY100" s="34" t="str">
        <f>IF(DX100&lt;&gt;"",HLOOKUP(COUNT($DW100:DX100)+1,$G$4:$CX$8,DY$14,0)*$D100,IF($C100=DY$17,$G$6*$D100,""))</f>
        <v/>
      </c>
      <c r="DZ100" s="34" t="str">
        <f>IF(DY100&lt;&gt;"",HLOOKUP(COUNT($DW100:DY100)+1,$G$4:$CX$8,DZ$14,0)*$D100,IF($C100=DZ$17,$G$6*$D100,""))</f>
        <v/>
      </c>
      <c r="EA100" s="34" t="str">
        <f>IF(DZ100&lt;&gt;"",HLOOKUP(COUNT($DW100:DZ100)+1,$G$4:$CX$8,EA$14,0)*$D100,IF($C100=EA$17,$G$6*$D100,""))</f>
        <v/>
      </c>
      <c r="EB100" s="34" t="str">
        <f>IF(EA100&lt;&gt;"",HLOOKUP(COUNT($DW100:EA100)+1,$G$4:$CX$8,EB$14,0)*$D100,IF($C100=EB$17,$G$6*$D100,""))</f>
        <v/>
      </c>
      <c r="EC100" s="34" t="str">
        <f>IF(EB100&lt;&gt;"",HLOOKUP(COUNT($DW100:EB100)+1,$G$4:$CX$8,EC$14,0)*$D100,IF($C100=EC$17,$G$6*$D100,""))</f>
        <v/>
      </c>
      <c r="ED100" s="34" t="str">
        <f>IF(EC100&lt;&gt;"",HLOOKUP(COUNT($DW100:EC100)+1,$G$4:$CX$8,ED$14,0)*$D100,IF($C100=ED$17,$G$6*$D100,""))</f>
        <v/>
      </c>
      <c r="EE100" s="34" t="str">
        <f>IF(ED100&lt;&gt;"",HLOOKUP(COUNT($DW100:ED100)+1,$G$4:$CX$8,EE$14,0)*$D100,IF($C100=EE$17,$G$6*$D100,""))</f>
        <v/>
      </c>
      <c r="EF100" s="34" t="str">
        <f>IF(EE100&lt;&gt;"",HLOOKUP(COUNT($DW100:EE100)+1,$G$4:$CX$8,EF$14,0)*$D100,IF($C100=EF$17,$G$6*$D100,""))</f>
        <v/>
      </c>
      <c r="EG100" s="34" t="str">
        <f>IF(EF100&lt;&gt;"",HLOOKUP(COUNT($DW100:EF100)+1,$G$4:$CX$8,EG$14,0)*$D100,IF($C100=EG$17,$G$6*$D100,""))</f>
        <v/>
      </c>
      <c r="EH100" s="34" t="str">
        <f>IF(EG100&lt;&gt;"",HLOOKUP(COUNT($DW100:EG100)+1,$G$4:$CX$8,EH$14,0)*$D100,IF($C100=EH$17,$G$6*$D100,""))</f>
        <v/>
      </c>
      <c r="EI100" s="34" t="str">
        <f>IF(EH100&lt;&gt;"",HLOOKUP(COUNT($DW100:EH100)+1,$G$4:$CX$8,EI$14,0)*$D100,IF($C100=EI$17,$G$6*$D100,""))</f>
        <v/>
      </c>
      <c r="EJ100" s="34" t="str">
        <f>IF(EI100&lt;&gt;"",HLOOKUP(COUNT($DW100:EI100)+1,$G$4:$CX$8,EJ$14,0)*$D100,IF($C100=EJ$17,$G$6*$D100,""))</f>
        <v/>
      </c>
      <c r="EK100" s="34" t="str">
        <f>IF(EJ100&lt;&gt;"",HLOOKUP(COUNT($DW100:EJ100)+1,$G$4:$CX$8,EK$14,0)*$D100,IF($C100=EK$17,$G$6*$D100,""))</f>
        <v/>
      </c>
      <c r="EL100" s="34" t="str">
        <f>IF(EK100&lt;&gt;"",HLOOKUP(COUNT($DW100:EK100)+1,$G$4:$CX$8,EL$14,0)*$D100,IF($C100=EL$17,$G$6*$D100,""))</f>
        <v/>
      </c>
      <c r="EM100" s="34" t="str">
        <f>IF(EL100&lt;&gt;"",HLOOKUP(COUNT($DW100:EL100)+1,$G$4:$CX$8,EM$14,0)*$D100,IF($C100=EM$17,$G$6*$D100,""))</f>
        <v/>
      </c>
      <c r="EN100" s="34" t="str">
        <f>IF(EM100&lt;&gt;"",HLOOKUP(COUNT($DW100:EM100)+1,$G$4:$CX$8,EN$14,0)*$D100,IF($C100=EN$17,$G$6*$D100,""))</f>
        <v/>
      </c>
      <c r="EO100" s="34" t="str">
        <f>IF(EN100&lt;&gt;"",HLOOKUP(COUNT($DW100:EN100)+1,$G$4:$CX$8,EO$14,0)*$D100,IF($C100=EO$17,$G$6*$D100,""))</f>
        <v/>
      </c>
      <c r="EP100" s="34" t="str">
        <f>IF(EO100&lt;&gt;"",HLOOKUP(COUNT($DW100:EO100)+1,$G$4:$CX$8,EP$14,0)*$D100,IF($C100=EP$17,$G$6*$D100,""))</f>
        <v/>
      </c>
      <c r="EQ100" s="34" t="str">
        <f>IF(EP100&lt;&gt;"",HLOOKUP(COUNT($DW100:EP100)+1,$G$4:$CX$8,EQ$14,0)*$D100,IF($C100=EQ$17,$G$6*$D100,""))</f>
        <v/>
      </c>
      <c r="ER100" s="34" t="str">
        <f>IF(EQ100&lt;&gt;"",HLOOKUP(COUNT($DW100:EQ100)+1,$G$4:$CX$8,ER$14,0)*$D100,IF($C100=ER$17,$G$6*$D100,""))</f>
        <v/>
      </c>
      <c r="ES100" s="34" t="str">
        <f>IF(ER100&lt;&gt;"",HLOOKUP(COUNT($DW100:ER100)+1,$G$4:$CX$8,ES$14,0)*$D100,IF($C100=ES$17,$G$6*$D100,""))</f>
        <v/>
      </c>
      <c r="ET100" s="34" t="str">
        <f>IF(ES100&lt;&gt;"",HLOOKUP(COUNT($DW100:ES100)+1,$G$4:$CX$8,ET$14,0)*$D100,IF($C100=ET$17,$G$6*$D100,""))</f>
        <v/>
      </c>
      <c r="EU100" s="34" t="str">
        <f>IF(ET100&lt;&gt;"",HLOOKUP(COUNT($DW100:ET100)+1,$G$4:$CX$8,EU$14,0)*$D100,IF($C100=EU$17,$G$6*$D100,""))</f>
        <v/>
      </c>
      <c r="EV100" s="34" t="str">
        <f>IF(EU100&lt;&gt;"",HLOOKUP(COUNT($DW100:EU100)+1,$G$4:$CX$8,EV$14,0)*$D100,IF($C100=EV$17,$G$6*$D100,""))</f>
        <v/>
      </c>
      <c r="EW100" s="34" t="str">
        <f>IF(EV100&lt;&gt;"",HLOOKUP(COUNT($DW100:EV100)+1,$G$4:$CX$8,EW$14,0)*$D100,IF($C100=EW$17,$G$6*$D100,""))</f>
        <v/>
      </c>
      <c r="EX100" s="34" t="str">
        <f>IF(EW100&lt;&gt;"",HLOOKUP(COUNT($DW100:EW100)+1,$G$4:$CX$8,EX$14,0)*$D100,IF($C100=EX$17,$G$6*$D100,""))</f>
        <v/>
      </c>
      <c r="EY100" s="34" t="str">
        <f>IF(EX100&lt;&gt;"",HLOOKUP(COUNT($DW100:EX100)+1,$G$4:$CX$8,EY$14,0)*$D100,IF($C100=EY$17,$G$6*$D100,""))</f>
        <v/>
      </c>
      <c r="EZ100" s="34" t="str">
        <f>IF(EY100&lt;&gt;"",HLOOKUP(COUNT($DW100:EY100)+1,$G$4:$CX$8,EZ$14,0)*$D100,IF($C100=EZ$17,$G$6*$D100,""))</f>
        <v/>
      </c>
      <c r="FA100" s="34" t="str">
        <f>IF(EZ100&lt;&gt;"",HLOOKUP(COUNT($DW100:EZ100)+1,$G$4:$CX$8,FA$14,0)*$D100,IF($C100=FA$17,$G$6*$D100,""))</f>
        <v/>
      </c>
      <c r="FB100" s="34" t="str">
        <f>IF(FA100&lt;&gt;"",HLOOKUP(COUNT($DW100:FA100)+1,$G$4:$CX$8,FB$14,0)*$D100,IF($C100=FB$17,$G$6*$D100,""))</f>
        <v/>
      </c>
      <c r="FC100" s="34" t="str">
        <f>IF(FB100&lt;&gt;"",HLOOKUP(COUNT($DW100:FB100)+1,$G$4:$CX$8,FC$14,0)*$D100,IF($C100=FC$17,$G$6*$D100,""))</f>
        <v/>
      </c>
      <c r="FD100" s="34" t="str">
        <f>IF(FC100&lt;&gt;"",HLOOKUP(COUNT($DW100:FC100)+1,$G$4:$CX$8,FD$14,0)*$D100,IF($C100=FD$17,$G$6*$D100,""))</f>
        <v/>
      </c>
      <c r="FE100" s="34" t="str">
        <f>IF(FD100&lt;&gt;"",HLOOKUP(COUNT($DW100:FD100)+1,$G$4:$CX$8,FE$14,0)*$D100,IF($C100=FE$17,$G$6*$D100,""))</f>
        <v/>
      </c>
      <c r="FF100" s="34" t="str">
        <f>IF(FE100&lt;&gt;"",HLOOKUP(COUNT($DW100:FE100)+1,$G$4:$CX$8,FF$14,0)*$D100,IF($C100=FF$17,$G$6*$D100,""))</f>
        <v/>
      </c>
      <c r="FG100" s="34" t="str">
        <f>IF(FF100&lt;&gt;"",HLOOKUP(COUNT($DW100:FF100)+1,$G$4:$CX$8,FG$14,0)*$D100,IF($C100=FG$17,$G$6*$D100,""))</f>
        <v/>
      </c>
      <c r="FH100" s="34" t="str">
        <f>IF(FG100&lt;&gt;"",HLOOKUP(COUNT($DW100:FG100)+1,$G$4:$CX$8,FH$14,0)*$D100,IF($C100=FH$17,$G$6*$D100,""))</f>
        <v/>
      </c>
      <c r="FI100" s="34" t="str">
        <f>IF(FH100&lt;&gt;"",HLOOKUP(COUNT($DW100:FH100)+1,$G$4:$CX$8,FI$14,0)*$D100,IF($C100=FI$17,$G$6*$D100,""))</f>
        <v/>
      </c>
      <c r="FJ100" s="34" t="str">
        <f>IF(FI100&lt;&gt;"",HLOOKUP(COUNT($DW100:FI100)+1,$G$4:$CX$8,FJ$14,0)*$D100,IF($C100=FJ$17,$G$6*$D100,""))</f>
        <v/>
      </c>
      <c r="FK100" s="34" t="str">
        <f>IF(FJ100&lt;&gt;"",HLOOKUP(COUNT($DW100:FJ100)+1,$G$4:$CX$8,FK$14,0)*$D100,IF($C100=FK$17,$G$6*$D100,""))</f>
        <v/>
      </c>
      <c r="FL100" s="34" t="str">
        <f>IF(FK100&lt;&gt;"",HLOOKUP(COUNT($DW100:FK100)+1,$G$4:$CX$8,FL$14,0)*$D100,IF($C100=FL$17,$G$6*$D100,""))</f>
        <v/>
      </c>
      <c r="FM100" s="34" t="str">
        <f>IF(FL100&lt;&gt;"",HLOOKUP(COUNT($DW100:FL100)+1,$G$4:$CX$8,FM$14,0)*$D100,IF($C100=FM$17,$G$6*$D100,""))</f>
        <v/>
      </c>
      <c r="FN100" s="34" t="str">
        <f>IF(FM100&lt;&gt;"",HLOOKUP(COUNT($DW100:FM100)+1,$G$4:$CX$8,FN$14,0)*$D100,IF($C100=FN$17,$G$6*$D100,""))</f>
        <v/>
      </c>
      <c r="FO100" s="34" t="str">
        <f>IF(FN100&lt;&gt;"",HLOOKUP(COUNT($DW100:FN100)+1,$G$4:$CX$8,FO$14,0)*$D100,IF($C100=FO$17,$G$6*$D100,""))</f>
        <v/>
      </c>
      <c r="FP100" s="34" t="str">
        <f>IF(FO100&lt;&gt;"",HLOOKUP(COUNT($DW100:FO100)+1,$G$4:$CX$8,FP$14,0)*$D100,IF($C100=FP$17,$G$6*$D100,""))</f>
        <v/>
      </c>
      <c r="FQ100" s="34" t="str">
        <f>IF(FP100&lt;&gt;"",HLOOKUP(COUNT($DW100:FP100)+1,$G$4:$CX$8,FQ$14,0)*$D100,IF($C100=FQ$17,$G$6*$D100,""))</f>
        <v/>
      </c>
      <c r="FR100" s="34" t="str">
        <f>IF(FQ100&lt;&gt;"",HLOOKUP(COUNT($DW100:FQ100)+1,$G$4:$CX$8,FR$14,0)*$D100,IF($C100=FR$17,$G$6*$D100,""))</f>
        <v/>
      </c>
      <c r="FS100" s="34" t="str">
        <f>IF(FR100&lt;&gt;"",HLOOKUP(COUNT($DW100:FR100)+1,$G$4:$CX$8,FS$14,0)*$D100,IF($C100=FS$17,$G$6*$D100,""))</f>
        <v/>
      </c>
      <c r="FT100" s="34" t="str">
        <f>IF(FS100&lt;&gt;"",HLOOKUP(COUNT($DW100:FS100)+1,$G$4:$CX$8,FT$14,0)*$D100,IF($C100=FT$17,$G$6*$D100,""))</f>
        <v/>
      </c>
      <c r="FU100" s="34" t="str">
        <f>IF(FT100&lt;&gt;"",HLOOKUP(COUNT($DW100:FT100)+1,$G$4:$CX$8,FU$14,0)*$D100,IF($C100=FU$17,$G$6*$D100,""))</f>
        <v/>
      </c>
      <c r="FV100" s="34" t="str">
        <f>IF(FU100&lt;&gt;"",HLOOKUP(COUNT($DW100:FU100)+1,$G$4:$CX$8,FV$14,0)*$D100,IF($C100=FV$17,$G$6*$D100,""))</f>
        <v/>
      </c>
      <c r="FW100" s="34" t="str">
        <f>IF(FV100&lt;&gt;"",HLOOKUP(COUNT($DW100:FV100)+1,$G$4:$CX$8,FW$14,0)*$D100,IF($C100=FW$17,$G$6*$D100,""))</f>
        <v/>
      </c>
      <c r="FX100" s="34" t="str">
        <f>IF(FW100&lt;&gt;"",HLOOKUP(COUNT($DW100:FW100)+1,$G$4:$CX$8,FX$14,0)*$D100,IF($C100=FX$17,$G$6*$D100,""))</f>
        <v/>
      </c>
      <c r="FY100" s="34" t="str">
        <f>IF(FX100&lt;&gt;"",HLOOKUP(COUNT($DW100:FX100)+1,$G$4:$CX$8,FY$14,0)*$D100,IF($C100=FY$17,$G$6*$D100,""))</f>
        <v/>
      </c>
      <c r="FZ100" s="34" t="str">
        <f>IF(FY100&lt;&gt;"",HLOOKUP(COUNT($DW100:FY100)+1,$G$4:$CX$8,FZ$14,0)*$D100,IF($C100=FZ$17,$G$6*$D100,""))</f>
        <v/>
      </c>
      <c r="GA100" s="34" t="str">
        <f>IF(FZ100&lt;&gt;"",HLOOKUP(COUNT($DW100:FZ100)+1,$G$4:$CX$8,GA$14,0)*$D100,IF($C100=GA$17,$G$6*$D100,""))</f>
        <v/>
      </c>
      <c r="GB100" s="34" t="str">
        <f>IF(GA100&lt;&gt;"",HLOOKUP(COUNT($DW100:GA100)+1,$G$4:$CX$8,GB$14,0)*$D100,IF($C100=GB$17,$G$6*$D100,""))</f>
        <v/>
      </c>
      <c r="GC100" s="34" t="str">
        <f>IF(GB100&lt;&gt;"",HLOOKUP(COUNT($DW100:GB100)+1,$G$4:$CX$8,GC$14,0)*$D100,IF($C100=GC$17,$G$6*$D100,""))</f>
        <v/>
      </c>
      <c r="GD100" s="34" t="str">
        <f>IF(GC100&lt;&gt;"",HLOOKUP(COUNT($DW100:GC100)+1,$G$4:$CX$8,GD$14,0)*$D100,IF($C100=GD$17,$G$6*$D100,""))</f>
        <v/>
      </c>
      <c r="GE100" s="34" t="str">
        <f>IF(GD100&lt;&gt;"",HLOOKUP(COUNT($DW100:GD100)+1,$G$4:$CX$8,GE$14,0)*$D100,IF($C100=GE$17,$G$6*$D100,""))</f>
        <v/>
      </c>
      <c r="GF100" s="34" t="str">
        <f>IF(GE100&lt;&gt;"",HLOOKUP(COUNT($DW100:GE100)+1,$G$4:$CX$8,GF$14,0)*$D100,IF($C100=GF$17,$G$6*$D100,""))</f>
        <v/>
      </c>
      <c r="GG100" s="34" t="str">
        <f>IF(GF100&lt;&gt;"",HLOOKUP(COUNT($DW100:GF100)+1,$G$4:$CX$8,GG$14,0)*$D100,IF($C100=GG$17,$G$6*$D100,""))</f>
        <v/>
      </c>
      <c r="GH100" s="34" t="str">
        <f>IF(GG100&lt;&gt;"",HLOOKUP(COUNT($DW100:GG100)+1,$G$4:$CX$8,GH$14,0)*$D100,IF($C100=GH$17,$G$6*$D100,""))</f>
        <v/>
      </c>
      <c r="GI100" s="34" t="str">
        <f>IF(GH100&lt;&gt;"",HLOOKUP(COUNT($DW100:GH100)+1,$G$4:$CX$8,GI$14,0)*$D100,IF($C100=GI$17,$G$6*$D100,""))</f>
        <v/>
      </c>
      <c r="GJ100" s="34" t="str">
        <f>IF(GI100&lt;&gt;"",HLOOKUP(COUNT($DW100:GI100)+1,$G$4:$CX$8,GJ$14,0)*$D100,IF($C100=GJ$17,$G$6*$D100,""))</f>
        <v/>
      </c>
      <c r="GK100" s="34" t="str">
        <f>IF(GJ100&lt;&gt;"",HLOOKUP(COUNT($DW100:GJ100)+1,$G$4:$CX$8,GK$14,0)*$D100,IF($C100=GK$17,$G$6*$D100,""))</f>
        <v/>
      </c>
      <c r="GL100" s="34" t="str">
        <f>IF(GK100&lt;&gt;"",HLOOKUP(COUNT($DW100:GK100)+1,$G$4:$CX$8,GL$14,0)*$D100,IF($C100=GL$17,$G$6*$D100,""))</f>
        <v/>
      </c>
      <c r="GM100" s="34" t="str">
        <f>IF(GL100&lt;&gt;"",HLOOKUP(COUNT($DW100:GL100)+1,$G$4:$CX$8,GM$14,0)*$D100,IF($C100=GM$17,$G$6*$D100,""))</f>
        <v/>
      </c>
      <c r="GN100" s="34" t="str">
        <f>IF(GM100&lt;&gt;"",HLOOKUP(COUNT($DW100:GM100)+1,$G$4:$CX$8,GN$14,0)*$D100,IF($C100=GN$17,$G$6*$D100,""))</f>
        <v/>
      </c>
      <c r="GO100" s="34" t="str">
        <f>IF(GN100&lt;&gt;"",HLOOKUP(COUNT($DW100:GN100)+1,$G$4:$CX$8,GO$14,0)*$D100,IF($C100=GO$17,$G$6*$D100,""))</f>
        <v/>
      </c>
      <c r="GP100" s="34" t="str">
        <f>IF(GO100&lt;&gt;"",HLOOKUP(COUNT($DW100:GO100)+1,$G$4:$CX$8,GP$14,0)*$D100,IF($C100=GP$17,$G$6*$D100,""))</f>
        <v/>
      </c>
      <c r="GQ100" s="34" t="str">
        <f>IF(GP100&lt;&gt;"",HLOOKUP(COUNT($DW100:GP100)+1,$G$4:$CX$8,GQ$14,0)*$D100,IF($C100=GQ$17,$G$6*$D100,""))</f>
        <v/>
      </c>
      <c r="GR100" s="34" t="str">
        <f>IF(GQ100&lt;&gt;"",HLOOKUP(COUNT($DW100:GQ100)+1,$G$4:$CX$8,GR$14,0)*$D100,IF($C100=GR$17,$G$6*$D100,""))</f>
        <v/>
      </c>
      <c r="GS100" s="34" t="str">
        <f>IF(GR100&lt;&gt;"",HLOOKUP(COUNT($DW100:GR100)+1,$G$4:$CX$8,GS$14,0)*$D100,IF($C100=GS$17,$G$6*$D100,""))</f>
        <v/>
      </c>
      <c r="GT100" s="34" t="str">
        <f>IF(GS100&lt;&gt;"",HLOOKUP(COUNT($DW100:GS100)+1,$G$4:$CX$8,GT$14,0)*$D100,IF($C100=GT$17,$G$6*$D100,""))</f>
        <v/>
      </c>
      <c r="GU100" s="34" t="str">
        <f>IF(GT100&lt;&gt;"",HLOOKUP(COUNT($DW100:GT100)+1,$G$4:$CX$8,GU$14,0)*$D100,IF($C100=GU$17,$G$6*$D100,""))</f>
        <v/>
      </c>
      <c r="GV100" s="34" t="str">
        <f>IF(GU100&lt;&gt;"",HLOOKUP(COUNT($DW100:GU100)+1,$G$4:$CX$8,GV$14,0)*$D100,IF($C100=GV$17,$G$6*$D100,""))</f>
        <v/>
      </c>
      <c r="GW100" s="34" t="str">
        <f>IF(GV100&lt;&gt;"",HLOOKUP(COUNT($DW100:GV100)+1,$G$4:$CX$8,GW$14,0)*$D100,IF($C100=GW$17,$G$6*$D100,""))</f>
        <v/>
      </c>
      <c r="GX100" s="34" t="str">
        <f>IF(GW100&lt;&gt;"",HLOOKUP(COUNT($DW100:GW100)+1,$G$4:$CX$8,GX$14,0)*$D100,IF($C100=GX$17,$G$6*$D100,""))</f>
        <v/>
      </c>
      <c r="GY100" s="34" t="str">
        <f>IF(GX100&lt;&gt;"",HLOOKUP(COUNT($DW100:GX100)+1,$G$4:$CX$8,GY$14,0)*$D100,IF($C100=GY$17,$G$6*$D100,""))</f>
        <v/>
      </c>
      <c r="GZ100" s="34" t="str">
        <f>IF(GY100&lt;&gt;"",HLOOKUP(COUNT($DW100:GY100)+1,$G$4:$CX$8,GZ$14,0)*$D100,IF($C100=GZ$17,$G$6*$D100,""))</f>
        <v/>
      </c>
      <c r="HA100" s="34">
        <f>IF(GZ100&lt;&gt;"",HLOOKUP(COUNT($DW100:GZ100)+1,$G$4:$CX$8,HA$14,0)*$D100,IF($C100=HA$17,$G$6*$D100,""))</f>
        <v>0</v>
      </c>
      <c r="HB100" s="34">
        <f>IF(HA100&lt;&gt;"",HLOOKUP(COUNT($DW100:HA100)+1,$G$4:$CX$8,HB$14,0)*$D100,IF($C100=HB$17,$G$6*$D100,""))</f>
        <v>7500</v>
      </c>
      <c r="HC100" s="34">
        <f>IF(HB100&lt;&gt;"",HLOOKUP(COUNT($DW100:HB100)+1,$G$4:$CX$8,HC$14,0)*$D100,IF($C100=HC$17,$G$6*$D100,""))</f>
        <v>7500</v>
      </c>
      <c r="HD100" s="34">
        <f>IF(HC100&lt;&gt;"",HLOOKUP(COUNT($DW100:HC100)+1,$G$4:$CX$8,HD$14,0)*$D100,IF($C100=HD$17,$G$6*$D100,""))</f>
        <v>7500</v>
      </c>
      <c r="HE100" s="34">
        <f>IF(HD100&lt;&gt;"",HLOOKUP(COUNT($DW100:HD100)+1,$G$4:$CX$8,HE$14,0)*$D100,IF($C100=HE$17,$G$6*$D100,""))</f>
        <v>9048.4582084179765</v>
      </c>
      <c r="HF100" s="34">
        <f>IF(HE100&lt;&gt;"",HLOOKUP(COUNT($DW100:HE100)+1,$G$4:$CX$8,HF$14,0)*$D100,IF($C100=HF$17,$G$6*$D100,""))</f>
        <v>11310.572760522478</v>
      </c>
      <c r="HG100" s="34">
        <f>IF(HF100&lt;&gt;"",HLOOKUP(COUNT($DW100:HF100)+1,$G$4:$CX$8,HG$14,0)*$D100,IF($C100=HG$17,$G$6*$D100,""))</f>
        <v>13572.687312626966</v>
      </c>
      <c r="HH100" s="34">
        <f>IF(HG100&lt;&gt;"",HLOOKUP(COUNT($DW100:HG100)+1,$G$4:$CX$8,HH$14,0)*$D100,IF($C100=HH$17,$G$6*$D100,""))</f>
        <v>15744.31728264728</v>
      </c>
      <c r="HI100" s="34">
        <f>IF(HH100&lt;&gt;"",HLOOKUP(COUNT($DW100:HH100)+1,$G$4:$CX$8,HI$14,0)*$D100,IF($C100=HI$17,$G$6*$D100,""))</f>
        <v>17948.521702217906</v>
      </c>
      <c r="HJ100" s="34">
        <f>IF(HI100&lt;&gt;"",HLOOKUP(COUNT($DW100:HI100)+1,$G$4:$CX$8,HJ$14,0)*$D100,IF($C100=HJ$17,$G$6*$D100,""))</f>
        <v>20281.829523506218</v>
      </c>
      <c r="HK100" s="34">
        <f>IF(HJ100&lt;&gt;"",HLOOKUP(COUNT($DW100:HJ100)+1,$G$4:$CX$8,HK$14,0)*$D100,IF($C100=HK$17,$G$6*$D100,""))</f>
        <v>22512.830771091903</v>
      </c>
      <c r="HL100" s="34">
        <f>IF(HK100&lt;&gt;"",HLOOKUP(COUNT($DW100:HK100)+1,$G$4:$CX$8,HL$14,0)*$D100,IF($C100=HL$17,$G$6*$D100,""))</f>
        <v>24764.113848201101</v>
      </c>
      <c r="HM100" s="34">
        <f>IF(HL100&lt;&gt;"",HLOOKUP(COUNT($DW100:HL100)+1,$G$4:$CX$8,HM$14,0)*$D100,IF($C100=HM$17,$G$6*$D100,""))</f>
        <v>18573.085386150833</v>
      </c>
      <c r="HN100" s="34">
        <f>IF(HM100&lt;&gt;"",HLOOKUP(COUNT($DW100:HM100)+1,$G$4:$CX$8,HN$14,0)*$D100,IF($C100=HN$17,$G$6*$D100,""))</f>
        <v>17644.431116843283</v>
      </c>
      <c r="HO100" s="34">
        <f>IF(HN100&lt;&gt;"",HLOOKUP(COUNT($DW100:HN100)+1,$G$4:$CX$8,HO$14,0)*$D100,IF($C100=HO$17,$G$6*$D100,""))</f>
        <v>19408.874228527617</v>
      </c>
      <c r="HP100" s="34">
        <f>IF(HO100&lt;&gt;"",HLOOKUP(COUNT($DW100:HO100)+1,$G$4:$CX$8,HP$14,0)*$D100,IF($C100=HP$17,$G$6*$D100,""))</f>
        <v>21349.761651380388</v>
      </c>
      <c r="HQ100" s="34">
        <f>IF(HP100&lt;&gt;"",HLOOKUP(COUNT($DW100:HP100)+1,$G$4:$CX$8,HQ$14,0)*$D100,IF($C100=HQ$17,$G$6*$D100,""))</f>
        <v>23484.73781651842</v>
      </c>
      <c r="HR100" s="34">
        <f>IF(HQ100&lt;&gt;"",HLOOKUP(COUNT($DW100:HQ100)+1,$G$4:$CX$8,HR$14,0)*$D100,IF($C100=HR$17,$G$6*$D100,""))</f>
        <v>25833.211598170259</v>
      </c>
      <c r="HS100" s="34">
        <f>IF(HR100&lt;&gt;"",HLOOKUP(COUNT($DW100:HR100)+1,$G$4:$CX$8,HS$14,0)*$D100,IF($C100=HS$17,$G$6*$D100,""))</f>
        <v>24541.551018261736</v>
      </c>
      <c r="HT100" s="34">
        <f>IF(HS100&lt;&gt;"",HLOOKUP(COUNT($DW100:HS100)+1,$G$4:$CX$8,HT$14,0)*$D100,IF($C100=HT$17,$G$6*$D100,""))</f>
        <v>23314.473467348653</v>
      </c>
      <c r="HU100" s="34">
        <f>IF(HT100&lt;&gt;"",HLOOKUP(COUNT($DW100:HT100)+1,$G$4:$CX$8,HU$14,0)*$D100,IF($C100=HU$17,$G$6*$D100,""))</f>
        <v>24946.486610063057</v>
      </c>
      <c r="HV100" s="34">
        <f>IF(HU100&lt;&gt;"",HLOOKUP(COUNT($DW100:HU100)+1,$G$4:$CX$8,HV$14,0)*$D100,IF($C100=HV$17,$G$6*$D100,""))</f>
        <v>26692.740672767472</v>
      </c>
      <c r="HW100" s="34">
        <f>IF(HV100&lt;&gt;"",HLOOKUP(COUNT($DW100:HV100)+1,$G$4:$CX$8,HW$14,0)*$D100,IF($C100=HW$17,$G$6*$D100,""))</f>
        <v>28561.232519861194</v>
      </c>
      <c r="HX100" s="34">
        <f>IF(HW100&lt;&gt;"",HLOOKUP(COUNT($DW100:HW100)+1,$G$4:$CX$8,HX$14,0)*$D100,IF($C100=HX$17,$G$6*$D100,""))</f>
        <v>31417.355771847309</v>
      </c>
      <c r="HY100" s="34">
        <f>IF(HX100&lt;&gt;"",HLOOKUP(COUNT($DW100:HX100)+1,$G$4:$CX$8,HY$14,0)*$D100,IF($C100=HY$17,$G$6*$D100,""))</f>
        <v>26704.75240607022</v>
      </c>
      <c r="HZ100" s="34">
        <f>IF(HY100&lt;&gt;"",HLOOKUP(COUNT($DW100:HY100)+1,$G$4:$CX$8,HZ$14,0)*$D100,IF($C100=HZ$17,$G$6*$D100,""))</f>
        <v>25369.514785766714</v>
      </c>
      <c r="IA100" s="34">
        <f>IF(HZ100&lt;&gt;"",HLOOKUP(COUNT($DW100:HZ100)+1,$G$4:$CX$8,IA$14,0)*$D100,IF($C100=IA$17,$G$6*$D100,""))</f>
        <v>26637.990525055047</v>
      </c>
      <c r="IB100" s="34">
        <f>IF(IA100&lt;&gt;"",HLOOKUP(COUNT($DW100:IA100)+1,$G$4:$CX$8,IB$14,0)*$D100,IF($C100=IB$17,$G$6*$D100,""))</f>
        <v>27969.890051307804</v>
      </c>
      <c r="IC100" s="34">
        <f>IF(IB100&lt;&gt;"",HLOOKUP(COUNT($DW100:IB100)+1,$G$4:$CX$8,IC$14,0)*$D100,IF($C100=IC$17,$G$6*$D100,""))</f>
        <v>29368.38455387318</v>
      </c>
      <c r="ID100" s="34">
        <f>IF(IC100&lt;&gt;"",HLOOKUP(COUNT($DW100:IC100)+1,$G$4:$CX$8,ID$14,0)*$D100,IF($C100=ID$17,$G$6*$D100,""))</f>
        <v>31424.171472644306</v>
      </c>
      <c r="IE100" s="34">
        <f>IF(ID100&lt;&gt;"",HLOOKUP(COUNT($DW100:ID100)+1,$G$4:$CX$8,IE$14,0)*$D100,IF($C100=IE$17,$G$6*$D100,""))</f>
        <v>28281.754325379879</v>
      </c>
      <c r="IF100" s="34">
        <f>IF(IE100&lt;&gt;"",HLOOKUP(COUNT($DW100:IE100)+1,$G$4:$CX$8,IF$14,0)*$D100,IF($C100=IF$17,$G$6*$D100,""))</f>
        <v>25453.578892841902</v>
      </c>
      <c r="IG100" s="34">
        <f>IF(IF100&lt;&gt;"",HLOOKUP(COUNT($DW100:IF100)+1,$G$4:$CX$8,IG$14,0)*$D100,IF($C100=IG$17,$G$6*$D100,""))</f>
        <v>27235.329415340824</v>
      </c>
      <c r="IH100" s="34">
        <f>IF(IG100&lt;&gt;"",HLOOKUP(COUNT($DW100:IG100)+1,$G$4:$CX$8,IH$14,0)*$D100,IF($C100=IH$17,$G$6*$D100,""))</f>
        <v>29141.802474414675</v>
      </c>
      <c r="II100" s="34">
        <f>IF(IH100&lt;&gt;"",HLOOKUP(COUNT($DW100:IH100)+1,$G$4:$CX$8,II$14,0)*$D100,IF($C100=II$17,$G$6*$D100,""))</f>
        <v>31181.728647623713</v>
      </c>
      <c r="IJ100" s="34">
        <f>IF(II100&lt;&gt;"",HLOOKUP(COUNT($DW100:II100)+1,$G$4:$CX$8,IJ$14,0)*$D100,IF($C100=IJ$17,$G$6*$D100,""))</f>
        <v>33676.266939433612</v>
      </c>
      <c r="IK100" s="34">
        <f>IF(IJ100&lt;&gt;"",HLOOKUP(COUNT($DW100:IJ100)+1,$G$4:$CX$8,IK$14,0)*$D100,IF($C100=IK$17,$G$6*$D100,""))</f>
        <v>28961.589567912906</v>
      </c>
      <c r="IL100" s="34">
        <f>IF(IK100&lt;&gt;"",HLOOKUP(COUNT($DW100:IK100)+1,$G$4:$CX$8,IL$14,0)*$D100,IF($C100=IL$17,$G$6*$D100,""))</f>
        <v>27513.510089517258</v>
      </c>
      <c r="IM100" s="34">
        <f>IF(IL100&lt;&gt;"",HLOOKUP(COUNT($DW100:IL100)+1,$G$4:$CX$8,IM$14,0)*$D100,IF($C100=IM$17,$G$6*$D100,""))</f>
        <v>28889.18559399313</v>
      </c>
      <c r="IO100" s="34" t="str">
        <f>IF(IN100&lt;&gt;"",HLOOKUP(COUNT($IN100:IN100)+1,$G$4:$EH$8,IO$14,0)*$D100,IF($C100=IO$17,$G$7*$D100,""))</f>
        <v/>
      </c>
      <c r="IP100" s="34" t="str">
        <f>IF(IO100&lt;&gt;"",HLOOKUP(COUNT($IN100:IO100)+1,$G$4:$EH$8,IP$14,0)*$D100,IF($C100=IP$17,$G$7*$D100,""))</f>
        <v/>
      </c>
      <c r="IQ100" s="34" t="str">
        <f>IF(IP100&lt;&gt;"",HLOOKUP(COUNT($IN100:IP100)+1,$G$4:$EH$8,IQ$14,0)*$D100,IF($C100=IQ$17,$G$7*$D100,""))</f>
        <v/>
      </c>
      <c r="IR100" s="34" t="str">
        <f>IF(IQ100&lt;&gt;"",HLOOKUP(COUNT($IN100:IQ100)+1,$G$4:$EH$8,IR$14,0)*$D100,IF($C100=IR$17,$G$7*$D100,""))</f>
        <v/>
      </c>
      <c r="IS100" s="34" t="str">
        <f>IF(IR100&lt;&gt;"",HLOOKUP(COUNT($IN100:IR100)+1,$G$4:$EH$8,IS$14,0)*$D100,IF($C100=IS$17,$G$7*$D100,""))</f>
        <v/>
      </c>
      <c r="IT100" s="34" t="str">
        <f>IF(IS100&lt;&gt;"",HLOOKUP(COUNT($IN100:IS100)+1,$G$4:$EH$8,IT$14,0)*$D100,IF($C100=IT$17,$G$7*$D100,""))</f>
        <v/>
      </c>
      <c r="IU100" s="34" t="str">
        <f>IF(IT100&lt;&gt;"",HLOOKUP(COUNT($IN100:IT100)+1,$G$4:$EH$8,IU$14,0)*$D100,IF($C100=IU$17,$G$7*$D100,""))</f>
        <v/>
      </c>
      <c r="IV100" s="34" t="str">
        <f>IF(IU100&lt;&gt;"",HLOOKUP(COUNT($IN100:IU100)+1,$G$4:$EH$8,IV$14,0)*$D100,IF($C100=IV$17,$G$7*$D100,""))</f>
        <v/>
      </c>
      <c r="IW100" s="34" t="str">
        <f>IF(IV100&lt;&gt;"",HLOOKUP(COUNT($IN100:IV100)+1,$G$4:$EH$8,IW$14,0)*$D100,IF($C100=IW$17,$G$7*$D100,""))</f>
        <v/>
      </c>
      <c r="IX100" s="34" t="str">
        <f>IF(IW100&lt;&gt;"",HLOOKUP(COUNT($IN100:IW100)+1,$G$4:$EH$8,IX$14,0)*$D100,IF($C100=IX$17,$G$7*$D100,""))</f>
        <v/>
      </c>
      <c r="IY100" s="34" t="str">
        <f>IF(IX100&lt;&gt;"",HLOOKUP(COUNT($IN100:IX100)+1,$G$4:$EH$8,IY$14,0)*$D100,IF($C100=IY$17,$G$7*$D100,""))</f>
        <v/>
      </c>
      <c r="IZ100" s="34" t="str">
        <f>IF(IY100&lt;&gt;"",HLOOKUP(COUNT($IN100:IY100)+1,$G$4:$EH$8,IZ$14,0)*$D100,IF($C100=IZ$17,$G$7*$D100,""))</f>
        <v/>
      </c>
      <c r="JA100" s="34" t="str">
        <f>IF(IZ100&lt;&gt;"",HLOOKUP(COUNT($IN100:IZ100)+1,$G$4:$EH$8,JA$14,0)*$D100,IF($C100=JA$17,$G$7*$D100,""))</f>
        <v/>
      </c>
      <c r="JB100" s="34" t="str">
        <f>IF(JA100&lt;&gt;"",HLOOKUP(COUNT($IN100:JA100)+1,$G$4:$EH$8,JB$14,0)*$D100,IF($C100=JB$17,$G$7*$D100,""))</f>
        <v/>
      </c>
      <c r="JC100" s="34" t="str">
        <f>IF(JB100&lt;&gt;"",HLOOKUP(COUNT($IN100:JB100)+1,$G$4:$EH$8,JC$14,0)*$D100,IF($C100=JC$17,$G$7*$D100,""))</f>
        <v/>
      </c>
      <c r="JD100" s="34" t="str">
        <f>IF(JC100&lt;&gt;"",HLOOKUP(COUNT($IN100:JC100)+1,$G$4:$EH$8,JD$14,0)*$D100,IF($C100=JD$17,$G$7*$D100,""))</f>
        <v/>
      </c>
      <c r="JE100" s="34" t="str">
        <f>IF(JD100&lt;&gt;"",HLOOKUP(COUNT($IN100:JD100)+1,$G$4:$EH$8,JE$14,0)*$D100,IF($C100=JE$17,$G$7*$D100,""))</f>
        <v/>
      </c>
      <c r="JF100" s="34" t="str">
        <f>IF(JE100&lt;&gt;"",HLOOKUP(COUNT($IN100:JE100)+1,$G$4:$EH$8,JF$14,0)*$D100,IF($C100=JF$17,$G$7*$D100,""))</f>
        <v/>
      </c>
      <c r="JG100" s="34" t="str">
        <f>IF(JF100&lt;&gt;"",HLOOKUP(COUNT($IN100:JF100)+1,$G$4:$EH$8,JG$14,0)*$D100,IF($C100=JG$17,$G$7*$D100,""))</f>
        <v/>
      </c>
      <c r="JH100" s="34" t="str">
        <f>IF(JG100&lt;&gt;"",HLOOKUP(COUNT($IN100:JG100)+1,$G$4:$EH$8,JH$14,0)*$D100,IF($C100=JH$17,$G$7*$D100,""))</f>
        <v/>
      </c>
      <c r="JI100" s="34" t="str">
        <f>IF(JH100&lt;&gt;"",HLOOKUP(COUNT($IN100:JH100)+1,$G$4:$EH$8,JI$14,0)*$D100,IF($C100=JI$17,$G$7*$D100,""))</f>
        <v/>
      </c>
      <c r="JJ100" s="34" t="str">
        <f>IF(JI100&lt;&gt;"",HLOOKUP(COUNT($IN100:JI100)+1,$G$4:$EH$8,JJ$14,0)*$D100,IF($C100=JJ$17,$G$7*$D100,""))</f>
        <v/>
      </c>
      <c r="JK100" s="34" t="str">
        <f>IF(JJ100&lt;&gt;"",HLOOKUP(COUNT($IN100:JJ100)+1,$G$4:$EH$8,JK$14,0)*$D100,IF($C100=JK$17,$G$7*$D100,""))</f>
        <v/>
      </c>
      <c r="JL100" s="34" t="str">
        <f>IF(JK100&lt;&gt;"",HLOOKUP(COUNT($IN100:JK100)+1,$G$4:$EH$8,JL$14,0)*$D100,IF($C100=JL$17,$G$7*$D100,""))</f>
        <v/>
      </c>
      <c r="JM100" s="34" t="str">
        <f>IF(JL100&lt;&gt;"",HLOOKUP(COUNT($IN100:JL100)+1,$G$4:$EH$8,JM$14,0)*$D100,IF($C100=JM$17,$G$7*$D100,""))</f>
        <v/>
      </c>
      <c r="JN100" s="34" t="str">
        <f>IF(JM100&lt;&gt;"",HLOOKUP(COUNT($IN100:JM100)+1,$G$4:$EH$8,JN$14,0)*$D100,IF($C100=JN$17,$G$7*$D100,""))</f>
        <v/>
      </c>
      <c r="JO100" s="34" t="str">
        <f>IF(JN100&lt;&gt;"",HLOOKUP(COUNT($IN100:JN100)+1,$G$4:$EH$8,JO$14,0)*$D100,IF($C100=JO$17,$G$7*$D100,""))</f>
        <v/>
      </c>
      <c r="JP100" s="34" t="str">
        <f>IF(JO100&lt;&gt;"",HLOOKUP(COUNT($IN100:JO100)+1,$G$4:$EH$8,JP$14,0)*$D100,IF($C100=JP$17,$G$7*$D100,""))</f>
        <v/>
      </c>
      <c r="JQ100" s="34" t="str">
        <f>IF(JP100&lt;&gt;"",HLOOKUP(COUNT($IN100:JP100)+1,$G$4:$EH$8,JQ$14,0)*$D100,IF($C100=JQ$17,$G$7*$D100,""))</f>
        <v/>
      </c>
      <c r="JR100" s="34" t="str">
        <f>IF(JQ100&lt;&gt;"",HLOOKUP(COUNT($IN100:JQ100)+1,$G$4:$EH$8,JR$14,0)*$D100,IF($C100=JR$17,$G$7*$D100,""))</f>
        <v/>
      </c>
      <c r="JS100" s="34" t="str">
        <f>IF(JR100&lt;&gt;"",HLOOKUP(COUNT($IN100:JR100)+1,$G$4:$EH$8,JS$14,0)*$D100,IF($C100=JS$17,$G$7*$D100,""))</f>
        <v/>
      </c>
      <c r="JT100" s="34" t="str">
        <f>IF(JS100&lt;&gt;"",HLOOKUP(COUNT($IN100:JS100)+1,$G$4:$EH$8,JT$14,0)*$D100,IF($C100=JT$17,$G$7*$D100,""))</f>
        <v/>
      </c>
      <c r="JU100" s="34" t="str">
        <f>IF(JT100&lt;&gt;"",HLOOKUP(COUNT($IN100:JT100)+1,$G$4:$EH$8,JU$14,0)*$D100,IF($C100=JU$17,$G$7*$D100,""))</f>
        <v/>
      </c>
      <c r="JV100" s="34" t="str">
        <f>IF(JU100&lt;&gt;"",HLOOKUP(COUNT($IN100:JU100)+1,$G$4:$EH$8,JV$14,0)*$D100,IF($C100=JV$17,$G$7*$D100,""))</f>
        <v/>
      </c>
      <c r="JW100" s="34" t="str">
        <f>IF(JV100&lt;&gt;"",HLOOKUP(COUNT($IN100:JV100)+1,$G$4:$EH$8,JW$14,0)*$D100,IF($C100=JW$17,$G$7*$D100,""))</f>
        <v/>
      </c>
      <c r="JX100" s="34" t="str">
        <f>IF(JW100&lt;&gt;"",HLOOKUP(COUNT($IN100:JW100)+1,$G$4:$EH$8,JX$14,0)*$D100,IF($C100=JX$17,$G$7*$D100,""))</f>
        <v/>
      </c>
      <c r="JY100" s="34" t="str">
        <f>IF(JX100&lt;&gt;"",HLOOKUP(COUNT($IN100:JX100)+1,$G$4:$EH$8,JY$14,0)*$D100,IF($C100=JY$17,$G$7*$D100,""))</f>
        <v/>
      </c>
      <c r="JZ100" s="34" t="str">
        <f>IF(JY100&lt;&gt;"",HLOOKUP(COUNT($IN100:JY100)+1,$G$4:$EH$8,JZ$14,0)*$D100,IF($C100=JZ$17,$G$7*$D100,""))</f>
        <v/>
      </c>
      <c r="KA100" s="34" t="str">
        <f>IF(JZ100&lt;&gt;"",HLOOKUP(COUNT($IN100:JZ100)+1,$G$4:$EH$8,KA$14,0)*$D100,IF($C100=KA$17,$G$7*$D100,""))</f>
        <v/>
      </c>
      <c r="KB100" s="34" t="str">
        <f>IF(KA100&lt;&gt;"",HLOOKUP(COUNT($IN100:KA100)+1,$G$4:$EH$8,KB$14,0)*$D100,IF($C100=KB$17,$G$7*$D100,""))</f>
        <v/>
      </c>
      <c r="KC100" s="34" t="str">
        <f>IF(KB100&lt;&gt;"",HLOOKUP(COUNT($IN100:KB100)+1,$G$4:$EH$8,KC$14,0)*$D100,IF($C100=KC$17,$G$7*$D100,""))</f>
        <v/>
      </c>
      <c r="KD100" s="34" t="str">
        <f>IF(KC100&lt;&gt;"",HLOOKUP(COUNT($IN100:KC100)+1,$G$4:$EH$8,KD$14,0)*$D100,IF($C100=KD$17,$G$7*$D100,""))</f>
        <v/>
      </c>
      <c r="KE100" s="34" t="str">
        <f>IF(KD100&lt;&gt;"",HLOOKUP(COUNT($IN100:KD100)+1,$G$4:$EH$8,KE$14,0)*$D100,IF($C100=KE$17,$G$7*$D100,""))</f>
        <v/>
      </c>
      <c r="KF100" s="34" t="str">
        <f>IF(KE100&lt;&gt;"",HLOOKUP(COUNT($IN100:KE100)+1,$G$4:$EH$8,KF$14,0)*$D100,IF($C100=KF$17,$G$7*$D100,""))</f>
        <v/>
      </c>
      <c r="KG100" s="34" t="str">
        <f>IF(KF100&lt;&gt;"",HLOOKUP(COUNT($IN100:KF100)+1,$G$4:$EH$8,KG$14,0)*$D100,IF($C100=KG$17,$G$7*$D100,""))</f>
        <v/>
      </c>
      <c r="KH100" s="34" t="str">
        <f>IF(KG100&lt;&gt;"",HLOOKUP(COUNT($IN100:KG100)+1,$G$4:$EH$8,KH$14,0)*$D100,IF($C100=KH$17,$G$7*$D100,""))</f>
        <v/>
      </c>
      <c r="KI100" s="34" t="str">
        <f>IF(KH100&lt;&gt;"",HLOOKUP(COUNT($IN100:KH100)+1,$G$4:$EH$8,KI$14,0)*$D100,IF($C100=KI$17,$G$7*$D100,""))</f>
        <v/>
      </c>
      <c r="KJ100" s="34" t="str">
        <f>IF(KI100&lt;&gt;"",HLOOKUP(COUNT($IN100:KI100)+1,$G$4:$EH$8,KJ$14,0)*$D100,IF($C100=KJ$17,$G$7*$D100,""))</f>
        <v/>
      </c>
      <c r="KK100" s="34" t="str">
        <f>IF(KJ100&lt;&gt;"",HLOOKUP(COUNT($IN100:KJ100)+1,$G$4:$EH$8,KK$14,0)*$D100,IF($C100=KK$17,$G$7*$D100,""))</f>
        <v/>
      </c>
      <c r="KL100" s="34" t="str">
        <f>IF(KK100&lt;&gt;"",HLOOKUP(COUNT($IN100:KK100)+1,$G$4:$EH$8,KL$14,0)*$D100,IF($C100=KL$17,$G$7*$D100,""))</f>
        <v/>
      </c>
      <c r="KM100" s="34" t="str">
        <f>IF(KL100&lt;&gt;"",HLOOKUP(COUNT($IN100:KL100)+1,$G$4:$EH$8,KM$14,0)*$D100,IF($C100=KM$17,$G$7*$D100,""))</f>
        <v/>
      </c>
      <c r="KN100" s="34" t="str">
        <f>IF(KM100&lt;&gt;"",HLOOKUP(COUNT($IN100:KM100)+1,$G$4:$EH$8,KN$14,0)*$D100,IF($C100=KN$17,$G$7*$D100,""))</f>
        <v/>
      </c>
      <c r="KO100" s="34" t="str">
        <f>IF(KN100&lt;&gt;"",HLOOKUP(COUNT($IN100:KN100)+1,$G$4:$EH$8,KO$14,0)*$D100,IF($C100=KO$17,$G$7*$D100,""))</f>
        <v/>
      </c>
      <c r="KP100" s="34" t="str">
        <f>IF(KO100&lt;&gt;"",HLOOKUP(COUNT($IN100:KO100)+1,$G$4:$EH$8,KP$14,0)*$D100,IF($C100=KP$17,$G$7*$D100,""))</f>
        <v/>
      </c>
      <c r="KQ100" s="34" t="str">
        <f>IF(KP100&lt;&gt;"",HLOOKUP(COUNT($IN100:KP100)+1,$G$4:$EH$8,KQ$14,0)*$D100,IF($C100=KQ$17,$G$7*$D100,""))</f>
        <v/>
      </c>
      <c r="KR100" s="34" t="str">
        <f>IF(KQ100&lt;&gt;"",HLOOKUP(COUNT($IN100:KQ100)+1,$G$4:$EH$8,KR$14,0)*$D100,IF($C100=KR$17,$G$7*$D100,""))</f>
        <v/>
      </c>
      <c r="KS100" s="34" t="str">
        <f>IF(KR100&lt;&gt;"",HLOOKUP(COUNT($IN100:KR100)+1,$G$4:$EH$8,KS$14,0)*$D100,IF($C100=KS$17,$G$7*$D100,""))</f>
        <v/>
      </c>
      <c r="KT100" s="34" t="str">
        <f>IF(KS100&lt;&gt;"",HLOOKUP(COUNT($IN100:KS100)+1,$G$4:$EH$8,KT$14,0)*$D100,IF($C100=KT$17,$G$7*$D100,""))</f>
        <v/>
      </c>
      <c r="KU100" s="34" t="str">
        <f>IF(KT100&lt;&gt;"",HLOOKUP(COUNT($IN100:KT100)+1,$G$4:$EH$8,KU$14,0)*$D100,IF($C100=KU$17,$G$7*$D100,""))</f>
        <v/>
      </c>
      <c r="KV100" s="34" t="str">
        <f>IF(KU100&lt;&gt;"",HLOOKUP(COUNT($IN100:KU100)+1,$G$4:$EH$8,KV$14,0)*$D100,IF($C100=KV$17,$G$7*$D100,""))</f>
        <v/>
      </c>
      <c r="KW100" s="34" t="str">
        <f>IF(KV100&lt;&gt;"",HLOOKUP(COUNT($IN100:KV100)+1,$G$4:$EH$8,KW$14,0)*$D100,IF($C100=KW$17,$G$7*$D100,""))</f>
        <v/>
      </c>
      <c r="KX100" s="34" t="str">
        <f>IF(KW100&lt;&gt;"",HLOOKUP(COUNT($IN100:KW100)+1,$G$4:$EH$8,KX$14,0)*$D100,IF($C100=KX$17,$G$7*$D100,""))</f>
        <v/>
      </c>
      <c r="KY100" s="34" t="str">
        <f>IF(KX100&lt;&gt;"",HLOOKUP(COUNT($IN100:KX100)+1,$G$4:$EH$8,KY$14,0)*$D100,IF($C100=KY$17,$G$7*$D100,""))</f>
        <v/>
      </c>
      <c r="KZ100" s="34" t="str">
        <f>IF(KY100&lt;&gt;"",HLOOKUP(COUNT($IN100:KY100)+1,$G$4:$EH$8,KZ$14,0)*$D100,IF($C100=KZ$17,$G$7*$D100,""))</f>
        <v/>
      </c>
      <c r="LA100" s="34" t="str">
        <f>IF(KZ100&lt;&gt;"",HLOOKUP(COUNT($IN100:KZ100)+1,$G$4:$EH$8,LA$14,0)*$D100,IF($C100=LA$17,$G$7*$D100,""))</f>
        <v/>
      </c>
      <c r="LB100" s="34" t="str">
        <f>IF(LA100&lt;&gt;"",HLOOKUP(COUNT($IN100:LA100)+1,$G$4:$EH$8,LB$14,0)*$D100,IF($C100=LB$17,$G$7*$D100,""))</f>
        <v/>
      </c>
      <c r="LC100" s="34" t="str">
        <f>IF(LB100&lt;&gt;"",HLOOKUP(COUNT($IN100:LB100)+1,$G$4:$EH$8,LC$14,0)*$D100,IF($C100=LC$17,$G$7*$D100,""))</f>
        <v/>
      </c>
      <c r="LD100" s="34" t="str">
        <f>IF(LC100&lt;&gt;"",HLOOKUP(COUNT($IN100:LC100)+1,$G$4:$EH$8,LD$14,0)*$D100,IF($C100=LD$17,$G$7*$D100,""))</f>
        <v/>
      </c>
      <c r="LE100" s="34" t="str">
        <f>IF(LD100&lt;&gt;"",HLOOKUP(COUNT($IN100:LD100)+1,$G$4:$EH$8,LE$14,0)*$D100,IF($C100=LE$17,$G$7*$D100,""))</f>
        <v/>
      </c>
      <c r="LF100" s="34" t="str">
        <f>IF(LE100&lt;&gt;"",HLOOKUP(COUNT($IN100:LE100)+1,$G$4:$EH$8,LF$14,0)*$D100,IF($C100=LF$17,$G$7*$D100,""))</f>
        <v/>
      </c>
      <c r="LG100" s="34" t="str">
        <f>IF(LF100&lt;&gt;"",HLOOKUP(COUNT($IN100:LF100)+1,$G$4:$EH$8,LG$14,0)*$D100,IF($C100=LG$17,$G$7*$D100,""))</f>
        <v/>
      </c>
      <c r="LH100" s="34" t="str">
        <f>IF(LG100&lt;&gt;"",HLOOKUP(COUNT($IN100:LG100)+1,$G$4:$EH$8,LH$14,0)*$D100,IF($C100=LH$17,$G$7*$D100,""))</f>
        <v/>
      </c>
      <c r="LI100" s="34" t="str">
        <f>IF(LH100&lt;&gt;"",HLOOKUP(COUNT($IN100:LH100)+1,$G$4:$EH$8,LI$14,0)*$D100,IF($C100=LI$17,$G$7*$D100,""))</f>
        <v/>
      </c>
      <c r="LJ100" s="34" t="str">
        <f>IF(LI100&lt;&gt;"",HLOOKUP(COUNT($IN100:LI100)+1,$G$4:$EH$8,LJ$14,0)*$D100,IF($C100=LJ$17,$G$7*$D100,""))</f>
        <v/>
      </c>
      <c r="LK100" s="34" t="str">
        <f>IF(LJ100&lt;&gt;"",HLOOKUP(COUNT($IN100:LJ100)+1,$G$4:$EH$8,LK$14,0)*$D100,IF($C100=LK$17,$G$7*$D100,""))</f>
        <v/>
      </c>
      <c r="LL100" s="34" t="str">
        <f>IF(LK100&lt;&gt;"",HLOOKUP(COUNT($IN100:LK100)+1,$G$4:$EH$8,LL$14,0)*$D100,IF($C100=LL$17,$G$7*$D100,""))</f>
        <v/>
      </c>
      <c r="LM100" s="34" t="str">
        <f>IF(LL100&lt;&gt;"",HLOOKUP(COUNT($IN100:LL100)+1,$G$4:$EH$8,LM$14,0)*$D100,IF($C100=LM$17,$G$7*$D100,""))</f>
        <v/>
      </c>
      <c r="LN100" s="34" t="str">
        <f>IF(LM100&lt;&gt;"",HLOOKUP(COUNT($IN100:LM100)+1,$G$4:$EH$8,LN$14,0)*$D100,IF($C100=LN$17,$G$7*$D100,""))</f>
        <v/>
      </c>
      <c r="LO100" s="34" t="str">
        <f>IF(LN100&lt;&gt;"",HLOOKUP(COUNT($IN100:LN100)+1,$G$4:$EH$8,LO$14,0)*$D100,IF($C100=LO$17,$G$7*$D100,""))</f>
        <v/>
      </c>
      <c r="LP100" s="34" t="str">
        <f>IF(LO100&lt;&gt;"",HLOOKUP(COUNT($IN100:LO100)+1,$G$4:$EH$8,LP$14,0)*$D100,IF($C100=LP$17,$G$7*$D100,""))</f>
        <v/>
      </c>
      <c r="LQ100" s="34" t="str">
        <f>IF(LP100&lt;&gt;"",HLOOKUP(COUNT($IN100:LP100)+1,$G$4:$EH$8,LQ$14,0)*$D100,IF($C100=LQ$17,$G$7*$D100,""))</f>
        <v/>
      </c>
      <c r="LR100" s="34">
        <f>IF(LQ100&lt;&gt;"",HLOOKUP(COUNT($IN100:LQ100)+1,$G$4:$EH$8,LR$14,0)*$D100,IF($C100=LR$17,$G$7*$D100,""))</f>
        <v>0</v>
      </c>
      <c r="LS100" s="34">
        <f>IF(LR100&lt;&gt;"",HLOOKUP(COUNT($IN100:LR100)+1,$G$4:$EH$8,LS$14,0)*$D100,IF($C100=LS$17,$G$7*$D100,""))</f>
        <v>3750</v>
      </c>
      <c r="LT100" s="34">
        <f>IF(LS100&lt;&gt;"",HLOOKUP(COUNT($IN100:LS100)+1,$G$4:$EH$8,LT$14,0)*$D100,IF($C100=LT$17,$G$7*$D100,""))</f>
        <v>3750</v>
      </c>
      <c r="LU100" s="34">
        <f>IF(LT100&lt;&gt;"",HLOOKUP(COUNT($IN100:LT100)+1,$G$4:$EH$8,LU$14,0)*$D100,IF($C100=LU$17,$G$7*$D100,""))</f>
        <v>3750</v>
      </c>
      <c r="LV100" s="34">
        <f>IF(LU100&lt;&gt;"",HLOOKUP(COUNT($IN100:LU100)+1,$G$4:$EH$8,LV$14,0)*$D100,IF($C100=LV$17,$G$7*$D100,""))</f>
        <v>3750</v>
      </c>
      <c r="LW100" s="34">
        <f>IF(LV100&lt;&gt;"",HLOOKUP(COUNT($IN100:LV100)+1,$G$4:$EH$8,LW$14,0)*$D100,IF($C100=LW$17,$G$7*$D100,""))</f>
        <v>3770.1909201741591</v>
      </c>
      <c r="LX100" s="34">
        <f>IF(LW100&lt;&gt;"",HLOOKUP(COUNT($IN100:LW100)+1,$G$4:$EH$8,LX$14,0)*$D100,IF($C100=LX$17,$G$7*$D100,""))</f>
        <v>4524.2291042089882</v>
      </c>
      <c r="LY100" s="34">
        <f>IF(LX100&lt;&gt;"",HLOOKUP(COUNT($IN100:LX100)+1,$G$4:$EH$8,LY$14,0)*$D100,IF($C100=LY$17,$G$7*$D100,""))</f>
        <v>5248.1057608824267</v>
      </c>
      <c r="LZ100" s="34">
        <f>IF(LY100&lt;&gt;"",HLOOKUP(COUNT($IN100:LY100)+1,$G$4:$EH$8,LZ$14,0)*$D100,IF($C100=LZ$17,$G$7*$D100,""))</f>
        <v>5982.8405674059686</v>
      </c>
      <c r="MA100" s="34">
        <f>IF(LZ100&lt;&gt;"",HLOOKUP(COUNT($IN100:LZ100)+1,$G$4:$EH$8,MA$14,0)*$D100,IF($C100=MA$17,$G$7*$D100,""))</f>
        <v>6760.6098411687399</v>
      </c>
      <c r="MB100" s="34">
        <f>IF(MA100&lt;&gt;"",HLOOKUP(COUNT($IN100:MA100)+1,$G$4:$EH$8,MB$14,0)*$D100,IF($C100=MB$17,$G$7*$D100,""))</f>
        <v>7504.2769236973027</v>
      </c>
      <c r="MC100" s="34">
        <f>IF(MB100&lt;&gt;"",HLOOKUP(COUNT($IN100:MB100)+1,$G$4:$EH$8,MC$14,0)*$D100,IF($C100=MC$17,$G$7*$D100,""))</f>
        <v>8254.7046160670325</v>
      </c>
      <c r="MD100" s="34">
        <f>IF(MC100&lt;&gt;"",HLOOKUP(COUNT($IN100:MC100)+1,$G$4:$EH$8,MD$14,0)*$D100,IF($C100=MD$17,$G$7*$D100,""))</f>
        <v>6191.0284620502789</v>
      </c>
      <c r="ME100" s="34">
        <f>IF(MD100&lt;&gt;"",HLOOKUP(COUNT($IN100:MD100)+1,$G$4:$EH$8,ME$14,0)*$D100,IF($C100=ME$17,$G$7*$D100,""))</f>
        <v>5881.4770389477608</v>
      </c>
      <c r="MF100" s="34">
        <f>IF(ME100&lt;&gt;"",HLOOKUP(COUNT($IN100:ME100)+1,$G$4:$EH$8,MF$14,0)*$D100,IF($C100=MF$17,$G$7*$D100,""))</f>
        <v>6469.6247428425395</v>
      </c>
      <c r="MG100" s="34">
        <f>IF(MF100&lt;&gt;"",HLOOKUP(COUNT($IN100:MF100)+1,$G$4:$EH$8,MG$14,0)*$D100,IF($C100=MG$17,$G$7*$D100,""))</f>
        <v>7116.5872171267965</v>
      </c>
      <c r="MH100" s="34">
        <f>IF(MG100&lt;&gt;"",HLOOKUP(COUNT($IN100:MG100)+1,$G$4:$EH$8,MH$14,0)*$D100,IF($C100=MH$17,$G$7*$D100,""))</f>
        <v>7828.2459388394727</v>
      </c>
      <c r="MI100" s="34">
        <f>IF(MH100&lt;&gt;"",HLOOKUP(COUNT($IN100:MH100)+1,$G$4:$EH$8,MI$14,0)*$D100,IF($C100=MI$17,$G$7*$D100,""))</f>
        <v>8611.0705327234209</v>
      </c>
      <c r="MJ100" s="34">
        <f>IF(MI100&lt;&gt;"",HLOOKUP(COUNT($IN100:MI100)+1,$G$4:$EH$8,MJ$14,0)*$D100,IF($C100=MJ$17,$G$7*$D100,""))</f>
        <v>8180.517006087246</v>
      </c>
      <c r="MK100" s="34">
        <f>IF(MJ100&lt;&gt;"",HLOOKUP(COUNT($IN100:MJ100)+1,$G$4:$EH$8,MK$14,0)*$D100,IF($C100=MK$17,$G$7*$D100,""))</f>
        <v>7771.4911557828855</v>
      </c>
      <c r="ML100" s="34">
        <f>IF(MK100&lt;&gt;"",HLOOKUP(COUNT($IN100:MK100)+1,$G$4:$EH$8,ML$14,0)*$D100,IF($C100=ML$17,$G$7*$D100,""))</f>
        <v>8315.4955366876875</v>
      </c>
      <c r="MM100" s="34">
        <f>IF(ML100&lt;&gt;"",HLOOKUP(COUNT($IN100:ML100)+1,$G$4:$EH$8,MM$14,0)*$D100,IF($C100=MM$17,$G$7*$D100,""))</f>
        <v>8897.5802242558239</v>
      </c>
      <c r="MN100" s="34">
        <f>IF(MM100&lt;&gt;"",HLOOKUP(COUNT($IN100:MM100)+1,$G$4:$EH$8,MN$14,0)*$D100,IF($C100=MN$17,$G$7*$D100,""))</f>
        <v>9520.4108399537326</v>
      </c>
      <c r="MO100" s="34">
        <f>IF(MN100&lt;&gt;"",HLOOKUP(COUNT($IN100:MN100)+1,$G$4:$EH$8,MO$14,0)*$D100,IF($C100=MO$17,$G$7*$D100,""))</f>
        <v>10472.451923949104</v>
      </c>
      <c r="MP100" s="34">
        <f>IF(MO100&lt;&gt;"",HLOOKUP(COUNT($IN100:MO100)+1,$G$4:$EH$8,MP$14,0)*$D100,IF($C100=MP$17,$G$7*$D100,""))</f>
        <v>8901.5841353567412</v>
      </c>
      <c r="MQ100" s="34">
        <f>IF(MP100&lt;&gt;"",HLOOKUP(COUNT($IN100:MP100)+1,$G$4:$EH$8,MQ$14,0)*$D100,IF($C100=MQ$17,$G$7*$D100,""))</f>
        <v>8456.5049285889054</v>
      </c>
      <c r="MR100" s="34">
        <f>IF(MQ100&lt;&gt;"",HLOOKUP(COUNT($IN100:MQ100)+1,$G$4:$EH$8,MR$14,0)*$D100,IF($C100=MR$17,$G$7*$D100,""))</f>
        <v>8879.3301750183509</v>
      </c>
      <c r="MS100" s="34">
        <f>IF(MR100&lt;&gt;"",HLOOKUP(COUNT($IN100:MR100)+1,$G$4:$EH$8,MS$14,0)*$D100,IF($C100=MS$17,$G$7*$D100,""))</f>
        <v>9323.2966837692693</v>
      </c>
      <c r="MT100" s="34">
        <f>IF(MS100&lt;&gt;"",HLOOKUP(COUNT($IN100:MS100)+1,$G$4:$EH$8,MT$14,0)*$D100,IF($C100=MT$17,$G$7*$D100,""))</f>
        <v>9789.4615179577268</v>
      </c>
      <c r="MU100" s="34">
        <f>IF(MT100&lt;&gt;"",HLOOKUP(COUNT($IN100:MT100)+1,$G$4:$EH$8,MU$14,0)*$D100,IF($C100=MU$17,$G$7*$D100,""))</f>
        <v>10474.723824214771</v>
      </c>
      <c r="MV100" s="34">
        <f>IF(MU100&lt;&gt;"",HLOOKUP(COUNT($IN100:MU100)+1,$G$4:$EH$8,MV$14,0)*$D100,IF($C100=MV$17,$G$7*$D100,""))</f>
        <v>9427.2514417932944</v>
      </c>
      <c r="MW100" s="34">
        <f>IF(MV100&lt;&gt;"",HLOOKUP(COUNT($IN100:MV100)+1,$G$4:$EH$8,MW$14,0)*$D100,IF($C100=MW$17,$G$7*$D100,""))</f>
        <v>8484.5262976139675</v>
      </c>
      <c r="MX100" s="34">
        <f>IF(MW100&lt;&gt;"",HLOOKUP(COUNT($IN100:MW100)+1,$G$4:$EH$8,MX$14,0)*$D100,IF($C100=MX$17,$G$7*$D100,""))</f>
        <v>9078.4431384469426</v>
      </c>
      <c r="MY100" s="34">
        <f>IF(MX100&lt;&gt;"",HLOOKUP(COUNT($IN100:MX100)+1,$G$4:$EH$8,MY$14,0)*$D100,IF($C100=MY$17,$G$7*$D100,""))</f>
        <v>9713.934158138225</v>
      </c>
      <c r="MZ100" s="34">
        <f>IF(MY100&lt;&gt;"",HLOOKUP(COUNT($IN100:MY100)+1,$G$4:$EH$8,MZ$14,0)*$D100,IF($C100=MZ$17,$G$7*$D100,""))</f>
        <v>10393.909549207907</v>
      </c>
      <c r="NA100" s="34">
        <f>IF(MZ100&lt;&gt;"",HLOOKUP(COUNT($IN100:MZ100)+1,$G$4:$EH$8,NA$14,0)*$D100,IF($C100=NA$17,$G$7*$D100,""))</f>
        <v>11225.422313144538</v>
      </c>
      <c r="NB100" s="34">
        <f>IF(NA100&lt;&gt;"",HLOOKUP(COUNT($IN100:NA100)+1,$G$4:$EH$8,NB$14,0)*$D100,IF($C100=NB$17,$G$7*$D100,""))</f>
        <v>9653.8631893043039</v>
      </c>
      <c r="NC100" s="34">
        <f>IF(NB100&lt;&gt;"",HLOOKUP(COUNT($IN100:NB100)+1,$G$4:$EH$8,NC$14,0)*$D100,IF($C100=NC$17,$G$7*$D100,""))</f>
        <v>9171.1700298390861</v>
      </c>
      <c r="ND100" s="34">
        <f>IF(NC100&lt;&gt;"",HLOOKUP(COUNT($IN100:NC100)+1,$G$4:$EH$8,ND$14,0)*$D100,IF($C100=ND$17,$G$7*$D100,""))</f>
        <v>9629.728531331044</v>
      </c>
      <c r="NF100" s="34" t="str">
        <f>IF(NE100&lt;&gt;"",HLOOKUP(COUNT($NE100:NE100)+1,$G$4:$EH$8,NF$14,0)*$D100,IF($C100=NF$17,$G$8*$D100,""))</f>
        <v/>
      </c>
      <c r="NG100" s="34" t="str">
        <f>IF(NF100&lt;&gt;"",HLOOKUP(COUNT($NE100:NF100)+1,$G$4:$EH$8,NG$14,0)*$D100,IF($C100=NG$17,$G$8*$D100,""))</f>
        <v/>
      </c>
      <c r="NH100" s="34" t="str">
        <f>IF(NG100&lt;&gt;"",HLOOKUP(COUNT($NE100:NG100)+1,$G$4:$EH$8,NH$14,0)*$D100,IF($C100=NH$17,$G$8*$D100,""))</f>
        <v/>
      </c>
      <c r="NI100" s="34" t="str">
        <f>IF(NH100&lt;&gt;"",HLOOKUP(COUNT($NE100:NH100)+1,$G$4:$EH$8,NI$14,0)*$D100,IF($C100=NI$17,$G$8*$D100,""))</f>
        <v/>
      </c>
      <c r="NJ100" s="34" t="str">
        <f>IF(NI100&lt;&gt;"",HLOOKUP(COUNT($NE100:NI100)+1,$G$4:$EH$8,NJ$14,0)*$D100,IF($C100=NJ$17,$G$8*$D100,""))</f>
        <v/>
      </c>
      <c r="NK100" s="34" t="str">
        <f>IF(NJ100&lt;&gt;"",HLOOKUP(COUNT($NE100:NJ100)+1,$G$4:$EH$8,NK$14,0)*$D100,IF($C100=NK$17,$G$8*$D100,""))</f>
        <v/>
      </c>
      <c r="NL100" s="34" t="str">
        <f>IF(NK100&lt;&gt;"",HLOOKUP(COUNT($NE100:NK100)+1,$G$4:$EH$8,NL$14,0)*$D100,IF($C100=NL$17,$G$8*$D100,""))</f>
        <v/>
      </c>
      <c r="NM100" s="34" t="str">
        <f>IF(NL100&lt;&gt;"",HLOOKUP(COUNT($NE100:NL100)+1,$G$4:$EH$8,NM$14,0)*$D100,IF($C100=NM$17,$G$8*$D100,""))</f>
        <v/>
      </c>
      <c r="NN100" s="34" t="str">
        <f>IF(NM100&lt;&gt;"",HLOOKUP(COUNT($NE100:NM100)+1,$G$4:$EH$8,NN$14,0)*$D100,IF($C100=NN$17,$G$8*$D100,""))</f>
        <v/>
      </c>
      <c r="NO100" s="34" t="str">
        <f>IF(NN100&lt;&gt;"",HLOOKUP(COUNT($NE100:NN100)+1,$G$4:$EH$8,NO$14,0)*$D100,IF($C100=NO$17,$G$8*$D100,""))</f>
        <v/>
      </c>
      <c r="NP100" s="34" t="str">
        <f>IF(NO100&lt;&gt;"",HLOOKUP(COUNT($NE100:NO100)+1,$G$4:$EH$8,NP$14,0)*$D100,IF($C100=NP$17,$G$8*$D100,""))</f>
        <v/>
      </c>
      <c r="NQ100" s="34" t="str">
        <f>IF(NP100&lt;&gt;"",HLOOKUP(COUNT($NE100:NP100)+1,$G$4:$EH$8,NQ$14,0)*$D100,IF($C100=NQ$17,$G$8*$D100,""))</f>
        <v/>
      </c>
      <c r="NR100" s="34" t="str">
        <f>IF(NQ100&lt;&gt;"",HLOOKUP(COUNT($NE100:NQ100)+1,$G$4:$EH$8,NR$14,0)*$D100,IF($C100=NR$17,$G$8*$D100,""))</f>
        <v/>
      </c>
      <c r="NS100" s="34" t="str">
        <f>IF(NR100&lt;&gt;"",HLOOKUP(COUNT($NE100:NR100)+1,$G$4:$EH$8,NS$14,0)*$D100,IF($C100=NS$17,$G$8*$D100,""))</f>
        <v/>
      </c>
      <c r="NT100" s="34" t="str">
        <f>IF(NS100&lt;&gt;"",HLOOKUP(COUNT($NE100:NS100)+1,$G$4:$EH$8,NT$14,0)*$D100,IF($C100=NT$17,$G$8*$D100,""))</f>
        <v/>
      </c>
      <c r="NU100" s="34" t="str">
        <f>IF(NT100&lt;&gt;"",HLOOKUP(COUNT($NE100:NT100)+1,$G$4:$EH$8,NU$14,0)*$D100,IF($C100=NU$17,$G$8*$D100,""))</f>
        <v/>
      </c>
      <c r="NV100" s="34" t="str">
        <f>IF(NU100&lt;&gt;"",HLOOKUP(COUNT($NE100:NU100)+1,$G$4:$EH$8,NV$14,0)*$D100,IF($C100=NV$17,$G$8*$D100,""))</f>
        <v/>
      </c>
      <c r="NW100" s="34" t="str">
        <f>IF(NV100&lt;&gt;"",HLOOKUP(COUNT($NE100:NV100)+1,$G$4:$EH$8,NW$14,0)*$D100,IF($C100=NW$17,$G$8*$D100,""))</f>
        <v/>
      </c>
      <c r="NX100" s="34" t="str">
        <f>IF(NW100&lt;&gt;"",HLOOKUP(COUNT($NE100:NW100)+1,$G$4:$EH$8,NX$14,0)*$D100,IF($C100=NX$17,$G$8*$D100,""))</f>
        <v/>
      </c>
      <c r="NY100" s="34" t="str">
        <f>IF(NX100&lt;&gt;"",HLOOKUP(COUNT($NE100:NX100)+1,$G$4:$EH$8,NY$14,0)*$D100,IF($C100=NY$17,$G$8*$D100,""))</f>
        <v/>
      </c>
      <c r="NZ100" s="34" t="str">
        <f>IF(NY100&lt;&gt;"",HLOOKUP(COUNT($NE100:NY100)+1,$G$4:$EH$8,NZ$14,0)*$D100,IF($C100=NZ$17,$G$8*$D100,""))</f>
        <v/>
      </c>
      <c r="OA100" s="34" t="str">
        <f>IF(NZ100&lt;&gt;"",HLOOKUP(COUNT($NE100:NZ100)+1,$G$4:$EH$8,OA$14,0)*$D100,IF($C100=OA$17,$G$8*$D100,""))</f>
        <v/>
      </c>
      <c r="OB100" s="34" t="str">
        <f>IF(OA100&lt;&gt;"",HLOOKUP(COUNT($NE100:OA100)+1,$G$4:$EH$8,OB$14,0)*$D100,IF($C100=OB$17,$G$8*$D100,""))</f>
        <v/>
      </c>
      <c r="OC100" s="34" t="str">
        <f>IF(OB100&lt;&gt;"",HLOOKUP(COUNT($NE100:OB100)+1,$G$4:$EH$8,OC$14,0)*$D100,IF($C100=OC$17,$G$8*$D100,""))</f>
        <v/>
      </c>
      <c r="OD100" s="34" t="str">
        <f>IF(OC100&lt;&gt;"",HLOOKUP(COUNT($NE100:OC100)+1,$G$4:$EH$8,OD$14,0)*$D100,IF($C100=OD$17,$G$8*$D100,""))</f>
        <v/>
      </c>
      <c r="OE100" s="34" t="str">
        <f>IF(OD100&lt;&gt;"",HLOOKUP(COUNT($NE100:OD100)+1,$G$4:$EH$8,OE$14,0)*$D100,IF($C100=OE$17,$G$8*$D100,""))</f>
        <v/>
      </c>
      <c r="OF100" s="34" t="str">
        <f>IF(OE100&lt;&gt;"",HLOOKUP(COUNT($NE100:OE100)+1,$G$4:$EH$8,OF$14,0)*$D100,IF($C100=OF$17,$G$8*$D100,""))</f>
        <v/>
      </c>
      <c r="OG100" s="34" t="str">
        <f>IF(OF100&lt;&gt;"",HLOOKUP(COUNT($NE100:OF100)+1,$G$4:$EH$8,OG$14,0)*$D100,IF($C100=OG$17,$G$8*$D100,""))</f>
        <v/>
      </c>
      <c r="OH100" s="34" t="str">
        <f>IF(OG100&lt;&gt;"",HLOOKUP(COUNT($NE100:OG100)+1,$G$4:$EH$8,OH$14,0)*$D100,IF($C100=OH$17,$G$8*$D100,""))</f>
        <v/>
      </c>
      <c r="OI100" s="34" t="str">
        <f>IF(OH100&lt;&gt;"",HLOOKUP(COUNT($NE100:OH100)+1,$G$4:$EH$8,OI$14,0)*$D100,IF($C100=OI$17,$G$8*$D100,""))</f>
        <v/>
      </c>
      <c r="OJ100" s="34" t="str">
        <f>IF(OI100&lt;&gt;"",HLOOKUP(COUNT($NE100:OI100)+1,$G$4:$EH$8,OJ$14,0)*$D100,IF($C100=OJ$17,$G$8*$D100,""))</f>
        <v/>
      </c>
      <c r="OK100" s="34" t="str">
        <f>IF(OJ100&lt;&gt;"",HLOOKUP(COUNT($NE100:OJ100)+1,$G$4:$EH$8,OK$14,0)*$D100,IF($C100=OK$17,$G$8*$D100,""))</f>
        <v/>
      </c>
      <c r="OL100" s="34" t="str">
        <f>IF(OK100&lt;&gt;"",HLOOKUP(COUNT($NE100:OK100)+1,$G$4:$EH$8,OL$14,0)*$D100,IF($C100=OL$17,$G$8*$D100,""))</f>
        <v/>
      </c>
      <c r="OM100" s="34" t="str">
        <f>IF(OL100&lt;&gt;"",HLOOKUP(COUNT($NE100:OL100)+1,$G$4:$EH$8,OM$14,0)*$D100,IF($C100=OM$17,$G$8*$D100,""))</f>
        <v/>
      </c>
      <c r="ON100" s="34" t="str">
        <f>IF(OM100&lt;&gt;"",HLOOKUP(COUNT($NE100:OM100)+1,$G$4:$EH$8,ON$14,0)*$D100,IF($C100=ON$17,$G$8*$D100,""))</f>
        <v/>
      </c>
      <c r="OO100" s="34" t="str">
        <f>IF(ON100&lt;&gt;"",HLOOKUP(COUNT($NE100:ON100)+1,$G$4:$EH$8,OO$14,0)*$D100,IF($C100=OO$17,$G$8*$D100,""))</f>
        <v/>
      </c>
      <c r="OP100" s="34" t="str">
        <f>IF(OO100&lt;&gt;"",HLOOKUP(COUNT($NE100:OO100)+1,$G$4:$EH$8,OP$14,0)*$D100,IF($C100=OP$17,$G$8*$D100,""))</f>
        <v/>
      </c>
      <c r="OQ100" s="34" t="str">
        <f>IF(OP100&lt;&gt;"",HLOOKUP(COUNT($NE100:OP100)+1,$G$4:$EH$8,OQ$14,0)*$D100,IF($C100=OQ$17,$G$8*$D100,""))</f>
        <v/>
      </c>
      <c r="OR100" s="34" t="str">
        <f>IF(OQ100&lt;&gt;"",HLOOKUP(COUNT($NE100:OQ100)+1,$G$4:$EH$8,OR$14,0)*$D100,IF($C100=OR$17,$G$8*$D100,""))</f>
        <v/>
      </c>
      <c r="OS100" s="34" t="str">
        <f>IF(OR100&lt;&gt;"",HLOOKUP(COUNT($NE100:OR100)+1,$G$4:$EH$8,OS$14,0)*$D100,IF($C100=OS$17,$G$8*$D100,""))</f>
        <v/>
      </c>
      <c r="OT100" s="34" t="str">
        <f>IF(OS100&lt;&gt;"",HLOOKUP(COUNT($NE100:OS100)+1,$G$4:$EH$8,OT$14,0)*$D100,IF($C100=OT$17,$G$8*$D100,""))</f>
        <v/>
      </c>
      <c r="OU100" s="34" t="str">
        <f>IF(OT100&lt;&gt;"",HLOOKUP(COUNT($NE100:OT100)+1,$G$4:$EH$8,OU$14,0)*$D100,IF($C100=OU$17,$G$8*$D100,""))</f>
        <v/>
      </c>
      <c r="OV100" s="34" t="str">
        <f>IF(OU100&lt;&gt;"",HLOOKUP(COUNT($NE100:OU100)+1,$G$4:$EH$8,OV$14,0)*$D100,IF($C100=OV$17,$G$8*$D100,""))</f>
        <v/>
      </c>
      <c r="OW100" s="34" t="str">
        <f>IF(OV100&lt;&gt;"",HLOOKUP(COUNT($NE100:OV100)+1,$G$4:$EH$8,OW$14,0)*$D100,IF($C100=OW$17,$G$8*$D100,""))</f>
        <v/>
      </c>
      <c r="OX100" s="34" t="str">
        <f>IF(OW100&lt;&gt;"",HLOOKUP(COUNT($NE100:OW100)+1,$G$4:$EH$8,OX$14,0)*$D100,IF($C100=OX$17,$G$8*$D100,""))</f>
        <v/>
      </c>
      <c r="OY100" s="34" t="str">
        <f>IF(OX100&lt;&gt;"",HLOOKUP(COUNT($NE100:OX100)+1,$G$4:$EH$8,OY$14,0)*$D100,IF($C100=OY$17,$G$8*$D100,""))</f>
        <v/>
      </c>
      <c r="OZ100" s="34" t="str">
        <f>IF(OY100&lt;&gt;"",HLOOKUP(COUNT($NE100:OY100)+1,$G$4:$EH$8,OZ$14,0)*$D100,IF($C100=OZ$17,$G$8*$D100,""))</f>
        <v/>
      </c>
      <c r="PA100" s="34" t="str">
        <f>IF(OZ100&lt;&gt;"",HLOOKUP(COUNT($NE100:OZ100)+1,$G$4:$EH$8,PA$14,0)*$D100,IF($C100=PA$17,$G$8*$D100,""))</f>
        <v/>
      </c>
      <c r="PB100" s="34" t="str">
        <f>IF(PA100&lt;&gt;"",HLOOKUP(COUNT($NE100:PA100)+1,$G$4:$EH$8,PB$14,0)*$D100,IF($C100=PB$17,$G$8*$D100,""))</f>
        <v/>
      </c>
      <c r="PC100" s="34" t="str">
        <f>IF(PB100&lt;&gt;"",HLOOKUP(COUNT($NE100:PB100)+1,$G$4:$EH$8,PC$14,0)*$D100,IF($C100=PC$17,$G$8*$D100,""))</f>
        <v/>
      </c>
      <c r="PD100" s="34" t="str">
        <f>IF(PC100&lt;&gt;"",HLOOKUP(COUNT($NE100:PC100)+1,$G$4:$EH$8,PD$14,0)*$D100,IF($C100=PD$17,$G$8*$D100,""))</f>
        <v/>
      </c>
      <c r="PE100" s="34" t="str">
        <f>IF(PD100&lt;&gt;"",HLOOKUP(COUNT($NE100:PD100)+1,$G$4:$EH$8,PE$14,0)*$D100,IF($C100=PE$17,$G$8*$D100,""))</f>
        <v/>
      </c>
      <c r="PF100" s="34" t="str">
        <f>IF(PE100&lt;&gt;"",HLOOKUP(COUNT($NE100:PE100)+1,$G$4:$EH$8,PF$14,0)*$D100,IF($C100=PF$17,$G$8*$D100,""))</f>
        <v/>
      </c>
      <c r="PG100" s="34" t="str">
        <f>IF(PF100&lt;&gt;"",HLOOKUP(COUNT($NE100:PF100)+1,$G$4:$EH$8,PG$14,0)*$D100,IF($C100=PG$17,$G$8*$D100,""))</f>
        <v/>
      </c>
      <c r="PH100" s="34" t="str">
        <f>IF(PG100&lt;&gt;"",HLOOKUP(COUNT($NE100:PG100)+1,$G$4:$EH$8,PH$14,0)*$D100,IF($C100=PH$17,$G$8*$D100,""))</f>
        <v/>
      </c>
      <c r="PI100" s="34" t="str">
        <f>IF(PH100&lt;&gt;"",HLOOKUP(COUNT($NE100:PH100)+1,$G$4:$EH$8,PI$14,0)*$D100,IF($C100=PI$17,$G$8*$D100,""))</f>
        <v/>
      </c>
      <c r="PJ100" s="34" t="str">
        <f>IF(PI100&lt;&gt;"",HLOOKUP(COUNT($NE100:PI100)+1,$G$4:$EH$8,PJ$14,0)*$D100,IF($C100=PJ$17,$G$8*$D100,""))</f>
        <v/>
      </c>
      <c r="PK100" s="34" t="str">
        <f>IF(PJ100&lt;&gt;"",HLOOKUP(COUNT($NE100:PJ100)+1,$G$4:$EH$8,PK$14,0)*$D100,IF($C100=PK$17,$G$8*$D100,""))</f>
        <v/>
      </c>
      <c r="PL100" s="34" t="str">
        <f>IF(PK100&lt;&gt;"",HLOOKUP(COUNT($NE100:PK100)+1,$G$4:$EH$8,PL$14,0)*$D100,IF($C100=PL$17,$G$8*$D100,""))</f>
        <v/>
      </c>
      <c r="PM100" s="34" t="str">
        <f>IF(PL100&lt;&gt;"",HLOOKUP(COUNT($NE100:PL100)+1,$G$4:$EH$8,PM$14,0)*$D100,IF($C100=PM$17,$G$8*$D100,""))</f>
        <v/>
      </c>
      <c r="PN100" s="34" t="str">
        <f>IF(PM100&lt;&gt;"",HLOOKUP(COUNT($NE100:PM100)+1,$G$4:$EH$8,PN$14,0)*$D100,IF($C100=PN$17,$G$8*$D100,""))</f>
        <v/>
      </c>
      <c r="PO100" s="34" t="str">
        <f>IF(PN100&lt;&gt;"",HLOOKUP(COUNT($NE100:PN100)+1,$G$4:$EH$8,PO$14,0)*$D100,IF($C100=PO$17,$G$8*$D100,""))</f>
        <v/>
      </c>
      <c r="PP100" s="34" t="str">
        <f>IF(PO100&lt;&gt;"",HLOOKUP(COUNT($NE100:PO100)+1,$G$4:$EH$8,PP$14,0)*$D100,IF($C100=PP$17,$G$8*$D100,""))</f>
        <v/>
      </c>
      <c r="PQ100" s="34" t="str">
        <f>IF(PP100&lt;&gt;"",HLOOKUP(COUNT($NE100:PP100)+1,$G$4:$EH$8,PQ$14,0)*$D100,IF($C100=PQ$17,$G$8*$D100,""))</f>
        <v/>
      </c>
      <c r="PR100" s="34" t="str">
        <f>IF(PQ100&lt;&gt;"",HLOOKUP(COUNT($NE100:PQ100)+1,$G$4:$EH$8,PR$14,0)*$D100,IF($C100=PR$17,$G$8*$D100,""))</f>
        <v/>
      </c>
      <c r="PS100" s="34" t="str">
        <f>IF(PR100&lt;&gt;"",HLOOKUP(COUNT($NE100:PR100)+1,$G$4:$EH$8,PS$14,0)*$D100,IF($C100=PS$17,$G$8*$D100,""))</f>
        <v/>
      </c>
      <c r="PT100" s="34" t="str">
        <f>IF(PS100&lt;&gt;"",HLOOKUP(COUNT($NE100:PS100)+1,$G$4:$EH$8,PT$14,0)*$D100,IF($C100=PT$17,$G$8*$D100,""))</f>
        <v/>
      </c>
      <c r="PU100" s="34" t="str">
        <f>IF(PT100&lt;&gt;"",HLOOKUP(COUNT($NE100:PT100)+1,$G$4:$EH$8,PU$14,0)*$D100,IF($C100=PU$17,$G$8*$D100,""))</f>
        <v/>
      </c>
      <c r="PV100" s="34" t="str">
        <f>IF(PU100&lt;&gt;"",HLOOKUP(COUNT($NE100:PU100)+1,$G$4:$EH$8,PV$14,0)*$D100,IF($C100=PV$17,$G$8*$D100,""))</f>
        <v/>
      </c>
      <c r="PW100" s="34" t="str">
        <f>IF(PV100&lt;&gt;"",HLOOKUP(COUNT($NE100:PV100)+1,$G$4:$EH$8,PW$14,0)*$D100,IF($C100=PW$17,$G$8*$D100,""))</f>
        <v/>
      </c>
      <c r="PX100" s="34" t="str">
        <f>IF(PW100&lt;&gt;"",HLOOKUP(COUNT($NE100:PW100)+1,$G$4:$EH$8,PX$14,0)*$D100,IF($C100=PX$17,$G$8*$D100,""))</f>
        <v/>
      </c>
      <c r="PY100" s="34" t="str">
        <f>IF(PX100&lt;&gt;"",HLOOKUP(COUNT($NE100:PX100)+1,$G$4:$EH$8,PY$14,0)*$D100,IF($C100=PY$17,$G$8*$D100,""))</f>
        <v/>
      </c>
      <c r="PZ100" s="34" t="str">
        <f>IF(PY100&lt;&gt;"",HLOOKUP(COUNT($NE100:PY100)+1,$G$4:$EH$8,PZ$14,0)*$D100,IF($C100=PZ$17,$G$8*$D100,""))</f>
        <v/>
      </c>
      <c r="QA100" s="34" t="str">
        <f>IF(PZ100&lt;&gt;"",HLOOKUP(COUNT($NE100:PZ100)+1,$G$4:$EH$8,QA$14,0)*$D100,IF($C100=QA$17,$G$8*$D100,""))</f>
        <v/>
      </c>
      <c r="QB100" s="34" t="str">
        <f>IF(QA100&lt;&gt;"",HLOOKUP(COUNT($NE100:QA100)+1,$G$4:$EH$8,QB$14,0)*$D100,IF($C100=QB$17,$G$8*$D100,""))</f>
        <v/>
      </c>
      <c r="QC100" s="34" t="str">
        <f>IF(QB100&lt;&gt;"",HLOOKUP(COUNT($NE100:QB100)+1,$G$4:$EH$8,QC$14,0)*$D100,IF($C100=QC$17,$G$8*$D100,""))</f>
        <v/>
      </c>
      <c r="QD100" s="34" t="str">
        <f>IF(QC100&lt;&gt;"",HLOOKUP(COUNT($NE100:QC100)+1,$G$4:$EH$8,QD$14,0)*$D100,IF($C100=QD$17,$G$8*$D100,""))</f>
        <v/>
      </c>
      <c r="QE100" s="34" t="str">
        <f>IF(QD100&lt;&gt;"",HLOOKUP(COUNT($NE100:QD100)+1,$G$4:$EH$8,QE$14,0)*$D100,IF($C100=QE$17,$G$8*$D100,""))</f>
        <v/>
      </c>
      <c r="QF100" s="34" t="str">
        <f>IF(QE100&lt;&gt;"",HLOOKUP(COUNT($NE100:QE100)+1,$G$4:$EH$8,QF$14,0)*$D100,IF($C100=QF$17,$G$8*$D100,""))</f>
        <v/>
      </c>
      <c r="QG100" s="34" t="str">
        <f>IF(QF100&lt;&gt;"",HLOOKUP(COUNT($NE100:QF100)+1,$G$4:$EH$8,QG$14,0)*$D100,IF($C100=QG$17,$G$8*$D100,""))</f>
        <v/>
      </c>
      <c r="QH100" s="34" t="str">
        <f>IF(QG100&lt;&gt;"",HLOOKUP(COUNT($NE100:QG100)+1,$G$4:$EH$8,QH$14,0)*$D100,IF($C100=QH$17,$G$8*$D100,""))</f>
        <v/>
      </c>
      <c r="QI100" s="34">
        <f>IF(QH100&lt;&gt;"",HLOOKUP(COUNT($NE100:QH100)+1,$G$4:$EH$8,QI$14,0)*$D100,IF($C100=QI$17,$G$8*$D100,""))</f>
        <v>175000</v>
      </c>
      <c r="QJ100" s="34">
        <f>IF(QI100&lt;&gt;"",HLOOKUP(COUNT($NE100:QI100)+1,$G$4:$EH$8,QJ$14,0)*$D100,IF($C100=QJ$17,$G$8*$D100,""))</f>
        <v>0</v>
      </c>
      <c r="QK100" s="34">
        <f>IF(QJ100&lt;&gt;"",HLOOKUP(COUNT($NE100:QJ100)+1,$G$4:$EH$8,QK$14,0)*$D100,IF($C100=QK$17,$G$8*$D100,""))</f>
        <v>0</v>
      </c>
      <c r="QL100" s="34">
        <f>IF(QK100&lt;&gt;"",HLOOKUP(COUNT($NE100:QK100)+1,$G$4:$EH$8,QL$14,0)*$D100,IF($C100=QL$17,$G$8*$D100,""))</f>
        <v>0</v>
      </c>
      <c r="QM100" s="34">
        <f>IF(QL100&lt;&gt;"",HLOOKUP(COUNT($NE100:QL100)+1,$G$4:$EH$8,QM$14,0)*$D100,IF($C100=QM$17,$G$8*$D100,""))</f>
        <v>0</v>
      </c>
      <c r="QN100" s="34">
        <f>IF(QM100&lt;&gt;"",HLOOKUP(COUNT($NE100:QM100)+1,$G$4:$EH$8,QN$14,0)*$D100,IF($C100=QN$17,$G$8*$D100,""))</f>
        <v>0</v>
      </c>
      <c r="QO100" s="34">
        <f>IF(QN100&lt;&gt;"",HLOOKUP(COUNT($NE100:QN100)+1,$G$4:$EH$8,QO$14,0)*$D100,IF($C100=QO$17,$G$8*$D100,""))</f>
        <v>0</v>
      </c>
      <c r="QP100" s="34">
        <f>IF(QO100&lt;&gt;"",HLOOKUP(COUNT($NE100:QO100)+1,$G$4:$EH$8,QP$14,0)*$D100,IF($C100=QP$17,$G$8*$D100,""))</f>
        <v>0</v>
      </c>
      <c r="QQ100" s="34">
        <f>IF(QP100&lt;&gt;"",HLOOKUP(COUNT($NE100:QP100)+1,$G$4:$EH$8,QQ$14,0)*$D100,IF($C100=QQ$17,$G$8*$D100,""))</f>
        <v>0</v>
      </c>
      <c r="QR100" s="34">
        <f>IF(QQ100&lt;&gt;"",HLOOKUP(COUNT($NE100:QQ100)+1,$G$4:$EH$8,QR$14,0)*$D100,IF($C100=QR$17,$G$8*$D100,""))</f>
        <v>0</v>
      </c>
      <c r="QS100" s="34">
        <f>IF(QR100&lt;&gt;"",HLOOKUP(COUNT($NE100:QR100)+1,$G$4:$EH$8,QS$14,0)*$D100,IF($C100=QS$17,$G$8*$D100,""))</f>
        <v>0</v>
      </c>
      <c r="QT100" s="34">
        <f>IF(QS100&lt;&gt;"",HLOOKUP(COUNT($NE100:QS100)+1,$G$4:$EH$8,QT$14,0)*$D100,IF($C100=QT$17,$G$8*$D100,""))</f>
        <v>0</v>
      </c>
      <c r="QU100" s="34">
        <f>IF(QT100&lt;&gt;"",HLOOKUP(COUNT($NE100:QT100)+1,$G$4:$EH$8,QU$14,0)*$D100,IF($C100=QU$17,$G$8*$D100,""))</f>
        <v>0</v>
      </c>
      <c r="QV100" s="34">
        <f>IF(QU100&lt;&gt;"",HLOOKUP(COUNT($NE100:QU100)+1,$G$4:$EH$8,QV$14,0)*$D100,IF($C100=QV$17,$G$8*$D100,""))</f>
        <v>0</v>
      </c>
      <c r="QW100" s="34">
        <f>IF(QV100&lt;&gt;"",HLOOKUP(COUNT($NE100:QV100)+1,$G$4:$EH$8,QW$14,0)*$D100,IF($C100=QW$17,$G$8*$D100,""))</f>
        <v>0</v>
      </c>
      <c r="QX100" s="34">
        <f>IF(QW100&lt;&gt;"",HLOOKUP(COUNT($NE100:QW100)+1,$G$4:$EH$8,QX$14,0)*$D100,IF($C100=QX$17,$G$8*$D100,""))</f>
        <v>0</v>
      </c>
      <c r="QY100" s="34">
        <f>IF(QX100&lt;&gt;"",HLOOKUP(COUNT($NE100:QX100)+1,$G$4:$EH$8,QY$14,0)*$D100,IF($C100=QY$17,$G$8*$D100,""))</f>
        <v>0</v>
      </c>
      <c r="QZ100" s="34">
        <f>IF(QY100&lt;&gt;"",HLOOKUP(COUNT($NE100:QY100)+1,$G$4:$EH$8,QZ$14,0)*$D100,IF($C100=QZ$17,$G$8*$D100,""))</f>
        <v>0</v>
      </c>
      <c r="RA100" s="34">
        <f>IF(QZ100&lt;&gt;"",HLOOKUP(COUNT($NE100:QZ100)+1,$G$4:$EH$8,RA$14,0)*$D100,IF($C100=RA$17,$G$8*$D100,""))</f>
        <v>0</v>
      </c>
      <c r="RB100" s="34">
        <f>IF(RA100&lt;&gt;"",HLOOKUP(COUNT($NE100:RA100)+1,$G$4:$EH$8,RB$14,0)*$D100,IF($C100=RB$17,$G$8*$D100,""))</f>
        <v>0</v>
      </c>
      <c r="RC100" s="34">
        <f>IF(RB100&lt;&gt;"",HLOOKUP(COUNT($NE100:RB100)+1,$G$4:$EH$8,RC$14,0)*$D100,IF($C100=RC$17,$G$8*$D100,""))</f>
        <v>0</v>
      </c>
      <c r="RD100" s="34">
        <f>IF(RC100&lt;&gt;"",HLOOKUP(COUNT($NE100:RC100)+1,$G$4:$EH$8,RD$14,0)*$D100,IF($C100=RD$17,$G$8*$D100,""))</f>
        <v>0</v>
      </c>
      <c r="RE100" s="34">
        <f>IF(RD100&lt;&gt;"",HLOOKUP(COUNT($NE100:RD100)+1,$G$4:$EH$8,RE$14,0)*$D100,IF($C100=RE$17,$G$8*$D100,""))</f>
        <v>0</v>
      </c>
      <c r="RF100" s="34">
        <f>IF(RE100&lt;&gt;"",HLOOKUP(COUNT($NE100:RE100)+1,$G$4:$EH$8,RF$14,0)*$D100,IF($C100=RF$17,$G$8*$D100,""))</f>
        <v>0</v>
      </c>
      <c r="RG100" s="34">
        <f>IF(RF100&lt;&gt;"",HLOOKUP(COUNT($NE100:RF100)+1,$G$4:$EH$8,RG$14,0)*$D100,IF($C100=RG$17,$G$8*$D100,""))</f>
        <v>0</v>
      </c>
      <c r="RH100" s="34">
        <f>IF(RG100&lt;&gt;"",HLOOKUP(COUNT($NE100:RG100)+1,$G$4:$EH$8,RH$14,0)*$D100,IF($C100=RH$17,$G$8*$D100,""))</f>
        <v>0</v>
      </c>
      <c r="RI100" s="34">
        <f>IF(RH100&lt;&gt;"",HLOOKUP(COUNT($NE100:RH100)+1,$G$4:$EH$8,RI$14,0)*$D100,IF($C100=RI$17,$G$8*$D100,""))</f>
        <v>0</v>
      </c>
      <c r="RJ100" s="34">
        <f>IF(RI100&lt;&gt;"",HLOOKUP(COUNT($NE100:RI100)+1,$G$4:$EH$8,RJ$14,0)*$D100,IF($C100=RJ$17,$G$8*$D100,""))</f>
        <v>0</v>
      </c>
      <c r="RK100" s="34">
        <f>IF(RJ100&lt;&gt;"",HLOOKUP(COUNT($NE100:RJ100)+1,$G$4:$EH$8,RK$14,0)*$D100,IF($C100=RK$17,$G$8*$D100,""))</f>
        <v>0</v>
      </c>
      <c r="RL100" s="34">
        <f>IF(RK100&lt;&gt;"",HLOOKUP(COUNT($NE100:RK100)+1,$G$4:$EH$8,RL$14,0)*$D100,IF($C100=RL$17,$G$8*$D100,""))</f>
        <v>0</v>
      </c>
      <c r="RM100" s="34">
        <f>IF(RL100&lt;&gt;"",HLOOKUP(COUNT($NE100:RL100)+1,$G$4:$EH$8,RM$14,0)*$D100,IF($C100=RM$17,$G$8*$D100,""))</f>
        <v>0</v>
      </c>
      <c r="RN100" s="34">
        <f>IF(RM100&lt;&gt;"",HLOOKUP(COUNT($NE100:RM100)+1,$G$4:$EH$8,RN$14,0)*$D100,IF($C100=RN$17,$G$8*$D100,""))</f>
        <v>0</v>
      </c>
      <c r="RO100" s="34">
        <f>IF(RN100&lt;&gt;"",HLOOKUP(COUNT($NE100:RN100)+1,$G$4:$EH$8,RO$14,0)*$D100,IF($C100=RO$17,$G$8*$D100,""))</f>
        <v>0</v>
      </c>
      <c r="RP100" s="34">
        <f>IF(RO100&lt;&gt;"",HLOOKUP(COUNT($NE100:RO100)+1,$G$4:$EH$8,RP$14,0)*$D100,IF($C100=RP$17,$G$8*$D100,""))</f>
        <v>0</v>
      </c>
      <c r="RQ100" s="34">
        <f>IF(RP100&lt;&gt;"",HLOOKUP(COUNT($NE100:RP100)+1,$G$4:$EH$8,RQ$14,0)*$D100,IF($C100=RQ$17,$G$8*$D100,""))</f>
        <v>0</v>
      </c>
      <c r="RR100" s="34">
        <f>IF(RQ100&lt;&gt;"",HLOOKUP(COUNT($NE100:RQ100)+1,$G$4:$EH$8,RR$14,0)*$D100,IF($C100=RR$17,$G$8*$D100,""))</f>
        <v>0</v>
      </c>
      <c r="RS100" s="34">
        <f>IF(RR100&lt;&gt;"",HLOOKUP(COUNT($NE100:RR100)+1,$G$4:$EH$8,RS$14,0)*$D100,IF($C100=RS$17,$G$8*$D100,""))</f>
        <v>0</v>
      </c>
      <c r="RT100" s="34">
        <f>IF(RS100&lt;&gt;"",HLOOKUP(COUNT($NE100:RS100)+1,$G$4:$EH$8,RT$14,0)*$D100,IF($C100=RT$17,$G$8*$D100,""))</f>
        <v>0</v>
      </c>
      <c r="RU100" s="34">
        <f>IF(RT100&lt;&gt;"",HLOOKUP(COUNT($NE100:RT100)+1,$G$4:$EH$8,RU$14,0)*$D100,IF($C100=RU$17,$G$8*$D100,""))</f>
        <v>0</v>
      </c>
      <c r="RW100" s="34" t="str">
        <f>IF(RV100&lt;&gt;"",HLOOKUP(COUNT($RV100:RV100)+1,$G$4:$EH$9,RW$14,0)*$D100,IF($C100=RW$17,$G$9*$D100,""))</f>
        <v/>
      </c>
      <c r="RX100" s="34" t="str">
        <f>IF(RW100&lt;&gt;"",HLOOKUP(COUNT($RV100:RW100)+1,$G$4:$EH$9,RX$14,0)*$D100,IF($C100=RX$17,$G$9*$D100,""))</f>
        <v/>
      </c>
      <c r="RY100" s="34" t="str">
        <f>IF(RX100&lt;&gt;"",HLOOKUP(COUNT($RV100:RX100)+1,$G$4:$EH$9,RY$14,0)*$D100,IF($C100=RY$17,$G$9*$D100,""))</f>
        <v/>
      </c>
      <c r="RZ100" s="34" t="str">
        <f>IF(RY100&lt;&gt;"",HLOOKUP(COUNT($RV100:RY100)+1,$G$4:$EH$9,RZ$14,0)*$D100,IF($C100=RZ$17,$G$9*$D100,""))</f>
        <v/>
      </c>
      <c r="SA100" s="34" t="str">
        <f>IF(RZ100&lt;&gt;"",HLOOKUP(COUNT($RV100:RZ100)+1,$G$4:$EH$9,SA$14,0)*$D100,IF($C100=SA$17,$G$9*$D100,""))</f>
        <v/>
      </c>
      <c r="SB100" s="34" t="str">
        <f>IF(SA100&lt;&gt;"",HLOOKUP(COUNT($RV100:SA100)+1,$G$4:$EH$9,SB$14,0)*$D100,IF($C100=SB$17,$G$9*$D100,""))</f>
        <v/>
      </c>
      <c r="SC100" s="34" t="str">
        <f>IF(SB100&lt;&gt;"",HLOOKUP(COUNT($RV100:SB100)+1,$G$4:$EH$9,SC$14,0)*$D100,IF($C100=SC$17,$G$9*$D100,""))</f>
        <v/>
      </c>
      <c r="SD100" s="34" t="str">
        <f>IF(SC100&lt;&gt;"",HLOOKUP(COUNT($RV100:SC100)+1,$G$4:$EH$9,SD$14,0)*$D100,IF($C100=SD$17,$G$9*$D100,""))</f>
        <v/>
      </c>
      <c r="SE100" s="34" t="str">
        <f>IF(SD100&lt;&gt;"",HLOOKUP(COUNT($RV100:SD100)+1,$G$4:$EH$9,SE$14,0)*$D100,IF($C100=SE$17,$G$9*$D100,""))</f>
        <v/>
      </c>
      <c r="SF100" s="34" t="str">
        <f>IF(SE100&lt;&gt;"",HLOOKUP(COUNT($RV100:SE100)+1,$G$4:$EH$9,SF$14,0)*$D100,IF($C100=SF$17,$G$9*$D100,""))</f>
        <v/>
      </c>
      <c r="SG100" s="34" t="str">
        <f>IF(SF100&lt;&gt;"",HLOOKUP(COUNT($RV100:SF100)+1,$G$4:$EH$9,SG$14,0)*$D100,IF($C100=SG$17,$G$9*$D100,""))</f>
        <v/>
      </c>
      <c r="SH100" s="34" t="str">
        <f>IF(SG100&lt;&gt;"",HLOOKUP(COUNT($RV100:SG100)+1,$G$4:$EH$9,SH$14,0)*$D100,IF($C100=SH$17,$G$9*$D100,""))</f>
        <v/>
      </c>
      <c r="SI100" s="34" t="str">
        <f>IF(SH100&lt;&gt;"",HLOOKUP(COUNT($RV100:SH100)+1,$G$4:$EH$9,SI$14,0)*$D100,IF($C100=SI$17,$G$9*$D100,""))</f>
        <v/>
      </c>
      <c r="SJ100" s="34" t="str">
        <f>IF(SI100&lt;&gt;"",HLOOKUP(COUNT($RV100:SI100)+1,$G$4:$EH$9,SJ$14,0)*$D100,IF($C100=SJ$17,$G$9*$D100,""))</f>
        <v/>
      </c>
      <c r="SK100" s="34" t="str">
        <f>IF(SJ100&lt;&gt;"",HLOOKUP(COUNT($RV100:SJ100)+1,$G$4:$EH$9,SK$14,0)*$D100,IF($C100=SK$17,$G$9*$D100,""))</f>
        <v/>
      </c>
      <c r="SL100" s="34" t="str">
        <f>IF(SK100&lt;&gt;"",HLOOKUP(COUNT($RV100:SK100)+1,$G$4:$EH$9,SL$14,0)*$D100,IF($C100=SL$17,$G$9*$D100,""))</f>
        <v/>
      </c>
      <c r="SM100" s="34" t="str">
        <f>IF(SL100&lt;&gt;"",HLOOKUP(COUNT($RV100:SL100)+1,$G$4:$EH$9,SM$14,0)*$D100,IF($C100=SM$17,$G$9*$D100,""))</f>
        <v/>
      </c>
      <c r="SN100" s="34" t="str">
        <f>IF(SM100&lt;&gt;"",HLOOKUP(COUNT($RV100:SM100)+1,$G$4:$EH$9,SN$14,0)*$D100,IF($C100=SN$17,$G$9*$D100,""))</f>
        <v/>
      </c>
      <c r="SO100" s="34" t="str">
        <f>IF(SN100&lt;&gt;"",HLOOKUP(COUNT($RV100:SN100)+1,$G$4:$EH$9,SO$14,0)*$D100,IF($C100=SO$17,$G$9*$D100,""))</f>
        <v/>
      </c>
      <c r="SP100" s="34" t="str">
        <f>IF(SO100&lt;&gt;"",HLOOKUP(COUNT($RV100:SO100)+1,$G$4:$EH$9,SP$14,0)*$D100,IF($C100=SP$17,$G$9*$D100,""))</f>
        <v/>
      </c>
      <c r="SQ100" s="34" t="str">
        <f>IF(SP100&lt;&gt;"",HLOOKUP(COUNT($RV100:SP100)+1,$G$4:$EH$9,SQ$14,0)*$D100,IF($C100=SQ$17,$G$9*$D100,""))</f>
        <v/>
      </c>
      <c r="SR100" s="34" t="str">
        <f>IF(SQ100&lt;&gt;"",HLOOKUP(COUNT($RV100:SQ100)+1,$G$4:$EH$9,SR$14,0)*$D100,IF($C100=SR$17,$G$9*$D100,""))</f>
        <v/>
      </c>
      <c r="SS100" s="34" t="str">
        <f>IF(SR100&lt;&gt;"",HLOOKUP(COUNT($RV100:SR100)+1,$G$4:$EH$9,SS$14,0)*$D100,IF($C100=SS$17,$G$9*$D100,""))</f>
        <v/>
      </c>
      <c r="ST100" s="34" t="str">
        <f>IF(SS100&lt;&gt;"",HLOOKUP(COUNT($RV100:SS100)+1,$G$4:$EH$9,ST$14,0)*$D100,IF($C100=ST$17,$G$9*$D100,""))</f>
        <v/>
      </c>
      <c r="SU100" s="34" t="str">
        <f>IF(ST100&lt;&gt;"",HLOOKUP(COUNT($RV100:ST100)+1,$G$4:$EH$9,SU$14,0)*$D100,IF($C100=SU$17,$G$9*$D100,""))</f>
        <v/>
      </c>
      <c r="SV100" s="34" t="str">
        <f>IF(SU100&lt;&gt;"",HLOOKUP(COUNT($RV100:SU100)+1,$G$4:$EH$9,SV$14,0)*$D100,IF($C100=SV$17,$G$9*$D100,""))</f>
        <v/>
      </c>
      <c r="SW100" s="34" t="str">
        <f>IF(SV100&lt;&gt;"",HLOOKUP(COUNT($RV100:SV100)+1,$G$4:$EH$9,SW$14,0)*$D100,IF($C100=SW$17,$G$9*$D100,""))</f>
        <v/>
      </c>
      <c r="SX100" s="34" t="str">
        <f>IF(SW100&lt;&gt;"",HLOOKUP(COUNT($RV100:SW100)+1,$G$4:$EH$9,SX$14,0)*$D100,IF($C100=SX$17,$G$9*$D100,""))</f>
        <v/>
      </c>
      <c r="SY100" s="34" t="str">
        <f>IF(SX100&lt;&gt;"",HLOOKUP(COUNT($RV100:SX100)+1,$G$4:$EH$9,SY$14,0)*$D100,IF($C100=SY$17,$G$9*$D100,""))</f>
        <v/>
      </c>
      <c r="SZ100" s="34" t="str">
        <f>IF(SY100&lt;&gt;"",HLOOKUP(COUNT($RV100:SY100)+1,$G$4:$EH$9,SZ$14,0)*$D100,IF($C100=SZ$17,$G$9*$D100,""))</f>
        <v/>
      </c>
      <c r="TA100" s="34" t="str">
        <f>IF(SZ100&lt;&gt;"",HLOOKUP(COUNT($RV100:SZ100)+1,$G$4:$EH$9,TA$14,0)*$D100,IF($C100=TA$17,$G$9*$D100,""))</f>
        <v/>
      </c>
      <c r="TB100" s="34" t="str">
        <f>IF(TA100&lt;&gt;"",HLOOKUP(COUNT($RV100:TA100)+1,$G$4:$EH$9,TB$14,0)*$D100,IF($C100=TB$17,$G$9*$D100,""))</f>
        <v/>
      </c>
      <c r="TC100" s="34" t="str">
        <f>IF(TB100&lt;&gt;"",HLOOKUP(COUNT($RV100:TB100)+1,$G$4:$EH$9,TC$14,0)*$D100,IF($C100=TC$17,$G$9*$D100,""))</f>
        <v/>
      </c>
      <c r="TD100" s="34" t="str">
        <f>IF(TC100&lt;&gt;"",HLOOKUP(COUNT($RV100:TC100)+1,$G$4:$EH$9,TD$14,0)*$D100,IF($C100=TD$17,$G$9*$D100,""))</f>
        <v/>
      </c>
      <c r="TE100" s="34" t="str">
        <f>IF(TD100&lt;&gt;"",HLOOKUP(COUNT($RV100:TD100)+1,$G$4:$EH$9,TE$14,0)*$D100,IF($C100=TE$17,$G$9*$D100,""))</f>
        <v/>
      </c>
      <c r="TF100" s="34" t="str">
        <f>IF(TE100&lt;&gt;"",HLOOKUP(COUNT($RV100:TE100)+1,$G$4:$EH$9,TF$14,0)*$D100,IF($C100=TF$17,$G$9*$D100,""))</f>
        <v/>
      </c>
      <c r="TG100" s="34" t="str">
        <f>IF(TF100&lt;&gt;"",HLOOKUP(COUNT($RV100:TF100)+1,$G$4:$EH$9,TG$14,0)*$D100,IF($C100=TG$17,$G$9*$D100,""))</f>
        <v/>
      </c>
      <c r="TH100" s="34" t="str">
        <f>IF(TG100&lt;&gt;"",HLOOKUP(COUNT($RV100:TG100)+1,$G$4:$EH$9,TH$14,0)*$D100,IF($C100=TH$17,$G$9*$D100,""))</f>
        <v/>
      </c>
      <c r="TI100" s="34" t="str">
        <f>IF(TH100&lt;&gt;"",HLOOKUP(COUNT($RV100:TH100)+1,$G$4:$EH$9,TI$14,0)*$D100,IF($C100=TI$17,$G$9*$D100,""))</f>
        <v/>
      </c>
      <c r="TJ100" s="34" t="str">
        <f>IF(TI100&lt;&gt;"",HLOOKUP(COUNT($RV100:TI100)+1,$G$4:$EH$9,TJ$14,0)*$D100,IF($C100=TJ$17,$G$9*$D100,""))</f>
        <v/>
      </c>
      <c r="TK100" s="34" t="str">
        <f>IF(TJ100&lt;&gt;"",HLOOKUP(COUNT($RV100:TJ100)+1,$G$4:$EH$9,TK$14,0)*$D100,IF($C100=TK$17,$G$9*$D100,""))</f>
        <v/>
      </c>
      <c r="TL100" s="34" t="str">
        <f>IF(TK100&lt;&gt;"",HLOOKUP(COUNT($RV100:TK100)+1,$G$4:$EH$9,TL$14,0)*$D100,IF($C100=TL$17,$G$9*$D100,""))</f>
        <v/>
      </c>
      <c r="TM100" s="34" t="str">
        <f>IF(TL100&lt;&gt;"",HLOOKUP(COUNT($RV100:TL100)+1,$G$4:$EH$9,TM$14,0)*$D100,IF($C100=TM$17,$G$9*$D100,""))</f>
        <v/>
      </c>
      <c r="TN100" s="34" t="str">
        <f>IF(TM100&lt;&gt;"",HLOOKUP(COUNT($RV100:TM100)+1,$G$4:$EH$9,TN$14,0)*$D100,IF($C100=TN$17,$G$9*$D100,""))</f>
        <v/>
      </c>
      <c r="TO100" s="34" t="str">
        <f>IF(TN100&lt;&gt;"",HLOOKUP(COUNT($RV100:TN100)+1,$G$4:$EH$9,TO$14,0)*$D100,IF($C100=TO$17,$G$9*$D100,""))</f>
        <v/>
      </c>
      <c r="TP100" s="34" t="str">
        <f>IF(TO100&lt;&gt;"",HLOOKUP(COUNT($RV100:TO100)+1,$G$4:$EH$9,TP$14,0)*$D100,IF($C100=TP$17,$G$9*$D100,""))</f>
        <v/>
      </c>
      <c r="TQ100" s="34" t="str">
        <f>IF(TP100&lt;&gt;"",HLOOKUP(COUNT($RV100:TP100)+1,$G$4:$EH$9,TQ$14,0)*$D100,IF($C100=TQ$17,$G$9*$D100,""))</f>
        <v/>
      </c>
      <c r="TR100" s="34" t="str">
        <f>IF(TQ100&lt;&gt;"",HLOOKUP(COUNT($RV100:TQ100)+1,$G$4:$EH$9,TR$14,0)*$D100,IF($C100=TR$17,$G$9*$D100,""))</f>
        <v/>
      </c>
      <c r="TS100" s="34" t="str">
        <f>IF(TR100&lt;&gt;"",HLOOKUP(COUNT($RV100:TR100)+1,$G$4:$EH$9,TS$14,0)*$D100,IF($C100=TS$17,$G$9*$D100,""))</f>
        <v/>
      </c>
      <c r="TT100" s="34" t="str">
        <f>IF(TS100&lt;&gt;"",HLOOKUP(COUNT($RV100:TS100)+1,$G$4:$EH$9,TT$14,0)*$D100,IF($C100=TT$17,$G$9*$D100,""))</f>
        <v/>
      </c>
      <c r="TU100" s="34" t="str">
        <f>IF(TT100&lt;&gt;"",HLOOKUP(COUNT($RV100:TT100)+1,$G$4:$EH$9,TU$14,0)*$D100,IF($C100=TU$17,$G$9*$D100,""))</f>
        <v/>
      </c>
      <c r="TV100" s="34" t="str">
        <f>IF(TU100&lt;&gt;"",HLOOKUP(COUNT($RV100:TU100)+1,$G$4:$EH$9,TV$14,0)*$D100,IF($C100=TV$17,$G$9*$D100,""))</f>
        <v/>
      </c>
      <c r="TW100" s="34" t="str">
        <f>IF(TV100&lt;&gt;"",HLOOKUP(COUNT($RV100:TV100)+1,$G$4:$EH$9,TW$14,0)*$D100,IF($C100=TW$17,$G$9*$D100,""))</f>
        <v/>
      </c>
      <c r="TX100" s="34" t="str">
        <f>IF(TW100&lt;&gt;"",HLOOKUP(COUNT($RV100:TW100)+1,$G$4:$EH$9,TX$14,0)*$D100,IF($C100=TX$17,$G$9*$D100,""))</f>
        <v/>
      </c>
      <c r="TY100" s="34" t="str">
        <f>IF(TX100&lt;&gt;"",HLOOKUP(COUNT($RV100:TX100)+1,$G$4:$EH$9,TY$14,0)*$D100,IF($C100=TY$17,$G$9*$D100,""))</f>
        <v/>
      </c>
      <c r="TZ100" s="34" t="str">
        <f>IF(TY100&lt;&gt;"",HLOOKUP(COUNT($RV100:TY100)+1,$G$4:$EH$9,TZ$14,0)*$D100,IF($C100=TZ$17,$G$9*$D100,""))</f>
        <v/>
      </c>
      <c r="UA100" s="34" t="str">
        <f>IF(TZ100&lt;&gt;"",HLOOKUP(COUNT($RV100:TZ100)+1,$G$4:$EH$9,UA$14,0)*$D100,IF($C100=UA$17,$G$9*$D100,""))</f>
        <v/>
      </c>
      <c r="UB100" s="34" t="str">
        <f>IF(UA100&lt;&gt;"",HLOOKUP(COUNT($RV100:UA100)+1,$G$4:$EH$9,UB$14,0)*$D100,IF($C100=UB$17,$G$9*$D100,""))</f>
        <v/>
      </c>
      <c r="UC100" s="34" t="str">
        <f>IF(UB100&lt;&gt;"",HLOOKUP(COUNT($RV100:UB100)+1,$G$4:$EH$9,UC$14,0)*$D100,IF($C100=UC$17,$G$9*$D100,""))</f>
        <v/>
      </c>
      <c r="UD100" s="34" t="str">
        <f>IF(UC100&lt;&gt;"",HLOOKUP(COUNT($RV100:UC100)+1,$G$4:$EH$9,UD$14,0)*$D100,IF($C100=UD$17,$G$9*$D100,""))</f>
        <v/>
      </c>
      <c r="UE100" s="34" t="str">
        <f>IF(UD100&lt;&gt;"",HLOOKUP(COUNT($RV100:UD100)+1,$G$4:$EH$9,UE$14,0)*$D100,IF($C100=UE$17,$G$9*$D100,""))</f>
        <v/>
      </c>
      <c r="UF100" s="34" t="str">
        <f>IF(UE100&lt;&gt;"",HLOOKUP(COUNT($RV100:UE100)+1,$G$4:$EH$9,UF$14,0)*$D100,IF($C100=UF$17,$G$9*$D100,""))</f>
        <v/>
      </c>
      <c r="UG100" s="34" t="str">
        <f>IF(UF100&lt;&gt;"",HLOOKUP(COUNT($RV100:UF100)+1,$G$4:$EH$9,UG$14,0)*$D100,IF($C100=UG$17,$G$9*$D100,""))</f>
        <v/>
      </c>
      <c r="UH100" s="34" t="str">
        <f>IF(UG100&lt;&gt;"",HLOOKUP(COUNT($RV100:UG100)+1,$G$4:$EH$9,UH$14,0)*$D100,IF($C100=UH$17,$G$9*$D100,""))</f>
        <v/>
      </c>
      <c r="UI100" s="34" t="str">
        <f>IF(UH100&lt;&gt;"",HLOOKUP(COUNT($RV100:UH100)+1,$G$4:$EH$9,UI$14,0)*$D100,IF($C100=UI$17,$G$9*$D100,""))</f>
        <v/>
      </c>
      <c r="UJ100" s="34" t="str">
        <f>IF(UI100&lt;&gt;"",HLOOKUP(COUNT($RV100:UI100)+1,$G$4:$EH$9,UJ$14,0)*$D100,IF($C100=UJ$17,$G$9*$D100,""))</f>
        <v/>
      </c>
      <c r="UK100" s="34" t="str">
        <f>IF(UJ100&lt;&gt;"",HLOOKUP(COUNT($RV100:UJ100)+1,$G$4:$EH$9,UK$14,0)*$D100,IF($C100=UK$17,$G$9*$D100,""))</f>
        <v/>
      </c>
      <c r="UL100" s="34" t="str">
        <f>IF(UK100&lt;&gt;"",HLOOKUP(COUNT($RV100:UK100)+1,$G$4:$EH$9,UL$14,0)*$D100,IF($C100=UL$17,$G$9*$D100,""))</f>
        <v/>
      </c>
      <c r="UM100" s="34" t="str">
        <f>IF(UL100&lt;&gt;"",HLOOKUP(COUNT($RV100:UL100)+1,$G$4:$EH$9,UM$14,0)*$D100,IF($C100=UM$17,$G$9*$D100,""))</f>
        <v/>
      </c>
      <c r="UN100" s="34" t="str">
        <f>IF(UM100&lt;&gt;"",HLOOKUP(COUNT($RV100:UM100)+1,$G$4:$EH$9,UN$14,0)*$D100,IF($C100=UN$17,$G$9*$D100,""))</f>
        <v/>
      </c>
      <c r="UO100" s="34" t="str">
        <f>IF(UN100&lt;&gt;"",HLOOKUP(COUNT($RV100:UN100)+1,$G$4:$EH$9,UO$14,0)*$D100,IF($C100=UO$17,$G$9*$D100,""))</f>
        <v/>
      </c>
      <c r="UP100" s="34" t="str">
        <f>IF(UO100&lt;&gt;"",HLOOKUP(COUNT($RV100:UO100)+1,$G$4:$EH$9,UP$14,0)*$D100,IF($C100=UP$17,$G$9*$D100,""))</f>
        <v/>
      </c>
      <c r="UQ100" s="34" t="str">
        <f>IF(UP100&lt;&gt;"",HLOOKUP(COUNT($RV100:UP100)+1,$G$4:$EH$9,UQ$14,0)*$D100,IF($C100=UQ$17,$G$9*$D100,""))</f>
        <v/>
      </c>
      <c r="UR100" s="34" t="str">
        <f>IF(UQ100&lt;&gt;"",HLOOKUP(COUNT($RV100:UQ100)+1,$G$4:$EH$9,UR$14,0)*$D100,IF($C100=UR$17,$G$9*$D100,""))</f>
        <v/>
      </c>
      <c r="US100" s="34" t="str">
        <f>IF(UR100&lt;&gt;"",HLOOKUP(COUNT($RV100:UR100)+1,$G$4:$EH$9,US$14,0)*$D100,IF($C100=US$17,$G$9*$D100,""))</f>
        <v/>
      </c>
      <c r="UT100" s="34" t="str">
        <f>IF(US100&lt;&gt;"",HLOOKUP(COUNT($RV100:US100)+1,$G$4:$EH$9,UT$14,0)*$D100,IF($C100=UT$17,$G$9*$D100,""))</f>
        <v/>
      </c>
      <c r="UU100" s="34" t="str">
        <f>IF(UT100&lt;&gt;"",HLOOKUP(COUNT($RV100:UT100)+1,$G$4:$EH$9,UU$14,0)*$D100,IF($C100=UU$17,$G$9*$D100,""))</f>
        <v/>
      </c>
      <c r="UV100" s="34" t="str">
        <f>IF(UU100&lt;&gt;"",HLOOKUP(COUNT($RV100:UU100)+1,$G$4:$EH$9,UV$14,0)*$D100,IF($C100=UV$17,$G$9*$D100,""))</f>
        <v/>
      </c>
      <c r="UW100" s="34" t="str">
        <f>IF(UV100&lt;&gt;"",HLOOKUP(COUNT($RV100:UV100)+1,$G$4:$EH$9,UW$14,0)*$D100,IF($C100=UW$17,$G$9*$D100,""))</f>
        <v/>
      </c>
      <c r="UX100" s="34" t="str">
        <f>IF(UW100&lt;&gt;"",HLOOKUP(COUNT($RV100:UW100)+1,$G$4:$EH$9,UX$14,0)*$D100,IF($C100=UX$17,$G$9*$D100,""))</f>
        <v/>
      </c>
      <c r="UY100" s="34" t="str">
        <f>IF(UX100&lt;&gt;"",HLOOKUP(COUNT($RV100:UX100)+1,$G$4:$EH$9,UY$14,0)*$D100,IF($C100=UY$17,$G$9*$D100,""))</f>
        <v/>
      </c>
      <c r="UZ100" s="34">
        <f>IF(UY100&lt;&gt;"",HLOOKUP(COUNT($RV100:UY100)+1,$G$4:$EH$9,UZ$14,0)*$D100,IF($C100=UZ$17,$G$9*$D100,""))</f>
        <v>14500</v>
      </c>
      <c r="VA100" s="34">
        <f>IF(UZ100&lt;&gt;"",HLOOKUP(COUNT($RV100:UZ100)+1,$G$4:$EH$9,VA$14,0)*$D100,IF($C100=VA$17,$G$9*$D100,""))</f>
        <v>0</v>
      </c>
      <c r="VB100" s="34">
        <f>IF(VA100&lt;&gt;"",HLOOKUP(COUNT($RV100:VA100)+1,$G$4:$EH$9,VB$14,0)*$D100,IF($C100=VB$17,$G$9*$D100,""))</f>
        <v>0</v>
      </c>
      <c r="VC100" s="34">
        <f>IF(VB100&lt;&gt;"",HLOOKUP(COUNT($RV100:VB100)+1,$G$4:$EH$9,VC$14,0)*$D100,IF($C100=VC$17,$G$9*$D100,""))</f>
        <v>0</v>
      </c>
      <c r="VD100" s="34">
        <f>IF(VC100&lt;&gt;"",HLOOKUP(COUNT($RV100:VC100)+1,$G$4:$EH$9,VD$14,0)*$D100,IF($C100=VD$17,$G$9*$D100,""))</f>
        <v>0</v>
      </c>
      <c r="VE100" s="34">
        <f>IF(VD100&lt;&gt;"",HLOOKUP(COUNT($RV100:VD100)+1,$G$4:$EH$9,VE$14,0)*$D100,IF($C100=VE$17,$G$9*$D100,""))</f>
        <v>0</v>
      </c>
      <c r="VF100" s="34">
        <f>IF(VE100&lt;&gt;"",HLOOKUP(COUNT($RV100:VE100)+1,$G$4:$EH$9,VF$14,0)*$D100,IF($C100=VF$17,$G$9*$D100,""))</f>
        <v>0</v>
      </c>
      <c r="VG100" s="34">
        <f>IF(VF100&lt;&gt;"",HLOOKUP(COUNT($RV100:VF100)+1,$G$4:$EH$9,VG$14,0)*$D100,IF($C100=VG$17,$G$9*$D100,""))</f>
        <v>0</v>
      </c>
      <c r="VH100" s="34">
        <f>IF(VG100&lt;&gt;"",HLOOKUP(COUNT($RV100:VG100)+1,$G$4:$EH$9,VH$14,0)*$D100,IF($C100=VH$17,$G$9*$D100,""))</f>
        <v>0</v>
      </c>
      <c r="VI100" s="34">
        <f>IF(VH100&lt;&gt;"",HLOOKUP(COUNT($RV100:VH100)+1,$G$4:$EH$9,VI$14,0)*$D100,IF($C100=VI$17,$G$9*$D100,""))</f>
        <v>0</v>
      </c>
      <c r="VJ100" s="34">
        <f>IF(VI100&lt;&gt;"",HLOOKUP(COUNT($RV100:VI100)+1,$G$4:$EH$9,VJ$14,0)*$D100,IF($C100=VJ$17,$G$9*$D100,""))</f>
        <v>0</v>
      </c>
      <c r="VK100" s="34">
        <f>IF(VJ100&lt;&gt;"",HLOOKUP(COUNT($RV100:VJ100)+1,$G$4:$EH$9,VK$14,0)*$D100,IF($C100=VK$17,$G$9*$D100,""))</f>
        <v>0</v>
      </c>
      <c r="VL100" s="34">
        <f>IF(VK100&lt;&gt;"",HLOOKUP(COUNT($RV100:VK100)+1,$G$4:$EH$9,VL$14,0)*$D100,IF($C100=VL$17,$G$9*$D100,""))</f>
        <v>0</v>
      </c>
      <c r="VM100" s="34">
        <f>IF(VL100&lt;&gt;"",HLOOKUP(COUNT($RV100:VL100)+1,$G$4:$EH$9,VM$14,0)*$D100,IF($C100=VM$17,$G$9*$D100,""))</f>
        <v>0</v>
      </c>
      <c r="VN100" s="34">
        <f>IF(VM100&lt;&gt;"",HLOOKUP(COUNT($RV100:VM100)+1,$G$4:$EH$9,VN$14,0)*$D100,IF($C100=VN$17,$G$9*$D100,""))</f>
        <v>0</v>
      </c>
      <c r="VO100" s="34">
        <f>IF(VN100&lt;&gt;"",HLOOKUP(COUNT($RV100:VN100)+1,$G$4:$EH$9,VO$14,0)*$D100,IF($C100=VO$17,$G$9*$D100,""))</f>
        <v>0</v>
      </c>
      <c r="VP100" s="34">
        <f>IF(VO100&lt;&gt;"",HLOOKUP(COUNT($RV100:VO100)+1,$G$4:$EH$9,VP$14,0)*$D100,IF($C100=VP$17,$G$9*$D100,""))</f>
        <v>0</v>
      </c>
      <c r="VQ100" s="34">
        <f>IF(VP100&lt;&gt;"",HLOOKUP(COUNT($RV100:VP100)+1,$G$4:$EH$9,VQ$14,0)*$D100,IF($C100=VQ$17,$G$9*$D100,""))</f>
        <v>0</v>
      </c>
      <c r="VR100" s="34">
        <f>IF(VQ100&lt;&gt;"",HLOOKUP(COUNT($RV100:VQ100)+1,$G$4:$EH$9,VR$14,0)*$D100,IF($C100=VR$17,$G$9*$D100,""))</f>
        <v>0</v>
      </c>
      <c r="VS100" s="34">
        <f>IF(VR100&lt;&gt;"",HLOOKUP(COUNT($RV100:VR100)+1,$G$4:$EH$9,VS$14,0)*$D100,IF($C100=VS$17,$G$9*$D100,""))</f>
        <v>0</v>
      </c>
      <c r="VT100" s="34">
        <f>IF(VS100&lt;&gt;"",HLOOKUP(COUNT($RV100:VS100)+1,$G$4:$EH$9,VT$14,0)*$D100,IF($C100=VT$17,$G$9*$D100,""))</f>
        <v>0</v>
      </c>
      <c r="VU100" s="34">
        <f>IF(VT100&lt;&gt;"",HLOOKUP(COUNT($RV100:VT100)+1,$G$4:$EH$9,VU$14,0)*$D100,IF($C100=VU$17,$G$9*$D100,""))</f>
        <v>0</v>
      </c>
      <c r="VV100" s="34">
        <f>IF(VU100&lt;&gt;"",HLOOKUP(COUNT($RV100:VU100)+1,$G$4:$EH$9,VV$14,0)*$D100,IF($C100=VV$17,$G$9*$D100,""))</f>
        <v>0</v>
      </c>
      <c r="VW100" s="34">
        <f>IF(VV100&lt;&gt;"",HLOOKUP(COUNT($RV100:VV100)+1,$G$4:$EH$9,VW$14,0)*$D100,IF($C100=VW$17,$G$9*$D100,""))</f>
        <v>0</v>
      </c>
      <c r="VX100" s="34">
        <f>IF(VW100&lt;&gt;"",HLOOKUP(COUNT($RV100:VW100)+1,$G$4:$EH$9,VX$14,0)*$D100,IF($C100=VX$17,$G$9*$D100,""))</f>
        <v>0</v>
      </c>
      <c r="VY100" s="34">
        <f>IF(VX100&lt;&gt;"",HLOOKUP(COUNT($RV100:VX100)+1,$G$4:$EH$9,VY$14,0)*$D100,IF($C100=VY$17,$G$9*$D100,""))</f>
        <v>0</v>
      </c>
      <c r="VZ100" s="34">
        <f>IF(VY100&lt;&gt;"",HLOOKUP(COUNT($RV100:VY100)+1,$G$4:$EH$9,VZ$14,0)*$D100,IF($C100=VZ$17,$G$9*$D100,""))</f>
        <v>0</v>
      </c>
      <c r="WA100" s="34">
        <f>IF(VZ100&lt;&gt;"",HLOOKUP(COUNT($RV100:VZ100)+1,$G$4:$EH$9,WA$14,0)*$D100,IF($C100=WA$17,$G$9*$D100,""))</f>
        <v>0</v>
      </c>
      <c r="WB100" s="34">
        <f>IF(WA100&lt;&gt;"",HLOOKUP(COUNT($RV100:WA100)+1,$G$4:$EH$9,WB$14,0)*$D100,IF($C100=WB$17,$G$9*$D100,""))</f>
        <v>0</v>
      </c>
      <c r="WC100" s="34">
        <f>IF(WB100&lt;&gt;"",HLOOKUP(COUNT($RV100:WB100)+1,$G$4:$EH$9,WC$14,0)*$D100,IF($C100=WC$17,$G$9*$D100,""))</f>
        <v>0</v>
      </c>
      <c r="WD100" s="34">
        <f>IF(WC100&lt;&gt;"",HLOOKUP(COUNT($RV100:WC100)+1,$G$4:$EH$9,WD$14,0)*$D100,IF($C100=WD$17,$G$9*$D100,""))</f>
        <v>0</v>
      </c>
      <c r="WE100" s="34">
        <f>IF(WD100&lt;&gt;"",HLOOKUP(COUNT($RV100:WD100)+1,$G$4:$EH$9,WE$14,0)*$D100,IF($C100=WE$17,$G$9*$D100,""))</f>
        <v>0</v>
      </c>
      <c r="WF100" s="34">
        <f>IF(WE100&lt;&gt;"",HLOOKUP(COUNT($RV100:WE100)+1,$G$4:$EH$9,WF$14,0)*$D100,IF($C100=WF$17,$G$9*$D100,""))</f>
        <v>0</v>
      </c>
      <c r="WG100" s="34">
        <f>IF(WF100&lt;&gt;"",HLOOKUP(COUNT($RV100:WF100)+1,$G$4:$EH$9,WG$14,0)*$D100,IF($C100=WG$17,$G$9*$D100,""))</f>
        <v>0</v>
      </c>
      <c r="WH100" s="34">
        <f>IF(WG100&lt;&gt;"",HLOOKUP(COUNT($RV100:WG100)+1,$G$4:$EH$9,WH$14,0)*$D100,IF($C100=WH$17,$G$9*$D100,""))</f>
        <v>0</v>
      </c>
      <c r="WI100" s="34">
        <f>IF(WH100&lt;&gt;"",HLOOKUP(COUNT($RV100:WH100)+1,$G$4:$EH$9,WI$14,0)*$D100,IF($C100=WI$17,$G$9*$D100,""))</f>
        <v>0</v>
      </c>
      <c r="WJ100" s="34">
        <f>IF(WI100&lt;&gt;"",HLOOKUP(COUNT($RV100:WI100)+1,$G$4:$EH$9,WJ$14,0)*$D100,IF($C100=WJ$17,$G$9*$D100,""))</f>
        <v>0</v>
      </c>
      <c r="WK100" s="34">
        <f>IF(WJ100&lt;&gt;"",HLOOKUP(COUNT($RV100:WJ100)+1,$G$4:$EH$9,WK$14,0)*$D100,IF($C100=WK$17,$G$9*$D100,""))</f>
        <v>0</v>
      </c>
      <c r="WL100" s="34">
        <f>IF(WK100&lt;&gt;"",HLOOKUP(COUNT($RV100:WK100)+1,$G$4:$EH$9,WL$14,0)*$D100,IF($C100=WL$17,$G$9*$D100,""))</f>
        <v>0</v>
      </c>
    </row>
    <row r="101" spans="1:610" ht="15" x14ac:dyDescent="0.2">
      <c r="A101" s="25">
        <f t="shared" si="911"/>
        <v>11</v>
      </c>
      <c r="B101" s="1328" t="s">
        <v>88</v>
      </c>
      <c r="C101" s="62">
        <f t="shared" si="912"/>
        <v>83</v>
      </c>
      <c r="D101" s="30">
        <f>VLOOKUP(B101,Premissas!$R$8:$AD$18,(Histograma!A101+1),0)</f>
        <v>5</v>
      </c>
      <c r="G101" s="34" t="str">
        <f>IF(F101&lt;&gt;"",HLOOKUP(COUNT($F101:F101)+1,$G$4:$EH$8,G$14,0)*$D101,IF($C101=G$17,$G$5*$D101,""))</f>
        <v/>
      </c>
      <c r="H101" s="34" t="str">
        <f>IF(G101&lt;&gt;"",HLOOKUP(COUNT($F101:G101)+1,$G$4:$EH$8,H$14,0)*$D101,IF($C101=H$17,$G$5*$D101,""))</f>
        <v/>
      </c>
      <c r="I101" s="34" t="str">
        <f>IF(H101&lt;&gt;"",HLOOKUP(COUNT($F101:H101)+1,$G$4:$EH$8,I$14,0)*$D101,IF($C101=I$17,$G$5*$D101,""))</f>
        <v/>
      </c>
      <c r="J101" s="34" t="str">
        <f>IF(I101&lt;&gt;"",HLOOKUP(COUNT($F101:I101)+1,$G$4:$EH$8,J$14,0)*$D101,IF($C101=J$17,$G$5*$D101,""))</f>
        <v/>
      </c>
      <c r="K101" s="34" t="str">
        <f>IF(J101&lt;&gt;"",HLOOKUP(COUNT($F101:J101)+1,$G$4:$EH$8,K$14,0)*$D101,IF($C101=K$17,$G$5*$D101,""))</f>
        <v/>
      </c>
      <c r="L101" s="34" t="str">
        <f>IF(K101&lt;&gt;"",HLOOKUP(COUNT($F101:K101)+1,$G$4:$EH$8,L$14,0)*$D101,IF($C101=L$17,$G$5*$D101,""))</f>
        <v/>
      </c>
      <c r="M101" s="34" t="str">
        <f>IF(L101&lt;&gt;"",HLOOKUP(COUNT($F101:L101)+1,$G$4:$EH$8,M$14,0)*$D101,IF($C101=M$17,$G$5*$D101,""))</f>
        <v/>
      </c>
      <c r="N101" s="34" t="str">
        <f>IF(M101&lt;&gt;"",HLOOKUP(COUNT($F101:M101)+1,$G$4:$EH$8,N$14,0)*$D101,IF($C101=N$17,$G$5*$D101,""))</f>
        <v/>
      </c>
      <c r="O101" s="34" t="str">
        <f>IF(N101&lt;&gt;"",HLOOKUP(COUNT($F101:N101)+1,$G$4:$EH$8,O$14,0)*$D101,IF($C101=O$17,$G$5*$D101,""))</f>
        <v/>
      </c>
      <c r="P101" s="34" t="str">
        <f>IF(O101&lt;&gt;"",HLOOKUP(COUNT($F101:O101)+1,$G$4:$EH$8,P$14,0)*$D101,IF($C101=P$17,$G$5*$D101,""))</f>
        <v/>
      </c>
      <c r="Q101" s="34" t="str">
        <f>IF(P101&lt;&gt;"",HLOOKUP(COUNT($F101:P101)+1,$G$4:$EH$8,Q$14,0)*$D101,IF($C101=Q$17,$G$5*$D101,""))</f>
        <v/>
      </c>
      <c r="R101" s="34" t="str">
        <f>IF(Q101&lt;&gt;"",HLOOKUP(COUNT($F101:Q101)+1,$G$4:$EH$8,R$14,0)*$D101,IF($C101=R$17,$G$5*$D101,""))</f>
        <v/>
      </c>
      <c r="S101" s="34" t="str">
        <f>IF(R101&lt;&gt;"",HLOOKUP(COUNT($F101:R101)+1,$G$4:$EH$8,S$14,0)*$D101,IF($C101=S$17,$G$5*$D101,""))</f>
        <v/>
      </c>
      <c r="T101" s="34" t="str">
        <f>IF(S101&lt;&gt;"",HLOOKUP(COUNT($F101:S101)+1,$G$4:$EH$8,T$14,0)*$D101,IF($C101=T$17,$G$5*$D101,""))</f>
        <v/>
      </c>
      <c r="U101" s="34" t="str">
        <f>IF(T101&lt;&gt;"",HLOOKUP(COUNT($F101:T101)+1,$G$4:$EH$8,U$14,0)*$D101,IF($C101=U$17,$G$5*$D101,""))</f>
        <v/>
      </c>
      <c r="V101" s="34" t="str">
        <f>IF(U101&lt;&gt;"",HLOOKUP(COUNT($F101:U101)+1,$G$4:$EH$8,V$14,0)*$D101,IF($C101=V$17,$G$5*$D101,""))</f>
        <v/>
      </c>
      <c r="W101" s="34" t="str">
        <f>IF(V101&lt;&gt;"",HLOOKUP(COUNT($F101:V101)+1,$G$4:$EH$8,W$14,0)*$D101,IF($C101=W$17,$G$5*$D101,""))</f>
        <v/>
      </c>
      <c r="X101" s="34" t="str">
        <f>IF(W101&lt;&gt;"",HLOOKUP(COUNT($F101:W101)+1,$G$4:$EH$8,X$14,0)*$D101,IF($C101=X$17,$G$5*$D101,""))</f>
        <v/>
      </c>
      <c r="Y101" s="34" t="str">
        <f>IF(X101&lt;&gt;"",HLOOKUP(COUNT($F101:X101)+1,$G$4:$EH$8,Y$14,0)*$D101,IF($C101=Y$17,$G$5*$D101,""))</f>
        <v/>
      </c>
      <c r="Z101" s="34" t="str">
        <f>IF(Y101&lt;&gt;"",HLOOKUP(COUNT($F101:Y101)+1,$G$4:$EH$8,Z$14,0)*$D101,IF($C101=Z$17,$G$5*$D101,""))</f>
        <v/>
      </c>
      <c r="AA101" s="34" t="str">
        <f>IF(Z101&lt;&gt;"",HLOOKUP(COUNT($F101:Z101)+1,$G$4:$EH$8,AA$14,0)*$D101,IF($C101=AA$17,$G$5*$D101,""))</f>
        <v/>
      </c>
      <c r="AB101" s="34" t="str">
        <f>IF(AA101&lt;&gt;"",HLOOKUP(COUNT($F101:AA101)+1,$G$4:$EH$8,AB$14,0)*$D101,IF($C101=AB$17,$G$5*$D101,""))</f>
        <v/>
      </c>
      <c r="AC101" s="34" t="str">
        <f>IF(AB101&lt;&gt;"",HLOOKUP(COUNT($F101:AB101)+1,$G$4:$EH$8,AC$14,0)*$D101,IF($C101=AC$17,$G$5*$D101,""))</f>
        <v/>
      </c>
      <c r="AD101" s="34" t="str">
        <f>IF(AC101&lt;&gt;"",HLOOKUP(COUNT($F101:AC101)+1,$G$4:$EH$8,AD$14,0)*$D101,IF($C101=AD$17,$G$5*$D101,""))</f>
        <v/>
      </c>
      <c r="AE101" s="34" t="str">
        <f>IF(AD101&lt;&gt;"",HLOOKUP(COUNT($F101:AD101)+1,$G$4:$EH$8,AE$14,0)*$D101,IF($C101=AE$17,$G$5*$D101,""))</f>
        <v/>
      </c>
      <c r="AF101" s="34" t="str">
        <f>IF(AE101&lt;&gt;"",HLOOKUP(COUNT($F101:AE101)+1,$G$4:$EH$8,AF$14,0)*$D101,IF($C101=AF$17,$G$5*$D101,""))</f>
        <v/>
      </c>
      <c r="AG101" s="34" t="str">
        <f>IF(AF101&lt;&gt;"",HLOOKUP(COUNT($F101:AF101)+1,$G$4:$EH$8,AG$14,0)*$D101,IF($C101=AG$17,$G$5*$D101,""))</f>
        <v/>
      </c>
      <c r="AH101" s="34" t="str">
        <f>IF(AG101&lt;&gt;"",HLOOKUP(COUNT($F101:AG101)+1,$G$4:$EH$8,AH$14,0)*$D101,IF($C101=AH$17,$G$5*$D101,""))</f>
        <v/>
      </c>
      <c r="AI101" s="34" t="str">
        <f>IF(AH101&lt;&gt;"",HLOOKUP(COUNT($F101:AH101)+1,$G$4:$EH$8,AI$14,0)*$D101,IF($C101=AI$17,$G$5*$D101,""))</f>
        <v/>
      </c>
      <c r="AJ101" s="34" t="str">
        <f>IF(AI101&lt;&gt;"",HLOOKUP(COUNT($F101:AI101)+1,$G$4:$EH$8,AJ$14,0)*$D101,IF($C101=AJ$17,$G$5*$D101,""))</f>
        <v/>
      </c>
      <c r="AK101" s="34" t="str">
        <f>IF(AJ101&lt;&gt;"",HLOOKUP(COUNT($F101:AJ101)+1,$G$4:$EH$8,AK$14,0)*$D101,IF($C101=AK$17,$G$5*$D101,""))</f>
        <v/>
      </c>
      <c r="AL101" s="34" t="str">
        <f>IF(AK101&lt;&gt;"",HLOOKUP(COUNT($F101:AK101)+1,$G$4:$EH$8,AL$14,0)*$D101,IF($C101=AL$17,$G$5*$D101,""))</f>
        <v/>
      </c>
      <c r="AM101" s="34" t="str">
        <f>IF(AL101&lt;&gt;"",HLOOKUP(COUNT($F101:AL101)+1,$G$4:$EH$8,AM$14,0)*$D101,IF($C101=AM$17,$G$5*$D101,""))</f>
        <v/>
      </c>
      <c r="AN101" s="34" t="str">
        <f>IF(AM101&lt;&gt;"",HLOOKUP(COUNT($F101:AM101)+1,$G$4:$EH$8,AN$14,0)*$D101,IF($C101=AN$17,$G$5*$D101,""))</f>
        <v/>
      </c>
      <c r="AO101" s="34" t="str">
        <f>IF(AN101&lt;&gt;"",HLOOKUP(COUNT($F101:AN101)+1,$G$4:$EH$8,AO$14,0)*$D101,IF($C101=AO$17,$G$5*$D101,""))</f>
        <v/>
      </c>
      <c r="AP101" s="34" t="str">
        <f>IF(AO101&lt;&gt;"",HLOOKUP(COUNT($F101:AO101)+1,$G$4:$EH$8,AP$14,0)*$D101,IF($C101=AP$17,$G$5*$D101,""))</f>
        <v/>
      </c>
      <c r="AQ101" s="34" t="str">
        <f>IF(AP101&lt;&gt;"",HLOOKUP(COUNT($F101:AP101)+1,$G$4:$EH$8,AQ$14,0)*$D101,IF($C101=AQ$17,$G$5*$D101,""))</f>
        <v/>
      </c>
      <c r="AR101" s="34" t="str">
        <f>IF(AQ101&lt;&gt;"",HLOOKUP(COUNT($F101:AQ101)+1,$G$4:$EH$8,AR$14,0)*$D101,IF($C101=AR$17,$G$5*$D101,""))</f>
        <v/>
      </c>
      <c r="AS101" s="34" t="str">
        <f>IF(AR101&lt;&gt;"",HLOOKUP(COUNT($F101:AR101)+1,$G$4:$EH$8,AS$14,0)*$D101,IF($C101=AS$17,$G$5*$D101,""))</f>
        <v/>
      </c>
      <c r="AT101" s="34" t="str">
        <f>IF(AS101&lt;&gt;"",HLOOKUP(COUNT($F101:AS101)+1,$G$4:$EH$8,AT$14,0)*$D101,IF($C101=AT$17,$G$5*$D101,""))</f>
        <v/>
      </c>
      <c r="AU101" s="34" t="str">
        <f>IF(AT101&lt;&gt;"",HLOOKUP(COUNT($F101:AT101)+1,$G$4:$EH$8,AU$14,0)*$D101,IF($C101=AU$17,$G$5*$D101,""))</f>
        <v/>
      </c>
      <c r="AV101" s="34" t="str">
        <f>IF(AU101&lt;&gt;"",HLOOKUP(COUNT($F101:AU101)+1,$G$4:$EH$8,AV$14,0)*$D101,IF($C101=AV$17,$G$5*$D101,""))</f>
        <v/>
      </c>
      <c r="AW101" s="34" t="str">
        <f>IF(AV101&lt;&gt;"",HLOOKUP(COUNT($F101:AV101)+1,$G$4:$EH$8,AW$14,0)*$D101,IF($C101=AW$17,$G$5*$D101,""))</f>
        <v/>
      </c>
      <c r="AX101" s="34" t="str">
        <f>IF(AW101&lt;&gt;"",HLOOKUP(COUNT($F101:AW101)+1,$G$4:$EH$8,AX$14,0)*$D101,IF($C101=AX$17,$G$5*$D101,""))</f>
        <v/>
      </c>
      <c r="AY101" s="34" t="str">
        <f>IF(AX101&lt;&gt;"",HLOOKUP(COUNT($F101:AX101)+1,$G$4:$EH$8,AY$14,0)*$D101,IF($C101=AY$17,$G$5*$D101,""))</f>
        <v/>
      </c>
      <c r="AZ101" s="34" t="str">
        <f>IF(AY101&lt;&gt;"",HLOOKUP(COUNT($F101:AY101)+1,$G$4:$EH$8,AZ$14,0)*$D101,IF($C101=AZ$17,$G$5*$D101,""))</f>
        <v/>
      </c>
      <c r="BA101" s="34" t="str">
        <f>IF(AZ101&lt;&gt;"",HLOOKUP(COUNT($F101:AZ101)+1,$G$4:$EH$8,BA$14,0)*$D101,IF($C101=BA$17,$G$5*$D101,""))</f>
        <v/>
      </c>
      <c r="BB101" s="34" t="str">
        <f>IF(BA101&lt;&gt;"",HLOOKUP(COUNT($F101:BA101)+1,$G$4:$EH$8,BB$14,0)*$D101,IF($C101=BB$17,$G$5*$D101,""))</f>
        <v/>
      </c>
      <c r="BC101" s="34" t="str">
        <f>IF(BB101&lt;&gt;"",HLOOKUP(COUNT($F101:BB101)+1,$G$4:$EH$8,BC$14,0)*$D101,IF($C101=BC$17,$G$5*$D101,""))</f>
        <v/>
      </c>
      <c r="BD101" s="34" t="str">
        <f>IF(BC101&lt;&gt;"",HLOOKUP(COUNT($F101:BC101)+1,$G$4:$EH$8,BD$14,0)*$D101,IF($C101=BD$17,$G$5*$D101,""))</f>
        <v/>
      </c>
      <c r="BE101" s="34" t="str">
        <f>IF(BD101&lt;&gt;"",HLOOKUP(COUNT($F101:BD101)+1,$G$4:$EH$8,BE$14,0)*$D101,IF($C101=BE$17,$G$5*$D101,""))</f>
        <v/>
      </c>
      <c r="BF101" s="34" t="str">
        <f>IF(BE101&lt;&gt;"",HLOOKUP(COUNT($F101:BE101)+1,$G$4:$EH$8,BF$14,0)*$D101,IF($C101=BF$17,$G$5*$D101,""))</f>
        <v/>
      </c>
      <c r="BG101" s="34" t="str">
        <f>IF(BF101&lt;&gt;"",HLOOKUP(COUNT($F101:BF101)+1,$G$4:$EH$8,BG$14,0)*$D101,IF($C101=BG$17,$G$5*$D101,""))</f>
        <v/>
      </c>
      <c r="BH101" s="34" t="str">
        <f>IF(BG101&lt;&gt;"",HLOOKUP(COUNT($F101:BG101)+1,$G$4:$EH$8,BH$14,0)*$D101,IF($C101=BH$17,$G$5*$D101,""))</f>
        <v/>
      </c>
      <c r="BI101" s="34" t="str">
        <f>IF(BH101&lt;&gt;"",HLOOKUP(COUNT($F101:BH101)+1,$G$4:$EH$8,BI$14,0)*$D101,IF($C101=BI$17,$G$5*$D101,""))</f>
        <v/>
      </c>
      <c r="BJ101" s="34" t="str">
        <f>IF(BI101&lt;&gt;"",HLOOKUP(COUNT($F101:BI101)+1,$G$4:$EH$8,BJ$14,0)*$D101,IF($C101=BJ$17,$G$5*$D101,""))</f>
        <v/>
      </c>
      <c r="BK101" s="34" t="str">
        <f>IF(BJ101&lt;&gt;"",HLOOKUP(COUNT($F101:BJ101)+1,$G$4:$EH$8,BK$14,0)*$D101,IF($C101=BK$17,$G$5*$D101,""))</f>
        <v/>
      </c>
      <c r="BL101" s="34" t="str">
        <f>IF(BK101&lt;&gt;"",HLOOKUP(COUNT($F101:BK101)+1,$G$4:$EH$8,BL$14,0)*$D101,IF($C101=BL$17,$G$5*$D101,""))</f>
        <v/>
      </c>
      <c r="BM101" s="34" t="str">
        <f>IF(BL101&lt;&gt;"",HLOOKUP(COUNT($F101:BL101)+1,$G$4:$EH$8,BM$14,0)*$D101,IF($C101=BM$17,$G$5*$D101,""))</f>
        <v/>
      </c>
      <c r="BN101" s="34" t="str">
        <f>IF(BM101&lt;&gt;"",HLOOKUP(COUNT($F101:BM101)+1,$G$4:$EH$8,BN$14,0)*$D101,IF($C101=BN$17,$G$5*$D101,""))</f>
        <v/>
      </c>
      <c r="BO101" s="34" t="str">
        <f>IF(BN101&lt;&gt;"",HLOOKUP(COUNT($F101:BN101)+1,$G$4:$EH$8,BO$14,0)*$D101,IF($C101=BO$17,$G$5*$D101,""))</f>
        <v/>
      </c>
      <c r="BP101" s="34" t="str">
        <f>IF(BO101&lt;&gt;"",HLOOKUP(COUNT($F101:BO101)+1,$G$4:$EH$8,BP$14,0)*$D101,IF($C101=BP$17,$G$5*$D101,""))</f>
        <v/>
      </c>
      <c r="BQ101" s="34" t="str">
        <f>IF(BP101&lt;&gt;"",HLOOKUP(COUNT($F101:BP101)+1,$G$4:$EH$8,BQ$14,0)*$D101,IF($C101=BQ$17,$G$5*$D101,""))</f>
        <v/>
      </c>
      <c r="BR101" s="34" t="str">
        <f>IF(BQ101&lt;&gt;"",HLOOKUP(COUNT($F101:BQ101)+1,$G$4:$EH$8,BR$14,0)*$D101,IF($C101=BR$17,$G$5*$D101,""))</f>
        <v/>
      </c>
      <c r="BS101" s="34" t="str">
        <f>IF(BR101&lt;&gt;"",HLOOKUP(COUNT($F101:BR101)+1,$G$4:$EH$8,BS$14,0)*$D101,IF($C101=BS$17,$G$5*$D101,""))</f>
        <v/>
      </c>
      <c r="BT101" s="34" t="str">
        <f>IF(BS101&lt;&gt;"",HLOOKUP(COUNT($F101:BS101)+1,$G$4:$EH$8,BT$14,0)*$D101,IF($C101=BT$17,$G$5*$D101,""))</f>
        <v/>
      </c>
      <c r="BU101" s="34" t="str">
        <f>IF(BT101&lt;&gt;"",HLOOKUP(COUNT($F101:BT101)+1,$G$4:$EH$8,BU$14,0)*$D101,IF($C101=BU$17,$G$5*$D101,""))</f>
        <v/>
      </c>
      <c r="BV101" s="34" t="str">
        <f>IF(BU101&lt;&gt;"",HLOOKUP(COUNT($F101:BU101)+1,$G$4:$EH$8,BV$14,0)*$D101,IF($C101=BV$17,$G$5*$D101,""))</f>
        <v/>
      </c>
      <c r="BW101" s="34" t="str">
        <f>IF(BV101&lt;&gt;"",HLOOKUP(COUNT($F101:BV101)+1,$G$4:$EH$8,BW$14,0)*$D101,IF($C101=BW$17,$G$5*$D101,""))</f>
        <v/>
      </c>
      <c r="BX101" s="34" t="str">
        <f>IF(BW101&lt;&gt;"",HLOOKUP(COUNT($F101:BW101)+1,$G$4:$EH$8,BX$14,0)*$D101,IF($C101=BX$17,$G$5*$D101,""))</f>
        <v/>
      </c>
      <c r="BY101" s="34" t="str">
        <f>IF(BX101&lt;&gt;"",HLOOKUP(COUNT($F101:BX101)+1,$G$4:$EH$8,BY$14,0)*$D101,IF($C101=BY$17,$G$5*$D101,""))</f>
        <v/>
      </c>
      <c r="BZ101" s="34" t="str">
        <f>IF(BY101&lt;&gt;"",HLOOKUP(COUNT($F101:BY101)+1,$G$4:$EH$8,BZ$14,0)*$D101,IF($C101=BZ$17,$G$5*$D101,""))</f>
        <v/>
      </c>
      <c r="CA101" s="34" t="str">
        <f>IF(BZ101&lt;&gt;"",HLOOKUP(COUNT($F101:BZ101)+1,$G$4:$EH$8,CA$14,0)*$D101,IF($C101=CA$17,$G$5*$D101,""))</f>
        <v/>
      </c>
      <c r="CB101" s="34" t="str">
        <f>IF(CA101&lt;&gt;"",HLOOKUP(COUNT($F101:CA101)+1,$G$4:$EH$8,CB$14,0)*$D101,IF($C101=CB$17,$G$5*$D101,""))</f>
        <v/>
      </c>
      <c r="CC101" s="34" t="str">
        <f>IF(CB101&lt;&gt;"",HLOOKUP(COUNT($F101:CB101)+1,$G$4:$EH$8,CC$14,0)*$D101,IF($C101=CC$17,$G$5*$D101,""))</f>
        <v/>
      </c>
      <c r="CD101" s="34" t="str">
        <f>IF(CC101&lt;&gt;"",HLOOKUP(COUNT($F101:CC101)+1,$G$4:$EH$8,CD$14,0)*$D101,IF($C101=CD$17,$G$5*$D101,""))</f>
        <v/>
      </c>
      <c r="CE101" s="34" t="str">
        <f>IF(CD101&lt;&gt;"",HLOOKUP(COUNT($F101:CD101)+1,$G$4:$EH$8,CE$14,0)*$D101,IF($C101=CE$17,$G$5*$D101,""))</f>
        <v/>
      </c>
      <c r="CF101" s="34" t="str">
        <f>IF(CE101&lt;&gt;"",HLOOKUP(COUNT($F101:CE101)+1,$G$4:$EH$8,CF$14,0)*$D101,IF($C101=CF$17,$G$5*$D101,""))</f>
        <v/>
      </c>
      <c r="CG101" s="34" t="str">
        <f>IF(CF101&lt;&gt;"",HLOOKUP(COUNT($F101:CF101)+1,$G$4:$EH$8,CG$14,0)*$D101,IF($C101=CG$17,$G$5*$D101,""))</f>
        <v/>
      </c>
      <c r="CH101" s="34" t="str">
        <f>IF(CG101&lt;&gt;"",HLOOKUP(COUNT($F101:CG101)+1,$G$4:$EH$8,CH$14,0)*$D101,IF($C101=CH$17,$G$5*$D101,""))</f>
        <v/>
      </c>
      <c r="CI101" s="34" t="str">
        <f>IF(CH101&lt;&gt;"",HLOOKUP(COUNT($F101:CH101)+1,$G$4:$EH$8,CI$14,0)*$D101,IF($C101=CI$17,$G$5*$D101,""))</f>
        <v/>
      </c>
      <c r="CJ101" s="34" t="str">
        <f>IF(CI101&lt;&gt;"",HLOOKUP(COUNT($F101:CI101)+1,$G$4:$EH$8,CJ$14,0)*$D101,IF($C101=CJ$17,$G$5*$D101,""))</f>
        <v/>
      </c>
      <c r="CK101" s="34">
        <f>IF(CJ101&lt;&gt;"",HLOOKUP(COUNT($F101:CJ101)+1,$G$4:$EH$8,CK$14,0)*$D101,IF($C101=CK$17,$G$5*$D101,""))</f>
        <v>0</v>
      </c>
      <c r="CL101" s="34">
        <f>IF(CK101&lt;&gt;"",HLOOKUP(COUNT($F101:CK101)+1,$G$4:$EH$8,CL$14,0)*$D101,IF($C101=CL$17,$G$5*$D101,""))</f>
        <v>0</v>
      </c>
      <c r="CM101" s="34" t="e">
        <f>IF(CL101&lt;&gt;"",HLOOKUP(COUNT($F101:CL101)+1,$G$4:$EH$8,CM$14,0)*$D101,IF($C101=CM$17,$G$5*$D101,""))</f>
        <v>#VALUE!</v>
      </c>
      <c r="CN101" s="34" t="e">
        <f>IF(CM101&lt;&gt;"",HLOOKUP(COUNT($F101:CM101)+1,$G$4:$EH$8,CN$14,0)*$D101,IF($C101=CN$17,$G$5*$D101,""))</f>
        <v>#VALUE!</v>
      </c>
      <c r="CO101" s="34" t="e">
        <f>IF(CN101&lt;&gt;"",HLOOKUP(COUNT($F101:CN101)+1,$G$4:$EH$8,CO$14,0)*$D101,IF($C101=CO$17,$G$5*$D101,""))</f>
        <v>#VALUE!</v>
      </c>
      <c r="CP101" s="34" t="e">
        <f>IF(CO101&lt;&gt;"",HLOOKUP(COUNT($F101:CO101)+1,$G$4:$EH$8,CP$14,0)*$D101,IF($C101=CP$17,$G$5*$D101,""))</f>
        <v>#VALUE!</v>
      </c>
      <c r="CQ101" s="34" t="e">
        <f>IF(CP101&lt;&gt;"",HLOOKUP(COUNT($F101:CP101)+1,$G$4:$EH$8,CQ$14,0)*$D101,IF($C101=CQ$17,$G$5*$D101,""))</f>
        <v>#VALUE!</v>
      </c>
      <c r="CR101" s="34" t="e">
        <f>IF(CQ101&lt;&gt;"",HLOOKUP(COUNT($F101:CQ101)+1,$G$4:$EH$8,CR$14,0)*$D101,IF($C101=CR$17,$G$5*$D101,""))</f>
        <v>#VALUE!</v>
      </c>
      <c r="CS101" s="34" t="e">
        <f>IF(CR101&lt;&gt;"",HLOOKUP(COUNT($F101:CR101)+1,$G$4:$EH$8,CS$14,0)*$D101,IF($C101=CS$17,$G$5*$D101,""))</f>
        <v>#VALUE!</v>
      </c>
      <c r="CT101" s="34" t="e">
        <f>IF(CS101&lt;&gt;"",HLOOKUP(COUNT($F101:CS101)+1,$G$4:$EH$8,CT$14,0)*$D101,IF($C101=CT$17,$G$5*$D101,""))</f>
        <v>#VALUE!</v>
      </c>
      <c r="CU101" s="34" t="e">
        <f>IF(CT101&lt;&gt;"",HLOOKUP(COUNT($F101:CT101)+1,$G$4:$EH$8,CU$14,0)*$D101,IF($C101=CU$17,$G$5*$D101,""))</f>
        <v>#VALUE!</v>
      </c>
      <c r="CV101" s="34" t="e">
        <f>IF(CU101&lt;&gt;"",HLOOKUP(COUNT($F101:CU101)+1,$G$4:$EH$8,CV$14,0)*$D101,IF($C101=CV$17,$G$5*$D101,""))</f>
        <v>#VALUE!</v>
      </c>
      <c r="CW101" s="34" t="e">
        <f>IF(CV101&lt;&gt;"",HLOOKUP(COUNT($F101:CV101)+1,$G$4:$EH$8,CW$14,0)*$D101,IF($C101=CW$17,$G$5*$D101,""))</f>
        <v>#VALUE!</v>
      </c>
      <c r="CX101" s="34" t="e">
        <f>IF(CW101&lt;&gt;"",HLOOKUP(COUNT($F101:CW101)+1,$G$4:$EH$8,CX$14,0)*$D101,IF($C101=CX$17,$G$5*$D101,""))</f>
        <v>#VALUE!</v>
      </c>
      <c r="CY101" s="34" t="e">
        <f>IF(CX101&lt;&gt;"",HLOOKUP(COUNT($F101:CX101)+1,$G$4:$EH$8,CY$14,0)*$D101,IF($C101=CY$17,$G$5*$D101,""))</f>
        <v>#VALUE!</v>
      </c>
      <c r="CZ101" s="34" t="e">
        <f>IF(CY101&lt;&gt;"",HLOOKUP(COUNT($F101:CY101)+1,$G$4:$EH$8,CZ$14,0)*$D101,IF($C101=CZ$17,$G$5*$D101,""))</f>
        <v>#VALUE!</v>
      </c>
      <c r="DA101" s="34" t="e">
        <f>IF(CZ101&lt;&gt;"",HLOOKUP(COUNT($F101:CZ101)+1,$G$4:$EH$8,DA$14,0)*$D101,IF($C101=DA$17,$G$5*$D101,""))</f>
        <v>#VALUE!</v>
      </c>
      <c r="DB101" s="34" t="e">
        <f>IF(DA101&lt;&gt;"",HLOOKUP(COUNT($F101:DA101)+1,$G$4:$EH$8,DB$14,0)*$D101,IF($C101=DB$17,$G$5*$D101,""))</f>
        <v>#VALUE!</v>
      </c>
      <c r="DC101" s="34" t="e">
        <f>IF(DB101&lt;&gt;"",HLOOKUP(COUNT($F101:DB101)+1,$G$4:$EH$8,DC$14,0)*$D101,IF($C101=DC$17,$G$5*$D101,""))</f>
        <v>#VALUE!</v>
      </c>
      <c r="DD101" s="34" t="e">
        <f>IF(DC101&lt;&gt;"",HLOOKUP(COUNT($F101:DC101)+1,$G$4:$EH$8,DD$14,0)*$D101,IF($C101=DD$17,$G$5*$D101,""))</f>
        <v>#VALUE!</v>
      </c>
      <c r="DE101" s="34" t="e">
        <f>IF(DD101&lt;&gt;"",HLOOKUP(COUNT($F101:DD101)+1,$G$4:$EH$8,DE$14,0)*$D101,IF($C101=DE$17,$G$5*$D101,""))</f>
        <v>#VALUE!</v>
      </c>
      <c r="DF101" s="34" t="e">
        <f>IF(DE101&lt;&gt;"",HLOOKUP(COUNT($F101:DE101)+1,$G$4:$EH$8,DF$14,0)*$D101,IF($C101=DF$17,$G$5*$D101,""))</f>
        <v>#VALUE!</v>
      </c>
      <c r="DG101" s="34" t="e">
        <f>IF(DF101&lt;&gt;"",HLOOKUP(COUNT($F101:DF101)+1,$G$4:$EH$8,DG$14,0)*$D101,IF($C101=DG$17,$G$5*$D101,""))</f>
        <v>#VALUE!</v>
      </c>
      <c r="DH101" s="34" t="e">
        <f>IF(DG101&lt;&gt;"",HLOOKUP(COUNT($F101:DG101)+1,$G$4:$EH$8,DH$14,0)*$D101,IF($C101=DH$17,$G$5*$D101,""))</f>
        <v>#VALUE!</v>
      </c>
      <c r="DI101" s="34" t="e">
        <f>IF(DH101&lt;&gt;"",HLOOKUP(COUNT($F101:DH101)+1,$G$4:$EH$8,DI$14,0)*$D101,IF($C101=DI$17,$G$5*$D101,""))</f>
        <v>#VALUE!</v>
      </c>
      <c r="DJ101" s="34" t="e">
        <f>IF(DI101&lt;&gt;"",HLOOKUP(COUNT($F101:DI101)+1,$G$4:$EH$8,DJ$14,0)*$D101,IF($C101=DJ$17,$G$5*$D101,""))</f>
        <v>#VALUE!</v>
      </c>
      <c r="DK101" s="34" t="e">
        <f>IF(DJ101&lt;&gt;"",HLOOKUP(COUNT($F101:DJ101)+1,$G$4:$EH$8,DK$14,0)*$D101,IF($C101=DK$17,$G$5*$D101,""))</f>
        <v>#VALUE!</v>
      </c>
      <c r="DL101" s="34" t="e">
        <f>IF(DK101&lt;&gt;"",HLOOKUP(COUNT($F101:DK101)+1,$G$4:$EH$8,DL$14,0)*$D101,IF($C101=DL$17,$G$5*$D101,""))</f>
        <v>#VALUE!</v>
      </c>
      <c r="DM101" s="34" t="e">
        <f>IF(DL101&lt;&gt;"",HLOOKUP(COUNT($F101:DL101)+1,$G$4:$EH$8,DM$14,0)*$D101,IF($C101=DM$17,$G$5*$D101,""))</f>
        <v>#VALUE!</v>
      </c>
      <c r="DN101" s="34" t="e">
        <f>IF(DM101&lt;&gt;"",HLOOKUP(COUNT($F101:DM101)+1,$G$4:$EH$8,DN$14,0)*$D101,IF($C101=DN$17,$G$5*$D101,""))</f>
        <v>#VALUE!</v>
      </c>
      <c r="DO101" s="34" t="e">
        <f>IF(DN101&lt;&gt;"",HLOOKUP(COUNT($F101:DN101)+1,$G$4:$EH$8,DO$14,0)*$D101,IF($C101=DO$17,$G$5*$D101,""))</f>
        <v>#VALUE!</v>
      </c>
      <c r="DP101" s="34" t="e">
        <f>IF(DO101&lt;&gt;"",HLOOKUP(COUNT($F101:DO101)+1,$G$4:$EH$8,DP$14,0)*$D101,IF($C101=DP$17,$G$5*$D101,""))</f>
        <v>#VALUE!</v>
      </c>
      <c r="DQ101" s="34" t="e">
        <f>IF(DP101&lt;&gt;"",HLOOKUP(COUNT($F101:DP101)+1,$G$4:$EH$8,DQ$14,0)*$D101,IF($C101=DQ$17,$G$5*$D101,""))</f>
        <v>#VALUE!</v>
      </c>
      <c r="DR101" s="34" t="e">
        <f>IF(DQ101&lt;&gt;"",HLOOKUP(COUNT($F101:DQ101)+1,$G$4:$EH$8,DR$14,0)*$D101,IF($C101=DR$17,$G$5*$D101,""))</f>
        <v>#VALUE!</v>
      </c>
      <c r="DS101" s="34" t="e">
        <f>IF(DR101&lt;&gt;"",HLOOKUP(COUNT($F101:DR101)+1,$G$4:$EH$8,DS$14,0)*$D101,IF($C101=DS$17,$G$5*$D101,""))</f>
        <v>#VALUE!</v>
      </c>
      <c r="DT101" s="34" t="e">
        <f>IF(DS101&lt;&gt;"",HLOOKUP(COUNT($F101:DS101)+1,$G$4:$EH$8,DT$14,0)*$D101,IF($C101=DT$17,$G$5*$D101,""))</f>
        <v>#VALUE!</v>
      </c>
      <c r="DU101" s="34" t="e">
        <f>IF(DT101&lt;&gt;"",HLOOKUP(COUNT($F101:DT101)+1,$G$4:$EH$8,DU$14,0)*$D101,IF($C101=DU$17,$G$5*$D101,""))</f>
        <v>#VALUE!</v>
      </c>
      <c r="DV101" s="34" t="e">
        <f>IF(DU101&lt;&gt;"",HLOOKUP(COUNT($F101:DU101)+1,$G$4:$EH$8,DV$14,0)*$D101,IF($C101=DV$17,$G$5*$D101,""))</f>
        <v>#VALUE!</v>
      </c>
      <c r="DX101" s="34" t="str">
        <f>IF(DW101&lt;&gt;"",HLOOKUP(COUNT($DW101:DW101)+1,$G$4:$CX$8,DX$14,0)*$D101,IF($C101=DX$17,$G$6*$D101,""))</f>
        <v/>
      </c>
      <c r="DY101" s="34" t="str">
        <f>IF(DX101&lt;&gt;"",HLOOKUP(COUNT($DW101:DX101)+1,$G$4:$CX$8,DY$14,0)*$D101,IF($C101=DY$17,$G$6*$D101,""))</f>
        <v/>
      </c>
      <c r="DZ101" s="34" t="str">
        <f>IF(DY101&lt;&gt;"",HLOOKUP(COUNT($DW101:DY101)+1,$G$4:$CX$8,DZ$14,0)*$D101,IF($C101=DZ$17,$G$6*$D101,""))</f>
        <v/>
      </c>
      <c r="EA101" s="34" t="str">
        <f>IF(DZ101&lt;&gt;"",HLOOKUP(COUNT($DW101:DZ101)+1,$G$4:$CX$8,EA$14,0)*$D101,IF($C101=EA$17,$G$6*$D101,""))</f>
        <v/>
      </c>
      <c r="EB101" s="34" t="str">
        <f>IF(EA101&lt;&gt;"",HLOOKUP(COUNT($DW101:EA101)+1,$G$4:$CX$8,EB$14,0)*$D101,IF($C101=EB$17,$G$6*$D101,""))</f>
        <v/>
      </c>
      <c r="EC101" s="34" t="str">
        <f>IF(EB101&lt;&gt;"",HLOOKUP(COUNT($DW101:EB101)+1,$G$4:$CX$8,EC$14,0)*$D101,IF($C101=EC$17,$G$6*$D101,""))</f>
        <v/>
      </c>
      <c r="ED101" s="34" t="str">
        <f>IF(EC101&lt;&gt;"",HLOOKUP(COUNT($DW101:EC101)+1,$G$4:$CX$8,ED$14,0)*$D101,IF($C101=ED$17,$G$6*$D101,""))</f>
        <v/>
      </c>
      <c r="EE101" s="34" t="str">
        <f>IF(ED101&lt;&gt;"",HLOOKUP(COUNT($DW101:ED101)+1,$G$4:$CX$8,EE$14,0)*$D101,IF($C101=EE$17,$G$6*$D101,""))</f>
        <v/>
      </c>
      <c r="EF101" s="34" t="str">
        <f>IF(EE101&lt;&gt;"",HLOOKUP(COUNT($DW101:EE101)+1,$G$4:$CX$8,EF$14,0)*$D101,IF($C101=EF$17,$G$6*$D101,""))</f>
        <v/>
      </c>
      <c r="EG101" s="34" t="str">
        <f>IF(EF101&lt;&gt;"",HLOOKUP(COUNT($DW101:EF101)+1,$G$4:$CX$8,EG$14,0)*$D101,IF($C101=EG$17,$G$6*$D101,""))</f>
        <v/>
      </c>
      <c r="EH101" s="34" t="str">
        <f>IF(EG101&lt;&gt;"",HLOOKUP(COUNT($DW101:EG101)+1,$G$4:$CX$8,EH$14,0)*$D101,IF($C101=EH$17,$G$6*$D101,""))</f>
        <v/>
      </c>
      <c r="EI101" s="34" t="str">
        <f>IF(EH101&lt;&gt;"",HLOOKUP(COUNT($DW101:EH101)+1,$G$4:$CX$8,EI$14,0)*$D101,IF($C101=EI$17,$G$6*$D101,""))</f>
        <v/>
      </c>
      <c r="EJ101" s="34" t="str">
        <f>IF(EI101&lt;&gt;"",HLOOKUP(COUNT($DW101:EI101)+1,$G$4:$CX$8,EJ$14,0)*$D101,IF($C101=EJ$17,$G$6*$D101,""))</f>
        <v/>
      </c>
      <c r="EK101" s="34" t="str">
        <f>IF(EJ101&lt;&gt;"",HLOOKUP(COUNT($DW101:EJ101)+1,$G$4:$CX$8,EK$14,0)*$D101,IF($C101=EK$17,$G$6*$D101,""))</f>
        <v/>
      </c>
      <c r="EL101" s="34" t="str">
        <f>IF(EK101&lt;&gt;"",HLOOKUP(COUNT($DW101:EK101)+1,$G$4:$CX$8,EL$14,0)*$D101,IF($C101=EL$17,$G$6*$D101,""))</f>
        <v/>
      </c>
      <c r="EM101" s="34" t="str">
        <f>IF(EL101&lt;&gt;"",HLOOKUP(COUNT($DW101:EL101)+1,$G$4:$CX$8,EM$14,0)*$D101,IF($C101=EM$17,$G$6*$D101,""))</f>
        <v/>
      </c>
      <c r="EN101" s="34" t="str">
        <f>IF(EM101&lt;&gt;"",HLOOKUP(COUNT($DW101:EM101)+1,$G$4:$CX$8,EN$14,0)*$D101,IF($C101=EN$17,$G$6*$D101,""))</f>
        <v/>
      </c>
      <c r="EO101" s="34" t="str">
        <f>IF(EN101&lt;&gt;"",HLOOKUP(COUNT($DW101:EN101)+1,$G$4:$CX$8,EO$14,0)*$D101,IF($C101=EO$17,$G$6*$D101,""))</f>
        <v/>
      </c>
      <c r="EP101" s="34" t="str">
        <f>IF(EO101&lt;&gt;"",HLOOKUP(COUNT($DW101:EO101)+1,$G$4:$CX$8,EP$14,0)*$D101,IF($C101=EP$17,$G$6*$D101,""))</f>
        <v/>
      </c>
      <c r="EQ101" s="34" t="str">
        <f>IF(EP101&lt;&gt;"",HLOOKUP(COUNT($DW101:EP101)+1,$G$4:$CX$8,EQ$14,0)*$D101,IF($C101=EQ$17,$G$6*$D101,""))</f>
        <v/>
      </c>
      <c r="ER101" s="34" t="str">
        <f>IF(EQ101&lt;&gt;"",HLOOKUP(COUNT($DW101:EQ101)+1,$G$4:$CX$8,ER$14,0)*$D101,IF($C101=ER$17,$G$6*$D101,""))</f>
        <v/>
      </c>
      <c r="ES101" s="34" t="str">
        <f>IF(ER101&lt;&gt;"",HLOOKUP(COUNT($DW101:ER101)+1,$G$4:$CX$8,ES$14,0)*$D101,IF($C101=ES$17,$G$6*$D101,""))</f>
        <v/>
      </c>
      <c r="ET101" s="34" t="str">
        <f>IF(ES101&lt;&gt;"",HLOOKUP(COUNT($DW101:ES101)+1,$G$4:$CX$8,ET$14,0)*$D101,IF($C101=ET$17,$G$6*$D101,""))</f>
        <v/>
      </c>
      <c r="EU101" s="34" t="str">
        <f>IF(ET101&lt;&gt;"",HLOOKUP(COUNT($DW101:ET101)+1,$G$4:$CX$8,EU$14,0)*$D101,IF($C101=EU$17,$G$6*$D101,""))</f>
        <v/>
      </c>
      <c r="EV101" s="34" t="str">
        <f>IF(EU101&lt;&gt;"",HLOOKUP(COUNT($DW101:EU101)+1,$G$4:$CX$8,EV$14,0)*$D101,IF($C101=EV$17,$G$6*$D101,""))</f>
        <v/>
      </c>
      <c r="EW101" s="34" t="str">
        <f>IF(EV101&lt;&gt;"",HLOOKUP(COUNT($DW101:EV101)+1,$G$4:$CX$8,EW$14,0)*$D101,IF($C101=EW$17,$G$6*$D101,""))</f>
        <v/>
      </c>
      <c r="EX101" s="34" t="str">
        <f>IF(EW101&lt;&gt;"",HLOOKUP(COUNT($DW101:EW101)+1,$G$4:$CX$8,EX$14,0)*$D101,IF($C101=EX$17,$G$6*$D101,""))</f>
        <v/>
      </c>
      <c r="EY101" s="34" t="str">
        <f>IF(EX101&lt;&gt;"",HLOOKUP(COUNT($DW101:EX101)+1,$G$4:$CX$8,EY$14,0)*$D101,IF($C101=EY$17,$G$6*$D101,""))</f>
        <v/>
      </c>
      <c r="EZ101" s="34" t="str">
        <f>IF(EY101&lt;&gt;"",HLOOKUP(COUNT($DW101:EY101)+1,$G$4:$CX$8,EZ$14,0)*$D101,IF($C101=EZ$17,$G$6*$D101,""))</f>
        <v/>
      </c>
      <c r="FA101" s="34" t="str">
        <f>IF(EZ101&lt;&gt;"",HLOOKUP(COUNT($DW101:EZ101)+1,$G$4:$CX$8,FA$14,0)*$D101,IF($C101=FA$17,$G$6*$D101,""))</f>
        <v/>
      </c>
      <c r="FB101" s="34" t="str">
        <f>IF(FA101&lt;&gt;"",HLOOKUP(COUNT($DW101:FA101)+1,$G$4:$CX$8,FB$14,0)*$D101,IF($C101=FB$17,$G$6*$D101,""))</f>
        <v/>
      </c>
      <c r="FC101" s="34" t="str">
        <f>IF(FB101&lt;&gt;"",HLOOKUP(COUNT($DW101:FB101)+1,$G$4:$CX$8,FC$14,0)*$D101,IF($C101=FC$17,$G$6*$D101,""))</f>
        <v/>
      </c>
      <c r="FD101" s="34" t="str">
        <f>IF(FC101&lt;&gt;"",HLOOKUP(COUNT($DW101:FC101)+1,$G$4:$CX$8,FD$14,0)*$D101,IF($C101=FD$17,$G$6*$D101,""))</f>
        <v/>
      </c>
      <c r="FE101" s="34" t="str">
        <f>IF(FD101&lt;&gt;"",HLOOKUP(COUNT($DW101:FD101)+1,$G$4:$CX$8,FE$14,0)*$D101,IF($C101=FE$17,$G$6*$D101,""))</f>
        <v/>
      </c>
      <c r="FF101" s="34" t="str">
        <f>IF(FE101&lt;&gt;"",HLOOKUP(COUNT($DW101:FE101)+1,$G$4:$CX$8,FF$14,0)*$D101,IF($C101=FF$17,$G$6*$D101,""))</f>
        <v/>
      </c>
      <c r="FG101" s="34" t="str">
        <f>IF(FF101&lt;&gt;"",HLOOKUP(COUNT($DW101:FF101)+1,$G$4:$CX$8,FG$14,0)*$D101,IF($C101=FG$17,$G$6*$D101,""))</f>
        <v/>
      </c>
      <c r="FH101" s="34" t="str">
        <f>IF(FG101&lt;&gt;"",HLOOKUP(COUNT($DW101:FG101)+1,$G$4:$CX$8,FH$14,0)*$D101,IF($C101=FH$17,$G$6*$D101,""))</f>
        <v/>
      </c>
      <c r="FI101" s="34" t="str">
        <f>IF(FH101&lt;&gt;"",HLOOKUP(COUNT($DW101:FH101)+1,$G$4:$CX$8,FI$14,0)*$D101,IF($C101=FI$17,$G$6*$D101,""))</f>
        <v/>
      </c>
      <c r="FJ101" s="34" t="str">
        <f>IF(FI101&lt;&gt;"",HLOOKUP(COUNT($DW101:FI101)+1,$G$4:$CX$8,FJ$14,0)*$D101,IF($C101=FJ$17,$G$6*$D101,""))</f>
        <v/>
      </c>
      <c r="FK101" s="34" t="str">
        <f>IF(FJ101&lt;&gt;"",HLOOKUP(COUNT($DW101:FJ101)+1,$G$4:$CX$8,FK$14,0)*$D101,IF($C101=FK$17,$G$6*$D101,""))</f>
        <v/>
      </c>
      <c r="FL101" s="34" t="str">
        <f>IF(FK101&lt;&gt;"",HLOOKUP(COUNT($DW101:FK101)+1,$G$4:$CX$8,FL$14,0)*$D101,IF($C101=FL$17,$G$6*$D101,""))</f>
        <v/>
      </c>
      <c r="FM101" s="34" t="str">
        <f>IF(FL101&lt;&gt;"",HLOOKUP(COUNT($DW101:FL101)+1,$G$4:$CX$8,FM$14,0)*$D101,IF($C101=FM$17,$G$6*$D101,""))</f>
        <v/>
      </c>
      <c r="FN101" s="34" t="str">
        <f>IF(FM101&lt;&gt;"",HLOOKUP(COUNT($DW101:FM101)+1,$G$4:$CX$8,FN$14,0)*$D101,IF($C101=FN$17,$G$6*$D101,""))</f>
        <v/>
      </c>
      <c r="FO101" s="34" t="str">
        <f>IF(FN101&lt;&gt;"",HLOOKUP(COUNT($DW101:FN101)+1,$G$4:$CX$8,FO$14,0)*$D101,IF($C101=FO$17,$G$6*$D101,""))</f>
        <v/>
      </c>
      <c r="FP101" s="34" t="str">
        <f>IF(FO101&lt;&gt;"",HLOOKUP(COUNT($DW101:FO101)+1,$G$4:$CX$8,FP$14,0)*$D101,IF($C101=FP$17,$G$6*$D101,""))</f>
        <v/>
      </c>
      <c r="FQ101" s="34" t="str">
        <f>IF(FP101&lt;&gt;"",HLOOKUP(COUNT($DW101:FP101)+1,$G$4:$CX$8,FQ$14,0)*$D101,IF($C101=FQ$17,$G$6*$D101,""))</f>
        <v/>
      </c>
      <c r="FR101" s="34" t="str">
        <f>IF(FQ101&lt;&gt;"",HLOOKUP(COUNT($DW101:FQ101)+1,$G$4:$CX$8,FR$14,0)*$D101,IF($C101=FR$17,$G$6*$D101,""))</f>
        <v/>
      </c>
      <c r="FS101" s="34" t="str">
        <f>IF(FR101&lt;&gt;"",HLOOKUP(COUNT($DW101:FR101)+1,$G$4:$CX$8,FS$14,0)*$D101,IF($C101=FS$17,$G$6*$D101,""))</f>
        <v/>
      </c>
      <c r="FT101" s="34" t="str">
        <f>IF(FS101&lt;&gt;"",HLOOKUP(COUNT($DW101:FS101)+1,$G$4:$CX$8,FT$14,0)*$D101,IF($C101=FT$17,$G$6*$D101,""))</f>
        <v/>
      </c>
      <c r="FU101" s="34" t="str">
        <f>IF(FT101&lt;&gt;"",HLOOKUP(COUNT($DW101:FT101)+1,$G$4:$CX$8,FU$14,0)*$D101,IF($C101=FU$17,$G$6*$D101,""))</f>
        <v/>
      </c>
      <c r="FV101" s="34" t="str">
        <f>IF(FU101&lt;&gt;"",HLOOKUP(COUNT($DW101:FU101)+1,$G$4:$CX$8,FV$14,0)*$D101,IF($C101=FV$17,$G$6*$D101,""))</f>
        <v/>
      </c>
      <c r="FW101" s="34" t="str">
        <f>IF(FV101&lt;&gt;"",HLOOKUP(COUNT($DW101:FV101)+1,$G$4:$CX$8,FW$14,0)*$D101,IF($C101=FW$17,$G$6*$D101,""))</f>
        <v/>
      </c>
      <c r="FX101" s="34" t="str">
        <f>IF(FW101&lt;&gt;"",HLOOKUP(COUNT($DW101:FW101)+1,$G$4:$CX$8,FX$14,0)*$D101,IF($C101=FX$17,$G$6*$D101,""))</f>
        <v/>
      </c>
      <c r="FY101" s="34" t="str">
        <f>IF(FX101&lt;&gt;"",HLOOKUP(COUNT($DW101:FX101)+1,$G$4:$CX$8,FY$14,0)*$D101,IF($C101=FY$17,$G$6*$D101,""))</f>
        <v/>
      </c>
      <c r="FZ101" s="34" t="str">
        <f>IF(FY101&lt;&gt;"",HLOOKUP(COUNT($DW101:FY101)+1,$G$4:$CX$8,FZ$14,0)*$D101,IF($C101=FZ$17,$G$6*$D101,""))</f>
        <v/>
      </c>
      <c r="GA101" s="34" t="str">
        <f>IF(FZ101&lt;&gt;"",HLOOKUP(COUNT($DW101:FZ101)+1,$G$4:$CX$8,GA$14,0)*$D101,IF($C101=GA$17,$G$6*$D101,""))</f>
        <v/>
      </c>
      <c r="GB101" s="34" t="str">
        <f>IF(GA101&lt;&gt;"",HLOOKUP(COUNT($DW101:GA101)+1,$G$4:$CX$8,GB$14,0)*$D101,IF($C101=GB$17,$G$6*$D101,""))</f>
        <v/>
      </c>
      <c r="GC101" s="34" t="str">
        <f>IF(GB101&lt;&gt;"",HLOOKUP(COUNT($DW101:GB101)+1,$G$4:$CX$8,GC$14,0)*$D101,IF($C101=GC$17,$G$6*$D101,""))</f>
        <v/>
      </c>
      <c r="GD101" s="34" t="str">
        <f>IF(GC101&lt;&gt;"",HLOOKUP(COUNT($DW101:GC101)+1,$G$4:$CX$8,GD$14,0)*$D101,IF($C101=GD$17,$G$6*$D101,""))</f>
        <v/>
      </c>
      <c r="GE101" s="34" t="str">
        <f>IF(GD101&lt;&gt;"",HLOOKUP(COUNT($DW101:GD101)+1,$G$4:$CX$8,GE$14,0)*$D101,IF($C101=GE$17,$G$6*$D101,""))</f>
        <v/>
      </c>
      <c r="GF101" s="34" t="str">
        <f>IF(GE101&lt;&gt;"",HLOOKUP(COUNT($DW101:GE101)+1,$G$4:$CX$8,GF$14,0)*$D101,IF($C101=GF$17,$G$6*$D101,""))</f>
        <v/>
      </c>
      <c r="GG101" s="34" t="str">
        <f>IF(GF101&lt;&gt;"",HLOOKUP(COUNT($DW101:GF101)+1,$G$4:$CX$8,GG$14,0)*$D101,IF($C101=GG$17,$G$6*$D101,""))</f>
        <v/>
      </c>
      <c r="GH101" s="34" t="str">
        <f>IF(GG101&lt;&gt;"",HLOOKUP(COUNT($DW101:GG101)+1,$G$4:$CX$8,GH$14,0)*$D101,IF($C101=GH$17,$G$6*$D101,""))</f>
        <v/>
      </c>
      <c r="GI101" s="34" t="str">
        <f>IF(GH101&lt;&gt;"",HLOOKUP(COUNT($DW101:GH101)+1,$G$4:$CX$8,GI$14,0)*$D101,IF($C101=GI$17,$G$6*$D101,""))</f>
        <v/>
      </c>
      <c r="GJ101" s="34" t="str">
        <f>IF(GI101&lt;&gt;"",HLOOKUP(COUNT($DW101:GI101)+1,$G$4:$CX$8,GJ$14,0)*$D101,IF($C101=GJ$17,$G$6*$D101,""))</f>
        <v/>
      </c>
      <c r="GK101" s="34" t="str">
        <f>IF(GJ101&lt;&gt;"",HLOOKUP(COUNT($DW101:GJ101)+1,$G$4:$CX$8,GK$14,0)*$D101,IF($C101=GK$17,$G$6*$D101,""))</f>
        <v/>
      </c>
      <c r="GL101" s="34" t="str">
        <f>IF(GK101&lt;&gt;"",HLOOKUP(COUNT($DW101:GK101)+1,$G$4:$CX$8,GL$14,0)*$D101,IF($C101=GL$17,$G$6*$D101,""))</f>
        <v/>
      </c>
      <c r="GM101" s="34" t="str">
        <f>IF(GL101&lt;&gt;"",HLOOKUP(COUNT($DW101:GL101)+1,$G$4:$CX$8,GM$14,0)*$D101,IF($C101=GM$17,$G$6*$D101,""))</f>
        <v/>
      </c>
      <c r="GN101" s="34" t="str">
        <f>IF(GM101&lt;&gt;"",HLOOKUP(COUNT($DW101:GM101)+1,$G$4:$CX$8,GN$14,0)*$D101,IF($C101=GN$17,$G$6*$D101,""))</f>
        <v/>
      </c>
      <c r="GO101" s="34" t="str">
        <f>IF(GN101&lt;&gt;"",HLOOKUP(COUNT($DW101:GN101)+1,$G$4:$CX$8,GO$14,0)*$D101,IF($C101=GO$17,$G$6*$D101,""))</f>
        <v/>
      </c>
      <c r="GP101" s="34" t="str">
        <f>IF(GO101&lt;&gt;"",HLOOKUP(COUNT($DW101:GO101)+1,$G$4:$CX$8,GP$14,0)*$D101,IF($C101=GP$17,$G$6*$D101,""))</f>
        <v/>
      </c>
      <c r="GQ101" s="34" t="str">
        <f>IF(GP101&lt;&gt;"",HLOOKUP(COUNT($DW101:GP101)+1,$G$4:$CX$8,GQ$14,0)*$D101,IF($C101=GQ$17,$G$6*$D101,""))</f>
        <v/>
      </c>
      <c r="GR101" s="34" t="str">
        <f>IF(GQ101&lt;&gt;"",HLOOKUP(COUNT($DW101:GQ101)+1,$G$4:$CX$8,GR$14,0)*$D101,IF($C101=GR$17,$G$6*$D101,""))</f>
        <v/>
      </c>
      <c r="GS101" s="34" t="str">
        <f>IF(GR101&lt;&gt;"",HLOOKUP(COUNT($DW101:GR101)+1,$G$4:$CX$8,GS$14,0)*$D101,IF($C101=GS$17,$G$6*$D101,""))</f>
        <v/>
      </c>
      <c r="GT101" s="34" t="str">
        <f>IF(GS101&lt;&gt;"",HLOOKUP(COUNT($DW101:GS101)+1,$G$4:$CX$8,GT$14,0)*$D101,IF($C101=GT$17,$G$6*$D101,""))</f>
        <v/>
      </c>
      <c r="GU101" s="34" t="str">
        <f>IF(GT101&lt;&gt;"",HLOOKUP(COUNT($DW101:GT101)+1,$G$4:$CX$8,GU$14,0)*$D101,IF($C101=GU$17,$G$6*$D101,""))</f>
        <v/>
      </c>
      <c r="GV101" s="34" t="str">
        <f>IF(GU101&lt;&gt;"",HLOOKUP(COUNT($DW101:GU101)+1,$G$4:$CX$8,GV$14,0)*$D101,IF($C101=GV$17,$G$6*$D101,""))</f>
        <v/>
      </c>
      <c r="GW101" s="34" t="str">
        <f>IF(GV101&lt;&gt;"",HLOOKUP(COUNT($DW101:GV101)+1,$G$4:$CX$8,GW$14,0)*$D101,IF($C101=GW$17,$G$6*$D101,""))</f>
        <v/>
      </c>
      <c r="GX101" s="34" t="str">
        <f>IF(GW101&lt;&gt;"",HLOOKUP(COUNT($DW101:GW101)+1,$G$4:$CX$8,GX$14,0)*$D101,IF($C101=GX$17,$G$6*$D101,""))</f>
        <v/>
      </c>
      <c r="GY101" s="34" t="str">
        <f>IF(GX101&lt;&gt;"",HLOOKUP(COUNT($DW101:GX101)+1,$G$4:$CX$8,GY$14,0)*$D101,IF($C101=GY$17,$G$6*$D101,""))</f>
        <v/>
      </c>
      <c r="GZ101" s="34" t="str">
        <f>IF(GY101&lt;&gt;"",HLOOKUP(COUNT($DW101:GY101)+1,$G$4:$CX$8,GZ$14,0)*$D101,IF($C101=GZ$17,$G$6*$D101,""))</f>
        <v/>
      </c>
      <c r="HA101" s="34" t="str">
        <f>IF(GZ101&lt;&gt;"",HLOOKUP(COUNT($DW101:GZ101)+1,$G$4:$CX$8,HA$14,0)*$D101,IF($C101=HA$17,$G$6*$D101,""))</f>
        <v/>
      </c>
      <c r="HB101" s="34">
        <f>IF(HA101&lt;&gt;"",HLOOKUP(COUNT($DW101:HA101)+1,$G$4:$CX$8,HB$14,0)*$D101,IF($C101=HB$17,$G$6*$D101,""))</f>
        <v>0</v>
      </c>
      <c r="HC101" s="34">
        <f>IF(HB101&lt;&gt;"",HLOOKUP(COUNT($DW101:HB101)+1,$G$4:$CX$8,HC$14,0)*$D101,IF($C101=HC$17,$G$6*$D101,""))</f>
        <v>7500</v>
      </c>
      <c r="HD101" s="34">
        <f>IF(HC101&lt;&gt;"",HLOOKUP(COUNT($DW101:HC101)+1,$G$4:$CX$8,HD$14,0)*$D101,IF($C101=HD$17,$G$6*$D101,""))</f>
        <v>7500</v>
      </c>
      <c r="HE101" s="34">
        <f>IF(HD101&lt;&gt;"",HLOOKUP(COUNT($DW101:HD101)+1,$G$4:$CX$8,HE$14,0)*$D101,IF($C101=HE$17,$G$6*$D101,""))</f>
        <v>7500</v>
      </c>
      <c r="HF101" s="34">
        <f>IF(HE101&lt;&gt;"",HLOOKUP(COUNT($DW101:HE101)+1,$G$4:$CX$8,HF$14,0)*$D101,IF($C101=HF$17,$G$6*$D101,""))</f>
        <v>9048.4582084179765</v>
      </c>
      <c r="HG101" s="34">
        <f>IF(HF101&lt;&gt;"",HLOOKUP(COUNT($DW101:HF101)+1,$G$4:$CX$8,HG$14,0)*$D101,IF($C101=HG$17,$G$6*$D101,""))</f>
        <v>11310.572760522478</v>
      </c>
      <c r="HH101" s="34">
        <f>IF(HG101&lt;&gt;"",HLOOKUP(COUNT($DW101:HG101)+1,$G$4:$CX$8,HH$14,0)*$D101,IF($C101=HH$17,$G$6*$D101,""))</f>
        <v>13572.687312626966</v>
      </c>
      <c r="HI101" s="34">
        <f>IF(HH101&lt;&gt;"",HLOOKUP(COUNT($DW101:HH101)+1,$G$4:$CX$8,HI$14,0)*$D101,IF($C101=HI$17,$G$6*$D101,""))</f>
        <v>15744.31728264728</v>
      </c>
      <c r="HJ101" s="34">
        <f>IF(HI101&lt;&gt;"",HLOOKUP(COUNT($DW101:HI101)+1,$G$4:$CX$8,HJ$14,0)*$D101,IF($C101=HJ$17,$G$6*$D101,""))</f>
        <v>17948.521702217906</v>
      </c>
      <c r="HK101" s="34">
        <f>IF(HJ101&lt;&gt;"",HLOOKUP(COUNT($DW101:HJ101)+1,$G$4:$CX$8,HK$14,0)*$D101,IF($C101=HK$17,$G$6*$D101,""))</f>
        <v>20281.829523506218</v>
      </c>
      <c r="HL101" s="34">
        <f>IF(HK101&lt;&gt;"",HLOOKUP(COUNT($DW101:HK101)+1,$G$4:$CX$8,HL$14,0)*$D101,IF($C101=HL$17,$G$6*$D101,""))</f>
        <v>22512.830771091903</v>
      </c>
      <c r="HM101" s="34">
        <f>IF(HL101&lt;&gt;"",HLOOKUP(COUNT($DW101:HL101)+1,$G$4:$CX$8,HM$14,0)*$D101,IF($C101=HM$17,$G$6*$D101,""))</f>
        <v>24764.113848201101</v>
      </c>
      <c r="HN101" s="34">
        <f>IF(HM101&lt;&gt;"",HLOOKUP(COUNT($DW101:HM101)+1,$G$4:$CX$8,HN$14,0)*$D101,IF($C101=HN$17,$G$6*$D101,""))</f>
        <v>18573.085386150833</v>
      </c>
      <c r="HO101" s="34">
        <f>IF(HN101&lt;&gt;"",HLOOKUP(COUNT($DW101:HN101)+1,$G$4:$CX$8,HO$14,0)*$D101,IF($C101=HO$17,$G$6*$D101,""))</f>
        <v>17644.431116843283</v>
      </c>
      <c r="HP101" s="34">
        <f>IF(HO101&lt;&gt;"",HLOOKUP(COUNT($DW101:HO101)+1,$G$4:$CX$8,HP$14,0)*$D101,IF($C101=HP$17,$G$6*$D101,""))</f>
        <v>19408.874228527617</v>
      </c>
      <c r="HQ101" s="34">
        <f>IF(HP101&lt;&gt;"",HLOOKUP(COUNT($DW101:HP101)+1,$G$4:$CX$8,HQ$14,0)*$D101,IF($C101=HQ$17,$G$6*$D101,""))</f>
        <v>21349.761651380388</v>
      </c>
      <c r="HR101" s="34">
        <f>IF(HQ101&lt;&gt;"",HLOOKUP(COUNT($DW101:HQ101)+1,$G$4:$CX$8,HR$14,0)*$D101,IF($C101=HR$17,$G$6*$D101,""))</f>
        <v>23484.73781651842</v>
      </c>
      <c r="HS101" s="34">
        <f>IF(HR101&lt;&gt;"",HLOOKUP(COUNT($DW101:HR101)+1,$G$4:$CX$8,HS$14,0)*$D101,IF($C101=HS$17,$G$6*$D101,""))</f>
        <v>25833.211598170259</v>
      </c>
      <c r="HT101" s="34">
        <f>IF(HS101&lt;&gt;"",HLOOKUP(COUNT($DW101:HS101)+1,$G$4:$CX$8,HT$14,0)*$D101,IF($C101=HT$17,$G$6*$D101,""))</f>
        <v>24541.551018261736</v>
      </c>
      <c r="HU101" s="34">
        <f>IF(HT101&lt;&gt;"",HLOOKUP(COUNT($DW101:HT101)+1,$G$4:$CX$8,HU$14,0)*$D101,IF($C101=HU$17,$G$6*$D101,""))</f>
        <v>23314.473467348653</v>
      </c>
      <c r="HV101" s="34">
        <f>IF(HU101&lt;&gt;"",HLOOKUP(COUNT($DW101:HU101)+1,$G$4:$CX$8,HV$14,0)*$D101,IF($C101=HV$17,$G$6*$D101,""))</f>
        <v>24946.486610063057</v>
      </c>
      <c r="HW101" s="34">
        <f>IF(HV101&lt;&gt;"",HLOOKUP(COUNT($DW101:HV101)+1,$G$4:$CX$8,HW$14,0)*$D101,IF($C101=HW$17,$G$6*$D101,""))</f>
        <v>26692.740672767472</v>
      </c>
      <c r="HX101" s="34">
        <f>IF(HW101&lt;&gt;"",HLOOKUP(COUNT($DW101:HW101)+1,$G$4:$CX$8,HX$14,0)*$D101,IF($C101=HX$17,$G$6*$D101,""))</f>
        <v>28561.232519861194</v>
      </c>
      <c r="HY101" s="34">
        <f>IF(HX101&lt;&gt;"",HLOOKUP(COUNT($DW101:HX101)+1,$G$4:$CX$8,HY$14,0)*$D101,IF($C101=HY$17,$G$6*$D101,""))</f>
        <v>31417.355771847309</v>
      </c>
      <c r="HZ101" s="34">
        <f>IF(HY101&lt;&gt;"",HLOOKUP(COUNT($DW101:HY101)+1,$G$4:$CX$8,HZ$14,0)*$D101,IF($C101=HZ$17,$G$6*$D101,""))</f>
        <v>26704.75240607022</v>
      </c>
      <c r="IA101" s="34">
        <f>IF(HZ101&lt;&gt;"",HLOOKUP(COUNT($DW101:HZ101)+1,$G$4:$CX$8,IA$14,0)*$D101,IF($C101=IA$17,$G$6*$D101,""))</f>
        <v>25369.514785766714</v>
      </c>
      <c r="IB101" s="34">
        <f>IF(IA101&lt;&gt;"",HLOOKUP(COUNT($DW101:IA101)+1,$G$4:$CX$8,IB$14,0)*$D101,IF($C101=IB$17,$G$6*$D101,""))</f>
        <v>26637.990525055047</v>
      </c>
      <c r="IC101" s="34">
        <f>IF(IB101&lt;&gt;"",HLOOKUP(COUNT($DW101:IB101)+1,$G$4:$CX$8,IC$14,0)*$D101,IF($C101=IC$17,$G$6*$D101,""))</f>
        <v>27969.890051307804</v>
      </c>
      <c r="ID101" s="34">
        <f>IF(IC101&lt;&gt;"",HLOOKUP(COUNT($DW101:IC101)+1,$G$4:$CX$8,ID$14,0)*$D101,IF($C101=ID$17,$G$6*$D101,""))</f>
        <v>29368.38455387318</v>
      </c>
      <c r="IE101" s="34">
        <f>IF(ID101&lt;&gt;"",HLOOKUP(COUNT($DW101:ID101)+1,$G$4:$CX$8,IE$14,0)*$D101,IF($C101=IE$17,$G$6*$D101,""))</f>
        <v>31424.171472644306</v>
      </c>
      <c r="IF101" s="34">
        <f>IF(IE101&lt;&gt;"",HLOOKUP(COUNT($DW101:IE101)+1,$G$4:$CX$8,IF$14,0)*$D101,IF($C101=IF$17,$G$6*$D101,""))</f>
        <v>28281.754325379879</v>
      </c>
      <c r="IG101" s="34">
        <f>IF(IF101&lt;&gt;"",HLOOKUP(COUNT($DW101:IF101)+1,$G$4:$CX$8,IG$14,0)*$D101,IF($C101=IG$17,$G$6*$D101,""))</f>
        <v>25453.578892841902</v>
      </c>
      <c r="IH101" s="34">
        <f>IF(IG101&lt;&gt;"",HLOOKUP(COUNT($DW101:IG101)+1,$G$4:$CX$8,IH$14,0)*$D101,IF($C101=IH$17,$G$6*$D101,""))</f>
        <v>27235.329415340824</v>
      </c>
      <c r="II101" s="34">
        <f>IF(IH101&lt;&gt;"",HLOOKUP(COUNT($DW101:IH101)+1,$G$4:$CX$8,II$14,0)*$D101,IF($C101=II$17,$G$6*$D101,""))</f>
        <v>29141.802474414675</v>
      </c>
      <c r="IJ101" s="34">
        <f>IF(II101&lt;&gt;"",HLOOKUP(COUNT($DW101:II101)+1,$G$4:$CX$8,IJ$14,0)*$D101,IF($C101=IJ$17,$G$6*$D101,""))</f>
        <v>31181.728647623713</v>
      </c>
      <c r="IK101" s="34">
        <f>IF(IJ101&lt;&gt;"",HLOOKUP(COUNT($DW101:IJ101)+1,$G$4:$CX$8,IK$14,0)*$D101,IF($C101=IK$17,$G$6*$D101,""))</f>
        <v>33676.266939433612</v>
      </c>
      <c r="IL101" s="34">
        <f>IF(IK101&lt;&gt;"",HLOOKUP(COUNT($DW101:IK101)+1,$G$4:$CX$8,IL$14,0)*$D101,IF($C101=IL$17,$G$6*$D101,""))</f>
        <v>28961.589567912906</v>
      </c>
      <c r="IM101" s="34">
        <f>IF(IL101&lt;&gt;"",HLOOKUP(COUNT($DW101:IL101)+1,$G$4:$CX$8,IM$14,0)*$D101,IF($C101=IM$17,$G$6*$D101,""))</f>
        <v>27513.510089517258</v>
      </c>
      <c r="IO101" s="34" t="str">
        <f>IF(IN101&lt;&gt;"",HLOOKUP(COUNT($IN101:IN101)+1,$G$4:$EH$8,IO$14,0)*$D101,IF($C101=IO$17,$G$7*$D101,""))</f>
        <v/>
      </c>
      <c r="IP101" s="34" t="str">
        <f>IF(IO101&lt;&gt;"",HLOOKUP(COUNT($IN101:IO101)+1,$G$4:$EH$8,IP$14,0)*$D101,IF($C101=IP$17,$G$7*$D101,""))</f>
        <v/>
      </c>
      <c r="IQ101" s="34" t="str">
        <f>IF(IP101&lt;&gt;"",HLOOKUP(COUNT($IN101:IP101)+1,$G$4:$EH$8,IQ$14,0)*$D101,IF($C101=IQ$17,$G$7*$D101,""))</f>
        <v/>
      </c>
      <c r="IR101" s="34" t="str">
        <f>IF(IQ101&lt;&gt;"",HLOOKUP(COUNT($IN101:IQ101)+1,$G$4:$EH$8,IR$14,0)*$D101,IF($C101=IR$17,$G$7*$D101,""))</f>
        <v/>
      </c>
      <c r="IS101" s="34" t="str">
        <f>IF(IR101&lt;&gt;"",HLOOKUP(COUNT($IN101:IR101)+1,$G$4:$EH$8,IS$14,0)*$D101,IF($C101=IS$17,$G$7*$D101,""))</f>
        <v/>
      </c>
      <c r="IT101" s="34" t="str">
        <f>IF(IS101&lt;&gt;"",HLOOKUP(COUNT($IN101:IS101)+1,$G$4:$EH$8,IT$14,0)*$D101,IF($C101=IT$17,$G$7*$D101,""))</f>
        <v/>
      </c>
      <c r="IU101" s="34" t="str">
        <f>IF(IT101&lt;&gt;"",HLOOKUP(COUNT($IN101:IT101)+1,$G$4:$EH$8,IU$14,0)*$D101,IF($C101=IU$17,$G$7*$D101,""))</f>
        <v/>
      </c>
      <c r="IV101" s="34" t="str">
        <f>IF(IU101&lt;&gt;"",HLOOKUP(COUNT($IN101:IU101)+1,$G$4:$EH$8,IV$14,0)*$D101,IF($C101=IV$17,$G$7*$D101,""))</f>
        <v/>
      </c>
      <c r="IW101" s="34" t="str">
        <f>IF(IV101&lt;&gt;"",HLOOKUP(COUNT($IN101:IV101)+1,$G$4:$EH$8,IW$14,0)*$D101,IF($C101=IW$17,$G$7*$D101,""))</f>
        <v/>
      </c>
      <c r="IX101" s="34" t="str">
        <f>IF(IW101&lt;&gt;"",HLOOKUP(COUNT($IN101:IW101)+1,$G$4:$EH$8,IX$14,0)*$D101,IF($C101=IX$17,$G$7*$D101,""))</f>
        <v/>
      </c>
      <c r="IY101" s="34" t="str">
        <f>IF(IX101&lt;&gt;"",HLOOKUP(COUNT($IN101:IX101)+1,$G$4:$EH$8,IY$14,0)*$D101,IF($C101=IY$17,$G$7*$D101,""))</f>
        <v/>
      </c>
      <c r="IZ101" s="34" t="str">
        <f>IF(IY101&lt;&gt;"",HLOOKUP(COUNT($IN101:IY101)+1,$G$4:$EH$8,IZ$14,0)*$D101,IF($C101=IZ$17,$G$7*$D101,""))</f>
        <v/>
      </c>
      <c r="JA101" s="34" t="str">
        <f>IF(IZ101&lt;&gt;"",HLOOKUP(COUNT($IN101:IZ101)+1,$G$4:$EH$8,JA$14,0)*$D101,IF($C101=JA$17,$G$7*$D101,""))</f>
        <v/>
      </c>
      <c r="JB101" s="34" t="str">
        <f>IF(JA101&lt;&gt;"",HLOOKUP(COUNT($IN101:JA101)+1,$G$4:$EH$8,JB$14,0)*$D101,IF($C101=JB$17,$G$7*$D101,""))</f>
        <v/>
      </c>
      <c r="JC101" s="34" t="str">
        <f>IF(JB101&lt;&gt;"",HLOOKUP(COUNT($IN101:JB101)+1,$G$4:$EH$8,JC$14,0)*$D101,IF($C101=JC$17,$G$7*$D101,""))</f>
        <v/>
      </c>
      <c r="JD101" s="34" t="str">
        <f>IF(JC101&lt;&gt;"",HLOOKUP(COUNT($IN101:JC101)+1,$G$4:$EH$8,JD$14,0)*$D101,IF($C101=JD$17,$G$7*$D101,""))</f>
        <v/>
      </c>
      <c r="JE101" s="34" t="str">
        <f>IF(JD101&lt;&gt;"",HLOOKUP(COUNT($IN101:JD101)+1,$G$4:$EH$8,JE$14,0)*$D101,IF($C101=JE$17,$G$7*$D101,""))</f>
        <v/>
      </c>
      <c r="JF101" s="34" t="str">
        <f>IF(JE101&lt;&gt;"",HLOOKUP(COUNT($IN101:JE101)+1,$G$4:$EH$8,JF$14,0)*$D101,IF($C101=JF$17,$G$7*$D101,""))</f>
        <v/>
      </c>
      <c r="JG101" s="34" t="str">
        <f>IF(JF101&lt;&gt;"",HLOOKUP(COUNT($IN101:JF101)+1,$G$4:$EH$8,JG$14,0)*$D101,IF($C101=JG$17,$G$7*$D101,""))</f>
        <v/>
      </c>
      <c r="JH101" s="34" t="str">
        <f>IF(JG101&lt;&gt;"",HLOOKUP(COUNT($IN101:JG101)+1,$G$4:$EH$8,JH$14,0)*$D101,IF($C101=JH$17,$G$7*$D101,""))</f>
        <v/>
      </c>
      <c r="JI101" s="34" t="str">
        <f>IF(JH101&lt;&gt;"",HLOOKUP(COUNT($IN101:JH101)+1,$G$4:$EH$8,JI$14,0)*$D101,IF($C101=JI$17,$G$7*$D101,""))</f>
        <v/>
      </c>
      <c r="JJ101" s="34" t="str">
        <f>IF(JI101&lt;&gt;"",HLOOKUP(COUNT($IN101:JI101)+1,$G$4:$EH$8,JJ$14,0)*$D101,IF($C101=JJ$17,$G$7*$D101,""))</f>
        <v/>
      </c>
      <c r="JK101" s="34" t="str">
        <f>IF(JJ101&lt;&gt;"",HLOOKUP(COUNT($IN101:JJ101)+1,$G$4:$EH$8,JK$14,0)*$D101,IF($C101=JK$17,$G$7*$D101,""))</f>
        <v/>
      </c>
      <c r="JL101" s="34" t="str">
        <f>IF(JK101&lt;&gt;"",HLOOKUP(COUNT($IN101:JK101)+1,$G$4:$EH$8,JL$14,0)*$D101,IF($C101=JL$17,$G$7*$D101,""))</f>
        <v/>
      </c>
      <c r="JM101" s="34" t="str">
        <f>IF(JL101&lt;&gt;"",HLOOKUP(COUNT($IN101:JL101)+1,$G$4:$EH$8,JM$14,0)*$D101,IF($C101=JM$17,$G$7*$D101,""))</f>
        <v/>
      </c>
      <c r="JN101" s="34" t="str">
        <f>IF(JM101&lt;&gt;"",HLOOKUP(COUNT($IN101:JM101)+1,$G$4:$EH$8,JN$14,0)*$D101,IF($C101=JN$17,$G$7*$D101,""))</f>
        <v/>
      </c>
      <c r="JO101" s="34" t="str">
        <f>IF(JN101&lt;&gt;"",HLOOKUP(COUNT($IN101:JN101)+1,$G$4:$EH$8,JO$14,0)*$D101,IF($C101=JO$17,$G$7*$D101,""))</f>
        <v/>
      </c>
      <c r="JP101" s="34" t="str">
        <f>IF(JO101&lt;&gt;"",HLOOKUP(COUNT($IN101:JO101)+1,$G$4:$EH$8,JP$14,0)*$D101,IF($C101=JP$17,$G$7*$D101,""))</f>
        <v/>
      </c>
      <c r="JQ101" s="34" t="str">
        <f>IF(JP101&lt;&gt;"",HLOOKUP(COUNT($IN101:JP101)+1,$G$4:$EH$8,JQ$14,0)*$D101,IF($C101=JQ$17,$G$7*$D101,""))</f>
        <v/>
      </c>
      <c r="JR101" s="34" t="str">
        <f>IF(JQ101&lt;&gt;"",HLOOKUP(COUNT($IN101:JQ101)+1,$G$4:$EH$8,JR$14,0)*$D101,IF($C101=JR$17,$G$7*$D101,""))</f>
        <v/>
      </c>
      <c r="JS101" s="34" t="str">
        <f>IF(JR101&lt;&gt;"",HLOOKUP(COUNT($IN101:JR101)+1,$G$4:$EH$8,JS$14,0)*$D101,IF($C101=JS$17,$G$7*$D101,""))</f>
        <v/>
      </c>
      <c r="JT101" s="34" t="str">
        <f>IF(JS101&lt;&gt;"",HLOOKUP(COUNT($IN101:JS101)+1,$G$4:$EH$8,JT$14,0)*$D101,IF($C101=JT$17,$G$7*$D101,""))</f>
        <v/>
      </c>
      <c r="JU101" s="34" t="str">
        <f>IF(JT101&lt;&gt;"",HLOOKUP(COUNT($IN101:JT101)+1,$G$4:$EH$8,JU$14,0)*$D101,IF($C101=JU$17,$G$7*$D101,""))</f>
        <v/>
      </c>
      <c r="JV101" s="34" t="str">
        <f>IF(JU101&lt;&gt;"",HLOOKUP(COUNT($IN101:JU101)+1,$G$4:$EH$8,JV$14,0)*$D101,IF($C101=JV$17,$G$7*$D101,""))</f>
        <v/>
      </c>
      <c r="JW101" s="34" t="str">
        <f>IF(JV101&lt;&gt;"",HLOOKUP(COUNT($IN101:JV101)+1,$G$4:$EH$8,JW$14,0)*$D101,IF($C101=JW$17,$G$7*$D101,""))</f>
        <v/>
      </c>
      <c r="JX101" s="34" t="str">
        <f>IF(JW101&lt;&gt;"",HLOOKUP(COUNT($IN101:JW101)+1,$G$4:$EH$8,JX$14,0)*$D101,IF($C101=JX$17,$G$7*$D101,""))</f>
        <v/>
      </c>
      <c r="JY101" s="34" t="str">
        <f>IF(JX101&lt;&gt;"",HLOOKUP(COUNT($IN101:JX101)+1,$G$4:$EH$8,JY$14,0)*$D101,IF($C101=JY$17,$G$7*$D101,""))</f>
        <v/>
      </c>
      <c r="JZ101" s="34" t="str">
        <f>IF(JY101&lt;&gt;"",HLOOKUP(COUNT($IN101:JY101)+1,$G$4:$EH$8,JZ$14,0)*$D101,IF($C101=JZ$17,$G$7*$D101,""))</f>
        <v/>
      </c>
      <c r="KA101" s="34" t="str">
        <f>IF(JZ101&lt;&gt;"",HLOOKUP(COUNT($IN101:JZ101)+1,$G$4:$EH$8,KA$14,0)*$D101,IF($C101=KA$17,$G$7*$D101,""))</f>
        <v/>
      </c>
      <c r="KB101" s="34" t="str">
        <f>IF(KA101&lt;&gt;"",HLOOKUP(COUNT($IN101:KA101)+1,$G$4:$EH$8,KB$14,0)*$D101,IF($C101=KB$17,$G$7*$D101,""))</f>
        <v/>
      </c>
      <c r="KC101" s="34" t="str">
        <f>IF(KB101&lt;&gt;"",HLOOKUP(COUNT($IN101:KB101)+1,$G$4:$EH$8,KC$14,0)*$D101,IF($C101=KC$17,$G$7*$D101,""))</f>
        <v/>
      </c>
      <c r="KD101" s="34" t="str">
        <f>IF(KC101&lt;&gt;"",HLOOKUP(COUNT($IN101:KC101)+1,$G$4:$EH$8,KD$14,0)*$D101,IF($C101=KD$17,$G$7*$D101,""))</f>
        <v/>
      </c>
      <c r="KE101" s="34" t="str">
        <f>IF(KD101&lt;&gt;"",HLOOKUP(COUNT($IN101:KD101)+1,$G$4:$EH$8,KE$14,0)*$D101,IF($C101=KE$17,$G$7*$D101,""))</f>
        <v/>
      </c>
      <c r="KF101" s="34" t="str">
        <f>IF(KE101&lt;&gt;"",HLOOKUP(COUNT($IN101:KE101)+1,$G$4:$EH$8,KF$14,0)*$D101,IF($C101=KF$17,$G$7*$D101,""))</f>
        <v/>
      </c>
      <c r="KG101" s="34" t="str">
        <f>IF(KF101&lt;&gt;"",HLOOKUP(COUNT($IN101:KF101)+1,$G$4:$EH$8,KG$14,0)*$D101,IF($C101=KG$17,$G$7*$D101,""))</f>
        <v/>
      </c>
      <c r="KH101" s="34" t="str">
        <f>IF(KG101&lt;&gt;"",HLOOKUP(COUNT($IN101:KG101)+1,$G$4:$EH$8,KH$14,0)*$D101,IF($C101=KH$17,$G$7*$D101,""))</f>
        <v/>
      </c>
      <c r="KI101" s="34" t="str">
        <f>IF(KH101&lt;&gt;"",HLOOKUP(COUNT($IN101:KH101)+1,$G$4:$EH$8,KI$14,0)*$D101,IF($C101=KI$17,$G$7*$D101,""))</f>
        <v/>
      </c>
      <c r="KJ101" s="34" t="str">
        <f>IF(KI101&lt;&gt;"",HLOOKUP(COUNT($IN101:KI101)+1,$G$4:$EH$8,KJ$14,0)*$D101,IF($C101=KJ$17,$G$7*$D101,""))</f>
        <v/>
      </c>
      <c r="KK101" s="34" t="str">
        <f>IF(KJ101&lt;&gt;"",HLOOKUP(COUNT($IN101:KJ101)+1,$G$4:$EH$8,KK$14,0)*$D101,IF($C101=KK$17,$G$7*$D101,""))</f>
        <v/>
      </c>
      <c r="KL101" s="34" t="str">
        <f>IF(KK101&lt;&gt;"",HLOOKUP(COUNT($IN101:KK101)+1,$G$4:$EH$8,KL$14,0)*$D101,IF($C101=KL$17,$G$7*$D101,""))</f>
        <v/>
      </c>
      <c r="KM101" s="34" t="str">
        <f>IF(KL101&lt;&gt;"",HLOOKUP(COUNT($IN101:KL101)+1,$G$4:$EH$8,KM$14,0)*$D101,IF($C101=KM$17,$G$7*$D101,""))</f>
        <v/>
      </c>
      <c r="KN101" s="34" t="str">
        <f>IF(KM101&lt;&gt;"",HLOOKUP(COUNT($IN101:KM101)+1,$G$4:$EH$8,KN$14,0)*$D101,IF($C101=KN$17,$G$7*$D101,""))</f>
        <v/>
      </c>
      <c r="KO101" s="34" t="str">
        <f>IF(KN101&lt;&gt;"",HLOOKUP(COUNT($IN101:KN101)+1,$G$4:$EH$8,KO$14,0)*$D101,IF($C101=KO$17,$G$7*$D101,""))</f>
        <v/>
      </c>
      <c r="KP101" s="34" t="str">
        <f>IF(KO101&lt;&gt;"",HLOOKUP(COUNT($IN101:KO101)+1,$G$4:$EH$8,KP$14,0)*$D101,IF($C101=KP$17,$G$7*$D101,""))</f>
        <v/>
      </c>
      <c r="KQ101" s="34" t="str">
        <f>IF(KP101&lt;&gt;"",HLOOKUP(COUNT($IN101:KP101)+1,$G$4:$EH$8,KQ$14,0)*$D101,IF($C101=KQ$17,$G$7*$D101,""))</f>
        <v/>
      </c>
      <c r="KR101" s="34" t="str">
        <f>IF(KQ101&lt;&gt;"",HLOOKUP(COUNT($IN101:KQ101)+1,$G$4:$EH$8,KR$14,0)*$D101,IF($C101=KR$17,$G$7*$D101,""))</f>
        <v/>
      </c>
      <c r="KS101" s="34" t="str">
        <f>IF(KR101&lt;&gt;"",HLOOKUP(COUNT($IN101:KR101)+1,$G$4:$EH$8,KS$14,0)*$D101,IF($C101=KS$17,$G$7*$D101,""))</f>
        <v/>
      </c>
      <c r="KT101" s="34" t="str">
        <f>IF(KS101&lt;&gt;"",HLOOKUP(COUNT($IN101:KS101)+1,$G$4:$EH$8,KT$14,0)*$D101,IF($C101=KT$17,$G$7*$D101,""))</f>
        <v/>
      </c>
      <c r="KU101" s="34" t="str">
        <f>IF(KT101&lt;&gt;"",HLOOKUP(COUNT($IN101:KT101)+1,$G$4:$EH$8,KU$14,0)*$D101,IF($C101=KU$17,$G$7*$D101,""))</f>
        <v/>
      </c>
      <c r="KV101" s="34" t="str">
        <f>IF(KU101&lt;&gt;"",HLOOKUP(COUNT($IN101:KU101)+1,$G$4:$EH$8,KV$14,0)*$D101,IF($C101=KV$17,$G$7*$D101,""))</f>
        <v/>
      </c>
      <c r="KW101" s="34" t="str">
        <f>IF(KV101&lt;&gt;"",HLOOKUP(COUNT($IN101:KV101)+1,$G$4:$EH$8,KW$14,0)*$D101,IF($C101=KW$17,$G$7*$D101,""))</f>
        <v/>
      </c>
      <c r="KX101" s="34" t="str">
        <f>IF(KW101&lt;&gt;"",HLOOKUP(COUNT($IN101:KW101)+1,$G$4:$EH$8,KX$14,0)*$D101,IF($C101=KX$17,$G$7*$D101,""))</f>
        <v/>
      </c>
      <c r="KY101" s="34" t="str">
        <f>IF(KX101&lt;&gt;"",HLOOKUP(COUNT($IN101:KX101)+1,$G$4:$EH$8,KY$14,0)*$D101,IF($C101=KY$17,$G$7*$D101,""))</f>
        <v/>
      </c>
      <c r="KZ101" s="34" t="str">
        <f>IF(KY101&lt;&gt;"",HLOOKUP(COUNT($IN101:KY101)+1,$G$4:$EH$8,KZ$14,0)*$D101,IF($C101=KZ$17,$G$7*$D101,""))</f>
        <v/>
      </c>
      <c r="LA101" s="34" t="str">
        <f>IF(KZ101&lt;&gt;"",HLOOKUP(COUNT($IN101:KZ101)+1,$G$4:$EH$8,LA$14,0)*$D101,IF($C101=LA$17,$G$7*$D101,""))</f>
        <v/>
      </c>
      <c r="LB101" s="34" t="str">
        <f>IF(LA101&lt;&gt;"",HLOOKUP(COUNT($IN101:LA101)+1,$G$4:$EH$8,LB$14,0)*$D101,IF($C101=LB$17,$G$7*$D101,""))</f>
        <v/>
      </c>
      <c r="LC101" s="34" t="str">
        <f>IF(LB101&lt;&gt;"",HLOOKUP(COUNT($IN101:LB101)+1,$G$4:$EH$8,LC$14,0)*$D101,IF($C101=LC$17,$G$7*$D101,""))</f>
        <v/>
      </c>
      <c r="LD101" s="34" t="str">
        <f>IF(LC101&lt;&gt;"",HLOOKUP(COUNT($IN101:LC101)+1,$G$4:$EH$8,LD$14,0)*$D101,IF($C101=LD$17,$G$7*$D101,""))</f>
        <v/>
      </c>
      <c r="LE101" s="34" t="str">
        <f>IF(LD101&lt;&gt;"",HLOOKUP(COUNT($IN101:LD101)+1,$G$4:$EH$8,LE$14,0)*$D101,IF($C101=LE$17,$G$7*$D101,""))</f>
        <v/>
      </c>
      <c r="LF101" s="34" t="str">
        <f>IF(LE101&lt;&gt;"",HLOOKUP(COUNT($IN101:LE101)+1,$G$4:$EH$8,LF$14,0)*$D101,IF($C101=LF$17,$G$7*$D101,""))</f>
        <v/>
      </c>
      <c r="LG101" s="34" t="str">
        <f>IF(LF101&lt;&gt;"",HLOOKUP(COUNT($IN101:LF101)+1,$G$4:$EH$8,LG$14,0)*$D101,IF($C101=LG$17,$G$7*$D101,""))</f>
        <v/>
      </c>
      <c r="LH101" s="34" t="str">
        <f>IF(LG101&lt;&gt;"",HLOOKUP(COUNT($IN101:LG101)+1,$G$4:$EH$8,LH$14,0)*$D101,IF($C101=LH$17,$G$7*$D101,""))</f>
        <v/>
      </c>
      <c r="LI101" s="34" t="str">
        <f>IF(LH101&lt;&gt;"",HLOOKUP(COUNT($IN101:LH101)+1,$G$4:$EH$8,LI$14,0)*$D101,IF($C101=LI$17,$G$7*$D101,""))</f>
        <v/>
      </c>
      <c r="LJ101" s="34" t="str">
        <f>IF(LI101&lt;&gt;"",HLOOKUP(COUNT($IN101:LI101)+1,$G$4:$EH$8,LJ$14,0)*$D101,IF($C101=LJ$17,$G$7*$D101,""))</f>
        <v/>
      </c>
      <c r="LK101" s="34" t="str">
        <f>IF(LJ101&lt;&gt;"",HLOOKUP(COUNT($IN101:LJ101)+1,$G$4:$EH$8,LK$14,0)*$D101,IF($C101=LK$17,$G$7*$D101,""))</f>
        <v/>
      </c>
      <c r="LL101" s="34" t="str">
        <f>IF(LK101&lt;&gt;"",HLOOKUP(COUNT($IN101:LK101)+1,$G$4:$EH$8,LL$14,0)*$D101,IF($C101=LL$17,$G$7*$D101,""))</f>
        <v/>
      </c>
      <c r="LM101" s="34" t="str">
        <f>IF(LL101&lt;&gt;"",HLOOKUP(COUNT($IN101:LL101)+1,$G$4:$EH$8,LM$14,0)*$D101,IF($C101=LM$17,$G$7*$D101,""))</f>
        <v/>
      </c>
      <c r="LN101" s="34" t="str">
        <f>IF(LM101&lt;&gt;"",HLOOKUP(COUNT($IN101:LM101)+1,$G$4:$EH$8,LN$14,0)*$D101,IF($C101=LN$17,$G$7*$D101,""))</f>
        <v/>
      </c>
      <c r="LO101" s="34" t="str">
        <f>IF(LN101&lt;&gt;"",HLOOKUP(COUNT($IN101:LN101)+1,$G$4:$EH$8,LO$14,0)*$D101,IF($C101=LO$17,$G$7*$D101,""))</f>
        <v/>
      </c>
      <c r="LP101" s="34" t="str">
        <f>IF(LO101&lt;&gt;"",HLOOKUP(COUNT($IN101:LO101)+1,$G$4:$EH$8,LP$14,0)*$D101,IF($C101=LP$17,$G$7*$D101,""))</f>
        <v/>
      </c>
      <c r="LQ101" s="34" t="str">
        <f>IF(LP101&lt;&gt;"",HLOOKUP(COUNT($IN101:LP101)+1,$G$4:$EH$8,LQ$14,0)*$D101,IF($C101=LQ$17,$G$7*$D101,""))</f>
        <v/>
      </c>
      <c r="LR101" s="34" t="str">
        <f>IF(LQ101&lt;&gt;"",HLOOKUP(COUNT($IN101:LQ101)+1,$G$4:$EH$8,LR$14,0)*$D101,IF($C101=LR$17,$G$7*$D101,""))</f>
        <v/>
      </c>
      <c r="LS101" s="34">
        <f>IF(LR101&lt;&gt;"",HLOOKUP(COUNT($IN101:LR101)+1,$G$4:$EH$8,LS$14,0)*$D101,IF($C101=LS$17,$G$7*$D101,""))</f>
        <v>0</v>
      </c>
      <c r="LT101" s="34">
        <f>IF(LS101&lt;&gt;"",HLOOKUP(COUNT($IN101:LS101)+1,$G$4:$EH$8,LT$14,0)*$D101,IF($C101=LT$17,$G$7*$D101,""))</f>
        <v>3750</v>
      </c>
      <c r="LU101" s="34">
        <f>IF(LT101&lt;&gt;"",HLOOKUP(COUNT($IN101:LT101)+1,$G$4:$EH$8,LU$14,0)*$D101,IF($C101=LU$17,$G$7*$D101,""))</f>
        <v>3750</v>
      </c>
      <c r="LV101" s="34">
        <f>IF(LU101&lt;&gt;"",HLOOKUP(COUNT($IN101:LU101)+1,$G$4:$EH$8,LV$14,0)*$D101,IF($C101=LV$17,$G$7*$D101,""))</f>
        <v>3750</v>
      </c>
      <c r="LW101" s="34">
        <f>IF(LV101&lt;&gt;"",HLOOKUP(COUNT($IN101:LV101)+1,$G$4:$EH$8,LW$14,0)*$D101,IF($C101=LW$17,$G$7*$D101,""))</f>
        <v>3750</v>
      </c>
      <c r="LX101" s="34">
        <f>IF(LW101&lt;&gt;"",HLOOKUP(COUNT($IN101:LW101)+1,$G$4:$EH$8,LX$14,0)*$D101,IF($C101=LX$17,$G$7*$D101,""))</f>
        <v>3770.1909201741591</v>
      </c>
      <c r="LY101" s="34">
        <f>IF(LX101&lt;&gt;"",HLOOKUP(COUNT($IN101:LX101)+1,$G$4:$EH$8,LY$14,0)*$D101,IF($C101=LY$17,$G$7*$D101,""))</f>
        <v>4524.2291042089882</v>
      </c>
      <c r="LZ101" s="34">
        <f>IF(LY101&lt;&gt;"",HLOOKUP(COUNT($IN101:LY101)+1,$G$4:$EH$8,LZ$14,0)*$D101,IF($C101=LZ$17,$G$7*$D101,""))</f>
        <v>5248.1057608824267</v>
      </c>
      <c r="MA101" s="34">
        <f>IF(LZ101&lt;&gt;"",HLOOKUP(COUNT($IN101:LZ101)+1,$G$4:$EH$8,MA$14,0)*$D101,IF($C101=MA$17,$G$7*$D101,""))</f>
        <v>5982.8405674059686</v>
      </c>
      <c r="MB101" s="34">
        <f>IF(MA101&lt;&gt;"",HLOOKUP(COUNT($IN101:MA101)+1,$G$4:$EH$8,MB$14,0)*$D101,IF($C101=MB$17,$G$7*$D101,""))</f>
        <v>6760.6098411687399</v>
      </c>
      <c r="MC101" s="34">
        <f>IF(MB101&lt;&gt;"",HLOOKUP(COUNT($IN101:MB101)+1,$G$4:$EH$8,MC$14,0)*$D101,IF($C101=MC$17,$G$7*$D101,""))</f>
        <v>7504.2769236973027</v>
      </c>
      <c r="MD101" s="34">
        <f>IF(MC101&lt;&gt;"",HLOOKUP(COUNT($IN101:MC101)+1,$G$4:$EH$8,MD$14,0)*$D101,IF($C101=MD$17,$G$7*$D101,""))</f>
        <v>8254.7046160670325</v>
      </c>
      <c r="ME101" s="34">
        <f>IF(MD101&lt;&gt;"",HLOOKUP(COUNT($IN101:MD101)+1,$G$4:$EH$8,ME$14,0)*$D101,IF($C101=ME$17,$G$7*$D101,""))</f>
        <v>6191.0284620502789</v>
      </c>
      <c r="MF101" s="34">
        <f>IF(ME101&lt;&gt;"",HLOOKUP(COUNT($IN101:ME101)+1,$G$4:$EH$8,MF$14,0)*$D101,IF($C101=MF$17,$G$7*$D101,""))</f>
        <v>5881.4770389477608</v>
      </c>
      <c r="MG101" s="34">
        <f>IF(MF101&lt;&gt;"",HLOOKUP(COUNT($IN101:MF101)+1,$G$4:$EH$8,MG$14,0)*$D101,IF($C101=MG$17,$G$7*$D101,""))</f>
        <v>6469.6247428425395</v>
      </c>
      <c r="MH101" s="34">
        <f>IF(MG101&lt;&gt;"",HLOOKUP(COUNT($IN101:MG101)+1,$G$4:$EH$8,MH$14,0)*$D101,IF($C101=MH$17,$G$7*$D101,""))</f>
        <v>7116.5872171267965</v>
      </c>
      <c r="MI101" s="34">
        <f>IF(MH101&lt;&gt;"",HLOOKUP(COUNT($IN101:MH101)+1,$G$4:$EH$8,MI$14,0)*$D101,IF($C101=MI$17,$G$7*$D101,""))</f>
        <v>7828.2459388394727</v>
      </c>
      <c r="MJ101" s="34">
        <f>IF(MI101&lt;&gt;"",HLOOKUP(COUNT($IN101:MI101)+1,$G$4:$EH$8,MJ$14,0)*$D101,IF($C101=MJ$17,$G$7*$D101,""))</f>
        <v>8611.0705327234209</v>
      </c>
      <c r="MK101" s="34">
        <f>IF(MJ101&lt;&gt;"",HLOOKUP(COUNT($IN101:MJ101)+1,$G$4:$EH$8,MK$14,0)*$D101,IF($C101=MK$17,$G$7*$D101,""))</f>
        <v>8180.517006087246</v>
      </c>
      <c r="ML101" s="34">
        <f>IF(MK101&lt;&gt;"",HLOOKUP(COUNT($IN101:MK101)+1,$G$4:$EH$8,ML$14,0)*$D101,IF($C101=ML$17,$G$7*$D101,""))</f>
        <v>7771.4911557828855</v>
      </c>
      <c r="MM101" s="34">
        <f>IF(ML101&lt;&gt;"",HLOOKUP(COUNT($IN101:ML101)+1,$G$4:$EH$8,MM$14,0)*$D101,IF($C101=MM$17,$G$7*$D101,""))</f>
        <v>8315.4955366876875</v>
      </c>
      <c r="MN101" s="34">
        <f>IF(MM101&lt;&gt;"",HLOOKUP(COUNT($IN101:MM101)+1,$G$4:$EH$8,MN$14,0)*$D101,IF($C101=MN$17,$G$7*$D101,""))</f>
        <v>8897.5802242558239</v>
      </c>
      <c r="MO101" s="34">
        <f>IF(MN101&lt;&gt;"",HLOOKUP(COUNT($IN101:MN101)+1,$G$4:$EH$8,MO$14,0)*$D101,IF($C101=MO$17,$G$7*$D101,""))</f>
        <v>9520.4108399537326</v>
      </c>
      <c r="MP101" s="34">
        <f>IF(MO101&lt;&gt;"",HLOOKUP(COUNT($IN101:MO101)+1,$G$4:$EH$8,MP$14,0)*$D101,IF($C101=MP$17,$G$7*$D101,""))</f>
        <v>10472.451923949104</v>
      </c>
      <c r="MQ101" s="34">
        <f>IF(MP101&lt;&gt;"",HLOOKUP(COUNT($IN101:MP101)+1,$G$4:$EH$8,MQ$14,0)*$D101,IF($C101=MQ$17,$G$7*$D101,""))</f>
        <v>8901.5841353567412</v>
      </c>
      <c r="MR101" s="34">
        <f>IF(MQ101&lt;&gt;"",HLOOKUP(COUNT($IN101:MQ101)+1,$G$4:$EH$8,MR$14,0)*$D101,IF($C101=MR$17,$G$7*$D101,""))</f>
        <v>8456.5049285889054</v>
      </c>
      <c r="MS101" s="34">
        <f>IF(MR101&lt;&gt;"",HLOOKUP(COUNT($IN101:MR101)+1,$G$4:$EH$8,MS$14,0)*$D101,IF($C101=MS$17,$G$7*$D101,""))</f>
        <v>8879.3301750183509</v>
      </c>
      <c r="MT101" s="34">
        <f>IF(MS101&lt;&gt;"",HLOOKUP(COUNT($IN101:MS101)+1,$G$4:$EH$8,MT$14,0)*$D101,IF($C101=MT$17,$G$7*$D101,""))</f>
        <v>9323.2966837692693</v>
      </c>
      <c r="MU101" s="34">
        <f>IF(MT101&lt;&gt;"",HLOOKUP(COUNT($IN101:MT101)+1,$G$4:$EH$8,MU$14,0)*$D101,IF($C101=MU$17,$G$7*$D101,""))</f>
        <v>9789.4615179577268</v>
      </c>
      <c r="MV101" s="34">
        <f>IF(MU101&lt;&gt;"",HLOOKUP(COUNT($IN101:MU101)+1,$G$4:$EH$8,MV$14,0)*$D101,IF($C101=MV$17,$G$7*$D101,""))</f>
        <v>10474.723824214771</v>
      </c>
      <c r="MW101" s="34">
        <f>IF(MV101&lt;&gt;"",HLOOKUP(COUNT($IN101:MV101)+1,$G$4:$EH$8,MW$14,0)*$D101,IF($C101=MW$17,$G$7*$D101,""))</f>
        <v>9427.2514417932944</v>
      </c>
      <c r="MX101" s="34">
        <f>IF(MW101&lt;&gt;"",HLOOKUP(COUNT($IN101:MW101)+1,$G$4:$EH$8,MX$14,0)*$D101,IF($C101=MX$17,$G$7*$D101,""))</f>
        <v>8484.5262976139675</v>
      </c>
      <c r="MY101" s="34">
        <f>IF(MX101&lt;&gt;"",HLOOKUP(COUNT($IN101:MX101)+1,$G$4:$EH$8,MY$14,0)*$D101,IF($C101=MY$17,$G$7*$D101,""))</f>
        <v>9078.4431384469426</v>
      </c>
      <c r="MZ101" s="34">
        <f>IF(MY101&lt;&gt;"",HLOOKUP(COUNT($IN101:MY101)+1,$G$4:$EH$8,MZ$14,0)*$D101,IF($C101=MZ$17,$G$7*$D101,""))</f>
        <v>9713.934158138225</v>
      </c>
      <c r="NA101" s="34">
        <f>IF(MZ101&lt;&gt;"",HLOOKUP(COUNT($IN101:MZ101)+1,$G$4:$EH$8,NA$14,0)*$D101,IF($C101=NA$17,$G$7*$D101,""))</f>
        <v>10393.909549207907</v>
      </c>
      <c r="NB101" s="34">
        <f>IF(NA101&lt;&gt;"",HLOOKUP(COUNT($IN101:NA101)+1,$G$4:$EH$8,NB$14,0)*$D101,IF($C101=NB$17,$G$7*$D101,""))</f>
        <v>11225.422313144538</v>
      </c>
      <c r="NC101" s="34">
        <f>IF(NB101&lt;&gt;"",HLOOKUP(COUNT($IN101:NB101)+1,$G$4:$EH$8,NC$14,0)*$D101,IF($C101=NC$17,$G$7*$D101,""))</f>
        <v>9653.8631893043039</v>
      </c>
      <c r="ND101" s="34">
        <f>IF(NC101&lt;&gt;"",HLOOKUP(COUNT($IN101:NC101)+1,$G$4:$EH$8,ND$14,0)*$D101,IF($C101=ND$17,$G$7*$D101,""))</f>
        <v>9171.1700298390861</v>
      </c>
      <c r="NF101" s="34" t="str">
        <f>IF(NE101&lt;&gt;"",HLOOKUP(COUNT($NE101:NE101)+1,$G$4:$EH$8,NF$14,0)*$D101,IF($C101=NF$17,$G$8*$D101,""))</f>
        <v/>
      </c>
      <c r="NG101" s="34" t="str">
        <f>IF(NF101&lt;&gt;"",HLOOKUP(COUNT($NE101:NF101)+1,$G$4:$EH$8,NG$14,0)*$D101,IF($C101=NG$17,$G$8*$D101,""))</f>
        <v/>
      </c>
      <c r="NH101" s="34" t="str">
        <f>IF(NG101&lt;&gt;"",HLOOKUP(COUNT($NE101:NG101)+1,$G$4:$EH$8,NH$14,0)*$D101,IF($C101=NH$17,$G$8*$D101,""))</f>
        <v/>
      </c>
      <c r="NI101" s="34" t="str">
        <f>IF(NH101&lt;&gt;"",HLOOKUP(COUNT($NE101:NH101)+1,$G$4:$EH$8,NI$14,0)*$D101,IF($C101=NI$17,$G$8*$D101,""))</f>
        <v/>
      </c>
      <c r="NJ101" s="34" t="str">
        <f>IF(NI101&lt;&gt;"",HLOOKUP(COUNT($NE101:NI101)+1,$G$4:$EH$8,NJ$14,0)*$D101,IF($C101=NJ$17,$G$8*$D101,""))</f>
        <v/>
      </c>
      <c r="NK101" s="34" t="str">
        <f>IF(NJ101&lt;&gt;"",HLOOKUP(COUNT($NE101:NJ101)+1,$G$4:$EH$8,NK$14,0)*$D101,IF($C101=NK$17,$G$8*$D101,""))</f>
        <v/>
      </c>
      <c r="NL101" s="34" t="str">
        <f>IF(NK101&lt;&gt;"",HLOOKUP(COUNT($NE101:NK101)+1,$G$4:$EH$8,NL$14,0)*$D101,IF($C101=NL$17,$G$8*$D101,""))</f>
        <v/>
      </c>
      <c r="NM101" s="34" t="str">
        <f>IF(NL101&lt;&gt;"",HLOOKUP(COUNT($NE101:NL101)+1,$G$4:$EH$8,NM$14,0)*$D101,IF($C101=NM$17,$G$8*$D101,""))</f>
        <v/>
      </c>
      <c r="NN101" s="34" t="str">
        <f>IF(NM101&lt;&gt;"",HLOOKUP(COUNT($NE101:NM101)+1,$G$4:$EH$8,NN$14,0)*$D101,IF($C101=NN$17,$G$8*$D101,""))</f>
        <v/>
      </c>
      <c r="NO101" s="34" t="str">
        <f>IF(NN101&lt;&gt;"",HLOOKUP(COUNT($NE101:NN101)+1,$G$4:$EH$8,NO$14,0)*$D101,IF($C101=NO$17,$G$8*$D101,""))</f>
        <v/>
      </c>
      <c r="NP101" s="34" t="str">
        <f>IF(NO101&lt;&gt;"",HLOOKUP(COUNT($NE101:NO101)+1,$G$4:$EH$8,NP$14,0)*$D101,IF($C101=NP$17,$G$8*$D101,""))</f>
        <v/>
      </c>
      <c r="NQ101" s="34" t="str">
        <f>IF(NP101&lt;&gt;"",HLOOKUP(COUNT($NE101:NP101)+1,$G$4:$EH$8,NQ$14,0)*$D101,IF($C101=NQ$17,$G$8*$D101,""))</f>
        <v/>
      </c>
      <c r="NR101" s="34" t="str">
        <f>IF(NQ101&lt;&gt;"",HLOOKUP(COUNT($NE101:NQ101)+1,$G$4:$EH$8,NR$14,0)*$D101,IF($C101=NR$17,$G$8*$D101,""))</f>
        <v/>
      </c>
      <c r="NS101" s="34" t="str">
        <f>IF(NR101&lt;&gt;"",HLOOKUP(COUNT($NE101:NR101)+1,$G$4:$EH$8,NS$14,0)*$D101,IF($C101=NS$17,$G$8*$D101,""))</f>
        <v/>
      </c>
      <c r="NT101" s="34" t="str">
        <f>IF(NS101&lt;&gt;"",HLOOKUP(COUNT($NE101:NS101)+1,$G$4:$EH$8,NT$14,0)*$D101,IF($C101=NT$17,$G$8*$D101,""))</f>
        <v/>
      </c>
      <c r="NU101" s="34" t="str">
        <f>IF(NT101&lt;&gt;"",HLOOKUP(COUNT($NE101:NT101)+1,$G$4:$EH$8,NU$14,0)*$D101,IF($C101=NU$17,$G$8*$D101,""))</f>
        <v/>
      </c>
      <c r="NV101" s="34" t="str">
        <f>IF(NU101&lt;&gt;"",HLOOKUP(COUNT($NE101:NU101)+1,$G$4:$EH$8,NV$14,0)*$D101,IF($C101=NV$17,$G$8*$D101,""))</f>
        <v/>
      </c>
      <c r="NW101" s="34" t="str">
        <f>IF(NV101&lt;&gt;"",HLOOKUP(COUNT($NE101:NV101)+1,$G$4:$EH$8,NW$14,0)*$D101,IF($C101=NW$17,$G$8*$D101,""))</f>
        <v/>
      </c>
      <c r="NX101" s="34" t="str">
        <f>IF(NW101&lt;&gt;"",HLOOKUP(COUNT($NE101:NW101)+1,$G$4:$EH$8,NX$14,0)*$D101,IF($C101=NX$17,$G$8*$D101,""))</f>
        <v/>
      </c>
      <c r="NY101" s="34" t="str">
        <f>IF(NX101&lt;&gt;"",HLOOKUP(COUNT($NE101:NX101)+1,$G$4:$EH$8,NY$14,0)*$D101,IF($C101=NY$17,$G$8*$D101,""))</f>
        <v/>
      </c>
      <c r="NZ101" s="34" t="str">
        <f>IF(NY101&lt;&gt;"",HLOOKUP(COUNT($NE101:NY101)+1,$G$4:$EH$8,NZ$14,0)*$D101,IF($C101=NZ$17,$G$8*$D101,""))</f>
        <v/>
      </c>
      <c r="OA101" s="34" t="str">
        <f>IF(NZ101&lt;&gt;"",HLOOKUP(COUNT($NE101:NZ101)+1,$G$4:$EH$8,OA$14,0)*$D101,IF($C101=OA$17,$G$8*$D101,""))</f>
        <v/>
      </c>
      <c r="OB101" s="34" t="str">
        <f>IF(OA101&lt;&gt;"",HLOOKUP(COUNT($NE101:OA101)+1,$G$4:$EH$8,OB$14,0)*$D101,IF($C101=OB$17,$G$8*$D101,""))</f>
        <v/>
      </c>
      <c r="OC101" s="34" t="str">
        <f>IF(OB101&lt;&gt;"",HLOOKUP(COUNT($NE101:OB101)+1,$G$4:$EH$8,OC$14,0)*$D101,IF($C101=OC$17,$G$8*$D101,""))</f>
        <v/>
      </c>
      <c r="OD101" s="34" t="str">
        <f>IF(OC101&lt;&gt;"",HLOOKUP(COUNT($NE101:OC101)+1,$G$4:$EH$8,OD$14,0)*$D101,IF($C101=OD$17,$G$8*$D101,""))</f>
        <v/>
      </c>
      <c r="OE101" s="34" t="str">
        <f>IF(OD101&lt;&gt;"",HLOOKUP(COUNT($NE101:OD101)+1,$G$4:$EH$8,OE$14,0)*$D101,IF($C101=OE$17,$G$8*$D101,""))</f>
        <v/>
      </c>
      <c r="OF101" s="34" t="str">
        <f>IF(OE101&lt;&gt;"",HLOOKUP(COUNT($NE101:OE101)+1,$G$4:$EH$8,OF$14,0)*$D101,IF($C101=OF$17,$G$8*$D101,""))</f>
        <v/>
      </c>
      <c r="OG101" s="34" t="str">
        <f>IF(OF101&lt;&gt;"",HLOOKUP(COUNT($NE101:OF101)+1,$G$4:$EH$8,OG$14,0)*$D101,IF($C101=OG$17,$G$8*$D101,""))</f>
        <v/>
      </c>
      <c r="OH101" s="34" t="str">
        <f>IF(OG101&lt;&gt;"",HLOOKUP(COUNT($NE101:OG101)+1,$G$4:$EH$8,OH$14,0)*$D101,IF($C101=OH$17,$G$8*$D101,""))</f>
        <v/>
      </c>
      <c r="OI101" s="34" t="str">
        <f>IF(OH101&lt;&gt;"",HLOOKUP(COUNT($NE101:OH101)+1,$G$4:$EH$8,OI$14,0)*$D101,IF($C101=OI$17,$G$8*$D101,""))</f>
        <v/>
      </c>
      <c r="OJ101" s="34" t="str">
        <f>IF(OI101&lt;&gt;"",HLOOKUP(COUNT($NE101:OI101)+1,$G$4:$EH$8,OJ$14,0)*$D101,IF($C101=OJ$17,$G$8*$D101,""))</f>
        <v/>
      </c>
      <c r="OK101" s="34" t="str">
        <f>IF(OJ101&lt;&gt;"",HLOOKUP(COUNT($NE101:OJ101)+1,$G$4:$EH$8,OK$14,0)*$D101,IF($C101=OK$17,$G$8*$D101,""))</f>
        <v/>
      </c>
      <c r="OL101" s="34" t="str">
        <f>IF(OK101&lt;&gt;"",HLOOKUP(COUNT($NE101:OK101)+1,$G$4:$EH$8,OL$14,0)*$D101,IF($C101=OL$17,$G$8*$D101,""))</f>
        <v/>
      </c>
      <c r="OM101" s="34" t="str">
        <f>IF(OL101&lt;&gt;"",HLOOKUP(COUNT($NE101:OL101)+1,$G$4:$EH$8,OM$14,0)*$D101,IF($C101=OM$17,$G$8*$D101,""))</f>
        <v/>
      </c>
      <c r="ON101" s="34" t="str">
        <f>IF(OM101&lt;&gt;"",HLOOKUP(COUNT($NE101:OM101)+1,$G$4:$EH$8,ON$14,0)*$D101,IF($C101=ON$17,$G$8*$D101,""))</f>
        <v/>
      </c>
      <c r="OO101" s="34" t="str">
        <f>IF(ON101&lt;&gt;"",HLOOKUP(COUNT($NE101:ON101)+1,$G$4:$EH$8,OO$14,0)*$D101,IF($C101=OO$17,$G$8*$D101,""))</f>
        <v/>
      </c>
      <c r="OP101" s="34" t="str">
        <f>IF(OO101&lt;&gt;"",HLOOKUP(COUNT($NE101:OO101)+1,$G$4:$EH$8,OP$14,0)*$D101,IF($C101=OP$17,$G$8*$D101,""))</f>
        <v/>
      </c>
      <c r="OQ101" s="34" t="str">
        <f>IF(OP101&lt;&gt;"",HLOOKUP(COUNT($NE101:OP101)+1,$G$4:$EH$8,OQ$14,0)*$D101,IF($C101=OQ$17,$G$8*$D101,""))</f>
        <v/>
      </c>
      <c r="OR101" s="34" t="str">
        <f>IF(OQ101&lt;&gt;"",HLOOKUP(COUNT($NE101:OQ101)+1,$G$4:$EH$8,OR$14,0)*$D101,IF($C101=OR$17,$G$8*$D101,""))</f>
        <v/>
      </c>
      <c r="OS101" s="34" t="str">
        <f>IF(OR101&lt;&gt;"",HLOOKUP(COUNT($NE101:OR101)+1,$G$4:$EH$8,OS$14,0)*$D101,IF($C101=OS$17,$G$8*$D101,""))</f>
        <v/>
      </c>
      <c r="OT101" s="34" t="str">
        <f>IF(OS101&lt;&gt;"",HLOOKUP(COUNT($NE101:OS101)+1,$G$4:$EH$8,OT$14,0)*$D101,IF($C101=OT$17,$G$8*$D101,""))</f>
        <v/>
      </c>
      <c r="OU101" s="34" t="str">
        <f>IF(OT101&lt;&gt;"",HLOOKUP(COUNT($NE101:OT101)+1,$G$4:$EH$8,OU$14,0)*$D101,IF($C101=OU$17,$G$8*$D101,""))</f>
        <v/>
      </c>
      <c r="OV101" s="34" t="str">
        <f>IF(OU101&lt;&gt;"",HLOOKUP(COUNT($NE101:OU101)+1,$G$4:$EH$8,OV$14,0)*$D101,IF($C101=OV$17,$G$8*$D101,""))</f>
        <v/>
      </c>
      <c r="OW101" s="34" t="str">
        <f>IF(OV101&lt;&gt;"",HLOOKUP(COUNT($NE101:OV101)+1,$G$4:$EH$8,OW$14,0)*$D101,IF($C101=OW$17,$G$8*$D101,""))</f>
        <v/>
      </c>
      <c r="OX101" s="34" t="str">
        <f>IF(OW101&lt;&gt;"",HLOOKUP(COUNT($NE101:OW101)+1,$G$4:$EH$8,OX$14,0)*$D101,IF($C101=OX$17,$G$8*$D101,""))</f>
        <v/>
      </c>
      <c r="OY101" s="34" t="str">
        <f>IF(OX101&lt;&gt;"",HLOOKUP(COUNT($NE101:OX101)+1,$G$4:$EH$8,OY$14,0)*$D101,IF($C101=OY$17,$G$8*$D101,""))</f>
        <v/>
      </c>
      <c r="OZ101" s="34" t="str">
        <f>IF(OY101&lt;&gt;"",HLOOKUP(COUNT($NE101:OY101)+1,$G$4:$EH$8,OZ$14,0)*$D101,IF($C101=OZ$17,$G$8*$D101,""))</f>
        <v/>
      </c>
      <c r="PA101" s="34" t="str">
        <f>IF(OZ101&lt;&gt;"",HLOOKUP(COUNT($NE101:OZ101)+1,$G$4:$EH$8,PA$14,0)*$D101,IF($C101=PA$17,$G$8*$D101,""))</f>
        <v/>
      </c>
      <c r="PB101" s="34" t="str">
        <f>IF(PA101&lt;&gt;"",HLOOKUP(COUNT($NE101:PA101)+1,$G$4:$EH$8,PB$14,0)*$D101,IF($C101=PB$17,$G$8*$D101,""))</f>
        <v/>
      </c>
      <c r="PC101" s="34" t="str">
        <f>IF(PB101&lt;&gt;"",HLOOKUP(COUNT($NE101:PB101)+1,$G$4:$EH$8,PC$14,0)*$D101,IF($C101=PC$17,$G$8*$D101,""))</f>
        <v/>
      </c>
      <c r="PD101" s="34" t="str">
        <f>IF(PC101&lt;&gt;"",HLOOKUP(COUNT($NE101:PC101)+1,$G$4:$EH$8,PD$14,0)*$D101,IF($C101=PD$17,$G$8*$D101,""))</f>
        <v/>
      </c>
      <c r="PE101" s="34" t="str">
        <f>IF(PD101&lt;&gt;"",HLOOKUP(COUNT($NE101:PD101)+1,$G$4:$EH$8,PE$14,0)*$D101,IF($C101=PE$17,$G$8*$D101,""))</f>
        <v/>
      </c>
      <c r="PF101" s="34" t="str">
        <f>IF(PE101&lt;&gt;"",HLOOKUP(COUNT($NE101:PE101)+1,$G$4:$EH$8,PF$14,0)*$D101,IF($C101=PF$17,$G$8*$D101,""))</f>
        <v/>
      </c>
      <c r="PG101" s="34" t="str">
        <f>IF(PF101&lt;&gt;"",HLOOKUP(COUNT($NE101:PF101)+1,$G$4:$EH$8,PG$14,0)*$D101,IF($C101=PG$17,$G$8*$D101,""))</f>
        <v/>
      </c>
      <c r="PH101" s="34" t="str">
        <f>IF(PG101&lt;&gt;"",HLOOKUP(COUNT($NE101:PG101)+1,$G$4:$EH$8,PH$14,0)*$D101,IF($C101=PH$17,$G$8*$D101,""))</f>
        <v/>
      </c>
      <c r="PI101" s="34" t="str">
        <f>IF(PH101&lt;&gt;"",HLOOKUP(COUNT($NE101:PH101)+1,$G$4:$EH$8,PI$14,0)*$D101,IF($C101=PI$17,$G$8*$D101,""))</f>
        <v/>
      </c>
      <c r="PJ101" s="34" t="str">
        <f>IF(PI101&lt;&gt;"",HLOOKUP(COUNT($NE101:PI101)+1,$G$4:$EH$8,PJ$14,0)*$D101,IF($C101=PJ$17,$G$8*$D101,""))</f>
        <v/>
      </c>
      <c r="PK101" s="34" t="str">
        <f>IF(PJ101&lt;&gt;"",HLOOKUP(COUNT($NE101:PJ101)+1,$G$4:$EH$8,PK$14,0)*$D101,IF($C101=PK$17,$G$8*$D101,""))</f>
        <v/>
      </c>
      <c r="PL101" s="34" t="str">
        <f>IF(PK101&lt;&gt;"",HLOOKUP(COUNT($NE101:PK101)+1,$G$4:$EH$8,PL$14,0)*$D101,IF($C101=PL$17,$G$8*$D101,""))</f>
        <v/>
      </c>
      <c r="PM101" s="34" t="str">
        <f>IF(PL101&lt;&gt;"",HLOOKUP(COUNT($NE101:PL101)+1,$G$4:$EH$8,PM$14,0)*$D101,IF($C101=PM$17,$G$8*$D101,""))</f>
        <v/>
      </c>
      <c r="PN101" s="34" t="str">
        <f>IF(PM101&lt;&gt;"",HLOOKUP(COUNT($NE101:PM101)+1,$G$4:$EH$8,PN$14,0)*$D101,IF($C101=PN$17,$G$8*$D101,""))</f>
        <v/>
      </c>
      <c r="PO101" s="34" t="str">
        <f>IF(PN101&lt;&gt;"",HLOOKUP(COUNT($NE101:PN101)+1,$G$4:$EH$8,PO$14,0)*$D101,IF($C101=PO$17,$G$8*$D101,""))</f>
        <v/>
      </c>
      <c r="PP101" s="34" t="str">
        <f>IF(PO101&lt;&gt;"",HLOOKUP(COUNT($NE101:PO101)+1,$G$4:$EH$8,PP$14,0)*$D101,IF($C101=PP$17,$G$8*$D101,""))</f>
        <v/>
      </c>
      <c r="PQ101" s="34" t="str">
        <f>IF(PP101&lt;&gt;"",HLOOKUP(COUNT($NE101:PP101)+1,$G$4:$EH$8,PQ$14,0)*$D101,IF($C101=PQ$17,$G$8*$D101,""))</f>
        <v/>
      </c>
      <c r="PR101" s="34" t="str">
        <f>IF(PQ101&lt;&gt;"",HLOOKUP(COUNT($NE101:PQ101)+1,$G$4:$EH$8,PR$14,0)*$D101,IF($C101=PR$17,$G$8*$D101,""))</f>
        <v/>
      </c>
      <c r="PS101" s="34" t="str">
        <f>IF(PR101&lt;&gt;"",HLOOKUP(COUNT($NE101:PR101)+1,$G$4:$EH$8,PS$14,0)*$D101,IF($C101=PS$17,$G$8*$D101,""))</f>
        <v/>
      </c>
      <c r="PT101" s="34" t="str">
        <f>IF(PS101&lt;&gt;"",HLOOKUP(COUNT($NE101:PS101)+1,$G$4:$EH$8,PT$14,0)*$D101,IF($C101=PT$17,$G$8*$D101,""))</f>
        <v/>
      </c>
      <c r="PU101" s="34" t="str">
        <f>IF(PT101&lt;&gt;"",HLOOKUP(COUNT($NE101:PT101)+1,$G$4:$EH$8,PU$14,0)*$D101,IF($C101=PU$17,$G$8*$D101,""))</f>
        <v/>
      </c>
      <c r="PV101" s="34" t="str">
        <f>IF(PU101&lt;&gt;"",HLOOKUP(COUNT($NE101:PU101)+1,$G$4:$EH$8,PV$14,0)*$D101,IF($C101=PV$17,$G$8*$D101,""))</f>
        <v/>
      </c>
      <c r="PW101" s="34" t="str">
        <f>IF(PV101&lt;&gt;"",HLOOKUP(COUNT($NE101:PV101)+1,$G$4:$EH$8,PW$14,0)*$D101,IF($C101=PW$17,$G$8*$D101,""))</f>
        <v/>
      </c>
      <c r="PX101" s="34" t="str">
        <f>IF(PW101&lt;&gt;"",HLOOKUP(COUNT($NE101:PW101)+1,$G$4:$EH$8,PX$14,0)*$D101,IF($C101=PX$17,$G$8*$D101,""))</f>
        <v/>
      </c>
      <c r="PY101" s="34" t="str">
        <f>IF(PX101&lt;&gt;"",HLOOKUP(COUNT($NE101:PX101)+1,$G$4:$EH$8,PY$14,0)*$D101,IF($C101=PY$17,$G$8*$D101,""))</f>
        <v/>
      </c>
      <c r="PZ101" s="34" t="str">
        <f>IF(PY101&lt;&gt;"",HLOOKUP(COUNT($NE101:PY101)+1,$G$4:$EH$8,PZ$14,0)*$D101,IF($C101=PZ$17,$G$8*$D101,""))</f>
        <v/>
      </c>
      <c r="QA101" s="34" t="str">
        <f>IF(PZ101&lt;&gt;"",HLOOKUP(COUNT($NE101:PZ101)+1,$G$4:$EH$8,QA$14,0)*$D101,IF($C101=QA$17,$G$8*$D101,""))</f>
        <v/>
      </c>
      <c r="QB101" s="34" t="str">
        <f>IF(QA101&lt;&gt;"",HLOOKUP(COUNT($NE101:QA101)+1,$G$4:$EH$8,QB$14,0)*$D101,IF($C101=QB$17,$G$8*$D101,""))</f>
        <v/>
      </c>
      <c r="QC101" s="34" t="str">
        <f>IF(QB101&lt;&gt;"",HLOOKUP(COUNT($NE101:QB101)+1,$G$4:$EH$8,QC$14,0)*$D101,IF($C101=QC$17,$G$8*$D101,""))</f>
        <v/>
      </c>
      <c r="QD101" s="34" t="str">
        <f>IF(QC101&lt;&gt;"",HLOOKUP(COUNT($NE101:QC101)+1,$G$4:$EH$8,QD$14,0)*$D101,IF($C101=QD$17,$G$8*$D101,""))</f>
        <v/>
      </c>
      <c r="QE101" s="34" t="str">
        <f>IF(QD101&lt;&gt;"",HLOOKUP(COUNT($NE101:QD101)+1,$G$4:$EH$8,QE$14,0)*$D101,IF($C101=QE$17,$G$8*$D101,""))</f>
        <v/>
      </c>
      <c r="QF101" s="34" t="str">
        <f>IF(QE101&lt;&gt;"",HLOOKUP(COUNT($NE101:QE101)+1,$G$4:$EH$8,QF$14,0)*$D101,IF($C101=QF$17,$G$8*$D101,""))</f>
        <v/>
      </c>
      <c r="QG101" s="34" t="str">
        <f>IF(QF101&lt;&gt;"",HLOOKUP(COUNT($NE101:QF101)+1,$G$4:$EH$8,QG$14,0)*$D101,IF($C101=QG$17,$G$8*$D101,""))</f>
        <v/>
      </c>
      <c r="QH101" s="34" t="str">
        <f>IF(QG101&lt;&gt;"",HLOOKUP(COUNT($NE101:QG101)+1,$G$4:$EH$8,QH$14,0)*$D101,IF($C101=QH$17,$G$8*$D101,""))</f>
        <v/>
      </c>
      <c r="QI101" s="34" t="str">
        <f>IF(QH101&lt;&gt;"",HLOOKUP(COUNT($NE101:QH101)+1,$G$4:$EH$8,QI$14,0)*$D101,IF($C101=QI$17,$G$8*$D101,""))</f>
        <v/>
      </c>
      <c r="QJ101" s="34">
        <f>IF(QI101&lt;&gt;"",HLOOKUP(COUNT($NE101:QI101)+1,$G$4:$EH$8,QJ$14,0)*$D101,IF($C101=QJ$17,$G$8*$D101,""))</f>
        <v>175000</v>
      </c>
      <c r="QK101" s="34">
        <f>IF(QJ101&lt;&gt;"",HLOOKUP(COUNT($NE101:QJ101)+1,$G$4:$EH$8,QK$14,0)*$D101,IF($C101=QK$17,$G$8*$D101,""))</f>
        <v>0</v>
      </c>
      <c r="QL101" s="34">
        <f>IF(QK101&lt;&gt;"",HLOOKUP(COUNT($NE101:QK101)+1,$G$4:$EH$8,QL$14,0)*$D101,IF($C101=QL$17,$G$8*$D101,""))</f>
        <v>0</v>
      </c>
      <c r="QM101" s="34">
        <f>IF(QL101&lt;&gt;"",HLOOKUP(COUNT($NE101:QL101)+1,$G$4:$EH$8,QM$14,0)*$D101,IF($C101=QM$17,$G$8*$D101,""))</f>
        <v>0</v>
      </c>
      <c r="QN101" s="34">
        <f>IF(QM101&lt;&gt;"",HLOOKUP(COUNT($NE101:QM101)+1,$G$4:$EH$8,QN$14,0)*$D101,IF($C101=QN$17,$G$8*$D101,""))</f>
        <v>0</v>
      </c>
      <c r="QO101" s="34">
        <f>IF(QN101&lt;&gt;"",HLOOKUP(COUNT($NE101:QN101)+1,$G$4:$EH$8,QO$14,0)*$D101,IF($C101=QO$17,$G$8*$D101,""))</f>
        <v>0</v>
      </c>
      <c r="QP101" s="34">
        <f>IF(QO101&lt;&gt;"",HLOOKUP(COUNT($NE101:QO101)+1,$G$4:$EH$8,QP$14,0)*$D101,IF($C101=QP$17,$G$8*$D101,""))</f>
        <v>0</v>
      </c>
      <c r="QQ101" s="34">
        <f>IF(QP101&lt;&gt;"",HLOOKUP(COUNT($NE101:QP101)+1,$G$4:$EH$8,QQ$14,0)*$D101,IF($C101=QQ$17,$G$8*$D101,""))</f>
        <v>0</v>
      </c>
      <c r="QR101" s="34">
        <f>IF(QQ101&lt;&gt;"",HLOOKUP(COUNT($NE101:QQ101)+1,$G$4:$EH$8,QR$14,0)*$D101,IF($C101=QR$17,$G$8*$D101,""))</f>
        <v>0</v>
      </c>
      <c r="QS101" s="34">
        <f>IF(QR101&lt;&gt;"",HLOOKUP(COUNT($NE101:QR101)+1,$G$4:$EH$8,QS$14,0)*$D101,IF($C101=QS$17,$G$8*$D101,""))</f>
        <v>0</v>
      </c>
      <c r="QT101" s="34">
        <f>IF(QS101&lt;&gt;"",HLOOKUP(COUNT($NE101:QS101)+1,$G$4:$EH$8,QT$14,0)*$D101,IF($C101=QT$17,$G$8*$D101,""))</f>
        <v>0</v>
      </c>
      <c r="QU101" s="34">
        <f>IF(QT101&lt;&gt;"",HLOOKUP(COUNT($NE101:QT101)+1,$G$4:$EH$8,QU$14,0)*$D101,IF($C101=QU$17,$G$8*$D101,""))</f>
        <v>0</v>
      </c>
      <c r="QV101" s="34">
        <f>IF(QU101&lt;&gt;"",HLOOKUP(COUNT($NE101:QU101)+1,$G$4:$EH$8,QV$14,0)*$D101,IF($C101=QV$17,$G$8*$D101,""))</f>
        <v>0</v>
      </c>
      <c r="QW101" s="34">
        <f>IF(QV101&lt;&gt;"",HLOOKUP(COUNT($NE101:QV101)+1,$G$4:$EH$8,QW$14,0)*$D101,IF($C101=QW$17,$G$8*$D101,""))</f>
        <v>0</v>
      </c>
      <c r="QX101" s="34">
        <f>IF(QW101&lt;&gt;"",HLOOKUP(COUNT($NE101:QW101)+1,$G$4:$EH$8,QX$14,0)*$D101,IF($C101=QX$17,$G$8*$D101,""))</f>
        <v>0</v>
      </c>
      <c r="QY101" s="34">
        <f>IF(QX101&lt;&gt;"",HLOOKUP(COUNT($NE101:QX101)+1,$G$4:$EH$8,QY$14,0)*$D101,IF($C101=QY$17,$G$8*$D101,""))</f>
        <v>0</v>
      </c>
      <c r="QZ101" s="34">
        <f>IF(QY101&lt;&gt;"",HLOOKUP(COUNT($NE101:QY101)+1,$G$4:$EH$8,QZ$14,0)*$D101,IF($C101=QZ$17,$G$8*$D101,""))</f>
        <v>0</v>
      </c>
      <c r="RA101" s="34">
        <f>IF(QZ101&lt;&gt;"",HLOOKUP(COUNT($NE101:QZ101)+1,$G$4:$EH$8,RA$14,0)*$D101,IF($C101=RA$17,$G$8*$D101,""))</f>
        <v>0</v>
      </c>
      <c r="RB101" s="34">
        <f>IF(RA101&lt;&gt;"",HLOOKUP(COUNT($NE101:RA101)+1,$G$4:$EH$8,RB$14,0)*$D101,IF($C101=RB$17,$G$8*$D101,""))</f>
        <v>0</v>
      </c>
      <c r="RC101" s="34">
        <f>IF(RB101&lt;&gt;"",HLOOKUP(COUNT($NE101:RB101)+1,$G$4:$EH$8,RC$14,0)*$D101,IF($C101=RC$17,$G$8*$D101,""))</f>
        <v>0</v>
      </c>
      <c r="RD101" s="34">
        <f>IF(RC101&lt;&gt;"",HLOOKUP(COUNT($NE101:RC101)+1,$G$4:$EH$8,RD$14,0)*$D101,IF($C101=RD$17,$G$8*$D101,""))</f>
        <v>0</v>
      </c>
      <c r="RE101" s="34">
        <f>IF(RD101&lt;&gt;"",HLOOKUP(COUNT($NE101:RD101)+1,$G$4:$EH$8,RE$14,0)*$D101,IF($C101=RE$17,$G$8*$D101,""))</f>
        <v>0</v>
      </c>
      <c r="RF101" s="34">
        <f>IF(RE101&lt;&gt;"",HLOOKUP(COUNT($NE101:RE101)+1,$G$4:$EH$8,RF$14,0)*$D101,IF($C101=RF$17,$G$8*$D101,""))</f>
        <v>0</v>
      </c>
      <c r="RG101" s="34">
        <f>IF(RF101&lt;&gt;"",HLOOKUP(COUNT($NE101:RF101)+1,$G$4:$EH$8,RG$14,0)*$D101,IF($C101=RG$17,$G$8*$D101,""))</f>
        <v>0</v>
      </c>
      <c r="RH101" s="34">
        <f>IF(RG101&lt;&gt;"",HLOOKUP(COUNT($NE101:RG101)+1,$G$4:$EH$8,RH$14,0)*$D101,IF($C101=RH$17,$G$8*$D101,""))</f>
        <v>0</v>
      </c>
      <c r="RI101" s="34">
        <f>IF(RH101&lt;&gt;"",HLOOKUP(COUNT($NE101:RH101)+1,$G$4:$EH$8,RI$14,0)*$D101,IF($C101=RI$17,$G$8*$D101,""))</f>
        <v>0</v>
      </c>
      <c r="RJ101" s="34">
        <f>IF(RI101&lt;&gt;"",HLOOKUP(COUNT($NE101:RI101)+1,$G$4:$EH$8,RJ$14,0)*$D101,IF($C101=RJ$17,$G$8*$D101,""))</f>
        <v>0</v>
      </c>
      <c r="RK101" s="34">
        <f>IF(RJ101&lt;&gt;"",HLOOKUP(COUNT($NE101:RJ101)+1,$G$4:$EH$8,RK$14,0)*$D101,IF($C101=RK$17,$G$8*$D101,""))</f>
        <v>0</v>
      </c>
      <c r="RL101" s="34">
        <f>IF(RK101&lt;&gt;"",HLOOKUP(COUNT($NE101:RK101)+1,$G$4:$EH$8,RL$14,0)*$D101,IF($C101=RL$17,$G$8*$D101,""))</f>
        <v>0</v>
      </c>
      <c r="RM101" s="34">
        <f>IF(RL101&lt;&gt;"",HLOOKUP(COUNT($NE101:RL101)+1,$G$4:$EH$8,RM$14,0)*$D101,IF($C101=RM$17,$G$8*$D101,""))</f>
        <v>0</v>
      </c>
      <c r="RN101" s="34">
        <f>IF(RM101&lt;&gt;"",HLOOKUP(COUNT($NE101:RM101)+1,$G$4:$EH$8,RN$14,0)*$D101,IF($C101=RN$17,$G$8*$D101,""))</f>
        <v>0</v>
      </c>
      <c r="RO101" s="34">
        <f>IF(RN101&lt;&gt;"",HLOOKUP(COUNT($NE101:RN101)+1,$G$4:$EH$8,RO$14,0)*$D101,IF($C101=RO$17,$G$8*$D101,""))</f>
        <v>0</v>
      </c>
      <c r="RP101" s="34">
        <f>IF(RO101&lt;&gt;"",HLOOKUP(COUNT($NE101:RO101)+1,$G$4:$EH$8,RP$14,0)*$D101,IF($C101=RP$17,$G$8*$D101,""))</f>
        <v>0</v>
      </c>
      <c r="RQ101" s="34">
        <f>IF(RP101&lt;&gt;"",HLOOKUP(COUNT($NE101:RP101)+1,$G$4:$EH$8,RQ$14,0)*$D101,IF($C101=RQ$17,$G$8*$D101,""))</f>
        <v>0</v>
      </c>
      <c r="RR101" s="34">
        <f>IF(RQ101&lt;&gt;"",HLOOKUP(COUNT($NE101:RQ101)+1,$G$4:$EH$8,RR$14,0)*$D101,IF($C101=RR$17,$G$8*$D101,""))</f>
        <v>0</v>
      </c>
      <c r="RS101" s="34">
        <f>IF(RR101&lt;&gt;"",HLOOKUP(COUNT($NE101:RR101)+1,$G$4:$EH$8,RS$14,0)*$D101,IF($C101=RS$17,$G$8*$D101,""))</f>
        <v>0</v>
      </c>
      <c r="RT101" s="34">
        <f>IF(RS101&lt;&gt;"",HLOOKUP(COUNT($NE101:RS101)+1,$G$4:$EH$8,RT$14,0)*$D101,IF($C101=RT$17,$G$8*$D101,""))</f>
        <v>0</v>
      </c>
      <c r="RU101" s="34">
        <f>IF(RT101&lt;&gt;"",HLOOKUP(COUNT($NE101:RT101)+1,$G$4:$EH$8,RU$14,0)*$D101,IF($C101=RU$17,$G$8*$D101,""))</f>
        <v>0</v>
      </c>
      <c r="RW101" s="34" t="str">
        <f>IF(RV101&lt;&gt;"",HLOOKUP(COUNT($RV101:RV101)+1,$G$4:$EH$9,RW$14,0)*$D101,IF($C101=RW$17,$G$9*$D101,""))</f>
        <v/>
      </c>
      <c r="RX101" s="34" t="str">
        <f>IF(RW101&lt;&gt;"",HLOOKUP(COUNT($RV101:RW101)+1,$G$4:$EH$9,RX$14,0)*$D101,IF($C101=RX$17,$G$9*$D101,""))</f>
        <v/>
      </c>
      <c r="RY101" s="34" t="str">
        <f>IF(RX101&lt;&gt;"",HLOOKUP(COUNT($RV101:RX101)+1,$G$4:$EH$9,RY$14,0)*$D101,IF($C101=RY$17,$G$9*$D101,""))</f>
        <v/>
      </c>
      <c r="RZ101" s="34" t="str">
        <f>IF(RY101&lt;&gt;"",HLOOKUP(COUNT($RV101:RY101)+1,$G$4:$EH$9,RZ$14,0)*$D101,IF($C101=RZ$17,$G$9*$D101,""))</f>
        <v/>
      </c>
      <c r="SA101" s="34" t="str">
        <f>IF(RZ101&lt;&gt;"",HLOOKUP(COUNT($RV101:RZ101)+1,$G$4:$EH$9,SA$14,0)*$D101,IF($C101=SA$17,$G$9*$D101,""))</f>
        <v/>
      </c>
      <c r="SB101" s="34" t="str">
        <f>IF(SA101&lt;&gt;"",HLOOKUP(COUNT($RV101:SA101)+1,$G$4:$EH$9,SB$14,0)*$D101,IF($C101=SB$17,$G$9*$D101,""))</f>
        <v/>
      </c>
      <c r="SC101" s="34" t="str">
        <f>IF(SB101&lt;&gt;"",HLOOKUP(COUNT($RV101:SB101)+1,$G$4:$EH$9,SC$14,0)*$D101,IF($C101=SC$17,$G$9*$D101,""))</f>
        <v/>
      </c>
      <c r="SD101" s="34" t="str">
        <f>IF(SC101&lt;&gt;"",HLOOKUP(COUNT($RV101:SC101)+1,$G$4:$EH$9,SD$14,0)*$D101,IF($C101=SD$17,$G$9*$D101,""))</f>
        <v/>
      </c>
      <c r="SE101" s="34" t="str">
        <f>IF(SD101&lt;&gt;"",HLOOKUP(COUNT($RV101:SD101)+1,$G$4:$EH$9,SE$14,0)*$D101,IF($C101=SE$17,$G$9*$D101,""))</f>
        <v/>
      </c>
      <c r="SF101" s="34" t="str">
        <f>IF(SE101&lt;&gt;"",HLOOKUP(COUNT($RV101:SE101)+1,$G$4:$EH$9,SF$14,0)*$D101,IF($C101=SF$17,$G$9*$D101,""))</f>
        <v/>
      </c>
      <c r="SG101" s="34" t="str">
        <f>IF(SF101&lt;&gt;"",HLOOKUP(COUNT($RV101:SF101)+1,$G$4:$EH$9,SG$14,0)*$D101,IF($C101=SG$17,$G$9*$D101,""))</f>
        <v/>
      </c>
      <c r="SH101" s="34" t="str">
        <f>IF(SG101&lt;&gt;"",HLOOKUP(COUNT($RV101:SG101)+1,$G$4:$EH$9,SH$14,0)*$D101,IF($C101=SH$17,$G$9*$D101,""))</f>
        <v/>
      </c>
      <c r="SI101" s="34" t="str">
        <f>IF(SH101&lt;&gt;"",HLOOKUP(COUNT($RV101:SH101)+1,$G$4:$EH$9,SI$14,0)*$D101,IF($C101=SI$17,$G$9*$D101,""))</f>
        <v/>
      </c>
      <c r="SJ101" s="34" t="str">
        <f>IF(SI101&lt;&gt;"",HLOOKUP(COUNT($RV101:SI101)+1,$G$4:$EH$9,SJ$14,0)*$D101,IF($C101=SJ$17,$G$9*$D101,""))</f>
        <v/>
      </c>
      <c r="SK101" s="34" t="str">
        <f>IF(SJ101&lt;&gt;"",HLOOKUP(COUNT($RV101:SJ101)+1,$G$4:$EH$9,SK$14,0)*$D101,IF($C101=SK$17,$G$9*$D101,""))</f>
        <v/>
      </c>
      <c r="SL101" s="34" t="str">
        <f>IF(SK101&lt;&gt;"",HLOOKUP(COUNT($RV101:SK101)+1,$G$4:$EH$9,SL$14,0)*$D101,IF($C101=SL$17,$G$9*$D101,""))</f>
        <v/>
      </c>
      <c r="SM101" s="34" t="str">
        <f>IF(SL101&lt;&gt;"",HLOOKUP(COUNT($RV101:SL101)+1,$G$4:$EH$9,SM$14,0)*$D101,IF($C101=SM$17,$G$9*$D101,""))</f>
        <v/>
      </c>
      <c r="SN101" s="34" t="str">
        <f>IF(SM101&lt;&gt;"",HLOOKUP(COUNT($RV101:SM101)+1,$G$4:$EH$9,SN$14,0)*$D101,IF($C101=SN$17,$G$9*$D101,""))</f>
        <v/>
      </c>
      <c r="SO101" s="34" t="str">
        <f>IF(SN101&lt;&gt;"",HLOOKUP(COUNT($RV101:SN101)+1,$G$4:$EH$9,SO$14,0)*$D101,IF($C101=SO$17,$G$9*$D101,""))</f>
        <v/>
      </c>
      <c r="SP101" s="34" t="str">
        <f>IF(SO101&lt;&gt;"",HLOOKUP(COUNT($RV101:SO101)+1,$G$4:$EH$9,SP$14,0)*$D101,IF($C101=SP$17,$G$9*$D101,""))</f>
        <v/>
      </c>
      <c r="SQ101" s="34" t="str">
        <f>IF(SP101&lt;&gt;"",HLOOKUP(COUNT($RV101:SP101)+1,$G$4:$EH$9,SQ$14,0)*$D101,IF($C101=SQ$17,$G$9*$D101,""))</f>
        <v/>
      </c>
      <c r="SR101" s="34" t="str">
        <f>IF(SQ101&lt;&gt;"",HLOOKUP(COUNT($RV101:SQ101)+1,$G$4:$EH$9,SR$14,0)*$D101,IF($C101=SR$17,$G$9*$D101,""))</f>
        <v/>
      </c>
      <c r="SS101" s="34" t="str">
        <f>IF(SR101&lt;&gt;"",HLOOKUP(COUNT($RV101:SR101)+1,$G$4:$EH$9,SS$14,0)*$D101,IF($C101=SS$17,$G$9*$D101,""))</f>
        <v/>
      </c>
      <c r="ST101" s="34" t="str">
        <f>IF(SS101&lt;&gt;"",HLOOKUP(COUNT($RV101:SS101)+1,$G$4:$EH$9,ST$14,0)*$D101,IF($C101=ST$17,$G$9*$D101,""))</f>
        <v/>
      </c>
      <c r="SU101" s="34" t="str">
        <f>IF(ST101&lt;&gt;"",HLOOKUP(COUNT($RV101:ST101)+1,$G$4:$EH$9,SU$14,0)*$D101,IF($C101=SU$17,$G$9*$D101,""))</f>
        <v/>
      </c>
      <c r="SV101" s="34" t="str">
        <f>IF(SU101&lt;&gt;"",HLOOKUP(COUNT($RV101:SU101)+1,$G$4:$EH$9,SV$14,0)*$D101,IF($C101=SV$17,$G$9*$D101,""))</f>
        <v/>
      </c>
      <c r="SW101" s="34" t="str">
        <f>IF(SV101&lt;&gt;"",HLOOKUP(COUNT($RV101:SV101)+1,$G$4:$EH$9,SW$14,0)*$D101,IF($C101=SW$17,$G$9*$D101,""))</f>
        <v/>
      </c>
      <c r="SX101" s="34" t="str">
        <f>IF(SW101&lt;&gt;"",HLOOKUP(COUNT($RV101:SW101)+1,$G$4:$EH$9,SX$14,0)*$D101,IF($C101=SX$17,$G$9*$D101,""))</f>
        <v/>
      </c>
      <c r="SY101" s="34" t="str">
        <f>IF(SX101&lt;&gt;"",HLOOKUP(COUNT($RV101:SX101)+1,$G$4:$EH$9,SY$14,0)*$D101,IF($C101=SY$17,$G$9*$D101,""))</f>
        <v/>
      </c>
      <c r="SZ101" s="34" t="str">
        <f>IF(SY101&lt;&gt;"",HLOOKUP(COUNT($RV101:SY101)+1,$G$4:$EH$9,SZ$14,0)*$D101,IF($C101=SZ$17,$G$9*$D101,""))</f>
        <v/>
      </c>
      <c r="TA101" s="34" t="str">
        <f>IF(SZ101&lt;&gt;"",HLOOKUP(COUNT($RV101:SZ101)+1,$G$4:$EH$9,TA$14,0)*$D101,IF($C101=TA$17,$G$9*$D101,""))</f>
        <v/>
      </c>
      <c r="TB101" s="34" t="str">
        <f>IF(TA101&lt;&gt;"",HLOOKUP(COUNT($RV101:TA101)+1,$G$4:$EH$9,TB$14,0)*$D101,IF($C101=TB$17,$G$9*$D101,""))</f>
        <v/>
      </c>
      <c r="TC101" s="34" t="str">
        <f>IF(TB101&lt;&gt;"",HLOOKUP(COUNT($RV101:TB101)+1,$G$4:$EH$9,TC$14,0)*$D101,IF($C101=TC$17,$G$9*$D101,""))</f>
        <v/>
      </c>
      <c r="TD101" s="34" t="str">
        <f>IF(TC101&lt;&gt;"",HLOOKUP(COUNT($RV101:TC101)+1,$G$4:$EH$9,TD$14,0)*$D101,IF($C101=TD$17,$G$9*$D101,""))</f>
        <v/>
      </c>
      <c r="TE101" s="34" t="str">
        <f>IF(TD101&lt;&gt;"",HLOOKUP(COUNT($RV101:TD101)+1,$G$4:$EH$9,TE$14,0)*$D101,IF($C101=TE$17,$G$9*$D101,""))</f>
        <v/>
      </c>
      <c r="TF101" s="34" t="str">
        <f>IF(TE101&lt;&gt;"",HLOOKUP(COUNT($RV101:TE101)+1,$G$4:$EH$9,TF$14,0)*$D101,IF($C101=TF$17,$G$9*$D101,""))</f>
        <v/>
      </c>
      <c r="TG101" s="34" t="str">
        <f>IF(TF101&lt;&gt;"",HLOOKUP(COUNT($RV101:TF101)+1,$G$4:$EH$9,TG$14,0)*$D101,IF($C101=TG$17,$G$9*$D101,""))</f>
        <v/>
      </c>
      <c r="TH101" s="34" t="str">
        <f>IF(TG101&lt;&gt;"",HLOOKUP(COUNT($RV101:TG101)+1,$G$4:$EH$9,TH$14,0)*$D101,IF($C101=TH$17,$G$9*$D101,""))</f>
        <v/>
      </c>
      <c r="TI101" s="34" t="str">
        <f>IF(TH101&lt;&gt;"",HLOOKUP(COUNT($RV101:TH101)+1,$G$4:$EH$9,TI$14,0)*$D101,IF($C101=TI$17,$G$9*$D101,""))</f>
        <v/>
      </c>
      <c r="TJ101" s="34" t="str">
        <f>IF(TI101&lt;&gt;"",HLOOKUP(COUNT($RV101:TI101)+1,$G$4:$EH$9,TJ$14,0)*$D101,IF($C101=TJ$17,$G$9*$D101,""))</f>
        <v/>
      </c>
      <c r="TK101" s="34" t="str">
        <f>IF(TJ101&lt;&gt;"",HLOOKUP(COUNT($RV101:TJ101)+1,$G$4:$EH$9,TK$14,0)*$D101,IF($C101=TK$17,$G$9*$D101,""))</f>
        <v/>
      </c>
      <c r="TL101" s="34" t="str">
        <f>IF(TK101&lt;&gt;"",HLOOKUP(COUNT($RV101:TK101)+1,$G$4:$EH$9,TL$14,0)*$D101,IF($C101=TL$17,$G$9*$D101,""))</f>
        <v/>
      </c>
      <c r="TM101" s="34" t="str">
        <f>IF(TL101&lt;&gt;"",HLOOKUP(COUNT($RV101:TL101)+1,$G$4:$EH$9,TM$14,0)*$D101,IF($C101=TM$17,$G$9*$D101,""))</f>
        <v/>
      </c>
      <c r="TN101" s="34" t="str">
        <f>IF(TM101&lt;&gt;"",HLOOKUP(COUNT($RV101:TM101)+1,$G$4:$EH$9,TN$14,0)*$D101,IF($C101=TN$17,$G$9*$D101,""))</f>
        <v/>
      </c>
      <c r="TO101" s="34" t="str">
        <f>IF(TN101&lt;&gt;"",HLOOKUP(COUNT($RV101:TN101)+1,$G$4:$EH$9,TO$14,0)*$D101,IF($C101=TO$17,$G$9*$D101,""))</f>
        <v/>
      </c>
      <c r="TP101" s="34" t="str">
        <f>IF(TO101&lt;&gt;"",HLOOKUP(COUNT($RV101:TO101)+1,$G$4:$EH$9,TP$14,0)*$D101,IF($C101=TP$17,$G$9*$D101,""))</f>
        <v/>
      </c>
      <c r="TQ101" s="34" t="str">
        <f>IF(TP101&lt;&gt;"",HLOOKUP(COUNT($RV101:TP101)+1,$G$4:$EH$9,TQ$14,0)*$D101,IF($C101=TQ$17,$G$9*$D101,""))</f>
        <v/>
      </c>
      <c r="TR101" s="34" t="str">
        <f>IF(TQ101&lt;&gt;"",HLOOKUP(COUNT($RV101:TQ101)+1,$G$4:$EH$9,TR$14,0)*$D101,IF($C101=TR$17,$G$9*$D101,""))</f>
        <v/>
      </c>
      <c r="TS101" s="34" t="str">
        <f>IF(TR101&lt;&gt;"",HLOOKUP(COUNT($RV101:TR101)+1,$G$4:$EH$9,TS$14,0)*$D101,IF($C101=TS$17,$G$9*$D101,""))</f>
        <v/>
      </c>
      <c r="TT101" s="34" t="str">
        <f>IF(TS101&lt;&gt;"",HLOOKUP(COUNT($RV101:TS101)+1,$G$4:$EH$9,TT$14,0)*$D101,IF($C101=TT$17,$G$9*$D101,""))</f>
        <v/>
      </c>
      <c r="TU101" s="34" t="str">
        <f>IF(TT101&lt;&gt;"",HLOOKUP(COUNT($RV101:TT101)+1,$G$4:$EH$9,TU$14,0)*$D101,IF($C101=TU$17,$G$9*$D101,""))</f>
        <v/>
      </c>
      <c r="TV101" s="34" t="str">
        <f>IF(TU101&lt;&gt;"",HLOOKUP(COUNT($RV101:TU101)+1,$G$4:$EH$9,TV$14,0)*$D101,IF($C101=TV$17,$G$9*$D101,""))</f>
        <v/>
      </c>
      <c r="TW101" s="34" t="str">
        <f>IF(TV101&lt;&gt;"",HLOOKUP(COUNT($RV101:TV101)+1,$G$4:$EH$9,TW$14,0)*$D101,IF($C101=TW$17,$G$9*$D101,""))</f>
        <v/>
      </c>
      <c r="TX101" s="34" t="str">
        <f>IF(TW101&lt;&gt;"",HLOOKUP(COUNT($RV101:TW101)+1,$G$4:$EH$9,TX$14,0)*$D101,IF($C101=TX$17,$G$9*$D101,""))</f>
        <v/>
      </c>
      <c r="TY101" s="34" t="str">
        <f>IF(TX101&lt;&gt;"",HLOOKUP(COUNT($RV101:TX101)+1,$G$4:$EH$9,TY$14,0)*$D101,IF($C101=TY$17,$G$9*$D101,""))</f>
        <v/>
      </c>
      <c r="TZ101" s="34" t="str">
        <f>IF(TY101&lt;&gt;"",HLOOKUP(COUNT($RV101:TY101)+1,$G$4:$EH$9,TZ$14,0)*$D101,IF($C101=TZ$17,$G$9*$D101,""))</f>
        <v/>
      </c>
      <c r="UA101" s="34" t="str">
        <f>IF(TZ101&lt;&gt;"",HLOOKUP(COUNT($RV101:TZ101)+1,$G$4:$EH$9,UA$14,0)*$D101,IF($C101=UA$17,$G$9*$D101,""))</f>
        <v/>
      </c>
      <c r="UB101" s="34" t="str">
        <f>IF(UA101&lt;&gt;"",HLOOKUP(COUNT($RV101:UA101)+1,$G$4:$EH$9,UB$14,0)*$D101,IF($C101=UB$17,$G$9*$D101,""))</f>
        <v/>
      </c>
      <c r="UC101" s="34" t="str">
        <f>IF(UB101&lt;&gt;"",HLOOKUP(COUNT($RV101:UB101)+1,$G$4:$EH$9,UC$14,0)*$D101,IF($C101=UC$17,$G$9*$D101,""))</f>
        <v/>
      </c>
      <c r="UD101" s="34" t="str">
        <f>IF(UC101&lt;&gt;"",HLOOKUP(COUNT($RV101:UC101)+1,$G$4:$EH$9,UD$14,0)*$D101,IF($C101=UD$17,$G$9*$D101,""))</f>
        <v/>
      </c>
      <c r="UE101" s="34" t="str">
        <f>IF(UD101&lt;&gt;"",HLOOKUP(COUNT($RV101:UD101)+1,$G$4:$EH$9,UE$14,0)*$D101,IF($C101=UE$17,$G$9*$D101,""))</f>
        <v/>
      </c>
      <c r="UF101" s="34" t="str">
        <f>IF(UE101&lt;&gt;"",HLOOKUP(COUNT($RV101:UE101)+1,$G$4:$EH$9,UF$14,0)*$D101,IF($C101=UF$17,$G$9*$D101,""))</f>
        <v/>
      </c>
      <c r="UG101" s="34" t="str">
        <f>IF(UF101&lt;&gt;"",HLOOKUP(COUNT($RV101:UF101)+1,$G$4:$EH$9,UG$14,0)*$D101,IF($C101=UG$17,$G$9*$D101,""))</f>
        <v/>
      </c>
      <c r="UH101" s="34" t="str">
        <f>IF(UG101&lt;&gt;"",HLOOKUP(COUNT($RV101:UG101)+1,$G$4:$EH$9,UH$14,0)*$D101,IF($C101=UH$17,$G$9*$D101,""))</f>
        <v/>
      </c>
      <c r="UI101" s="34" t="str">
        <f>IF(UH101&lt;&gt;"",HLOOKUP(COUNT($RV101:UH101)+1,$G$4:$EH$9,UI$14,0)*$D101,IF($C101=UI$17,$G$9*$D101,""))</f>
        <v/>
      </c>
      <c r="UJ101" s="34" t="str">
        <f>IF(UI101&lt;&gt;"",HLOOKUP(COUNT($RV101:UI101)+1,$G$4:$EH$9,UJ$14,0)*$D101,IF($C101=UJ$17,$G$9*$D101,""))</f>
        <v/>
      </c>
      <c r="UK101" s="34" t="str">
        <f>IF(UJ101&lt;&gt;"",HLOOKUP(COUNT($RV101:UJ101)+1,$G$4:$EH$9,UK$14,0)*$D101,IF($C101=UK$17,$G$9*$D101,""))</f>
        <v/>
      </c>
      <c r="UL101" s="34" t="str">
        <f>IF(UK101&lt;&gt;"",HLOOKUP(COUNT($RV101:UK101)+1,$G$4:$EH$9,UL$14,0)*$D101,IF($C101=UL$17,$G$9*$D101,""))</f>
        <v/>
      </c>
      <c r="UM101" s="34" t="str">
        <f>IF(UL101&lt;&gt;"",HLOOKUP(COUNT($RV101:UL101)+1,$G$4:$EH$9,UM$14,0)*$D101,IF($C101=UM$17,$G$9*$D101,""))</f>
        <v/>
      </c>
      <c r="UN101" s="34" t="str">
        <f>IF(UM101&lt;&gt;"",HLOOKUP(COUNT($RV101:UM101)+1,$G$4:$EH$9,UN$14,0)*$D101,IF($C101=UN$17,$G$9*$D101,""))</f>
        <v/>
      </c>
      <c r="UO101" s="34" t="str">
        <f>IF(UN101&lt;&gt;"",HLOOKUP(COUNT($RV101:UN101)+1,$G$4:$EH$9,UO$14,0)*$D101,IF($C101=UO$17,$G$9*$D101,""))</f>
        <v/>
      </c>
      <c r="UP101" s="34" t="str">
        <f>IF(UO101&lt;&gt;"",HLOOKUP(COUNT($RV101:UO101)+1,$G$4:$EH$9,UP$14,0)*$D101,IF($C101=UP$17,$G$9*$D101,""))</f>
        <v/>
      </c>
      <c r="UQ101" s="34" t="str">
        <f>IF(UP101&lt;&gt;"",HLOOKUP(COUNT($RV101:UP101)+1,$G$4:$EH$9,UQ$14,0)*$D101,IF($C101=UQ$17,$G$9*$D101,""))</f>
        <v/>
      </c>
      <c r="UR101" s="34" t="str">
        <f>IF(UQ101&lt;&gt;"",HLOOKUP(COUNT($RV101:UQ101)+1,$G$4:$EH$9,UR$14,0)*$D101,IF($C101=UR$17,$G$9*$D101,""))</f>
        <v/>
      </c>
      <c r="US101" s="34" t="str">
        <f>IF(UR101&lt;&gt;"",HLOOKUP(COUNT($RV101:UR101)+1,$G$4:$EH$9,US$14,0)*$D101,IF($C101=US$17,$G$9*$D101,""))</f>
        <v/>
      </c>
      <c r="UT101" s="34" t="str">
        <f>IF(US101&lt;&gt;"",HLOOKUP(COUNT($RV101:US101)+1,$G$4:$EH$9,UT$14,0)*$D101,IF($C101=UT$17,$G$9*$D101,""))</f>
        <v/>
      </c>
      <c r="UU101" s="34" t="str">
        <f>IF(UT101&lt;&gt;"",HLOOKUP(COUNT($RV101:UT101)+1,$G$4:$EH$9,UU$14,0)*$D101,IF($C101=UU$17,$G$9*$D101,""))</f>
        <v/>
      </c>
      <c r="UV101" s="34" t="str">
        <f>IF(UU101&lt;&gt;"",HLOOKUP(COUNT($RV101:UU101)+1,$G$4:$EH$9,UV$14,0)*$D101,IF($C101=UV$17,$G$9*$D101,""))</f>
        <v/>
      </c>
      <c r="UW101" s="34" t="str">
        <f>IF(UV101&lt;&gt;"",HLOOKUP(COUNT($RV101:UV101)+1,$G$4:$EH$9,UW$14,0)*$D101,IF($C101=UW$17,$G$9*$D101,""))</f>
        <v/>
      </c>
      <c r="UX101" s="34" t="str">
        <f>IF(UW101&lt;&gt;"",HLOOKUP(COUNT($RV101:UW101)+1,$G$4:$EH$9,UX$14,0)*$D101,IF($C101=UX$17,$G$9*$D101,""))</f>
        <v/>
      </c>
      <c r="UY101" s="34" t="str">
        <f>IF(UX101&lt;&gt;"",HLOOKUP(COUNT($RV101:UX101)+1,$G$4:$EH$9,UY$14,0)*$D101,IF($C101=UY$17,$G$9*$D101,""))</f>
        <v/>
      </c>
      <c r="UZ101" s="34" t="str">
        <f>IF(UY101&lt;&gt;"",HLOOKUP(COUNT($RV101:UY101)+1,$G$4:$EH$9,UZ$14,0)*$D101,IF($C101=UZ$17,$G$9*$D101,""))</f>
        <v/>
      </c>
      <c r="VA101" s="34">
        <f>IF(UZ101&lt;&gt;"",HLOOKUP(COUNT($RV101:UZ101)+1,$G$4:$EH$9,VA$14,0)*$D101,IF($C101=VA$17,$G$9*$D101,""))</f>
        <v>14500</v>
      </c>
      <c r="VB101" s="34">
        <f>IF(VA101&lt;&gt;"",HLOOKUP(COUNT($RV101:VA101)+1,$G$4:$EH$9,VB$14,0)*$D101,IF($C101=VB$17,$G$9*$D101,""))</f>
        <v>0</v>
      </c>
      <c r="VC101" s="34">
        <f>IF(VB101&lt;&gt;"",HLOOKUP(COUNT($RV101:VB101)+1,$G$4:$EH$9,VC$14,0)*$D101,IF($C101=VC$17,$G$9*$D101,""))</f>
        <v>0</v>
      </c>
      <c r="VD101" s="34">
        <f>IF(VC101&lt;&gt;"",HLOOKUP(COUNT($RV101:VC101)+1,$G$4:$EH$9,VD$14,0)*$D101,IF($C101=VD$17,$G$9*$D101,""))</f>
        <v>0</v>
      </c>
      <c r="VE101" s="34">
        <f>IF(VD101&lt;&gt;"",HLOOKUP(COUNT($RV101:VD101)+1,$G$4:$EH$9,VE$14,0)*$D101,IF($C101=VE$17,$G$9*$D101,""))</f>
        <v>0</v>
      </c>
      <c r="VF101" s="34">
        <f>IF(VE101&lt;&gt;"",HLOOKUP(COUNT($RV101:VE101)+1,$G$4:$EH$9,VF$14,0)*$D101,IF($C101=VF$17,$G$9*$D101,""))</f>
        <v>0</v>
      </c>
      <c r="VG101" s="34">
        <f>IF(VF101&lt;&gt;"",HLOOKUP(COUNT($RV101:VF101)+1,$G$4:$EH$9,VG$14,0)*$D101,IF($C101=VG$17,$G$9*$D101,""))</f>
        <v>0</v>
      </c>
      <c r="VH101" s="34">
        <f>IF(VG101&lt;&gt;"",HLOOKUP(COUNT($RV101:VG101)+1,$G$4:$EH$9,VH$14,0)*$D101,IF($C101=VH$17,$G$9*$D101,""))</f>
        <v>0</v>
      </c>
      <c r="VI101" s="34">
        <f>IF(VH101&lt;&gt;"",HLOOKUP(COUNT($RV101:VH101)+1,$G$4:$EH$9,VI$14,0)*$D101,IF($C101=VI$17,$G$9*$D101,""))</f>
        <v>0</v>
      </c>
      <c r="VJ101" s="34">
        <f>IF(VI101&lt;&gt;"",HLOOKUP(COUNT($RV101:VI101)+1,$G$4:$EH$9,VJ$14,0)*$D101,IF($C101=VJ$17,$G$9*$D101,""))</f>
        <v>0</v>
      </c>
      <c r="VK101" s="34">
        <f>IF(VJ101&lt;&gt;"",HLOOKUP(COUNT($RV101:VJ101)+1,$G$4:$EH$9,VK$14,0)*$D101,IF($C101=VK$17,$G$9*$D101,""))</f>
        <v>0</v>
      </c>
      <c r="VL101" s="34">
        <f>IF(VK101&lt;&gt;"",HLOOKUP(COUNT($RV101:VK101)+1,$G$4:$EH$9,VL$14,0)*$D101,IF($C101=VL$17,$G$9*$D101,""))</f>
        <v>0</v>
      </c>
      <c r="VM101" s="34">
        <f>IF(VL101&lt;&gt;"",HLOOKUP(COUNT($RV101:VL101)+1,$G$4:$EH$9,VM$14,0)*$D101,IF($C101=VM$17,$G$9*$D101,""))</f>
        <v>0</v>
      </c>
      <c r="VN101" s="34">
        <f>IF(VM101&lt;&gt;"",HLOOKUP(COUNT($RV101:VM101)+1,$G$4:$EH$9,VN$14,0)*$D101,IF($C101=VN$17,$G$9*$D101,""))</f>
        <v>0</v>
      </c>
      <c r="VO101" s="34">
        <f>IF(VN101&lt;&gt;"",HLOOKUP(COUNT($RV101:VN101)+1,$G$4:$EH$9,VO$14,0)*$D101,IF($C101=VO$17,$G$9*$D101,""))</f>
        <v>0</v>
      </c>
      <c r="VP101" s="34">
        <f>IF(VO101&lt;&gt;"",HLOOKUP(COUNT($RV101:VO101)+1,$G$4:$EH$9,VP$14,0)*$D101,IF($C101=VP$17,$G$9*$D101,""))</f>
        <v>0</v>
      </c>
      <c r="VQ101" s="34">
        <f>IF(VP101&lt;&gt;"",HLOOKUP(COUNT($RV101:VP101)+1,$G$4:$EH$9,VQ$14,0)*$D101,IF($C101=VQ$17,$G$9*$D101,""))</f>
        <v>0</v>
      </c>
      <c r="VR101" s="34">
        <f>IF(VQ101&lt;&gt;"",HLOOKUP(COUNT($RV101:VQ101)+1,$G$4:$EH$9,VR$14,0)*$D101,IF($C101=VR$17,$G$9*$D101,""))</f>
        <v>0</v>
      </c>
      <c r="VS101" s="34">
        <f>IF(VR101&lt;&gt;"",HLOOKUP(COUNT($RV101:VR101)+1,$G$4:$EH$9,VS$14,0)*$D101,IF($C101=VS$17,$G$9*$D101,""))</f>
        <v>0</v>
      </c>
      <c r="VT101" s="34">
        <f>IF(VS101&lt;&gt;"",HLOOKUP(COUNT($RV101:VS101)+1,$G$4:$EH$9,VT$14,0)*$D101,IF($C101=VT$17,$G$9*$D101,""))</f>
        <v>0</v>
      </c>
      <c r="VU101" s="34">
        <f>IF(VT101&lt;&gt;"",HLOOKUP(COUNT($RV101:VT101)+1,$G$4:$EH$9,VU$14,0)*$D101,IF($C101=VU$17,$G$9*$D101,""))</f>
        <v>0</v>
      </c>
      <c r="VV101" s="34">
        <f>IF(VU101&lt;&gt;"",HLOOKUP(COUNT($RV101:VU101)+1,$G$4:$EH$9,VV$14,0)*$D101,IF($C101=VV$17,$G$9*$D101,""))</f>
        <v>0</v>
      </c>
      <c r="VW101" s="34">
        <f>IF(VV101&lt;&gt;"",HLOOKUP(COUNT($RV101:VV101)+1,$G$4:$EH$9,VW$14,0)*$D101,IF($C101=VW$17,$G$9*$D101,""))</f>
        <v>0</v>
      </c>
      <c r="VX101" s="34">
        <f>IF(VW101&lt;&gt;"",HLOOKUP(COUNT($RV101:VW101)+1,$G$4:$EH$9,VX$14,0)*$D101,IF($C101=VX$17,$G$9*$D101,""))</f>
        <v>0</v>
      </c>
      <c r="VY101" s="34">
        <f>IF(VX101&lt;&gt;"",HLOOKUP(COUNT($RV101:VX101)+1,$G$4:$EH$9,VY$14,0)*$D101,IF($C101=VY$17,$G$9*$D101,""))</f>
        <v>0</v>
      </c>
      <c r="VZ101" s="34">
        <f>IF(VY101&lt;&gt;"",HLOOKUP(COUNT($RV101:VY101)+1,$G$4:$EH$9,VZ$14,0)*$D101,IF($C101=VZ$17,$G$9*$D101,""))</f>
        <v>0</v>
      </c>
      <c r="WA101" s="34">
        <f>IF(VZ101&lt;&gt;"",HLOOKUP(COUNT($RV101:VZ101)+1,$G$4:$EH$9,WA$14,0)*$D101,IF($C101=WA$17,$G$9*$D101,""))</f>
        <v>0</v>
      </c>
      <c r="WB101" s="34">
        <f>IF(WA101&lt;&gt;"",HLOOKUP(COUNT($RV101:WA101)+1,$G$4:$EH$9,WB$14,0)*$D101,IF($C101=WB$17,$G$9*$D101,""))</f>
        <v>0</v>
      </c>
      <c r="WC101" s="34">
        <f>IF(WB101&lt;&gt;"",HLOOKUP(COUNT($RV101:WB101)+1,$G$4:$EH$9,WC$14,0)*$D101,IF($C101=WC$17,$G$9*$D101,""))</f>
        <v>0</v>
      </c>
      <c r="WD101" s="34">
        <f>IF(WC101&lt;&gt;"",HLOOKUP(COUNT($RV101:WC101)+1,$G$4:$EH$9,WD$14,0)*$D101,IF($C101=WD$17,$G$9*$D101,""))</f>
        <v>0</v>
      </c>
      <c r="WE101" s="34">
        <f>IF(WD101&lt;&gt;"",HLOOKUP(COUNT($RV101:WD101)+1,$G$4:$EH$9,WE$14,0)*$D101,IF($C101=WE$17,$G$9*$D101,""))</f>
        <v>0</v>
      </c>
      <c r="WF101" s="34">
        <f>IF(WE101&lt;&gt;"",HLOOKUP(COUNT($RV101:WE101)+1,$G$4:$EH$9,WF$14,0)*$D101,IF($C101=WF$17,$G$9*$D101,""))</f>
        <v>0</v>
      </c>
      <c r="WG101" s="34">
        <f>IF(WF101&lt;&gt;"",HLOOKUP(COUNT($RV101:WF101)+1,$G$4:$EH$9,WG$14,0)*$D101,IF($C101=WG$17,$G$9*$D101,""))</f>
        <v>0</v>
      </c>
      <c r="WH101" s="34">
        <f>IF(WG101&lt;&gt;"",HLOOKUP(COUNT($RV101:WG101)+1,$G$4:$EH$9,WH$14,0)*$D101,IF($C101=WH$17,$G$9*$D101,""))</f>
        <v>0</v>
      </c>
      <c r="WI101" s="34">
        <f>IF(WH101&lt;&gt;"",HLOOKUP(COUNT($RV101:WH101)+1,$G$4:$EH$9,WI$14,0)*$D101,IF($C101=WI$17,$G$9*$D101,""))</f>
        <v>0</v>
      </c>
      <c r="WJ101" s="34">
        <f>IF(WI101&lt;&gt;"",HLOOKUP(COUNT($RV101:WI101)+1,$G$4:$EH$9,WJ$14,0)*$D101,IF($C101=WJ$17,$G$9*$D101,""))</f>
        <v>0</v>
      </c>
      <c r="WK101" s="34">
        <f>IF(WJ101&lt;&gt;"",HLOOKUP(COUNT($RV101:WJ101)+1,$G$4:$EH$9,WK$14,0)*$D101,IF($C101=WK$17,$G$9*$D101,""))</f>
        <v>0</v>
      </c>
      <c r="WL101" s="34">
        <f>IF(WK101&lt;&gt;"",HLOOKUP(COUNT($RV101:WK101)+1,$G$4:$EH$9,WL$14,0)*$D101,IF($C101=WL$17,$G$9*$D101,""))</f>
        <v>0</v>
      </c>
    </row>
    <row r="102" spans="1:610" ht="15" x14ac:dyDescent="0.2">
      <c r="A102" s="25">
        <f t="shared" si="911"/>
        <v>12</v>
      </c>
      <c r="B102" s="1328" t="s">
        <v>88</v>
      </c>
      <c r="C102" s="62">
        <f t="shared" si="912"/>
        <v>84</v>
      </c>
      <c r="D102" s="30">
        <f>VLOOKUP(B102,Premissas!$R$8:$AD$18,(Histograma!A102+1),0)</f>
        <v>5</v>
      </c>
      <c r="E102" s="885">
        <f>Premissas!AF15+E90</f>
        <v>100</v>
      </c>
      <c r="G102" s="34" t="str">
        <f>IF(F102&lt;&gt;"",HLOOKUP(COUNT($F102:F102)+1,$G$4:$EH$8,G$14,0)*$D102,IF($C102=G$17,$G$5*$D102,""))</f>
        <v/>
      </c>
      <c r="H102" s="34" t="str">
        <f>IF(G102&lt;&gt;"",HLOOKUP(COUNT($F102:G102)+1,$G$4:$EH$8,H$14,0)*$D102,IF($C102=H$17,$G$5*$D102,""))</f>
        <v/>
      </c>
      <c r="I102" s="34" t="str">
        <f>IF(H102&lt;&gt;"",HLOOKUP(COUNT($F102:H102)+1,$G$4:$EH$8,I$14,0)*$D102,IF($C102=I$17,$G$5*$D102,""))</f>
        <v/>
      </c>
      <c r="J102" s="34" t="str">
        <f>IF(I102&lt;&gt;"",HLOOKUP(COUNT($F102:I102)+1,$G$4:$EH$8,J$14,0)*$D102,IF($C102=J$17,$G$5*$D102,""))</f>
        <v/>
      </c>
      <c r="K102" s="34" t="str">
        <f>IF(J102&lt;&gt;"",HLOOKUP(COUNT($F102:J102)+1,$G$4:$EH$8,K$14,0)*$D102,IF($C102=K$17,$G$5*$D102,""))</f>
        <v/>
      </c>
      <c r="L102" s="34" t="str">
        <f>IF(K102&lt;&gt;"",HLOOKUP(COUNT($F102:K102)+1,$G$4:$EH$8,L$14,0)*$D102,IF($C102=L$17,$G$5*$D102,""))</f>
        <v/>
      </c>
      <c r="M102" s="34" t="str">
        <f>IF(L102&lt;&gt;"",HLOOKUP(COUNT($F102:L102)+1,$G$4:$EH$8,M$14,0)*$D102,IF($C102=M$17,$G$5*$D102,""))</f>
        <v/>
      </c>
      <c r="N102" s="34" t="str">
        <f>IF(M102&lt;&gt;"",HLOOKUP(COUNT($F102:M102)+1,$G$4:$EH$8,N$14,0)*$D102,IF($C102=N$17,$G$5*$D102,""))</f>
        <v/>
      </c>
      <c r="O102" s="34" t="str">
        <f>IF(N102&lt;&gt;"",HLOOKUP(COUNT($F102:N102)+1,$G$4:$EH$8,O$14,0)*$D102,IF($C102=O$17,$G$5*$D102,""))</f>
        <v/>
      </c>
      <c r="P102" s="34" t="str">
        <f>IF(O102&lt;&gt;"",HLOOKUP(COUNT($F102:O102)+1,$G$4:$EH$8,P$14,0)*$D102,IF($C102=P$17,$G$5*$D102,""))</f>
        <v/>
      </c>
      <c r="Q102" s="34" t="str">
        <f>IF(P102&lt;&gt;"",HLOOKUP(COUNT($F102:P102)+1,$G$4:$EH$8,Q$14,0)*$D102,IF($C102=Q$17,$G$5*$D102,""))</f>
        <v/>
      </c>
      <c r="R102" s="34" t="str">
        <f>IF(Q102&lt;&gt;"",HLOOKUP(COUNT($F102:Q102)+1,$G$4:$EH$8,R$14,0)*$D102,IF($C102=R$17,$G$5*$D102,""))</f>
        <v/>
      </c>
      <c r="S102" s="34" t="str">
        <f>IF(R102&lt;&gt;"",HLOOKUP(COUNT($F102:R102)+1,$G$4:$EH$8,S$14,0)*$D102,IF($C102=S$17,$G$5*$D102,""))</f>
        <v/>
      </c>
      <c r="T102" s="34" t="str">
        <f>IF(S102&lt;&gt;"",HLOOKUP(COUNT($F102:S102)+1,$G$4:$EH$8,T$14,0)*$D102,IF($C102=T$17,$G$5*$D102,""))</f>
        <v/>
      </c>
      <c r="U102" s="34" t="str">
        <f>IF(T102&lt;&gt;"",HLOOKUP(COUNT($F102:T102)+1,$G$4:$EH$8,U$14,0)*$D102,IF($C102=U$17,$G$5*$D102,""))</f>
        <v/>
      </c>
      <c r="V102" s="34" t="str">
        <f>IF(U102&lt;&gt;"",HLOOKUP(COUNT($F102:U102)+1,$G$4:$EH$8,V$14,0)*$D102,IF($C102=V$17,$G$5*$D102,""))</f>
        <v/>
      </c>
      <c r="W102" s="34" t="str">
        <f>IF(V102&lt;&gt;"",HLOOKUP(COUNT($F102:V102)+1,$G$4:$EH$8,W$14,0)*$D102,IF($C102=W$17,$G$5*$D102,""))</f>
        <v/>
      </c>
      <c r="X102" s="34" t="str">
        <f>IF(W102&lt;&gt;"",HLOOKUP(COUNT($F102:W102)+1,$G$4:$EH$8,X$14,0)*$D102,IF($C102=X$17,$G$5*$D102,""))</f>
        <v/>
      </c>
      <c r="Y102" s="34" t="str">
        <f>IF(X102&lt;&gt;"",HLOOKUP(COUNT($F102:X102)+1,$G$4:$EH$8,Y$14,0)*$D102,IF($C102=Y$17,$G$5*$D102,""))</f>
        <v/>
      </c>
      <c r="Z102" s="34" t="str">
        <f>IF(Y102&lt;&gt;"",HLOOKUP(COUNT($F102:Y102)+1,$G$4:$EH$8,Z$14,0)*$D102,IF($C102=Z$17,$G$5*$D102,""))</f>
        <v/>
      </c>
      <c r="AA102" s="34" t="str">
        <f>IF(Z102&lt;&gt;"",HLOOKUP(COUNT($F102:Z102)+1,$G$4:$EH$8,AA$14,0)*$D102,IF($C102=AA$17,$G$5*$D102,""))</f>
        <v/>
      </c>
      <c r="AB102" s="34" t="str">
        <f>IF(AA102&lt;&gt;"",HLOOKUP(COUNT($F102:AA102)+1,$G$4:$EH$8,AB$14,0)*$D102,IF($C102=AB$17,$G$5*$D102,""))</f>
        <v/>
      </c>
      <c r="AC102" s="34" t="str">
        <f>IF(AB102&lt;&gt;"",HLOOKUP(COUNT($F102:AB102)+1,$G$4:$EH$8,AC$14,0)*$D102,IF($C102=AC$17,$G$5*$D102,""))</f>
        <v/>
      </c>
      <c r="AD102" s="34" t="str">
        <f>IF(AC102&lt;&gt;"",HLOOKUP(COUNT($F102:AC102)+1,$G$4:$EH$8,AD$14,0)*$D102,IF($C102=AD$17,$G$5*$D102,""))</f>
        <v/>
      </c>
      <c r="AE102" s="34" t="str">
        <f>IF(AD102&lt;&gt;"",HLOOKUP(COUNT($F102:AD102)+1,$G$4:$EH$8,AE$14,0)*$D102,IF($C102=AE$17,$G$5*$D102,""))</f>
        <v/>
      </c>
      <c r="AF102" s="34" t="str">
        <f>IF(AE102&lt;&gt;"",HLOOKUP(COUNT($F102:AE102)+1,$G$4:$EH$8,AF$14,0)*$D102,IF($C102=AF$17,$G$5*$D102,""))</f>
        <v/>
      </c>
      <c r="AG102" s="34" t="str">
        <f>IF(AF102&lt;&gt;"",HLOOKUP(COUNT($F102:AF102)+1,$G$4:$EH$8,AG$14,0)*$D102,IF($C102=AG$17,$G$5*$D102,""))</f>
        <v/>
      </c>
      <c r="AH102" s="34" t="str">
        <f>IF(AG102&lt;&gt;"",HLOOKUP(COUNT($F102:AG102)+1,$G$4:$EH$8,AH$14,0)*$D102,IF($C102=AH$17,$G$5*$D102,""))</f>
        <v/>
      </c>
      <c r="AI102" s="34" t="str">
        <f>IF(AH102&lt;&gt;"",HLOOKUP(COUNT($F102:AH102)+1,$G$4:$EH$8,AI$14,0)*$D102,IF($C102=AI$17,$G$5*$D102,""))</f>
        <v/>
      </c>
      <c r="AJ102" s="34" t="str">
        <f>IF(AI102&lt;&gt;"",HLOOKUP(COUNT($F102:AI102)+1,$G$4:$EH$8,AJ$14,0)*$D102,IF($C102=AJ$17,$G$5*$D102,""))</f>
        <v/>
      </c>
      <c r="AK102" s="34" t="str">
        <f>IF(AJ102&lt;&gt;"",HLOOKUP(COUNT($F102:AJ102)+1,$G$4:$EH$8,AK$14,0)*$D102,IF($C102=AK$17,$G$5*$D102,""))</f>
        <v/>
      </c>
      <c r="AL102" s="34" t="str">
        <f>IF(AK102&lt;&gt;"",HLOOKUP(COUNT($F102:AK102)+1,$G$4:$EH$8,AL$14,0)*$D102,IF($C102=AL$17,$G$5*$D102,""))</f>
        <v/>
      </c>
      <c r="AM102" s="34" t="str">
        <f>IF(AL102&lt;&gt;"",HLOOKUP(COUNT($F102:AL102)+1,$G$4:$EH$8,AM$14,0)*$D102,IF($C102=AM$17,$G$5*$D102,""))</f>
        <v/>
      </c>
      <c r="AN102" s="34" t="str">
        <f>IF(AM102&lt;&gt;"",HLOOKUP(COUNT($F102:AM102)+1,$G$4:$EH$8,AN$14,0)*$D102,IF($C102=AN$17,$G$5*$D102,""))</f>
        <v/>
      </c>
      <c r="AO102" s="34" t="str">
        <f>IF(AN102&lt;&gt;"",HLOOKUP(COUNT($F102:AN102)+1,$G$4:$EH$8,AO$14,0)*$D102,IF($C102=AO$17,$G$5*$D102,""))</f>
        <v/>
      </c>
      <c r="AP102" s="34" t="str">
        <f>IF(AO102&lt;&gt;"",HLOOKUP(COUNT($F102:AO102)+1,$G$4:$EH$8,AP$14,0)*$D102,IF($C102=AP$17,$G$5*$D102,""))</f>
        <v/>
      </c>
      <c r="AQ102" s="34" t="str">
        <f>IF(AP102&lt;&gt;"",HLOOKUP(COUNT($F102:AP102)+1,$G$4:$EH$8,AQ$14,0)*$D102,IF($C102=AQ$17,$G$5*$D102,""))</f>
        <v/>
      </c>
      <c r="AR102" s="34" t="str">
        <f>IF(AQ102&lt;&gt;"",HLOOKUP(COUNT($F102:AQ102)+1,$G$4:$EH$8,AR$14,0)*$D102,IF($C102=AR$17,$G$5*$D102,""))</f>
        <v/>
      </c>
      <c r="AS102" s="34" t="str">
        <f>IF(AR102&lt;&gt;"",HLOOKUP(COUNT($F102:AR102)+1,$G$4:$EH$8,AS$14,0)*$D102,IF($C102=AS$17,$G$5*$D102,""))</f>
        <v/>
      </c>
      <c r="AT102" s="34" t="str">
        <f>IF(AS102&lt;&gt;"",HLOOKUP(COUNT($F102:AS102)+1,$G$4:$EH$8,AT$14,0)*$D102,IF($C102=AT$17,$G$5*$D102,""))</f>
        <v/>
      </c>
      <c r="AU102" s="34" t="str">
        <f>IF(AT102&lt;&gt;"",HLOOKUP(COUNT($F102:AT102)+1,$G$4:$EH$8,AU$14,0)*$D102,IF($C102=AU$17,$G$5*$D102,""))</f>
        <v/>
      </c>
      <c r="AV102" s="34" t="str">
        <f>IF(AU102&lt;&gt;"",HLOOKUP(COUNT($F102:AU102)+1,$G$4:$EH$8,AV$14,0)*$D102,IF($C102=AV$17,$G$5*$D102,""))</f>
        <v/>
      </c>
      <c r="AW102" s="34" t="str">
        <f>IF(AV102&lt;&gt;"",HLOOKUP(COUNT($F102:AV102)+1,$G$4:$EH$8,AW$14,0)*$D102,IF($C102=AW$17,$G$5*$D102,""))</f>
        <v/>
      </c>
      <c r="AX102" s="34" t="str">
        <f>IF(AW102&lt;&gt;"",HLOOKUP(COUNT($F102:AW102)+1,$G$4:$EH$8,AX$14,0)*$D102,IF($C102=AX$17,$G$5*$D102,""))</f>
        <v/>
      </c>
      <c r="AY102" s="34" t="str">
        <f>IF(AX102&lt;&gt;"",HLOOKUP(COUNT($F102:AX102)+1,$G$4:$EH$8,AY$14,0)*$D102,IF($C102=AY$17,$G$5*$D102,""))</f>
        <v/>
      </c>
      <c r="AZ102" s="34" t="str">
        <f>IF(AY102&lt;&gt;"",HLOOKUP(COUNT($F102:AY102)+1,$G$4:$EH$8,AZ$14,0)*$D102,IF($C102=AZ$17,$G$5*$D102,""))</f>
        <v/>
      </c>
      <c r="BA102" s="34" t="str">
        <f>IF(AZ102&lt;&gt;"",HLOOKUP(COUNT($F102:AZ102)+1,$G$4:$EH$8,BA$14,0)*$D102,IF($C102=BA$17,$G$5*$D102,""))</f>
        <v/>
      </c>
      <c r="BB102" s="34" t="str">
        <f>IF(BA102&lt;&gt;"",HLOOKUP(COUNT($F102:BA102)+1,$G$4:$EH$8,BB$14,0)*$D102,IF($C102=BB$17,$G$5*$D102,""))</f>
        <v/>
      </c>
      <c r="BC102" s="34" t="str">
        <f>IF(BB102&lt;&gt;"",HLOOKUP(COUNT($F102:BB102)+1,$G$4:$EH$8,BC$14,0)*$D102,IF($C102=BC$17,$G$5*$D102,""))</f>
        <v/>
      </c>
      <c r="BD102" s="34" t="str">
        <f>IF(BC102&lt;&gt;"",HLOOKUP(COUNT($F102:BC102)+1,$G$4:$EH$8,BD$14,0)*$D102,IF($C102=BD$17,$G$5*$D102,""))</f>
        <v/>
      </c>
      <c r="BE102" s="34" t="str">
        <f>IF(BD102&lt;&gt;"",HLOOKUP(COUNT($F102:BD102)+1,$G$4:$EH$8,BE$14,0)*$D102,IF($C102=BE$17,$G$5*$D102,""))</f>
        <v/>
      </c>
      <c r="BF102" s="34" t="str">
        <f>IF(BE102&lt;&gt;"",HLOOKUP(COUNT($F102:BE102)+1,$G$4:$EH$8,BF$14,0)*$D102,IF($C102=BF$17,$G$5*$D102,""))</f>
        <v/>
      </c>
      <c r="BG102" s="34" t="str">
        <f>IF(BF102&lt;&gt;"",HLOOKUP(COUNT($F102:BF102)+1,$G$4:$EH$8,BG$14,0)*$D102,IF($C102=BG$17,$G$5*$D102,""))</f>
        <v/>
      </c>
      <c r="BH102" s="34" t="str">
        <f>IF(BG102&lt;&gt;"",HLOOKUP(COUNT($F102:BG102)+1,$G$4:$EH$8,BH$14,0)*$D102,IF($C102=BH$17,$G$5*$D102,""))</f>
        <v/>
      </c>
      <c r="BI102" s="34" t="str">
        <f>IF(BH102&lt;&gt;"",HLOOKUP(COUNT($F102:BH102)+1,$G$4:$EH$8,BI$14,0)*$D102,IF($C102=BI$17,$G$5*$D102,""))</f>
        <v/>
      </c>
      <c r="BJ102" s="34" t="str">
        <f>IF(BI102&lt;&gt;"",HLOOKUP(COUNT($F102:BI102)+1,$G$4:$EH$8,BJ$14,0)*$D102,IF($C102=BJ$17,$G$5*$D102,""))</f>
        <v/>
      </c>
      <c r="BK102" s="34" t="str">
        <f>IF(BJ102&lt;&gt;"",HLOOKUP(COUNT($F102:BJ102)+1,$G$4:$EH$8,BK$14,0)*$D102,IF($C102=BK$17,$G$5*$D102,""))</f>
        <v/>
      </c>
      <c r="BL102" s="34" t="str">
        <f>IF(BK102&lt;&gt;"",HLOOKUP(COUNT($F102:BK102)+1,$G$4:$EH$8,BL$14,0)*$D102,IF($C102=BL$17,$G$5*$D102,""))</f>
        <v/>
      </c>
      <c r="BM102" s="34" t="str">
        <f>IF(BL102&lt;&gt;"",HLOOKUP(COUNT($F102:BL102)+1,$G$4:$EH$8,BM$14,0)*$D102,IF($C102=BM$17,$G$5*$D102,""))</f>
        <v/>
      </c>
      <c r="BN102" s="34" t="str">
        <f>IF(BM102&lt;&gt;"",HLOOKUP(COUNT($F102:BM102)+1,$G$4:$EH$8,BN$14,0)*$D102,IF($C102=BN$17,$G$5*$D102,""))</f>
        <v/>
      </c>
      <c r="BO102" s="34" t="str">
        <f>IF(BN102&lt;&gt;"",HLOOKUP(COUNT($F102:BN102)+1,$G$4:$EH$8,BO$14,0)*$D102,IF($C102=BO$17,$G$5*$D102,""))</f>
        <v/>
      </c>
      <c r="BP102" s="34" t="str">
        <f>IF(BO102&lt;&gt;"",HLOOKUP(COUNT($F102:BO102)+1,$G$4:$EH$8,BP$14,0)*$D102,IF($C102=BP$17,$G$5*$D102,""))</f>
        <v/>
      </c>
      <c r="BQ102" s="34" t="str">
        <f>IF(BP102&lt;&gt;"",HLOOKUP(COUNT($F102:BP102)+1,$G$4:$EH$8,BQ$14,0)*$D102,IF($C102=BQ$17,$G$5*$D102,""))</f>
        <v/>
      </c>
      <c r="BR102" s="34" t="str">
        <f>IF(BQ102&lt;&gt;"",HLOOKUP(COUNT($F102:BQ102)+1,$G$4:$EH$8,BR$14,0)*$D102,IF($C102=BR$17,$G$5*$D102,""))</f>
        <v/>
      </c>
      <c r="BS102" s="34" t="str">
        <f>IF(BR102&lt;&gt;"",HLOOKUP(COUNT($F102:BR102)+1,$G$4:$EH$8,BS$14,0)*$D102,IF($C102=BS$17,$G$5*$D102,""))</f>
        <v/>
      </c>
      <c r="BT102" s="34" t="str">
        <f>IF(BS102&lt;&gt;"",HLOOKUP(COUNT($F102:BS102)+1,$G$4:$EH$8,BT$14,0)*$D102,IF($C102=BT$17,$G$5*$D102,""))</f>
        <v/>
      </c>
      <c r="BU102" s="34" t="str">
        <f>IF(BT102&lt;&gt;"",HLOOKUP(COUNT($F102:BT102)+1,$G$4:$EH$8,BU$14,0)*$D102,IF($C102=BU$17,$G$5*$D102,""))</f>
        <v/>
      </c>
      <c r="BV102" s="34" t="str">
        <f>IF(BU102&lt;&gt;"",HLOOKUP(COUNT($F102:BU102)+1,$G$4:$EH$8,BV$14,0)*$D102,IF($C102=BV$17,$G$5*$D102,""))</f>
        <v/>
      </c>
      <c r="BW102" s="34" t="str">
        <f>IF(BV102&lt;&gt;"",HLOOKUP(COUNT($F102:BV102)+1,$G$4:$EH$8,BW$14,0)*$D102,IF($C102=BW$17,$G$5*$D102,""))</f>
        <v/>
      </c>
      <c r="BX102" s="34" t="str">
        <f>IF(BW102&lt;&gt;"",HLOOKUP(COUNT($F102:BW102)+1,$G$4:$EH$8,BX$14,0)*$D102,IF($C102=BX$17,$G$5*$D102,""))</f>
        <v/>
      </c>
      <c r="BY102" s="34" t="str">
        <f>IF(BX102&lt;&gt;"",HLOOKUP(COUNT($F102:BX102)+1,$G$4:$EH$8,BY$14,0)*$D102,IF($C102=BY$17,$G$5*$D102,""))</f>
        <v/>
      </c>
      <c r="BZ102" s="34" t="str">
        <f>IF(BY102&lt;&gt;"",HLOOKUP(COUNT($F102:BY102)+1,$G$4:$EH$8,BZ$14,0)*$D102,IF($C102=BZ$17,$G$5*$D102,""))</f>
        <v/>
      </c>
      <c r="CA102" s="34" t="str">
        <f>IF(BZ102&lt;&gt;"",HLOOKUP(COUNT($F102:BZ102)+1,$G$4:$EH$8,CA$14,0)*$D102,IF($C102=CA$17,$G$5*$D102,""))</f>
        <v/>
      </c>
      <c r="CB102" s="34" t="str">
        <f>IF(CA102&lt;&gt;"",HLOOKUP(COUNT($F102:CA102)+1,$G$4:$EH$8,CB$14,0)*$D102,IF($C102=CB$17,$G$5*$D102,""))</f>
        <v/>
      </c>
      <c r="CC102" s="34" t="str">
        <f>IF(CB102&lt;&gt;"",HLOOKUP(COUNT($F102:CB102)+1,$G$4:$EH$8,CC$14,0)*$D102,IF($C102=CC$17,$G$5*$D102,""))</f>
        <v/>
      </c>
      <c r="CD102" s="34" t="str">
        <f>IF(CC102&lt;&gt;"",HLOOKUP(COUNT($F102:CC102)+1,$G$4:$EH$8,CD$14,0)*$D102,IF($C102=CD$17,$G$5*$D102,""))</f>
        <v/>
      </c>
      <c r="CE102" s="34" t="str">
        <f>IF(CD102&lt;&gt;"",HLOOKUP(COUNT($F102:CD102)+1,$G$4:$EH$8,CE$14,0)*$D102,IF($C102=CE$17,$G$5*$D102,""))</f>
        <v/>
      </c>
      <c r="CF102" s="34" t="str">
        <f>IF(CE102&lt;&gt;"",HLOOKUP(COUNT($F102:CE102)+1,$G$4:$EH$8,CF$14,0)*$D102,IF($C102=CF$17,$G$5*$D102,""))</f>
        <v/>
      </c>
      <c r="CG102" s="34" t="str">
        <f>IF(CF102&lt;&gt;"",HLOOKUP(COUNT($F102:CF102)+1,$G$4:$EH$8,CG$14,0)*$D102,IF($C102=CG$17,$G$5*$D102,""))</f>
        <v/>
      </c>
      <c r="CH102" s="34" t="str">
        <f>IF(CG102&lt;&gt;"",HLOOKUP(COUNT($F102:CG102)+1,$G$4:$EH$8,CH$14,0)*$D102,IF($C102=CH$17,$G$5*$D102,""))</f>
        <v/>
      </c>
      <c r="CI102" s="34" t="str">
        <f>IF(CH102&lt;&gt;"",HLOOKUP(COUNT($F102:CH102)+1,$G$4:$EH$8,CI$14,0)*$D102,IF($C102=CI$17,$G$5*$D102,""))</f>
        <v/>
      </c>
      <c r="CJ102" s="34" t="str">
        <f>IF(CI102&lt;&gt;"",HLOOKUP(COUNT($F102:CI102)+1,$G$4:$EH$8,CJ$14,0)*$D102,IF($C102=CJ$17,$G$5*$D102,""))</f>
        <v/>
      </c>
      <c r="CK102" s="34" t="str">
        <f>IF(CJ102&lt;&gt;"",HLOOKUP(COUNT($F102:CJ102)+1,$G$4:$EH$8,CK$14,0)*$D102,IF($C102=CK$17,$G$5*$D102,""))</f>
        <v/>
      </c>
      <c r="CL102" s="34">
        <f>IF(CK102&lt;&gt;"",HLOOKUP(COUNT($F102:CK102)+1,$G$4:$EH$8,CL$14,0)*$D102,IF($C102=CL$17,$G$5*$D102,""))</f>
        <v>0</v>
      </c>
      <c r="CM102" s="34">
        <f>IF(CL102&lt;&gt;"",HLOOKUP(COUNT($F102:CL102)+1,$G$4:$EH$8,CM$14,0)*$D102,IF($C102=CM$17,$G$5*$D102,""))</f>
        <v>0</v>
      </c>
      <c r="CN102" s="34" t="e">
        <f>IF(CM102&lt;&gt;"",HLOOKUP(COUNT($F102:CM102)+1,$G$4:$EH$8,CN$14,0)*$D102,IF($C102=CN$17,$G$5*$D102,""))</f>
        <v>#VALUE!</v>
      </c>
      <c r="CO102" s="34" t="e">
        <f>IF(CN102&lt;&gt;"",HLOOKUP(COUNT($F102:CN102)+1,$G$4:$EH$8,CO$14,0)*$D102,IF($C102=CO$17,$G$5*$D102,""))</f>
        <v>#VALUE!</v>
      </c>
      <c r="CP102" s="34" t="e">
        <f>IF(CO102&lt;&gt;"",HLOOKUP(COUNT($F102:CO102)+1,$G$4:$EH$8,CP$14,0)*$D102,IF($C102=CP$17,$G$5*$D102,""))</f>
        <v>#VALUE!</v>
      </c>
      <c r="CQ102" s="34" t="e">
        <f>IF(CP102&lt;&gt;"",HLOOKUP(COUNT($F102:CP102)+1,$G$4:$EH$8,CQ$14,0)*$D102,IF($C102=CQ$17,$G$5*$D102,""))</f>
        <v>#VALUE!</v>
      </c>
      <c r="CR102" s="34" t="e">
        <f>IF(CQ102&lt;&gt;"",HLOOKUP(COUNT($F102:CQ102)+1,$G$4:$EH$8,CR$14,0)*$D102,IF($C102=CR$17,$G$5*$D102,""))</f>
        <v>#VALUE!</v>
      </c>
      <c r="CS102" s="34" t="e">
        <f>IF(CR102&lt;&gt;"",HLOOKUP(COUNT($F102:CR102)+1,$G$4:$EH$8,CS$14,0)*$D102,IF($C102=CS$17,$G$5*$D102,""))</f>
        <v>#VALUE!</v>
      </c>
      <c r="CT102" s="34" t="e">
        <f>IF(CS102&lt;&gt;"",HLOOKUP(COUNT($F102:CS102)+1,$G$4:$EH$8,CT$14,0)*$D102,IF($C102=CT$17,$G$5*$D102,""))</f>
        <v>#VALUE!</v>
      </c>
      <c r="CU102" s="34" t="e">
        <f>IF(CT102&lt;&gt;"",HLOOKUP(COUNT($F102:CT102)+1,$G$4:$EH$8,CU$14,0)*$D102,IF($C102=CU$17,$G$5*$D102,""))</f>
        <v>#VALUE!</v>
      </c>
      <c r="CV102" s="34" t="e">
        <f>IF(CU102&lt;&gt;"",HLOOKUP(COUNT($F102:CU102)+1,$G$4:$EH$8,CV$14,0)*$D102,IF($C102=CV$17,$G$5*$D102,""))</f>
        <v>#VALUE!</v>
      </c>
      <c r="CW102" s="34" t="e">
        <f>IF(CV102&lt;&gt;"",HLOOKUP(COUNT($F102:CV102)+1,$G$4:$EH$8,CW$14,0)*$D102,IF($C102=CW$17,$G$5*$D102,""))</f>
        <v>#VALUE!</v>
      </c>
      <c r="CX102" s="34" t="e">
        <f>IF(CW102&lt;&gt;"",HLOOKUP(COUNT($F102:CW102)+1,$G$4:$EH$8,CX$14,0)*$D102,IF($C102=CX$17,$G$5*$D102,""))</f>
        <v>#VALUE!</v>
      </c>
      <c r="CY102" s="34" t="e">
        <f>IF(CX102&lt;&gt;"",HLOOKUP(COUNT($F102:CX102)+1,$G$4:$EH$8,CY$14,0)*$D102,IF($C102=CY$17,$G$5*$D102,""))</f>
        <v>#VALUE!</v>
      </c>
      <c r="CZ102" s="34" t="e">
        <f>IF(CY102&lt;&gt;"",HLOOKUP(COUNT($F102:CY102)+1,$G$4:$EH$8,CZ$14,0)*$D102,IF($C102=CZ$17,$G$5*$D102,""))</f>
        <v>#VALUE!</v>
      </c>
      <c r="DA102" s="34" t="e">
        <f>IF(CZ102&lt;&gt;"",HLOOKUP(COUNT($F102:CZ102)+1,$G$4:$EH$8,DA$14,0)*$D102,IF($C102=DA$17,$G$5*$D102,""))</f>
        <v>#VALUE!</v>
      </c>
      <c r="DB102" s="34" t="e">
        <f>IF(DA102&lt;&gt;"",HLOOKUP(COUNT($F102:DA102)+1,$G$4:$EH$8,DB$14,0)*$D102,IF($C102=DB$17,$G$5*$D102,""))</f>
        <v>#VALUE!</v>
      </c>
      <c r="DC102" s="34" t="e">
        <f>IF(DB102&lt;&gt;"",HLOOKUP(COUNT($F102:DB102)+1,$G$4:$EH$8,DC$14,0)*$D102,IF($C102=DC$17,$G$5*$D102,""))</f>
        <v>#VALUE!</v>
      </c>
      <c r="DD102" s="34" t="e">
        <f>IF(DC102&lt;&gt;"",HLOOKUP(COUNT($F102:DC102)+1,$G$4:$EH$8,DD$14,0)*$D102,IF($C102=DD$17,$G$5*$D102,""))</f>
        <v>#VALUE!</v>
      </c>
      <c r="DE102" s="34" t="e">
        <f>IF(DD102&lt;&gt;"",HLOOKUP(COUNT($F102:DD102)+1,$G$4:$EH$8,DE$14,0)*$D102,IF($C102=DE$17,$G$5*$D102,""))</f>
        <v>#VALUE!</v>
      </c>
      <c r="DF102" s="34" t="e">
        <f>IF(DE102&lt;&gt;"",HLOOKUP(COUNT($F102:DE102)+1,$G$4:$EH$8,DF$14,0)*$D102,IF($C102=DF$17,$G$5*$D102,""))</f>
        <v>#VALUE!</v>
      </c>
      <c r="DG102" s="34" t="e">
        <f>IF(DF102&lt;&gt;"",HLOOKUP(COUNT($F102:DF102)+1,$G$4:$EH$8,DG$14,0)*$D102,IF($C102=DG$17,$G$5*$D102,""))</f>
        <v>#VALUE!</v>
      </c>
      <c r="DH102" s="34" t="e">
        <f>IF(DG102&lt;&gt;"",HLOOKUP(COUNT($F102:DG102)+1,$G$4:$EH$8,DH$14,0)*$D102,IF($C102=DH$17,$G$5*$D102,""))</f>
        <v>#VALUE!</v>
      </c>
      <c r="DI102" s="34" t="e">
        <f>IF(DH102&lt;&gt;"",HLOOKUP(COUNT($F102:DH102)+1,$G$4:$EH$8,DI$14,0)*$D102,IF($C102=DI$17,$G$5*$D102,""))</f>
        <v>#VALUE!</v>
      </c>
      <c r="DJ102" s="34" t="e">
        <f>IF(DI102&lt;&gt;"",HLOOKUP(COUNT($F102:DI102)+1,$G$4:$EH$8,DJ$14,0)*$D102,IF($C102=DJ$17,$G$5*$D102,""))</f>
        <v>#VALUE!</v>
      </c>
      <c r="DK102" s="34" t="e">
        <f>IF(DJ102&lt;&gt;"",HLOOKUP(COUNT($F102:DJ102)+1,$G$4:$EH$8,DK$14,0)*$D102,IF($C102=DK$17,$G$5*$D102,""))</f>
        <v>#VALUE!</v>
      </c>
      <c r="DL102" s="34" t="e">
        <f>IF(DK102&lt;&gt;"",HLOOKUP(COUNT($F102:DK102)+1,$G$4:$EH$8,DL$14,0)*$D102,IF($C102=DL$17,$G$5*$D102,""))</f>
        <v>#VALUE!</v>
      </c>
      <c r="DM102" s="34" t="e">
        <f>IF(DL102&lt;&gt;"",HLOOKUP(COUNT($F102:DL102)+1,$G$4:$EH$8,DM$14,0)*$D102,IF($C102=DM$17,$G$5*$D102,""))</f>
        <v>#VALUE!</v>
      </c>
      <c r="DN102" s="34" t="e">
        <f>IF(DM102&lt;&gt;"",HLOOKUP(COUNT($F102:DM102)+1,$G$4:$EH$8,DN$14,0)*$D102,IF($C102=DN$17,$G$5*$D102,""))</f>
        <v>#VALUE!</v>
      </c>
      <c r="DO102" s="34" t="e">
        <f>IF(DN102&lt;&gt;"",HLOOKUP(COUNT($F102:DN102)+1,$G$4:$EH$8,DO$14,0)*$D102,IF($C102=DO$17,$G$5*$D102,""))</f>
        <v>#VALUE!</v>
      </c>
      <c r="DP102" s="34" t="e">
        <f>IF(DO102&lt;&gt;"",HLOOKUP(COUNT($F102:DO102)+1,$G$4:$EH$8,DP$14,0)*$D102,IF($C102=DP$17,$G$5*$D102,""))</f>
        <v>#VALUE!</v>
      </c>
      <c r="DQ102" s="34" t="e">
        <f>IF(DP102&lt;&gt;"",HLOOKUP(COUNT($F102:DP102)+1,$G$4:$EH$8,DQ$14,0)*$D102,IF($C102=DQ$17,$G$5*$D102,""))</f>
        <v>#VALUE!</v>
      </c>
      <c r="DR102" s="34" t="e">
        <f>IF(DQ102&lt;&gt;"",HLOOKUP(COUNT($F102:DQ102)+1,$G$4:$EH$8,DR$14,0)*$D102,IF($C102=DR$17,$G$5*$D102,""))</f>
        <v>#VALUE!</v>
      </c>
      <c r="DS102" s="34" t="e">
        <f>IF(DR102&lt;&gt;"",HLOOKUP(COUNT($F102:DR102)+1,$G$4:$EH$8,DS$14,0)*$D102,IF($C102=DS$17,$G$5*$D102,""))</f>
        <v>#VALUE!</v>
      </c>
      <c r="DT102" s="34" t="e">
        <f>IF(DS102&lt;&gt;"",HLOOKUP(COUNT($F102:DS102)+1,$G$4:$EH$8,DT$14,0)*$D102,IF($C102=DT$17,$G$5*$D102,""))</f>
        <v>#VALUE!</v>
      </c>
      <c r="DU102" s="34" t="e">
        <f>IF(DT102&lt;&gt;"",HLOOKUP(COUNT($F102:DT102)+1,$G$4:$EH$8,DU$14,0)*$D102,IF($C102=DU$17,$G$5*$D102,""))</f>
        <v>#VALUE!</v>
      </c>
      <c r="DV102" s="34" t="e">
        <f>IF(DU102&lt;&gt;"",HLOOKUP(COUNT($F102:DU102)+1,$G$4:$EH$8,DV$14,0)*$D102,IF($C102=DV$17,$G$5*$D102,""))</f>
        <v>#VALUE!</v>
      </c>
      <c r="DX102" s="34" t="str">
        <f>IF(DW102&lt;&gt;"",HLOOKUP(COUNT($DW102:DW102)+1,$G$4:$CX$8,DX$14,0)*$D102,IF($C102=DX$17,$G$6*$D102,""))</f>
        <v/>
      </c>
      <c r="DY102" s="34" t="str">
        <f>IF(DX102&lt;&gt;"",HLOOKUP(COUNT($DW102:DX102)+1,$G$4:$CX$8,DY$14,0)*$D102,IF($C102=DY$17,$G$6*$D102,""))</f>
        <v/>
      </c>
      <c r="DZ102" s="34" t="str">
        <f>IF(DY102&lt;&gt;"",HLOOKUP(COUNT($DW102:DY102)+1,$G$4:$CX$8,DZ$14,0)*$D102,IF($C102=DZ$17,$G$6*$D102,""))</f>
        <v/>
      </c>
      <c r="EA102" s="34" t="str">
        <f>IF(DZ102&lt;&gt;"",HLOOKUP(COUNT($DW102:DZ102)+1,$G$4:$CX$8,EA$14,0)*$D102,IF($C102=EA$17,$G$6*$D102,""))</f>
        <v/>
      </c>
      <c r="EB102" s="34" t="str">
        <f>IF(EA102&lt;&gt;"",HLOOKUP(COUNT($DW102:EA102)+1,$G$4:$CX$8,EB$14,0)*$D102,IF($C102=EB$17,$G$6*$D102,""))</f>
        <v/>
      </c>
      <c r="EC102" s="34" t="str">
        <f>IF(EB102&lt;&gt;"",HLOOKUP(COUNT($DW102:EB102)+1,$G$4:$CX$8,EC$14,0)*$D102,IF($C102=EC$17,$G$6*$D102,""))</f>
        <v/>
      </c>
      <c r="ED102" s="34" t="str">
        <f>IF(EC102&lt;&gt;"",HLOOKUP(COUNT($DW102:EC102)+1,$G$4:$CX$8,ED$14,0)*$D102,IF($C102=ED$17,$G$6*$D102,""))</f>
        <v/>
      </c>
      <c r="EE102" s="34" t="str">
        <f>IF(ED102&lt;&gt;"",HLOOKUP(COUNT($DW102:ED102)+1,$G$4:$CX$8,EE$14,0)*$D102,IF($C102=EE$17,$G$6*$D102,""))</f>
        <v/>
      </c>
      <c r="EF102" s="34" t="str">
        <f>IF(EE102&lt;&gt;"",HLOOKUP(COUNT($DW102:EE102)+1,$G$4:$CX$8,EF$14,0)*$D102,IF($C102=EF$17,$G$6*$D102,""))</f>
        <v/>
      </c>
      <c r="EG102" s="34" t="str">
        <f>IF(EF102&lt;&gt;"",HLOOKUP(COUNT($DW102:EF102)+1,$G$4:$CX$8,EG$14,0)*$D102,IF($C102=EG$17,$G$6*$D102,""))</f>
        <v/>
      </c>
      <c r="EH102" s="34" t="str">
        <f>IF(EG102&lt;&gt;"",HLOOKUP(COUNT($DW102:EG102)+1,$G$4:$CX$8,EH$14,0)*$D102,IF($C102=EH$17,$G$6*$D102,""))</f>
        <v/>
      </c>
      <c r="EI102" s="34" t="str">
        <f>IF(EH102&lt;&gt;"",HLOOKUP(COUNT($DW102:EH102)+1,$G$4:$CX$8,EI$14,0)*$D102,IF($C102=EI$17,$G$6*$D102,""))</f>
        <v/>
      </c>
      <c r="EJ102" s="34" t="str">
        <f>IF(EI102&lt;&gt;"",HLOOKUP(COUNT($DW102:EI102)+1,$G$4:$CX$8,EJ$14,0)*$D102,IF($C102=EJ$17,$G$6*$D102,""))</f>
        <v/>
      </c>
      <c r="EK102" s="34" t="str">
        <f>IF(EJ102&lt;&gt;"",HLOOKUP(COUNT($DW102:EJ102)+1,$G$4:$CX$8,EK$14,0)*$D102,IF($C102=EK$17,$G$6*$D102,""))</f>
        <v/>
      </c>
      <c r="EL102" s="34" t="str">
        <f>IF(EK102&lt;&gt;"",HLOOKUP(COUNT($DW102:EK102)+1,$G$4:$CX$8,EL$14,0)*$D102,IF($C102=EL$17,$G$6*$D102,""))</f>
        <v/>
      </c>
      <c r="EM102" s="34" t="str">
        <f>IF(EL102&lt;&gt;"",HLOOKUP(COUNT($DW102:EL102)+1,$G$4:$CX$8,EM$14,0)*$D102,IF($C102=EM$17,$G$6*$D102,""))</f>
        <v/>
      </c>
      <c r="EN102" s="34" t="str">
        <f>IF(EM102&lt;&gt;"",HLOOKUP(COUNT($DW102:EM102)+1,$G$4:$CX$8,EN$14,0)*$D102,IF($C102=EN$17,$G$6*$D102,""))</f>
        <v/>
      </c>
      <c r="EO102" s="34" t="str">
        <f>IF(EN102&lt;&gt;"",HLOOKUP(COUNT($DW102:EN102)+1,$G$4:$CX$8,EO$14,0)*$D102,IF($C102=EO$17,$G$6*$D102,""))</f>
        <v/>
      </c>
      <c r="EP102" s="34" t="str">
        <f>IF(EO102&lt;&gt;"",HLOOKUP(COUNT($DW102:EO102)+1,$G$4:$CX$8,EP$14,0)*$D102,IF($C102=EP$17,$G$6*$D102,""))</f>
        <v/>
      </c>
      <c r="EQ102" s="34" t="str">
        <f>IF(EP102&lt;&gt;"",HLOOKUP(COUNT($DW102:EP102)+1,$G$4:$CX$8,EQ$14,0)*$D102,IF($C102=EQ$17,$G$6*$D102,""))</f>
        <v/>
      </c>
      <c r="ER102" s="34" t="str">
        <f>IF(EQ102&lt;&gt;"",HLOOKUP(COUNT($DW102:EQ102)+1,$G$4:$CX$8,ER$14,0)*$D102,IF($C102=ER$17,$G$6*$D102,""))</f>
        <v/>
      </c>
      <c r="ES102" s="34" t="str">
        <f>IF(ER102&lt;&gt;"",HLOOKUP(COUNT($DW102:ER102)+1,$G$4:$CX$8,ES$14,0)*$D102,IF($C102=ES$17,$G$6*$D102,""))</f>
        <v/>
      </c>
      <c r="ET102" s="34" t="str">
        <f>IF(ES102&lt;&gt;"",HLOOKUP(COUNT($DW102:ES102)+1,$G$4:$CX$8,ET$14,0)*$D102,IF($C102=ET$17,$G$6*$D102,""))</f>
        <v/>
      </c>
      <c r="EU102" s="34" t="str">
        <f>IF(ET102&lt;&gt;"",HLOOKUP(COUNT($DW102:ET102)+1,$G$4:$CX$8,EU$14,0)*$D102,IF($C102=EU$17,$G$6*$D102,""))</f>
        <v/>
      </c>
      <c r="EV102" s="34" t="str">
        <f>IF(EU102&lt;&gt;"",HLOOKUP(COUNT($DW102:EU102)+1,$G$4:$CX$8,EV$14,0)*$D102,IF($C102=EV$17,$G$6*$D102,""))</f>
        <v/>
      </c>
      <c r="EW102" s="34" t="str">
        <f>IF(EV102&lt;&gt;"",HLOOKUP(COUNT($DW102:EV102)+1,$G$4:$CX$8,EW$14,0)*$D102,IF($C102=EW$17,$G$6*$D102,""))</f>
        <v/>
      </c>
      <c r="EX102" s="34" t="str">
        <f>IF(EW102&lt;&gt;"",HLOOKUP(COUNT($DW102:EW102)+1,$G$4:$CX$8,EX$14,0)*$D102,IF($C102=EX$17,$G$6*$D102,""))</f>
        <v/>
      </c>
      <c r="EY102" s="34" t="str">
        <f>IF(EX102&lt;&gt;"",HLOOKUP(COUNT($DW102:EX102)+1,$G$4:$CX$8,EY$14,0)*$D102,IF($C102=EY$17,$G$6*$D102,""))</f>
        <v/>
      </c>
      <c r="EZ102" s="34" t="str">
        <f>IF(EY102&lt;&gt;"",HLOOKUP(COUNT($DW102:EY102)+1,$G$4:$CX$8,EZ$14,0)*$D102,IF($C102=EZ$17,$G$6*$D102,""))</f>
        <v/>
      </c>
      <c r="FA102" s="34" t="str">
        <f>IF(EZ102&lt;&gt;"",HLOOKUP(COUNT($DW102:EZ102)+1,$G$4:$CX$8,FA$14,0)*$D102,IF($C102=FA$17,$G$6*$D102,""))</f>
        <v/>
      </c>
      <c r="FB102" s="34" t="str">
        <f>IF(FA102&lt;&gt;"",HLOOKUP(COUNT($DW102:FA102)+1,$G$4:$CX$8,FB$14,0)*$D102,IF($C102=FB$17,$G$6*$D102,""))</f>
        <v/>
      </c>
      <c r="FC102" s="34" t="str">
        <f>IF(FB102&lt;&gt;"",HLOOKUP(COUNT($DW102:FB102)+1,$G$4:$CX$8,FC$14,0)*$D102,IF($C102=FC$17,$G$6*$D102,""))</f>
        <v/>
      </c>
      <c r="FD102" s="34" t="str">
        <f>IF(FC102&lt;&gt;"",HLOOKUP(COUNT($DW102:FC102)+1,$G$4:$CX$8,FD$14,0)*$D102,IF($C102=FD$17,$G$6*$D102,""))</f>
        <v/>
      </c>
      <c r="FE102" s="34" t="str">
        <f>IF(FD102&lt;&gt;"",HLOOKUP(COUNT($DW102:FD102)+1,$G$4:$CX$8,FE$14,0)*$D102,IF($C102=FE$17,$G$6*$D102,""))</f>
        <v/>
      </c>
      <c r="FF102" s="34" t="str">
        <f>IF(FE102&lt;&gt;"",HLOOKUP(COUNT($DW102:FE102)+1,$G$4:$CX$8,FF$14,0)*$D102,IF($C102=FF$17,$G$6*$D102,""))</f>
        <v/>
      </c>
      <c r="FG102" s="34" t="str">
        <f>IF(FF102&lt;&gt;"",HLOOKUP(COUNT($DW102:FF102)+1,$G$4:$CX$8,FG$14,0)*$D102,IF($C102=FG$17,$G$6*$D102,""))</f>
        <v/>
      </c>
      <c r="FH102" s="34" t="str">
        <f>IF(FG102&lt;&gt;"",HLOOKUP(COUNT($DW102:FG102)+1,$G$4:$CX$8,FH$14,0)*$D102,IF($C102=FH$17,$G$6*$D102,""))</f>
        <v/>
      </c>
      <c r="FI102" s="34" t="str">
        <f>IF(FH102&lt;&gt;"",HLOOKUP(COUNT($DW102:FH102)+1,$G$4:$CX$8,FI$14,0)*$D102,IF($C102=FI$17,$G$6*$D102,""))</f>
        <v/>
      </c>
      <c r="FJ102" s="34" t="str">
        <f>IF(FI102&lt;&gt;"",HLOOKUP(COUNT($DW102:FI102)+1,$G$4:$CX$8,FJ$14,0)*$D102,IF($C102=FJ$17,$G$6*$D102,""))</f>
        <v/>
      </c>
      <c r="FK102" s="34" t="str">
        <f>IF(FJ102&lt;&gt;"",HLOOKUP(COUNT($DW102:FJ102)+1,$G$4:$CX$8,FK$14,0)*$D102,IF($C102=FK$17,$G$6*$D102,""))</f>
        <v/>
      </c>
      <c r="FL102" s="34" t="str">
        <f>IF(FK102&lt;&gt;"",HLOOKUP(COUNT($DW102:FK102)+1,$G$4:$CX$8,FL$14,0)*$D102,IF($C102=FL$17,$G$6*$D102,""))</f>
        <v/>
      </c>
      <c r="FM102" s="34" t="str">
        <f>IF(FL102&lt;&gt;"",HLOOKUP(COUNT($DW102:FL102)+1,$G$4:$CX$8,FM$14,0)*$D102,IF($C102=FM$17,$G$6*$D102,""))</f>
        <v/>
      </c>
      <c r="FN102" s="34" t="str">
        <f>IF(FM102&lt;&gt;"",HLOOKUP(COUNT($DW102:FM102)+1,$G$4:$CX$8,FN$14,0)*$D102,IF($C102=FN$17,$G$6*$D102,""))</f>
        <v/>
      </c>
      <c r="FO102" s="34" t="str">
        <f>IF(FN102&lt;&gt;"",HLOOKUP(COUNT($DW102:FN102)+1,$G$4:$CX$8,FO$14,0)*$D102,IF($C102=FO$17,$G$6*$D102,""))</f>
        <v/>
      </c>
      <c r="FP102" s="34" t="str">
        <f>IF(FO102&lt;&gt;"",HLOOKUP(COUNT($DW102:FO102)+1,$G$4:$CX$8,FP$14,0)*$D102,IF($C102=FP$17,$G$6*$D102,""))</f>
        <v/>
      </c>
      <c r="FQ102" s="34" t="str">
        <f>IF(FP102&lt;&gt;"",HLOOKUP(COUNT($DW102:FP102)+1,$G$4:$CX$8,FQ$14,0)*$D102,IF($C102=FQ$17,$G$6*$D102,""))</f>
        <v/>
      </c>
      <c r="FR102" s="34" t="str">
        <f>IF(FQ102&lt;&gt;"",HLOOKUP(COUNT($DW102:FQ102)+1,$G$4:$CX$8,FR$14,0)*$D102,IF($C102=FR$17,$G$6*$D102,""))</f>
        <v/>
      </c>
      <c r="FS102" s="34" t="str">
        <f>IF(FR102&lt;&gt;"",HLOOKUP(COUNT($DW102:FR102)+1,$G$4:$CX$8,FS$14,0)*$D102,IF($C102=FS$17,$G$6*$D102,""))</f>
        <v/>
      </c>
      <c r="FT102" s="34" t="str">
        <f>IF(FS102&lt;&gt;"",HLOOKUP(COUNT($DW102:FS102)+1,$G$4:$CX$8,FT$14,0)*$D102,IF($C102=FT$17,$G$6*$D102,""))</f>
        <v/>
      </c>
      <c r="FU102" s="34" t="str">
        <f>IF(FT102&lt;&gt;"",HLOOKUP(COUNT($DW102:FT102)+1,$G$4:$CX$8,FU$14,0)*$D102,IF($C102=FU$17,$G$6*$D102,""))</f>
        <v/>
      </c>
      <c r="FV102" s="34" t="str">
        <f>IF(FU102&lt;&gt;"",HLOOKUP(COUNT($DW102:FU102)+1,$G$4:$CX$8,FV$14,0)*$D102,IF($C102=FV$17,$G$6*$D102,""))</f>
        <v/>
      </c>
      <c r="FW102" s="34" t="str">
        <f>IF(FV102&lt;&gt;"",HLOOKUP(COUNT($DW102:FV102)+1,$G$4:$CX$8,FW$14,0)*$D102,IF($C102=FW$17,$G$6*$D102,""))</f>
        <v/>
      </c>
      <c r="FX102" s="34" t="str">
        <f>IF(FW102&lt;&gt;"",HLOOKUP(COUNT($DW102:FW102)+1,$G$4:$CX$8,FX$14,0)*$D102,IF($C102=FX$17,$G$6*$D102,""))</f>
        <v/>
      </c>
      <c r="FY102" s="34" t="str">
        <f>IF(FX102&lt;&gt;"",HLOOKUP(COUNT($DW102:FX102)+1,$G$4:$CX$8,FY$14,0)*$D102,IF($C102=FY$17,$G$6*$D102,""))</f>
        <v/>
      </c>
      <c r="FZ102" s="34" t="str">
        <f>IF(FY102&lt;&gt;"",HLOOKUP(COUNT($DW102:FY102)+1,$G$4:$CX$8,FZ$14,0)*$D102,IF($C102=FZ$17,$G$6*$D102,""))</f>
        <v/>
      </c>
      <c r="GA102" s="34" t="str">
        <f>IF(FZ102&lt;&gt;"",HLOOKUP(COUNT($DW102:FZ102)+1,$G$4:$CX$8,GA$14,0)*$D102,IF($C102=GA$17,$G$6*$D102,""))</f>
        <v/>
      </c>
      <c r="GB102" s="34" t="str">
        <f>IF(GA102&lt;&gt;"",HLOOKUP(COUNT($DW102:GA102)+1,$G$4:$CX$8,GB$14,0)*$D102,IF($C102=GB$17,$G$6*$D102,""))</f>
        <v/>
      </c>
      <c r="GC102" s="34" t="str">
        <f>IF(GB102&lt;&gt;"",HLOOKUP(COUNT($DW102:GB102)+1,$G$4:$CX$8,GC$14,0)*$D102,IF($C102=GC$17,$G$6*$D102,""))</f>
        <v/>
      </c>
      <c r="GD102" s="34" t="str">
        <f>IF(GC102&lt;&gt;"",HLOOKUP(COUNT($DW102:GC102)+1,$G$4:$CX$8,GD$14,0)*$D102,IF($C102=GD$17,$G$6*$D102,""))</f>
        <v/>
      </c>
      <c r="GE102" s="34" t="str">
        <f>IF(GD102&lt;&gt;"",HLOOKUP(COUNT($DW102:GD102)+1,$G$4:$CX$8,GE$14,0)*$D102,IF($C102=GE$17,$G$6*$D102,""))</f>
        <v/>
      </c>
      <c r="GF102" s="34" t="str">
        <f>IF(GE102&lt;&gt;"",HLOOKUP(COUNT($DW102:GE102)+1,$G$4:$CX$8,GF$14,0)*$D102,IF($C102=GF$17,$G$6*$D102,""))</f>
        <v/>
      </c>
      <c r="GG102" s="34" t="str">
        <f>IF(GF102&lt;&gt;"",HLOOKUP(COUNT($DW102:GF102)+1,$G$4:$CX$8,GG$14,0)*$D102,IF($C102=GG$17,$G$6*$D102,""))</f>
        <v/>
      </c>
      <c r="GH102" s="34" t="str">
        <f>IF(GG102&lt;&gt;"",HLOOKUP(COUNT($DW102:GG102)+1,$G$4:$CX$8,GH$14,0)*$D102,IF($C102=GH$17,$G$6*$D102,""))</f>
        <v/>
      </c>
      <c r="GI102" s="34" t="str">
        <f>IF(GH102&lt;&gt;"",HLOOKUP(COUNT($DW102:GH102)+1,$G$4:$CX$8,GI$14,0)*$D102,IF($C102=GI$17,$G$6*$D102,""))</f>
        <v/>
      </c>
      <c r="GJ102" s="34" t="str">
        <f>IF(GI102&lt;&gt;"",HLOOKUP(COUNT($DW102:GI102)+1,$G$4:$CX$8,GJ$14,0)*$D102,IF($C102=GJ$17,$G$6*$D102,""))</f>
        <v/>
      </c>
      <c r="GK102" s="34" t="str">
        <f>IF(GJ102&lt;&gt;"",HLOOKUP(COUNT($DW102:GJ102)+1,$G$4:$CX$8,GK$14,0)*$D102,IF($C102=GK$17,$G$6*$D102,""))</f>
        <v/>
      </c>
      <c r="GL102" s="34" t="str">
        <f>IF(GK102&lt;&gt;"",HLOOKUP(COUNT($DW102:GK102)+1,$G$4:$CX$8,GL$14,0)*$D102,IF($C102=GL$17,$G$6*$D102,""))</f>
        <v/>
      </c>
      <c r="GM102" s="34" t="str">
        <f>IF(GL102&lt;&gt;"",HLOOKUP(COUNT($DW102:GL102)+1,$G$4:$CX$8,GM$14,0)*$D102,IF($C102=GM$17,$G$6*$D102,""))</f>
        <v/>
      </c>
      <c r="GN102" s="34" t="str">
        <f>IF(GM102&lt;&gt;"",HLOOKUP(COUNT($DW102:GM102)+1,$G$4:$CX$8,GN$14,0)*$D102,IF($C102=GN$17,$G$6*$D102,""))</f>
        <v/>
      </c>
      <c r="GO102" s="34" t="str">
        <f>IF(GN102&lt;&gt;"",HLOOKUP(COUNT($DW102:GN102)+1,$G$4:$CX$8,GO$14,0)*$D102,IF($C102=GO$17,$G$6*$D102,""))</f>
        <v/>
      </c>
      <c r="GP102" s="34" t="str">
        <f>IF(GO102&lt;&gt;"",HLOOKUP(COUNT($DW102:GO102)+1,$G$4:$CX$8,GP$14,0)*$D102,IF($C102=GP$17,$G$6*$D102,""))</f>
        <v/>
      </c>
      <c r="GQ102" s="34" t="str">
        <f>IF(GP102&lt;&gt;"",HLOOKUP(COUNT($DW102:GP102)+1,$G$4:$CX$8,GQ$14,0)*$D102,IF($C102=GQ$17,$G$6*$D102,""))</f>
        <v/>
      </c>
      <c r="GR102" s="34" t="str">
        <f>IF(GQ102&lt;&gt;"",HLOOKUP(COUNT($DW102:GQ102)+1,$G$4:$CX$8,GR$14,0)*$D102,IF($C102=GR$17,$G$6*$D102,""))</f>
        <v/>
      </c>
      <c r="GS102" s="34" t="str">
        <f>IF(GR102&lt;&gt;"",HLOOKUP(COUNT($DW102:GR102)+1,$G$4:$CX$8,GS$14,0)*$D102,IF($C102=GS$17,$G$6*$D102,""))</f>
        <v/>
      </c>
      <c r="GT102" s="34" t="str">
        <f>IF(GS102&lt;&gt;"",HLOOKUP(COUNT($DW102:GS102)+1,$G$4:$CX$8,GT$14,0)*$D102,IF($C102=GT$17,$G$6*$D102,""))</f>
        <v/>
      </c>
      <c r="GU102" s="34" t="str">
        <f>IF(GT102&lt;&gt;"",HLOOKUP(COUNT($DW102:GT102)+1,$G$4:$CX$8,GU$14,0)*$D102,IF($C102=GU$17,$G$6*$D102,""))</f>
        <v/>
      </c>
      <c r="GV102" s="34" t="str">
        <f>IF(GU102&lt;&gt;"",HLOOKUP(COUNT($DW102:GU102)+1,$G$4:$CX$8,GV$14,0)*$D102,IF($C102=GV$17,$G$6*$D102,""))</f>
        <v/>
      </c>
      <c r="GW102" s="34" t="str">
        <f>IF(GV102&lt;&gt;"",HLOOKUP(COUNT($DW102:GV102)+1,$G$4:$CX$8,GW$14,0)*$D102,IF($C102=GW$17,$G$6*$D102,""))</f>
        <v/>
      </c>
      <c r="GX102" s="34" t="str">
        <f>IF(GW102&lt;&gt;"",HLOOKUP(COUNT($DW102:GW102)+1,$G$4:$CX$8,GX$14,0)*$D102,IF($C102=GX$17,$G$6*$D102,""))</f>
        <v/>
      </c>
      <c r="GY102" s="34" t="str">
        <f>IF(GX102&lt;&gt;"",HLOOKUP(COUNT($DW102:GX102)+1,$G$4:$CX$8,GY$14,0)*$D102,IF($C102=GY$17,$G$6*$D102,""))</f>
        <v/>
      </c>
      <c r="GZ102" s="34" t="str">
        <f>IF(GY102&lt;&gt;"",HLOOKUP(COUNT($DW102:GY102)+1,$G$4:$CX$8,GZ$14,0)*$D102,IF($C102=GZ$17,$G$6*$D102,""))</f>
        <v/>
      </c>
      <c r="HA102" s="34" t="str">
        <f>IF(GZ102&lt;&gt;"",HLOOKUP(COUNT($DW102:GZ102)+1,$G$4:$CX$8,HA$14,0)*$D102,IF($C102=HA$17,$G$6*$D102,""))</f>
        <v/>
      </c>
      <c r="HB102" s="34" t="str">
        <f>IF(HA102&lt;&gt;"",HLOOKUP(COUNT($DW102:HA102)+1,$G$4:$CX$8,HB$14,0)*$D102,IF($C102=HB$17,$G$6*$D102,""))</f>
        <v/>
      </c>
      <c r="HC102" s="34">
        <f>IF(HB102&lt;&gt;"",HLOOKUP(COUNT($DW102:HB102)+1,$G$4:$CX$8,HC$14,0)*$D102,IF($C102=HC$17,$G$6*$D102,""))</f>
        <v>0</v>
      </c>
      <c r="HD102" s="34">
        <f>IF(HC102&lt;&gt;"",HLOOKUP(COUNT($DW102:HC102)+1,$G$4:$CX$8,HD$14,0)*$D102,IF($C102=HD$17,$G$6*$D102,""))</f>
        <v>7500</v>
      </c>
      <c r="HE102" s="34">
        <f>IF(HD102&lt;&gt;"",HLOOKUP(COUNT($DW102:HD102)+1,$G$4:$CX$8,HE$14,0)*$D102,IF($C102=HE$17,$G$6*$D102,""))</f>
        <v>7500</v>
      </c>
      <c r="HF102" s="34">
        <f>IF(HE102&lt;&gt;"",HLOOKUP(COUNT($DW102:HE102)+1,$G$4:$CX$8,HF$14,0)*$D102,IF($C102=HF$17,$G$6*$D102,""))</f>
        <v>7500</v>
      </c>
      <c r="HG102" s="34">
        <f>IF(HF102&lt;&gt;"",HLOOKUP(COUNT($DW102:HF102)+1,$G$4:$CX$8,HG$14,0)*$D102,IF($C102=HG$17,$G$6*$D102,""))</f>
        <v>9048.4582084179765</v>
      </c>
      <c r="HH102" s="34">
        <f>IF(HG102&lt;&gt;"",HLOOKUP(COUNT($DW102:HG102)+1,$G$4:$CX$8,HH$14,0)*$D102,IF($C102=HH$17,$G$6*$D102,""))</f>
        <v>11310.572760522478</v>
      </c>
      <c r="HI102" s="34">
        <f>IF(HH102&lt;&gt;"",HLOOKUP(COUNT($DW102:HH102)+1,$G$4:$CX$8,HI$14,0)*$D102,IF($C102=HI$17,$G$6*$D102,""))</f>
        <v>13572.687312626966</v>
      </c>
      <c r="HJ102" s="34">
        <f>IF(HI102&lt;&gt;"",HLOOKUP(COUNT($DW102:HI102)+1,$G$4:$CX$8,HJ$14,0)*$D102,IF($C102=HJ$17,$G$6*$D102,""))</f>
        <v>15744.31728264728</v>
      </c>
      <c r="HK102" s="34">
        <f>IF(HJ102&lt;&gt;"",HLOOKUP(COUNT($DW102:HJ102)+1,$G$4:$CX$8,HK$14,0)*$D102,IF($C102=HK$17,$G$6*$D102,""))</f>
        <v>17948.521702217906</v>
      </c>
      <c r="HL102" s="34">
        <f>IF(HK102&lt;&gt;"",HLOOKUP(COUNT($DW102:HK102)+1,$G$4:$CX$8,HL$14,0)*$D102,IF($C102=HL$17,$G$6*$D102,""))</f>
        <v>20281.829523506218</v>
      </c>
      <c r="HM102" s="34">
        <f>IF(HL102&lt;&gt;"",HLOOKUP(COUNT($DW102:HL102)+1,$G$4:$CX$8,HM$14,0)*$D102,IF($C102=HM$17,$G$6*$D102,""))</f>
        <v>22512.830771091903</v>
      </c>
      <c r="HN102" s="34">
        <f>IF(HM102&lt;&gt;"",HLOOKUP(COUNT($DW102:HM102)+1,$G$4:$CX$8,HN$14,0)*$D102,IF($C102=HN$17,$G$6*$D102,""))</f>
        <v>24764.113848201101</v>
      </c>
      <c r="HO102" s="34">
        <f>IF(HN102&lt;&gt;"",HLOOKUP(COUNT($DW102:HN102)+1,$G$4:$CX$8,HO$14,0)*$D102,IF($C102=HO$17,$G$6*$D102,""))</f>
        <v>18573.085386150833</v>
      </c>
      <c r="HP102" s="34">
        <f>IF(HO102&lt;&gt;"",HLOOKUP(COUNT($DW102:HO102)+1,$G$4:$CX$8,HP$14,0)*$D102,IF($C102=HP$17,$G$6*$D102,""))</f>
        <v>17644.431116843283</v>
      </c>
      <c r="HQ102" s="34">
        <f>IF(HP102&lt;&gt;"",HLOOKUP(COUNT($DW102:HP102)+1,$G$4:$CX$8,HQ$14,0)*$D102,IF($C102=HQ$17,$G$6*$D102,""))</f>
        <v>19408.874228527617</v>
      </c>
      <c r="HR102" s="34">
        <f>IF(HQ102&lt;&gt;"",HLOOKUP(COUNT($DW102:HQ102)+1,$G$4:$CX$8,HR$14,0)*$D102,IF($C102=HR$17,$G$6*$D102,""))</f>
        <v>21349.761651380388</v>
      </c>
      <c r="HS102" s="34">
        <f>IF(HR102&lt;&gt;"",HLOOKUP(COUNT($DW102:HR102)+1,$G$4:$CX$8,HS$14,0)*$D102,IF($C102=HS$17,$G$6*$D102,""))</f>
        <v>23484.73781651842</v>
      </c>
      <c r="HT102" s="34">
        <f>IF(HS102&lt;&gt;"",HLOOKUP(COUNT($DW102:HS102)+1,$G$4:$CX$8,HT$14,0)*$D102,IF($C102=HT$17,$G$6*$D102,""))</f>
        <v>25833.211598170259</v>
      </c>
      <c r="HU102" s="34">
        <f>IF(HT102&lt;&gt;"",HLOOKUP(COUNT($DW102:HT102)+1,$G$4:$CX$8,HU$14,0)*$D102,IF($C102=HU$17,$G$6*$D102,""))</f>
        <v>24541.551018261736</v>
      </c>
      <c r="HV102" s="34">
        <f>IF(HU102&lt;&gt;"",HLOOKUP(COUNT($DW102:HU102)+1,$G$4:$CX$8,HV$14,0)*$D102,IF($C102=HV$17,$G$6*$D102,""))</f>
        <v>23314.473467348653</v>
      </c>
      <c r="HW102" s="34">
        <f>IF(HV102&lt;&gt;"",HLOOKUP(COUNT($DW102:HV102)+1,$G$4:$CX$8,HW$14,0)*$D102,IF($C102=HW$17,$G$6*$D102,""))</f>
        <v>24946.486610063057</v>
      </c>
      <c r="HX102" s="34">
        <f>IF(HW102&lt;&gt;"",HLOOKUP(COUNT($DW102:HW102)+1,$G$4:$CX$8,HX$14,0)*$D102,IF($C102=HX$17,$G$6*$D102,""))</f>
        <v>26692.740672767472</v>
      </c>
      <c r="HY102" s="34">
        <f>IF(HX102&lt;&gt;"",HLOOKUP(COUNT($DW102:HX102)+1,$G$4:$CX$8,HY$14,0)*$D102,IF($C102=HY$17,$G$6*$D102,""))</f>
        <v>28561.232519861194</v>
      </c>
      <c r="HZ102" s="34">
        <f>IF(HY102&lt;&gt;"",HLOOKUP(COUNT($DW102:HY102)+1,$G$4:$CX$8,HZ$14,0)*$D102,IF($C102=HZ$17,$G$6*$D102,""))</f>
        <v>31417.355771847309</v>
      </c>
      <c r="IA102" s="34">
        <f>IF(HZ102&lt;&gt;"",HLOOKUP(COUNT($DW102:HZ102)+1,$G$4:$CX$8,IA$14,0)*$D102,IF($C102=IA$17,$G$6*$D102,""))</f>
        <v>26704.75240607022</v>
      </c>
      <c r="IB102" s="34">
        <f>IF(IA102&lt;&gt;"",HLOOKUP(COUNT($DW102:IA102)+1,$G$4:$CX$8,IB$14,0)*$D102,IF($C102=IB$17,$G$6*$D102,""))</f>
        <v>25369.514785766714</v>
      </c>
      <c r="IC102" s="34">
        <f>IF(IB102&lt;&gt;"",HLOOKUP(COUNT($DW102:IB102)+1,$G$4:$CX$8,IC$14,0)*$D102,IF($C102=IC$17,$G$6*$D102,""))</f>
        <v>26637.990525055047</v>
      </c>
      <c r="ID102" s="34">
        <f>IF(IC102&lt;&gt;"",HLOOKUP(COUNT($DW102:IC102)+1,$G$4:$CX$8,ID$14,0)*$D102,IF($C102=ID$17,$G$6*$D102,""))</f>
        <v>27969.890051307804</v>
      </c>
      <c r="IE102" s="34">
        <f>IF(ID102&lt;&gt;"",HLOOKUP(COUNT($DW102:ID102)+1,$G$4:$CX$8,IE$14,0)*$D102,IF($C102=IE$17,$G$6*$D102,""))</f>
        <v>29368.38455387318</v>
      </c>
      <c r="IF102" s="34">
        <f>IF(IE102&lt;&gt;"",HLOOKUP(COUNT($DW102:IE102)+1,$G$4:$CX$8,IF$14,0)*$D102,IF($C102=IF$17,$G$6*$D102,""))</f>
        <v>31424.171472644306</v>
      </c>
      <c r="IG102" s="34">
        <f>IF(IF102&lt;&gt;"",HLOOKUP(COUNT($DW102:IF102)+1,$G$4:$CX$8,IG$14,0)*$D102,IF($C102=IG$17,$G$6*$D102,""))</f>
        <v>28281.754325379879</v>
      </c>
      <c r="IH102" s="34">
        <f>IF(IG102&lt;&gt;"",HLOOKUP(COUNT($DW102:IG102)+1,$G$4:$CX$8,IH$14,0)*$D102,IF($C102=IH$17,$G$6*$D102,""))</f>
        <v>25453.578892841902</v>
      </c>
      <c r="II102" s="34">
        <f>IF(IH102&lt;&gt;"",HLOOKUP(COUNT($DW102:IH102)+1,$G$4:$CX$8,II$14,0)*$D102,IF($C102=II$17,$G$6*$D102,""))</f>
        <v>27235.329415340824</v>
      </c>
      <c r="IJ102" s="34">
        <f>IF(II102&lt;&gt;"",HLOOKUP(COUNT($DW102:II102)+1,$G$4:$CX$8,IJ$14,0)*$D102,IF($C102=IJ$17,$G$6*$D102,""))</f>
        <v>29141.802474414675</v>
      </c>
      <c r="IK102" s="34">
        <f>IF(IJ102&lt;&gt;"",HLOOKUP(COUNT($DW102:IJ102)+1,$G$4:$CX$8,IK$14,0)*$D102,IF($C102=IK$17,$G$6*$D102,""))</f>
        <v>31181.728647623713</v>
      </c>
      <c r="IL102" s="34">
        <f>IF(IK102&lt;&gt;"",HLOOKUP(COUNT($DW102:IK102)+1,$G$4:$CX$8,IL$14,0)*$D102,IF($C102=IL$17,$G$6*$D102,""))</f>
        <v>33676.266939433612</v>
      </c>
      <c r="IM102" s="34">
        <f>IF(IL102&lt;&gt;"",HLOOKUP(COUNT($DW102:IL102)+1,$G$4:$CX$8,IM$14,0)*$D102,IF($C102=IM$17,$G$6*$D102,""))</f>
        <v>28961.589567912906</v>
      </c>
      <c r="IO102" s="34" t="str">
        <f>IF(IN102&lt;&gt;"",HLOOKUP(COUNT($IN102:IN102)+1,$G$4:$EH$8,IO$14,0)*$D102,IF($C102=IO$17,$G$7*$D102,""))</f>
        <v/>
      </c>
      <c r="IP102" s="34" t="str">
        <f>IF(IO102&lt;&gt;"",HLOOKUP(COUNT($IN102:IO102)+1,$G$4:$EH$8,IP$14,0)*$D102,IF($C102=IP$17,$G$7*$D102,""))</f>
        <v/>
      </c>
      <c r="IQ102" s="34" t="str">
        <f>IF(IP102&lt;&gt;"",HLOOKUP(COUNT($IN102:IP102)+1,$G$4:$EH$8,IQ$14,0)*$D102,IF($C102=IQ$17,$G$7*$D102,""))</f>
        <v/>
      </c>
      <c r="IR102" s="34" t="str">
        <f>IF(IQ102&lt;&gt;"",HLOOKUP(COUNT($IN102:IQ102)+1,$G$4:$EH$8,IR$14,0)*$D102,IF($C102=IR$17,$G$7*$D102,""))</f>
        <v/>
      </c>
      <c r="IS102" s="34" t="str">
        <f>IF(IR102&lt;&gt;"",HLOOKUP(COUNT($IN102:IR102)+1,$G$4:$EH$8,IS$14,0)*$D102,IF($C102=IS$17,$G$7*$D102,""))</f>
        <v/>
      </c>
      <c r="IT102" s="34" t="str">
        <f>IF(IS102&lt;&gt;"",HLOOKUP(COUNT($IN102:IS102)+1,$G$4:$EH$8,IT$14,0)*$D102,IF($C102=IT$17,$G$7*$D102,""))</f>
        <v/>
      </c>
      <c r="IU102" s="34" t="str">
        <f>IF(IT102&lt;&gt;"",HLOOKUP(COUNT($IN102:IT102)+1,$G$4:$EH$8,IU$14,0)*$D102,IF($C102=IU$17,$G$7*$D102,""))</f>
        <v/>
      </c>
      <c r="IV102" s="34" t="str">
        <f>IF(IU102&lt;&gt;"",HLOOKUP(COUNT($IN102:IU102)+1,$G$4:$EH$8,IV$14,0)*$D102,IF($C102=IV$17,$G$7*$D102,""))</f>
        <v/>
      </c>
      <c r="IW102" s="34" t="str">
        <f>IF(IV102&lt;&gt;"",HLOOKUP(COUNT($IN102:IV102)+1,$G$4:$EH$8,IW$14,0)*$D102,IF($C102=IW$17,$G$7*$D102,""))</f>
        <v/>
      </c>
      <c r="IX102" s="34" t="str">
        <f>IF(IW102&lt;&gt;"",HLOOKUP(COUNT($IN102:IW102)+1,$G$4:$EH$8,IX$14,0)*$D102,IF($C102=IX$17,$G$7*$D102,""))</f>
        <v/>
      </c>
      <c r="IY102" s="34" t="str">
        <f>IF(IX102&lt;&gt;"",HLOOKUP(COUNT($IN102:IX102)+1,$G$4:$EH$8,IY$14,0)*$D102,IF($C102=IY$17,$G$7*$D102,""))</f>
        <v/>
      </c>
      <c r="IZ102" s="34" t="str">
        <f>IF(IY102&lt;&gt;"",HLOOKUP(COUNT($IN102:IY102)+1,$G$4:$EH$8,IZ$14,0)*$D102,IF($C102=IZ$17,$G$7*$D102,""))</f>
        <v/>
      </c>
      <c r="JA102" s="34" t="str">
        <f>IF(IZ102&lt;&gt;"",HLOOKUP(COUNT($IN102:IZ102)+1,$G$4:$EH$8,JA$14,0)*$D102,IF($C102=JA$17,$G$7*$D102,""))</f>
        <v/>
      </c>
      <c r="JB102" s="34" t="str">
        <f>IF(JA102&lt;&gt;"",HLOOKUP(COUNT($IN102:JA102)+1,$G$4:$EH$8,JB$14,0)*$D102,IF($C102=JB$17,$G$7*$D102,""))</f>
        <v/>
      </c>
      <c r="JC102" s="34" t="str">
        <f>IF(JB102&lt;&gt;"",HLOOKUP(COUNT($IN102:JB102)+1,$G$4:$EH$8,JC$14,0)*$D102,IF($C102=JC$17,$G$7*$D102,""))</f>
        <v/>
      </c>
      <c r="JD102" s="34" t="str">
        <f>IF(JC102&lt;&gt;"",HLOOKUP(COUNT($IN102:JC102)+1,$G$4:$EH$8,JD$14,0)*$D102,IF($C102=JD$17,$G$7*$D102,""))</f>
        <v/>
      </c>
      <c r="JE102" s="34" t="str">
        <f>IF(JD102&lt;&gt;"",HLOOKUP(COUNT($IN102:JD102)+1,$G$4:$EH$8,JE$14,0)*$D102,IF($C102=JE$17,$G$7*$D102,""))</f>
        <v/>
      </c>
      <c r="JF102" s="34" t="str">
        <f>IF(JE102&lt;&gt;"",HLOOKUP(COUNT($IN102:JE102)+1,$G$4:$EH$8,JF$14,0)*$D102,IF($C102=JF$17,$G$7*$D102,""))</f>
        <v/>
      </c>
      <c r="JG102" s="34" t="str">
        <f>IF(JF102&lt;&gt;"",HLOOKUP(COUNT($IN102:JF102)+1,$G$4:$EH$8,JG$14,0)*$D102,IF($C102=JG$17,$G$7*$D102,""))</f>
        <v/>
      </c>
      <c r="JH102" s="34" t="str">
        <f>IF(JG102&lt;&gt;"",HLOOKUP(COUNT($IN102:JG102)+1,$G$4:$EH$8,JH$14,0)*$D102,IF($C102=JH$17,$G$7*$D102,""))</f>
        <v/>
      </c>
      <c r="JI102" s="34" t="str">
        <f>IF(JH102&lt;&gt;"",HLOOKUP(COUNT($IN102:JH102)+1,$G$4:$EH$8,JI$14,0)*$D102,IF($C102=JI$17,$G$7*$D102,""))</f>
        <v/>
      </c>
      <c r="JJ102" s="34" t="str">
        <f>IF(JI102&lt;&gt;"",HLOOKUP(COUNT($IN102:JI102)+1,$G$4:$EH$8,JJ$14,0)*$D102,IF($C102=JJ$17,$G$7*$D102,""))</f>
        <v/>
      </c>
      <c r="JK102" s="34" t="str">
        <f>IF(JJ102&lt;&gt;"",HLOOKUP(COUNT($IN102:JJ102)+1,$G$4:$EH$8,JK$14,0)*$D102,IF($C102=JK$17,$G$7*$D102,""))</f>
        <v/>
      </c>
      <c r="JL102" s="34" t="str">
        <f>IF(JK102&lt;&gt;"",HLOOKUP(COUNT($IN102:JK102)+1,$G$4:$EH$8,JL$14,0)*$D102,IF($C102=JL$17,$G$7*$D102,""))</f>
        <v/>
      </c>
      <c r="JM102" s="34" t="str">
        <f>IF(JL102&lt;&gt;"",HLOOKUP(COUNT($IN102:JL102)+1,$G$4:$EH$8,JM$14,0)*$D102,IF($C102=JM$17,$G$7*$D102,""))</f>
        <v/>
      </c>
      <c r="JN102" s="34" t="str">
        <f>IF(JM102&lt;&gt;"",HLOOKUP(COUNT($IN102:JM102)+1,$G$4:$EH$8,JN$14,0)*$D102,IF($C102=JN$17,$G$7*$D102,""))</f>
        <v/>
      </c>
      <c r="JO102" s="34" t="str">
        <f>IF(JN102&lt;&gt;"",HLOOKUP(COUNT($IN102:JN102)+1,$G$4:$EH$8,JO$14,0)*$D102,IF($C102=JO$17,$G$7*$D102,""))</f>
        <v/>
      </c>
      <c r="JP102" s="34" t="str">
        <f>IF(JO102&lt;&gt;"",HLOOKUP(COUNT($IN102:JO102)+1,$G$4:$EH$8,JP$14,0)*$D102,IF($C102=JP$17,$G$7*$D102,""))</f>
        <v/>
      </c>
      <c r="JQ102" s="34" t="str">
        <f>IF(JP102&lt;&gt;"",HLOOKUP(COUNT($IN102:JP102)+1,$G$4:$EH$8,JQ$14,0)*$D102,IF($C102=JQ$17,$G$7*$D102,""))</f>
        <v/>
      </c>
      <c r="JR102" s="34" t="str">
        <f>IF(JQ102&lt;&gt;"",HLOOKUP(COUNT($IN102:JQ102)+1,$G$4:$EH$8,JR$14,0)*$D102,IF($C102=JR$17,$G$7*$D102,""))</f>
        <v/>
      </c>
      <c r="JS102" s="34" t="str">
        <f>IF(JR102&lt;&gt;"",HLOOKUP(COUNT($IN102:JR102)+1,$G$4:$EH$8,JS$14,0)*$D102,IF($C102=JS$17,$G$7*$D102,""))</f>
        <v/>
      </c>
      <c r="JT102" s="34" t="str">
        <f>IF(JS102&lt;&gt;"",HLOOKUP(COUNT($IN102:JS102)+1,$G$4:$EH$8,JT$14,0)*$D102,IF($C102=JT$17,$G$7*$D102,""))</f>
        <v/>
      </c>
      <c r="JU102" s="34" t="str">
        <f>IF(JT102&lt;&gt;"",HLOOKUP(COUNT($IN102:JT102)+1,$G$4:$EH$8,JU$14,0)*$D102,IF($C102=JU$17,$G$7*$D102,""))</f>
        <v/>
      </c>
      <c r="JV102" s="34" t="str">
        <f>IF(JU102&lt;&gt;"",HLOOKUP(COUNT($IN102:JU102)+1,$G$4:$EH$8,JV$14,0)*$D102,IF($C102=JV$17,$G$7*$D102,""))</f>
        <v/>
      </c>
      <c r="JW102" s="34" t="str">
        <f>IF(JV102&lt;&gt;"",HLOOKUP(COUNT($IN102:JV102)+1,$G$4:$EH$8,JW$14,0)*$D102,IF($C102=JW$17,$G$7*$D102,""))</f>
        <v/>
      </c>
      <c r="JX102" s="34" t="str">
        <f>IF(JW102&lt;&gt;"",HLOOKUP(COUNT($IN102:JW102)+1,$G$4:$EH$8,JX$14,0)*$D102,IF($C102=JX$17,$G$7*$D102,""))</f>
        <v/>
      </c>
      <c r="JY102" s="34" t="str">
        <f>IF(JX102&lt;&gt;"",HLOOKUP(COUNT($IN102:JX102)+1,$G$4:$EH$8,JY$14,0)*$D102,IF($C102=JY$17,$G$7*$D102,""))</f>
        <v/>
      </c>
      <c r="JZ102" s="34" t="str">
        <f>IF(JY102&lt;&gt;"",HLOOKUP(COUNT($IN102:JY102)+1,$G$4:$EH$8,JZ$14,0)*$D102,IF($C102=JZ$17,$G$7*$D102,""))</f>
        <v/>
      </c>
      <c r="KA102" s="34" t="str">
        <f>IF(JZ102&lt;&gt;"",HLOOKUP(COUNT($IN102:JZ102)+1,$G$4:$EH$8,KA$14,0)*$D102,IF($C102=KA$17,$G$7*$D102,""))</f>
        <v/>
      </c>
      <c r="KB102" s="34" t="str">
        <f>IF(KA102&lt;&gt;"",HLOOKUP(COUNT($IN102:KA102)+1,$G$4:$EH$8,KB$14,0)*$D102,IF($C102=KB$17,$G$7*$D102,""))</f>
        <v/>
      </c>
      <c r="KC102" s="34" t="str">
        <f>IF(KB102&lt;&gt;"",HLOOKUP(COUNT($IN102:KB102)+1,$G$4:$EH$8,KC$14,0)*$D102,IF($C102=KC$17,$G$7*$D102,""))</f>
        <v/>
      </c>
      <c r="KD102" s="34" t="str">
        <f>IF(KC102&lt;&gt;"",HLOOKUP(COUNT($IN102:KC102)+1,$G$4:$EH$8,KD$14,0)*$D102,IF($C102=KD$17,$G$7*$D102,""))</f>
        <v/>
      </c>
      <c r="KE102" s="34" t="str">
        <f>IF(KD102&lt;&gt;"",HLOOKUP(COUNT($IN102:KD102)+1,$G$4:$EH$8,KE$14,0)*$D102,IF($C102=KE$17,$G$7*$D102,""))</f>
        <v/>
      </c>
      <c r="KF102" s="34" t="str">
        <f>IF(KE102&lt;&gt;"",HLOOKUP(COUNT($IN102:KE102)+1,$G$4:$EH$8,KF$14,0)*$D102,IF($C102=KF$17,$G$7*$D102,""))</f>
        <v/>
      </c>
      <c r="KG102" s="34" t="str">
        <f>IF(KF102&lt;&gt;"",HLOOKUP(COUNT($IN102:KF102)+1,$G$4:$EH$8,KG$14,0)*$D102,IF($C102=KG$17,$G$7*$D102,""))</f>
        <v/>
      </c>
      <c r="KH102" s="34" t="str">
        <f>IF(KG102&lt;&gt;"",HLOOKUP(COUNT($IN102:KG102)+1,$G$4:$EH$8,KH$14,0)*$D102,IF($C102=KH$17,$G$7*$D102,""))</f>
        <v/>
      </c>
      <c r="KI102" s="34" t="str">
        <f>IF(KH102&lt;&gt;"",HLOOKUP(COUNT($IN102:KH102)+1,$G$4:$EH$8,KI$14,0)*$D102,IF($C102=KI$17,$G$7*$D102,""))</f>
        <v/>
      </c>
      <c r="KJ102" s="34" t="str">
        <f>IF(KI102&lt;&gt;"",HLOOKUP(COUNT($IN102:KI102)+1,$G$4:$EH$8,KJ$14,0)*$D102,IF($C102=KJ$17,$G$7*$D102,""))</f>
        <v/>
      </c>
      <c r="KK102" s="34" t="str">
        <f>IF(KJ102&lt;&gt;"",HLOOKUP(COUNT($IN102:KJ102)+1,$G$4:$EH$8,KK$14,0)*$D102,IF($C102=KK$17,$G$7*$D102,""))</f>
        <v/>
      </c>
      <c r="KL102" s="34" t="str">
        <f>IF(KK102&lt;&gt;"",HLOOKUP(COUNT($IN102:KK102)+1,$G$4:$EH$8,KL$14,0)*$D102,IF($C102=KL$17,$G$7*$D102,""))</f>
        <v/>
      </c>
      <c r="KM102" s="34" t="str">
        <f>IF(KL102&lt;&gt;"",HLOOKUP(COUNT($IN102:KL102)+1,$G$4:$EH$8,KM$14,0)*$D102,IF($C102=KM$17,$G$7*$D102,""))</f>
        <v/>
      </c>
      <c r="KN102" s="34" t="str">
        <f>IF(KM102&lt;&gt;"",HLOOKUP(COUNT($IN102:KM102)+1,$G$4:$EH$8,KN$14,0)*$D102,IF($C102=KN$17,$G$7*$D102,""))</f>
        <v/>
      </c>
      <c r="KO102" s="34" t="str">
        <f>IF(KN102&lt;&gt;"",HLOOKUP(COUNT($IN102:KN102)+1,$G$4:$EH$8,KO$14,0)*$D102,IF($C102=KO$17,$G$7*$D102,""))</f>
        <v/>
      </c>
      <c r="KP102" s="34" t="str">
        <f>IF(KO102&lt;&gt;"",HLOOKUP(COUNT($IN102:KO102)+1,$G$4:$EH$8,KP$14,0)*$D102,IF($C102=KP$17,$G$7*$D102,""))</f>
        <v/>
      </c>
      <c r="KQ102" s="34" t="str">
        <f>IF(KP102&lt;&gt;"",HLOOKUP(COUNT($IN102:KP102)+1,$G$4:$EH$8,KQ$14,0)*$D102,IF($C102=KQ$17,$G$7*$D102,""))</f>
        <v/>
      </c>
      <c r="KR102" s="34" t="str">
        <f>IF(KQ102&lt;&gt;"",HLOOKUP(COUNT($IN102:KQ102)+1,$G$4:$EH$8,KR$14,0)*$D102,IF($C102=KR$17,$G$7*$D102,""))</f>
        <v/>
      </c>
      <c r="KS102" s="34" t="str">
        <f>IF(KR102&lt;&gt;"",HLOOKUP(COUNT($IN102:KR102)+1,$G$4:$EH$8,KS$14,0)*$D102,IF($C102=KS$17,$G$7*$D102,""))</f>
        <v/>
      </c>
      <c r="KT102" s="34" t="str">
        <f>IF(KS102&lt;&gt;"",HLOOKUP(COUNT($IN102:KS102)+1,$G$4:$EH$8,KT$14,0)*$D102,IF($C102=KT$17,$G$7*$D102,""))</f>
        <v/>
      </c>
      <c r="KU102" s="34" t="str">
        <f>IF(KT102&lt;&gt;"",HLOOKUP(COUNT($IN102:KT102)+1,$G$4:$EH$8,KU$14,0)*$D102,IF($C102=KU$17,$G$7*$D102,""))</f>
        <v/>
      </c>
      <c r="KV102" s="34" t="str">
        <f>IF(KU102&lt;&gt;"",HLOOKUP(COUNT($IN102:KU102)+1,$G$4:$EH$8,KV$14,0)*$D102,IF($C102=KV$17,$G$7*$D102,""))</f>
        <v/>
      </c>
      <c r="KW102" s="34" t="str">
        <f>IF(KV102&lt;&gt;"",HLOOKUP(COUNT($IN102:KV102)+1,$G$4:$EH$8,KW$14,0)*$D102,IF($C102=KW$17,$G$7*$D102,""))</f>
        <v/>
      </c>
      <c r="KX102" s="34" t="str">
        <f>IF(KW102&lt;&gt;"",HLOOKUP(COUNT($IN102:KW102)+1,$G$4:$EH$8,KX$14,0)*$D102,IF($C102=KX$17,$G$7*$D102,""))</f>
        <v/>
      </c>
      <c r="KY102" s="34" t="str">
        <f>IF(KX102&lt;&gt;"",HLOOKUP(COUNT($IN102:KX102)+1,$G$4:$EH$8,KY$14,0)*$D102,IF($C102=KY$17,$G$7*$D102,""))</f>
        <v/>
      </c>
      <c r="KZ102" s="34" t="str">
        <f>IF(KY102&lt;&gt;"",HLOOKUP(COUNT($IN102:KY102)+1,$G$4:$EH$8,KZ$14,0)*$D102,IF($C102=KZ$17,$G$7*$D102,""))</f>
        <v/>
      </c>
      <c r="LA102" s="34" t="str">
        <f>IF(KZ102&lt;&gt;"",HLOOKUP(COUNT($IN102:KZ102)+1,$G$4:$EH$8,LA$14,0)*$D102,IF($C102=LA$17,$G$7*$D102,""))</f>
        <v/>
      </c>
      <c r="LB102" s="34" t="str">
        <f>IF(LA102&lt;&gt;"",HLOOKUP(COUNT($IN102:LA102)+1,$G$4:$EH$8,LB$14,0)*$D102,IF($C102=LB$17,$G$7*$D102,""))</f>
        <v/>
      </c>
      <c r="LC102" s="34" t="str">
        <f>IF(LB102&lt;&gt;"",HLOOKUP(COUNT($IN102:LB102)+1,$G$4:$EH$8,LC$14,0)*$D102,IF($C102=LC$17,$G$7*$D102,""))</f>
        <v/>
      </c>
      <c r="LD102" s="34" t="str">
        <f>IF(LC102&lt;&gt;"",HLOOKUP(COUNT($IN102:LC102)+1,$G$4:$EH$8,LD$14,0)*$D102,IF($C102=LD$17,$G$7*$D102,""))</f>
        <v/>
      </c>
      <c r="LE102" s="34" t="str">
        <f>IF(LD102&lt;&gt;"",HLOOKUP(COUNT($IN102:LD102)+1,$G$4:$EH$8,LE$14,0)*$D102,IF($C102=LE$17,$G$7*$D102,""))</f>
        <v/>
      </c>
      <c r="LF102" s="34" t="str">
        <f>IF(LE102&lt;&gt;"",HLOOKUP(COUNT($IN102:LE102)+1,$G$4:$EH$8,LF$14,0)*$D102,IF($C102=LF$17,$G$7*$D102,""))</f>
        <v/>
      </c>
      <c r="LG102" s="34" t="str">
        <f>IF(LF102&lt;&gt;"",HLOOKUP(COUNT($IN102:LF102)+1,$G$4:$EH$8,LG$14,0)*$D102,IF($C102=LG$17,$G$7*$D102,""))</f>
        <v/>
      </c>
      <c r="LH102" s="34" t="str">
        <f>IF(LG102&lt;&gt;"",HLOOKUP(COUNT($IN102:LG102)+1,$G$4:$EH$8,LH$14,0)*$D102,IF($C102=LH$17,$G$7*$D102,""))</f>
        <v/>
      </c>
      <c r="LI102" s="34" t="str">
        <f>IF(LH102&lt;&gt;"",HLOOKUP(COUNT($IN102:LH102)+1,$G$4:$EH$8,LI$14,0)*$D102,IF($C102=LI$17,$G$7*$D102,""))</f>
        <v/>
      </c>
      <c r="LJ102" s="34" t="str">
        <f>IF(LI102&lt;&gt;"",HLOOKUP(COUNT($IN102:LI102)+1,$G$4:$EH$8,LJ$14,0)*$D102,IF($C102=LJ$17,$G$7*$D102,""))</f>
        <v/>
      </c>
      <c r="LK102" s="34" t="str">
        <f>IF(LJ102&lt;&gt;"",HLOOKUP(COUNT($IN102:LJ102)+1,$G$4:$EH$8,LK$14,0)*$D102,IF($C102=LK$17,$G$7*$D102,""))</f>
        <v/>
      </c>
      <c r="LL102" s="34" t="str">
        <f>IF(LK102&lt;&gt;"",HLOOKUP(COUNT($IN102:LK102)+1,$G$4:$EH$8,LL$14,0)*$D102,IF($C102=LL$17,$G$7*$D102,""))</f>
        <v/>
      </c>
      <c r="LM102" s="34" t="str">
        <f>IF(LL102&lt;&gt;"",HLOOKUP(COUNT($IN102:LL102)+1,$G$4:$EH$8,LM$14,0)*$D102,IF($C102=LM$17,$G$7*$D102,""))</f>
        <v/>
      </c>
      <c r="LN102" s="34" t="str">
        <f>IF(LM102&lt;&gt;"",HLOOKUP(COUNT($IN102:LM102)+1,$G$4:$EH$8,LN$14,0)*$D102,IF($C102=LN$17,$G$7*$D102,""))</f>
        <v/>
      </c>
      <c r="LO102" s="34" t="str">
        <f>IF(LN102&lt;&gt;"",HLOOKUP(COUNT($IN102:LN102)+1,$G$4:$EH$8,LO$14,0)*$D102,IF($C102=LO$17,$G$7*$D102,""))</f>
        <v/>
      </c>
      <c r="LP102" s="34" t="str">
        <f>IF(LO102&lt;&gt;"",HLOOKUP(COUNT($IN102:LO102)+1,$G$4:$EH$8,LP$14,0)*$D102,IF($C102=LP$17,$G$7*$D102,""))</f>
        <v/>
      </c>
      <c r="LQ102" s="34" t="str">
        <f>IF(LP102&lt;&gt;"",HLOOKUP(COUNT($IN102:LP102)+1,$G$4:$EH$8,LQ$14,0)*$D102,IF($C102=LQ$17,$G$7*$D102,""))</f>
        <v/>
      </c>
      <c r="LR102" s="34" t="str">
        <f>IF(LQ102&lt;&gt;"",HLOOKUP(COUNT($IN102:LQ102)+1,$G$4:$EH$8,LR$14,0)*$D102,IF($C102=LR$17,$G$7*$D102,""))</f>
        <v/>
      </c>
      <c r="LS102" s="34" t="str">
        <f>IF(LR102&lt;&gt;"",HLOOKUP(COUNT($IN102:LR102)+1,$G$4:$EH$8,LS$14,0)*$D102,IF($C102=LS$17,$G$7*$D102,""))</f>
        <v/>
      </c>
      <c r="LT102" s="34">
        <f>IF(LS102&lt;&gt;"",HLOOKUP(COUNT($IN102:LS102)+1,$G$4:$EH$8,LT$14,0)*$D102,IF($C102=LT$17,$G$7*$D102,""))</f>
        <v>0</v>
      </c>
      <c r="LU102" s="34">
        <f>IF(LT102&lt;&gt;"",HLOOKUP(COUNT($IN102:LT102)+1,$G$4:$EH$8,LU$14,0)*$D102,IF($C102=LU$17,$G$7*$D102,""))</f>
        <v>3750</v>
      </c>
      <c r="LV102" s="34">
        <f>IF(LU102&lt;&gt;"",HLOOKUP(COUNT($IN102:LU102)+1,$G$4:$EH$8,LV$14,0)*$D102,IF($C102=LV$17,$G$7*$D102,""))</f>
        <v>3750</v>
      </c>
      <c r="LW102" s="34">
        <f>IF(LV102&lt;&gt;"",HLOOKUP(COUNT($IN102:LV102)+1,$G$4:$EH$8,LW$14,0)*$D102,IF($C102=LW$17,$G$7*$D102,""))</f>
        <v>3750</v>
      </c>
      <c r="LX102" s="34">
        <f>IF(LW102&lt;&gt;"",HLOOKUP(COUNT($IN102:LW102)+1,$G$4:$EH$8,LX$14,0)*$D102,IF($C102=LX$17,$G$7*$D102,""))</f>
        <v>3750</v>
      </c>
      <c r="LY102" s="34">
        <f>IF(LX102&lt;&gt;"",HLOOKUP(COUNT($IN102:LX102)+1,$G$4:$EH$8,LY$14,0)*$D102,IF($C102=LY$17,$G$7*$D102,""))</f>
        <v>3770.1909201741591</v>
      </c>
      <c r="LZ102" s="34">
        <f>IF(LY102&lt;&gt;"",HLOOKUP(COUNT($IN102:LY102)+1,$G$4:$EH$8,LZ$14,0)*$D102,IF($C102=LZ$17,$G$7*$D102,""))</f>
        <v>4524.2291042089882</v>
      </c>
      <c r="MA102" s="34">
        <f>IF(LZ102&lt;&gt;"",HLOOKUP(COUNT($IN102:LZ102)+1,$G$4:$EH$8,MA$14,0)*$D102,IF($C102=MA$17,$G$7*$D102,""))</f>
        <v>5248.1057608824267</v>
      </c>
      <c r="MB102" s="34">
        <f>IF(MA102&lt;&gt;"",HLOOKUP(COUNT($IN102:MA102)+1,$G$4:$EH$8,MB$14,0)*$D102,IF($C102=MB$17,$G$7*$D102,""))</f>
        <v>5982.8405674059686</v>
      </c>
      <c r="MC102" s="34">
        <f>IF(MB102&lt;&gt;"",HLOOKUP(COUNT($IN102:MB102)+1,$G$4:$EH$8,MC$14,0)*$D102,IF($C102=MC$17,$G$7*$D102,""))</f>
        <v>6760.6098411687399</v>
      </c>
      <c r="MD102" s="34">
        <f>IF(MC102&lt;&gt;"",HLOOKUP(COUNT($IN102:MC102)+1,$G$4:$EH$8,MD$14,0)*$D102,IF($C102=MD$17,$G$7*$D102,""))</f>
        <v>7504.2769236973027</v>
      </c>
      <c r="ME102" s="34">
        <f>IF(MD102&lt;&gt;"",HLOOKUP(COUNT($IN102:MD102)+1,$G$4:$EH$8,ME$14,0)*$D102,IF($C102=ME$17,$G$7*$D102,""))</f>
        <v>8254.7046160670325</v>
      </c>
      <c r="MF102" s="34">
        <f>IF(ME102&lt;&gt;"",HLOOKUP(COUNT($IN102:ME102)+1,$G$4:$EH$8,MF$14,0)*$D102,IF($C102=MF$17,$G$7*$D102,""))</f>
        <v>6191.0284620502789</v>
      </c>
      <c r="MG102" s="34">
        <f>IF(MF102&lt;&gt;"",HLOOKUP(COUNT($IN102:MF102)+1,$G$4:$EH$8,MG$14,0)*$D102,IF($C102=MG$17,$G$7*$D102,""))</f>
        <v>5881.4770389477608</v>
      </c>
      <c r="MH102" s="34">
        <f>IF(MG102&lt;&gt;"",HLOOKUP(COUNT($IN102:MG102)+1,$G$4:$EH$8,MH$14,0)*$D102,IF($C102=MH$17,$G$7*$D102,""))</f>
        <v>6469.6247428425395</v>
      </c>
      <c r="MI102" s="34">
        <f>IF(MH102&lt;&gt;"",HLOOKUP(COUNT($IN102:MH102)+1,$G$4:$EH$8,MI$14,0)*$D102,IF($C102=MI$17,$G$7*$D102,""))</f>
        <v>7116.5872171267965</v>
      </c>
      <c r="MJ102" s="34">
        <f>IF(MI102&lt;&gt;"",HLOOKUP(COUNT($IN102:MI102)+1,$G$4:$EH$8,MJ$14,0)*$D102,IF($C102=MJ$17,$G$7*$D102,""))</f>
        <v>7828.2459388394727</v>
      </c>
      <c r="MK102" s="34">
        <f>IF(MJ102&lt;&gt;"",HLOOKUP(COUNT($IN102:MJ102)+1,$G$4:$EH$8,MK$14,0)*$D102,IF($C102=MK$17,$G$7*$D102,""))</f>
        <v>8611.0705327234209</v>
      </c>
      <c r="ML102" s="34">
        <f>IF(MK102&lt;&gt;"",HLOOKUP(COUNT($IN102:MK102)+1,$G$4:$EH$8,ML$14,0)*$D102,IF($C102=ML$17,$G$7*$D102,""))</f>
        <v>8180.517006087246</v>
      </c>
      <c r="MM102" s="34">
        <f>IF(ML102&lt;&gt;"",HLOOKUP(COUNT($IN102:ML102)+1,$G$4:$EH$8,MM$14,0)*$D102,IF($C102=MM$17,$G$7*$D102,""))</f>
        <v>7771.4911557828855</v>
      </c>
      <c r="MN102" s="34">
        <f>IF(MM102&lt;&gt;"",HLOOKUP(COUNT($IN102:MM102)+1,$G$4:$EH$8,MN$14,0)*$D102,IF($C102=MN$17,$G$7*$D102,""))</f>
        <v>8315.4955366876875</v>
      </c>
      <c r="MO102" s="34">
        <f>IF(MN102&lt;&gt;"",HLOOKUP(COUNT($IN102:MN102)+1,$G$4:$EH$8,MO$14,0)*$D102,IF($C102=MO$17,$G$7*$D102,""))</f>
        <v>8897.5802242558239</v>
      </c>
      <c r="MP102" s="34">
        <f>IF(MO102&lt;&gt;"",HLOOKUP(COUNT($IN102:MO102)+1,$G$4:$EH$8,MP$14,0)*$D102,IF($C102=MP$17,$G$7*$D102,""))</f>
        <v>9520.4108399537326</v>
      </c>
      <c r="MQ102" s="34">
        <f>IF(MP102&lt;&gt;"",HLOOKUP(COUNT($IN102:MP102)+1,$G$4:$EH$8,MQ$14,0)*$D102,IF($C102=MQ$17,$G$7*$D102,""))</f>
        <v>10472.451923949104</v>
      </c>
      <c r="MR102" s="34">
        <f>IF(MQ102&lt;&gt;"",HLOOKUP(COUNT($IN102:MQ102)+1,$G$4:$EH$8,MR$14,0)*$D102,IF($C102=MR$17,$G$7*$D102,""))</f>
        <v>8901.5841353567412</v>
      </c>
      <c r="MS102" s="34">
        <f>IF(MR102&lt;&gt;"",HLOOKUP(COUNT($IN102:MR102)+1,$G$4:$EH$8,MS$14,0)*$D102,IF($C102=MS$17,$G$7*$D102,""))</f>
        <v>8456.5049285889054</v>
      </c>
      <c r="MT102" s="34">
        <f>IF(MS102&lt;&gt;"",HLOOKUP(COUNT($IN102:MS102)+1,$G$4:$EH$8,MT$14,0)*$D102,IF($C102=MT$17,$G$7*$D102,""))</f>
        <v>8879.3301750183509</v>
      </c>
      <c r="MU102" s="34">
        <f>IF(MT102&lt;&gt;"",HLOOKUP(COUNT($IN102:MT102)+1,$G$4:$EH$8,MU$14,0)*$D102,IF($C102=MU$17,$G$7*$D102,""))</f>
        <v>9323.2966837692693</v>
      </c>
      <c r="MV102" s="34">
        <f>IF(MU102&lt;&gt;"",HLOOKUP(COUNT($IN102:MU102)+1,$G$4:$EH$8,MV$14,0)*$D102,IF($C102=MV$17,$G$7*$D102,""))</f>
        <v>9789.4615179577268</v>
      </c>
      <c r="MW102" s="34">
        <f>IF(MV102&lt;&gt;"",HLOOKUP(COUNT($IN102:MV102)+1,$G$4:$EH$8,MW$14,0)*$D102,IF($C102=MW$17,$G$7*$D102,""))</f>
        <v>10474.723824214771</v>
      </c>
      <c r="MX102" s="34">
        <f>IF(MW102&lt;&gt;"",HLOOKUP(COUNT($IN102:MW102)+1,$G$4:$EH$8,MX$14,0)*$D102,IF($C102=MX$17,$G$7*$D102,""))</f>
        <v>9427.2514417932944</v>
      </c>
      <c r="MY102" s="34">
        <f>IF(MX102&lt;&gt;"",HLOOKUP(COUNT($IN102:MX102)+1,$G$4:$EH$8,MY$14,0)*$D102,IF($C102=MY$17,$G$7*$D102,""))</f>
        <v>8484.5262976139675</v>
      </c>
      <c r="MZ102" s="34">
        <f>IF(MY102&lt;&gt;"",HLOOKUP(COUNT($IN102:MY102)+1,$G$4:$EH$8,MZ$14,0)*$D102,IF($C102=MZ$17,$G$7*$D102,""))</f>
        <v>9078.4431384469426</v>
      </c>
      <c r="NA102" s="34">
        <f>IF(MZ102&lt;&gt;"",HLOOKUP(COUNT($IN102:MZ102)+1,$G$4:$EH$8,NA$14,0)*$D102,IF($C102=NA$17,$G$7*$D102,""))</f>
        <v>9713.934158138225</v>
      </c>
      <c r="NB102" s="34">
        <f>IF(NA102&lt;&gt;"",HLOOKUP(COUNT($IN102:NA102)+1,$G$4:$EH$8,NB$14,0)*$D102,IF($C102=NB$17,$G$7*$D102,""))</f>
        <v>10393.909549207907</v>
      </c>
      <c r="NC102" s="34">
        <f>IF(NB102&lt;&gt;"",HLOOKUP(COUNT($IN102:NB102)+1,$G$4:$EH$8,NC$14,0)*$D102,IF($C102=NC$17,$G$7*$D102,""))</f>
        <v>11225.422313144538</v>
      </c>
      <c r="ND102" s="34">
        <f>IF(NC102&lt;&gt;"",HLOOKUP(COUNT($IN102:NC102)+1,$G$4:$EH$8,ND$14,0)*$D102,IF($C102=ND$17,$G$7*$D102,""))</f>
        <v>9653.8631893043039</v>
      </c>
      <c r="NF102" s="34" t="str">
        <f>IF(NE102&lt;&gt;"",HLOOKUP(COUNT($NE102:NE102)+1,$G$4:$EH$8,NF$14,0)*$D102,IF($C102=NF$17,$G$8*$D102,""))</f>
        <v/>
      </c>
      <c r="NG102" s="34" t="str">
        <f>IF(NF102&lt;&gt;"",HLOOKUP(COUNT($NE102:NF102)+1,$G$4:$EH$8,NG$14,0)*$D102,IF($C102=NG$17,$G$8*$D102,""))</f>
        <v/>
      </c>
      <c r="NH102" s="34" t="str">
        <f>IF(NG102&lt;&gt;"",HLOOKUP(COUNT($NE102:NG102)+1,$G$4:$EH$8,NH$14,0)*$D102,IF($C102=NH$17,$G$8*$D102,""))</f>
        <v/>
      </c>
      <c r="NI102" s="34" t="str">
        <f>IF(NH102&lt;&gt;"",HLOOKUP(COUNT($NE102:NH102)+1,$G$4:$EH$8,NI$14,0)*$D102,IF($C102=NI$17,$G$8*$D102,""))</f>
        <v/>
      </c>
      <c r="NJ102" s="34" t="str">
        <f>IF(NI102&lt;&gt;"",HLOOKUP(COUNT($NE102:NI102)+1,$G$4:$EH$8,NJ$14,0)*$D102,IF($C102=NJ$17,$G$8*$D102,""))</f>
        <v/>
      </c>
      <c r="NK102" s="34" t="str">
        <f>IF(NJ102&lt;&gt;"",HLOOKUP(COUNT($NE102:NJ102)+1,$G$4:$EH$8,NK$14,0)*$D102,IF($C102=NK$17,$G$8*$D102,""))</f>
        <v/>
      </c>
      <c r="NL102" s="34" t="str">
        <f>IF(NK102&lt;&gt;"",HLOOKUP(COUNT($NE102:NK102)+1,$G$4:$EH$8,NL$14,0)*$D102,IF($C102=NL$17,$G$8*$D102,""))</f>
        <v/>
      </c>
      <c r="NM102" s="34" t="str">
        <f>IF(NL102&lt;&gt;"",HLOOKUP(COUNT($NE102:NL102)+1,$G$4:$EH$8,NM$14,0)*$D102,IF($C102=NM$17,$G$8*$D102,""))</f>
        <v/>
      </c>
      <c r="NN102" s="34" t="str">
        <f>IF(NM102&lt;&gt;"",HLOOKUP(COUNT($NE102:NM102)+1,$G$4:$EH$8,NN$14,0)*$D102,IF($C102=NN$17,$G$8*$D102,""))</f>
        <v/>
      </c>
      <c r="NO102" s="34" t="str">
        <f>IF(NN102&lt;&gt;"",HLOOKUP(COUNT($NE102:NN102)+1,$G$4:$EH$8,NO$14,0)*$D102,IF($C102=NO$17,$G$8*$D102,""))</f>
        <v/>
      </c>
      <c r="NP102" s="34" t="str">
        <f>IF(NO102&lt;&gt;"",HLOOKUP(COUNT($NE102:NO102)+1,$G$4:$EH$8,NP$14,0)*$D102,IF($C102=NP$17,$G$8*$D102,""))</f>
        <v/>
      </c>
      <c r="NQ102" s="34" t="str">
        <f>IF(NP102&lt;&gt;"",HLOOKUP(COUNT($NE102:NP102)+1,$G$4:$EH$8,NQ$14,0)*$D102,IF($C102=NQ$17,$G$8*$D102,""))</f>
        <v/>
      </c>
      <c r="NR102" s="34" t="str">
        <f>IF(NQ102&lt;&gt;"",HLOOKUP(COUNT($NE102:NQ102)+1,$G$4:$EH$8,NR$14,0)*$D102,IF($C102=NR$17,$G$8*$D102,""))</f>
        <v/>
      </c>
      <c r="NS102" s="34" t="str">
        <f>IF(NR102&lt;&gt;"",HLOOKUP(COUNT($NE102:NR102)+1,$G$4:$EH$8,NS$14,0)*$D102,IF($C102=NS$17,$G$8*$D102,""))</f>
        <v/>
      </c>
      <c r="NT102" s="34" t="str">
        <f>IF(NS102&lt;&gt;"",HLOOKUP(COUNT($NE102:NS102)+1,$G$4:$EH$8,NT$14,0)*$D102,IF($C102=NT$17,$G$8*$D102,""))</f>
        <v/>
      </c>
      <c r="NU102" s="34" t="str">
        <f>IF(NT102&lt;&gt;"",HLOOKUP(COUNT($NE102:NT102)+1,$G$4:$EH$8,NU$14,0)*$D102,IF($C102=NU$17,$G$8*$D102,""))</f>
        <v/>
      </c>
      <c r="NV102" s="34" t="str">
        <f>IF(NU102&lt;&gt;"",HLOOKUP(COUNT($NE102:NU102)+1,$G$4:$EH$8,NV$14,0)*$D102,IF($C102=NV$17,$G$8*$D102,""))</f>
        <v/>
      </c>
      <c r="NW102" s="34" t="str">
        <f>IF(NV102&lt;&gt;"",HLOOKUP(COUNT($NE102:NV102)+1,$G$4:$EH$8,NW$14,0)*$D102,IF($C102=NW$17,$G$8*$D102,""))</f>
        <v/>
      </c>
      <c r="NX102" s="34" t="str">
        <f>IF(NW102&lt;&gt;"",HLOOKUP(COUNT($NE102:NW102)+1,$G$4:$EH$8,NX$14,0)*$D102,IF($C102=NX$17,$G$8*$D102,""))</f>
        <v/>
      </c>
      <c r="NY102" s="34" t="str">
        <f>IF(NX102&lt;&gt;"",HLOOKUP(COUNT($NE102:NX102)+1,$G$4:$EH$8,NY$14,0)*$D102,IF($C102=NY$17,$G$8*$D102,""))</f>
        <v/>
      </c>
      <c r="NZ102" s="34" t="str">
        <f>IF(NY102&lt;&gt;"",HLOOKUP(COUNT($NE102:NY102)+1,$G$4:$EH$8,NZ$14,0)*$D102,IF($C102=NZ$17,$G$8*$D102,""))</f>
        <v/>
      </c>
      <c r="OA102" s="34" t="str">
        <f>IF(NZ102&lt;&gt;"",HLOOKUP(COUNT($NE102:NZ102)+1,$G$4:$EH$8,OA$14,0)*$D102,IF($C102=OA$17,$G$8*$D102,""))</f>
        <v/>
      </c>
      <c r="OB102" s="34" t="str">
        <f>IF(OA102&lt;&gt;"",HLOOKUP(COUNT($NE102:OA102)+1,$G$4:$EH$8,OB$14,0)*$D102,IF($C102=OB$17,$G$8*$D102,""))</f>
        <v/>
      </c>
      <c r="OC102" s="34" t="str">
        <f>IF(OB102&lt;&gt;"",HLOOKUP(COUNT($NE102:OB102)+1,$G$4:$EH$8,OC$14,0)*$D102,IF($C102=OC$17,$G$8*$D102,""))</f>
        <v/>
      </c>
      <c r="OD102" s="34" t="str">
        <f>IF(OC102&lt;&gt;"",HLOOKUP(COUNT($NE102:OC102)+1,$G$4:$EH$8,OD$14,0)*$D102,IF($C102=OD$17,$G$8*$D102,""))</f>
        <v/>
      </c>
      <c r="OE102" s="34" t="str">
        <f>IF(OD102&lt;&gt;"",HLOOKUP(COUNT($NE102:OD102)+1,$G$4:$EH$8,OE$14,0)*$D102,IF($C102=OE$17,$G$8*$D102,""))</f>
        <v/>
      </c>
      <c r="OF102" s="34" t="str">
        <f>IF(OE102&lt;&gt;"",HLOOKUP(COUNT($NE102:OE102)+1,$G$4:$EH$8,OF$14,0)*$D102,IF($C102=OF$17,$G$8*$D102,""))</f>
        <v/>
      </c>
      <c r="OG102" s="34" t="str">
        <f>IF(OF102&lt;&gt;"",HLOOKUP(COUNT($NE102:OF102)+1,$G$4:$EH$8,OG$14,0)*$D102,IF($C102=OG$17,$G$8*$D102,""))</f>
        <v/>
      </c>
      <c r="OH102" s="34" t="str">
        <f>IF(OG102&lt;&gt;"",HLOOKUP(COUNT($NE102:OG102)+1,$G$4:$EH$8,OH$14,0)*$D102,IF($C102=OH$17,$G$8*$D102,""))</f>
        <v/>
      </c>
      <c r="OI102" s="34" t="str">
        <f>IF(OH102&lt;&gt;"",HLOOKUP(COUNT($NE102:OH102)+1,$G$4:$EH$8,OI$14,0)*$D102,IF($C102=OI$17,$G$8*$D102,""))</f>
        <v/>
      </c>
      <c r="OJ102" s="34" t="str">
        <f>IF(OI102&lt;&gt;"",HLOOKUP(COUNT($NE102:OI102)+1,$G$4:$EH$8,OJ$14,0)*$D102,IF($C102=OJ$17,$G$8*$D102,""))</f>
        <v/>
      </c>
      <c r="OK102" s="34" t="str">
        <f>IF(OJ102&lt;&gt;"",HLOOKUP(COUNT($NE102:OJ102)+1,$G$4:$EH$8,OK$14,0)*$D102,IF($C102=OK$17,$G$8*$D102,""))</f>
        <v/>
      </c>
      <c r="OL102" s="34" t="str">
        <f>IF(OK102&lt;&gt;"",HLOOKUP(COUNT($NE102:OK102)+1,$G$4:$EH$8,OL$14,0)*$D102,IF($C102=OL$17,$G$8*$D102,""))</f>
        <v/>
      </c>
      <c r="OM102" s="34" t="str">
        <f>IF(OL102&lt;&gt;"",HLOOKUP(COUNT($NE102:OL102)+1,$G$4:$EH$8,OM$14,0)*$D102,IF($C102=OM$17,$G$8*$D102,""))</f>
        <v/>
      </c>
      <c r="ON102" s="34" t="str">
        <f>IF(OM102&lt;&gt;"",HLOOKUP(COUNT($NE102:OM102)+1,$G$4:$EH$8,ON$14,0)*$D102,IF($C102=ON$17,$G$8*$D102,""))</f>
        <v/>
      </c>
      <c r="OO102" s="34" t="str">
        <f>IF(ON102&lt;&gt;"",HLOOKUP(COUNT($NE102:ON102)+1,$G$4:$EH$8,OO$14,0)*$D102,IF($C102=OO$17,$G$8*$D102,""))</f>
        <v/>
      </c>
      <c r="OP102" s="34" t="str">
        <f>IF(OO102&lt;&gt;"",HLOOKUP(COUNT($NE102:OO102)+1,$G$4:$EH$8,OP$14,0)*$D102,IF($C102=OP$17,$G$8*$D102,""))</f>
        <v/>
      </c>
      <c r="OQ102" s="34" t="str">
        <f>IF(OP102&lt;&gt;"",HLOOKUP(COUNT($NE102:OP102)+1,$G$4:$EH$8,OQ$14,0)*$D102,IF($C102=OQ$17,$G$8*$D102,""))</f>
        <v/>
      </c>
      <c r="OR102" s="34" t="str">
        <f>IF(OQ102&lt;&gt;"",HLOOKUP(COUNT($NE102:OQ102)+1,$G$4:$EH$8,OR$14,0)*$D102,IF($C102=OR$17,$G$8*$D102,""))</f>
        <v/>
      </c>
      <c r="OS102" s="34" t="str">
        <f>IF(OR102&lt;&gt;"",HLOOKUP(COUNT($NE102:OR102)+1,$G$4:$EH$8,OS$14,0)*$D102,IF($C102=OS$17,$G$8*$D102,""))</f>
        <v/>
      </c>
      <c r="OT102" s="34" t="str">
        <f>IF(OS102&lt;&gt;"",HLOOKUP(COUNT($NE102:OS102)+1,$G$4:$EH$8,OT$14,0)*$D102,IF($C102=OT$17,$G$8*$D102,""))</f>
        <v/>
      </c>
      <c r="OU102" s="34" t="str">
        <f>IF(OT102&lt;&gt;"",HLOOKUP(COUNT($NE102:OT102)+1,$G$4:$EH$8,OU$14,0)*$D102,IF($C102=OU$17,$G$8*$D102,""))</f>
        <v/>
      </c>
      <c r="OV102" s="34" t="str">
        <f>IF(OU102&lt;&gt;"",HLOOKUP(COUNT($NE102:OU102)+1,$G$4:$EH$8,OV$14,0)*$D102,IF($C102=OV$17,$G$8*$D102,""))</f>
        <v/>
      </c>
      <c r="OW102" s="34" t="str">
        <f>IF(OV102&lt;&gt;"",HLOOKUP(COUNT($NE102:OV102)+1,$G$4:$EH$8,OW$14,0)*$D102,IF($C102=OW$17,$G$8*$D102,""))</f>
        <v/>
      </c>
      <c r="OX102" s="34" t="str">
        <f>IF(OW102&lt;&gt;"",HLOOKUP(COUNT($NE102:OW102)+1,$G$4:$EH$8,OX$14,0)*$D102,IF($C102=OX$17,$G$8*$D102,""))</f>
        <v/>
      </c>
      <c r="OY102" s="34" t="str">
        <f>IF(OX102&lt;&gt;"",HLOOKUP(COUNT($NE102:OX102)+1,$G$4:$EH$8,OY$14,0)*$D102,IF($C102=OY$17,$G$8*$D102,""))</f>
        <v/>
      </c>
      <c r="OZ102" s="34" t="str">
        <f>IF(OY102&lt;&gt;"",HLOOKUP(COUNT($NE102:OY102)+1,$G$4:$EH$8,OZ$14,0)*$D102,IF($C102=OZ$17,$G$8*$D102,""))</f>
        <v/>
      </c>
      <c r="PA102" s="34" t="str">
        <f>IF(OZ102&lt;&gt;"",HLOOKUP(COUNT($NE102:OZ102)+1,$G$4:$EH$8,PA$14,0)*$D102,IF($C102=PA$17,$G$8*$D102,""))</f>
        <v/>
      </c>
      <c r="PB102" s="34" t="str">
        <f>IF(PA102&lt;&gt;"",HLOOKUP(COUNT($NE102:PA102)+1,$G$4:$EH$8,PB$14,0)*$D102,IF($C102=PB$17,$G$8*$D102,""))</f>
        <v/>
      </c>
      <c r="PC102" s="34" t="str">
        <f>IF(PB102&lt;&gt;"",HLOOKUP(COUNT($NE102:PB102)+1,$G$4:$EH$8,PC$14,0)*$D102,IF($C102=PC$17,$G$8*$D102,""))</f>
        <v/>
      </c>
      <c r="PD102" s="34" t="str">
        <f>IF(PC102&lt;&gt;"",HLOOKUP(COUNT($NE102:PC102)+1,$G$4:$EH$8,PD$14,0)*$D102,IF($C102=PD$17,$G$8*$D102,""))</f>
        <v/>
      </c>
      <c r="PE102" s="34" t="str">
        <f>IF(PD102&lt;&gt;"",HLOOKUP(COUNT($NE102:PD102)+1,$G$4:$EH$8,PE$14,0)*$D102,IF($C102=PE$17,$G$8*$D102,""))</f>
        <v/>
      </c>
      <c r="PF102" s="34" t="str">
        <f>IF(PE102&lt;&gt;"",HLOOKUP(COUNT($NE102:PE102)+1,$G$4:$EH$8,PF$14,0)*$D102,IF($C102=PF$17,$G$8*$D102,""))</f>
        <v/>
      </c>
      <c r="PG102" s="34" t="str">
        <f>IF(PF102&lt;&gt;"",HLOOKUP(COUNT($NE102:PF102)+1,$G$4:$EH$8,PG$14,0)*$D102,IF($C102=PG$17,$G$8*$D102,""))</f>
        <v/>
      </c>
      <c r="PH102" s="34" t="str">
        <f>IF(PG102&lt;&gt;"",HLOOKUP(COUNT($NE102:PG102)+1,$G$4:$EH$8,PH$14,0)*$D102,IF($C102=PH$17,$G$8*$D102,""))</f>
        <v/>
      </c>
      <c r="PI102" s="34" t="str">
        <f>IF(PH102&lt;&gt;"",HLOOKUP(COUNT($NE102:PH102)+1,$G$4:$EH$8,PI$14,0)*$D102,IF($C102=PI$17,$G$8*$D102,""))</f>
        <v/>
      </c>
      <c r="PJ102" s="34" t="str">
        <f>IF(PI102&lt;&gt;"",HLOOKUP(COUNT($NE102:PI102)+1,$G$4:$EH$8,PJ$14,0)*$D102,IF($C102=PJ$17,$G$8*$D102,""))</f>
        <v/>
      </c>
      <c r="PK102" s="34" t="str">
        <f>IF(PJ102&lt;&gt;"",HLOOKUP(COUNT($NE102:PJ102)+1,$G$4:$EH$8,PK$14,0)*$D102,IF($C102=PK$17,$G$8*$D102,""))</f>
        <v/>
      </c>
      <c r="PL102" s="34" t="str">
        <f>IF(PK102&lt;&gt;"",HLOOKUP(COUNT($NE102:PK102)+1,$G$4:$EH$8,PL$14,0)*$D102,IF($C102=PL$17,$G$8*$D102,""))</f>
        <v/>
      </c>
      <c r="PM102" s="34" t="str">
        <f>IF(PL102&lt;&gt;"",HLOOKUP(COUNT($NE102:PL102)+1,$G$4:$EH$8,PM$14,0)*$D102,IF($C102=PM$17,$G$8*$D102,""))</f>
        <v/>
      </c>
      <c r="PN102" s="34" t="str">
        <f>IF(PM102&lt;&gt;"",HLOOKUP(COUNT($NE102:PM102)+1,$G$4:$EH$8,PN$14,0)*$D102,IF($C102=PN$17,$G$8*$D102,""))</f>
        <v/>
      </c>
      <c r="PO102" s="34" t="str">
        <f>IF(PN102&lt;&gt;"",HLOOKUP(COUNT($NE102:PN102)+1,$G$4:$EH$8,PO$14,0)*$D102,IF($C102=PO$17,$G$8*$D102,""))</f>
        <v/>
      </c>
      <c r="PP102" s="34" t="str">
        <f>IF(PO102&lt;&gt;"",HLOOKUP(COUNT($NE102:PO102)+1,$G$4:$EH$8,PP$14,0)*$D102,IF($C102=PP$17,$G$8*$D102,""))</f>
        <v/>
      </c>
      <c r="PQ102" s="34" t="str">
        <f>IF(PP102&lt;&gt;"",HLOOKUP(COUNT($NE102:PP102)+1,$G$4:$EH$8,PQ$14,0)*$D102,IF($C102=PQ$17,$G$8*$D102,""))</f>
        <v/>
      </c>
      <c r="PR102" s="34" t="str">
        <f>IF(PQ102&lt;&gt;"",HLOOKUP(COUNT($NE102:PQ102)+1,$G$4:$EH$8,PR$14,0)*$D102,IF($C102=PR$17,$G$8*$D102,""))</f>
        <v/>
      </c>
      <c r="PS102" s="34" t="str">
        <f>IF(PR102&lt;&gt;"",HLOOKUP(COUNT($NE102:PR102)+1,$G$4:$EH$8,PS$14,0)*$D102,IF($C102=PS$17,$G$8*$D102,""))</f>
        <v/>
      </c>
      <c r="PT102" s="34" t="str">
        <f>IF(PS102&lt;&gt;"",HLOOKUP(COUNT($NE102:PS102)+1,$G$4:$EH$8,PT$14,0)*$D102,IF($C102=PT$17,$G$8*$D102,""))</f>
        <v/>
      </c>
      <c r="PU102" s="34" t="str">
        <f>IF(PT102&lt;&gt;"",HLOOKUP(COUNT($NE102:PT102)+1,$G$4:$EH$8,PU$14,0)*$D102,IF($C102=PU$17,$G$8*$D102,""))</f>
        <v/>
      </c>
      <c r="PV102" s="34" t="str">
        <f>IF(PU102&lt;&gt;"",HLOOKUP(COUNT($NE102:PU102)+1,$G$4:$EH$8,PV$14,0)*$D102,IF($C102=PV$17,$G$8*$D102,""))</f>
        <v/>
      </c>
      <c r="PW102" s="34" t="str">
        <f>IF(PV102&lt;&gt;"",HLOOKUP(COUNT($NE102:PV102)+1,$G$4:$EH$8,PW$14,0)*$D102,IF($C102=PW$17,$G$8*$D102,""))</f>
        <v/>
      </c>
      <c r="PX102" s="34" t="str">
        <f>IF(PW102&lt;&gt;"",HLOOKUP(COUNT($NE102:PW102)+1,$G$4:$EH$8,PX$14,0)*$D102,IF($C102=PX$17,$G$8*$D102,""))</f>
        <v/>
      </c>
      <c r="PY102" s="34" t="str">
        <f>IF(PX102&lt;&gt;"",HLOOKUP(COUNT($NE102:PX102)+1,$G$4:$EH$8,PY$14,0)*$D102,IF($C102=PY$17,$G$8*$D102,""))</f>
        <v/>
      </c>
      <c r="PZ102" s="34" t="str">
        <f>IF(PY102&lt;&gt;"",HLOOKUP(COUNT($NE102:PY102)+1,$G$4:$EH$8,PZ$14,0)*$D102,IF($C102=PZ$17,$G$8*$D102,""))</f>
        <v/>
      </c>
      <c r="QA102" s="34" t="str">
        <f>IF(PZ102&lt;&gt;"",HLOOKUP(COUNT($NE102:PZ102)+1,$G$4:$EH$8,QA$14,0)*$D102,IF($C102=QA$17,$G$8*$D102,""))</f>
        <v/>
      </c>
      <c r="QB102" s="34" t="str">
        <f>IF(QA102&lt;&gt;"",HLOOKUP(COUNT($NE102:QA102)+1,$G$4:$EH$8,QB$14,0)*$D102,IF($C102=QB$17,$G$8*$D102,""))</f>
        <v/>
      </c>
      <c r="QC102" s="34" t="str">
        <f>IF(QB102&lt;&gt;"",HLOOKUP(COUNT($NE102:QB102)+1,$G$4:$EH$8,QC$14,0)*$D102,IF($C102=QC$17,$G$8*$D102,""))</f>
        <v/>
      </c>
      <c r="QD102" s="34" t="str">
        <f>IF(QC102&lt;&gt;"",HLOOKUP(COUNT($NE102:QC102)+1,$G$4:$EH$8,QD$14,0)*$D102,IF($C102=QD$17,$G$8*$D102,""))</f>
        <v/>
      </c>
      <c r="QE102" s="34" t="str">
        <f>IF(QD102&lt;&gt;"",HLOOKUP(COUNT($NE102:QD102)+1,$G$4:$EH$8,QE$14,0)*$D102,IF($C102=QE$17,$G$8*$D102,""))</f>
        <v/>
      </c>
      <c r="QF102" s="34" t="str">
        <f>IF(QE102&lt;&gt;"",HLOOKUP(COUNT($NE102:QE102)+1,$G$4:$EH$8,QF$14,0)*$D102,IF($C102=QF$17,$G$8*$D102,""))</f>
        <v/>
      </c>
      <c r="QG102" s="34" t="str">
        <f>IF(QF102&lt;&gt;"",HLOOKUP(COUNT($NE102:QF102)+1,$G$4:$EH$8,QG$14,0)*$D102,IF($C102=QG$17,$G$8*$D102,""))</f>
        <v/>
      </c>
      <c r="QH102" s="34" t="str">
        <f>IF(QG102&lt;&gt;"",HLOOKUP(COUNT($NE102:QG102)+1,$G$4:$EH$8,QH$14,0)*$D102,IF($C102=QH$17,$G$8*$D102,""))</f>
        <v/>
      </c>
      <c r="QI102" s="34" t="str">
        <f>IF(QH102&lt;&gt;"",HLOOKUP(COUNT($NE102:QH102)+1,$G$4:$EH$8,QI$14,0)*$D102,IF($C102=QI$17,$G$8*$D102,""))</f>
        <v/>
      </c>
      <c r="QJ102" s="34" t="str">
        <f>IF(QI102&lt;&gt;"",HLOOKUP(COUNT($NE102:QI102)+1,$G$4:$EH$8,QJ$14,0)*$D102,IF($C102=QJ$17,$G$8*$D102,""))</f>
        <v/>
      </c>
      <c r="QK102" s="34">
        <f>IF(QJ102&lt;&gt;"",HLOOKUP(COUNT($NE102:QJ102)+1,$G$4:$EH$8,QK$14,0)*$D102,IF($C102=QK$17,$G$8*$D102,""))</f>
        <v>175000</v>
      </c>
      <c r="QL102" s="34">
        <f>IF(QK102&lt;&gt;"",HLOOKUP(COUNT($NE102:QK102)+1,$G$4:$EH$8,QL$14,0)*$D102,IF($C102=QL$17,$G$8*$D102,""))</f>
        <v>0</v>
      </c>
      <c r="QM102" s="34">
        <f>IF(QL102&lt;&gt;"",HLOOKUP(COUNT($NE102:QL102)+1,$G$4:$EH$8,QM$14,0)*$D102,IF($C102=QM$17,$G$8*$D102,""))</f>
        <v>0</v>
      </c>
      <c r="QN102" s="34">
        <f>IF(QM102&lt;&gt;"",HLOOKUP(COUNT($NE102:QM102)+1,$G$4:$EH$8,QN$14,0)*$D102,IF($C102=QN$17,$G$8*$D102,""))</f>
        <v>0</v>
      </c>
      <c r="QO102" s="34">
        <f>IF(QN102&lt;&gt;"",HLOOKUP(COUNT($NE102:QN102)+1,$G$4:$EH$8,QO$14,0)*$D102,IF($C102=QO$17,$G$8*$D102,""))</f>
        <v>0</v>
      </c>
      <c r="QP102" s="34">
        <f>IF(QO102&lt;&gt;"",HLOOKUP(COUNT($NE102:QO102)+1,$G$4:$EH$8,QP$14,0)*$D102,IF($C102=QP$17,$G$8*$D102,""))</f>
        <v>0</v>
      </c>
      <c r="QQ102" s="34">
        <f>IF(QP102&lt;&gt;"",HLOOKUP(COUNT($NE102:QP102)+1,$G$4:$EH$8,QQ$14,0)*$D102,IF($C102=QQ$17,$G$8*$D102,""))</f>
        <v>0</v>
      </c>
      <c r="QR102" s="34">
        <f>IF(QQ102&lt;&gt;"",HLOOKUP(COUNT($NE102:QQ102)+1,$G$4:$EH$8,QR$14,0)*$D102,IF($C102=QR$17,$G$8*$D102,""))</f>
        <v>0</v>
      </c>
      <c r="QS102" s="34">
        <f>IF(QR102&lt;&gt;"",HLOOKUP(COUNT($NE102:QR102)+1,$G$4:$EH$8,QS$14,0)*$D102,IF($C102=QS$17,$G$8*$D102,""))</f>
        <v>0</v>
      </c>
      <c r="QT102" s="34">
        <f>IF(QS102&lt;&gt;"",HLOOKUP(COUNT($NE102:QS102)+1,$G$4:$EH$8,QT$14,0)*$D102,IF($C102=QT$17,$G$8*$D102,""))</f>
        <v>0</v>
      </c>
      <c r="QU102" s="34">
        <f>IF(QT102&lt;&gt;"",HLOOKUP(COUNT($NE102:QT102)+1,$G$4:$EH$8,QU$14,0)*$D102,IF($C102=QU$17,$G$8*$D102,""))</f>
        <v>0</v>
      </c>
      <c r="QV102" s="34">
        <f>IF(QU102&lt;&gt;"",HLOOKUP(COUNT($NE102:QU102)+1,$G$4:$EH$8,QV$14,0)*$D102,IF($C102=QV$17,$G$8*$D102,""))</f>
        <v>0</v>
      </c>
      <c r="QW102" s="34">
        <f>IF(QV102&lt;&gt;"",HLOOKUP(COUNT($NE102:QV102)+1,$G$4:$EH$8,QW$14,0)*$D102,IF($C102=QW$17,$G$8*$D102,""))</f>
        <v>0</v>
      </c>
      <c r="QX102" s="34">
        <f>IF(QW102&lt;&gt;"",HLOOKUP(COUNT($NE102:QW102)+1,$G$4:$EH$8,QX$14,0)*$D102,IF($C102=QX$17,$G$8*$D102,""))</f>
        <v>0</v>
      </c>
      <c r="QY102" s="34">
        <f>IF(QX102&lt;&gt;"",HLOOKUP(COUNT($NE102:QX102)+1,$G$4:$EH$8,QY$14,0)*$D102,IF($C102=QY$17,$G$8*$D102,""))</f>
        <v>0</v>
      </c>
      <c r="QZ102" s="34">
        <f>IF(QY102&lt;&gt;"",HLOOKUP(COUNT($NE102:QY102)+1,$G$4:$EH$8,QZ$14,0)*$D102,IF($C102=QZ$17,$G$8*$D102,""))</f>
        <v>0</v>
      </c>
      <c r="RA102" s="34">
        <f>IF(QZ102&lt;&gt;"",HLOOKUP(COUNT($NE102:QZ102)+1,$G$4:$EH$8,RA$14,0)*$D102,IF($C102=RA$17,$G$8*$D102,""))</f>
        <v>0</v>
      </c>
      <c r="RB102" s="34">
        <f>IF(RA102&lt;&gt;"",HLOOKUP(COUNT($NE102:RA102)+1,$G$4:$EH$8,RB$14,0)*$D102,IF($C102=RB$17,$G$8*$D102,""))</f>
        <v>0</v>
      </c>
      <c r="RC102" s="34">
        <f>IF(RB102&lt;&gt;"",HLOOKUP(COUNT($NE102:RB102)+1,$G$4:$EH$8,RC$14,0)*$D102,IF($C102=RC$17,$G$8*$D102,""))</f>
        <v>0</v>
      </c>
      <c r="RD102" s="34">
        <f>IF(RC102&lt;&gt;"",HLOOKUP(COUNT($NE102:RC102)+1,$G$4:$EH$8,RD$14,0)*$D102,IF($C102=RD$17,$G$8*$D102,""))</f>
        <v>0</v>
      </c>
      <c r="RE102" s="34">
        <f>IF(RD102&lt;&gt;"",HLOOKUP(COUNT($NE102:RD102)+1,$G$4:$EH$8,RE$14,0)*$D102,IF($C102=RE$17,$G$8*$D102,""))</f>
        <v>0</v>
      </c>
      <c r="RF102" s="34">
        <f>IF(RE102&lt;&gt;"",HLOOKUP(COUNT($NE102:RE102)+1,$G$4:$EH$8,RF$14,0)*$D102,IF($C102=RF$17,$G$8*$D102,""))</f>
        <v>0</v>
      </c>
      <c r="RG102" s="34">
        <f>IF(RF102&lt;&gt;"",HLOOKUP(COUNT($NE102:RF102)+1,$G$4:$EH$8,RG$14,0)*$D102,IF($C102=RG$17,$G$8*$D102,""))</f>
        <v>0</v>
      </c>
      <c r="RH102" s="34">
        <f>IF(RG102&lt;&gt;"",HLOOKUP(COUNT($NE102:RG102)+1,$G$4:$EH$8,RH$14,0)*$D102,IF($C102=RH$17,$G$8*$D102,""))</f>
        <v>0</v>
      </c>
      <c r="RI102" s="34">
        <f>IF(RH102&lt;&gt;"",HLOOKUP(COUNT($NE102:RH102)+1,$G$4:$EH$8,RI$14,0)*$D102,IF($C102=RI$17,$G$8*$D102,""))</f>
        <v>0</v>
      </c>
      <c r="RJ102" s="34">
        <f>IF(RI102&lt;&gt;"",HLOOKUP(COUNT($NE102:RI102)+1,$G$4:$EH$8,RJ$14,0)*$D102,IF($C102=RJ$17,$G$8*$D102,""))</f>
        <v>0</v>
      </c>
      <c r="RK102" s="34">
        <f>IF(RJ102&lt;&gt;"",HLOOKUP(COUNT($NE102:RJ102)+1,$G$4:$EH$8,RK$14,0)*$D102,IF($C102=RK$17,$G$8*$D102,""))</f>
        <v>0</v>
      </c>
      <c r="RL102" s="34">
        <f>IF(RK102&lt;&gt;"",HLOOKUP(COUNT($NE102:RK102)+1,$G$4:$EH$8,RL$14,0)*$D102,IF($C102=RL$17,$G$8*$D102,""))</f>
        <v>0</v>
      </c>
      <c r="RM102" s="34">
        <f>IF(RL102&lt;&gt;"",HLOOKUP(COUNT($NE102:RL102)+1,$G$4:$EH$8,RM$14,0)*$D102,IF($C102=RM$17,$G$8*$D102,""))</f>
        <v>0</v>
      </c>
      <c r="RN102" s="34">
        <f>IF(RM102&lt;&gt;"",HLOOKUP(COUNT($NE102:RM102)+1,$G$4:$EH$8,RN$14,0)*$D102,IF($C102=RN$17,$G$8*$D102,""))</f>
        <v>0</v>
      </c>
      <c r="RO102" s="34">
        <f>IF(RN102&lt;&gt;"",HLOOKUP(COUNT($NE102:RN102)+1,$G$4:$EH$8,RO$14,0)*$D102,IF($C102=RO$17,$G$8*$D102,""))</f>
        <v>0</v>
      </c>
      <c r="RP102" s="34">
        <f>IF(RO102&lt;&gt;"",HLOOKUP(COUNT($NE102:RO102)+1,$G$4:$EH$8,RP$14,0)*$D102,IF($C102=RP$17,$G$8*$D102,""))</f>
        <v>0</v>
      </c>
      <c r="RQ102" s="34">
        <f>IF(RP102&lt;&gt;"",HLOOKUP(COUNT($NE102:RP102)+1,$G$4:$EH$8,RQ$14,0)*$D102,IF($C102=RQ$17,$G$8*$D102,""))</f>
        <v>0</v>
      </c>
      <c r="RR102" s="34">
        <f>IF(RQ102&lt;&gt;"",HLOOKUP(COUNT($NE102:RQ102)+1,$G$4:$EH$8,RR$14,0)*$D102,IF($C102=RR$17,$G$8*$D102,""))</f>
        <v>0</v>
      </c>
      <c r="RS102" s="34">
        <f>IF(RR102&lt;&gt;"",HLOOKUP(COUNT($NE102:RR102)+1,$G$4:$EH$8,RS$14,0)*$D102,IF($C102=RS$17,$G$8*$D102,""))</f>
        <v>0</v>
      </c>
      <c r="RT102" s="34">
        <f>IF(RS102&lt;&gt;"",HLOOKUP(COUNT($NE102:RS102)+1,$G$4:$EH$8,RT$14,0)*$D102,IF($C102=RT$17,$G$8*$D102,""))</f>
        <v>0</v>
      </c>
      <c r="RU102" s="34">
        <f>IF(RT102&lt;&gt;"",HLOOKUP(COUNT($NE102:RT102)+1,$G$4:$EH$8,RU$14,0)*$D102,IF($C102=RU$17,$G$8*$D102,""))</f>
        <v>0</v>
      </c>
      <c r="RW102" s="34" t="str">
        <f>IF(RV102&lt;&gt;"",HLOOKUP(COUNT($RV102:RV102)+1,$G$4:$EH$9,RW$14,0)*$D102,IF($C102=RW$17,$G$9*$D102,""))</f>
        <v/>
      </c>
      <c r="RX102" s="34" t="str">
        <f>IF(RW102&lt;&gt;"",HLOOKUP(COUNT($RV102:RW102)+1,$G$4:$EH$9,RX$14,0)*$D102,IF($C102=RX$17,$G$9*$D102,""))</f>
        <v/>
      </c>
      <c r="RY102" s="34" t="str">
        <f>IF(RX102&lt;&gt;"",HLOOKUP(COUNT($RV102:RX102)+1,$G$4:$EH$9,RY$14,0)*$D102,IF($C102=RY$17,$G$9*$D102,""))</f>
        <v/>
      </c>
      <c r="RZ102" s="34" t="str">
        <f>IF(RY102&lt;&gt;"",HLOOKUP(COUNT($RV102:RY102)+1,$G$4:$EH$9,RZ$14,0)*$D102,IF($C102=RZ$17,$G$9*$D102,""))</f>
        <v/>
      </c>
      <c r="SA102" s="34" t="str">
        <f>IF(RZ102&lt;&gt;"",HLOOKUP(COUNT($RV102:RZ102)+1,$G$4:$EH$9,SA$14,0)*$D102,IF($C102=SA$17,$G$9*$D102,""))</f>
        <v/>
      </c>
      <c r="SB102" s="34" t="str">
        <f>IF(SA102&lt;&gt;"",HLOOKUP(COUNT($RV102:SA102)+1,$G$4:$EH$9,SB$14,0)*$D102,IF($C102=SB$17,$G$9*$D102,""))</f>
        <v/>
      </c>
      <c r="SC102" s="34" t="str">
        <f>IF(SB102&lt;&gt;"",HLOOKUP(COUNT($RV102:SB102)+1,$G$4:$EH$9,SC$14,0)*$D102,IF($C102=SC$17,$G$9*$D102,""))</f>
        <v/>
      </c>
      <c r="SD102" s="34" t="str">
        <f>IF(SC102&lt;&gt;"",HLOOKUP(COUNT($RV102:SC102)+1,$G$4:$EH$9,SD$14,0)*$D102,IF($C102=SD$17,$G$9*$D102,""))</f>
        <v/>
      </c>
      <c r="SE102" s="34" t="str">
        <f>IF(SD102&lt;&gt;"",HLOOKUP(COUNT($RV102:SD102)+1,$G$4:$EH$9,SE$14,0)*$D102,IF($C102=SE$17,$G$9*$D102,""))</f>
        <v/>
      </c>
      <c r="SF102" s="34" t="str">
        <f>IF(SE102&lt;&gt;"",HLOOKUP(COUNT($RV102:SE102)+1,$G$4:$EH$9,SF$14,0)*$D102,IF($C102=SF$17,$G$9*$D102,""))</f>
        <v/>
      </c>
      <c r="SG102" s="34" t="str">
        <f>IF(SF102&lt;&gt;"",HLOOKUP(COUNT($RV102:SF102)+1,$G$4:$EH$9,SG$14,0)*$D102,IF($C102=SG$17,$G$9*$D102,""))</f>
        <v/>
      </c>
      <c r="SH102" s="34" t="str">
        <f>IF(SG102&lt;&gt;"",HLOOKUP(COUNT($RV102:SG102)+1,$G$4:$EH$9,SH$14,0)*$D102,IF($C102=SH$17,$G$9*$D102,""))</f>
        <v/>
      </c>
      <c r="SI102" s="34" t="str">
        <f>IF(SH102&lt;&gt;"",HLOOKUP(COUNT($RV102:SH102)+1,$G$4:$EH$9,SI$14,0)*$D102,IF($C102=SI$17,$G$9*$D102,""))</f>
        <v/>
      </c>
      <c r="SJ102" s="34" t="str">
        <f>IF(SI102&lt;&gt;"",HLOOKUP(COUNT($RV102:SI102)+1,$G$4:$EH$9,SJ$14,0)*$D102,IF($C102=SJ$17,$G$9*$D102,""))</f>
        <v/>
      </c>
      <c r="SK102" s="34" t="str">
        <f>IF(SJ102&lt;&gt;"",HLOOKUP(COUNT($RV102:SJ102)+1,$G$4:$EH$9,SK$14,0)*$D102,IF($C102=SK$17,$G$9*$D102,""))</f>
        <v/>
      </c>
      <c r="SL102" s="34" t="str">
        <f>IF(SK102&lt;&gt;"",HLOOKUP(COUNT($RV102:SK102)+1,$G$4:$EH$9,SL$14,0)*$D102,IF($C102=SL$17,$G$9*$D102,""))</f>
        <v/>
      </c>
      <c r="SM102" s="34" t="str">
        <f>IF(SL102&lt;&gt;"",HLOOKUP(COUNT($RV102:SL102)+1,$G$4:$EH$9,SM$14,0)*$D102,IF($C102=SM$17,$G$9*$D102,""))</f>
        <v/>
      </c>
      <c r="SN102" s="34" t="str">
        <f>IF(SM102&lt;&gt;"",HLOOKUP(COUNT($RV102:SM102)+1,$G$4:$EH$9,SN$14,0)*$D102,IF($C102=SN$17,$G$9*$D102,""))</f>
        <v/>
      </c>
      <c r="SO102" s="34" t="str">
        <f>IF(SN102&lt;&gt;"",HLOOKUP(COUNT($RV102:SN102)+1,$G$4:$EH$9,SO$14,0)*$D102,IF($C102=SO$17,$G$9*$D102,""))</f>
        <v/>
      </c>
      <c r="SP102" s="34" t="str">
        <f>IF(SO102&lt;&gt;"",HLOOKUP(COUNT($RV102:SO102)+1,$G$4:$EH$9,SP$14,0)*$D102,IF($C102=SP$17,$G$9*$D102,""))</f>
        <v/>
      </c>
      <c r="SQ102" s="34" t="str">
        <f>IF(SP102&lt;&gt;"",HLOOKUP(COUNT($RV102:SP102)+1,$G$4:$EH$9,SQ$14,0)*$D102,IF($C102=SQ$17,$G$9*$D102,""))</f>
        <v/>
      </c>
      <c r="SR102" s="34" t="str">
        <f>IF(SQ102&lt;&gt;"",HLOOKUP(COUNT($RV102:SQ102)+1,$G$4:$EH$9,SR$14,0)*$D102,IF($C102=SR$17,$G$9*$D102,""))</f>
        <v/>
      </c>
      <c r="SS102" s="34" t="str">
        <f>IF(SR102&lt;&gt;"",HLOOKUP(COUNT($RV102:SR102)+1,$G$4:$EH$9,SS$14,0)*$D102,IF($C102=SS$17,$G$9*$D102,""))</f>
        <v/>
      </c>
      <c r="ST102" s="34" t="str">
        <f>IF(SS102&lt;&gt;"",HLOOKUP(COUNT($RV102:SS102)+1,$G$4:$EH$9,ST$14,0)*$D102,IF($C102=ST$17,$G$9*$D102,""))</f>
        <v/>
      </c>
      <c r="SU102" s="34" t="str">
        <f>IF(ST102&lt;&gt;"",HLOOKUP(COUNT($RV102:ST102)+1,$G$4:$EH$9,SU$14,0)*$D102,IF($C102=SU$17,$G$9*$D102,""))</f>
        <v/>
      </c>
      <c r="SV102" s="34" t="str">
        <f>IF(SU102&lt;&gt;"",HLOOKUP(COUNT($RV102:SU102)+1,$G$4:$EH$9,SV$14,0)*$D102,IF($C102=SV$17,$G$9*$D102,""))</f>
        <v/>
      </c>
      <c r="SW102" s="34" t="str">
        <f>IF(SV102&lt;&gt;"",HLOOKUP(COUNT($RV102:SV102)+1,$G$4:$EH$9,SW$14,0)*$D102,IF($C102=SW$17,$G$9*$D102,""))</f>
        <v/>
      </c>
      <c r="SX102" s="34" t="str">
        <f>IF(SW102&lt;&gt;"",HLOOKUP(COUNT($RV102:SW102)+1,$G$4:$EH$9,SX$14,0)*$D102,IF($C102=SX$17,$G$9*$D102,""))</f>
        <v/>
      </c>
      <c r="SY102" s="34" t="str">
        <f>IF(SX102&lt;&gt;"",HLOOKUP(COUNT($RV102:SX102)+1,$G$4:$EH$9,SY$14,0)*$D102,IF($C102=SY$17,$G$9*$D102,""))</f>
        <v/>
      </c>
      <c r="SZ102" s="34" t="str">
        <f>IF(SY102&lt;&gt;"",HLOOKUP(COUNT($RV102:SY102)+1,$G$4:$EH$9,SZ$14,0)*$D102,IF($C102=SZ$17,$G$9*$D102,""))</f>
        <v/>
      </c>
      <c r="TA102" s="34" t="str">
        <f>IF(SZ102&lt;&gt;"",HLOOKUP(COUNT($RV102:SZ102)+1,$G$4:$EH$9,TA$14,0)*$D102,IF($C102=TA$17,$G$9*$D102,""))</f>
        <v/>
      </c>
      <c r="TB102" s="34" t="str">
        <f>IF(TA102&lt;&gt;"",HLOOKUP(COUNT($RV102:TA102)+1,$G$4:$EH$9,TB$14,0)*$D102,IF($C102=TB$17,$G$9*$D102,""))</f>
        <v/>
      </c>
      <c r="TC102" s="34" t="str">
        <f>IF(TB102&lt;&gt;"",HLOOKUP(COUNT($RV102:TB102)+1,$G$4:$EH$9,TC$14,0)*$D102,IF($C102=TC$17,$G$9*$D102,""))</f>
        <v/>
      </c>
      <c r="TD102" s="34" t="str">
        <f>IF(TC102&lt;&gt;"",HLOOKUP(COUNT($RV102:TC102)+1,$G$4:$EH$9,TD$14,0)*$D102,IF($C102=TD$17,$G$9*$D102,""))</f>
        <v/>
      </c>
      <c r="TE102" s="34" t="str">
        <f>IF(TD102&lt;&gt;"",HLOOKUP(COUNT($RV102:TD102)+1,$G$4:$EH$9,TE$14,0)*$D102,IF($C102=TE$17,$G$9*$D102,""))</f>
        <v/>
      </c>
      <c r="TF102" s="34" t="str">
        <f>IF(TE102&lt;&gt;"",HLOOKUP(COUNT($RV102:TE102)+1,$G$4:$EH$9,TF$14,0)*$D102,IF($C102=TF$17,$G$9*$D102,""))</f>
        <v/>
      </c>
      <c r="TG102" s="34" t="str">
        <f>IF(TF102&lt;&gt;"",HLOOKUP(COUNT($RV102:TF102)+1,$G$4:$EH$9,TG$14,0)*$D102,IF($C102=TG$17,$G$9*$D102,""))</f>
        <v/>
      </c>
      <c r="TH102" s="34" t="str">
        <f>IF(TG102&lt;&gt;"",HLOOKUP(COUNT($RV102:TG102)+1,$G$4:$EH$9,TH$14,0)*$D102,IF($C102=TH$17,$G$9*$D102,""))</f>
        <v/>
      </c>
      <c r="TI102" s="34" t="str">
        <f>IF(TH102&lt;&gt;"",HLOOKUP(COUNT($RV102:TH102)+1,$G$4:$EH$9,TI$14,0)*$D102,IF($C102=TI$17,$G$9*$D102,""))</f>
        <v/>
      </c>
      <c r="TJ102" s="34" t="str">
        <f>IF(TI102&lt;&gt;"",HLOOKUP(COUNT($RV102:TI102)+1,$G$4:$EH$9,TJ$14,0)*$D102,IF($C102=TJ$17,$G$9*$D102,""))</f>
        <v/>
      </c>
      <c r="TK102" s="34" t="str">
        <f>IF(TJ102&lt;&gt;"",HLOOKUP(COUNT($RV102:TJ102)+1,$G$4:$EH$9,TK$14,0)*$D102,IF($C102=TK$17,$G$9*$D102,""))</f>
        <v/>
      </c>
      <c r="TL102" s="34" t="str">
        <f>IF(TK102&lt;&gt;"",HLOOKUP(COUNT($RV102:TK102)+1,$G$4:$EH$9,TL$14,0)*$D102,IF($C102=TL$17,$G$9*$D102,""))</f>
        <v/>
      </c>
      <c r="TM102" s="34" t="str">
        <f>IF(TL102&lt;&gt;"",HLOOKUP(COUNT($RV102:TL102)+1,$G$4:$EH$9,TM$14,0)*$D102,IF($C102=TM$17,$G$9*$D102,""))</f>
        <v/>
      </c>
      <c r="TN102" s="34" t="str">
        <f>IF(TM102&lt;&gt;"",HLOOKUP(COUNT($RV102:TM102)+1,$G$4:$EH$9,TN$14,0)*$D102,IF($C102=TN$17,$G$9*$D102,""))</f>
        <v/>
      </c>
      <c r="TO102" s="34" t="str">
        <f>IF(TN102&lt;&gt;"",HLOOKUP(COUNT($RV102:TN102)+1,$G$4:$EH$9,TO$14,0)*$D102,IF($C102=TO$17,$G$9*$D102,""))</f>
        <v/>
      </c>
      <c r="TP102" s="34" t="str">
        <f>IF(TO102&lt;&gt;"",HLOOKUP(COUNT($RV102:TO102)+1,$G$4:$EH$9,TP$14,0)*$D102,IF($C102=TP$17,$G$9*$D102,""))</f>
        <v/>
      </c>
      <c r="TQ102" s="34" t="str">
        <f>IF(TP102&lt;&gt;"",HLOOKUP(COUNT($RV102:TP102)+1,$G$4:$EH$9,TQ$14,0)*$D102,IF($C102=TQ$17,$G$9*$D102,""))</f>
        <v/>
      </c>
      <c r="TR102" s="34" t="str">
        <f>IF(TQ102&lt;&gt;"",HLOOKUP(COUNT($RV102:TQ102)+1,$G$4:$EH$9,TR$14,0)*$D102,IF($C102=TR$17,$G$9*$D102,""))</f>
        <v/>
      </c>
      <c r="TS102" s="34" t="str">
        <f>IF(TR102&lt;&gt;"",HLOOKUP(COUNT($RV102:TR102)+1,$G$4:$EH$9,TS$14,0)*$D102,IF($C102=TS$17,$G$9*$D102,""))</f>
        <v/>
      </c>
      <c r="TT102" s="34" t="str">
        <f>IF(TS102&lt;&gt;"",HLOOKUP(COUNT($RV102:TS102)+1,$G$4:$EH$9,TT$14,0)*$D102,IF($C102=TT$17,$G$9*$D102,""))</f>
        <v/>
      </c>
      <c r="TU102" s="34" t="str">
        <f>IF(TT102&lt;&gt;"",HLOOKUP(COUNT($RV102:TT102)+1,$G$4:$EH$9,TU$14,0)*$D102,IF($C102=TU$17,$G$9*$D102,""))</f>
        <v/>
      </c>
      <c r="TV102" s="34" t="str">
        <f>IF(TU102&lt;&gt;"",HLOOKUP(COUNT($RV102:TU102)+1,$G$4:$EH$9,TV$14,0)*$D102,IF($C102=TV$17,$G$9*$D102,""))</f>
        <v/>
      </c>
      <c r="TW102" s="34" t="str">
        <f>IF(TV102&lt;&gt;"",HLOOKUP(COUNT($RV102:TV102)+1,$G$4:$EH$9,TW$14,0)*$D102,IF($C102=TW$17,$G$9*$D102,""))</f>
        <v/>
      </c>
      <c r="TX102" s="34" t="str">
        <f>IF(TW102&lt;&gt;"",HLOOKUP(COUNT($RV102:TW102)+1,$G$4:$EH$9,TX$14,0)*$D102,IF($C102=TX$17,$G$9*$D102,""))</f>
        <v/>
      </c>
      <c r="TY102" s="34" t="str">
        <f>IF(TX102&lt;&gt;"",HLOOKUP(COUNT($RV102:TX102)+1,$G$4:$EH$9,TY$14,0)*$D102,IF($C102=TY$17,$G$9*$D102,""))</f>
        <v/>
      </c>
      <c r="TZ102" s="34" t="str">
        <f>IF(TY102&lt;&gt;"",HLOOKUP(COUNT($RV102:TY102)+1,$G$4:$EH$9,TZ$14,0)*$D102,IF($C102=TZ$17,$G$9*$D102,""))</f>
        <v/>
      </c>
      <c r="UA102" s="34" t="str">
        <f>IF(TZ102&lt;&gt;"",HLOOKUP(COUNT($RV102:TZ102)+1,$G$4:$EH$9,UA$14,0)*$D102,IF($C102=UA$17,$G$9*$D102,""))</f>
        <v/>
      </c>
      <c r="UB102" s="34" t="str">
        <f>IF(UA102&lt;&gt;"",HLOOKUP(COUNT($RV102:UA102)+1,$G$4:$EH$9,UB$14,0)*$D102,IF($C102=UB$17,$G$9*$D102,""))</f>
        <v/>
      </c>
      <c r="UC102" s="34" t="str">
        <f>IF(UB102&lt;&gt;"",HLOOKUP(COUNT($RV102:UB102)+1,$G$4:$EH$9,UC$14,0)*$D102,IF($C102=UC$17,$G$9*$D102,""))</f>
        <v/>
      </c>
      <c r="UD102" s="34" t="str">
        <f>IF(UC102&lt;&gt;"",HLOOKUP(COUNT($RV102:UC102)+1,$G$4:$EH$9,UD$14,0)*$D102,IF($C102=UD$17,$G$9*$D102,""))</f>
        <v/>
      </c>
      <c r="UE102" s="34" t="str">
        <f>IF(UD102&lt;&gt;"",HLOOKUP(COUNT($RV102:UD102)+1,$G$4:$EH$9,UE$14,0)*$D102,IF($C102=UE$17,$G$9*$D102,""))</f>
        <v/>
      </c>
      <c r="UF102" s="34" t="str">
        <f>IF(UE102&lt;&gt;"",HLOOKUP(COUNT($RV102:UE102)+1,$G$4:$EH$9,UF$14,0)*$D102,IF($C102=UF$17,$G$9*$D102,""))</f>
        <v/>
      </c>
      <c r="UG102" s="34" t="str">
        <f>IF(UF102&lt;&gt;"",HLOOKUP(COUNT($RV102:UF102)+1,$G$4:$EH$9,UG$14,0)*$D102,IF($C102=UG$17,$G$9*$D102,""))</f>
        <v/>
      </c>
      <c r="UH102" s="34" t="str">
        <f>IF(UG102&lt;&gt;"",HLOOKUP(COUNT($RV102:UG102)+1,$G$4:$EH$9,UH$14,0)*$D102,IF($C102=UH$17,$G$9*$D102,""))</f>
        <v/>
      </c>
      <c r="UI102" s="34" t="str">
        <f>IF(UH102&lt;&gt;"",HLOOKUP(COUNT($RV102:UH102)+1,$G$4:$EH$9,UI$14,0)*$D102,IF($C102=UI$17,$G$9*$D102,""))</f>
        <v/>
      </c>
      <c r="UJ102" s="34" t="str">
        <f>IF(UI102&lt;&gt;"",HLOOKUP(COUNT($RV102:UI102)+1,$G$4:$EH$9,UJ$14,0)*$D102,IF($C102=UJ$17,$G$9*$D102,""))</f>
        <v/>
      </c>
      <c r="UK102" s="34" t="str">
        <f>IF(UJ102&lt;&gt;"",HLOOKUP(COUNT($RV102:UJ102)+1,$G$4:$EH$9,UK$14,0)*$D102,IF($C102=UK$17,$G$9*$D102,""))</f>
        <v/>
      </c>
      <c r="UL102" s="34" t="str">
        <f>IF(UK102&lt;&gt;"",HLOOKUP(COUNT($RV102:UK102)+1,$G$4:$EH$9,UL$14,0)*$D102,IF($C102=UL$17,$G$9*$D102,""))</f>
        <v/>
      </c>
      <c r="UM102" s="34" t="str">
        <f>IF(UL102&lt;&gt;"",HLOOKUP(COUNT($RV102:UL102)+1,$G$4:$EH$9,UM$14,0)*$D102,IF($C102=UM$17,$G$9*$D102,""))</f>
        <v/>
      </c>
      <c r="UN102" s="34" t="str">
        <f>IF(UM102&lt;&gt;"",HLOOKUP(COUNT($RV102:UM102)+1,$G$4:$EH$9,UN$14,0)*$D102,IF($C102=UN$17,$G$9*$D102,""))</f>
        <v/>
      </c>
      <c r="UO102" s="34" t="str">
        <f>IF(UN102&lt;&gt;"",HLOOKUP(COUNT($RV102:UN102)+1,$G$4:$EH$9,UO$14,0)*$D102,IF($C102=UO$17,$G$9*$D102,""))</f>
        <v/>
      </c>
      <c r="UP102" s="34" t="str">
        <f>IF(UO102&lt;&gt;"",HLOOKUP(COUNT($RV102:UO102)+1,$G$4:$EH$9,UP$14,0)*$D102,IF($C102=UP$17,$G$9*$D102,""))</f>
        <v/>
      </c>
      <c r="UQ102" s="34" t="str">
        <f>IF(UP102&lt;&gt;"",HLOOKUP(COUNT($RV102:UP102)+1,$G$4:$EH$9,UQ$14,0)*$D102,IF($C102=UQ$17,$G$9*$D102,""))</f>
        <v/>
      </c>
      <c r="UR102" s="34" t="str">
        <f>IF(UQ102&lt;&gt;"",HLOOKUP(COUNT($RV102:UQ102)+1,$G$4:$EH$9,UR$14,0)*$D102,IF($C102=UR$17,$G$9*$D102,""))</f>
        <v/>
      </c>
      <c r="US102" s="34" t="str">
        <f>IF(UR102&lt;&gt;"",HLOOKUP(COUNT($RV102:UR102)+1,$G$4:$EH$9,US$14,0)*$D102,IF($C102=US$17,$G$9*$D102,""))</f>
        <v/>
      </c>
      <c r="UT102" s="34" t="str">
        <f>IF(US102&lt;&gt;"",HLOOKUP(COUNT($RV102:US102)+1,$G$4:$EH$9,UT$14,0)*$D102,IF($C102=UT$17,$G$9*$D102,""))</f>
        <v/>
      </c>
      <c r="UU102" s="34" t="str">
        <f>IF(UT102&lt;&gt;"",HLOOKUP(COUNT($RV102:UT102)+1,$G$4:$EH$9,UU$14,0)*$D102,IF($C102=UU$17,$G$9*$D102,""))</f>
        <v/>
      </c>
      <c r="UV102" s="34" t="str">
        <f>IF(UU102&lt;&gt;"",HLOOKUP(COUNT($RV102:UU102)+1,$G$4:$EH$9,UV$14,0)*$D102,IF($C102=UV$17,$G$9*$D102,""))</f>
        <v/>
      </c>
      <c r="UW102" s="34" t="str">
        <f>IF(UV102&lt;&gt;"",HLOOKUP(COUNT($RV102:UV102)+1,$G$4:$EH$9,UW$14,0)*$D102,IF($C102=UW$17,$G$9*$D102,""))</f>
        <v/>
      </c>
      <c r="UX102" s="34" t="str">
        <f>IF(UW102&lt;&gt;"",HLOOKUP(COUNT($RV102:UW102)+1,$G$4:$EH$9,UX$14,0)*$D102,IF($C102=UX$17,$G$9*$D102,""))</f>
        <v/>
      </c>
      <c r="UY102" s="34" t="str">
        <f>IF(UX102&lt;&gt;"",HLOOKUP(COUNT($RV102:UX102)+1,$G$4:$EH$9,UY$14,0)*$D102,IF($C102=UY$17,$G$9*$D102,""))</f>
        <v/>
      </c>
      <c r="UZ102" s="34" t="str">
        <f>IF(UY102&lt;&gt;"",HLOOKUP(COUNT($RV102:UY102)+1,$G$4:$EH$9,UZ$14,0)*$D102,IF($C102=UZ$17,$G$9*$D102,""))</f>
        <v/>
      </c>
      <c r="VA102" s="34" t="str">
        <f>IF(UZ102&lt;&gt;"",HLOOKUP(COUNT($RV102:UZ102)+1,$G$4:$EH$9,VA$14,0)*$D102,IF($C102=VA$17,$G$9*$D102,""))</f>
        <v/>
      </c>
      <c r="VB102" s="34">
        <f>IF(VA102&lt;&gt;"",HLOOKUP(COUNT($RV102:VA102)+1,$G$4:$EH$9,VB$14,0)*$D102,IF($C102=VB$17,$G$9*$D102,""))</f>
        <v>14500</v>
      </c>
      <c r="VC102" s="34">
        <f>IF(VB102&lt;&gt;"",HLOOKUP(COUNT($RV102:VB102)+1,$G$4:$EH$9,VC$14,0)*$D102,IF($C102=VC$17,$G$9*$D102,""))</f>
        <v>0</v>
      </c>
      <c r="VD102" s="34">
        <f>IF(VC102&lt;&gt;"",HLOOKUP(COUNT($RV102:VC102)+1,$G$4:$EH$9,VD$14,0)*$D102,IF($C102=VD$17,$G$9*$D102,""))</f>
        <v>0</v>
      </c>
      <c r="VE102" s="34">
        <f>IF(VD102&lt;&gt;"",HLOOKUP(COUNT($RV102:VD102)+1,$G$4:$EH$9,VE$14,0)*$D102,IF($C102=VE$17,$G$9*$D102,""))</f>
        <v>0</v>
      </c>
      <c r="VF102" s="34">
        <f>IF(VE102&lt;&gt;"",HLOOKUP(COUNT($RV102:VE102)+1,$G$4:$EH$9,VF$14,0)*$D102,IF($C102=VF$17,$G$9*$D102,""))</f>
        <v>0</v>
      </c>
      <c r="VG102" s="34">
        <f>IF(VF102&lt;&gt;"",HLOOKUP(COUNT($RV102:VF102)+1,$G$4:$EH$9,VG$14,0)*$D102,IF($C102=VG$17,$G$9*$D102,""))</f>
        <v>0</v>
      </c>
      <c r="VH102" s="34">
        <f>IF(VG102&lt;&gt;"",HLOOKUP(COUNT($RV102:VG102)+1,$G$4:$EH$9,VH$14,0)*$D102,IF($C102=VH$17,$G$9*$D102,""))</f>
        <v>0</v>
      </c>
      <c r="VI102" s="34">
        <f>IF(VH102&lt;&gt;"",HLOOKUP(COUNT($RV102:VH102)+1,$G$4:$EH$9,VI$14,0)*$D102,IF($C102=VI$17,$G$9*$D102,""))</f>
        <v>0</v>
      </c>
      <c r="VJ102" s="34">
        <f>IF(VI102&lt;&gt;"",HLOOKUP(COUNT($RV102:VI102)+1,$G$4:$EH$9,VJ$14,0)*$D102,IF($C102=VJ$17,$G$9*$D102,""))</f>
        <v>0</v>
      </c>
      <c r="VK102" s="34">
        <f>IF(VJ102&lt;&gt;"",HLOOKUP(COUNT($RV102:VJ102)+1,$G$4:$EH$9,VK$14,0)*$D102,IF($C102=VK$17,$G$9*$D102,""))</f>
        <v>0</v>
      </c>
      <c r="VL102" s="34">
        <f>IF(VK102&lt;&gt;"",HLOOKUP(COUNT($RV102:VK102)+1,$G$4:$EH$9,VL$14,0)*$D102,IF($C102=VL$17,$G$9*$D102,""))</f>
        <v>0</v>
      </c>
      <c r="VM102" s="34">
        <f>IF(VL102&lt;&gt;"",HLOOKUP(COUNT($RV102:VL102)+1,$G$4:$EH$9,VM$14,0)*$D102,IF($C102=VM$17,$G$9*$D102,""))</f>
        <v>0</v>
      </c>
      <c r="VN102" s="34">
        <f>IF(VM102&lt;&gt;"",HLOOKUP(COUNT($RV102:VM102)+1,$G$4:$EH$9,VN$14,0)*$D102,IF($C102=VN$17,$G$9*$D102,""))</f>
        <v>0</v>
      </c>
      <c r="VO102" s="34">
        <f>IF(VN102&lt;&gt;"",HLOOKUP(COUNT($RV102:VN102)+1,$G$4:$EH$9,VO$14,0)*$D102,IF($C102=VO$17,$G$9*$D102,""))</f>
        <v>0</v>
      </c>
      <c r="VP102" s="34">
        <f>IF(VO102&lt;&gt;"",HLOOKUP(COUNT($RV102:VO102)+1,$G$4:$EH$9,VP$14,0)*$D102,IF($C102=VP$17,$G$9*$D102,""))</f>
        <v>0</v>
      </c>
      <c r="VQ102" s="34">
        <f>IF(VP102&lt;&gt;"",HLOOKUP(COUNT($RV102:VP102)+1,$G$4:$EH$9,VQ$14,0)*$D102,IF($C102=VQ$17,$G$9*$D102,""))</f>
        <v>0</v>
      </c>
      <c r="VR102" s="34">
        <f>IF(VQ102&lt;&gt;"",HLOOKUP(COUNT($RV102:VQ102)+1,$G$4:$EH$9,VR$14,0)*$D102,IF($C102=VR$17,$G$9*$D102,""))</f>
        <v>0</v>
      </c>
      <c r="VS102" s="34">
        <f>IF(VR102&lt;&gt;"",HLOOKUP(COUNT($RV102:VR102)+1,$G$4:$EH$9,VS$14,0)*$D102,IF($C102=VS$17,$G$9*$D102,""))</f>
        <v>0</v>
      </c>
      <c r="VT102" s="34">
        <f>IF(VS102&lt;&gt;"",HLOOKUP(COUNT($RV102:VS102)+1,$G$4:$EH$9,VT$14,0)*$D102,IF($C102=VT$17,$G$9*$D102,""))</f>
        <v>0</v>
      </c>
      <c r="VU102" s="34">
        <f>IF(VT102&lt;&gt;"",HLOOKUP(COUNT($RV102:VT102)+1,$G$4:$EH$9,VU$14,0)*$D102,IF($C102=VU$17,$G$9*$D102,""))</f>
        <v>0</v>
      </c>
      <c r="VV102" s="34">
        <f>IF(VU102&lt;&gt;"",HLOOKUP(COUNT($RV102:VU102)+1,$G$4:$EH$9,VV$14,0)*$D102,IF($C102=VV$17,$G$9*$D102,""))</f>
        <v>0</v>
      </c>
      <c r="VW102" s="34">
        <f>IF(VV102&lt;&gt;"",HLOOKUP(COUNT($RV102:VV102)+1,$G$4:$EH$9,VW$14,0)*$D102,IF($C102=VW$17,$G$9*$D102,""))</f>
        <v>0</v>
      </c>
      <c r="VX102" s="34">
        <f>IF(VW102&lt;&gt;"",HLOOKUP(COUNT($RV102:VW102)+1,$G$4:$EH$9,VX$14,0)*$D102,IF($C102=VX$17,$G$9*$D102,""))</f>
        <v>0</v>
      </c>
      <c r="VY102" s="34">
        <f>IF(VX102&lt;&gt;"",HLOOKUP(COUNT($RV102:VX102)+1,$G$4:$EH$9,VY$14,0)*$D102,IF($C102=VY$17,$G$9*$D102,""))</f>
        <v>0</v>
      </c>
      <c r="VZ102" s="34">
        <f>IF(VY102&lt;&gt;"",HLOOKUP(COUNT($RV102:VY102)+1,$G$4:$EH$9,VZ$14,0)*$D102,IF($C102=VZ$17,$G$9*$D102,""))</f>
        <v>0</v>
      </c>
      <c r="WA102" s="34">
        <f>IF(VZ102&lt;&gt;"",HLOOKUP(COUNT($RV102:VZ102)+1,$G$4:$EH$9,WA$14,0)*$D102,IF($C102=WA$17,$G$9*$D102,""))</f>
        <v>0</v>
      </c>
      <c r="WB102" s="34">
        <f>IF(WA102&lt;&gt;"",HLOOKUP(COUNT($RV102:WA102)+1,$G$4:$EH$9,WB$14,0)*$D102,IF($C102=WB$17,$G$9*$D102,""))</f>
        <v>0</v>
      </c>
      <c r="WC102" s="34">
        <f>IF(WB102&lt;&gt;"",HLOOKUP(COUNT($RV102:WB102)+1,$G$4:$EH$9,WC$14,0)*$D102,IF($C102=WC$17,$G$9*$D102,""))</f>
        <v>0</v>
      </c>
      <c r="WD102" s="34">
        <f>IF(WC102&lt;&gt;"",HLOOKUP(COUNT($RV102:WC102)+1,$G$4:$EH$9,WD$14,0)*$D102,IF($C102=WD$17,$G$9*$D102,""))</f>
        <v>0</v>
      </c>
      <c r="WE102" s="34">
        <f>IF(WD102&lt;&gt;"",HLOOKUP(COUNT($RV102:WD102)+1,$G$4:$EH$9,WE$14,0)*$D102,IF($C102=WE$17,$G$9*$D102,""))</f>
        <v>0</v>
      </c>
      <c r="WF102" s="34">
        <f>IF(WE102&lt;&gt;"",HLOOKUP(COUNT($RV102:WE102)+1,$G$4:$EH$9,WF$14,0)*$D102,IF($C102=WF$17,$G$9*$D102,""))</f>
        <v>0</v>
      </c>
      <c r="WG102" s="34">
        <f>IF(WF102&lt;&gt;"",HLOOKUP(COUNT($RV102:WF102)+1,$G$4:$EH$9,WG$14,0)*$D102,IF($C102=WG$17,$G$9*$D102,""))</f>
        <v>0</v>
      </c>
      <c r="WH102" s="34">
        <f>IF(WG102&lt;&gt;"",HLOOKUP(COUNT($RV102:WG102)+1,$G$4:$EH$9,WH$14,0)*$D102,IF($C102=WH$17,$G$9*$D102,""))</f>
        <v>0</v>
      </c>
      <c r="WI102" s="34">
        <f>IF(WH102&lt;&gt;"",HLOOKUP(COUNT($RV102:WH102)+1,$G$4:$EH$9,WI$14,0)*$D102,IF($C102=WI$17,$G$9*$D102,""))</f>
        <v>0</v>
      </c>
      <c r="WJ102" s="34">
        <f>IF(WI102&lt;&gt;"",HLOOKUP(COUNT($RV102:WI102)+1,$G$4:$EH$9,WJ$14,0)*$D102,IF($C102=WJ$17,$G$9*$D102,""))</f>
        <v>0</v>
      </c>
      <c r="WK102" s="34">
        <f>IF(WJ102&lt;&gt;"",HLOOKUP(COUNT($RV102:WJ102)+1,$G$4:$EH$9,WK$14,0)*$D102,IF($C102=WK$17,$G$9*$D102,""))</f>
        <v>0</v>
      </c>
      <c r="WL102" s="34">
        <f>IF(WK102&lt;&gt;"",HLOOKUP(COUNT($RV102:WK102)+1,$G$4:$EH$9,WL$14,0)*$D102,IF($C102=WL$17,$G$9*$D102,""))</f>
        <v>0</v>
      </c>
    </row>
    <row r="103" spans="1:610" ht="15" x14ac:dyDescent="0.2">
      <c r="A103" s="25">
        <v>1</v>
      </c>
      <c r="B103" s="1328" t="s">
        <v>89</v>
      </c>
      <c r="C103" s="62">
        <f t="shared" si="912"/>
        <v>85</v>
      </c>
      <c r="D103" s="30">
        <f>VLOOKUP(B103,Premissas!$R$8:$AD$18,(Histograma!A103+1),0)</f>
        <v>5</v>
      </c>
      <c r="G103" s="34" t="str">
        <f>IF(F103&lt;&gt;"",HLOOKUP(COUNT($F103:F103)+1,$G$4:$EH$8,G$14,0)*$D103,IF($C103=G$17,$G$5*$D103,""))</f>
        <v/>
      </c>
      <c r="H103" s="34" t="str">
        <f>IF(G103&lt;&gt;"",HLOOKUP(COUNT($F103:G103)+1,$G$4:$EH$8,H$14,0)*$D103,IF($C103=H$17,$G$5*$D103,""))</f>
        <v/>
      </c>
      <c r="I103" s="34" t="str">
        <f>IF(H103&lt;&gt;"",HLOOKUP(COUNT($F103:H103)+1,$G$4:$EH$8,I$14,0)*$D103,IF($C103=I$17,$G$5*$D103,""))</f>
        <v/>
      </c>
      <c r="J103" s="34" t="str">
        <f>IF(I103&lt;&gt;"",HLOOKUP(COUNT($F103:I103)+1,$G$4:$EH$8,J$14,0)*$D103,IF($C103=J$17,$G$5*$D103,""))</f>
        <v/>
      </c>
      <c r="K103" s="34" t="str">
        <f>IF(J103&lt;&gt;"",HLOOKUP(COUNT($F103:J103)+1,$G$4:$EH$8,K$14,0)*$D103,IF($C103=K$17,$G$5*$D103,""))</f>
        <v/>
      </c>
      <c r="L103" s="34" t="str">
        <f>IF(K103&lt;&gt;"",HLOOKUP(COUNT($F103:K103)+1,$G$4:$EH$8,L$14,0)*$D103,IF($C103=L$17,$G$5*$D103,""))</f>
        <v/>
      </c>
      <c r="M103" s="34" t="str">
        <f>IF(L103&lt;&gt;"",HLOOKUP(COUNT($F103:L103)+1,$G$4:$EH$8,M$14,0)*$D103,IF($C103=M$17,$G$5*$D103,""))</f>
        <v/>
      </c>
      <c r="N103" s="34" t="str">
        <f>IF(M103&lt;&gt;"",HLOOKUP(COUNT($F103:M103)+1,$G$4:$EH$8,N$14,0)*$D103,IF($C103=N$17,$G$5*$D103,""))</f>
        <v/>
      </c>
      <c r="O103" s="34" t="str">
        <f>IF(N103&lt;&gt;"",HLOOKUP(COUNT($F103:N103)+1,$G$4:$EH$8,O$14,0)*$D103,IF($C103=O$17,$G$5*$D103,""))</f>
        <v/>
      </c>
      <c r="P103" s="34" t="str">
        <f>IF(O103&lt;&gt;"",HLOOKUP(COUNT($F103:O103)+1,$G$4:$EH$8,P$14,0)*$D103,IF($C103=P$17,$G$5*$D103,""))</f>
        <v/>
      </c>
      <c r="Q103" s="34" t="str">
        <f>IF(P103&lt;&gt;"",HLOOKUP(COUNT($F103:P103)+1,$G$4:$EH$8,Q$14,0)*$D103,IF($C103=Q$17,$G$5*$D103,""))</f>
        <v/>
      </c>
      <c r="R103" s="34" t="str">
        <f>IF(Q103&lt;&gt;"",HLOOKUP(COUNT($F103:Q103)+1,$G$4:$EH$8,R$14,0)*$D103,IF($C103=R$17,$G$5*$D103,""))</f>
        <v/>
      </c>
      <c r="S103" s="34" t="str">
        <f>IF(R103&lt;&gt;"",HLOOKUP(COUNT($F103:R103)+1,$G$4:$EH$8,S$14,0)*$D103,IF($C103=S$17,$G$5*$D103,""))</f>
        <v/>
      </c>
      <c r="T103" s="34" t="str">
        <f>IF(S103&lt;&gt;"",HLOOKUP(COUNT($F103:S103)+1,$G$4:$EH$8,T$14,0)*$D103,IF($C103=T$17,$G$5*$D103,""))</f>
        <v/>
      </c>
      <c r="U103" s="34" t="str">
        <f>IF(T103&lt;&gt;"",HLOOKUP(COUNT($F103:T103)+1,$G$4:$EH$8,U$14,0)*$D103,IF($C103=U$17,$G$5*$D103,""))</f>
        <v/>
      </c>
      <c r="V103" s="34" t="str">
        <f>IF(U103&lt;&gt;"",HLOOKUP(COUNT($F103:U103)+1,$G$4:$EH$8,V$14,0)*$D103,IF($C103=V$17,$G$5*$D103,""))</f>
        <v/>
      </c>
      <c r="W103" s="34" t="str">
        <f>IF(V103&lt;&gt;"",HLOOKUP(COUNT($F103:V103)+1,$G$4:$EH$8,W$14,0)*$D103,IF($C103=W$17,$G$5*$D103,""))</f>
        <v/>
      </c>
      <c r="X103" s="34" t="str">
        <f>IF(W103&lt;&gt;"",HLOOKUP(COUNT($F103:W103)+1,$G$4:$EH$8,X$14,0)*$D103,IF($C103=X$17,$G$5*$D103,""))</f>
        <v/>
      </c>
      <c r="Y103" s="34" t="str">
        <f>IF(X103&lt;&gt;"",HLOOKUP(COUNT($F103:X103)+1,$G$4:$EH$8,Y$14,0)*$D103,IF($C103=Y$17,$G$5*$D103,""))</f>
        <v/>
      </c>
      <c r="Z103" s="34" t="str">
        <f>IF(Y103&lt;&gt;"",HLOOKUP(COUNT($F103:Y103)+1,$G$4:$EH$8,Z$14,0)*$D103,IF($C103=Z$17,$G$5*$D103,""))</f>
        <v/>
      </c>
      <c r="AA103" s="34" t="str">
        <f>IF(Z103&lt;&gt;"",HLOOKUP(COUNT($F103:Z103)+1,$G$4:$EH$8,AA$14,0)*$D103,IF($C103=AA$17,$G$5*$D103,""))</f>
        <v/>
      </c>
      <c r="AB103" s="34" t="str">
        <f>IF(AA103&lt;&gt;"",HLOOKUP(COUNT($F103:AA103)+1,$G$4:$EH$8,AB$14,0)*$D103,IF($C103=AB$17,$G$5*$D103,""))</f>
        <v/>
      </c>
      <c r="AC103" s="34" t="str">
        <f>IF(AB103&lt;&gt;"",HLOOKUP(COUNT($F103:AB103)+1,$G$4:$EH$8,AC$14,0)*$D103,IF($C103=AC$17,$G$5*$D103,""))</f>
        <v/>
      </c>
      <c r="AD103" s="34" t="str">
        <f>IF(AC103&lt;&gt;"",HLOOKUP(COUNT($F103:AC103)+1,$G$4:$EH$8,AD$14,0)*$D103,IF($C103=AD$17,$G$5*$D103,""))</f>
        <v/>
      </c>
      <c r="AE103" s="34" t="str">
        <f>IF(AD103&lt;&gt;"",HLOOKUP(COUNT($F103:AD103)+1,$G$4:$EH$8,AE$14,0)*$D103,IF($C103=AE$17,$G$5*$D103,""))</f>
        <v/>
      </c>
      <c r="AF103" s="34" t="str">
        <f>IF(AE103&lt;&gt;"",HLOOKUP(COUNT($F103:AE103)+1,$G$4:$EH$8,AF$14,0)*$D103,IF($C103=AF$17,$G$5*$D103,""))</f>
        <v/>
      </c>
      <c r="AG103" s="34" t="str">
        <f>IF(AF103&lt;&gt;"",HLOOKUP(COUNT($F103:AF103)+1,$G$4:$EH$8,AG$14,0)*$D103,IF($C103=AG$17,$G$5*$D103,""))</f>
        <v/>
      </c>
      <c r="AH103" s="34" t="str">
        <f>IF(AG103&lt;&gt;"",HLOOKUP(COUNT($F103:AG103)+1,$G$4:$EH$8,AH$14,0)*$D103,IF($C103=AH$17,$G$5*$D103,""))</f>
        <v/>
      </c>
      <c r="AI103" s="34" t="str">
        <f>IF(AH103&lt;&gt;"",HLOOKUP(COUNT($F103:AH103)+1,$G$4:$EH$8,AI$14,0)*$D103,IF($C103=AI$17,$G$5*$D103,""))</f>
        <v/>
      </c>
      <c r="AJ103" s="34" t="str">
        <f>IF(AI103&lt;&gt;"",HLOOKUP(COUNT($F103:AI103)+1,$G$4:$EH$8,AJ$14,0)*$D103,IF($C103=AJ$17,$G$5*$D103,""))</f>
        <v/>
      </c>
      <c r="AK103" s="34" t="str">
        <f>IF(AJ103&lt;&gt;"",HLOOKUP(COUNT($F103:AJ103)+1,$G$4:$EH$8,AK$14,0)*$D103,IF($C103=AK$17,$G$5*$D103,""))</f>
        <v/>
      </c>
      <c r="AL103" s="34" t="str">
        <f>IF(AK103&lt;&gt;"",HLOOKUP(COUNT($F103:AK103)+1,$G$4:$EH$8,AL$14,0)*$D103,IF($C103=AL$17,$G$5*$D103,""))</f>
        <v/>
      </c>
      <c r="AM103" s="34" t="str">
        <f>IF(AL103&lt;&gt;"",HLOOKUP(COUNT($F103:AL103)+1,$G$4:$EH$8,AM$14,0)*$D103,IF($C103=AM$17,$G$5*$D103,""))</f>
        <v/>
      </c>
      <c r="AN103" s="34" t="str">
        <f>IF(AM103&lt;&gt;"",HLOOKUP(COUNT($F103:AM103)+1,$G$4:$EH$8,AN$14,0)*$D103,IF($C103=AN$17,$G$5*$D103,""))</f>
        <v/>
      </c>
      <c r="AO103" s="34" t="str">
        <f>IF(AN103&lt;&gt;"",HLOOKUP(COUNT($F103:AN103)+1,$G$4:$EH$8,AO$14,0)*$D103,IF($C103=AO$17,$G$5*$D103,""))</f>
        <v/>
      </c>
      <c r="AP103" s="34" t="str">
        <f>IF(AO103&lt;&gt;"",HLOOKUP(COUNT($F103:AO103)+1,$G$4:$EH$8,AP$14,0)*$D103,IF($C103=AP$17,$G$5*$D103,""))</f>
        <v/>
      </c>
      <c r="AQ103" s="34" t="str">
        <f>IF(AP103&lt;&gt;"",HLOOKUP(COUNT($F103:AP103)+1,$G$4:$EH$8,AQ$14,0)*$D103,IF($C103=AQ$17,$G$5*$D103,""))</f>
        <v/>
      </c>
      <c r="AR103" s="34" t="str">
        <f>IF(AQ103&lt;&gt;"",HLOOKUP(COUNT($F103:AQ103)+1,$G$4:$EH$8,AR$14,0)*$D103,IF($C103=AR$17,$G$5*$D103,""))</f>
        <v/>
      </c>
      <c r="AS103" s="34" t="str">
        <f>IF(AR103&lt;&gt;"",HLOOKUP(COUNT($F103:AR103)+1,$G$4:$EH$8,AS$14,0)*$D103,IF($C103=AS$17,$G$5*$D103,""))</f>
        <v/>
      </c>
      <c r="AT103" s="34" t="str">
        <f>IF(AS103&lt;&gt;"",HLOOKUP(COUNT($F103:AS103)+1,$G$4:$EH$8,AT$14,0)*$D103,IF($C103=AT$17,$G$5*$D103,""))</f>
        <v/>
      </c>
      <c r="AU103" s="34" t="str">
        <f>IF(AT103&lt;&gt;"",HLOOKUP(COUNT($F103:AT103)+1,$G$4:$EH$8,AU$14,0)*$D103,IF($C103=AU$17,$G$5*$D103,""))</f>
        <v/>
      </c>
      <c r="AV103" s="34" t="str">
        <f>IF(AU103&lt;&gt;"",HLOOKUP(COUNT($F103:AU103)+1,$G$4:$EH$8,AV$14,0)*$D103,IF($C103=AV$17,$G$5*$D103,""))</f>
        <v/>
      </c>
      <c r="AW103" s="34" t="str">
        <f>IF(AV103&lt;&gt;"",HLOOKUP(COUNT($F103:AV103)+1,$G$4:$EH$8,AW$14,0)*$D103,IF($C103=AW$17,$G$5*$D103,""))</f>
        <v/>
      </c>
      <c r="AX103" s="34" t="str">
        <f>IF(AW103&lt;&gt;"",HLOOKUP(COUNT($F103:AW103)+1,$G$4:$EH$8,AX$14,0)*$D103,IF($C103=AX$17,$G$5*$D103,""))</f>
        <v/>
      </c>
      <c r="AY103" s="34" t="str">
        <f>IF(AX103&lt;&gt;"",HLOOKUP(COUNT($F103:AX103)+1,$G$4:$EH$8,AY$14,0)*$D103,IF($C103=AY$17,$G$5*$D103,""))</f>
        <v/>
      </c>
      <c r="AZ103" s="34" t="str">
        <f>IF(AY103&lt;&gt;"",HLOOKUP(COUNT($F103:AY103)+1,$G$4:$EH$8,AZ$14,0)*$D103,IF($C103=AZ$17,$G$5*$D103,""))</f>
        <v/>
      </c>
      <c r="BA103" s="34" t="str">
        <f>IF(AZ103&lt;&gt;"",HLOOKUP(COUNT($F103:AZ103)+1,$G$4:$EH$8,BA$14,0)*$D103,IF($C103=BA$17,$G$5*$D103,""))</f>
        <v/>
      </c>
      <c r="BB103" s="34" t="str">
        <f>IF(BA103&lt;&gt;"",HLOOKUP(COUNT($F103:BA103)+1,$G$4:$EH$8,BB$14,0)*$D103,IF($C103=BB$17,$G$5*$D103,""))</f>
        <v/>
      </c>
      <c r="BC103" s="34" t="str">
        <f>IF(BB103&lt;&gt;"",HLOOKUP(COUNT($F103:BB103)+1,$G$4:$EH$8,BC$14,0)*$D103,IF($C103=BC$17,$G$5*$D103,""))</f>
        <v/>
      </c>
      <c r="BD103" s="34" t="str">
        <f>IF(BC103&lt;&gt;"",HLOOKUP(COUNT($F103:BC103)+1,$G$4:$EH$8,BD$14,0)*$D103,IF($C103=BD$17,$G$5*$D103,""))</f>
        <v/>
      </c>
      <c r="BE103" s="34" t="str">
        <f>IF(BD103&lt;&gt;"",HLOOKUP(COUNT($F103:BD103)+1,$G$4:$EH$8,BE$14,0)*$D103,IF($C103=BE$17,$G$5*$D103,""))</f>
        <v/>
      </c>
      <c r="BF103" s="34" t="str">
        <f>IF(BE103&lt;&gt;"",HLOOKUP(COUNT($F103:BE103)+1,$G$4:$EH$8,BF$14,0)*$D103,IF($C103=BF$17,$G$5*$D103,""))</f>
        <v/>
      </c>
      <c r="BG103" s="34" t="str">
        <f>IF(BF103&lt;&gt;"",HLOOKUP(COUNT($F103:BF103)+1,$G$4:$EH$8,BG$14,0)*$D103,IF($C103=BG$17,$G$5*$D103,""))</f>
        <v/>
      </c>
      <c r="BH103" s="34" t="str">
        <f>IF(BG103&lt;&gt;"",HLOOKUP(COUNT($F103:BG103)+1,$G$4:$EH$8,BH$14,0)*$D103,IF($C103=BH$17,$G$5*$D103,""))</f>
        <v/>
      </c>
      <c r="BI103" s="34" t="str">
        <f>IF(BH103&lt;&gt;"",HLOOKUP(COUNT($F103:BH103)+1,$G$4:$EH$8,BI$14,0)*$D103,IF($C103=BI$17,$G$5*$D103,""))</f>
        <v/>
      </c>
      <c r="BJ103" s="34" t="str">
        <f>IF(BI103&lt;&gt;"",HLOOKUP(COUNT($F103:BI103)+1,$G$4:$EH$8,BJ$14,0)*$D103,IF($C103=BJ$17,$G$5*$D103,""))</f>
        <v/>
      </c>
      <c r="BK103" s="34" t="str">
        <f>IF(BJ103&lt;&gt;"",HLOOKUP(COUNT($F103:BJ103)+1,$G$4:$EH$8,BK$14,0)*$D103,IF($C103=BK$17,$G$5*$D103,""))</f>
        <v/>
      </c>
      <c r="BL103" s="34" t="str">
        <f>IF(BK103&lt;&gt;"",HLOOKUP(COUNT($F103:BK103)+1,$G$4:$EH$8,BL$14,0)*$D103,IF($C103=BL$17,$G$5*$D103,""))</f>
        <v/>
      </c>
      <c r="BM103" s="34" t="str">
        <f>IF(BL103&lt;&gt;"",HLOOKUP(COUNT($F103:BL103)+1,$G$4:$EH$8,BM$14,0)*$D103,IF($C103=BM$17,$G$5*$D103,""))</f>
        <v/>
      </c>
      <c r="BN103" s="34" t="str">
        <f>IF(BM103&lt;&gt;"",HLOOKUP(COUNT($F103:BM103)+1,$G$4:$EH$8,BN$14,0)*$D103,IF($C103=BN$17,$G$5*$D103,""))</f>
        <v/>
      </c>
      <c r="BO103" s="34" t="str">
        <f>IF(BN103&lt;&gt;"",HLOOKUP(COUNT($F103:BN103)+1,$G$4:$EH$8,BO$14,0)*$D103,IF($C103=BO$17,$G$5*$D103,""))</f>
        <v/>
      </c>
      <c r="BP103" s="34" t="str">
        <f>IF(BO103&lt;&gt;"",HLOOKUP(COUNT($F103:BO103)+1,$G$4:$EH$8,BP$14,0)*$D103,IF($C103=BP$17,$G$5*$D103,""))</f>
        <v/>
      </c>
      <c r="BQ103" s="34" t="str">
        <f>IF(BP103&lt;&gt;"",HLOOKUP(COUNT($F103:BP103)+1,$G$4:$EH$8,BQ$14,0)*$D103,IF($C103=BQ$17,$G$5*$D103,""))</f>
        <v/>
      </c>
      <c r="BR103" s="34" t="str">
        <f>IF(BQ103&lt;&gt;"",HLOOKUP(COUNT($F103:BQ103)+1,$G$4:$EH$8,BR$14,0)*$D103,IF($C103=BR$17,$G$5*$D103,""))</f>
        <v/>
      </c>
      <c r="BS103" s="34" t="str">
        <f>IF(BR103&lt;&gt;"",HLOOKUP(COUNT($F103:BR103)+1,$G$4:$EH$8,BS$14,0)*$D103,IF($C103=BS$17,$G$5*$D103,""))</f>
        <v/>
      </c>
      <c r="BT103" s="34" t="str">
        <f>IF(BS103&lt;&gt;"",HLOOKUP(COUNT($F103:BS103)+1,$G$4:$EH$8,BT$14,0)*$D103,IF($C103=BT$17,$G$5*$D103,""))</f>
        <v/>
      </c>
      <c r="BU103" s="34" t="str">
        <f>IF(BT103&lt;&gt;"",HLOOKUP(COUNT($F103:BT103)+1,$G$4:$EH$8,BU$14,0)*$D103,IF($C103=BU$17,$G$5*$D103,""))</f>
        <v/>
      </c>
      <c r="BV103" s="34" t="str">
        <f>IF(BU103&lt;&gt;"",HLOOKUP(COUNT($F103:BU103)+1,$G$4:$EH$8,BV$14,0)*$D103,IF($C103=BV$17,$G$5*$D103,""))</f>
        <v/>
      </c>
      <c r="BW103" s="34" t="str">
        <f>IF(BV103&lt;&gt;"",HLOOKUP(COUNT($F103:BV103)+1,$G$4:$EH$8,BW$14,0)*$D103,IF($C103=BW$17,$G$5*$D103,""))</f>
        <v/>
      </c>
      <c r="BX103" s="34" t="str">
        <f>IF(BW103&lt;&gt;"",HLOOKUP(COUNT($F103:BW103)+1,$G$4:$EH$8,BX$14,0)*$D103,IF($C103=BX$17,$G$5*$D103,""))</f>
        <v/>
      </c>
      <c r="BY103" s="34" t="str">
        <f>IF(BX103&lt;&gt;"",HLOOKUP(COUNT($F103:BX103)+1,$G$4:$EH$8,BY$14,0)*$D103,IF($C103=BY$17,$G$5*$D103,""))</f>
        <v/>
      </c>
      <c r="BZ103" s="34" t="str">
        <f>IF(BY103&lt;&gt;"",HLOOKUP(COUNT($F103:BY103)+1,$G$4:$EH$8,BZ$14,0)*$D103,IF($C103=BZ$17,$G$5*$D103,""))</f>
        <v/>
      </c>
      <c r="CA103" s="34" t="str">
        <f>IF(BZ103&lt;&gt;"",HLOOKUP(COUNT($F103:BZ103)+1,$G$4:$EH$8,CA$14,0)*$D103,IF($C103=CA$17,$G$5*$D103,""))</f>
        <v/>
      </c>
      <c r="CB103" s="34" t="str">
        <f>IF(CA103&lt;&gt;"",HLOOKUP(COUNT($F103:CA103)+1,$G$4:$EH$8,CB$14,0)*$D103,IF($C103=CB$17,$G$5*$D103,""))</f>
        <v/>
      </c>
      <c r="CC103" s="34" t="str">
        <f>IF(CB103&lt;&gt;"",HLOOKUP(COUNT($F103:CB103)+1,$G$4:$EH$8,CC$14,0)*$D103,IF($C103=CC$17,$G$5*$D103,""))</f>
        <v/>
      </c>
      <c r="CD103" s="34" t="str">
        <f>IF(CC103&lt;&gt;"",HLOOKUP(COUNT($F103:CC103)+1,$G$4:$EH$8,CD$14,0)*$D103,IF($C103=CD$17,$G$5*$D103,""))</f>
        <v/>
      </c>
      <c r="CE103" s="34" t="str">
        <f>IF(CD103&lt;&gt;"",HLOOKUP(COUNT($F103:CD103)+1,$G$4:$EH$8,CE$14,0)*$D103,IF($C103=CE$17,$G$5*$D103,""))</f>
        <v/>
      </c>
      <c r="CF103" s="34" t="str">
        <f>IF(CE103&lt;&gt;"",HLOOKUP(COUNT($F103:CE103)+1,$G$4:$EH$8,CF$14,0)*$D103,IF($C103=CF$17,$G$5*$D103,""))</f>
        <v/>
      </c>
      <c r="CG103" s="34" t="str">
        <f>IF(CF103&lt;&gt;"",HLOOKUP(COUNT($F103:CF103)+1,$G$4:$EH$8,CG$14,0)*$D103,IF($C103=CG$17,$G$5*$D103,""))</f>
        <v/>
      </c>
      <c r="CH103" s="34" t="str">
        <f>IF(CG103&lt;&gt;"",HLOOKUP(COUNT($F103:CG103)+1,$G$4:$EH$8,CH$14,0)*$D103,IF($C103=CH$17,$G$5*$D103,""))</f>
        <v/>
      </c>
      <c r="CI103" s="34" t="str">
        <f>IF(CH103&lt;&gt;"",HLOOKUP(COUNT($F103:CH103)+1,$G$4:$EH$8,CI$14,0)*$D103,IF($C103=CI$17,$G$5*$D103,""))</f>
        <v/>
      </c>
      <c r="CJ103" s="34" t="str">
        <f>IF(CI103&lt;&gt;"",HLOOKUP(COUNT($F103:CI103)+1,$G$4:$EH$8,CJ$14,0)*$D103,IF($C103=CJ$17,$G$5*$D103,""))</f>
        <v/>
      </c>
      <c r="CK103" s="34" t="str">
        <f>IF(CJ103&lt;&gt;"",HLOOKUP(COUNT($F103:CJ103)+1,$G$4:$EH$8,CK$14,0)*$D103,IF($C103=CK$17,$G$5*$D103,""))</f>
        <v/>
      </c>
      <c r="CL103" s="34" t="str">
        <f>IF(CK103&lt;&gt;"",HLOOKUP(COUNT($F103:CK103)+1,$G$4:$EH$8,CL$14,0)*$D103,IF($C103=CL$17,$G$5*$D103,""))</f>
        <v/>
      </c>
      <c r="CM103" s="34">
        <f>IF(CL103&lt;&gt;"",HLOOKUP(COUNT($F103:CL103)+1,$G$4:$EH$8,CM$14,0)*$D103,IF($C103=CM$17,$G$5*$D103,""))</f>
        <v>0</v>
      </c>
      <c r="CN103" s="34">
        <f>IF(CM103&lt;&gt;"",HLOOKUP(COUNT($F103:CM103)+1,$G$4:$EH$8,CN$14,0)*$D103,IF($C103=CN$17,$G$5*$D103,""))</f>
        <v>0</v>
      </c>
      <c r="CO103" s="34" t="e">
        <f>IF(CN103&lt;&gt;"",HLOOKUP(COUNT($F103:CN103)+1,$G$4:$EH$8,CO$14,0)*$D103,IF($C103=CO$17,$G$5*$D103,""))</f>
        <v>#VALUE!</v>
      </c>
      <c r="CP103" s="34" t="e">
        <f>IF(CO103&lt;&gt;"",HLOOKUP(COUNT($F103:CO103)+1,$G$4:$EH$8,CP$14,0)*$D103,IF($C103=CP$17,$G$5*$D103,""))</f>
        <v>#VALUE!</v>
      </c>
      <c r="CQ103" s="34" t="e">
        <f>IF(CP103&lt;&gt;"",HLOOKUP(COUNT($F103:CP103)+1,$G$4:$EH$8,CQ$14,0)*$D103,IF($C103=CQ$17,$G$5*$D103,""))</f>
        <v>#VALUE!</v>
      </c>
      <c r="CR103" s="34" t="e">
        <f>IF(CQ103&lt;&gt;"",HLOOKUP(COUNT($F103:CQ103)+1,$G$4:$EH$8,CR$14,0)*$D103,IF($C103=CR$17,$G$5*$D103,""))</f>
        <v>#VALUE!</v>
      </c>
      <c r="CS103" s="34" t="e">
        <f>IF(CR103&lt;&gt;"",HLOOKUP(COUNT($F103:CR103)+1,$G$4:$EH$8,CS$14,0)*$D103,IF($C103=CS$17,$G$5*$D103,""))</f>
        <v>#VALUE!</v>
      </c>
      <c r="CT103" s="34" t="e">
        <f>IF(CS103&lt;&gt;"",HLOOKUP(COUNT($F103:CS103)+1,$G$4:$EH$8,CT$14,0)*$D103,IF($C103=CT$17,$G$5*$D103,""))</f>
        <v>#VALUE!</v>
      </c>
      <c r="CU103" s="34" t="e">
        <f>IF(CT103&lt;&gt;"",HLOOKUP(COUNT($F103:CT103)+1,$G$4:$EH$8,CU$14,0)*$D103,IF($C103=CU$17,$G$5*$D103,""))</f>
        <v>#VALUE!</v>
      </c>
      <c r="CV103" s="34" t="e">
        <f>IF(CU103&lt;&gt;"",HLOOKUP(COUNT($F103:CU103)+1,$G$4:$EH$8,CV$14,0)*$D103,IF($C103=CV$17,$G$5*$D103,""))</f>
        <v>#VALUE!</v>
      </c>
      <c r="CW103" s="34" t="e">
        <f>IF(CV103&lt;&gt;"",HLOOKUP(COUNT($F103:CV103)+1,$G$4:$EH$8,CW$14,0)*$D103,IF($C103=CW$17,$G$5*$D103,""))</f>
        <v>#VALUE!</v>
      </c>
      <c r="CX103" s="34" t="e">
        <f>IF(CW103&lt;&gt;"",HLOOKUP(COUNT($F103:CW103)+1,$G$4:$EH$8,CX$14,0)*$D103,IF($C103=CX$17,$G$5*$D103,""))</f>
        <v>#VALUE!</v>
      </c>
      <c r="CY103" s="34" t="e">
        <f>IF(CX103&lt;&gt;"",HLOOKUP(COUNT($F103:CX103)+1,$G$4:$EH$8,CY$14,0)*$D103,IF($C103=CY$17,$G$5*$D103,""))</f>
        <v>#VALUE!</v>
      </c>
      <c r="CZ103" s="34" t="e">
        <f>IF(CY103&lt;&gt;"",HLOOKUP(COUNT($F103:CY103)+1,$G$4:$EH$8,CZ$14,0)*$D103,IF($C103=CZ$17,$G$5*$D103,""))</f>
        <v>#VALUE!</v>
      </c>
      <c r="DA103" s="34" t="e">
        <f>IF(CZ103&lt;&gt;"",HLOOKUP(COUNT($F103:CZ103)+1,$G$4:$EH$8,DA$14,0)*$D103,IF($C103=DA$17,$G$5*$D103,""))</f>
        <v>#VALUE!</v>
      </c>
      <c r="DB103" s="34" t="e">
        <f>IF(DA103&lt;&gt;"",HLOOKUP(COUNT($F103:DA103)+1,$G$4:$EH$8,DB$14,0)*$D103,IF($C103=DB$17,$G$5*$D103,""))</f>
        <v>#VALUE!</v>
      </c>
      <c r="DC103" s="34" t="e">
        <f>IF(DB103&lt;&gt;"",HLOOKUP(COUNT($F103:DB103)+1,$G$4:$EH$8,DC$14,0)*$D103,IF($C103=DC$17,$G$5*$D103,""))</f>
        <v>#VALUE!</v>
      </c>
      <c r="DD103" s="34" t="e">
        <f>IF(DC103&lt;&gt;"",HLOOKUP(COUNT($F103:DC103)+1,$G$4:$EH$8,DD$14,0)*$D103,IF($C103=DD$17,$G$5*$D103,""))</f>
        <v>#VALUE!</v>
      </c>
      <c r="DE103" s="34" t="e">
        <f>IF(DD103&lt;&gt;"",HLOOKUP(COUNT($F103:DD103)+1,$G$4:$EH$8,DE$14,0)*$D103,IF($C103=DE$17,$G$5*$D103,""))</f>
        <v>#VALUE!</v>
      </c>
      <c r="DF103" s="34" t="e">
        <f>IF(DE103&lt;&gt;"",HLOOKUP(COUNT($F103:DE103)+1,$G$4:$EH$8,DF$14,0)*$D103,IF($C103=DF$17,$G$5*$D103,""))</f>
        <v>#VALUE!</v>
      </c>
      <c r="DG103" s="34" t="e">
        <f>IF(DF103&lt;&gt;"",HLOOKUP(COUNT($F103:DF103)+1,$G$4:$EH$8,DG$14,0)*$D103,IF($C103=DG$17,$G$5*$D103,""))</f>
        <v>#VALUE!</v>
      </c>
      <c r="DH103" s="34" t="e">
        <f>IF(DG103&lt;&gt;"",HLOOKUP(COUNT($F103:DG103)+1,$G$4:$EH$8,DH$14,0)*$D103,IF($C103=DH$17,$G$5*$D103,""))</f>
        <v>#VALUE!</v>
      </c>
      <c r="DI103" s="34" t="e">
        <f>IF(DH103&lt;&gt;"",HLOOKUP(COUNT($F103:DH103)+1,$G$4:$EH$8,DI$14,0)*$D103,IF($C103=DI$17,$G$5*$D103,""))</f>
        <v>#VALUE!</v>
      </c>
      <c r="DJ103" s="34" t="e">
        <f>IF(DI103&lt;&gt;"",HLOOKUP(COUNT($F103:DI103)+1,$G$4:$EH$8,DJ$14,0)*$D103,IF($C103=DJ$17,$G$5*$D103,""))</f>
        <v>#VALUE!</v>
      </c>
      <c r="DK103" s="34" t="e">
        <f>IF(DJ103&lt;&gt;"",HLOOKUP(COUNT($F103:DJ103)+1,$G$4:$EH$8,DK$14,0)*$D103,IF($C103=DK$17,$G$5*$D103,""))</f>
        <v>#VALUE!</v>
      </c>
      <c r="DL103" s="34" t="e">
        <f>IF(DK103&lt;&gt;"",HLOOKUP(COUNT($F103:DK103)+1,$G$4:$EH$8,DL$14,0)*$D103,IF($C103=DL$17,$G$5*$D103,""))</f>
        <v>#VALUE!</v>
      </c>
      <c r="DM103" s="34" t="e">
        <f>IF(DL103&lt;&gt;"",HLOOKUP(COUNT($F103:DL103)+1,$G$4:$EH$8,DM$14,0)*$D103,IF($C103=DM$17,$G$5*$D103,""))</f>
        <v>#VALUE!</v>
      </c>
      <c r="DN103" s="34" t="e">
        <f>IF(DM103&lt;&gt;"",HLOOKUP(COUNT($F103:DM103)+1,$G$4:$EH$8,DN$14,0)*$D103,IF($C103=DN$17,$G$5*$D103,""))</f>
        <v>#VALUE!</v>
      </c>
      <c r="DO103" s="34" t="e">
        <f>IF(DN103&lt;&gt;"",HLOOKUP(COUNT($F103:DN103)+1,$G$4:$EH$8,DO$14,0)*$D103,IF($C103=DO$17,$G$5*$D103,""))</f>
        <v>#VALUE!</v>
      </c>
      <c r="DP103" s="34" t="e">
        <f>IF(DO103&lt;&gt;"",HLOOKUP(COUNT($F103:DO103)+1,$G$4:$EH$8,DP$14,0)*$D103,IF($C103=DP$17,$G$5*$D103,""))</f>
        <v>#VALUE!</v>
      </c>
      <c r="DQ103" s="34" t="e">
        <f>IF(DP103&lt;&gt;"",HLOOKUP(COUNT($F103:DP103)+1,$G$4:$EH$8,DQ$14,0)*$D103,IF($C103=DQ$17,$G$5*$D103,""))</f>
        <v>#VALUE!</v>
      </c>
      <c r="DR103" s="34" t="e">
        <f>IF(DQ103&lt;&gt;"",HLOOKUP(COUNT($F103:DQ103)+1,$G$4:$EH$8,DR$14,0)*$D103,IF($C103=DR$17,$G$5*$D103,""))</f>
        <v>#VALUE!</v>
      </c>
      <c r="DS103" s="34" t="e">
        <f>IF(DR103&lt;&gt;"",HLOOKUP(COUNT($F103:DR103)+1,$G$4:$EH$8,DS$14,0)*$D103,IF($C103=DS$17,$G$5*$D103,""))</f>
        <v>#VALUE!</v>
      </c>
      <c r="DT103" s="34" t="e">
        <f>IF(DS103&lt;&gt;"",HLOOKUP(COUNT($F103:DS103)+1,$G$4:$EH$8,DT$14,0)*$D103,IF($C103=DT$17,$G$5*$D103,""))</f>
        <v>#VALUE!</v>
      </c>
      <c r="DU103" s="34" t="e">
        <f>IF(DT103&lt;&gt;"",HLOOKUP(COUNT($F103:DT103)+1,$G$4:$EH$8,DU$14,0)*$D103,IF($C103=DU$17,$G$5*$D103,""))</f>
        <v>#VALUE!</v>
      </c>
      <c r="DV103" s="34" t="e">
        <f>IF(DU103&lt;&gt;"",HLOOKUP(COUNT($F103:DU103)+1,$G$4:$EH$8,DV$14,0)*$D103,IF($C103=DV$17,$G$5*$D103,""))</f>
        <v>#VALUE!</v>
      </c>
      <c r="DX103" s="34" t="str">
        <f>IF(DW103&lt;&gt;"",HLOOKUP(COUNT($DW103:DW103)+1,$G$4:$CX$8,DX$14,0)*$D103,IF($C103=DX$17,$G$6*$D103,""))</f>
        <v/>
      </c>
      <c r="DY103" s="34" t="str">
        <f>IF(DX103&lt;&gt;"",HLOOKUP(COUNT($DW103:DX103)+1,$G$4:$CX$8,DY$14,0)*$D103,IF($C103=DY$17,$G$6*$D103,""))</f>
        <v/>
      </c>
      <c r="DZ103" s="34" t="str">
        <f>IF(DY103&lt;&gt;"",HLOOKUP(COUNT($DW103:DY103)+1,$G$4:$CX$8,DZ$14,0)*$D103,IF($C103=DZ$17,$G$6*$D103,""))</f>
        <v/>
      </c>
      <c r="EA103" s="34" t="str">
        <f>IF(DZ103&lt;&gt;"",HLOOKUP(COUNT($DW103:DZ103)+1,$G$4:$CX$8,EA$14,0)*$D103,IF($C103=EA$17,$G$6*$D103,""))</f>
        <v/>
      </c>
      <c r="EB103" s="34" t="str">
        <f>IF(EA103&lt;&gt;"",HLOOKUP(COUNT($DW103:EA103)+1,$G$4:$CX$8,EB$14,0)*$D103,IF($C103=EB$17,$G$6*$D103,""))</f>
        <v/>
      </c>
      <c r="EC103" s="34" t="str">
        <f>IF(EB103&lt;&gt;"",HLOOKUP(COUNT($DW103:EB103)+1,$G$4:$CX$8,EC$14,0)*$D103,IF($C103=EC$17,$G$6*$D103,""))</f>
        <v/>
      </c>
      <c r="ED103" s="34" t="str">
        <f>IF(EC103&lt;&gt;"",HLOOKUP(COUNT($DW103:EC103)+1,$G$4:$CX$8,ED$14,0)*$D103,IF($C103=ED$17,$G$6*$D103,""))</f>
        <v/>
      </c>
      <c r="EE103" s="34" t="str">
        <f>IF(ED103&lt;&gt;"",HLOOKUP(COUNT($DW103:ED103)+1,$G$4:$CX$8,EE$14,0)*$D103,IF($C103=EE$17,$G$6*$D103,""))</f>
        <v/>
      </c>
      <c r="EF103" s="34" t="str">
        <f>IF(EE103&lt;&gt;"",HLOOKUP(COUNT($DW103:EE103)+1,$G$4:$CX$8,EF$14,0)*$D103,IF($C103=EF$17,$G$6*$D103,""))</f>
        <v/>
      </c>
      <c r="EG103" s="34" t="str">
        <f>IF(EF103&lt;&gt;"",HLOOKUP(COUNT($DW103:EF103)+1,$G$4:$CX$8,EG$14,0)*$D103,IF($C103=EG$17,$G$6*$D103,""))</f>
        <v/>
      </c>
      <c r="EH103" s="34" t="str">
        <f>IF(EG103&lt;&gt;"",HLOOKUP(COUNT($DW103:EG103)+1,$G$4:$CX$8,EH$14,0)*$D103,IF($C103=EH$17,$G$6*$D103,""))</f>
        <v/>
      </c>
      <c r="EI103" s="34" t="str">
        <f>IF(EH103&lt;&gt;"",HLOOKUP(COUNT($DW103:EH103)+1,$G$4:$CX$8,EI$14,0)*$D103,IF($C103=EI$17,$G$6*$D103,""))</f>
        <v/>
      </c>
      <c r="EJ103" s="34" t="str">
        <f>IF(EI103&lt;&gt;"",HLOOKUP(COUNT($DW103:EI103)+1,$G$4:$CX$8,EJ$14,0)*$D103,IF($C103=EJ$17,$G$6*$D103,""))</f>
        <v/>
      </c>
      <c r="EK103" s="34" t="str">
        <f>IF(EJ103&lt;&gt;"",HLOOKUP(COUNT($DW103:EJ103)+1,$G$4:$CX$8,EK$14,0)*$D103,IF($C103=EK$17,$G$6*$D103,""))</f>
        <v/>
      </c>
      <c r="EL103" s="34" t="str">
        <f>IF(EK103&lt;&gt;"",HLOOKUP(COUNT($DW103:EK103)+1,$G$4:$CX$8,EL$14,0)*$D103,IF($C103=EL$17,$G$6*$D103,""))</f>
        <v/>
      </c>
      <c r="EM103" s="34" t="str">
        <f>IF(EL103&lt;&gt;"",HLOOKUP(COUNT($DW103:EL103)+1,$G$4:$CX$8,EM$14,0)*$D103,IF($C103=EM$17,$G$6*$D103,""))</f>
        <v/>
      </c>
      <c r="EN103" s="34" t="str">
        <f>IF(EM103&lt;&gt;"",HLOOKUP(COUNT($DW103:EM103)+1,$G$4:$CX$8,EN$14,0)*$D103,IF($C103=EN$17,$G$6*$D103,""))</f>
        <v/>
      </c>
      <c r="EO103" s="34" t="str">
        <f>IF(EN103&lt;&gt;"",HLOOKUP(COUNT($DW103:EN103)+1,$G$4:$CX$8,EO$14,0)*$D103,IF($C103=EO$17,$G$6*$D103,""))</f>
        <v/>
      </c>
      <c r="EP103" s="34" t="str">
        <f>IF(EO103&lt;&gt;"",HLOOKUP(COUNT($DW103:EO103)+1,$G$4:$CX$8,EP$14,0)*$D103,IF($C103=EP$17,$G$6*$D103,""))</f>
        <v/>
      </c>
      <c r="EQ103" s="34" t="str">
        <f>IF(EP103&lt;&gt;"",HLOOKUP(COUNT($DW103:EP103)+1,$G$4:$CX$8,EQ$14,0)*$D103,IF($C103=EQ$17,$G$6*$D103,""))</f>
        <v/>
      </c>
      <c r="ER103" s="34" t="str">
        <f>IF(EQ103&lt;&gt;"",HLOOKUP(COUNT($DW103:EQ103)+1,$G$4:$CX$8,ER$14,0)*$D103,IF($C103=ER$17,$G$6*$D103,""))</f>
        <v/>
      </c>
      <c r="ES103" s="34" t="str">
        <f>IF(ER103&lt;&gt;"",HLOOKUP(COUNT($DW103:ER103)+1,$G$4:$CX$8,ES$14,0)*$D103,IF($C103=ES$17,$G$6*$D103,""))</f>
        <v/>
      </c>
      <c r="ET103" s="34" t="str">
        <f>IF(ES103&lt;&gt;"",HLOOKUP(COUNT($DW103:ES103)+1,$G$4:$CX$8,ET$14,0)*$D103,IF($C103=ET$17,$G$6*$D103,""))</f>
        <v/>
      </c>
      <c r="EU103" s="34" t="str">
        <f>IF(ET103&lt;&gt;"",HLOOKUP(COUNT($DW103:ET103)+1,$G$4:$CX$8,EU$14,0)*$D103,IF($C103=EU$17,$G$6*$D103,""))</f>
        <v/>
      </c>
      <c r="EV103" s="34" t="str">
        <f>IF(EU103&lt;&gt;"",HLOOKUP(COUNT($DW103:EU103)+1,$G$4:$CX$8,EV$14,0)*$D103,IF($C103=EV$17,$G$6*$D103,""))</f>
        <v/>
      </c>
      <c r="EW103" s="34" t="str">
        <f>IF(EV103&lt;&gt;"",HLOOKUP(COUNT($DW103:EV103)+1,$G$4:$CX$8,EW$14,0)*$D103,IF($C103=EW$17,$G$6*$D103,""))</f>
        <v/>
      </c>
      <c r="EX103" s="34" t="str">
        <f>IF(EW103&lt;&gt;"",HLOOKUP(COUNT($DW103:EW103)+1,$G$4:$CX$8,EX$14,0)*$D103,IF($C103=EX$17,$G$6*$D103,""))</f>
        <v/>
      </c>
      <c r="EY103" s="34" t="str">
        <f>IF(EX103&lt;&gt;"",HLOOKUP(COUNT($DW103:EX103)+1,$G$4:$CX$8,EY$14,0)*$D103,IF($C103=EY$17,$G$6*$D103,""))</f>
        <v/>
      </c>
      <c r="EZ103" s="34" t="str">
        <f>IF(EY103&lt;&gt;"",HLOOKUP(COUNT($DW103:EY103)+1,$G$4:$CX$8,EZ$14,0)*$D103,IF($C103=EZ$17,$G$6*$D103,""))</f>
        <v/>
      </c>
      <c r="FA103" s="34" t="str">
        <f>IF(EZ103&lt;&gt;"",HLOOKUP(COUNT($DW103:EZ103)+1,$G$4:$CX$8,FA$14,0)*$D103,IF($C103=FA$17,$G$6*$D103,""))</f>
        <v/>
      </c>
      <c r="FB103" s="34" t="str">
        <f>IF(FA103&lt;&gt;"",HLOOKUP(COUNT($DW103:FA103)+1,$G$4:$CX$8,FB$14,0)*$D103,IF($C103=FB$17,$G$6*$D103,""))</f>
        <v/>
      </c>
      <c r="FC103" s="34" t="str">
        <f>IF(FB103&lt;&gt;"",HLOOKUP(COUNT($DW103:FB103)+1,$G$4:$CX$8,FC$14,0)*$D103,IF($C103=FC$17,$G$6*$D103,""))</f>
        <v/>
      </c>
      <c r="FD103" s="34" t="str">
        <f>IF(FC103&lt;&gt;"",HLOOKUP(COUNT($DW103:FC103)+1,$G$4:$CX$8,FD$14,0)*$D103,IF($C103=FD$17,$G$6*$D103,""))</f>
        <v/>
      </c>
      <c r="FE103" s="34" t="str">
        <f>IF(FD103&lt;&gt;"",HLOOKUP(COUNT($DW103:FD103)+1,$G$4:$CX$8,FE$14,0)*$D103,IF($C103=FE$17,$G$6*$D103,""))</f>
        <v/>
      </c>
      <c r="FF103" s="34" t="str">
        <f>IF(FE103&lt;&gt;"",HLOOKUP(COUNT($DW103:FE103)+1,$G$4:$CX$8,FF$14,0)*$D103,IF($C103=FF$17,$G$6*$D103,""))</f>
        <v/>
      </c>
      <c r="FG103" s="34" t="str">
        <f>IF(FF103&lt;&gt;"",HLOOKUP(COUNT($DW103:FF103)+1,$G$4:$CX$8,FG$14,0)*$D103,IF($C103=FG$17,$G$6*$D103,""))</f>
        <v/>
      </c>
      <c r="FH103" s="34" t="str">
        <f>IF(FG103&lt;&gt;"",HLOOKUP(COUNT($DW103:FG103)+1,$G$4:$CX$8,FH$14,0)*$D103,IF($C103=FH$17,$G$6*$D103,""))</f>
        <v/>
      </c>
      <c r="FI103" s="34" t="str">
        <f>IF(FH103&lt;&gt;"",HLOOKUP(COUNT($DW103:FH103)+1,$G$4:$CX$8,FI$14,0)*$D103,IF($C103=FI$17,$G$6*$D103,""))</f>
        <v/>
      </c>
      <c r="FJ103" s="34" t="str">
        <f>IF(FI103&lt;&gt;"",HLOOKUP(COUNT($DW103:FI103)+1,$G$4:$CX$8,FJ$14,0)*$D103,IF($C103=FJ$17,$G$6*$D103,""))</f>
        <v/>
      </c>
      <c r="FK103" s="34" t="str">
        <f>IF(FJ103&lt;&gt;"",HLOOKUP(COUNT($DW103:FJ103)+1,$G$4:$CX$8,FK$14,0)*$D103,IF($C103=FK$17,$G$6*$D103,""))</f>
        <v/>
      </c>
      <c r="FL103" s="34" t="str">
        <f>IF(FK103&lt;&gt;"",HLOOKUP(COUNT($DW103:FK103)+1,$G$4:$CX$8,FL$14,0)*$D103,IF($C103=FL$17,$G$6*$D103,""))</f>
        <v/>
      </c>
      <c r="FM103" s="34" t="str">
        <f>IF(FL103&lt;&gt;"",HLOOKUP(COUNT($DW103:FL103)+1,$G$4:$CX$8,FM$14,0)*$D103,IF($C103=FM$17,$G$6*$D103,""))</f>
        <v/>
      </c>
      <c r="FN103" s="34" t="str">
        <f>IF(FM103&lt;&gt;"",HLOOKUP(COUNT($DW103:FM103)+1,$G$4:$CX$8,FN$14,0)*$D103,IF($C103=FN$17,$G$6*$D103,""))</f>
        <v/>
      </c>
      <c r="FO103" s="34" t="str">
        <f>IF(FN103&lt;&gt;"",HLOOKUP(COUNT($DW103:FN103)+1,$G$4:$CX$8,FO$14,0)*$D103,IF($C103=FO$17,$G$6*$D103,""))</f>
        <v/>
      </c>
      <c r="FP103" s="34" t="str">
        <f>IF(FO103&lt;&gt;"",HLOOKUP(COUNT($DW103:FO103)+1,$G$4:$CX$8,FP$14,0)*$D103,IF($C103=FP$17,$G$6*$D103,""))</f>
        <v/>
      </c>
      <c r="FQ103" s="34" t="str">
        <f>IF(FP103&lt;&gt;"",HLOOKUP(COUNT($DW103:FP103)+1,$G$4:$CX$8,FQ$14,0)*$D103,IF($C103=FQ$17,$G$6*$D103,""))</f>
        <v/>
      </c>
      <c r="FR103" s="34" t="str">
        <f>IF(FQ103&lt;&gt;"",HLOOKUP(COUNT($DW103:FQ103)+1,$G$4:$CX$8,FR$14,0)*$D103,IF($C103=FR$17,$G$6*$D103,""))</f>
        <v/>
      </c>
      <c r="FS103" s="34" t="str">
        <f>IF(FR103&lt;&gt;"",HLOOKUP(COUNT($DW103:FR103)+1,$G$4:$CX$8,FS$14,0)*$D103,IF($C103=FS$17,$G$6*$D103,""))</f>
        <v/>
      </c>
      <c r="FT103" s="34" t="str">
        <f>IF(FS103&lt;&gt;"",HLOOKUP(COUNT($DW103:FS103)+1,$G$4:$CX$8,FT$14,0)*$D103,IF($C103=FT$17,$G$6*$D103,""))</f>
        <v/>
      </c>
      <c r="FU103" s="34" t="str">
        <f>IF(FT103&lt;&gt;"",HLOOKUP(COUNT($DW103:FT103)+1,$G$4:$CX$8,FU$14,0)*$D103,IF($C103=FU$17,$G$6*$D103,""))</f>
        <v/>
      </c>
      <c r="FV103" s="34" t="str">
        <f>IF(FU103&lt;&gt;"",HLOOKUP(COUNT($DW103:FU103)+1,$G$4:$CX$8,FV$14,0)*$D103,IF($C103=FV$17,$G$6*$D103,""))</f>
        <v/>
      </c>
      <c r="FW103" s="34" t="str">
        <f>IF(FV103&lt;&gt;"",HLOOKUP(COUNT($DW103:FV103)+1,$G$4:$CX$8,FW$14,0)*$D103,IF($C103=FW$17,$G$6*$D103,""))</f>
        <v/>
      </c>
      <c r="FX103" s="34" t="str">
        <f>IF(FW103&lt;&gt;"",HLOOKUP(COUNT($DW103:FW103)+1,$G$4:$CX$8,FX$14,0)*$D103,IF($C103=FX$17,$G$6*$D103,""))</f>
        <v/>
      </c>
      <c r="FY103" s="34" t="str">
        <f>IF(FX103&lt;&gt;"",HLOOKUP(COUNT($DW103:FX103)+1,$G$4:$CX$8,FY$14,0)*$D103,IF($C103=FY$17,$G$6*$D103,""))</f>
        <v/>
      </c>
      <c r="FZ103" s="34" t="str">
        <f>IF(FY103&lt;&gt;"",HLOOKUP(COUNT($DW103:FY103)+1,$G$4:$CX$8,FZ$14,0)*$D103,IF($C103=FZ$17,$G$6*$D103,""))</f>
        <v/>
      </c>
      <c r="GA103" s="34" t="str">
        <f>IF(FZ103&lt;&gt;"",HLOOKUP(COUNT($DW103:FZ103)+1,$G$4:$CX$8,GA$14,0)*$D103,IF($C103=GA$17,$G$6*$D103,""))</f>
        <v/>
      </c>
      <c r="GB103" s="34" t="str">
        <f>IF(GA103&lt;&gt;"",HLOOKUP(COUNT($DW103:GA103)+1,$G$4:$CX$8,GB$14,0)*$D103,IF($C103=GB$17,$G$6*$D103,""))</f>
        <v/>
      </c>
      <c r="GC103" s="34" t="str">
        <f>IF(GB103&lt;&gt;"",HLOOKUP(COUNT($DW103:GB103)+1,$G$4:$CX$8,GC$14,0)*$D103,IF($C103=GC$17,$G$6*$D103,""))</f>
        <v/>
      </c>
      <c r="GD103" s="34" t="str">
        <f>IF(GC103&lt;&gt;"",HLOOKUP(COUNT($DW103:GC103)+1,$G$4:$CX$8,GD$14,0)*$D103,IF($C103=GD$17,$G$6*$D103,""))</f>
        <v/>
      </c>
      <c r="GE103" s="34" t="str">
        <f>IF(GD103&lt;&gt;"",HLOOKUP(COUNT($DW103:GD103)+1,$G$4:$CX$8,GE$14,0)*$D103,IF($C103=GE$17,$G$6*$D103,""))</f>
        <v/>
      </c>
      <c r="GF103" s="34" t="str">
        <f>IF(GE103&lt;&gt;"",HLOOKUP(COUNT($DW103:GE103)+1,$G$4:$CX$8,GF$14,0)*$D103,IF($C103=GF$17,$G$6*$D103,""))</f>
        <v/>
      </c>
      <c r="GG103" s="34" t="str">
        <f>IF(GF103&lt;&gt;"",HLOOKUP(COUNT($DW103:GF103)+1,$G$4:$CX$8,GG$14,0)*$D103,IF($C103=GG$17,$G$6*$D103,""))</f>
        <v/>
      </c>
      <c r="GH103" s="34" t="str">
        <f>IF(GG103&lt;&gt;"",HLOOKUP(COUNT($DW103:GG103)+1,$G$4:$CX$8,GH$14,0)*$D103,IF($C103=GH$17,$G$6*$D103,""))</f>
        <v/>
      </c>
      <c r="GI103" s="34" t="str">
        <f>IF(GH103&lt;&gt;"",HLOOKUP(COUNT($DW103:GH103)+1,$G$4:$CX$8,GI$14,0)*$D103,IF($C103=GI$17,$G$6*$D103,""))</f>
        <v/>
      </c>
      <c r="GJ103" s="34" t="str">
        <f>IF(GI103&lt;&gt;"",HLOOKUP(COUNT($DW103:GI103)+1,$G$4:$CX$8,GJ$14,0)*$D103,IF($C103=GJ$17,$G$6*$D103,""))</f>
        <v/>
      </c>
      <c r="GK103" s="34" t="str">
        <f>IF(GJ103&lt;&gt;"",HLOOKUP(COUNT($DW103:GJ103)+1,$G$4:$CX$8,GK$14,0)*$D103,IF($C103=GK$17,$G$6*$D103,""))</f>
        <v/>
      </c>
      <c r="GL103" s="34" t="str">
        <f>IF(GK103&lt;&gt;"",HLOOKUP(COUNT($DW103:GK103)+1,$G$4:$CX$8,GL$14,0)*$D103,IF($C103=GL$17,$G$6*$D103,""))</f>
        <v/>
      </c>
      <c r="GM103" s="34" t="str">
        <f>IF(GL103&lt;&gt;"",HLOOKUP(COUNT($DW103:GL103)+1,$G$4:$CX$8,GM$14,0)*$D103,IF($C103=GM$17,$G$6*$D103,""))</f>
        <v/>
      </c>
      <c r="GN103" s="34" t="str">
        <f>IF(GM103&lt;&gt;"",HLOOKUP(COUNT($DW103:GM103)+1,$G$4:$CX$8,GN$14,0)*$D103,IF($C103=GN$17,$G$6*$D103,""))</f>
        <v/>
      </c>
      <c r="GO103" s="34" t="str">
        <f>IF(GN103&lt;&gt;"",HLOOKUP(COUNT($DW103:GN103)+1,$G$4:$CX$8,GO$14,0)*$D103,IF($C103=GO$17,$G$6*$D103,""))</f>
        <v/>
      </c>
      <c r="GP103" s="34" t="str">
        <f>IF(GO103&lt;&gt;"",HLOOKUP(COUNT($DW103:GO103)+1,$G$4:$CX$8,GP$14,0)*$D103,IF($C103=GP$17,$G$6*$D103,""))</f>
        <v/>
      </c>
      <c r="GQ103" s="34" t="str">
        <f>IF(GP103&lt;&gt;"",HLOOKUP(COUNT($DW103:GP103)+1,$G$4:$CX$8,GQ$14,0)*$D103,IF($C103=GQ$17,$G$6*$D103,""))</f>
        <v/>
      </c>
      <c r="GR103" s="34" t="str">
        <f>IF(GQ103&lt;&gt;"",HLOOKUP(COUNT($DW103:GQ103)+1,$G$4:$CX$8,GR$14,0)*$D103,IF($C103=GR$17,$G$6*$D103,""))</f>
        <v/>
      </c>
      <c r="GS103" s="34" t="str">
        <f>IF(GR103&lt;&gt;"",HLOOKUP(COUNT($DW103:GR103)+1,$G$4:$CX$8,GS$14,0)*$D103,IF($C103=GS$17,$G$6*$D103,""))</f>
        <v/>
      </c>
      <c r="GT103" s="34" t="str">
        <f>IF(GS103&lt;&gt;"",HLOOKUP(COUNT($DW103:GS103)+1,$G$4:$CX$8,GT$14,0)*$D103,IF($C103=GT$17,$G$6*$D103,""))</f>
        <v/>
      </c>
      <c r="GU103" s="34" t="str">
        <f>IF(GT103&lt;&gt;"",HLOOKUP(COUNT($DW103:GT103)+1,$G$4:$CX$8,GU$14,0)*$D103,IF($C103=GU$17,$G$6*$D103,""))</f>
        <v/>
      </c>
      <c r="GV103" s="34" t="str">
        <f>IF(GU103&lt;&gt;"",HLOOKUP(COUNT($DW103:GU103)+1,$G$4:$CX$8,GV$14,0)*$D103,IF($C103=GV$17,$G$6*$D103,""))</f>
        <v/>
      </c>
      <c r="GW103" s="34" t="str">
        <f>IF(GV103&lt;&gt;"",HLOOKUP(COUNT($DW103:GV103)+1,$G$4:$CX$8,GW$14,0)*$D103,IF($C103=GW$17,$G$6*$D103,""))</f>
        <v/>
      </c>
      <c r="GX103" s="34" t="str">
        <f>IF(GW103&lt;&gt;"",HLOOKUP(COUNT($DW103:GW103)+1,$G$4:$CX$8,GX$14,0)*$D103,IF($C103=GX$17,$G$6*$D103,""))</f>
        <v/>
      </c>
      <c r="GY103" s="34" t="str">
        <f>IF(GX103&lt;&gt;"",HLOOKUP(COUNT($DW103:GX103)+1,$G$4:$CX$8,GY$14,0)*$D103,IF($C103=GY$17,$G$6*$D103,""))</f>
        <v/>
      </c>
      <c r="GZ103" s="34" t="str">
        <f>IF(GY103&lt;&gt;"",HLOOKUP(COUNT($DW103:GY103)+1,$G$4:$CX$8,GZ$14,0)*$D103,IF($C103=GZ$17,$G$6*$D103,""))</f>
        <v/>
      </c>
      <c r="HA103" s="34" t="str">
        <f>IF(GZ103&lt;&gt;"",HLOOKUP(COUNT($DW103:GZ103)+1,$G$4:$CX$8,HA$14,0)*$D103,IF($C103=HA$17,$G$6*$D103,""))</f>
        <v/>
      </c>
      <c r="HB103" s="34" t="str">
        <f>IF(HA103&lt;&gt;"",HLOOKUP(COUNT($DW103:HA103)+1,$G$4:$CX$8,HB$14,0)*$D103,IF($C103=HB$17,$G$6*$D103,""))</f>
        <v/>
      </c>
      <c r="HC103" s="34" t="str">
        <f>IF(HB103&lt;&gt;"",HLOOKUP(COUNT($DW103:HB103)+1,$G$4:$CX$8,HC$14,0)*$D103,IF($C103=HC$17,$G$6*$D103,""))</f>
        <v/>
      </c>
      <c r="HD103" s="34">
        <f>IF(HC103&lt;&gt;"",HLOOKUP(COUNT($DW103:HC103)+1,$G$4:$CX$8,HD$14,0)*$D103,IF($C103=HD$17,$G$6*$D103,""))</f>
        <v>0</v>
      </c>
      <c r="HE103" s="34">
        <f>IF(HD103&lt;&gt;"",HLOOKUP(COUNT($DW103:HD103)+1,$G$4:$CX$8,HE$14,0)*$D103,IF($C103=HE$17,$G$6*$D103,""))</f>
        <v>7500</v>
      </c>
      <c r="HF103" s="34">
        <f>IF(HE103&lt;&gt;"",HLOOKUP(COUNT($DW103:HE103)+1,$G$4:$CX$8,HF$14,0)*$D103,IF($C103=HF$17,$G$6*$D103,""))</f>
        <v>7500</v>
      </c>
      <c r="HG103" s="34">
        <f>IF(HF103&lt;&gt;"",HLOOKUP(COUNT($DW103:HF103)+1,$G$4:$CX$8,HG$14,0)*$D103,IF($C103=HG$17,$G$6*$D103,""))</f>
        <v>7500</v>
      </c>
      <c r="HH103" s="34">
        <f>IF(HG103&lt;&gt;"",HLOOKUP(COUNT($DW103:HG103)+1,$G$4:$CX$8,HH$14,0)*$D103,IF($C103=HH$17,$G$6*$D103,""))</f>
        <v>9048.4582084179765</v>
      </c>
      <c r="HI103" s="34">
        <f>IF(HH103&lt;&gt;"",HLOOKUP(COUNT($DW103:HH103)+1,$G$4:$CX$8,HI$14,0)*$D103,IF($C103=HI$17,$G$6*$D103,""))</f>
        <v>11310.572760522478</v>
      </c>
      <c r="HJ103" s="34">
        <f>IF(HI103&lt;&gt;"",HLOOKUP(COUNT($DW103:HI103)+1,$G$4:$CX$8,HJ$14,0)*$D103,IF($C103=HJ$17,$G$6*$D103,""))</f>
        <v>13572.687312626966</v>
      </c>
      <c r="HK103" s="34">
        <f>IF(HJ103&lt;&gt;"",HLOOKUP(COUNT($DW103:HJ103)+1,$G$4:$CX$8,HK$14,0)*$D103,IF($C103=HK$17,$G$6*$D103,""))</f>
        <v>15744.31728264728</v>
      </c>
      <c r="HL103" s="34">
        <f>IF(HK103&lt;&gt;"",HLOOKUP(COUNT($DW103:HK103)+1,$G$4:$CX$8,HL$14,0)*$D103,IF($C103=HL$17,$G$6*$D103,""))</f>
        <v>17948.521702217906</v>
      </c>
      <c r="HM103" s="34">
        <f>IF(HL103&lt;&gt;"",HLOOKUP(COUNT($DW103:HL103)+1,$G$4:$CX$8,HM$14,0)*$D103,IF($C103=HM$17,$G$6*$D103,""))</f>
        <v>20281.829523506218</v>
      </c>
      <c r="HN103" s="34">
        <f>IF(HM103&lt;&gt;"",HLOOKUP(COUNT($DW103:HM103)+1,$G$4:$CX$8,HN$14,0)*$D103,IF($C103=HN$17,$G$6*$D103,""))</f>
        <v>22512.830771091903</v>
      </c>
      <c r="HO103" s="34">
        <f>IF(HN103&lt;&gt;"",HLOOKUP(COUNT($DW103:HN103)+1,$G$4:$CX$8,HO$14,0)*$D103,IF($C103=HO$17,$G$6*$D103,""))</f>
        <v>24764.113848201101</v>
      </c>
      <c r="HP103" s="34">
        <f>IF(HO103&lt;&gt;"",HLOOKUP(COUNT($DW103:HO103)+1,$G$4:$CX$8,HP$14,0)*$D103,IF($C103=HP$17,$G$6*$D103,""))</f>
        <v>18573.085386150833</v>
      </c>
      <c r="HQ103" s="34">
        <f>IF(HP103&lt;&gt;"",HLOOKUP(COUNT($DW103:HP103)+1,$G$4:$CX$8,HQ$14,0)*$D103,IF($C103=HQ$17,$G$6*$D103,""))</f>
        <v>17644.431116843283</v>
      </c>
      <c r="HR103" s="34">
        <f>IF(HQ103&lt;&gt;"",HLOOKUP(COUNT($DW103:HQ103)+1,$G$4:$CX$8,HR$14,0)*$D103,IF($C103=HR$17,$G$6*$D103,""))</f>
        <v>19408.874228527617</v>
      </c>
      <c r="HS103" s="34">
        <f>IF(HR103&lt;&gt;"",HLOOKUP(COUNT($DW103:HR103)+1,$G$4:$CX$8,HS$14,0)*$D103,IF($C103=HS$17,$G$6*$D103,""))</f>
        <v>21349.761651380388</v>
      </c>
      <c r="HT103" s="34">
        <f>IF(HS103&lt;&gt;"",HLOOKUP(COUNT($DW103:HS103)+1,$G$4:$CX$8,HT$14,0)*$D103,IF($C103=HT$17,$G$6*$D103,""))</f>
        <v>23484.73781651842</v>
      </c>
      <c r="HU103" s="34">
        <f>IF(HT103&lt;&gt;"",HLOOKUP(COUNT($DW103:HT103)+1,$G$4:$CX$8,HU$14,0)*$D103,IF($C103=HU$17,$G$6*$D103,""))</f>
        <v>25833.211598170259</v>
      </c>
      <c r="HV103" s="34">
        <f>IF(HU103&lt;&gt;"",HLOOKUP(COUNT($DW103:HU103)+1,$G$4:$CX$8,HV$14,0)*$D103,IF($C103=HV$17,$G$6*$D103,""))</f>
        <v>24541.551018261736</v>
      </c>
      <c r="HW103" s="34">
        <f>IF(HV103&lt;&gt;"",HLOOKUP(COUNT($DW103:HV103)+1,$G$4:$CX$8,HW$14,0)*$D103,IF($C103=HW$17,$G$6*$D103,""))</f>
        <v>23314.473467348653</v>
      </c>
      <c r="HX103" s="34">
        <f>IF(HW103&lt;&gt;"",HLOOKUP(COUNT($DW103:HW103)+1,$G$4:$CX$8,HX$14,0)*$D103,IF($C103=HX$17,$G$6*$D103,""))</f>
        <v>24946.486610063057</v>
      </c>
      <c r="HY103" s="34">
        <f>IF(HX103&lt;&gt;"",HLOOKUP(COUNT($DW103:HX103)+1,$G$4:$CX$8,HY$14,0)*$D103,IF($C103=HY$17,$G$6*$D103,""))</f>
        <v>26692.740672767472</v>
      </c>
      <c r="HZ103" s="34">
        <f>IF(HY103&lt;&gt;"",HLOOKUP(COUNT($DW103:HY103)+1,$G$4:$CX$8,HZ$14,0)*$D103,IF($C103=HZ$17,$G$6*$D103,""))</f>
        <v>28561.232519861194</v>
      </c>
      <c r="IA103" s="34">
        <f>IF(HZ103&lt;&gt;"",HLOOKUP(COUNT($DW103:HZ103)+1,$G$4:$CX$8,IA$14,0)*$D103,IF($C103=IA$17,$G$6*$D103,""))</f>
        <v>31417.355771847309</v>
      </c>
      <c r="IB103" s="34">
        <f>IF(IA103&lt;&gt;"",HLOOKUP(COUNT($DW103:IA103)+1,$G$4:$CX$8,IB$14,0)*$D103,IF($C103=IB$17,$G$6*$D103,""))</f>
        <v>26704.75240607022</v>
      </c>
      <c r="IC103" s="34">
        <f>IF(IB103&lt;&gt;"",HLOOKUP(COUNT($DW103:IB103)+1,$G$4:$CX$8,IC$14,0)*$D103,IF($C103=IC$17,$G$6*$D103,""))</f>
        <v>25369.514785766714</v>
      </c>
      <c r="ID103" s="34">
        <f>IF(IC103&lt;&gt;"",HLOOKUP(COUNT($DW103:IC103)+1,$G$4:$CX$8,ID$14,0)*$D103,IF($C103=ID$17,$G$6*$D103,""))</f>
        <v>26637.990525055047</v>
      </c>
      <c r="IE103" s="34">
        <f>IF(ID103&lt;&gt;"",HLOOKUP(COUNT($DW103:ID103)+1,$G$4:$CX$8,IE$14,0)*$D103,IF($C103=IE$17,$G$6*$D103,""))</f>
        <v>27969.890051307804</v>
      </c>
      <c r="IF103" s="34">
        <f>IF(IE103&lt;&gt;"",HLOOKUP(COUNT($DW103:IE103)+1,$G$4:$CX$8,IF$14,0)*$D103,IF($C103=IF$17,$G$6*$D103,""))</f>
        <v>29368.38455387318</v>
      </c>
      <c r="IG103" s="34">
        <f>IF(IF103&lt;&gt;"",HLOOKUP(COUNT($DW103:IF103)+1,$G$4:$CX$8,IG$14,0)*$D103,IF($C103=IG$17,$G$6*$D103,""))</f>
        <v>31424.171472644306</v>
      </c>
      <c r="IH103" s="34">
        <f>IF(IG103&lt;&gt;"",HLOOKUP(COUNT($DW103:IG103)+1,$G$4:$CX$8,IH$14,0)*$D103,IF($C103=IH$17,$G$6*$D103,""))</f>
        <v>28281.754325379879</v>
      </c>
      <c r="II103" s="34">
        <f>IF(IH103&lt;&gt;"",HLOOKUP(COUNT($DW103:IH103)+1,$G$4:$CX$8,II$14,0)*$D103,IF($C103=II$17,$G$6*$D103,""))</f>
        <v>25453.578892841902</v>
      </c>
      <c r="IJ103" s="34">
        <f>IF(II103&lt;&gt;"",HLOOKUP(COUNT($DW103:II103)+1,$G$4:$CX$8,IJ$14,0)*$D103,IF($C103=IJ$17,$G$6*$D103,""))</f>
        <v>27235.329415340824</v>
      </c>
      <c r="IK103" s="34">
        <f>IF(IJ103&lt;&gt;"",HLOOKUP(COUNT($DW103:IJ103)+1,$G$4:$CX$8,IK$14,0)*$D103,IF($C103=IK$17,$G$6*$D103,""))</f>
        <v>29141.802474414675</v>
      </c>
      <c r="IL103" s="34">
        <f>IF(IK103&lt;&gt;"",HLOOKUP(COUNT($DW103:IK103)+1,$G$4:$CX$8,IL$14,0)*$D103,IF($C103=IL$17,$G$6*$D103,""))</f>
        <v>31181.728647623713</v>
      </c>
      <c r="IM103" s="34">
        <f>IF(IL103&lt;&gt;"",HLOOKUP(COUNT($DW103:IL103)+1,$G$4:$CX$8,IM$14,0)*$D103,IF($C103=IM$17,$G$6*$D103,""))</f>
        <v>33676.266939433612</v>
      </c>
      <c r="IO103" s="34" t="str">
        <f>IF(IN103&lt;&gt;"",HLOOKUP(COUNT($IN103:IN103)+1,$G$4:$EH$8,IO$14,0)*$D103,IF($C103=IO$17,$G$7*$D103,""))</f>
        <v/>
      </c>
      <c r="IP103" s="34" t="str">
        <f>IF(IO103&lt;&gt;"",HLOOKUP(COUNT($IN103:IO103)+1,$G$4:$EH$8,IP$14,0)*$D103,IF($C103=IP$17,$G$7*$D103,""))</f>
        <v/>
      </c>
      <c r="IQ103" s="34" t="str">
        <f>IF(IP103&lt;&gt;"",HLOOKUP(COUNT($IN103:IP103)+1,$G$4:$EH$8,IQ$14,0)*$D103,IF($C103=IQ$17,$G$7*$D103,""))</f>
        <v/>
      </c>
      <c r="IR103" s="34" t="str">
        <f>IF(IQ103&lt;&gt;"",HLOOKUP(COUNT($IN103:IQ103)+1,$G$4:$EH$8,IR$14,0)*$D103,IF($C103=IR$17,$G$7*$D103,""))</f>
        <v/>
      </c>
      <c r="IS103" s="34" t="str">
        <f>IF(IR103&lt;&gt;"",HLOOKUP(COUNT($IN103:IR103)+1,$G$4:$EH$8,IS$14,0)*$D103,IF($C103=IS$17,$G$7*$D103,""))</f>
        <v/>
      </c>
      <c r="IT103" s="34" t="str">
        <f>IF(IS103&lt;&gt;"",HLOOKUP(COUNT($IN103:IS103)+1,$G$4:$EH$8,IT$14,0)*$D103,IF($C103=IT$17,$G$7*$D103,""))</f>
        <v/>
      </c>
      <c r="IU103" s="34" t="str">
        <f>IF(IT103&lt;&gt;"",HLOOKUP(COUNT($IN103:IT103)+1,$G$4:$EH$8,IU$14,0)*$D103,IF($C103=IU$17,$G$7*$D103,""))</f>
        <v/>
      </c>
      <c r="IV103" s="34" t="str">
        <f>IF(IU103&lt;&gt;"",HLOOKUP(COUNT($IN103:IU103)+1,$G$4:$EH$8,IV$14,0)*$D103,IF($C103=IV$17,$G$7*$D103,""))</f>
        <v/>
      </c>
      <c r="IW103" s="34" t="str">
        <f>IF(IV103&lt;&gt;"",HLOOKUP(COUNT($IN103:IV103)+1,$G$4:$EH$8,IW$14,0)*$D103,IF($C103=IW$17,$G$7*$D103,""))</f>
        <v/>
      </c>
      <c r="IX103" s="34" t="str">
        <f>IF(IW103&lt;&gt;"",HLOOKUP(COUNT($IN103:IW103)+1,$G$4:$EH$8,IX$14,0)*$D103,IF($C103=IX$17,$G$7*$D103,""))</f>
        <v/>
      </c>
      <c r="IY103" s="34" t="str">
        <f>IF(IX103&lt;&gt;"",HLOOKUP(COUNT($IN103:IX103)+1,$G$4:$EH$8,IY$14,0)*$D103,IF($C103=IY$17,$G$7*$D103,""))</f>
        <v/>
      </c>
      <c r="IZ103" s="34" t="str">
        <f>IF(IY103&lt;&gt;"",HLOOKUP(COUNT($IN103:IY103)+1,$G$4:$EH$8,IZ$14,0)*$D103,IF($C103=IZ$17,$G$7*$D103,""))</f>
        <v/>
      </c>
      <c r="JA103" s="34" t="str">
        <f>IF(IZ103&lt;&gt;"",HLOOKUP(COUNT($IN103:IZ103)+1,$G$4:$EH$8,JA$14,0)*$D103,IF($C103=JA$17,$G$7*$D103,""))</f>
        <v/>
      </c>
      <c r="JB103" s="34" t="str">
        <f>IF(JA103&lt;&gt;"",HLOOKUP(COUNT($IN103:JA103)+1,$G$4:$EH$8,JB$14,0)*$D103,IF($C103=JB$17,$G$7*$D103,""))</f>
        <v/>
      </c>
      <c r="JC103" s="34" t="str">
        <f>IF(JB103&lt;&gt;"",HLOOKUP(COUNT($IN103:JB103)+1,$G$4:$EH$8,JC$14,0)*$D103,IF($C103=JC$17,$G$7*$D103,""))</f>
        <v/>
      </c>
      <c r="JD103" s="34" t="str">
        <f>IF(JC103&lt;&gt;"",HLOOKUP(COUNT($IN103:JC103)+1,$G$4:$EH$8,JD$14,0)*$D103,IF($C103=JD$17,$G$7*$D103,""))</f>
        <v/>
      </c>
      <c r="JE103" s="34" t="str">
        <f>IF(JD103&lt;&gt;"",HLOOKUP(COUNT($IN103:JD103)+1,$G$4:$EH$8,JE$14,0)*$D103,IF($C103=JE$17,$G$7*$D103,""))</f>
        <v/>
      </c>
      <c r="JF103" s="34" t="str">
        <f>IF(JE103&lt;&gt;"",HLOOKUP(COUNT($IN103:JE103)+1,$G$4:$EH$8,JF$14,0)*$D103,IF($C103=JF$17,$G$7*$D103,""))</f>
        <v/>
      </c>
      <c r="JG103" s="34" t="str">
        <f>IF(JF103&lt;&gt;"",HLOOKUP(COUNT($IN103:JF103)+1,$G$4:$EH$8,JG$14,0)*$D103,IF($C103=JG$17,$G$7*$D103,""))</f>
        <v/>
      </c>
      <c r="JH103" s="34" t="str">
        <f>IF(JG103&lt;&gt;"",HLOOKUP(COUNT($IN103:JG103)+1,$G$4:$EH$8,JH$14,0)*$D103,IF($C103=JH$17,$G$7*$D103,""))</f>
        <v/>
      </c>
      <c r="JI103" s="34" t="str">
        <f>IF(JH103&lt;&gt;"",HLOOKUP(COUNT($IN103:JH103)+1,$G$4:$EH$8,JI$14,0)*$D103,IF($C103=JI$17,$G$7*$D103,""))</f>
        <v/>
      </c>
      <c r="JJ103" s="34" t="str">
        <f>IF(JI103&lt;&gt;"",HLOOKUP(COUNT($IN103:JI103)+1,$G$4:$EH$8,JJ$14,0)*$D103,IF($C103=JJ$17,$G$7*$D103,""))</f>
        <v/>
      </c>
      <c r="JK103" s="34" t="str">
        <f>IF(JJ103&lt;&gt;"",HLOOKUP(COUNT($IN103:JJ103)+1,$G$4:$EH$8,JK$14,0)*$D103,IF($C103=JK$17,$G$7*$D103,""))</f>
        <v/>
      </c>
      <c r="JL103" s="34" t="str">
        <f>IF(JK103&lt;&gt;"",HLOOKUP(COUNT($IN103:JK103)+1,$G$4:$EH$8,JL$14,0)*$D103,IF($C103=JL$17,$G$7*$D103,""))</f>
        <v/>
      </c>
      <c r="JM103" s="34" t="str">
        <f>IF(JL103&lt;&gt;"",HLOOKUP(COUNT($IN103:JL103)+1,$G$4:$EH$8,JM$14,0)*$D103,IF($C103=JM$17,$G$7*$D103,""))</f>
        <v/>
      </c>
      <c r="JN103" s="34" t="str">
        <f>IF(JM103&lt;&gt;"",HLOOKUP(COUNT($IN103:JM103)+1,$G$4:$EH$8,JN$14,0)*$D103,IF($C103=JN$17,$G$7*$D103,""))</f>
        <v/>
      </c>
      <c r="JO103" s="34" t="str">
        <f>IF(JN103&lt;&gt;"",HLOOKUP(COUNT($IN103:JN103)+1,$G$4:$EH$8,JO$14,0)*$D103,IF($C103=JO$17,$G$7*$D103,""))</f>
        <v/>
      </c>
      <c r="JP103" s="34" t="str">
        <f>IF(JO103&lt;&gt;"",HLOOKUP(COUNT($IN103:JO103)+1,$G$4:$EH$8,JP$14,0)*$D103,IF($C103=JP$17,$G$7*$D103,""))</f>
        <v/>
      </c>
      <c r="JQ103" s="34" t="str">
        <f>IF(JP103&lt;&gt;"",HLOOKUP(COUNT($IN103:JP103)+1,$G$4:$EH$8,JQ$14,0)*$D103,IF($C103=JQ$17,$G$7*$D103,""))</f>
        <v/>
      </c>
      <c r="JR103" s="34" t="str">
        <f>IF(JQ103&lt;&gt;"",HLOOKUP(COUNT($IN103:JQ103)+1,$G$4:$EH$8,JR$14,0)*$D103,IF($C103=JR$17,$G$7*$D103,""))</f>
        <v/>
      </c>
      <c r="JS103" s="34" t="str">
        <f>IF(JR103&lt;&gt;"",HLOOKUP(COUNT($IN103:JR103)+1,$G$4:$EH$8,JS$14,0)*$D103,IF($C103=JS$17,$G$7*$D103,""))</f>
        <v/>
      </c>
      <c r="JT103" s="34" t="str">
        <f>IF(JS103&lt;&gt;"",HLOOKUP(COUNT($IN103:JS103)+1,$G$4:$EH$8,JT$14,0)*$D103,IF($C103=JT$17,$G$7*$D103,""))</f>
        <v/>
      </c>
      <c r="JU103" s="34" t="str">
        <f>IF(JT103&lt;&gt;"",HLOOKUP(COUNT($IN103:JT103)+1,$G$4:$EH$8,JU$14,0)*$D103,IF($C103=JU$17,$G$7*$D103,""))</f>
        <v/>
      </c>
      <c r="JV103" s="34" t="str">
        <f>IF(JU103&lt;&gt;"",HLOOKUP(COUNT($IN103:JU103)+1,$G$4:$EH$8,JV$14,0)*$D103,IF($C103=JV$17,$G$7*$D103,""))</f>
        <v/>
      </c>
      <c r="JW103" s="34" t="str">
        <f>IF(JV103&lt;&gt;"",HLOOKUP(COUNT($IN103:JV103)+1,$G$4:$EH$8,JW$14,0)*$D103,IF($C103=JW$17,$G$7*$D103,""))</f>
        <v/>
      </c>
      <c r="JX103" s="34" t="str">
        <f>IF(JW103&lt;&gt;"",HLOOKUP(COUNT($IN103:JW103)+1,$G$4:$EH$8,JX$14,0)*$D103,IF($C103=JX$17,$G$7*$D103,""))</f>
        <v/>
      </c>
      <c r="JY103" s="34" t="str">
        <f>IF(JX103&lt;&gt;"",HLOOKUP(COUNT($IN103:JX103)+1,$G$4:$EH$8,JY$14,0)*$D103,IF($C103=JY$17,$G$7*$D103,""))</f>
        <v/>
      </c>
      <c r="JZ103" s="34" t="str">
        <f>IF(JY103&lt;&gt;"",HLOOKUP(COUNT($IN103:JY103)+1,$G$4:$EH$8,JZ$14,0)*$D103,IF($C103=JZ$17,$G$7*$D103,""))</f>
        <v/>
      </c>
      <c r="KA103" s="34" t="str">
        <f>IF(JZ103&lt;&gt;"",HLOOKUP(COUNT($IN103:JZ103)+1,$G$4:$EH$8,KA$14,0)*$D103,IF($C103=KA$17,$G$7*$D103,""))</f>
        <v/>
      </c>
      <c r="KB103" s="34" t="str">
        <f>IF(KA103&lt;&gt;"",HLOOKUP(COUNT($IN103:KA103)+1,$G$4:$EH$8,KB$14,0)*$D103,IF($C103=KB$17,$G$7*$D103,""))</f>
        <v/>
      </c>
      <c r="KC103" s="34" t="str">
        <f>IF(KB103&lt;&gt;"",HLOOKUP(COUNT($IN103:KB103)+1,$G$4:$EH$8,KC$14,0)*$D103,IF($C103=KC$17,$G$7*$D103,""))</f>
        <v/>
      </c>
      <c r="KD103" s="34" t="str">
        <f>IF(KC103&lt;&gt;"",HLOOKUP(COUNT($IN103:KC103)+1,$G$4:$EH$8,KD$14,0)*$D103,IF($C103=KD$17,$G$7*$D103,""))</f>
        <v/>
      </c>
      <c r="KE103" s="34" t="str">
        <f>IF(KD103&lt;&gt;"",HLOOKUP(COUNT($IN103:KD103)+1,$G$4:$EH$8,KE$14,0)*$D103,IF($C103=KE$17,$G$7*$D103,""))</f>
        <v/>
      </c>
      <c r="KF103" s="34" t="str">
        <f>IF(KE103&lt;&gt;"",HLOOKUP(COUNT($IN103:KE103)+1,$G$4:$EH$8,KF$14,0)*$D103,IF($C103=KF$17,$G$7*$D103,""))</f>
        <v/>
      </c>
      <c r="KG103" s="34" t="str">
        <f>IF(KF103&lt;&gt;"",HLOOKUP(COUNT($IN103:KF103)+1,$G$4:$EH$8,KG$14,0)*$D103,IF($C103=KG$17,$G$7*$D103,""))</f>
        <v/>
      </c>
      <c r="KH103" s="34" t="str">
        <f>IF(KG103&lt;&gt;"",HLOOKUP(COUNT($IN103:KG103)+1,$G$4:$EH$8,KH$14,0)*$D103,IF($C103=KH$17,$G$7*$D103,""))</f>
        <v/>
      </c>
      <c r="KI103" s="34" t="str">
        <f>IF(KH103&lt;&gt;"",HLOOKUP(COUNT($IN103:KH103)+1,$G$4:$EH$8,KI$14,0)*$D103,IF($C103=KI$17,$G$7*$D103,""))</f>
        <v/>
      </c>
      <c r="KJ103" s="34" t="str">
        <f>IF(KI103&lt;&gt;"",HLOOKUP(COUNT($IN103:KI103)+1,$G$4:$EH$8,KJ$14,0)*$D103,IF($C103=KJ$17,$G$7*$D103,""))</f>
        <v/>
      </c>
      <c r="KK103" s="34" t="str">
        <f>IF(KJ103&lt;&gt;"",HLOOKUP(COUNT($IN103:KJ103)+1,$G$4:$EH$8,KK$14,0)*$D103,IF($C103=KK$17,$G$7*$D103,""))</f>
        <v/>
      </c>
      <c r="KL103" s="34" t="str">
        <f>IF(KK103&lt;&gt;"",HLOOKUP(COUNT($IN103:KK103)+1,$G$4:$EH$8,KL$14,0)*$D103,IF($C103=KL$17,$G$7*$D103,""))</f>
        <v/>
      </c>
      <c r="KM103" s="34" t="str">
        <f>IF(KL103&lt;&gt;"",HLOOKUP(COUNT($IN103:KL103)+1,$G$4:$EH$8,KM$14,0)*$D103,IF($C103=KM$17,$G$7*$D103,""))</f>
        <v/>
      </c>
      <c r="KN103" s="34" t="str">
        <f>IF(KM103&lt;&gt;"",HLOOKUP(COUNT($IN103:KM103)+1,$G$4:$EH$8,KN$14,0)*$D103,IF($C103=KN$17,$G$7*$D103,""))</f>
        <v/>
      </c>
      <c r="KO103" s="34" t="str">
        <f>IF(KN103&lt;&gt;"",HLOOKUP(COUNT($IN103:KN103)+1,$G$4:$EH$8,KO$14,0)*$D103,IF($C103=KO$17,$G$7*$D103,""))</f>
        <v/>
      </c>
      <c r="KP103" s="34" t="str">
        <f>IF(KO103&lt;&gt;"",HLOOKUP(COUNT($IN103:KO103)+1,$G$4:$EH$8,KP$14,0)*$D103,IF($C103=KP$17,$G$7*$D103,""))</f>
        <v/>
      </c>
      <c r="KQ103" s="34" t="str">
        <f>IF(KP103&lt;&gt;"",HLOOKUP(COUNT($IN103:KP103)+1,$G$4:$EH$8,KQ$14,0)*$D103,IF($C103=KQ$17,$G$7*$D103,""))</f>
        <v/>
      </c>
      <c r="KR103" s="34" t="str">
        <f>IF(KQ103&lt;&gt;"",HLOOKUP(COUNT($IN103:KQ103)+1,$G$4:$EH$8,KR$14,0)*$D103,IF($C103=KR$17,$G$7*$D103,""))</f>
        <v/>
      </c>
      <c r="KS103" s="34" t="str">
        <f>IF(KR103&lt;&gt;"",HLOOKUP(COUNT($IN103:KR103)+1,$G$4:$EH$8,KS$14,0)*$D103,IF($C103=KS$17,$G$7*$D103,""))</f>
        <v/>
      </c>
      <c r="KT103" s="34" t="str">
        <f>IF(KS103&lt;&gt;"",HLOOKUP(COUNT($IN103:KS103)+1,$G$4:$EH$8,KT$14,0)*$D103,IF($C103=KT$17,$G$7*$D103,""))</f>
        <v/>
      </c>
      <c r="KU103" s="34" t="str">
        <f>IF(KT103&lt;&gt;"",HLOOKUP(COUNT($IN103:KT103)+1,$G$4:$EH$8,KU$14,0)*$D103,IF($C103=KU$17,$G$7*$D103,""))</f>
        <v/>
      </c>
      <c r="KV103" s="34" t="str">
        <f>IF(KU103&lt;&gt;"",HLOOKUP(COUNT($IN103:KU103)+1,$G$4:$EH$8,KV$14,0)*$D103,IF($C103=KV$17,$G$7*$D103,""))</f>
        <v/>
      </c>
      <c r="KW103" s="34" t="str">
        <f>IF(KV103&lt;&gt;"",HLOOKUP(COUNT($IN103:KV103)+1,$G$4:$EH$8,KW$14,0)*$D103,IF($C103=KW$17,$G$7*$D103,""))</f>
        <v/>
      </c>
      <c r="KX103" s="34" t="str">
        <f>IF(KW103&lt;&gt;"",HLOOKUP(COUNT($IN103:KW103)+1,$G$4:$EH$8,KX$14,0)*$D103,IF($C103=KX$17,$G$7*$D103,""))</f>
        <v/>
      </c>
      <c r="KY103" s="34" t="str">
        <f>IF(KX103&lt;&gt;"",HLOOKUP(COUNT($IN103:KX103)+1,$G$4:$EH$8,KY$14,0)*$D103,IF($C103=KY$17,$G$7*$D103,""))</f>
        <v/>
      </c>
      <c r="KZ103" s="34" t="str">
        <f>IF(KY103&lt;&gt;"",HLOOKUP(COUNT($IN103:KY103)+1,$G$4:$EH$8,KZ$14,0)*$D103,IF($C103=KZ$17,$G$7*$D103,""))</f>
        <v/>
      </c>
      <c r="LA103" s="34" t="str">
        <f>IF(KZ103&lt;&gt;"",HLOOKUP(COUNT($IN103:KZ103)+1,$G$4:$EH$8,LA$14,0)*$D103,IF($C103=LA$17,$G$7*$D103,""))</f>
        <v/>
      </c>
      <c r="LB103" s="34" t="str">
        <f>IF(LA103&lt;&gt;"",HLOOKUP(COUNT($IN103:LA103)+1,$G$4:$EH$8,LB$14,0)*$D103,IF($C103=LB$17,$G$7*$D103,""))</f>
        <v/>
      </c>
      <c r="LC103" s="34" t="str">
        <f>IF(LB103&lt;&gt;"",HLOOKUP(COUNT($IN103:LB103)+1,$G$4:$EH$8,LC$14,0)*$D103,IF($C103=LC$17,$G$7*$D103,""))</f>
        <v/>
      </c>
      <c r="LD103" s="34" t="str">
        <f>IF(LC103&lt;&gt;"",HLOOKUP(COUNT($IN103:LC103)+1,$G$4:$EH$8,LD$14,0)*$D103,IF($C103=LD$17,$G$7*$D103,""))</f>
        <v/>
      </c>
      <c r="LE103" s="34" t="str">
        <f>IF(LD103&lt;&gt;"",HLOOKUP(COUNT($IN103:LD103)+1,$G$4:$EH$8,LE$14,0)*$D103,IF($C103=LE$17,$G$7*$D103,""))</f>
        <v/>
      </c>
      <c r="LF103" s="34" t="str">
        <f>IF(LE103&lt;&gt;"",HLOOKUP(COUNT($IN103:LE103)+1,$G$4:$EH$8,LF$14,0)*$D103,IF($C103=LF$17,$G$7*$D103,""))</f>
        <v/>
      </c>
      <c r="LG103" s="34" t="str">
        <f>IF(LF103&lt;&gt;"",HLOOKUP(COUNT($IN103:LF103)+1,$G$4:$EH$8,LG$14,0)*$D103,IF($C103=LG$17,$G$7*$D103,""))</f>
        <v/>
      </c>
      <c r="LH103" s="34" t="str">
        <f>IF(LG103&lt;&gt;"",HLOOKUP(COUNT($IN103:LG103)+1,$G$4:$EH$8,LH$14,0)*$D103,IF($C103=LH$17,$G$7*$D103,""))</f>
        <v/>
      </c>
      <c r="LI103" s="34" t="str">
        <f>IF(LH103&lt;&gt;"",HLOOKUP(COUNT($IN103:LH103)+1,$G$4:$EH$8,LI$14,0)*$D103,IF($C103=LI$17,$G$7*$D103,""))</f>
        <v/>
      </c>
      <c r="LJ103" s="34" t="str">
        <f>IF(LI103&lt;&gt;"",HLOOKUP(COUNT($IN103:LI103)+1,$G$4:$EH$8,LJ$14,0)*$D103,IF($C103=LJ$17,$G$7*$D103,""))</f>
        <v/>
      </c>
      <c r="LK103" s="34" t="str">
        <f>IF(LJ103&lt;&gt;"",HLOOKUP(COUNT($IN103:LJ103)+1,$G$4:$EH$8,LK$14,0)*$D103,IF($C103=LK$17,$G$7*$D103,""))</f>
        <v/>
      </c>
      <c r="LL103" s="34" t="str">
        <f>IF(LK103&lt;&gt;"",HLOOKUP(COUNT($IN103:LK103)+1,$G$4:$EH$8,LL$14,0)*$D103,IF($C103=LL$17,$G$7*$D103,""))</f>
        <v/>
      </c>
      <c r="LM103" s="34" t="str">
        <f>IF(LL103&lt;&gt;"",HLOOKUP(COUNT($IN103:LL103)+1,$G$4:$EH$8,LM$14,0)*$D103,IF($C103=LM$17,$G$7*$D103,""))</f>
        <v/>
      </c>
      <c r="LN103" s="34" t="str">
        <f>IF(LM103&lt;&gt;"",HLOOKUP(COUNT($IN103:LM103)+1,$G$4:$EH$8,LN$14,0)*$D103,IF($C103=LN$17,$G$7*$D103,""))</f>
        <v/>
      </c>
      <c r="LO103" s="34" t="str">
        <f>IF(LN103&lt;&gt;"",HLOOKUP(COUNT($IN103:LN103)+1,$G$4:$EH$8,LO$14,0)*$D103,IF($C103=LO$17,$G$7*$D103,""))</f>
        <v/>
      </c>
      <c r="LP103" s="34" t="str">
        <f>IF(LO103&lt;&gt;"",HLOOKUP(COUNT($IN103:LO103)+1,$G$4:$EH$8,LP$14,0)*$D103,IF($C103=LP$17,$G$7*$D103,""))</f>
        <v/>
      </c>
      <c r="LQ103" s="34" t="str">
        <f>IF(LP103&lt;&gt;"",HLOOKUP(COUNT($IN103:LP103)+1,$G$4:$EH$8,LQ$14,0)*$D103,IF($C103=LQ$17,$G$7*$D103,""))</f>
        <v/>
      </c>
      <c r="LR103" s="34" t="str">
        <f>IF(LQ103&lt;&gt;"",HLOOKUP(COUNT($IN103:LQ103)+1,$G$4:$EH$8,LR$14,0)*$D103,IF($C103=LR$17,$G$7*$D103,""))</f>
        <v/>
      </c>
      <c r="LS103" s="34" t="str">
        <f>IF(LR103&lt;&gt;"",HLOOKUP(COUNT($IN103:LR103)+1,$G$4:$EH$8,LS$14,0)*$D103,IF($C103=LS$17,$G$7*$D103,""))</f>
        <v/>
      </c>
      <c r="LT103" s="34" t="str">
        <f>IF(LS103&lt;&gt;"",HLOOKUP(COUNT($IN103:LS103)+1,$G$4:$EH$8,LT$14,0)*$D103,IF($C103=LT$17,$G$7*$D103,""))</f>
        <v/>
      </c>
      <c r="LU103" s="34">
        <f>IF(LT103&lt;&gt;"",HLOOKUP(COUNT($IN103:LT103)+1,$G$4:$EH$8,LU$14,0)*$D103,IF($C103=LU$17,$G$7*$D103,""))</f>
        <v>0</v>
      </c>
      <c r="LV103" s="34">
        <f>IF(LU103&lt;&gt;"",HLOOKUP(COUNT($IN103:LU103)+1,$G$4:$EH$8,LV$14,0)*$D103,IF($C103=LV$17,$G$7*$D103,""))</f>
        <v>3750</v>
      </c>
      <c r="LW103" s="34">
        <f>IF(LV103&lt;&gt;"",HLOOKUP(COUNT($IN103:LV103)+1,$G$4:$EH$8,LW$14,0)*$D103,IF($C103=LW$17,$G$7*$D103,""))</f>
        <v>3750</v>
      </c>
      <c r="LX103" s="34">
        <f>IF(LW103&lt;&gt;"",HLOOKUP(COUNT($IN103:LW103)+1,$G$4:$EH$8,LX$14,0)*$D103,IF($C103=LX$17,$G$7*$D103,""))</f>
        <v>3750</v>
      </c>
      <c r="LY103" s="34">
        <f>IF(LX103&lt;&gt;"",HLOOKUP(COUNT($IN103:LX103)+1,$G$4:$EH$8,LY$14,0)*$D103,IF($C103=LY$17,$G$7*$D103,""))</f>
        <v>3750</v>
      </c>
      <c r="LZ103" s="34">
        <f>IF(LY103&lt;&gt;"",HLOOKUP(COUNT($IN103:LY103)+1,$G$4:$EH$8,LZ$14,0)*$D103,IF($C103=LZ$17,$G$7*$D103,""))</f>
        <v>3770.1909201741591</v>
      </c>
      <c r="MA103" s="34">
        <f>IF(LZ103&lt;&gt;"",HLOOKUP(COUNT($IN103:LZ103)+1,$G$4:$EH$8,MA$14,0)*$D103,IF($C103=MA$17,$G$7*$D103,""))</f>
        <v>4524.2291042089882</v>
      </c>
      <c r="MB103" s="34">
        <f>IF(MA103&lt;&gt;"",HLOOKUP(COUNT($IN103:MA103)+1,$G$4:$EH$8,MB$14,0)*$D103,IF($C103=MB$17,$G$7*$D103,""))</f>
        <v>5248.1057608824267</v>
      </c>
      <c r="MC103" s="34">
        <f>IF(MB103&lt;&gt;"",HLOOKUP(COUNT($IN103:MB103)+1,$G$4:$EH$8,MC$14,0)*$D103,IF($C103=MC$17,$G$7*$D103,""))</f>
        <v>5982.8405674059686</v>
      </c>
      <c r="MD103" s="34">
        <f>IF(MC103&lt;&gt;"",HLOOKUP(COUNT($IN103:MC103)+1,$G$4:$EH$8,MD$14,0)*$D103,IF($C103=MD$17,$G$7*$D103,""))</f>
        <v>6760.6098411687399</v>
      </c>
      <c r="ME103" s="34">
        <f>IF(MD103&lt;&gt;"",HLOOKUP(COUNT($IN103:MD103)+1,$G$4:$EH$8,ME$14,0)*$D103,IF($C103=ME$17,$G$7*$D103,""))</f>
        <v>7504.2769236973027</v>
      </c>
      <c r="MF103" s="34">
        <f>IF(ME103&lt;&gt;"",HLOOKUP(COUNT($IN103:ME103)+1,$G$4:$EH$8,MF$14,0)*$D103,IF($C103=MF$17,$G$7*$D103,""))</f>
        <v>8254.7046160670325</v>
      </c>
      <c r="MG103" s="34">
        <f>IF(MF103&lt;&gt;"",HLOOKUP(COUNT($IN103:MF103)+1,$G$4:$EH$8,MG$14,0)*$D103,IF($C103=MG$17,$G$7*$D103,""))</f>
        <v>6191.0284620502789</v>
      </c>
      <c r="MH103" s="34">
        <f>IF(MG103&lt;&gt;"",HLOOKUP(COUNT($IN103:MG103)+1,$G$4:$EH$8,MH$14,0)*$D103,IF($C103=MH$17,$G$7*$D103,""))</f>
        <v>5881.4770389477608</v>
      </c>
      <c r="MI103" s="34">
        <f>IF(MH103&lt;&gt;"",HLOOKUP(COUNT($IN103:MH103)+1,$G$4:$EH$8,MI$14,0)*$D103,IF($C103=MI$17,$G$7*$D103,""))</f>
        <v>6469.6247428425395</v>
      </c>
      <c r="MJ103" s="34">
        <f>IF(MI103&lt;&gt;"",HLOOKUP(COUNT($IN103:MI103)+1,$G$4:$EH$8,MJ$14,0)*$D103,IF($C103=MJ$17,$G$7*$D103,""))</f>
        <v>7116.5872171267965</v>
      </c>
      <c r="MK103" s="34">
        <f>IF(MJ103&lt;&gt;"",HLOOKUP(COUNT($IN103:MJ103)+1,$G$4:$EH$8,MK$14,0)*$D103,IF($C103=MK$17,$G$7*$D103,""))</f>
        <v>7828.2459388394727</v>
      </c>
      <c r="ML103" s="34">
        <f>IF(MK103&lt;&gt;"",HLOOKUP(COUNT($IN103:MK103)+1,$G$4:$EH$8,ML$14,0)*$D103,IF($C103=ML$17,$G$7*$D103,""))</f>
        <v>8611.0705327234209</v>
      </c>
      <c r="MM103" s="34">
        <f>IF(ML103&lt;&gt;"",HLOOKUP(COUNT($IN103:ML103)+1,$G$4:$EH$8,MM$14,0)*$D103,IF($C103=MM$17,$G$7*$D103,""))</f>
        <v>8180.517006087246</v>
      </c>
      <c r="MN103" s="34">
        <f>IF(MM103&lt;&gt;"",HLOOKUP(COUNT($IN103:MM103)+1,$G$4:$EH$8,MN$14,0)*$D103,IF($C103=MN$17,$G$7*$D103,""))</f>
        <v>7771.4911557828855</v>
      </c>
      <c r="MO103" s="34">
        <f>IF(MN103&lt;&gt;"",HLOOKUP(COUNT($IN103:MN103)+1,$G$4:$EH$8,MO$14,0)*$D103,IF($C103=MO$17,$G$7*$D103,""))</f>
        <v>8315.4955366876875</v>
      </c>
      <c r="MP103" s="34">
        <f>IF(MO103&lt;&gt;"",HLOOKUP(COUNT($IN103:MO103)+1,$G$4:$EH$8,MP$14,0)*$D103,IF($C103=MP$17,$G$7*$D103,""))</f>
        <v>8897.5802242558239</v>
      </c>
      <c r="MQ103" s="34">
        <f>IF(MP103&lt;&gt;"",HLOOKUP(COUNT($IN103:MP103)+1,$G$4:$EH$8,MQ$14,0)*$D103,IF($C103=MQ$17,$G$7*$D103,""))</f>
        <v>9520.4108399537326</v>
      </c>
      <c r="MR103" s="34">
        <f>IF(MQ103&lt;&gt;"",HLOOKUP(COUNT($IN103:MQ103)+1,$G$4:$EH$8,MR$14,0)*$D103,IF($C103=MR$17,$G$7*$D103,""))</f>
        <v>10472.451923949104</v>
      </c>
      <c r="MS103" s="34">
        <f>IF(MR103&lt;&gt;"",HLOOKUP(COUNT($IN103:MR103)+1,$G$4:$EH$8,MS$14,0)*$D103,IF($C103=MS$17,$G$7*$D103,""))</f>
        <v>8901.5841353567412</v>
      </c>
      <c r="MT103" s="34">
        <f>IF(MS103&lt;&gt;"",HLOOKUP(COUNT($IN103:MS103)+1,$G$4:$EH$8,MT$14,0)*$D103,IF($C103=MT$17,$G$7*$D103,""))</f>
        <v>8456.5049285889054</v>
      </c>
      <c r="MU103" s="34">
        <f>IF(MT103&lt;&gt;"",HLOOKUP(COUNT($IN103:MT103)+1,$G$4:$EH$8,MU$14,0)*$D103,IF($C103=MU$17,$G$7*$D103,""))</f>
        <v>8879.3301750183509</v>
      </c>
      <c r="MV103" s="34">
        <f>IF(MU103&lt;&gt;"",HLOOKUP(COUNT($IN103:MU103)+1,$G$4:$EH$8,MV$14,0)*$D103,IF($C103=MV$17,$G$7*$D103,""))</f>
        <v>9323.2966837692693</v>
      </c>
      <c r="MW103" s="34">
        <f>IF(MV103&lt;&gt;"",HLOOKUP(COUNT($IN103:MV103)+1,$G$4:$EH$8,MW$14,0)*$D103,IF($C103=MW$17,$G$7*$D103,""))</f>
        <v>9789.4615179577268</v>
      </c>
      <c r="MX103" s="34">
        <f>IF(MW103&lt;&gt;"",HLOOKUP(COUNT($IN103:MW103)+1,$G$4:$EH$8,MX$14,0)*$D103,IF($C103=MX$17,$G$7*$D103,""))</f>
        <v>10474.723824214771</v>
      </c>
      <c r="MY103" s="34">
        <f>IF(MX103&lt;&gt;"",HLOOKUP(COUNT($IN103:MX103)+1,$G$4:$EH$8,MY$14,0)*$D103,IF($C103=MY$17,$G$7*$D103,""))</f>
        <v>9427.2514417932944</v>
      </c>
      <c r="MZ103" s="34">
        <f>IF(MY103&lt;&gt;"",HLOOKUP(COUNT($IN103:MY103)+1,$G$4:$EH$8,MZ$14,0)*$D103,IF($C103=MZ$17,$G$7*$D103,""))</f>
        <v>8484.5262976139675</v>
      </c>
      <c r="NA103" s="34">
        <f>IF(MZ103&lt;&gt;"",HLOOKUP(COUNT($IN103:MZ103)+1,$G$4:$EH$8,NA$14,0)*$D103,IF($C103=NA$17,$G$7*$D103,""))</f>
        <v>9078.4431384469426</v>
      </c>
      <c r="NB103" s="34">
        <f>IF(NA103&lt;&gt;"",HLOOKUP(COUNT($IN103:NA103)+1,$G$4:$EH$8,NB$14,0)*$D103,IF($C103=NB$17,$G$7*$D103,""))</f>
        <v>9713.934158138225</v>
      </c>
      <c r="NC103" s="34">
        <f>IF(NB103&lt;&gt;"",HLOOKUP(COUNT($IN103:NB103)+1,$G$4:$EH$8,NC$14,0)*$D103,IF($C103=NC$17,$G$7*$D103,""))</f>
        <v>10393.909549207907</v>
      </c>
      <c r="ND103" s="34">
        <f>IF(NC103&lt;&gt;"",HLOOKUP(COUNT($IN103:NC103)+1,$G$4:$EH$8,ND$14,0)*$D103,IF($C103=ND$17,$G$7*$D103,""))</f>
        <v>11225.422313144538</v>
      </c>
      <c r="NF103" s="34" t="str">
        <f>IF(NE103&lt;&gt;"",HLOOKUP(COUNT($NE103:NE103)+1,$G$4:$EH$8,NF$14,0)*$D103,IF($C103=NF$17,$G$8*$D103,""))</f>
        <v/>
      </c>
      <c r="NG103" s="34" t="str">
        <f>IF(NF103&lt;&gt;"",HLOOKUP(COUNT($NE103:NF103)+1,$G$4:$EH$8,NG$14,0)*$D103,IF($C103=NG$17,$G$8*$D103,""))</f>
        <v/>
      </c>
      <c r="NH103" s="34" t="str">
        <f>IF(NG103&lt;&gt;"",HLOOKUP(COUNT($NE103:NG103)+1,$G$4:$EH$8,NH$14,0)*$D103,IF($C103=NH$17,$G$8*$D103,""))</f>
        <v/>
      </c>
      <c r="NI103" s="34" t="str">
        <f>IF(NH103&lt;&gt;"",HLOOKUP(COUNT($NE103:NH103)+1,$G$4:$EH$8,NI$14,0)*$D103,IF($C103=NI$17,$G$8*$D103,""))</f>
        <v/>
      </c>
      <c r="NJ103" s="34" t="str">
        <f>IF(NI103&lt;&gt;"",HLOOKUP(COUNT($NE103:NI103)+1,$G$4:$EH$8,NJ$14,0)*$D103,IF($C103=NJ$17,$G$8*$D103,""))</f>
        <v/>
      </c>
      <c r="NK103" s="34" t="str">
        <f>IF(NJ103&lt;&gt;"",HLOOKUP(COUNT($NE103:NJ103)+1,$G$4:$EH$8,NK$14,0)*$D103,IF($C103=NK$17,$G$8*$D103,""))</f>
        <v/>
      </c>
      <c r="NL103" s="34" t="str">
        <f>IF(NK103&lt;&gt;"",HLOOKUP(COUNT($NE103:NK103)+1,$G$4:$EH$8,NL$14,0)*$D103,IF($C103=NL$17,$G$8*$D103,""))</f>
        <v/>
      </c>
      <c r="NM103" s="34" t="str">
        <f>IF(NL103&lt;&gt;"",HLOOKUP(COUNT($NE103:NL103)+1,$G$4:$EH$8,NM$14,0)*$D103,IF($C103=NM$17,$G$8*$D103,""))</f>
        <v/>
      </c>
      <c r="NN103" s="34" t="str">
        <f>IF(NM103&lt;&gt;"",HLOOKUP(COUNT($NE103:NM103)+1,$G$4:$EH$8,NN$14,0)*$D103,IF($C103=NN$17,$G$8*$D103,""))</f>
        <v/>
      </c>
      <c r="NO103" s="34" t="str">
        <f>IF(NN103&lt;&gt;"",HLOOKUP(COUNT($NE103:NN103)+1,$G$4:$EH$8,NO$14,0)*$D103,IF($C103=NO$17,$G$8*$D103,""))</f>
        <v/>
      </c>
      <c r="NP103" s="34" t="str">
        <f>IF(NO103&lt;&gt;"",HLOOKUP(COUNT($NE103:NO103)+1,$G$4:$EH$8,NP$14,0)*$D103,IF($C103=NP$17,$G$8*$D103,""))</f>
        <v/>
      </c>
      <c r="NQ103" s="34" t="str">
        <f>IF(NP103&lt;&gt;"",HLOOKUP(COUNT($NE103:NP103)+1,$G$4:$EH$8,NQ$14,0)*$D103,IF($C103=NQ$17,$G$8*$D103,""))</f>
        <v/>
      </c>
      <c r="NR103" s="34" t="str">
        <f>IF(NQ103&lt;&gt;"",HLOOKUP(COUNT($NE103:NQ103)+1,$G$4:$EH$8,NR$14,0)*$D103,IF($C103=NR$17,$G$8*$D103,""))</f>
        <v/>
      </c>
      <c r="NS103" s="34" t="str">
        <f>IF(NR103&lt;&gt;"",HLOOKUP(COUNT($NE103:NR103)+1,$G$4:$EH$8,NS$14,0)*$D103,IF($C103=NS$17,$G$8*$D103,""))</f>
        <v/>
      </c>
      <c r="NT103" s="34" t="str">
        <f>IF(NS103&lt;&gt;"",HLOOKUP(COUNT($NE103:NS103)+1,$G$4:$EH$8,NT$14,0)*$D103,IF($C103=NT$17,$G$8*$D103,""))</f>
        <v/>
      </c>
      <c r="NU103" s="34" t="str">
        <f>IF(NT103&lt;&gt;"",HLOOKUP(COUNT($NE103:NT103)+1,$G$4:$EH$8,NU$14,0)*$D103,IF($C103=NU$17,$G$8*$D103,""))</f>
        <v/>
      </c>
      <c r="NV103" s="34" t="str">
        <f>IF(NU103&lt;&gt;"",HLOOKUP(COUNT($NE103:NU103)+1,$G$4:$EH$8,NV$14,0)*$D103,IF($C103=NV$17,$G$8*$D103,""))</f>
        <v/>
      </c>
      <c r="NW103" s="34" t="str">
        <f>IF(NV103&lt;&gt;"",HLOOKUP(COUNT($NE103:NV103)+1,$G$4:$EH$8,NW$14,0)*$D103,IF($C103=NW$17,$G$8*$D103,""))</f>
        <v/>
      </c>
      <c r="NX103" s="34" t="str">
        <f>IF(NW103&lt;&gt;"",HLOOKUP(COUNT($NE103:NW103)+1,$G$4:$EH$8,NX$14,0)*$D103,IF($C103=NX$17,$G$8*$D103,""))</f>
        <v/>
      </c>
      <c r="NY103" s="34" t="str">
        <f>IF(NX103&lt;&gt;"",HLOOKUP(COUNT($NE103:NX103)+1,$G$4:$EH$8,NY$14,0)*$D103,IF($C103=NY$17,$G$8*$D103,""))</f>
        <v/>
      </c>
      <c r="NZ103" s="34" t="str">
        <f>IF(NY103&lt;&gt;"",HLOOKUP(COUNT($NE103:NY103)+1,$G$4:$EH$8,NZ$14,0)*$D103,IF($C103=NZ$17,$G$8*$D103,""))</f>
        <v/>
      </c>
      <c r="OA103" s="34" t="str">
        <f>IF(NZ103&lt;&gt;"",HLOOKUP(COUNT($NE103:NZ103)+1,$G$4:$EH$8,OA$14,0)*$D103,IF($C103=OA$17,$G$8*$D103,""))</f>
        <v/>
      </c>
      <c r="OB103" s="34" t="str">
        <f>IF(OA103&lt;&gt;"",HLOOKUP(COUNT($NE103:OA103)+1,$G$4:$EH$8,OB$14,0)*$D103,IF($C103=OB$17,$G$8*$D103,""))</f>
        <v/>
      </c>
      <c r="OC103" s="34" t="str">
        <f>IF(OB103&lt;&gt;"",HLOOKUP(COUNT($NE103:OB103)+1,$G$4:$EH$8,OC$14,0)*$D103,IF($C103=OC$17,$G$8*$D103,""))</f>
        <v/>
      </c>
      <c r="OD103" s="34" t="str">
        <f>IF(OC103&lt;&gt;"",HLOOKUP(COUNT($NE103:OC103)+1,$G$4:$EH$8,OD$14,0)*$D103,IF($C103=OD$17,$G$8*$D103,""))</f>
        <v/>
      </c>
      <c r="OE103" s="34" t="str">
        <f>IF(OD103&lt;&gt;"",HLOOKUP(COUNT($NE103:OD103)+1,$G$4:$EH$8,OE$14,0)*$D103,IF($C103=OE$17,$G$8*$D103,""))</f>
        <v/>
      </c>
      <c r="OF103" s="34" t="str">
        <f>IF(OE103&lt;&gt;"",HLOOKUP(COUNT($NE103:OE103)+1,$G$4:$EH$8,OF$14,0)*$D103,IF($C103=OF$17,$G$8*$D103,""))</f>
        <v/>
      </c>
      <c r="OG103" s="34" t="str">
        <f>IF(OF103&lt;&gt;"",HLOOKUP(COUNT($NE103:OF103)+1,$G$4:$EH$8,OG$14,0)*$D103,IF($C103=OG$17,$G$8*$D103,""))</f>
        <v/>
      </c>
      <c r="OH103" s="34" t="str">
        <f>IF(OG103&lt;&gt;"",HLOOKUP(COUNT($NE103:OG103)+1,$G$4:$EH$8,OH$14,0)*$D103,IF($C103=OH$17,$G$8*$D103,""))</f>
        <v/>
      </c>
      <c r="OI103" s="34" t="str">
        <f>IF(OH103&lt;&gt;"",HLOOKUP(COUNT($NE103:OH103)+1,$G$4:$EH$8,OI$14,0)*$D103,IF($C103=OI$17,$G$8*$D103,""))</f>
        <v/>
      </c>
      <c r="OJ103" s="34" t="str">
        <f>IF(OI103&lt;&gt;"",HLOOKUP(COUNT($NE103:OI103)+1,$G$4:$EH$8,OJ$14,0)*$D103,IF($C103=OJ$17,$G$8*$D103,""))</f>
        <v/>
      </c>
      <c r="OK103" s="34" t="str">
        <f>IF(OJ103&lt;&gt;"",HLOOKUP(COUNT($NE103:OJ103)+1,$G$4:$EH$8,OK$14,0)*$D103,IF($C103=OK$17,$G$8*$D103,""))</f>
        <v/>
      </c>
      <c r="OL103" s="34" t="str">
        <f>IF(OK103&lt;&gt;"",HLOOKUP(COUNT($NE103:OK103)+1,$G$4:$EH$8,OL$14,0)*$D103,IF($C103=OL$17,$G$8*$D103,""))</f>
        <v/>
      </c>
      <c r="OM103" s="34" t="str">
        <f>IF(OL103&lt;&gt;"",HLOOKUP(COUNT($NE103:OL103)+1,$G$4:$EH$8,OM$14,0)*$D103,IF($C103=OM$17,$G$8*$D103,""))</f>
        <v/>
      </c>
      <c r="ON103" s="34" t="str">
        <f>IF(OM103&lt;&gt;"",HLOOKUP(COUNT($NE103:OM103)+1,$G$4:$EH$8,ON$14,0)*$D103,IF($C103=ON$17,$G$8*$D103,""))</f>
        <v/>
      </c>
      <c r="OO103" s="34" t="str">
        <f>IF(ON103&lt;&gt;"",HLOOKUP(COUNT($NE103:ON103)+1,$G$4:$EH$8,OO$14,0)*$D103,IF($C103=OO$17,$G$8*$D103,""))</f>
        <v/>
      </c>
      <c r="OP103" s="34" t="str">
        <f>IF(OO103&lt;&gt;"",HLOOKUP(COUNT($NE103:OO103)+1,$G$4:$EH$8,OP$14,0)*$D103,IF($C103=OP$17,$G$8*$D103,""))</f>
        <v/>
      </c>
      <c r="OQ103" s="34" t="str">
        <f>IF(OP103&lt;&gt;"",HLOOKUP(COUNT($NE103:OP103)+1,$G$4:$EH$8,OQ$14,0)*$D103,IF($C103=OQ$17,$G$8*$D103,""))</f>
        <v/>
      </c>
      <c r="OR103" s="34" t="str">
        <f>IF(OQ103&lt;&gt;"",HLOOKUP(COUNT($NE103:OQ103)+1,$G$4:$EH$8,OR$14,0)*$D103,IF($C103=OR$17,$G$8*$D103,""))</f>
        <v/>
      </c>
      <c r="OS103" s="34" t="str">
        <f>IF(OR103&lt;&gt;"",HLOOKUP(COUNT($NE103:OR103)+1,$G$4:$EH$8,OS$14,0)*$D103,IF($C103=OS$17,$G$8*$D103,""))</f>
        <v/>
      </c>
      <c r="OT103" s="34" t="str">
        <f>IF(OS103&lt;&gt;"",HLOOKUP(COUNT($NE103:OS103)+1,$G$4:$EH$8,OT$14,0)*$D103,IF($C103=OT$17,$G$8*$D103,""))</f>
        <v/>
      </c>
      <c r="OU103" s="34" t="str">
        <f>IF(OT103&lt;&gt;"",HLOOKUP(COUNT($NE103:OT103)+1,$G$4:$EH$8,OU$14,0)*$D103,IF($C103=OU$17,$G$8*$D103,""))</f>
        <v/>
      </c>
      <c r="OV103" s="34" t="str">
        <f>IF(OU103&lt;&gt;"",HLOOKUP(COUNT($NE103:OU103)+1,$G$4:$EH$8,OV$14,0)*$D103,IF($C103=OV$17,$G$8*$D103,""))</f>
        <v/>
      </c>
      <c r="OW103" s="34" t="str">
        <f>IF(OV103&lt;&gt;"",HLOOKUP(COUNT($NE103:OV103)+1,$G$4:$EH$8,OW$14,0)*$D103,IF($C103=OW$17,$G$8*$D103,""))</f>
        <v/>
      </c>
      <c r="OX103" s="34" t="str">
        <f>IF(OW103&lt;&gt;"",HLOOKUP(COUNT($NE103:OW103)+1,$G$4:$EH$8,OX$14,0)*$D103,IF($C103=OX$17,$G$8*$D103,""))</f>
        <v/>
      </c>
      <c r="OY103" s="34" t="str">
        <f>IF(OX103&lt;&gt;"",HLOOKUP(COUNT($NE103:OX103)+1,$G$4:$EH$8,OY$14,0)*$D103,IF($C103=OY$17,$G$8*$D103,""))</f>
        <v/>
      </c>
      <c r="OZ103" s="34" t="str">
        <f>IF(OY103&lt;&gt;"",HLOOKUP(COUNT($NE103:OY103)+1,$G$4:$EH$8,OZ$14,0)*$D103,IF($C103=OZ$17,$G$8*$D103,""))</f>
        <v/>
      </c>
      <c r="PA103" s="34" t="str">
        <f>IF(OZ103&lt;&gt;"",HLOOKUP(COUNT($NE103:OZ103)+1,$G$4:$EH$8,PA$14,0)*$D103,IF($C103=PA$17,$G$8*$D103,""))</f>
        <v/>
      </c>
      <c r="PB103" s="34" t="str">
        <f>IF(PA103&lt;&gt;"",HLOOKUP(COUNT($NE103:PA103)+1,$G$4:$EH$8,PB$14,0)*$D103,IF($C103=PB$17,$G$8*$D103,""))</f>
        <v/>
      </c>
      <c r="PC103" s="34" t="str">
        <f>IF(PB103&lt;&gt;"",HLOOKUP(COUNT($NE103:PB103)+1,$G$4:$EH$8,PC$14,0)*$D103,IF($C103=PC$17,$G$8*$D103,""))</f>
        <v/>
      </c>
      <c r="PD103" s="34" t="str">
        <f>IF(PC103&lt;&gt;"",HLOOKUP(COUNT($NE103:PC103)+1,$G$4:$EH$8,PD$14,0)*$D103,IF($C103=PD$17,$G$8*$D103,""))</f>
        <v/>
      </c>
      <c r="PE103" s="34" t="str">
        <f>IF(PD103&lt;&gt;"",HLOOKUP(COUNT($NE103:PD103)+1,$G$4:$EH$8,PE$14,0)*$D103,IF($C103=PE$17,$G$8*$D103,""))</f>
        <v/>
      </c>
      <c r="PF103" s="34" t="str">
        <f>IF(PE103&lt;&gt;"",HLOOKUP(COUNT($NE103:PE103)+1,$G$4:$EH$8,PF$14,0)*$D103,IF($C103=PF$17,$G$8*$D103,""))</f>
        <v/>
      </c>
      <c r="PG103" s="34" t="str">
        <f>IF(PF103&lt;&gt;"",HLOOKUP(COUNT($NE103:PF103)+1,$G$4:$EH$8,PG$14,0)*$D103,IF($C103=PG$17,$G$8*$D103,""))</f>
        <v/>
      </c>
      <c r="PH103" s="34" t="str">
        <f>IF(PG103&lt;&gt;"",HLOOKUP(COUNT($NE103:PG103)+1,$G$4:$EH$8,PH$14,0)*$D103,IF($C103=PH$17,$G$8*$D103,""))</f>
        <v/>
      </c>
      <c r="PI103" s="34" t="str">
        <f>IF(PH103&lt;&gt;"",HLOOKUP(COUNT($NE103:PH103)+1,$G$4:$EH$8,PI$14,0)*$D103,IF($C103=PI$17,$G$8*$D103,""))</f>
        <v/>
      </c>
      <c r="PJ103" s="34" t="str">
        <f>IF(PI103&lt;&gt;"",HLOOKUP(COUNT($NE103:PI103)+1,$G$4:$EH$8,PJ$14,0)*$D103,IF($C103=PJ$17,$G$8*$D103,""))</f>
        <v/>
      </c>
      <c r="PK103" s="34" t="str">
        <f>IF(PJ103&lt;&gt;"",HLOOKUP(COUNT($NE103:PJ103)+1,$G$4:$EH$8,PK$14,0)*$D103,IF($C103=PK$17,$G$8*$D103,""))</f>
        <v/>
      </c>
      <c r="PL103" s="34" t="str">
        <f>IF(PK103&lt;&gt;"",HLOOKUP(COUNT($NE103:PK103)+1,$G$4:$EH$8,PL$14,0)*$D103,IF($C103=PL$17,$G$8*$D103,""))</f>
        <v/>
      </c>
      <c r="PM103" s="34" t="str">
        <f>IF(PL103&lt;&gt;"",HLOOKUP(COUNT($NE103:PL103)+1,$G$4:$EH$8,PM$14,0)*$D103,IF($C103=PM$17,$G$8*$D103,""))</f>
        <v/>
      </c>
      <c r="PN103" s="34" t="str">
        <f>IF(PM103&lt;&gt;"",HLOOKUP(COUNT($NE103:PM103)+1,$G$4:$EH$8,PN$14,0)*$D103,IF($C103=PN$17,$G$8*$D103,""))</f>
        <v/>
      </c>
      <c r="PO103" s="34" t="str">
        <f>IF(PN103&lt;&gt;"",HLOOKUP(COUNT($NE103:PN103)+1,$G$4:$EH$8,PO$14,0)*$D103,IF($C103=PO$17,$G$8*$D103,""))</f>
        <v/>
      </c>
      <c r="PP103" s="34" t="str">
        <f>IF(PO103&lt;&gt;"",HLOOKUP(COUNT($NE103:PO103)+1,$G$4:$EH$8,PP$14,0)*$D103,IF($C103=PP$17,$G$8*$D103,""))</f>
        <v/>
      </c>
      <c r="PQ103" s="34" t="str">
        <f>IF(PP103&lt;&gt;"",HLOOKUP(COUNT($NE103:PP103)+1,$G$4:$EH$8,PQ$14,0)*$D103,IF($C103=PQ$17,$G$8*$D103,""))</f>
        <v/>
      </c>
      <c r="PR103" s="34" t="str">
        <f>IF(PQ103&lt;&gt;"",HLOOKUP(COUNT($NE103:PQ103)+1,$G$4:$EH$8,PR$14,0)*$D103,IF($C103=PR$17,$G$8*$D103,""))</f>
        <v/>
      </c>
      <c r="PS103" s="34" t="str">
        <f>IF(PR103&lt;&gt;"",HLOOKUP(COUNT($NE103:PR103)+1,$G$4:$EH$8,PS$14,0)*$D103,IF($C103=PS$17,$G$8*$D103,""))</f>
        <v/>
      </c>
      <c r="PT103" s="34" t="str">
        <f>IF(PS103&lt;&gt;"",HLOOKUP(COUNT($NE103:PS103)+1,$G$4:$EH$8,PT$14,0)*$D103,IF($C103=PT$17,$G$8*$D103,""))</f>
        <v/>
      </c>
      <c r="PU103" s="34" t="str">
        <f>IF(PT103&lt;&gt;"",HLOOKUP(COUNT($NE103:PT103)+1,$G$4:$EH$8,PU$14,0)*$D103,IF($C103=PU$17,$G$8*$D103,""))</f>
        <v/>
      </c>
      <c r="PV103" s="34" t="str">
        <f>IF(PU103&lt;&gt;"",HLOOKUP(COUNT($NE103:PU103)+1,$G$4:$EH$8,PV$14,0)*$D103,IF($C103=PV$17,$G$8*$D103,""))</f>
        <v/>
      </c>
      <c r="PW103" s="34" t="str">
        <f>IF(PV103&lt;&gt;"",HLOOKUP(COUNT($NE103:PV103)+1,$G$4:$EH$8,PW$14,0)*$D103,IF($C103=PW$17,$G$8*$D103,""))</f>
        <v/>
      </c>
      <c r="PX103" s="34" t="str">
        <f>IF(PW103&lt;&gt;"",HLOOKUP(COUNT($NE103:PW103)+1,$G$4:$EH$8,PX$14,0)*$D103,IF($C103=PX$17,$G$8*$D103,""))</f>
        <v/>
      </c>
      <c r="PY103" s="34" t="str">
        <f>IF(PX103&lt;&gt;"",HLOOKUP(COUNT($NE103:PX103)+1,$G$4:$EH$8,PY$14,0)*$D103,IF($C103=PY$17,$G$8*$D103,""))</f>
        <v/>
      </c>
      <c r="PZ103" s="34" t="str">
        <f>IF(PY103&lt;&gt;"",HLOOKUP(COUNT($NE103:PY103)+1,$G$4:$EH$8,PZ$14,0)*$D103,IF($C103=PZ$17,$G$8*$D103,""))</f>
        <v/>
      </c>
      <c r="QA103" s="34" t="str">
        <f>IF(PZ103&lt;&gt;"",HLOOKUP(COUNT($NE103:PZ103)+1,$G$4:$EH$8,QA$14,0)*$D103,IF($C103=QA$17,$G$8*$D103,""))</f>
        <v/>
      </c>
      <c r="QB103" s="34" t="str">
        <f>IF(QA103&lt;&gt;"",HLOOKUP(COUNT($NE103:QA103)+1,$G$4:$EH$8,QB$14,0)*$D103,IF($C103=QB$17,$G$8*$D103,""))</f>
        <v/>
      </c>
      <c r="QC103" s="34" t="str">
        <f>IF(QB103&lt;&gt;"",HLOOKUP(COUNT($NE103:QB103)+1,$G$4:$EH$8,QC$14,0)*$D103,IF($C103=QC$17,$G$8*$D103,""))</f>
        <v/>
      </c>
      <c r="QD103" s="34" t="str">
        <f>IF(QC103&lt;&gt;"",HLOOKUP(COUNT($NE103:QC103)+1,$G$4:$EH$8,QD$14,0)*$D103,IF($C103=QD$17,$G$8*$D103,""))</f>
        <v/>
      </c>
      <c r="QE103" s="34" t="str">
        <f>IF(QD103&lt;&gt;"",HLOOKUP(COUNT($NE103:QD103)+1,$G$4:$EH$8,QE$14,0)*$D103,IF($C103=QE$17,$G$8*$D103,""))</f>
        <v/>
      </c>
      <c r="QF103" s="34" t="str">
        <f>IF(QE103&lt;&gt;"",HLOOKUP(COUNT($NE103:QE103)+1,$G$4:$EH$8,QF$14,0)*$D103,IF($C103=QF$17,$G$8*$D103,""))</f>
        <v/>
      </c>
      <c r="QG103" s="34" t="str">
        <f>IF(QF103&lt;&gt;"",HLOOKUP(COUNT($NE103:QF103)+1,$G$4:$EH$8,QG$14,0)*$D103,IF($C103=QG$17,$G$8*$D103,""))</f>
        <v/>
      </c>
      <c r="QH103" s="34" t="str">
        <f>IF(QG103&lt;&gt;"",HLOOKUP(COUNT($NE103:QG103)+1,$G$4:$EH$8,QH$14,0)*$D103,IF($C103=QH$17,$G$8*$D103,""))</f>
        <v/>
      </c>
      <c r="QI103" s="34" t="str">
        <f>IF(QH103&lt;&gt;"",HLOOKUP(COUNT($NE103:QH103)+1,$G$4:$EH$8,QI$14,0)*$D103,IF($C103=QI$17,$G$8*$D103,""))</f>
        <v/>
      </c>
      <c r="QJ103" s="34" t="str">
        <f>IF(QI103&lt;&gt;"",HLOOKUP(COUNT($NE103:QI103)+1,$G$4:$EH$8,QJ$14,0)*$D103,IF($C103=QJ$17,$G$8*$D103,""))</f>
        <v/>
      </c>
      <c r="QK103" s="34" t="str">
        <f>IF(QJ103&lt;&gt;"",HLOOKUP(COUNT($NE103:QJ103)+1,$G$4:$EH$8,QK$14,0)*$D103,IF($C103=QK$17,$G$8*$D103,""))</f>
        <v/>
      </c>
      <c r="QL103" s="34">
        <f>IF(QK103&lt;&gt;"",HLOOKUP(COUNT($NE103:QK103)+1,$G$4:$EH$8,QL$14,0)*$D103,IF($C103=QL$17,$G$8*$D103,""))</f>
        <v>175000</v>
      </c>
      <c r="QM103" s="34">
        <f>IF(QL103&lt;&gt;"",HLOOKUP(COUNT($NE103:QL103)+1,$G$4:$EH$8,QM$14,0)*$D103,IF($C103=QM$17,$G$8*$D103,""))</f>
        <v>0</v>
      </c>
      <c r="QN103" s="34">
        <f>IF(QM103&lt;&gt;"",HLOOKUP(COUNT($NE103:QM103)+1,$G$4:$EH$8,QN$14,0)*$D103,IF($C103=QN$17,$G$8*$D103,""))</f>
        <v>0</v>
      </c>
      <c r="QO103" s="34">
        <f>IF(QN103&lt;&gt;"",HLOOKUP(COUNT($NE103:QN103)+1,$G$4:$EH$8,QO$14,0)*$D103,IF($C103=QO$17,$G$8*$D103,""))</f>
        <v>0</v>
      </c>
      <c r="QP103" s="34">
        <f>IF(QO103&lt;&gt;"",HLOOKUP(COUNT($NE103:QO103)+1,$G$4:$EH$8,QP$14,0)*$D103,IF($C103=QP$17,$G$8*$D103,""))</f>
        <v>0</v>
      </c>
      <c r="QQ103" s="34">
        <f>IF(QP103&lt;&gt;"",HLOOKUP(COUNT($NE103:QP103)+1,$G$4:$EH$8,QQ$14,0)*$D103,IF($C103=QQ$17,$G$8*$D103,""))</f>
        <v>0</v>
      </c>
      <c r="QR103" s="34">
        <f>IF(QQ103&lt;&gt;"",HLOOKUP(COUNT($NE103:QQ103)+1,$G$4:$EH$8,QR$14,0)*$D103,IF($C103=QR$17,$G$8*$D103,""))</f>
        <v>0</v>
      </c>
      <c r="QS103" s="34">
        <f>IF(QR103&lt;&gt;"",HLOOKUP(COUNT($NE103:QR103)+1,$G$4:$EH$8,QS$14,0)*$D103,IF($C103=QS$17,$G$8*$D103,""))</f>
        <v>0</v>
      </c>
      <c r="QT103" s="34">
        <f>IF(QS103&lt;&gt;"",HLOOKUP(COUNT($NE103:QS103)+1,$G$4:$EH$8,QT$14,0)*$D103,IF($C103=QT$17,$G$8*$D103,""))</f>
        <v>0</v>
      </c>
      <c r="QU103" s="34">
        <f>IF(QT103&lt;&gt;"",HLOOKUP(COUNT($NE103:QT103)+1,$G$4:$EH$8,QU$14,0)*$D103,IF($C103=QU$17,$G$8*$D103,""))</f>
        <v>0</v>
      </c>
      <c r="QV103" s="34">
        <f>IF(QU103&lt;&gt;"",HLOOKUP(COUNT($NE103:QU103)+1,$G$4:$EH$8,QV$14,0)*$D103,IF($C103=QV$17,$G$8*$D103,""))</f>
        <v>0</v>
      </c>
      <c r="QW103" s="34">
        <f>IF(QV103&lt;&gt;"",HLOOKUP(COUNT($NE103:QV103)+1,$G$4:$EH$8,QW$14,0)*$D103,IF($C103=QW$17,$G$8*$D103,""))</f>
        <v>0</v>
      </c>
      <c r="QX103" s="34">
        <f>IF(QW103&lt;&gt;"",HLOOKUP(COUNT($NE103:QW103)+1,$G$4:$EH$8,QX$14,0)*$D103,IF($C103=QX$17,$G$8*$D103,""))</f>
        <v>0</v>
      </c>
      <c r="QY103" s="34">
        <f>IF(QX103&lt;&gt;"",HLOOKUP(COUNT($NE103:QX103)+1,$G$4:$EH$8,QY$14,0)*$D103,IF($C103=QY$17,$G$8*$D103,""))</f>
        <v>0</v>
      </c>
      <c r="QZ103" s="34">
        <f>IF(QY103&lt;&gt;"",HLOOKUP(COUNT($NE103:QY103)+1,$G$4:$EH$8,QZ$14,0)*$D103,IF($C103=QZ$17,$G$8*$D103,""))</f>
        <v>0</v>
      </c>
      <c r="RA103" s="34">
        <f>IF(QZ103&lt;&gt;"",HLOOKUP(COUNT($NE103:QZ103)+1,$G$4:$EH$8,RA$14,0)*$D103,IF($C103=RA$17,$G$8*$D103,""))</f>
        <v>0</v>
      </c>
      <c r="RB103" s="34">
        <f>IF(RA103&lt;&gt;"",HLOOKUP(COUNT($NE103:RA103)+1,$G$4:$EH$8,RB$14,0)*$D103,IF($C103=RB$17,$G$8*$D103,""))</f>
        <v>0</v>
      </c>
      <c r="RC103" s="34">
        <f>IF(RB103&lt;&gt;"",HLOOKUP(COUNT($NE103:RB103)+1,$G$4:$EH$8,RC$14,0)*$D103,IF($C103=RC$17,$G$8*$D103,""))</f>
        <v>0</v>
      </c>
      <c r="RD103" s="34">
        <f>IF(RC103&lt;&gt;"",HLOOKUP(COUNT($NE103:RC103)+1,$G$4:$EH$8,RD$14,0)*$D103,IF($C103=RD$17,$G$8*$D103,""))</f>
        <v>0</v>
      </c>
      <c r="RE103" s="34">
        <f>IF(RD103&lt;&gt;"",HLOOKUP(COUNT($NE103:RD103)+1,$G$4:$EH$8,RE$14,0)*$D103,IF($C103=RE$17,$G$8*$D103,""))</f>
        <v>0</v>
      </c>
      <c r="RF103" s="34">
        <f>IF(RE103&lt;&gt;"",HLOOKUP(COUNT($NE103:RE103)+1,$G$4:$EH$8,RF$14,0)*$D103,IF($C103=RF$17,$G$8*$D103,""))</f>
        <v>0</v>
      </c>
      <c r="RG103" s="34">
        <f>IF(RF103&lt;&gt;"",HLOOKUP(COUNT($NE103:RF103)+1,$G$4:$EH$8,RG$14,0)*$D103,IF($C103=RG$17,$G$8*$D103,""))</f>
        <v>0</v>
      </c>
      <c r="RH103" s="34">
        <f>IF(RG103&lt;&gt;"",HLOOKUP(COUNT($NE103:RG103)+1,$G$4:$EH$8,RH$14,0)*$D103,IF($C103=RH$17,$G$8*$D103,""))</f>
        <v>0</v>
      </c>
      <c r="RI103" s="34">
        <f>IF(RH103&lt;&gt;"",HLOOKUP(COUNT($NE103:RH103)+1,$G$4:$EH$8,RI$14,0)*$D103,IF($C103=RI$17,$G$8*$D103,""))</f>
        <v>0</v>
      </c>
      <c r="RJ103" s="34">
        <f>IF(RI103&lt;&gt;"",HLOOKUP(COUNT($NE103:RI103)+1,$G$4:$EH$8,RJ$14,0)*$D103,IF($C103=RJ$17,$G$8*$D103,""))</f>
        <v>0</v>
      </c>
      <c r="RK103" s="34">
        <f>IF(RJ103&lt;&gt;"",HLOOKUP(COUNT($NE103:RJ103)+1,$G$4:$EH$8,RK$14,0)*$D103,IF($C103=RK$17,$G$8*$D103,""))</f>
        <v>0</v>
      </c>
      <c r="RL103" s="34">
        <f>IF(RK103&lt;&gt;"",HLOOKUP(COUNT($NE103:RK103)+1,$G$4:$EH$8,RL$14,0)*$D103,IF($C103=RL$17,$G$8*$D103,""))</f>
        <v>0</v>
      </c>
      <c r="RM103" s="34">
        <f>IF(RL103&lt;&gt;"",HLOOKUP(COUNT($NE103:RL103)+1,$G$4:$EH$8,RM$14,0)*$D103,IF($C103=RM$17,$G$8*$D103,""))</f>
        <v>0</v>
      </c>
      <c r="RN103" s="34">
        <f>IF(RM103&lt;&gt;"",HLOOKUP(COUNT($NE103:RM103)+1,$G$4:$EH$8,RN$14,0)*$D103,IF($C103=RN$17,$G$8*$D103,""))</f>
        <v>0</v>
      </c>
      <c r="RO103" s="34">
        <f>IF(RN103&lt;&gt;"",HLOOKUP(COUNT($NE103:RN103)+1,$G$4:$EH$8,RO$14,0)*$D103,IF($C103=RO$17,$G$8*$D103,""))</f>
        <v>0</v>
      </c>
      <c r="RP103" s="34">
        <f>IF(RO103&lt;&gt;"",HLOOKUP(COUNT($NE103:RO103)+1,$G$4:$EH$8,RP$14,0)*$D103,IF($C103=RP$17,$G$8*$D103,""))</f>
        <v>0</v>
      </c>
      <c r="RQ103" s="34">
        <f>IF(RP103&lt;&gt;"",HLOOKUP(COUNT($NE103:RP103)+1,$G$4:$EH$8,RQ$14,0)*$D103,IF($C103=RQ$17,$G$8*$D103,""))</f>
        <v>0</v>
      </c>
      <c r="RR103" s="34">
        <f>IF(RQ103&lt;&gt;"",HLOOKUP(COUNT($NE103:RQ103)+1,$G$4:$EH$8,RR$14,0)*$D103,IF($C103=RR$17,$G$8*$D103,""))</f>
        <v>0</v>
      </c>
      <c r="RS103" s="34">
        <f>IF(RR103&lt;&gt;"",HLOOKUP(COUNT($NE103:RR103)+1,$G$4:$EH$8,RS$14,0)*$D103,IF($C103=RS$17,$G$8*$D103,""))</f>
        <v>0</v>
      </c>
      <c r="RT103" s="34">
        <f>IF(RS103&lt;&gt;"",HLOOKUP(COUNT($NE103:RS103)+1,$G$4:$EH$8,RT$14,0)*$D103,IF($C103=RT$17,$G$8*$D103,""))</f>
        <v>0</v>
      </c>
      <c r="RU103" s="34">
        <f>IF(RT103&lt;&gt;"",HLOOKUP(COUNT($NE103:RT103)+1,$G$4:$EH$8,RU$14,0)*$D103,IF($C103=RU$17,$G$8*$D103,""))</f>
        <v>0</v>
      </c>
      <c r="RW103" s="34" t="str">
        <f>IF(RV103&lt;&gt;"",HLOOKUP(COUNT($RV103:RV103)+1,$G$4:$EH$9,RW$14,0)*$D103,IF($C103=RW$17,$G$9*$D103,""))</f>
        <v/>
      </c>
      <c r="RX103" s="34" t="str">
        <f>IF(RW103&lt;&gt;"",HLOOKUP(COUNT($RV103:RW103)+1,$G$4:$EH$9,RX$14,0)*$D103,IF($C103=RX$17,$G$9*$D103,""))</f>
        <v/>
      </c>
      <c r="RY103" s="34" t="str">
        <f>IF(RX103&lt;&gt;"",HLOOKUP(COUNT($RV103:RX103)+1,$G$4:$EH$9,RY$14,0)*$D103,IF($C103=RY$17,$G$9*$D103,""))</f>
        <v/>
      </c>
      <c r="RZ103" s="34" t="str">
        <f>IF(RY103&lt;&gt;"",HLOOKUP(COUNT($RV103:RY103)+1,$G$4:$EH$9,RZ$14,0)*$D103,IF($C103=RZ$17,$G$9*$D103,""))</f>
        <v/>
      </c>
      <c r="SA103" s="34" t="str">
        <f>IF(RZ103&lt;&gt;"",HLOOKUP(COUNT($RV103:RZ103)+1,$G$4:$EH$9,SA$14,0)*$D103,IF($C103=SA$17,$G$9*$D103,""))</f>
        <v/>
      </c>
      <c r="SB103" s="34" t="str">
        <f>IF(SA103&lt;&gt;"",HLOOKUP(COUNT($RV103:SA103)+1,$G$4:$EH$9,SB$14,0)*$D103,IF($C103=SB$17,$G$9*$D103,""))</f>
        <v/>
      </c>
      <c r="SC103" s="34" t="str">
        <f>IF(SB103&lt;&gt;"",HLOOKUP(COUNT($RV103:SB103)+1,$G$4:$EH$9,SC$14,0)*$D103,IF($C103=SC$17,$G$9*$D103,""))</f>
        <v/>
      </c>
      <c r="SD103" s="34" t="str">
        <f>IF(SC103&lt;&gt;"",HLOOKUP(COUNT($RV103:SC103)+1,$G$4:$EH$9,SD$14,0)*$D103,IF($C103=SD$17,$G$9*$D103,""))</f>
        <v/>
      </c>
      <c r="SE103" s="34" t="str">
        <f>IF(SD103&lt;&gt;"",HLOOKUP(COUNT($RV103:SD103)+1,$G$4:$EH$9,SE$14,0)*$D103,IF($C103=SE$17,$G$9*$D103,""))</f>
        <v/>
      </c>
      <c r="SF103" s="34" t="str">
        <f>IF(SE103&lt;&gt;"",HLOOKUP(COUNT($RV103:SE103)+1,$G$4:$EH$9,SF$14,0)*$D103,IF($C103=SF$17,$G$9*$D103,""))</f>
        <v/>
      </c>
      <c r="SG103" s="34" t="str">
        <f>IF(SF103&lt;&gt;"",HLOOKUP(COUNT($RV103:SF103)+1,$G$4:$EH$9,SG$14,0)*$D103,IF($C103=SG$17,$G$9*$D103,""))</f>
        <v/>
      </c>
      <c r="SH103" s="34" t="str">
        <f>IF(SG103&lt;&gt;"",HLOOKUP(COUNT($RV103:SG103)+1,$G$4:$EH$9,SH$14,0)*$D103,IF($C103=SH$17,$G$9*$D103,""))</f>
        <v/>
      </c>
      <c r="SI103" s="34" t="str">
        <f>IF(SH103&lt;&gt;"",HLOOKUP(COUNT($RV103:SH103)+1,$G$4:$EH$9,SI$14,0)*$D103,IF($C103=SI$17,$G$9*$D103,""))</f>
        <v/>
      </c>
      <c r="SJ103" s="34" t="str">
        <f>IF(SI103&lt;&gt;"",HLOOKUP(COUNT($RV103:SI103)+1,$G$4:$EH$9,SJ$14,0)*$D103,IF($C103=SJ$17,$G$9*$D103,""))</f>
        <v/>
      </c>
      <c r="SK103" s="34" t="str">
        <f>IF(SJ103&lt;&gt;"",HLOOKUP(COUNT($RV103:SJ103)+1,$G$4:$EH$9,SK$14,0)*$D103,IF($C103=SK$17,$G$9*$D103,""))</f>
        <v/>
      </c>
      <c r="SL103" s="34" t="str">
        <f>IF(SK103&lt;&gt;"",HLOOKUP(COUNT($RV103:SK103)+1,$G$4:$EH$9,SL$14,0)*$D103,IF($C103=SL$17,$G$9*$D103,""))</f>
        <v/>
      </c>
      <c r="SM103" s="34" t="str">
        <f>IF(SL103&lt;&gt;"",HLOOKUP(COUNT($RV103:SL103)+1,$G$4:$EH$9,SM$14,0)*$D103,IF($C103=SM$17,$G$9*$D103,""))</f>
        <v/>
      </c>
      <c r="SN103" s="34" t="str">
        <f>IF(SM103&lt;&gt;"",HLOOKUP(COUNT($RV103:SM103)+1,$G$4:$EH$9,SN$14,0)*$D103,IF($C103=SN$17,$G$9*$D103,""))</f>
        <v/>
      </c>
      <c r="SO103" s="34" t="str">
        <f>IF(SN103&lt;&gt;"",HLOOKUP(COUNT($RV103:SN103)+1,$G$4:$EH$9,SO$14,0)*$D103,IF($C103=SO$17,$G$9*$D103,""))</f>
        <v/>
      </c>
      <c r="SP103" s="34" t="str">
        <f>IF(SO103&lt;&gt;"",HLOOKUP(COUNT($RV103:SO103)+1,$G$4:$EH$9,SP$14,0)*$D103,IF($C103=SP$17,$G$9*$D103,""))</f>
        <v/>
      </c>
      <c r="SQ103" s="34" t="str">
        <f>IF(SP103&lt;&gt;"",HLOOKUP(COUNT($RV103:SP103)+1,$G$4:$EH$9,SQ$14,0)*$D103,IF($C103=SQ$17,$G$9*$D103,""))</f>
        <v/>
      </c>
      <c r="SR103" s="34" t="str">
        <f>IF(SQ103&lt;&gt;"",HLOOKUP(COUNT($RV103:SQ103)+1,$G$4:$EH$9,SR$14,0)*$D103,IF($C103=SR$17,$G$9*$D103,""))</f>
        <v/>
      </c>
      <c r="SS103" s="34" t="str">
        <f>IF(SR103&lt;&gt;"",HLOOKUP(COUNT($RV103:SR103)+1,$G$4:$EH$9,SS$14,0)*$D103,IF($C103=SS$17,$G$9*$D103,""))</f>
        <v/>
      </c>
      <c r="ST103" s="34" t="str">
        <f>IF(SS103&lt;&gt;"",HLOOKUP(COUNT($RV103:SS103)+1,$G$4:$EH$9,ST$14,0)*$D103,IF($C103=ST$17,$G$9*$D103,""))</f>
        <v/>
      </c>
      <c r="SU103" s="34" t="str">
        <f>IF(ST103&lt;&gt;"",HLOOKUP(COUNT($RV103:ST103)+1,$G$4:$EH$9,SU$14,0)*$D103,IF($C103=SU$17,$G$9*$D103,""))</f>
        <v/>
      </c>
      <c r="SV103" s="34" t="str">
        <f>IF(SU103&lt;&gt;"",HLOOKUP(COUNT($RV103:SU103)+1,$G$4:$EH$9,SV$14,0)*$D103,IF($C103=SV$17,$G$9*$D103,""))</f>
        <v/>
      </c>
      <c r="SW103" s="34" t="str">
        <f>IF(SV103&lt;&gt;"",HLOOKUP(COUNT($RV103:SV103)+1,$G$4:$EH$9,SW$14,0)*$D103,IF($C103=SW$17,$G$9*$D103,""))</f>
        <v/>
      </c>
      <c r="SX103" s="34" t="str">
        <f>IF(SW103&lt;&gt;"",HLOOKUP(COUNT($RV103:SW103)+1,$G$4:$EH$9,SX$14,0)*$D103,IF($C103=SX$17,$G$9*$D103,""))</f>
        <v/>
      </c>
      <c r="SY103" s="34" t="str">
        <f>IF(SX103&lt;&gt;"",HLOOKUP(COUNT($RV103:SX103)+1,$G$4:$EH$9,SY$14,0)*$D103,IF($C103=SY$17,$G$9*$D103,""))</f>
        <v/>
      </c>
      <c r="SZ103" s="34" t="str">
        <f>IF(SY103&lt;&gt;"",HLOOKUP(COUNT($RV103:SY103)+1,$G$4:$EH$9,SZ$14,0)*$D103,IF($C103=SZ$17,$G$9*$D103,""))</f>
        <v/>
      </c>
      <c r="TA103" s="34" t="str">
        <f>IF(SZ103&lt;&gt;"",HLOOKUP(COUNT($RV103:SZ103)+1,$G$4:$EH$9,TA$14,0)*$D103,IF($C103=TA$17,$G$9*$D103,""))</f>
        <v/>
      </c>
      <c r="TB103" s="34" t="str">
        <f>IF(TA103&lt;&gt;"",HLOOKUP(COUNT($RV103:TA103)+1,$G$4:$EH$9,TB$14,0)*$D103,IF($C103=TB$17,$G$9*$D103,""))</f>
        <v/>
      </c>
      <c r="TC103" s="34" t="str">
        <f>IF(TB103&lt;&gt;"",HLOOKUP(COUNT($RV103:TB103)+1,$G$4:$EH$9,TC$14,0)*$D103,IF($C103=TC$17,$G$9*$D103,""))</f>
        <v/>
      </c>
      <c r="TD103" s="34" t="str">
        <f>IF(TC103&lt;&gt;"",HLOOKUP(COUNT($RV103:TC103)+1,$G$4:$EH$9,TD$14,0)*$D103,IF($C103=TD$17,$G$9*$D103,""))</f>
        <v/>
      </c>
      <c r="TE103" s="34" t="str">
        <f>IF(TD103&lt;&gt;"",HLOOKUP(COUNT($RV103:TD103)+1,$G$4:$EH$9,TE$14,0)*$D103,IF($C103=TE$17,$G$9*$D103,""))</f>
        <v/>
      </c>
      <c r="TF103" s="34" t="str">
        <f>IF(TE103&lt;&gt;"",HLOOKUP(COUNT($RV103:TE103)+1,$G$4:$EH$9,TF$14,0)*$D103,IF($C103=TF$17,$G$9*$D103,""))</f>
        <v/>
      </c>
      <c r="TG103" s="34" t="str">
        <f>IF(TF103&lt;&gt;"",HLOOKUP(COUNT($RV103:TF103)+1,$G$4:$EH$9,TG$14,0)*$D103,IF($C103=TG$17,$G$9*$D103,""))</f>
        <v/>
      </c>
      <c r="TH103" s="34" t="str">
        <f>IF(TG103&lt;&gt;"",HLOOKUP(COUNT($RV103:TG103)+1,$G$4:$EH$9,TH$14,0)*$D103,IF($C103=TH$17,$G$9*$D103,""))</f>
        <v/>
      </c>
      <c r="TI103" s="34" t="str">
        <f>IF(TH103&lt;&gt;"",HLOOKUP(COUNT($RV103:TH103)+1,$G$4:$EH$9,TI$14,0)*$D103,IF($C103=TI$17,$G$9*$D103,""))</f>
        <v/>
      </c>
      <c r="TJ103" s="34" t="str">
        <f>IF(TI103&lt;&gt;"",HLOOKUP(COUNT($RV103:TI103)+1,$G$4:$EH$9,TJ$14,0)*$D103,IF($C103=TJ$17,$G$9*$D103,""))</f>
        <v/>
      </c>
      <c r="TK103" s="34" t="str">
        <f>IF(TJ103&lt;&gt;"",HLOOKUP(COUNT($RV103:TJ103)+1,$G$4:$EH$9,TK$14,0)*$D103,IF($C103=TK$17,$G$9*$D103,""))</f>
        <v/>
      </c>
      <c r="TL103" s="34" t="str">
        <f>IF(TK103&lt;&gt;"",HLOOKUP(COUNT($RV103:TK103)+1,$G$4:$EH$9,TL$14,0)*$D103,IF($C103=TL$17,$G$9*$D103,""))</f>
        <v/>
      </c>
      <c r="TM103" s="34" t="str">
        <f>IF(TL103&lt;&gt;"",HLOOKUP(COUNT($RV103:TL103)+1,$G$4:$EH$9,TM$14,0)*$D103,IF($C103=TM$17,$G$9*$D103,""))</f>
        <v/>
      </c>
      <c r="TN103" s="34" t="str">
        <f>IF(TM103&lt;&gt;"",HLOOKUP(COUNT($RV103:TM103)+1,$G$4:$EH$9,TN$14,0)*$D103,IF($C103=TN$17,$G$9*$D103,""))</f>
        <v/>
      </c>
      <c r="TO103" s="34" t="str">
        <f>IF(TN103&lt;&gt;"",HLOOKUP(COUNT($RV103:TN103)+1,$G$4:$EH$9,TO$14,0)*$D103,IF($C103=TO$17,$G$9*$D103,""))</f>
        <v/>
      </c>
      <c r="TP103" s="34" t="str">
        <f>IF(TO103&lt;&gt;"",HLOOKUP(COUNT($RV103:TO103)+1,$G$4:$EH$9,TP$14,0)*$D103,IF($C103=TP$17,$G$9*$D103,""))</f>
        <v/>
      </c>
      <c r="TQ103" s="34" t="str">
        <f>IF(TP103&lt;&gt;"",HLOOKUP(COUNT($RV103:TP103)+1,$G$4:$EH$9,TQ$14,0)*$D103,IF($C103=TQ$17,$G$9*$D103,""))</f>
        <v/>
      </c>
      <c r="TR103" s="34" t="str">
        <f>IF(TQ103&lt;&gt;"",HLOOKUP(COUNT($RV103:TQ103)+1,$G$4:$EH$9,TR$14,0)*$D103,IF($C103=TR$17,$G$9*$D103,""))</f>
        <v/>
      </c>
      <c r="TS103" s="34" t="str">
        <f>IF(TR103&lt;&gt;"",HLOOKUP(COUNT($RV103:TR103)+1,$G$4:$EH$9,TS$14,0)*$D103,IF($C103=TS$17,$G$9*$D103,""))</f>
        <v/>
      </c>
      <c r="TT103" s="34" t="str">
        <f>IF(TS103&lt;&gt;"",HLOOKUP(COUNT($RV103:TS103)+1,$G$4:$EH$9,TT$14,0)*$D103,IF($C103=TT$17,$G$9*$D103,""))</f>
        <v/>
      </c>
      <c r="TU103" s="34" t="str">
        <f>IF(TT103&lt;&gt;"",HLOOKUP(COUNT($RV103:TT103)+1,$G$4:$EH$9,TU$14,0)*$D103,IF($C103=TU$17,$G$9*$D103,""))</f>
        <v/>
      </c>
      <c r="TV103" s="34" t="str">
        <f>IF(TU103&lt;&gt;"",HLOOKUP(COUNT($RV103:TU103)+1,$G$4:$EH$9,TV$14,0)*$D103,IF($C103=TV$17,$G$9*$D103,""))</f>
        <v/>
      </c>
      <c r="TW103" s="34" t="str">
        <f>IF(TV103&lt;&gt;"",HLOOKUP(COUNT($RV103:TV103)+1,$G$4:$EH$9,TW$14,0)*$D103,IF($C103=TW$17,$G$9*$D103,""))</f>
        <v/>
      </c>
      <c r="TX103" s="34" t="str">
        <f>IF(TW103&lt;&gt;"",HLOOKUP(COUNT($RV103:TW103)+1,$G$4:$EH$9,TX$14,0)*$D103,IF($C103=TX$17,$G$9*$D103,""))</f>
        <v/>
      </c>
      <c r="TY103" s="34" t="str">
        <f>IF(TX103&lt;&gt;"",HLOOKUP(COUNT($RV103:TX103)+1,$G$4:$EH$9,TY$14,0)*$D103,IF($C103=TY$17,$G$9*$D103,""))</f>
        <v/>
      </c>
      <c r="TZ103" s="34" t="str">
        <f>IF(TY103&lt;&gt;"",HLOOKUP(COUNT($RV103:TY103)+1,$G$4:$EH$9,TZ$14,0)*$D103,IF($C103=TZ$17,$G$9*$D103,""))</f>
        <v/>
      </c>
      <c r="UA103" s="34" t="str">
        <f>IF(TZ103&lt;&gt;"",HLOOKUP(COUNT($RV103:TZ103)+1,$G$4:$EH$9,UA$14,0)*$D103,IF($C103=UA$17,$G$9*$D103,""))</f>
        <v/>
      </c>
      <c r="UB103" s="34" t="str">
        <f>IF(UA103&lt;&gt;"",HLOOKUP(COUNT($RV103:UA103)+1,$G$4:$EH$9,UB$14,0)*$D103,IF($C103=UB$17,$G$9*$D103,""))</f>
        <v/>
      </c>
      <c r="UC103" s="34" t="str">
        <f>IF(UB103&lt;&gt;"",HLOOKUP(COUNT($RV103:UB103)+1,$G$4:$EH$9,UC$14,0)*$D103,IF($C103=UC$17,$G$9*$D103,""))</f>
        <v/>
      </c>
      <c r="UD103" s="34" t="str">
        <f>IF(UC103&lt;&gt;"",HLOOKUP(COUNT($RV103:UC103)+1,$G$4:$EH$9,UD$14,0)*$D103,IF($C103=UD$17,$G$9*$D103,""))</f>
        <v/>
      </c>
      <c r="UE103" s="34" t="str">
        <f>IF(UD103&lt;&gt;"",HLOOKUP(COUNT($RV103:UD103)+1,$G$4:$EH$9,UE$14,0)*$D103,IF($C103=UE$17,$G$9*$D103,""))</f>
        <v/>
      </c>
      <c r="UF103" s="34" t="str">
        <f>IF(UE103&lt;&gt;"",HLOOKUP(COUNT($RV103:UE103)+1,$G$4:$EH$9,UF$14,0)*$D103,IF($C103=UF$17,$G$9*$D103,""))</f>
        <v/>
      </c>
      <c r="UG103" s="34" t="str">
        <f>IF(UF103&lt;&gt;"",HLOOKUP(COUNT($RV103:UF103)+1,$G$4:$EH$9,UG$14,0)*$D103,IF($C103=UG$17,$G$9*$D103,""))</f>
        <v/>
      </c>
      <c r="UH103" s="34" t="str">
        <f>IF(UG103&lt;&gt;"",HLOOKUP(COUNT($RV103:UG103)+1,$G$4:$EH$9,UH$14,0)*$D103,IF($C103=UH$17,$G$9*$D103,""))</f>
        <v/>
      </c>
      <c r="UI103" s="34" t="str">
        <f>IF(UH103&lt;&gt;"",HLOOKUP(COUNT($RV103:UH103)+1,$G$4:$EH$9,UI$14,0)*$D103,IF($C103=UI$17,$G$9*$D103,""))</f>
        <v/>
      </c>
      <c r="UJ103" s="34" t="str">
        <f>IF(UI103&lt;&gt;"",HLOOKUP(COUNT($RV103:UI103)+1,$G$4:$EH$9,UJ$14,0)*$D103,IF($C103=UJ$17,$G$9*$D103,""))</f>
        <v/>
      </c>
      <c r="UK103" s="34" t="str">
        <f>IF(UJ103&lt;&gt;"",HLOOKUP(COUNT($RV103:UJ103)+1,$G$4:$EH$9,UK$14,0)*$D103,IF($C103=UK$17,$G$9*$D103,""))</f>
        <v/>
      </c>
      <c r="UL103" s="34" t="str">
        <f>IF(UK103&lt;&gt;"",HLOOKUP(COUNT($RV103:UK103)+1,$G$4:$EH$9,UL$14,0)*$D103,IF($C103=UL$17,$G$9*$D103,""))</f>
        <v/>
      </c>
      <c r="UM103" s="34" t="str">
        <f>IF(UL103&lt;&gt;"",HLOOKUP(COUNT($RV103:UL103)+1,$G$4:$EH$9,UM$14,0)*$D103,IF($C103=UM$17,$G$9*$D103,""))</f>
        <v/>
      </c>
      <c r="UN103" s="34" t="str">
        <f>IF(UM103&lt;&gt;"",HLOOKUP(COUNT($RV103:UM103)+1,$G$4:$EH$9,UN$14,0)*$D103,IF($C103=UN$17,$G$9*$D103,""))</f>
        <v/>
      </c>
      <c r="UO103" s="34" t="str">
        <f>IF(UN103&lt;&gt;"",HLOOKUP(COUNT($RV103:UN103)+1,$G$4:$EH$9,UO$14,0)*$D103,IF($C103=UO$17,$G$9*$D103,""))</f>
        <v/>
      </c>
      <c r="UP103" s="34" t="str">
        <f>IF(UO103&lt;&gt;"",HLOOKUP(COUNT($RV103:UO103)+1,$G$4:$EH$9,UP$14,0)*$D103,IF($C103=UP$17,$G$9*$D103,""))</f>
        <v/>
      </c>
      <c r="UQ103" s="34" t="str">
        <f>IF(UP103&lt;&gt;"",HLOOKUP(COUNT($RV103:UP103)+1,$G$4:$EH$9,UQ$14,0)*$D103,IF($C103=UQ$17,$G$9*$D103,""))</f>
        <v/>
      </c>
      <c r="UR103" s="34" t="str">
        <f>IF(UQ103&lt;&gt;"",HLOOKUP(COUNT($RV103:UQ103)+1,$G$4:$EH$9,UR$14,0)*$D103,IF($C103=UR$17,$G$9*$D103,""))</f>
        <v/>
      </c>
      <c r="US103" s="34" t="str">
        <f>IF(UR103&lt;&gt;"",HLOOKUP(COUNT($RV103:UR103)+1,$G$4:$EH$9,US$14,0)*$D103,IF($C103=US$17,$G$9*$D103,""))</f>
        <v/>
      </c>
      <c r="UT103" s="34" t="str">
        <f>IF(US103&lt;&gt;"",HLOOKUP(COUNT($RV103:US103)+1,$G$4:$EH$9,UT$14,0)*$D103,IF($C103=UT$17,$G$9*$D103,""))</f>
        <v/>
      </c>
      <c r="UU103" s="34" t="str">
        <f>IF(UT103&lt;&gt;"",HLOOKUP(COUNT($RV103:UT103)+1,$G$4:$EH$9,UU$14,0)*$D103,IF($C103=UU$17,$G$9*$D103,""))</f>
        <v/>
      </c>
      <c r="UV103" s="34" t="str">
        <f>IF(UU103&lt;&gt;"",HLOOKUP(COUNT($RV103:UU103)+1,$G$4:$EH$9,UV$14,0)*$D103,IF($C103=UV$17,$G$9*$D103,""))</f>
        <v/>
      </c>
      <c r="UW103" s="34" t="str">
        <f>IF(UV103&lt;&gt;"",HLOOKUP(COUNT($RV103:UV103)+1,$G$4:$EH$9,UW$14,0)*$D103,IF($C103=UW$17,$G$9*$D103,""))</f>
        <v/>
      </c>
      <c r="UX103" s="34" t="str">
        <f>IF(UW103&lt;&gt;"",HLOOKUP(COUNT($RV103:UW103)+1,$G$4:$EH$9,UX$14,0)*$D103,IF($C103=UX$17,$G$9*$D103,""))</f>
        <v/>
      </c>
      <c r="UY103" s="34" t="str">
        <f>IF(UX103&lt;&gt;"",HLOOKUP(COUNT($RV103:UX103)+1,$G$4:$EH$9,UY$14,0)*$D103,IF($C103=UY$17,$G$9*$D103,""))</f>
        <v/>
      </c>
      <c r="UZ103" s="34" t="str">
        <f>IF(UY103&lt;&gt;"",HLOOKUP(COUNT($RV103:UY103)+1,$G$4:$EH$9,UZ$14,0)*$D103,IF($C103=UZ$17,$G$9*$D103,""))</f>
        <v/>
      </c>
      <c r="VA103" s="34" t="str">
        <f>IF(UZ103&lt;&gt;"",HLOOKUP(COUNT($RV103:UZ103)+1,$G$4:$EH$9,VA$14,0)*$D103,IF($C103=VA$17,$G$9*$D103,""))</f>
        <v/>
      </c>
      <c r="VB103" s="34" t="str">
        <f>IF(VA103&lt;&gt;"",HLOOKUP(COUNT($RV103:VA103)+1,$G$4:$EH$9,VB$14,0)*$D103,IF($C103=VB$17,$G$9*$D103,""))</f>
        <v/>
      </c>
      <c r="VC103" s="34">
        <f>IF(VB103&lt;&gt;"",HLOOKUP(COUNT($RV103:VB103)+1,$G$4:$EH$9,VC$14,0)*$D103,IF($C103=VC$17,$G$9*$D103,""))</f>
        <v>14500</v>
      </c>
      <c r="VD103" s="34">
        <f>IF(VC103&lt;&gt;"",HLOOKUP(COUNT($RV103:VC103)+1,$G$4:$EH$9,VD$14,0)*$D103,IF($C103=VD$17,$G$9*$D103,""))</f>
        <v>0</v>
      </c>
      <c r="VE103" s="34">
        <f>IF(VD103&lt;&gt;"",HLOOKUP(COUNT($RV103:VD103)+1,$G$4:$EH$9,VE$14,0)*$D103,IF($C103=VE$17,$G$9*$D103,""))</f>
        <v>0</v>
      </c>
      <c r="VF103" s="34">
        <f>IF(VE103&lt;&gt;"",HLOOKUP(COUNT($RV103:VE103)+1,$G$4:$EH$9,VF$14,0)*$D103,IF($C103=VF$17,$G$9*$D103,""))</f>
        <v>0</v>
      </c>
      <c r="VG103" s="34">
        <f>IF(VF103&lt;&gt;"",HLOOKUP(COUNT($RV103:VF103)+1,$G$4:$EH$9,VG$14,0)*$D103,IF($C103=VG$17,$G$9*$D103,""))</f>
        <v>0</v>
      </c>
      <c r="VH103" s="34">
        <f>IF(VG103&lt;&gt;"",HLOOKUP(COUNT($RV103:VG103)+1,$G$4:$EH$9,VH$14,0)*$D103,IF($C103=VH$17,$G$9*$D103,""))</f>
        <v>0</v>
      </c>
      <c r="VI103" s="34">
        <f>IF(VH103&lt;&gt;"",HLOOKUP(COUNT($RV103:VH103)+1,$G$4:$EH$9,VI$14,0)*$D103,IF($C103=VI$17,$G$9*$D103,""))</f>
        <v>0</v>
      </c>
      <c r="VJ103" s="34">
        <f>IF(VI103&lt;&gt;"",HLOOKUP(COUNT($RV103:VI103)+1,$G$4:$EH$9,VJ$14,0)*$D103,IF($C103=VJ$17,$G$9*$D103,""))</f>
        <v>0</v>
      </c>
      <c r="VK103" s="34">
        <f>IF(VJ103&lt;&gt;"",HLOOKUP(COUNT($RV103:VJ103)+1,$G$4:$EH$9,VK$14,0)*$D103,IF($C103=VK$17,$G$9*$D103,""))</f>
        <v>0</v>
      </c>
      <c r="VL103" s="34">
        <f>IF(VK103&lt;&gt;"",HLOOKUP(COUNT($RV103:VK103)+1,$G$4:$EH$9,VL$14,0)*$D103,IF($C103=VL$17,$G$9*$D103,""))</f>
        <v>0</v>
      </c>
      <c r="VM103" s="34">
        <f>IF(VL103&lt;&gt;"",HLOOKUP(COUNT($RV103:VL103)+1,$G$4:$EH$9,VM$14,0)*$D103,IF($C103=VM$17,$G$9*$D103,""))</f>
        <v>0</v>
      </c>
      <c r="VN103" s="34">
        <f>IF(VM103&lt;&gt;"",HLOOKUP(COUNT($RV103:VM103)+1,$G$4:$EH$9,VN$14,0)*$D103,IF($C103=VN$17,$G$9*$D103,""))</f>
        <v>0</v>
      </c>
      <c r="VO103" s="34">
        <f>IF(VN103&lt;&gt;"",HLOOKUP(COUNT($RV103:VN103)+1,$G$4:$EH$9,VO$14,0)*$D103,IF($C103=VO$17,$G$9*$D103,""))</f>
        <v>0</v>
      </c>
      <c r="VP103" s="34">
        <f>IF(VO103&lt;&gt;"",HLOOKUP(COUNT($RV103:VO103)+1,$G$4:$EH$9,VP$14,0)*$D103,IF($C103=VP$17,$G$9*$D103,""))</f>
        <v>0</v>
      </c>
      <c r="VQ103" s="34">
        <f>IF(VP103&lt;&gt;"",HLOOKUP(COUNT($RV103:VP103)+1,$G$4:$EH$9,VQ$14,0)*$D103,IF($C103=VQ$17,$G$9*$D103,""))</f>
        <v>0</v>
      </c>
      <c r="VR103" s="34">
        <f>IF(VQ103&lt;&gt;"",HLOOKUP(COUNT($RV103:VQ103)+1,$G$4:$EH$9,VR$14,0)*$D103,IF($C103=VR$17,$G$9*$D103,""))</f>
        <v>0</v>
      </c>
      <c r="VS103" s="34">
        <f>IF(VR103&lt;&gt;"",HLOOKUP(COUNT($RV103:VR103)+1,$G$4:$EH$9,VS$14,0)*$D103,IF($C103=VS$17,$G$9*$D103,""))</f>
        <v>0</v>
      </c>
      <c r="VT103" s="34">
        <f>IF(VS103&lt;&gt;"",HLOOKUP(COUNT($RV103:VS103)+1,$G$4:$EH$9,VT$14,0)*$D103,IF($C103=VT$17,$G$9*$D103,""))</f>
        <v>0</v>
      </c>
      <c r="VU103" s="34">
        <f>IF(VT103&lt;&gt;"",HLOOKUP(COUNT($RV103:VT103)+1,$G$4:$EH$9,VU$14,0)*$D103,IF($C103=VU$17,$G$9*$D103,""))</f>
        <v>0</v>
      </c>
      <c r="VV103" s="34">
        <f>IF(VU103&lt;&gt;"",HLOOKUP(COUNT($RV103:VU103)+1,$G$4:$EH$9,VV$14,0)*$D103,IF($C103=VV$17,$G$9*$D103,""))</f>
        <v>0</v>
      </c>
      <c r="VW103" s="34">
        <f>IF(VV103&lt;&gt;"",HLOOKUP(COUNT($RV103:VV103)+1,$G$4:$EH$9,VW$14,0)*$D103,IF($C103=VW$17,$G$9*$D103,""))</f>
        <v>0</v>
      </c>
      <c r="VX103" s="34">
        <f>IF(VW103&lt;&gt;"",HLOOKUP(COUNT($RV103:VW103)+1,$G$4:$EH$9,VX$14,0)*$D103,IF($C103=VX$17,$G$9*$D103,""))</f>
        <v>0</v>
      </c>
      <c r="VY103" s="34">
        <f>IF(VX103&lt;&gt;"",HLOOKUP(COUNT($RV103:VX103)+1,$G$4:$EH$9,VY$14,0)*$D103,IF($C103=VY$17,$G$9*$D103,""))</f>
        <v>0</v>
      </c>
      <c r="VZ103" s="34">
        <f>IF(VY103&lt;&gt;"",HLOOKUP(COUNT($RV103:VY103)+1,$G$4:$EH$9,VZ$14,0)*$D103,IF($C103=VZ$17,$G$9*$D103,""))</f>
        <v>0</v>
      </c>
      <c r="WA103" s="34">
        <f>IF(VZ103&lt;&gt;"",HLOOKUP(COUNT($RV103:VZ103)+1,$G$4:$EH$9,WA$14,0)*$D103,IF($C103=WA$17,$G$9*$D103,""))</f>
        <v>0</v>
      </c>
      <c r="WB103" s="34">
        <f>IF(WA103&lt;&gt;"",HLOOKUP(COUNT($RV103:WA103)+1,$G$4:$EH$9,WB$14,0)*$D103,IF($C103=WB$17,$G$9*$D103,""))</f>
        <v>0</v>
      </c>
      <c r="WC103" s="34">
        <f>IF(WB103&lt;&gt;"",HLOOKUP(COUNT($RV103:WB103)+1,$G$4:$EH$9,WC$14,0)*$D103,IF($C103=WC$17,$G$9*$D103,""))</f>
        <v>0</v>
      </c>
      <c r="WD103" s="34">
        <f>IF(WC103&lt;&gt;"",HLOOKUP(COUNT($RV103:WC103)+1,$G$4:$EH$9,WD$14,0)*$D103,IF($C103=WD$17,$G$9*$D103,""))</f>
        <v>0</v>
      </c>
      <c r="WE103" s="34">
        <f>IF(WD103&lt;&gt;"",HLOOKUP(COUNT($RV103:WD103)+1,$G$4:$EH$9,WE$14,0)*$D103,IF($C103=WE$17,$G$9*$D103,""))</f>
        <v>0</v>
      </c>
      <c r="WF103" s="34">
        <f>IF(WE103&lt;&gt;"",HLOOKUP(COUNT($RV103:WE103)+1,$G$4:$EH$9,WF$14,0)*$D103,IF($C103=WF$17,$G$9*$D103,""))</f>
        <v>0</v>
      </c>
      <c r="WG103" s="34">
        <f>IF(WF103&lt;&gt;"",HLOOKUP(COUNT($RV103:WF103)+1,$G$4:$EH$9,WG$14,0)*$D103,IF($C103=WG$17,$G$9*$D103,""))</f>
        <v>0</v>
      </c>
      <c r="WH103" s="34">
        <f>IF(WG103&lt;&gt;"",HLOOKUP(COUNT($RV103:WG103)+1,$G$4:$EH$9,WH$14,0)*$D103,IF($C103=WH$17,$G$9*$D103,""))</f>
        <v>0</v>
      </c>
      <c r="WI103" s="34">
        <f>IF(WH103&lt;&gt;"",HLOOKUP(COUNT($RV103:WH103)+1,$G$4:$EH$9,WI$14,0)*$D103,IF($C103=WI$17,$G$9*$D103,""))</f>
        <v>0</v>
      </c>
      <c r="WJ103" s="34">
        <f>IF(WI103&lt;&gt;"",HLOOKUP(COUNT($RV103:WI103)+1,$G$4:$EH$9,WJ$14,0)*$D103,IF($C103=WJ$17,$G$9*$D103,""))</f>
        <v>0</v>
      </c>
      <c r="WK103" s="34">
        <f>IF(WJ103&lt;&gt;"",HLOOKUP(COUNT($RV103:WJ103)+1,$G$4:$EH$9,WK$14,0)*$D103,IF($C103=WK$17,$G$9*$D103,""))</f>
        <v>0</v>
      </c>
      <c r="WL103" s="34">
        <f>IF(WK103&lt;&gt;"",HLOOKUP(COUNT($RV103:WK103)+1,$G$4:$EH$9,WL$14,0)*$D103,IF($C103=WL$17,$G$9*$D103,""))</f>
        <v>0</v>
      </c>
    </row>
    <row r="104" spans="1:610" ht="15" x14ac:dyDescent="0.2">
      <c r="A104" s="25">
        <f t="shared" si="911"/>
        <v>2</v>
      </c>
      <c r="B104" s="1328" t="s">
        <v>89</v>
      </c>
      <c r="C104" s="62">
        <f t="shared" si="912"/>
        <v>86</v>
      </c>
      <c r="D104" s="30">
        <f>VLOOKUP(B104,Premissas!$R$8:$AD$18,(Histograma!A104+1),0)</f>
        <v>5</v>
      </c>
      <c r="G104" s="34" t="str">
        <f>IF(F104&lt;&gt;"",HLOOKUP(COUNT($F104:F104)+1,$G$4:$EH$8,G$14,0)*$D104,IF($C104=G$17,$G$5*$D104,""))</f>
        <v/>
      </c>
      <c r="H104" s="34" t="str">
        <f>IF(G104&lt;&gt;"",HLOOKUP(COUNT($F104:G104)+1,$G$4:$EH$8,H$14,0)*$D104,IF($C104=H$17,$G$5*$D104,""))</f>
        <v/>
      </c>
      <c r="I104" s="34" t="str">
        <f>IF(H104&lt;&gt;"",HLOOKUP(COUNT($F104:H104)+1,$G$4:$EH$8,I$14,0)*$D104,IF($C104=I$17,$G$5*$D104,""))</f>
        <v/>
      </c>
      <c r="J104" s="34" t="str">
        <f>IF(I104&lt;&gt;"",HLOOKUP(COUNT($F104:I104)+1,$G$4:$EH$8,J$14,0)*$D104,IF($C104=J$17,$G$5*$D104,""))</f>
        <v/>
      </c>
      <c r="K104" s="34" t="str">
        <f>IF(J104&lt;&gt;"",HLOOKUP(COUNT($F104:J104)+1,$G$4:$EH$8,K$14,0)*$D104,IF($C104=K$17,$G$5*$D104,""))</f>
        <v/>
      </c>
      <c r="L104" s="34" t="str">
        <f>IF(K104&lt;&gt;"",HLOOKUP(COUNT($F104:K104)+1,$G$4:$EH$8,L$14,0)*$D104,IF($C104=L$17,$G$5*$D104,""))</f>
        <v/>
      </c>
      <c r="M104" s="34" t="str">
        <f>IF(L104&lt;&gt;"",HLOOKUP(COUNT($F104:L104)+1,$G$4:$EH$8,M$14,0)*$D104,IF($C104=M$17,$G$5*$D104,""))</f>
        <v/>
      </c>
      <c r="N104" s="34" t="str">
        <f>IF(M104&lt;&gt;"",HLOOKUP(COUNT($F104:M104)+1,$G$4:$EH$8,N$14,0)*$D104,IF($C104=N$17,$G$5*$D104,""))</f>
        <v/>
      </c>
      <c r="O104" s="34" t="str">
        <f>IF(N104&lt;&gt;"",HLOOKUP(COUNT($F104:N104)+1,$G$4:$EH$8,O$14,0)*$D104,IF($C104=O$17,$G$5*$D104,""))</f>
        <v/>
      </c>
      <c r="P104" s="34" t="str">
        <f>IF(O104&lt;&gt;"",HLOOKUP(COUNT($F104:O104)+1,$G$4:$EH$8,P$14,0)*$D104,IF($C104=P$17,$G$5*$D104,""))</f>
        <v/>
      </c>
      <c r="Q104" s="34" t="str">
        <f>IF(P104&lt;&gt;"",HLOOKUP(COUNT($F104:P104)+1,$G$4:$EH$8,Q$14,0)*$D104,IF($C104=Q$17,$G$5*$D104,""))</f>
        <v/>
      </c>
      <c r="R104" s="34" t="str">
        <f>IF(Q104&lt;&gt;"",HLOOKUP(COUNT($F104:Q104)+1,$G$4:$EH$8,R$14,0)*$D104,IF($C104=R$17,$G$5*$D104,""))</f>
        <v/>
      </c>
      <c r="S104" s="34" t="str">
        <f>IF(R104&lt;&gt;"",HLOOKUP(COUNT($F104:R104)+1,$G$4:$EH$8,S$14,0)*$D104,IF($C104=S$17,$G$5*$D104,""))</f>
        <v/>
      </c>
      <c r="T104" s="34" t="str">
        <f>IF(S104&lt;&gt;"",HLOOKUP(COUNT($F104:S104)+1,$G$4:$EH$8,T$14,0)*$D104,IF($C104=T$17,$G$5*$D104,""))</f>
        <v/>
      </c>
      <c r="U104" s="34" t="str">
        <f>IF(T104&lt;&gt;"",HLOOKUP(COUNT($F104:T104)+1,$G$4:$EH$8,U$14,0)*$D104,IF($C104=U$17,$G$5*$D104,""))</f>
        <v/>
      </c>
      <c r="V104" s="34" t="str">
        <f>IF(U104&lt;&gt;"",HLOOKUP(COUNT($F104:U104)+1,$G$4:$EH$8,V$14,0)*$D104,IF($C104=V$17,$G$5*$D104,""))</f>
        <v/>
      </c>
      <c r="W104" s="34" t="str">
        <f>IF(V104&lt;&gt;"",HLOOKUP(COUNT($F104:V104)+1,$G$4:$EH$8,W$14,0)*$D104,IF($C104=W$17,$G$5*$D104,""))</f>
        <v/>
      </c>
      <c r="X104" s="34" t="str">
        <f>IF(W104&lt;&gt;"",HLOOKUP(COUNT($F104:W104)+1,$G$4:$EH$8,X$14,0)*$D104,IF($C104=X$17,$G$5*$D104,""))</f>
        <v/>
      </c>
      <c r="Y104" s="34" t="str">
        <f>IF(X104&lt;&gt;"",HLOOKUP(COUNT($F104:X104)+1,$G$4:$EH$8,Y$14,0)*$D104,IF($C104=Y$17,$G$5*$D104,""))</f>
        <v/>
      </c>
      <c r="Z104" s="34" t="str">
        <f>IF(Y104&lt;&gt;"",HLOOKUP(COUNT($F104:Y104)+1,$G$4:$EH$8,Z$14,0)*$D104,IF($C104=Z$17,$G$5*$D104,""))</f>
        <v/>
      </c>
      <c r="AA104" s="34" t="str">
        <f>IF(Z104&lt;&gt;"",HLOOKUP(COUNT($F104:Z104)+1,$G$4:$EH$8,AA$14,0)*$D104,IF($C104=AA$17,$G$5*$D104,""))</f>
        <v/>
      </c>
      <c r="AB104" s="34" t="str">
        <f>IF(AA104&lt;&gt;"",HLOOKUP(COUNT($F104:AA104)+1,$G$4:$EH$8,AB$14,0)*$D104,IF($C104=AB$17,$G$5*$D104,""))</f>
        <v/>
      </c>
      <c r="AC104" s="34" t="str">
        <f>IF(AB104&lt;&gt;"",HLOOKUP(COUNT($F104:AB104)+1,$G$4:$EH$8,AC$14,0)*$D104,IF($C104=AC$17,$G$5*$D104,""))</f>
        <v/>
      </c>
      <c r="AD104" s="34" t="str">
        <f>IF(AC104&lt;&gt;"",HLOOKUP(COUNT($F104:AC104)+1,$G$4:$EH$8,AD$14,0)*$D104,IF($C104=AD$17,$G$5*$D104,""))</f>
        <v/>
      </c>
      <c r="AE104" s="34" t="str">
        <f>IF(AD104&lt;&gt;"",HLOOKUP(COUNT($F104:AD104)+1,$G$4:$EH$8,AE$14,0)*$D104,IF($C104=AE$17,$G$5*$D104,""))</f>
        <v/>
      </c>
      <c r="AF104" s="34" t="str">
        <f>IF(AE104&lt;&gt;"",HLOOKUP(COUNT($F104:AE104)+1,$G$4:$EH$8,AF$14,0)*$D104,IF($C104=AF$17,$G$5*$D104,""))</f>
        <v/>
      </c>
      <c r="AG104" s="34" t="str">
        <f>IF(AF104&lt;&gt;"",HLOOKUP(COUNT($F104:AF104)+1,$G$4:$EH$8,AG$14,0)*$D104,IF($C104=AG$17,$G$5*$D104,""))</f>
        <v/>
      </c>
      <c r="AH104" s="34" t="str">
        <f>IF(AG104&lt;&gt;"",HLOOKUP(COUNT($F104:AG104)+1,$G$4:$EH$8,AH$14,0)*$D104,IF($C104=AH$17,$G$5*$D104,""))</f>
        <v/>
      </c>
      <c r="AI104" s="34" t="str">
        <f>IF(AH104&lt;&gt;"",HLOOKUP(COUNT($F104:AH104)+1,$G$4:$EH$8,AI$14,0)*$D104,IF($C104=AI$17,$G$5*$D104,""))</f>
        <v/>
      </c>
      <c r="AJ104" s="34" t="str">
        <f>IF(AI104&lt;&gt;"",HLOOKUP(COUNT($F104:AI104)+1,$G$4:$EH$8,AJ$14,0)*$D104,IF($C104=AJ$17,$G$5*$D104,""))</f>
        <v/>
      </c>
      <c r="AK104" s="34" t="str">
        <f>IF(AJ104&lt;&gt;"",HLOOKUP(COUNT($F104:AJ104)+1,$G$4:$EH$8,AK$14,0)*$D104,IF($C104=AK$17,$G$5*$D104,""))</f>
        <v/>
      </c>
      <c r="AL104" s="34" t="str">
        <f>IF(AK104&lt;&gt;"",HLOOKUP(COUNT($F104:AK104)+1,$G$4:$EH$8,AL$14,0)*$D104,IF($C104=AL$17,$G$5*$D104,""))</f>
        <v/>
      </c>
      <c r="AM104" s="34" t="str">
        <f>IF(AL104&lt;&gt;"",HLOOKUP(COUNT($F104:AL104)+1,$G$4:$EH$8,AM$14,0)*$D104,IF($C104=AM$17,$G$5*$D104,""))</f>
        <v/>
      </c>
      <c r="AN104" s="34" t="str">
        <f>IF(AM104&lt;&gt;"",HLOOKUP(COUNT($F104:AM104)+1,$G$4:$EH$8,AN$14,0)*$D104,IF($C104=AN$17,$G$5*$D104,""))</f>
        <v/>
      </c>
      <c r="AO104" s="34" t="str">
        <f>IF(AN104&lt;&gt;"",HLOOKUP(COUNT($F104:AN104)+1,$G$4:$EH$8,AO$14,0)*$D104,IF($C104=AO$17,$G$5*$D104,""))</f>
        <v/>
      </c>
      <c r="AP104" s="34" t="str">
        <f>IF(AO104&lt;&gt;"",HLOOKUP(COUNT($F104:AO104)+1,$G$4:$EH$8,AP$14,0)*$D104,IF($C104=AP$17,$G$5*$D104,""))</f>
        <v/>
      </c>
      <c r="AQ104" s="34" t="str">
        <f>IF(AP104&lt;&gt;"",HLOOKUP(COUNT($F104:AP104)+1,$G$4:$EH$8,AQ$14,0)*$D104,IF($C104=AQ$17,$G$5*$D104,""))</f>
        <v/>
      </c>
      <c r="AR104" s="34" t="str">
        <f>IF(AQ104&lt;&gt;"",HLOOKUP(COUNT($F104:AQ104)+1,$G$4:$EH$8,AR$14,0)*$D104,IF($C104=AR$17,$G$5*$D104,""))</f>
        <v/>
      </c>
      <c r="AS104" s="34" t="str">
        <f>IF(AR104&lt;&gt;"",HLOOKUP(COUNT($F104:AR104)+1,$G$4:$EH$8,AS$14,0)*$D104,IF($C104=AS$17,$G$5*$D104,""))</f>
        <v/>
      </c>
      <c r="AT104" s="34" t="str">
        <f>IF(AS104&lt;&gt;"",HLOOKUP(COUNT($F104:AS104)+1,$G$4:$EH$8,AT$14,0)*$D104,IF($C104=AT$17,$G$5*$D104,""))</f>
        <v/>
      </c>
      <c r="AU104" s="34" t="str">
        <f>IF(AT104&lt;&gt;"",HLOOKUP(COUNT($F104:AT104)+1,$G$4:$EH$8,AU$14,0)*$D104,IF($C104=AU$17,$G$5*$D104,""))</f>
        <v/>
      </c>
      <c r="AV104" s="34" t="str">
        <f>IF(AU104&lt;&gt;"",HLOOKUP(COUNT($F104:AU104)+1,$G$4:$EH$8,AV$14,0)*$D104,IF($C104=AV$17,$G$5*$D104,""))</f>
        <v/>
      </c>
      <c r="AW104" s="34" t="str">
        <f>IF(AV104&lt;&gt;"",HLOOKUP(COUNT($F104:AV104)+1,$G$4:$EH$8,AW$14,0)*$D104,IF($C104=AW$17,$G$5*$D104,""))</f>
        <v/>
      </c>
      <c r="AX104" s="34" t="str">
        <f>IF(AW104&lt;&gt;"",HLOOKUP(COUNT($F104:AW104)+1,$G$4:$EH$8,AX$14,0)*$D104,IF($C104=AX$17,$G$5*$D104,""))</f>
        <v/>
      </c>
      <c r="AY104" s="34" t="str">
        <f>IF(AX104&lt;&gt;"",HLOOKUP(COUNT($F104:AX104)+1,$G$4:$EH$8,AY$14,0)*$D104,IF($C104=AY$17,$G$5*$D104,""))</f>
        <v/>
      </c>
      <c r="AZ104" s="34" t="str">
        <f>IF(AY104&lt;&gt;"",HLOOKUP(COUNT($F104:AY104)+1,$G$4:$EH$8,AZ$14,0)*$D104,IF($C104=AZ$17,$G$5*$D104,""))</f>
        <v/>
      </c>
      <c r="BA104" s="34" t="str">
        <f>IF(AZ104&lt;&gt;"",HLOOKUP(COUNT($F104:AZ104)+1,$G$4:$EH$8,BA$14,0)*$D104,IF($C104=BA$17,$G$5*$D104,""))</f>
        <v/>
      </c>
      <c r="BB104" s="34" t="str">
        <f>IF(BA104&lt;&gt;"",HLOOKUP(COUNT($F104:BA104)+1,$G$4:$EH$8,BB$14,0)*$D104,IF($C104=BB$17,$G$5*$D104,""))</f>
        <v/>
      </c>
      <c r="BC104" s="34" t="str">
        <f>IF(BB104&lt;&gt;"",HLOOKUP(COUNT($F104:BB104)+1,$G$4:$EH$8,BC$14,0)*$D104,IF($C104=BC$17,$G$5*$D104,""))</f>
        <v/>
      </c>
      <c r="BD104" s="34" t="str">
        <f>IF(BC104&lt;&gt;"",HLOOKUP(COUNT($F104:BC104)+1,$G$4:$EH$8,BD$14,0)*$D104,IF($C104=BD$17,$G$5*$D104,""))</f>
        <v/>
      </c>
      <c r="BE104" s="34" t="str">
        <f>IF(BD104&lt;&gt;"",HLOOKUP(COUNT($F104:BD104)+1,$G$4:$EH$8,BE$14,0)*$D104,IF($C104=BE$17,$G$5*$D104,""))</f>
        <v/>
      </c>
      <c r="BF104" s="34" t="str">
        <f>IF(BE104&lt;&gt;"",HLOOKUP(COUNT($F104:BE104)+1,$G$4:$EH$8,BF$14,0)*$D104,IF($C104=BF$17,$G$5*$D104,""))</f>
        <v/>
      </c>
      <c r="BG104" s="34" t="str">
        <f>IF(BF104&lt;&gt;"",HLOOKUP(COUNT($F104:BF104)+1,$G$4:$EH$8,BG$14,0)*$D104,IF($C104=BG$17,$G$5*$D104,""))</f>
        <v/>
      </c>
      <c r="BH104" s="34" t="str">
        <f>IF(BG104&lt;&gt;"",HLOOKUP(COUNT($F104:BG104)+1,$G$4:$EH$8,BH$14,0)*$D104,IF($C104=BH$17,$G$5*$D104,""))</f>
        <v/>
      </c>
      <c r="BI104" s="34" t="str">
        <f>IF(BH104&lt;&gt;"",HLOOKUP(COUNT($F104:BH104)+1,$G$4:$EH$8,BI$14,0)*$D104,IF($C104=BI$17,$G$5*$D104,""))</f>
        <v/>
      </c>
      <c r="BJ104" s="34" t="str">
        <f>IF(BI104&lt;&gt;"",HLOOKUP(COUNT($F104:BI104)+1,$G$4:$EH$8,BJ$14,0)*$D104,IF($C104=BJ$17,$G$5*$D104,""))</f>
        <v/>
      </c>
      <c r="BK104" s="34" t="str">
        <f>IF(BJ104&lt;&gt;"",HLOOKUP(COUNT($F104:BJ104)+1,$G$4:$EH$8,BK$14,0)*$D104,IF($C104=BK$17,$G$5*$D104,""))</f>
        <v/>
      </c>
      <c r="BL104" s="34" t="str">
        <f>IF(BK104&lt;&gt;"",HLOOKUP(COUNT($F104:BK104)+1,$G$4:$EH$8,BL$14,0)*$D104,IF($C104=BL$17,$G$5*$D104,""))</f>
        <v/>
      </c>
      <c r="BM104" s="34" t="str">
        <f>IF(BL104&lt;&gt;"",HLOOKUP(COUNT($F104:BL104)+1,$G$4:$EH$8,BM$14,0)*$D104,IF($C104=BM$17,$G$5*$D104,""))</f>
        <v/>
      </c>
      <c r="BN104" s="34" t="str">
        <f>IF(BM104&lt;&gt;"",HLOOKUP(COUNT($F104:BM104)+1,$G$4:$EH$8,BN$14,0)*$D104,IF($C104=BN$17,$G$5*$D104,""))</f>
        <v/>
      </c>
      <c r="BO104" s="34" t="str">
        <f>IF(BN104&lt;&gt;"",HLOOKUP(COUNT($F104:BN104)+1,$G$4:$EH$8,BO$14,0)*$D104,IF($C104=BO$17,$G$5*$D104,""))</f>
        <v/>
      </c>
      <c r="BP104" s="34" t="str">
        <f>IF(BO104&lt;&gt;"",HLOOKUP(COUNT($F104:BO104)+1,$G$4:$EH$8,BP$14,0)*$D104,IF($C104=BP$17,$G$5*$D104,""))</f>
        <v/>
      </c>
      <c r="BQ104" s="34" t="str">
        <f>IF(BP104&lt;&gt;"",HLOOKUP(COUNT($F104:BP104)+1,$G$4:$EH$8,BQ$14,0)*$D104,IF($C104=BQ$17,$G$5*$D104,""))</f>
        <v/>
      </c>
      <c r="BR104" s="34" t="str">
        <f>IF(BQ104&lt;&gt;"",HLOOKUP(COUNT($F104:BQ104)+1,$G$4:$EH$8,BR$14,0)*$D104,IF($C104=BR$17,$G$5*$D104,""))</f>
        <v/>
      </c>
      <c r="BS104" s="34" t="str">
        <f>IF(BR104&lt;&gt;"",HLOOKUP(COUNT($F104:BR104)+1,$G$4:$EH$8,BS$14,0)*$D104,IF($C104=BS$17,$G$5*$D104,""))</f>
        <v/>
      </c>
      <c r="BT104" s="34" t="str">
        <f>IF(BS104&lt;&gt;"",HLOOKUP(COUNT($F104:BS104)+1,$G$4:$EH$8,BT$14,0)*$D104,IF($C104=BT$17,$G$5*$D104,""))</f>
        <v/>
      </c>
      <c r="BU104" s="34" t="str">
        <f>IF(BT104&lt;&gt;"",HLOOKUP(COUNT($F104:BT104)+1,$G$4:$EH$8,BU$14,0)*$D104,IF($C104=BU$17,$G$5*$D104,""))</f>
        <v/>
      </c>
      <c r="BV104" s="34" t="str">
        <f>IF(BU104&lt;&gt;"",HLOOKUP(COUNT($F104:BU104)+1,$G$4:$EH$8,BV$14,0)*$D104,IF($C104=BV$17,$G$5*$D104,""))</f>
        <v/>
      </c>
      <c r="BW104" s="34" t="str">
        <f>IF(BV104&lt;&gt;"",HLOOKUP(COUNT($F104:BV104)+1,$G$4:$EH$8,BW$14,0)*$D104,IF($C104=BW$17,$G$5*$D104,""))</f>
        <v/>
      </c>
      <c r="BX104" s="34" t="str">
        <f>IF(BW104&lt;&gt;"",HLOOKUP(COUNT($F104:BW104)+1,$G$4:$EH$8,BX$14,0)*$D104,IF($C104=BX$17,$G$5*$D104,""))</f>
        <v/>
      </c>
      <c r="BY104" s="34" t="str">
        <f>IF(BX104&lt;&gt;"",HLOOKUP(COUNT($F104:BX104)+1,$G$4:$EH$8,BY$14,0)*$D104,IF($C104=BY$17,$G$5*$D104,""))</f>
        <v/>
      </c>
      <c r="BZ104" s="34" t="str">
        <f>IF(BY104&lt;&gt;"",HLOOKUP(COUNT($F104:BY104)+1,$G$4:$EH$8,BZ$14,0)*$D104,IF($C104=BZ$17,$G$5*$D104,""))</f>
        <v/>
      </c>
      <c r="CA104" s="34" t="str">
        <f>IF(BZ104&lt;&gt;"",HLOOKUP(COUNT($F104:BZ104)+1,$G$4:$EH$8,CA$14,0)*$D104,IF($C104=CA$17,$G$5*$D104,""))</f>
        <v/>
      </c>
      <c r="CB104" s="34" t="str">
        <f>IF(CA104&lt;&gt;"",HLOOKUP(COUNT($F104:CA104)+1,$G$4:$EH$8,CB$14,0)*$D104,IF($C104=CB$17,$G$5*$D104,""))</f>
        <v/>
      </c>
      <c r="CC104" s="34" t="str">
        <f>IF(CB104&lt;&gt;"",HLOOKUP(COUNT($F104:CB104)+1,$G$4:$EH$8,CC$14,0)*$D104,IF($C104=CC$17,$G$5*$D104,""))</f>
        <v/>
      </c>
      <c r="CD104" s="34" t="str">
        <f>IF(CC104&lt;&gt;"",HLOOKUP(COUNT($F104:CC104)+1,$G$4:$EH$8,CD$14,0)*$D104,IF($C104=CD$17,$G$5*$D104,""))</f>
        <v/>
      </c>
      <c r="CE104" s="34" t="str">
        <f>IF(CD104&lt;&gt;"",HLOOKUP(COUNT($F104:CD104)+1,$G$4:$EH$8,CE$14,0)*$D104,IF($C104=CE$17,$G$5*$D104,""))</f>
        <v/>
      </c>
      <c r="CF104" s="34" t="str">
        <f>IF(CE104&lt;&gt;"",HLOOKUP(COUNT($F104:CE104)+1,$G$4:$EH$8,CF$14,0)*$D104,IF($C104=CF$17,$G$5*$D104,""))</f>
        <v/>
      </c>
      <c r="CG104" s="34" t="str">
        <f>IF(CF104&lt;&gt;"",HLOOKUP(COUNT($F104:CF104)+1,$G$4:$EH$8,CG$14,0)*$D104,IF($C104=CG$17,$G$5*$D104,""))</f>
        <v/>
      </c>
      <c r="CH104" s="34" t="str">
        <f>IF(CG104&lt;&gt;"",HLOOKUP(COUNT($F104:CG104)+1,$G$4:$EH$8,CH$14,0)*$D104,IF($C104=CH$17,$G$5*$D104,""))</f>
        <v/>
      </c>
      <c r="CI104" s="34" t="str">
        <f>IF(CH104&lt;&gt;"",HLOOKUP(COUNT($F104:CH104)+1,$G$4:$EH$8,CI$14,0)*$D104,IF($C104=CI$17,$G$5*$D104,""))</f>
        <v/>
      </c>
      <c r="CJ104" s="34" t="str">
        <f>IF(CI104&lt;&gt;"",HLOOKUP(COUNT($F104:CI104)+1,$G$4:$EH$8,CJ$14,0)*$D104,IF($C104=CJ$17,$G$5*$D104,""))</f>
        <v/>
      </c>
      <c r="CK104" s="34" t="str">
        <f>IF(CJ104&lt;&gt;"",HLOOKUP(COUNT($F104:CJ104)+1,$G$4:$EH$8,CK$14,0)*$D104,IF($C104=CK$17,$G$5*$D104,""))</f>
        <v/>
      </c>
      <c r="CL104" s="34" t="str">
        <f>IF(CK104&lt;&gt;"",HLOOKUP(COUNT($F104:CK104)+1,$G$4:$EH$8,CL$14,0)*$D104,IF($C104=CL$17,$G$5*$D104,""))</f>
        <v/>
      </c>
      <c r="CM104" s="34" t="str">
        <f>IF(CL104&lt;&gt;"",HLOOKUP(COUNT($F104:CL104)+1,$G$4:$EH$8,CM$14,0)*$D104,IF($C104=CM$17,$G$5*$D104,""))</f>
        <v/>
      </c>
      <c r="CN104" s="34">
        <f>IF(CM104&lt;&gt;"",HLOOKUP(COUNT($F104:CM104)+1,$G$4:$EH$8,CN$14,0)*$D104,IF($C104=CN$17,$G$5*$D104,""))</f>
        <v>0</v>
      </c>
      <c r="CO104" s="34">
        <f>IF(CN104&lt;&gt;"",HLOOKUP(COUNT($F104:CN104)+1,$G$4:$EH$8,CO$14,0)*$D104,IF($C104=CO$17,$G$5*$D104,""))</f>
        <v>0</v>
      </c>
      <c r="CP104" s="34" t="e">
        <f>IF(CO104&lt;&gt;"",HLOOKUP(COUNT($F104:CO104)+1,$G$4:$EH$8,CP$14,0)*$D104,IF($C104=CP$17,$G$5*$D104,""))</f>
        <v>#VALUE!</v>
      </c>
      <c r="CQ104" s="34" t="e">
        <f>IF(CP104&lt;&gt;"",HLOOKUP(COUNT($F104:CP104)+1,$G$4:$EH$8,CQ$14,0)*$D104,IF($C104=CQ$17,$G$5*$D104,""))</f>
        <v>#VALUE!</v>
      </c>
      <c r="CR104" s="34" t="e">
        <f>IF(CQ104&lt;&gt;"",HLOOKUP(COUNT($F104:CQ104)+1,$G$4:$EH$8,CR$14,0)*$D104,IF($C104=CR$17,$G$5*$D104,""))</f>
        <v>#VALUE!</v>
      </c>
      <c r="CS104" s="34" t="e">
        <f>IF(CR104&lt;&gt;"",HLOOKUP(COUNT($F104:CR104)+1,$G$4:$EH$8,CS$14,0)*$D104,IF($C104=CS$17,$G$5*$D104,""))</f>
        <v>#VALUE!</v>
      </c>
      <c r="CT104" s="34" t="e">
        <f>IF(CS104&lt;&gt;"",HLOOKUP(COUNT($F104:CS104)+1,$G$4:$EH$8,CT$14,0)*$D104,IF($C104=CT$17,$G$5*$D104,""))</f>
        <v>#VALUE!</v>
      </c>
      <c r="CU104" s="34" t="e">
        <f>IF(CT104&lt;&gt;"",HLOOKUP(COUNT($F104:CT104)+1,$G$4:$EH$8,CU$14,0)*$D104,IF($C104=CU$17,$G$5*$D104,""))</f>
        <v>#VALUE!</v>
      </c>
      <c r="CV104" s="34" t="e">
        <f>IF(CU104&lt;&gt;"",HLOOKUP(COUNT($F104:CU104)+1,$G$4:$EH$8,CV$14,0)*$D104,IF($C104=CV$17,$G$5*$D104,""))</f>
        <v>#VALUE!</v>
      </c>
      <c r="CW104" s="34" t="e">
        <f>IF(CV104&lt;&gt;"",HLOOKUP(COUNT($F104:CV104)+1,$G$4:$EH$8,CW$14,0)*$D104,IF($C104=CW$17,$G$5*$D104,""))</f>
        <v>#VALUE!</v>
      </c>
      <c r="CX104" s="34" t="e">
        <f>IF(CW104&lt;&gt;"",HLOOKUP(COUNT($F104:CW104)+1,$G$4:$EH$8,CX$14,0)*$D104,IF($C104=CX$17,$G$5*$D104,""))</f>
        <v>#VALUE!</v>
      </c>
      <c r="CY104" s="34" t="e">
        <f>IF(CX104&lt;&gt;"",HLOOKUP(COUNT($F104:CX104)+1,$G$4:$EH$8,CY$14,0)*$D104,IF($C104=CY$17,$G$5*$D104,""))</f>
        <v>#VALUE!</v>
      </c>
      <c r="CZ104" s="34" t="e">
        <f>IF(CY104&lt;&gt;"",HLOOKUP(COUNT($F104:CY104)+1,$G$4:$EH$8,CZ$14,0)*$D104,IF($C104=CZ$17,$G$5*$D104,""))</f>
        <v>#VALUE!</v>
      </c>
      <c r="DA104" s="34" t="e">
        <f>IF(CZ104&lt;&gt;"",HLOOKUP(COUNT($F104:CZ104)+1,$G$4:$EH$8,DA$14,0)*$D104,IF($C104=DA$17,$G$5*$D104,""))</f>
        <v>#VALUE!</v>
      </c>
      <c r="DB104" s="34" t="e">
        <f>IF(DA104&lt;&gt;"",HLOOKUP(COUNT($F104:DA104)+1,$G$4:$EH$8,DB$14,0)*$D104,IF($C104=DB$17,$G$5*$D104,""))</f>
        <v>#VALUE!</v>
      </c>
      <c r="DC104" s="34" t="e">
        <f>IF(DB104&lt;&gt;"",HLOOKUP(COUNT($F104:DB104)+1,$G$4:$EH$8,DC$14,0)*$D104,IF($C104=DC$17,$G$5*$D104,""))</f>
        <v>#VALUE!</v>
      </c>
      <c r="DD104" s="34" t="e">
        <f>IF(DC104&lt;&gt;"",HLOOKUP(COUNT($F104:DC104)+1,$G$4:$EH$8,DD$14,0)*$D104,IF($C104=DD$17,$G$5*$D104,""))</f>
        <v>#VALUE!</v>
      </c>
      <c r="DE104" s="34" t="e">
        <f>IF(DD104&lt;&gt;"",HLOOKUP(COUNT($F104:DD104)+1,$G$4:$EH$8,DE$14,0)*$D104,IF($C104=DE$17,$G$5*$D104,""))</f>
        <v>#VALUE!</v>
      </c>
      <c r="DF104" s="34" t="e">
        <f>IF(DE104&lt;&gt;"",HLOOKUP(COUNT($F104:DE104)+1,$G$4:$EH$8,DF$14,0)*$D104,IF($C104=DF$17,$G$5*$D104,""))</f>
        <v>#VALUE!</v>
      </c>
      <c r="DG104" s="34" t="e">
        <f>IF(DF104&lt;&gt;"",HLOOKUP(COUNT($F104:DF104)+1,$G$4:$EH$8,DG$14,0)*$D104,IF($C104=DG$17,$G$5*$D104,""))</f>
        <v>#VALUE!</v>
      </c>
      <c r="DH104" s="34" t="e">
        <f>IF(DG104&lt;&gt;"",HLOOKUP(COUNT($F104:DG104)+1,$G$4:$EH$8,DH$14,0)*$D104,IF($C104=DH$17,$G$5*$D104,""))</f>
        <v>#VALUE!</v>
      </c>
      <c r="DI104" s="34" t="e">
        <f>IF(DH104&lt;&gt;"",HLOOKUP(COUNT($F104:DH104)+1,$G$4:$EH$8,DI$14,0)*$D104,IF($C104=DI$17,$G$5*$D104,""))</f>
        <v>#VALUE!</v>
      </c>
      <c r="DJ104" s="34" t="e">
        <f>IF(DI104&lt;&gt;"",HLOOKUP(COUNT($F104:DI104)+1,$G$4:$EH$8,DJ$14,0)*$D104,IF($C104=DJ$17,$G$5*$D104,""))</f>
        <v>#VALUE!</v>
      </c>
      <c r="DK104" s="34" t="e">
        <f>IF(DJ104&lt;&gt;"",HLOOKUP(COUNT($F104:DJ104)+1,$G$4:$EH$8,DK$14,0)*$D104,IF($C104=DK$17,$G$5*$D104,""))</f>
        <v>#VALUE!</v>
      </c>
      <c r="DL104" s="34" t="e">
        <f>IF(DK104&lt;&gt;"",HLOOKUP(COUNT($F104:DK104)+1,$G$4:$EH$8,DL$14,0)*$D104,IF($C104=DL$17,$G$5*$D104,""))</f>
        <v>#VALUE!</v>
      </c>
      <c r="DM104" s="34" t="e">
        <f>IF(DL104&lt;&gt;"",HLOOKUP(COUNT($F104:DL104)+1,$G$4:$EH$8,DM$14,0)*$D104,IF($C104=DM$17,$G$5*$D104,""))</f>
        <v>#VALUE!</v>
      </c>
      <c r="DN104" s="34" t="e">
        <f>IF(DM104&lt;&gt;"",HLOOKUP(COUNT($F104:DM104)+1,$G$4:$EH$8,DN$14,0)*$D104,IF($C104=DN$17,$G$5*$D104,""))</f>
        <v>#VALUE!</v>
      </c>
      <c r="DO104" s="34" t="e">
        <f>IF(DN104&lt;&gt;"",HLOOKUP(COUNT($F104:DN104)+1,$G$4:$EH$8,DO$14,0)*$D104,IF($C104=DO$17,$G$5*$D104,""))</f>
        <v>#VALUE!</v>
      </c>
      <c r="DP104" s="34" t="e">
        <f>IF(DO104&lt;&gt;"",HLOOKUP(COUNT($F104:DO104)+1,$G$4:$EH$8,DP$14,0)*$D104,IF($C104=DP$17,$G$5*$D104,""))</f>
        <v>#VALUE!</v>
      </c>
      <c r="DQ104" s="34" t="e">
        <f>IF(DP104&lt;&gt;"",HLOOKUP(COUNT($F104:DP104)+1,$G$4:$EH$8,DQ$14,0)*$D104,IF($C104=DQ$17,$G$5*$D104,""))</f>
        <v>#VALUE!</v>
      </c>
      <c r="DR104" s="34" t="e">
        <f>IF(DQ104&lt;&gt;"",HLOOKUP(COUNT($F104:DQ104)+1,$G$4:$EH$8,DR$14,0)*$D104,IF($C104=DR$17,$G$5*$D104,""))</f>
        <v>#VALUE!</v>
      </c>
      <c r="DS104" s="34" t="e">
        <f>IF(DR104&lt;&gt;"",HLOOKUP(COUNT($F104:DR104)+1,$G$4:$EH$8,DS$14,0)*$D104,IF($C104=DS$17,$G$5*$D104,""))</f>
        <v>#VALUE!</v>
      </c>
      <c r="DT104" s="34" t="e">
        <f>IF(DS104&lt;&gt;"",HLOOKUP(COUNT($F104:DS104)+1,$G$4:$EH$8,DT$14,0)*$D104,IF($C104=DT$17,$G$5*$D104,""))</f>
        <v>#VALUE!</v>
      </c>
      <c r="DU104" s="34" t="e">
        <f>IF(DT104&lt;&gt;"",HLOOKUP(COUNT($F104:DT104)+1,$G$4:$EH$8,DU$14,0)*$D104,IF($C104=DU$17,$G$5*$D104,""))</f>
        <v>#VALUE!</v>
      </c>
      <c r="DV104" s="34" t="e">
        <f>IF(DU104&lt;&gt;"",HLOOKUP(COUNT($F104:DU104)+1,$G$4:$EH$8,DV$14,0)*$D104,IF($C104=DV$17,$G$5*$D104,""))</f>
        <v>#VALUE!</v>
      </c>
      <c r="DX104" s="34" t="str">
        <f>IF(DW104&lt;&gt;"",HLOOKUP(COUNT($DW104:DW104)+1,$G$4:$CX$8,DX$14,0)*$D104,IF($C104=DX$17,$G$6*$D104,""))</f>
        <v/>
      </c>
      <c r="DY104" s="34" t="str">
        <f>IF(DX104&lt;&gt;"",HLOOKUP(COUNT($DW104:DX104)+1,$G$4:$CX$8,DY$14,0)*$D104,IF($C104=DY$17,$G$6*$D104,""))</f>
        <v/>
      </c>
      <c r="DZ104" s="34" t="str">
        <f>IF(DY104&lt;&gt;"",HLOOKUP(COUNT($DW104:DY104)+1,$G$4:$CX$8,DZ$14,0)*$D104,IF($C104=DZ$17,$G$6*$D104,""))</f>
        <v/>
      </c>
      <c r="EA104" s="34" t="str">
        <f>IF(DZ104&lt;&gt;"",HLOOKUP(COUNT($DW104:DZ104)+1,$G$4:$CX$8,EA$14,0)*$D104,IF($C104=EA$17,$G$6*$D104,""))</f>
        <v/>
      </c>
      <c r="EB104" s="34" t="str">
        <f>IF(EA104&lt;&gt;"",HLOOKUP(COUNT($DW104:EA104)+1,$G$4:$CX$8,EB$14,0)*$D104,IF($C104=EB$17,$G$6*$D104,""))</f>
        <v/>
      </c>
      <c r="EC104" s="34" t="str">
        <f>IF(EB104&lt;&gt;"",HLOOKUP(COUNT($DW104:EB104)+1,$G$4:$CX$8,EC$14,0)*$D104,IF($C104=EC$17,$G$6*$D104,""))</f>
        <v/>
      </c>
      <c r="ED104" s="34" t="str">
        <f>IF(EC104&lt;&gt;"",HLOOKUP(COUNT($DW104:EC104)+1,$G$4:$CX$8,ED$14,0)*$D104,IF($C104=ED$17,$G$6*$D104,""))</f>
        <v/>
      </c>
      <c r="EE104" s="34" t="str">
        <f>IF(ED104&lt;&gt;"",HLOOKUP(COUNT($DW104:ED104)+1,$G$4:$CX$8,EE$14,0)*$D104,IF($C104=EE$17,$G$6*$D104,""))</f>
        <v/>
      </c>
      <c r="EF104" s="34" t="str">
        <f>IF(EE104&lt;&gt;"",HLOOKUP(COUNT($DW104:EE104)+1,$G$4:$CX$8,EF$14,0)*$D104,IF($C104=EF$17,$G$6*$D104,""))</f>
        <v/>
      </c>
      <c r="EG104" s="34" t="str">
        <f>IF(EF104&lt;&gt;"",HLOOKUP(COUNT($DW104:EF104)+1,$G$4:$CX$8,EG$14,0)*$D104,IF($C104=EG$17,$G$6*$D104,""))</f>
        <v/>
      </c>
      <c r="EH104" s="34" t="str">
        <f>IF(EG104&lt;&gt;"",HLOOKUP(COUNT($DW104:EG104)+1,$G$4:$CX$8,EH$14,0)*$D104,IF($C104=EH$17,$G$6*$D104,""))</f>
        <v/>
      </c>
      <c r="EI104" s="34" t="str">
        <f>IF(EH104&lt;&gt;"",HLOOKUP(COUNT($DW104:EH104)+1,$G$4:$CX$8,EI$14,0)*$D104,IF($C104=EI$17,$G$6*$D104,""))</f>
        <v/>
      </c>
      <c r="EJ104" s="34" t="str">
        <f>IF(EI104&lt;&gt;"",HLOOKUP(COUNT($DW104:EI104)+1,$G$4:$CX$8,EJ$14,0)*$D104,IF($C104=EJ$17,$G$6*$D104,""))</f>
        <v/>
      </c>
      <c r="EK104" s="34" t="str">
        <f>IF(EJ104&lt;&gt;"",HLOOKUP(COUNT($DW104:EJ104)+1,$G$4:$CX$8,EK$14,0)*$D104,IF($C104=EK$17,$G$6*$D104,""))</f>
        <v/>
      </c>
      <c r="EL104" s="34" t="str">
        <f>IF(EK104&lt;&gt;"",HLOOKUP(COUNT($DW104:EK104)+1,$G$4:$CX$8,EL$14,0)*$D104,IF($C104=EL$17,$G$6*$D104,""))</f>
        <v/>
      </c>
      <c r="EM104" s="34" t="str">
        <f>IF(EL104&lt;&gt;"",HLOOKUP(COUNT($DW104:EL104)+1,$G$4:$CX$8,EM$14,0)*$D104,IF($C104=EM$17,$G$6*$D104,""))</f>
        <v/>
      </c>
      <c r="EN104" s="34" t="str">
        <f>IF(EM104&lt;&gt;"",HLOOKUP(COUNT($DW104:EM104)+1,$G$4:$CX$8,EN$14,0)*$D104,IF($C104=EN$17,$G$6*$D104,""))</f>
        <v/>
      </c>
      <c r="EO104" s="34" t="str">
        <f>IF(EN104&lt;&gt;"",HLOOKUP(COUNT($DW104:EN104)+1,$G$4:$CX$8,EO$14,0)*$D104,IF($C104=EO$17,$G$6*$D104,""))</f>
        <v/>
      </c>
      <c r="EP104" s="34" t="str">
        <f>IF(EO104&lt;&gt;"",HLOOKUP(COUNT($DW104:EO104)+1,$G$4:$CX$8,EP$14,0)*$D104,IF($C104=EP$17,$G$6*$D104,""))</f>
        <v/>
      </c>
      <c r="EQ104" s="34" t="str">
        <f>IF(EP104&lt;&gt;"",HLOOKUP(COUNT($DW104:EP104)+1,$G$4:$CX$8,EQ$14,0)*$D104,IF($C104=EQ$17,$G$6*$D104,""))</f>
        <v/>
      </c>
      <c r="ER104" s="34" t="str">
        <f>IF(EQ104&lt;&gt;"",HLOOKUP(COUNT($DW104:EQ104)+1,$G$4:$CX$8,ER$14,0)*$D104,IF($C104=ER$17,$G$6*$D104,""))</f>
        <v/>
      </c>
      <c r="ES104" s="34" t="str">
        <f>IF(ER104&lt;&gt;"",HLOOKUP(COUNT($DW104:ER104)+1,$G$4:$CX$8,ES$14,0)*$D104,IF($C104=ES$17,$G$6*$D104,""))</f>
        <v/>
      </c>
      <c r="ET104" s="34" t="str">
        <f>IF(ES104&lt;&gt;"",HLOOKUP(COUNT($DW104:ES104)+1,$G$4:$CX$8,ET$14,0)*$D104,IF($C104=ET$17,$G$6*$D104,""))</f>
        <v/>
      </c>
      <c r="EU104" s="34" t="str">
        <f>IF(ET104&lt;&gt;"",HLOOKUP(COUNT($DW104:ET104)+1,$G$4:$CX$8,EU$14,0)*$D104,IF($C104=EU$17,$G$6*$D104,""))</f>
        <v/>
      </c>
      <c r="EV104" s="34" t="str">
        <f>IF(EU104&lt;&gt;"",HLOOKUP(COUNT($DW104:EU104)+1,$G$4:$CX$8,EV$14,0)*$D104,IF($C104=EV$17,$G$6*$D104,""))</f>
        <v/>
      </c>
      <c r="EW104" s="34" t="str">
        <f>IF(EV104&lt;&gt;"",HLOOKUP(COUNT($DW104:EV104)+1,$G$4:$CX$8,EW$14,0)*$D104,IF($C104=EW$17,$G$6*$D104,""))</f>
        <v/>
      </c>
      <c r="EX104" s="34" t="str">
        <f>IF(EW104&lt;&gt;"",HLOOKUP(COUNT($DW104:EW104)+1,$G$4:$CX$8,EX$14,0)*$D104,IF($C104=EX$17,$G$6*$D104,""))</f>
        <v/>
      </c>
      <c r="EY104" s="34" t="str">
        <f>IF(EX104&lt;&gt;"",HLOOKUP(COUNT($DW104:EX104)+1,$G$4:$CX$8,EY$14,0)*$D104,IF($C104=EY$17,$G$6*$D104,""))</f>
        <v/>
      </c>
      <c r="EZ104" s="34" t="str">
        <f>IF(EY104&lt;&gt;"",HLOOKUP(COUNT($DW104:EY104)+1,$G$4:$CX$8,EZ$14,0)*$D104,IF($C104=EZ$17,$G$6*$D104,""))</f>
        <v/>
      </c>
      <c r="FA104" s="34" t="str">
        <f>IF(EZ104&lt;&gt;"",HLOOKUP(COUNT($DW104:EZ104)+1,$G$4:$CX$8,FA$14,0)*$D104,IF($C104=FA$17,$G$6*$D104,""))</f>
        <v/>
      </c>
      <c r="FB104" s="34" t="str">
        <f>IF(FA104&lt;&gt;"",HLOOKUP(COUNT($DW104:FA104)+1,$G$4:$CX$8,FB$14,0)*$D104,IF($C104=FB$17,$G$6*$D104,""))</f>
        <v/>
      </c>
      <c r="FC104" s="34" t="str">
        <f>IF(FB104&lt;&gt;"",HLOOKUP(COUNT($DW104:FB104)+1,$G$4:$CX$8,FC$14,0)*$D104,IF($C104=FC$17,$G$6*$D104,""))</f>
        <v/>
      </c>
      <c r="FD104" s="34" t="str">
        <f>IF(FC104&lt;&gt;"",HLOOKUP(COUNT($DW104:FC104)+1,$G$4:$CX$8,FD$14,0)*$D104,IF($C104=FD$17,$G$6*$D104,""))</f>
        <v/>
      </c>
      <c r="FE104" s="34" t="str">
        <f>IF(FD104&lt;&gt;"",HLOOKUP(COUNT($DW104:FD104)+1,$G$4:$CX$8,FE$14,0)*$D104,IF($C104=FE$17,$G$6*$D104,""))</f>
        <v/>
      </c>
      <c r="FF104" s="34" t="str">
        <f>IF(FE104&lt;&gt;"",HLOOKUP(COUNT($DW104:FE104)+1,$G$4:$CX$8,FF$14,0)*$D104,IF($C104=FF$17,$G$6*$D104,""))</f>
        <v/>
      </c>
      <c r="FG104" s="34" t="str">
        <f>IF(FF104&lt;&gt;"",HLOOKUP(COUNT($DW104:FF104)+1,$G$4:$CX$8,FG$14,0)*$D104,IF($C104=FG$17,$G$6*$D104,""))</f>
        <v/>
      </c>
      <c r="FH104" s="34" t="str">
        <f>IF(FG104&lt;&gt;"",HLOOKUP(COUNT($DW104:FG104)+1,$G$4:$CX$8,FH$14,0)*$D104,IF($C104=FH$17,$G$6*$D104,""))</f>
        <v/>
      </c>
      <c r="FI104" s="34" t="str">
        <f>IF(FH104&lt;&gt;"",HLOOKUP(COUNT($DW104:FH104)+1,$G$4:$CX$8,FI$14,0)*$D104,IF($C104=FI$17,$G$6*$D104,""))</f>
        <v/>
      </c>
      <c r="FJ104" s="34" t="str">
        <f>IF(FI104&lt;&gt;"",HLOOKUP(COUNT($DW104:FI104)+1,$G$4:$CX$8,FJ$14,0)*$D104,IF($C104=FJ$17,$G$6*$D104,""))</f>
        <v/>
      </c>
      <c r="FK104" s="34" t="str">
        <f>IF(FJ104&lt;&gt;"",HLOOKUP(COUNT($DW104:FJ104)+1,$G$4:$CX$8,FK$14,0)*$D104,IF($C104=FK$17,$G$6*$D104,""))</f>
        <v/>
      </c>
      <c r="FL104" s="34" t="str">
        <f>IF(FK104&lt;&gt;"",HLOOKUP(COUNT($DW104:FK104)+1,$G$4:$CX$8,FL$14,0)*$D104,IF($C104=FL$17,$G$6*$D104,""))</f>
        <v/>
      </c>
      <c r="FM104" s="34" t="str">
        <f>IF(FL104&lt;&gt;"",HLOOKUP(COUNT($DW104:FL104)+1,$G$4:$CX$8,FM$14,0)*$D104,IF($C104=FM$17,$G$6*$D104,""))</f>
        <v/>
      </c>
      <c r="FN104" s="34" t="str">
        <f>IF(FM104&lt;&gt;"",HLOOKUP(COUNT($DW104:FM104)+1,$G$4:$CX$8,FN$14,0)*$D104,IF($C104=FN$17,$G$6*$D104,""))</f>
        <v/>
      </c>
      <c r="FO104" s="34" t="str">
        <f>IF(FN104&lt;&gt;"",HLOOKUP(COUNT($DW104:FN104)+1,$G$4:$CX$8,FO$14,0)*$D104,IF($C104=FO$17,$G$6*$D104,""))</f>
        <v/>
      </c>
      <c r="FP104" s="34" t="str">
        <f>IF(FO104&lt;&gt;"",HLOOKUP(COUNT($DW104:FO104)+1,$G$4:$CX$8,FP$14,0)*$D104,IF($C104=FP$17,$G$6*$D104,""))</f>
        <v/>
      </c>
      <c r="FQ104" s="34" t="str">
        <f>IF(FP104&lt;&gt;"",HLOOKUP(COUNT($DW104:FP104)+1,$G$4:$CX$8,FQ$14,0)*$D104,IF($C104=FQ$17,$G$6*$D104,""))</f>
        <v/>
      </c>
      <c r="FR104" s="34" t="str">
        <f>IF(FQ104&lt;&gt;"",HLOOKUP(COUNT($DW104:FQ104)+1,$G$4:$CX$8,FR$14,0)*$D104,IF($C104=FR$17,$G$6*$D104,""))</f>
        <v/>
      </c>
      <c r="FS104" s="34" t="str">
        <f>IF(FR104&lt;&gt;"",HLOOKUP(COUNT($DW104:FR104)+1,$G$4:$CX$8,FS$14,0)*$D104,IF($C104=FS$17,$G$6*$D104,""))</f>
        <v/>
      </c>
      <c r="FT104" s="34" t="str">
        <f>IF(FS104&lt;&gt;"",HLOOKUP(COUNT($DW104:FS104)+1,$G$4:$CX$8,FT$14,0)*$D104,IF($C104=FT$17,$G$6*$D104,""))</f>
        <v/>
      </c>
      <c r="FU104" s="34" t="str">
        <f>IF(FT104&lt;&gt;"",HLOOKUP(COUNT($DW104:FT104)+1,$G$4:$CX$8,FU$14,0)*$D104,IF($C104=FU$17,$G$6*$D104,""))</f>
        <v/>
      </c>
      <c r="FV104" s="34" t="str">
        <f>IF(FU104&lt;&gt;"",HLOOKUP(COUNT($DW104:FU104)+1,$G$4:$CX$8,FV$14,0)*$D104,IF($C104=FV$17,$G$6*$D104,""))</f>
        <v/>
      </c>
      <c r="FW104" s="34" t="str">
        <f>IF(FV104&lt;&gt;"",HLOOKUP(COUNT($DW104:FV104)+1,$G$4:$CX$8,FW$14,0)*$D104,IF($C104=FW$17,$G$6*$D104,""))</f>
        <v/>
      </c>
      <c r="FX104" s="34" t="str">
        <f>IF(FW104&lt;&gt;"",HLOOKUP(COUNT($DW104:FW104)+1,$G$4:$CX$8,FX$14,0)*$D104,IF($C104=FX$17,$G$6*$D104,""))</f>
        <v/>
      </c>
      <c r="FY104" s="34" t="str">
        <f>IF(FX104&lt;&gt;"",HLOOKUP(COUNT($DW104:FX104)+1,$G$4:$CX$8,FY$14,0)*$D104,IF($C104=FY$17,$G$6*$D104,""))</f>
        <v/>
      </c>
      <c r="FZ104" s="34" t="str">
        <f>IF(FY104&lt;&gt;"",HLOOKUP(COUNT($DW104:FY104)+1,$G$4:$CX$8,FZ$14,0)*$D104,IF($C104=FZ$17,$G$6*$D104,""))</f>
        <v/>
      </c>
      <c r="GA104" s="34" t="str">
        <f>IF(FZ104&lt;&gt;"",HLOOKUP(COUNT($DW104:FZ104)+1,$G$4:$CX$8,GA$14,0)*$D104,IF($C104=GA$17,$G$6*$D104,""))</f>
        <v/>
      </c>
      <c r="GB104" s="34" t="str">
        <f>IF(GA104&lt;&gt;"",HLOOKUP(COUNT($DW104:GA104)+1,$G$4:$CX$8,GB$14,0)*$D104,IF($C104=GB$17,$G$6*$D104,""))</f>
        <v/>
      </c>
      <c r="GC104" s="34" t="str">
        <f>IF(GB104&lt;&gt;"",HLOOKUP(COUNT($DW104:GB104)+1,$G$4:$CX$8,GC$14,0)*$D104,IF($C104=GC$17,$G$6*$D104,""))</f>
        <v/>
      </c>
      <c r="GD104" s="34" t="str">
        <f>IF(GC104&lt;&gt;"",HLOOKUP(COUNT($DW104:GC104)+1,$G$4:$CX$8,GD$14,0)*$D104,IF($C104=GD$17,$G$6*$D104,""))</f>
        <v/>
      </c>
      <c r="GE104" s="34" t="str">
        <f>IF(GD104&lt;&gt;"",HLOOKUP(COUNT($DW104:GD104)+1,$G$4:$CX$8,GE$14,0)*$D104,IF($C104=GE$17,$G$6*$D104,""))</f>
        <v/>
      </c>
      <c r="GF104" s="34" t="str">
        <f>IF(GE104&lt;&gt;"",HLOOKUP(COUNT($DW104:GE104)+1,$G$4:$CX$8,GF$14,0)*$D104,IF($C104=GF$17,$G$6*$D104,""))</f>
        <v/>
      </c>
      <c r="GG104" s="34" t="str">
        <f>IF(GF104&lt;&gt;"",HLOOKUP(COUNT($DW104:GF104)+1,$G$4:$CX$8,GG$14,0)*$D104,IF($C104=GG$17,$G$6*$D104,""))</f>
        <v/>
      </c>
      <c r="GH104" s="34" t="str">
        <f>IF(GG104&lt;&gt;"",HLOOKUP(COUNT($DW104:GG104)+1,$G$4:$CX$8,GH$14,0)*$D104,IF($C104=GH$17,$G$6*$D104,""))</f>
        <v/>
      </c>
      <c r="GI104" s="34" t="str">
        <f>IF(GH104&lt;&gt;"",HLOOKUP(COUNT($DW104:GH104)+1,$G$4:$CX$8,GI$14,0)*$D104,IF($C104=GI$17,$G$6*$D104,""))</f>
        <v/>
      </c>
      <c r="GJ104" s="34" t="str">
        <f>IF(GI104&lt;&gt;"",HLOOKUP(COUNT($DW104:GI104)+1,$G$4:$CX$8,GJ$14,0)*$D104,IF($C104=GJ$17,$G$6*$D104,""))</f>
        <v/>
      </c>
      <c r="GK104" s="34" t="str">
        <f>IF(GJ104&lt;&gt;"",HLOOKUP(COUNT($DW104:GJ104)+1,$G$4:$CX$8,GK$14,0)*$D104,IF($C104=GK$17,$G$6*$D104,""))</f>
        <v/>
      </c>
      <c r="GL104" s="34" t="str">
        <f>IF(GK104&lt;&gt;"",HLOOKUP(COUNT($DW104:GK104)+1,$G$4:$CX$8,GL$14,0)*$D104,IF($C104=GL$17,$G$6*$D104,""))</f>
        <v/>
      </c>
      <c r="GM104" s="34" t="str">
        <f>IF(GL104&lt;&gt;"",HLOOKUP(COUNT($DW104:GL104)+1,$G$4:$CX$8,GM$14,0)*$D104,IF($C104=GM$17,$G$6*$D104,""))</f>
        <v/>
      </c>
      <c r="GN104" s="34" t="str">
        <f>IF(GM104&lt;&gt;"",HLOOKUP(COUNT($DW104:GM104)+1,$G$4:$CX$8,GN$14,0)*$D104,IF($C104=GN$17,$G$6*$D104,""))</f>
        <v/>
      </c>
      <c r="GO104" s="34" t="str">
        <f>IF(GN104&lt;&gt;"",HLOOKUP(COUNT($DW104:GN104)+1,$G$4:$CX$8,GO$14,0)*$D104,IF($C104=GO$17,$G$6*$D104,""))</f>
        <v/>
      </c>
      <c r="GP104" s="34" t="str">
        <f>IF(GO104&lt;&gt;"",HLOOKUP(COUNT($DW104:GO104)+1,$G$4:$CX$8,GP$14,0)*$D104,IF($C104=GP$17,$G$6*$D104,""))</f>
        <v/>
      </c>
      <c r="GQ104" s="34" t="str">
        <f>IF(GP104&lt;&gt;"",HLOOKUP(COUNT($DW104:GP104)+1,$G$4:$CX$8,GQ$14,0)*$D104,IF($C104=GQ$17,$G$6*$D104,""))</f>
        <v/>
      </c>
      <c r="GR104" s="34" t="str">
        <f>IF(GQ104&lt;&gt;"",HLOOKUP(COUNT($DW104:GQ104)+1,$G$4:$CX$8,GR$14,0)*$D104,IF($C104=GR$17,$G$6*$D104,""))</f>
        <v/>
      </c>
      <c r="GS104" s="34" t="str">
        <f>IF(GR104&lt;&gt;"",HLOOKUP(COUNT($DW104:GR104)+1,$G$4:$CX$8,GS$14,0)*$D104,IF($C104=GS$17,$G$6*$D104,""))</f>
        <v/>
      </c>
      <c r="GT104" s="34" t="str">
        <f>IF(GS104&lt;&gt;"",HLOOKUP(COUNT($DW104:GS104)+1,$G$4:$CX$8,GT$14,0)*$D104,IF($C104=GT$17,$G$6*$D104,""))</f>
        <v/>
      </c>
      <c r="GU104" s="34" t="str">
        <f>IF(GT104&lt;&gt;"",HLOOKUP(COUNT($DW104:GT104)+1,$G$4:$CX$8,GU$14,0)*$D104,IF($C104=GU$17,$G$6*$D104,""))</f>
        <v/>
      </c>
      <c r="GV104" s="34" t="str">
        <f>IF(GU104&lt;&gt;"",HLOOKUP(COUNT($DW104:GU104)+1,$G$4:$CX$8,GV$14,0)*$D104,IF($C104=GV$17,$G$6*$D104,""))</f>
        <v/>
      </c>
      <c r="GW104" s="34" t="str">
        <f>IF(GV104&lt;&gt;"",HLOOKUP(COUNT($DW104:GV104)+1,$G$4:$CX$8,GW$14,0)*$D104,IF($C104=GW$17,$G$6*$D104,""))</f>
        <v/>
      </c>
      <c r="GX104" s="34" t="str">
        <f>IF(GW104&lt;&gt;"",HLOOKUP(COUNT($DW104:GW104)+1,$G$4:$CX$8,GX$14,0)*$D104,IF($C104=GX$17,$G$6*$D104,""))</f>
        <v/>
      </c>
      <c r="GY104" s="34" t="str">
        <f>IF(GX104&lt;&gt;"",HLOOKUP(COUNT($DW104:GX104)+1,$G$4:$CX$8,GY$14,0)*$D104,IF($C104=GY$17,$G$6*$D104,""))</f>
        <v/>
      </c>
      <c r="GZ104" s="34" t="str">
        <f>IF(GY104&lt;&gt;"",HLOOKUP(COUNT($DW104:GY104)+1,$G$4:$CX$8,GZ$14,0)*$D104,IF($C104=GZ$17,$G$6*$D104,""))</f>
        <v/>
      </c>
      <c r="HA104" s="34" t="str">
        <f>IF(GZ104&lt;&gt;"",HLOOKUP(COUNT($DW104:GZ104)+1,$G$4:$CX$8,HA$14,0)*$D104,IF($C104=HA$17,$G$6*$D104,""))</f>
        <v/>
      </c>
      <c r="HB104" s="34" t="str">
        <f>IF(HA104&lt;&gt;"",HLOOKUP(COUNT($DW104:HA104)+1,$G$4:$CX$8,HB$14,0)*$D104,IF($C104=HB$17,$G$6*$D104,""))</f>
        <v/>
      </c>
      <c r="HC104" s="34" t="str">
        <f>IF(HB104&lt;&gt;"",HLOOKUP(COUNT($DW104:HB104)+1,$G$4:$CX$8,HC$14,0)*$D104,IF($C104=HC$17,$G$6*$D104,""))</f>
        <v/>
      </c>
      <c r="HD104" s="34" t="str">
        <f>IF(HC104&lt;&gt;"",HLOOKUP(COUNT($DW104:HC104)+1,$G$4:$CX$8,HD$14,0)*$D104,IF($C104=HD$17,$G$6*$D104,""))</f>
        <v/>
      </c>
      <c r="HE104" s="34">
        <f>IF(HD104&lt;&gt;"",HLOOKUP(COUNT($DW104:HD104)+1,$G$4:$CX$8,HE$14,0)*$D104,IF($C104=HE$17,$G$6*$D104,""))</f>
        <v>0</v>
      </c>
      <c r="HF104" s="34">
        <f>IF(HE104&lt;&gt;"",HLOOKUP(COUNT($DW104:HE104)+1,$G$4:$CX$8,HF$14,0)*$D104,IF($C104=HF$17,$G$6*$D104,""))</f>
        <v>7500</v>
      </c>
      <c r="HG104" s="34">
        <f>IF(HF104&lt;&gt;"",HLOOKUP(COUNT($DW104:HF104)+1,$G$4:$CX$8,HG$14,0)*$D104,IF($C104=HG$17,$G$6*$D104,""))</f>
        <v>7500</v>
      </c>
      <c r="HH104" s="34">
        <f>IF(HG104&lt;&gt;"",HLOOKUP(COUNT($DW104:HG104)+1,$G$4:$CX$8,HH$14,0)*$D104,IF($C104=HH$17,$G$6*$D104,""))</f>
        <v>7500</v>
      </c>
      <c r="HI104" s="34">
        <f>IF(HH104&lt;&gt;"",HLOOKUP(COUNT($DW104:HH104)+1,$G$4:$CX$8,HI$14,0)*$D104,IF($C104=HI$17,$G$6*$D104,""))</f>
        <v>9048.4582084179765</v>
      </c>
      <c r="HJ104" s="34">
        <f>IF(HI104&lt;&gt;"",HLOOKUP(COUNT($DW104:HI104)+1,$G$4:$CX$8,HJ$14,0)*$D104,IF($C104=HJ$17,$G$6*$D104,""))</f>
        <v>11310.572760522478</v>
      </c>
      <c r="HK104" s="34">
        <f>IF(HJ104&lt;&gt;"",HLOOKUP(COUNT($DW104:HJ104)+1,$G$4:$CX$8,HK$14,0)*$D104,IF($C104=HK$17,$G$6*$D104,""))</f>
        <v>13572.687312626966</v>
      </c>
      <c r="HL104" s="34">
        <f>IF(HK104&lt;&gt;"",HLOOKUP(COUNT($DW104:HK104)+1,$G$4:$CX$8,HL$14,0)*$D104,IF($C104=HL$17,$G$6*$D104,""))</f>
        <v>15744.31728264728</v>
      </c>
      <c r="HM104" s="34">
        <f>IF(HL104&lt;&gt;"",HLOOKUP(COUNT($DW104:HL104)+1,$G$4:$CX$8,HM$14,0)*$D104,IF($C104=HM$17,$G$6*$D104,""))</f>
        <v>17948.521702217906</v>
      </c>
      <c r="HN104" s="34">
        <f>IF(HM104&lt;&gt;"",HLOOKUP(COUNT($DW104:HM104)+1,$G$4:$CX$8,HN$14,0)*$D104,IF($C104=HN$17,$G$6*$D104,""))</f>
        <v>20281.829523506218</v>
      </c>
      <c r="HO104" s="34">
        <f>IF(HN104&lt;&gt;"",HLOOKUP(COUNT($DW104:HN104)+1,$G$4:$CX$8,HO$14,0)*$D104,IF($C104=HO$17,$G$6*$D104,""))</f>
        <v>22512.830771091903</v>
      </c>
      <c r="HP104" s="34">
        <f>IF(HO104&lt;&gt;"",HLOOKUP(COUNT($DW104:HO104)+1,$G$4:$CX$8,HP$14,0)*$D104,IF($C104=HP$17,$G$6*$D104,""))</f>
        <v>24764.113848201101</v>
      </c>
      <c r="HQ104" s="34">
        <f>IF(HP104&lt;&gt;"",HLOOKUP(COUNT($DW104:HP104)+1,$G$4:$CX$8,HQ$14,0)*$D104,IF($C104=HQ$17,$G$6*$D104,""))</f>
        <v>18573.085386150833</v>
      </c>
      <c r="HR104" s="34">
        <f>IF(HQ104&lt;&gt;"",HLOOKUP(COUNT($DW104:HQ104)+1,$G$4:$CX$8,HR$14,0)*$D104,IF($C104=HR$17,$G$6*$D104,""))</f>
        <v>17644.431116843283</v>
      </c>
      <c r="HS104" s="34">
        <f>IF(HR104&lt;&gt;"",HLOOKUP(COUNT($DW104:HR104)+1,$G$4:$CX$8,HS$14,0)*$D104,IF($C104=HS$17,$G$6*$D104,""))</f>
        <v>19408.874228527617</v>
      </c>
      <c r="HT104" s="34">
        <f>IF(HS104&lt;&gt;"",HLOOKUP(COUNT($DW104:HS104)+1,$G$4:$CX$8,HT$14,0)*$D104,IF($C104=HT$17,$G$6*$D104,""))</f>
        <v>21349.761651380388</v>
      </c>
      <c r="HU104" s="34">
        <f>IF(HT104&lt;&gt;"",HLOOKUP(COUNT($DW104:HT104)+1,$G$4:$CX$8,HU$14,0)*$D104,IF($C104=HU$17,$G$6*$D104,""))</f>
        <v>23484.73781651842</v>
      </c>
      <c r="HV104" s="34">
        <f>IF(HU104&lt;&gt;"",HLOOKUP(COUNT($DW104:HU104)+1,$G$4:$CX$8,HV$14,0)*$D104,IF($C104=HV$17,$G$6*$D104,""))</f>
        <v>25833.211598170259</v>
      </c>
      <c r="HW104" s="34">
        <f>IF(HV104&lt;&gt;"",HLOOKUP(COUNT($DW104:HV104)+1,$G$4:$CX$8,HW$14,0)*$D104,IF($C104=HW$17,$G$6*$D104,""))</f>
        <v>24541.551018261736</v>
      </c>
      <c r="HX104" s="34">
        <f>IF(HW104&lt;&gt;"",HLOOKUP(COUNT($DW104:HW104)+1,$G$4:$CX$8,HX$14,0)*$D104,IF($C104=HX$17,$G$6*$D104,""))</f>
        <v>23314.473467348653</v>
      </c>
      <c r="HY104" s="34">
        <f>IF(HX104&lt;&gt;"",HLOOKUP(COUNT($DW104:HX104)+1,$G$4:$CX$8,HY$14,0)*$D104,IF($C104=HY$17,$G$6*$D104,""))</f>
        <v>24946.486610063057</v>
      </c>
      <c r="HZ104" s="34">
        <f>IF(HY104&lt;&gt;"",HLOOKUP(COUNT($DW104:HY104)+1,$G$4:$CX$8,HZ$14,0)*$D104,IF($C104=HZ$17,$G$6*$D104,""))</f>
        <v>26692.740672767472</v>
      </c>
      <c r="IA104" s="34">
        <f>IF(HZ104&lt;&gt;"",HLOOKUP(COUNT($DW104:HZ104)+1,$G$4:$CX$8,IA$14,0)*$D104,IF($C104=IA$17,$G$6*$D104,""))</f>
        <v>28561.232519861194</v>
      </c>
      <c r="IB104" s="34">
        <f>IF(IA104&lt;&gt;"",HLOOKUP(COUNT($DW104:IA104)+1,$G$4:$CX$8,IB$14,0)*$D104,IF($C104=IB$17,$G$6*$D104,""))</f>
        <v>31417.355771847309</v>
      </c>
      <c r="IC104" s="34">
        <f>IF(IB104&lt;&gt;"",HLOOKUP(COUNT($DW104:IB104)+1,$G$4:$CX$8,IC$14,0)*$D104,IF($C104=IC$17,$G$6*$D104,""))</f>
        <v>26704.75240607022</v>
      </c>
      <c r="ID104" s="34">
        <f>IF(IC104&lt;&gt;"",HLOOKUP(COUNT($DW104:IC104)+1,$G$4:$CX$8,ID$14,0)*$D104,IF($C104=ID$17,$G$6*$D104,""))</f>
        <v>25369.514785766714</v>
      </c>
      <c r="IE104" s="34">
        <f>IF(ID104&lt;&gt;"",HLOOKUP(COUNT($DW104:ID104)+1,$G$4:$CX$8,IE$14,0)*$D104,IF($C104=IE$17,$G$6*$D104,""))</f>
        <v>26637.990525055047</v>
      </c>
      <c r="IF104" s="34">
        <f>IF(IE104&lt;&gt;"",HLOOKUP(COUNT($DW104:IE104)+1,$G$4:$CX$8,IF$14,0)*$D104,IF($C104=IF$17,$G$6*$D104,""))</f>
        <v>27969.890051307804</v>
      </c>
      <c r="IG104" s="34">
        <f>IF(IF104&lt;&gt;"",HLOOKUP(COUNT($DW104:IF104)+1,$G$4:$CX$8,IG$14,0)*$D104,IF($C104=IG$17,$G$6*$D104,""))</f>
        <v>29368.38455387318</v>
      </c>
      <c r="IH104" s="34">
        <f>IF(IG104&lt;&gt;"",HLOOKUP(COUNT($DW104:IG104)+1,$G$4:$CX$8,IH$14,0)*$D104,IF($C104=IH$17,$G$6*$D104,""))</f>
        <v>31424.171472644306</v>
      </c>
      <c r="II104" s="34">
        <f>IF(IH104&lt;&gt;"",HLOOKUP(COUNT($DW104:IH104)+1,$G$4:$CX$8,II$14,0)*$D104,IF($C104=II$17,$G$6*$D104,""))</f>
        <v>28281.754325379879</v>
      </c>
      <c r="IJ104" s="34">
        <f>IF(II104&lt;&gt;"",HLOOKUP(COUNT($DW104:II104)+1,$G$4:$CX$8,IJ$14,0)*$D104,IF($C104=IJ$17,$G$6*$D104,""))</f>
        <v>25453.578892841902</v>
      </c>
      <c r="IK104" s="34">
        <f>IF(IJ104&lt;&gt;"",HLOOKUP(COUNT($DW104:IJ104)+1,$G$4:$CX$8,IK$14,0)*$D104,IF($C104=IK$17,$G$6*$D104,""))</f>
        <v>27235.329415340824</v>
      </c>
      <c r="IL104" s="34">
        <f>IF(IK104&lt;&gt;"",HLOOKUP(COUNT($DW104:IK104)+1,$G$4:$CX$8,IL$14,0)*$D104,IF($C104=IL$17,$G$6*$D104,""))</f>
        <v>29141.802474414675</v>
      </c>
      <c r="IM104" s="34">
        <f>IF(IL104&lt;&gt;"",HLOOKUP(COUNT($DW104:IL104)+1,$G$4:$CX$8,IM$14,0)*$D104,IF($C104=IM$17,$G$6*$D104,""))</f>
        <v>31181.728647623713</v>
      </c>
      <c r="IO104" s="34" t="str">
        <f>IF(IN104&lt;&gt;"",HLOOKUP(COUNT($IN104:IN104)+1,$G$4:$EH$8,IO$14,0)*$D104,IF($C104=IO$17,$G$7*$D104,""))</f>
        <v/>
      </c>
      <c r="IP104" s="34" t="str">
        <f>IF(IO104&lt;&gt;"",HLOOKUP(COUNT($IN104:IO104)+1,$G$4:$EH$8,IP$14,0)*$D104,IF($C104=IP$17,$G$7*$D104,""))</f>
        <v/>
      </c>
      <c r="IQ104" s="34" t="str">
        <f>IF(IP104&lt;&gt;"",HLOOKUP(COUNT($IN104:IP104)+1,$G$4:$EH$8,IQ$14,0)*$D104,IF($C104=IQ$17,$G$7*$D104,""))</f>
        <v/>
      </c>
      <c r="IR104" s="34" t="str">
        <f>IF(IQ104&lt;&gt;"",HLOOKUP(COUNT($IN104:IQ104)+1,$G$4:$EH$8,IR$14,0)*$D104,IF($C104=IR$17,$G$7*$D104,""))</f>
        <v/>
      </c>
      <c r="IS104" s="34" t="str">
        <f>IF(IR104&lt;&gt;"",HLOOKUP(COUNT($IN104:IR104)+1,$G$4:$EH$8,IS$14,0)*$D104,IF($C104=IS$17,$G$7*$D104,""))</f>
        <v/>
      </c>
      <c r="IT104" s="34" t="str">
        <f>IF(IS104&lt;&gt;"",HLOOKUP(COUNT($IN104:IS104)+1,$G$4:$EH$8,IT$14,0)*$D104,IF($C104=IT$17,$G$7*$D104,""))</f>
        <v/>
      </c>
      <c r="IU104" s="34" t="str">
        <f>IF(IT104&lt;&gt;"",HLOOKUP(COUNT($IN104:IT104)+1,$G$4:$EH$8,IU$14,0)*$D104,IF($C104=IU$17,$G$7*$D104,""))</f>
        <v/>
      </c>
      <c r="IV104" s="34" t="str">
        <f>IF(IU104&lt;&gt;"",HLOOKUP(COUNT($IN104:IU104)+1,$G$4:$EH$8,IV$14,0)*$D104,IF($C104=IV$17,$G$7*$D104,""))</f>
        <v/>
      </c>
      <c r="IW104" s="34" t="str">
        <f>IF(IV104&lt;&gt;"",HLOOKUP(COUNT($IN104:IV104)+1,$G$4:$EH$8,IW$14,0)*$D104,IF($C104=IW$17,$G$7*$D104,""))</f>
        <v/>
      </c>
      <c r="IX104" s="34" t="str">
        <f>IF(IW104&lt;&gt;"",HLOOKUP(COUNT($IN104:IW104)+1,$G$4:$EH$8,IX$14,0)*$D104,IF($C104=IX$17,$G$7*$D104,""))</f>
        <v/>
      </c>
      <c r="IY104" s="34" t="str">
        <f>IF(IX104&lt;&gt;"",HLOOKUP(COUNT($IN104:IX104)+1,$G$4:$EH$8,IY$14,0)*$D104,IF($C104=IY$17,$G$7*$D104,""))</f>
        <v/>
      </c>
      <c r="IZ104" s="34" t="str">
        <f>IF(IY104&lt;&gt;"",HLOOKUP(COUNT($IN104:IY104)+1,$G$4:$EH$8,IZ$14,0)*$D104,IF($C104=IZ$17,$G$7*$D104,""))</f>
        <v/>
      </c>
      <c r="JA104" s="34" t="str">
        <f>IF(IZ104&lt;&gt;"",HLOOKUP(COUNT($IN104:IZ104)+1,$G$4:$EH$8,JA$14,0)*$D104,IF($C104=JA$17,$G$7*$D104,""))</f>
        <v/>
      </c>
      <c r="JB104" s="34" t="str">
        <f>IF(JA104&lt;&gt;"",HLOOKUP(COUNT($IN104:JA104)+1,$G$4:$EH$8,JB$14,0)*$D104,IF($C104=JB$17,$G$7*$D104,""))</f>
        <v/>
      </c>
      <c r="JC104" s="34" t="str">
        <f>IF(JB104&lt;&gt;"",HLOOKUP(COUNT($IN104:JB104)+1,$G$4:$EH$8,JC$14,0)*$D104,IF($C104=JC$17,$G$7*$D104,""))</f>
        <v/>
      </c>
      <c r="JD104" s="34" t="str">
        <f>IF(JC104&lt;&gt;"",HLOOKUP(COUNT($IN104:JC104)+1,$G$4:$EH$8,JD$14,0)*$D104,IF($C104=JD$17,$G$7*$D104,""))</f>
        <v/>
      </c>
      <c r="JE104" s="34" t="str">
        <f>IF(JD104&lt;&gt;"",HLOOKUP(COUNT($IN104:JD104)+1,$G$4:$EH$8,JE$14,0)*$D104,IF($C104=JE$17,$G$7*$D104,""))</f>
        <v/>
      </c>
      <c r="JF104" s="34" t="str">
        <f>IF(JE104&lt;&gt;"",HLOOKUP(COUNT($IN104:JE104)+1,$G$4:$EH$8,JF$14,0)*$D104,IF($C104=JF$17,$G$7*$D104,""))</f>
        <v/>
      </c>
      <c r="JG104" s="34" t="str">
        <f>IF(JF104&lt;&gt;"",HLOOKUP(COUNT($IN104:JF104)+1,$G$4:$EH$8,JG$14,0)*$D104,IF($C104=JG$17,$G$7*$D104,""))</f>
        <v/>
      </c>
      <c r="JH104" s="34" t="str">
        <f>IF(JG104&lt;&gt;"",HLOOKUP(COUNT($IN104:JG104)+1,$G$4:$EH$8,JH$14,0)*$D104,IF($C104=JH$17,$G$7*$D104,""))</f>
        <v/>
      </c>
      <c r="JI104" s="34" t="str">
        <f>IF(JH104&lt;&gt;"",HLOOKUP(COUNT($IN104:JH104)+1,$G$4:$EH$8,JI$14,0)*$D104,IF($C104=JI$17,$G$7*$D104,""))</f>
        <v/>
      </c>
      <c r="JJ104" s="34" t="str">
        <f>IF(JI104&lt;&gt;"",HLOOKUP(COUNT($IN104:JI104)+1,$G$4:$EH$8,JJ$14,0)*$D104,IF($C104=JJ$17,$G$7*$D104,""))</f>
        <v/>
      </c>
      <c r="JK104" s="34" t="str">
        <f>IF(JJ104&lt;&gt;"",HLOOKUP(COUNT($IN104:JJ104)+1,$G$4:$EH$8,JK$14,0)*$D104,IF($C104=JK$17,$G$7*$D104,""))</f>
        <v/>
      </c>
      <c r="JL104" s="34" t="str">
        <f>IF(JK104&lt;&gt;"",HLOOKUP(COUNT($IN104:JK104)+1,$G$4:$EH$8,JL$14,0)*$D104,IF($C104=JL$17,$G$7*$D104,""))</f>
        <v/>
      </c>
      <c r="JM104" s="34" t="str">
        <f>IF(JL104&lt;&gt;"",HLOOKUP(COUNT($IN104:JL104)+1,$G$4:$EH$8,JM$14,0)*$D104,IF($C104=JM$17,$G$7*$D104,""))</f>
        <v/>
      </c>
      <c r="JN104" s="34" t="str">
        <f>IF(JM104&lt;&gt;"",HLOOKUP(COUNT($IN104:JM104)+1,$G$4:$EH$8,JN$14,0)*$D104,IF($C104=JN$17,$G$7*$D104,""))</f>
        <v/>
      </c>
      <c r="JO104" s="34" t="str">
        <f>IF(JN104&lt;&gt;"",HLOOKUP(COUNT($IN104:JN104)+1,$G$4:$EH$8,JO$14,0)*$D104,IF($C104=JO$17,$G$7*$D104,""))</f>
        <v/>
      </c>
      <c r="JP104" s="34" t="str">
        <f>IF(JO104&lt;&gt;"",HLOOKUP(COUNT($IN104:JO104)+1,$G$4:$EH$8,JP$14,0)*$D104,IF($C104=JP$17,$G$7*$D104,""))</f>
        <v/>
      </c>
      <c r="JQ104" s="34" t="str">
        <f>IF(JP104&lt;&gt;"",HLOOKUP(COUNT($IN104:JP104)+1,$G$4:$EH$8,JQ$14,0)*$D104,IF($C104=JQ$17,$G$7*$D104,""))</f>
        <v/>
      </c>
      <c r="JR104" s="34" t="str">
        <f>IF(JQ104&lt;&gt;"",HLOOKUP(COUNT($IN104:JQ104)+1,$G$4:$EH$8,JR$14,0)*$D104,IF($C104=JR$17,$G$7*$D104,""))</f>
        <v/>
      </c>
      <c r="JS104" s="34" t="str">
        <f>IF(JR104&lt;&gt;"",HLOOKUP(COUNT($IN104:JR104)+1,$G$4:$EH$8,JS$14,0)*$D104,IF($C104=JS$17,$G$7*$D104,""))</f>
        <v/>
      </c>
      <c r="JT104" s="34" t="str">
        <f>IF(JS104&lt;&gt;"",HLOOKUP(COUNT($IN104:JS104)+1,$G$4:$EH$8,JT$14,0)*$D104,IF($C104=JT$17,$G$7*$D104,""))</f>
        <v/>
      </c>
      <c r="JU104" s="34" t="str">
        <f>IF(JT104&lt;&gt;"",HLOOKUP(COUNT($IN104:JT104)+1,$G$4:$EH$8,JU$14,0)*$D104,IF($C104=JU$17,$G$7*$D104,""))</f>
        <v/>
      </c>
      <c r="JV104" s="34" t="str">
        <f>IF(JU104&lt;&gt;"",HLOOKUP(COUNT($IN104:JU104)+1,$G$4:$EH$8,JV$14,0)*$D104,IF($C104=JV$17,$G$7*$D104,""))</f>
        <v/>
      </c>
      <c r="JW104" s="34" t="str">
        <f>IF(JV104&lt;&gt;"",HLOOKUP(COUNT($IN104:JV104)+1,$G$4:$EH$8,JW$14,0)*$D104,IF($C104=JW$17,$G$7*$D104,""))</f>
        <v/>
      </c>
      <c r="JX104" s="34" t="str">
        <f>IF(JW104&lt;&gt;"",HLOOKUP(COUNT($IN104:JW104)+1,$G$4:$EH$8,JX$14,0)*$D104,IF($C104=JX$17,$G$7*$D104,""))</f>
        <v/>
      </c>
      <c r="JY104" s="34" t="str">
        <f>IF(JX104&lt;&gt;"",HLOOKUP(COUNT($IN104:JX104)+1,$G$4:$EH$8,JY$14,0)*$D104,IF($C104=JY$17,$G$7*$D104,""))</f>
        <v/>
      </c>
      <c r="JZ104" s="34" t="str">
        <f>IF(JY104&lt;&gt;"",HLOOKUP(COUNT($IN104:JY104)+1,$G$4:$EH$8,JZ$14,0)*$D104,IF($C104=JZ$17,$G$7*$D104,""))</f>
        <v/>
      </c>
      <c r="KA104" s="34" t="str">
        <f>IF(JZ104&lt;&gt;"",HLOOKUP(COUNT($IN104:JZ104)+1,$G$4:$EH$8,KA$14,0)*$D104,IF($C104=KA$17,$G$7*$D104,""))</f>
        <v/>
      </c>
      <c r="KB104" s="34" t="str">
        <f>IF(KA104&lt;&gt;"",HLOOKUP(COUNT($IN104:KA104)+1,$G$4:$EH$8,KB$14,0)*$D104,IF($C104=KB$17,$G$7*$D104,""))</f>
        <v/>
      </c>
      <c r="KC104" s="34" t="str">
        <f>IF(KB104&lt;&gt;"",HLOOKUP(COUNT($IN104:KB104)+1,$G$4:$EH$8,KC$14,0)*$D104,IF($C104=KC$17,$G$7*$D104,""))</f>
        <v/>
      </c>
      <c r="KD104" s="34" t="str">
        <f>IF(KC104&lt;&gt;"",HLOOKUP(COUNT($IN104:KC104)+1,$G$4:$EH$8,KD$14,0)*$D104,IF($C104=KD$17,$G$7*$D104,""))</f>
        <v/>
      </c>
      <c r="KE104" s="34" t="str">
        <f>IF(KD104&lt;&gt;"",HLOOKUP(COUNT($IN104:KD104)+1,$G$4:$EH$8,KE$14,0)*$D104,IF($C104=KE$17,$G$7*$D104,""))</f>
        <v/>
      </c>
      <c r="KF104" s="34" t="str">
        <f>IF(KE104&lt;&gt;"",HLOOKUP(COUNT($IN104:KE104)+1,$G$4:$EH$8,KF$14,0)*$D104,IF($C104=KF$17,$G$7*$D104,""))</f>
        <v/>
      </c>
      <c r="KG104" s="34" t="str">
        <f>IF(KF104&lt;&gt;"",HLOOKUP(COUNT($IN104:KF104)+1,$G$4:$EH$8,KG$14,0)*$D104,IF($C104=KG$17,$G$7*$D104,""))</f>
        <v/>
      </c>
      <c r="KH104" s="34" t="str">
        <f>IF(KG104&lt;&gt;"",HLOOKUP(COUNT($IN104:KG104)+1,$G$4:$EH$8,KH$14,0)*$D104,IF($C104=KH$17,$G$7*$D104,""))</f>
        <v/>
      </c>
      <c r="KI104" s="34" t="str">
        <f>IF(KH104&lt;&gt;"",HLOOKUP(COUNT($IN104:KH104)+1,$G$4:$EH$8,KI$14,0)*$D104,IF($C104=KI$17,$G$7*$D104,""))</f>
        <v/>
      </c>
      <c r="KJ104" s="34" t="str">
        <f>IF(KI104&lt;&gt;"",HLOOKUP(COUNT($IN104:KI104)+1,$G$4:$EH$8,KJ$14,0)*$D104,IF($C104=KJ$17,$G$7*$D104,""))</f>
        <v/>
      </c>
      <c r="KK104" s="34" t="str">
        <f>IF(KJ104&lt;&gt;"",HLOOKUP(COUNT($IN104:KJ104)+1,$G$4:$EH$8,KK$14,0)*$D104,IF($C104=KK$17,$G$7*$D104,""))</f>
        <v/>
      </c>
      <c r="KL104" s="34" t="str">
        <f>IF(KK104&lt;&gt;"",HLOOKUP(COUNT($IN104:KK104)+1,$G$4:$EH$8,KL$14,0)*$D104,IF($C104=KL$17,$G$7*$D104,""))</f>
        <v/>
      </c>
      <c r="KM104" s="34" t="str">
        <f>IF(KL104&lt;&gt;"",HLOOKUP(COUNT($IN104:KL104)+1,$G$4:$EH$8,KM$14,0)*$D104,IF($C104=KM$17,$G$7*$D104,""))</f>
        <v/>
      </c>
      <c r="KN104" s="34" t="str">
        <f>IF(KM104&lt;&gt;"",HLOOKUP(COUNT($IN104:KM104)+1,$G$4:$EH$8,KN$14,0)*$D104,IF($C104=KN$17,$G$7*$D104,""))</f>
        <v/>
      </c>
      <c r="KO104" s="34" t="str">
        <f>IF(KN104&lt;&gt;"",HLOOKUP(COUNT($IN104:KN104)+1,$G$4:$EH$8,KO$14,0)*$D104,IF($C104=KO$17,$G$7*$D104,""))</f>
        <v/>
      </c>
      <c r="KP104" s="34" t="str">
        <f>IF(KO104&lt;&gt;"",HLOOKUP(COUNT($IN104:KO104)+1,$G$4:$EH$8,KP$14,0)*$D104,IF($C104=KP$17,$G$7*$D104,""))</f>
        <v/>
      </c>
      <c r="KQ104" s="34" t="str">
        <f>IF(KP104&lt;&gt;"",HLOOKUP(COUNT($IN104:KP104)+1,$G$4:$EH$8,KQ$14,0)*$D104,IF($C104=KQ$17,$G$7*$D104,""))</f>
        <v/>
      </c>
      <c r="KR104" s="34" t="str">
        <f>IF(KQ104&lt;&gt;"",HLOOKUP(COUNT($IN104:KQ104)+1,$G$4:$EH$8,KR$14,0)*$D104,IF($C104=KR$17,$G$7*$D104,""))</f>
        <v/>
      </c>
      <c r="KS104" s="34" t="str">
        <f>IF(KR104&lt;&gt;"",HLOOKUP(COUNT($IN104:KR104)+1,$G$4:$EH$8,KS$14,0)*$D104,IF($C104=KS$17,$G$7*$D104,""))</f>
        <v/>
      </c>
      <c r="KT104" s="34" t="str">
        <f>IF(KS104&lt;&gt;"",HLOOKUP(COUNT($IN104:KS104)+1,$G$4:$EH$8,KT$14,0)*$D104,IF($C104=KT$17,$G$7*$D104,""))</f>
        <v/>
      </c>
      <c r="KU104" s="34" t="str">
        <f>IF(KT104&lt;&gt;"",HLOOKUP(COUNT($IN104:KT104)+1,$G$4:$EH$8,KU$14,0)*$D104,IF($C104=KU$17,$G$7*$D104,""))</f>
        <v/>
      </c>
      <c r="KV104" s="34" t="str">
        <f>IF(KU104&lt;&gt;"",HLOOKUP(COUNT($IN104:KU104)+1,$G$4:$EH$8,KV$14,0)*$D104,IF($C104=KV$17,$G$7*$D104,""))</f>
        <v/>
      </c>
      <c r="KW104" s="34" t="str">
        <f>IF(KV104&lt;&gt;"",HLOOKUP(COUNT($IN104:KV104)+1,$G$4:$EH$8,KW$14,0)*$D104,IF($C104=KW$17,$G$7*$D104,""))</f>
        <v/>
      </c>
      <c r="KX104" s="34" t="str">
        <f>IF(KW104&lt;&gt;"",HLOOKUP(COUNT($IN104:KW104)+1,$G$4:$EH$8,KX$14,0)*$D104,IF($C104=KX$17,$G$7*$D104,""))</f>
        <v/>
      </c>
      <c r="KY104" s="34" t="str">
        <f>IF(KX104&lt;&gt;"",HLOOKUP(COUNT($IN104:KX104)+1,$G$4:$EH$8,KY$14,0)*$D104,IF($C104=KY$17,$G$7*$D104,""))</f>
        <v/>
      </c>
      <c r="KZ104" s="34" t="str">
        <f>IF(KY104&lt;&gt;"",HLOOKUP(COUNT($IN104:KY104)+1,$G$4:$EH$8,KZ$14,0)*$D104,IF($C104=KZ$17,$G$7*$D104,""))</f>
        <v/>
      </c>
      <c r="LA104" s="34" t="str">
        <f>IF(KZ104&lt;&gt;"",HLOOKUP(COUNT($IN104:KZ104)+1,$G$4:$EH$8,LA$14,0)*$D104,IF($C104=LA$17,$G$7*$D104,""))</f>
        <v/>
      </c>
      <c r="LB104" s="34" t="str">
        <f>IF(LA104&lt;&gt;"",HLOOKUP(COUNT($IN104:LA104)+1,$G$4:$EH$8,LB$14,0)*$D104,IF($C104=LB$17,$G$7*$D104,""))</f>
        <v/>
      </c>
      <c r="LC104" s="34" t="str">
        <f>IF(LB104&lt;&gt;"",HLOOKUP(COUNT($IN104:LB104)+1,$G$4:$EH$8,LC$14,0)*$D104,IF($C104=LC$17,$G$7*$D104,""))</f>
        <v/>
      </c>
      <c r="LD104" s="34" t="str">
        <f>IF(LC104&lt;&gt;"",HLOOKUP(COUNT($IN104:LC104)+1,$G$4:$EH$8,LD$14,0)*$D104,IF($C104=LD$17,$G$7*$D104,""))</f>
        <v/>
      </c>
      <c r="LE104" s="34" t="str">
        <f>IF(LD104&lt;&gt;"",HLOOKUP(COUNT($IN104:LD104)+1,$G$4:$EH$8,LE$14,0)*$D104,IF($C104=LE$17,$G$7*$D104,""))</f>
        <v/>
      </c>
      <c r="LF104" s="34" t="str">
        <f>IF(LE104&lt;&gt;"",HLOOKUP(COUNT($IN104:LE104)+1,$G$4:$EH$8,LF$14,0)*$D104,IF($C104=LF$17,$G$7*$D104,""))</f>
        <v/>
      </c>
      <c r="LG104" s="34" t="str">
        <f>IF(LF104&lt;&gt;"",HLOOKUP(COUNT($IN104:LF104)+1,$G$4:$EH$8,LG$14,0)*$D104,IF($C104=LG$17,$G$7*$D104,""))</f>
        <v/>
      </c>
      <c r="LH104" s="34" t="str">
        <f>IF(LG104&lt;&gt;"",HLOOKUP(COUNT($IN104:LG104)+1,$G$4:$EH$8,LH$14,0)*$D104,IF($C104=LH$17,$G$7*$D104,""))</f>
        <v/>
      </c>
      <c r="LI104" s="34" t="str">
        <f>IF(LH104&lt;&gt;"",HLOOKUP(COUNT($IN104:LH104)+1,$G$4:$EH$8,LI$14,0)*$D104,IF($C104=LI$17,$G$7*$D104,""))</f>
        <v/>
      </c>
      <c r="LJ104" s="34" t="str">
        <f>IF(LI104&lt;&gt;"",HLOOKUP(COUNT($IN104:LI104)+1,$G$4:$EH$8,LJ$14,0)*$D104,IF($C104=LJ$17,$G$7*$D104,""))</f>
        <v/>
      </c>
      <c r="LK104" s="34" t="str">
        <f>IF(LJ104&lt;&gt;"",HLOOKUP(COUNT($IN104:LJ104)+1,$G$4:$EH$8,LK$14,0)*$D104,IF($C104=LK$17,$G$7*$D104,""))</f>
        <v/>
      </c>
      <c r="LL104" s="34" t="str">
        <f>IF(LK104&lt;&gt;"",HLOOKUP(COUNT($IN104:LK104)+1,$G$4:$EH$8,LL$14,0)*$D104,IF($C104=LL$17,$G$7*$D104,""))</f>
        <v/>
      </c>
      <c r="LM104" s="34" t="str">
        <f>IF(LL104&lt;&gt;"",HLOOKUP(COUNT($IN104:LL104)+1,$G$4:$EH$8,LM$14,0)*$D104,IF($C104=LM$17,$G$7*$D104,""))</f>
        <v/>
      </c>
      <c r="LN104" s="34" t="str">
        <f>IF(LM104&lt;&gt;"",HLOOKUP(COUNT($IN104:LM104)+1,$G$4:$EH$8,LN$14,0)*$D104,IF($C104=LN$17,$G$7*$D104,""))</f>
        <v/>
      </c>
      <c r="LO104" s="34" t="str">
        <f>IF(LN104&lt;&gt;"",HLOOKUP(COUNT($IN104:LN104)+1,$G$4:$EH$8,LO$14,0)*$D104,IF($C104=LO$17,$G$7*$D104,""))</f>
        <v/>
      </c>
      <c r="LP104" s="34" t="str">
        <f>IF(LO104&lt;&gt;"",HLOOKUP(COUNT($IN104:LO104)+1,$G$4:$EH$8,LP$14,0)*$D104,IF($C104=LP$17,$G$7*$D104,""))</f>
        <v/>
      </c>
      <c r="LQ104" s="34" t="str">
        <f>IF(LP104&lt;&gt;"",HLOOKUP(COUNT($IN104:LP104)+1,$G$4:$EH$8,LQ$14,0)*$D104,IF($C104=LQ$17,$G$7*$D104,""))</f>
        <v/>
      </c>
      <c r="LR104" s="34" t="str">
        <f>IF(LQ104&lt;&gt;"",HLOOKUP(COUNT($IN104:LQ104)+1,$G$4:$EH$8,LR$14,0)*$D104,IF($C104=LR$17,$G$7*$D104,""))</f>
        <v/>
      </c>
      <c r="LS104" s="34" t="str">
        <f>IF(LR104&lt;&gt;"",HLOOKUP(COUNT($IN104:LR104)+1,$G$4:$EH$8,LS$14,0)*$D104,IF($C104=LS$17,$G$7*$D104,""))</f>
        <v/>
      </c>
      <c r="LT104" s="34" t="str">
        <f>IF(LS104&lt;&gt;"",HLOOKUP(COUNT($IN104:LS104)+1,$G$4:$EH$8,LT$14,0)*$D104,IF($C104=LT$17,$G$7*$D104,""))</f>
        <v/>
      </c>
      <c r="LU104" s="34" t="str">
        <f>IF(LT104&lt;&gt;"",HLOOKUP(COUNT($IN104:LT104)+1,$G$4:$EH$8,LU$14,0)*$D104,IF($C104=LU$17,$G$7*$D104,""))</f>
        <v/>
      </c>
      <c r="LV104" s="34">
        <f>IF(LU104&lt;&gt;"",HLOOKUP(COUNT($IN104:LU104)+1,$G$4:$EH$8,LV$14,0)*$D104,IF($C104=LV$17,$G$7*$D104,""))</f>
        <v>0</v>
      </c>
      <c r="LW104" s="34">
        <f>IF(LV104&lt;&gt;"",HLOOKUP(COUNT($IN104:LV104)+1,$G$4:$EH$8,LW$14,0)*$D104,IF($C104=LW$17,$G$7*$D104,""))</f>
        <v>3750</v>
      </c>
      <c r="LX104" s="34">
        <f>IF(LW104&lt;&gt;"",HLOOKUP(COUNT($IN104:LW104)+1,$G$4:$EH$8,LX$14,0)*$D104,IF($C104=LX$17,$G$7*$D104,""))</f>
        <v>3750</v>
      </c>
      <c r="LY104" s="34">
        <f>IF(LX104&lt;&gt;"",HLOOKUP(COUNT($IN104:LX104)+1,$G$4:$EH$8,LY$14,0)*$D104,IF($C104=LY$17,$G$7*$D104,""))</f>
        <v>3750</v>
      </c>
      <c r="LZ104" s="34">
        <f>IF(LY104&lt;&gt;"",HLOOKUP(COUNT($IN104:LY104)+1,$G$4:$EH$8,LZ$14,0)*$D104,IF($C104=LZ$17,$G$7*$D104,""))</f>
        <v>3750</v>
      </c>
      <c r="MA104" s="34">
        <f>IF(LZ104&lt;&gt;"",HLOOKUP(COUNT($IN104:LZ104)+1,$G$4:$EH$8,MA$14,0)*$D104,IF($C104=MA$17,$G$7*$D104,""))</f>
        <v>3770.1909201741591</v>
      </c>
      <c r="MB104" s="34">
        <f>IF(MA104&lt;&gt;"",HLOOKUP(COUNT($IN104:MA104)+1,$G$4:$EH$8,MB$14,0)*$D104,IF($C104=MB$17,$G$7*$D104,""))</f>
        <v>4524.2291042089882</v>
      </c>
      <c r="MC104" s="34">
        <f>IF(MB104&lt;&gt;"",HLOOKUP(COUNT($IN104:MB104)+1,$G$4:$EH$8,MC$14,0)*$D104,IF($C104=MC$17,$G$7*$D104,""))</f>
        <v>5248.1057608824267</v>
      </c>
      <c r="MD104" s="34">
        <f>IF(MC104&lt;&gt;"",HLOOKUP(COUNT($IN104:MC104)+1,$G$4:$EH$8,MD$14,0)*$D104,IF($C104=MD$17,$G$7*$D104,""))</f>
        <v>5982.8405674059686</v>
      </c>
      <c r="ME104" s="34">
        <f>IF(MD104&lt;&gt;"",HLOOKUP(COUNT($IN104:MD104)+1,$G$4:$EH$8,ME$14,0)*$D104,IF($C104=ME$17,$G$7*$D104,""))</f>
        <v>6760.6098411687399</v>
      </c>
      <c r="MF104" s="34">
        <f>IF(ME104&lt;&gt;"",HLOOKUP(COUNT($IN104:ME104)+1,$G$4:$EH$8,MF$14,0)*$D104,IF($C104=MF$17,$G$7*$D104,""))</f>
        <v>7504.2769236973027</v>
      </c>
      <c r="MG104" s="34">
        <f>IF(MF104&lt;&gt;"",HLOOKUP(COUNT($IN104:MF104)+1,$G$4:$EH$8,MG$14,0)*$D104,IF($C104=MG$17,$G$7*$D104,""))</f>
        <v>8254.7046160670325</v>
      </c>
      <c r="MH104" s="34">
        <f>IF(MG104&lt;&gt;"",HLOOKUP(COUNT($IN104:MG104)+1,$G$4:$EH$8,MH$14,0)*$D104,IF($C104=MH$17,$G$7*$D104,""))</f>
        <v>6191.0284620502789</v>
      </c>
      <c r="MI104" s="34">
        <f>IF(MH104&lt;&gt;"",HLOOKUP(COUNT($IN104:MH104)+1,$G$4:$EH$8,MI$14,0)*$D104,IF($C104=MI$17,$G$7*$D104,""))</f>
        <v>5881.4770389477608</v>
      </c>
      <c r="MJ104" s="34">
        <f>IF(MI104&lt;&gt;"",HLOOKUP(COUNT($IN104:MI104)+1,$G$4:$EH$8,MJ$14,0)*$D104,IF($C104=MJ$17,$G$7*$D104,""))</f>
        <v>6469.6247428425395</v>
      </c>
      <c r="MK104" s="34">
        <f>IF(MJ104&lt;&gt;"",HLOOKUP(COUNT($IN104:MJ104)+1,$G$4:$EH$8,MK$14,0)*$D104,IF($C104=MK$17,$G$7*$D104,""))</f>
        <v>7116.5872171267965</v>
      </c>
      <c r="ML104" s="34">
        <f>IF(MK104&lt;&gt;"",HLOOKUP(COUNT($IN104:MK104)+1,$G$4:$EH$8,ML$14,0)*$D104,IF($C104=ML$17,$G$7*$D104,""))</f>
        <v>7828.2459388394727</v>
      </c>
      <c r="MM104" s="34">
        <f>IF(ML104&lt;&gt;"",HLOOKUP(COUNT($IN104:ML104)+1,$G$4:$EH$8,MM$14,0)*$D104,IF($C104=MM$17,$G$7*$D104,""))</f>
        <v>8611.0705327234209</v>
      </c>
      <c r="MN104" s="34">
        <f>IF(MM104&lt;&gt;"",HLOOKUP(COUNT($IN104:MM104)+1,$G$4:$EH$8,MN$14,0)*$D104,IF($C104=MN$17,$G$7*$D104,""))</f>
        <v>8180.517006087246</v>
      </c>
      <c r="MO104" s="34">
        <f>IF(MN104&lt;&gt;"",HLOOKUP(COUNT($IN104:MN104)+1,$G$4:$EH$8,MO$14,0)*$D104,IF($C104=MO$17,$G$7*$D104,""))</f>
        <v>7771.4911557828855</v>
      </c>
      <c r="MP104" s="34">
        <f>IF(MO104&lt;&gt;"",HLOOKUP(COUNT($IN104:MO104)+1,$G$4:$EH$8,MP$14,0)*$D104,IF($C104=MP$17,$G$7*$D104,""))</f>
        <v>8315.4955366876875</v>
      </c>
      <c r="MQ104" s="34">
        <f>IF(MP104&lt;&gt;"",HLOOKUP(COUNT($IN104:MP104)+1,$G$4:$EH$8,MQ$14,0)*$D104,IF($C104=MQ$17,$G$7*$D104,""))</f>
        <v>8897.5802242558239</v>
      </c>
      <c r="MR104" s="34">
        <f>IF(MQ104&lt;&gt;"",HLOOKUP(COUNT($IN104:MQ104)+1,$G$4:$EH$8,MR$14,0)*$D104,IF($C104=MR$17,$G$7*$D104,""))</f>
        <v>9520.4108399537326</v>
      </c>
      <c r="MS104" s="34">
        <f>IF(MR104&lt;&gt;"",HLOOKUP(COUNT($IN104:MR104)+1,$G$4:$EH$8,MS$14,0)*$D104,IF($C104=MS$17,$G$7*$D104,""))</f>
        <v>10472.451923949104</v>
      </c>
      <c r="MT104" s="34">
        <f>IF(MS104&lt;&gt;"",HLOOKUP(COUNT($IN104:MS104)+1,$G$4:$EH$8,MT$14,0)*$D104,IF($C104=MT$17,$G$7*$D104,""))</f>
        <v>8901.5841353567412</v>
      </c>
      <c r="MU104" s="34">
        <f>IF(MT104&lt;&gt;"",HLOOKUP(COUNT($IN104:MT104)+1,$G$4:$EH$8,MU$14,0)*$D104,IF($C104=MU$17,$G$7*$D104,""))</f>
        <v>8456.5049285889054</v>
      </c>
      <c r="MV104" s="34">
        <f>IF(MU104&lt;&gt;"",HLOOKUP(COUNT($IN104:MU104)+1,$G$4:$EH$8,MV$14,0)*$D104,IF($C104=MV$17,$G$7*$D104,""))</f>
        <v>8879.3301750183509</v>
      </c>
      <c r="MW104" s="34">
        <f>IF(MV104&lt;&gt;"",HLOOKUP(COUNT($IN104:MV104)+1,$G$4:$EH$8,MW$14,0)*$D104,IF($C104=MW$17,$G$7*$D104,""))</f>
        <v>9323.2966837692693</v>
      </c>
      <c r="MX104" s="34">
        <f>IF(MW104&lt;&gt;"",HLOOKUP(COUNT($IN104:MW104)+1,$G$4:$EH$8,MX$14,0)*$D104,IF($C104=MX$17,$G$7*$D104,""))</f>
        <v>9789.4615179577268</v>
      </c>
      <c r="MY104" s="34">
        <f>IF(MX104&lt;&gt;"",HLOOKUP(COUNT($IN104:MX104)+1,$G$4:$EH$8,MY$14,0)*$D104,IF($C104=MY$17,$G$7*$D104,""))</f>
        <v>10474.723824214771</v>
      </c>
      <c r="MZ104" s="34">
        <f>IF(MY104&lt;&gt;"",HLOOKUP(COUNT($IN104:MY104)+1,$G$4:$EH$8,MZ$14,0)*$D104,IF($C104=MZ$17,$G$7*$D104,""))</f>
        <v>9427.2514417932944</v>
      </c>
      <c r="NA104" s="34">
        <f>IF(MZ104&lt;&gt;"",HLOOKUP(COUNT($IN104:MZ104)+1,$G$4:$EH$8,NA$14,0)*$D104,IF($C104=NA$17,$G$7*$D104,""))</f>
        <v>8484.5262976139675</v>
      </c>
      <c r="NB104" s="34">
        <f>IF(NA104&lt;&gt;"",HLOOKUP(COUNT($IN104:NA104)+1,$G$4:$EH$8,NB$14,0)*$D104,IF($C104=NB$17,$G$7*$D104,""))</f>
        <v>9078.4431384469426</v>
      </c>
      <c r="NC104" s="34">
        <f>IF(NB104&lt;&gt;"",HLOOKUP(COUNT($IN104:NB104)+1,$G$4:$EH$8,NC$14,0)*$D104,IF($C104=NC$17,$G$7*$D104,""))</f>
        <v>9713.934158138225</v>
      </c>
      <c r="ND104" s="34">
        <f>IF(NC104&lt;&gt;"",HLOOKUP(COUNT($IN104:NC104)+1,$G$4:$EH$8,ND$14,0)*$D104,IF($C104=ND$17,$G$7*$D104,""))</f>
        <v>10393.909549207907</v>
      </c>
      <c r="NF104" s="34" t="str">
        <f>IF(NE104&lt;&gt;"",HLOOKUP(COUNT($NE104:NE104)+1,$G$4:$EH$8,NF$14,0)*$D104,IF($C104=NF$17,$G$8*$D104,""))</f>
        <v/>
      </c>
      <c r="NG104" s="34" t="str">
        <f>IF(NF104&lt;&gt;"",HLOOKUP(COUNT($NE104:NF104)+1,$G$4:$EH$8,NG$14,0)*$D104,IF($C104=NG$17,$G$8*$D104,""))</f>
        <v/>
      </c>
      <c r="NH104" s="34" t="str">
        <f>IF(NG104&lt;&gt;"",HLOOKUP(COUNT($NE104:NG104)+1,$G$4:$EH$8,NH$14,0)*$D104,IF($C104=NH$17,$G$8*$D104,""))</f>
        <v/>
      </c>
      <c r="NI104" s="34" t="str">
        <f>IF(NH104&lt;&gt;"",HLOOKUP(COUNT($NE104:NH104)+1,$G$4:$EH$8,NI$14,0)*$D104,IF($C104=NI$17,$G$8*$D104,""))</f>
        <v/>
      </c>
      <c r="NJ104" s="34" t="str">
        <f>IF(NI104&lt;&gt;"",HLOOKUP(COUNT($NE104:NI104)+1,$G$4:$EH$8,NJ$14,0)*$D104,IF($C104=NJ$17,$G$8*$D104,""))</f>
        <v/>
      </c>
      <c r="NK104" s="34" t="str">
        <f>IF(NJ104&lt;&gt;"",HLOOKUP(COUNT($NE104:NJ104)+1,$G$4:$EH$8,NK$14,0)*$D104,IF($C104=NK$17,$G$8*$D104,""))</f>
        <v/>
      </c>
      <c r="NL104" s="34" t="str">
        <f>IF(NK104&lt;&gt;"",HLOOKUP(COUNT($NE104:NK104)+1,$G$4:$EH$8,NL$14,0)*$D104,IF($C104=NL$17,$G$8*$D104,""))</f>
        <v/>
      </c>
      <c r="NM104" s="34" t="str">
        <f>IF(NL104&lt;&gt;"",HLOOKUP(COUNT($NE104:NL104)+1,$G$4:$EH$8,NM$14,0)*$D104,IF($C104=NM$17,$G$8*$D104,""))</f>
        <v/>
      </c>
      <c r="NN104" s="34" t="str">
        <f>IF(NM104&lt;&gt;"",HLOOKUP(COUNT($NE104:NM104)+1,$G$4:$EH$8,NN$14,0)*$D104,IF($C104=NN$17,$G$8*$D104,""))</f>
        <v/>
      </c>
      <c r="NO104" s="34" t="str">
        <f>IF(NN104&lt;&gt;"",HLOOKUP(COUNT($NE104:NN104)+1,$G$4:$EH$8,NO$14,0)*$D104,IF($C104=NO$17,$G$8*$D104,""))</f>
        <v/>
      </c>
      <c r="NP104" s="34" t="str">
        <f>IF(NO104&lt;&gt;"",HLOOKUP(COUNT($NE104:NO104)+1,$G$4:$EH$8,NP$14,0)*$D104,IF($C104=NP$17,$G$8*$D104,""))</f>
        <v/>
      </c>
      <c r="NQ104" s="34" t="str">
        <f>IF(NP104&lt;&gt;"",HLOOKUP(COUNT($NE104:NP104)+1,$G$4:$EH$8,NQ$14,0)*$D104,IF($C104=NQ$17,$G$8*$D104,""))</f>
        <v/>
      </c>
      <c r="NR104" s="34" t="str">
        <f>IF(NQ104&lt;&gt;"",HLOOKUP(COUNT($NE104:NQ104)+1,$G$4:$EH$8,NR$14,0)*$D104,IF($C104=NR$17,$G$8*$D104,""))</f>
        <v/>
      </c>
      <c r="NS104" s="34" t="str">
        <f>IF(NR104&lt;&gt;"",HLOOKUP(COUNT($NE104:NR104)+1,$G$4:$EH$8,NS$14,0)*$D104,IF($C104=NS$17,$G$8*$D104,""))</f>
        <v/>
      </c>
      <c r="NT104" s="34" t="str">
        <f>IF(NS104&lt;&gt;"",HLOOKUP(COUNT($NE104:NS104)+1,$G$4:$EH$8,NT$14,0)*$D104,IF($C104=NT$17,$G$8*$D104,""))</f>
        <v/>
      </c>
      <c r="NU104" s="34" t="str">
        <f>IF(NT104&lt;&gt;"",HLOOKUP(COUNT($NE104:NT104)+1,$G$4:$EH$8,NU$14,0)*$D104,IF($C104=NU$17,$G$8*$D104,""))</f>
        <v/>
      </c>
      <c r="NV104" s="34" t="str">
        <f>IF(NU104&lt;&gt;"",HLOOKUP(COUNT($NE104:NU104)+1,$G$4:$EH$8,NV$14,0)*$D104,IF($C104=NV$17,$G$8*$D104,""))</f>
        <v/>
      </c>
      <c r="NW104" s="34" t="str">
        <f>IF(NV104&lt;&gt;"",HLOOKUP(COUNT($NE104:NV104)+1,$G$4:$EH$8,NW$14,0)*$D104,IF($C104=NW$17,$G$8*$D104,""))</f>
        <v/>
      </c>
      <c r="NX104" s="34" t="str">
        <f>IF(NW104&lt;&gt;"",HLOOKUP(COUNT($NE104:NW104)+1,$G$4:$EH$8,NX$14,0)*$D104,IF($C104=NX$17,$G$8*$D104,""))</f>
        <v/>
      </c>
      <c r="NY104" s="34" t="str">
        <f>IF(NX104&lt;&gt;"",HLOOKUP(COUNT($NE104:NX104)+1,$G$4:$EH$8,NY$14,0)*$D104,IF($C104=NY$17,$G$8*$D104,""))</f>
        <v/>
      </c>
      <c r="NZ104" s="34" t="str">
        <f>IF(NY104&lt;&gt;"",HLOOKUP(COUNT($NE104:NY104)+1,$G$4:$EH$8,NZ$14,0)*$D104,IF($C104=NZ$17,$G$8*$D104,""))</f>
        <v/>
      </c>
      <c r="OA104" s="34" t="str">
        <f>IF(NZ104&lt;&gt;"",HLOOKUP(COUNT($NE104:NZ104)+1,$G$4:$EH$8,OA$14,0)*$D104,IF($C104=OA$17,$G$8*$D104,""))</f>
        <v/>
      </c>
      <c r="OB104" s="34" t="str">
        <f>IF(OA104&lt;&gt;"",HLOOKUP(COUNT($NE104:OA104)+1,$G$4:$EH$8,OB$14,0)*$D104,IF($C104=OB$17,$G$8*$D104,""))</f>
        <v/>
      </c>
      <c r="OC104" s="34" t="str">
        <f>IF(OB104&lt;&gt;"",HLOOKUP(COUNT($NE104:OB104)+1,$G$4:$EH$8,OC$14,0)*$D104,IF($C104=OC$17,$G$8*$D104,""))</f>
        <v/>
      </c>
      <c r="OD104" s="34" t="str">
        <f>IF(OC104&lt;&gt;"",HLOOKUP(COUNT($NE104:OC104)+1,$G$4:$EH$8,OD$14,0)*$D104,IF($C104=OD$17,$G$8*$D104,""))</f>
        <v/>
      </c>
      <c r="OE104" s="34" t="str">
        <f>IF(OD104&lt;&gt;"",HLOOKUP(COUNT($NE104:OD104)+1,$G$4:$EH$8,OE$14,0)*$D104,IF($C104=OE$17,$G$8*$D104,""))</f>
        <v/>
      </c>
      <c r="OF104" s="34" t="str">
        <f>IF(OE104&lt;&gt;"",HLOOKUP(COUNT($NE104:OE104)+1,$G$4:$EH$8,OF$14,0)*$D104,IF($C104=OF$17,$G$8*$D104,""))</f>
        <v/>
      </c>
      <c r="OG104" s="34" t="str">
        <f>IF(OF104&lt;&gt;"",HLOOKUP(COUNT($NE104:OF104)+1,$G$4:$EH$8,OG$14,0)*$D104,IF($C104=OG$17,$G$8*$D104,""))</f>
        <v/>
      </c>
      <c r="OH104" s="34" t="str">
        <f>IF(OG104&lt;&gt;"",HLOOKUP(COUNT($NE104:OG104)+1,$G$4:$EH$8,OH$14,0)*$D104,IF($C104=OH$17,$G$8*$D104,""))</f>
        <v/>
      </c>
      <c r="OI104" s="34" t="str">
        <f>IF(OH104&lt;&gt;"",HLOOKUP(COUNT($NE104:OH104)+1,$G$4:$EH$8,OI$14,0)*$D104,IF($C104=OI$17,$G$8*$D104,""))</f>
        <v/>
      </c>
      <c r="OJ104" s="34" t="str">
        <f>IF(OI104&lt;&gt;"",HLOOKUP(COUNT($NE104:OI104)+1,$G$4:$EH$8,OJ$14,0)*$D104,IF($C104=OJ$17,$G$8*$D104,""))</f>
        <v/>
      </c>
      <c r="OK104" s="34" t="str">
        <f>IF(OJ104&lt;&gt;"",HLOOKUP(COUNT($NE104:OJ104)+1,$G$4:$EH$8,OK$14,0)*$D104,IF($C104=OK$17,$G$8*$D104,""))</f>
        <v/>
      </c>
      <c r="OL104" s="34" t="str">
        <f>IF(OK104&lt;&gt;"",HLOOKUP(COUNT($NE104:OK104)+1,$G$4:$EH$8,OL$14,0)*$D104,IF($C104=OL$17,$G$8*$D104,""))</f>
        <v/>
      </c>
      <c r="OM104" s="34" t="str">
        <f>IF(OL104&lt;&gt;"",HLOOKUP(COUNT($NE104:OL104)+1,$G$4:$EH$8,OM$14,0)*$D104,IF($C104=OM$17,$G$8*$D104,""))</f>
        <v/>
      </c>
      <c r="ON104" s="34" t="str">
        <f>IF(OM104&lt;&gt;"",HLOOKUP(COUNT($NE104:OM104)+1,$G$4:$EH$8,ON$14,0)*$D104,IF($C104=ON$17,$G$8*$D104,""))</f>
        <v/>
      </c>
      <c r="OO104" s="34" t="str">
        <f>IF(ON104&lt;&gt;"",HLOOKUP(COUNT($NE104:ON104)+1,$G$4:$EH$8,OO$14,0)*$D104,IF($C104=OO$17,$G$8*$D104,""))</f>
        <v/>
      </c>
      <c r="OP104" s="34" t="str">
        <f>IF(OO104&lt;&gt;"",HLOOKUP(COUNT($NE104:OO104)+1,$G$4:$EH$8,OP$14,0)*$D104,IF($C104=OP$17,$G$8*$D104,""))</f>
        <v/>
      </c>
      <c r="OQ104" s="34" t="str">
        <f>IF(OP104&lt;&gt;"",HLOOKUP(COUNT($NE104:OP104)+1,$G$4:$EH$8,OQ$14,0)*$D104,IF($C104=OQ$17,$G$8*$D104,""))</f>
        <v/>
      </c>
      <c r="OR104" s="34" t="str">
        <f>IF(OQ104&lt;&gt;"",HLOOKUP(COUNT($NE104:OQ104)+1,$G$4:$EH$8,OR$14,0)*$D104,IF($C104=OR$17,$G$8*$D104,""))</f>
        <v/>
      </c>
      <c r="OS104" s="34" t="str">
        <f>IF(OR104&lt;&gt;"",HLOOKUP(COUNT($NE104:OR104)+1,$G$4:$EH$8,OS$14,0)*$D104,IF($C104=OS$17,$G$8*$D104,""))</f>
        <v/>
      </c>
      <c r="OT104" s="34" t="str">
        <f>IF(OS104&lt;&gt;"",HLOOKUP(COUNT($NE104:OS104)+1,$G$4:$EH$8,OT$14,0)*$D104,IF($C104=OT$17,$G$8*$D104,""))</f>
        <v/>
      </c>
      <c r="OU104" s="34" t="str">
        <f>IF(OT104&lt;&gt;"",HLOOKUP(COUNT($NE104:OT104)+1,$G$4:$EH$8,OU$14,0)*$D104,IF($C104=OU$17,$G$8*$D104,""))</f>
        <v/>
      </c>
      <c r="OV104" s="34" t="str">
        <f>IF(OU104&lt;&gt;"",HLOOKUP(COUNT($NE104:OU104)+1,$G$4:$EH$8,OV$14,0)*$D104,IF($C104=OV$17,$G$8*$D104,""))</f>
        <v/>
      </c>
      <c r="OW104" s="34" t="str">
        <f>IF(OV104&lt;&gt;"",HLOOKUP(COUNT($NE104:OV104)+1,$G$4:$EH$8,OW$14,0)*$D104,IF($C104=OW$17,$G$8*$D104,""))</f>
        <v/>
      </c>
      <c r="OX104" s="34" t="str">
        <f>IF(OW104&lt;&gt;"",HLOOKUP(COUNT($NE104:OW104)+1,$G$4:$EH$8,OX$14,0)*$D104,IF($C104=OX$17,$G$8*$D104,""))</f>
        <v/>
      </c>
      <c r="OY104" s="34" t="str">
        <f>IF(OX104&lt;&gt;"",HLOOKUP(COUNT($NE104:OX104)+1,$G$4:$EH$8,OY$14,0)*$D104,IF($C104=OY$17,$G$8*$D104,""))</f>
        <v/>
      </c>
      <c r="OZ104" s="34" t="str">
        <f>IF(OY104&lt;&gt;"",HLOOKUP(COUNT($NE104:OY104)+1,$G$4:$EH$8,OZ$14,0)*$D104,IF($C104=OZ$17,$G$8*$D104,""))</f>
        <v/>
      </c>
      <c r="PA104" s="34" t="str">
        <f>IF(OZ104&lt;&gt;"",HLOOKUP(COUNT($NE104:OZ104)+1,$G$4:$EH$8,PA$14,0)*$D104,IF($C104=PA$17,$G$8*$D104,""))</f>
        <v/>
      </c>
      <c r="PB104" s="34" t="str">
        <f>IF(PA104&lt;&gt;"",HLOOKUP(COUNT($NE104:PA104)+1,$G$4:$EH$8,PB$14,0)*$D104,IF($C104=PB$17,$G$8*$D104,""))</f>
        <v/>
      </c>
      <c r="PC104" s="34" t="str">
        <f>IF(PB104&lt;&gt;"",HLOOKUP(COUNT($NE104:PB104)+1,$G$4:$EH$8,PC$14,0)*$D104,IF($C104=PC$17,$G$8*$D104,""))</f>
        <v/>
      </c>
      <c r="PD104" s="34" t="str">
        <f>IF(PC104&lt;&gt;"",HLOOKUP(COUNT($NE104:PC104)+1,$G$4:$EH$8,PD$14,0)*$D104,IF($C104=PD$17,$G$8*$D104,""))</f>
        <v/>
      </c>
      <c r="PE104" s="34" t="str">
        <f>IF(PD104&lt;&gt;"",HLOOKUP(COUNT($NE104:PD104)+1,$G$4:$EH$8,PE$14,0)*$D104,IF($C104=PE$17,$G$8*$D104,""))</f>
        <v/>
      </c>
      <c r="PF104" s="34" t="str">
        <f>IF(PE104&lt;&gt;"",HLOOKUP(COUNT($NE104:PE104)+1,$G$4:$EH$8,PF$14,0)*$D104,IF($C104=PF$17,$G$8*$D104,""))</f>
        <v/>
      </c>
      <c r="PG104" s="34" t="str">
        <f>IF(PF104&lt;&gt;"",HLOOKUP(COUNT($NE104:PF104)+1,$G$4:$EH$8,PG$14,0)*$D104,IF($C104=PG$17,$G$8*$D104,""))</f>
        <v/>
      </c>
      <c r="PH104" s="34" t="str">
        <f>IF(PG104&lt;&gt;"",HLOOKUP(COUNT($NE104:PG104)+1,$G$4:$EH$8,PH$14,0)*$D104,IF($C104=PH$17,$G$8*$D104,""))</f>
        <v/>
      </c>
      <c r="PI104" s="34" t="str">
        <f>IF(PH104&lt;&gt;"",HLOOKUP(COUNT($NE104:PH104)+1,$G$4:$EH$8,PI$14,0)*$D104,IF($C104=PI$17,$G$8*$D104,""))</f>
        <v/>
      </c>
      <c r="PJ104" s="34" t="str">
        <f>IF(PI104&lt;&gt;"",HLOOKUP(COUNT($NE104:PI104)+1,$G$4:$EH$8,PJ$14,0)*$D104,IF($C104=PJ$17,$G$8*$D104,""))</f>
        <v/>
      </c>
      <c r="PK104" s="34" t="str">
        <f>IF(PJ104&lt;&gt;"",HLOOKUP(COUNT($NE104:PJ104)+1,$G$4:$EH$8,PK$14,0)*$D104,IF($C104=PK$17,$G$8*$D104,""))</f>
        <v/>
      </c>
      <c r="PL104" s="34" t="str">
        <f>IF(PK104&lt;&gt;"",HLOOKUP(COUNT($NE104:PK104)+1,$G$4:$EH$8,PL$14,0)*$D104,IF($C104=PL$17,$G$8*$D104,""))</f>
        <v/>
      </c>
      <c r="PM104" s="34" t="str">
        <f>IF(PL104&lt;&gt;"",HLOOKUP(COUNT($NE104:PL104)+1,$G$4:$EH$8,PM$14,0)*$D104,IF($C104=PM$17,$G$8*$D104,""))</f>
        <v/>
      </c>
      <c r="PN104" s="34" t="str">
        <f>IF(PM104&lt;&gt;"",HLOOKUP(COUNT($NE104:PM104)+1,$G$4:$EH$8,PN$14,0)*$D104,IF($C104=PN$17,$G$8*$D104,""))</f>
        <v/>
      </c>
      <c r="PO104" s="34" t="str">
        <f>IF(PN104&lt;&gt;"",HLOOKUP(COUNT($NE104:PN104)+1,$G$4:$EH$8,PO$14,0)*$D104,IF($C104=PO$17,$G$8*$D104,""))</f>
        <v/>
      </c>
      <c r="PP104" s="34" t="str">
        <f>IF(PO104&lt;&gt;"",HLOOKUP(COUNT($NE104:PO104)+1,$G$4:$EH$8,PP$14,0)*$D104,IF($C104=PP$17,$G$8*$D104,""))</f>
        <v/>
      </c>
      <c r="PQ104" s="34" t="str">
        <f>IF(PP104&lt;&gt;"",HLOOKUP(COUNT($NE104:PP104)+1,$G$4:$EH$8,PQ$14,0)*$D104,IF($C104=PQ$17,$G$8*$D104,""))</f>
        <v/>
      </c>
      <c r="PR104" s="34" t="str">
        <f>IF(PQ104&lt;&gt;"",HLOOKUP(COUNT($NE104:PQ104)+1,$G$4:$EH$8,PR$14,0)*$D104,IF($C104=PR$17,$G$8*$D104,""))</f>
        <v/>
      </c>
      <c r="PS104" s="34" t="str">
        <f>IF(PR104&lt;&gt;"",HLOOKUP(COUNT($NE104:PR104)+1,$G$4:$EH$8,PS$14,0)*$D104,IF($C104=PS$17,$G$8*$D104,""))</f>
        <v/>
      </c>
      <c r="PT104" s="34" t="str">
        <f>IF(PS104&lt;&gt;"",HLOOKUP(COUNT($NE104:PS104)+1,$G$4:$EH$8,PT$14,0)*$D104,IF($C104=PT$17,$G$8*$D104,""))</f>
        <v/>
      </c>
      <c r="PU104" s="34" t="str">
        <f>IF(PT104&lt;&gt;"",HLOOKUP(COUNT($NE104:PT104)+1,$G$4:$EH$8,PU$14,0)*$D104,IF($C104=PU$17,$G$8*$D104,""))</f>
        <v/>
      </c>
      <c r="PV104" s="34" t="str">
        <f>IF(PU104&lt;&gt;"",HLOOKUP(COUNT($NE104:PU104)+1,$G$4:$EH$8,PV$14,0)*$D104,IF($C104=PV$17,$G$8*$D104,""))</f>
        <v/>
      </c>
      <c r="PW104" s="34" t="str">
        <f>IF(PV104&lt;&gt;"",HLOOKUP(COUNT($NE104:PV104)+1,$G$4:$EH$8,PW$14,0)*$D104,IF($C104=PW$17,$G$8*$D104,""))</f>
        <v/>
      </c>
      <c r="PX104" s="34" t="str">
        <f>IF(PW104&lt;&gt;"",HLOOKUP(COUNT($NE104:PW104)+1,$G$4:$EH$8,PX$14,0)*$D104,IF($C104=PX$17,$G$8*$D104,""))</f>
        <v/>
      </c>
      <c r="PY104" s="34" t="str">
        <f>IF(PX104&lt;&gt;"",HLOOKUP(COUNT($NE104:PX104)+1,$G$4:$EH$8,PY$14,0)*$D104,IF($C104=PY$17,$G$8*$D104,""))</f>
        <v/>
      </c>
      <c r="PZ104" s="34" t="str">
        <f>IF(PY104&lt;&gt;"",HLOOKUP(COUNT($NE104:PY104)+1,$G$4:$EH$8,PZ$14,0)*$D104,IF($C104=PZ$17,$G$8*$D104,""))</f>
        <v/>
      </c>
      <c r="QA104" s="34" t="str">
        <f>IF(PZ104&lt;&gt;"",HLOOKUP(COUNT($NE104:PZ104)+1,$G$4:$EH$8,QA$14,0)*$D104,IF($C104=QA$17,$G$8*$D104,""))</f>
        <v/>
      </c>
      <c r="QB104" s="34" t="str">
        <f>IF(QA104&lt;&gt;"",HLOOKUP(COUNT($NE104:QA104)+1,$G$4:$EH$8,QB$14,0)*$D104,IF($C104=QB$17,$G$8*$D104,""))</f>
        <v/>
      </c>
      <c r="QC104" s="34" t="str">
        <f>IF(QB104&lt;&gt;"",HLOOKUP(COUNT($NE104:QB104)+1,$G$4:$EH$8,QC$14,0)*$D104,IF($C104=QC$17,$G$8*$D104,""))</f>
        <v/>
      </c>
      <c r="QD104" s="34" t="str">
        <f>IF(QC104&lt;&gt;"",HLOOKUP(COUNT($NE104:QC104)+1,$G$4:$EH$8,QD$14,0)*$D104,IF($C104=QD$17,$G$8*$D104,""))</f>
        <v/>
      </c>
      <c r="QE104" s="34" t="str">
        <f>IF(QD104&lt;&gt;"",HLOOKUP(COUNT($NE104:QD104)+1,$G$4:$EH$8,QE$14,0)*$D104,IF($C104=QE$17,$G$8*$D104,""))</f>
        <v/>
      </c>
      <c r="QF104" s="34" t="str">
        <f>IF(QE104&lt;&gt;"",HLOOKUP(COUNT($NE104:QE104)+1,$G$4:$EH$8,QF$14,0)*$D104,IF($C104=QF$17,$G$8*$D104,""))</f>
        <v/>
      </c>
      <c r="QG104" s="34" t="str">
        <f>IF(QF104&lt;&gt;"",HLOOKUP(COUNT($NE104:QF104)+1,$G$4:$EH$8,QG$14,0)*$D104,IF($C104=QG$17,$G$8*$D104,""))</f>
        <v/>
      </c>
      <c r="QH104" s="34" t="str">
        <f>IF(QG104&lt;&gt;"",HLOOKUP(COUNT($NE104:QG104)+1,$G$4:$EH$8,QH$14,0)*$D104,IF($C104=QH$17,$G$8*$D104,""))</f>
        <v/>
      </c>
      <c r="QI104" s="34" t="str">
        <f>IF(QH104&lt;&gt;"",HLOOKUP(COUNT($NE104:QH104)+1,$G$4:$EH$8,QI$14,0)*$D104,IF($C104=QI$17,$G$8*$D104,""))</f>
        <v/>
      </c>
      <c r="QJ104" s="34" t="str">
        <f>IF(QI104&lt;&gt;"",HLOOKUP(COUNT($NE104:QI104)+1,$G$4:$EH$8,QJ$14,0)*$D104,IF($C104=QJ$17,$G$8*$D104,""))</f>
        <v/>
      </c>
      <c r="QK104" s="34" t="str">
        <f>IF(QJ104&lt;&gt;"",HLOOKUP(COUNT($NE104:QJ104)+1,$G$4:$EH$8,QK$14,0)*$D104,IF($C104=QK$17,$G$8*$D104,""))</f>
        <v/>
      </c>
      <c r="QL104" s="34" t="str">
        <f>IF(QK104&lt;&gt;"",HLOOKUP(COUNT($NE104:QK104)+1,$G$4:$EH$8,QL$14,0)*$D104,IF($C104=QL$17,$G$8*$D104,""))</f>
        <v/>
      </c>
      <c r="QM104" s="34">
        <f>IF(QL104&lt;&gt;"",HLOOKUP(COUNT($NE104:QL104)+1,$G$4:$EH$8,QM$14,0)*$D104,IF($C104=QM$17,$G$8*$D104,""))</f>
        <v>175000</v>
      </c>
      <c r="QN104" s="34">
        <f>IF(QM104&lt;&gt;"",HLOOKUP(COUNT($NE104:QM104)+1,$G$4:$EH$8,QN$14,0)*$D104,IF($C104=QN$17,$G$8*$D104,""))</f>
        <v>0</v>
      </c>
      <c r="QO104" s="34">
        <f>IF(QN104&lt;&gt;"",HLOOKUP(COUNT($NE104:QN104)+1,$G$4:$EH$8,QO$14,0)*$D104,IF($C104=QO$17,$G$8*$D104,""))</f>
        <v>0</v>
      </c>
      <c r="QP104" s="34">
        <f>IF(QO104&lt;&gt;"",HLOOKUP(COUNT($NE104:QO104)+1,$G$4:$EH$8,QP$14,0)*$D104,IF($C104=QP$17,$G$8*$D104,""))</f>
        <v>0</v>
      </c>
      <c r="QQ104" s="34">
        <f>IF(QP104&lt;&gt;"",HLOOKUP(COUNT($NE104:QP104)+1,$G$4:$EH$8,QQ$14,0)*$D104,IF($C104=QQ$17,$G$8*$D104,""))</f>
        <v>0</v>
      </c>
      <c r="QR104" s="34">
        <f>IF(QQ104&lt;&gt;"",HLOOKUP(COUNT($NE104:QQ104)+1,$G$4:$EH$8,QR$14,0)*$D104,IF($C104=QR$17,$G$8*$D104,""))</f>
        <v>0</v>
      </c>
      <c r="QS104" s="34">
        <f>IF(QR104&lt;&gt;"",HLOOKUP(COUNT($NE104:QR104)+1,$G$4:$EH$8,QS$14,0)*$D104,IF($C104=QS$17,$G$8*$D104,""))</f>
        <v>0</v>
      </c>
      <c r="QT104" s="34">
        <f>IF(QS104&lt;&gt;"",HLOOKUP(COUNT($NE104:QS104)+1,$G$4:$EH$8,QT$14,0)*$D104,IF($C104=QT$17,$G$8*$D104,""))</f>
        <v>0</v>
      </c>
      <c r="QU104" s="34">
        <f>IF(QT104&lt;&gt;"",HLOOKUP(COUNT($NE104:QT104)+1,$G$4:$EH$8,QU$14,0)*$D104,IF($C104=QU$17,$G$8*$D104,""))</f>
        <v>0</v>
      </c>
      <c r="QV104" s="34">
        <f>IF(QU104&lt;&gt;"",HLOOKUP(COUNT($NE104:QU104)+1,$G$4:$EH$8,QV$14,0)*$D104,IF($C104=QV$17,$G$8*$D104,""))</f>
        <v>0</v>
      </c>
      <c r="QW104" s="34">
        <f>IF(QV104&lt;&gt;"",HLOOKUP(COUNT($NE104:QV104)+1,$G$4:$EH$8,QW$14,0)*$D104,IF($C104=QW$17,$G$8*$D104,""))</f>
        <v>0</v>
      </c>
      <c r="QX104" s="34">
        <f>IF(QW104&lt;&gt;"",HLOOKUP(COUNT($NE104:QW104)+1,$G$4:$EH$8,QX$14,0)*$D104,IF($C104=QX$17,$G$8*$D104,""))</f>
        <v>0</v>
      </c>
      <c r="QY104" s="34">
        <f>IF(QX104&lt;&gt;"",HLOOKUP(COUNT($NE104:QX104)+1,$G$4:$EH$8,QY$14,0)*$D104,IF($C104=QY$17,$G$8*$D104,""))</f>
        <v>0</v>
      </c>
      <c r="QZ104" s="34">
        <f>IF(QY104&lt;&gt;"",HLOOKUP(COUNT($NE104:QY104)+1,$G$4:$EH$8,QZ$14,0)*$D104,IF($C104=QZ$17,$G$8*$D104,""))</f>
        <v>0</v>
      </c>
      <c r="RA104" s="34">
        <f>IF(QZ104&lt;&gt;"",HLOOKUP(COUNT($NE104:QZ104)+1,$G$4:$EH$8,RA$14,0)*$D104,IF($C104=RA$17,$G$8*$D104,""))</f>
        <v>0</v>
      </c>
      <c r="RB104" s="34">
        <f>IF(RA104&lt;&gt;"",HLOOKUP(COUNT($NE104:RA104)+1,$G$4:$EH$8,RB$14,0)*$D104,IF($C104=RB$17,$G$8*$D104,""))</f>
        <v>0</v>
      </c>
      <c r="RC104" s="34">
        <f>IF(RB104&lt;&gt;"",HLOOKUP(COUNT($NE104:RB104)+1,$G$4:$EH$8,RC$14,0)*$D104,IF($C104=RC$17,$G$8*$D104,""))</f>
        <v>0</v>
      </c>
      <c r="RD104" s="34">
        <f>IF(RC104&lt;&gt;"",HLOOKUP(COUNT($NE104:RC104)+1,$G$4:$EH$8,RD$14,0)*$D104,IF($C104=RD$17,$G$8*$D104,""))</f>
        <v>0</v>
      </c>
      <c r="RE104" s="34">
        <f>IF(RD104&lt;&gt;"",HLOOKUP(COUNT($NE104:RD104)+1,$G$4:$EH$8,RE$14,0)*$D104,IF($C104=RE$17,$G$8*$D104,""))</f>
        <v>0</v>
      </c>
      <c r="RF104" s="34">
        <f>IF(RE104&lt;&gt;"",HLOOKUP(COUNT($NE104:RE104)+1,$G$4:$EH$8,RF$14,0)*$D104,IF($C104=RF$17,$G$8*$D104,""))</f>
        <v>0</v>
      </c>
      <c r="RG104" s="34">
        <f>IF(RF104&lt;&gt;"",HLOOKUP(COUNT($NE104:RF104)+1,$G$4:$EH$8,RG$14,0)*$D104,IF($C104=RG$17,$G$8*$D104,""))</f>
        <v>0</v>
      </c>
      <c r="RH104" s="34">
        <f>IF(RG104&lt;&gt;"",HLOOKUP(COUNT($NE104:RG104)+1,$G$4:$EH$8,RH$14,0)*$D104,IF($C104=RH$17,$G$8*$D104,""))</f>
        <v>0</v>
      </c>
      <c r="RI104" s="34">
        <f>IF(RH104&lt;&gt;"",HLOOKUP(COUNT($NE104:RH104)+1,$G$4:$EH$8,RI$14,0)*$D104,IF($C104=RI$17,$G$8*$D104,""))</f>
        <v>0</v>
      </c>
      <c r="RJ104" s="34">
        <f>IF(RI104&lt;&gt;"",HLOOKUP(COUNT($NE104:RI104)+1,$G$4:$EH$8,RJ$14,0)*$D104,IF($C104=RJ$17,$G$8*$D104,""))</f>
        <v>0</v>
      </c>
      <c r="RK104" s="34">
        <f>IF(RJ104&lt;&gt;"",HLOOKUP(COUNT($NE104:RJ104)+1,$G$4:$EH$8,RK$14,0)*$D104,IF($C104=RK$17,$G$8*$D104,""))</f>
        <v>0</v>
      </c>
      <c r="RL104" s="34">
        <f>IF(RK104&lt;&gt;"",HLOOKUP(COUNT($NE104:RK104)+1,$G$4:$EH$8,RL$14,0)*$D104,IF($C104=RL$17,$G$8*$D104,""))</f>
        <v>0</v>
      </c>
      <c r="RM104" s="34">
        <f>IF(RL104&lt;&gt;"",HLOOKUP(COUNT($NE104:RL104)+1,$G$4:$EH$8,RM$14,0)*$D104,IF($C104=RM$17,$G$8*$D104,""))</f>
        <v>0</v>
      </c>
      <c r="RN104" s="34">
        <f>IF(RM104&lt;&gt;"",HLOOKUP(COUNT($NE104:RM104)+1,$G$4:$EH$8,RN$14,0)*$D104,IF($C104=RN$17,$G$8*$D104,""))</f>
        <v>0</v>
      </c>
      <c r="RO104" s="34">
        <f>IF(RN104&lt;&gt;"",HLOOKUP(COUNT($NE104:RN104)+1,$G$4:$EH$8,RO$14,0)*$D104,IF($C104=RO$17,$G$8*$D104,""))</f>
        <v>0</v>
      </c>
      <c r="RP104" s="34">
        <f>IF(RO104&lt;&gt;"",HLOOKUP(COUNT($NE104:RO104)+1,$G$4:$EH$8,RP$14,0)*$D104,IF($C104=RP$17,$G$8*$D104,""))</f>
        <v>0</v>
      </c>
      <c r="RQ104" s="34">
        <f>IF(RP104&lt;&gt;"",HLOOKUP(COUNT($NE104:RP104)+1,$G$4:$EH$8,RQ$14,0)*$D104,IF($C104=RQ$17,$G$8*$D104,""))</f>
        <v>0</v>
      </c>
      <c r="RR104" s="34">
        <f>IF(RQ104&lt;&gt;"",HLOOKUP(COUNT($NE104:RQ104)+1,$G$4:$EH$8,RR$14,0)*$D104,IF($C104=RR$17,$G$8*$D104,""))</f>
        <v>0</v>
      </c>
      <c r="RS104" s="34">
        <f>IF(RR104&lt;&gt;"",HLOOKUP(COUNT($NE104:RR104)+1,$G$4:$EH$8,RS$14,0)*$D104,IF($C104=RS$17,$G$8*$D104,""))</f>
        <v>0</v>
      </c>
      <c r="RT104" s="34">
        <f>IF(RS104&lt;&gt;"",HLOOKUP(COUNT($NE104:RS104)+1,$G$4:$EH$8,RT$14,0)*$D104,IF($C104=RT$17,$G$8*$D104,""))</f>
        <v>0</v>
      </c>
      <c r="RU104" s="34">
        <f>IF(RT104&lt;&gt;"",HLOOKUP(COUNT($NE104:RT104)+1,$G$4:$EH$8,RU$14,0)*$D104,IF($C104=RU$17,$G$8*$D104,""))</f>
        <v>0</v>
      </c>
      <c r="RW104" s="34" t="str">
        <f>IF(RV104&lt;&gt;"",HLOOKUP(COUNT($RV104:RV104)+1,$G$4:$EH$9,RW$14,0)*$D104,IF($C104=RW$17,$G$9*$D104,""))</f>
        <v/>
      </c>
      <c r="RX104" s="34" t="str">
        <f>IF(RW104&lt;&gt;"",HLOOKUP(COUNT($RV104:RW104)+1,$G$4:$EH$9,RX$14,0)*$D104,IF($C104=RX$17,$G$9*$D104,""))</f>
        <v/>
      </c>
      <c r="RY104" s="34" t="str">
        <f>IF(RX104&lt;&gt;"",HLOOKUP(COUNT($RV104:RX104)+1,$G$4:$EH$9,RY$14,0)*$D104,IF($C104=RY$17,$G$9*$D104,""))</f>
        <v/>
      </c>
      <c r="RZ104" s="34" t="str">
        <f>IF(RY104&lt;&gt;"",HLOOKUP(COUNT($RV104:RY104)+1,$G$4:$EH$9,RZ$14,0)*$D104,IF($C104=RZ$17,$G$9*$D104,""))</f>
        <v/>
      </c>
      <c r="SA104" s="34" t="str">
        <f>IF(RZ104&lt;&gt;"",HLOOKUP(COUNT($RV104:RZ104)+1,$G$4:$EH$9,SA$14,0)*$D104,IF($C104=SA$17,$G$9*$D104,""))</f>
        <v/>
      </c>
      <c r="SB104" s="34" t="str">
        <f>IF(SA104&lt;&gt;"",HLOOKUP(COUNT($RV104:SA104)+1,$G$4:$EH$9,SB$14,0)*$D104,IF($C104=SB$17,$G$9*$D104,""))</f>
        <v/>
      </c>
      <c r="SC104" s="34" t="str">
        <f>IF(SB104&lt;&gt;"",HLOOKUP(COUNT($RV104:SB104)+1,$G$4:$EH$9,SC$14,0)*$D104,IF($C104=SC$17,$G$9*$D104,""))</f>
        <v/>
      </c>
      <c r="SD104" s="34" t="str">
        <f>IF(SC104&lt;&gt;"",HLOOKUP(COUNT($RV104:SC104)+1,$G$4:$EH$9,SD$14,0)*$D104,IF($C104=SD$17,$G$9*$D104,""))</f>
        <v/>
      </c>
      <c r="SE104" s="34" t="str">
        <f>IF(SD104&lt;&gt;"",HLOOKUP(COUNT($RV104:SD104)+1,$G$4:$EH$9,SE$14,0)*$D104,IF($C104=SE$17,$G$9*$D104,""))</f>
        <v/>
      </c>
      <c r="SF104" s="34" t="str">
        <f>IF(SE104&lt;&gt;"",HLOOKUP(COUNT($RV104:SE104)+1,$G$4:$EH$9,SF$14,0)*$D104,IF($C104=SF$17,$G$9*$D104,""))</f>
        <v/>
      </c>
      <c r="SG104" s="34" t="str">
        <f>IF(SF104&lt;&gt;"",HLOOKUP(COUNT($RV104:SF104)+1,$G$4:$EH$9,SG$14,0)*$D104,IF($C104=SG$17,$G$9*$D104,""))</f>
        <v/>
      </c>
      <c r="SH104" s="34" t="str">
        <f>IF(SG104&lt;&gt;"",HLOOKUP(COUNT($RV104:SG104)+1,$G$4:$EH$9,SH$14,0)*$D104,IF($C104=SH$17,$G$9*$D104,""))</f>
        <v/>
      </c>
      <c r="SI104" s="34" t="str">
        <f>IF(SH104&lt;&gt;"",HLOOKUP(COUNT($RV104:SH104)+1,$G$4:$EH$9,SI$14,0)*$D104,IF($C104=SI$17,$G$9*$D104,""))</f>
        <v/>
      </c>
      <c r="SJ104" s="34" t="str">
        <f>IF(SI104&lt;&gt;"",HLOOKUP(COUNT($RV104:SI104)+1,$G$4:$EH$9,SJ$14,0)*$D104,IF($C104=SJ$17,$G$9*$D104,""))</f>
        <v/>
      </c>
      <c r="SK104" s="34" t="str">
        <f>IF(SJ104&lt;&gt;"",HLOOKUP(COUNT($RV104:SJ104)+1,$G$4:$EH$9,SK$14,0)*$D104,IF($C104=SK$17,$G$9*$D104,""))</f>
        <v/>
      </c>
      <c r="SL104" s="34" t="str">
        <f>IF(SK104&lt;&gt;"",HLOOKUP(COUNT($RV104:SK104)+1,$G$4:$EH$9,SL$14,0)*$D104,IF($C104=SL$17,$G$9*$D104,""))</f>
        <v/>
      </c>
      <c r="SM104" s="34" t="str">
        <f>IF(SL104&lt;&gt;"",HLOOKUP(COUNT($RV104:SL104)+1,$G$4:$EH$9,SM$14,0)*$D104,IF($C104=SM$17,$G$9*$D104,""))</f>
        <v/>
      </c>
      <c r="SN104" s="34" t="str">
        <f>IF(SM104&lt;&gt;"",HLOOKUP(COUNT($RV104:SM104)+1,$G$4:$EH$9,SN$14,0)*$D104,IF($C104=SN$17,$G$9*$D104,""))</f>
        <v/>
      </c>
      <c r="SO104" s="34" t="str">
        <f>IF(SN104&lt;&gt;"",HLOOKUP(COUNT($RV104:SN104)+1,$G$4:$EH$9,SO$14,0)*$D104,IF($C104=SO$17,$G$9*$D104,""))</f>
        <v/>
      </c>
      <c r="SP104" s="34" t="str">
        <f>IF(SO104&lt;&gt;"",HLOOKUP(COUNT($RV104:SO104)+1,$G$4:$EH$9,SP$14,0)*$D104,IF($C104=SP$17,$G$9*$D104,""))</f>
        <v/>
      </c>
      <c r="SQ104" s="34" t="str">
        <f>IF(SP104&lt;&gt;"",HLOOKUP(COUNT($RV104:SP104)+1,$G$4:$EH$9,SQ$14,0)*$D104,IF($C104=SQ$17,$G$9*$D104,""))</f>
        <v/>
      </c>
      <c r="SR104" s="34" t="str">
        <f>IF(SQ104&lt;&gt;"",HLOOKUP(COUNT($RV104:SQ104)+1,$G$4:$EH$9,SR$14,0)*$D104,IF($C104=SR$17,$G$9*$D104,""))</f>
        <v/>
      </c>
      <c r="SS104" s="34" t="str">
        <f>IF(SR104&lt;&gt;"",HLOOKUP(COUNT($RV104:SR104)+1,$G$4:$EH$9,SS$14,0)*$D104,IF($C104=SS$17,$G$9*$D104,""))</f>
        <v/>
      </c>
      <c r="ST104" s="34" t="str">
        <f>IF(SS104&lt;&gt;"",HLOOKUP(COUNT($RV104:SS104)+1,$G$4:$EH$9,ST$14,0)*$D104,IF($C104=ST$17,$G$9*$D104,""))</f>
        <v/>
      </c>
      <c r="SU104" s="34" t="str">
        <f>IF(ST104&lt;&gt;"",HLOOKUP(COUNT($RV104:ST104)+1,$G$4:$EH$9,SU$14,0)*$D104,IF($C104=SU$17,$G$9*$D104,""))</f>
        <v/>
      </c>
      <c r="SV104" s="34" t="str">
        <f>IF(SU104&lt;&gt;"",HLOOKUP(COUNT($RV104:SU104)+1,$G$4:$EH$9,SV$14,0)*$D104,IF($C104=SV$17,$G$9*$D104,""))</f>
        <v/>
      </c>
      <c r="SW104" s="34" t="str">
        <f>IF(SV104&lt;&gt;"",HLOOKUP(COUNT($RV104:SV104)+1,$G$4:$EH$9,SW$14,0)*$D104,IF($C104=SW$17,$G$9*$D104,""))</f>
        <v/>
      </c>
      <c r="SX104" s="34" t="str">
        <f>IF(SW104&lt;&gt;"",HLOOKUP(COUNT($RV104:SW104)+1,$G$4:$EH$9,SX$14,0)*$D104,IF($C104=SX$17,$G$9*$D104,""))</f>
        <v/>
      </c>
      <c r="SY104" s="34" t="str">
        <f>IF(SX104&lt;&gt;"",HLOOKUP(COUNT($RV104:SX104)+1,$G$4:$EH$9,SY$14,0)*$D104,IF($C104=SY$17,$G$9*$D104,""))</f>
        <v/>
      </c>
      <c r="SZ104" s="34" t="str">
        <f>IF(SY104&lt;&gt;"",HLOOKUP(COUNT($RV104:SY104)+1,$G$4:$EH$9,SZ$14,0)*$D104,IF($C104=SZ$17,$G$9*$D104,""))</f>
        <v/>
      </c>
      <c r="TA104" s="34" t="str">
        <f>IF(SZ104&lt;&gt;"",HLOOKUP(COUNT($RV104:SZ104)+1,$G$4:$EH$9,TA$14,0)*$D104,IF($C104=TA$17,$G$9*$D104,""))</f>
        <v/>
      </c>
      <c r="TB104" s="34" t="str">
        <f>IF(TA104&lt;&gt;"",HLOOKUP(COUNT($RV104:TA104)+1,$G$4:$EH$9,TB$14,0)*$D104,IF($C104=TB$17,$G$9*$D104,""))</f>
        <v/>
      </c>
      <c r="TC104" s="34" t="str">
        <f>IF(TB104&lt;&gt;"",HLOOKUP(COUNT($RV104:TB104)+1,$G$4:$EH$9,TC$14,0)*$D104,IF($C104=TC$17,$G$9*$D104,""))</f>
        <v/>
      </c>
      <c r="TD104" s="34" t="str">
        <f>IF(TC104&lt;&gt;"",HLOOKUP(COUNT($RV104:TC104)+1,$G$4:$EH$9,TD$14,0)*$D104,IF($C104=TD$17,$G$9*$D104,""))</f>
        <v/>
      </c>
      <c r="TE104" s="34" t="str">
        <f>IF(TD104&lt;&gt;"",HLOOKUP(COUNT($RV104:TD104)+1,$G$4:$EH$9,TE$14,0)*$D104,IF($C104=TE$17,$G$9*$D104,""))</f>
        <v/>
      </c>
      <c r="TF104" s="34" t="str">
        <f>IF(TE104&lt;&gt;"",HLOOKUP(COUNT($RV104:TE104)+1,$G$4:$EH$9,TF$14,0)*$D104,IF($C104=TF$17,$G$9*$D104,""))</f>
        <v/>
      </c>
      <c r="TG104" s="34" t="str">
        <f>IF(TF104&lt;&gt;"",HLOOKUP(COUNT($RV104:TF104)+1,$G$4:$EH$9,TG$14,0)*$D104,IF($C104=TG$17,$G$9*$D104,""))</f>
        <v/>
      </c>
      <c r="TH104" s="34" t="str">
        <f>IF(TG104&lt;&gt;"",HLOOKUP(COUNT($RV104:TG104)+1,$G$4:$EH$9,TH$14,0)*$D104,IF($C104=TH$17,$G$9*$D104,""))</f>
        <v/>
      </c>
      <c r="TI104" s="34" t="str">
        <f>IF(TH104&lt;&gt;"",HLOOKUP(COUNT($RV104:TH104)+1,$G$4:$EH$9,TI$14,0)*$D104,IF($C104=TI$17,$G$9*$D104,""))</f>
        <v/>
      </c>
      <c r="TJ104" s="34" t="str">
        <f>IF(TI104&lt;&gt;"",HLOOKUP(COUNT($RV104:TI104)+1,$G$4:$EH$9,TJ$14,0)*$D104,IF($C104=TJ$17,$G$9*$D104,""))</f>
        <v/>
      </c>
      <c r="TK104" s="34" t="str">
        <f>IF(TJ104&lt;&gt;"",HLOOKUP(COUNT($RV104:TJ104)+1,$G$4:$EH$9,TK$14,0)*$D104,IF($C104=TK$17,$G$9*$D104,""))</f>
        <v/>
      </c>
      <c r="TL104" s="34" t="str">
        <f>IF(TK104&lt;&gt;"",HLOOKUP(COUNT($RV104:TK104)+1,$G$4:$EH$9,TL$14,0)*$D104,IF($C104=TL$17,$G$9*$D104,""))</f>
        <v/>
      </c>
      <c r="TM104" s="34" t="str">
        <f>IF(TL104&lt;&gt;"",HLOOKUP(COUNT($RV104:TL104)+1,$G$4:$EH$9,TM$14,0)*$D104,IF($C104=TM$17,$G$9*$D104,""))</f>
        <v/>
      </c>
      <c r="TN104" s="34" t="str">
        <f>IF(TM104&lt;&gt;"",HLOOKUP(COUNT($RV104:TM104)+1,$G$4:$EH$9,TN$14,0)*$D104,IF($C104=TN$17,$G$9*$D104,""))</f>
        <v/>
      </c>
      <c r="TO104" s="34" t="str">
        <f>IF(TN104&lt;&gt;"",HLOOKUP(COUNT($RV104:TN104)+1,$G$4:$EH$9,TO$14,0)*$D104,IF($C104=TO$17,$G$9*$D104,""))</f>
        <v/>
      </c>
      <c r="TP104" s="34" t="str">
        <f>IF(TO104&lt;&gt;"",HLOOKUP(COUNT($RV104:TO104)+1,$G$4:$EH$9,TP$14,0)*$D104,IF($C104=TP$17,$G$9*$D104,""))</f>
        <v/>
      </c>
      <c r="TQ104" s="34" t="str">
        <f>IF(TP104&lt;&gt;"",HLOOKUP(COUNT($RV104:TP104)+1,$G$4:$EH$9,TQ$14,0)*$D104,IF($C104=TQ$17,$G$9*$D104,""))</f>
        <v/>
      </c>
      <c r="TR104" s="34" t="str">
        <f>IF(TQ104&lt;&gt;"",HLOOKUP(COUNT($RV104:TQ104)+1,$G$4:$EH$9,TR$14,0)*$D104,IF($C104=TR$17,$G$9*$D104,""))</f>
        <v/>
      </c>
      <c r="TS104" s="34" t="str">
        <f>IF(TR104&lt;&gt;"",HLOOKUP(COUNT($RV104:TR104)+1,$G$4:$EH$9,TS$14,0)*$D104,IF($C104=TS$17,$G$9*$D104,""))</f>
        <v/>
      </c>
      <c r="TT104" s="34" t="str">
        <f>IF(TS104&lt;&gt;"",HLOOKUP(COUNT($RV104:TS104)+1,$G$4:$EH$9,TT$14,0)*$D104,IF($C104=TT$17,$G$9*$D104,""))</f>
        <v/>
      </c>
      <c r="TU104" s="34" t="str">
        <f>IF(TT104&lt;&gt;"",HLOOKUP(COUNT($RV104:TT104)+1,$G$4:$EH$9,TU$14,0)*$D104,IF($C104=TU$17,$G$9*$D104,""))</f>
        <v/>
      </c>
      <c r="TV104" s="34" t="str">
        <f>IF(TU104&lt;&gt;"",HLOOKUP(COUNT($RV104:TU104)+1,$G$4:$EH$9,TV$14,0)*$D104,IF($C104=TV$17,$G$9*$D104,""))</f>
        <v/>
      </c>
      <c r="TW104" s="34" t="str">
        <f>IF(TV104&lt;&gt;"",HLOOKUP(COUNT($RV104:TV104)+1,$G$4:$EH$9,TW$14,0)*$D104,IF($C104=TW$17,$G$9*$D104,""))</f>
        <v/>
      </c>
      <c r="TX104" s="34" t="str">
        <f>IF(TW104&lt;&gt;"",HLOOKUP(COUNT($RV104:TW104)+1,$G$4:$EH$9,TX$14,0)*$D104,IF($C104=TX$17,$G$9*$D104,""))</f>
        <v/>
      </c>
      <c r="TY104" s="34" t="str">
        <f>IF(TX104&lt;&gt;"",HLOOKUP(COUNT($RV104:TX104)+1,$G$4:$EH$9,TY$14,0)*$D104,IF($C104=TY$17,$G$9*$D104,""))</f>
        <v/>
      </c>
      <c r="TZ104" s="34" t="str">
        <f>IF(TY104&lt;&gt;"",HLOOKUP(COUNT($RV104:TY104)+1,$G$4:$EH$9,TZ$14,0)*$D104,IF($C104=TZ$17,$G$9*$D104,""))</f>
        <v/>
      </c>
      <c r="UA104" s="34" t="str">
        <f>IF(TZ104&lt;&gt;"",HLOOKUP(COUNT($RV104:TZ104)+1,$G$4:$EH$9,UA$14,0)*$D104,IF($C104=UA$17,$G$9*$D104,""))</f>
        <v/>
      </c>
      <c r="UB104" s="34" t="str">
        <f>IF(UA104&lt;&gt;"",HLOOKUP(COUNT($RV104:UA104)+1,$G$4:$EH$9,UB$14,0)*$D104,IF($C104=UB$17,$G$9*$D104,""))</f>
        <v/>
      </c>
      <c r="UC104" s="34" t="str">
        <f>IF(UB104&lt;&gt;"",HLOOKUP(COUNT($RV104:UB104)+1,$G$4:$EH$9,UC$14,0)*$D104,IF($C104=UC$17,$G$9*$D104,""))</f>
        <v/>
      </c>
      <c r="UD104" s="34" t="str">
        <f>IF(UC104&lt;&gt;"",HLOOKUP(COUNT($RV104:UC104)+1,$G$4:$EH$9,UD$14,0)*$D104,IF($C104=UD$17,$G$9*$D104,""))</f>
        <v/>
      </c>
      <c r="UE104" s="34" t="str">
        <f>IF(UD104&lt;&gt;"",HLOOKUP(COUNT($RV104:UD104)+1,$G$4:$EH$9,UE$14,0)*$D104,IF($C104=UE$17,$G$9*$D104,""))</f>
        <v/>
      </c>
      <c r="UF104" s="34" t="str">
        <f>IF(UE104&lt;&gt;"",HLOOKUP(COUNT($RV104:UE104)+1,$G$4:$EH$9,UF$14,0)*$D104,IF($C104=UF$17,$G$9*$D104,""))</f>
        <v/>
      </c>
      <c r="UG104" s="34" t="str">
        <f>IF(UF104&lt;&gt;"",HLOOKUP(COUNT($RV104:UF104)+1,$G$4:$EH$9,UG$14,0)*$D104,IF($C104=UG$17,$G$9*$D104,""))</f>
        <v/>
      </c>
      <c r="UH104" s="34" t="str">
        <f>IF(UG104&lt;&gt;"",HLOOKUP(COUNT($RV104:UG104)+1,$G$4:$EH$9,UH$14,0)*$D104,IF($C104=UH$17,$G$9*$D104,""))</f>
        <v/>
      </c>
      <c r="UI104" s="34" t="str">
        <f>IF(UH104&lt;&gt;"",HLOOKUP(COUNT($RV104:UH104)+1,$G$4:$EH$9,UI$14,0)*$D104,IF($C104=UI$17,$G$9*$D104,""))</f>
        <v/>
      </c>
      <c r="UJ104" s="34" t="str">
        <f>IF(UI104&lt;&gt;"",HLOOKUP(COUNT($RV104:UI104)+1,$G$4:$EH$9,UJ$14,0)*$D104,IF($C104=UJ$17,$G$9*$D104,""))</f>
        <v/>
      </c>
      <c r="UK104" s="34" t="str">
        <f>IF(UJ104&lt;&gt;"",HLOOKUP(COUNT($RV104:UJ104)+1,$G$4:$EH$9,UK$14,0)*$D104,IF($C104=UK$17,$G$9*$D104,""))</f>
        <v/>
      </c>
      <c r="UL104" s="34" t="str">
        <f>IF(UK104&lt;&gt;"",HLOOKUP(COUNT($RV104:UK104)+1,$G$4:$EH$9,UL$14,0)*$D104,IF($C104=UL$17,$G$9*$D104,""))</f>
        <v/>
      </c>
      <c r="UM104" s="34" t="str">
        <f>IF(UL104&lt;&gt;"",HLOOKUP(COUNT($RV104:UL104)+1,$G$4:$EH$9,UM$14,0)*$D104,IF($C104=UM$17,$G$9*$D104,""))</f>
        <v/>
      </c>
      <c r="UN104" s="34" t="str">
        <f>IF(UM104&lt;&gt;"",HLOOKUP(COUNT($RV104:UM104)+1,$G$4:$EH$9,UN$14,0)*$D104,IF($C104=UN$17,$G$9*$D104,""))</f>
        <v/>
      </c>
      <c r="UO104" s="34" t="str">
        <f>IF(UN104&lt;&gt;"",HLOOKUP(COUNT($RV104:UN104)+1,$G$4:$EH$9,UO$14,0)*$D104,IF($C104=UO$17,$G$9*$D104,""))</f>
        <v/>
      </c>
      <c r="UP104" s="34" t="str">
        <f>IF(UO104&lt;&gt;"",HLOOKUP(COUNT($RV104:UO104)+1,$G$4:$EH$9,UP$14,0)*$D104,IF($C104=UP$17,$G$9*$D104,""))</f>
        <v/>
      </c>
      <c r="UQ104" s="34" t="str">
        <f>IF(UP104&lt;&gt;"",HLOOKUP(COUNT($RV104:UP104)+1,$G$4:$EH$9,UQ$14,0)*$D104,IF($C104=UQ$17,$G$9*$D104,""))</f>
        <v/>
      </c>
      <c r="UR104" s="34" t="str">
        <f>IF(UQ104&lt;&gt;"",HLOOKUP(COUNT($RV104:UQ104)+1,$G$4:$EH$9,UR$14,0)*$D104,IF($C104=UR$17,$G$9*$D104,""))</f>
        <v/>
      </c>
      <c r="US104" s="34" t="str">
        <f>IF(UR104&lt;&gt;"",HLOOKUP(COUNT($RV104:UR104)+1,$G$4:$EH$9,US$14,0)*$D104,IF($C104=US$17,$G$9*$D104,""))</f>
        <v/>
      </c>
      <c r="UT104" s="34" t="str">
        <f>IF(US104&lt;&gt;"",HLOOKUP(COUNT($RV104:US104)+1,$G$4:$EH$9,UT$14,0)*$D104,IF($C104=UT$17,$G$9*$D104,""))</f>
        <v/>
      </c>
      <c r="UU104" s="34" t="str">
        <f>IF(UT104&lt;&gt;"",HLOOKUP(COUNT($RV104:UT104)+1,$G$4:$EH$9,UU$14,0)*$D104,IF($C104=UU$17,$G$9*$D104,""))</f>
        <v/>
      </c>
      <c r="UV104" s="34" t="str">
        <f>IF(UU104&lt;&gt;"",HLOOKUP(COUNT($RV104:UU104)+1,$G$4:$EH$9,UV$14,0)*$D104,IF($C104=UV$17,$G$9*$D104,""))</f>
        <v/>
      </c>
      <c r="UW104" s="34" t="str">
        <f>IF(UV104&lt;&gt;"",HLOOKUP(COUNT($RV104:UV104)+1,$G$4:$EH$9,UW$14,0)*$D104,IF($C104=UW$17,$G$9*$D104,""))</f>
        <v/>
      </c>
      <c r="UX104" s="34" t="str">
        <f>IF(UW104&lt;&gt;"",HLOOKUP(COUNT($RV104:UW104)+1,$G$4:$EH$9,UX$14,0)*$D104,IF($C104=UX$17,$G$9*$D104,""))</f>
        <v/>
      </c>
      <c r="UY104" s="34" t="str">
        <f>IF(UX104&lt;&gt;"",HLOOKUP(COUNT($RV104:UX104)+1,$G$4:$EH$9,UY$14,0)*$D104,IF($C104=UY$17,$G$9*$D104,""))</f>
        <v/>
      </c>
      <c r="UZ104" s="34" t="str">
        <f>IF(UY104&lt;&gt;"",HLOOKUP(COUNT($RV104:UY104)+1,$G$4:$EH$9,UZ$14,0)*$D104,IF($C104=UZ$17,$G$9*$D104,""))</f>
        <v/>
      </c>
      <c r="VA104" s="34" t="str">
        <f>IF(UZ104&lt;&gt;"",HLOOKUP(COUNT($RV104:UZ104)+1,$G$4:$EH$9,VA$14,0)*$D104,IF($C104=VA$17,$G$9*$D104,""))</f>
        <v/>
      </c>
      <c r="VB104" s="34" t="str">
        <f>IF(VA104&lt;&gt;"",HLOOKUP(COUNT($RV104:VA104)+1,$G$4:$EH$9,VB$14,0)*$D104,IF($C104=VB$17,$G$9*$D104,""))</f>
        <v/>
      </c>
      <c r="VC104" s="34" t="str">
        <f>IF(VB104&lt;&gt;"",HLOOKUP(COUNT($RV104:VB104)+1,$G$4:$EH$9,VC$14,0)*$D104,IF($C104=VC$17,$G$9*$D104,""))</f>
        <v/>
      </c>
      <c r="VD104" s="34">
        <f>IF(VC104&lt;&gt;"",HLOOKUP(COUNT($RV104:VC104)+1,$G$4:$EH$9,VD$14,0)*$D104,IF($C104=VD$17,$G$9*$D104,""))</f>
        <v>14500</v>
      </c>
      <c r="VE104" s="34">
        <f>IF(VD104&lt;&gt;"",HLOOKUP(COUNT($RV104:VD104)+1,$G$4:$EH$9,VE$14,0)*$D104,IF($C104=VE$17,$G$9*$D104,""))</f>
        <v>0</v>
      </c>
      <c r="VF104" s="34">
        <f>IF(VE104&lt;&gt;"",HLOOKUP(COUNT($RV104:VE104)+1,$G$4:$EH$9,VF$14,0)*$D104,IF($C104=VF$17,$G$9*$D104,""))</f>
        <v>0</v>
      </c>
      <c r="VG104" s="34">
        <f>IF(VF104&lt;&gt;"",HLOOKUP(COUNT($RV104:VF104)+1,$G$4:$EH$9,VG$14,0)*$D104,IF($C104=VG$17,$G$9*$D104,""))</f>
        <v>0</v>
      </c>
      <c r="VH104" s="34">
        <f>IF(VG104&lt;&gt;"",HLOOKUP(COUNT($RV104:VG104)+1,$G$4:$EH$9,VH$14,0)*$D104,IF($C104=VH$17,$G$9*$D104,""))</f>
        <v>0</v>
      </c>
      <c r="VI104" s="34">
        <f>IF(VH104&lt;&gt;"",HLOOKUP(COUNT($RV104:VH104)+1,$G$4:$EH$9,VI$14,0)*$D104,IF($C104=VI$17,$G$9*$D104,""))</f>
        <v>0</v>
      </c>
      <c r="VJ104" s="34">
        <f>IF(VI104&lt;&gt;"",HLOOKUP(COUNT($RV104:VI104)+1,$G$4:$EH$9,VJ$14,0)*$D104,IF($C104=VJ$17,$G$9*$D104,""))</f>
        <v>0</v>
      </c>
      <c r="VK104" s="34">
        <f>IF(VJ104&lt;&gt;"",HLOOKUP(COUNT($RV104:VJ104)+1,$G$4:$EH$9,VK$14,0)*$D104,IF($C104=VK$17,$G$9*$D104,""))</f>
        <v>0</v>
      </c>
      <c r="VL104" s="34">
        <f>IF(VK104&lt;&gt;"",HLOOKUP(COUNT($RV104:VK104)+1,$G$4:$EH$9,VL$14,0)*$D104,IF($C104=VL$17,$G$9*$D104,""))</f>
        <v>0</v>
      </c>
      <c r="VM104" s="34">
        <f>IF(VL104&lt;&gt;"",HLOOKUP(COUNT($RV104:VL104)+1,$G$4:$EH$9,VM$14,0)*$D104,IF($C104=VM$17,$G$9*$D104,""))</f>
        <v>0</v>
      </c>
      <c r="VN104" s="34">
        <f>IF(VM104&lt;&gt;"",HLOOKUP(COUNT($RV104:VM104)+1,$G$4:$EH$9,VN$14,0)*$D104,IF($C104=VN$17,$G$9*$D104,""))</f>
        <v>0</v>
      </c>
      <c r="VO104" s="34">
        <f>IF(VN104&lt;&gt;"",HLOOKUP(COUNT($RV104:VN104)+1,$G$4:$EH$9,VO$14,0)*$D104,IF($C104=VO$17,$G$9*$D104,""))</f>
        <v>0</v>
      </c>
      <c r="VP104" s="34">
        <f>IF(VO104&lt;&gt;"",HLOOKUP(COUNT($RV104:VO104)+1,$G$4:$EH$9,VP$14,0)*$D104,IF($C104=VP$17,$G$9*$D104,""))</f>
        <v>0</v>
      </c>
      <c r="VQ104" s="34">
        <f>IF(VP104&lt;&gt;"",HLOOKUP(COUNT($RV104:VP104)+1,$G$4:$EH$9,VQ$14,0)*$D104,IF($C104=VQ$17,$G$9*$D104,""))</f>
        <v>0</v>
      </c>
      <c r="VR104" s="34">
        <f>IF(VQ104&lt;&gt;"",HLOOKUP(COUNT($RV104:VQ104)+1,$G$4:$EH$9,VR$14,0)*$D104,IF($C104=VR$17,$G$9*$D104,""))</f>
        <v>0</v>
      </c>
      <c r="VS104" s="34">
        <f>IF(VR104&lt;&gt;"",HLOOKUP(COUNT($RV104:VR104)+1,$G$4:$EH$9,VS$14,0)*$D104,IF($C104=VS$17,$G$9*$D104,""))</f>
        <v>0</v>
      </c>
      <c r="VT104" s="34">
        <f>IF(VS104&lt;&gt;"",HLOOKUP(COUNT($RV104:VS104)+1,$G$4:$EH$9,VT$14,0)*$D104,IF($C104=VT$17,$G$9*$D104,""))</f>
        <v>0</v>
      </c>
      <c r="VU104" s="34">
        <f>IF(VT104&lt;&gt;"",HLOOKUP(COUNT($RV104:VT104)+1,$G$4:$EH$9,VU$14,0)*$D104,IF($C104=VU$17,$G$9*$D104,""))</f>
        <v>0</v>
      </c>
      <c r="VV104" s="34">
        <f>IF(VU104&lt;&gt;"",HLOOKUP(COUNT($RV104:VU104)+1,$G$4:$EH$9,VV$14,0)*$D104,IF($C104=VV$17,$G$9*$D104,""))</f>
        <v>0</v>
      </c>
      <c r="VW104" s="34">
        <f>IF(VV104&lt;&gt;"",HLOOKUP(COUNT($RV104:VV104)+1,$G$4:$EH$9,VW$14,0)*$D104,IF($C104=VW$17,$G$9*$D104,""))</f>
        <v>0</v>
      </c>
      <c r="VX104" s="34">
        <f>IF(VW104&lt;&gt;"",HLOOKUP(COUNT($RV104:VW104)+1,$G$4:$EH$9,VX$14,0)*$D104,IF($C104=VX$17,$G$9*$D104,""))</f>
        <v>0</v>
      </c>
      <c r="VY104" s="34">
        <f>IF(VX104&lt;&gt;"",HLOOKUP(COUNT($RV104:VX104)+1,$G$4:$EH$9,VY$14,0)*$D104,IF($C104=VY$17,$G$9*$D104,""))</f>
        <v>0</v>
      </c>
      <c r="VZ104" s="34">
        <f>IF(VY104&lt;&gt;"",HLOOKUP(COUNT($RV104:VY104)+1,$G$4:$EH$9,VZ$14,0)*$D104,IF($C104=VZ$17,$G$9*$D104,""))</f>
        <v>0</v>
      </c>
      <c r="WA104" s="34">
        <f>IF(VZ104&lt;&gt;"",HLOOKUP(COUNT($RV104:VZ104)+1,$G$4:$EH$9,WA$14,0)*$D104,IF($C104=WA$17,$G$9*$D104,""))</f>
        <v>0</v>
      </c>
      <c r="WB104" s="34">
        <f>IF(WA104&lt;&gt;"",HLOOKUP(COUNT($RV104:WA104)+1,$G$4:$EH$9,WB$14,0)*$D104,IF($C104=WB$17,$G$9*$D104,""))</f>
        <v>0</v>
      </c>
      <c r="WC104" s="34">
        <f>IF(WB104&lt;&gt;"",HLOOKUP(COUNT($RV104:WB104)+1,$G$4:$EH$9,WC$14,0)*$D104,IF($C104=WC$17,$G$9*$D104,""))</f>
        <v>0</v>
      </c>
      <c r="WD104" s="34">
        <f>IF(WC104&lt;&gt;"",HLOOKUP(COUNT($RV104:WC104)+1,$G$4:$EH$9,WD$14,0)*$D104,IF($C104=WD$17,$G$9*$D104,""))</f>
        <v>0</v>
      </c>
      <c r="WE104" s="34">
        <f>IF(WD104&lt;&gt;"",HLOOKUP(COUNT($RV104:WD104)+1,$G$4:$EH$9,WE$14,0)*$D104,IF($C104=WE$17,$G$9*$D104,""))</f>
        <v>0</v>
      </c>
      <c r="WF104" s="34">
        <f>IF(WE104&lt;&gt;"",HLOOKUP(COUNT($RV104:WE104)+1,$G$4:$EH$9,WF$14,0)*$D104,IF($C104=WF$17,$G$9*$D104,""))</f>
        <v>0</v>
      </c>
      <c r="WG104" s="34">
        <f>IF(WF104&lt;&gt;"",HLOOKUP(COUNT($RV104:WF104)+1,$G$4:$EH$9,WG$14,0)*$D104,IF($C104=WG$17,$G$9*$D104,""))</f>
        <v>0</v>
      </c>
      <c r="WH104" s="34">
        <f>IF(WG104&lt;&gt;"",HLOOKUP(COUNT($RV104:WG104)+1,$G$4:$EH$9,WH$14,0)*$D104,IF($C104=WH$17,$G$9*$D104,""))</f>
        <v>0</v>
      </c>
      <c r="WI104" s="34">
        <f>IF(WH104&lt;&gt;"",HLOOKUP(COUNT($RV104:WH104)+1,$G$4:$EH$9,WI$14,0)*$D104,IF($C104=WI$17,$G$9*$D104,""))</f>
        <v>0</v>
      </c>
      <c r="WJ104" s="34">
        <f>IF(WI104&lt;&gt;"",HLOOKUP(COUNT($RV104:WI104)+1,$G$4:$EH$9,WJ$14,0)*$D104,IF($C104=WJ$17,$G$9*$D104,""))</f>
        <v>0</v>
      </c>
      <c r="WK104" s="34">
        <f>IF(WJ104&lt;&gt;"",HLOOKUP(COUNT($RV104:WJ104)+1,$G$4:$EH$9,WK$14,0)*$D104,IF($C104=WK$17,$G$9*$D104,""))</f>
        <v>0</v>
      </c>
      <c r="WL104" s="34">
        <f>IF(WK104&lt;&gt;"",HLOOKUP(COUNT($RV104:WK104)+1,$G$4:$EH$9,WL$14,0)*$D104,IF($C104=WL$17,$G$9*$D104,""))</f>
        <v>0</v>
      </c>
    </row>
    <row r="105" spans="1:610" ht="15" x14ac:dyDescent="0.2">
      <c r="A105" s="25">
        <f t="shared" si="911"/>
        <v>3</v>
      </c>
      <c r="B105" s="1328" t="s">
        <v>89</v>
      </c>
      <c r="C105" s="62">
        <f t="shared" si="912"/>
        <v>87</v>
      </c>
      <c r="D105" s="30">
        <f>VLOOKUP(B105,Premissas!$R$8:$AD$18,(Histograma!A105+1),0)</f>
        <v>5</v>
      </c>
      <c r="G105" s="34" t="str">
        <f>IF(F105&lt;&gt;"",HLOOKUP(COUNT($F105:F105)+1,$G$4:$EH$8,G$14,0)*$D105,IF($C105=G$17,$G$5*$D105,""))</f>
        <v/>
      </c>
      <c r="H105" s="34" t="str">
        <f>IF(G105&lt;&gt;"",HLOOKUP(COUNT($F105:G105)+1,$G$4:$EH$8,H$14,0)*$D105,IF($C105=H$17,$G$5*$D105,""))</f>
        <v/>
      </c>
      <c r="I105" s="34" t="str">
        <f>IF(H105&lt;&gt;"",HLOOKUP(COUNT($F105:H105)+1,$G$4:$EH$8,I$14,0)*$D105,IF($C105=I$17,$G$5*$D105,""))</f>
        <v/>
      </c>
      <c r="J105" s="34" t="str">
        <f>IF(I105&lt;&gt;"",HLOOKUP(COUNT($F105:I105)+1,$G$4:$EH$8,J$14,0)*$D105,IF($C105=J$17,$G$5*$D105,""))</f>
        <v/>
      </c>
      <c r="K105" s="34" t="str">
        <f>IF(J105&lt;&gt;"",HLOOKUP(COUNT($F105:J105)+1,$G$4:$EH$8,K$14,0)*$D105,IF($C105=K$17,$G$5*$D105,""))</f>
        <v/>
      </c>
      <c r="L105" s="34" t="str">
        <f>IF(K105&lt;&gt;"",HLOOKUP(COUNT($F105:K105)+1,$G$4:$EH$8,L$14,0)*$D105,IF($C105=L$17,$G$5*$D105,""))</f>
        <v/>
      </c>
      <c r="M105" s="34" t="str">
        <f>IF(L105&lt;&gt;"",HLOOKUP(COUNT($F105:L105)+1,$G$4:$EH$8,M$14,0)*$D105,IF($C105=M$17,$G$5*$D105,""))</f>
        <v/>
      </c>
      <c r="N105" s="34" t="str">
        <f>IF(M105&lt;&gt;"",HLOOKUP(COUNT($F105:M105)+1,$G$4:$EH$8,N$14,0)*$D105,IF($C105=N$17,$G$5*$D105,""))</f>
        <v/>
      </c>
      <c r="O105" s="34" t="str">
        <f>IF(N105&lt;&gt;"",HLOOKUP(COUNT($F105:N105)+1,$G$4:$EH$8,O$14,0)*$D105,IF($C105=O$17,$G$5*$D105,""))</f>
        <v/>
      </c>
      <c r="P105" s="34" t="str">
        <f>IF(O105&lt;&gt;"",HLOOKUP(COUNT($F105:O105)+1,$G$4:$EH$8,P$14,0)*$D105,IF($C105=P$17,$G$5*$D105,""))</f>
        <v/>
      </c>
      <c r="Q105" s="34" t="str">
        <f>IF(P105&lt;&gt;"",HLOOKUP(COUNT($F105:P105)+1,$G$4:$EH$8,Q$14,0)*$D105,IF($C105=Q$17,$G$5*$D105,""))</f>
        <v/>
      </c>
      <c r="R105" s="34" t="str">
        <f>IF(Q105&lt;&gt;"",HLOOKUP(COUNT($F105:Q105)+1,$G$4:$EH$8,R$14,0)*$D105,IF($C105=R$17,$G$5*$D105,""))</f>
        <v/>
      </c>
      <c r="S105" s="34" t="str">
        <f>IF(R105&lt;&gt;"",HLOOKUP(COUNT($F105:R105)+1,$G$4:$EH$8,S$14,0)*$D105,IF($C105=S$17,$G$5*$D105,""))</f>
        <v/>
      </c>
      <c r="T105" s="34" t="str">
        <f>IF(S105&lt;&gt;"",HLOOKUP(COUNT($F105:S105)+1,$G$4:$EH$8,T$14,0)*$D105,IF($C105=T$17,$G$5*$D105,""))</f>
        <v/>
      </c>
      <c r="U105" s="34" t="str">
        <f>IF(T105&lt;&gt;"",HLOOKUP(COUNT($F105:T105)+1,$G$4:$EH$8,U$14,0)*$D105,IF($C105=U$17,$G$5*$D105,""))</f>
        <v/>
      </c>
      <c r="V105" s="34" t="str">
        <f>IF(U105&lt;&gt;"",HLOOKUP(COUNT($F105:U105)+1,$G$4:$EH$8,V$14,0)*$D105,IF($C105=V$17,$G$5*$D105,""))</f>
        <v/>
      </c>
      <c r="W105" s="34" t="str">
        <f>IF(V105&lt;&gt;"",HLOOKUP(COUNT($F105:V105)+1,$G$4:$EH$8,W$14,0)*$D105,IF($C105=W$17,$G$5*$D105,""))</f>
        <v/>
      </c>
      <c r="X105" s="34" t="str">
        <f>IF(W105&lt;&gt;"",HLOOKUP(COUNT($F105:W105)+1,$G$4:$EH$8,X$14,0)*$D105,IF($C105=X$17,$G$5*$D105,""))</f>
        <v/>
      </c>
      <c r="Y105" s="34" t="str">
        <f>IF(X105&lt;&gt;"",HLOOKUP(COUNT($F105:X105)+1,$G$4:$EH$8,Y$14,0)*$D105,IF($C105=Y$17,$G$5*$D105,""))</f>
        <v/>
      </c>
      <c r="Z105" s="34" t="str">
        <f>IF(Y105&lt;&gt;"",HLOOKUP(COUNT($F105:Y105)+1,$G$4:$EH$8,Z$14,0)*$D105,IF($C105=Z$17,$G$5*$D105,""))</f>
        <v/>
      </c>
      <c r="AA105" s="34" t="str">
        <f>IF(Z105&lt;&gt;"",HLOOKUP(COUNT($F105:Z105)+1,$G$4:$EH$8,AA$14,0)*$D105,IF($C105=AA$17,$G$5*$D105,""))</f>
        <v/>
      </c>
      <c r="AB105" s="34" t="str">
        <f>IF(AA105&lt;&gt;"",HLOOKUP(COUNT($F105:AA105)+1,$G$4:$EH$8,AB$14,0)*$D105,IF($C105=AB$17,$G$5*$D105,""))</f>
        <v/>
      </c>
      <c r="AC105" s="34" t="str">
        <f>IF(AB105&lt;&gt;"",HLOOKUP(COUNT($F105:AB105)+1,$G$4:$EH$8,AC$14,0)*$D105,IF($C105=AC$17,$G$5*$D105,""))</f>
        <v/>
      </c>
      <c r="AD105" s="34" t="str">
        <f>IF(AC105&lt;&gt;"",HLOOKUP(COUNT($F105:AC105)+1,$G$4:$EH$8,AD$14,0)*$D105,IF($C105=AD$17,$G$5*$D105,""))</f>
        <v/>
      </c>
      <c r="AE105" s="34" t="str">
        <f>IF(AD105&lt;&gt;"",HLOOKUP(COUNT($F105:AD105)+1,$G$4:$EH$8,AE$14,0)*$D105,IF($C105=AE$17,$G$5*$D105,""))</f>
        <v/>
      </c>
      <c r="AF105" s="34" t="str">
        <f>IF(AE105&lt;&gt;"",HLOOKUP(COUNT($F105:AE105)+1,$G$4:$EH$8,AF$14,0)*$D105,IF($C105=AF$17,$G$5*$D105,""))</f>
        <v/>
      </c>
      <c r="AG105" s="34" t="str">
        <f>IF(AF105&lt;&gt;"",HLOOKUP(COUNT($F105:AF105)+1,$G$4:$EH$8,AG$14,0)*$D105,IF($C105=AG$17,$G$5*$D105,""))</f>
        <v/>
      </c>
      <c r="AH105" s="34" t="str">
        <f>IF(AG105&lt;&gt;"",HLOOKUP(COUNT($F105:AG105)+1,$G$4:$EH$8,AH$14,0)*$D105,IF($C105=AH$17,$G$5*$D105,""))</f>
        <v/>
      </c>
      <c r="AI105" s="34" t="str">
        <f>IF(AH105&lt;&gt;"",HLOOKUP(COUNT($F105:AH105)+1,$G$4:$EH$8,AI$14,0)*$D105,IF($C105=AI$17,$G$5*$D105,""))</f>
        <v/>
      </c>
      <c r="AJ105" s="34" t="str">
        <f>IF(AI105&lt;&gt;"",HLOOKUP(COUNT($F105:AI105)+1,$G$4:$EH$8,AJ$14,0)*$D105,IF($C105=AJ$17,$G$5*$D105,""))</f>
        <v/>
      </c>
      <c r="AK105" s="34" t="str">
        <f>IF(AJ105&lt;&gt;"",HLOOKUP(COUNT($F105:AJ105)+1,$G$4:$EH$8,AK$14,0)*$D105,IF($C105=AK$17,$G$5*$D105,""))</f>
        <v/>
      </c>
      <c r="AL105" s="34" t="str">
        <f>IF(AK105&lt;&gt;"",HLOOKUP(COUNT($F105:AK105)+1,$G$4:$EH$8,AL$14,0)*$D105,IF($C105=AL$17,$G$5*$D105,""))</f>
        <v/>
      </c>
      <c r="AM105" s="34" t="str">
        <f>IF(AL105&lt;&gt;"",HLOOKUP(COUNT($F105:AL105)+1,$G$4:$EH$8,AM$14,0)*$D105,IF($C105=AM$17,$G$5*$D105,""))</f>
        <v/>
      </c>
      <c r="AN105" s="34" t="str">
        <f>IF(AM105&lt;&gt;"",HLOOKUP(COUNT($F105:AM105)+1,$G$4:$EH$8,AN$14,0)*$D105,IF($C105=AN$17,$G$5*$D105,""))</f>
        <v/>
      </c>
      <c r="AO105" s="34" t="str">
        <f>IF(AN105&lt;&gt;"",HLOOKUP(COUNT($F105:AN105)+1,$G$4:$EH$8,AO$14,0)*$D105,IF($C105=AO$17,$G$5*$D105,""))</f>
        <v/>
      </c>
      <c r="AP105" s="34" t="str">
        <f>IF(AO105&lt;&gt;"",HLOOKUP(COUNT($F105:AO105)+1,$G$4:$EH$8,AP$14,0)*$D105,IF($C105=AP$17,$G$5*$D105,""))</f>
        <v/>
      </c>
      <c r="AQ105" s="34" t="str">
        <f>IF(AP105&lt;&gt;"",HLOOKUP(COUNT($F105:AP105)+1,$G$4:$EH$8,AQ$14,0)*$D105,IF($C105=AQ$17,$G$5*$D105,""))</f>
        <v/>
      </c>
      <c r="AR105" s="34" t="str">
        <f>IF(AQ105&lt;&gt;"",HLOOKUP(COUNT($F105:AQ105)+1,$G$4:$EH$8,AR$14,0)*$D105,IF($C105=AR$17,$G$5*$D105,""))</f>
        <v/>
      </c>
      <c r="AS105" s="34" t="str">
        <f>IF(AR105&lt;&gt;"",HLOOKUP(COUNT($F105:AR105)+1,$G$4:$EH$8,AS$14,0)*$D105,IF($C105=AS$17,$G$5*$D105,""))</f>
        <v/>
      </c>
      <c r="AT105" s="34" t="str">
        <f>IF(AS105&lt;&gt;"",HLOOKUP(COUNT($F105:AS105)+1,$G$4:$EH$8,AT$14,0)*$D105,IF($C105=AT$17,$G$5*$D105,""))</f>
        <v/>
      </c>
      <c r="AU105" s="34" t="str">
        <f>IF(AT105&lt;&gt;"",HLOOKUP(COUNT($F105:AT105)+1,$G$4:$EH$8,AU$14,0)*$D105,IF($C105=AU$17,$G$5*$D105,""))</f>
        <v/>
      </c>
      <c r="AV105" s="34" t="str">
        <f>IF(AU105&lt;&gt;"",HLOOKUP(COUNT($F105:AU105)+1,$G$4:$EH$8,AV$14,0)*$D105,IF($C105=AV$17,$G$5*$D105,""))</f>
        <v/>
      </c>
      <c r="AW105" s="34" t="str">
        <f>IF(AV105&lt;&gt;"",HLOOKUP(COUNT($F105:AV105)+1,$G$4:$EH$8,AW$14,0)*$D105,IF($C105=AW$17,$G$5*$D105,""))</f>
        <v/>
      </c>
      <c r="AX105" s="34" t="str">
        <f>IF(AW105&lt;&gt;"",HLOOKUP(COUNT($F105:AW105)+1,$G$4:$EH$8,AX$14,0)*$D105,IF($C105=AX$17,$G$5*$D105,""))</f>
        <v/>
      </c>
      <c r="AY105" s="34" t="str">
        <f>IF(AX105&lt;&gt;"",HLOOKUP(COUNT($F105:AX105)+1,$G$4:$EH$8,AY$14,0)*$D105,IF($C105=AY$17,$G$5*$D105,""))</f>
        <v/>
      </c>
      <c r="AZ105" s="34" t="str">
        <f>IF(AY105&lt;&gt;"",HLOOKUP(COUNT($F105:AY105)+1,$G$4:$EH$8,AZ$14,0)*$D105,IF($C105=AZ$17,$G$5*$D105,""))</f>
        <v/>
      </c>
      <c r="BA105" s="34" t="str">
        <f>IF(AZ105&lt;&gt;"",HLOOKUP(COUNT($F105:AZ105)+1,$G$4:$EH$8,BA$14,0)*$D105,IF($C105=BA$17,$G$5*$D105,""))</f>
        <v/>
      </c>
      <c r="BB105" s="34" t="str">
        <f>IF(BA105&lt;&gt;"",HLOOKUP(COUNT($F105:BA105)+1,$G$4:$EH$8,BB$14,0)*$D105,IF($C105=BB$17,$G$5*$D105,""))</f>
        <v/>
      </c>
      <c r="BC105" s="34" t="str">
        <f>IF(BB105&lt;&gt;"",HLOOKUP(COUNT($F105:BB105)+1,$G$4:$EH$8,BC$14,0)*$D105,IF($C105=BC$17,$G$5*$D105,""))</f>
        <v/>
      </c>
      <c r="BD105" s="34" t="str">
        <f>IF(BC105&lt;&gt;"",HLOOKUP(COUNT($F105:BC105)+1,$G$4:$EH$8,BD$14,0)*$D105,IF($C105=BD$17,$G$5*$D105,""))</f>
        <v/>
      </c>
      <c r="BE105" s="34" t="str">
        <f>IF(BD105&lt;&gt;"",HLOOKUP(COUNT($F105:BD105)+1,$G$4:$EH$8,BE$14,0)*$D105,IF($C105=BE$17,$G$5*$D105,""))</f>
        <v/>
      </c>
      <c r="BF105" s="34" t="str">
        <f>IF(BE105&lt;&gt;"",HLOOKUP(COUNT($F105:BE105)+1,$G$4:$EH$8,BF$14,0)*$D105,IF($C105=BF$17,$G$5*$D105,""))</f>
        <v/>
      </c>
      <c r="BG105" s="34" t="str">
        <f>IF(BF105&lt;&gt;"",HLOOKUP(COUNT($F105:BF105)+1,$G$4:$EH$8,BG$14,0)*$D105,IF($C105=BG$17,$G$5*$D105,""))</f>
        <v/>
      </c>
      <c r="BH105" s="34" t="str">
        <f>IF(BG105&lt;&gt;"",HLOOKUP(COUNT($F105:BG105)+1,$G$4:$EH$8,BH$14,0)*$D105,IF($C105=BH$17,$G$5*$D105,""))</f>
        <v/>
      </c>
      <c r="BI105" s="34" t="str">
        <f>IF(BH105&lt;&gt;"",HLOOKUP(COUNT($F105:BH105)+1,$G$4:$EH$8,BI$14,0)*$D105,IF($C105=BI$17,$G$5*$D105,""))</f>
        <v/>
      </c>
      <c r="BJ105" s="34" t="str">
        <f>IF(BI105&lt;&gt;"",HLOOKUP(COUNT($F105:BI105)+1,$G$4:$EH$8,BJ$14,0)*$D105,IF($C105=BJ$17,$G$5*$D105,""))</f>
        <v/>
      </c>
      <c r="BK105" s="34" t="str">
        <f>IF(BJ105&lt;&gt;"",HLOOKUP(COUNT($F105:BJ105)+1,$G$4:$EH$8,BK$14,0)*$D105,IF($C105=BK$17,$G$5*$D105,""))</f>
        <v/>
      </c>
      <c r="BL105" s="34" t="str">
        <f>IF(BK105&lt;&gt;"",HLOOKUP(COUNT($F105:BK105)+1,$G$4:$EH$8,BL$14,0)*$D105,IF($C105=BL$17,$G$5*$D105,""))</f>
        <v/>
      </c>
      <c r="BM105" s="34" t="str">
        <f>IF(BL105&lt;&gt;"",HLOOKUP(COUNT($F105:BL105)+1,$G$4:$EH$8,BM$14,0)*$D105,IF($C105=BM$17,$G$5*$D105,""))</f>
        <v/>
      </c>
      <c r="BN105" s="34" t="str">
        <f>IF(BM105&lt;&gt;"",HLOOKUP(COUNT($F105:BM105)+1,$G$4:$EH$8,BN$14,0)*$D105,IF($C105=BN$17,$G$5*$D105,""))</f>
        <v/>
      </c>
      <c r="BO105" s="34" t="str">
        <f>IF(BN105&lt;&gt;"",HLOOKUP(COUNT($F105:BN105)+1,$G$4:$EH$8,BO$14,0)*$D105,IF($C105=BO$17,$G$5*$D105,""))</f>
        <v/>
      </c>
      <c r="BP105" s="34" t="str">
        <f>IF(BO105&lt;&gt;"",HLOOKUP(COUNT($F105:BO105)+1,$G$4:$EH$8,BP$14,0)*$D105,IF($C105=BP$17,$G$5*$D105,""))</f>
        <v/>
      </c>
      <c r="BQ105" s="34" t="str">
        <f>IF(BP105&lt;&gt;"",HLOOKUP(COUNT($F105:BP105)+1,$G$4:$EH$8,BQ$14,0)*$D105,IF($C105=BQ$17,$G$5*$D105,""))</f>
        <v/>
      </c>
      <c r="BR105" s="34" t="str">
        <f>IF(BQ105&lt;&gt;"",HLOOKUP(COUNT($F105:BQ105)+1,$G$4:$EH$8,BR$14,0)*$D105,IF($C105=BR$17,$G$5*$D105,""))</f>
        <v/>
      </c>
      <c r="BS105" s="34" t="str">
        <f>IF(BR105&lt;&gt;"",HLOOKUP(COUNT($F105:BR105)+1,$G$4:$EH$8,BS$14,0)*$D105,IF($C105=BS$17,$G$5*$D105,""))</f>
        <v/>
      </c>
      <c r="BT105" s="34" t="str">
        <f>IF(BS105&lt;&gt;"",HLOOKUP(COUNT($F105:BS105)+1,$G$4:$EH$8,BT$14,0)*$D105,IF($C105=BT$17,$G$5*$D105,""))</f>
        <v/>
      </c>
      <c r="BU105" s="34" t="str">
        <f>IF(BT105&lt;&gt;"",HLOOKUP(COUNT($F105:BT105)+1,$G$4:$EH$8,BU$14,0)*$D105,IF($C105=BU$17,$G$5*$D105,""))</f>
        <v/>
      </c>
      <c r="BV105" s="34" t="str">
        <f>IF(BU105&lt;&gt;"",HLOOKUP(COUNT($F105:BU105)+1,$G$4:$EH$8,BV$14,0)*$D105,IF($C105=BV$17,$G$5*$D105,""))</f>
        <v/>
      </c>
      <c r="BW105" s="34" t="str">
        <f>IF(BV105&lt;&gt;"",HLOOKUP(COUNT($F105:BV105)+1,$G$4:$EH$8,BW$14,0)*$D105,IF($C105=BW$17,$G$5*$D105,""))</f>
        <v/>
      </c>
      <c r="BX105" s="34" t="str">
        <f>IF(BW105&lt;&gt;"",HLOOKUP(COUNT($F105:BW105)+1,$G$4:$EH$8,BX$14,0)*$D105,IF($C105=BX$17,$G$5*$D105,""))</f>
        <v/>
      </c>
      <c r="BY105" s="34" t="str">
        <f>IF(BX105&lt;&gt;"",HLOOKUP(COUNT($F105:BX105)+1,$G$4:$EH$8,BY$14,0)*$D105,IF($C105=BY$17,$G$5*$D105,""))</f>
        <v/>
      </c>
      <c r="BZ105" s="34" t="str">
        <f>IF(BY105&lt;&gt;"",HLOOKUP(COUNT($F105:BY105)+1,$G$4:$EH$8,BZ$14,0)*$D105,IF($C105=BZ$17,$G$5*$D105,""))</f>
        <v/>
      </c>
      <c r="CA105" s="34" t="str">
        <f>IF(BZ105&lt;&gt;"",HLOOKUP(COUNT($F105:BZ105)+1,$G$4:$EH$8,CA$14,0)*$D105,IF($C105=CA$17,$G$5*$D105,""))</f>
        <v/>
      </c>
      <c r="CB105" s="34" t="str">
        <f>IF(CA105&lt;&gt;"",HLOOKUP(COUNT($F105:CA105)+1,$G$4:$EH$8,CB$14,0)*$D105,IF($C105=CB$17,$G$5*$D105,""))</f>
        <v/>
      </c>
      <c r="CC105" s="34" t="str">
        <f>IF(CB105&lt;&gt;"",HLOOKUP(COUNT($F105:CB105)+1,$G$4:$EH$8,CC$14,0)*$D105,IF($C105=CC$17,$G$5*$D105,""))</f>
        <v/>
      </c>
      <c r="CD105" s="34" t="str">
        <f>IF(CC105&lt;&gt;"",HLOOKUP(COUNT($F105:CC105)+1,$G$4:$EH$8,CD$14,0)*$D105,IF($C105=CD$17,$G$5*$D105,""))</f>
        <v/>
      </c>
      <c r="CE105" s="34" t="str">
        <f>IF(CD105&lt;&gt;"",HLOOKUP(COUNT($F105:CD105)+1,$G$4:$EH$8,CE$14,0)*$D105,IF($C105=CE$17,$G$5*$D105,""))</f>
        <v/>
      </c>
      <c r="CF105" s="34" t="str">
        <f>IF(CE105&lt;&gt;"",HLOOKUP(COUNT($F105:CE105)+1,$G$4:$EH$8,CF$14,0)*$D105,IF($C105=CF$17,$G$5*$D105,""))</f>
        <v/>
      </c>
      <c r="CG105" s="34" t="str">
        <f>IF(CF105&lt;&gt;"",HLOOKUP(COUNT($F105:CF105)+1,$G$4:$EH$8,CG$14,0)*$D105,IF($C105=CG$17,$G$5*$D105,""))</f>
        <v/>
      </c>
      <c r="CH105" s="34" t="str">
        <f>IF(CG105&lt;&gt;"",HLOOKUP(COUNT($F105:CG105)+1,$G$4:$EH$8,CH$14,0)*$D105,IF($C105=CH$17,$G$5*$D105,""))</f>
        <v/>
      </c>
      <c r="CI105" s="34" t="str">
        <f>IF(CH105&lt;&gt;"",HLOOKUP(COUNT($F105:CH105)+1,$G$4:$EH$8,CI$14,0)*$D105,IF($C105=CI$17,$G$5*$D105,""))</f>
        <v/>
      </c>
      <c r="CJ105" s="34" t="str">
        <f>IF(CI105&lt;&gt;"",HLOOKUP(COUNT($F105:CI105)+1,$G$4:$EH$8,CJ$14,0)*$D105,IF($C105=CJ$17,$G$5*$D105,""))</f>
        <v/>
      </c>
      <c r="CK105" s="34" t="str">
        <f>IF(CJ105&lt;&gt;"",HLOOKUP(COUNT($F105:CJ105)+1,$G$4:$EH$8,CK$14,0)*$D105,IF($C105=CK$17,$G$5*$D105,""))</f>
        <v/>
      </c>
      <c r="CL105" s="34" t="str">
        <f>IF(CK105&lt;&gt;"",HLOOKUP(COUNT($F105:CK105)+1,$G$4:$EH$8,CL$14,0)*$D105,IF($C105=CL$17,$G$5*$D105,""))</f>
        <v/>
      </c>
      <c r="CM105" s="34" t="str">
        <f>IF(CL105&lt;&gt;"",HLOOKUP(COUNT($F105:CL105)+1,$G$4:$EH$8,CM$14,0)*$D105,IF($C105=CM$17,$G$5*$D105,""))</f>
        <v/>
      </c>
      <c r="CN105" s="34" t="str">
        <f>IF(CM105&lt;&gt;"",HLOOKUP(COUNT($F105:CM105)+1,$G$4:$EH$8,CN$14,0)*$D105,IF($C105=CN$17,$G$5*$D105,""))</f>
        <v/>
      </c>
      <c r="CO105" s="34">
        <f>IF(CN105&lt;&gt;"",HLOOKUP(COUNT($F105:CN105)+1,$G$4:$EH$8,CO$14,0)*$D105,IF($C105=CO$17,$G$5*$D105,""))</f>
        <v>0</v>
      </c>
      <c r="CP105" s="34">
        <f>IF(CO105&lt;&gt;"",HLOOKUP(COUNT($F105:CO105)+1,$G$4:$EH$8,CP$14,0)*$D105,IF($C105=CP$17,$G$5*$D105,""))</f>
        <v>0</v>
      </c>
      <c r="CQ105" s="34" t="e">
        <f>IF(CP105&lt;&gt;"",HLOOKUP(COUNT($F105:CP105)+1,$G$4:$EH$8,CQ$14,0)*$D105,IF($C105=CQ$17,$G$5*$D105,""))</f>
        <v>#VALUE!</v>
      </c>
      <c r="CR105" s="34" t="e">
        <f>IF(CQ105&lt;&gt;"",HLOOKUP(COUNT($F105:CQ105)+1,$G$4:$EH$8,CR$14,0)*$D105,IF($C105=CR$17,$G$5*$D105,""))</f>
        <v>#VALUE!</v>
      </c>
      <c r="CS105" s="34" t="e">
        <f>IF(CR105&lt;&gt;"",HLOOKUP(COUNT($F105:CR105)+1,$G$4:$EH$8,CS$14,0)*$D105,IF($C105=CS$17,$G$5*$D105,""))</f>
        <v>#VALUE!</v>
      </c>
      <c r="CT105" s="34" t="e">
        <f>IF(CS105&lt;&gt;"",HLOOKUP(COUNT($F105:CS105)+1,$G$4:$EH$8,CT$14,0)*$D105,IF($C105=CT$17,$G$5*$D105,""))</f>
        <v>#VALUE!</v>
      </c>
      <c r="CU105" s="34" t="e">
        <f>IF(CT105&lt;&gt;"",HLOOKUP(COUNT($F105:CT105)+1,$G$4:$EH$8,CU$14,0)*$D105,IF($C105=CU$17,$G$5*$D105,""))</f>
        <v>#VALUE!</v>
      </c>
      <c r="CV105" s="34" t="e">
        <f>IF(CU105&lt;&gt;"",HLOOKUP(COUNT($F105:CU105)+1,$G$4:$EH$8,CV$14,0)*$D105,IF($C105=CV$17,$G$5*$D105,""))</f>
        <v>#VALUE!</v>
      </c>
      <c r="CW105" s="34" t="e">
        <f>IF(CV105&lt;&gt;"",HLOOKUP(COUNT($F105:CV105)+1,$G$4:$EH$8,CW$14,0)*$D105,IF($C105=CW$17,$G$5*$D105,""))</f>
        <v>#VALUE!</v>
      </c>
      <c r="CX105" s="34" t="e">
        <f>IF(CW105&lt;&gt;"",HLOOKUP(COUNT($F105:CW105)+1,$G$4:$EH$8,CX$14,0)*$D105,IF($C105=CX$17,$G$5*$D105,""))</f>
        <v>#VALUE!</v>
      </c>
      <c r="CY105" s="34" t="e">
        <f>IF(CX105&lt;&gt;"",HLOOKUP(COUNT($F105:CX105)+1,$G$4:$EH$8,CY$14,0)*$D105,IF($C105=CY$17,$G$5*$D105,""))</f>
        <v>#VALUE!</v>
      </c>
      <c r="CZ105" s="34" t="e">
        <f>IF(CY105&lt;&gt;"",HLOOKUP(COUNT($F105:CY105)+1,$G$4:$EH$8,CZ$14,0)*$D105,IF($C105=CZ$17,$G$5*$D105,""))</f>
        <v>#VALUE!</v>
      </c>
      <c r="DA105" s="34" t="e">
        <f>IF(CZ105&lt;&gt;"",HLOOKUP(COUNT($F105:CZ105)+1,$G$4:$EH$8,DA$14,0)*$D105,IF($C105=DA$17,$G$5*$D105,""))</f>
        <v>#VALUE!</v>
      </c>
      <c r="DB105" s="34" t="e">
        <f>IF(DA105&lt;&gt;"",HLOOKUP(COUNT($F105:DA105)+1,$G$4:$EH$8,DB$14,0)*$D105,IF($C105=DB$17,$G$5*$D105,""))</f>
        <v>#VALUE!</v>
      </c>
      <c r="DC105" s="34" t="e">
        <f>IF(DB105&lt;&gt;"",HLOOKUP(COUNT($F105:DB105)+1,$G$4:$EH$8,DC$14,0)*$D105,IF($C105=DC$17,$G$5*$D105,""))</f>
        <v>#VALUE!</v>
      </c>
      <c r="DD105" s="34" t="e">
        <f>IF(DC105&lt;&gt;"",HLOOKUP(COUNT($F105:DC105)+1,$G$4:$EH$8,DD$14,0)*$D105,IF($C105=DD$17,$G$5*$D105,""))</f>
        <v>#VALUE!</v>
      </c>
      <c r="DE105" s="34" t="e">
        <f>IF(DD105&lt;&gt;"",HLOOKUP(COUNT($F105:DD105)+1,$G$4:$EH$8,DE$14,0)*$D105,IF($C105=DE$17,$G$5*$D105,""))</f>
        <v>#VALUE!</v>
      </c>
      <c r="DF105" s="34" t="e">
        <f>IF(DE105&lt;&gt;"",HLOOKUP(COUNT($F105:DE105)+1,$G$4:$EH$8,DF$14,0)*$D105,IF($C105=DF$17,$G$5*$D105,""))</f>
        <v>#VALUE!</v>
      </c>
      <c r="DG105" s="34" t="e">
        <f>IF(DF105&lt;&gt;"",HLOOKUP(COUNT($F105:DF105)+1,$G$4:$EH$8,DG$14,0)*$D105,IF($C105=DG$17,$G$5*$D105,""))</f>
        <v>#VALUE!</v>
      </c>
      <c r="DH105" s="34" t="e">
        <f>IF(DG105&lt;&gt;"",HLOOKUP(COUNT($F105:DG105)+1,$G$4:$EH$8,DH$14,0)*$D105,IF($C105=DH$17,$G$5*$D105,""))</f>
        <v>#VALUE!</v>
      </c>
      <c r="DI105" s="34" t="e">
        <f>IF(DH105&lt;&gt;"",HLOOKUP(COUNT($F105:DH105)+1,$G$4:$EH$8,DI$14,0)*$D105,IF($C105=DI$17,$G$5*$D105,""))</f>
        <v>#VALUE!</v>
      </c>
      <c r="DJ105" s="34" t="e">
        <f>IF(DI105&lt;&gt;"",HLOOKUP(COUNT($F105:DI105)+1,$G$4:$EH$8,DJ$14,0)*$D105,IF($C105=DJ$17,$G$5*$D105,""))</f>
        <v>#VALUE!</v>
      </c>
      <c r="DK105" s="34" t="e">
        <f>IF(DJ105&lt;&gt;"",HLOOKUP(COUNT($F105:DJ105)+1,$G$4:$EH$8,DK$14,0)*$D105,IF($C105=DK$17,$G$5*$D105,""))</f>
        <v>#VALUE!</v>
      </c>
      <c r="DL105" s="34" t="e">
        <f>IF(DK105&lt;&gt;"",HLOOKUP(COUNT($F105:DK105)+1,$G$4:$EH$8,DL$14,0)*$D105,IF($C105=DL$17,$G$5*$D105,""))</f>
        <v>#VALUE!</v>
      </c>
      <c r="DM105" s="34" t="e">
        <f>IF(DL105&lt;&gt;"",HLOOKUP(COUNT($F105:DL105)+1,$G$4:$EH$8,DM$14,0)*$D105,IF($C105=DM$17,$G$5*$D105,""))</f>
        <v>#VALUE!</v>
      </c>
      <c r="DN105" s="34" t="e">
        <f>IF(DM105&lt;&gt;"",HLOOKUP(COUNT($F105:DM105)+1,$G$4:$EH$8,DN$14,0)*$D105,IF($C105=DN$17,$G$5*$D105,""))</f>
        <v>#VALUE!</v>
      </c>
      <c r="DO105" s="34" t="e">
        <f>IF(DN105&lt;&gt;"",HLOOKUP(COUNT($F105:DN105)+1,$G$4:$EH$8,DO$14,0)*$D105,IF($C105=DO$17,$G$5*$D105,""))</f>
        <v>#VALUE!</v>
      </c>
      <c r="DP105" s="34" t="e">
        <f>IF(DO105&lt;&gt;"",HLOOKUP(COUNT($F105:DO105)+1,$G$4:$EH$8,DP$14,0)*$D105,IF($C105=DP$17,$G$5*$D105,""))</f>
        <v>#VALUE!</v>
      </c>
      <c r="DQ105" s="34" t="e">
        <f>IF(DP105&lt;&gt;"",HLOOKUP(COUNT($F105:DP105)+1,$G$4:$EH$8,DQ$14,0)*$D105,IF($C105=DQ$17,$G$5*$D105,""))</f>
        <v>#VALUE!</v>
      </c>
      <c r="DR105" s="34" t="e">
        <f>IF(DQ105&lt;&gt;"",HLOOKUP(COUNT($F105:DQ105)+1,$G$4:$EH$8,DR$14,0)*$D105,IF($C105=DR$17,$G$5*$D105,""))</f>
        <v>#VALUE!</v>
      </c>
      <c r="DS105" s="34" t="e">
        <f>IF(DR105&lt;&gt;"",HLOOKUP(COUNT($F105:DR105)+1,$G$4:$EH$8,DS$14,0)*$D105,IF($C105=DS$17,$G$5*$D105,""))</f>
        <v>#VALUE!</v>
      </c>
      <c r="DT105" s="34" t="e">
        <f>IF(DS105&lt;&gt;"",HLOOKUP(COUNT($F105:DS105)+1,$G$4:$EH$8,DT$14,0)*$D105,IF($C105=DT$17,$G$5*$D105,""))</f>
        <v>#VALUE!</v>
      </c>
      <c r="DU105" s="34" t="e">
        <f>IF(DT105&lt;&gt;"",HLOOKUP(COUNT($F105:DT105)+1,$G$4:$EH$8,DU$14,0)*$D105,IF($C105=DU$17,$G$5*$D105,""))</f>
        <v>#VALUE!</v>
      </c>
      <c r="DV105" s="34" t="e">
        <f>IF(DU105&lt;&gt;"",HLOOKUP(COUNT($F105:DU105)+1,$G$4:$EH$8,DV$14,0)*$D105,IF($C105=DV$17,$G$5*$D105,""))</f>
        <v>#VALUE!</v>
      </c>
      <c r="DX105" s="34" t="str">
        <f>IF(DW105&lt;&gt;"",HLOOKUP(COUNT($DW105:DW105)+1,$G$4:$CX$8,DX$14,0)*$D105,IF($C105=DX$17,$G$6*$D105,""))</f>
        <v/>
      </c>
      <c r="DY105" s="34" t="str">
        <f>IF(DX105&lt;&gt;"",HLOOKUP(COUNT($DW105:DX105)+1,$G$4:$CX$8,DY$14,0)*$D105,IF($C105=DY$17,$G$6*$D105,""))</f>
        <v/>
      </c>
      <c r="DZ105" s="34" t="str">
        <f>IF(DY105&lt;&gt;"",HLOOKUP(COUNT($DW105:DY105)+1,$G$4:$CX$8,DZ$14,0)*$D105,IF($C105=DZ$17,$G$6*$D105,""))</f>
        <v/>
      </c>
      <c r="EA105" s="34" t="str">
        <f>IF(DZ105&lt;&gt;"",HLOOKUP(COUNT($DW105:DZ105)+1,$G$4:$CX$8,EA$14,0)*$D105,IF($C105=EA$17,$G$6*$D105,""))</f>
        <v/>
      </c>
      <c r="EB105" s="34" t="str">
        <f>IF(EA105&lt;&gt;"",HLOOKUP(COUNT($DW105:EA105)+1,$G$4:$CX$8,EB$14,0)*$D105,IF($C105=EB$17,$G$6*$D105,""))</f>
        <v/>
      </c>
      <c r="EC105" s="34" t="str">
        <f>IF(EB105&lt;&gt;"",HLOOKUP(COUNT($DW105:EB105)+1,$G$4:$CX$8,EC$14,0)*$D105,IF($C105=EC$17,$G$6*$D105,""))</f>
        <v/>
      </c>
      <c r="ED105" s="34" t="str">
        <f>IF(EC105&lt;&gt;"",HLOOKUP(COUNT($DW105:EC105)+1,$G$4:$CX$8,ED$14,0)*$D105,IF($C105=ED$17,$G$6*$D105,""))</f>
        <v/>
      </c>
      <c r="EE105" s="34" t="str">
        <f>IF(ED105&lt;&gt;"",HLOOKUP(COUNT($DW105:ED105)+1,$G$4:$CX$8,EE$14,0)*$D105,IF($C105=EE$17,$G$6*$D105,""))</f>
        <v/>
      </c>
      <c r="EF105" s="34" t="str">
        <f>IF(EE105&lt;&gt;"",HLOOKUP(COUNT($DW105:EE105)+1,$G$4:$CX$8,EF$14,0)*$D105,IF($C105=EF$17,$G$6*$D105,""))</f>
        <v/>
      </c>
      <c r="EG105" s="34" t="str">
        <f>IF(EF105&lt;&gt;"",HLOOKUP(COUNT($DW105:EF105)+1,$G$4:$CX$8,EG$14,0)*$D105,IF($C105=EG$17,$G$6*$D105,""))</f>
        <v/>
      </c>
      <c r="EH105" s="34" t="str">
        <f>IF(EG105&lt;&gt;"",HLOOKUP(COUNT($DW105:EG105)+1,$G$4:$CX$8,EH$14,0)*$D105,IF($C105=EH$17,$G$6*$D105,""))</f>
        <v/>
      </c>
      <c r="EI105" s="34" t="str">
        <f>IF(EH105&lt;&gt;"",HLOOKUP(COUNT($DW105:EH105)+1,$G$4:$CX$8,EI$14,0)*$D105,IF($C105=EI$17,$G$6*$D105,""))</f>
        <v/>
      </c>
      <c r="EJ105" s="34" t="str">
        <f>IF(EI105&lt;&gt;"",HLOOKUP(COUNT($DW105:EI105)+1,$G$4:$CX$8,EJ$14,0)*$D105,IF($C105=EJ$17,$G$6*$D105,""))</f>
        <v/>
      </c>
      <c r="EK105" s="34" t="str">
        <f>IF(EJ105&lt;&gt;"",HLOOKUP(COUNT($DW105:EJ105)+1,$G$4:$CX$8,EK$14,0)*$D105,IF($C105=EK$17,$G$6*$D105,""))</f>
        <v/>
      </c>
      <c r="EL105" s="34" t="str">
        <f>IF(EK105&lt;&gt;"",HLOOKUP(COUNT($DW105:EK105)+1,$G$4:$CX$8,EL$14,0)*$D105,IF($C105=EL$17,$G$6*$D105,""))</f>
        <v/>
      </c>
      <c r="EM105" s="34" t="str">
        <f>IF(EL105&lt;&gt;"",HLOOKUP(COUNT($DW105:EL105)+1,$G$4:$CX$8,EM$14,0)*$D105,IF($C105=EM$17,$G$6*$D105,""))</f>
        <v/>
      </c>
      <c r="EN105" s="34" t="str">
        <f>IF(EM105&lt;&gt;"",HLOOKUP(COUNT($DW105:EM105)+1,$G$4:$CX$8,EN$14,0)*$D105,IF($C105=EN$17,$G$6*$D105,""))</f>
        <v/>
      </c>
      <c r="EO105" s="34" t="str">
        <f>IF(EN105&lt;&gt;"",HLOOKUP(COUNT($DW105:EN105)+1,$G$4:$CX$8,EO$14,0)*$D105,IF($C105=EO$17,$G$6*$D105,""))</f>
        <v/>
      </c>
      <c r="EP105" s="34" t="str">
        <f>IF(EO105&lt;&gt;"",HLOOKUP(COUNT($DW105:EO105)+1,$G$4:$CX$8,EP$14,0)*$D105,IF($C105=EP$17,$G$6*$D105,""))</f>
        <v/>
      </c>
      <c r="EQ105" s="34" t="str">
        <f>IF(EP105&lt;&gt;"",HLOOKUP(COUNT($DW105:EP105)+1,$G$4:$CX$8,EQ$14,0)*$D105,IF($C105=EQ$17,$G$6*$D105,""))</f>
        <v/>
      </c>
      <c r="ER105" s="34" t="str">
        <f>IF(EQ105&lt;&gt;"",HLOOKUP(COUNT($DW105:EQ105)+1,$G$4:$CX$8,ER$14,0)*$D105,IF($C105=ER$17,$G$6*$D105,""))</f>
        <v/>
      </c>
      <c r="ES105" s="34" t="str">
        <f>IF(ER105&lt;&gt;"",HLOOKUP(COUNT($DW105:ER105)+1,$G$4:$CX$8,ES$14,0)*$D105,IF($C105=ES$17,$G$6*$D105,""))</f>
        <v/>
      </c>
      <c r="ET105" s="34" t="str">
        <f>IF(ES105&lt;&gt;"",HLOOKUP(COUNT($DW105:ES105)+1,$G$4:$CX$8,ET$14,0)*$D105,IF($C105=ET$17,$G$6*$D105,""))</f>
        <v/>
      </c>
      <c r="EU105" s="34" t="str">
        <f>IF(ET105&lt;&gt;"",HLOOKUP(COUNT($DW105:ET105)+1,$G$4:$CX$8,EU$14,0)*$D105,IF($C105=EU$17,$G$6*$D105,""))</f>
        <v/>
      </c>
      <c r="EV105" s="34" t="str">
        <f>IF(EU105&lt;&gt;"",HLOOKUP(COUNT($DW105:EU105)+1,$G$4:$CX$8,EV$14,0)*$D105,IF($C105=EV$17,$G$6*$D105,""))</f>
        <v/>
      </c>
      <c r="EW105" s="34" t="str">
        <f>IF(EV105&lt;&gt;"",HLOOKUP(COUNT($DW105:EV105)+1,$G$4:$CX$8,EW$14,0)*$D105,IF($C105=EW$17,$G$6*$D105,""))</f>
        <v/>
      </c>
      <c r="EX105" s="34" t="str">
        <f>IF(EW105&lt;&gt;"",HLOOKUP(COUNT($DW105:EW105)+1,$G$4:$CX$8,EX$14,0)*$D105,IF($C105=EX$17,$G$6*$D105,""))</f>
        <v/>
      </c>
      <c r="EY105" s="34" t="str">
        <f>IF(EX105&lt;&gt;"",HLOOKUP(COUNT($DW105:EX105)+1,$G$4:$CX$8,EY$14,0)*$D105,IF($C105=EY$17,$G$6*$D105,""))</f>
        <v/>
      </c>
      <c r="EZ105" s="34" t="str">
        <f>IF(EY105&lt;&gt;"",HLOOKUP(COUNT($DW105:EY105)+1,$G$4:$CX$8,EZ$14,0)*$D105,IF($C105=EZ$17,$G$6*$D105,""))</f>
        <v/>
      </c>
      <c r="FA105" s="34" t="str">
        <f>IF(EZ105&lt;&gt;"",HLOOKUP(COUNT($DW105:EZ105)+1,$G$4:$CX$8,FA$14,0)*$D105,IF($C105=FA$17,$G$6*$D105,""))</f>
        <v/>
      </c>
      <c r="FB105" s="34" t="str">
        <f>IF(FA105&lt;&gt;"",HLOOKUP(COUNT($DW105:FA105)+1,$G$4:$CX$8,FB$14,0)*$D105,IF($C105=FB$17,$G$6*$D105,""))</f>
        <v/>
      </c>
      <c r="FC105" s="34" t="str">
        <f>IF(FB105&lt;&gt;"",HLOOKUP(COUNT($DW105:FB105)+1,$G$4:$CX$8,FC$14,0)*$D105,IF($C105=FC$17,$G$6*$D105,""))</f>
        <v/>
      </c>
      <c r="FD105" s="34" t="str">
        <f>IF(FC105&lt;&gt;"",HLOOKUP(COUNT($DW105:FC105)+1,$G$4:$CX$8,FD$14,0)*$D105,IF($C105=FD$17,$G$6*$D105,""))</f>
        <v/>
      </c>
      <c r="FE105" s="34" t="str">
        <f>IF(FD105&lt;&gt;"",HLOOKUP(COUNT($DW105:FD105)+1,$G$4:$CX$8,FE$14,0)*$D105,IF($C105=FE$17,$G$6*$D105,""))</f>
        <v/>
      </c>
      <c r="FF105" s="34" t="str">
        <f>IF(FE105&lt;&gt;"",HLOOKUP(COUNT($DW105:FE105)+1,$G$4:$CX$8,FF$14,0)*$D105,IF($C105=FF$17,$G$6*$D105,""))</f>
        <v/>
      </c>
      <c r="FG105" s="34" t="str">
        <f>IF(FF105&lt;&gt;"",HLOOKUP(COUNT($DW105:FF105)+1,$G$4:$CX$8,FG$14,0)*$D105,IF($C105=FG$17,$G$6*$D105,""))</f>
        <v/>
      </c>
      <c r="FH105" s="34" t="str">
        <f>IF(FG105&lt;&gt;"",HLOOKUP(COUNT($DW105:FG105)+1,$G$4:$CX$8,FH$14,0)*$D105,IF($C105=FH$17,$G$6*$D105,""))</f>
        <v/>
      </c>
      <c r="FI105" s="34" t="str">
        <f>IF(FH105&lt;&gt;"",HLOOKUP(COUNT($DW105:FH105)+1,$G$4:$CX$8,FI$14,0)*$D105,IF($C105=FI$17,$G$6*$D105,""))</f>
        <v/>
      </c>
      <c r="FJ105" s="34" t="str">
        <f>IF(FI105&lt;&gt;"",HLOOKUP(COUNT($DW105:FI105)+1,$G$4:$CX$8,FJ$14,0)*$D105,IF($C105=FJ$17,$G$6*$D105,""))</f>
        <v/>
      </c>
      <c r="FK105" s="34" t="str">
        <f>IF(FJ105&lt;&gt;"",HLOOKUP(COUNT($DW105:FJ105)+1,$G$4:$CX$8,FK$14,0)*$D105,IF($C105=FK$17,$G$6*$D105,""))</f>
        <v/>
      </c>
      <c r="FL105" s="34" t="str">
        <f>IF(FK105&lt;&gt;"",HLOOKUP(COUNT($DW105:FK105)+1,$G$4:$CX$8,FL$14,0)*$D105,IF($C105=FL$17,$G$6*$D105,""))</f>
        <v/>
      </c>
      <c r="FM105" s="34" t="str">
        <f>IF(FL105&lt;&gt;"",HLOOKUP(COUNT($DW105:FL105)+1,$G$4:$CX$8,FM$14,0)*$D105,IF($C105=FM$17,$G$6*$D105,""))</f>
        <v/>
      </c>
      <c r="FN105" s="34" t="str">
        <f>IF(FM105&lt;&gt;"",HLOOKUP(COUNT($DW105:FM105)+1,$G$4:$CX$8,FN$14,0)*$D105,IF($C105=FN$17,$G$6*$D105,""))</f>
        <v/>
      </c>
      <c r="FO105" s="34" t="str">
        <f>IF(FN105&lt;&gt;"",HLOOKUP(COUNT($DW105:FN105)+1,$G$4:$CX$8,FO$14,0)*$D105,IF($C105=FO$17,$G$6*$D105,""))</f>
        <v/>
      </c>
      <c r="FP105" s="34" t="str">
        <f>IF(FO105&lt;&gt;"",HLOOKUP(COUNT($DW105:FO105)+1,$G$4:$CX$8,FP$14,0)*$D105,IF($C105=FP$17,$G$6*$D105,""))</f>
        <v/>
      </c>
      <c r="FQ105" s="34" t="str">
        <f>IF(FP105&lt;&gt;"",HLOOKUP(COUNT($DW105:FP105)+1,$G$4:$CX$8,FQ$14,0)*$D105,IF($C105=FQ$17,$G$6*$D105,""))</f>
        <v/>
      </c>
      <c r="FR105" s="34" t="str">
        <f>IF(FQ105&lt;&gt;"",HLOOKUP(COUNT($DW105:FQ105)+1,$G$4:$CX$8,FR$14,0)*$D105,IF($C105=FR$17,$G$6*$D105,""))</f>
        <v/>
      </c>
      <c r="FS105" s="34" t="str">
        <f>IF(FR105&lt;&gt;"",HLOOKUP(COUNT($DW105:FR105)+1,$G$4:$CX$8,FS$14,0)*$D105,IF($C105=FS$17,$G$6*$D105,""))</f>
        <v/>
      </c>
      <c r="FT105" s="34" t="str">
        <f>IF(FS105&lt;&gt;"",HLOOKUP(COUNT($DW105:FS105)+1,$G$4:$CX$8,FT$14,0)*$D105,IF($C105=FT$17,$G$6*$D105,""))</f>
        <v/>
      </c>
      <c r="FU105" s="34" t="str">
        <f>IF(FT105&lt;&gt;"",HLOOKUP(COUNT($DW105:FT105)+1,$G$4:$CX$8,FU$14,0)*$D105,IF($C105=FU$17,$G$6*$D105,""))</f>
        <v/>
      </c>
      <c r="FV105" s="34" t="str">
        <f>IF(FU105&lt;&gt;"",HLOOKUP(COUNT($DW105:FU105)+1,$G$4:$CX$8,FV$14,0)*$D105,IF($C105=FV$17,$G$6*$D105,""))</f>
        <v/>
      </c>
      <c r="FW105" s="34" t="str">
        <f>IF(FV105&lt;&gt;"",HLOOKUP(COUNT($DW105:FV105)+1,$G$4:$CX$8,FW$14,0)*$D105,IF($C105=FW$17,$G$6*$D105,""))</f>
        <v/>
      </c>
      <c r="FX105" s="34" t="str">
        <f>IF(FW105&lt;&gt;"",HLOOKUP(COUNT($DW105:FW105)+1,$G$4:$CX$8,FX$14,0)*$D105,IF($C105=FX$17,$G$6*$D105,""))</f>
        <v/>
      </c>
      <c r="FY105" s="34" t="str">
        <f>IF(FX105&lt;&gt;"",HLOOKUP(COUNT($DW105:FX105)+1,$G$4:$CX$8,FY$14,0)*$D105,IF($C105=FY$17,$G$6*$D105,""))</f>
        <v/>
      </c>
      <c r="FZ105" s="34" t="str">
        <f>IF(FY105&lt;&gt;"",HLOOKUP(COUNT($DW105:FY105)+1,$G$4:$CX$8,FZ$14,0)*$D105,IF($C105=FZ$17,$G$6*$D105,""))</f>
        <v/>
      </c>
      <c r="GA105" s="34" t="str">
        <f>IF(FZ105&lt;&gt;"",HLOOKUP(COUNT($DW105:FZ105)+1,$G$4:$CX$8,GA$14,0)*$D105,IF($C105=GA$17,$G$6*$D105,""))</f>
        <v/>
      </c>
      <c r="GB105" s="34" t="str">
        <f>IF(GA105&lt;&gt;"",HLOOKUP(COUNT($DW105:GA105)+1,$G$4:$CX$8,GB$14,0)*$D105,IF($C105=GB$17,$G$6*$D105,""))</f>
        <v/>
      </c>
      <c r="GC105" s="34" t="str">
        <f>IF(GB105&lt;&gt;"",HLOOKUP(COUNT($DW105:GB105)+1,$G$4:$CX$8,GC$14,0)*$D105,IF($C105=GC$17,$G$6*$D105,""))</f>
        <v/>
      </c>
      <c r="GD105" s="34" t="str">
        <f>IF(GC105&lt;&gt;"",HLOOKUP(COUNT($DW105:GC105)+1,$G$4:$CX$8,GD$14,0)*$D105,IF($C105=GD$17,$G$6*$D105,""))</f>
        <v/>
      </c>
      <c r="GE105" s="34" t="str">
        <f>IF(GD105&lt;&gt;"",HLOOKUP(COUNT($DW105:GD105)+1,$G$4:$CX$8,GE$14,0)*$D105,IF($C105=GE$17,$G$6*$D105,""))</f>
        <v/>
      </c>
      <c r="GF105" s="34" t="str">
        <f>IF(GE105&lt;&gt;"",HLOOKUP(COUNT($DW105:GE105)+1,$G$4:$CX$8,GF$14,0)*$D105,IF($C105=GF$17,$G$6*$D105,""))</f>
        <v/>
      </c>
      <c r="GG105" s="34" t="str">
        <f>IF(GF105&lt;&gt;"",HLOOKUP(COUNT($DW105:GF105)+1,$G$4:$CX$8,GG$14,0)*$D105,IF($C105=GG$17,$G$6*$D105,""))</f>
        <v/>
      </c>
      <c r="GH105" s="34" t="str">
        <f>IF(GG105&lt;&gt;"",HLOOKUP(COUNT($DW105:GG105)+1,$G$4:$CX$8,GH$14,0)*$D105,IF($C105=GH$17,$G$6*$D105,""))</f>
        <v/>
      </c>
      <c r="GI105" s="34" t="str">
        <f>IF(GH105&lt;&gt;"",HLOOKUP(COUNT($DW105:GH105)+1,$G$4:$CX$8,GI$14,0)*$D105,IF($C105=GI$17,$G$6*$D105,""))</f>
        <v/>
      </c>
      <c r="GJ105" s="34" t="str">
        <f>IF(GI105&lt;&gt;"",HLOOKUP(COUNT($DW105:GI105)+1,$G$4:$CX$8,GJ$14,0)*$D105,IF($C105=GJ$17,$G$6*$D105,""))</f>
        <v/>
      </c>
      <c r="GK105" s="34" t="str">
        <f>IF(GJ105&lt;&gt;"",HLOOKUP(COUNT($DW105:GJ105)+1,$G$4:$CX$8,GK$14,0)*$D105,IF($C105=GK$17,$G$6*$D105,""))</f>
        <v/>
      </c>
      <c r="GL105" s="34" t="str">
        <f>IF(GK105&lt;&gt;"",HLOOKUP(COUNT($DW105:GK105)+1,$G$4:$CX$8,GL$14,0)*$D105,IF($C105=GL$17,$G$6*$D105,""))</f>
        <v/>
      </c>
      <c r="GM105" s="34" t="str">
        <f>IF(GL105&lt;&gt;"",HLOOKUP(COUNT($DW105:GL105)+1,$G$4:$CX$8,GM$14,0)*$D105,IF($C105=GM$17,$G$6*$D105,""))</f>
        <v/>
      </c>
      <c r="GN105" s="34" t="str">
        <f>IF(GM105&lt;&gt;"",HLOOKUP(COUNT($DW105:GM105)+1,$G$4:$CX$8,GN$14,0)*$D105,IF($C105=GN$17,$G$6*$D105,""))</f>
        <v/>
      </c>
      <c r="GO105" s="34" t="str">
        <f>IF(GN105&lt;&gt;"",HLOOKUP(COUNT($DW105:GN105)+1,$G$4:$CX$8,GO$14,0)*$D105,IF($C105=GO$17,$G$6*$D105,""))</f>
        <v/>
      </c>
      <c r="GP105" s="34" t="str">
        <f>IF(GO105&lt;&gt;"",HLOOKUP(COUNT($DW105:GO105)+1,$G$4:$CX$8,GP$14,0)*$D105,IF($C105=GP$17,$G$6*$D105,""))</f>
        <v/>
      </c>
      <c r="GQ105" s="34" t="str">
        <f>IF(GP105&lt;&gt;"",HLOOKUP(COUNT($DW105:GP105)+1,$G$4:$CX$8,GQ$14,0)*$D105,IF($C105=GQ$17,$G$6*$D105,""))</f>
        <v/>
      </c>
      <c r="GR105" s="34" t="str">
        <f>IF(GQ105&lt;&gt;"",HLOOKUP(COUNT($DW105:GQ105)+1,$G$4:$CX$8,GR$14,0)*$D105,IF($C105=GR$17,$G$6*$D105,""))</f>
        <v/>
      </c>
      <c r="GS105" s="34" t="str">
        <f>IF(GR105&lt;&gt;"",HLOOKUP(COUNT($DW105:GR105)+1,$G$4:$CX$8,GS$14,0)*$D105,IF($C105=GS$17,$G$6*$D105,""))</f>
        <v/>
      </c>
      <c r="GT105" s="34" t="str">
        <f>IF(GS105&lt;&gt;"",HLOOKUP(COUNT($DW105:GS105)+1,$G$4:$CX$8,GT$14,0)*$D105,IF($C105=GT$17,$G$6*$D105,""))</f>
        <v/>
      </c>
      <c r="GU105" s="34" t="str">
        <f>IF(GT105&lt;&gt;"",HLOOKUP(COUNT($DW105:GT105)+1,$G$4:$CX$8,GU$14,0)*$D105,IF($C105=GU$17,$G$6*$D105,""))</f>
        <v/>
      </c>
      <c r="GV105" s="34" t="str">
        <f>IF(GU105&lt;&gt;"",HLOOKUP(COUNT($DW105:GU105)+1,$G$4:$CX$8,GV$14,0)*$D105,IF($C105=GV$17,$G$6*$D105,""))</f>
        <v/>
      </c>
      <c r="GW105" s="34" t="str">
        <f>IF(GV105&lt;&gt;"",HLOOKUP(COUNT($DW105:GV105)+1,$G$4:$CX$8,GW$14,0)*$D105,IF($C105=GW$17,$G$6*$D105,""))</f>
        <v/>
      </c>
      <c r="GX105" s="34" t="str">
        <f>IF(GW105&lt;&gt;"",HLOOKUP(COUNT($DW105:GW105)+1,$G$4:$CX$8,GX$14,0)*$D105,IF($C105=GX$17,$G$6*$D105,""))</f>
        <v/>
      </c>
      <c r="GY105" s="34" t="str">
        <f>IF(GX105&lt;&gt;"",HLOOKUP(COUNT($DW105:GX105)+1,$G$4:$CX$8,GY$14,0)*$D105,IF($C105=GY$17,$G$6*$D105,""))</f>
        <v/>
      </c>
      <c r="GZ105" s="34" t="str">
        <f>IF(GY105&lt;&gt;"",HLOOKUP(COUNT($DW105:GY105)+1,$G$4:$CX$8,GZ$14,0)*$D105,IF($C105=GZ$17,$G$6*$D105,""))</f>
        <v/>
      </c>
      <c r="HA105" s="34" t="str">
        <f>IF(GZ105&lt;&gt;"",HLOOKUP(COUNT($DW105:GZ105)+1,$G$4:$CX$8,HA$14,0)*$D105,IF($C105=HA$17,$G$6*$D105,""))</f>
        <v/>
      </c>
      <c r="HB105" s="34" t="str">
        <f>IF(HA105&lt;&gt;"",HLOOKUP(COUNT($DW105:HA105)+1,$G$4:$CX$8,HB$14,0)*$D105,IF($C105=HB$17,$G$6*$D105,""))</f>
        <v/>
      </c>
      <c r="HC105" s="34" t="str">
        <f>IF(HB105&lt;&gt;"",HLOOKUP(COUNT($DW105:HB105)+1,$G$4:$CX$8,HC$14,0)*$D105,IF($C105=HC$17,$G$6*$D105,""))</f>
        <v/>
      </c>
      <c r="HD105" s="34" t="str">
        <f>IF(HC105&lt;&gt;"",HLOOKUP(COUNT($DW105:HC105)+1,$G$4:$CX$8,HD$14,0)*$D105,IF($C105=HD$17,$G$6*$D105,""))</f>
        <v/>
      </c>
      <c r="HE105" s="34" t="str">
        <f>IF(HD105&lt;&gt;"",HLOOKUP(COUNT($DW105:HD105)+1,$G$4:$CX$8,HE$14,0)*$D105,IF($C105=HE$17,$G$6*$D105,""))</f>
        <v/>
      </c>
      <c r="HF105" s="34">
        <f>IF(HE105&lt;&gt;"",HLOOKUP(COUNT($DW105:HE105)+1,$G$4:$CX$8,HF$14,0)*$D105,IF($C105=HF$17,$G$6*$D105,""))</f>
        <v>0</v>
      </c>
      <c r="HG105" s="34">
        <f>IF(HF105&lt;&gt;"",HLOOKUP(COUNT($DW105:HF105)+1,$G$4:$CX$8,HG$14,0)*$D105,IF($C105=HG$17,$G$6*$D105,""))</f>
        <v>7500</v>
      </c>
      <c r="HH105" s="34">
        <f>IF(HG105&lt;&gt;"",HLOOKUP(COUNT($DW105:HG105)+1,$G$4:$CX$8,HH$14,0)*$D105,IF($C105=HH$17,$G$6*$D105,""))</f>
        <v>7500</v>
      </c>
      <c r="HI105" s="34">
        <f>IF(HH105&lt;&gt;"",HLOOKUP(COUNT($DW105:HH105)+1,$G$4:$CX$8,HI$14,0)*$D105,IF($C105=HI$17,$G$6*$D105,""))</f>
        <v>7500</v>
      </c>
      <c r="HJ105" s="34">
        <f>IF(HI105&lt;&gt;"",HLOOKUP(COUNT($DW105:HI105)+1,$G$4:$CX$8,HJ$14,0)*$D105,IF($C105=HJ$17,$G$6*$D105,""))</f>
        <v>9048.4582084179765</v>
      </c>
      <c r="HK105" s="34">
        <f>IF(HJ105&lt;&gt;"",HLOOKUP(COUNT($DW105:HJ105)+1,$G$4:$CX$8,HK$14,0)*$D105,IF($C105=HK$17,$G$6*$D105,""))</f>
        <v>11310.572760522478</v>
      </c>
      <c r="HL105" s="34">
        <f>IF(HK105&lt;&gt;"",HLOOKUP(COUNT($DW105:HK105)+1,$G$4:$CX$8,HL$14,0)*$D105,IF($C105=HL$17,$G$6*$D105,""))</f>
        <v>13572.687312626966</v>
      </c>
      <c r="HM105" s="34">
        <f>IF(HL105&lt;&gt;"",HLOOKUP(COUNT($DW105:HL105)+1,$G$4:$CX$8,HM$14,0)*$D105,IF($C105=HM$17,$G$6*$D105,""))</f>
        <v>15744.31728264728</v>
      </c>
      <c r="HN105" s="34">
        <f>IF(HM105&lt;&gt;"",HLOOKUP(COUNT($DW105:HM105)+1,$G$4:$CX$8,HN$14,0)*$D105,IF($C105=HN$17,$G$6*$D105,""))</f>
        <v>17948.521702217906</v>
      </c>
      <c r="HO105" s="34">
        <f>IF(HN105&lt;&gt;"",HLOOKUP(COUNT($DW105:HN105)+1,$G$4:$CX$8,HO$14,0)*$D105,IF($C105=HO$17,$G$6*$D105,""))</f>
        <v>20281.829523506218</v>
      </c>
      <c r="HP105" s="34">
        <f>IF(HO105&lt;&gt;"",HLOOKUP(COUNT($DW105:HO105)+1,$G$4:$CX$8,HP$14,0)*$D105,IF($C105=HP$17,$G$6*$D105,""))</f>
        <v>22512.830771091903</v>
      </c>
      <c r="HQ105" s="34">
        <f>IF(HP105&lt;&gt;"",HLOOKUP(COUNT($DW105:HP105)+1,$G$4:$CX$8,HQ$14,0)*$D105,IF($C105=HQ$17,$G$6*$D105,""))</f>
        <v>24764.113848201101</v>
      </c>
      <c r="HR105" s="34">
        <f>IF(HQ105&lt;&gt;"",HLOOKUP(COUNT($DW105:HQ105)+1,$G$4:$CX$8,HR$14,0)*$D105,IF($C105=HR$17,$G$6*$D105,""))</f>
        <v>18573.085386150833</v>
      </c>
      <c r="HS105" s="34">
        <f>IF(HR105&lt;&gt;"",HLOOKUP(COUNT($DW105:HR105)+1,$G$4:$CX$8,HS$14,0)*$D105,IF($C105=HS$17,$G$6*$D105,""))</f>
        <v>17644.431116843283</v>
      </c>
      <c r="HT105" s="34">
        <f>IF(HS105&lt;&gt;"",HLOOKUP(COUNT($DW105:HS105)+1,$G$4:$CX$8,HT$14,0)*$D105,IF($C105=HT$17,$G$6*$D105,""))</f>
        <v>19408.874228527617</v>
      </c>
      <c r="HU105" s="34">
        <f>IF(HT105&lt;&gt;"",HLOOKUP(COUNT($DW105:HT105)+1,$G$4:$CX$8,HU$14,0)*$D105,IF($C105=HU$17,$G$6*$D105,""))</f>
        <v>21349.761651380388</v>
      </c>
      <c r="HV105" s="34">
        <f>IF(HU105&lt;&gt;"",HLOOKUP(COUNT($DW105:HU105)+1,$G$4:$CX$8,HV$14,0)*$D105,IF($C105=HV$17,$G$6*$D105,""))</f>
        <v>23484.73781651842</v>
      </c>
      <c r="HW105" s="34">
        <f>IF(HV105&lt;&gt;"",HLOOKUP(COUNT($DW105:HV105)+1,$G$4:$CX$8,HW$14,0)*$D105,IF($C105=HW$17,$G$6*$D105,""))</f>
        <v>25833.211598170259</v>
      </c>
      <c r="HX105" s="34">
        <f>IF(HW105&lt;&gt;"",HLOOKUP(COUNT($DW105:HW105)+1,$G$4:$CX$8,HX$14,0)*$D105,IF($C105=HX$17,$G$6*$D105,""))</f>
        <v>24541.551018261736</v>
      </c>
      <c r="HY105" s="34">
        <f>IF(HX105&lt;&gt;"",HLOOKUP(COUNT($DW105:HX105)+1,$G$4:$CX$8,HY$14,0)*$D105,IF($C105=HY$17,$G$6*$D105,""))</f>
        <v>23314.473467348653</v>
      </c>
      <c r="HZ105" s="34">
        <f>IF(HY105&lt;&gt;"",HLOOKUP(COUNT($DW105:HY105)+1,$G$4:$CX$8,HZ$14,0)*$D105,IF($C105=HZ$17,$G$6*$D105,""))</f>
        <v>24946.486610063057</v>
      </c>
      <c r="IA105" s="34">
        <f>IF(HZ105&lt;&gt;"",HLOOKUP(COUNT($DW105:HZ105)+1,$G$4:$CX$8,IA$14,0)*$D105,IF($C105=IA$17,$G$6*$D105,""))</f>
        <v>26692.740672767472</v>
      </c>
      <c r="IB105" s="34">
        <f>IF(IA105&lt;&gt;"",HLOOKUP(COUNT($DW105:IA105)+1,$G$4:$CX$8,IB$14,0)*$D105,IF($C105=IB$17,$G$6*$D105,""))</f>
        <v>28561.232519861194</v>
      </c>
      <c r="IC105" s="34">
        <f>IF(IB105&lt;&gt;"",HLOOKUP(COUNT($DW105:IB105)+1,$G$4:$CX$8,IC$14,0)*$D105,IF($C105=IC$17,$G$6*$D105,""))</f>
        <v>31417.355771847309</v>
      </c>
      <c r="ID105" s="34">
        <f>IF(IC105&lt;&gt;"",HLOOKUP(COUNT($DW105:IC105)+1,$G$4:$CX$8,ID$14,0)*$D105,IF($C105=ID$17,$G$6*$D105,""))</f>
        <v>26704.75240607022</v>
      </c>
      <c r="IE105" s="34">
        <f>IF(ID105&lt;&gt;"",HLOOKUP(COUNT($DW105:ID105)+1,$G$4:$CX$8,IE$14,0)*$D105,IF($C105=IE$17,$G$6*$D105,""))</f>
        <v>25369.514785766714</v>
      </c>
      <c r="IF105" s="34">
        <f>IF(IE105&lt;&gt;"",HLOOKUP(COUNT($DW105:IE105)+1,$G$4:$CX$8,IF$14,0)*$D105,IF($C105=IF$17,$G$6*$D105,""))</f>
        <v>26637.990525055047</v>
      </c>
      <c r="IG105" s="34">
        <f>IF(IF105&lt;&gt;"",HLOOKUP(COUNT($DW105:IF105)+1,$G$4:$CX$8,IG$14,0)*$D105,IF($C105=IG$17,$G$6*$D105,""))</f>
        <v>27969.890051307804</v>
      </c>
      <c r="IH105" s="34">
        <f>IF(IG105&lt;&gt;"",HLOOKUP(COUNT($DW105:IG105)+1,$G$4:$CX$8,IH$14,0)*$D105,IF($C105=IH$17,$G$6*$D105,""))</f>
        <v>29368.38455387318</v>
      </c>
      <c r="II105" s="34">
        <f>IF(IH105&lt;&gt;"",HLOOKUP(COUNT($DW105:IH105)+1,$G$4:$CX$8,II$14,0)*$D105,IF($C105=II$17,$G$6*$D105,""))</f>
        <v>31424.171472644306</v>
      </c>
      <c r="IJ105" s="34">
        <f>IF(II105&lt;&gt;"",HLOOKUP(COUNT($DW105:II105)+1,$G$4:$CX$8,IJ$14,0)*$D105,IF($C105=IJ$17,$G$6*$D105,""))</f>
        <v>28281.754325379879</v>
      </c>
      <c r="IK105" s="34">
        <f>IF(IJ105&lt;&gt;"",HLOOKUP(COUNT($DW105:IJ105)+1,$G$4:$CX$8,IK$14,0)*$D105,IF($C105=IK$17,$G$6*$D105,""))</f>
        <v>25453.578892841902</v>
      </c>
      <c r="IL105" s="34">
        <f>IF(IK105&lt;&gt;"",HLOOKUP(COUNT($DW105:IK105)+1,$G$4:$CX$8,IL$14,0)*$D105,IF($C105=IL$17,$G$6*$D105,""))</f>
        <v>27235.329415340824</v>
      </c>
      <c r="IM105" s="34">
        <f>IF(IL105&lt;&gt;"",HLOOKUP(COUNT($DW105:IL105)+1,$G$4:$CX$8,IM$14,0)*$D105,IF($C105=IM$17,$G$6*$D105,""))</f>
        <v>29141.802474414675</v>
      </c>
      <c r="IO105" s="34" t="str">
        <f>IF(IN105&lt;&gt;"",HLOOKUP(COUNT($IN105:IN105)+1,$G$4:$EH$8,IO$14,0)*$D105,IF($C105=IO$17,$G$7*$D105,""))</f>
        <v/>
      </c>
      <c r="IP105" s="34" t="str">
        <f>IF(IO105&lt;&gt;"",HLOOKUP(COUNT($IN105:IO105)+1,$G$4:$EH$8,IP$14,0)*$D105,IF($C105=IP$17,$G$7*$D105,""))</f>
        <v/>
      </c>
      <c r="IQ105" s="34" t="str">
        <f>IF(IP105&lt;&gt;"",HLOOKUP(COUNT($IN105:IP105)+1,$G$4:$EH$8,IQ$14,0)*$D105,IF($C105=IQ$17,$G$7*$D105,""))</f>
        <v/>
      </c>
      <c r="IR105" s="34" t="str">
        <f>IF(IQ105&lt;&gt;"",HLOOKUP(COUNT($IN105:IQ105)+1,$G$4:$EH$8,IR$14,0)*$D105,IF($C105=IR$17,$G$7*$D105,""))</f>
        <v/>
      </c>
      <c r="IS105" s="34" t="str">
        <f>IF(IR105&lt;&gt;"",HLOOKUP(COUNT($IN105:IR105)+1,$G$4:$EH$8,IS$14,0)*$D105,IF($C105=IS$17,$G$7*$D105,""))</f>
        <v/>
      </c>
      <c r="IT105" s="34" t="str">
        <f>IF(IS105&lt;&gt;"",HLOOKUP(COUNT($IN105:IS105)+1,$G$4:$EH$8,IT$14,0)*$D105,IF($C105=IT$17,$G$7*$D105,""))</f>
        <v/>
      </c>
      <c r="IU105" s="34" t="str">
        <f>IF(IT105&lt;&gt;"",HLOOKUP(COUNT($IN105:IT105)+1,$G$4:$EH$8,IU$14,0)*$D105,IF($C105=IU$17,$G$7*$D105,""))</f>
        <v/>
      </c>
      <c r="IV105" s="34" t="str">
        <f>IF(IU105&lt;&gt;"",HLOOKUP(COUNT($IN105:IU105)+1,$G$4:$EH$8,IV$14,0)*$D105,IF($C105=IV$17,$G$7*$D105,""))</f>
        <v/>
      </c>
      <c r="IW105" s="34" t="str">
        <f>IF(IV105&lt;&gt;"",HLOOKUP(COUNT($IN105:IV105)+1,$G$4:$EH$8,IW$14,0)*$D105,IF($C105=IW$17,$G$7*$D105,""))</f>
        <v/>
      </c>
      <c r="IX105" s="34" t="str">
        <f>IF(IW105&lt;&gt;"",HLOOKUP(COUNT($IN105:IW105)+1,$G$4:$EH$8,IX$14,0)*$D105,IF($C105=IX$17,$G$7*$D105,""))</f>
        <v/>
      </c>
      <c r="IY105" s="34" t="str">
        <f>IF(IX105&lt;&gt;"",HLOOKUP(COUNT($IN105:IX105)+1,$G$4:$EH$8,IY$14,0)*$D105,IF($C105=IY$17,$G$7*$D105,""))</f>
        <v/>
      </c>
      <c r="IZ105" s="34" t="str">
        <f>IF(IY105&lt;&gt;"",HLOOKUP(COUNT($IN105:IY105)+1,$G$4:$EH$8,IZ$14,0)*$D105,IF($C105=IZ$17,$G$7*$D105,""))</f>
        <v/>
      </c>
      <c r="JA105" s="34" t="str">
        <f>IF(IZ105&lt;&gt;"",HLOOKUP(COUNT($IN105:IZ105)+1,$G$4:$EH$8,JA$14,0)*$D105,IF($C105=JA$17,$G$7*$D105,""))</f>
        <v/>
      </c>
      <c r="JB105" s="34" t="str">
        <f>IF(JA105&lt;&gt;"",HLOOKUP(COUNT($IN105:JA105)+1,$G$4:$EH$8,JB$14,0)*$D105,IF($C105=JB$17,$G$7*$D105,""))</f>
        <v/>
      </c>
      <c r="JC105" s="34" t="str">
        <f>IF(JB105&lt;&gt;"",HLOOKUP(COUNT($IN105:JB105)+1,$G$4:$EH$8,JC$14,0)*$D105,IF($C105=JC$17,$G$7*$D105,""))</f>
        <v/>
      </c>
      <c r="JD105" s="34" t="str">
        <f>IF(JC105&lt;&gt;"",HLOOKUP(COUNT($IN105:JC105)+1,$G$4:$EH$8,JD$14,0)*$D105,IF($C105=JD$17,$G$7*$D105,""))</f>
        <v/>
      </c>
      <c r="JE105" s="34" t="str">
        <f>IF(JD105&lt;&gt;"",HLOOKUP(COUNT($IN105:JD105)+1,$G$4:$EH$8,JE$14,0)*$D105,IF($C105=JE$17,$G$7*$D105,""))</f>
        <v/>
      </c>
      <c r="JF105" s="34" t="str">
        <f>IF(JE105&lt;&gt;"",HLOOKUP(COUNT($IN105:JE105)+1,$G$4:$EH$8,JF$14,0)*$D105,IF($C105=JF$17,$G$7*$D105,""))</f>
        <v/>
      </c>
      <c r="JG105" s="34" t="str">
        <f>IF(JF105&lt;&gt;"",HLOOKUP(COUNT($IN105:JF105)+1,$G$4:$EH$8,JG$14,0)*$D105,IF($C105=JG$17,$G$7*$D105,""))</f>
        <v/>
      </c>
      <c r="JH105" s="34" t="str">
        <f>IF(JG105&lt;&gt;"",HLOOKUP(COUNT($IN105:JG105)+1,$G$4:$EH$8,JH$14,0)*$D105,IF($C105=JH$17,$G$7*$D105,""))</f>
        <v/>
      </c>
      <c r="JI105" s="34" t="str">
        <f>IF(JH105&lt;&gt;"",HLOOKUP(COUNT($IN105:JH105)+1,$G$4:$EH$8,JI$14,0)*$D105,IF($C105=JI$17,$G$7*$D105,""))</f>
        <v/>
      </c>
      <c r="JJ105" s="34" t="str">
        <f>IF(JI105&lt;&gt;"",HLOOKUP(COUNT($IN105:JI105)+1,$G$4:$EH$8,JJ$14,0)*$D105,IF($C105=JJ$17,$G$7*$D105,""))</f>
        <v/>
      </c>
      <c r="JK105" s="34" t="str">
        <f>IF(JJ105&lt;&gt;"",HLOOKUP(COUNT($IN105:JJ105)+1,$G$4:$EH$8,JK$14,0)*$D105,IF($C105=JK$17,$G$7*$D105,""))</f>
        <v/>
      </c>
      <c r="JL105" s="34" t="str">
        <f>IF(JK105&lt;&gt;"",HLOOKUP(COUNT($IN105:JK105)+1,$G$4:$EH$8,JL$14,0)*$D105,IF($C105=JL$17,$G$7*$D105,""))</f>
        <v/>
      </c>
      <c r="JM105" s="34" t="str">
        <f>IF(JL105&lt;&gt;"",HLOOKUP(COUNT($IN105:JL105)+1,$G$4:$EH$8,JM$14,0)*$D105,IF($C105=JM$17,$G$7*$D105,""))</f>
        <v/>
      </c>
      <c r="JN105" s="34" t="str">
        <f>IF(JM105&lt;&gt;"",HLOOKUP(COUNT($IN105:JM105)+1,$G$4:$EH$8,JN$14,0)*$D105,IF($C105=JN$17,$G$7*$D105,""))</f>
        <v/>
      </c>
      <c r="JO105" s="34" t="str">
        <f>IF(JN105&lt;&gt;"",HLOOKUP(COUNT($IN105:JN105)+1,$G$4:$EH$8,JO$14,0)*$D105,IF($C105=JO$17,$G$7*$D105,""))</f>
        <v/>
      </c>
      <c r="JP105" s="34" t="str">
        <f>IF(JO105&lt;&gt;"",HLOOKUP(COUNT($IN105:JO105)+1,$G$4:$EH$8,JP$14,0)*$D105,IF($C105=JP$17,$G$7*$D105,""))</f>
        <v/>
      </c>
      <c r="JQ105" s="34" t="str">
        <f>IF(JP105&lt;&gt;"",HLOOKUP(COUNT($IN105:JP105)+1,$G$4:$EH$8,JQ$14,0)*$D105,IF($C105=JQ$17,$G$7*$D105,""))</f>
        <v/>
      </c>
      <c r="JR105" s="34" t="str">
        <f>IF(JQ105&lt;&gt;"",HLOOKUP(COUNT($IN105:JQ105)+1,$G$4:$EH$8,JR$14,0)*$D105,IF($C105=JR$17,$G$7*$D105,""))</f>
        <v/>
      </c>
      <c r="JS105" s="34" t="str">
        <f>IF(JR105&lt;&gt;"",HLOOKUP(COUNT($IN105:JR105)+1,$G$4:$EH$8,JS$14,0)*$D105,IF($C105=JS$17,$G$7*$D105,""))</f>
        <v/>
      </c>
      <c r="JT105" s="34" t="str">
        <f>IF(JS105&lt;&gt;"",HLOOKUP(COUNT($IN105:JS105)+1,$G$4:$EH$8,JT$14,0)*$D105,IF($C105=JT$17,$G$7*$D105,""))</f>
        <v/>
      </c>
      <c r="JU105" s="34" t="str">
        <f>IF(JT105&lt;&gt;"",HLOOKUP(COUNT($IN105:JT105)+1,$G$4:$EH$8,JU$14,0)*$D105,IF($C105=JU$17,$G$7*$D105,""))</f>
        <v/>
      </c>
      <c r="JV105" s="34" t="str">
        <f>IF(JU105&lt;&gt;"",HLOOKUP(COUNT($IN105:JU105)+1,$G$4:$EH$8,JV$14,0)*$D105,IF($C105=JV$17,$G$7*$D105,""))</f>
        <v/>
      </c>
      <c r="JW105" s="34" t="str">
        <f>IF(JV105&lt;&gt;"",HLOOKUP(COUNT($IN105:JV105)+1,$G$4:$EH$8,JW$14,0)*$D105,IF($C105=JW$17,$G$7*$D105,""))</f>
        <v/>
      </c>
      <c r="JX105" s="34" t="str">
        <f>IF(JW105&lt;&gt;"",HLOOKUP(COUNT($IN105:JW105)+1,$G$4:$EH$8,JX$14,0)*$D105,IF($C105=JX$17,$G$7*$D105,""))</f>
        <v/>
      </c>
      <c r="JY105" s="34" t="str">
        <f>IF(JX105&lt;&gt;"",HLOOKUP(COUNT($IN105:JX105)+1,$G$4:$EH$8,JY$14,0)*$D105,IF($C105=JY$17,$G$7*$D105,""))</f>
        <v/>
      </c>
      <c r="JZ105" s="34" t="str">
        <f>IF(JY105&lt;&gt;"",HLOOKUP(COUNT($IN105:JY105)+1,$G$4:$EH$8,JZ$14,0)*$D105,IF($C105=JZ$17,$G$7*$D105,""))</f>
        <v/>
      </c>
      <c r="KA105" s="34" t="str">
        <f>IF(JZ105&lt;&gt;"",HLOOKUP(COUNT($IN105:JZ105)+1,$G$4:$EH$8,KA$14,0)*$D105,IF($C105=KA$17,$G$7*$D105,""))</f>
        <v/>
      </c>
      <c r="KB105" s="34" t="str">
        <f>IF(KA105&lt;&gt;"",HLOOKUP(COUNT($IN105:KA105)+1,$G$4:$EH$8,KB$14,0)*$D105,IF($C105=KB$17,$G$7*$D105,""))</f>
        <v/>
      </c>
      <c r="KC105" s="34" t="str">
        <f>IF(KB105&lt;&gt;"",HLOOKUP(COUNT($IN105:KB105)+1,$G$4:$EH$8,KC$14,0)*$D105,IF($C105=KC$17,$G$7*$D105,""))</f>
        <v/>
      </c>
      <c r="KD105" s="34" t="str">
        <f>IF(KC105&lt;&gt;"",HLOOKUP(COUNT($IN105:KC105)+1,$G$4:$EH$8,KD$14,0)*$D105,IF($C105=KD$17,$G$7*$D105,""))</f>
        <v/>
      </c>
      <c r="KE105" s="34" t="str">
        <f>IF(KD105&lt;&gt;"",HLOOKUP(COUNT($IN105:KD105)+1,$G$4:$EH$8,KE$14,0)*$D105,IF($C105=KE$17,$G$7*$D105,""))</f>
        <v/>
      </c>
      <c r="KF105" s="34" t="str">
        <f>IF(KE105&lt;&gt;"",HLOOKUP(COUNT($IN105:KE105)+1,$G$4:$EH$8,KF$14,0)*$D105,IF($C105=KF$17,$G$7*$D105,""))</f>
        <v/>
      </c>
      <c r="KG105" s="34" t="str">
        <f>IF(KF105&lt;&gt;"",HLOOKUP(COUNT($IN105:KF105)+1,$G$4:$EH$8,KG$14,0)*$D105,IF($C105=KG$17,$G$7*$D105,""))</f>
        <v/>
      </c>
      <c r="KH105" s="34" t="str">
        <f>IF(KG105&lt;&gt;"",HLOOKUP(COUNT($IN105:KG105)+1,$G$4:$EH$8,KH$14,0)*$D105,IF($C105=KH$17,$G$7*$D105,""))</f>
        <v/>
      </c>
      <c r="KI105" s="34" t="str">
        <f>IF(KH105&lt;&gt;"",HLOOKUP(COUNT($IN105:KH105)+1,$G$4:$EH$8,KI$14,0)*$D105,IF($C105=KI$17,$G$7*$D105,""))</f>
        <v/>
      </c>
      <c r="KJ105" s="34" t="str">
        <f>IF(KI105&lt;&gt;"",HLOOKUP(COUNT($IN105:KI105)+1,$G$4:$EH$8,KJ$14,0)*$D105,IF($C105=KJ$17,$G$7*$D105,""))</f>
        <v/>
      </c>
      <c r="KK105" s="34" t="str">
        <f>IF(KJ105&lt;&gt;"",HLOOKUP(COUNT($IN105:KJ105)+1,$G$4:$EH$8,KK$14,0)*$D105,IF($C105=KK$17,$G$7*$D105,""))</f>
        <v/>
      </c>
      <c r="KL105" s="34" t="str">
        <f>IF(KK105&lt;&gt;"",HLOOKUP(COUNT($IN105:KK105)+1,$G$4:$EH$8,KL$14,0)*$D105,IF($C105=KL$17,$G$7*$D105,""))</f>
        <v/>
      </c>
      <c r="KM105" s="34" t="str">
        <f>IF(KL105&lt;&gt;"",HLOOKUP(COUNT($IN105:KL105)+1,$G$4:$EH$8,KM$14,0)*$D105,IF($C105=KM$17,$G$7*$D105,""))</f>
        <v/>
      </c>
      <c r="KN105" s="34" t="str">
        <f>IF(KM105&lt;&gt;"",HLOOKUP(COUNT($IN105:KM105)+1,$G$4:$EH$8,KN$14,0)*$D105,IF($C105=KN$17,$G$7*$D105,""))</f>
        <v/>
      </c>
      <c r="KO105" s="34" t="str">
        <f>IF(KN105&lt;&gt;"",HLOOKUP(COUNT($IN105:KN105)+1,$G$4:$EH$8,KO$14,0)*$D105,IF($C105=KO$17,$G$7*$D105,""))</f>
        <v/>
      </c>
      <c r="KP105" s="34" t="str">
        <f>IF(KO105&lt;&gt;"",HLOOKUP(COUNT($IN105:KO105)+1,$G$4:$EH$8,KP$14,0)*$D105,IF($C105=KP$17,$G$7*$D105,""))</f>
        <v/>
      </c>
      <c r="KQ105" s="34" t="str">
        <f>IF(KP105&lt;&gt;"",HLOOKUP(COUNT($IN105:KP105)+1,$G$4:$EH$8,KQ$14,0)*$D105,IF($C105=KQ$17,$G$7*$D105,""))</f>
        <v/>
      </c>
      <c r="KR105" s="34" t="str">
        <f>IF(KQ105&lt;&gt;"",HLOOKUP(COUNT($IN105:KQ105)+1,$G$4:$EH$8,KR$14,0)*$D105,IF($C105=KR$17,$G$7*$D105,""))</f>
        <v/>
      </c>
      <c r="KS105" s="34" t="str">
        <f>IF(KR105&lt;&gt;"",HLOOKUP(COUNT($IN105:KR105)+1,$G$4:$EH$8,KS$14,0)*$D105,IF($C105=KS$17,$G$7*$D105,""))</f>
        <v/>
      </c>
      <c r="KT105" s="34" t="str">
        <f>IF(KS105&lt;&gt;"",HLOOKUP(COUNT($IN105:KS105)+1,$G$4:$EH$8,KT$14,0)*$D105,IF($C105=KT$17,$G$7*$D105,""))</f>
        <v/>
      </c>
      <c r="KU105" s="34" t="str">
        <f>IF(KT105&lt;&gt;"",HLOOKUP(COUNT($IN105:KT105)+1,$G$4:$EH$8,KU$14,0)*$D105,IF($C105=KU$17,$G$7*$D105,""))</f>
        <v/>
      </c>
      <c r="KV105" s="34" t="str">
        <f>IF(KU105&lt;&gt;"",HLOOKUP(COUNT($IN105:KU105)+1,$G$4:$EH$8,KV$14,0)*$D105,IF($C105=KV$17,$G$7*$D105,""))</f>
        <v/>
      </c>
      <c r="KW105" s="34" t="str">
        <f>IF(KV105&lt;&gt;"",HLOOKUP(COUNT($IN105:KV105)+1,$G$4:$EH$8,KW$14,0)*$D105,IF($C105=KW$17,$G$7*$D105,""))</f>
        <v/>
      </c>
      <c r="KX105" s="34" t="str">
        <f>IF(KW105&lt;&gt;"",HLOOKUP(COUNT($IN105:KW105)+1,$G$4:$EH$8,KX$14,0)*$D105,IF($C105=KX$17,$G$7*$D105,""))</f>
        <v/>
      </c>
      <c r="KY105" s="34" t="str">
        <f>IF(KX105&lt;&gt;"",HLOOKUP(COUNT($IN105:KX105)+1,$G$4:$EH$8,KY$14,0)*$D105,IF($C105=KY$17,$G$7*$D105,""))</f>
        <v/>
      </c>
      <c r="KZ105" s="34" t="str">
        <f>IF(KY105&lt;&gt;"",HLOOKUP(COUNT($IN105:KY105)+1,$G$4:$EH$8,KZ$14,0)*$D105,IF($C105=KZ$17,$G$7*$D105,""))</f>
        <v/>
      </c>
      <c r="LA105" s="34" t="str">
        <f>IF(KZ105&lt;&gt;"",HLOOKUP(COUNT($IN105:KZ105)+1,$G$4:$EH$8,LA$14,0)*$D105,IF($C105=LA$17,$G$7*$D105,""))</f>
        <v/>
      </c>
      <c r="LB105" s="34" t="str">
        <f>IF(LA105&lt;&gt;"",HLOOKUP(COUNT($IN105:LA105)+1,$G$4:$EH$8,LB$14,0)*$D105,IF($C105=LB$17,$G$7*$D105,""))</f>
        <v/>
      </c>
      <c r="LC105" s="34" t="str">
        <f>IF(LB105&lt;&gt;"",HLOOKUP(COUNT($IN105:LB105)+1,$G$4:$EH$8,LC$14,0)*$D105,IF($C105=LC$17,$G$7*$D105,""))</f>
        <v/>
      </c>
      <c r="LD105" s="34" t="str">
        <f>IF(LC105&lt;&gt;"",HLOOKUP(COUNT($IN105:LC105)+1,$G$4:$EH$8,LD$14,0)*$D105,IF($C105=LD$17,$G$7*$D105,""))</f>
        <v/>
      </c>
      <c r="LE105" s="34" t="str">
        <f>IF(LD105&lt;&gt;"",HLOOKUP(COUNT($IN105:LD105)+1,$G$4:$EH$8,LE$14,0)*$D105,IF($C105=LE$17,$G$7*$D105,""))</f>
        <v/>
      </c>
      <c r="LF105" s="34" t="str">
        <f>IF(LE105&lt;&gt;"",HLOOKUP(COUNT($IN105:LE105)+1,$G$4:$EH$8,LF$14,0)*$D105,IF($C105=LF$17,$G$7*$D105,""))</f>
        <v/>
      </c>
      <c r="LG105" s="34" t="str">
        <f>IF(LF105&lt;&gt;"",HLOOKUP(COUNT($IN105:LF105)+1,$G$4:$EH$8,LG$14,0)*$D105,IF($C105=LG$17,$G$7*$D105,""))</f>
        <v/>
      </c>
      <c r="LH105" s="34" t="str">
        <f>IF(LG105&lt;&gt;"",HLOOKUP(COUNT($IN105:LG105)+1,$G$4:$EH$8,LH$14,0)*$D105,IF($C105=LH$17,$G$7*$D105,""))</f>
        <v/>
      </c>
      <c r="LI105" s="34" t="str">
        <f>IF(LH105&lt;&gt;"",HLOOKUP(COUNT($IN105:LH105)+1,$G$4:$EH$8,LI$14,0)*$D105,IF($C105=LI$17,$G$7*$D105,""))</f>
        <v/>
      </c>
      <c r="LJ105" s="34" t="str">
        <f>IF(LI105&lt;&gt;"",HLOOKUP(COUNT($IN105:LI105)+1,$G$4:$EH$8,LJ$14,0)*$D105,IF($C105=LJ$17,$G$7*$D105,""))</f>
        <v/>
      </c>
      <c r="LK105" s="34" t="str">
        <f>IF(LJ105&lt;&gt;"",HLOOKUP(COUNT($IN105:LJ105)+1,$G$4:$EH$8,LK$14,0)*$D105,IF($C105=LK$17,$G$7*$D105,""))</f>
        <v/>
      </c>
      <c r="LL105" s="34" t="str">
        <f>IF(LK105&lt;&gt;"",HLOOKUP(COUNT($IN105:LK105)+1,$G$4:$EH$8,LL$14,0)*$D105,IF($C105=LL$17,$G$7*$D105,""))</f>
        <v/>
      </c>
      <c r="LM105" s="34" t="str">
        <f>IF(LL105&lt;&gt;"",HLOOKUP(COUNT($IN105:LL105)+1,$G$4:$EH$8,LM$14,0)*$D105,IF($C105=LM$17,$G$7*$D105,""))</f>
        <v/>
      </c>
      <c r="LN105" s="34" t="str">
        <f>IF(LM105&lt;&gt;"",HLOOKUP(COUNT($IN105:LM105)+1,$G$4:$EH$8,LN$14,0)*$D105,IF($C105=LN$17,$G$7*$D105,""))</f>
        <v/>
      </c>
      <c r="LO105" s="34" t="str">
        <f>IF(LN105&lt;&gt;"",HLOOKUP(COUNT($IN105:LN105)+1,$G$4:$EH$8,LO$14,0)*$D105,IF($C105=LO$17,$G$7*$D105,""))</f>
        <v/>
      </c>
      <c r="LP105" s="34" t="str">
        <f>IF(LO105&lt;&gt;"",HLOOKUP(COUNT($IN105:LO105)+1,$G$4:$EH$8,LP$14,0)*$D105,IF($C105=LP$17,$G$7*$D105,""))</f>
        <v/>
      </c>
      <c r="LQ105" s="34" t="str">
        <f>IF(LP105&lt;&gt;"",HLOOKUP(COUNT($IN105:LP105)+1,$G$4:$EH$8,LQ$14,0)*$D105,IF($C105=LQ$17,$G$7*$D105,""))</f>
        <v/>
      </c>
      <c r="LR105" s="34" t="str">
        <f>IF(LQ105&lt;&gt;"",HLOOKUP(COUNT($IN105:LQ105)+1,$G$4:$EH$8,LR$14,0)*$D105,IF($C105=LR$17,$G$7*$D105,""))</f>
        <v/>
      </c>
      <c r="LS105" s="34" t="str">
        <f>IF(LR105&lt;&gt;"",HLOOKUP(COUNT($IN105:LR105)+1,$G$4:$EH$8,LS$14,0)*$D105,IF($C105=LS$17,$G$7*$D105,""))</f>
        <v/>
      </c>
      <c r="LT105" s="34" t="str">
        <f>IF(LS105&lt;&gt;"",HLOOKUP(COUNT($IN105:LS105)+1,$G$4:$EH$8,LT$14,0)*$D105,IF($C105=LT$17,$G$7*$D105,""))</f>
        <v/>
      </c>
      <c r="LU105" s="34" t="str">
        <f>IF(LT105&lt;&gt;"",HLOOKUP(COUNT($IN105:LT105)+1,$G$4:$EH$8,LU$14,0)*$D105,IF($C105=LU$17,$G$7*$D105,""))</f>
        <v/>
      </c>
      <c r="LV105" s="34" t="str">
        <f>IF(LU105&lt;&gt;"",HLOOKUP(COUNT($IN105:LU105)+1,$G$4:$EH$8,LV$14,0)*$D105,IF($C105=LV$17,$G$7*$D105,""))</f>
        <v/>
      </c>
      <c r="LW105" s="34">
        <f>IF(LV105&lt;&gt;"",HLOOKUP(COUNT($IN105:LV105)+1,$G$4:$EH$8,LW$14,0)*$D105,IF($C105=LW$17,$G$7*$D105,""))</f>
        <v>0</v>
      </c>
      <c r="LX105" s="34">
        <f>IF(LW105&lt;&gt;"",HLOOKUP(COUNT($IN105:LW105)+1,$G$4:$EH$8,LX$14,0)*$D105,IF($C105=LX$17,$G$7*$D105,""))</f>
        <v>3750</v>
      </c>
      <c r="LY105" s="34">
        <f>IF(LX105&lt;&gt;"",HLOOKUP(COUNT($IN105:LX105)+1,$G$4:$EH$8,LY$14,0)*$D105,IF($C105=LY$17,$G$7*$D105,""))</f>
        <v>3750</v>
      </c>
      <c r="LZ105" s="34">
        <f>IF(LY105&lt;&gt;"",HLOOKUP(COUNT($IN105:LY105)+1,$G$4:$EH$8,LZ$14,0)*$D105,IF($C105=LZ$17,$G$7*$D105,""))</f>
        <v>3750</v>
      </c>
      <c r="MA105" s="34">
        <f>IF(LZ105&lt;&gt;"",HLOOKUP(COUNT($IN105:LZ105)+1,$G$4:$EH$8,MA$14,0)*$D105,IF($C105=MA$17,$G$7*$D105,""))</f>
        <v>3750</v>
      </c>
      <c r="MB105" s="34">
        <f>IF(MA105&lt;&gt;"",HLOOKUP(COUNT($IN105:MA105)+1,$G$4:$EH$8,MB$14,0)*$D105,IF($C105=MB$17,$G$7*$D105,""))</f>
        <v>3770.1909201741591</v>
      </c>
      <c r="MC105" s="34">
        <f>IF(MB105&lt;&gt;"",HLOOKUP(COUNT($IN105:MB105)+1,$G$4:$EH$8,MC$14,0)*$D105,IF($C105=MC$17,$G$7*$D105,""))</f>
        <v>4524.2291042089882</v>
      </c>
      <c r="MD105" s="34">
        <f>IF(MC105&lt;&gt;"",HLOOKUP(COUNT($IN105:MC105)+1,$G$4:$EH$8,MD$14,0)*$D105,IF($C105=MD$17,$G$7*$D105,""))</f>
        <v>5248.1057608824267</v>
      </c>
      <c r="ME105" s="34">
        <f>IF(MD105&lt;&gt;"",HLOOKUP(COUNT($IN105:MD105)+1,$G$4:$EH$8,ME$14,0)*$D105,IF($C105=ME$17,$G$7*$D105,""))</f>
        <v>5982.8405674059686</v>
      </c>
      <c r="MF105" s="34">
        <f>IF(ME105&lt;&gt;"",HLOOKUP(COUNT($IN105:ME105)+1,$G$4:$EH$8,MF$14,0)*$D105,IF($C105=MF$17,$G$7*$D105,""))</f>
        <v>6760.6098411687399</v>
      </c>
      <c r="MG105" s="34">
        <f>IF(MF105&lt;&gt;"",HLOOKUP(COUNT($IN105:MF105)+1,$G$4:$EH$8,MG$14,0)*$D105,IF($C105=MG$17,$G$7*$D105,""))</f>
        <v>7504.2769236973027</v>
      </c>
      <c r="MH105" s="34">
        <f>IF(MG105&lt;&gt;"",HLOOKUP(COUNT($IN105:MG105)+1,$G$4:$EH$8,MH$14,0)*$D105,IF($C105=MH$17,$G$7*$D105,""))</f>
        <v>8254.7046160670325</v>
      </c>
      <c r="MI105" s="34">
        <f>IF(MH105&lt;&gt;"",HLOOKUP(COUNT($IN105:MH105)+1,$G$4:$EH$8,MI$14,0)*$D105,IF($C105=MI$17,$G$7*$D105,""))</f>
        <v>6191.0284620502789</v>
      </c>
      <c r="MJ105" s="34">
        <f>IF(MI105&lt;&gt;"",HLOOKUP(COUNT($IN105:MI105)+1,$G$4:$EH$8,MJ$14,0)*$D105,IF($C105=MJ$17,$G$7*$D105,""))</f>
        <v>5881.4770389477608</v>
      </c>
      <c r="MK105" s="34">
        <f>IF(MJ105&lt;&gt;"",HLOOKUP(COUNT($IN105:MJ105)+1,$G$4:$EH$8,MK$14,0)*$D105,IF($C105=MK$17,$G$7*$D105,""))</f>
        <v>6469.6247428425395</v>
      </c>
      <c r="ML105" s="34">
        <f>IF(MK105&lt;&gt;"",HLOOKUP(COUNT($IN105:MK105)+1,$G$4:$EH$8,ML$14,0)*$D105,IF($C105=ML$17,$G$7*$D105,""))</f>
        <v>7116.5872171267965</v>
      </c>
      <c r="MM105" s="34">
        <f>IF(ML105&lt;&gt;"",HLOOKUP(COUNT($IN105:ML105)+1,$G$4:$EH$8,MM$14,0)*$D105,IF($C105=MM$17,$G$7*$D105,""))</f>
        <v>7828.2459388394727</v>
      </c>
      <c r="MN105" s="34">
        <f>IF(MM105&lt;&gt;"",HLOOKUP(COUNT($IN105:MM105)+1,$G$4:$EH$8,MN$14,0)*$D105,IF($C105=MN$17,$G$7*$D105,""))</f>
        <v>8611.0705327234209</v>
      </c>
      <c r="MO105" s="34">
        <f>IF(MN105&lt;&gt;"",HLOOKUP(COUNT($IN105:MN105)+1,$G$4:$EH$8,MO$14,0)*$D105,IF($C105=MO$17,$G$7*$D105,""))</f>
        <v>8180.517006087246</v>
      </c>
      <c r="MP105" s="34">
        <f>IF(MO105&lt;&gt;"",HLOOKUP(COUNT($IN105:MO105)+1,$G$4:$EH$8,MP$14,0)*$D105,IF($C105=MP$17,$G$7*$D105,""))</f>
        <v>7771.4911557828855</v>
      </c>
      <c r="MQ105" s="34">
        <f>IF(MP105&lt;&gt;"",HLOOKUP(COUNT($IN105:MP105)+1,$G$4:$EH$8,MQ$14,0)*$D105,IF($C105=MQ$17,$G$7*$D105,""))</f>
        <v>8315.4955366876875</v>
      </c>
      <c r="MR105" s="34">
        <f>IF(MQ105&lt;&gt;"",HLOOKUP(COUNT($IN105:MQ105)+1,$G$4:$EH$8,MR$14,0)*$D105,IF($C105=MR$17,$G$7*$D105,""))</f>
        <v>8897.5802242558239</v>
      </c>
      <c r="MS105" s="34">
        <f>IF(MR105&lt;&gt;"",HLOOKUP(COUNT($IN105:MR105)+1,$G$4:$EH$8,MS$14,0)*$D105,IF($C105=MS$17,$G$7*$D105,""))</f>
        <v>9520.4108399537326</v>
      </c>
      <c r="MT105" s="34">
        <f>IF(MS105&lt;&gt;"",HLOOKUP(COUNT($IN105:MS105)+1,$G$4:$EH$8,MT$14,0)*$D105,IF($C105=MT$17,$G$7*$D105,""))</f>
        <v>10472.451923949104</v>
      </c>
      <c r="MU105" s="34">
        <f>IF(MT105&lt;&gt;"",HLOOKUP(COUNT($IN105:MT105)+1,$G$4:$EH$8,MU$14,0)*$D105,IF($C105=MU$17,$G$7*$D105,""))</f>
        <v>8901.5841353567412</v>
      </c>
      <c r="MV105" s="34">
        <f>IF(MU105&lt;&gt;"",HLOOKUP(COUNT($IN105:MU105)+1,$G$4:$EH$8,MV$14,0)*$D105,IF($C105=MV$17,$G$7*$D105,""))</f>
        <v>8456.5049285889054</v>
      </c>
      <c r="MW105" s="34">
        <f>IF(MV105&lt;&gt;"",HLOOKUP(COUNT($IN105:MV105)+1,$G$4:$EH$8,MW$14,0)*$D105,IF($C105=MW$17,$G$7*$D105,""))</f>
        <v>8879.3301750183509</v>
      </c>
      <c r="MX105" s="34">
        <f>IF(MW105&lt;&gt;"",HLOOKUP(COUNT($IN105:MW105)+1,$G$4:$EH$8,MX$14,0)*$D105,IF($C105=MX$17,$G$7*$D105,""))</f>
        <v>9323.2966837692693</v>
      </c>
      <c r="MY105" s="34">
        <f>IF(MX105&lt;&gt;"",HLOOKUP(COUNT($IN105:MX105)+1,$G$4:$EH$8,MY$14,0)*$D105,IF($C105=MY$17,$G$7*$D105,""))</f>
        <v>9789.4615179577268</v>
      </c>
      <c r="MZ105" s="34">
        <f>IF(MY105&lt;&gt;"",HLOOKUP(COUNT($IN105:MY105)+1,$G$4:$EH$8,MZ$14,0)*$D105,IF($C105=MZ$17,$G$7*$D105,""))</f>
        <v>10474.723824214771</v>
      </c>
      <c r="NA105" s="34">
        <f>IF(MZ105&lt;&gt;"",HLOOKUP(COUNT($IN105:MZ105)+1,$G$4:$EH$8,NA$14,0)*$D105,IF($C105=NA$17,$G$7*$D105,""))</f>
        <v>9427.2514417932944</v>
      </c>
      <c r="NB105" s="34">
        <f>IF(NA105&lt;&gt;"",HLOOKUP(COUNT($IN105:NA105)+1,$G$4:$EH$8,NB$14,0)*$D105,IF($C105=NB$17,$G$7*$D105,""))</f>
        <v>8484.5262976139675</v>
      </c>
      <c r="NC105" s="34">
        <f>IF(NB105&lt;&gt;"",HLOOKUP(COUNT($IN105:NB105)+1,$G$4:$EH$8,NC$14,0)*$D105,IF($C105=NC$17,$G$7*$D105,""))</f>
        <v>9078.4431384469426</v>
      </c>
      <c r="ND105" s="34">
        <f>IF(NC105&lt;&gt;"",HLOOKUP(COUNT($IN105:NC105)+1,$G$4:$EH$8,ND$14,0)*$D105,IF($C105=ND$17,$G$7*$D105,""))</f>
        <v>9713.934158138225</v>
      </c>
      <c r="NF105" s="34" t="str">
        <f>IF(NE105&lt;&gt;"",HLOOKUP(COUNT($NE105:NE105)+1,$G$4:$EH$8,NF$14,0)*$D105,IF($C105=NF$17,$G$8*$D105,""))</f>
        <v/>
      </c>
      <c r="NG105" s="34" t="str">
        <f>IF(NF105&lt;&gt;"",HLOOKUP(COUNT($NE105:NF105)+1,$G$4:$EH$8,NG$14,0)*$D105,IF($C105=NG$17,$G$8*$D105,""))</f>
        <v/>
      </c>
      <c r="NH105" s="34" t="str">
        <f>IF(NG105&lt;&gt;"",HLOOKUP(COUNT($NE105:NG105)+1,$G$4:$EH$8,NH$14,0)*$D105,IF($C105=NH$17,$G$8*$D105,""))</f>
        <v/>
      </c>
      <c r="NI105" s="34" t="str">
        <f>IF(NH105&lt;&gt;"",HLOOKUP(COUNT($NE105:NH105)+1,$G$4:$EH$8,NI$14,0)*$D105,IF($C105=NI$17,$G$8*$D105,""))</f>
        <v/>
      </c>
      <c r="NJ105" s="34" t="str">
        <f>IF(NI105&lt;&gt;"",HLOOKUP(COUNT($NE105:NI105)+1,$G$4:$EH$8,NJ$14,0)*$D105,IF($C105=NJ$17,$G$8*$D105,""))</f>
        <v/>
      </c>
      <c r="NK105" s="34" t="str">
        <f>IF(NJ105&lt;&gt;"",HLOOKUP(COUNT($NE105:NJ105)+1,$G$4:$EH$8,NK$14,0)*$D105,IF($C105=NK$17,$G$8*$D105,""))</f>
        <v/>
      </c>
      <c r="NL105" s="34" t="str">
        <f>IF(NK105&lt;&gt;"",HLOOKUP(COUNT($NE105:NK105)+1,$G$4:$EH$8,NL$14,0)*$D105,IF($C105=NL$17,$G$8*$D105,""))</f>
        <v/>
      </c>
      <c r="NM105" s="34" t="str">
        <f>IF(NL105&lt;&gt;"",HLOOKUP(COUNT($NE105:NL105)+1,$G$4:$EH$8,NM$14,0)*$D105,IF($C105=NM$17,$G$8*$D105,""))</f>
        <v/>
      </c>
      <c r="NN105" s="34" t="str">
        <f>IF(NM105&lt;&gt;"",HLOOKUP(COUNT($NE105:NM105)+1,$G$4:$EH$8,NN$14,0)*$D105,IF($C105=NN$17,$G$8*$D105,""))</f>
        <v/>
      </c>
      <c r="NO105" s="34" t="str">
        <f>IF(NN105&lt;&gt;"",HLOOKUP(COUNT($NE105:NN105)+1,$G$4:$EH$8,NO$14,0)*$D105,IF($C105=NO$17,$G$8*$D105,""))</f>
        <v/>
      </c>
      <c r="NP105" s="34" t="str">
        <f>IF(NO105&lt;&gt;"",HLOOKUP(COUNT($NE105:NO105)+1,$G$4:$EH$8,NP$14,0)*$D105,IF($C105=NP$17,$G$8*$D105,""))</f>
        <v/>
      </c>
      <c r="NQ105" s="34" t="str">
        <f>IF(NP105&lt;&gt;"",HLOOKUP(COUNT($NE105:NP105)+1,$G$4:$EH$8,NQ$14,0)*$D105,IF($C105=NQ$17,$G$8*$D105,""))</f>
        <v/>
      </c>
      <c r="NR105" s="34" t="str">
        <f>IF(NQ105&lt;&gt;"",HLOOKUP(COUNT($NE105:NQ105)+1,$G$4:$EH$8,NR$14,0)*$D105,IF($C105=NR$17,$G$8*$D105,""))</f>
        <v/>
      </c>
      <c r="NS105" s="34" t="str">
        <f>IF(NR105&lt;&gt;"",HLOOKUP(COUNT($NE105:NR105)+1,$G$4:$EH$8,NS$14,0)*$D105,IF($C105=NS$17,$G$8*$D105,""))</f>
        <v/>
      </c>
      <c r="NT105" s="34" t="str">
        <f>IF(NS105&lt;&gt;"",HLOOKUP(COUNT($NE105:NS105)+1,$G$4:$EH$8,NT$14,0)*$D105,IF($C105=NT$17,$G$8*$D105,""))</f>
        <v/>
      </c>
      <c r="NU105" s="34" t="str">
        <f>IF(NT105&lt;&gt;"",HLOOKUP(COUNT($NE105:NT105)+1,$G$4:$EH$8,NU$14,0)*$D105,IF($C105=NU$17,$G$8*$D105,""))</f>
        <v/>
      </c>
      <c r="NV105" s="34" t="str">
        <f>IF(NU105&lt;&gt;"",HLOOKUP(COUNT($NE105:NU105)+1,$G$4:$EH$8,NV$14,0)*$D105,IF($C105=NV$17,$G$8*$D105,""))</f>
        <v/>
      </c>
      <c r="NW105" s="34" t="str">
        <f>IF(NV105&lt;&gt;"",HLOOKUP(COUNT($NE105:NV105)+1,$G$4:$EH$8,NW$14,0)*$D105,IF($C105=NW$17,$G$8*$D105,""))</f>
        <v/>
      </c>
      <c r="NX105" s="34" t="str">
        <f>IF(NW105&lt;&gt;"",HLOOKUP(COUNT($NE105:NW105)+1,$G$4:$EH$8,NX$14,0)*$D105,IF($C105=NX$17,$G$8*$D105,""))</f>
        <v/>
      </c>
      <c r="NY105" s="34" t="str">
        <f>IF(NX105&lt;&gt;"",HLOOKUP(COUNT($NE105:NX105)+1,$G$4:$EH$8,NY$14,0)*$D105,IF($C105=NY$17,$G$8*$D105,""))</f>
        <v/>
      </c>
      <c r="NZ105" s="34" t="str">
        <f>IF(NY105&lt;&gt;"",HLOOKUP(COUNT($NE105:NY105)+1,$G$4:$EH$8,NZ$14,0)*$D105,IF($C105=NZ$17,$G$8*$D105,""))</f>
        <v/>
      </c>
      <c r="OA105" s="34" t="str">
        <f>IF(NZ105&lt;&gt;"",HLOOKUP(COUNT($NE105:NZ105)+1,$G$4:$EH$8,OA$14,0)*$D105,IF($C105=OA$17,$G$8*$D105,""))</f>
        <v/>
      </c>
      <c r="OB105" s="34" t="str">
        <f>IF(OA105&lt;&gt;"",HLOOKUP(COUNT($NE105:OA105)+1,$G$4:$EH$8,OB$14,0)*$D105,IF($C105=OB$17,$G$8*$D105,""))</f>
        <v/>
      </c>
      <c r="OC105" s="34" t="str">
        <f>IF(OB105&lt;&gt;"",HLOOKUP(COUNT($NE105:OB105)+1,$G$4:$EH$8,OC$14,0)*$D105,IF($C105=OC$17,$G$8*$D105,""))</f>
        <v/>
      </c>
      <c r="OD105" s="34" t="str">
        <f>IF(OC105&lt;&gt;"",HLOOKUP(COUNT($NE105:OC105)+1,$G$4:$EH$8,OD$14,0)*$D105,IF($C105=OD$17,$G$8*$D105,""))</f>
        <v/>
      </c>
      <c r="OE105" s="34" t="str">
        <f>IF(OD105&lt;&gt;"",HLOOKUP(COUNT($NE105:OD105)+1,$G$4:$EH$8,OE$14,0)*$D105,IF($C105=OE$17,$G$8*$D105,""))</f>
        <v/>
      </c>
      <c r="OF105" s="34" t="str">
        <f>IF(OE105&lt;&gt;"",HLOOKUP(COUNT($NE105:OE105)+1,$G$4:$EH$8,OF$14,0)*$D105,IF($C105=OF$17,$G$8*$D105,""))</f>
        <v/>
      </c>
      <c r="OG105" s="34" t="str">
        <f>IF(OF105&lt;&gt;"",HLOOKUP(COUNT($NE105:OF105)+1,$G$4:$EH$8,OG$14,0)*$D105,IF($C105=OG$17,$G$8*$D105,""))</f>
        <v/>
      </c>
      <c r="OH105" s="34" t="str">
        <f>IF(OG105&lt;&gt;"",HLOOKUP(COUNT($NE105:OG105)+1,$G$4:$EH$8,OH$14,0)*$D105,IF($C105=OH$17,$G$8*$D105,""))</f>
        <v/>
      </c>
      <c r="OI105" s="34" t="str">
        <f>IF(OH105&lt;&gt;"",HLOOKUP(COUNT($NE105:OH105)+1,$G$4:$EH$8,OI$14,0)*$D105,IF($C105=OI$17,$G$8*$D105,""))</f>
        <v/>
      </c>
      <c r="OJ105" s="34" t="str">
        <f>IF(OI105&lt;&gt;"",HLOOKUP(COUNT($NE105:OI105)+1,$G$4:$EH$8,OJ$14,0)*$D105,IF($C105=OJ$17,$G$8*$D105,""))</f>
        <v/>
      </c>
      <c r="OK105" s="34" t="str">
        <f>IF(OJ105&lt;&gt;"",HLOOKUP(COUNT($NE105:OJ105)+1,$G$4:$EH$8,OK$14,0)*$D105,IF($C105=OK$17,$G$8*$D105,""))</f>
        <v/>
      </c>
      <c r="OL105" s="34" t="str">
        <f>IF(OK105&lt;&gt;"",HLOOKUP(COUNT($NE105:OK105)+1,$G$4:$EH$8,OL$14,0)*$D105,IF($C105=OL$17,$G$8*$D105,""))</f>
        <v/>
      </c>
      <c r="OM105" s="34" t="str">
        <f>IF(OL105&lt;&gt;"",HLOOKUP(COUNT($NE105:OL105)+1,$G$4:$EH$8,OM$14,0)*$D105,IF($C105=OM$17,$G$8*$D105,""))</f>
        <v/>
      </c>
      <c r="ON105" s="34" t="str">
        <f>IF(OM105&lt;&gt;"",HLOOKUP(COUNT($NE105:OM105)+1,$G$4:$EH$8,ON$14,0)*$D105,IF($C105=ON$17,$G$8*$D105,""))</f>
        <v/>
      </c>
      <c r="OO105" s="34" t="str">
        <f>IF(ON105&lt;&gt;"",HLOOKUP(COUNT($NE105:ON105)+1,$G$4:$EH$8,OO$14,0)*$D105,IF($C105=OO$17,$G$8*$D105,""))</f>
        <v/>
      </c>
      <c r="OP105" s="34" t="str">
        <f>IF(OO105&lt;&gt;"",HLOOKUP(COUNT($NE105:OO105)+1,$G$4:$EH$8,OP$14,0)*$D105,IF($C105=OP$17,$G$8*$D105,""))</f>
        <v/>
      </c>
      <c r="OQ105" s="34" t="str">
        <f>IF(OP105&lt;&gt;"",HLOOKUP(COUNT($NE105:OP105)+1,$G$4:$EH$8,OQ$14,0)*$D105,IF($C105=OQ$17,$G$8*$D105,""))</f>
        <v/>
      </c>
      <c r="OR105" s="34" t="str">
        <f>IF(OQ105&lt;&gt;"",HLOOKUP(COUNT($NE105:OQ105)+1,$G$4:$EH$8,OR$14,0)*$D105,IF($C105=OR$17,$G$8*$D105,""))</f>
        <v/>
      </c>
      <c r="OS105" s="34" t="str">
        <f>IF(OR105&lt;&gt;"",HLOOKUP(COUNT($NE105:OR105)+1,$G$4:$EH$8,OS$14,0)*$D105,IF($C105=OS$17,$G$8*$D105,""))</f>
        <v/>
      </c>
      <c r="OT105" s="34" t="str">
        <f>IF(OS105&lt;&gt;"",HLOOKUP(COUNT($NE105:OS105)+1,$G$4:$EH$8,OT$14,0)*$D105,IF($C105=OT$17,$G$8*$D105,""))</f>
        <v/>
      </c>
      <c r="OU105" s="34" t="str">
        <f>IF(OT105&lt;&gt;"",HLOOKUP(COUNT($NE105:OT105)+1,$G$4:$EH$8,OU$14,0)*$D105,IF($C105=OU$17,$G$8*$D105,""))</f>
        <v/>
      </c>
      <c r="OV105" s="34" t="str">
        <f>IF(OU105&lt;&gt;"",HLOOKUP(COUNT($NE105:OU105)+1,$G$4:$EH$8,OV$14,0)*$D105,IF($C105=OV$17,$G$8*$D105,""))</f>
        <v/>
      </c>
      <c r="OW105" s="34" t="str">
        <f>IF(OV105&lt;&gt;"",HLOOKUP(COUNT($NE105:OV105)+1,$G$4:$EH$8,OW$14,0)*$D105,IF($C105=OW$17,$G$8*$D105,""))</f>
        <v/>
      </c>
      <c r="OX105" s="34" t="str">
        <f>IF(OW105&lt;&gt;"",HLOOKUP(COUNT($NE105:OW105)+1,$G$4:$EH$8,OX$14,0)*$D105,IF($C105=OX$17,$G$8*$D105,""))</f>
        <v/>
      </c>
      <c r="OY105" s="34" t="str">
        <f>IF(OX105&lt;&gt;"",HLOOKUP(COUNT($NE105:OX105)+1,$G$4:$EH$8,OY$14,0)*$D105,IF($C105=OY$17,$G$8*$D105,""))</f>
        <v/>
      </c>
      <c r="OZ105" s="34" t="str">
        <f>IF(OY105&lt;&gt;"",HLOOKUP(COUNT($NE105:OY105)+1,$G$4:$EH$8,OZ$14,0)*$D105,IF($C105=OZ$17,$G$8*$D105,""))</f>
        <v/>
      </c>
      <c r="PA105" s="34" t="str">
        <f>IF(OZ105&lt;&gt;"",HLOOKUP(COUNT($NE105:OZ105)+1,$G$4:$EH$8,PA$14,0)*$D105,IF($C105=PA$17,$G$8*$D105,""))</f>
        <v/>
      </c>
      <c r="PB105" s="34" t="str">
        <f>IF(PA105&lt;&gt;"",HLOOKUP(COUNT($NE105:PA105)+1,$G$4:$EH$8,PB$14,0)*$D105,IF($C105=PB$17,$G$8*$D105,""))</f>
        <v/>
      </c>
      <c r="PC105" s="34" t="str">
        <f>IF(PB105&lt;&gt;"",HLOOKUP(COUNT($NE105:PB105)+1,$G$4:$EH$8,PC$14,0)*$D105,IF($C105=PC$17,$G$8*$D105,""))</f>
        <v/>
      </c>
      <c r="PD105" s="34" t="str">
        <f>IF(PC105&lt;&gt;"",HLOOKUP(COUNT($NE105:PC105)+1,$G$4:$EH$8,PD$14,0)*$D105,IF($C105=PD$17,$G$8*$D105,""))</f>
        <v/>
      </c>
      <c r="PE105" s="34" t="str">
        <f>IF(PD105&lt;&gt;"",HLOOKUP(COUNT($NE105:PD105)+1,$G$4:$EH$8,PE$14,0)*$D105,IF($C105=PE$17,$G$8*$D105,""))</f>
        <v/>
      </c>
      <c r="PF105" s="34" t="str">
        <f>IF(PE105&lt;&gt;"",HLOOKUP(COUNT($NE105:PE105)+1,$G$4:$EH$8,PF$14,0)*$D105,IF($C105=PF$17,$G$8*$D105,""))</f>
        <v/>
      </c>
      <c r="PG105" s="34" t="str">
        <f>IF(PF105&lt;&gt;"",HLOOKUP(COUNT($NE105:PF105)+1,$G$4:$EH$8,PG$14,0)*$D105,IF($C105=PG$17,$G$8*$D105,""))</f>
        <v/>
      </c>
      <c r="PH105" s="34" t="str">
        <f>IF(PG105&lt;&gt;"",HLOOKUP(COUNT($NE105:PG105)+1,$G$4:$EH$8,PH$14,0)*$D105,IF($C105=PH$17,$G$8*$D105,""))</f>
        <v/>
      </c>
      <c r="PI105" s="34" t="str">
        <f>IF(PH105&lt;&gt;"",HLOOKUP(COUNT($NE105:PH105)+1,$G$4:$EH$8,PI$14,0)*$D105,IF($C105=PI$17,$G$8*$D105,""))</f>
        <v/>
      </c>
      <c r="PJ105" s="34" t="str">
        <f>IF(PI105&lt;&gt;"",HLOOKUP(COUNT($NE105:PI105)+1,$G$4:$EH$8,PJ$14,0)*$D105,IF($C105=PJ$17,$G$8*$D105,""))</f>
        <v/>
      </c>
      <c r="PK105" s="34" t="str">
        <f>IF(PJ105&lt;&gt;"",HLOOKUP(COUNT($NE105:PJ105)+1,$G$4:$EH$8,PK$14,0)*$D105,IF($C105=PK$17,$G$8*$D105,""))</f>
        <v/>
      </c>
      <c r="PL105" s="34" t="str">
        <f>IF(PK105&lt;&gt;"",HLOOKUP(COUNT($NE105:PK105)+1,$G$4:$EH$8,PL$14,0)*$D105,IF($C105=PL$17,$G$8*$D105,""))</f>
        <v/>
      </c>
      <c r="PM105" s="34" t="str">
        <f>IF(PL105&lt;&gt;"",HLOOKUP(COUNT($NE105:PL105)+1,$G$4:$EH$8,PM$14,0)*$D105,IF($C105=PM$17,$G$8*$D105,""))</f>
        <v/>
      </c>
      <c r="PN105" s="34" t="str">
        <f>IF(PM105&lt;&gt;"",HLOOKUP(COUNT($NE105:PM105)+1,$G$4:$EH$8,PN$14,0)*$D105,IF($C105=PN$17,$G$8*$D105,""))</f>
        <v/>
      </c>
      <c r="PO105" s="34" t="str">
        <f>IF(PN105&lt;&gt;"",HLOOKUP(COUNT($NE105:PN105)+1,$G$4:$EH$8,PO$14,0)*$D105,IF($C105=PO$17,$G$8*$D105,""))</f>
        <v/>
      </c>
      <c r="PP105" s="34" t="str">
        <f>IF(PO105&lt;&gt;"",HLOOKUP(COUNT($NE105:PO105)+1,$G$4:$EH$8,PP$14,0)*$D105,IF($C105=PP$17,$G$8*$D105,""))</f>
        <v/>
      </c>
      <c r="PQ105" s="34" t="str">
        <f>IF(PP105&lt;&gt;"",HLOOKUP(COUNT($NE105:PP105)+1,$G$4:$EH$8,PQ$14,0)*$D105,IF($C105=PQ$17,$G$8*$D105,""))</f>
        <v/>
      </c>
      <c r="PR105" s="34" t="str">
        <f>IF(PQ105&lt;&gt;"",HLOOKUP(COUNT($NE105:PQ105)+1,$G$4:$EH$8,PR$14,0)*$D105,IF($C105=PR$17,$G$8*$D105,""))</f>
        <v/>
      </c>
      <c r="PS105" s="34" t="str">
        <f>IF(PR105&lt;&gt;"",HLOOKUP(COUNT($NE105:PR105)+1,$G$4:$EH$8,PS$14,0)*$D105,IF($C105=PS$17,$G$8*$D105,""))</f>
        <v/>
      </c>
      <c r="PT105" s="34" t="str">
        <f>IF(PS105&lt;&gt;"",HLOOKUP(COUNT($NE105:PS105)+1,$G$4:$EH$8,PT$14,0)*$D105,IF($C105=PT$17,$G$8*$D105,""))</f>
        <v/>
      </c>
      <c r="PU105" s="34" t="str">
        <f>IF(PT105&lt;&gt;"",HLOOKUP(COUNT($NE105:PT105)+1,$G$4:$EH$8,PU$14,0)*$D105,IF($C105=PU$17,$G$8*$D105,""))</f>
        <v/>
      </c>
      <c r="PV105" s="34" t="str">
        <f>IF(PU105&lt;&gt;"",HLOOKUP(COUNT($NE105:PU105)+1,$G$4:$EH$8,PV$14,0)*$D105,IF($C105=PV$17,$G$8*$D105,""))</f>
        <v/>
      </c>
      <c r="PW105" s="34" t="str">
        <f>IF(PV105&lt;&gt;"",HLOOKUP(COUNT($NE105:PV105)+1,$G$4:$EH$8,PW$14,0)*$D105,IF($C105=PW$17,$G$8*$D105,""))</f>
        <v/>
      </c>
      <c r="PX105" s="34" t="str">
        <f>IF(PW105&lt;&gt;"",HLOOKUP(COUNT($NE105:PW105)+1,$G$4:$EH$8,PX$14,0)*$D105,IF($C105=PX$17,$G$8*$D105,""))</f>
        <v/>
      </c>
      <c r="PY105" s="34" t="str">
        <f>IF(PX105&lt;&gt;"",HLOOKUP(COUNT($NE105:PX105)+1,$G$4:$EH$8,PY$14,0)*$D105,IF($C105=PY$17,$G$8*$D105,""))</f>
        <v/>
      </c>
      <c r="PZ105" s="34" t="str">
        <f>IF(PY105&lt;&gt;"",HLOOKUP(COUNT($NE105:PY105)+1,$G$4:$EH$8,PZ$14,0)*$D105,IF($C105=PZ$17,$G$8*$D105,""))</f>
        <v/>
      </c>
      <c r="QA105" s="34" t="str">
        <f>IF(PZ105&lt;&gt;"",HLOOKUP(COUNT($NE105:PZ105)+1,$G$4:$EH$8,QA$14,0)*$D105,IF($C105=QA$17,$G$8*$D105,""))</f>
        <v/>
      </c>
      <c r="QB105" s="34" t="str">
        <f>IF(QA105&lt;&gt;"",HLOOKUP(COUNT($NE105:QA105)+1,$G$4:$EH$8,QB$14,0)*$D105,IF($C105=QB$17,$G$8*$D105,""))</f>
        <v/>
      </c>
      <c r="QC105" s="34" t="str">
        <f>IF(QB105&lt;&gt;"",HLOOKUP(COUNT($NE105:QB105)+1,$G$4:$EH$8,QC$14,0)*$D105,IF($C105=QC$17,$G$8*$D105,""))</f>
        <v/>
      </c>
      <c r="QD105" s="34" t="str">
        <f>IF(QC105&lt;&gt;"",HLOOKUP(COUNT($NE105:QC105)+1,$G$4:$EH$8,QD$14,0)*$D105,IF($C105=QD$17,$G$8*$D105,""))</f>
        <v/>
      </c>
      <c r="QE105" s="34" t="str">
        <f>IF(QD105&lt;&gt;"",HLOOKUP(COUNT($NE105:QD105)+1,$G$4:$EH$8,QE$14,0)*$D105,IF($C105=QE$17,$G$8*$D105,""))</f>
        <v/>
      </c>
      <c r="QF105" s="34" t="str">
        <f>IF(QE105&lt;&gt;"",HLOOKUP(COUNT($NE105:QE105)+1,$G$4:$EH$8,QF$14,0)*$D105,IF($C105=QF$17,$G$8*$D105,""))</f>
        <v/>
      </c>
      <c r="QG105" s="34" t="str">
        <f>IF(QF105&lt;&gt;"",HLOOKUP(COUNT($NE105:QF105)+1,$G$4:$EH$8,QG$14,0)*$D105,IF($C105=QG$17,$G$8*$D105,""))</f>
        <v/>
      </c>
      <c r="QH105" s="34" t="str">
        <f>IF(QG105&lt;&gt;"",HLOOKUP(COUNT($NE105:QG105)+1,$G$4:$EH$8,QH$14,0)*$D105,IF($C105=QH$17,$G$8*$D105,""))</f>
        <v/>
      </c>
      <c r="QI105" s="34" t="str">
        <f>IF(QH105&lt;&gt;"",HLOOKUP(COUNT($NE105:QH105)+1,$G$4:$EH$8,QI$14,0)*$D105,IF($C105=QI$17,$G$8*$D105,""))</f>
        <v/>
      </c>
      <c r="QJ105" s="34" t="str">
        <f>IF(QI105&lt;&gt;"",HLOOKUP(COUNT($NE105:QI105)+1,$G$4:$EH$8,QJ$14,0)*$D105,IF($C105=QJ$17,$G$8*$D105,""))</f>
        <v/>
      </c>
      <c r="QK105" s="34" t="str">
        <f>IF(QJ105&lt;&gt;"",HLOOKUP(COUNT($NE105:QJ105)+1,$G$4:$EH$8,QK$14,0)*$D105,IF($C105=QK$17,$G$8*$D105,""))</f>
        <v/>
      </c>
      <c r="QL105" s="34" t="str">
        <f>IF(QK105&lt;&gt;"",HLOOKUP(COUNT($NE105:QK105)+1,$G$4:$EH$8,QL$14,0)*$D105,IF($C105=QL$17,$G$8*$D105,""))</f>
        <v/>
      </c>
      <c r="QM105" s="34" t="str">
        <f>IF(QL105&lt;&gt;"",HLOOKUP(COUNT($NE105:QL105)+1,$G$4:$EH$8,QM$14,0)*$D105,IF($C105=QM$17,$G$8*$D105,""))</f>
        <v/>
      </c>
      <c r="QN105" s="34">
        <f>IF(QM105&lt;&gt;"",HLOOKUP(COUNT($NE105:QM105)+1,$G$4:$EH$8,QN$14,0)*$D105,IF($C105=QN$17,$G$8*$D105,""))</f>
        <v>175000</v>
      </c>
      <c r="QO105" s="34">
        <f>IF(QN105&lt;&gt;"",HLOOKUP(COUNT($NE105:QN105)+1,$G$4:$EH$8,QO$14,0)*$D105,IF($C105=QO$17,$G$8*$D105,""))</f>
        <v>0</v>
      </c>
      <c r="QP105" s="34">
        <f>IF(QO105&lt;&gt;"",HLOOKUP(COUNT($NE105:QO105)+1,$G$4:$EH$8,QP$14,0)*$D105,IF($C105=QP$17,$G$8*$D105,""))</f>
        <v>0</v>
      </c>
      <c r="QQ105" s="34">
        <f>IF(QP105&lt;&gt;"",HLOOKUP(COUNT($NE105:QP105)+1,$G$4:$EH$8,QQ$14,0)*$D105,IF($C105=QQ$17,$G$8*$D105,""))</f>
        <v>0</v>
      </c>
      <c r="QR105" s="34">
        <f>IF(QQ105&lt;&gt;"",HLOOKUP(COUNT($NE105:QQ105)+1,$G$4:$EH$8,QR$14,0)*$D105,IF($C105=QR$17,$G$8*$D105,""))</f>
        <v>0</v>
      </c>
      <c r="QS105" s="34">
        <f>IF(QR105&lt;&gt;"",HLOOKUP(COUNT($NE105:QR105)+1,$G$4:$EH$8,QS$14,0)*$D105,IF($C105=QS$17,$G$8*$D105,""))</f>
        <v>0</v>
      </c>
      <c r="QT105" s="34">
        <f>IF(QS105&lt;&gt;"",HLOOKUP(COUNT($NE105:QS105)+1,$G$4:$EH$8,QT$14,0)*$D105,IF($C105=QT$17,$G$8*$D105,""))</f>
        <v>0</v>
      </c>
      <c r="QU105" s="34">
        <f>IF(QT105&lt;&gt;"",HLOOKUP(COUNT($NE105:QT105)+1,$G$4:$EH$8,QU$14,0)*$D105,IF($C105=QU$17,$G$8*$D105,""))</f>
        <v>0</v>
      </c>
      <c r="QV105" s="34">
        <f>IF(QU105&lt;&gt;"",HLOOKUP(COUNT($NE105:QU105)+1,$G$4:$EH$8,QV$14,0)*$D105,IF($C105=QV$17,$G$8*$D105,""))</f>
        <v>0</v>
      </c>
      <c r="QW105" s="34">
        <f>IF(QV105&lt;&gt;"",HLOOKUP(COUNT($NE105:QV105)+1,$G$4:$EH$8,QW$14,0)*$D105,IF($C105=QW$17,$G$8*$D105,""))</f>
        <v>0</v>
      </c>
      <c r="QX105" s="34">
        <f>IF(QW105&lt;&gt;"",HLOOKUP(COUNT($NE105:QW105)+1,$G$4:$EH$8,QX$14,0)*$D105,IF($C105=QX$17,$G$8*$D105,""))</f>
        <v>0</v>
      </c>
      <c r="QY105" s="34">
        <f>IF(QX105&lt;&gt;"",HLOOKUP(COUNT($NE105:QX105)+1,$G$4:$EH$8,QY$14,0)*$D105,IF($C105=QY$17,$G$8*$D105,""))</f>
        <v>0</v>
      </c>
      <c r="QZ105" s="34">
        <f>IF(QY105&lt;&gt;"",HLOOKUP(COUNT($NE105:QY105)+1,$G$4:$EH$8,QZ$14,0)*$D105,IF($C105=QZ$17,$G$8*$D105,""))</f>
        <v>0</v>
      </c>
      <c r="RA105" s="34">
        <f>IF(QZ105&lt;&gt;"",HLOOKUP(COUNT($NE105:QZ105)+1,$G$4:$EH$8,RA$14,0)*$D105,IF($C105=RA$17,$G$8*$D105,""))</f>
        <v>0</v>
      </c>
      <c r="RB105" s="34">
        <f>IF(RA105&lt;&gt;"",HLOOKUP(COUNT($NE105:RA105)+1,$G$4:$EH$8,RB$14,0)*$D105,IF($C105=RB$17,$G$8*$D105,""))</f>
        <v>0</v>
      </c>
      <c r="RC105" s="34">
        <f>IF(RB105&lt;&gt;"",HLOOKUP(COUNT($NE105:RB105)+1,$G$4:$EH$8,RC$14,0)*$D105,IF($C105=RC$17,$G$8*$D105,""))</f>
        <v>0</v>
      </c>
      <c r="RD105" s="34">
        <f>IF(RC105&lt;&gt;"",HLOOKUP(COUNT($NE105:RC105)+1,$G$4:$EH$8,RD$14,0)*$D105,IF($C105=RD$17,$G$8*$D105,""))</f>
        <v>0</v>
      </c>
      <c r="RE105" s="34">
        <f>IF(RD105&lt;&gt;"",HLOOKUP(COUNT($NE105:RD105)+1,$G$4:$EH$8,RE$14,0)*$D105,IF($C105=RE$17,$G$8*$D105,""))</f>
        <v>0</v>
      </c>
      <c r="RF105" s="34">
        <f>IF(RE105&lt;&gt;"",HLOOKUP(COUNT($NE105:RE105)+1,$G$4:$EH$8,RF$14,0)*$D105,IF($C105=RF$17,$G$8*$D105,""))</f>
        <v>0</v>
      </c>
      <c r="RG105" s="34">
        <f>IF(RF105&lt;&gt;"",HLOOKUP(COUNT($NE105:RF105)+1,$G$4:$EH$8,RG$14,0)*$D105,IF($C105=RG$17,$G$8*$D105,""))</f>
        <v>0</v>
      </c>
      <c r="RH105" s="34">
        <f>IF(RG105&lt;&gt;"",HLOOKUP(COUNT($NE105:RG105)+1,$G$4:$EH$8,RH$14,0)*$D105,IF($C105=RH$17,$G$8*$D105,""))</f>
        <v>0</v>
      </c>
      <c r="RI105" s="34">
        <f>IF(RH105&lt;&gt;"",HLOOKUP(COUNT($NE105:RH105)+1,$G$4:$EH$8,RI$14,0)*$D105,IF($C105=RI$17,$G$8*$D105,""))</f>
        <v>0</v>
      </c>
      <c r="RJ105" s="34">
        <f>IF(RI105&lt;&gt;"",HLOOKUP(COUNT($NE105:RI105)+1,$G$4:$EH$8,RJ$14,0)*$D105,IF($C105=RJ$17,$G$8*$D105,""))</f>
        <v>0</v>
      </c>
      <c r="RK105" s="34">
        <f>IF(RJ105&lt;&gt;"",HLOOKUP(COUNT($NE105:RJ105)+1,$G$4:$EH$8,RK$14,0)*$D105,IF($C105=RK$17,$G$8*$D105,""))</f>
        <v>0</v>
      </c>
      <c r="RL105" s="34">
        <f>IF(RK105&lt;&gt;"",HLOOKUP(COUNT($NE105:RK105)+1,$G$4:$EH$8,RL$14,0)*$D105,IF($C105=RL$17,$G$8*$D105,""))</f>
        <v>0</v>
      </c>
      <c r="RM105" s="34">
        <f>IF(RL105&lt;&gt;"",HLOOKUP(COUNT($NE105:RL105)+1,$G$4:$EH$8,RM$14,0)*$D105,IF($C105=RM$17,$G$8*$D105,""))</f>
        <v>0</v>
      </c>
      <c r="RN105" s="34">
        <f>IF(RM105&lt;&gt;"",HLOOKUP(COUNT($NE105:RM105)+1,$G$4:$EH$8,RN$14,0)*$D105,IF($C105=RN$17,$G$8*$D105,""))</f>
        <v>0</v>
      </c>
      <c r="RO105" s="34">
        <f>IF(RN105&lt;&gt;"",HLOOKUP(COUNT($NE105:RN105)+1,$G$4:$EH$8,RO$14,0)*$D105,IF($C105=RO$17,$G$8*$D105,""))</f>
        <v>0</v>
      </c>
      <c r="RP105" s="34">
        <f>IF(RO105&lt;&gt;"",HLOOKUP(COUNT($NE105:RO105)+1,$G$4:$EH$8,RP$14,0)*$D105,IF($C105=RP$17,$G$8*$D105,""))</f>
        <v>0</v>
      </c>
      <c r="RQ105" s="34">
        <f>IF(RP105&lt;&gt;"",HLOOKUP(COUNT($NE105:RP105)+1,$G$4:$EH$8,RQ$14,0)*$D105,IF($C105=RQ$17,$G$8*$D105,""))</f>
        <v>0</v>
      </c>
      <c r="RR105" s="34">
        <f>IF(RQ105&lt;&gt;"",HLOOKUP(COUNT($NE105:RQ105)+1,$G$4:$EH$8,RR$14,0)*$D105,IF($C105=RR$17,$G$8*$D105,""))</f>
        <v>0</v>
      </c>
      <c r="RS105" s="34">
        <f>IF(RR105&lt;&gt;"",HLOOKUP(COUNT($NE105:RR105)+1,$G$4:$EH$8,RS$14,0)*$D105,IF($C105=RS$17,$G$8*$D105,""))</f>
        <v>0</v>
      </c>
      <c r="RT105" s="34">
        <f>IF(RS105&lt;&gt;"",HLOOKUP(COUNT($NE105:RS105)+1,$G$4:$EH$8,RT$14,0)*$D105,IF($C105=RT$17,$G$8*$D105,""))</f>
        <v>0</v>
      </c>
      <c r="RU105" s="34">
        <f>IF(RT105&lt;&gt;"",HLOOKUP(COUNT($NE105:RT105)+1,$G$4:$EH$8,RU$14,0)*$D105,IF($C105=RU$17,$G$8*$D105,""))</f>
        <v>0</v>
      </c>
      <c r="RW105" s="34" t="str">
        <f>IF(RV105&lt;&gt;"",HLOOKUP(COUNT($RV105:RV105)+1,$G$4:$EH$9,RW$14,0)*$D105,IF($C105=RW$17,$G$9*$D105,""))</f>
        <v/>
      </c>
      <c r="RX105" s="34" t="str">
        <f>IF(RW105&lt;&gt;"",HLOOKUP(COUNT($RV105:RW105)+1,$G$4:$EH$9,RX$14,0)*$D105,IF($C105=RX$17,$G$9*$D105,""))</f>
        <v/>
      </c>
      <c r="RY105" s="34" t="str">
        <f>IF(RX105&lt;&gt;"",HLOOKUP(COUNT($RV105:RX105)+1,$G$4:$EH$9,RY$14,0)*$D105,IF($C105=RY$17,$G$9*$D105,""))</f>
        <v/>
      </c>
      <c r="RZ105" s="34" t="str">
        <f>IF(RY105&lt;&gt;"",HLOOKUP(COUNT($RV105:RY105)+1,$G$4:$EH$9,RZ$14,0)*$D105,IF($C105=RZ$17,$G$9*$D105,""))</f>
        <v/>
      </c>
      <c r="SA105" s="34" t="str">
        <f>IF(RZ105&lt;&gt;"",HLOOKUP(COUNT($RV105:RZ105)+1,$G$4:$EH$9,SA$14,0)*$D105,IF($C105=SA$17,$G$9*$D105,""))</f>
        <v/>
      </c>
      <c r="SB105" s="34" t="str">
        <f>IF(SA105&lt;&gt;"",HLOOKUP(COUNT($RV105:SA105)+1,$G$4:$EH$9,SB$14,0)*$D105,IF($C105=SB$17,$G$9*$D105,""))</f>
        <v/>
      </c>
      <c r="SC105" s="34" t="str">
        <f>IF(SB105&lt;&gt;"",HLOOKUP(COUNT($RV105:SB105)+1,$G$4:$EH$9,SC$14,0)*$D105,IF($C105=SC$17,$G$9*$D105,""))</f>
        <v/>
      </c>
      <c r="SD105" s="34" t="str">
        <f>IF(SC105&lt;&gt;"",HLOOKUP(COUNT($RV105:SC105)+1,$G$4:$EH$9,SD$14,0)*$D105,IF($C105=SD$17,$G$9*$D105,""))</f>
        <v/>
      </c>
      <c r="SE105" s="34" t="str">
        <f>IF(SD105&lt;&gt;"",HLOOKUP(COUNT($RV105:SD105)+1,$G$4:$EH$9,SE$14,0)*$D105,IF($C105=SE$17,$G$9*$D105,""))</f>
        <v/>
      </c>
      <c r="SF105" s="34" t="str">
        <f>IF(SE105&lt;&gt;"",HLOOKUP(COUNT($RV105:SE105)+1,$G$4:$EH$9,SF$14,0)*$D105,IF($C105=SF$17,$G$9*$D105,""))</f>
        <v/>
      </c>
      <c r="SG105" s="34" t="str">
        <f>IF(SF105&lt;&gt;"",HLOOKUP(COUNT($RV105:SF105)+1,$G$4:$EH$9,SG$14,0)*$D105,IF($C105=SG$17,$G$9*$D105,""))</f>
        <v/>
      </c>
      <c r="SH105" s="34" t="str">
        <f>IF(SG105&lt;&gt;"",HLOOKUP(COUNT($RV105:SG105)+1,$G$4:$EH$9,SH$14,0)*$D105,IF($C105=SH$17,$G$9*$D105,""))</f>
        <v/>
      </c>
      <c r="SI105" s="34" t="str">
        <f>IF(SH105&lt;&gt;"",HLOOKUP(COUNT($RV105:SH105)+1,$G$4:$EH$9,SI$14,0)*$D105,IF($C105=SI$17,$G$9*$D105,""))</f>
        <v/>
      </c>
      <c r="SJ105" s="34" t="str">
        <f>IF(SI105&lt;&gt;"",HLOOKUP(COUNT($RV105:SI105)+1,$G$4:$EH$9,SJ$14,0)*$D105,IF($C105=SJ$17,$G$9*$D105,""))</f>
        <v/>
      </c>
      <c r="SK105" s="34" t="str">
        <f>IF(SJ105&lt;&gt;"",HLOOKUP(COUNT($RV105:SJ105)+1,$G$4:$EH$9,SK$14,0)*$D105,IF($C105=SK$17,$G$9*$D105,""))</f>
        <v/>
      </c>
      <c r="SL105" s="34" t="str">
        <f>IF(SK105&lt;&gt;"",HLOOKUP(COUNT($RV105:SK105)+1,$G$4:$EH$9,SL$14,0)*$D105,IF($C105=SL$17,$G$9*$D105,""))</f>
        <v/>
      </c>
      <c r="SM105" s="34" t="str">
        <f>IF(SL105&lt;&gt;"",HLOOKUP(COUNT($RV105:SL105)+1,$G$4:$EH$9,SM$14,0)*$D105,IF($C105=SM$17,$G$9*$D105,""))</f>
        <v/>
      </c>
      <c r="SN105" s="34" t="str">
        <f>IF(SM105&lt;&gt;"",HLOOKUP(COUNT($RV105:SM105)+1,$G$4:$EH$9,SN$14,0)*$D105,IF($C105=SN$17,$G$9*$D105,""))</f>
        <v/>
      </c>
      <c r="SO105" s="34" t="str">
        <f>IF(SN105&lt;&gt;"",HLOOKUP(COUNT($RV105:SN105)+1,$G$4:$EH$9,SO$14,0)*$D105,IF($C105=SO$17,$G$9*$D105,""))</f>
        <v/>
      </c>
      <c r="SP105" s="34" t="str">
        <f>IF(SO105&lt;&gt;"",HLOOKUP(COUNT($RV105:SO105)+1,$G$4:$EH$9,SP$14,0)*$D105,IF($C105=SP$17,$G$9*$D105,""))</f>
        <v/>
      </c>
      <c r="SQ105" s="34" t="str">
        <f>IF(SP105&lt;&gt;"",HLOOKUP(COUNT($RV105:SP105)+1,$G$4:$EH$9,SQ$14,0)*$D105,IF($C105=SQ$17,$G$9*$D105,""))</f>
        <v/>
      </c>
      <c r="SR105" s="34" t="str">
        <f>IF(SQ105&lt;&gt;"",HLOOKUP(COUNT($RV105:SQ105)+1,$G$4:$EH$9,SR$14,0)*$D105,IF($C105=SR$17,$G$9*$D105,""))</f>
        <v/>
      </c>
      <c r="SS105" s="34" t="str">
        <f>IF(SR105&lt;&gt;"",HLOOKUP(COUNT($RV105:SR105)+1,$G$4:$EH$9,SS$14,0)*$D105,IF($C105=SS$17,$G$9*$D105,""))</f>
        <v/>
      </c>
      <c r="ST105" s="34" t="str">
        <f>IF(SS105&lt;&gt;"",HLOOKUP(COUNT($RV105:SS105)+1,$G$4:$EH$9,ST$14,0)*$D105,IF($C105=ST$17,$G$9*$D105,""))</f>
        <v/>
      </c>
      <c r="SU105" s="34" t="str">
        <f>IF(ST105&lt;&gt;"",HLOOKUP(COUNT($RV105:ST105)+1,$G$4:$EH$9,SU$14,0)*$D105,IF($C105=SU$17,$G$9*$D105,""))</f>
        <v/>
      </c>
      <c r="SV105" s="34" t="str">
        <f>IF(SU105&lt;&gt;"",HLOOKUP(COUNT($RV105:SU105)+1,$G$4:$EH$9,SV$14,0)*$D105,IF($C105=SV$17,$G$9*$D105,""))</f>
        <v/>
      </c>
      <c r="SW105" s="34" t="str">
        <f>IF(SV105&lt;&gt;"",HLOOKUP(COUNT($RV105:SV105)+1,$G$4:$EH$9,SW$14,0)*$D105,IF($C105=SW$17,$G$9*$D105,""))</f>
        <v/>
      </c>
      <c r="SX105" s="34" t="str">
        <f>IF(SW105&lt;&gt;"",HLOOKUP(COUNT($RV105:SW105)+1,$G$4:$EH$9,SX$14,0)*$D105,IF($C105=SX$17,$G$9*$D105,""))</f>
        <v/>
      </c>
      <c r="SY105" s="34" t="str">
        <f>IF(SX105&lt;&gt;"",HLOOKUP(COUNT($RV105:SX105)+1,$G$4:$EH$9,SY$14,0)*$D105,IF($C105=SY$17,$G$9*$D105,""))</f>
        <v/>
      </c>
      <c r="SZ105" s="34" t="str">
        <f>IF(SY105&lt;&gt;"",HLOOKUP(COUNT($RV105:SY105)+1,$G$4:$EH$9,SZ$14,0)*$D105,IF($C105=SZ$17,$G$9*$D105,""))</f>
        <v/>
      </c>
      <c r="TA105" s="34" t="str">
        <f>IF(SZ105&lt;&gt;"",HLOOKUP(COUNT($RV105:SZ105)+1,$G$4:$EH$9,TA$14,0)*$D105,IF($C105=TA$17,$G$9*$D105,""))</f>
        <v/>
      </c>
      <c r="TB105" s="34" t="str">
        <f>IF(TA105&lt;&gt;"",HLOOKUP(COUNT($RV105:TA105)+1,$G$4:$EH$9,TB$14,0)*$D105,IF($C105=TB$17,$G$9*$D105,""))</f>
        <v/>
      </c>
      <c r="TC105" s="34" t="str">
        <f>IF(TB105&lt;&gt;"",HLOOKUP(COUNT($RV105:TB105)+1,$G$4:$EH$9,TC$14,0)*$D105,IF($C105=TC$17,$G$9*$D105,""))</f>
        <v/>
      </c>
      <c r="TD105" s="34" t="str">
        <f>IF(TC105&lt;&gt;"",HLOOKUP(COUNT($RV105:TC105)+1,$G$4:$EH$9,TD$14,0)*$D105,IF($C105=TD$17,$G$9*$D105,""))</f>
        <v/>
      </c>
      <c r="TE105" s="34" t="str">
        <f>IF(TD105&lt;&gt;"",HLOOKUP(COUNT($RV105:TD105)+1,$G$4:$EH$9,TE$14,0)*$D105,IF($C105=TE$17,$G$9*$D105,""))</f>
        <v/>
      </c>
      <c r="TF105" s="34" t="str">
        <f>IF(TE105&lt;&gt;"",HLOOKUP(COUNT($RV105:TE105)+1,$G$4:$EH$9,TF$14,0)*$D105,IF($C105=TF$17,$G$9*$D105,""))</f>
        <v/>
      </c>
      <c r="TG105" s="34" t="str">
        <f>IF(TF105&lt;&gt;"",HLOOKUP(COUNT($RV105:TF105)+1,$G$4:$EH$9,TG$14,0)*$D105,IF($C105=TG$17,$G$9*$D105,""))</f>
        <v/>
      </c>
      <c r="TH105" s="34" t="str">
        <f>IF(TG105&lt;&gt;"",HLOOKUP(COUNT($RV105:TG105)+1,$G$4:$EH$9,TH$14,0)*$D105,IF($C105=TH$17,$G$9*$D105,""))</f>
        <v/>
      </c>
      <c r="TI105" s="34" t="str">
        <f>IF(TH105&lt;&gt;"",HLOOKUP(COUNT($RV105:TH105)+1,$G$4:$EH$9,TI$14,0)*$D105,IF($C105=TI$17,$G$9*$D105,""))</f>
        <v/>
      </c>
      <c r="TJ105" s="34" t="str">
        <f>IF(TI105&lt;&gt;"",HLOOKUP(COUNT($RV105:TI105)+1,$G$4:$EH$9,TJ$14,0)*$D105,IF($C105=TJ$17,$G$9*$D105,""))</f>
        <v/>
      </c>
      <c r="TK105" s="34" t="str">
        <f>IF(TJ105&lt;&gt;"",HLOOKUP(COUNT($RV105:TJ105)+1,$G$4:$EH$9,TK$14,0)*$D105,IF($C105=TK$17,$G$9*$D105,""))</f>
        <v/>
      </c>
      <c r="TL105" s="34" t="str">
        <f>IF(TK105&lt;&gt;"",HLOOKUP(COUNT($RV105:TK105)+1,$G$4:$EH$9,TL$14,0)*$D105,IF($C105=TL$17,$G$9*$D105,""))</f>
        <v/>
      </c>
      <c r="TM105" s="34" t="str">
        <f>IF(TL105&lt;&gt;"",HLOOKUP(COUNT($RV105:TL105)+1,$G$4:$EH$9,TM$14,0)*$D105,IF($C105=TM$17,$G$9*$D105,""))</f>
        <v/>
      </c>
      <c r="TN105" s="34" t="str">
        <f>IF(TM105&lt;&gt;"",HLOOKUP(COUNT($RV105:TM105)+1,$G$4:$EH$9,TN$14,0)*$D105,IF($C105=TN$17,$G$9*$D105,""))</f>
        <v/>
      </c>
      <c r="TO105" s="34" t="str">
        <f>IF(TN105&lt;&gt;"",HLOOKUP(COUNT($RV105:TN105)+1,$G$4:$EH$9,TO$14,0)*$D105,IF($C105=TO$17,$G$9*$D105,""))</f>
        <v/>
      </c>
      <c r="TP105" s="34" t="str">
        <f>IF(TO105&lt;&gt;"",HLOOKUP(COUNT($RV105:TO105)+1,$G$4:$EH$9,TP$14,0)*$D105,IF($C105=TP$17,$G$9*$D105,""))</f>
        <v/>
      </c>
      <c r="TQ105" s="34" t="str">
        <f>IF(TP105&lt;&gt;"",HLOOKUP(COUNT($RV105:TP105)+1,$G$4:$EH$9,TQ$14,0)*$D105,IF($C105=TQ$17,$G$9*$D105,""))</f>
        <v/>
      </c>
      <c r="TR105" s="34" t="str">
        <f>IF(TQ105&lt;&gt;"",HLOOKUP(COUNT($RV105:TQ105)+1,$G$4:$EH$9,TR$14,0)*$D105,IF($C105=TR$17,$G$9*$D105,""))</f>
        <v/>
      </c>
      <c r="TS105" s="34" t="str">
        <f>IF(TR105&lt;&gt;"",HLOOKUP(COUNT($RV105:TR105)+1,$G$4:$EH$9,TS$14,0)*$D105,IF($C105=TS$17,$G$9*$D105,""))</f>
        <v/>
      </c>
      <c r="TT105" s="34" t="str">
        <f>IF(TS105&lt;&gt;"",HLOOKUP(COUNT($RV105:TS105)+1,$G$4:$EH$9,TT$14,0)*$D105,IF($C105=TT$17,$G$9*$D105,""))</f>
        <v/>
      </c>
      <c r="TU105" s="34" t="str">
        <f>IF(TT105&lt;&gt;"",HLOOKUP(COUNT($RV105:TT105)+1,$G$4:$EH$9,TU$14,0)*$D105,IF($C105=TU$17,$G$9*$D105,""))</f>
        <v/>
      </c>
      <c r="TV105" s="34" t="str">
        <f>IF(TU105&lt;&gt;"",HLOOKUP(COUNT($RV105:TU105)+1,$G$4:$EH$9,TV$14,0)*$D105,IF($C105=TV$17,$G$9*$D105,""))</f>
        <v/>
      </c>
      <c r="TW105" s="34" t="str">
        <f>IF(TV105&lt;&gt;"",HLOOKUP(COUNT($RV105:TV105)+1,$G$4:$EH$9,TW$14,0)*$D105,IF($C105=TW$17,$G$9*$D105,""))</f>
        <v/>
      </c>
      <c r="TX105" s="34" t="str">
        <f>IF(TW105&lt;&gt;"",HLOOKUP(COUNT($RV105:TW105)+1,$G$4:$EH$9,TX$14,0)*$D105,IF($C105=TX$17,$G$9*$D105,""))</f>
        <v/>
      </c>
      <c r="TY105" s="34" t="str">
        <f>IF(TX105&lt;&gt;"",HLOOKUP(COUNT($RV105:TX105)+1,$G$4:$EH$9,TY$14,0)*$D105,IF($C105=TY$17,$G$9*$D105,""))</f>
        <v/>
      </c>
      <c r="TZ105" s="34" t="str">
        <f>IF(TY105&lt;&gt;"",HLOOKUP(COUNT($RV105:TY105)+1,$G$4:$EH$9,TZ$14,0)*$D105,IF($C105=TZ$17,$G$9*$D105,""))</f>
        <v/>
      </c>
      <c r="UA105" s="34" t="str">
        <f>IF(TZ105&lt;&gt;"",HLOOKUP(COUNT($RV105:TZ105)+1,$G$4:$EH$9,UA$14,0)*$D105,IF($C105=UA$17,$G$9*$D105,""))</f>
        <v/>
      </c>
      <c r="UB105" s="34" t="str">
        <f>IF(UA105&lt;&gt;"",HLOOKUP(COUNT($RV105:UA105)+1,$G$4:$EH$9,UB$14,0)*$D105,IF($C105=UB$17,$G$9*$D105,""))</f>
        <v/>
      </c>
      <c r="UC105" s="34" t="str">
        <f>IF(UB105&lt;&gt;"",HLOOKUP(COUNT($RV105:UB105)+1,$G$4:$EH$9,UC$14,0)*$D105,IF($C105=UC$17,$G$9*$D105,""))</f>
        <v/>
      </c>
      <c r="UD105" s="34" t="str">
        <f>IF(UC105&lt;&gt;"",HLOOKUP(COUNT($RV105:UC105)+1,$G$4:$EH$9,UD$14,0)*$D105,IF($C105=UD$17,$G$9*$D105,""))</f>
        <v/>
      </c>
      <c r="UE105" s="34" t="str">
        <f>IF(UD105&lt;&gt;"",HLOOKUP(COUNT($RV105:UD105)+1,$G$4:$EH$9,UE$14,0)*$D105,IF($C105=UE$17,$G$9*$D105,""))</f>
        <v/>
      </c>
      <c r="UF105" s="34" t="str">
        <f>IF(UE105&lt;&gt;"",HLOOKUP(COUNT($RV105:UE105)+1,$G$4:$EH$9,UF$14,0)*$D105,IF($C105=UF$17,$G$9*$D105,""))</f>
        <v/>
      </c>
      <c r="UG105" s="34" t="str">
        <f>IF(UF105&lt;&gt;"",HLOOKUP(COUNT($RV105:UF105)+1,$G$4:$EH$9,UG$14,0)*$D105,IF($C105=UG$17,$G$9*$D105,""))</f>
        <v/>
      </c>
      <c r="UH105" s="34" t="str">
        <f>IF(UG105&lt;&gt;"",HLOOKUP(COUNT($RV105:UG105)+1,$G$4:$EH$9,UH$14,0)*$D105,IF($C105=UH$17,$G$9*$D105,""))</f>
        <v/>
      </c>
      <c r="UI105" s="34" t="str">
        <f>IF(UH105&lt;&gt;"",HLOOKUP(COUNT($RV105:UH105)+1,$G$4:$EH$9,UI$14,0)*$D105,IF($C105=UI$17,$G$9*$D105,""))</f>
        <v/>
      </c>
      <c r="UJ105" s="34" t="str">
        <f>IF(UI105&lt;&gt;"",HLOOKUP(COUNT($RV105:UI105)+1,$G$4:$EH$9,UJ$14,0)*$D105,IF($C105=UJ$17,$G$9*$D105,""))</f>
        <v/>
      </c>
      <c r="UK105" s="34" t="str">
        <f>IF(UJ105&lt;&gt;"",HLOOKUP(COUNT($RV105:UJ105)+1,$G$4:$EH$9,UK$14,0)*$D105,IF($C105=UK$17,$G$9*$D105,""))</f>
        <v/>
      </c>
      <c r="UL105" s="34" t="str">
        <f>IF(UK105&lt;&gt;"",HLOOKUP(COUNT($RV105:UK105)+1,$G$4:$EH$9,UL$14,0)*$D105,IF($C105=UL$17,$G$9*$D105,""))</f>
        <v/>
      </c>
      <c r="UM105" s="34" t="str">
        <f>IF(UL105&lt;&gt;"",HLOOKUP(COUNT($RV105:UL105)+1,$G$4:$EH$9,UM$14,0)*$D105,IF($C105=UM$17,$G$9*$D105,""))</f>
        <v/>
      </c>
      <c r="UN105" s="34" t="str">
        <f>IF(UM105&lt;&gt;"",HLOOKUP(COUNT($RV105:UM105)+1,$G$4:$EH$9,UN$14,0)*$D105,IF($C105=UN$17,$G$9*$D105,""))</f>
        <v/>
      </c>
      <c r="UO105" s="34" t="str">
        <f>IF(UN105&lt;&gt;"",HLOOKUP(COUNT($RV105:UN105)+1,$G$4:$EH$9,UO$14,0)*$D105,IF($C105=UO$17,$G$9*$D105,""))</f>
        <v/>
      </c>
      <c r="UP105" s="34" t="str">
        <f>IF(UO105&lt;&gt;"",HLOOKUP(COUNT($RV105:UO105)+1,$G$4:$EH$9,UP$14,0)*$D105,IF($C105=UP$17,$G$9*$D105,""))</f>
        <v/>
      </c>
      <c r="UQ105" s="34" t="str">
        <f>IF(UP105&lt;&gt;"",HLOOKUP(COUNT($RV105:UP105)+1,$G$4:$EH$9,UQ$14,0)*$D105,IF($C105=UQ$17,$G$9*$D105,""))</f>
        <v/>
      </c>
      <c r="UR105" s="34" t="str">
        <f>IF(UQ105&lt;&gt;"",HLOOKUP(COUNT($RV105:UQ105)+1,$G$4:$EH$9,UR$14,0)*$D105,IF($C105=UR$17,$G$9*$D105,""))</f>
        <v/>
      </c>
      <c r="US105" s="34" t="str">
        <f>IF(UR105&lt;&gt;"",HLOOKUP(COUNT($RV105:UR105)+1,$G$4:$EH$9,US$14,0)*$D105,IF($C105=US$17,$G$9*$D105,""))</f>
        <v/>
      </c>
      <c r="UT105" s="34" t="str">
        <f>IF(US105&lt;&gt;"",HLOOKUP(COUNT($RV105:US105)+1,$G$4:$EH$9,UT$14,0)*$D105,IF($C105=UT$17,$G$9*$D105,""))</f>
        <v/>
      </c>
      <c r="UU105" s="34" t="str">
        <f>IF(UT105&lt;&gt;"",HLOOKUP(COUNT($RV105:UT105)+1,$G$4:$EH$9,UU$14,0)*$D105,IF($C105=UU$17,$G$9*$D105,""))</f>
        <v/>
      </c>
      <c r="UV105" s="34" t="str">
        <f>IF(UU105&lt;&gt;"",HLOOKUP(COUNT($RV105:UU105)+1,$G$4:$EH$9,UV$14,0)*$D105,IF($C105=UV$17,$G$9*$D105,""))</f>
        <v/>
      </c>
      <c r="UW105" s="34" t="str">
        <f>IF(UV105&lt;&gt;"",HLOOKUP(COUNT($RV105:UV105)+1,$G$4:$EH$9,UW$14,0)*$D105,IF($C105=UW$17,$G$9*$D105,""))</f>
        <v/>
      </c>
      <c r="UX105" s="34" t="str">
        <f>IF(UW105&lt;&gt;"",HLOOKUP(COUNT($RV105:UW105)+1,$G$4:$EH$9,UX$14,0)*$D105,IF($C105=UX$17,$G$9*$D105,""))</f>
        <v/>
      </c>
      <c r="UY105" s="34" t="str">
        <f>IF(UX105&lt;&gt;"",HLOOKUP(COUNT($RV105:UX105)+1,$G$4:$EH$9,UY$14,0)*$D105,IF($C105=UY$17,$G$9*$D105,""))</f>
        <v/>
      </c>
      <c r="UZ105" s="34" t="str">
        <f>IF(UY105&lt;&gt;"",HLOOKUP(COUNT($RV105:UY105)+1,$G$4:$EH$9,UZ$14,0)*$D105,IF($C105=UZ$17,$G$9*$D105,""))</f>
        <v/>
      </c>
      <c r="VA105" s="34" t="str">
        <f>IF(UZ105&lt;&gt;"",HLOOKUP(COUNT($RV105:UZ105)+1,$G$4:$EH$9,VA$14,0)*$D105,IF($C105=VA$17,$G$9*$D105,""))</f>
        <v/>
      </c>
      <c r="VB105" s="34" t="str">
        <f>IF(VA105&lt;&gt;"",HLOOKUP(COUNT($RV105:VA105)+1,$G$4:$EH$9,VB$14,0)*$D105,IF($C105=VB$17,$G$9*$D105,""))</f>
        <v/>
      </c>
      <c r="VC105" s="34" t="str">
        <f>IF(VB105&lt;&gt;"",HLOOKUP(COUNT($RV105:VB105)+1,$G$4:$EH$9,VC$14,0)*$D105,IF($C105=VC$17,$G$9*$D105,""))</f>
        <v/>
      </c>
      <c r="VD105" s="34" t="str">
        <f>IF(VC105&lt;&gt;"",HLOOKUP(COUNT($RV105:VC105)+1,$G$4:$EH$9,VD$14,0)*$D105,IF($C105=VD$17,$G$9*$D105,""))</f>
        <v/>
      </c>
      <c r="VE105" s="34">
        <f>IF(VD105&lt;&gt;"",HLOOKUP(COUNT($RV105:VD105)+1,$G$4:$EH$9,VE$14,0)*$D105,IF($C105=VE$17,$G$9*$D105,""))</f>
        <v>14500</v>
      </c>
      <c r="VF105" s="34">
        <f>IF(VE105&lt;&gt;"",HLOOKUP(COUNT($RV105:VE105)+1,$G$4:$EH$9,VF$14,0)*$D105,IF($C105=VF$17,$G$9*$D105,""))</f>
        <v>0</v>
      </c>
      <c r="VG105" s="34">
        <f>IF(VF105&lt;&gt;"",HLOOKUP(COUNT($RV105:VF105)+1,$G$4:$EH$9,VG$14,0)*$D105,IF($C105=VG$17,$G$9*$D105,""))</f>
        <v>0</v>
      </c>
      <c r="VH105" s="34">
        <f>IF(VG105&lt;&gt;"",HLOOKUP(COUNT($RV105:VG105)+1,$G$4:$EH$9,VH$14,0)*$D105,IF($C105=VH$17,$G$9*$D105,""))</f>
        <v>0</v>
      </c>
      <c r="VI105" s="34">
        <f>IF(VH105&lt;&gt;"",HLOOKUP(COUNT($RV105:VH105)+1,$G$4:$EH$9,VI$14,0)*$D105,IF($C105=VI$17,$G$9*$D105,""))</f>
        <v>0</v>
      </c>
      <c r="VJ105" s="34">
        <f>IF(VI105&lt;&gt;"",HLOOKUP(COUNT($RV105:VI105)+1,$G$4:$EH$9,VJ$14,0)*$D105,IF($C105=VJ$17,$G$9*$D105,""))</f>
        <v>0</v>
      </c>
      <c r="VK105" s="34">
        <f>IF(VJ105&lt;&gt;"",HLOOKUP(COUNT($RV105:VJ105)+1,$G$4:$EH$9,VK$14,0)*$D105,IF($C105=VK$17,$G$9*$D105,""))</f>
        <v>0</v>
      </c>
      <c r="VL105" s="34">
        <f>IF(VK105&lt;&gt;"",HLOOKUP(COUNT($RV105:VK105)+1,$G$4:$EH$9,VL$14,0)*$D105,IF($C105=VL$17,$G$9*$D105,""))</f>
        <v>0</v>
      </c>
      <c r="VM105" s="34">
        <f>IF(VL105&lt;&gt;"",HLOOKUP(COUNT($RV105:VL105)+1,$G$4:$EH$9,VM$14,0)*$D105,IF($C105=VM$17,$G$9*$D105,""))</f>
        <v>0</v>
      </c>
      <c r="VN105" s="34">
        <f>IF(VM105&lt;&gt;"",HLOOKUP(COUNT($RV105:VM105)+1,$G$4:$EH$9,VN$14,0)*$D105,IF($C105=VN$17,$G$9*$D105,""))</f>
        <v>0</v>
      </c>
      <c r="VO105" s="34">
        <f>IF(VN105&lt;&gt;"",HLOOKUP(COUNT($RV105:VN105)+1,$G$4:$EH$9,VO$14,0)*$D105,IF($C105=VO$17,$G$9*$D105,""))</f>
        <v>0</v>
      </c>
      <c r="VP105" s="34">
        <f>IF(VO105&lt;&gt;"",HLOOKUP(COUNT($RV105:VO105)+1,$G$4:$EH$9,VP$14,0)*$D105,IF($C105=VP$17,$G$9*$D105,""))</f>
        <v>0</v>
      </c>
      <c r="VQ105" s="34">
        <f>IF(VP105&lt;&gt;"",HLOOKUP(COUNT($RV105:VP105)+1,$G$4:$EH$9,VQ$14,0)*$D105,IF($C105=VQ$17,$G$9*$D105,""))</f>
        <v>0</v>
      </c>
      <c r="VR105" s="34">
        <f>IF(VQ105&lt;&gt;"",HLOOKUP(COUNT($RV105:VQ105)+1,$G$4:$EH$9,VR$14,0)*$D105,IF($C105=VR$17,$G$9*$D105,""))</f>
        <v>0</v>
      </c>
      <c r="VS105" s="34">
        <f>IF(VR105&lt;&gt;"",HLOOKUP(COUNT($RV105:VR105)+1,$G$4:$EH$9,VS$14,0)*$D105,IF($C105=VS$17,$G$9*$D105,""))</f>
        <v>0</v>
      </c>
      <c r="VT105" s="34">
        <f>IF(VS105&lt;&gt;"",HLOOKUP(COUNT($RV105:VS105)+1,$G$4:$EH$9,VT$14,0)*$D105,IF($C105=VT$17,$G$9*$D105,""))</f>
        <v>0</v>
      </c>
      <c r="VU105" s="34">
        <f>IF(VT105&lt;&gt;"",HLOOKUP(COUNT($RV105:VT105)+1,$G$4:$EH$9,VU$14,0)*$D105,IF($C105=VU$17,$G$9*$D105,""))</f>
        <v>0</v>
      </c>
      <c r="VV105" s="34">
        <f>IF(VU105&lt;&gt;"",HLOOKUP(COUNT($RV105:VU105)+1,$G$4:$EH$9,VV$14,0)*$D105,IF($C105=VV$17,$G$9*$D105,""))</f>
        <v>0</v>
      </c>
      <c r="VW105" s="34">
        <f>IF(VV105&lt;&gt;"",HLOOKUP(COUNT($RV105:VV105)+1,$G$4:$EH$9,VW$14,0)*$D105,IF($C105=VW$17,$G$9*$D105,""))</f>
        <v>0</v>
      </c>
      <c r="VX105" s="34">
        <f>IF(VW105&lt;&gt;"",HLOOKUP(COUNT($RV105:VW105)+1,$G$4:$EH$9,VX$14,0)*$D105,IF($C105=VX$17,$G$9*$D105,""))</f>
        <v>0</v>
      </c>
      <c r="VY105" s="34">
        <f>IF(VX105&lt;&gt;"",HLOOKUP(COUNT($RV105:VX105)+1,$G$4:$EH$9,VY$14,0)*$D105,IF($C105=VY$17,$G$9*$D105,""))</f>
        <v>0</v>
      </c>
      <c r="VZ105" s="34">
        <f>IF(VY105&lt;&gt;"",HLOOKUP(COUNT($RV105:VY105)+1,$G$4:$EH$9,VZ$14,0)*$D105,IF($C105=VZ$17,$G$9*$D105,""))</f>
        <v>0</v>
      </c>
      <c r="WA105" s="34">
        <f>IF(VZ105&lt;&gt;"",HLOOKUP(COUNT($RV105:VZ105)+1,$G$4:$EH$9,WA$14,0)*$D105,IF($C105=WA$17,$G$9*$D105,""))</f>
        <v>0</v>
      </c>
      <c r="WB105" s="34">
        <f>IF(WA105&lt;&gt;"",HLOOKUP(COUNT($RV105:WA105)+1,$G$4:$EH$9,WB$14,0)*$D105,IF($C105=WB$17,$G$9*$D105,""))</f>
        <v>0</v>
      </c>
      <c r="WC105" s="34">
        <f>IF(WB105&lt;&gt;"",HLOOKUP(COUNT($RV105:WB105)+1,$G$4:$EH$9,WC$14,0)*$D105,IF($C105=WC$17,$G$9*$D105,""))</f>
        <v>0</v>
      </c>
      <c r="WD105" s="34">
        <f>IF(WC105&lt;&gt;"",HLOOKUP(COUNT($RV105:WC105)+1,$G$4:$EH$9,WD$14,0)*$D105,IF($C105=WD$17,$G$9*$D105,""))</f>
        <v>0</v>
      </c>
      <c r="WE105" s="34">
        <f>IF(WD105&lt;&gt;"",HLOOKUP(COUNT($RV105:WD105)+1,$G$4:$EH$9,WE$14,0)*$D105,IF($C105=WE$17,$G$9*$D105,""))</f>
        <v>0</v>
      </c>
      <c r="WF105" s="34">
        <f>IF(WE105&lt;&gt;"",HLOOKUP(COUNT($RV105:WE105)+1,$G$4:$EH$9,WF$14,0)*$D105,IF($C105=WF$17,$G$9*$D105,""))</f>
        <v>0</v>
      </c>
      <c r="WG105" s="34">
        <f>IF(WF105&lt;&gt;"",HLOOKUP(COUNT($RV105:WF105)+1,$G$4:$EH$9,WG$14,0)*$D105,IF($C105=WG$17,$G$9*$D105,""))</f>
        <v>0</v>
      </c>
      <c r="WH105" s="34">
        <f>IF(WG105&lt;&gt;"",HLOOKUP(COUNT($RV105:WG105)+1,$G$4:$EH$9,WH$14,0)*$D105,IF($C105=WH$17,$G$9*$D105,""))</f>
        <v>0</v>
      </c>
      <c r="WI105" s="34">
        <f>IF(WH105&lt;&gt;"",HLOOKUP(COUNT($RV105:WH105)+1,$G$4:$EH$9,WI$14,0)*$D105,IF($C105=WI$17,$G$9*$D105,""))</f>
        <v>0</v>
      </c>
      <c r="WJ105" s="34">
        <f>IF(WI105&lt;&gt;"",HLOOKUP(COUNT($RV105:WI105)+1,$G$4:$EH$9,WJ$14,0)*$D105,IF($C105=WJ$17,$G$9*$D105,""))</f>
        <v>0</v>
      </c>
      <c r="WK105" s="34">
        <f>IF(WJ105&lt;&gt;"",HLOOKUP(COUNT($RV105:WJ105)+1,$G$4:$EH$9,WK$14,0)*$D105,IF($C105=WK$17,$G$9*$D105,""))</f>
        <v>0</v>
      </c>
      <c r="WL105" s="34">
        <f>IF(WK105&lt;&gt;"",HLOOKUP(COUNT($RV105:WK105)+1,$G$4:$EH$9,WL$14,0)*$D105,IF($C105=WL$17,$G$9*$D105,""))</f>
        <v>0</v>
      </c>
    </row>
    <row r="106" spans="1:610" ht="15" x14ac:dyDescent="0.2">
      <c r="A106" s="25">
        <f t="shared" si="911"/>
        <v>4</v>
      </c>
      <c r="B106" s="1328" t="s">
        <v>89</v>
      </c>
      <c r="C106" s="62">
        <f t="shared" si="912"/>
        <v>88</v>
      </c>
      <c r="D106" s="30">
        <f>VLOOKUP(B106,Premissas!$R$8:$AD$18,(Histograma!A106+1),0)</f>
        <v>5</v>
      </c>
      <c r="G106" s="34" t="str">
        <f>IF(F106&lt;&gt;"",HLOOKUP(COUNT($F106:F106)+1,$G$4:$EH$8,G$14,0)*$D106,IF($C106=G$17,$G$5*$D106,""))</f>
        <v/>
      </c>
      <c r="H106" s="34" t="str">
        <f>IF(G106&lt;&gt;"",HLOOKUP(COUNT($F106:G106)+1,$G$4:$EH$8,H$14,0)*$D106,IF($C106=H$17,$G$5*$D106,""))</f>
        <v/>
      </c>
      <c r="I106" s="34" t="str">
        <f>IF(H106&lt;&gt;"",HLOOKUP(COUNT($F106:H106)+1,$G$4:$EH$8,I$14,0)*$D106,IF($C106=I$17,$G$5*$D106,""))</f>
        <v/>
      </c>
      <c r="J106" s="34" t="str">
        <f>IF(I106&lt;&gt;"",HLOOKUP(COUNT($F106:I106)+1,$G$4:$EH$8,J$14,0)*$D106,IF($C106=J$17,$G$5*$D106,""))</f>
        <v/>
      </c>
      <c r="K106" s="34" t="str">
        <f>IF(J106&lt;&gt;"",HLOOKUP(COUNT($F106:J106)+1,$G$4:$EH$8,K$14,0)*$D106,IF($C106=K$17,$G$5*$D106,""))</f>
        <v/>
      </c>
      <c r="L106" s="34" t="str">
        <f>IF(K106&lt;&gt;"",HLOOKUP(COUNT($F106:K106)+1,$G$4:$EH$8,L$14,0)*$D106,IF($C106=L$17,$G$5*$D106,""))</f>
        <v/>
      </c>
      <c r="M106" s="34" t="str">
        <f>IF(L106&lt;&gt;"",HLOOKUP(COUNT($F106:L106)+1,$G$4:$EH$8,M$14,0)*$D106,IF($C106=M$17,$G$5*$D106,""))</f>
        <v/>
      </c>
      <c r="N106" s="34" t="str">
        <f>IF(M106&lt;&gt;"",HLOOKUP(COUNT($F106:M106)+1,$G$4:$EH$8,N$14,0)*$D106,IF($C106=N$17,$G$5*$D106,""))</f>
        <v/>
      </c>
      <c r="O106" s="34" t="str">
        <f>IF(N106&lt;&gt;"",HLOOKUP(COUNT($F106:N106)+1,$G$4:$EH$8,O$14,0)*$D106,IF($C106=O$17,$G$5*$D106,""))</f>
        <v/>
      </c>
      <c r="P106" s="34" t="str">
        <f>IF(O106&lt;&gt;"",HLOOKUP(COUNT($F106:O106)+1,$G$4:$EH$8,P$14,0)*$D106,IF($C106=P$17,$G$5*$D106,""))</f>
        <v/>
      </c>
      <c r="Q106" s="34" t="str">
        <f>IF(P106&lt;&gt;"",HLOOKUP(COUNT($F106:P106)+1,$G$4:$EH$8,Q$14,0)*$D106,IF($C106=Q$17,$G$5*$D106,""))</f>
        <v/>
      </c>
      <c r="R106" s="34" t="str">
        <f>IF(Q106&lt;&gt;"",HLOOKUP(COUNT($F106:Q106)+1,$G$4:$EH$8,R$14,0)*$D106,IF($C106=R$17,$G$5*$D106,""))</f>
        <v/>
      </c>
      <c r="S106" s="34" t="str">
        <f>IF(R106&lt;&gt;"",HLOOKUP(COUNT($F106:R106)+1,$G$4:$EH$8,S$14,0)*$D106,IF($C106=S$17,$G$5*$D106,""))</f>
        <v/>
      </c>
      <c r="T106" s="34" t="str">
        <f>IF(S106&lt;&gt;"",HLOOKUP(COUNT($F106:S106)+1,$G$4:$EH$8,T$14,0)*$D106,IF($C106=T$17,$G$5*$D106,""))</f>
        <v/>
      </c>
      <c r="U106" s="34" t="str">
        <f>IF(T106&lt;&gt;"",HLOOKUP(COUNT($F106:T106)+1,$G$4:$EH$8,U$14,0)*$D106,IF($C106=U$17,$G$5*$D106,""))</f>
        <v/>
      </c>
      <c r="V106" s="34" t="str">
        <f>IF(U106&lt;&gt;"",HLOOKUP(COUNT($F106:U106)+1,$G$4:$EH$8,V$14,0)*$D106,IF($C106=V$17,$G$5*$D106,""))</f>
        <v/>
      </c>
      <c r="W106" s="34" t="str">
        <f>IF(V106&lt;&gt;"",HLOOKUP(COUNT($F106:V106)+1,$G$4:$EH$8,W$14,0)*$D106,IF($C106=W$17,$G$5*$D106,""))</f>
        <v/>
      </c>
      <c r="X106" s="34" t="str">
        <f>IF(W106&lt;&gt;"",HLOOKUP(COUNT($F106:W106)+1,$G$4:$EH$8,X$14,0)*$D106,IF($C106=X$17,$G$5*$D106,""))</f>
        <v/>
      </c>
      <c r="Y106" s="34" t="str">
        <f>IF(X106&lt;&gt;"",HLOOKUP(COUNT($F106:X106)+1,$G$4:$EH$8,Y$14,0)*$D106,IF($C106=Y$17,$G$5*$D106,""))</f>
        <v/>
      </c>
      <c r="Z106" s="34" t="str">
        <f>IF(Y106&lt;&gt;"",HLOOKUP(COUNT($F106:Y106)+1,$G$4:$EH$8,Z$14,0)*$D106,IF($C106=Z$17,$G$5*$D106,""))</f>
        <v/>
      </c>
      <c r="AA106" s="34" t="str">
        <f>IF(Z106&lt;&gt;"",HLOOKUP(COUNT($F106:Z106)+1,$G$4:$EH$8,AA$14,0)*$D106,IF($C106=AA$17,$G$5*$D106,""))</f>
        <v/>
      </c>
      <c r="AB106" s="34" t="str">
        <f>IF(AA106&lt;&gt;"",HLOOKUP(COUNT($F106:AA106)+1,$G$4:$EH$8,AB$14,0)*$D106,IF($C106=AB$17,$G$5*$D106,""))</f>
        <v/>
      </c>
      <c r="AC106" s="34" t="str">
        <f>IF(AB106&lt;&gt;"",HLOOKUP(COUNT($F106:AB106)+1,$G$4:$EH$8,AC$14,0)*$D106,IF($C106=AC$17,$G$5*$D106,""))</f>
        <v/>
      </c>
      <c r="AD106" s="34" t="str">
        <f>IF(AC106&lt;&gt;"",HLOOKUP(COUNT($F106:AC106)+1,$G$4:$EH$8,AD$14,0)*$D106,IF($C106=AD$17,$G$5*$D106,""))</f>
        <v/>
      </c>
      <c r="AE106" s="34" t="str">
        <f>IF(AD106&lt;&gt;"",HLOOKUP(COUNT($F106:AD106)+1,$G$4:$EH$8,AE$14,0)*$D106,IF($C106=AE$17,$G$5*$D106,""))</f>
        <v/>
      </c>
      <c r="AF106" s="34" t="str">
        <f>IF(AE106&lt;&gt;"",HLOOKUP(COUNT($F106:AE106)+1,$G$4:$EH$8,AF$14,0)*$D106,IF($C106=AF$17,$G$5*$D106,""))</f>
        <v/>
      </c>
      <c r="AG106" s="34" t="str">
        <f>IF(AF106&lt;&gt;"",HLOOKUP(COUNT($F106:AF106)+1,$G$4:$EH$8,AG$14,0)*$D106,IF($C106=AG$17,$G$5*$D106,""))</f>
        <v/>
      </c>
      <c r="AH106" s="34" t="str">
        <f>IF(AG106&lt;&gt;"",HLOOKUP(COUNT($F106:AG106)+1,$G$4:$EH$8,AH$14,0)*$D106,IF($C106=AH$17,$G$5*$D106,""))</f>
        <v/>
      </c>
      <c r="AI106" s="34" t="str">
        <f>IF(AH106&lt;&gt;"",HLOOKUP(COUNT($F106:AH106)+1,$G$4:$EH$8,AI$14,0)*$D106,IF($C106=AI$17,$G$5*$D106,""))</f>
        <v/>
      </c>
      <c r="AJ106" s="34" t="str">
        <f>IF(AI106&lt;&gt;"",HLOOKUP(COUNT($F106:AI106)+1,$G$4:$EH$8,AJ$14,0)*$D106,IF($C106=AJ$17,$G$5*$D106,""))</f>
        <v/>
      </c>
      <c r="AK106" s="34" t="str">
        <f>IF(AJ106&lt;&gt;"",HLOOKUP(COUNT($F106:AJ106)+1,$G$4:$EH$8,AK$14,0)*$D106,IF($C106=AK$17,$G$5*$D106,""))</f>
        <v/>
      </c>
      <c r="AL106" s="34" t="str">
        <f>IF(AK106&lt;&gt;"",HLOOKUP(COUNT($F106:AK106)+1,$G$4:$EH$8,AL$14,0)*$D106,IF($C106=AL$17,$G$5*$D106,""))</f>
        <v/>
      </c>
      <c r="AM106" s="34" t="str">
        <f>IF(AL106&lt;&gt;"",HLOOKUP(COUNT($F106:AL106)+1,$G$4:$EH$8,AM$14,0)*$D106,IF($C106=AM$17,$G$5*$D106,""))</f>
        <v/>
      </c>
      <c r="AN106" s="34" t="str">
        <f>IF(AM106&lt;&gt;"",HLOOKUP(COUNT($F106:AM106)+1,$G$4:$EH$8,AN$14,0)*$D106,IF($C106=AN$17,$G$5*$D106,""))</f>
        <v/>
      </c>
      <c r="AO106" s="34" t="str">
        <f>IF(AN106&lt;&gt;"",HLOOKUP(COUNT($F106:AN106)+1,$G$4:$EH$8,AO$14,0)*$D106,IF($C106=AO$17,$G$5*$D106,""))</f>
        <v/>
      </c>
      <c r="AP106" s="34" t="str">
        <f>IF(AO106&lt;&gt;"",HLOOKUP(COUNT($F106:AO106)+1,$G$4:$EH$8,AP$14,0)*$D106,IF($C106=AP$17,$G$5*$D106,""))</f>
        <v/>
      </c>
      <c r="AQ106" s="34" t="str">
        <f>IF(AP106&lt;&gt;"",HLOOKUP(COUNT($F106:AP106)+1,$G$4:$EH$8,AQ$14,0)*$D106,IF($C106=AQ$17,$G$5*$D106,""))</f>
        <v/>
      </c>
      <c r="AR106" s="34" t="str">
        <f>IF(AQ106&lt;&gt;"",HLOOKUP(COUNT($F106:AQ106)+1,$G$4:$EH$8,AR$14,0)*$D106,IF($C106=AR$17,$G$5*$D106,""))</f>
        <v/>
      </c>
      <c r="AS106" s="34" t="str">
        <f>IF(AR106&lt;&gt;"",HLOOKUP(COUNT($F106:AR106)+1,$G$4:$EH$8,AS$14,0)*$D106,IF($C106=AS$17,$G$5*$D106,""))</f>
        <v/>
      </c>
      <c r="AT106" s="34" t="str">
        <f>IF(AS106&lt;&gt;"",HLOOKUP(COUNT($F106:AS106)+1,$G$4:$EH$8,AT$14,0)*$D106,IF($C106=AT$17,$G$5*$D106,""))</f>
        <v/>
      </c>
      <c r="AU106" s="34" t="str">
        <f>IF(AT106&lt;&gt;"",HLOOKUP(COUNT($F106:AT106)+1,$G$4:$EH$8,AU$14,0)*$D106,IF($C106=AU$17,$G$5*$D106,""))</f>
        <v/>
      </c>
      <c r="AV106" s="34" t="str">
        <f>IF(AU106&lt;&gt;"",HLOOKUP(COUNT($F106:AU106)+1,$G$4:$EH$8,AV$14,0)*$D106,IF($C106=AV$17,$G$5*$D106,""))</f>
        <v/>
      </c>
      <c r="AW106" s="34" t="str">
        <f>IF(AV106&lt;&gt;"",HLOOKUP(COUNT($F106:AV106)+1,$G$4:$EH$8,AW$14,0)*$D106,IF($C106=AW$17,$G$5*$D106,""))</f>
        <v/>
      </c>
      <c r="AX106" s="34" t="str">
        <f>IF(AW106&lt;&gt;"",HLOOKUP(COUNT($F106:AW106)+1,$G$4:$EH$8,AX$14,0)*$D106,IF($C106=AX$17,$G$5*$D106,""))</f>
        <v/>
      </c>
      <c r="AY106" s="34" t="str">
        <f>IF(AX106&lt;&gt;"",HLOOKUP(COUNT($F106:AX106)+1,$G$4:$EH$8,AY$14,0)*$D106,IF($C106=AY$17,$G$5*$D106,""))</f>
        <v/>
      </c>
      <c r="AZ106" s="34" t="str">
        <f>IF(AY106&lt;&gt;"",HLOOKUP(COUNT($F106:AY106)+1,$G$4:$EH$8,AZ$14,0)*$D106,IF($C106=AZ$17,$G$5*$D106,""))</f>
        <v/>
      </c>
      <c r="BA106" s="34" t="str">
        <f>IF(AZ106&lt;&gt;"",HLOOKUP(COUNT($F106:AZ106)+1,$G$4:$EH$8,BA$14,0)*$D106,IF($C106=BA$17,$G$5*$D106,""))</f>
        <v/>
      </c>
      <c r="BB106" s="34" t="str">
        <f>IF(BA106&lt;&gt;"",HLOOKUP(COUNT($F106:BA106)+1,$G$4:$EH$8,BB$14,0)*$D106,IF($C106=BB$17,$G$5*$D106,""))</f>
        <v/>
      </c>
      <c r="BC106" s="34" t="str">
        <f>IF(BB106&lt;&gt;"",HLOOKUP(COUNT($F106:BB106)+1,$G$4:$EH$8,BC$14,0)*$D106,IF($C106=BC$17,$G$5*$D106,""))</f>
        <v/>
      </c>
      <c r="BD106" s="34" t="str">
        <f>IF(BC106&lt;&gt;"",HLOOKUP(COUNT($F106:BC106)+1,$G$4:$EH$8,BD$14,0)*$D106,IF($C106=BD$17,$G$5*$D106,""))</f>
        <v/>
      </c>
      <c r="BE106" s="34" t="str">
        <f>IF(BD106&lt;&gt;"",HLOOKUP(COUNT($F106:BD106)+1,$G$4:$EH$8,BE$14,0)*$D106,IF($C106=BE$17,$G$5*$D106,""))</f>
        <v/>
      </c>
      <c r="BF106" s="34" t="str">
        <f>IF(BE106&lt;&gt;"",HLOOKUP(COUNT($F106:BE106)+1,$G$4:$EH$8,BF$14,0)*$D106,IF($C106=BF$17,$G$5*$D106,""))</f>
        <v/>
      </c>
      <c r="BG106" s="34" t="str">
        <f>IF(BF106&lt;&gt;"",HLOOKUP(COUNT($F106:BF106)+1,$G$4:$EH$8,BG$14,0)*$D106,IF($C106=BG$17,$G$5*$D106,""))</f>
        <v/>
      </c>
      <c r="BH106" s="34" t="str">
        <f>IF(BG106&lt;&gt;"",HLOOKUP(COUNT($F106:BG106)+1,$G$4:$EH$8,BH$14,0)*$D106,IF($C106=BH$17,$G$5*$D106,""))</f>
        <v/>
      </c>
      <c r="BI106" s="34" t="str">
        <f>IF(BH106&lt;&gt;"",HLOOKUP(COUNT($F106:BH106)+1,$G$4:$EH$8,BI$14,0)*$D106,IF($C106=BI$17,$G$5*$D106,""))</f>
        <v/>
      </c>
      <c r="BJ106" s="34" t="str">
        <f>IF(BI106&lt;&gt;"",HLOOKUP(COUNT($F106:BI106)+1,$G$4:$EH$8,BJ$14,0)*$D106,IF($C106=BJ$17,$G$5*$D106,""))</f>
        <v/>
      </c>
      <c r="BK106" s="34" t="str">
        <f>IF(BJ106&lt;&gt;"",HLOOKUP(COUNT($F106:BJ106)+1,$G$4:$EH$8,BK$14,0)*$D106,IF($C106=BK$17,$G$5*$D106,""))</f>
        <v/>
      </c>
      <c r="BL106" s="34" t="str">
        <f>IF(BK106&lt;&gt;"",HLOOKUP(COUNT($F106:BK106)+1,$G$4:$EH$8,BL$14,0)*$D106,IF($C106=BL$17,$G$5*$D106,""))</f>
        <v/>
      </c>
      <c r="BM106" s="34" t="str">
        <f>IF(BL106&lt;&gt;"",HLOOKUP(COUNT($F106:BL106)+1,$G$4:$EH$8,BM$14,0)*$D106,IF($C106=BM$17,$G$5*$D106,""))</f>
        <v/>
      </c>
      <c r="BN106" s="34" t="str">
        <f>IF(BM106&lt;&gt;"",HLOOKUP(COUNT($F106:BM106)+1,$G$4:$EH$8,BN$14,0)*$D106,IF($C106=BN$17,$G$5*$D106,""))</f>
        <v/>
      </c>
      <c r="BO106" s="34" t="str">
        <f>IF(BN106&lt;&gt;"",HLOOKUP(COUNT($F106:BN106)+1,$G$4:$EH$8,BO$14,0)*$D106,IF($C106=BO$17,$G$5*$D106,""))</f>
        <v/>
      </c>
      <c r="BP106" s="34" t="str">
        <f>IF(BO106&lt;&gt;"",HLOOKUP(COUNT($F106:BO106)+1,$G$4:$EH$8,BP$14,0)*$D106,IF($C106=BP$17,$G$5*$D106,""))</f>
        <v/>
      </c>
      <c r="BQ106" s="34" t="str">
        <f>IF(BP106&lt;&gt;"",HLOOKUP(COUNT($F106:BP106)+1,$G$4:$EH$8,BQ$14,0)*$D106,IF($C106=BQ$17,$G$5*$D106,""))</f>
        <v/>
      </c>
      <c r="BR106" s="34" t="str">
        <f>IF(BQ106&lt;&gt;"",HLOOKUP(COUNT($F106:BQ106)+1,$G$4:$EH$8,BR$14,0)*$D106,IF($C106=BR$17,$G$5*$D106,""))</f>
        <v/>
      </c>
      <c r="BS106" s="34" t="str">
        <f>IF(BR106&lt;&gt;"",HLOOKUP(COUNT($F106:BR106)+1,$G$4:$EH$8,BS$14,0)*$D106,IF($C106=BS$17,$G$5*$D106,""))</f>
        <v/>
      </c>
      <c r="BT106" s="34" t="str">
        <f>IF(BS106&lt;&gt;"",HLOOKUP(COUNT($F106:BS106)+1,$G$4:$EH$8,BT$14,0)*$D106,IF($C106=BT$17,$G$5*$D106,""))</f>
        <v/>
      </c>
      <c r="BU106" s="34" t="str">
        <f>IF(BT106&lt;&gt;"",HLOOKUP(COUNT($F106:BT106)+1,$G$4:$EH$8,BU$14,0)*$D106,IF($C106=BU$17,$G$5*$D106,""))</f>
        <v/>
      </c>
      <c r="BV106" s="34" t="str">
        <f>IF(BU106&lt;&gt;"",HLOOKUP(COUNT($F106:BU106)+1,$G$4:$EH$8,BV$14,0)*$D106,IF($C106=BV$17,$G$5*$D106,""))</f>
        <v/>
      </c>
      <c r="BW106" s="34" t="str">
        <f>IF(BV106&lt;&gt;"",HLOOKUP(COUNT($F106:BV106)+1,$G$4:$EH$8,BW$14,0)*$D106,IF($C106=BW$17,$G$5*$D106,""))</f>
        <v/>
      </c>
      <c r="BX106" s="34" t="str">
        <f>IF(BW106&lt;&gt;"",HLOOKUP(COUNT($F106:BW106)+1,$G$4:$EH$8,BX$14,0)*$D106,IF($C106=BX$17,$G$5*$D106,""))</f>
        <v/>
      </c>
      <c r="BY106" s="34" t="str">
        <f>IF(BX106&lt;&gt;"",HLOOKUP(COUNT($F106:BX106)+1,$G$4:$EH$8,BY$14,0)*$D106,IF($C106=BY$17,$G$5*$D106,""))</f>
        <v/>
      </c>
      <c r="BZ106" s="34" t="str">
        <f>IF(BY106&lt;&gt;"",HLOOKUP(COUNT($F106:BY106)+1,$G$4:$EH$8,BZ$14,0)*$D106,IF($C106=BZ$17,$G$5*$D106,""))</f>
        <v/>
      </c>
      <c r="CA106" s="34" t="str">
        <f>IF(BZ106&lt;&gt;"",HLOOKUP(COUNT($F106:BZ106)+1,$G$4:$EH$8,CA$14,0)*$D106,IF($C106=CA$17,$G$5*$D106,""))</f>
        <v/>
      </c>
      <c r="CB106" s="34" t="str">
        <f>IF(CA106&lt;&gt;"",HLOOKUP(COUNT($F106:CA106)+1,$G$4:$EH$8,CB$14,0)*$D106,IF($C106=CB$17,$G$5*$D106,""))</f>
        <v/>
      </c>
      <c r="CC106" s="34" t="str">
        <f>IF(CB106&lt;&gt;"",HLOOKUP(COUNT($F106:CB106)+1,$G$4:$EH$8,CC$14,0)*$D106,IF($C106=CC$17,$G$5*$D106,""))</f>
        <v/>
      </c>
      <c r="CD106" s="34" t="str">
        <f>IF(CC106&lt;&gt;"",HLOOKUP(COUNT($F106:CC106)+1,$G$4:$EH$8,CD$14,0)*$D106,IF($C106=CD$17,$G$5*$D106,""))</f>
        <v/>
      </c>
      <c r="CE106" s="34" t="str">
        <f>IF(CD106&lt;&gt;"",HLOOKUP(COUNT($F106:CD106)+1,$G$4:$EH$8,CE$14,0)*$D106,IF($C106=CE$17,$G$5*$D106,""))</f>
        <v/>
      </c>
      <c r="CF106" s="34" t="str">
        <f>IF(CE106&lt;&gt;"",HLOOKUP(COUNT($F106:CE106)+1,$G$4:$EH$8,CF$14,0)*$D106,IF($C106=CF$17,$G$5*$D106,""))</f>
        <v/>
      </c>
      <c r="CG106" s="34" t="str">
        <f>IF(CF106&lt;&gt;"",HLOOKUP(COUNT($F106:CF106)+1,$G$4:$EH$8,CG$14,0)*$D106,IF($C106=CG$17,$G$5*$D106,""))</f>
        <v/>
      </c>
      <c r="CH106" s="34" t="str">
        <f>IF(CG106&lt;&gt;"",HLOOKUP(COUNT($F106:CG106)+1,$G$4:$EH$8,CH$14,0)*$D106,IF($C106=CH$17,$G$5*$D106,""))</f>
        <v/>
      </c>
      <c r="CI106" s="34" t="str">
        <f>IF(CH106&lt;&gt;"",HLOOKUP(COUNT($F106:CH106)+1,$G$4:$EH$8,CI$14,0)*$D106,IF($C106=CI$17,$G$5*$D106,""))</f>
        <v/>
      </c>
      <c r="CJ106" s="34" t="str">
        <f>IF(CI106&lt;&gt;"",HLOOKUP(COUNT($F106:CI106)+1,$G$4:$EH$8,CJ$14,0)*$D106,IF($C106=CJ$17,$G$5*$D106,""))</f>
        <v/>
      </c>
      <c r="CK106" s="34" t="str">
        <f>IF(CJ106&lt;&gt;"",HLOOKUP(COUNT($F106:CJ106)+1,$G$4:$EH$8,CK$14,0)*$D106,IF($C106=CK$17,$G$5*$D106,""))</f>
        <v/>
      </c>
      <c r="CL106" s="34" t="str">
        <f>IF(CK106&lt;&gt;"",HLOOKUP(COUNT($F106:CK106)+1,$G$4:$EH$8,CL$14,0)*$D106,IF($C106=CL$17,$G$5*$D106,""))</f>
        <v/>
      </c>
      <c r="CM106" s="34" t="str">
        <f>IF(CL106&lt;&gt;"",HLOOKUP(COUNT($F106:CL106)+1,$G$4:$EH$8,CM$14,0)*$D106,IF($C106=CM$17,$G$5*$D106,""))</f>
        <v/>
      </c>
      <c r="CN106" s="34" t="str">
        <f>IF(CM106&lt;&gt;"",HLOOKUP(COUNT($F106:CM106)+1,$G$4:$EH$8,CN$14,0)*$D106,IF($C106=CN$17,$G$5*$D106,""))</f>
        <v/>
      </c>
      <c r="CO106" s="34" t="str">
        <f>IF(CN106&lt;&gt;"",HLOOKUP(COUNT($F106:CN106)+1,$G$4:$EH$8,CO$14,0)*$D106,IF($C106=CO$17,$G$5*$D106,""))</f>
        <v/>
      </c>
      <c r="CP106" s="34">
        <f>IF(CO106&lt;&gt;"",HLOOKUP(COUNT($F106:CO106)+1,$G$4:$EH$8,CP$14,0)*$D106,IF($C106=CP$17,$G$5*$D106,""))</f>
        <v>0</v>
      </c>
      <c r="CQ106" s="34">
        <f>IF(CP106&lt;&gt;"",HLOOKUP(COUNT($F106:CP106)+1,$G$4:$EH$8,CQ$14,0)*$D106,IF($C106=CQ$17,$G$5*$D106,""))</f>
        <v>0</v>
      </c>
      <c r="CR106" s="34" t="e">
        <f>IF(CQ106&lt;&gt;"",HLOOKUP(COUNT($F106:CQ106)+1,$G$4:$EH$8,CR$14,0)*$D106,IF($C106=CR$17,$G$5*$D106,""))</f>
        <v>#VALUE!</v>
      </c>
      <c r="CS106" s="34" t="e">
        <f>IF(CR106&lt;&gt;"",HLOOKUP(COUNT($F106:CR106)+1,$G$4:$EH$8,CS$14,0)*$D106,IF($C106=CS$17,$G$5*$D106,""))</f>
        <v>#VALUE!</v>
      </c>
      <c r="CT106" s="34" t="e">
        <f>IF(CS106&lt;&gt;"",HLOOKUP(COUNT($F106:CS106)+1,$G$4:$EH$8,CT$14,0)*$D106,IF($C106=CT$17,$G$5*$D106,""))</f>
        <v>#VALUE!</v>
      </c>
      <c r="CU106" s="34" t="e">
        <f>IF(CT106&lt;&gt;"",HLOOKUP(COUNT($F106:CT106)+1,$G$4:$EH$8,CU$14,0)*$D106,IF($C106=CU$17,$G$5*$D106,""))</f>
        <v>#VALUE!</v>
      </c>
      <c r="CV106" s="34" t="e">
        <f>IF(CU106&lt;&gt;"",HLOOKUP(COUNT($F106:CU106)+1,$G$4:$EH$8,CV$14,0)*$D106,IF($C106=CV$17,$G$5*$D106,""))</f>
        <v>#VALUE!</v>
      </c>
      <c r="CW106" s="34" t="e">
        <f>IF(CV106&lt;&gt;"",HLOOKUP(COUNT($F106:CV106)+1,$G$4:$EH$8,CW$14,0)*$D106,IF($C106=CW$17,$G$5*$D106,""))</f>
        <v>#VALUE!</v>
      </c>
      <c r="CX106" s="34" t="e">
        <f>IF(CW106&lt;&gt;"",HLOOKUP(COUNT($F106:CW106)+1,$G$4:$EH$8,CX$14,0)*$D106,IF($C106=CX$17,$G$5*$D106,""))</f>
        <v>#VALUE!</v>
      </c>
      <c r="CY106" s="34" t="e">
        <f>IF(CX106&lt;&gt;"",HLOOKUP(COUNT($F106:CX106)+1,$G$4:$EH$8,CY$14,0)*$D106,IF($C106=CY$17,$G$5*$D106,""))</f>
        <v>#VALUE!</v>
      </c>
      <c r="CZ106" s="34" t="e">
        <f>IF(CY106&lt;&gt;"",HLOOKUP(COUNT($F106:CY106)+1,$G$4:$EH$8,CZ$14,0)*$D106,IF($C106=CZ$17,$G$5*$D106,""))</f>
        <v>#VALUE!</v>
      </c>
      <c r="DA106" s="34" t="e">
        <f>IF(CZ106&lt;&gt;"",HLOOKUP(COUNT($F106:CZ106)+1,$G$4:$EH$8,DA$14,0)*$D106,IF($C106=DA$17,$G$5*$D106,""))</f>
        <v>#VALUE!</v>
      </c>
      <c r="DB106" s="34" t="e">
        <f>IF(DA106&lt;&gt;"",HLOOKUP(COUNT($F106:DA106)+1,$G$4:$EH$8,DB$14,0)*$D106,IF($C106=DB$17,$G$5*$D106,""))</f>
        <v>#VALUE!</v>
      </c>
      <c r="DC106" s="34" t="e">
        <f>IF(DB106&lt;&gt;"",HLOOKUP(COUNT($F106:DB106)+1,$G$4:$EH$8,DC$14,0)*$D106,IF($C106=DC$17,$G$5*$D106,""))</f>
        <v>#VALUE!</v>
      </c>
      <c r="DD106" s="34" t="e">
        <f>IF(DC106&lt;&gt;"",HLOOKUP(COUNT($F106:DC106)+1,$G$4:$EH$8,DD$14,0)*$D106,IF($C106=DD$17,$G$5*$D106,""))</f>
        <v>#VALUE!</v>
      </c>
      <c r="DE106" s="34" t="e">
        <f>IF(DD106&lt;&gt;"",HLOOKUP(COUNT($F106:DD106)+1,$G$4:$EH$8,DE$14,0)*$D106,IF($C106=DE$17,$G$5*$D106,""))</f>
        <v>#VALUE!</v>
      </c>
      <c r="DF106" s="34" t="e">
        <f>IF(DE106&lt;&gt;"",HLOOKUP(COUNT($F106:DE106)+1,$G$4:$EH$8,DF$14,0)*$D106,IF($C106=DF$17,$G$5*$D106,""))</f>
        <v>#VALUE!</v>
      </c>
      <c r="DG106" s="34" t="e">
        <f>IF(DF106&lt;&gt;"",HLOOKUP(COUNT($F106:DF106)+1,$G$4:$EH$8,DG$14,0)*$D106,IF($C106=DG$17,$G$5*$D106,""))</f>
        <v>#VALUE!</v>
      </c>
      <c r="DH106" s="34" t="e">
        <f>IF(DG106&lt;&gt;"",HLOOKUP(COUNT($F106:DG106)+1,$G$4:$EH$8,DH$14,0)*$D106,IF($C106=DH$17,$G$5*$D106,""))</f>
        <v>#VALUE!</v>
      </c>
      <c r="DI106" s="34" t="e">
        <f>IF(DH106&lt;&gt;"",HLOOKUP(COUNT($F106:DH106)+1,$G$4:$EH$8,DI$14,0)*$D106,IF($C106=DI$17,$G$5*$D106,""))</f>
        <v>#VALUE!</v>
      </c>
      <c r="DJ106" s="34" t="e">
        <f>IF(DI106&lt;&gt;"",HLOOKUP(COUNT($F106:DI106)+1,$G$4:$EH$8,DJ$14,0)*$D106,IF($C106=DJ$17,$G$5*$D106,""))</f>
        <v>#VALUE!</v>
      </c>
      <c r="DK106" s="34" t="e">
        <f>IF(DJ106&lt;&gt;"",HLOOKUP(COUNT($F106:DJ106)+1,$G$4:$EH$8,DK$14,0)*$D106,IF($C106=DK$17,$G$5*$D106,""))</f>
        <v>#VALUE!</v>
      </c>
      <c r="DL106" s="34" t="e">
        <f>IF(DK106&lt;&gt;"",HLOOKUP(COUNT($F106:DK106)+1,$G$4:$EH$8,DL$14,0)*$D106,IF($C106=DL$17,$G$5*$D106,""))</f>
        <v>#VALUE!</v>
      </c>
      <c r="DM106" s="34" t="e">
        <f>IF(DL106&lt;&gt;"",HLOOKUP(COUNT($F106:DL106)+1,$G$4:$EH$8,DM$14,0)*$D106,IF($C106=DM$17,$G$5*$D106,""))</f>
        <v>#VALUE!</v>
      </c>
      <c r="DN106" s="34" t="e">
        <f>IF(DM106&lt;&gt;"",HLOOKUP(COUNT($F106:DM106)+1,$G$4:$EH$8,DN$14,0)*$D106,IF($C106=DN$17,$G$5*$D106,""))</f>
        <v>#VALUE!</v>
      </c>
      <c r="DO106" s="34" t="e">
        <f>IF(DN106&lt;&gt;"",HLOOKUP(COUNT($F106:DN106)+1,$G$4:$EH$8,DO$14,0)*$D106,IF($C106=DO$17,$G$5*$D106,""))</f>
        <v>#VALUE!</v>
      </c>
      <c r="DP106" s="34" t="e">
        <f>IF(DO106&lt;&gt;"",HLOOKUP(COUNT($F106:DO106)+1,$G$4:$EH$8,DP$14,0)*$D106,IF($C106=DP$17,$G$5*$D106,""))</f>
        <v>#VALUE!</v>
      </c>
      <c r="DQ106" s="34" t="e">
        <f>IF(DP106&lt;&gt;"",HLOOKUP(COUNT($F106:DP106)+1,$G$4:$EH$8,DQ$14,0)*$D106,IF($C106=DQ$17,$G$5*$D106,""))</f>
        <v>#VALUE!</v>
      </c>
      <c r="DR106" s="34" t="e">
        <f>IF(DQ106&lt;&gt;"",HLOOKUP(COUNT($F106:DQ106)+1,$G$4:$EH$8,DR$14,0)*$D106,IF($C106=DR$17,$G$5*$D106,""))</f>
        <v>#VALUE!</v>
      </c>
      <c r="DS106" s="34" t="e">
        <f>IF(DR106&lt;&gt;"",HLOOKUP(COUNT($F106:DR106)+1,$G$4:$EH$8,DS$14,0)*$D106,IF($C106=DS$17,$G$5*$D106,""))</f>
        <v>#VALUE!</v>
      </c>
      <c r="DT106" s="34" t="e">
        <f>IF(DS106&lt;&gt;"",HLOOKUP(COUNT($F106:DS106)+1,$G$4:$EH$8,DT$14,0)*$D106,IF($C106=DT$17,$G$5*$D106,""))</f>
        <v>#VALUE!</v>
      </c>
      <c r="DU106" s="34" t="e">
        <f>IF(DT106&lt;&gt;"",HLOOKUP(COUNT($F106:DT106)+1,$G$4:$EH$8,DU$14,0)*$D106,IF($C106=DU$17,$G$5*$D106,""))</f>
        <v>#VALUE!</v>
      </c>
      <c r="DV106" s="34" t="e">
        <f>IF(DU106&lt;&gt;"",HLOOKUP(COUNT($F106:DU106)+1,$G$4:$EH$8,DV$14,0)*$D106,IF($C106=DV$17,$G$5*$D106,""))</f>
        <v>#VALUE!</v>
      </c>
      <c r="DX106" s="34" t="str">
        <f>IF(DW106&lt;&gt;"",HLOOKUP(COUNT($DW106:DW106)+1,$G$4:$CX$8,DX$14,0)*$D106,IF($C106=DX$17,$G$6*$D106,""))</f>
        <v/>
      </c>
      <c r="DY106" s="34" t="str">
        <f>IF(DX106&lt;&gt;"",HLOOKUP(COUNT($DW106:DX106)+1,$G$4:$CX$8,DY$14,0)*$D106,IF($C106=DY$17,$G$6*$D106,""))</f>
        <v/>
      </c>
      <c r="DZ106" s="34" t="str">
        <f>IF(DY106&lt;&gt;"",HLOOKUP(COUNT($DW106:DY106)+1,$G$4:$CX$8,DZ$14,0)*$D106,IF($C106=DZ$17,$G$6*$D106,""))</f>
        <v/>
      </c>
      <c r="EA106" s="34" t="str">
        <f>IF(DZ106&lt;&gt;"",HLOOKUP(COUNT($DW106:DZ106)+1,$G$4:$CX$8,EA$14,0)*$D106,IF($C106=EA$17,$G$6*$D106,""))</f>
        <v/>
      </c>
      <c r="EB106" s="34" t="str">
        <f>IF(EA106&lt;&gt;"",HLOOKUP(COUNT($DW106:EA106)+1,$G$4:$CX$8,EB$14,0)*$D106,IF($C106=EB$17,$G$6*$D106,""))</f>
        <v/>
      </c>
      <c r="EC106" s="34" t="str">
        <f>IF(EB106&lt;&gt;"",HLOOKUP(COUNT($DW106:EB106)+1,$G$4:$CX$8,EC$14,0)*$D106,IF($C106=EC$17,$G$6*$D106,""))</f>
        <v/>
      </c>
      <c r="ED106" s="34" t="str">
        <f>IF(EC106&lt;&gt;"",HLOOKUP(COUNT($DW106:EC106)+1,$G$4:$CX$8,ED$14,0)*$D106,IF($C106=ED$17,$G$6*$D106,""))</f>
        <v/>
      </c>
      <c r="EE106" s="34" t="str">
        <f>IF(ED106&lt;&gt;"",HLOOKUP(COUNT($DW106:ED106)+1,$G$4:$CX$8,EE$14,0)*$D106,IF($C106=EE$17,$G$6*$D106,""))</f>
        <v/>
      </c>
      <c r="EF106" s="34" t="str">
        <f>IF(EE106&lt;&gt;"",HLOOKUP(COUNT($DW106:EE106)+1,$G$4:$CX$8,EF$14,0)*$D106,IF($C106=EF$17,$G$6*$D106,""))</f>
        <v/>
      </c>
      <c r="EG106" s="34" t="str">
        <f>IF(EF106&lt;&gt;"",HLOOKUP(COUNT($DW106:EF106)+1,$G$4:$CX$8,EG$14,0)*$D106,IF($C106=EG$17,$G$6*$D106,""))</f>
        <v/>
      </c>
      <c r="EH106" s="34" t="str">
        <f>IF(EG106&lt;&gt;"",HLOOKUP(COUNT($DW106:EG106)+1,$G$4:$CX$8,EH$14,0)*$D106,IF($C106=EH$17,$G$6*$D106,""))</f>
        <v/>
      </c>
      <c r="EI106" s="34" t="str">
        <f>IF(EH106&lt;&gt;"",HLOOKUP(COUNT($DW106:EH106)+1,$G$4:$CX$8,EI$14,0)*$D106,IF($C106=EI$17,$G$6*$D106,""))</f>
        <v/>
      </c>
      <c r="EJ106" s="34" t="str">
        <f>IF(EI106&lt;&gt;"",HLOOKUP(COUNT($DW106:EI106)+1,$G$4:$CX$8,EJ$14,0)*$D106,IF($C106=EJ$17,$G$6*$D106,""))</f>
        <v/>
      </c>
      <c r="EK106" s="34" t="str">
        <f>IF(EJ106&lt;&gt;"",HLOOKUP(COUNT($DW106:EJ106)+1,$G$4:$CX$8,EK$14,0)*$D106,IF($C106=EK$17,$G$6*$D106,""))</f>
        <v/>
      </c>
      <c r="EL106" s="34" t="str">
        <f>IF(EK106&lt;&gt;"",HLOOKUP(COUNT($DW106:EK106)+1,$G$4:$CX$8,EL$14,0)*$D106,IF($C106=EL$17,$G$6*$D106,""))</f>
        <v/>
      </c>
      <c r="EM106" s="34" t="str">
        <f>IF(EL106&lt;&gt;"",HLOOKUP(COUNT($DW106:EL106)+1,$G$4:$CX$8,EM$14,0)*$D106,IF($C106=EM$17,$G$6*$D106,""))</f>
        <v/>
      </c>
      <c r="EN106" s="34" t="str">
        <f>IF(EM106&lt;&gt;"",HLOOKUP(COUNT($DW106:EM106)+1,$G$4:$CX$8,EN$14,0)*$D106,IF($C106=EN$17,$G$6*$D106,""))</f>
        <v/>
      </c>
      <c r="EO106" s="34" t="str">
        <f>IF(EN106&lt;&gt;"",HLOOKUP(COUNT($DW106:EN106)+1,$G$4:$CX$8,EO$14,0)*$D106,IF($C106=EO$17,$G$6*$D106,""))</f>
        <v/>
      </c>
      <c r="EP106" s="34" t="str">
        <f>IF(EO106&lt;&gt;"",HLOOKUP(COUNT($DW106:EO106)+1,$G$4:$CX$8,EP$14,0)*$D106,IF($C106=EP$17,$G$6*$D106,""))</f>
        <v/>
      </c>
      <c r="EQ106" s="34" t="str">
        <f>IF(EP106&lt;&gt;"",HLOOKUP(COUNT($DW106:EP106)+1,$G$4:$CX$8,EQ$14,0)*$D106,IF($C106=EQ$17,$G$6*$D106,""))</f>
        <v/>
      </c>
      <c r="ER106" s="34" t="str">
        <f>IF(EQ106&lt;&gt;"",HLOOKUP(COUNT($DW106:EQ106)+1,$G$4:$CX$8,ER$14,0)*$D106,IF($C106=ER$17,$G$6*$D106,""))</f>
        <v/>
      </c>
      <c r="ES106" s="34" t="str">
        <f>IF(ER106&lt;&gt;"",HLOOKUP(COUNT($DW106:ER106)+1,$G$4:$CX$8,ES$14,0)*$D106,IF($C106=ES$17,$G$6*$D106,""))</f>
        <v/>
      </c>
      <c r="ET106" s="34" t="str">
        <f>IF(ES106&lt;&gt;"",HLOOKUP(COUNT($DW106:ES106)+1,$G$4:$CX$8,ET$14,0)*$D106,IF($C106=ET$17,$G$6*$D106,""))</f>
        <v/>
      </c>
      <c r="EU106" s="34" t="str">
        <f>IF(ET106&lt;&gt;"",HLOOKUP(COUNT($DW106:ET106)+1,$G$4:$CX$8,EU$14,0)*$D106,IF($C106=EU$17,$G$6*$D106,""))</f>
        <v/>
      </c>
      <c r="EV106" s="34" t="str">
        <f>IF(EU106&lt;&gt;"",HLOOKUP(COUNT($DW106:EU106)+1,$G$4:$CX$8,EV$14,0)*$D106,IF($C106=EV$17,$G$6*$D106,""))</f>
        <v/>
      </c>
      <c r="EW106" s="34" t="str">
        <f>IF(EV106&lt;&gt;"",HLOOKUP(COUNT($DW106:EV106)+1,$G$4:$CX$8,EW$14,0)*$D106,IF($C106=EW$17,$G$6*$D106,""))</f>
        <v/>
      </c>
      <c r="EX106" s="34" t="str">
        <f>IF(EW106&lt;&gt;"",HLOOKUP(COUNT($DW106:EW106)+1,$G$4:$CX$8,EX$14,0)*$D106,IF($C106=EX$17,$G$6*$D106,""))</f>
        <v/>
      </c>
      <c r="EY106" s="34" t="str">
        <f>IF(EX106&lt;&gt;"",HLOOKUP(COUNT($DW106:EX106)+1,$G$4:$CX$8,EY$14,0)*$D106,IF($C106=EY$17,$G$6*$D106,""))</f>
        <v/>
      </c>
      <c r="EZ106" s="34" t="str">
        <f>IF(EY106&lt;&gt;"",HLOOKUP(COUNT($DW106:EY106)+1,$G$4:$CX$8,EZ$14,0)*$D106,IF($C106=EZ$17,$G$6*$D106,""))</f>
        <v/>
      </c>
      <c r="FA106" s="34" t="str">
        <f>IF(EZ106&lt;&gt;"",HLOOKUP(COUNT($DW106:EZ106)+1,$G$4:$CX$8,FA$14,0)*$D106,IF($C106=FA$17,$G$6*$D106,""))</f>
        <v/>
      </c>
      <c r="FB106" s="34" t="str">
        <f>IF(FA106&lt;&gt;"",HLOOKUP(COUNT($DW106:FA106)+1,$G$4:$CX$8,FB$14,0)*$D106,IF($C106=FB$17,$G$6*$D106,""))</f>
        <v/>
      </c>
      <c r="FC106" s="34" t="str">
        <f>IF(FB106&lt;&gt;"",HLOOKUP(COUNT($DW106:FB106)+1,$G$4:$CX$8,FC$14,0)*$D106,IF($C106=FC$17,$G$6*$D106,""))</f>
        <v/>
      </c>
      <c r="FD106" s="34" t="str">
        <f>IF(FC106&lt;&gt;"",HLOOKUP(COUNT($DW106:FC106)+1,$G$4:$CX$8,FD$14,0)*$D106,IF($C106=FD$17,$G$6*$D106,""))</f>
        <v/>
      </c>
      <c r="FE106" s="34" t="str">
        <f>IF(FD106&lt;&gt;"",HLOOKUP(COUNT($DW106:FD106)+1,$G$4:$CX$8,FE$14,0)*$D106,IF($C106=FE$17,$G$6*$D106,""))</f>
        <v/>
      </c>
      <c r="FF106" s="34" t="str">
        <f>IF(FE106&lt;&gt;"",HLOOKUP(COUNT($DW106:FE106)+1,$G$4:$CX$8,FF$14,0)*$D106,IF($C106=FF$17,$G$6*$D106,""))</f>
        <v/>
      </c>
      <c r="FG106" s="34" t="str">
        <f>IF(FF106&lt;&gt;"",HLOOKUP(COUNT($DW106:FF106)+1,$G$4:$CX$8,FG$14,0)*$D106,IF($C106=FG$17,$G$6*$D106,""))</f>
        <v/>
      </c>
      <c r="FH106" s="34" t="str">
        <f>IF(FG106&lt;&gt;"",HLOOKUP(COUNT($DW106:FG106)+1,$G$4:$CX$8,FH$14,0)*$D106,IF($C106=FH$17,$G$6*$D106,""))</f>
        <v/>
      </c>
      <c r="FI106" s="34" t="str">
        <f>IF(FH106&lt;&gt;"",HLOOKUP(COUNT($DW106:FH106)+1,$G$4:$CX$8,FI$14,0)*$D106,IF($C106=FI$17,$G$6*$D106,""))</f>
        <v/>
      </c>
      <c r="FJ106" s="34" t="str">
        <f>IF(FI106&lt;&gt;"",HLOOKUP(COUNT($DW106:FI106)+1,$G$4:$CX$8,FJ$14,0)*$D106,IF($C106=FJ$17,$G$6*$D106,""))</f>
        <v/>
      </c>
      <c r="FK106" s="34" t="str">
        <f>IF(FJ106&lt;&gt;"",HLOOKUP(COUNT($DW106:FJ106)+1,$G$4:$CX$8,FK$14,0)*$D106,IF($C106=FK$17,$G$6*$D106,""))</f>
        <v/>
      </c>
      <c r="FL106" s="34" t="str">
        <f>IF(FK106&lt;&gt;"",HLOOKUP(COUNT($DW106:FK106)+1,$G$4:$CX$8,FL$14,0)*$D106,IF($C106=FL$17,$G$6*$D106,""))</f>
        <v/>
      </c>
      <c r="FM106" s="34" t="str">
        <f>IF(FL106&lt;&gt;"",HLOOKUP(COUNT($DW106:FL106)+1,$G$4:$CX$8,FM$14,0)*$D106,IF($C106=FM$17,$G$6*$D106,""))</f>
        <v/>
      </c>
      <c r="FN106" s="34" t="str">
        <f>IF(FM106&lt;&gt;"",HLOOKUP(COUNT($DW106:FM106)+1,$G$4:$CX$8,FN$14,0)*$D106,IF($C106=FN$17,$G$6*$D106,""))</f>
        <v/>
      </c>
      <c r="FO106" s="34" t="str">
        <f>IF(FN106&lt;&gt;"",HLOOKUP(COUNT($DW106:FN106)+1,$G$4:$CX$8,FO$14,0)*$D106,IF($C106=FO$17,$G$6*$D106,""))</f>
        <v/>
      </c>
      <c r="FP106" s="34" t="str">
        <f>IF(FO106&lt;&gt;"",HLOOKUP(COUNT($DW106:FO106)+1,$G$4:$CX$8,FP$14,0)*$D106,IF($C106=FP$17,$G$6*$D106,""))</f>
        <v/>
      </c>
      <c r="FQ106" s="34" t="str">
        <f>IF(FP106&lt;&gt;"",HLOOKUP(COUNT($DW106:FP106)+1,$G$4:$CX$8,FQ$14,0)*$D106,IF($C106=FQ$17,$G$6*$D106,""))</f>
        <v/>
      </c>
      <c r="FR106" s="34" t="str">
        <f>IF(FQ106&lt;&gt;"",HLOOKUP(COUNT($DW106:FQ106)+1,$G$4:$CX$8,FR$14,0)*$D106,IF($C106=FR$17,$G$6*$D106,""))</f>
        <v/>
      </c>
      <c r="FS106" s="34" t="str">
        <f>IF(FR106&lt;&gt;"",HLOOKUP(COUNT($DW106:FR106)+1,$G$4:$CX$8,FS$14,0)*$D106,IF($C106=FS$17,$G$6*$D106,""))</f>
        <v/>
      </c>
      <c r="FT106" s="34" t="str">
        <f>IF(FS106&lt;&gt;"",HLOOKUP(COUNT($DW106:FS106)+1,$G$4:$CX$8,FT$14,0)*$D106,IF($C106=FT$17,$G$6*$D106,""))</f>
        <v/>
      </c>
      <c r="FU106" s="34" t="str">
        <f>IF(FT106&lt;&gt;"",HLOOKUP(COUNT($DW106:FT106)+1,$G$4:$CX$8,FU$14,0)*$D106,IF($C106=FU$17,$G$6*$D106,""))</f>
        <v/>
      </c>
      <c r="FV106" s="34" t="str">
        <f>IF(FU106&lt;&gt;"",HLOOKUP(COUNT($DW106:FU106)+1,$G$4:$CX$8,FV$14,0)*$D106,IF($C106=FV$17,$G$6*$D106,""))</f>
        <v/>
      </c>
      <c r="FW106" s="34" t="str">
        <f>IF(FV106&lt;&gt;"",HLOOKUP(COUNT($DW106:FV106)+1,$G$4:$CX$8,FW$14,0)*$D106,IF($C106=FW$17,$G$6*$D106,""))</f>
        <v/>
      </c>
      <c r="FX106" s="34" t="str">
        <f>IF(FW106&lt;&gt;"",HLOOKUP(COUNT($DW106:FW106)+1,$G$4:$CX$8,FX$14,0)*$D106,IF($C106=FX$17,$G$6*$D106,""))</f>
        <v/>
      </c>
      <c r="FY106" s="34" t="str">
        <f>IF(FX106&lt;&gt;"",HLOOKUP(COUNT($DW106:FX106)+1,$G$4:$CX$8,FY$14,0)*$D106,IF($C106=FY$17,$G$6*$D106,""))</f>
        <v/>
      </c>
      <c r="FZ106" s="34" t="str">
        <f>IF(FY106&lt;&gt;"",HLOOKUP(COUNT($DW106:FY106)+1,$G$4:$CX$8,FZ$14,0)*$D106,IF($C106=FZ$17,$G$6*$D106,""))</f>
        <v/>
      </c>
      <c r="GA106" s="34" t="str">
        <f>IF(FZ106&lt;&gt;"",HLOOKUP(COUNT($DW106:FZ106)+1,$G$4:$CX$8,GA$14,0)*$D106,IF($C106=GA$17,$G$6*$D106,""))</f>
        <v/>
      </c>
      <c r="GB106" s="34" t="str">
        <f>IF(GA106&lt;&gt;"",HLOOKUP(COUNT($DW106:GA106)+1,$G$4:$CX$8,GB$14,0)*$D106,IF($C106=GB$17,$G$6*$D106,""))</f>
        <v/>
      </c>
      <c r="GC106" s="34" t="str">
        <f>IF(GB106&lt;&gt;"",HLOOKUP(COUNT($DW106:GB106)+1,$G$4:$CX$8,GC$14,0)*$D106,IF($C106=GC$17,$G$6*$D106,""))</f>
        <v/>
      </c>
      <c r="GD106" s="34" t="str">
        <f>IF(GC106&lt;&gt;"",HLOOKUP(COUNT($DW106:GC106)+1,$G$4:$CX$8,GD$14,0)*$D106,IF($C106=GD$17,$G$6*$D106,""))</f>
        <v/>
      </c>
      <c r="GE106" s="34" t="str">
        <f>IF(GD106&lt;&gt;"",HLOOKUP(COUNT($DW106:GD106)+1,$G$4:$CX$8,GE$14,0)*$D106,IF($C106=GE$17,$G$6*$D106,""))</f>
        <v/>
      </c>
      <c r="GF106" s="34" t="str">
        <f>IF(GE106&lt;&gt;"",HLOOKUP(COUNT($DW106:GE106)+1,$G$4:$CX$8,GF$14,0)*$D106,IF($C106=GF$17,$G$6*$D106,""))</f>
        <v/>
      </c>
      <c r="GG106" s="34" t="str">
        <f>IF(GF106&lt;&gt;"",HLOOKUP(COUNT($DW106:GF106)+1,$G$4:$CX$8,GG$14,0)*$D106,IF($C106=GG$17,$G$6*$D106,""))</f>
        <v/>
      </c>
      <c r="GH106" s="34" t="str">
        <f>IF(GG106&lt;&gt;"",HLOOKUP(COUNT($DW106:GG106)+1,$G$4:$CX$8,GH$14,0)*$D106,IF($C106=GH$17,$G$6*$D106,""))</f>
        <v/>
      </c>
      <c r="GI106" s="34" t="str">
        <f>IF(GH106&lt;&gt;"",HLOOKUP(COUNT($DW106:GH106)+1,$G$4:$CX$8,GI$14,0)*$D106,IF($C106=GI$17,$G$6*$D106,""))</f>
        <v/>
      </c>
      <c r="GJ106" s="34" t="str">
        <f>IF(GI106&lt;&gt;"",HLOOKUP(COUNT($DW106:GI106)+1,$G$4:$CX$8,GJ$14,0)*$D106,IF($C106=GJ$17,$G$6*$D106,""))</f>
        <v/>
      </c>
      <c r="GK106" s="34" t="str">
        <f>IF(GJ106&lt;&gt;"",HLOOKUP(COUNT($DW106:GJ106)+1,$G$4:$CX$8,GK$14,0)*$D106,IF($C106=GK$17,$G$6*$D106,""))</f>
        <v/>
      </c>
      <c r="GL106" s="34" t="str">
        <f>IF(GK106&lt;&gt;"",HLOOKUP(COUNT($DW106:GK106)+1,$G$4:$CX$8,GL$14,0)*$D106,IF($C106=GL$17,$G$6*$D106,""))</f>
        <v/>
      </c>
      <c r="GM106" s="34" t="str">
        <f>IF(GL106&lt;&gt;"",HLOOKUP(COUNT($DW106:GL106)+1,$G$4:$CX$8,GM$14,0)*$D106,IF($C106=GM$17,$G$6*$D106,""))</f>
        <v/>
      </c>
      <c r="GN106" s="34" t="str">
        <f>IF(GM106&lt;&gt;"",HLOOKUP(COUNT($DW106:GM106)+1,$G$4:$CX$8,GN$14,0)*$D106,IF($C106=GN$17,$G$6*$D106,""))</f>
        <v/>
      </c>
      <c r="GO106" s="34" t="str">
        <f>IF(GN106&lt;&gt;"",HLOOKUP(COUNT($DW106:GN106)+1,$G$4:$CX$8,GO$14,0)*$D106,IF($C106=GO$17,$G$6*$D106,""))</f>
        <v/>
      </c>
      <c r="GP106" s="34" t="str">
        <f>IF(GO106&lt;&gt;"",HLOOKUP(COUNT($DW106:GO106)+1,$G$4:$CX$8,GP$14,0)*$D106,IF($C106=GP$17,$G$6*$D106,""))</f>
        <v/>
      </c>
      <c r="GQ106" s="34" t="str">
        <f>IF(GP106&lt;&gt;"",HLOOKUP(COUNT($DW106:GP106)+1,$G$4:$CX$8,GQ$14,0)*$D106,IF($C106=GQ$17,$G$6*$D106,""))</f>
        <v/>
      </c>
      <c r="GR106" s="34" t="str">
        <f>IF(GQ106&lt;&gt;"",HLOOKUP(COUNT($DW106:GQ106)+1,$G$4:$CX$8,GR$14,0)*$D106,IF($C106=GR$17,$G$6*$D106,""))</f>
        <v/>
      </c>
      <c r="GS106" s="34" t="str">
        <f>IF(GR106&lt;&gt;"",HLOOKUP(COUNT($DW106:GR106)+1,$G$4:$CX$8,GS$14,0)*$D106,IF($C106=GS$17,$G$6*$D106,""))</f>
        <v/>
      </c>
      <c r="GT106" s="34" t="str">
        <f>IF(GS106&lt;&gt;"",HLOOKUP(COUNT($DW106:GS106)+1,$G$4:$CX$8,GT$14,0)*$D106,IF($C106=GT$17,$G$6*$D106,""))</f>
        <v/>
      </c>
      <c r="GU106" s="34" t="str">
        <f>IF(GT106&lt;&gt;"",HLOOKUP(COUNT($DW106:GT106)+1,$G$4:$CX$8,GU$14,0)*$D106,IF($C106=GU$17,$G$6*$D106,""))</f>
        <v/>
      </c>
      <c r="GV106" s="34" t="str">
        <f>IF(GU106&lt;&gt;"",HLOOKUP(COUNT($DW106:GU106)+1,$G$4:$CX$8,GV$14,0)*$D106,IF($C106=GV$17,$G$6*$D106,""))</f>
        <v/>
      </c>
      <c r="GW106" s="34" t="str">
        <f>IF(GV106&lt;&gt;"",HLOOKUP(COUNT($DW106:GV106)+1,$G$4:$CX$8,GW$14,0)*$D106,IF($C106=GW$17,$G$6*$D106,""))</f>
        <v/>
      </c>
      <c r="GX106" s="34" t="str">
        <f>IF(GW106&lt;&gt;"",HLOOKUP(COUNT($DW106:GW106)+1,$G$4:$CX$8,GX$14,0)*$D106,IF($C106=GX$17,$G$6*$D106,""))</f>
        <v/>
      </c>
      <c r="GY106" s="34" t="str">
        <f>IF(GX106&lt;&gt;"",HLOOKUP(COUNT($DW106:GX106)+1,$G$4:$CX$8,GY$14,0)*$D106,IF($C106=GY$17,$G$6*$D106,""))</f>
        <v/>
      </c>
      <c r="GZ106" s="34" t="str">
        <f>IF(GY106&lt;&gt;"",HLOOKUP(COUNT($DW106:GY106)+1,$G$4:$CX$8,GZ$14,0)*$D106,IF($C106=GZ$17,$G$6*$D106,""))</f>
        <v/>
      </c>
      <c r="HA106" s="34" t="str">
        <f>IF(GZ106&lt;&gt;"",HLOOKUP(COUNT($DW106:GZ106)+1,$G$4:$CX$8,HA$14,0)*$D106,IF($C106=HA$17,$G$6*$D106,""))</f>
        <v/>
      </c>
      <c r="HB106" s="34" t="str">
        <f>IF(HA106&lt;&gt;"",HLOOKUP(COUNT($DW106:HA106)+1,$G$4:$CX$8,HB$14,0)*$D106,IF($C106=HB$17,$G$6*$D106,""))</f>
        <v/>
      </c>
      <c r="HC106" s="34" t="str">
        <f>IF(HB106&lt;&gt;"",HLOOKUP(COUNT($DW106:HB106)+1,$G$4:$CX$8,HC$14,0)*$D106,IF($C106=HC$17,$G$6*$D106,""))</f>
        <v/>
      </c>
      <c r="HD106" s="34" t="str">
        <f>IF(HC106&lt;&gt;"",HLOOKUP(COUNT($DW106:HC106)+1,$G$4:$CX$8,HD$14,0)*$D106,IF($C106=HD$17,$G$6*$D106,""))</f>
        <v/>
      </c>
      <c r="HE106" s="34" t="str">
        <f>IF(HD106&lt;&gt;"",HLOOKUP(COUNT($DW106:HD106)+1,$G$4:$CX$8,HE$14,0)*$D106,IF($C106=HE$17,$G$6*$D106,""))</f>
        <v/>
      </c>
      <c r="HF106" s="34" t="str">
        <f>IF(HE106&lt;&gt;"",HLOOKUP(COUNT($DW106:HE106)+1,$G$4:$CX$8,HF$14,0)*$D106,IF($C106=HF$17,$G$6*$D106,""))</f>
        <v/>
      </c>
      <c r="HG106" s="34">
        <f>IF(HF106&lt;&gt;"",HLOOKUP(COUNT($DW106:HF106)+1,$G$4:$CX$8,HG$14,0)*$D106,IF($C106=HG$17,$G$6*$D106,""))</f>
        <v>0</v>
      </c>
      <c r="HH106" s="34">
        <f>IF(HG106&lt;&gt;"",HLOOKUP(COUNT($DW106:HG106)+1,$G$4:$CX$8,HH$14,0)*$D106,IF($C106=HH$17,$G$6*$D106,""))</f>
        <v>7500</v>
      </c>
      <c r="HI106" s="34">
        <f>IF(HH106&lt;&gt;"",HLOOKUP(COUNT($DW106:HH106)+1,$G$4:$CX$8,HI$14,0)*$D106,IF($C106=HI$17,$G$6*$D106,""))</f>
        <v>7500</v>
      </c>
      <c r="HJ106" s="34">
        <f>IF(HI106&lt;&gt;"",HLOOKUP(COUNT($DW106:HI106)+1,$G$4:$CX$8,HJ$14,0)*$D106,IF($C106=HJ$17,$G$6*$D106,""))</f>
        <v>7500</v>
      </c>
      <c r="HK106" s="34">
        <f>IF(HJ106&lt;&gt;"",HLOOKUP(COUNT($DW106:HJ106)+1,$G$4:$CX$8,HK$14,0)*$D106,IF($C106=HK$17,$G$6*$D106,""))</f>
        <v>9048.4582084179765</v>
      </c>
      <c r="HL106" s="34">
        <f>IF(HK106&lt;&gt;"",HLOOKUP(COUNT($DW106:HK106)+1,$G$4:$CX$8,HL$14,0)*$D106,IF($C106=HL$17,$G$6*$D106,""))</f>
        <v>11310.572760522478</v>
      </c>
      <c r="HM106" s="34">
        <f>IF(HL106&lt;&gt;"",HLOOKUP(COUNT($DW106:HL106)+1,$G$4:$CX$8,HM$14,0)*$D106,IF($C106=HM$17,$G$6*$D106,""))</f>
        <v>13572.687312626966</v>
      </c>
      <c r="HN106" s="34">
        <f>IF(HM106&lt;&gt;"",HLOOKUP(COUNT($DW106:HM106)+1,$G$4:$CX$8,HN$14,0)*$D106,IF($C106=HN$17,$G$6*$D106,""))</f>
        <v>15744.31728264728</v>
      </c>
      <c r="HO106" s="34">
        <f>IF(HN106&lt;&gt;"",HLOOKUP(COUNT($DW106:HN106)+1,$G$4:$CX$8,HO$14,0)*$D106,IF($C106=HO$17,$G$6*$D106,""))</f>
        <v>17948.521702217906</v>
      </c>
      <c r="HP106" s="34">
        <f>IF(HO106&lt;&gt;"",HLOOKUP(COUNT($DW106:HO106)+1,$G$4:$CX$8,HP$14,0)*$D106,IF($C106=HP$17,$G$6*$D106,""))</f>
        <v>20281.829523506218</v>
      </c>
      <c r="HQ106" s="34">
        <f>IF(HP106&lt;&gt;"",HLOOKUP(COUNT($DW106:HP106)+1,$G$4:$CX$8,HQ$14,0)*$D106,IF($C106=HQ$17,$G$6*$D106,""))</f>
        <v>22512.830771091903</v>
      </c>
      <c r="HR106" s="34">
        <f>IF(HQ106&lt;&gt;"",HLOOKUP(COUNT($DW106:HQ106)+1,$G$4:$CX$8,HR$14,0)*$D106,IF($C106=HR$17,$G$6*$D106,""))</f>
        <v>24764.113848201101</v>
      </c>
      <c r="HS106" s="34">
        <f>IF(HR106&lt;&gt;"",HLOOKUP(COUNT($DW106:HR106)+1,$G$4:$CX$8,HS$14,0)*$D106,IF($C106=HS$17,$G$6*$D106,""))</f>
        <v>18573.085386150833</v>
      </c>
      <c r="HT106" s="34">
        <f>IF(HS106&lt;&gt;"",HLOOKUP(COUNT($DW106:HS106)+1,$G$4:$CX$8,HT$14,0)*$D106,IF($C106=HT$17,$G$6*$D106,""))</f>
        <v>17644.431116843283</v>
      </c>
      <c r="HU106" s="34">
        <f>IF(HT106&lt;&gt;"",HLOOKUP(COUNT($DW106:HT106)+1,$G$4:$CX$8,HU$14,0)*$D106,IF($C106=HU$17,$G$6*$D106,""))</f>
        <v>19408.874228527617</v>
      </c>
      <c r="HV106" s="34">
        <f>IF(HU106&lt;&gt;"",HLOOKUP(COUNT($DW106:HU106)+1,$G$4:$CX$8,HV$14,0)*$D106,IF($C106=HV$17,$G$6*$D106,""))</f>
        <v>21349.761651380388</v>
      </c>
      <c r="HW106" s="34">
        <f>IF(HV106&lt;&gt;"",HLOOKUP(COUNT($DW106:HV106)+1,$G$4:$CX$8,HW$14,0)*$D106,IF($C106=HW$17,$G$6*$D106,""))</f>
        <v>23484.73781651842</v>
      </c>
      <c r="HX106" s="34">
        <f>IF(HW106&lt;&gt;"",HLOOKUP(COUNT($DW106:HW106)+1,$G$4:$CX$8,HX$14,0)*$D106,IF($C106=HX$17,$G$6*$D106,""))</f>
        <v>25833.211598170259</v>
      </c>
      <c r="HY106" s="34">
        <f>IF(HX106&lt;&gt;"",HLOOKUP(COUNT($DW106:HX106)+1,$G$4:$CX$8,HY$14,0)*$D106,IF($C106=HY$17,$G$6*$D106,""))</f>
        <v>24541.551018261736</v>
      </c>
      <c r="HZ106" s="34">
        <f>IF(HY106&lt;&gt;"",HLOOKUP(COUNT($DW106:HY106)+1,$G$4:$CX$8,HZ$14,0)*$D106,IF($C106=HZ$17,$G$6*$D106,""))</f>
        <v>23314.473467348653</v>
      </c>
      <c r="IA106" s="34">
        <f>IF(HZ106&lt;&gt;"",HLOOKUP(COUNT($DW106:HZ106)+1,$G$4:$CX$8,IA$14,0)*$D106,IF($C106=IA$17,$G$6*$D106,""))</f>
        <v>24946.486610063057</v>
      </c>
      <c r="IB106" s="34">
        <f>IF(IA106&lt;&gt;"",HLOOKUP(COUNT($DW106:IA106)+1,$G$4:$CX$8,IB$14,0)*$D106,IF($C106=IB$17,$G$6*$D106,""))</f>
        <v>26692.740672767472</v>
      </c>
      <c r="IC106" s="34">
        <f>IF(IB106&lt;&gt;"",HLOOKUP(COUNT($DW106:IB106)+1,$G$4:$CX$8,IC$14,0)*$D106,IF($C106=IC$17,$G$6*$D106,""))</f>
        <v>28561.232519861194</v>
      </c>
      <c r="ID106" s="34">
        <f>IF(IC106&lt;&gt;"",HLOOKUP(COUNT($DW106:IC106)+1,$G$4:$CX$8,ID$14,0)*$D106,IF($C106=ID$17,$G$6*$D106,""))</f>
        <v>31417.355771847309</v>
      </c>
      <c r="IE106" s="34">
        <f>IF(ID106&lt;&gt;"",HLOOKUP(COUNT($DW106:ID106)+1,$G$4:$CX$8,IE$14,0)*$D106,IF($C106=IE$17,$G$6*$D106,""))</f>
        <v>26704.75240607022</v>
      </c>
      <c r="IF106" s="34">
        <f>IF(IE106&lt;&gt;"",HLOOKUP(COUNT($DW106:IE106)+1,$G$4:$CX$8,IF$14,0)*$D106,IF($C106=IF$17,$G$6*$D106,""))</f>
        <v>25369.514785766714</v>
      </c>
      <c r="IG106" s="34">
        <f>IF(IF106&lt;&gt;"",HLOOKUP(COUNT($DW106:IF106)+1,$G$4:$CX$8,IG$14,0)*$D106,IF($C106=IG$17,$G$6*$D106,""))</f>
        <v>26637.990525055047</v>
      </c>
      <c r="IH106" s="34">
        <f>IF(IG106&lt;&gt;"",HLOOKUP(COUNT($DW106:IG106)+1,$G$4:$CX$8,IH$14,0)*$D106,IF($C106=IH$17,$G$6*$D106,""))</f>
        <v>27969.890051307804</v>
      </c>
      <c r="II106" s="34">
        <f>IF(IH106&lt;&gt;"",HLOOKUP(COUNT($DW106:IH106)+1,$G$4:$CX$8,II$14,0)*$D106,IF($C106=II$17,$G$6*$D106,""))</f>
        <v>29368.38455387318</v>
      </c>
      <c r="IJ106" s="34">
        <f>IF(II106&lt;&gt;"",HLOOKUP(COUNT($DW106:II106)+1,$G$4:$CX$8,IJ$14,0)*$D106,IF($C106=IJ$17,$G$6*$D106,""))</f>
        <v>31424.171472644306</v>
      </c>
      <c r="IK106" s="34">
        <f>IF(IJ106&lt;&gt;"",HLOOKUP(COUNT($DW106:IJ106)+1,$G$4:$CX$8,IK$14,0)*$D106,IF($C106=IK$17,$G$6*$D106,""))</f>
        <v>28281.754325379879</v>
      </c>
      <c r="IL106" s="34">
        <f>IF(IK106&lt;&gt;"",HLOOKUP(COUNT($DW106:IK106)+1,$G$4:$CX$8,IL$14,0)*$D106,IF($C106=IL$17,$G$6*$D106,""))</f>
        <v>25453.578892841902</v>
      </c>
      <c r="IM106" s="34">
        <f>IF(IL106&lt;&gt;"",HLOOKUP(COUNT($DW106:IL106)+1,$G$4:$CX$8,IM$14,0)*$D106,IF($C106=IM$17,$G$6*$D106,""))</f>
        <v>27235.329415340824</v>
      </c>
      <c r="IO106" s="34" t="str">
        <f>IF(IN106&lt;&gt;"",HLOOKUP(COUNT($IN106:IN106)+1,$G$4:$EH$8,IO$14,0)*$D106,IF($C106=IO$17,$G$7*$D106,""))</f>
        <v/>
      </c>
      <c r="IP106" s="34" t="str">
        <f>IF(IO106&lt;&gt;"",HLOOKUP(COUNT($IN106:IO106)+1,$G$4:$EH$8,IP$14,0)*$D106,IF($C106=IP$17,$G$7*$D106,""))</f>
        <v/>
      </c>
      <c r="IQ106" s="34" t="str">
        <f>IF(IP106&lt;&gt;"",HLOOKUP(COUNT($IN106:IP106)+1,$G$4:$EH$8,IQ$14,0)*$D106,IF($C106=IQ$17,$G$7*$D106,""))</f>
        <v/>
      </c>
      <c r="IR106" s="34" t="str">
        <f>IF(IQ106&lt;&gt;"",HLOOKUP(COUNT($IN106:IQ106)+1,$G$4:$EH$8,IR$14,0)*$D106,IF($C106=IR$17,$G$7*$D106,""))</f>
        <v/>
      </c>
      <c r="IS106" s="34" t="str">
        <f>IF(IR106&lt;&gt;"",HLOOKUP(COUNT($IN106:IR106)+1,$G$4:$EH$8,IS$14,0)*$D106,IF($C106=IS$17,$G$7*$D106,""))</f>
        <v/>
      </c>
      <c r="IT106" s="34" t="str">
        <f>IF(IS106&lt;&gt;"",HLOOKUP(COUNT($IN106:IS106)+1,$G$4:$EH$8,IT$14,0)*$D106,IF($C106=IT$17,$G$7*$D106,""))</f>
        <v/>
      </c>
      <c r="IU106" s="34" t="str">
        <f>IF(IT106&lt;&gt;"",HLOOKUP(COUNT($IN106:IT106)+1,$G$4:$EH$8,IU$14,0)*$D106,IF($C106=IU$17,$G$7*$D106,""))</f>
        <v/>
      </c>
      <c r="IV106" s="34" t="str">
        <f>IF(IU106&lt;&gt;"",HLOOKUP(COUNT($IN106:IU106)+1,$G$4:$EH$8,IV$14,0)*$D106,IF($C106=IV$17,$G$7*$D106,""))</f>
        <v/>
      </c>
      <c r="IW106" s="34" t="str">
        <f>IF(IV106&lt;&gt;"",HLOOKUP(COUNT($IN106:IV106)+1,$G$4:$EH$8,IW$14,0)*$D106,IF($C106=IW$17,$G$7*$D106,""))</f>
        <v/>
      </c>
      <c r="IX106" s="34" t="str">
        <f>IF(IW106&lt;&gt;"",HLOOKUP(COUNT($IN106:IW106)+1,$G$4:$EH$8,IX$14,0)*$D106,IF($C106=IX$17,$G$7*$D106,""))</f>
        <v/>
      </c>
      <c r="IY106" s="34" t="str">
        <f>IF(IX106&lt;&gt;"",HLOOKUP(COUNT($IN106:IX106)+1,$G$4:$EH$8,IY$14,0)*$D106,IF($C106=IY$17,$G$7*$D106,""))</f>
        <v/>
      </c>
      <c r="IZ106" s="34" t="str">
        <f>IF(IY106&lt;&gt;"",HLOOKUP(COUNT($IN106:IY106)+1,$G$4:$EH$8,IZ$14,0)*$D106,IF($C106=IZ$17,$G$7*$D106,""))</f>
        <v/>
      </c>
      <c r="JA106" s="34" t="str">
        <f>IF(IZ106&lt;&gt;"",HLOOKUP(COUNT($IN106:IZ106)+1,$G$4:$EH$8,JA$14,0)*$D106,IF($C106=JA$17,$G$7*$D106,""))</f>
        <v/>
      </c>
      <c r="JB106" s="34" t="str">
        <f>IF(JA106&lt;&gt;"",HLOOKUP(COUNT($IN106:JA106)+1,$G$4:$EH$8,JB$14,0)*$D106,IF($C106=JB$17,$G$7*$D106,""))</f>
        <v/>
      </c>
      <c r="JC106" s="34" t="str">
        <f>IF(JB106&lt;&gt;"",HLOOKUP(COUNT($IN106:JB106)+1,$G$4:$EH$8,JC$14,0)*$D106,IF($C106=JC$17,$G$7*$D106,""))</f>
        <v/>
      </c>
      <c r="JD106" s="34" t="str">
        <f>IF(JC106&lt;&gt;"",HLOOKUP(COUNT($IN106:JC106)+1,$G$4:$EH$8,JD$14,0)*$D106,IF($C106=JD$17,$G$7*$D106,""))</f>
        <v/>
      </c>
      <c r="JE106" s="34" t="str">
        <f>IF(JD106&lt;&gt;"",HLOOKUP(COUNT($IN106:JD106)+1,$G$4:$EH$8,JE$14,0)*$D106,IF($C106=JE$17,$G$7*$D106,""))</f>
        <v/>
      </c>
      <c r="JF106" s="34" t="str">
        <f>IF(JE106&lt;&gt;"",HLOOKUP(COUNT($IN106:JE106)+1,$G$4:$EH$8,JF$14,0)*$D106,IF($C106=JF$17,$G$7*$D106,""))</f>
        <v/>
      </c>
      <c r="JG106" s="34" t="str">
        <f>IF(JF106&lt;&gt;"",HLOOKUP(COUNT($IN106:JF106)+1,$G$4:$EH$8,JG$14,0)*$D106,IF($C106=JG$17,$G$7*$D106,""))</f>
        <v/>
      </c>
      <c r="JH106" s="34" t="str">
        <f>IF(JG106&lt;&gt;"",HLOOKUP(COUNT($IN106:JG106)+1,$G$4:$EH$8,JH$14,0)*$D106,IF($C106=JH$17,$G$7*$D106,""))</f>
        <v/>
      </c>
      <c r="JI106" s="34" t="str">
        <f>IF(JH106&lt;&gt;"",HLOOKUP(COUNT($IN106:JH106)+1,$G$4:$EH$8,JI$14,0)*$D106,IF($C106=JI$17,$G$7*$D106,""))</f>
        <v/>
      </c>
      <c r="JJ106" s="34" t="str">
        <f>IF(JI106&lt;&gt;"",HLOOKUP(COUNT($IN106:JI106)+1,$G$4:$EH$8,JJ$14,0)*$D106,IF($C106=JJ$17,$G$7*$D106,""))</f>
        <v/>
      </c>
      <c r="JK106" s="34" t="str">
        <f>IF(JJ106&lt;&gt;"",HLOOKUP(COUNT($IN106:JJ106)+1,$G$4:$EH$8,JK$14,0)*$D106,IF($C106=JK$17,$G$7*$D106,""))</f>
        <v/>
      </c>
      <c r="JL106" s="34" t="str">
        <f>IF(JK106&lt;&gt;"",HLOOKUP(COUNT($IN106:JK106)+1,$G$4:$EH$8,JL$14,0)*$D106,IF($C106=JL$17,$G$7*$D106,""))</f>
        <v/>
      </c>
      <c r="JM106" s="34" t="str">
        <f>IF(JL106&lt;&gt;"",HLOOKUP(COUNT($IN106:JL106)+1,$G$4:$EH$8,JM$14,0)*$D106,IF($C106=JM$17,$G$7*$D106,""))</f>
        <v/>
      </c>
      <c r="JN106" s="34" t="str">
        <f>IF(JM106&lt;&gt;"",HLOOKUP(COUNT($IN106:JM106)+1,$G$4:$EH$8,JN$14,0)*$D106,IF($C106=JN$17,$G$7*$D106,""))</f>
        <v/>
      </c>
      <c r="JO106" s="34" t="str">
        <f>IF(JN106&lt;&gt;"",HLOOKUP(COUNT($IN106:JN106)+1,$G$4:$EH$8,JO$14,0)*$D106,IF($C106=JO$17,$G$7*$D106,""))</f>
        <v/>
      </c>
      <c r="JP106" s="34" t="str">
        <f>IF(JO106&lt;&gt;"",HLOOKUP(COUNT($IN106:JO106)+1,$G$4:$EH$8,JP$14,0)*$D106,IF($C106=JP$17,$G$7*$D106,""))</f>
        <v/>
      </c>
      <c r="JQ106" s="34" t="str">
        <f>IF(JP106&lt;&gt;"",HLOOKUP(COUNT($IN106:JP106)+1,$G$4:$EH$8,JQ$14,0)*$D106,IF($C106=JQ$17,$G$7*$D106,""))</f>
        <v/>
      </c>
      <c r="JR106" s="34" t="str">
        <f>IF(JQ106&lt;&gt;"",HLOOKUP(COUNT($IN106:JQ106)+1,$G$4:$EH$8,JR$14,0)*$D106,IF($C106=JR$17,$G$7*$D106,""))</f>
        <v/>
      </c>
      <c r="JS106" s="34" t="str">
        <f>IF(JR106&lt;&gt;"",HLOOKUP(COUNT($IN106:JR106)+1,$G$4:$EH$8,JS$14,0)*$D106,IF($C106=JS$17,$G$7*$D106,""))</f>
        <v/>
      </c>
      <c r="JT106" s="34" t="str">
        <f>IF(JS106&lt;&gt;"",HLOOKUP(COUNT($IN106:JS106)+1,$G$4:$EH$8,JT$14,0)*$D106,IF($C106=JT$17,$G$7*$D106,""))</f>
        <v/>
      </c>
      <c r="JU106" s="34" t="str">
        <f>IF(JT106&lt;&gt;"",HLOOKUP(COUNT($IN106:JT106)+1,$G$4:$EH$8,JU$14,0)*$D106,IF($C106=JU$17,$G$7*$D106,""))</f>
        <v/>
      </c>
      <c r="JV106" s="34" t="str">
        <f>IF(JU106&lt;&gt;"",HLOOKUP(COUNT($IN106:JU106)+1,$G$4:$EH$8,JV$14,0)*$D106,IF($C106=JV$17,$G$7*$D106,""))</f>
        <v/>
      </c>
      <c r="JW106" s="34" t="str">
        <f>IF(JV106&lt;&gt;"",HLOOKUP(COUNT($IN106:JV106)+1,$G$4:$EH$8,JW$14,0)*$D106,IF($C106=JW$17,$G$7*$D106,""))</f>
        <v/>
      </c>
      <c r="JX106" s="34" t="str">
        <f>IF(JW106&lt;&gt;"",HLOOKUP(COUNT($IN106:JW106)+1,$G$4:$EH$8,JX$14,0)*$D106,IF($C106=JX$17,$G$7*$D106,""))</f>
        <v/>
      </c>
      <c r="JY106" s="34" t="str">
        <f>IF(JX106&lt;&gt;"",HLOOKUP(COUNT($IN106:JX106)+1,$G$4:$EH$8,JY$14,0)*$D106,IF($C106=JY$17,$G$7*$D106,""))</f>
        <v/>
      </c>
      <c r="JZ106" s="34" t="str">
        <f>IF(JY106&lt;&gt;"",HLOOKUP(COUNT($IN106:JY106)+1,$G$4:$EH$8,JZ$14,0)*$D106,IF($C106=JZ$17,$G$7*$D106,""))</f>
        <v/>
      </c>
      <c r="KA106" s="34" t="str">
        <f>IF(JZ106&lt;&gt;"",HLOOKUP(COUNT($IN106:JZ106)+1,$G$4:$EH$8,KA$14,0)*$D106,IF($C106=KA$17,$G$7*$D106,""))</f>
        <v/>
      </c>
      <c r="KB106" s="34" t="str">
        <f>IF(KA106&lt;&gt;"",HLOOKUP(COUNT($IN106:KA106)+1,$G$4:$EH$8,KB$14,0)*$D106,IF($C106=KB$17,$G$7*$D106,""))</f>
        <v/>
      </c>
      <c r="KC106" s="34" t="str">
        <f>IF(KB106&lt;&gt;"",HLOOKUP(COUNT($IN106:KB106)+1,$G$4:$EH$8,KC$14,0)*$D106,IF($C106=KC$17,$G$7*$D106,""))</f>
        <v/>
      </c>
      <c r="KD106" s="34" t="str">
        <f>IF(KC106&lt;&gt;"",HLOOKUP(COUNT($IN106:KC106)+1,$G$4:$EH$8,KD$14,0)*$D106,IF($C106=KD$17,$G$7*$D106,""))</f>
        <v/>
      </c>
      <c r="KE106" s="34" t="str">
        <f>IF(KD106&lt;&gt;"",HLOOKUP(COUNT($IN106:KD106)+1,$G$4:$EH$8,KE$14,0)*$D106,IF($C106=KE$17,$G$7*$D106,""))</f>
        <v/>
      </c>
      <c r="KF106" s="34" t="str">
        <f>IF(KE106&lt;&gt;"",HLOOKUP(COUNT($IN106:KE106)+1,$G$4:$EH$8,KF$14,0)*$D106,IF($C106=KF$17,$G$7*$D106,""))</f>
        <v/>
      </c>
      <c r="KG106" s="34" t="str">
        <f>IF(KF106&lt;&gt;"",HLOOKUP(COUNT($IN106:KF106)+1,$G$4:$EH$8,KG$14,0)*$D106,IF($C106=KG$17,$G$7*$D106,""))</f>
        <v/>
      </c>
      <c r="KH106" s="34" t="str">
        <f>IF(KG106&lt;&gt;"",HLOOKUP(COUNT($IN106:KG106)+1,$G$4:$EH$8,KH$14,0)*$D106,IF($C106=KH$17,$G$7*$D106,""))</f>
        <v/>
      </c>
      <c r="KI106" s="34" t="str">
        <f>IF(KH106&lt;&gt;"",HLOOKUP(COUNT($IN106:KH106)+1,$G$4:$EH$8,KI$14,0)*$D106,IF($C106=KI$17,$G$7*$D106,""))</f>
        <v/>
      </c>
      <c r="KJ106" s="34" t="str">
        <f>IF(KI106&lt;&gt;"",HLOOKUP(COUNT($IN106:KI106)+1,$G$4:$EH$8,KJ$14,0)*$D106,IF($C106=KJ$17,$G$7*$D106,""))</f>
        <v/>
      </c>
      <c r="KK106" s="34" t="str">
        <f>IF(KJ106&lt;&gt;"",HLOOKUP(COUNT($IN106:KJ106)+1,$G$4:$EH$8,KK$14,0)*$D106,IF($C106=KK$17,$G$7*$D106,""))</f>
        <v/>
      </c>
      <c r="KL106" s="34" t="str">
        <f>IF(KK106&lt;&gt;"",HLOOKUP(COUNT($IN106:KK106)+1,$G$4:$EH$8,KL$14,0)*$D106,IF($C106=KL$17,$G$7*$D106,""))</f>
        <v/>
      </c>
      <c r="KM106" s="34" t="str">
        <f>IF(KL106&lt;&gt;"",HLOOKUP(COUNT($IN106:KL106)+1,$G$4:$EH$8,KM$14,0)*$D106,IF($C106=KM$17,$G$7*$D106,""))</f>
        <v/>
      </c>
      <c r="KN106" s="34" t="str">
        <f>IF(KM106&lt;&gt;"",HLOOKUP(COUNT($IN106:KM106)+1,$G$4:$EH$8,KN$14,0)*$D106,IF($C106=KN$17,$G$7*$D106,""))</f>
        <v/>
      </c>
      <c r="KO106" s="34" t="str">
        <f>IF(KN106&lt;&gt;"",HLOOKUP(COUNT($IN106:KN106)+1,$G$4:$EH$8,KO$14,0)*$D106,IF($C106=KO$17,$G$7*$D106,""))</f>
        <v/>
      </c>
      <c r="KP106" s="34" t="str">
        <f>IF(KO106&lt;&gt;"",HLOOKUP(COUNT($IN106:KO106)+1,$G$4:$EH$8,KP$14,0)*$D106,IF($C106=KP$17,$G$7*$D106,""))</f>
        <v/>
      </c>
      <c r="KQ106" s="34" t="str">
        <f>IF(KP106&lt;&gt;"",HLOOKUP(COUNT($IN106:KP106)+1,$G$4:$EH$8,KQ$14,0)*$D106,IF($C106=KQ$17,$G$7*$D106,""))</f>
        <v/>
      </c>
      <c r="KR106" s="34" t="str">
        <f>IF(KQ106&lt;&gt;"",HLOOKUP(COUNT($IN106:KQ106)+1,$G$4:$EH$8,KR$14,0)*$D106,IF($C106=KR$17,$G$7*$D106,""))</f>
        <v/>
      </c>
      <c r="KS106" s="34" t="str">
        <f>IF(KR106&lt;&gt;"",HLOOKUP(COUNT($IN106:KR106)+1,$G$4:$EH$8,KS$14,0)*$D106,IF($C106=KS$17,$G$7*$D106,""))</f>
        <v/>
      </c>
      <c r="KT106" s="34" t="str">
        <f>IF(KS106&lt;&gt;"",HLOOKUP(COUNT($IN106:KS106)+1,$G$4:$EH$8,KT$14,0)*$D106,IF($C106=KT$17,$G$7*$D106,""))</f>
        <v/>
      </c>
      <c r="KU106" s="34" t="str">
        <f>IF(KT106&lt;&gt;"",HLOOKUP(COUNT($IN106:KT106)+1,$G$4:$EH$8,KU$14,0)*$D106,IF($C106=KU$17,$G$7*$D106,""))</f>
        <v/>
      </c>
      <c r="KV106" s="34" t="str">
        <f>IF(KU106&lt;&gt;"",HLOOKUP(COUNT($IN106:KU106)+1,$G$4:$EH$8,KV$14,0)*$D106,IF($C106=KV$17,$G$7*$D106,""))</f>
        <v/>
      </c>
      <c r="KW106" s="34" t="str">
        <f>IF(KV106&lt;&gt;"",HLOOKUP(COUNT($IN106:KV106)+1,$G$4:$EH$8,KW$14,0)*$D106,IF($C106=KW$17,$G$7*$D106,""))</f>
        <v/>
      </c>
      <c r="KX106" s="34" t="str">
        <f>IF(KW106&lt;&gt;"",HLOOKUP(COUNT($IN106:KW106)+1,$G$4:$EH$8,KX$14,0)*$D106,IF($C106=KX$17,$G$7*$D106,""))</f>
        <v/>
      </c>
      <c r="KY106" s="34" t="str">
        <f>IF(KX106&lt;&gt;"",HLOOKUP(COUNT($IN106:KX106)+1,$G$4:$EH$8,KY$14,0)*$D106,IF($C106=KY$17,$G$7*$D106,""))</f>
        <v/>
      </c>
      <c r="KZ106" s="34" t="str">
        <f>IF(KY106&lt;&gt;"",HLOOKUP(COUNT($IN106:KY106)+1,$G$4:$EH$8,KZ$14,0)*$D106,IF($C106=KZ$17,$G$7*$D106,""))</f>
        <v/>
      </c>
      <c r="LA106" s="34" t="str">
        <f>IF(KZ106&lt;&gt;"",HLOOKUP(COUNT($IN106:KZ106)+1,$G$4:$EH$8,LA$14,0)*$D106,IF($C106=LA$17,$G$7*$D106,""))</f>
        <v/>
      </c>
      <c r="LB106" s="34" t="str">
        <f>IF(LA106&lt;&gt;"",HLOOKUP(COUNT($IN106:LA106)+1,$G$4:$EH$8,LB$14,0)*$D106,IF($C106=LB$17,$G$7*$D106,""))</f>
        <v/>
      </c>
      <c r="LC106" s="34" t="str">
        <f>IF(LB106&lt;&gt;"",HLOOKUP(COUNT($IN106:LB106)+1,$G$4:$EH$8,LC$14,0)*$D106,IF($C106=LC$17,$G$7*$D106,""))</f>
        <v/>
      </c>
      <c r="LD106" s="34" t="str">
        <f>IF(LC106&lt;&gt;"",HLOOKUP(COUNT($IN106:LC106)+1,$G$4:$EH$8,LD$14,0)*$D106,IF($C106=LD$17,$G$7*$D106,""))</f>
        <v/>
      </c>
      <c r="LE106" s="34" t="str">
        <f>IF(LD106&lt;&gt;"",HLOOKUP(COUNT($IN106:LD106)+1,$G$4:$EH$8,LE$14,0)*$D106,IF($C106=LE$17,$G$7*$D106,""))</f>
        <v/>
      </c>
      <c r="LF106" s="34" t="str">
        <f>IF(LE106&lt;&gt;"",HLOOKUP(COUNT($IN106:LE106)+1,$G$4:$EH$8,LF$14,0)*$D106,IF($C106=LF$17,$G$7*$D106,""))</f>
        <v/>
      </c>
      <c r="LG106" s="34" t="str">
        <f>IF(LF106&lt;&gt;"",HLOOKUP(COUNT($IN106:LF106)+1,$G$4:$EH$8,LG$14,0)*$D106,IF($C106=LG$17,$G$7*$D106,""))</f>
        <v/>
      </c>
      <c r="LH106" s="34" t="str">
        <f>IF(LG106&lt;&gt;"",HLOOKUP(COUNT($IN106:LG106)+1,$G$4:$EH$8,LH$14,0)*$D106,IF($C106=LH$17,$G$7*$D106,""))</f>
        <v/>
      </c>
      <c r="LI106" s="34" t="str">
        <f>IF(LH106&lt;&gt;"",HLOOKUP(COUNT($IN106:LH106)+1,$G$4:$EH$8,LI$14,0)*$D106,IF($C106=LI$17,$G$7*$D106,""))</f>
        <v/>
      </c>
      <c r="LJ106" s="34" t="str">
        <f>IF(LI106&lt;&gt;"",HLOOKUP(COUNT($IN106:LI106)+1,$G$4:$EH$8,LJ$14,0)*$D106,IF($C106=LJ$17,$G$7*$D106,""))</f>
        <v/>
      </c>
      <c r="LK106" s="34" t="str">
        <f>IF(LJ106&lt;&gt;"",HLOOKUP(COUNT($IN106:LJ106)+1,$G$4:$EH$8,LK$14,0)*$D106,IF($C106=LK$17,$G$7*$D106,""))</f>
        <v/>
      </c>
      <c r="LL106" s="34" t="str">
        <f>IF(LK106&lt;&gt;"",HLOOKUP(COUNT($IN106:LK106)+1,$G$4:$EH$8,LL$14,0)*$D106,IF($C106=LL$17,$G$7*$D106,""))</f>
        <v/>
      </c>
      <c r="LM106" s="34" t="str">
        <f>IF(LL106&lt;&gt;"",HLOOKUP(COUNT($IN106:LL106)+1,$G$4:$EH$8,LM$14,0)*$D106,IF($C106=LM$17,$G$7*$D106,""))</f>
        <v/>
      </c>
      <c r="LN106" s="34" t="str">
        <f>IF(LM106&lt;&gt;"",HLOOKUP(COUNT($IN106:LM106)+1,$G$4:$EH$8,LN$14,0)*$D106,IF($C106=LN$17,$G$7*$D106,""))</f>
        <v/>
      </c>
      <c r="LO106" s="34" t="str">
        <f>IF(LN106&lt;&gt;"",HLOOKUP(COUNT($IN106:LN106)+1,$G$4:$EH$8,LO$14,0)*$D106,IF($C106=LO$17,$G$7*$D106,""))</f>
        <v/>
      </c>
      <c r="LP106" s="34" t="str">
        <f>IF(LO106&lt;&gt;"",HLOOKUP(COUNT($IN106:LO106)+1,$G$4:$EH$8,LP$14,0)*$D106,IF($C106=LP$17,$G$7*$D106,""))</f>
        <v/>
      </c>
      <c r="LQ106" s="34" t="str">
        <f>IF(LP106&lt;&gt;"",HLOOKUP(COUNT($IN106:LP106)+1,$G$4:$EH$8,LQ$14,0)*$D106,IF($C106=LQ$17,$G$7*$D106,""))</f>
        <v/>
      </c>
      <c r="LR106" s="34" t="str">
        <f>IF(LQ106&lt;&gt;"",HLOOKUP(COUNT($IN106:LQ106)+1,$G$4:$EH$8,LR$14,0)*$D106,IF($C106=LR$17,$G$7*$D106,""))</f>
        <v/>
      </c>
      <c r="LS106" s="34" t="str">
        <f>IF(LR106&lt;&gt;"",HLOOKUP(COUNT($IN106:LR106)+1,$G$4:$EH$8,LS$14,0)*$D106,IF($C106=LS$17,$G$7*$D106,""))</f>
        <v/>
      </c>
      <c r="LT106" s="34" t="str">
        <f>IF(LS106&lt;&gt;"",HLOOKUP(COUNT($IN106:LS106)+1,$G$4:$EH$8,LT$14,0)*$D106,IF($C106=LT$17,$G$7*$D106,""))</f>
        <v/>
      </c>
      <c r="LU106" s="34" t="str">
        <f>IF(LT106&lt;&gt;"",HLOOKUP(COUNT($IN106:LT106)+1,$G$4:$EH$8,LU$14,0)*$D106,IF($C106=LU$17,$G$7*$D106,""))</f>
        <v/>
      </c>
      <c r="LV106" s="34" t="str">
        <f>IF(LU106&lt;&gt;"",HLOOKUP(COUNT($IN106:LU106)+1,$G$4:$EH$8,LV$14,0)*$D106,IF($C106=LV$17,$G$7*$D106,""))</f>
        <v/>
      </c>
      <c r="LW106" s="34" t="str">
        <f>IF(LV106&lt;&gt;"",HLOOKUP(COUNT($IN106:LV106)+1,$G$4:$EH$8,LW$14,0)*$D106,IF($C106=LW$17,$G$7*$D106,""))</f>
        <v/>
      </c>
      <c r="LX106" s="34">
        <f>IF(LW106&lt;&gt;"",HLOOKUP(COUNT($IN106:LW106)+1,$G$4:$EH$8,LX$14,0)*$D106,IF($C106=LX$17,$G$7*$D106,""))</f>
        <v>0</v>
      </c>
      <c r="LY106" s="34">
        <f>IF(LX106&lt;&gt;"",HLOOKUP(COUNT($IN106:LX106)+1,$G$4:$EH$8,LY$14,0)*$D106,IF($C106=LY$17,$G$7*$D106,""))</f>
        <v>3750</v>
      </c>
      <c r="LZ106" s="34">
        <f>IF(LY106&lt;&gt;"",HLOOKUP(COUNT($IN106:LY106)+1,$G$4:$EH$8,LZ$14,0)*$D106,IF($C106=LZ$17,$G$7*$D106,""))</f>
        <v>3750</v>
      </c>
      <c r="MA106" s="34">
        <f>IF(LZ106&lt;&gt;"",HLOOKUP(COUNT($IN106:LZ106)+1,$G$4:$EH$8,MA$14,0)*$D106,IF($C106=MA$17,$G$7*$D106,""))</f>
        <v>3750</v>
      </c>
      <c r="MB106" s="34">
        <f>IF(MA106&lt;&gt;"",HLOOKUP(COUNT($IN106:MA106)+1,$G$4:$EH$8,MB$14,0)*$D106,IF($C106=MB$17,$G$7*$D106,""))</f>
        <v>3750</v>
      </c>
      <c r="MC106" s="34">
        <f>IF(MB106&lt;&gt;"",HLOOKUP(COUNT($IN106:MB106)+1,$G$4:$EH$8,MC$14,0)*$D106,IF($C106=MC$17,$G$7*$D106,""))</f>
        <v>3770.1909201741591</v>
      </c>
      <c r="MD106" s="34">
        <f>IF(MC106&lt;&gt;"",HLOOKUP(COUNT($IN106:MC106)+1,$G$4:$EH$8,MD$14,0)*$D106,IF($C106=MD$17,$G$7*$D106,""))</f>
        <v>4524.2291042089882</v>
      </c>
      <c r="ME106" s="34">
        <f>IF(MD106&lt;&gt;"",HLOOKUP(COUNT($IN106:MD106)+1,$G$4:$EH$8,ME$14,0)*$D106,IF($C106=ME$17,$G$7*$D106,""))</f>
        <v>5248.1057608824267</v>
      </c>
      <c r="MF106" s="34">
        <f>IF(ME106&lt;&gt;"",HLOOKUP(COUNT($IN106:ME106)+1,$G$4:$EH$8,MF$14,0)*$D106,IF($C106=MF$17,$G$7*$D106,""))</f>
        <v>5982.8405674059686</v>
      </c>
      <c r="MG106" s="34">
        <f>IF(MF106&lt;&gt;"",HLOOKUP(COUNT($IN106:MF106)+1,$G$4:$EH$8,MG$14,0)*$D106,IF($C106=MG$17,$G$7*$D106,""))</f>
        <v>6760.6098411687399</v>
      </c>
      <c r="MH106" s="34">
        <f>IF(MG106&lt;&gt;"",HLOOKUP(COUNT($IN106:MG106)+1,$G$4:$EH$8,MH$14,0)*$D106,IF($C106=MH$17,$G$7*$D106,""))</f>
        <v>7504.2769236973027</v>
      </c>
      <c r="MI106" s="34">
        <f>IF(MH106&lt;&gt;"",HLOOKUP(COUNT($IN106:MH106)+1,$G$4:$EH$8,MI$14,0)*$D106,IF($C106=MI$17,$G$7*$D106,""))</f>
        <v>8254.7046160670325</v>
      </c>
      <c r="MJ106" s="34">
        <f>IF(MI106&lt;&gt;"",HLOOKUP(COUNT($IN106:MI106)+1,$G$4:$EH$8,MJ$14,0)*$D106,IF($C106=MJ$17,$G$7*$D106,""))</f>
        <v>6191.0284620502789</v>
      </c>
      <c r="MK106" s="34">
        <f>IF(MJ106&lt;&gt;"",HLOOKUP(COUNT($IN106:MJ106)+1,$G$4:$EH$8,MK$14,0)*$D106,IF($C106=MK$17,$G$7*$D106,""))</f>
        <v>5881.4770389477608</v>
      </c>
      <c r="ML106" s="34">
        <f>IF(MK106&lt;&gt;"",HLOOKUP(COUNT($IN106:MK106)+1,$G$4:$EH$8,ML$14,0)*$D106,IF($C106=ML$17,$G$7*$D106,""))</f>
        <v>6469.6247428425395</v>
      </c>
      <c r="MM106" s="34">
        <f>IF(ML106&lt;&gt;"",HLOOKUP(COUNT($IN106:ML106)+1,$G$4:$EH$8,MM$14,0)*$D106,IF($C106=MM$17,$G$7*$D106,""))</f>
        <v>7116.5872171267965</v>
      </c>
      <c r="MN106" s="34">
        <f>IF(MM106&lt;&gt;"",HLOOKUP(COUNT($IN106:MM106)+1,$G$4:$EH$8,MN$14,0)*$D106,IF($C106=MN$17,$G$7*$D106,""))</f>
        <v>7828.2459388394727</v>
      </c>
      <c r="MO106" s="34">
        <f>IF(MN106&lt;&gt;"",HLOOKUP(COUNT($IN106:MN106)+1,$G$4:$EH$8,MO$14,0)*$D106,IF($C106=MO$17,$G$7*$D106,""))</f>
        <v>8611.0705327234209</v>
      </c>
      <c r="MP106" s="34">
        <f>IF(MO106&lt;&gt;"",HLOOKUP(COUNT($IN106:MO106)+1,$G$4:$EH$8,MP$14,0)*$D106,IF($C106=MP$17,$G$7*$D106,""))</f>
        <v>8180.517006087246</v>
      </c>
      <c r="MQ106" s="34">
        <f>IF(MP106&lt;&gt;"",HLOOKUP(COUNT($IN106:MP106)+1,$G$4:$EH$8,MQ$14,0)*$D106,IF($C106=MQ$17,$G$7*$D106,""))</f>
        <v>7771.4911557828855</v>
      </c>
      <c r="MR106" s="34">
        <f>IF(MQ106&lt;&gt;"",HLOOKUP(COUNT($IN106:MQ106)+1,$G$4:$EH$8,MR$14,0)*$D106,IF($C106=MR$17,$G$7*$D106,""))</f>
        <v>8315.4955366876875</v>
      </c>
      <c r="MS106" s="34">
        <f>IF(MR106&lt;&gt;"",HLOOKUP(COUNT($IN106:MR106)+1,$G$4:$EH$8,MS$14,0)*$D106,IF($C106=MS$17,$G$7*$D106,""))</f>
        <v>8897.5802242558239</v>
      </c>
      <c r="MT106" s="34">
        <f>IF(MS106&lt;&gt;"",HLOOKUP(COUNT($IN106:MS106)+1,$G$4:$EH$8,MT$14,0)*$D106,IF($C106=MT$17,$G$7*$D106,""))</f>
        <v>9520.4108399537326</v>
      </c>
      <c r="MU106" s="34">
        <f>IF(MT106&lt;&gt;"",HLOOKUP(COUNT($IN106:MT106)+1,$G$4:$EH$8,MU$14,0)*$D106,IF($C106=MU$17,$G$7*$D106,""))</f>
        <v>10472.451923949104</v>
      </c>
      <c r="MV106" s="34">
        <f>IF(MU106&lt;&gt;"",HLOOKUP(COUNT($IN106:MU106)+1,$G$4:$EH$8,MV$14,0)*$D106,IF($C106=MV$17,$G$7*$D106,""))</f>
        <v>8901.5841353567412</v>
      </c>
      <c r="MW106" s="34">
        <f>IF(MV106&lt;&gt;"",HLOOKUP(COUNT($IN106:MV106)+1,$G$4:$EH$8,MW$14,0)*$D106,IF($C106=MW$17,$G$7*$D106,""))</f>
        <v>8456.5049285889054</v>
      </c>
      <c r="MX106" s="34">
        <f>IF(MW106&lt;&gt;"",HLOOKUP(COUNT($IN106:MW106)+1,$G$4:$EH$8,MX$14,0)*$D106,IF($C106=MX$17,$G$7*$D106,""))</f>
        <v>8879.3301750183509</v>
      </c>
      <c r="MY106" s="34">
        <f>IF(MX106&lt;&gt;"",HLOOKUP(COUNT($IN106:MX106)+1,$G$4:$EH$8,MY$14,0)*$D106,IF($C106=MY$17,$G$7*$D106,""))</f>
        <v>9323.2966837692693</v>
      </c>
      <c r="MZ106" s="34">
        <f>IF(MY106&lt;&gt;"",HLOOKUP(COUNT($IN106:MY106)+1,$G$4:$EH$8,MZ$14,0)*$D106,IF($C106=MZ$17,$G$7*$D106,""))</f>
        <v>9789.4615179577268</v>
      </c>
      <c r="NA106" s="34">
        <f>IF(MZ106&lt;&gt;"",HLOOKUP(COUNT($IN106:MZ106)+1,$G$4:$EH$8,NA$14,0)*$D106,IF($C106=NA$17,$G$7*$D106,""))</f>
        <v>10474.723824214771</v>
      </c>
      <c r="NB106" s="34">
        <f>IF(NA106&lt;&gt;"",HLOOKUP(COUNT($IN106:NA106)+1,$G$4:$EH$8,NB$14,0)*$D106,IF($C106=NB$17,$G$7*$D106,""))</f>
        <v>9427.2514417932944</v>
      </c>
      <c r="NC106" s="34">
        <f>IF(NB106&lt;&gt;"",HLOOKUP(COUNT($IN106:NB106)+1,$G$4:$EH$8,NC$14,0)*$D106,IF($C106=NC$17,$G$7*$D106,""))</f>
        <v>8484.5262976139675</v>
      </c>
      <c r="ND106" s="34">
        <f>IF(NC106&lt;&gt;"",HLOOKUP(COUNT($IN106:NC106)+1,$G$4:$EH$8,ND$14,0)*$D106,IF($C106=ND$17,$G$7*$D106,""))</f>
        <v>9078.4431384469426</v>
      </c>
      <c r="NF106" s="34" t="str">
        <f>IF(NE106&lt;&gt;"",HLOOKUP(COUNT($NE106:NE106)+1,$G$4:$EH$8,NF$14,0)*$D106,IF($C106=NF$17,$G$8*$D106,""))</f>
        <v/>
      </c>
      <c r="NG106" s="34" t="str">
        <f>IF(NF106&lt;&gt;"",HLOOKUP(COUNT($NE106:NF106)+1,$G$4:$EH$8,NG$14,0)*$D106,IF($C106=NG$17,$G$8*$D106,""))</f>
        <v/>
      </c>
      <c r="NH106" s="34" t="str">
        <f>IF(NG106&lt;&gt;"",HLOOKUP(COUNT($NE106:NG106)+1,$G$4:$EH$8,NH$14,0)*$D106,IF($C106=NH$17,$G$8*$D106,""))</f>
        <v/>
      </c>
      <c r="NI106" s="34" t="str">
        <f>IF(NH106&lt;&gt;"",HLOOKUP(COUNT($NE106:NH106)+1,$G$4:$EH$8,NI$14,0)*$D106,IF($C106=NI$17,$G$8*$D106,""))</f>
        <v/>
      </c>
      <c r="NJ106" s="34" t="str">
        <f>IF(NI106&lt;&gt;"",HLOOKUP(COUNT($NE106:NI106)+1,$G$4:$EH$8,NJ$14,0)*$D106,IF($C106=NJ$17,$G$8*$D106,""))</f>
        <v/>
      </c>
      <c r="NK106" s="34" t="str">
        <f>IF(NJ106&lt;&gt;"",HLOOKUP(COUNT($NE106:NJ106)+1,$G$4:$EH$8,NK$14,0)*$D106,IF($C106=NK$17,$G$8*$D106,""))</f>
        <v/>
      </c>
      <c r="NL106" s="34" t="str">
        <f>IF(NK106&lt;&gt;"",HLOOKUP(COUNT($NE106:NK106)+1,$G$4:$EH$8,NL$14,0)*$D106,IF($C106=NL$17,$G$8*$D106,""))</f>
        <v/>
      </c>
      <c r="NM106" s="34" t="str">
        <f>IF(NL106&lt;&gt;"",HLOOKUP(COUNT($NE106:NL106)+1,$G$4:$EH$8,NM$14,0)*$D106,IF($C106=NM$17,$G$8*$D106,""))</f>
        <v/>
      </c>
      <c r="NN106" s="34" t="str">
        <f>IF(NM106&lt;&gt;"",HLOOKUP(COUNT($NE106:NM106)+1,$G$4:$EH$8,NN$14,0)*$D106,IF($C106=NN$17,$G$8*$D106,""))</f>
        <v/>
      </c>
      <c r="NO106" s="34" t="str">
        <f>IF(NN106&lt;&gt;"",HLOOKUP(COUNT($NE106:NN106)+1,$G$4:$EH$8,NO$14,0)*$D106,IF($C106=NO$17,$G$8*$D106,""))</f>
        <v/>
      </c>
      <c r="NP106" s="34" t="str">
        <f>IF(NO106&lt;&gt;"",HLOOKUP(COUNT($NE106:NO106)+1,$G$4:$EH$8,NP$14,0)*$D106,IF($C106=NP$17,$G$8*$D106,""))</f>
        <v/>
      </c>
      <c r="NQ106" s="34" t="str">
        <f>IF(NP106&lt;&gt;"",HLOOKUP(COUNT($NE106:NP106)+1,$G$4:$EH$8,NQ$14,0)*$D106,IF($C106=NQ$17,$G$8*$D106,""))</f>
        <v/>
      </c>
      <c r="NR106" s="34" t="str">
        <f>IF(NQ106&lt;&gt;"",HLOOKUP(COUNT($NE106:NQ106)+1,$G$4:$EH$8,NR$14,0)*$D106,IF($C106=NR$17,$G$8*$D106,""))</f>
        <v/>
      </c>
      <c r="NS106" s="34" t="str">
        <f>IF(NR106&lt;&gt;"",HLOOKUP(COUNT($NE106:NR106)+1,$G$4:$EH$8,NS$14,0)*$D106,IF($C106=NS$17,$G$8*$D106,""))</f>
        <v/>
      </c>
      <c r="NT106" s="34" t="str">
        <f>IF(NS106&lt;&gt;"",HLOOKUP(COUNT($NE106:NS106)+1,$G$4:$EH$8,NT$14,0)*$D106,IF($C106=NT$17,$G$8*$D106,""))</f>
        <v/>
      </c>
      <c r="NU106" s="34" t="str">
        <f>IF(NT106&lt;&gt;"",HLOOKUP(COUNT($NE106:NT106)+1,$G$4:$EH$8,NU$14,0)*$D106,IF($C106=NU$17,$G$8*$D106,""))</f>
        <v/>
      </c>
      <c r="NV106" s="34" t="str">
        <f>IF(NU106&lt;&gt;"",HLOOKUP(COUNT($NE106:NU106)+1,$G$4:$EH$8,NV$14,0)*$D106,IF($C106=NV$17,$G$8*$D106,""))</f>
        <v/>
      </c>
      <c r="NW106" s="34" t="str">
        <f>IF(NV106&lt;&gt;"",HLOOKUP(COUNT($NE106:NV106)+1,$G$4:$EH$8,NW$14,0)*$D106,IF($C106=NW$17,$G$8*$D106,""))</f>
        <v/>
      </c>
      <c r="NX106" s="34" t="str">
        <f>IF(NW106&lt;&gt;"",HLOOKUP(COUNT($NE106:NW106)+1,$G$4:$EH$8,NX$14,0)*$D106,IF($C106=NX$17,$G$8*$D106,""))</f>
        <v/>
      </c>
      <c r="NY106" s="34" t="str">
        <f>IF(NX106&lt;&gt;"",HLOOKUP(COUNT($NE106:NX106)+1,$G$4:$EH$8,NY$14,0)*$D106,IF($C106=NY$17,$G$8*$D106,""))</f>
        <v/>
      </c>
      <c r="NZ106" s="34" t="str">
        <f>IF(NY106&lt;&gt;"",HLOOKUP(COUNT($NE106:NY106)+1,$G$4:$EH$8,NZ$14,0)*$D106,IF($C106=NZ$17,$G$8*$D106,""))</f>
        <v/>
      </c>
      <c r="OA106" s="34" t="str">
        <f>IF(NZ106&lt;&gt;"",HLOOKUP(COUNT($NE106:NZ106)+1,$G$4:$EH$8,OA$14,0)*$D106,IF($C106=OA$17,$G$8*$D106,""))</f>
        <v/>
      </c>
      <c r="OB106" s="34" t="str">
        <f>IF(OA106&lt;&gt;"",HLOOKUP(COUNT($NE106:OA106)+1,$G$4:$EH$8,OB$14,0)*$D106,IF($C106=OB$17,$G$8*$D106,""))</f>
        <v/>
      </c>
      <c r="OC106" s="34" t="str">
        <f>IF(OB106&lt;&gt;"",HLOOKUP(COUNT($NE106:OB106)+1,$G$4:$EH$8,OC$14,0)*$D106,IF($C106=OC$17,$G$8*$D106,""))</f>
        <v/>
      </c>
      <c r="OD106" s="34" t="str">
        <f>IF(OC106&lt;&gt;"",HLOOKUP(COUNT($NE106:OC106)+1,$G$4:$EH$8,OD$14,0)*$D106,IF($C106=OD$17,$G$8*$D106,""))</f>
        <v/>
      </c>
      <c r="OE106" s="34" t="str">
        <f>IF(OD106&lt;&gt;"",HLOOKUP(COUNT($NE106:OD106)+1,$G$4:$EH$8,OE$14,0)*$D106,IF($C106=OE$17,$G$8*$D106,""))</f>
        <v/>
      </c>
      <c r="OF106" s="34" t="str">
        <f>IF(OE106&lt;&gt;"",HLOOKUP(COUNT($NE106:OE106)+1,$G$4:$EH$8,OF$14,0)*$D106,IF($C106=OF$17,$G$8*$D106,""))</f>
        <v/>
      </c>
      <c r="OG106" s="34" t="str">
        <f>IF(OF106&lt;&gt;"",HLOOKUP(COUNT($NE106:OF106)+1,$G$4:$EH$8,OG$14,0)*$D106,IF($C106=OG$17,$G$8*$D106,""))</f>
        <v/>
      </c>
      <c r="OH106" s="34" t="str">
        <f>IF(OG106&lt;&gt;"",HLOOKUP(COUNT($NE106:OG106)+1,$G$4:$EH$8,OH$14,0)*$D106,IF($C106=OH$17,$G$8*$D106,""))</f>
        <v/>
      </c>
      <c r="OI106" s="34" t="str">
        <f>IF(OH106&lt;&gt;"",HLOOKUP(COUNT($NE106:OH106)+1,$G$4:$EH$8,OI$14,0)*$D106,IF($C106=OI$17,$G$8*$D106,""))</f>
        <v/>
      </c>
      <c r="OJ106" s="34" t="str">
        <f>IF(OI106&lt;&gt;"",HLOOKUP(COUNT($NE106:OI106)+1,$G$4:$EH$8,OJ$14,0)*$D106,IF($C106=OJ$17,$G$8*$D106,""))</f>
        <v/>
      </c>
      <c r="OK106" s="34" t="str">
        <f>IF(OJ106&lt;&gt;"",HLOOKUP(COUNT($NE106:OJ106)+1,$G$4:$EH$8,OK$14,0)*$D106,IF($C106=OK$17,$G$8*$D106,""))</f>
        <v/>
      </c>
      <c r="OL106" s="34" t="str">
        <f>IF(OK106&lt;&gt;"",HLOOKUP(COUNT($NE106:OK106)+1,$G$4:$EH$8,OL$14,0)*$D106,IF($C106=OL$17,$G$8*$D106,""))</f>
        <v/>
      </c>
      <c r="OM106" s="34" t="str">
        <f>IF(OL106&lt;&gt;"",HLOOKUP(COUNT($NE106:OL106)+1,$G$4:$EH$8,OM$14,0)*$D106,IF($C106=OM$17,$G$8*$D106,""))</f>
        <v/>
      </c>
      <c r="ON106" s="34" t="str">
        <f>IF(OM106&lt;&gt;"",HLOOKUP(COUNT($NE106:OM106)+1,$G$4:$EH$8,ON$14,0)*$D106,IF($C106=ON$17,$G$8*$D106,""))</f>
        <v/>
      </c>
      <c r="OO106" s="34" t="str">
        <f>IF(ON106&lt;&gt;"",HLOOKUP(COUNT($NE106:ON106)+1,$G$4:$EH$8,OO$14,0)*$D106,IF($C106=OO$17,$G$8*$D106,""))</f>
        <v/>
      </c>
      <c r="OP106" s="34" t="str">
        <f>IF(OO106&lt;&gt;"",HLOOKUP(COUNT($NE106:OO106)+1,$G$4:$EH$8,OP$14,0)*$D106,IF($C106=OP$17,$G$8*$D106,""))</f>
        <v/>
      </c>
      <c r="OQ106" s="34" t="str">
        <f>IF(OP106&lt;&gt;"",HLOOKUP(COUNT($NE106:OP106)+1,$G$4:$EH$8,OQ$14,0)*$D106,IF($C106=OQ$17,$G$8*$D106,""))</f>
        <v/>
      </c>
      <c r="OR106" s="34" t="str">
        <f>IF(OQ106&lt;&gt;"",HLOOKUP(COUNT($NE106:OQ106)+1,$G$4:$EH$8,OR$14,0)*$D106,IF($C106=OR$17,$G$8*$D106,""))</f>
        <v/>
      </c>
      <c r="OS106" s="34" t="str">
        <f>IF(OR106&lt;&gt;"",HLOOKUP(COUNT($NE106:OR106)+1,$G$4:$EH$8,OS$14,0)*$D106,IF($C106=OS$17,$G$8*$D106,""))</f>
        <v/>
      </c>
      <c r="OT106" s="34" t="str">
        <f>IF(OS106&lt;&gt;"",HLOOKUP(COUNT($NE106:OS106)+1,$G$4:$EH$8,OT$14,0)*$D106,IF($C106=OT$17,$G$8*$D106,""))</f>
        <v/>
      </c>
      <c r="OU106" s="34" t="str">
        <f>IF(OT106&lt;&gt;"",HLOOKUP(COUNT($NE106:OT106)+1,$G$4:$EH$8,OU$14,0)*$D106,IF($C106=OU$17,$G$8*$D106,""))</f>
        <v/>
      </c>
      <c r="OV106" s="34" t="str">
        <f>IF(OU106&lt;&gt;"",HLOOKUP(COUNT($NE106:OU106)+1,$G$4:$EH$8,OV$14,0)*$D106,IF($C106=OV$17,$G$8*$D106,""))</f>
        <v/>
      </c>
      <c r="OW106" s="34" t="str">
        <f>IF(OV106&lt;&gt;"",HLOOKUP(COUNT($NE106:OV106)+1,$G$4:$EH$8,OW$14,0)*$D106,IF($C106=OW$17,$G$8*$D106,""))</f>
        <v/>
      </c>
      <c r="OX106" s="34" t="str">
        <f>IF(OW106&lt;&gt;"",HLOOKUP(COUNT($NE106:OW106)+1,$G$4:$EH$8,OX$14,0)*$D106,IF($C106=OX$17,$G$8*$D106,""))</f>
        <v/>
      </c>
      <c r="OY106" s="34" t="str">
        <f>IF(OX106&lt;&gt;"",HLOOKUP(COUNT($NE106:OX106)+1,$G$4:$EH$8,OY$14,0)*$D106,IF($C106=OY$17,$G$8*$D106,""))</f>
        <v/>
      </c>
      <c r="OZ106" s="34" t="str">
        <f>IF(OY106&lt;&gt;"",HLOOKUP(COUNT($NE106:OY106)+1,$G$4:$EH$8,OZ$14,0)*$D106,IF($C106=OZ$17,$G$8*$D106,""))</f>
        <v/>
      </c>
      <c r="PA106" s="34" t="str">
        <f>IF(OZ106&lt;&gt;"",HLOOKUP(COUNT($NE106:OZ106)+1,$G$4:$EH$8,PA$14,0)*$D106,IF($C106=PA$17,$G$8*$D106,""))</f>
        <v/>
      </c>
      <c r="PB106" s="34" t="str">
        <f>IF(PA106&lt;&gt;"",HLOOKUP(COUNT($NE106:PA106)+1,$G$4:$EH$8,PB$14,0)*$D106,IF($C106=PB$17,$G$8*$D106,""))</f>
        <v/>
      </c>
      <c r="PC106" s="34" t="str">
        <f>IF(PB106&lt;&gt;"",HLOOKUP(COUNT($NE106:PB106)+1,$G$4:$EH$8,PC$14,0)*$D106,IF($C106=PC$17,$G$8*$D106,""))</f>
        <v/>
      </c>
      <c r="PD106" s="34" t="str">
        <f>IF(PC106&lt;&gt;"",HLOOKUP(COUNT($NE106:PC106)+1,$G$4:$EH$8,PD$14,0)*$D106,IF($C106=PD$17,$G$8*$D106,""))</f>
        <v/>
      </c>
      <c r="PE106" s="34" t="str">
        <f>IF(PD106&lt;&gt;"",HLOOKUP(COUNT($NE106:PD106)+1,$G$4:$EH$8,PE$14,0)*$D106,IF($C106=PE$17,$G$8*$D106,""))</f>
        <v/>
      </c>
      <c r="PF106" s="34" t="str">
        <f>IF(PE106&lt;&gt;"",HLOOKUP(COUNT($NE106:PE106)+1,$G$4:$EH$8,PF$14,0)*$D106,IF($C106=PF$17,$G$8*$D106,""))</f>
        <v/>
      </c>
      <c r="PG106" s="34" t="str">
        <f>IF(PF106&lt;&gt;"",HLOOKUP(COUNT($NE106:PF106)+1,$G$4:$EH$8,PG$14,0)*$D106,IF($C106=PG$17,$G$8*$D106,""))</f>
        <v/>
      </c>
      <c r="PH106" s="34" t="str">
        <f>IF(PG106&lt;&gt;"",HLOOKUP(COUNT($NE106:PG106)+1,$G$4:$EH$8,PH$14,0)*$D106,IF($C106=PH$17,$G$8*$D106,""))</f>
        <v/>
      </c>
      <c r="PI106" s="34" t="str">
        <f>IF(PH106&lt;&gt;"",HLOOKUP(COUNT($NE106:PH106)+1,$G$4:$EH$8,PI$14,0)*$D106,IF($C106=PI$17,$G$8*$D106,""))</f>
        <v/>
      </c>
      <c r="PJ106" s="34" t="str">
        <f>IF(PI106&lt;&gt;"",HLOOKUP(COUNT($NE106:PI106)+1,$G$4:$EH$8,PJ$14,0)*$D106,IF($C106=PJ$17,$G$8*$D106,""))</f>
        <v/>
      </c>
      <c r="PK106" s="34" t="str">
        <f>IF(PJ106&lt;&gt;"",HLOOKUP(COUNT($NE106:PJ106)+1,$G$4:$EH$8,PK$14,0)*$D106,IF($C106=PK$17,$G$8*$D106,""))</f>
        <v/>
      </c>
      <c r="PL106" s="34" t="str">
        <f>IF(PK106&lt;&gt;"",HLOOKUP(COUNT($NE106:PK106)+1,$G$4:$EH$8,PL$14,0)*$D106,IF($C106=PL$17,$G$8*$D106,""))</f>
        <v/>
      </c>
      <c r="PM106" s="34" t="str">
        <f>IF(PL106&lt;&gt;"",HLOOKUP(COUNT($NE106:PL106)+1,$G$4:$EH$8,PM$14,0)*$D106,IF($C106=PM$17,$G$8*$D106,""))</f>
        <v/>
      </c>
      <c r="PN106" s="34" t="str">
        <f>IF(PM106&lt;&gt;"",HLOOKUP(COUNT($NE106:PM106)+1,$G$4:$EH$8,PN$14,0)*$D106,IF($C106=PN$17,$G$8*$D106,""))</f>
        <v/>
      </c>
      <c r="PO106" s="34" t="str">
        <f>IF(PN106&lt;&gt;"",HLOOKUP(COUNT($NE106:PN106)+1,$G$4:$EH$8,PO$14,0)*$D106,IF($C106=PO$17,$G$8*$D106,""))</f>
        <v/>
      </c>
      <c r="PP106" s="34" t="str">
        <f>IF(PO106&lt;&gt;"",HLOOKUP(COUNT($NE106:PO106)+1,$G$4:$EH$8,PP$14,0)*$D106,IF($C106=PP$17,$G$8*$D106,""))</f>
        <v/>
      </c>
      <c r="PQ106" s="34" t="str">
        <f>IF(PP106&lt;&gt;"",HLOOKUP(COUNT($NE106:PP106)+1,$G$4:$EH$8,PQ$14,0)*$D106,IF($C106=PQ$17,$G$8*$D106,""))</f>
        <v/>
      </c>
      <c r="PR106" s="34" t="str">
        <f>IF(PQ106&lt;&gt;"",HLOOKUP(COUNT($NE106:PQ106)+1,$G$4:$EH$8,PR$14,0)*$D106,IF($C106=PR$17,$G$8*$D106,""))</f>
        <v/>
      </c>
      <c r="PS106" s="34" t="str">
        <f>IF(PR106&lt;&gt;"",HLOOKUP(COUNT($NE106:PR106)+1,$G$4:$EH$8,PS$14,0)*$D106,IF($C106=PS$17,$G$8*$D106,""))</f>
        <v/>
      </c>
      <c r="PT106" s="34" t="str">
        <f>IF(PS106&lt;&gt;"",HLOOKUP(COUNT($NE106:PS106)+1,$G$4:$EH$8,PT$14,0)*$D106,IF($C106=PT$17,$G$8*$D106,""))</f>
        <v/>
      </c>
      <c r="PU106" s="34" t="str">
        <f>IF(PT106&lt;&gt;"",HLOOKUP(COUNT($NE106:PT106)+1,$G$4:$EH$8,PU$14,0)*$D106,IF($C106=PU$17,$G$8*$D106,""))</f>
        <v/>
      </c>
      <c r="PV106" s="34" t="str">
        <f>IF(PU106&lt;&gt;"",HLOOKUP(COUNT($NE106:PU106)+1,$G$4:$EH$8,PV$14,0)*$D106,IF($C106=PV$17,$G$8*$D106,""))</f>
        <v/>
      </c>
      <c r="PW106" s="34" t="str">
        <f>IF(PV106&lt;&gt;"",HLOOKUP(COUNT($NE106:PV106)+1,$G$4:$EH$8,PW$14,0)*$D106,IF($C106=PW$17,$G$8*$D106,""))</f>
        <v/>
      </c>
      <c r="PX106" s="34" t="str">
        <f>IF(PW106&lt;&gt;"",HLOOKUP(COUNT($NE106:PW106)+1,$G$4:$EH$8,PX$14,0)*$D106,IF($C106=PX$17,$G$8*$D106,""))</f>
        <v/>
      </c>
      <c r="PY106" s="34" t="str">
        <f>IF(PX106&lt;&gt;"",HLOOKUP(COUNT($NE106:PX106)+1,$G$4:$EH$8,PY$14,0)*$D106,IF($C106=PY$17,$G$8*$D106,""))</f>
        <v/>
      </c>
      <c r="PZ106" s="34" t="str">
        <f>IF(PY106&lt;&gt;"",HLOOKUP(COUNT($NE106:PY106)+1,$G$4:$EH$8,PZ$14,0)*$D106,IF($C106=PZ$17,$G$8*$D106,""))</f>
        <v/>
      </c>
      <c r="QA106" s="34" t="str">
        <f>IF(PZ106&lt;&gt;"",HLOOKUP(COUNT($NE106:PZ106)+1,$G$4:$EH$8,QA$14,0)*$D106,IF($C106=QA$17,$G$8*$D106,""))</f>
        <v/>
      </c>
      <c r="QB106" s="34" t="str">
        <f>IF(QA106&lt;&gt;"",HLOOKUP(COUNT($NE106:QA106)+1,$G$4:$EH$8,QB$14,0)*$D106,IF($C106=QB$17,$G$8*$D106,""))</f>
        <v/>
      </c>
      <c r="QC106" s="34" t="str">
        <f>IF(QB106&lt;&gt;"",HLOOKUP(COUNT($NE106:QB106)+1,$G$4:$EH$8,QC$14,0)*$D106,IF($C106=QC$17,$G$8*$D106,""))</f>
        <v/>
      </c>
      <c r="QD106" s="34" t="str">
        <f>IF(QC106&lt;&gt;"",HLOOKUP(COUNT($NE106:QC106)+1,$G$4:$EH$8,QD$14,0)*$D106,IF($C106=QD$17,$G$8*$D106,""))</f>
        <v/>
      </c>
      <c r="QE106" s="34" t="str">
        <f>IF(QD106&lt;&gt;"",HLOOKUP(COUNT($NE106:QD106)+1,$G$4:$EH$8,QE$14,0)*$D106,IF($C106=QE$17,$G$8*$D106,""))</f>
        <v/>
      </c>
      <c r="QF106" s="34" t="str">
        <f>IF(QE106&lt;&gt;"",HLOOKUP(COUNT($NE106:QE106)+1,$G$4:$EH$8,QF$14,0)*$D106,IF($C106=QF$17,$G$8*$D106,""))</f>
        <v/>
      </c>
      <c r="QG106" s="34" t="str">
        <f>IF(QF106&lt;&gt;"",HLOOKUP(COUNT($NE106:QF106)+1,$G$4:$EH$8,QG$14,0)*$D106,IF($C106=QG$17,$G$8*$D106,""))</f>
        <v/>
      </c>
      <c r="QH106" s="34" t="str">
        <f>IF(QG106&lt;&gt;"",HLOOKUP(COUNT($NE106:QG106)+1,$G$4:$EH$8,QH$14,0)*$D106,IF($C106=QH$17,$G$8*$D106,""))</f>
        <v/>
      </c>
      <c r="QI106" s="34" t="str">
        <f>IF(QH106&lt;&gt;"",HLOOKUP(COUNT($NE106:QH106)+1,$G$4:$EH$8,QI$14,0)*$D106,IF($C106=QI$17,$G$8*$D106,""))</f>
        <v/>
      </c>
      <c r="QJ106" s="34" t="str">
        <f>IF(QI106&lt;&gt;"",HLOOKUP(COUNT($NE106:QI106)+1,$G$4:$EH$8,QJ$14,0)*$D106,IF($C106=QJ$17,$G$8*$D106,""))</f>
        <v/>
      </c>
      <c r="QK106" s="34" t="str">
        <f>IF(QJ106&lt;&gt;"",HLOOKUP(COUNT($NE106:QJ106)+1,$G$4:$EH$8,QK$14,0)*$D106,IF($C106=QK$17,$G$8*$D106,""))</f>
        <v/>
      </c>
      <c r="QL106" s="34" t="str">
        <f>IF(QK106&lt;&gt;"",HLOOKUP(COUNT($NE106:QK106)+1,$G$4:$EH$8,QL$14,0)*$D106,IF($C106=QL$17,$G$8*$D106,""))</f>
        <v/>
      </c>
      <c r="QM106" s="34" t="str">
        <f>IF(QL106&lt;&gt;"",HLOOKUP(COUNT($NE106:QL106)+1,$G$4:$EH$8,QM$14,0)*$D106,IF($C106=QM$17,$G$8*$D106,""))</f>
        <v/>
      </c>
      <c r="QN106" s="34" t="str">
        <f>IF(QM106&lt;&gt;"",HLOOKUP(COUNT($NE106:QM106)+1,$G$4:$EH$8,QN$14,0)*$D106,IF($C106=QN$17,$G$8*$D106,""))</f>
        <v/>
      </c>
      <c r="QO106" s="34">
        <f>IF(QN106&lt;&gt;"",HLOOKUP(COUNT($NE106:QN106)+1,$G$4:$EH$8,QO$14,0)*$D106,IF($C106=QO$17,$G$8*$D106,""))</f>
        <v>175000</v>
      </c>
      <c r="QP106" s="34">
        <f>IF(QO106&lt;&gt;"",HLOOKUP(COUNT($NE106:QO106)+1,$G$4:$EH$8,QP$14,0)*$D106,IF($C106=QP$17,$G$8*$D106,""))</f>
        <v>0</v>
      </c>
      <c r="QQ106" s="34">
        <f>IF(QP106&lt;&gt;"",HLOOKUP(COUNT($NE106:QP106)+1,$G$4:$EH$8,QQ$14,0)*$D106,IF($C106=QQ$17,$G$8*$D106,""))</f>
        <v>0</v>
      </c>
      <c r="QR106" s="34">
        <f>IF(QQ106&lt;&gt;"",HLOOKUP(COUNT($NE106:QQ106)+1,$G$4:$EH$8,QR$14,0)*$D106,IF($C106=QR$17,$G$8*$D106,""))</f>
        <v>0</v>
      </c>
      <c r="QS106" s="34">
        <f>IF(QR106&lt;&gt;"",HLOOKUP(COUNT($NE106:QR106)+1,$G$4:$EH$8,QS$14,0)*$D106,IF($C106=QS$17,$G$8*$D106,""))</f>
        <v>0</v>
      </c>
      <c r="QT106" s="34">
        <f>IF(QS106&lt;&gt;"",HLOOKUP(COUNT($NE106:QS106)+1,$G$4:$EH$8,QT$14,0)*$D106,IF($C106=QT$17,$G$8*$D106,""))</f>
        <v>0</v>
      </c>
      <c r="QU106" s="34">
        <f>IF(QT106&lt;&gt;"",HLOOKUP(COUNT($NE106:QT106)+1,$G$4:$EH$8,QU$14,0)*$D106,IF($C106=QU$17,$G$8*$D106,""))</f>
        <v>0</v>
      </c>
      <c r="QV106" s="34">
        <f>IF(QU106&lt;&gt;"",HLOOKUP(COUNT($NE106:QU106)+1,$G$4:$EH$8,QV$14,0)*$D106,IF($C106=QV$17,$G$8*$D106,""))</f>
        <v>0</v>
      </c>
      <c r="QW106" s="34">
        <f>IF(QV106&lt;&gt;"",HLOOKUP(COUNT($NE106:QV106)+1,$G$4:$EH$8,QW$14,0)*$D106,IF($C106=QW$17,$G$8*$D106,""))</f>
        <v>0</v>
      </c>
      <c r="QX106" s="34">
        <f>IF(QW106&lt;&gt;"",HLOOKUP(COUNT($NE106:QW106)+1,$G$4:$EH$8,QX$14,0)*$D106,IF($C106=QX$17,$G$8*$D106,""))</f>
        <v>0</v>
      </c>
      <c r="QY106" s="34">
        <f>IF(QX106&lt;&gt;"",HLOOKUP(COUNT($NE106:QX106)+1,$G$4:$EH$8,QY$14,0)*$D106,IF($C106=QY$17,$G$8*$D106,""))</f>
        <v>0</v>
      </c>
      <c r="QZ106" s="34">
        <f>IF(QY106&lt;&gt;"",HLOOKUP(COUNT($NE106:QY106)+1,$G$4:$EH$8,QZ$14,0)*$D106,IF($C106=QZ$17,$G$8*$D106,""))</f>
        <v>0</v>
      </c>
      <c r="RA106" s="34">
        <f>IF(QZ106&lt;&gt;"",HLOOKUP(COUNT($NE106:QZ106)+1,$G$4:$EH$8,RA$14,0)*$D106,IF($C106=RA$17,$G$8*$D106,""))</f>
        <v>0</v>
      </c>
      <c r="RB106" s="34">
        <f>IF(RA106&lt;&gt;"",HLOOKUP(COUNT($NE106:RA106)+1,$G$4:$EH$8,RB$14,0)*$D106,IF($C106=RB$17,$G$8*$D106,""))</f>
        <v>0</v>
      </c>
      <c r="RC106" s="34">
        <f>IF(RB106&lt;&gt;"",HLOOKUP(COUNT($NE106:RB106)+1,$G$4:$EH$8,RC$14,0)*$D106,IF($C106=RC$17,$G$8*$D106,""))</f>
        <v>0</v>
      </c>
      <c r="RD106" s="34">
        <f>IF(RC106&lt;&gt;"",HLOOKUP(COUNT($NE106:RC106)+1,$G$4:$EH$8,RD$14,0)*$D106,IF($C106=RD$17,$G$8*$D106,""))</f>
        <v>0</v>
      </c>
      <c r="RE106" s="34">
        <f>IF(RD106&lt;&gt;"",HLOOKUP(COUNT($NE106:RD106)+1,$G$4:$EH$8,RE$14,0)*$D106,IF($C106=RE$17,$G$8*$D106,""))</f>
        <v>0</v>
      </c>
      <c r="RF106" s="34">
        <f>IF(RE106&lt;&gt;"",HLOOKUP(COUNT($NE106:RE106)+1,$G$4:$EH$8,RF$14,0)*$D106,IF($C106=RF$17,$G$8*$D106,""))</f>
        <v>0</v>
      </c>
      <c r="RG106" s="34">
        <f>IF(RF106&lt;&gt;"",HLOOKUP(COUNT($NE106:RF106)+1,$G$4:$EH$8,RG$14,0)*$D106,IF($C106=RG$17,$G$8*$D106,""))</f>
        <v>0</v>
      </c>
      <c r="RH106" s="34">
        <f>IF(RG106&lt;&gt;"",HLOOKUP(COUNT($NE106:RG106)+1,$G$4:$EH$8,RH$14,0)*$D106,IF($C106=RH$17,$G$8*$D106,""))</f>
        <v>0</v>
      </c>
      <c r="RI106" s="34">
        <f>IF(RH106&lt;&gt;"",HLOOKUP(COUNT($NE106:RH106)+1,$G$4:$EH$8,RI$14,0)*$D106,IF($C106=RI$17,$G$8*$D106,""))</f>
        <v>0</v>
      </c>
      <c r="RJ106" s="34">
        <f>IF(RI106&lt;&gt;"",HLOOKUP(COUNT($NE106:RI106)+1,$G$4:$EH$8,RJ$14,0)*$D106,IF($C106=RJ$17,$G$8*$D106,""))</f>
        <v>0</v>
      </c>
      <c r="RK106" s="34">
        <f>IF(RJ106&lt;&gt;"",HLOOKUP(COUNT($NE106:RJ106)+1,$G$4:$EH$8,RK$14,0)*$D106,IF($C106=RK$17,$G$8*$D106,""))</f>
        <v>0</v>
      </c>
      <c r="RL106" s="34">
        <f>IF(RK106&lt;&gt;"",HLOOKUP(COUNT($NE106:RK106)+1,$G$4:$EH$8,RL$14,0)*$D106,IF($C106=RL$17,$G$8*$D106,""))</f>
        <v>0</v>
      </c>
      <c r="RM106" s="34">
        <f>IF(RL106&lt;&gt;"",HLOOKUP(COUNT($NE106:RL106)+1,$G$4:$EH$8,RM$14,0)*$D106,IF($C106=RM$17,$G$8*$D106,""))</f>
        <v>0</v>
      </c>
      <c r="RN106" s="34">
        <f>IF(RM106&lt;&gt;"",HLOOKUP(COUNT($NE106:RM106)+1,$G$4:$EH$8,RN$14,0)*$D106,IF($C106=RN$17,$G$8*$D106,""))</f>
        <v>0</v>
      </c>
      <c r="RO106" s="34">
        <f>IF(RN106&lt;&gt;"",HLOOKUP(COUNT($NE106:RN106)+1,$G$4:$EH$8,RO$14,0)*$D106,IF($C106=RO$17,$G$8*$D106,""))</f>
        <v>0</v>
      </c>
      <c r="RP106" s="34">
        <f>IF(RO106&lt;&gt;"",HLOOKUP(COUNT($NE106:RO106)+1,$G$4:$EH$8,RP$14,0)*$D106,IF($C106=RP$17,$G$8*$D106,""))</f>
        <v>0</v>
      </c>
      <c r="RQ106" s="34">
        <f>IF(RP106&lt;&gt;"",HLOOKUP(COUNT($NE106:RP106)+1,$G$4:$EH$8,RQ$14,0)*$D106,IF($C106=RQ$17,$G$8*$D106,""))</f>
        <v>0</v>
      </c>
      <c r="RR106" s="34">
        <f>IF(RQ106&lt;&gt;"",HLOOKUP(COUNT($NE106:RQ106)+1,$G$4:$EH$8,RR$14,0)*$D106,IF($C106=RR$17,$G$8*$D106,""))</f>
        <v>0</v>
      </c>
      <c r="RS106" s="34">
        <f>IF(RR106&lt;&gt;"",HLOOKUP(COUNT($NE106:RR106)+1,$G$4:$EH$8,RS$14,0)*$D106,IF($C106=RS$17,$G$8*$D106,""))</f>
        <v>0</v>
      </c>
      <c r="RT106" s="34">
        <f>IF(RS106&lt;&gt;"",HLOOKUP(COUNT($NE106:RS106)+1,$G$4:$EH$8,RT$14,0)*$D106,IF($C106=RT$17,$G$8*$D106,""))</f>
        <v>0</v>
      </c>
      <c r="RU106" s="34">
        <f>IF(RT106&lt;&gt;"",HLOOKUP(COUNT($NE106:RT106)+1,$G$4:$EH$8,RU$14,0)*$D106,IF($C106=RU$17,$G$8*$D106,""))</f>
        <v>0</v>
      </c>
      <c r="RW106" s="34" t="str">
        <f>IF(RV106&lt;&gt;"",HLOOKUP(COUNT($RV106:RV106)+1,$G$4:$EH$9,RW$14,0)*$D106,IF($C106=RW$17,$G$9*$D106,""))</f>
        <v/>
      </c>
      <c r="RX106" s="34" t="str">
        <f>IF(RW106&lt;&gt;"",HLOOKUP(COUNT($RV106:RW106)+1,$G$4:$EH$9,RX$14,0)*$D106,IF($C106=RX$17,$G$9*$D106,""))</f>
        <v/>
      </c>
      <c r="RY106" s="34" t="str">
        <f>IF(RX106&lt;&gt;"",HLOOKUP(COUNT($RV106:RX106)+1,$G$4:$EH$9,RY$14,0)*$D106,IF($C106=RY$17,$G$9*$D106,""))</f>
        <v/>
      </c>
      <c r="RZ106" s="34" t="str">
        <f>IF(RY106&lt;&gt;"",HLOOKUP(COUNT($RV106:RY106)+1,$G$4:$EH$9,RZ$14,0)*$D106,IF($C106=RZ$17,$G$9*$D106,""))</f>
        <v/>
      </c>
      <c r="SA106" s="34" t="str">
        <f>IF(RZ106&lt;&gt;"",HLOOKUP(COUNT($RV106:RZ106)+1,$G$4:$EH$9,SA$14,0)*$D106,IF($C106=SA$17,$G$9*$D106,""))</f>
        <v/>
      </c>
      <c r="SB106" s="34" t="str">
        <f>IF(SA106&lt;&gt;"",HLOOKUP(COUNT($RV106:SA106)+1,$G$4:$EH$9,SB$14,0)*$D106,IF($C106=SB$17,$G$9*$D106,""))</f>
        <v/>
      </c>
      <c r="SC106" s="34" t="str">
        <f>IF(SB106&lt;&gt;"",HLOOKUP(COUNT($RV106:SB106)+1,$G$4:$EH$9,SC$14,0)*$D106,IF($C106=SC$17,$G$9*$D106,""))</f>
        <v/>
      </c>
      <c r="SD106" s="34" t="str">
        <f>IF(SC106&lt;&gt;"",HLOOKUP(COUNT($RV106:SC106)+1,$G$4:$EH$9,SD$14,0)*$D106,IF($C106=SD$17,$G$9*$D106,""))</f>
        <v/>
      </c>
      <c r="SE106" s="34" t="str">
        <f>IF(SD106&lt;&gt;"",HLOOKUP(COUNT($RV106:SD106)+1,$G$4:$EH$9,SE$14,0)*$D106,IF($C106=SE$17,$G$9*$D106,""))</f>
        <v/>
      </c>
      <c r="SF106" s="34" t="str">
        <f>IF(SE106&lt;&gt;"",HLOOKUP(COUNT($RV106:SE106)+1,$G$4:$EH$9,SF$14,0)*$D106,IF($C106=SF$17,$G$9*$D106,""))</f>
        <v/>
      </c>
      <c r="SG106" s="34" t="str">
        <f>IF(SF106&lt;&gt;"",HLOOKUP(COUNT($RV106:SF106)+1,$G$4:$EH$9,SG$14,0)*$D106,IF($C106=SG$17,$G$9*$D106,""))</f>
        <v/>
      </c>
      <c r="SH106" s="34" t="str">
        <f>IF(SG106&lt;&gt;"",HLOOKUP(COUNT($RV106:SG106)+1,$G$4:$EH$9,SH$14,0)*$D106,IF($C106=SH$17,$G$9*$D106,""))</f>
        <v/>
      </c>
      <c r="SI106" s="34" t="str">
        <f>IF(SH106&lt;&gt;"",HLOOKUP(COUNT($RV106:SH106)+1,$G$4:$EH$9,SI$14,0)*$D106,IF($C106=SI$17,$G$9*$D106,""))</f>
        <v/>
      </c>
      <c r="SJ106" s="34" t="str">
        <f>IF(SI106&lt;&gt;"",HLOOKUP(COUNT($RV106:SI106)+1,$G$4:$EH$9,SJ$14,0)*$D106,IF($C106=SJ$17,$G$9*$D106,""))</f>
        <v/>
      </c>
      <c r="SK106" s="34" t="str">
        <f>IF(SJ106&lt;&gt;"",HLOOKUP(COUNT($RV106:SJ106)+1,$G$4:$EH$9,SK$14,0)*$D106,IF($C106=SK$17,$G$9*$D106,""))</f>
        <v/>
      </c>
      <c r="SL106" s="34" t="str">
        <f>IF(SK106&lt;&gt;"",HLOOKUP(COUNT($RV106:SK106)+1,$G$4:$EH$9,SL$14,0)*$D106,IF($C106=SL$17,$G$9*$D106,""))</f>
        <v/>
      </c>
      <c r="SM106" s="34" t="str">
        <f>IF(SL106&lt;&gt;"",HLOOKUP(COUNT($RV106:SL106)+1,$G$4:$EH$9,SM$14,0)*$D106,IF($C106=SM$17,$G$9*$D106,""))</f>
        <v/>
      </c>
      <c r="SN106" s="34" t="str">
        <f>IF(SM106&lt;&gt;"",HLOOKUP(COUNT($RV106:SM106)+1,$G$4:$EH$9,SN$14,0)*$D106,IF($C106=SN$17,$G$9*$D106,""))</f>
        <v/>
      </c>
      <c r="SO106" s="34" t="str">
        <f>IF(SN106&lt;&gt;"",HLOOKUP(COUNT($RV106:SN106)+1,$G$4:$EH$9,SO$14,0)*$D106,IF($C106=SO$17,$G$9*$D106,""))</f>
        <v/>
      </c>
      <c r="SP106" s="34" t="str">
        <f>IF(SO106&lt;&gt;"",HLOOKUP(COUNT($RV106:SO106)+1,$G$4:$EH$9,SP$14,0)*$D106,IF($C106=SP$17,$G$9*$D106,""))</f>
        <v/>
      </c>
      <c r="SQ106" s="34" t="str">
        <f>IF(SP106&lt;&gt;"",HLOOKUP(COUNT($RV106:SP106)+1,$G$4:$EH$9,SQ$14,0)*$D106,IF($C106=SQ$17,$G$9*$D106,""))</f>
        <v/>
      </c>
      <c r="SR106" s="34" t="str">
        <f>IF(SQ106&lt;&gt;"",HLOOKUP(COUNT($RV106:SQ106)+1,$G$4:$EH$9,SR$14,0)*$D106,IF($C106=SR$17,$G$9*$D106,""))</f>
        <v/>
      </c>
      <c r="SS106" s="34" t="str">
        <f>IF(SR106&lt;&gt;"",HLOOKUP(COUNT($RV106:SR106)+1,$G$4:$EH$9,SS$14,0)*$D106,IF($C106=SS$17,$G$9*$D106,""))</f>
        <v/>
      </c>
      <c r="ST106" s="34" t="str">
        <f>IF(SS106&lt;&gt;"",HLOOKUP(COUNT($RV106:SS106)+1,$G$4:$EH$9,ST$14,0)*$D106,IF($C106=ST$17,$G$9*$D106,""))</f>
        <v/>
      </c>
      <c r="SU106" s="34" t="str">
        <f>IF(ST106&lt;&gt;"",HLOOKUP(COUNT($RV106:ST106)+1,$G$4:$EH$9,SU$14,0)*$D106,IF($C106=SU$17,$G$9*$D106,""))</f>
        <v/>
      </c>
      <c r="SV106" s="34" t="str">
        <f>IF(SU106&lt;&gt;"",HLOOKUP(COUNT($RV106:SU106)+1,$G$4:$EH$9,SV$14,0)*$D106,IF($C106=SV$17,$G$9*$D106,""))</f>
        <v/>
      </c>
      <c r="SW106" s="34" t="str">
        <f>IF(SV106&lt;&gt;"",HLOOKUP(COUNT($RV106:SV106)+1,$G$4:$EH$9,SW$14,0)*$D106,IF($C106=SW$17,$G$9*$D106,""))</f>
        <v/>
      </c>
      <c r="SX106" s="34" t="str">
        <f>IF(SW106&lt;&gt;"",HLOOKUP(COUNT($RV106:SW106)+1,$G$4:$EH$9,SX$14,0)*$D106,IF($C106=SX$17,$G$9*$D106,""))</f>
        <v/>
      </c>
      <c r="SY106" s="34" t="str">
        <f>IF(SX106&lt;&gt;"",HLOOKUP(COUNT($RV106:SX106)+1,$G$4:$EH$9,SY$14,0)*$D106,IF($C106=SY$17,$G$9*$D106,""))</f>
        <v/>
      </c>
      <c r="SZ106" s="34" t="str">
        <f>IF(SY106&lt;&gt;"",HLOOKUP(COUNT($RV106:SY106)+1,$G$4:$EH$9,SZ$14,0)*$D106,IF($C106=SZ$17,$G$9*$D106,""))</f>
        <v/>
      </c>
      <c r="TA106" s="34" t="str">
        <f>IF(SZ106&lt;&gt;"",HLOOKUP(COUNT($RV106:SZ106)+1,$G$4:$EH$9,TA$14,0)*$D106,IF($C106=TA$17,$G$9*$D106,""))</f>
        <v/>
      </c>
      <c r="TB106" s="34" t="str">
        <f>IF(TA106&lt;&gt;"",HLOOKUP(COUNT($RV106:TA106)+1,$G$4:$EH$9,TB$14,0)*$D106,IF($C106=TB$17,$G$9*$D106,""))</f>
        <v/>
      </c>
      <c r="TC106" s="34" t="str">
        <f>IF(TB106&lt;&gt;"",HLOOKUP(COUNT($RV106:TB106)+1,$G$4:$EH$9,TC$14,0)*$D106,IF($C106=TC$17,$G$9*$D106,""))</f>
        <v/>
      </c>
      <c r="TD106" s="34" t="str">
        <f>IF(TC106&lt;&gt;"",HLOOKUP(COUNT($RV106:TC106)+1,$G$4:$EH$9,TD$14,0)*$D106,IF($C106=TD$17,$G$9*$D106,""))</f>
        <v/>
      </c>
      <c r="TE106" s="34" t="str">
        <f>IF(TD106&lt;&gt;"",HLOOKUP(COUNT($RV106:TD106)+1,$G$4:$EH$9,TE$14,0)*$D106,IF($C106=TE$17,$G$9*$D106,""))</f>
        <v/>
      </c>
      <c r="TF106" s="34" t="str">
        <f>IF(TE106&lt;&gt;"",HLOOKUP(COUNT($RV106:TE106)+1,$G$4:$EH$9,TF$14,0)*$D106,IF($C106=TF$17,$G$9*$D106,""))</f>
        <v/>
      </c>
      <c r="TG106" s="34" t="str">
        <f>IF(TF106&lt;&gt;"",HLOOKUP(COUNT($RV106:TF106)+1,$G$4:$EH$9,TG$14,0)*$D106,IF($C106=TG$17,$G$9*$D106,""))</f>
        <v/>
      </c>
      <c r="TH106" s="34" t="str">
        <f>IF(TG106&lt;&gt;"",HLOOKUP(COUNT($RV106:TG106)+1,$G$4:$EH$9,TH$14,0)*$D106,IF($C106=TH$17,$G$9*$D106,""))</f>
        <v/>
      </c>
      <c r="TI106" s="34" t="str">
        <f>IF(TH106&lt;&gt;"",HLOOKUP(COUNT($RV106:TH106)+1,$G$4:$EH$9,TI$14,0)*$D106,IF($C106=TI$17,$G$9*$D106,""))</f>
        <v/>
      </c>
      <c r="TJ106" s="34" t="str">
        <f>IF(TI106&lt;&gt;"",HLOOKUP(COUNT($RV106:TI106)+1,$G$4:$EH$9,TJ$14,0)*$D106,IF($C106=TJ$17,$G$9*$D106,""))</f>
        <v/>
      </c>
      <c r="TK106" s="34" t="str">
        <f>IF(TJ106&lt;&gt;"",HLOOKUP(COUNT($RV106:TJ106)+1,$G$4:$EH$9,TK$14,0)*$D106,IF($C106=TK$17,$G$9*$D106,""))</f>
        <v/>
      </c>
      <c r="TL106" s="34" t="str">
        <f>IF(TK106&lt;&gt;"",HLOOKUP(COUNT($RV106:TK106)+1,$G$4:$EH$9,TL$14,0)*$D106,IF($C106=TL$17,$G$9*$D106,""))</f>
        <v/>
      </c>
      <c r="TM106" s="34" t="str">
        <f>IF(TL106&lt;&gt;"",HLOOKUP(COUNT($RV106:TL106)+1,$G$4:$EH$9,TM$14,0)*$D106,IF($C106=TM$17,$G$9*$D106,""))</f>
        <v/>
      </c>
      <c r="TN106" s="34" t="str">
        <f>IF(TM106&lt;&gt;"",HLOOKUP(COUNT($RV106:TM106)+1,$G$4:$EH$9,TN$14,0)*$D106,IF($C106=TN$17,$G$9*$D106,""))</f>
        <v/>
      </c>
      <c r="TO106" s="34" t="str">
        <f>IF(TN106&lt;&gt;"",HLOOKUP(COUNT($RV106:TN106)+1,$G$4:$EH$9,TO$14,0)*$D106,IF($C106=TO$17,$G$9*$D106,""))</f>
        <v/>
      </c>
      <c r="TP106" s="34" t="str">
        <f>IF(TO106&lt;&gt;"",HLOOKUP(COUNT($RV106:TO106)+1,$G$4:$EH$9,TP$14,0)*$D106,IF($C106=TP$17,$G$9*$D106,""))</f>
        <v/>
      </c>
      <c r="TQ106" s="34" t="str">
        <f>IF(TP106&lt;&gt;"",HLOOKUP(COUNT($RV106:TP106)+1,$G$4:$EH$9,TQ$14,0)*$D106,IF($C106=TQ$17,$G$9*$D106,""))</f>
        <v/>
      </c>
      <c r="TR106" s="34" t="str">
        <f>IF(TQ106&lt;&gt;"",HLOOKUP(COUNT($RV106:TQ106)+1,$G$4:$EH$9,TR$14,0)*$D106,IF($C106=TR$17,$G$9*$D106,""))</f>
        <v/>
      </c>
      <c r="TS106" s="34" t="str">
        <f>IF(TR106&lt;&gt;"",HLOOKUP(COUNT($RV106:TR106)+1,$G$4:$EH$9,TS$14,0)*$D106,IF($C106=TS$17,$G$9*$D106,""))</f>
        <v/>
      </c>
      <c r="TT106" s="34" t="str">
        <f>IF(TS106&lt;&gt;"",HLOOKUP(COUNT($RV106:TS106)+1,$G$4:$EH$9,TT$14,0)*$D106,IF($C106=TT$17,$G$9*$D106,""))</f>
        <v/>
      </c>
      <c r="TU106" s="34" t="str">
        <f>IF(TT106&lt;&gt;"",HLOOKUP(COUNT($RV106:TT106)+1,$G$4:$EH$9,TU$14,0)*$D106,IF($C106=TU$17,$G$9*$D106,""))</f>
        <v/>
      </c>
      <c r="TV106" s="34" t="str">
        <f>IF(TU106&lt;&gt;"",HLOOKUP(COUNT($RV106:TU106)+1,$G$4:$EH$9,TV$14,0)*$D106,IF($C106=TV$17,$G$9*$D106,""))</f>
        <v/>
      </c>
      <c r="TW106" s="34" t="str">
        <f>IF(TV106&lt;&gt;"",HLOOKUP(COUNT($RV106:TV106)+1,$G$4:$EH$9,TW$14,0)*$D106,IF($C106=TW$17,$G$9*$D106,""))</f>
        <v/>
      </c>
      <c r="TX106" s="34" t="str">
        <f>IF(TW106&lt;&gt;"",HLOOKUP(COUNT($RV106:TW106)+1,$G$4:$EH$9,TX$14,0)*$D106,IF($C106=TX$17,$G$9*$D106,""))</f>
        <v/>
      </c>
      <c r="TY106" s="34" t="str">
        <f>IF(TX106&lt;&gt;"",HLOOKUP(COUNT($RV106:TX106)+1,$G$4:$EH$9,TY$14,0)*$D106,IF($C106=TY$17,$G$9*$D106,""))</f>
        <v/>
      </c>
      <c r="TZ106" s="34" t="str">
        <f>IF(TY106&lt;&gt;"",HLOOKUP(COUNT($RV106:TY106)+1,$G$4:$EH$9,TZ$14,0)*$D106,IF($C106=TZ$17,$G$9*$D106,""))</f>
        <v/>
      </c>
      <c r="UA106" s="34" t="str">
        <f>IF(TZ106&lt;&gt;"",HLOOKUP(COUNT($RV106:TZ106)+1,$G$4:$EH$9,UA$14,0)*$D106,IF($C106=UA$17,$G$9*$D106,""))</f>
        <v/>
      </c>
      <c r="UB106" s="34" t="str">
        <f>IF(UA106&lt;&gt;"",HLOOKUP(COUNT($RV106:UA106)+1,$G$4:$EH$9,UB$14,0)*$D106,IF($C106=UB$17,$G$9*$D106,""))</f>
        <v/>
      </c>
      <c r="UC106" s="34" t="str">
        <f>IF(UB106&lt;&gt;"",HLOOKUP(COUNT($RV106:UB106)+1,$G$4:$EH$9,UC$14,0)*$D106,IF($C106=UC$17,$G$9*$D106,""))</f>
        <v/>
      </c>
      <c r="UD106" s="34" t="str">
        <f>IF(UC106&lt;&gt;"",HLOOKUP(COUNT($RV106:UC106)+1,$G$4:$EH$9,UD$14,0)*$D106,IF($C106=UD$17,$G$9*$D106,""))</f>
        <v/>
      </c>
      <c r="UE106" s="34" t="str">
        <f>IF(UD106&lt;&gt;"",HLOOKUP(COUNT($RV106:UD106)+1,$G$4:$EH$9,UE$14,0)*$D106,IF($C106=UE$17,$G$9*$D106,""))</f>
        <v/>
      </c>
      <c r="UF106" s="34" t="str">
        <f>IF(UE106&lt;&gt;"",HLOOKUP(COUNT($RV106:UE106)+1,$G$4:$EH$9,UF$14,0)*$D106,IF($C106=UF$17,$G$9*$D106,""))</f>
        <v/>
      </c>
      <c r="UG106" s="34" t="str">
        <f>IF(UF106&lt;&gt;"",HLOOKUP(COUNT($RV106:UF106)+1,$G$4:$EH$9,UG$14,0)*$D106,IF($C106=UG$17,$G$9*$D106,""))</f>
        <v/>
      </c>
      <c r="UH106" s="34" t="str">
        <f>IF(UG106&lt;&gt;"",HLOOKUP(COUNT($RV106:UG106)+1,$G$4:$EH$9,UH$14,0)*$D106,IF($C106=UH$17,$G$9*$D106,""))</f>
        <v/>
      </c>
      <c r="UI106" s="34" t="str">
        <f>IF(UH106&lt;&gt;"",HLOOKUP(COUNT($RV106:UH106)+1,$G$4:$EH$9,UI$14,0)*$D106,IF($C106=UI$17,$G$9*$D106,""))</f>
        <v/>
      </c>
      <c r="UJ106" s="34" t="str">
        <f>IF(UI106&lt;&gt;"",HLOOKUP(COUNT($RV106:UI106)+1,$G$4:$EH$9,UJ$14,0)*$D106,IF($C106=UJ$17,$G$9*$D106,""))</f>
        <v/>
      </c>
      <c r="UK106" s="34" t="str">
        <f>IF(UJ106&lt;&gt;"",HLOOKUP(COUNT($RV106:UJ106)+1,$G$4:$EH$9,UK$14,0)*$D106,IF($C106=UK$17,$G$9*$D106,""))</f>
        <v/>
      </c>
      <c r="UL106" s="34" t="str">
        <f>IF(UK106&lt;&gt;"",HLOOKUP(COUNT($RV106:UK106)+1,$G$4:$EH$9,UL$14,0)*$D106,IF($C106=UL$17,$G$9*$D106,""))</f>
        <v/>
      </c>
      <c r="UM106" s="34" t="str">
        <f>IF(UL106&lt;&gt;"",HLOOKUP(COUNT($RV106:UL106)+1,$G$4:$EH$9,UM$14,0)*$D106,IF($C106=UM$17,$G$9*$D106,""))</f>
        <v/>
      </c>
      <c r="UN106" s="34" t="str">
        <f>IF(UM106&lt;&gt;"",HLOOKUP(COUNT($RV106:UM106)+1,$G$4:$EH$9,UN$14,0)*$D106,IF($C106=UN$17,$G$9*$D106,""))</f>
        <v/>
      </c>
      <c r="UO106" s="34" t="str">
        <f>IF(UN106&lt;&gt;"",HLOOKUP(COUNT($RV106:UN106)+1,$G$4:$EH$9,UO$14,0)*$D106,IF($C106=UO$17,$G$9*$D106,""))</f>
        <v/>
      </c>
      <c r="UP106" s="34" t="str">
        <f>IF(UO106&lt;&gt;"",HLOOKUP(COUNT($RV106:UO106)+1,$G$4:$EH$9,UP$14,0)*$D106,IF($C106=UP$17,$G$9*$D106,""))</f>
        <v/>
      </c>
      <c r="UQ106" s="34" t="str">
        <f>IF(UP106&lt;&gt;"",HLOOKUP(COUNT($RV106:UP106)+1,$G$4:$EH$9,UQ$14,0)*$D106,IF($C106=UQ$17,$G$9*$D106,""))</f>
        <v/>
      </c>
      <c r="UR106" s="34" t="str">
        <f>IF(UQ106&lt;&gt;"",HLOOKUP(COUNT($RV106:UQ106)+1,$G$4:$EH$9,UR$14,0)*$D106,IF($C106=UR$17,$G$9*$D106,""))</f>
        <v/>
      </c>
      <c r="US106" s="34" t="str">
        <f>IF(UR106&lt;&gt;"",HLOOKUP(COUNT($RV106:UR106)+1,$G$4:$EH$9,US$14,0)*$D106,IF($C106=US$17,$G$9*$D106,""))</f>
        <v/>
      </c>
      <c r="UT106" s="34" t="str">
        <f>IF(US106&lt;&gt;"",HLOOKUP(COUNT($RV106:US106)+1,$G$4:$EH$9,UT$14,0)*$D106,IF($C106=UT$17,$G$9*$D106,""))</f>
        <v/>
      </c>
      <c r="UU106" s="34" t="str">
        <f>IF(UT106&lt;&gt;"",HLOOKUP(COUNT($RV106:UT106)+1,$G$4:$EH$9,UU$14,0)*$D106,IF($C106=UU$17,$G$9*$D106,""))</f>
        <v/>
      </c>
      <c r="UV106" s="34" t="str">
        <f>IF(UU106&lt;&gt;"",HLOOKUP(COUNT($RV106:UU106)+1,$G$4:$EH$9,UV$14,0)*$D106,IF($C106=UV$17,$G$9*$D106,""))</f>
        <v/>
      </c>
      <c r="UW106" s="34" t="str">
        <f>IF(UV106&lt;&gt;"",HLOOKUP(COUNT($RV106:UV106)+1,$G$4:$EH$9,UW$14,0)*$D106,IF($C106=UW$17,$G$9*$D106,""))</f>
        <v/>
      </c>
      <c r="UX106" s="34" t="str">
        <f>IF(UW106&lt;&gt;"",HLOOKUP(COUNT($RV106:UW106)+1,$G$4:$EH$9,UX$14,0)*$D106,IF($C106=UX$17,$G$9*$D106,""))</f>
        <v/>
      </c>
      <c r="UY106" s="34" t="str">
        <f>IF(UX106&lt;&gt;"",HLOOKUP(COUNT($RV106:UX106)+1,$G$4:$EH$9,UY$14,0)*$D106,IF($C106=UY$17,$G$9*$D106,""))</f>
        <v/>
      </c>
      <c r="UZ106" s="34" t="str">
        <f>IF(UY106&lt;&gt;"",HLOOKUP(COUNT($RV106:UY106)+1,$G$4:$EH$9,UZ$14,0)*$D106,IF($C106=UZ$17,$G$9*$D106,""))</f>
        <v/>
      </c>
      <c r="VA106" s="34" t="str">
        <f>IF(UZ106&lt;&gt;"",HLOOKUP(COUNT($RV106:UZ106)+1,$G$4:$EH$9,VA$14,0)*$D106,IF($C106=VA$17,$G$9*$D106,""))</f>
        <v/>
      </c>
      <c r="VB106" s="34" t="str">
        <f>IF(VA106&lt;&gt;"",HLOOKUP(COUNT($RV106:VA106)+1,$G$4:$EH$9,VB$14,0)*$D106,IF($C106=VB$17,$G$9*$D106,""))</f>
        <v/>
      </c>
      <c r="VC106" s="34" t="str">
        <f>IF(VB106&lt;&gt;"",HLOOKUP(COUNT($RV106:VB106)+1,$G$4:$EH$9,VC$14,0)*$D106,IF($C106=VC$17,$G$9*$D106,""))</f>
        <v/>
      </c>
      <c r="VD106" s="34" t="str">
        <f>IF(VC106&lt;&gt;"",HLOOKUP(COUNT($RV106:VC106)+1,$G$4:$EH$9,VD$14,0)*$D106,IF($C106=VD$17,$G$9*$D106,""))</f>
        <v/>
      </c>
      <c r="VE106" s="34" t="str">
        <f>IF(VD106&lt;&gt;"",HLOOKUP(COUNT($RV106:VD106)+1,$G$4:$EH$9,VE$14,0)*$D106,IF($C106=VE$17,$G$9*$D106,""))</f>
        <v/>
      </c>
      <c r="VF106" s="34">
        <f>IF(VE106&lt;&gt;"",HLOOKUP(COUNT($RV106:VE106)+1,$G$4:$EH$9,VF$14,0)*$D106,IF($C106=VF$17,$G$9*$D106,""))</f>
        <v>14500</v>
      </c>
      <c r="VG106" s="34">
        <f>IF(VF106&lt;&gt;"",HLOOKUP(COUNT($RV106:VF106)+1,$G$4:$EH$9,VG$14,0)*$D106,IF($C106=VG$17,$G$9*$D106,""))</f>
        <v>0</v>
      </c>
      <c r="VH106" s="34">
        <f>IF(VG106&lt;&gt;"",HLOOKUP(COUNT($RV106:VG106)+1,$G$4:$EH$9,VH$14,0)*$D106,IF($C106=VH$17,$G$9*$D106,""))</f>
        <v>0</v>
      </c>
      <c r="VI106" s="34">
        <f>IF(VH106&lt;&gt;"",HLOOKUP(COUNT($RV106:VH106)+1,$G$4:$EH$9,VI$14,0)*$D106,IF($C106=VI$17,$G$9*$D106,""))</f>
        <v>0</v>
      </c>
      <c r="VJ106" s="34">
        <f>IF(VI106&lt;&gt;"",HLOOKUP(COUNT($RV106:VI106)+1,$G$4:$EH$9,VJ$14,0)*$D106,IF($C106=VJ$17,$G$9*$D106,""))</f>
        <v>0</v>
      </c>
      <c r="VK106" s="34">
        <f>IF(VJ106&lt;&gt;"",HLOOKUP(COUNT($RV106:VJ106)+1,$G$4:$EH$9,VK$14,0)*$D106,IF($C106=VK$17,$G$9*$D106,""))</f>
        <v>0</v>
      </c>
      <c r="VL106" s="34">
        <f>IF(VK106&lt;&gt;"",HLOOKUP(COUNT($RV106:VK106)+1,$G$4:$EH$9,VL$14,0)*$D106,IF($C106=VL$17,$G$9*$D106,""))</f>
        <v>0</v>
      </c>
      <c r="VM106" s="34">
        <f>IF(VL106&lt;&gt;"",HLOOKUP(COUNT($RV106:VL106)+1,$G$4:$EH$9,VM$14,0)*$D106,IF($C106=VM$17,$G$9*$D106,""))</f>
        <v>0</v>
      </c>
      <c r="VN106" s="34">
        <f>IF(VM106&lt;&gt;"",HLOOKUP(COUNT($RV106:VM106)+1,$G$4:$EH$9,VN$14,0)*$D106,IF($C106=VN$17,$G$9*$D106,""))</f>
        <v>0</v>
      </c>
      <c r="VO106" s="34">
        <f>IF(VN106&lt;&gt;"",HLOOKUP(COUNT($RV106:VN106)+1,$G$4:$EH$9,VO$14,0)*$D106,IF($C106=VO$17,$G$9*$D106,""))</f>
        <v>0</v>
      </c>
      <c r="VP106" s="34">
        <f>IF(VO106&lt;&gt;"",HLOOKUP(COUNT($RV106:VO106)+1,$G$4:$EH$9,VP$14,0)*$D106,IF($C106=VP$17,$G$9*$D106,""))</f>
        <v>0</v>
      </c>
      <c r="VQ106" s="34">
        <f>IF(VP106&lt;&gt;"",HLOOKUP(COUNT($RV106:VP106)+1,$G$4:$EH$9,VQ$14,0)*$D106,IF($C106=VQ$17,$G$9*$D106,""))</f>
        <v>0</v>
      </c>
      <c r="VR106" s="34">
        <f>IF(VQ106&lt;&gt;"",HLOOKUP(COUNT($RV106:VQ106)+1,$G$4:$EH$9,VR$14,0)*$D106,IF($C106=VR$17,$G$9*$D106,""))</f>
        <v>0</v>
      </c>
      <c r="VS106" s="34">
        <f>IF(VR106&lt;&gt;"",HLOOKUP(COUNT($RV106:VR106)+1,$G$4:$EH$9,VS$14,0)*$D106,IF($C106=VS$17,$G$9*$D106,""))</f>
        <v>0</v>
      </c>
      <c r="VT106" s="34">
        <f>IF(VS106&lt;&gt;"",HLOOKUP(COUNT($RV106:VS106)+1,$G$4:$EH$9,VT$14,0)*$D106,IF($C106=VT$17,$G$9*$D106,""))</f>
        <v>0</v>
      </c>
      <c r="VU106" s="34">
        <f>IF(VT106&lt;&gt;"",HLOOKUP(COUNT($RV106:VT106)+1,$G$4:$EH$9,VU$14,0)*$D106,IF($C106=VU$17,$G$9*$D106,""))</f>
        <v>0</v>
      </c>
      <c r="VV106" s="34">
        <f>IF(VU106&lt;&gt;"",HLOOKUP(COUNT($RV106:VU106)+1,$G$4:$EH$9,VV$14,0)*$D106,IF($C106=VV$17,$G$9*$D106,""))</f>
        <v>0</v>
      </c>
      <c r="VW106" s="34">
        <f>IF(VV106&lt;&gt;"",HLOOKUP(COUNT($RV106:VV106)+1,$G$4:$EH$9,VW$14,0)*$D106,IF($C106=VW$17,$G$9*$D106,""))</f>
        <v>0</v>
      </c>
      <c r="VX106" s="34">
        <f>IF(VW106&lt;&gt;"",HLOOKUP(COUNT($RV106:VW106)+1,$G$4:$EH$9,VX$14,0)*$D106,IF($C106=VX$17,$G$9*$D106,""))</f>
        <v>0</v>
      </c>
      <c r="VY106" s="34">
        <f>IF(VX106&lt;&gt;"",HLOOKUP(COUNT($RV106:VX106)+1,$G$4:$EH$9,VY$14,0)*$D106,IF($C106=VY$17,$G$9*$D106,""))</f>
        <v>0</v>
      </c>
      <c r="VZ106" s="34">
        <f>IF(VY106&lt;&gt;"",HLOOKUP(COUNT($RV106:VY106)+1,$G$4:$EH$9,VZ$14,0)*$D106,IF($C106=VZ$17,$G$9*$D106,""))</f>
        <v>0</v>
      </c>
      <c r="WA106" s="34">
        <f>IF(VZ106&lt;&gt;"",HLOOKUP(COUNT($RV106:VZ106)+1,$G$4:$EH$9,WA$14,0)*$D106,IF($C106=WA$17,$G$9*$D106,""))</f>
        <v>0</v>
      </c>
      <c r="WB106" s="34">
        <f>IF(WA106&lt;&gt;"",HLOOKUP(COUNT($RV106:WA106)+1,$G$4:$EH$9,WB$14,0)*$D106,IF($C106=WB$17,$G$9*$D106,""))</f>
        <v>0</v>
      </c>
      <c r="WC106" s="34">
        <f>IF(WB106&lt;&gt;"",HLOOKUP(COUNT($RV106:WB106)+1,$G$4:$EH$9,WC$14,0)*$D106,IF($C106=WC$17,$G$9*$D106,""))</f>
        <v>0</v>
      </c>
      <c r="WD106" s="34">
        <f>IF(WC106&lt;&gt;"",HLOOKUP(COUNT($RV106:WC106)+1,$G$4:$EH$9,WD$14,0)*$D106,IF($C106=WD$17,$G$9*$D106,""))</f>
        <v>0</v>
      </c>
      <c r="WE106" s="34">
        <f>IF(WD106&lt;&gt;"",HLOOKUP(COUNT($RV106:WD106)+1,$G$4:$EH$9,WE$14,0)*$D106,IF($C106=WE$17,$G$9*$D106,""))</f>
        <v>0</v>
      </c>
      <c r="WF106" s="34">
        <f>IF(WE106&lt;&gt;"",HLOOKUP(COUNT($RV106:WE106)+1,$G$4:$EH$9,WF$14,0)*$D106,IF($C106=WF$17,$G$9*$D106,""))</f>
        <v>0</v>
      </c>
      <c r="WG106" s="34">
        <f>IF(WF106&lt;&gt;"",HLOOKUP(COUNT($RV106:WF106)+1,$G$4:$EH$9,WG$14,0)*$D106,IF($C106=WG$17,$G$9*$D106,""))</f>
        <v>0</v>
      </c>
      <c r="WH106" s="34">
        <f>IF(WG106&lt;&gt;"",HLOOKUP(COUNT($RV106:WG106)+1,$G$4:$EH$9,WH$14,0)*$D106,IF($C106=WH$17,$G$9*$D106,""))</f>
        <v>0</v>
      </c>
      <c r="WI106" s="34">
        <f>IF(WH106&lt;&gt;"",HLOOKUP(COUNT($RV106:WH106)+1,$G$4:$EH$9,WI$14,0)*$D106,IF($C106=WI$17,$G$9*$D106,""))</f>
        <v>0</v>
      </c>
      <c r="WJ106" s="34">
        <f>IF(WI106&lt;&gt;"",HLOOKUP(COUNT($RV106:WI106)+1,$G$4:$EH$9,WJ$14,0)*$D106,IF($C106=WJ$17,$G$9*$D106,""))</f>
        <v>0</v>
      </c>
      <c r="WK106" s="34">
        <f>IF(WJ106&lt;&gt;"",HLOOKUP(COUNT($RV106:WJ106)+1,$G$4:$EH$9,WK$14,0)*$D106,IF($C106=WK$17,$G$9*$D106,""))</f>
        <v>0</v>
      </c>
      <c r="WL106" s="34">
        <f>IF(WK106&lt;&gt;"",HLOOKUP(COUNT($RV106:WK106)+1,$G$4:$EH$9,WL$14,0)*$D106,IF($C106=WL$17,$G$9*$D106,""))</f>
        <v>0</v>
      </c>
    </row>
    <row r="107" spans="1:610" ht="15" x14ac:dyDescent="0.2">
      <c r="A107" s="25">
        <f t="shared" si="911"/>
        <v>5</v>
      </c>
      <c r="B107" s="1328" t="s">
        <v>89</v>
      </c>
      <c r="C107" s="62">
        <f t="shared" si="912"/>
        <v>89</v>
      </c>
      <c r="D107" s="30">
        <f>VLOOKUP(B107,Premissas!$R$8:$AD$18,(Histograma!A107+1),0)</f>
        <v>5</v>
      </c>
      <c r="G107" s="34" t="str">
        <f>IF(F107&lt;&gt;"",HLOOKUP(COUNT($F107:F107)+1,$G$4:$EH$8,G$14,0)*$D107,IF($C107=G$17,$G$5*$D107,""))</f>
        <v/>
      </c>
      <c r="H107" s="34" t="str">
        <f>IF(G107&lt;&gt;"",HLOOKUP(COUNT($F107:G107)+1,$G$4:$EH$8,H$14,0)*$D107,IF($C107=H$17,$G$5*$D107,""))</f>
        <v/>
      </c>
      <c r="I107" s="34" t="str">
        <f>IF(H107&lt;&gt;"",HLOOKUP(COUNT($F107:H107)+1,$G$4:$EH$8,I$14,0)*$D107,IF($C107=I$17,$G$5*$D107,""))</f>
        <v/>
      </c>
      <c r="J107" s="34" t="str">
        <f>IF(I107&lt;&gt;"",HLOOKUP(COUNT($F107:I107)+1,$G$4:$EH$8,J$14,0)*$D107,IF($C107=J$17,$G$5*$D107,""))</f>
        <v/>
      </c>
      <c r="K107" s="34" t="str">
        <f>IF(J107&lt;&gt;"",HLOOKUP(COUNT($F107:J107)+1,$G$4:$EH$8,K$14,0)*$D107,IF($C107=K$17,$G$5*$D107,""))</f>
        <v/>
      </c>
      <c r="L107" s="34" t="str">
        <f>IF(K107&lt;&gt;"",HLOOKUP(COUNT($F107:K107)+1,$G$4:$EH$8,L$14,0)*$D107,IF($C107=L$17,$G$5*$D107,""))</f>
        <v/>
      </c>
      <c r="M107" s="34" t="str">
        <f>IF(L107&lt;&gt;"",HLOOKUP(COUNT($F107:L107)+1,$G$4:$EH$8,M$14,0)*$D107,IF($C107=M$17,$G$5*$D107,""))</f>
        <v/>
      </c>
      <c r="N107" s="34" t="str">
        <f>IF(M107&lt;&gt;"",HLOOKUP(COUNT($F107:M107)+1,$G$4:$EH$8,N$14,0)*$D107,IF($C107=N$17,$G$5*$D107,""))</f>
        <v/>
      </c>
      <c r="O107" s="34" t="str">
        <f>IF(N107&lt;&gt;"",HLOOKUP(COUNT($F107:N107)+1,$G$4:$EH$8,O$14,0)*$D107,IF($C107=O$17,$G$5*$D107,""))</f>
        <v/>
      </c>
      <c r="P107" s="34" t="str">
        <f>IF(O107&lt;&gt;"",HLOOKUP(COUNT($F107:O107)+1,$G$4:$EH$8,P$14,0)*$D107,IF($C107=P$17,$G$5*$D107,""))</f>
        <v/>
      </c>
      <c r="Q107" s="34" t="str">
        <f>IF(P107&lt;&gt;"",HLOOKUP(COUNT($F107:P107)+1,$G$4:$EH$8,Q$14,0)*$D107,IF($C107=Q$17,$G$5*$D107,""))</f>
        <v/>
      </c>
      <c r="R107" s="34" t="str">
        <f>IF(Q107&lt;&gt;"",HLOOKUP(COUNT($F107:Q107)+1,$G$4:$EH$8,R$14,0)*$D107,IF($C107=R$17,$G$5*$D107,""))</f>
        <v/>
      </c>
      <c r="S107" s="34" t="str">
        <f>IF(R107&lt;&gt;"",HLOOKUP(COUNT($F107:R107)+1,$G$4:$EH$8,S$14,0)*$D107,IF($C107=S$17,$G$5*$D107,""))</f>
        <v/>
      </c>
      <c r="T107" s="34" t="str">
        <f>IF(S107&lt;&gt;"",HLOOKUP(COUNT($F107:S107)+1,$G$4:$EH$8,T$14,0)*$D107,IF($C107=T$17,$G$5*$D107,""))</f>
        <v/>
      </c>
      <c r="U107" s="34" t="str">
        <f>IF(T107&lt;&gt;"",HLOOKUP(COUNT($F107:T107)+1,$G$4:$EH$8,U$14,0)*$D107,IF($C107=U$17,$G$5*$D107,""))</f>
        <v/>
      </c>
      <c r="V107" s="34" t="str">
        <f>IF(U107&lt;&gt;"",HLOOKUP(COUNT($F107:U107)+1,$G$4:$EH$8,V$14,0)*$D107,IF($C107=V$17,$G$5*$D107,""))</f>
        <v/>
      </c>
      <c r="W107" s="34" t="str">
        <f>IF(V107&lt;&gt;"",HLOOKUP(COUNT($F107:V107)+1,$G$4:$EH$8,W$14,0)*$D107,IF($C107=W$17,$G$5*$D107,""))</f>
        <v/>
      </c>
      <c r="X107" s="34" t="str">
        <f>IF(W107&lt;&gt;"",HLOOKUP(COUNT($F107:W107)+1,$G$4:$EH$8,X$14,0)*$D107,IF($C107=X$17,$G$5*$D107,""))</f>
        <v/>
      </c>
      <c r="Y107" s="34" t="str">
        <f>IF(X107&lt;&gt;"",HLOOKUP(COUNT($F107:X107)+1,$G$4:$EH$8,Y$14,0)*$D107,IF($C107=Y$17,$G$5*$D107,""))</f>
        <v/>
      </c>
      <c r="Z107" s="34" t="str">
        <f>IF(Y107&lt;&gt;"",HLOOKUP(COUNT($F107:Y107)+1,$G$4:$EH$8,Z$14,0)*$D107,IF($C107=Z$17,$G$5*$D107,""))</f>
        <v/>
      </c>
      <c r="AA107" s="34" t="str">
        <f>IF(Z107&lt;&gt;"",HLOOKUP(COUNT($F107:Z107)+1,$G$4:$EH$8,AA$14,0)*$D107,IF($C107=AA$17,$G$5*$D107,""))</f>
        <v/>
      </c>
      <c r="AB107" s="34" t="str">
        <f>IF(AA107&lt;&gt;"",HLOOKUP(COUNT($F107:AA107)+1,$G$4:$EH$8,AB$14,0)*$D107,IF($C107=AB$17,$G$5*$D107,""))</f>
        <v/>
      </c>
      <c r="AC107" s="34" t="str">
        <f>IF(AB107&lt;&gt;"",HLOOKUP(COUNT($F107:AB107)+1,$G$4:$EH$8,AC$14,0)*$D107,IF($C107=AC$17,$G$5*$D107,""))</f>
        <v/>
      </c>
      <c r="AD107" s="34" t="str">
        <f>IF(AC107&lt;&gt;"",HLOOKUP(COUNT($F107:AC107)+1,$G$4:$EH$8,AD$14,0)*$D107,IF($C107=AD$17,$G$5*$D107,""))</f>
        <v/>
      </c>
      <c r="AE107" s="34" t="str">
        <f>IF(AD107&lt;&gt;"",HLOOKUP(COUNT($F107:AD107)+1,$G$4:$EH$8,AE$14,0)*$D107,IF($C107=AE$17,$G$5*$D107,""))</f>
        <v/>
      </c>
      <c r="AF107" s="34" t="str">
        <f>IF(AE107&lt;&gt;"",HLOOKUP(COUNT($F107:AE107)+1,$G$4:$EH$8,AF$14,0)*$D107,IF($C107=AF$17,$G$5*$D107,""))</f>
        <v/>
      </c>
      <c r="AG107" s="34" t="str">
        <f>IF(AF107&lt;&gt;"",HLOOKUP(COUNT($F107:AF107)+1,$G$4:$EH$8,AG$14,0)*$D107,IF($C107=AG$17,$G$5*$D107,""))</f>
        <v/>
      </c>
      <c r="AH107" s="34" t="str">
        <f>IF(AG107&lt;&gt;"",HLOOKUP(COUNT($F107:AG107)+1,$G$4:$EH$8,AH$14,0)*$D107,IF($C107=AH$17,$G$5*$D107,""))</f>
        <v/>
      </c>
      <c r="AI107" s="34" t="str">
        <f>IF(AH107&lt;&gt;"",HLOOKUP(COUNT($F107:AH107)+1,$G$4:$EH$8,AI$14,0)*$D107,IF($C107=AI$17,$G$5*$D107,""))</f>
        <v/>
      </c>
      <c r="AJ107" s="34" t="str">
        <f>IF(AI107&lt;&gt;"",HLOOKUP(COUNT($F107:AI107)+1,$G$4:$EH$8,AJ$14,0)*$D107,IF($C107=AJ$17,$G$5*$D107,""))</f>
        <v/>
      </c>
      <c r="AK107" s="34" t="str">
        <f>IF(AJ107&lt;&gt;"",HLOOKUP(COUNT($F107:AJ107)+1,$G$4:$EH$8,AK$14,0)*$D107,IF($C107=AK$17,$G$5*$D107,""))</f>
        <v/>
      </c>
      <c r="AL107" s="34" t="str">
        <f>IF(AK107&lt;&gt;"",HLOOKUP(COUNT($F107:AK107)+1,$G$4:$EH$8,AL$14,0)*$D107,IF($C107=AL$17,$G$5*$D107,""))</f>
        <v/>
      </c>
      <c r="AM107" s="34" t="str">
        <f>IF(AL107&lt;&gt;"",HLOOKUP(COUNT($F107:AL107)+1,$G$4:$EH$8,AM$14,0)*$D107,IF($C107=AM$17,$G$5*$D107,""))</f>
        <v/>
      </c>
      <c r="AN107" s="34" t="str">
        <f>IF(AM107&lt;&gt;"",HLOOKUP(COUNT($F107:AM107)+1,$G$4:$EH$8,AN$14,0)*$D107,IF($C107=AN$17,$G$5*$D107,""))</f>
        <v/>
      </c>
      <c r="AO107" s="34" t="str">
        <f>IF(AN107&lt;&gt;"",HLOOKUP(COUNT($F107:AN107)+1,$G$4:$EH$8,AO$14,0)*$D107,IF($C107=AO$17,$G$5*$D107,""))</f>
        <v/>
      </c>
      <c r="AP107" s="34" t="str">
        <f>IF(AO107&lt;&gt;"",HLOOKUP(COUNT($F107:AO107)+1,$G$4:$EH$8,AP$14,0)*$D107,IF($C107=AP$17,$G$5*$D107,""))</f>
        <v/>
      </c>
      <c r="AQ107" s="34" t="str">
        <f>IF(AP107&lt;&gt;"",HLOOKUP(COUNT($F107:AP107)+1,$G$4:$EH$8,AQ$14,0)*$D107,IF($C107=AQ$17,$G$5*$D107,""))</f>
        <v/>
      </c>
      <c r="AR107" s="34" t="str">
        <f>IF(AQ107&lt;&gt;"",HLOOKUP(COUNT($F107:AQ107)+1,$G$4:$EH$8,AR$14,0)*$D107,IF($C107=AR$17,$G$5*$D107,""))</f>
        <v/>
      </c>
      <c r="AS107" s="34" t="str">
        <f>IF(AR107&lt;&gt;"",HLOOKUP(COUNT($F107:AR107)+1,$G$4:$EH$8,AS$14,0)*$D107,IF($C107=AS$17,$G$5*$D107,""))</f>
        <v/>
      </c>
      <c r="AT107" s="34" t="str">
        <f>IF(AS107&lt;&gt;"",HLOOKUP(COUNT($F107:AS107)+1,$G$4:$EH$8,AT$14,0)*$D107,IF($C107=AT$17,$G$5*$D107,""))</f>
        <v/>
      </c>
      <c r="AU107" s="34" t="str">
        <f>IF(AT107&lt;&gt;"",HLOOKUP(COUNT($F107:AT107)+1,$G$4:$EH$8,AU$14,0)*$D107,IF($C107=AU$17,$G$5*$D107,""))</f>
        <v/>
      </c>
      <c r="AV107" s="34" t="str">
        <f>IF(AU107&lt;&gt;"",HLOOKUP(COUNT($F107:AU107)+1,$G$4:$EH$8,AV$14,0)*$D107,IF($C107=AV$17,$G$5*$D107,""))</f>
        <v/>
      </c>
      <c r="AW107" s="34" t="str">
        <f>IF(AV107&lt;&gt;"",HLOOKUP(COUNT($F107:AV107)+1,$G$4:$EH$8,AW$14,0)*$D107,IF($C107=AW$17,$G$5*$D107,""))</f>
        <v/>
      </c>
      <c r="AX107" s="34" t="str">
        <f>IF(AW107&lt;&gt;"",HLOOKUP(COUNT($F107:AW107)+1,$G$4:$EH$8,AX$14,0)*$D107,IF($C107=AX$17,$G$5*$D107,""))</f>
        <v/>
      </c>
      <c r="AY107" s="34" t="str">
        <f>IF(AX107&lt;&gt;"",HLOOKUP(COUNT($F107:AX107)+1,$G$4:$EH$8,AY$14,0)*$D107,IF($C107=AY$17,$G$5*$D107,""))</f>
        <v/>
      </c>
      <c r="AZ107" s="34" t="str">
        <f>IF(AY107&lt;&gt;"",HLOOKUP(COUNT($F107:AY107)+1,$G$4:$EH$8,AZ$14,0)*$D107,IF($C107=AZ$17,$G$5*$D107,""))</f>
        <v/>
      </c>
      <c r="BA107" s="34" t="str">
        <f>IF(AZ107&lt;&gt;"",HLOOKUP(COUNT($F107:AZ107)+1,$G$4:$EH$8,BA$14,0)*$D107,IF($C107=BA$17,$G$5*$D107,""))</f>
        <v/>
      </c>
      <c r="BB107" s="34" t="str">
        <f>IF(BA107&lt;&gt;"",HLOOKUP(COUNT($F107:BA107)+1,$G$4:$EH$8,BB$14,0)*$D107,IF($C107=BB$17,$G$5*$D107,""))</f>
        <v/>
      </c>
      <c r="BC107" s="34" t="str">
        <f>IF(BB107&lt;&gt;"",HLOOKUP(COUNT($F107:BB107)+1,$G$4:$EH$8,BC$14,0)*$D107,IF($C107=BC$17,$G$5*$D107,""))</f>
        <v/>
      </c>
      <c r="BD107" s="34" t="str">
        <f>IF(BC107&lt;&gt;"",HLOOKUP(COUNT($F107:BC107)+1,$G$4:$EH$8,BD$14,0)*$D107,IF($C107=BD$17,$G$5*$D107,""))</f>
        <v/>
      </c>
      <c r="BE107" s="34" t="str">
        <f>IF(BD107&lt;&gt;"",HLOOKUP(COUNT($F107:BD107)+1,$G$4:$EH$8,BE$14,0)*$D107,IF($C107=BE$17,$G$5*$D107,""))</f>
        <v/>
      </c>
      <c r="BF107" s="34" t="str">
        <f>IF(BE107&lt;&gt;"",HLOOKUP(COUNT($F107:BE107)+1,$G$4:$EH$8,BF$14,0)*$D107,IF($C107=BF$17,$G$5*$D107,""))</f>
        <v/>
      </c>
      <c r="BG107" s="34" t="str">
        <f>IF(BF107&lt;&gt;"",HLOOKUP(COUNT($F107:BF107)+1,$G$4:$EH$8,BG$14,0)*$D107,IF($C107=BG$17,$G$5*$D107,""))</f>
        <v/>
      </c>
      <c r="BH107" s="34" t="str">
        <f>IF(BG107&lt;&gt;"",HLOOKUP(COUNT($F107:BG107)+1,$G$4:$EH$8,BH$14,0)*$D107,IF($C107=BH$17,$G$5*$D107,""))</f>
        <v/>
      </c>
      <c r="BI107" s="34" t="str">
        <f>IF(BH107&lt;&gt;"",HLOOKUP(COUNT($F107:BH107)+1,$G$4:$EH$8,BI$14,0)*$D107,IF($C107=BI$17,$G$5*$D107,""))</f>
        <v/>
      </c>
      <c r="BJ107" s="34" t="str">
        <f>IF(BI107&lt;&gt;"",HLOOKUP(COUNT($F107:BI107)+1,$G$4:$EH$8,BJ$14,0)*$D107,IF($C107=BJ$17,$G$5*$D107,""))</f>
        <v/>
      </c>
      <c r="BK107" s="34" t="str">
        <f>IF(BJ107&lt;&gt;"",HLOOKUP(COUNT($F107:BJ107)+1,$G$4:$EH$8,BK$14,0)*$D107,IF($C107=BK$17,$G$5*$D107,""))</f>
        <v/>
      </c>
      <c r="BL107" s="34" t="str">
        <f>IF(BK107&lt;&gt;"",HLOOKUP(COUNT($F107:BK107)+1,$G$4:$EH$8,BL$14,0)*$D107,IF($C107=BL$17,$G$5*$D107,""))</f>
        <v/>
      </c>
      <c r="BM107" s="34" t="str">
        <f>IF(BL107&lt;&gt;"",HLOOKUP(COUNT($F107:BL107)+1,$G$4:$EH$8,BM$14,0)*$D107,IF($C107=BM$17,$G$5*$D107,""))</f>
        <v/>
      </c>
      <c r="BN107" s="34" t="str">
        <f>IF(BM107&lt;&gt;"",HLOOKUP(COUNT($F107:BM107)+1,$G$4:$EH$8,BN$14,0)*$D107,IF($C107=BN$17,$G$5*$D107,""))</f>
        <v/>
      </c>
      <c r="BO107" s="34" t="str">
        <f>IF(BN107&lt;&gt;"",HLOOKUP(COUNT($F107:BN107)+1,$G$4:$EH$8,BO$14,0)*$D107,IF($C107=BO$17,$G$5*$D107,""))</f>
        <v/>
      </c>
      <c r="BP107" s="34" t="str">
        <f>IF(BO107&lt;&gt;"",HLOOKUP(COUNT($F107:BO107)+1,$G$4:$EH$8,BP$14,0)*$D107,IF($C107=BP$17,$G$5*$D107,""))</f>
        <v/>
      </c>
      <c r="BQ107" s="34" t="str">
        <f>IF(BP107&lt;&gt;"",HLOOKUP(COUNT($F107:BP107)+1,$G$4:$EH$8,BQ$14,0)*$D107,IF($C107=BQ$17,$G$5*$D107,""))</f>
        <v/>
      </c>
      <c r="BR107" s="34" t="str">
        <f>IF(BQ107&lt;&gt;"",HLOOKUP(COUNT($F107:BQ107)+1,$G$4:$EH$8,BR$14,0)*$D107,IF($C107=BR$17,$G$5*$D107,""))</f>
        <v/>
      </c>
      <c r="BS107" s="34" t="str">
        <f>IF(BR107&lt;&gt;"",HLOOKUP(COUNT($F107:BR107)+1,$G$4:$EH$8,BS$14,0)*$D107,IF($C107=BS$17,$G$5*$D107,""))</f>
        <v/>
      </c>
      <c r="BT107" s="34" t="str">
        <f>IF(BS107&lt;&gt;"",HLOOKUP(COUNT($F107:BS107)+1,$G$4:$EH$8,BT$14,0)*$D107,IF($C107=BT$17,$G$5*$D107,""))</f>
        <v/>
      </c>
      <c r="BU107" s="34" t="str">
        <f>IF(BT107&lt;&gt;"",HLOOKUP(COUNT($F107:BT107)+1,$G$4:$EH$8,BU$14,0)*$D107,IF($C107=BU$17,$G$5*$D107,""))</f>
        <v/>
      </c>
      <c r="BV107" s="34" t="str">
        <f>IF(BU107&lt;&gt;"",HLOOKUP(COUNT($F107:BU107)+1,$G$4:$EH$8,BV$14,0)*$D107,IF($C107=BV$17,$G$5*$D107,""))</f>
        <v/>
      </c>
      <c r="BW107" s="34" t="str">
        <f>IF(BV107&lt;&gt;"",HLOOKUP(COUNT($F107:BV107)+1,$G$4:$EH$8,BW$14,0)*$D107,IF($C107=BW$17,$G$5*$D107,""))</f>
        <v/>
      </c>
      <c r="BX107" s="34" t="str">
        <f>IF(BW107&lt;&gt;"",HLOOKUP(COUNT($F107:BW107)+1,$G$4:$EH$8,BX$14,0)*$D107,IF($C107=BX$17,$G$5*$D107,""))</f>
        <v/>
      </c>
      <c r="BY107" s="34" t="str">
        <f>IF(BX107&lt;&gt;"",HLOOKUP(COUNT($F107:BX107)+1,$G$4:$EH$8,BY$14,0)*$D107,IF($C107=BY$17,$G$5*$D107,""))</f>
        <v/>
      </c>
      <c r="BZ107" s="34" t="str">
        <f>IF(BY107&lt;&gt;"",HLOOKUP(COUNT($F107:BY107)+1,$G$4:$EH$8,BZ$14,0)*$D107,IF($C107=BZ$17,$G$5*$D107,""))</f>
        <v/>
      </c>
      <c r="CA107" s="34" t="str">
        <f>IF(BZ107&lt;&gt;"",HLOOKUP(COUNT($F107:BZ107)+1,$G$4:$EH$8,CA$14,0)*$D107,IF($C107=CA$17,$G$5*$D107,""))</f>
        <v/>
      </c>
      <c r="CB107" s="34" t="str">
        <f>IF(CA107&lt;&gt;"",HLOOKUP(COUNT($F107:CA107)+1,$G$4:$EH$8,CB$14,0)*$D107,IF($C107=CB$17,$G$5*$D107,""))</f>
        <v/>
      </c>
      <c r="CC107" s="34" t="str">
        <f>IF(CB107&lt;&gt;"",HLOOKUP(COUNT($F107:CB107)+1,$G$4:$EH$8,CC$14,0)*$D107,IF($C107=CC$17,$G$5*$D107,""))</f>
        <v/>
      </c>
      <c r="CD107" s="34" t="str">
        <f>IF(CC107&lt;&gt;"",HLOOKUP(COUNT($F107:CC107)+1,$G$4:$EH$8,CD$14,0)*$D107,IF($C107=CD$17,$G$5*$D107,""))</f>
        <v/>
      </c>
      <c r="CE107" s="34" t="str">
        <f>IF(CD107&lt;&gt;"",HLOOKUP(COUNT($F107:CD107)+1,$G$4:$EH$8,CE$14,0)*$D107,IF($C107=CE$17,$G$5*$D107,""))</f>
        <v/>
      </c>
      <c r="CF107" s="34" t="str">
        <f>IF(CE107&lt;&gt;"",HLOOKUP(COUNT($F107:CE107)+1,$G$4:$EH$8,CF$14,0)*$D107,IF($C107=CF$17,$G$5*$D107,""))</f>
        <v/>
      </c>
      <c r="CG107" s="34" t="str">
        <f>IF(CF107&lt;&gt;"",HLOOKUP(COUNT($F107:CF107)+1,$G$4:$EH$8,CG$14,0)*$D107,IF($C107=CG$17,$G$5*$D107,""))</f>
        <v/>
      </c>
      <c r="CH107" s="34" t="str">
        <f>IF(CG107&lt;&gt;"",HLOOKUP(COUNT($F107:CG107)+1,$G$4:$EH$8,CH$14,0)*$D107,IF($C107=CH$17,$G$5*$D107,""))</f>
        <v/>
      </c>
      <c r="CI107" s="34" t="str">
        <f>IF(CH107&lt;&gt;"",HLOOKUP(COUNT($F107:CH107)+1,$G$4:$EH$8,CI$14,0)*$D107,IF($C107=CI$17,$G$5*$D107,""))</f>
        <v/>
      </c>
      <c r="CJ107" s="34" t="str">
        <f>IF(CI107&lt;&gt;"",HLOOKUP(COUNT($F107:CI107)+1,$G$4:$EH$8,CJ$14,0)*$D107,IF($C107=CJ$17,$G$5*$D107,""))</f>
        <v/>
      </c>
      <c r="CK107" s="34" t="str">
        <f>IF(CJ107&lt;&gt;"",HLOOKUP(COUNT($F107:CJ107)+1,$G$4:$EH$8,CK$14,0)*$D107,IF($C107=CK$17,$G$5*$D107,""))</f>
        <v/>
      </c>
      <c r="CL107" s="34" t="str">
        <f>IF(CK107&lt;&gt;"",HLOOKUP(COUNT($F107:CK107)+1,$G$4:$EH$8,CL$14,0)*$D107,IF($C107=CL$17,$G$5*$D107,""))</f>
        <v/>
      </c>
      <c r="CM107" s="34" t="str">
        <f>IF(CL107&lt;&gt;"",HLOOKUP(COUNT($F107:CL107)+1,$G$4:$EH$8,CM$14,0)*$D107,IF($C107=CM$17,$G$5*$D107,""))</f>
        <v/>
      </c>
      <c r="CN107" s="34" t="str">
        <f>IF(CM107&lt;&gt;"",HLOOKUP(COUNT($F107:CM107)+1,$G$4:$EH$8,CN$14,0)*$D107,IF($C107=CN$17,$G$5*$D107,""))</f>
        <v/>
      </c>
      <c r="CO107" s="34" t="str">
        <f>IF(CN107&lt;&gt;"",HLOOKUP(COUNT($F107:CN107)+1,$G$4:$EH$8,CO$14,0)*$D107,IF($C107=CO$17,$G$5*$D107,""))</f>
        <v/>
      </c>
      <c r="CP107" s="34" t="str">
        <f>IF(CO107&lt;&gt;"",HLOOKUP(COUNT($F107:CO107)+1,$G$4:$EH$8,CP$14,0)*$D107,IF($C107=CP$17,$G$5*$D107,""))</f>
        <v/>
      </c>
      <c r="CQ107" s="34">
        <f>IF(CP107&lt;&gt;"",HLOOKUP(COUNT($F107:CP107)+1,$G$4:$EH$8,CQ$14,0)*$D107,IF($C107=CQ$17,$G$5*$D107,""))</f>
        <v>0</v>
      </c>
      <c r="CR107" s="34">
        <f>IF(CQ107&lt;&gt;"",HLOOKUP(COUNT($F107:CQ107)+1,$G$4:$EH$8,CR$14,0)*$D107,IF($C107=CR$17,$G$5*$D107,""))</f>
        <v>0</v>
      </c>
      <c r="CS107" s="34" t="e">
        <f>IF(CR107&lt;&gt;"",HLOOKUP(COUNT($F107:CR107)+1,$G$4:$EH$8,CS$14,0)*$D107,IF($C107=CS$17,$G$5*$D107,""))</f>
        <v>#VALUE!</v>
      </c>
      <c r="CT107" s="34" t="e">
        <f>IF(CS107&lt;&gt;"",HLOOKUP(COUNT($F107:CS107)+1,$G$4:$EH$8,CT$14,0)*$D107,IF($C107=CT$17,$G$5*$D107,""))</f>
        <v>#VALUE!</v>
      </c>
      <c r="CU107" s="34" t="e">
        <f>IF(CT107&lt;&gt;"",HLOOKUP(COUNT($F107:CT107)+1,$G$4:$EH$8,CU$14,0)*$D107,IF($C107=CU$17,$G$5*$D107,""))</f>
        <v>#VALUE!</v>
      </c>
      <c r="CV107" s="34" t="e">
        <f>IF(CU107&lt;&gt;"",HLOOKUP(COUNT($F107:CU107)+1,$G$4:$EH$8,CV$14,0)*$D107,IF($C107=CV$17,$G$5*$D107,""))</f>
        <v>#VALUE!</v>
      </c>
      <c r="CW107" s="34" t="e">
        <f>IF(CV107&lt;&gt;"",HLOOKUP(COUNT($F107:CV107)+1,$G$4:$EH$8,CW$14,0)*$D107,IF($C107=CW$17,$G$5*$D107,""))</f>
        <v>#VALUE!</v>
      </c>
      <c r="CX107" s="34" t="e">
        <f>IF(CW107&lt;&gt;"",HLOOKUP(COUNT($F107:CW107)+1,$G$4:$EH$8,CX$14,0)*$D107,IF($C107=CX$17,$G$5*$D107,""))</f>
        <v>#VALUE!</v>
      </c>
      <c r="CY107" s="34" t="e">
        <f>IF(CX107&lt;&gt;"",HLOOKUP(COUNT($F107:CX107)+1,$G$4:$EH$8,CY$14,0)*$D107,IF($C107=CY$17,$G$5*$D107,""))</f>
        <v>#VALUE!</v>
      </c>
      <c r="CZ107" s="34" t="e">
        <f>IF(CY107&lt;&gt;"",HLOOKUP(COUNT($F107:CY107)+1,$G$4:$EH$8,CZ$14,0)*$D107,IF($C107=CZ$17,$G$5*$D107,""))</f>
        <v>#VALUE!</v>
      </c>
      <c r="DA107" s="34" t="e">
        <f>IF(CZ107&lt;&gt;"",HLOOKUP(COUNT($F107:CZ107)+1,$G$4:$EH$8,DA$14,0)*$D107,IF($C107=DA$17,$G$5*$D107,""))</f>
        <v>#VALUE!</v>
      </c>
      <c r="DB107" s="34" t="e">
        <f>IF(DA107&lt;&gt;"",HLOOKUP(COUNT($F107:DA107)+1,$G$4:$EH$8,DB$14,0)*$D107,IF($C107=DB$17,$G$5*$D107,""))</f>
        <v>#VALUE!</v>
      </c>
      <c r="DC107" s="34" t="e">
        <f>IF(DB107&lt;&gt;"",HLOOKUP(COUNT($F107:DB107)+1,$G$4:$EH$8,DC$14,0)*$D107,IF($C107=DC$17,$G$5*$D107,""))</f>
        <v>#VALUE!</v>
      </c>
      <c r="DD107" s="34" t="e">
        <f>IF(DC107&lt;&gt;"",HLOOKUP(COUNT($F107:DC107)+1,$G$4:$EH$8,DD$14,0)*$D107,IF($C107=DD$17,$G$5*$D107,""))</f>
        <v>#VALUE!</v>
      </c>
      <c r="DE107" s="34" t="e">
        <f>IF(DD107&lt;&gt;"",HLOOKUP(COUNT($F107:DD107)+1,$G$4:$EH$8,DE$14,0)*$D107,IF($C107=DE$17,$G$5*$D107,""))</f>
        <v>#VALUE!</v>
      </c>
      <c r="DF107" s="34" t="e">
        <f>IF(DE107&lt;&gt;"",HLOOKUP(COUNT($F107:DE107)+1,$G$4:$EH$8,DF$14,0)*$D107,IF($C107=DF$17,$G$5*$D107,""))</f>
        <v>#VALUE!</v>
      </c>
      <c r="DG107" s="34" t="e">
        <f>IF(DF107&lt;&gt;"",HLOOKUP(COUNT($F107:DF107)+1,$G$4:$EH$8,DG$14,0)*$D107,IF($C107=DG$17,$G$5*$D107,""))</f>
        <v>#VALUE!</v>
      </c>
      <c r="DH107" s="34" t="e">
        <f>IF(DG107&lt;&gt;"",HLOOKUP(COUNT($F107:DG107)+1,$G$4:$EH$8,DH$14,0)*$D107,IF($C107=DH$17,$G$5*$D107,""))</f>
        <v>#VALUE!</v>
      </c>
      <c r="DI107" s="34" t="e">
        <f>IF(DH107&lt;&gt;"",HLOOKUP(COUNT($F107:DH107)+1,$G$4:$EH$8,DI$14,0)*$D107,IF($C107=DI$17,$G$5*$D107,""))</f>
        <v>#VALUE!</v>
      </c>
      <c r="DJ107" s="34" t="e">
        <f>IF(DI107&lt;&gt;"",HLOOKUP(COUNT($F107:DI107)+1,$G$4:$EH$8,DJ$14,0)*$D107,IF($C107=DJ$17,$G$5*$D107,""))</f>
        <v>#VALUE!</v>
      </c>
      <c r="DK107" s="34" t="e">
        <f>IF(DJ107&lt;&gt;"",HLOOKUP(COUNT($F107:DJ107)+1,$G$4:$EH$8,DK$14,0)*$D107,IF($C107=DK$17,$G$5*$D107,""))</f>
        <v>#VALUE!</v>
      </c>
      <c r="DL107" s="34" t="e">
        <f>IF(DK107&lt;&gt;"",HLOOKUP(COUNT($F107:DK107)+1,$G$4:$EH$8,DL$14,0)*$D107,IF($C107=DL$17,$G$5*$D107,""))</f>
        <v>#VALUE!</v>
      </c>
      <c r="DM107" s="34" t="e">
        <f>IF(DL107&lt;&gt;"",HLOOKUP(COUNT($F107:DL107)+1,$G$4:$EH$8,DM$14,0)*$D107,IF($C107=DM$17,$G$5*$D107,""))</f>
        <v>#VALUE!</v>
      </c>
      <c r="DN107" s="34" t="e">
        <f>IF(DM107&lt;&gt;"",HLOOKUP(COUNT($F107:DM107)+1,$G$4:$EH$8,DN$14,0)*$D107,IF($C107=DN$17,$G$5*$D107,""))</f>
        <v>#VALUE!</v>
      </c>
      <c r="DO107" s="34" t="e">
        <f>IF(DN107&lt;&gt;"",HLOOKUP(COUNT($F107:DN107)+1,$G$4:$EH$8,DO$14,0)*$D107,IF($C107=DO$17,$G$5*$D107,""))</f>
        <v>#VALUE!</v>
      </c>
      <c r="DP107" s="34" t="e">
        <f>IF(DO107&lt;&gt;"",HLOOKUP(COUNT($F107:DO107)+1,$G$4:$EH$8,DP$14,0)*$D107,IF($C107=DP$17,$G$5*$D107,""))</f>
        <v>#VALUE!</v>
      </c>
      <c r="DQ107" s="34" t="e">
        <f>IF(DP107&lt;&gt;"",HLOOKUP(COUNT($F107:DP107)+1,$G$4:$EH$8,DQ$14,0)*$D107,IF($C107=DQ$17,$G$5*$D107,""))</f>
        <v>#VALUE!</v>
      </c>
      <c r="DR107" s="34" t="e">
        <f>IF(DQ107&lt;&gt;"",HLOOKUP(COUNT($F107:DQ107)+1,$G$4:$EH$8,DR$14,0)*$D107,IF($C107=DR$17,$G$5*$D107,""))</f>
        <v>#VALUE!</v>
      </c>
      <c r="DS107" s="34" t="e">
        <f>IF(DR107&lt;&gt;"",HLOOKUP(COUNT($F107:DR107)+1,$G$4:$EH$8,DS$14,0)*$D107,IF($C107=DS$17,$G$5*$D107,""))</f>
        <v>#VALUE!</v>
      </c>
      <c r="DT107" s="34" t="e">
        <f>IF(DS107&lt;&gt;"",HLOOKUP(COUNT($F107:DS107)+1,$G$4:$EH$8,DT$14,0)*$D107,IF($C107=DT$17,$G$5*$D107,""))</f>
        <v>#VALUE!</v>
      </c>
      <c r="DU107" s="34" t="e">
        <f>IF(DT107&lt;&gt;"",HLOOKUP(COUNT($F107:DT107)+1,$G$4:$EH$8,DU$14,0)*$D107,IF($C107=DU$17,$G$5*$D107,""))</f>
        <v>#VALUE!</v>
      </c>
      <c r="DV107" s="34" t="e">
        <f>IF(DU107&lt;&gt;"",HLOOKUP(COUNT($F107:DU107)+1,$G$4:$EH$8,DV$14,0)*$D107,IF($C107=DV$17,$G$5*$D107,""))</f>
        <v>#VALUE!</v>
      </c>
      <c r="DX107" s="34" t="str">
        <f>IF(DW107&lt;&gt;"",HLOOKUP(COUNT($DW107:DW107)+1,$G$4:$CX$8,DX$14,0)*$D107,IF($C107=DX$17,$G$6*$D107,""))</f>
        <v/>
      </c>
      <c r="DY107" s="34" t="str">
        <f>IF(DX107&lt;&gt;"",HLOOKUP(COUNT($DW107:DX107)+1,$G$4:$CX$8,DY$14,0)*$D107,IF($C107=DY$17,$G$6*$D107,""))</f>
        <v/>
      </c>
      <c r="DZ107" s="34" t="str">
        <f>IF(DY107&lt;&gt;"",HLOOKUP(COUNT($DW107:DY107)+1,$G$4:$CX$8,DZ$14,0)*$D107,IF($C107=DZ$17,$G$6*$D107,""))</f>
        <v/>
      </c>
      <c r="EA107" s="34" t="str">
        <f>IF(DZ107&lt;&gt;"",HLOOKUP(COUNT($DW107:DZ107)+1,$G$4:$CX$8,EA$14,0)*$D107,IF($C107=EA$17,$G$6*$D107,""))</f>
        <v/>
      </c>
      <c r="EB107" s="34" t="str">
        <f>IF(EA107&lt;&gt;"",HLOOKUP(COUNT($DW107:EA107)+1,$G$4:$CX$8,EB$14,0)*$D107,IF($C107=EB$17,$G$6*$D107,""))</f>
        <v/>
      </c>
      <c r="EC107" s="34" t="str">
        <f>IF(EB107&lt;&gt;"",HLOOKUP(COUNT($DW107:EB107)+1,$G$4:$CX$8,EC$14,0)*$D107,IF($C107=EC$17,$G$6*$D107,""))</f>
        <v/>
      </c>
      <c r="ED107" s="34" t="str">
        <f>IF(EC107&lt;&gt;"",HLOOKUP(COUNT($DW107:EC107)+1,$G$4:$CX$8,ED$14,0)*$D107,IF($C107=ED$17,$G$6*$D107,""))</f>
        <v/>
      </c>
      <c r="EE107" s="34" t="str">
        <f>IF(ED107&lt;&gt;"",HLOOKUP(COUNT($DW107:ED107)+1,$G$4:$CX$8,EE$14,0)*$D107,IF($C107=EE$17,$G$6*$D107,""))</f>
        <v/>
      </c>
      <c r="EF107" s="34" t="str">
        <f>IF(EE107&lt;&gt;"",HLOOKUP(COUNT($DW107:EE107)+1,$G$4:$CX$8,EF$14,0)*$D107,IF($C107=EF$17,$G$6*$D107,""))</f>
        <v/>
      </c>
      <c r="EG107" s="34" t="str">
        <f>IF(EF107&lt;&gt;"",HLOOKUP(COUNT($DW107:EF107)+1,$G$4:$CX$8,EG$14,0)*$D107,IF($C107=EG$17,$G$6*$D107,""))</f>
        <v/>
      </c>
      <c r="EH107" s="34" t="str">
        <f>IF(EG107&lt;&gt;"",HLOOKUP(COUNT($DW107:EG107)+1,$G$4:$CX$8,EH$14,0)*$D107,IF($C107=EH$17,$G$6*$D107,""))</f>
        <v/>
      </c>
      <c r="EI107" s="34" t="str">
        <f>IF(EH107&lt;&gt;"",HLOOKUP(COUNT($DW107:EH107)+1,$G$4:$CX$8,EI$14,0)*$D107,IF($C107=EI$17,$G$6*$D107,""))</f>
        <v/>
      </c>
      <c r="EJ107" s="34" t="str">
        <f>IF(EI107&lt;&gt;"",HLOOKUP(COUNT($DW107:EI107)+1,$G$4:$CX$8,EJ$14,0)*$D107,IF($C107=EJ$17,$G$6*$D107,""))</f>
        <v/>
      </c>
      <c r="EK107" s="34" t="str">
        <f>IF(EJ107&lt;&gt;"",HLOOKUP(COUNT($DW107:EJ107)+1,$G$4:$CX$8,EK$14,0)*$D107,IF($C107=EK$17,$G$6*$D107,""))</f>
        <v/>
      </c>
      <c r="EL107" s="34" t="str">
        <f>IF(EK107&lt;&gt;"",HLOOKUP(COUNT($DW107:EK107)+1,$G$4:$CX$8,EL$14,0)*$D107,IF($C107=EL$17,$G$6*$D107,""))</f>
        <v/>
      </c>
      <c r="EM107" s="34" t="str">
        <f>IF(EL107&lt;&gt;"",HLOOKUP(COUNT($DW107:EL107)+1,$G$4:$CX$8,EM$14,0)*$D107,IF($C107=EM$17,$G$6*$D107,""))</f>
        <v/>
      </c>
      <c r="EN107" s="34" t="str">
        <f>IF(EM107&lt;&gt;"",HLOOKUP(COUNT($DW107:EM107)+1,$G$4:$CX$8,EN$14,0)*$D107,IF($C107=EN$17,$G$6*$D107,""))</f>
        <v/>
      </c>
      <c r="EO107" s="34" t="str">
        <f>IF(EN107&lt;&gt;"",HLOOKUP(COUNT($DW107:EN107)+1,$G$4:$CX$8,EO$14,0)*$D107,IF($C107=EO$17,$G$6*$D107,""))</f>
        <v/>
      </c>
      <c r="EP107" s="34" t="str">
        <f>IF(EO107&lt;&gt;"",HLOOKUP(COUNT($DW107:EO107)+1,$G$4:$CX$8,EP$14,0)*$D107,IF($C107=EP$17,$G$6*$D107,""))</f>
        <v/>
      </c>
      <c r="EQ107" s="34" t="str">
        <f>IF(EP107&lt;&gt;"",HLOOKUP(COUNT($DW107:EP107)+1,$G$4:$CX$8,EQ$14,0)*$D107,IF($C107=EQ$17,$G$6*$D107,""))</f>
        <v/>
      </c>
      <c r="ER107" s="34" t="str">
        <f>IF(EQ107&lt;&gt;"",HLOOKUP(COUNT($DW107:EQ107)+1,$G$4:$CX$8,ER$14,0)*$D107,IF($C107=ER$17,$G$6*$D107,""))</f>
        <v/>
      </c>
      <c r="ES107" s="34" t="str">
        <f>IF(ER107&lt;&gt;"",HLOOKUP(COUNT($DW107:ER107)+1,$G$4:$CX$8,ES$14,0)*$D107,IF($C107=ES$17,$G$6*$D107,""))</f>
        <v/>
      </c>
      <c r="ET107" s="34" t="str">
        <f>IF(ES107&lt;&gt;"",HLOOKUP(COUNT($DW107:ES107)+1,$G$4:$CX$8,ET$14,0)*$D107,IF($C107=ET$17,$G$6*$D107,""))</f>
        <v/>
      </c>
      <c r="EU107" s="34" t="str">
        <f>IF(ET107&lt;&gt;"",HLOOKUP(COUNT($DW107:ET107)+1,$G$4:$CX$8,EU$14,0)*$D107,IF($C107=EU$17,$G$6*$D107,""))</f>
        <v/>
      </c>
      <c r="EV107" s="34" t="str">
        <f>IF(EU107&lt;&gt;"",HLOOKUP(COUNT($DW107:EU107)+1,$G$4:$CX$8,EV$14,0)*$D107,IF($C107=EV$17,$G$6*$D107,""))</f>
        <v/>
      </c>
      <c r="EW107" s="34" t="str">
        <f>IF(EV107&lt;&gt;"",HLOOKUP(COUNT($DW107:EV107)+1,$G$4:$CX$8,EW$14,0)*$D107,IF($C107=EW$17,$G$6*$D107,""))</f>
        <v/>
      </c>
      <c r="EX107" s="34" t="str">
        <f>IF(EW107&lt;&gt;"",HLOOKUP(COUNT($DW107:EW107)+1,$G$4:$CX$8,EX$14,0)*$D107,IF($C107=EX$17,$G$6*$D107,""))</f>
        <v/>
      </c>
      <c r="EY107" s="34" t="str">
        <f>IF(EX107&lt;&gt;"",HLOOKUP(COUNT($DW107:EX107)+1,$G$4:$CX$8,EY$14,0)*$D107,IF($C107=EY$17,$G$6*$D107,""))</f>
        <v/>
      </c>
      <c r="EZ107" s="34" t="str">
        <f>IF(EY107&lt;&gt;"",HLOOKUP(COUNT($DW107:EY107)+1,$G$4:$CX$8,EZ$14,0)*$D107,IF($C107=EZ$17,$G$6*$D107,""))</f>
        <v/>
      </c>
      <c r="FA107" s="34" t="str">
        <f>IF(EZ107&lt;&gt;"",HLOOKUP(COUNT($DW107:EZ107)+1,$G$4:$CX$8,FA$14,0)*$D107,IF($C107=FA$17,$G$6*$D107,""))</f>
        <v/>
      </c>
      <c r="FB107" s="34" t="str">
        <f>IF(FA107&lt;&gt;"",HLOOKUP(COUNT($DW107:FA107)+1,$G$4:$CX$8,FB$14,0)*$D107,IF($C107=FB$17,$G$6*$D107,""))</f>
        <v/>
      </c>
      <c r="FC107" s="34" t="str">
        <f>IF(FB107&lt;&gt;"",HLOOKUP(COUNT($DW107:FB107)+1,$G$4:$CX$8,FC$14,0)*$D107,IF($C107=FC$17,$G$6*$D107,""))</f>
        <v/>
      </c>
      <c r="FD107" s="34" t="str">
        <f>IF(FC107&lt;&gt;"",HLOOKUP(COUNT($DW107:FC107)+1,$G$4:$CX$8,FD$14,0)*$D107,IF($C107=FD$17,$G$6*$D107,""))</f>
        <v/>
      </c>
      <c r="FE107" s="34" t="str">
        <f>IF(FD107&lt;&gt;"",HLOOKUP(COUNT($DW107:FD107)+1,$G$4:$CX$8,FE$14,0)*$D107,IF($C107=FE$17,$G$6*$D107,""))</f>
        <v/>
      </c>
      <c r="FF107" s="34" t="str">
        <f>IF(FE107&lt;&gt;"",HLOOKUP(COUNT($DW107:FE107)+1,$G$4:$CX$8,FF$14,0)*$D107,IF($C107=FF$17,$G$6*$D107,""))</f>
        <v/>
      </c>
      <c r="FG107" s="34" t="str">
        <f>IF(FF107&lt;&gt;"",HLOOKUP(COUNT($DW107:FF107)+1,$G$4:$CX$8,FG$14,0)*$D107,IF($C107=FG$17,$G$6*$D107,""))</f>
        <v/>
      </c>
      <c r="FH107" s="34" t="str">
        <f>IF(FG107&lt;&gt;"",HLOOKUP(COUNT($DW107:FG107)+1,$G$4:$CX$8,FH$14,0)*$D107,IF($C107=FH$17,$G$6*$D107,""))</f>
        <v/>
      </c>
      <c r="FI107" s="34" t="str">
        <f>IF(FH107&lt;&gt;"",HLOOKUP(COUNT($DW107:FH107)+1,$G$4:$CX$8,FI$14,0)*$D107,IF($C107=FI$17,$G$6*$D107,""))</f>
        <v/>
      </c>
      <c r="FJ107" s="34" t="str">
        <f>IF(FI107&lt;&gt;"",HLOOKUP(COUNT($DW107:FI107)+1,$G$4:$CX$8,FJ$14,0)*$D107,IF($C107=FJ$17,$G$6*$D107,""))</f>
        <v/>
      </c>
      <c r="FK107" s="34" t="str">
        <f>IF(FJ107&lt;&gt;"",HLOOKUP(COUNT($DW107:FJ107)+1,$G$4:$CX$8,FK$14,0)*$D107,IF($C107=FK$17,$G$6*$D107,""))</f>
        <v/>
      </c>
      <c r="FL107" s="34" t="str">
        <f>IF(FK107&lt;&gt;"",HLOOKUP(COUNT($DW107:FK107)+1,$G$4:$CX$8,FL$14,0)*$D107,IF($C107=FL$17,$G$6*$D107,""))</f>
        <v/>
      </c>
      <c r="FM107" s="34" t="str">
        <f>IF(FL107&lt;&gt;"",HLOOKUP(COUNT($DW107:FL107)+1,$G$4:$CX$8,FM$14,0)*$D107,IF($C107=FM$17,$G$6*$D107,""))</f>
        <v/>
      </c>
      <c r="FN107" s="34" t="str">
        <f>IF(FM107&lt;&gt;"",HLOOKUP(COUNT($DW107:FM107)+1,$G$4:$CX$8,FN$14,0)*$D107,IF($C107=FN$17,$G$6*$D107,""))</f>
        <v/>
      </c>
      <c r="FO107" s="34" t="str">
        <f>IF(FN107&lt;&gt;"",HLOOKUP(COUNT($DW107:FN107)+1,$G$4:$CX$8,FO$14,0)*$D107,IF($C107=FO$17,$G$6*$D107,""))</f>
        <v/>
      </c>
      <c r="FP107" s="34" t="str">
        <f>IF(FO107&lt;&gt;"",HLOOKUP(COUNT($DW107:FO107)+1,$G$4:$CX$8,FP$14,0)*$D107,IF($C107=FP$17,$G$6*$D107,""))</f>
        <v/>
      </c>
      <c r="FQ107" s="34" t="str">
        <f>IF(FP107&lt;&gt;"",HLOOKUP(COUNT($DW107:FP107)+1,$G$4:$CX$8,FQ$14,0)*$D107,IF($C107=FQ$17,$G$6*$D107,""))</f>
        <v/>
      </c>
      <c r="FR107" s="34" t="str">
        <f>IF(FQ107&lt;&gt;"",HLOOKUP(COUNT($DW107:FQ107)+1,$G$4:$CX$8,FR$14,0)*$D107,IF($C107=FR$17,$G$6*$D107,""))</f>
        <v/>
      </c>
      <c r="FS107" s="34" t="str">
        <f>IF(FR107&lt;&gt;"",HLOOKUP(COUNT($DW107:FR107)+1,$G$4:$CX$8,FS$14,0)*$D107,IF($C107=FS$17,$G$6*$D107,""))</f>
        <v/>
      </c>
      <c r="FT107" s="34" t="str">
        <f>IF(FS107&lt;&gt;"",HLOOKUP(COUNT($DW107:FS107)+1,$G$4:$CX$8,FT$14,0)*$D107,IF($C107=FT$17,$G$6*$D107,""))</f>
        <v/>
      </c>
      <c r="FU107" s="34" t="str">
        <f>IF(FT107&lt;&gt;"",HLOOKUP(COUNT($DW107:FT107)+1,$G$4:$CX$8,FU$14,0)*$D107,IF($C107=FU$17,$G$6*$D107,""))</f>
        <v/>
      </c>
      <c r="FV107" s="34" t="str">
        <f>IF(FU107&lt;&gt;"",HLOOKUP(COUNT($DW107:FU107)+1,$G$4:$CX$8,FV$14,0)*$D107,IF($C107=FV$17,$G$6*$D107,""))</f>
        <v/>
      </c>
      <c r="FW107" s="34" t="str">
        <f>IF(FV107&lt;&gt;"",HLOOKUP(COUNT($DW107:FV107)+1,$G$4:$CX$8,FW$14,0)*$D107,IF($C107=FW$17,$G$6*$D107,""))</f>
        <v/>
      </c>
      <c r="FX107" s="34" t="str">
        <f>IF(FW107&lt;&gt;"",HLOOKUP(COUNT($DW107:FW107)+1,$G$4:$CX$8,FX$14,0)*$D107,IF($C107=FX$17,$G$6*$D107,""))</f>
        <v/>
      </c>
      <c r="FY107" s="34" t="str">
        <f>IF(FX107&lt;&gt;"",HLOOKUP(COUNT($DW107:FX107)+1,$G$4:$CX$8,FY$14,0)*$D107,IF($C107=FY$17,$G$6*$D107,""))</f>
        <v/>
      </c>
      <c r="FZ107" s="34" t="str">
        <f>IF(FY107&lt;&gt;"",HLOOKUP(COUNT($DW107:FY107)+1,$G$4:$CX$8,FZ$14,0)*$D107,IF($C107=FZ$17,$G$6*$D107,""))</f>
        <v/>
      </c>
      <c r="GA107" s="34" t="str">
        <f>IF(FZ107&lt;&gt;"",HLOOKUP(COUNT($DW107:FZ107)+1,$G$4:$CX$8,GA$14,0)*$D107,IF($C107=GA$17,$G$6*$D107,""))</f>
        <v/>
      </c>
      <c r="GB107" s="34" t="str">
        <f>IF(GA107&lt;&gt;"",HLOOKUP(COUNT($DW107:GA107)+1,$G$4:$CX$8,GB$14,0)*$D107,IF($C107=GB$17,$G$6*$D107,""))</f>
        <v/>
      </c>
      <c r="GC107" s="34" t="str">
        <f>IF(GB107&lt;&gt;"",HLOOKUP(COUNT($DW107:GB107)+1,$G$4:$CX$8,GC$14,0)*$D107,IF($C107=GC$17,$G$6*$D107,""))</f>
        <v/>
      </c>
      <c r="GD107" s="34" t="str">
        <f>IF(GC107&lt;&gt;"",HLOOKUP(COUNT($DW107:GC107)+1,$G$4:$CX$8,GD$14,0)*$D107,IF($C107=GD$17,$G$6*$D107,""))</f>
        <v/>
      </c>
      <c r="GE107" s="34" t="str">
        <f>IF(GD107&lt;&gt;"",HLOOKUP(COUNT($DW107:GD107)+1,$G$4:$CX$8,GE$14,0)*$D107,IF($C107=GE$17,$G$6*$D107,""))</f>
        <v/>
      </c>
      <c r="GF107" s="34" t="str">
        <f>IF(GE107&lt;&gt;"",HLOOKUP(COUNT($DW107:GE107)+1,$G$4:$CX$8,GF$14,0)*$D107,IF($C107=GF$17,$G$6*$D107,""))</f>
        <v/>
      </c>
      <c r="GG107" s="34" t="str">
        <f>IF(GF107&lt;&gt;"",HLOOKUP(COUNT($DW107:GF107)+1,$G$4:$CX$8,GG$14,0)*$D107,IF($C107=GG$17,$G$6*$D107,""))</f>
        <v/>
      </c>
      <c r="GH107" s="34" t="str">
        <f>IF(GG107&lt;&gt;"",HLOOKUP(COUNT($DW107:GG107)+1,$G$4:$CX$8,GH$14,0)*$D107,IF($C107=GH$17,$G$6*$D107,""))</f>
        <v/>
      </c>
      <c r="GI107" s="34" t="str">
        <f>IF(GH107&lt;&gt;"",HLOOKUP(COUNT($DW107:GH107)+1,$G$4:$CX$8,GI$14,0)*$D107,IF($C107=GI$17,$G$6*$D107,""))</f>
        <v/>
      </c>
      <c r="GJ107" s="34" t="str">
        <f>IF(GI107&lt;&gt;"",HLOOKUP(COUNT($DW107:GI107)+1,$G$4:$CX$8,GJ$14,0)*$D107,IF($C107=GJ$17,$G$6*$D107,""))</f>
        <v/>
      </c>
      <c r="GK107" s="34" t="str">
        <f>IF(GJ107&lt;&gt;"",HLOOKUP(COUNT($DW107:GJ107)+1,$G$4:$CX$8,GK$14,0)*$D107,IF($C107=GK$17,$G$6*$D107,""))</f>
        <v/>
      </c>
      <c r="GL107" s="34" t="str">
        <f>IF(GK107&lt;&gt;"",HLOOKUP(COUNT($DW107:GK107)+1,$G$4:$CX$8,GL$14,0)*$D107,IF($C107=GL$17,$G$6*$D107,""))</f>
        <v/>
      </c>
      <c r="GM107" s="34" t="str">
        <f>IF(GL107&lt;&gt;"",HLOOKUP(COUNT($DW107:GL107)+1,$G$4:$CX$8,GM$14,0)*$D107,IF($C107=GM$17,$G$6*$D107,""))</f>
        <v/>
      </c>
      <c r="GN107" s="34" t="str">
        <f>IF(GM107&lt;&gt;"",HLOOKUP(COUNT($DW107:GM107)+1,$G$4:$CX$8,GN$14,0)*$D107,IF($C107=GN$17,$G$6*$D107,""))</f>
        <v/>
      </c>
      <c r="GO107" s="34" t="str">
        <f>IF(GN107&lt;&gt;"",HLOOKUP(COUNT($DW107:GN107)+1,$G$4:$CX$8,GO$14,0)*$D107,IF($C107=GO$17,$G$6*$D107,""))</f>
        <v/>
      </c>
      <c r="GP107" s="34" t="str">
        <f>IF(GO107&lt;&gt;"",HLOOKUP(COUNT($DW107:GO107)+1,$G$4:$CX$8,GP$14,0)*$D107,IF($C107=GP$17,$G$6*$D107,""))</f>
        <v/>
      </c>
      <c r="GQ107" s="34" t="str">
        <f>IF(GP107&lt;&gt;"",HLOOKUP(COUNT($DW107:GP107)+1,$G$4:$CX$8,GQ$14,0)*$D107,IF($C107=GQ$17,$G$6*$D107,""))</f>
        <v/>
      </c>
      <c r="GR107" s="34" t="str">
        <f>IF(GQ107&lt;&gt;"",HLOOKUP(COUNT($DW107:GQ107)+1,$G$4:$CX$8,GR$14,0)*$D107,IF($C107=GR$17,$G$6*$D107,""))</f>
        <v/>
      </c>
      <c r="GS107" s="34" t="str">
        <f>IF(GR107&lt;&gt;"",HLOOKUP(COUNT($DW107:GR107)+1,$G$4:$CX$8,GS$14,0)*$D107,IF($C107=GS$17,$G$6*$D107,""))</f>
        <v/>
      </c>
      <c r="GT107" s="34" t="str">
        <f>IF(GS107&lt;&gt;"",HLOOKUP(COUNT($DW107:GS107)+1,$G$4:$CX$8,GT$14,0)*$D107,IF($C107=GT$17,$G$6*$D107,""))</f>
        <v/>
      </c>
      <c r="GU107" s="34" t="str">
        <f>IF(GT107&lt;&gt;"",HLOOKUP(COUNT($DW107:GT107)+1,$G$4:$CX$8,GU$14,0)*$D107,IF($C107=GU$17,$G$6*$D107,""))</f>
        <v/>
      </c>
      <c r="GV107" s="34" t="str">
        <f>IF(GU107&lt;&gt;"",HLOOKUP(COUNT($DW107:GU107)+1,$G$4:$CX$8,GV$14,0)*$D107,IF($C107=GV$17,$G$6*$D107,""))</f>
        <v/>
      </c>
      <c r="GW107" s="34" t="str">
        <f>IF(GV107&lt;&gt;"",HLOOKUP(COUNT($DW107:GV107)+1,$G$4:$CX$8,GW$14,0)*$D107,IF($C107=GW$17,$G$6*$D107,""))</f>
        <v/>
      </c>
      <c r="GX107" s="34" t="str">
        <f>IF(GW107&lt;&gt;"",HLOOKUP(COUNT($DW107:GW107)+1,$G$4:$CX$8,GX$14,0)*$D107,IF($C107=GX$17,$G$6*$D107,""))</f>
        <v/>
      </c>
      <c r="GY107" s="34" t="str">
        <f>IF(GX107&lt;&gt;"",HLOOKUP(COUNT($DW107:GX107)+1,$G$4:$CX$8,GY$14,0)*$D107,IF($C107=GY$17,$G$6*$D107,""))</f>
        <v/>
      </c>
      <c r="GZ107" s="34" t="str">
        <f>IF(GY107&lt;&gt;"",HLOOKUP(COUNT($DW107:GY107)+1,$G$4:$CX$8,GZ$14,0)*$D107,IF($C107=GZ$17,$G$6*$D107,""))</f>
        <v/>
      </c>
      <c r="HA107" s="34" t="str">
        <f>IF(GZ107&lt;&gt;"",HLOOKUP(COUNT($DW107:GZ107)+1,$G$4:$CX$8,HA$14,0)*$D107,IF($C107=HA$17,$G$6*$D107,""))</f>
        <v/>
      </c>
      <c r="HB107" s="34" t="str">
        <f>IF(HA107&lt;&gt;"",HLOOKUP(COUNT($DW107:HA107)+1,$G$4:$CX$8,HB$14,0)*$D107,IF($C107=HB$17,$G$6*$D107,""))</f>
        <v/>
      </c>
      <c r="HC107" s="34" t="str">
        <f>IF(HB107&lt;&gt;"",HLOOKUP(COUNT($DW107:HB107)+1,$G$4:$CX$8,HC$14,0)*$D107,IF($C107=HC$17,$G$6*$D107,""))</f>
        <v/>
      </c>
      <c r="HD107" s="34" t="str">
        <f>IF(HC107&lt;&gt;"",HLOOKUP(COUNT($DW107:HC107)+1,$G$4:$CX$8,HD$14,0)*$D107,IF($C107=HD$17,$G$6*$D107,""))</f>
        <v/>
      </c>
      <c r="HE107" s="34" t="str">
        <f>IF(HD107&lt;&gt;"",HLOOKUP(COUNT($DW107:HD107)+1,$G$4:$CX$8,HE$14,0)*$D107,IF($C107=HE$17,$G$6*$D107,""))</f>
        <v/>
      </c>
      <c r="HF107" s="34" t="str">
        <f>IF(HE107&lt;&gt;"",HLOOKUP(COUNT($DW107:HE107)+1,$G$4:$CX$8,HF$14,0)*$D107,IF($C107=HF$17,$G$6*$D107,""))</f>
        <v/>
      </c>
      <c r="HG107" s="34" t="str">
        <f>IF(HF107&lt;&gt;"",HLOOKUP(COUNT($DW107:HF107)+1,$G$4:$CX$8,HG$14,0)*$D107,IF($C107=HG$17,$G$6*$D107,""))</f>
        <v/>
      </c>
      <c r="HH107" s="34">
        <f>IF(HG107&lt;&gt;"",HLOOKUP(COUNT($DW107:HG107)+1,$G$4:$CX$8,HH$14,0)*$D107,IF($C107=HH$17,$G$6*$D107,""))</f>
        <v>0</v>
      </c>
      <c r="HI107" s="34">
        <f>IF(HH107&lt;&gt;"",HLOOKUP(COUNT($DW107:HH107)+1,$G$4:$CX$8,HI$14,0)*$D107,IF($C107=HI$17,$G$6*$D107,""))</f>
        <v>7500</v>
      </c>
      <c r="HJ107" s="34">
        <f>IF(HI107&lt;&gt;"",HLOOKUP(COUNT($DW107:HI107)+1,$G$4:$CX$8,HJ$14,0)*$D107,IF($C107=HJ$17,$G$6*$D107,""))</f>
        <v>7500</v>
      </c>
      <c r="HK107" s="34">
        <f>IF(HJ107&lt;&gt;"",HLOOKUP(COUNT($DW107:HJ107)+1,$G$4:$CX$8,HK$14,0)*$D107,IF($C107=HK$17,$G$6*$D107,""))</f>
        <v>7500</v>
      </c>
      <c r="HL107" s="34">
        <f>IF(HK107&lt;&gt;"",HLOOKUP(COUNT($DW107:HK107)+1,$G$4:$CX$8,HL$14,0)*$D107,IF($C107=HL$17,$G$6*$D107,""))</f>
        <v>9048.4582084179765</v>
      </c>
      <c r="HM107" s="34">
        <f>IF(HL107&lt;&gt;"",HLOOKUP(COUNT($DW107:HL107)+1,$G$4:$CX$8,HM$14,0)*$D107,IF($C107=HM$17,$G$6*$D107,""))</f>
        <v>11310.572760522478</v>
      </c>
      <c r="HN107" s="34">
        <f>IF(HM107&lt;&gt;"",HLOOKUP(COUNT($DW107:HM107)+1,$G$4:$CX$8,HN$14,0)*$D107,IF($C107=HN$17,$G$6*$D107,""))</f>
        <v>13572.687312626966</v>
      </c>
      <c r="HO107" s="34">
        <f>IF(HN107&lt;&gt;"",HLOOKUP(COUNT($DW107:HN107)+1,$G$4:$CX$8,HO$14,0)*$D107,IF($C107=HO$17,$G$6*$D107,""))</f>
        <v>15744.31728264728</v>
      </c>
      <c r="HP107" s="34">
        <f>IF(HO107&lt;&gt;"",HLOOKUP(COUNT($DW107:HO107)+1,$G$4:$CX$8,HP$14,0)*$D107,IF($C107=HP$17,$G$6*$D107,""))</f>
        <v>17948.521702217906</v>
      </c>
      <c r="HQ107" s="34">
        <f>IF(HP107&lt;&gt;"",HLOOKUP(COUNT($DW107:HP107)+1,$G$4:$CX$8,HQ$14,0)*$D107,IF($C107=HQ$17,$G$6*$D107,""))</f>
        <v>20281.829523506218</v>
      </c>
      <c r="HR107" s="34">
        <f>IF(HQ107&lt;&gt;"",HLOOKUP(COUNT($DW107:HQ107)+1,$G$4:$CX$8,HR$14,0)*$D107,IF($C107=HR$17,$G$6*$D107,""))</f>
        <v>22512.830771091903</v>
      </c>
      <c r="HS107" s="34">
        <f>IF(HR107&lt;&gt;"",HLOOKUP(COUNT($DW107:HR107)+1,$G$4:$CX$8,HS$14,0)*$D107,IF($C107=HS$17,$G$6*$D107,""))</f>
        <v>24764.113848201101</v>
      </c>
      <c r="HT107" s="34">
        <f>IF(HS107&lt;&gt;"",HLOOKUP(COUNT($DW107:HS107)+1,$G$4:$CX$8,HT$14,0)*$D107,IF($C107=HT$17,$G$6*$D107,""))</f>
        <v>18573.085386150833</v>
      </c>
      <c r="HU107" s="34">
        <f>IF(HT107&lt;&gt;"",HLOOKUP(COUNT($DW107:HT107)+1,$G$4:$CX$8,HU$14,0)*$D107,IF($C107=HU$17,$G$6*$D107,""))</f>
        <v>17644.431116843283</v>
      </c>
      <c r="HV107" s="34">
        <f>IF(HU107&lt;&gt;"",HLOOKUP(COUNT($DW107:HU107)+1,$G$4:$CX$8,HV$14,0)*$D107,IF($C107=HV$17,$G$6*$D107,""))</f>
        <v>19408.874228527617</v>
      </c>
      <c r="HW107" s="34">
        <f>IF(HV107&lt;&gt;"",HLOOKUP(COUNT($DW107:HV107)+1,$G$4:$CX$8,HW$14,0)*$D107,IF($C107=HW$17,$G$6*$D107,""))</f>
        <v>21349.761651380388</v>
      </c>
      <c r="HX107" s="34">
        <f>IF(HW107&lt;&gt;"",HLOOKUP(COUNT($DW107:HW107)+1,$G$4:$CX$8,HX$14,0)*$D107,IF($C107=HX$17,$G$6*$D107,""))</f>
        <v>23484.73781651842</v>
      </c>
      <c r="HY107" s="34">
        <f>IF(HX107&lt;&gt;"",HLOOKUP(COUNT($DW107:HX107)+1,$G$4:$CX$8,HY$14,0)*$D107,IF($C107=HY$17,$G$6*$D107,""))</f>
        <v>25833.211598170259</v>
      </c>
      <c r="HZ107" s="34">
        <f>IF(HY107&lt;&gt;"",HLOOKUP(COUNT($DW107:HY107)+1,$G$4:$CX$8,HZ$14,0)*$D107,IF($C107=HZ$17,$G$6*$D107,""))</f>
        <v>24541.551018261736</v>
      </c>
      <c r="IA107" s="34">
        <f>IF(HZ107&lt;&gt;"",HLOOKUP(COUNT($DW107:HZ107)+1,$G$4:$CX$8,IA$14,0)*$D107,IF($C107=IA$17,$G$6*$D107,""))</f>
        <v>23314.473467348653</v>
      </c>
      <c r="IB107" s="34">
        <f>IF(IA107&lt;&gt;"",HLOOKUP(COUNT($DW107:IA107)+1,$G$4:$CX$8,IB$14,0)*$D107,IF($C107=IB$17,$G$6*$D107,""))</f>
        <v>24946.486610063057</v>
      </c>
      <c r="IC107" s="34">
        <f>IF(IB107&lt;&gt;"",HLOOKUP(COUNT($DW107:IB107)+1,$G$4:$CX$8,IC$14,0)*$D107,IF($C107=IC$17,$G$6*$D107,""))</f>
        <v>26692.740672767472</v>
      </c>
      <c r="ID107" s="34">
        <f>IF(IC107&lt;&gt;"",HLOOKUP(COUNT($DW107:IC107)+1,$G$4:$CX$8,ID$14,0)*$D107,IF($C107=ID$17,$G$6*$D107,""))</f>
        <v>28561.232519861194</v>
      </c>
      <c r="IE107" s="34">
        <f>IF(ID107&lt;&gt;"",HLOOKUP(COUNT($DW107:ID107)+1,$G$4:$CX$8,IE$14,0)*$D107,IF($C107=IE$17,$G$6*$D107,""))</f>
        <v>31417.355771847309</v>
      </c>
      <c r="IF107" s="34">
        <f>IF(IE107&lt;&gt;"",HLOOKUP(COUNT($DW107:IE107)+1,$G$4:$CX$8,IF$14,0)*$D107,IF($C107=IF$17,$G$6*$D107,""))</f>
        <v>26704.75240607022</v>
      </c>
      <c r="IG107" s="34">
        <f>IF(IF107&lt;&gt;"",HLOOKUP(COUNT($DW107:IF107)+1,$G$4:$CX$8,IG$14,0)*$D107,IF($C107=IG$17,$G$6*$D107,""))</f>
        <v>25369.514785766714</v>
      </c>
      <c r="IH107" s="34">
        <f>IF(IG107&lt;&gt;"",HLOOKUP(COUNT($DW107:IG107)+1,$G$4:$CX$8,IH$14,0)*$D107,IF($C107=IH$17,$G$6*$D107,""))</f>
        <v>26637.990525055047</v>
      </c>
      <c r="II107" s="34">
        <f>IF(IH107&lt;&gt;"",HLOOKUP(COUNT($DW107:IH107)+1,$G$4:$CX$8,II$14,0)*$D107,IF($C107=II$17,$G$6*$D107,""))</f>
        <v>27969.890051307804</v>
      </c>
      <c r="IJ107" s="34">
        <f>IF(II107&lt;&gt;"",HLOOKUP(COUNT($DW107:II107)+1,$G$4:$CX$8,IJ$14,0)*$D107,IF($C107=IJ$17,$G$6*$D107,""))</f>
        <v>29368.38455387318</v>
      </c>
      <c r="IK107" s="34">
        <f>IF(IJ107&lt;&gt;"",HLOOKUP(COUNT($DW107:IJ107)+1,$G$4:$CX$8,IK$14,0)*$D107,IF($C107=IK$17,$G$6*$D107,""))</f>
        <v>31424.171472644306</v>
      </c>
      <c r="IL107" s="34">
        <f>IF(IK107&lt;&gt;"",HLOOKUP(COUNT($DW107:IK107)+1,$G$4:$CX$8,IL$14,0)*$D107,IF($C107=IL$17,$G$6*$D107,""))</f>
        <v>28281.754325379879</v>
      </c>
      <c r="IM107" s="34">
        <f>IF(IL107&lt;&gt;"",HLOOKUP(COUNT($DW107:IL107)+1,$G$4:$CX$8,IM$14,0)*$D107,IF($C107=IM$17,$G$6*$D107,""))</f>
        <v>25453.578892841902</v>
      </c>
      <c r="IO107" s="34" t="str">
        <f>IF(IN107&lt;&gt;"",HLOOKUP(COUNT($IN107:IN107)+1,$G$4:$EH$8,IO$14,0)*$D107,IF($C107=IO$17,$G$7*$D107,""))</f>
        <v/>
      </c>
      <c r="IP107" s="34" t="str">
        <f>IF(IO107&lt;&gt;"",HLOOKUP(COUNT($IN107:IO107)+1,$G$4:$EH$8,IP$14,0)*$D107,IF($C107=IP$17,$G$7*$D107,""))</f>
        <v/>
      </c>
      <c r="IQ107" s="34" t="str">
        <f>IF(IP107&lt;&gt;"",HLOOKUP(COUNT($IN107:IP107)+1,$G$4:$EH$8,IQ$14,0)*$D107,IF($C107=IQ$17,$G$7*$D107,""))</f>
        <v/>
      </c>
      <c r="IR107" s="34" t="str">
        <f>IF(IQ107&lt;&gt;"",HLOOKUP(COUNT($IN107:IQ107)+1,$G$4:$EH$8,IR$14,0)*$D107,IF($C107=IR$17,$G$7*$D107,""))</f>
        <v/>
      </c>
      <c r="IS107" s="34" t="str">
        <f>IF(IR107&lt;&gt;"",HLOOKUP(COUNT($IN107:IR107)+1,$G$4:$EH$8,IS$14,0)*$D107,IF($C107=IS$17,$G$7*$D107,""))</f>
        <v/>
      </c>
      <c r="IT107" s="34" t="str">
        <f>IF(IS107&lt;&gt;"",HLOOKUP(COUNT($IN107:IS107)+1,$G$4:$EH$8,IT$14,0)*$D107,IF($C107=IT$17,$G$7*$D107,""))</f>
        <v/>
      </c>
      <c r="IU107" s="34" t="str">
        <f>IF(IT107&lt;&gt;"",HLOOKUP(COUNT($IN107:IT107)+1,$G$4:$EH$8,IU$14,0)*$D107,IF($C107=IU$17,$G$7*$D107,""))</f>
        <v/>
      </c>
      <c r="IV107" s="34" t="str">
        <f>IF(IU107&lt;&gt;"",HLOOKUP(COUNT($IN107:IU107)+1,$G$4:$EH$8,IV$14,0)*$D107,IF($C107=IV$17,$G$7*$D107,""))</f>
        <v/>
      </c>
      <c r="IW107" s="34" t="str">
        <f>IF(IV107&lt;&gt;"",HLOOKUP(COUNT($IN107:IV107)+1,$G$4:$EH$8,IW$14,0)*$D107,IF($C107=IW$17,$G$7*$D107,""))</f>
        <v/>
      </c>
      <c r="IX107" s="34" t="str">
        <f>IF(IW107&lt;&gt;"",HLOOKUP(COUNT($IN107:IW107)+1,$G$4:$EH$8,IX$14,0)*$D107,IF($C107=IX$17,$G$7*$D107,""))</f>
        <v/>
      </c>
      <c r="IY107" s="34" t="str">
        <f>IF(IX107&lt;&gt;"",HLOOKUP(COUNT($IN107:IX107)+1,$G$4:$EH$8,IY$14,0)*$D107,IF($C107=IY$17,$G$7*$D107,""))</f>
        <v/>
      </c>
      <c r="IZ107" s="34" t="str">
        <f>IF(IY107&lt;&gt;"",HLOOKUP(COUNT($IN107:IY107)+1,$G$4:$EH$8,IZ$14,0)*$D107,IF($C107=IZ$17,$G$7*$D107,""))</f>
        <v/>
      </c>
      <c r="JA107" s="34" t="str">
        <f>IF(IZ107&lt;&gt;"",HLOOKUP(COUNT($IN107:IZ107)+1,$G$4:$EH$8,JA$14,0)*$D107,IF($C107=JA$17,$G$7*$D107,""))</f>
        <v/>
      </c>
      <c r="JB107" s="34" t="str">
        <f>IF(JA107&lt;&gt;"",HLOOKUP(COUNT($IN107:JA107)+1,$G$4:$EH$8,JB$14,0)*$D107,IF($C107=JB$17,$G$7*$D107,""))</f>
        <v/>
      </c>
      <c r="JC107" s="34" t="str">
        <f>IF(JB107&lt;&gt;"",HLOOKUP(COUNT($IN107:JB107)+1,$G$4:$EH$8,JC$14,0)*$D107,IF($C107=JC$17,$G$7*$D107,""))</f>
        <v/>
      </c>
      <c r="JD107" s="34" t="str">
        <f>IF(JC107&lt;&gt;"",HLOOKUP(COUNT($IN107:JC107)+1,$G$4:$EH$8,JD$14,0)*$D107,IF($C107=JD$17,$G$7*$D107,""))</f>
        <v/>
      </c>
      <c r="JE107" s="34" t="str">
        <f>IF(JD107&lt;&gt;"",HLOOKUP(COUNT($IN107:JD107)+1,$G$4:$EH$8,JE$14,0)*$D107,IF($C107=JE$17,$G$7*$D107,""))</f>
        <v/>
      </c>
      <c r="JF107" s="34" t="str">
        <f>IF(JE107&lt;&gt;"",HLOOKUP(COUNT($IN107:JE107)+1,$G$4:$EH$8,JF$14,0)*$D107,IF($C107=JF$17,$G$7*$D107,""))</f>
        <v/>
      </c>
      <c r="JG107" s="34" t="str">
        <f>IF(JF107&lt;&gt;"",HLOOKUP(COUNT($IN107:JF107)+1,$G$4:$EH$8,JG$14,0)*$D107,IF($C107=JG$17,$G$7*$D107,""))</f>
        <v/>
      </c>
      <c r="JH107" s="34" t="str">
        <f>IF(JG107&lt;&gt;"",HLOOKUP(COUNT($IN107:JG107)+1,$G$4:$EH$8,JH$14,0)*$D107,IF($C107=JH$17,$G$7*$D107,""))</f>
        <v/>
      </c>
      <c r="JI107" s="34" t="str">
        <f>IF(JH107&lt;&gt;"",HLOOKUP(COUNT($IN107:JH107)+1,$G$4:$EH$8,JI$14,0)*$D107,IF($C107=JI$17,$G$7*$D107,""))</f>
        <v/>
      </c>
      <c r="JJ107" s="34" t="str">
        <f>IF(JI107&lt;&gt;"",HLOOKUP(COUNT($IN107:JI107)+1,$G$4:$EH$8,JJ$14,0)*$D107,IF($C107=JJ$17,$G$7*$D107,""))</f>
        <v/>
      </c>
      <c r="JK107" s="34" t="str">
        <f>IF(JJ107&lt;&gt;"",HLOOKUP(COUNT($IN107:JJ107)+1,$G$4:$EH$8,JK$14,0)*$D107,IF($C107=JK$17,$G$7*$D107,""))</f>
        <v/>
      </c>
      <c r="JL107" s="34" t="str">
        <f>IF(JK107&lt;&gt;"",HLOOKUP(COUNT($IN107:JK107)+1,$G$4:$EH$8,JL$14,0)*$D107,IF($C107=JL$17,$G$7*$D107,""))</f>
        <v/>
      </c>
      <c r="JM107" s="34" t="str">
        <f>IF(JL107&lt;&gt;"",HLOOKUP(COUNT($IN107:JL107)+1,$G$4:$EH$8,JM$14,0)*$D107,IF($C107=JM$17,$G$7*$D107,""))</f>
        <v/>
      </c>
      <c r="JN107" s="34" t="str">
        <f>IF(JM107&lt;&gt;"",HLOOKUP(COUNT($IN107:JM107)+1,$G$4:$EH$8,JN$14,0)*$D107,IF($C107=JN$17,$G$7*$D107,""))</f>
        <v/>
      </c>
      <c r="JO107" s="34" t="str">
        <f>IF(JN107&lt;&gt;"",HLOOKUP(COUNT($IN107:JN107)+1,$G$4:$EH$8,JO$14,0)*$D107,IF($C107=JO$17,$G$7*$D107,""))</f>
        <v/>
      </c>
      <c r="JP107" s="34" t="str">
        <f>IF(JO107&lt;&gt;"",HLOOKUP(COUNT($IN107:JO107)+1,$G$4:$EH$8,JP$14,0)*$D107,IF($C107=JP$17,$G$7*$D107,""))</f>
        <v/>
      </c>
      <c r="JQ107" s="34" t="str">
        <f>IF(JP107&lt;&gt;"",HLOOKUP(COUNT($IN107:JP107)+1,$G$4:$EH$8,JQ$14,0)*$D107,IF($C107=JQ$17,$G$7*$D107,""))</f>
        <v/>
      </c>
      <c r="JR107" s="34" t="str">
        <f>IF(JQ107&lt;&gt;"",HLOOKUP(COUNT($IN107:JQ107)+1,$G$4:$EH$8,JR$14,0)*$D107,IF($C107=JR$17,$G$7*$D107,""))</f>
        <v/>
      </c>
      <c r="JS107" s="34" t="str">
        <f>IF(JR107&lt;&gt;"",HLOOKUP(COUNT($IN107:JR107)+1,$G$4:$EH$8,JS$14,0)*$D107,IF($C107=JS$17,$G$7*$D107,""))</f>
        <v/>
      </c>
      <c r="JT107" s="34" t="str">
        <f>IF(JS107&lt;&gt;"",HLOOKUP(COUNT($IN107:JS107)+1,$G$4:$EH$8,JT$14,0)*$D107,IF($C107=JT$17,$G$7*$D107,""))</f>
        <v/>
      </c>
      <c r="JU107" s="34" t="str">
        <f>IF(JT107&lt;&gt;"",HLOOKUP(COUNT($IN107:JT107)+1,$G$4:$EH$8,JU$14,0)*$D107,IF($C107=JU$17,$G$7*$D107,""))</f>
        <v/>
      </c>
      <c r="JV107" s="34" t="str">
        <f>IF(JU107&lt;&gt;"",HLOOKUP(COUNT($IN107:JU107)+1,$G$4:$EH$8,JV$14,0)*$D107,IF($C107=JV$17,$G$7*$D107,""))</f>
        <v/>
      </c>
      <c r="JW107" s="34" t="str">
        <f>IF(JV107&lt;&gt;"",HLOOKUP(COUNT($IN107:JV107)+1,$G$4:$EH$8,JW$14,0)*$D107,IF($C107=JW$17,$G$7*$D107,""))</f>
        <v/>
      </c>
      <c r="JX107" s="34" t="str">
        <f>IF(JW107&lt;&gt;"",HLOOKUP(COUNT($IN107:JW107)+1,$G$4:$EH$8,JX$14,0)*$D107,IF($C107=JX$17,$G$7*$D107,""))</f>
        <v/>
      </c>
      <c r="JY107" s="34" t="str">
        <f>IF(JX107&lt;&gt;"",HLOOKUP(COUNT($IN107:JX107)+1,$G$4:$EH$8,JY$14,0)*$D107,IF($C107=JY$17,$G$7*$D107,""))</f>
        <v/>
      </c>
      <c r="JZ107" s="34" t="str">
        <f>IF(JY107&lt;&gt;"",HLOOKUP(COUNT($IN107:JY107)+1,$G$4:$EH$8,JZ$14,0)*$D107,IF($C107=JZ$17,$G$7*$D107,""))</f>
        <v/>
      </c>
      <c r="KA107" s="34" t="str">
        <f>IF(JZ107&lt;&gt;"",HLOOKUP(COUNT($IN107:JZ107)+1,$G$4:$EH$8,KA$14,0)*$D107,IF($C107=KA$17,$G$7*$D107,""))</f>
        <v/>
      </c>
      <c r="KB107" s="34" t="str">
        <f>IF(KA107&lt;&gt;"",HLOOKUP(COUNT($IN107:KA107)+1,$G$4:$EH$8,KB$14,0)*$D107,IF($C107=KB$17,$G$7*$D107,""))</f>
        <v/>
      </c>
      <c r="KC107" s="34" t="str">
        <f>IF(KB107&lt;&gt;"",HLOOKUP(COUNT($IN107:KB107)+1,$G$4:$EH$8,KC$14,0)*$D107,IF($C107=KC$17,$G$7*$D107,""))</f>
        <v/>
      </c>
      <c r="KD107" s="34" t="str">
        <f>IF(KC107&lt;&gt;"",HLOOKUP(COUNT($IN107:KC107)+1,$G$4:$EH$8,KD$14,0)*$D107,IF($C107=KD$17,$G$7*$D107,""))</f>
        <v/>
      </c>
      <c r="KE107" s="34" t="str">
        <f>IF(KD107&lt;&gt;"",HLOOKUP(COUNT($IN107:KD107)+1,$G$4:$EH$8,KE$14,0)*$D107,IF($C107=KE$17,$G$7*$D107,""))</f>
        <v/>
      </c>
      <c r="KF107" s="34" t="str">
        <f>IF(KE107&lt;&gt;"",HLOOKUP(COUNT($IN107:KE107)+1,$G$4:$EH$8,KF$14,0)*$D107,IF($C107=KF$17,$G$7*$D107,""))</f>
        <v/>
      </c>
      <c r="KG107" s="34" t="str">
        <f>IF(KF107&lt;&gt;"",HLOOKUP(COUNT($IN107:KF107)+1,$G$4:$EH$8,KG$14,0)*$D107,IF($C107=KG$17,$G$7*$D107,""))</f>
        <v/>
      </c>
      <c r="KH107" s="34" t="str">
        <f>IF(KG107&lt;&gt;"",HLOOKUP(COUNT($IN107:KG107)+1,$G$4:$EH$8,KH$14,0)*$D107,IF($C107=KH$17,$G$7*$D107,""))</f>
        <v/>
      </c>
      <c r="KI107" s="34" t="str">
        <f>IF(KH107&lt;&gt;"",HLOOKUP(COUNT($IN107:KH107)+1,$G$4:$EH$8,KI$14,0)*$D107,IF($C107=KI$17,$G$7*$D107,""))</f>
        <v/>
      </c>
      <c r="KJ107" s="34" t="str">
        <f>IF(KI107&lt;&gt;"",HLOOKUP(COUNT($IN107:KI107)+1,$G$4:$EH$8,KJ$14,0)*$D107,IF($C107=KJ$17,$G$7*$D107,""))</f>
        <v/>
      </c>
      <c r="KK107" s="34" t="str">
        <f>IF(KJ107&lt;&gt;"",HLOOKUP(COUNT($IN107:KJ107)+1,$G$4:$EH$8,KK$14,0)*$D107,IF($C107=KK$17,$G$7*$D107,""))</f>
        <v/>
      </c>
      <c r="KL107" s="34" t="str">
        <f>IF(KK107&lt;&gt;"",HLOOKUP(COUNT($IN107:KK107)+1,$G$4:$EH$8,KL$14,0)*$D107,IF($C107=KL$17,$G$7*$D107,""))</f>
        <v/>
      </c>
      <c r="KM107" s="34" t="str">
        <f>IF(KL107&lt;&gt;"",HLOOKUP(COUNT($IN107:KL107)+1,$G$4:$EH$8,KM$14,0)*$D107,IF($C107=KM$17,$G$7*$D107,""))</f>
        <v/>
      </c>
      <c r="KN107" s="34" t="str">
        <f>IF(KM107&lt;&gt;"",HLOOKUP(COUNT($IN107:KM107)+1,$G$4:$EH$8,KN$14,0)*$D107,IF($C107=KN$17,$G$7*$D107,""))</f>
        <v/>
      </c>
      <c r="KO107" s="34" t="str">
        <f>IF(KN107&lt;&gt;"",HLOOKUP(COUNT($IN107:KN107)+1,$G$4:$EH$8,KO$14,0)*$D107,IF($C107=KO$17,$G$7*$D107,""))</f>
        <v/>
      </c>
      <c r="KP107" s="34" t="str">
        <f>IF(KO107&lt;&gt;"",HLOOKUP(COUNT($IN107:KO107)+1,$G$4:$EH$8,KP$14,0)*$D107,IF($C107=KP$17,$G$7*$D107,""))</f>
        <v/>
      </c>
      <c r="KQ107" s="34" t="str">
        <f>IF(KP107&lt;&gt;"",HLOOKUP(COUNT($IN107:KP107)+1,$G$4:$EH$8,KQ$14,0)*$D107,IF($C107=KQ$17,$G$7*$D107,""))</f>
        <v/>
      </c>
      <c r="KR107" s="34" t="str">
        <f>IF(KQ107&lt;&gt;"",HLOOKUP(COUNT($IN107:KQ107)+1,$G$4:$EH$8,KR$14,0)*$D107,IF($C107=KR$17,$G$7*$D107,""))</f>
        <v/>
      </c>
      <c r="KS107" s="34" t="str">
        <f>IF(KR107&lt;&gt;"",HLOOKUP(COUNT($IN107:KR107)+1,$G$4:$EH$8,KS$14,0)*$D107,IF($C107=KS$17,$G$7*$D107,""))</f>
        <v/>
      </c>
      <c r="KT107" s="34" t="str">
        <f>IF(KS107&lt;&gt;"",HLOOKUP(COUNT($IN107:KS107)+1,$G$4:$EH$8,KT$14,0)*$D107,IF($C107=KT$17,$G$7*$D107,""))</f>
        <v/>
      </c>
      <c r="KU107" s="34" t="str">
        <f>IF(KT107&lt;&gt;"",HLOOKUP(COUNT($IN107:KT107)+1,$G$4:$EH$8,KU$14,0)*$D107,IF($C107=KU$17,$G$7*$D107,""))</f>
        <v/>
      </c>
      <c r="KV107" s="34" t="str">
        <f>IF(KU107&lt;&gt;"",HLOOKUP(COUNT($IN107:KU107)+1,$G$4:$EH$8,KV$14,0)*$D107,IF($C107=KV$17,$G$7*$D107,""))</f>
        <v/>
      </c>
      <c r="KW107" s="34" t="str">
        <f>IF(KV107&lt;&gt;"",HLOOKUP(COUNT($IN107:KV107)+1,$G$4:$EH$8,KW$14,0)*$D107,IF($C107=KW$17,$G$7*$D107,""))</f>
        <v/>
      </c>
      <c r="KX107" s="34" t="str">
        <f>IF(KW107&lt;&gt;"",HLOOKUP(COUNT($IN107:KW107)+1,$G$4:$EH$8,KX$14,0)*$D107,IF($C107=KX$17,$G$7*$D107,""))</f>
        <v/>
      </c>
      <c r="KY107" s="34" t="str">
        <f>IF(KX107&lt;&gt;"",HLOOKUP(COUNT($IN107:KX107)+1,$G$4:$EH$8,KY$14,0)*$D107,IF($C107=KY$17,$G$7*$D107,""))</f>
        <v/>
      </c>
      <c r="KZ107" s="34" t="str">
        <f>IF(KY107&lt;&gt;"",HLOOKUP(COUNT($IN107:KY107)+1,$G$4:$EH$8,KZ$14,0)*$D107,IF($C107=KZ$17,$G$7*$D107,""))</f>
        <v/>
      </c>
      <c r="LA107" s="34" t="str">
        <f>IF(KZ107&lt;&gt;"",HLOOKUP(COUNT($IN107:KZ107)+1,$G$4:$EH$8,LA$14,0)*$D107,IF($C107=LA$17,$G$7*$D107,""))</f>
        <v/>
      </c>
      <c r="LB107" s="34" t="str">
        <f>IF(LA107&lt;&gt;"",HLOOKUP(COUNT($IN107:LA107)+1,$G$4:$EH$8,LB$14,0)*$D107,IF($C107=LB$17,$G$7*$D107,""))</f>
        <v/>
      </c>
      <c r="LC107" s="34" t="str">
        <f>IF(LB107&lt;&gt;"",HLOOKUP(COUNT($IN107:LB107)+1,$G$4:$EH$8,LC$14,0)*$D107,IF($C107=LC$17,$G$7*$D107,""))</f>
        <v/>
      </c>
      <c r="LD107" s="34" t="str">
        <f>IF(LC107&lt;&gt;"",HLOOKUP(COUNT($IN107:LC107)+1,$G$4:$EH$8,LD$14,0)*$D107,IF($C107=LD$17,$G$7*$D107,""))</f>
        <v/>
      </c>
      <c r="LE107" s="34" t="str">
        <f>IF(LD107&lt;&gt;"",HLOOKUP(COUNT($IN107:LD107)+1,$G$4:$EH$8,LE$14,0)*$D107,IF($C107=LE$17,$G$7*$D107,""))</f>
        <v/>
      </c>
      <c r="LF107" s="34" t="str">
        <f>IF(LE107&lt;&gt;"",HLOOKUP(COUNT($IN107:LE107)+1,$G$4:$EH$8,LF$14,0)*$D107,IF($C107=LF$17,$G$7*$D107,""))</f>
        <v/>
      </c>
      <c r="LG107" s="34" t="str">
        <f>IF(LF107&lt;&gt;"",HLOOKUP(COUNT($IN107:LF107)+1,$G$4:$EH$8,LG$14,0)*$D107,IF($C107=LG$17,$G$7*$D107,""))</f>
        <v/>
      </c>
      <c r="LH107" s="34" t="str">
        <f>IF(LG107&lt;&gt;"",HLOOKUP(COUNT($IN107:LG107)+1,$G$4:$EH$8,LH$14,0)*$D107,IF($C107=LH$17,$G$7*$D107,""))</f>
        <v/>
      </c>
      <c r="LI107" s="34" t="str">
        <f>IF(LH107&lt;&gt;"",HLOOKUP(COUNT($IN107:LH107)+1,$G$4:$EH$8,LI$14,0)*$D107,IF($C107=LI$17,$G$7*$D107,""))</f>
        <v/>
      </c>
      <c r="LJ107" s="34" t="str">
        <f>IF(LI107&lt;&gt;"",HLOOKUP(COUNT($IN107:LI107)+1,$G$4:$EH$8,LJ$14,0)*$D107,IF($C107=LJ$17,$G$7*$D107,""))</f>
        <v/>
      </c>
      <c r="LK107" s="34" t="str">
        <f>IF(LJ107&lt;&gt;"",HLOOKUP(COUNT($IN107:LJ107)+1,$G$4:$EH$8,LK$14,0)*$D107,IF($C107=LK$17,$G$7*$D107,""))</f>
        <v/>
      </c>
      <c r="LL107" s="34" t="str">
        <f>IF(LK107&lt;&gt;"",HLOOKUP(COUNT($IN107:LK107)+1,$G$4:$EH$8,LL$14,0)*$D107,IF($C107=LL$17,$G$7*$D107,""))</f>
        <v/>
      </c>
      <c r="LM107" s="34" t="str">
        <f>IF(LL107&lt;&gt;"",HLOOKUP(COUNT($IN107:LL107)+1,$G$4:$EH$8,LM$14,0)*$D107,IF($C107=LM$17,$G$7*$D107,""))</f>
        <v/>
      </c>
      <c r="LN107" s="34" t="str">
        <f>IF(LM107&lt;&gt;"",HLOOKUP(COUNT($IN107:LM107)+1,$G$4:$EH$8,LN$14,0)*$D107,IF($C107=LN$17,$G$7*$D107,""))</f>
        <v/>
      </c>
      <c r="LO107" s="34" t="str">
        <f>IF(LN107&lt;&gt;"",HLOOKUP(COUNT($IN107:LN107)+1,$G$4:$EH$8,LO$14,0)*$D107,IF($C107=LO$17,$G$7*$D107,""))</f>
        <v/>
      </c>
      <c r="LP107" s="34" t="str">
        <f>IF(LO107&lt;&gt;"",HLOOKUP(COUNT($IN107:LO107)+1,$G$4:$EH$8,LP$14,0)*$D107,IF($C107=LP$17,$G$7*$D107,""))</f>
        <v/>
      </c>
      <c r="LQ107" s="34" t="str">
        <f>IF(LP107&lt;&gt;"",HLOOKUP(COUNT($IN107:LP107)+1,$G$4:$EH$8,LQ$14,0)*$D107,IF($C107=LQ$17,$G$7*$D107,""))</f>
        <v/>
      </c>
      <c r="LR107" s="34" t="str">
        <f>IF(LQ107&lt;&gt;"",HLOOKUP(COUNT($IN107:LQ107)+1,$G$4:$EH$8,LR$14,0)*$D107,IF($C107=LR$17,$G$7*$D107,""))</f>
        <v/>
      </c>
      <c r="LS107" s="34" t="str">
        <f>IF(LR107&lt;&gt;"",HLOOKUP(COUNT($IN107:LR107)+1,$G$4:$EH$8,LS$14,0)*$D107,IF($C107=LS$17,$G$7*$D107,""))</f>
        <v/>
      </c>
      <c r="LT107" s="34" t="str">
        <f>IF(LS107&lt;&gt;"",HLOOKUP(COUNT($IN107:LS107)+1,$G$4:$EH$8,LT$14,0)*$D107,IF($C107=LT$17,$G$7*$D107,""))</f>
        <v/>
      </c>
      <c r="LU107" s="34" t="str">
        <f>IF(LT107&lt;&gt;"",HLOOKUP(COUNT($IN107:LT107)+1,$G$4:$EH$8,LU$14,0)*$D107,IF($C107=LU$17,$G$7*$D107,""))</f>
        <v/>
      </c>
      <c r="LV107" s="34" t="str">
        <f>IF(LU107&lt;&gt;"",HLOOKUP(COUNT($IN107:LU107)+1,$G$4:$EH$8,LV$14,0)*$D107,IF($C107=LV$17,$G$7*$D107,""))</f>
        <v/>
      </c>
      <c r="LW107" s="34" t="str">
        <f>IF(LV107&lt;&gt;"",HLOOKUP(COUNT($IN107:LV107)+1,$G$4:$EH$8,LW$14,0)*$D107,IF($C107=LW$17,$G$7*$D107,""))</f>
        <v/>
      </c>
      <c r="LX107" s="34" t="str">
        <f>IF(LW107&lt;&gt;"",HLOOKUP(COUNT($IN107:LW107)+1,$G$4:$EH$8,LX$14,0)*$D107,IF($C107=LX$17,$G$7*$D107,""))</f>
        <v/>
      </c>
      <c r="LY107" s="34">
        <f>IF(LX107&lt;&gt;"",HLOOKUP(COUNT($IN107:LX107)+1,$G$4:$EH$8,LY$14,0)*$D107,IF($C107=LY$17,$G$7*$D107,""))</f>
        <v>0</v>
      </c>
      <c r="LZ107" s="34">
        <f>IF(LY107&lt;&gt;"",HLOOKUP(COUNT($IN107:LY107)+1,$G$4:$EH$8,LZ$14,0)*$D107,IF($C107=LZ$17,$G$7*$D107,""))</f>
        <v>3750</v>
      </c>
      <c r="MA107" s="34">
        <f>IF(LZ107&lt;&gt;"",HLOOKUP(COUNT($IN107:LZ107)+1,$G$4:$EH$8,MA$14,0)*$D107,IF($C107=MA$17,$G$7*$D107,""))</f>
        <v>3750</v>
      </c>
      <c r="MB107" s="34">
        <f>IF(MA107&lt;&gt;"",HLOOKUP(COUNT($IN107:MA107)+1,$G$4:$EH$8,MB$14,0)*$D107,IF($C107=MB$17,$G$7*$D107,""))</f>
        <v>3750</v>
      </c>
      <c r="MC107" s="34">
        <f>IF(MB107&lt;&gt;"",HLOOKUP(COUNT($IN107:MB107)+1,$G$4:$EH$8,MC$14,0)*$D107,IF($C107=MC$17,$G$7*$D107,""))</f>
        <v>3750</v>
      </c>
      <c r="MD107" s="34">
        <f>IF(MC107&lt;&gt;"",HLOOKUP(COUNT($IN107:MC107)+1,$G$4:$EH$8,MD$14,0)*$D107,IF($C107=MD$17,$G$7*$D107,""))</f>
        <v>3770.1909201741591</v>
      </c>
      <c r="ME107" s="34">
        <f>IF(MD107&lt;&gt;"",HLOOKUP(COUNT($IN107:MD107)+1,$G$4:$EH$8,ME$14,0)*$D107,IF($C107=ME$17,$G$7*$D107,""))</f>
        <v>4524.2291042089882</v>
      </c>
      <c r="MF107" s="34">
        <f>IF(ME107&lt;&gt;"",HLOOKUP(COUNT($IN107:ME107)+1,$G$4:$EH$8,MF$14,0)*$D107,IF($C107=MF$17,$G$7*$D107,""))</f>
        <v>5248.1057608824267</v>
      </c>
      <c r="MG107" s="34">
        <f>IF(MF107&lt;&gt;"",HLOOKUP(COUNT($IN107:MF107)+1,$G$4:$EH$8,MG$14,0)*$D107,IF($C107=MG$17,$G$7*$D107,""))</f>
        <v>5982.8405674059686</v>
      </c>
      <c r="MH107" s="34">
        <f>IF(MG107&lt;&gt;"",HLOOKUP(COUNT($IN107:MG107)+1,$G$4:$EH$8,MH$14,0)*$D107,IF($C107=MH$17,$G$7*$D107,""))</f>
        <v>6760.6098411687399</v>
      </c>
      <c r="MI107" s="34">
        <f>IF(MH107&lt;&gt;"",HLOOKUP(COUNT($IN107:MH107)+1,$G$4:$EH$8,MI$14,0)*$D107,IF($C107=MI$17,$G$7*$D107,""))</f>
        <v>7504.2769236973027</v>
      </c>
      <c r="MJ107" s="34">
        <f>IF(MI107&lt;&gt;"",HLOOKUP(COUNT($IN107:MI107)+1,$G$4:$EH$8,MJ$14,0)*$D107,IF($C107=MJ$17,$G$7*$D107,""))</f>
        <v>8254.7046160670325</v>
      </c>
      <c r="MK107" s="34">
        <f>IF(MJ107&lt;&gt;"",HLOOKUP(COUNT($IN107:MJ107)+1,$G$4:$EH$8,MK$14,0)*$D107,IF($C107=MK$17,$G$7*$D107,""))</f>
        <v>6191.0284620502789</v>
      </c>
      <c r="ML107" s="34">
        <f>IF(MK107&lt;&gt;"",HLOOKUP(COUNT($IN107:MK107)+1,$G$4:$EH$8,ML$14,0)*$D107,IF($C107=ML$17,$G$7*$D107,""))</f>
        <v>5881.4770389477608</v>
      </c>
      <c r="MM107" s="34">
        <f>IF(ML107&lt;&gt;"",HLOOKUP(COUNT($IN107:ML107)+1,$G$4:$EH$8,MM$14,0)*$D107,IF($C107=MM$17,$G$7*$D107,""))</f>
        <v>6469.6247428425395</v>
      </c>
      <c r="MN107" s="34">
        <f>IF(MM107&lt;&gt;"",HLOOKUP(COUNT($IN107:MM107)+1,$G$4:$EH$8,MN$14,0)*$D107,IF($C107=MN$17,$G$7*$D107,""))</f>
        <v>7116.5872171267965</v>
      </c>
      <c r="MO107" s="34">
        <f>IF(MN107&lt;&gt;"",HLOOKUP(COUNT($IN107:MN107)+1,$G$4:$EH$8,MO$14,0)*$D107,IF($C107=MO$17,$G$7*$D107,""))</f>
        <v>7828.2459388394727</v>
      </c>
      <c r="MP107" s="34">
        <f>IF(MO107&lt;&gt;"",HLOOKUP(COUNT($IN107:MO107)+1,$G$4:$EH$8,MP$14,0)*$D107,IF($C107=MP$17,$G$7*$D107,""))</f>
        <v>8611.0705327234209</v>
      </c>
      <c r="MQ107" s="34">
        <f>IF(MP107&lt;&gt;"",HLOOKUP(COUNT($IN107:MP107)+1,$G$4:$EH$8,MQ$14,0)*$D107,IF($C107=MQ$17,$G$7*$D107,""))</f>
        <v>8180.517006087246</v>
      </c>
      <c r="MR107" s="34">
        <f>IF(MQ107&lt;&gt;"",HLOOKUP(COUNT($IN107:MQ107)+1,$G$4:$EH$8,MR$14,0)*$D107,IF($C107=MR$17,$G$7*$D107,""))</f>
        <v>7771.4911557828855</v>
      </c>
      <c r="MS107" s="34">
        <f>IF(MR107&lt;&gt;"",HLOOKUP(COUNT($IN107:MR107)+1,$G$4:$EH$8,MS$14,0)*$D107,IF($C107=MS$17,$G$7*$D107,""))</f>
        <v>8315.4955366876875</v>
      </c>
      <c r="MT107" s="34">
        <f>IF(MS107&lt;&gt;"",HLOOKUP(COUNT($IN107:MS107)+1,$G$4:$EH$8,MT$14,0)*$D107,IF($C107=MT$17,$G$7*$D107,""))</f>
        <v>8897.5802242558239</v>
      </c>
      <c r="MU107" s="34">
        <f>IF(MT107&lt;&gt;"",HLOOKUP(COUNT($IN107:MT107)+1,$G$4:$EH$8,MU$14,0)*$D107,IF($C107=MU$17,$G$7*$D107,""))</f>
        <v>9520.4108399537326</v>
      </c>
      <c r="MV107" s="34">
        <f>IF(MU107&lt;&gt;"",HLOOKUP(COUNT($IN107:MU107)+1,$G$4:$EH$8,MV$14,0)*$D107,IF($C107=MV$17,$G$7*$D107,""))</f>
        <v>10472.451923949104</v>
      </c>
      <c r="MW107" s="34">
        <f>IF(MV107&lt;&gt;"",HLOOKUP(COUNT($IN107:MV107)+1,$G$4:$EH$8,MW$14,0)*$D107,IF($C107=MW$17,$G$7*$D107,""))</f>
        <v>8901.5841353567412</v>
      </c>
      <c r="MX107" s="34">
        <f>IF(MW107&lt;&gt;"",HLOOKUP(COUNT($IN107:MW107)+1,$G$4:$EH$8,MX$14,0)*$D107,IF($C107=MX$17,$G$7*$D107,""))</f>
        <v>8456.5049285889054</v>
      </c>
      <c r="MY107" s="34">
        <f>IF(MX107&lt;&gt;"",HLOOKUP(COUNT($IN107:MX107)+1,$G$4:$EH$8,MY$14,0)*$D107,IF($C107=MY$17,$G$7*$D107,""))</f>
        <v>8879.3301750183509</v>
      </c>
      <c r="MZ107" s="34">
        <f>IF(MY107&lt;&gt;"",HLOOKUP(COUNT($IN107:MY107)+1,$G$4:$EH$8,MZ$14,0)*$D107,IF($C107=MZ$17,$G$7*$D107,""))</f>
        <v>9323.2966837692693</v>
      </c>
      <c r="NA107" s="34">
        <f>IF(MZ107&lt;&gt;"",HLOOKUP(COUNT($IN107:MZ107)+1,$G$4:$EH$8,NA$14,0)*$D107,IF($C107=NA$17,$G$7*$D107,""))</f>
        <v>9789.4615179577268</v>
      </c>
      <c r="NB107" s="34">
        <f>IF(NA107&lt;&gt;"",HLOOKUP(COUNT($IN107:NA107)+1,$G$4:$EH$8,NB$14,0)*$D107,IF($C107=NB$17,$G$7*$D107,""))</f>
        <v>10474.723824214771</v>
      </c>
      <c r="NC107" s="34">
        <f>IF(NB107&lt;&gt;"",HLOOKUP(COUNT($IN107:NB107)+1,$G$4:$EH$8,NC$14,0)*$D107,IF($C107=NC$17,$G$7*$D107,""))</f>
        <v>9427.2514417932944</v>
      </c>
      <c r="ND107" s="34">
        <f>IF(NC107&lt;&gt;"",HLOOKUP(COUNT($IN107:NC107)+1,$G$4:$EH$8,ND$14,0)*$D107,IF($C107=ND$17,$G$7*$D107,""))</f>
        <v>8484.5262976139675</v>
      </c>
      <c r="NF107" s="34" t="str">
        <f>IF(NE107&lt;&gt;"",HLOOKUP(COUNT($NE107:NE107)+1,$G$4:$EH$8,NF$14,0)*$D107,IF($C107=NF$17,$G$8*$D107,""))</f>
        <v/>
      </c>
      <c r="NG107" s="34" t="str">
        <f>IF(NF107&lt;&gt;"",HLOOKUP(COUNT($NE107:NF107)+1,$G$4:$EH$8,NG$14,0)*$D107,IF($C107=NG$17,$G$8*$D107,""))</f>
        <v/>
      </c>
      <c r="NH107" s="34" t="str">
        <f>IF(NG107&lt;&gt;"",HLOOKUP(COUNT($NE107:NG107)+1,$G$4:$EH$8,NH$14,0)*$D107,IF($C107=NH$17,$G$8*$D107,""))</f>
        <v/>
      </c>
      <c r="NI107" s="34" t="str">
        <f>IF(NH107&lt;&gt;"",HLOOKUP(COUNT($NE107:NH107)+1,$G$4:$EH$8,NI$14,0)*$D107,IF($C107=NI$17,$G$8*$D107,""))</f>
        <v/>
      </c>
      <c r="NJ107" s="34" t="str">
        <f>IF(NI107&lt;&gt;"",HLOOKUP(COUNT($NE107:NI107)+1,$G$4:$EH$8,NJ$14,0)*$D107,IF($C107=NJ$17,$G$8*$D107,""))</f>
        <v/>
      </c>
      <c r="NK107" s="34" t="str">
        <f>IF(NJ107&lt;&gt;"",HLOOKUP(COUNT($NE107:NJ107)+1,$G$4:$EH$8,NK$14,0)*$D107,IF($C107=NK$17,$G$8*$D107,""))</f>
        <v/>
      </c>
      <c r="NL107" s="34" t="str">
        <f>IF(NK107&lt;&gt;"",HLOOKUP(COUNT($NE107:NK107)+1,$G$4:$EH$8,NL$14,0)*$D107,IF($C107=NL$17,$G$8*$D107,""))</f>
        <v/>
      </c>
      <c r="NM107" s="34" t="str">
        <f>IF(NL107&lt;&gt;"",HLOOKUP(COUNT($NE107:NL107)+1,$G$4:$EH$8,NM$14,0)*$D107,IF($C107=NM$17,$G$8*$D107,""))</f>
        <v/>
      </c>
      <c r="NN107" s="34" t="str">
        <f>IF(NM107&lt;&gt;"",HLOOKUP(COUNT($NE107:NM107)+1,$G$4:$EH$8,NN$14,0)*$D107,IF($C107=NN$17,$G$8*$D107,""))</f>
        <v/>
      </c>
      <c r="NO107" s="34" t="str">
        <f>IF(NN107&lt;&gt;"",HLOOKUP(COUNT($NE107:NN107)+1,$G$4:$EH$8,NO$14,0)*$D107,IF($C107=NO$17,$G$8*$D107,""))</f>
        <v/>
      </c>
      <c r="NP107" s="34" t="str">
        <f>IF(NO107&lt;&gt;"",HLOOKUP(COUNT($NE107:NO107)+1,$G$4:$EH$8,NP$14,0)*$D107,IF($C107=NP$17,$G$8*$D107,""))</f>
        <v/>
      </c>
      <c r="NQ107" s="34" t="str">
        <f>IF(NP107&lt;&gt;"",HLOOKUP(COUNT($NE107:NP107)+1,$G$4:$EH$8,NQ$14,0)*$D107,IF($C107=NQ$17,$G$8*$D107,""))</f>
        <v/>
      </c>
      <c r="NR107" s="34" t="str">
        <f>IF(NQ107&lt;&gt;"",HLOOKUP(COUNT($NE107:NQ107)+1,$G$4:$EH$8,NR$14,0)*$D107,IF($C107=NR$17,$G$8*$D107,""))</f>
        <v/>
      </c>
      <c r="NS107" s="34" t="str">
        <f>IF(NR107&lt;&gt;"",HLOOKUP(COUNT($NE107:NR107)+1,$G$4:$EH$8,NS$14,0)*$D107,IF($C107=NS$17,$G$8*$D107,""))</f>
        <v/>
      </c>
      <c r="NT107" s="34" t="str">
        <f>IF(NS107&lt;&gt;"",HLOOKUP(COUNT($NE107:NS107)+1,$G$4:$EH$8,NT$14,0)*$D107,IF($C107=NT$17,$G$8*$D107,""))</f>
        <v/>
      </c>
      <c r="NU107" s="34" t="str">
        <f>IF(NT107&lt;&gt;"",HLOOKUP(COUNT($NE107:NT107)+1,$G$4:$EH$8,NU$14,0)*$D107,IF($C107=NU$17,$G$8*$D107,""))</f>
        <v/>
      </c>
      <c r="NV107" s="34" t="str">
        <f>IF(NU107&lt;&gt;"",HLOOKUP(COUNT($NE107:NU107)+1,$G$4:$EH$8,NV$14,0)*$D107,IF($C107=NV$17,$G$8*$D107,""))</f>
        <v/>
      </c>
      <c r="NW107" s="34" t="str">
        <f>IF(NV107&lt;&gt;"",HLOOKUP(COUNT($NE107:NV107)+1,$G$4:$EH$8,NW$14,0)*$D107,IF($C107=NW$17,$G$8*$D107,""))</f>
        <v/>
      </c>
      <c r="NX107" s="34" t="str">
        <f>IF(NW107&lt;&gt;"",HLOOKUP(COUNT($NE107:NW107)+1,$G$4:$EH$8,NX$14,0)*$D107,IF($C107=NX$17,$G$8*$D107,""))</f>
        <v/>
      </c>
      <c r="NY107" s="34" t="str">
        <f>IF(NX107&lt;&gt;"",HLOOKUP(COUNT($NE107:NX107)+1,$G$4:$EH$8,NY$14,0)*$D107,IF($C107=NY$17,$G$8*$D107,""))</f>
        <v/>
      </c>
      <c r="NZ107" s="34" t="str">
        <f>IF(NY107&lt;&gt;"",HLOOKUP(COUNT($NE107:NY107)+1,$G$4:$EH$8,NZ$14,0)*$D107,IF($C107=NZ$17,$G$8*$D107,""))</f>
        <v/>
      </c>
      <c r="OA107" s="34" t="str">
        <f>IF(NZ107&lt;&gt;"",HLOOKUP(COUNT($NE107:NZ107)+1,$G$4:$EH$8,OA$14,0)*$D107,IF($C107=OA$17,$G$8*$D107,""))</f>
        <v/>
      </c>
      <c r="OB107" s="34" t="str">
        <f>IF(OA107&lt;&gt;"",HLOOKUP(COUNT($NE107:OA107)+1,$G$4:$EH$8,OB$14,0)*$D107,IF($C107=OB$17,$G$8*$D107,""))</f>
        <v/>
      </c>
      <c r="OC107" s="34" t="str">
        <f>IF(OB107&lt;&gt;"",HLOOKUP(COUNT($NE107:OB107)+1,$G$4:$EH$8,OC$14,0)*$D107,IF($C107=OC$17,$G$8*$D107,""))</f>
        <v/>
      </c>
      <c r="OD107" s="34" t="str">
        <f>IF(OC107&lt;&gt;"",HLOOKUP(COUNT($NE107:OC107)+1,$G$4:$EH$8,OD$14,0)*$D107,IF($C107=OD$17,$G$8*$D107,""))</f>
        <v/>
      </c>
      <c r="OE107" s="34" t="str">
        <f>IF(OD107&lt;&gt;"",HLOOKUP(COUNT($NE107:OD107)+1,$G$4:$EH$8,OE$14,0)*$D107,IF($C107=OE$17,$G$8*$D107,""))</f>
        <v/>
      </c>
      <c r="OF107" s="34" t="str">
        <f>IF(OE107&lt;&gt;"",HLOOKUP(COUNT($NE107:OE107)+1,$G$4:$EH$8,OF$14,0)*$D107,IF($C107=OF$17,$G$8*$D107,""))</f>
        <v/>
      </c>
      <c r="OG107" s="34" t="str">
        <f>IF(OF107&lt;&gt;"",HLOOKUP(COUNT($NE107:OF107)+1,$G$4:$EH$8,OG$14,0)*$D107,IF($C107=OG$17,$G$8*$D107,""))</f>
        <v/>
      </c>
      <c r="OH107" s="34" t="str">
        <f>IF(OG107&lt;&gt;"",HLOOKUP(COUNT($NE107:OG107)+1,$G$4:$EH$8,OH$14,0)*$D107,IF($C107=OH$17,$G$8*$D107,""))</f>
        <v/>
      </c>
      <c r="OI107" s="34" t="str">
        <f>IF(OH107&lt;&gt;"",HLOOKUP(COUNT($NE107:OH107)+1,$G$4:$EH$8,OI$14,0)*$D107,IF($C107=OI$17,$G$8*$D107,""))</f>
        <v/>
      </c>
      <c r="OJ107" s="34" t="str">
        <f>IF(OI107&lt;&gt;"",HLOOKUP(COUNT($NE107:OI107)+1,$G$4:$EH$8,OJ$14,0)*$D107,IF($C107=OJ$17,$G$8*$D107,""))</f>
        <v/>
      </c>
      <c r="OK107" s="34" t="str">
        <f>IF(OJ107&lt;&gt;"",HLOOKUP(COUNT($NE107:OJ107)+1,$G$4:$EH$8,OK$14,0)*$D107,IF($C107=OK$17,$G$8*$D107,""))</f>
        <v/>
      </c>
      <c r="OL107" s="34" t="str">
        <f>IF(OK107&lt;&gt;"",HLOOKUP(COUNT($NE107:OK107)+1,$G$4:$EH$8,OL$14,0)*$D107,IF($C107=OL$17,$G$8*$D107,""))</f>
        <v/>
      </c>
      <c r="OM107" s="34" t="str">
        <f>IF(OL107&lt;&gt;"",HLOOKUP(COUNT($NE107:OL107)+1,$G$4:$EH$8,OM$14,0)*$D107,IF($C107=OM$17,$G$8*$D107,""))</f>
        <v/>
      </c>
      <c r="ON107" s="34" t="str">
        <f>IF(OM107&lt;&gt;"",HLOOKUP(COUNT($NE107:OM107)+1,$G$4:$EH$8,ON$14,0)*$D107,IF($C107=ON$17,$G$8*$D107,""))</f>
        <v/>
      </c>
      <c r="OO107" s="34" t="str">
        <f>IF(ON107&lt;&gt;"",HLOOKUP(COUNT($NE107:ON107)+1,$G$4:$EH$8,OO$14,0)*$D107,IF($C107=OO$17,$G$8*$D107,""))</f>
        <v/>
      </c>
      <c r="OP107" s="34" t="str">
        <f>IF(OO107&lt;&gt;"",HLOOKUP(COUNT($NE107:OO107)+1,$G$4:$EH$8,OP$14,0)*$D107,IF($C107=OP$17,$G$8*$D107,""))</f>
        <v/>
      </c>
      <c r="OQ107" s="34" t="str">
        <f>IF(OP107&lt;&gt;"",HLOOKUP(COUNT($NE107:OP107)+1,$G$4:$EH$8,OQ$14,0)*$D107,IF($C107=OQ$17,$G$8*$D107,""))</f>
        <v/>
      </c>
      <c r="OR107" s="34" t="str">
        <f>IF(OQ107&lt;&gt;"",HLOOKUP(COUNT($NE107:OQ107)+1,$G$4:$EH$8,OR$14,0)*$D107,IF($C107=OR$17,$G$8*$D107,""))</f>
        <v/>
      </c>
      <c r="OS107" s="34" t="str">
        <f>IF(OR107&lt;&gt;"",HLOOKUP(COUNT($NE107:OR107)+1,$G$4:$EH$8,OS$14,0)*$D107,IF($C107=OS$17,$G$8*$D107,""))</f>
        <v/>
      </c>
      <c r="OT107" s="34" t="str">
        <f>IF(OS107&lt;&gt;"",HLOOKUP(COUNT($NE107:OS107)+1,$G$4:$EH$8,OT$14,0)*$D107,IF($C107=OT$17,$G$8*$D107,""))</f>
        <v/>
      </c>
      <c r="OU107" s="34" t="str">
        <f>IF(OT107&lt;&gt;"",HLOOKUP(COUNT($NE107:OT107)+1,$G$4:$EH$8,OU$14,0)*$D107,IF($C107=OU$17,$G$8*$D107,""))</f>
        <v/>
      </c>
      <c r="OV107" s="34" t="str">
        <f>IF(OU107&lt;&gt;"",HLOOKUP(COUNT($NE107:OU107)+1,$G$4:$EH$8,OV$14,0)*$D107,IF($C107=OV$17,$G$8*$D107,""))</f>
        <v/>
      </c>
      <c r="OW107" s="34" t="str">
        <f>IF(OV107&lt;&gt;"",HLOOKUP(COUNT($NE107:OV107)+1,$G$4:$EH$8,OW$14,0)*$D107,IF($C107=OW$17,$G$8*$D107,""))</f>
        <v/>
      </c>
      <c r="OX107" s="34" t="str">
        <f>IF(OW107&lt;&gt;"",HLOOKUP(COUNT($NE107:OW107)+1,$G$4:$EH$8,OX$14,0)*$D107,IF($C107=OX$17,$G$8*$D107,""))</f>
        <v/>
      </c>
      <c r="OY107" s="34" t="str">
        <f>IF(OX107&lt;&gt;"",HLOOKUP(COUNT($NE107:OX107)+1,$G$4:$EH$8,OY$14,0)*$D107,IF($C107=OY$17,$G$8*$D107,""))</f>
        <v/>
      </c>
      <c r="OZ107" s="34" t="str">
        <f>IF(OY107&lt;&gt;"",HLOOKUP(COUNT($NE107:OY107)+1,$G$4:$EH$8,OZ$14,0)*$D107,IF($C107=OZ$17,$G$8*$D107,""))</f>
        <v/>
      </c>
      <c r="PA107" s="34" t="str">
        <f>IF(OZ107&lt;&gt;"",HLOOKUP(COUNT($NE107:OZ107)+1,$G$4:$EH$8,PA$14,0)*$D107,IF($C107=PA$17,$G$8*$D107,""))</f>
        <v/>
      </c>
      <c r="PB107" s="34" t="str">
        <f>IF(PA107&lt;&gt;"",HLOOKUP(COUNT($NE107:PA107)+1,$G$4:$EH$8,PB$14,0)*$D107,IF($C107=PB$17,$G$8*$D107,""))</f>
        <v/>
      </c>
      <c r="PC107" s="34" t="str">
        <f>IF(PB107&lt;&gt;"",HLOOKUP(COUNT($NE107:PB107)+1,$G$4:$EH$8,PC$14,0)*$D107,IF($C107=PC$17,$G$8*$D107,""))</f>
        <v/>
      </c>
      <c r="PD107" s="34" t="str">
        <f>IF(PC107&lt;&gt;"",HLOOKUP(COUNT($NE107:PC107)+1,$G$4:$EH$8,PD$14,0)*$D107,IF($C107=PD$17,$G$8*$D107,""))</f>
        <v/>
      </c>
      <c r="PE107" s="34" t="str">
        <f>IF(PD107&lt;&gt;"",HLOOKUP(COUNT($NE107:PD107)+1,$G$4:$EH$8,PE$14,0)*$D107,IF($C107=PE$17,$G$8*$D107,""))</f>
        <v/>
      </c>
      <c r="PF107" s="34" t="str">
        <f>IF(PE107&lt;&gt;"",HLOOKUP(COUNT($NE107:PE107)+1,$G$4:$EH$8,PF$14,0)*$D107,IF($C107=PF$17,$G$8*$D107,""))</f>
        <v/>
      </c>
      <c r="PG107" s="34" t="str">
        <f>IF(PF107&lt;&gt;"",HLOOKUP(COUNT($NE107:PF107)+1,$G$4:$EH$8,PG$14,0)*$D107,IF($C107=PG$17,$G$8*$D107,""))</f>
        <v/>
      </c>
      <c r="PH107" s="34" t="str">
        <f>IF(PG107&lt;&gt;"",HLOOKUP(COUNT($NE107:PG107)+1,$G$4:$EH$8,PH$14,0)*$D107,IF($C107=PH$17,$G$8*$D107,""))</f>
        <v/>
      </c>
      <c r="PI107" s="34" t="str">
        <f>IF(PH107&lt;&gt;"",HLOOKUP(COUNT($NE107:PH107)+1,$G$4:$EH$8,PI$14,0)*$D107,IF($C107=PI$17,$G$8*$D107,""))</f>
        <v/>
      </c>
      <c r="PJ107" s="34" t="str">
        <f>IF(PI107&lt;&gt;"",HLOOKUP(COUNT($NE107:PI107)+1,$G$4:$EH$8,PJ$14,0)*$D107,IF($C107=PJ$17,$G$8*$D107,""))</f>
        <v/>
      </c>
      <c r="PK107" s="34" t="str">
        <f>IF(PJ107&lt;&gt;"",HLOOKUP(COUNT($NE107:PJ107)+1,$G$4:$EH$8,PK$14,0)*$D107,IF($C107=PK$17,$G$8*$D107,""))</f>
        <v/>
      </c>
      <c r="PL107" s="34" t="str">
        <f>IF(PK107&lt;&gt;"",HLOOKUP(COUNT($NE107:PK107)+1,$G$4:$EH$8,PL$14,0)*$D107,IF($C107=PL$17,$G$8*$D107,""))</f>
        <v/>
      </c>
      <c r="PM107" s="34" t="str">
        <f>IF(PL107&lt;&gt;"",HLOOKUP(COUNT($NE107:PL107)+1,$G$4:$EH$8,PM$14,0)*$D107,IF($C107=PM$17,$G$8*$D107,""))</f>
        <v/>
      </c>
      <c r="PN107" s="34" t="str">
        <f>IF(PM107&lt;&gt;"",HLOOKUP(COUNT($NE107:PM107)+1,$G$4:$EH$8,PN$14,0)*$D107,IF($C107=PN$17,$G$8*$D107,""))</f>
        <v/>
      </c>
      <c r="PO107" s="34" t="str">
        <f>IF(PN107&lt;&gt;"",HLOOKUP(COUNT($NE107:PN107)+1,$G$4:$EH$8,PO$14,0)*$D107,IF($C107=PO$17,$G$8*$D107,""))</f>
        <v/>
      </c>
      <c r="PP107" s="34" t="str">
        <f>IF(PO107&lt;&gt;"",HLOOKUP(COUNT($NE107:PO107)+1,$G$4:$EH$8,PP$14,0)*$D107,IF($C107=PP$17,$G$8*$D107,""))</f>
        <v/>
      </c>
      <c r="PQ107" s="34" t="str">
        <f>IF(PP107&lt;&gt;"",HLOOKUP(COUNT($NE107:PP107)+1,$G$4:$EH$8,PQ$14,0)*$D107,IF($C107=PQ$17,$G$8*$D107,""))</f>
        <v/>
      </c>
      <c r="PR107" s="34" t="str">
        <f>IF(PQ107&lt;&gt;"",HLOOKUP(COUNT($NE107:PQ107)+1,$G$4:$EH$8,PR$14,0)*$D107,IF($C107=PR$17,$G$8*$D107,""))</f>
        <v/>
      </c>
      <c r="PS107" s="34" t="str">
        <f>IF(PR107&lt;&gt;"",HLOOKUP(COUNT($NE107:PR107)+1,$G$4:$EH$8,PS$14,0)*$D107,IF($C107=PS$17,$G$8*$D107,""))</f>
        <v/>
      </c>
      <c r="PT107" s="34" t="str">
        <f>IF(PS107&lt;&gt;"",HLOOKUP(COUNT($NE107:PS107)+1,$G$4:$EH$8,PT$14,0)*$D107,IF($C107=PT$17,$G$8*$D107,""))</f>
        <v/>
      </c>
      <c r="PU107" s="34" t="str">
        <f>IF(PT107&lt;&gt;"",HLOOKUP(COUNT($NE107:PT107)+1,$G$4:$EH$8,PU$14,0)*$D107,IF($C107=PU$17,$G$8*$D107,""))</f>
        <v/>
      </c>
      <c r="PV107" s="34" t="str">
        <f>IF(PU107&lt;&gt;"",HLOOKUP(COUNT($NE107:PU107)+1,$G$4:$EH$8,PV$14,0)*$D107,IF($C107=PV$17,$G$8*$D107,""))</f>
        <v/>
      </c>
      <c r="PW107" s="34" t="str">
        <f>IF(PV107&lt;&gt;"",HLOOKUP(COUNT($NE107:PV107)+1,$G$4:$EH$8,PW$14,0)*$D107,IF($C107=PW$17,$G$8*$D107,""))</f>
        <v/>
      </c>
      <c r="PX107" s="34" t="str">
        <f>IF(PW107&lt;&gt;"",HLOOKUP(COUNT($NE107:PW107)+1,$G$4:$EH$8,PX$14,0)*$D107,IF($C107=PX$17,$G$8*$D107,""))</f>
        <v/>
      </c>
      <c r="PY107" s="34" t="str">
        <f>IF(PX107&lt;&gt;"",HLOOKUP(COUNT($NE107:PX107)+1,$G$4:$EH$8,PY$14,0)*$D107,IF($C107=PY$17,$G$8*$D107,""))</f>
        <v/>
      </c>
      <c r="PZ107" s="34" t="str">
        <f>IF(PY107&lt;&gt;"",HLOOKUP(COUNT($NE107:PY107)+1,$G$4:$EH$8,PZ$14,0)*$D107,IF($C107=PZ$17,$G$8*$D107,""))</f>
        <v/>
      </c>
      <c r="QA107" s="34" t="str">
        <f>IF(PZ107&lt;&gt;"",HLOOKUP(COUNT($NE107:PZ107)+1,$G$4:$EH$8,QA$14,0)*$D107,IF($C107=QA$17,$G$8*$D107,""))</f>
        <v/>
      </c>
      <c r="QB107" s="34" t="str">
        <f>IF(QA107&lt;&gt;"",HLOOKUP(COUNT($NE107:QA107)+1,$G$4:$EH$8,QB$14,0)*$D107,IF($C107=QB$17,$G$8*$D107,""))</f>
        <v/>
      </c>
      <c r="QC107" s="34" t="str">
        <f>IF(QB107&lt;&gt;"",HLOOKUP(COUNT($NE107:QB107)+1,$G$4:$EH$8,QC$14,0)*$D107,IF($C107=QC$17,$G$8*$D107,""))</f>
        <v/>
      </c>
      <c r="QD107" s="34" t="str">
        <f>IF(QC107&lt;&gt;"",HLOOKUP(COUNT($NE107:QC107)+1,$G$4:$EH$8,QD$14,0)*$D107,IF($C107=QD$17,$G$8*$D107,""))</f>
        <v/>
      </c>
      <c r="QE107" s="34" t="str">
        <f>IF(QD107&lt;&gt;"",HLOOKUP(COUNT($NE107:QD107)+1,$G$4:$EH$8,QE$14,0)*$D107,IF($C107=QE$17,$G$8*$D107,""))</f>
        <v/>
      </c>
      <c r="QF107" s="34" t="str">
        <f>IF(QE107&lt;&gt;"",HLOOKUP(COUNT($NE107:QE107)+1,$G$4:$EH$8,QF$14,0)*$D107,IF($C107=QF$17,$G$8*$D107,""))</f>
        <v/>
      </c>
      <c r="QG107" s="34" t="str">
        <f>IF(QF107&lt;&gt;"",HLOOKUP(COUNT($NE107:QF107)+1,$G$4:$EH$8,QG$14,0)*$D107,IF($C107=QG$17,$G$8*$D107,""))</f>
        <v/>
      </c>
      <c r="QH107" s="34" t="str">
        <f>IF(QG107&lt;&gt;"",HLOOKUP(COUNT($NE107:QG107)+1,$G$4:$EH$8,QH$14,0)*$D107,IF($C107=QH$17,$G$8*$D107,""))</f>
        <v/>
      </c>
      <c r="QI107" s="34" t="str">
        <f>IF(QH107&lt;&gt;"",HLOOKUP(COUNT($NE107:QH107)+1,$G$4:$EH$8,QI$14,0)*$D107,IF($C107=QI$17,$G$8*$D107,""))</f>
        <v/>
      </c>
      <c r="QJ107" s="34" t="str">
        <f>IF(QI107&lt;&gt;"",HLOOKUP(COUNT($NE107:QI107)+1,$G$4:$EH$8,QJ$14,0)*$D107,IF($C107=QJ$17,$G$8*$D107,""))</f>
        <v/>
      </c>
      <c r="QK107" s="34" t="str">
        <f>IF(QJ107&lt;&gt;"",HLOOKUP(COUNT($NE107:QJ107)+1,$G$4:$EH$8,QK$14,0)*$D107,IF($C107=QK$17,$G$8*$D107,""))</f>
        <v/>
      </c>
      <c r="QL107" s="34" t="str">
        <f>IF(QK107&lt;&gt;"",HLOOKUP(COUNT($NE107:QK107)+1,$G$4:$EH$8,QL$14,0)*$D107,IF($C107=QL$17,$G$8*$D107,""))</f>
        <v/>
      </c>
      <c r="QM107" s="34" t="str">
        <f>IF(QL107&lt;&gt;"",HLOOKUP(COUNT($NE107:QL107)+1,$G$4:$EH$8,QM$14,0)*$D107,IF($C107=QM$17,$G$8*$D107,""))</f>
        <v/>
      </c>
      <c r="QN107" s="34" t="str">
        <f>IF(QM107&lt;&gt;"",HLOOKUP(COUNT($NE107:QM107)+1,$G$4:$EH$8,QN$14,0)*$D107,IF($C107=QN$17,$G$8*$D107,""))</f>
        <v/>
      </c>
      <c r="QO107" s="34" t="str">
        <f>IF(QN107&lt;&gt;"",HLOOKUP(COUNT($NE107:QN107)+1,$G$4:$EH$8,QO$14,0)*$D107,IF($C107=QO$17,$G$8*$D107,""))</f>
        <v/>
      </c>
      <c r="QP107" s="34">
        <f>IF(QO107&lt;&gt;"",HLOOKUP(COUNT($NE107:QO107)+1,$G$4:$EH$8,QP$14,0)*$D107,IF($C107=QP$17,$G$8*$D107,""))</f>
        <v>175000</v>
      </c>
      <c r="QQ107" s="34">
        <f>IF(QP107&lt;&gt;"",HLOOKUP(COUNT($NE107:QP107)+1,$G$4:$EH$8,QQ$14,0)*$D107,IF($C107=QQ$17,$G$8*$D107,""))</f>
        <v>0</v>
      </c>
      <c r="QR107" s="34">
        <f>IF(QQ107&lt;&gt;"",HLOOKUP(COUNT($NE107:QQ107)+1,$G$4:$EH$8,QR$14,0)*$D107,IF($C107=QR$17,$G$8*$D107,""))</f>
        <v>0</v>
      </c>
      <c r="QS107" s="34">
        <f>IF(QR107&lt;&gt;"",HLOOKUP(COUNT($NE107:QR107)+1,$G$4:$EH$8,QS$14,0)*$D107,IF($C107=QS$17,$G$8*$D107,""))</f>
        <v>0</v>
      </c>
      <c r="QT107" s="34">
        <f>IF(QS107&lt;&gt;"",HLOOKUP(COUNT($NE107:QS107)+1,$G$4:$EH$8,QT$14,0)*$D107,IF($C107=QT$17,$G$8*$D107,""))</f>
        <v>0</v>
      </c>
      <c r="QU107" s="34">
        <f>IF(QT107&lt;&gt;"",HLOOKUP(COUNT($NE107:QT107)+1,$G$4:$EH$8,QU$14,0)*$D107,IF($C107=QU$17,$G$8*$D107,""))</f>
        <v>0</v>
      </c>
      <c r="QV107" s="34">
        <f>IF(QU107&lt;&gt;"",HLOOKUP(COUNT($NE107:QU107)+1,$G$4:$EH$8,QV$14,0)*$D107,IF($C107=QV$17,$G$8*$D107,""))</f>
        <v>0</v>
      </c>
      <c r="QW107" s="34">
        <f>IF(QV107&lt;&gt;"",HLOOKUP(COUNT($NE107:QV107)+1,$G$4:$EH$8,QW$14,0)*$D107,IF($C107=QW$17,$G$8*$D107,""))</f>
        <v>0</v>
      </c>
      <c r="QX107" s="34">
        <f>IF(QW107&lt;&gt;"",HLOOKUP(COUNT($NE107:QW107)+1,$G$4:$EH$8,QX$14,0)*$D107,IF($C107=QX$17,$G$8*$D107,""))</f>
        <v>0</v>
      </c>
      <c r="QY107" s="34">
        <f>IF(QX107&lt;&gt;"",HLOOKUP(COUNT($NE107:QX107)+1,$G$4:$EH$8,QY$14,0)*$D107,IF($C107=QY$17,$G$8*$D107,""))</f>
        <v>0</v>
      </c>
      <c r="QZ107" s="34">
        <f>IF(QY107&lt;&gt;"",HLOOKUP(COUNT($NE107:QY107)+1,$G$4:$EH$8,QZ$14,0)*$D107,IF($C107=QZ$17,$G$8*$D107,""))</f>
        <v>0</v>
      </c>
      <c r="RA107" s="34">
        <f>IF(QZ107&lt;&gt;"",HLOOKUP(COUNT($NE107:QZ107)+1,$G$4:$EH$8,RA$14,0)*$D107,IF($C107=RA$17,$G$8*$D107,""))</f>
        <v>0</v>
      </c>
      <c r="RB107" s="34">
        <f>IF(RA107&lt;&gt;"",HLOOKUP(COUNT($NE107:RA107)+1,$G$4:$EH$8,RB$14,0)*$D107,IF($C107=RB$17,$G$8*$D107,""))</f>
        <v>0</v>
      </c>
      <c r="RC107" s="34">
        <f>IF(RB107&lt;&gt;"",HLOOKUP(COUNT($NE107:RB107)+1,$G$4:$EH$8,RC$14,0)*$D107,IF($C107=RC$17,$G$8*$D107,""))</f>
        <v>0</v>
      </c>
      <c r="RD107" s="34">
        <f>IF(RC107&lt;&gt;"",HLOOKUP(COUNT($NE107:RC107)+1,$G$4:$EH$8,RD$14,0)*$D107,IF($C107=RD$17,$G$8*$D107,""))</f>
        <v>0</v>
      </c>
      <c r="RE107" s="34">
        <f>IF(RD107&lt;&gt;"",HLOOKUP(COUNT($NE107:RD107)+1,$G$4:$EH$8,RE$14,0)*$D107,IF($C107=RE$17,$G$8*$D107,""))</f>
        <v>0</v>
      </c>
      <c r="RF107" s="34">
        <f>IF(RE107&lt;&gt;"",HLOOKUP(COUNT($NE107:RE107)+1,$G$4:$EH$8,RF$14,0)*$D107,IF($C107=RF$17,$G$8*$D107,""))</f>
        <v>0</v>
      </c>
      <c r="RG107" s="34">
        <f>IF(RF107&lt;&gt;"",HLOOKUP(COUNT($NE107:RF107)+1,$G$4:$EH$8,RG$14,0)*$D107,IF($C107=RG$17,$G$8*$D107,""))</f>
        <v>0</v>
      </c>
      <c r="RH107" s="34">
        <f>IF(RG107&lt;&gt;"",HLOOKUP(COUNT($NE107:RG107)+1,$G$4:$EH$8,RH$14,0)*$D107,IF($C107=RH$17,$G$8*$D107,""))</f>
        <v>0</v>
      </c>
      <c r="RI107" s="34">
        <f>IF(RH107&lt;&gt;"",HLOOKUP(COUNT($NE107:RH107)+1,$G$4:$EH$8,RI$14,0)*$D107,IF($C107=RI$17,$G$8*$D107,""))</f>
        <v>0</v>
      </c>
      <c r="RJ107" s="34">
        <f>IF(RI107&lt;&gt;"",HLOOKUP(COUNT($NE107:RI107)+1,$G$4:$EH$8,RJ$14,0)*$D107,IF($C107=RJ$17,$G$8*$D107,""))</f>
        <v>0</v>
      </c>
      <c r="RK107" s="34">
        <f>IF(RJ107&lt;&gt;"",HLOOKUP(COUNT($NE107:RJ107)+1,$G$4:$EH$8,RK$14,0)*$D107,IF($C107=RK$17,$G$8*$D107,""))</f>
        <v>0</v>
      </c>
      <c r="RL107" s="34">
        <f>IF(RK107&lt;&gt;"",HLOOKUP(COUNT($NE107:RK107)+1,$G$4:$EH$8,RL$14,0)*$D107,IF($C107=RL$17,$G$8*$D107,""))</f>
        <v>0</v>
      </c>
      <c r="RM107" s="34">
        <f>IF(RL107&lt;&gt;"",HLOOKUP(COUNT($NE107:RL107)+1,$G$4:$EH$8,RM$14,0)*$D107,IF($C107=RM$17,$G$8*$D107,""))</f>
        <v>0</v>
      </c>
      <c r="RN107" s="34">
        <f>IF(RM107&lt;&gt;"",HLOOKUP(COUNT($NE107:RM107)+1,$G$4:$EH$8,RN$14,0)*$D107,IF($C107=RN$17,$G$8*$D107,""))</f>
        <v>0</v>
      </c>
      <c r="RO107" s="34">
        <f>IF(RN107&lt;&gt;"",HLOOKUP(COUNT($NE107:RN107)+1,$G$4:$EH$8,RO$14,0)*$D107,IF($C107=RO$17,$G$8*$D107,""))</f>
        <v>0</v>
      </c>
      <c r="RP107" s="34">
        <f>IF(RO107&lt;&gt;"",HLOOKUP(COUNT($NE107:RO107)+1,$G$4:$EH$8,RP$14,0)*$D107,IF($C107=RP$17,$G$8*$D107,""))</f>
        <v>0</v>
      </c>
      <c r="RQ107" s="34">
        <f>IF(RP107&lt;&gt;"",HLOOKUP(COUNT($NE107:RP107)+1,$G$4:$EH$8,RQ$14,0)*$D107,IF($C107=RQ$17,$G$8*$D107,""))</f>
        <v>0</v>
      </c>
      <c r="RR107" s="34">
        <f>IF(RQ107&lt;&gt;"",HLOOKUP(COUNT($NE107:RQ107)+1,$G$4:$EH$8,RR$14,0)*$D107,IF($C107=RR$17,$G$8*$D107,""))</f>
        <v>0</v>
      </c>
      <c r="RS107" s="34">
        <f>IF(RR107&lt;&gt;"",HLOOKUP(COUNT($NE107:RR107)+1,$G$4:$EH$8,RS$14,0)*$D107,IF($C107=RS$17,$G$8*$D107,""))</f>
        <v>0</v>
      </c>
      <c r="RT107" s="34">
        <f>IF(RS107&lt;&gt;"",HLOOKUP(COUNT($NE107:RS107)+1,$G$4:$EH$8,RT$14,0)*$D107,IF($C107=RT$17,$G$8*$D107,""))</f>
        <v>0</v>
      </c>
      <c r="RU107" s="34">
        <f>IF(RT107&lt;&gt;"",HLOOKUP(COUNT($NE107:RT107)+1,$G$4:$EH$8,RU$14,0)*$D107,IF($C107=RU$17,$G$8*$D107,""))</f>
        <v>0</v>
      </c>
      <c r="RW107" s="34" t="str">
        <f>IF(RV107&lt;&gt;"",HLOOKUP(COUNT($RV107:RV107)+1,$G$4:$EH$9,RW$14,0)*$D107,IF($C107=RW$17,$G$9*$D107,""))</f>
        <v/>
      </c>
      <c r="RX107" s="34" t="str">
        <f>IF(RW107&lt;&gt;"",HLOOKUP(COUNT($RV107:RW107)+1,$G$4:$EH$9,RX$14,0)*$D107,IF($C107=RX$17,$G$9*$D107,""))</f>
        <v/>
      </c>
      <c r="RY107" s="34" t="str">
        <f>IF(RX107&lt;&gt;"",HLOOKUP(COUNT($RV107:RX107)+1,$G$4:$EH$9,RY$14,0)*$D107,IF($C107=RY$17,$G$9*$D107,""))</f>
        <v/>
      </c>
      <c r="RZ107" s="34" t="str">
        <f>IF(RY107&lt;&gt;"",HLOOKUP(COUNT($RV107:RY107)+1,$G$4:$EH$9,RZ$14,0)*$D107,IF($C107=RZ$17,$G$9*$D107,""))</f>
        <v/>
      </c>
      <c r="SA107" s="34" t="str">
        <f>IF(RZ107&lt;&gt;"",HLOOKUP(COUNT($RV107:RZ107)+1,$G$4:$EH$9,SA$14,0)*$D107,IF($C107=SA$17,$G$9*$D107,""))</f>
        <v/>
      </c>
      <c r="SB107" s="34" t="str">
        <f>IF(SA107&lt;&gt;"",HLOOKUP(COUNT($RV107:SA107)+1,$G$4:$EH$9,SB$14,0)*$D107,IF($C107=SB$17,$G$9*$D107,""))</f>
        <v/>
      </c>
      <c r="SC107" s="34" t="str">
        <f>IF(SB107&lt;&gt;"",HLOOKUP(COUNT($RV107:SB107)+1,$G$4:$EH$9,SC$14,0)*$D107,IF($C107=SC$17,$G$9*$D107,""))</f>
        <v/>
      </c>
      <c r="SD107" s="34" t="str">
        <f>IF(SC107&lt;&gt;"",HLOOKUP(COUNT($RV107:SC107)+1,$G$4:$EH$9,SD$14,0)*$D107,IF($C107=SD$17,$G$9*$D107,""))</f>
        <v/>
      </c>
      <c r="SE107" s="34" t="str">
        <f>IF(SD107&lt;&gt;"",HLOOKUP(COUNT($RV107:SD107)+1,$G$4:$EH$9,SE$14,0)*$D107,IF($C107=SE$17,$G$9*$D107,""))</f>
        <v/>
      </c>
      <c r="SF107" s="34" t="str">
        <f>IF(SE107&lt;&gt;"",HLOOKUP(COUNT($RV107:SE107)+1,$G$4:$EH$9,SF$14,0)*$D107,IF($C107=SF$17,$G$9*$D107,""))</f>
        <v/>
      </c>
      <c r="SG107" s="34" t="str">
        <f>IF(SF107&lt;&gt;"",HLOOKUP(COUNT($RV107:SF107)+1,$G$4:$EH$9,SG$14,0)*$D107,IF($C107=SG$17,$G$9*$D107,""))</f>
        <v/>
      </c>
      <c r="SH107" s="34" t="str">
        <f>IF(SG107&lt;&gt;"",HLOOKUP(COUNT($RV107:SG107)+1,$G$4:$EH$9,SH$14,0)*$D107,IF($C107=SH$17,$G$9*$D107,""))</f>
        <v/>
      </c>
      <c r="SI107" s="34" t="str">
        <f>IF(SH107&lt;&gt;"",HLOOKUP(COUNT($RV107:SH107)+1,$G$4:$EH$9,SI$14,0)*$D107,IF($C107=SI$17,$G$9*$D107,""))</f>
        <v/>
      </c>
      <c r="SJ107" s="34" t="str">
        <f>IF(SI107&lt;&gt;"",HLOOKUP(COUNT($RV107:SI107)+1,$G$4:$EH$9,SJ$14,0)*$D107,IF($C107=SJ$17,$G$9*$D107,""))</f>
        <v/>
      </c>
      <c r="SK107" s="34" t="str">
        <f>IF(SJ107&lt;&gt;"",HLOOKUP(COUNT($RV107:SJ107)+1,$G$4:$EH$9,SK$14,0)*$D107,IF($C107=SK$17,$G$9*$D107,""))</f>
        <v/>
      </c>
      <c r="SL107" s="34" t="str">
        <f>IF(SK107&lt;&gt;"",HLOOKUP(COUNT($RV107:SK107)+1,$G$4:$EH$9,SL$14,0)*$D107,IF($C107=SL$17,$G$9*$D107,""))</f>
        <v/>
      </c>
      <c r="SM107" s="34" t="str">
        <f>IF(SL107&lt;&gt;"",HLOOKUP(COUNT($RV107:SL107)+1,$G$4:$EH$9,SM$14,0)*$D107,IF($C107=SM$17,$G$9*$D107,""))</f>
        <v/>
      </c>
      <c r="SN107" s="34" t="str">
        <f>IF(SM107&lt;&gt;"",HLOOKUP(COUNT($RV107:SM107)+1,$G$4:$EH$9,SN$14,0)*$D107,IF($C107=SN$17,$G$9*$D107,""))</f>
        <v/>
      </c>
      <c r="SO107" s="34" t="str">
        <f>IF(SN107&lt;&gt;"",HLOOKUP(COUNT($RV107:SN107)+1,$G$4:$EH$9,SO$14,0)*$D107,IF($C107=SO$17,$G$9*$D107,""))</f>
        <v/>
      </c>
      <c r="SP107" s="34" t="str">
        <f>IF(SO107&lt;&gt;"",HLOOKUP(COUNT($RV107:SO107)+1,$G$4:$EH$9,SP$14,0)*$D107,IF($C107=SP$17,$G$9*$D107,""))</f>
        <v/>
      </c>
      <c r="SQ107" s="34" t="str">
        <f>IF(SP107&lt;&gt;"",HLOOKUP(COUNT($RV107:SP107)+1,$G$4:$EH$9,SQ$14,0)*$D107,IF($C107=SQ$17,$G$9*$D107,""))</f>
        <v/>
      </c>
      <c r="SR107" s="34" t="str">
        <f>IF(SQ107&lt;&gt;"",HLOOKUP(COUNT($RV107:SQ107)+1,$G$4:$EH$9,SR$14,0)*$D107,IF($C107=SR$17,$G$9*$D107,""))</f>
        <v/>
      </c>
      <c r="SS107" s="34" t="str">
        <f>IF(SR107&lt;&gt;"",HLOOKUP(COUNT($RV107:SR107)+1,$G$4:$EH$9,SS$14,0)*$D107,IF($C107=SS$17,$G$9*$D107,""))</f>
        <v/>
      </c>
      <c r="ST107" s="34" t="str">
        <f>IF(SS107&lt;&gt;"",HLOOKUP(COUNT($RV107:SS107)+1,$G$4:$EH$9,ST$14,0)*$D107,IF($C107=ST$17,$G$9*$D107,""))</f>
        <v/>
      </c>
      <c r="SU107" s="34" t="str">
        <f>IF(ST107&lt;&gt;"",HLOOKUP(COUNT($RV107:ST107)+1,$G$4:$EH$9,SU$14,0)*$D107,IF($C107=SU$17,$G$9*$D107,""))</f>
        <v/>
      </c>
      <c r="SV107" s="34" t="str">
        <f>IF(SU107&lt;&gt;"",HLOOKUP(COUNT($RV107:SU107)+1,$G$4:$EH$9,SV$14,0)*$D107,IF($C107=SV$17,$G$9*$D107,""))</f>
        <v/>
      </c>
      <c r="SW107" s="34" t="str">
        <f>IF(SV107&lt;&gt;"",HLOOKUP(COUNT($RV107:SV107)+1,$G$4:$EH$9,SW$14,0)*$D107,IF($C107=SW$17,$G$9*$D107,""))</f>
        <v/>
      </c>
      <c r="SX107" s="34" t="str">
        <f>IF(SW107&lt;&gt;"",HLOOKUP(COUNT($RV107:SW107)+1,$G$4:$EH$9,SX$14,0)*$D107,IF($C107=SX$17,$G$9*$D107,""))</f>
        <v/>
      </c>
      <c r="SY107" s="34" t="str">
        <f>IF(SX107&lt;&gt;"",HLOOKUP(COUNT($RV107:SX107)+1,$G$4:$EH$9,SY$14,0)*$D107,IF($C107=SY$17,$G$9*$D107,""))</f>
        <v/>
      </c>
      <c r="SZ107" s="34" t="str">
        <f>IF(SY107&lt;&gt;"",HLOOKUP(COUNT($RV107:SY107)+1,$G$4:$EH$9,SZ$14,0)*$D107,IF($C107=SZ$17,$G$9*$D107,""))</f>
        <v/>
      </c>
      <c r="TA107" s="34" t="str">
        <f>IF(SZ107&lt;&gt;"",HLOOKUP(COUNT($RV107:SZ107)+1,$G$4:$EH$9,TA$14,0)*$D107,IF($C107=TA$17,$G$9*$D107,""))</f>
        <v/>
      </c>
      <c r="TB107" s="34" t="str">
        <f>IF(TA107&lt;&gt;"",HLOOKUP(COUNT($RV107:TA107)+1,$G$4:$EH$9,TB$14,0)*$D107,IF($C107=TB$17,$G$9*$D107,""))</f>
        <v/>
      </c>
      <c r="TC107" s="34" t="str">
        <f>IF(TB107&lt;&gt;"",HLOOKUP(COUNT($RV107:TB107)+1,$G$4:$EH$9,TC$14,0)*$D107,IF($C107=TC$17,$G$9*$D107,""))</f>
        <v/>
      </c>
      <c r="TD107" s="34" t="str">
        <f>IF(TC107&lt;&gt;"",HLOOKUP(COUNT($RV107:TC107)+1,$G$4:$EH$9,TD$14,0)*$D107,IF($C107=TD$17,$G$9*$D107,""))</f>
        <v/>
      </c>
      <c r="TE107" s="34" t="str">
        <f>IF(TD107&lt;&gt;"",HLOOKUP(COUNT($RV107:TD107)+1,$G$4:$EH$9,TE$14,0)*$D107,IF($C107=TE$17,$G$9*$D107,""))</f>
        <v/>
      </c>
      <c r="TF107" s="34" t="str">
        <f>IF(TE107&lt;&gt;"",HLOOKUP(COUNT($RV107:TE107)+1,$G$4:$EH$9,TF$14,0)*$D107,IF($C107=TF$17,$G$9*$D107,""))</f>
        <v/>
      </c>
      <c r="TG107" s="34" t="str">
        <f>IF(TF107&lt;&gt;"",HLOOKUP(COUNT($RV107:TF107)+1,$G$4:$EH$9,TG$14,0)*$D107,IF($C107=TG$17,$G$9*$D107,""))</f>
        <v/>
      </c>
      <c r="TH107" s="34" t="str">
        <f>IF(TG107&lt;&gt;"",HLOOKUP(COUNT($RV107:TG107)+1,$G$4:$EH$9,TH$14,0)*$D107,IF($C107=TH$17,$G$9*$D107,""))</f>
        <v/>
      </c>
      <c r="TI107" s="34" t="str">
        <f>IF(TH107&lt;&gt;"",HLOOKUP(COUNT($RV107:TH107)+1,$G$4:$EH$9,TI$14,0)*$D107,IF($C107=TI$17,$G$9*$D107,""))</f>
        <v/>
      </c>
      <c r="TJ107" s="34" t="str">
        <f>IF(TI107&lt;&gt;"",HLOOKUP(COUNT($RV107:TI107)+1,$G$4:$EH$9,TJ$14,0)*$D107,IF($C107=TJ$17,$G$9*$D107,""))</f>
        <v/>
      </c>
      <c r="TK107" s="34" t="str">
        <f>IF(TJ107&lt;&gt;"",HLOOKUP(COUNT($RV107:TJ107)+1,$G$4:$EH$9,TK$14,0)*$D107,IF($C107=TK$17,$G$9*$D107,""))</f>
        <v/>
      </c>
      <c r="TL107" s="34" t="str">
        <f>IF(TK107&lt;&gt;"",HLOOKUP(COUNT($RV107:TK107)+1,$G$4:$EH$9,TL$14,0)*$D107,IF($C107=TL$17,$G$9*$D107,""))</f>
        <v/>
      </c>
      <c r="TM107" s="34" t="str">
        <f>IF(TL107&lt;&gt;"",HLOOKUP(COUNT($RV107:TL107)+1,$G$4:$EH$9,TM$14,0)*$D107,IF($C107=TM$17,$G$9*$D107,""))</f>
        <v/>
      </c>
      <c r="TN107" s="34" t="str">
        <f>IF(TM107&lt;&gt;"",HLOOKUP(COUNT($RV107:TM107)+1,$G$4:$EH$9,TN$14,0)*$D107,IF($C107=TN$17,$G$9*$D107,""))</f>
        <v/>
      </c>
      <c r="TO107" s="34" t="str">
        <f>IF(TN107&lt;&gt;"",HLOOKUP(COUNT($RV107:TN107)+1,$G$4:$EH$9,TO$14,0)*$D107,IF($C107=TO$17,$G$9*$D107,""))</f>
        <v/>
      </c>
      <c r="TP107" s="34" t="str">
        <f>IF(TO107&lt;&gt;"",HLOOKUP(COUNT($RV107:TO107)+1,$G$4:$EH$9,TP$14,0)*$D107,IF($C107=TP$17,$G$9*$D107,""))</f>
        <v/>
      </c>
      <c r="TQ107" s="34" t="str">
        <f>IF(TP107&lt;&gt;"",HLOOKUP(COUNT($RV107:TP107)+1,$G$4:$EH$9,TQ$14,0)*$D107,IF($C107=TQ$17,$G$9*$D107,""))</f>
        <v/>
      </c>
      <c r="TR107" s="34" t="str">
        <f>IF(TQ107&lt;&gt;"",HLOOKUP(COUNT($RV107:TQ107)+1,$G$4:$EH$9,TR$14,0)*$D107,IF($C107=TR$17,$G$9*$D107,""))</f>
        <v/>
      </c>
      <c r="TS107" s="34" t="str">
        <f>IF(TR107&lt;&gt;"",HLOOKUP(COUNT($RV107:TR107)+1,$G$4:$EH$9,TS$14,0)*$D107,IF($C107=TS$17,$G$9*$D107,""))</f>
        <v/>
      </c>
      <c r="TT107" s="34" t="str">
        <f>IF(TS107&lt;&gt;"",HLOOKUP(COUNT($RV107:TS107)+1,$G$4:$EH$9,TT$14,0)*$D107,IF($C107=TT$17,$G$9*$D107,""))</f>
        <v/>
      </c>
      <c r="TU107" s="34" t="str">
        <f>IF(TT107&lt;&gt;"",HLOOKUP(COUNT($RV107:TT107)+1,$G$4:$EH$9,TU$14,0)*$D107,IF($C107=TU$17,$G$9*$D107,""))</f>
        <v/>
      </c>
      <c r="TV107" s="34" t="str">
        <f>IF(TU107&lt;&gt;"",HLOOKUP(COUNT($RV107:TU107)+1,$G$4:$EH$9,TV$14,0)*$D107,IF($C107=TV$17,$G$9*$D107,""))</f>
        <v/>
      </c>
      <c r="TW107" s="34" t="str">
        <f>IF(TV107&lt;&gt;"",HLOOKUP(COUNT($RV107:TV107)+1,$G$4:$EH$9,TW$14,0)*$D107,IF($C107=TW$17,$G$9*$D107,""))</f>
        <v/>
      </c>
      <c r="TX107" s="34" t="str">
        <f>IF(TW107&lt;&gt;"",HLOOKUP(COUNT($RV107:TW107)+1,$G$4:$EH$9,TX$14,0)*$D107,IF($C107=TX$17,$G$9*$D107,""))</f>
        <v/>
      </c>
      <c r="TY107" s="34" t="str">
        <f>IF(TX107&lt;&gt;"",HLOOKUP(COUNT($RV107:TX107)+1,$G$4:$EH$9,TY$14,0)*$D107,IF($C107=TY$17,$G$9*$D107,""))</f>
        <v/>
      </c>
      <c r="TZ107" s="34" t="str">
        <f>IF(TY107&lt;&gt;"",HLOOKUP(COUNT($RV107:TY107)+1,$G$4:$EH$9,TZ$14,0)*$D107,IF($C107=TZ$17,$G$9*$D107,""))</f>
        <v/>
      </c>
      <c r="UA107" s="34" t="str">
        <f>IF(TZ107&lt;&gt;"",HLOOKUP(COUNT($RV107:TZ107)+1,$G$4:$EH$9,UA$14,0)*$D107,IF($C107=UA$17,$G$9*$D107,""))</f>
        <v/>
      </c>
      <c r="UB107" s="34" t="str">
        <f>IF(UA107&lt;&gt;"",HLOOKUP(COUNT($RV107:UA107)+1,$G$4:$EH$9,UB$14,0)*$D107,IF($C107=UB$17,$G$9*$D107,""))</f>
        <v/>
      </c>
      <c r="UC107" s="34" t="str">
        <f>IF(UB107&lt;&gt;"",HLOOKUP(COUNT($RV107:UB107)+1,$G$4:$EH$9,UC$14,0)*$D107,IF($C107=UC$17,$G$9*$D107,""))</f>
        <v/>
      </c>
      <c r="UD107" s="34" t="str">
        <f>IF(UC107&lt;&gt;"",HLOOKUP(COUNT($RV107:UC107)+1,$G$4:$EH$9,UD$14,0)*$D107,IF($C107=UD$17,$G$9*$D107,""))</f>
        <v/>
      </c>
      <c r="UE107" s="34" t="str">
        <f>IF(UD107&lt;&gt;"",HLOOKUP(COUNT($RV107:UD107)+1,$G$4:$EH$9,UE$14,0)*$D107,IF($C107=UE$17,$G$9*$D107,""))</f>
        <v/>
      </c>
      <c r="UF107" s="34" t="str">
        <f>IF(UE107&lt;&gt;"",HLOOKUP(COUNT($RV107:UE107)+1,$G$4:$EH$9,UF$14,0)*$D107,IF($C107=UF$17,$G$9*$D107,""))</f>
        <v/>
      </c>
      <c r="UG107" s="34" t="str">
        <f>IF(UF107&lt;&gt;"",HLOOKUP(COUNT($RV107:UF107)+1,$G$4:$EH$9,UG$14,0)*$D107,IF($C107=UG$17,$G$9*$D107,""))</f>
        <v/>
      </c>
      <c r="UH107" s="34" t="str">
        <f>IF(UG107&lt;&gt;"",HLOOKUP(COUNT($RV107:UG107)+1,$G$4:$EH$9,UH$14,0)*$D107,IF($C107=UH$17,$G$9*$D107,""))</f>
        <v/>
      </c>
      <c r="UI107" s="34" t="str">
        <f>IF(UH107&lt;&gt;"",HLOOKUP(COUNT($RV107:UH107)+1,$G$4:$EH$9,UI$14,0)*$D107,IF($C107=UI$17,$G$9*$D107,""))</f>
        <v/>
      </c>
      <c r="UJ107" s="34" t="str">
        <f>IF(UI107&lt;&gt;"",HLOOKUP(COUNT($RV107:UI107)+1,$G$4:$EH$9,UJ$14,0)*$D107,IF($C107=UJ$17,$G$9*$D107,""))</f>
        <v/>
      </c>
      <c r="UK107" s="34" t="str">
        <f>IF(UJ107&lt;&gt;"",HLOOKUP(COUNT($RV107:UJ107)+1,$G$4:$EH$9,UK$14,0)*$D107,IF($C107=UK$17,$G$9*$D107,""))</f>
        <v/>
      </c>
      <c r="UL107" s="34" t="str">
        <f>IF(UK107&lt;&gt;"",HLOOKUP(COUNT($RV107:UK107)+1,$G$4:$EH$9,UL$14,0)*$D107,IF($C107=UL$17,$G$9*$D107,""))</f>
        <v/>
      </c>
      <c r="UM107" s="34" t="str">
        <f>IF(UL107&lt;&gt;"",HLOOKUP(COUNT($RV107:UL107)+1,$G$4:$EH$9,UM$14,0)*$D107,IF($C107=UM$17,$G$9*$D107,""))</f>
        <v/>
      </c>
      <c r="UN107" s="34" t="str">
        <f>IF(UM107&lt;&gt;"",HLOOKUP(COUNT($RV107:UM107)+1,$G$4:$EH$9,UN$14,0)*$D107,IF($C107=UN$17,$G$9*$D107,""))</f>
        <v/>
      </c>
      <c r="UO107" s="34" t="str">
        <f>IF(UN107&lt;&gt;"",HLOOKUP(COUNT($RV107:UN107)+1,$G$4:$EH$9,UO$14,0)*$D107,IF($C107=UO$17,$G$9*$D107,""))</f>
        <v/>
      </c>
      <c r="UP107" s="34" t="str">
        <f>IF(UO107&lt;&gt;"",HLOOKUP(COUNT($RV107:UO107)+1,$G$4:$EH$9,UP$14,0)*$D107,IF($C107=UP$17,$G$9*$D107,""))</f>
        <v/>
      </c>
      <c r="UQ107" s="34" t="str">
        <f>IF(UP107&lt;&gt;"",HLOOKUP(COUNT($RV107:UP107)+1,$G$4:$EH$9,UQ$14,0)*$D107,IF($C107=UQ$17,$G$9*$D107,""))</f>
        <v/>
      </c>
      <c r="UR107" s="34" t="str">
        <f>IF(UQ107&lt;&gt;"",HLOOKUP(COUNT($RV107:UQ107)+1,$G$4:$EH$9,UR$14,0)*$D107,IF($C107=UR$17,$G$9*$D107,""))</f>
        <v/>
      </c>
      <c r="US107" s="34" t="str">
        <f>IF(UR107&lt;&gt;"",HLOOKUP(COUNT($RV107:UR107)+1,$G$4:$EH$9,US$14,0)*$D107,IF($C107=US$17,$G$9*$D107,""))</f>
        <v/>
      </c>
      <c r="UT107" s="34" t="str">
        <f>IF(US107&lt;&gt;"",HLOOKUP(COUNT($RV107:US107)+1,$G$4:$EH$9,UT$14,0)*$D107,IF($C107=UT$17,$G$9*$D107,""))</f>
        <v/>
      </c>
      <c r="UU107" s="34" t="str">
        <f>IF(UT107&lt;&gt;"",HLOOKUP(COUNT($RV107:UT107)+1,$G$4:$EH$9,UU$14,0)*$D107,IF($C107=UU$17,$G$9*$D107,""))</f>
        <v/>
      </c>
      <c r="UV107" s="34" t="str">
        <f>IF(UU107&lt;&gt;"",HLOOKUP(COUNT($RV107:UU107)+1,$G$4:$EH$9,UV$14,0)*$D107,IF($C107=UV$17,$G$9*$D107,""))</f>
        <v/>
      </c>
      <c r="UW107" s="34" t="str">
        <f>IF(UV107&lt;&gt;"",HLOOKUP(COUNT($RV107:UV107)+1,$G$4:$EH$9,UW$14,0)*$D107,IF($C107=UW$17,$G$9*$D107,""))</f>
        <v/>
      </c>
      <c r="UX107" s="34" t="str">
        <f>IF(UW107&lt;&gt;"",HLOOKUP(COUNT($RV107:UW107)+1,$G$4:$EH$9,UX$14,0)*$D107,IF($C107=UX$17,$G$9*$D107,""))</f>
        <v/>
      </c>
      <c r="UY107" s="34" t="str">
        <f>IF(UX107&lt;&gt;"",HLOOKUP(COUNT($RV107:UX107)+1,$G$4:$EH$9,UY$14,0)*$D107,IF($C107=UY$17,$G$9*$D107,""))</f>
        <v/>
      </c>
      <c r="UZ107" s="34" t="str">
        <f>IF(UY107&lt;&gt;"",HLOOKUP(COUNT($RV107:UY107)+1,$G$4:$EH$9,UZ$14,0)*$D107,IF($C107=UZ$17,$G$9*$D107,""))</f>
        <v/>
      </c>
      <c r="VA107" s="34" t="str">
        <f>IF(UZ107&lt;&gt;"",HLOOKUP(COUNT($RV107:UZ107)+1,$G$4:$EH$9,VA$14,0)*$D107,IF($C107=VA$17,$G$9*$D107,""))</f>
        <v/>
      </c>
      <c r="VB107" s="34" t="str">
        <f>IF(VA107&lt;&gt;"",HLOOKUP(COUNT($RV107:VA107)+1,$G$4:$EH$9,VB$14,0)*$D107,IF($C107=VB$17,$G$9*$D107,""))</f>
        <v/>
      </c>
      <c r="VC107" s="34" t="str">
        <f>IF(VB107&lt;&gt;"",HLOOKUP(COUNT($RV107:VB107)+1,$G$4:$EH$9,VC$14,0)*$D107,IF($C107=VC$17,$G$9*$D107,""))</f>
        <v/>
      </c>
      <c r="VD107" s="34" t="str">
        <f>IF(VC107&lt;&gt;"",HLOOKUP(COUNT($RV107:VC107)+1,$G$4:$EH$9,VD$14,0)*$D107,IF($C107=VD$17,$G$9*$D107,""))</f>
        <v/>
      </c>
      <c r="VE107" s="34" t="str">
        <f>IF(VD107&lt;&gt;"",HLOOKUP(COUNT($RV107:VD107)+1,$G$4:$EH$9,VE$14,0)*$D107,IF($C107=VE$17,$G$9*$D107,""))</f>
        <v/>
      </c>
      <c r="VF107" s="34" t="str">
        <f>IF(VE107&lt;&gt;"",HLOOKUP(COUNT($RV107:VE107)+1,$G$4:$EH$9,VF$14,0)*$D107,IF($C107=VF$17,$G$9*$D107,""))</f>
        <v/>
      </c>
      <c r="VG107" s="34">
        <f>IF(VF107&lt;&gt;"",HLOOKUP(COUNT($RV107:VF107)+1,$G$4:$EH$9,VG$14,0)*$D107,IF($C107=VG$17,$G$9*$D107,""))</f>
        <v>14500</v>
      </c>
      <c r="VH107" s="34">
        <f>IF(VG107&lt;&gt;"",HLOOKUP(COUNT($RV107:VG107)+1,$G$4:$EH$9,VH$14,0)*$D107,IF($C107=VH$17,$G$9*$D107,""))</f>
        <v>0</v>
      </c>
      <c r="VI107" s="34">
        <f>IF(VH107&lt;&gt;"",HLOOKUP(COUNT($RV107:VH107)+1,$G$4:$EH$9,VI$14,0)*$D107,IF($C107=VI$17,$G$9*$D107,""))</f>
        <v>0</v>
      </c>
      <c r="VJ107" s="34">
        <f>IF(VI107&lt;&gt;"",HLOOKUP(COUNT($RV107:VI107)+1,$G$4:$EH$9,VJ$14,0)*$D107,IF($C107=VJ$17,$G$9*$D107,""))</f>
        <v>0</v>
      </c>
      <c r="VK107" s="34">
        <f>IF(VJ107&lt;&gt;"",HLOOKUP(COUNT($RV107:VJ107)+1,$G$4:$EH$9,VK$14,0)*$D107,IF($C107=VK$17,$G$9*$D107,""))</f>
        <v>0</v>
      </c>
      <c r="VL107" s="34">
        <f>IF(VK107&lt;&gt;"",HLOOKUP(COUNT($RV107:VK107)+1,$G$4:$EH$9,VL$14,0)*$D107,IF($C107=VL$17,$G$9*$D107,""))</f>
        <v>0</v>
      </c>
      <c r="VM107" s="34">
        <f>IF(VL107&lt;&gt;"",HLOOKUP(COUNT($RV107:VL107)+1,$G$4:$EH$9,VM$14,0)*$D107,IF($C107=VM$17,$G$9*$D107,""))</f>
        <v>0</v>
      </c>
      <c r="VN107" s="34">
        <f>IF(VM107&lt;&gt;"",HLOOKUP(COUNT($RV107:VM107)+1,$G$4:$EH$9,VN$14,0)*$D107,IF($C107=VN$17,$G$9*$D107,""))</f>
        <v>0</v>
      </c>
      <c r="VO107" s="34">
        <f>IF(VN107&lt;&gt;"",HLOOKUP(COUNT($RV107:VN107)+1,$G$4:$EH$9,VO$14,0)*$D107,IF($C107=VO$17,$G$9*$D107,""))</f>
        <v>0</v>
      </c>
      <c r="VP107" s="34">
        <f>IF(VO107&lt;&gt;"",HLOOKUP(COUNT($RV107:VO107)+1,$G$4:$EH$9,VP$14,0)*$D107,IF($C107=VP$17,$G$9*$D107,""))</f>
        <v>0</v>
      </c>
      <c r="VQ107" s="34">
        <f>IF(VP107&lt;&gt;"",HLOOKUP(COUNT($RV107:VP107)+1,$G$4:$EH$9,VQ$14,0)*$D107,IF($C107=VQ$17,$G$9*$D107,""))</f>
        <v>0</v>
      </c>
      <c r="VR107" s="34">
        <f>IF(VQ107&lt;&gt;"",HLOOKUP(COUNT($RV107:VQ107)+1,$G$4:$EH$9,VR$14,0)*$D107,IF($C107=VR$17,$G$9*$D107,""))</f>
        <v>0</v>
      </c>
      <c r="VS107" s="34">
        <f>IF(VR107&lt;&gt;"",HLOOKUP(COUNT($RV107:VR107)+1,$G$4:$EH$9,VS$14,0)*$D107,IF($C107=VS$17,$G$9*$D107,""))</f>
        <v>0</v>
      </c>
      <c r="VT107" s="34">
        <f>IF(VS107&lt;&gt;"",HLOOKUP(COUNT($RV107:VS107)+1,$G$4:$EH$9,VT$14,0)*$D107,IF($C107=VT$17,$G$9*$D107,""))</f>
        <v>0</v>
      </c>
      <c r="VU107" s="34">
        <f>IF(VT107&lt;&gt;"",HLOOKUP(COUNT($RV107:VT107)+1,$G$4:$EH$9,VU$14,0)*$D107,IF($C107=VU$17,$G$9*$D107,""))</f>
        <v>0</v>
      </c>
      <c r="VV107" s="34">
        <f>IF(VU107&lt;&gt;"",HLOOKUP(COUNT($RV107:VU107)+1,$G$4:$EH$9,VV$14,0)*$D107,IF($C107=VV$17,$G$9*$D107,""))</f>
        <v>0</v>
      </c>
      <c r="VW107" s="34">
        <f>IF(VV107&lt;&gt;"",HLOOKUP(COUNT($RV107:VV107)+1,$G$4:$EH$9,VW$14,0)*$D107,IF($C107=VW$17,$G$9*$D107,""))</f>
        <v>0</v>
      </c>
      <c r="VX107" s="34">
        <f>IF(VW107&lt;&gt;"",HLOOKUP(COUNT($RV107:VW107)+1,$G$4:$EH$9,VX$14,0)*$D107,IF($C107=VX$17,$G$9*$D107,""))</f>
        <v>0</v>
      </c>
      <c r="VY107" s="34">
        <f>IF(VX107&lt;&gt;"",HLOOKUP(COUNT($RV107:VX107)+1,$G$4:$EH$9,VY$14,0)*$D107,IF($C107=VY$17,$G$9*$D107,""))</f>
        <v>0</v>
      </c>
      <c r="VZ107" s="34">
        <f>IF(VY107&lt;&gt;"",HLOOKUP(COUNT($RV107:VY107)+1,$G$4:$EH$9,VZ$14,0)*$D107,IF($C107=VZ$17,$G$9*$D107,""))</f>
        <v>0</v>
      </c>
      <c r="WA107" s="34">
        <f>IF(VZ107&lt;&gt;"",HLOOKUP(COUNT($RV107:VZ107)+1,$G$4:$EH$9,WA$14,0)*$D107,IF($C107=WA$17,$G$9*$D107,""))</f>
        <v>0</v>
      </c>
      <c r="WB107" s="34">
        <f>IF(WA107&lt;&gt;"",HLOOKUP(COUNT($RV107:WA107)+1,$G$4:$EH$9,WB$14,0)*$D107,IF($C107=WB$17,$G$9*$D107,""))</f>
        <v>0</v>
      </c>
      <c r="WC107" s="34">
        <f>IF(WB107&lt;&gt;"",HLOOKUP(COUNT($RV107:WB107)+1,$G$4:$EH$9,WC$14,0)*$D107,IF($C107=WC$17,$G$9*$D107,""))</f>
        <v>0</v>
      </c>
      <c r="WD107" s="34">
        <f>IF(WC107&lt;&gt;"",HLOOKUP(COUNT($RV107:WC107)+1,$G$4:$EH$9,WD$14,0)*$D107,IF($C107=WD$17,$G$9*$D107,""))</f>
        <v>0</v>
      </c>
      <c r="WE107" s="34">
        <f>IF(WD107&lt;&gt;"",HLOOKUP(COUNT($RV107:WD107)+1,$G$4:$EH$9,WE$14,0)*$D107,IF($C107=WE$17,$G$9*$D107,""))</f>
        <v>0</v>
      </c>
      <c r="WF107" s="34">
        <f>IF(WE107&lt;&gt;"",HLOOKUP(COUNT($RV107:WE107)+1,$G$4:$EH$9,WF$14,0)*$D107,IF($C107=WF$17,$G$9*$D107,""))</f>
        <v>0</v>
      </c>
      <c r="WG107" s="34">
        <f>IF(WF107&lt;&gt;"",HLOOKUP(COUNT($RV107:WF107)+1,$G$4:$EH$9,WG$14,0)*$D107,IF($C107=WG$17,$G$9*$D107,""))</f>
        <v>0</v>
      </c>
      <c r="WH107" s="34">
        <f>IF(WG107&lt;&gt;"",HLOOKUP(COUNT($RV107:WG107)+1,$G$4:$EH$9,WH$14,0)*$D107,IF($C107=WH$17,$G$9*$D107,""))</f>
        <v>0</v>
      </c>
      <c r="WI107" s="34">
        <f>IF(WH107&lt;&gt;"",HLOOKUP(COUNT($RV107:WH107)+1,$G$4:$EH$9,WI$14,0)*$D107,IF($C107=WI$17,$G$9*$D107,""))</f>
        <v>0</v>
      </c>
      <c r="WJ107" s="34">
        <f>IF(WI107&lt;&gt;"",HLOOKUP(COUNT($RV107:WI107)+1,$G$4:$EH$9,WJ$14,0)*$D107,IF($C107=WJ$17,$G$9*$D107,""))</f>
        <v>0</v>
      </c>
      <c r="WK107" s="34">
        <f>IF(WJ107&lt;&gt;"",HLOOKUP(COUNT($RV107:WJ107)+1,$G$4:$EH$9,WK$14,0)*$D107,IF($C107=WK$17,$G$9*$D107,""))</f>
        <v>0</v>
      </c>
      <c r="WL107" s="34">
        <f>IF(WK107&lt;&gt;"",HLOOKUP(COUNT($RV107:WK107)+1,$G$4:$EH$9,WL$14,0)*$D107,IF($C107=WL$17,$G$9*$D107,""))</f>
        <v>0</v>
      </c>
    </row>
    <row r="108" spans="1:610" ht="15" x14ac:dyDescent="0.2">
      <c r="A108" s="25">
        <f t="shared" si="911"/>
        <v>6</v>
      </c>
      <c r="B108" s="1328" t="s">
        <v>89</v>
      </c>
      <c r="C108" s="62">
        <f t="shared" si="912"/>
        <v>90</v>
      </c>
      <c r="D108" s="30">
        <f>VLOOKUP(B108,Premissas!$R$8:$AD$18,(Histograma!A108+1),0)</f>
        <v>5</v>
      </c>
      <c r="G108" s="34" t="str">
        <f>IF(F108&lt;&gt;"",HLOOKUP(COUNT($F108:F108)+1,$G$4:$EH$8,G$14,0)*$D108,IF($C108=G$17,$G$5*$D108,""))</f>
        <v/>
      </c>
      <c r="H108" s="34" t="str">
        <f>IF(G108&lt;&gt;"",HLOOKUP(COUNT($F108:G108)+1,$G$4:$EH$8,H$14,0)*$D108,IF($C108=H$17,$G$5*$D108,""))</f>
        <v/>
      </c>
      <c r="I108" s="34" t="str">
        <f>IF(H108&lt;&gt;"",HLOOKUP(COUNT($F108:H108)+1,$G$4:$EH$8,I$14,0)*$D108,IF($C108=I$17,$G$5*$D108,""))</f>
        <v/>
      </c>
      <c r="J108" s="34" t="str">
        <f>IF(I108&lt;&gt;"",HLOOKUP(COUNT($F108:I108)+1,$G$4:$EH$8,J$14,0)*$D108,IF($C108=J$17,$G$5*$D108,""))</f>
        <v/>
      </c>
      <c r="K108" s="34" t="str">
        <f>IF(J108&lt;&gt;"",HLOOKUP(COUNT($F108:J108)+1,$G$4:$EH$8,K$14,0)*$D108,IF($C108=K$17,$G$5*$D108,""))</f>
        <v/>
      </c>
      <c r="L108" s="34" t="str">
        <f>IF(K108&lt;&gt;"",HLOOKUP(COUNT($F108:K108)+1,$G$4:$EH$8,L$14,0)*$D108,IF($C108=L$17,$G$5*$D108,""))</f>
        <v/>
      </c>
      <c r="M108" s="34" t="str">
        <f>IF(L108&lt;&gt;"",HLOOKUP(COUNT($F108:L108)+1,$G$4:$EH$8,M$14,0)*$D108,IF($C108=M$17,$G$5*$D108,""))</f>
        <v/>
      </c>
      <c r="N108" s="34" t="str">
        <f>IF(M108&lt;&gt;"",HLOOKUP(COUNT($F108:M108)+1,$G$4:$EH$8,N$14,0)*$D108,IF($C108=N$17,$G$5*$D108,""))</f>
        <v/>
      </c>
      <c r="O108" s="34" t="str">
        <f>IF(N108&lt;&gt;"",HLOOKUP(COUNT($F108:N108)+1,$G$4:$EH$8,O$14,0)*$D108,IF($C108=O$17,$G$5*$D108,""))</f>
        <v/>
      </c>
      <c r="P108" s="34" t="str">
        <f>IF(O108&lt;&gt;"",HLOOKUP(COUNT($F108:O108)+1,$G$4:$EH$8,P$14,0)*$D108,IF($C108=P$17,$G$5*$D108,""))</f>
        <v/>
      </c>
      <c r="Q108" s="34" t="str">
        <f>IF(P108&lt;&gt;"",HLOOKUP(COUNT($F108:P108)+1,$G$4:$EH$8,Q$14,0)*$D108,IF($C108=Q$17,$G$5*$D108,""))</f>
        <v/>
      </c>
      <c r="R108" s="34" t="str">
        <f>IF(Q108&lt;&gt;"",HLOOKUP(COUNT($F108:Q108)+1,$G$4:$EH$8,R$14,0)*$D108,IF($C108=R$17,$G$5*$D108,""))</f>
        <v/>
      </c>
      <c r="S108" s="34" t="str">
        <f>IF(R108&lt;&gt;"",HLOOKUP(COUNT($F108:R108)+1,$G$4:$EH$8,S$14,0)*$D108,IF($C108=S$17,$G$5*$D108,""))</f>
        <v/>
      </c>
      <c r="T108" s="34" t="str">
        <f>IF(S108&lt;&gt;"",HLOOKUP(COUNT($F108:S108)+1,$G$4:$EH$8,T$14,0)*$D108,IF($C108=T$17,$G$5*$D108,""))</f>
        <v/>
      </c>
      <c r="U108" s="34" t="str">
        <f>IF(T108&lt;&gt;"",HLOOKUP(COUNT($F108:T108)+1,$G$4:$EH$8,U$14,0)*$D108,IF($C108=U$17,$G$5*$D108,""))</f>
        <v/>
      </c>
      <c r="V108" s="34" t="str">
        <f>IF(U108&lt;&gt;"",HLOOKUP(COUNT($F108:U108)+1,$G$4:$EH$8,V$14,0)*$D108,IF($C108=V$17,$G$5*$D108,""))</f>
        <v/>
      </c>
      <c r="W108" s="34" t="str">
        <f>IF(V108&lt;&gt;"",HLOOKUP(COUNT($F108:V108)+1,$G$4:$EH$8,W$14,0)*$D108,IF($C108=W$17,$G$5*$D108,""))</f>
        <v/>
      </c>
      <c r="X108" s="34" t="str">
        <f>IF(W108&lt;&gt;"",HLOOKUP(COUNT($F108:W108)+1,$G$4:$EH$8,X$14,0)*$D108,IF($C108=X$17,$G$5*$D108,""))</f>
        <v/>
      </c>
      <c r="Y108" s="34" t="str">
        <f>IF(X108&lt;&gt;"",HLOOKUP(COUNT($F108:X108)+1,$G$4:$EH$8,Y$14,0)*$D108,IF($C108=Y$17,$G$5*$D108,""))</f>
        <v/>
      </c>
      <c r="Z108" s="34" t="str">
        <f>IF(Y108&lt;&gt;"",HLOOKUP(COUNT($F108:Y108)+1,$G$4:$EH$8,Z$14,0)*$D108,IF($C108=Z$17,$G$5*$D108,""))</f>
        <v/>
      </c>
      <c r="AA108" s="34" t="str">
        <f>IF(Z108&lt;&gt;"",HLOOKUP(COUNT($F108:Z108)+1,$G$4:$EH$8,AA$14,0)*$D108,IF($C108=AA$17,$G$5*$D108,""))</f>
        <v/>
      </c>
      <c r="AB108" s="34" t="str">
        <f>IF(AA108&lt;&gt;"",HLOOKUP(COUNT($F108:AA108)+1,$G$4:$EH$8,AB$14,0)*$D108,IF($C108=AB$17,$G$5*$D108,""))</f>
        <v/>
      </c>
      <c r="AC108" s="34" t="str">
        <f>IF(AB108&lt;&gt;"",HLOOKUP(COUNT($F108:AB108)+1,$G$4:$EH$8,AC$14,0)*$D108,IF($C108=AC$17,$G$5*$D108,""))</f>
        <v/>
      </c>
      <c r="AD108" s="34" t="str">
        <f>IF(AC108&lt;&gt;"",HLOOKUP(COUNT($F108:AC108)+1,$G$4:$EH$8,AD$14,0)*$D108,IF($C108=AD$17,$G$5*$D108,""))</f>
        <v/>
      </c>
      <c r="AE108" s="34" t="str">
        <f>IF(AD108&lt;&gt;"",HLOOKUP(COUNT($F108:AD108)+1,$G$4:$EH$8,AE$14,0)*$D108,IF($C108=AE$17,$G$5*$D108,""))</f>
        <v/>
      </c>
      <c r="AF108" s="34" t="str">
        <f>IF(AE108&lt;&gt;"",HLOOKUP(COUNT($F108:AE108)+1,$G$4:$EH$8,AF$14,0)*$D108,IF($C108=AF$17,$G$5*$D108,""))</f>
        <v/>
      </c>
      <c r="AG108" s="34" t="str">
        <f>IF(AF108&lt;&gt;"",HLOOKUP(COUNT($F108:AF108)+1,$G$4:$EH$8,AG$14,0)*$D108,IF($C108=AG$17,$G$5*$D108,""))</f>
        <v/>
      </c>
      <c r="AH108" s="34" t="str">
        <f>IF(AG108&lt;&gt;"",HLOOKUP(COUNT($F108:AG108)+1,$G$4:$EH$8,AH$14,0)*$D108,IF($C108=AH$17,$G$5*$D108,""))</f>
        <v/>
      </c>
      <c r="AI108" s="34" t="str">
        <f>IF(AH108&lt;&gt;"",HLOOKUP(COUNT($F108:AH108)+1,$G$4:$EH$8,AI$14,0)*$D108,IF($C108=AI$17,$G$5*$D108,""))</f>
        <v/>
      </c>
      <c r="AJ108" s="34" t="str">
        <f>IF(AI108&lt;&gt;"",HLOOKUP(COUNT($F108:AI108)+1,$G$4:$EH$8,AJ$14,0)*$D108,IF($C108=AJ$17,$G$5*$D108,""))</f>
        <v/>
      </c>
      <c r="AK108" s="34" t="str">
        <f>IF(AJ108&lt;&gt;"",HLOOKUP(COUNT($F108:AJ108)+1,$G$4:$EH$8,AK$14,0)*$D108,IF($C108=AK$17,$G$5*$D108,""))</f>
        <v/>
      </c>
      <c r="AL108" s="34" t="str">
        <f>IF(AK108&lt;&gt;"",HLOOKUP(COUNT($F108:AK108)+1,$G$4:$EH$8,AL$14,0)*$D108,IF($C108=AL$17,$G$5*$D108,""))</f>
        <v/>
      </c>
      <c r="AM108" s="34" t="str">
        <f>IF(AL108&lt;&gt;"",HLOOKUP(COUNT($F108:AL108)+1,$G$4:$EH$8,AM$14,0)*$D108,IF($C108=AM$17,$G$5*$D108,""))</f>
        <v/>
      </c>
      <c r="AN108" s="34" t="str">
        <f>IF(AM108&lt;&gt;"",HLOOKUP(COUNT($F108:AM108)+1,$G$4:$EH$8,AN$14,0)*$D108,IF($C108=AN$17,$G$5*$D108,""))</f>
        <v/>
      </c>
      <c r="AO108" s="34" t="str">
        <f>IF(AN108&lt;&gt;"",HLOOKUP(COUNT($F108:AN108)+1,$G$4:$EH$8,AO$14,0)*$D108,IF($C108=AO$17,$G$5*$D108,""))</f>
        <v/>
      </c>
      <c r="AP108" s="34" t="str">
        <f>IF(AO108&lt;&gt;"",HLOOKUP(COUNT($F108:AO108)+1,$G$4:$EH$8,AP$14,0)*$D108,IF($C108=AP$17,$G$5*$D108,""))</f>
        <v/>
      </c>
      <c r="AQ108" s="34" t="str">
        <f>IF(AP108&lt;&gt;"",HLOOKUP(COUNT($F108:AP108)+1,$G$4:$EH$8,AQ$14,0)*$D108,IF($C108=AQ$17,$G$5*$D108,""))</f>
        <v/>
      </c>
      <c r="AR108" s="34" t="str">
        <f>IF(AQ108&lt;&gt;"",HLOOKUP(COUNT($F108:AQ108)+1,$G$4:$EH$8,AR$14,0)*$D108,IF($C108=AR$17,$G$5*$D108,""))</f>
        <v/>
      </c>
      <c r="AS108" s="34" t="str">
        <f>IF(AR108&lt;&gt;"",HLOOKUP(COUNT($F108:AR108)+1,$G$4:$EH$8,AS$14,0)*$D108,IF($C108=AS$17,$G$5*$D108,""))</f>
        <v/>
      </c>
      <c r="AT108" s="34" t="str">
        <f>IF(AS108&lt;&gt;"",HLOOKUP(COUNT($F108:AS108)+1,$G$4:$EH$8,AT$14,0)*$D108,IF($C108=AT$17,$G$5*$D108,""))</f>
        <v/>
      </c>
      <c r="AU108" s="34" t="str">
        <f>IF(AT108&lt;&gt;"",HLOOKUP(COUNT($F108:AT108)+1,$G$4:$EH$8,AU$14,0)*$D108,IF($C108=AU$17,$G$5*$D108,""))</f>
        <v/>
      </c>
      <c r="AV108" s="34" t="str">
        <f>IF(AU108&lt;&gt;"",HLOOKUP(COUNT($F108:AU108)+1,$G$4:$EH$8,AV$14,0)*$D108,IF($C108=AV$17,$G$5*$D108,""))</f>
        <v/>
      </c>
      <c r="AW108" s="34" t="str">
        <f>IF(AV108&lt;&gt;"",HLOOKUP(COUNT($F108:AV108)+1,$G$4:$EH$8,AW$14,0)*$D108,IF($C108=AW$17,$G$5*$D108,""))</f>
        <v/>
      </c>
      <c r="AX108" s="34" t="str">
        <f>IF(AW108&lt;&gt;"",HLOOKUP(COUNT($F108:AW108)+1,$G$4:$EH$8,AX$14,0)*$D108,IF($C108=AX$17,$G$5*$D108,""))</f>
        <v/>
      </c>
      <c r="AY108" s="34" t="str">
        <f>IF(AX108&lt;&gt;"",HLOOKUP(COUNT($F108:AX108)+1,$G$4:$EH$8,AY$14,0)*$D108,IF($C108=AY$17,$G$5*$D108,""))</f>
        <v/>
      </c>
      <c r="AZ108" s="34" t="str">
        <f>IF(AY108&lt;&gt;"",HLOOKUP(COUNT($F108:AY108)+1,$G$4:$EH$8,AZ$14,0)*$D108,IF($C108=AZ$17,$G$5*$D108,""))</f>
        <v/>
      </c>
      <c r="BA108" s="34" t="str">
        <f>IF(AZ108&lt;&gt;"",HLOOKUP(COUNT($F108:AZ108)+1,$G$4:$EH$8,BA$14,0)*$D108,IF($C108=BA$17,$G$5*$D108,""))</f>
        <v/>
      </c>
      <c r="BB108" s="34" t="str">
        <f>IF(BA108&lt;&gt;"",HLOOKUP(COUNT($F108:BA108)+1,$G$4:$EH$8,BB$14,0)*$D108,IF($C108=BB$17,$G$5*$D108,""))</f>
        <v/>
      </c>
      <c r="BC108" s="34" t="str">
        <f>IF(BB108&lt;&gt;"",HLOOKUP(COUNT($F108:BB108)+1,$G$4:$EH$8,BC$14,0)*$D108,IF($C108=BC$17,$G$5*$D108,""))</f>
        <v/>
      </c>
      <c r="BD108" s="34" t="str">
        <f>IF(BC108&lt;&gt;"",HLOOKUP(COUNT($F108:BC108)+1,$G$4:$EH$8,BD$14,0)*$D108,IF($C108=BD$17,$G$5*$D108,""))</f>
        <v/>
      </c>
      <c r="BE108" s="34" t="str">
        <f>IF(BD108&lt;&gt;"",HLOOKUP(COUNT($F108:BD108)+1,$G$4:$EH$8,BE$14,0)*$D108,IF($C108=BE$17,$G$5*$D108,""))</f>
        <v/>
      </c>
      <c r="BF108" s="34" t="str">
        <f>IF(BE108&lt;&gt;"",HLOOKUP(COUNT($F108:BE108)+1,$G$4:$EH$8,BF$14,0)*$D108,IF($C108=BF$17,$G$5*$D108,""))</f>
        <v/>
      </c>
      <c r="BG108" s="34" t="str">
        <f>IF(BF108&lt;&gt;"",HLOOKUP(COUNT($F108:BF108)+1,$G$4:$EH$8,BG$14,0)*$D108,IF($C108=BG$17,$G$5*$D108,""))</f>
        <v/>
      </c>
      <c r="BH108" s="34" t="str">
        <f>IF(BG108&lt;&gt;"",HLOOKUP(COUNT($F108:BG108)+1,$G$4:$EH$8,BH$14,0)*$D108,IF($C108=BH$17,$G$5*$D108,""))</f>
        <v/>
      </c>
      <c r="BI108" s="34" t="str">
        <f>IF(BH108&lt;&gt;"",HLOOKUP(COUNT($F108:BH108)+1,$G$4:$EH$8,BI$14,0)*$D108,IF($C108=BI$17,$G$5*$D108,""))</f>
        <v/>
      </c>
      <c r="BJ108" s="34" t="str">
        <f>IF(BI108&lt;&gt;"",HLOOKUP(COUNT($F108:BI108)+1,$G$4:$EH$8,BJ$14,0)*$D108,IF($C108=BJ$17,$G$5*$D108,""))</f>
        <v/>
      </c>
      <c r="BK108" s="34" t="str">
        <f>IF(BJ108&lt;&gt;"",HLOOKUP(COUNT($F108:BJ108)+1,$G$4:$EH$8,BK$14,0)*$D108,IF($C108=BK$17,$G$5*$D108,""))</f>
        <v/>
      </c>
      <c r="BL108" s="34" t="str">
        <f>IF(BK108&lt;&gt;"",HLOOKUP(COUNT($F108:BK108)+1,$G$4:$EH$8,BL$14,0)*$D108,IF($C108=BL$17,$G$5*$D108,""))</f>
        <v/>
      </c>
      <c r="BM108" s="34" t="str">
        <f>IF(BL108&lt;&gt;"",HLOOKUP(COUNT($F108:BL108)+1,$G$4:$EH$8,BM$14,0)*$D108,IF($C108=BM$17,$G$5*$D108,""))</f>
        <v/>
      </c>
      <c r="BN108" s="34" t="str">
        <f>IF(BM108&lt;&gt;"",HLOOKUP(COUNT($F108:BM108)+1,$G$4:$EH$8,BN$14,0)*$D108,IF($C108=BN$17,$G$5*$D108,""))</f>
        <v/>
      </c>
      <c r="BO108" s="34" t="str">
        <f>IF(BN108&lt;&gt;"",HLOOKUP(COUNT($F108:BN108)+1,$G$4:$EH$8,BO$14,0)*$D108,IF($C108=BO$17,$G$5*$D108,""))</f>
        <v/>
      </c>
      <c r="BP108" s="34" t="str">
        <f>IF(BO108&lt;&gt;"",HLOOKUP(COUNT($F108:BO108)+1,$G$4:$EH$8,BP$14,0)*$D108,IF($C108=BP$17,$G$5*$D108,""))</f>
        <v/>
      </c>
      <c r="BQ108" s="34" t="str">
        <f>IF(BP108&lt;&gt;"",HLOOKUP(COUNT($F108:BP108)+1,$G$4:$EH$8,BQ$14,0)*$D108,IF($C108=BQ$17,$G$5*$D108,""))</f>
        <v/>
      </c>
      <c r="BR108" s="34" t="str">
        <f>IF(BQ108&lt;&gt;"",HLOOKUP(COUNT($F108:BQ108)+1,$G$4:$EH$8,BR$14,0)*$D108,IF($C108=BR$17,$G$5*$D108,""))</f>
        <v/>
      </c>
      <c r="BS108" s="34" t="str">
        <f>IF(BR108&lt;&gt;"",HLOOKUP(COUNT($F108:BR108)+1,$G$4:$EH$8,BS$14,0)*$D108,IF($C108=BS$17,$G$5*$D108,""))</f>
        <v/>
      </c>
      <c r="BT108" s="34" t="str">
        <f>IF(BS108&lt;&gt;"",HLOOKUP(COUNT($F108:BS108)+1,$G$4:$EH$8,BT$14,0)*$D108,IF($C108=BT$17,$G$5*$D108,""))</f>
        <v/>
      </c>
      <c r="BU108" s="34" t="str">
        <f>IF(BT108&lt;&gt;"",HLOOKUP(COUNT($F108:BT108)+1,$G$4:$EH$8,BU$14,0)*$D108,IF($C108=BU$17,$G$5*$D108,""))</f>
        <v/>
      </c>
      <c r="BV108" s="34" t="str">
        <f>IF(BU108&lt;&gt;"",HLOOKUP(COUNT($F108:BU108)+1,$G$4:$EH$8,BV$14,0)*$D108,IF($C108=BV$17,$G$5*$D108,""))</f>
        <v/>
      </c>
      <c r="BW108" s="34" t="str">
        <f>IF(BV108&lt;&gt;"",HLOOKUP(COUNT($F108:BV108)+1,$G$4:$EH$8,BW$14,0)*$D108,IF($C108=BW$17,$G$5*$D108,""))</f>
        <v/>
      </c>
      <c r="BX108" s="34" t="str">
        <f>IF(BW108&lt;&gt;"",HLOOKUP(COUNT($F108:BW108)+1,$G$4:$EH$8,BX$14,0)*$D108,IF($C108=BX$17,$G$5*$D108,""))</f>
        <v/>
      </c>
      <c r="BY108" s="34" t="str">
        <f>IF(BX108&lt;&gt;"",HLOOKUP(COUNT($F108:BX108)+1,$G$4:$EH$8,BY$14,0)*$D108,IF($C108=BY$17,$G$5*$D108,""))</f>
        <v/>
      </c>
      <c r="BZ108" s="34" t="str">
        <f>IF(BY108&lt;&gt;"",HLOOKUP(COUNT($F108:BY108)+1,$G$4:$EH$8,BZ$14,0)*$D108,IF($C108=BZ$17,$G$5*$D108,""))</f>
        <v/>
      </c>
      <c r="CA108" s="34" t="str">
        <f>IF(BZ108&lt;&gt;"",HLOOKUP(COUNT($F108:BZ108)+1,$G$4:$EH$8,CA$14,0)*$D108,IF($C108=CA$17,$G$5*$D108,""))</f>
        <v/>
      </c>
      <c r="CB108" s="34" t="str">
        <f>IF(CA108&lt;&gt;"",HLOOKUP(COUNT($F108:CA108)+1,$G$4:$EH$8,CB$14,0)*$D108,IF($C108=CB$17,$G$5*$D108,""))</f>
        <v/>
      </c>
      <c r="CC108" s="34" t="str">
        <f>IF(CB108&lt;&gt;"",HLOOKUP(COUNT($F108:CB108)+1,$G$4:$EH$8,CC$14,0)*$D108,IF($C108=CC$17,$G$5*$D108,""))</f>
        <v/>
      </c>
      <c r="CD108" s="34" t="str">
        <f>IF(CC108&lt;&gt;"",HLOOKUP(COUNT($F108:CC108)+1,$G$4:$EH$8,CD$14,0)*$D108,IF($C108=CD$17,$G$5*$D108,""))</f>
        <v/>
      </c>
      <c r="CE108" s="34" t="str">
        <f>IF(CD108&lt;&gt;"",HLOOKUP(COUNT($F108:CD108)+1,$G$4:$EH$8,CE$14,0)*$D108,IF($C108=CE$17,$G$5*$D108,""))</f>
        <v/>
      </c>
      <c r="CF108" s="34" t="str">
        <f>IF(CE108&lt;&gt;"",HLOOKUP(COUNT($F108:CE108)+1,$G$4:$EH$8,CF$14,0)*$D108,IF($C108=CF$17,$G$5*$D108,""))</f>
        <v/>
      </c>
      <c r="CG108" s="34" t="str">
        <f>IF(CF108&lt;&gt;"",HLOOKUP(COUNT($F108:CF108)+1,$G$4:$EH$8,CG$14,0)*$D108,IF($C108=CG$17,$G$5*$D108,""))</f>
        <v/>
      </c>
      <c r="CH108" s="34" t="str">
        <f>IF(CG108&lt;&gt;"",HLOOKUP(COUNT($F108:CG108)+1,$G$4:$EH$8,CH$14,0)*$D108,IF($C108=CH$17,$G$5*$D108,""))</f>
        <v/>
      </c>
      <c r="CI108" s="34" t="str">
        <f>IF(CH108&lt;&gt;"",HLOOKUP(COUNT($F108:CH108)+1,$G$4:$EH$8,CI$14,0)*$D108,IF($C108=CI$17,$G$5*$D108,""))</f>
        <v/>
      </c>
      <c r="CJ108" s="34" t="str">
        <f>IF(CI108&lt;&gt;"",HLOOKUP(COUNT($F108:CI108)+1,$G$4:$EH$8,CJ$14,0)*$D108,IF($C108=CJ$17,$G$5*$D108,""))</f>
        <v/>
      </c>
      <c r="CK108" s="34" t="str">
        <f>IF(CJ108&lt;&gt;"",HLOOKUP(COUNT($F108:CJ108)+1,$G$4:$EH$8,CK$14,0)*$D108,IF($C108=CK$17,$G$5*$D108,""))</f>
        <v/>
      </c>
      <c r="CL108" s="34" t="str">
        <f>IF(CK108&lt;&gt;"",HLOOKUP(COUNT($F108:CK108)+1,$G$4:$EH$8,CL$14,0)*$D108,IF($C108=CL$17,$G$5*$D108,""))</f>
        <v/>
      </c>
      <c r="CM108" s="34" t="str">
        <f>IF(CL108&lt;&gt;"",HLOOKUP(COUNT($F108:CL108)+1,$G$4:$EH$8,CM$14,0)*$D108,IF($C108=CM$17,$G$5*$D108,""))</f>
        <v/>
      </c>
      <c r="CN108" s="34" t="str">
        <f>IF(CM108&lt;&gt;"",HLOOKUP(COUNT($F108:CM108)+1,$G$4:$EH$8,CN$14,0)*$D108,IF($C108=CN$17,$G$5*$D108,""))</f>
        <v/>
      </c>
      <c r="CO108" s="34" t="str">
        <f>IF(CN108&lt;&gt;"",HLOOKUP(COUNT($F108:CN108)+1,$G$4:$EH$8,CO$14,0)*$D108,IF($C108=CO$17,$G$5*$D108,""))</f>
        <v/>
      </c>
      <c r="CP108" s="34" t="str">
        <f>IF(CO108&lt;&gt;"",HLOOKUP(COUNT($F108:CO108)+1,$G$4:$EH$8,CP$14,0)*$D108,IF($C108=CP$17,$G$5*$D108,""))</f>
        <v/>
      </c>
      <c r="CQ108" s="34" t="str">
        <f>IF(CP108&lt;&gt;"",HLOOKUP(COUNT($F108:CP108)+1,$G$4:$EH$8,CQ$14,0)*$D108,IF($C108=CQ$17,$G$5*$D108,""))</f>
        <v/>
      </c>
      <c r="CR108" s="34">
        <f>IF(CQ108&lt;&gt;"",HLOOKUP(COUNT($F108:CQ108)+1,$G$4:$EH$8,CR$14,0)*$D108,IF($C108=CR$17,$G$5*$D108,""))</f>
        <v>0</v>
      </c>
      <c r="CS108" s="34">
        <f>IF(CR108&lt;&gt;"",HLOOKUP(COUNT($F108:CR108)+1,$G$4:$EH$8,CS$14,0)*$D108,IF($C108=CS$17,$G$5*$D108,""))</f>
        <v>0</v>
      </c>
      <c r="CT108" s="34" t="e">
        <f>IF(CS108&lt;&gt;"",HLOOKUP(COUNT($F108:CS108)+1,$G$4:$EH$8,CT$14,0)*$D108,IF($C108=CT$17,$G$5*$D108,""))</f>
        <v>#VALUE!</v>
      </c>
      <c r="CU108" s="34" t="e">
        <f>IF(CT108&lt;&gt;"",HLOOKUP(COUNT($F108:CT108)+1,$G$4:$EH$8,CU$14,0)*$D108,IF($C108=CU$17,$G$5*$D108,""))</f>
        <v>#VALUE!</v>
      </c>
      <c r="CV108" s="34" t="e">
        <f>IF(CU108&lt;&gt;"",HLOOKUP(COUNT($F108:CU108)+1,$G$4:$EH$8,CV$14,0)*$D108,IF($C108=CV$17,$G$5*$D108,""))</f>
        <v>#VALUE!</v>
      </c>
      <c r="CW108" s="34" t="e">
        <f>IF(CV108&lt;&gt;"",HLOOKUP(COUNT($F108:CV108)+1,$G$4:$EH$8,CW$14,0)*$D108,IF($C108=CW$17,$G$5*$D108,""))</f>
        <v>#VALUE!</v>
      </c>
      <c r="CX108" s="34" t="e">
        <f>IF(CW108&lt;&gt;"",HLOOKUP(COUNT($F108:CW108)+1,$G$4:$EH$8,CX$14,0)*$D108,IF($C108=CX$17,$G$5*$D108,""))</f>
        <v>#VALUE!</v>
      </c>
      <c r="CY108" s="34" t="e">
        <f>IF(CX108&lt;&gt;"",HLOOKUP(COUNT($F108:CX108)+1,$G$4:$EH$8,CY$14,0)*$D108,IF($C108=CY$17,$G$5*$D108,""))</f>
        <v>#VALUE!</v>
      </c>
      <c r="CZ108" s="34" t="e">
        <f>IF(CY108&lt;&gt;"",HLOOKUP(COUNT($F108:CY108)+1,$G$4:$EH$8,CZ$14,0)*$D108,IF($C108=CZ$17,$G$5*$D108,""))</f>
        <v>#VALUE!</v>
      </c>
      <c r="DA108" s="34" t="e">
        <f>IF(CZ108&lt;&gt;"",HLOOKUP(COUNT($F108:CZ108)+1,$G$4:$EH$8,DA$14,0)*$D108,IF($C108=DA$17,$G$5*$D108,""))</f>
        <v>#VALUE!</v>
      </c>
      <c r="DB108" s="34" t="e">
        <f>IF(DA108&lt;&gt;"",HLOOKUP(COUNT($F108:DA108)+1,$G$4:$EH$8,DB$14,0)*$D108,IF($C108=DB$17,$G$5*$D108,""))</f>
        <v>#VALUE!</v>
      </c>
      <c r="DC108" s="34" t="e">
        <f>IF(DB108&lt;&gt;"",HLOOKUP(COUNT($F108:DB108)+1,$G$4:$EH$8,DC$14,0)*$D108,IF($C108=DC$17,$G$5*$D108,""))</f>
        <v>#VALUE!</v>
      </c>
      <c r="DD108" s="34" t="e">
        <f>IF(DC108&lt;&gt;"",HLOOKUP(COUNT($F108:DC108)+1,$G$4:$EH$8,DD$14,0)*$D108,IF($C108=DD$17,$G$5*$D108,""))</f>
        <v>#VALUE!</v>
      </c>
      <c r="DE108" s="34" t="e">
        <f>IF(DD108&lt;&gt;"",HLOOKUP(COUNT($F108:DD108)+1,$G$4:$EH$8,DE$14,0)*$D108,IF($C108=DE$17,$G$5*$D108,""))</f>
        <v>#VALUE!</v>
      </c>
      <c r="DF108" s="34" t="e">
        <f>IF(DE108&lt;&gt;"",HLOOKUP(COUNT($F108:DE108)+1,$G$4:$EH$8,DF$14,0)*$D108,IF($C108=DF$17,$G$5*$D108,""))</f>
        <v>#VALUE!</v>
      </c>
      <c r="DG108" s="34" t="e">
        <f>IF(DF108&lt;&gt;"",HLOOKUP(COUNT($F108:DF108)+1,$G$4:$EH$8,DG$14,0)*$D108,IF($C108=DG$17,$G$5*$D108,""))</f>
        <v>#VALUE!</v>
      </c>
      <c r="DH108" s="34" t="e">
        <f>IF(DG108&lt;&gt;"",HLOOKUP(COUNT($F108:DG108)+1,$G$4:$EH$8,DH$14,0)*$D108,IF($C108=DH$17,$G$5*$D108,""))</f>
        <v>#VALUE!</v>
      </c>
      <c r="DI108" s="34" t="e">
        <f>IF(DH108&lt;&gt;"",HLOOKUP(COUNT($F108:DH108)+1,$G$4:$EH$8,DI$14,0)*$D108,IF($C108=DI$17,$G$5*$D108,""))</f>
        <v>#VALUE!</v>
      </c>
      <c r="DJ108" s="34" t="e">
        <f>IF(DI108&lt;&gt;"",HLOOKUP(COUNT($F108:DI108)+1,$G$4:$EH$8,DJ$14,0)*$D108,IF($C108=DJ$17,$G$5*$D108,""))</f>
        <v>#VALUE!</v>
      </c>
      <c r="DK108" s="34" t="e">
        <f>IF(DJ108&lt;&gt;"",HLOOKUP(COUNT($F108:DJ108)+1,$G$4:$EH$8,DK$14,0)*$D108,IF($C108=DK$17,$G$5*$D108,""))</f>
        <v>#VALUE!</v>
      </c>
      <c r="DL108" s="34" t="e">
        <f>IF(DK108&lt;&gt;"",HLOOKUP(COUNT($F108:DK108)+1,$G$4:$EH$8,DL$14,0)*$D108,IF($C108=DL$17,$G$5*$D108,""))</f>
        <v>#VALUE!</v>
      </c>
      <c r="DM108" s="34" t="e">
        <f>IF(DL108&lt;&gt;"",HLOOKUP(COUNT($F108:DL108)+1,$G$4:$EH$8,DM$14,0)*$D108,IF($C108=DM$17,$G$5*$D108,""))</f>
        <v>#VALUE!</v>
      </c>
      <c r="DN108" s="34" t="e">
        <f>IF(DM108&lt;&gt;"",HLOOKUP(COUNT($F108:DM108)+1,$G$4:$EH$8,DN$14,0)*$D108,IF($C108=DN$17,$G$5*$D108,""))</f>
        <v>#VALUE!</v>
      </c>
      <c r="DO108" s="34" t="e">
        <f>IF(DN108&lt;&gt;"",HLOOKUP(COUNT($F108:DN108)+1,$G$4:$EH$8,DO$14,0)*$D108,IF($C108=DO$17,$G$5*$D108,""))</f>
        <v>#VALUE!</v>
      </c>
      <c r="DP108" s="34" t="e">
        <f>IF(DO108&lt;&gt;"",HLOOKUP(COUNT($F108:DO108)+1,$G$4:$EH$8,DP$14,0)*$D108,IF($C108=DP$17,$G$5*$D108,""))</f>
        <v>#VALUE!</v>
      </c>
      <c r="DQ108" s="34" t="e">
        <f>IF(DP108&lt;&gt;"",HLOOKUP(COUNT($F108:DP108)+1,$G$4:$EH$8,DQ$14,0)*$D108,IF($C108=DQ$17,$G$5*$D108,""))</f>
        <v>#VALUE!</v>
      </c>
      <c r="DR108" s="34" t="e">
        <f>IF(DQ108&lt;&gt;"",HLOOKUP(COUNT($F108:DQ108)+1,$G$4:$EH$8,DR$14,0)*$D108,IF($C108=DR$17,$G$5*$D108,""))</f>
        <v>#VALUE!</v>
      </c>
      <c r="DS108" s="34" t="e">
        <f>IF(DR108&lt;&gt;"",HLOOKUP(COUNT($F108:DR108)+1,$G$4:$EH$8,DS$14,0)*$D108,IF($C108=DS$17,$G$5*$D108,""))</f>
        <v>#VALUE!</v>
      </c>
      <c r="DT108" s="34" t="e">
        <f>IF(DS108&lt;&gt;"",HLOOKUP(COUNT($F108:DS108)+1,$G$4:$EH$8,DT$14,0)*$D108,IF($C108=DT$17,$G$5*$D108,""))</f>
        <v>#VALUE!</v>
      </c>
      <c r="DU108" s="34" t="e">
        <f>IF(DT108&lt;&gt;"",HLOOKUP(COUNT($F108:DT108)+1,$G$4:$EH$8,DU$14,0)*$D108,IF($C108=DU$17,$G$5*$D108,""))</f>
        <v>#VALUE!</v>
      </c>
      <c r="DV108" s="34" t="e">
        <f>IF(DU108&lt;&gt;"",HLOOKUP(COUNT($F108:DU108)+1,$G$4:$EH$8,DV$14,0)*$D108,IF($C108=DV$17,$G$5*$D108,""))</f>
        <v>#VALUE!</v>
      </c>
      <c r="DX108" s="34" t="str">
        <f>IF(DW108&lt;&gt;"",HLOOKUP(COUNT($DW108:DW108)+1,$G$4:$CX$8,DX$14,0)*$D108,IF($C108=DX$17,$G$6*$D108,""))</f>
        <v/>
      </c>
      <c r="DY108" s="34" t="str">
        <f>IF(DX108&lt;&gt;"",HLOOKUP(COUNT($DW108:DX108)+1,$G$4:$CX$8,DY$14,0)*$D108,IF($C108=DY$17,$G$6*$D108,""))</f>
        <v/>
      </c>
      <c r="DZ108" s="34" t="str">
        <f>IF(DY108&lt;&gt;"",HLOOKUP(COUNT($DW108:DY108)+1,$G$4:$CX$8,DZ$14,0)*$D108,IF($C108=DZ$17,$G$6*$D108,""))</f>
        <v/>
      </c>
      <c r="EA108" s="34" t="str">
        <f>IF(DZ108&lt;&gt;"",HLOOKUP(COUNT($DW108:DZ108)+1,$G$4:$CX$8,EA$14,0)*$D108,IF($C108=EA$17,$G$6*$D108,""))</f>
        <v/>
      </c>
      <c r="EB108" s="34" t="str">
        <f>IF(EA108&lt;&gt;"",HLOOKUP(COUNT($DW108:EA108)+1,$G$4:$CX$8,EB$14,0)*$D108,IF($C108=EB$17,$G$6*$D108,""))</f>
        <v/>
      </c>
      <c r="EC108" s="34" t="str">
        <f>IF(EB108&lt;&gt;"",HLOOKUP(COUNT($DW108:EB108)+1,$G$4:$CX$8,EC$14,0)*$D108,IF($C108=EC$17,$G$6*$D108,""))</f>
        <v/>
      </c>
      <c r="ED108" s="34" t="str">
        <f>IF(EC108&lt;&gt;"",HLOOKUP(COUNT($DW108:EC108)+1,$G$4:$CX$8,ED$14,0)*$D108,IF($C108=ED$17,$G$6*$D108,""))</f>
        <v/>
      </c>
      <c r="EE108" s="34" t="str">
        <f>IF(ED108&lt;&gt;"",HLOOKUP(COUNT($DW108:ED108)+1,$G$4:$CX$8,EE$14,0)*$D108,IF($C108=EE$17,$G$6*$D108,""))</f>
        <v/>
      </c>
      <c r="EF108" s="34" t="str">
        <f>IF(EE108&lt;&gt;"",HLOOKUP(COUNT($DW108:EE108)+1,$G$4:$CX$8,EF$14,0)*$D108,IF($C108=EF$17,$G$6*$D108,""))</f>
        <v/>
      </c>
      <c r="EG108" s="34" t="str">
        <f>IF(EF108&lt;&gt;"",HLOOKUP(COUNT($DW108:EF108)+1,$G$4:$CX$8,EG$14,0)*$D108,IF($C108=EG$17,$G$6*$D108,""))</f>
        <v/>
      </c>
      <c r="EH108" s="34" t="str">
        <f>IF(EG108&lt;&gt;"",HLOOKUP(COUNT($DW108:EG108)+1,$G$4:$CX$8,EH$14,0)*$D108,IF($C108=EH$17,$G$6*$D108,""))</f>
        <v/>
      </c>
      <c r="EI108" s="34" t="str">
        <f>IF(EH108&lt;&gt;"",HLOOKUP(COUNT($DW108:EH108)+1,$G$4:$CX$8,EI$14,0)*$D108,IF($C108=EI$17,$G$6*$D108,""))</f>
        <v/>
      </c>
      <c r="EJ108" s="34" t="str">
        <f>IF(EI108&lt;&gt;"",HLOOKUP(COUNT($DW108:EI108)+1,$G$4:$CX$8,EJ$14,0)*$D108,IF($C108=EJ$17,$G$6*$D108,""))</f>
        <v/>
      </c>
      <c r="EK108" s="34" t="str">
        <f>IF(EJ108&lt;&gt;"",HLOOKUP(COUNT($DW108:EJ108)+1,$G$4:$CX$8,EK$14,0)*$D108,IF($C108=EK$17,$G$6*$D108,""))</f>
        <v/>
      </c>
      <c r="EL108" s="34" t="str">
        <f>IF(EK108&lt;&gt;"",HLOOKUP(COUNT($DW108:EK108)+1,$G$4:$CX$8,EL$14,0)*$D108,IF($C108=EL$17,$G$6*$D108,""))</f>
        <v/>
      </c>
      <c r="EM108" s="34" t="str">
        <f>IF(EL108&lt;&gt;"",HLOOKUP(COUNT($DW108:EL108)+1,$G$4:$CX$8,EM$14,0)*$D108,IF($C108=EM$17,$G$6*$D108,""))</f>
        <v/>
      </c>
      <c r="EN108" s="34" t="str">
        <f>IF(EM108&lt;&gt;"",HLOOKUP(COUNT($DW108:EM108)+1,$G$4:$CX$8,EN$14,0)*$D108,IF($C108=EN$17,$G$6*$D108,""))</f>
        <v/>
      </c>
      <c r="EO108" s="34" t="str">
        <f>IF(EN108&lt;&gt;"",HLOOKUP(COUNT($DW108:EN108)+1,$G$4:$CX$8,EO$14,0)*$D108,IF($C108=EO$17,$G$6*$D108,""))</f>
        <v/>
      </c>
      <c r="EP108" s="34" t="str">
        <f>IF(EO108&lt;&gt;"",HLOOKUP(COUNT($DW108:EO108)+1,$G$4:$CX$8,EP$14,0)*$D108,IF($C108=EP$17,$G$6*$D108,""))</f>
        <v/>
      </c>
      <c r="EQ108" s="34" t="str">
        <f>IF(EP108&lt;&gt;"",HLOOKUP(COUNT($DW108:EP108)+1,$G$4:$CX$8,EQ$14,0)*$D108,IF($C108=EQ$17,$G$6*$D108,""))</f>
        <v/>
      </c>
      <c r="ER108" s="34" t="str">
        <f>IF(EQ108&lt;&gt;"",HLOOKUP(COUNT($DW108:EQ108)+1,$G$4:$CX$8,ER$14,0)*$D108,IF($C108=ER$17,$G$6*$D108,""))</f>
        <v/>
      </c>
      <c r="ES108" s="34" t="str">
        <f>IF(ER108&lt;&gt;"",HLOOKUP(COUNT($DW108:ER108)+1,$G$4:$CX$8,ES$14,0)*$D108,IF($C108=ES$17,$G$6*$D108,""))</f>
        <v/>
      </c>
      <c r="ET108" s="34" t="str">
        <f>IF(ES108&lt;&gt;"",HLOOKUP(COUNT($DW108:ES108)+1,$G$4:$CX$8,ET$14,0)*$D108,IF($C108=ET$17,$G$6*$D108,""))</f>
        <v/>
      </c>
      <c r="EU108" s="34" t="str">
        <f>IF(ET108&lt;&gt;"",HLOOKUP(COUNT($DW108:ET108)+1,$G$4:$CX$8,EU$14,0)*$D108,IF($C108=EU$17,$G$6*$D108,""))</f>
        <v/>
      </c>
      <c r="EV108" s="34" t="str">
        <f>IF(EU108&lt;&gt;"",HLOOKUP(COUNT($DW108:EU108)+1,$G$4:$CX$8,EV$14,0)*$D108,IF($C108=EV$17,$G$6*$D108,""))</f>
        <v/>
      </c>
      <c r="EW108" s="34" t="str">
        <f>IF(EV108&lt;&gt;"",HLOOKUP(COUNT($DW108:EV108)+1,$G$4:$CX$8,EW$14,0)*$D108,IF($C108=EW$17,$G$6*$D108,""))</f>
        <v/>
      </c>
      <c r="EX108" s="34" t="str">
        <f>IF(EW108&lt;&gt;"",HLOOKUP(COUNT($DW108:EW108)+1,$G$4:$CX$8,EX$14,0)*$D108,IF($C108=EX$17,$G$6*$D108,""))</f>
        <v/>
      </c>
      <c r="EY108" s="34" t="str">
        <f>IF(EX108&lt;&gt;"",HLOOKUP(COUNT($DW108:EX108)+1,$G$4:$CX$8,EY$14,0)*$D108,IF($C108=EY$17,$G$6*$D108,""))</f>
        <v/>
      </c>
      <c r="EZ108" s="34" t="str">
        <f>IF(EY108&lt;&gt;"",HLOOKUP(COUNT($DW108:EY108)+1,$G$4:$CX$8,EZ$14,0)*$D108,IF($C108=EZ$17,$G$6*$D108,""))</f>
        <v/>
      </c>
      <c r="FA108" s="34" t="str">
        <f>IF(EZ108&lt;&gt;"",HLOOKUP(COUNT($DW108:EZ108)+1,$G$4:$CX$8,FA$14,0)*$D108,IF($C108=FA$17,$G$6*$D108,""))</f>
        <v/>
      </c>
      <c r="FB108" s="34" t="str">
        <f>IF(FA108&lt;&gt;"",HLOOKUP(COUNT($DW108:FA108)+1,$G$4:$CX$8,FB$14,0)*$D108,IF($C108=FB$17,$G$6*$D108,""))</f>
        <v/>
      </c>
      <c r="FC108" s="34" t="str">
        <f>IF(FB108&lt;&gt;"",HLOOKUP(COUNT($DW108:FB108)+1,$G$4:$CX$8,FC$14,0)*$D108,IF($C108=FC$17,$G$6*$D108,""))</f>
        <v/>
      </c>
      <c r="FD108" s="34" t="str">
        <f>IF(FC108&lt;&gt;"",HLOOKUP(COUNT($DW108:FC108)+1,$G$4:$CX$8,FD$14,0)*$D108,IF($C108=FD$17,$G$6*$D108,""))</f>
        <v/>
      </c>
      <c r="FE108" s="34" t="str">
        <f>IF(FD108&lt;&gt;"",HLOOKUP(COUNT($DW108:FD108)+1,$G$4:$CX$8,FE$14,0)*$D108,IF($C108=FE$17,$G$6*$D108,""))</f>
        <v/>
      </c>
      <c r="FF108" s="34" t="str">
        <f>IF(FE108&lt;&gt;"",HLOOKUP(COUNT($DW108:FE108)+1,$G$4:$CX$8,FF$14,0)*$D108,IF($C108=FF$17,$G$6*$D108,""))</f>
        <v/>
      </c>
      <c r="FG108" s="34" t="str">
        <f>IF(FF108&lt;&gt;"",HLOOKUP(COUNT($DW108:FF108)+1,$G$4:$CX$8,FG$14,0)*$D108,IF($C108=FG$17,$G$6*$D108,""))</f>
        <v/>
      </c>
      <c r="FH108" s="34" t="str">
        <f>IF(FG108&lt;&gt;"",HLOOKUP(COUNT($DW108:FG108)+1,$G$4:$CX$8,FH$14,0)*$D108,IF($C108=FH$17,$G$6*$D108,""))</f>
        <v/>
      </c>
      <c r="FI108" s="34" t="str">
        <f>IF(FH108&lt;&gt;"",HLOOKUP(COUNT($DW108:FH108)+1,$G$4:$CX$8,FI$14,0)*$D108,IF($C108=FI$17,$G$6*$D108,""))</f>
        <v/>
      </c>
      <c r="FJ108" s="34" t="str">
        <f>IF(FI108&lt;&gt;"",HLOOKUP(COUNT($DW108:FI108)+1,$G$4:$CX$8,FJ$14,0)*$D108,IF($C108=FJ$17,$G$6*$D108,""))</f>
        <v/>
      </c>
      <c r="FK108" s="34" t="str">
        <f>IF(FJ108&lt;&gt;"",HLOOKUP(COUNT($DW108:FJ108)+1,$G$4:$CX$8,FK$14,0)*$D108,IF($C108=FK$17,$G$6*$D108,""))</f>
        <v/>
      </c>
      <c r="FL108" s="34" t="str">
        <f>IF(FK108&lt;&gt;"",HLOOKUP(COUNT($DW108:FK108)+1,$G$4:$CX$8,FL$14,0)*$D108,IF($C108=FL$17,$G$6*$D108,""))</f>
        <v/>
      </c>
      <c r="FM108" s="34" t="str">
        <f>IF(FL108&lt;&gt;"",HLOOKUP(COUNT($DW108:FL108)+1,$G$4:$CX$8,FM$14,0)*$D108,IF($C108=FM$17,$G$6*$D108,""))</f>
        <v/>
      </c>
      <c r="FN108" s="34" t="str">
        <f>IF(FM108&lt;&gt;"",HLOOKUP(COUNT($DW108:FM108)+1,$G$4:$CX$8,FN$14,0)*$D108,IF($C108=FN$17,$G$6*$D108,""))</f>
        <v/>
      </c>
      <c r="FO108" s="34" t="str">
        <f>IF(FN108&lt;&gt;"",HLOOKUP(COUNT($DW108:FN108)+1,$G$4:$CX$8,FO$14,0)*$D108,IF($C108=FO$17,$G$6*$D108,""))</f>
        <v/>
      </c>
      <c r="FP108" s="34" t="str">
        <f>IF(FO108&lt;&gt;"",HLOOKUP(COUNT($DW108:FO108)+1,$G$4:$CX$8,FP$14,0)*$D108,IF($C108=FP$17,$G$6*$D108,""))</f>
        <v/>
      </c>
      <c r="FQ108" s="34" t="str">
        <f>IF(FP108&lt;&gt;"",HLOOKUP(COUNT($DW108:FP108)+1,$G$4:$CX$8,FQ$14,0)*$D108,IF($C108=FQ$17,$G$6*$D108,""))</f>
        <v/>
      </c>
      <c r="FR108" s="34" t="str">
        <f>IF(FQ108&lt;&gt;"",HLOOKUP(COUNT($DW108:FQ108)+1,$G$4:$CX$8,FR$14,0)*$D108,IF($C108=FR$17,$G$6*$D108,""))</f>
        <v/>
      </c>
      <c r="FS108" s="34" t="str">
        <f>IF(FR108&lt;&gt;"",HLOOKUP(COUNT($DW108:FR108)+1,$G$4:$CX$8,FS$14,0)*$D108,IF($C108=FS$17,$G$6*$D108,""))</f>
        <v/>
      </c>
      <c r="FT108" s="34" t="str">
        <f>IF(FS108&lt;&gt;"",HLOOKUP(COUNT($DW108:FS108)+1,$G$4:$CX$8,FT$14,0)*$D108,IF($C108=FT$17,$G$6*$D108,""))</f>
        <v/>
      </c>
      <c r="FU108" s="34" t="str">
        <f>IF(FT108&lt;&gt;"",HLOOKUP(COUNT($DW108:FT108)+1,$G$4:$CX$8,FU$14,0)*$D108,IF($C108=FU$17,$G$6*$D108,""))</f>
        <v/>
      </c>
      <c r="FV108" s="34" t="str">
        <f>IF(FU108&lt;&gt;"",HLOOKUP(COUNT($DW108:FU108)+1,$G$4:$CX$8,FV$14,0)*$D108,IF($C108=FV$17,$G$6*$D108,""))</f>
        <v/>
      </c>
      <c r="FW108" s="34" t="str">
        <f>IF(FV108&lt;&gt;"",HLOOKUP(COUNT($DW108:FV108)+1,$G$4:$CX$8,FW$14,0)*$D108,IF($C108=FW$17,$G$6*$D108,""))</f>
        <v/>
      </c>
      <c r="FX108" s="34" t="str">
        <f>IF(FW108&lt;&gt;"",HLOOKUP(COUNT($DW108:FW108)+1,$G$4:$CX$8,FX$14,0)*$D108,IF($C108=FX$17,$G$6*$D108,""))</f>
        <v/>
      </c>
      <c r="FY108" s="34" t="str">
        <f>IF(FX108&lt;&gt;"",HLOOKUP(COUNT($DW108:FX108)+1,$G$4:$CX$8,FY$14,0)*$D108,IF($C108=FY$17,$G$6*$D108,""))</f>
        <v/>
      </c>
      <c r="FZ108" s="34" t="str">
        <f>IF(FY108&lt;&gt;"",HLOOKUP(COUNT($DW108:FY108)+1,$G$4:$CX$8,FZ$14,0)*$D108,IF($C108=FZ$17,$G$6*$D108,""))</f>
        <v/>
      </c>
      <c r="GA108" s="34" t="str">
        <f>IF(FZ108&lt;&gt;"",HLOOKUP(COUNT($DW108:FZ108)+1,$G$4:$CX$8,GA$14,0)*$D108,IF($C108=GA$17,$G$6*$D108,""))</f>
        <v/>
      </c>
      <c r="GB108" s="34" t="str">
        <f>IF(GA108&lt;&gt;"",HLOOKUP(COUNT($DW108:GA108)+1,$G$4:$CX$8,GB$14,0)*$D108,IF($C108=GB$17,$G$6*$D108,""))</f>
        <v/>
      </c>
      <c r="GC108" s="34" t="str">
        <f>IF(GB108&lt;&gt;"",HLOOKUP(COUNT($DW108:GB108)+1,$G$4:$CX$8,GC$14,0)*$D108,IF($C108=GC$17,$G$6*$D108,""))</f>
        <v/>
      </c>
      <c r="GD108" s="34" t="str">
        <f>IF(GC108&lt;&gt;"",HLOOKUP(COUNT($DW108:GC108)+1,$G$4:$CX$8,GD$14,0)*$D108,IF($C108=GD$17,$G$6*$D108,""))</f>
        <v/>
      </c>
      <c r="GE108" s="34" t="str">
        <f>IF(GD108&lt;&gt;"",HLOOKUP(COUNT($DW108:GD108)+1,$G$4:$CX$8,GE$14,0)*$D108,IF($C108=GE$17,$G$6*$D108,""))</f>
        <v/>
      </c>
      <c r="GF108" s="34" t="str">
        <f>IF(GE108&lt;&gt;"",HLOOKUP(COUNT($DW108:GE108)+1,$G$4:$CX$8,GF$14,0)*$D108,IF($C108=GF$17,$G$6*$D108,""))</f>
        <v/>
      </c>
      <c r="GG108" s="34" t="str">
        <f>IF(GF108&lt;&gt;"",HLOOKUP(COUNT($DW108:GF108)+1,$G$4:$CX$8,GG$14,0)*$D108,IF($C108=GG$17,$G$6*$D108,""))</f>
        <v/>
      </c>
      <c r="GH108" s="34" t="str">
        <f>IF(GG108&lt;&gt;"",HLOOKUP(COUNT($DW108:GG108)+1,$G$4:$CX$8,GH$14,0)*$D108,IF($C108=GH$17,$G$6*$D108,""))</f>
        <v/>
      </c>
      <c r="GI108" s="34" t="str">
        <f>IF(GH108&lt;&gt;"",HLOOKUP(COUNT($DW108:GH108)+1,$G$4:$CX$8,GI$14,0)*$D108,IF($C108=GI$17,$G$6*$D108,""))</f>
        <v/>
      </c>
      <c r="GJ108" s="34" t="str">
        <f>IF(GI108&lt;&gt;"",HLOOKUP(COUNT($DW108:GI108)+1,$G$4:$CX$8,GJ$14,0)*$D108,IF($C108=GJ$17,$G$6*$D108,""))</f>
        <v/>
      </c>
      <c r="GK108" s="34" t="str">
        <f>IF(GJ108&lt;&gt;"",HLOOKUP(COUNT($DW108:GJ108)+1,$G$4:$CX$8,GK$14,0)*$D108,IF($C108=GK$17,$G$6*$D108,""))</f>
        <v/>
      </c>
      <c r="GL108" s="34" t="str">
        <f>IF(GK108&lt;&gt;"",HLOOKUP(COUNT($DW108:GK108)+1,$G$4:$CX$8,GL$14,0)*$D108,IF($C108=GL$17,$G$6*$D108,""))</f>
        <v/>
      </c>
      <c r="GM108" s="34" t="str">
        <f>IF(GL108&lt;&gt;"",HLOOKUP(COUNT($DW108:GL108)+1,$G$4:$CX$8,GM$14,0)*$D108,IF($C108=GM$17,$G$6*$D108,""))</f>
        <v/>
      </c>
      <c r="GN108" s="34" t="str">
        <f>IF(GM108&lt;&gt;"",HLOOKUP(COUNT($DW108:GM108)+1,$G$4:$CX$8,GN$14,0)*$D108,IF($C108=GN$17,$G$6*$D108,""))</f>
        <v/>
      </c>
      <c r="GO108" s="34" t="str">
        <f>IF(GN108&lt;&gt;"",HLOOKUP(COUNT($DW108:GN108)+1,$G$4:$CX$8,GO$14,0)*$D108,IF($C108=GO$17,$G$6*$D108,""))</f>
        <v/>
      </c>
      <c r="GP108" s="34" t="str">
        <f>IF(GO108&lt;&gt;"",HLOOKUP(COUNT($DW108:GO108)+1,$G$4:$CX$8,GP$14,0)*$D108,IF($C108=GP$17,$G$6*$D108,""))</f>
        <v/>
      </c>
      <c r="GQ108" s="34" t="str">
        <f>IF(GP108&lt;&gt;"",HLOOKUP(COUNT($DW108:GP108)+1,$G$4:$CX$8,GQ$14,0)*$D108,IF($C108=GQ$17,$G$6*$D108,""))</f>
        <v/>
      </c>
      <c r="GR108" s="34" t="str">
        <f>IF(GQ108&lt;&gt;"",HLOOKUP(COUNT($DW108:GQ108)+1,$G$4:$CX$8,GR$14,0)*$D108,IF($C108=GR$17,$G$6*$D108,""))</f>
        <v/>
      </c>
      <c r="GS108" s="34" t="str">
        <f>IF(GR108&lt;&gt;"",HLOOKUP(COUNT($DW108:GR108)+1,$G$4:$CX$8,GS$14,0)*$D108,IF($C108=GS$17,$G$6*$D108,""))</f>
        <v/>
      </c>
      <c r="GT108" s="34" t="str">
        <f>IF(GS108&lt;&gt;"",HLOOKUP(COUNT($DW108:GS108)+1,$G$4:$CX$8,GT$14,0)*$D108,IF($C108=GT$17,$G$6*$D108,""))</f>
        <v/>
      </c>
      <c r="GU108" s="34" t="str">
        <f>IF(GT108&lt;&gt;"",HLOOKUP(COUNT($DW108:GT108)+1,$G$4:$CX$8,GU$14,0)*$D108,IF($C108=GU$17,$G$6*$D108,""))</f>
        <v/>
      </c>
      <c r="GV108" s="34" t="str">
        <f>IF(GU108&lt;&gt;"",HLOOKUP(COUNT($DW108:GU108)+1,$G$4:$CX$8,GV$14,0)*$D108,IF($C108=GV$17,$G$6*$D108,""))</f>
        <v/>
      </c>
      <c r="GW108" s="34" t="str">
        <f>IF(GV108&lt;&gt;"",HLOOKUP(COUNT($DW108:GV108)+1,$G$4:$CX$8,GW$14,0)*$D108,IF($C108=GW$17,$G$6*$D108,""))</f>
        <v/>
      </c>
      <c r="GX108" s="34" t="str">
        <f>IF(GW108&lt;&gt;"",HLOOKUP(COUNT($DW108:GW108)+1,$G$4:$CX$8,GX$14,0)*$D108,IF($C108=GX$17,$G$6*$D108,""))</f>
        <v/>
      </c>
      <c r="GY108" s="34" t="str">
        <f>IF(GX108&lt;&gt;"",HLOOKUP(COUNT($DW108:GX108)+1,$G$4:$CX$8,GY$14,0)*$D108,IF($C108=GY$17,$G$6*$D108,""))</f>
        <v/>
      </c>
      <c r="GZ108" s="34" t="str">
        <f>IF(GY108&lt;&gt;"",HLOOKUP(COUNT($DW108:GY108)+1,$G$4:$CX$8,GZ$14,0)*$D108,IF($C108=GZ$17,$G$6*$D108,""))</f>
        <v/>
      </c>
      <c r="HA108" s="34" t="str">
        <f>IF(GZ108&lt;&gt;"",HLOOKUP(COUNT($DW108:GZ108)+1,$G$4:$CX$8,HA$14,0)*$D108,IF($C108=HA$17,$G$6*$D108,""))</f>
        <v/>
      </c>
      <c r="HB108" s="34" t="str">
        <f>IF(HA108&lt;&gt;"",HLOOKUP(COUNT($DW108:HA108)+1,$G$4:$CX$8,HB$14,0)*$D108,IF($C108=HB$17,$G$6*$D108,""))</f>
        <v/>
      </c>
      <c r="HC108" s="34" t="str">
        <f>IF(HB108&lt;&gt;"",HLOOKUP(COUNT($DW108:HB108)+1,$G$4:$CX$8,HC$14,0)*$D108,IF($C108=HC$17,$G$6*$D108,""))</f>
        <v/>
      </c>
      <c r="HD108" s="34" t="str">
        <f>IF(HC108&lt;&gt;"",HLOOKUP(COUNT($DW108:HC108)+1,$G$4:$CX$8,HD$14,0)*$D108,IF($C108=HD$17,$G$6*$D108,""))</f>
        <v/>
      </c>
      <c r="HE108" s="34" t="str">
        <f>IF(HD108&lt;&gt;"",HLOOKUP(COUNT($DW108:HD108)+1,$G$4:$CX$8,HE$14,0)*$D108,IF($C108=HE$17,$G$6*$D108,""))</f>
        <v/>
      </c>
      <c r="HF108" s="34" t="str">
        <f>IF(HE108&lt;&gt;"",HLOOKUP(COUNT($DW108:HE108)+1,$G$4:$CX$8,HF$14,0)*$D108,IF($C108=HF$17,$G$6*$D108,""))</f>
        <v/>
      </c>
      <c r="HG108" s="34" t="str">
        <f>IF(HF108&lt;&gt;"",HLOOKUP(COUNT($DW108:HF108)+1,$G$4:$CX$8,HG$14,0)*$D108,IF($C108=HG$17,$G$6*$D108,""))</f>
        <v/>
      </c>
      <c r="HH108" s="34" t="str">
        <f>IF(HG108&lt;&gt;"",HLOOKUP(COUNT($DW108:HG108)+1,$G$4:$CX$8,HH$14,0)*$D108,IF($C108=HH$17,$G$6*$D108,""))</f>
        <v/>
      </c>
      <c r="HI108" s="34">
        <f>IF(HH108&lt;&gt;"",HLOOKUP(COUNT($DW108:HH108)+1,$G$4:$CX$8,HI$14,0)*$D108,IF($C108=HI$17,$G$6*$D108,""))</f>
        <v>0</v>
      </c>
      <c r="HJ108" s="34">
        <f>IF(HI108&lt;&gt;"",HLOOKUP(COUNT($DW108:HI108)+1,$G$4:$CX$8,HJ$14,0)*$D108,IF($C108=HJ$17,$G$6*$D108,""))</f>
        <v>7500</v>
      </c>
      <c r="HK108" s="34">
        <f>IF(HJ108&lt;&gt;"",HLOOKUP(COUNT($DW108:HJ108)+1,$G$4:$CX$8,HK$14,0)*$D108,IF($C108=HK$17,$G$6*$D108,""))</f>
        <v>7500</v>
      </c>
      <c r="HL108" s="34">
        <f>IF(HK108&lt;&gt;"",HLOOKUP(COUNT($DW108:HK108)+1,$G$4:$CX$8,HL$14,0)*$D108,IF($C108=HL$17,$G$6*$D108,""))</f>
        <v>7500</v>
      </c>
      <c r="HM108" s="34">
        <f>IF(HL108&lt;&gt;"",HLOOKUP(COUNT($DW108:HL108)+1,$G$4:$CX$8,HM$14,0)*$D108,IF($C108=HM$17,$G$6*$D108,""))</f>
        <v>9048.4582084179765</v>
      </c>
      <c r="HN108" s="34">
        <f>IF(HM108&lt;&gt;"",HLOOKUP(COUNT($DW108:HM108)+1,$G$4:$CX$8,HN$14,0)*$D108,IF($C108=HN$17,$G$6*$D108,""))</f>
        <v>11310.572760522478</v>
      </c>
      <c r="HO108" s="34">
        <f>IF(HN108&lt;&gt;"",HLOOKUP(COUNT($DW108:HN108)+1,$G$4:$CX$8,HO$14,0)*$D108,IF($C108=HO$17,$G$6*$D108,""))</f>
        <v>13572.687312626966</v>
      </c>
      <c r="HP108" s="34">
        <f>IF(HO108&lt;&gt;"",HLOOKUP(COUNT($DW108:HO108)+1,$G$4:$CX$8,HP$14,0)*$D108,IF($C108=HP$17,$G$6*$D108,""))</f>
        <v>15744.31728264728</v>
      </c>
      <c r="HQ108" s="34">
        <f>IF(HP108&lt;&gt;"",HLOOKUP(COUNT($DW108:HP108)+1,$G$4:$CX$8,HQ$14,0)*$D108,IF($C108=HQ$17,$G$6*$D108,""))</f>
        <v>17948.521702217906</v>
      </c>
      <c r="HR108" s="34">
        <f>IF(HQ108&lt;&gt;"",HLOOKUP(COUNT($DW108:HQ108)+1,$G$4:$CX$8,HR$14,0)*$D108,IF($C108=HR$17,$G$6*$D108,""))</f>
        <v>20281.829523506218</v>
      </c>
      <c r="HS108" s="34">
        <f>IF(HR108&lt;&gt;"",HLOOKUP(COUNT($DW108:HR108)+1,$G$4:$CX$8,HS$14,0)*$D108,IF($C108=HS$17,$G$6*$D108,""))</f>
        <v>22512.830771091903</v>
      </c>
      <c r="HT108" s="34">
        <f>IF(HS108&lt;&gt;"",HLOOKUP(COUNT($DW108:HS108)+1,$G$4:$CX$8,HT$14,0)*$D108,IF($C108=HT$17,$G$6*$D108,""))</f>
        <v>24764.113848201101</v>
      </c>
      <c r="HU108" s="34">
        <f>IF(HT108&lt;&gt;"",HLOOKUP(COUNT($DW108:HT108)+1,$G$4:$CX$8,HU$14,0)*$D108,IF($C108=HU$17,$G$6*$D108,""))</f>
        <v>18573.085386150833</v>
      </c>
      <c r="HV108" s="34">
        <f>IF(HU108&lt;&gt;"",HLOOKUP(COUNT($DW108:HU108)+1,$G$4:$CX$8,HV$14,0)*$D108,IF($C108=HV$17,$G$6*$D108,""))</f>
        <v>17644.431116843283</v>
      </c>
      <c r="HW108" s="34">
        <f>IF(HV108&lt;&gt;"",HLOOKUP(COUNT($DW108:HV108)+1,$G$4:$CX$8,HW$14,0)*$D108,IF($C108=HW$17,$G$6*$D108,""))</f>
        <v>19408.874228527617</v>
      </c>
      <c r="HX108" s="34">
        <f>IF(HW108&lt;&gt;"",HLOOKUP(COUNT($DW108:HW108)+1,$G$4:$CX$8,HX$14,0)*$D108,IF($C108=HX$17,$G$6*$D108,""))</f>
        <v>21349.761651380388</v>
      </c>
      <c r="HY108" s="34">
        <f>IF(HX108&lt;&gt;"",HLOOKUP(COUNT($DW108:HX108)+1,$G$4:$CX$8,HY$14,0)*$D108,IF($C108=HY$17,$G$6*$D108,""))</f>
        <v>23484.73781651842</v>
      </c>
      <c r="HZ108" s="34">
        <f>IF(HY108&lt;&gt;"",HLOOKUP(COUNT($DW108:HY108)+1,$G$4:$CX$8,HZ$14,0)*$D108,IF($C108=HZ$17,$G$6*$D108,""))</f>
        <v>25833.211598170259</v>
      </c>
      <c r="IA108" s="34">
        <f>IF(HZ108&lt;&gt;"",HLOOKUP(COUNT($DW108:HZ108)+1,$G$4:$CX$8,IA$14,0)*$D108,IF($C108=IA$17,$G$6*$D108,""))</f>
        <v>24541.551018261736</v>
      </c>
      <c r="IB108" s="34">
        <f>IF(IA108&lt;&gt;"",HLOOKUP(COUNT($DW108:IA108)+1,$G$4:$CX$8,IB$14,0)*$D108,IF($C108=IB$17,$G$6*$D108,""))</f>
        <v>23314.473467348653</v>
      </c>
      <c r="IC108" s="34">
        <f>IF(IB108&lt;&gt;"",HLOOKUP(COUNT($DW108:IB108)+1,$G$4:$CX$8,IC$14,0)*$D108,IF($C108=IC$17,$G$6*$D108,""))</f>
        <v>24946.486610063057</v>
      </c>
      <c r="ID108" s="34">
        <f>IF(IC108&lt;&gt;"",HLOOKUP(COUNT($DW108:IC108)+1,$G$4:$CX$8,ID$14,0)*$D108,IF($C108=ID$17,$G$6*$D108,""))</f>
        <v>26692.740672767472</v>
      </c>
      <c r="IE108" s="34">
        <f>IF(ID108&lt;&gt;"",HLOOKUP(COUNT($DW108:ID108)+1,$G$4:$CX$8,IE$14,0)*$D108,IF($C108=IE$17,$G$6*$D108,""))</f>
        <v>28561.232519861194</v>
      </c>
      <c r="IF108" s="34">
        <f>IF(IE108&lt;&gt;"",HLOOKUP(COUNT($DW108:IE108)+1,$G$4:$CX$8,IF$14,0)*$D108,IF($C108=IF$17,$G$6*$D108,""))</f>
        <v>31417.355771847309</v>
      </c>
      <c r="IG108" s="34">
        <f>IF(IF108&lt;&gt;"",HLOOKUP(COUNT($DW108:IF108)+1,$G$4:$CX$8,IG$14,0)*$D108,IF($C108=IG$17,$G$6*$D108,""))</f>
        <v>26704.75240607022</v>
      </c>
      <c r="IH108" s="34">
        <f>IF(IG108&lt;&gt;"",HLOOKUP(COUNT($DW108:IG108)+1,$G$4:$CX$8,IH$14,0)*$D108,IF($C108=IH$17,$G$6*$D108,""))</f>
        <v>25369.514785766714</v>
      </c>
      <c r="II108" s="34">
        <f>IF(IH108&lt;&gt;"",HLOOKUP(COUNT($DW108:IH108)+1,$G$4:$CX$8,II$14,0)*$D108,IF($C108=II$17,$G$6*$D108,""))</f>
        <v>26637.990525055047</v>
      </c>
      <c r="IJ108" s="34">
        <f>IF(II108&lt;&gt;"",HLOOKUP(COUNT($DW108:II108)+1,$G$4:$CX$8,IJ$14,0)*$D108,IF($C108=IJ$17,$G$6*$D108,""))</f>
        <v>27969.890051307804</v>
      </c>
      <c r="IK108" s="34">
        <f>IF(IJ108&lt;&gt;"",HLOOKUP(COUNT($DW108:IJ108)+1,$G$4:$CX$8,IK$14,0)*$D108,IF($C108=IK$17,$G$6*$D108,""))</f>
        <v>29368.38455387318</v>
      </c>
      <c r="IL108" s="34">
        <f>IF(IK108&lt;&gt;"",HLOOKUP(COUNT($DW108:IK108)+1,$G$4:$CX$8,IL$14,0)*$D108,IF($C108=IL$17,$G$6*$D108,""))</f>
        <v>31424.171472644306</v>
      </c>
      <c r="IM108" s="34">
        <f>IF(IL108&lt;&gt;"",HLOOKUP(COUNT($DW108:IL108)+1,$G$4:$CX$8,IM$14,0)*$D108,IF($C108=IM$17,$G$6*$D108,""))</f>
        <v>28281.754325379879</v>
      </c>
      <c r="IO108" s="34" t="str">
        <f>IF(IN108&lt;&gt;"",HLOOKUP(COUNT($IN108:IN108)+1,$G$4:$EH$8,IO$14,0)*$D108,IF($C108=IO$17,$G$7*$D108,""))</f>
        <v/>
      </c>
      <c r="IP108" s="34" t="str">
        <f>IF(IO108&lt;&gt;"",HLOOKUP(COUNT($IN108:IO108)+1,$G$4:$EH$8,IP$14,0)*$D108,IF($C108=IP$17,$G$7*$D108,""))</f>
        <v/>
      </c>
      <c r="IQ108" s="34" t="str">
        <f>IF(IP108&lt;&gt;"",HLOOKUP(COUNT($IN108:IP108)+1,$G$4:$EH$8,IQ$14,0)*$D108,IF($C108=IQ$17,$G$7*$D108,""))</f>
        <v/>
      </c>
      <c r="IR108" s="34" t="str">
        <f>IF(IQ108&lt;&gt;"",HLOOKUP(COUNT($IN108:IQ108)+1,$G$4:$EH$8,IR$14,0)*$D108,IF($C108=IR$17,$G$7*$D108,""))</f>
        <v/>
      </c>
      <c r="IS108" s="34" t="str">
        <f>IF(IR108&lt;&gt;"",HLOOKUP(COUNT($IN108:IR108)+1,$G$4:$EH$8,IS$14,0)*$D108,IF($C108=IS$17,$G$7*$D108,""))</f>
        <v/>
      </c>
      <c r="IT108" s="34" t="str">
        <f>IF(IS108&lt;&gt;"",HLOOKUP(COUNT($IN108:IS108)+1,$G$4:$EH$8,IT$14,0)*$D108,IF($C108=IT$17,$G$7*$D108,""))</f>
        <v/>
      </c>
      <c r="IU108" s="34" t="str">
        <f>IF(IT108&lt;&gt;"",HLOOKUP(COUNT($IN108:IT108)+1,$G$4:$EH$8,IU$14,0)*$D108,IF($C108=IU$17,$G$7*$D108,""))</f>
        <v/>
      </c>
      <c r="IV108" s="34" t="str">
        <f>IF(IU108&lt;&gt;"",HLOOKUP(COUNT($IN108:IU108)+1,$G$4:$EH$8,IV$14,0)*$D108,IF($C108=IV$17,$G$7*$D108,""))</f>
        <v/>
      </c>
      <c r="IW108" s="34" t="str">
        <f>IF(IV108&lt;&gt;"",HLOOKUP(COUNT($IN108:IV108)+1,$G$4:$EH$8,IW$14,0)*$D108,IF($C108=IW$17,$G$7*$D108,""))</f>
        <v/>
      </c>
      <c r="IX108" s="34" t="str">
        <f>IF(IW108&lt;&gt;"",HLOOKUP(COUNT($IN108:IW108)+1,$G$4:$EH$8,IX$14,0)*$D108,IF($C108=IX$17,$G$7*$D108,""))</f>
        <v/>
      </c>
      <c r="IY108" s="34" t="str">
        <f>IF(IX108&lt;&gt;"",HLOOKUP(COUNT($IN108:IX108)+1,$G$4:$EH$8,IY$14,0)*$D108,IF($C108=IY$17,$G$7*$D108,""))</f>
        <v/>
      </c>
      <c r="IZ108" s="34" t="str">
        <f>IF(IY108&lt;&gt;"",HLOOKUP(COUNT($IN108:IY108)+1,$G$4:$EH$8,IZ$14,0)*$D108,IF($C108=IZ$17,$G$7*$D108,""))</f>
        <v/>
      </c>
      <c r="JA108" s="34" t="str">
        <f>IF(IZ108&lt;&gt;"",HLOOKUP(COUNT($IN108:IZ108)+1,$G$4:$EH$8,JA$14,0)*$D108,IF($C108=JA$17,$G$7*$D108,""))</f>
        <v/>
      </c>
      <c r="JB108" s="34" t="str">
        <f>IF(JA108&lt;&gt;"",HLOOKUP(COUNT($IN108:JA108)+1,$G$4:$EH$8,JB$14,0)*$D108,IF($C108=JB$17,$G$7*$D108,""))</f>
        <v/>
      </c>
      <c r="JC108" s="34" t="str">
        <f>IF(JB108&lt;&gt;"",HLOOKUP(COUNT($IN108:JB108)+1,$G$4:$EH$8,JC$14,0)*$D108,IF($C108=JC$17,$G$7*$D108,""))</f>
        <v/>
      </c>
      <c r="JD108" s="34" t="str">
        <f>IF(JC108&lt;&gt;"",HLOOKUP(COUNT($IN108:JC108)+1,$G$4:$EH$8,JD$14,0)*$D108,IF($C108=JD$17,$G$7*$D108,""))</f>
        <v/>
      </c>
      <c r="JE108" s="34" t="str">
        <f>IF(JD108&lt;&gt;"",HLOOKUP(COUNT($IN108:JD108)+1,$G$4:$EH$8,JE$14,0)*$D108,IF($C108=JE$17,$G$7*$D108,""))</f>
        <v/>
      </c>
      <c r="JF108" s="34" t="str">
        <f>IF(JE108&lt;&gt;"",HLOOKUP(COUNT($IN108:JE108)+1,$G$4:$EH$8,JF$14,0)*$D108,IF($C108=JF$17,$G$7*$D108,""))</f>
        <v/>
      </c>
      <c r="JG108" s="34" t="str">
        <f>IF(JF108&lt;&gt;"",HLOOKUP(COUNT($IN108:JF108)+1,$G$4:$EH$8,JG$14,0)*$D108,IF($C108=JG$17,$G$7*$D108,""))</f>
        <v/>
      </c>
      <c r="JH108" s="34" t="str">
        <f>IF(JG108&lt;&gt;"",HLOOKUP(COUNT($IN108:JG108)+1,$G$4:$EH$8,JH$14,0)*$D108,IF($C108=JH$17,$G$7*$D108,""))</f>
        <v/>
      </c>
      <c r="JI108" s="34" t="str">
        <f>IF(JH108&lt;&gt;"",HLOOKUP(COUNT($IN108:JH108)+1,$G$4:$EH$8,JI$14,0)*$D108,IF($C108=JI$17,$G$7*$D108,""))</f>
        <v/>
      </c>
      <c r="JJ108" s="34" t="str">
        <f>IF(JI108&lt;&gt;"",HLOOKUP(COUNT($IN108:JI108)+1,$G$4:$EH$8,JJ$14,0)*$D108,IF($C108=JJ$17,$G$7*$D108,""))</f>
        <v/>
      </c>
      <c r="JK108" s="34" t="str">
        <f>IF(JJ108&lt;&gt;"",HLOOKUP(COUNT($IN108:JJ108)+1,$G$4:$EH$8,JK$14,0)*$D108,IF($C108=JK$17,$G$7*$D108,""))</f>
        <v/>
      </c>
      <c r="JL108" s="34" t="str">
        <f>IF(JK108&lt;&gt;"",HLOOKUP(COUNT($IN108:JK108)+1,$G$4:$EH$8,JL$14,0)*$D108,IF($C108=JL$17,$G$7*$D108,""))</f>
        <v/>
      </c>
      <c r="JM108" s="34" t="str">
        <f>IF(JL108&lt;&gt;"",HLOOKUP(COUNT($IN108:JL108)+1,$G$4:$EH$8,JM$14,0)*$D108,IF($C108=JM$17,$G$7*$D108,""))</f>
        <v/>
      </c>
      <c r="JN108" s="34" t="str">
        <f>IF(JM108&lt;&gt;"",HLOOKUP(COUNT($IN108:JM108)+1,$G$4:$EH$8,JN$14,0)*$D108,IF($C108=JN$17,$G$7*$D108,""))</f>
        <v/>
      </c>
      <c r="JO108" s="34" t="str">
        <f>IF(JN108&lt;&gt;"",HLOOKUP(COUNT($IN108:JN108)+1,$G$4:$EH$8,JO$14,0)*$D108,IF($C108=JO$17,$G$7*$D108,""))</f>
        <v/>
      </c>
      <c r="JP108" s="34" t="str">
        <f>IF(JO108&lt;&gt;"",HLOOKUP(COUNT($IN108:JO108)+1,$G$4:$EH$8,JP$14,0)*$D108,IF($C108=JP$17,$G$7*$D108,""))</f>
        <v/>
      </c>
      <c r="JQ108" s="34" t="str">
        <f>IF(JP108&lt;&gt;"",HLOOKUP(COUNT($IN108:JP108)+1,$G$4:$EH$8,JQ$14,0)*$D108,IF($C108=JQ$17,$G$7*$D108,""))</f>
        <v/>
      </c>
      <c r="JR108" s="34" t="str">
        <f>IF(JQ108&lt;&gt;"",HLOOKUP(COUNT($IN108:JQ108)+1,$G$4:$EH$8,JR$14,0)*$D108,IF($C108=JR$17,$G$7*$D108,""))</f>
        <v/>
      </c>
      <c r="JS108" s="34" t="str">
        <f>IF(JR108&lt;&gt;"",HLOOKUP(COUNT($IN108:JR108)+1,$G$4:$EH$8,JS$14,0)*$D108,IF($C108=JS$17,$G$7*$D108,""))</f>
        <v/>
      </c>
      <c r="JT108" s="34" t="str">
        <f>IF(JS108&lt;&gt;"",HLOOKUP(COUNT($IN108:JS108)+1,$G$4:$EH$8,JT$14,0)*$D108,IF($C108=JT$17,$G$7*$D108,""))</f>
        <v/>
      </c>
      <c r="JU108" s="34" t="str">
        <f>IF(JT108&lt;&gt;"",HLOOKUP(COUNT($IN108:JT108)+1,$G$4:$EH$8,JU$14,0)*$D108,IF($C108=JU$17,$G$7*$D108,""))</f>
        <v/>
      </c>
      <c r="JV108" s="34" t="str">
        <f>IF(JU108&lt;&gt;"",HLOOKUP(COUNT($IN108:JU108)+1,$G$4:$EH$8,JV$14,0)*$D108,IF($C108=JV$17,$G$7*$D108,""))</f>
        <v/>
      </c>
      <c r="JW108" s="34" t="str">
        <f>IF(JV108&lt;&gt;"",HLOOKUP(COUNT($IN108:JV108)+1,$G$4:$EH$8,JW$14,0)*$D108,IF($C108=JW$17,$G$7*$D108,""))</f>
        <v/>
      </c>
      <c r="JX108" s="34" t="str">
        <f>IF(JW108&lt;&gt;"",HLOOKUP(COUNT($IN108:JW108)+1,$G$4:$EH$8,JX$14,0)*$D108,IF($C108=JX$17,$G$7*$D108,""))</f>
        <v/>
      </c>
      <c r="JY108" s="34" t="str">
        <f>IF(JX108&lt;&gt;"",HLOOKUP(COUNT($IN108:JX108)+1,$G$4:$EH$8,JY$14,0)*$D108,IF($C108=JY$17,$G$7*$D108,""))</f>
        <v/>
      </c>
      <c r="JZ108" s="34" t="str">
        <f>IF(JY108&lt;&gt;"",HLOOKUP(COUNT($IN108:JY108)+1,$G$4:$EH$8,JZ$14,0)*$D108,IF($C108=JZ$17,$G$7*$D108,""))</f>
        <v/>
      </c>
      <c r="KA108" s="34" t="str">
        <f>IF(JZ108&lt;&gt;"",HLOOKUP(COUNT($IN108:JZ108)+1,$G$4:$EH$8,KA$14,0)*$D108,IF($C108=KA$17,$G$7*$D108,""))</f>
        <v/>
      </c>
      <c r="KB108" s="34" t="str">
        <f>IF(KA108&lt;&gt;"",HLOOKUP(COUNT($IN108:KA108)+1,$G$4:$EH$8,KB$14,0)*$D108,IF($C108=KB$17,$G$7*$D108,""))</f>
        <v/>
      </c>
      <c r="KC108" s="34" t="str">
        <f>IF(KB108&lt;&gt;"",HLOOKUP(COUNT($IN108:KB108)+1,$G$4:$EH$8,KC$14,0)*$D108,IF($C108=KC$17,$G$7*$D108,""))</f>
        <v/>
      </c>
      <c r="KD108" s="34" t="str">
        <f>IF(KC108&lt;&gt;"",HLOOKUP(COUNT($IN108:KC108)+1,$G$4:$EH$8,KD$14,0)*$D108,IF($C108=KD$17,$G$7*$D108,""))</f>
        <v/>
      </c>
      <c r="KE108" s="34" t="str">
        <f>IF(KD108&lt;&gt;"",HLOOKUP(COUNT($IN108:KD108)+1,$G$4:$EH$8,KE$14,0)*$D108,IF($C108=KE$17,$G$7*$D108,""))</f>
        <v/>
      </c>
      <c r="KF108" s="34" t="str">
        <f>IF(KE108&lt;&gt;"",HLOOKUP(COUNT($IN108:KE108)+1,$G$4:$EH$8,KF$14,0)*$D108,IF($C108=KF$17,$G$7*$D108,""))</f>
        <v/>
      </c>
      <c r="KG108" s="34" t="str">
        <f>IF(KF108&lt;&gt;"",HLOOKUP(COUNT($IN108:KF108)+1,$G$4:$EH$8,KG$14,0)*$D108,IF($C108=KG$17,$G$7*$D108,""))</f>
        <v/>
      </c>
      <c r="KH108" s="34" t="str">
        <f>IF(KG108&lt;&gt;"",HLOOKUP(COUNT($IN108:KG108)+1,$G$4:$EH$8,KH$14,0)*$D108,IF($C108=KH$17,$G$7*$D108,""))</f>
        <v/>
      </c>
      <c r="KI108" s="34" t="str">
        <f>IF(KH108&lt;&gt;"",HLOOKUP(COUNT($IN108:KH108)+1,$G$4:$EH$8,KI$14,0)*$D108,IF($C108=KI$17,$G$7*$D108,""))</f>
        <v/>
      </c>
      <c r="KJ108" s="34" t="str">
        <f>IF(KI108&lt;&gt;"",HLOOKUP(COUNT($IN108:KI108)+1,$G$4:$EH$8,KJ$14,0)*$D108,IF($C108=KJ$17,$G$7*$D108,""))</f>
        <v/>
      </c>
      <c r="KK108" s="34" t="str">
        <f>IF(KJ108&lt;&gt;"",HLOOKUP(COUNT($IN108:KJ108)+1,$G$4:$EH$8,KK$14,0)*$D108,IF($C108=KK$17,$G$7*$D108,""))</f>
        <v/>
      </c>
      <c r="KL108" s="34" t="str">
        <f>IF(KK108&lt;&gt;"",HLOOKUP(COUNT($IN108:KK108)+1,$G$4:$EH$8,KL$14,0)*$D108,IF($C108=KL$17,$G$7*$D108,""))</f>
        <v/>
      </c>
      <c r="KM108" s="34" t="str">
        <f>IF(KL108&lt;&gt;"",HLOOKUP(COUNT($IN108:KL108)+1,$G$4:$EH$8,KM$14,0)*$D108,IF($C108=KM$17,$G$7*$D108,""))</f>
        <v/>
      </c>
      <c r="KN108" s="34" t="str">
        <f>IF(KM108&lt;&gt;"",HLOOKUP(COUNT($IN108:KM108)+1,$G$4:$EH$8,KN$14,0)*$D108,IF($C108=KN$17,$G$7*$D108,""))</f>
        <v/>
      </c>
      <c r="KO108" s="34" t="str">
        <f>IF(KN108&lt;&gt;"",HLOOKUP(COUNT($IN108:KN108)+1,$G$4:$EH$8,KO$14,0)*$D108,IF($C108=KO$17,$G$7*$D108,""))</f>
        <v/>
      </c>
      <c r="KP108" s="34" t="str">
        <f>IF(KO108&lt;&gt;"",HLOOKUP(COUNT($IN108:KO108)+1,$G$4:$EH$8,KP$14,0)*$D108,IF($C108=KP$17,$G$7*$D108,""))</f>
        <v/>
      </c>
      <c r="KQ108" s="34" t="str">
        <f>IF(KP108&lt;&gt;"",HLOOKUP(COUNT($IN108:KP108)+1,$G$4:$EH$8,KQ$14,0)*$D108,IF($C108=KQ$17,$G$7*$D108,""))</f>
        <v/>
      </c>
      <c r="KR108" s="34" t="str">
        <f>IF(KQ108&lt;&gt;"",HLOOKUP(COUNT($IN108:KQ108)+1,$G$4:$EH$8,KR$14,0)*$D108,IF($C108=KR$17,$G$7*$D108,""))</f>
        <v/>
      </c>
      <c r="KS108" s="34" t="str">
        <f>IF(KR108&lt;&gt;"",HLOOKUP(COUNT($IN108:KR108)+1,$G$4:$EH$8,KS$14,0)*$D108,IF($C108=KS$17,$G$7*$D108,""))</f>
        <v/>
      </c>
      <c r="KT108" s="34" t="str">
        <f>IF(KS108&lt;&gt;"",HLOOKUP(COUNT($IN108:KS108)+1,$G$4:$EH$8,KT$14,0)*$D108,IF($C108=KT$17,$G$7*$D108,""))</f>
        <v/>
      </c>
      <c r="KU108" s="34" t="str">
        <f>IF(KT108&lt;&gt;"",HLOOKUP(COUNT($IN108:KT108)+1,$G$4:$EH$8,KU$14,0)*$D108,IF($C108=KU$17,$G$7*$D108,""))</f>
        <v/>
      </c>
      <c r="KV108" s="34" t="str">
        <f>IF(KU108&lt;&gt;"",HLOOKUP(COUNT($IN108:KU108)+1,$G$4:$EH$8,KV$14,0)*$D108,IF($C108=KV$17,$G$7*$D108,""))</f>
        <v/>
      </c>
      <c r="KW108" s="34" t="str">
        <f>IF(KV108&lt;&gt;"",HLOOKUP(COUNT($IN108:KV108)+1,$G$4:$EH$8,KW$14,0)*$D108,IF($C108=KW$17,$G$7*$D108,""))</f>
        <v/>
      </c>
      <c r="KX108" s="34" t="str">
        <f>IF(KW108&lt;&gt;"",HLOOKUP(COUNT($IN108:KW108)+1,$G$4:$EH$8,KX$14,0)*$D108,IF($C108=KX$17,$G$7*$D108,""))</f>
        <v/>
      </c>
      <c r="KY108" s="34" t="str">
        <f>IF(KX108&lt;&gt;"",HLOOKUP(COUNT($IN108:KX108)+1,$G$4:$EH$8,KY$14,0)*$D108,IF($C108=KY$17,$G$7*$D108,""))</f>
        <v/>
      </c>
      <c r="KZ108" s="34" t="str">
        <f>IF(KY108&lt;&gt;"",HLOOKUP(COUNT($IN108:KY108)+1,$G$4:$EH$8,KZ$14,0)*$D108,IF($C108=KZ$17,$G$7*$D108,""))</f>
        <v/>
      </c>
      <c r="LA108" s="34" t="str">
        <f>IF(KZ108&lt;&gt;"",HLOOKUP(COUNT($IN108:KZ108)+1,$G$4:$EH$8,LA$14,0)*$D108,IF($C108=LA$17,$G$7*$D108,""))</f>
        <v/>
      </c>
      <c r="LB108" s="34" t="str">
        <f>IF(LA108&lt;&gt;"",HLOOKUP(COUNT($IN108:LA108)+1,$G$4:$EH$8,LB$14,0)*$D108,IF($C108=LB$17,$G$7*$D108,""))</f>
        <v/>
      </c>
      <c r="LC108" s="34" t="str">
        <f>IF(LB108&lt;&gt;"",HLOOKUP(COUNT($IN108:LB108)+1,$G$4:$EH$8,LC$14,0)*$D108,IF($C108=LC$17,$G$7*$D108,""))</f>
        <v/>
      </c>
      <c r="LD108" s="34" t="str">
        <f>IF(LC108&lt;&gt;"",HLOOKUP(COUNT($IN108:LC108)+1,$G$4:$EH$8,LD$14,0)*$D108,IF($C108=LD$17,$G$7*$D108,""))</f>
        <v/>
      </c>
      <c r="LE108" s="34" t="str">
        <f>IF(LD108&lt;&gt;"",HLOOKUP(COUNT($IN108:LD108)+1,$G$4:$EH$8,LE$14,0)*$D108,IF($C108=LE$17,$G$7*$D108,""))</f>
        <v/>
      </c>
      <c r="LF108" s="34" t="str">
        <f>IF(LE108&lt;&gt;"",HLOOKUP(COUNT($IN108:LE108)+1,$G$4:$EH$8,LF$14,0)*$D108,IF($C108=LF$17,$G$7*$D108,""))</f>
        <v/>
      </c>
      <c r="LG108" s="34" t="str">
        <f>IF(LF108&lt;&gt;"",HLOOKUP(COUNT($IN108:LF108)+1,$G$4:$EH$8,LG$14,0)*$D108,IF($C108=LG$17,$G$7*$D108,""))</f>
        <v/>
      </c>
      <c r="LH108" s="34" t="str">
        <f>IF(LG108&lt;&gt;"",HLOOKUP(COUNT($IN108:LG108)+1,$G$4:$EH$8,LH$14,0)*$D108,IF($C108=LH$17,$G$7*$D108,""))</f>
        <v/>
      </c>
      <c r="LI108" s="34" t="str">
        <f>IF(LH108&lt;&gt;"",HLOOKUP(COUNT($IN108:LH108)+1,$G$4:$EH$8,LI$14,0)*$D108,IF($C108=LI$17,$G$7*$D108,""))</f>
        <v/>
      </c>
      <c r="LJ108" s="34" t="str">
        <f>IF(LI108&lt;&gt;"",HLOOKUP(COUNT($IN108:LI108)+1,$G$4:$EH$8,LJ$14,0)*$D108,IF($C108=LJ$17,$G$7*$D108,""))</f>
        <v/>
      </c>
      <c r="LK108" s="34" t="str">
        <f>IF(LJ108&lt;&gt;"",HLOOKUP(COUNT($IN108:LJ108)+1,$G$4:$EH$8,LK$14,0)*$D108,IF($C108=LK$17,$G$7*$D108,""))</f>
        <v/>
      </c>
      <c r="LL108" s="34" t="str">
        <f>IF(LK108&lt;&gt;"",HLOOKUP(COUNT($IN108:LK108)+1,$G$4:$EH$8,LL$14,0)*$D108,IF($C108=LL$17,$G$7*$D108,""))</f>
        <v/>
      </c>
      <c r="LM108" s="34" t="str">
        <f>IF(LL108&lt;&gt;"",HLOOKUP(COUNT($IN108:LL108)+1,$G$4:$EH$8,LM$14,0)*$D108,IF($C108=LM$17,$G$7*$D108,""))</f>
        <v/>
      </c>
      <c r="LN108" s="34" t="str">
        <f>IF(LM108&lt;&gt;"",HLOOKUP(COUNT($IN108:LM108)+1,$G$4:$EH$8,LN$14,0)*$D108,IF($C108=LN$17,$G$7*$D108,""))</f>
        <v/>
      </c>
      <c r="LO108" s="34" t="str">
        <f>IF(LN108&lt;&gt;"",HLOOKUP(COUNT($IN108:LN108)+1,$G$4:$EH$8,LO$14,0)*$D108,IF($C108=LO$17,$G$7*$D108,""))</f>
        <v/>
      </c>
      <c r="LP108" s="34" t="str">
        <f>IF(LO108&lt;&gt;"",HLOOKUP(COUNT($IN108:LO108)+1,$G$4:$EH$8,LP$14,0)*$D108,IF($C108=LP$17,$G$7*$D108,""))</f>
        <v/>
      </c>
      <c r="LQ108" s="34" t="str">
        <f>IF(LP108&lt;&gt;"",HLOOKUP(COUNT($IN108:LP108)+1,$G$4:$EH$8,LQ$14,0)*$D108,IF($C108=LQ$17,$G$7*$D108,""))</f>
        <v/>
      </c>
      <c r="LR108" s="34" t="str">
        <f>IF(LQ108&lt;&gt;"",HLOOKUP(COUNT($IN108:LQ108)+1,$G$4:$EH$8,LR$14,0)*$D108,IF($C108=LR$17,$G$7*$D108,""))</f>
        <v/>
      </c>
      <c r="LS108" s="34" t="str">
        <f>IF(LR108&lt;&gt;"",HLOOKUP(COUNT($IN108:LR108)+1,$G$4:$EH$8,LS$14,0)*$D108,IF($C108=LS$17,$G$7*$D108,""))</f>
        <v/>
      </c>
      <c r="LT108" s="34" t="str">
        <f>IF(LS108&lt;&gt;"",HLOOKUP(COUNT($IN108:LS108)+1,$G$4:$EH$8,LT$14,0)*$D108,IF($C108=LT$17,$G$7*$D108,""))</f>
        <v/>
      </c>
      <c r="LU108" s="34" t="str">
        <f>IF(LT108&lt;&gt;"",HLOOKUP(COUNT($IN108:LT108)+1,$G$4:$EH$8,LU$14,0)*$D108,IF($C108=LU$17,$G$7*$D108,""))</f>
        <v/>
      </c>
      <c r="LV108" s="34" t="str">
        <f>IF(LU108&lt;&gt;"",HLOOKUP(COUNT($IN108:LU108)+1,$G$4:$EH$8,LV$14,0)*$D108,IF($C108=LV$17,$G$7*$D108,""))</f>
        <v/>
      </c>
      <c r="LW108" s="34" t="str">
        <f>IF(LV108&lt;&gt;"",HLOOKUP(COUNT($IN108:LV108)+1,$G$4:$EH$8,LW$14,0)*$D108,IF($C108=LW$17,$G$7*$D108,""))</f>
        <v/>
      </c>
      <c r="LX108" s="34" t="str">
        <f>IF(LW108&lt;&gt;"",HLOOKUP(COUNT($IN108:LW108)+1,$G$4:$EH$8,LX$14,0)*$D108,IF($C108=LX$17,$G$7*$D108,""))</f>
        <v/>
      </c>
      <c r="LY108" s="34" t="str">
        <f>IF(LX108&lt;&gt;"",HLOOKUP(COUNT($IN108:LX108)+1,$G$4:$EH$8,LY$14,0)*$D108,IF($C108=LY$17,$G$7*$D108,""))</f>
        <v/>
      </c>
      <c r="LZ108" s="34">
        <f>IF(LY108&lt;&gt;"",HLOOKUP(COUNT($IN108:LY108)+1,$G$4:$EH$8,LZ$14,0)*$D108,IF($C108=LZ$17,$G$7*$D108,""))</f>
        <v>0</v>
      </c>
      <c r="MA108" s="34">
        <f>IF(LZ108&lt;&gt;"",HLOOKUP(COUNT($IN108:LZ108)+1,$G$4:$EH$8,MA$14,0)*$D108,IF($C108=MA$17,$G$7*$D108,""))</f>
        <v>3750</v>
      </c>
      <c r="MB108" s="34">
        <f>IF(MA108&lt;&gt;"",HLOOKUP(COUNT($IN108:MA108)+1,$G$4:$EH$8,MB$14,0)*$D108,IF($C108=MB$17,$G$7*$D108,""))</f>
        <v>3750</v>
      </c>
      <c r="MC108" s="34">
        <f>IF(MB108&lt;&gt;"",HLOOKUP(COUNT($IN108:MB108)+1,$G$4:$EH$8,MC$14,0)*$D108,IF($C108=MC$17,$G$7*$D108,""))</f>
        <v>3750</v>
      </c>
      <c r="MD108" s="34">
        <f>IF(MC108&lt;&gt;"",HLOOKUP(COUNT($IN108:MC108)+1,$G$4:$EH$8,MD$14,0)*$D108,IF($C108=MD$17,$G$7*$D108,""))</f>
        <v>3750</v>
      </c>
      <c r="ME108" s="34">
        <f>IF(MD108&lt;&gt;"",HLOOKUP(COUNT($IN108:MD108)+1,$G$4:$EH$8,ME$14,0)*$D108,IF($C108=ME$17,$G$7*$D108,""))</f>
        <v>3770.1909201741591</v>
      </c>
      <c r="MF108" s="34">
        <f>IF(ME108&lt;&gt;"",HLOOKUP(COUNT($IN108:ME108)+1,$G$4:$EH$8,MF$14,0)*$D108,IF($C108=MF$17,$G$7*$D108,""))</f>
        <v>4524.2291042089882</v>
      </c>
      <c r="MG108" s="34">
        <f>IF(MF108&lt;&gt;"",HLOOKUP(COUNT($IN108:MF108)+1,$G$4:$EH$8,MG$14,0)*$D108,IF($C108=MG$17,$G$7*$D108,""))</f>
        <v>5248.1057608824267</v>
      </c>
      <c r="MH108" s="34">
        <f>IF(MG108&lt;&gt;"",HLOOKUP(COUNT($IN108:MG108)+1,$G$4:$EH$8,MH$14,0)*$D108,IF($C108=MH$17,$G$7*$D108,""))</f>
        <v>5982.8405674059686</v>
      </c>
      <c r="MI108" s="34">
        <f>IF(MH108&lt;&gt;"",HLOOKUP(COUNT($IN108:MH108)+1,$G$4:$EH$8,MI$14,0)*$D108,IF($C108=MI$17,$G$7*$D108,""))</f>
        <v>6760.6098411687399</v>
      </c>
      <c r="MJ108" s="34">
        <f>IF(MI108&lt;&gt;"",HLOOKUP(COUNT($IN108:MI108)+1,$G$4:$EH$8,MJ$14,0)*$D108,IF($C108=MJ$17,$G$7*$D108,""))</f>
        <v>7504.2769236973027</v>
      </c>
      <c r="MK108" s="34">
        <f>IF(MJ108&lt;&gt;"",HLOOKUP(COUNT($IN108:MJ108)+1,$G$4:$EH$8,MK$14,0)*$D108,IF($C108=MK$17,$G$7*$D108,""))</f>
        <v>8254.7046160670325</v>
      </c>
      <c r="ML108" s="34">
        <f>IF(MK108&lt;&gt;"",HLOOKUP(COUNT($IN108:MK108)+1,$G$4:$EH$8,ML$14,0)*$D108,IF($C108=ML$17,$G$7*$D108,""))</f>
        <v>6191.0284620502789</v>
      </c>
      <c r="MM108" s="34">
        <f>IF(ML108&lt;&gt;"",HLOOKUP(COUNT($IN108:ML108)+1,$G$4:$EH$8,MM$14,0)*$D108,IF($C108=MM$17,$G$7*$D108,""))</f>
        <v>5881.4770389477608</v>
      </c>
      <c r="MN108" s="34">
        <f>IF(MM108&lt;&gt;"",HLOOKUP(COUNT($IN108:MM108)+1,$G$4:$EH$8,MN$14,0)*$D108,IF($C108=MN$17,$G$7*$D108,""))</f>
        <v>6469.6247428425395</v>
      </c>
      <c r="MO108" s="34">
        <f>IF(MN108&lt;&gt;"",HLOOKUP(COUNT($IN108:MN108)+1,$G$4:$EH$8,MO$14,0)*$D108,IF($C108=MO$17,$G$7*$D108,""))</f>
        <v>7116.5872171267965</v>
      </c>
      <c r="MP108" s="34">
        <f>IF(MO108&lt;&gt;"",HLOOKUP(COUNT($IN108:MO108)+1,$G$4:$EH$8,MP$14,0)*$D108,IF($C108=MP$17,$G$7*$D108,""))</f>
        <v>7828.2459388394727</v>
      </c>
      <c r="MQ108" s="34">
        <f>IF(MP108&lt;&gt;"",HLOOKUP(COUNT($IN108:MP108)+1,$G$4:$EH$8,MQ$14,0)*$D108,IF($C108=MQ$17,$G$7*$D108,""))</f>
        <v>8611.0705327234209</v>
      </c>
      <c r="MR108" s="34">
        <f>IF(MQ108&lt;&gt;"",HLOOKUP(COUNT($IN108:MQ108)+1,$G$4:$EH$8,MR$14,0)*$D108,IF($C108=MR$17,$G$7*$D108,""))</f>
        <v>8180.517006087246</v>
      </c>
      <c r="MS108" s="34">
        <f>IF(MR108&lt;&gt;"",HLOOKUP(COUNT($IN108:MR108)+1,$G$4:$EH$8,MS$14,0)*$D108,IF($C108=MS$17,$G$7*$D108,""))</f>
        <v>7771.4911557828855</v>
      </c>
      <c r="MT108" s="34">
        <f>IF(MS108&lt;&gt;"",HLOOKUP(COUNT($IN108:MS108)+1,$G$4:$EH$8,MT$14,0)*$D108,IF($C108=MT$17,$G$7*$D108,""))</f>
        <v>8315.4955366876875</v>
      </c>
      <c r="MU108" s="34">
        <f>IF(MT108&lt;&gt;"",HLOOKUP(COUNT($IN108:MT108)+1,$G$4:$EH$8,MU$14,0)*$D108,IF($C108=MU$17,$G$7*$D108,""))</f>
        <v>8897.5802242558239</v>
      </c>
      <c r="MV108" s="34">
        <f>IF(MU108&lt;&gt;"",HLOOKUP(COUNT($IN108:MU108)+1,$G$4:$EH$8,MV$14,0)*$D108,IF($C108=MV$17,$G$7*$D108,""))</f>
        <v>9520.4108399537326</v>
      </c>
      <c r="MW108" s="34">
        <f>IF(MV108&lt;&gt;"",HLOOKUP(COUNT($IN108:MV108)+1,$G$4:$EH$8,MW$14,0)*$D108,IF($C108=MW$17,$G$7*$D108,""))</f>
        <v>10472.451923949104</v>
      </c>
      <c r="MX108" s="34">
        <f>IF(MW108&lt;&gt;"",HLOOKUP(COUNT($IN108:MW108)+1,$G$4:$EH$8,MX$14,0)*$D108,IF($C108=MX$17,$G$7*$D108,""))</f>
        <v>8901.5841353567412</v>
      </c>
      <c r="MY108" s="34">
        <f>IF(MX108&lt;&gt;"",HLOOKUP(COUNT($IN108:MX108)+1,$G$4:$EH$8,MY$14,0)*$D108,IF($C108=MY$17,$G$7*$D108,""))</f>
        <v>8456.5049285889054</v>
      </c>
      <c r="MZ108" s="34">
        <f>IF(MY108&lt;&gt;"",HLOOKUP(COUNT($IN108:MY108)+1,$G$4:$EH$8,MZ$14,0)*$D108,IF($C108=MZ$17,$G$7*$D108,""))</f>
        <v>8879.3301750183509</v>
      </c>
      <c r="NA108" s="34">
        <f>IF(MZ108&lt;&gt;"",HLOOKUP(COUNT($IN108:MZ108)+1,$G$4:$EH$8,NA$14,0)*$D108,IF($C108=NA$17,$G$7*$D108,""))</f>
        <v>9323.2966837692693</v>
      </c>
      <c r="NB108" s="34">
        <f>IF(NA108&lt;&gt;"",HLOOKUP(COUNT($IN108:NA108)+1,$G$4:$EH$8,NB$14,0)*$D108,IF($C108=NB$17,$G$7*$D108,""))</f>
        <v>9789.4615179577268</v>
      </c>
      <c r="NC108" s="34">
        <f>IF(NB108&lt;&gt;"",HLOOKUP(COUNT($IN108:NB108)+1,$G$4:$EH$8,NC$14,0)*$D108,IF($C108=NC$17,$G$7*$D108,""))</f>
        <v>10474.723824214771</v>
      </c>
      <c r="ND108" s="34">
        <f>IF(NC108&lt;&gt;"",HLOOKUP(COUNT($IN108:NC108)+1,$G$4:$EH$8,ND$14,0)*$D108,IF($C108=ND$17,$G$7*$D108,""))</f>
        <v>9427.2514417932944</v>
      </c>
      <c r="NF108" s="34" t="str">
        <f>IF(NE108&lt;&gt;"",HLOOKUP(COUNT($NE108:NE108)+1,$G$4:$EH$8,NF$14,0)*$D108,IF($C108=NF$17,$G$8*$D108,""))</f>
        <v/>
      </c>
      <c r="NG108" s="34" t="str">
        <f>IF(NF108&lt;&gt;"",HLOOKUP(COUNT($NE108:NF108)+1,$G$4:$EH$8,NG$14,0)*$D108,IF($C108=NG$17,$G$8*$D108,""))</f>
        <v/>
      </c>
      <c r="NH108" s="34" t="str">
        <f>IF(NG108&lt;&gt;"",HLOOKUP(COUNT($NE108:NG108)+1,$G$4:$EH$8,NH$14,0)*$D108,IF($C108=NH$17,$G$8*$D108,""))</f>
        <v/>
      </c>
      <c r="NI108" s="34" t="str">
        <f>IF(NH108&lt;&gt;"",HLOOKUP(COUNT($NE108:NH108)+1,$G$4:$EH$8,NI$14,0)*$D108,IF($C108=NI$17,$G$8*$D108,""))</f>
        <v/>
      </c>
      <c r="NJ108" s="34" t="str">
        <f>IF(NI108&lt;&gt;"",HLOOKUP(COUNT($NE108:NI108)+1,$G$4:$EH$8,NJ$14,0)*$D108,IF($C108=NJ$17,$G$8*$D108,""))</f>
        <v/>
      </c>
      <c r="NK108" s="34" t="str">
        <f>IF(NJ108&lt;&gt;"",HLOOKUP(COUNT($NE108:NJ108)+1,$G$4:$EH$8,NK$14,0)*$D108,IF($C108=NK$17,$G$8*$D108,""))</f>
        <v/>
      </c>
      <c r="NL108" s="34" t="str">
        <f>IF(NK108&lt;&gt;"",HLOOKUP(COUNT($NE108:NK108)+1,$G$4:$EH$8,NL$14,0)*$D108,IF($C108=NL$17,$G$8*$D108,""))</f>
        <v/>
      </c>
      <c r="NM108" s="34" t="str">
        <f>IF(NL108&lt;&gt;"",HLOOKUP(COUNT($NE108:NL108)+1,$G$4:$EH$8,NM$14,0)*$D108,IF($C108=NM$17,$G$8*$D108,""))</f>
        <v/>
      </c>
      <c r="NN108" s="34" t="str">
        <f>IF(NM108&lt;&gt;"",HLOOKUP(COUNT($NE108:NM108)+1,$G$4:$EH$8,NN$14,0)*$D108,IF($C108=NN$17,$G$8*$D108,""))</f>
        <v/>
      </c>
      <c r="NO108" s="34" t="str">
        <f>IF(NN108&lt;&gt;"",HLOOKUP(COUNT($NE108:NN108)+1,$G$4:$EH$8,NO$14,0)*$D108,IF($C108=NO$17,$G$8*$D108,""))</f>
        <v/>
      </c>
      <c r="NP108" s="34" t="str">
        <f>IF(NO108&lt;&gt;"",HLOOKUP(COUNT($NE108:NO108)+1,$G$4:$EH$8,NP$14,0)*$D108,IF($C108=NP$17,$G$8*$D108,""))</f>
        <v/>
      </c>
      <c r="NQ108" s="34" t="str">
        <f>IF(NP108&lt;&gt;"",HLOOKUP(COUNT($NE108:NP108)+1,$G$4:$EH$8,NQ$14,0)*$D108,IF($C108=NQ$17,$G$8*$D108,""))</f>
        <v/>
      </c>
      <c r="NR108" s="34" t="str">
        <f>IF(NQ108&lt;&gt;"",HLOOKUP(COUNT($NE108:NQ108)+1,$G$4:$EH$8,NR$14,0)*$D108,IF($C108=NR$17,$G$8*$D108,""))</f>
        <v/>
      </c>
      <c r="NS108" s="34" t="str">
        <f>IF(NR108&lt;&gt;"",HLOOKUP(COUNT($NE108:NR108)+1,$G$4:$EH$8,NS$14,0)*$D108,IF($C108=NS$17,$G$8*$D108,""))</f>
        <v/>
      </c>
      <c r="NT108" s="34" t="str">
        <f>IF(NS108&lt;&gt;"",HLOOKUP(COUNT($NE108:NS108)+1,$G$4:$EH$8,NT$14,0)*$D108,IF($C108=NT$17,$G$8*$D108,""))</f>
        <v/>
      </c>
      <c r="NU108" s="34" t="str">
        <f>IF(NT108&lt;&gt;"",HLOOKUP(COUNT($NE108:NT108)+1,$G$4:$EH$8,NU$14,0)*$D108,IF($C108=NU$17,$G$8*$D108,""))</f>
        <v/>
      </c>
      <c r="NV108" s="34" t="str">
        <f>IF(NU108&lt;&gt;"",HLOOKUP(COUNT($NE108:NU108)+1,$G$4:$EH$8,NV$14,0)*$D108,IF($C108=NV$17,$G$8*$D108,""))</f>
        <v/>
      </c>
      <c r="NW108" s="34" t="str">
        <f>IF(NV108&lt;&gt;"",HLOOKUP(COUNT($NE108:NV108)+1,$G$4:$EH$8,NW$14,0)*$D108,IF($C108=NW$17,$G$8*$D108,""))</f>
        <v/>
      </c>
      <c r="NX108" s="34" t="str">
        <f>IF(NW108&lt;&gt;"",HLOOKUP(COUNT($NE108:NW108)+1,$G$4:$EH$8,NX$14,0)*$D108,IF($C108=NX$17,$G$8*$D108,""))</f>
        <v/>
      </c>
      <c r="NY108" s="34" t="str">
        <f>IF(NX108&lt;&gt;"",HLOOKUP(COUNT($NE108:NX108)+1,$G$4:$EH$8,NY$14,0)*$D108,IF($C108=NY$17,$G$8*$D108,""))</f>
        <v/>
      </c>
      <c r="NZ108" s="34" t="str">
        <f>IF(NY108&lt;&gt;"",HLOOKUP(COUNT($NE108:NY108)+1,$G$4:$EH$8,NZ$14,0)*$D108,IF($C108=NZ$17,$G$8*$D108,""))</f>
        <v/>
      </c>
      <c r="OA108" s="34" t="str">
        <f>IF(NZ108&lt;&gt;"",HLOOKUP(COUNT($NE108:NZ108)+1,$G$4:$EH$8,OA$14,0)*$D108,IF($C108=OA$17,$G$8*$D108,""))</f>
        <v/>
      </c>
      <c r="OB108" s="34" t="str">
        <f>IF(OA108&lt;&gt;"",HLOOKUP(COUNT($NE108:OA108)+1,$G$4:$EH$8,OB$14,0)*$D108,IF($C108=OB$17,$G$8*$D108,""))</f>
        <v/>
      </c>
      <c r="OC108" s="34" t="str">
        <f>IF(OB108&lt;&gt;"",HLOOKUP(COUNT($NE108:OB108)+1,$G$4:$EH$8,OC$14,0)*$D108,IF($C108=OC$17,$G$8*$D108,""))</f>
        <v/>
      </c>
      <c r="OD108" s="34" t="str">
        <f>IF(OC108&lt;&gt;"",HLOOKUP(COUNT($NE108:OC108)+1,$G$4:$EH$8,OD$14,0)*$D108,IF($C108=OD$17,$G$8*$D108,""))</f>
        <v/>
      </c>
      <c r="OE108" s="34" t="str">
        <f>IF(OD108&lt;&gt;"",HLOOKUP(COUNT($NE108:OD108)+1,$G$4:$EH$8,OE$14,0)*$D108,IF($C108=OE$17,$G$8*$D108,""))</f>
        <v/>
      </c>
      <c r="OF108" s="34" t="str">
        <f>IF(OE108&lt;&gt;"",HLOOKUP(COUNT($NE108:OE108)+1,$G$4:$EH$8,OF$14,0)*$D108,IF($C108=OF$17,$G$8*$D108,""))</f>
        <v/>
      </c>
      <c r="OG108" s="34" t="str">
        <f>IF(OF108&lt;&gt;"",HLOOKUP(COUNT($NE108:OF108)+1,$G$4:$EH$8,OG$14,0)*$D108,IF($C108=OG$17,$G$8*$D108,""))</f>
        <v/>
      </c>
      <c r="OH108" s="34" t="str">
        <f>IF(OG108&lt;&gt;"",HLOOKUP(COUNT($NE108:OG108)+1,$G$4:$EH$8,OH$14,0)*$D108,IF($C108=OH$17,$G$8*$D108,""))</f>
        <v/>
      </c>
      <c r="OI108" s="34" t="str">
        <f>IF(OH108&lt;&gt;"",HLOOKUP(COUNT($NE108:OH108)+1,$G$4:$EH$8,OI$14,0)*$D108,IF($C108=OI$17,$G$8*$D108,""))</f>
        <v/>
      </c>
      <c r="OJ108" s="34" t="str">
        <f>IF(OI108&lt;&gt;"",HLOOKUP(COUNT($NE108:OI108)+1,$G$4:$EH$8,OJ$14,0)*$D108,IF($C108=OJ$17,$G$8*$D108,""))</f>
        <v/>
      </c>
      <c r="OK108" s="34" t="str">
        <f>IF(OJ108&lt;&gt;"",HLOOKUP(COUNT($NE108:OJ108)+1,$G$4:$EH$8,OK$14,0)*$D108,IF($C108=OK$17,$G$8*$D108,""))</f>
        <v/>
      </c>
      <c r="OL108" s="34" t="str">
        <f>IF(OK108&lt;&gt;"",HLOOKUP(COUNT($NE108:OK108)+1,$G$4:$EH$8,OL$14,0)*$D108,IF($C108=OL$17,$G$8*$D108,""))</f>
        <v/>
      </c>
      <c r="OM108" s="34" t="str">
        <f>IF(OL108&lt;&gt;"",HLOOKUP(COUNT($NE108:OL108)+1,$G$4:$EH$8,OM$14,0)*$D108,IF($C108=OM$17,$G$8*$D108,""))</f>
        <v/>
      </c>
      <c r="ON108" s="34" t="str">
        <f>IF(OM108&lt;&gt;"",HLOOKUP(COUNT($NE108:OM108)+1,$G$4:$EH$8,ON$14,0)*$D108,IF($C108=ON$17,$G$8*$D108,""))</f>
        <v/>
      </c>
      <c r="OO108" s="34" t="str">
        <f>IF(ON108&lt;&gt;"",HLOOKUP(COUNT($NE108:ON108)+1,$G$4:$EH$8,OO$14,0)*$D108,IF($C108=OO$17,$G$8*$D108,""))</f>
        <v/>
      </c>
      <c r="OP108" s="34" t="str">
        <f>IF(OO108&lt;&gt;"",HLOOKUP(COUNT($NE108:OO108)+1,$G$4:$EH$8,OP$14,0)*$D108,IF($C108=OP$17,$G$8*$D108,""))</f>
        <v/>
      </c>
      <c r="OQ108" s="34" t="str">
        <f>IF(OP108&lt;&gt;"",HLOOKUP(COUNT($NE108:OP108)+1,$G$4:$EH$8,OQ$14,0)*$D108,IF($C108=OQ$17,$G$8*$D108,""))</f>
        <v/>
      </c>
      <c r="OR108" s="34" t="str">
        <f>IF(OQ108&lt;&gt;"",HLOOKUP(COUNT($NE108:OQ108)+1,$G$4:$EH$8,OR$14,0)*$D108,IF($C108=OR$17,$G$8*$D108,""))</f>
        <v/>
      </c>
      <c r="OS108" s="34" t="str">
        <f>IF(OR108&lt;&gt;"",HLOOKUP(COUNT($NE108:OR108)+1,$G$4:$EH$8,OS$14,0)*$D108,IF($C108=OS$17,$G$8*$D108,""))</f>
        <v/>
      </c>
      <c r="OT108" s="34" t="str">
        <f>IF(OS108&lt;&gt;"",HLOOKUP(COUNT($NE108:OS108)+1,$G$4:$EH$8,OT$14,0)*$D108,IF($C108=OT$17,$G$8*$D108,""))</f>
        <v/>
      </c>
      <c r="OU108" s="34" t="str">
        <f>IF(OT108&lt;&gt;"",HLOOKUP(COUNT($NE108:OT108)+1,$G$4:$EH$8,OU$14,0)*$D108,IF($C108=OU$17,$G$8*$D108,""))</f>
        <v/>
      </c>
      <c r="OV108" s="34" t="str">
        <f>IF(OU108&lt;&gt;"",HLOOKUP(COUNT($NE108:OU108)+1,$G$4:$EH$8,OV$14,0)*$D108,IF($C108=OV$17,$G$8*$D108,""))</f>
        <v/>
      </c>
      <c r="OW108" s="34" t="str">
        <f>IF(OV108&lt;&gt;"",HLOOKUP(COUNT($NE108:OV108)+1,$G$4:$EH$8,OW$14,0)*$D108,IF($C108=OW$17,$G$8*$D108,""))</f>
        <v/>
      </c>
      <c r="OX108" s="34" t="str">
        <f>IF(OW108&lt;&gt;"",HLOOKUP(COUNT($NE108:OW108)+1,$G$4:$EH$8,OX$14,0)*$D108,IF($C108=OX$17,$G$8*$D108,""))</f>
        <v/>
      </c>
      <c r="OY108" s="34" t="str">
        <f>IF(OX108&lt;&gt;"",HLOOKUP(COUNT($NE108:OX108)+1,$G$4:$EH$8,OY$14,0)*$D108,IF($C108=OY$17,$G$8*$D108,""))</f>
        <v/>
      </c>
      <c r="OZ108" s="34" t="str">
        <f>IF(OY108&lt;&gt;"",HLOOKUP(COUNT($NE108:OY108)+1,$G$4:$EH$8,OZ$14,0)*$D108,IF($C108=OZ$17,$G$8*$D108,""))</f>
        <v/>
      </c>
      <c r="PA108" s="34" t="str">
        <f>IF(OZ108&lt;&gt;"",HLOOKUP(COUNT($NE108:OZ108)+1,$G$4:$EH$8,PA$14,0)*$D108,IF($C108=PA$17,$G$8*$D108,""))</f>
        <v/>
      </c>
      <c r="PB108" s="34" t="str">
        <f>IF(PA108&lt;&gt;"",HLOOKUP(COUNT($NE108:PA108)+1,$G$4:$EH$8,PB$14,0)*$D108,IF($C108=PB$17,$G$8*$D108,""))</f>
        <v/>
      </c>
      <c r="PC108" s="34" t="str">
        <f>IF(PB108&lt;&gt;"",HLOOKUP(COUNT($NE108:PB108)+1,$G$4:$EH$8,PC$14,0)*$D108,IF($C108=PC$17,$G$8*$D108,""))</f>
        <v/>
      </c>
      <c r="PD108" s="34" t="str">
        <f>IF(PC108&lt;&gt;"",HLOOKUP(COUNT($NE108:PC108)+1,$G$4:$EH$8,PD$14,0)*$D108,IF($C108=PD$17,$G$8*$D108,""))</f>
        <v/>
      </c>
      <c r="PE108" s="34" t="str">
        <f>IF(PD108&lt;&gt;"",HLOOKUP(COUNT($NE108:PD108)+1,$G$4:$EH$8,PE$14,0)*$D108,IF($C108=PE$17,$G$8*$D108,""))</f>
        <v/>
      </c>
      <c r="PF108" s="34" t="str">
        <f>IF(PE108&lt;&gt;"",HLOOKUP(COUNT($NE108:PE108)+1,$G$4:$EH$8,PF$14,0)*$D108,IF($C108=PF$17,$G$8*$D108,""))</f>
        <v/>
      </c>
      <c r="PG108" s="34" t="str">
        <f>IF(PF108&lt;&gt;"",HLOOKUP(COUNT($NE108:PF108)+1,$G$4:$EH$8,PG$14,0)*$D108,IF($C108=PG$17,$G$8*$D108,""))</f>
        <v/>
      </c>
      <c r="PH108" s="34" t="str">
        <f>IF(PG108&lt;&gt;"",HLOOKUP(COUNT($NE108:PG108)+1,$G$4:$EH$8,PH$14,0)*$D108,IF($C108=PH$17,$G$8*$D108,""))</f>
        <v/>
      </c>
      <c r="PI108" s="34" t="str">
        <f>IF(PH108&lt;&gt;"",HLOOKUP(COUNT($NE108:PH108)+1,$G$4:$EH$8,PI$14,0)*$D108,IF($C108=PI$17,$G$8*$D108,""))</f>
        <v/>
      </c>
      <c r="PJ108" s="34" t="str">
        <f>IF(PI108&lt;&gt;"",HLOOKUP(COUNT($NE108:PI108)+1,$G$4:$EH$8,PJ$14,0)*$D108,IF($C108=PJ$17,$G$8*$D108,""))</f>
        <v/>
      </c>
      <c r="PK108" s="34" t="str">
        <f>IF(PJ108&lt;&gt;"",HLOOKUP(COUNT($NE108:PJ108)+1,$G$4:$EH$8,PK$14,0)*$D108,IF($C108=PK$17,$G$8*$D108,""))</f>
        <v/>
      </c>
      <c r="PL108" s="34" t="str">
        <f>IF(PK108&lt;&gt;"",HLOOKUP(COUNT($NE108:PK108)+1,$G$4:$EH$8,PL$14,0)*$D108,IF($C108=PL$17,$G$8*$D108,""))</f>
        <v/>
      </c>
      <c r="PM108" s="34" t="str">
        <f>IF(PL108&lt;&gt;"",HLOOKUP(COUNT($NE108:PL108)+1,$G$4:$EH$8,PM$14,0)*$D108,IF($C108=PM$17,$G$8*$D108,""))</f>
        <v/>
      </c>
      <c r="PN108" s="34" t="str">
        <f>IF(PM108&lt;&gt;"",HLOOKUP(COUNT($NE108:PM108)+1,$G$4:$EH$8,PN$14,0)*$D108,IF($C108=PN$17,$G$8*$D108,""))</f>
        <v/>
      </c>
      <c r="PO108" s="34" t="str">
        <f>IF(PN108&lt;&gt;"",HLOOKUP(COUNT($NE108:PN108)+1,$G$4:$EH$8,PO$14,0)*$D108,IF($C108=PO$17,$G$8*$D108,""))</f>
        <v/>
      </c>
      <c r="PP108" s="34" t="str">
        <f>IF(PO108&lt;&gt;"",HLOOKUP(COUNT($NE108:PO108)+1,$G$4:$EH$8,PP$14,0)*$D108,IF($C108=PP$17,$G$8*$D108,""))</f>
        <v/>
      </c>
      <c r="PQ108" s="34" t="str">
        <f>IF(PP108&lt;&gt;"",HLOOKUP(COUNT($NE108:PP108)+1,$G$4:$EH$8,PQ$14,0)*$D108,IF($C108=PQ$17,$G$8*$D108,""))</f>
        <v/>
      </c>
      <c r="PR108" s="34" t="str">
        <f>IF(PQ108&lt;&gt;"",HLOOKUP(COUNT($NE108:PQ108)+1,$G$4:$EH$8,PR$14,0)*$D108,IF($C108=PR$17,$G$8*$D108,""))</f>
        <v/>
      </c>
      <c r="PS108" s="34" t="str">
        <f>IF(PR108&lt;&gt;"",HLOOKUP(COUNT($NE108:PR108)+1,$G$4:$EH$8,PS$14,0)*$D108,IF($C108=PS$17,$G$8*$D108,""))</f>
        <v/>
      </c>
      <c r="PT108" s="34" t="str">
        <f>IF(PS108&lt;&gt;"",HLOOKUP(COUNT($NE108:PS108)+1,$G$4:$EH$8,PT$14,0)*$D108,IF($C108=PT$17,$G$8*$D108,""))</f>
        <v/>
      </c>
      <c r="PU108" s="34" t="str">
        <f>IF(PT108&lt;&gt;"",HLOOKUP(COUNT($NE108:PT108)+1,$G$4:$EH$8,PU$14,0)*$D108,IF($C108=PU$17,$G$8*$D108,""))</f>
        <v/>
      </c>
      <c r="PV108" s="34" t="str">
        <f>IF(PU108&lt;&gt;"",HLOOKUP(COUNT($NE108:PU108)+1,$G$4:$EH$8,PV$14,0)*$D108,IF($C108=PV$17,$G$8*$D108,""))</f>
        <v/>
      </c>
      <c r="PW108" s="34" t="str">
        <f>IF(PV108&lt;&gt;"",HLOOKUP(COUNT($NE108:PV108)+1,$G$4:$EH$8,PW$14,0)*$D108,IF($C108=PW$17,$G$8*$D108,""))</f>
        <v/>
      </c>
      <c r="PX108" s="34" t="str">
        <f>IF(PW108&lt;&gt;"",HLOOKUP(COUNT($NE108:PW108)+1,$G$4:$EH$8,PX$14,0)*$D108,IF($C108=PX$17,$G$8*$D108,""))</f>
        <v/>
      </c>
      <c r="PY108" s="34" t="str">
        <f>IF(PX108&lt;&gt;"",HLOOKUP(COUNT($NE108:PX108)+1,$G$4:$EH$8,PY$14,0)*$D108,IF($C108=PY$17,$G$8*$D108,""))</f>
        <v/>
      </c>
      <c r="PZ108" s="34" t="str">
        <f>IF(PY108&lt;&gt;"",HLOOKUP(COUNT($NE108:PY108)+1,$G$4:$EH$8,PZ$14,0)*$D108,IF($C108=PZ$17,$G$8*$D108,""))</f>
        <v/>
      </c>
      <c r="QA108" s="34" t="str">
        <f>IF(PZ108&lt;&gt;"",HLOOKUP(COUNT($NE108:PZ108)+1,$G$4:$EH$8,QA$14,0)*$D108,IF($C108=QA$17,$G$8*$D108,""))</f>
        <v/>
      </c>
      <c r="QB108" s="34" t="str">
        <f>IF(QA108&lt;&gt;"",HLOOKUP(COUNT($NE108:QA108)+1,$G$4:$EH$8,QB$14,0)*$D108,IF($C108=QB$17,$G$8*$D108,""))</f>
        <v/>
      </c>
      <c r="QC108" s="34" t="str">
        <f>IF(QB108&lt;&gt;"",HLOOKUP(COUNT($NE108:QB108)+1,$G$4:$EH$8,QC$14,0)*$D108,IF($C108=QC$17,$G$8*$D108,""))</f>
        <v/>
      </c>
      <c r="QD108" s="34" t="str">
        <f>IF(QC108&lt;&gt;"",HLOOKUP(COUNT($NE108:QC108)+1,$G$4:$EH$8,QD$14,0)*$D108,IF($C108=QD$17,$G$8*$D108,""))</f>
        <v/>
      </c>
      <c r="QE108" s="34" t="str">
        <f>IF(QD108&lt;&gt;"",HLOOKUP(COUNT($NE108:QD108)+1,$G$4:$EH$8,QE$14,0)*$D108,IF($C108=QE$17,$G$8*$D108,""))</f>
        <v/>
      </c>
      <c r="QF108" s="34" t="str">
        <f>IF(QE108&lt;&gt;"",HLOOKUP(COUNT($NE108:QE108)+1,$G$4:$EH$8,QF$14,0)*$D108,IF($C108=QF$17,$G$8*$D108,""))</f>
        <v/>
      </c>
      <c r="QG108" s="34" t="str">
        <f>IF(QF108&lt;&gt;"",HLOOKUP(COUNT($NE108:QF108)+1,$G$4:$EH$8,QG$14,0)*$D108,IF($C108=QG$17,$G$8*$D108,""))</f>
        <v/>
      </c>
      <c r="QH108" s="34" t="str">
        <f>IF(QG108&lt;&gt;"",HLOOKUP(COUNT($NE108:QG108)+1,$G$4:$EH$8,QH$14,0)*$D108,IF($C108=QH$17,$G$8*$D108,""))</f>
        <v/>
      </c>
      <c r="QI108" s="34" t="str">
        <f>IF(QH108&lt;&gt;"",HLOOKUP(COUNT($NE108:QH108)+1,$G$4:$EH$8,QI$14,0)*$D108,IF($C108=QI$17,$G$8*$D108,""))</f>
        <v/>
      </c>
      <c r="QJ108" s="34" t="str">
        <f>IF(QI108&lt;&gt;"",HLOOKUP(COUNT($NE108:QI108)+1,$G$4:$EH$8,QJ$14,0)*$D108,IF($C108=QJ$17,$G$8*$D108,""))</f>
        <v/>
      </c>
      <c r="QK108" s="34" t="str">
        <f>IF(QJ108&lt;&gt;"",HLOOKUP(COUNT($NE108:QJ108)+1,$G$4:$EH$8,QK$14,0)*$D108,IF($C108=QK$17,$G$8*$D108,""))</f>
        <v/>
      </c>
      <c r="QL108" s="34" t="str">
        <f>IF(QK108&lt;&gt;"",HLOOKUP(COUNT($NE108:QK108)+1,$G$4:$EH$8,QL$14,0)*$D108,IF($C108=QL$17,$G$8*$D108,""))</f>
        <v/>
      </c>
      <c r="QM108" s="34" t="str">
        <f>IF(QL108&lt;&gt;"",HLOOKUP(COUNT($NE108:QL108)+1,$G$4:$EH$8,QM$14,0)*$D108,IF($C108=QM$17,$G$8*$D108,""))</f>
        <v/>
      </c>
      <c r="QN108" s="34" t="str">
        <f>IF(QM108&lt;&gt;"",HLOOKUP(COUNT($NE108:QM108)+1,$G$4:$EH$8,QN$14,0)*$D108,IF($C108=QN$17,$G$8*$D108,""))</f>
        <v/>
      </c>
      <c r="QO108" s="34" t="str">
        <f>IF(QN108&lt;&gt;"",HLOOKUP(COUNT($NE108:QN108)+1,$G$4:$EH$8,QO$14,0)*$D108,IF($C108=QO$17,$G$8*$D108,""))</f>
        <v/>
      </c>
      <c r="QP108" s="34" t="str">
        <f>IF(QO108&lt;&gt;"",HLOOKUP(COUNT($NE108:QO108)+1,$G$4:$EH$8,QP$14,0)*$D108,IF($C108=QP$17,$G$8*$D108,""))</f>
        <v/>
      </c>
      <c r="QQ108" s="34">
        <f>IF(QP108&lt;&gt;"",HLOOKUP(COUNT($NE108:QP108)+1,$G$4:$EH$8,QQ$14,0)*$D108,IF($C108=QQ$17,$G$8*$D108,""))</f>
        <v>175000</v>
      </c>
      <c r="QR108" s="34">
        <f>IF(QQ108&lt;&gt;"",HLOOKUP(COUNT($NE108:QQ108)+1,$G$4:$EH$8,QR$14,0)*$D108,IF($C108=QR$17,$G$8*$D108,""))</f>
        <v>0</v>
      </c>
      <c r="QS108" s="34">
        <f>IF(QR108&lt;&gt;"",HLOOKUP(COUNT($NE108:QR108)+1,$G$4:$EH$8,QS$14,0)*$D108,IF($C108=QS$17,$G$8*$D108,""))</f>
        <v>0</v>
      </c>
      <c r="QT108" s="34">
        <f>IF(QS108&lt;&gt;"",HLOOKUP(COUNT($NE108:QS108)+1,$G$4:$EH$8,QT$14,0)*$D108,IF($C108=QT$17,$G$8*$D108,""))</f>
        <v>0</v>
      </c>
      <c r="QU108" s="34">
        <f>IF(QT108&lt;&gt;"",HLOOKUP(COUNT($NE108:QT108)+1,$G$4:$EH$8,QU$14,0)*$D108,IF($C108=QU$17,$G$8*$D108,""))</f>
        <v>0</v>
      </c>
      <c r="QV108" s="34">
        <f>IF(QU108&lt;&gt;"",HLOOKUP(COUNT($NE108:QU108)+1,$G$4:$EH$8,QV$14,0)*$D108,IF($C108=QV$17,$G$8*$D108,""))</f>
        <v>0</v>
      </c>
      <c r="QW108" s="34">
        <f>IF(QV108&lt;&gt;"",HLOOKUP(COUNT($NE108:QV108)+1,$G$4:$EH$8,QW$14,0)*$D108,IF($C108=QW$17,$G$8*$D108,""))</f>
        <v>0</v>
      </c>
      <c r="QX108" s="34">
        <f>IF(QW108&lt;&gt;"",HLOOKUP(COUNT($NE108:QW108)+1,$G$4:$EH$8,QX$14,0)*$D108,IF($C108=QX$17,$G$8*$D108,""))</f>
        <v>0</v>
      </c>
      <c r="QY108" s="34">
        <f>IF(QX108&lt;&gt;"",HLOOKUP(COUNT($NE108:QX108)+1,$G$4:$EH$8,QY$14,0)*$D108,IF($C108=QY$17,$G$8*$D108,""))</f>
        <v>0</v>
      </c>
      <c r="QZ108" s="34">
        <f>IF(QY108&lt;&gt;"",HLOOKUP(COUNT($NE108:QY108)+1,$G$4:$EH$8,QZ$14,0)*$D108,IF($C108=QZ$17,$G$8*$D108,""))</f>
        <v>0</v>
      </c>
      <c r="RA108" s="34">
        <f>IF(QZ108&lt;&gt;"",HLOOKUP(COUNT($NE108:QZ108)+1,$G$4:$EH$8,RA$14,0)*$D108,IF($C108=RA$17,$G$8*$D108,""))</f>
        <v>0</v>
      </c>
      <c r="RB108" s="34">
        <f>IF(RA108&lt;&gt;"",HLOOKUP(COUNT($NE108:RA108)+1,$G$4:$EH$8,RB$14,0)*$D108,IF($C108=RB$17,$G$8*$D108,""))</f>
        <v>0</v>
      </c>
      <c r="RC108" s="34">
        <f>IF(RB108&lt;&gt;"",HLOOKUP(COUNT($NE108:RB108)+1,$G$4:$EH$8,RC$14,0)*$D108,IF($C108=RC$17,$G$8*$D108,""))</f>
        <v>0</v>
      </c>
      <c r="RD108" s="34">
        <f>IF(RC108&lt;&gt;"",HLOOKUP(COUNT($NE108:RC108)+1,$G$4:$EH$8,RD$14,0)*$D108,IF($C108=RD$17,$G$8*$D108,""))</f>
        <v>0</v>
      </c>
      <c r="RE108" s="34">
        <f>IF(RD108&lt;&gt;"",HLOOKUP(COUNT($NE108:RD108)+1,$G$4:$EH$8,RE$14,0)*$D108,IF($C108=RE$17,$G$8*$D108,""))</f>
        <v>0</v>
      </c>
      <c r="RF108" s="34">
        <f>IF(RE108&lt;&gt;"",HLOOKUP(COUNT($NE108:RE108)+1,$G$4:$EH$8,RF$14,0)*$D108,IF($C108=RF$17,$G$8*$D108,""))</f>
        <v>0</v>
      </c>
      <c r="RG108" s="34">
        <f>IF(RF108&lt;&gt;"",HLOOKUP(COUNT($NE108:RF108)+1,$G$4:$EH$8,RG$14,0)*$D108,IF($C108=RG$17,$G$8*$D108,""))</f>
        <v>0</v>
      </c>
      <c r="RH108" s="34">
        <f>IF(RG108&lt;&gt;"",HLOOKUP(COUNT($NE108:RG108)+1,$G$4:$EH$8,RH$14,0)*$D108,IF($C108=RH$17,$G$8*$D108,""))</f>
        <v>0</v>
      </c>
      <c r="RI108" s="34">
        <f>IF(RH108&lt;&gt;"",HLOOKUP(COUNT($NE108:RH108)+1,$G$4:$EH$8,RI$14,0)*$D108,IF($C108=RI$17,$G$8*$D108,""))</f>
        <v>0</v>
      </c>
      <c r="RJ108" s="34">
        <f>IF(RI108&lt;&gt;"",HLOOKUP(COUNT($NE108:RI108)+1,$G$4:$EH$8,RJ$14,0)*$D108,IF($C108=RJ$17,$G$8*$D108,""))</f>
        <v>0</v>
      </c>
      <c r="RK108" s="34">
        <f>IF(RJ108&lt;&gt;"",HLOOKUP(COUNT($NE108:RJ108)+1,$G$4:$EH$8,RK$14,0)*$D108,IF($C108=RK$17,$G$8*$D108,""))</f>
        <v>0</v>
      </c>
      <c r="RL108" s="34">
        <f>IF(RK108&lt;&gt;"",HLOOKUP(COUNT($NE108:RK108)+1,$G$4:$EH$8,RL$14,0)*$D108,IF($C108=RL$17,$G$8*$D108,""))</f>
        <v>0</v>
      </c>
      <c r="RM108" s="34">
        <f>IF(RL108&lt;&gt;"",HLOOKUP(COUNT($NE108:RL108)+1,$G$4:$EH$8,RM$14,0)*$D108,IF($C108=RM$17,$G$8*$D108,""))</f>
        <v>0</v>
      </c>
      <c r="RN108" s="34">
        <f>IF(RM108&lt;&gt;"",HLOOKUP(COUNT($NE108:RM108)+1,$G$4:$EH$8,RN$14,0)*$D108,IF($C108=RN$17,$G$8*$D108,""))</f>
        <v>0</v>
      </c>
      <c r="RO108" s="34">
        <f>IF(RN108&lt;&gt;"",HLOOKUP(COUNT($NE108:RN108)+1,$G$4:$EH$8,RO$14,0)*$D108,IF($C108=RO$17,$G$8*$D108,""))</f>
        <v>0</v>
      </c>
      <c r="RP108" s="34">
        <f>IF(RO108&lt;&gt;"",HLOOKUP(COUNT($NE108:RO108)+1,$G$4:$EH$8,RP$14,0)*$D108,IF($C108=RP$17,$G$8*$D108,""))</f>
        <v>0</v>
      </c>
      <c r="RQ108" s="34">
        <f>IF(RP108&lt;&gt;"",HLOOKUP(COUNT($NE108:RP108)+1,$G$4:$EH$8,RQ$14,0)*$D108,IF($C108=RQ$17,$G$8*$D108,""))</f>
        <v>0</v>
      </c>
      <c r="RR108" s="34">
        <f>IF(RQ108&lt;&gt;"",HLOOKUP(COUNT($NE108:RQ108)+1,$G$4:$EH$8,RR$14,0)*$D108,IF($C108=RR$17,$G$8*$D108,""))</f>
        <v>0</v>
      </c>
      <c r="RS108" s="34">
        <f>IF(RR108&lt;&gt;"",HLOOKUP(COUNT($NE108:RR108)+1,$G$4:$EH$8,RS$14,0)*$D108,IF($C108=RS$17,$G$8*$D108,""))</f>
        <v>0</v>
      </c>
      <c r="RT108" s="34">
        <f>IF(RS108&lt;&gt;"",HLOOKUP(COUNT($NE108:RS108)+1,$G$4:$EH$8,RT$14,0)*$D108,IF($C108=RT$17,$G$8*$D108,""))</f>
        <v>0</v>
      </c>
      <c r="RU108" s="34">
        <f>IF(RT108&lt;&gt;"",HLOOKUP(COUNT($NE108:RT108)+1,$G$4:$EH$8,RU$14,0)*$D108,IF($C108=RU$17,$G$8*$D108,""))</f>
        <v>0</v>
      </c>
      <c r="RW108" s="34" t="str">
        <f>IF(RV108&lt;&gt;"",HLOOKUP(COUNT($RV108:RV108)+1,$G$4:$EH$9,RW$14,0)*$D108,IF($C108=RW$17,$G$9*$D108,""))</f>
        <v/>
      </c>
      <c r="RX108" s="34" t="str">
        <f>IF(RW108&lt;&gt;"",HLOOKUP(COUNT($RV108:RW108)+1,$G$4:$EH$9,RX$14,0)*$D108,IF($C108=RX$17,$G$9*$D108,""))</f>
        <v/>
      </c>
      <c r="RY108" s="34" t="str">
        <f>IF(RX108&lt;&gt;"",HLOOKUP(COUNT($RV108:RX108)+1,$G$4:$EH$9,RY$14,0)*$D108,IF($C108=RY$17,$G$9*$D108,""))</f>
        <v/>
      </c>
      <c r="RZ108" s="34" t="str">
        <f>IF(RY108&lt;&gt;"",HLOOKUP(COUNT($RV108:RY108)+1,$G$4:$EH$9,RZ$14,0)*$D108,IF($C108=RZ$17,$G$9*$D108,""))</f>
        <v/>
      </c>
      <c r="SA108" s="34" t="str">
        <f>IF(RZ108&lt;&gt;"",HLOOKUP(COUNT($RV108:RZ108)+1,$G$4:$EH$9,SA$14,0)*$D108,IF($C108=SA$17,$G$9*$D108,""))</f>
        <v/>
      </c>
      <c r="SB108" s="34" t="str">
        <f>IF(SA108&lt;&gt;"",HLOOKUP(COUNT($RV108:SA108)+1,$G$4:$EH$9,SB$14,0)*$D108,IF($C108=SB$17,$G$9*$D108,""))</f>
        <v/>
      </c>
      <c r="SC108" s="34" t="str">
        <f>IF(SB108&lt;&gt;"",HLOOKUP(COUNT($RV108:SB108)+1,$G$4:$EH$9,SC$14,0)*$D108,IF($C108=SC$17,$G$9*$D108,""))</f>
        <v/>
      </c>
      <c r="SD108" s="34" t="str">
        <f>IF(SC108&lt;&gt;"",HLOOKUP(COUNT($RV108:SC108)+1,$G$4:$EH$9,SD$14,0)*$D108,IF($C108=SD$17,$G$9*$D108,""))</f>
        <v/>
      </c>
      <c r="SE108" s="34" t="str">
        <f>IF(SD108&lt;&gt;"",HLOOKUP(COUNT($RV108:SD108)+1,$G$4:$EH$9,SE$14,0)*$D108,IF($C108=SE$17,$G$9*$D108,""))</f>
        <v/>
      </c>
      <c r="SF108" s="34" t="str">
        <f>IF(SE108&lt;&gt;"",HLOOKUP(COUNT($RV108:SE108)+1,$G$4:$EH$9,SF$14,0)*$D108,IF($C108=SF$17,$G$9*$D108,""))</f>
        <v/>
      </c>
      <c r="SG108" s="34" t="str">
        <f>IF(SF108&lt;&gt;"",HLOOKUP(COUNT($RV108:SF108)+1,$G$4:$EH$9,SG$14,0)*$D108,IF($C108=SG$17,$G$9*$D108,""))</f>
        <v/>
      </c>
      <c r="SH108" s="34" t="str">
        <f>IF(SG108&lt;&gt;"",HLOOKUP(COUNT($RV108:SG108)+1,$G$4:$EH$9,SH$14,0)*$D108,IF($C108=SH$17,$G$9*$D108,""))</f>
        <v/>
      </c>
      <c r="SI108" s="34" t="str">
        <f>IF(SH108&lt;&gt;"",HLOOKUP(COUNT($RV108:SH108)+1,$G$4:$EH$9,SI$14,0)*$D108,IF($C108=SI$17,$G$9*$D108,""))</f>
        <v/>
      </c>
      <c r="SJ108" s="34" t="str">
        <f>IF(SI108&lt;&gt;"",HLOOKUP(COUNT($RV108:SI108)+1,$G$4:$EH$9,SJ$14,0)*$D108,IF($C108=SJ$17,$G$9*$D108,""))</f>
        <v/>
      </c>
      <c r="SK108" s="34" t="str">
        <f>IF(SJ108&lt;&gt;"",HLOOKUP(COUNT($RV108:SJ108)+1,$G$4:$EH$9,SK$14,0)*$D108,IF($C108=SK$17,$G$9*$D108,""))</f>
        <v/>
      </c>
      <c r="SL108" s="34" t="str">
        <f>IF(SK108&lt;&gt;"",HLOOKUP(COUNT($RV108:SK108)+1,$G$4:$EH$9,SL$14,0)*$D108,IF($C108=SL$17,$G$9*$D108,""))</f>
        <v/>
      </c>
      <c r="SM108" s="34" t="str">
        <f>IF(SL108&lt;&gt;"",HLOOKUP(COUNT($RV108:SL108)+1,$G$4:$EH$9,SM$14,0)*$D108,IF($C108=SM$17,$G$9*$D108,""))</f>
        <v/>
      </c>
      <c r="SN108" s="34" t="str">
        <f>IF(SM108&lt;&gt;"",HLOOKUP(COUNT($RV108:SM108)+1,$G$4:$EH$9,SN$14,0)*$D108,IF($C108=SN$17,$G$9*$D108,""))</f>
        <v/>
      </c>
      <c r="SO108" s="34" t="str">
        <f>IF(SN108&lt;&gt;"",HLOOKUP(COUNT($RV108:SN108)+1,$G$4:$EH$9,SO$14,0)*$D108,IF($C108=SO$17,$G$9*$D108,""))</f>
        <v/>
      </c>
      <c r="SP108" s="34" t="str">
        <f>IF(SO108&lt;&gt;"",HLOOKUP(COUNT($RV108:SO108)+1,$G$4:$EH$9,SP$14,0)*$D108,IF($C108=SP$17,$G$9*$D108,""))</f>
        <v/>
      </c>
      <c r="SQ108" s="34" t="str">
        <f>IF(SP108&lt;&gt;"",HLOOKUP(COUNT($RV108:SP108)+1,$G$4:$EH$9,SQ$14,0)*$D108,IF($C108=SQ$17,$G$9*$D108,""))</f>
        <v/>
      </c>
      <c r="SR108" s="34" t="str">
        <f>IF(SQ108&lt;&gt;"",HLOOKUP(COUNT($RV108:SQ108)+1,$G$4:$EH$9,SR$14,0)*$D108,IF($C108=SR$17,$G$9*$D108,""))</f>
        <v/>
      </c>
      <c r="SS108" s="34" t="str">
        <f>IF(SR108&lt;&gt;"",HLOOKUP(COUNT($RV108:SR108)+1,$G$4:$EH$9,SS$14,0)*$D108,IF($C108=SS$17,$G$9*$D108,""))</f>
        <v/>
      </c>
      <c r="ST108" s="34" t="str">
        <f>IF(SS108&lt;&gt;"",HLOOKUP(COUNT($RV108:SS108)+1,$G$4:$EH$9,ST$14,0)*$D108,IF($C108=ST$17,$G$9*$D108,""))</f>
        <v/>
      </c>
      <c r="SU108" s="34" t="str">
        <f>IF(ST108&lt;&gt;"",HLOOKUP(COUNT($RV108:ST108)+1,$G$4:$EH$9,SU$14,0)*$D108,IF($C108=SU$17,$G$9*$D108,""))</f>
        <v/>
      </c>
      <c r="SV108" s="34" t="str">
        <f>IF(SU108&lt;&gt;"",HLOOKUP(COUNT($RV108:SU108)+1,$G$4:$EH$9,SV$14,0)*$D108,IF($C108=SV$17,$G$9*$D108,""))</f>
        <v/>
      </c>
      <c r="SW108" s="34" t="str">
        <f>IF(SV108&lt;&gt;"",HLOOKUP(COUNT($RV108:SV108)+1,$G$4:$EH$9,SW$14,0)*$D108,IF($C108=SW$17,$G$9*$D108,""))</f>
        <v/>
      </c>
      <c r="SX108" s="34" t="str">
        <f>IF(SW108&lt;&gt;"",HLOOKUP(COUNT($RV108:SW108)+1,$G$4:$EH$9,SX$14,0)*$D108,IF($C108=SX$17,$G$9*$D108,""))</f>
        <v/>
      </c>
      <c r="SY108" s="34" t="str">
        <f>IF(SX108&lt;&gt;"",HLOOKUP(COUNT($RV108:SX108)+1,$G$4:$EH$9,SY$14,0)*$D108,IF($C108=SY$17,$G$9*$D108,""))</f>
        <v/>
      </c>
      <c r="SZ108" s="34" t="str">
        <f>IF(SY108&lt;&gt;"",HLOOKUP(COUNT($RV108:SY108)+1,$G$4:$EH$9,SZ$14,0)*$D108,IF($C108=SZ$17,$G$9*$D108,""))</f>
        <v/>
      </c>
      <c r="TA108" s="34" t="str">
        <f>IF(SZ108&lt;&gt;"",HLOOKUP(COUNT($RV108:SZ108)+1,$G$4:$EH$9,TA$14,0)*$D108,IF($C108=TA$17,$G$9*$D108,""))</f>
        <v/>
      </c>
      <c r="TB108" s="34" t="str">
        <f>IF(TA108&lt;&gt;"",HLOOKUP(COUNT($RV108:TA108)+1,$G$4:$EH$9,TB$14,0)*$D108,IF($C108=TB$17,$G$9*$D108,""))</f>
        <v/>
      </c>
      <c r="TC108" s="34" t="str">
        <f>IF(TB108&lt;&gt;"",HLOOKUP(COUNT($RV108:TB108)+1,$G$4:$EH$9,TC$14,0)*$D108,IF($C108=TC$17,$G$9*$D108,""))</f>
        <v/>
      </c>
      <c r="TD108" s="34" t="str">
        <f>IF(TC108&lt;&gt;"",HLOOKUP(COUNT($RV108:TC108)+1,$G$4:$EH$9,TD$14,0)*$D108,IF($C108=TD$17,$G$9*$D108,""))</f>
        <v/>
      </c>
      <c r="TE108" s="34" t="str">
        <f>IF(TD108&lt;&gt;"",HLOOKUP(COUNT($RV108:TD108)+1,$G$4:$EH$9,TE$14,0)*$D108,IF($C108=TE$17,$G$9*$D108,""))</f>
        <v/>
      </c>
      <c r="TF108" s="34" t="str">
        <f>IF(TE108&lt;&gt;"",HLOOKUP(COUNT($RV108:TE108)+1,$G$4:$EH$9,TF$14,0)*$D108,IF($C108=TF$17,$G$9*$D108,""))</f>
        <v/>
      </c>
      <c r="TG108" s="34" t="str">
        <f>IF(TF108&lt;&gt;"",HLOOKUP(COUNT($RV108:TF108)+1,$G$4:$EH$9,TG$14,0)*$D108,IF($C108=TG$17,$G$9*$D108,""))</f>
        <v/>
      </c>
      <c r="TH108" s="34" t="str">
        <f>IF(TG108&lt;&gt;"",HLOOKUP(COUNT($RV108:TG108)+1,$G$4:$EH$9,TH$14,0)*$D108,IF($C108=TH$17,$G$9*$D108,""))</f>
        <v/>
      </c>
      <c r="TI108" s="34" t="str">
        <f>IF(TH108&lt;&gt;"",HLOOKUP(COUNT($RV108:TH108)+1,$G$4:$EH$9,TI$14,0)*$D108,IF($C108=TI$17,$G$9*$D108,""))</f>
        <v/>
      </c>
      <c r="TJ108" s="34" t="str">
        <f>IF(TI108&lt;&gt;"",HLOOKUP(COUNT($RV108:TI108)+1,$G$4:$EH$9,TJ$14,0)*$D108,IF($C108=TJ$17,$G$9*$D108,""))</f>
        <v/>
      </c>
      <c r="TK108" s="34" t="str">
        <f>IF(TJ108&lt;&gt;"",HLOOKUP(COUNT($RV108:TJ108)+1,$G$4:$EH$9,TK$14,0)*$D108,IF($C108=TK$17,$G$9*$D108,""))</f>
        <v/>
      </c>
      <c r="TL108" s="34" t="str">
        <f>IF(TK108&lt;&gt;"",HLOOKUP(COUNT($RV108:TK108)+1,$G$4:$EH$9,TL$14,0)*$D108,IF($C108=TL$17,$G$9*$D108,""))</f>
        <v/>
      </c>
      <c r="TM108" s="34" t="str">
        <f>IF(TL108&lt;&gt;"",HLOOKUP(COUNT($RV108:TL108)+1,$G$4:$EH$9,TM$14,0)*$D108,IF($C108=TM$17,$G$9*$D108,""))</f>
        <v/>
      </c>
      <c r="TN108" s="34" t="str">
        <f>IF(TM108&lt;&gt;"",HLOOKUP(COUNT($RV108:TM108)+1,$G$4:$EH$9,TN$14,0)*$D108,IF($C108=TN$17,$G$9*$D108,""))</f>
        <v/>
      </c>
      <c r="TO108" s="34" t="str">
        <f>IF(TN108&lt;&gt;"",HLOOKUP(COUNT($RV108:TN108)+1,$G$4:$EH$9,TO$14,0)*$D108,IF($C108=TO$17,$G$9*$D108,""))</f>
        <v/>
      </c>
      <c r="TP108" s="34" t="str">
        <f>IF(TO108&lt;&gt;"",HLOOKUP(COUNT($RV108:TO108)+1,$G$4:$EH$9,TP$14,0)*$D108,IF($C108=TP$17,$G$9*$D108,""))</f>
        <v/>
      </c>
      <c r="TQ108" s="34" t="str">
        <f>IF(TP108&lt;&gt;"",HLOOKUP(COUNT($RV108:TP108)+1,$G$4:$EH$9,TQ$14,0)*$D108,IF($C108=TQ$17,$G$9*$D108,""))</f>
        <v/>
      </c>
      <c r="TR108" s="34" t="str">
        <f>IF(TQ108&lt;&gt;"",HLOOKUP(COUNT($RV108:TQ108)+1,$G$4:$EH$9,TR$14,0)*$D108,IF($C108=TR$17,$G$9*$D108,""))</f>
        <v/>
      </c>
      <c r="TS108" s="34" t="str">
        <f>IF(TR108&lt;&gt;"",HLOOKUP(COUNT($RV108:TR108)+1,$G$4:$EH$9,TS$14,0)*$D108,IF($C108=TS$17,$G$9*$D108,""))</f>
        <v/>
      </c>
      <c r="TT108" s="34" t="str">
        <f>IF(TS108&lt;&gt;"",HLOOKUP(COUNT($RV108:TS108)+1,$G$4:$EH$9,TT$14,0)*$D108,IF($C108=TT$17,$G$9*$D108,""))</f>
        <v/>
      </c>
      <c r="TU108" s="34" t="str">
        <f>IF(TT108&lt;&gt;"",HLOOKUP(COUNT($RV108:TT108)+1,$G$4:$EH$9,TU$14,0)*$D108,IF($C108=TU$17,$G$9*$D108,""))</f>
        <v/>
      </c>
      <c r="TV108" s="34" t="str">
        <f>IF(TU108&lt;&gt;"",HLOOKUP(COUNT($RV108:TU108)+1,$G$4:$EH$9,TV$14,0)*$D108,IF($C108=TV$17,$G$9*$D108,""))</f>
        <v/>
      </c>
      <c r="TW108" s="34" t="str">
        <f>IF(TV108&lt;&gt;"",HLOOKUP(COUNT($RV108:TV108)+1,$G$4:$EH$9,TW$14,0)*$D108,IF($C108=TW$17,$G$9*$D108,""))</f>
        <v/>
      </c>
      <c r="TX108" s="34" t="str">
        <f>IF(TW108&lt;&gt;"",HLOOKUP(COUNT($RV108:TW108)+1,$G$4:$EH$9,TX$14,0)*$D108,IF($C108=TX$17,$G$9*$D108,""))</f>
        <v/>
      </c>
      <c r="TY108" s="34" t="str">
        <f>IF(TX108&lt;&gt;"",HLOOKUP(COUNT($RV108:TX108)+1,$G$4:$EH$9,TY$14,0)*$D108,IF($C108=TY$17,$G$9*$D108,""))</f>
        <v/>
      </c>
      <c r="TZ108" s="34" t="str">
        <f>IF(TY108&lt;&gt;"",HLOOKUP(COUNT($RV108:TY108)+1,$G$4:$EH$9,TZ$14,0)*$D108,IF($C108=TZ$17,$G$9*$D108,""))</f>
        <v/>
      </c>
      <c r="UA108" s="34" t="str">
        <f>IF(TZ108&lt;&gt;"",HLOOKUP(COUNT($RV108:TZ108)+1,$G$4:$EH$9,UA$14,0)*$D108,IF($C108=UA$17,$G$9*$D108,""))</f>
        <v/>
      </c>
      <c r="UB108" s="34" t="str">
        <f>IF(UA108&lt;&gt;"",HLOOKUP(COUNT($RV108:UA108)+1,$G$4:$EH$9,UB$14,0)*$D108,IF($C108=UB$17,$G$9*$D108,""))</f>
        <v/>
      </c>
      <c r="UC108" s="34" t="str">
        <f>IF(UB108&lt;&gt;"",HLOOKUP(COUNT($RV108:UB108)+1,$G$4:$EH$9,UC$14,0)*$D108,IF($C108=UC$17,$G$9*$D108,""))</f>
        <v/>
      </c>
      <c r="UD108" s="34" t="str">
        <f>IF(UC108&lt;&gt;"",HLOOKUP(COUNT($RV108:UC108)+1,$G$4:$EH$9,UD$14,0)*$D108,IF($C108=UD$17,$G$9*$D108,""))</f>
        <v/>
      </c>
      <c r="UE108" s="34" t="str">
        <f>IF(UD108&lt;&gt;"",HLOOKUP(COUNT($RV108:UD108)+1,$G$4:$EH$9,UE$14,0)*$D108,IF($C108=UE$17,$G$9*$D108,""))</f>
        <v/>
      </c>
      <c r="UF108" s="34" t="str">
        <f>IF(UE108&lt;&gt;"",HLOOKUP(COUNT($RV108:UE108)+1,$G$4:$EH$9,UF$14,0)*$D108,IF($C108=UF$17,$G$9*$D108,""))</f>
        <v/>
      </c>
      <c r="UG108" s="34" t="str">
        <f>IF(UF108&lt;&gt;"",HLOOKUP(COUNT($RV108:UF108)+1,$G$4:$EH$9,UG$14,0)*$D108,IF($C108=UG$17,$G$9*$D108,""))</f>
        <v/>
      </c>
      <c r="UH108" s="34" t="str">
        <f>IF(UG108&lt;&gt;"",HLOOKUP(COUNT($RV108:UG108)+1,$G$4:$EH$9,UH$14,0)*$D108,IF($C108=UH$17,$G$9*$D108,""))</f>
        <v/>
      </c>
      <c r="UI108" s="34" t="str">
        <f>IF(UH108&lt;&gt;"",HLOOKUP(COUNT($RV108:UH108)+1,$G$4:$EH$9,UI$14,0)*$D108,IF($C108=UI$17,$G$9*$D108,""))</f>
        <v/>
      </c>
      <c r="UJ108" s="34" t="str">
        <f>IF(UI108&lt;&gt;"",HLOOKUP(COUNT($RV108:UI108)+1,$G$4:$EH$9,UJ$14,0)*$D108,IF($C108=UJ$17,$G$9*$D108,""))</f>
        <v/>
      </c>
      <c r="UK108" s="34" t="str">
        <f>IF(UJ108&lt;&gt;"",HLOOKUP(COUNT($RV108:UJ108)+1,$G$4:$EH$9,UK$14,0)*$D108,IF($C108=UK$17,$G$9*$D108,""))</f>
        <v/>
      </c>
      <c r="UL108" s="34" t="str">
        <f>IF(UK108&lt;&gt;"",HLOOKUP(COUNT($RV108:UK108)+1,$G$4:$EH$9,UL$14,0)*$D108,IF($C108=UL$17,$G$9*$D108,""))</f>
        <v/>
      </c>
      <c r="UM108" s="34" t="str">
        <f>IF(UL108&lt;&gt;"",HLOOKUP(COUNT($RV108:UL108)+1,$G$4:$EH$9,UM$14,0)*$D108,IF($C108=UM$17,$G$9*$D108,""))</f>
        <v/>
      </c>
      <c r="UN108" s="34" t="str">
        <f>IF(UM108&lt;&gt;"",HLOOKUP(COUNT($RV108:UM108)+1,$G$4:$EH$9,UN$14,0)*$D108,IF($C108=UN$17,$G$9*$D108,""))</f>
        <v/>
      </c>
      <c r="UO108" s="34" t="str">
        <f>IF(UN108&lt;&gt;"",HLOOKUP(COUNT($RV108:UN108)+1,$G$4:$EH$9,UO$14,0)*$D108,IF($C108=UO$17,$G$9*$D108,""))</f>
        <v/>
      </c>
      <c r="UP108" s="34" t="str">
        <f>IF(UO108&lt;&gt;"",HLOOKUP(COUNT($RV108:UO108)+1,$G$4:$EH$9,UP$14,0)*$D108,IF($C108=UP$17,$G$9*$D108,""))</f>
        <v/>
      </c>
      <c r="UQ108" s="34" t="str">
        <f>IF(UP108&lt;&gt;"",HLOOKUP(COUNT($RV108:UP108)+1,$G$4:$EH$9,UQ$14,0)*$D108,IF($C108=UQ$17,$G$9*$D108,""))</f>
        <v/>
      </c>
      <c r="UR108" s="34" t="str">
        <f>IF(UQ108&lt;&gt;"",HLOOKUP(COUNT($RV108:UQ108)+1,$G$4:$EH$9,UR$14,0)*$D108,IF($C108=UR$17,$G$9*$D108,""))</f>
        <v/>
      </c>
      <c r="US108" s="34" t="str">
        <f>IF(UR108&lt;&gt;"",HLOOKUP(COUNT($RV108:UR108)+1,$G$4:$EH$9,US$14,0)*$D108,IF($C108=US$17,$G$9*$D108,""))</f>
        <v/>
      </c>
      <c r="UT108" s="34" t="str">
        <f>IF(US108&lt;&gt;"",HLOOKUP(COUNT($RV108:US108)+1,$G$4:$EH$9,UT$14,0)*$D108,IF($C108=UT$17,$G$9*$D108,""))</f>
        <v/>
      </c>
      <c r="UU108" s="34" t="str">
        <f>IF(UT108&lt;&gt;"",HLOOKUP(COUNT($RV108:UT108)+1,$G$4:$EH$9,UU$14,0)*$D108,IF($C108=UU$17,$G$9*$D108,""))</f>
        <v/>
      </c>
      <c r="UV108" s="34" t="str">
        <f>IF(UU108&lt;&gt;"",HLOOKUP(COUNT($RV108:UU108)+1,$G$4:$EH$9,UV$14,0)*$D108,IF($C108=UV$17,$G$9*$D108,""))</f>
        <v/>
      </c>
      <c r="UW108" s="34" t="str">
        <f>IF(UV108&lt;&gt;"",HLOOKUP(COUNT($RV108:UV108)+1,$G$4:$EH$9,UW$14,0)*$D108,IF($C108=UW$17,$G$9*$D108,""))</f>
        <v/>
      </c>
      <c r="UX108" s="34" t="str">
        <f>IF(UW108&lt;&gt;"",HLOOKUP(COUNT($RV108:UW108)+1,$G$4:$EH$9,UX$14,0)*$D108,IF($C108=UX$17,$G$9*$D108,""))</f>
        <v/>
      </c>
      <c r="UY108" s="34" t="str">
        <f>IF(UX108&lt;&gt;"",HLOOKUP(COUNT($RV108:UX108)+1,$G$4:$EH$9,UY$14,0)*$D108,IF($C108=UY$17,$G$9*$D108,""))</f>
        <v/>
      </c>
      <c r="UZ108" s="34" t="str">
        <f>IF(UY108&lt;&gt;"",HLOOKUP(COUNT($RV108:UY108)+1,$G$4:$EH$9,UZ$14,0)*$D108,IF($C108=UZ$17,$G$9*$D108,""))</f>
        <v/>
      </c>
      <c r="VA108" s="34" t="str">
        <f>IF(UZ108&lt;&gt;"",HLOOKUP(COUNT($RV108:UZ108)+1,$G$4:$EH$9,VA$14,0)*$D108,IF($C108=VA$17,$G$9*$D108,""))</f>
        <v/>
      </c>
      <c r="VB108" s="34" t="str">
        <f>IF(VA108&lt;&gt;"",HLOOKUP(COUNT($RV108:VA108)+1,$G$4:$EH$9,VB$14,0)*$D108,IF($C108=VB$17,$G$9*$D108,""))</f>
        <v/>
      </c>
      <c r="VC108" s="34" t="str">
        <f>IF(VB108&lt;&gt;"",HLOOKUP(COUNT($RV108:VB108)+1,$G$4:$EH$9,VC$14,0)*$D108,IF($C108=VC$17,$G$9*$D108,""))</f>
        <v/>
      </c>
      <c r="VD108" s="34" t="str">
        <f>IF(VC108&lt;&gt;"",HLOOKUP(COUNT($RV108:VC108)+1,$G$4:$EH$9,VD$14,0)*$D108,IF($C108=VD$17,$G$9*$D108,""))</f>
        <v/>
      </c>
      <c r="VE108" s="34" t="str">
        <f>IF(VD108&lt;&gt;"",HLOOKUP(COUNT($RV108:VD108)+1,$G$4:$EH$9,VE$14,0)*$D108,IF($C108=VE$17,$G$9*$D108,""))</f>
        <v/>
      </c>
      <c r="VF108" s="34" t="str">
        <f>IF(VE108&lt;&gt;"",HLOOKUP(COUNT($RV108:VE108)+1,$G$4:$EH$9,VF$14,0)*$D108,IF($C108=VF$17,$G$9*$D108,""))</f>
        <v/>
      </c>
      <c r="VG108" s="34" t="str">
        <f>IF(VF108&lt;&gt;"",HLOOKUP(COUNT($RV108:VF108)+1,$G$4:$EH$9,VG$14,0)*$D108,IF($C108=VG$17,$G$9*$D108,""))</f>
        <v/>
      </c>
      <c r="VH108" s="34">
        <f>IF(VG108&lt;&gt;"",HLOOKUP(COUNT($RV108:VG108)+1,$G$4:$EH$9,VH$14,0)*$D108,IF($C108=VH$17,$G$9*$D108,""))</f>
        <v>14500</v>
      </c>
      <c r="VI108" s="34">
        <f>IF(VH108&lt;&gt;"",HLOOKUP(COUNT($RV108:VH108)+1,$G$4:$EH$9,VI$14,0)*$D108,IF($C108=VI$17,$G$9*$D108,""))</f>
        <v>0</v>
      </c>
      <c r="VJ108" s="34">
        <f>IF(VI108&lt;&gt;"",HLOOKUP(COUNT($RV108:VI108)+1,$G$4:$EH$9,VJ$14,0)*$D108,IF($C108=VJ$17,$G$9*$D108,""))</f>
        <v>0</v>
      </c>
      <c r="VK108" s="34">
        <f>IF(VJ108&lt;&gt;"",HLOOKUP(COUNT($RV108:VJ108)+1,$G$4:$EH$9,VK$14,0)*$D108,IF($C108=VK$17,$G$9*$D108,""))</f>
        <v>0</v>
      </c>
      <c r="VL108" s="34">
        <f>IF(VK108&lt;&gt;"",HLOOKUP(COUNT($RV108:VK108)+1,$G$4:$EH$9,VL$14,0)*$D108,IF($C108=VL$17,$G$9*$D108,""))</f>
        <v>0</v>
      </c>
      <c r="VM108" s="34">
        <f>IF(VL108&lt;&gt;"",HLOOKUP(COUNT($RV108:VL108)+1,$G$4:$EH$9,VM$14,0)*$D108,IF($C108=VM$17,$G$9*$D108,""))</f>
        <v>0</v>
      </c>
      <c r="VN108" s="34">
        <f>IF(VM108&lt;&gt;"",HLOOKUP(COUNT($RV108:VM108)+1,$G$4:$EH$9,VN$14,0)*$D108,IF($C108=VN$17,$G$9*$D108,""))</f>
        <v>0</v>
      </c>
      <c r="VO108" s="34">
        <f>IF(VN108&lt;&gt;"",HLOOKUP(COUNT($RV108:VN108)+1,$G$4:$EH$9,VO$14,0)*$D108,IF($C108=VO$17,$G$9*$D108,""))</f>
        <v>0</v>
      </c>
      <c r="VP108" s="34">
        <f>IF(VO108&lt;&gt;"",HLOOKUP(COUNT($RV108:VO108)+1,$G$4:$EH$9,VP$14,0)*$D108,IF($C108=VP$17,$G$9*$D108,""))</f>
        <v>0</v>
      </c>
      <c r="VQ108" s="34">
        <f>IF(VP108&lt;&gt;"",HLOOKUP(COUNT($RV108:VP108)+1,$G$4:$EH$9,VQ$14,0)*$D108,IF($C108=VQ$17,$G$9*$D108,""))</f>
        <v>0</v>
      </c>
      <c r="VR108" s="34">
        <f>IF(VQ108&lt;&gt;"",HLOOKUP(COUNT($RV108:VQ108)+1,$G$4:$EH$9,VR$14,0)*$D108,IF($C108=VR$17,$G$9*$D108,""))</f>
        <v>0</v>
      </c>
      <c r="VS108" s="34">
        <f>IF(VR108&lt;&gt;"",HLOOKUP(COUNT($RV108:VR108)+1,$G$4:$EH$9,VS$14,0)*$D108,IF($C108=VS$17,$G$9*$D108,""))</f>
        <v>0</v>
      </c>
      <c r="VT108" s="34">
        <f>IF(VS108&lt;&gt;"",HLOOKUP(COUNT($RV108:VS108)+1,$G$4:$EH$9,VT$14,0)*$D108,IF($C108=VT$17,$G$9*$D108,""))</f>
        <v>0</v>
      </c>
      <c r="VU108" s="34">
        <f>IF(VT108&lt;&gt;"",HLOOKUP(COUNT($RV108:VT108)+1,$G$4:$EH$9,VU$14,0)*$D108,IF($C108=VU$17,$G$9*$D108,""))</f>
        <v>0</v>
      </c>
      <c r="VV108" s="34">
        <f>IF(VU108&lt;&gt;"",HLOOKUP(COUNT($RV108:VU108)+1,$G$4:$EH$9,VV$14,0)*$D108,IF($C108=VV$17,$G$9*$D108,""))</f>
        <v>0</v>
      </c>
      <c r="VW108" s="34">
        <f>IF(VV108&lt;&gt;"",HLOOKUP(COUNT($RV108:VV108)+1,$G$4:$EH$9,VW$14,0)*$D108,IF($C108=VW$17,$G$9*$D108,""))</f>
        <v>0</v>
      </c>
      <c r="VX108" s="34">
        <f>IF(VW108&lt;&gt;"",HLOOKUP(COUNT($RV108:VW108)+1,$G$4:$EH$9,VX$14,0)*$D108,IF($C108=VX$17,$G$9*$D108,""))</f>
        <v>0</v>
      </c>
      <c r="VY108" s="34">
        <f>IF(VX108&lt;&gt;"",HLOOKUP(COUNT($RV108:VX108)+1,$G$4:$EH$9,VY$14,0)*$D108,IF($C108=VY$17,$G$9*$D108,""))</f>
        <v>0</v>
      </c>
      <c r="VZ108" s="34">
        <f>IF(VY108&lt;&gt;"",HLOOKUP(COUNT($RV108:VY108)+1,$G$4:$EH$9,VZ$14,0)*$D108,IF($C108=VZ$17,$G$9*$D108,""))</f>
        <v>0</v>
      </c>
      <c r="WA108" s="34">
        <f>IF(VZ108&lt;&gt;"",HLOOKUP(COUNT($RV108:VZ108)+1,$G$4:$EH$9,WA$14,0)*$D108,IF($C108=WA$17,$G$9*$D108,""))</f>
        <v>0</v>
      </c>
      <c r="WB108" s="34">
        <f>IF(WA108&lt;&gt;"",HLOOKUP(COUNT($RV108:WA108)+1,$G$4:$EH$9,WB$14,0)*$D108,IF($C108=WB$17,$G$9*$D108,""))</f>
        <v>0</v>
      </c>
      <c r="WC108" s="34">
        <f>IF(WB108&lt;&gt;"",HLOOKUP(COUNT($RV108:WB108)+1,$G$4:$EH$9,WC$14,0)*$D108,IF($C108=WC$17,$G$9*$D108,""))</f>
        <v>0</v>
      </c>
      <c r="WD108" s="34">
        <f>IF(WC108&lt;&gt;"",HLOOKUP(COUNT($RV108:WC108)+1,$G$4:$EH$9,WD$14,0)*$D108,IF($C108=WD$17,$G$9*$D108,""))</f>
        <v>0</v>
      </c>
      <c r="WE108" s="34">
        <f>IF(WD108&lt;&gt;"",HLOOKUP(COUNT($RV108:WD108)+1,$G$4:$EH$9,WE$14,0)*$D108,IF($C108=WE$17,$G$9*$D108,""))</f>
        <v>0</v>
      </c>
      <c r="WF108" s="34">
        <f>IF(WE108&lt;&gt;"",HLOOKUP(COUNT($RV108:WE108)+1,$G$4:$EH$9,WF$14,0)*$D108,IF($C108=WF$17,$G$9*$D108,""))</f>
        <v>0</v>
      </c>
      <c r="WG108" s="34">
        <f>IF(WF108&lt;&gt;"",HLOOKUP(COUNT($RV108:WF108)+1,$G$4:$EH$9,WG$14,0)*$D108,IF($C108=WG$17,$G$9*$D108,""))</f>
        <v>0</v>
      </c>
      <c r="WH108" s="34">
        <f>IF(WG108&lt;&gt;"",HLOOKUP(COUNT($RV108:WG108)+1,$G$4:$EH$9,WH$14,0)*$D108,IF($C108=WH$17,$G$9*$D108,""))</f>
        <v>0</v>
      </c>
      <c r="WI108" s="34">
        <f>IF(WH108&lt;&gt;"",HLOOKUP(COUNT($RV108:WH108)+1,$G$4:$EH$9,WI$14,0)*$D108,IF($C108=WI$17,$G$9*$D108,""))</f>
        <v>0</v>
      </c>
      <c r="WJ108" s="34">
        <f>IF(WI108&lt;&gt;"",HLOOKUP(COUNT($RV108:WI108)+1,$G$4:$EH$9,WJ$14,0)*$D108,IF($C108=WJ$17,$G$9*$D108,""))</f>
        <v>0</v>
      </c>
      <c r="WK108" s="34">
        <f>IF(WJ108&lt;&gt;"",HLOOKUP(COUNT($RV108:WJ108)+1,$G$4:$EH$9,WK$14,0)*$D108,IF($C108=WK$17,$G$9*$D108,""))</f>
        <v>0</v>
      </c>
      <c r="WL108" s="34">
        <f>IF(WK108&lt;&gt;"",HLOOKUP(COUNT($RV108:WK108)+1,$G$4:$EH$9,WL$14,0)*$D108,IF($C108=WL$17,$G$9*$D108,""))</f>
        <v>0</v>
      </c>
    </row>
    <row r="109" spans="1:610" ht="15" x14ac:dyDescent="0.2">
      <c r="A109" s="25">
        <f t="shared" si="911"/>
        <v>7</v>
      </c>
      <c r="B109" s="1328" t="s">
        <v>89</v>
      </c>
      <c r="C109" s="62">
        <f t="shared" si="912"/>
        <v>91</v>
      </c>
      <c r="D109" s="30">
        <f>VLOOKUP(B109,Premissas!$R$8:$AD$18,(Histograma!A109+1),0)</f>
        <v>5</v>
      </c>
      <c r="G109" s="34" t="str">
        <f>IF(F109&lt;&gt;"",HLOOKUP(COUNT($F109:F109)+1,$G$4:$EH$8,G$14,0)*$D109,IF($C109=G$17,$G$5*$D109,""))</f>
        <v/>
      </c>
      <c r="H109" s="34" t="str">
        <f>IF(G109&lt;&gt;"",HLOOKUP(COUNT($F109:G109)+1,$G$4:$EH$8,H$14,0)*$D109,IF($C109=H$17,$G$5*$D109,""))</f>
        <v/>
      </c>
      <c r="I109" s="34" t="str">
        <f>IF(H109&lt;&gt;"",HLOOKUP(COUNT($F109:H109)+1,$G$4:$EH$8,I$14,0)*$D109,IF($C109=I$17,$G$5*$D109,""))</f>
        <v/>
      </c>
      <c r="J109" s="34" t="str">
        <f>IF(I109&lt;&gt;"",HLOOKUP(COUNT($F109:I109)+1,$G$4:$EH$8,J$14,0)*$D109,IF($C109=J$17,$G$5*$D109,""))</f>
        <v/>
      </c>
      <c r="K109" s="34" t="str">
        <f>IF(J109&lt;&gt;"",HLOOKUP(COUNT($F109:J109)+1,$G$4:$EH$8,K$14,0)*$D109,IF($C109=K$17,$G$5*$D109,""))</f>
        <v/>
      </c>
      <c r="L109" s="34" t="str">
        <f>IF(K109&lt;&gt;"",HLOOKUP(COUNT($F109:K109)+1,$G$4:$EH$8,L$14,0)*$D109,IF($C109=L$17,$G$5*$D109,""))</f>
        <v/>
      </c>
      <c r="M109" s="34" t="str">
        <f>IF(L109&lt;&gt;"",HLOOKUP(COUNT($F109:L109)+1,$G$4:$EH$8,M$14,0)*$D109,IF($C109=M$17,$G$5*$D109,""))</f>
        <v/>
      </c>
      <c r="N109" s="34" t="str">
        <f>IF(M109&lt;&gt;"",HLOOKUP(COUNT($F109:M109)+1,$G$4:$EH$8,N$14,0)*$D109,IF($C109=N$17,$G$5*$D109,""))</f>
        <v/>
      </c>
      <c r="O109" s="34" t="str">
        <f>IF(N109&lt;&gt;"",HLOOKUP(COUNT($F109:N109)+1,$G$4:$EH$8,O$14,0)*$D109,IF($C109=O$17,$G$5*$D109,""))</f>
        <v/>
      </c>
      <c r="P109" s="34" t="str">
        <f>IF(O109&lt;&gt;"",HLOOKUP(COUNT($F109:O109)+1,$G$4:$EH$8,P$14,0)*$D109,IF($C109=P$17,$G$5*$D109,""))</f>
        <v/>
      </c>
      <c r="Q109" s="34" t="str">
        <f>IF(P109&lt;&gt;"",HLOOKUP(COUNT($F109:P109)+1,$G$4:$EH$8,Q$14,0)*$D109,IF($C109=Q$17,$G$5*$D109,""))</f>
        <v/>
      </c>
      <c r="R109" s="34" t="str">
        <f>IF(Q109&lt;&gt;"",HLOOKUP(COUNT($F109:Q109)+1,$G$4:$EH$8,R$14,0)*$D109,IF($C109=R$17,$G$5*$D109,""))</f>
        <v/>
      </c>
      <c r="S109" s="34" t="str">
        <f>IF(R109&lt;&gt;"",HLOOKUP(COUNT($F109:R109)+1,$G$4:$EH$8,S$14,0)*$D109,IF($C109=S$17,$G$5*$D109,""))</f>
        <v/>
      </c>
      <c r="T109" s="34" t="str">
        <f>IF(S109&lt;&gt;"",HLOOKUP(COUNT($F109:S109)+1,$G$4:$EH$8,T$14,0)*$D109,IF($C109=T$17,$G$5*$D109,""))</f>
        <v/>
      </c>
      <c r="U109" s="34" t="str">
        <f>IF(T109&lt;&gt;"",HLOOKUP(COUNT($F109:T109)+1,$G$4:$EH$8,U$14,0)*$D109,IF($C109=U$17,$G$5*$D109,""))</f>
        <v/>
      </c>
      <c r="V109" s="34" t="str">
        <f>IF(U109&lt;&gt;"",HLOOKUP(COUNT($F109:U109)+1,$G$4:$EH$8,V$14,0)*$D109,IF($C109=V$17,$G$5*$D109,""))</f>
        <v/>
      </c>
      <c r="W109" s="34" t="str">
        <f>IF(V109&lt;&gt;"",HLOOKUP(COUNT($F109:V109)+1,$G$4:$EH$8,W$14,0)*$D109,IF($C109=W$17,$G$5*$D109,""))</f>
        <v/>
      </c>
      <c r="X109" s="34" t="str">
        <f>IF(W109&lt;&gt;"",HLOOKUP(COUNT($F109:W109)+1,$G$4:$EH$8,X$14,0)*$D109,IF($C109=X$17,$G$5*$D109,""))</f>
        <v/>
      </c>
      <c r="Y109" s="34" t="str">
        <f>IF(X109&lt;&gt;"",HLOOKUP(COUNT($F109:X109)+1,$G$4:$EH$8,Y$14,0)*$D109,IF($C109=Y$17,$G$5*$D109,""))</f>
        <v/>
      </c>
      <c r="Z109" s="34" t="str">
        <f>IF(Y109&lt;&gt;"",HLOOKUP(COUNT($F109:Y109)+1,$G$4:$EH$8,Z$14,0)*$D109,IF($C109=Z$17,$G$5*$D109,""))</f>
        <v/>
      </c>
      <c r="AA109" s="34" t="str">
        <f>IF(Z109&lt;&gt;"",HLOOKUP(COUNT($F109:Z109)+1,$G$4:$EH$8,AA$14,0)*$D109,IF($C109=AA$17,$G$5*$D109,""))</f>
        <v/>
      </c>
      <c r="AB109" s="34" t="str">
        <f>IF(AA109&lt;&gt;"",HLOOKUP(COUNT($F109:AA109)+1,$G$4:$EH$8,AB$14,0)*$D109,IF($C109=AB$17,$G$5*$D109,""))</f>
        <v/>
      </c>
      <c r="AC109" s="34" t="str">
        <f>IF(AB109&lt;&gt;"",HLOOKUP(COUNT($F109:AB109)+1,$G$4:$EH$8,AC$14,0)*$D109,IF($C109=AC$17,$G$5*$D109,""))</f>
        <v/>
      </c>
      <c r="AD109" s="34" t="str">
        <f>IF(AC109&lt;&gt;"",HLOOKUP(COUNT($F109:AC109)+1,$G$4:$EH$8,AD$14,0)*$D109,IF($C109=AD$17,$G$5*$D109,""))</f>
        <v/>
      </c>
      <c r="AE109" s="34" t="str">
        <f>IF(AD109&lt;&gt;"",HLOOKUP(COUNT($F109:AD109)+1,$G$4:$EH$8,AE$14,0)*$D109,IF($C109=AE$17,$G$5*$D109,""))</f>
        <v/>
      </c>
      <c r="AF109" s="34" t="str">
        <f>IF(AE109&lt;&gt;"",HLOOKUP(COUNT($F109:AE109)+1,$G$4:$EH$8,AF$14,0)*$D109,IF($C109=AF$17,$G$5*$D109,""))</f>
        <v/>
      </c>
      <c r="AG109" s="34" t="str">
        <f>IF(AF109&lt;&gt;"",HLOOKUP(COUNT($F109:AF109)+1,$G$4:$EH$8,AG$14,0)*$D109,IF($C109=AG$17,$G$5*$D109,""))</f>
        <v/>
      </c>
      <c r="AH109" s="34" t="str">
        <f>IF(AG109&lt;&gt;"",HLOOKUP(COUNT($F109:AG109)+1,$G$4:$EH$8,AH$14,0)*$D109,IF($C109=AH$17,$G$5*$D109,""))</f>
        <v/>
      </c>
      <c r="AI109" s="34" t="str">
        <f>IF(AH109&lt;&gt;"",HLOOKUP(COUNT($F109:AH109)+1,$G$4:$EH$8,AI$14,0)*$D109,IF($C109=AI$17,$G$5*$D109,""))</f>
        <v/>
      </c>
      <c r="AJ109" s="34" t="str">
        <f>IF(AI109&lt;&gt;"",HLOOKUP(COUNT($F109:AI109)+1,$G$4:$EH$8,AJ$14,0)*$D109,IF($C109=AJ$17,$G$5*$D109,""))</f>
        <v/>
      </c>
      <c r="AK109" s="34" t="str">
        <f>IF(AJ109&lt;&gt;"",HLOOKUP(COUNT($F109:AJ109)+1,$G$4:$EH$8,AK$14,0)*$D109,IF($C109=AK$17,$G$5*$D109,""))</f>
        <v/>
      </c>
      <c r="AL109" s="34" t="str">
        <f>IF(AK109&lt;&gt;"",HLOOKUP(COUNT($F109:AK109)+1,$G$4:$EH$8,AL$14,0)*$D109,IF($C109=AL$17,$G$5*$D109,""))</f>
        <v/>
      </c>
      <c r="AM109" s="34" t="str">
        <f>IF(AL109&lt;&gt;"",HLOOKUP(COUNT($F109:AL109)+1,$G$4:$EH$8,AM$14,0)*$D109,IF($C109=AM$17,$G$5*$D109,""))</f>
        <v/>
      </c>
      <c r="AN109" s="34" t="str">
        <f>IF(AM109&lt;&gt;"",HLOOKUP(COUNT($F109:AM109)+1,$G$4:$EH$8,AN$14,0)*$D109,IF($C109=AN$17,$G$5*$D109,""))</f>
        <v/>
      </c>
      <c r="AO109" s="34" t="str">
        <f>IF(AN109&lt;&gt;"",HLOOKUP(COUNT($F109:AN109)+1,$G$4:$EH$8,AO$14,0)*$D109,IF($C109=AO$17,$G$5*$D109,""))</f>
        <v/>
      </c>
      <c r="AP109" s="34" t="str">
        <f>IF(AO109&lt;&gt;"",HLOOKUP(COUNT($F109:AO109)+1,$G$4:$EH$8,AP$14,0)*$D109,IF($C109=AP$17,$G$5*$D109,""))</f>
        <v/>
      </c>
      <c r="AQ109" s="34" t="str">
        <f>IF(AP109&lt;&gt;"",HLOOKUP(COUNT($F109:AP109)+1,$G$4:$EH$8,AQ$14,0)*$D109,IF($C109=AQ$17,$G$5*$D109,""))</f>
        <v/>
      </c>
      <c r="AR109" s="34" t="str">
        <f>IF(AQ109&lt;&gt;"",HLOOKUP(COUNT($F109:AQ109)+1,$G$4:$EH$8,AR$14,0)*$D109,IF($C109=AR$17,$G$5*$D109,""))</f>
        <v/>
      </c>
      <c r="AS109" s="34" t="str">
        <f>IF(AR109&lt;&gt;"",HLOOKUP(COUNT($F109:AR109)+1,$G$4:$EH$8,AS$14,0)*$D109,IF($C109=AS$17,$G$5*$D109,""))</f>
        <v/>
      </c>
      <c r="AT109" s="34" t="str">
        <f>IF(AS109&lt;&gt;"",HLOOKUP(COUNT($F109:AS109)+1,$G$4:$EH$8,AT$14,0)*$D109,IF($C109=AT$17,$G$5*$D109,""))</f>
        <v/>
      </c>
      <c r="AU109" s="34" t="str">
        <f>IF(AT109&lt;&gt;"",HLOOKUP(COUNT($F109:AT109)+1,$G$4:$EH$8,AU$14,0)*$D109,IF($C109=AU$17,$G$5*$D109,""))</f>
        <v/>
      </c>
      <c r="AV109" s="34" t="str">
        <f>IF(AU109&lt;&gt;"",HLOOKUP(COUNT($F109:AU109)+1,$G$4:$EH$8,AV$14,0)*$D109,IF($C109=AV$17,$G$5*$D109,""))</f>
        <v/>
      </c>
      <c r="AW109" s="34" t="str">
        <f>IF(AV109&lt;&gt;"",HLOOKUP(COUNT($F109:AV109)+1,$G$4:$EH$8,AW$14,0)*$D109,IF($C109=AW$17,$G$5*$D109,""))</f>
        <v/>
      </c>
      <c r="AX109" s="34" t="str">
        <f>IF(AW109&lt;&gt;"",HLOOKUP(COUNT($F109:AW109)+1,$G$4:$EH$8,AX$14,0)*$D109,IF($C109=AX$17,$G$5*$D109,""))</f>
        <v/>
      </c>
      <c r="AY109" s="34" t="str">
        <f>IF(AX109&lt;&gt;"",HLOOKUP(COUNT($F109:AX109)+1,$G$4:$EH$8,AY$14,0)*$D109,IF($C109=AY$17,$G$5*$D109,""))</f>
        <v/>
      </c>
      <c r="AZ109" s="34" t="str">
        <f>IF(AY109&lt;&gt;"",HLOOKUP(COUNT($F109:AY109)+1,$G$4:$EH$8,AZ$14,0)*$D109,IF($C109=AZ$17,$G$5*$D109,""))</f>
        <v/>
      </c>
      <c r="BA109" s="34" t="str">
        <f>IF(AZ109&lt;&gt;"",HLOOKUP(COUNT($F109:AZ109)+1,$G$4:$EH$8,BA$14,0)*$D109,IF($C109=BA$17,$G$5*$D109,""))</f>
        <v/>
      </c>
      <c r="BB109" s="34" t="str">
        <f>IF(BA109&lt;&gt;"",HLOOKUP(COUNT($F109:BA109)+1,$G$4:$EH$8,BB$14,0)*$D109,IF($C109=BB$17,$G$5*$D109,""))</f>
        <v/>
      </c>
      <c r="BC109" s="34" t="str">
        <f>IF(BB109&lt;&gt;"",HLOOKUP(COUNT($F109:BB109)+1,$G$4:$EH$8,BC$14,0)*$D109,IF($C109=BC$17,$G$5*$D109,""))</f>
        <v/>
      </c>
      <c r="BD109" s="34" t="str">
        <f>IF(BC109&lt;&gt;"",HLOOKUP(COUNT($F109:BC109)+1,$G$4:$EH$8,BD$14,0)*$D109,IF($C109=BD$17,$G$5*$D109,""))</f>
        <v/>
      </c>
      <c r="BE109" s="34" t="str">
        <f>IF(BD109&lt;&gt;"",HLOOKUP(COUNT($F109:BD109)+1,$G$4:$EH$8,BE$14,0)*$D109,IF($C109=BE$17,$G$5*$D109,""))</f>
        <v/>
      </c>
      <c r="BF109" s="34" t="str">
        <f>IF(BE109&lt;&gt;"",HLOOKUP(COUNT($F109:BE109)+1,$G$4:$EH$8,BF$14,0)*$D109,IF($C109=BF$17,$G$5*$D109,""))</f>
        <v/>
      </c>
      <c r="BG109" s="34" t="str">
        <f>IF(BF109&lt;&gt;"",HLOOKUP(COUNT($F109:BF109)+1,$G$4:$EH$8,BG$14,0)*$D109,IF($C109=BG$17,$G$5*$D109,""))</f>
        <v/>
      </c>
      <c r="BH109" s="34" t="str">
        <f>IF(BG109&lt;&gt;"",HLOOKUP(COUNT($F109:BG109)+1,$G$4:$EH$8,BH$14,0)*$D109,IF($C109=BH$17,$G$5*$D109,""))</f>
        <v/>
      </c>
      <c r="BI109" s="34" t="str">
        <f>IF(BH109&lt;&gt;"",HLOOKUP(COUNT($F109:BH109)+1,$G$4:$EH$8,BI$14,0)*$D109,IF($C109=BI$17,$G$5*$D109,""))</f>
        <v/>
      </c>
      <c r="BJ109" s="34" t="str">
        <f>IF(BI109&lt;&gt;"",HLOOKUP(COUNT($F109:BI109)+1,$G$4:$EH$8,BJ$14,0)*$D109,IF($C109=BJ$17,$G$5*$D109,""))</f>
        <v/>
      </c>
      <c r="BK109" s="34" t="str">
        <f>IF(BJ109&lt;&gt;"",HLOOKUP(COUNT($F109:BJ109)+1,$G$4:$EH$8,BK$14,0)*$D109,IF($C109=BK$17,$G$5*$D109,""))</f>
        <v/>
      </c>
      <c r="BL109" s="34" t="str">
        <f>IF(BK109&lt;&gt;"",HLOOKUP(COUNT($F109:BK109)+1,$G$4:$EH$8,BL$14,0)*$D109,IF($C109=BL$17,$G$5*$D109,""))</f>
        <v/>
      </c>
      <c r="BM109" s="34" t="str">
        <f>IF(BL109&lt;&gt;"",HLOOKUP(COUNT($F109:BL109)+1,$G$4:$EH$8,BM$14,0)*$D109,IF($C109=BM$17,$G$5*$D109,""))</f>
        <v/>
      </c>
      <c r="BN109" s="34" t="str">
        <f>IF(BM109&lt;&gt;"",HLOOKUP(COUNT($F109:BM109)+1,$G$4:$EH$8,BN$14,0)*$D109,IF($C109=BN$17,$G$5*$D109,""))</f>
        <v/>
      </c>
      <c r="BO109" s="34" t="str">
        <f>IF(BN109&lt;&gt;"",HLOOKUP(COUNT($F109:BN109)+1,$G$4:$EH$8,BO$14,0)*$D109,IF($C109=BO$17,$G$5*$D109,""))</f>
        <v/>
      </c>
      <c r="BP109" s="34" t="str">
        <f>IF(BO109&lt;&gt;"",HLOOKUP(COUNT($F109:BO109)+1,$G$4:$EH$8,BP$14,0)*$D109,IF($C109=BP$17,$G$5*$D109,""))</f>
        <v/>
      </c>
      <c r="BQ109" s="34" t="str">
        <f>IF(BP109&lt;&gt;"",HLOOKUP(COUNT($F109:BP109)+1,$G$4:$EH$8,BQ$14,0)*$D109,IF($C109=BQ$17,$G$5*$D109,""))</f>
        <v/>
      </c>
      <c r="BR109" s="34" t="str">
        <f>IF(BQ109&lt;&gt;"",HLOOKUP(COUNT($F109:BQ109)+1,$G$4:$EH$8,BR$14,0)*$D109,IF($C109=BR$17,$G$5*$D109,""))</f>
        <v/>
      </c>
      <c r="BS109" s="34" t="str">
        <f>IF(BR109&lt;&gt;"",HLOOKUP(COUNT($F109:BR109)+1,$G$4:$EH$8,BS$14,0)*$D109,IF($C109=BS$17,$G$5*$D109,""))</f>
        <v/>
      </c>
      <c r="BT109" s="34" t="str">
        <f>IF(BS109&lt;&gt;"",HLOOKUP(COUNT($F109:BS109)+1,$G$4:$EH$8,BT$14,0)*$D109,IF($C109=BT$17,$G$5*$D109,""))</f>
        <v/>
      </c>
      <c r="BU109" s="34" t="str">
        <f>IF(BT109&lt;&gt;"",HLOOKUP(COUNT($F109:BT109)+1,$G$4:$EH$8,BU$14,0)*$D109,IF($C109=BU$17,$G$5*$D109,""))</f>
        <v/>
      </c>
      <c r="BV109" s="34" t="str">
        <f>IF(BU109&lt;&gt;"",HLOOKUP(COUNT($F109:BU109)+1,$G$4:$EH$8,BV$14,0)*$D109,IF($C109=BV$17,$G$5*$D109,""))</f>
        <v/>
      </c>
      <c r="BW109" s="34" t="str">
        <f>IF(BV109&lt;&gt;"",HLOOKUP(COUNT($F109:BV109)+1,$G$4:$EH$8,BW$14,0)*$D109,IF($C109=BW$17,$G$5*$D109,""))</f>
        <v/>
      </c>
      <c r="BX109" s="34" t="str">
        <f>IF(BW109&lt;&gt;"",HLOOKUP(COUNT($F109:BW109)+1,$G$4:$EH$8,BX$14,0)*$D109,IF($C109=BX$17,$G$5*$D109,""))</f>
        <v/>
      </c>
      <c r="BY109" s="34" t="str">
        <f>IF(BX109&lt;&gt;"",HLOOKUP(COUNT($F109:BX109)+1,$G$4:$EH$8,BY$14,0)*$D109,IF($C109=BY$17,$G$5*$D109,""))</f>
        <v/>
      </c>
      <c r="BZ109" s="34" t="str">
        <f>IF(BY109&lt;&gt;"",HLOOKUP(COUNT($F109:BY109)+1,$G$4:$EH$8,BZ$14,0)*$D109,IF($C109=BZ$17,$G$5*$D109,""))</f>
        <v/>
      </c>
      <c r="CA109" s="34" t="str">
        <f>IF(BZ109&lt;&gt;"",HLOOKUP(COUNT($F109:BZ109)+1,$G$4:$EH$8,CA$14,0)*$D109,IF($C109=CA$17,$G$5*$D109,""))</f>
        <v/>
      </c>
      <c r="CB109" s="34" t="str">
        <f>IF(CA109&lt;&gt;"",HLOOKUP(COUNT($F109:CA109)+1,$G$4:$EH$8,CB$14,0)*$D109,IF($C109=CB$17,$G$5*$D109,""))</f>
        <v/>
      </c>
      <c r="CC109" s="34" t="str">
        <f>IF(CB109&lt;&gt;"",HLOOKUP(COUNT($F109:CB109)+1,$G$4:$EH$8,CC$14,0)*$D109,IF($C109=CC$17,$G$5*$D109,""))</f>
        <v/>
      </c>
      <c r="CD109" s="34" t="str">
        <f>IF(CC109&lt;&gt;"",HLOOKUP(COUNT($F109:CC109)+1,$G$4:$EH$8,CD$14,0)*$D109,IF($C109=CD$17,$G$5*$D109,""))</f>
        <v/>
      </c>
      <c r="CE109" s="34" t="str">
        <f>IF(CD109&lt;&gt;"",HLOOKUP(COUNT($F109:CD109)+1,$G$4:$EH$8,CE$14,0)*$D109,IF($C109=CE$17,$G$5*$D109,""))</f>
        <v/>
      </c>
      <c r="CF109" s="34" t="str">
        <f>IF(CE109&lt;&gt;"",HLOOKUP(COUNT($F109:CE109)+1,$G$4:$EH$8,CF$14,0)*$D109,IF($C109=CF$17,$G$5*$D109,""))</f>
        <v/>
      </c>
      <c r="CG109" s="34" t="str">
        <f>IF(CF109&lt;&gt;"",HLOOKUP(COUNT($F109:CF109)+1,$G$4:$EH$8,CG$14,0)*$D109,IF($C109=CG$17,$G$5*$D109,""))</f>
        <v/>
      </c>
      <c r="CH109" s="34" t="str">
        <f>IF(CG109&lt;&gt;"",HLOOKUP(COUNT($F109:CG109)+1,$G$4:$EH$8,CH$14,0)*$D109,IF($C109=CH$17,$G$5*$D109,""))</f>
        <v/>
      </c>
      <c r="CI109" s="34" t="str">
        <f>IF(CH109&lt;&gt;"",HLOOKUP(COUNT($F109:CH109)+1,$G$4:$EH$8,CI$14,0)*$D109,IF($C109=CI$17,$G$5*$D109,""))</f>
        <v/>
      </c>
      <c r="CJ109" s="34" t="str">
        <f>IF(CI109&lt;&gt;"",HLOOKUP(COUNT($F109:CI109)+1,$G$4:$EH$8,CJ$14,0)*$D109,IF($C109=CJ$17,$G$5*$D109,""))</f>
        <v/>
      </c>
      <c r="CK109" s="34" t="str">
        <f>IF(CJ109&lt;&gt;"",HLOOKUP(COUNT($F109:CJ109)+1,$G$4:$EH$8,CK$14,0)*$D109,IF($C109=CK$17,$G$5*$D109,""))</f>
        <v/>
      </c>
      <c r="CL109" s="34" t="str">
        <f>IF(CK109&lt;&gt;"",HLOOKUP(COUNT($F109:CK109)+1,$G$4:$EH$8,CL$14,0)*$D109,IF($C109=CL$17,$G$5*$D109,""))</f>
        <v/>
      </c>
      <c r="CM109" s="34" t="str">
        <f>IF(CL109&lt;&gt;"",HLOOKUP(COUNT($F109:CL109)+1,$G$4:$EH$8,CM$14,0)*$D109,IF($C109=CM$17,$G$5*$D109,""))</f>
        <v/>
      </c>
      <c r="CN109" s="34" t="str">
        <f>IF(CM109&lt;&gt;"",HLOOKUP(COUNT($F109:CM109)+1,$G$4:$EH$8,CN$14,0)*$D109,IF($C109=CN$17,$G$5*$D109,""))</f>
        <v/>
      </c>
      <c r="CO109" s="34" t="str">
        <f>IF(CN109&lt;&gt;"",HLOOKUP(COUNT($F109:CN109)+1,$G$4:$EH$8,CO$14,0)*$D109,IF($C109=CO$17,$G$5*$D109,""))</f>
        <v/>
      </c>
      <c r="CP109" s="34" t="str">
        <f>IF(CO109&lt;&gt;"",HLOOKUP(COUNT($F109:CO109)+1,$G$4:$EH$8,CP$14,0)*$D109,IF($C109=CP$17,$G$5*$D109,""))</f>
        <v/>
      </c>
      <c r="CQ109" s="34" t="str">
        <f>IF(CP109&lt;&gt;"",HLOOKUP(COUNT($F109:CP109)+1,$G$4:$EH$8,CQ$14,0)*$D109,IF($C109=CQ$17,$G$5*$D109,""))</f>
        <v/>
      </c>
      <c r="CR109" s="34" t="str">
        <f>IF(CQ109&lt;&gt;"",HLOOKUP(COUNT($F109:CQ109)+1,$G$4:$EH$8,CR$14,0)*$D109,IF($C109=CR$17,$G$5*$D109,""))</f>
        <v/>
      </c>
      <c r="CS109" s="34">
        <f>IF(CR109&lt;&gt;"",HLOOKUP(COUNT($F109:CR109)+1,$G$4:$EH$8,CS$14,0)*$D109,IF($C109=CS$17,$G$5*$D109,""))</f>
        <v>0</v>
      </c>
      <c r="CT109" s="34">
        <f>IF(CS109&lt;&gt;"",HLOOKUP(COUNT($F109:CS109)+1,$G$4:$EH$8,CT$14,0)*$D109,IF($C109=CT$17,$G$5*$D109,""))</f>
        <v>0</v>
      </c>
      <c r="CU109" s="34" t="e">
        <f>IF(CT109&lt;&gt;"",HLOOKUP(COUNT($F109:CT109)+1,$G$4:$EH$8,CU$14,0)*$D109,IF($C109=CU$17,$G$5*$D109,""))</f>
        <v>#VALUE!</v>
      </c>
      <c r="CV109" s="34" t="e">
        <f>IF(CU109&lt;&gt;"",HLOOKUP(COUNT($F109:CU109)+1,$G$4:$EH$8,CV$14,0)*$D109,IF($C109=CV$17,$G$5*$D109,""))</f>
        <v>#VALUE!</v>
      </c>
      <c r="CW109" s="34" t="e">
        <f>IF(CV109&lt;&gt;"",HLOOKUP(COUNT($F109:CV109)+1,$G$4:$EH$8,CW$14,0)*$D109,IF($C109=CW$17,$G$5*$D109,""))</f>
        <v>#VALUE!</v>
      </c>
      <c r="CX109" s="34" t="e">
        <f>IF(CW109&lt;&gt;"",HLOOKUP(COUNT($F109:CW109)+1,$G$4:$EH$8,CX$14,0)*$D109,IF($C109=CX$17,$G$5*$D109,""))</f>
        <v>#VALUE!</v>
      </c>
      <c r="CY109" s="34" t="e">
        <f>IF(CX109&lt;&gt;"",HLOOKUP(COUNT($F109:CX109)+1,$G$4:$EH$8,CY$14,0)*$D109,IF($C109=CY$17,$G$5*$D109,""))</f>
        <v>#VALUE!</v>
      </c>
      <c r="CZ109" s="34" t="e">
        <f>IF(CY109&lt;&gt;"",HLOOKUP(COUNT($F109:CY109)+1,$G$4:$EH$8,CZ$14,0)*$D109,IF($C109=CZ$17,$G$5*$D109,""))</f>
        <v>#VALUE!</v>
      </c>
      <c r="DA109" s="34" t="e">
        <f>IF(CZ109&lt;&gt;"",HLOOKUP(COUNT($F109:CZ109)+1,$G$4:$EH$8,DA$14,0)*$D109,IF($C109=DA$17,$G$5*$D109,""))</f>
        <v>#VALUE!</v>
      </c>
      <c r="DB109" s="34" t="e">
        <f>IF(DA109&lt;&gt;"",HLOOKUP(COUNT($F109:DA109)+1,$G$4:$EH$8,DB$14,0)*$D109,IF($C109=DB$17,$G$5*$D109,""))</f>
        <v>#VALUE!</v>
      </c>
      <c r="DC109" s="34" t="e">
        <f>IF(DB109&lt;&gt;"",HLOOKUP(COUNT($F109:DB109)+1,$G$4:$EH$8,DC$14,0)*$D109,IF($C109=DC$17,$G$5*$D109,""))</f>
        <v>#VALUE!</v>
      </c>
      <c r="DD109" s="34" t="e">
        <f>IF(DC109&lt;&gt;"",HLOOKUP(COUNT($F109:DC109)+1,$G$4:$EH$8,DD$14,0)*$D109,IF($C109=DD$17,$G$5*$D109,""))</f>
        <v>#VALUE!</v>
      </c>
      <c r="DE109" s="34" t="e">
        <f>IF(DD109&lt;&gt;"",HLOOKUP(COUNT($F109:DD109)+1,$G$4:$EH$8,DE$14,0)*$D109,IF($C109=DE$17,$G$5*$D109,""))</f>
        <v>#VALUE!</v>
      </c>
      <c r="DF109" s="34" t="e">
        <f>IF(DE109&lt;&gt;"",HLOOKUP(COUNT($F109:DE109)+1,$G$4:$EH$8,DF$14,0)*$D109,IF($C109=DF$17,$G$5*$D109,""))</f>
        <v>#VALUE!</v>
      </c>
      <c r="DG109" s="34" t="e">
        <f>IF(DF109&lt;&gt;"",HLOOKUP(COUNT($F109:DF109)+1,$G$4:$EH$8,DG$14,0)*$D109,IF($C109=DG$17,$G$5*$D109,""))</f>
        <v>#VALUE!</v>
      </c>
      <c r="DH109" s="34" t="e">
        <f>IF(DG109&lt;&gt;"",HLOOKUP(COUNT($F109:DG109)+1,$G$4:$EH$8,DH$14,0)*$D109,IF($C109=DH$17,$G$5*$D109,""))</f>
        <v>#VALUE!</v>
      </c>
      <c r="DI109" s="34" t="e">
        <f>IF(DH109&lt;&gt;"",HLOOKUP(COUNT($F109:DH109)+1,$G$4:$EH$8,DI$14,0)*$D109,IF($C109=DI$17,$G$5*$D109,""))</f>
        <v>#VALUE!</v>
      </c>
      <c r="DJ109" s="34" t="e">
        <f>IF(DI109&lt;&gt;"",HLOOKUP(COUNT($F109:DI109)+1,$G$4:$EH$8,DJ$14,0)*$D109,IF($C109=DJ$17,$G$5*$D109,""))</f>
        <v>#VALUE!</v>
      </c>
      <c r="DK109" s="34" t="e">
        <f>IF(DJ109&lt;&gt;"",HLOOKUP(COUNT($F109:DJ109)+1,$G$4:$EH$8,DK$14,0)*$D109,IF($C109=DK$17,$G$5*$D109,""))</f>
        <v>#VALUE!</v>
      </c>
      <c r="DL109" s="34" t="e">
        <f>IF(DK109&lt;&gt;"",HLOOKUP(COUNT($F109:DK109)+1,$G$4:$EH$8,DL$14,0)*$D109,IF($C109=DL$17,$G$5*$D109,""))</f>
        <v>#VALUE!</v>
      </c>
      <c r="DM109" s="34" t="e">
        <f>IF(DL109&lt;&gt;"",HLOOKUP(COUNT($F109:DL109)+1,$G$4:$EH$8,DM$14,0)*$D109,IF($C109=DM$17,$G$5*$D109,""))</f>
        <v>#VALUE!</v>
      </c>
      <c r="DN109" s="34" t="e">
        <f>IF(DM109&lt;&gt;"",HLOOKUP(COUNT($F109:DM109)+1,$G$4:$EH$8,DN$14,0)*$D109,IF($C109=DN$17,$G$5*$D109,""))</f>
        <v>#VALUE!</v>
      </c>
      <c r="DO109" s="34" t="e">
        <f>IF(DN109&lt;&gt;"",HLOOKUP(COUNT($F109:DN109)+1,$G$4:$EH$8,DO$14,0)*$D109,IF($C109=DO$17,$G$5*$D109,""))</f>
        <v>#VALUE!</v>
      </c>
      <c r="DP109" s="34" t="e">
        <f>IF(DO109&lt;&gt;"",HLOOKUP(COUNT($F109:DO109)+1,$G$4:$EH$8,DP$14,0)*$D109,IF($C109=DP$17,$G$5*$D109,""))</f>
        <v>#VALUE!</v>
      </c>
      <c r="DQ109" s="34" t="e">
        <f>IF(DP109&lt;&gt;"",HLOOKUP(COUNT($F109:DP109)+1,$G$4:$EH$8,DQ$14,0)*$D109,IF($C109=DQ$17,$G$5*$D109,""))</f>
        <v>#VALUE!</v>
      </c>
      <c r="DR109" s="34" t="e">
        <f>IF(DQ109&lt;&gt;"",HLOOKUP(COUNT($F109:DQ109)+1,$G$4:$EH$8,DR$14,0)*$D109,IF($C109=DR$17,$G$5*$D109,""))</f>
        <v>#VALUE!</v>
      </c>
      <c r="DS109" s="34" t="e">
        <f>IF(DR109&lt;&gt;"",HLOOKUP(COUNT($F109:DR109)+1,$G$4:$EH$8,DS$14,0)*$D109,IF($C109=DS$17,$G$5*$D109,""))</f>
        <v>#VALUE!</v>
      </c>
      <c r="DT109" s="34" t="e">
        <f>IF(DS109&lt;&gt;"",HLOOKUP(COUNT($F109:DS109)+1,$G$4:$EH$8,DT$14,0)*$D109,IF($C109=DT$17,$G$5*$D109,""))</f>
        <v>#VALUE!</v>
      </c>
      <c r="DU109" s="34" t="e">
        <f>IF(DT109&lt;&gt;"",HLOOKUP(COUNT($F109:DT109)+1,$G$4:$EH$8,DU$14,0)*$D109,IF($C109=DU$17,$G$5*$D109,""))</f>
        <v>#VALUE!</v>
      </c>
      <c r="DV109" s="34" t="e">
        <f>IF(DU109&lt;&gt;"",HLOOKUP(COUNT($F109:DU109)+1,$G$4:$EH$8,DV$14,0)*$D109,IF($C109=DV$17,$G$5*$D109,""))</f>
        <v>#VALUE!</v>
      </c>
      <c r="DX109" s="34" t="str">
        <f>IF(DW109&lt;&gt;"",HLOOKUP(COUNT($DW109:DW109)+1,$G$4:$CX$8,DX$14,0)*$D109,IF($C109=DX$17,$G$6*$D109,""))</f>
        <v/>
      </c>
      <c r="DY109" s="34" t="str">
        <f>IF(DX109&lt;&gt;"",HLOOKUP(COUNT($DW109:DX109)+1,$G$4:$CX$8,DY$14,0)*$D109,IF($C109=DY$17,$G$6*$D109,""))</f>
        <v/>
      </c>
      <c r="DZ109" s="34" t="str">
        <f>IF(DY109&lt;&gt;"",HLOOKUP(COUNT($DW109:DY109)+1,$G$4:$CX$8,DZ$14,0)*$D109,IF($C109=DZ$17,$G$6*$D109,""))</f>
        <v/>
      </c>
      <c r="EA109" s="34" t="str">
        <f>IF(DZ109&lt;&gt;"",HLOOKUP(COUNT($DW109:DZ109)+1,$G$4:$CX$8,EA$14,0)*$D109,IF($C109=EA$17,$G$6*$D109,""))</f>
        <v/>
      </c>
      <c r="EB109" s="34" t="str">
        <f>IF(EA109&lt;&gt;"",HLOOKUP(COUNT($DW109:EA109)+1,$G$4:$CX$8,EB$14,0)*$D109,IF($C109=EB$17,$G$6*$D109,""))</f>
        <v/>
      </c>
      <c r="EC109" s="34" t="str">
        <f>IF(EB109&lt;&gt;"",HLOOKUP(COUNT($DW109:EB109)+1,$G$4:$CX$8,EC$14,0)*$D109,IF($C109=EC$17,$G$6*$D109,""))</f>
        <v/>
      </c>
      <c r="ED109" s="34" t="str">
        <f>IF(EC109&lt;&gt;"",HLOOKUP(COUNT($DW109:EC109)+1,$G$4:$CX$8,ED$14,0)*$D109,IF($C109=ED$17,$G$6*$D109,""))</f>
        <v/>
      </c>
      <c r="EE109" s="34" t="str">
        <f>IF(ED109&lt;&gt;"",HLOOKUP(COUNT($DW109:ED109)+1,$G$4:$CX$8,EE$14,0)*$D109,IF($C109=EE$17,$G$6*$D109,""))</f>
        <v/>
      </c>
      <c r="EF109" s="34" t="str">
        <f>IF(EE109&lt;&gt;"",HLOOKUP(COUNT($DW109:EE109)+1,$G$4:$CX$8,EF$14,0)*$D109,IF($C109=EF$17,$G$6*$D109,""))</f>
        <v/>
      </c>
      <c r="EG109" s="34" t="str">
        <f>IF(EF109&lt;&gt;"",HLOOKUP(COUNT($DW109:EF109)+1,$G$4:$CX$8,EG$14,0)*$D109,IF($C109=EG$17,$G$6*$D109,""))</f>
        <v/>
      </c>
      <c r="EH109" s="34" t="str">
        <f>IF(EG109&lt;&gt;"",HLOOKUP(COUNT($DW109:EG109)+1,$G$4:$CX$8,EH$14,0)*$D109,IF($C109=EH$17,$G$6*$D109,""))</f>
        <v/>
      </c>
      <c r="EI109" s="34" t="str">
        <f>IF(EH109&lt;&gt;"",HLOOKUP(COUNT($DW109:EH109)+1,$G$4:$CX$8,EI$14,0)*$D109,IF($C109=EI$17,$G$6*$D109,""))</f>
        <v/>
      </c>
      <c r="EJ109" s="34" t="str">
        <f>IF(EI109&lt;&gt;"",HLOOKUP(COUNT($DW109:EI109)+1,$G$4:$CX$8,EJ$14,0)*$D109,IF($C109=EJ$17,$G$6*$D109,""))</f>
        <v/>
      </c>
      <c r="EK109" s="34" t="str">
        <f>IF(EJ109&lt;&gt;"",HLOOKUP(COUNT($DW109:EJ109)+1,$G$4:$CX$8,EK$14,0)*$D109,IF($C109=EK$17,$G$6*$D109,""))</f>
        <v/>
      </c>
      <c r="EL109" s="34" t="str">
        <f>IF(EK109&lt;&gt;"",HLOOKUP(COUNT($DW109:EK109)+1,$G$4:$CX$8,EL$14,0)*$D109,IF($C109=EL$17,$G$6*$D109,""))</f>
        <v/>
      </c>
      <c r="EM109" s="34" t="str">
        <f>IF(EL109&lt;&gt;"",HLOOKUP(COUNT($DW109:EL109)+1,$G$4:$CX$8,EM$14,0)*$D109,IF($C109=EM$17,$G$6*$D109,""))</f>
        <v/>
      </c>
      <c r="EN109" s="34" t="str">
        <f>IF(EM109&lt;&gt;"",HLOOKUP(COUNT($DW109:EM109)+1,$G$4:$CX$8,EN$14,0)*$D109,IF($C109=EN$17,$G$6*$D109,""))</f>
        <v/>
      </c>
      <c r="EO109" s="34" t="str">
        <f>IF(EN109&lt;&gt;"",HLOOKUP(COUNT($DW109:EN109)+1,$G$4:$CX$8,EO$14,0)*$D109,IF($C109=EO$17,$G$6*$D109,""))</f>
        <v/>
      </c>
      <c r="EP109" s="34" t="str">
        <f>IF(EO109&lt;&gt;"",HLOOKUP(COUNT($DW109:EO109)+1,$G$4:$CX$8,EP$14,0)*$D109,IF($C109=EP$17,$G$6*$D109,""))</f>
        <v/>
      </c>
      <c r="EQ109" s="34" t="str">
        <f>IF(EP109&lt;&gt;"",HLOOKUP(COUNT($DW109:EP109)+1,$G$4:$CX$8,EQ$14,0)*$D109,IF($C109=EQ$17,$G$6*$D109,""))</f>
        <v/>
      </c>
      <c r="ER109" s="34" t="str">
        <f>IF(EQ109&lt;&gt;"",HLOOKUP(COUNT($DW109:EQ109)+1,$G$4:$CX$8,ER$14,0)*$D109,IF($C109=ER$17,$G$6*$D109,""))</f>
        <v/>
      </c>
      <c r="ES109" s="34" t="str">
        <f>IF(ER109&lt;&gt;"",HLOOKUP(COUNT($DW109:ER109)+1,$G$4:$CX$8,ES$14,0)*$D109,IF($C109=ES$17,$G$6*$D109,""))</f>
        <v/>
      </c>
      <c r="ET109" s="34" t="str">
        <f>IF(ES109&lt;&gt;"",HLOOKUP(COUNT($DW109:ES109)+1,$G$4:$CX$8,ET$14,0)*$D109,IF($C109=ET$17,$G$6*$D109,""))</f>
        <v/>
      </c>
      <c r="EU109" s="34" t="str">
        <f>IF(ET109&lt;&gt;"",HLOOKUP(COUNT($DW109:ET109)+1,$G$4:$CX$8,EU$14,0)*$D109,IF($C109=EU$17,$G$6*$D109,""))</f>
        <v/>
      </c>
      <c r="EV109" s="34" t="str">
        <f>IF(EU109&lt;&gt;"",HLOOKUP(COUNT($DW109:EU109)+1,$G$4:$CX$8,EV$14,0)*$D109,IF($C109=EV$17,$G$6*$D109,""))</f>
        <v/>
      </c>
      <c r="EW109" s="34" t="str">
        <f>IF(EV109&lt;&gt;"",HLOOKUP(COUNT($DW109:EV109)+1,$G$4:$CX$8,EW$14,0)*$D109,IF($C109=EW$17,$G$6*$D109,""))</f>
        <v/>
      </c>
      <c r="EX109" s="34" t="str">
        <f>IF(EW109&lt;&gt;"",HLOOKUP(COUNT($DW109:EW109)+1,$G$4:$CX$8,EX$14,0)*$D109,IF($C109=EX$17,$G$6*$D109,""))</f>
        <v/>
      </c>
      <c r="EY109" s="34" t="str">
        <f>IF(EX109&lt;&gt;"",HLOOKUP(COUNT($DW109:EX109)+1,$G$4:$CX$8,EY$14,0)*$D109,IF($C109=EY$17,$G$6*$D109,""))</f>
        <v/>
      </c>
      <c r="EZ109" s="34" t="str">
        <f>IF(EY109&lt;&gt;"",HLOOKUP(COUNT($DW109:EY109)+1,$G$4:$CX$8,EZ$14,0)*$D109,IF($C109=EZ$17,$G$6*$D109,""))</f>
        <v/>
      </c>
      <c r="FA109" s="34" t="str">
        <f>IF(EZ109&lt;&gt;"",HLOOKUP(COUNT($DW109:EZ109)+1,$G$4:$CX$8,FA$14,0)*$D109,IF($C109=FA$17,$G$6*$D109,""))</f>
        <v/>
      </c>
      <c r="FB109" s="34" t="str">
        <f>IF(FA109&lt;&gt;"",HLOOKUP(COUNT($DW109:FA109)+1,$G$4:$CX$8,FB$14,0)*$D109,IF($C109=FB$17,$G$6*$D109,""))</f>
        <v/>
      </c>
      <c r="FC109" s="34" t="str">
        <f>IF(FB109&lt;&gt;"",HLOOKUP(COUNT($DW109:FB109)+1,$G$4:$CX$8,FC$14,0)*$D109,IF($C109=FC$17,$G$6*$D109,""))</f>
        <v/>
      </c>
      <c r="FD109" s="34" t="str">
        <f>IF(FC109&lt;&gt;"",HLOOKUP(COUNT($DW109:FC109)+1,$G$4:$CX$8,FD$14,0)*$D109,IF($C109=FD$17,$G$6*$D109,""))</f>
        <v/>
      </c>
      <c r="FE109" s="34" t="str">
        <f>IF(FD109&lt;&gt;"",HLOOKUP(COUNT($DW109:FD109)+1,$G$4:$CX$8,FE$14,0)*$D109,IF($C109=FE$17,$G$6*$D109,""))</f>
        <v/>
      </c>
      <c r="FF109" s="34" t="str">
        <f>IF(FE109&lt;&gt;"",HLOOKUP(COUNT($DW109:FE109)+1,$G$4:$CX$8,FF$14,0)*$D109,IF($C109=FF$17,$G$6*$D109,""))</f>
        <v/>
      </c>
      <c r="FG109" s="34" t="str">
        <f>IF(FF109&lt;&gt;"",HLOOKUP(COUNT($DW109:FF109)+1,$G$4:$CX$8,FG$14,0)*$D109,IF($C109=FG$17,$G$6*$D109,""))</f>
        <v/>
      </c>
      <c r="FH109" s="34" t="str">
        <f>IF(FG109&lt;&gt;"",HLOOKUP(COUNT($DW109:FG109)+1,$G$4:$CX$8,FH$14,0)*$D109,IF($C109=FH$17,$G$6*$D109,""))</f>
        <v/>
      </c>
      <c r="FI109" s="34" t="str">
        <f>IF(FH109&lt;&gt;"",HLOOKUP(COUNT($DW109:FH109)+1,$G$4:$CX$8,FI$14,0)*$D109,IF($C109=FI$17,$G$6*$D109,""))</f>
        <v/>
      </c>
      <c r="FJ109" s="34" t="str">
        <f>IF(FI109&lt;&gt;"",HLOOKUP(COUNT($DW109:FI109)+1,$G$4:$CX$8,FJ$14,0)*$D109,IF($C109=FJ$17,$G$6*$D109,""))</f>
        <v/>
      </c>
      <c r="FK109" s="34" t="str">
        <f>IF(FJ109&lt;&gt;"",HLOOKUP(COUNT($DW109:FJ109)+1,$G$4:$CX$8,FK$14,0)*$D109,IF($C109=FK$17,$G$6*$D109,""))</f>
        <v/>
      </c>
      <c r="FL109" s="34" t="str">
        <f>IF(FK109&lt;&gt;"",HLOOKUP(COUNT($DW109:FK109)+1,$G$4:$CX$8,FL$14,0)*$D109,IF($C109=FL$17,$G$6*$D109,""))</f>
        <v/>
      </c>
      <c r="FM109" s="34" t="str">
        <f>IF(FL109&lt;&gt;"",HLOOKUP(COUNT($DW109:FL109)+1,$G$4:$CX$8,FM$14,0)*$D109,IF($C109=FM$17,$G$6*$D109,""))</f>
        <v/>
      </c>
      <c r="FN109" s="34" t="str">
        <f>IF(FM109&lt;&gt;"",HLOOKUP(COUNT($DW109:FM109)+1,$G$4:$CX$8,FN$14,0)*$D109,IF($C109=FN$17,$G$6*$D109,""))</f>
        <v/>
      </c>
      <c r="FO109" s="34" t="str">
        <f>IF(FN109&lt;&gt;"",HLOOKUP(COUNT($DW109:FN109)+1,$G$4:$CX$8,FO$14,0)*$D109,IF($C109=FO$17,$G$6*$D109,""))</f>
        <v/>
      </c>
      <c r="FP109" s="34" t="str">
        <f>IF(FO109&lt;&gt;"",HLOOKUP(COUNT($DW109:FO109)+1,$G$4:$CX$8,FP$14,0)*$D109,IF($C109=FP$17,$G$6*$D109,""))</f>
        <v/>
      </c>
      <c r="FQ109" s="34" t="str">
        <f>IF(FP109&lt;&gt;"",HLOOKUP(COUNT($DW109:FP109)+1,$G$4:$CX$8,FQ$14,0)*$D109,IF($C109=FQ$17,$G$6*$D109,""))</f>
        <v/>
      </c>
      <c r="FR109" s="34" t="str">
        <f>IF(FQ109&lt;&gt;"",HLOOKUP(COUNT($DW109:FQ109)+1,$G$4:$CX$8,FR$14,0)*$D109,IF($C109=FR$17,$G$6*$D109,""))</f>
        <v/>
      </c>
      <c r="FS109" s="34" t="str">
        <f>IF(FR109&lt;&gt;"",HLOOKUP(COUNT($DW109:FR109)+1,$G$4:$CX$8,FS$14,0)*$D109,IF($C109=FS$17,$G$6*$D109,""))</f>
        <v/>
      </c>
      <c r="FT109" s="34" t="str">
        <f>IF(FS109&lt;&gt;"",HLOOKUP(COUNT($DW109:FS109)+1,$G$4:$CX$8,FT$14,0)*$D109,IF($C109=FT$17,$G$6*$D109,""))</f>
        <v/>
      </c>
      <c r="FU109" s="34" t="str">
        <f>IF(FT109&lt;&gt;"",HLOOKUP(COUNT($DW109:FT109)+1,$G$4:$CX$8,FU$14,0)*$D109,IF($C109=FU$17,$G$6*$D109,""))</f>
        <v/>
      </c>
      <c r="FV109" s="34" t="str">
        <f>IF(FU109&lt;&gt;"",HLOOKUP(COUNT($DW109:FU109)+1,$G$4:$CX$8,FV$14,0)*$D109,IF($C109=FV$17,$G$6*$D109,""))</f>
        <v/>
      </c>
      <c r="FW109" s="34" t="str">
        <f>IF(FV109&lt;&gt;"",HLOOKUP(COUNT($DW109:FV109)+1,$G$4:$CX$8,FW$14,0)*$D109,IF($C109=FW$17,$G$6*$D109,""))</f>
        <v/>
      </c>
      <c r="FX109" s="34" t="str">
        <f>IF(FW109&lt;&gt;"",HLOOKUP(COUNT($DW109:FW109)+1,$G$4:$CX$8,FX$14,0)*$D109,IF($C109=FX$17,$G$6*$D109,""))</f>
        <v/>
      </c>
      <c r="FY109" s="34" t="str">
        <f>IF(FX109&lt;&gt;"",HLOOKUP(COUNT($DW109:FX109)+1,$G$4:$CX$8,FY$14,0)*$D109,IF($C109=FY$17,$G$6*$D109,""))</f>
        <v/>
      </c>
      <c r="FZ109" s="34" t="str">
        <f>IF(FY109&lt;&gt;"",HLOOKUP(COUNT($DW109:FY109)+1,$G$4:$CX$8,FZ$14,0)*$D109,IF($C109=FZ$17,$G$6*$D109,""))</f>
        <v/>
      </c>
      <c r="GA109" s="34" t="str">
        <f>IF(FZ109&lt;&gt;"",HLOOKUP(COUNT($DW109:FZ109)+1,$G$4:$CX$8,GA$14,0)*$D109,IF($C109=GA$17,$G$6*$D109,""))</f>
        <v/>
      </c>
      <c r="GB109" s="34" t="str">
        <f>IF(GA109&lt;&gt;"",HLOOKUP(COUNT($DW109:GA109)+1,$G$4:$CX$8,GB$14,0)*$D109,IF($C109=GB$17,$G$6*$D109,""))</f>
        <v/>
      </c>
      <c r="GC109" s="34" t="str">
        <f>IF(GB109&lt;&gt;"",HLOOKUP(COUNT($DW109:GB109)+1,$G$4:$CX$8,GC$14,0)*$D109,IF($C109=GC$17,$G$6*$D109,""))</f>
        <v/>
      </c>
      <c r="GD109" s="34" t="str">
        <f>IF(GC109&lt;&gt;"",HLOOKUP(COUNT($DW109:GC109)+1,$G$4:$CX$8,GD$14,0)*$D109,IF($C109=GD$17,$G$6*$D109,""))</f>
        <v/>
      </c>
      <c r="GE109" s="34" t="str">
        <f>IF(GD109&lt;&gt;"",HLOOKUP(COUNT($DW109:GD109)+1,$G$4:$CX$8,GE$14,0)*$D109,IF($C109=GE$17,$G$6*$D109,""))</f>
        <v/>
      </c>
      <c r="GF109" s="34" t="str">
        <f>IF(GE109&lt;&gt;"",HLOOKUP(COUNT($DW109:GE109)+1,$G$4:$CX$8,GF$14,0)*$D109,IF($C109=GF$17,$G$6*$D109,""))</f>
        <v/>
      </c>
      <c r="GG109" s="34" t="str">
        <f>IF(GF109&lt;&gt;"",HLOOKUP(COUNT($DW109:GF109)+1,$G$4:$CX$8,GG$14,0)*$D109,IF($C109=GG$17,$G$6*$D109,""))</f>
        <v/>
      </c>
      <c r="GH109" s="34" t="str">
        <f>IF(GG109&lt;&gt;"",HLOOKUP(COUNT($DW109:GG109)+1,$G$4:$CX$8,GH$14,0)*$D109,IF($C109=GH$17,$G$6*$D109,""))</f>
        <v/>
      </c>
      <c r="GI109" s="34" t="str">
        <f>IF(GH109&lt;&gt;"",HLOOKUP(COUNT($DW109:GH109)+1,$G$4:$CX$8,GI$14,0)*$D109,IF($C109=GI$17,$G$6*$D109,""))</f>
        <v/>
      </c>
      <c r="GJ109" s="34" t="str">
        <f>IF(GI109&lt;&gt;"",HLOOKUP(COUNT($DW109:GI109)+1,$G$4:$CX$8,GJ$14,0)*$D109,IF($C109=GJ$17,$G$6*$D109,""))</f>
        <v/>
      </c>
      <c r="GK109" s="34" t="str">
        <f>IF(GJ109&lt;&gt;"",HLOOKUP(COUNT($DW109:GJ109)+1,$G$4:$CX$8,GK$14,0)*$D109,IF($C109=GK$17,$G$6*$D109,""))</f>
        <v/>
      </c>
      <c r="GL109" s="34" t="str">
        <f>IF(GK109&lt;&gt;"",HLOOKUP(COUNT($DW109:GK109)+1,$G$4:$CX$8,GL$14,0)*$D109,IF($C109=GL$17,$G$6*$D109,""))</f>
        <v/>
      </c>
      <c r="GM109" s="34" t="str">
        <f>IF(GL109&lt;&gt;"",HLOOKUP(COUNT($DW109:GL109)+1,$G$4:$CX$8,GM$14,0)*$D109,IF($C109=GM$17,$G$6*$D109,""))</f>
        <v/>
      </c>
      <c r="GN109" s="34" t="str">
        <f>IF(GM109&lt;&gt;"",HLOOKUP(COUNT($DW109:GM109)+1,$G$4:$CX$8,GN$14,0)*$D109,IF($C109=GN$17,$G$6*$D109,""))</f>
        <v/>
      </c>
      <c r="GO109" s="34" t="str">
        <f>IF(GN109&lt;&gt;"",HLOOKUP(COUNT($DW109:GN109)+1,$G$4:$CX$8,GO$14,0)*$D109,IF($C109=GO$17,$G$6*$D109,""))</f>
        <v/>
      </c>
      <c r="GP109" s="34" t="str">
        <f>IF(GO109&lt;&gt;"",HLOOKUP(COUNT($DW109:GO109)+1,$G$4:$CX$8,GP$14,0)*$D109,IF($C109=GP$17,$G$6*$D109,""))</f>
        <v/>
      </c>
      <c r="GQ109" s="34" t="str">
        <f>IF(GP109&lt;&gt;"",HLOOKUP(COUNT($DW109:GP109)+1,$G$4:$CX$8,GQ$14,0)*$D109,IF($C109=GQ$17,$G$6*$D109,""))</f>
        <v/>
      </c>
      <c r="GR109" s="34" t="str">
        <f>IF(GQ109&lt;&gt;"",HLOOKUP(COUNT($DW109:GQ109)+1,$G$4:$CX$8,GR$14,0)*$D109,IF($C109=GR$17,$G$6*$D109,""))</f>
        <v/>
      </c>
      <c r="GS109" s="34" t="str">
        <f>IF(GR109&lt;&gt;"",HLOOKUP(COUNT($DW109:GR109)+1,$G$4:$CX$8,GS$14,0)*$D109,IF($C109=GS$17,$G$6*$D109,""))</f>
        <v/>
      </c>
      <c r="GT109" s="34" t="str">
        <f>IF(GS109&lt;&gt;"",HLOOKUP(COUNT($DW109:GS109)+1,$G$4:$CX$8,GT$14,0)*$D109,IF($C109=GT$17,$G$6*$D109,""))</f>
        <v/>
      </c>
      <c r="GU109" s="34" t="str">
        <f>IF(GT109&lt;&gt;"",HLOOKUP(COUNT($DW109:GT109)+1,$G$4:$CX$8,GU$14,0)*$D109,IF($C109=GU$17,$G$6*$D109,""))</f>
        <v/>
      </c>
      <c r="GV109" s="34" t="str">
        <f>IF(GU109&lt;&gt;"",HLOOKUP(COUNT($DW109:GU109)+1,$G$4:$CX$8,GV$14,0)*$D109,IF($C109=GV$17,$G$6*$D109,""))</f>
        <v/>
      </c>
      <c r="GW109" s="34" t="str">
        <f>IF(GV109&lt;&gt;"",HLOOKUP(COUNT($DW109:GV109)+1,$G$4:$CX$8,GW$14,0)*$D109,IF($C109=GW$17,$G$6*$D109,""))</f>
        <v/>
      </c>
      <c r="GX109" s="34" t="str">
        <f>IF(GW109&lt;&gt;"",HLOOKUP(COUNT($DW109:GW109)+1,$G$4:$CX$8,GX$14,0)*$D109,IF($C109=GX$17,$G$6*$D109,""))</f>
        <v/>
      </c>
      <c r="GY109" s="34" t="str">
        <f>IF(GX109&lt;&gt;"",HLOOKUP(COUNT($DW109:GX109)+1,$G$4:$CX$8,GY$14,0)*$D109,IF($C109=GY$17,$G$6*$D109,""))</f>
        <v/>
      </c>
      <c r="GZ109" s="34" t="str">
        <f>IF(GY109&lt;&gt;"",HLOOKUP(COUNT($DW109:GY109)+1,$G$4:$CX$8,GZ$14,0)*$D109,IF($C109=GZ$17,$G$6*$D109,""))</f>
        <v/>
      </c>
      <c r="HA109" s="34" t="str">
        <f>IF(GZ109&lt;&gt;"",HLOOKUP(COUNT($DW109:GZ109)+1,$G$4:$CX$8,HA$14,0)*$D109,IF($C109=HA$17,$G$6*$D109,""))</f>
        <v/>
      </c>
      <c r="HB109" s="34" t="str">
        <f>IF(HA109&lt;&gt;"",HLOOKUP(COUNT($DW109:HA109)+1,$G$4:$CX$8,HB$14,0)*$D109,IF($C109=HB$17,$G$6*$D109,""))</f>
        <v/>
      </c>
      <c r="HC109" s="34" t="str">
        <f>IF(HB109&lt;&gt;"",HLOOKUP(COUNT($DW109:HB109)+1,$G$4:$CX$8,HC$14,0)*$D109,IF($C109=HC$17,$G$6*$D109,""))</f>
        <v/>
      </c>
      <c r="HD109" s="34" t="str">
        <f>IF(HC109&lt;&gt;"",HLOOKUP(COUNT($DW109:HC109)+1,$G$4:$CX$8,HD$14,0)*$D109,IF($C109=HD$17,$G$6*$D109,""))</f>
        <v/>
      </c>
      <c r="HE109" s="34" t="str">
        <f>IF(HD109&lt;&gt;"",HLOOKUP(COUNT($DW109:HD109)+1,$G$4:$CX$8,HE$14,0)*$D109,IF($C109=HE$17,$G$6*$D109,""))</f>
        <v/>
      </c>
      <c r="HF109" s="34" t="str">
        <f>IF(HE109&lt;&gt;"",HLOOKUP(COUNT($DW109:HE109)+1,$G$4:$CX$8,HF$14,0)*$D109,IF($C109=HF$17,$G$6*$D109,""))</f>
        <v/>
      </c>
      <c r="HG109" s="34" t="str">
        <f>IF(HF109&lt;&gt;"",HLOOKUP(COUNT($DW109:HF109)+1,$G$4:$CX$8,HG$14,0)*$D109,IF($C109=HG$17,$G$6*$D109,""))</f>
        <v/>
      </c>
      <c r="HH109" s="34" t="str">
        <f>IF(HG109&lt;&gt;"",HLOOKUP(COUNT($DW109:HG109)+1,$G$4:$CX$8,HH$14,0)*$D109,IF($C109=HH$17,$G$6*$D109,""))</f>
        <v/>
      </c>
      <c r="HI109" s="34" t="str">
        <f>IF(HH109&lt;&gt;"",HLOOKUP(COUNT($DW109:HH109)+1,$G$4:$CX$8,HI$14,0)*$D109,IF($C109=HI$17,$G$6*$D109,""))</f>
        <v/>
      </c>
      <c r="HJ109" s="34">
        <f>IF(HI109&lt;&gt;"",HLOOKUP(COUNT($DW109:HI109)+1,$G$4:$CX$8,HJ$14,0)*$D109,IF($C109=HJ$17,$G$6*$D109,""))</f>
        <v>0</v>
      </c>
      <c r="HK109" s="34">
        <f>IF(HJ109&lt;&gt;"",HLOOKUP(COUNT($DW109:HJ109)+1,$G$4:$CX$8,HK$14,0)*$D109,IF($C109=HK$17,$G$6*$D109,""))</f>
        <v>7500</v>
      </c>
      <c r="HL109" s="34">
        <f>IF(HK109&lt;&gt;"",HLOOKUP(COUNT($DW109:HK109)+1,$G$4:$CX$8,HL$14,0)*$D109,IF($C109=HL$17,$G$6*$D109,""))</f>
        <v>7500</v>
      </c>
      <c r="HM109" s="34">
        <f>IF(HL109&lt;&gt;"",HLOOKUP(COUNT($DW109:HL109)+1,$G$4:$CX$8,HM$14,0)*$D109,IF($C109=HM$17,$G$6*$D109,""))</f>
        <v>7500</v>
      </c>
      <c r="HN109" s="34">
        <f>IF(HM109&lt;&gt;"",HLOOKUP(COUNT($DW109:HM109)+1,$G$4:$CX$8,HN$14,0)*$D109,IF($C109=HN$17,$G$6*$D109,""))</f>
        <v>9048.4582084179765</v>
      </c>
      <c r="HO109" s="34">
        <f>IF(HN109&lt;&gt;"",HLOOKUP(COUNT($DW109:HN109)+1,$G$4:$CX$8,HO$14,0)*$D109,IF($C109=HO$17,$G$6*$D109,""))</f>
        <v>11310.572760522478</v>
      </c>
      <c r="HP109" s="34">
        <f>IF(HO109&lt;&gt;"",HLOOKUP(COUNT($DW109:HO109)+1,$G$4:$CX$8,HP$14,0)*$D109,IF($C109=HP$17,$G$6*$D109,""))</f>
        <v>13572.687312626966</v>
      </c>
      <c r="HQ109" s="34">
        <f>IF(HP109&lt;&gt;"",HLOOKUP(COUNT($DW109:HP109)+1,$G$4:$CX$8,HQ$14,0)*$D109,IF($C109=HQ$17,$G$6*$D109,""))</f>
        <v>15744.31728264728</v>
      </c>
      <c r="HR109" s="34">
        <f>IF(HQ109&lt;&gt;"",HLOOKUP(COUNT($DW109:HQ109)+1,$G$4:$CX$8,HR$14,0)*$D109,IF($C109=HR$17,$G$6*$D109,""))</f>
        <v>17948.521702217906</v>
      </c>
      <c r="HS109" s="34">
        <f>IF(HR109&lt;&gt;"",HLOOKUP(COUNT($DW109:HR109)+1,$G$4:$CX$8,HS$14,0)*$D109,IF($C109=HS$17,$G$6*$D109,""))</f>
        <v>20281.829523506218</v>
      </c>
      <c r="HT109" s="34">
        <f>IF(HS109&lt;&gt;"",HLOOKUP(COUNT($DW109:HS109)+1,$G$4:$CX$8,HT$14,0)*$D109,IF($C109=HT$17,$G$6*$D109,""))</f>
        <v>22512.830771091903</v>
      </c>
      <c r="HU109" s="34">
        <f>IF(HT109&lt;&gt;"",HLOOKUP(COUNT($DW109:HT109)+1,$G$4:$CX$8,HU$14,0)*$D109,IF($C109=HU$17,$G$6*$D109,""))</f>
        <v>24764.113848201101</v>
      </c>
      <c r="HV109" s="34">
        <f>IF(HU109&lt;&gt;"",HLOOKUP(COUNT($DW109:HU109)+1,$G$4:$CX$8,HV$14,0)*$D109,IF($C109=HV$17,$G$6*$D109,""))</f>
        <v>18573.085386150833</v>
      </c>
      <c r="HW109" s="34">
        <f>IF(HV109&lt;&gt;"",HLOOKUP(COUNT($DW109:HV109)+1,$G$4:$CX$8,HW$14,0)*$D109,IF($C109=HW$17,$G$6*$D109,""))</f>
        <v>17644.431116843283</v>
      </c>
      <c r="HX109" s="34">
        <f>IF(HW109&lt;&gt;"",HLOOKUP(COUNT($DW109:HW109)+1,$G$4:$CX$8,HX$14,0)*$D109,IF($C109=HX$17,$G$6*$D109,""))</f>
        <v>19408.874228527617</v>
      </c>
      <c r="HY109" s="34">
        <f>IF(HX109&lt;&gt;"",HLOOKUP(COUNT($DW109:HX109)+1,$G$4:$CX$8,HY$14,0)*$D109,IF($C109=HY$17,$G$6*$D109,""))</f>
        <v>21349.761651380388</v>
      </c>
      <c r="HZ109" s="34">
        <f>IF(HY109&lt;&gt;"",HLOOKUP(COUNT($DW109:HY109)+1,$G$4:$CX$8,HZ$14,0)*$D109,IF($C109=HZ$17,$G$6*$D109,""))</f>
        <v>23484.73781651842</v>
      </c>
      <c r="IA109" s="34">
        <f>IF(HZ109&lt;&gt;"",HLOOKUP(COUNT($DW109:HZ109)+1,$G$4:$CX$8,IA$14,0)*$D109,IF($C109=IA$17,$G$6*$D109,""))</f>
        <v>25833.211598170259</v>
      </c>
      <c r="IB109" s="34">
        <f>IF(IA109&lt;&gt;"",HLOOKUP(COUNT($DW109:IA109)+1,$G$4:$CX$8,IB$14,0)*$D109,IF($C109=IB$17,$G$6*$D109,""))</f>
        <v>24541.551018261736</v>
      </c>
      <c r="IC109" s="34">
        <f>IF(IB109&lt;&gt;"",HLOOKUP(COUNT($DW109:IB109)+1,$G$4:$CX$8,IC$14,0)*$D109,IF($C109=IC$17,$G$6*$D109,""))</f>
        <v>23314.473467348653</v>
      </c>
      <c r="ID109" s="34">
        <f>IF(IC109&lt;&gt;"",HLOOKUP(COUNT($DW109:IC109)+1,$G$4:$CX$8,ID$14,0)*$D109,IF($C109=ID$17,$G$6*$D109,""))</f>
        <v>24946.486610063057</v>
      </c>
      <c r="IE109" s="34">
        <f>IF(ID109&lt;&gt;"",HLOOKUP(COUNT($DW109:ID109)+1,$G$4:$CX$8,IE$14,0)*$D109,IF($C109=IE$17,$G$6*$D109,""))</f>
        <v>26692.740672767472</v>
      </c>
      <c r="IF109" s="34">
        <f>IF(IE109&lt;&gt;"",HLOOKUP(COUNT($DW109:IE109)+1,$G$4:$CX$8,IF$14,0)*$D109,IF($C109=IF$17,$G$6*$D109,""))</f>
        <v>28561.232519861194</v>
      </c>
      <c r="IG109" s="34">
        <f>IF(IF109&lt;&gt;"",HLOOKUP(COUNT($DW109:IF109)+1,$G$4:$CX$8,IG$14,0)*$D109,IF($C109=IG$17,$G$6*$D109,""))</f>
        <v>31417.355771847309</v>
      </c>
      <c r="IH109" s="34">
        <f>IF(IG109&lt;&gt;"",HLOOKUP(COUNT($DW109:IG109)+1,$G$4:$CX$8,IH$14,0)*$D109,IF($C109=IH$17,$G$6*$D109,""))</f>
        <v>26704.75240607022</v>
      </c>
      <c r="II109" s="34">
        <f>IF(IH109&lt;&gt;"",HLOOKUP(COUNT($DW109:IH109)+1,$G$4:$CX$8,II$14,0)*$D109,IF($C109=II$17,$G$6*$D109,""))</f>
        <v>25369.514785766714</v>
      </c>
      <c r="IJ109" s="34">
        <f>IF(II109&lt;&gt;"",HLOOKUP(COUNT($DW109:II109)+1,$G$4:$CX$8,IJ$14,0)*$D109,IF($C109=IJ$17,$G$6*$D109,""))</f>
        <v>26637.990525055047</v>
      </c>
      <c r="IK109" s="34">
        <f>IF(IJ109&lt;&gt;"",HLOOKUP(COUNT($DW109:IJ109)+1,$G$4:$CX$8,IK$14,0)*$D109,IF($C109=IK$17,$G$6*$D109,""))</f>
        <v>27969.890051307804</v>
      </c>
      <c r="IL109" s="34">
        <f>IF(IK109&lt;&gt;"",HLOOKUP(COUNT($DW109:IK109)+1,$G$4:$CX$8,IL$14,0)*$D109,IF($C109=IL$17,$G$6*$D109,""))</f>
        <v>29368.38455387318</v>
      </c>
      <c r="IM109" s="34">
        <f>IF(IL109&lt;&gt;"",HLOOKUP(COUNT($DW109:IL109)+1,$G$4:$CX$8,IM$14,0)*$D109,IF($C109=IM$17,$G$6*$D109,""))</f>
        <v>31424.171472644306</v>
      </c>
      <c r="IO109" s="34" t="str">
        <f>IF(IN109&lt;&gt;"",HLOOKUP(COUNT($IN109:IN109)+1,$G$4:$EH$8,IO$14,0)*$D109,IF($C109=IO$17,$G$7*$D109,""))</f>
        <v/>
      </c>
      <c r="IP109" s="34" t="str">
        <f>IF(IO109&lt;&gt;"",HLOOKUP(COUNT($IN109:IO109)+1,$G$4:$EH$8,IP$14,0)*$D109,IF($C109=IP$17,$G$7*$D109,""))</f>
        <v/>
      </c>
      <c r="IQ109" s="34" t="str">
        <f>IF(IP109&lt;&gt;"",HLOOKUP(COUNT($IN109:IP109)+1,$G$4:$EH$8,IQ$14,0)*$D109,IF($C109=IQ$17,$G$7*$D109,""))</f>
        <v/>
      </c>
      <c r="IR109" s="34" t="str">
        <f>IF(IQ109&lt;&gt;"",HLOOKUP(COUNT($IN109:IQ109)+1,$G$4:$EH$8,IR$14,0)*$D109,IF($C109=IR$17,$G$7*$D109,""))</f>
        <v/>
      </c>
      <c r="IS109" s="34" t="str">
        <f>IF(IR109&lt;&gt;"",HLOOKUP(COUNT($IN109:IR109)+1,$G$4:$EH$8,IS$14,0)*$D109,IF($C109=IS$17,$G$7*$D109,""))</f>
        <v/>
      </c>
      <c r="IT109" s="34" t="str">
        <f>IF(IS109&lt;&gt;"",HLOOKUP(COUNT($IN109:IS109)+1,$G$4:$EH$8,IT$14,0)*$D109,IF($C109=IT$17,$G$7*$D109,""))</f>
        <v/>
      </c>
      <c r="IU109" s="34" t="str">
        <f>IF(IT109&lt;&gt;"",HLOOKUP(COUNT($IN109:IT109)+1,$G$4:$EH$8,IU$14,0)*$D109,IF($C109=IU$17,$G$7*$D109,""))</f>
        <v/>
      </c>
      <c r="IV109" s="34" t="str">
        <f>IF(IU109&lt;&gt;"",HLOOKUP(COUNT($IN109:IU109)+1,$G$4:$EH$8,IV$14,0)*$D109,IF($C109=IV$17,$G$7*$D109,""))</f>
        <v/>
      </c>
      <c r="IW109" s="34" t="str">
        <f>IF(IV109&lt;&gt;"",HLOOKUP(COUNT($IN109:IV109)+1,$G$4:$EH$8,IW$14,0)*$D109,IF($C109=IW$17,$G$7*$D109,""))</f>
        <v/>
      </c>
      <c r="IX109" s="34" t="str">
        <f>IF(IW109&lt;&gt;"",HLOOKUP(COUNT($IN109:IW109)+1,$G$4:$EH$8,IX$14,0)*$D109,IF($C109=IX$17,$G$7*$D109,""))</f>
        <v/>
      </c>
      <c r="IY109" s="34" t="str">
        <f>IF(IX109&lt;&gt;"",HLOOKUP(COUNT($IN109:IX109)+1,$G$4:$EH$8,IY$14,0)*$D109,IF($C109=IY$17,$G$7*$D109,""))</f>
        <v/>
      </c>
      <c r="IZ109" s="34" t="str">
        <f>IF(IY109&lt;&gt;"",HLOOKUP(COUNT($IN109:IY109)+1,$G$4:$EH$8,IZ$14,0)*$D109,IF($C109=IZ$17,$G$7*$D109,""))</f>
        <v/>
      </c>
      <c r="JA109" s="34" t="str">
        <f>IF(IZ109&lt;&gt;"",HLOOKUP(COUNT($IN109:IZ109)+1,$G$4:$EH$8,JA$14,0)*$D109,IF($C109=JA$17,$G$7*$D109,""))</f>
        <v/>
      </c>
      <c r="JB109" s="34" t="str">
        <f>IF(JA109&lt;&gt;"",HLOOKUP(COUNT($IN109:JA109)+1,$G$4:$EH$8,JB$14,0)*$D109,IF($C109=JB$17,$G$7*$D109,""))</f>
        <v/>
      </c>
      <c r="JC109" s="34" t="str">
        <f>IF(JB109&lt;&gt;"",HLOOKUP(COUNT($IN109:JB109)+1,$G$4:$EH$8,JC$14,0)*$D109,IF($C109=JC$17,$G$7*$D109,""))</f>
        <v/>
      </c>
      <c r="JD109" s="34" t="str">
        <f>IF(JC109&lt;&gt;"",HLOOKUP(COUNT($IN109:JC109)+1,$G$4:$EH$8,JD$14,0)*$D109,IF($C109=JD$17,$G$7*$D109,""))</f>
        <v/>
      </c>
      <c r="JE109" s="34" t="str">
        <f>IF(JD109&lt;&gt;"",HLOOKUP(COUNT($IN109:JD109)+1,$G$4:$EH$8,JE$14,0)*$D109,IF($C109=JE$17,$G$7*$D109,""))</f>
        <v/>
      </c>
      <c r="JF109" s="34" t="str">
        <f>IF(JE109&lt;&gt;"",HLOOKUP(COUNT($IN109:JE109)+1,$G$4:$EH$8,JF$14,0)*$D109,IF($C109=JF$17,$G$7*$D109,""))</f>
        <v/>
      </c>
      <c r="JG109" s="34" t="str">
        <f>IF(JF109&lt;&gt;"",HLOOKUP(COUNT($IN109:JF109)+1,$G$4:$EH$8,JG$14,0)*$D109,IF($C109=JG$17,$G$7*$D109,""))</f>
        <v/>
      </c>
      <c r="JH109" s="34" t="str">
        <f>IF(JG109&lt;&gt;"",HLOOKUP(COUNT($IN109:JG109)+1,$G$4:$EH$8,JH$14,0)*$D109,IF($C109=JH$17,$G$7*$D109,""))</f>
        <v/>
      </c>
      <c r="JI109" s="34" t="str">
        <f>IF(JH109&lt;&gt;"",HLOOKUP(COUNT($IN109:JH109)+1,$G$4:$EH$8,JI$14,0)*$D109,IF($C109=JI$17,$G$7*$D109,""))</f>
        <v/>
      </c>
      <c r="JJ109" s="34" t="str">
        <f>IF(JI109&lt;&gt;"",HLOOKUP(COUNT($IN109:JI109)+1,$G$4:$EH$8,JJ$14,0)*$D109,IF($C109=JJ$17,$G$7*$D109,""))</f>
        <v/>
      </c>
      <c r="JK109" s="34" t="str">
        <f>IF(JJ109&lt;&gt;"",HLOOKUP(COUNT($IN109:JJ109)+1,$G$4:$EH$8,JK$14,0)*$D109,IF($C109=JK$17,$G$7*$D109,""))</f>
        <v/>
      </c>
      <c r="JL109" s="34" t="str">
        <f>IF(JK109&lt;&gt;"",HLOOKUP(COUNT($IN109:JK109)+1,$G$4:$EH$8,JL$14,0)*$D109,IF($C109=JL$17,$G$7*$D109,""))</f>
        <v/>
      </c>
      <c r="JM109" s="34" t="str">
        <f>IF(JL109&lt;&gt;"",HLOOKUP(COUNT($IN109:JL109)+1,$G$4:$EH$8,JM$14,0)*$D109,IF($C109=JM$17,$G$7*$D109,""))</f>
        <v/>
      </c>
      <c r="JN109" s="34" t="str">
        <f>IF(JM109&lt;&gt;"",HLOOKUP(COUNT($IN109:JM109)+1,$G$4:$EH$8,JN$14,0)*$D109,IF($C109=JN$17,$G$7*$D109,""))</f>
        <v/>
      </c>
      <c r="JO109" s="34" t="str">
        <f>IF(JN109&lt;&gt;"",HLOOKUP(COUNT($IN109:JN109)+1,$G$4:$EH$8,JO$14,0)*$D109,IF($C109=JO$17,$G$7*$D109,""))</f>
        <v/>
      </c>
      <c r="JP109" s="34" t="str">
        <f>IF(JO109&lt;&gt;"",HLOOKUP(COUNT($IN109:JO109)+1,$G$4:$EH$8,JP$14,0)*$D109,IF($C109=JP$17,$G$7*$D109,""))</f>
        <v/>
      </c>
      <c r="JQ109" s="34" t="str">
        <f>IF(JP109&lt;&gt;"",HLOOKUP(COUNT($IN109:JP109)+1,$G$4:$EH$8,JQ$14,0)*$D109,IF($C109=JQ$17,$G$7*$D109,""))</f>
        <v/>
      </c>
      <c r="JR109" s="34" t="str">
        <f>IF(JQ109&lt;&gt;"",HLOOKUP(COUNT($IN109:JQ109)+1,$G$4:$EH$8,JR$14,0)*$D109,IF($C109=JR$17,$G$7*$D109,""))</f>
        <v/>
      </c>
      <c r="JS109" s="34" t="str">
        <f>IF(JR109&lt;&gt;"",HLOOKUP(COUNT($IN109:JR109)+1,$G$4:$EH$8,JS$14,0)*$D109,IF($C109=JS$17,$G$7*$D109,""))</f>
        <v/>
      </c>
      <c r="JT109" s="34" t="str">
        <f>IF(JS109&lt;&gt;"",HLOOKUP(COUNT($IN109:JS109)+1,$G$4:$EH$8,JT$14,0)*$D109,IF($C109=JT$17,$G$7*$D109,""))</f>
        <v/>
      </c>
      <c r="JU109" s="34" t="str">
        <f>IF(JT109&lt;&gt;"",HLOOKUP(COUNT($IN109:JT109)+1,$G$4:$EH$8,JU$14,0)*$D109,IF($C109=JU$17,$G$7*$D109,""))</f>
        <v/>
      </c>
      <c r="JV109" s="34" t="str">
        <f>IF(JU109&lt;&gt;"",HLOOKUP(COUNT($IN109:JU109)+1,$G$4:$EH$8,JV$14,0)*$D109,IF($C109=JV$17,$G$7*$D109,""))</f>
        <v/>
      </c>
      <c r="JW109" s="34" t="str">
        <f>IF(JV109&lt;&gt;"",HLOOKUP(COUNT($IN109:JV109)+1,$G$4:$EH$8,JW$14,0)*$D109,IF($C109=JW$17,$G$7*$D109,""))</f>
        <v/>
      </c>
      <c r="JX109" s="34" t="str">
        <f>IF(JW109&lt;&gt;"",HLOOKUP(COUNT($IN109:JW109)+1,$G$4:$EH$8,JX$14,0)*$D109,IF($C109=JX$17,$G$7*$D109,""))</f>
        <v/>
      </c>
      <c r="JY109" s="34" t="str">
        <f>IF(JX109&lt;&gt;"",HLOOKUP(COUNT($IN109:JX109)+1,$G$4:$EH$8,JY$14,0)*$D109,IF($C109=JY$17,$G$7*$D109,""))</f>
        <v/>
      </c>
      <c r="JZ109" s="34" t="str">
        <f>IF(JY109&lt;&gt;"",HLOOKUP(COUNT($IN109:JY109)+1,$G$4:$EH$8,JZ$14,0)*$D109,IF($C109=JZ$17,$G$7*$D109,""))</f>
        <v/>
      </c>
      <c r="KA109" s="34" t="str">
        <f>IF(JZ109&lt;&gt;"",HLOOKUP(COUNT($IN109:JZ109)+1,$G$4:$EH$8,KA$14,0)*$D109,IF($C109=KA$17,$G$7*$D109,""))</f>
        <v/>
      </c>
      <c r="KB109" s="34" t="str">
        <f>IF(KA109&lt;&gt;"",HLOOKUP(COUNT($IN109:KA109)+1,$G$4:$EH$8,KB$14,0)*$D109,IF($C109=KB$17,$G$7*$D109,""))</f>
        <v/>
      </c>
      <c r="KC109" s="34" t="str">
        <f>IF(KB109&lt;&gt;"",HLOOKUP(COUNT($IN109:KB109)+1,$G$4:$EH$8,KC$14,0)*$D109,IF($C109=KC$17,$G$7*$D109,""))</f>
        <v/>
      </c>
      <c r="KD109" s="34" t="str">
        <f>IF(KC109&lt;&gt;"",HLOOKUP(COUNT($IN109:KC109)+1,$G$4:$EH$8,KD$14,0)*$D109,IF($C109=KD$17,$G$7*$D109,""))</f>
        <v/>
      </c>
      <c r="KE109" s="34" t="str">
        <f>IF(KD109&lt;&gt;"",HLOOKUP(COUNT($IN109:KD109)+1,$G$4:$EH$8,KE$14,0)*$D109,IF($C109=KE$17,$G$7*$D109,""))</f>
        <v/>
      </c>
      <c r="KF109" s="34" t="str">
        <f>IF(KE109&lt;&gt;"",HLOOKUP(COUNT($IN109:KE109)+1,$G$4:$EH$8,KF$14,0)*$D109,IF($C109=KF$17,$G$7*$D109,""))</f>
        <v/>
      </c>
      <c r="KG109" s="34" t="str">
        <f>IF(KF109&lt;&gt;"",HLOOKUP(COUNT($IN109:KF109)+1,$G$4:$EH$8,KG$14,0)*$D109,IF($C109=KG$17,$G$7*$D109,""))</f>
        <v/>
      </c>
      <c r="KH109" s="34" t="str">
        <f>IF(KG109&lt;&gt;"",HLOOKUP(COUNT($IN109:KG109)+1,$G$4:$EH$8,KH$14,0)*$D109,IF($C109=KH$17,$G$7*$D109,""))</f>
        <v/>
      </c>
      <c r="KI109" s="34" t="str">
        <f>IF(KH109&lt;&gt;"",HLOOKUP(COUNT($IN109:KH109)+1,$G$4:$EH$8,KI$14,0)*$D109,IF($C109=KI$17,$G$7*$D109,""))</f>
        <v/>
      </c>
      <c r="KJ109" s="34" t="str">
        <f>IF(KI109&lt;&gt;"",HLOOKUP(COUNT($IN109:KI109)+1,$G$4:$EH$8,KJ$14,0)*$D109,IF($C109=KJ$17,$G$7*$D109,""))</f>
        <v/>
      </c>
      <c r="KK109" s="34" t="str">
        <f>IF(KJ109&lt;&gt;"",HLOOKUP(COUNT($IN109:KJ109)+1,$G$4:$EH$8,KK$14,0)*$D109,IF($C109=KK$17,$G$7*$D109,""))</f>
        <v/>
      </c>
      <c r="KL109" s="34" t="str">
        <f>IF(KK109&lt;&gt;"",HLOOKUP(COUNT($IN109:KK109)+1,$G$4:$EH$8,KL$14,0)*$D109,IF($C109=KL$17,$G$7*$D109,""))</f>
        <v/>
      </c>
      <c r="KM109" s="34" t="str">
        <f>IF(KL109&lt;&gt;"",HLOOKUP(COUNT($IN109:KL109)+1,$G$4:$EH$8,KM$14,0)*$D109,IF($C109=KM$17,$G$7*$D109,""))</f>
        <v/>
      </c>
      <c r="KN109" s="34" t="str">
        <f>IF(KM109&lt;&gt;"",HLOOKUP(COUNT($IN109:KM109)+1,$G$4:$EH$8,KN$14,0)*$D109,IF($C109=KN$17,$G$7*$D109,""))</f>
        <v/>
      </c>
      <c r="KO109" s="34" t="str">
        <f>IF(KN109&lt;&gt;"",HLOOKUP(COUNT($IN109:KN109)+1,$G$4:$EH$8,KO$14,0)*$D109,IF($C109=KO$17,$G$7*$D109,""))</f>
        <v/>
      </c>
      <c r="KP109" s="34" t="str">
        <f>IF(KO109&lt;&gt;"",HLOOKUP(COUNT($IN109:KO109)+1,$G$4:$EH$8,KP$14,0)*$D109,IF($C109=KP$17,$G$7*$D109,""))</f>
        <v/>
      </c>
      <c r="KQ109" s="34" t="str">
        <f>IF(KP109&lt;&gt;"",HLOOKUP(COUNT($IN109:KP109)+1,$G$4:$EH$8,KQ$14,0)*$D109,IF($C109=KQ$17,$G$7*$D109,""))</f>
        <v/>
      </c>
      <c r="KR109" s="34" t="str">
        <f>IF(KQ109&lt;&gt;"",HLOOKUP(COUNT($IN109:KQ109)+1,$G$4:$EH$8,KR$14,0)*$D109,IF($C109=KR$17,$G$7*$D109,""))</f>
        <v/>
      </c>
      <c r="KS109" s="34" t="str">
        <f>IF(KR109&lt;&gt;"",HLOOKUP(COUNT($IN109:KR109)+1,$G$4:$EH$8,KS$14,0)*$D109,IF($C109=KS$17,$G$7*$D109,""))</f>
        <v/>
      </c>
      <c r="KT109" s="34" t="str">
        <f>IF(KS109&lt;&gt;"",HLOOKUP(COUNT($IN109:KS109)+1,$G$4:$EH$8,KT$14,0)*$D109,IF($C109=KT$17,$G$7*$D109,""))</f>
        <v/>
      </c>
      <c r="KU109" s="34" t="str">
        <f>IF(KT109&lt;&gt;"",HLOOKUP(COUNT($IN109:KT109)+1,$G$4:$EH$8,KU$14,0)*$D109,IF($C109=KU$17,$G$7*$D109,""))</f>
        <v/>
      </c>
      <c r="KV109" s="34" t="str">
        <f>IF(KU109&lt;&gt;"",HLOOKUP(COUNT($IN109:KU109)+1,$G$4:$EH$8,KV$14,0)*$D109,IF($C109=KV$17,$G$7*$D109,""))</f>
        <v/>
      </c>
      <c r="KW109" s="34" t="str">
        <f>IF(KV109&lt;&gt;"",HLOOKUP(COUNT($IN109:KV109)+1,$G$4:$EH$8,KW$14,0)*$D109,IF($C109=KW$17,$G$7*$D109,""))</f>
        <v/>
      </c>
      <c r="KX109" s="34" t="str">
        <f>IF(KW109&lt;&gt;"",HLOOKUP(COUNT($IN109:KW109)+1,$G$4:$EH$8,KX$14,0)*$D109,IF($C109=KX$17,$G$7*$D109,""))</f>
        <v/>
      </c>
      <c r="KY109" s="34" t="str">
        <f>IF(KX109&lt;&gt;"",HLOOKUP(COUNT($IN109:KX109)+1,$G$4:$EH$8,KY$14,0)*$D109,IF($C109=KY$17,$G$7*$D109,""))</f>
        <v/>
      </c>
      <c r="KZ109" s="34" t="str">
        <f>IF(KY109&lt;&gt;"",HLOOKUP(COUNT($IN109:KY109)+1,$G$4:$EH$8,KZ$14,0)*$D109,IF($C109=KZ$17,$G$7*$D109,""))</f>
        <v/>
      </c>
      <c r="LA109" s="34" t="str">
        <f>IF(KZ109&lt;&gt;"",HLOOKUP(COUNT($IN109:KZ109)+1,$G$4:$EH$8,LA$14,0)*$D109,IF($C109=LA$17,$G$7*$D109,""))</f>
        <v/>
      </c>
      <c r="LB109" s="34" t="str">
        <f>IF(LA109&lt;&gt;"",HLOOKUP(COUNT($IN109:LA109)+1,$G$4:$EH$8,LB$14,0)*$D109,IF($C109=LB$17,$G$7*$D109,""))</f>
        <v/>
      </c>
      <c r="LC109" s="34" t="str">
        <f>IF(LB109&lt;&gt;"",HLOOKUP(COUNT($IN109:LB109)+1,$G$4:$EH$8,LC$14,0)*$D109,IF($C109=LC$17,$G$7*$D109,""))</f>
        <v/>
      </c>
      <c r="LD109" s="34" t="str">
        <f>IF(LC109&lt;&gt;"",HLOOKUP(COUNT($IN109:LC109)+1,$G$4:$EH$8,LD$14,0)*$D109,IF($C109=LD$17,$G$7*$D109,""))</f>
        <v/>
      </c>
      <c r="LE109" s="34" t="str">
        <f>IF(LD109&lt;&gt;"",HLOOKUP(COUNT($IN109:LD109)+1,$G$4:$EH$8,LE$14,0)*$D109,IF($C109=LE$17,$G$7*$D109,""))</f>
        <v/>
      </c>
      <c r="LF109" s="34" t="str">
        <f>IF(LE109&lt;&gt;"",HLOOKUP(COUNT($IN109:LE109)+1,$G$4:$EH$8,LF$14,0)*$D109,IF($C109=LF$17,$G$7*$D109,""))</f>
        <v/>
      </c>
      <c r="LG109" s="34" t="str">
        <f>IF(LF109&lt;&gt;"",HLOOKUP(COUNT($IN109:LF109)+1,$G$4:$EH$8,LG$14,0)*$D109,IF($C109=LG$17,$G$7*$D109,""))</f>
        <v/>
      </c>
      <c r="LH109" s="34" t="str">
        <f>IF(LG109&lt;&gt;"",HLOOKUP(COUNT($IN109:LG109)+1,$G$4:$EH$8,LH$14,0)*$D109,IF($C109=LH$17,$G$7*$D109,""))</f>
        <v/>
      </c>
      <c r="LI109" s="34" t="str">
        <f>IF(LH109&lt;&gt;"",HLOOKUP(COUNT($IN109:LH109)+1,$G$4:$EH$8,LI$14,0)*$D109,IF($C109=LI$17,$G$7*$D109,""))</f>
        <v/>
      </c>
      <c r="LJ109" s="34" t="str">
        <f>IF(LI109&lt;&gt;"",HLOOKUP(COUNT($IN109:LI109)+1,$G$4:$EH$8,LJ$14,0)*$D109,IF($C109=LJ$17,$G$7*$D109,""))</f>
        <v/>
      </c>
      <c r="LK109" s="34" t="str">
        <f>IF(LJ109&lt;&gt;"",HLOOKUP(COUNT($IN109:LJ109)+1,$G$4:$EH$8,LK$14,0)*$D109,IF($C109=LK$17,$G$7*$D109,""))</f>
        <v/>
      </c>
      <c r="LL109" s="34" t="str">
        <f>IF(LK109&lt;&gt;"",HLOOKUP(COUNT($IN109:LK109)+1,$G$4:$EH$8,LL$14,0)*$D109,IF($C109=LL$17,$G$7*$D109,""))</f>
        <v/>
      </c>
      <c r="LM109" s="34" t="str">
        <f>IF(LL109&lt;&gt;"",HLOOKUP(COUNT($IN109:LL109)+1,$G$4:$EH$8,LM$14,0)*$D109,IF($C109=LM$17,$G$7*$D109,""))</f>
        <v/>
      </c>
      <c r="LN109" s="34" t="str">
        <f>IF(LM109&lt;&gt;"",HLOOKUP(COUNT($IN109:LM109)+1,$G$4:$EH$8,LN$14,0)*$D109,IF($C109=LN$17,$G$7*$D109,""))</f>
        <v/>
      </c>
      <c r="LO109" s="34" t="str">
        <f>IF(LN109&lt;&gt;"",HLOOKUP(COUNT($IN109:LN109)+1,$G$4:$EH$8,LO$14,0)*$D109,IF($C109=LO$17,$G$7*$D109,""))</f>
        <v/>
      </c>
      <c r="LP109" s="34" t="str">
        <f>IF(LO109&lt;&gt;"",HLOOKUP(COUNT($IN109:LO109)+1,$G$4:$EH$8,LP$14,0)*$D109,IF($C109=LP$17,$G$7*$D109,""))</f>
        <v/>
      </c>
      <c r="LQ109" s="34" t="str">
        <f>IF(LP109&lt;&gt;"",HLOOKUP(COUNT($IN109:LP109)+1,$G$4:$EH$8,LQ$14,0)*$D109,IF($C109=LQ$17,$G$7*$D109,""))</f>
        <v/>
      </c>
      <c r="LR109" s="34" t="str">
        <f>IF(LQ109&lt;&gt;"",HLOOKUP(COUNT($IN109:LQ109)+1,$G$4:$EH$8,LR$14,0)*$D109,IF($C109=LR$17,$G$7*$D109,""))</f>
        <v/>
      </c>
      <c r="LS109" s="34" t="str">
        <f>IF(LR109&lt;&gt;"",HLOOKUP(COUNT($IN109:LR109)+1,$G$4:$EH$8,LS$14,0)*$D109,IF($C109=LS$17,$G$7*$D109,""))</f>
        <v/>
      </c>
      <c r="LT109" s="34" t="str">
        <f>IF(LS109&lt;&gt;"",HLOOKUP(COUNT($IN109:LS109)+1,$G$4:$EH$8,LT$14,0)*$D109,IF($C109=LT$17,$G$7*$D109,""))</f>
        <v/>
      </c>
      <c r="LU109" s="34" t="str">
        <f>IF(LT109&lt;&gt;"",HLOOKUP(COUNT($IN109:LT109)+1,$G$4:$EH$8,LU$14,0)*$D109,IF($C109=LU$17,$G$7*$D109,""))</f>
        <v/>
      </c>
      <c r="LV109" s="34" t="str">
        <f>IF(LU109&lt;&gt;"",HLOOKUP(COUNT($IN109:LU109)+1,$G$4:$EH$8,LV$14,0)*$D109,IF($C109=LV$17,$G$7*$D109,""))</f>
        <v/>
      </c>
      <c r="LW109" s="34" t="str">
        <f>IF(LV109&lt;&gt;"",HLOOKUP(COUNT($IN109:LV109)+1,$G$4:$EH$8,LW$14,0)*$D109,IF($C109=LW$17,$G$7*$D109,""))</f>
        <v/>
      </c>
      <c r="LX109" s="34" t="str">
        <f>IF(LW109&lt;&gt;"",HLOOKUP(COUNT($IN109:LW109)+1,$G$4:$EH$8,LX$14,0)*$D109,IF($C109=LX$17,$G$7*$D109,""))</f>
        <v/>
      </c>
      <c r="LY109" s="34" t="str">
        <f>IF(LX109&lt;&gt;"",HLOOKUP(COUNT($IN109:LX109)+1,$G$4:$EH$8,LY$14,0)*$D109,IF($C109=LY$17,$G$7*$D109,""))</f>
        <v/>
      </c>
      <c r="LZ109" s="34" t="str">
        <f>IF(LY109&lt;&gt;"",HLOOKUP(COUNT($IN109:LY109)+1,$G$4:$EH$8,LZ$14,0)*$D109,IF($C109=LZ$17,$G$7*$D109,""))</f>
        <v/>
      </c>
      <c r="MA109" s="34">
        <f>IF(LZ109&lt;&gt;"",HLOOKUP(COUNT($IN109:LZ109)+1,$G$4:$EH$8,MA$14,0)*$D109,IF($C109=MA$17,$G$7*$D109,""))</f>
        <v>0</v>
      </c>
      <c r="MB109" s="34">
        <f>IF(MA109&lt;&gt;"",HLOOKUP(COUNT($IN109:MA109)+1,$G$4:$EH$8,MB$14,0)*$D109,IF($C109=MB$17,$G$7*$D109,""))</f>
        <v>3750</v>
      </c>
      <c r="MC109" s="34">
        <f>IF(MB109&lt;&gt;"",HLOOKUP(COUNT($IN109:MB109)+1,$G$4:$EH$8,MC$14,0)*$D109,IF($C109=MC$17,$G$7*$D109,""))</f>
        <v>3750</v>
      </c>
      <c r="MD109" s="34">
        <f>IF(MC109&lt;&gt;"",HLOOKUP(COUNT($IN109:MC109)+1,$G$4:$EH$8,MD$14,0)*$D109,IF($C109=MD$17,$G$7*$D109,""))</f>
        <v>3750</v>
      </c>
      <c r="ME109" s="34">
        <f>IF(MD109&lt;&gt;"",HLOOKUP(COUNT($IN109:MD109)+1,$G$4:$EH$8,ME$14,0)*$D109,IF($C109=ME$17,$G$7*$D109,""))</f>
        <v>3750</v>
      </c>
      <c r="MF109" s="34">
        <f>IF(ME109&lt;&gt;"",HLOOKUP(COUNT($IN109:ME109)+1,$G$4:$EH$8,MF$14,0)*$D109,IF($C109=MF$17,$G$7*$D109,""))</f>
        <v>3770.1909201741591</v>
      </c>
      <c r="MG109" s="34">
        <f>IF(MF109&lt;&gt;"",HLOOKUP(COUNT($IN109:MF109)+1,$G$4:$EH$8,MG$14,0)*$D109,IF($C109=MG$17,$G$7*$D109,""))</f>
        <v>4524.2291042089882</v>
      </c>
      <c r="MH109" s="34">
        <f>IF(MG109&lt;&gt;"",HLOOKUP(COUNT($IN109:MG109)+1,$G$4:$EH$8,MH$14,0)*$D109,IF($C109=MH$17,$G$7*$D109,""))</f>
        <v>5248.1057608824267</v>
      </c>
      <c r="MI109" s="34">
        <f>IF(MH109&lt;&gt;"",HLOOKUP(COUNT($IN109:MH109)+1,$G$4:$EH$8,MI$14,0)*$D109,IF($C109=MI$17,$G$7*$D109,""))</f>
        <v>5982.8405674059686</v>
      </c>
      <c r="MJ109" s="34">
        <f>IF(MI109&lt;&gt;"",HLOOKUP(COUNT($IN109:MI109)+1,$G$4:$EH$8,MJ$14,0)*$D109,IF($C109=MJ$17,$G$7*$D109,""))</f>
        <v>6760.6098411687399</v>
      </c>
      <c r="MK109" s="34">
        <f>IF(MJ109&lt;&gt;"",HLOOKUP(COUNT($IN109:MJ109)+1,$G$4:$EH$8,MK$14,0)*$D109,IF($C109=MK$17,$G$7*$D109,""))</f>
        <v>7504.2769236973027</v>
      </c>
      <c r="ML109" s="34">
        <f>IF(MK109&lt;&gt;"",HLOOKUP(COUNT($IN109:MK109)+1,$G$4:$EH$8,ML$14,0)*$D109,IF($C109=ML$17,$G$7*$D109,""))</f>
        <v>8254.7046160670325</v>
      </c>
      <c r="MM109" s="34">
        <f>IF(ML109&lt;&gt;"",HLOOKUP(COUNT($IN109:ML109)+1,$G$4:$EH$8,MM$14,0)*$D109,IF($C109=MM$17,$G$7*$D109,""))</f>
        <v>6191.0284620502789</v>
      </c>
      <c r="MN109" s="34">
        <f>IF(MM109&lt;&gt;"",HLOOKUP(COUNT($IN109:MM109)+1,$G$4:$EH$8,MN$14,0)*$D109,IF($C109=MN$17,$G$7*$D109,""))</f>
        <v>5881.4770389477608</v>
      </c>
      <c r="MO109" s="34">
        <f>IF(MN109&lt;&gt;"",HLOOKUP(COUNT($IN109:MN109)+1,$G$4:$EH$8,MO$14,0)*$D109,IF($C109=MO$17,$G$7*$D109,""))</f>
        <v>6469.6247428425395</v>
      </c>
      <c r="MP109" s="34">
        <f>IF(MO109&lt;&gt;"",HLOOKUP(COUNT($IN109:MO109)+1,$G$4:$EH$8,MP$14,0)*$D109,IF($C109=MP$17,$G$7*$D109,""))</f>
        <v>7116.5872171267965</v>
      </c>
      <c r="MQ109" s="34">
        <f>IF(MP109&lt;&gt;"",HLOOKUP(COUNT($IN109:MP109)+1,$G$4:$EH$8,MQ$14,0)*$D109,IF($C109=MQ$17,$G$7*$D109,""))</f>
        <v>7828.2459388394727</v>
      </c>
      <c r="MR109" s="34">
        <f>IF(MQ109&lt;&gt;"",HLOOKUP(COUNT($IN109:MQ109)+1,$G$4:$EH$8,MR$14,0)*$D109,IF($C109=MR$17,$G$7*$D109,""))</f>
        <v>8611.0705327234209</v>
      </c>
      <c r="MS109" s="34">
        <f>IF(MR109&lt;&gt;"",HLOOKUP(COUNT($IN109:MR109)+1,$G$4:$EH$8,MS$14,0)*$D109,IF($C109=MS$17,$G$7*$D109,""))</f>
        <v>8180.517006087246</v>
      </c>
      <c r="MT109" s="34">
        <f>IF(MS109&lt;&gt;"",HLOOKUP(COUNT($IN109:MS109)+1,$G$4:$EH$8,MT$14,0)*$D109,IF($C109=MT$17,$G$7*$D109,""))</f>
        <v>7771.4911557828855</v>
      </c>
      <c r="MU109" s="34">
        <f>IF(MT109&lt;&gt;"",HLOOKUP(COUNT($IN109:MT109)+1,$G$4:$EH$8,MU$14,0)*$D109,IF($C109=MU$17,$G$7*$D109,""))</f>
        <v>8315.4955366876875</v>
      </c>
      <c r="MV109" s="34">
        <f>IF(MU109&lt;&gt;"",HLOOKUP(COUNT($IN109:MU109)+1,$G$4:$EH$8,MV$14,0)*$D109,IF($C109=MV$17,$G$7*$D109,""))</f>
        <v>8897.5802242558239</v>
      </c>
      <c r="MW109" s="34">
        <f>IF(MV109&lt;&gt;"",HLOOKUP(COUNT($IN109:MV109)+1,$G$4:$EH$8,MW$14,0)*$D109,IF($C109=MW$17,$G$7*$D109,""))</f>
        <v>9520.4108399537326</v>
      </c>
      <c r="MX109" s="34">
        <f>IF(MW109&lt;&gt;"",HLOOKUP(COUNT($IN109:MW109)+1,$G$4:$EH$8,MX$14,0)*$D109,IF($C109=MX$17,$G$7*$D109,""))</f>
        <v>10472.451923949104</v>
      </c>
      <c r="MY109" s="34">
        <f>IF(MX109&lt;&gt;"",HLOOKUP(COUNT($IN109:MX109)+1,$G$4:$EH$8,MY$14,0)*$D109,IF($C109=MY$17,$G$7*$D109,""))</f>
        <v>8901.5841353567412</v>
      </c>
      <c r="MZ109" s="34">
        <f>IF(MY109&lt;&gt;"",HLOOKUP(COUNT($IN109:MY109)+1,$G$4:$EH$8,MZ$14,0)*$D109,IF($C109=MZ$17,$G$7*$D109,""))</f>
        <v>8456.5049285889054</v>
      </c>
      <c r="NA109" s="34">
        <f>IF(MZ109&lt;&gt;"",HLOOKUP(COUNT($IN109:MZ109)+1,$G$4:$EH$8,NA$14,0)*$D109,IF($C109=NA$17,$G$7*$D109,""))</f>
        <v>8879.3301750183509</v>
      </c>
      <c r="NB109" s="34">
        <f>IF(NA109&lt;&gt;"",HLOOKUP(COUNT($IN109:NA109)+1,$G$4:$EH$8,NB$14,0)*$D109,IF($C109=NB$17,$G$7*$D109,""))</f>
        <v>9323.2966837692693</v>
      </c>
      <c r="NC109" s="34">
        <f>IF(NB109&lt;&gt;"",HLOOKUP(COUNT($IN109:NB109)+1,$G$4:$EH$8,NC$14,0)*$D109,IF($C109=NC$17,$G$7*$D109,""))</f>
        <v>9789.4615179577268</v>
      </c>
      <c r="ND109" s="34">
        <f>IF(NC109&lt;&gt;"",HLOOKUP(COUNT($IN109:NC109)+1,$G$4:$EH$8,ND$14,0)*$D109,IF($C109=ND$17,$G$7*$D109,""))</f>
        <v>10474.723824214771</v>
      </c>
      <c r="NF109" s="34" t="str">
        <f>IF(NE109&lt;&gt;"",HLOOKUP(COUNT($NE109:NE109)+1,$G$4:$EH$8,NF$14,0)*$D109,IF($C109=NF$17,$G$8*$D109,""))</f>
        <v/>
      </c>
      <c r="NG109" s="34" t="str">
        <f>IF(NF109&lt;&gt;"",HLOOKUP(COUNT($NE109:NF109)+1,$G$4:$EH$8,NG$14,0)*$D109,IF($C109=NG$17,$G$8*$D109,""))</f>
        <v/>
      </c>
      <c r="NH109" s="34" t="str">
        <f>IF(NG109&lt;&gt;"",HLOOKUP(COUNT($NE109:NG109)+1,$G$4:$EH$8,NH$14,0)*$D109,IF($C109=NH$17,$G$8*$D109,""))</f>
        <v/>
      </c>
      <c r="NI109" s="34" t="str">
        <f>IF(NH109&lt;&gt;"",HLOOKUP(COUNT($NE109:NH109)+1,$G$4:$EH$8,NI$14,0)*$D109,IF($C109=NI$17,$G$8*$D109,""))</f>
        <v/>
      </c>
      <c r="NJ109" s="34" t="str">
        <f>IF(NI109&lt;&gt;"",HLOOKUP(COUNT($NE109:NI109)+1,$G$4:$EH$8,NJ$14,0)*$D109,IF($C109=NJ$17,$G$8*$D109,""))</f>
        <v/>
      </c>
      <c r="NK109" s="34" t="str">
        <f>IF(NJ109&lt;&gt;"",HLOOKUP(COUNT($NE109:NJ109)+1,$G$4:$EH$8,NK$14,0)*$D109,IF($C109=NK$17,$G$8*$D109,""))</f>
        <v/>
      </c>
      <c r="NL109" s="34" t="str">
        <f>IF(NK109&lt;&gt;"",HLOOKUP(COUNT($NE109:NK109)+1,$G$4:$EH$8,NL$14,0)*$D109,IF($C109=NL$17,$G$8*$D109,""))</f>
        <v/>
      </c>
      <c r="NM109" s="34" t="str">
        <f>IF(NL109&lt;&gt;"",HLOOKUP(COUNT($NE109:NL109)+1,$G$4:$EH$8,NM$14,0)*$D109,IF($C109=NM$17,$G$8*$D109,""))</f>
        <v/>
      </c>
      <c r="NN109" s="34" t="str">
        <f>IF(NM109&lt;&gt;"",HLOOKUP(COUNT($NE109:NM109)+1,$G$4:$EH$8,NN$14,0)*$D109,IF($C109=NN$17,$G$8*$D109,""))</f>
        <v/>
      </c>
      <c r="NO109" s="34" t="str">
        <f>IF(NN109&lt;&gt;"",HLOOKUP(COUNT($NE109:NN109)+1,$G$4:$EH$8,NO$14,0)*$D109,IF($C109=NO$17,$G$8*$D109,""))</f>
        <v/>
      </c>
      <c r="NP109" s="34" t="str">
        <f>IF(NO109&lt;&gt;"",HLOOKUP(COUNT($NE109:NO109)+1,$G$4:$EH$8,NP$14,0)*$D109,IF($C109=NP$17,$G$8*$D109,""))</f>
        <v/>
      </c>
      <c r="NQ109" s="34" t="str">
        <f>IF(NP109&lt;&gt;"",HLOOKUP(COUNT($NE109:NP109)+1,$G$4:$EH$8,NQ$14,0)*$D109,IF($C109=NQ$17,$G$8*$D109,""))</f>
        <v/>
      </c>
      <c r="NR109" s="34" t="str">
        <f>IF(NQ109&lt;&gt;"",HLOOKUP(COUNT($NE109:NQ109)+1,$G$4:$EH$8,NR$14,0)*$D109,IF($C109=NR$17,$G$8*$D109,""))</f>
        <v/>
      </c>
      <c r="NS109" s="34" t="str">
        <f>IF(NR109&lt;&gt;"",HLOOKUP(COUNT($NE109:NR109)+1,$G$4:$EH$8,NS$14,0)*$D109,IF($C109=NS$17,$G$8*$D109,""))</f>
        <v/>
      </c>
      <c r="NT109" s="34" t="str">
        <f>IF(NS109&lt;&gt;"",HLOOKUP(COUNT($NE109:NS109)+1,$G$4:$EH$8,NT$14,0)*$D109,IF($C109=NT$17,$G$8*$D109,""))</f>
        <v/>
      </c>
      <c r="NU109" s="34" t="str">
        <f>IF(NT109&lt;&gt;"",HLOOKUP(COUNT($NE109:NT109)+1,$G$4:$EH$8,NU$14,0)*$D109,IF($C109=NU$17,$G$8*$D109,""))</f>
        <v/>
      </c>
      <c r="NV109" s="34" t="str">
        <f>IF(NU109&lt;&gt;"",HLOOKUP(COUNT($NE109:NU109)+1,$G$4:$EH$8,NV$14,0)*$D109,IF($C109=NV$17,$G$8*$D109,""))</f>
        <v/>
      </c>
      <c r="NW109" s="34" t="str">
        <f>IF(NV109&lt;&gt;"",HLOOKUP(COUNT($NE109:NV109)+1,$G$4:$EH$8,NW$14,0)*$D109,IF($C109=NW$17,$G$8*$D109,""))</f>
        <v/>
      </c>
      <c r="NX109" s="34" t="str">
        <f>IF(NW109&lt;&gt;"",HLOOKUP(COUNT($NE109:NW109)+1,$G$4:$EH$8,NX$14,0)*$D109,IF($C109=NX$17,$G$8*$D109,""))</f>
        <v/>
      </c>
      <c r="NY109" s="34" t="str">
        <f>IF(NX109&lt;&gt;"",HLOOKUP(COUNT($NE109:NX109)+1,$G$4:$EH$8,NY$14,0)*$D109,IF($C109=NY$17,$G$8*$D109,""))</f>
        <v/>
      </c>
      <c r="NZ109" s="34" t="str">
        <f>IF(NY109&lt;&gt;"",HLOOKUP(COUNT($NE109:NY109)+1,$G$4:$EH$8,NZ$14,0)*$D109,IF($C109=NZ$17,$G$8*$D109,""))</f>
        <v/>
      </c>
      <c r="OA109" s="34" t="str">
        <f>IF(NZ109&lt;&gt;"",HLOOKUP(COUNT($NE109:NZ109)+1,$G$4:$EH$8,OA$14,0)*$D109,IF($C109=OA$17,$G$8*$D109,""))</f>
        <v/>
      </c>
      <c r="OB109" s="34" t="str">
        <f>IF(OA109&lt;&gt;"",HLOOKUP(COUNT($NE109:OA109)+1,$G$4:$EH$8,OB$14,0)*$D109,IF($C109=OB$17,$G$8*$D109,""))</f>
        <v/>
      </c>
      <c r="OC109" s="34" t="str">
        <f>IF(OB109&lt;&gt;"",HLOOKUP(COUNT($NE109:OB109)+1,$G$4:$EH$8,OC$14,0)*$D109,IF($C109=OC$17,$G$8*$D109,""))</f>
        <v/>
      </c>
      <c r="OD109" s="34" t="str">
        <f>IF(OC109&lt;&gt;"",HLOOKUP(COUNT($NE109:OC109)+1,$G$4:$EH$8,OD$14,0)*$D109,IF($C109=OD$17,$G$8*$D109,""))</f>
        <v/>
      </c>
      <c r="OE109" s="34" t="str">
        <f>IF(OD109&lt;&gt;"",HLOOKUP(COUNT($NE109:OD109)+1,$G$4:$EH$8,OE$14,0)*$D109,IF($C109=OE$17,$G$8*$D109,""))</f>
        <v/>
      </c>
      <c r="OF109" s="34" t="str">
        <f>IF(OE109&lt;&gt;"",HLOOKUP(COUNT($NE109:OE109)+1,$G$4:$EH$8,OF$14,0)*$D109,IF($C109=OF$17,$G$8*$D109,""))</f>
        <v/>
      </c>
      <c r="OG109" s="34" t="str">
        <f>IF(OF109&lt;&gt;"",HLOOKUP(COUNT($NE109:OF109)+1,$G$4:$EH$8,OG$14,0)*$D109,IF($C109=OG$17,$G$8*$D109,""))</f>
        <v/>
      </c>
      <c r="OH109" s="34" t="str">
        <f>IF(OG109&lt;&gt;"",HLOOKUP(COUNT($NE109:OG109)+1,$G$4:$EH$8,OH$14,0)*$D109,IF($C109=OH$17,$G$8*$D109,""))</f>
        <v/>
      </c>
      <c r="OI109" s="34" t="str">
        <f>IF(OH109&lt;&gt;"",HLOOKUP(COUNT($NE109:OH109)+1,$G$4:$EH$8,OI$14,0)*$D109,IF($C109=OI$17,$G$8*$D109,""))</f>
        <v/>
      </c>
      <c r="OJ109" s="34" t="str">
        <f>IF(OI109&lt;&gt;"",HLOOKUP(COUNT($NE109:OI109)+1,$G$4:$EH$8,OJ$14,0)*$D109,IF($C109=OJ$17,$G$8*$D109,""))</f>
        <v/>
      </c>
      <c r="OK109" s="34" t="str">
        <f>IF(OJ109&lt;&gt;"",HLOOKUP(COUNT($NE109:OJ109)+1,$G$4:$EH$8,OK$14,0)*$D109,IF($C109=OK$17,$G$8*$D109,""))</f>
        <v/>
      </c>
      <c r="OL109" s="34" t="str">
        <f>IF(OK109&lt;&gt;"",HLOOKUP(COUNT($NE109:OK109)+1,$G$4:$EH$8,OL$14,0)*$D109,IF($C109=OL$17,$G$8*$D109,""))</f>
        <v/>
      </c>
      <c r="OM109" s="34" t="str">
        <f>IF(OL109&lt;&gt;"",HLOOKUP(COUNT($NE109:OL109)+1,$G$4:$EH$8,OM$14,0)*$D109,IF($C109=OM$17,$G$8*$D109,""))</f>
        <v/>
      </c>
      <c r="ON109" s="34" t="str">
        <f>IF(OM109&lt;&gt;"",HLOOKUP(COUNT($NE109:OM109)+1,$G$4:$EH$8,ON$14,0)*$D109,IF($C109=ON$17,$G$8*$D109,""))</f>
        <v/>
      </c>
      <c r="OO109" s="34" t="str">
        <f>IF(ON109&lt;&gt;"",HLOOKUP(COUNT($NE109:ON109)+1,$G$4:$EH$8,OO$14,0)*$D109,IF($C109=OO$17,$G$8*$D109,""))</f>
        <v/>
      </c>
      <c r="OP109" s="34" t="str">
        <f>IF(OO109&lt;&gt;"",HLOOKUP(COUNT($NE109:OO109)+1,$G$4:$EH$8,OP$14,0)*$D109,IF($C109=OP$17,$G$8*$D109,""))</f>
        <v/>
      </c>
      <c r="OQ109" s="34" t="str">
        <f>IF(OP109&lt;&gt;"",HLOOKUP(COUNT($NE109:OP109)+1,$G$4:$EH$8,OQ$14,0)*$D109,IF($C109=OQ$17,$G$8*$D109,""))</f>
        <v/>
      </c>
      <c r="OR109" s="34" t="str">
        <f>IF(OQ109&lt;&gt;"",HLOOKUP(COUNT($NE109:OQ109)+1,$G$4:$EH$8,OR$14,0)*$D109,IF($C109=OR$17,$G$8*$D109,""))</f>
        <v/>
      </c>
      <c r="OS109" s="34" t="str">
        <f>IF(OR109&lt;&gt;"",HLOOKUP(COUNT($NE109:OR109)+1,$G$4:$EH$8,OS$14,0)*$D109,IF($C109=OS$17,$G$8*$D109,""))</f>
        <v/>
      </c>
      <c r="OT109" s="34" t="str">
        <f>IF(OS109&lt;&gt;"",HLOOKUP(COUNT($NE109:OS109)+1,$G$4:$EH$8,OT$14,0)*$D109,IF($C109=OT$17,$G$8*$D109,""))</f>
        <v/>
      </c>
      <c r="OU109" s="34" t="str">
        <f>IF(OT109&lt;&gt;"",HLOOKUP(COUNT($NE109:OT109)+1,$G$4:$EH$8,OU$14,0)*$D109,IF($C109=OU$17,$G$8*$D109,""))</f>
        <v/>
      </c>
      <c r="OV109" s="34" t="str">
        <f>IF(OU109&lt;&gt;"",HLOOKUP(COUNT($NE109:OU109)+1,$G$4:$EH$8,OV$14,0)*$D109,IF($C109=OV$17,$G$8*$D109,""))</f>
        <v/>
      </c>
      <c r="OW109" s="34" t="str">
        <f>IF(OV109&lt;&gt;"",HLOOKUP(COUNT($NE109:OV109)+1,$G$4:$EH$8,OW$14,0)*$D109,IF($C109=OW$17,$G$8*$D109,""))</f>
        <v/>
      </c>
      <c r="OX109" s="34" t="str">
        <f>IF(OW109&lt;&gt;"",HLOOKUP(COUNT($NE109:OW109)+1,$G$4:$EH$8,OX$14,0)*$D109,IF($C109=OX$17,$G$8*$D109,""))</f>
        <v/>
      </c>
      <c r="OY109" s="34" t="str">
        <f>IF(OX109&lt;&gt;"",HLOOKUP(COUNT($NE109:OX109)+1,$G$4:$EH$8,OY$14,0)*$D109,IF($C109=OY$17,$G$8*$D109,""))</f>
        <v/>
      </c>
      <c r="OZ109" s="34" t="str">
        <f>IF(OY109&lt;&gt;"",HLOOKUP(COUNT($NE109:OY109)+1,$G$4:$EH$8,OZ$14,0)*$D109,IF($C109=OZ$17,$G$8*$D109,""))</f>
        <v/>
      </c>
      <c r="PA109" s="34" t="str">
        <f>IF(OZ109&lt;&gt;"",HLOOKUP(COUNT($NE109:OZ109)+1,$G$4:$EH$8,PA$14,0)*$D109,IF($C109=PA$17,$G$8*$D109,""))</f>
        <v/>
      </c>
      <c r="PB109" s="34" t="str">
        <f>IF(PA109&lt;&gt;"",HLOOKUP(COUNT($NE109:PA109)+1,$G$4:$EH$8,PB$14,0)*$D109,IF($C109=PB$17,$G$8*$D109,""))</f>
        <v/>
      </c>
      <c r="PC109" s="34" t="str">
        <f>IF(PB109&lt;&gt;"",HLOOKUP(COUNT($NE109:PB109)+1,$G$4:$EH$8,PC$14,0)*$D109,IF($C109=PC$17,$G$8*$D109,""))</f>
        <v/>
      </c>
      <c r="PD109" s="34" t="str">
        <f>IF(PC109&lt;&gt;"",HLOOKUP(COUNT($NE109:PC109)+1,$G$4:$EH$8,PD$14,0)*$D109,IF($C109=PD$17,$G$8*$D109,""))</f>
        <v/>
      </c>
      <c r="PE109" s="34" t="str">
        <f>IF(PD109&lt;&gt;"",HLOOKUP(COUNT($NE109:PD109)+1,$G$4:$EH$8,PE$14,0)*$D109,IF($C109=PE$17,$G$8*$D109,""))</f>
        <v/>
      </c>
      <c r="PF109" s="34" t="str">
        <f>IF(PE109&lt;&gt;"",HLOOKUP(COUNT($NE109:PE109)+1,$G$4:$EH$8,PF$14,0)*$D109,IF($C109=PF$17,$G$8*$D109,""))</f>
        <v/>
      </c>
      <c r="PG109" s="34" t="str">
        <f>IF(PF109&lt;&gt;"",HLOOKUP(COUNT($NE109:PF109)+1,$G$4:$EH$8,PG$14,0)*$D109,IF($C109=PG$17,$G$8*$D109,""))</f>
        <v/>
      </c>
      <c r="PH109" s="34" t="str">
        <f>IF(PG109&lt;&gt;"",HLOOKUP(COUNT($NE109:PG109)+1,$G$4:$EH$8,PH$14,0)*$D109,IF($C109=PH$17,$G$8*$D109,""))</f>
        <v/>
      </c>
      <c r="PI109" s="34" t="str">
        <f>IF(PH109&lt;&gt;"",HLOOKUP(COUNT($NE109:PH109)+1,$G$4:$EH$8,PI$14,0)*$D109,IF($C109=PI$17,$G$8*$D109,""))</f>
        <v/>
      </c>
      <c r="PJ109" s="34" t="str">
        <f>IF(PI109&lt;&gt;"",HLOOKUP(COUNT($NE109:PI109)+1,$G$4:$EH$8,PJ$14,0)*$D109,IF($C109=PJ$17,$G$8*$D109,""))</f>
        <v/>
      </c>
      <c r="PK109" s="34" t="str">
        <f>IF(PJ109&lt;&gt;"",HLOOKUP(COUNT($NE109:PJ109)+1,$G$4:$EH$8,PK$14,0)*$D109,IF($C109=PK$17,$G$8*$D109,""))</f>
        <v/>
      </c>
      <c r="PL109" s="34" t="str">
        <f>IF(PK109&lt;&gt;"",HLOOKUP(COUNT($NE109:PK109)+1,$G$4:$EH$8,PL$14,0)*$D109,IF($C109=PL$17,$G$8*$D109,""))</f>
        <v/>
      </c>
      <c r="PM109" s="34" t="str">
        <f>IF(PL109&lt;&gt;"",HLOOKUP(COUNT($NE109:PL109)+1,$G$4:$EH$8,PM$14,0)*$D109,IF($C109=PM$17,$G$8*$D109,""))</f>
        <v/>
      </c>
      <c r="PN109" s="34" t="str">
        <f>IF(PM109&lt;&gt;"",HLOOKUP(COUNT($NE109:PM109)+1,$G$4:$EH$8,PN$14,0)*$D109,IF($C109=PN$17,$G$8*$D109,""))</f>
        <v/>
      </c>
      <c r="PO109" s="34" t="str">
        <f>IF(PN109&lt;&gt;"",HLOOKUP(COUNT($NE109:PN109)+1,$G$4:$EH$8,PO$14,0)*$D109,IF($C109=PO$17,$G$8*$D109,""))</f>
        <v/>
      </c>
      <c r="PP109" s="34" t="str">
        <f>IF(PO109&lt;&gt;"",HLOOKUP(COUNT($NE109:PO109)+1,$G$4:$EH$8,PP$14,0)*$D109,IF($C109=PP$17,$G$8*$D109,""))</f>
        <v/>
      </c>
      <c r="PQ109" s="34" t="str">
        <f>IF(PP109&lt;&gt;"",HLOOKUP(COUNT($NE109:PP109)+1,$G$4:$EH$8,PQ$14,0)*$D109,IF($C109=PQ$17,$G$8*$D109,""))</f>
        <v/>
      </c>
      <c r="PR109" s="34" t="str">
        <f>IF(PQ109&lt;&gt;"",HLOOKUP(COUNT($NE109:PQ109)+1,$G$4:$EH$8,PR$14,0)*$D109,IF($C109=PR$17,$G$8*$D109,""))</f>
        <v/>
      </c>
      <c r="PS109" s="34" t="str">
        <f>IF(PR109&lt;&gt;"",HLOOKUP(COUNT($NE109:PR109)+1,$G$4:$EH$8,PS$14,0)*$D109,IF($C109=PS$17,$G$8*$D109,""))</f>
        <v/>
      </c>
      <c r="PT109" s="34" t="str">
        <f>IF(PS109&lt;&gt;"",HLOOKUP(COUNT($NE109:PS109)+1,$G$4:$EH$8,PT$14,0)*$D109,IF($C109=PT$17,$G$8*$D109,""))</f>
        <v/>
      </c>
      <c r="PU109" s="34" t="str">
        <f>IF(PT109&lt;&gt;"",HLOOKUP(COUNT($NE109:PT109)+1,$G$4:$EH$8,PU$14,0)*$D109,IF($C109=PU$17,$G$8*$D109,""))</f>
        <v/>
      </c>
      <c r="PV109" s="34" t="str">
        <f>IF(PU109&lt;&gt;"",HLOOKUP(COUNT($NE109:PU109)+1,$G$4:$EH$8,PV$14,0)*$D109,IF($C109=PV$17,$G$8*$D109,""))</f>
        <v/>
      </c>
      <c r="PW109" s="34" t="str">
        <f>IF(PV109&lt;&gt;"",HLOOKUP(COUNT($NE109:PV109)+1,$G$4:$EH$8,PW$14,0)*$D109,IF($C109=PW$17,$G$8*$D109,""))</f>
        <v/>
      </c>
      <c r="PX109" s="34" t="str">
        <f>IF(PW109&lt;&gt;"",HLOOKUP(COUNT($NE109:PW109)+1,$G$4:$EH$8,PX$14,0)*$D109,IF($C109=PX$17,$G$8*$D109,""))</f>
        <v/>
      </c>
      <c r="PY109" s="34" t="str">
        <f>IF(PX109&lt;&gt;"",HLOOKUP(COUNT($NE109:PX109)+1,$G$4:$EH$8,PY$14,0)*$D109,IF($C109=PY$17,$G$8*$D109,""))</f>
        <v/>
      </c>
      <c r="PZ109" s="34" t="str">
        <f>IF(PY109&lt;&gt;"",HLOOKUP(COUNT($NE109:PY109)+1,$G$4:$EH$8,PZ$14,0)*$D109,IF($C109=PZ$17,$G$8*$D109,""))</f>
        <v/>
      </c>
      <c r="QA109" s="34" t="str">
        <f>IF(PZ109&lt;&gt;"",HLOOKUP(COUNT($NE109:PZ109)+1,$G$4:$EH$8,QA$14,0)*$D109,IF($C109=QA$17,$G$8*$D109,""))</f>
        <v/>
      </c>
      <c r="QB109" s="34" t="str">
        <f>IF(QA109&lt;&gt;"",HLOOKUP(COUNT($NE109:QA109)+1,$G$4:$EH$8,QB$14,0)*$D109,IF($C109=QB$17,$G$8*$D109,""))</f>
        <v/>
      </c>
      <c r="QC109" s="34" t="str">
        <f>IF(QB109&lt;&gt;"",HLOOKUP(COUNT($NE109:QB109)+1,$G$4:$EH$8,QC$14,0)*$D109,IF($C109=QC$17,$G$8*$D109,""))</f>
        <v/>
      </c>
      <c r="QD109" s="34" t="str">
        <f>IF(QC109&lt;&gt;"",HLOOKUP(COUNT($NE109:QC109)+1,$G$4:$EH$8,QD$14,0)*$D109,IF($C109=QD$17,$G$8*$D109,""))</f>
        <v/>
      </c>
      <c r="QE109" s="34" t="str">
        <f>IF(QD109&lt;&gt;"",HLOOKUP(COUNT($NE109:QD109)+1,$G$4:$EH$8,QE$14,0)*$D109,IF($C109=QE$17,$G$8*$D109,""))</f>
        <v/>
      </c>
      <c r="QF109" s="34" t="str">
        <f>IF(QE109&lt;&gt;"",HLOOKUP(COUNT($NE109:QE109)+1,$G$4:$EH$8,QF$14,0)*$D109,IF($C109=QF$17,$G$8*$D109,""))</f>
        <v/>
      </c>
      <c r="QG109" s="34" t="str">
        <f>IF(QF109&lt;&gt;"",HLOOKUP(COUNT($NE109:QF109)+1,$G$4:$EH$8,QG$14,0)*$D109,IF($C109=QG$17,$G$8*$D109,""))</f>
        <v/>
      </c>
      <c r="QH109" s="34" t="str">
        <f>IF(QG109&lt;&gt;"",HLOOKUP(COUNT($NE109:QG109)+1,$G$4:$EH$8,QH$14,0)*$D109,IF($C109=QH$17,$G$8*$D109,""))</f>
        <v/>
      </c>
      <c r="QI109" s="34" t="str">
        <f>IF(QH109&lt;&gt;"",HLOOKUP(COUNT($NE109:QH109)+1,$G$4:$EH$8,QI$14,0)*$D109,IF($C109=QI$17,$G$8*$D109,""))</f>
        <v/>
      </c>
      <c r="QJ109" s="34" t="str">
        <f>IF(QI109&lt;&gt;"",HLOOKUP(COUNT($NE109:QI109)+1,$G$4:$EH$8,QJ$14,0)*$D109,IF($C109=QJ$17,$G$8*$D109,""))</f>
        <v/>
      </c>
      <c r="QK109" s="34" t="str">
        <f>IF(QJ109&lt;&gt;"",HLOOKUP(COUNT($NE109:QJ109)+1,$G$4:$EH$8,QK$14,0)*$D109,IF($C109=QK$17,$G$8*$D109,""))</f>
        <v/>
      </c>
      <c r="QL109" s="34" t="str">
        <f>IF(QK109&lt;&gt;"",HLOOKUP(COUNT($NE109:QK109)+1,$G$4:$EH$8,QL$14,0)*$D109,IF($C109=QL$17,$G$8*$D109,""))</f>
        <v/>
      </c>
      <c r="QM109" s="34" t="str">
        <f>IF(QL109&lt;&gt;"",HLOOKUP(COUNT($NE109:QL109)+1,$G$4:$EH$8,QM$14,0)*$D109,IF($C109=QM$17,$G$8*$D109,""))</f>
        <v/>
      </c>
      <c r="QN109" s="34" t="str">
        <f>IF(QM109&lt;&gt;"",HLOOKUP(COUNT($NE109:QM109)+1,$G$4:$EH$8,QN$14,0)*$D109,IF($C109=QN$17,$G$8*$D109,""))</f>
        <v/>
      </c>
      <c r="QO109" s="34" t="str">
        <f>IF(QN109&lt;&gt;"",HLOOKUP(COUNT($NE109:QN109)+1,$G$4:$EH$8,QO$14,0)*$D109,IF($C109=QO$17,$G$8*$D109,""))</f>
        <v/>
      </c>
      <c r="QP109" s="34" t="str">
        <f>IF(QO109&lt;&gt;"",HLOOKUP(COUNT($NE109:QO109)+1,$G$4:$EH$8,QP$14,0)*$D109,IF($C109=QP$17,$G$8*$D109,""))</f>
        <v/>
      </c>
      <c r="QQ109" s="34" t="str">
        <f>IF(QP109&lt;&gt;"",HLOOKUP(COUNT($NE109:QP109)+1,$G$4:$EH$8,QQ$14,0)*$D109,IF($C109=QQ$17,$G$8*$D109,""))</f>
        <v/>
      </c>
      <c r="QR109" s="34">
        <f>IF(QQ109&lt;&gt;"",HLOOKUP(COUNT($NE109:QQ109)+1,$G$4:$EH$8,QR$14,0)*$D109,IF($C109=QR$17,$G$8*$D109,""))</f>
        <v>175000</v>
      </c>
      <c r="QS109" s="34">
        <f>IF(QR109&lt;&gt;"",HLOOKUP(COUNT($NE109:QR109)+1,$G$4:$EH$8,QS$14,0)*$D109,IF($C109=QS$17,$G$8*$D109,""))</f>
        <v>0</v>
      </c>
      <c r="QT109" s="34">
        <f>IF(QS109&lt;&gt;"",HLOOKUP(COUNT($NE109:QS109)+1,$G$4:$EH$8,QT$14,0)*$D109,IF($C109=QT$17,$G$8*$D109,""))</f>
        <v>0</v>
      </c>
      <c r="QU109" s="34">
        <f>IF(QT109&lt;&gt;"",HLOOKUP(COUNT($NE109:QT109)+1,$G$4:$EH$8,QU$14,0)*$D109,IF($C109=QU$17,$G$8*$D109,""))</f>
        <v>0</v>
      </c>
      <c r="QV109" s="34">
        <f>IF(QU109&lt;&gt;"",HLOOKUP(COUNT($NE109:QU109)+1,$G$4:$EH$8,QV$14,0)*$D109,IF($C109=QV$17,$G$8*$D109,""))</f>
        <v>0</v>
      </c>
      <c r="QW109" s="34">
        <f>IF(QV109&lt;&gt;"",HLOOKUP(COUNT($NE109:QV109)+1,$G$4:$EH$8,QW$14,0)*$D109,IF($C109=QW$17,$G$8*$D109,""))</f>
        <v>0</v>
      </c>
      <c r="QX109" s="34">
        <f>IF(QW109&lt;&gt;"",HLOOKUP(COUNT($NE109:QW109)+1,$G$4:$EH$8,QX$14,0)*$D109,IF($C109=QX$17,$G$8*$D109,""))</f>
        <v>0</v>
      </c>
      <c r="QY109" s="34">
        <f>IF(QX109&lt;&gt;"",HLOOKUP(COUNT($NE109:QX109)+1,$G$4:$EH$8,QY$14,0)*$D109,IF($C109=QY$17,$G$8*$D109,""))</f>
        <v>0</v>
      </c>
      <c r="QZ109" s="34">
        <f>IF(QY109&lt;&gt;"",HLOOKUP(COUNT($NE109:QY109)+1,$G$4:$EH$8,QZ$14,0)*$D109,IF($C109=QZ$17,$G$8*$D109,""))</f>
        <v>0</v>
      </c>
      <c r="RA109" s="34">
        <f>IF(QZ109&lt;&gt;"",HLOOKUP(COUNT($NE109:QZ109)+1,$G$4:$EH$8,RA$14,0)*$D109,IF($C109=RA$17,$G$8*$D109,""))</f>
        <v>0</v>
      </c>
      <c r="RB109" s="34">
        <f>IF(RA109&lt;&gt;"",HLOOKUP(COUNT($NE109:RA109)+1,$G$4:$EH$8,RB$14,0)*$D109,IF($C109=RB$17,$G$8*$D109,""))</f>
        <v>0</v>
      </c>
      <c r="RC109" s="34">
        <f>IF(RB109&lt;&gt;"",HLOOKUP(COUNT($NE109:RB109)+1,$G$4:$EH$8,RC$14,0)*$D109,IF($C109=RC$17,$G$8*$D109,""))</f>
        <v>0</v>
      </c>
      <c r="RD109" s="34">
        <f>IF(RC109&lt;&gt;"",HLOOKUP(COUNT($NE109:RC109)+1,$G$4:$EH$8,RD$14,0)*$D109,IF($C109=RD$17,$G$8*$D109,""))</f>
        <v>0</v>
      </c>
      <c r="RE109" s="34">
        <f>IF(RD109&lt;&gt;"",HLOOKUP(COUNT($NE109:RD109)+1,$G$4:$EH$8,RE$14,0)*$D109,IF($C109=RE$17,$G$8*$D109,""))</f>
        <v>0</v>
      </c>
      <c r="RF109" s="34">
        <f>IF(RE109&lt;&gt;"",HLOOKUP(COUNT($NE109:RE109)+1,$G$4:$EH$8,RF$14,0)*$D109,IF($C109=RF$17,$G$8*$D109,""))</f>
        <v>0</v>
      </c>
      <c r="RG109" s="34">
        <f>IF(RF109&lt;&gt;"",HLOOKUP(COUNT($NE109:RF109)+1,$G$4:$EH$8,RG$14,0)*$D109,IF($C109=RG$17,$G$8*$D109,""))</f>
        <v>0</v>
      </c>
      <c r="RH109" s="34">
        <f>IF(RG109&lt;&gt;"",HLOOKUP(COUNT($NE109:RG109)+1,$G$4:$EH$8,RH$14,0)*$D109,IF($C109=RH$17,$G$8*$D109,""))</f>
        <v>0</v>
      </c>
      <c r="RI109" s="34">
        <f>IF(RH109&lt;&gt;"",HLOOKUP(COUNT($NE109:RH109)+1,$G$4:$EH$8,RI$14,0)*$D109,IF($C109=RI$17,$G$8*$D109,""))</f>
        <v>0</v>
      </c>
      <c r="RJ109" s="34">
        <f>IF(RI109&lt;&gt;"",HLOOKUP(COUNT($NE109:RI109)+1,$G$4:$EH$8,RJ$14,0)*$D109,IF($C109=RJ$17,$G$8*$D109,""))</f>
        <v>0</v>
      </c>
      <c r="RK109" s="34">
        <f>IF(RJ109&lt;&gt;"",HLOOKUP(COUNT($NE109:RJ109)+1,$G$4:$EH$8,RK$14,0)*$D109,IF($C109=RK$17,$G$8*$D109,""))</f>
        <v>0</v>
      </c>
      <c r="RL109" s="34">
        <f>IF(RK109&lt;&gt;"",HLOOKUP(COUNT($NE109:RK109)+1,$G$4:$EH$8,RL$14,0)*$D109,IF($C109=RL$17,$G$8*$D109,""))</f>
        <v>0</v>
      </c>
      <c r="RM109" s="34">
        <f>IF(RL109&lt;&gt;"",HLOOKUP(COUNT($NE109:RL109)+1,$G$4:$EH$8,RM$14,0)*$D109,IF($C109=RM$17,$G$8*$D109,""))</f>
        <v>0</v>
      </c>
      <c r="RN109" s="34">
        <f>IF(RM109&lt;&gt;"",HLOOKUP(COUNT($NE109:RM109)+1,$G$4:$EH$8,RN$14,0)*$D109,IF($C109=RN$17,$G$8*$D109,""))</f>
        <v>0</v>
      </c>
      <c r="RO109" s="34">
        <f>IF(RN109&lt;&gt;"",HLOOKUP(COUNT($NE109:RN109)+1,$G$4:$EH$8,RO$14,0)*$D109,IF($C109=RO$17,$G$8*$D109,""))</f>
        <v>0</v>
      </c>
      <c r="RP109" s="34">
        <f>IF(RO109&lt;&gt;"",HLOOKUP(COUNT($NE109:RO109)+1,$G$4:$EH$8,RP$14,0)*$D109,IF($C109=RP$17,$G$8*$D109,""))</f>
        <v>0</v>
      </c>
      <c r="RQ109" s="34">
        <f>IF(RP109&lt;&gt;"",HLOOKUP(COUNT($NE109:RP109)+1,$G$4:$EH$8,RQ$14,0)*$D109,IF($C109=RQ$17,$G$8*$D109,""))</f>
        <v>0</v>
      </c>
      <c r="RR109" s="34">
        <f>IF(RQ109&lt;&gt;"",HLOOKUP(COUNT($NE109:RQ109)+1,$G$4:$EH$8,RR$14,0)*$D109,IF($C109=RR$17,$G$8*$D109,""))</f>
        <v>0</v>
      </c>
      <c r="RS109" s="34">
        <f>IF(RR109&lt;&gt;"",HLOOKUP(COUNT($NE109:RR109)+1,$G$4:$EH$8,RS$14,0)*$D109,IF($C109=RS$17,$G$8*$D109,""))</f>
        <v>0</v>
      </c>
      <c r="RT109" s="34">
        <f>IF(RS109&lt;&gt;"",HLOOKUP(COUNT($NE109:RS109)+1,$G$4:$EH$8,RT$14,0)*$D109,IF($C109=RT$17,$G$8*$D109,""))</f>
        <v>0</v>
      </c>
      <c r="RU109" s="34">
        <f>IF(RT109&lt;&gt;"",HLOOKUP(COUNT($NE109:RT109)+1,$G$4:$EH$8,RU$14,0)*$D109,IF($C109=RU$17,$G$8*$D109,""))</f>
        <v>0</v>
      </c>
      <c r="RW109" s="34" t="str">
        <f>IF(RV109&lt;&gt;"",HLOOKUP(COUNT($RV109:RV109)+1,$G$4:$EH$9,RW$14,0)*$D109,IF($C109=RW$17,$G$9*$D109,""))</f>
        <v/>
      </c>
      <c r="RX109" s="34" t="str">
        <f>IF(RW109&lt;&gt;"",HLOOKUP(COUNT($RV109:RW109)+1,$G$4:$EH$9,RX$14,0)*$D109,IF($C109=RX$17,$G$9*$D109,""))</f>
        <v/>
      </c>
      <c r="RY109" s="34" t="str">
        <f>IF(RX109&lt;&gt;"",HLOOKUP(COUNT($RV109:RX109)+1,$G$4:$EH$9,RY$14,0)*$D109,IF($C109=RY$17,$G$9*$D109,""))</f>
        <v/>
      </c>
      <c r="RZ109" s="34" t="str">
        <f>IF(RY109&lt;&gt;"",HLOOKUP(COUNT($RV109:RY109)+1,$G$4:$EH$9,RZ$14,0)*$D109,IF($C109=RZ$17,$G$9*$D109,""))</f>
        <v/>
      </c>
      <c r="SA109" s="34" t="str">
        <f>IF(RZ109&lt;&gt;"",HLOOKUP(COUNT($RV109:RZ109)+1,$G$4:$EH$9,SA$14,0)*$D109,IF($C109=SA$17,$G$9*$D109,""))</f>
        <v/>
      </c>
      <c r="SB109" s="34" t="str">
        <f>IF(SA109&lt;&gt;"",HLOOKUP(COUNT($RV109:SA109)+1,$G$4:$EH$9,SB$14,0)*$D109,IF($C109=SB$17,$G$9*$D109,""))</f>
        <v/>
      </c>
      <c r="SC109" s="34" t="str">
        <f>IF(SB109&lt;&gt;"",HLOOKUP(COUNT($RV109:SB109)+1,$G$4:$EH$9,SC$14,0)*$D109,IF($C109=SC$17,$G$9*$D109,""))</f>
        <v/>
      </c>
      <c r="SD109" s="34" t="str">
        <f>IF(SC109&lt;&gt;"",HLOOKUP(COUNT($RV109:SC109)+1,$G$4:$EH$9,SD$14,0)*$D109,IF($C109=SD$17,$G$9*$D109,""))</f>
        <v/>
      </c>
      <c r="SE109" s="34" t="str">
        <f>IF(SD109&lt;&gt;"",HLOOKUP(COUNT($RV109:SD109)+1,$G$4:$EH$9,SE$14,0)*$D109,IF($C109=SE$17,$G$9*$D109,""))</f>
        <v/>
      </c>
      <c r="SF109" s="34" t="str">
        <f>IF(SE109&lt;&gt;"",HLOOKUP(COUNT($RV109:SE109)+1,$G$4:$EH$9,SF$14,0)*$D109,IF($C109=SF$17,$G$9*$D109,""))</f>
        <v/>
      </c>
      <c r="SG109" s="34" t="str">
        <f>IF(SF109&lt;&gt;"",HLOOKUP(COUNT($RV109:SF109)+1,$G$4:$EH$9,SG$14,0)*$D109,IF($C109=SG$17,$G$9*$D109,""))</f>
        <v/>
      </c>
      <c r="SH109" s="34" t="str">
        <f>IF(SG109&lt;&gt;"",HLOOKUP(COUNT($RV109:SG109)+1,$G$4:$EH$9,SH$14,0)*$D109,IF($C109=SH$17,$G$9*$D109,""))</f>
        <v/>
      </c>
      <c r="SI109" s="34" t="str">
        <f>IF(SH109&lt;&gt;"",HLOOKUP(COUNT($RV109:SH109)+1,$G$4:$EH$9,SI$14,0)*$D109,IF($C109=SI$17,$G$9*$D109,""))</f>
        <v/>
      </c>
      <c r="SJ109" s="34" t="str">
        <f>IF(SI109&lt;&gt;"",HLOOKUP(COUNT($RV109:SI109)+1,$G$4:$EH$9,SJ$14,0)*$D109,IF($C109=SJ$17,$G$9*$D109,""))</f>
        <v/>
      </c>
      <c r="SK109" s="34" t="str">
        <f>IF(SJ109&lt;&gt;"",HLOOKUP(COUNT($RV109:SJ109)+1,$G$4:$EH$9,SK$14,0)*$D109,IF($C109=SK$17,$G$9*$D109,""))</f>
        <v/>
      </c>
      <c r="SL109" s="34" t="str">
        <f>IF(SK109&lt;&gt;"",HLOOKUP(COUNT($RV109:SK109)+1,$G$4:$EH$9,SL$14,0)*$D109,IF($C109=SL$17,$G$9*$D109,""))</f>
        <v/>
      </c>
      <c r="SM109" s="34" t="str">
        <f>IF(SL109&lt;&gt;"",HLOOKUP(COUNT($RV109:SL109)+1,$G$4:$EH$9,SM$14,0)*$D109,IF($C109=SM$17,$G$9*$D109,""))</f>
        <v/>
      </c>
      <c r="SN109" s="34" t="str">
        <f>IF(SM109&lt;&gt;"",HLOOKUP(COUNT($RV109:SM109)+1,$G$4:$EH$9,SN$14,0)*$D109,IF($C109=SN$17,$G$9*$D109,""))</f>
        <v/>
      </c>
      <c r="SO109" s="34" t="str">
        <f>IF(SN109&lt;&gt;"",HLOOKUP(COUNT($RV109:SN109)+1,$G$4:$EH$9,SO$14,0)*$D109,IF($C109=SO$17,$G$9*$D109,""))</f>
        <v/>
      </c>
      <c r="SP109" s="34" t="str">
        <f>IF(SO109&lt;&gt;"",HLOOKUP(COUNT($RV109:SO109)+1,$G$4:$EH$9,SP$14,0)*$D109,IF($C109=SP$17,$G$9*$D109,""))</f>
        <v/>
      </c>
      <c r="SQ109" s="34" t="str">
        <f>IF(SP109&lt;&gt;"",HLOOKUP(COUNT($RV109:SP109)+1,$G$4:$EH$9,SQ$14,0)*$D109,IF($C109=SQ$17,$G$9*$D109,""))</f>
        <v/>
      </c>
      <c r="SR109" s="34" t="str">
        <f>IF(SQ109&lt;&gt;"",HLOOKUP(COUNT($RV109:SQ109)+1,$G$4:$EH$9,SR$14,0)*$D109,IF($C109=SR$17,$G$9*$D109,""))</f>
        <v/>
      </c>
      <c r="SS109" s="34" t="str">
        <f>IF(SR109&lt;&gt;"",HLOOKUP(COUNT($RV109:SR109)+1,$G$4:$EH$9,SS$14,0)*$D109,IF($C109=SS$17,$G$9*$D109,""))</f>
        <v/>
      </c>
      <c r="ST109" s="34" t="str">
        <f>IF(SS109&lt;&gt;"",HLOOKUP(COUNT($RV109:SS109)+1,$G$4:$EH$9,ST$14,0)*$D109,IF($C109=ST$17,$G$9*$D109,""))</f>
        <v/>
      </c>
      <c r="SU109" s="34" t="str">
        <f>IF(ST109&lt;&gt;"",HLOOKUP(COUNT($RV109:ST109)+1,$G$4:$EH$9,SU$14,0)*$D109,IF($C109=SU$17,$G$9*$D109,""))</f>
        <v/>
      </c>
      <c r="SV109" s="34" t="str">
        <f>IF(SU109&lt;&gt;"",HLOOKUP(COUNT($RV109:SU109)+1,$G$4:$EH$9,SV$14,0)*$D109,IF($C109=SV$17,$G$9*$D109,""))</f>
        <v/>
      </c>
      <c r="SW109" s="34" t="str">
        <f>IF(SV109&lt;&gt;"",HLOOKUP(COUNT($RV109:SV109)+1,$G$4:$EH$9,SW$14,0)*$D109,IF($C109=SW$17,$G$9*$D109,""))</f>
        <v/>
      </c>
      <c r="SX109" s="34" t="str">
        <f>IF(SW109&lt;&gt;"",HLOOKUP(COUNT($RV109:SW109)+1,$G$4:$EH$9,SX$14,0)*$D109,IF($C109=SX$17,$G$9*$D109,""))</f>
        <v/>
      </c>
      <c r="SY109" s="34" t="str">
        <f>IF(SX109&lt;&gt;"",HLOOKUP(COUNT($RV109:SX109)+1,$G$4:$EH$9,SY$14,0)*$D109,IF($C109=SY$17,$G$9*$D109,""))</f>
        <v/>
      </c>
      <c r="SZ109" s="34" t="str">
        <f>IF(SY109&lt;&gt;"",HLOOKUP(COUNT($RV109:SY109)+1,$G$4:$EH$9,SZ$14,0)*$D109,IF($C109=SZ$17,$G$9*$D109,""))</f>
        <v/>
      </c>
      <c r="TA109" s="34" t="str">
        <f>IF(SZ109&lt;&gt;"",HLOOKUP(COUNT($RV109:SZ109)+1,$G$4:$EH$9,TA$14,0)*$D109,IF($C109=TA$17,$G$9*$D109,""))</f>
        <v/>
      </c>
      <c r="TB109" s="34" t="str">
        <f>IF(TA109&lt;&gt;"",HLOOKUP(COUNT($RV109:TA109)+1,$G$4:$EH$9,TB$14,0)*$D109,IF($C109=TB$17,$G$9*$D109,""))</f>
        <v/>
      </c>
      <c r="TC109" s="34" t="str">
        <f>IF(TB109&lt;&gt;"",HLOOKUP(COUNT($RV109:TB109)+1,$G$4:$EH$9,TC$14,0)*$D109,IF($C109=TC$17,$G$9*$D109,""))</f>
        <v/>
      </c>
      <c r="TD109" s="34" t="str">
        <f>IF(TC109&lt;&gt;"",HLOOKUP(COUNT($RV109:TC109)+1,$G$4:$EH$9,TD$14,0)*$D109,IF($C109=TD$17,$G$9*$D109,""))</f>
        <v/>
      </c>
      <c r="TE109" s="34" t="str">
        <f>IF(TD109&lt;&gt;"",HLOOKUP(COUNT($RV109:TD109)+1,$G$4:$EH$9,TE$14,0)*$D109,IF($C109=TE$17,$G$9*$D109,""))</f>
        <v/>
      </c>
      <c r="TF109" s="34" t="str">
        <f>IF(TE109&lt;&gt;"",HLOOKUP(COUNT($RV109:TE109)+1,$G$4:$EH$9,TF$14,0)*$D109,IF($C109=TF$17,$G$9*$D109,""))</f>
        <v/>
      </c>
      <c r="TG109" s="34" t="str">
        <f>IF(TF109&lt;&gt;"",HLOOKUP(COUNT($RV109:TF109)+1,$G$4:$EH$9,TG$14,0)*$D109,IF($C109=TG$17,$G$9*$D109,""))</f>
        <v/>
      </c>
      <c r="TH109" s="34" t="str">
        <f>IF(TG109&lt;&gt;"",HLOOKUP(COUNT($RV109:TG109)+1,$G$4:$EH$9,TH$14,0)*$D109,IF($C109=TH$17,$G$9*$D109,""))</f>
        <v/>
      </c>
      <c r="TI109" s="34" t="str">
        <f>IF(TH109&lt;&gt;"",HLOOKUP(COUNT($RV109:TH109)+1,$G$4:$EH$9,TI$14,0)*$D109,IF($C109=TI$17,$G$9*$D109,""))</f>
        <v/>
      </c>
      <c r="TJ109" s="34" t="str">
        <f>IF(TI109&lt;&gt;"",HLOOKUP(COUNT($RV109:TI109)+1,$G$4:$EH$9,TJ$14,0)*$D109,IF($C109=TJ$17,$G$9*$D109,""))</f>
        <v/>
      </c>
      <c r="TK109" s="34" t="str">
        <f>IF(TJ109&lt;&gt;"",HLOOKUP(COUNT($RV109:TJ109)+1,$G$4:$EH$9,TK$14,0)*$D109,IF($C109=TK$17,$G$9*$D109,""))</f>
        <v/>
      </c>
      <c r="TL109" s="34" t="str">
        <f>IF(TK109&lt;&gt;"",HLOOKUP(COUNT($RV109:TK109)+1,$G$4:$EH$9,TL$14,0)*$D109,IF($C109=TL$17,$G$9*$D109,""))</f>
        <v/>
      </c>
      <c r="TM109" s="34" t="str">
        <f>IF(TL109&lt;&gt;"",HLOOKUP(COUNT($RV109:TL109)+1,$G$4:$EH$9,TM$14,0)*$D109,IF($C109=TM$17,$G$9*$D109,""))</f>
        <v/>
      </c>
      <c r="TN109" s="34" t="str">
        <f>IF(TM109&lt;&gt;"",HLOOKUP(COUNT($RV109:TM109)+1,$G$4:$EH$9,TN$14,0)*$D109,IF($C109=TN$17,$G$9*$D109,""))</f>
        <v/>
      </c>
      <c r="TO109" s="34" t="str">
        <f>IF(TN109&lt;&gt;"",HLOOKUP(COUNT($RV109:TN109)+1,$G$4:$EH$9,TO$14,0)*$D109,IF($C109=TO$17,$G$9*$D109,""))</f>
        <v/>
      </c>
      <c r="TP109" s="34" t="str">
        <f>IF(TO109&lt;&gt;"",HLOOKUP(COUNT($RV109:TO109)+1,$G$4:$EH$9,TP$14,0)*$D109,IF($C109=TP$17,$G$9*$D109,""))</f>
        <v/>
      </c>
      <c r="TQ109" s="34" t="str">
        <f>IF(TP109&lt;&gt;"",HLOOKUP(COUNT($RV109:TP109)+1,$G$4:$EH$9,TQ$14,0)*$D109,IF($C109=TQ$17,$G$9*$D109,""))</f>
        <v/>
      </c>
      <c r="TR109" s="34" t="str">
        <f>IF(TQ109&lt;&gt;"",HLOOKUP(COUNT($RV109:TQ109)+1,$G$4:$EH$9,TR$14,0)*$D109,IF($C109=TR$17,$G$9*$D109,""))</f>
        <v/>
      </c>
      <c r="TS109" s="34" t="str">
        <f>IF(TR109&lt;&gt;"",HLOOKUP(COUNT($RV109:TR109)+1,$G$4:$EH$9,TS$14,0)*$D109,IF($C109=TS$17,$G$9*$D109,""))</f>
        <v/>
      </c>
      <c r="TT109" s="34" t="str">
        <f>IF(TS109&lt;&gt;"",HLOOKUP(COUNT($RV109:TS109)+1,$G$4:$EH$9,TT$14,0)*$D109,IF($C109=TT$17,$G$9*$D109,""))</f>
        <v/>
      </c>
      <c r="TU109" s="34" t="str">
        <f>IF(TT109&lt;&gt;"",HLOOKUP(COUNT($RV109:TT109)+1,$G$4:$EH$9,TU$14,0)*$D109,IF($C109=TU$17,$G$9*$D109,""))</f>
        <v/>
      </c>
      <c r="TV109" s="34" t="str">
        <f>IF(TU109&lt;&gt;"",HLOOKUP(COUNT($RV109:TU109)+1,$G$4:$EH$9,TV$14,0)*$D109,IF($C109=TV$17,$G$9*$D109,""))</f>
        <v/>
      </c>
      <c r="TW109" s="34" t="str">
        <f>IF(TV109&lt;&gt;"",HLOOKUP(COUNT($RV109:TV109)+1,$G$4:$EH$9,TW$14,0)*$D109,IF($C109=TW$17,$G$9*$D109,""))</f>
        <v/>
      </c>
      <c r="TX109" s="34" t="str">
        <f>IF(TW109&lt;&gt;"",HLOOKUP(COUNT($RV109:TW109)+1,$G$4:$EH$9,TX$14,0)*$D109,IF($C109=TX$17,$G$9*$D109,""))</f>
        <v/>
      </c>
      <c r="TY109" s="34" t="str">
        <f>IF(TX109&lt;&gt;"",HLOOKUP(COUNT($RV109:TX109)+1,$G$4:$EH$9,TY$14,0)*$D109,IF($C109=TY$17,$G$9*$D109,""))</f>
        <v/>
      </c>
      <c r="TZ109" s="34" t="str">
        <f>IF(TY109&lt;&gt;"",HLOOKUP(COUNT($RV109:TY109)+1,$G$4:$EH$9,TZ$14,0)*$D109,IF($C109=TZ$17,$G$9*$D109,""))</f>
        <v/>
      </c>
      <c r="UA109" s="34" t="str">
        <f>IF(TZ109&lt;&gt;"",HLOOKUP(COUNT($RV109:TZ109)+1,$G$4:$EH$9,UA$14,0)*$D109,IF($C109=UA$17,$G$9*$D109,""))</f>
        <v/>
      </c>
      <c r="UB109" s="34" t="str">
        <f>IF(UA109&lt;&gt;"",HLOOKUP(COUNT($RV109:UA109)+1,$G$4:$EH$9,UB$14,0)*$D109,IF($C109=UB$17,$G$9*$D109,""))</f>
        <v/>
      </c>
      <c r="UC109" s="34" t="str">
        <f>IF(UB109&lt;&gt;"",HLOOKUP(COUNT($RV109:UB109)+1,$G$4:$EH$9,UC$14,0)*$D109,IF($C109=UC$17,$G$9*$D109,""))</f>
        <v/>
      </c>
      <c r="UD109" s="34" t="str">
        <f>IF(UC109&lt;&gt;"",HLOOKUP(COUNT($RV109:UC109)+1,$G$4:$EH$9,UD$14,0)*$D109,IF($C109=UD$17,$G$9*$D109,""))</f>
        <v/>
      </c>
      <c r="UE109" s="34" t="str">
        <f>IF(UD109&lt;&gt;"",HLOOKUP(COUNT($RV109:UD109)+1,$G$4:$EH$9,UE$14,0)*$D109,IF($C109=UE$17,$G$9*$D109,""))</f>
        <v/>
      </c>
      <c r="UF109" s="34" t="str">
        <f>IF(UE109&lt;&gt;"",HLOOKUP(COUNT($RV109:UE109)+1,$G$4:$EH$9,UF$14,0)*$D109,IF($C109=UF$17,$G$9*$D109,""))</f>
        <v/>
      </c>
      <c r="UG109" s="34" t="str">
        <f>IF(UF109&lt;&gt;"",HLOOKUP(COUNT($RV109:UF109)+1,$G$4:$EH$9,UG$14,0)*$D109,IF($C109=UG$17,$G$9*$D109,""))</f>
        <v/>
      </c>
      <c r="UH109" s="34" t="str">
        <f>IF(UG109&lt;&gt;"",HLOOKUP(COUNT($RV109:UG109)+1,$G$4:$EH$9,UH$14,0)*$D109,IF($C109=UH$17,$G$9*$D109,""))</f>
        <v/>
      </c>
      <c r="UI109" s="34" t="str">
        <f>IF(UH109&lt;&gt;"",HLOOKUP(COUNT($RV109:UH109)+1,$G$4:$EH$9,UI$14,0)*$D109,IF($C109=UI$17,$G$9*$D109,""))</f>
        <v/>
      </c>
      <c r="UJ109" s="34" t="str">
        <f>IF(UI109&lt;&gt;"",HLOOKUP(COUNT($RV109:UI109)+1,$G$4:$EH$9,UJ$14,0)*$D109,IF($C109=UJ$17,$G$9*$D109,""))</f>
        <v/>
      </c>
      <c r="UK109" s="34" t="str">
        <f>IF(UJ109&lt;&gt;"",HLOOKUP(COUNT($RV109:UJ109)+1,$G$4:$EH$9,UK$14,0)*$D109,IF($C109=UK$17,$G$9*$D109,""))</f>
        <v/>
      </c>
      <c r="UL109" s="34" t="str">
        <f>IF(UK109&lt;&gt;"",HLOOKUP(COUNT($RV109:UK109)+1,$G$4:$EH$9,UL$14,0)*$D109,IF($C109=UL$17,$G$9*$D109,""))</f>
        <v/>
      </c>
      <c r="UM109" s="34" t="str">
        <f>IF(UL109&lt;&gt;"",HLOOKUP(COUNT($RV109:UL109)+1,$G$4:$EH$9,UM$14,0)*$D109,IF($C109=UM$17,$G$9*$D109,""))</f>
        <v/>
      </c>
      <c r="UN109" s="34" t="str">
        <f>IF(UM109&lt;&gt;"",HLOOKUP(COUNT($RV109:UM109)+1,$G$4:$EH$9,UN$14,0)*$D109,IF($C109=UN$17,$G$9*$D109,""))</f>
        <v/>
      </c>
      <c r="UO109" s="34" t="str">
        <f>IF(UN109&lt;&gt;"",HLOOKUP(COUNT($RV109:UN109)+1,$G$4:$EH$9,UO$14,0)*$D109,IF($C109=UO$17,$G$9*$D109,""))</f>
        <v/>
      </c>
      <c r="UP109" s="34" t="str">
        <f>IF(UO109&lt;&gt;"",HLOOKUP(COUNT($RV109:UO109)+1,$G$4:$EH$9,UP$14,0)*$D109,IF($C109=UP$17,$G$9*$D109,""))</f>
        <v/>
      </c>
      <c r="UQ109" s="34" t="str">
        <f>IF(UP109&lt;&gt;"",HLOOKUP(COUNT($RV109:UP109)+1,$G$4:$EH$9,UQ$14,0)*$D109,IF($C109=UQ$17,$G$9*$D109,""))</f>
        <v/>
      </c>
      <c r="UR109" s="34" t="str">
        <f>IF(UQ109&lt;&gt;"",HLOOKUP(COUNT($RV109:UQ109)+1,$G$4:$EH$9,UR$14,0)*$D109,IF($C109=UR$17,$G$9*$D109,""))</f>
        <v/>
      </c>
      <c r="US109" s="34" t="str">
        <f>IF(UR109&lt;&gt;"",HLOOKUP(COUNT($RV109:UR109)+1,$G$4:$EH$9,US$14,0)*$D109,IF($C109=US$17,$G$9*$D109,""))</f>
        <v/>
      </c>
      <c r="UT109" s="34" t="str">
        <f>IF(US109&lt;&gt;"",HLOOKUP(COUNT($RV109:US109)+1,$G$4:$EH$9,UT$14,0)*$D109,IF($C109=UT$17,$G$9*$D109,""))</f>
        <v/>
      </c>
      <c r="UU109" s="34" t="str">
        <f>IF(UT109&lt;&gt;"",HLOOKUP(COUNT($RV109:UT109)+1,$G$4:$EH$9,UU$14,0)*$D109,IF($C109=UU$17,$G$9*$D109,""))</f>
        <v/>
      </c>
      <c r="UV109" s="34" t="str">
        <f>IF(UU109&lt;&gt;"",HLOOKUP(COUNT($RV109:UU109)+1,$G$4:$EH$9,UV$14,0)*$D109,IF($C109=UV$17,$G$9*$D109,""))</f>
        <v/>
      </c>
      <c r="UW109" s="34" t="str">
        <f>IF(UV109&lt;&gt;"",HLOOKUP(COUNT($RV109:UV109)+1,$G$4:$EH$9,UW$14,0)*$D109,IF($C109=UW$17,$G$9*$D109,""))</f>
        <v/>
      </c>
      <c r="UX109" s="34" t="str">
        <f>IF(UW109&lt;&gt;"",HLOOKUP(COUNT($RV109:UW109)+1,$G$4:$EH$9,UX$14,0)*$D109,IF($C109=UX$17,$G$9*$D109,""))</f>
        <v/>
      </c>
      <c r="UY109" s="34" t="str">
        <f>IF(UX109&lt;&gt;"",HLOOKUP(COUNT($RV109:UX109)+1,$G$4:$EH$9,UY$14,0)*$D109,IF($C109=UY$17,$G$9*$D109,""))</f>
        <v/>
      </c>
      <c r="UZ109" s="34" t="str">
        <f>IF(UY109&lt;&gt;"",HLOOKUP(COUNT($RV109:UY109)+1,$G$4:$EH$9,UZ$14,0)*$D109,IF($C109=UZ$17,$G$9*$D109,""))</f>
        <v/>
      </c>
      <c r="VA109" s="34" t="str">
        <f>IF(UZ109&lt;&gt;"",HLOOKUP(COUNT($RV109:UZ109)+1,$G$4:$EH$9,VA$14,0)*$D109,IF($C109=VA$17,$G$9*$D109,""))</f>
        <v/>
      </c>
      <c r="VB109" s="34" t="str">
        <f>IF(VA109&lt;&gt;"",HLOOKUP(COUNT($RV109:VA109)+1,$G$4:$EH$9,VB$14,0)*$D109,IF($C109=VB$17,$G$9*$D109,""))</f>
        <v/>
      </c>
      <c r="VC109" s="34" t="str">
        <f>IF(VB109&lt;&gt;"",HLOOKUP(COUNT($RV109:VB109)+1,$G$4:$EH$9,VC$14,0)*$D109,IF($C109=VC$17,$G$9*$D109,""))</f>
        <v/>
      </c>
      <c r="VD109" s="34" t="str">
        <f>IF(VC109&lt;&gt;"",HLOOKUP(COUNT($RV109:VC109)+1,$G$4:$EH$9,VD$14,0)*$D109,IF($C109=VD$17,$G$9*$D109,""))</f>
        <v/>
      </c>
      <c r="VE109" s="34" t="str">
        <f>IF(VD109&lt;&gt;"",HLOOKUP(COUNT($RV109:VD109)+1,$G$4:$EH$9,VE$14,0)*$D109,IF($C109=VE$17,$G$9*$D109,""))</f>
        <v/>
      </c>
      <c r="VF109" s="34" t="str">
        <f>IF(VE109&lt;&gt;"",HLOOKUP(COUNT($RV109:VE109)+1,$G$4:$EH$9,VF$14,0)*$D109,IF($C109=VF$17,$G$9*$D109,""))</f>
        <v/>
      </c>
      <c r="VG109" s="34" t="str">
        <f>IF(VF109&lt;&gt;"",HLOOKUP(COUNT($RV109:VF109)+1,$G$4:$EH$9,VG$14,0)*$D109,IF($C109=VG$17,$G$9*$D109,""))</f>
        <v/>
      </c>
      <c r="VH109" s="34" t="str">
        <f>IF(VG109&lt;&gt;"",HLOOKUP(COUNT($RV109:VG109)+1,$G$4:$EH$9,VH$14,0)*$D109,IF($C109=VH$17,$G$9*$D109,""))</f>
        <v/>
      </c>
      <c r="VI109" s="34">
        <f>IF(VH109&lt;&gt;"",HLOOKUP(COUNT($RV109:VH109)+1,$G$4:$EH$9,VI$14,0)*$D109,IF($C109=VI$17,$G$9*$D109,""))</f>
        <v>14500</v>
      </c>
      <c r="VJ109" s="34">
        <f>IF(VI109&lt;&gt;"",HLOOKUP(COUNT($RV109:VI109)+1,$G$4:$EH$9,VJ$14,0)*$D109,IF($C109=VJ$17,$G$9*$D109,""))</f>
        <v>0</v>
      </c>
      <c r="VK109" s="34">
        <f>IF(VJ109&lt;&gt;"",HLOOKUP(COUNT($RV109:VJ109)+1,$G$4:$EH$9,VK$14,0)*$D109,IF($C109=VK$17,$G$9*$D109,""))</f>
        <v>0</v>
      </c>
      <c r="VL109" s="34">
        <f>IF(VK109&lt;&gt;"",HLOOKUP(COUNT($RV109:VK109)+1,$G$4:$EH$9,VL$14,0)*$D109,IF($C109=VL$17,$G$9*$D109,""))</f>
        <v>0</v>
      </c>
      <c r="VM109" s="34">
        <f>IF(VL109&lt;&gt;"",HLOOKUP(COUNT($RV109:VL109)+1,$G$4:$EH$9,VM$14,0)*$D109,IF($C109=VM$17,$G$9*$D109,""))</f>
        <v>0</v>
      </c>
      <c r="VN109" s="34">
        <f>IF(VM109&lt;&gt;"",HLOOKUP(COUNT($RV109:VM109)+1,$G$4:$EH$9,VN$14,0)*$D109,IF($C109=VN$17,$G$9*$D109,""))</f>
        <v>0</v>
      </c>
      <c r="VO109" s="34">
        <f>IF(VN109&lt;&gt;"",HLOOKUP(COUNT($RV109:VN109)+1,$G$4:$EH$9,VO$14,0)*$D109,IF($C109=VO$17,$G$9*$D109,""))</f>
        <v>0</v>
      </c>
      <c r="VP109" s="34">
        <f>IF(VO109&lt;&gt;"",HLOOKUP(COUNT($RV109:VO109)+1,$G$4:$EH$9,VP$14,0)*$D109,IF($C109=VP$17,$G$9*$D109,""))</f>
        <v>0</v>
      </c>
      <c r="VQ109" s="34">
        <f>IF(VP109&lt;&gt;"",HLOOKUP(COUNT($RV109:VP109)+1,$G$4:$EH$9,VQ$14,0)*$D109,IF($C109=VQ$17,$G$9*$D109,""))</f>
        <v>0</v>
      </c>
      <c r="VR109" s="34">
        <f>IF(VQ109&lt;&gt;"",HLOOKUP(COUNT($RV109:VQ109)+1,$G$4:$EH$9,VR$14,0)*$D109,IF($C109=VR$17,$G$9*$D109,""))</f>
        <v>0</v>
      </c>
      <c r="VS109" s="34">
        <f>IF(VR109&lt;&gt;"",HLOOKUP(COUNT($RV109:VR109)+1,$G$4:$EH$9,VS$14,0)*$D109,IF($C109=VS$17,$G$9*$D109,""))</f>
        <v>0</v>
      </c>
      <c r="VT109" s="34">
        <f>IF(VS109&lt;&gt;"",HLOOKUP(COUNT($RV109:VS109)+1,$G$4:$EH$9,VT$14,0)*$D109,IF($C109=VT$17,$G$9*$D109,""))</f>
        <v>0</v>
      </c>
      <c r="VU109" s="34">
        <f>IF(VT109&lt;&gt;"",HLOOKUP(COUNT($RV109:VT109)+1,$G$4:$EH$9,VU$14,0)*$D109,IF($C109=VU$17,$G$9*$D109,""))</f>
        <v>0</v>
      </c>
      <c r="VV109" s="34">
        <f>IF(VU109&lt;&gt;"",HLOOKUP(COUNT($RV109:VU109)+1,$G$4:$EH$9,VV$14,0)*$D109,IF($C109=VV$17,$G$9*$D109,""))</f>
        <v>0</v>
      </c>
      <c r="VW109" s="34">
        <f>IF(VV109&lt;&gt;"",HLOOKUP(COUNT($RV109:VV109)+1,$G$4:$EH$9,VW$14,0)*$D109,IF($C109=VW$17,$G$9*$D109,""))</f>
        <v>0</v>
      </c>
      <c r="VX109" s="34">
        <f>IF(VW109&lt;&gt;"",HLOOKUP(COUNT($RV109:VW109)+1,$G$4:$EH$9,VX$14,0)*$D109,IF($C109=VX$17,$G$9*$D109,""))</f>
        <v>0</v>
      </c>
      <c r="VY109" s="34">
        <f>IF(VX109&lt;&gt;"",HLOOKUP(COUNT($RV109:VX109)+1,$G$4:$EH$9,VY$14,0)*$D109,IF($C109=VY$17,$G$9*$D109,""))</f>
        <v>0</v>
      </c>
      <c r="VZ109" s="34">
        <f>IF(VY109&lt;&gt;"",HLOOKUP(COUNT($RV109:VY109)+1,$G$4:$EH$9,VZ$14,0)*$D109,IF($C109=VZ$17,$G$9*$D109,""))</f>
        <v>0</v>
      </c>
      <c r="WA109" s="34">
        <f>IF(VZ109&lt;&gt;"",HLOOKUP(COUNT($RV109:VZ109)+1,$G$4:$EH$9,WA$14,0)*$D109,IF($C109=WA$17,$G$9*$D109,""))</f>
        <v>0</v>
      </c>
      <c r="WB109" s="34">
        <f>IF(WA109&lt;&gt;"",HLOOKUP(COUNT($RV109:WA109)+1,$G$4:$EH$9,WB$14,0)*$D109,IF($C109=WB$17,$G$9*$D109,""))</f>
        <v>0</v>
      </c>
      <c r="WC109" s="34">
        <f>IF(WB109&lt;&gt;"",HLOOKUP(COUNT($RV109:WB109)+1,$G$4:$EH$9,WC$14,0)*$D109,IF($C109=WC$17,$G$9*$D109,""))</f>
        <v>0</v>
      </c>
      <c r="WD109" s="34">
        <f>IF(WC109&lt;&gt;"",HLOOKUP(COUNT($RV109:WC109)+1,$G$4:$EH$9,WD$14,0)*$D109,IF($C109=WD$17,$G$9*$D109,""))</f>
        <v>0</v>
      </c>
      <c r="WE109" s="34">
        <f>IF(WD109&lt;&gt;"",HLOOKUP(COUNT($RV109:WD109)+1,$G$4:$EH$9,WE$14,0)*$D109,IF($C109=WE$17,$G$9*$D109,""))</f>
        <v>0</v>
      </c>
      <c r="WF109" s="34">
        <f>IF(WE109&lt;&gt;"",HLOOKUP(COUNT($RV109:WE109)+1,$G$4:$EH$9,WF$14,0)*$D109,IF($C109=WF$17,$G$9*$D109,""))</f>
        <v>0</v>
      </c>
      <c r="WG109" s="34">
        <f>IF(WF109&lt;&gt;"",HLOOKUP(COUNT($RV109:WF109)+1,$G$4:$EH$9,WG$14,0)*$D109,IF($C109=WG$17,$G$9*$D109,""))</f>
        <v>0</v>
      </c>
      <c r="WH109" s="34">
        <f>IF(WG109&lt;&gt;"",HLOOKUP(COUNT($RV109:WG109)+1,$G$4:$EH$9,WH$14,0)*$D109,IF($C109=WH$17,$G$9*$D109,""))</f>
        <v>0</v>
      </c>
      <c r="WI109" s="34">
        <f>IF(WH109&lt;&gt;"",HLOOKUP(COUNT($RV109:WH109)+1,$G$4:$EH$9,WI$14,0)*$D109,IF($C109=WI$17,$G$9*$D109,""))</f>
        <v>0</v>
      </c>
      <c r="WJ109" s="34">
        <f>IF(WI109&lt;&gt;"",HLOOKUP(COUNT($RV109:WI109)+1,$G$4:$EH$9,WJ$14,0)*$D109,IF($C109=WJ$17,$G$9*$D109,""))</f>
        <v>0</v>
      </c>
      <c r="WK109" s="34">
        <f>IF(WJ109&lt;&gt;"",HLOOKUP(COUNT($RV109:WJ109)+1,$G$4:$EH$9,WK$14,0)*$D109,IF($C109=WK$17,$G$9*$D109,""))</f>
        <v>0</v>
      </c>
      <c r="WL109" s="34">
        <f>IF(WK109&lt;&gt;"",HLOOKUP(COUNT($RV109:WK109)+1,$G$4:$EH$9,WL$14,0)*$D109,IF($C109=WL$17,$G$9*$D109,""))</f>
        <v>0</v>
      </c>
    </row>
    <row r="110" spans="1:610" ht="15" x14ac:dyDescent="0.2">
      <c r="A110" s="25">
        <f t="shared" si="911"/>
        <v>8</v>
      </c>
      <c r="B110" s="1328" t="s">
        <v>89</v>
      </c>
      <c r="C110" s="62">
        <f t="shared" si="912"/>
        <v>92</v>
      </c>
      <c r="D110" s="30">
        <f>VLOOKUP(B110,Premissas!$R$8:$AD$18,(Histograma!A110+1),0)</f>
        <v>5</v>
      </c>
      <c r="G110" s="34" t="str">
        <f>IF(F110&lt;&gt;"",HLOOKUP(COUNT($F110:F110)+1,$G$4:$EH$8,G$14,0)*$D110,IF($C110=G$17,$G$5*$D110,""))</f>
        <v/>
      </c>
      <c r="H110" s="34" t="str">
        <f>IF(G110&lt;&gt;"",HLOOKUP(COUNT($F110:G110)+1,$G$4:$EH$8,H$14,0)*$D110,IF($C110=H$17,$G$5*$D110,""))</f>
        <v/>
      </c>
      <c r="I110" s="34" t="str">
        <f>IF(H110&lt;&gt;"",HLOOKUP(COUNT($F110:H110)+1,$G$4:$EH$8,I$14,0)*$D110,IF($C110=I$17,$G$5*$D110,""))</f>
        <v/>
      </c>
      <c r="J110" s="34" t="str">
        <f>IF(I110&lt;&gt;"",HLOOKUP(COUNT($F110:I110)+1,$G$4:$EH$8,J$14,0)*$D110,IF($C110=J$17,$G$5*$D110,""))</f>
        <v/>
      </c>
      <c r="K110" s="34" t="str">
        <f>IF(J110&lt;&gt;"",HLOOKUP(COUNT($F110:J110)+1,$G$4:$EH$8,K$14,0)*$D110,IF($C110=K$17,$G$5*$D110,""))</f>
        <v/>
      </c>
      <c r="L110" s="34" t="str">
        <f>IF(K110&lt;&gt;"",HLOOKUP(COUNT($F110:K110)+1,$G$4:$EH$8,L$14,0)*$D110,IF($C110=L$17,$G$5*$D110,""))</f>
        <v/>
      </c>
      <c r="M110" s="34" t="str">
        <f>IF(L110&lt;&gt;"",HLOOKUP(COUNT($F110:L110)+1,$G$4:$EH$8,M$14,0)*$D110,IF($C110=M$17,$G$5*$D110,""))</f>
        <v/>
      </c>
      <c r="N110" s="34" t="str">
        <f>IF(M110&lt;&gt;"",HLOOKUP(COUNT($F110:M110)+1,$G$4:$EH$8,N$14,0)*$D110,IF($C110=N$17,$G$5*$D110,""))</f>
        <v/>
      </c>
      <c r="O110" s="34" t="str">
        <f>IF(N110&lt;&gt;"",HLOOKUP(COUNT($F110:N110)+1,$G$4:$EH$8,O$14,0)*$D110,IF($C110=O$17,$G$5*$D110,""))</f>
        <v/>
      </c>
      <c r="P110" s="34" t="str">
        <f>IF(O110&lt;&gt;"",HLOOKUP(COUNT($F110:O110)+1,$G$4:$EH$8,P$14,0)*$D110,IF($C110=P$17,$G$5*$D110,""))</f>
        <v/>
      </c>
      <c r="Q110" s="34" t="str">
        <f>IF(P110&lt;&gt;"",HLOOKUP(COUNT($F110:P110)+1,$G$4:$EH$8,Q$14,0)*$D110,IF($C110=Q$17,$G$5*$D110,""))</f>
        <v/>
      </c>
      <c r="R110" s="34" t="str">
        <f>IF(Q110&lt;&gt;"",HLOOKUP(COUNT($F110:Q110)+1,$G$4:$EH$8,R$14,0)*$D110,IF($C110=R$17,$G$5*$D110,""))</f>
        <v/>
      </c>
      <c r="S110" s="34" t="str">
        <f>IF(R110&lt;&gt;"",HLOOKUP(COUNT($F110:R110)+1,$G$4:$EH$8,S$14,0)*$D110,IF($C110=S$17,$G$5*$D110,""))</f>
        <v/>
      </c>
      <c r="T110" s="34" t="str">
        <f>IF(S110&lt;&gt;"",HLOOKUP(COUNT($F110:S110)+1,$G$4:$EH$8,T$14,0)*$D110,IF($C110=T$17,$G$5*$D110,""))</f>
        <v/>
      </c>
      <c r="U110" s="34" t="str">
        <f>IF(T110&lt;&gt;"",HLOOKUP(COUNT($F110:T110)+1,$G$4:$EH$8,U$14,0)*$D110,IF($C110=U$17,$G$5*$D110,""))</f>
        <v/>
      </c>
      <c r="V110" s="34" t="str">
        <f>IF(U110&lt;&gt;"",HLOOKUP(COUNT($F110:U110)+1,$G$4:$EH$8,V$14,0)*$D110,IF($C110=V$17,$G$5*$D110,""))</f>
        <v/>
      </c>
      <c r="W110" s="34" t="str">
        <f>IF(V110&lt;&gt;"",HLOOKUP(COUNT($F110:V110)+1,$G$4:$EH$8,W$14,0)*$D110,IF($C110=W$17,$G$5*$D110,""))</f>
        <v/>
      </c>
      <c r="X110" s="34" t="str">
        <f>IF(W110&lt;&gt;"",HLOOKUP(COUNT($F110:W110)+1,$G$4:$EH$8,X$14,0)*$D110,IF($C110=X$17,$G$5*$D110,""))</f>
        <v/>
      </c>
      <c r="Y110" s="34" t="str">
        <f>IF(X110&lt;&gt;"",HLOOKUP(COUNT($F110:X110)+1,$G$4:$EH$8,Y$14,0)*$D110,IF($C110=Y$17,$G$5*$D110,""))</f>
        <v/>
      </c>
      <c r="Z110" s="34" t="str">
        <f>IF(Y110&lt;&gt;"",HLOOKUP(COUNT($F110:Y110)+1,$G$4:$EH$8,Z$14,0)*$D110,IF($C110=Z$17,$G$5*$D110,""))</f>
        <v/>
      </c>
      <c r="AA110" s="34" t="str">
        <f>IF(Z110&lt;&gt;"",HLOOKUP(COUNT($F110:Z110)+1,$G$4:$EH$8,AA$14,0)*$D110,IF($C110=AA$17,$G$5*$D110,""))</f>
        <v/>
      </c>
      <c r="AB110" s="34" t="str">
        <f>IF(AA110&lt;&gt;"",HLOOKUP(COUNT($F110:AA110)+1,$G$4:$EH$8,AB$14,0)*$D110,IF($C110=AB$17,$G$5*$D110,""))</f>
        <v/>
      </c>
      <c r="AC110" s="34" t="str">
        <f>IF(AB110&lt;&gt;"",HLOOKUP(COUNT($F110:AB110)+1,$G$4:$EH$8,AC$14,0)*$D110,IF($C110=AC$17,$G$5*$D110,""))</f>
        <v/>
      </c>
      <c r="AD110" s="34" t="str">
        <f>IF(AC110&lt;&gt;"",HLOOKUP(COUNT($F110:AC110)+1,$G$4:$EH$8,AD$14,0)*$D110,IF($C110=AD$17,$G$5*$D110,""))</f>
        <v/>
      </c>
      <c r="AE110" s="34" t="str">
        <f>IF(AD110&lt;&gt;"",HLOOKUP(COUNT($F110:AD110)+1,$G$4:$EH$8,AE$14,0)*$D110,IF($C110=AE$17,$G$5*$D110,""))</f>
        <v/>
      </c>
      <c r="AF110" s="34" t="str">
        <f>IF(AE110&lt;&gt;"",HLOOKUP(COUNT($F110:AE110)+1,$G$4:$EH$8,AF$14,0)*$D110,IF($C110=AF$17,$G$5*$D110,""))</f>
        <v/>
      </c>
      <c r="AG110" s="34" t="str">
        <f>IF(AF110&lt;&gt;"",HLOOKUP(COUNT($F110:AF110)+1,$G$4:$EH$8,AG$14,0)*$D110,IF($C110=AG$17,$G$5*$D110,""))</f>
        <v/>
      </c>
      <c r="AH110" s="34" t="str">
        <f>IF(AG110&lt;&gt;"",HLOOKUP(COUNT($F110:AG110)+1,$G$4:$EH$8,AH$14,0)*$D110,IF($C110=AH$17,$G$5*$D110,""))</f>
        <v/>
      </c>
      <c r="AI110" s="34" t="str">
        <f>IF(AH110&lt;&gt;"",HLOOKUP(COUNT($F110:AH110)+1,$G$4:$EH$8,AI$14,0)*$D110,IF($C110=AI$17,$G$5*$D110,""))</f>
        <v/>
      </c>
      <c r="AJ110" s="34" t="str">
        <f>IF(AI110&lt;&gt;"",HLOOKUP(COUNT($F110:AI110)+1,$G$4:$EH$8,AJ$14,0)*$D110,IF($C110=AJ$17,$G$5*$D110,""))</f>
        <v/>
      </c>
      <c r="AK110" s="34" t="str">
        <f>IF(AJ110&lt;&gt;"",HLOOKUP(COUNT($F110:AJ110)+1,$G$4:$EH$8,AK$14,0)*$D110,IF($C110=AK$17,$G$5*$D110,""))</f>
        <v/>
      </c>
      <c r="AL110" s="34" t="str">
        <f>IF(AK110&lt;&gt;"",HLOOKUP(COUNT($F110:AK110)+1,$G$4:$EH$8,AL$14,0)*$D110,IF($C110=AL$17,$G$5*$D110,""))</f>
        <v/>
      </c>
      <c r="AM110" s="34" t="str">
        <f>IF(AL110&lt;&gt;"",HLOOKUP(COUNT($F110:AL110)+1,$G$4:$EH$8,AM$14,0)*$D110,IF($C110=AM$17,$G$5*$D110,""))</f>
        <v/>
      </c>
      <c r="AN110" s="34" t="str">
        <f>IF(AM110&lt;&gt;"",HLOOKUP(COUNT($F110:AM110)+1,$G$4:$EH$8,AN$14,0)*$D110,IF($C110=AN$17,$G$5*$D110,""))</f>
        <v/>
      </c>
      <c r="AO110" s="34" t="str">
        <f>IF(AN110&lt;&gt;"",HLOOKUP(COUNT($F110:AN110)+1,$G$4:$EH$8,AO$14,0)*$D110,IF($C110=AO$17,$G$5*$D110,""))</f>
        <v/>
      </c>
      <c r="AP110" s="34" t="str">
        <f>IF(AO110&lt;&gt;"",HLOOKUP(COUNT($F110:AO110)+1,$G$4:$EH$8,AP$14,0)*$D110,IF($C110=AP$17,$G$5*$D110,""))</f>
        <v/>
      </c>
      <c r="AQ110" s="34" t="str">
        <f>IF(AP110&lt;&gt;"",HLOOKUP(COUNT($F110:AP110)+1,$G$4:$EH$8,AQ$14,0)*$D110,IF($C110=AQ$17,$G$5*$D110,""))</f>
        <v/>
      </c>
      <c r="AR110" s="34" t="str">
        <f>IF(AQ110&lt;&gt;"",HLOOKUP(COUNT($F110:AQ110)+1,$G$4:$EH$8,AR$14,0)*$D110,IF($C110=AR$17,$G$5*$D110,""))</f>
        <v/>
      </c>
      <c r="AS110" s="34" t="str">
        <f>IF(AR110&lt;&gt;"",HLOOKUP(COUNT($F110:AR110)+1,$G$4:$EH$8,AS$14,0)*$D110,IF($C110=AS$17,$G$5*$D110,""))</f>
        <v/>
      </c>
      <c r="AT110" s="34" t="str">
        <f>IF(AS110&lt;&gt;"",HLOOKUP(COUNT($F110:AS110)+1,$G$4:$EH$8,AT$14,0)*$D110,IF($C110=AT$17,$G$5*$D110,""))</f>
        <v/>
      </c>
      <c r="AU110" s="34" t="str">
        <f>IF(AT110&lt;&gt;"",HLOOKUP(COUNT($F110:AT110)+1,$G$4:$EH$8,AU$14,0)*$D110,IF($C110=AU$17,$G$5*$D110,""))</f>
        <v/>
      </c>
      <c r="AV110" s="34" t="str">
        <f>IF(AU110&lt;&gt;"",HLOOKUP(COUNT($F110:AU110)+1,$G$4:$EH$8,AV$14,0)*$D110,IF($C110=AV$17,$G$5*$D110,""))</f>
        <v/>
      </c>
      <c r="AW110" s="34" t="str">
        <f>IF(AV110&lt;&gt;"",HLOOKUP(COUNT($F110:AV110)+1,$G$4:$EH$8,AW$14,0)*$D110,IF($C110=AW$17,$G$5*$D110,""))</f>
        <v/>
      </c>
      <c r="AX110" s="34" t="str">
        <f>IF(AW110&lt;&gt;"",HLOOKUP(COUNT($F110:AW110)+1,$G$4:$EH$8,AX$14,0)*$D110,IF($C110=AX$17,$G$5*$D110,""))</f>
        <v/>
      </c>
      <c r="AY110" s="34" t="str">
        <f>IF(AX110&lt;&gt;"",HLOOKUP(COUNT($F110:AX110)+1,$G$4:$EH$8,AY$14,0)*$D110,IF($C110=AY$17,$G$5*$D110,""))</f>
        <v/>
      </c>
      <c r="AZ110" s="34" t="str">
        <f>IF(AY110&lt;&gt;"",HLOOKUP(COUNT($F110:AY110)+1,$G$4:$EH$8,AZ$14,0)*$D110,IF($C110=AZ$17,$G$5*$D110,""))</f>
        <v/>
      </c>
      <c r="BA110" s="34" t="str">
        <f>IF(AZ110&lt;&gt;"",HLOOKUP(COUNT($F110:AZ110)+1,$G$4:$EH$8,BA$14,0)*$D110,IF($C110=BA$17,$G$5*$D110,""))</f>
        <v/>
      </c>
      <c r="BB110" s="34" t="str">
        <f>IF(BA110&lt;&gt;"",HLOOKUP(COUNT($F110:BA110)+1,$G$4:$EH$8,BB$14,0)*$D110,IF($C110=BB$17,$G$5*$D110,""))</f>
        <v/>
      </c>
      <c r="BC110" s="34" t="str">
        <f>IF(BB110&lt;&gt;"",HLOOKUP(COUNT($F110:BB110)+1,$G$4:$EH$8,BC$14,0)*$D110,IF($C110=BC$17,$G$5*$D110,""))</f>
        <v/>
      </c>
      <c r="BD110" s="34" t="str">
        <f>IF(BC110&lt;&gt;"",HLOOKUP(COUNT($F110:BC110)+1,$G$4:$EH$8,BD$14,0)*$D110,IF($C110=BD$17,$G$5*$D110,""))</f>
        <v/>
      </c>
      <c r="BE110" s="34" t="str">
        <f>IF(BD110&lt;&gt;"",HLOOKUP(COUNT($F110:BD110)+1,$G$4:$EH$8,BE$14,0)*$D110,IF($C110=BE$17,$G$5*$D110,""))</f>
        <v/>
      </c>
      <c r="BF110" s="34" t="str">
        <f>IF(BE110&lt;&gt;"",HLOOKUP(COUNT($F110:BE110)+1,$G$4:$EH$8,BF$14,0)*$D110,IF($C110=BF$17,$G$5*$D110,""))</f>
        <v/>
      </c>
      <c r="BG110" s="34" t="str">
        <f>IF(BF110&lt;&gt;"",HLOOKUP(COUNT($F110:BF110)+1,$G$4:$EH$8,BG$14,0)*$D110,IF($C110=BG$17,$G$5*$D110,""))</f>
        <v/>
      </c>
      <c r="BH110" s="34" t="str">
        <f>IF(BG110&lt;&gt;"",HLOOKUP(COUNT($F110:BG110)+1,$G$4:$EH$8,BH$14,0)*$D110,IF($C110=BH$17,$G$5*$D110,""))</f>
        <v/>
      </c>
      <c r="BI110" s="34" t="str">
        <f>IF(BH110&lt;&gt;"",HLOOKUP(COUNT($F110:BH110)+1,$G$4:$EH$8,BI$14,0)*$D110,IF($C110=BI$17,$G$5*$D110,""))</f>
        <v/>
      </c>
      <c r="BJ110" s="34" t="str">
        <f>IF(BI110&lt;&gt;"",HLOOKUP(COUNT($F110:BI110)+1,$G$4:$EH$8,BJ$14,0)*$D110,IF($C110=BJ$17,$G$5*$D110,""))</f>
        <v/>
      </c>
      <c r="BK110" s="34" t="str">
        <f>IF(BJ110&lt;&gt;"",HLOOKUP(COUNT($F110:BJ110)+1,$G$4:$EH$8,BK$14,0)*$D110,IF($C110=BK$17,$G$5*$D110,""))</f>
        <v/>
      </c>
      <c r="BL110" s="34" t="str">
        <f>IF(BK110&lt;&gt;"",HLOOKUP(COUNT($F110:BK110)+1,$G$4:$EH$8,BL$14,0)*$D110,IF($C110=BL$17,$G$5*$D110,""))</f>
        <v/>
      </c>
      <c r="BM110" s="34" t="str">
        <f>IF(BL110&lt;&gt;"",HLOOKUP(COUNT($F110:BL110)+1,$G$4:$EH$8,BM$14,0)*$D110,IF($C110=BM$17,$G$5*$D110,""))</f>
        <v/>
      </c>
      <c r="BN110" s="34" t="str">
        <f>IF(BM110&lt;&gt;"",HLOOKUP(COUNT($F110:BM110)+1,$G$4:$EH$8,BN$14,0)*$D110,IF($C110=BN$17,$G$5*$D110,""))</f>
        <v/>
      </c>
      <c r="BO110" s="34" t="str">
        <f>IF(BN110&lt;&gt;"",HLOOKUP(COUNT($F110:BN110)+1,$G$4:$EH$8,BO$14,0)*$D110,IF($C110=BO$17,$G$5*$D110,""))</f>
        <v/>
      </c>
      <c r="BP110" s="34" t="str">
        <f>IF(BO110&lt;&gt;"",HLOOKUP(COUNT($F110:BO110)+1,$G$4:$EH$8,BP$14,0)*$D110,IF($C110=BP$17,$G$5*$D110,""))</f>
        <v/>
      </c>
      <c r="BQ110" s="34" t="str">
        <f>IF(BP110&lt;&gt;"",HLOOKUP(COUNT($F110:BP110)+1,$G$4:$EH$8,BQ$14,0)*$D110,IF($C110=BQ$17,$G$5*$D110,""))</f>
        <v/>
      </c>
      <c r="BR110" s="34" t="str">
        <f>IF(BQ110&lt;&gt;"",HLOOKUP(COUNT($F110:BQ110)+1,$G$4:$EH$8,BR$14,0)*$D110,IF($C110=BR$17,$G$5*$D110,""))</f>
        <v/>
      </c>
      <c r="BS110" s="34" t="str">
        <f>IF(BR110&lt;&gt;"",HLOOKUP(COUNT($F110:BR110)+1,$G$4:$EH$8,BS$14,0)*$D110,IF($C110=BS$17,$G$5*$D110,""))</f>
        <v/>
      </c>
      <c r="BT110" s="34" t="str">
        <f>IF(BS110&lt;&gt;"",HLOOKUP(COUNT($F110:BS110)+1,$G$4:$EH$8,BT$14,0)*$D110,IF($C110=BT$17,$G$5*$D110,""))</f>
        <v/>
      </c>
      <c r="BU110" s="34" t="str">
        <f>IF(BT110&lt;&gt;"",HLOOKUP(COUNT($F110:BT110)+1,$G$4:$EH$8,BU$14,0)*$D110,IF($C110=BU$17,$G$5*$D110,""))</f>
        <v/>
      </c>
      <c r="BV110" s="34" t="str">
        <f>IF(BU110&lt;&gt;"",HLOOKUP(COUNT($F110:BU110)+1,$G$4:$EH$8,BV$14,0)*$D110,IF($C110=BV$17,$G$5*$D110,""))</f>
        <v/>
      </c>
      <c r="BW110" s="34" t="str">
        <f>IF(BV110&lt;&gt;"",HLOOKUP(COUNT($F110:BV110)+1,$G$4:$EH$8,BW$14,0)*$D110,IF($C110=BW$17,$G$5*$D110,""))</f>
        <v/>
      </c>
      <c r="BX110" s="34" t="str">
        <f>IF(BW110&lt;&gt;"",HLOOKUP(COUNT($F110:BW110)+1,$G$4:$EH$8,BX$14,0)*$D110,IF($C110=BX$17,$G$5*$D110,""))</f>
        <v/>
      </c>
      <c r="BY110" s="34" t="str">
        <f>IF(BX110&lt;&gt;"",HLOOKUP(COUNT($F110:BX110)+1,$G$4:$EH$8,BY$14,0)*$D110,IF($C110=BY$17,$G$5*$D110,""))</f>
        <v/>
      </c>
      <c r="BZ110" s="34" t="str">
        <f>IF(BY110&lt;&gt;"",HLOOKUP(COUNT($F110:BY110)+1,$G$4:$EH$8,BZ$14,0)*$D110,IF($C110=BZ$17,$G$5*$D110,""))</f>
        <v/>
      </c>
      <c r="CA110" s="34" t="str">
        <f>IF(BZ110&lt;&gt;"",HLOOKUP(COUNT($F110:BZ110)+1,$G$4:$EH$8,CA$14,0)*$D110,IF($C110=CA$17,$G$5*$D110,""))</f>
        <v/>
      </c>
      <c r="CB110" s="34" t="str">
        <f>IF(CA110&lt;&gt;"",HLOOKUP(COUNT($F110:CA110)+1,$G$4:$EH$8,CB$14,0)*$D110,IF($C110=CB$17,$G$5*$D110,""))</f>
        <v/>
      </c>
      <c r="CC110" s="34" t="str">
        <f>IF(CB110&lt;&gt;"",HLOOKUP(COUNT($F110:CB110)+1,$G$4:$EH$8,CC$14,0)*$D110,IF($C110=CC$17,$G$5*$D110,""))</f>
        <v/>
      </c>
      <c r="CD110" s="34" t="str">
        <f>IF(CC110&lt;&gt;"",HLOOKUP(COUNT($F110:CC110)+1,$G$4:$EH$8,CD$14,0)*$D110,IF($C110=CD$17,$G$5*$D110,""))</f>
        <v/>
      </c>
      <c r="CE110" s="34" t="str">
        <f>IF(CD110&lt;&gt;"",HLOOKUP(COUNT($F110:CD110)+1,$G$4:$EH$8,CE$14,0)*$D110,IF($C110=CE$17,$G$5*$D110,""))</f>
        <v/>
      </c>
      <c r="CF110" s="34" t="str">
        <f>IF(CE110&lt;&gt;"",HLOOKUP(COUNT($F110:CE110)+1,$G$4:$EH$8,CF$14,0)*$D110,IF($C110=CF$17,$G$5*$D110,""))</f>
        <v/>
      </c>
      <c r="CG110" s="34" t="str">
        <f>IF(CF110&lt;&gt;"",HLOOKUP(COUNT($F110:CF110)+1,$G$4:$EH$8,CG$14,0)*$D110,IF($C110=CG$17,$G$5*$D110,""))</f>
        <v/>
      </c>
      <c r="CH110" s="34" t="str">
        <f>IF(CG110&lt;&gt;"",HLOOKUP(COUNT($F110:CG110)+1,$G$4:$EH$8,CH$14,0)*$D110,IF($C110=CH$17,$G$5*$D110,""))</f>
        <v/>
      </c>
      <c r="CI110" s="34" t="str">
        <f>IF(CH110&lt;&gt;"",HLOOKUP(COUNT($F110:CH110)+1,$G$4:$EH$8,CI$14,0)*$D110,IF($C110=CI$17,$G$5*$D110,""))</f>
        <v/>
      </c>
      <c r="CJ110" s="34" t="str">
        <f>IF(CI110&lt;&gt;"",HLOOKUP(COUNT($F110:CI110)+1,$G$4:$EH$8,CJ$14,0)*$D110,IF($C110=CJ$17,$G$5*$D110,""))</f>
        <v/>
      </c>
      <c r="CK110" s="34" t="str">
        <f>IF(CJ110&lt;&gt;"",HLOOKUP(COUNT($F110:CJ110)+1,$G$4:$EH$8,CK$14,0)*$D110,IF($C110=CK$17,$G$5*$D110,""))</f>
        <v/>
      </c>
      <c r="CL110" s="34" t="str">
        <f>IF(CK110&lt;&gt;"",HLOOKUP(COUNT($F110:CK110)+1,$G$4:$EH$8,CL$14,0)*$D110,IF($C110=CL$17,$G$5*$D110,""))</f>
        <v/>
      </c>
      <c r="CM110" s="34" t="str">
        <f>IF(CL110&lt;&gt;"",HLOOKUP(COUNT($F110:CL110)+1,$G$4:$EH$8,CM$14,0)*$D110,IF($C110=CM$17,$G$5*$D110,""))</f>
        <v/>
      </c>
      <c r="CN110" s="34" t="str">
        <f>IF(CM110&lt;&gt;"",HLOOKUP(COUNT($F110:CM110)+1,$G$4:$EH$8,CN$14,0)*$D110,IF($C110=CN$17,$G$5*$D110,""))</f>
        <v/>
      </c>
      <c r="CO110" s="34" t="str">
        <f>IF(CN110&lt;&gt;"",HLOOKUP(COUNT($F110:CN110)+1,$G$4:$EH$8,CO$14,0)*$D110,IF($C110=CO$17,$G$5*$D110,""))</f>
        <v/>
      </c>
      <c r="CP110" s="34" t="str">
        <f>IF(CO110&lt;&gt;"",HLOOKUP(COUNT($F110:CO110)+1,$G$4:$EH$8,CP$14,0)*$D110,IF($C110=CP$17,$G$5*$D110,""))</f>
        <v/>
      </c>
      <c r="CQ110" s="34" t="str">
        <f>IF(CP110&lt;&gt;"",HLOOKUP(COUNT($F110:CP110)+1,$G$4:$EH$8,CQ$14,0)*$D110,IF($C110=CQ$17,$G$5*$D110,""))</f>
        <v/>
      </c>
      <c r="CR110" s="34" t="str">
        <f>IF(CQ110&lt;&gt;"",HLOOKUP(COUNT($F110:CQ110)+1,$G$4:$EH$8,CR$14,0)*$D110,IF($C110=CR$17,$G$5*$D110,""))</f>
        <v/>
      </c>
      <c r="CS110" s="34" t="str">
        <f>IF(CR110&lt;&gt;"",HLOOKUP(COUNT($F110:CR110)+1,$G$4:$EH$8,CS$14,0)*$D110,IF($C110=CS$17,$G$5*$D110,""))</f>
        <v/>
      </c>
      <c r="CT110" s="34">
        <f>IF(CS110&lt;&gt;"",HLOOKUP(COUNT($F110:CS110)+1,$G$4:$EH$8,CT$14,0)*$D110,IF($C110=CT$17,$G$5*$D110,""))</f>
        <v>0</v>
      </c>
      <c r="CU110" s="34">
        <f>IF(CT110&lt;&gt;"",HLOOKUP(COUNT($F110:CT110)+1,$G$4:$EH$8,CU$14,0)*$D110,IF($C110=CU$17,$G$5*$D110,""))</f>
        <v>0</v>
      </c>
      <c r="CV110" s="34" t="e">
        <f>IF(CU110&lt;&gt;"",HLOOKUP(COUNT($F110:CU110)+1,$G$4:$EH$8,CV$14,0)*$D110,IF($C110=CV$17,$G$5*$D110,""))</f>
        <v>#VALUE!</v>
      </c>
      <c r="CW110" s="34" t="e">
        <f>IF(CV110&lt;&gt;"",HLOOKUP(COUNT($F110:CV110)+1,$G$4:$EH$8,CW$14,0)*$D110,IF($C110=CW$17,$G$5*$D110,""))</f>
        <v>#VALUE!</v>
      </c>
      <c r="CX110" s="34" t="e">
        <f>IF(CW110&lt;&gt;"",HLOOKUP(COUNT($F110:CW110)+1,$G$4:$EH$8,CX$14,0)*$D110,IF($C110=CX$17,$G$5*$D110,""))</f>
        <v>#VALUE!</v>
      </c>
      <c r="CY110" s="34" t="e">
        <f>IF(CX110&lt;&gt;"",HLOOKUP(COUNT($F110:CX110)+1,$G$4:$EH$8,CY$14,0)*$D110,IF($C110=CY$17,$G$5*$D110,""))</f>
        <v>#VALUE!</v>
      </c>
      <c r="CZ110" s="34" t="e">
        <f>IF(CY110&lt;&gt;"",HLOOKUP(COUNT($F110:CY110)+1,$G$4:$EH$8,CZ$14,0)*$D110,IF($C110=CZ$17,$G$5*$D110,""))</f>
        <v>#VALUE!</v>
      </c>
      <c r="DA110" s="34" t="e">
        <f>IF(CZ110&lt;&gt;"",HLOOKUP(COUNT($F110:CZ110)+1,$G$4:$EH$8,DA$14,0)*$D110,IF($C110=DA$17,$G$5*$D110,""))</f>
        <v>#VALUE!</v>
      </c>
      <c r="DB110" s="34" t="e">
        <f>IF(DA110&lt;&gt;"",HLOOKUP(COUNT($F110:DA110)+1,$G$4:$EH$8,DB$14,0)*$D110,IF($C110=DB$17,$G$5*$D110,""))</f>
        <v>#VALUE!</v>
      </c>
      <c r="DC110" s="34" t="e">
        <f>IF(DB110&lt;&gt;"",HLOOKUP(COUNT($F110:DB110)+1,$G$4:$EH$8,DC$14,0)*$D110,IF($C110=DC$17,$G$5*$D110,""))</f>
        <v>#VALUE!</v>
      </c>
      <c r="DD110" s="34" t="e">
        <f>IF(DC110&lt;&gt;"",HLOOKUP(COUNT($F110:DC110)+1,$G$4:$EH$8,DD$14,0)*$D110,IF($C110=DD$17,$G$5*$D110,""))</f>
        <v>#VALUE!</v>
      </c>
      <c r="DE110" s="34" t="e">
        <f>IF(DD110&lt;&gt;"",HLOOKUP(COUNT($F110:DD110)+1,$G$4:$EH$8,DE$14,0)*$D110,IF($C110=DE$17,$G$5*$D110,""))</f>
        <v>#VALUE!</v>
      </c>
      <c r="DF110" s="34" t="e">
        <f>IF(DE110&lt;&gt;"",HLOOKUP(COUNT($F110:DE110)+1,$G$4:$EH$8,DF$14,0)*$D110,IF($C110=DF$17,$G$5*$D110,""))</f>
        <v>#VALUE!</v>
      </c>
      <c r="DG110" s="34" t="e">
        <f>IF(DF110&lt;&gt;"",HLOOKUP(COUNT($F110:DF110)+1,$G$4:$EH$8,DG$14,0)*$D110,IF($C110=DG$17,$G$5*$D110,""))</f>
        <v>#VALUE!</v>
      </c>
      <c r="DH110" s="34" t="e">
        <f>IF(DG110&lt;&gt;"",HLOOKUP(COUNT($F110:DG110)+1,$G$4:$EH$8,DH$14,0)*$D110,IF($C110=DH$17,$G$5*$D110,""))</f>
        <v>#VALUE!</v>
      </c>
      <c r="DI110" s="34" t="e">
        <f>IF(DH110&lt;&gt;"",HLOOKUP(COUNT($F110:DH110)+1,$G$4:$EH$8,DI$14,0)*$D110,IF($C110=DI$17,$G$5*$D110,""))</f>
        <v>#VALUE!</v>
      </c>
      <c r="DJ110" s="34" t="e">
        <f>IF(DI110&lt;&gt;"",HLOOKUP(COUNT($F110:DI110)+1,$G$4:$EH$8,DJ$14,0)*$D110,IF($C110=DJ$17,$G$5*$D110,""))</f>
        <v>#VALUE!</v>
      </c>
      <c r="DK110" s="34" t="e">
        <f>IF(DJ110&lt;&gt;"",HLOOKUP(COUNT($F110:DJ110)+1,$G$4:$EH$8,DK$14,0)*$D110,IF($C110=DK$17,$G$5*$D110,""))</f>
        <v>#VALUE!</v>
      </c>
      <c r="DL110" s="34" t="e">
        <f>IF(DK110&lt;&gt;"",HLOOKUP(COUNT($F110:DK110)+1,$G$4:$EH$8,DL$14,0)*$D110,IF($C110=DL$17,$G$5*$D110,""))</f>
        <v>#VALUE!</v>
      </c>
      <c r="DM110" s="34" t="e">
        <f>IF(DL110&lt;&gt;"",HLOOKUP(COUNT($F110:DL110)+1,$G$4:$EH$8,DM$14,0)*$D110,IF($C110=DM$17,$G$5*$D110,""))</f>
        <v>#VALUE!</v>
      </c>
      <c r="DN110" s="34" t="e">
        <f>IF(DM110&lt;&gt;"",HLOOKUP(COUNT($F110:DM110)+1,$G$4:$EH$8,DN$14,0)*$D110,IF($C110=DN$17,$G$5*$D110,""))</f>
        <v>#VALUE!</v>
      </c>
      <c r="DO110" s="34" t="e">
        <f>IF(DN110&lt;&gt;"",HLOOKUP(COUNT($F110:DN110)+1,$G$4:$EH$8,DO$14,0)*$D110,IF($C110=DO$17,$G$5*$D110,""))</f>
        <v>#VALUE!</v>
      </c>
      <c r="DP110" s="34" t="e">
        <f>IF(DO110&lt;&gt;"",HLOOKUP(COUNT($F110:DO110)+1,$G$4:$EH$8,DP$14,0)*$D110,IF($C110=DP$17,$G$5*$D110,""))</f>
        <v>#VALUE!</v>
      </c>
      <c r="DQ110" s="34" t="e">
        <f>IF(DP110&lt;&gt;"",HLOOKUP(COUNT($F110:DP110)+1,$G$4:$EH$8,DQ$14,0)*$D110,IF($C110=DQ$17,$G$5*$D110,""))</f>
        <v>#VALUE!</v>
      </c>
      <c r="DR110" s="34" t="e">
        <f>IF(DQ110&lt;&gt;"",HLOOKUP(COUNT($F110:DQ110)+1,$G$4:$EH$8,DR$14,0)*$D110,IF($C110=DR$17,$G$5*$D110,""))</f>
        <v>#VALUE!</v>
      </c>
      <c r="DS110" s="34" t="e">
        <f>IF(DR110&lt;&gt;"",HLOOKUP(COUNT($F110:DR110)+1,$G$4:$EH$8,DS$14,0)*$D110,IF($C110=DS$17,$G$5*$D110,""))</f>
        <v>#VALUE!</v>
      </c>
      <c r="DT110" s="34" t="e">
        <f>IF(DS110&lt;&gt;"",HLOOKUP(COUNT($F110:DS110)+1,$G$4:$EH$8,DT$14,0)*$D110,IF($C110=DT$17,$G$5*$D110,""))</f>
        <v>#VALUE!</v>
      </c>
      <c r="DU110" s="34" t="e">
        <f>IF(DT110&lt;&gt;"",HLOOKUP(COUNT($F110:DT110)+1,$G$4:$EH$8,DU$14,0)*$D110,IF($C110=DU$17,$G$5*$D110,""))</f>
        <v>#VALUE!</v>
      </c>
      <c r="DV110" s="34" t="e">
        <f>IF(DU110&lt;&gt;"",HLOOKUP(COUNT($F110:DU110)+1,$G$4:$EH$8,DV$14,0)*$D110,IF($C110=DV$17,$G$5*$D110,""))</f>
        <v>#VALUE!</v>
      </c>
      <c r="DX110" s="34" t="str">
        <f>IF(DW110&lt;&gt;"",HLOOKUP(COUNT($DW110:DW110)+1,$G$4:$CX$8,DX$14,0)*$D110,IF($C110=DX$17,$G$6*$D110,""))</f>
        <v/>
      </c>
      <c r="DY110" s="34" t="str">
        <f>IF(DX110&lt;&gt;"",HLOOKUP(COUNT($DW110:DX110)+1,$G$4:$CX$8,DY$14,0)*$D110,IF($C110=DY$17,$G$6*$D110,""))</f>
        <v/>
      </c>
      <c r="DZ110" s="34" t="str">
        <f>IF(DY110&lt;&gt;"",HLOOKUP(COUNT($DW110:DY110)+1,$G$4:$CX$8,DZ$14,0)*$D110,IF($C110=DZ$17,$G$6*$D110,""))</f>
        <v/>
      </c>
      <c r="EA110" s="34" t="str">
        <f>IF(DZ110&lt;&gt;"",HLOOKUP(COUNT($DW110:DZ110)+1,$G$4:$CX$8,EA$14,0)*$D110,IF($C110=EA$17,$G$6*$D110,""))</f>
        <v/>
      </c>
      <c r="EB110" s="34" t="str">
        <f>IF(EA110&lt;&gt;"",HLOOKUP(COUNT($DW110:EA110)+1,$G$4:$CX$8,EB$14,0)*$D110,IF($C110=EB$17,$G$6*$D110,""))</f>
        <v/>
      </c>
      <c r="EC110" s="34" t="str">
        <f>IF(EB110&lt;&gt;"",HLOOKUP(COUNT($DW110:EB110)+1,$G$4:$CX$8,EC$14,0)*$D110,IF($C110=EC$17,$G$6*$D110,""))</f>
        <v/>
      </c>
      <c r="ED110" s="34" t="str">
        <f>IF(EC110&lt;&gt;"",HLOOKUP(COUNT($DW110:EC110)+1,$G$4:$CX$8,ED$14,0)*$D110,IF($C110=ED$17,$G$6*$D110,""))</f>
        <v/>
      </c>
      <c r="EE110" s="34" t="str">
        <f>IF(ED110&lt;&gt;"",HLOOKUP(COUNT($DW110:ED110)+1,$G$4:$CX$8,EE$14,0)*$D110,IF($C110=EE$17,$G$6*$D110,""))</f>
        <v/>
      </c>
      <c r="EF110" s="34" t="str">
        <f>IF(EE110&lt;&gt;"",HLOOKUP(COUNT($DW110:EE110)+1,$G$4:$CX$8,EF$14,0)*$D110,IF($C110=EF$17,$G$6*$D110,""))</f>
        <v/>
      </c>
      <c r="EG110" s="34" t="str">
        <f>IF(EF110&lt;&gt;"",HLOOKUP(COUNT($DW110:EF110)+1,$G$4:$CX$8,EG$14,0)*$D110,IF($C110=EG$17,$G$6*$D110,""))</f>
        <v/>
      </c>
      <c r="EH110" s="34" t="str">
        <f>IF(EG110&lt;&gt;"",HLOOKUP(COUNT($DW110:EG110)+1,$G$4:$CX$8,EH$14,0)*$D110,IF($C110=EH$17,$G$6*$D110,""))</f>
        <v/>
      </c>
      <c r="EI110" s="34" t="str">
        <f>IF(EH110&lt;&gt;"",HLOOKUP(COUNT($DW110:EH110)+1,$G$4:$CX$8,EI$14,0)*$D110,IF($C110=EI$17,$G$6*$D110,""))</f>
        <v/>
      </c>
      <c r="EJ110" s="34" t="str">
        <f>IF(EI110&lt;&gt;"",HLOOKUP(COUNT($DW110:EI110)+1,$G$4:$CX$8,EJ$14,0)*$D110,IF($C110=EJ$17,$G$6*$D110,""))</f>
        <v/>
      </c>
      <c r="EK110" s="34" t="str">
        <f>IF(EJ110&lt;&gt;"",HLOOKUP(COUNT($DW110:EJ110)+1,$G$4:$CX$8,EK$14,0)*$D110,IF($C110=EK$17,$G$6*$D110,""))</f>
        <v/>
      </c>
      <c r="EL110" s="34" t="str">
        <f>IF(EK110&lt;&gt;"",HLOOKUP(COUNT($DW110:EK110)+1,$G$4:$CX$8,EL$14,0)*$D110,IF($C110=EL$17,$G$6*$D110,""))</f>
        <v/>
      </c>
      <c r="EM110" s="34" t="str">
        <f>IF(EL110&lt;&gt;"",HLOOKUP(COUNT($DW110:EL110)+1,$G$4:$CX$8,EM$14,0)*$D110,IF($C110=EM$17,$G$6*$D110,""))</f>
        <v/>
      </c>
      <c r="EN110" s="34" t="str">
        <f>IF(EM110&lt;&gt;"",HLOOKUP(COUNT($DW110:EM110)+1,$G$4:$CX$8,EN$14,0)*$D110,IF($C110=EN$17,$G$6*$D110,""))</f>
        <v/>
      </c>
      <c r="EO110" s="34" t="str">
        <f>IF(EN110&lt;&gt;"",HLOOKUP(COUNT($DW110:EN110)+1,$G$4:$CX$8,EO$14,0)*$D110,IF($C110=EO$17,$G$6*$D110,""))</f>
        <v/>
      </c>
      <c r="EP110" s="34" t="str">
        <f>IF(EO110&lt;&gt;"",HLOOKUP(COUNT($DW110:EO110)+1,$G$4:$CX$8,EP$14,0)*$D110,IF($C110=EP$17,$G$6*$D110,""))</f>
        <v/>
      </c>
      <c r="EQ110" s="34" t="str">
        <f>IF(EP110&lt;&gt;"",HLOOKUP(COUNT($DW110:EP110)+1,$G$4:$CX$8,EQ$14,0)*$D110,IF($C110=EQ$17,$G$6*$D110,""))</f>
        <v/>
      </c>
      <c r="ER110" s="34" t="str">
        <f>IF(EQ110&lt;&gt;"",HLOOKUP(COUNT($DW110:EQ110)+1,$G$4:$CX$8,ER$14,0)*$D110,IF($C110=ER$17,$G$6*$D110,""))</f>
        <v/>
      </c>
      <c r="ES110" s="34" t="str">
        <f>IF(ER110&lt;&gt;"",HLOOKUP(COUNT($DW110:ER110)+1,$G$4:$CX$8,ES$14,0)*$D110,IF($C110=ES$17,$G$6*$D110,""))</f>
        <v/>
      </c>
      <c r="ET110" s="34" t="str">
        <f>IF(ES110&lt;&gt;"",HLOOKUP(COUNT($DW110:ES110)+1,$G$4:$CX$8,ET$14,0)*$D110,IF($C110=ET$17,$G$6*$D110,""))</f>
        <v/>
      </c>
      <c r="EU110" s="34" t="str">
        <f>IF(ET110&lt;&gt;"",HLOOKUP(COUNT($DW110:ET110)+1,$G$4:$CX$8,EU$14,0)*$D110,IF($C110=EU$17,$G$6*$D110,""))</f>
        <v/>
      </c>
      <c r="EV110" s="34" t="str">
        <f>IF(EU110&lt;&gt;"",HLOOKUP(COUNT($DW110:EU110)+1,$G$4:$CX$8,EV$14,0)*$D110,IF($C110=EV$17,$G$6*$D110,""))</f>
        <v/>
      </c>
      <c r="EW110" s="34" t="str">
        <f>IF(EV110&lt;&gt;"",HLOOKUP(COUNT($DW110:EV110)+1,$G$4:$CX$8,EW$14,0)*$D110,IF($C110=EW$17,$G$6*$D110,""))</f>
        <v/>
      </c>
      <c r="EX110" s="34" t="str">
        <f>IF(EW110&lt;&gt;"",HLOOKUP(COUNT($DW110:EW110)+1,$G$4:$CX$8,EX$14,0)*$D110,IF($C110=EX$17,$G$6*$D110,""))</f>
        <v/>
      </c>
      <c r="EY110" s="34" t="str">
        <f>IF(EX110&lt;&gt;"",HLOOKUP(COUNT($DW110:EX110)+1,$G$4:$CX$8,EY$14,0)*$D110,IF($C110=EY$17,$G$6*$D110,""))</f>
        <v/>
      </c>
      <c r="EZ110" s="34" t="str">
        <f>IF(EY110&lt;&gt;"",HLOOKUP(COUNT($DW110:EY110)+1,$G$4:$CX$8,EZ$14,0)*$D110,IF($C110=EZ$17,$G$6*$D110,""))</f>
        <v/>
      </c>
      <c r="FA110" s="34" t="str">
        <f>IF(EZ110&lt;&gt;"",HLOOKUP(COUNT($DW110:EZ110)+1,$G$4:$CX$8,FA$14,0)*$D110,IF($C110=FA$17,$G$6*$D110,""))</f>
        <v/>
      </c>
      <c r="FB110" s="34" t="str">
        <f>IF(FA110&lt;&gt;"",HLOOKUP(COUNT($DW110:FA110)+1,$G$4:$CX$8,FB$14,0)*$D110,IF($C110=FB$17,$G$6*$D110,""))</f>
        <v/>
      </c>
      <c r="FC110" s="34" t="str">
        <f>IF(FB110&lt;&gt;"",HLOOKUP(COUNT($DW110:FB110)+1,$G$4:$CX$8,FC$14,0)*$D110,IF($C110=FC$17,$G$6*$D110,""))</f>
        <v/>
      </c>
      <c r="FD110" s="34" t="str">
        <f>IF(FC110&lt;&gt;"",HLOOKUP(COUNT($DW110:FC110)+1,$G$4:$CX$8,FD$14,0)*$D110,IF($C110=FD$17,$G$6*$D110,""))</f>
        <v/>
      </c>
      <c r="FE110" s="34" t="str">
        <f>IF(FD110&lt;&gt;"",HLOOKUP(COUNT($DW110:FD110)+1,$G$4:$CX$8,FE$14,0)*$D110,IF($C110=FE$17,$G$6*$D110,""))</f>
        <v/>
      </c>
      <c r="FF110" s="34" t="str">
        <f>IF(FE110&lt;&gt;"",HLOOKUP(COUNT($DW110:FE110)+1,$G$4:$CX$8,FF$14,0)*$D110,IF($C110=FF$17,$G$6*$D110,""))</f>
        <v/>
      </c>
      <c r="FG110" s="34" t="str">
        <f>IF(FF110&lt;&gt;"",HLOOKUP(COUNT($DW110:FF110)+1,$G$4:$CX$8,FG$14,0)*$D110,IF($C110=FG$17,$G$6*$D110,""))</f>
        <v/>
      </c>
      <c r="FH110" s="34" t="str">
        <f>IF(FG110&lt;&gt;"",HLOOKUP(COUNT($DW110:FG110)+1,$G$4:$CX$8,FH$14,0)*$D110,IF($C110=FH$17,$G$6*$D110,""))</f>
        <v/>
      </c>
      <c r="FI110" s="34" t="str">
        <f>IF(FH110&lt;&gt;"",HLOOKUP(COUNT($DW110:FH110)+1,$G$4:$CX$8,FI$14,0)*$D110,IF($C110=FI$17,$G$6*$D110,""))</f>
        <v/>
      </c>
      <c r="FJ110" s="34" t="str">
        <f>IF(FI110&lt;&gt;"",HLOOKUP(COUNT($DW110:FI110)+1,$G$4:$CX$8,FJ$14,0)*$D110,IF($C110=FJ$17,$G$6*$D110,""))</f>
        <v/>
      </c>
      <c r="FK110" s="34" t="str">
        <f>IF(FJ110&lt;&gt;"",HLOOKUP(COUNT($DW110:FJ110)+1,$G$4:$CX$8,FK$14,0)*$D110,IF($C110=FK$17,$G$6*$D110,""))</f>
        <v/>
      </c>
      <c r="FL110" s="34" t="str">
        <f>IF(FK110&lt;&gt;"",HLOOKUP(COUNT($DW110:FK110)+1,$G$4:$CX$8,FL$14,0)*$D110,IF($C110=FL$17,$G$6*$D110,""))</f>
        <v/>
      </c>
      <c r="FM110" s="34" t="str">
        <f>IF(FL110&lt;&gt;"",HLOOKUP(COUNT($DW110:FL110)+1,$G$4:$CX$8,FM$14,0)*$D110,IF($C110=FM$17,$G$6*$D110,""))</f>
        <v/>
      </c>
      <c r="FN110" s="34" t="str">
        <f>IF(FM110&lt;&gt;"",HLOOKUP(COUNT($DW110:FM110)+1,$G$4:$CX$8,FN$14,0)*$D110,IF($C110=FN$17,$G$6*$D110,""))</f>
        <v/>
      </c>
      <c r="FO110" s="34" t="str">
        <f>IF(FN110&lt;&gt;"",HLOOKUP(COUNT($DW110:FN110)+1,$G$4:$CX$8,FO$14,0)*$D110,IF($C110=FO$17,$G$6*$D110,""))</f>
        <v/>
      </c>
      <c r="FP110" s="34" t="str">
        <f>IF(FO110&lt;&gt;"",HLOOKUP(COUNT($DW110:FO110)+1,$G$4:$CX$8,FP$14,0)*$D110,IF($C110=FP$17,$G$6*$D110,""))</f>
        <v/>
      </c>
      <c r="FQ110" s="34" t="str">
        <f>IF(FP110&lt;&gt;"",HLOOKUP(COUNT($DW110:FP110)+1,$G$4:$CX$8,FQ$14,0)*$D110,IF($C110=FQ$17,$G$6*$D110,""))</f>
        <v/>
      </c>
      <c r="FR110" s="34" t="str">
        <f>IF(FQ110&lt;&gt;"",HLOOKUP(COUNT($DW110:FQ110)+1,$G$4:$CX$8,FR$14,0)*$D110,IF($C110=FR$17,$G$6*$D110,""))</f>
        <v/>
      </c>
      <c r="FS110" s="34" t="str">
        <f>IF(FR110&lt;&gt;"",HLOOKUP(COUNT($DW110:FR110)+1,$G$4:$CX$8,FS$14,0)*$D110,IF($C110=FS$17,$G$6*$D110,""))</f>
        <v/>
      </c>
      <c r="FT110" s="34" t="str">
        <f>IF(FS110&lt;&gt;"",HLOOKUP(COUNT($DW110:FS110)+1,$G$4:$CX$8,FT$14,0)*$D110,IF($C110=FT$17,$G$6*$D110,""))</f>
        <v/>
      </c>
      <c r="FU110" s="34" t="str">
        <f>IF(FT110&lt;&gt;"",HLOOKUP(COUNT($DW110:FT110)+1,$G$4:$CX$8,FU$14,0)*$D110,IF($C110=FU$17,$G$6*$D110,""))</f>
        <v/>
      </c>
      <c r="FV110" s="34" t="str">
        <f>IF(FU110&lt;&gt;"",HLOOKUP(COUNT($DW110:FU110)+1,$G$4:$CX$8,FV$14,0)*$D110,IF($C110=FV$17,$G$6*$D110,""))</f>
        <v/>
      </c>
      <c r="FW110" s="34" t="str">
        <f>IF(FV110&lt;&gt;"",HLOOKUP(COUNT($DW110:FV110)+1,$G$4:$CX$8,FW$14,0)*$D110,IF($C110=FW$17,$G$6*$D110,""))</f>
        <v/>
      </c>
      <c r="FX110" s="34" t="str">
        <f>IF(FW110&lt;&gt;"",HLOOKUP(COUNT($DW110:FW110)+1,$G$4:$CX$8,FX$14,0)*$D110,IF($C110=FX$17,$G$6*$D110,""))</f>
        <v/>
      </c>
      <c r="FY110" s="34" t="str">
        <f>IF(FX110&lt;&gt;"",HLOOKUP(COUNT($DW110:FX110)+1,$G$4:$CX$8,FY$14,0)*$D110,IF($C110=FY$17,$G$6*$D110,""))</f>
        <v/>
      </c>
      <c r="FZ110" s="34" t="str">
        <f>IF(FY110&lt;&gt;"",HLOOKUP(COUNT($DW110:FY110)+1,$G$4:$CX$8,FZ$14,0)*$D110,IF($C110=FZ$17,$G$6*$D110,""))</f>
        <v/>
      </c>
      <c r="GA110" s="34" t="str">
        <f>IF(FZ110&lt;&gt;"",HLOOKUP(COUNT($DW110:FZ110)+1,$G$4:$CX$8,GA$14,0)*$D110,IF($C110=GA$17,$G$6*$D110,""))</f>
        <v/>
      </c>
      <c r="GB110" s="34" t="str">
        <f>IF(GA110&lt;&gt;"",HLOOKUP(COUNT($DW110:GA110)+1,$G$4:$CX$8,GB$14,0)*$D110,IF($C110=GB$17,$G$6*$D110,""))</f>
        <v/>
      </c>
      <c r="GC110" s="34" t="str">
        <f>IF(GB110&lt;&gt;"",HLOOKUP(COUNT($DW110:GB110)+1,$G$4:$CX$8,GC$14,0)*$D110,IF($C110=GC$17,$G$6*$D110,""))</f>
        <v/>
      </c>
      <c r="GD110" s="34" t="str">
        <f>IF(GC110&lt;&gt;"",HLOOKUP(COUNT($DW110:GC110)+1,$G$4:$CX$8,GD$14,0)*$D110,IF($C110=GD$17,$G$6*$D110,""))</f>
        <v/>
      </c>
      <c r="GE110" s="34" t="str">
        <f>IF(GD110&lt;&gt;"",HLOOKUP(COUNT($DW110:GD110)+1,$G$4:$CX$8,GE$14,0)*$D110,IF($C110=GE$17,$G$6*$D110,""))</f>
        <v/>
      </c>
      <c r="GF110" s="34" t="str">
        <f>IF(GE110&lt;&gt;"",HLOOKUP(COUNT($DW110:GE110)+1,$G$4:$CX$8,GF$14,0)*$D110,IF($C110=GF$17,$G$6*$D110,""))</f>
        <v/>
      </c>
      <c r="GG110" s="34" t="str">
        <f>IF(GF110&lt;&gt;"",HLOOKUP(COUNT($DW110:GF110)+1,$G$4:$CX$8,GG$14,0)*$D110,IF($C110=GG$17,$G$6*$D110,""))</f>
        <v/>
      </c>
      <c r="GH110" s="34" t="str">
        <f>IF(GG110&lt;&gt;"",HLOOKUP(COUNT($DW110:GG110)+1,$G$4:$CX$8,GH$14,0)*$D110,IF($C110=GH$17,$G$6*$D110,""))</f>
        <v/>
      </c>
      <c r="GI110" s="34" t="str">
        <f>IF(GH110&lt;&gt;"",HLOOKUP(COUNT($DW110:GH110)+1,$G$4:$CX$8,GI$14,0)*$D110,IF($C110=GI$17,$G$6*$D110,""))</f>
        <v/>
      </c>
      <c r="GJ110" s="34" t="str">
        <f>IF(GI110&lt;&gt;"",HLOOKUP(COUNT($DW110:GI110)+1,$G$4:$CX$8,GJ$14,0)*$D110,IF($C110=GJ$17,$G$6*$D110,""))</f>
        <v/>
      </c>
      <c r="GK110" s="34" t="str">
        <f>IF(GJ110&lt;&gt;"",HLOOKUP(COUNT($DW110:GJ110)+1,$G$4:$CX$8,GK$14,0)*$D110,IF($C110=GK$17,$G$6*$D110,""))</f>
        <v/>
      </c>
      <c r="GL110" s="34" t="str">
        <f>IF(GK110&lt;&gt;"",HLOOKUP(COUNT($DW110:GK110)+1,$G$4:$CX$8,GL$14,0)*$D110,IF($C110=GL$17,$G$6*$D110,""))</f>
        <v/>
      </c>
      <c r="GM110" s="34" t="str">
        <f>IF(GL110&lt;&gt;"",HLOOKUP(COUNT($DW110:GL110)+1,$G$4:$CX$8,GM$14,0)*$D110,IF($C110=GM$17,$G$6*$D110,""))</f>
        <v/>
      </c>
      <c r="GN110" s="34" t="str">
        <f>IF(GM110&lt;&gt;"",HLOOKUP(COUNT($DW110:GM110)+1,$G$4:$CX$8,GN$14,0)*$D110,IF($C110=GN$17,$G$6*$D110,""))</f>
        <v/>
      </c>
      <c r="GO110" s="34" t="str">
        <f>IF(GN110&lt;&gt;"",HLOOKUP(COUNT($DW110:GN110)+1,$G$4:$CX$8,GO$14,0)*$D110,IF($C110=GO$17,$G$6*$D110,""))</f>
        <v/>
      </c>
      <c r="GP110" s="34" t="str">
        <f>IF(GO110&lt;&gt;"",HLOOKUP(COUNT($DW110:GO110)+1,$G$4:$CX$8,GP$14,0)*$D110,IF($C110=GP$17,$G$6*$D110,""))</f>
        <v/>
      </c>
      <c r="GQ110" s="34" t="str">
        <f>IF(GP110&lt;&gt;"",HLOOKUP(COUNT($DW110:GP110)+1,$G$4:$CX$8,GQ$14,0)*$D110,IF($C110=GQ$17,$G$6*$D110,""))</f>
        <v/>
      </c>
      <c r="GR110" s="34" t="str">
        <f>IF(GQ110&lt;&gt;"",HLOOKUP(COUNT($DW110:GQ110)+1,$G$4:$CX$8,GR$14,0)*$D110,IF($C110=GR$17,$G$6*$D110,""))</f>
        <v/>
      </c>
      <c r="GS110" s="34" t="str">
        <f>IF(GR110&lt;&gt;"",HLOOKUP(COUNT($DW110:GR110)+1,$G$4:$CX$8,GS$14,0)*$D110,IF($C110=GS$17,$G$6*$D110,""))</f>
        <v/>
      </c>
      <c r="GT110" s="34" t="str">
        <f>IF(GS110&lt;&gt;"",HLOOKUP(COUNT($DW110:GS110)+1,$G$4:$CX$8,GT$14,0)*$D110,IF($C110=GT$17,$G$6*$D110,""))</f>
        <v/>
      </c>
      <c r="GU110" s="34" t="str">
        <f>IF(GT110&lt;&gt;"",HLOOKUP(COUNT($DW110:GT110)+1,$G$4:$CX$8,GU$14,0)*$D110,IF($C110=GU$17,$G$6*$D110,""))</f>
        <v/>
      </c>
      <c r="GV110" s="34" t="str">
        <f>IF(GU110&lt;&gt;"",HLOOKUP(COUNT($DW110:GU110)+1,$G$4:$CX$8,GV$14,0)*$D110,IF($C110=GV$17,$G$6*$D110,""))</f>
        <v/>
      </c>
      <c r="GW110" s="34" t="str">
        <f>IF(GV110&lt;&gt;"",HLOOKUP(COUNT($DW110:GV110)+1,$G$4:$CX$8,GW$14,0)*$D110,IF($C110=GW$17,$G$6*$D110,""))</f>
        <v/>
      </c>
      <c r="GX110" s="34" t="str">
        <f>IF(GW110&lt;&gt;"",HLOOKUP(COUNT($DW110:GW110)+1,$G$4:$CX$8,GX$14,0)*$D110,IF($C110=GX$17,$G$6*$D110,""))</f>
        <v/>
      </c>
      <c r="GY110" s="34" t="str">
        <f>IF(GX110&lt;&gt;"",HLOOKUP(COUNT($DW110:GX110)+1,$G$4:$CX$8,GY$14,0)*$D110,IF($C110=GY$17,$G$6*$D110,""))</f>
        <v/>
      </c>
      <c r="GZ110" s="34" t="str">
        <f>IF(GY110&lt;&gt;"",HLOOKUP(COUNT($DW110:GY110)+1,$G$4:$CX$8,GZ$14,0)*$D110,IF($C110=GZ$17,$G$6*$D110,""))</f>
        <v/>
      </c>
      <c r="HA110" s="34" t="str">
        <f>IF(GZ110&lt;&gt;"",HLOOKUP(COUNT($DW110:GZ110)+1,$G$4:$CX$8,HA$14,0)*$D110,IF($C110=HA$17,$G$6*$D110,""))</f>
        <v/>
      </c>
      <c r="HB110" s="34" t="str">
        <f>IF(HA110&lt;&gt;"",HLOOKUP(COUNT($DW110:HA110)+1,$G$4:$CX$8,HB$14,0)*$D110,IF($C110=HB$17,$G$6*$D110,""))</f>
        <v/>
      </c>
      <c r="HC110" s="34" t="str">
        <f>IF(HB110&lt;&gt;"",HLOOKUP(COUNT($DW110:HB110)+1,$G$4:$CX$8,HC$14,0)*$D110,IF($C110=HC$17,$G$6*$D110,""))</f>
        <v/>
      </c>
      <c r="HD110" s="34" t="str">
        <f>IF(HC110&lt;&gt;"",HLOOKUP(COUNT($DW110:HC110)+1,$G$4:$CX$8,HD$14,0)*$D110,IF($C110=HD$17,$G$6*$D110,""))</f>
        <v/>
      </c>
      <c r="HE110" s="34" t="str">
        <f>IF(HD110&lt;&gt;"",HLOOKUP(COUNT($DW110:HD110)+1,$G$4:$CX$8,HE$14,0)*$D110,IF($C110=HE$17,$G$6*$D110,""))</f>
        <v/>
      </c>
      <c r="HF110" s="34" t="str">
        <f>IF(HE110&lt;&gt;"",HLOOKUP(COUNT($DW110:HE110)+1,$G$4:$CX$8,HF$14,0)*$D110,IF($C110=HF$17,$G$6*$D110,""))</f>
        <v/>
      </c>
      <c r="HG110" s="34" t="str">
        <f>IF(HF110&lt;&gt;"",HLOOKUP(COUNT($DW110:HF110)+1,$G$4:$CX$8,HG$14,0)*$D110,IF($C110=HG$17,$G$6*$D110,""))</f>
        <v/>
      </c>
      <c r="HH110" s="34" t="str">
        <f>IF(HG110&lt;&gt;"",HLOOKUP(COUNT($DW110:HG110)+1,$G$4:$CX$8,HH$14,0)*$D110,IF($C110=HH$17,$G$6*$D110,""))</f>
        <v/>
      </c>
      <c r="HI110" s="34" t="str">
        <f>IF(HH110&lt;&gt;"",HLOOKUP(COUNT($DW110:HH110)+1,$G$4:$CX$8,HI$14,0)*$D110,IF($C110=HI$17,$G$6*$D110,""))</f>
        <v/>
      </c>
      <c r="HJ110" s="34" t="str">
        <f>IF(HI110&lt;&gt;"",HLOOKUP(COUNT($DW110:HI110)+1,$G$4:$CX$8,HJ$14,0)*$D110,IF($C110=HJ$17,$G$6*$D110,""))</f>
        <v/>
      </c>
      <c r="HK110" s="34">
        <f>IF(HJ110&lt;&gt;"",HLOOKUP(COUNT($DW110:HJ110)+1,$G$4:$CX$8,HK$14,0)*$D110,IF($C110=HK$17,$G$6*$D110,""))</f>
        <v>0</v>
      </c>
      <c r="HL110" s="34">
        <f>IF(HK110&lt;&gt;"",HLOOKUP(COUNT($DW110:HK110)+1,$G$4:$CX$8,HL$14,0)*$D110,IF($C110=HL$17,$G$6*$D110,""))</f>
        <v>7500</v>
      </c>
      <c r="HM110" s="34">
        <f>IF(HL110&lt;&gt;"",HLOOKUP(COUNT($DW110:HL110)+1,$G$4:$CX$8,HM$14,0)*$D110,IF($C110=HM$17,$G$6*$D110,""))</f>
        <v>7500</v>
      </c>
      <c r="HN110" s="34">
        <f>IF(HM110&lt;&gt;"",HLOOKUP(COUNT($DW110:HM110)+1,$G$4:$CX$8,HN$14,0)*$D110,IF($C110=HN$17,$G$6*$D110,""))</f>
        <v>7500</v>
      </c>
      <c r="HO110" s="34">
        <f>IF(HN110&lt;&gt;"",HLOOKUP(COUNT($DW110:HN110)+1,$G$4:$CX$8,HO$14,0)*$D110,IF($C110=HO$17,$G$6*$D110,""))</f>
        <v>9048.4582084179765</v>
      </c>
      <c r="HP110" s="34">
        <f>IF(HO110&lt;&gt;"",HLOOKUP(COUNT($DW110:HO110)+1,$G$4:$CX$8,HP$14,0)*$D110,IF($C110=HP$17,$G$6*$D110,""))</f>
        <v>11310.572760522478</v>
      </c>
      <c r="HQ110" s="34">
        <f>IF(HP110&lt;&gt;"",HLOOKUP(COUNT($DW110:HP110)+1,$G$4:$CX$8,HQ$14,0)*$D110,IF($C110=HQ$17,$G$6*$D110,""))</f>
        <v>13572.687312626966</v>
      </c>
      <c r="HR110" s="34">
        <f>IF(HQ110&lt;&gt;"",HLOOKUP(COUNT($DW110:HQ110)+1,$G$4:$CX$8,HR$14,0)*$D110,IF($C110=HR$17,$G$6*$D110,""))</f>
        <v>15744.31728264728</v>
      </c>
      <c r="HS110" s="34">
        <f>IF(HR110&lt;&gt;"",HLOOKUP(COUNT($DW110:HR110)+1,$G$4:$CX$8,HS$14,0)*$D110,IF($C110=HS$17,$G$6*$D110,""))</f>
        <v>17948.521702217906</v>
      </c>
      <c r="HT110" s="34">
        <f>IF(HS110&lt;&gt;"",HLOOKUP(COUNT($DW110:HS110)+1,$G$4:$CX$8,HT$14,0)*$D110,IF($C110=HT$17,$G$6*$D110,""))</f>
        <v>20281.829523506218</v>
      </c>
      <c r="HU110" s="34">
        <f>IF(HT110&lt;&gt;"",HLOOKUP(COUNT($DW110:HT110)+1,$G$4:$CX$8,HU$14,0)*$D110,IF($C110=HU$17,$G$6*$D110,""))</f>
        <v>22512.830771091903</v>
      </c>
      <c r="HV110" s="34">
        <f>IF(HU110&lt;&gt;"",HLOOKUP(COUNT($DW110:HU110)+1,$G$4:$CX$8,HV$14,0)*$D110,IF($C110=HV$17,$G$6*$D110,""))</f>
        <v>24764.113848201101</v>
      </c>
      <c r="HW110" s="34">
        <f>IF(HV110&lt;&gt;"",HLOOKUP(COUNT($DW110:HV110)+1,$G$4:$CX$8,HW$14,0)*$D110,IF($C110=HW$17,$G$6*$D110,""))</f>
        <v>18573.085386150833</v>
      </c>
      <c r="HX110" s="34">
        <f>IF(HW110&lt;&gt;"",HLOOKUP(COUNT($DW110:HW110)+1,$G$4:$CX$8,HX$14,0)*$D110,IF($C110=HX$17,$G$6*$D110,""))</f>
        <v>17644.431116843283</v>
      </c>
      <c r="HY110" s="34">
        <f>IF(HX110&lt;&gt;"",HLOOKUP(COUNT($DW110:HX110)+1,$G$4:$CX$8,HY$14,0)*$D110,IF($C110=HY$17,$G$6*$D110,""))</f>
        <v>19408.874228527617</v>
      </c>
      <c r="HZ110" s="34">
        <f>IF(HY110&lt;&gt;"",HLOOKUP(COUNT($DW110:HY110)+1,$G$4:$CX$8,HZ$14,0)*$D110,IF($C110=HZ$17,$G$6*$D110,""))</f>
        <v>21349.761651380388</v>
      </c>
      <c r="IA110" s="34">
        <f>IF(HZ110&lt;&gt;"",HLOOKUP(COUNT($DW110:HZ110)+1,$G$4:$CX$8,IA$14,0)*$D110,IF($C110=IA$17,$G$6*$D110,""))</f>
        <v>23484.73781651842</v>
      </c>
      <c r="IB110" s="34">
        <f>IF(IA110&lt;&gt;"",HLOOKUP(COUNT($DW110:IA110)+1,$G$4:$CX$8,IB$14,0)*$D110,IF($C110=IB$17,$G$6*$D110,""))</f>
        <v>25833.211598170259</v>
      </c>
      <c r="IC110" s="34">
        <f>IF(IB110&lt;&gt;"",HLOOKUP(COUNT($DW110:IB110)+1,$G$4:$CX$8,IC$14,0)*$D110,IF($C110=IC$17,$G$6*$D110,""))</f>
        <v>24541.551018261736</v>
      </c>
      <c r="ID110" s="34">
        <f>IF(IC110&lt;&gt;"",HLOOKUP(COUNT($DW110:IC110)+1,$G$4:$CX$8,ID$14,0)*$D110,IF($C110=ID$17,$G$6*$D110,""))</f>
        <v>23314.473467348653</v>
      </c>
      <c r="IE110" s="34">
        <f>IF(ID110&lt;&gt;"",HLOOKUP(COUNT($DW110:ID110)+1,$G$4:$CX$8,IE$14,0)*$D110,IF($C110=IE$17,$G$6*$D110,""))</f>
        <v>24946.486610063057</v>
      </c>
      <c r="IF110" s="34">
        <f>IF(IE110&lt;&gt;"",HLOOKUP(COUNT($DW110:IE110)+1,$G$4:$CX$8,IF$14,0)*$D110,IF($C110=IF$17,$G$6*$D110,""))</f>
        <v>26692.740672767472</v>
      </c>
      <c r="IG110" s="34">
        <f>IF(IF110&lt;&gt;"",HLOOKUP(COUNT($DW110:IF110)+1,$G$4:$CX$8,IG$14,0)*$D110,IF($C110=IG$17,$G$6*$D110,""))</f>
        <v>28561.232519861194</v>
      </c>
      <c r="IH110" s="34">
        <f>IF(IG110&lt;&gt;"",HLOOKUP(COUNT($DW110:IG110)+1,$G$4:$CX$8,IH$14,0)*$D110,IF($C110=IH$17,$G$6*$D110,""))</f>
        <v>31417.355771847309</v>
      </c>
      <c r="II110" s="34">
        <f>IF(IH110&lt;&gt;"",HLOOKUP(COUNT($DW110:IH110)+1,$G$4:$CX$8,II$14,0)*$D110,IF($C110=II$17,$G$6*$D110,""))</f>
        <v>26704.75240607022</v>
      </c>
      <c r="IJ110" s="34">
        <f>IF(II110&lt;&gt;"",HLOOKUP(COUNT($DW110:II110)+1,$G$4:$CX$8,IJ$14,0)*$D110,IF($C110=IJ$17,$G$6*$D110,""))</f>
        <v>25369.514785766714</v>
      </c>
      <c r="IK110" s="34">
        <f>IF(IJ110&lt;&gt;"",HLOOKUP(COUNT($DW110:IJ110)+1,$G$4:$CX$8,IK$14,0)*$D110,IF($C110=IK$17,$G$6*$D110,""))</f>
        <v>26637.990525055047</v>
      </c>
      <c r="IL110" s="34">
        <f>IF(IK110&lt;&gt;"",HLOOKUP(COUNT($DW110:IK110)+1,$G$4:$CX$8,IL$14,0)*$D110,IF($C110=IL$17,$G$6*$D110,""))</f>
        <v>27969.890051307804</v>
      </c>
      <c r="IM110" s="34">
        <f>IF(IL110&lt;&gt;"",HLOOKUP(COUNT($DW110:IL110)+1,$G$4:$CX$8,IM$14,0)*$D110,IF($C110=IM$17,$G$6*$D110,""))</f>
        <v>29368.38455387318</v>
      </c>
      <c r="IO110" s="34" t="str">
        <f>IF(IN110&lt;&gt;"",HLOOKUP(COUNT($IN110:IN110)+1,$G$4:$EH$8,IO$14,0)*$D110,IF($C110=IO$17,$G$7*$D110,""))</f>
        <v/>
      </c>
      <c r="IP110" s="34" t="str">
        <f>IF(IO110&lt;&gt;"",HLOOKUP(COUNT($IN110:IO110)+1,$G$4:$EH$8,IP$14,0)*$D110,IF($C110=IP$17,$G$7*$D110,""))</f>
        <v/>
      </c>
      <c r="IQ110" s="34" t="str">
        <f>IF(IP110&lt;&gt;"",HLOOKUP(COUNT($IN110:IP110)+1,$G$4:$EH$8,IQ$14,0)*$D110,IF($C110=IQ$17,$G$7*$D110,""))</f>
        <v/>
      </c>
      <c r="IR110" s="34" t="str">
        <f>IF(IQ110&lt;&gt;"",HLOOKUP(COUNT($IN110:IQ110)+1,$G$4:$EH$8,IR$14,0)*$D110,IF($C110=IR$17,$G$7*$D110,""))</f>
        <v/>
      </c>
      <c r="IS110" s="34" t="str">
        <f>IF(IR110&lt;&gt;"",HLOOKUP(COUNT($IN110:IR110)+1,$G$4:$EH$8,IS$14,0)*$D110,IF($C110=IS$17,$G$7*$D110,""))</f>
        <v/>
      </c>
      <c r="IT110" s="34" t="str">
        <f>IF(IS110&lt;&gt;"",HLOOKUP(COUNT($IN110:IS110)+1,$G$4:$EH$8,IT$14,0)*$D110,IF($C110=IT$17,$G$7*$D110,""))</f>
        <v/>
      </c>
      <c r="IU110" s="34" t="str">
        <f>IF(IT110&lt;&gt;"",HLOOKUP(COUNT($IN110:IT110)+1,$G$4:$EH$8,IU$14,0)*$D110,IF($C110=IU$17,$G$7*$D110,""))</f>
        <v/>
      </c>
      <c r="IV110" s="34" t="str">
        <f>IF(IU110&lt;&gt;"",HLOOKUP(COUNT($IN110:IU110)+1,$G$4:$EH$8,IV$14,0)*$D110,IF($C110=IV$17,$G$7*$D110,""))</f>
        <v/>
      </c>
      <c r="IW110" s="34" t="str">
        <f>IF(IV110&lt;&gt;"",HLOOKUP(COUNT($IN110:IV110)+1,$G$4:$EH$8,IW$14,0)*$D110,IF($C110=IW$17,$G$7*$D110,""))</f>
        <v/>
      </c>
      <c r="IX110" s="34" t="str">
        <f>IF(IW110&lt;&gt;"",HLOOKUP(COUNT($IN110:IW110)+1,$G$4:$EH$8,IX$14,0)*$D110,IF($C110=IX$17,$G$7*$D110,""))</f>
        <v/>
      </c>
      <c r="IY110" s="34" t="str">
        <f>IF(IX110&lt;&gt;"",HLOOKUP(COUNT($IN110:IX110)+1,$G$4:$EH$8,IY$14,0)*$D110,IF($C110=IY$17,$G$7*$D110,""))</f>
        <v/>
      </c>
      <c r="IZ110" s="34" t="str">
        <f>IF(IY110&lt;&gt;"",HLOOKUP(COUNT($IN110:IY110)+1,$G$4:$EH$8,IZ$14,0)*$D110,IF($C110=IZ$17,$G$7*$D110,""))</f>
        <v/>
      </c>
      <c r="JA110" s="34" t="str">
        <f>IF(IZ110&lt;&gt;"",HLOOKUP(COUNT($IN110:IZ110)+1,$G$4:$EH$8,JA$14,0)*$D110,IF($C110=JA$17,$G$7*$D110,""))</f>
        <v/>
      </c>
      <c r="JB110" s="34" t="str">
        <f>IF(JA110&lt;&gt;"",HLOOKUP(COUNT($IN110:JA110)+1,$G$4:$EH$8,JB$14,0)*$D110,IF($C110=JB$17,$G$7*$D110,""))</f>
        <v/>
      </c>
      <c r="JC110" s="34" t="str">
        <f>IF(JB110&lt;&gt;"",HLOOKUP(COUNT($IN110:JB110)+1,$G$4:$EH$8,JC$14,0)*$D110,IF($C110=JC$17,$G$7*$D110,""))</f>
        <v/>
      </c>
      <c r="JD110" s="34" t="str">
        <f>IF(JC110&lt;&gt;"",HLOOKUP(COUNT($IN110:JC110)+1,$G$4:$EH$8,JD$14,0)*$D110,IF($C110=JD$17,$G$7*$D110,""))</f>
        <v/>
      </c>
      <c r="JE110" s="34" t="str">
        <f>IF(JD110&lt;&gt;"",HLOOKUP(COUNT($IN110:JD110)+1,$G$4:$EH$8,JE$14,0)*$D110,IF($C110=JE$17,$G$7*$D110,""))</f>
        <v/>
      </c>
      <c r="JF110" s="34" t="str">
        <f>IF(JE110&lt;&gt;"",HLOOKUP(COUNT($IN110:JE110)+1,$G$4:$EH$8,JF$14,0)*$D110,IF($C110=JF$17,$G$7*$D110,""))</f>
        <v/>
      </c>
      <c r="JG110" s="34" t="str">
        <f>IF(JF110&lt;&gt;"",HLOOKUP(COUNT($IN110:JF110)+1,$G$4:$EH$8,JG$14,0)*$D110,IF($C110=JG$17,$G$7*$D110,""))</f>
        <v/>
      </c>
      <c r="JH110" s="34" t="str">
        <f>IF(JG110&lt;&gt;"",HLOOKUP(COUNT($IN110:JG110)+1,$G$4:$EH$8,JH$14,0)*$D110,IF($C110=JH$17,$G$7*$D110,""))</f>
        <v/>
      </c>
      <c r="JI110" s="34" t="str">
        <f>IF(JH110&lt;&gt;"",HLOOKUP(COUNT($IN110:JH110)+1,$G$4:$EH$8,JI$14,0)*$D110,IF($C110=JI$17,$G$7*$D110,""))</f>
        <v/>
      </c>
      <c r="JJ110" s="34" t="str">
        <f>IF(JI110&lt;&gt;"",HLOOKUP(COUNT($IN110:JI110)+1,$G$4:$EH$8,JJ$14,0)*$D110,IF($C110=JJ$17,$G$7*$D110,""))</f>
        <v/>
      </c>
      <c r="JK110" s="34" t="str">
        <f>IF(JJ110&lt;&gt;"",HLOOKUP(COUNT($IN110:JJ110)+1,$G$4:$EH$8,JK$14,0)*$D110,IF($C110=JK$17,$G$7*$D110,""))</f>
        <v/>
      </c>
      <c r="JL110" s="34" t="str">
        <f>IF(JK110&lt;&gt;"",HLOOKUP(COUNT($IN110:JK110)+1,$G$4:$EH$8,JL$14,0)*$D110,IF($C110=JL$17,$G$7*$D110,""))</f>
        <v/>
      </c>
      <c r="JM110" s="34" t="str">
        <f>IF(JL110&lt;&gt;"",HLOOKUP(COUNT($IN110:JL110)+1,$G$4:$EH$8,JM$14,0)*$D110,IF($C110=JM$17,$G$7*$D110,""))</f>
        <v/>
      </c>
      <c r="JN110" s="34" t="str">
        <f>IF(JM110&lt;&gt;"",HLOOKUP(COUNT($IN110:JM110)+1,$G$4:$EH$8,JN$14,0)*$D110,IF($C110=JN$17,$G$7*$D110,""))</f>
        <v/>
      </c>
      <c r="JO110" s="34" t="str">
        <f>IF(JN110&lt;&gt;"",HLOOKUP(COUNT($IN110:JN110)+1,$G$4:$EH$8,JO$14,0)*$D110,IF($C110=JO$17,$G$7*$D110,""))</f>
        <v/>
      </c>
      <c r="JP110" s="34" t="str">
        <f>IF(JO110&lt;&gt;"",HLOOKUP(COUNT($IN110:JO110)+1,$G$4:$EH$8,JP$14,0)*$D110,IF($C110=JP$17,$G$7*$D110,""))</f>
        <v/>
      </c>
      <c r="JQ110" s="34" t="str">
        <f>IF(JP110&lt;&gt;"",HLOOKUP(COUNT($IN110:JP110)+1,$G$4:$EH$8,JQ$14,0)*$D110,IF($C110=JQ$17,$G$7*$D110,""))</f>
        <v/>
      </c>
      <c r="JR110" s="34" t="str">
        <f>IF(JQ110&lt;&gt;"",HLOOKUP(COUNT($IN110:JQ110)+1,$G$4:$EH$8,JR$14,0)*$D110,IF($C110=JR$17,$G$7*$D110,""))</f>
        <v/>
      </c>
      <c r="JS110" s="34" t="str">
        <f>IF(JR110&lt;&gt;"",HLOOKUP(COUNT($IN110:JR110)+1,$G$4:$EH$8,JS$14,0)*$D110,IF($C110=JS$17,$G$7*$D110,""))</f>
        <v/>
      </c>
      <c r="JT110" s="34" t="str">
        <f>IF(JS110&lt;&gt;"",HLOOKUP(COUNT($IN110:JS110)+1,$G$4:$EH$8,JT$14,0)*$D110,IF($C110=JT$17,$G$7*$D110,""))</f>
        <v/>
      </c>
      <c r="JU110" s="34" t="str">
        <f>IF(JT110&lt;&gt;"",HLOOKUP(COUNT($IN110:JT110)+1,$G$4:$EH$8,JU$14,0)*$D110,IF($C110=JU$17,$G$7*$D110,""))</f>
        <v/>
      </c>
      <c r="JV110" s="34" t="str">
        <f>IF(JU110&lt;&gt;"",HLOOKUP(COUNT($IN110:JU110)+1,$G$4:$EH$8,JV$14,0)*$D110,IF($C110=JV$17,$G$7*$D110,""))</f>
        <v/>
      </c>
      <c r="JW110" s="34" t="str">
        <f>IF(JV110&lt;&gt;"",HLOOKUP(COUNT($IN110:JV110)+1,$G$4:$EH$8,JW$14,0)*$D110,IF($C110=JW$17,$G$7*$D110,""))</f>
        <v/>
      </c>
      <c r="JX110" s="34" t="str">
        <f>IF(JW110&lt;&gt;"",HLOOKUP(COUNT($IN110:JW110)+1,$G$4:$EH$8,JX$14,0)*$D110,IF($C110=JX$17,$G$7*$D110,""))</f>
        <v/>
      </c>
      <c r="JY110" s="34" t="str">
        <f>IF(JX110&lt;&gt;"",HLOOKUP(COUNT($IN110:JX110)+1,$G$4:$EH$8,JY$14,0)*$D110,IF($C110=JY$17,$G$7*$D110,""))</f>
        <v/>
      </c>
      <c r="JZ110" s="34" t="str">
        <f>IF(JY110&lt;&gt;"",HLOOKUP(COUNT($IN110:JY110)+1,$G$4:$EH$8,JZ$14,0)*$D110,IF($C110=JZ$17,$G$7*$D110,""))</f>
        <v/>
      </c>
      <c r="KA110" s="34" t="str">
        <f>IF(JZ110&lt;&gt;"",HLOOKUP(COUNT($IN110:JZ110)+1,$G$4:$EH$8,KA$14,0)*$D110,IF($C110=KA$17,$G$7*$D110,""))</f>
        <v/>
      </c>
      <c r="KB110" s="34" t="str">
        <f>IF(KA110&lt;&gt;"",HLOOKUP(COUNT($IN110:KA110)+1,$G$4:$EH$8,KB$14,0)*$D110,IF($C110=KB$17,$G$7*$D110,""))</f>
        <v/>
      </c>
      <c r="KC110" s="34" t="str">
        <f>IF(KB110&lt;&gt;"",HLOOKUP(COUNT($IN110:KB110)+1,$G$4:$EH$8,KC$14,0)*$D110,IF($C110=KC$17,$G$7*$D110,""))</f>
        <v/>
      </c>
      <c r="KD110" s="34" t="str">
        <f>IF(KC110&lt;&gt;"",HLOOKUP(COUNT($IN110:KC110)+1,$G$4:$EH$8,KD$14,0)*$D110,IF($C110=KD$17,$G$7*$D110,""))</f>
        <v/>
      </c>
      <c r="KE110" s="34" t="str">
        <f>IF(KD110&lt;&gt;"",HLOOKUP(COUNT($IN110:KD110)+1,$G$4:$EH$8,KE$14,0)*$D110,IF($C110=KE$17,$G$7*$D110,""))</f>
        <v/>
      </c>
      <c r="KF110" s="34" t="str">
        <f>IF(KE110&lt;&gt;"",HLOOKUP(COUNT($IN110:KE110)+1,$G$4:$EH$8,KF$14,0)*$D110,IF($C110=KF$17,$G$7*$D110,""))</f>
        <v/>
      </c>
      <c r="KG110" s="34" t="str">
        <f>IF(KF110&lt;&gt;"",HLOOKUP(COUNT($IN110:KF110)+1,$G$4:$EH$8,KG$14,0)*$D110,IF($C110=KG$17,$G$7*$D110,""))</f>
        <v/>
      </c>
      <c r="KH110" s="34" t="str">
        <f>IF(KG110&lt;&gt;"",HLOOKUP(COUNT($IN110:KG110)+1,$G$4:$EH$8,KH$14,0)*$D110,IF($C110=KH$17,$G$7*$D110,""))</f>
        <v/>
      </c>
      <c r="KI110" s="34" t="str">
        <f>IF(KH110&lt;&gt;"",HLOOKUP(COUNT($IN110:KH110)+1,$G$4:$EH$8,KI$14,0)*$D110,IF($C110=KI$17,$G$7*$D110,""))</f>
        <v/>
      </c>
      <c r="KJ110" s="34" t="str">
        <f>IF(KI110&lt;&gt;"",HLOOKUP(COUNT($IN110:KI110)+1,$G$4:$EH$8,KJ$14,0)*$D110,IF($C110=KJ$17,$G$7*$D110,""))</f>
        <v/>
      </c>
      <c r="KK110" s="34" t="str">
        <f>IF(KJ110&lt;&gt;"",HLOOKUP(COUNT($IN110:KJ110)+1,$G$4:$EH$8,KK$14,0)*$D110,IF($C110=KK$17,$G$7*$D110,""))</f>
        <v/>
      </c>
      <c r="KL110" s="34" t="str">
        <f>IF(KK110&lt;&gt;"",HLOOKUP(COUNT($IN110:KK110)+1,$G$4:$EH$8,KL$14,0)*$D110,IF($C110=KL$17,$G$7*$D110,""))</f>
        <v/>
      </c>
      <c r="KM110" s="34" t="str">
        <f>IF(KL110&lt;&gt;"",HLOOKUP(COUNT($IN110:KL110)+1,$G$4:$EH$8,KM$14,0)*$D110,IF($C110=KM$17,$G$7*$D110,""))</f>
        <v/>
      </c>
      <c r="KN110" s="34" t="str">
        <f>IF(KM110&lt;&gt;"",HLOOKUP(COUNT($IN110:KM110)+1,$G$4:$EH$8,KN$14,0)*$D110,IF($C110=KN$17,$G$7*$D110,""))</f>
        <v/>
      </c>
      <c r="KO110" s="34" t="str">
        <f>IF(KN110&lt;&gt;"",HLOOKUP(COUNT($IN110:KN110)+1,$G$4:$EH$8,KO$14,0)*$D110,IF($C110=KO$17,$G$7*$D110,""))</f>
        <v/>
      </c>
      <c r="KP110" s="34" t="str">
        <f>IF(KO110&lt;&gt;"",HLOOKUP(COUNT($IN110:KO110)+1,$G$4:$EH$8,KP$14,0)*$D110,IF($C110=KP$17,$G$7*$D110,""))</f>
        <v/>
      </c>
      <c r="KQ110" s="34" t="str">
        <f>IF(KP110&lt;&gt;"",HLOOKUP(COUNT($IN110:KP110)+1,$G$4:$EH$8,KQ$14,0)*$D110,IF($C110=KQ$17,$G$7*$D110,""))</f>
        <v/>
      </c>
      <c r="KR110" s="34" t="str">
        <f>IF(KQ110&lt;&gt;"",HLOOKUP(COUNT($IN110:KQ110)+1,$G$4:$EH$8,KR$14,0)*$D110,IF($C110=KR$17,$G$7*$D110,""))</f>
        <v/>
      </c>
      <c r="KS110" s="34" t="str">
        <f>IF(KR110&lt;&gt;"",HLOOKUP(COUNT($IN110:KR110)+1,$G$4:$EH$8,KS$14,0)*$D110,IF($C110=KS$17,$G$7*$D110,""))</f>
        <v/>
      </c>
      <c r="KT110" s="34" t="str">
        <f>IF(KS110&lt;&gt;"",HLOOKUP(COUNT($IN110:KS110)+1,$G$4:$EH$8,KT$14,0)*$D110,IF($C110=KT$17,$G$7*$D110,""))</f>
        <v/>
      </c>
      <c r="KU110" s="34" t="str">
        <f>IF(KT110&lt;&gt;"",HLOOKUP(COUNT($IN110:KT110)+1,$G$4:$EH$8,KU$14,0)*$D110,IF($C110=KU$17,$G$7*$D110,""))</f>
        <v/>
      </c>
      <c r="KV110" s="34" t="str">
        <f>IF(KU110&lt;&gt;"",HLOOKUP(COUNT($IN110:KU110)+1,$G$4:$EH$8,KV$14,0)*$D110,IF($C110=KV$17,$G$7*$D110,""))</f>
        <v/>
      </c>
      <c r="KW110" s="34" t="str">
        <f>IF(KV110&lt;&gt;"",HLOOKUP(COUNT($IN110:KV110)+1,$G$4:$EH$8,KW$14,0)*$D110,IF($C110=KW$17,$G$7*$D110,""))</f>
        <v/>
      </c>
      <c r="KX110" s="34" t="str">
        <f>IF(KW110&lt;&gt;"",HLOOKUP(COUNT($IN110:KW110)+1,$G$4:$EH$8,KX$14,0)*$D110,IF($C110=KX$17,$G$7*$D110,""))</f>
        <v/>
      </c>
      <c r="KY110" s="34" t="str">
        <f>IF(KX110&lt;&gt;"",HLOOKUP(COUNT($IN110:KX110)+1,$G$4:$EH$8,KY$14,0)*$D110,IF($C110=KY$17,$G$7*$D110,""))</f>
        <v/>
      </c>
      <c r="KZ110" s="34" t="str">
        <f>IF(KY110&lt;&gt;"",HLOOKUP(COUNT($IN110:KY110)+1,$G$4:$EH$8,KZ$14,0)*$D110,IF($C110=KZ$17,$G$7*$D110,""))</f>
        <v/>
      </c>
      <c r="LA110" s="34" t="str">
        <f>IF(KZ110&lt;&gt;"",HLOOKUP(COUNT($IN110:KZ110)+1,$G$4:$EH$8,LA$14,0)*$D110,IF($C110=LA$17,$G$7*$D110,""))</f>
        <v/>
      </c>
      <c r="LB110" s="34" t="str">
        <f>IF(LA110&lt;&gt;"",HLOOKUP(COUNT($IN110:LA110)+1,$G$4:$EH$8,LB$14,0)*$D110,IF($C110=LB$17,$G$7*$D110,""))</f>
        <v/>
      </c>
      <c r="LC110" s="34" t="str">
        <f>IF(LB110&lt;&gt;"",HLOOKUP(COUNT($IN110:LB110)+1,$G$4:$EH$8,LC$14,0)*$D110,IF($C110=LC$17,$G$7*$D110,""))</f>
        <v/>
      </c>
      <c r="LD110" s="34" t="str">
        <f>IF(LC110&lt;&gt;"",HLOOKUP(COUNT($IN110:LC110)+1,$G$4:$EH$8,LD$14,0)*$D110,IF($C110=LD$17,$G$7*$D110,""))</f>
        <v/>
      </c>
      <c r="LE110" s="34" t="str">
        <f>IF(LD110&lt;&gt;"",HLOOKUP(COUNT($IN110:LD110)+1,$G$4:$EH$8,LE$14,0)*$D110,IF($C110=LE$17,$G$7*$D110,""))</f>
        <v/>
      </c>
      <c r="LF110" s="34" t="str">
        <f>IF(LE110&lt;&gt;"",HLOOKUP(COUNT($IN110:LE110)+1,$G$4:$EH$8,LF$14,0)*$D110,IF($C110=LF$17,$G$7*$D110,""))</f>
        <v/>
      </c>
      <c r="LG110" s="34" t="str">
        <f>IF(LF110&lt;&gt;"",HLOOKUP(COUNT($IN110:LF110)+1,$G$4:$EH$8,LG$14,0)*$D110,IF($C110=LG$17,$G$7*$D110,""))</f>
        <v/>
      </c>
      <c r="LH110" s="34" t="str">
        <f>IF(LG110&lt;&gt;"",HLOOKUP(COUNT($IN110:LG110)+1,$G$4:$EH$8,LH$14,0)*$D110,IF($C110=LH$17,$G$7*$D110,""))</f>
        <v/>
      </c>
      <c r="LI110" s="34" t="str">
        <f>IF(LH110&lt;&gt;"",HLOOKUP(COUNT($IN110:LH110)+1,$G$4:$EH$8,LI$14,0)*$D110,IF($C110=LI$17,$G$7*$D110,""))</f>
        <v/>
      </c>
      <c r="LJ110" s="34" t="str">
        <f>IF(LI110&lt;&gt;"",HLOOKUP(COUNT($IN110:LI110)+1,$G$4:$EH$8,LJ$14,0)*$D110,IF($C110=LJ$17,$G$7*$D110,""))</f>
        <v/>
      </c>
      <c r="LK110" s="34" t="str">
        <f>IF(LJ110&lt;&gt;"",HLOOKUP(COUNT($IN110:LJ110)+1,$G$4:$EH$8,LK$14,0)*$D110,IF($C110=LK$17,$G$7*$D110,""))</f>
        <v/>
      </c>
      <c r="LL110" s="34" t="str">
        <f>IF(LK110&lt;&gt;"",HLOOKUP(COUNT($IN110:LK110)+1,$G$4:$EH$8,LL$14,0)*$D110,IF($C110=LL$17,$G$7*$D110,""))</f>
        <v/>
      </c>
      <c r="LM110" s="34" t="str">
        <f>IF(LL110&lt;&gt;"",HLOOKUP(COUNT($IN110:LL110)+1,$G$4:$EH$8,LM$14,0)*$D110,IF($C110=LM$17,$G$7*$D110,""))</f>
        <v/>
      </c>
      <c r="LN110" s="34" t="str">
        <f>IF(LM110&lt;&gt;"",HLOOKUP(COUNT($IN110:LM110)+1,$G$4:$EH$8,LN$14,0)*$D110,IF($C110=LN$17,$G$7*$D110,""))</f>
        <v/>
      </c>
      <c r="LO110" s="34" t="str">
        <f>IF(LN110&lt;&gt;"",HLOOKUP(COUNT($IN110:LN110)+1,$G$4:$EH$8,LO$14,0)*$D110,IF($C110=LO$17,$G$7*$D110,""))</f>
        <v/>
      </c>
      <c r="LP110" s="34" t="str">
        <f>IF(LO110&lt;&gt;"",HLOOKUP(COUNT($IN110:LO110)+1,$G$4:$EH$8,LP$14,0)*$D110,IF($C110=LP$17,$G$7*$D110,""))</f>
        <v/>
      </c>
      <c r="LQ110" s="34" t="str">
        <f>IF(LP110&lt;&gt;"",HLOOKUP(COUNT($IN110:LP110)+1,$G$4:$EH$8,LQ$14,0)*$D110,IF($C110=LQ$17,$G$7*$D110,""))</f>
        <v/>
      </c>
      <c r="LR110" s="34" t="str">
        <f>IF(LQ110&lt;&gt;"",HLOOKUP(COUNT($IN110:LQ110)+1,$G$4:$EH$8,LR$14,0)*$D110,IF($C110=LR$17,$G$7*$D110,""))</f>
        <v/>
      </c>
      <c r="LS110" s="34" t="str">
        <f>IF(LR110&lt;&gt;"",HLOOKUP(COUNT($IN110:LR110)+1,$G$4:$EH$8,LS$14,0)*$D110,IF($C110=LS$17,$G$7*$D110,""))</f>
        <v/>
      </c>
      <c r="LT110" s="34" t="str">
        <f>IF(LS110&lt;&gt;"",HLOOKUP(COUNT($IN110:LS110)+1,$G$4:$EH$8,LT$14,0)*$D110,IF($C110=LT$17,$G$7*$D110,""))</f>
        <v/>
      </c>
      <c r="LU110" s="34" t="str">
        <f>IF(LT110&lt;&gt;"",HLOOKUP(COUNT($IN110:LT110)+1,$G$4:$EH$8,LU$14,0)*$D110,IF($C110=LU$17,$G$7*$D110,""))</f>
        <v/>
      </c>
      <c r="LV110" s="34" t="str">
        <f>IF(LU110&lt;&gt;"",HLOOKUP(COUNT($IN110:LU110)+1,$G$4:$EH$8,LV$14,0)*$D110,IF($C110=LV$17,$G$7*$D110,""))</f>
        <v/>
      </c>
      <c r="LW110" s="34" t="str">
        <f>IF(LV110&lt;&gt;"",HLOOKUP(COUNT($IN110:LV110)+1,$G$4:$EH$8,LW$14,0)*$D110,IF($C110=LW$17,$G$7*$D110,""))</f>
        <v/>
      </c>
      <c r="LX110" s="34" t="str">
        <f>IF(LW110&lt;&gt;"",HLOOKUP(COUNT($IN110:LW110)+1,$G$4:$EH$8,LX$14,0)*$D110,IF($C110=LX$17,$G$7*$D110,""))</f>
        <v/>
      </c>
      <c r="LY110" s="34" t="str">
        <f>IF(LX110&lt;&gt;"",HLOOKUP(COUNT($IN110:LX110)+1,$G$4:$EH$8,LY$14,0)*$D110,IF($C110=LY$17,$G$7*$D110,""))</f>
        <v/>
      </c>
      <c r="LZ110" s="34" t="str">
        <f>IF(LY110&lt;&gt;"",HLOOKUP(COUNT($IN110:LY110)+1,$G$4:$EH$8,LZ$14,0)*$D110,IF($C110=LZ$17,$G$7*$D110,""))</f>
        <v/>
      </c>
      <c r="MA110" s="34" t="str">
        <f>IF(LZ110&lt;&gt;"",HLOOKUP(COUNT($IN110:LZ110)+1,$G$4:$EH$8,MA$14,0)*$D110,IF($C110=MA$17,$G$7*$D110,""))</f>
        <v/>
      </c>
      <c r="MB110" s="34">
        <f>IF(MA110&lt;&gt;"",HLOOKUP(COUNT($IN110:MA110)+1,$G$4:$EH$8,MB$14,0)*$D110,IF($C110=MB$17,$G$7*$D110,""))</f>
        <v>0</v>
      </c>
      <c r="MC110" s="34">
        <f>IF(MB110&lt;&gt;"",HLOOKUP(COUNT($IN110:MB110)+1,$G$4:$EH$8,MC$14,0)*$D110,IF($C110=MC$17,$G$7*$D110,""))</f>
        <v>3750</v>
      </c>
      <c r="MD110" s="34">
        <f>IF(MC110&lt;&gt;"",HLOOKUP(COUNT($IN110:MC110)+1,$G$4:$EH$8,MD$14,0)*$D110,IF($C110=MD$17,$G$7*$D110,""))</f>
        <v>3750</v>
      </c>
      <c r="ME110" s="34">
        <f>IF(MD110&lt;&gt;"",HLOOKUP(COUNT($IN110:MD110)+1,$G$4:$EH$8,ME$14,0)*$D110,IF($C110=ME$17,$G$7*$D110,""))</f>
        <v>3750</v>
      </c>
      <c r="MF110" s="34">
        <f>IF(ME110&lt;&gt;"",HLOOKUP(COUNT($IN110:ME110)+1,$G$4:$EH$8,MF$14,0)*$D110,IF($C110=MF$17,$G$7*$D110,""))</f>
        <v>3750</v>
      </c>
      <c r="MG110" s="34">
        <f>IF(MF110&lt;&gt;"",HLOOKUP(COUNT($IN110:MF110)+1,$G$4:$EH$8,MG$14,0)*$D110,IF($C110=MG$17,$G$7*$D110,""))</f>
        <v>3770.1909201741591</v>
      </c>
      <c r="MH110" s="34">
        <f>IF(MG110&lt;&gt;"",HLOOKUP(COUNT($IN110:MG110)+1,$G$4:$EH$8,MH$14,0)*$D110,IF($C110=MH$17,$G$7*$D110,""))</f>
        <v>4524.2291042089882</v>
      </c>
      <c r="MI110" s="34">
        <f>IF(MH110&lt;&gt;"",HLOOKUP(COUNT($IN110:MH110)+1,$G$4:$EH$8,MI$14,0)*$D110,IF($C110=MI$17,$G$7*$D110,""))</f>
        <v>5248.1057608824267</v>
      </c>
      <c r="MJ110" s="34">
        <f>IF(MI110&lt;&gt;"",HLOOKUP(COUNT($IN110:MI110)+1,$G$4:$EH$8,MJ$14,0)*$D110,IF($C110=MJ$17,$G$7*$D110,""))</f>
        <v>5982.8405674059686</v>
      </c>
      <c r="MK110" s="34">
        <f>IF(MJ110&lt;&gt;"",HLOOKUP(COUNT($IN110:MJ110)+1,$G$4:$EH$8,MK$14,0)*$D110,IF($C110=MK$17,$G$7*$D110,""))</f>
        <v>6760.6098411687399</v>
      </c>
      <c r="ML110" s="34">
        <f>IF(MK110&lt;&gt;"",HLOOKUP(COUNT($IN110:MK110)+1,$G$4:$EH$8,ML$14,0)*$D110,IF($C110=ML$17,$G$7*$D110,""))</f>
        <v>7504.2769236973027</v>
      </c>
      <c r="MM110" s="34">
        <f>IF(ML110&lt;&gt;"",HLOOKUP(COUNT($IN110:ML110)+1,$G$4:$EH$8,MM$14,0)*$D110,IF($C110=MM$17,$G$7*$D110,""))</f>
        <v>8254.7046160670325</v>
      </c>
      <c r="MN110" s="34">
        <f>IF(MM110&lt;&gt;"",HLOOKUP(COUNT($IN110:MM110)+1,$G$4:$EH$8,MN$14,0)*$D110,IF($C110=MN$17,$G$7*$D110,""))</f>
        <v>6191.0284620502789</v>
      </c>
      <c r="MO110" s="34">
        <f>IF(MN110&lt;&gt;"",HLOOKUP(COUNT($IN110:MN110)+1,$G$4:$EH$8,MO$14,0)*$D110,IF($C110=MO$17,$G$7*$D110,""))</f>
        <v>5881.4770389477608</v>
      </c>
      <c r="MP110" s="34">
        <f>IF(MO110&lt;&gt;"",HLOOKUP(COUNT($IN110:MO110)+1,$G$4:$EH$8,MP$14,0)*$D110,IF($C110=MP$17,$G$7*$D110,""))</f>
        <v>6469.6247428425395</v>
      </c>
      <c r="MQ110" s="34">
        <f>IF(MP110&lt;&gt;"",HLOOKUP(COUNT($IN110:MP110)+1,$G$4:$EH$8,MQ$14,0)*$D110,IF($C110=MQ$17,$G$7*$D110,""))</f>
        <v>7116.5872171267965</v>
      </c>
      <c r="MR110" s="34">
        <f>IF(MQ110&lt;&gt;"",HLOOKUP(COUNT($IN110:MQ110)+1,$G$4:$EH$8,MR$14,0)*$D110,IF($C110=MR$17,$G$7*$D110,""))</f>
        <v>7828.2459388394727</v>
      </c>
      <c r="MS110" s="34">
        <f>IF(MR110&lt;&gt;"",HLOOKUP(COUNT($IN110:MR110)+1,$G$4:$EH$8,MS$14,0)*$D110,IF($C110=MS$17,$G$7*$D110,""))</f>
        <v>8611.0705327234209</v>
      </c>
      <c r="MT110" s="34">
        <f>IF(MS110&lt;&gt;"",HLOOKUP(COUNT($IN110:MS110)+1,$G$4:$EH$8,MT$14,0)*$D110,IF($C110=MT$17,$G$7*$D110,""))</f>
        <v>8180.517006087246</v>
      </c>
      <c r="MU110" s="34">
        <f>IF(MT110&lt;&gt;"",HLOOKUP(COUNT($IN110:MT110)+1,$G$4:$EH$8,MU$14,0)*$D110,IF($C110=MU$17,$G$7*$D110,""))</f>
        <v>7771.4911557828855</v>
      </c>
      <c r="MV110" s="34">
        <f>IF(MU110&lt;&gt;"",HLOOKUP(COUNT($IN110:MU110)+1,$G$4:$EH$8,MV$14,0)*$D110,IF($C110=MV$17,$G$7*$D110,""))</f>
        <v>8315.4955366876875</v>
      </c>
      <c r="MW110" s="34">
        <f>IF(MV110&lt;&gt;"",HLOOKUP(COUNT($IN110:MV110)+1,$G$4:$EH$8,MW$14,0)*$D110,IF($C110=MW$17,$G$7*$D110,""))</f>
        <v>8897.5802242558239</v>
      </c>
      <c r="MX110" s="34">
        <f>IF(MW110&lt;&gt;"",HLOOKUP(COUNT($IN110:MW110)+1,$G$4:$EH$8,MX$14,0)*$D110,IF($C110=MX$17,$G$7*$D110,""))</f>
        <v>9520.4108399537326</v>
      </c>
      <c r="MY110" s="34">
        <f>IF(MX110&lt;&gt;"",HLOOKUP(COUNT($IN110:MX110)+1,$G$4:$EH$8,MY$14,0)*$D110,IF($C110=MY$17,$G$7*$D110,""))</f>
        <v>10472.451923949104</v>
      </c>
      <c r="MZ110" s="34">
        <f>IF(MY110&lt;&gt;"",HLOOKUP(COUNT($IN110:MY110)+1,$G$4:$EH$8,MZ$14,0)*$D110,IF($C110=MZ$17,$G$7*$D110,""))</f>
        <v>8901.5841353567412</v>
      </c>
      <c r="NA110" s="34">
        <f>IF(MZ110&lt;&gt;"",HLOOKUP(COUNT($IN110:MZ110)+1,$G$4:$EH$8,NA$14,0)*$D110,IF($C110=NA$17,$G$7*$D110,""))</f>
        <v>8456.5049285889054</v>
      </c>
      <c r="NB110" s="34">
        <f>IF(NA110&lt;&gt;"",HLOOKUP(COUNT($IN110:NA110)+1,$G$4:$EH$8,NB$14,0)*$D110,IF($C110=NB$17,$G$7*$D110,""))</f>
        <v>8879.3301750183509</v>
      </c>
      <c r="NC110" s="34">
        <f>IF(NB110&lt;&gt;"",HLOOKUP(COUNT($IN110:NB110)+1,$G$4:$EH$8,NC$14,0)*$D110,IF($C110=NC$17,$G$7*$D110,""))</f>
        <v>9323.2966837692693</v>
      </c>
      <c r="ND110" s="34">
        <f>IF(NC110&lt;&gt;"",HLOOKUP(COUNT($IN110:NC110)+1,$G$4:$EH$8,ND$14,0)*$D110,IF($C110=ND$17,$G$7*$D110,""))</f>
        <v>9789.4615179577268</v>
      </c>
      <c r="NF110" s="34" t="str">
        <f>IF(NE110&lt;&gt;"",HLOOKUP(COUNT($NE110:NE110)+1,$G$4:$EH$8,NF$14,0)*$D110,IF($C110=NF$17,$G$8*$D110,""))</f>
        <v/>
      </c>
      <c r="NG110" s="34" t="str">
        <f>IF(NF110&lt;&gt;"",HLOOKUP(COUNT($NE110:NF110)+1,$G$4:$EH$8,NG$14,0)*$D110,IF($C110=NG$17,$G$8*$D110,""))</f>
        <v/>
      </c>
      <c r="NH110" s="34" t="str">
        <f>IF(NG110&lt;&gt;"",HLOOKUP(COUNT($NE110:NG110)+1,$G$4:$EH$8,NH$14,0)*$D110,IF($C110=NH$17,$G$8*$D110,""))</f>
        <v/>
      </c>
      <c r="NI110" s="34" t="str">
        <f>IF(NH110&lt;&gt;"",HLOOKUP(COUNT($NE110:NH110)+1,$G$4:$EH$8,NI$14,0)*$D110,IF($C110=NI$17,$G$8*$D110,""))</f>
        <v/>
      </c>
      <c r="NJ110" s="34" t="str">
        <f>IF(NI110&lt;&gt;"",HLOOKUP(COUNT($NE110:NI110)+1,$G$4:$EH$8,NJ$14,0)*$D110,IF($C110=NJ$17,$G$8*$D110,""))</f>
        <v/>
      </c>
      <c r="NK110" s="34" t="str">
        <f>IF(NJ110&lt;&gt;"",HLOOKUP(COUNT($NE110:NJ110)+1,$G$4:$EH$8,NK$14,0)*$D110,IF($C110=NK$17,$G$8*$D110,""))</f>
        <v/>
      </c>
      <c r="NL110" s="34" t="str">
        <f>IF(NK110&lt;&gt;"",HLOOKUP(COUNT($NE110:NK110)+1,$G$4:$EH$8,NL$14,0)*$D110,IF($C110=NL$17,$G$8*$D110,""))</f>
        <v/>
      </c>
      <c r="NM110" s="34" t="str">
        <f>IF(NL110&lt;&gt;"",HLOOKUP(COUNT($NE110:NL110)+1,$G$4:$EH$8,NM$14,0)*$D110,IF($C110=NM$17,$G$8*$D110,""))</f>
        <v/>
      </c>
      <c r="NN110" s="34" t="str">
        <f>IF(NM110&lt;&gt;"",HLOOKUP(COUNT($NE110:NM110)+1,$G$4:$EH$8,NN$14,0)*$D110,IF($C110=NN$17,$G$8*$D110,""))</f>
        <v/>
      </c>
      <c r="NO110" s="34" t="str">
        <f>IF(NN110&lt;&gt;"",HLOOKUP(COUNT($NE110:NN110)+1,$G$4:$EH$8,NO$14,0)*$D110,IF($C110=NO$17,$G$8*$D110,""))</f>
        <v/>
      </c>
      <c r="NP110" s="34" t="str">
        <f>IF(NO110&lt;&gt;"",HLOOKUP(COUNT($NE110:NO110)+1,$G$4:$EH$8,NP$14,0)*$D110,IF($C110=NP$17,$G$8*$D110,""))</f>
        <v/>
      </c>
      <c r="NQ110" s="34" t="str">
        <f>IF(NP110&lt;&gt;"",HLOOKUP(COUNT($NE110:NP110)+1,$G$4:$EH$8,NQ$14,0)*$D110,IF($C110=NQ$17,$G$8*$D110,""))</f>
        <v/>
      </c>
      <c r="NR110" s="34" t="str">
        <f>IF(NQ110&lt;&gt;"",HLOOKUP(COUNT($NE110:NQ110)+1,$G$4:$EH$8,NR$14,0)*$D110,IF($C110=NR$17,$G$8*$D110,""))</f>
        <v/>
      </c>
      <c r="NS110" s="34" t="str">
        <f>IF(NR110&lt;&gt;"",HLOOKUP(COUNT($NE110:NR110)+1,$G$4:$EH$8,NS$14,0)*$D110,IF($C110=NS$17,$G$8*$D110,""))</f>
        <v/>
      </c>
      <c r="NT110" s="34" t="str">
        <f>IF(NS110&lt;&gt;"",HLOOKUP(COUNT($NE110:NS110)+1,$G$4:$EH$8,NT$14,0)*$D110,IF($C110=NT$17,$G$8*$D110,""))</f>
        <v/>
      </c>
      <c r="NU110" s="34" t="str">
        <f>IF(NT110&lt;&gt;"",HLOOKUP(COUNT($NE110:NT110)+1,$G$4:$EH$8,NU$14,0)*$D110,IF($C110=NU$17,$G$8*$D110,""))</f>
        <v/>
      </c>
      <c r="NV110" s="34" t="str">
        <f>IF(NU110&lt;&gt;"",HLOOKUP(COUNT($NE110:NU110)+1,$G$4:$EH$8,NV$14,0)*$D110,IF($C110=NV$17,$G$8*$D110,""))</f>
        <v/>
      </c>
      <c r="NW110" s="34" t="str">
        <f>IF(NV110&lt;&gt;"",HLOOKUP(COUNT($NE110:NV110)+1,$G$4:$EH$8,NW$14,0)*$D110,IF($C110=NW$17,$G$8*$D110,""))</f>
        <v/>
      </c>
      <c r="NX110" s="34" t="str">
        <f>IF(NW110&lt;&gt;"",HLOOKUP(COUNT($NE110:NW110)+1,$G$4:$EH$8,NX$14,0)*$D110,IF($C110=NX$17,$G$8*$D110,""))</f>
        <v/>
      </c>
      <c r="NY110" s="34" t="str">
        <f>IF(NX110&lt;&gt;"",HLOOKUP(COUNT($NE110:NX110)+1,$G$4:$EH$8,NY$14,0)*$D110,IF($C110=NY$17,$G$8*$D110,""))</f>
        <v/>
      </c>
      <c r="NZ110" s="34" t="str">
        <f>IF(NY110&lt;&gt;"",HLOOKUP(COUNT($NE110:NY110)+1,$G$4:$EH$8,NZ$14,0)*$D110,IF($C110=NZ$17,$G$8*$D110,""))</f>
        <v/>
      </c>
      <c r="OA110" s="34" t="str">
        <f>IF(NZ110&lt;&gt;"",HLOOKUP(COUNT($NE110:NZ110)+1,$G$4:$EH$8,OA$14,0)*$D110,IF($C110=OA$17,$G$8*$D110,""))</f>
        <v/>
      </c>
      <c r="OB110" s="34" t="str">
        <f>IF(OA110&lt;&gt;"",HLOOKUP(COUNT($NE110:OA110)+1,$G$4:$EH$8,OB$14,0)*$D110,IF($C110=OB$17,$G$8*$D110,""))</f>
        <v/>
      </c>
      <c r="OC110" s="34" t="str">
        <f>IF(OB110&lt;&gt;"",HLOOKUP(COUNT($NE110:OB110)+1,$G$4:$EH$8,OC$14,0)*$D110,IF($C110=OC$17,$G$8*$D110,""))</f>
        <v/>
      </c>
      <c r="OD110" s="34" t="str">
        <f>IF(OC110&lt;&gt;"",HLOOKUP(COUNT($NE110:OC110)+1,$G$4:$EH$8,OD$14,0)*$D110,IF($C110=OD$17,$G$8*$D110,""))</f>
        <v/>
      </c>
      <c r="OE110" s="34" t="str">
        <f>IF(OD110&lt;&gt;"",HLOOKUP(COUNT($NE110:OD110)+1,$G$4:$EH$8,OE$14,0)*$D110,IF($C110=OE$17,$G$8*$D110,""))</f>
        <v/>
      </c>
      <c r="OF110" s="34" t="str">
        <f>IF(OE110&lt;&gt;"",HLOOKUP(COUNT($NE110:OE110)+1,$G$4:$EH$8,OF$14,0)*$D110,IF($C110=OF$17,$G$8*$D110,""))</f>
        <v/>
      </c>
      <c r="OG110" s="34" t="str">
        <f>IF(OF110&lt;&gt;"",HLOOKUP(COUNT($NE110:OF110)+1,$G$4:$EH$8,OG$14,0)*$D110,IF($C110=OG$17,$G$8*$D110,""))</f>
        <v/>
      </c>
      <c r="OH110" s="34" t="str">
        <f>IF(OG110&lt;&gt;"",HLOOKUP(COUNT($NE110:OG110)+1,$G$4:$EH$8,OH$14,0)*$D110,IF($C110=OH$17,$G$8*$D110,""))</f>
        <v/>
      </c>
      <c r="OI110" s="34" t="str">
        <f>IF(OH110&lt;&gt;"",HLOOKUP(COUNT($NE110:OH110)+1,$G$4:$EH$8,OI$14,0)*$D110,IF($C110=OI$17,$G$8*$D110,""))</f>
        <v/>
      </c>
      <c r="OJ110" s="34" t="str">
        <f>IF(OI110&lt;&gt;"",HLOOKUP(COUNT($NE110:OI110)+1,$G$4:$EH$8,OJ$14,0)*$D110,IF($C110=OJ$17,$G$8*$D110,""))</f>
        <v/>
      </c>
      <c r="OK110" s="34" t="str">
        <f>IF(OJ110&lt;&gt;"",HLOOKUP(COUNT($NE110:OJ110)+1,$G$4:$EH$8,OK$14,0)*$D110,IF($C110=OK$17,$G$8*$D110,""))</f>
        <v/>
      </c>
      <c r="OL110" s="34" t="str">
        <f>IF(OK110&lt;&gt;"",HLOOKUP(COUNT($NE110:OK110)+1,$G$4:$EH$8,OL$14,0)*$D110,IF($C110=OL$17,$G$8*$D110,""))</f>
        <v/>
      </c>
      <c r="OM110" s="34" t="str">
        <f>IF(OL110&lt;&gt;"",HLOOKUP(COUNT($NE110:OL110)+1,$G$4:$EH$8,OM$14,0)*$D110,IF($C110=OM$17,$G$8*$D110,""))</f>
        <v/>
      </c>
      <c r="ON110" s="34" t="str">
        <f>IF(OM110&lt;&gt;"",HLOOKUP(COUNT($NE110:OM110)+1,$G$4:$EH$8,ON$14,0)*$D110,IF($C110=ON$17,$G$8*$D110,""))</f>
        <v/>
      </c>
      <c r="OO110" s="34" t="str">
        <f>IF(ON110&lt;&gt;"",HLOOKUP(COUNT($NE110:ON110)+1,$G$4:$EH$8,OO$14,0)*$D110,IF($C110=OO$17,$G$8*$D110,""))</f>
        <v/>
      </c>
      <c r="OP110" s="34" t="str">
        <f>IF(OO110&lt;&gt;"",HLOOKUP(COUNT($NE110:OO110)+1,$G$4:$EH$8,OP$14,0)*$D110,IF($C110=OP$17,$G$8*$D110,""))</f>
        <v/>
      </c>
      <c r="OQ110" s="34" t="str">
        <f>IF(OP110&lt;&gt;"",HLOOKUP(COUNT($NE110:OP110)+1,$G$4:$EH$8,OQ$14,0)*$D110,IF($C110=OQ$17,$G$8*$D110,""))</f>
        <v/>
      </c>
      <c r="OR110" s="34" t="str">
        <f>IF(OQ110&lt;&gt;"",HLOOKUP(COUNT($NE110:OQ110)+1,$G$4:$EH$8,OR$14,0)*$D110,IF($C110=OR$17,$G$8*$D110,""))</f>
        <v/>
      </c>
      <c r="OS110" s="34" t="str">
        <f>IF(OR110&lt;&gt;"",HLOOKUP(COUNT($NE110:OR110)+1,$G$4:$EH$8,OS$14,0)*$D110,IF($C110=OS$17,$G$8*$D110,""))</f>
        <v/>
      </c>
      <c r="OT110" s="34" t="str">
        <f>IF(OS110&lt;&gt;"",HLOOKUP(COUNT($NE110:OS110)+1,$G$4:$EH$8,OT$14,0)*$D110,IF($C110=OT$17,$G$8*$D110,""))</f>
        <v/>
      </c>
      <c r="OU110" s="34" t="str">
        <f>IF(OT110&lt;&gt;"",HLOOKUP(COUNT($NE110:OT110)+1,$G$4:$EH$8,OU$14,0)*$D110,IF($C110=OU$17,$G$8*$D110,""))</f>
        <v/>
      </c>
      <c r="OV110" s="34" t="str">
        <f>IF(OU110&lt;&gt;"",HLOOKUP(COUNT($NE110:OU110)+1,$G$4:$EH$8,OV$14,0)*$D110,IF($C110=OV$17,$G$8*$D110,""))</f>
        <v/>
      </c>
      <c r="OW110" s="34" t="str">
        <f>IF(OV110&lt;&gt;"",HLOOKUP(COUNT($NE110:OV110)+1,$G$4:$EH$8,OW$14,0)*$D110,IF($C110=OW$17,$G$8*$D110,""))</f>
        <v/>
      </c>
      <c r="OX110" s="34" t="str">
        <f>IF(OW110&lt;&gt;"",HLOOKUP(COUNT($NE110:OW110)+1,$G$4:$EH$8,OX$14,0)*$D110,IF($C110=OX$17,$G$8*$D110,""))</f>
        <v/>
      </c>
      <c r="OY110" s="34" t="str">
        <f>IF(OX110&lt;&gt;"",HLOOKUP(COUNT($NE110:OX110)+1,$G$4:$EH$8,OY$14,0)*$D110,IF($C110=OY$17,$G$8*$D110,""))</f>
        <v/>
      </c>
      <c r="OZ110" s="34" t="str">
        <f>IF(OY110&lt;&gt;"",HLOOKUP(COUNT($NE110:OY110)+1,$G$4:$EH$8,OZ$14,0)*$D110,IF($C110=OZ$17,$G$8*$D110,""))</f>
        <v/>
      </c>
      <c r="PA110" s="34" t="str">
        <f>IF(OZ110&lt;&gt;"",HLOOKUP(COUNT($NE110:OZ110)+1,$G$4:$EH$8,PA$14,0)*$D110,IF($C110=PA$17,$G$8*$D110,""))</f>
        <v/>
      </c>
      <c r="PB110" s="34" t="str">
        <f>IF(PA110&lt;&gt;"",HLOOKUP(COUNT($NE110:PA110)+1,$G$4:$EH$8,PB$14,0)*$D110,IF($C110=PB$17,$G$8*$D110,""))</f>
        <v/>
      </c>
      <c r="PC110" s="34" t="str">
        <f>IF(PB110&lt;&gt;"",HLOOKUP(COUNT($NE110:PB110)+1,$G$4:$EH$8,PC$14,0)*$D110,IF($C110=PC$17,$G$8*$D110,""))</f>
        <v/>
      </c>
      <c r="PD110" s="34" t="str">
        <f>IF(PC110&lt;&gt;"",HLOOKUP(COUNT($NE110:PC110)+1,$G$4:$EH$8,PD$14,0)*$D110,IF($C110=PD$17,$G$8*$D110,""))</f>
        <v/>
      </c>
      <c r="PE110" s="34" t="str">
        <f>IF(PD110&lt;&gt;"",HLOOKUP(COUNT($NE110:PD110)+1,$G$4:$EH$8,PE$14,0)*$D110,IF($C110=PE$17,$G$8*$D110,""))</f>
        <v/>
      </c>
      <c r="PF110" s="34" t="str">
        <f>IF(PE110&lt;&gt;"",HLOOKUP(COUNT($NE110:PE110)+1,$G$4:$EH$8,PF$14,0)*$D110,IF($C110=PF$17,$G$8*$D110,""))</f>
        <v/>
      </c>
      <c r="PG110" s="34" t="str">
        <f>IF(PF110&lt;&gt;"",HLOOKUP(COUNT($NE110:PF110)+1,$G$4:$EH$8,PG$14,0)*$D110,IF($C110=PG$17,$G$8*$D110,""))</f>
        <v/>
      </c>
      <c r="PH110" s="34" t="str">
        <f>IF(PG110&lt;&gt;"",HLOOKUP(COUNT($NE110:PG110)+1,$G$4:$EH$8,PH$14,0)*$D110,IF($C110=PH$17,$G$8*$D110,""))</f>
        <v/>
      </c>
      <c r="PI110" s="34" t="str">
        <f>IF(PH110&lt;&gt;"",HLOOKUP(COUNT($NE110:PH110)+1,$G$4:$EH$8,PI$14,0)*$D110,IF($C110=PI$17,$G$8*$D110,""))</f>
        <v/>
      </c>
      <c r="PJ110" s="34" t="str">
        <f>IF(PI110&lt;&gt;"",HLOOKUP(COUNT($NE110:PI110)+1,$G$4:$EH$8,PJ$14,0)*$D110,IF($C110=PJ$17,$G$8*$D110,""))</f>
        <v/>
      </c>
      <c r="PK110" s="34" t="str">
        <f>IF(PJ110&lt;&gt;"",HLOOKUP(COUNT($NE110:PJ110)+1,$G$4:$EH$8,PK$14,0)*$D110,IF($C110=PK$17,$G$8*$D110,""))</f>
        <v/>
      </c>
      <c r="PL110" s="34" t="str">
        <f>IF(PK110&lt;&gt;"",HLOOKUP(COUNT($NE110:PK110)+1,$G$4:$EH$8,PL$14,0)*$D110,IF($C110=PL$17,$G$8*$D110,""))</f>
        <v/>
      </c>
      <c r="PM110" s="34" t="str">
        <f>IF(PL110&lt;&gt;"",HLOOKUP(COUNT($NE110:PL110)+1,$G$4:$EH$8,PM$14,0)*$D110,IF($C110=PM$17,$G$8*$D110,""))</f>
        <v/>
      </c>
      <c r="PN110" s="34" t="str">
        <f>IF(PM110&lt;&gt;"",HLOOKUP(COUNT($NE110:PM110)+1,$G$4:$EH$8,PN$14,0)*$D110,IF($C110=PN$17,$G$8*$D110,""))</f>
        <v/>
      </c>
      <c r="PO110" s="34" t="str">
        <f>IF(PN110&lt;&gt;"",HLOOKUP(COUNT($NE110:PN110)+1,$G$4:$EH$8,PO$14,0)*$D110,IF($C110=PO$17,$G$8*$D110,""))</f>
        <v/>
      </c>
      <c r="PP110" s="34" t="str">
        <f>IF(PO110&lt;&gt;"",HLOOKUP(COUNT($NE110:PO110)+1,$G$4:$EH$8,PP$14,0)*$D110,IF($C110=PP$17,$G$8*$D110,""))</f>
        <v/>
      </c>
      <c r="PQ110" s="34" t="str">
        <f>IF(PP110&lt;&gt;"",HLOOKUP(COUNT($NE110:PP110)+1,$G$4:$EH$8,PQ$14,0)*$D110,IF($C110=PQ$17,$G$8*$D110,""))</f>
        <v/>
      </c>
      <c r="PR110" s="34" t="str">
        <f>IF(PQ110&lt;&gt;"",HLOOKUP(COUNT($NE110:PQ110)+1,$G$4:$EH$8,PR$14,0)*$D110,IF($C110=PR$17,$G$8*$D110,""))</f>
        <v/>
      </c>
      <c r="PS110" s="34" t="str">
        <f>IF(PR110&lt;&gt;"",HLOOKUP(COUNT($NE110:PR110)+1,$G$4:$EH$8,PS$14,0)*$D110,IF($C110=PS$17,$G$8*$D110,""))</f>
        <v/>
      </c>
      <c r="PT110" s="34" t="str">
        <f>IF(PS110&lt;&gt;"",HLOOKUP(COUNT($NE110:PS110)+1,$G$4:$EH$8,PT$14,0)*$D110,IF($C110=PT$17,$G$8*$D110,""))</f>
        <v/>
      </c>
      <c r="PU110" s="34" t="str">
        <f>IF(PT110&lt;&gt;"",HLOOKUP(COUNT($NE110:PT110)+1,$G$4:$EH$8,PU$14,0)*$D110,IF($C110=PU$17,$G$8*$D110,""))</f>
        <v/>
      </c>
      <c r="PV110" s="34" t="str">
        <f>IF(PU110&lt;&gt;"",HLOOKUP(COUNT($NE110:PU110)+1,$G$4:$EH$8,PV$14,0)*$D110,IF($C110=PV$17,$G$8*$D110,""))</f>
        <v/>
      </c>
      <c r="PW110" s="34" t="str">
        <f>IF(PV110&lt;&gt;"",HLOOKUP(COUNT($NE110:PV110)+1,$G$4:$EH$8,PW$14,0)*$D110,IF($C110=PW$17,$G$8*$D110,""))</f>
        <v/>
      </c>
      <c r="PX110" s="34" t="str">
        <f>IF(PW110&lt;&gt;"",HLOOKUP(COUNT($NE110:PW110)+1,$G$4:$EH$8,PX$14,0)*$D110,IF($C110=PX$17,$G$8*$D110,""))</f>
        <v/>
      </c>
      <c r="PY110" s="34" t="str">
        <f>IF(PX110&lt;&gt;"",HLOOKUP(COUNT($NE110:PX110)+1,$G$4:$EH$8,PY$14,0)*$D110,IF($C110=PY$17,$G$8*$D110,""))</f>
        <v/>
      </c>
      <c r="PZ110" s="34" t="str">
        <f>IF(PY110&lt;&gt;"",HLOOKUP(COUNT($NE110:PY110)+1,$G$4:$EH$8,PZ$14,0)*$D110,IF($C110=PZ$17,$G$8*$D110,""))</f>
        <v/>
      </c>
      <c r="QA110" s="34" t="str">
        <f>IF(PZ110&lt;&gt;"",HLOOKUP(COUNT($NE110:PZ110)+1,$G$4:$EH$8,QA$14,0)*$D110,IF($C110=QA$17,$G$8*$D110,""))</f>
        <v/>
      </c>
      <c r="QB110" s="34" t="str">
        <f>IF(QA110&lt;&gt;"",HLOOKUP(COUNT($NE110:QA110)+1,$G$4:$EH$8,QB$14,0)*$D110,IF($C110=QB$17,$G$8*$D110,""))</f>
        <v/>
      </c>
      <c r="QC110" s="34" t="str">
        <f>IF(QB110&lt;&gt;"",HLOOKUP(COUNT($NE110:QB110)+1,$G$4:$EH$8,QC$14,0)*$D110,IF($C110=QC$17,$G$8*$D110,""))</f>
        <v/>
      </c>
      <c r="QD110" s="34" t="str">
        <f>IF(QC110&lt;&gt;"",HLOOKUP(COUNT($NE110:QC110)+1,$G$4:$EH$8,QD$14,0)*$D110,IF($C110=QD$17,$G$8*$D110,""))</f>
        <v/>
      </c>
      <c r="QE110" s="34" t="str">
        <f>IF(QD110&lt;&gt;"",HLOOKUP(COUNT($NE110:QD110)+1,$G$4:$EH$8,QE$14,0)*$D110,IF($C110=QE$17,$G$8*$D110,""))</f>
        <v/>
      </c>
      <c r="QF110" s="34" t="str">
        <f>IF(QE110&lt;&gt;"",HLOOKUP(COUNT($NE110:QE110)+1,$G$4:$EH$8,QF$14,0)*$D110,IF($C110=QF$17,$G$8*$D110,""))</f>
        <v/>
      </c>
      <c r="QG110" s="34" t="str">
        <f>IF(QF110&lt;&gt;"",HLOOKUP(COUNT($NE110:QF110)+1,$G$4:$EH$8,QG$14,0)*$D110,IF($C110=QG$17,$G$8*$D110,""))</f>
        <v/>
      </c>
      <c r="QH110" s="34" t="str">
        <f>IF(QG110&lt;&gt;"",HLOOKUP(COUNT($NE110:QG110)+1,$G$4:$EH$8,QH$14,0)*$D110,IF($C110=QH$17,$G$8*$D110,""))</f>
        <v/>
      </c>
      <c r="QI110" s="34" t="str">
        <f>IF(QH110&lt;&gt;"",HLOOKUP(COUNT($NE110:QH110)+1,$G$4:$EH$8,QI$14,0)*$D110,IF($C110=QI$17,$G$8*$D110,""))</f>
        <v/>
      </c>
      <c r="QJ110" s="34" t="str">
        <f>IF(QI110&lt;&gt;"",HLOOKUP(COUNT($NE110:QI110)+1,$G$4:$EH$8,QJ$14,0)*$D110,IF($C110=QJ$17,$G$8*$D110,""))</f>
        <v/>
      </c>
      <c r="QK110" s="34" t="str">
        <f>IF(QJ110&lt;&gt;"",HLOOKUP(COUNT($NE110:QJ110)+1,$G$4:$EH$8,QK$14,0)*$D110,IF($C110=QK$17,$G$8*$D110,""))</f>
        <v/>
      </c>
      <c r="QL110" s="34" t="str">
        <f>IF(QK110&lt;&gt;"",HLOOKUP(COUNT($NE110:QK110)+1,$G$4:$EH$8,QL$14,0)*$D110,IF($C110=QL$17,$G$8*$D110,""))</f>
        <v/>
      </c>
      <c r="QM110" s="34" t="str">
        <f>IF(QL110&lt;&gt;"",HLOOKUP(COUNT($NE110:QL110)+1,$G$4:$EH$8,QM$14,0)*$D110,IF($C110=QM$17,$G$8*$D110,""))</f>
        <v/>
      </c>
      <c r="QN110" s="34" t="str">
        <f>IF(QM110&lt;&gt;"",HLOOKUP(COUNT($NE110:QM110)+1,$G$4:$EH$8,QN$14,0)*$D110,IF($C110=QN$17,$G$8*$D110,""))</f>
        <v/>
      </c>
      <c r="QO110" s="34" t="str">
        <f>IF(QN110&lt;&gt;"",HLOOKUP(COUNT($NE110:QN110)+1,$G$4:$EH$8,QO$14,0)*$D110,IF($C110=QO$17,$G$8*$D110,""))</f>
        <v/>
      </c>
      <c r="QP110" s="34" t="str">
        <f>IF(QO110&lt;&gt;"",HLOOKUP(COUNT($NE110:QO110)+1,$G$4:$EH$8,QP$14,0)*$D110,IF($C110=QP$17,$G$8*$D110,""))</f>
        <v/>
      </c>
      <c r="QQ110" s="34" t="str">
        <f>IF(QP110&lt;&gt;"",HLOOKUP(COUNT($NE110:QP110)+1,$G$4:$EH$8,QQ$14,0)*$D110,IF($C110=QQ$17,$G$8*$D110,""))</f>
        <v/>
      </c>
      <c r="QR110" s="34" t="str">
        <f>IF(QQ110&lt;&gt;"",HLOOKUP(COUNT($NE110:QQ110)+1,$G$4:$EH$8,QR$14,0)*$D110,IF($C110=QR$17,$G$8*$D110,""))</f>
        <v/>
      </c>
      <c r="QS110" s="34">
        <f>IF(QR110&lt;&gt;"",HLOOKUP(COUNT($NE110:QR110)+1,$G$4:$EH$8,QS$14,0)*$D110,IF($C110=QS$17,$G$8*$D110,""))</f>
        <v>175000</v>
      </c>
      <c r="QT110" s="34">
        <f>IF(QS110&lt;&gt;"",HLOOKUP(COUNT($NE110:QS110)+1,$G$4:$EH$8,QT$14,0)*$D110,IF($C110=QT$17,$G$8*$D110,""))</f>
        <v>0</v>
      </c>
      <c r="QU110" s="34">
        <f>IF(QT110&lt;&gt;"",HLOOKUP(COUNT($NE110:QT110)+1,$G$4:$EH$8,QU$14,0)*$D110,IF($C110=QU$17,$G$8*$D110,""))</f>
        <v>0</v>
      </c>
      <c r="QV110" s="34">
        <f>IF(QU110&lt;&gt;"",HLOOKUP(COUNT($NE110:QU110)+1,$G$4:$EH$8,QV$14,0)*$D110,IF($C110=QV$17,$G$8*$D110,""))</f>
        <v>0</v>
      </c>
      <c r="QW110" s="34">
        <f>IF(QV110&lt;&gt;"",HLOOKUP(COUNT($NE110:QV110)+1,$G$4:$EH$8,QW$14,0)*$D110,IF($C110=QW$17,$G$8*$D110,""))</f>
        <v>0</v>
      </c>
      <c r="QX110" s="34">
        <f>IF(QW110&lt;&gt;"",HLOOKUP(COUNT($NE110:QW110)+1,$G$4:$EH$8,QX$14,0)*$D110,IF($C110=QX$17,$G$8*$D110,""))</f>
        <v>0</v>
      </c>
      <c r="QY110" s="34">
        <f>IF(QX110&lt;&gt;"",HLOOKUP(COUNT($NE110:QX110)+1,$G$4:$EH$8,QY$14,0)*$D110,IF($C110=QY$17,$G$8*$D110,""))</f>
        <v>0</v>
      </c>
      <c r="QZ110" s="34">
        <f>IF(QY110&lt;&gt;"",HLOOKUP(COUNT($NE110:QY110)+1,$G$4:$EH$8,QZ$14,0)*$D110,IF($C110=QZ$17,$G$8*$D110,""))</f>
        <v>0</v>
      </c>
      <c r="RA110" s="34">
        <f>IF(QZ110&lt;&gt;"",HLOOKUP(COUNT($NE110:QZ110)+1,$G$4:$EH$8,RA$14,0)*$D110,IF($C110=RA$17,$G$8*$D110,""))</f>
        <v>0</v>
      </c>
      <c r="RB110" s="34">
        <f>IF(RA110&lt;&gt;"",HLOOKUP(COUNT($NE110:RA110)+1,$G$4:$EH$8,RB$14,0)*$D110,IF($C110=RB$17,$G$8*$D110,""))</f>
        <v>0</v>
      </c>
      <c r="RC110" s="34">
        <f>IF(RB110&lt;&gt;"",HLOOKUP(COUNT($NE110:RB110)+1,$G$4:$EH$8,RC$14,0)*$D110,IF($C110=RC$17,$G$8*$D110,""))</f>
        <v>0</v>
      </c>
      <c r="RD110" s="34">
        <f>IF(RC110&lt;&gt;"",HLOOKUP(COUNT($NE110:RC110)+1,$G$4:$EH$8,RD$14,0)*$D110,IF($C110=RD$17,$G$8*$D110,""))</f>
        <v>0</v>
      </c>
      <c r="RE110" s="34">
        <f>IF(RD110&lt;&gt;"",HLOOKUP(COUNT($NE110:RD110)+1,$G$4:$EH$8,RE$14,0)*$D110,IF($C110=RE$17,$G$8*$D110,""))</f>
        <v>0</v>
      </c>
      <c r="RF110" s="34">
        <f>IF(RE110&lt;&gt;"",HLOOKUP(COUNT($NE110:RE110)+1,$G$4:$EH$8,RF$14,0)*$D110,IF($C110=RF$17,$G$8*$D110,""))</f>
        <v>0</v>
      </c>
      <c r="RG110" s="34">
        <f>IF(RF110&lt;&gt;"",HLOOKUP(COUNT($NE110:RF110)+1,$G$4:$EH$8,RG$14,0)*$D110,IF($C110=RG$17,$G$8*$D110,""))</f>
        <v>0</v>
      </c>
      <c r="RH110" s="34">
        <f>IF(RG110&lt;&gt;"",HLOOKUP(COUNT($NE110:RG110)+1,$G$4:$EH$8,RH$14,0)*$D110,IF($C110=RH$17,$G$8*$D110,""))</f>
        <v>0</v>
      </c>
      <c r="RI110" s="34">
        <f>IF(RH110&lt;&gt;"",HLOOKUP(COUNT($NE110:RH110)+1,$G$4:$EH$8,RI$14,0)*$D110,IF($C110=RI$17,$G$8*$D110,""))</f>
        <v>0</v>
      </c>
      <c r="RJ110" s="34">
        <f>IF(RI110&lt;&gt;"",HLOOKUP(COUNT($NE110:RI110)+1,$G$4:$EH$8,RJ$14,0)*$D110,IF($C110=RJ$17,$G$8*$D110,""))</f>
        <v>0</v>
      </c>
      <c r="RK110" s="34">
        <f>IF(RJ110&lt;&gt;"",HLOOKUP(COUNT($NE110:RJ110)+1,$G$4:$EH$8,RK$14,0)*$D110,IF($C110=RK$17,$G$8*$D110,""))</f>
        <v>0</v>
      </c>
      <c r="RL110" s="34">
        <f>IF(RK110&lt;&gt;"",HLOOKUP(COUNT($NE110:RK110)+1,$G$4:$EH$8,RL$14,0)*$D110,IF($C110=RL$17,$G$8*$D110,""))</f>
        <v>0</v>
      </c>
      <c r="RM110" s="34">
        <f>IF(RL110&lt;&gt;"",HLOOKUP(COUNT($NE110:RL110)+1,$G$4:$EH$8,RM$14,0)*$D110,IF($C110=RM$17,$G$8*$D110,""))</f>
        <v>0</v>
      </c>
      <c r="RN110" s="34">
        <f>IF(RM110&lt;&gt;"",HLOOKUP(COUNT($NE110:RM110)+1,$G$4:$EH$8,RN$14,0)*$D110,IF($C110=RN$17,$G$8*$D110,""))</f>
        <v>0</v>
      </c>
      <c r="RO110" s="34">
        <f>IF(RN110&lt;&gt;"",HLOOKUP(COUNT($NE110:RN110)+1,$G$4:$EH$8,RO$14,0)*$D110,IF($C110=RO$17,$G$8*$D110,""))</f>
        <v>0</v>
      </c>
      <c r="RP110" s="34">
        <f>IF(RO110&lt;&gt;"",HLOOKUP(COUNT($NE110:RO110)+1,$G$4:$EH$8,RP$14,0)*$D110,IF($C110=RP$17,$G$8*$D110,""))</f>
        <v>0</v>
      </c>
      <c r="RQ110" s="34">
        <f>IF(RP110&lt;&gt;"",HLOOKUP(COUNT($NE110:RP110)+1,$G$4:$EH$8,RQ$14,0)*$D110,IF($C110=RQ$17,$G$8*$D110,""))</f>
        <v>0</v>
      </c>
      <c r="RR110" s="34">
        <f>IF(RQ110&lt;&gt;"",HLOOKUP(COUNT($NE110:RQ110)+1,$G$4:$EH$8,RR$14,0)*$D110,IF($C110=RR$17,$G$8*$D110,""))</f>
        <v>0</v>
      </c>
      <c r="RS110" s="34">
        <f>IF(RR110&lt;&gt;"",HLOOKUP(COUNT($NE110:RR110)+1,$G$4:$EH$8,RS$14,0)*$D110,IF($C110=RS$17,$G$8*$D110,""))</f>
        <v>0</v>
      </c>
      <c r="RT110" s="34">
        <f>IF(RS110&lt;&gt;"",HLOOKUP(COUNT($NE110:RS110)+1,$G$4:$EH$8,RT$14,0)*$D110,IF($C110=RT$17,$G$8*$D110,""))</f>
        <v>0</v>
      </c>
      <c r="RU110" s="34">
        <f>IF(RT110&lt;&gt;"",HLOOKUP(COUNT($NE110:RT110)+1,$G$4:$EH$8,RU$14,0)*$D110,IF($C110=RU$17,$G$8*$D110,""))</f>
        <v>0</v>
      </c>
      <c r="RW110" s="34" t="str">
        <f>IF(RV110&lt;&gt;"",HLOOKUP(COUNT($RV110:RV110)+1,$G$4:$EH$9,RW$14,0)*$D110,IF($C110=RW$17,$G$9*$D110,""))</f>
        <v/>
      </c>
      <c r="RX110" s="34" t="str">
        <f>IF(RW110&lt;&gt;"",HLOOKUP(COUNT($RV110:RW110)+1,$G$4:$EH$9,RX$14,0)*$D110,IF($C110=RX$17,$G$9*$D110,""))</f>
        <v/>
      </c>
      <c r="RY110" s="34" t="str">
        <f>IF(RX110&lt;&gt;"",HLOOKUP(COUNT($RV110:RX110)+1,$G$4:$EH$9,RY$14,0)*$D110,IF($C110=RY$17,$G$9*$D110,""))</f>
        <v/>
      </c>
      <c r="RZ110" s="34" t="str">
        <f>IF(RY110&lt;&gt;"",HLOOKUP(COUNT($RV110:RY110)+1,$G$4:$EH$9,RZ$14,0)*$D110,IF($C110=RZ$17,$G$9*$D110,""))</f>
        <v/>
      </c>
      <c r="SA110" s="34" t="str">
        <f>IF(RZ110&lt;&gt;"",HLOOKUP(COUNT($RV110:RZ110)+1,$G$4:$EH$9,SA$14,0)*$D110,IF($C110=SA$17,$G$9*$D110,""))</f>
        <v/>
      </c>
      <c r="SB110" s="34" t="str">
        <f>IF(SA110&lt;&gt;"",HLOOKUP(COUNT($RV110:SA110)+1,$G$4:$EH$9,SB$14,0)*$D110,IF($C110=SB$17,$G$9*$D110,""))</f>
        <v/>
      </c>
      <c r="SC110" s="34" t="str">
        <f>IF(SB110&lt;&gt;"",HLOOKUP(COUNT($RV110:SB110)+1,$G$4:$EH$9,SC$14,0)*$D110,IF($C110=SC$17,$G$9*$D110,""))</f>
        <v/>
      </c>
      <c r="SD110" s="34" t="str">
        <f>IF(SC110&lt;&gt;"",HLOOKUP(COUNT($RV110:SC110)+1,$G$4:$EH$9,SD$14,0)*$D110,IF($C110=SD$17,$G$9*$D110,""))</f>
        <v/>
      </c>
      <c r="SE110" s="34" t="str">
        <f>IF(SD110&lt;&gt;"",HLOOKUP(COUNT($RV110:SD110)+1,$G$4:$EH$9,SE$14,0)*$D110,IF($C110=SE$17,$G$9*$D110,""))</f>
        <v/>
      </c>
      <c r="SF110" s="34" t="str">
        <f>IF(SE110&lt;&gt;"",HLOOKUP(COUNT($RV110:SE110)+1,$G$4:$EH$9,SF$14,0)*$D110,IF($C110=SF$17,$G$9*$D110,""))</f>
        <v/>
      </c>
      <c r="SG110" s="34" t="str">
        <f>IF(SF110&lt;&gt;"",HLOOKUP(COUNT($RV110:SF110)+1,$G$4:$EH$9,SG$14,0)*$D110,IF($C110=SG$17,$G$9*$D110,""))</f>
        <v/>
      </c>
      <c r="SH110" s="34" t="str">
        <f>IF(SG110&lt;&gt;"",HLOOKUP(COUNT($RV110:SG110)+1,$G$4:$EH$9,SH$14,0)*$D110,IF($C110=SH$17,$G$9*$D110,""))</f>
        <v/>
      </c>
      <c r="SI110" s="34" t="str">
        <f>IF(SH110&lt;&gt;"",HLOOKUP(COUNT($RV110:SH110)+1,$G$4:$EH$9,SI$14,0)*$D110,IF($C110=SI$17,$G$9*$D110,""))</f>
        <v/>
      </c>
      <c r="SJ110" s="34" t="str">
        <f>IF(SI110&lt;&gt;"",HLOOKUP(COUNT($RV110:SI110)+1,$G$4:$EH$9,SJ$14,0)*$D110,IF($C110=SJ$17,$G$9*$D110,""))</f>
        <v/>
      </c>
      <c r="SK110" s="34" t="str">
        <f>IF(SJ110&lt;&gt;"",HLOOKUP(COUNT($RV110:SJ110)+1,$G$4:$EH$9,SK$14,0)*$D110,IF($C110=SK$17,$G$9*$D110,""))</f>
        <v/>
      </c>
      <c r="SL110" s="34" t="str">
        <f>IF(SK110&lt;&gt;"",HLOOKUP(COUNT($RV110:SK110)+1,$G$4:$EH$9,SL$14,0)*$D110,IF($C110=SL$17,$G$9*$D110,""))</f>
        <v/>
      </c>
      <c r="SM110" s="34" t="str">
        <f>IF(SL110&lt;&gt;"",HLOOKUP(COUNT($RV110:SL110)+1,$G$4:$EH$9,SM$14,0)*$D110,IF($C110=SM$17,$G$9*$D110,""))</f>
        <v/>
      </c>
      <c r="SN110" s="34" t="str">
        <f>IF(SM110&lt;&gt;"",HLOOKUP(COUNT($RV110:SM110)+1,$G$4:$EH$9,SN$14,0)*$D110,IF($C110=SN$17,$G$9*$D110,""))</f>
        <v/>
      </c>
      <c r="SO110" s="34" t="str">
        <f>IF(SN110&lt;&gt;"",HLOOKUP(COUNT($RV110:SN110)+1,$G$4:$EH$9,SO$14,0)*$D110,IF($C110=SO$17,$G$9*$D110,""))</f>
        <v/>
      </c>
      <c r="SP110" s="34" t="str">
        <f>IF(SO110&lt;&gt;"",HLOOKUP(COUNT($RV110:SO110)+1,$G$4:$EH$9,SP$14,0)*$D110,IF($C110=SP$17,$G$9*$D110,""))</f>
        <v/>
      </c>
      <c r="SQ110" s="34" t="str">
        <f>IF(SP110&lt;&gt;"",HLOOKUP(COUNT($RV110:SP110)+1,$G$4:$EH$9,SQ$14,0)*$D110,IF($C110=SQ$17,$G$9*$D110,""))</f>
        <v/>
      </c>
      <c r="SR110" s="34" t="str">
        <f>IF(SQ110&lt;&gt;"",HLOOKUP(COUNT($RV110:SQ110)+1,$G$4:$EH$9,SR$14,0)*$D110,IF($C110=SR$17,$G$9*$D110,""))</f>
        <v/>
      </c>
      <c r="SS110" s="34" t="str">
        <f>IF(SR110&lt;&gt;"",HLOOKUP(COUNT($RV110:SR110)+1,$G$4:$EH$9,SS$14,0)*$D110,IF($C110=SS$17,$G$9*$D110,""))</f>
        <v/>
      </c>
      <c r="ST110" s="34" t="str">
        <f>IF(SS110&lt;&gt;"",HLOOKUP(COUNT($RV110:SS110)+1,$G$4:$EH$9,ST$14,0)*$D110,IF($C110=ST$17,$G$9*$D110,""))</f>
        <v/>
      </c>
      <c r="SU110" s="34" t="str">
        <f>IF(ST110&lt;&gt;"",HLOOKUP(COUNT($RV110:ST110)+1,$G$4:$EH$9,SU$14,0)*$D110,IF($C110=SU$17,$G$9*$D110,""))</f>
        <v/>
      </c>
      <c r="SV110" s="34" t="str">
        <f>IF(SU110&lt;&gt;"",HLOOKUP(COUNT($RV110:SU110)+1,$G$4:$EH$9,SV$14,0)*$D110,IF($C110=SV$17,$G$9*$D110,""))</f>
        <v/>
      </c>
      <c r="SW110" s="34" t="str">
        <f>IF(SV110&lt;&gt;"",HLOOKUP(COUNT($RV110:SV110)+1,$G$4:$EH$9,SW$14,0)*$D110,IF($C110=SW$17,$G$9*$D110,""))</f>
        <v/>
      </c>
      <c r="SX110" s="34" t="str">
        <f>IF(SW110&lt;&gt;"",HLOOKUP(COUNT($RV110:SW110)+1,$G$4:$EH$9,SX$14,0)*$D110,IF($C110=SX$17,$G$9*$D110,""))</f>
        <v/>
      </c>
      <c r="SY110" s="34" t="str">
        <f>IF(SX110&lt;&gt;"",HLOOKUP(COUNT($RV110:SX110)+1,$G$4:$EH$9,SY$14,0)*$D110,IF($C110=SY$17,$G$9*$D110,""))</f>
        <v/>
      </c>
      <c r="SZ110" s="34" t="str">
        <f>IF(SY110&lt;&gt;"",HLOOKUP(COUNT($RV110:SY110)+1,$G$4:$EH$9,SZ$14,0)*$D110,IF($C110=SZ$17,$G$9*$D110,""))</f>
        <v/>
      </c>
      <c r="TA110" s="34" t="str">
        <f>IF(SZ110&lt;&gt;"",HLOOKUP(COUNT($RV110:SZ110)+1,$G$4:$EH$9,TA$14,0)*$D110,IF($C110=TA$17,$G$9*$D110,""))</f>
        <v/>
      </c>
      <c r="TB110" s="34" t="str">
        <f>IF(TA110&lt;&gt;"",HLOOKUP(COUNT($RV110:TA110)+1,$G$4:$EH$9,TB$14,0)*$D110,IF($C110=TB$17,$G$9*$D110,""))</f>
        <v/>
      </c>
      <c r="TC110" s="34" t="str">
        <f>IF(TB110&lt;&gt;"",HLOOKUP(COUNT($RV110:TB110)+1,$G$4:$EH$9,TC$14,0)*$D110,IF($C110=TC$17,$G$9*$D110,""))</f>
        <v/>
      </c>
      <c r="TD110" s="34" t="str">
        <f>IF(TC110&lt;&gt;"",HLOOKUP(COUNT($RV110:TC110)+1,$G$4:$EH$9,TD$14,0)*$D110,IF($C110=TD$17,$G$9*$D110,""))</f>
        <v/>
      </c>
      <c r="TE110" s="34" t="str">
        <f>IF(TD110&lt;&gt;"",HLOOKUP(COUNT($RV110:TD110)+1,$G$4:$EH$9,TE$14,0)*$D110,IF($C110=TE$17,$G$9*$D110,""))</f>
        <v/>
      </c>
      <c r="TF110" s="34" t="str">
        <f>IF(TE110&lt;&gt;"",HLOOKUP(COUNT($RV110:TE110)+1,$G$4:$EH$9,TF$14,0)*$D110,IF($C110=TF$17,$G$9*$D110,""))</f>
        <v/>
      </c>
      <c r="TG110" s="34" t="str">
        <f>IF(TF110&lt;&gt;"",HLOOKUP(COUNT($RV110:TF110)+1,$G$4:$EH$9,TG$14,0)*$D110,IF($C110=TG$17,$G$9*$D110,""))</f>
        <v/>
      </c>
      <c r="TH110" s="34" t="str">
        <f>IF(TG110&lt;&gt;"",HLOOKUP(COUNT($RV110:TG110)+1,$G$4:$EH$9,TH$14,0)*$D110,IF($C110=TH$17,$G$9*$D110,""))</f>
        <v/>
      </c>
      <c r="TI110" s="34" t="str">
        <f>IF(TH110&lt;&gt;"",HLOOKUP(COUNT($RV110:TH110)+1,$G$4:$EH$9,TI$14,0)*$D110,IF($C110=TI$17,$G$9*$D110,""))</f>
        <v/>
      </c>
      <c r="TJ110" s="34" t="str">
        <f>IF(TI110&lt;&gt;"",HLOOKUP(COUNT($RV110:TI110)+1,$G$4:$EH$9,TJ$14,0)*$D110,IF($C110=TJ$17,$G$9*$D110,""))</f>
        <v/>
      </c>
      <c r="TK110" s="34" t="str">
        <f>IF(TJ110&lt;&gt;"",HLOOKUP(COUNT($RV110:TJ110)+1,$G$4:$EH$9,TK$14,0)*$D110,IF($C110=TK$17,$G$9*$D110,""))</f>
        <v/>
      </c>
      <c r="TL110" s="34" t="str">
        <f>IF(TK110&lt;&gt;"",HLOOKUP(COUNT($RV110:TK110)+1,$G$4:$EH$9,TL$14,0)*$D110,IF($C110=TL$17,$G$9*$D110,""))</f>
        <v/>
      </c>
      <c r="TM110" s="34" t="str">
        <f>IF(TL110&lt;&gt;"",HLOOKUP(COUNT($RV110:TL110)+1,$G$4:$EH$9,TM$14,0)*$D110,IF($C110=TM$17,$G$9*$D110,""))</f>
        <v/>
      </c>
      <c r="TN110" s="34" t="str">
        <f>IF(TM110&lt;&gt;"",HLOOKUP(COUNT($RV110:TM110)+1,$G$4:$EH$9,TN$14,0)*$D110,IF($C110=TN$17,$G$9*$D110,""))</f>
        <v/>
      </c>
      <c r="TO110" s="34" t="str">
        <f>IF(TN110&lt;&gt;"",HLOOKUP(COUNT($RV110:TN110)+1,$G$4:$EH$9,TO$14,0)*$D110,IF($C110=TO$17,$G$9*$D110,""))</f>
        <v/>
      </c>
      <c r="TP110" s="34" t="str">
        <f>IF(TO110&lt;&gt;"",HLOOKUP(COUNT($RV110:TO110)+1,$G$4:$EH$9,TP$14,0)*$D110,IF($C110=TP$17,$G$9*$D110,""))</f>
        <v/>
      </c>
      <c r="TQ110" s="34" t="str">
        <f>IF(TP110&lt;&gt;"",HLOOKUP(COUNT($RV110:TP110)+1,$G$4:$EH$9,TQ$14,0)*$D110,IF($C110=TQ$17,$G$9*$D110,""))</f>
        <v/>
      </c>
      <c r="TR110" s="34" t="str">
        <f>IF(TQ110&lt;&gt;"",HLOOKUP(COUNT($RV110:TQ110)+1,$G$4:$EH$9,TR$14,0)*$D110,IF($C110=TR$17,$G$9*$D110,""))</f>
        <v/>
      </c>
      <c r="TS110" s="34" t="str">
        <f>IF(TR110&lt;&gt;"",HLOOKUP(COUNT($RV110:TR110)+1,$G$4:$EH$9,TS$14,0)*$D110,IF($C110=TS$17,$G$9*$D110,""))</f>
        <v/>
      </c>
      <c r="TT110" s="34" t="str">
        <f>IF(TS110&lt;&gt;"",HLOOKUP(COUNT($RV110:TS110)+1,$G$4:$EH$9,TT$14,0)*$D110,IF($C110=TT$17,$G$9*$D110,""))</f>
        <v/>
      </c>
      <c r="TU110" s="34" t="str">
        <f>IF(TT110&lt;&gt;"",HLOOKUP(COUNT($RV110:TT110)+1,$G$4:$EH$9,TU$14,0)*$D110,IF($C110=TU$17,$G$9*$D110,""))</f>
        <v/>
      </c>
      <c r="TV110" s="34" t="str">
        <f>IF(TU110&lt;&gt;"",HLOOKUP(COUNT($RV110:TU110)+1,$G$4:$EH$9,TV$14,0)*$D110,IF($C110=TV$17,$G$9*$D110,""))</f>
        <v/>
      </c>
      <c r="TW110" s="34" t="str">
        <f>IF(TV110&lt;&gt;"",HLOOKUP(COUNT($RV110:TV110)+1,$G$4:$EH$9,TW$14,0)*$D110,IF($C110=TW$17,$G$9*$D110,""))</f>
        <v/>
      </c>
      <c r="TX110" s="34" t="str">
        <f>IF(TW110&lt;&gt;"",HLOOKUP(COUNT($RV110:TW110)+1,$G$4:$EH$9,TX$14,0)*$D110,IF($C110=TX$17,$G$9*$D110,""))</f>
        <v/>
      </c>
      <c r="TY110" s="34" t="str">
        <f>IF(TX110&lt;&gt;"",HLOOKUP(COUNT($RV110:TX110)+1,$G$4:$EH$9,TY$14,0)*$D110,IF($C110=TY$17,$G$9*$D110,""))</f>
        <v/>
      </c>
      <c r="TZ110" s="34" t="str">
        <f>IF(TY110&lt;&gt;"",HLOOKUP(COUNT($RV110:TY110)+1,$G$4:$EH$9,TZ$14,0)*$D110,IF($C110=TZ$17,$G$9*$D110,""))</f>
        <v/>
      </c>
      <c r="UA110" s="34" t="str">
        <f>IF(TZ110&lt;&gt;"",HLOOKUP(COUNT($RV110:TZ110)+1,$G$4:$EH$9,UA$14,0)*$D110,IF($C110=UA$17,$G$9*$D110,""))</f>
        <v/>
      </c>
      <c r="UB110" s="34" t="str">
        <f>IF(UA110&lt;&gt;"",HLOOKUP(COUNT($RV110:UA110)+1,$G$4:$EH$9,UB$14,0)*$D110,IF($C110=UB$17,$G$9*$D110,""))</f>
        <v/>
      </c>
      <c r="UC110" s="34" t="str">
        <f>IF(UB110&lt;&gt;"",HLOOKUP(COUNT($RV110:UB110)+1,$G$4:$EH$9,UC$14,0)*$D110,IF($C110=UC$17,$G$9*$D110,""))</f>
        <v/>
      </c>
      <c r="UD110" s="34" t="str">
        <f>IF(UC110&lt;&gt;"",HLOOKUP(COUNT($RV110:UC110)+1,$G$4:$EH$9,UD$14,0)*$D110,IF($C110=UD$17,$G$9*$D110,""))</f>
        <v/>
      </c>
      <c r="UE110" s="34" t="str">
        <f>IF(UD110&lt;&gt;"",HLOOKUP(COUNT($RV110:UD110)+1,$G$4:$EH$9,UE$14,0)*$D110,IF($C110=UE$17,$G$9*$D110,""))</f>
        <v/>
      </c>
      <c r="UF110" s="34" t="str">
        <f>IF(UE110&lt;&gt;"",HLOOKUP(COUNT($RV110:UE110)+1,$G$4:$EH$9,UF$14,0)*$D110,IF($C110=UF$17,$G$9*$D110,""))</f>
        <v/>
      </c>
      <c r="UG110" s="34" t="str">
        <f>IF(UF110&lt;&gt;"",HLOOKUP(COUNT($RV110:UF110)+1,$G$4:$EH$9,UG$14,0)*$D110,IF($C110=UG$17,$G$9*$D110,""))</f>
        <v/>
      </c>
      <c r="UH110" s="34" t="str">
        <f>IF(UG110&lt;&gt;"",HLOOKUP(COUNT($RV110:UG110)+1,$G$4:$EH$9,UH$14,0)*$D110,IF($C110=UH$17,$G$9*$D110,""))</f>
        <v/>
      </c>
      <c r="UI110" s="34" t="str">
        <f>IF(UH110&lt;&gt;"",HLOOKUP(COUNT($RV110:UH110)+1,$G$4:$EH$9,UI$14,0)*$D110,IF($C110=UI$17,$G$9*$D110,""))</f>
        <v/>
      </c>
      <c r="UJ110" s="34" t="str">
        <f>IF(UI110&lt;&gt;"",HLOOKUP(COUNT($RV110:UI110)+1,$G$4:$EH$9,UJ$14,0)*$D110,IF($C110=UJ$17,$G$9*$D110,""))</f>
        <v/>
      </c>
      <c r="UK110" s="34" t="str">
        <f>IF(UJ110&lt;&gt;"",HLOOKUP(COUNT($RV110:UJ110)+1,$G$4:$EH$9,UK$14,0)*$D110,IF($C110=UK$17,$G$9*$D110,""))</f>
        <v/>
      </c>
      <c r="UL110" s="34" t="str">
        <f>IF(UK110&lt;&gt;"",HLOOKUP(COUNT($RV110:UK110)+1,$G$4:$EH$9,UL$14,0)*$D110,IF($C110=UL$17,$G$9*$D110,""))</f>
        <v/>
      </c>
      <c r="UM110" s="34" t="str">
        <f>IF(UL110&lt;&gt;"",HLOOKUP(COUNT($RV110:UL110)+1,$G$4:$EH$9,UM$14,0)*$D110,IF($C110=UM$17,$G$9*$D110,""))</f>
        <v/>
      </c>
      <c r="UN110" s="34" t="str">
        <f>IF(UM110&lt;&gt;"",HLOOKUP(COUNT($RV110:UM110)+1,$G$4:$EH$9,UN$14,0)*$D110,IF($C110=UN$17,$G$9*$D110,""))</f>
        <v/>
      </c>
      <c r="UO110" s="34" t="str">
        <f>IF(UN110&lt;&gt;"",HLOOKUP(COUNT($RV110:UN110)+1,$G$4:$EH$9,UO$14,0)*$D110,IF($C110=UO$17,$G$9*$D110,""))</f>
        <v/>
      </c>
      <c r="UP110" s="34" t="str">
        <f>IF(UO110&lt;&gt;"",HLOOKUP(COUNT($RV110:UO110)+1,$G$4:$EH$9,UP$14,0)*$D110,IF($C110=UP$17,$G$9*$D110,""))</f>
        <v/>
      </c>
      <c r="UQ110" s="34" t="str">
        <f>IF(UP110&lt;&gt;"",HLOOKUP(COUNT($RV110:UP110)+1,$G$4:$EH$9,UQ$14,0)*$D110,IF($C110=UQ$17,$G$9*$D110,""))</f>
        <v/>
      </c>
      <c r="UR110" s="34" t="str">
        <f>IF(UQ110&lt;&gt;"",HLOOKUP(COUNT($RV110:UQ110)+1,$G$4:$EH$9,UR$14,0)*$D110,IF($C110=UR$17,$G$9*$D110,""))</f>
        <v/>
      </c>
      <c r="US110" s="34" t="str">
        <f>IF(UR110&lt;&gt;"",HLOOKUP(COUNT($RV110:UR110)+1,$G$4:$EH$9,US$14,0)*$D110,IF($C110=US$17,$G$9*$D110,""))</f>
        <v/>
      </c>
      <c r="UT110" s="34" t="str">
        <f>IF(US110&lt;&gt;"",HLOOKUP(COUNT($RV110:US110)+1,$G$4:$EH$9,UT$14,0)*$D110,IF($C110=UT$17,$G$9*$D110,""))</f>
        <v/>
      </c>
      <c r="UU110" s="34" t="str">
        <f>IF(UT110&lt;&gt;"",HLOOKUP(COUNT($RV110:UT110)+1,$G$4:$EH$9,UU$14,0)*$D110,IF($C110=UU$17,$G$9*$D110,""))</f>
        <v/>
      </c>
      <c r="UV110" s="34" t="str">
        <f>IF(UU110&lt;&gt;"",HLOOKUP(COUNT($RV110:UU110)+1,$G$4:$EH$9,UV$14,0)*$D110,IF($C110=UV$17,$G$9*$D110,""))</f>
        <v/>
      </c>
      <c r="UW110" s="34" t="str">
        <f>IF(UV110&lt;&gt;"",HLOOKUP(COUNT($RV110:UV110)+1,$G$4:$EH$9,UW$14,0)*$D110,IF($C110=UW$17,$G$9*$D110,""))</f>
        <v/>
      </c>
      <c r="UX110" s="34" t="str">
        <f>IF(UW110&lt;&gt;"",HLOOKUP(COUNT($RV110:UW110)+1,$G$4:$EH$9,UX$14,0)*$D110,IF($C110=UX$17,$G$9*$D110,""))</f>
        <v/>
      </c>
      <c r="UY110" s="34" t="str">
        <f>IF(UX110&lt;&gt;"",HLOOKUP(COUNT($RV110:UX110)+1,$G$4:$EH$9,UY$14,0)*$D110,IF($C110=UY$17,$G$9*$D110,""))</f>
        <v/>
      </c>
      <c r="UZ110" s="34" t="str">
        <f>IF(UY110&lt;&gt;"",HLOOKUP(COUNT($RV110:UY110)+1,$G$4:$EH$9,UZ$14,0)*$D110,IF($C110=UZ$17,$G$9*$D110,""))</f>
        <v/>
      </c>
      <c r="VA110" s="34" t="str">
        <f>IF(UZ110&lt;&gt;"",HLOOKUP(COUNT($RV110:UZ110)+1,$G$4:$EH$9,VA$14,0)*$D110,IF($C110=VA$17,$G$9*$D110,""))</f>
        <v/>
      </c>
      <c r="VB110" s="34" t="str">
        <f>IF(VA110&lt;&gt;"",HLOOKUP(COUNT($RV110:VA110)+1,$G$4:$EH$9,VB$14,0)*$D110,IF($C110=VB$17,$G$9*$D110,""))</f>
        <v/>
      </c>
      <c r="VC110" s="34" t="str">
        <f>IF(VB110&lt;&gt;"",HLOOKUP(COUNT($RV110:VB110)+1,$G$4:$EH$9,VC$14,0)*$D110,IF($C110=VC$17,$G$9*$D110,""))</f>
        <v/>
      </c>
      <c r="VD110" s="34" t="str">
        <f>IF(VC110&lt;&gt;"",HLOOKUP(COUNT($RV110:VC110)+1,$G$4:$EH$9,VD$14,0)*$D110,IF($C110=VD$17,$G$9*$D110,""))</f>
        <v/>
      </c>
      <c r="VE110" s="34" t="str">
        <f>IF(VD110&lt;&gt;"",HLOOKUP(COUNT($RV110:VD110)+1,$G$4:$EH$9,VE$14,0)*$D110,IF($C110=VE$17,$G$9*$D110,""))</f>
        <v/>
      </c>
      <c r="VF110" s="34" t="str">
        <f>IF(VE110&lt;&gt;"",HLOOKUP(COUNT($RV110:VE110)+1,$G$4:$EH$9,VF$14,0)*$D110,IF($C110=VF$17,$G$9*$D110,""))</f>
        <v/>
      </c>
      <c r="VG110" s="34" t="str">
        <f>IF(VF110&lt;&gt;"",HLOOKUP(COUNT($RV110:VF110)+1,$G$4:$EH$9,VG$14,0)*$D110,IF($C110=VG$17,$G$9*$D110,""))</f>
        <v/>
      </c>
      <c r="VH110" s="34" t="str">
        <f>IF(VG110&lt;&gt;"",HLOOKUP(COUNT($RV110:VG110)+1,$G$4:$EH$9,VH$14,0)*$D110,IF($C110=VH$17,$G$9*$D110,""))</f>
        <v/>
      </c>
      <c r="VI110" s="34" t="str">
        <f>IF(VH110&lt;&gt;"",HLOOKUP(COUNT($RV110:VH110)+1,$G$4:$EH$9,VI$14,0)*$D110,IF($C110=VI$17,$G$9*$D110,""))</f>
        <v/>
      </c>
      <c r="VJ110" s="34">
        <f>IF(VI110&lt;&gt;"",HLOOKUP(COUNT($RV110:VI110)+1,$G$4:$EH$9,VJ$14,0)*$D110,IF($C110=VJ$17,$G$9*$D110,""))</f>
        <v>14500</v>
      </c>
      <c r="VK110" s="34">
        <f>IF(VJ110&lt;&gt;"",HLOOKUP(COUNT($RV110:VJ110)+1,$G$4:$EH$9,VK$14,0)*$D110,IF($C110=VK$17,$G$9*$D110,""))</f>
        <v>0</v>
      </c>
      <c r="VL110" s="34">
        <f>IF(VK110&lt;&gt;"",HLOOKUP(COUNT($RV110:VK110)+1,$G$4:$EH$9,VL$14,0)*$D110,IF($C110=VL$17,$G$9*$D110,""))</f>
        <v>0</v>
      </c>
      <c r="VM110" s="34">
        <f>IF(VL110&lt;&gt;"",HLOOKUP(COUNT($RV110:VL110)+1,$G$4:$EH$9,VM$14,0)*$D110,IF($C110=VM$17,$G$9*$D110,""))</f>
        <v>0</v>
      </c>
      <c r="VN110" s="34">
        <f>IF(VM110&lt;&gt;"",HLOOKUP(COUNT($RV110:VM110)+1,$G$4:$EH$9,VN$14,0)*$D110,IF($C110=VN$17,$G$9*$D110,""))</f>
        <v>0</v>
      </c>
      <c r="VO110" s="34">
        <f>IF(VN110&lt;&gt;"",HLOOKUP(COUNT($RV110:VN110)+1,$G$4:$EH$9,VO$14,0)*$D110,IF($C110=VO$17,$G$9*$D110,""))</f>
        <v>0</v>
      </c>
      <c r="VP110" s="34">
        <f>IF(VO110&lt;&gt;"",HLOOKUP(COUNT($RV110:VO110)+1,$G$4:$EH$9,VP$14,0)*$D110,IF($C110=VP$17,$G$9*$D110,""))</f>
        <v>0</v>
      </c>
      <c r="VQ110" s="34">
        <f>IF(VP110&lt;&gt;"",HLOOKUP(COUNT($RV110:VP110)+1,$G$4:$EH$9,VQ$14,0)*$D110,IF($C110=VQ$17,$G$9*$D110,""))</f>
        <v>0</v>
      </c>
      <c r="VR110" s="34">
        <f>IF(VQ110&lt;&gt;"",HLOOKUP(COUNT($RV110:VQ110)+1,$G$4:$EH$9,VR$14,0)*$D110,IF($C110=VR$17,$G$9*$D110,""))</f>
        <v>0</v>
      </c>
      <c r="VS110" s="34">
        <f>IF(VR110&lt;&gt;"",HLOOKUP(COUNT($RV110:VR110)+1,$G$4:$EH$9,VS$14,0)*$D110,IF($C110=VS$17,$G$9*$D110,""))</f>
        <v>0</v>
      </c>
      <c r="VT110" s="34">
        <f>IF(VS110&lt;&gt;"",HLOOKUP(COUNT($RV110:VS110)+1,$G$4:$EH$9,VT$14,0)*$D110,IF($C110=VT$17,$G$9*$D110,""))</f>
        <v>0</v>
      </c>
      <c r="VU110" s="34">
        <f>IF(VT110&lt;&gt;"",HLOOKUP(COUNT($RV110:VT110)+1,$G$4:$EH$9,VU$14,0)*$D110,IF($C110=VU$17,$G$9*$D110,""))</f>
        <v>0</v>
      </c>
      <c r="VV110" s="34">
        <f>IF(VU110&lt;&gt;"",HLOOKUP(COUNT($RV110:VU110)+1,$G$4:$EH$9,VV$14,0)*$D110,IF($C110=VV$17,$G$9*$D110,""))</f>
        <v>0</v>
      </c>
      <c r="VW110" s="34">
        <f>IF(VV110&lt;&gt;"",HLOOKUP(COUNT($RV110:VV110)+1,$G$4:$EH$9,VW$14,0)*$D110,IF($C110=VW$17,$G$9*$D110,""))</f>
        <v>0</v>
      </c>
      <c r="VX110" s="34">
        <f>IF(VW110&lt;&gt;"",HLOOKUP(COUNT($RV110:VW110)+1,$G$4:$EH$9,VX$14,0)*$D110,IF($C110=VX$17,$G$9*$D110,""))</f>
        <v>0</v>
      </c>
      <c r="VY110" s="34">
        <f>IF(VX110&lt;&gt;"",HLOOKUP(COUNT($RV110:VX110)+1,$G$4:$EH$9,VY$14,0)*$D110,IF($C110=VY$17,$G$9*$D110,""))</f>
        <v>0</v>
      </c>
      <c r="VZ110" s="34">
        <f>IF(VY110&lt;&gt;"",HLOOKUP(COUNT($RV110:VY110)+1,$G$4:$EH$9,VZ$14,0)*$D110,IF($C110=VZ$17,$G$9*$D110,""))</f>
        <v>0</v>
      </c>
      <c r="WA110" s="34">
        <f>IF(VZ110&lt;&gt;"",HLOOKUP(COUNT($RV110:VZ110)+1,$G$4:$EH$9,WA$14,0)*$D110,IF($C110=WA$17,$G$9*$D110,""))</f>
        <v>0</v>
      </c>
      <c r="WB110" s="34">
        <f>IF(WA110&lt;&gt;"",HLOOKUP(COUNT($RV110:WA110)+1,$G$4:$EH$9,WB$14,0)*$D110,IF($C110=WB$17,$G$9*$D110,""))</f>
        <v>0</v>
      </c>
      <c r="WC110" s="34">
        <f>IF(WB110&lt;&gt;"",HLOOKUP(COUNT($RV110:WB110)+1,$G$4:$EH$9,WC$14,0)*$D110,IF($C110=WC$17,$G$9*$D110,""))</f>
        <v>0</v>
      </c>
      <c r="WD110" s="34">
        <f>IF(WC110&lt;&gt;"",HLOOKUP(COUNT($RV110:WC110)+1,$G$4:$EH$9,WD$14,0)*$D110,IF($C110=WD$17,$G$9*$D110,""))</f>
        <v>0</v>
      </c>
      <c r="WE110" s="34">
        <f>IF(WD110&lt;&gt;"",HLOOKUP(COUNT($RV110:WD110)+1,$G$4:$EH$9,WE$14,0)*$D110,IF($C110=WE$17,$G$9*$D110,""))</f>
        <v>0</v>
      </c>
      <c r="WF110" s="34">
        <f>IF(WE110&lt;&gt;"",HLOOKUP(COUNT($RV110:WE110)+1,$G$4:$EH$9,WF$14,0)*$D110,IF($C110=WF$17,$G$9*$D110,""))</f>
        <v>0</v>
      </c>
      <c r="WG110" s="34">
        <f>IF(WF110&lt;&gt;"",HLOOKUP(COUNT($RV110:WF110)+1,$G$4:$EH$9,WG$14,0)*$D110,IF($C110=WG$17,$G$9*$D110,""))</f>
        <v>0</v>
      </c>
      <c r="WH110" s="34">
        <f>IF(WG110&lt;&gt;"",HLOOKUP(COUNT($RV110:WG110)+1,$G$4:$EH$9,WH$14,0)*$D110,IF($C110=WH$17,$G$9*$D110,""))</f>
        <v>0</v>
      </c>
      <c r="WI110" s="34">
        <f>IF(WH110&lt;&gt;"",HLOOKUP(COUNT($RV110:WH110)+1,$G$4:$EH$9,WI$14,0)*$D110,IF($C110=WI$17,$G$9*$D110,""))</f>
        <v>0</v>
      </c>
      <c r="WJ110" s="34">
        <f>IF(WI110&lt;&gt;"",HLOOKUP(COUNT($RV110:WI110)+1,$G$4:$EH$9,WJ$14,0)*$D110,IF($C110=WJ$17,$G$9*$D110,""))</f>
        <v>0</v>
      </c>
      <c r="WK110" s="34">
        <f>IF(WJ110&lt;&gt;"",HLOOKUP(COUNT($RV110:WJ110)+1,$G$4:$EH$9,WK$14,0)*$D110,IF($C110=WK$17,$G$9*$D110,""))</f>
        <v>0</v>
      </c>
      <c r="WL110" s="34">
        <f>IF(WK110&lt;&gt;"",HLOOKUP(COUNT($RV110:WK110)+1,$G$4:$EH$9,WL$14,0)*$D110,IF($C110=WL$17,$G$9*$D110,""))</f>
        <v>0</v>
      </c>
    </row>
    <row r="111" spans="1:610" ht="15" x14ac:dyDescent="0.2">
      <c r="A111" s="25">
        <f t="shared" si="911"/>
        <v>9</v>
      </c>
      <c r="B111" s="1328" t="s">
        <v>89</v>
      </c>
      <c r="C111" s="62">
        <f t="shared" si="912"/>
        <v>93</v>
      </c>
      <c r="D111" s="30">
        <f>VLOOKUP(B111,Premissas!$R$8:$AD$18,(Histograma!A111+1),0)</f>
        <v>5</v>
      </c>
      <c r="G111" s="34" t="str">
        <f>IF(F111&lt;&gt;"",HLOOKUP(COUNT($F111:F111)+1,$G$4:$EH$8,G$14,0)*$D111,IF($C111=G$17,$G$5*$D111,""))</f>
        <v/>
      </c>
      <c r="H111" s="34" t="str">
        <f>IF(G111&lt;&gt;"",HLOOKUP(COUNT($F111:G111)+1,$G$4:$EH$8,H$14,0)*$D111,IF($C111=H$17,$G$5*$D111,""))</f>
        <v/>
      </c>
      <c r="I111" s="34" t="str">
        <f>IF(H111&lt;&gt;"",HLOOKUP(COUNT($F111:H111)+1,$G$4:$EH$8,I$14,0)*$D111,IF($C111=I$17,$G$5*$D111,""))</f>
        <v/>
      </c>
      <c r="J111" s="34" t="str">
        <f>IF(I111&lt;&gt;"",HLOOKUP(COUNT($F111:I111)+1,$G$4:$EH$8,J$14,0)*$D111,IF($C111=J$17,$G$5*$D111,""))</f>
        <v/>
      </c>
      <c r="K111" s="34" t="str">
        <f>IF(J111&lt;&gt;"",HLOOKUP(COUNT($F111:J111)+1,$G$4:$EH$8,K$14,0)*$D111,IF($C111=K$17,$G$5*$D111,""))</f>
        <v/>
      </c>
      <c r="L111" s="34" t="str">
        <f>IF(K111&lt;&gt;"",HLOOKUP(COUNT($F111:K111)+1,$G$4:$EH$8,L$14,0)*$D111,IF($C111=L$17,$G$5*$D111,""))</f>
        <v/>
      </c>
      <c r="M111" s="34" t="str">
        <f>IF(L111&lt;&gt;"",HLOOKUP(COUNT($F111:L111)+1,$G$4:$EH$8,M$14,0)*$D111,IF($C111=M$17,$G$5*$D111,""))</f>
        <v/>
      </c>
      <c r="N111" s="34" t="str">
        <f>IF(M111&lt;&gt;"",HLOOKUP(COUNT($F111:M111)+1,$G$4:$EH$8,N$14,0)*$D111,IF($C111=N$17,$G$5*$D111,""))</f>
        <v/>
      </c>
      <c r="O111" s="34" t="str">
        <f>IF(N111&lt;&gt;"",HLOOKUP(COUNT($F111:N111)+1,$G$4:$EH$8,O$14,0)*$D111,IF($C111=O$17,$G$5*$D111,""))</f>
        <v/>
      </c>
      <c r="P111" s="34" t="str">
        <f>IF(O111&lt;&gt;"",HLOOKUP(COUNT($F111:O111)+1,$G$4:$EH$8,P$14,0)*$D111,IF($C111=P$17,$G$5*$D111,""))</f>
        <v/>
      </c>
      <c r="Q111" s="34" t="str">
        <f>IF(P111&lt;&gt;"",HLOOKUP(COUNT($F111:P111)+1,$G$4:$EH$8,Q$14,0)*$D111,IF($C111=Q$17,$G$5*$D111,""))</f>
        <v/>
      </c>
      <c r="R111" s="34" t="str">
        <f>IF(Q111&lt;&gt;"",HLOOKUP(COUNT($F111:Q111)+1,$G$4:$EH$8,R$14,0)*$D111,IF($C111=R$17,$G$5*$D111,""))</f>
        <v/>
      </c>
      <c r="S111" s="34" t="str">
        <f>IF(R111&lt;&gt;"",HLOOKUP(COUNT($F111:R111)+1,$G$4:$EH$8,S$14,0)*$D111,IF($C111=S$17,$G$5*$D111,""))</f>
        <v/>
      </c>
      <c r="T111" s="34" t="str">
        <f>IF(S111&lt;&gt;"",HLOOKUP(COUNT($F111:S111)+1,$G$4:$EH$8,T$14,0)*$D111,IF($C111=T$17,$G$5*$D111,""))</f>
        <v/>
      </c>
      <c r="U111" s="34" t="str">
        <f>IF(T111&lt;&gt;"",HLOOKUP(COUNT($F111:T111)+1,$G$4:$EH$8,U$14,0)*$D111,IF($C111=U$17,$G$5*$D111,""))</f>
        <v/>
      </c>
      <c r="V111" s="34" t="str">
        <f>IF(U111&lt;&gt;"",HLOOKUP(COUNT($F111:U111)+1,$G$4:$EH$8,V$14,0)*$D111,IF($C111=V$17,$G$5*$D111,""))</f>
        <v/>
      </c>
      <c r="W111" s="34" t="str">
        <f>IF(V111&lt;&gt;"",HLOOKUP(COUNT($F111:V111)+1,$G$4:$EH$8,W$14,0)*$D111,IF($C111=W$17,$G$5*$D111,""))</f>
        <v/>
      </c>
      <c r="X111" s="34" t="str">
        <f>IF(W111&lt;&gt;"",HLOOKUP(COUNT($F111:W111)+1,$G$4:$EH$8,X$14,0)*$D111,IF($C111=X$17,$G$5*$D111,""))</f>
        <v/>
      </c>
      <c r="Y111" s="34" t="str">
        <f>IF(X111&lt;&gt;"",HLOOKUP(COUNT($F111:X111)+1,$G$4:$EH$8,Y$14,0)*$D111,IF($C111=Y$17,$G$5*$D111,""))</f>
        <v/>
      </c>
      <c r="Z111" s="34" t="str">
        <f>IF(Y111&lt;&gt;"",HLOOKUP(COUNT($F111:Y111)+1,$G$4:$EH$8,Z$14,0)*$D111,IF($C111=Z$17,$G$5*$D111,""))</f>
        <v/>
      </c>
      <c r="AA111" s="34" t="str">
        <f>IF(Z111&lt;&gt;"",HLOOKUP(COUNT($F111:Z111)+1,$G$4:$EH$8,AA$14,0)*$D111,IF($C111=AA$17,$G$5*$D111,""))</f>
        <v/>
      </c>
      <c r="AB111" s="34" t="str">
        <f>IF(AA111&lt;&gt;"",HLOOKUP(COUNT($F111:AA111)+1,$G$4:$EH$8,AB$14,0)*$D111,IF($C111=AB$17,$G$5*$D111,""))</f>
        <v/>
      </c>
      <c r="AC111" s="34" t="str">
        <f>IF(AB111&lt;&gt;"",HLOOKUP(COUNT($F111:AB111)+1,$G$4:$EH$8,AC$14,0)*$D111,IF($C111=AC$17,$G$5*$D111,""))</f>
        <v/>
      </c>
      <c r="AD111" s="34" t="str">
        <f>IF(AC111&lt;&gt;"",HLOOKUP(COUNT($F111:AC111)+1,$G$4:$EH$8,AD$14,0)*$D111,IF($C111=AD$17,$G$5*$D111,""))</f>
        <v/>
      </c>
      <c r="AE111" s="34" t="str">
        <f>IF(AD111&lt;&gt;"",HLOOKUP(COUNT($F111:AD111)+1,$G$4:$EH$8,AE$14,0)*$D111,IF($C111=AE$17,$G$5*$D111,""))</f>
        <v/>
      </c>
      <c r="AF111" s="34" t="str">
        <f>IF(AE111&lt;&gt;"",HLOOKUP(COUNT($F111:AE111)+1,$G$4:$EH$8,AF$14,0)*$D111,IF($C111=AF$17,$G$5*$D111,""))</f>
        <v/>
      </c>
      <c r="AG111" s="34" t="str">
        <f>IF(AF111&lt;&gt;"",HLOOKUP(COUNT($F111:AF111)+1,$G$4:$EH$8,AG$14,0)*$D111,IF($C111=AG$17,$G$5*$D111,""))</f>
        <v/>
      </c>
      <c r="AH111" s="34" t="str">
        <f>IF(AG111&lt;&gt;"",HLOOKUP(COUNT($F111:AG111)+1,$G$4:$EH$8,AH$14,0)*$D111,IF($C111=AH$17,$G$5*$D111,""))</f>
        <v/>
      </c>
      <c r="AI111" s="34" t="str">
        <f>IF(AH111&lt;&gt;"",HLOOKUP(COUNT($F111:AH111)+1,$G$4:$EH$8,AI$14,0)*$D111,IF($C111=AI$17,$G$5*$D111,""))</f>
        <v/>
      </c>
      <c r="AJ111" s="34" t="str">
        <f>IF(AI111&lt;&gt;"",HLOOKUP(COUNT($F111:AI111)+1,$G$4:$EH$8,AJ$14,0)*$D111,IF($C111=AJ$17,$G$5*$D111,""))</f>
        <v/>
      </c>
      <c r="AK111" s="34" t="str">
        <f>IF(AJ111&lt;&gt;"",HLOOKUP(COUNT($F111:AJ111)+1,$G$4:$EH$8,AK$14,0)*$D111,IF($C111=AK$17,$G$5*$D111,""))</f>
        <v/>
      </c>
      <c r="AL111" s="34" t="str">
        <f>IF(AK111&lt;&gt;"",HLOOKUP(COUNT($F111:AK111)+1,$G$4:$EH$8,AL$14,0)*$D111,IF($C111=AL$17,$G$5*$D111,""))</f>
        <v/>
      </c>
      <c r="AM111" s="34" t="str">
        <f>IF(AL111&lt;&gt;"",HLOOKUP(COUNT($F111:AL111)+1,$G$4:$EH$8,AM$14,0)*$D111,IF($C111=AM$17,$G$5*$D111,""))</f>
        <v/>
      </c>
      <c r="AN111" s="34" t="str">
        <f>IF(AM111&lt;&gt;"",HLOOKUP(COUNT($F111:AM111)+1,$G$4:$EH$8,AN$14,0)*$D111,IF($C111=AN$17,$G$5*$D111,""))</f>
        <v/>
      </c>
      <c r="AO111" s="34" t="str">
        <f>IF(AN111&lt;&gt;"",HLOOKUP(COUNT($F111:AN111)+1,$G$4:$EH$8,AO$14,0)*$D111,IF($C111=AO$17,$G$5*$D111,""))</f>
        <v/>
      </c>
      <c r="AP111" s="34" t="str">
        <f>IF(AO111&lt;&gt;"",HLOOKUP(COUNT($F111:AO111)+1,$G$4:$EH$8,AP$14,0)*$D111,IF($C111=AP$17,$G$5*$D111,""))</f>
        <v/>
      </c>
      <c r="AQ111" s="34" t="str">
        <f>IF(AP111&lt;&gt;"",HLOOKUP(COUNT($F111:AP111)+1,$G$4:$EH$8,AQ$14,0)*$D111,IF($C111=AQ$17,$G$5*$D111,""))</f>
        <v/>
      </c>
      <c r="AR111" s="34" t="str">
        <f>IF(AQ111&lt;&gt;"",HLOOKUP(COUNT($F111:AQ111)+1,$G$4:$EH$8,AR$14,0)*$D111,IF($C111=AR$17,$G$5*$D111,""))</f>
        <v/>
      </c>
      <c r="AS111" s="34" t="str">
        <f>IF(AR111&lt;&gt;"",HLOOKUP(COUNT($F111:AR111)+1,$G$4:$EH$8,AS$14,0)*$D111,IF($C111=AS$17,$G$5*$D111,""))</f>
        <v/>
      </c>
      <c r="AT111" s="34" t="str">
        <f>IF(AS111&lt;&gt;"",HLOOKUP(COUNT($F111:AS111)+1,$G$4:$EH$8,AT$14,0)*$D111,IF($C111=AT$17,$G$5*$D111,""))</f>
        <v/>
      </c>
      <c r="AU111" s="34" t="str">
        <f>IF(AT111&lt;&gt;"",HLOOKUP(COUNT($F111:AT111)+1,$G$4:$EH$8,AU$14,0)*$D111,IF($C111=AU$17,$G$5*$D111,""))</f>
        <v/>
      </c>
      <c r="AV111" s="34" t="str">
        <f>IF(AU111&lt;&gt;"",HLOOKUP(COUNT($F111:AU111)+1,$G$4:$EH$8,AV$14,0)*$D111,IF($C111=AV$17,$G$5*$D111,""))</f>
        <v/>
      </c>
      <c r="AW111" s="34" t="str">
        <f>IF(AV111&lt;&gt;"",HLOOKUP(COUNT($F111:AV111)+1,$G$4:$EH$8,AW$14,0)*$D111,IF($C111=AW$17,$G$5*$D111,""))</f>
        <v/>
      </c>
      <c r="AX111" s="34" t="str">
        <f>IF(AW111&lt;&gt;"",HLOOKUP(COUNT($F111:AW111)+1,$G$4:$EH$8,AX$14,0)*$D111,IF($C111=AX$17,$G$5*$D111,""))</f>
        <v/>
      </c>
      <c r="AY111" s="34" t="str">
        <f>IF(AX111&lt;&gt;"",HLOOKUP(COUNT($F111:AX111)+1,$G$4:$EH$8,AY$14,0)*$D111,IF($C111=AY$17,$G$5*$D111,""))</f>
        <v/>
      </c>
      <c r="AZ111" s="34" t="str">
        <f>IF(AY111&lt;&gt;"",HLOOKUP(COUNT($F111:AY111)+1,$G$4:$EH$8,AZ$14,0)*$D111,IF($C111=AZ$17,$G$5*$D111,""))</f>
        <v/>
      </c>
      <c r="BA111" s="34" t="str">
        <f>IF(AZ111&lt;&gt;"",HLOOKUP(COUNT($F111:AZ111)+1,$G$4:$EH$8,BA$14,0)*$D111,IF($C111=BA$17,$G$5*$D111,""))</f>
        <v/>
      </c>
      <c r="BB111" s="34" t="str">
        <f>IF(BA111&lt;&gt;"",HLOOKUP(COUNT($F111:BA111)+1,$G$4:$EH$8,BB$14,0)*$D111,IF($C111=BB$17,$G$5*$D111,""))</f>
        <v/>
      </c>
      <c r="BC111" s="34" t="str">
        <f>IF(BB111&lt;&gt;"",HLOOKUP(COUNT($F111:BB111)+1,$G$4:$EH$8,BC$14,0)*$D111,IF($C111=BC$17,$G$5*$D111,""))</f>
        <v/>
      </c>
      <c r="BD111" s="34" t="str">
        <f>IF(BC111&lt;&gt;"",HLOOKUP(COUNT($F111:BC111)+1,$G$4:$EH$8,BD$14,0)*$D111,IF($C111=BD$17,$G$5*$D111,""))</f>
        <v/>
      </c>
      <c r="BE111" s="34" t="str">
        <f>IF(BD111&lt;&gt;"",HLOOKUP(COUNT($F111:BD111)+1,$G$4:$EH$8,BE$14,0)*$D111,IF($C111=BE$17,$G$5*$D111,""))</f>
        <v/>
      </c>
      <c r="BF111" s="34" t="str">
        <f>IF(BE111&lt;&gt;"",HLOOKUP(COUNT($F111:BE111)+1,$G$4:$EH$8,BF$14,0)*$D111,IF($C111=BF$17,$G$5*$D111,""))</f>
        <v/>
      </c>
      <c r="BG111" s="34" t="str">
        <f>IF(BF111&lt;&gt;"",HLOOKUP(COUNT($F111:BF111)+1,$G$4:$EH$8,BG$14,0)*$D111,IF($C111=BG$17,$G$5*$D111,""))</f>
        <v/>
      </c>
      <c r="BH111" s="34" t="str">
        <f>IF(BG111&lt;&gt;"",HLOOKUP(COUNT($F111:BG111)+1,$G$4:$EH$8,BH$14,0)*$D111,IF($C111=BH$17,$G$5*$D111,""))</f>
        <v/>
      </c>
      <c r="BI111" s="34" t="str">
        <f>IF(BH111&lt;&gt;"",HLOOKUP(COUNT($F111:BH111)+1,$G$4:$EH$8,BI$14,0)*$D111,IF($C111=BI$17,$G$5*$D111,""))</f>
        <v/>
      </c>
      <c r="BJ111" s="34" t="str">
        <f>IF(BI111&lt;&gt;"",HLOOKUP(COUNT($F111:BI111)+1,$G$4:$EH$8,BJ$14,0)*$D111,IF($C111=BJ$17,$G$5*$D111,""))</f>
        <v/>
      </c>
      <c r="BK111" s="34" t="str">
        <f>IF(BJ111&lt;&gt;"",HLOOKUP(COUNT($F111:BJ111)+1,$G$4:$EH$8,BK$14,0)*$D111,IF($C111=BK$17,$G$5*$D111,""))</f>
        <v/>
      </c>
      <c r="BL111" s="34" t="str">
        <f>IF(BK111&lt;&gt;"",HLOOKUP(COUNT($F111:BK111)+1,$G$4:$EH$8,BL$14,0)*$D111,IF($C111=BL$17,$G$5*$D111,""))</f>
        <v/>
      </c>
      <c r="BM111" s="34" t="str">
        <f>IF(BL111&lt;&gt;"",HLOOKUP(COUNT($F111:BL111)+1,$G$4:$EH$8,BM$14,0)*$D111,IF($C111=BM$17,$G$5*$D111,""))</f>
        <v/>
      </c>
      <c r="BN111" s="34" t="str">
        <f>IF(BM111&lt;&gt;"",HLOOKUP(COUNT($F111:BM111)+1,$G$4:$EH$8,BN$14,0)*$D111,IF($C111=BN$17,$G$5*$D111,""))</f>
        <v/>
      </c>
      <c r="BO111" s="34" t="str">
        <f>IF(BN111&lt;&gt;"",HLOOKUP(COUNT($F111:BN111)+1,$G$4:$EH$8,BO$14,0)*$D111,IF($C111=BO$17,$G$5*$D111,""))</f>
        <v/>
      </c>
      <c r="BP111" s="34" t="str">
        <f>IF(BO111&lt;&gt;"",HLOOKUP(COUNT($F111:BO111)+1,$G$4:$EH$8,BP$14,0)*$D111,IF($C111=BP$17,$G$5*$D111,""))</f>
        <v/>
      </c>
      <c r="BQ111" s="34" t="str">
        <f>IF(BP111&lt;&gt;"",HLOOKUP(COUNT($F111:BP111)+1,$G$4:$EH$8,BQ$14,0)*$D111,IF($C111=BQ$17,$G$5*$D111,""))</f>
        <v/>
      </c>
      <c r="BR111" s="34" t="str">
        <f>IF(BQ111&lt;&gt;"",HLOOKUP(COUNT($F111:BQ111)+1,$G$4:$EH$8,BR$14,0)*$D111,IF($C111=BR$17,$G$5*$D111,""))</f>
        <v/>
      </c>
      <c r="BS111" s="34" t="str">
        <f>IF(BR111&lt;&gt;"",HLOOKUP(COUNT($F111:BR111)+1,$G$4:$EH$8,BS$14,0)*$D111,IF($C111=BS$17,$G$5*$D111,""))</f>
        <v/>
      </c>
      <c r="BT111" s="34" t="str">
        <f>IF(BS111&lt;&gt;"",HLOOKUP(COUNT($F111:BS111)+1,$G$4:$EH$8,BT$14,0)*$D111,IF($C111=BT$17,$G$5*$D111,""))</f>
        <v/>
      </c>
      <c r="BU111" s="34" t="str">
        <f>IF(BT111&lt;&gt;"",HLOOKUP(COUNT($F111:BT111)+1,$G$4:$EH$8,BU$14,0)*$D111,IF($C111=BU$17,$G$5*$D111,""))</f>
        <v/>
      </c>
      <c r="BV111" s="34" t="str">
        <f>IF(BU111&lt;&gt;"",HLOOKUP(COUNT($F111:BU111)+1,$G$4:$EH$8,BV$14,0)*$D111,IF($C111=BV$17,$G$5*$D111,""))</f>
        <v/>
      </c>
      <c r="BW111" s="34" t="str">
        <f>IF(BV111&lt;&gt;"",HLOOKUP(COUNT($F111:BV111)+1,$G$4:$EH$8,BW$14,0)*$D111,IF($C111=BW$17,$G$5*$D111,""))</f>
        <v/>
      </c>
      <c r="BX111" s="34" t="str">
        <f>IF(BW111&lt;&gt;"",HLOOKUP(COUNT($F111:BW111)+1,$G$4:$EH$8,BX$14,0)*$D111,IF($C111=BX$17,$G$5*$D111,""))</f>
        <v/>
      </c>
      <c r="BY111" s="34" t="str">
        <f>IF(BX111&lt;&gt;"",HLOOKUP(COUNT($F111:BX111)+1,$G$4:$EH$8,BY$14,0)*$D111,IF($C111=BY$17,$G$5*$D111,""))</f>
        <v/>
      </c>
      <c r="BZ111" s="34" t="str">
        <f>IF(BY111&lt;&gt;"",HLOOKUP(COUNT($F111:BY111)+1,$G$4:$EH$8,BZ$14,0)*$D111,IF($C111=BZ$17,$G$5*$D111,""))</f>
        <v/>
      </c>
      <c r="CA111" s="34" t="str">
        <f>IF(BZ111&lt;&gt;"",HLOOKUP(COUNT($F111:BZ111)+1,$G$4:$EH$8,CA$14,0)*$D111,IF($C111=CA$17,$G$5*$D111,""))</f>
        <v/>
      </c>
      <c r="CB111" s="34" t="str">
        <f>IF(CA111&lt;&gt;"",HLOOKUP(COUNT($F111:CA111)+1,$G$4:$EH$8,CB$14,0)*$D111,IF($C111=CB$17,$G$5*$D111,""))</f>
        <v/>
      </c>
      <c r="CC111" s="34" t="str">
        <f>IF(CB111&lt;&gt;"",HLOOKUP(COUNT($F111:CB111)+1,$G$4:$EH$8,CC$14,0)*$D111,IF($C111=CC$17,$G$5*$D111,""))</f>
        <v/>
      </c>
      <c r="CD111" s="34" t="str">
        <f>IF(CC111&lt;&gt;"",HLOOKUP(COUNT($F111:CC111)+1,$G$4:$EH$8,CD$14,0)*$D111,IF($C111=CD$17,$G$5*$D111,""))</f>
        <v/>
      </c>
      <c r="CE111" s="34" t="str">
        <f>IF(CD111&lt;&gt;"",HLOOKUP(COUNT($F111:CD111)+1,$G$4:$EH$8,CE$14,0)*$D111,IF($C111=CE$17,$G$5*$D111,""))</f>
        <v/>
      </c>
      <c r="CF111" s="34" t="str">
        <f>IF(CE111&lt;&gt;"",HLOOKUP(COUNT($F111:CE111)+1,$G$4:$EH$8,CF$14,0)*$D111,IF($C111=CF$17,$G$5*$D111,""))</f>
        <v/>
      </c>
      <c r="CG111" s="34" t="str">
        <f>IF(CF111&lt;&gt;"",HLOOKUP(COUNT($F111:CF111)+1,$G$4:$EH$8,CG$14,0)*$D111,IF($C111=CG$17,$G$5*$D111,""))</f>
        <v/>
      </c>
      <c r="CH111" s="34" t="str">
        <f>IF(CG111&lt;&gt;"",HLOOKUP(COUNT($F111:CG111)+1,$G$4:$EH$8,CH$14,0)*$D111,IF($C111=CH$17,$G$5*$D111,""))</f>
        <v/>
      </c>
      <c r="CI111" s="34" t="str">
        <f>IF(CH111&lt;&gt;"",HLOOKUP(COUNT($F111:CH111)+1,$G$4:$EH$8,CI$14,0)*$D111,IF($C111=CI$17,$G$5*$D111,""))</f>
        <v/>
      </c>
      <c r="CJ111" s="34" t="str">
        <f>IF(CI111&lt;&gt;"",HLOOKUP(COUNT($F111:CI111)+1,$G$4:$EH$8,CJ$14,0)*$D111,IF($C111=CJ$17,$G$5*$D111,""))</f>
        <v/>
      </c>
      <c r="CK111" s="34" t="str">
        <f>IF(CJ111&lt;&gt;"",HLOOKUP(COUNT($F111:CJ111)+1,$G$4:$EH$8,CK$14,0)*$D111,IF($C111=CK$17,$G$5*$D111,""))</f>
        <v/>
      </c>
      <c r="CL111" s="34" t="str">
        <f>IF(CK111&lt;&gt;"",HLOOKUP(COUNT($F111:CK111)+1,$G$4:$EH$8,CL$14,0)*$D111,IF($C111=CL$17,$G$5*$D111,""))</f>
        <v/>
      </c>
      <c r="CM111" s="34" t="str">
        <f>IF(CL111&lt;&gt;"",HLOOKUP(COUNT($F111:CL111)+1,$G$4:$EH$8,CM$14,0)*$D111,IF($C111=CM$17,$G$5*$D111,""))</f>
        <v/>
      </c>
      <c r="CN111" s="34" t="str">
        <f>IF(CM111&lt;&gt;"",HLOOKUP(COUNT($F111:CM111)+1,$G$4:$EH$8,CN$14,0)*$D111,IF($C111=CN$17,$G$5*$D111,""))</f>
        <v/>
      </c>
      <c r="CO111" s="34" t="str">
        <f>IF(CN111&lt;&gt;"",HLOOKUP(COUNT($F111:CN111)+1,$G$4:$EH$8,CO$14,0)*$D111,IF($C111=CO$17,$G$5*$D111,""))</f>
        <v/>
      </c>
      <c r="CP111" s="34" t="str">
        <f>IF(CO111&lt;&gt;"",HLOOKUP(COUNT($F111:CO111)+1,$G$4:$EH$8,CP$14,0)*$D111,IF($C111=CP$17,$G$5*$D111,""))</f>
        <v/>
      </c>
      <c r="CQ111" s="34" t="str">
        <f>IF(CP111&lt;&gt;"",HLOOKUP(COUNT($F111:CP111)+1,$G$4:$EH$8,CQ$14,0)*$D111,IF($C111=CQ$17,$G$5*$D111,""))</f>
        <v/>
      </c>
      <c r="CR111" s="34" t="str">
        <f>IF(CQ111&lt;&gt;"",HLOOKUP(COUNT($F111:CQ111)+1,$G$4:$EH$8,CR$14,0)*$D111,IF($C111=CR$17,$G$5*$D111,""))</f>
        <v/>
      </c>
      <c r="CS111" s="34" t="str">
        <f>IF(CR111&lt;&gt;"",HLOOKUP(COUNT($F111:CR111)+1,$G$4:$EH$8,CS$14,0)*$D111,IF($C111=CS$17,$G$5*$D111,""))</f>
        <v/>
      </c>
      <c r="CT111" s="34" t="str">
        <f>IF(CS111&lt;&gt;"",HLOOKUP(COUNT($F111:CS111)+1,$G$4:$EH$8,CT$14,0)*$D111,IF($C111=CT$17,$G$5*$D111,""))</f>
        <v/>
      </c>
      <c r="CU111" s="34">
        <f>IF(CT111&lt;&gt;"",HLOOKUP(COUNT($F111:CT111)+1,$G$4:$EH$8,CU$14,0)*$D111,IF($C111=CU$17,$G$5*$D111,""))</f>
        <v>0</v>
      </c>
      <c r="CV111" s="34">
        <f>IF(CU111&lt;&gt;"",HLOOKUP(COUNT($F111:CU111)+1,$G$4:$EH$8,CV$14,0)*$D111,IF($C111=CV$17,$G$5*$D111,""))</f>
        <v>0</v>
      </c>
      <c r="CW111" s="34" t="e">
        <f>IF(CV111&lt;&gt;"",HLOOKUP(COUNT($F111:CV111)+1,$G$4:$EH$8,CW$14,0)*$D111,IF($C111=CW$17,$G$5*$D111,""))</f>
        <v>#VALUE!</v>
      </c>
      <c r="CX111" s="34" t="e">
        <f>IF(CW111&lt;&gt;"",HLOOKUP(COUNT($F111:CW111)+1,$G$4:$EH$8,CX$14,0)*$D111,IF($C111=CX$17,$G$5*$D111,""))</f>
        <v>#VALUE!</v>
      </c>
      <c r="CY111" s="34" t="e">
        <f>IF(CX111&lt;&gt;"",HLOOKUP(COUNT($F111:CX111)+1,$G$4:$EH$8,CY$14,0)*$D111,IF($C111=CY$17,$G$5*$D111,""))</f>
        <v>#VALUE!</v>
      </c>
      <c r="CZ111" s="34" t="e">
        <f>IF(CY111&lt;&gt;"",HLOOKUP(COUNT($F111:CY111)+1,$G$4:$EH$8,CZ$14,0)*$D111,IF($C111=CZ$17,$G$5*$D111,""))</f>
        <v>#VALUE!</v>
      </c>
      <c r="DA111" s="34" t="e">
        <f>IF(CZ111&lt;&gt;"",HLOOKUP(COUNT($F111:CZ111)+1,$G$4:$EH$8,DA$14,0)*$D111,IF($C111=DA$17,$G$5*$D111,""))</f>
        <v>#VALUE!</v>
      </c>
      <c r="DB111" s="34" t="e">
        <f>IF(DA111&lt;&gt;"",HLOOKUP(COUNT($F111:DA111)+1,$G$4:$EH$8,DB$14,0)*$D111,IF($C111=DB$17,$G$5*$D111,""))</f>
        <v>#VALUE!</v>
      </c>
      <c r="DC111" s="34" t="e">
        <f>IF(DB111&lt;&gt;"",HLOOKUP(COUNT($F111:DB111)+1,$G$4:$EH$8,DC$14,0)*$D111,IF($C111=DC$17,$G$5*$D111,""))</f>
        <v>#VALUE!</v>
      </c>
      <c r="DD111" s="34" t="e">
        <f>IF(DC111&lt;&gt;"",HLOOKUP(COUNT($F111:DC111)+1,$G$4:$EH$8,DD$14,0)*$D111,IF($C111=DD$17,$G$5*$D111,""))</f>
        <v>#VALUE!</v>
      </c>
      <c r="DE111" s="34" t="e">
        <f>IF(DD111&lt;&gt;"",HLOOKUP(COUNT($F111:DD111)+1,$G$4:$EH$8,DE$14,0)*$D111,IF($C111=DE$17,$G$5*$D111,""))</f>
        <v>#VALUE!</v>
      </c>
      <c r="DF111" s="34" t="e">
        <f>IF(DE111&lt;&gt;"",HLOOKUP(COUNT($F111:DE111)+1,$G$4:$EH$8,DF$14,0)*$D111,IF($C111=DF$17,$G$5*$D111,""))</f>
        <v>#VALUE!</v>
      </c>
      <c r="DG111" s="34" t="e">
        <f>IF(DF111&lt;&gt;"",HLOOKUP(COUNT($F111:DF111)+1,$G$4:$EH$8,DG$14,0)*$D111,IF($C111=DG$17,$G$5*$D111,""))</f>
        <v>#VALUE!</v>
      </c>
      <c r="DH111" s="34" t="e">
        <f>IF(DG111&lt;&gt;"",HLOOKUP(COUNT($F111:DG111)+1,$G$4:$EH$8,DH$14,0)*$D111,IF($C111=DH$17,$G$5*$D111,""))</f>
        <v>#VALUE!</v>
      </c>
      <c r="DI111" s="34" t="e">
        <f>IF(DH111&lt;&gt;"",HLOOKUP(COUNT($F111:DH111)+1,$G$4:$EH$8,DI$14,0)*$D111,IF($C111=DI$17,$G$5*$D111,""))</f>
        <v>#VALUE!</v>
      </c>
      <c r="DJ111" s="34" t="e">
        <f>IF(DI111&lt;&gt;"",HLOOKUP(COUNT($F111:DI111)+1,$G$4:$EH$8,DJ$14,0)*$D111,IF($C111=DJ$17,$G$5*$D111,""))</f>
        <v>#VALUE!</v>
      </c>
      <c r="DK111" s="34" t="e">
        <f>IF(DJ111&lt;&gt;"",HLOOKUP(COUNT($F111:DJ111)+1,$G$4:$EH$8,DK$14,0)*$D111,IF($C111=DK$17,$G$5*$D111,""))</f>
        <v>#VALUE!</v>
      </c>
      <c r="DL111" s="34" t="e">
        <f>IF(DK111&lt;&gt;"",HLOOKUP(COUNT($F111:DK111)+1,$G$4:$EH$8,DL$14,0)*$D111,IF($C111=DL$17,$G$5*$D111,""))</f>
        <v>#VALUE!</v>
      </c>
      <c r="DM111" s="34" t="e">
        <f>IF(DL111&lt;&gt;"",HLOOKUP(COUNT($F111:DL111)+1,$G$4:$EH$8,DM$14,0)*$D111,IF($C111=DM$17,$G$5*$D111,""))</f>
        <v>#VALUE!</v>
      </c>
      <c r="DN111" s="34" t="e">
        <f>IF(DM111&lt;&gt;"",HLOOKUP(COUNT($F111:DM111)+1,$G$4:$EH$8,DN$14,0)*$D111,IF($C111=DN$17,$G$5*$D111,""))</f>
        <v>#VALUE!</v>
      </c>
      <c r="DO111" s="34" t="e">
        <f>IF(DN111&lt;&gt;"",HLOOKUP(COUNT($F111:DN111)+1,$G$4:$EH$8,DO$14,0)*$D111,IF($C111=DO$17,$G$5*$D111,""))</f>
        <v>#VALUE!</v>
      </c>
      <c r="DP111" s="34" t="e">
        <f>IF(DO111&lt;&gt;"",HLOOKUP(COUNT($F111:DO111)+1,$G$4:$EH$8,DP$14,0)*$D111,IF($C111=DP$17,$G$5*$D111,""))</f>
        <v>#VALUE!</v>
      </c>
      <c r="DQ111" s="34" t="e">
        <f>IF(DP111&lt;&gt;"",HLOOKUP(COUNT($F111:DP111)+1,$G$4:$EH$8,DQ$14,0)*$D111,IF($C111=DQ$17,$G$5*$D111,""))</f>
        <v>#VALUE!</v>
      </c>
      <c r="DR111" s="34" t="e">
        <f>IF(DQ111&lt;&gt;"",HLOOKUP(COUNT($F111:DQ111)+1,$G$4:$EH$8,DR$14,0)*$D111,IF($C111=DR$17,$G$5*$D111,""))</f>
        <v>#VALUE!</v>
      </c>
      <c r="DS111" s="34" t="e">
        <f>IF(DR111&lt;&gt;"",HLOOKUP(COUNT($F111:DR111)+1,$G$4:$EH$8,DS$14,0)*$D111,IF($C111=DS$17,$G$5*$D111,""))</f>
        <v>#VALUE!</v>
      </c>
      <c r="DT111" s="34" t="e">
        <f>IF(DS111&lt;&gt;"",HLOOKUP(COUNT($F111:DS111)+1,$G$4:$EH$8,DT$14,0)*$D111,IF($C111=DT$17,$G$5*$D111,""))</f>
        <v>#VALUE!</v>
      </c>
      <c r="DU111" s="34" t="e">
        <f>IF(DT111&lt;&gt;"",HLOOKUP(COUNT($F111:DT111)+1,$G$4:$EH$8,DU$14,0)*$D111,IF($C111=DU$17,$G$5*$D111,""))</f>
        <v>#VALUE!</v>
      </c>
      <c r="DV111" s="34" t="e">
        <f>IF(DU111&lt;&gt;"",HLOOKUP(COUNT($F111:DU111)+1,$G$4:$EH$8,DV$14,0)*$D111,IF($C111=DV$17,$G$5*$D111,""))</f>
        <v>#VALUE!</v>
      </c>
      <c r="DX111" s="34" t="str">
        <f>IF(DW111&lt;&gt;"",HLOOKUP(COUNT($DW111:DW111)+1,$G$4:$CX$8,DX$14,0)*$D111,IF($C111=DX$17,$G$6*$D111,""))</f>
        <v/>
      </c>
      <c r="DY111" s="34" t="str">
        <f>IF(DX111&lt;&gt;"",HLOOKUP(COUNT($DW111:DX111)+1,$G$4:$CX$8,DY$14,0)*$D111,IF($C111=DY$17,$G$6*$D111,""))</f>
        <v/>
      </c>
      <c r="DZ111" s="34" t="str">
        <f>IF(DY111&lt;&gt;"",HLOOKUP(COUNT($DW111:DY111)+1,$G$4:$CX$8,DZ$14,0)*$D111,IF($C111=DZ$17,$G$6*$D111,""))</f>
        <v/>
      </c>
      <c r="EA111" s="34" t="str">
        <f>IF(DZ111&lt;&gt;"",HLOOKUP(COUNT($DW111:DZ111)+1,$G$4:$CX$8,EA$14,0)*$D111,IF($C111=EA$17,$G$6*$D111,""))</f>
        <v/>
      </c>
      <c r="EB111" s="34" t="str">
        <f>IF(EA111&lt;&gt;"",HLOOKUP(COUNT($DW111:EA111)+1,$G$4:$CX$8,EB$14,0)*$D111,IF($C111=EB$17,$G$6*$D111,""))</f>
        <v/>
      </c>
      <c r="EC111" s="34" t="str">
        <f>IF(EB111&lt;&gt;"",HLOOKUP(COUNT($DW111:EB111)+1,$G$4:$CX$8,EC$14,0)*$D111,IF($C111=EC$17,$G$6*$D111,""))</f>
        <v/>
      </c>
      <c r="ED111" s="34" t="str">
        <f>IF(EC111&lt;&gt;"",HLOOKUP(COUNT($DW111:EC111)+1,$G$4:$CX$8,ED$14,0)*$D111,IF($C111=ED$17,$G$6*$D111,""))</f>
        <v/>
      </c>
      <c r="EE111" s="34" t="str">
        <f>IF(ED111&lt;&gt;"",HLOOKUP(COUNT($DW111:ED111)+1,$G$4:$CX$8,EE$14,0)*$D111,IF($C111=EE$17,$G$6*$D111,""))</f>
        <v/>
      </c>
      <c r="EF111" s="34" t="str">
        <f>IF(EE111&lt;&gt;"",HLOOKUP(COUNT($DW111:EE111)+1,$G$4:$CX$8,EF$14,0)*$D111,IF($C111=EF$17,$G$6*$D111,""))</f>
        <v/>
      </c>
      <c r="EG111" s="34" t="str">
        <f>IF(EF111&lt;&gt;"",HLOOKUP(COUNT($DW111:EF111)+1,$G$4:$CX$8,EG$14,0)*$D111,IF($C111=EG$17,$G$6*$D111,""))</f>
        <v/>
      </c>
      <c r="EH111" s="34" t="str">
        <f>IF(EG111&lt;&gt;"",HLOOKUP(COUNT($DW111:EG111)+1,$G$4:$CX$8,EH$14,0)*$D111,IF($C111=EH$17,$G$6*$D111,""))</f>
        <v/>
      </c>
      <c r="EI111" s="34" t="str">
        <f>IF(EH111&lt;&gt;"",HLOOKUP(COUNT($DW111:EH111)+1,$G$4:$CX$8,EI$14,0)*$D111,IF($C111=EI$17,$G$6*$D111,""))</f>
        <v/>
      </c>
      <c r="EJ111" s="34" t="str">
        <f>IF(EI111&lt;&gt;"",HLOOKUP(COUNT($DW111:EI111)+1,$G$4:$CX$8,EJ$14,0)*$D111,IF($C111=EJ$17,$G$6*$D111,""))</f>
        <v/>
      </c>
      <c r="EK111" s="34" t="str">
        <f>IF(EJ111&lt;&gt;"",HLOOKUP(COUNT($DW111:EJ111)+1,$G$4:$CX$8,EK$14,0)*$D111,IF($C111=EK$17,$G$6*$D111,""))</f>
        <v/>
      </c>
      <c r="EL111" s="34" t="str">
        <f>IF(EK111&lt;&gt;"",HLOOKUP(COUNT($DW111:EK111)+1,$G$4:$CX$8,EL$14,0)*$D111,IF($C111=EL$17,$G$6*$D111,""))</f>
        <v/>
      </c>
      <c r="EM111" s="34" t="str">
        <f>IF(EL111&lt;&gt;"",HLOOKUP(COUNT($DW111:EL111)+1,$G$4:$CX$8,EM$14,0)*$D111,IF($C111=EM$17,$G$6*$D111,""))</f>
        <v/>
      </c>
      <c r="EN111" s="34" t="str">
        <f>IF(EM111&lt;&gt;"",HLOOKUP(COUNT($DW111:EM111)+1,$G$4:$CX$8,EN$14,0)*$D111,IF($C111=EN$17,$G$6*$D111,""))</f>
        <v/>
      </c>
      <c r="EO111" s="34" t="str">
        <f>IF(EN111&lt;&gt;"",HLOOKUP(COUNT($DW111:EN111)+1,$G$4:$CX$8,EO$14,0)*$D111,IF($C111=EO$17,$G$6*$D111,""))</f>
        <v/>
      </c>
      <c r="EP111" s="34" t="str">
        <f>IF(EO111&lt;&gt;"",HLOOKUP(COUNT($DW111:EO111)+1,$G$4:$CX$8,EP$14,0)*$D111,IF($C111=EP$17,$G$6*$D111,""))</f>
        <v/>
      </c>
      <c r="EQ111" s="34" t="str">
        <f>IF(EP111&lt;&gt;"",HLOOKUP(COUNT($DW111:EP111)+1,$G$4:$CX$8,EQ$14,0)*$D111,IF($C111=EQ$17,$G$6*$D111,""))</f>
        <v/>
      </c>
      <c r="ER111" s="34" t="str">
        <f>IF(EQ111&lt;&gt;"",HLOOKUP(COUNT($DW111:EQ111)+1,$G$4:$CX$8,ER$14,0)*$D111,IF($C111=ER$17,$G$6*$D111,""))</f>
        <v/>
      </c>
      <c r="ES111" s="34" t="str">
        <f>IF(ER111&lt;&gt;"",HLOOKUP(COUNT($DW111:ER111)+1,$G$4:$CX$8,ES$14,0)*$D111,IF($C111=ES$17,$G$6*$D111,""))</f>
        <v/>
      </c>
      <c r="ET111" s="34" t="str">
        <f>IF(ES111&lt;&gt;"",HLOOKUP(COUNT($DW111:ES111)+1,$G$4:$CX$8,ET$14,0)*$D111,IF($C111=ET$17,$G$6*$D111,""))</f>
        <v/>
      </c>
      <c r="EU111" s="34" t="str">
        <f>IF(ET111&lt;&gt;"",HLOOKUP(COUNT($DW111:ET111)+1,$G$4:$CX$8,EU$14,0)*$D111,IF($C111=EU$17,$G$6*$D111,""))</f>
        <v/>
      </c>
      <c r="EV111" s="34" t="str">
        <f>IF(EU111&lt;&gt;"",HLOOKUP(COUNT($DW111:EU111)+1,$G$4:$CX$8,EV$14,0)*$D111,IF($C111=EV$17,$G$6*$D111,""))</f>
        <v/>
      </c>
      <c r="EW111" s="34" t="str">
        <f>IF(EV111&lt;&gt;"",HLOOKUP(COUNT($DW111:EV111)+1,$G$4:$CX$8,EW$14,0)*$D111,IF($C111=EW$17,$G$6*$D111,""))</f>
        <v/>
      </c>
      <c r="EX111" s="34" t="str">
        <f>IF(EW111&lt;&gt;"",HLOOKUP(COUNT($DW111:EW111)+1,$G$4:$CX$8,EX$14,0)*$D111,IF($C111=EX$17,$G$6*$D111,""))</f>
        <v/>
      </c>
      <c r="EY111" s="34" t="str">
        <f>IF(EX111&lt;&gt;"",HLOOKUP(COUNT($DW111:EX111)+1,$G$4:$CX$8,EY$14,0)*$D111,IF($C111=EY$17,$G$6*$D111,""))</f>
        <v/>
      </c>
      <c r="EZ111" s="34" t="str">
        <f>IF(EY111&lt;&gt;"",HLOOKUP(COUNT($DW111:EY111)+1,$G$4:$CX$8,EZ$14,0)*$D111,IF($C111=EZ$17,$G$6*$D111,""))</f>
        <v/>
      </c>
      <c r="FA111" s="34" t="str">
        <f>IF(EZ111&lt;&gt;"",HLOOKUP(COUNT($DW111:EZ111)+1,$G$4:$CX$8,FA$14,0)*$D111,IF($C111=FA$17,$G$6*$D111,""))</f>
        <v/>
      </c>
      <c r="FB111" s="34" t="str">
        <f>IF(FA111&lt;&gt;"",HLOOKUP(COUNT($DW111:FA111)+1,$G$4:$CX$8,FB$14,0)*$D111,IF($C111=FB$17,$G$6*$D111,""))</f>
        <v/>
      </c>
      <c r="FC111" s="34" t="str">
        <f>IF(FB111&lt;&gt;"",HLOOKUP(COUNT($DW111:FB111)+1,$G$4:$CX$8,FC$14,0)*$D111,IF($C111=FC$17,$G$6*$D111,""))</f>
        <v/>
      </c>
      <c r="FD111" s="34" t="str">
        <f>IF(FC111&lt;&gt;"",HLOOKUP(COUNT($DW111:FC111)+1,$G$4:$CX$8,FD$14,0)*$D111,IF($C111=FD$17,$G$6*$D111,""))</f>
        <v/>
      </c>
      <c r="FE111" s="34" t="str">
        <f>IF(FD111&lt;&gt;"",HLOOKUP(COUNT($DW111:FD111)+1,$G$4:$CX$8,FE$14,0)*$D111,IF($C111=FE$17,$G$6*$D111,""))</f>
        <v/>
      </c>
      <c r="FF111" s="34" t="str">
        <f>IF(FE111&lt;&gt;"",HLOOKUP(COUNT($DW111:FE111)+1,$G$4:$CX$8,FF$14,0)*$D111,IF($C111=FF$17,$G$6*$D111,""))</f>
        <v/>
      </c>
      <c r="FG111" s="34" t="str">
        <f>IF(FF111&lt;&gt;"",HLOOKUP(COUNT($DW111:FF111)+1,$G$4:$CX$8,FG$14,0)*$D111,IF($C111=FG$17,$G$6*$D111,""))</f>
        <v/>
      </c>
      <c r="FH111" s="34" t="str">
        <f>IF(FG111&lt;&gt;"",HLOOKUP(COUNT($DW111:FG111)+1,$G$4:$CX$8,FH$14,0)*$D111,IF($C111=FH$17,$G$6*$D111,""))</f>
        <v/>
      </c>
      <c r="FI111" s="34" t="str">
        <f>IF(FH111&lt;&gt;"",HLOOKUP(COUNT($DW111:FH111)+1,$G$4:$CX$8,FI$14,0)*$D111,IF($C111=FI$17,$G$6*$D111,""))</f>
        <v/>
      </c>
      <c r="FJ111" s="34" t="str">
        <f>IF(FI111&lt;&gt;"",HLOOKUP(COUNT($DW111:FI111)+1,$G$4:$CX$8,FJ$14,0)*$D111,IF($C111=FJ$17,$G$6*$D111,""))</f>
        <v/>
      </c>
      <c r="FK111" s="34" t="str">
        <f>IF(FJ111&lt;&gt;"",HLOOKUP(COUNT($DW111:FJ111)+1,$G$4:$CX$8,FK$14,0)*$D111,IF($C111=FK$17,$G$6*$D111,""))</f>
        <v/>
      </c>
      <c r="FL111" s="34" t="str">
        <f>IF(FK111&lt;&gt;"",HLOOKUP(COUNT($DW111:FK111)+1,$G$4:$CX$8,FL$14,0)*$D111,IF($C111=FL$17,$G$6*$D111,""))</f>
        <v/>
      </c>
      <c r="FM111" s="34" t="str">
        <f>IF(FL111&lt;&gt;"",HLOOKUP(COUNT($DW111:FL111)+1,$G$4:$CX$8,FM$14,0)*$D111,IF($C111=FM$17,$G$6*$D111,""))</f>
        <v/>
      </c>
      <c r="FN111" s="34" t="str">
        <f>IF(FM111&lt;&gt;"",HLOOKUP(COUNT($DW111:FM111)+1,$G$4:$CX$8,FN$14,0)*$D111,IF($C111=FN$17,$G$6*$D111,""))</f>
        <v/>
      </c>
      <c r="FO111" s="34" t="str">
        <f>IF(FN111&lt;&gt;"",HLOOKUP(COUNT($DW111:FN111)+1,$G$4:$CX$8,FO$14,0)*$D111,IF($C111=FO$17,$G$6*$D111,""))</f>
        <v/>
      </c>
      <c r="FP111" s="34" t="str">
        <f>IF(FO111&lt;&gt;"",HLOOKUP(COUNT($DW111:FO111)+1,$G$4:$CX$8,FP$14,0)*$D111,IF($C111=FP$17,$G$6*$D111,""))</f>
        <v/>
      </c>
      <c r="FQ111" s="34" t="str">
        <f>IF(FP111&lt;&gt;"",HLOOKUP(COUNT($DW111:FP111)+1,$G$4:$CX$8,FQ$14,0)*$D111,IF($C111=FQ$17,$G$6*$D111,""))</f>
        <v/>
      </c>
      <c r="FR111" s="34" t="str">
        <f>IF(FQ111&lt;&gt;"",HLOOKUP(COUNT($DW111:FQ111)+1,$G$4:$CX$8,FR$14,0)*$D111,IF($C111=FR$17,$G$6*$D111,""))</f>
        <v/>
      </c>
      <c r="FS111" s="34" t="str">
        <f>IF(FR111&lt;&gt;"",HLOOKUP(COUNT($DW111:FR111)+1,$G$4:$CX$8,FS$14,0)*$D111,IF($C111=FS$17,$G$6*$D111,""))</f>
        <v/>
      </c>
      <c r="FT111" s="34" t="str">
        <f>IF(FS111&lt;&gt;"",HLOOKUP(COUNT($DW111:FS111)+1,$G$4:$CX$8,FT$14,0)*$D111,IF($C111=FT$17,$G$6*$D111,""))</f>
        <v/>
      </c>
      <c r="FU111" s="34" t="str">
        <f>IF(FT111&lt;&gt;"",HLOOKUP(COUNT($DW111:FT111)+1,$G$4:$CX$8,FU$14,0)*$D111,IF($C111=FU$17,$G$6*$D111,""))</f>
        <v/>
      </c>
      <c r="FV111" s="34" t="str">
        <f>IF(FU111&lt;&gt;"",HLOOKUP(COUNT($DW111:FU111)+1,$G$4:$CX$8,FV$14,0)*$D111,IF($C111=FV$17,$G$6*$D111,""))</f>
        <v/>
      </c>
      <c r="FW111" s="34" t="str">
        <f>IF(FV111&lt;&gt;"",HLOOKUP(COUNT($DW111:FV111)+1,$G$4:$CX$8,FW$14,0)*$D111,IF($C111=FW$17,$G$6*$D111,""))</f>
        <v/>
      </c>
      <c r="FX111" s="34" t="str">
        <f>IF(FW111&lt;&gt;"",HLOOKUP(COUNT($DW111:FW111)+1,$G$4:$CX$8,FX$14,0)*$D111,IF($C111=FX$17,$G$6*$D111,""))</f>
        <v/>
      </c>
      <c r="FY111" s="34" t="str">
        <f>IF(FX111&lt;&gt;"",HLOOKUP(COUNT($DW111:FX111)+1,$G$4:$CX$8,FY$14,0)*$D111,IF($C111=FY$17,$G$6*$D111,""))</f>
        <v/>
      </c>
      <c r="FZ111" s="34" t="str">
        <f>IF(FY111&lt;&gt;"",HLOOKUP(COUNT($DW111:FY111)+1,$G$4:$CX$8,FZ$14,0)*$D111,IF($C111=FZ$17,$G$6*$D111,""))</f>
        <v/>
      </c>
      <c r="GA111" s="34" t="str">
        <f>IF(FZ111&lt;&gt;"",HLOOKUP(COUNT($DW111:FZ111)+1,$G$4:$CX$8,GA$14,0)*$D111,IF($C111=GA$17,$G$6*$D111,""))</f>
        <v/>
      </c>
      <c r="GB111" s="34" t="str">
        <f>IF(GA111&lt;&gt;"",HLOOKUP(COUNT($DW111:GA111)+1,$G$4:$CX$8,GB$14,0)*$D111,IF($C111=GB$17,$G$6*$D111,""))</f>
        <v/>
      </c>
      <c r="GC111" s="34" t="str">
        <f>IF(GB111&lt;&gt;"",HLOOKUP(COUNT($DW111:GB111)+1,$G$4:$CX$8,GC$14,0)*$D111,IF($C111=GC$17,$G$6*$D111,""))</f>
        <v/>
      </c>
      <c r="GD111" s="34" t="str">
        <f>IF(GC111&lt;&gt;"",HLOOKUP(COUNT($DW111:GC111)+1,$G$4:$CX$8,GD$14,0)*$D111,IF($C111=GD$17,$G$6*$D111,""))</f>
        <v/>
      </c>
      <c r="GE111" s="34" t="str">
        <f>IF(GD111&lt;&gt;"",HLOOKUP(COUNT($DW111:GD111)+1,$G$4:$CX$8,GE$14,0)*$D111,IF($C111=GE$17,$G$6*$D111,""))</f>
        <v/>
      </c>
      <c r="GF111" s="34" t="str">
        <f>IF(GE111&lt;&gt;"",HLOOKUP(COUNT($DW111:GE111)+1,$G$4:$CX$8,GF$14,0)*$D111,IF($C111=GF$17,$G$6*$D111,""))</f>
        <v/>
      </c>
      <c r="GG111" s="34" t="str">
        <f>IF(GF111&lt;&gt;"",HLOOKUP(COUNT($DW111:GF111)+1,$G$4:$CX$8,GG$14,0)*$D111,IF($C111=GG$17,$G$6*$D111,""))</f>
        <v/>
      </c>
      <c r="GH111" s="34" t="str">
        <f>IF(GG111&lt;&gt;"",HLOOKUP(COUNT($DW111:GG111)+1,$G$4:$CX$8,GH$14,0)*$D111,IF($C111=GH$17,$G$6*$D111,""))</f>
        <v/>
      </c>
      <c r="GI111" s="34" t="str">
        <f>IF(GH111&lt;&gt;"",HLOOKUP(COUNT($DW111:GH111)+1,$G$4:$CX$8,GI$14,0)*$D111,IF($C111=GI$17,$G$6*$D111,""))</f>
        <v/>
      </c>
      <c r="GJ111" s="34" t="str">
        <f>IF(GI111&lt;&gt;"",HLOOKUP(COUNT($DW111:GI111)+1,$G$4:$CX$8,GJ$14,0)*$D111,IF($C111=GJ$17,$G$6*$D111,""))</f>
        <v/>
      </c>
      <c r="GK111" s="34" t="str">
        <f>IF(GJ111&lt;&gt;"",HLOOKUP(COUNT($DW111:GJ111)+1,$G$4:$CX$8,GK$14,0)*$D111,IF($C111=GK$17,$G$6*$D111,""))</f>
        <v/>
      </c>
      <c r="GL111" s="34" t="str">
        <f>IF(GK111&lt;&gt;"",HLOOKUP(COUNT($DW111:GK111)+1,$G$4:$CX$8,GL$14,0)*$D111,IF($C111=GL$17,$G$6*$D111,""))</f>
        <v/>
      </c>
      <c r="GM111" s="34" t="str">
        <f>IF(GL111&lt;&gt;"",HLOOKUP(COUNT($DW111:GL111)+1,$G$4:$CX$8,GM$14,0)*$D111,IF($C111=GM$17,$G$6*$D111,""))</f>
        <v/>
      </c>
      <c r="GN111" s="34" t="str">
        <f>IF(GM111&lt;&gt;"",HLOOKUP(COUNT($DW111:GM111)+1,$G$4:$CX$8,GN$14,0)*$D111,IF($C111=GN$17,$G$6*$D111,""))</f>
        <v/>
      </c>
      <c r="GO111" s="34" t="str">
        <f>IF(GN111&lt;&gt;"",HLOOKUP(COUNT($DW111:GN111)+1,$G$4:$CX$8,GO$14,0)*$D111,IF($C111=GO$17,$G$6*$D111,""))</f>
        <v/>
      </c>
      <c r="GP111" s="34" t="str">
        <f>IF(GO111&lt;&gt;"",HLOOKUP(COUNT($DW111:GO111)+1,$G$4:$CX$8,GP$14,0)*$D111,IF($C111=GP$17,$G$6*$D111,""))</f>
        <v/>
      </c>
      <c r="GQ111" s="34" t="str">
        <f>IF(GP111&lt;&gt;"",HLOOKUP(COUNT($DW111:GP111)+1,$G$4:$CX$8,GQ$14,0)*$D111,IF($C111=GQ$17,$G$6*$D111,""))</f>
        <v/>
      </c>
      <c r="GR111" s="34" t="str">
        <f>IF(GQ111&lt;&gt;"",HLOOKUP(COUNT($DW111:GQ111)+1,$G$4:$CX$8,GR$14,0)*$D111,IF($C111=GR$17,$G$6*$D111,""))</f>
        <v/>
      </c>
      <c r="GS111" s="34" t="str">
        <f>IF(GR111&lt;&gt;"",HLOOKUP(COUNT($DW111:GR111)+1,$G$4:$CX$8,GS$14,0)*$D111,IF($C111=GS$17,$G$6*$D111,""))</f>
        <v/>
      </c>
      <c r="GT111" s="34" t="str">
        <f>IF(GS111&lt;&gt;"",HLOOKUP(COUNT($DW111:GS111)+1,$G$4:$CX$8,GT$14,0)*$D111,IF($C111=GT$17,$G$6*$D111,""))</f>
        <v/>
      </c>
      <c r="GU111" s="34" t="str">
        <f>IF(GT111&lt;&gt;"",HLOOKUP(COUNT($DW111:GT111)+1,$G$4:$CX$8,GU$14,0)*$D111,IF($C111=GU$17,$G$6*$D111,""))</f>
        <v/>
      </c>
      <c r="GV111" s="34" t="str">
        <f>IF(GU111&lt;&gt;"",HLOOKUP(COUNT($DW111:GU111)+1,$G$4:$CX$8,GV$14,0)*$D111,IF($C111=GV$17,$G$6*$D111,""))</f>
        <v/>
      </c>
      <c r="GW111" s="34" t="str">
        <f>IF(GV111&lt;&gt;"",HLOOKUP(COUNT($DW111:GV111)+1,$G$4:$CX$8,GW$14,0)*$D111,IF($C111=GW$17,$G$6*$D111,""))</f>
        <v/>
      </c>
      <c r="GX111" s="34" t="str">
        <f>IF(GW111&lt;&gt;"",HLOOKUP(COUNT($DW111:GW111)+1,$G$4:$CX$8,GX$14,0)*$D111,IF($C111=GX$17,$G$6*$D111,""))</f>
        <v/>
      </c>
      <c r="GY111" s="34" t="str">
        <f>IF(GX111&lt;&gt;"",HLOOKUP(COUNT($DW111:GX111)+1,$G$4:$CX$8,GY$14,0)*$D111,IF($C111=GY$17,$G$6*$D111,""))</f>
        <v/>
      </c>
      <c r="GZ111" s="34" t="str">
        <f>IF(GY111&lt;&gt;"",HLOOKUP(COUNT($DW111:GY111)+1,$G$4:$CX$8,GZ$14,0)*$D111,IF($C111=GZ$17,$G$6*$D111,""))</f>
        <v/>
      </c>
      <c r="HA111" s="34" t="str">
        <f>IF(GZ111&lt;&gt;"",HLOOKUP(COUNT($DW111:GZ111)+1,$G$4:$CX$8,HA$14,0)*$D111,IF($C111=HA$17,$G$6*$D111,""))</f>
        <v/>
      </c>
      <c r="HB111" s="34" t="str">
        <f>IF(HA111&lt;&gt;"",HLOOKUP(COUNT($DW111:HA111)+1,$G$4:$CX$8,HB$14,0)*$D111,IF($C111=HB$17,$G$6*$D111,""))</f>
        <v/>
      </c>
      <c r="HC111" s="34" t="str">
        <f>IF(HB111&lt;&gt;"",HLOOKUP(COUNT($DW111:HB111)+1,$G$4:$CX$8,HC$14,0)*$D111,IF($C111=HC$17,$G$6*$D111,""))</f>
        <v/>
      </c>
      <c r="HD111" s="34" t="str">
        <f>IF(HC111&lt;&gt;"",HLOOKUP(COUNT($DW111:HC111)+1,$G$4:$CX$8,HD$14,0)*$D111,IF($C111=HD$17,$G$6*$D111,""))</f>
        <v/>
      </c>
      <c r="HE111" s="34" t="str">
        <f>IF(HD111&lt;&gt;"",HLOOKUP(COUNT($DW111:HD111)+1,$G$4:$CX$8,HE$14,0)*$D111,IF($C111=HE$17,$G$6*$D111,""))</f>
        <v/>
      </c>
      <c r="HF111" s="34" t="str">
        <f>IF(HE111&lt;&gt;"",HLOOKUP(COUNT($DW111:HE111)+1,$G$4:$CX$8,HF$14,0)*$D111,IF($C111=HF$17,$G$6*$D111,""))</f>
        <v/>
      </c>
      <c r="HG111" s="34" t="str">
        <f>IF(HF111&lt;&gt;"",HLOOKUP(COUNT($DW111:HF111)+1,$G$4:$CX$8,HG$14,0)*$D111,IF($C111=HG$17,$G$6*$D111,""))</f>
        <v/>
      </c>
      <c r="HH111" s="34" t="str">
        <f>IF(HG111&lt;&gt;"",HLOOKUP(COUNT($DW111:HG111)+1,$G$4:$CX$8,HH$14,0)*$D111,IF($C111=HH$17,$G$6*$D111,""))</f>
        <v/>
      </c>
      <c r="HI111" s="34" t="str">
        <f>IF(HH111&lt;&gt;"",HLOOKUP(COUNT($DW111:HH111)+1,$G$4:$CX$8,HI$14,0)*$D111,IF($C111=HI$17,$G$6*$D111,""))</f>
        <v/>
      </c>
      <c r="HJ111" s="34" t="str">
        <f>IF(HI111&lt;&gt;"",HLOOKUP(COUNT($DW111:HI111)+1,$G$4:$CX$8,HJ$14,0)*$D111,IF($C111=HJ$17,$G$6*$D111,""))</f>
        <v/>
      </c>
      <c r="HK111" s="34" t="str">
        <f>IF(HJ111&lt;&gt;"",HLOOKUP(COUNT($DW111:HJ111)+1,$G$4:$CX$8,HK$14,0)*$D111,IF($C111=HK$17,$G$6*$D111,""))</f>
        <v/>
      </c>
      <c r="HL111" s="34">
        <f>IF(HK111&lt;&gt;"",HLOOKUP(COUNT($DW111:HK111)+1,$G$4:$CX$8,HL$14,0)*$D111,IF($C111=HL$17,$G$6*$D111,""))</f>
        <v>0</v>
      </c>
      <c r="HM111" s="34">
        <f>IF(HL111&lt;&gt;"",HLOOKUP(COUNT($DW111:HL111)+1,$G$4:$CX$8,HM$14,0)*$D111,IF($C111=HM$17,$G$6*$D111,""))</f>
        <v>7500</v>
      </c>
      <c r="HN111" s="34">
        <f>IF(HM111&lt;&gt;"",HLOOKUP(COUNT($DW111:HM111)+1,$G$4:$CX$8,HN$14,0)*$D111,IF($C111=HN$17,$G$6*$D111,""))</f>
        <v>7500</v>
      </c>
      <c r="HO111" s="34">
        <f>IF(HN111&lt;&gt;"",HLOOKUP(COUNT($DW111:HN111)+1,$G$4:$CX$8,HO$14,0)*$D111,IF($C111=HO$17,$G$6*$D111,""))</f>
        <v>7500</v>
      </c>
      <c r="HP111" s="34">
        <f>IF(HO111&lt;&gt;"",HLOOKUP(COUNT($DW111:HO111)+1,$G$4:$CX$8,HP$14,0)*$D111,IF($C111=HP$17,$G$6*$D111,""))</f>
        <v>9048.4582084179765</v>
      </c>
      <c r="HQ111" s="34">
        <f>IF(HP111&lt;&gt;"",HLOOKUP(COUNT($DW111:HP111)+1,$G$4:$CX$8,HQ$14,0)*$D111,IF($C111=HQ$17,$G$6*$D111,""))</f>
        <v>11310.572760522478</v>
      </c>
      <c r="HR111" s="34">
        <f>IF(HQ111&lt;&gt;"",HLOOKUP(COUNT($DW111:HQ111)+1,$G$4:$CX$8,HR$14,0)*$D111,IF($C111=HR$17,$G$6*$D111,""))</f>
        <v>13572.687312626966</v>
      </c>
      <c r="HS111" s="34">
        <f>IF(HR111&lt;&gt;"",HLOOKUP(COUNT($DW111:HR111)+1,$G$4:$CX$8,HS$14,0)*$D111,IF($C111=HS$17,$G$6*$D111,""))</f>
        <v>15744.31728264728</v>
      </c>
      <c r="HT111" s="34">
        <f>IF(HS111&lt;&gt;"",HLOOKUP(COUNT($DW111:HS111)+1,$G$4:$CX$8,HT$14,0)*$D111,IF($C111=HT$17,$G$6*$D111,""))</f>
        <v>17948.521702217906</v>
      </c>
      <c r="HU111" s="34">
        <f>IF(HT111&lt;&gt;"",HLOOKUP(COUNT($DW111:HT111)+1,$G$4:$CX$8,HU$14,0)*$D111,IF($C111=HU$17,$G$6*$D111,""))</f>
        <v>20281.829523506218</v>
      </c>
      <c r="HV111" s="34">
        <f>IF(HU111&lt;&gt;"",HLOOKUP(COUNT($DW111:HU111)+1,$G$4:$CX$8,HV$14,0)*$D111,IF($C111=HV$17,$G$6*$D111,""))</f>
        <v>22512.830771091903</v>
      </c>
      <c r="HW111" s="34">
        <f>IF(HV111&lt;&gt;"",HLOOKUP(COUNT($DW111:HV111)+1,$G$4:$CX$8,HW$14,0)*$D111,IF($C111=HW$17,$G$6*$D111,""))</f>
        <v>24764.113848201101</v>
      </c>
      <c r="HX111" s="34">
        <f>IF(HW111&lt;&gt;"",HLOOKUP(COUNT($DW111:HW111)+1,$G$4:$CX$8,HX$14,0)*$D111,IF($C111=HX$17,$G$6*$D111,""))</f>
        <v>18573.085386150833</v>
      </c>
      <c r="HY111" s="34">
        <f>IF(HX111&lt;&gt;"",HLOOKUP(COUNT($DW111:HX111)+1,$G$4:$CX$8,HY$14,0)*$D111,IF($C111=HY$17,$G$6*$D111,""))</f>
        <v>17644.431116843283</v>
      </c>
      <c r="HZ111" s="34">
        <f>IF(HY111&lt;&gt;"",HLOOKUP(COUNT($DW111:HY111)+1,$G$4:$CX$8,HZ$14,0)*$D111,IF($C111=HZ$17,$G$6*$D111,""))</f>
        <v>19408.874228527617</v>
      </c>
      <c r="IA111" s="34">
        <f>IF(HZ111&lt;&gt;"",HLOOKUP(COUNT($DW111:HZ111)+1,$G$4:$CX$8,IA$14,0)*$D111,IF($C111=IA$17,$G$6*$D111,""))</f>
        <v>21349.761651380388</v>
      </c>
      <c r="IB111" s="34">
        <f>IF(IA111&lt;&gt;"",HLOOKUP(COUNT($DW111:IA111)+1,$G$4:$CX$8,IB$14,0)*$D111,IF($C111=IB$17,$G$6*$D111,""))</f>
        <v>23484.73781651842</v>
      </c>
      <c r="IC111" s="34">
        <f>IF(IB111&lt;&gt;"",HLOOKUP(COUNT($DW111:IB111)+1,$G$4:$CX$8,IC$14,0)*$D111,IF($C111=IC$17,$G$6*$D111,""))</f>
        <v>25833.211598170259</v>
      </c>
      <c r="ID111" s="34">
        <f>IF(IC111&lt;&gt;"",HLOOKUP(COUNT($DW111:IC111)+1,$G$4:$CX$8,ID$14,0)*$D111,IF($C111=ID$17,$G$6*$D111,""))</f>
        <v>24541.551018261736</v>
      </c>
      <c r="IE111" s="34">
        <f>IF(ID111&lt;&gt;"",HLOOKUP(COUNT($DW111:ID111)+1,$G$4:$CX$8,IE$14,0)*$D111,IF($C111=IE$17,$G$6*$D111,""))</f>
        <v>23314.473467348653</v>
      </c>
      <c r="IF111" s="34">
        <f>IF(IE111&lt;&gt;"",HLOOKUP(COUNT($DW111:IE111)+1,$G$4:$CX$8,IF$14,0)*$D111,IF($C111=IF$17,$G$6*$D111,""))</f>
        <v>24946.486610063057</v>
      </c>
      <c r="IG111" s="34">
        <f>IF(IF111&lt;&gt;"",HLOOKUP(COUNT($DW111:IF111)+1,$G$4:$CX$8,IG$14,0)*$D111,IF($C111=IG$17,$G$6*$D111,""))</f>
        <v>26692.740672767472</v>
      </c>
      <c r="IH111" s="34">
        <f>IF(IG111&lt;&gt;"",HLOOKUP(COUNT($DW111:IG111)+1,$G$4:$CX$8,IH$14,0)*$D111,IF($C111=IH$17,$G$6*$D111,""))</f>
        <v>28561.232519861194</v>
      </c>
      <c r="II111" s="34">
        <f>IF(IH111&lt;&gt;"",HLOOKUP(COUNT($DW111:IH111)+1,$G$4:$CX$8,II$14,0)*$D111,IF($C111=II$17,$G$6*$D111,""))</f>
        <v>31417.355771847309</v>
      </c>
      <c r="IJ111" s="34">
        <f>IF(II111&lt;&gt;"",HLOOKUP(COUNT($DW111:II111)+1,$G$4:$CX$8,IJ$14,0)*$D111,IF($C111=IJ$17,$G$6*$D111,""))</f>
        <v>26704.75240607022</v>
      </c>
      <c r="IK111" s="34">
        <f>IF(IJ111&lt;&gt;"",HLOOKUP(COUNT($DW111:IJ111)+1,$G$4:$CX$8,IK$14,0)*$D111,IF($C111=IK$17,$G$6*$D111,""))</f>
        <v>25369.514785766714</v>
      </c>
      <c r="IL111" s="34">
        <f>IF(IK111&lt;&gt;"",HLOOKUP(COUNT($DW111:IK111)+1,$G$4:$CX$8,IL$14,0)*$D111,IF($C111=IL$17,$G$6*$D111,""))</f>
        <v>26637.990525055047</v>
      </c>
      <c r="IM111" s="34">
        <f>IF(IL111&lt;&gt;"",HLOOKUP(COUNT($DW111:IL111)+1,$G$4:$CX$8,IM$14,0)*$D111,IF($C111=IM$17,$G$6*$D111,""))</f>
        <v>27969.890051307804</v>
      </c>
      <c r="IO111" s="34" t="str">
        <f>IF(IN111&lt;&gt;"",HLOOKUP(COUNT($IN111:IN111)+1,$G$4:$EH$8,IO$14,0)*$D111,IF($C111=IO$17,$G$7*$D111,""))</f>
        <v/>
      </c>
      <c r="IP111" s="34" t="str">
        <f>IF(IO111&lt;&gt;"",HLOOKUP(COUNT($IN111:IO111)+1,$G$4:$EH$8,IP$14,0)*$D111,IF($C111=IP$17,$G$7*$D111,""))</f>
        <v/>
      </c>
      <c r="IQ111" s="34" t="str">
        <f>IF(IP111&lt;&gt;"",HLOOKUP(COUNT($IN111:IP111)+1,$G$4:$EH$8,IQ$14,0)*$D111,IF($C111=IQ$17,$G$7*$D111,""))</f>
        <v/>
      </c>
      <c r="IR111" s="34" t="str">
        <f>IF(IQ111&lt;&gt;"",HLOOKUP(COUNT($IN111:IQ111)+1,$G$4:$EH$8,IR$14,0)*$D111,IF($C111=IR$17,$G$7*$D111,""))</f>
        <v/>
      </c>
      <c r="IS111" s="34" t="str">
        <f>IF(IR111&lt;&gt;"",HLOOKUP(COUNT($IN111:IR111)+1,$G$4:$EH$8,IS$14,0)*$D111,IF($C111=IS$17,$G$7*$D111,""))</f>
        <v/>
      </c>
      <c r="IT111" s="34" t="str">
        <f>IF(IS111&lt;&gt;"",HLOOKUP(COUNT($IN111:IS111)+1,$G$4:$EH$8,IT$14,0)*$D111,IF($C111=IT$17,$G$7*$D111,""))</f>
        <v/>
      </c>
      <c r="IU111" s="34" t="str">
        <f>IF(IT111&lt;&gt;"",HLOOKUP(COUNT($IN111:IT111)+1,$G$4:$EH$8,IU$14,0)*$D111,IF($C111=IU$17,$G$7*$D111,""))</f>
        <v/>
      </c>
      <c r="IV111" s="34" t="str">
        <f>IF(IU111&lt;&gt;"",HLOOKUP(COUNT($IN111:IU111)+1,$G$4:$EH$8,IV$14,0)*$D111,IF($C111=IV$17,$G$7*$D111,""))</f>
        <v/>
      </c>
      <c r="IW111" s="34" t="str">
        <f>IF(IV111&lt;&gt;"",HLOOKUP(COUNT($IN111:IV111)+1,$G$4:$EH$8,IW$14,0)*$D111,IF($C111=IW$17,$G$7*$D111,""))</f>
        <v/>
      </c>
      <c r="IX111" s="34" t="str">
        <f>IF(IW111&lt;&gt;"",HLOOKUP(COUNT($IN111:IW111)+1,$G$4:$EH$8,IX$14,0)*$D111,IF($C111=IX$17,$G$7*$D111,""))</f>
        <v/>
      </c>
      <c r="IY111" s="34" t="str">
        <f>IF(IX111&lt;&gt;"",HLOOKUP(COUNT($IN111:IX111)+1,$G$4:$EH$8,IY$14,0)*$D111,IF($C111=IY$17,$G$7*$D111,""))</f>
        <v/>
      </c>
      <c r="IZ111" s="34" t="str">
        <f>IF(IY111&lt;&gt;"",HLOOKUP(COUNT($IN111:IY111)+1,$G$4:$EH$8,IZ$14,0)*$D111,IF($C111=IZ$17,$G$7*$D111,""))</f>
        <v/>
      </c>
      <c r="JA111" s="34" t="str">
        <f>IF(IZ111&lt;&gt;"",HLOOKUP(COUNT($IN111:IZ111)+1,$G$4:$EH$8,JA$14,0)*$D111,IF($C111=JA$17,$G$7*$D111,""))</f>
        <v/>
      </c>
      <c r="JB111" s="34" t="str">
        <f>IF(JA111&lt;&gt;"",HLOOKUP(COUNT($IN111:JA111)+1,$G$4:$EH$8,JB$14,0)*$D111,IF($C111=JB$17,$G$7*$D111,""))</f>
        <v/>
      </c>
      <c r="JC111" s="34" t="str">
        <f>IF(JB111&lt;&gt;"",HLOOKUP(COUNT($IN111:JB111)+1,$G$4:$EH$8,JC$14,0)*$D111,IF($C111=JC$17,$G$7*$D111,""))</f>
        <v/>
      </c>
      <c r="JD111" s="34" t="str">
        <f>IF(JC111&lt;&gt;"",HLOOKUP(COUNT($IN111:JC111)+1,$G$4:$EH$8,JD$14,0)*$D111,IF($C111=JD$17,$G$7*$D111,""))</f>
        <v/>
      </c>
      <c r="JE111" s="34" t="str">
        <f>IF(JD111&lt;&gt;"",HLOOKUP(COUNT($IN111:JD111)+1,$G$4:$EH$8,JE$14,0)*$D111,IF($C111=JE$17,$G$7*$D111,""))</f>
        <v/>
      </c>
      <c r="JF111" s="34" t="str">
        <f>IF(JE111&lt;&gt;"",HLOOKUP(COUNT($IN111:JE111)+1,$G$4:$EH$8,JF$14,0)*$D111,IF($C111=JF$17,$G$7*$D111,""))</f>
        <v/>
      </c>
      <c r="JG111" s="34" t="str">
        <f>IF(JF111&lt;&gt;"",HLOOKUP(COUNT($IN111:JF111)+1,$G$4:$EH$8,JG$14,0)*$D111,IF($C111=JG$17,$G$7*$D111,""))</f>
        <v/>
      </c>
      <c r="JH111" s="34" t="str">
        <f>IF(JG111&lt;&gt;"",HLOOKUP(COUNT($IN111:JG111)+1,$G$4:$EH$8,JH$14,0)*$D111,IF($C111=JH$17,$G$7*$D111,""))</f>
        <v/>
      </c>
      <c r="JI111" s="34" t="str">
        <f>IF(JH111&lt;&gt;"",HLOOKUP(COUNT($IN111:JH111)+1,$G$4:$EH$8,JI$14,0)*$D111,IF($C111=JI$17,$G$7*$D111,""))</f>
        <v/>
      </c>
      <c r="JJ111" s="34" t="str">
        <f>IF(JI111&lt;&gt;"",HLOOKUP(COUNT($IN111:JI111)+1,$G$4:$EH$8,JJ$14,0)*$D111,IF($C111=JJ$17,$G$7*$D111,""))</f>
        <v/>
      </c>
      <c r="JK111" s="34" t="str">
        <f>IF(JJ111&lt;&gt;"",HLOOKUP(COUNT($IN111:JJ111)+1,$G$4:$EH$8,JK$14,0)*$D111,IF($C111=JK$17,$G$7*$D111,""))</f>
        <v/>
      </c>
      <c r="JL111" s="34" t="str">
        <f>IF(JK111&lt;&gt;"",HLOOKUP(COUNT($IN111:JK111)+1,$G$4:$EH$8,JL$14,0)*$D111,IF($C111=JL$17,$G$7*$D111,""))</f>
        <v/>
      </c>
      <c r="JM111" s="34" t="str">
        <f>IF(JL111&lt;&gt;"",HLOOKUP(COUNT($IN111:JL111)+1,$G$4:$EH$8,JM$14,0)*$D111,IF($C111=JM$17,$G$7*$D111,""))</f>
        <v/>
      </c>
      <c r="JN111" s="34" t="str">
        <f>IF(JM111&lt;&gt;"",HLOOKUP(COUNT($IN111:JM111)+1,$G$4:$EH$8,JN$14,0)*$D111,IF($C111=JN$17,$G$7*$D111,""))</f>
        <v/>
      </c>
      <c r="JO111" s="34" t="str">
        <f>IF(JN111&lt;&gt;"",HLOOKUP(COUNT($IN111:JN111)+1,$G$4:$EH$8,JO$14,0)*$D111,IF($C111=JO$17,$G$7*$D111,""))</f>
        <v/>
      </c>
      <c r="JP111" s="34" t="str">
        <f>IF(JO111&lt;&gt;"",HLOOKUP(COUNT($IN111:JO111)+1,$G$4:$EH$8,JP$14,0)*$D111,IF($C111=JP$17,$G$7*$D111,""))</f>
        <v/>
      </c>
      <c r="JQ111" s="34" t="str">
        <f>IF(JP111&lt;&gt;"",HLOOKUP(COUNT($IN111:JP111)+1,$G$4:$EH$8,JQ$14,0)*$D111,IF($C111=JQ$17,$G$7*$D111,""))</f>
        <v/>
      </c>
      <c r="JR111" s="34" t="str">
        <f>IF(JQ111&lt;&gt;"",HLOOKUP(COUNT($IN111:JQ111)+1,$G$4:$EH$8,JR$14,0)*$D111,IF($C111=JR$17,$G$7*$D111,""))</f>
        <v/>
      </c>
      <c r="JS111" s="34" t="str">
        <f>IF(JR111&lt;&gt;"",HLOOKUP(COUNT($IN111:JR111)+1,$G$4:$EH$8,JS$14,0)*$D111,IF($C111=JS$17,$G$7*$D111,""))</f>
        <v/>
      </c>
      <c r="JT111" s="34" t="str">
        <f>IF(JS111&lt;&gt;"",HLOOKUP(COUNT($IN111:JS111)+1,$G$4:$EH$8,JT$14,0)*$D111,IF($C111=JT$17,$G$7*$D111,""))</f>
        <v/>
      </c>
      <c r="JU111" s="34" t="str">
        <f>IF(JT111&lt;&gt;"",HLOOKUP(COUNT($IN111:JT111)+1,$G$4:$EH$8,JU$14,0)*$D111,IF($C111=JU$17,$G$7*$D111,""))</f>
        <v/>
      </c>
      <c r="JV111" s="34" t="str">
        <f>IF(JU111&lt;&gt;"",HLOOKUP(COUNT($IN111:JU111)+1,$G$4:$EH$8,JV$14,0)*$D111,IF($C111=JV$17,$G$7*$D111,""))</f>
        <v/>
      </c>
      <c r="JW111" s="34" t="str">
        <f>IF(JV111&lt;&gt;"",HLOOKUP(COUNT($IN111:JV111)+1,$G$4:$EH$8,JW$14,0)*$D111,IF($C111=JW$17,$G$7*$D111,""))</f>
        <v/>
      </c>
      <c r="JX111" s="34" t="str">
        <f>IF(JW111&lt;&gt;"",HLOOKUP(COUNT($IN111:JW111)+1,$G$4:$EH$8,JX$14,0)*$D111,IF($C111=JX$17,$G$7*$D111,""))</f>
        <v/>
      </c>
      <c r="JY111" s="34" t="str">
        <f>IF(JX111&lt;&gt;"",HLOOKUP(COUNT($IN111:JX111)+1,$G$4:$EH$8,JY$14,0)*$D111,IF($C111=JY$17,$G$7*$D111,""))</f>
        <v/>
      </c>
      <c r="JZ111" s="34" t="str">
        <f>IF(JY111&lt;&gt;"",HLOOKUP(COUNT($IN111:JY111)+1,$G$4:$EH$8,JZ$14,0)*$D111,IF($C111=JZ$17,$G$7*$D111,""))</f>
        <v/>
      </c>
      <c r="KA111" s="34" t="str">
        <f>IF(JZ111&lt;&gt;"",HLOOKUP(COUNT($IN111:JZ111)+1,$G$4:$EH$8,KA$14,0)*$D111,IF($C111=KA$17,$G$7*$D111,""))</f>
        <v/>
      </c>
      <c r="KB111" s="34" t="str">
        <f>IF(KA111&lt;&gt;"",HLOOKUP(COUNT($IN111:KA111)+1,$G$4:$EH$8,KB$14,0)*$D111,IF($C111=KB$17,$G$7*$D111,""))</f>
        <v/>
      </c>
      <c r="KC111" s="34" t="str">
        <f>IF(KB111&lt;&gt;"",HLOOKUP(COUNT($IN111:KB111)+1,$G$4:$EH$8,KC$14,0)*$D111,IF($C111=KC$17,$G$7*$D111,""))</f>
        <v/>
      </c>
      <c r="KD111" s="34" t="str">
        <f>IF(KC111&lt;&gt;"",HLOOKUP(COUNT($IN111:KC111)+1,$G$4:$EH$8,KD$14,0)*$D111,IF($C111=KD$17,$G$7*$D111,""))</f>
        <v/>
      </c>
      <c r="KE111" s="34" t="str">
        <f>IF(KD111&lt;&gt;"",HLOOKUP(COUNT($IN111:KD111)+1,$G$4:$EH$8,KE$14,0)*$D111,IF($C111=KE$17,$G$7*$D111,""))</f>
        <v/>
      </c>
      <c r="KF111" s="34" t="str">
        <f>IF(KE111&lt;&gt;"",HLOOKUP(COUNT($IN111:KE111)+1,$G$4:$EH$8,KF$14,0)*$D111,IF($C111=KF$17,$G$7*$D111,""))</f>
        <v/>
      </c>
      <c r="KG111" s="34" t="str">
        <f>IF(KF111&lt;&gt;"",HLOOKUP(COUNT($IN111:KF111)+1,$G$4:$EH$8,KG$14,0)*$D111,IF($C111=KG$17,$G$7*$D111,""))</f>
        <v/>
      </c>
      <c r="KH111" s="34" t="str">
        <f>IF(KG111&lt;&gt;"",HLOOKUP(COUNT($IN111:KG111)+1,$G$4:$EH$8,KH$14,0)*$D111,IF($C111=KH$17,$G$7*$D111,""))</f>
        <v/>
      </c>
      <c r="KI111" s="34" t="str">
        <f>IF(KH111&lt;&gt;"",HLOOKUP(COUNT($IN111:KH111)+1,$G$4:$EH$8,KI$14,0)*$D111,IF($C111=KI$17,$G$7*$D111,""))</f>
        <v/>
      </c>
      <c r="KJ111" s="34" t="str">
        <f>IF(KI111&lt;&gt;"",HLOOKUP(COUNT($IN111:KI111)+1,$G$4:$EH$8,KJ$14,0)*$D111,IF($C111=KJ$17,$G$7*$D111,""))</f>
        <v/>
      </c>
      <c r="KK111" s="34" t="str">
        <f>IF(KJ111&lt;&gt;"",HLOOKUP(COUNT($IN111:KJ111)+1,$G$4:$EH$8,KK$14,0)*$D111,IF($C111=KK$17,$G$7*$D111,""))</f>
        <v/>
      </c>
      <c r="KL111" s="34" t="str">
        <f>IF(KK111&lt;&gt;"",HLOOKUP(COUNT($IN111:KK111)+1,$G$4:$EH$8,KL$14,0)*$D111,IF($C111=KL$17,$G$7*$D111,""))</f>
        <v/>
      </c>
      <c r="KM111" s="34" t="str">
        <f>IF(KL111&lt;&gt;"",HLOOKUP(COUNT($IN111:KL111)+1,$G$4:$EH$8,KM$14,0)*$D111,IF($C111=KM$17,$G$7*$D111,""))</f>
        <v/>
      </c>
      <c r="KN111" s="34" t="str">
        <f>IF(KM111&lt;&gt;"",HLOOKUP(COUNT($IN111:KM111)+1,$G$4:$EH$8,KN$14,0)*$D111,IF($C111=KN$17,$G$7*$D111,""))</f>
        <v/>
      </c>
      <c r="KO111" s="34" t="str">
        <f>IF(KN111&lt;&gt;"",HLOOKUP(COUNT($IN111:KN111)+1,$G$4:$EH$8,KO$14,0)*$D111,IF($C111=KO$17,$G$7*$D111,""))</f>
        <v/>
      </c>
      <c r="KP111" s="34" t="str">
        <f>IF(KO111&lt;&gt;"",HLOOKUP(COUNT($IN111:KO111)+1,$G$4:$EH$8,KP$14,0)*$D111,IF($C111=KP$17,$G$7*$D111,""))</f>
        <v/>
      </c>
      <c r="KQ111" s="34" t="str">
        <f>IF(KP111&lt;&gt;"",HLOOKUP(COUNT($IN111:KP111)+1,$G$4:$EH$8,KQ$14,0)*$D111,IF($C111=KQ$17,$G$7*$D111,""))</f>
        <v/>
      </c>
      <c r="KR111" s="34" t="str">
        <f>IF(KQ111&lt;&gt;"",HLOOKUP(COUNT($IN111:KQ111)+1,$G$4:$EH$8,KR$14,0)*$D111,IF($C111=KR$17,$G$7*$D111,""))</f>
        <v/>
      </c>
      <c r="KS111" s="34" t="str">
        <f>IF(KR111&lt;&gt;"",HLOOKUP(COUNT($IN111:KR111)+1,$G$4:$EH$8,KS$14,0)*$D111,IF($C111=KS$17,$G$7*$D111,""))</f>
        <v/>
      </c>
      <c r="KT111" s="34" t="str">
        <f>IF(KS111&lt;&gt;"",HLOOKUP(COUNT($IN111:KS111)+1,$G$4:$EH$8,KT$14,0)*$D111,IF($C111=KT$17,$G$7*$D111,""))</f>
        <v/>
      </c>
      <c r="KU111" s="34" t="str">
        <f>IF(KT111&lt;&gt;"",HLOOKUP(COUNT($IN111:KT111)+1,$G$4:$EH$8,KU$14,0)*$D111,IF($C111=KU$17,$G$7*$D111,""))</f>
        <v/>
      </c>
      <c r="KV111" s="34" t="str">
        <f>IF(KU111&lt;&gt;"",HLOOKUP(COUNT($IN111:KU111)+1,$G$4:$EH$8,KV$14,0)*$D111,IF($C111=KV$17,$G$7*$D111,""))</f>
        <v/>
      </c>
      <c r="KW111" s="34" t="str">
        <f>IF(KV111&lt;&gt;"",HLOOKUP(COUNT($IN111:KV111)+1,$G$4:$EH$8,KW$14,0)*$D111,IF($C111=KW$17,$G$7*$D111,""))</f>
        <v/>
      </c>
      <c r="KX111" s="34" t="str">
        <f>IF(KW111&lt;&gt;"",HLOOKUP(COUNT($IN111:KW111)+1,$G$4:$EH$8,KX$14,0)*$D111,IF($C111=KX$17,$G$7*$D111,""))</f>
        <v/>
      </c>
      <c r="KY111" s="34" t="str">
        <f>IF(KX111&lt;&gt;"",HLOOKUP(COUNT($IN111:KX111)+1,$G$4:$EH$8,KY$14,0)*$D111,IF($C111=KY$17,$G$7*$D111,""))</f>
        <v/>
      </c>
      <c r="KZ111" s="34" t="str">
        <f>IF(KY111&lt;&gt;"",HLOOKUP(COUNT($IN111:KY111)+1,$G$4:$EH$8,KZ$14,0)*$D111,IF($C111=KZ$17,$G$7*$D111,""))</f>
        <v/>
      </c>
      <c r="LA111" s="34" t="str">
        <f>IF(KZ111&lt;&gt;"",HLOOKUP(COUNT($IN111:KZ111)+1,$G$4:$EH$8,LA$14,0)*$D111,IF($C111=LA$17,$G$7*$D111,""))</f>
        <v/>
      </c>
      <c r="LB111" s="34" t="str">
        <f>IF(LA111&lt;&gt;"",HLOOKUP(COUNT($IN111:LA111)+1,$G$4:$EH$8,LB$14,0)*$D111,IF($C111=LB$17,$G$7*$D111,""))</f>
        <v/>
      </c>
      <c r="LC111" s="34" t="str">
        <f>IF(LB111&lt;&gt;"",HLOOKUP(COUNT($IN111:LB111)+1,$G$4:$EH$8,LC$14,0)*$D111,IF($C111=LC$17,$G$7*$D111,""))</f>
        <v/>
      </c>
      <c r="LD111" s="34" t="str">
        <f>IF(LC111&lt;&gt;"",HLOOKUP(COUNT($IN111:LC111)+1,$G$4:$EH$8,LD$14,0)*$D111,IF($C111=LD$17,$G$7*$D111,""))</f>
        <v/>
      </c>
      <c r="LE111" s="34" t="str">
        <f>IF(LD111&lt;&gt;"",HLOOKUP(COUNT($IN111:LD111)+1,$G$4:$EH$8,LE$14,0)*$D111,IF($C111=LE$17,$G$7*$D111,""))</f>
        <v/>
      </c>
      <c r="LF111" s="34" t="str">
        <f>IF(LE111&lt;&gt;"",HLOOKUP(COUNT($IN111:LE111)+1,$G$4:$EH$8,LF$14,0)*$D111,IF($C111=LF$17,$G$7*$D111,""))</f>
        <v/>
      </c>
      <c r="LG111" s="34" t="str">
        <f>IF(LF111&lt;&gt;"",HLOOKUP(COUNT($IN111:LF111)+1,$G$4:$EH$8,LG$14,0)*$D111,IF($C111=LG$17,$G$7*$D111,""))</f>
        <v/>
      </c>
      <c r="LH111" s="34" t="str">
        <f>IF(LG111&lt;&gt;"",HLOOKUP(COUNT($IN111:LG111)+1,$G$4:$EH$8,LH$14,0)*$D111,IF($C111=LH$17,$G$7*$D111,""))</f>
        <v/>
      </c>
      <c r="LI111" s="34" t="str">
        <f>IF(LH111&lt;&gt;"",HLOOKUP(COUNT($IN111:LH111)+1,$G$4:$EH$8,LI$14,0)*$D111,IF($C111=LI$17,$G$7*$D111,""))</f>
        <v/>
      </c>
      <c r="LJ111" s="34" t="str">
        <f>IF(LI111&lt;&gt;"",HLOOKUP(COUNT($IN111:LI111)+1,$G$4:$EH$8,LJ$14,0)*$D111,IF($C111=LJ$17,$G$7*$D111,""))</f>
        <v/>
      </c>
      <c r="LK111" s="34" t="str">
        <f>IF(LJ111&lt;&gt;"",HLOOKUP(COUNT($IN111:LJ111)+1,$G$4:$EH$8,LK$14,0)*$D111,IF($C111=LK$17,$G$7*$D111,""))</f>
        <v/>
      </c>
      <c r="LL111" s="34" t="str">
        <f>IF(LK111&lt;&gt;"",HLOOKUP(COUNT($IN111:LK111)+1,$G$4:$EH$8,LL$14,0)*$D111,IF($C111=LL$17,$G$7*$D111,""))</f>
        <v/>
      </c>
      <c r="LM111" s="34" t="str">
        <f>IF(LL111&lt;&gt;"",HLOOKUP(COUNT($IN111:LL111)+1,$G$4:$EH$8,LM$14,0)*$D111,IF($C111=LM$17,$G$7*$D111,""))</f>
        <v/>
      </c>
      <c r="LN111" s="34" t="str">
        <f>IF(LM111&lt;&gt;"",HLOOKUP(COUNT($IN111:LM111)+1,$G$4:$EH$8,LN$14,0)*$D111,IF($C111=LN$17,$G$7*$D111,""))</f>
        <v/>
      </c>
      <c r="LO111" s="34" t="str">
        <f>IF(LN111&lt;&gt;"",HLOOKUP(COUNT($IN111:LN111)+1,$G$4:$EH$8,LO$14,0)*$D111,IF($C111=LO$17,$G$7*$D111,""))</f>
        <v/>
      </c>
      <c r="LP111" s="34" t="str">
        <f>IF(LO111&lt;&gt;"",HLOOKUP(COUNT($IN111:LO111)+1,$G$4:$EH$8,LP$14,0)*$D111,IF($C111=LP$17,$G$7*$D111,""))</f>
        <v/>
      </c>
      <c r="LQ111" s="34" t="str">
        <f>IF(LP111&lt;&gt;"",HLOOKUP(COUNT($IN111:LP111)+1,$G$4:$EH$8,LQ$14,0)*$D111,IF($C111=LQ$17,$G$7*$D111,""))</f>
        <v/>
      </c>
      <c r="LR111" s="34" t="str">
        <f>IF(LQ111&lt;&gt;"",HLOOKUP(COUNT($IN111:LQ111)+1,$G$4:$EH$8,LR$14,0)*$D111,IF($C111=LR$17,$G$7*$D111,""))</f>
        <v/>
      </c>
      <c r="LS111" s="34" t="str">
        <f>IF(LR111&lt;&gt;"",HLOOKUP(COUNT($IN111:LR111)+1,$G$4:$EH$8,LS$14,0)*$D111,IF($C111=LS$17,$G$7*$D111,""))</f>
        <v/>
      </c>
      <c r="LT111" s="34" t="str">
        <f>IF(LS111&lt;&gt;"",HLOOKUP(COUNT($IN111:LS111)+1,$G$4:$EH$8,LT$14,0)*$D111,IF($C111=LT$17,$G$7*$D111,""))</f>
        <v/>
      </c>
      <c r="LU111" s="34" t="str">
        <f>IF(LT111&lt;&gt;"",HLOOKUP(COUNT($IN111:LT111)+1,$G$4:$EH$8,LU$14,0)*$D111,IF($C111=LU$17,$G$7*$D111,""))</f>
        <v/>
      </c>
      <c r="LV111" s="34" t="str">
        <f>IF(LU111&lt;&gt;"",HLOOKUP(COUNT($IN111:LU111)+1,$G$4:$EH$8,LV$14,0)*$D111,IF($C111=LV$17,$G$7*$D111,""))</f>
        <v/>
      </c>
      <c r="LW111" s="34" t="str">
        <f>IF(LV111&lt;&gt;"",HLOOKUP(COUNT($IN111:LV111)+1,$G$4:$EH$8,LW$14,0)*$D111,IF($C111=LW$17,$G$7*$D111,""))</f>
        <v/>
      </c>
      <c r="LX111" s="34" t="str">
        <f>IF(LW111&lt;&gt;"",HLOOKUP(COUNT($IN111:LW111)+1,$G$4:$EH$8,LX$14,0)*$D111,IF($C111=LX$17,$G$7*$D111,""))</f>
        <v/>
      </c>
      <c r="LY111" s="34" t="str">
        <f>IF(LX111&lt;&gt;"",HLOOKUP(COUNT($IN111:LX111)+1,$G$4:$EH$8,LY$14,0)*$D111,IF($C111=LY$17,$G$7*$D111,""))</f>
        <v/>
      </c>
      <c r="LZ111" s="34" t="str">
        <f>IF(LY111&lt;&gt;"",HLOOKUP(COUNT($IN111:LY111)+1,$G$4:$EH$8,LZ$14,0)*$D111,IF($C111=LZ$17,$G$7*$D111,""))</f>
        <v/>
      </c>
      <c r="MA111" s="34" t="str">
        <f>IF(LZ111&lt;&gt;"",HLOOKUP(COUNT($IN111:LZ111)+1,$G$4:$EH$8,MA$14,0)*$D111,IF($C111=MA$17,$G$7*$D111,""))</f>
        <v/>
      </c>
      <c r="MB111" s="34" t="str">
        <f>IF(MA111&lt;&gt;"",HLOOKUP(COUNT($IN111:MA111)+1,$G$4:$EH$8,MB$14,0)*$D111,IF($C111=MB$17,$G$7*$D111,""))</f>
        <v/>
      </c>
      <c r="MC111" s="34">
        <f>IF(MB111&lt;&gt;"",HLOOKUP(COUNT($IN111:MB111)+1,$G$4:$EH$8,MC$14,0)*$D111,IF($C111=MC$17,$G$7*$D111,""))</f>
        <v>0</v>
      </c>
      <c r="MD111" s="34">
        <f>IF(MC111&lt;&gt;"",HLOOKUP(COUNT($IN111:MC111)+1,$G$4:$EH$8,MD$14,0)*$D111,IF($C111=MD$17,$G$7*$D111,""))</f>
        <v>3750</v>
      </c>
      <c r="ME111" s="34">
        <f>IF(MD111&lt;&gt;"",HLOOKUP(COUNT($IN111:MD111)+1,$G$4:$EH$8,ME$14,0)*$D111,IF($C111=ME$17,$G$7*$D111,""))</f>
        <v>3750</v>
      </c>
      <c r="MF111" s="34">
        <f>IF(ME111&lt;&gt;"",HLOOKUP(COUNT($IN111:ME111)+1,$G$4:$EH$8,MF$14,0)*$D111,IF($C111=MF$17,$G$7*$D111,""))</f>
        <v>3750</v>
      </c>
      <c r="MG111" s="34">
        <f>IF(MF111&lt;&gt;"",HLOOKUP(COUNT($IN111:MF111)+1,$G$4:$EH$8,MG$14,0)*$D111,IF($C111=MG$17,$G$7*$D111,""))</f>
        <v>3750</v>
      </c>
      <c r="MH111" s="34">
        <f>IF(MG111&lt;&gt;"",HLOOKUP(COUNT($IN111:MG111)+1,$G$4:$EH$8,MH$14,0)*$D111,IF($C111=MH$17,$G$7*$D111,""))</f>
        <v>3770.1909201741591</v>
      </c>
      <c r="MI111" s="34">
        <f>IF(MH111&lt;&gt;"",HLOOKUP(COUNT($IN111:MH111)+1,$G$4:$EH$8,MI$14,0)*$D111,IF($C111=MI$17,$G$7*$D111,""))</f>
        <v>4524.2291042089882</v>
      </c>
      <c r="MJ111" s="34">
        <f>IF(MI111&lt;&gt;"",HLOOKUP(COUNT($IN111:MI111)+1,$G$4:$EH$8,MJ$14,0)*$D111,IF($C111=MJ$17,$G$7*$D111,""))</f>
        <v>5248.1057608824267</v>
      </c>
      <c r="MK111" s="34">
        <f>IF(MJ111&lt;&gt;"",HLOOKUP(COUNT($IN111:MJ111)+1,$G$4:$EH$8,MK$14,0)*$D111,IF($C111=MK$17,$G$7*$D111,""))</f>
        <v>5982.8405674059686</v>
      </c>
      <c r="ML111" s="34">
        <f>IF(MK111&lt;&gt;"",HLOOKUP(COUNT($IN111:MK111)+1,$G$4:$EH$8,ML$14,0)*$D111,IF($C111=ML$17,$G$7*$D111,""))</f>
        <v>6760.6098411687399</v>
      </c>
      <c r="MM111" s="34">
        <f>IF(ML111&lt;&gt;"",HLOOKUP(COUNT($IN111:ML111)+1,$G$4:$EH$8,MM$14,0)*$D111,IF($C111=MM$17,$G$7*$D111,""))</f>
        <v>7504.2769236973027</v>
      </c>
      <c r="MN111" s="34">
        <f>IF(MM111&lt;&gt;"",HLOOKUP(COUNT($IN111:MM111)+1,$G$4:$EH$8,MN$14,0)*$D111,IF($C111=MN$17,$G$7*$D111,""))</f>
        <v>8254.7046160670325</v>
      </c>
      <c r="MO111" s="34">
        <f>IF(MN111&lt;&gt;"",HLOOKUP(COUNT($IN111:MN111)+1,$G$4:$EH$8,MO$14,0)*$D111,IF($C111=MO$17,$G$7*$D111,""))</f>
        <v>6191.0284620502789</v>
      </c>
      <c r="MP111" s="34">
        <f>IF(MO111&lt;&gt;"",HLOOKUP(COUNT($IN111:MO111)+1,$G$4:$EH$8,MP$14,0)*$D111,IF($C111=MP$17,$G$7*$D111,""))</f>
        <v>5881.4770389477608</v>
      </c>
      <c r="MQ111" s="34">
        <f>IF(MP111&lt;&gt;"",HLOOKUP(COUNT($IN111:MP111)+1,$G$4:$EH$8,MQ$14,0)*$D111,IF($C111=MQ$17,$G$7*$D111,""))</f>
        <v>6469.6247428425395</v>
      </c>
      <c r="MR111" s="34">
        <f>IF(MQ111&lt;&gt;"",HLOOKUP(COUNT($IN111:MQ111)+1,$G$4:$EH$8,MR$14,0)*$D111,IF($C111=MR$17,$G$7*$D111,""))</f>
        <v>7116.5872171267965</v>
      </c>
      <c r="MS111" s="34">
        <f>IF(MR111&lt;&gt;"",HLOOKUP(COUNT($IN111:MR111)+1,$G$4:$EH$8,MS$14,0)*$D111,IF($C111=MS$17,$G$7*$D111,""))</f>
        <v>7828.2459388394727</v>
      </c>
      <c r="MT111" s="34">
        <f>IF(MS111&lt;&gt;"",HLOOKUP(COUNT($IN111:MS111)+1,$G$4:$EH$8,MT$14,0)*$D111,IF($C111=MT$17,$G$7*$D111,""))</f>
        <v>8611.0705327234209</v>
      </c>
      <c r="MU111" s="34">
        <f>IF(MT111&lt;&gt;"",HLOOKUP(COUNT($IN111:MT111)+1,$G$4:$EH$8,MU$14,0)*$D111,IF($C111=MU$17,$G$7*$D111,""))</f>
        <v>8180.517006087246</v>
      </c>
      <c r="MV111" s="34">
        <f>IF(MU111&lt;&gt;"",HLOOKUP(COUNT($IN111:MU111)+1,$G$4:$EH$8,MV$14,0)*$D111,IF($C111=MV$17,$G$7*$D111,""))</f>
        <v>7771.4911557828855</v>
      </c>
      <c r="MW111" s="34">
        <f>IF(MV111&lt;&gt;"",HLOOKUP(COUNT($IN111:MV111)+1,$G$4:$EH$8,MW$14,0)*$D111,IF($C111=MW$17,$G$7*$D111,""))</f>
        <v>8315.4955366876875</v>
      </c>
      <c r="MX111" s="34">
        <f>IF(MW111&lt;&gt;"",HLOOKUP(COUNT($IN111:MW111)+1,$G$4:$EH$8,MX$14,0)*$D111,IF($C111=MX$17,$G$7*$D111,""))</f>
        <v>8897.5802242558239</v>
      </c>
      <c r="MY111" s="34">
        <f>IF(MX111&lt;&gt;"",HLOOKUP(COUNT($IN111:MX111)+1,$G$4:$EH$8,MY$14,0)*$D111,IF($C111=MY$17,$G$7*$D111,""))</f>
        <v>9520.4108399537326</v>
      </c>
      <c r="MZ111" s="34">
        <f>IF(MY111&lt;&gt;"",HLOOKUP(COUNT($IN111:MY111)+1,$G$4:$EH$8,MZ$14,0)*$D111,IF($C111=MZ$17,$G$7*$D111,""))</f>
        <v>10472.451923949104</v>
      </c>
      <c r="NA111" s="34">
        <f>IF(MZ111&lt;&gt;"",HLOOKUP(COUNT($IN111:MZ111)+1,$G$4:$EH$8,NA$14,0)*$D111,IF($C111=NA$17,$G$7*$D111,""))</f>
        <v>8901.5841353567412</v>
      </c>
      <c r="NB111" s="34">
        <f>IF(NA111&lt;&gt;"",HLOOKUP(COUNT($IN111:NA111)+1,$G$4:$EH$8,NB$14,0)*$D111,IF($C111=NB$17,$G$7*$D111,""))</f>
        <v>8456.5049285889054</v>
      </c>
      <c r="NC111" s="34">
        <f>IF(NB111&lt;&gt;"",HLOOKUP(COUNT($IN111:NB111)+1,$G$4:$EH$8,NC$14,0)*$D111,IF($C111=NC$17,$G$7*$D111,""))</f>
        <v>8879.3301750183509</v>
      </c>
      <c r="ND111" s="34">
        <f>IF(NC111&lt;&gt;"",HLOOKUP(COUNT($IN111:NC111)+1,$G$4:$EH$8,ND$14,0)*$D111,IF($C111=ND$17,$G$7*$D111,""))</f>
        <v>9323.2966837692693</v>
      </c>
      <c r="NF111" s="34" t="str">
        <f>IF(NE111&lt;&gt;"",HLOOKUP(COUNT($NE111:NE111)+1,$G$4:$EH$8,NF$14,0)*$D111,IF($C111=NF$17,$G$8*$D111,""))</f>
        <v/>
      </c>
      <c r="NG111" s="34" t="str">
        <f>IF(NF111&lt;&gt;"",HLOOKUP(COUNT($NE111:NF111)+1,$G$4:$EH$8,NG$14,0)*$D111,IF($C111=NG$17,$G$8*$D111,""))</f>
        <v/>
      </c>
      <c r="NH111" s="34" t="str">
        <f>IF(NG111&lt;&gt;"",HLOOKUP(COUNT($NE111:NG111)+1,$G$4:$EH$8,NH$14,0)*$D111,IF($C111=NH$17,$G$8*$D111,""))</f>
        <v/>
      </c>
      <c r="NI111" s="34" t="str">
        <f>IF(NH111&lt;&gt;"",HLOOKUP(COUNT($NE111:NH111)+1,$G$4:$EH$8,NI$14,0)*$D111,IF($C111=NI$17,$G$8*$D111,""))</f>
        <v/>
      </c>
      <c r="NJ111" s="34" t="str">
        <f>IF(NI111&lt;&gt;"",HLOOKUP(COUNT($NE111:NI111)+1,$G$4:$EH$8,NJ$14,0)*$D111,IF($C111=NJ$17,$G$8*$D111,""))</f>
        <v/>
      </c>
      <c r="NK111" s="34" t="str">
        <f>IF(NJ111&lt;&gt;"",HLOOKUP(COUNT($NE111:NJ111)+1,$G$4:$EH$8,NK$14,0)*$D111,IF($C111=NK$17,$G$8*$D111,""))</f>
        <v/>
      </c>
      <c r="NL111" s="34" t="str">
        <f>IF(NK111&lt;&gt;"",HLOOKUP(COUNT($NE111:NK111)+1,$G$4:$EH$8,NL$14,0)*$D111,IF($C111=NL$17,$G$8*$D111,""))</f>
        <v/>
      </c>
      <c r="NM111" s="34" t="str">
        <f>IF(NL111&lt;&gt;"",HLOOKUP(COUNT($NE111:NL111)+1,$G$4:$EH$8,NM$14,0)*$D111,IF($C111=NM$17,$G$8*$D111,""))</f>
        <v/>
      </c>
      <c r="NN111" s="34" t="str">
        <f>IF(NM111&lt;&gt;"",HLOOKUP(COUNT($NE111:NM111)+1,$G$4:$EH$8,NN$14,0)*$D111,IF($C111=NN$17,$G$8*$D111,""))</f>
        <v/>
      </c>
      <c r="NO111" s="34" t="str">
        <f>IF(NN111&lt;&gt;"",HLOOKUP(COUNT($NE111:NN111)+1,$G$4:$EH$8,NO$14,0)*$D111,IF($C111=NO$17,$G$8*$D111,""))</f>
        <v/>
      </c>
      <c r="NP111" s="34" t="str">
        <f>IF(NO111&lt;&gt;"",HLOOKUP(COUNT($NE111:NO111)+1,$G$4:$EH$8,NP$14,0)*$D111,IF($C111=NP$17,$G$8*$D111,""))</f>
        <v/>
      </c>
      <c r="NQ111" s="34" t="str">
        <f>IF(NP111&lt;&gt;"",HLOOKUP(COUNT($NE111:NP111)+1,$G$4:$EH$8,NQ$14,0)*$D111,IF($C111=NQ$17,$G$8*$D111,""))</f>
        <v/>
      </c>
      <c r="NR111" s="34" t="str">
        <f>IF(NQ111&lt;&gt;"",HLOOKUP(COUNT($NE111:NQ111)+1,$G$4:$EH$8,NR$14,0)*$D111,IF($C111=NR$17,$G$8*$D111,""))</f>
        <v/>
      </c>
      <c r="NS111" s="34" t="str">
        <f>IF(NR111&lt;&gt;"",HLOOKUP(COUNT($NE111:NR111)+1,$G$4:$EH$8,NS$14,0)*$D111,IF($C111=NS$17,$G$8*$D111,""))</f>
        <v/>
      </c>
      <c r="NT111" s="34" t="str">
        <f>IF(NS111&lt;&gt;"",HLOOKUP(COUNT($NE111:NS111)+1,$G$4:$EH$8,NT$14,0)*$D111,IF($C111=NT$17,$G$8*$D111,""))</f>
        <v/>
      </c>
      <c r="NU111" s="34" t="str">
        <f>IF(NT111&lt;&gt;"",HLOOKUP(COUNT($NE111:NT111)+1,$G$4:$EH$8,NU$14,0)*$D111,IF($C111=NU$17,$G$8*$D111,""))</f>
        <v/>
      </c>
      <c r="NV111" s="34" t="str">
        <f>IF(NU111&lt;&gt;"",HLOOKUP(COUNT($NE111:NU111)+1,$G$4:$EH$8,NV$14,0)*$D111,IF($C111=NV$17,$G$8*$D111,""))</f>
        <v/>
      </c>
      <c r="NW111" s="34" t="str">
        <f>IF(NV111&lt;&gt;"",HLOOKUP(COUNT($NE111:NV111)+1,$G$4:$EH$8,NW$14,0)*$D111,IF($C111=NW$17,$G$8*$D111,""))</f>
        <v/>
      </c>
      <c r="NX111" s="34" t="str">
        <f>IF(NW111&lt;&gt;"",HLOOKUP(COUNT($NE111:NW111)+1,$G$4:$EH$8,NX$14,0)*$D111,IF($C111=NX$17,$G$8*$D111,""))</f>
        <v/>
      </c>
      <c r="NY111" s="34" t="str">
        <f>IF(NX111&lt;&gt;"",HLOOKUP(COUNT($NE111:NX111)+1,$G$4:$EH$8,NY$14,0)*$D111,IF($C111=NY$17,$G$8*$D111,""))</f>
        <v/>
      </c>
      <c r="NZ111" s="34" t="str">
        <f>IF(NY111&lt;&gt;"",HLOOKUP(COUNT($NE111:NY111)+1,$G$4:$EH$8,NZ$14,0)*$D111,IF($C111=NZ$17,$G$8*$D111,""))</f>
        <v/>
      </c>
      <c r="OA111" s="34" t="str">
        <f>IF(NZ111&lt;&gt;"",HLOOKUP(COUNT($NE111:NZ111)+1,$G$4:$EH$8,OA$14,0)*$D111,IF($C111=OA$17,$G$8*$D111,""))</f>
        <v/>
      </c>
      <c r="OB111" s="34" t="str">
        <f>IF(OA111&lt;&gt;"",HLOOKUP(COUNT($NE111:OA111)+1,$G$4:$EH$8,OB$14,0)*$D111,IF($C111=OB$17,$G$8*$D111,""))</f>
        <v/>
      </c>
      <c r="OC111" s="34" t="str">
        <f>IF(OB111&lt;&gt;"",HLOOKUP(COUNT($NE111:OB111)+1,$G$4:$EH$8,OC$14,0)*$D111,IF($C111=OC$17,$G$8*$D111,""))</f>
        <v/>
      </c>
      <c r="OD111" s="34" t="str">
        <f>IF(OC111&lt;&gt;"",HLOOKUP(COUNT($NE111:OC111)+1,$G$4:$EH$8,OD$14,0)*$D111,IF($C111=OD$17,$G$8*$D111,""))</f>
        <v/>
      </c>
      <c r="OE111" s="34" t="str">
        <f>IF(OD111&lt;&gt;"",HLOOKUP(COUNT($NE111:OD111)+1,$G$4:$EH$8,OE$14,0)*$D111,IF($C111=OE$17,$G$8*$D111,""))</f>
        <v/>
      </c>
      <c r="OF111" s="34" t="str">
        <f>IF(OE111&lt;&gt;"",HLOOKUP(COUNT($NE111:OE111)+1,$G$4:$EH$8,OF$14,0)*$D111,IF($C111=OF$17,$G$8*$D111,""))</f>
        <v/>
      </c>
      <c r="OG111" s="34" t="str">
        <f>IF(OF111&lt;&gt;"",HLOOKUP(COUNT($NE111:OF111)+1,$G$4:$EH$8,OG$14,0)*$D111,IF($C111=OG$17,$G$8*$D111,""))</f>
        <v/>
      </c>
      <c r="OH111" s="34" t="str">
        <f>IF(OG111&lt;&gt;"",HLOOKUP(COUNT($NE111:OG111)+1,$G$4:$EH$8,OH$14,0)*$D111,IF($C111=OH$17,$G$8*$D111,""))</f>
        <v/>
      </c>
      <c r="OI111" s="34" t="str">
        <f>IF(OH111&lt;&gt;"",HLOOKUP(COUNT($NE111:OH111)+1,$G$4:$EH$8,OI$14,0)*$D111,IF($C111=OI$17,$G$8*$D111,""))</f>
        <v/>
      </c>
      <c r="OJ111" s="34" t="str">
        <f>IF(OI111&lt;&gt;"",HLOOKUP(COUNT($NE111:OI111)+1,$G$4:$EH$8,OJ$14,0)*$D111,IF($C111=OJ$17,$G$8*$D111,""))</f>
        <v/>
      </c>
      <c r="OK111" s="34" t="str">
        <f>IF(OJ111&lt;&gt;"",HLOOKUP(COUNT($NE111:OJ111)+1,$G$4:$EH$8,OK$14,0)*$D111,IF($C111=OK$17,$G$8*$D111,""))</f>
        <v/>
      </c>
      <c r="OL111" s="34" t="str">
        <f>IF(OK111&lt;&gt;"",HLOOKUP(COUNT($NE111:OK111)+1,$G$4:$EH$8,OL$14,0)*$D111,IF($C111=OL$17,$G$8*$D111,""))</f>
        <v/>
      </c>
      <c r="OM111" s="34" t="str">
        <f>IF(OL111&lt;&gt;"",HLOOKUP(COUNT($NE111:OL111)+1,$G$4:$EH$8,OM$14,0)*$D111,IF($C111=OM$17,$G$8*$D111,""))</f>
        <v/>
      </c>
      <c r="ON111" s="34" t="str">
        <f>IF(OM111&lt;&gt;"",HLOOKUP(COUNT($NE111:OM111)+1,$G$4:$EH$8,ON$14,0)*$D111,IF($C111=ON$17,$G$8*$D111,""))</f>
        <v/>
      </c>
      <c r="OO111" s="34" t="str">
        <f>IF(ON111&lt;&gt;"",HLOOKUP(COUNT($NE111:ON111)+1,$G$4:$EH$8,OO$14,0)*$D111,IF($C111=OO$17,$G$8*$D111,""))</f>
        <v/>
      </c>
      <c r="OP111" s="34" t="str">
        <f>IF(OO111&lt;&gt;"",HLOOKUP(COUNT($NE111:OO111)+1,$G$4:$EH$8,OP$14,0)*$D111,IF($C111=OP$17,$G$8*$D111,""))</f>
        <v/>
      </c>
      <c r="OQ111" s="34" t="str">
        <f>IF(OP111&lt;&gt;"",HLOOKUP(COUNT($NE111:OP111)+1,$G$4:$EH$8,OQ$14,0)*$D111,IF($C111=OQ$17,$G$8*$D111,""))</f>
        <v/>
      </c>
      <c r="OR111" s="34" t="str">
        <f>IF(OQ111&lt;&gt;"",HLOOKUP(COUNT($NE111:OQ111)+1,$G$4:$EH$8,OR$14,0)*$D111,IF($C111=OR$17,$G$8*$D111,""))</f>
        <v/>
      </c>
      <c r="OS111" s="34" t="str">
        <f>IF(OR111&lt;&gt;"",HLOOKUP(COUNT($NE111:OR111)+1,$G$4:$EH$8,OS$14,0)*$D111,IF($C111=OS$17,$G$8*$D111,""))</f>
        <v/>
      </c>
      <c r="OT111" s="34" t="str">
        <f>IF(OS111&lt;&gt;"",HLOOKUP(COUNT($NE111:OS111)+1,$G$4:$EH$8,OT$14,0)*$D111,IF($C111=OT$17,$G$8*$D111,""))</f>
        <v/>
      </c>
      <c r="OU111" s="34" t="str">
        <f>IF(OT111&lt;&gt;"",HLOOKUP(COUNT($NE111:OT111)+1,$G$4:$EH$8,OU$14,0)*$D111,IF($C111=OU$17,$G$8*$D111,""))</f>
        <v/>
      </c>
      <c r="OV111" s="34" t="str">
        <f>IF(OU111&lt;&gt;"",HLOOKUP(COUNT($NE111:OU111)+1,$G$4:$EH$8,OV$14,0)*$D111,IF($C111=OV$17,$G$8*$D111,""))</f>
        <v/>
      </c>
      <c r="OW111" s="34" t="str">
        <f>IF(OV111&lt;&gt;"",HLOOKUP(COUNT($NE111:OV111)+1,$G$4:$EH$8,OW$14,0)*$D111,IF($C111=OW$17,$G$8*$D111,""))</f>
        <v/>
      </c>
      <c r="OX111" s="34" t="str">
        <f>IF(OW111&lt;&gt;"",HLOOKUP(COUNT($NE111:OW111)+1,$G$4:$EH$8,OX$14,0)*$D111,IF($C111=OX$17,$G$8*$D111,""))</f>
        <v/>
      </c>
      <c r="OY111" s="34" t="str">
        <f>IF(OX111&lt;&gt;"",HLOOKUP(COUNT($NE111:OX111)+1,$G$4:$EH$8,OY$14,0)*$D111,IF($C111=OY$17,$G$8*$D111,""))</f>
        <v/>
      </c>
      <c r="OZ111" s="34" t="str">
        <f>IF(OY111&lt;&gt;"",HLOOKUP(COUNT($NE111:OY111)+1,$G$4:$EH$8,OZ$14,0)*$D111,IF($C111=OZ$17,$G$8*$D111,""))</f>
        <v/>
      </c>
      <c r="PA111" s="34" t="str">
        <f>IF(OZ111&lt;&gt;"",HLOOKUP(COUNT($NE111:OZ111)+1,$G$4:$EH$8,PA$14,0)*$D111,IF($C111=PA$17,$G$8*$D111,""))</f>
        <v/>
      </c>
      <c r="PB111" s="34" t="str">
        <f>IF(PA111&lt;&gt;"",HLOOKUP(COUNT($NE111:PA111)+1,$G$4:$EH$8,PB$14,0)*$D111,IF($C111=PB$17,$G$8*$D111,""))</f>
        <v/>
      </c>
      <c r="PC111" s="34" t="str">
        <f>IF(PB111&lt;&gt;"",HLOOKUP(COUNT($NE111:PB111)+1,$G$4:$EH$8,PC$14,0)*$D111,IF($C111=PC$17,$G$8*$D111,""))</f>
        <v/>
      </c>
      <c r="PD111" s="34" t="str">
        <f>IF(PC111&lt;&gt;"",HLOOKUP(COUNT($NE111:PC111)+1,$G$4:$EH$8,PD$14,0)*$D111,IF($C111=PD$17,$G$8*$D111,""))</f>
        <v/>
      </c>
      <c r="PE111" s="34" t="str">
        <f>IF(PD111&lt;&gt;"",HLOOKUP(COUNT($NE111:PD111)+1,$G$4:$EH$8,PE$14,0)*$D111,IF($C111=PE$17,$G$8*$D111,""))</f>
        <v/>
      </c>
      <c r="PF111" s="34" t="str">
        <f>IF(PE111&lt;&gt;"",HLOOKUP(COUNT($NE111:PE111)+1,$G$4:$EH$8,PF$14,0)*$D111,IF($C111=PF$17,$G$8*$D111,""))</f>
        <v/>
      </c>
      <c r="PG111" s="34" t="str">
        <f>IF(PF111&lt;&gt;"",HLOOKUP(COUNT($NE111:PF111)+1,$G$4:$EH$8,PG$14,0)*$D111,IF($C111=PG$17,$G$8*$D111,""))</f>
        <v/>
      </c>
      <c r="PH111" s="34" t="str">
        <f>IF(PG111&lt;&gt;"",HLOOKUP(COUNT($NE111:PG111)+1,$G$4:$EH$8,PH$14,0)*$D111,IF($C111=PH$17,$G$8*$D111,""))</f>
        <v/>
      </c>
      <c r="PI111" s="34" t="str">
        <f>IF(PH111&lt;&gt;"",HLOOKUP(COUNT($NE111:PH111)+1,$G$4:$EH$8,PI$14,0)*$D111,IF($C111=PI$17,$G$8*$D111,""))</f>
        <v/>
      </c>
      <c r="PJ111" s="34" t="str">
        <f>IF(PI111&lt;&gt;"",HLOOKUP(COUNT($NE111:PI111)+1,$G$4:$EH$8,PJ$14,0)*$D111,IF($C111=PJ$17,$G$8*$D111,""))</f>
        <v/>
      </c>
      <c r="PK111" s="34" t="str">
        <f>IF(PJ111&lt;&gt;"",HLOOKUP(COUNT($NE111:PJ111)+1,$G$4:$EH$8,PK$14,0)*$D111,IF($C111=PK$17,$G$8*$D111,""))</f>
        <v/>
      </c>
      <c r="PL111" s="34" t="str">
        <f>IF(PK111&lt;&gt;"",HLOOKUP(COUNT($NE111:PK111)+1,$G$4:$EH$8,PL$14,0)*$D111,IF($C111=PL$17,$G$8*$D111,""))</f>
        <v/>
      </c>
      <c r="PM111" s="34" t="str">
        <f>IF(PL111&lt;&gt;"",HLOOKUP(COUNT($NE111:PL111)+1,$G$4:$EH$8,PM$14,0)*$D111,IF($C111=PM$17,$G$8*$D111,""))</f>
        <v/>
      </c>
      <c r="PN111" s="34" t="str">
        <f>IF(PM111&lt;&gt;"",HLOOKUP(COUNT($NE111:PM111)+1,$G$4:$EH$8,PN$14,0)*$D111,IF($C111=PN$17,$G$8*$D111,""))</f>
        <v/>
      </c>
      <c r="PO111" s="34" t="str">
        <f>IF(PN111&lt;&gt;"",HLOOKUP(COUNT($NE111:PN111)+1,$G$4:$EH$8,PO$14,0)*$D111,IF($C111=PO$17,$G$8*$D111,""))</f>
        <v/>
      </c>
      <c r="PP111" s="34" t="str">
        <f>IF(PO111&lt;&gt;"",HLOOKUP(COUNT($NE111:PO111)+1,$G$4:$EH$8,PP$14,0)*$D111,IF($C111=PP$17,$G$8*$D111,""))</f>
        <v/>
      </c>
      <c r="PQ111" s="34" t="str">
        <f>IF(PP111&lt;&gt;"",HLOOKUP(COUNT($NE111:PP111)+1,$G$4:$EH$8,PQ$14,0)*$D111,IF($C111=PQ$17,$G$8*$D111,""))</f>
        <v/>
      </c>
      <c r="PR111" s="34" t="str">
        <f>IF(PQ111&lt;&gt;"",HLOOKUP(COUNT($NE111:PQ111)+1,$G$4:$EH$8,PR$14,0)*$D111,IF($C111=PR$17,$G$8*$D111,""))</f>
        <v/>
      </c>
      <c r="PS111" s="34" t="str">
        <f>IF(PR111&lt;&gt;"",HLOOKUP(COUNT($NE111:PR111)+1,$G$4:$EH$8,PS$14,0)*$D111,IF($C111=PS$17,$G$8*$D111,""))</f>
        <v/>
      </c>
      <c r="PT111" s="34" t="str">
        <f>IF(PS111&lt;&gt;"",HLOOKUP(COUNT($NE111:PS111)+1,$G$4:$EH$8,PT$14,0)*$D111,IF($C111=PT$17,$G$8*$D111,""))</f>
        <v/>
      </c>
      <c r="PU111" s="34" t="str">
        <f>IF(PT111&lt;&gt;"",HLOOKUP(COUNT($NE111:PT111)+1,$G$4:$EH$8,PU$14,0)*$D111,IF($C111=PU$17,$G$8*$D111,""))</f>
        <v/>
      </c>
      <c r="PV111" s="34" t="str">
        <f>IF(PU111&lt;&gt;"",HLOOKUP(COUNT($NE111:PU111)+1,$G$4:$EH$8,PV$14,0)*$D111,IF($C111=PV$17,$G$8*$D111,""))</f>
        <v/>
      </c>
      <c r="PW111" s="34" t="str">
        <f>IF(PV111&lt;&gt;"",HLOOKUP(COUNT($NE111:PV111)+1,$G$4:$EH$8,PW$14,0)*$D111,IF($C111=PW$17,$G$8*$D111,""))</f>
        <v/>
      </c>
      <c r="PX111" s="34" t="str">
        <f>IF(PW111&lt;&gt;"",HLOOKUP(COUNT($NE111:PW111)+1,$G$4:$EH$8,PX$14,0)*$D111,IF($C111=PX$17,$G$8*$D111,""))</f>
        <v/>
      </c>
      <c r="PY111" s="34" t="str">
        <f>IF(PX111&lt;&gt;"",HLOOKUP(COUNT($NE111:PX111)+1,$G$4:$EH$8,PY$14,0)*$D111,IF($C111=PY$17,$G$8*$D111,""))</f>
        <v/>
      </c>
      <c r="PZ111" s="34" t="str">
        <f>IF(PY111&lt;&gt;"",HLOOKUP(COUNT($NE111:PY111)+1,$G$4:$EH$8,PZ$14,0)*$D111,IF($C111=PZ$17,$G$8*$D111,""))</f>
        <v/>
      </c>
      <c r="QA111" s="34" t="str">
        <f>IF(PZ111&lt;&gt;"",HLOOKUP(COUNT($NE111:PZ111)+1,$G$4:$EH$8,QA$14,0)*$D111,IF($C111=QA$17,$G$8*$D111,""))</f>
        <v/>
      </c>
      <c r="QB111" s="34" t="str">
        <f>IF(QA111&lt;&gt;"",HLOOKUP(COUNT($NE111:QA111)+1,$G$4:$EH$8,QB$14,0)*$D111,IF($C111=QB$17,$G$8*$D111,""))</f>
        <v/>
      </c>
      <c r="QC111" s="34" t="str">
        <f>IF(QB111&lt;&gt;"",HLOOKUP(COUNT($NE111:QB111)+1,$G$4:$EH$8,QC$14,0)*$D111,IF($C111=QC$17,$G$8*$D111,""))</f>
        <v/>
      </c>
      <c r="QD111" s="34" t="str">
        <f>IF(QC111&lt;&gt;"",HLOOKUP(COUNT($NE111:QC111)+1,$G$4:$EH$8,QD$14,0)*$D111,IF($C111=QD$17,$G$8*$D111,""))</f>
        <v/>
      </c>
      <c r="QE111" s="34" t="str">
        <f>IF(QD111&lt;&gt;"",HLOOKUP(COUNT($NE111:QD111)+1,$G$4:$EH$8,QE$14,0)*$D111,IF($C111=QE$17,$G$8*$D111,""))</f>
        <v/>
      </c>
      <c r="QF111" s="34" t="str">
        <f>IF(QE111&lt;&gt;"",HLOOKUP(COUNT($NE111:QE111)+1,$G$4:$EH$8,QF$14,0)*$D111,IF($C111=QF$17,$G$8*$D111,""))</f>
        <v/>
      </c>
      <c r="QG111" s="34" t="str">
        <f>IF(QF111&lt;&gt;"",HLOOKUP(COUNT($NE111:QF111)+1,$G$4:$EH$8,QG$14,0)*$D111,IF($C111=QG$17,$G$8*$D111,""))</f>
        <v/>
      </c>
      <c r="QH111" s="34" t="str">
        <f>IF(QG111&lt;&gt;"",HLOOKUP(COUNT($NE111:QG111)+1,$G$4:$EH$8,QH$14,0)*$D111,IF($C111=QH$17,$G$8*$D111,""))</f>
        <v/>
      </c>
      <c r="QI111" s="34" t="str">
        <f>IF(QH111&lt;&gt;"",HLOOKUP(COUNT($NE111:QH111)+1,$G$4:$EH$8,QI$14,0)*$D111,IF($C111=QI$17,$G$8*$D111,""))</f>
        <v/>
      </c>
      <c r="QJ111" s="34" t="str">
        <f>IF(QI111&lt;&gt;"",HLOOKUP(COUNT($NE111:QI111)+1,$G$4:$EH$8,QJ$14,0)*$D111,IF($C111=QJ$17,$G$8*$D111,""))</f>
        <v/>
      </c>
      <c r="QK111" s="34" t="str">
        <f>IF(QJ111&lt;&gt;"",HLOOKUP(COUNT($NE111:QJ111)+1,$G$4:$EH$8,QK$14,0)*$D111,IF($C111=QK$17,$G$8*$D111,""))</f>
        <v/>
      </c>
      <c r="QL111" s="34" t="str">
        <f>IF(QK111&lt;&gt;"",HLOOKUP(COUNT($NE111:QK111)+1,$G$4:$EH$8,QL$14,0)*$D111,IF($C111=QL$17,$G$8*$D111,""))</f>
        <v/>
      </c>
      <c r="QM111" s="34" t="str">
        <f>IF(QL111&lt;&gt;"",HLOOKUP(COUNT($NE111:QL111)+1,$G$4:$EH$8,QM$14,0)*$D111,IF($C111=QM$17,$G$8*$D111,""))</f>
        <v/>
      </c>
      <c r="QN111" s="34" t="str">
        <f>IF(QM111&lt;&gt;"",HLOOKUP(COUNT($NE111:QM111)+1,$G$4:$EH$8,QN$14,0)*$D111,IF($C111=QN$17,$G$8*$D111,""))</f>
        <v/>
      </c>
      <c r="QO111" s="34" t="str">
        <f>IF(QN111&lt;&gt;"",HLOOKUP(COUNT($NE111:QN111)+1,$G$4:$EH$8,QO$14,0)*$D111,IF($C111=QO$17,$G$8*$D111,""))</f>
        <v/>
      </c>
      <c r="QP111" s="34" t="str">
        <f>IF(QO111&lt;&gt;"",HLOOKUP(COUNT($NE111:QO111)+1,$G$4:$EH$8,QP$14,0)*$D111,IF($C111=QP$17,$G$8*$D111,""))</f>
        <v/>
      </c>
      <c r="QQ111" s="34" t="str">
        <f>IF(QP111&lt;&gt;"",HLOOKUP(COUNT($NE111:QP111)+1,$G$4:$EH$8,QQ$14,0)*$D111,IF($C111=QQ$17,$G$8*$D111,""))</f>
        <v/>
      </c>
      <c r="QR111" s="34" t="str">
        <f>IF(QQ111&lt;&gt;"",HLOOKUP(COUNT($NE111:QQ111)+1,$G$4:$EH$8,QR$14,0)*$D111,IF($C111=QR$17,$G$8*$D111,""))</f>
        <v/>
      </c>
      <c r="QS111" s="34" t="str">
        <f>IF(QR111&lt;&gt;"",HLOOKUP(COUNT($NE111:QR111)+1,$G$4:$EH$8,QS$14,0)*$D111,IF($C111=QS$17,$G$8*$D111,""))</f>
        <v/>
      </c>
      <c r="QT111" s="34">
        <f>IF(QS111&lt;&gt;"",HLOOKUP(COUNT($NE111:QS111)+1,$G$4:$EH$8,QT$14,0)*$D111,IF($C111=QT$17,$G$8*$D111,""))</f>
        <v>175000</v>
      </c>
      <c r="QU111" s="34">
        <f>IF(QT111&lt;&gt;"",HLOOKUP(COUNT($NE111:QT111)+1,$G$4:$EH$8,QU$14,0)*$D111,IF($C111=QU$17,$G$8*$D111,""))</f>
        <v>0</v>
      </c>
      <c r="QV111" s="34">
        <f>IF(QU111&lt;&gt;"",HLOOKUP(COUNT($NE111:QU111)+1,$G$4:$EH$8,QV$14,0)*$D111,IF($C111=QV$17,$G$8*$D111,""))</f>
        <v>0</v>
      </c>
      <c r="QW111" s="34">
        <f>IF(QV111&lt;&gt;"",HLOOKUP(COUNT($NE111:QV111)+1,$G$4:$EH$8,QW$14,0)*$D111,IF($C111=QW$17,$G$8*$D111,""))</f>
        <v>0</v>
      </c>
      <c r="QX111" s="34">
        <f>IF(QW111&lt;&gt;"",HLOOKUP(COUNT($NE111:QW111)+1,$G$4:$EH$8,QX$14,0)*$D111,IF($C111=QX$17,$G$8*$D111,""))</f>
        <v>0</v>
      </c>
      <c r="QY111" s="34">
        <f>IF(QX111&lt;&gt;"",HLOOKUP(COUNT($NE111:QX111)+1,$G$4:$EH$8,QY$14,0)*$D111,IF($C111=QY$17,$G$8*$D111,""))</f>
        <v>0</v>
      </c>
      <c r="QZ111" s="34">
        <f>IF(QY111&lt;&gt;"",HLOOKUP(COUNT($NE111:QY111)+1,$G$4:$EH$8,QZ$14,0)*$D111,IF($C111=QZ$17,$G$8*$D111,""))</f>
        <v>0</v>
      </c>
      <c r="RA111" s="34">
        <f>IF(QZ111&lt;&gt;"",HLOOKUP(COUNT($NE111:QZ111)+1,$G$4:$EH$8,RA$14,0)*$D111,IF($C111=RA$17,$G$8*$D111,""))</f>
        <v>0</v>
      </c>
      <c r="RB111" s="34">
        <f>IF(RA111&lt;&gt;"",HLOOKUP(COUNT($NE111:RA111)+1,$G$4:$EH$8,RB$14,0)*$D111,IF($C111=RB$17,$G$8*$D111,""))</f>
        <v>0</v>
      </c>
      <c r="RC111" s="34">
        <f>IF(RB111&lt;&gt;"",HLOOKUP(COUNT($NE111:RB111)+1,$G$4:$EH$8,RC$14,0)*$D111,IF($C111=RC$17,$G$8*$D111,""))</f>
        <v>0</v>
      </c>
      <c r="RD111" s="34">
        <f>IF(RC111&lt;&gt;"",HLOOKUP(COUNT($NE111:RC111)+1,$G$4:$EH$8,RD$14,0)*$D111,IF($C111=RD$17,$G$8*$D111,""))</f>
        <v>0</v>
      </c>
      <c r="RE111" s="34">
        <f>IF(RD111&lt;&gt;"",HLOOKUP(COUNT($NE111:RD111)+1,$G$4:$EH$8,RE$14,0)*$D111,IF($C111=RE$17,$G$8*$D111,""))</f>
        <v>0</v>
      </c>
      <c r="RF111" s="34">
        <f>IF(RE111&lt;&gt;"",HLOOKUP(COUNT($NE111:RE111)+1,$G$4:$EH$8,RF$14,0)*$D111,IF($C111=RF$17,$G$8*$D111,""))</f>
        <v>0</v>
      </c>
      <c r="RG111" s="34">
        <f>IF(RF111&lt;&gt;"",HLOOKUP(COUNT($NE111:RF111)+1,$G$4:$EH$8,RG$14,0)*$D111,IF($C111=RG$17,$G$8*$D111,""))</f>
        <v>0</v>
      </c>
      <c r="RH111" s="34">
        <f>IF(RG111&lt;&gt;"",HLOOKUP(COUNT($NE111:RG111)+1,$G$4:$EH$8,RH$14,0)*$D111,IF($C111=RH$17,$G$8*$D111,""))</f>
        <v>0</v>
      </c>
      <c r="RI111" s="34">
        <f>IF(RH111&lt;&gt;"",HLOOKUP(COUNT($NE111:RH111)+1,$G$4:$EH$8,RI$14,0)*$D111,IF($C111=RI$17,$G$8*$D111,""))</f>
        <v>0</v>
      </c>
      <c r="RJ111" s="34">
        <f>IF(RI111&lt;&gt;"",HLOOKUP(COUNT($NE111:RI111)+1,$G$4:$EH$8,RJ$14,0)*$D111,IF($C111=RJ$17,$G$8*$D111,""))</f>
        <v>0</v>
      </c>
      <c r="RK111" s="34">
        <f>IF(RJ111&lt;&gt;"",HLOOKUP(COUNT($NE111:RJ111)+1,$G$4:$EH$8,RK$14,0)*$D111,IF($C111=RK$17,$G$8*$D111,""))</f>
        <v>0</v>
      </c>
      <c r="RL111" s="34">
        <f>IF(RK111&lt;&gt;"",HLOOKUP(COUNT($NE111:RK111)+1,$G$4:$EH$8,RL$14,0)*$D111,IF($C111=RL$17,$G$8*$D111,""))</f>
        <v>0</v>
      </c>
      <c r="RM111" s="34">
        <f>IF(RL111&lt;&gt;"",HLOOKUP(COUNT($NE111:RL111)+1,$G$4:$EH$8,RM$14,0)*$D111,IF($C111=RM$17,$G$8*$D111,""))</f>
        <v>0</v>
      </c>
      <c r="RN111" s="34">
        <f>IF(RM111&lt;&gt;"",HLOOKUP(COUNT($NE111:RM111)+1,$G$4:$EH$8,RN$14,0)*$D111,IF($C111=RN$17,$G$8*$D111,""))</f>
        <v>0</v>
      </c>
      <c r="RO111" s="34">
        <f>IF(RN111&lt;&gt;"",HLOOKUP(COUNT($NE111:RN111)+1,$G$4:$EH$8,RO$14,0)*$D111,IF($C111=RO$17,$G$8*$D111,""))</f>
        <v>0</v>
      </c>
      <c r="RP111" s="34">
        <f>IF(RO111&lt;&gt;"",HLOOKUP(COUNT($NE111:RO111)+1,$G$4:$EH$8,RP$14,0)*$D111,IF($C111=RP$17,$G$8*$D111,""))</f>
        <v>0</v>
      </c>
      <c r="RQ111" s="34">
        <f>IF(RP111&lt;&gt;"",HLOOKUP(COUNT($NE111:RP111)+1,$G$4:$EH$8,RQ$14,0)*$D111,IF($C111=RQ$17,$G$8*$D111,""))</f>
        <v>0</v>
      </c>
      <c r="RR111" s="34">
        <f>IF(RQ111&lt;&gt;"",HLOOKUP(COUNT($NE111:RQ111)+1,$G$4:$EH$8,RR$14,0)*$D111,IF($C111=RR$17,$G$8*$D111,""))</f>
        <v>0</v>
      </c>
      <c r="RS111" s="34">
        <f>IF(RR111&lt;&gt;"",HLOOKUP(COUNT($NE111:RR111)+1,$G$4:$EH$8,RS$14,0)*$D111,IF($C111=RS$17,$G$8*$D111,""))</f>
        <v>0</v>
      </c>
      <c r="RT111" s="34">
        <f>IF(RS111&lt;&gt;"",HLOOKUP(COUNT($NE111:RS111)+1,$G$4:$EH$8,RT$14,0)*$D111,IF($C111=RT$17,$G$8*$D111,""))</f>
        <v>0</v>
      </c>
      <c r="RU111" s="34">
        <f>IF(RT111&lt;&gt;"",HLOOKUP(COUNT($NE111:RT111)+1,$G$4:$EH$8,RU$14,0)*$D111,IF($C111=RU$17,$G$8*$D111,""))</f>
        <v>0</v>
      </c>
      <c r="RW111" s="34" t="str">
        <f>IF(RV111&lt;&gt;"",HLOOKUP(COUNT($RV111:RV111)+1,$G$4:$EH$9,RW$14,0)*$D111,IF($C111=RW$17,$G$9*$D111,""))</f>
        <v/>
      </c>
      <c r="RX111" s="34" t="str">
        <f>IF(RW111&lt;&gt;"",HLOOKUP(COUNT($RV111:RW111)+1,$G$4:$EH$9,RX$14,0)*$D111,IF($C111=RX$17,$G$9*$D111,""))</f>
        <v/>
      </c>
      <c r="RY111" s="34" t="str">
        <f>IF(RX111&lt;&gt;"",HLOOKUP(COUNT($RV111:RX111)+1,$G$4:$EH$9,RY$14,0)*$D111,IF($C111=RY$17,$G$9*$D111,""))</f>
        <v/>
      </c>
      <c r="RZ111" s="34" t="str">
        <f>IF(RY111&lt;&gt;"",HLOOKUP(COUNT($RV111:RY111)+1,$G$4:$EH$9,RZ$14,0)*$D111,IF($C111=RZ$17,$G$9*$D111,""))</f>
        <v/>
      </c>
      <c r="SA111" s="34" t="str">
        <f>IF(RZ111&lt;&gt;"",HLOOKUP(COUNT($RV111:RZ111)+1,$G$4:$EH$9,SA$14,0)*$D111,IF($C111=SA$17,$G$9*$D111,""))</f>
        <v/>
      </c>
      <c r="SB111" s="34" t="str">
        <f>IF(SA111&lt;&gt;"",HLOOKUP(COUNT($RV111:SA111)+1,$G$4:$EH$9,SB$14,0)*$D111,IF($C111=SB$17,$G$9*$D111,""))</f>
        <v/>
      </c>
      <c r="SC111" s="34" t="str">
        <f>IF(SB111&lt;&gt;"",HLOOKUP(COUNT($RV111:SB111)+1,$G$4:$EH$9,SC$14,0)*$D111,IF($C111=SC$17,$G$9*$D111,""))</f>
        <v/>
      </c>
      <c r="SD111" s="34" t="str">
        <f>IF(SC111&lt;&gt;"",HLOOKUP(COUNT($RV111:SC111)+1,$G$4:$EH$9,SD$14,0)*$D111,IF($C111=SD$17,$G$9*$D111,""))</f>
        <v/>
      </c>
      <c r="SE111" s="34" t="str">
        <f>IF(SD111&lt;&gt;"",HLOOKUP(COUNT($RV111:SD111)+1,$G$4:$EH$9,SE$14,0)*$D111,IF($C111=SE$17,$G$9*$D111,""))</f>
        <v/>
      </c>
      <c r="SF111" s="34" t="str">
        <f>IF(SE111&lt;&gt;"",HLOOKUP(COUNT($RV111:SE111)+1,$G$4:$EH$9,SF$14,0)*$D111,IF($C111=SF$17,$G$9*$D111,""))</f>
        <v/>
      </c>
      <c r="SG111" s="34" t="str">
        <f>IF(SF111&lt;&gt;"",HLOOKUP(COUNT($RV111:SF111)+1,$G$4:$EH$9,SG$14,0)*$D111,IF($C111=SG$17,$G$9*$D111,""))</f>
        <v/>
      </c>
      <c r="SH111" s="34" t="str">
        <f>IF(SG111&lt;&gt;"",HLOOKUP(COUNT($RV111:SG111)+1,$G$4:$EH$9,SH$14,0)*$D111,IF($C111=SH$17,$G$9*$D111,""))</f>
        <v/>
      </c>
      <c r="SI111" s="34" t="str">
        <f>IF(SH111&lt;&gt;"",HLOOKUP(COUNT($RV111:SH111)+1,$G$4:$EH$9,SI$14,0)*$D111,IF($C111=SI$17,$G$9*$D111,""))</f>
        <v/>
      </c>
      <c r="SJ111" s="34" t="str">
        <f>IF(SI111&lt;&gt;"",HLOOKUP(COUNT($RV111:SI111)+1,$G$4:$EH$9,SJ$14,0)*$D111,IF($C111=SJ$17,$G$9*$D111,""))</f>
        <v/>
      </c>
      <c r="SK111" s="34" t="str">
        <f>IF(SJ111&lt;&gt;"",HLOOKUP(COUNT($RV111:SJ111)+1,$G$4:$EH$9,SK$14,0)*$D111,IF($C111=SK$17,$G$9*$D111,""))</f>
        <v/>
      </c>
      <c r="SL111" s="34" t="str">
        <f>IF(SK111&lt;&gt;"",HLOOKUP(COUNT($RV111:SK111)+1,$G$4:$EH$9,SL$14,0)*$D111,IF($C111=SL$17,$G$9*$D111,""))</f>
        <v/>
      </c>
      <c r="SM111" s="34" t="str">
        <f>IF(SL111&lt;&gt;"",HLOOKUP(COUNT($RV111:SL111)+1,$G$4:$EH$9,SM$14,0)*$D111,IF($C111=SM$17,$G$9*$D111,""))</f>
        <v/>
      </c>
      <c r="SN111" s="34" t="str">
        <f>IF(SM111&lt;&gt;"",HLOOKUP(COUNT($RV111:SM111)+1,$G$4:$EH$9,SN$14,0)*$D111,IF($C111=SN$17,$G$9*$D111,""))</f>
        <v/>
      </c>
      <c r="SO111" s="34" t="str">
        <f>IF(SN111&lt;&gt;"",HLOOKUP(COUNT($RV111:SN111)+1,$G$4:$EH$9,SO$14,0)*$D111,IF($C111=SO$17,$G$9*$D111,""))</f>
        <v/>
      </c>
      <c r="SP111" s="34" t="str">
        <f>IF(SO111&lt;&gt;"",HLOOKUP(COUNT($RV111:SO111)+1,$G$4:$EH$9,SP$14,0)*$D111,IF($C111=SP$17,$G$9*$D111,""))</f>
        <v/>
      </c>
      <c r="SQ111" s="34" t="str">
        <f>IF(SP111&lt;&gt;"",HLOOKUP(COUNT($RV111:SP111)+1,$G$4:$EH$9,SQ$14,0)*$D111,IF($C111=SQ$17,$G$9*$D111,""))</f>
        <v/>
      </c>
      <c r="SR111" s="34" t="str">
        <f>IF(SQ111&lt;&gt;"",HLOOKUP(COUNT($RV111:SQ111)+1,$G$4:$EH$9,SR$14,0)*$D111,IF($C111=SR$17,$G$9*$D111,""))</f>
        <v/>
      </c>
      <c r="SS111" s="34" t="str">
        <f>IF(SR111&lt;&gt;"",HLOOKUP(COUNT($RV111:SR111)+1,$G$4:$EH$9,SS$14,0)*$D111,IF($C111=SS$17,$G$9*$D111,""))</f>
        <v/>
      </c>
      <c r="ST111" s="34" t="str">
        <f>IF(SS111&lt;&gt;"",HLOOKUP(COUNT($RV111:SS111)+1,$G$4:$EH$9,ST$14,0)*$D111,IF($C111=ST$17,$G$9*$D111,""))</f>
        <v/>
      </c>
      <c r="SU111" s="34" t="str">
        <f>IF(ST111&lt;&gt;"",HLOOKUP(COUNT($RV111:ST111)+1,$G$4:$EH$9,SU$14,0)*$D111,IF($C111=SU$17,$G$9*$D111,""))</f>
        <v/>
      </c>
      <c r="SV111" s="34" t="str">
        <f>IF(SU111&lt;&gt;"",HLOOKUP(COUNT($RV111:SU111)+1,$G$4:$EH$9,SV$14,0)*$D111,IF($C111=SV$17,$G$9*$D111,""))</f>
        <v/>
      </c>
      <c r="SW111" s="34" t="str">
        <f>IF(SV111&lt;&gt;"",HLOOKUP(COUNT($RV111:SV111)+1,$G$4:$EH$9,SW$14,0)*$D111,IF($C111=SW$17,$G$9*$D111,""))</f>
        <v/>
      </c>
      <c r="SX111" s="34" t="str">
        <f>IF(SW111&lt;&gt;"",HLOOKUP(COUNT($RV111:SW111)+1,$G$4:$EH$9,SX$14,0)*$D111,IF($C111=SX$17,$G$9*$D111,""))</f>
        <v/>
      </c>
      <c r="SY111" s="34" t="str">
        <f>IF(SX111&lt;&gt;"",HLOOKUP(COUNT($RV111:SX111)+1,$G$4:$EH$9,SY$14,0)*$D111,IF($C111=SY$17,$G$9*$D111,""))</f>
        <v/>
      </c>
      <c r="SZ111" s="34" t="str">
        <f>IF(SY111&lt;&gt;"",HLOOKUP(COUNT($RV111:SY111)+1,$G$4:$EH$9,SZ$14,0)*$D111,IF($C111=SZ$17,$G$9*$D111,""))</f>
        <v/>
      </c>
      <c r="TA111" s="34" t="str">
        <f>IF(SZ111&lt;&gt;"",HLOOKUP(COUNT($RV111:SZ111)+1,$G$4:$EH$9,TA$14,0)*$D111,IF($C111=TA$17,$G$9*$D111,""))</f>
        <v/>
      </c>
      <c r="TB111" s="34" t="str">
        <f>IF(TA111&lt;&gt;"",HLOOKUP(COUNT($RV111:TA111)+1,$G$4:$EH$9,TB$14,0)*$D111,IF($C111=TB$17,$G$9*$D111,""))</f>
        <v/>
      </c>
      <c r="TC111" s="34" t="str">
        <f>IF(TB111&lt;&gt;"",HLOOKUP(COUNT($RV111:TB111)+1,$G$4:$EH$9,TC$14,0)*$D111,IF($C111=TC$17,$G$9*$D111,""))</f>
        <v/>
      </c>
      <c r="TD111" s="34" t="str">
        <f>IF(TC111&lt;&gt;"",HLOOKUP(COUNT($RV111:TC111)+1,$G$4:$EH$9,TD$14,0)*$D111,IF($C111=TD$17,$G$9*$D111,""))</f>
        <v/>
      </c>
      <c r="TE111" s="34" t="str">
        <f>IF(TD111&lt;&gt;"",HLOOKUP(COUNT($RV111:TD111)+1,$G$4:$EH$9,TE$14,0)*$D111,IF($C111=TE$17,$G$9*$D111,""))</f>
        <v/>
      </c>
      <c r="TF111" s="34" t="str">
        <f>IF(TE111&lt;&gt;"",HLOOKUP(COUNT($RV111:TE111)+1,$G$4:$EH$9,TF$14,0)*$D111,IF($C111=TF$17,$G$9*$D111,""))</f>
        <v/>
      </c>
      <c r="TG111" s="34" t="str">
        <f>IF(TF111&lt;&gt;"",HLOOKUP(COUNT($RV111:TF111)+1,$G$4:$EH$9,TG$14,0)*$D111,IF($C111=TG$17,$G$9*$D111,""))</f>
        <v/>
      </c>
      <c r="TH111" s="34" t="str">
        <f>IF(TG111&lt;&gt;"",HLOOKUP(COUNT($RV111:TG111)+1,$G$4:$EH$9,TH$14,0)*$D111,IF($C111=TH$17,$G$9*$D111,""))</f>
        <v/>
      </c>
      <c r="TI111" s="34" t="str">
        <f>IF(TH111&lt;&gt;"",HLOOKUP(COUNT($RV111:TH111)+1,$G$4:$EH$9,TI$14,0)*$D111,IF($C111=TI$17,$G$9*$D111,""))</f>
        <v/>
      </c>
      <c r="TJ111" s="34" t="str">
        <f>IF(TI111&lt;&gt;"",HLOOKUP(COUNT($RV111:TI111)+1,$G$4:$EH$9,TJ$14,0)*$D111,IF($C111=TJ$17,$G$9*$D111,""))</f>
        <v/>
      </c>
      <c r="TK111" s="34" t="str">
        <f>IF(TJ111&lt;&gt;"",HLOOKUP(COUNT($RV111:TJ111)+1,$G$4:$EH$9,TK$14,0)*$D111,IF($C111=TK$17,$G$9*$D111,""))</f>
        <v/>
      </c>
      <c r="TL111" s="34" t="str">
        <f>IF(TK111&lt;&gt;"",HLOOKUP(COUNT($RV111:TK111)+1,$G$4:$EH$9,TL$14,0)*$D111,IF($C111=TL$17,$G$9*$D111,""))</f>
        <v/>
      </c>
      <c r="TM111" s="34" t="str">
        <f>IF(TL111&lt;&gt;"",HLOOKUP(COUNT($RV111:TL111)+1,$G$4:$EH$9,TM$14,0)*$D111,IF($C111=TM$17,$G$9*$D111,""))</f>
        <v/>
      </c>
      <c r="TN111" s="34" t="str">
        <f>IF(TM111&lt;&gt;"",HLOOKUP(COUNT($RV111:TM111)+1,$G$4:$EH$9,TN$14,0)*$D111,IF($C111=TN$17,$G$9*$D111,""))</f>
        <v/>
      </c>
      <c r="TO111" s="34" t="str">
        <f>IF(TN111&lt;&gt;"",HLOOKUP(COUNT($RV111:TN111)+1,$G$4:$EH$9,TO$14,0)*$D111,IF($C111=TO$17,$G$9*$D111,""))</f>
        <v/>
      </c>
      <c r="TP111" s="34" t="str">
        <f>IF(TO111&lt;&gt;"",HLOOKUP(COUNT($RV111:TO111)+1,$G$4:$EH$9,TP$14,0)*$D111,IF($C111=TP$17,$G$9*$D111,""))</f>
        <v/>
      </c>
      <c r="TQ111" s="34" t="str">
        <f>IF(TP111&lt;&gt;"",HLOOKUP(COUNT($RV111:TP111)+1,$G$4:$EH$9,TQ$14,0)*$D111,IF($C111=TQ$17,$G$9*$D111,""))</f>
        <v/>
      </c>
      <c r="TR111" s="34" t="str">
        <f>IF(TQ111&lt;&gt;"",HLOOKUP(COUNT($RV111:TQ111)+1,$G$4:$EH$9,TR$14,0)*$D111,IF($C111=TR$17,$G$9*$D111,""))</f>
        <v/>
      </c>
      <c r="TS111" s="34" t="str">
        <f>IF(TR111&lt;&gt;"",HLOOKUP(COUNT($RV111:TR111)+1,$G$4:$EH$9,TS$14,0)*$D111,IF($C111=TS$17,$G$9*$D111,""))</f>
        <v/>
      </c>
      <c r="TT111" s="34" t="str">
        <f>IF(TS111&lt;&gt;"",HLOOKUP(COUNT($RV111:TS111)+1,$G$4:$EH$9,TT$14,0)*$D111,IF($C111=TT$17,$G$9*$D111,""))</f>
        <v/>
      </c>
      <c r="TU111" s="34" t="str">
        <f>IF(TT111&lt;&gt;"",HLOOKUP(COUNT($RV111:TT111)+1,$G$4:$EH$9,TU$14,0)*$D111,IF($C111=TU$17,$G$9*$D111,""))</f>
        <v/>
      </c>
      <c r="TV111" s="34" t="str">
        <f>IF(TU111&lt;&gt;"",HLOOKUP(COUNT($RV111:TU111)+1,$G$4:$EH$9,TV$14,0)*$D111,IF($C111=TV$17,$G$9*$D111,""))</f>
        <v/>
      </c>
      <c r="TW111" s="34" t="str">
        <f>IF(TV111&lt;&gt;"",HLOOKUP(COUNT($RV111:TV111)+1,$G$4:$EH$9,TW$14,0)*$D111,IF($C111=TW$17,$G$9*$D111,""))</f>
        <v/>
      </c>
      <c r="TX111" s="34" t="str">
        <f>IF(TW111&lt;&gt;"",HLOOKUP(COUNT($RV111:TW111)+1,$G$4:$EH$9,TX$14,0)*$D111,IF($C111=TX$17,$G$9*$D111,""))</f>
        <v/>
      </c>
      <c r="TY111" s="34" t="str">
        <f>IF(TX111&lt;&gt;"",HLOOKUP(COUNT($RV111:TX111)+1,$G$4:$EH$9,TY$14,0)*$D111,IF($C111=TY$17,$G$9*$D111,""))</f>
        <v/>
      </c>
      <c r="TZ111" s="34" t="str">
        <f>IF(TY111&lt;&gt;"",HLOOKUP(COUNT($RV111:TY111)+1,$G$4:$EH$9,TZ$14,0)*$D111,IF($C111=TZ$17,$G$9*$D111,""))</f>
        <v/>
      </c>
      <c r="UA111" s="34" t="str">
        <f>IF(TZ111&lt;&gt;"",HLOOKUP(COUNT($RV111:TZ111)+1,$G$4:$EH$9,UA$14,0)*$D111,IF($C111=UA$17,$G$9*$D111,""))</f>
        <v/>
      </c>
      <c r="UB111" s="34" t="str">
        <f>IF(UA111&lt;&gt;"",HLOOKUP(COUNT($RV111:UA111)+1,$G$4:$EH$9,UB$14,0)*$D111,IF($C111=UB$17,$G$9*$D111,""))</f>
        <v/>
      </c>
      <c r="UC111" s="34" t="str">
        <f>IF(UB111&lt;&gt;"",HLOOKUP(COUNT($RV111:UB111)+1,$G$4:$EH$9,UC$14,0)*$D111,IF($C111=UC$17,$G$9*$D111,""))</f>
        <v/>
      </c>
      <c r="UD111" s="34" t="str">
        <f>IF(UC111&lt;&gt;"",HLOOKUP(COUNT($RV111:UC111)+1,$G$4:$EH$9,UD$14,0)*$D111,IF($C111=UD$17,$G$9*$D111,""))</f>
        <v/>
      </c>
      <c r="UE111" s="34" t="str">
        <f>IF(UD111&lt;&gt;"",HLOOKUP(COUNT($RV111:UD111)+1,$G$4:$EH$9,UE$14,0)*$D111,IF($C111=UE$17,$G$9*$D111,""))</f>
        <v/>
      </c>
      <c r="UF111" s="34" t="str">
        <f>IF(UE111&lt;&gt;"",HLOOKUP(COUNT($RV111:UE111)+1,$G$4:$EH$9,UF$14,0)*$D111,IF($C111=UF$17,$G$9*$D111,""))</f>
        <v/>
      </c>
      <c r="UG111" s="34" t="str">
        <f>IF(UF111&lt;&gt;"",HLOOKUP(COUNT($RV111:UF111)+1,$G$4:$EH$9,UG$14,0)*$D111,IF($C111=UG$17,$G$9*$D111,""))</f>
        <v/>
      </c>
      <c r="UH111" s="34" t="str">
        <f>IF(UG111&lt;&gt;"",HLOOKUP(COUNT($RV111:UG111)+1,$G$4:$EH$9,UH$14,0)*$D111,IF($C111=UH$17,$G$9*$D111,""))</f>
        <v/>
      </c>
      <c r="UI111" s="34" t="str">
        <f>IF(UH111&lt;&gt;"",HLOOKUP(COUNT($RV111:UH111)+1,$G$4:$EH$9,UI$14,0)*$D111,IF($C111=UI$17,$G$9*$D111,""))</f>
        <v/>
      </c>
      <c r="UJ111" s="34" t="str">
        <f>IF(UI111&lt;&gt;"",HLOOKUP(COUNT($RV111:UI111)+1,$G$4:$EH$9,UJ$14,0)*$D111,IF($C111=UJ$17,$G$9*$D111,""))</f>
        <v/>
      </c>
      <c r="UK111" s="34" t="str">
        <f>IF(UJ111&lt;&gt;"",HLOOKUP(COUNT($RV111:UJ111)+1,$G$4:$EH$9,UK$14,0)*$D111,IF($C111=UK$17,$G$9*$D111,""))</f>
        <v/>
      </c>
      <c r="UL111" s="34" t="str">
        <f>IF(UK111&lt;&gt;"",HLOOKUP(COUNT($RV111:UK111)+1,$G$4:$EH$9,UL$14,0)*$D111,IF($C111=UL$17,$G$9*$D111,""))</f>
        <v/>
      </c>
      <c r="UM111" s="34" t="str">
        <f>IF(UL111&lt;&gt;"",HLOOKUP(COUNT($RV111:UL111)+1,$G$4:$EH$9,UM$14,0)*$D111,IF($C111=UM$17,$G$9*$D111,""))</f>
        <v/>
      </c>
      <c r="UN111" s="34" t="str">
        <f>IF(UM111&lt;&gt;"",HLOOKUP(COUNT($RV111:UM111)+1,$G$4:$EH$9,UN$14,0)*$D111,IF($C111=UN$17,$G$9*$D111,""))</f>
        <v/>
      </c>
      <c r="UO111" s="34" t="str">
        <f>IF(UN111&lt;&gt;"",HLOOKUP(COUNT($RV111:UN111)+1,$G$4:$EH$9,UO$14,0)*$D111,IF($C111=UO$17,$G$9*$D111,""))</f>
        <v/>
      </c>
      <c r="UP111" s="34" t="str">
        <f>IF(UO111&lt;&gt;"",HLOOKUP(COUNT($RV111:UO111)+1,$G$4:$EH$9,UP$14,0)*$D111,IF($C111=UP$17,$G$9*$D111,""))</f>
        <v/>
      </c>
      <c r="UQ111" s="34" t="str">
        <f>IF(UP111&lt;&gt;"",HLOOKUP(COUNT($RV111:UP111)+1,$G$4:$EH$9,UQ$14,0)*$D111,IF($C111=UQ$17,$G$9*$D111,""))</f>
        <v/>
      </c>
      <c r="UR111" s="34" t="str">
        <f>IF(UQ111&lt;&gt;"",HLOOKUP(COUNT($RV111:UQ111)+1,$G$4:$EH$9,UR$14,0)*$D111,IF($C111=UR$17,$G$9*$D111,""))</f>
        <v/>
      </c>
      <c r="US111" s="34" t="str">
        <f>IF(UR111&lt;&gt;"",HLOOKUP(COUNT($RV111:UR111)+1,$G$4:$EH$9,US$14,0)*$D111,IF($C111=US$17,$G$9*$D111,""))</f>
        <v/>
      </c>
      <c r="UT111" s="34" t="str">
        <f>IF(US111&lt;&gt;"",HLOOKUP(COUNT($RV111:US111)+1,$G$4:$EH$9,UT$14,0)*$D111,IF($C111=UT$17,$G$9*$D111,""))</f>
        <v/>
      </c>
      <c r="UU111" s="34" t="str">
        <f>IF(UT111&lt;&gt;"",HLOOKUP(COUNT($RV111:UT111)+1,$G$4:$EH$9,UU$14,0)*$D111,IF($C111=UU$17,$G$9*$D111,""))</f>
        <v/>
      </c>
      <c r="UV111" s="34" t="str">
        <f>IF(UU111&lt;&gt;"",HLOOKUP(COUNT($RV111:UU111)+1,$G$4:$EH$9,UV$14,0)*$D111,IF($C111=UV$17,$G$9*$D111,""))</f>
        <v/>
      </c>
      <c r="UW111" s="34" t="str">
        <f>IF(UV111&lt;&gt;"",HLOOKUP(COUNT($RV111:UV111)+1,$G$4:$EH$9,UW$14,0)*$D111,IF($C111=UW$17,$G$9*$D111,""))</f>
        <v/>
      </c>
      <c r="UX111" s="34" t="str">
        <f>IF(UW111&lt;&gt;"",HLOOKUP(COUNT($RV111:UW111)+1,$G$4:$EH$9,UX$14,0)*$D111,IF($C111=UX$17,$G$9*$D111,""))</f>
        <v/>
      </c>
      <c r="UY111" s="34" t="str">
        <f>IF(UX111&lt;&gt;"",HLOOKUP(COUNT($RV111:UX111)+1,$G$4:$EH$9,UY$14,0)*$D111,IF($C111=UY$17,$G$9*$D111,""))</f>
        <v/>
      </c>
      <c r="UZ111" s="34" t="str">
        <f>IF(UY111&lt;&gt;"",HLOOKUP(COUNT($RV111:UY111)+1,$G$4:$EH$9,UZ$14,0)*$D111,IF($C111=UZ$17,$G$9*$D111,""))</f>
        <v/>
      </c>
      <c r="VA111" s="34" t="str">
        <f>IF(UZ111&lt;&gt;"",HLOOKUP(COUNT($RV111:UZ111)+1,$G$4:$EH$9,VA$14,0)*$D111,IF($C111=VA$17,$G$9*$D111,""))</f>
        <v/>
      </c>
      <c r="VB111" s="34" t="str">
        <f>IF(VA111&lt;&gt;"",HLOOKUP(COUNT($RV111:VA111)+1,$G$4:$EH$9,VB$14,0)*$D111,IF($C111=VB$17,$G$9*$D111,""))</f>
        <v/>
      </c>
      <c r="VC111" s="34" t="str">
        <f>IF(VB111&lt;&gt;"",HLOOKUP(COUNT($RV111:VB111)+1,$G$4:$EH$9,VC$14,0)*$D111,IF($C111=VC$17,$G$9*$D111,""))</f>
        <v/>
      </c>
      <c r="VD111" s="34" t="str">
        <f>IF(VC111&lt;&gt;"",HLOOKUP(COUNT($RV111:VC111)+1,$G$4:$EH$9,VD$14,0)*$D111,IF($C111=VD$17,$G$9*$D111,""))</f>
        <v/>
      </c>
      <c r="VE111" s="34" t="str">
        <f>IF(VD111&lt;&gt;"",HLOOKUP(COUNT($RV111:VD111)+1,$G$4:$EH$9,VE$14,0)*$D111,IF($C111=VE$17,$G$9*$D111,""))</f>
        <v/>
      </c>
      <c r="VF111" s="34" t="str">
        <f>IF(VE111&lt;&gt;"",HLOOKUP(COUNT($RV111:VE111)+1,$G$4:$EH$9,VF$14,0)*$D111,IF($C111=VF$17,$G$9*$D111,""))</f>
        <v/>
      </c>
      <c r="VG111" s="34" t="str">
        <f>IF(VF111&lt;&gt;"",HLOOKUP(COUNT($RV111:VF111)+1,$G$4:$EH$9,VG$14,0)*$D111,IF($C111=VG$17,$G$9*$D111,""))</f>
        <v/>
      </c>
      <c r="VH111" s="34" t="str">
        <f>IF(VG111&lt;&gt;"",HLOOKUP(COUNT($RV111:VG111)+1,$G$4:$EH$9,VH$14,0)*$D111,IF($C111=VH$17,$G$9*$D111,""))</f>
        <v/>
      </c>
      <c r="VI111" s="34" t="str">
        <f>IF(VH111&lt;&gt;"",HLOOKUP(COUNT($RV111:VH111)+1,$G$4:$EH$9,VI$14,0)*$D111,IF($C111=VI$17,$G$9*$D111,""))</f>
        <v/>
      </c>
      <c r="VJ111" s="34" t="str">
        <f>IF(VI111&lt;&gt;"",HLOOKUP(COUNT($RV111:VI111)+1,$G$4:$EH$9,VJ$14,0)*$D111,IF($C111=VJ$17,$G$9*$D111,""))</f>
        <v/>
      </c>
      <c r="VK111" s="34">
        <f>IF(VJ111&lt;&gt;"",HLOOKUP(COUNT($RV111:VJ111)+1,$G$4:$EH$9,VK$14,0)*$D111,IF($C111=VK$17,$G$9*$D111,""))</f>
        <v>14500</v>
      </c>
      <c r="VL111" s="34">
        <f>IF(VK111&lt;&gt;"",HLOOKUP(COUNT($RV111:VK111)+1,$G$4:$EH$9,VL$14,0)*$D111,IF($C111=VL$17,$G$9*$D111,""))</f>
        <v>0</v>
      </c>
      <c r="VM111" s="34">
        <f>IF(VL111&lt;&gt;"",HLOOKUP(COUNT($RV111:VL111)+1,$G$4:$EH$9,VM$14,0)*$D111,IF($C111=VM$17,$G$9*$D111,""))</f>
        <v>0</v>
      </c>
      <c r="VN111" s="34">
        <f>IF(VM111&lt;&gt;"",HLOOKUP(COUNT($RV111:VM111)+1,$G$4:$EH$9,VN$14,0)*$D111,IF($C111=VN$17,$G$9*$D111,""))</f>
        <v>0</v>
      </c>
      <c r="VO111" s="34">
        <f>IF(VN111&lt;&gt;"",HLOOKUP(COUNT($RV111:VN111)+1,$G$4:$EH$9,VO$14,0)*$D111,IF($C111=VO$17,$G$9*$D111,""))</f>
        <v>0</v>
      </c>
      <c r="VP111" s="34">
        <f>IF(VO111&lt;&gt;"",HLOOKUP(COUNT($RV111:VO111)+1,$G$4:$EH$9,VP$14,0)*$D111,IF($C111=VP$17,$G$9*$D111,""))</f>
        <v>0</v>
      </c>
      <c r="VQ111" s="34">
        <f>IF(VP111&lt;&gt;"",HLOOKUP(COUNT($RV111:VP111)+1,$G$4:$EH$9,VQ$14,0)*$D111,IF($C111=VQ$17,$G$9*$D111,""))</f>
        <v>0</v>
      </c>
      <c r="VR111" s="34">
        <f>IF(VQ111&lt;&gt;"",HLOOKUP(COUNT($RV111:VQ111)+1,$G$4:$EH$9,VR$14,0)*$D111,IF($C111=VR$17,$G$9*$D111,""))</f>
        <v>0</v>
      </c>
      <c r="VS111" s="34">
        <f>IF(VR111&lt;&gt;"",HLOOKUP(COUNT($RV111:VR111)+1,$G$4:$EH$9,VS$14,0)*$D111,IF($C111=VS$17,$G$9*$D111,""))</f>
        <v>0</v>
      </c>
      <c r="VT111" s="34">
        <f>IF(VS111&lt;&gt;"",HLOOKUP(COUNT($RV111:VS111)+1,$G$4:$EH$9,VT$14,0)*$D111,IF($C111=VT$17,$G$9*$D111,""))</f>
        <v>0</v>
      </c>
      <c r="VU111" s="34">
        <f>IF(VT111&lt;&gt;"",HLOOKUP(COUNT($RV111:VT111)+1,$G$4:$EH$9,VU$14,0)*$D111,IF($C111=VU$17,$G$9*$D111,""))</f>
        <v>0</v>
      </c>
      <c r="VV111" s="34">
        <f>IF(VU111&lt;&gt;"",HLOOKUP(COUNT($RV111:VU111)+1,$G$4:$EH$9,VV$14,0)*$D111,IF($C111=VV$17,$G$9*$D111,""))</f>
        <v>0</v>
      </c>
      <c r="VW111" s="34">
        <f>IF(VV111&lt;&gt;"",HLOOKUP(COUNT($RV111:VV111)+1,$G$4:$EH$9,VW$14,0)*$D111,IF($C111=VW$17,$G$9*$D111,""))</f>
        <v>0</v>
      </c>
      <c r="VX111" s="34">
        <f>IF(VW111&lt;&gt;"",HLOOKUP(COUNT($RV111:VW111)+1,$G$4:$EH$9,VX$14,0)*$D111,IF($C111=VX$17,$G$9*$D111,""))</f>
        <v>0</v>
      </c>
      <c r="VY111" s="34">
        <f>IF(VX111&lt;&gt;"",HLOOKUP(COUNT($RV111:VX111)+1,$G$4:$EH$9,VY$14,0)*$D111,IF($C111=VY$17,$G$9*$D111,""))</f>
        <v>0</v>
      </c>
      <c r="VZ111" s="34">
        <f>IF(VY111&lt;&gt;"",HLOOKUP(COUNT($RV111:VY111)+1,$G$4:$EH$9,VZ$14,0)*$D111,IF($C111=VZ$17,$G$9*$D111,""))</f>
        <v>0</v>
      </c>
      <c r="WA111" s="34">
        <f>IF(VZ111&lt;&gt;"",HLOOKUP(COUNT($RV111:VZ111)+1,$G$4:$EH$9,WA$14,0)*$D111,IF($C111=WA$17,$G$9*$D111,""))</f>
        <v>0</v>
      </c>
      <c r="WB111" s="34">
        <f>IF(WA111&lt;&gt;"",HLOOKUP(COUNT($RV111:WA111)+1,$G$4:$EH$9,WB$14,0)*$D111,IF($C111=WB$17,$G$9*$D111,""))</f>
        <v>0</v>
      </c>
      <c r="WC111" s="34">
        <f>IF(WB111&lt;&gt;"",HLOOKUP(COUNT($RV111:WB111)+1,$G$4:$EH$9,WC$14,0)*$D111,IF($C111=WC$17,$G$9*$D111,""))</f>
        <v>0</v>
      </c>
      <c r="WD111" s="34">
        <f>IF(WC111&lt;&gt;"",HLOOKUP(COUNT($RV111:WC111)+1,$G$4:$EH$9,WD$14,0)*$D111,IF($C111=WD$17,$G$9*$D111,""))</f>
        <v>0</v>
      </c>
      <c r="WE111" s="34">
        <f>IF(WD111&lt;&gt;"",HLOOKUP(COUNT($RV111:WD111)+1,$G$4:$EH$9,WE$14,0)*$D111,IF($C111=WE$17,$G$9*$D111,""))</f>
        <v>0</v>
      </c>
      <c r="WF111" s="34">
        <f>IF(WE111&lt;&gt;"",HLOOKUP(COUNT($RV111:WE111)+1,$G$4:$EH$9,WF$14,0)*$D111,IF($C111=WF$17,$G$9*$D111,""))</f>
        <v>0</v>
      </c>
      <c r="WG111" s="34">
        <f>IF(WF111&lt;&gt;"",HLOOKUP(COUNT($RV111:WF111)+1,$G$4:$EH$9,WG$14,0)*$D111,IF($C111=WG$17,$G$9*$D111,""))</f>
        <v>0</v>
      </c>
      <c r="WH111" s="34">
        <f>IF(WG111&lt;&gt;"",HLOOKUP(COUNT($RV111:WG111)+1,$G$4:$EH$9,WH$14,0)*$D111,IF($C111=WH$17,$G$9*$D111,""))</f>
        <v>0</v>
      </c>
      <c r="WI111" s="34">
        <f>IF(WH111&lt;&gt;"",HLOOKUP(COUNT($RV111:WH111)+1,$G$4:$EH$9,WI$14,0)*$D111,IF($C111=WI$17,$G$9*$D111,""))</f>
        <v>0</v>
      </c>
      <c r="WJ111" s="34">
        <f>IF(WI111&lt;&gt;"",HLOOKUP(COUNT($RV111:WI111)+1,$G$4:$EH$9,WJ$14,0)*$D111,IF($C111=WJ$17,$G$9*$D111,""))</f>
        <v>0</v>
      </c>
      <c r="WK111" s="34">
        <f>IF(WJ111&lt;&gt;"",HLOOKUP(COUNT($RV111:WJ111)+1,$G$4:$EH$9,WK$14,0)*$D111,IF($C111=WK$17,$G$9*$D111,""))</f>
        <v>0</v>
      </c>
      <c r="WL111" s="34">
        <f>IF(WK111&lt;&gt;"",HLOOKUP(COUNT($RV111:WK111)+1,$G$4:$EH$9,WL$14,0)*$D111,IF($C111=WL$17,$G$9*$D111,""))</f>
        <v>0</v>
      </c>
    </row>
    <row r="112" spans="1:610" ht="15" x14ac:dyDescent="0.2">
      <c r="A112" s="25">
        <f t="shared" si="911"/>
        <v>10</v>
      </c>
      <c r="B112" s="1328" t="s">
        <v>89</v>
      </c>
      <c r="C112" s="62">
        <f t="shared" si="912"/>
        <v>94</v>
      </c>
      <c r="D112" s="30">
        <f>VLOOKUP(B112,Premissas!$R$8:$AD$18,(Histograma!A112+1),0)</f>
        <v>5</v>
      </c>
      <c r="G112" s="34" t="str">
        <f>IF(F112&lt;&gt;"",HLOOKUP(COUNT($F112:F112)+1,$G$4:$EH$8,G$14,0)*$D112,IF($C112=G$17,$G$5*$D112,""))</f>
        <v/>
      </c>
      <c r="H112" s="34" t="str">
        <f>IF(G112&lt;&gt;"",HLOOKUP(COUNT($F112:G112)+1,$G$4:$EH$8,H$14,0)*$D112,IF($C112=H$17,$G$5*$D112,""))</f>
        <v/>
      </c>
      <c r="I112" s="34" t="str">
        <f>IF(H112&lt;&gt;"",HLOOKUP(COUNT($F112:H112)+1,$G$4:$EH$8,I$14,0)*$D112,IF($C112=I$17,$G$5*$D112,""))</f>
        <v/>
      </c>
      <c r="J112" s="34" t="str">
        <f>IF(I112&lt;&gt;"",HLOOKUP(COUNT($F112:I112)+1,$G$4:$EH$8,J$14,0)*$D112,IF($C112=J$17,$G$5*$D112,""))</f>
        <v/>
      </c>
      <c r="K112" s="34" t="str">
        <f>IF(J112&lt;&gt;"",HLOOKUP(COUNT($F112:J112)+1,$G$4:$EH$8,K$14,0)*$D112,IF($C112=K$17,$G$5*$D112,""))</f>
        <v/>
      </c>
      <c r="L112" s="34" t="str">
        <f>IF(K112&lt;&gt;"",HLOOKUP(COUNT($F112:K112)+1,$G$4:$EH$8,L$14,0)*$D112,IF($C112=L$17,$G$5*$D112,""))</f>
        <v/>
      </c>
      <c r="M112" s="34" t="str">
        <f>IF(L112&lt;&gt;"",HLOOKUP(COUNT($F112:L112)+1,$G$4:$EH$8,M$14,0)*$D112,IF($C112=M$17,$G$5*$D112,""))</f>
        <v/>
      </c>
      <c r="N112" s="34" t="str">
        <f>IF(M112&lt;&gt;"",HLOOKUP(COUNT($F112:M112)+1,$G$4:$EH$8,N$14,0)*$D112,IF($C112=N$17,$G$5*$D112,""))</f>
        <v/>
      </c>
      <c r="O112" s="34" t="str">
        <f>IF(N112&lt;&gt;"",HLOOKUP(COUNT($F112:N112)+1,$G$4:$EH$8,O$14,0)*$D112,IF($C112=O$17,$G$5*$D112,""))</f>
        <v/>
      </c>
      <c r="P112" s="34" t="str">
        <f>IF(O112&lt;&gt;"",HLOOKUP(COUNT($F112:O112)+1,$G$4:$EH$8,P$14,0)*$D112,IF($C112=P$17,$G$5*$D112,""))</f>
        <v/>
      </c>
      <c r="Q112" s="34" t="str">
        <f>IF(P112&lt;&gt;"",HLOOKUP(COUNT($F112:P112)+1,$G$4:$EH$8,Q$14,0)*$D112,IF($C112=Q$17,$G$5*$D112,""))</f>
        <v/>
      </c>
      <c r="R112" s="34" t="str">
        <f>IF(Q112&lt;&gt;"",HLOOKUP(COUNT($F112:Q112)+1,$G$4:$EH$8,R$14,0)*$D112,IF($C112=R$17,$G$5*$D112,""))</f>
        <v/>
      </c>
      <c r="S112" s="34" t="str">
        <f>IF(R112&lt;&gt;"",HLOOKUP(COUNT($F112:R112)+1,$G$4:$EH$8,S$14,0)*$D112,IF($C112=S$17,$G$5*$D112,""))</f>
        <v/>
      </c>
      <c r="T112" s="34" t="str">
        <f>IF(S112&lt;&gt;"",HLOOKUP(COUNT($F112:S112)+1,$G$4:$EH$8,T$14,0)*$D112,IF($C112=T$17,$G$5*$D112,""))</f>
        <v/>
      </c>
      <c r="U112" s="34" t="str">
        <f>IF(T112&lt;&gt;"",HLOOKUP(COUNT($F112:T112)+1,$G$4:$EH$8,U$14,0)*$D112,IF($C112=U$17,$G$5*$D112,""))</f>
        <v/>
      </c>
      <c r="V112" s="34" t="str">
        <f>IF(U112&lt;&gt;"",HLOOKUP(COUNT($F112:U112)+1,$G$4:$EH$8,V$14,0)*$D112,IF($C112=V$17,$G$5*$D112,""))</f>
        <v/>
      </c>
      <c r="W112" s="34" t="str">
        <f>IF(V112&lt;&gt;"",HLOOKUP(COUNT($F112:V112)+1,$G$4:$EH$8,W$14,0)*$D112,IF($C112=W$17,$G$5*$D112,""))</f>
        <v/>
      </c>
      <c r="X112" s="34" t="str">
        <f>IF(W112&lt;&gt;"",HLOOKUP(COUNT($F112:W112)+1,$G$4:$EH$8,X$14,0)*$D112,IF($C112=X$17,$G$5*$D112,""))</f>
        <v/>
      </c>
      <c r="Y112" s="34" t="str">
        <f>IF(X112&lt;&gt;"",HLOOKUP(COUNT($F112:X112)+1,$G$4:$EH$8,Y$14,0)*$D112,IF($C112=Y$17,$G$5*$D112,""))</f>
        <v/>
      </c>
      <c r="Z112" s="34" t="str">
        <f>IF(Y112&lt;&gt;"",HLOOKUP(COUNT($F112:Y112)+1,$G$4:$EH$8,Z$14,0)*$D112,IF($C112=Z$17,$G$5*$D112,""))</f>
        <v/>
      </c>
      <c r="AA112" s="34" t="str">
        <f>IF(Z112&lt;&gt;"",HLOOKUP(COUNT($F112:Z112)+1,$G$4:$EH$8,AA$14,0)*$D112,IF($C112=AA$17,$G$5*$D112,""))</f>
        <v/>
      </c>
      <c r="AB112" s="34" t="str">
        <f>IF(AA112&lt;&gt;"",HLOOKUP(COUNT($F112:AA112)+1,$G$4:$EH$8,AB$14,0)*$D112,IF($C112=AB$17,$G$5*$D112,""))</f>
        <v/>
      </c>
      <c r="AC112" s="34" t="str">
        <f>IF(AB112&lt;&gt;"",HLOOKUP(COUNT($F112:AB112)+1,$G$4:$EH$8,AC$14,0)*$D112,IF($C112=AC$17,$G$5*$D112,""))</f>
        <v/>
      </c>
      <c r="AD112" s="34" t="str">
        <f>IF(AC112&lt;&gt;"",HLOOKUP(COUNT($F112:AC112)+1,$G$4:$EH$8,AD$14,0)*$D112,IF($C112=AD$17,$G$5*$D112,""))</f>
        <v/>
      </c>
      <c r="AE112" s="34" t="str">
        <f>IF(AD112&lt;&gt;"",HLOOKUP(COUNT($F112:AD112)+1,$G$4:$EH$8,AE$14,0)*$D112,IF($C112=AE$17,$G$5*$D112,""))</f>
        <v/>
      </c>
      <c r="AF112" s="34" t="str">
        <f>IF(AE112&lt;&gt;"",HLOOKUP(COUNT($F112:AE112)+1,$G$4:$EH$8,AF$14,0)*$D112,IF($C112=AF$17,$G$5*$D112,""))</f>
        <v/>
      </c>
      <c r="AG112" s="34" t="str">
        <f>IF(AF112&lt;&gt;"",HLOOKUP(COUNT($F112:AF112)+1,$G$4:$EH$8,AG$14,0)*$D112,IF($C112=AG$17,$G$5*$D112,""))</f>
        <v/>
      </c>
      <c r="AH112" s="34" t="str">
        <f>IF(AG112&lt;&gt;"",HLOOKUP(COUNT($F112:AG112)+1,$G$4:$EH$8,AH$14,0)*$D112,IF($C112=AH$17,$G$5*$D112,""))</f>
        <v/>
      </c>
      <c r="AI112" s="34" t="str">
        <f>IF(AH112&lt;&gt;"",HLOOKUP(COUNT($F112:AH112)+1,$G$4:$EH$8,AI$14,0)*$D112,IF($C112=AI$17,$G$5*$D112,""))</f>
        <v/>
      </c>
      <c r="AJ112" s="34" t="str">
        <f>IF(AI112&lt;&gt;"",HLOOKUP(COUNT($F112:AI112)+1,$G$4:$EH$8,AJ$14,0)*$D112,IF($C112=AJ$17,$G$5*$D112,""))</f>
        <v/>
      </c>
      <c r="AK112" s="34" t="str">
        <f>IF(AJ112&lt;&gt;"",HLOOKUP(COUNT($F112:AJ112)+1,$G$4:$EH$8,AK$14,0)*$D112,IF($C112=AK$17,$G$5*$D112,""))</f>
        <v/>
      </c>
      <c r="AL112" s="34" t="str">
        <f>IF(AK112&lt;&gt;"",HLOOKUP(COUNT($F112:AK112)+1,$G$4:$EH$8,AL$14,0)*$D112,IF($C112=AL$17,$G$5*$D112,""))</f>
        <v/>
      </c>
      <c r="AM112" s="34" t="str">
        <f>IF(AL112&lt;&gt;"",HLOOKUP(COUNT($F112:AL112)+1,$G$4:$EH$8,AM$14,0)*$D112,IF($C112=AM$17,$G$5*$D112,""))</f>
        <v/>
      </c>
      <c r="AN112" s="34" t="str">
        <f>IF(AM112&lt;&gt;"",HLOOKUP(COUNT($F112:AM112)+1,$G$4:$EH$8,AN$14,0)*$D112,IF($C112=AN$17,$G$5*$D112,""))</f>
        <v/>
      </c>
      <c r="AO112" s="34" t="str">
        <f>IF(AN112&lt;&gt;"",HLOOKUP(COUNT($F112:AN112)+1,$G$4:$EH$8,AO$14,0)*$D112,IF($C112=AO$17,$G$5*$D112,""))</f>
        <v/>
      </c>
      <c r="AP112" s="34" t="str">
        <f>IF(AO112&lt;&gt;"",HLOOKUP(COUNT($F112:AO112)+1,$G$4:$EH$8,AP$14,0)*$D112,IF($C112=AP$17,$G$5*$D112,""))</f>
        <v/>
      </c>
      <c r="AQ112" s="34" t="str">
        <f>IF(AP112&lt;&gt;"",HLOOKUP(COUNT($F112:AP112)+1,$G$4:$EH$8,AQ$14,0)*$D112,IF($C112=AQ$17,$G$5*$D112,""))</f>
        <v/>
      </c>
      <c r="AR112" s="34" t="str">
        <f>IF(AQ112&lt;&gt;"",HLOOKUP(COUNT($F112:AQ112)+1,$G$4:$EH$8,AR$14,0)*$D112,IF($C112=AR$17,$G$5*$D112,""))</f>
        <v/>
      </c>
      <c r="AS112" s="34" t="str">
        <f>IF(AR112&lt;&gt;"",HLOOKUP(COUNT($F112:AR112)+1,$G$4:$EH$8,AS$14,0)*$D112,IF($C112=AS$17,$G$5*$D112,""))</f>
        <v/>
      </c>
      <c r="AT112" s="34" t="str">
        <f>IF(AS112&lt;&gt;"",HLOOKUP(COUNT($F112:AS112)+1,$G$4:$EH$8,AT$14,0)*$D112,IF($C112=AT$17,$G$5*$D112,""))</f>
        <v/>
      </c>
      <c r="AU112" s="34" t="str">
        <f>IF(AT112&lt;&gt;"",HLOOKUP(COUNT($F112:AT112)+1,$G$4:$EH$8,AU$14,0)*$D112,IF($C112=AU$17,$G$5*$D112,""))</f>
        <v/>
      </c>
      <c r="AV112" s="34" t="str">
        <f>IF(AU112&lt;&gt;"",HLOOKUP(COUNT($F112:AU112)+1,$G$4:$EH$8,AV$14,0)*$D112,IF($C112=AV$17,$G$5*$D112,""))</f>
        <v/>
      </c>
      <c r="AW112" s="34" t="str">
        <f>IF(AV112&lt;&gt;"",HLOOKUP(COUNT($F112:AV112)+1,$G$4:$EH$8,AW$14,0)*$D112,IF($C112=AW$17,$G$5*$D112,""))</f>
        <v/>
      </c>
      <c r="AX112" s="34" t="str">
        <f>IF(AW112&lt;&gt;"",HLOOKUP(COUNT($F112:AW112)+1,$G$4:$EH$8,AX$14,0)*$D112,IF($C112=AX$17,$G$5*$D112,""))</f>
        <v/>
      </c>
      <c r="AY112" s="34" t="str">
        <f>IF(AX112&lt;&gt;"",HLOOKUP(COUNT($F112:AX112)+1,$G$4:$EH$8,AY$14,0)*$D112,IF($C112=AY$17,$G$5*$D112,""))</f>
        <v/>
      </c>
      <c r="AZ112" s="34" t="str">
        <f>IF(AY112&lt;&gt;"",HLOOKUP(COUNT($F112:AY112)+1,$G$4:$EH$8,AZ$14,0)*$D112,IF($C112=AZ$17,$G$5*$D112,""))</f>
        <v/>
      </c>
      <c r="BA112" s="34" t="str">
        <f>IF(AZ112&lt;&gt;"",HLOOKUP(COUNT($F112:AZ112)+1,$G$4:$EH$8,BA$14,0)*$D112,IF($C112=BA$17,$G$5*$D112,""))</f>
        <v/>
      </c>
      <c r="BB112" s="34" t="str">
        <f>IF(BA112&lt;&gt;"",HLOOKUP(COUNT($F112:BA112)+1,$G$4:$EH$8,BB$14,0)*$D112,IF($C112=BB$17,$G$5*$D112,""))</f>
        <v/>
      </c>
      <c r="BC112" s="34" t="str">
        <f>IF(BB112&lt;&gt;"",HLOOKUP(COUNT($F112:BB112)+1,$G$4:$EH$8,BC$14,0)*$D112,IF($C112=BC$17,$G$5*$D112,""))</f>
        <v/>
      </c>
      <c r="BD112" s="34" t="str">
        <f>IF(BC112&lt;&gt;"",HLOOKUP(COUNT($F112:BC112)+1,$G$4:$EH$8,BD$14,0)*$D112,IF($C112=BD$17,$G$5*$D112,""))</f>
        <v/>
      </c>
      <c r="BE112" s="34" t="str">
        <f>IF(BD112&lt;&gt;"",HLOOKUP(COUNT($F112:BD112)+1,$G$4:$EH$8,BE$14,0)*$D112,IF($C112=BE$17,$G$5*$D112,""))</f>
        <v/>
      </c>
      <c r="BF112" s="34" t="str">
        <f>IF(BE112&lt;&gt;"",HLOOKUP(COUNT($F112:BE112)+1,$G$4:$EH$8,BF$14,0)*$D112,IF($C112=BF$17,$G$5*$D112,""))</f>
        <v/>
      </c>
      <c r="BG112" s="34" t="str">
        <f>IF(BF112&lt;&gt;"",HLOOKUP(COUNT($F112:BF112)+1,$G$4:$EH$8,BG$14,0)*$D112,IF($C112=BG$17,$G$5*$D112,""))</f>
        <v/>
      </c>
      <c r="BH112" s="34" t="str">
        <f>IF(BG112&lt;&gt;"",HLOOKUP(COUNT($F112:BG112)+1,$G$4:$EH$8,BH$14,0)*$D112,IF($C112=BH$17,$G$5*$D112,""))</f>
        <v/>
      </c>
      <c r="BI112" s="34" t="str">
        <f>IF(BH112&lt;&gt;"",HLOOKUP(COUNT($F112:BH112)+1,$G$4:$EH$8,BI$14,0)*$D112,IF($C112=BI$17,$G$5*$D112,""))</f>
        <v/>
      </c>
      <c r="BJ112" s="34" t="str">
        <f>IF(BI112&lt;&gt;"",HLOOKUP(COUNT($F112:BI112)+1,$G$4:$EH$8,BJ$14,0)*$D112,IF($C112=BJ$17,$G$5*$D112,""))</f>
        <v/>
      </c>
      <c r="BK112" s="34" t="str">
        <f>IF(BJ112&lt;&gt;"",HLOOKUP(COUNT($F112:BJ112)+1,$G$4:$EH$8,BK$14,0)*$D112,IF($C112=BK$17,$G$5*$D112,""))</f>
        <v/>
      </c>
      <c r="BL112" s="34" t="str">
        <f>IF(BK112&lt;&gt;"",HLOOKUP(COUNT($F112:BK112)+1,$G$4:$EH$8,BL$14,0)*$D112,IF($C112=BL$17,$G$5*$D112,""))</f>
        <v/>
      </c>
      <c r="BM112" s="34" t="str">
        <f>IF(BL112&lt;&gt;"",HLOOKUP(COUNT($F112:BL112)+1,$G$4:$EH$8,BM$14,0)*$D112,IF($C112=BM$17,$G$5*$D112,""))</f>
        <v/>
      </c>
      <c r="BN112" s="34" t="str">
        <f>IF(BM112&lt;&gt;"",HLOOKUP(COUNT($F112:BM112)+1,$G$4:$EH$8,BN$14,0)*$D112,IF($C112=BN$17,$G$5*$D112,""))</f>
        <v/>
      </c>
      <c r="BO112" s="34" t="str">
        <f>IF(BN112&lt;&gt;"",HLOOKUP(COUNT($F112:BN112)+1,$G$4:$EH$8,BO$14,0)*$D112,IF($C112=BO$17,$G$5*$D112,""))</f>
        <v/>
      </c>
      <c r="BP112" s="34" t="str">
        <f>IF(BO112&lt;&gt;"",HLOOKUP(COUNT($F112:BO112)+1,$G$4:$EH$8,BP$14,0)*$D112,IF($C112=BP$17,$G$5*$D112,""))</f>
        <v/>
      </c>
      <c r="BQ112" s="34" t="str">
        <f>IF(BP112&lt;&gt;"",HLOOKUP(COUNT($F112:BP112)+1,$G$4:$EH$8,BQ$14,0)*$D112,IF($C112=BQ$17,$G$5*$D112,""))</f>
        <v/>
      </c>
      <c r="BR112" s="34" t="str">
        <f>IF(BQ112&lt;&gt;"",HLOOKUP(COUNT($F112:BQ112)+1,$G$4:$EH$8,BR$14,0)*$D112,IF($C112=BR$17,$G$5*$D112,""))</f>
        <v/>
      </c>
      <c r="BS112" s="34" t="str">
        <f>IF(BR112&lt;&gt;"",HLOOKUP(COUNT($F112:BR112)+1,$G$4:$EH$8,BS$14,0)*$D112,IF($C112=BS$17,$G$5*$D112,""))</f>
        <v/>
      </c>
      <c r="BT112" s="34" t="str">
        <f>IF(BS112&lt;&gt;"",HLOOKUP(COUNT($F112:BS112)+1,$G$4:$EH$8,BT$14,0)*$D112,IF($C112=BT$17,$G$5*$D112,""))</f>
        <v/>
      </c>
      <c r="BU112" s="34" t="str">
        <f>IF(BT112&lt;&gt;"",HLOOKUP(COUNT($F112:BT112)+1,$G$4:$EH$8,BU$14,0)*$D112,IF($C112=BU$17,$G$5*$D112,""))</f>
        <v/>
      </c>
      <c r="BV112" s="34" t="str">
        <f>IF(BU112&lt;&gt;"",HLOOKUP(COUNT($F112:BU112)+1,$G$4:$EH$8,BV$14,0)*$D112,IF($C112=BV$17,$G$5*$D112,""))</f>
        <v/>
      </c>
      <c r="BW112" s="34" t="str">
        <f>IF(BV112&lt;&gt;"",HLOOKUP(COUNT($F112:BV112)+1,$G$4:$EH$8,BW$14,0)*$D112,IF($C112=BW$17,$G$5*$D112,""))</f>
        <v/>
      </c>
      <c r="BX112" s="34" t="str">
        <f>IF(BW112&lt;&gt;"",HLOOKUP(COUNT($F112:BW112)+1,$G$4:$EH$8,BX$14,0)*$D112,IF($C112=BX$17,$G$5*$D112,""))</f>
        <v/>
      </c>
      <c r="BY112" s="34" t="str">
        <f>IF(BX112&lt;&gt;"",HLOOKUP(COUNT($F112:BX112)+1,$G$4:$EH$8,BY$14,0)*$D112,IF($C112=BY$17,$G$5*$D112,""))</f>
        <v/>
      </c>
      <c r="BZ112" s="34" t="str">
        <f>IF(BY112&lt;&gt;"",HLOOKUP(COUNT($F112:BY112)+1,$G$4:$EH$8,BZ$14,0)*$D112,IF($C112=BZ$17,$G$5*$D112,""))</f>
        <v/>
      </c>
      <c r="CA112" s="34" t="str">
        <f>IF(BZ112&lt;&gt;"",HLOOKUP(COUNT($F112:BZ112)+1,$G$4:$EH$8,CA$14,0)*$D112,IF($C112=CA$17,$G$5*$D112,""))</f>
        <v/>
      </c>
      <c r="CB112" s="34" t="str">
        <f>IF(CA112&lt;&gt;"",HLOOKUP(COUNT($F112:CA112)+1,$G$4:$EH$8,CB$14,0)*$D112,IF($C112=CB$17,$G$5*$D112,""))</f>
        <v/>
      </c>
      <c r="CC112" s="34" t="str">
        <f>IF(CB112&lt;&gt;"",HLOOKUP(COUNT($F112:CB112)+1,$G$4:$EH$8,CC$14,0)*$D112,IF($C112=CC$17,$G$5*$D112,""))</f>
        <v/>
      </c>
      <c r="CD112" s="34" t="str">
        <f>IF(CC112&lt;&gt;"",HLOOKUP(COUNT($F112:CC112)+1,$G$4:$EH$8,CD$14,0)*$D112,IF($C112=CD$17,$G$5*$D112,""))</f>
        <v/>
      </c>
      <c r="CE112" s="34" t="str">
        <f>IF(CD112&lt;&gt;"",HLOOKUP(COUNT($F112:CD112)+1,$G$4:$EH$8,CE$14,0)*$D112,IF($C112=CE$17,$G$5*$D112,""))</f>
        <v/>
      </c>
      <c r="CF112" s="34" t="str">
        <f>IF(CE112&lt;&gt;"",HLOOKUP(COUNT($F112:CE112)+1,$G$4:$EH$8,CF$14,0)*$D112,IF($C112=CF$17,$G$5*$D112,""))</f>
        <v/>
      </c>
      <c r="CG112" s="34" t="str">
        <f>IF(CF112&lt;&gt;"",HLOOKUP(COUNT($F112:CF112)+1,$G$4:$EH$8,CG$14,0)*$D112,IF($C112=CG$17,$G$5*$D112,""))</f>
        <v/>
      </c>
      <c r="CH112" s="34" t="str">
        <f>IF(CG112&lt;&gt;"",HLOOKUP(COUNT($F112:CG112)+1,$G$4:$EH$8,CH$14,0)*$D112,IF($C112=CH$17,$G$5*$D112,""))</f>
        <v/>
      </c>
      <c r="CI112" s="34" t="str">
        <f>IF(CH112&lt;&gt;"",HLOOKUP(COUNT($F112:CH112)+1,$G$4:$EH$8,CI$14,0)*$D112,IF($C112=CI$17,$G$5*$D112,""))</f>
        <v/>
      </c>
      <c r="CJ112" s="34" t="str">
        <f>IF(CI112&lt;&gt;"",HLOOKUP(COUNT($F112:CI112)+1,$G$4:$EH$8,CJ$14,0)*$D112,IF($C112=CJ$17,$G$5*$D112,""))</f>
        <v/>
      </c>
      <c r="CK112" s="34" t="str">
        <f>IF(CJ112&lt;&gt;"",HLOOKUP(COUNT($F112:CJ112)+1,$G$4:$EH$8,CK$14,0)*$D112,IF($C112=CK$17,$G$5*$D112,""))</f>
        <v/>
      </c>
      <c r="CL112" s="34" t="str">
        <f>IF(CK112&lt;&gt;"",HLOOKUP(COUNT($F112:CK112)+1,$G$4:$EH$8,CL$14,0)*$D112,IF($C112=CL$17,$G$5*$D112,""))</f>
        <v/>
      </c>
      <c r="CM112" s="34" t="str">
        <f>IF(CL112&lt;&gt;"",HLOOKUP(COUNT($F112:CL112)+1,$G$4:$EH$8,CM$14,0)*$D112,IF($C112=CM$17,$G$5*$D112,""))</f>
        <v/>
      </c>
      <c r="CN112" s="34" t="str">
        <f>IF(CM112&lt;&gt;"",HLOOKUP(COUNT($F112:CM112)+1,$G$4:$EH$8,CN$14,0)*$D112,IF($C112=CN$17,$G$5*$D112,""))</f>
        <v/>
      </c>
      <c r="CO112" s="34" t="str">
        <f>IF(CN112&lt;&gt;"",HLOOKUP(COUNT($F112:CN112)+1,$G$4:$EH$8,CO$14,0)*$D112,IF($C112=CO$17,$G$5*$D112,""))</f>
        <v/>
      </c>
      <c r="CP112" s="34" t="str">
        <f>IF(CO112&lt;&gt;"",HLOOKUP(COUNT($F112:CO112)+1,$G$4:$EH$8,CP$14,0)*$D112,IF($C112=CP$17,$G$5*$D112,""))</f>
        <v/>
      </c>
      <c r="CQ112" s="34" t="str">
        <f>IF(CP112&lt;&gt;"",HLOOKUP(COUNT($F112:CP112)+1,$G$4:$EH$8,CQ$14,0)*$D112,IF($C112=CQ$17,$G$5*$D112,""))</f>
        <v/>
      </c>
      <c r="CR112" s="34" t="str">
        <f>IF(CQ112&lt;&gt;"",HLOOKUP(COUNT($F112:CQ112)+1,$G$4:$EH$8,CR$14,0)*$D112,IF($C112=CR$17,$G$5*$D112,""))</f>
        <v/>
      </c>
      <c r="CS112" s="34" t="str">
        <f>IF(CR112&lt;&gt;"",HLOOKUP(COUNT($F112:CR112)+1,$G$4:$EH$8,CS$14,0)*$D112,IF($C112=CS$17,$G$5*$D112,""))</f>
        <v/>
      </c>
      <c r="CT112" s="34" t="str">
        <f>IF(CS112&lt;&gt;"",HLOOKUP(COUNT($F112:CS112)+1,$G$4:$EH$8,CT$14,0)*$D112,IF($C112=CT$17,$G$5*$D112,""))</f>
        <v/>
      </c>
      <c r="CU112" s="34" t="str">
        <f>IF(CT112&lt;&gt;"",HLOOKUP(COUNT($F112:CT112)+1,$G$4:$EH$8,CU$14,0)*$D112,IF($C112=CU$17,$G$5*$D112,""))</f>
        <v/>
      </c>
      <c r="CV112" s="34">
        <f>IF(CU112&lt;&gt;"",HLOOKUP(COUNT($F112:CU112)+1,$G$4:$EH$8,CV$14,0)*$D112,IF($C112=CV$17,$G$5*$D112,""))</f>
        <v>0</v>
      </c>
      <c r="CW112" s="34">
        <f>IF(CV112&lt;&gt;"",HLOOKUP(COUNT($F112:CV112)+1,$G$4:$EH$8,CW$14,0)*$D112,IF($C112=CW$17,$G$5*$D112,""))</f>
        <v>0</v>
      </c>
      <c r="CX112" s="34" t="e">
        <f>IF(CW112&lt;&gt;"",HLOOKUP(COUNT($F112:CW112)+1,$G$4:$EH$8,CX$14,0)*$D112,IF($C112=CX$17,$G$5*$D112,""))</f>
        <v>#VALUE!</v>
      </c>
      <c r="CY112" s="34" t="e">
        <f>IF(CX112&lt;&gt;"",HLOOKUP(COUNT($F112:CX112)+1,$G$4:$EH$8,CY$14,0)*$D112,IF($C112=CY$17,$G$5*$D112,""))</f>
        <v>#VALUE!</v>
      </c>
      <c r="CZ112" s="34" t="e">
        <f>IF(CY112&lt;&gt;"",HLOOKUP(COUNT($F112:CY112)+1,$G$4:$EH$8,CZ$14,0)*$D112,IF($C112=CZ$17,$G$5*$D112,""))</f>
        <v>#VALUE!</v>
      </c>
      <c r="DA112" s="34" t="e">
        <f>IF(CZ112&lt;&gt;"",HLOOKUP(COUNT($F112:CZ112)+1,$G$4:$EH$8,DA$14,0)*$D112,IF($C112=DA$17,$G$5*$D112,""))</f>
        <v>#VALUE!</v>
      </c>
      <c r="DB112" s="34" t="e">
        <f>IF(DA112&lt;&gt;"",HLOOKUP(COUNT($F112:DA112)+1,$G$4:$EH$8,DB$14,0)*$D112,IF($C112=DB$17,$G$5*$D112,""))</f>
        <v>#VALUE!</v>
      </c>
      <c r="DC112" s="34" t="e">
        <f>IF(DB112&lt;&gt;"",HLOOKUP(COUNT($F112:DB112)+1,$G$4:$EH$8,DC$14,0)*$D112,IF($C112=DC$17,$G$5*$D112,""))</f>
        <v>#VALUE!</v>
      </c>
      <c r="DD112" s="34" t="e">
        <f>IF(DC112&lt;&gt;"",HLOOKUP(COUNT($F112:DC112)+1,$G$4:$EH$8,DD$14,0)*$D112,IF($C112=DD$17,$G$5*$D112,""))</f>
        <v>#VALUE!</v>
      </c>
      <c r="DE112" s="34" t="e">
        <f>IF(DD112&lt;&gt;"",HLOOKUP(COUNT($F112:DD112)+1,$G$4:$EH$8,DE$14,0)*$D112,IF($C112=DE$17,$G$5*$D112,""))</f>
        <v>#VALUE!</v>
      </c>
      <c r="DF112" s="34" t="e">
        <f>IF(DE112&lt;&gt;"",HLOOKUP(COUNT($F112:DE112)+1,$G$4:$EH$8,DF$14,0)*$D112,IF($C112=DF$17,$G$5*$D112,""))</f>
        <v>#VALUE!</v>
      </c>
      <c r="DG112" s="34" t="e">
        <f>IF(DF112&lt;&gt;"",HLOOKUP(COUNT($F112:DF112)+1,$G$4:$EH$8,DG$14,0)*$D112,IF($C112=DG$17,$G$5*$D112,""))</f>
        <v>#VALUE!</v>
      </c>
      <c r="DH112" s="34" t="e">
        <f>IF(DG112&lt;&gt;"",HLOOKUP(COUNT($F112:DG112)+1,$G$4:$EH$8,DH$14,0)*$D112,IF($C112=DH$17,$G$5*$D112,""))</f>
        <v>#VALUE!</v>
      </c>
      <c r="DI112" s="34" t="e">
        <f>IF(DH112&lt;&gt;"",HLOOKUP(COUNT($F112:DH112)+1,$G$4:$EH$8,DI$14,0)*$D112,IF($C112=DI$17,$G$5*$D112,""))</f>
        <v>#VALUE!</v>
      </c>
      <c r="DJ112" s="34" t="e">
        <f>IF(DI112&lt;&gt;"",HLOOKUP(COUNT($F112:DI112)+1,$G$4:$EH$8,DJ$14,0)*$D112,IF($C112=DJ$17,$G$5*$D112,""))</f>
        <v>#VALUE!</v>
      </c>
      <c r="DK112" s="34" t="e">
        <f>IF(DJ112&lt;&gt;"",HLOOKUP(COUNT($F112:DJ112)+1,$G$4:$EH$8,DK$14,0)*$D112,IF($C112=DK$17,$G$5*$D112,""))</f>
        <v>#VALUE!</v>
      </c>
      <c r="DL112" s="34" t="e">
        <f>IF(DK112&lt;&gt;"",HLOOKUP(COUNT($F112:DK112)+1,$G$4:$EH$8,DL$14,0)*$D112,IF($C112=DL$17,$G$5*$D112,""))</f>
        <v>#VALUE!</v>
      </c>
      <c r="DM112" s="34" t="e">
        <f>IF(DL112&lt;&gt;"",HLOOKUP(COUNT($F112:DL112)+1,$G$4:$EH$8,DM$14,0)*$D112,IF($C112=DM$17,$G$5*$D112,""))</f>
        <v>#VALUE!</v>
      </c>
      <c r="DN112" s="34" t="e">
        <f>IF(DM112&lt;&gt;"",HLOOKUP(COUNT($F112:DM112)+1,$G$4:$EH$8,DN$14,0)*$D112,IF($C112=DN$17,$G$5*$D112,""))</f>
        <v>#VALUE!</v>
      </c>
      <c r="DO112" s="34" t="e">
        <f>IF(DN112&lt;&gt;"",HLOOKUP(COUNT($F112:DN112)+1,$G$4:$EH$8,DO$14,0)*$D112,IF($C112=DO$17,$G$5*$D112,""))</f>
        <v>#VALUE!</v>
      </c>
      <c r="DP112" s="34" t="e">
        <f>IF(DO112&lt;&gt;"",HLOOKUP(COUNT($F112:DO112)+1,$G$4:$EH$8,DP$14,0)*$D112,IF($C112=DP$17,$G$5*$D112,""))</f>
        <v>#VALUE!</v>
      </c>
      <c r="DQ112" s="34" t="e">
        <f>IF(DP112&lt;&gt;"",HLOOKUP(COUNT($F112:DP112)+1,$G$4:$EH$8,DQ$14,0)*$D112,IF($C112=DQ$17,$G$5*$D112,""))</f>
        <v>#VALUE!</v>
      </c>
      <c r="DR112" s="34" t="e">
        <f>IF(DQ112&lt;&gt;"",HLOOKUP(COUNT($F112:DQ112)+1,$G$4:$EH$8,DR$14,0)*$D112,IF($C112=DR$17,$G$5*$D112,""))</f>
        <v>#VALUE!</v>
      </c>
      <c r="DS112" s="34" t="e">
        <f>IF(DR112&lt;&gt;"",HLOOKUP(COUNT($F112:DR112)+1,$G$4:$EH$8,DS$14,0)*$D112,IF($C112=DS$17,$G$5*$D112,""))</f>
        <v>#VALUE!</v>
      </c>
      <c r="DT112" s="34" t="e">
        <f>IF(DS112&lt;&gt;"",HLOOKUP(COUNT($F112:DS112)+1,$G$4:$EH$8,DT$14,0)*$D112,IF($C112=DT$17,$G$5*$D112,""))</f>
        <v>#VALUE!</v>
      </c>
      <c r="DU112" s="34" t="e">
        <f>IF(DT112&lt;&gt;"",HLOOKUP(COUNT($F112:DT112)+1,$G$4:$EH$8,DU$14,0)*$D112,IF($C112=DU$17,$G$5*$D112,""))</f>
        <v>#VALUE!</v>
      </c>
      <c r="DV112" s="34" t="e">
        <f>IF(DU112&lt;&gt;"",HLOOKUP(COUNT($F112:DU112)+1,$G$4:$EH$8,DV$14,0)*$D112,IF($C112=DV$17,$G$5*$D112,""))</f>
        <v>#VALUE!</v>
      </c>
      <c r="DX112" s="34" t="str">
        <f>IF(DW112&lt;&gt;"",HLOOKUP(COUNT($DW112:DW112)+1,$G$4:$CX$8,DX$14,0)*$D112,IF($C112=DX$17,$G$6*$D112,""))</f>
        <v/>
      </c>
      <c r="DY112" s="34" t="str">
        <f>IF(DX112&lt;&gt;"",HLOOKUP(COUNT($DW112:DX112)+1,$G$4:$CX$8,DY$14,0)*$D112,IF($C112=DY$17,$G$6*$D112,""))</f>
        <v/>
      </c>
      <c r="DZ112" s="34" t="str">
        <f>IF(DY112&lt;&gt;"",HLOOKUP(COUNT($DW112:DY112)+1,$G$4:$CX$8,DZ$14,0)*$D112,IF($C112=DZ$17,$G$6*$D112,""))</f>
        <v/>
      </c>
      <c r="EA112" s="34" t="str">
        <f>IF(DZ112&lt;&gt;"",HLOOKUP(COUNT($DW112:DZ112)+1,$G$4:$CX$8,EA$14,0)*$D112,IF($C112=EA$17,$G$6*$D112,""))</f>
        <v/>
      </c>
      <c r="EB112" s="34" t="str">
        <f>IF(EA112&lt;&gt;"",HLOOKUP(COUNT($DW112:EA112)+1,$G$4:$CX$8,EB$14,0)*$D112,IF($C112=EB$17,$G$6*$D112,""))</f>
        <v/>
      </c>
      <c r="EC112" s="34" t="str">
        <f>IF(EB112&lt;&gt;"",HLOOKUP(COUNT($DW112:EB112)+1,$G$4:$CX$8,EC$14,0)*$D112,IF($C112=EC$17,$G$6*$D112,""))</f>
        <v/>
      </c>
      <c r="ED112" s="34" t="str">
        <f>IF(EC112&lt;&gt;"",HLOOKUP(COUNT($DW112:EC112)+1,$G$4:$CX$8,ED$14,0)*$D112,IF($C112=ED$17,$G$6*$D112,""))</f>
        <v/>
      </c>
      <c r="EE112" s="34" t="str">
        <f>IF(ED112&lt;&gt;"",HLOOKUP(COUNT($DW112:ED112)+1,$G$4:$CX$8,EE$14,0)*$D112,IF($C112=EE$17,$G$6*$D112,""))</f>
        <v/>
      </c>
      <c r="EF112" s="34" t="str">
        <f>IF(EE112&lt;&gt;"",HLOOKUP(COUNT($DW112:EE112)+1,$G$4:$CX$8,EF$14,0)*$D112,IF($C112=EF$17,$G$6*$D112,""))</f>
        <v/>
      </c>
      <c r="EG112" s="34" t="str">
        <f>IF(EF112&lt;&gt;"",HLOOKUP(COUNT($DW112:EF112)+1,$G$4:$CX$8,EG$14,0)*$D112,IF($C112=EG$17,$G$6*$D112,""))</f>
        <v/>
      </c>
      <c r="EH112" s="34" t="str">
        <f>IF(EG112&lt;&gt;"",HLOOKUP(COUNT($DW112:EG112)+1,$G$4:$CX$8,EH$14,0)*$D112,IF($C112=EH$17,$G$6*$D112,""))</f>
        <v/>
      </c>
      <c r="EI112" s="34" t="str">
        <f>IF(EH112&lt;&gt;"",HLOOKUP(COUNT($DW112:EH112)+1,$G$4:$CX$8,EI$14,0)*$D112,IF($C112=EI$17,$G$6*$D112,""))</f>
        <v/>
      </c>
      <c r="EJ112" s="34" t="str">
        <f>IF(EI112&lt;&gt;"",HLOOKUP(COUNT($DW112:EI112)+1,$G$4:$CX$8,EJ$14,0)*$D112,IF($C112=EJ$17,$G$6*$D112,""))</f>
        <v/>
      </c>
      <c r="EK112" s="34" t="str">
        <f>IF(EJ112&lt;&gt;"",HLOOKUP(COUNT($DW112:EJ112)+1,$G$4:$CX$8,EK$14,0)*$D112,IF($C112=EK$17,$G$6*$D112,""))</f>
        <v/>
      </c>
      <c r="EL112" s="34" t="str">
        <f>IF(EK112&lt;&gt;"",HLOOKUP(COUNT($DW112:EK112)+1,$G$4:$CX$8,EL$14,0)*$D112,IF($C112=EL$17,$G$6*$D112,""))</f>
        <v/>
      </c>
      <c r="EM112" s="34" t="str">
        <f>IF(EL112&lt;&gt;"",HLOOKUP(COUNT($DW112:EL112)+1,$G$4:$CX$8,EM$14,0)*$D112,IF($C112=EM$17,$G$6*$D112,""))</f>
        <v/>
      </c>
      <c r="EN112" s="34" t="str">
        <f>IF(EM112&lt;&gt;"",HLOOKUP(COUNT($DW112:EM112)+1,$G$4:$CX$8,EN$14,0)*$D112,IF($C112=EN$17,$G$6*$D112,""))</f>
        <v/>
      </c>
      <c r="EO112" s="34" t="str">
        <f>IF(EN112&lt;&gt;"",HLOOKUP(COUNT($DW112:EN112)+1,$G$4:$CX$8,EO$14,0)*$D112,IF($C112=EO$17,$G$6*$D112,""))</f>
        <v/>
      </c>
      <c r="EP112" s="34" t="str">
        <f>IF(EO112&lt;&gt;"",HLOOKUP(COUNT($DW112:EO112)+1,$G$4:$CX$8,EP$14,0)*$D112,IF($C112=EP$17,$G$6*$D112,""))</f>
        <v/>
      </c>
      <c r="EQ112" s="34" t="str">
        <f>IF(EP112&lt;&gt;"",HLOOKUP(COUNT($DW112:EP112)+1,$G$4:$CX$8,EQ$14,0)*$D112,IF($C112=EQ$17,$G$6*$D112,""))</f>
        <v/>
      </c>
      <c r="ER112" s="34" t="str">
        <f>IF(EQ112&lt;&gt;"",HLOOKUP(COUNT($DW112:EQ112)+1,$G$4:$CX$8,ER$14,0)*$D112,IF($C112=ER$17,$G$6*$D112,""))</f>
        <v/>
      </c>
      <c r="ES112" s="34" t="str">
        <f>IF(ER112&lt;&gt;"",HLOOKUP(COUNT($DW112:ER112)+1,$G$4:$CX$8,ES$14,0)*$D112,IF($C112=ES$17,$G$6*$D112,""))</f>
        <v/>
      </c>
      <c r="ET112" s="34" t="str">
        <f>IF(ES112&lt;&gt;"",HLOOKUP(COUNT($DW112:ES112)+1,$G$4:$CX$8,ET$14,0)*$D112,IF($C112=ET$17,$G$6*$D112,""))</f>
        <v/>
      </c>
      <c r="EU112" s="34" t="str">
        <f>IF(ET112&lt;&gt;"",HLOOKUP(COUNT($DW112:ET112)+1,$G$4:$CX$8,EU$14,0)*$D112,IF($C112=EU$17,$G$6*$D112,""))</f>
        <v/>
      </c>
      <c r="EV112" s="34" t="str">
        <f>IF(EU112&lt;&gt;"",HLOOKUP(COUNT($DW112:EU112)+1,$G$4:$CX$8,EV$14,0)*$D112,IF($C112=EV$17,$G$6*$D112,""))</f>
        <v/>
      </c>
      <c r="EW112" s="34" t="str">
        <f>IF(EV112&lt;&gt;"",HLOOKUP(COUNT($DW112:EV112)+1,$G$4:$CX$8,EW$14,0)*$D112,IF($C112=EW$17,$G$6*$D112,""))</f>
        <v/>
      </c>
      <c r="EX112" s="34" t="str">
        <f>IF(EW112&lt;&gt;"",HLOOKUP(COUNT($DW112:EW112)+1,$G$4:$CX$8,EX$14,0)*$D112,IF($C112=EX$17,$G$6*$D112,""))</f>
        <v/>
      </c>
      <c r="EY112" s="34" t="str">
        <f>IF(EX112&lt;&gt;"",HLOOKUP(COUNT($DW112:EX112)+1,$G$4:$CX$8,EY$14,0)*$D112,IF($C112=EY$17,$G$6*$D112,""))</f>
        <v/>
      </c>
      <c r="EZ112" s="34" t="str">
        <f>IF(EY112&lt;&gt;"",HLOOKUP(COUNT($DW112:EY112)+1,$G$4:$CX$8,EZ$14,0)*$D112,IF($C112=EZ$17,$G$6*$D112,""))</f>
        <v/>
      </c>
      <c r="FA112" s="34" t="str">
        <f>IF(EZ112&lt;&gt;"",HLOOKUP(COUNT($DW112:EZ112)+1,$G$4:$CX$8,FA$14,0)*$D112,IF($C112=FA$17,$G$6*$D112,""))</f>
        <v/>
      </c>
      <c r="FB112" s="34" t="str">
        <f>IF(FA112&lt;&gt;"",HLOOKUP(COUNT($DW112:FA112)+1,$G$4:$CX$8,FB$14,0)*$D112,IF($C112=FB$17,$G$6*$D112,""))</f>
        <v/>
      </c>
      <c r="FC112" s="34" t="str">
        <f>IF(FB112&lt;&gt;"",HLOOKUP(COUNT($DW112:FB112)+1,$G$4:$CX$8,FC$14,0)*$D112,IF($C112=FC$17,$G$6*$D112,""))</f>
        <v/>
      </c>
      <c r="FD112" s="34" t="str">
        <f>IF(FC112&lt;&gt;"",HLOOKUP(COUNT($DW112:FC112)+1,$G$4:$CX$8,FD$14,0)*$D112,IF($C112=FD$17,$G$6*$D112,""))</f>
        <v/>
      </c>
      <c r="FE112" s="34" t="str">
        <f>IF(FD112&lt;&gt;"",HLOOKUP(COUNT($DW112:FD112)+1,$G$4:$CX$8,FE$14,0)*$D112,IF($C112=FE$17,$G$6*$D112,""))</f>
        <v/>
      </c>
      <c r="FF112" s="34" t="str">
        <f>IF(FE112&lt;&gt;"",HLOOKUP(COUNT($DW112:FE112)+1,$G$4:$CX$8,FF$14,0)*$D112,IF($C112=FF$17,$G$6*$D112,""))</f>
        <v/>
      </c>
      <c r="FG112" s="34" t="str">
        <f>IF(FF112&lt;&gt;"",HLOOKUP(COUNT($DW112:FF112)+1,$G$4:$CX$8,FG$14,0)*$D112,IF($C112=FG$17,$G$6*$D112,""))</f>
        <v/>
      </c>
      <c r="FH112" s="34" t="str">
        <f>IF(FG112&lt;&gt;"",HLOOKUP(COUNT($DW112:FG112)+1,$G$4:$CX$8,FH$14,0)*$D112,IF($C112=FH$17,$G$6*$D112,""))</f>
        <v/>
      </c>
      <c r="FI112" s="34" t="str">
        <f>IF(FH112&lt;&gt;"",HLOOKUP(COUNT($DW112:FH112)+1,$G$4:$CX$8,FI$14,0)*$D112,IF($C112=FI$17,$G$6*$D112,""))</f>
        <v/>
      </c>
      <c r="FJ112" s="34" t="str">
        <f>IF(FI112&lt;&gt;"",HLOOKUP(COUNT($DW112:FI112)+1,$G$4:$CX$8,FJ$14,0)*$D112,IF($C112=FJ$17,$G$6*$D112,""))</f>
        <v/>
      </c>
      <c r="FK112" s="34" t="str">
        <f>IF(FJ112&lt;&gt;"",HLOOKUP(COUNT($DW112:FJ112)+1,$G$4:$CX$8,FK$14,0)*$D112,IF($C112=FK$17,$G$6*$D112,""))</f>
        <v/>
      </c>
      <c r="FL112" s="34" t="str">
        <f>IF(FK112&lt;&gt;"",HLOOKUP(COUNT($DW112:FK112)+1,$G$4:$CX$8,FL$14,0)*$D112,IF($C112=FL$17,$G$6*$D112,""))</f>
        <v/>
      </c>
      <c r="FM112" s="34" t="str">
        <f>IF(FL112&lt;&gt;"",HLOOKUP(COUNT($DW112:FL112)+1,$G$4:$CX$8,FM$14,0)*$D112,IF($C112=FM$17,$G$6*$D112,""))</f>
        <v/>
      </c>
      <c r="FN112" s="34" t="str">
        <f>IF(FM112&lt;&gt;"",HLOOKUP(COUNT($DW112:FM112)+1,$G$4:$CX$8,FN$14,0)*$D112,IF($C112=FN$17,$G$6*$D112,""))</f>
        <v/>
      </c>
      <c r="FO112" s="34" t="str">
        <f>IF(FN112&lt;&gt;"",HLOOKUP(COUNT($DW112:FN112)+1,$G$4:$CX$8,FO$14,0)*$D112,IF($C112=FO$17,$G$6*$D112,""))</f>
        <v/>
      </c>
      <c r="FP112" s="34" t="str">
        <f>IF(FO112&lt;&gt;"",HLOOKUP(COUNT($DW112:FO112)+1,$G$4:$CX$8,FP$14,0)*$D112,IF($C112=FP$17,$G$6*$D112,""))</f>
        <v/>
      </c>
      <c r="FQ112" s="34" t="str">
        <f>IF(FP112&lt;&gt;"",HLOOKUP(COUNT($DW112:FP112)+1,$G$4:$CX$8,FQ$14,0)*$D112,IF($C112=FQ$17,$G$6*$D112,""))</f>
        <v/>
      </c>
      <c r="FR112" s="34" t="str">
        <f>IF(FQ112&lt;&gt;"",HLOOKUP(COUNT($DW112:FQ112)+1,$G$4:$CX$8,FR$14,0)*$D112,IF($C112=FR$17,$G$6*$D112,""))</f>
        <v/>
      </c>
      <c r="FS112" s="34" t="str">
        <f>IF(FR112&lt;&gt;"",HLOOKUP(COUNT($DW112:FR112)+1,$G$4:$CX$8,FS$14,0)*$D112,IF($C112=FS$17,$G$6*$D112,""))</f>
        <v/>
      </c>
      <c r="FT112" s="34" t="str">
        <f>IF(FS112&lt;&gt;"",HLOOKUP(COUNT($DW112:FS112)+1,$G$4:$CX$8,FT$14,0)*$D112,IF($C112=FT$17,$G$6*$D112,""))</f>
        <v/>
      </c>
      <c r="FU112" s="34" t="str">
        <f>IF(FT112&lt;&gt;"",HLOOKUP(COUNT($DW112:FT112)+1,$G$4:$CX$8,FU$14,0)*$D112,IF($C112=FU$17,$G$6*$D112,""))</f>
        <v/>
      </c>
      <c r="FV112" s="34" t="str">
        <f>IF(FU112&lt;&gt;"",HLOOKUP(COUNT($DW112:FU112)+1,$G$4:$CX$8,FV$14,0)*$D112,IF($C112=FV$17,$G$6*$D112,""))</f>
        <v/>
      </c>
      <c r="FW112" s="34" t="str">
        <f>IF(FV112&lt;&gt;"",HLOOKUP(COUNT($DW112:FV112)+1,$G$4:$CX$8,FW$14,0)*$D112,IF($C112=FW$17,$G$6*$D112,""))</f>
        <v/>
      </c>
      <c r="FX112" s="34" t="str">
        <f>IF(FW112&lt;&gt;"",HLOOKUP(COUNT($DW112:FW112)+1,$G$4:$CX$8,FX$14,0)*$D112,IF($C112=FX$17,$G$6*$D112,""))</f>
        <v/>
      </c>
      <c r="FY112" s="34" t="str">
        <f>IF(FX112&lt;&gt;"",HLOOKUP(COUNT($DW112:FX112)+1,$G$4:$CX$8,FY$14,0)*$D112,IF($C112=FY$17,$G$6*$D112,""))</f>
        <v/>
      </c>
      <c r="FZ112" s="34" t="str">
        <f>IF(FY112&lt;&gt;"",HLOOKUP(COUNT($DW112:FY112)+1,$G$4:$CX$8,FZ$14,0)*$D112,IF($C112=FZ$17,$G$6*$D112,""))</f>
        <v/>
      </c>
      <c r="GA112" s="34" t="str">
        <f>IF(FZ112&lt;&gt;"",HLOOKUP(COUNT($DW112:FZ112)+1,$G$4:$CX$8,GA$14,0)*$D112,IF($C112=GA$17,$G$6*$D112,""))</f>
        <v/>
      </c>
      <c r="GB112" s="34" t="str">
        <f>IF(GA112&lt;&gt;"",HLOOKUP(COUNT($DW112:GA112)+1,$G$4:$CX$8,GB$14,0)*$D112,IF($C112=GB$17,$G$6*$D112,""))</f>
        <v/>
      </c>
      <c r="GC112" s="34" t="str">
        <f>IF(GB112&lt;&gt;"",HLOOKUP(COUNT($DW112:GB112)+1,$G$4:$CX$8,GC$14,0)*$D112,IF($C112=GC$17,$G$6*$D112,""))</f>
        <v/>
      </c>
      <c r="GD112" s="34" t="str">
        <f>IF(GC112&lt;&gt;"",HLOOKUP(COUNT($DW112:GC112)+1,$G$4:$CX$8,GD$14,0)*$D112,IF($C112=GD$17,$G$6*$D112,""))</f>
        <v/>
      </c>
      <c r="GE112" s="34" t="str">
        <f>IF(GD112&lt;&gt;"",HLOOKUP(COUNT($DW112:GD112)+1,$G$4:$CX$8,GE$14,0)*$D112,IF($C112=GE$17,$G$6*$D112,""))</f>
        <v/>
      </c>
      <c r="GF112" s="34" t="str">
        <f>IF(GE112&lt;&gt;"",HLOOKUP(COUNT($DW112:GE112)+1,$G$4:$CX$8,GF$14,0)*$D112,IF($C112=GF$17,$G$6*$D112,""))</f>
        <v/>
      </c>
      <c r="GG112" s="34" t="str">
        <f>IF(GF112&lt;&gt;"",HLOOKUP(COUNT($DW112:GF112)+1,$G$4:$CX$8,GG$14,0)*$D112,IF($C112=GG$17,$G$6*$D112,""))</f>
        <v/>
      </c>
      <c r="GH112" s="34" t="str">
        <f>IF(GG112&lt;&gt;"",HLOOKUP(COUNT($DW112:GG112)+1,$G$4:$CX$8,GH$14,0)*$D112,IF($C112=GH$17,$G$6*$D112,""))</f>
        <v/>
      </c>
      <c r="GI112" s="34" t="str">
        <f>IF(GH112&lt;&gt;"",HLOOKUP(COUNT($DW112:GH112)+1,$G$4:$CX$8,GI$14,0)*$D112,IF($C112=GI$17,$G$6*$D112,""))</f>
        <v/>
      </c>
      <c r="GJ112" s="34" t="str">
        <f>IF(GI112&lt;&gt;"",HLOOKUP(COUNT($DW112:GI112)+1,$G$4:$CX$8,GJ$14,0)*$D112,IF($C112=GJ$17,$G$6*$D112,""))</f>
        <v/>
      </c>
      <c r="GK112" s="34" t="str">
        <f>IF(GJ112&lt;&gt;"",HLOOKUP(COUNT($DW112:GJ112)+1,$G$4:$CX$8,GK$14,0)*$D112,IF($C112=GK$17,$G$6*$D112,""))</f>
        <v/>
      </c>
      <c r="GL112" s="34" t="str">
        <f>IF(GK112&lt;&gt;"",HLOOKUP(COUNT($DW112:GK112)+1,$G$4:$CX$8,GL$14,0)*$D112,IF($C112=GL$17,$G$6*$D112,""))</f>
        <v/>
      </c>
      <c r="GM112" s="34" t="str">
        <f>IF(GL112&lt;&gt;"",HLOOKUP(COUNT($DW112:GL112)+1,$G$4:$CX$8,GM$14,0)*$D112,IF($C112=GM$17,$G$6*$D112,""))</f>
        <v/>
      </c>
      <c r="GN112" s="34" t="str">
        <f>IF(GM112&lt;&gt;"",HLOOKUP(COUNT($DW112:GM112)+1,$G$4:$CX$8,GN$14,0)*$D112,IF($C112=GN$17,$G$6*$D112,""))</f>
        <v/>
      </c>
      <c r="GO112" s="34" t="str">
        <f>IF(GN112&lt;&gt;"",HLOOKUP(COUNT($DW112:GN112)+1,$G$4:$CX$8,GO$14,0)*$D112,IF($C112=GO$17,$G$6*$D112,""))</f>
        <v/>
      </c>
      <c r="GP112" s="34" t="str">
        <f>IF(GO112&lt;&gt;"",HLOOKUP(COUNT($DW112:GO112)+1,$G$4:$CX$8,GP$14,0)*$D112,IF($C112=GP$17,$G$6*$D112,""))</f>
        <v/>
      </c>
      <c r="GQ112" s="34" t="str">
        <f>IF(GP112&lt;&gt;"",HLOOKUP(COUNT($DW112:GP112)+1,$G$4:$CX$8,GQ$14,0)*$D112,IF($C112=GQ$17,$G$6*$D112,""))</f>
        <v/>
      </c>
      <c r="GR112" s="34" t="str">
        <f>IF(GQ112&lt;&gt;"",HLOOKUP(COUNT($DW112:GQ112)+1,$G$4:$CX$8,GR$14,0)*$D112,IF($C112=GR$17,$G$6*$D112,""))</f>
        <v/>
      </c>
      <c r="GS112" s="34" t="str">
        <f>IF(GR112&lt;&gt;"",HLOOKUP(COUNT($DW112:GR112)+1,$G$4:$CX$8,GS$14,0)*$D112,IF($C112=GS$17,$G$6*$D112,""))</f>
        <v/>
      </c>
      <c r="GT112" s="34" t="str">
        <f>IF(GS112&lt;&gt;"",HLOOKUP(COUNT($DW112:GS112)+1,$G$4:$CX$8,GT$14,0)*$D112,IF($C112=GT$17,$G$6*$D112,""))</f>
        <v/>
      </c>
      <c r="GU112" s="34" t="str">
        <f>IF(GT112&lt;&gt;"",HLOOKUP(COUNT($DW112:GT112)+1,$G$4:$CX$8,GU$14,0)*$D112,IF($C112=GU$17,$G$6*$D112,""))</f>
        <v/>
      </c>
      <c r="GV112" s="34" t="str">
        <f>IF(GU112&lt;&gt;"",HLOOKUP(COUNT($DW112:GU112)+1,$G$4:$CX$8,GV$14,0)*$D112,IF($C112=GV$17,$G$6*$D112,""))</f>
        <v/>
      </c>
      <c r="GW112" s="34" t="str">
        <f>IF(GV112&lt;&gt;"",HLOOKUP(COUNT($DW112:GV112)+1,$G$4:$CX$8,GW$14,0)*$D112,IF($C112=GW$17,$G$6*$D112,""))</f>
        <v/>
      </c>
      <c r="GX112" s="34" t="str">
        <f>IF(GW112&lt;&gt;"",HLOOKUP(COUNT($DW112:GW112)+1,$G$4:$CX$8,GX$14,0)*$D112,IF($C112=GX$17,$G$6*$D112,""))</f>
        <v/>
      </c>
      <c r="GY112" s="34" t="str">
        <f>IF(GX112&lt;&gt;"",HLOOKUP(COUNT($DW112:GX112)+1,$G$4:$CX$8,GY$14,0)*$D112,IF($C112=GY$17,$G$6*$D112,""))</f>
        <v/>
      </c>
      <c r="GZ112" s="34" t="str">
        <f>IF(GY112&lt;&gt;"",HLOOKUP(COUNT($DW112:GY112)+1,$G$4:$CX$8,GZ$14,0)*$D112,IF($C112=GZ$17,$G$6*$D112,""))</f>
        <v/>
      </c>
      <c r="HA112" s="34" t="str">
        <f>IF(GZ112&lt;&gt;"",HLOOKUP(COUNT($DW112:GZ112)+1,$G$4:$CX$8,HA$14,0)*$D112,IF($C112=HA$17,$G$6*$D112,""))</f>
        <v/>
      </c>
      <c r="HB112" s="34" t="str">
        <f>IF(HA112&lt;&gt;"",HLOOKUP(COUNT($DW112:HA112)+1,$G$4:$CX$8,HB$14,0)*$D112,IF($C112=HB$17,$G$6*$D112,""))</f>
        <v/>
      </c>
      <c r="HC112" s="34" t="str">
        <f>IF(HB112&lt;&gt;"",HLOOKUP(COUNT($DW112:HB112)+1,$G$4:$CX$8,HC$14,0)*$D112,IF($C112=HC$17,$G$6*$D112,""))</f>
        <v/>
      </c>
      <c r="HD112" s="34" t="str">
        <f>IF(HC112&lt;&gt;"",HLOOKUP(COUNT($DW112:HC112)+1,$G$4:$CX$8,HD$14,0)*$D112,IF($C112=HD$17,$G$6*$D112,""))</f>
        <v/>
      </c>
      <c r="HE112" s="34" t="str">
        <f>IF(HD112&lt;&gt;"",HLOOKUP(COUNT($DW112:HD112)+1,$G$4:$CX$8,HE$14,0)*$D112,IF($C112=HE$17,$G$6*$D112,""))</f>
        <v/>
      </c>
      <c r="HF112" s="34" t="str">
        <f>IF(HE112&lt;&gt;"",HLOOKUP(COUNT($DW112:HE112)+1,$G$4:$CX$8,HF$14,0)*$D112,IF($C112=HF$17,$G$6*$D112,""))</f>
        <v/>
      </c>
      <c r="HG112" s="34" t="str">
        <f>IF(HF112&lt;&gt;"",HLOOKUP(COUNT($DW112:HF112)+1,$G$4:$CX$8,HG$14,0)*$D112,IF($C112=HG$17,$G$6*$D112,""))</f>
        <v/>
      </c>
      <c r="HH112" s="34" t="str">
        <f>IF(HG112&lt;&gt;"",HLOOKUP(COUNT($DW112:HG112)+1,$G$4:$CX$8,HH$14,0)*$D112,IF($C112=HH$17,$G$6*$D112,""))</f>
        <v/>
      </c>
      <c r="HI112" s="34" t="str">
        <f>IF(HH112&lt;&gt;"",HLOOKUP(COUNT($DW112:HH112)+1,$G$4:$CX$8,HI$14,0)*$D112,IF($C112=HI$17,$G$6*$D112,""))</f>
        <v/>
      </c>
      <c r="HJ112" s="34" t="str">
        <f>IF(HI112&lt;&gt;"",HLOOKUP(COUNT($DW112:HI112)+1,$G$4:$CX$8,HJ$14,0)*$D112,IF($C112=HJ$17,$G$6*$D112,""))</f>
        <v/>
      </c>
      <c r="HK112" s="34" t="str">
        <f>IF(HJ112&lt;&gt;"",HLOOKUP(COUNT($DW112:HJ112)+1,$G$4:$CX$8,HK$14,0)*$D112,IF($C112=HK$17,$G$6*$D112,""))</f>
        <v/>
      </c>
      <c r="HL112" s="34" t="str">
        <f>IF(HK112&lt;&gt;"",HLOOKUP(COUNT($DW112:HK112)+1,$G$4:$CX$8,HL$14,0)*$D112,IF($C112=HL$17,$G$6*$D112,""))</f>
        <v/>
      </c>
      <c r="HM112" s="34">
        <f>IF(HL112&lt;&gt;"",HLOOKUP(COUNT($DW112:HL112)+1,$G$4:$CX$8,HM$14,0)*$D112,IF($C112=HM$17,$G$6*$D112,""))</f>
        <v>0</v>
      </c>
      <c r="HN112" s="34">
        <f>IF(HM112&lt;&gt;"",HLOOKUP(COUNT($DW112:HM112)+1,$G$4:$CX$8,HN$14,0)*$D112,IF($C112=HN$17,$G$6*$D112,""))</f>
        <v>7500</v>
      </c>
      <c r="HO112" s="34">
        <f>IF(HN112&lt;&gt;"",HLOOKUP(COUNT($DW112:HN112)+1,$G$4:$CX$8,HO$14,0)*$D112,IF($C112=HO$17,$G$6*$D112,""))</f>
        <v>7500</v>
      </c>
      <c r="HP112" s="34">
        <f>IF(HO112&lt;&gt;"",HLOOKUP(COUNT($DW112:HO112)+1,$G$4:$CX$8,HP$14,0)*$D112,IF($C112=HP$17,$G$6*$D112,""))</f>
        <v>7500</v>
      </c>
      <c r="HQ112" s="34">
        <f>IF(HP112&lt;&gt;"",HLOOKUP(COUNT($DW112:HP112)+1,$G$4:$CX$8,HQ$14,0)*$D112,IF($C112=HQ$17,$G$6*$D112,""))</f>
        <v>9048.4582084179765</v>
      </c>
      <c r="HR112" s="34">
        <f>IF(HQ112&lt;&gt;"",HLOOKUP(COUNT($DW112:HQ112)+1,$G$4:$CX$8,HR$14,0)*$D112,IF($C112=HR$17,$G$6*$D112,""))</f>
        <v>11310.572760522478</v>
      </c>
      <c r="HS112" s="34">
        <f>IF(HR112&lt;&gt;"",HLOOKUP(COUNT($DW112:HR112)+1,$G$4:$CX$8,HS$14,0)*$D112,IF($C112=HS$17,$G$6*$D112,""))</f>
        <v>13572.687312626966</v>
      </c>
      <c r="HT112" s="34">
        <f>IF(HS112&lt;&gt;"",HLOOKUP(COUNT($DW112:HS112)+1,$G$4:$CX$8,HT$14,0)*$D112,IF($C112=HT$17,$G$6*$D112,""))</f>
        <v>15744.31728264728</v>
      </c>
      <c r="HU112" s="34">
        <f>IF(HT112&lt;&gt;"",HLOOKUP(COUNT($DW112:HT112)+1,$G$4:$CX$8,HU$14,0)*$D112,IF($C112=HU$17,$G$6*$D112,""))</f>
        <v>17948.521702217906</v>
      </c>
      <c r="HV112" s="34">
        <f>IF(HU112&lt;&gt;"",HLOOKUP(COUNT($DW112:HU112)+1,$G$4:$CX$8,HV$14,0)*$D112,IF($C112=HV$17,$G$6*$D112,""))</f>
        <v>20281.829523506218</v>
      </c>
      <c r="HW112" s="34">
        <f>IF(HV112&lt;&gt;"",HLOOKUP(COUNT($DW112:HV112)+1,$G$4:$CX$8,HW$14,0)*$D112,IF($C112=HW$17,$G$6*$D112,""))</f>
        <v>22512.830771091903</v>
      </c>
      <c r="HX112" s="34">
        <f>IF(HW112&lt;&gt;"",HLOOKUP(COUNT($DW112:HW112)+1,$G$4:$CX$8,HX$14,0)*$D112,IF($C112=HX$17,$G$6*$D112,""))</f>
        <v>24764.113848201101</v>
      </c>
      <c r="HY112" s="34">
        <f>IF(HX112&lt;&gt;"",HLOOKUP(COUNT($DW112:HX112)+1,$G$4:$CX$8,HY$14,0)*$D112,IF($C112=HY$17,$G$6*$D112,""))</f>
        <v>18573.085386150833</v>
      </c>
      <c r="HZ112" s="34">
        <f>IF(HY112&lt;&gt;"",HLOOKUP(COUNT($DW112:HY112)+1,$G$4:$CX$8,HZ$14,0)*$D112,IF($C112=HZ$17,$G$6*$D112,""))</f>
        <v>17644.431116843283</v>
      </c>
      <c r="IA112" s="34">
        <f>IF(HZ112&lt;&gt;"",HLOOKUP(COUNT($DW112:HZ112)+1,$G$4:$CX$8,IA$14,0)*$D112,IF($C112=IA$17,$G$6*$D112,""))</f>
        <v>19408.874228527617</v>
      </c>
      <c r="IB112" s="34">
        <f>IF(IA112&lt;&gt;"",HLOOKUP(COUNT($DW112:IA112)+1,$G$4:$CX$8,IB$14,0)*$D112,IF($C112=IB$17,$G$6*$D112,""))</f>
        <v>21349.761651380388</v>
      </c>
      <c r="IC112" s="34">
        <f>IF(IB112&lt;&gt;"",HLOOKUP(COUNT($DW112:IB112)+1,$G$4:$CX$8,IC$14,0)*$D112,IF($C112=IC$17,$G$6*$D112,""))</f>
        <v>23484.73781651842</v>
      </c>
      <c r="ID112" s="34">
        <f>IF(IC112&lt;&gt;"",HLOOKUP(COUNT($DW112:IC112)+1,$G$4:$CX$8,ID$14,0)*$D112,IF($C112=ID$17,$G$6*$D112,""))</f>
        <v>25833.211598170259</v>
      </c>
      <c r="IE112" s="34">
        <f>IF(ID112&lt;&gt;"",HLOOKUP(COUNT($DW112:ID112)+1,$G$4:$CX$8,IE$14,0)*$D112,IF($C112=IE$17,$G$6*$D112,""))</f>
        <v>24541.551018261736</v>
      </c>
      <c r="IF112" s="34">
        <f>IF(IE112&lt;&gt;"",HLOOKUP(COUNT($DW112:IE112)+1,$G$4:$CX$8,IF$14,0)*$D112,IF($C112=IF$17,$G$6*$D112,""))</f>
        <v>23314.473467348653</v>
      </c>
      <c r="IG112" s="34">
        <f>IF(IF112&lt;&gt;"",HLOOKUP(COUNT($DW112:IF112)+1,$G$4:$CX$8,IG$14,0)*$D112,IF($C112=IG$17,$G$6*$D112,""))</f>
        <v>24946.486610063057</v>
      </c>
      <c r="IH112" s="34">
        <f>IF(IG112&lt;&gt;"",HLOOKUP(COUNT($DW112:IG112)+1,$G$4:$CX$8,IH$14,0)*$D112,IF($C112=IH$17,$G$6*$D112,""))</f>
        <v>26692.740672767472</v>
      </c>
      <c r="II112" s="34">
        <f>IF(IH112&lt;&gt;"",HLOOKUP(COUNT($DW112:IH112)+1,$G$4:$CX$8,II$14,0)*$D112,IF($C112=II$17,$G$6*$D112,""))</f>
        <v>28561.232519861194</v>
      </c>
      <c r="IJ112" s="34">
        <f>IF(II112&lt;&gt;"",HLOOKUP(COUNT($DW112:II112)+1,$G$4:$CX$8,IJ$14,0)*$D112,IF($C112=IJ$17,$G$6*$D112,""))</f>
        <v>31417.355771847309</v>
      </c>
      <c r="IK112" s="34">
        <f>IF(IJ112&lt;&gt;"",HLOOKUP(COUNT($DW112:IJ112)+1,$G$4:$CX$8,IK$14,0)*$D112,IF($C112=IK$17,$G$6*$D112,""))</f>
        <v>26704.75240607022</v>
      </c>
      <c r="IL112" s="34">
        <f>IF(IK112&lt;&gt;"",HLOOKUP(COUNT($DW112:IK112)+1,$G$4:$CX$8,IL$14,0)*$D112,IF($C112=IL$17,$G$6*$D112,""))</f>
        <v>25369.514785766714</v>
      </c>
      <c r="IM112" s="34">
        <f>IF(IL112&lt;&gt;"",HLOOKUP(COUNT($DW112:IL112)+1,$G$4:$CX$8,IM$14,0)*$D112,IF($C112=IM$17,$G$6*$D112,""))</f>
        <v>26637.990525055047</v>
      </c>
      <c r="IO112" s="34" t="str">
        <f>IF(IN112&lt;&gt;"",HLOOKUP(COUNT($IN112:IN112)+1,$G$4:$EH$8,IO$14,0)*$D112,IF($C112=IO$17,$G$7*$D112,""))</f>
        <v/>
      </c>
      <c r="IP112" s="34" t="str">
        <f>IF(IO112&lt;&gt;"",HLOOKUP(COUNT($IN112:IO112)+1,$G$4:$EH$8,IP$14,0)*$D112,IF($C112=IP$17,$G$7*$D112,""))</f>
        <v/>
      </c>
      <c r="IQ112" s="34" t="str">
        <f>IF(IP112&lt;&gt;"",HLOOKUP(COUNT($IN112:IP112)+1,$G$4:$EH$8,IQ$14,0)*$D112,IF($C112=IQ$17,$G$7*$D112,""))</f>
        <v/>
      </c>
      <c r="IR112" s="34" t="str">
        <f>IF(IQ112&lt;&gt;"",HLOOKUP(COUNT($IN112:IQ112)+1,$G$4:$EH$8,IR$14,0)*$D112,IF($C112=IR$17,$G$7*$D112,""))</f>
        <v/>
      </c>
      <c r="IS112" s="34" t="str">
        <f>IF(IR112&lt;&gt;"",HLOOKUP(COUNT($IN112:IR112)+1,$G$4:$EH$8,IS$14,0)*$D112,IF($C112=IS$17,$G$7*$D112,""))</f>
        <v/>
      </c>
      <c r="IT112" s="34" t="str">
        <f>IF(IS112&lt;&gt;"",HLOOKUP(COUNT($IN112:IS112)+1,$G$4:$EH$8,IT$14,0)*$D112,IF($C112=IT$17,$G$7*$D112,""))</f>
        <v/>
      </c>
      <c r="IU112" s="34" t="str">
        <f>IF(IT112&lt;&gt;"",HLOOKUP(COUNT($IN112:IT112)+1,$G$4:$EH$8,IU$14,0)*$D112,IF($C112=IU$17,$G$7*$D112,""))</f>
        <v/>
      </c>
      <c r="IV112" s="34" t="str">
        <f>IF(IU112&lt;&gt;"",HLOOKUP(COUNT($IN112:IU112)+1,$G$4:$EH$8,IV$14,0)*$D112,IF($C112=IV$17,$G$7*$D112,""))</f>
        <v/>
      </c>
      <c r="IW112" s="34" t="str">
        <f>IF(IV112&lt;&gt;"",HLOOKUP(COUNT($IN112:IV112)+1,$G$4:$EH$8,IW$14,0)*$D112,IF($C112=IW$17,$G$7*$D112,""))</f>
        <v/>
      </c>
      <c r="IX112" s="34" t="str">
        <f>IF(IW112&lt;&gt;"",HLOOKUP(COUNT($IN112:IW112)+1,$G$4:$EH$8,IX$14,0)*$D112,IF($C112=IX$17,$G$7*$D112,""))</f>
        <v/>
      </c>
      <c r="IY112" s="34" t="str">
        <f>IF(IX112&lt;&gt;"",HLOOKUP(COUNT($IN112:IX112)+1,$G$4:$EH$8,IY$14,0)*$D112,IF($C112=IY$17,$G$7*$D112,""))</f>
        <v/>
      </c>
      <c r="IZ112" s="34" t="str">
        <f>IF(IY112&lt;&gt;"",HLOOKUP(COUNT($IN112:IY112)+1,$G$4:$EH$8,IZ$14,0)*$D112,IF($C112=IZ$17,$G$7*$D112,""))</f>
        <v/>
      </c>
      <c r="JA112" s="34" t="str">
        <f>IF(IZ112&lt;&gt;"",HLOOKUP(COUNT($IN112:IZ112)+1,$G$4:$EH$8,JA$14,0)*$D112,IF($C112=JA$17,$G$7*$D112,""))</f>
        <v/>
      </c>
      <c r="JB112" s="34" t="str">
        <f>IF(JA112&lt;&gt;"",HLOOKUP(COUNT($IN112:JA112)+1,$G$4:$EH$8,JB$14,0)*$D112,IF($C112=JB$17,$G$7*$D112,""))</f>
        <v/>
      </c>
      <c r="JC112" s="34" t="str">
        <f>IF(JB112&lt;&gt;"",HLOOKUP(COUNT($IN112:JB112)+1,$G$4:$EH$8,JC$14,0)*$D112,IF($C112=JC$17,$G$7*$D112,""))</f>
        <v/>
      </c>
      <c r="JD112" s="34" t="str">
        <f>IF(JC112&lt;&gt;"",HLOOKUP(COUNT($IN112:JC112)+1,$G$4:$EH$8,JD$14,0)*$D112,IF($C112=JD$17,$G$7*$D112,""))</f>
        <v/>
      </c>
      <c r="JE112" s="34" t="str">
        <f>IF(JD112&lt;&gt;"",HLOOKUP(COUNT($IN112:JD112)+1,$G$4:$EH$8,JE$14,0)*$D112,IF($C112=JE$17,$G$7*$D112,""))</f>
        <v/>
      </c>
      <c r="JF112" s="34" t="str">
        <f>IF(JE112&lt;&gt;"",HLOOKUP(COUNT($IN112:JE112)+1,$G$4:$EH$8,JF$14,0)*$D112,IF($C112=JF$17,$G$7*$D112,""))</f>
        <v/>
      </c>
      <c r="JG112" s="34" t="str">
        <f>IF(JF112&lt;&gt;"",HLOOKUP(COUNT($IN112:JF112)+1,$G$4:$EH$8,JG$14,0)*$D112,IF($C112=JG$17,$G$7*$D112,""))</f>
        <v/>
      </c>
      <c r="JH112" s="34" t="str">
        <f>IF(JG112&lt;&gt;"",HLOOKUP(COUNT($IN112:JG112)+1,$G$4:$EH$8,JH$14,0)*$D112,IF($C112=JH$17,$G$7*$D112,""))</f>
        <v/>
      </c>
      <c r="JI112" s="34" t="str">
        <f>IF(JH112&lt;&gt;"",HLOOKUP(COUNT($IN112:JH112)+1,$G$4:$EH$8,JI$14,0)*$D112,IF($C112=JI$17,$G$7*$D112,""))</f>
        <v/>
      </c>
      <c r="JJ112" s="34" t="str">
        <f>IF(JI112&lt;&gt;"",HLOOKUP(COUNT($IN112:JI112)+1,$G$4:$EH$8,JJ$14,0)*$D112,IF($C112=JJ$17,$G$7*$D112,""))</f>
        <v/>
      </c>
      <c r="JK112" s="34" t="str">
        <f>IF(JJ112&lt;&gt;"",HLOOKUP(COUNT($IN112:JJ112)+1,$G$4:$EH$8,JK$14,0)*$D112,IF($C112=JK$17,$G$7*$D112,""))</f>
        <v/>
      </c>
      <c r="JL112" s="34" t="str">
        <f>IF(JK112&lt;&gt;"",HLOOKUP(COUNT($IN112:JK112)+1,$G$4:$EH$8,JL$14,0)*$D112,IF($C112=JL$17,$G$7*$D112,""))</f>
        <v/>
      </c>
      <c r="JM112" s="34" t="str">
        <f>IF(JL112&lt;&gt;"",HLOOKUP(COUNT($IN112:JL112)+1,$G$4:$EH$8,JM$14,0)*$D112,IF($C112=JM$17,$G$7*$D112,""))</f>
        <v/>
      </c>
      <c r="JN112" s="34" t="str">
        <f>IF(JM112&lt;&gt;"",HLOOKUP(COUNT($IN112:JM112)+1,$G$4:$EH$8,JN$14,0)*$D112,IF($C112=JN$17,$G$7*$D112,""))</f>
        <v/>
      </c>
      <c r="JO112" s="34" t="str">
        <f>IF(JN112&lt;&gt;"",HLOOKUP(COUNT($IN112:JN112)+1,$G$4:$EH$8,JO$14,0)*$D112,IF($C112=JO$17,$G$7*$D112,""))</f>
        <v/>
      </c>
      <c r="JP112" s="34" t="str">
        <f>IF(JO112&lt;&gt;"",HLOOKUP(COUNT($IN112:JO112)+1,$G$4:$EH$8,JP$14,0)*$D112,IF($C112=JP$17,$G$7*$D112,""))</f>
        <v/>
      </c>
      <c r="JQ112" s="34" t="str">
        <f>IF(JP112&lt;&gt;"",HLOOKUP(COUNT($IN112:JP112)+1,$G$4:$EH$8,JQ$14,0)*$D112,IF($C112=JQ$17,$G$7*$D112,""))</f>
        <v/>
      </c>
      <c r="JR112" s="34" t="str">
        <f>IF(JQ112&lt;&gt;"",HLOOKUP(COUNT($IN112:JQ112)+1,$G$4:$EH$8,JR$14,0)*$D112,IF($C112=JR$17,$G$7*$D112,""))</f>
        <v/>
      </c>
      <c r="JS112" s="34" t="str">
        <f>IF(JR112&lt;&gt;"",HLOOKUP(COUNT($IN112:JR112)+1,$G$4:$EH$8,JS$14,0)*$D112,IF($C112=JS$17,$G$7*$D112,""))</f>
        <v/>
      </c>
      <c r="JT112" s="34" t="str">
        <f>IF(JS112&lt;&gt;"",HLOOKUP(COUNT($IN112:JS112)+1,$G$4:$EH$8,JT$14,0)*$D112,IF($C112=JT$17,$G$7*$D112,""))</f>
        <v/>
      </c>
      <c r="JU112" s="34" t="str">
        <f>IF(JT112&lt;&gt;"",HLOOKUP(COUNT($IN112:JT112)+1,$G$4:$EH$8,JU$14,0)*$D112,IF($C112=JU$17,$G$7*$D112,""))</f>
        <v/>
      </c>
      <c r="JV112" s="34" t="str">
        <f>IF(JU112&lt;&gt;"",HLOOKUP(COUNT($IN112:JU112)+1,$G$4:$EH$8,JV$14,0)*$D112,IF($C112=JV$17,$G$7*$D112,""))</f>
        <v/>
      </c>
      <c r="JW112" s="34" t="str">
        <f>IF(JV112&lt;&gt;"",HLOOKUP(COUNT($IN112:JV112)+1,$G$4:$EH$8,JW$14,0)*$D112,IF($C112=JW$17,$G$7*$D112,""))</f>
        <v/>
      </c>
      <c r="JX112" s="34" t="str">
        <f>IF(JW112&lt;&gt;"",HLOOKUP(COUNT($IN112:JW112)+1,$G$4:$EH$8,JX$14,0)*$D112,IF($C112=JX$17,$G$7*$D112,""))</f>
        <v/>
      </c>
      <c r="JY112" s="34" t="str">
        <f>IF(JX112&lt;&gt;"",HLOOKUP(COUNT($IN112:JX112)+1,$G$4:$EH$8,JY$14,0)*$D112,IF($C112=JY$17,$G$7*$D112,""))</f>
        <v/>
      </c>
      <c r="JZ112" s="34" t="str">
        <f>IF(JY112&lt;&gt;"",HLOOKUP(COUNT($IN112:JY112)+1,$G$4:$EH$8,JZ$14,0)*$D112,IF($C112=JZ$17,$G$7*$D112,""))</f>
        <v/>
      </c>
      <c r="KA112" s="34" t="str">
        <f>IF(JZ112&lt;&gt;"",HLOOKUP(COUNT($IN112:JZ112)+1,$G$4:$EH$8,KA$14,0)*$D112,IF($C112=KA$17,$G$7*$D112,""))</f>
        <v/>
      </c>
      <c r="KB112" s="34" t="str">
        <f>IF(KA112&lt;&gt;"",HLOOKUP(COUNT($IN112:KA112)+1,$G$4:$EH$8,KB$14,0)*$D112,IF($C112=KB$17,$G$7*$D112,""))</f>
        <v/>
      </c>
      <c r="KC112" s="34" t="str">
        <f>IF(KB112&lt;&gt;"",HLOOKUP(COUNT($IN112:KB112)+1,$G$4:$EH$8,KC$14,0)*$D112,IF($C112=KC$17,$G$7*$D112,""))</f>
        <v/>
      </c>
      <c r="KD112" s="34" t="str">
        <f>IF(KC112&lt;&gt;"",HLOOKUP(COUNT($IN112:KC112)+1,$G$4:$EH$8,KD$14,0)*$D112,IF($C112=KD$17,$G$7*$D112,""))</f>
        <v/>
      </c>
      <c r="KE112" s="34" t="str">
        <f>IF(KD112&lt;&gt;"",HLOOKUP(COUNT($IN112:KD112)+1,$G$4:$EH$8,KE$14,0)*$D112,IF($C112=KE$17,$G$7*$D112,""))</f>
        <v/>
      </c>
      <c r="KF112" s="34" t="str">
        <f>IF(KE112&lt;&gt;"",HLOOKUP(COUNT($IN112:KE112)+1,$G$4:$EH$8,KF$14,0)*$D112,IF($C112=KF$17,$G$7*$D112,""))</f>
        <v/>
      </c>
      <c r="KG112" s="34" t="str">
        <f>IF(KF112&lt;&gt;"",HLOOKUP(COUNT($IN112:KF112)+1,$G$4:$EH$8,KG$14,0)*$D112,IF($C112=KG$17,$G$7*$D112,""))</f>
        <v/>
      </c>
      <c r="KH112" s="34" t="str">
        <f>IF(KG112&lt;&gt;"",HLOOKUP(COUNT($IN112:KG112)+1,$G$4:$EH$8,KH$14,0)*$D112,IF($C112=KH$17,$G$7*$D112,""))</f>
        <v/>
      </c>
      <c r="KI112" s="34" t="str">
        <f>IF(KH112&lt;&gt;"",HLOOKUP(COUNT($IN112:KH112)+1,$G$4:$EH$8,KI$14,0)*$D112,IF($C112=KI$17,$G$7*$D112,""))</f>
        <v/>
      </c>
      <c r="KJ112" s="34" t="str">
        <f>IF(KI112&lt;&gt;"",HLOOKUP(COUNT($IN112:KI112)+1,$G$4:$EH$8,KJ$14,0)*$D112,IF($C112=KJ$17,$G$7*$D112,""))</f>
        <v/>
      </c>
      <c r="KK112" s="34" t="str">
        <f>IF(KJ112&lt;&gt;"",HLOOKUP(COUNT($IN112:KJ112)+1,$G$4:$EH$8,KK$14,0)*$D112,IF($C112=KK$17,$G$7*$D112,""))</f>
        <v/>
      </c>
      <c r="KL112" s="34" t="str">
        <f>IF(KK112&lt;&gt;"",HLOOKUP(COUNT($IN112:KK112)+1,$G$4:$EH$8,KL$14,0)*$D112,IF($C112=KL$17,$G$7*$D112,""))</f>
        <v/>
      </c>
      <c r="KM112" s="34" t="str">
        <f>IF(KL112&lt;&gt;"",HLOOKUP(COUNT($IN112:KL112)+1,$G$4:$EH$8,KM$14,0)*$D112,IF($C112=KM$17,$G$7*$D112,""))</f>
        <v/>
      </c>
      <c r="KN112" s="34" t="str">
        <f>IF(KM112&lt;&gt;"",HLOOKUP(COUNT($IN112:KM112)+1,$G$4:$EH$8,KN$14,0)*$D112,IF($C112=KN$17,$G$7*$D112,""))</f>
        <v/>
      </c>
      <c r="KO112" s="34" t="str">
        <f>IF(KN112&lt;&gt;"",HLOOKUP(COUNT($IN112:KN112)+1,$G$4:$EH$8,KO$14,0)*$D112,IF($C112=KO$17,$G$7*$D112,""))</f>
        <v/>
      </c>
      <c r="KP112" s="34" t="str">
        <f>IF(KO112&lt;&gt;"",HLOOKUP(COUNT($IN112:KO112)+1,$G$4:$EH$8,KP$14,0)*$D112,IF($C112=KP$17,$G$7*$D112,""))</f>
        <v/>
      </c>
      <c r="KQ112" s="34" t="str">
        <f>IF(KP112&lt;&gt;"",HLOOKUP(COUNT($IN112:KP112)+1,$G$4:$EH$8,KQ$14,0)*$D112,IF($C112=KQ$17,$G$7*$D112,""))</f>
        <v/>
      </c>
      <c r="KR112" s="34" t="str">
        <f>IF(KQ112&lt;&gt;"",HLOOKUP(COUNT($IN112:KQ112)+1,$G$4:$EH$8,KR$14,0)*$D112,IF($C112=KR$17,$G$7*$D112,""))</f>
        <v/>
      </c>
      <c r="KS112" s="34" t="str">
        <f>IF(KR112&lt;&gt;"",HLOOKUP(COUNT($IN112:KR112)+1,$G$4:$EH$8,KS$14,0)*$D112,IF($C112=KS$17,$G$7*$D112,""))</f>
        <v/>
      </c>
      <c r="KT112" s="34" t="str">
        <f>IF(KS112&lt;&gt;"",HLOOKUP(COUNT($IN112:KS112)+1,$G$4:$EH$8,KT$14,0)*$D112,IF($C112=KT$17,$G$7*$D112,""))</f>
        <v/>
      </c>
      <c r="KU112" s="34" t="str">
        <f>IF(KT112&lt;&gt;"",HLOOKUP(COUNT($IN112:KT112)+1,$G$4:$EH$8,KU$14,0)*$D112,IF($C112=KU$17,$G$7*$D112,""))</f>
        <v/>
      </c>
      <c r="KV112" s="34" t="str">
        <f>IF(KU112&lt;&gt;"",HLOOKUP(COUNT($IN112:KU112)+1,$G$4:$EH$8,KV$14,0)*$D112,IF($C112=KV$17,$G$7*$D112,""))</f>
        <v/>
      </c>
      <c r="KW112" s="34" t="str">
        <f>IF(KV112&lt;&gt;"",HLOOKUP(COUNT($IN112:KV112)+1,$G$4:$EH$8,KW$14,0)*$D112,IF($C112=KW$17,$G$7*$D112,""))</f>
        <v/>
      </c>
      <c r="KX112" s="34" t="str">
        <f>IF(KW112&lt;&gt;"",HLOOKUP(COUNT($IN112:KW112)+1,$G$4:$EH$8,KX$14,0)*$D112,IF($C112=KX$17,$G$7*$D112,""))</f>
        <v/>
      </c>
      <c r="KY112" s="34" t="str">
        <f>IF(KX112&lt;&gt;"",HLOOKUP(COUNT($IN112:KX112)+1,$G$4:$EH$8,KY$14,0)*$D112,IF($C112=KY$17,$G$7*$D112,""))</f>
        <v/>
      </c>
      <c r="KZ112" s="34" t="str">
        <f>IF(KY112&lt;&gt;"",HLOOKUP(COUNT($IN112:KY112)+1,$G$4:$EH$8,KZ$14,0)*$D112,IF($C112=KZ$17,$G$7*$D112,""))</f>
        <v/>
      </c>
      <c r="LA112" s="34" t="str">
        <f>IF(KZ112&lt;&gt;"",HLOOKUP(COUNT($IN112:KZ112)+1,$G$4:$EH$8,LA$14,0)*$D112,IF($C112=LA$17,$G$7*$D112,""))</f>
        <v/>
      </c>
      <c r="LB112" s="34" t="str">
        <f>IF(LA112&lt;&gt;"",HLOOKUP(COUNT($IN112:LA112)+1,$G$4:$EH$8,LB$14,0)*$D112,IF($C112=LB$17,$G$7*$D112,""))</f>
        <v/>
      </c>
      <c r="LC112" s="34" t="str">
        <f>IF(LB112&lt;&gt;"",HLOOKUP(COUNT($IN112:LB112)+1,$G$4:$EH$8,LC$14,0)*$D112,IF($C112=LC$17,$G$7*$D112,""))</f>
        <v/>
      </c>
      <c r="LD112" s="34" t="str">
        <f>IF(LC112&lt;&gt;"",HLOOKUP(COUNT($IN112:LC112)+1,$G$4:$EH$8,LD$14,0)*$D112,IF($C112=LD$17,$G$7*$D112,""))</f>
        <v/>
      </c>
      <c r="LE112" s="34" t="str">
        <f>IF(LD112&lt;&gt;"",HLOOKUP(COUNT($IN112:LD112)+1,$G$4:$EH$8,LE$14,0)*$D112,IF($C112=LE$17,$G$7*$D112,""))</f>
        <v/>
      </c>
      <c r="LF112" s="34" t="str">
        <f>IF(LE112&lt;&gt;"",HLOOKUP(COUNT($IN112:LE112)+1,$G$4:$EH$8,LF$14,0)*$D112,IF($C112=LF$17,$G$7*$D112,""))</f>
        <v/>
      </c>
      <c r="LG112" s="34" t="str">
        <f>IF(LF112&lt;&gt;"",HLOOKUP(COUNT($IN112:LF112)+1,$G$4:$EH$8,LG$14,0)*$D112,IF($C112=LG$17,$G$7*$D112,""))</f>
        <v/>
      </c>
      <c r="LH112" s="34" t="str">
        <f>IF(LG112&lt;&gt;"",HLOOKUP(COUNT($IN112:LG112)+1,$G$4:$EH$8,LH$14,0)*$D112,IF($C112=LH$17,$G$7*$D112,""))</f>
        <v/>
      </c>
      <c r="LI112" s="34" t="str">
        <f>IF(LH112&lt;&gt;"",HLOOKUP(COUNT($IN112:LH112)+1,$G$4:$EH$8,LI$14,0)*$D112,IF($C112=LI$17,$G$7*$D112,""))</f>
        <v/>
      </c>
      <c r="LJ112" s="34" t="str">
        <f>IF(LI112&lt;&gt;"",HLOOKUP(COUNT($IN112:LI112)+1,$G$4:$EH$8,LJ$14,0)*$D112,IF($C112=LJ$17,$G$7*$D112,""))</f>
        <v/>
      </c>
      <c r="LK112" s="34" t="str">
        <f>IF(LJ112&lt;&gt;"",HLOOKUP(COUNT($IN112:LJ112)+1,$G$4:$EH$8,LK$14,0)*$D112,IF($C112=LK$17,$G$7*$D112,""))</f>
        <v/>
      </c>
      <c r="LL112" s="34" t="str">
        <f>IF(LK112&lt;&gt;"",HLOOKUP(COUNT($IN112:LK112)+1,$G$4:$EH$8,LL$14,0)*$D112,IF($C112=LL$17,$G$7*$D112,""))</f>
        <v/>
      </c>
      <c r="LM112" s="34" t="str">
        <f>IF(LL112&lt;&gt;"",HLOOKUP(COUNT($IN112:LL112)+1,$G$4:$EH$8,LM$14,0)*$D112,IF($C112=LM$17,$G$7*$D112,""))</f>
        <v/>
      </c>
      <c r="LN112" s="34" t="str">
        <f>IF(LM112&lt;&gt;"",HLOOKUP(COUNT($IN112:LM112)+1,$G$4:$EH$8,LN$14,0)*$D112,IF($C112=LN$17,$G$7*$D112,""))</f>
        <v/>
      </c>
      <c r="LO112" s="34" t="str">
        <f>IF(LN112&lt;&gt;"",HLOOKUP(COUNT($IN112:LN112)+1,$G$4:$EH$8,LO$14,0)*$D112,IF($C112=LO$17,$G$7*$D112,""))</f>
        <v/>
      </c>
      <c r="LP112" s="34" t="str">
        <f>IF(LO112&lt;&gt;"",HLOOKUP(COUNT($IN112:LO112)+1,$G$4:$EH$8,LP$14,0)*$D112,IF($C112=LP$17,$G$7*$D112,""))</f>
        <v/>
      </c>
      <c r="LQ112" s="34" t="str">
        <f>IF(LP112&lt;&gt;"",HLOOKUP(COUNT($IN112:LP112)+1,$G$4:$EH$8,LQ$14,0)*$D112,IF($C112=LQ$17,$G$7*$D112,""))</f>
        <v/>
      </c>
      <c r="LR112" s="34" t="str">
        <f>IF(LQ112&lt;&gt;"",HLOOKUP(COUNT($IN112:LQ112)+1,$G$4:$EH$8,LR$14,0)*$D112,IF($C112=LR$17,$G$7*$D112,""))</f>
        <v/>
      </c>
      <c r="LS112" s="34" t="str">
        <f>IF(LR112&lt;&gt;"",HLOOKUP(COUNT($IN112:LR112)+1,$G$4:$EH$8,LS$14,0)*$D112,IF($C112=LS$17,$G$7*$D112,""))</f>
        <v/>
      </c>
      <c r="LT112" s="34" t="str">
        <f>IF(LS112&lt;&gt;"",HLOOKUP(COUNT($IN112:LS112)+1,$G$4:$EH$8,LT$14,0)*$D112,IF($C112=LT$17,$G$7*$D112,""))</f>
        <v/>
      </c>
      <c r="LU112" s="34" t="str">
        <f>IF(LT112&lt;&gt;"",HLOOKUP(COUNT($IN112:LT112)+1,$G$4:$EH$8,LU$14,0)*$D112,IF($C112=LU$17,$G$7*$D112,""))</f>
        <v/>
      </c>
      <c r="LV112" s="34" t="str">
        <f>IF(LU112&lt;&gt;"",HLOOKUP(COUNT($IN112:LU112)+1,$G$4:$EH$8,LV$14,0)*$D112,IF($C112=LV$17,$G$7*$D112,""))</f>
        <v/>
      </c>
      <c r="LW112" s="34" t="str">
        <f>IF(LV112&lt;&gt;"",HLOOKUP(COUNT($IN112:LV112)+1,$G$4:$EH$8,LW$14,0)*$D112,IF($C112=LW$17,$G$7*$D112,""))</f>
        <v/>
      </c>
      <c r="LX112" s="34" t="str">
        <f>IF(LW112&lt;&gt;"",HLOOKUP(COUNT($IN112:LW112)+1,$G$4:$EH$8,LX$14,0)*$D112,IF($C112=LX$17,$G$7*$D112,""))</f>
        <v/>
      </c>
      <c r="LY112" s="34" t="str">
        <f>IF(LX112&lt;&gt;"",HLOOKUP(COUNT($IN112:LX112)+1,$G$4:$EH$8,LY$14,0)*$D112,IF($C112=LY$17,$G$7*$D112,""))</f>
        <v/>
      </c>
      <c r="LZ112" s="34" t="str">
        <f>IF(LY112&lt;&gt;"",HLOOKUP(COUNT($IN112:LY112)+1,$G$4:$EH$8,LZ$14,0)*$D112,IF($C112=LZ$17,$G$7*$D112,""))</f>
        <v/>
      </c>
      <c r="MA112" s="34" t="str">
        <f>IF(LZ112&lt;&gt;"",HLOOKUP(COUNT($IN112:LZ112)+1,$G$4:$EH$8,MA$14,0)*$D112,IF($C112=MA$17,$G$7*$D112,""))</f>
        <v/>
      </c>
      <c r="MB112" s="34" t="str">
        <f>IF(MA112&lt;&gt;"",HLOOKUP(COUNT($IN112:MA112)+1,$G$4:$EH$8,MB$14,0)*$D112,IF($C112=MB$17,$G$7*$D112,""))</f>
        <v/>
      </c>
      <c r="MC112" s="34" t="str">
        <f>IF(MB112&lt;&gt;"",HLOOKUP(COUNT($IN112:MB112)+1,$G$4:$EH$8,MC$14,0)*$D112,IF($C112=MC$17,$G$7*$D112,""))</f>
        <v/>
      </c>
      <c r="MD112" s="34">
        <f>IF(MC112&lt;&gt;"",HLOOKUP(COUNT($IN112:MC112)+1,$G$4:$EH$8,MD$14,0)*$D112,IF($C112=MD$17,$G$7*$D112,""))</f>
        <v>0</v>
      </c>
      <c r="ME112" s="34">
        <f>IF(MD112&lt;&gt;"",HLOOKUP(COUNT($IN112:MD112)+1,$G$4:$EH$8,ME$14,0)*$D112,IF($C112=ME$17,$G$7*$D112,""))</f>
        <v>3750</v>
      </c>
      <c r="MF112" s="34">
        <f>IF(ME112&lt;&gt;"",HLOOKUP(COUNT($IN112:ME112)+1,$G$4:$EH$8,MF$14,0)*$D112,IF($C112=MF$17,$G$7*$D112,""))</f>
        <v>3750</v>
      </c>
      <c r="MG112" s="34">
        <f>IF(MF112&lt;&gt;"",HLOOKUP(COUNT($IN112:MF112)+1,$G$4:$EH$8,MG$14,0)*$D112,IF($C112=MG$17,$G$7*$D112,""))</f>
        <v>3750</v>
      </c>
      <c r="MH112" s="34">
        <f>IF(MG112&lt;&gt;"",HLOOKUP(COUNT($IN112:MG112)+1,$G$4:$EH$8,MH$14,0)*$D112,IF($C112=MH$17,$G$7*$D112,""))</f>
        <v>3750</v>
      </c>
      <c r="MI112" s="34">
        <f>IF(MH112&lt;&gt;"",HLOOKUP(COUNT($IN112:MH112)+1,$G$4:$EH$8,MI$14,0)*$D112,IF($C112=MI$17,$G$7*$D112,""))</f>
        <v>3770.1909201741591</v>
      </c>
      <c r="MJ112" s="34">
        <f>IF(MI112&lt;&gt;"",HLOOKUP(COUNT($IN112:MI112)+1,$G$4:$EH$8,MJ$14,0)*$D112,IF($C112=MJ$17,$G$7*$D112,""))</f>
        <v>4524.2291042089882</v>
      </c>
      <c r="MK112" s="34">
        <f>IF(MJ112&lt;&gt;"",HLOOKUP(COUNT($IN112:MJ112)+1,$G$4:$EH$8,MK$14,0)*$D112,IF($C112=MK$17,$G$7*$D112,""))</f>
        <v>5248.1057608824267</v>
      </c>
      <c r="ML112" s="34">
        <f>IF(MK112&lt;&gt;"",HLOOKUP(COUNT($IN112:MK112)+1,$G$4:$EH$8,ML$14,0)*$D112,IF($C112=ML$17,$G$7*$D112,""))</f>
        <v>5982.8405674059686</v>
      </c>
      <c r="MM112" s="34">
        <f>IF(ML112&lt;&gt;"",HLOOKUP(COUNT($IN112:ML112)+1,$G$4:$EH$8,MM$14,0)*$D112,IF($C112=MM$17,$G$7*$D112,""))</f>
        <v>6760.6098411687399</v>
      </c>
      <c r="MN112" s="34">
        <f>IF(MM112&lt;&gt;"",HLOOKUP(COUNT($IN112:MM112)+1,$G$4:$EH$8,MN$14,0)*$D112,IF($C112=MN$17,$G$7*$D112,""))</f>
        <v>7504.2769236973027</v>
      </c>
      <c r="MO112" s="34">
        <f>IF(MN112&lt;&gt;"",HLOOKUP(COUNT($IN112:MN112)+1,$G$4:$EH$8,MO$14,0)*$D112,IF($C112=MO$17,$G$7*$D112,""))</f>
        <v>8254.7046160670325</v>
      </c>
      <c r="MP112" s="34">
        <f>IF(MO112&lt;&gt;"",HLOOKUP(COUNT($IN112:MO112)+1,$G$4:$EH$8,MP$14,0)*$D112,IF($C112=MP$17,$G$7*$D112,""))</f>
        <v>6191.0284620502789</v>
      </c>
      <c r="MQ112" s="34">
        <f>IF(MP112&lt;&gt;"",HLOOKUP(COUNT($IN112:MP112)+1,$G$4:$EH$8,MQ$14,0)*$D112,IF($C112=MQ$17,$G$7*$D112,""))</f>
        <v>5881.4770389477608</v>
      </c>
      <c r="MR112" s="34">
        <f>IF(MQ112&lt;&gt;"",HLOOKUP(COUNT($IN112:MQ112)+1,$G$4:$EH$8,MR$14,0)*$D112,IF($C112=MR$17,$G$7*$D112,""))</f>
        <v>6469.6247428425395</v>
      </c>
      <c r="MS112" s="34">
        <f>IF(MR112&lt;&gt;"",HLOOKUP(COUNT($IN112:MR112)+1,$G$4:$EH$8,MS$14,0)*$D112,IF($C112=MS$17,$G$7*$D112,""))</f>
        <v>7116.5872171267965</v>
      </c>
      <c r="MT112" s="34">
        <f>IF(MS112&lt;&gt;"",HLOOKUP(COUNT($IN112:MS112)+1,$G$4:$EH$8,MT$14,0)*$D112,IF($C112=MT$17,$G$7*$D112,""))</f>
        <v>7828.2459388394727</v>
      </c>
      <c r="MU112" s="34">
        <f>IF(MT112&lt;&gt;"",HLOOKUP(COUNT($IN112:MT112)+1,$G$4:$EH$8,MU$14,0)*$D112,IF($C112=MU$17,$G$7*$D112,""))</f>
        <v>8611.0705327234209</v>
      </c>
      <c r="MV112" s="34">
        <f>IF(MU112&lt;&gt;"",HLOOKUP(COUNT($IN112:MU112)+1,$G$4:$EH$8,MV$14,0)*$D112,IF($C112=MV$17,$G$7*$D112,""))</f>
        <v>8180.517006087246</v>
      </c>
      <c r="MW112" s="34">
        <f>IF(MV112&lt;&gt;"",HLOOKUP(COUNT($IN112:MV112)+1,$G$4:$EH$8,MW$14,0)*$D112,IF($C112=MW$17,$G$7*$D112,""))</f>
        <v>7771.4911557828855</v>
      </c>
      <c r="MX112" s="34">
        <f>IF(MW112&lt;&gt;"",HLOOKUP(COUNT($IN112:MW112)+1,$G$4:$EH$8,MX$14,0)*$D112,IF($C112=MX$17,$G$7*$D112,""))</f>
        <v>8315.4955366876875</v>
      </c>
      <c r="MY112" s="34">
        <f>IF(MX112&lt;&gt;"",HLOOKUP(COUNT($IN112:MX112)+1,$G$4:$EH$8,MY$14,0)*$D112,IF($C112=MY$17,$G$7*$D112,""))</f>
        <v>8897.5802242558239</v>
      </c>
      <c r="MZ112" s="34">
        <f>IF(MY112&lt;&gt;"",HLOOKUP(COUNT($IN112:MY112)+1,$G$4:$EH$8,MZ$14,0)*$D112,IF($C112=MZ$17,$G$7*$D112,""))</f>
        <v>9520.4108399537326</v>
      </c>
      <c r="NA112" s="34">
        <f>IF(MZ112&lt;&gt;"",HLOOKUP(COUNT($IN112:MZ112)+1,$G$4:$EH$8,NA$14,0)*$D112,IF($C112=NA$17,$G$7*$D112,""))</f>
        <v>10472.451923949104</v>
      </c>
      <c r="NB112" s="34">
        <f>IF(NA112&lt;&gt;"",HLOOKUP(COUNT($IN112:NA112)+1,$G$4:$EH$8,NB$14,0)*$D112,IF($C112=NB$17,$G$7*$D112,""))</f>
        <v>8901.5841353567412</v>
      </c>
      <c r="NC112" s="34">
        <f>IF(NB112&lt;&gt;"",HLOOKUP(COUNT($IN112:NB112)+1,$G$4:$EH$8,NC$14,0)*$D112,IF($C112=NC$17,$G$7*$D112,""))</f>
        <v>8456.5049285889054</v>
      </c>
      <c r="ND112" s="34">
        <f>IF(NC112&lt;&gt;"",HLOOKUP(COUNT($IN112:NC112)+1,$G$4:$EH$8,ND$14,0)*$D112,IF($C112=ND$17,$G$7*$D112,""))</f>
        <v>8879.3301750183509</v>
      </c>
      <c r="NF112" s="34" t="str">
        <f>IF(NE112&lt;&gt;"",HLOOKUP(COUNT($NE112:NE112)+1,$G$4:$EH$8,NF$14,0)*$D112,IF($C112=NF$17,$G$8*$D112,""))</f>
        <v/>
      </c>
      <c r="NG112" s="34" t="str">
        <f>IF(NF112&lt;&gt;"",HLOOKUP(COUNT($NE112:NF112)+1,$G$4:$EH$8,NG$14,0)*$D112,IF($C112=NG$17,$G$8*$D112,""))</f>
        <v/>
      </c>
      <c r="NH112" s="34" t="str">
        <f>IF(NG112&lt;&gt;"",HLOOKUP(COUNT($NE112:NG112)+1,$G$4:$EH$8,NH$14,0)*$D112,IF($C112=NH$17,$G$8*$D112,""))</f>
        <v/>
      </c>
      <c r="NI112" s="34" t="str">
        <f>IF(NH112&lt;&gt;"",HLOOKUP(COUNT($NE112:NH112)+1,$G$4:$EH$8,NI$14,0)*$D112,IF($C112=NI$17,$G$8*$D112,""))</f>
        <v/>
      </c>
      <c r="NJ112" s="34" t="str">
        <f>IF(NI112&lt;&gt;"",HLOOKUP(COUNT($NE112:NI112)+1,$G$4:$EH$8,NJ$14,0)*$D112,IF($C112=NJ$17,$G$8*$D112,""))</f>
        <v/>
      </c>
      <c r="NK112" s="34" t="str">
        <f>IF(NJ112&lt;&gt;"",HLOOKUP(COUNT($NE112:NJ112)+1,$G$4:$EH$8,NK$14,0)*$D112,IF($C112=NK$17,$G$8*$D112,""))</f>
        <v/>
      </c>
      <c r="NL112" s="34" t="str">
        <f>IF(NK112&lt;&gt;"",HLOOKUP(COUNT($NE112:NK112)+1,$G$4:$EH$8,NL$14,0)*$D112,IF($C112=NL$17,$G$8*$D112,""))</f>
        <v/>
      </c>
      <c r="NM112" s="34" t="str">
        <f>IF(NL112&lt;&gt;"",HLOOKUP(COUNT($NE112:NL112)+1,$G$4:$EH$8,NM$14,0)*$D112,IF($C112=NM$17,$G$8*$D112,""))</f>
        <v/>
      </c>
      <c r="NN112" s="34" t="str">
        <f>IF(NM112&lt;&gt;"",HLOOKUP(COUNT($NE112:NM112)+1,$G$4:$EH$8,NN$14,0)*$D112,IF($C112=NN$17,$G$8*$D112,""))</f>
        <v/>
      </c>
      <c r="NO112" s="34" t="str">
        <f>IF(NN112&lt;&gt;"",HLOOKUP(COUNT($NE112:NN112)+1,$G$4:$EH$8,NO$14,0)*$D112,IF($C112=NO$17,$G$8*$D112,""))</f>
        <v/>
      </c>
      <c r="NP112" s="34" t="str">
        <f>IF(NO112&lt;&gt;"",HLOOKUP(COUNT($NE112:NO112)+1,$G$4:$EH$8,NP$14,0)*$D112,IF($C112=NP$17,$G$8*$D112,""))</f>
        <v/>
      </c>
      <c r="NQ112" s="34" t="str">
        <f>IF(NP112&lt;&gt;"",HLOOKUP(COUNT($NE112:NP112)+1,$G$4:$EH$8,NQ$14,0)*$D112,IF($C112=NQ$17,$G$8*$D112,""))</f>
        <v/>
      </c>
      <c r="NR112" s="34" t="str">
        <f>IF(NQ112&lt;&gt;"",HLOOKUP(COUNT($NE112:NQ112)+1,$G$4:$EH$8,NR$14,0)*$D112,IF($C112=NR$17,$G$8*$D112,""))</f>
        <v/>
      </c>
      <c r="NS112" s="34" t="str">
        <f>IF(NR112&lt;&gt;"",HLOOKUP(COUNT($NE112:NR112)+1,$G$4:$EH$8,NS$14,0)*$D112,IF($C112=NS$17,$G$8*$D112,""))</f>
        <v/>
      </c>
      <c r="NT112" s="34" t="str">
        <f>IF(NS112&lt;&gt;"",HLOOKUP(COUNT($NE112:NS112)+1,$G$4:$EH$8,NT$14,0)*$D112,IF($C112=NT$17,$G$8*$D112,""))</f>
        <v/>
      </c>
      <c r="NU112" s="34" t="str">
        <f>IF(NT112&lt;&gt;"",HLOOKUP(COUNT($NE112:NT112)+1,$G$4:$EH$8,NU$14,0)*$D112,IF($C112=NU$17,$G$8*$D112,""))</f>
        <v/>
      </c>
      <c r="NV112" s="34" t="str">
        <f>IF(NU112&lt;&gt;"",HLOOKUP(COUNT($NE112:NU112)+1,$G$4:$EH$8,NV$14,0)*$D112,IF($C112=NV$17,$G$8*$D112,""))</f>
        <v/>
      </c>
      <c r="NW112" s="34" t="str">
        <f>IF(NV112&lt;&gt;"",HLOOKUP(COUNT($NE112:NV112)+1,$G$4:$EH$8,NW$14,0)*$D112,IF($C112=NW$17,$G$8*$D112,""))</f>
        <v/>
      </c>
      <c r="NX112" s="34" t="str">
        <f>IF(NW112&lt;&gt;"",HLOOKUP(COUNT($NE112:NW112)+1,$G$4:$EH$8,NX$14,0)*$D112,IF($C112=NX$17,$G$8*$D112,""))</f>
        <v/>
      </c>
      <c r="NY112" s="34" t="str">
        <f>IF(NX112&lt;&gt;"",HLOOKUP(COUNT($NE112:NX112)+1,$G$4:$EH$8,NY$14,0)*$D112,IF($C112=NY$17,$G$8*$D112,""))</f>
        <v/>
      </c>
      <c r="NZ112" s="34" t="str">
        <f>IF(NY112&lt;&gt;"",HLOOKUP(COUNT($NE112:NY112)+1,$G$4:$EH$8,NZ$14,0)*$D112,IF($C112=NZ$17,$G$8*$D112,""))</f>
        <v/>
      </c>
      <c r="OA112" s="34" t="str">
        <f>IF(NZ112&lt;&gt;"",HLOOKUP(COUNT($NE112:NZ112)+1,$G$4:$EH$8,OA$14,0)*$D112,IF($C112=OA$17,$G$8*$D112,""))</f>
        <v/>
      </c>
      <c r="OB112" s="34" t="str">
        <f>IF(OA112&lt;&gt;"",HLOOKUP(COUNT($NE112:OA112)+1,$G$4:$EH$8,OB$14,0)*$D112,IF($C112=OB$17,$G$8*$D112,""))</f>
        <v/>
      </c>
      <c r="OC112" s="34" t="str">
        <f>IF(OB112&lt;&gt;"",HLOOKUP(COUNT($NE112:OB112)+1,$G$4:$EH$8,OC$14,0)*$D112,IF($C112=OC$17,$G$8*$D112,""))</f>
        <v/>
      </c>
      <c r="OD112" s="34" t="str">
        <f>IF(OC112&lt;&gt;"",HLOOKUP(COUNT($NE112:OC112)+1,$G$4:$EH$8,OD$14,0)*$D112,IF($C112=OD$17,$G$8*$D112,""))</f>
        <v/>
      </c>
      <c r="OE112" s="34" t="str">
        <f>IF(OD112&lt;&gt;"",HLOOKUP(COUNT($NE112:OD112)+1,$G$4:$EH$8,OE$14,0)*$D112,IF($C112=OE$17,$G$8*$D112,""))</f>
        <v/>
      </c>
      <c r="OF112" s="34" t="str">
        <f>IF(OE112&lt;&gt;"",HLOOKUP(COUNT($NE112:OE112)+1,$G$4:$EH$8,OF$14,0)*$D112,IF($C112=OF$17,$G$8*$D112,""))</f>
        <v/>
      </c>
      <c r="OG112" s="34" t="str">
        <f>IF(OF112&lt;&gt;"",HLOOKUP(COUNT($NE112:OF112)+1,$G$4:$EH$8,OG$14,0)*$D112,IF($C112=OG$17,$G$8*$D112,""))</f>
        <v/>
      </c>
      <c r="OH112" s="34" t="str">
        <f>IF(OG112&lt;&gt;"",HLOOKUP(COUNT($NE112:OG112)+1,$G$4:$EH$8,OH$14,0)*$D112,IF($C112=OH$17,$G$8*$D112,""))</f>
        <v/>
      </c>
      <c r="OI112" s="34" t="str">
        <f>IF(OH112&lt;&gt;"",HLOOKUP(COUNT($NE112:OH112)+1,$G$4:$EH$8,OI$14,0)*$D112,IF($C112=OI$17,$G$8*$D112,""))</f>
        <v/>
      </c>
      <c r="OJ112" s="34" t="str">
        <f>IF(OI112&lt;&gt;"",HLOOKUP(COUNT($NE112:OI112)+1,$G$4:$EH$8,OJ$14,0)*$D112,IF($C112=OJ$17,$G$8*$D112,""))</f>
        <v/>
      </c>
      <c r="OK112" s="34" t="str">
        <f>IF(OJ112&lt;&gt;"",HLOOKUP(COUNT($NE112:OJ112)+1,$G$4:$EH$8,OK$14,0)*$D112,IF($C112=OK$17,$G$8*$D112,""))</f>
        <v/>
      </c>
      <c r="OL112" s="34" t="str">
        <f>IF(OK112&lt;&gt;"",HLOOKUP(COUNT($NE112:OK112)+1,$G$4:$EH$8,OL$14,0)*$D112,IF($C112=OL$17,$G$8*$D112,""))</f>
        <v/>
      </c>
      <c r="OM112" s="34" t="str">
        <f>IF(OL112&lt;&gt;"",HLOOKUP(COUNT($NE112:OL112)+1,$G$4:$EH$8,OM$14,0)*$D112,IF($C112=OM$17,$G$8*$D112,""))</f>
        <v/>
      </c>
      <c r="ON112" s="34" t="str">
        <f>IF(OM112&lt;&gt;"",HLOOKUP(COUNT($NE112:OM112)+1,$G$4:$EH$8,ON$14,0)*$D112,IF($C112=ON$17,$G$8*$D112,""))</f>
        <v/>
      </c>
      <c r="OO112" s="34" t="str">
        <f>IF(ON112&lt;&gt;"",HLOOKUP(COUNT($NE112:ON112)+1,$G$4:$EH$8,OO$14,0)*$D112,IF($C112=OO$17,$G$8*$D112,""))</f>
        <v/>
      </c>
      <c r="OP112" s="34" t="str">
        <f>IF(OO112&lt;&gt;"",HLOOKUP(COUNT($NE112:OO112)+1,$G$4:$EH$8,OP$14,0)*$D112,IF($C112=OP$17,$G$8*$D112,""))</f>
        <v/>
      </c>
      <c r="OQ112" s="34" t="str">
        <f>IF(OP112&lt;&gt;"",HLOOKUP(COUNT($NE112:OP112)+1,$G$4:$EH$8,OQ$14,0)*$D112,IF($C112=OQ$17,$G$8*$D112,""))</f>
        <v/>
      </c>
      <c r="OR112" s="34" t="str">
        <f>IF(OQ112&lt;&gt;"",HLOOKUP(COUNT($NE112:OQ112)+1,$G$4:$EH$8,OR$14,0)*$D112,IF($C112=OR$17,$G$8*$D112,""))</f>
        <v/>
      </c>
      <c r="OS112" s="34" t="str">
        <f>IF(OR112&lt;&gt;"",HLOOKUP(COUNT($NE112:OR112)+1,$G$4:$EH$8,OS$14,0)*$D112,IF($C112=OS$17,$G$8*$D112,""))</f>
        <v/>
      </c>
      <c r="OT112" s="34" t="str">
        <f>IF(OS112&lt;&gt;"",HLOOKUP(COUNT($NE112:OS112)+1,$G$4:$EH$8,OT$14,0)*$D112,IF($C112=OT$17,$G$8*$D112,""))</f>
        <v/>
      </c>
      <c r="OU112" s="34" t="str">
        <f>IF(OT112&lt;&gt;"",HLOOKUP(COUNT($NE112:OT112)+1,$G$4:$EH$8,OU$14,0)*$D112,IF($C112=OU$17,$G$8*$D112,""))</f>
        <v/>
      </c>
      <c r="OV112" s="34" t="str">
        <f>IF(OU112&lt;&gt;"",HLOOKUP(COUNT($NE112:OU112)+1,$G$4:$EH$8,OV$14,0)*$D112,IF($C112=OV$17,$G$8*$D112,""))</f>
        <v/>
      </c>
      <c r="OW112" s="34" t="str">
        <f>IF(OV112&lt;&gt;"",HLOOKUP(COUNT($NE112:OV112)+1,$G$4:$EH$8,OW$14,0)*$D112,IF($C112=OW$17,$G$8*$D112,""))</f>
        <v/>
      </c>
      <c r="OX112" s="34" t="str">
        <f>IF(OW112&lt;&gt;"",HLOOKUP(COUNT($NE112:OW112)+1,$G$4:$EH$8,OX$14,0)*$D112,IF($C112=OX$17,$G$8*$D112,""))</f>
        <v/>
      </c>
      <c r="OY112" s="34" t="str">
        <f>IF(OX112&lt;&gt;"",HLOOKUP(COUNT($NE112:OX112)+1,$G$4:$EH$8,OY$14,0)*$D112,IF($C112=OY$17,$G$8*$D112,""))</f>
        <v/>
      </c>
      <c r="OZ112" s="34" t="str">
        <f>IF(OY112&lt;&gt;"",HLOOKUP(COUNT($NE112:OY112)+1,$G$4:$EH$8,OZ$14,0)*$D112,IF($C112=OZ$17,$G$8*$D112,""))</f>
        <v/>
      </c>
      <c r="PA112" s="34" t="str">
        <f>IF(OZ112&lt;&gt;"",HLOOKUP(COUNT($NE112:OZ112)+1,$G$4:$EH$8,PA$14,0)*$D112,IF($C112=PA$17,$G$8*$D112,""))</f>
        <v/>
      </c>
      <c r="PB112" s="34" t="str">
        <f>IF(PA112&lt;&gt;"",HLOOKUP(COUNT($NE112:PA112)+1,$G$4:$EH$8,PB$14,0)*$D112,IF($C112=PB$17,$G$8*$D112,""))</f>
        <v/>
      </c>
      <c r="PC112" s="34" t="str">
        <f>IF(PB112&lt;&gt;"",HLOOKUP(COUNT($NE112:PB112)+1,$G$4:$EH$8,PC$14,0)*$D112,IF($C112=PC$17,$G$8*$D112,""))</f>
        <v/>
      </c>
      <c r="PD112" s="34" t="str">
        <f>IF(PC112&lt;&gt;"",HLOOKUP(COUNT($NE112:PC112)+1,$G$4:$EH$8,PD$14,0)*$D112,IF($C112=PD$17,$G$8*$D112,""))</f>
        <v/>
      </c>
      <c r="PE112" s="34" t="str">
        <f>IF(PD112&lt;&gt;"",HLOOKUP(COUNT($NE112:PD112)+1,$G$4:$EH$8,PE$14,0)*$D112,IF($C112=PE$17,$G$8*$D112,""))</f>
        <v/>
      </c>
      <c r="PF112" s="34" t="str">
        <f>IF(PE112&lt;&gt;"",HLOOKUP(COUNT($NE112:PE112)+1,$G$4:$EH$8,PF$14,0)*$D112,IF($C112=PF$17,$G$8*$D112,""))</f>
        <v/>
      </c>
      <c r="PG112" s="34" t="str">
        <f>IF(PF112&lt;&gt;"",HLOOKUP(COUNT($NE112:PF112)+1,$G$4:$EH$8,PG$14,0)*$D112,IF($C112=PG$17,$G$8*$D112,""))</f>
        <v/>
      </c>
      <c r="PH112" s="34" t="str">
        <f>IF(PG112&lt;&gt;"",HLOOKUP(COUNT($NE112:PG112)+1,$G$4:$EH$8,PH$14,0)*$D112,IF($C112=PH$17,$G$8*$D112,""))</f>
        <v/>
      </c>
      <c r="PI112" s="34" t="str">
        <f>IF(PH112&lt;&gt;"",HLOOKUP(COUNT($NE112:PH112)+1,$G$4:$EH$8,PI$14,0)*$D112,IF($C112=PI$17,$G$8*$D112,""))</f>
        <v/>
      </c>
      <c r="PJ112" s="34" t="str">
        <f>IF(PI112&lt;&gt;"",HLOOKUP(COUNT($NE112:PI112)+1,$G$4:$EH$8,PJ$14,0)*$D112,IF($C112=PJ$17,$G$8*$D112,""))</f>
        <v/>
      </c>
      <c r="PK112" s="34" t="str">
        <f>IF(PJ112&lt;&gt;"",HLOOKUP(COUNT($NE112:PJ112)+1,$G$4:$EH$8,PK$14,0)*$D112,IF($C112=PK$17,$G$8*$D112,""))</f>
        <v/>
      </c>
      <c r="PL112" s="34" t="str">
        <f>IF(PK112&lt;&gt;"",HLOOKUP(COUNT($NE112:PK112)+1,$G$4:$EH$8,PL$14,0)*$D112,IF($C112=PL$17,$G$8*$D112,""))</f>
        <v/>
      </c>
      <c r="PM112" s="34" t="str">
        <f>IF(PL112&lt;&gt;"",HLOOKUP(COUNT($NE112:PL112)+1,$G$4:$EH$8,PM$14,0)*$D112,IF($C112=PM$17,$G$8*$D112,""))</f>
        <v/>
      </c>
      <c r="PN112" s="34" t="str">
        <f>IF(PM112&lt;&gt;"",HLOOKUP(COUNT($NE112:PM112)+1,$G$4:$EH$8,PN$14,0)*$D112,IF($C112=PN$17,$G$8*$D112,""))</f>
        <v/>
      </c>
      <c r="PO112" s="34" t="str">
        <f>IF(PN112&lt;&gt;"",HLOOKUP(COUNT($NE112:PN112)+1,$G$4:$EH$8,PO$14,0)*$D112,IF($C112=PO$17,$G$8*$D112,""))</f>
        <v/>
      </c>
      <c r="PP112" s="34" t="str">
        <f>IF(PO112&lt;&gt;"",HLOOKUP(COUNT($NE112:PO112)+1,$G$4:$EH$8,PP$14,0)*$D112,IF($C112=PP$17,$G$8*$D112,""))</f>
        <v/>
      </c>
      <c r="PQ112" s="34" t="str">
        <f>IF(PP112&lt;&gt;"",HLOOKUP(COUNT($NE112:PP112)+1,$G$4:$EH$8,PQ$14,0)*$D112,IF($C112=PQ$17,$G$8*$D112,""))</f>
        <v/>
      </c>
      <c r="PR112" s="34" t="str">
        <f>IF(PQ112&lt;&gt;"",HLOOKUP(COUNT($NE112:PQ112)+1,$G$4:$EH$8,PR$14,0)*$D112,IF($C112=PR$17,$G$8*$D112,""))</f>
        <v/>
      </c>
      <c r="PS112" s="34" t="str">
        <f>IF(PR112&lt;&gt;"",HLOOKUP(COUNT($NE112:PR112)+1,$G$4:$EH$8,PS$14,0)*$D112,IF($C112=PS$17,$G$8*$D112,""))</f>
        <v/>
      </c>
      <c r="PT112" s="34" t="str">
        <f>IF(PS112&lt;&gt;"",HLOOKUP(COUNT($NE112:PS112)+1,$G$4:$EH$8,PT$14,0)*$D112,IF($C112=PT$17,$G$8*$D112,""))</f>
        <v/>
      </c>
      <c r="PU112" s="34" t="str">
        <f>IF(PT112&lt;&gt;"",HLOOKUP(COUNT($NE112:PT112)+1,$G$4:$EH$8,PU$14,0)*$D112,IF($C112=PU$17,$G$8*$D112,""))</f>
        <v/>
      </c>
      <c r="PV112" s="34" t="str">
        <f>IF(PU112&lt;&gt;"",HLOOKUP(COUNT($NE112:PU112)+1,$G$4:$EH$8,PV$14,0)*$D112,IF($C112=PV$17,$G$8*$D112,""))</f>
        <v/>
      </c>
      <c r="PW112" s="34" t="str">
        <f>IF(PV112&lt;&gt;"",HLOOKUP(COUNT($NE112:PV112)+1,$G$4:$EH$8,PW$14,0)*$D112,IF($C112=PW$17,$G$8*$D112,""))</f>
        <v/>
      </c>
      <c r="PX112" s="34" t="str">
        <f>IF(PW112&lt;&gt;"",HLOOKUP(COUNT($NE112:PW112)+1,$G$4:$EH$8,PX$14,0)*$D112,IF($C112=PX$17,$G$8*$D112,""))</f>
        <v/>
      </c>
      <c r="PY112" s="34" t="str">
        <f>IF(PX112&lt;&gt;"",HLOOKUP(COUNT($NE112:PX112)+1,$G$4:$EH$8,PY$14,0)*$D112,IF($C112=PY$17,$G$8*$D112,""))</f>
        <v/>
      </c>
      <c r="PZ112" s="34" t="str">
        <f>IF(PY112&lt;&gt;"",HLOOKUP(COUNT($NE112:PY112)+1,$G$4:$EH$8,PZ$14,0)*$D112,IF($C112=PZ$17,$G$8*$D112,""))</f>
        <v/>
      </c>
      <c r="QA112" s="34" t="str">
        <f>IF(PZ112&lt;&gt;"",HLOOKUP(COUNT($NE112:PZ112)+1,$G$4:$EH$8,QA$14,0)*$D112,IF($C112=QA$17,$G$8*$D112,""))</f>
        <v/>
      </c>
      <c r="QB112" s="34" t="str">
        <f>IF(QA112&lt;&gt;"",HLOOKUP(COUNT($NE112:QA112)+1,$G$4:$EH$8,QB$14,0)*$D112,IF($C112=QB$17,$G$8*$D112,""))</f>
        <v/>
      </c>
      <c r="QC112" s="34" t="str">
        <f>IF(QB112&lt;&gt;"",HLOOKUP(COUNT($NE112:QB112)+1,$G$4:$EH$8,QC$14,0)*$D112,IF($C112=QC$17,$G$8*$D112,""))</f>
        <v/>
      </c>
      <c r="QD112" s="34" t="str">
        <f>IF(QC112&lt;&gt;"",HLOOKUP(COUNT($NE112:QC112)+1,$G$4:$EH$8,QD$14,0)*$D112,IF($C112=QD$17,$G$8*$D112,""))</f>
        <v/>
      </c>
      <c r="QE112" s="34" t="str">
        <f>IF(QD112&lt;&gt;"",HLOOKUP(COUNT($NE112:QD112)+1,$G$4:$EH$8,QE$14,0)*$D112,IF($C112=QE$17,$G$8*$D112,""))</f>
        <v/>
      </c>
      <c r="QF112" s="34" t="str">
        <f>IF(QE112&lt;&gt;"",HLOOKUP(COUNT($NE112:QE112)+1,$G$4:$EH$8,QF$14,0)*$D112,IF($C112=QF$17,$G$8*$D112,""))</f>
        <v/>
      </c>
      <c r="QG112" s="34" t="str">
        <f>IF(QF112&lt;&gt;"",HLOOKUP(COUNT($NE112:QF112)+1,$G$4:$EH$8,QG$14,0)*$D112,IF($C112=QG$17,$G$8*$D112,""))</f>
        <v/>
      </c>
      <c r="QH112" s="34" t="str">
        <f>IF(QG112&lt;&gt;"",HLOOKUP(COUNT($NE112:QG112)+1,$G$4:$EH$8,QH$14,0)*$D112,IF($C112=QH$17,$G$8*$D112,""))</f>
        <v/>
      </c>
      <c r="QI112" s="34" t="str">
        <f>IF(QH112&lt;&gt;"",HLOOKUP(COUNT($NE112:QH112)+1,$G$4:$EH$8,QI$14,0)*$D112,IF($C112=QI$17,$G$8*$D112,""))</f>
        <v/>
      </c>
      <c r="QJ112" s="34" t="str">
        <f>IF(QI112&lt;&gt;"",HLOOKUP(COUNT($NE112:QI112)+1,$G$4:$EH$8,QJ$14,0)*$D112,IF($C112=QJ$17,$G$8*$D112,""))</f>
        <v/>
      </c>
      <c r="QK112" s="34" t="str">
        <f>IF(QJ112&lt;&gt;"",HLOOKUP(COUNT($NE112:QJ112)+1,$G$4:$EH$8,QK$14,0)*$D112,IF($C112=QK$17,$G$8*$D112,""))</f>
        <v/>
      </c>
      <c r="QL112" s="34" t="str">
        <f>IF(QK112&lt;&gt;"",HLOOKUP(COUNT($NE112:QK112)+1,$G$4:$EH$8,QL$14,0)*$D112,IF($C112=QL$17,$G$8*$D112,""))</f>
        <v/>
      </c>
      <c r="QM112" s="34" t="str">
        <f>IF(QL112&lt;&gt;"",HLOOKUP(COUNT($NE112:QL112)+1,$G$4:$EH$8,QM$14,0)*$D112,IF($C112=QM$17,$G$8*$D112,""))</f>
        <v/>
      </c>
      <c r="QN112" s="34" t="str">
        <f>IF(QM112&lt;&gt;"",HLOOKUP(COUNT($NE112:QM112)+1,$G$4:$EH$8,QN$14,0)*$D112,IF($C112=QN$17,$G$8*$D112,""))</f>
        <v/>
      </c>
      <c r="QO112" s="34" t="str">
        <f>IF(QN112&lt;&gt;"",HLOOKUP(COUNT($NE112:QN112)+1,$G$4:$EH$8,QO$14,0)*$D112,IF($C112=QO$17,$G$8*$D112,""))</f>
        <v/>
      </c>
      <c r="QP112" s="34" t="str">
        <f>IF(QO112&lt;&gt;"",HLOOKUP(COUNT($NE112:QO112)+1,$G$4:$EH$8,QP$14,0)*$D112,IF($C112=QP$17,$G$8*$D112,""))</f>
        <v/>
      </c>
      <c r="QQ112" s="34" t="str">
        <f>IF(QP112&lt;&gt;"",HLOOKUP(COUNT($NE112:QP112)+1,$G$4:$EH$8,QQ$14,0)*$D112,IF($C112=QQ$17,$G$8*$D112,""))</f>
        <v/>
      </c>
      <c r="QR112" s="34" t="str">
        <f>IF(QQ112&lt;&gt;"",HLOOKUP(COUNT($NE112:QQ112)+1,$G$4:$EH$8,QR$14,0)*$D112,IF($C112=QR$17,$G$8*$D112,""))</f>
        <v/>
      </c>
      <c r="QS112" s="34" t="str">
        <f>IF(QR112&lt;&gt;"",HLOOKUP(COUNT($NE112:QR112)+1,$G$4:$EH$8,QS$14,0)*$D112,IF($C112=QS$17,$G$8*$D112,""))</f>
        <v/>
      </c>
      <c r="QT112" s="34" t="str">
        <f>IF(QS112&lt;&gt;"",HLOOKUP(COUNT($NE112:QS112)+1,$G$4:$EH$8,QT$14,0)*$D112,IF($C112=QT$17,$G$8*$D112,""))</f>
        <v/>
      </c>
      <c r="QU112" s="34">
        <f>IF(QT112&lt;&gt;"",HLOOKUP(COUNT($NE112:QT112)+1,$G$4:$EH$8,QU$14,0)*$D112,IF($C112=QU$17,$G$8*$D112,""))</f>
        <v>175000</v>
      </c>
      <c r="QV112" s="34">
        <f>IF(QU112&lt;&gt;"",HLOOKUP(COUNT($NE112:QU112)+1,$G$4:$EH$8,QV$14,0)*$D112,IF($C112=QV$17,$G$8*$D112,""))</f>
        <v>0</v>
      </c>
      <c r="QW112" s="34">
        <f>IF(QV112&lt;&gt;"",HLOOKUP(COUNT($NE112:QV112)+1,$G$4:$EH$8,QW$14,0)*$D112,IF($C112=QW$17,$G$8*$D112,""))</f>
        <v>0</v>
      </c>
      <c r="QX112" s="34">
        <f>IF(QW112&lt;&gt;"",HLOOKUP(COUNT($NE112:QW112)+1,$G$4:$EH$8,QX$14,0)*$D112,IF($C112=QX$17,$G$8*$D112,""))</f>
        <v>0</v>
      </c>
      <c r="QY112" s="34">
        <f>IF(QX112&lt;&gt;"",HLOOKUP(COUNT($NE112:QX112)+1,$G$4:$EH$8,QY$14,0)*$D112,IF($C112=QY$17,$G$8*$D112,""))</f>
        <v>0</v>
      </c>
      <c r="QZ112" s="34">
        <f>IF(QY112&lt;&gt;"",HLOOKUP(COUNT($NE112:QY112)+1,$G$4:$EH$8,QZ$14,0)*$D112,IF($C112=QZ$17,$G$8*$D112,""))</f>
        <v>0</v>
      </c>
      <c r="RA112" s="34">
        <f>IF(QZ112&lt;&gt;"",HLOOKUP(COUNT($NE112:QZ112)+1,$G$4:$EH$8,RA$14,0)*$D112,IF($C112=RA$17,$G$8*$D112,""))</f>
        <v>0</v>
      </c>
      <c r="RB112" s="34">
        <f>IF(RA112&lt;&gt;"",HLOOKUP(COUNT($NE112:RA112)+1,$G$4:$EH$8,RB$14,0)*$D112,IF($C112=RB$17,$G$8*$D112,""))</f>
        <v>0</v>
      </c>
      <c r="RC112" s="34">
        <f>IF(RB112&lt;&gt;"",HLOOKUP(COUNT($NE112:RB112)+1,$G$4:$EH$8,RC$14,0)*$D112,IF($C112=RC$17,$G$8*$D112,""))</f>
        <v>0</v>
      </c>
      <c r="RD112" s="34">
        <f>IF(RC112&lt;&gt;"",HLOOKUP(COUNT($NE112:RC112)+1,$G$4:$EH$8,RD$14,0)*$D112,IF($C112=RD$17,$G$8*$D112,""))</f>
        <v>0</v>
      </c>
      <c r="RE112" s="34">
        <f>IF(RD112&lt;&gt;"",HLOOKUP(COUNT($NE112:RD112)+1,$G$4:$EH$8,RE$14,0)*$D112,IF($C112=RE$17,$G$8*$D112,""))</f>
        <v>0</v>
      </c>
      <c r="RF112" s="34">
        <f>IF(RE112&lt;&gt;"",HLOOKUP(COUNT($NE112:RE112)+1,$G$4:$EH$8,RF$14,0)*$D112,IF($C112=RF$17,$G$8*$D112,""))</f>
        <v>0</v>
      </c>
      <c r="RG112" s="34">
        <f>IF(RF112&lt;&gt;"",HLOOKUP(COUNT($NE112:RF112)+1,$G$4:$EH$8,RG$14,0)*$D112,IF($C112=RG$17,$G$8*$D112,""))</f>
        <v>0</v>
      </c>
      <c r="RH112" s="34">
        <f>IF(RG112&lt;&gt;"",HLOOKUP(COUNT($NE112:RG112)+1,$G$4:$EH$8,RH$14,0)*$D112,IF($C112=RH$17,$G$8*$D112,""))</f>
        <v>0</v>
      </c>
      <c r="RI112" s="34">
        <f>IF(RH112&lt;&gt;"",HLOOKUP(COUNT($NE112:RH112)+1,$G$4:$EH$8,RI$14,0)*$D112,IF($C112=RI$17,$G$8*$D112,""))</f>
        <v>0</v>
      </c>
      <c r="RJ112" s="34">
        <f>IF(RI112&lt;&gt;"",HLOOKUP(COUNT($NE112:RI112)+1,$G$4:$EH$8,RJ$14,0)*$D112,IF($C112=RJ$17,$G$8*$D112,""))</f>
        <v>0</v>
      </c>
      <c r="RK112" s="34">
        <f>IF(RJ112&lt;&gt;"",HLOOKUP(COUNT($NE112:RJ112)+1,$G$4:$EH$8,RK$14,0)*$D112,IF($C112=RK$17,$G$8*$D112,""))</f>
        <v>0</v>
      </c>
      <c r="RL112" s="34">
        <f>IF(RK112&lt;&gt;"",HLOOKUP(COUNT($NE112:RK112)+1,$G$4:$EH$8,RL$14,0)*$D112,IF($C112=RL$17,$G$8*$D112,""))</f>
        <v>0</v>
      </c>
      <c r="RM112" s="34">
        <f>IF(RL112&lt;&gt;"",HLOOKUP(COUNT($NE112:RL112)+1,$G$4:$EH$8,RM$14,0)*$D112,IF($C112=RM$17,$G$8*$D112,""))</f>
        <v>0</v>
      </c>
      <c r="RN112" s="34">
        <f>IF(RM112&lt;&gt;"",HLOOKUP(COUNT($NE112:RM112)+1,$G$4:$EH$8,RN$14,0)*$D112,IF($C112=RN$17,$G$8*$D112,""))</f>
        <v>0</v>
      </c>
      <c r="RO112" s="34">
        <f>IF(RN112&lt;&gt;"",HLOOKUP(COUNT($NE112:RN112)+1,$G$4:$EH$8,RO$14,0)*$D112,IF($C112=RO$17,$G$8*$D112,""))</f>
        <v>0</v>
      </c>
      <c r="RP112" s="34">
        <f>IF(RO112&lt;&gt;"",HLOOKUP(COUNT($NE112:RO112)+1,$G$4:$EH$8,RP$14,0)*$D112,IF($C112=RP$17,$G$8*$D112,""))</f>
        <v>0</v>
      </c>
      <c r="RQ112" s="34">
        <f>IF(RP112&lt;&gt;"",HLOOKUP(COUNT($NE112:RP112)+1,$G$4:$EH$8,RQ$14,0)*$D112,IF($C112=RQ$17,$G$8*$D112,""))</f>
        <v>0</v>
      </c>
      <c r="RR112" s="34">
        <f>IF(RQ112&lt;&gt;"",HLOOKUP(COUNT($NE112:RQ112)+1,$G$4:$EH$8,RR$14,0)*$D112,IF($C112=RR$17,$G$8*$D112,""))</f>
        <v>0</v>
      </c>
      <c r="RS112" s="34">
        <f>IF(RR112&lt;&gt;"",HLOOKUP(COUNT($NE112:RR112)+1,$G$4:$EH$8,RS$14,0)*$D112,IF($C112=RS$17,$G$8*$D112,""))</f>
        <v>0</v>
      </c>
      <c r="RT112" s="34">
        <f>IF(RS112&lt;&gt;"",HLOOKUP(COUNT($NE112:RS112)+1,$G$4:$EH$8,RT$14,0)*$D112,IF($C112=RT$17,$G$8*$D112,""))</f>
        <v>0</v>
      </c>
      <c r="RU112" s="34">
        <f>IF(RT112&lt;&gt;"",HLOOKUP(COUNT($NE112:RT112)+1,$G$4:$EH$8,RU$14,0)*$D112,IF($C112=RU$17,$G$8*$D112,""))</f>
        <v>0</v>
      </c>
      <c r="RW112" s="34" t="str">
        <f>IF(RV112&lt;&gt;"",HLOOKUP(COUNT($RV112:RV112)+1,$G$4:$EH$9,RW$14,0)*$D112,IF($C112=RW$17,$G$9*$D112,""))</f>
        <v/>
      </c>
      <c r="RX112" s="34" t="str">
        <f>IF(RW112&lt;&gt;"",HLOOKUP(COUNT($RV112:RW112)+1,$G$4:$EH$9,RX$14,0)*$D112,IF($C112=RX$17,$G$9*$D112,""))</f>
        <v/>
      </c>
      <c r="RY112" s="34" t="str">
        <f>IF(RX112&lt;&gt;"",HLOOKUP(COUNT($RV112:RX112)+1,$G$4:$EH$9,RY$14,0)*$D112,IF($C112=RY$17,$G$9*$D112,""))</f>
        <v/>
      </c>
      <c r="RZ112" s="34" t="str">
        <f>IF(RY112&lt;&gt;"",HLOOKUP(COUNT($RV112:RY112)+1,$G$4:$EH$9,RZ$14,0)*$D112,IF($C112=RZ$17,$G$9*$D112,""))</f>
        <v/>
      </c>
      <c r="SA112" s="34" t="str">
        <f>IF(RZ112&lt;&gt;"",HLOOKUP(COUNT($RV112:RZ112)+1,$G$4:$EH$9,SA$14,0)*$D112,IF($C112=SA$17,$G$9*$D112,""))</f>
        <v/>
      </c>
      <c r="SB112" s="34" t="str">
        <f>IF(SA112&lt;&gt;"",HLOOKUP(COUNT($RV112:SA112)+1,$G$4:$EH$9,SB$14,0)*$D112,IF($C112=SB$17,$G$9*$D112,""))</f>
        <v/>
      </c>
      <c r="SC112" s="34" t="str">
        <f>IF(SB112&lt;&gt;"",HLOOKUP(COUNT($RV112:SB112)+1,$G$4:$EH$9,SC$14,0)*$D112,IF($C112=SC$17,$G$9*$D112,""))</f>
        <v/>
      </c>
      <c r="SD112" s="34" t="str">
        <f>IF(SC112&lt;&gt;"",HLOOKUP(COUNT($RV112:SC112)+1,$G$4:$EH$9,SD$14,0)*$D112,IF($C112=SD$17,$G$9*$D112,""))</f>
        <v/>
      </c>
      <c r="SE112" s="34" t="str">
        <f>IF(SD112&lt;&gt;"",HLOOKUP(COUNT($RV112:SD112)+1,$G$4:$EH$9,SE$14,0)*$D112,IF($C112=SE$17,$G$9*$D112,""))</f>
        <v/>
      </c>
      <c r="SF112" s="34" t="str">
        <f>IF(SE112&lt;&gt;"",HLOOKUP(COUNT($RV112:SE112)+1,$G$4:$EH$9,SF$14,0)*$D112,IF($C112=SF$17,$G$9*$D112,""))</f>
        <v/>
      </c>
      <c r="SG112" s="34" t="str">
        <f>IF(SF112&lt;&gt;"",HLOOKUP(COUNT($RV112:SF112)+1,$G$4:$EH$9,SG$14,0)*$D112,IF($C112=SG$17,$G$9*$D112,""))</f>
        <v/>
      </c>
      <c r="SH112" s="34" t="str">
        <f>IF(SG112&lt;&gt;"",HLOOKUP(COUNT($RV112:SG112)+1,$G$4:$EH$9,SH$14,0)*$D112,IF($C112=SH$17,$G$9*$D112,""))</f>
        <v/>
      </c>
      <c r="SI112" s="34" t="str">
        <f>IF(SH112&lt;&gt;"",HLOOKUP(COUNT($RV112:SH112)+1,$G$4:$EH$9,SI$14,0)*$D112,IF($C112=SI$17,$G$9*$D112,""))</f>
        <v/>
      </c>
      <c r="SJ112" s="34" t="str">
        <f>IF(SI112&lt;&gt;"",HLOOKUP(COUNT($RV112:SI112)+1,$G$4:$EH$9,SJ$14,0)*$D112,IF($C112=SJ$17,$G$9*$D112,""))</f>
        <v/>
      </c>
      <c r="SK112" s="34" t="str">
        <f>IF(SJ112&lt;&gt;"",HLOOKUP(COUNT($RV112:SJ112)+1,$G$4:$EH$9,SK$14,0)*$D112,IF($C112=SK$17,$G$9*$D112,""))</f>
        <v/>
      </c>
      <c r="SL112" s="34" t="str">
        <f>IF(SK112&lt;&gt;"",HLOOKUP(COUNT($RV112:SK112)+1,$G$4:$EH$9,SL$14,0)*$D112,IF($C112=SL$17,$G$9*$D112,""))</f>
        <v/>
      </c>
      <c r="SM112" s="34" t="str">
        <f>IF(SL112&lt;&gt;"",HLOOKUP(COUNT($RV112:SL112)+1,$G$4:$EH$9,SM$14,0)*$D112,IF($C112=SM$17,$G$9*$D112,""))</f>
        <v/>
      </c>
      <c r="SN112" s="34" t="str">
        <f>IF(SM112&lt;&gt;"",HLOOKUP(COUNT($RV112:SM112)+1,$G$4:$EH$9,SN$14,0)*$D112,IF($C112=SN$17,$G$9*$D112,""))</f>
        <v/>
      </c>
      <c r="SO112" s="34" t="str">
        <f>IF(SN112&lt;&gt;"",HLOOKUP(COUNT($RV112:SN112)+1,$G$4:$EH$9,SO$14,0)*$D112,IF($C112=SO$17,$G$9*$D112,""))</f>
        <v/>
      </c>
      <c r="SP112" s="34" t="str">
        <f>IF(SO112&lt;&gt;"",HLOOKUP(COUNT($RV112:SO112)+1,$G$4:$EH$9,SP$14,0)*$D112,IF($C112=SP$17,$G$9*$D112,""))</f>
        <v/>
      </c>
      <c r="SQ112" s="34" t="str">
        <f>IF(SP112&lt;&gt;"",HLOOKUP(COUNT($RV112:SP112)+1,$G$4:$EH$9,SQ$14,0)*$D112,IF($C112=SQ$17,$G$9*$D112,""))</f>
        <v/>
      </c>
      <c r="SR112" s="34" t="str">
        <f>IF(SQ112&lt;&gt;"",HLOOKUP(COUNT($RV112:SQ112)+1,$G$4:$EH$9,SR$14,0)*$D112,IF($C112=SR$17,$G$9*$D112,""))</f>
        <v/>
      </c>
      <c r="SS112" s="34" t="str">
        <f>IF(SR112&lt;&gt;"",HLOOKUP(COUNT($RV112:SR112)+1,$G$4:$EH$9,SS$14,0)*$D112,IF($C112=SS$17,$G$9*$D112,""))</f>
        <v/>
      </c>
      <c r="ST112" s="34" t="str">
        <f>IF(SS112&lt;&gt;"",HLOOKUP(COUNT($RV112:SS112)+1,$G$4:$EH$9,ST$14,0)*$D112,IF($C112=ST$17,$G$9*$D112,""))</f>
        <v/>
      </c>
      <c r="SU112" s="34" t="str">
        <f>IF(ST112&lt;&gt;"",HLOOKUP(COUNT($RV112:ST112)+1,$G$4:$EH$9,SU$14,0)*$D112,IF($C112=SU$17,$G$9*$D112,""))</f>
        <v/>
      </c>
      <c r="SV112" s="34" t="str">
        <f>IF(SU112&lt;&gt;"",HLOOKUP(COUNT($RV112:SU112)+1,$G$4:$EH$9,SV$14,0)*$D112,IF($C112=SV$17,$G$9*$D112,""))</f>
        <v/>
      </c>
      <c r="SW112" s="34" t="str">
        <f>IF(SV112&lt;&gt;"",HLOOKUP(COUNT($RV112:SV112)+1,$G$4:$EH$9,SW$14,0)*$D112,IF($C112=SW$17,$G$9*$D112,""))</f>
        <v/>
      </c>
      <c r="SX112" s="34" t="str">
        <f>IF(SW112&lt;&gt;"",HLOOKUP(COUNT($RV112:SW112)+1,$G$4:$EH$9,SX$14,0)*$D112,IF($C112=SX$17,$G$9*$D112,""))</f>
        <v/>
      </c>
      <c r="SY112" s="34" t="str">
        <f>IF(SX112&lt;&gt;"",HLOOKUP(COUNT($RV112:SX112)+1,$G$4:$EH$9,SY$14,0)*$D112,IF($C112=SY$17,$G$9*$D112,""))</f>
        <v/>
      </c>
      <c r="SZ112" s="34" t="str">
        <f>IF(SY112&lt;&gt;"",HLOOKUP(COUNT($RV112:SY112)+1,$G$4:$EH$9,SZ$14,0)*$D112,IF($C112=SZ$17,$G$9*$D112,""))</f>
        <v/>
      </c>
      <c r="TA112" s="34" t="str">
        <f>IF(SZ112&lt;&gt;"",HLOOKUP(COUNT($RV112:SZ112)+1,$G$4:$EH$9,TA$14,0)*$D112,IF($C112=TA$17,$G$9*$D112,""))</f>
        <v/>
      </c>
      <c r="TB112" s="34" t="str">
        <f>IF(TA112&lt;&gt;"",HLOOKUP(COUNT($RV112:TA112)+1,$G$4:$EH$9,TB$14,0)*$D112,IF($C112=TB$17,$G$9*$D112,""))</f>
        <v/>
      </c>
      <c r="TC112" s="34" t="str">
        <f>IF(TB112&lt;&gt;"",HLOOKUP(COUNT($RV112:TB112)+1,$G$4:$EH$9,TC$14,0)*$D112,IF($C112=TC$17,$G$9*$D112,""))</f>
        <v/>
      </c>
      <c r="TD112" s="34" t="str">
        <f>IF(TC112&lt;&gt;"",HLOOKUP(COUNT($RV112:TC112)+1,$G$4:$EH$9,TD$14,0)*$D112,IF($C112=TD$17,$G$9*$D112,""))</f>
        <v/>
      </c>
      <c r="TE112" s="34" t="str">
        <f>IF(TD112&lt;&gt;"",HLOOKUP(COUNT($RV112:TD112)+1,$G$4:$EH$9,TE$14,0)*$D112,IF($C112=TE$17,$G$9*$D112,""))</f>
        <v/>
      </c>
      <c r="TF112" s="34" t="str">
        <f>IF(TE112&lt;&gt;"",HLOOKUP(COUNT($RV112:TE112)+1,$G$4:$EH$9,TF$14,0)*$D112,IF($C112=TF$17,$G$9*$D112,""))</f>
        <v/>
      </c>
      <c r="TG112" s="34" t="str">
        <f>IF(TF112&lt;&gt;"",HLOOKUP(COUNT($RV112:TF112)+1,$G$4:$EH$9,TG$14,0)*$D112,IF($C112=TG$17,$G$9*$D112,""))</f>
        <v/>
      </c>
      <c r="TH112" s="34" t="str">
        <f>IF(TG112&lt;&gt;"",HLOOKUP(COUNT($RV112:TG112)+1,$G$4:$EH$9,TH$14,0)*$D112,IF($C112=TH$17,$G$9*$D112,""))</f>
        <v/>
      </c>
      <c r="TI112" s="34" t="str">
        <f>IF(TH112&lt;&gt;"",HLOOKUP(COUNT($RV112:TH112)+1,$G$4:$EH$9,TI$14,0)*$D112,IF($C112=TI$17,$G$9*$D112,""))</f>
        <v/>
      </c>
      <c r="TJ112" s="34" t="str">
        <f>IF(TI112&lt;&gt;"",HLOOKUP(COUNT($RV112:TI112)+1,$G$4:$EH$9,TJ$14,0)*$D112,IF($C112=TJ$17,$G$9*$D112,""))</f>
        <v/>
      </c>
      <c r="TK112" s="34" t="str">
        <f>IF(TJ112&lt;&gt;"",HLOOKUP(COUNT($RV112:TJ112)+1,$G$4:$EH$9,TK$14,0)*$D112,IF($C112=TK$17,$G$9*$D112,""))</f>
        <v/>
      </c>
      <c r="TL112" s="34" t="str">
        <f>IF(TK112&lt;&gt;"",HLOOKUP(COUNT($RV112:TK112)+1,$G$4:$EH$9,TL$14,0)*$D112,IF($C112=TL$17,$G$9*$D112,""))</f>
        <v/>
      </c>
      <c r="TM112" s="34" t="str">
        <f>IF(TL112&lt;&gt;"",HLOOKUP(COUNT($RV112:TL112)+1,$G$4:$EH$9,TM$14,0)*$D112,IF($C112=TM$17,$G$9*$D112,""))</f>
        <v/>
      </c>
      <c r="TN112" s="34" t="str">
        <f>IF(TM112&lt;&gt;"",HLOOKUP(COUNT($RV112:TM112)+1,$G$4:$EH$9,TN$14,0)*$D112,IF($C112=TN$17,$G$9*$D112,""))</f>
        <v/>
      </c>
      <c r="TO112" s="34" t="str">
        <f>IF(TN112&lt;&gt;"",HLOOKUP(COUNT($RV112:TN112)+1,$G$4:$EH$9,TO$14,0)*$D112,IF($C112=TO$17,$G$9*$D112,""))</f>
        <v/>
      </c>
      <c r="TP112" s="34" t="str">
        <f>IF(TO112&lt;&gt;"",HLOOKUP(COUNT($RV112:TO112)+1,$G$4:$EH$9,TP$14,0)*$D112,IF($C112=TP$17,$G$9*$D112,""))</f>
        <v/>
      </c>
      <c r="TQ112" s="34" t="str">
        <f>IF(TP112&lt;&gt;"",HLOOKUP(COUNT($RV112:TP112)+1,$G$4:$EH$9,TQ$14,0)*$D112,IF($C112=TQ$17,$G$9*$D112,""))</f>
        <v/>
      </c>
      <c r="TR112" s="34" t="str">
        <f>IF(TQ112&lt;&gt;"",HLOOKUP(COUNT($RV112:TQ112)+1,$G$4:$EH$9,TR$14,0)*$D112,IF($C112=TR$17,$G$9*$D112,""))</f>
        <v/>
      </c>
      <c r="TS112" s="34" t="str">
        <f>IF(TR112&lt;&gt;"",HLOOKUP(COUNT($RV112:TR112)+1,$G$4:$EH$9,TS$14,0)*$D112,IF($C112=TS$17,$G$9*$D112,""))</f>
        <v/>
      </c>
      <c r="TT112" s="34" t="str">
        <f>IF(TS112&lt;&gt;"",HLOOKUP(COUNT($RV112:TS112)+1,$G$4:$EH$9,TT$14,0)*$D112,IF($C112=TT$17,$G$9*$D112,""))</f>
        <v/>
      </c>
      <c r="TU112" s="34" t="str">
        <f>IF(TT112&lt;&gt;"",HLOOKUP(COUNT($RV112:TT112)+1,$G$4:$EH$9,TU$14,0)*$D112,IF($C112=TU$17,$G$9*$D112,""))</f>
        <v/>
      </c>
      <c r="TV112" s="34" t="str">
        <f>IF(TU112&lt;&gt;"",HLOOKUP(COUNT($RV112:TU112)+1,$G$4:$EH$9,TV$14,0)*$D112,IF($C112=TV$17,$G$9*$D112,""))</f>
        <v/>
      </c>
      <c r="TW112" s="34" t="str">
        <f>IF(TV112&lt;&gt;"",HLOOKUP(COUNT($RV112:TV112)+1,$G$4:$EH$9,TW$14,0)*$D112,IF($C112=TW$17,$G$9*$D112,""))</f>
        <v/>
      </c>
      <c r="TX112" s="34" t="str">
        <f>IF(TW112&lt;&gt;"",HLOOKUP(COUNT($RV112:TW112)+1,$G$4:$EH$9,TX$14,0)*$D112,IF($C112=TX$17,$G$9*$D112,""))</f>
        <v/>
      </c>
      <c r="TY112" s="34" t="str">
        <f>IF(TX112&lt;&gt;"",HLOOKUP(COUNT($RV112:TX112)+1,$G$4:$EH$9,TY$14,0)*$D112,IF($C112=TY$17,$G$9*$D112,""))</f>
        <v/>
      </c>
      <c r="TZ112" s="34" t="str">
        <f>IF(TY112&lt;&gt;"",HLOOKUP(COUNT($RV112:TY112)+1,$G$4:$EH$9,TZ$14,0)*$D112,IF($C112=TZ$17,$G$9*$D112,""))</f>
        <v/>
      </c>
      <c r="UA112" s="34" t="str">
        <f>IF(TZ112&lt;&gt;"",HLOOKUP(COUNT($RV112:TZ112)+1,$G$4:$EH$9,UA$14,0)*$D112,IF($C112=UA$17,$G$9*$D112,""))</f>
        <v/>
      </c>
      <c r="UB112" s="34" t="str">
        <f>IF(UA112&lt;&gt;"",HLOOKUP(COUNT($RV112:UA112)+1,$G$4:$EH$9,UB$14,0)*$D112,IF($C112=UB$17,$G$9*$D112,""))</f>
        <v/>
      </c>
      <c r="UC112" s="34" t="str">
        <f>IF(UB112&lt;&gt;"",HLOOKUP(COUNT($RV112:UB112)+1,$G$4:$EH$9,UC$14,0)*$D112,IF($C112=UC$17,$G$9*$D112,""))</f>
        <v/>
      </c>
      <c r="UD112" s="34" t="str">
        <f>IF(UC112&lt;&gt;"",HLOOKUP(COUNT($RV112:UC112)+1,$G$4:$EH$9,UD$14,0)*$D112,IF($C112=UD$17,$G$9*$D112,""))</f>
        <v/>
      </c>
      <c r="UE112" s="34" t="str">
        <f>IF(UD112&lt;&gt;"",HLOOKUP(COUNT($RV112:UD112)+1,$G$4:$EH$9,UE$14,0)*$D112,IF($C112=UE$17,$G$9*$D112,""))</f>
        <v/>
      </c>
      <c r="UF112" s="34" t="str">
        <f>IF(UE112&lt;&gt;"",HLOOKUP(COUNT($RV112:UE112)+1,$G$4:$EH$9,UF$14,0)*$D112,IF($C112=UF$17,$G$9*$D112,""))</f>
        <v/>
      </c>
      <c r="UG112" s="34" t="str">
        <f>IF(UF112&lt;&gt;"",HLOOKUP(COUNT($RV112:UF112)+1,$G$4:$EH$9,UG$14,0)*$D112,IF($C112=UG$17,$G$9*$D112,""))</f>
        <v/>
      </c>
      <c r="UH112" s="34" t="str">
        <f>IF(UG112&lt;&gt;"",HLOOKUP(COUNT($RV112:UG112)+1,$G$4:$EH$9,UH$14,0)*$D112,IF($C112=UH$17,$G$9*$D112,""))</f>
        <v/>
      </c>
      <c r="UI112" s="34" t="str">
        <f>IF(UH112&lt;&gt;"",HLOOKUP(COUNT($RV112:UH112)+1,$G$4:$EH$9,UI$14,0)*$D112,IF($C112=UI$17,$G$9*$D112,""))</f>
        <v/>
      </c>
      <c r="UJ112" s="34" t="str">
        <f>IF(UI112&lt;&gt;"",HLOOKUP(COUNT($RV112:UI112)+1,$G$4:$EH$9,UJ$14,0)*$D112,IF($C112=UJ$17,$G$9*$D112,""))</f>
        <v/>
      </c>
      <c r="UK112" s="34" t="str">
        <f>IF(UJ112&lt;&gt;"",HLOOKUP(COUNT($RV112:UJ112)+1,$G$4:$EH$9,UK$14,0)*$D112,IF($C112=UK$17,$G$9*$D112,""))</f>
        <v/>
      </c>
      <c r="UL112" s="34" t="str">
        <f>IF(UK112&lt;&gt;"",HLOOKUP(COUNT($RV112:UK112)+1,$G$4:$EH$9,UL$14,0)*$D112,IF($C112=UL$17,$G$9*$D112,""))</f>
        <v/>
      </c>
      <c r="UM112" s="34" t="str">
        <f>IF(UL112&lt;&gt;"",HLOOKUP(COUNT($RV112:UL112)+1,$G$4:$EH$9,UM$14,0)*$D112,IF($C112=UM$17,$G$9*$D112,""))</f>
        <v/>
      </c>
      <c r="UN112" s="34" t="str">
        <f>IF(UM112&lt;&gt;"",HLOOKUP(COUNT($RV112:UM112)+1,$G$4:$EH$9,UN$14,0)*$D112,IF($C112=UN$17,$G$9*$D112,""))</f>
        <v/>
      </c>
      <c r="UO112" s="34" t="str">
        <f>IF(UN112&lt;&gt;"",HLOOKUP(COUNT($RV112:UN112)+1,$G$4:$EH$9,UO$14,0)*$D112,IF($C112=UO$17,$G$9*$D112,""))</f>
        <v/>
      </c>
      <c r="UP112" s="34" t="str">
        <f>IF(UO112&lt;&gt;"",HLOOKUP(COUNT($RV112:UO112)+1,$G$4:$EH$9,UP$14,0)*$D112,IF($C112=UP$17,$G$9*$D112,""))</f>
        <v/>
      </c>
      <c r="UQ112" s="34" t="str">
        <f>IF(UP112&lt;&gt;"",HLOOKUP(COUNT($RV112:UP112)+1,$G$4:$EH$9,UQ$14,0)*$D112,IF($C112=UQ$17,$G$9*$D112,""))</f>
        <v/>
      </c>
      <c r="UR112" s="34" t="str">
        <f>IF(UQ112&lt;&gt;"",HLOOKUP(COUNT($RV112:UQ112)+1,$G$4:$EH$9,UR$14,0)*$D112,IF($C112=UR$17,$G$9*$D112,""))</f>
        <v/>
      </c>
      <c r="US112" s="34" t="str">
        <f>IF(UR112&lt;&gt;"",HLOOKUP(COUNT($RV112:UR112)+1,$G$4:$EH$9,US$14,0)*$D112,IF($C112=US$17,$G$9*$D112,""))</f>
        <v/>
      </c>
      <c r="UT112" s="34" t="str">
        <f>IF(US112&lt;&gt;"",HLOOKUP(COUNT($RV112:US112)+1,$G$4:$EH$9,UT$14,0)*$D112,IF($C112=UT$17,$G$9*$D112,""))</f>
        <v/>
      </c>
      <c r="UU112" s="34" t="str">
        <f>IF(UT112&lt;&gt;"",HLOOKUP(COUNT($RV112:UT112)+1,$G$4:$EH$9,UU$14,0)*$D112,IF($C112=UU$17,$G$9*$D112,""))</f>
        <v/>
      </c>
      <c r="UV112" s="34" t="str">
        <f>IF(UU112&lt;&gt;"",HLOOKUP(COUNT($RV112:UU112)+1,$G$4:$EH$9,UV$14,0)*$D112,IF($C112=UV$17,$G$9*$D112,""))</f>
        <v/>
      </c>
      <c r="UW112" s="34" t="str">
        <f>IF(UV112&lt;&gt;"",HLOOKUP(COUNT($RV112:UV112)+1,$G$4:$EH$9,UW$14,0)*$D112,IF($C112=UW$17,$G$9*$D112,""))</f>
        <v/>
      </c>
      <c r="UX112" s="34" t="str">
        <f>IF(UW112&lt;&gt;"",HLOOKUP(COUNT($RV112:UW112)+1,$G$4:$EH$9,UX$14,0)*$D112,IF($C112=UX$17,$G$9*$D112,""))</f>
        <v/>
      </c>
      <c r="UY112" s="34" t="str">
        <f>IF(UX112&lt;&gt;"",HLOOKUP(COUNT($RV112:UX112)+1,$G$4:$EH$9,UY$14,0)*$D112,IF($C112=UY$17,$G$9*$D112,""))</f>
        <v/>
      </c>
      <c r="UZ112" s="34" t="str">
        <f>IF(UY112&lt;&gt;"",HLOOKUP(COUNT($RV112:UY112)+1,$G$4:$EH$9,UZ$14,0)*$D112,IF($C112=UZ$17,$G$9*$D112,""))</f>
        <v/>
      </c>
      <c r="VA112" s="34" t="str">
        <f>IF(UZ112&lt;&gt;"",HLOOKUP(COUNT($RV112:UZ112)+1,$G$4:$EH$9,VA$14,0)*$D112,IF($C112=VA$17,$G$9*$D112,""))</f>
        <v/>
      </c>
      <c r="VB112" s="34" t="str">
        <f>IF(VA112&lt;&gt;"",HLOOKUP(COUNT($RV112:VA112)+1,$G$4:$EH$9,VB$14,0)*$D112,IF($C112=VB$17,$G$9*$D112,""))</f>
        <v/>
      </c>
      <c r="VC112" s="34" t="str">
        <f>IF(VB112&lt;&gt;"",HLOOKUP(COUNT($RV112:VB112)+1,$G$4:$EH$9,VC$14,0)*$D112,IF($C112=VC$17,$G$9*$D112,""))</f>
        <v/>
      </c>
      <c r="VD112" s="34" t="str">
        <f>IF(VC112&lt;&gt;"",HLOOKUP(COUNT($RV112:VC112)+1,$G$4:$EH$9,VD$14,0)*$D112,IF($C112=VD$17,$G$9*$D112,""))</f>
        <v/>
      </c>
      <c r="VE112" s="34" t="str">
        <f>IF(VD112&lt;&gt;"",HLOOKUP(COUNT($RV112:VD112)+1,$G$4:$EH$9,VE$14,0)*$D112,IF($C112=VE$17,$G$9*$D112,""))</f>
        <v/>
      </c>
      <c r="VF112" s="34" t="str">
        <f>IF(VE112&lt;&gt;"",HLOOKUP(COUNT($RV112:VE112)+1,$G$4:$EH$9,VF$14,0)*$D112,IF($C112=VF$17,$G$9*$D112,""))</f>
        <v/>
      </c>
      <c r="VG112" s="34" t="str">
        <f>IF(VF112&lt;&gt;"",HLOOKUP(COUNT($RV112:VF112)+1,$G$4:$EH$9,VG$14,0)*$D112,IF($C112=VG$17,$G$9*$D112,""))</f>
        <v/>
      </c>
      <c r="VH112" s="34" t="str">
        <f>IF(VG112&lt;&gt;"",HLOOKUP(COUNT($RV112:VG112)+1,$G$4:$EH$9,VH$14,0)*$D112,IF($C112=VH$17,$G$9*$D112,""))</f>
        <v/>
      </c>
      <c r="VI112" s="34" t="str">
        <f>IF(VH112&lt;&gt;"",HLOOKUP(COUNT($RV112:VH112)+1,$G$4:$EH$9,VI$14,0)*$D112,IF($C112=VI$17,$G$9*$D112,""))</f>
        <v/>
      </c>
      <c r="VJ112" s="34" t="str">
        <f>IF(VI112&lt;&gt;"",HLOOKUP(COUNT($RV112:VI112)+1,$G$4:$EH$9,VJ$14,0)*$D112,IF($C112=VJ$17,$G$9*$D112,""))</f>
        <v/>
      </c>
      <c r="VK112" s="34" t="str">
        <f>IF(VJ112&lt;&gt;"",HLOOKUP(COUNT($RV112:VJ112)+1,$G$4:$EH$9,VK$14,0)*$D112,IF($C112=VK$17,$G$9*$D112,""))</f>
        <v/>
      </c>
      <c r="VL112" s="34">
        <f>IF(VK112&lt;&gt;"",HLOOKUP(COUNT($RV112:VK112)+1,$G$4:$EH$9,VL$14,0)*$D112,IF($C112=VL$17,$G$9*$D112,""))</f>
        <v>14500</v>
      </c>
      <c r="VM112" s="34">
        <f>IF(VL112&lt;&gt;"",HLOOKUP(COUNT($RV112:VL112)+1,$G$4:$EH$9,VM$14,0)*$D112,IF($C112=VM$17,$G$9*$D112,""))</f>
        <v>0</v>
      </c>
      <c r="VN112" s="34">
        <f>IF(VM112&lt;&gt;"",HLOOKUP(COUNT($RV112:VM112)+1,$G$4:$EH$9,VN$14,0)*$D112,IF($C112=VN$17,$G$9*$D112,""))</f>
        <v>0</v>
      </c>
      <c r="VO112" s="34">
        <f>IF(VN112&lt;&gt;"",HLOOKUP(COUNT($RV112:VN112)+1,$G$4:$EH$9,VO$14,0)*$D112,IF($C112=VO$17,$G$9*$D112,""))</f>
        <v>0</v>
      </c>
      <c r="VP112" s="34">
        <f>IF(VO112&lt;&gt;"",HLOOKUP(COUNT($RV112:VO112)+1,$G$4:$EH$9,VP$14,0)*$D112,IF($C112=VP$17,$G$9*$D112,""))</f>
        <v>0</v>
      </c>
      <c r="VQ112" s="34">
        <f>IF(VP112&lt;&gt;"",HLOOKUP(COUNT($RV112:VP112)+1,$G$4:$EH$9,VQ$14,0)*$D112,IF($C112=VQ$17,$G$9*$D112,""))</f>
        <v>0</v>
      </c>
      <c r="VR112" s="34">
        <f>IF(VQ112&lt;&gt;"",HLOOKUP(COUNT($RV112:VQ112)+1,$G$4:$EH$9,VR$14,0)*$D112,IF($C112=VR$17,$G$9*$D112,""))</f>
        <v>0</v>
      </c>
      <c r="VS112" s="34">
        <f>IF(VR112&lt;&gt;"",HLOOKUP(COUNT($RV112:VR112)+1,$G$4:$EH$9,VS$14,0)*$D112,IF($C112=VS$17,$G$9*$D112,""))</f>
        <v>0</v>
      </c>
      <c r="VT112" s="34">
        <f>IF(VS112&lt;&gt;"",HLOOKUP(COUNT($RV112:VS112)+1,$G$4:$EH$9,VT$14,0)*$D112,IF($C112=VT$17,$G$9*$D112,""))</f>
        <v>0</v>
      </c>
      <c r="VU112" s="34">
        <f>IF(VT112&lt;&gt;"",HLOOKUP(COUNT($RV112:VT112)+1,$G$4:$EH$9,VU$14,0)*$D112,IF($C112=VU$17,$G$9*$D112,""))</f>
        <v>0</v>
      </c>
      <c r="VV112" s="34">
        <f>IF(VU112&lt;&gt;"",HLOOKUP(COUNT($RV112:VU112)+1,$G$4:$EH$9,VV$14,0)*$D112,IF($C112=VV$17,$G$9*$D112,""))</f>
        <v>0</v>
      </c>
      <c r="VW112" s="34">
        <f>IF(VV112&lt;&gt;"",HLOOKUP(COUNT($RV112:VV112)+1,$G$4:$EH$9,VW$14,0)*$D112,IF($C112=VW$17,$G$9*$D112,""))</f>
        <v>0</v>
      </c>
      <c r="VX112" s="34">
        <f>IF(VW112&lt;&gt;"",HLOOKUP(COUNT($RV112:VW112)+1,$G$4:$EH$9,VX$14,0)*$D112,IF($C112=VX$17,$G$9*$D112,""))</f>
        <v>0</v>
      </c>
      <c r="VY112" s="34">
        <f>IF(VX112&lt;&gt;"",HLOOKUP(COUNT($RV112:VX112)+1,$G$4:$EH$9,VY$14,0)*$D112,IF($C112=VY$17,$G$9*$D112,""))</f>
        <v>0</v>
      </c>
      <c r="VZ112" s="34">
        <f>IF(VY112&lt;&gt;"",HLOOKUP(COUNT($RV112:VY112)+1,$G$4:$EH$9,VZ$14,0)*$D112,IF($C112=VZ$17,$G$9*$D112,""))</f>
        <v>0</v>
      </c>
      <c r="WA112" s="34">
        <f>IF(VZ112&lt;&gt;"",HLOOKUP(COUNT($RV112:VZ112)+1,$G$4:$EH$9,WA$14,0)*$D112,IF($C112=WA$17,$G$9*$D112,""))</f>
        <v>0</v>
      </c>
      <c r="WB112" s="34">
        <f>IF(WA112&lt;&gt;"",HLOOKUP(COUNT($RV112:WA112)+1,$G$4:$EH$9,WB$14,0)*$D112,IF($C112=WB$17,$G$9*$D112,""))</f>
        <v>0</v>
      </c>
      <c r="WC112" s="34">
        <f>IF(WB112&lt;&gt;"",HLOOKUP(COUNT($RV112:WB112)+1,$G$4:$EH$9,WC$14,0)*$D112,IF($C112=WC$17,$G$9*$D112,""))</f>
        <v>0</v>
      </c>
      <c r="WD112" s="34">
        <f>IF(WC112&lt;&gt;"",HLOOKUP(COUNT($RV112:WC112)+1,$G$4:$EH$9,WD$14,0)*$D112,IF($C112=WD$17,$G$9*$D112,""))</f>
        <v>0</v>
      </c>
      <c r="WE112" s="34">
        <f>IF(WD112&lt;&gt;"",HLOOKUP(COUNT($RV112:WD112)+1,$G$4:$EH$9,WE$14,0)*$D112,IF($C112=WE$17,$G$9*$D112,""))</f>
        <v>0</v>
      </c>
      <c r="WF112" s="34">
        <f>IF(WE112&lt;&gt;"",HLOOKUP(COUNT($RV112:WE112)+1,$G$4:$EH$9,WF$14,0)*$D112,IF($C112=WF$17,$G$9*$D112,""))</f>
        <v>0</v>
      </c>
      <c r="WG112" s="34">
        <f>IF(WF112&lt;&gt;"",HLOOKUP(COUNT($RV112:WF112)+1,$G$4:$EH$9,WG$14,0)*$D112,IF($C112=WG$17,$G$9*$D112,""))</f>
        <v>0</v>
      </c>
      <c r="WH112" s="34">
        <f>IF(WG112&lt;&gt;"",HLOOKUP(COUNT($RV112:WG112)+1,$G$4:$EH$9,WH$14,0)*$D112,IF($C112=WH$17,$G$9*$D112,""))</f>
        <v>0</v>
      </c>
      <c r="WI112" s="34">
        <f>IF(WH112&lt;&gt;"",HLOOKUP(COUNT($RV112:WH112)+1,$G$4:$EH$9,WI$14,0)*$D112,IF($C112=WI$17,$G$9*$D112,""))</f>
        <v>0</v>
      </c>
      <c r="WJ112" s="34">
        <f>IF(WI112&lt;&gt;"",HLOOKUP(COUNT($RV112:WI112)+1,$G$4:$EH$9,WJ$14,0)*$D112,IF($C112=WJ$17,$G$9*$D112,""))</f>
        <v>0</v>
      </c>
      <c r="WK112" s="34">
        <f>IF(WJ112&lt;&gt;"",HLOOKUP(COUNT($RV112:WJ112)+1,$G$4:$EH$9,WK$14,0)*$D112,IF($C112=WK$17,$G$9*$D112,""))</f>
        <v>0</v>
      </c>
      <c r="WL112" s="34">
        <f>IF(WK112&lt;&gt;"",HLOOKUP(COUNT($RV112:WK112)+1,$G$4:$EH$9,WL$14,0)*$D112,IF($C112=WL$17,$G$9*$D112,""))</f>
        <v>0</v>
      </c>
    </row>
    <row r="113" spans="1:610" ht="15" x14ac:dyDescent="0.2">
      <c r="A113" s="25">
        <f t="shared" si="911"/>
        <v>11</v>
      </c>
      <c r="B113" s="1328" t="s">
        <v>89</v>
      </c>
      <c r="C113" s="62">
        <f t="shared" si="912"/>
        <v>95</v>
      </c>
      <c r="D113" s="30">
        <f>VLOOKUP(B113,Premissas!$R$8:$AD$18,(Histograma!A113+1),0)</f>
        <v>5</v>
      </c>
      <c r="G113" s="34" t="str">
        <f>IF(F113&lt;&gt;"",HLOOKUP(COUNT($F113:F113)+1,$G$4:$EH$8,G$14,0)*$D113,IF($C113=G$17,$G$5*$D113,""))</f>
        <v/>
      </c>
      <c r="H113" s="34" t="str">
        <f>IF(G113&lt;&gt;"",HLOOKUP(COUNT($F113:G113)+1,$G$4:$EH$8,H$14,0)*$D113,IF($C113=H$17,$G$5*$D113,""))</f>
        <v/>
      </c>
      <c r="I113" s="34" t="str">
        <f>IF(H113&lt;&gt;"",HLOOKUP(COUNT($F113:H113)+1,$G$4:$EH$8,I$14,0)*$D113,IF($C113=I$17,$G$5*$D113,""))</f>
        <v/>
      </c>
      <c r="J113" s="34" t="str">
        <f>IF(I113&lt;&gt;"",HLOOKUP(COUNT($F113:I113)+1,$G$4:$EH$8,J$14,0)*$D113,IF($C113=J$17,$G$5*$D113,""))</f>
        <v/>
      </c>
      <c r="K113" s="34" t="str">
        <f>IF(J113&lt;&gt;"",HLOOKUP(COUNT($F113:J113)+1,$G$4:$EH$8,K$14,0)*$D113,IF($C113=K$17,$G$5*$D113,""))</f>
        <v/>
      </c>
      <c r="L113" s="34" t="str">
        <f>IF(K113&lt;&gt;"",HLOOKUP(COUNT($F113:K113)+1,$G$4:$EH$8,L$14,0)*$D113,IF($C113=L$17,$G$5*$D113,""))</f>
        <v/>
      </c>
      <c r="M113" s="34" t="str">
        <f>IF(L113&lt;&gt;"",HLOOKUP(COUNT($F113:L113)+1,$G$4:$EH$8,M$14,0)*$D113,IF($C113=M$17,$G$5*$D113,""))</f>
        <v/>
      </c>
      <c r="N113" s="34" t="str">
        <f>IF(M113&lt;&gt;"",HLOOKUP(COUNT($F113:M113)+1,$G$4:$EH$8,N$14,0)*$D113,IF($C113=N$17,$G$5*$D113,""))</f>
        <v/>
      </c>
      <c r="O113" s="34" t="str">
        <f>IF(N113&lt;&gt;"",HLOOKUP(COUNT($F113:N113)+1,$G$4:$EH$8,O$14,0)*$D113,IF($C113=O$17,$G$5*$D113,""))</f>
        <v/>
      </c>
      <c r="P113" s="34" t="str">
        <f>IF(O113&lt;&gt;"",HLOOKUP(COUNT($F113:O113)+1,$G$4:$EH$8,P$14,0)*$D113,IF($C113=P$17,$G$5*$D113,""))</f>
        <v/>
      </c>
      <c r="Q113" s="34" t="str">
        <f>IF(P113&lt;&gt;"",HLOOKUP(COUNT($F113:P113)+1,$G$4:$EH$8,Q$14,0)*$D113,IF($C113=Q$17,$G$5*$D113,""))</f>
        <v/>
      </c>
      <c r="R113" s="34" t="str">
        <f>IF(Q113&lt;&gt;"",HLOOKUP(COUNT($F113:Q113)+1,$G$4:$EH$8,R$14,0)*$D113,IF($C113=R$17,$G$5*$D113,""))</f>
        <v/>
      </c>
      <c r="S113" s="34" t="str">
        <f>IF(R113&lt;&gt;"",HLOOKUP(COUNT($F113:R113)+1,$G$4:$EH$8,S$14,0)*$D113,IF($C113=S$17,$G$5*$D113,""))</f>
        <v/>
      </c>
      <c r="T113" s="34" t="str">
        <f>IF(S113&lt;&gt;"",HLOOKUP(COUNT($F113:S113)+1,$G$4:$EH$8,T$14,0)*$D113,IF($C113=T$17,$G$5*$D113,""))</f>
        <v/>
      </c>
      <c r="U113" s="34" t="str">
        <f>IF(T113&lt;&gt;"",HLOOKUP(COUNT($F113:T113)+1,$G$4:$EH$8,U$14,0)*$D113,IF($C113=U$17,$G$5*$D113,""))</f>
        <v/>
      </c>
      <c r="V113" s="34" t="str">
        <f>IF(U113&lt;&gt;"",HLOOKUP(COUNT($F113:U113)+1,$G$4:$EH$8,V$14,0)*$D113,IF($C113=V$17,$G$5*$D113,""))</f>
        <v/>
      </c>
      <c r="W113" s="34" t="str">
        <f>IF(V113&lt;&gt;"",HLOOKUP(COUNT($F113:V113)+1,$G$4:$EH$8,W$14,0)*$D113,IF($C113=W$17,$G$5*$D113,""))</f>
        <v/>
      </c>
      <c r="X113" s="34" t="str">
        <f>IF(W113&lt;&gt;"",HLOOKUP(COUNT($F113:W113)+1,$G$4:$EH$8,X$14,0)*$D113,IF($C113=X$17,$G$5*$D113,""))</f>
        <v/>
      </c>
      <c r="Y113" s="34" t="str">
        <f>IF(X113&lt;&gt;"",HLOOKUP(COUNT($F113:X113)+1,$G$4:$EH$8,Y$14,0)*$D113,IF($C113=Y$17,$G$5*$D113,""))</f>
        <v/>
      </c>
      <c r="Z113" s="34" t="str">
        <f>IF(Y113&lt;&gt;"",HLOOKUP(COUNT($F113:Y113)+1,$G$4:$EH$8,Z$14,0)*$D113,IF($C113=Z$17,$G$5*$D113,""))</f>
        <v/>
      </c>
      <c r="AA113" s="34" t="str">
        <f>IF(Z113&lt;&gt;"",HLOOKUP(COUNT($F113:Z113)+1,$G$4:$EH$8,AA$14,0)*$D113,IF($C113=AA$17,$G$5*$D113,""))</f>
        <v/>
      </c>
      <c r="AB113" s="34" t="str">
        <f>IF(AA113&lt;&gt;"",HLOOKUP(COUNT($F113:AA113)+1,$G$4:$EH$8,AB$14,0)*$D113,IF($C113=AB$17,$G$5*$D113,""))</f>
        <v/>
      </c>
      <c r="AC113" s="34" t="str">
        <f>IF(AB113&lt;&gt;"",HLOOKUP(COUNT($F113:AB113)+1,$G$4:$EH$8,AC$14,0)*$D113,IF($C113=AC$17,$G$5*$D113,""))</f>
        <v/>
      </c>
      <c r="AD113" s="34" t="str">
        <f>IF(AC113&lt;&gt;"",HLOOKUP(COUNT($F113:AC113)+1,$G$4:$EH$8,AD$14,0)*$D113,IF($C113=AD$17,$G$5*$D113,""))</f>
        <v/>
      </c>
      <c r="AE113" s="34" t="str">
        <f>IF(AD113&lt;&gt;"",HLOOKUP(COUNT($F113:AD113)+1,$G$4:$EH$8,AE$14,0)*$D113,IF($C113=AE$17,$G$5*$D113,""))</f>
        <v/>
      </c>
      <c r="AF113" s="34" t="str">
        <f>IF(AE113&lt;&gt;"",HLOOKUP(COUNT($F113:AE113)+1,$G$4:$EH$8,AF$14,0)*$D113,IF($C113=AF$17,$G$5*$D113,""))</f>
        <v/>
      </c>
      <c r="AG113" s="34" t="str">
        <f>IF(AF113&lt;&gt;"",HLOOKUP(COUNT($F113:AF113)+1,$G$4:$EH$8,AG$14,0)*$D113,IF($C113=AG$17,$G$5*$D113,""))</f>
        <v/>
      </c>
      <c r="AH113" s="34" t="str">
        <f>IF(AG113&lt;&gt;"",HLOOKUP(COUNT($F113:AG113)+1,$G$4:$EH$8,AH$14,0)*$D113,IF($C113=AH$17,$G$5*$D113,""))</f>
        <v/>
      </c>
      <c r="AI113" s="34" t="str">
        <f>IF(AH113&lt;&gt;"",HLOOKUP(COUNT($F113:AH113)+1,$G$4:$EH$8,AI$14,0)*$D113,IF($C113=AI$17,$G$5*$D113,""))</f>
        <v/>
      </c>
      <c r="AJ113" s="34" t="str">
        <f>IF(AI113&lt;&gt;"",HLOOKUP(COUNT($F113:AI113)+1,$G$4:$EH$8,AJ$14,0)*$D113,IF($C113=AJ$17,$G$5*$D113,""))</f>
        <v/>
      </c>
      <c r="AK113" s="34" t="str">
        <f>IF(AJ113&lt;&gt;"",HLOOKUP(COUNT($F113:AJ113)+1,$G$4:$EH$8,AK$14,0)*$D113,IF($C113=AK$17,$G$5*$D113,""))</f>
        <v/>
      </c>
      <c r="AL113" s="34" t="str">
        <f>IF(AK113&lt;&gt;"",HLOOKUP(COUNT($F113:AK113)+1,$G$4:$EH$8,AL$14,0)*$D113,IF($C113=AL$17,$G$5*$D113,""))</f>
        <v/>
      </c>
      <c r="AM113" s="34" t="str">
        <f>IF(AL113&lt;&gt;"",HLOOKUP(COUNT($F113:AL113)+1,$G$4:$EH$8,AM$14,0)*$D113,IF($C113=AM$17,$G$5*$D113,""))</f>
        <v/>
      </c>
      <c r="AN113" s="34" t="str">
        <f>IF(AM113&lt;&gt;"",HLOOKUP(COUNT($F113:AM113)+1,$G$4:$EH$8,AN$14,0)*$D113,IF($C113=AN$17,$G$5*$D113,""))</f>
        <v/>
      </c>
      <c r="AO113" s="34" t="str">
        <f>IF(AN113&lt;&gt;"",HLOOKUP(COUNT($F113:AN113)+1,$G$4:$EH$8,AO$14,0)*$D113,IF($C113=AO$17,$G$5*$D113,""))</f>
        <v/>
      </c>
      <c r="AP113" s="34" t="str">
        <f>IF(AO113&lt;&gt;"",HLOOKUP(COUNT($F113:AO113)+1,$G$4:$EH$8,AP$14,0)*$D113,IF($C113=AP$17,$G$5*$D113,""))</f>
        <v/>
      </c>
      <c r="AQ113" s="34" t="str">
        <f>IF(AP113&lt;&gt;"",HLOOKUP(COUNT($F113:AP113)+1,$G$4:$EH$8,AQ$14,0)*$D113,IF($C113=AQ$17,$G$5*$D113,""))</f>
        <v/>
      </c>
      <c r="AR113" s="34" t="str">
        <f>IF(AQ113&lt;&gt;"",HLOOKUP(COUNT($F113:AQ113)+1,$G$4:$EH$8,AR$14,0)*$D113,IF($C113=AR$17,$G$5*$D113,""))</f>
        <v/>
      </c>
      <c r="AS113" s="34" t="str">
        <f>IF(AR113&lt;&gt;"",HLOOKUP(COUNT($F113:AR113)+1,$G$4:$EH$8,AS$14,0)*$D113,IF($C113=AS$17,$G$5*$D113,""))</f>
        <v/>
      </c>
      <c r="AT113" s="34" t="str">
        <f>IF(AS113&lt;&gt;"",HLOOKUP(COUNT($F113:AS113)+1,$G$4:$EH$8,AT$14,0)*$D113,IF($C113=AT$17,$G$5*$D113,""))</f>
        <v/>
      </c>
      <c r="AU113" s="34" t="str">
        <f>IF(AT113&lt;&gt;"",HLOOKUP(COUNT($F113:AT113)+1,$G$4:$EH$8,AU$14,0)*$D113,IF($C113=AU$17,$G$5*$D113,""))</f>
        <v/>
      </c>
      <c r="AV113" s="34" t="str">
        <f>IF(AU113&lt;&gt;"",HLOOKUP(COUNT($F113:AU113)+1,$G$4:$EH$8,AV$14,0)*$D113,IF($C113=AV$17,$G$5*$D113,""))</f>
        <v/>
      </c>
      <c r="AW113" s="34" t="str">
        <f>IF(AV113&lt;&gt;"",HLOOKUP(COUNT($F113:AV113)+1,$G$4:$EH$8,AW$14,0)*$D113,IF($C113=AW$17,$G$5*$D113,""))</f>
        <v/>
      </c>
      <c r="AX113" s="34" t="str">
        <f>IF(AW113&lt;&gt;"",HLOOKUP(COUNT($F113:AW113)+1,$G$4:$EH$8,AX$14,0)*$D113,IF($C113=AX$17,$G$5*$D113,""))</f>
        <v/>
      </c>
      <c r="AY113" s="34" t="str">
        <f>IF(AX113&lt;&gt;"",HLOOKUP(COUNT($F113:AX113)+1,$G$4:$EH$8,AY$14,0)*$D113,IF($C113=AY$17,$G$5*$D113,""))</f>
        <v/>
      </c>
      <c r="AZ113" s="34" t="str">
        <f>IF(AY113&lt;&gt;"",HLOOKUP(COUNT($F113:AY113)+1,$G$4:$EH$8,AZ$14,0)*$D113,IF($C113=AZ$17,$G$5*$D113,""))</f>
        <v/>
      </c>
      <c r="BA113" s="34" t="str">
        <f>IF(AZ113&lt;&gt;"",HLOOKUP(COUNT($F113:AZ113)+1,$G$4:$EH$8,BA$14,0)*$D113,IF($C113=BA$17,$G$5*$D113,""))</f>
        <v/>
      </c>
      <c r="BB113" s="34" t="str">
        <f>IF(BA113&lt;&gt;"",HLOOKUP(COUNT($F113:BA113)+1,$G$4:$EH$8,BB$14,0)*$D113,IF($C113=BB$17,$G$5*$D113,""))</f>
        <v/>
      </c>
      <c r="BC113" s="34" t="str">
        <f>IF(BB113&lt;&gt;"",HLOOKUP(COUNT($F113:BB113)+1,$G$4:$EH$8,BC$14,0)*$D113,IF($C113=BC$17,$G$5*$D113,""))</f>
        <v/>
      </c>
      <c r="BD113" s="34" t="str">
        <f>IF(BC113&lt;&gt;"",HLOOKUP(COUNT($F113:BC113)+1,$G$4:$EH$8,BD$14,0)*$D113,IF($C113=BD$17,$G$5*$D113,""))</f>
        <v/>
      </c>
      <c r="BE113" s="34" t="str">
        <f>IF(BD113&lt;&gt;"",HLOOKUP(COUNT($F113:BD113)+1,$G$4:$EH$8,BE$14,0)*$D113,IF($C113=BE$17,$G$5*$D113,""))</f>
        <v/>
      </c>
      <c r="BF113" s="34" t="str">
        <f>IF(BE113&lt;&gt;"",HLOOKUP(COUNT($F113:BE113)+1,$G$4:$EH$8,BF$14,0)*$D113,IF($C113=BF$17,$G$5*$D113,""))</f>
        <v/>
      </c>
      <c r="BG113" s="34" t="str">
        <f>IF(BF113&lt;&gt;"",HLOOKUP(COUNT($F113:BF113)+1,$G$4:$EH$8,BG$14,0)*$D113,IF($C113=BG$17,$G$5*$D113,""))</f>
        <v/>
      </c>
      <c r="BH113" s="34" t="str">
        <f>IF(BG113&lt;&gt;"",HLOOKUP(COUNT($F113:BG113)+1,$G$4:$EH$8,BH$14,0)*$D113,IF($C113=BH$17,$G$5*$D113,""))</f>
        <v/>
      </c>
      <c r="BI113" s="34" t="str">
        <f>IF(BH113&lt;&gt;"",HLOOKUP(COUNT($F113:BH113)+1,$G$4:$EH$8,BI$14,0)*$D113,IF($C113=BI$17,$G$5*$D113,""))</f>
        <v/>
      </c>
      <c r="BJ113" s="34" t="str">
        <f>IF(BI113&lt;&gt;"",HLOOKUP(COUNT($F113:BI113)+1,$G$4:$EH$8,BJ$14,0)*$D113,IF($C113=BJ$17,$G$5*$D113,""))</f>
        <v/>
      </c>
      <c r="BK113" s="34" t="str">
        <f>IF(BJ113&lt;&gt;"",HLOOKUP(COUNT($F113:BJ113)+1,$G$4:$EH$8,BK$14,0)*$D113,IF($C113=BK$17,$G$5*$D113,""))</f>
        <v/>
      </c>
      <c r="BL113" s="34" t="str">
        <f>IF(BK113&lt;&gt;"",HLOOKUP(COUNT($F113:BK113)+1,$G$4:$EH$8,BL$14,0)*$D113,IF($C113=BL$17,$G$5*$D113,""))</f>
        <v/>
      </c>
      <c r="BM113" s="34" t="str">
        <f>IF(BL113&lt;&gt;"",HLOOKUP(COUNT($F113:BL113)+1,$G$4:$EH$8,BM$14,0)*$D113,IF($C113=BM$17,$G$5*$D113,""))</f>
        <v/>
      </c>
      <c r="BN113" s="34" t="str">
        <f>IF(BM113&lt;&gt;"",HLOOKUP(COUNT($F113:BM113)+1,$G$4:$EH$8,BN$14,0)*$D113,IF($C113=BN$17,$G$5*$D113,""))</f>
        <v/>
      </c>
      <c r="BO113" s="34" t="str">
        <f>IF(BN113&lt;&gt;"",HLOOKUP(COUNT($F113:BN113)+1,$G$4:$EH$8,BO$14,0)*$D113,IF($C113=BO$17,$G$5*$D113,""))</f>
        <v/>
      </c>
      <c r="BP113" s="34" t="str">
        <f>IF(BO113&lt;&gt;"",HLOOKUP(COUNT($F113:BO113)+1,$G$4:$EH$8,BP$14,0)*$D113,IF($C113=BP$17,$G$5*$D113,""))</f>
        <v/>
      </c>
      <c r="BQ113" s="34" t="str">
        <f>IF(BP113&lt;&gt;"",HLOOKUP(COUNT($F113:BP113)+1,$G$4:$EH$8,BQ$14,0)*$D113,IF($C113=BQ$17,$G$5*$D113,""))</f>
        <v/>
      </c>
      <c r="BR113" s="34" t="str">
        <f>IF(BQ113&lt;&gt;"",HLOOKUP(COUNT($F113:BQ113)+1,$G$4:$EH$8,BR$14,0)*$D113,IF($C113=BR$17,$G$5*$D113,""))</f>
        <v/>
      </c>
      <c r="BS113" s="34" t="str">
        <f>IF(BR113&lt;&gt;"",HLOOKUP(COUNT($F113:BR113)+1,$G$4:$EH$8,BS$14,0)*$D113,IF($C113=BS$17,$G$5*$D113,""))</f>
        <v/>
      </c>
      <c r="BT113" s="34" t="str">
        <f>IF(BS113&lt;&gt;"",HLOOKUP(COUNT($F113:BS113)+1,$G$4:$EH$8,BT$14,0)*$D113,IF($C113=BT$17,$G$5*$D113,""))</f>
        <v/>
      </c>
      <c r="BU113" s="34" t="str">
        <f>IF(BT113&lt;&gt;"",HLOOKUP(COUNT($F113:BT113)+1,$G$4:$EH$8,BU$14,0)*$D113,IF($C113=BU$17,$G$5*$D113,""))</f>
        <v/>
      </c>
      <c r="BV113" s="34" t="str">
        <f>IF(BU113&lt;&gt;"",HLOOKUP(COUNT($F113:BU113)+1,$G$4:$EH$8,BV$14,0)*$D113,IF($C113=BV$17,$G$5*$D113,""))</f>
        <v/>
      </c>
      <c r="BW113" s="34" t="str">
        <f>IF(BV113&lt;&gt;"",HLOOKUP(COUNT($F113:BV113)+1,$G$4:$EH$8,BW$14,0)*$D113,IF($C113=BW$17,$G$5*$D113,""))</f>
        <v/>
      </c>
      <c r="BX113" s="34" t="str">
        <f>IF(BW113&lt;&gt;"",HLOOKUP(COUNT($F113:BW113)+1,$G$4:$EH$8,BX$14,0)*$D113,IF($C113=BX$17,$G$5*$D113,""))</f>
        <v/>
      </c>
      <c r="BY113" s="34" t="str">
        <f>IF(BX113&lt;&gt;"",HLOOKUP(COUNT($F113:BX113)+1,$G$4:$EH$8,BY$14,0)*$D113,IF($C113=BY$17,$G$5*$D113,""))</f>
        <v/>
      </c>
      <c r="BZ113" s="34" t="str">
        <f>IF(BY113&lt;&gt;"",HLOOKUP(COUNT($F113:BY113)+1,$G$4:$EH$8,BZ$14,0)*$D113,IF($C113=BZ$17,$G$5*$D113,""))</f>
        <v/>
      </c>
      <c r="CA113" s="34" t="str">
        <f>IF(BZ113&lt;&gt;"",HLOOKUP(COUNT($F113:BZ113)+1,$G$4:$EH$8,CA$14,0)*$D113,IF($C113=CA$17,$G$5*$D113,""))</f>
        <v/>
      </c>
      <c r="CB113" s="34" t="str">
        <f>IF(CA113&lt;&gt;"",HLOOKUP(COUNT($F113:CA113)+1,$G$4:$EH$8,CB$14,0)*$D113,IF($C113=CB$17,$G$5*$D113,""))</f>
        <v/>
      </c>
      <c r="CC113" s="34" t="str">
        <f>IF(CB113&lt;&gt;"",HLOOKUP(COUNT($F113:CB113)+1,$G$4:$EH$8,CC$14,0)*$D113,IF($C113=CC$17,$G$5*$D113,""))</f>
        <v/>
      </c>
      <c r="CD113" s="34" t="str">
        <f>IF(CC113&lt;&gt;"",HLOOKUP(COUNT($F113:CC113)+1,$G$4:$EH$8,CD$14,0)*$D113,IF($C113=CD$17,$G$5*$D113,""))</f>
        <v/>
      </c>
      <c r="CE113" s="34" t="str">
        <f>IF(CD113&lt;&gt;"",HLOOKUP(COUNT($F113:CD113)+1,$G$4:$EH$8,CE$14,0)*$D113,IF($C113=CE$17,$G$5*$D113,""))</f>
        <v/>
      </c>
      <c r="CF113" s="34" t="str">
        <f>IF(CE113&lt;&gt;"",HLOOKUP(COUNT($F113:CE113)+1,$G$4:$EH$8,CF$14,0)*$D113,IF($C113=CF$17,$G$5*$D113,""))</f>
        <v/>
      </c>
      <c r="CG113" s="34" t="str">
        <f>IF(CF113&lt;&gt;"",HLOOKUP(COUNT($F113:CF113)+1,$G$4:$EH$8,CG$14,0)*$D113,IF($C113=CG$17,$G$5*$D113,""))</f>
        <v/>
      </c>
      <c r="CH113" s="34" t="str">
        <f>IF(CG113&lt;&gt;"",HLOOKUP(COUNT($F113:CG113)+1,$G$4:$EH$8,CH$14,0)*$D113,IF($C113=CH$17,$G$5*$D113,""))</f>
        <v/>
      </c>
      <c r="CI113" s="34" t="str">
        <f>IF(CH113&lt;&gt;"",HLOOKUP(COUNT($F113:CH113)+1,$G$4:$EH$8,CI$14,0)*$D113,IF($C113=CI$17,$G$5*$D113,""))</f>
        <v/>
      </c>
      <c r="CJ113" s="34" t="str">
        <f>IF(CI113&lt;&gt;"",HLOOKUP(COUNT($F113:CI113)+1,$G$4:$EH$8,CJ$14,0)*$D113,IF($C113=CJ$17,$G$5*$D113,""))</f>
        <v/>
      </c>
      <c r="CK113" s="34" t="str">
        <f>IF(CJ113&lt;&gt;"",HLOOKUP(COUNT($F113:CJ113)+1,$G$4:$EH$8,CK$14,0)*$D113,IF($C113=CK$17,$G$5*$D113,""))</f>
        <v/>
      </c>
      <c r="CL113" s="34" t="str">
        <f>IF(CK113&lt;&gt;"",HLOOKUP(COUNT($F113:CK113)+1,$G$4:$EH$8,CL$14,0)*$D113,IF($C113=CL$17,$G$5*$D113,""))</f>
        <v/>
      </c>
      <c r="CM113" s="34" t="str">
        <f>IF(CL113&lt;&gt;"",HLOOKUP(COUNT($F113:CL113)+1,$G$4:$EH$8,CM$14,0)*$D113,IF($C113=CM$17,$G$5*$D113,""))</f>
        <v/>
      </c>
      <c r="CN113" s="34" t="str">
        <f>IF(CM113&lt;&gt;"",HLOOKUP(COUNT($F113:CM113)+1,$G$4:$EH$8,CN$14,0)*$D113,IF($C113=CN$17,$G$5*$D113,""))</f>
        <v/>
      </c>
      <c r="CO113" s="34" t="str">
        <f>IF(CN113&lt;&gt;"",HLOOKUP(COUNT($F113:CN113)+1,$G$4:$EH$8,CO$14,0)*$D113,IF($C113=CO$17,$G$5*$D113,""))</f>
        <v/>
      </c>
      <c r="CP113" s="34" t="str">
        <f>IF(CO113&lt;&gt;"",HLOOKUP(COUNT($F113:CO113)+1,$G$4:$EH$8,CP$14,0)*$D113,IF($C113=CP$17,$G$5*$D113,""))</f>
        <v/>
      </c>
      <c r="CQ113" s="34" t="str">
        <f>IF(CP113&lt;&gt;"",HLOOKUP(COUNT($F113:CP113)+1,$G$4:$EH$8,CQ$14,0)*$D113,IF($C113=CQ$17,$G$5*$D113,""))</f>
        <v/>
      </c>
      <c r="CR113" s="34" t="str">
        <f>IF(CQ113&lt;&gt;"",HLOOKUP(COUNT($F113:CQ113)+1,$G$4:$EH$8,CR$14,0)*$D113,IF($C113=CR$17,$G$5*$D113,""))</f>
        <v/>
      </c>
      <c r="CS113" s="34" t="str">
        <f>IF(CR113&lt;&gt;"",HLOOKUP(COUNT($F113:CR113)+1,$G$4:$EH$8,CS$14,0)*$D113,IF($C113=CS$17,$G$5*$D113,""))</f>
        <v/>
      </c>
      <c r="CT113" s="34" t="str">
        <f>IF(CS113&lt;&gt;"",HLOOKUP(COUNT($F113:CS113)+1,$G$4:$EH$8,CT$14,0)*$D113,IF($C113=CT$17,$G$5*$D113,""))</f>
        <v/>
      </c>
      <c r="CU113" s="34" t="str">
        <f>IF(CT113&lt;&gt;"",HLOOKUP(COUNT($F113:CT113)+1,$G$4:$EH$8,CU$14,0)*$D113,IF($C113=CU$17,$G$5*$D113,""))</f>
        <v/>
      </c>
      <c r="CV113" s="34" t="str">
        <f>IF(CU113&lt;&gt;"",HLOOKUP(COUNT($F113:CU113)+1,$G$4:$EH$8,CV$14,0)*$D113,IF($C113=CV$17,$G$5*$D113,""))</f>
        <v/>
      </c>
      <c r="CW113" s="34">
        <f>IF(CV113&lt;&gt;"",HLOOKUP(COUNT($F113:CV113)+1,$G$4:$EH$8,CW$14,0)*$D113,IF($C113=CW$17,$G$5*$D113,""))</f>
        <v>0</v>
      </c>
      <c r="CX113" s="34">
        <f>IF(CW113&lt;&gt;"",HLOOKUP(COUNT($F113:CW113)+1,$G$4:$EH$8,CX$14,0)*$D113,IF($C113=CX$17,$G$5*$D113,""))</f>
        <v>0</v>
      </c>
      <c r="CY113" s="34" t="e">
        <f>IF(CX113&lt;&gt;"",HLOOKUP(COUNT($F113:CX113)+1,$G$4:$EH$8,CY$14,0)*$D113,IF($C113=CY$17,$G$5*$D113,""))</f>
        <v>#VALUE!</v>
      </c>
      <c r="CZ113" s="34" t="e">
        <f>IF(CY113&lt;&gt;"",HLOOKUP(COUNT($F113:CY113)+1,$G$4:$EH$8,CZ$14,0)*$D113,IF($C113=CZ$17,$G$5*$D113,""))</f>
        <v>#VALUE!</v>
      </c>
      <c r="DA113" s="34" t="e">
        <f>IF(CZ113&lt;&gt;"",HLOOKUP(COUNT($F113:CZ113)+1,$G$4:$EH$8,DA$14,0)*$D113,IF($C113=DA$17,$G$5*$D113,""))</f>
        <v>#VALUE!</v>
      </c>
      <c r="DB113" s="34" t="e">
        <f>IF(DA113&lt;&gt;"",HLOOKUP(COUNT($F113:DA113)+1,$G$4:$EH$8,DB$14,0)*$D113,IF($C113=DB$17,$G$5*$D113,""))</f>
        <v>#VALUE!</v>
      </c>
      <c r="DC113" s="34" t="e">
        <f>IF(DB113&lt;&gt;"",HLOOKUP(COUNT($F113:DB113)+1,$G$4:$EH$8,DC$14,0)*$D113,IF($C113=DC$17,$G$5*$D113,""))</f>
        <v>#VALUE!</v>
      </c>
      <c r="DD113" s="34" t="e">
        <f>IF(DC113&lt;&gt;"",HLOOKUP(COUNT($F113:DC113)+1,$G$4:$EH$8,DD$14,0)*$D113,IF($C113=DD$17,$G$5*$D113,""))</f>
        <v>#VALUE!</v>
      </c>
      <c r="DE113" s="34" t="e">
        <f>IF(DD113&lt;&gt;"",HLOOKUP(COUNT($F113:DD113)+1,$G$4:$EH$8,DE$14,0)*$D113,IF($C113=DE$17,$G$5*$D113,""))</f>
        <v>#VALUE!</v>
      </c>
      <c r="DF113" s="34" t="e">
        <f>IF(DE113&lt;&gt;"",HLOOKUP(COUNT($F113:DE113)+1,$G$4:$EH$8,DF$14,0)*$D113,IF($C113=DF$17,$G$5*$D113,""))</f>
        <v>#VALUE!</v>
      </c>
      <c r="DG113" s="34" t="e">
        <f>IF(DF113&lt;&gt;"",HLOOKUP(COUNT($F113:DF113)+1,$G$4:$EH$8,DG$14,0)*$D113,IF($C113=DG$17,$G$5*$D113,""))</f>
        <v>#VALUE!</v>
      </c>
      <c r="DH113" s="34" t="e">
        <f>IF(DG113&lt;&gt;"",HLOOKUP(COUNT($F113:DG113)+1,$G$4:$EH$8,DH$14,0)*$D113,IF($C113=DH$17,$G$5*$D113,""))</f>
        <v>#VALUE!</v>
      </c>
      <c r="DI113" s="34" t="e">
        <f>IF(DH113&lt;&gt;"",HLOOKUP(COUNT($F113:DH113)+1,$G$4:$EH$8,DI$14,0)*$D113,IF($C113=DI$17,$G$5*$D113,""))</f>
        <v>#VALUE!</v>
      </c>
      <c r="DJ113" s="34" t="e">
        <f>IF(DI113&lt;&gt;"",HLOOKUP(COUNT($F113:DI113)+1,$G$4:$EH$8,DJ$14,0)*$D113,IF($C113=DJ$17,$G$5*$D113,""))</f>
        <v>#VALUE!</v>
      </c>
      <c r="DK113" s="34" t="e">
        <f>IF(DJ113&lt;&gt;"",HLOOKUP(COUNT($F113:DJ113)+1,$G$4:$EH$8,DK$14,0)*$D113,IF($C113=DK$17,$G$5*$D113,""))</f>
        <v>#VALUE!</v>
      </c>
      <c r="DL113" s="34" t="e">
        <f>IF(DK113&lt;&gt;"",HLOOKUP(COUNT($F113:DK113)+1,$G$4:$EH$8,DL$14,0)*$D113,IF($C113=DL$17,$G$5*$D113,""))</f>
        <v>#VALUE!</v>
      </c>
      <c r="DM113" s="34" t="e">
        <f>IF(DL113&lt;&gt;"",HLOOKUP(COUNT($F113:DL113)+1,$G$4:$EH$8,DM$14,0)*$D113,IF($C113=DM$17,$G$5*$D113,""))</f>
        <v>#VALUE!</v>
      </c>
      <c r="DN113" s="34" t="e">
        <f>IF(DM113&lt;&gt;"",HLOOKUP(COUNT($F113:DM113)+1,$G$4:$EH$8,DN$14,0)*$D113,IF($C113=DN$17,$G$5*$D113,""))</f>
        <v>#VALUE!</v>
      </c>
      <c r="DO113" s="34" t="e">
        <f>IF(DN113&lt;&gt;"",HLOOKUP(COUNT($F113:DN113)+1,$G$4:$EH$8,DO$14,0)*$D113,IF($C113=DO$17,$G$5*$D113,""))</f>
        <v>#VALUE!</v>
      </c>
      <c r="DP113" s="34" t="e">
        <f>IF(DO113&lt;&gt;"",HLOOKUP(COUNT($F113:DO113)+1,$G$4:$EH$8,DP$14,0)*$D113,IF($C113=DP$17,$G$5*$D113,""))</f>
        <v>#VALUE!</v>
      </c>
      <c r="DQ113" s="34" t="e">
        <f>IF(DP113&lt;&gt;"",HLOOKUP(COUNT($F113:DP113)+1,$G$4:$EH$8,DQ$14,0)*$D113,IF($C113=DQ$17,$G$5*$D113,""))</f>
        <v>#VALUE!</v>
      </c>
      <c r="DR113" s="34" t="e">
        <f>IF(DQ113&lt;&gt;"",HLOOKUP(COUNT($F113:DQ113)+1,$G$4:$EH$8,DR$14,0)*$D113,IF($C113=DR$17,$G$5*$D113,""))</f>
        <v>#VALUE!</v>
      </c>
      <c r="DS113" s="34" t="e">
        <f>IF(DR113&lt;&gt;"",HLOOKUP(COUNT($F113:DR113)+1,$G$4:$EH$8,DS$14,0)*$D113,IF($C113=DS$17,$G$5*$D113,""))</f>
        <v>#VALUE!</v>
      </c>
      <c r="DT113" s="34" t="e">
        <f>IF(DS113&lt;&gt;"",HLOOKUP(COUNT($F113:DS113)+1,$G$4:$EH$8,DT$14,0)*$D113,IF($C113=DT$17,$G$5*$D113,""))</f>
        <v>#VALUE!</v>
      </c>
      <c r="DU113" s="34" t="e">
        <f>IF(DT113&lt;&gt;"",HLOOKUP(COUNT($F113:DT113)+1,$G$4:$EH$8,DU$14,0)*$D113,IF($C113=DU$17,$G$5*$D113,""))</f>
        <v>#VALUE!</v>
      </c>
      <c r="DV113" s="34" t="e">
        <f>IF(DU113&lt;&gt;"",HLOOKUP(COUNT($F113:DU113)+1,$G$4:$EH$8,DV$14,0)*$D113,IF($C113=DV$17,$G$5*$D113,""))</f>
        <v>#VALUE!</v>
      </c>
      <c r="DX113" s="34" t="str">
        <f>IF(DW113&lt;&gt;"",HLOOKUP(COUNT($DW113:DW113)+1,$G$4:$CX$8,DX$14,0)*$D113,IF($C113=DX$17,$G$6*$D113,""))</f>
        <v/>
      </c>
      <c r="DY113" s="34" t="str">
        <f>IF(DX113&lt;&gt;"",HLOOKUP(COUNT($DW113:DX113)+1,$G$4:$CX$8,DY$14,0)*$D113,IF($C113=DY$17,$G$6*$D113,""))</f>
        <v/>
      </c>
      <c r="DZ113" s="34" t="str">
        <f>IF(DY113&lt;&gt;"",HLOOKUP(COUNT($DW113:DY113)+1,$G$4:$CX$8,DZ$14,0)*$D113,IF($C113=DZ$17,$G$6*$D113,""))</f>
        <v/>
      </c>
      <c r="EA113" s="34" t="str">
        <f>IF(DZ113&lt;&gt;"",HLOOKUP(COUNT($DW113:DZ113)+1,$G$4:$CX$8,EA$14,0)*$D113,IF($C113=EA$17,$G$6*$D113,""))</f>
        <v/>
      </c>
      <c r="EB113" s="34" t="str">
        <f>IF(EA113&lt;&gt;"",HLOOKUP(COUNT($DW113:EA113)+1,$G$4:$CX$8,EB$14,0)*$D113,IF($C113=EB$17,$G$6*$D113,""))</f>
        <v/>
      </c>
      <c r="EC113" s="34" t="str">
        <f>IF(EB113&lt;&gt;"",HLOOKUP(COUNT($DW113:EB113)+1,$G$4:$CX$8,EC$14,0)*$D113,IF($C113=EC$17,$G$6*$D113,""))</f>
        <v/>
      </c>
      <c r="ED113" s="34" t="str">
        <f>IF(EC113&lt;&gt;"",HLOOKUP(COUNT($DW113:EC113)+1,$G$4:$CX$8,ED$14,0)*$D113,IF($C113=ED$17,$G$6*$D113,""))</f>
        <v/>
      </c>
      <c r="EE113" s="34" t="str">
        <f>IF(ED113&lt;&gt;"",HLOOKUP(COUNT($DW113:ED113)+1,$G$4:$CX$8,EE$14,0)*$D113,IF($C113=EE$17,$G$6*$D113,""))</f>
        <v/>
      </c>
      <c r="EF113" s="34" t="str">
        <f>IF(EE113&lt;&gt;"",HLOOKUP(COUNT($DW113:EE113)+1,$G$4:$CX$8,EF$14,0)*$D113,IF($C113=EF$17,$G$6*$D113,""))</f>
        <v/>
      </c>
      <c r="EG113" s="34" t="str">
        <f>IF(EF113&lt;&gt;"",HLOOKUP(COUNT($DW113:EF113)+1,$G$4:$CX$8,EG$14,0)*$D113,IF($C113=EG$17,$G$6*$D113,""))</f>
        <v/>
      </c>
      <c r="EH113" s="34" t="str">
        <f>IF(EG113&lt;&gt;"",HLOOKUP(COUNT($DW113:EG113)+1,$G$4:$CX$8,EH$14,0)*$D113,IF($C113=EH$17,$G$6*$D113,""))</f>
        <v/>
      </c>
      <c r="EI113" s="34" t="str">
        <f>IF(EH113&lt;&gt;"",HLOOKUP(COUNT($DW113:EH113)+1,$G$4:$CX$8,EI$14,0)*$D113,IF($C113=EI$17,$G$6*$D113,""))</f>
        <v/>
      </c>
      <c r="EJ113" s="34" t="str">
        <f>IF(EI113&lt;&gt;"",HLOOKUP(COUNT($DW113:EI113)+1,$G$4:$CX$8,EJ$14,0)*$D113,IF($C113=EJ$17,$G$6*$D113,""))</f>
        <v/>
      </c>
      <c r="EK113" s="34" t="str">
        <f>IF(EJ113&lt;&gt;"",HLOOKUP(COUNT($DW113:EJ113)+1,$G$4:$CX$8,EK$14,0)*$D113,IF($C113=EK$17,$G$6*$D113,""))</f>
        <v/>
      </c>
      <c r="EL113" s="34" t="str">
        <f>IF(EK113&lt;&gt;"",HLOOKUP(COUNT($DW113:EK113)+1,$G$4:$CX$8,EL$14,0)*$D113,IF($C113=EL$17,$G$6*$D113,""))</f>
        <v/>
      </c>
      <c r="EM113" s="34" t="str">
        <f>IF(EL113&lt;&gt;"",HLOOKUP(COUNT($DW113:EL113)+1,$G$4:$CX$8,EM$14,0)*$D113,IF($C113=EM$17,$G$6*$D113,""))</f>
        <v/>
      </c>
      <c r="EN113" s="34" t="str">
        <f>IF(EM113&lt;&gt;"",HLOOKUP(COUNT($DW113:EM113)+1,$G$4:$CX$8,EN$14,0)*$D113,IF($C113=EN$17,$G$6*$D113,""))</f>
        <v/>
      </c>
      <c r="EO113" s="34" t="str">
        <f>IF(EN113&lt;&gt;"",HLOOKUP(COUNT($DW113:EN113)+1,$G$4:$CX$8,EO$14,0)*$D113,IF($C113=EO$17,$G$6*$D113,""))</f>
        <v/>
      </c>
      <c r="EP113" s="34" t="str">
        <f>IF(EO113&lt;&gt;"",HLOOKUP(COUNT($DW113:EO113)+1,$G$4:$CX$8,EP$14,0)*$D113,IF($C113=EP$17,$G$6*$D113,""))</f>
        <v/>
      </c>
      <c r="EQ113" s="34" t="str">
        <f>IF(EP113&lt;&gt;"",HLOOKUP(COUNT($DW113:EP113)+1,$G$4:$CX$8,EQ$14,0)*$D113,IF($C113=EQ$17,$G$6*$D113,""))</f>
        <v/>
      </c>
      <c r="ER113" s="34" t="str">
        <f>IF(EQ113&lt;&gt;"",HLOOKUP(COUNT($DW113:EQ113)+1,$G$4:$CX$8,ER$14,0)*$D113,IF($C113=ER$17,$G$6*$D113,""))</f>
        <v/>
      </c>
      <c r="ES113" s="34" t="str">
        <f>IF(ER113&lt;&gt;"",HLOOKUP(COUNT($DW113:ER113)+1,$G$4:$CX$8,ES$14,0)*$D113,IF($C113=ES$17,$G$6*$D113,""))</f>
        <v/>
      </c>
      <c r="ET113" s="34" t="str">
        <f>IF(ES113&lt;&gt;"",HLOOKUP(COUNT($DW113:ES113)+1,$G$4:$CX$8,ET$14,0)*$D113,IF($C113=ET$17,$G$6*$D113,""))</f>
        <v/>
      </c>
      <c r="EU113" s="34" t="str">
        <f>IF(ET113&lt;&gt;"",HLOOKUP(COUNT($DW113:ET113)+1,$G$4:$CX$8,EU$14,0)*$D113,IF($C113=EU$17,$G$6*$D113,""))</f>
        <v/>
      </c>
      <c r="EV113" s="34" t="str">
        <f>IF(EU113&lt;&gt;"",HLOOKUP(COUNT($DW113:EU113)+1,$G$4:$CX$8,EV$14,0)*$D113,IF($C113=EV$17,$G$6*$D113,""))</f>
        <v/>
      </c>
      <c r="EW113" s="34" t="str">
        <f>IF(EV113&lt;&gt;"",HLOOKUP(COUNT($DW113:EV113)+1,$G$4:$CX$8,EW$14,0)*$D113,IF($C113=EW$17,$G$6*$D113,""))</f>
        <v/>
      </c>
      <c r="EX113" s="34" t="str">
        <f>IF(EW113&lt;&gt;"",HLOOKUP(COUNT($DW113:EW113)+1,$G$4:$CX$8,EX$14,0)*$D113,IF($C113=EX$17,$G$6*$D113,""))</f>
        <v/>
      </c>
      <c r="EY113" s="34" t="str">
        <f>IF(EX113&lt;&gt;"",HLOOKUP(COUNT($DW113:EX113)+1,$G$4:$CX$8,EY$14,0)*$D113,IF($C113=EY$17,$G$6*$D113,""))</f>
        <v/>
      </c>
      <c r="EZ113" s="34" t="str">
        <f>IF(EY113&lt;&gt;"",HLOOKUP(COUNT($DW113:EY113)+1,$G$4:$CX$8,EZ$14,0)*$D113,IF($C113=EZ$17,$G$6*$D113,""))</f>
        <v/>
      </c>
      <c r="FA113" s="34" t="str">
        <f>IF(EZ113&lt;&gt;"",HLOOKUP(COUNT($DW113:EZ113)+1,$G$4:$CX$8,FA$14,0)*$D113,IF($C113=FA$17,$G$6*$D113,""))</f>
        <v/>
      </c>
      <c r="FB113" s="34" t="str">
        <f>IF(FA113&lt;&gt;"",HLOOKUP(COUNT($DW113:FA113)+1,$G$4:$CX$8,FB$14,0)*$D113,IF($C113=FB$17,$G$6*$D113,""))</f>
        <v/>
      </c>
      <c r="FC113" s="34" t="str">
        <f>IF(FB113&lt;&gt;"",HLOOKUP(COUNT($DW113:FB113)+1,$G$4:$CX$8,FC$14,0)*$D113,IF($C113=FC$17,$G$6*$D113,""))</f>
        <v/>
      </c>
      <c r="FD113" s="34" t="str">
        <f>IF(FC113&lt;&gt;"",HLOOKUP(COUNT($DW113:FC113)+1,$G$4:$CX$8,FD$14,0)*$D113,IF($C113=FD$17,$G$6*$D113,""))</f>
        <v/>
      </c>
      <c r="FE113" s="34" t="str">
        <f>IF(FD113&lt;&gt;"",HLOOKUP(COUNT($DW113:FD113)+1,$G$4:$CX$8,FE$14,0)*$D113,IF($C113=FE$17,$G$6*$D113,""))</f>
        <v/>
      </c>
      <c r="FF113" s="34" t="str">
        <f>IF(FE113&lt;&gt;"",HLOOKUP(COUNT($DW113:FE113)+1,$G$4:$CX$8,FF$14,0)*$D113,IF($C113=FF$17,$G$6*$D113,""))</f>
        <v/>
      </c>
      <c r="FG113" s="34" t="str">
        <f>IF(FF113&lt;&gt;"",HLOOKUP(COUNT($DW113:FF113)+1,$G$4:$CX$8,FG$14,0)*$D113,IF($C113=FG$17,$G$6*$D113,""))</f>
        <v/>
      </c>
      <c r="FH113" s="34" t="str">
        <f>IF(FG113&lt;&gt;"",HLOOKUP(COUNT($DW113:FG113)+1,$G$4:$CX$8,FH$14,0)*$D113,IF($C113=FH$17,$G$6*$D113,""))</f>
        <v/>
      </c>
      <c r="FI113" s="34" t="str">
        <f>IF(FH113&lt;&gt;"",HLOOKUP(COUNT($DW113:FH113)+1,$G$4:$CX$8,FI$14,0)*$D113,IF($C113=FI$17,$G$6*$D113,""))</f>
        <v/>
      </c>
      <c r="FJ113" s="34" t="str">
        <f>IF(FI113&lt;&gt;"",HLOOKUP(COUNT($DW113:FI113)+1,$G$4:$CX$8,FJ$14,0)*$D113,IF($C113=FJ$17,$G$6*$D113,""))</f>
        <v/>
      </c>
      <c r="FK113" s="34" t="str">
        <f>IF(FJ113&lt;&gt;"",HLOOKUP(COUNT($DW113:FJ113)+1,$G$4:$CX$8,FK$14,0)*$D113,IF($C113=FK$17,$G$6*$D113,""))</f>
        <v/>
      </c>
      <c r="FL113" s="34" t="str">
        <f>IF(FK113&lt;&gt;"",HLOOKUP(COUNT($DW113:FK113)+1,$G$4:$CX$8,FL$14,0)*$D113,IF($C113=FL$17,$G$6*$D113,""))</f>
        <v/>
      </c>
      <c r="FM113" s="34" t="str">
        <f>IF(FL113&lt;&gt;"",HLOOKUP(COUNT($DW113:FL113)+1,$G$4:$CX$8,FM$14,0)*$D113,IF($C113=FM$17,$G$6*$D113,""))</f>
        <v/>
      </c>
      <c r="FN113" s="34" t="str">
        <f>IF(FM113&lt;&gt;"",HLOOKUP(COUNT($DW113:FM113)+1,$G$4:$CX$8,FN$14,0)*$D113,IF($C113=FN$17,$G$6*$D113,""))</f>
        <v/>
      </c>
      <c r="FO113" s="34" t="str">
        <f>IF(FN113&lt;&gt;"",HLOOKUP(COUNT($DW113:FN113)+1,$G$4:$CX$8,FO$14,0)*$D113,IF($C113=FO$17,$G$6*$D113,""))</f>
        <v/>
      </c>
      <c r="FP113" s="34" t="str">
        <f>IF(FO113&lt;&gt;"",HLOOKUP(COUNT($DW113:FO113)+1,$G$4:$CX$8,FP$14,0)*$D113,IF($C113=FP$17,$G$6*$D113,""))</f>
        <v/>
      </c>
      <c r="FQ113" s="34" t="str">
        <f>IF(FP113&lt;&gt;"",HLOOKUP(COUNT($DW113:FP113)+1,$G$4:$CX$8,FQ$14,0)*$D113,IF($C113=FQ$17,$G$6*$D113,""))</f>
        <v/>
      </c>
      <c r="FR113" s="34" t="str">
        <f>IF(FQ113&lt;&gt;"",HLOOKUP(COUNT($DW113:FQ113)+1,$G$4:$CX$8,FR$14,0)*$D113,IF($C113=FR$17,$G$6*$D113,""))</f>
        <v/>
      </c>
      <c r="FS113" s="34" t="str">
        <f>IF(FR113&lt;&gt;"",HLOOKUP(COUNT($DW113:FR113)+1,$G$4:$CX$8,FS$14,0)*$D113,IF($C113=FS$17,$G$6*$D113,""))</f>
        <v/>
      </c>
      <c r="FT113" s="34" t="str">
        <f>IF(FS113&lt;&gt;"",HLOOKUP(COUNT($DW113:FS113)+1,$G$4:$CX$8,FT$14,0)*$D113,IF($C113=FT$17,$G$6*$D113,""))</f>
        <v/>
      </c>
      <c r="FU113" s="34" t="str">
        <f>IF(FT113&lt;&gt;"",HLOOKUP(COUNT($DW113:FT113)+1,$G$4:$CX$8,FU$14,0)*$D113,IF($C113=FU$17,$G$6*$D113,""))</f>
        <v/>
      </c>
      <c r="FV113" s="34" t="str">
        <f>IF(FU113&lt;&gt;"",HLOOKUP(COUNT($DW113:FU113)+1,$G$4:$CX$8,FV$14,0)*$D113,IF($C113=FV$17,$G$6*$D113,""))</f>
        <v/>
      </c>
      <c r="FW113" s="34" t="str">
        <f>IF(FV113&lt;&gt;"",HLOOKUP(COUNT($DW113:FV113)+1,$G$4:$CX$8,FW$14,0)*$D113,IF($C113=FW$17,$G$6*$D113,""))</f>
        <v/>
      </c>
      <c r="FX113" s="34" t="str">
        <f>IF(FW113&lt;&gt;"",HLOOKUP(COUNT($DW113:FW113)+1,$G$4:$CX$8,FX$14,0)*$D113,IF($C113=FX$17,$G$6*$D113,""))</f>
        <v/>
      </c>
      <c r="FY113" s="34" t="str">
        <f>IF(FX113&lt;&gt;"",HLOOKUP(COUNT($DW113:FX113)+1,$G$4:$CX$8,FY$14,0)*$D113,IF($C113=FY$17,$G$6*$D113,""))</f>
        <v/>
      </c>
      <c r="FZ113" s="34" t="str">
        <f>IF(FY113&lt;&gt;"",HLOOKUP(COUNT($DW113:FY113)+1,$G$4:$CX$8,FZ$14,0)*$D113,IF($C113=FZ$17,$G$6*$D113,""))</f>
        <v/>
      </c>
      <c r="GA113" s="34" t="str">
        <f>IF(FZ113&lt;&gt;"",HLOOKUP(COUNT($DW113:FZ113)+1,$G$4:$CX$8,GA$14,0)*$D113,IF($C113=GA$17,$G$6*$D113,""))</f>
        <v/>
      </c>
      <c r="GB113" s="34" t="str">
        <f>IF(GA113&lt;&gt;"",HLOOKUP(COUNT($DW113:GA113)+1,$G$4:$CX$8,GB$14,0)*$D113,IF($C113=GB$17,$G$6*$D113,""))</f>
        <v/>
      </c>
      <c r="GC113" s="34" t="str">
        <f>IF(GB113&lt;&gt;"",HLOOKUP(COUNT($DW113:GB113)+1,$G$4:$CX$8,GC$14,0)*$D113,IF($C113=GC$17,$G$6*$D113,""))</f>
        <v/>
      </c>
      <c r="GD113" s="34" t="str">
        <f>IF(GC113&lt;&gt;"",HLOOKUP(COUNT($DW113:GC113)+1,$G$4:$CX$8,GD$14,0)*$D113,IF($C113=GD$17,$G$6*$D113,""))</f>
        <v/>
      </c>
      <c r="GE113" s="34" t="str">
        <f>IF(GD113&lt;&gt;"",HLOOKUP(COUNT($DW113:GD113)+1,$G$4:$CX$8,GE$14,0)*$D113,IF($C113=GE$17,$G$6*$D113,""))</f>
        <v/>
      </c>
      <c r="GF113" s="34" t="str">
        <f>IF(GE113&lt;&gt;"",HLOOKUP(COUNT($DW113:GE113)+1,$G$4:$CX$8,GF$14,0)*$D113,IF($C113=GF$17,$G$6*$D113,""))</f>
        <v/>
      </c>
      <c r="GG113" s="34" t="str">
        <f>IF(GF113&lt;&gt;"",HLOOKUP(COUNT($DW113:GF113)+1,$G$4:$CX$8,GG$14,0)*$D113,IF($C113=GG$17,$G$6*$D113,""))</f>
        <v/>
      </c>
      <c r="GH113" s="34" t="str">
        <f>IF(GG113&lt;&gt;"",HLOOKUP(COUNT($DW113:GG113)+1,$G$4:$CX$8,GH$14,0)*$D113,IF($C113=GH$17,$G$6*$D113,""))</f>
        <v/>
      </c>
      <c r="GI113" s="34" t="str">
        <f>IF(GH113&lt;&gt;"",HLOOKUP(COUNT($DW113:GH113)+1,$G$4:$CX$8,GI$14,0)*$D113,IF($C113=GI$17,$G$6*$D113,""))</f>
        <v/>
      </c>
      <c r="GJ113" s="34" t="str">
        <f>IF(GI113&lt;&gt;"",HLOOKUP(COUNT($DW113:GI113)+1,$G$4:$CX$8,GJ$14,0)*$D113,IF($C113=GJ$17,$G$6*$D113,""))</f>
        <v/>
      </c>
      <c r="GK113" s="34" t="str">
        <f>IF(GJ113&lt;&gt;"",HLOOKUP(COUNT($DW113:GJ113)+1,$G$4:$CX$8,GK$14,0)*$D113,IF($C113=GK$17,$G$6*$D113,""))</f>
        <v/>
      </c>
      <c r="GL113" s="34" t="str">
        <f>IF(GK113&lt;&gt;"",HLOOKUP(COUNT($DW113:GK113)+1,$G$4:$CX$8,GL$14,0)*$D113,IF($C113=GL$17,$G$6*$D113,""))</f>
        <v/>
      </c>
      <c r="GM113" s="34" t="str">
        <f>IF(GL113&lt;&gt;"",HLOOKUP(COUNT($DW113:GL113)+1,$G$4:$CX$8,GM$14,0)*$D113,IF($C113=GM$17,$G$6*$D113,""))</f>
        <v/>
      </c>
      <c r="GN113" s="34" t="str">
        <f>IF(GM113&lt;&gt;"",HLOOKUP(COUNT($DW113:GM113)+1,$G$4:$CX$8,GN$14,0)*$D113,IF($C113=GN$17,$G$6*$D113,""))</f>
        <v/>
      </c>
      <c r="GO113" s="34" t="str">
        <f>IF(GN113&lt;&gt;"",HLOOKUP(COUNT($DW113:GN113)+1,$G$4:$CX$8,GO$14,0)*$D113,IF($C113=GO$17,$G$6*$D113,""))</f>
        <v/>
      </c>
      <c r="GP113" s="34" t="str">
        <f>IF(GO113&lt;&gt;"",HLOOKUP(COUNT($DW113:GO113)+1,$G$4:$CX$8,GP$14,0)*$D113,IF($C113=GP$17,$G$6*$D113,""))</f>
        <v/>
      </c>
      <c r="GQ113" s="34" t="str">
        <f>IF(GP113&lt;&gt;"",HLOOKUP(COUNT($DW113:GP113)+1,$G$4:$CX$8,GQ$14,0)*$D113,IF($C113=GQ$17,$G$6*$D113,""))</f>
        <v/>
      </c>
      <c r="GR113" s="34" t="str">
        <f>IF(GQ113&lt;&gt;"",HLOOKUP(COUNT($DW113:GQ113)+1,$G$4:$CX$8,GR$14,0)*$D113,IF($C113=GR$17,$G$6*$D113,""))</f>
        <v/>
      </c>
      <c r="GS113" s="34" t="str">
        <f>IF(GR113&lt;&gt;"",HLOOKUP(COUNT($DW113:GR113)+1,$G$4:$CX$8,GS$14,0)*$D113,IF($C113=GS$17,$G$6*$D113,""))</f>
        <v/>
      </c>
      <c r="GT113" s="34" t="str">
        <f>IF(GS113&lt;&gt;"",HLOOKUP(COUNT($DW113:GS113)+1,$G$4:$CX$8,GT$14,0)*$D113,IF($C113=GT$17,$G$6*$D113,""))</f>
        <v/>
      </c>
      <c r="GU113" s="34" t="str">
        <f>IF(GT113&lt;&gt;"",HLOOKUP(COUNT($DW113:GT113)+1,$G$4:$CX$8,GU$14,0)*$D113,IF($C113=GU$17,$G$6*$D113,""))</f>
        <v/>
      </c>
      <c r="GV113" s="34" t="str">
        <f>IF(GU113&lt;&gt;"",HLOOKUP(COUNT($DW113:GU113)+1,$G$4:$CX$8,GV$14,0)*$D113,IF($C113=GV$17,$G$6*$D113,""))</f>
        <v/>
      </c>
      <c r="GW113" s="34" t="str">
        <f>IF(GV113&lt;&gt;"",HLOOKUP(COUNT($DW113:GV113)+1,$G$4:$CX$8,GW$14,0)*$D113,IF($C113=GW$17,$G$6*$D113,""))</f>
        <v/>
      </c>
      <c r="GX113" s="34" t="str">
        <f>IF(GW113&lt;&gt;"",HLOOKUP(COUNT($DW113:GW113)+1,$G$4:$CX$8,GX$14,0)*$D113,IF($C113=GX$17,$G$6*$D113,""))</f>
        <v/>
      </c>
      <c r="GY113" s="34" t="str">
        <f>IF(GX113&lt;&gt;"",HLOOKUP(COUNT($DW113:GX113)+1,$G$4:$CX$8,GY$14,0)*$D113,IF($C113=GY$17,$G$6*$D113,""))</f>
        <v/>
      </c>
      <c r="GZ113" s="34" t="str">
        <f>IF(GY113&lt;&gt;"",HLOOKUP(COUNT($DW113:GY113)+1,$G$4:$CX$8,GZ$14,0)*$D113,IF($C113=GZ$17,$G$6*$D113,""))</f>
        <v/>
      </c>
      <c r="HA113" s="34" t="str">
        <f>IF(GZ113&lt;&gt;"",HLOOKUP(COUNT($DW113:GZ113)+1,$G$4:$CX$8,HA$14,0)*$D113,IF($C113=HA$17,$G$6*$D113,""))</f>
        <v/>
      </c>
      <c r="HB113" s="34" t="str">
        <f>IF(HA113&lt;&gt;"",HLOOKUP(COUNT($DW113:HA113)+1,$G$4:$CX$8,HB$14,0)*$D113,IF($C113=HB$17,$G$6*$D113,""))</f>
        <v/>
      </c>
      <c r="HC113" s="34" t="str">
        <f>IF(HB113&lt;&gt;"",HLOOKUP(COUNT($DW113:HB113)+1,$G$4:$CX$8,HC$14,0)*$D113,IF($C113=HC$17,$G$6*$D113,""))</f>
        <v/>
      </c>
      <c r="HD113" s="34" t="str">
        <f>IF(HC113&lt;&gt;"",HLOOKUP(COUNT($DW113:HC113)+1,$G$4:$CX$8,HD$14,0)*$D113,IF($C113=HD$17,$G$6*$D113,""))</f>
        <v/>
      </c>
      <c r="HE113" s="34" t="str">
        <f>IF(HD113&lt;&gt;"",HLOOKUP(COUNT($DW113:HD113)+1,$G$4:$CX$8,HE$14,0)*$D113,IF($C113=HE$17,$G$6*$D113,""))</f>
        <v/>
      </c>
      <c r="HF113" s="34" t="str">
        <f>IF(HE113&lt;&gt;"",HLOOKUP(COUNT($DW113:HE113)+1,$G$4:$CX$8,HF$14,0)*$D113,IF($C113=HF$17,$G$6*$D113,""))</f>
        <v/>
      </c>
      <c r="HG113" s="34" t="str">
        <f>IF(HF113&lt;&gt;"",HLOOKUP(COUNT($DW113:HF113)+1,$G$4:$CX$8,HG$14,0)*$D113,IF($C113=HG$17,$G$6*$D113,""))</f>
        <v/>
      </c>
      <c r="HH113" s="34" t="str">
        <f>IF(HG113&lt;&gt;"",HLOOKUP(COUNT($DW113:HG113)+1,$G$4:$CX$8,HH$14,0)*$D113,IF($C113=HH$17,$G$6*$D113,""))</f>
        <v/>
      </c>
      <c r="HI113" s="34" t="str">
        <f>IF(HH113&lt;&gt;"",HLOOKUP(COUNT($DW113:HH113)+1,$G$4:$CX$8,HI$14,0)*$D113,IF($C113=HI$17,$G$6*$D113,""))</f>
        <v/>
      </c>
      <c r="HJ113" s="34" t="str">
        <f>IF(HI113&lt;&gt;"",HLOOKUP(COUNT($DW113:HI113)+1,$G$4:$CX$8,HJ$14,0)*$D113,IF($C113=HJ$17,$G$6*$D113,""))</f>
        <v/>
      </c>
      <c r="HK113" s="34" t="str">
        <f>IF(HJ113&lt;&gt;"",HLOOKUP(COUNT($DW113:HJ113)+1,$G$4:$CX$8,HK$14,0)*$D113,IF($C113=HK$17,$G$6*$D113,""))</f>
        <v/>
      </c>
      <c r="HL113" s="34" t="str">
        <f>IF(HK113&lt;&gt;"",HLOOKUP(COUNT($DW113:HK113)+1,$G$4:$CX$8,HL$14,0)*$D113,IF($C113=HL$17,$G$6*$D113,""))</f>
        <v/>
      </c>
      <c r="HM113" s="34" t="str">
        <f>IF(HL113&lt;&gt;"",HLOOKUP(COUNT($DW113:HL113)+1,$G$4:$CX$8,HM$14,0)*$D113,IF($C113=HM$17,$G$6*$D113,""))</f>
        <v/>
      </c>
      <c r="HN113" s="34">
        <f>IF(HM113&lt;&gt;"",HLOOKUP(COUNT($DW113:HM113)+1,$G$4:$CX$8,HN$14,0)*$D113,IF($C113=HN$17,$G$6*$D113,""))</f>
        <v>0</v>
      </c>
      <c r="HO113" s="34">
        <f>IF(HN113&lt;&gt;"",HLOOKUP(COUNT($DW113:HN113)+1,$G$4:$CX$8,HO$14,0)*$D113,IF($C113=HO$17,$G$6*$D113,""))</f>
        <v>7500</v>
      </c>
      <c r="HP113" s="34">
        <f>IF(HO113&lt;&gt;"",HLOOKUP(COUNT($DW113:HO113)+1,$G$4:$CX$8,HP$14,0)*$D113,IF($C113=HP$17,$G$6*$D113,""))</f>
        <v>7500</v>
      </c>
      <c r="HQ113" s="34">
        <f>IF(HP113&lt;&gt;"",HLOOKUP(COUNT($DW113:HP113)+1,$G$4:$CX$8,HQ$14,0)*$D113,IF($C113=HQ$17,$G$6*$D113,""))</f>
        <v>7500</v>
      </c>
      <c r="HR113" s="34">
        <f>IF(HQ113&lt;&gt;"",HLOOKUP(COUNT($DW113:HQ113)+1,$G$4:$CX$8,HR$14,0)*$D113,IF($C113=HR$17,$G$6*$D113,""))</f>
        <v>9048.4582084179765</v>
      </c>
      <c r="HS113" s="34">
        <f>IF(HR113&lt;&gt;"",HLOOKUP(COUNT($DW113:HR113)+1,$G$4:$CX$8,HS$14,0)*$D113,IF($C113=HS$17,$G$6*$D113,""))</f>
        <v>11310.572760522478</v>
      </c>
      <c r="HT113" s="34">
        <f>IF(HS113&lt;&gt;"",HLOOKUP(COUNT($DW113:HS113)+1,$G$4:$CX$8,HT$14,0)*$D113,IF($C113=HT$17,$G$6*$D113,""))</f>
        <v>13572.687312626966</v>
      </c>
      <c r="HU113" s="34">
        <f>IF(HT113&lt;&gt;"",HLOOKUP(COUNT($DW113:HT113)+1,$G$4:$CX$8,HU$14,0)*$D113,IF($C113=HU$17,$G$6*$D113,""))</f>
        <v>15744.31728264728</v>
      </c>
      <c r="HV113" s="34">
        <f>IF(HU113&lt;&gt;"",HLOOKUP(COUNT($DW113:HU113)+1,$G$4:$CX$8,HV$14,0)*$D113,IF($C113=HV$17,$G$6*$D113,""))</f>
        <v>17948.521702217906</v>
      </c>
      <c r="HW113" s="34">
        <f>IF(HV113&lt;&gt;"",HLOOKUP(COUNT($DW113:HV113)+1,$G$4:$CX$8,HW$14,0)*$D113,IF($C113=HW$17,$G$6*$D113,""))</f>
        <v>20281.829523506218</v>
      </c>
      <c r="HX113" s="34">
        <f>IF(HW113&lt;&gt;"",HLOOKUP(COUNT($DW113:HW113)+1,$G$4:$CX$8,HX$14,0)*$D113,IF($C113=HX$17,$G$6*$D113,""))</f>
        <v>22512.830771091903</v>
      </c>
      <c r="HY113" s="34">
        <f>IF(HX113&lt;&gt;"",HLOOKUP(COUNT($DW113:HX113)+1,$G$4:$CX$8,HY$14,0)*$D113,IF($C113=HY$17,$G$6*$D113,""))</f>
        <v>24764.113848201101</v>
      </c>
      <c r="HZ113" s="34">
        <f>IF(HY113&lt;&gt;"",HLOOKUP(COUNT($DW113:HY113)+1,$G$4:$CX$8,HZ$14,0)*$D113,IF($C113=HZ$17,$G$6*$D113,""))</f>
        <v>18573.085386150833</v>
      </c>
      <c r="IA113" s="34">
        <f>IF(HZ113&lt;&gt;"",HLOOKUP(COUNT($DW113:HZ113)+1,$G$4:$CX$8,IA$14,0)*$D113,IF($C113=IA$17,$G$6*$D113,""))</f>
        <v>17644.431116843283</v>
      </c>
      <c r="IB113" s="34">
        <f>IF(IA113&lt;&gt;"",HLOOKUP(COUNT($DW113:IA113)+1,$G$4:$CX$8,IB$14,0)*$D113,IF($C113=IB$17,$G$6*$D113,""))</f>
        <v>19408.874228527617</v>
      </c>
      <c r="IC113" s="34">
        <f>IF(IB113&lt;&gt;"",HLOOKUP(COUNT($DW113:IB113)+1,$G$4:$CX$8,IC$14,0)*$D113,IF($C113=IC$17,$G$6*$D113,""))</f>
        <v>21349.761651380388</v>
      </c>
      <c r="ID113" s="34">
        <f>IF(IC113&lt;&gt;"",HLOOKUP(COUNT($DW113:IC113)+1,$G$4:$CX$8,ID$14,0)*$D113,IF($C113=ID$17,$G$6*$D113,""))</f>
        <v>23484.73781651842</v>
      </c>
      <c r="IE113" s="34">
        <f>IF(ID113&lt;&gt;"",HLOOKUP(COUNT($DW113:ID113)+1,$G$4:$CX$8,IE$14,0)*$D113,IF($C113=IE$17,$G$6*$D113,""))</f>
        <v>25833.211598170259</v>
      </c>
      <c r="IF113" s="34">
        <f>IF(IE113&lt;&gt;"",HLOOKUP(COUNT($DW113:IE113)+1,$G$4:$CX$8,IF$14,0)*$D113,IF($C113=IF$17,$G$6*$D113,""))</f>
        <v>24541.551018261736</v>
      </c>
      <c r="IG113" s="34">
        <f>IF(IF113&lt;&gt;"",HLOOKUP(COUNT($DW113:IF113)+1,$G$4:$CX$8,IG$14,0)*$D113,IF($C113=IG$17,$G$6*$D113,""))</f>
        <v>23314.473467348653</v>
      </c>
      <c r="IH113" s="34">
        <f>IF(IG113&lt;&gt;"",HLOOKUP(COUNT($DW113:IG113)+1,$G$4:$CX$8,IH$14,0)*$D113,IF($C113=IH$17,$G$6*$D113,""))</f>
        <v>24946.486610063057</v>
      </c>
      <c r="II113" s="34">
        <f>IF(IH113&lt;&gt;"",HLOOKUP(COUNT($DW113:IH113)+1,$G$4:$CX$8,II$14,0)*$D113,IF($C113=II$17,$G$6*$D113,""))</f>
        <v>26692.740672767472</v>
      </c>
      <c r="IJ113" s="34">
        <f>IF(II113&lt;&gt;"",HLOOKUP(COUNT($DW113:II113)+1,$G$4:$CX$8,IJ$14,0)*$D113,IF($C113=IJ$17,$G$6*$D113,""))</f>
        <v>28561.232519861194</v>
      </c>
      <c r="IK113" s="34">
        <f>IF(IJ113&lt;&gt;"",HLOOKUP(COUNT($DW113:IJ113)+1,$G$4:$CX$8,IK$14,0)*$D113,IF($C113=IK$17,$G$6*$D113,""))</f>
        <v>31417.355771847309</v>
      </c>
      <c r="IL113" s="34">
        <f>IF(IK113&lt;&gt;"",HLOOKUP(COUNT($DW113:IK113)+1,$G$4:$CX$8,IL$14,0)*$D113,IF($C113=IL$17,$G$6*$D113,""))</f>
        <v>26704.75240607022</v>
      </c>
      <c r="IM113" s="34">
        <f>IF(IL113&lt;&gt;"",HLOOKUP(COUNT($DW113:IL113)+1,$G$4:$CX$8,IM$14,0)*$D113,IF($C113=IM$17,$G$6*$D113,""))</f>
        <v>25369.514785766714</v>
      </c>
      <c r="IO113" s="34" t="str">
        <f>IF(IN113&lt;&gt;"",HLOOKUP(COUNT($IN113:IN113)+1,$G$4:$EH$8,IO$14,0)*$D113,IF($C113=IO$17,$G$7*$D113,""))</f>
        <v/>
      </c>
      <c r="IP113" s="34" t="str">
        <f>IF(IO113&lt;&gt;"",HLOOKUP(COUNT($IN113:IO113)+1,$G$4:$EH$8,IP$14,0)*$D113,IF($C113=IP$17,$G$7*$D113,""))</f>
        <v/>
      </c>
      <c r="IQ113" s="34" t="str">
        <f>IF(IP113&lt;&gt;"",HLOOKUP(COUNT($IN113:IP113)+1,$G$4:$EH$8,IQ$14,0)*$D113,IF($C113=IQ$17,$G$7*$D113,""))</f>
        <v/>
      </c>
      <c r="IR113" s="34" t="str">
        <f>IF(IQ113&lt;&gt;"",HLOOKUP(COUNT($IN113:IQ113)+1,$G$4:$EH$8,IR$14,0)*$D113,IF($C113=IR$17,$G$7*$D113,""))</f>
        <v/>
      </c>
      <c r="IS113" s="34" t="str">
        <f>IF(IR113&lt;&gt;"",HLOOKUP(COUNT($IN113:IR113)+1,$G$4:$EH$8,IS$14,0)*$D113,IF($C113=IS$17,$G$7*$D113,""))</f>
        <v/>
      </c>
      <c r="IT113" s="34" t="str">
        <f>IF(IS113&lt;&gt;"",HLOOKUP(COUNT($IN113:IS113)+1,$G$4:$EH$8,IT$14,0)*$D113,IF($C113=IT$17,$G$7*$D113,""))</f>
        <v/>
      </c>
      <c r="IU113" s="34" t="str">
        <f>IF(IT113&lt;&gt;"",HLOOKUP(COUNT($IN113:IT113)+1,$G$4:$EH$8,IU$14,0)*$D113,IF($C113=IU$17,$G$7*$D113,""))</f>
        <v/>
      </c>
      <c r="IV113" s="34" t="str">
        <f>IF(IU113&lt;&gt;"",HLOOKUP(COUNT($IN113:IU113)+1,$G$4:$EH$8,IV$14,0)*$D113,IF($C113=IV$17,$G$7*$D113,""))</f>
        <v/>
      </c>
      <c r="IW113" s="34" t="str">
        <f>IF(IV113&lt;&gt;"",HLOOKUP(COUNT($IN113:IV113)+1,$G$4:$EH$8,IW$14,0)*$D113,IF($C113=IW$17,$G$7*$D113,""))</f>
        <v/>
      </c>
      <c r="IX113" s="34" t="str">
        <f>IF(IW113&lt;&gt;"",HLOOKUP(COUNT($IN113:IW113)+1,$G$4:$EH$8,IX$14,0)*$D113,IF($C113=IX$17,$G$7*$D113,""))</f>
        <v/>
      </c>
      <c r="IY113" s="34" t="str">
        <f>IF(IX113&lt;&gt;"",HLOOKUP(COUNT($IN113:IX113)+1,$G$4:$EH$8,IY$14,0)*$D113,IF($C113=IY$17,$G$7*$D113,""))</f>
        <v/>
      </c>
      <c r="IZ113" s="34" t="str">
        <f>IF(IY113&lt;&gt;"",HLOOKUP(COUNT($IN113:IY113)+1,$G$4:$EH$8,IZ$14,0)*$D113,IF($C113=IZ$17,$G$7*$D113,""))</f>
        <v/>
      </c>
      <c r="JA113" s="34" t="str">
        <f>IF(IZ113&lt;&gt;"",HLOOKUP(COUNT($IN113:IZ113)+1,$G$4:$EH$8,JA$14,0)*$D113,IF($C113=JA$17,$G$7*$D113,""))</f>
        <v/>
      </c>
      <c r="JB113" s="34" t="str">
        <f>IF(JA113&lt;&gt;"",HLOOKUP(COUNT($IN113:JA113)+1,$G$4:$EH$8,JB$14,0)*$D113,IF($C113=JB$17,$G$7*$D113,""))</f>
        <v/>
      </c>
      <c r="JC113" s="34" t="str">
        <f>IF(JB113&lt;&gt;"",HLOOKUP(COUNT($IN113:JB113)+1,$G$4:$EH$8,JC$14,0)*$D113,IF($C113=JC$17,$G$7*$D113,""))</f>
        <v/>
      </c>
      <c r="JD113" s="34" t="str">
        <f>IF(JC113&lt;&gt;"",HLOOKUP(COUNT($IN113:JC113)+1,$G$4:$EH$8,JD$14,0)*$D113,IF($C113=JD$17,$G$7*$D113,""))</f>
        <v/>
      </c>
      <c r="JE113" s="34" t="str">
        <f>IF(JD113&lt;&gt;"",HLOOKUP(COUNT($IN113:JD113)+1,$G$4:$EH$8,JE$14,0)*$D113,IF($C113=JE$17,$G$7*$D113,""))</f>
        <v/>
      </c>
      <c r="JF113" s="34" t="str">
        <f>IF(JE113&lt;&gt;"",HLOOKUP(COUNT($IN113:JE113)+1,$G$4:$EH$8,JF$14,0)*$D113,IF($C113=JF$17,$G$7*$D113,""))</f>
        <v/>
      </c>
      <c r="JG113" s="34" t="str">
        <f>IF(JF113&lt;&gt;"",HLOOKUP(COUNT($IN113:JF113)+1,$G$4:$EH$8,JG$14,0)*$D113,IF($C113=JG$17,$G$7*$D113,""))</f>
        <v/>
      </c>
      <c r="JH113" s="34" t="str">
        <f>IF(JG113&lt;&gt;"",HLOOKUP(COUNT($IN113:JG113)+1,$G$4:$EH$8,JH$14,0)*$D113,IF($C113=JH$17,$G$7*$D113,""))</f>
        <v/>
      </c>
      <c r="JI113" s="34" t="str">
        <f>IF(JH113&lt;&gt;"",HLOOKUP(COUNT($IN113:JH113)+1,$G$4:$EH$8,JI$14,0)*$D113,IF($C113=JI$17,$G$7*$D113,""))</f>
        <v/>
      </c>
      <c r="JJ113" s="34" t="str">
        <f>IF(JI113&lt;&gt;"",HLOOKUP(COUNT($IN113:JI113)+1,$G$4:$EH$8,JJ$14,0)*$D113,IF($C113=JJ$17,$G$7*$D113,""))</f>
        <v/>
      </c>
      <c r="JK113" s="34" t="str">
        <f>IF(JJ113&lt;&gt;"",HLOOKUP(COUNT($IN113:JJ113)+1,$G$4:$EH$8,JK$14,0)*$D113,IF($C113=JK$17,$G$7*$D113,""))</f>
        <v/>
      </c>
      <c r="JL113" s="34" t="str">
        <f>IF(JK113&lt;&gt;"",HLOOKUP(COUNT($IN113:JK113)+1,$G$4:$EH$8,JL$14,0)*$D113,IF($C113=JL$17,$G$7*$D113,""))</f>
        <v/>
      </c>
      <c r="JM113" s="34" t="str">
        <f>IF(JL113&lt;&gt;"",HLOOKUP(COUNT($IN113:JL113)+1,$G$4:$EH$8,JM$14,0)*$D113,IF($C113=JM$17,$G$7*$D113,""))</f>
        <v/>
      </c>
      <c r="JN113" s="34" t="str">
        <f>IF(JM113&lt;&gt;"",HLOOKUP(COUNT($IN113:JM113)+1,$G$4:$EH$8,JN$14,0)*$D113,IF($C113=JN$17,$G$7*$D113,""))</f>
        <v/>
      </c>
      <c r="JO113" s="34" t="str">
        <f>IF(JN113&lt;&gt;"",HLOOKUP(COUNT($IN113:JN113)+1,$G$4:$EH$8,JO$14,0)*$D113,IF($C113=JO$17,$G$7*$D113,""))</f>
        <v/>
      </c>
      <c r="JP113" s="34" t="str">
        <f>IF(JO113&lt;&gt;"",HLOOKUP(COUNT($IN113:JO113)+1,$G$4:$EH$8,JP$14,0)*$D113,IF($C113=JP$17,$G$7*$D113,""))</f>
        <v/>
      </c>
      <c r="JQ113" s="34" t="str">
        <f>IF(JP113&lt;&gt;"",HLOOKUP(COUNT($IN113:JP113)+1,$G$4:$EH$8,JQ$14,0)*$D113,IF($C113=JQ$17,$G$7*$D113,""))</f>
        <v/>
      </c>
      <c r="JR113" s="34" t="str">
        <f>IF(JQ113&lt;&gt;"",HLOOKUP(COUNT($IN113:JQ113)+1,$G$4:$EH$8,JR$14,0)*$D113,IF($C113=JR$17,$G$7*$D113,""))</f>
        <v/>
      </c>
      <c r="JS113" s="34" t="str">
        <f>IF(JR113&lt;&gt;"",HLOOKUP(COUNT($IN113:JR113)+1,$G$4:$EH$8,JS$14,0)*$D113,IF($C113=JS$17,$G$7*$D113,""))</f>
        <v/>
      </c>
      <c r="JT113" s="34" t="str">
        <f>IF(JS113&lt;&gt;"",HLOOKUP(COUNT($IN113:JS113)+1,$G$4:$EH$8,JT$14,0)*$D113,IF($C113=JT$17,$G$7*$D113,""))</f>
        <v/>
      </c>
      <c r="JU113" s="34" t="str">
        <f>IF(JT113&lt;&gt;"",HLOOKUP(COUNT($IN113:JT113)+1,$G$4:$EH$8,JU$14,0)*$D113,IF($C113=JU$17,$G$7*$D113,""))</f>
        <v/>
      </c>
      <c r="JV113" s="34" t="str">
        <f>IF(JU113&lt;&gt;"",HLOOKUP(COUNT($IN113:JU113)+1,$G$4:$EH$8,JV$14,0)*$D113,IF($C113=JV$17,$G$7*$D113,""))</f>
        <v/>
      </c>
      <c r="JW113" s="34" t="str">
        <f>IF(JV113&lt;&gt;"",HLOOKUP(COUNT($IN113:JV113)+1,$G$4:$EH$8,JW$14,0)*$D113,IF($C113=JW$17,$G$7*$D113,""))</f>
        <v/>
      </c>
      <c r="JX113" s="34" t="str">
        <f>IF(JW113&lt;&gt;"",HLOOKUP(COUNT($IN113:JW113)+1,$G$4:$EH$8,JX$14,0)*$D113,IF($C113=JX$17,$G$7*$D113,""))</f>
        <v/>
      </c>
      <c r="JY113" s="34" t="str">
        <f>IF(JX113&lt;&gt;"",HLOOKUP(COUNT($IN113:JX113)+1,$G$4:$EH$8,JY$14,0)*$D113,IF($C113=JY$17,$G$7*$D113,""))</f>
        <v/>
      </c>
      <c r="JZ113" s="34" t="str">
        <f>IF(JY113&lt;&gt;"",HLOOKUP(COUNT($IN113:JY113)+1,$G$4:$EH$8,JZ$14,0)*$D113,IF($C113=JZ$17,$G$7*$D113,""))</f>
        <v/>
      </c>
      <c r="KA113" s="34" t="str">
        <f>IF(JZ113&lt;&gt;"",HLOOKUP(COUNT($IN113:JZ113)+1,$G$4:$EH$8,KA$14,0)*$D113,IF($C113=KA$17,$G$7*$D113,""))</f>
        <v/>
      </c>
      <c r="KB113" s="34" t="str">
        <f>IF(KA113&lt;&gt;"",HLOOKUP(COUNT($IN113:KA113)+1,$G$4:$EH$8,KB$14,0)*$D113,IF($C113=KB$17,$G$7*$D113,""))</f>
        <v/>
      </c>
      <c r="KC113" s="34" t="str">
        <f>IF(KB113&lt;&gt;"",HLOOKUP(COUNT($IN113:KB113)+1,$G$4:$EH$8,KC$14,0)*$D113,IF($C113=KC$17,$G$7*$D113,""))</f>
        <v/>
      </c>
      <c r="KD113" s="34" t="str">
        <f>IF(KC113&lt;&gt;"",HLOOKUP(COUNT($IN113:KC113)+1,$G$4:$EH$8,KD$14,0)*$D113,IF($C113=KD$17,$G$7*$D113,""))</f>
        <v/>
      </c>
      <c r="KE113" s="34" t="str">
        <f>IF(KD113&lt;&gt;"",HLOOKUP(COUNT($IN113:KD113)+1,$G$4:$EH$8,KE$14,0)*$D113,IF($C113=KE$17,$G$7*$D113,""))</f>
        <v/>
      </c>
      <c r="KF113" s="34" t="str">
        <f>IF(KE113&lt;&gt;"",HLOOKUP(COUNT($IN113:KE113)+1,$G$4:$EH$8,KF$14,0)*$D113,IF($C113=KF$17,$G$7*$D113,""))</f>
        <v/>
      </c>
      <c r="KG113" s="34" t="str">
        <f>IF(KF113&lt;&gt;"",HLOOKUP(COUNT($IN113:KF113)+1,$G$4:$EH$8,KG$14,0)*$D113,IF($C113=KG$17,$G$7*$D113,""))</f>
        <v/>
      </c>
      <c r="KH113" s="34" t="str">
        <f>IF(KG113&lt;&gt;"",HLOOKUP(COUNT($IN113:KG113)+1,$G$4:$EH$8,KH$14,0)*$D113,IF($C113=KH$17,$G$7*$D113,""))</f>
        <v/>
      </c>
      <c r="KI113" s="34" t="str">
        <f>IF(KH113&lt;&gt;"",HLOOKUP(COUNT($IN113:KH113)+1,$G$4:$EH$8,KI$14,0)*$D113,IF($C113=KI$17,$G$7*$D113,""))</f>
        <v/>
      </c>
      <c r="KJ113" s="34" t="str">
        <f>IF(KI113&lt;&gt;"",HLOOKUP(COUNT($IN113:KI113)+1,$G$4:$EH$8,KJ$14,0)*$D113,IF($C113=KJ$17,$G$7*$D113,""))</f>
        <v/>
      </c>
      <c r="KK113" s="34" t="str">
        <f>IF(KJ113&lt;&gt;"",HLOOKUP(COUNT($IN113:KJ113)+1,$G$4:$EH$8,KK$14,0)*$D113,IF($C113=KK$17,$G$7*$D113,""))</f>
        <v/>
      </c>
      <c r="KL113" s="34" t="str">
        <f>IF(KK113&lt;&gt;"",HLOOKUP(COUNT($IN113:KK113)+1,$G$4:$EH$8,KL$14,0)*$D113,IF($C113=KL$17,$G$7*$D113,""))</f>
        <v/>
      </c>
      <c r="KM113" s="34" t="str">
        <f>IF(KL113&lt;&gt;"",HLOOKUP(COUNT($IN113:KL113)+1,$G$4:$EH$8,KM$14,0)*$D113,IF($C113=KM$17,$G$7*$D113,""))</f>
        <v/>
      </c>
      <c r="KN113" s="34" t="str">
        <f>IF(KM113&lt;&gt;"",HLOOKUP(COUNT($IN113:KM113)+1,$G$4:$EH$8,KN$14,0)*$D113,IF($C113=KN$17,$G$7*$D113,""))</f>
        <v/>
      </c>
      <c r="KO113" s="34" t="str">
        <f>IF(KN113&lt;&gt;"",HLOOKUP(COUNT($IN113:KN113)+1,$G$4:$EH$8,KO$14,0)*$D113,IF($C113=KO$17,$G$7*$D113,""))</f>
        <v/>
      </c>
      <c r="KP113" s="34" t="str">
        <f>IF(KO113&lt;&gt;"",HLOOKUP(COUNT($IN113:KO113)+1,$G$4:$EH$8,KP$14,0)*$D113,IF($C113=KP$17,$G$7*$D113,""))</f>
        <v/>
      </c>
      <c r="KQ113" s="34" t="str">
        <f>IF(KP113&lt;&gt;"",HLOOKUP(COUNT($IN113:KP113)+1,$G$4:$EH$8,KQ$14,0)*$D113,IF($C113=KQ$17,$G$7*$D113,""))</f>
        <v/>
      </c>
      <c r="KR113" s="34" t="str">
        <f>IF(KQ113&lt;&gt;"",HLOOKUP(COUNT($IN113:KQ113)+1,$G$4:$EH$8,KR$14,0)*$D113,IF($C113=KR$17,$G$7*$D113,""))</f>
        <v/>
      </c>
      <c r="KS113" s="34" t="str">
        <f>IF(KR113&lt;&gt;"",HLOOKUP(COUNT($IN113:KR113)+1,$G$4:$EH$8,KS$14,0)*$D113,IF($C113=KS$17,$G$7*$D113,""))</f>
        <v/>
      </c>
      <c r="KT113" s="34" t="str">
        <f>IF(KS113&lt;&gt;"",HLOOKUP(COUNT($IN113:KS113)+1,$G$4:$EH$8,KT$14,0)*$D113,IF($C113=KT$17,$G$7*$D113,""))</f>
        <v/>
      </c>
      <c r="KU113" s="34" t="str">
        <f>IF(KT113&lt;&gt;"",HLOOKUP(COUNT($IN113:KT113)+1,$G$4:$EH$8,KU$14,0)*$D113,IF($C113=KU$17,$G$7*$D113,""))</f>
        <v/>
      </c>
      <c r="KV113" s="34" t="str">
        <f>IF(KU113&lt;&gt;"",HLOOKUP(COUNT($IN113:KU113)+1,$G$4:$EH$8,KV$14,0)*$D113,IF($C113=KV$17,$G$7*$D113,""))</f>
        <v/>
      </c>
      <c r="KW113" s="34" t="str">
        <f>IF(KV113&lt;&gt;"",HLOOKUP(COUNT($IN113:KV113)+1,$G$4:$EH$8,KW$14,0)*$D113,IF($C113=KW$17,$G$7*$D113,""))</f>
        <v/>
      </c>
      <c r="KX113" s="34" t="str">
        <f>IF(KW113&lt;&gt;"",HLOOKUP(COUNT($IN113:KW113)+1,$G$4:$EH$8,KX$14,0)*$D113,IF($C113=KX$17,$G$7*$D113,""))</f>
        <v/>
      </c>
      <c r="KY113" s="34" t="str">
        <f>IF(KX113&lt;&gt;"",HLOOKUP(COUNT($IN113:KX113)+1,$G$4:$EH$8,KY$14,0)*$D113,IF($C113=KY$17,$G$7*$D113,""))</f>
        <v/>
      </c>
      <c r="KZ113" s="34" t="str">
        <f>IF(KY113&lt;&gt;"",HLOOKUP(COUNT($IN113:KY113)+1,$G$4:$EH$8,KZ$14,0)*$D113,IF($C113=KZ$17,$G$7*$D113,""))</f>
        <v/>
      </c>
      <c r="LA113" s="34" t="str">
        <f>IF(KZ113&lt;&gt;"",HLOOKUP(COUNT($IN113:KZ113)+1,$G$4:$EH$8,LA$14,0)*$D113,IF($C113=LA$17,$G$7*$D113,""))</f>
        <v/>
      </c>
      <c r="LB113" s="34" t="str">
        <f>IF(LA113&lt;&gt;"",HLOOKUP(COUNT($IN113:LA113)+1,$G$4:$EH$8,LB$14,0)*$D113,IF($C113=LB$17,$G$7*$D113,""))</f>
        <v/>
      </c>
      <c r="LC113" s="34" t="str">
        <f>IF(LB113&lt;&gt;"",HLOOKUP(COUNT($IN113:LB113)+1,$G$4:$EH$8,LC$14,0)*$D113,IF($C113=LC$17,$G$7*$D113,""))</f>
        <v/>
      </c>
      <c r="LD113" s="34" t="str">
        <f>IF(LC113&lt;&gt;"",HLOOKUP(COUNT($IN113:LC113)+1,$G$4:$EH$8,LD$14,0)*$D113,IF($C113=LD$17,$G$7*$D113,""))</f>
        <v/>
      </c>
      <c r="LE113" s="34" t="str">
        <f>IF(LD113&lt;&gt;"",HLOOKUP(COUNT($IN113:LD113)+1,$G$4:$EH$8,LE$14,0)*$D113,IF($C113=LE$17,$G$7*$D113,""))</f>
        <v/>
      </c>
      <c r="LF113" s="34" t="str">
        <f>IF(LE113&lt;&gt;"",HLOOKUP(COUNT($IN113:LE113)+1,$G$4:$EH$8,LF$14,0)*$D113,IF($C113=LF$17,$G$7*$D113,""))</f>
        <v/>
      </c>
      <c r="LG113" s="34" t="str">
        <f>IF(LF113&lt;&gt;"",HLOOKUP(COUNT($IN113:LF113)+1,$G$4:$EH$8,LG$14,0)*$D113,IF($C113=LG$17,$G$7*$D113,""))</f>
        <v/>
      </c>
      <c r="LH113" s="34" t="str">
        <f>IF(LG113&lt;&gt;"",HLOOKUP(COUNT($IN113:LG113)+1,$G$4:$EH$8,LH$14,0)*$D113,IF($C113=LH$17,$G$7*$D113,""))</f>
        <v/>
      </c>
      <c r="LI113" s="34" t="str">
        <f>IF(LH113&lt;&gt;"",HLOOKUP(COUNT($IN113:LH113)+1,$G$4:$EH$8,LI$14,0)*$D113,IF($C113=LI$17,$G$7*$D113,""))</f>
        <v/>
      </c>
      <c r="LJ113" s="34" t="str">
        <f>IF(LI113&lt;&gt;"",HLOOKUP(COUNT($IN113:LI113)+1,$G$4:$EH$8,LJ$14,0)*$D113,IF($C113=LJ$17,$G$7*$D113,""))</f>
        <v/>
      </c>
      <c r="LK113" s="34" t="str">
        <f>IF(LJ113&lt;&gt;"",HLOOKUP(COUNT($IN113:LJ113)+1,$G$4:$EH$8,LK$14,0)*$D113,IF($C113=LK$17,$G$7*$D113,""))</f>
        <v/>
      </c>
      <c r="LL113" s="34" t="str">
        <f>IF(LK113&lt;&gt;"",HLOOKUP(COUNT($IN113:LK113)+1,$G$4:$EH$8,LL$14,0)*$D113,IF($C113=LL$17,$G$7*$D113,""))</f>
        <v/>
      </c>
      <c r="LM113" s="34" t="str">
        <f>IF(LL113&lt;&gt;"",HLOOKUP(COUNT($IN113:LL113)+1,$G$4:$EH$8,LM$14,0)*$D113,IF($C113=LM$17,$G$7*$D113,""))</f>
        <v/>
      </c>
      <c r="LN113" s="34" t="str">
        <f>IF(LM113&lt;&gt;"",HLOOKUP(COUNT($IN113:LM113)+1,$G$4:$EH$8,LN$14,0)*$D113,IF($C113=LN$17,$G$7*$D113,""))</f>
        <v/>
      </c>
      <c r="LO113" s="34" t="str">
        <f>IF(LN113&lt;&gt;"",HLOOKUP(COUNT($IN113:LN113)+1,$G$4:$EH$8,LO$14,0)*$D113,IF($C113=LO$17,$G$7*$D113,""))</f>
        <v/>
      </c>
      <c r="LP113" s="34" t="str">
        <f>IF(LO113&lt;&gt;"",HLOOKUP(COUNT($IN113:LO113)+1,$G$4:$EH$8,LP$14,0)*$D113,IF($C113=LP$17,$G$7*$D113,""))</f>
        <v/>
      </c>
      <c r="LQ113" s="34" t="str">
        <f>IF(LP113&lt;&gt;"",HLOOKUP(COUNT($IN113:LP113)+1,$G$4:$EH$8,LQ$14,0)*$D113,IF($C113=LQ$17,$G$7*$D113,""))</f>
        <v/>
      </c>
      <c r="LR113" s="34" t="str">
        <f>IF(LQ113&lt;&gt;"",HLOOKUP(COUNT($IN113:LQ113)+1,$G$4:$EH$8,LR$14,0)*$D113,IF($C113=LR$17,$G$7*$D113,""))</f>
        <v/>
      </c>
      <c r="LS113" s="34" t="str">
        <f>IF(LR113&lt;&gt;"",HLOOKUP(COUNT($IN113:LR113)+1,$G$4:$EH$8,LS$14,0)*$D113,IF($C113=LS$17,$G$7*$D113,""))</f>
        <v/>
      </c>
      <c r="LT113" s="34" t="str">
        <f>IF(LS113&lt;&gt;"",HLOOKUP(COUNT($IN113:LS113)+1,$G$4:$EH$8,LT$14,0)*$D113,IF($C113=LT$17,$G$7*$D113,""))</f>
        <v/>
      </c>
      <c r="LU113" s="34" t="str">
        <f>IF(LT113&lt;&gt;"",HLOOKUP(COUNT($IN113:LT113)+1,$G$4:$EH$8,LU$14,0)*$D113,IF($C113=LU$17,$G$7*$D113,""))</f>
        <v/>
      </c>
      <c r="LV113" s="34" t="str">
        <f>IF(LU113&lt;&gt;"",HLOOKUP(COUNT($IN113:LU113)+1,$G$4:$EH$8,LV$14,0)*$D113,IF($C113=LV$17,$G$7*$D113,""))</f>
        <v/>
      </c>
      <c r="LW113" s="34" t="str">
        <f>IF(LV113&lt;&gt;"",HLOOKUP(COUNT($IN113:LV113)+1,$G$4:$EH$8,LW$14,0)*$D113,IF($C113=LW$17,$G$7*$D113,""))</f>
        <v/>
      </c>
      <c r="LX113" s="34" t="str">
        <f>IF(LW113&lt;&gt;"",HLOOKUP(COUNT($IN113:LW113)+1,$G$4:$EH$8,LX$14,0)*$D113,IF($C113=LX$17,$G$7*$D113,""))</f>
        <v/>
      </c>
      <c r="LY113" s="34" t="str">
        <f>IF(LX113&lt;&gt;"",HLOOKUP(COUNT($IN113:LX113)+1,$G$4:$EH$8,LY$14,0)*$D113,IF($C113=LY$17,$G$7*$D113,""))</f>
        <v/>
      </c>
      <c r="LZ113" s="34" t="str">
        <f>IF(LY113&lt;&gt;"",HLOOKUP(COUNT($IN113:LY113)+1,$G$4:$EH$8,LZ$14,0)*$D113,IF($C113=LZ$17,$G$7*$D113,""))</f>
        <v/>
      </c>
      <c r="MA113" s="34" t="str">
        <f>IF(LZ113&lt;&gt;"",HLOOKUP(COUNT($IN113:LZ113)+1,$G$4:$EH$8,MA$14,0)*$D113,IF($C113=MA$17,$G$7*$D113,""))</f>
        <v/>
      </c>
      <c r="MB113" s="34" t="str">
        <f>IF(MA113&lt;&gt;"",HLOOKUP(COUNT($IN113:MA113)+1,$G$4:$EH$8,MB$14,0)*$D113,IF($C113=MB$17,$G$7*$D113,""))</f>
        <v/>
      </c>
      <c r="MC113" s="34" t="str">
        <f>IF(MB113&lt;&gt;"",HLOOKUP(COUNT($IN113:MB113)+1,$G$4:$EH$8,MC$14,0)*$D113,IF($C113=MC$17,$G$7*$D113,""))</f>
        <v/>
      </c>
      <c r="MD113" s="34" t="str">
        <f>IF(MC113&lt;&gt;"",HLOOKUP(COUNT($IN113:MC113)+1,$G$4:$EH$8,MD$14,0)*$D113,IF($C113=MD$17,$G$7*$D113,""))</f>
        <v/>
      </c>
      <c r="ME113" s="34">
        <f>IF(MD113&lt;&gt;"",HLOOKUP(COUNT($IN113:MD113)+1,$G$4:$EH$8,ME$14,0)*$D113,IF($C113=ME$17,$G$7*$D113,""))</f>
        <v>0</v>
      </c>
      <c r="MF113" s="34">
        <f>IF(ME113&lt;&gt;"",HLOOKUP(COUNT($IN113:ME113)+1,$G$4:$EH$8,MF$14,0)*$D113,IF($C113=MF$17,$G$7*$D113,""))</f>
        <v>3750</v>
      </c>
      <c r="MG113" s="34">
        <f>IF(MF113&lt;&gt;"",HLOOKUP(COUNT($IN113:MF113)+1,$G$4:$EH$8,MG$14,0)*$D113,IF($C113=MG$17,$G$7*$D113,""))</f>
        <v>3750</v>
      </c>
      <c r="MH113" s="34">
        <f>IF(MG113&lt;&gt;"",HLOOKUP(COUNT($IN113:MG113)+1,$G$4:$EH$8,MH$14,0)*$D113,IF($C113=MH$17,$G$7*$D113,""))</f>
        <v>3750</v>
      </c>
      <c r="MI113" s="34">
        <f>IF(MH113&lt;&gt;"",HLOOKUP(COUNT($IN113:MH113)+1,$G$4:$EH$8,MI$14,0)*$D113,IF($C113=MI$17,$G$7*$D113,""))</f>
        <v>3750</v>
      </c>
      <c r="MJ113" s="34">
        <f>IF(MI113&lt;&gt;"",HLOOKUP(COUNT($IN113:MI113)+1,$G$4:$EH$8,MJ$14,0)*$D113,IF($C113=MJ$17,$G$7*$D113,""))</f>
        <v>3770.1909201741591</v>
      </c>
      <c r="MK113" s="34">
        <f>IF(MJ113&lt;&gt;"",HLOOKUP(COUNT($IN113:MJ113)+1,$G$4:$EH$8,MK$14,0)*$D113,IF($C113=MK$17,$G$7*$D113,""))</f>
        <v>4524.2291042089882</v>
      </c>
      <c r="ML113" s="34">
        <f>IF(MK113&lt;&gt;"",HLOOKUP(COUNT($IN113:MK113)+1,$G$4:$EH$8,ML$14,0)*$D113,IF($C113=ML$17,$G$7*$D113,""))</f>
        <v>5248.1057608824267</v>
      </c>
      <c r="MM113" s="34">
        <f>IF(ML113&lt;&gt;"",HLOOKUP(COUNT($IN113:ML113)+1,$G$4:$EH$8,MM$14,0)*$D113,IF($C113=MM$17,$G$7*$D113,""))</f>
        <v>5982.8405674059686</v>
      </c>
      <c r="MN113" s="34">
        <f>IF(MM113&lt;&gt;"",HLOOKUP(COUNT($IN113:MM113)+1,$G$4:$EH$8,MN$14,0)*$D113,IF($C113=MN$17,$G$7*$D113,""))</f>
        <v>6760.6098411687399</v>
      </c>
      <c r="MO113" s="34">
        <f>IF(MN113&lt;&gt;"",HLOOKUP(COUNT($IN113:MN113)+1,$G$4:$EH$8,MO$14,0)*$D113,IF($C113=MO$17,$G$7*$D113,""))</f>
        <v>7504.2769236973027</v>
      </c>
      <c r="MP113" s="34">
        <f>IF(MO113&lt;&gt;"",HLOOKUP(COUNT($IN113:MO113)+1,$G$4:$EH$8,MP$14,0)*$D113,IF($C113=MP$17,$G$7*$D113,""))</f>
        <v>8254.7046160670325</v>
      </c>
      <c r="MQ113" s="34">
        <f>IF(MP113&lt;&gt;"",HLOOKUP(COUNT($IN113:MP113)+1,$G$4:$EH$8,MQ$14,0)*$D113,IF($C113=MQ$17,$G$7*$D113,""))</f>
        <v>6191.0284620502789</v>
      </c>
      <c r="MR113" s="34">
        <f>IF(MQ113&lt;&gt;"",HLOOKUP(COUNT($IN113:MQ113)+1,$G$4:$EH$8,MR$14,0)*$D113,IF($C113=MR$17,$G$7*$D113,""))</f>
        <v>5881.4770389477608</v>
      </c>
      <c r="MS113" s="34">
        <f>IF(MR113&lt;&gt;"",HLOOKUP(COUNT($IN113:MR113)+1,$G$4:$EH$8,MS$14,0)*$D113,IF($C113=MS$17,$G$7*$D113,""))</f>
        <v>6469.6247428425395</v>
      </c>
      <c r="MT113" s="34">
        <f>IF(MS113&lt;&gt;"",HLOOKUP(COUNT($IN113:MS113)+1,$G$4:$EH$8,MT$14,0)*$D113,IF($C113=MT$17,$G$7*$D113,""))</f>
        <v>7116.5872171267965</v>
      </c>
      <c r="MU113" s="34">
        <f>IF(MT113&lt;&gt;"",HLOOKUP(COUNT($IN113:MT113)+1,$G$4:$EH$8,MU$14,0)*$D113,IF($C113=MU$17,$G$7*$D113,""))</f>
        <v>7828.2459388394727</v>
      </c>
      <c r="MV113" s="34">
        <f>IF(MU113&lt;&gt;"",HLOOKUP(COUNT($IN113:MU113)+1,$G$4:$EH$8,MV$14,0)*$D113,IF($C113=MV$17,$G$7*$D113,""))</f>
        <v>8611.0705327234209</v>
      </c>
      <c r="MW113" s="34">
        <f>IF(MV113&lt;&gt;"",HLOOKUP(COUNT($IN113:MV113)+1,$G$4:$EH$8,MW$14,0)*$D113,IF($C113=MW$17,$G$7*$D113,""))</f>
        <v>8180.517006087246</v>
      </c>
      <c r="MX113" s="34">
        <f>IF(MW113&lt;&gt;"",HLOOKUP(COUNT($IN113:MW113)+1,$G$4:$EH$8,MX$14,0)*$D113,IF($C113=MX$17,$G$7*$D113,""))</f>
        <v>7771.4911557828855</v>
      </c>
      <c r="MY113" s="34">
        <f>IF(MX113&lt;&gt;"",HLOOKUP(COUNT($IN113:MX113)+1,$G$4:$EH$8,MY$14,0)*$D113,IF($C113=MY$17,$G$7*$D113,""))</f>
        <v>8315.4955366876875</v>
      </c>
      <c r="MZ113" s="34">
        <f>IF(MY113&lt;&gt;"",HLOOKUP(COUNT($IN113:MY113)+1,$G$4:$EH$8,MZ$14,0)*$D113,IF($C113=MZ$17,$G$7*$D113,""))</f>
        <v>8897.5802242558239</v>
      </c>
      <c r="NA113" s="34">
        <f>IF(MZ113&lt;&gt;"",HLOOKUP(COUNT($IN113:MZ113)+1,$G$4:$EH$8,NA$14,0)*$D113,IF($C113=NA$17,$G$7*$D113,""))</f>
        <v>9520.4108399537326</v>
      </c>
      <c r="NB113" s="34">
        <f>IF(NA113&lt;&gt;"",HLOOKUP(COUNT($IN113:NA113)+1,$G$4:$EH$8,NB$14,0)*$D113,IF($C113=NB$17,$G$7*$D113,""))</f>
        <v>10472.451923949104</v>
      </c>
      <c r="NC113" s="34">
        <f>IF(NB113&lt;&gt;"",HLOOKUP(COUNT($IN113:NB113)+1,$G$4:$EH$8,NC$14,0)*$D113,IF($C113=NC$17,$G$7*$D113,""))</f>
        <v>8901.5841353567412</v>
      </c>
      <c r="ND113" s="34">
        <f>IF(NC113&lt;&gt;"",HLOOKUP(COUNT($IN113:NC113)+1,$G$4:$EH$8,ND$14,0)*$D113,IF($C113=ND$17,$G$7*$D113,""))</f>
        <v>8456.5049285889054</v>
      </c>
      <c r="NF113" s="34" t="str">
        <f>IF(NE113&lt;&gt;"",HLOOKUP(COUNT($NE113:NE113)+1,$G$4:$EH$8,NF$14,0)*$D113,IF($C113=NF$17,$G$8*$D113,""))</f>
        <v/>
      </c>
      <c r="NG113" s="34" t="str">
        <f>IF(NF113&lt;&gt;"",HLOOKUP(COUNT($NE113:NF113)+1,$G$4:$EH$8,NG$14,0)*$D113,IF($C113=NG$17,$G$8*$D113,""))</f>
        <v/>
      </c>
      <c r="NH113" s="34" t="str">
        <f>IF(NG113&lt;&gt;"",HLOOKUP(COUNT($NE113:NG113)+1,$G$4:$EH$8,NH$14,0)*$D113,IF($C113=NH$17,$G$8*$D113,""))</f>
        <v/>
      </c>
      <c r="NI113" s="34" t="str">
        <f>IF(NH113&lt;&gt;"",HLOOKUP(COUNT($NE113:NH113)+1,$G$4:$EH$8,NI$14,0)*$D113,IF($C113=NI$17,$G$8*$D113,""))</f>
        <v/>
      </c>
      <c r="NJ113" s="34" t="str">
        <f>IF(NI113&lt;&gt;"",HLOOKUP(COUNT($NE113:NI113)+1,$G$4:$EH$8,NJ$14,0)*$D113,IF($C113=NJ$17,$G$8*$D113,""))</f>
        <v/>
      </c>
      <c r="NK113" s="34" t="str">
        <f>IF(NJ113&lt;&gt;"",HLOOKUP(COUNT($NE113:NJ113)+1,$G$4:$EH$8,NK$14,0)*$D113,IF($C113=NK$17,$G$8*$D113,""))</f>
        <v/>
      </c>
      <c r="NL113" s="34" t="str">
        <f>IF(NK113&lt;&gt;"",HLOOKUP(COUNT($NE113:NK113)+1,$G$4:$EH$8,NL$14,0)*$D113,IF($C113=NL$17,$G$8*$D113,""))</f>
        <v/>
      </c>
      <c r="NM113" s="34" t="str">
        <f>IF(NL113&lt;&gt;"",HLOOKUP(COUNT($NE113:NL113)+1,$G$4:$EH$8,NM$14,0)*$D113,IF($C113=NM$17,$G$8*$D113,""))</f>
        <v/>
      </c>
      <c r="NN113" s="34" t="str">
        <f>IF(NM113&lt;&gt;"",HLOOKUP(COUNT($NE113:NM113)+1,$G$4:$EH$8,NN$14,0)*$D113,IF($C113=NN$17,$G$8*$D113,""))</f>
        <v/>
      </c>
      <c r="NO113" s="34" t="str">
        <f>IF(NN113&lt;&gt;"",HLOOKUP(COUNT($NE113:NN113)+1,$G$4:$EH$8,NO$14,0)*$D113,IF($C113=NO$17,$G$8*$D113,""))</f>
        <v/>
      </c>
      <c r="NP113" s="34" t="str">
        <f>IF(NO113&lt;&gt;"",HLOOKUP(COUNT($NE113:NO113)+1,$G$4:$EH$8,NP$14,0)*$D113,IF($C113=NP$17,$G$8*$D113,""))</f>
        <v/>
      </c>
      <c r="NQ113" s="34" t="str">
        <f>IF(NP113&lt;&gt;"",HLOOKUP(COUNT($NE113:NP113)+1,$G$4:$EH$8,NQ$14,0)*$D113,IF($C113=NQ$17,$G$8*$D113,""))</f>
        <v/>
      </c>
      <c r="NR113" s="34" t="str">
        <f>IF(NQ113&lt;&gt;"",HLOOKUP(COUNT($NE113:NQ113)+1,$G$4:$EH$8,NR$14,0)*$D113,IF($C113=NR$17,$G$8*$D113,""))</f>
        <v/>
      </c>
      <c r="NS113" s="34" t="str">
        <f>IF(NR113&lt;&gt;"",HLOOKUP(COUNT($NE113:NR113)+1,$G$4:$EH$8,NS$14,0)*$D113,IF($C113=NS$17,$G$8*$D113,""))</f>
        <v/>
      </c>
      <c r="NT113" s="34" t="str">
        <f>IF(NS113&lt;&gt;"",HLOOKUP(COUNT($NE113:NS113)+1,$G$4:$EH$8,NT$14,0)*$D113,IF($C113=NT$17,$G$8*$D113,""))</f>
        <v/>
      </c>
      <c r="NU113" s="34" t="str">
        <f>IF(NT113&lt;&gt;"",HLOOKUP(COUNT($NE113:NT113)+1,$G$4:$EH$8,NU$14,0)*$D113,IF($C113=NU$17,$G$8*$D113,""))</f>
        <v/>
      </c>
      <c r="NV113" s="34" t="str">
        <f>IF(NU113&lt;&gt;"",HLOOKUP(COUNT($NE113:NU113)+1,$G$4:$EH$8,NV$14,0)*$D113,IF($C113=NV$17,$G$8*$D113,""))</f>
        <v/>
      </c>
      <c r="NW113" s="34" t="str">
        <f>IF(NV113&lt;&gt;"",HLOOKUP(COUNT($NE113:NV113)+1,$G$4:$EH$8,NW$14,0)*$D113,IF($C113=NW$17,$G$8*$D113,""))</f>
        <v/>
      </c>
      <c r="NX113" s="34" t="str">
        <f>IF(NW113&lt;&gt;"",HLOOKUP(COUNT($NE113:NW113)+1,$G$4:$EH$8,NX$14,0)*$D113,IF($C113=NX$17,$G$8*$D113,""))</f>
        <v/>
      </c>
      <c r="NY113" s="34" t="str">
        <f>IF(NX113&lt;&gt;"",HLOOKUP(COUNT($NE113:NX113)+1,$G$4:$EH$8,NY$14,0)*$D113,IF($C113=NY$17,$G$8*$D113,""))</f>
        <v/>
      </c>
      <c r="NZ113" s="34" t="str">
        <f>IF(NY113&lt;&gt;"",HLOOKUP(COUNT($NE113:NY113)+1,$G$4:$EH$8,NZ$14,0)*$D113,IF($C113=NZ$17,$G$8*$D113,""))</f>
        <v/>
      </c>
      <c r="OA113" s="34" t="str">
        <f>IF(NZ113&lt;&gt;"",HLOOKUP(COUNT($NE113:NZ113)+1,$G$4:$EH$8,OA$14,0)*$D113,IF($C113=OA$17,$G$8*$D113,""))</f>
        <v/>
      </c>
      <c r="OB113" s="34" t="str">
        <f>IF(OA113&lt;&gt;"",HLOOKUP(COUNT($NE113:OA113)+1,$G$4:$EH$8,OB$14,0)*$D113,IF($C113=OB$17,$G$8*$D113,""))</f>
        <v/>
      </c>
      <c r="OC113" s="34" t="str">
        <f>IF(OB113&lt;&gt;"",HLOOKUP(COUNT($NE113:OB113)+1,$G$4:$EH$8,OC$14,0)*$D113,IF($C113=OC$17,$G$8*$D113,""))</f>
        <v/>
      </c>
      <c r="OD113" s="34" t="str">
        <f>IF(OC113&lt;&gt;"",HLOOKUP(COUNT($NE113:OC113)+1,$G$4:$EH$8,OD$14,0)*$D113,IF($C113=OD$17,$G$8*$D113,""))</f>
        <v/>
      </c>
      <c r="OE113" s="34" t="str">
        <f>IF(OD113&lt;&gt;"",HLOOKUP(COUNT($NE113:OD113)+1,$G$4:$EH$8,OE$14,0)*$D113,IF($C113=OE$17,$G$8*$D113,""))</f>
        <v/>
      </c>
      <c r="OF113" s="34" t="str">
        <f>IF(OE113&lt;&gt;"",HLOOKUP(COUNT($NE113:OE113)+1,$G$4:$EH$8,OF$14,0)*$D113,IF($C113=OF$17,$G$8*$D113,""))</f>
        <v/>
      </c>
      <c r="OG113" s="34" t="str">
        <f>IF(OF113&lt;&gt;"",HLOOKUP(COUNT($NE113:OF113)+1,$G$4:$EH$8,OG$14,0)*$D113,IF($C113=OG$17,$G$8*$D113,""))</f>
        <v/>
      </c>
      <c r="OH113" s="34" t="str">
        <f>IF(OG113&lt;&gt;"",HLOOKUP(COUNT($NE113:OG113)+1,$G$4:$EH$8,OH$14,0)*$D113,IF($C113=OH$17,$G$8*$D113,""))</f>
        <v/>
      </c>
      <c r="OI113" s="34" t="str">
        <f>IF(OH113&lt;&gt;"",HLOOKUP(COUNT($NE113:OH113)+1,$G$4:$EH$8,OI$14,0)*$D113,IF($C113=OI$17,$G$8*$D113,""))</f>
        <v/>
      </c>
      <c r="OJ113" s="34" t="str">
        <f>IF(OI113&lt;&gt;"",HLOOKUP(COUNT($NE113:OI113)+1,$G$4:$EH$8,OJ$14,0)*$D113,IF($C113=OJ$17,$G$8*$D113,""))</f>
        <v/>
      </c>
      <c r="OK113" s="34" t="str">
        <f>IF(OJ113&lt;&gt;"",HLOOKUP(COUNT($NE113:OJ113)+1,$G$4:$EH$8,OK$14,0)*$D113,IF($C113=OK$17,$G$8*$D113,""))</f>
        <v/>
      </c>
      <c r="OL113" s="34" t="str">
        <f>IF(OK113&lt;&gt;"",HLOOKUP(COUNT($NE113:OK113)+1,$G$4:$EH$8,OL$14,0)*$D113,IF($C113=OL$17,$G$8*$D113,""))</f>
        <v/>
      </c>
      <c r="OM113" s="34" t="str">
        <f>IF(OL113&lt;&gt;"",HLOOKUP(COUNT($NE113:OL113)+1,$G$4:$EH$8,OM$14,0)*$D113,IF($C113=OM$17,$G$8*$D113,""))</f>
        <v/>
      </c>
      <c r="ON113" s="34" t="str">
        <f>IF(OM113&lt;&gt;"",HLOOKUP(COUNT($NE113:OM113)+1,$G$4:$EH$8,ON$14,0)*$D113,IF($C113=ON$17,$G$8*$D113,""))</f>
        <v/>
      </c>
      <c r="OO113" s="34" t="str">
        <f>IF(ON113&lt;&gt;"",HLOOKUP(COUNT($NE113:ON113)+1,$G$4:$EH$8,OO$14,0)*$D113,IF($C113=OO$17,$G$8*$D113,""))</f>
        <v/>
      </c>
      <c r="OP113" s="34" t="str">
        <f>IF(OO113&lt;&gt;"",HLOOKUP(COUNT($NE113:OO113)+1,$G$4:$EH$8,OP$14,0)*$D113,IF($C113=OP$17,$G$8*$D113,""))</f>
        <v/>
      </c>
      <c r="OQ113" s="34" t="str">
        <f>IF(OP113&lt;&gt;"",HLOOKUP(COUNT($NE113:OP113)+1,$G$4:$EH$8,OQ$14,0)*$D113,IF($C113=OQ$17,$G$8*$D113,""))</f>
        <v/>
      </c>
      <c r="OR113" s="34" t="str">
        <f>IF(OQ113&lt;&gt;"",HLOOKUP(COUNT($NE113:OQ113)+1,$G$4:$EH$8,OR$14,0)*$D113,IF($C113=OR$17,$G$8*$D113,""))</f>
        <v/>
      </c>
      <c r="OS113" s="34" t="str">
        <f>IF(OR113&lt;&gt;"",HLOOKUP(COUNT($NE113:OR113)+1,$G$4:$EH$8,OS$14,0)*$D113,IF($C113=OS$17,$G$8*$D113,""))</f>
        <v/>
      </c>
      <c r="OT113" s="34" t="str">
        <f>IF(OS113&lt;&gt;"",HLOOKUP(COUNT($NE113:OS113)+1,$G$4:$EH$8,OT$14,0)*$D113,IF($C113=OT$17,$G$8*$D113,""))</f>
        <v/>
      </c>
      <c r="OU113" s="34" t="str">
        <f>IF(OT113&lt;&gt;"",HLOOKUP(COUNT($NE113:OT113)+1,$G$4:$EH$8,OU$14,0)*$D113,IF($C113=OU$17,$G$8*$D113,""))</f>
        <v/>
      </c>
      <c r="OV113" s="34" t="str">
        <f>IF(OU113&lt;&gt;"",HLOOKUP(COUNT($NE113:OU113)+1,$G$4:$EH$8,OV$14,0)*$D113,IF($C113=OV$17,$G$8*$D113,""))</f>
        <v/>
      </c>
      <c r="OW113" s="34" t="str">
        <f>IF(OV113&lt;&gt;"",HLOOKUP(COUNT($NE113:OV113)+1,$G$4:$EH$8,OW$14,0)*$D113,IF($C113=OW$17,$G$8*$D113,""))</f>
        <v/>
      </c>
      <c r="OX113" s="34" t="str">
        <f>IF(OW113&lt;&gt;"",HLOOKUP(COUNT($NE113:OW113)+1,$G$4:$EH$8,OX$14,0)*$D113,IF($C113=OX$17,$G$8*$D113,""))</f>
        <v/>
      </c>
      <c r="OY113" s="34" t="str">
        <f>IF(OX113&lt;&gt;"",HLOOKUP(COUNT($NE113:OX113)+1,$G$4:$EH$8,OY$14,0)*$D113,IF($C113=OY$17,$G$8*$D113,""))</f>
        <v/>
      </c>
      <c r="OZ113" s="34" t="str">
        <f>IF(OY113&lt;&gt;"",HLOOKUP(COUNT($NE113:OY113)+1,$G$4:$EH$8,OZ$14,0)*$D113,IF($C113=OZ$17,$G$8*$D113,""))</f>
        <v/>
      </c>
      <c r="PA113" s="34" t="str">
        <f>IF(OZ113&lt;&gt;"",HLOOKUP(COUNT($NE113:OZ113)+1,$G$4:$EH$8,PA$14,0)*$D113,IF($C113=PA$17,$G$8*$D113,""))</f>
        <v/>
      </c>
      <c r="PB113" s="34" t="str">
        <f>IF(PA113&lt;&gt;"",HLOOKUP(COUNT($NE113:PA113)+1,$G$4:$EH$8,PB$14,0)*$D113,IF($C113=PB$17,$G$8*$D113,""))</f>
        <v/>
      </c>
      <c r="PC113" s="34" t="str">
        <f>IF(PB113&lt;&gt;"",HLOOKUP(COUNT($NE113:PB113)+1,$G$4:$EH$8,PC$14,0)*$D113,IF($C113=PC$17,$G$8*$D113,""))</f>
        <v/>
      </c>
      <c r="PD113" s="34" t="str">
        <f>IF(PC113&lt;&gt;"",HLOOKUP(COUNT($NE113:PC113)+1,$G$4:$EH$8,PD$14,0)*$D113,IF($C113=PD$17,$G$8*$D113,""))</f>
        <v/>
      </c>
      <c r="PE113" s="34" t="str">
        <f>IF(PD113&lt;&gt;"",HLOOKUP(COUNT($NE113:PD113)+1,$G$4:$EH$8,PE$14,0)*$D113,IF($C113=PE$17,$G$8*$D113,""))</f>
        <v/>
      </c>
      <c r="PF113" s="34" t="str">
        <f>IF(PE113&lt;&gt;"",HLOOKUP(COUNT($NE113:PE113)+1,$G$4:$EH$8,PF$14,0)*$D113,IF($C113=PF$17,$G$8*$D113,""))</f>
        <v/>
      </c>
      <c r="PG113" s="34" t="str">
        <f>IF(PF113&lt;&gt;"",HLOOKUP(COUNT($NE113:PF113)+1,$G$4:$EH$8,PG$14,0)*$D113,IF($C113=PG$17,$G$8*$D113,""))</f>
        <v/>
      </c>
      <c r="PH113" s="34" t="str">
        <f>IF(PG113&lt;&gt;"",HLOOKUP(COUNT($NE113:PG113)+1,$G$4:$EH$8,PH$14,0)*$D113,IF($C113=PH$17,$G$8*$D113,""))</f>
        <v/>
      </c>
      <c r="PI113" s="34" t="str">
        <f>IF(PH113&lt;&gt;"",HLOOKUP(COUNT($NE113:PH113)+1,$G$4:$EH$8,PI$14,0)*$D113,IF($C113=PI$17,$G$8*$D113,""))</f>
        <v/>
      </c>
      <c r="PJ113" s="34" t="str">
        <f>IF(PI113&lt;&gt;"",HLOOKUP(COUNT($NE113:PI113)+1,$G$4:$EH$8,PJ$14,0)*$D113,IF($C113=PJ$17,$G$8*$D113,""))</f>
        <v/>
      </c>
      <c r="PK113" s="34" t="str">
        <f>IF(PJ113&lt;&gt;"",HLOOKUP(COUNT($NE113:PJ113)+1,$G$4:$EH$8,PK$14,0)*$D113,IF($C113=PK$17,$G$8*$D113,""))</f>
        <v/>
      </c>
      <c r="PL113" s="34" t="str">
        <f>IF(PK113&lt;&gt;"",HLOOKUP(COUNT($NE113:PK113)+1,$G$4:$EH$8,PL$14,0)*$D113,IF($C113=PL$17,$G$8*$D113,""))</f>
        <v/>
      </c>
      <c r="PM113" s="34" t="str">
        <f>IF(PL113&lt;&gt;"",HLOOKUP(COUNT($NE113:PL113)+1,$G$4:$EH$8,PM$14,0)*$D113,IF($C113=PM$17,$G$8*$D113,""))</f>
        <v/>
      </c>
      <c r="PN113" s="34" t="str">
        <f>IF(PM113&lt;&gt;"",HLOOKUP(COUNT($NE113:PM113)+1,$G$4:$EH$8,PN$14,0)*$D113,IF($C113=PN$17,$G$8*$D113,""))</f>
        <v/>
      </c>
      <c r="PO113" s="34" t="str">
        <f>IF(PN113&lt;&gt;"",HLOOKUP(COUNT($NE113:PN113)+1,$G$4:$EH$8,PO$14,0)*$D113,IF($C113=PO$17,$G$8*$D113,""))</f>
        <v/>
      </c>
      <c r="PP113" s="34" t="str">
        <f>IF(PO113&lt;&gt;"",HLOOKUP(COUNT($NE113:PO113)+1,$G$4:$EH$8,PP$14,0)*$D113,IF($C113=PP$17,$G$8*$D113,""))</f>
        <v/>
      </c>
      <c r="PQ113" s="34" t="str">
        <f>IF(PP113&lt;&gt;"",HLOOKUP(COUNT($NE113:PP113)+1,$G$4:$EH$8,PQ$14,0)*$D113,IF($C113=PQ$17,$G$8*$D113,""))</f>
        <v/>
      </c>
      <c r="PR113" s="34" t="str">
        <f>IF(PQ113&lt;&gt;"",HLOOKUP(COUNT($NE113:PQ113)+1,$G$4:$EH$8,PR$14,0)*$D113,IF($C113=PR$17,$G$8*$D113,""))</f>
        <v/>
      </c>
      <c r="PS113" s="34" t="str">
        <f>IF(PR113&lt;&gt;"",HLOOKUP(COUNT($NE113:PR113)+1,$G$4:$EH$8,PS$14,0)*$D113,IF($C113=PS$17,$G$8*$D113,""))</f>
        <v/>
      </c>
      <c r="PT113" s="34" t="str">
        <f>IF(PS113&lt;&gt;"",HLOOKUP(COUNT($NE113:PS113)+1,$G$4:$EH$8,PT$14,0)*$D113,IF($C113=PT$17,$G$8*$D113,""))</f>
        <v/>
      </c>
      <c r="PU113" s="34" t="str">
        <f>IF(PT113&lt;&gt;"",HLOOKUP(COUNT($NE113:PT113)+1,$G$4:$EH$8,PU$14,0)*$D113,IF($C113=PU$17,$G$8*$D113,""))</f>
        <v/>
      </c>
      <c r="PV113" s="34" t="str">
        <f>IF(PU113&lt;&gt;"",HLOOKUP(COUNT($NE113:PU113)+1,$G$4:$EH$8,PV$14,0)*$D113,IF($C113=PV$17,$G$8*$D113,""))</f>
        <v/>
      </c>
      <c r="PW113" s="34" t="str">
        <f>IF(PV113&lt;&gt;"",HLOOKUP(COUNT($NE113:PV113)+1,$G$4:$EH$8,PW$14,0)*$D113,IF($C113=PW$17,$G$8*$D113,""))</f>
        <v/>
      </c>
      <c r="PX113" s="34" t="str">
        <f>IF(PW113&lt;&gt;"",HLOOKUP(COUNT($NE113:PW113)+1,$G$4:$EH$8,PX$14,0)*$D113,IF($C113=PX$17,$G$8*$D113,""))</f>
        <v/>
      </c>
      <c r="PY113" s="34" t="str">
        <f>IF(PX113&lt;&gt;"",HLOOKUP(COUNT($NE113:PX113)+1,$G$4:$EH$8,PY$14,0)*$D113,IF($C113=PY$17,$G$8*$D113,""))</f>
        <v/>
      </c>
      <c r="PZ113" s="34" t="str">
        <f>IF(PY113&lt;&gt;"",HLOOKUP(COUNT($NE113:PY113)+1,$G$4:$EH$8,PZ$14,0)*$D113,IF($C113=PZ$17,$G$8*$D113,""))</f>
        <v/>
      </c>
      <c r="QA113" s="34" t="str">
        <f>IF(PZ113&lt;&gt;"",HLOOKUP(COUNT($NE113:PZ113)+1,$G$4:$EH$8,QA$14,0)*$D113,IF($C113=QA$17,$G$8*$D113,""))</f>
        <v/>
      </c>
      <c r="QB113" s="34" t="str">
        <f>IF(QA113&lt;&gt;"",HLOOKUP(COUNT($NE113:QA113)+1,$G$4:$EH$8,QB$14,0)*$D113,IF($C113=QB$17,$G$8*$D113,""))</f>
        <v/>
      </c>
      <c r="QC113" s="34" t="str">
        <f>IF(QB113&lt;&gt;"",HLOOKUP(COUNT($NE113:QB113)+1,$G$4:$EH$8,QC$14,0)*$D113,IF($C113=QC$17,$G$8*$D113,""))</f>
        <v/>
      </c>
      <c r="QD113" s="34" t="str">
        <f>IF(QC113&lt;&gt;"",HLOOKUP(COUNT($NE113:QC113)+1,$G$4:$EH$8,QD$14,0)*$D113,IF($C113=QD$17,$G$8*$D113,""))</f>
        <v/>
      </c>
      <c r="QE113" s="34" t="str">
        <f>IF(QD113&lt;&gt;"",HLOOKUP(COUNT($NE113:QD113)+1,$G$4:$EH$8,QE$14,0)*$D113,IF($C113=QE$17,$G$8*$D113,""))</f>
        <v/>
      </c>
      <c r="QF113" s="34" t="str">
        <f>IF(QE113&lt;&gt;"",HLOOKUP(COUNT($NE113:QE113)+1,$G$4:$EH$8,QF$14,0)*$D113,IF($C113=QF$17,$G$8*$D113,""))</f>
        <v/>
      </c>
      <c r="QG113" s="34" t="str">
        <f>IF(QF113&lt;&gt;"",HLOOKUP(COUNT($NE113:QF113)+1,$G$4:$EH$8,QG$14,0)*$D113,IF($C113=QG$17,$G$8*$D113,""))</f>
        <v/>
      </c>
      <c r="QH113" s="34" t="str">
        <f>IF(QG113&lt;&gt;"",HLOOKUP(COUNT($NE113:QG113)+1,$G$4:$EH$8,QH$14,0)*$D113,IF($C113=QH$17,$G$8*$D113,""))</f>
        <v/>
      </c>
      <c r="QI113" s="34" t="str">
        <f>IF(QH113&lt;&gt;"",HLOOKUP(COUNT($NE113:QH113)+1,$G$4:$EH$8,QI$14,0)*$D113,IF($C113=QI$17,$G$8*$D113,""))</f>
        <v/>
      </c>
      <c r="QJ113" s="34" t="str">
        <f>IF(QI113&lt;&gt;"",HLOOKUP(COUNT($NE113:QI113)+1,$G$4:$EH$8,QJ$14,0)*$D113,IF($C113=QJ$17,$G$8*$D113,""))</f>
        <v/>
      </c>
      <c r="QK113" s="34" t="str">
        <f>IF(QJ113&lt;&gt;"",HLOOKUP(COUNT($NE113:QJ113)+1,$G$4:$EH$8,QK$14,0)*$D113,IF($C113=QK$17,$G$8*$D113,""))</f>
        <v/>
      </c>
      <c r="QL113" s="34" t="str">
        <f>IF(QK113&lt;&gt;"",HLOOKUP(COUNT($NE113:QK113)+1,$G$4:$EH$8,QL$14,0)*$D113,IF($C113=QL$17,$G$8*$D113,""))</f>
        <v/>
      </c>
      <c r="QM113" s="34" t="str">
        <f>IF(QL113&lt;&gt;"",HLOOKUP(COUNT($NE113:QL113)+1,$G$4:$EH$8,QM$14,0)*$D113,IF($C113=QM$17,$G$8*$D113,""))</f>
        <v/>
      </c>
      <c r="QN113" s="34" t="str">
        <f>IF(QM113&lt;&gt;"",HLOOKUP(COUNT($NE113:QM113)+1,$G$4:$EH$8,QN$14,0)*$D113,IF($C113=QN$17,$G$8*$D113,""))</f>
        <v/>
      </c>
      <c r="QO113" s="34" t="str">
        <f>IF(QN113&lt;&gt;"",HLOOKUP(COUNT($NE113:QN113)+1,$G$4:$EH$8,QO$14,0)*$D113,IF($C113=QO$17,$G$8*$D113,""))</f>
        <v/>
      </c>
      <c r="QP113" s="34" t="str">
        <f>IF(QO113&lt;&gt;"",HLOOKUP(COUNT($NE113:QO113)+1,$G$4:$EH$8,QP$14,0)*$D113,IF($C113=QP$17,$G$8*$D113,""))</f>
        <v/>
      </c>
      <c r="QQ113" s="34" t="str">
        <f>IF(QP113&lt;&gt;"",HLOOKUP(COUNT($NE113:QP113)+1,$G$4:$EH$8,QQ$14,0)*$D113,IF($C113=QQ$17,$G$8*$D113,""))</f>
        <v/>
      </c>
      <c r="QR113" s="34" t="str">
        <f>IF(QQ113&lt;&gt;"",HLOOKUP(COUNT($NE113:QQ113)+1,$G$4:$EH$8,QR$14,0)*$D113,IF($C113=QR$17,$G$8*$D113,""))</f>
        <v/>
      </c>
      <c r="QS113" s="34" t="str">
        <f>IF(QR113&lt;&gt;"",HLOOKUP(COUNT($NE113:QR113)+1,$G$4:$EH$8,QS$14,0)*$D113,IF($C113=QS$17,$G$8*$D113,""))</f>
        <v/>
      </c>
      <c r="QT113" s="34" t="str">
        <f>IF(QS113&lt;&gt;"",HLOOKUP(COUNT($NE113:QS113)+1,$G$4:$EH$8,QT$14,0)*$D113,IF($C113=QT$17,$G$8*$D113,""))</f>
        <v/>
      </c>
      <c r="QU113" s="34" t="str">
        <f>IF(QT113&lt;&gt;"",HLOOKUP(COUNT($NE113:QT113)+1,$G$4:$EH$8,QU$14,0)*$D113,IF($C113=QU$17,$G$8*$D113,""))</f>
        <v/>
      </c>
      <c r="QV113" s="34">
        <f>IF(QU113&lt;&gt;"",HLOOKUP(COUNT($NE113:QU113)+1,$G$4:$EH$8,QV$14,0)*$D113,IF($C113=QV$17,$G$8*$D113,""))</f>
        <v>175000</v>
      </c>
      <c r="QW113" s="34">
        <f>IF(QV113&lt;&gt;"",HLOOKUP(COUNT($NE113:QV113)+1,$G$4:$EH$8,QW$14,0)*$D113,IF($C113=QW$17,$G$8*$D113,""))</f>
        <v>0</v>
      </c>
      <c r="QX113" s="34">
        <f>IF(QW113&lt;&gt;"",HLOOKUP(COUNT($NE113:QW113)+1,$G$4:$EH$8,QX$14,0)*$D113,IF($C113=QX$17,$G$8*$D113,""))</f>
        <v>0</v>
      </c>
      <c r="QY113" s="34">
        <f>IF(QX113&lt;&gt;"",HLOOKUP(COUNT($NE113:QX113)+1,$G$4:$EH$8,QY$14,0)*$D113,IF($C113=QY$17,$G$8*$D113,""))</f>
        <v>0</v>
      </c>
      <c r="QZ113" s="34">
        <f>IF(QY113&lt;&gt;"",HLOOKUP(COUNT($NE113:QY113)+1,$G$4:$EH$8,QZ$14,0)*$D113,IF($C113=QZ$17,$G$8*$D113,""))</f>
        <v>0</v>
      </c>
      <c r="RA113" s="34">
        <f>IF(QZ113&lt;&gt;"",HLOOKUP(COUNT($NE113:QZ113)+1,$G$4:$EH$8,RA$14,0)*$D113,IF($C113=RA$17,$G$8*$D113,""))</f>
        <v>0</v>
      </c>
      <c r="RB113" s="34">
        <f>IF(RA113&lt;&gt;"",HLOOKUP(COUNT($NE113:RA113)+1,$G$4:$EH$8,RB$14,0)*$D113,IF($C113=RB$17,$G$8*$D113,""))</f>
        <v>0</v>
      </c>
      <c r="RC113" s="34">
        <f>IF(RB113&lt;&gt;"",HLOOKUP(COUNT($NE113:RB113)+1,$G$4:$EH$8,RC$14,0)*$D113,IF($C113=RC$17,$G$8*$D113,""))</f>
        <v>0</v>
      </c>
      <c r="RD113" s="34">
        <f>IF(RC113&lt;&gt;"",HLOOKUP(COUNT($NE113:RC113)+1,$G$4:$EH$8,RD$14,0)*$D113,IF($C113=RD$17,$G$8*$D113,""))</f>
        <v>0</v>
      </c>
      <c r="RE113" s="34">
        <f>IF(RD113&lt;&gt;"",HLOOKUP(COUNT($NE113:RD113)+1,$G$4:$EH$8,RE$14,0)*$D113,IF($C113=RE$17,$G$8*$D113,""))</f>
        <v>0</v>
      </c>
      <c r="RF113" s="34">
        <f>IF(RE113&lt;&gt;"",HLOOKUP(COUNT($NE113:RE113)+1,$G$4:$EH$8,RF$14,0)*$D113,IF($C113=RF$17,$G$8*$D113,""))</f>
        <v>0</v>
      </c>
      <c r="RG113" s="34">
        <f>IF(RF113&lt;&gt;"",HLOOKUP(COUNT($NE113:RF113)+1,$G$4:$EH$8,RG$14,0)*$D113,IF($C113=RG$17,$G$8*$D113,""))</f>
        <v>0</v>
      </c>
      <c r="RH113" s="34">
        <f>IF(RG113&lt;&gt;"",HLOOKUP(COUNT($NE113:RG113)+1,$G$4:$EH$8,RH$14,0)*$D113,IF($C113=RH$17,$G$8*$D113,""))</f>
        <v>0</v>
      </c>
      <c r="RI113" s="34">
        <f>IF(RH113&lt;&gt;"",HLOOKUP(COUNT($NE113:RH113)+1,$G$4:$EH$8,RI$14,0)*$D113,IF($C113=RI$17,$G$8*$D113,""))</f>
        <v>0</v>
      </c>
      <c r="RJ113" s="34">
        <f>IF(RI113&lt;&gt;"",HLOOKUP(COUNT($NE113:RI113)+1,$G$4:$EH$8,RJ$14,0)*$D113,IF($C113=RJ$17,$G$8*$D113,""))</f>
        <v>0</v>
      </c>
      <c r="RK113" s="34">
        <f>IF(RJ113&lt;&gt;"",HLOOKUP(COUNT($NE113:RJ113)+1,$G$4:$EH$8,RK$14,0)*$D113,IF($C113=RK$17,$G$8*$D113,""))</f>
        <v>0</v>
      </c>
      <c r="RL113" s="34">
        <f>IF(RK113&lt;&gt;"",HLOOKUP(COUNT($NE113:RK113)+1,$G$4:$EH$8,RL$14,0)*$D113,IF($C113=RL$17,$G$8*$D113,""))</f>
        <v>0</v>
      </c>
      <c r="RM113" s="34">
        <f>IF(RL113&lt;&gt;"",HLOOKUP(COUNT($NE113:RL113)+1,$G$4:$EH$8,RM$14,0)*$D113,IF($C113=RM$17,$G$8*$D113,""))</f>
        <v>0</v>
      </c>
      <c r="RN113" s="34">
        <f>IF(RM113&lt;&gt;"",HLOOKUP(COUNT($NE113:RM113)+1,$G$4:$EH$8,RN$14,0)*$D113,IF($C113=RN$17,$G$8*$D113,""))</f>
        <v>0</v>
      </c>
      <c r="RO113" s="34">
        <f>IF(RN113&lt;&gt;"",HLOOKUP(COUNT($NE113:RN113)+1,$G$4:$EH$8,RO$14,0)*$D113,IF($C113=RO$17,$G$8*$D113,""))</f>
        <v>0</v>
      </c>
      <c r="RP113" s="34">
        <f>IF(RO113&lt;&gt;"",HLOOKUP(COUNT($NE113:RO113)+1,$G$4:$EH$8,RP$14,0)*$D113,IF($C113=RP$17,$G$8*$D113,""))</f>
        <v>0</v>
      </c>
      <c r="RQ113" s="34">
        <f>IF(RP113&lt;&gt;"",HLOOKUP(COUNT($NE113:RP113)+1,$G$4:$EH$8,RQ$14,0)*$D113,IF($C113=RQ$17,$G$8*$D113,""))</f>
        <v>0</v>
      </c>
      <c r="RR113" s="34">
        <f>IF(RQ113&lt;&gt;"",HLOOKUP(COUNT($NE113:RQ113)+1,$G$4:$EH$8,RR$14,0)*$D113,IF($C113=RR$17,$G$8*$D113,""))</f>
        <v>0</v>
      </c>
      <c r="RS113" s="34">
        <f>IF(RR113&lt;&gt;"",HLOOKUP(COUNT($NE113:RR113)+1,$G$4:$EH$8,RS$14,0)*$D113,IF($C113=RS$17,$G$8*$D113,""))</f>
        <v>0</v>
      </c>
      <c r="RT113" s="34">
        <f>IF(RS113&lt;&gt;"",HLOOKUP(COUNT($NE113:RS113)+1,$G$4:$EH$8,RT$14,0)*$D113,IF($C113=RT$17,$G$8*$D113,""))</f>
        <v>0</v>
      </c>
      <c r="RU113" s="34">
        <f>IF(RT113&lt;&gt;"",HLOOKUP(COUNT($NE113:RT113)+1,$G$4:$EH$8,RU$14,0)*$D113,IF($C113=RU$17,$G$8*$D113,""))</f>
        <v>0</v>
      </c>
      <c r="RW113" s="34" t="str">
        <f>IF(RV113&lt;&gt;"",HLOOKUP(COUNT($RV113:RV113)+1,$G$4:$EH$9,RW$14,0)*$D113,IF($C113=RW$17,$G$9*$D113,""))</f>
        <v/>
      </c>
      <c r="RX113" s="34" t="str">
        <f>IF(RW113&lt;&gt;"",HLOOKUP(COUNT($RV113:RW113)+1,$G$4:$EH$9,RX$14,0)*$D113,IF($C113=RX$17,$G$9*$D113,""))</f>
        <v/>
      </c>
      <c r="RY113" s="34" t="str">
        <f>IF(RX113&lt;&gt;"",HLOOKUP(COUNT($RV113:RX113)+1,$G$4:$EH$9,RY$14,0)*$D113,IF($C113=RY$17,$G$9*$D113,""))</f>
        <v/>
      </c>
      <c r="RZ113" s="34" t="str">
        <f>IF(RY113&lt;&gt;"",HLOOKUP(COUNT($RV113:RY113)+1,$G$4:$EH$9,RZ$14,0)*$D113,IF($C113=RZ$17,$G$9*$D113,""))</f>
        <v/>
      </c>
      <c r="SA113" s="34" t="str">
        <f>IF(RZ113&lt;&gt;"",HLOOKUP(COUNT($RV113:RZ113)+1,$G$4:$EH$9,SA$14,0)*$D113,IF($C113=SA$17,$G$9*$D113,""))</f>
        <v/>
      </c>
      <c r="SB113" s="34" t="str">
        <f>IF(SA113&lt;&gt;"",HLOOKUP(COUNT($RV113:SA113)+1,$G$4:$EH$9,SB$14,0)*$D113,IF($C113=SB$17,$G$9*$D113,""))</f>
        <v/>
      </c>
      <c r="SC113" s="34" t="str">
        <f>IF(SB113&lt;&gt;"",HLOOKUP(COUNT($RV113:SB113)+1,$G$4:$EH$9,SC$14,0)*$D113,IF($C113=SC$17,$G$9*$D113,""))</f>
        <v/>
      </c>
      <c r="SD113" s="34" t="str">
        <f>IF(SC113&lt;&gt;"",HLOOKUP(COUNT($RV113:SC113)+1,$G$4:$EH$9,SD$14,0)*$D113,IF($C113=SD$17,$G$9*$D113,""))</f>
        <v/>
      </c>
      <c r="SE113" s="34" t="str">
        <f>IF(SD113&lt;&gt;"",HLOOKUP(COUNT($RV113:SD113)+1,$G$4:$EH$9,SE$14,0)*$D113,IF($C113=SE$17,$G$9*$D113,""))</f>
        <v/>
      </c>
      <c r="SF113" s="34" t="str">
        <f>IF(SE113&lt;&gt;"",HLOOKUP(COUNT($RV113:SE113)+1,$G$4:$EH$9,SF$14,0)*$D113,IF($C113=SF$17,$G$9*$D113,""))</f>
        <v/>
      </c>
      <c r="SG113" s="34" t="str">
        <f>IF(SF113&lt;&gt;"",HLOOKUP(COUNT($RV113:SF113)+1,$G$4:$EH$9,SG$14,0)*$D113,IF($C113=SG$17,$G$9*$D113,""))</f>
        <v/>
      </c>
      <c r="SH113" s="34" t="str">
        <f>IF(SG113&lt;&gt;"",HLOOKUP(COUNT($RV113:SG113)+1,$G$4:$EH$9,SH$14,0)*$D113,IF($C113=SH$17,$G$9*$D113,""))</f>
        <v/>
      </c>
      <c r="SI113" s="34" t="str">
        <f>IF(SH113&lt;&gt;"",HLOOKUP(COUNT($RV113:SH113)+1,$G$4:$EH$9,SI$14,0)*$D113,IF($C113=SI$17,$G$9*$D113,""))</f>
        <v/>
      </c>
      <c r="SJ113" s="34" t="str">
        <f>IF(SI113&lt;&gt;"",HLOOKUP(COUNT($RV113:SI113)+1,$G$4:$EH$9,SJ$14,0)*$D113,IF($C113=SJ$17,$G$9*$D113,""))</f>
        <v/>
      </c>
      <c r="SK113" s="34" t="str">
        <f>IF(SJ113&lt;&gt;"",HLOOKUP(COUNT($RV113:SJ113)+1,$G$4:$EH$9,SK$14,0)*$D113,IF($C113=SK$17,$G$9*$D113,""))</f>
        <v/>
      </c>
      <c r="SL113" s="34" t="str">
        <f>IF(SK113&lt;&gt;"",HLOOKUP(COUNT($RV113:SK113)+1,$G$4:$EH$9,SL$14,0)*$D113,IF($C113=SL$17,$G$9*$D113,""))</f>
        <v/>
      </c>
      <c r="SM113" s="34" t="str">
        <f>IF(SL113&lt;&gt;"",HLOOKUP(COUNT($RV113:SL113)+1,$G$4:$EH$9,SM$14,0)*$D113,IF($C113=SM$17,$G$9*$D113,""))</f>
        <v/>
      </c>
      <c r="SN113" s="34" t="str">
        <f>IF(SM113&lt;&gt;"",HLOOKUP(COUNT($RV113:SM113)+1,$G$4:$EH$9,SN$14,0)*$D113,IF($C113=SN$17,$G$9*$D113,""))</f>
        <v/>
      </c>
      <c r="SO113" s="34" t="str">
        <f>IF(SN113&lt;&gt;"",HLOOKUP(COUNT($RV113:SN113)+1,$G$4:$EH$9,SO$14,0)*$D113,IF($C113=SO$17,$G$9*$D113,""))</f>
        <v/>
      </c>
      <c r="SP113" s="34" t="str">
        <f>IF(SO113&lt;&gt;"",HLOOKUP(COUNT($RV113:SO113)+1,$G$4:$EH$9,SP$14,0)*$D113,IF($C113=SP$17,$G$9*$D113,""))</f>
        <v/>
      </c>
      <c r="SQ113" s="34" t="str">
        <f>IF(SP113&lt;&gt;"",HLOOKUP(COUNT($RV113:SP113)+1,$G$4:$EH$9,SQ$14,0)*$D113,IF($C113=SQ$17,$G$9*$D113,""))</f>
        <v/>
      </c>
      <c r="SR113" s="34" t="str">
        <f>IF(SQ113&lt;&gt;"",HLOOKUP(COUNT($RV113:SQ113)+1,$G$4:$EH$9,SR$14,0)*$D113,IF($C113=SR$17,$G$9*$D113,""))</f>
        <v/>
      </c>
      <c r="SS113" s="34" t="str">
        <f>IF(SR113&lt;&gt;"",HLOOKUP(COUNT($RV113:SR113)+1,$G$4:$EH$9,SS$14,0)*$D113,IF($C113=SS$17,$G$9*$D113,""))</f>
        <v/>
      </c>
      <c r="ST113" s="34" t="str">
        <f>IF(SS113&lt;&gt;"",HLOOKUP(COUNT($RV113:SS113)+1,$G$4:$EH$9,ST$14,0)*$D113,IF($C113=ST$17,$G$9*$D113,""))</f>
        <v/>
      </c>
      <c r="SU113" s="34" t="str">
        <f>IF(ST113&lt;&gt;"",HLOOKUP(COUNT($RV113:ST113)+1,$G$4:$EH$9,SU$14,0)*$D113,IF($C113=SU$17,$G$9*$D113,""))</f>
        <v/>
      </c>
      <c r="SV113" s="34" t="str">
        <f>IF(SU113&lt;&gt;"",HLOOKUP(COUNT($RV113:SU113)+1,$G$4:$EH$9,SV$14,0)*$D113,IF($C113=SV$17,$G$9*$D113,""))</f>
        <v/>
      </c>
      <c r="SW113" s="34" t="str">
        <f>IF(SV113&lt;&gt;"",HLOOKUP(COUNT($RV113:SV113)+1,$G$4:$EH$9,SW$14,0)*$D113,IF($C113=SW$17,$G$9*$D113,""))</f>
        <v/>
      </c>
      <c r="SX113" s="34" t="str">
        <f>IF(SW113&lt;&gt;"",HLOOKUP(COUNT($RV113:SW113)+1,$G$4:$EH$9,SX$14,0)*$D113,IF($C113=SX$17,$G$9*$D113,""))</f>
        <v/>
      </c>
      <c r="SY113" s="34" t="str">
        <f>IF(SX113&lt;&gt;"",HLOOKUP(COUNT($RV113:SX113)+1,$G$4:$EH$9,SY$14,0)*$D113,IF($C113=SY$17,$G$9*$D113,""))</f>
        <v/>
      </c>
      <c r="SZ113" s="34" t="str">
        <f>IF(SY113&lt;&gt;"",HLOOKUP(COUNT($RV113:SY113)+1,$G$4:$EH$9,SZ$14,0)*$D113,IF($C113=SZ$17,$G$9*$D113,""))</f>
        <v/>
      </c>
      <c r="TA113" s="34" t="str">
        <f>IF(SZ113&lt;&gt;"",HLOOKUP(COUNT($RV113:SZ113)+1,$G$4:$EH$9,TA$14,0)*$D113,IF($C113=TA$17,$G$9*$D113,""))</f>
        <v/>
      </c>
      <c r="TB113" s="34" t="str">
        <f>IF(TA113&lt;&gt;"",HLOOKUP(COUNT($RV113:TA113)+1,$G$4:$EH$9,TB$14,0)*$D113,IF($C113=TB$17,$G$9*$D113,""))</f>
        <v/>
      </c>
      <c r="TC113" s="34" t="str">
        <f>IF(TB113&lt;&gt;"",HLOOKUP(COUNT($RV113:TB113)+1,$G$4:$EH$9,TC$14,0)*$D113,IF($C113=TC$17,$G$9*$D113,""))</f>
        <v/>
      </c>
      <c r="TD113" s="34" t="str">
        <f>IF(TC113&lt;&gt;"",HLOOKUP(COUNT($RV113:TC113)+1,$G$4:$EH$9,TD$14,0)*$D113,IF($C113=TD$17,$G$9*$D113,""))</f>
        <v/>
      </c>
      <c r="TE113" s="34" t="str">
        <f>IF(TD113&lt;&gt;"",HLOOKUP(COUNT($RV113:TD113)+1,$G$4:$EH$9,TE$14,0)*$D113,IF($C113=TE$17,$G$9*$D113,""))</f>
        <v/>
      </c>
      <c r="TF113" s="34" t="str">
        <f>IF(TE113&lt;&gt;"",HLOOKUP(COUNT($RV113:TE113)+1,$G$4:$EH$9,TF$14,0)*$D113,IF($C113=TF$17,$G$9*$D113,""))</f>
        <v/>
      </c>
      <c r="TG113" s="34" t="str">
        <f>IF(TF113&lt;&gt;"",HLOOKUP(COUNT($RV113:TF113)+1,$G$4:$EH$9,TG$14,0)*$D113,IF($C113=TG$17,$G$9*$D113,""))</f>
        <v/>
      </c>
      <c r="TH113" s="34" t="str">
        <f>IF(TG113&lt;&gt;"",HLOOKUP(COUNT($RV113:TG113)+1,$G$4:$EH$9,TH$14,0)*$D113,IF($C113=TH$17,$G$9*$D113,""))</f>
        <v/>
      </c>
      <c r="TI113" s="34" t="str">
        <f>IF(TH113&lt;&gt;"",HLOOKUP(COUNT($RV113:TH113)+1,$G$4:$EH$9,TI$14,0)*$D113,IF($C113=TI$17,$G$9*$D113,""))</f>
        <v/>
      </c>
      <c r="TJ113" s="34" t="str">
        <f>IF(TI113&lt;&gt;"",HLOOKUP(COUNT($RV113:TI113)+1,$G$4:$EH$9,TJ$14,0)*$D113,IF($C113=TJ$17,$G$9*$D113,""))</f>
        <v/>
      </c>
      <c r="TK113" s="34" t="str">
        <f>IF(TJ113&lt;&gt;"",HLOOKUP(COUNT($RV113:TJ113)+1,$G$4:$EH$9,TK$14,0)*$D113,IF($C113=TK$17,$G$9*$D113,""))</f>
        <v/>
      </c>
      <c r="TL113" s="34" t="str">
        <f>IF(TK113&lt;&gt;"",HLOOKUP(COUNT($RV113:TK113)+1,$G$4:$EH$9,TL$14,0)*$D113,IF($C113=TL$17,$G$9*$D113,""))</f>
        <v/>
      </c>
      <c r="TM113" s="34" t="str">
        <f>IF(TL113&lt;&gt;"",HLOOKUP(COUNT($RV113:TL113)+1,$G$4:$EH$9,TM$14,0)*$D113,IF($C113=TM$17,$G$9*$D113,""))</f>
        <v/>
      </c>
      <c r="TN113" s="34" t="str">
        <f>IF(TM113&lt;&gt;"",HLOOKUP(COUNT($RV113:TM113)+1,$G$4:$EH$9,TN$14,0)*$D113,IF($C113=TN$17,$G$9*$D113,""))</f>
        <v/>
      </c>
      <c r="TO113" s="34" t="str">
        <f>IF(TN113&lt;&gt;"",HLOOKUP(COUNT($RV113:TN113)+1,$G$4:$EH$9,TO$14,0)*$D113,IF($C113=TO$17,$G$9*$D113,""))</f>
        <v/>
      </c>
      <c r="TP113" s="34" t="str">
        <f>IF(TO113&lt;&gt;"",HLOOKUP(COUNT($RV113:TO113)+1,$G$4:$EH$9,TP$14,0)*$D113,IF($C113=TP$17,$G$9*$D113,""))</f>
        <v/>
      </c>
      <c r="TQ113" s="34" t="str">
        <f>IF(TP113&lt;&gt;"",HLOOKUP(COUNT($RV113:TP113)+1,$G$4:$EH$9,TQ$14,0)*$D113,IF($C113=TQ$17,$G$9*$D113,""))</f>
        <v/>
      </c>
      <c r="TR113" s="34" t="str">
        <f>IF(TQ113&lt;&gt;"",HLOOKUP(COUNT($RV113:TQ113)+1,$G$4:$EH$9,TR$14,0)*$D113,IF($C113=TR$17,$G$9*$D113,""))</f>
        <v/>
      </c>
      <c r="TS113" s="34" t="str">
        <f>IF(TR113&lt;&gt;"",HLOOKUP(COUNT($RV113:TR113)+1,$G$4:$EH$9,TS$14,0)*$D113,IF($C113=TS$17,$G$9*$D113,""))</f>
        <v/>
      </c>
      <c r="TT113" s="34" t="str">
        <f>IF(TS113&lt;&gt;"",HLOOKUP(COUNT($RV113:TS113)+1,$G$4:$EH$9,TT$14,0)*$D113,IF($C113=TT$17,$G$9*$D113,""))</f>
        <v/>
      </c>
      <c r="TU113" s="34" t="str">
        <f>IF(TT113&lt;&gt;"",HLOOKUP(COUNT($RV113:TT113)+1,$G$4:$EH$9,TU$14,0)*$D113,IF($C113=TU$17,$G$9*$D113,""))</f>
        <v/>
      </c>
      <c r="TV113" s="34" t="str">
        <f>IF(TU113&lt;&gt;"",HLOOKUP(COUNT($RV113:TU113)+1,$G$4:$EH$9,TV$14,0)*$D113,IF($C113=TV$17,$G$9*$D113,""))</f>
        <v/>
      </c>
      <c r="TW113" s="34" t="str">
        <f>IF(TV113&lt;&gt;"",HLOOKUP(COUNT($RV113:TV113)+1,$G$4:$EH$9,TW$14,0)*$D113,IF($C113=TW$17,$G$9*$D113,""))</f>
        <v/>
      </c>
      <c r="TX113" s="34" t="str">
        <f>IF(TW113&lt;&gt;"",HLOOKUP(COUNT($RV113:TW113)+1,$G$4:$EH$9,TX$14,0)*$D113,IF($C113=TX$17,$G$9*$D113,""))</f>
        <v/>
      </c>
      <c r="TY113" s="34" t="str">
        <f>IF(TX113&lt;&gt;"",HLOOKUP(COUNT($RV113:TX113)+1,$G$4:$EH$9,TY$14,0)*$D113,IF($C113=TY$17,$G$9*$D113,""))</f>
        <v/>
      </c>
      <c r="TZ113" s="34" t="str">
        <f>IF(TY113&lt;&gt;"",HLOOKUP(COUNT($RV113:TY113)+1,$G$4:$EH$9,TZ$14,0)*$D113,IF($C113=TZ$17,$G$9*$D113,""))</f>
        <v/>
      </c>
      <c r="UA113" s="34" t="str">
        <f>IF(TZ113&lt;&gt;"",HLOOKUP(COUNT($RV113:TZ113)+1,$G$4:$EH$9,UA$14,0)*$D113,IF($C113=UA$17,$G$9*$D113,""))</f>
        <v/>
      </c>
      <c r="UB113" s="34" t="str">
        <f>IF(UA113&lt;&gt;"",HLOOKUP(COUNT($RV113:UA113)+1,$G$4:$EH$9,UB$14,0)*$D113,IF($C113=UB$17,$G$9*$D113,""))</f>
        <v/>
      </c>
      <c r="UC113" s="34" t="str">
        <f>IF(UB113&lt;&gt;"",HLOOKUP(COUNT($RV113:UB113)+1,$G$4:$EH$9,UC$14,0)*$D113,IF($C113=UC$17,$G$9*$D113,""))</f>
        <v/>
      </c>
      <c r="UD113" s="34" t="str">
        <f>IF(UC113&lt;&gt;"",HLOOKUP(COUNT($RV113:UC113)+1,$G$4:$EH$9,UD$14,0)*$D113,IF($C113=UD$17,$G$9*$D113,""))</f>
        <v/>
      </c>
      <c r="UE113" s="34" t="str">
        <f>IF(UD113&lt;&gt;"",HLOOKUP(COUNT($RV113:UD113)+1,$G$4:$EH$9,UE$14,0)*$D113,IF($C113=UE$17,$G$9*$D113,""))</f>
        <v/>
      </c>
      <c r="UF113" s="34" t="str">
        <f>IF(UE113&lt;&gt;"",HLOOKUP(COUNT($RV113:UE113)+1,$G$4:$EH$9,UF$14,0)*$D113,IF($C113=UF$17,$G$9*$D113,""))</f>
        <v/>
      </c>
      <c r="UG113" s="34" t="str">
        <f>IF(UF113&lt;&gt;"",HLOOKUP(COUNT($RV113:UF113)+1,$G$4:$EH$9,UG$14,0)*$D113,IF($C113=UG$17,$G$9*$D113,""))</f>
        <v/>
      </c>
      <c r="UH113" s="34" t="str">
        <f>IF(UG113&lt;&gt;"",HLOOKUP(COUNT($RV113:UG113)+1,$G$4:$EH$9,UH$14,0)*$D113,IF($C113=UH$17,$G$9*$D113,""))</f>
        <v/>
      </c>
      <c r="UI113" s="34" t="str">
        <f>IF(UH113&lt;&gt;"",HLOOKUP(COUNT($RV113:UH113)+1,$G$4:$EH$9,UI$14,0)*$D113,IF($C113=UI$17,$G$9*$D113,""))</f>
        <v/>
      </c>
      <c r="UJ113" s="34" t="str">
        <f>IF(UI113&lt;&gt;"",HLOOKUP(COUNT($RV113:UI113)+1,$G$4:$EH$9,UJ$14,0)*$D113,IF($C113=UJ$17,$G$9*$D113,""))</f>
        <v/>
      </c>
      <c r="UK113" s="34" t="str">
        <f>IF(UJ113&lt;&gt;"",HLOOKUP(COUNT($RV113:UJ113)+1,$G$4:$EH$9,UK$14,0)*$D113,IF($C113=UK$17,$G$9*$D113,""))</f>
        <v/>
      </c>
      <c r="UL113" s="34" t="str">
        <f>IF(UK113&lt;&gt;"",HLOOKUP(COUNT($RV113:UK113)+1,$G$4:$EH$9,UL$14,0)*$D113,IF($C113=UL$17,$G$9*$D113,""))</f>
        <v/>
      </c>
      <c r="UM113" s="34" t="str">
        <f>IF(UL113&lt;&gt;"",HLOOKUP(COUNT($RV113:UL113)+1,$G$4:$EH$9,UM$14,0)*$D113,IF($C113=UM$17,$G$9*$D113,""))</f>
        <v/>
      </c>
      <c r="UN113" s="34" t="str">
        <f>IF(UM113&lt;&gt;"",HLOOKUP(COUNT($RV113:UM113)+1,$G$4:$EH$9,UN$14,0)*$D113,IF($C113=UN$17,$G$9*$D113,""))</f>
        <v/>
      </c>
      <c r="UO113" s="34" t="str">
        <f>IF(UN113&lt;&gt;"",HLOOKUP(COUNT($RV113:UN113)+1,$G$4:$EH$9,UO$14,0)*$D113,IF($C113=UO$17,$G$9*$D113,""))</f>
        <v/>
      </c>
      <c r="UP113" s="34" t="str">
        <f>IF(UO113&lt;&gt;"",HLOOKUP(COUNT($RV113:UO113)+1,$G$4:$EH$9,UP$14,0)*$D113,IF($C113=UP$17,$G$9*$D113,""))</f>
        <v/>
      </c>
      <c r="UQ113" s="34" t="str">
        <f>IF(UP113&lt;&gt;"",HLOOKUP(COUNT($RV113:UP113)+1,$G$4:$EH$9,UQ$14,0)*$D113,IF($C113=UQ$17,$G$9*$D113,""))</f>
        <v/>
      </c>
      <c r="UR113" s="34" t="str">
        <f>IF(UQ113&lt;&gt;"",HLOOKUP(COUNT($RV113:UQ113)+1,$G$4:$EH$9,UR$14,0)*$D113,IF($C113=UR$17,$G$9*$D113,""))</f>
        <v/>
      </c>
      <c r="US113" s="34" t="str">
        <f>IF(UR113&lt;&gt;"",HLOOKUP(COUNT($RV113:UR113)+1,$G$4:$EH$9,US$14,0)*$D113,IF($C113=US$17,$G$9*$D113,""))</f>
        <v/>
      </c>
      <c r="UT113" s="34" t="str">
        <f>IF(US113&lt;&gt;"",HLOOKUP(COUNT($RV113:US113)+1,$G$4:$EH$9,UT$14,0)*$D113,IF($C113=UT$17,$G$9*$D113,""))</f>
        <v/>
      </c>
      <c r="UU113" s="34" t="str">
        <f>IF(UT113&lt;&gt;"",HLOOKUP(COUNT($RV113:UT113)+1,$G$4:$EH$9,UU$14,0)*$D113,IF($C113=UU$17,$G$9*$D113,""))</f>
        <v/>
      </c>
      <c r="UV113" s="34" t="str">
        <f>IF(UU113&lt;&gt;"",HLOOKUP(COUNT($RV113:UU113)+1,$G$4:$EH$9,UV$14,0)*$D113,IF($C113=UV$17,$G$9*$D113,""))</f>
        <v/>
      </c>
      <c r="UW113" s="34" t="str">
        <f>IF(UV113&lt;&gt;"",HLOOKUP(COUNT($RV113:UV113)+1,$G$4:$EH$9,UW$14,0)*$D113,IF($C113=UW$17,$G$9*$D113,""))</f>
        <v/>
      </c>
      <c r="UX113" s="34" t="str">
        <f>IF(UW113&lt;&gt;"",HLOOKUP(COUNT($RV113:UW113)+1,$G$4:$EH$9,UX$14,0)*$D113,IF($C113=UX$17,$G$9*$D113,""))</f>
        <v/>
      </c>
      <c r="UY113" s="34" t="str">
        <f>IF(UX113&lt;&gt;"",HLOOKUP(COUNT($RV113:UX113)+1,$G$4:$EH$9,UY$14,0)*$D113,IF($C113=UY$17,$G$9*$D113,""))</f>
        <v/>
      </c>
      <c r="UZ113" s="34" t="str">
        <f>IF(UY113&lt;&gt;"",HLOOKUP(COUNT($RV113:UY113)+1,$G$4:$EH$9,UZ$14,0)*$D113,IF($C113=UZ$17,$G$9*$D113,""))</f>
        <v/>
      </c>
      <c r="VA113" s="34" t="str">
        <f>IF(UZ113&lt;&gt;"",HLOOKUP(COUNT($RV113:UZ113)+1,$G$4:$EH$9,VA$14,0)*$D113,IF($C113=VA$17,$G$9*$D113,""))</f>
        <v/>
      </c>
      <c r="VB113" s="34" t="str">
        <f>IF(VA113&lt;&gt;"",HLOOKUP(COUNT($RV113:VA113)+1,$G$4:$EH$9,VB$14,0)*$D113,IF($C113=VB$17,$G$9*$D113,""))</f>
        <v/>
      </c>
      <c r="VC113" s="34" t="str">
        <f>IF(VB113&lt;&gt;"",HLOOKUP(COUNT($RV113:VB113)+1,$G$4:$EH$9,VC$14,0)*$D113,IF($C113=VC$17,$G$9*$D113,""))</f>
        <v/>
      </c>
      <c r="VD113" s="34" t="str">
        <f>IF(VC113&lt;&gt;"",HLOOKUP(COUNT($RV113:VC113)+1,$G$4:$EH$9,VD$14,0)*$D113,IF($C113=VD$17,$G$9*$D113,""))</f>
        <v/>
      </c>
      <c r="VE113" s="34" t="str">
        <f>IF(VD113&lt;&gt;"",HLOOKUP(COUNT($RV113:VD113)+1,$G$4:$EH$9,VE$14,0)*$D113,IF($C113=VE$17,$G$9*$D113,""))</f>
        <v/>
      </c>
      <c r="VF113" s="34" t="str">
        <f>IF(VE113&lt;&gt;"",HLOOKUP(COUNT($RV113:VE113)+1,$G$4:$EH$9,VF$14,0)*$D113,IF($C113=VF$17,$G$9*$D113,""))</f>
        <v/>
      </c>
      <c r="VG113" s="34" t="str">
        <f>IF(VF113&lt;&gt;"",HLOOKUP(COUNT($RV113:VF113)+1,$G$4:$EH$9,VG$14,0)*$D113,IF($C113=VG$17,$G$9*$D113,""))</f>
        <v/>
      </c>
      <c r="VH113" s="34" t="str">
        <f>IF(VG113&lt;&gt;"",HLOOKUP(COUNT($RV113:VG113)+1,$G$4:$EH$9,VH$14,0)*$D113,IF($C113=VH$17,$G$9*$D113,""))</f>
        <v/>
      </c>
      <c r="VI113" s="34" t="str">
        <f>IF(VH113&lt;&gt;"",HLOOKUP(COUNT($RV113:VH113)+1,$G$4:$EH$9,VI$14,0)*$D113,IF($C113=VI$17,$G$9*$D113,""))</f>
        <v/>
      </c>
      <c r="VJ113" s="34" t="str">
        <f>IF(VI113&lt;&gt;"",HLOOKUP(COUNT($RV113:VI113)+1,$G$4:$EH$9,VJ$14,0)*$D113,IF($C113=VJ$17,$G$9*$D113,""))</f>
        <v/>
      </c>
      <c r="VK113" s="34" t="str">
        <f>IF(VJ113&lt;&gt;"",HLOOKUP(COUNT($RV113:VJ113)+1,$G$4:$EH$9,VK$14,0)*$D113,IF($C113=VK$17,$G$9*$D113,""))</f>
        <v/>
      </c>
      <c r="VL113" s="34" t="str">
        <f>IF(VK113&lt;&gt;"",HLOOKUP(COUNT($RV113:VK113)+1,$G$4:$EH$9,VL$14,0)*$D113,IF($C113=VL$17,$G$9*$D113,""))</f>
        <v/>
      </c>
      <c r="VM113" s="34">
        <f>IF(VL113&lt;&gt;"",HLOOKUP(COUNT($RV113:VL113)+1,$G$4:$EH$9,VM$14,0)*$D113,IF($C113=VM$17,$G$9*$D113,""))</f>
        <v>14500</v>
      </c>
      <c r="VN113" s="34">
        <f>IF(VM113&lt;&gt;"",HLOOKUP(COUNT($RV113:VM113)+1,$G$4:$EH$9,VN$14,0)*$D113,IF($C113=VN$17,$G$9*$D113,""))</f>
        <v>0</v>
      </c>
      <c r="VO113" s="34">
        <f>IF(VN113&lt;&gt;"",HLOOKUP(COUNT($RV113:VN113)+1,$G$4:$EH$9,VO$14,0)*$D113,IF($C113=VO$17,$G$9*$D113,""))</f>
        <v>0</v>
      </c>
      <c r="VP113" s="34">
        <f>IF(VO113&lt;&gt;"",HLOOKUP(COUNT($RV113:VO113)+1,$G$4:$EH$9,VP$14,0)*$D113,IF($C113=VP$17,$G$9*$D113,""))</f>
        <v>0</v>
      </c>
      <c r="VQ113" s="34">
        <f>IF(VP113&lt;&gt;"",HLOOKUP(COUNT($RV113:VP113)+1,$G$4:$EH$9,VQ$14,0)*$D113,IF($C113=VQ$17,$G$9*$D113,""))</f>
        <v>0</v>
      </c>
      <c r="VR113" s="34">
        <f>IF(VQ113&lt;&gt;"",HLOOKUP(COUNT($RV113:VQ113)+1,$G$4:$EH$9,VR$14,0)*$D113,IF($C113=VR$17,$G$9*$D113,""))</f>
        <v>0</v>
      </c>
      <c r="VS113" s="34">
        <f>IF(VR113&lt;&gt;"",HLOOKUP(COUNT($RV113:VR113)+1,$G$4:$EH$9,VS$14,0)*$D113,IF($C113=VS$17,$G$9*$D113,""))</f>
        <v>0</v>
      </c>
      <c r="VT113" s="34">
        <f>IF(VS113&lt;&gt;"",HLOOKUP(COUNT($RV113:VS113)+1,$G$4:$EH$9,VT$14,0)*$D113,IF($C113=VT$17,$G$9*$D113,""))</f>
        <v>0</v>
      </c>
      <c r="VU113" s="34">
        <f>IF(VT113&lt;&gt;"",HLOOKUP(COUNT($RV113:VT113)+1,$G$4:$EH$9,VU$14,0)*$D113,IF($C113=VU$17,$G$9*$D113,""))</f>
        <v>0</v>
      </c>
      <c r="VV113" s="34">
        <f>IF(VU113&lt;&gt;"",HLOOKUP(COUNT($RV113:VU113)+1,$G$4:$EH$9,VV$14,0)*$D113,IF($C113=VV$17,$G$9*$D113,""))</f>
        <v>0</v>
      </c>
      <c r="VW113" s="34">
        <f>IF(VV113&lt;&gt;"",HLOOKUP(COUNT($RV113:VV113)+1,$G$4:$EH$9,VW$14,0)*$D113,IF($C113=VW$17,$G$9*$D113,""))</f>
        <v>0</v>
      </c>
      <c r="VX113" s="34">
        <f>IF(VW113&lt;&gt;"",HLOOKUP(COUNT($RV113:VW113)+1,$G$4:$EH$9,VX$14,0)*$D113,IF($C113=VX$17,$G$9*$D113,""))</f>
        <v>0</v>
      </c>
      <c r="VY113" s="34">
        <f>IF(VX113&lt;&gt;"",HLOOKUP(COUNT($RV113:VX113)+1,$G$4:$EH$9,VY$14,0)*$D113,IF($C113=VY$17,$G$9*$D113,""))</f>
        <v>0</v>
      </c>
      <c r="VZ113" s="34">
        <f>IF(VY113&lt;&gt;"",HLOOKUP(COUNT($RV113:VY113)+1,$G$4:$EH$9,VZ$14,0)*$D113,IF($C113=VZ$17,$G$9*$D113,""))</f>
        <v>0</v>
      </c>
      <c r="WA113" s="34">
        <f>IF(VZ113&lt;&gt;"",HLOOKUP(COUNT($RV113:VZ113)+1,$G$4:$EH$9,WA$14,0)*$D113,IF($C113=WA$17,$G$9*$D113,""))</f>
        <v>0</v>
      </c>
      <c r="WB113" s="34">
        <f>IF(WA113&lt;&gt;"",HLOOKUP(COUNT($RV113:WA113)+1,$G$4:$EH$9,WB$14,0)*$D113,IF($C113=WB$17,$G$9*$D113,""))</f>
        <v>0</v>
      </c>
      <c r="WC113" s="34">
        <f>IF(WB113&lt;&gt;"",HLOOKUP(COUNT($RV113:WB113)+1,$G$4:$EH$9,WC$14,0)*$D113,IF($C113=WC$17,$G$9*$D113,""))</f>
        <v>0</v>
      </c>
      <c r="WD113" s="34">
        <f>IF(WC113&lt;&gt;"",HLOOKUP(COUNT($RV113:WC113)+1,$G$4:$EH$9,WD$14,0)*$D113,IF($C113=WD$17,$G$9*$D113,""))</f>
        <v>0</v>
      </c>
      <c r="WE113" s="34">
        <f>IF(WD113&lt;&gt;"",HLOOKUP(COUNT($RV113:WD113)+1,$G$4:$EH$9,WE$14,0)*$D113,IF($C113=WE$17,$G$9*$D113,""))</f>
        <v>0</v>
      </c>
      <c r="WF113" s="34">
        <f>IF(WE113&lt;&gt;"",HLOOKUP(COUNT($RV113:WE113)+1,$G$4:$EH$9,WF$14,0)*$D113,IF($C113=WF$17,$G$9*$D113,""))</f>
        <v>0</v>
      </c>
      <c r="WG113" s="34">
        <f>IF(WF113&lt;&gt;"",HLOOKUP(COUNT($RV113:WF113)+1,$G$4:$EH$9,WG$14,0)*$D113,IF($C113=WG$17,$G$9*$D113,""))</f>
        <v>0</v>
      </c>
      <c r="WH113" s="34">
        <f>IF(WG113&lt;&gt;"",HLOOKUP(COUNT($RV113:WG113)+1,$G$4:$EH$9,WH$14,0)*$D113,IF($C113=WH$17,$G$9*$D113,""))</f>
        <v>0</v>
      </c>
      <c r="WI113" s="34">
        <f>IF(WH113&lt;&gt;"",HLOOKUP(COUNT($RV113:WH113)+1,$G$4:$EH$9,WI$14,0)*$D113,IF($C113=WI$17,$G$9*$D113,""))</f>
        <v>0</v>
      </c>
      <c r="WJ113" s="34">
        <f>IF(WI113&lt;&gt;"",HLOOKUP(COUNT($RV113:WI113)+1,$G$4:$EH$9,WJ$14,0)*$D113,IF($C113=WJ$17,$G$9*$D113,""))</f>
        <v>0</v>
      </c>
      <c r="WK113" s="34">
        <f>IF(WJ113&lt;&gt;"",HLOOKUP(COUNT($RV113:WJ113)+1,$G$4:$EH$9,WK$14,0)*$D113,IF($C113=WK$17,$G$9*$D113,""))</f>
        <v>0</v>
      </c>
      <c r="WL113" s="34">
        <f>IF(WK113&lt;&gt;"",HLOOKUP(COUNT($RV113:WK113)+1,$G$4:$EH$9,WL$14,0)*$D113,IF($C113=WL$17,$G$9*$D113,""))</f>
        <v>0</v>
      </c>
    </row>
    <row r="114" spans="1:610" ht="15" x14ac:dyDescent="0.2">
      <c r="A114" s="25">
        <f t="shared" si="911"/>
        <v>12</v>
      </c>
      <c r="B114" s="1328" t="s">
        <v>89</v>
      </c>
      <c r="C114" s="62">
        <f t="shared" si="912"/>
        <v>96</v>
      </c>
      <c r="D114" s="30">
        <f>VLOOKUP(B114,Premissas!$R$8:$AD$18,(Histograma!A114+1),0)</f>
        <v>5</v>
      </c>
      <c r="E114" s="885">
        <f>Premissas!AF16+E102</f>
        <v>120</v>
      </c>
      <c r="G114" s="34" t="str">
        <f>IF(F114&lt;&gt;"",HLOOKUP(COUNT($F114:F114)+1,$G$4:$EH$8,G$14,0)*$D114,IF($C114=G$17,$G$5*$D114,""))</f>
        <v/>
      </c>
      <c r="H114" s="34" t="str">
        <f>IF(G114&lt;&gt;"",HLOOKUP(COUNT($F114:G114)+1,$G$4:$EH$8,H$14,0)*$D114,IF($C114=H$17,$G$5*$D114,""))</f>
        <v/>
      </c>
      <c r="I114" s="34" t="str">
        <f>IF(H114&lt;&gt;"",HLOOKUP(COUNT($F114:H114)+1,$G$4:$EH$8,I$14,0)*$D114,IF($C114=I$17,$G$5*$D114,""))</f>
        <v/>
      </c>
      <c r="J114" s="34" t="str">
        <f>IF(I114&lt;&gt;"",HLOOKUP(COUNT($F114:I114)+1,$G$4:$EH$8,J$14,0)*$D114,IF($C114=J$17,$G$5*$D114,""))</f>
        <v/>
      </c>
      <c r="K114" s="34" t="str">
        <f>IF(J114&lt;&gt;"",HLOOKUP(COUNT($F114:J114)+1,$G$4:$EH$8,K$14,0)*$D114,IF($C114=K$17,$G$5*$D114,""))</f>
        <v/>
      </c>
      <c r="L114" s="34" t="str">
        <f>IF(K114&lt;&gt;"",HLOOKUP(COUNT($F114:K114)+1,$G$4:$EH$8,L$14,0)*$D114,IF($C114=L$17,$G$5*$D114,""))</f>
        <v/>
      </c>
      <c r="M114" s="34" t="str">
        <f>IF(L114&lt;&gt;"",HLOOKUP(COUNT($F114:L114)+1,$G$4:$EH$8,M$14,0)*$D114,IF($C114=M$17,$G$5*$D114,""))</f>
        <v/>
      </c>
      <c r="N114" s="34" t="str">
        <f>IF(M114&lt;&gt;"",HLOOKUP(COUNT($F114:M114)+1,$G$4:$EH$8,N$14,0)*$D114,IF($C114=N$17,$G$5*$D114,""))</f>
        <v/>
      </c>
      <c r="O114" s="34" t="str">
        <f>IF(N114&lt;&gt;"",HLOOKUP(COUNT($F114:N114)+1,$G$4:$EH$8,O$14,0)*$D114,IF($C114=O$17,$G$5*$D114,""))</f>
        <v/>
      </c>
      <c r="P114" s="34" t="str">
        <f>IF(O114&lt;&gt;"",HLOOKUP(COUNT($F114:O114)+1,$G$4:$EH$8,P$14,0)*$D114,IF($C114=P$17,$G$5*$D114,""))</f>
        <v/>
      </c>
      <c r="Q114" s="34" t="str">
        <f>IF(P114&lt;&gt;"",HLOOKUP(COUNT($F114:P114)+1,$G$4:$EH$8,Q$14,0)*$D114,IF($C114=Q$17,$G$5*$D114,""))</f>
        <v/>
      </c>
      <c r="R114" s="34" t="str">
        <f>IF(Q114&lt;&gt;"",HLOOKUP(COUNT($F114:Q114)+1,$G$4:$EH$8,R$14,0)*$D114,IF($C114=R$17,$G$5*$D114,""))</f>
        <v/>
      </c>
      <c r="S114" s="34" t="str">
        <f>IF(R114&lt;&gt;"",HLOOKUP(COUNT($F114:R114)+1,$G$4:$EH$8,S$14,0)*$D114,IF($C114=S$17,$G$5*$D114,""))</f>
        <v/>
      </c>
      <c r="T114" s="34" t="str">
        <f>IF(S114&lt;&gt;"",HLOOKUP(COUNT($F114:S114)+1,$G$4:$EH$8,T$14,0)*$D114,IF($C114=T$17,$G$5*$D114,""))</f>
        <v/>
      </c>
      <c r="U114" s="34" t="str">
        <f>IF(T114&lt;&gt;"",HLOOKUP(COUNT($F114:T114)+1,$G$4:$EH$8,U$14,0)*$D114,IF($C114=U$17,$G$5*$D114,""))</f>
        <v/>
      </c>
      <c r="V114" s="34" t="str">
        <f>IF(U114&lt;&gt;"",HLOOKUP(COUNT($F114:U114)+1,$G$4:$EH$8,V$14,0)*$D114,IF($C114=V$17,$G$5*$D114,""))</f>
        <v/>
      </c>
      <c r="W114" s="34" t="str">
        <f>IF(V114&lt;&gt;"",HLOOKUP(COUNT($F114:V114)+1,$G$4:$EH$8,W$14,0)*$D114,IF($C114=W$17,$G$5*$D114,""))</f>
        <v/>
      </c>
      <c r="X114" s="34" t="str">
        <f>IF(W114&lt;&gt;"",HLOOKUP(COUNT($F114:W114)+1,$G$4:$EH$8,X$14,0)*$D114,IF($C114=X$17,$G$5*$D114,""))</f>
        <v/>
      </c>
      <c r="Y114" s="34" t="str">
        <f>IF(X114&lt;&gt;"",HLOOKUP(COUNT($F114:X114)+1,$G$4:$EH$8,Y$14,0)*$D114,IF($C114=Y$17,$G$5*$D114,""))</f>
        <v/>
      </c>
      <c r="Z114" s="34" t="str">
        <f>IF(Y114&lt;&gt;"",HLOOKUP(COUNT($F114:Y114)+1,$G$4:$EH$8,Z$14,0)*$D114,IF($C114=Z$17,$G$5*$D114,""))</f>
        <v/>
      </c>
      <c r="AA114" s="34" t="str">
        <f>IF(Z114&lt;&gt;"",HLOOKUP(COUNT($F114:Z114)+1,$G$4:$EH$8,AA$14,0)*$D114,IF($C114=AA$17,$G$5*$D114,""))</f>
        <v/>
      </c>
      <c r="AB114" s="34" t="str">
        <f>IF(AA114&lt;&gt;"",HLOOKUP(COUNT($F114:AA114)+1,$G$4:$EH$8,AB$14,0)*$D114,IF($C114=AB$17,$G$5*$D114,""))</f>
        <v/>
      </c>
      <c r="AC114" s="34" t="str">
        <f>IF(AB114&lt;&gt;"",HLOOKUP(COUNT($F114:AB114)+1,$G$4:$EH$8,AC$14,0)*$D114,IF($C114=AC$17,$G$5*$D114,""))</f>
        <v/>
      </c>
      <c r="AD114" s="34" t="str">
        <f>IF(AC114&lt;&gt;"",HLOOKUP(COUNT($F114:AC114)+1,$G$4:$EH$8,AD$14,0)*$D114,IF($C114=AD$17,$G$5*$D114,""))</f>
        <v/>
      </c>
      <c r="AE114" s="34" t="str">
        <f>IF(AD114&lt;&gt;"",HLOOKUP(COUNT($F114:AD114)+1,$G$4:$EH$8,AE$14,0)*$D114,IF($C114=AE$17,$G$5*$D114,""))</f>
        <v/>
      </c>
      <c r="AF114" s="34" t="str">
        <f>IF(AE114&lt;&gt;"",HLOOKUP(COUNT($F114:AE114)+1,$G$4:$EH$8,AF$14,0)*$D114,IF($C114=AF$17,$G$5*$D114,""))</f>
        <v/>
      </c>
      <c r="AG114" s="34" t="str">
        <f>IF(AF114&lt;&gt;"",HLOOKUP(COUNT($F114:AF114)+1,$G$4:$EH$8,AG$14,0)*$D114,IF($C114=AG$17,$G$5*$D114,""))</f>
        <v/>
      </c>
      <c r="AH114" s="34" t="str">
        <f>IF(AG114&lt;&gt;"",HLOOKUP(COUNT($F114:AG114)+1,$G$4:$EH$8,AH$14,0)*$D114,IF($C114=AH$17,$G$5*$D114,""))</f>
        <v/>
      </c>
      <c r="AI114" s="34" t="str">
        <f>IF(AH114&lt;&gt;"",HLOOKUP(COUNT($F114:AH114)+1,$G$4:$EH$8,AI$14,0)*$D114,IF($C114=AI$17,$G$5*$D114,""))</f>
        <v/>
      </c>
      <c r="AJ114" s="34" t="str">
        <f>IF(AI114&lt;&gt;"",HLOOKUP(COUNT($F114:AI114)+1,$G$4:$EH$8,AJ$14,0)*$D114,IF($C114=AJ$17,$G$5*$D114,""))</f>
        <v/>
      </c>
      <c r="AK114" s="34" t="str">
        <f>IF(AJ114&lt;&gt;"",HLOOKUP(COUNT($F114:AJ114)+1,$G$4:$EH$8,AK$14,0)*$D114,IF($C114=AK$17,$G$5*$D114,""))</f>
        <v/>
      </c>
      <c r="AL114" s="34" t="str">
        <f>IF(AK114&lt;&gt;"",HLOOKUP(COUNT($F114:AK114)+1,$G$4:$EH$8,AL$14,0)*$D114,IF($C114=AL$17,$G$5*$D114,""))</f>
        <v/>
      </c>
      <c r="AM114" s="34" t="str">
        <f>IF(AL114&lt;&gt;"",HLOOKUP(COUNT($F114:AL114)+1,$G$4:$EH$8,AM$14,0)*$D114,IF($C114=AM$17,$G$5*$D114,""))</f>
        <v/>
      </c>
      <c r="AN114" s="34" t="str">
        <f>IF(AM114&lt;&gt;"",HLOOKUP(COUNT($F114:AM114)+1,$G$4:$EH$8,AN$14,0)*$D114,IF($C114=AN$17,$G$5*$D114,""))</f>
        <v/>
      </c>
      <c r="AO114" s="34" t="str">
        <f>IF(AN114&lt;&gt;"",HLOOKUP(COUNT($F114:AN114)+1,$G$4:$EH$8,AO$14,0)*$D114,IF($C114=AO$17,$G$5*$D114,""))</f>
        <v/>
      </c>
      <c r="AP114" s="34" t="str">
        <f>IF(AO114&lt;&gt;"",HLOOKUP(COUNT($F114:AO114)+1,$G$4:$EH$8,AP$14,0)*$D114,IF($C114=AP$17,$G$5*$D114,""))</f>
        <v/>
      </c>
      <c r="AQ114" s="34" t="str">
        <f>IF(AP114&lt;&gt;"",HLOOKUP(COUNT($F114:AP114)+1,$G$4:$EH$8,AQ$14,0)*$D114,IF($C114=AQ$17,$G$5*$D114,""))</f>
        <v/>
      </c>
      <c r="AR114" s="34" t="str">
        <f>IF(AQ114&lt;&gt;"",HLOOKUP(COUNT($F114:AQ114)+1,$G$4:$EH$8,AR$14,0)*$D114,IF($C114=AR$17,$G$5*$D114,""))</f>
        <v/>
      </c>
      <c r="AS114" s="34" t="str">
        <f>IF(AR114&lt;&gt;"",HLOOKUP(COUNT($F114:AR114)+1,$G$4:$EH$8,AS$14,0)*$D114,IF($C114=AS$17,$G$5*$D114,""))</f>
        <v/>
      </c>
      <c r="AT114" s="34" t="str">
        <f>IF(AS114&lt;&gt;"",HLOOKUP(COUNT($F114:AS114)+1,$G$4:$EH$8,AT$14,0)*$D114,IF($C114=AT$17,$G$5*$D114,""))</f>
        <v/>
      </c>
      <c r="AU114" s="34" t="str">
        <f>IF(AT114&lt;&gt;"",HLOOKUP(COUNT($F114:AT114)+1,$G$4:$EH$8,AU$14,0)*$D114,IF($C114=AU$17,$G$5*$D114,""))</f>
        <v/>
      </c>
      <c r="AV114" s="34" t="str">
        <f>IF(AU114&lt;&gt;"",HLOOKUP(COUNT($F114:AU114)+1,$G$4:$EH$8,AV$14,0)*$D114,IF($C114=AV$17,$G$5*$D114,""))</f>
        <v/>
      </c>
      <c r="AW114" s="34" t="str">
        <f>IF(AV114&lt;&gt;"",HLOOKUP(COUNT($F114:AV114)+1,$G$4:$EH$8,AW$14,0)*$D114,IF($C114=AW$17,$G$5*$D114,""))</f>
        <v/>
      </c>
      <c r="AX114" s="34" t="str">
        <f>IF(AW114&lt;&gt;"",HLOOKUP(COUNT($F114:AW114)+1,$G$4:$EH$8,AX$14,0)*$D114,IF($C114=AX$17,$G$5*$D114,""))</f>
        <v/>
      </c>
      <c r="AY114" s="34" t="str">
        <f>IF(AX114&lt;&gt;"",HLOOKUP(COUNT($F114:AX114)+1,$G$4:$EH$8,AY$14,0)*$D114,IF($C114=AY$17,$G$5*$D114,""))</f>
        <v/>
      </c>
      <c r="AZ114" s="34" t="str">
        <f>IF(AY114&lt;&gt;"",HLOOKUP(COUNT($F114:AY114)+1,$G$4:$EH$8,AZ$14,0)*$D114,IF($C114=AZ$17,$G$5*$D114,""))</f>
        <v/>
      </c>
      <c r="BA114" s="34" t="str">
        <f>IF(AZ114&lt;&gt;"",HLOOKUP(COUNT($F114:AZ114)+1,$G$4:$EH$8,BA$14,0)*$D114,IF($C114=BA$17,$G$5*$D114,""))</f>
        <v/>
      </c>
      <c r="BB114" s="34" t="str">
        <f>IF(BA114&lt;&gt;"",HLOOKUP(COUNT($F114:BA114)+1,$G$4:$EH$8,BB$14,0)*$D114,IF($C114=BB$17,$G$5*$D114,""))</f>
        <v/>
      </c>
      <c r="BC114" s="34" t="str">
        <f>IF(BB114&lt;&gt;"",HLOOKUP(COUNT($F114:BB114)+1,$G$4:$EH$8,BC$14,0)*$D114,IF($C114=BC$17,$G$5*$D114,""))</f>
        <v/>
      </c>
      <c r="BD114" s="34" t="str">
        <f>IF(BC114&lt;&gt;"",HLOOKUP(COUNT($F114:BC114)+1,$G$4:$EH$8,BD$14,0)*$D114,IF($C114=BD$17,$G$5*$D114,""))</f>
        <v/>
      </c>
      <c r="BE114" s="34" t="str">
        <f>IF(BD114&lt;&gt;"",HLOOKUP(COUNT($F114:BD114)+1,$G$4:$EH$8,BE$14,0)*$D114,IF($C114=BE$17,$G$5*$D114,""))</f>
        <v/>
      </c>
      <c r="BF114" s="34" t="str">
        <f>IF(BE114&lt;&gt;"",HLOOKUP(COUNT($F114:BE114)+1,$G$4:$EH$8,BF$14,0)*$D114,IF($C114=BF$17,$G$5*$D114,""))</f>
        <v/>
      </c>
      <c r="BG114" s="34" t="str">
        <f>IF(BF114&lt;&gt;"",HLOOKUP(COUNT($F114:BF114)+1,$G$4:$EH$8,BG$14,0)*$D114,IF($C114=BG$17,$G$5*$D114,""))</f>
        <v/>
      </c>
      <c r="BH114" s="34" t="str">
        <f>IF(BG114&lt;&gt;"",HLOOKUP(COUNT($F114:BG114)+1,$G$4:$EH$8,BH$14,0)*$D114,IF($C114=BH$17,$G$5*$D114,""))</f>
        <v/>
      </c>
      <c r="BI114" s="34" t="str">
        <f>IF(BH114&lt;&gt;"",HLOOKUP(COUNT($F114:BH114)+1,$G$4:$EH$8,BI$14,0)*$D114,IF($C114=BI$17,$G$5*$D114,""))</f>
        <v/>
      </c>
      <c r="BJ114" s="34" t="str">
        <f>IF(BI114&lt;&gt;"",HLOOKUP(COUNT($F114:BI114)+1,$G$4:$EH$8,BJ$14,0)*$D114,IF($C114=BJ$17,$G$5*$D114,""))</f>
        <v/>
      </c>
      <c r="BK114" s="34" t="str">
        <f>IF(BJ114&lt;&gt;"",HLOOKUP(COUNT($F114:BJ114)+1,$G$4:$EH$8,BK$14,0)*$D114,IF($C114=BK$17,$G$5*$D114,""))</f>
        <v/>
      </c>
      <c r="BL114" s="34" t="str">
        <f>IF(BK114&lt;&gt;"",HLOOKUP(COUNT($F114:BK114)+1,$G$4:$EH$8,BL$14,0)*$D114,IF($C114=BL$17,$G$5*$D114,""))</f>
        <v/>
      </c>
      <c r="BM114" s="34" t="str">
        <f>IF(BL114&lt;&gt;"",HLOOKUP(COUNT($F114:BL114)+1,$G$4:$EH$8,BM$14,0)*$D114,IF($C114=BM$17,$G$5*$D114,""))</f>
        <v/>
      </c>
      <c r="BN114" s="34" t="str">
        <f>IF(BM114&lt;&gt;"",HLOOKUP(COUNT($F114:BM114)+1,$G$4:$EH$8,BN$14,0)*$D114,IF($C114=BN$17,$G$5*$D114,""))</f>
        <v/>
      </c>
      <c r="BO114" s="34" t="str">
        <f>IF(BN114&lt;&gt;"",HLOOKUP(COUNT($F114:BN114)+1,$G$4:$EH$8,BO$14,0)*$D114,IF($C114=BO$17,$G$5*$D114,""))</f>
        <v/>
      </c>
      <c r="BP114" s="34" t="str">
        <f>IF(BO114&lt;&gt;"",HLOOKUP(COUNT($F114:BO114)+1,$G$4:$EH$8,BP$14,0)*$D114,IF($C114=BP$17,$G$5*$D114,""))</f>
        <v/>
      </c>
      <c r="BQ114" s="34" t="str">
        <f>IF(BP114&lt;&gt;"",HLOOKUP(COUNT($F114:BP114)+1,$G$4:$EH$8,BQ$14,0)*$D114,IF($C114=BQ$17,$G$5*$D114,""))</f>
        <v/>
      </c>
      <c r="BR114" s="34" t="str">
        <f>IF(BQ114&lt;&gt;"",HLOOKUP(COUNT($F114:BQ114)+1,$G$4:$EH$8,BR$14,0)*$D114,IF($C114=BR$17,$G$5*$D114,""))</f>
        <v/>
      </c>
      <c r="BS114" s="34" t="str">
        <f>IF(BR114&lt;&gt;"",HLOOKUP(COUNT($F114:BR114)+1,$G$4:$EH$8,BS$14,0)*$D114,IF($C114=BS$17,$G$5*$D114,""))</f>
        <v/>
      </c>
      <c r="BT114" s="34" t="str">
        <f>IF(BS114&lt;&gt;"",HLOOKUP(COUNT($F114:BS114)+1,$G$4:$EH$8,BT$14,0)*$D114,IF($C114=BT$17,$G$5*$D114,""))</f>
        <v/>
      </c>
      <c r="BU114" s="34" t="str">
        <f>IF(BT114&lt;&gt;"",HLOOKUP(COUNT($F114:BT114)+1,$G$4:$EH$8,BU$14,0)*$D114,IF($C114=BU$17,$G$5*$D114,""))</f>
        <v/>
      </c>
      <c r="BV114" s="34" t="str">
        <f>IF(BU114&lt;&gt;"",HLOOKUP(COUNT($F114:BU114)+1,$G$4:$EH$8,BV$14,0)*$D114,IF($C114=BV$17,$G$5*$D114,""))</f>
        <v/>
      </c>
      <c r="BW114" s="34" t="str">
        <f>IF(BV114&lt;&gt;"",HLOOKUP(COUNT($F114:BV114)+1,$G$4:$EH$8,BW$14,0)*$D114,IF($C114=BW$17,$G$5*$D114,""))</f>
        <v/>
      </c>
      <c r="BX114" s="34" t="str">
        <f>IF(BW114&lt;&gt;"",HLOOKUP(COUNT($F114:BW114)+1,$G$4:$EH$8,BX$14,0)*$D114,IF($C114=BX$17,$G$5*$D114,""))</f>
        <v/>
      </c>
      <c r="BY114" s="34" t="str">
        <f>IF(BX114&lt;&gt;"",HLOOKUP(COUNT($F114:BX114)+1,$G$4:$EH$8,BY$14,0)*$D114,IF($C114=BY$17,$G$5*$D114,""))</f>
        <v/>
      </c>
      <c r="BZ114" s="34" t="str">
        <f>IF(BY114&lt;&gt;"",HLOOKUP(COUNT($F114:BY114)+1,$G$4:$EH$8,BZ$14,0)*$D114,IF($C114=BZ$17,$G$5*$D114,""))</f>
        <v/>
      </c>
      <c r="CA114" s="34" t="str">
        <f>IF(BZ114&lt;&gt;"",HLOOKUP(COUNT($F114:BZ114)+1,$G$4:$EH$8,CA$14,0)*$D114,IF($C114=CA$17,$G$5*$D114,""))</f>
        <v/>
      </c>
      <c r="CB114" s="34" t="str">
        <f>IF(CA114&lt;&gt;"",HLOOKUP(COUNT($F114:CA114)+1,$G$4:$EH$8,CB$14,0)*$D114,IF($C114=CB$17,$G$5*$D114,""))</f>
        <v/>
      </c>
      <c r="CC114" s="34" t="str">
        <f>IF(CB114&lt;&gt;"",HLOOKUP(COUNT($F114:CB114)+1,$G$4:$EH$8,CC$14,0)*$D114,IF($C114=CC$17,$G$5*$D114,""))</f>
        <v/>
      </c>
      <c r="CD114" s="34" t="str">
        <f>IF(CC114&lt;&gt;"",HLOOKUP(COUNT($F114:CC114)+1,$G$4:$EH$8,CD$14,0)*$D114,IF($C114=CD$17,$G$5*$D114,""))</f>
        <v/>
      </c>
      <c r="CE114" s="34" t="str">
        <f>IF(CD114&lt;&gt;"",HLOOKUP(COUNT($F114:CD114)+1,$G$4:$EH$8,CE$14,0)*$D114,IF($C114=CE$17,$G$5*$D114,""))</f>
        <v/>
      </c>
      <c r="CF114" s="34" t="str">
        <f>IF(CE114&lt;&gt;"",HLOOKUP(COUNT($F114:CE114)+1,$G$4:$EH$8,CF$14,0)*$D114,IF($C114=CF$17,$G$5*$D114,""))</f>
        <v/>
      </c>
      <c r="CG114" s="34" t="str">
        <f>IF(CF114&lt;&gt;"",HLOOKUP(COUNT($F114:CF114)+1,$G$4:$EH$8,CG$14,0)*$D114,IF($C114=CG$17,$G$5*$D114,""))</f>
        <v/>
      </c>
      <c r="CH114" s="34" t="str">
        <f>IF(CG114&lt;&gt;"",HLOOKUP(COUNT($F114:CG114)+1,$G$4:$EH$8,CH$14,0)*$D114,IF($C114=CH$17,$G$5*$D114,""))</f>
        <v/>
      </c>
      <c r="CI114" s="34" t="str">
        <f>IF(CH114&lt;&gt;"",HLOOKUP(COUNT($F114:CH114)+1,$G$4:$EH$8,CI$14,0)*$D114,IF($C114=CI$17,$G$5*$D114,""))</f>
        <v/>
      </c>
      <c r="CJ114" s="34" t="str">
        <f>IF(CI114&lt;&gt;"",HLOOKUP(COUNT($F114:CI114)+1,$G$4:$EH$8,CJ$14,0)*$D114,IF($C114=CJ$17,$G$5*$D114,""))</f>
        <v/>
      </c>
      <c r="CK114" s="34" t="str">
        <f>IF(CJ114&lt;&gt;"",HLOOKUP(COUNT($F114:CJ114)+1,$G$4:$EH$8,CK$14,0)*$D114,IF($C114=CK$17,$G$5*$D114,""))</f>
        <v/>
      </c>
      <c r="CL114" s="34" t="str">
        <f>IF(CK114&lt;&gt;"",HLOOKUP(COUNT($F114:CK114)+1,$G$4:$EH$8,CL$14,0)*$D114,IF($C114=CL$17,$G$5*$D114,""))</f>
        <v/>
      </c>
      <c r="CM114" s="34" t="str">
        <f>IF(CL114&lt;&gt;"",HLOOKUP(COUNT($F114:CL114)+1,$G$4:$EH$8,CM$14,0)*$D114,IF($C114=CM$17,$G$5*$D114,""))</f>
        <v/>
      </c>
      <c r="CN114" s="34" t="str">
        <f>IF(CM114&lt;&gt;"",HLOOKUP(COUNT($F114:CM114)+1,$G$4:$EH$8,CN$14,0)*$D114,IF($C114=CN$17,$G$5*$D114,""))</f>
        <v/>
      </c>
      <c r="CO114" s="34" t="str">
        <f>IF(CN114&lt;&gt;"",HLOOKUP(COUNT($F114:CN114)+1,$G$4:$EH$8,CO$14,0)*$D114,IF($C114=CO$17,$G$5*$D114,""))</f>
        <v/>
      </c>
      <c r="CP114" s="34" t="str">
        <f>IF(CO114&lt;&gt;"",HLOOKUP(COUNT($F114:CO114)+1,$G$4:$EH$8,CP$14,0)*$D114,IF($C114=CP$17,$G$5*$D114,""))</f>
        <v/>
      </c>
      <c r="CQ114" s="34" t="str">
        <f>IF(CP114&lt;&gt;"",HLOOKUP(COUNT($F114:CP114)+1,$G$4:$EH$8,CQ$14,0)*$D114,IF($C114=CQ$17,$G$5*$D114,""))</f>
        <v/>
      </c>
      <c r="CR114" s="34" t="str">
        <f>IF(CQ114&lt;&gt;"",HLOOKUP(COUNT($F114:CQ114)+1,$G$4:$EH$8,CR$14,0)*$D114,IF($C114=CR$17,$G$5*$D114,""))</f>
        <v/>
      </c>
      <c r="CS114" s="34" t="str">
        <f>IF(CR114&lt;&gt;"",HLOOKUP(COUNT($F114:CR114)+1,$G$4:$EH$8,CS$14,0)*$D114,IF($C114=CS$17,$G$5*$D114,""))</f>
        <v/>
      </c>
      <c r="CT114" s="34" t="str">
        <f>IF(CS114&lt;&gt;"",HLOOKUP(COUNT($F114:CS114)+1,$G$4:$EH$8,CT$14,0)*$D114,IF($C114=CT$17,$G$5*$D114,""))</f>
        <v/>
      </c>
      <c r="CU114" s="34" t="str">
        <f>IF(CT114&lt;&gt;"",HLOOKUP(COUNT($F114:CT114)+1,$G$4:$EH$8,CU$14,0)*$D114,IF($C114=CU$17,$G$5*$D114,""))</f>
        <v/>
      </c>
      <c r="CV114" s="34" t="str">
        <f>IF(CU114&lt;&gt;"",HLOOKUP(COUNT($F114:CU114)+1,$G$4:$EH$8,CV$14,0)*$D114,IF($C114=CV$17,$G$5*$D114,""))</f>
        <v/>
      </c>
      <c r="CW114" s="34" t="str">
        <f>IF(CV114&lt;&gt;"",HLOOKUP(COUNT($F114:CV114)+1,$G$4:$EH$8,CW$14,0)*$D114,IF($C114=CW$17,$G$5*$D114,""))</f>
        <v/>
      </c>
      <c r="CX114" s="34">
        <f>IF(CW114&lt;&gt;"",HLOOKUP(COUNT($F114:CW114)+1,$G$4:$EH$8,CX$14,0)*$D114,IF($C114=CX$17,$G$5*$D114,""))</f>
        <v>0</v>
      </c>
      <c r="CY114" s="34">
        <f>IF(CX114&lt;&gt;"",HLOOKUP(COUNT($F114:CX114)+1,$G$4:$EH$8,CY$14,0)*$D114,IF($C114=CY$17,$G$5*$D114,""))</f>
        <v>0</v>
      </c>
      <c r="CZ114" s="34" t="e">
        <f>IF(CY114&lt;&gt;"",HLOOKUP(COUNT($F114:CY114)+1,$G$4:$EH$8,CZ$14,0)*$D114,IF($C114=CZ$17,$G$5*$D114,""))</f>
        <v>#VALUE!</v>
      </c>
      <c r="DA114" s="34" t="e">
        <f>IF(CZ114&lt;&gt;"",HLOOKUP(COUNT($F114:CZ114)+1,$G$4:$EH$8,DA$14,0)*$D114,IF($C114=DA$17,$G$5*$D114,""))</f>
        <v>#VALUE!</v>
      </c>
      <c r="DB114" s="34" t="e">
        <f>IF(DA114&lt;&gt;"",HLOOKUP(COUNT($F114:DA114)+1,$G$4:$EH$8,DB$14,0)*$D114,IF($C114=DB$17,$G$5*$D114,""))</f>
        <v>#VALUE!</v>
      </c>
      <c r="DC114" s="34" t="e">
        <f>IF(DB114&lt;&gt;"",HLOOKUP(COUNT($F114:DB114)+1,$G$4:$EH$8,DC$14,0)*$D114,IF($C114=DC$17,$G$5*$D114,""))</f>
        <v>#VALUE!</v>
      </c>
      <c r="DD114" s="34" t="e">
        <f>IF(DC114&lt;&gt;"",HLOOKUP(COUNT($F114:DC114)+1,$G$4:$EH$8,DD$14,0)*$D114,IF($C114=DD$17,$G$5*$D114,""))</f>
        <v>#VALUE!</v>
      </c>
      <c r="DE114" s="34" t="e">
        <f>IF(DD114&lt;&gt;"",HLOOKUP(COUNT($F114:DD114)+1,$G$4:$EH$8,DE$14,0)*$D114,IF($C114=DE$17,$G$5*$D114,""))</f>
        <v>#VALUE!</v>
      </c>
      <c r="DF114" s="34" t="e">
        <f>IF(DE114&lt;&gt;"",HLOOKUP(COUNT($F114:DE114)+1,$G$4:$EH$8,DF$14,0)*$D114,IF($C114=DF$17,$G$5*$D114,""))</f>
        <v>#VALUE!</v>
      </c>
      <c r="DG114" s="34" t="e">
        <f>IF(DF114&lt;&gt;"",HLOOKUP(COUNT($F114:DF114)+1,$G$4:$EH$8,DG$14,0)*$D114,IF($C114=DG$17,$G$5*$D114,""))</f>
        <v>#VALUE!</v>
      </c>
      <c r="DH114" s="34" t="e">
        <f>IF(DG114&lt;&gt;"",HLOOKUP(COUNT($F114:DG114)+1,$G$4:$EH$8,DH$14,0)*$D114,IF($C114=DH$17,$G$5*$D114,""))</f>
        <v>#VALUE!</v>
      </c>
      <c r="DI114" s="34" t="e">
        <f>IF(DH114&lt;&gt;"",HLOOKUP(COUNT($F114:DH114)+1,$G$4:$EH$8,DI$14,0)*$D114,IF($C114=DI$17,$G$5*$D114,""))</f>
        <v>#VALUE!</v>
      </c>
      <c r="DJ114" s="34" t="e">
        <f>IF(DI114&lt;&gt;"",HLOOKUP(COUNT($F114:DI114)+1,$G$4:$EH$8,DJ$14,0)*$D114,IF($C114=DJ$17,$G$5*$D114,""))</f>
        <v>#VALUE!</v>
      </c>
      <c r="DK114" s="34" t="e">
        <f>IF(DJ114&lt;&gt;"",HLOOKUP(COUNT($F114:DJ114)+1,$G$4:$EH$8,DK$14,0)*$D114,IF($C114=DK$17,$G$5*$D114,""))</f>
        <v>#VALUE!</v>
      </c>
      <c r="DL114" s="34" t="e">
        <f>IF(DK114&lt;&gt;"",HLOOKUP(COUNT($F114:DK114)+1,$G$4:$EH$8,DL$14,0)*$D114,IF($C114=DL$17,$G$5*$D114,""))</f>
        <v>#VALUE!</v>
      </c>
      <c r="DM114" s="34" t="e">
        <f>IF(DL114&lt;&gt;"",HLOOKUP(COUNT($F114:DL114)+1,$G$4:$EH$8,DM$14,0)*$D114,IF($C114=DM$17,$G$5*$D114,""))</f>
        <v>#VALUE!</v>
      </c>
      <c r="DN114" s="34" t="e">
        <f>IF(DM114&lt;&gt;"",HLOOKUP(COUNT($F114:DM114)+1,$G$4:$EH$8,DN$14,0)*$D114,IF($C114=DN$17,$G$5*$D114,""))</f>
        <v>#VALUE!</v>
      </c>
      <c r="DO114" s="34" t="e">
        <f>IF(DN114&lt;&gt;"",HLOOKUP(COUNT($F114:DN114)+1,$G$4:$EH$8,DO$14,0)*$D114,IF($C114=DO$17,$G$5*$D114,""))</f>
        <v>#VALUE!</v>
      </c>
      <c r="DP114" s="34" t="e">
        <f>IF(DO114&lt;&gt;"",HLOOKUP(COUNT($F114:DO114)+1,$G$4:$EH$8,DP$14,0)*$D114,IF($C114=DP$17,$G$5*$D114,""))</f>
        <v>#VALUE!</v>
      </c>
      <c r="DQ114" s="34" t="e">
        <f>IF(DP114&lt;&gt;"",HLOOKUP(COUNT($F114:DP114)+1,$G$4:$EH$8,DQ$14,0)*$D114,IF($C114=DQ$17,$G$5*$D114,""))</f>
        <v>#VALUE!</v>
      </c>
      <c r="DR114" s="34" t="e">
        <f>IF(DQ114&lt;&gt;"",HLOOKUP(COUNT($F114:DQ114)+1,$G$4:$EH$8,DR$14,0)*$D114,IF($C114=DR$17,$G$5*$D114,""))</f>
        <v>#VALUE!</v>
      </c>
      <c r="DS114" s="34" t="e">
        <f>IF(DR114&lt;&gt;"",HLOOKUP(COUNT($F114:DR114)+1,$G$4:$EH$8,DS$14,0)*$D114,IF($C114=DS$17,$G$5*$D114,""))</f>
        <v>#VALUE!</v>
      </c>
      <c r="DT114" s="34" t="e">
        <f>IF(DS114&lt;&gt;"",HLOOKUP(COUNT($F114:DS114)+1,$G$4:$EH$8,DT$14,0)*$D114,IF($C114=DT$17,$G$5*$D114,""))</f>
        <v>#VALUE!</v>
      </c>
      <c r="DU114" s="34" t="e">
        <f>IF(DT114&lt;&gt;"",HLOOKUP(COUNT($F114:DT114)+1,$G$4:$EH$8,DU$14,0)*$D114,IF($C114=DU$17,$G$5*$D114,""))</f>
        <v>#VALUE!</v>
      </c>
      <c r="DV114" s="34" t="e">
        <f>IF(DU114&lt;&gt;"",HLOOKUP(COUNT($F114:DU114)+1,$G$4:$EH$8,DV$14,0)*$D114,IF($C114=DV$17,$G$5*$D114,""))</f>
        <v>#VALUE!</v>
      </c>
      <c r="DX114" s="34" t="str">
        <f>IF(DW114&lt;&gt;"",HLOOKUP(COUNT($DW114:DW114)+1,$G$4:$CX$8,DX$14,0)*$D114,IF($C114=DX$17,$G$6*$D114,""))</f>
        <v/>
      </c>
      <c r="DY114" s="34" t="str">
        <f>IF(DX114&lt;&gt;"",HLOOKUP(COUNT($DW114:DX114)+1,$G$4:$CX$8,DY$14,0)*$D114,IF($C114=DY$17,$G$6*$D114,""))</f>
        <v/>
      </c>
      <c r="DZ114" s="34" t="str">
        <f>IF(DY114&lt;&gt;"",HLOOKUP(COUNT($DW114:DY114)+1,$G$4:$CX$8,DZ$14,0)*$D114,IF($C114=DZ$17,$G$6*$D114,""))</f>
        <v/>
      </c>
      <c r="EA114" s="34" t="str">
        <f>IF(DZ114&lt;&gt;"",HLOOKUP(COUNT($DW114:DZ114)+1,$G$4:$CX$8,EA$14,0)*$D114,IF($C114=EA$17,$G$6*$D114,""))</f>
        <v/>
      </c>
      <c r="EB114" s="34" t="str">
        <f>IF(EA114&lt;&gt;"",HLOOKUP(COUNT($DW114:EA114)+1,$G$4:$CX$8,EB$14,0)*$D114,IF($C114=EB$17,$G$6*$D114,""))</f>
        <v/>
      </c>
      <c r="EC114" s="34" t="str">
        <f>IF(EB114&lt;&gt;"",HLOOKUP(COUNT($DW114:EB114)+1,$G$4:$CX$8,EC$14,0)*$D114,IF($C114=EC$17,$G$6*$D114,""))</f>
        <v/>
      </c>
      <c r="ED114" s="34" t="str">
        <f>IF(EC114&lt;&gt;"",HLOOKUP(COUNT($DW114:EC114)+1,$G$4:$CX$8,ED$14,0)*$D114,IF($C114=ED$17,$G$6*$D114,""))</f>
        <v/>
      </c>
      <c r="EE114" s="34" t="str">
        <f>IF(ED114&lt;&gt;"",HLOOKUP(COUNT($DW114:ED114)+1,$G$4:$CX$8,EE$14,0)*$D114,IF($C114=EE$17,$G$6*$D114,""))</f>
        <v/>
      </c>
      <c r="EF114" s="34" t="str">
        <f>IF(EE114&lt;&gt;"",HLOOKUP(COUNT($DW114:EE114)+1,$G$4:$CX$8,EF$14,0)*$D114,IF($C114=EF$17,$G$6*$D114,""))</f>
        <v/>
      </c>
      <c r="EG114" s="34" t="str">
        <f>IF(EF114&lt;&gt;"",HLOOKUP(COUNT($DW114:EF114)+1,$G$4:$CX$8,EG$14,0)*$D114,IF($C114=EG$17,$G$6*$D114,""))</f>
        <v/>
      </c>
      <c r="EH114" s="34" t="str">
        <f>IF(EG114&lt;&gt;"",HLOOKUP(COUNT($DW114:EG114)+1,$G$4:$CX$8,EH$14,0)*$D114,IF($C114=EH$17,$G$6*$D114,""))</f>
        <v/>
      </c>
      <c r="EI114" s="34" t="str">
        <f>IF(EH114&lt;&gt;"",HLOOKUP(COUNT($DW114:EH114)+1,$G$4:$CX$8,EI$14,0)*$D114,IF($C114=EI$17,$G$6*$D114,""))</f>
        <v/>
      </c>
      <c r="EJ114" s="34" t="str">
        <f>IF(EI114&lt;&gt;"",HLOOKUP(COUNT($DW114:EI114)+1,$G$4:$CX$8,EJ$14,0)*$D114,IF($C114=EJ$17,$G$6*$D114,""))</f>
        <v/>
      </c>
      <c r="EK114" s="34" t="str">
        <f>IF(EJ114&lt;&gt;"",HLOOKUP(COUNT($DW114:EJ114)+1,$G$4:$CX$8,EK$14,0)*$D114,IF($C114=EK$17,$G$6*$D114,""))</f>
        <v/>
      </c>
      <c r="EL114" s="34" t="str">
        <f>IF(EK114&lt;&gt;"",HLOOKUP(COUNT($DW114:EK114)+1,$G$4:$CX$8,EL$14,0)*$D114,IF($C114=EL$17,$G$6*$D114,""))</f>
        <v/>
      </c>
      <c r="EM114" s="34" t="str">
        <f>IF(EL114&lt;&gt;"",HLOOKUP(COUNT($DW114:EL114)+1,$G$4:$CX$8,EM$14,0)*$D114,IF($C114=EM$17,$G$6*$D114,""))</f>
        <v/>
      </c>
      <c r="EN114" s="34" t="str">
        <f>IF(EM114&lt;&gt;"",HLOOKUP(COUNT($DW114:EM114)+1,$G$4:$CX$8,EN$14,0)*$D114,IF($C114=EN$17,$G$6*$D114,""))</f>
        <v/>
      </c>
      <c r="EO114" s="34" t="str">
        <f>IF(EN114&lt;&gt;"",HLOOKUP(COUNT($DW114:EN114)+1,$G$4:$CX$8,EO$14,0)*$D114,IF($C114=EO$17,$G$6*$D114,""))</f>
        <v/>
      </c>
      <c r="EP114" s="34" t="str">
        <f>IF(EO114&lt;&gt;"",HLOOKUP(COUNT($DW114:EO114)+1,$G$4:$CX$8,EP$14,0)*$D114,IF($C114=EP$17,$G$6*$D114,""))</f>
        <v/>
      </c>
      <c r="EQ114" s="34" t="str">
        <f>IF(EP114&lt;&gt;"",HLOOKUP(COUNT($DW114:EP114)+1,$G$4:$CX$8,EQ$14,0)*$D114,IF($C114=EQ$17,$G$6*$D114,""))</f>
        <v/>
      </c>
      <c r="ER114" s="34" t="str">
        <f>IF(EQ114&lt;&gt;"",HLOOKUP(COUNT($DW114:EQ114)+1,$G$4:$CX$8,ER$14,0)*$D114,IF($C114=ER$17,$G$6*$D114,""))</f>
        <v/>
      </c>
      <c r="ES114" s="34" t="str">
        <f>IF(ER114&lt;&gt;"",HLOOKUP(COUNT($DW114:ER114)+1,$G$4:$CX$8,ES$14,0)*$D114,IF($C114=ES$17,$G$6*$D114,""))</f>
        <v/>
      </c>
      <c r="ET114" s="34" t="str">
        <f>IF(ES114&lt;&gt;"",HLOOKUP(COUNT($DW114:ES114)+1,$G$4:$CX$8,ET$14,0)*$D114,IF($C114=ET$17,$G$6*$D114,""))</f>
        <v/>
      </c>
      <c r="EU114" s="34" t="str">
        <f>IF(ET114&lt;&gt;"",HLOOKUP(COUNT($DW114:ET114)+1,$G$4:$CX$8,EU$14,0)*$D114,IF($C114=EU$17,$G$6*$D114,""))</f>
        <v/>
      </c>
      <c r="EV114" s="34" t="str">
        <f>IF(EU114&lt;&gt;"",HLOOKUP(COUNT($DW114:EU114)+1,$G$4:$CX$8,EV$14,0)*$D114,IF($C114=EV$17,$G$6*$D114,""))</f>
        <v/>
      </c>
      <c r="EW114" s="34" t="str">
        <f>IF(EV114&lt;&gt;"",HLOOKUP(COUNT($DW114:EV114)+1,$G$4:$CX$8,EW$14,0)*$D114,IF($C114=EW$17,$G$6*$D114,""))</f>
        <v/>
      </c>
      <c r="EX114" s="34" t="str">
        <f>IF(EW114&lt;&gt;"",HLOOKUP(COUNT($DW114:EW114)+1,$G$4:$CX$8,EX$14,0)*$D114,IF($C114=EX$17,$G$6*$D114,""))</f>
        <v/>
      </c>
      <c r="EY114" s="34" t="str">
        <f>IF(EX114&lt;&gt;"",HLOOKUP(COUNT($DW114:EX114)+1,$G$4:$CX$8,EY$14,0)*$D114,IF($C114=EY$17,$G$6*$D114,""))</f>
        <v/>
      </c>
      <c r="EZ114" s="34" t="str">
        <f>IF(EY114&lt;&gt;"",HLOOKUP(COUNT($DW114:EY114)+1,$G$4:$CX$8,EZ$14,0)*$D114,IF($C114=EZ$17,$G$6*$D114,""))</f>
        <v/>
      </c>
      <c r="FA114" s="34" t="str">
        <f>IF(EZ114&lt;&gt;"",HLOOKUP(COUNT($DW114:EZ114)+1,$G$4:$CX$8,FA$14,0)*$D114,IF($C114=FA$17,$G$6*$D114,""))</f>
        <v/>
      </c>
      <c r="FB114" s="34" t="str">
        <f>IF(FA114&lt;&gt;"",HLOOKUP(COUNT($DW114:FA114)+1,$G$4:$CX$8,FB$14,0)*$D114,IF($C114=FB$17,$G$6*$D114,""))</f>
        <v/>
      </c>
      <c r="FC114" s="34" t="str">
        <f>IF(FB114&lt;&gt;"",HLOOKUP(COUNT($DW114:FB114)+1,$G$4:$CX$8,FC$14,0)*$D114,IF($C114=FC$17,$G$6*$D114,""))</f>
        <v/>
      </c>
      <c r="FD114" s="34" t="str">
        <f>IF(FC114&lt;&gt;"",HLOOKUP(COUNT($DW114:FC114)+1,$G$4:$CX$8,FD$14,0)*$D114,IF($C114=FD$17,$G$6*$D114,""))</f>
        <v/>
      </c>
      <c r="FE114" s="34" t="str">
        <f>IF(FD114&lt;&gt;"",HLOOKUP(COUNT($DW114:FD114)+1,$G$4:$CX$8,FE$14,0)*$D114,IF($C114=FE$17,$G$6*$D114,""))</f>
        <v/>
      </c>
      <c r="FF114" s="34" t="str">
        <f>IF(FE114&lt;&gt;"",HLOOKUP(COUNT($DW114:FE114)+1,$G$4:$CX$8,FF$14,0)*$D114,IF($C114=FF$17,$G$6*$D114,""))</f>
        <v/>
      </c>
      <c r="FG114" s="34" t="str">
        <f>IF(FF114&lt;&gt;"",HLOOKUP(COUNT($DW114:FF114)+1,$G$4:$CX$8,FG$14,0)*$D114,IF($C114=FG$17,$G$6*$D114,""))</f>
        <v/>
      </c>
      <c r="FH114" s="34" t="str">
        <f>IF(FG114&lt;&gt;"",HLOOKUP(COUNT($DW114:FG114)+1,$G$4:$CX$8,FH$14,0)*$D114,IF($C114=FH$17,$G$6*$D114,""))</f>
        <v/>
      </c>
      <c r="FI114" s="34" t="str">
        <f>IF(FH114&lt;&gt;"",HLOOKUP(COUNT($DW114:FH114)+1,$G$4:$CX$8,FI$14,0)*$D114,IF($C114=FI$17,$G$6*$D114,""))</f>
        <v/>
      </c>
      <c r="FJ114" s="34" t="str">
        <f>IF(FI114&lt;&gt;"",HLOOKUP(COUNT($DW114:FI114)+1,$G$4:$CX$8,FJ$14,0)*$D114,IF($C114=FJ$17,$G$6*$D114,""))</f>
        <v/>
      </c>
      <c r="FK114" s="34" t="str">
        <f>IF(FJ114&lt;&gt;"",HLOOKUP(COUNT($DW114:FJ114)+1,$G$4:$CX$8,FK$14,0)*$D114,IF($C114=FK$17,$G$6*$D114,""))</f>
        <v/>
      </c>
      <c r="FL114" s="34" t="str">
        <f>IF(FK114&lt;&gt;"",HLOOKUP(COUNT($DW114:FK114)+1,$G$4:$CX$8,FL$14,0)*$D114,IF($C114=FL$17,$G$6*$D114,""))</f>
        <v/>
      </c>
      <c r="FM114" s="34" t="str">
        <f>IF(FL114&lt;&gt;"",HLOOKUP(COUNT($DW114:FL114)+1,$G$4:$CX$8,FM$14,0)*$D114,IF($C114=FM$17,$G$6*$D114,""))</f>
        <v/>
      </c>
      <c r="FN114" s="34" t="str">
        <f>IF(FM114&lt;&gt;"",HLOOKUP(COUNT($DW114:FM114)+1,$G$4:$CX$8,FN$14,0)*$D114,IF($C114=FN$17,$G$6*$D114,""))</f>
        <v/>
      </c>
      <c r="FO114" s="34" t="str">
        <f>IF(FN114&lt;&gt;"",HLOOKUP(COUNT($DW114:FN114)+1,$G$4:$CX$8,FO$14,0)*$D114,IF($C114=FO$17,$G$6*$D114,""))</f>
        <v/>
      </c>
      <c r="FP114" s="34" t="str">
        <f>IF(FO114&lt;&gt;"",HLOOKUP(COUNT($DW114:FO114)+1,$G$4:$CX$8,FP$14,0)*$D114,IF($C114=FP$17,$G$6*$D114,""))</f>
        <v/>
      </c>
      <c r="FQ114" s="34" t="str">
        <f>IF(FP114&lt;&gt;"",HLOOKUP(COUNT($DW114:FP114)+1,$G$4:$CX$8,FQ$14,0)*$D114,IF($C114=FQ$17,$G$6*$D114,""))</f>
        <v/>
      </c>
      <c r="FR114" s="34" t="str">
        <f>IF(FQ114&lt;&gt;"",HLOOKUP(COUNT($DW114:FQ114)+1,$G$4:$CX$8,FR$14,0)*$D114,IF($C114=FR$17,$G$6*$D114,""))</f>
        <v/>
      </c>
      <c r="FS114" s="34" t="str">
        <f>IF(FR114&lt;&gt;"",HLOOKUP(COUNT($DW114:FR114)+1,$G$4:$CX$8,FS$14,0)*$D114,IF($C114=FS$17,$G$6*$D114,""))</f>
        <v/>
      </c>
      <c r="FT114" s="34" t="str">
        <f>IF(FS114&lt;&gt;"",HLOOKUP(COUNT($DW114:FS114)+1,$G$4:$CX$8,FT$14,0)*$D114,IF($C114=FT$17,$G$6*$D114,""))</f>
        <v/>
      </c>
      <c r="FU114" s="34" t="str">
        <f>IF(FT114&lt;&gt;"",HLOOKUP(COUNT($DW114:FT114)+1,$G$4:$CX$8,FU$14,0)*$D114,IF($C114=FU$17,$G$6*$D114,""))</f>
        <v/>
      </c>
      <c r="FV114" s="34" t="str">
        <f>IF(FU114&lt;&gt;"",HLOOKUP(COUNT($DW114:FU114)+1,$G$4:$CX$8,FV$14,0)*$D114,IF($C114=FV$17,$G$6*$D114,""))</f>
        <v/>
      </c>
      <c r="FW114" s="34" t="str">
        <f>IF(FV114&lt;&gt;"",HLOOKUP(COUNT($DW114:FV114)+1,$G$4:$CX$8,FW$14,0)*$D114,IF($C114=FW$17,$G$6*$D114,""))</f>
        <v/>
      </c>
      <c r="FX114" s="34" t="str">
        <f>IF(FW114&lt;&gt;"",HLOOKUP(COUNT($DW114:FW114)+1,$G$4:$CX$8,FX$14,0)*$D114,IF($C114=FX$17,$G$6*$D114,""))</f>
        <v/>
      </c>
      <c r="FY114" s="34" t="str">
        <f>IF(FX114&lt;&gt;"",HLOOKUP(COUNT($DW114:FX114)+1,$G$4:$CX$8,FY$14,0)*$D114,IF($C114=FY$17,$G$6*$D114,""))</f>
        <v/>
      </c>
      <c r="FZ114" s="34" t="str">
        <f>IF(FY114&lt;&gt;"",HLOOKUP(COUNT($DW114:FY114)+1,$G$4:$CX$8,FZ$14,0)*$D114,IF($C114=FZ$17,$G$6*$D114,""))</f>
        <v/>
      </c>
      <c r="GA114" s="34" t="str">
        <f>IF(FZ114&lt;&gt;"",HLOOKUP(COUNT($DW114:FZ114)+1,$G$4:$CX$8,GA$14,0)*$D114,IF($C114=GA$17,$G$6*$D114,""))</f>
        <v/>
      </c>
      <c r="GB114" s="34" t="str">
        <f>IF(GA114&lt;&gt;"",HLOOKUP(COUNT($DW114:GA114)+1,$G$4:$CX$8,GB$14,0)*$D114,IF($C114=GB$17,$G$6*$D114,""))</f>
        <v/>
      </c>
      <c r="GC114" s="34" t="str">
        <f>IF(GB114&lt;&gt;"",HLOOKUP(COUNT($DW114:GB114)+1,$G$4:$CX$8,GC$14,0)*$D114,IF($C114=GC$17,$G$6*$D114,""))</f>
        <v/>
      </c>
      <c r="GD114" s="34" t="str">
        <f>IF(GC114&lt;&gt;"",HLOOKUP(COUNT($DW114:GC114)+1,$G$4:$CX$8,GD$14,0)*$D114,IF($C114=GD$17,$G$6*$D114,""))</f>
        <v/>
      </c>
      <c r="GE114" s="34" t="str">
        <f>IF(GD114&lt;&gt;"",HLOOKUP(COUNT($DW114:GD114)+1,$G$4:$CX$8,GE$14,0)*$D114,IF($C114=GE$17,$G$6*$D114,""))</f>
        <v/>
      </c>
      <c r="GF114" s="34" t="str">
        <f>IF(GE114&lt;&gt;"",HLOOKUP(COUNT($DW114:GE114)+1,$G$4:$CX$8,GF$14,0)*$D114,IF($C114=GF$17,$G$6*$D114,""))</f>
        <v/>
      </c>
      <c r="GG114" s="34" t="str">
        <f>IF(GF114&lt;&gt;"",HLOOKUP(COUNT($DW114:GF114)+1,$G$4:$CX$8,GG$14,0)*$D114,IF($C114=GG$17,$G$6*$D114,""))</f>
        <v/>
      </c>
      <c r="GH114" s="34" t="str">
        <f>IF(GG114&lt;&gt;"",HLOOKUP(COUNT($DW114:GG114)+1,$G$4:$CX$8,GH$14,0)*$D114,IF($C114=GH$17,$G$6*$D114,""))</f>
        <v/>
      </c>
      <c r="GI114" s="34" t="str">
        <f>IF(GH114&lt;&gt;"",HLOOKUP(COUNT($DW114:GH114)+1,$G$4:$CX$8,GI$14,0)*$D114,IF($C114=GI$17,$G$6*$D114,""))</f>
        <v/>
      </c>
      <c r="GJ114" s="34" t="str">
        <f>IF(GI114&lt;&gt;"",HLOOKUP(COUNT($DW114:GI114)+1,$G$4:$CX$8,GJ$14,0)*$D114,IF($C114=GJ$17,$G$6*$D114,""))</f>
        <v/>
      </c>
      <c r="GK114" s="34" t="str">
        <f>IF(GJ114&lt;&gt;"",HLOOKUP(COUNT($DW114:GJ114)+1,$G$4:$CX$8,GK$14,0)*$D114,IF($C114=GK$17,$G$6*$D114,""))</f>
        <v/>
      </c>
      <c r="GL114" s="34" t="str">
        <f>IF(GK114&lt;&gt;"",HLOOKUP(COUNT($DW114:GK114)+1,$G$4:$CX$8,GL$14,0)*$D114,IF($C114=GL$17,$G$6*$D114,""))</f>
        <v/>
      </c>
      <c r="GM114" s="34" t="str">
        <f>IF(GL114&lt;&gt;"",HLOOKUP(COUNT($DW114:GL114)+1,$G$4:$CX$8,GM$14,0)*$D114,IF($C114=GM$17,$G$6*$D114,""))</f>
        <v/>
      </c>
      <c r="GN114" s="34" t="str">
        <f>IF(GM114&lt;&gt;"",HLOOKUP(COUNT($DW114:GM114)+1,$G$4:$CX$8,GN$14,0)*$D114,IF($C114=GN$17,$G$6*$D114,""))</f>
        <v/>
      </c>
      <c r="GO114" s="34" t="str">
        <f>IF(GN114&lt;&gt;"",HLOOKUP(COUNT($DW114:GN114)+1,$G$4:$CX$8,GO$14,0)*$D114,IF($C114=GO$17,$G$6*$D114,""))</f>
        <v/>
      </c>
      <c r="GP114" s="34" t="str">
        <f>IF(GO114&lt;&gt;"",HLOOKUP(COUNT($DW114:GO114)+1,$G$4:$CX$8,GP$14,0)*$D114,IF($C114=GP$17,$G$6*$D114,""))</f>
        <v/>
      </c>
      <c r="GQ114" s="34" t="str">
        <f>IF(GP114&lt;&gt;"",HLOOKUP(COUNT($DW114:GP114)+1,$G$4:$CX$8,GQ$14,0)*$D114,IF($C114=GQ$17,$G$6*$D114,""))</f>
        <v/>
      </c>
      <c r="GR114" s="34" t="str">
        <f>IF(GQ114&lt;&gt;"",HLOOKUP(COUNT($DW114:GQ114)+1,$G$4:$CX$8,GR$14,0)*$D114,IF($C114=GR$17,$G$6*$D114,""))</f>
        <v/>
      </c>
      <c r="GS114" s="34" t="str">
        <f>IF(GR114&lt;&gt;"",HLOOKUP(COUNT($DW114:GR114)+1,$G$4:$CX$8,GS$14,0)*$D114,IF($C114=GS$17,$G$6*$D114,""))</f>
        <v/>
      </c>
      <c r="GT114" s="34" t="str">
        <f>IF(GS114&lt;&gt;"",HLOOKUP(COUNT($DW114:GS114)+1,$G$4:$CX$8,GT$14,0)*$D114,IF($C114=GT$17,$G$6*$D114,""))</f>
        <v/>
      </c>
      <c r="GU114" s="34" t="str">
        <f>IF(GT114&lt;&gt;"",HLOOKUP(COUNT($DW114:GT114)+1,$G$4:$CX$8,GU$14,0)*$D114,IF($C114=GU$17,$G$6*$D114,""))</f>
        <v/>
      </c>
      <c r="GV114" s="34" t="str">
        <f>IF(GU114&lt;&gt;"",HLOOKUP(COUNT($DW114:GU114)+1,$G$4:$CX$8,GV$14,0)*$D114,IF($C114=GV$17,$G$6*$D114,""))</f>
        <v/>
      </c>
      <c r="GW114" s="34" t="str">
        <f>IF(GV114&lt;&gt;"",HLOOKUP(COUNT($DW114:GV114)+1,$G$4:$CX$8,GW$14,0)*$D114,IF($C114=GW$17,$G$6*$D114,""))</f>
        <v/>
      </c>
      <c r="GX114" s="34" t="str">
        <f>IF(GW114&lt;&gt;"",HLOOKUP(COUNT($DW114:GW114)+1,$G$4:$CX$8,GX$14,0)*$D114,IF($C114=GX$17,$G$6*$D114,""))</f>
        <v/>
      </c>
      <c r="GY114" s="34" t="str">
        <f>IF(GX114&lt;&gt;"",HLOOKUP(COUNT($DW114:GX114)+1,$G$4:$CX$8,GY$14,0)*$D114,IF($C114=GY$17,$G$6*$D114,""))</f>
        <v/>
      </c>
      <c r="GZ114" s="34" t="str">
        <f>IF(GY114&lt;&gt;"",HLOOKUP(COUNT($DW114:GY114)+1,$G$4:$CX$8,GZ$14,0)*$D114,IF($C114=GZ$17,$G$6*$D114,""))</f>
        <v/>
      </c>
      <c r="HA114" s="34" t="str">
        <f>IF(GZ114&lt;&gt;"",HLOOKUP(COUNT($DW114:GZ114)+1,$G$4:$CX$8,HA$14,0)*$D114,IF($C114=HA$17,$G$6*$D114,""))</f>
        <v/>
      </c>
      <c r="HB114" s="34" t="str">
        <f>IF(HA114&lt;&gt;"",HLOOKUP(COUNT($DW114:HA114)+1,$G$4:$CX$8,HB$14,0)*$D114,IF($C114=HB$17,$G$6*$D114,""))</f>
        <v/>
      </c>
      <c r="HC114" s="34" t="str">
        <f>IF(HB114&lt;&gt;"",HLOOKUP(COUNT($DW114:HB114)+1,$G$4:$CX$8,HC$14,0)*$D114,IF($C114=HC$17,$G$6*$D114,""))</f>
        <v/>
      </c>
      <c r="HD114" s="34" t="str">
        <f>IF(HC114&lt;&gt;"",HLOOKUP(COUNT($DW114:HC114)+1,$G$4:$CX$8,HD$14,0)*$D114,IF($C114=HD$17,$G$6*$D114,""))</f>
        <v/>
      </c>
      <c r="HE114" s="34" t="str">
        <f>IF(HD114&lt;&gt;"",HLOOKUP(COUNT($DW114:HD114)+1,$G$4:$CX$8,HE$14,0)*$D114,IF($C114=HE$17,$G$6*$D114,""))</f>
        <v/>
      </c>
      <c r="HF114" s="34" t="str">
        <f>IF(HE114&lt;&gt;"",HLOOKUP(COUNT($DW114:HE114)+1,$G$4:$CX$8,HF$14,0)*$D114,IF($C114=HF$17,$G$6*$D114,""))</f>
        <v/>
      </c>
      <c r="HG114" s="34" t="str">
        <f>IF(HF114&lt;&gt;"",HLOOKUP(COUNT($DW114:HF114)+1,$G$4:$CX$8,HG$14,0)*$D114,IF($C114=HG$17,$G$6*$D114,""))</f>
        <v/>
      </c>
      <c r="HH114" s="34" t="str">
        <f>IF(HG114&lt;&gt;"",HLOOKUP(COUNT($DW114:HG114)+1,$G$4:$CX$8,HH$14,0)*$D114,IF($C114=HH$17,$G$6*$D114,""))</f>
        <v/>
      </c>
      <c r="HI114" s="34" t="str">
        <f>IF(HH114&lt;&gt;"",HLOOKUP(COUNT($DW114:HH114)+1,$G$4:$CX$8,HI$14,0)*$D114,IF($C114=HI$17,$G$6*$D114,""))</f>
        <v/>
      </c>
      <c r="HJ114" s="34" t="str">
        <f>IF(HI114&lt;&gt;"",HLOOKUP(COUNT($DW114:HI114)+1,$G$4:$CX$8,HJ$14,0)*$D114,IF($C114=HJ$17,$G$6*$D114,""))</f>
        <v/>
      </c>
      <c r="HK114" s="34" t="str">
        <f>IF(HJ114&lt;&gt;"",HLOOKUP(COUNT($DW114:HJ114)+1,$G$4:$CX$8,HK$14,0)*$D114,IF($C114=HK$17,$G$6*$D114,""))</f>
        <v/>
      </c>
      <c r="HL114" s="34" t="str">
        <f>IF(HK114&lt;&gt;"",HLOOKUP(COUNT($DW114:HK114)+1,$G$4:$CX$8,HL$14,0)*$D114,IF($C114=HL$17,$G$6*$D114,""))</f>
        <v/>
      </c>
      <c r="HM114" s="34" t="str">
        <f>IF(HL114&lt;&gt;"",HLOOKUP(COUNT($DW114:HL114)+1,$G$4:$CX$8,HM$14,0)*$D114,IF($C114=HM$17,$G$6*$D114,""))</f>
        <v/>
      </c>
      <c r="HN114" s="34" t="str">
        <f>IF(HM114&lt;&gt;"",HLOOKUP(COUNT($DW114:HM114)+1,$G$4:$CX$8,HN$14,0)*$D114,IF($C114=HN$17,$G$6*$D114,""))</f>
        <v/>
      </c>
      <c r="HO114" s="34">
        <f>IF(HN114&lt;&gt;"",HLOOKUP(COUNT($DW114:HN114)+1,$G$4:$CX$8,HO$14,0)*$D114,IF($C114=HO$17,$G$6*$D114,""))</f>
        <v>0</v>
      </c>
      <c r="HP114" s="34">
        <f>IF(HO114&lt;&gt;"",HLOOKUP(COUNT($DW114:HO114)+1,$G$4:$CX$8,HP$14,0)*$D114,IF($C114=HP$17,$G$6*$D114,""))</f>
        <v>7500</v>
      </c>
      <c r="HQ114" s="34">
        <f>IF(HP114&lt;&gt;"",HLOOKUP(COUNT($DW114:HP114)+1,$G$4:$CX$8,HQ$14,0)*$D114,IF($C114=HQ$17,$G$6*$D114,""))</f>
        <v>7500</v>
      </c>
      <c r="HR114" s="34">
        <f>IF(HQ114&lt;&gt;"",HLOOKUP(COUNT($DW114:HQ114)+1,$G$4:$CX$8,HR$14,0)*$D114,IF($C114=HR$17,$G$6*$D114,""))</f>
        <v>7500</v>
      </c>
      <c r="HS114" s="34">
        <f>IF(HR114&lt;&gt;"",HLOOKUP(COUNT($DW114:HR114)+1,$G$4:$CX$8,HS$14,0)*$D114,IF($C114=HS$17,$G$6*$D114,""))</f>
        <v>9048.4582084179765</v>
      </c>
      <c r="HT114" s="34">
        <f>IF(HS114&lt;&gt;"",HLOOKUP(COUNT($DW114:HS114)+1,$G$4:$CX$8,HT$14,0)*$D114,IF($C114=HT$17,$G$6*$D114,""))</f>
        <v>11310.572760522478</v>
      </c>
      <c r="HU114" s="34">
        <f>IF(HT114&lt;&gt;"",HLOOKUP(COUNT($DW114:HT114)+1,$G$4:$CX$8,HU$14,0)*$D114,IF($C114=HU$17,$G$6*$D114,""))</f>
        <v>13572.687312626966</v>
      </c>
      <c r="HV114" s="34">
        <f>IF(HU114&lt;&gt;"",HLOOKUP(COUNT($DW114:HU114)+1,$G$4:$CX$8,HV$14,0)*$D114,IF($C114=HV$17,$G$6*$D114,""))</f>
        <v>15744.31728264728</v>
      </c>
      <c r="HW114" s="34">
        <f>IF(HV114&lt;&gt;"",HLOOKUP(COUNT($DW114:HV114)+1,$G$4:$CX$8,HW$14,0)*$D114,IF($C114=HW$17,$G$6*$D114,""))</f>
        <v>17948.521702217906</v>
      </c>
      <c r="HX114" s="34">
        <f>IF(HW114&lt;&gt;"",HLOOKUP(COUNT($DW114:HW114)+1,$G$4:$CX$8,HX$14,0)*$D114,IF($C114=HX$17,$G$6*$D114,""))</f>
        <v>20281.829523506218</v>
      </c>
      <c r="HY114" s="34">
        <f>IF(HX114&lt;&gt;"",HLOOKUP(COUNT($DW114:HX114)+1,$G$4:$CX$8,HY$14,0)*$D114,IF($C114=HY$17,$G$6*$D114,""))</f>
        <v>22512.830771091903</v>
      </c>
      <c r="HZ114" s="34">
        <f>IF(HY114&lt;&gt;"",HLOOKUP(COUNT($DW114:HY114)+1,$G$4:$CX$8,HZ$14,0)*$D114,IF($C114=HZ$17,$G$6*$D114,""))</f>
        <v>24764.113848201101</v>
      </c>
      <c r="IA114" s="34">
        <f>IF(HZ114&lt;&gt;"",HLOOKUP(COUNT($DW114:HZ114)+1,$G$4:$CX$8,IA$14,0)*$D114,IF($C114=IA$17,$G$6*$D114,""))</f>
        <v>18573.085386150833</v>
      </c>
      <c r="IB114" s="34">
        <f>IF(IA114&lt;&gt;"",HLOOKUP(COUNT($DW114:IA114)+1,$G$4:$CX$8,IB$14,0)*$D114,IF($C114=IB$17,$G$6*$D114,""))</f>
        <v>17644.431116843283</v>
      </c>
      <c r="IC114" s="34">
        <f>IF(IB114&lt;&gt;"",HLOOKUP(COUNT($DW114:IB114)+1,$G$4:$CX$8,IC$14,0)*$D114,IF($C114=IC$17,$G$6*$D114,""))</f>
        <v>19408.874228527617</v>
      </c>
      <c r="ID114" s="34">
        <f>IF(IC114&lt;&gt;"",HLOOKUP(COUNT($DW114:IC114)+1,$G$4:$CX$8,ID$14,0)*$D114,IF($C114=ID$17,$G$6*$D114,""))</f>
        <v>21349.761651380388</v>
      </c>
      <c r="IE114" s="34">
        <f>IF(ID114&lt;&gt;"",HLOOKUP(COUNT($DW114:ID114)+1,$G$4:$CX$8,IE$14,0)*$D114,IF($C114=IE$17,$G$6*$D114,""))</f>
        <v>23484.73781651842</v>
      </c>
      <c r="IF114" s="34">
        <f>IF(IE114&lt;&gt;"",HLOOKUP(COUNT($DW114:IE114)+1,$G$4:$CX$8,IF$14,0)*$D114,IF($C114=IF$17,$G$6*$D114,""))</f>
        <v>25833.211598170259</v>
      </c>
      <c r="IG114" s="34">
        <f>IF(IF114&lt;&gt;"",HLOOKUP(COUNT($DW114:IF114)+1,$G$4:$CX$8,IG$14,0)*$D114,IF($C114=IG$17,$G$6*$D114,""))</f>
        <v>24541.551018261736</v>
      </c>
      <c r="IH114" s="34">
        <f>IF(IG114&lt;&gt;"",HLOOKUP(COUNT($DW114:IG114)+1,$G$4:$CX$8,IH$14,0)*$D114,IF($C114=IH$17,$G$6*$D114,""))</f>
        <v>23314.473467348653</v>
      </c>
      <c r="II114" s="34">
        <f>IF(IH114&lt;&gt;"",HLOOKUP(COUNT($DW114:IH114)+1,$G$4:$CX$8,II$14,0)*$D114,IF($C114=II$17,$G$6*$D114,""))</f>
        <v>24946.486610063057</v>
      </c>
      <c r="IJ114" s="34">
        <f>IF(II114&lt;&gt;"",HLOOKUP(COUNT($DW114:II114)+1,$G$4:$CX$8,IJ$14,0)*$D114,IF($C114=IJ$17,$G$6*$D114,""))</f>
        <v>26692.740672767472</v>
      </c>
      <c r="IK114" s="34">
        <f>IF(IJ114&lt;&gt;"",HLOOKUP(COUNT($DW114:IJ114)+1,$G$4:$CX$8,IK$14,0)*$D114,IF($C114=IK$17,$G$6*$D114,""))</f>
        <v>28561.232519861194</v>
      </c>
      <c r="IL114" s="34">
        <f>IF(IK114&lt;&gt;"",HLOOKUP(COUNT($DW114:IK114)+1,$G$4:$CX$8,IL$14,0)*$D114,IF($C114=IL$17,$G$6*$D114,""))</f>
        <v>31417.355771847309</v>
      </c>
      <c r="IM114" s="34">
        <f>IF(IL114&lt;&gt;"",HLOOKUP(COUNT($DW114:IL114)+1,$G$4:$CX$8,IM$14,0)*$D114,IF($C114=IM$17,$G$6*$D114,""))</f>
        <v>26704.75240607022</v>
      </c>
      <c r="IO114" s="34" t="str">
        <f>IF(IN114&lt;&gt;"",HLOOKUP(COUNT($IN114:IN114)+1,$G$4:$EH$8,IO$14,0)*$D114,IF($C114=IO$17,$G$7*$D114,""))</f>
        <v/>
      </c>
      <c r="IP114" s="34" t="str">
        <f>IF(IO114&lt;&gt;"",HLOOKUP(COUNT($IN114:IO114)+1,$G$4:$EH$8,IP$14,0)*$D114,IF($C114=IP$17,$G$7*$D114,""))</f>
        <v/>
      </c>
      <c r="IQ114" s="34" t="str">
        <f>IF(IP114&lt;&gt;"",HLOOKUP(COUNT($IN114:IP114)+1,$G$4:$EH$8,IQ$14,0)*$D114,IF($C114=IQ$17,$G$7*$D114,""))</f>
        <v/>
      </c>
      <c r="IR114" s="34" t="str">
        <f>IF(IQ114&lt;&gt;"",HLOOKUP(COUNT($IN114:IQ114)+1,$G$4:$EH$8,IR$14,0)*$D114,IF($C114=IR$17,$G$7*$D114,""))</f>
        <v/>
      </c>
      <c r="IS114" s="34" t="str">
        <f>IF(IR114&lt;&gt;"",HLOOKUP(COUNT($IN114:IR114)+1,$G$4:$EH$8,IS$14,0)*$D114,IF($C114=IS$17,$G$7*$D114,""))</f>
        <v/>
      </c>
      <c r="IT114" s="34" t="str">
        <f>IF(IS114&lt;&gt;"",HLOOKUP(COUNT($IN114:IS114)+1,$G$4:$EH$8,IT$14,0)*$D114,IF($C114=IT$17,$G$7*$D114,""))</f>
        <v/>
      </c>
      <c r="IU114" s="34" t="str">
        <f>IF(IT114&lt;&gt;"",HLOOKUP(COUNT($IN114:IT114)+1,$G$4:$EH$8,IU$14,0)*$D114,IF($C114=IU$17,$G$7*$D114,""))</f>
        <v/>
      </c>
      <c r="IV114" s="34" t="str">
        <f>IF(IU114&lt;&gt;"",HLOOKUP(COUNT($IN114:IU114)+1,$G$4:$EH$8,IV$14,0)*$D114,IF($C114=IV$17,$G$7*$D114,""))</f>
        <v/>
      </c>
      <c r="IW114" s="34" t="str">
        <f>IF(IV114&lt;&gt;"",HLOOKUP(COUNT($IN114:IV114)+1,$G$4:$EH$8,IW$14,0)*$D114,IF($C114=IW$17,$G$7*$D114,""))</f>
        <v/>
      </c>
      <c r="IX114" s="34" t="str">
        <f>IF(IW114&lt;&gt;"",HLOOKUP(COUNT($IN114:IW114)+1,$G$4:$EH$8,IX$14,0)*$D114,IF($C114=IX$17,$G$7*$D114,""))</f>
        <v/>
      </c>
      <c r="IY114" s="34" t="str">
        <f>IF(IX114&lt;&gt;"",HLOOKUP(COUNT($IN114:IX114)+1,$G$4:$EH$8,IY$14,0)*$D114,IF($C114=IY$17,$G$7*$D114,""))</f>
        <v/>
      </c>
      <c r="IZ114" s="34" t="str">
        <f>IF(IY114&lt;&gt;"",HLOOKUP(COUNT($IN114:IY114)+1,$G$4:$EH$8,IZ$14,0)*$D114,IF($C114=IZ$17,$G$7*$D114,""))</f>
        <v/>
      </c>
      <c r="JA114" s="34" t="str">
        <f>IF(IZ114&lt;&gt;"",HLOOKUP(COUNT($IN114:IZ114)+1,$G$4:$EH$8,JA$14,0)*$D114,IF($C114=JA$17,$G$7*$D114,""))</f>
        <v/>
      </c>
      <c r="JB114" s="34" t="str">
        <f>IF(JA114&lt;&gt;"",HLOOKUP(COUNT($IN114:JA114)+1,$G$4:$EH$8,JB$14,0)*$D114,IF($C114=JB$17,$G$7*$D114,""))</f>
        <v/>
      </c>
      <c r="JC114" s="34" t="str">
        <f>IF(JB114&lt;&gt;"",HLOOKUP(COUNT($IN114:JB114)+1,$G$4:$EH$8,JC$14,0)*$D114,IF($C114=JC$17,$G$7*$D114,""))</f>
        <v/>
      </c>
      <c r="JD114" s="34" t="str">
        <f>IF(JC114&lt;&gt;"",HLOOKUP(COUNT($IN114:JC114)+1,$G$4:$EH$8,JD$14,0)*$D114,IF($C114=JD$17,$G$7*$D114,""))</f>
        <v/>
      </c>
      <c r="JE114" s="34" t="str">
        <f>IF(JD114&lt;&gt;"",HLOOKUP(COUNT($IN114:JD114)+1,$G$4:$EH$8,JE$14,0)*$D114,IF($C114=JE$17,$G$7*$D114,""))</f>
        <v/>
      </c>
      <c r="JF114" s="34" t="str">
        <f>IF(JE114&lt;&gt;"",HLOOKUP(COUNT($IN114:JE114)+1,$G$4:$EH$8,JF$14,0)*$D114,IF($C114=JF$17,$G$7*$D114,""))</f>
        <v/>
      </c>
      <c r="JG114" s="34" t="str">
        <f>IF(JF114&lt;&gt;"",HLOOKUP(COUNT($IN114:JF114)+1,$G$4:$EH$8,JG$14,0)*$D114,IF($C114=JG$17,$G$7*$D114,""))</f>
        <v/>
      </c>
      <c r="JH114" s="34" t="str">
        <f>IF(JG114&lt;&gt;"",HLOOKUP(COUNT($IN114:JG114)+1,$G$4:$EH$8,JH$14,0)*$D114,IF($C114=JH$17,$G$7*$D114,""))</f>
        <v/>
      </c>
      <c r="JI114" s="34" t="str">
        <f>IF(JH114&lt;&gt;"",HLOOKUP(COUNT($IN114:JH114)+1,$G$4:$EH$8,JI$14,0)*$D114,IF($C114=JI$17,$G$7*$D114,""))</f>
        <v/>
      </c>
      <c r="JJ114" s="34" t="str">
        <f>IF(JI114&lt;&gt;"",HLOOKUP(COUNT($IN114:JI114)+1,$G$4:$EH$8,JJ$14,0)*$D114,IF($C114=JJ$17,$G$7*$D114,""))</f>
        <v/>
      </c>
      <c r="JK114" s="34" t="str">
        <f>IF(JJ114&lt;&gt;"",HLOOKUP(COUNT($IN114:JJ114)+1,$G$4:$EH$8,JK$14,0)*$D114,IF($C114=JK$17,$G$7*$D114,""))</f>
        <v/>
      </c>
      <c r="JL114" s="34" t="str">
        <f>IF(JK114&lt;&gt;"",HLOOKUP(COUNT($IN114:JK114)+1,$G$4:$EH$8,JL$14,0)*$D114,IF($C114=JL$17,$G$7*$D114,""))</f>
        <v/>
      </c>
      <c r="JM114" s="34" t="str">
        <f>IF(JL114&lt;&gt;"",HLOOKUP(COUNT($IN114:JL114)+1,$G$4:$EH$8,JM$14,0)*$D114,IF($C114=JM$17,$G$7*$D114,""))</f>
        <v/>
      </c>
      <c r="JN114" s="34" t="str">
        <f>IF(JM114&lt;&gt;"",HLOOKUP(COUNT($IN114:JM114)+1,$G$4:$EH$8,JN$14,0)*$D114,IF($C114=JN$17,$G$7*$D114,""))</f>
        <v/>
      </c>
      <c r="JO114" s="34" t="str">
        <f>IF(JN114&lt;&gt;"",HLOOKUP(COUNT($IN114:JN114)+1,$G$4:$EH$8,JO$14,0)*$D114,IF($C114=JO$17,$G$7*$D114,""))</f>
        <v/>
      </c>
      <c r="JP114" s="34" t="str">
        <f>IF(JO114&lt;&gt;"",HLOOKUP(COUNT($IN114:JO114)+1,$G$4:$EH$8,JP$14,0)*$D114,IF($C114=JP$17,$G$7*$D114,""))</f>
        <v/>
      </c>
      <c r="JQ114" s="34" t="str">
        <f>IF(JP114&lt;&gt;"",HLOOKUP(COUNT($IN114:JP114)+1,$G$4:$EH$8,JQ$14,0)*$D114,IF($C114=JQ$17,$G$7*$D114,""))</f>
        <v/>
      </c>
      <c r="JR114" s="34" t="str">
        <f>IF(JQ114&lt;&gt;"",HLOOKUP(COUNT($IN114:JQ114)+1,$G$4:$EH$8,JR$14,0)*$D114,IF($C114=JR$17,$G$7*$D114,""))</f>
        <v/>
      </c>
      <c r="JS114" s="34" t="str">
        <f>IF(JR114&lt;&gt;"",HLOOKUP(COUNT($IN114:JR114)+1,$G$4:$EH$8,JS$14,0)*$D114,IF($C114=JS$17,$G$7*$D114,""))</f>
        <v/>
      </c>
      <c r="JT114" s="34" t="str">
        <f>IF(JS114&lt;&gt;"",HLOOKUP(COUNT($IN114:JS114)+1,$G$4:$EH$8,JT$14,0)*$D114,IF($C114=JT$17,$G$7*$D114,""))</f>
        <v/>
      </c>
      <c r="JU114" s="34" t="str">
        <f>IF(JT114&lt;&gt;"",HLOOKUP(COUNT($IN114:JT114)+1,$G$4:$EH$8,JU$14,0)*$D114,IF($C114=JU$17,$G$7*$D114,""))</f>
        <v/>
      </c>
      <c r="JV114" s="34" t="str">
        <f>IF(JU114&lt;&gt;"",HLOOKUP(COUNT($IN114:JU114)+1,$G$4:$EH$8,JV$14,0)*$D114,IF($C114=JV$17,$G$7*$D114,""))</f>
        <v/>
      </c>
      <c r="JW114" s="34" t="str">
        <f>IF(JV114&lt;&gt;"",HLOOKUP(COUNT($IN114:JV114)+1,$G$4:$EH$8,JW$14,0)*$D114,IF($C114=JW$17,$G$7*$D114,""))</f>
        <v/>
      </c>
      <c r="JX114" s="34" t="str">
        <f>IF(JW114&lt;&gt;"",HLOOKUP(COUNT($IN114:JW114)+1,$G$4:$EH$8,JX$14,0)*$D114,IF($C114=JX$17,$G$7*$D114,""))</f>
        <v/>
      </c>
      <c r="JY114" s="34" t="str">
        <f>IF(JX114&lt;&gt;"",HLOOKUP(COUNT($IN114:JX114)+1,$G$4:$EH$8,JY$14,0)*$D114,IF($C114=JY$17,$G$7*$D114,""))</f>
        <v/>
      </c>
      <c r="JZ114" s="34" t="str">
        <f>IF(JY114&lt;&gt;"",HLOOKUP(COUNT($IN114:JY114)+1,$G$4:$EH$8,JZ$14,0)*$D114,IF($C114=JZ$17,$G$7*$D114,""))</f>
        <v/>
      </c>
      <c r="KA114" s="34" t="str">
        <f>IF(JZ114&lt;&gt;"",HLOOKUP(COUNT($IN114:JZ114)+1,$G$4:$EH$8,KA$14,0)*$D114,IF($C114=KA$17,$G$7*$D114,""))</f>
        <v/>
      </c>
      <c r="KB114" s="34" t="str">
        <f>IF(KA114&lt;&gt;"",HLOOKUP(COUNT($IN114:KA114)+1,$G$4:$EH$8,KB$14,0)*$D114,IF($C114=KB$17,$G$7*$D114,""))</f>
        <v/>
      </c>
      <c r="KC114" s="34" t="str">
        <f>IF(KB114&lt;&gt;"",HLOOKUP(COUNT($IN114:KB114)+1,$G$4:$EH$8,KC$14,0)*$D114,IF($C114=KC$17,$G$7*$D114,""))</f>
        <v/>
      </c>
      <c r="KD114" s="34" t="str">
        <f>IF(KC114&lt;&gt;"",HLOOKUP(COUNT($IN114:KC114)+1,$G$4:$EH$8,KD$14,0)*$D114,IF($C114=KD$17,$G$7*$D114,""))</f>
        <v/>
      </c>
      <c r="KE114" s="34" t="str">
        <f>IF(KD114&lt;&gt;"",HLOOKUP(COUNT($IN114:KD114)+1,$G$4:$EH$8,KE$14,0)*$D114,IF($C114=KE$17,$G$7*$D114,""))</f>
        <v/>
      </c>
      <c r="KF114" s="34" t="str">
        <f>IF(KE114&lt;&gt;"",HLOOKUP(COUNT($IN114:KE114)+1,$G$4:$EH$8,KF$14,0)*$D114,IF($C114=KF$17,$G$7*$D114,""))</f>
        <v/>
      </c>
      <c r="KG114" s="34" t="str">
        <f>IF(KF114&lt;&gt;"",HLOOKUP(COUNT($IN114:KF114)+1,$G$4:$EH$8,KG$14,0)*$D114,IF($C114=KG$17,$G$7*$D114,""))</f>
        <v/>
      </c>
      <c r="KH114" s="34" t="str">
        <f>IF(KG114&lt;&gt;"",HLOOKUP(COUNT($IN114:KG114)+1,$G$4:$EH$8,KH$14,0)*$D114,IF($C114=KH$17,$G$7*$D114,""))</f>
        <v/>
      </c>
      <c r="KI114" s="34" t="str">
        <f>IF(KH114&lt;&gt;"",HLOOKUP(COUNT($IN114:KH114)+1,$G$4:$EH$8,KI$14,0)*$D114,IF($C114=KI$17,$G$7*$D114,""))</f>
        <v/>
      </c>
      <c r="KJ114" s="34" t="str">
        <f>IF(KI114&lt;&gt;"",HLOOKUP(COUNT($IN114:KI114)+1,$G$4:$EH$8,KJ$14,0)*$D114,IF($C114=KJ$17,$G$7*$D114,""))</f>
        <v/>
      </c>
      <c r="KK114" s="34" t="str">
        <f>IF(KJ114&lt;&gt;"",HLOOKUP(COUNT($IN114:KJ114)+1,$G$4:$EH$8,KK$14,0)*$D114,IF($C114=KK$17,$G$7*$D114,""))</f>
        <v/>
      </c>
      <c r="KL114" s="34" t="str">
        <f>IF(KK114&lt;&gt;"",HLOOKUP(COUNT($IN114:KK114)+1,$G$4:$EH$8,KL$14,0)*$D114,IF($C114=KL$17,$G$7*$D114,""))</f>
        <v/>
      </c>
      <c r="KM114" s="34" t="str">
        <f>IF(KL114&lt;&gt;"",HLOOKUP(COUNT($IN114:KL114)+1,$G$4:$EH$8,KM$14,0)*$D114,IF($C114=KM$17,$G$7*$D114,""))</f>
        <v/>
      </c>
      <c r="KN114" s="34" t="str">
        <f>IF(KM114&lt;&gt;"",HLOOKUP(COUNT($IN114:KM114)+1,$G$4:$EH$8,KN$14,0)*$D114,IF($C114=KN$17,$G$7*$D114,""))</f>
        <v/>
      </c>
      <c r="KO114" s="34" t="str">
        <f>IF(KN114&lt;&gt;"",HLOOKUP(COUNT($IN114:KN114)+1,$G$4:$EH$8,KO$14,0)*$D114,IF($C114=KO$17,$G$7*$D114,""))</f>
        <v/>
      </c>
      <c r="KP114" s="34" t="str">
        <f>IF(KO114&lt;&gt;"",HLOOKUP(COUNT($IN114:KO114)+1,$G$4:$EH$8,KP$14,0)*$D114,IF($C114=KP$17,$G$7*$D114,""))</f>
        <v/>
      </c>
      <c r="KQ114" s="34" t="str">
        <f>IF(KP114&lt;&gt;"",HLOOKUP(COUNT($IN114:KP114)+1,$G$4:$EH$8,KQ$14,0)*$D114,IF($C114=KQ$17,$G$7*$D114,""))</f>
        <v/>
      </c>
      <c r="KR114" s="34" t="str">
        <f>IF(KQ114&lt;&gt;"",HLOOKUP(COUNT($IN114:KQ114)+1,$G$4:$EH$8,KR$14,0)*$D114,IF($C114=KR$17,$G$7*$D114,""))</f>
        <v/>
      </c>
      <c r="KS114" s="34" t="str">
        <f>IF(KR114&lt;&gt;"",HLOOKUP(COUNT($IN114:KR114)+1,$G$4:$EH$8,KS$14,0)*$D114,IF($C114=KS$17,$G$7*$D114,""))</f>
        <v/>
      </c>
      <c r="KT114" s="34" t="str">
        <f>IF(KS114&lt;&gt;"",HLOOKUP(COUNT($IN114:KS114)+1,$G$4:$EH$8,KT$14,0)*$D114,IF($C114=KT$17,$G$7*$D114,""))</f>
        <v/>
      </c>
      <c r="KU114" s="34" t="str">
        <f>IF(KT114&lt;&gt;"",HLOOKUP(COUNT($IN114:KT114)+1,$G$4:$EH$8,KU$14,0)*$D114,IF($C114=KU$17,$G$7*$D114,""))</f>
        <v/>
      </c>
      <c r="KV114" s="34" t="str">
        <f>IF(KU114&lt;&gt;"",HLOOKUP(COUNT($IN114:KU114)+1,$G$4:$EH$8,KV$14,0)*$D114,IF($C114=KV$17,$G$7*$D114,""))</f>
        <v/>
      </c>
      <c r="KW114" s="34" t="str">
        <f>IF(KV114&lt;&gt;"",HLOOKUP(COUNT($IN114:KV114)+1,$G$4:$EH$8,KW$14,0)*$D114,IF($C114=KW$17,$G$7*$D114,""))</f>
        <v/>
      </c>
      <c r="KX114" s="34" t="str">
        <f>IF(KW114&lt;&gt;"",HLOOKUP(COUNT($IN114:KW114)+1,$G$4:$EH$8,KX$14,0)*$D114,IF($C114=KX$17,$G$7*$D114,""))</f>
        <v/>
      </c>
      <c r="KY114" s="34" t="str">
        <f>IF(KX114&lt;&gt;"",HLOOKUP(COUNT($IN114:KX114)+1,$G$4:$EH$8,KY$14,0)*$D114,IF($C114=KY$17,$G$7*$D114,""))</f>
        <v/>
      </c>
      <c r="KZ114" s="34" t="str">
        <f>IF(KY114&lt;&gt;"",HLOOKUP(COUNT($IN114:KY114)+1,$G$4:$EH$8,KZ$14,0)*$D114,IF($C114=KZ$17,$G$7*$D114,""))</f>
        <v/>
      </c>
      <c r="LA114" s="34" t="str">
        <f>IF(KZ114&lt;&gt;"",HLOOKUP(COUNT($IN114:KZ114)+1,$G$4:$EH$8,LA$14,0)*$D114,IF($C114=LA$17,$G$7*$D114,""))</f>
        <v/>
      </c>
      <c r="LB114" s="34" t="str">
        <f>IF(LA114&lt;&gt;"",HLOOKUP(COUNT($IN114:LA114)+1,$G$4:$EH$8,LB$14,0)*$D114,IF($C114=LB$17,$G$7*$D114,""))</f>
        <v/>
      </c>
      <c r="LC114" s="34" t="str">
        <f>IF(LB114&lt;&gt;"",HLOOKUP(COUNT($IN114:LB114)+1,$G$4:$EH$8,LC$14,0)*$D114,IF($C114=LC$17,$G$7*$D114,""))</f>
        <v/>
      </c>
      <c r="LD114" s="34" t="str">
        <f>IF(LC114&lt;&gt;"",HLOOKUP(COUNT($IN114:LC114)+1,$G$4:$EH$8,LD$14,0)*$D114,IF($C114=LD$17,$G$7*$D114,""))</f>
        <v/>
      </c>
      <c r="LE114" s="34" t="str">
        <f>IF(LD114&lt;&gt;"",HLOOKUP(COUNT($IN114:LD114)+1,$G$4:$EH$8,LE$14,0)*$D114,IF($C114=LE$17,$G$7*$D114,""))</f>
        <v/>
      </c>
      <c r="LF114" s="34" t="str">
        <f>IF(LE114&lt;&gt;"",HLOOKUP(COUNT($IN114:LE114)+1,$G$4:$EH$8,LF$14,0)*$D114,IF($C114=LF$17,$G$7*$D114,""))</f>
        <v/>
      </c>
      <c r="LG114" s="34" t="str">
        <f>IF(LF114&lt;&gt;"",HLOOKUP(COUNT($IN114:LF114)+1,$G$4:$EH$8,LG$14,0)*$D114,IF($C114=LG$17,$G$7*$D114,""))</f>
        <v/>
      </c>
      <c r="LH114" s="34" t="str">
        <f>IF(LG114&lt;&gt;"",HLOOKUP(COUNT($IN114:LG114)+1,$G$4:$EH$8,LH$14,0)*$D114,IF($C114=LH$17,$G$7*$D114,""))</f>
        <v/>
      </c>
      <c r="LI114" s="34" t="str">
        <f>IF(LH114&lt;&gt;"",HLOOKUP(COUNT($IN114:LH114)+1,$G$4:$EH$8,LI$14,0)*$D114,IF($C114=LI$17,$G$7*$D114,""))</f>
        <v/>
      </c>
      <c r="LJ114" s="34" t="str">
        <f>IF(LI114&lt;&gt;"",HLOOKUP(COUNT($IN114:LI114)+1,$G$4:$EH$8,LJ$14,0)*$D114,IF($C114=LJ$17,$G$7*$D114,""))</f>
        <v/>
      </c>
      <c r="LK114" s="34" t="str">
        <f>IF(LJ114&lt;&gt;"",HLOOKUP(COUNT($IN114:LJ114)+1,$G$4:$EH$8,LK$14,0)*$D114,IF($C114=LK$17,$G$7*$D114,""))</f>
        <v/>
      </c>
      <c r="LL114" s="34" t="str">
        <f>IF(LK114&lt;&gt;"",HLOOKUP(COUNT($IN114:LK114)+1,$G$4:$EH$8,LL$14,0)*$D114,IF($C114=LL$17,$G$7*$D114,""))</f>
        <v/>
      </c>
      <c r="LM114" s="34" t="str">
        <f>IF(LL114&lt;&gt;"",HLOOKUP(COUNT($IN114:LL114)+1,$G$4:$EH$8,LM$14,0)*$D114,IF($C114=LM$17,$G$7*$D114,""))</f>
        <v/>
      </c>
      <c r="LN114" s="34" t="str">
        <f>IF(LM114&lt;&gt;"",HLOOKUP(COUNT($IN114:LM114)+1,$G$4:$EH$8,LN$14,0)*$D114,IF($C114=LN$17,$G$7*$D114,""))</f>
        <v/>
      </c>
      <c r="LO114" s="34" t="str">
        <f>IF(LN114&lt;&gt;"",HLOOKUP(COUNT($IN114:LN114)+1,$G$4:$EH$8,LO$14,0)*$D114,IF($C114=LO$17,$G$7*$D114,""))</f>
        <v/>
      </c>
      <c r="LP114" s="34" t="str">
        <f>IF(LO114&lt;&gt;"",HLOOKUP(COUNT($IN114:LO114)+1,$G$4:$EH$8,LP$14,0)*$D114,IF($C114=LP$17,$G$7*$D114,""))</f>
        <v/>
      </c>
      <c r="LQ114" s="34" t="str">
        <f>IF(LP114&lt;&gt;"",HLOOKUP(COUNT($IN114:LP114)+1,$G$4:$EH$8,LQ$14,0)*$D114,IF($C114=LQ$17,$G$7*$D114,""))</f>
        <v/>
      </c>
      <c r="LR114" s="34" t="str">
        <f>IF(LQ114&lt;&gt;"",HLOOKUP(COUNT($IN114:LQ114)+1,$G$4:$EH$8,LR$14,0)*$D114,IF($C114=LR$17,$G$7*$D114,""))</f>
        <v/>
      </c>
      <c r="LS114" s="34" t="str">
        <f>IF(LR114&lt;&gt;"",HLOOKUP(COUNT($IN114:LR114)+1,$G$4:$EH$8,LS$14,0)*$D114,IF($C114=LS$17,$G$7*$D114,""))</f>
        <v/>
      </c>
      <c r="LT114" s="34" t="str">
        <f>IF(LS114&lt;&gt;"",HLOOKUP(COUNT($IN114:LS114)+1,$G$4:$EH$8,LT$14,0)*$D114,IF($C114=LT$17,$G$7*$D114,""))</f>
        <v/>
      </c>
      <c r="LU114" s="34" t="str">
        <f>IF(LT114&lt;&gt;"",HLOOKUP(COUNT($IN114:LT114)+1,$G$4:$EH$8,LU$14,0)*$D114,IF($C114=LU$17,$G$7*$D114,""))</f>
        <v/>
      </c>
      <c r="LV114" s="34" t="str">
        <f>IF(LU114&lt;&gt;"",HLOOKUP(COUNT($IN114:LU114)+1,$G$4:$EH$8,LV$14,0)*$D114,IF($C114=LV$17,$G$7*$D114,""))</f>
        <v/>
      </c>
      <c r="LW114" s="34" t="str">
        <f>IF(LV114&lt;&gt;"",HLOOKUP(COUNT($IN114:LV114)+1,$G$4:$EH$8,LW$14,0)*$D114,IF($C114=LW$17,$G$7*$D114,""))</f>
        <v/>
      </c>
      <c r="LX114" s="34" t="str">
        <f>IF(LW114&lt;&gt;"",HLOOKUP(COUNT($IN114:LW114)+1,$G$4:$EH$8,LX$14,0)*$D114,IF($C114=LX$17,$G$7*$D114,""))</f>
        <v/>
      </c>
      <c r="LY114" s="34" t="str">
        <f>IF(LX114&lt;&gt;"",HLOOKUP(COUNT($IN114:LX114)+1,$G$4:$EH$8,LY$14,0)*$D114,IF($C114=LY$17,$G$7*$D114,""))</f>
        <v/>
      </c>
      <c r="LZ114" s="34" t="str">
        <f>IF(LY114&lt;&gt;"",HLOOKUP(COUNT($IN114:LY114)+1,$G$4:$EH$8,LZ$14,0)*$D114,IF($C114=LZ$17,$G$7*$D114,""))</f>
        <v/>
      </c>
      <c r="MA114" s="34" t="str">
        <f>IF(LZ114&lt;&gt;"",HLOOKUP(COUNT($IN114:LZ114)+1,$G$4:$EH$8,MA$14,0)*$D114,IF($C114=MA$17,$G$7*$D114,""))</f>
        <v/>
      </c>
      <c r="MB114" s="34" t="str">
        <f>IF(MA114&lt;&gt;"",HLOOKUP(COUNT($IN114:MA114)+1,$G$4:$EH$8,MB$14,0)*$D114,IF($C114=MB$17,$G$7*$D114,""))</f>
        <v/>
      </c>
      <c r="MC114" s="34" t="str">
        <f>IF(MB114&lt;&gt;"",HLOOKUP(COUNT($IN114:MB114)+1,$G$4:$EH$8,MC$14,0)*$D114,IF($C114=MC$17,$G$7*$D114,""))</f>
        <v/>
      </c>
      <c r="MD114" s="34" t="str">
        <f>IF(MC114&lt;&gt;"",HLOOKUP(COUNT($IN114:MC114)+1,$G$4:$EH$8,MD$14,0)*$D114,IF($C114=MD$17,$G$7*$D114,""))</f>
        <v/>
      </c>
      <c r="ME114" s="34" t="str">
        <f>IF(MD114&lt;&gt;"",HLOOKUP(COUNT($IN114:MD114)+1,$G$4:$EH$8,ME$14,0)*$D114,IF($C114=ME$17,$G$7*$D114,""))</f>
        <v/>
      </c>
      <c r="MF114" s="1330">
        <f>IF(ME114&lt;&gt;"",HLOOKUP(COUNT($IN114:ME114)+1,$G$4:$EH$8,MF$14,0)*$D114,IF($C114=MF$17,$G$7*$D114,""))</f>
        <v>0</v>
      </c>
      <c r="MG114" s="1330">
        <f>IF(MF114&lt;&gt;"",HLOOKUP(COUNT($IN114:MF114)+1,$G$4:$EH$8,MG$14,0)*$D114,IF($C114=MG$17,$G$7*$D114,""))</f>
        <v>3750</v>
      </c>
      <c r="MH114" s="1330">
        <f>IF(MG114&lt;&gt;"",HLOOKUP(COUNT($IN114:MG114)+1,$G$4:$EH$8,MH$14,0)*$D114,IF($C114=MH$17,$G$7*$D114,""))</f>
        <v>3750</v>
      </c>
      <c r="MI114" s="1330">
        <f>IF(MH114&lt;&gt;"",HLOOKUP(COUNT($IN114:MH114)+1,$G$4:$EH$8,MI$14,0)*$D114,IF($C114=MI$17,$G$7*$D114,""))</f>
        <v>3750</v>
      </c>
      <c r="MJ114" s="1330">
        <f>IF(MI114&lt;&gt;"",HLOOKUP(COUNT($IN114:MI114)+1,$G$4:$EH$8,MJ$14,0)*$D114,IF($C114=MJ$17,$G$7*$D114,""))</f>
        <v>3750</v>
      </c>
      <c r="MK114" s="1330">
        <f>IF(MJ114&lt;&gt;"",HLOOKUP(COUNT($IN114:MJ114)+1,$G$4:$EH$8,MK$14,0)*$D114,IF($C114=MK$17,$G$7*$D114,""))</f>
        <v>3770.1909201741591</v>
      </c>
      <c r="ML114" s="1330">
        <f>IF(MK114&lt;&gt;"",HLOOKUP(COUNT($IN114:MK114)+1,$G$4:$EH$8,ML$14,0)*$D114,IF($C114=ML$17,$G$7*$D114,""))</f>
        <v>4524.2291042089882</v>
      </c>
      <c r="MM114" s="1330">
        <f>IF(ML114&lt;&gt;"",HLOOKUP(COUNT($IN114:ML114)+1,$G$4:$EH$8,MM$14,0)*$D114,IF($C114=MM$17,$G$7*$D114,""))</f>
        <v>5248.1057608824267</v>
      </c>
      <c r="MN114" s="1330">
        <f>IF(MM114&lt;&gt;"",HLOOKUP(COUNT($IN114:MM114)+1,$G$4:$EH$8,MN$14,0)*$D114,IF($C114=MN$17,$G$7*$D114,""))</f>
        <v>5982.8405674059686</v>
      </c>
      <c r="MO114" s="1330">
        <f>IF(MN114&lt;&gt;"",HLOOKUP(COUNT($IN114:MN114)+1,$G$4:$EH$8,MO$14,0)*$D114,IF($C114=MO$17,$G$7*$D114,""))</f>
        <v>6760.6098411687399</v>
      </c>
      <c r="MP114" s="1330">
        <f>IF(MO114&lt;&gt;"",HLOOKUP(COUNT($IN114:MO114)+1,$G$4:$EH$8,MP$14,0)*$D114,IF($C114=MP$17,$G$7*$D114,""))</f>
        <v>7504.2769236973027</v>
      </c>
      <c r="MQ114" s="1330">
        <f>IF(MP114&lt;&gt;"",HLOOKUP(COUNT($IN114:MP114)+1,$G$4:$EH$8,MQ$14,0)*$D114,IF($C114=MQ$17,$G$7*$D114,""))</f>
        <v>8254.7046160670325</v>
      </c>
      <c r="MR114" s="1330">
        <f>IF(MQ114&lt;&gt;"",HLOOKUP(COUNT($IN114:MQ114)+1,$G$4:$EH$8,MR$14,0)*$D114,IF($C114=MR$17,$G$7*$D114,""))</f>
        <v>6191.0284620502789</v>
      </c>
      <c r="MS114" s="1330">
        <f>IF(MR114&lt;&gt;"",HLOOKUP(COUNT($IN114:MR114)+1,$G$4:$EH$8,MS$14,0)*$D114,IF($C114=MS$17,$G$7*$D114,""))</f>
        <v>5881.4770389477608</v>
      </c>
      <c r="MT114" s="1330">
        <f>IF(MS114&lt;&gt;"",HLOOKUP(COUNT($IN114:MS114)+1,$G$4:$EH$8,MT$14,0)*$D114,IF($C114=MT$17,$G$7*$D114,""))</f>
        <v>6469.6247428425395</v>
      </c>
      <c r="MU114" s="1330">
        <f>IF(MT114&lt;&gt;"",HLOOKUP(COUNT($IN114:MT114)+1,$G$4:$EH$8,MU$14,0)*$D114,IF($C114=MU$17,$G$7*$D114,""))</f>
        <v>7116.5872171267965</v>
      </c>
      <c r="MV114" s="1330">
        <f>IF(MU114&lt;&gt;"",HLOOKUP(COUNT($IN114:MU114)+1,$G$4:$EH$8,MV$14,0)*$D114,IF($C114=MV$17,$G$7*$D114,""))</f>
        <v>7828.2459388394727</v>
      </c>
      <c r="MW114" s="1330">
        <f>IF(MV114&lt;&gt;"",HLOOKUP(COUNT($IN114:MV114)+1,$G$4:$EH$8,MW$14,0)*$D114,IF($C114=MW$17,$G$7*$D114,""))</f>
        <v>8611.0705327234209</v>
      </c>
      <c r="MX114" s="1330">
        <f>IF(MW114&lt;&gt;"",HLOOKUP(COUNT($IN114:MW114)+1,$G$4:$EH$8,MX$14,0)*$D114,IF($C114=MX$17,$G$7*$D114,""))</f>
        <v>8180.517006087246</v>
      </c>
      <c r="MY114" s="1330">
        <f>IF(MX114&lt;&gt;"",HLOOKUP(COUNT($IN114:MX114)+1,$G$4:$EH$8,MY$14,0)*$D114,IF($C114=MY$17,$G$7*$D114,""))</f>
        <v>7771.4911557828855</v>
      </c>
      <c r="MZ114" s="1330">
        <f>IF(MY114&lt;&gt;"",HLOOKUP(COUNT($IN114:MY114)+1,$G$4:$EH$8,MZ$14,0)*$D114,IF($C114=MZ$17,$G$7*$D114,""))</f>
        <v>8315.4955366876875</v>
      </c>
      <c r="NA114" s="1330">
        <f>IF(MZ114&lt;&gt;"",HLOOKUP(COUNT($IN114:MZ114)+1,$G$4:$EH$8,NA$14,0)*$D114,IF($C114=NA$17,$G$7*$D114,""))</f>
        <v>8897.5802242558239</v>
      </c>
      <c r="NB114" s="1330">
        <f>IF(NA114&lt;&gt;"",HLOOKUP(COUNT($IN114:NA114)+1,$G$4:$EH$8,NB$14,0)*$D114,IF($C114=NB$17,$G$7*$D114,""))</f>
        <v>9520.4108399537326</v>
      </c>
      <c r="NC114" s="1330">
        <f>IF(NB114&lt;&gt;"",HLOOKUP(COUNT($IN114:NB114)+1,$G$4:$EH$8,NC$14,0)*$D114,IF($C114=NC$17,$G$7*$D114,""))</f>
        <v>10472.451923949104</v>
      </c>
      <c r="ND114" s="1330">
        <f>IF(NC114&lt;&gt;"",HLOOKUP(COUNT($IN114:NC114)+1,$G$4:$EH$8,ND$14,0)*$D114,IF($C114=ND$17,$G$7*$D114,""))</f>
        <v>8901.5841353567412</v>
      </c>
      <c r="NF114" s="34" t="str">
        <f>IF(NE114&lt;&gt;"",HLOOKUP(COUNT($NE114:NE114)+1,$G$4:$EH$8,NF$14,0)*$D114,IF($C114=NF$17,$G$8*$D114,""))</f>
        <v/>
      </c>
      <c r="NG114" s="34" t="str">
        <f>IF(NF114&lt;&gt;"",HLOOKUP(COUNT($NE114:NF114)+1,$G$4:$EH$8,NG$14,0)*$D114,IF($C114=NG$17,$G$8*$D114,""))</f>
        <v/>
      </c>
      <c r="NH114" s="34" t="str">
        <f>IF(NG114&lt;&gt;"",HLOOKUP(COUNT($NE114:NG114)+1,$G$4:$EH$8,NH$14,0)*$D114,IF($C114=NH$17,$G$8*$D114,""))</f>
        <v/>
      </c>
      <c r="NI114" s="34" t="str">
        <f>IF(NH114&lt;&gt;"",HLOOKUP(COUNT($NE114:NH114)+1,$G$4:$EH$8,NI$14,0)*$D114,IF($C114=NI$17,$G$8*$D114,""))</f>
        <v/>
      </c>
      <c r="NJ114" s="34" t="str">
        <f>IF(NI114&lt;&gt;"",HLOOKUP(COUNT($NE114:NI114)+1,$G$4:$EH$8,NJ$14,0)*$D114,IF($C114=NJ$17,$G$8*$D114,""))</f>
        <v/>
      </c>
      <c r="NK114" s="34" t="str">
        <f>IF(NJ114&lt;&gt;"",HLOOKUP(COUNT($NE114:NJ114)+1,$G$4:$EH$8,NK$14,0)*$D114,IF($C114=NK$17,$G$8*$D114,""))</f>
        <v/>
      </c>
      <c r="NL114" s="34" t="str">
        <f>IF(NK114&lt;&gt;"",HLOOKUP(COUNT($NE114:NK114)+1,$G$4:$EH$8,NL$14,0)*$D114,IF($C114=NL$17,$G$8*$D114,""))</f>
        <v/>
      </c>
      <c r="NM114" s="34" t="str">
        <f>IF(NL114&lt;&gt;"",HLOOKUP(COUNT($NE114:NL114)+1,$G$4:$EH$8,NM$14,0)*$D114,IF($C114=NM$17,$G$8*$D114,""))</f>
        <v/>
      </c>
      <c r="NN114" s="34" t="str">
        <f>IF(NM114&lt;&gt;"",HLOOKUP(COUNT($NE114:NM114)+1,$G$4:$EH$8,NN$14,0)*$D114,IF($C114=NN$17,$G$8*$D114,""))</f>
        <v/>
      </c>
      <c r="NO114" s="34" t="str">
        <f>IF(NN114&lt;&gt;"",HLOOKUP(COUNT($NE114:NN114)+1,$G$4:$EH$8,NO$14,0)*$D114,IF($C114=NO$17,$G$8*$D114,""))</f>
        <v/>
      </c>
      <c r="NP114" s="34" t="str">
        <f>IF(NO114&lt;&gt;"",HLOOKUP(COUNT($NE114:NO114)+1,$G$4:$EH$8,NP$14,0)*$D114,IF($C114=NP$17,$G$8*$D114,""))</f>
        <v/>
      </c>
      <c r="NQ114" s="34" t="str">
        <f>IF(NP114&lt;&gt;"",HLOOKUP(COUNT($NE114:NP114)+1,$G$4:$EH$8,NQ$14,0)*$D114,IF($C114=NQ$17,$G$8*$D114,""))</f>
        <v/>
      </c>
      <c r="NR114" s="34" t="str">
        <f>IF(NQ114&lt;&gt;"",HLOOKUP(COUNT($NE114:NQ114)+1,$G$4:$EH$8,NR$14,0)*$D114,IF($C114=NR$17,$G$8*$D114,""))</f>
        <v/>
      </c>
      <c r="NS114" s="34" t="str">
        <f>IF(NR114&lt;&gt;"",HLOOKUP(COUNT($NE114:NR114)+1,$G$4:$EH$8,NS$14,0)*$D114,IF($C114=NS$17,$G$8*$D114,""))</f>
        <v/>
      </c>
      <c r="NT114" s="34" t="str">
        <f>IF(NS114&lt;&gt;"",HLOOKUP(COUNT($NE114:NS114)+1,$G$4:$EH$8,NT$14,0)*$D114,IF($C114=NT$17,$G$8*$D114,""))</f>
        <v/>
      </c>
      <c r="NU114" s="34" t="str">
        <f>IF(NT114&lt;&gt;"",HLOOKUP(COUNT($NE114:NT114)+1,$G$4:$EH$8,NU$14,0)*$D114,IF($C114=NU$17,$G$8*$D114,""))</f>
        <v/>
      </c>
      <c r="NV114" s="34" t="str">
        <f>IF(NU114&lt;&gt;"",HLOOKUP(COUNT($NE114:NU114)+1,$G$4:$EH$8,NV$14,0)*$D114,IF($C114=NV$17,$G$8*$D114,""))</f>
        <v/>
      </c>
      <c r="NW114" s="34" t="str">
        <f>IF(NV114&lt;&gt;"",HLOOKUP(COUNT($NE114:NV114)+1,$G$4:$EH$8,NW$14,0)*$D114,IF($C114=NW$17,$G$8*$D114,""))</f>
        <v/>
      </c>
      <c r="NX114" s="34" t="str">
        <f>IF(NW114&lt;&gt;"",HLOOKUP(COUNT($NE114:NW114)+1,$G$4:$EH$8,NX$14,0)*$D114,IF($C114=NX$17,$G$8*$D114,""))</f>
        <v/>
      </c>
      <c r="NY114" s="34" t="str">
        <f>IF(NX114&lt;&gt;"",HLOOKUP(COUNT($NE114:NX114)+1,$G$4:$EH$8,NY$14,0)*$D114,IF($C114=NY$17,$G$8*$D114,""))</f>
        <v/>
      </c>
      <c r="NZ114" s="34" t="str">
        <f>IF(NY114&lt;&gt;"",HLOOKUP(COUNT($NE114:NY114)+1,$G$4:$EH$8,NZ$14,0)*$D114,IF($C114=NZ$17,$G$8*$D114,""))</f>
        <v/>
      </c>
      <c r="OA114" s="34" t="str">
        <f>IF(NZ114&lt;&gt;"",HLOOKUP(COUNT($NE114:NZ114)+1,$G$4:$EH$8,OA$14,0)*$D114,IF($C114=OA$17,$G$8*$D114,""))</f>
        <v/>
      </c>
      <c r="OB114" s="34" t="str">
        <f>IF(OA114&lt;&gt;"",HLOOKUP(COUNT($NE114:OA114)+1,$G$4:$EH$8,OB$14,0)*$D114,IF($C114=OB$17,$G$8*$D114,""))</f>
        <v/>
      </c>
      <c r="OC114" s="34" t="str">
        <f>IF(OB114&lt;&gt;"",HLOOKUP(COUNT($NE114:OB114)+1,$G$4:$EH$8,OC$14,0)*$D114,IF($C114=OC$17,$G$8*$D114,""))</f>
        <v/>
      </c>
      <c r="OD114" s="34" t="str">
        <f>IF(OC114&lt;&gt;"",HLOOKUP(COUNT($NE114:OC114)+1,$G$4:$EH$8,OD$14,0)*$D114,IF($C114=OD$17,$G$8*$D114,""))</f>
        <v/>
      </c>
      <c r="OE114" s="34" t="str">
        <f>IF(OD114&lt;&gt;"",HLOOKUP(COUNT($NE114:OD114)+1,$G$4:$EH$8,OE$14,0)*$D114,IF($C114=OE$17,$G$8*$D114,""))</f>
        <v/>
      </c>
      <c r="OF114" s="34" t="str">
        <f>IF(OE114&lt;&gt;"",HLOOKUP(COUNT($NE114:OE114)+1,$G$4:$EH$8,OF$14,0)*$D114,IF($C114=OF$17,$G$8*$D114,""))</f>
        <v/>
      </c>
      <c r="OG114" s="34" t="str">
        <f>IF(OF114&lt;&gt;"",HLOOKUP(COUNT($NE114:OF114)+1,$G$4:$EH$8,OG$14,0)*$D114,IF($C114=OG$17,$G$8*$D114,""))</f>
        <v/>
      </c>
      <c r="OH114" s="34" t="str">
        <f>IF(OG114&lt;&gt;"",HLOOKUP(COUNT($NE114:OG114)+1,$G$4:$EH$8,OH$14,0)*$D114,IF($C114=OH$17,$G$8*$D114,""))</f>
        <v/>
      </c>
      <c r="OI114" s="34" t="str">
        <f>IF(OH114&lt;&gt;"",HLOOKUP(COUNT($NE114:OH114)+1,$G$4:$EH$8,OI$14,0)*$D114,IF($C114=OI$17,$G$8*$D114,""))</f>
        <v/>
      </c>
      <c r="OJ114" s="34" t="str">
        <f>IF(OI114&lt;&gt;"",HLOOKUP(COUNT($NE114:OI114)+1,$G$4:$EH$8,OJ$14,0)*$D114,IF($C114=OJ$17,$G$8*$D114,""))</f>
        <v/>
      </c>
      <c r="OK114" s="34" t="str">
        <f>IF(OJ114&lt;&gt;"",HLOOKUP(COUNT($NE114:OJ114)+1,$G$4:$EH$8,OK$14,0)*$D114,IF($C114=OK$17,$G$8*$D114,""))</f>
        <v/>
      </c>
      <c r="OL114" s="34" t="str">
        <f>IF(OK114&lt;&gt;"",HLOOKUP(COUNT($NE114:OK114)+1,$G$4:$EH$8,OL$14,0)*$D114,IF($C114=OL$17,$G$8*$D114,""))</f>
        <v/>
      </c>
      <c r="OM114" s="34" t="str">
        <f>IF(OL114&lt;&gt;"",HLOOKUP(COUNT($NE114:OL114)+1,$G$4:$EH$8,OM$14,0)*$D114,IF($C114=OM$17,$G$8*$D114,""))</f>
        <v/>
      </c>
      <c r="ON114" s="34" t="str">
        <f>IF(OM114&lt;&gt;"",HLOOKUP(COUNT($NE114:OM114)+1,$G$4:$EH$8,ON$14,0)*$D114,IF($C114=ON$17,$G$8*$D114,""))</f>
        <v/>
      </c>
      <c r="OO114" s="34" t="str">
        <f>IF(ON114&lt;&gt;"",HLOOKUP(COUNT($NE114:ON114)+1,$G$4:$EH$8,OO$14,0)*$D114,IF($C114=OO$17,$G$8*$D114,""))</f>
        <v/>
      </c>
      <c r="OP114" s="34" t="str">
        <f>IF(OO114&lt;&gt;"",HLOOKUP(COUNT($NE114:OO114)+1,$G$4:$EH$8,OP$14,0)*$D114,IF($C114=OP$17,$G$8*$D114,""))</f>
        <v/>
      </c>
      <c r="OQ114" s="34" t="str">
        <f>IF(OP114&lt;&gt;"",HLOOKUP(COUNT($NE114:OP114)+1,$G$4:$EH$8,OQ$14,0)*$D114,IF($C114=OQ$17,$G$8*$D114,""))</f>
        <v/>
      </c>
      <c r="OR114" s="34" t="str">
        <f>IF(OQ114&lt;&gt;"",HLOOKUP(COUNT($NE114:OQ114)+1,$G$4:$EH$8,OR$14,0)*$D114,IF($C114=OR$17,$G$8*$D114,""))</f>
        <v/>
      </c>
      <c r="OS114" s="34" t="str">
        <f>IF(OR114&lt;&gt;"",HLOOKUP(COUNT($NE114:OR114)+1,$G$4:$EH$8,OS$14,0)*$D114,IF($C114=OS$17,$G$8*$D114,""))</f>
        <v/>
      </c>
      <c r="OT114" s="34" t="str">
        <f>IF(OS114&lt;&gt;"",HLOOKUP(COUNT($NE114:OS114)+1,$G$4:$EH$8,OT$14,0)*$D114,IF($C114=OT$17,$G$8*$D114,""))</f>
        <v/>
      </c>
      <c r="OU114" s="34" t="str">
        <f>IF(OT114&lt;&gt;"",HLOOKUP(COUNT($NE114:OT114)+1,$G$4:$EH$8,OU$14,0)*$D114,IF($C114=OU$17,$G$8*$D114,""))</f>
        <v/>
      </c>
      <c r="OV114" s="34" t="str">
        <f>IF(OU114&lt;&gt;"",HLOOKUP(COUNT($NE114:OU114)+1,$G$4:$EH$8,OV$14,0)*$D114,IF($C114=OV$17,$G$8*$D114,""))</f>
        <v/>
      </c>
      <c r="OW114" s="34" t="str">
        <f>IF(OV114&lt;&gt;"",HLOOKUP(COUNT($NE114:OV114)+1,$G$4:$EH$8,OW$14,0)*$D114,IF($C114=OW$17,$G$8*$D114,""))</f>
        <v/>
      </c>
      <c r="OX114" s="34" t="str">
        <f>IF(OW114&lt;&gt;"",HLOOKUP(COUNT($NE114:OW114)+1,$G$4:$EH$8,OX$14,0)*$D114,IF($C114=OX$17,$G$8*$D114,""))</f>
        <v/>
      </c>
      <c r="OY114" s="34" t="str">
        <f>IF(OX114&lt;&gt;"",HLOOKUP(COUNT($NE114:OX114)+1,$G$4:$EH$8,OY$14,0)*$D114,IF($C114=OY$17,$G$8*$D114,""))</f>
        <v/>
      </c>
      <c r="OZ114" s="34" t="str">
        <f>IF(OY114&lt;&gt;"",HLOOKUP(COUNT($NE114:OY114)+1,$G$4:$EH$8,OZ$14,0)*$D114,IF($C114=OZ$17,$G$8*$D114,""))</f>
        <v/>
      </c>
      <c r="PA114" s="34" t="str">
        <f>IF(OZ114&lt;&gt;"",HLOOKUP(COUNT($NE114:OZ114)+1,$G$4:$EH$8,PA$14,0)*$D114,IF($C114=PA$17,$G$8*$D114,""))</f>
        <v/>
      </c>
      <c r="PB114" s="34" t="str">
        <f>IF(PA114&lt;&gt;"",HLOOKUP(COUNT($NE114:PA114)+1,$G$4:$EH$8,PB$14,0)*$D114,IF($C114=PB$17,$G$8*$D114,""))</f>
        <v/>
      </c>
      <c r="PC114" s="34" t="str">
        <f>IF(PB114&lt;&gt;"",HLOOKUP(COUNT($NE114:PB114)+1,$G$4:$EH$8,PC$14,0)*$D114,IF($C114=PC$17,$G$8*$D114,""))</f>
        <v/>
      </c>
      <c r="PD114" s="34" t="str">
        <f>IF(PC114&lt;&gt;"",HLOOKUP(COUNT($NE114:PC114)+1,$G$4:$EH$8,PD$14,0)*$D114,IF($C114=PD$17,$G$8*$D114,""))</f>
        <v/>
      </c>
      <c r="PE114" s="34" t="str">
        <f>IF(PD114&lt;&gt;"",HLOOKUP(COUNT($NE114:PD114)+1,$G$4:$EH$8,PE$14,0)*$D114,IF($C114=PE$17,$G$8*$D114,""))</f>
        <v/>
      </c>
      <c r="PF114" s="34" t="str">
        <f>IF(PE114&lt;&gt;"",HLOOKUP(COUNT($NE114:PE114)+1,$G$4:$EH$8,PF$14,0)*$D114,IF($C114=PF$17,$G$8*$D114,""))</f>
        <v/>
      </c>
      <c r="PG114" s="34" t="str">
        <f>IF(PF114&lt;&gt;"",HLOOKUP(COUNT($NE114:PF114)+1,$G$4:$EH$8,PG$14,0)*$D114,IF($C114=PG$17,$G$8*$D114,""))</f>
        <v/>
      </c>
      <c r="PH114" s="34" t="str">
        <f>IF(PG114&lt;&gt;"",HLOOKUP(COUNT($NE114:PG114)+1,$G$4:$EH$8,PH$14,0)*$D114,IF($C114=PH$17,$G$8*$D114,""))</f>
        <v/>
      </c>
      <c r="PI114" s="34" t="str">
        <f>IF(PH114&lt;&gt;"",HLOOKUP(COUNT($NE114:PH114)+1,$G$4:$EH$8,PI$14,0)*$D114,IF($C114=PI$17,$G$8*$D114,""))</f>
        <v/>
      </c>
      <c r="PJ114" s="34" t="str">
        <f>IF(PI114&lt;&gt;"",HLOOKUP(COUNT($NE114:PI114)+1,$G$4:$EH$8,PJ$14,0)*$D114,IF($C114=PJ$17,$G$8*$D114,""))</f>
        <v/>
      </c>
      <c r="PK114" s="34" t="str">
        <f>IF(PJ114&lt;&gt;"",HLOOKUP(COUNT($NE114:PJ114)+1,$G$4:$EH$8,PK$14,0)*$D114,IF($C114=PK$17,$G$8*$D114,""))</f>
        <v/>
      </c>
      <c r="PL114" s="34" t="str">
        <f>IF(PK114&lt;&gt;"",HLOOKUP(COUNT($NE114:PK114)+1,$G$4:$EH$8,PL$14,0)*$D114,IF($C114=PL$17,$G$8*$D114,""))</f>
        <v/>
      </c>
      <c r="PM114" s="34" t="str">
        <f>IF(PL114&lt;&gt;"",HLOOKUP(COUNT($NE114:PL114)+1,$G$4:$EH$8,PM$14,0)*$D114,IF($C114=PM$17,$G$8*$D114,""))</f>
        <v/>
      </c>
      <c r="PN114" s="34" t="str">
        <f>IF(PM114&lt;&gt;"",HLOOKUP(COUNT($NE114:PM114)+1,$G$4:$EH$8,PN$14,0)*$D114,IF($C114=PN$17,$G$8*$D114,""))</f>
        <v/>
      </c>
      <c r="PO114" s="34" t="str">
        <f>IF(PN114&lt;&gt;"",HLOOKUP(COUNT($NE114:PN114)+1,$G$4:$EH$8,PO$14,0)*$D114,IF($C114=PO$17,$G$8*$D114,""))</f>
        <v/>
      </c>
      <c r="PP114" s="34" t="str">
        <f>IF(PO114&lt;&gt;"",HLOOKUP(COUNT($NE114:PO114)+1,$G$4:$EH$8,PP$14,0)*$D114,IF($C114=PP$17,$G$8*$D114,""))</f>
        <v/>
      </c>
      <c r="PQ114" s="34" t="str">
        <f>IF(PP114&lt;&gt;"",HLOOKUP(COUNT($NE114:PP114)+1,$G$4:$EH$8,PQ$14,0)*$D114,IF($C114=PQ$17,$G$8*$D114,""))</f>
        <v/>
      </c>
      <c r="PR114" s="34" t="str">
        <f>IF(PQ114&lt;&gt;"",HLOOKUP(COUNT($NE114:PQ114)+1,$G$4:$EH$8,PR$14,0)*$D114,IF($C114=PR$17,$G$8*$D114,""))</f>
        <v/>
      </c>
      <c r="PS114" s="34" t="str">
        <f>IF(PR114&lt;&gt;"",HLOOKUP(COUNT($NE114:PR114)+1,$G$4:$EH$8,PS$14,0)*$D114,IF($C114=PS$17,$G$8*$D114,""))</f>
        <v/>
      </c>
      <c r="PT114" s="34" t="str">
        <f>IF(PS114&lt;&gt;"",HLOOKUP(COUNT($NE114:PS114)+1,$G$4:$EH$8,PT$14,0)*$D114,IF($C114=PT$17,$G$8*$D114,""))</f>
        <v/>
      </c>
      <c r="PU114" s="34" t="str">
        <f>IF(PT114&lt;&gt;"",HLOOKUP(COUNT($NE114:PT114)+1,$G$4:$EH$8,PU$14,0)*$D114,IF($C114=PU$17,$G$8*$D114,""))</f>
        <v/>
      </c>
      <c r="PV114" s="34" t="str">
        <f>IF(PU114&lt;&gt;"",HLOOKUP(COUNT($NE114:PU114)+1,$G$4:$EH$8,PV$14,0)*$D114,IF($C114=PV$17,$G$8*$D114,""))</f>
        <v/>
      </c>
      <c r="PW114" s="34" t="str">
        <f>IF(PV114&lt;&gt;"",HLOOKUP(COUNT($NE114:PV114)+1,$G$4:$EH$8,PW$14,0)*$D114,IF($C114=PW$17,$G$8*$D114,""))</f>
        <v/>
      </c>
      <c r="PX114" s="34" t="str">
        <f>IF(PW114&lt;&gt;"",HLOOKUP(COUNT($NE114:PW114)+1,$G$4:$EH$8,PX$14,0)*$D114,IF($C114=PX$17,$G$8*$D114,""))</f>
        <v/>
      </c>
      <c r="PY114" s="34" t="str">
        <f>IF(PX114&lt;&gt;"",HLOOKUP(COUNT($NE114:PX114)+1,$G$4:$EH$8,PY$14,0)*$D114,IF($C114=PY$17,$G$8*$D114,""))</f>
        <v/>
      </c>
      <c r="PZ114" s="34" t="str">
        <f>IF(PY114&lt;&gt;"",HLOOKUP(COUNT($NE114:PY114)+1,$G$4:$EH$8,PZ$14,0)*$D114,IF($C114=PZ$17,$G$8*$D114,""))</f>
        <v/>
      </c>
      <c r="QA114" s="34" t="str">
        <f>IF(PZ114&lt;&gt;"",HLOOKUP(COUNT($NE114:PZ114)+1,$G$4:$EH$8,QA$14,0)*$D114,IF($C114=QA$17,$G$8*$D114,""))</f>
        <v/>
      </c>
      <c r="QB114" s="34" t="str">
        <f>IF(QA114&lt;&gt;"",HLOOKUP(COUNT($NE114:QA114)+1,$G$4:$EH$8,QB$14,0)*$D114,IF($C114=QB$17,$G$8*$D114,""))</f>
        <v/>
      </c>
      <c r="QC114" s="34" t="str">
        <f>IF(QB114&lt;&gt;"",HLOOKUP(COUNT($NE114:QB114)+1,$G$4:$EH$8,QC$14,0)*$D114,IF($C114=QC$17,$G$8*$D114,""))</f>
        <v/>
      </c>
      <c r="QD114" s="34" t="str">
        <f>IF(QC114&lt;&gt;"",HLOOKUP(COUNT($NE114:QC114)+1,$G$4:$EH$8,QD$14,0)*$D114,IF($C114=QD$17,$G$8*$D114,""))</f>
        <v/>
      </c>
      <c r="QE114" s="34" t="str">
        <f>IF(QD114&lt;&gt;"",HLOOKUP(COUNT($NE114:QD114)+1,$G$4:$EH$8,QE$14,0)*$D114,IF($C114=QE$17,$G$8*$D114,""))</f>
        <v/>
      </c>
      <c r="QF114" s="34" t="str">
        <f>IF(QE114&lt;&gt;"",HLOOKUP(COUNT($NE114:QE114)+1,$G$4:$EH$8,QF$14,0)*$D114,IF($C114=QF$17,$G$8*$D114,""))</f>
        <v/>
      </c>
      <c r="QG114" s="34" t="str">
        <f>IF(QF114&lt;&gt;"",HLOOKUP(COUNT($NE114:QF114)+1,$G$4:$EH$8,QG$14,0)*$D114,IF($C114=QG$17,$G$8*$D114,""))</f>
        <v/>
      </c>
      <c r="QH114" s="34" t="str">
        <f>IF(QG114&lt;&gt;"",HLOOKUP(COUNT($NE114:QG114)+1,$G$4:$EH$8,QH$14,0)*$D114,IF($C114=QH$17,$G$8*$D114,""))</f>
        <v/>
      </c>
      <c r="QI114" s="34" t="str">
        <f>IF(QH114&lt;&gt;"",HLOOKUP(COUNT($NE114:QH114)+1,$G$4:$EH$8,QI$14,0)*$D114,IF($C114=QI$17,$G$8*$D114,""))</f>
        <v/>
      </c>
      <c r="QJ114" s="34" t="str">
        <f>IF(QI114&lt;&gt;"",HLOOKUP(COUNT($NE114:QI114)+1,$G$4:$EH$8,QJ$14,0)*$D114,IF($C114=QJ$17,$G$8*$D114,""))</f>
        <v/>
      </c>
      <c r="QK114" s="34" t="str">
        <f>IF(QJ114&lt;&gt;"",HLOOKUP(COUNT($NE114:QJ114)+1,$G$4:$EH$8,QK$14,0)*$D114,IF($C114=QK$17,$G$8*$D114,""))</f>
        <v/>
      </c>
      <c r="QL114" s="34" t="str">
        <f>IF(QK114&lt;&gt;"",HLOOKUP(COUNT($NE114:QK114)+1,$G$4:$EH$8,QL$14,0)*$D114,IF($C114=QL$17,$G$8*$D114,""))</f>
        <v/>
      </c>
      <c r="QM114" s="34" t="str">
        <f>IF(QL114&lt;&gt;"",HLOOKUP(COUNT($NE114:QL114)+1,$G$4:$EH$8,QM$14,0)*$D114,IF($C114=QM$17,$G$8*$D114,""))</f>
        <v/>
      </c>
      <c r="QN114" s="34" t="str">
        <f>IF(QM114&lt;&gt;"",HLOOKUP(COUNT($NE114:QM114)+1,$G$4:$EH$8,QN$14,0)*$D114,IF($C114=QN$17,$G$8*$D114,""))</f>
        <v/>
      </c>
      <c r="QO114" s="34" t="str">
        <f>IF(QN114&lt;&gt;"",HLOOKUP(COUNT($NE114:QN114)+1,$G$4:$EH$8,QO$14,0)*$D114,IF($C114=QO$17,$G$8*$D114,""))</f>
        <v/>
      </c>
      <c r="QP114" s="34" t="str">
        <f>IF(QO114&lt;&gt;"",HLOOKUP(COUNT($NE114:QO114)+1,$G$4:$EH$8,QP$14,0)*$D114,IF($C114=QP$17,$G$8*$D114,""))</f>
        <v/>
      </c>
      <c r="QQ114" s="34" t="str">
        <f>IF(QP114&lt;&gt;"",HLOOKUP(COUNT($NE114:QP114)+1,$G$4:$EH$8,QQ$14,0)*$D114,IF($C114=QQ$17,$G$8*$D114,""))</f>
        <v/>
      </c>
      <c r="QR114" s="34" t="str">
        <f>IF(QQ114&lt;&gt;"",HLOOKUP(COUNT($NE114:QQ114)+1,$G$4:$EH$8,QR$14,0)*$D114,IF($C114=QR$17,$G$8*$D114,""))</f>
        <v/>
      </c>
      <c r="QS114" s="34" t="str">
        <f>IF(QR114&lt;&gt;"",HLOOKUP(COUNT($NE114:QR114)+1,$G$4:$EH$8,QS$14,0)*$D114,IF($C114=QS$17,$G$8*$D114,""))</f>
        <v/>
      </c>
      <c r="QT114" s="34" t="str">
        <f>IF(QS114&lt;&gt;"",HLOOKUP(COUNT($NE114:QS114)+1,$G$4:$EH$8,QT$14,0)*$D114,IF($C114=QT$17,$G$8*$D114,""))</f>
        <v/>
      </c>
      <c r="QU114" s="34" t="str">
        <f>IF(QT114&lt;&gt;"",HLOOKUP(COUNT($NE114:QT114)+1,$G$4:$EH$8,QU$14,0)*$D114,IF($C114=QU$17,$G$8*$D114,""))</f>
        <v/>
      </c>
      <c r="QV114" s="34" t="str">
        <f>IF(QU114&lt;&gt;"",HLOOKUP(COUNT($NE114:QU114)+1,$G$4:$EH$8,QV$14,0)*$D114,IF($C114=QV$17,$G$8*$D114,""))</f>
        <v/>
      </c>
      <c r="QW114" s="34">
        <f>IF(QV114&lt;&gt;"",HLOOKUP(COUNT($NE114:QV114)+1,$G$4:$EH$8,QW$14,0)*$D114,IF($C114=QW$17,$G$8*$D114,""))</f>
        <v>175000</v>
      </c>
      <c r="QX114" s="34">
        <f>IF(QW114&lt;&gt;"",HLOOKUP(COUNT($NE114:QW114)+1,$G$4:$EH$8,QX$14,0)*$D114,IF($C114=QX$17,$G$8*$D114,""))</f>
        <v>0</v>
      </c>
      <c r="QY114" s="34">
        <f>IF(QX114&lt;&gt;"",HLOOKUP(COUNT($NE114:QX114)+1,$G$4:$EH$8,QY$14,0)*$D114,IF($C114=QY$17,$G$8*$D114,""))</f>
        <v>0</v>
      </c>
      <c r="QZ114" s="34">
        <f>IF(QY114&lt;&gt;"",HLOOKUP(COUNT($NE114:QY114)+1,$G$4:$EH$8,QZ$14,0)*$D114,IF($C114=QZ$17,$G$8*$D114,""))</f>
        <v>0</v>
      </c>
      <c r="RA114" s="34">
        <f>IF(QZ114&lt;&gt;"",HLOOKUP(COUNT($NE114:QZ114)+1,$G$4:$EH$8,RA$14,0)*$D114,IF($C114=RA$17,$G$8*$D114,""))</f>
        <v>0</v>
      </c>
      <c r="RB114" s="34">
        <f>IF(RA114&lt;&gt;"",HLOOKUP(COUNT($NE114:RA114)+1,$G$4:$EH$8,RB$14,0)*$D114,IF($C114=RB$17,$G$8*$D114,""))</f>
        <v>0</v>
      </c>
      <c r="RC114" s="34">
        <f>IF(RB114&lt;&gt;"",HLOOKUP(COUNT($NE114:RB114)+1,$G$4:$EH$8,RC$14,0)*$D114,IF($C114=RC$17,$G$8*$D114,""))</f>
        <v>0</v>
      </c>
      <c r="RD114" s="34">
        <f>IF(RC114&lt;&gt;"",HLOOKUP(COUNT($NE114:RC114)+1,$G$4:$EH$8,RD$14,0)*$D114,IF($C114=RD$17,$G$8*$D114,""))</f>
        <v>0</v>
      </c>
      <c r="RE114" s="34">
        <f>IF(RD114&lt;&gt;"",HLOOKUP(COUNT($NE114:RD114)+1,$G$4:$EH$8,RE$14,0)*$D114,IF($C114=RE$17,$G$8*$D114,""))</f>
        <v>0</v>
      </c>
      <c r="RF114" s="34">
        <f>IF(RE114&lt;&gt;"",HLOOKUP(COUNT($NE114:RE114)+1,$G$4:$EH$8,RF$14,0)*$D114,IF($C114=RF$17,$G$8*$D114,""))</f>
        <v>0</v>
      </c>
      <c r="RG114" s="34">
        <f>IF(RF114&lt;&gt;"",HLOOKUP(COUNT($NE114:RF114)+1,$G$4:$EH$8,RG$14,0)*$D114,IF($C114=RG$17,$G$8*$D114,""))</f>
        <v>0</v>
      </c>
      <c r="RH114" s="34">
        <f>IF(RG114&lt;&gt;"",HLOOKUP(COUNT($NE114:RG114)+1,$G$4:$EH$8,RH$14,0)*$D114,IF($C114=RH$17,$G$8*$D114,""))</f>
        <v>0</v>
      </c>
      <c r="RI114" s="34">
        <f>IF(RH114&lt;&gt;"",HLOOKUP(COUNT($NE114:RH114)+1,$G$4:$EH$8,RI$14,0)*$D114,IF($C114=RI$17,$G$8*$D114,""))</f>
        <v>0</v>
      </c>
      <c r="RJ114" s="34">
        <f>IF(RI114&lt;&gt;"",HLOOKUP(COUNT($NE114:RI114)+1,$G$4:$EH$8,RJ$14,0)*$D114,IF($C114=RJ$17,$G$8*$D114,""))</f>
        <v>0</v>
      </c>
      <c r="RK114" s="34">
        <f>IF(RJ114&lt;&gt;"",HLOOKUP(COUNT($NE114:RJ114)+1,$G$4:$EH$8,RK$14,0)*$D114,IF($C114=RK$17,$G$8*$D114,""))</f>
        <v>0</v>
      </c>
      <c r="RL114" s="34">
        <f>IF(RK114&lt;&gt;"",HLOOKUP(COUNT($NE114:RK114)+1,$G$4:$EH$8,RL$14,0)*$D114,IF($C114=RL$17,$G$8*$D114,""))</f>
        <v>0</v>
      </c>
      <c r="RM114" s="34">
        <f>IF(RL114&lt;&gt;"",HLOOKUP(COUNT($NE114:RL114)+1,$G$4:$EH$8,RM$14,0)*$D114,IF($C114=RM$17,$G$8*$D114,""))</f>
        <v>0</v>
      </c>
      <c r="RN114" s="34">
        <f>IF(RM114&lt;&gt;"",HLOOKUP(COUNT($NE114:RM114)+1,$G$4:$EH$8,RN$14,0)*$D114,IF($C114=RN$17,$G$8*$D114,""))</f>
        <v>0</v>
      </c>
      <c r="RO114" s="34">
        <f>IF(RN114&lt;&gt;"",HLOOKUP(COUNT($NE114:RN114)+1,$G$4:$EH$8,RO$14,0)*$D114,IF($C114=RO$17,$G$8*$D114,""))</f>
        <v>0</v>
      </c>
      <c r="RP114" s="34">
        <f>IF(RO114&lt;&gt;"",HLOOKUP(COUNT($NE114:RO114)+1,$G$4:$EH$8,RP$14,0)*$D114,IF($C114=RP$17,$G$8*$D114,""))</f>
        <v>0</v>
      </c>
      <c r="RQ114" s="34">
        <f>IF(RP114&lt;&gt;"",HLOOKUP(COUNT($NE114:RP114)+1,$G$4:$EH$8,RQ$14,0)*$D114,IF($C114=RQ$17,$G$8*$D114,""))</f>
        <v>0</v>
      </c>
      <c r="RR114" s="34">
        <f>IF(RQ114&lt;&gt;"",HLOOKUP(COUNT($NE114:RQ114)+1,$G$4:$EH$8,RR$14,0)*$D114,IF($C114=RR$17,$G$8*$D114,""))</f>
        <v>0</v>
      </c>
      <c r="RS114" s="34">
        <f>IF(RR114&lt;&gt;"",HLOOKUP(COUNT($NE114:RR114)+1,$G$4:$EH$8,RS$14,0)*$D114,IF($C114=RS$17,$G$8*$D114,""))</f>
        <v>0</v>
      </c>
      <c r="RT114" s="34">
        <f>IF(RS114&lt;&gt;"",HLOOKUP(COUNT($NE114:RS114)+1,$G$4:$EH$8,RT$14,0)*$D114,IF($C114=RT$17,$G$8*$D114,""))</f>
        <v>0</v>
      </c>
      <c r="RU114" s="34">
        <f>IF(RT114&lt;&gt;"",HLOOKUP(COUNT($NE114:RT114)+1,$G$4:$EH$8,RU$14,0)*$D114,IF($C114=RU$17,$G$8*$D114,""))</f>
        <v>0</v>
      </c>
      <c r="RW114" s="34" t="str">
        <f>IF(RV114&lt;&gt;"",HLOOKUP(COUNT($RV114:RV114)+1,$G$4:$EH$9,RW$14,0)*$D114,IF($C114=RW$17,$G$9*$D114,""))</f>
        <v/>
      </c>
      <c r="RX114" s="34" t="str">
        <f>IF(RW114&lt;&gt;"",HLOOKUP(COUNT($RV114:RW114)+1,$G$4:$EH$9,RX$14,0)*$D114,IF($C114=RX$17,$G$9*$D114,""))</f>
        <v/>
      </c>
      <c r="RY114" s="34" t="str">
        <f>IF(RX114&lt;&gt;"",HLOOKUP(COUNT($RV114:RX114)+1,$G$4:$EH$9,RY$14,0)*$D114,IF($C114=RY$17,$G$9*$D114,""))</f>
        <v/>
      </c>
      <c r="RZ114" s="34" t="str">
        <f>IF(RY114&lt;&gt;"",HLOOKUP(COUNT($RV114:RY114)+1,$G$4:$EH$9,RZ$14,0)*$D114,IF($C114=RZ$17,$G$9*$D114,""))</f>
        <v/>
      </c>
      <c r="SA114" s="34" t="str">
        <f>IF(RZ114&lt;&gt;"",HLOOKUP(COUNT($RV114:RZ114)+1,$G$4:$EH$9,SA$14,0)*$D114,IF($C114=SA$17,$G$9*$D114,""))</f>
        <v/>
      </c>
      <c r="SB114" s="34" t="str">
        <f>IF(SA114&lt;&gt;"",HLOOKUP(COUNT($RV114:SA114)+1,$G$4:$EH$9,SB$14,0)*$D114,IF($C114=SB$17,$G$9*$D114,""))</f>
        <v/>
      </c>
      <c r="SC114" s="34" t="str">
        <f>IF(SB114&lt;&gt;"",HLOOKUP(COUNT($RV114:SB114)+1,$G$4:$EH$9,SC$14,0)*$D114,IF($C114=SC$17,$G$9*$D114,""))</f>
        <v/>
      </c>
      <c r="SD114" s="34" t="str">
        <f>IF(SC114&lt;&gt;"",HLOOKUP(COUNT($RV114:SC114)+1,$G$4:$EH$9,SD$14,0)*$D114,IF($C114=SD$17,$G$9*$D114,""))</f>
        <v/>
      </c>
      <c r="SE114" s="34" t="str">
        <f>IF(SD114&lt;&gt;"",HLOOKUP(COUNT($RV114:SD114)+1,$G$4:$EH$9,SE$14,0)*$D114,IF($C114=SE$17,$G$9*$D114,""))</f>
        <v/>
      </c>
      <c r="SF114" s="34" t="str">
        <f>IF(SE114&lt;&gt;"",HLOOKUP(COUNT($RV114:SE114)+1,$G$4:$EH$9,SF$14,0)*$D114,IF($C114=SF$17,$G$9*$D114,""))</f>
        <v/>
      </c>
      <c r="SG114" s="34" t="str">
        <f>IF(SF114&lt;&gt;"",HLOOKUP(COUNT($RV114:SF114)+1,$G$4:$EH$9,SG$14,0)*$D114,IF($C114=SG$17,$G$9*$D114,""))</f>
        <v/>
      </c>
      <c r="SH114" s="34" t="str">
        <f>IF(SG114&lt;&gt;"",HLOOKUP(COUNT($RV114:SG114)+1,$G$4:$EH$9,SH$14,0)*$D114,IF($C114=SH$17,$G$9*$D114,""))</f>
        <v/>
      </c>
      <c r="SI114" s="34" t="str">
        <f>IF(SH114&lt;&gt;"",HLOOKUP(COUNT($RV114:SH114)+1,$G$4:$EH$9,SI$14,0)*$D114,IF($C114=SI$17,$G$9*$D114,""))</f>
        <v/>
      </c>
      <c r="SJ114" s="34" t="str">
        <f>IF(SI114&lt;&gt;"",HLOOKUP(COUNT($RV114:SI114)+1,$G$4:$EH$9,SJ$14,0)*$D114,IF($C114=SJ$17,$G$9*$D114,""))</f>
        <v/>
      </c>
      <c r="SK114" s="34" t="str">
        <f>IF(SJ114&lt;&gt;"",HLOOKUP(COUNT($RV114:SJ114)+1,$G$4:$EH$9,SK$14,0)*$D114,IF($C114=SK$17,$G$9*$D114,""))</f>
        <v/>
      </c>
      <c r="SL114" s="34" t="str">
        <f>IF(SK114&lt;&gt;"",HLOOKUP(COUNT($RV114:SK114)+1,$G$4:$EH$9,SL$14,0)*$D114,IF($C114=SL$17,$G$9*$D114,""))</f>
        <v/>
      </c>
      <c r="SM114" s="34" t="str">
        <f>IF(SL114&lt;&gt;"",HLOOKUP(COUNT($RV114:SL114)+1,$G$4:$EH$9,SM$14,0)*$D114,IF($C114=SM$17,$G$9*$D114,""))</f>
        <v/>
      </c>
      <c r="SN114" s="34" t="str">
        <f>IF(SM114&lt;&gt;"",HLOOKUP(COUNT($RV114:SM114)+1,$G$4:$EH$9,SN$14,0)*$D114,IF($C114=SN$17,$G$9*$D114,""))</f>
        <v/>
      </c>
      <c r="SO114" s="34" t="str">
        <f>IF(SN114&lt;&gt;"",HLOOKUP(COUNT($RV114:SN114)+1,$G$4:$EH$9,SO$14,0)*$D114,IF($C114=SO$17,$G$9*$D114,""))</f>
        <v/>
      </c>
      <c r="SP114" s="34" t="str">
        <f>IF(SO114&lt;&gt;"",HLOOKUP(COUNT($RV114:SO114)+1,$G$4:$EH$9,SP$14,0)*$D114,IF($C114=SP$17,$G$9*$D114,""))</f>
        <v/>
      </c>
      <c r="SQ114" s="34" t="str">
        <f>IF(SP114&lt;&gt;"",HLOOKUP(COUNT($RV114:SP114)+1,$G$4:$EH$9,SQ$14,0)*$D114,IF($C114=SQ$17,$G$9*$D114,""))</f>
        <v/>
      </c>
      <c r="SR114" s="34" t="str">
        <f>IF(SQ114&lt;&gt;"",HLOOKUP(COUNT($RV114:SQ114)+1,$G$4:$EH$9,SR$14,0)*$D114,IF($C114=SR$17,$G$9*$D114,""))</f>
        <v/>
      </c>
      <c r="SS114" s="34" t="str">
        <f>IF(SR114&lt;&gt;"",HLOOKUP(COUNT($RV114:SR114)+1,$G$4:$EH$9,SS$14,0)*$D114,IF($C114=SS$17,$G$9*$D114,""))</f>
        <v/>
      </c>
      <c r="ST114" s="34" t="str">
        <f>IF(SS114&lt;&gt;"",HLOOKUP(COUNT($RV114:SS114)+1,$G$4:$EH$9,ST$14,0)*$D114,IF($C114=ST$17,$G$9*$D114,""))</f>
        <v/>
      </c>
      <c r="SU114" s="34" t="str">
        <f>IF(ST114&lt;&gt;"",HLOOKUP(COUNT($RV114:ST114)+1,$G$4:$EH$9,SU$14,0)*$D114,IF($C114=SU$17,$G$9*$D114,""))</f>
        <v/>
      </c>
      <c r="SV114" s="34" t="str">
        <f>IF(SU114&lt;&gt;"",HLOOKUP(COUNT($RV114:SU114)+1,$G$4:$EH$9,SV$14,0)*$D114,IF($C114=SV$17,$G$9*$D114,""))</f>
        <v/>
      </c>
      <c r="SW114" s="34" t="str">
        <f>IF(SV114&lt;&gt;"",HLOOKUP(COUNT($RV114:SV114)+1,$G$4:$EH$9,SW$14,0)*$D114,IF($C114=SW$17,$G$9*$D114,""))</f>
        <v/>
      </c>
      <c r="SX114" s="34" t="str">
        <f>IF(SW114&lt;&gt;"",HLOOKUP(COUNT($RV114:SW114)+1,$G$4:$EH$9,SX$14,0)*$D114,IF($C114=SX$17,$G$9*$D114,""))</f>
        <v/>
      </c>
      <c r="SY114" s="34" t="str">
        <f>IF(SX114&lt;&gt;"",HLOOKUP(COUNT($RV114:SX114)+1,$G$4:$EH$9,SY$14,0)*$D114,IF($C114=SY$17,$G$9*$D114,""))</f>
        <v/>
      </c>
      <c r="SZ114" s="34" t="str">
        <f>IF(SY114&lt;&gt;"",HLOOKUP(COUNT($RV114:SY114)+1,$G$4:$EH$9,SZ$14,0)*$D114,IF($C114=SZ$17,$G$9*$D114,""))</f>
        <v/>
      </c>
      <c r="TA114" s="34" t="str">
        <f>IF(SZ114&lt;&gt;"",HLOOKUP(COUNT($RV114:SZ114)+1,$G$4:$EH$9,TA$14,0)*$D114,IF($C114=TA$17,$G$9*$D114,""))</f>
        <v/>
      </c>
      <c r="TB114" s="34" t="str">
        <f>IF(TA114&lt;&gt;"",HLOOKUP(COUNT($RV114:TA114)+1,$G$4:$EH$9,TB$14,0)*$D114,IF($C114=TB$17,$G$9*$D114,""))</f>
        <v/>
      </c>
      <c r="TC114" s="34" t="str">
        <f>IF(TB114&lt;&gt;"",HLOOKUP(COUNT($RV114:TB114)+1,$G$4:$EH$9,TC$14,0)*$D114,IF($C114=TC$17,$G$9*$D114,""))</f>
        <v/>
      </c>
      <c r="TD114" s="34" t="str">
        <f>IF(TC114&lt;&gt;"",HLOOKUP(COUNT($RV114:TC114)+1,$G$4:$EH$9,TD$14,0)*$D114,IF($C114=TD$17,$G$9*$D114,""))</f>
        <v/>
      </c>
      <c r="TE114" s="34" t="str">
        <f>IF(TD114&lt;&gt;"",HLOOKUP(COUNT($RV114:TD114)+1,$G$4:$EH$9,TE$14,0)*$D114,IF($C114=TE$17,$G$9*$D114,""))</f>
        <v/>
      </c>
      <c r="TF114" s="34" t="str">
        <f>IF(TE114&lt;&gt;"",HLOOKUP(COUNT($RV114:TE114)+1,$G$4:$EH$9,TF$14,0)*$D114,IF($C114=TF$17,$G$9*$D114,""))</f>
        <v/>
      </c>
      <c r="TG114" s="34" t="str">
        <f>IF(TF114&lt;&gt;"",HLOOKUP(COUNT($RV114:TF114)+1,$G$4:$EH$9,TG$14,0)*$D114,IF($C114=TG$17,$G$9*$D114,""))</f>
        <v/>
      </c>
      <c r="TH114" s="34" t="str">
        <f>IF(TG114&lt;&gt;"",HLOOKUP(COUNT($RV114:TG114)+1,$G$4:$EH$9,TH$14,0)*$D114,IF($C114=TH$17,$G$9*$D114,""))</f>
        <v/>
      </c>
      <c r="TI114" s="34" t="str">
        <f>IF(TH114&lt;&gt;"",HLOOKUP(COUNT($RV114:TH114)+1,$G$4:$EH$9,TI$14,0)*$D114,IF($C114=TI$17,$G$9*$D114,""))</f>
        <v/>
      </c>
      <c r="TJ114" s="34" t="str">
        <f>IF(TI114&lt;&gt;"",HLOOKUP(COUNT($RV114:TI114)+1,$G$4:$EH$9,TJ$14,0)*$D114,IF($C114=TJ$17,$G$9*$D114,""))</f>
        <v/>
      </c>
      <c r="TK114" s="34" t="str">
        <f>IF(TJ114&lt;&gt;"",HLOOKUP(COUNT($RV114:TJ114)+1,$G$4:$EH$9,TK$14,0)*$D114,IF($C114=TK$17,$G$9*$D114,""))</f>
        <v/>
      </c>
      <c r="TL114" s="34" t="str">
        <f>IF(TK114&lt;&gt;"",HLOOKUP(COUNT($RV114:TK114)+1,$G$4:$EH$9,TL$14,0)*$D114,IF($C114=TL$17,$G$9*$D114,""))</f>
        <v/>
      </c>
      <c r="TM114" s="34" t="str">
        <f>IF(TL114&lt;&gt;"",HLOOKUP(COUNT($RV114:TL114)+1,$G$4:$EH$9,TM$14,0)*$D114,IF($C114=TM$17,$G$9*$D114,""))</f>
        <v/>
      </c>
      <c r="TN114" s="34" t="str">
        <f>IF(TM114&lt;&gt;"",HLOOKUP(COUNT($RV114:TM114)+1,$G$4:$EH$9,TN$14,0)*$D114,IF($C114=TN$17,$G$9*$D114,""))</f>
        <v/>
      </c>
      <c r="TO114" s="34" t="str">
        <f>IF(TN114&lt;&gt;"",HLOOKUP(COUNT($RV114:TN114)+1,$G$4:$EH$9,TO$14,0)*$D114,IF($C114=TO$17,$G$9*$D114,""))</f>
        <v/>
      </c>
      <c r="TP114" s="34" t="str">
        <f>IF(TO114&lt;&gt;"",HLOOKUP(COUNT($RV114:TO114)+1,$G$4:$EH$9,TP$14,0)*$D114,IF($C114=TP$17,$G$9*$D114,""))</f>
        <v/>
      </c>
      <c r="TQ114" s="34" t="str">
        <f>IF(TP114&lt;&gt;"",HLOOKUP(COUNT($RV114:TP114)+1,$G$4:$EH$9,TQ$14,0)*$D114,IF($C114=TQ$17,$G$9*$D114,""))</f>
        <v/>
      </c>
      <c r="TR114" s="34" t="str">
        <f>IF(TQ114&lt;&gt;"",HLOOKUP(COUNT($RV114:TQ114)+1,$G$4:$EH$9,TR$14,0)*$D114,IF($C114=TR$17,$G$9*$D114,""))</f>
        <v/>
      </c>
      <c r="TS114" s="34" t="str">
        <f>IF(TR114&lt;&gt;"",HLOOKUP(COUNT($RV114:TR114)+1,$G$4:$EH$9,TS$14,0)*$D114,IF($C114=TS$17,$G$9*$D114,""))</f>
        <v/>
      </c>
      <c r="TT114" s="34" t="str">
        <f>IF(TS114&lt;&gt;"",HLOOKUP(COUNT($RV114:TS114)+1,$G$4:$EH$9,TT$14,0)*$D114,IF($C114=TT$17,$G$9*$D114,""))</f>
        <v/>
      </c>
      <c r="TU114" s="34" t="str">
        <f>IF(TT114&lt;&gt;"",HLOOKUP(COUNT($RV114:TT114)+1,$G$4:$EH$9,TU$14,0)*$D114,IF($C114=TU$17,$G$9*$D114,""))</f>
        <v/>
      </c>
      <c r="TV114" s="34" t="str">
        <f>IF(TU114&lt;&gt;"",HLOOKUP(COUNT($RV114:TU114)+1,$G$4:$EH$9,TV$14,0)*$D114,IF($C114=TV$17,$G$9*$D114,""))</f>
        <v/>
      </c>
      <c r="TW114" s="34" t="str">
        <f>IF(TV114&lt;&gt;"",HLOOKUP(COUNT($RV114:TV114)+1,$G$4:$EH$9,TW$14,0)*$D114,IF($C114=TW$17,$G$9*$D114,""))</f>
        <v/>
      </c>
      <c r="TX114" s="34" t="str">
        <f>IF(TW114&lt;&gt;"",HLOOKUP(COUNT($RV114:TW114)+1,$G$4:$EH$9,TX$14,0)*$D114,IF($C114=TX$17,$G$9*$D114,""))</f>
        <v/>
      </c>
      <c r="TY114" s="34" t="str">
        <f>IF(TX114&lt;&gt;"",HLOOKUP(COUNT($RV114:TX114)+1,$G$4:$EH$9,TY$14,0)*$D114,IF($C114=TY$17,$G$9*$D114,""))</f>
        <v/>
      </c>
      <c r="TZ114" s="34" t="str">
        <f>IF(TY114&lt;&gt;"",HLOOKUP(COUNT($RV114:TY114)+1,$G$4:$EH$9,TZ$14,0)*$D114,IF($C114=TZ$17,$G$9*$D114,""))</f>
        <v/>
      </c>
      <c r="UA114" s="34" t="str">
        <f>IF(TZ114&lt;&gt;"",HLOOKUP(COUNT($RV114:TZ114)+1,$G$4:$EH$9,UA$14,0)*$D114,IF($C114=UA$17,$G$9*$D114,""))</f>
        <v/>
      </c>
      <c r="UB114" s="34" t="str">
        <f>IF(UA114&lt;&gt;"",HLOOKUP(COUNT($RV114:UA114)+1,$G$4:$EH$9,UB$14,0)*$D114,IF($C114=UB$17,$G$9*$D114,""))</f>
        <v/>
      </c>
      <c r="UC114" s="34" t="str">
        <f>IF(UB114&lt;&gt;"",HLOOKUP(COUNT($RV114:UB114)+1,$G$4:$EH$9,UC$14,0)*$D114,IF($C114=UC$17,$G$9*$D114,""))</f>
        <v/>
      </c>
      <c r="UD114" s="34" t="str">
        <f>IF(UC114&lt;&gt;"",HLOOKUP(COUNT($RV114:UC114)+1,$G$4:$EH$9,UD$14,0)*$D114,IF($C114=UD$17,$G$9*$D114,""))</f>
        <v/>
      </c>
      <c r="UE114" s="34" t="str">
        <f>IF(UD114&lt;&gt;"",HLOOKUP(COUNT($RV114:UD114)+1,$G$4:$EH$9,UE$14,0)*$D114,IF($C114=UE$17,$G$9*$D114,""))</f>
        <v/>
      </c>
      <c r="UF114" s="34" t="str">
        <f>IF(UE114&lt;&gt;"",HLOOKUP(COUNT($RV114:UE114)+1,$G$4:$EH$9,UF$14,0)*$D114,IF($C114=UF$17,$G$9*$D114,""))</f>
        <v/>
      </c>
      <c r="UG114" s="34" t="str">
        <f>IF(UF114&lt;&gt;"",HLOOKUP(COUNT($RV114:UF114)+1,$G$4:$EH$9,UG$14,0)*$D114,IF($C114=UG$17,$G$9*$D114,""))</f>
        <v/>
      </c>
      <c r="UH114" s="34" t="str">
        <f>IF(UG114&lt;&gt;"",HLOOKUP(COUNT($RV114:UG114)+1,$G$4:$EH$9,UH$14,0)*$D114,IF($C114=UH$17,$G$9*$D114,""))</f>
        <v/>
      </c>
      <c r="UI114" s="34" t="str">
        <f>IF(UH114&lt;&gt;"",HLOOKUP(COUNT($RV114:UH114)+1,$G$4:$EH$9,UI$14,0)*$D114,IF($C114=UI$17,$G$9*$D114,""))</f>
        <v/>
      </c>
      <c r="UJ114" s="34" t="str">
        <f>IF(UI114&lt;&gt;"",HLOOKUP(COUNT($RV114:UI114)+1,$G$4:$EH$9,UJ$14,0)*$D114,IF($C114=UJ$17,$G$9*$D114,""))</f>
        <v/>
      </c>
      <c r="UK114" s="34" t="str">
        <f>IF(UJ114&lt;&gt;"",HLOOKUP(COUNT($RV114:UJ114)+1,$G$4:$EH$9,UK$14,0)*$D114,IF($C114=UK$17,$G$9*$D114,""))</f>
        <v/>
      </c>
      <c r="UL114" s="34" t="str">
        <f>IF(UK114&lt;&gt;"",HLOOKUP(COUNT($RV114:UK114)+1,$G$4:$EH$9,UL$14,0)*$D114,IF($C114=UL$17,$G$9*$D114,""))</f>
        <v/>
      </c>
      <c r="UM114" s="34" t="str">
        <f>IF(UL114&lt;&gt;"",HLOOKUP(COUNT($RV114:UL114)+1,$G$4:$EH$9,UM$14,0)*$D114,IF($C114=UM$17,$G$9*$D114,""))</f>
        <v/>
      </c>
      <c r="UN114" s="34" t="str">
        <f>IF(UM114&lt;&gt;"",HLOOKUP(COUNT($RV114:UM114)+1,$G$4:$EH$9,UN$14,0)*$D114,IF($C114=UN$17,$G$9*$D114,""))</f>
        <v/>
      </c>
      <c r="UO114" s="34" t="str">
        <f>IF(UN114&lt;&gt;"",HLOOKUP(COUNT($RV114:UN114)+1,$G$4:$EH$9,UO$14,0)*$D114,IF($C114=UO$17,$G$9*$D114,""))</f>
        <v/>
      </c>
      <c r="UP114" s="34" t="str">
        <f>IF(UO114&lt;&gt;"",HLOOKUP(COUNT($RV114:UO114)+1,$G$4:$EH$9,UP$14,0)*$D114,IF($C114=UP$17,$G$9*$D114,""))</f>
        <v/>
      </c>
      <c r="UQ114" s="34" t="str">
        <f>IF(UP114&lt;&gt;"",HLOOKUP(COUNT($RV114:UP114)+1,$G$4:$EH$9,UQ$14,0)*$D114,IF($C114=UQ$17,$G$9*$D114,""))</f>
        <v/>
      </c>
      <c r="UR114" s="34" t="str">
        <f>IF(UQ114&lt;&gt;"",HLOOKUP(COUNT($RV114:UQ114)+1,$G$4:$EH$9,UR$14,0)*$D114,IF($C114=UR$17,$G$9*$D114,""))</f>
        <v/>
      </c>
      <c r="US114" s="34" t="str">
        <f>IF(UR114&lt;&gt;"",HLOOKUP(COUNT($RV114:UR114)+1,$G$4:$EH$9,US$14,0)*$D114,IF($C114=US$17,$G$9*$D114,""))</f>
        <v/>
      </c>
      <c r="UT114" s="34" t="str">
        <f>IF(US114&lt;&gt;"",HLOOKUP(COUNT($RV114:US114)+1,$G$4:$EH$9,UT$14,0)*$D114,IF($C114=UT$17,$G$9*$D114,""))</f>
        <v/>
      </c>
      <c r="UU114" s="34" t="str">
        <f>IF(UT114&lt;&gt;"",HLOOKUP(COUNT($RV114:UT114)+1,$G$4:$EH$9,UU$14,0)*$D114,IF($C114=UU$17,$G$9*$D114,""))</f>
        <v/>
      </c>
      <c r="UV114" s="34" t="str">
        <f>IF(UU114&lt;&gt;"",HLOOKUP(COUNT($RV114:UU114)+1,$G$4:$EH$9,UV$14,0)*$D114,IF($C114=UV$17,$G$9*$D114,""))</f>
        <v/>
      </c>
      <c r="UW114" s="34" t="str">
        <f>IF(UV114&lt;&gt;"",HLOOKUP(COUNT($RV114:UV114)+1,$G$4:$EH$9,UW$14,0)*$D114,IF($C114=UW$17,$G$9*$D114,""))</f>
        <v/>
      </c>
      <c r="UX114" s="34" t="str">
        <f>IF(UW114&lt;&gt;"",HLOOKUP(COUNT($RV114:UW114)+1,$G$4:$EH$9,UX$14,0)*$D114,IF($C114=UX$17,$G$9*$D114,""))</f>
        <v/>
      </c>
      <c r="UY114" s="34" t="str">
        <f>IF(UX114&lt;&gt;"",HLOOKUP(COUNT($RV114:UX114)+1,$G$4:$EH$9,UY$14,0)*$D114,IF($C114=UY$17,$G$9*$D114,""))</f>
        <v/>
      </c>
      <c r="UZ114" s="34" t="str">
        <f>IF(UY114&lt;&gt;"",HLOOKUP(COUNT($RV114:UY114)+1,$G$4:$EH$9,UZ$14,0)*$D114,IF($C114=UZ$17,$G$9*$D114,""))</f>
        <v/>
      </c>
      <c r="VA114" s="34" t="str">
        <f>IF(UZ114&lt;&gt;"",HLOOKUP(COUNT($RV114:UZ114)+1,$G$4:$EH$9,VA$14,0)*$D114,IF($C114=VA$17,$G$9*$D114,""))</f>
        <v/>
      </c>
      <c r="VB114" s="34" t="str">
        <f>IF(VA114&lt;&gt;"",HLOOKUP(COUNT($RV114:VA114)+1,$G$4:$EH$9,VB$14,0)*$D114,IF($C114=VB$17,$G$9*$D114,""))</f>
        <v/>
      </c>
      <c r="VC114" s="34" t="str">
        <f>IF(VB114&lt;&gt;"",HLOOKUP(COUNT($RV114:VB114)+1,$G$4:$EH$9,VC$14,0)*$D114,IF($C114=VC$17,$G$9*$D114,""))</f>
        <v/>
      </c>
      <c r="VD114" s="34" t="str">
        <f>IF(VC114&lt;&gt;"",HLOOKUP(COUNT($RV114:VC114)+1,$G$4:$EH$9,VD$14,0)*$D114,IF($C114=VD$17,$G$9*$D114,""))</f>
        <v/>
      </c>
      <c r="VE114" s="34" t="str">
        <f>IF(VD114&lt;&gt;"",HLOOKUP(COUNT($RV114:VD114)+1,$G$4:$EH$9,VE$14,0)*$D114,IF($C114=VE$17,$G$9*$D114,""))</f>
        <v/>
      </c>
      <c r="VF114" s="34" t="str">
        <f>IF(VE114&lt;&gt;"",HLOOKUP(COUNT($RV114:VE114)+1,$G$4:$EH$9,VF$14,0)*$D114,IF($C114=VF$17,$G$9*$D114,""))</f>
        <v/>
      </c>
      <c r="VG114" s="34" t="str">
        <f>IF(VF114&lt;&gt;"",HLOOKUP(COUNT($RV114:VF114)+1,$G$4:$EH$9,VG$14,0)*$D114,IF($C114=VG$17,$G$9*$D114,""))</f>
        <v/>
      </c>
      <c r="VH114" s="34" t="str">
        <f>IF(VG114&lt;&gt;"",HLOOKUP(COUNT($RV114:VG114)+1,$G$4:$EH$9,VH$14,0)*$D114,IF($C114=VH$17,$G$9*$D114,""))</f>
        <v/>
      </c>
      <c r="VI114" s="34" t="str">
        <f>IF(VH114&lt;&gt;"",HLOOKUP(COUNT($RV114:VH114)+1,$G$4:$EH$9,VI$14,0)*$D114,IF($C114=VI$17,$G$9*$D114,""))</f>
        <v/>
      </c>
      <c r="VJ114" s="34" t="str">
        <f>IF(VI114&lt;&gt;"",HLOOKUP(COUNT($RV114:VI114)+1,$G$4:$EH$9,VJ$14,0)*$D114,IF($C114=VJ$17,$G$9*$D114,""))</f>
        <v/>
      </c>
      <c r="VK114" s="34" t="str">
        <f>IF(VJ114&lt;&gt;"",HLOOKUP(COUNT($RV114:VJ114)+1,$G$4:$EH$9,VK$14,0)*$D114,IF($C114=VK$17,$G$9*$D114,""))</f>
        <v/>
      </c>
      <c r="VL114" s="34" t="str">
        <f>IF(VK114&lt;&gt;"",HLOOKUP(COUNT($RV114:VK114)+1,$G$4:$EH$9,VL$14,0)*$D114,IF($C114=VL$17,$G$9*$D114,""))</f>
        <v/>
      </c>
      <c r="VM114" s="34" t="str">
        <f>IF(VL114&lt;&gt;"",HLOOKUP(COUNT($RV114:VL114)+1,$G$4:$EH$9,VM$14,0)*$D114,IF($C114=VM$17,$G$9*$D114,""))</f>
        <v/>
      </c>
      <c r="VN114" s="34">
        <f>IF(VM114&lt;&gt;"",HLOOKUP(COUNT($RV114:VM114)+1,$G$4:$EH$9,VN$14,0)*$D114,IF($C114=VN$17,$G$9*$D114,""))</f>
        <v>14500</v>
      </c>
      <c r="VO114" s="34">
        <f>IF(VN114&lt;&gt;"",HLOOKUP(COUNT($RV114:VN114)+1,$G$4:$EH$9,VO$14,0)*$D114,IF($C114=VO$17,$G$9*$D114,""))</f>
        <v>0</v>
      </c>
      <c r="VP114" s="34">
        <f>IF(VO114&lt;&gt;"",HLOOKUP(COUNT($RV114:VO114)+1,$G$4:$EH$9,VP$14,0)*$D114,IF($C114=VP$17,$G$9*$D114,""))</f>
        <v>0</v>
      </c>
      <c r="VQ114" s="34">
        <f>IF(VP114&lt;&gt;"",HLOOKUP(COUNT($RV114:VP114)+1,$G$4:$EH$9,VQ$14,0)*$D114,IF($C114=VQ$17,$G$9*$D114,""))</f>
        <v>0</v>
      </c>
      <c r="VR114" s="34">
        <f>IF(VQ114&lt;&gt;"",HLOOKUP(COUNT($RV114:VQ114)+1,$G$4:$EH$9,VR$14,0)*$D114,IF($C114=VR$17,$G$9*$D114,""))</f>
        <v>0</v>
      </c>
      <c r="VS114" s="34">
        <f>IF(VR114&lt;&gt;"",HLOOKUP(COUNT($RV114:VR114)+1,$G$4:$EH$9,VS$14,0)*$D114,IF($C114=VS$17,$G$9*$D114,""))</f>
        <v>0</v>
      </c>
      <c r="VT114" s="34">
        <f>IF(VS114&lt;&gt;"",HLOOKUP(COUNT($RV114:VS114)+1,$G$4:$EH$9,VT$14,0)*$D114,IF($C114=VT$17,$G$9*$D114,""))</f>
        <v>0</v>
      </c>
      <c r="VU114" s="34">
        <f>IF(VT114&lt;&gt;"",HLOOKUP(COUNT($RV114:VT114)+1,$G$4:$EH$9,VU$14,0)*$D114,IF($C114=VU$17,$G$9*$D114,""))</f>
        <v>0</v>
      </c>
      <c r="VV114" s="34">
        <f>IF(VU114&lt;&gt;"",HLOOKUP(COUNT($RV114:VU114)+1,$G$4:$EH$9,VV$14,0)*$D114,IF($C114=VV$17,$G$9*$D114,""))</f>
        <v>0</v>
      </c>
      <c r="VW114" s="34">
        <f>IF(VV114&lt;&gt;"",HLOOKUP(COUNT($RV114:VV114)+1,$G$4:$EH$9,VW$14,0)*$D114,IF($C114=VW$17,$G$9*$D114,""))</f>
        <v>0</v>
      </c>
      <c r="VX114" s="34">
        <f>IF(VW114&lt;&gt;"",HLOOKUP(COUNT($RV114:VW114)+1,$G$4:$EH$9,VX$14,0)*$D114,IF($C114=VX$17,$G$9*$D114,""))</f>
        <v>0</v>
      </c>
      <c r="VY114" s="34">
        <f>IF(VX114&lt;&gt;"",HLOOKUP(COUNT($RV114:VX114)+1,$G$4:$EH$9,VY$14,0)*$D114,IF($C114=VY$17,$G$9*$D114,""))</f>
        <v>0</v>
      </c>
      <c r="VZ114" s="34">
        <f>IF(VY114&lt;&gt;"",HLOOKUP(COUNT($RV114:VY114)+1,$G$4:$EH$9,VZ$14,0)*$D114,IF($C114=VZ$17,$G$9*$D114,""))</f>
        <v>0</v>
      </c>
      <c r="WA114" s="34">
        <f>IF(VZ114&lt;&gt;"",HLOOKUP(COUNT($RV114:VZ114)+1,$G$4:$EH$9,WA$14,0)*$D114,IF($C114=WA$17,$G$9*$D114,""))</f>
        <v>0</v>
      </c>
      <c r="WB114" s="34">
        <f>IF(WA114&lt;&gt;"",HLOOKUP(COUNT($RV114:WA114)+1,$G$4:$EH$9,WB$14,0)*$D114,IF($C114=WB$17,$G$9*$D114,""))</f>
        <v>0</v>
      </c>
      <c r="WC114" s="34">
        <f>IF(WB114&lt;&gt;"",HLOOKUP(COUNT($RV114:WB114)+1,$G$4:$EH$9,WC$14,0)*$D114,IF($C114=WC$17,$G$9*$D114,""))</f>
        <v>0</v>
      </c>
      <c r="WD114" s="34">
        <f>IF(WC114&lt;&gt;"",HLOOKUP(COUNT($RV114:WC114)+1,$G$4:$EH$9,WD$14,0)*$D114,IF($C114=WD$17,$G$9*$D114,""))</f>
        <v>0</v>
      </c>
      <c r="WE114" s="34">
        <f>IF(WD114&lt;&gt;"",HLOOKUP(COUNT($RV114:WD114)+1,$G$4:$EH$9,WE$14,0)*$D114,IF($C114=WE$17,$G$9*$D114,""))</f>
        <v>0</v>
      </c>
      <c r="WF114" s="34">
        <f>IF(WE114&lt;&gt;"",HLOOKUP(COUNT($RV114:WE114)+1,$G$4:$EH$9,WF$14,0)*$D114,IF($C114=WF$17,$G$9*$D114,""))</f>
        <v>0</v>
      </c>
      <c r="WG114" s="34">
        <f>IF(WF114&lt;&gt;"",HLOOKUP(COUNT($RV114:WF114)+1,$G$4:$EH$9,WG$14,0)*$D114,IF($C114=WG$17,$G$9*$D114,""))</f>
        <v>0</v>
      </c>
      <c r="WH114" s="34">
        <f>IF(WG114&lt;&gt;"",HLOOKUP(COUNT($RV114:WG114)+1,$G$4:$EH$9,WH$14,0)*$D114,IF($C114=WH$17,$G$9*$D114,""))</f>
        <v>0</v>
      </c>
      <c r="WI114" s="34">
        <f>IF(WH114&lt;&gt;"",HLOOKUP(COUNT($RV114:WH114)+1,$G$4:$EH$9,WI$14,0)*$D114,IF($C114=WI$17,$G$9*$D114,""))</f>
        <v>0</v>
      </c>
      <c r="WJ114" s="34">
        <f>IF(WI114&lt;&gt;"",HLOOKUP(COUNT($RV114:WI114)+1,$G$4:$EH$9,WJ$14,0)*$D114,IF($C114=WJ$17,$G$9*$D114,""))</f>
        <v>0</v>
      </c>
      <c r="WK114" s="34">
        <f>IF(WJ114&lt;&gt;"",HLOOKUP(COUNT($RV114:WJ114)+1,$G$4:$EH$9,WK$14,0)*$D114,IF($C114=WK$17,$G$9*$D114,""))</f>
        <v>0</v>
      </c>
      <c r="WL114" s="34">
        <f>IF(WK114&lt;&gt;"",HLOOKUP(COUNT($RV114:WK114)+1,$G$4:$EH$9,WL$14,0)*$D114,IF($C114=WL$17,$G$9*$D114,""))</f>
        <v>0</v>
      </c>
    </row>
    <row r="115" spans="1:610" ht="15" x14ac:dyDescent="0.2">
      <c r="A115" s="25">
        <v>1</v>
      </c>
      <c r="B115" s="1328" t="s">
        <v>90</v>
      </c>
      <c r="C115" s="62">
        <f t="shared" si="912"/>
        <v>97</v>
      </c>
      <c r="D115" s="30">
        <f>VLOOKUP(B115,Premissas!$R$8:$AD$18,(Histograma!A115+1),0)</f>
        <v>5</v>
      </c>
      <c r="G115" s="34" t="str">
        <f>IF(F115&lt;&gt;"",HLOOKUP(COUNT($F115:F115)+1,$G$4:$EH$8,G$14,0)*$D115,IF($C115=G$17,$G$5*$D115,""))</f>
        <v/>
      </c>
      <c r="H115" s="34" t="str">
        <f>IF(G115&lt;&gt;"",HLOOKUP(COUNT($F115:G115)+1,$G$4:$EH$8,H$14,0)*$D115,IF($C115=H$17,$G$5*$D115,""))</f>
        <v/>
      </c>
      <c r="I115" s="34" t="str">
        <f>IF(H115&lt;&gt;"",HLOOKUP(COUNT($F115:H115)+1,$G$4:$EH$8,I$14,0)*$D115,IF($C115=I$17,$G$5*$D115,""))</f>
        <v/>
      </c>
      <c r="J115" s="34" t="str">
        <f>IF(I115&lt;&gt;"",HLOOKUP(COUNT($F115:I115)+1,$G$4:$EH$8,J$14,0)*$D115,IF($C115=J$17,$G$5*$D115,""))</f>
        <v/>
      </c>
      <c r="K115" s="34" t="str">
        <f>IF(J115&lt;&gt;"",HLOOKUP(COUNT($F115:J115)+1,$G$4:$EH$8,K$14,0)*$D115,IF($C115=K$17,$G$5*$D115,""))</f>
        <v/>
      </c>
      <c r="L115" s="34" t="str">
        <f>IF(K115&lt;&gt;"",HLOOKUP(COUNT($F115:K115)+1,$G$4:$EH$8,L$14,0)*$D115,IF($C115=L$17,$G$5*$D115,""))</f>
        <v/>
      </c>
      <c r="M115" s="34" t="str">
        <f>IF(L115&lt;&gt;"",HLOOKUP(COUNT($F115:L115)+1,$G$4:$EH$8,M$14,0)*$D115,IF($C115=M$17,$G$5*$D115,""))</f>
        <v/>
      </c>
      <c r="N115" s="34" t="str">
        <f>IF(M115&lt;&gt;"",HLOOKUP(COUNT($F115:M115)+1,$G$4:$EH$8,N$14,0)*$D115,IF($C115=N$17,$G$5*$D115,""))</f>
        <v/>
      </c>
      <c r="O115" s="34" t="str">
        <f>IF(N115&lt;&gt;"",HLOOKUP(COUNT($F115:N115)+1,$G$4:$EH$8,O$14,0)*$D115,IF($C115=O$17,$G$5*$D115,""))</f>
        <v/>
      </c>
      <c r="P115" s="34" t="str">
        <f>IF(O115&lt;&gt;"",HLOOKUP(COUNT($F115:O115)+1,$G$4:$EH$8,P$14,0)*$D115,IF($C115=P$17,$G$5*$D115,""))</f>
        <v/>
      </c>
      <c r="Q115" s="34" t="str">
        <f>IF(P115&lt;&gt;"",HLOOKUP(COUNT($F115:P115)+1,$G$4:$EH$8,Q$14,0)*$D115,IF($C115=Q$17,$G$5*$D115,""))</f>
        <v/>
      </c>
      <c r="R115" s="34" t="str">
        <f>IF(Q115&lt;&gt;"",HLOOKUP(COUNT($F115:Q115)+1,$G$4:$EH$8,R$14,0)*$D115,IF($C115=R$17,$G$5*$D115,""))</f>
        <v/>
      </c>
      <c r="S115" s="34" t="str">
        <f>IF(R115&lt;&gt;"",HLOOKUP(COUNT($F115:R115)+1,$G$4:$EH$8,S$14,0)*$D115,IF($C115=S$17,$G$5*$D115,""))</f>
        <v/>
      </c>
      <c r="T115" s="34" t="str">
        <f>IF(S115&lt;&gt;"",HLOOKUP(COUNT($F115:S115)+1,$G$4:$EH$8,T$14,0)*$D115,IF($C115=T$17,$G$5*$D115,""))</f>
        <v/>
      </c>
      <c r="U115" s="34" t="str">
        <f>IF(T115&lt;&gt;"",HLOOKUP(COUNT($F115:T115)+1,$G$4:$EH$8,U$14,0)*$D115,IF($C115=U$17,$G$5*$D115,""))</f>
        <v/>
      </c>
      <c r="V115" s="34" t="str">
        <f>IF(U115&lt;&gt;"",HLOOKUP(COUNT($F115:U115)+1,$G$4:$EH$8,V$14,0)*$D115,IF($C115=V$17,$G$5*$D115,""))</f>
        <v/>
      </c>
      <c r="W115" s="34" t="str">
        <f>IF(V115&lt;&gt;"",HLOOKUP(COUNT($F115:V115)+1,$G$4:$EH$8,W$14,0)*$D115,IF($C115=W$17,$G$5*$D115,""))</f>
        <v/>
      </c>
      <c r="X115" s="34" t="str">
        <f>IF(W115&lt;&gt;"",HLOOKUP(COUNT($F115:W115)+1,$G$4:$EH$8,X$14,0)*$D115,IF($C115=X$17,$G$5*$D115,""))</f>
        <v/>
      </c>
      <c r="Y115" s="34" t="str">
        <f>IF(X115&lt;&gt;"",HLOOKUP(COUNT($F115:X115)+1,$G$4:$EH$8,Y$14,0)*$D115,IF($C115=Y$17,$G$5*$D115,""))</f>
        <v/>
      </c>
      <c r="Z115" s="34" t="str">
        <f>IF(Y115&lt;&gt;"",HLOOKUP(COUNT($F115:Y115)+1,$G$4:$EH$8,Z$14,0)*$D115,IF($C115=Z$17,$G$5*$D115,""))</f>
        <v/>
      </c>
      <c r="AA115" s="34" t="str">
        <f>IF(Z115&lt;&gt;"",HLOOKUP(COUNT($F115:Z115)+1,$G$4:$EH$8,AA$14,0)*$D115,IF($C115=AA$17,$G$5*$D115,""))</f>
        <v/>
      </c>
      <c r="AB115" s="34" t="str">
        <f>IF(AA115&lt;&gt;"",HLOOKUP(COUNT($F115:AA115)+1,$G$4:$EH$8,AB$14,0)*$D115,IF($C115=AB$17,$G$5*$D115,""))</f>
        <v/>
      </c>
      <c r="AC115" s="34" t="str">
        <f>IF(AB115&lt;&gt;"",HLOOKUP(COUNT($F115:AB115)+1,$G$4:$EH$8,AC$14,0)*$D115,IF($C115=AC$17,$G$5*$D115,""))</f>
        <v/>
      </c>
      <c r="AD115" s="34" t="str">
        <f>IF(AC115&lt;&gt;"",HLOOKUP(COUNT($F115:AC115)+1,$G$4:$EH$8,AD$14,0)*$D115,IF($C115=AD$17,$G$5*$D115,""))</f>
        <v/>
      </c>
      <c r="AE115" s="34" t="str">
        <f>IF(AD115&lt;&gt;"",HLOOKUP(COUNT($F115:AD115)+1,$G$4:$EH$8,AE$14,0)*$D115,IF($C115=AE$17,$G$5*$D115,""))</f>
        <v/>
      </c>
      <c r="AF115" s="34" t="str">
        <f>IF(AE115&lt;&gt;"",HLOOKUP(COUNT($F115:AE115)+1,$G$4:$EH$8,AF$14,0)*$D115,IF($C115=AF$17,$G$5*$D115,""))</f>
        <v/>
      </c>
      <c r="AG115" s="34" t="str">
        <f>IF(AF115&lt;&gt;"",HLOOKUP(COUNT($F115:AF115)+1,$G$4:$EH$8,AG$14,0)*$D115,IF($C115=AG$17,$G$5*$D115,""))</f>
        <v/>
      </c>
      <c r="AH115" s="34" t="str">
        <f>IF(AG115&lt;&gt;"",HLOOKUP(COUNT($F115:AG115)+1,$G$4:$EH$8,AH$14,0)*$D115,IF($C115=AH$17,$G$5*$D115,""))</f>
        <v/>
      </c>
      <c r="AI115" s="34" t="str">
        <f>IF(AH115&lt;&gt;"",HLOOKUP(COUNT($F115:AH115)+1,$G$4:$EH$8,AI$14,0)*$D115,IF($C115=AI$17,$G$5*$D115,""))</f>
        <v/>
      </c>
      <c r="AJ115" s="34" t="str">
        <f>IF(AI115&lt;&gt;"",HLOOKUP(COUNT($F115:AI115)+1,$G$4:$EH$8,AJ$14,0)*$D115,IF($C115=AJ$17,$G$5*$D115,""))</f>
        <v/>
      </c>
      <c r="AK115" s="34" t="str">
        <f>IF(AJ115&lt;&gt;"",HLOOKUP(COUNT($F115:AJ115)+1,$G$4:$EH$8,AK$14,0)*$D115,IF($C115=AK$17,$G$5*$D115,""))</f>
        <v/>
      </c>
      <c r="AL115" s="34" t="str">
        <f>IF(AK115&lt;&gt;"",HLOOKUP(COUNT($F115:AK115)+1,$G$4:$EH$8,AL$14,0)*$D115,IF($C115=AL$17,$G$5*$D115,""))</f>
        <v/>
      </c>
      <c r="AM115" s="34" t="str">
        <f>IF(AL115&lt;&gt;"",HLOOKUP(COUNT($F115:AL115)+1,$G$4:$EH$8,AM$14,0)*$D115,IF($C115=AM$17,$G$5*$D115,""))</f>
        <v/>
      </c>
      <c r="AN115" s="34" t="str">
        <f>IF(AM115&lt;&gt;"",HLOOKUP(COUNT($F115:AM115)+1,$G$4:$EH$8,AN$14,0)*$D115,IF($C115=AN$17,$G$5*$D115,""))</f>
        <v/>
      </c>
      <c r="AO115" s="34" t="str">
        <f>IF(AN115&lt;&gt;"",HLOOKUP(COUNT($F115:AN115)+1,$G$4:$EH$8,AO$14,0)*$D115,IF($C115=AO$17,$G$5*$D115,""))</f>
        <v/>
      </c>
      <c r="AP115" s="34" t="str">
        <f>IF(AO115&lt;&gt;"",HLOOKUP(COUNT($F115:AO115)+1,$G$4:$EH$8,AP$14,0)*$D115,IF($C115=AP$17,$G$5*$D115,""))</f>
        <v/>
      </c>
      <c r="AQ115" s="34" t="str">
        <f>IF(AP115&lt;&gt;"",HLOOKUP(COUNT($F115:AP115)+1,$G$4:$EH$8,AQ$14,0)*$D115,IF($C115=AQ$17,$G$5*$D115,""))</f>
        <v/>
      </c>
      <c r="AR115" s="34" t="str">
        <f>IF(AQ115&lt;&gt;"",HLOOKUP(COUNT($F115:AQ115)+1,$G$4:$EH$8,AR$14,0)*$D115,IF($C115=AR$17,$G$5*$D115,""))</f>
        <v/>
      </c>
      <c r="AS115" s="34" t="str">
        <f>IF(AR115&lt;&gt;"",HLOOKUP(COUNT($F115:AR115)+1,$G$4:$EH$8,AS$14,0)*$D115,IF($C115=AS$17,$G$5*$D115,""))</f>
        <v/>
      </c>
      <c r="AT115" s="34" t="str">
        <f>IF(AS115&lt;&gt;"",HLOOKUP(COUNT($F115:AS115)+1,$G$4:$EH$8,AT$14,0)*$D115,IF($C115=AT$17,$G$5*$D115,""))</f>
        <v/>
      </c>
      <c r="AU115" s="34" t="str">
        <f>IF(AT115&lt;&gt;"",HLOOKUP(COUNT($F115:AT115)+1,$G$4:$EH$8,AU$14,0)*$D115,IF($C115=AU$17,$G$5*$D115,""))</f>
        <v/>
      </c>
      <c r="AV115" s="34" t="str">
        <f>IF(AU115&lt;&gt;"",HLOOKUP(COUNT($F115:AU115)+1,$G$4:$EH$8,AV$14,0)*$D115,IF($C115=AV$17,$G$5*$D115,""))</f>
        <v/>
      </c>
      <c r="AW115" s="34" t="str">
        <f>IF(AV115&lt;&gt;"",HLOOKUP(COUNT($F115:AV115)+1,$G$4:$EH$8,AW$14,0)*$D115,IF($C115=AW$17,$G$5*$D115,""))</f>
        <v/>
      </c>
      <c r="AX115" s="34" t="str">
        <f>IF(AW115&lt;&gt;"",HLOOKUP(COUNT($F115:AW115)+1,$G$4:$EH$8,AX$14,0)*$D115,IF($C115=AX$17,$G$5*$D115,""))</f>
        <v/>
      </c>
      <c r="AY115" s="34" t="str">
        <f>IF(AX115&lt;&gt;"",HLOOKUP(COUNT($F115:AX115)+1,$G$4:$EH$8,AY$14,0)*$D115,IF($C115=AY$17,$G$5*$D115,""))</f>
        <v/>
      </c>
      <c r="AZ115" s="34" t="str">
        <f>IF(AY115&lt;&gt;"",HLOOKUP(COUNT($F115:AY115)+1,$G$4:$EH$8,AZ$14,0)*$D115,IF($C115=AZ$17,$G$5*$D115,""))</f>
        <v/>
      </c>
      <c r="BA115" s="34" t="str">
        <f>IF(AZ115&lt;&gt;"",HLOOKUP(COUNT($F115:AZ115)+1,$G$4:$EH$8,BA$14,0)*$D115,IF($C115=BA$17,$G$5*$D115,""))</f>
        <v/>
      </c>
      <c r="BB115" s="34" t="str">
        <f>IF(BA115&lt;&gt;"",HLOOKUP(COUNT($F115:BA115)+1,$G$4:$EH$8,BB$14,0)*$D115,IF($C115=BB$17,$G$5*$D115,""))</f>
        <v/>
      </c>
      <c r="BC115" s="34" t="str">
        <f>IF(BB115&lt;&gt;"",HLOOKUP(COUNT($F115:BB115)+1,$G$4:$EH$8,BC$14,0)*$D115,IF($C115=BC$17,$G$5*$D115,""))</f>
        <v/>
      </c>
      <c r="BD115" s="34" t="str">
        <f>IF(BC115&lt;&gt;"",HLOOKUP(COUNT($F115:BC115)+1,$G$4:$EH$8,BD$14,0)*$D115,IF($C115=BD$17,$G$5*$D115,""))</f>
        <v/>
      </c>
      <c r="BE115" s="34" t="str">
        <f>IF(BD115&lt;&gt;"",HLOOKUP(COUNT($F115:BD115)+1,$G$4:$EH$8,BE$14,0)*$D115,IF($C115=BE$17,$G$5*$D115,""))</f>
        <v/>
      </c>
      <c r="BF115" s="34" t="str">
        <f>IF(BE115&lt;&gt;"",HLOOKUP(COUNT($F115:BE115)+1,$G$4:$EH$8,BF$14,0)*$D115,IF($C115=BF$17,$G$5*$D115,""))</f>
        <v/>
      </c>
      <c r="BG115" s="34" t="str">
        <f>IF(BF115&lt;&gt;"",HLOOKUP(COUNT($F115:BF115)+1,$G$4:$EH$8,BG$14,0)*$D115,IF($C115=BG$17,$G$5*$D115,""))</f>
        <v/>
      </c>
      <c r="BH115" s="34" t="str">
        <f>IF(BG115&lt;&gt;"",HLOOKUP(COUNT($F115:BG115)+1,$G$4:$EH$8,BH$14,0)*$D115,IF($C115=BH$17,$G$5*$D115,""))</f>
        <v/>
      </c>
      <c r="BI115" s="34" t="str">
        <f>IF(BH115&lt;&gt;"",HLOOKUP(COUNT($F115:BH115)+1,$G$4:$EH$8,BI$14,0)*$D115,IF($C115=BI$17,$G$5*$D115,""))</f>
        <v/>
      </c>
      <c r="BJ115" s="34" t="str">
        <f>IF(BI115&lt;&gt;"",HLOOKUP(COUNT($F115:BI115)+1,$G$4:$EH$8,BJ$14,0)*$D115,IF($C115=BJ$17,$G$5*$D115,""))</f>
        <v/>
      </c>
      <c r="BK115" s="34" t="str">
        <f>IF(BJ115&lt;&gt;"",HLOOKUP(COUNT($F115:BJ115)+1,$G$4:$EH$8,BK$14,0)*$D115,IF($C115=BK$17,$G$5*$D115,""))</f>
        <v/>
      </c>
      <c r="BL115" s="34" t="str">
        <f>IF(BK115&lt;&gt;"",HLOOKUP(COUNT($F115:BK115)+1,$G$4:$EH$8,BL$14,0)*$D115,IF($C115=BL$17,$G$5*$D115,""))</f>
        <v/>
      </c>
      <c r="BM115" s="34" t="str">
        <f>IF(BL115&lt;&gt;"",HLOOKUP(COUNT($F115:BL115)+1,$G$4:$EH$8,BM$14,0)*$D115,IF($C115=BM$17,$G$5*$D115,""))</f>
        <v/>
      </c>
      <c r="BN115" s="34" t="str">
        <f>IF(BM115&lt;&gt;"",HLOOKUP(COUNT($F115:BM115)+1,$G$4:$EH$8,BN$14,0)*$D115,IF($C115=BN$17,$G$5*$D115,""))</f>
        <v/>
      </c>
      <c r="BO115" s="34" t="str">
        <f>IF(BN115&lt;&gt;"",HLOOKUP(COUNT($F115:BN115)+1,$G$4:$EH$8,BO$14,0)*$D115,IF($C115=BO$17,$G$5*$D115,""))</f>
        <v/>
      </c>
      <c r="BP115" s="34" t="str">
        <f>IF(BO115&lt;&gt;"",HLOOKUP(COUNT($F115:BO115)+1,$G$4:$EH$8,BP$14,0)*$D115,IF($C115=BP$17,$G$5*$D115,""))</f>
        <v/>
      </c>
      <c r="BQ115" s="34" t="str">
        <f>IF(BP115&lt;&gt;"",HLOOKUP(COUNT($F115:BP115)+1,$G$4:$EH$8,BQ$14,0)*$D115,IF($C115=BQ$17,$G$5*$D115,""))</f>
        <v/>
      </c>
      <c r="BR115" s="34" t="str">
        <f>IF(BQ115&lt;&gt;"",HLOOKUP(COUNT($F115:BQ115)+1,$G$4:$EH$8,BR$14,0)*$D115,IF($C115=BR$17,$G$5*$D115,""))</f>
        <v/>
      </c>
      <c r="BS115" s="34" t="str">
        <f>IF(BR115&lt;&gt;"",HLOOKUP(COUNT($F115:BR115)+1,$G$4:$EH$8,BS$14,0)*$D115,IF($C115=BS$17,$G$5*$D115,""))</f>
        <v/>
      </c>
      <c r="BT115" s="34" t="str">
        <f>IF(BS115&lt;&gt;"",HLOOKUP(COUNT($F115:BS115)+1,$G$4:$EH$8,BT$14,0)*$D115,IF($C115=BT$17,$G$5*$D115,""))</f>
        <v/>
      </c>
      <c r="BU115" s="34" t="str">
        <f>IF(BT115&lt;&gt;"",HLOOKUP(COUNT($F115:BT115)+1,$G$4:$EH$8,BU$14,0)*$D115,IF($C115=BU$17,$G$5*$D115,""))</f>
        <v/>
      </c>
      <c r="BV115" s="34" t="str">
        <f>IF(BU115&lt;&gt;"",HLOOKUP(COUNT($F115:BU115)+1,$G$4:$EH$8,BV$14,0)*$D115,IF($C115=BV$17,$G$5*$D115,""))</f>
        <v/>
      </c>
      <c r="BW115" s="34" t="str">
        <f>IF(BV115&lt;&gt;"",HLOOKUP(COUNT($F115:BV115)+1,$G$4:$EH$8,BW$14,0)*$D115,IF($C115=BW$17,$G$5*$D115,""))</f>
        <v/>
      </c>
      <c r="BX115" s="34" t="str">
        <f>IF(BW115&lt;&gt;"",HLOOKUP(COUNT($F115:BW115)+1,$G$4:$EH$8,BX$14,0)*$D115,IF($C115=BX$17,$G$5*$D115,""))</f>
        <v/>
      </c>
      <c r="BY115" s="34" t="str">
        <f>IF(BX115&lt;&gt;"",HLOOKUP(COUNT($F115:BX115)+1,$G$4:$EH$8,BY$14,0)*$D115,IF($C115=BY$17,$G$5*$D115,""))</f>
        <v/>
      </c>
      <c r="BZ115" s="34" t="str">
        <f>IF(BY115&lt;&gt;"",HLOOKUP(COUNT($F115:BY115)+1,$G$4:$EH$8,BZ$14,0)*$D115,IF($C115=BZ$17,$G$5*$D115,""))</f>
        <v/>
      </c>
      <c r="CA115" s="34" t="str">
        <f>IF(BZ115&lt;&gt;"",HLOOKUP(COUNT($F115:BZ115)+1,$G$4:$EH$8,CA$14,0)*$D115,IF($C115=CA$17,$G$5*$D115,""))</f>
        <v/>
      </c>
      <c r="CB115" s="34" t="str">
        <f>IF(CA115&lt;&gt;"",HLOOKUP(COUNT($F115:CA115)+1,$G$4:$EH$8,CB$14,0)*$D115,IF($C115=CB$17,$G$5*$D115,""))</f>
        <v/>
      </c>
      <c r="CC115" s="34" t="str">
        <f>IF(CB115&lt;&gt;"",HLOOKUP(COUNT($F115:CB115)+1,$G$4:$EH$8,CC$14,0)*$D115,IF($C115=CC$17,$G$5*$D115,""))</f>
        <v/>
      </c>
      <c r="CD115" s="34" t="str">
        <f>IF(CC115&lt;&gt;"",HLOOKUP(COUNT($F115:CC115)+1,$G$4:$EH$8,CD$14,0)*$D115,IF($C115=CD$17,$G$5*$D115,""))</f>
        <v/>
      </c>
      <c r="CE115" s="34" t="str">
        <f>IF(CD115&lt;&gt;"",HLOOKUP(COUNT($F115:CD115)+1,$G$4:$EH$8,CE$14,0)*$D115,IF($C115=CE$17,$G$5*$D115,""))</f>
        <v/>
      </c>
      <c r="CF115" s="34" t="str">
        <f>IF(CE115&lt;&gt;"",HLOOKUP(COUNT($F115:CE115)+1,$G$4:$EH$8,CF$14,0)*$D115,IF($C115=CF$17,$G$5*$D115,""))</f>
        <v/>
      </c>
      <c r="CG115" s="34" t="str">
        <f>IF(CF115&lt;&gt;"",HLOOKUP(COUNT($F115:CF115)+1,$G$4:$EH$8,CG$14,0)*$D115,IF($C115=CG$17,$G$5*$D115,""))</f>
        <v/>
      </c>
      <c r="CH115" s="34" t="str">
        <f>IF(CG115&lt;&gt;"",HLOOKUP(COUNT($F115:CG115)+1,$G$4:$EH$8,CH$14,0)*$D115,IF($C115=CH$17,$G$5*$D115,""))</f>
        <v/>
      </c>
      <c r="CI115" s="34" t="str">
        <f>IF(CH115&lt;&gt;"",HLOOKUP(COUNT($F115:CH115)+1,$G$4:$EH$8,CI$14,0)*$D115,IF($C115=CI$17,$G$5*$D115,""))</f>
        <v/>
      </c>
      <c r="CJ115" s="34" t="str">
        <f>IF(CI115&lt;&gt;"",HLOOKUP(COUNT($F115:CI115)+1,$G$4:$EH$8,CJ$14,0)*$D115,IF($C115=CJ$17,$G$5*$D115,""))</f>
        <v/>
      </c>
      <c r="CK115" s="34" t="str">
        <f>IF(CJ115&lt;&gt;"",HLOOKUP(COUNT($F115:CJ115)+1,$G$4:$EH$8,CK$14,0)*$D115,IF($C115=CK$17,$G$5*$D115,""))</f>
        <v/>
      </c>
      <c r="CL115" s="34" t="str">
        <f>IF(CK115&lt;&gt;"",HLOOKUP(COUNT($F115:CK115)+1,$G$4:$EH$8,CL$14,0)*$D115,IF($C115=CL$17,$G$5*$D115,""))</f>
        <v/>
      </c>
      <c r="CM115" s="34" t="str">
        <f>IF(CL115&lt;&gt;"",HLOOKUP(COUNT($F115:CL115)+1,$G$4:$EH$8,CM$14,0)*$D115,IF($C115=CM$17,$G$5*$D115,""))</f>
        <v/>
      </c>
      <c r="CN115" s="34" t="str">
        <f>IF(CM115&lt;&gt;"",HLOOKUP(COUNT($F115:CM115)+1,$G$4:$EH$8,CN$14,0)*$D115,IF($C115=CN$17,$G$5*$D115,""))</f>
        <v/>
      </c>
      <c r="CO115" s="34" t="str">
        <f>IF(CN115&lt;&gt;"",HLOOKUP(COUNT($F115:CN115)+1,$G$4:$EH$8,CO$14,0)*$D115,IF($C115=CO$17,$G$5*$D115,""))</f>
        <v/>
      </c>
      <c r="CP115" s="34" t="str">
        <f>IF(CO115&lt;&gt;"",HLOOKUP(COUNT($F115:CO115)+1,$G$4:$EH$8,CP$14,0)*$D115,IF($C115=CP$17,$G$5*$D115,""))</f>
        <v/>
      </c>
      <c r="CQ115" s="34" t="str">
        <f>IF(CP115&lt;&gt;"",HLOOKUP(COUNT($F115:CP115)+1,$G$4:$EH$8,CQ$14,0)*$D115,IF($C115=CQ$17,$G$5*$D115,""))</f>
        <v/>
      </c>
      <c r="CR115" s="34" t="str">
        <f>IF(CQ115&lt;&gt;"",HLOOKUP(COUNT($F115:CQ115)+1,$G$4:$EH$8,CR$14,0)*$D115,IF($C115=CR$17,$G$5*$D115,""))</f>
        <v/>
      </c>
      <c r="CS115" s="34" t="str">
        <f>IF(CR115&lt;&gt;"",HLOOKUP(COUNT($F115:CR115)+1,$G$4:$EH$8,CS$14,0)*$D115,IF($C115=CS$17,$G$5*$D115,""))</f>
        <v/>
      </c>
      <c r="CT115" s="34" t="str">
        <f>IF(CS115&lt;&gt;"",HLOOKUP(COUNT($F115:CS115)+1,$G$4:$EH$8,CT$14,0)*$D115,IF($C115=CT$17,$G$5*$D115,""))</f>
        <v/>
      </c>
      <c r="CU115" s="34" t="str">
        <f>IF(CT115&lt;&gt;"",HLOOKUP(COUNT($F115:CT115)+1,$G$4:$EH$8,CU$14,0)*$D115,IF($C115=CU$17,$G$5*$D115,""))</f>
        <v/>
      </c>
      <c r="CV115" s="34" t="str">
        <f>IF(CU115&lt;&gt;"",HLOOKUP(COUNT($F115:CU115)+1,$G$4:$EH$8,CV$14,0)*$D115,IF($C115=CV$17,$G$5*$D115,""))</f>
        <v/>
      </c>
      <c r="CW115" s="34" t="str">
        <f>IF(CV115&lt;&gt;"",HLOOKUP(COUNT($F115:CV115)+1,$G$4:$EH$8,CW$14,0)*$D115,IF($C115=CW$17,$G$5*$D115,""))</f>
        <v/>
      </c>
      <c r="CX115" s="34" t="str">
        <f>IF(CW115&lt;&gt;"",HLOOKUP(COUNT($F115:CW115)+1,$G$4:$EH$8,CX$14,0)*$D115,IF($C115=CX$17,$G$5*$D115,""))</f>
        <v/>
      </c>
      <c r="CY115" s="34">
        <f>IF(CX115&lt;&gt;"",HLOOKUP(COUNT($F115:CX115)+1,$G$4:$EH$8,CY$14,0)*$D115,IF($C115=CY$17,$G$5*$D115,""))</f>
        <v>0</v>
      </c>
      <c r="CZ115" s="34">
        <f>IF(CY115&lt;&gt;"",HLOOKUP(COUNT($F115:CY115)+1,$G$4:$EH$8,CZ$14,0)*$D115,IF($C115=CZ$17,$G$5*$D115,""))</f>
        <v>0</v>
      </c>
      <c r="DA115" s="34" t="e">
        <f>IF(CZ115&lt;&gt;"",HLOOKUP(COUNT($F115:CZ115)+1,$G$4:$EH$8,DA$14,0)*$D115,IF($C115=DA$17,$G$5*$D115,""))</f>
        <v>#VALUE!</v>
      </c>
      <c r="DB115" s="34" t="e">
        <f>IF(DA115&lt;&gt;"",HLOOKUP(COUNT($F115:DA115)+1,$G$4:$EH$8,DB$14,0)*$D115,IF($C115=DB$17,$G$5*$D115,""))</f>
        <v>#VALUE!</v>
      </c>
      <c r="DC115" s="34" t="e">
        <f>IF(DB115&lt;&gt;"",HLOOKUP(COUNT($F115:DB115)+1,$G$4:$EH$8,DC$14,0)*$D115,IF($C115=DC$17,$G$5*$D115,""))</f>
        <v>#VALUE!</v>
      </c>
      <c r="DD115" s="34" t="e">
        <f>IF(DC115&lt;&gt;"",HLOOKUP(COUNT($F115:DC115)+1,$G$4:$EH$8,DD$14,0)*$D115,IF($C115=DD$17,$G$5*$D115,""))</f>
        <v>#VALUE!</v>
      </c>
      <c r="DE115" s="34" t="e">
        <f>IF(DD115&lt;&gt;"",HLOOKUP(COUNT($F115:DD115)+1,$G$4:$EH$8,DE$14,0)*$D115,IF($C115=DE$17,$G$5*$D115,""))</f>
        <v>#VALUE!</v>
      </c>
      <c r="DF115" s="34" t="e">
        <f>IF(DE115&lt;&gt;"",HLOOKUP(COUNT($F115:DE115)+1,$G$4:$EH$8,DF$14,0)*$D115,IF($C115=DF$17,$G$5*$D115,""))</f>
        <v>#VALUE!</v>
      </c>
      <c r="DG115" s="34" t="e">
        <f>IF(DF115&lt;&gt;"",HLOOKUP(COUNT($F115:DF115)+1,$G$4:$EH$8,DG$14,0)*$D115,IF($C115=DG$17,$G$5*$D115,""))</f>
        <v>#VALUE!</v>
      </c>
      <c r="DH115" s="34" t="e">
        <f>IF(DG115&lt;&gt;"",HLOOKUP(COUNT($F115:DG115)+1,$G$4:$EH$8,DH$14,0)*$D115,IF($C115=DH$17,$G$5*$D115,""))</f>
        <v>#VALUE!</v>
      </c>
      <c r="DI115" s="34" t="e">
        <f>IF(DH115&lt;&gt;"",HLOOKUP(COUNT($F115:DH115)+1,$G$4:$EH$8,DI$14,0)*$D115,IF($C115=DI$17,$G$5*$D115,""))</f>
        <v>#VALUE!</v>
      </c>
      <c r="DJ115" s="34" t="e">
        <f>IF(DI115&lt;&gt;"",HLOOKUP(COUNT($F115:DI115)+1,$G$4:$EH$8,DJ$14,0)*$D115,IF($C115=DJ$17,$G$5*$D115,""))</f>
        <v>#VALUE!</v>
      </c>
      <c r="DK115" s="34" t="e">
        <f>IF(DJ115&lt;&gt;"",HLOOKUP(COUNT($F115:DJ115)+1,$G$4:$EH$8,DK$14,0)*$D115,IF($C115=DK$17,$G$5*$D115,""))</f>
        <v>#VALUE!</v>
      </c>
      <c r="DL115" s="34" t="e">
        <f>IF(DK115&lt;&gt;"",HLOOKUP(COUNT($F115:DK115)+1,$G$4:$EH$8,DL$14,0)*$D115,IF($C115=DL$17,$G$5*$D115,""))</f>
        <v>#VALUE!</v>
      </c>
      <c r="DM115" s="34" t="e">
        <f>IF(DL115&lt;&gt;"",HLOOKUP(COUNT($F115:DL115)+1,$G$4:$EH$8,DM$14,0)*$D115,IF($C115=DM$17,$G$5*$D115,""))</f>
        <v>#VALUE!</v>
      </c>
      <c r="DN115" s="34" t="e">
        <f>IF(DM115&lt;&gt;"",HLOOKUP(COUNT($F115:DM115)+1,$G$4:$EH$8,DN$14,0)*$D115,IF($C115=DN$17,$G$5*$D115,""))</f>
        <v>#VALUE!</v>
      </c>
      <c r="DO115" s="34" t="e">
        <f>IF(DN115&lt;&gt;"",HLOOKUP(COUNT($F115:DN115)+1,$G$4:$EH$8,DO$14,0)*$D115,IF($C115=DO$17,$G$5*$D115,""))</f>
        <v>#VALUE!</v>
      </c>
      <c r="DP115" s="34" t="e">
        <f>IF(DO115&lt;&gt;"",HLOOKUP(COUNT($F115:DO115)+1,$G$4:$EH$8,DP$14,0)*$D115,IF($C115=DP$17,$G$5*$D115,""))</f>
        <v>#VALUE!</v>
      </c>
      <c r="DQ115" s="34" t="e">
        <f>IF(DP115&lt;&gt;"",HLOOKUP(COUNT($F115:DP115)+1,$G$4:$EH$8,DQ$14,0)*$D115,IF($C115=DQ$17,$G$5*$D115,""))</f>
        <v>#VALUE!</v>
      </c>
      <c r="DR115" s="34" t="e">
        <f>IF(DQ115&lt;&gt;"",HLOOKUP(COUNT($F115:DQ115)+1,$G$4:$EH$8,DR$14,0)*$D115,IF($C115=DR$17,$G$5*$D115,""))</f>
        <v>#VALUE!</v>
      </c>
      <c r="DS115" s="34" t="e">
        <f>IF(DR115&lt;&gt;"",HLOOKUP(COUNT($F115:DR115)+1,$G$4:$EH$8,DS$14,0)*$D115,IF($C115=DS$17,$G$5*$D115,""))</f>
        <v>#VALUE!</v>
      </c>
      <c r="DT115" s="34" t="e">
        <f>IF(DS115&lt;&gt;"",HLOOKUP(COUNT($F115:DS115)+1,$G$4:$EH$8,DT$14,0)*$D115,IF($C115=DT$17,$G$5*$D115,""))</f>
        <v>#VALUE!</v>
      </c>
      <c r="DU115" s="34" t="e">
        <f>IF(DT115&lt;&gt;"",HLOOKUP(COUNT($F115:DT115)+1,$G$4:$EH$8,DU$14,0)*$D115,IF($C115=DU$17,$G$5*$D115,""))</f>
        <v>#VALUE!</v>
      </c>
      <c r="DV115" s="34" t="e">
        <f>IF(DU115&lt;&gt;"",HLOOKUP(COUNT($F115:DU115)+1,$G$4:$EH$8,DV$14,0)*$D115,IF($C115=DV$17,$G$5*$D115,""))</f>
        <v>#VALUE!</v>
      </c>
      <c r="DX115" s="34" t="str">
        <f>IF(DW115&lt;&gt;"",HLOOKUP(COUNT($DW115:DW115)+1,$G$4:$CX$8,DX$14,0)*$D115,IF($C115=DX$17,$G$6*$D115,""))</f>
        <v/>
      </c>
      <c r="DY115" s="34" t="str">
        <f>IF(DX115&lt;&gt;"",HLOOKUP(COUNT($DW115:DX115)+1,$G$4:$CX$8,DY$14,0)*$D115,IF($C115=DY$17,$G$6*$D115,""))</f>
        <v/>
      </c>
      <c r="DZ115" s="34" t="str">
        <f>IF(DY115&lt;&gt;"",HLOOKUP(COUNT($DW115:DY115)+1,$G$4:$CX$8,DZ$14,0)*$D115,IF($C115=DZ$17,$G$6*$D115,""))</f>
        <v/>
      </c>
      <c r="EA115" s="34" t="str">
        <f>IF(DZ115&lt;&gt;"",HLOOKUP(COUNT($DW115:DZ115)+1,$G$4:$CX$8,EA$14,0)*$D115,IF($C115=EA$17,$G$6*$D115,""))</f>
        <v/>
      </c>
      <c r="EB115" s="34" t="str">
        <f>IF(EA115&lt;&gt;"",HLOOKUP(COUNT($DW115:EA115)+1,$G$4:$CX$8,EB$14,0)*$D115,IF($C115=EB$17,$G$6*$D115,""))</f>
        <v/>
      </c>
      <c r="EC115" s="34" t="str">
        <f>IF(EB115&lt;&gt;"",HLOOKUP(COUNT($DW115:EB115)+1,$G$4:$CX$8,EC$14,0)*$D115,IF($C115=EC$17,$G$6*$D115,""))</f>
        <v/>
      </c>
      <c r="ED115" s="34" t="str">
        <f>IF(EC115&lt;&gt;"",HLOOKUP(COUNT($DW115:EC115)+1,$G$4:$CX$8,ED$14,0)*$D115,IF($C115=ED$17,$G$6*$D115,""))</f>
        <v/>
      </c>
      <c r="EE115" s="34" t="str">
        <f>IF(ED115&lt;&gt;"",HLOOKUP(COUNT($DW115:ED115)+1,$G$4:$CX$8,EE$14,0)*$D115,IF($C115=EE$17,$G$6*$D115,""))</f>
        <v/>
      </c>
      <c r="EF115" s="34" t="str">
        <f>IF(EE115&lt;&gt;"",HLOOKUP(COUNT($DW115:EE115)+1,$G$4:$CX$8,EF$14,0)*$D115,IF($C115=EF$17,$G$6*$D115,""))</f>
        <v/>
      </c>
      <c r="EG115" s="34" t="str">
        <f>IF(EF115&lt;&gt;"",HLOOKUP(COUNT($DW115:EF115)+1,$G$4:$CX$8,EG$14,0)*$D115,IF($C115=EG$17,$G$6*$D115,""))</f>
        <v/>
      </c>
      <c r="EH115" s="34" t="str">
        <f>IF(EG115&lt;&gt;"",HLOOKUP(COUNT($DW115:EG115)+1,$G$4:$CX$8,EH$14,0)*$D115,IF($C115=EH$17,$G$6*$D115,""))</f>
        <v/>
      </c>
      <c r="EI115" s="34" t="str">
        <f>IF(EH115&lt;&gt;"",HLOOKUP(COUNT($DW115:EH115)+1,$G$4:$CX$8,EI$14,0)*$D115,IF($C115=EI$17,$G$6*$D115,""))</f>
        <v/>
      </c>
      <c r="EJ115" s="34" t="str">
        <f>IF(EI115&lt;&gt;"",HLOOKUP(COUNT($DW115:EI115)+1,$G$4:$CX$8,EJ$14,0)*$D115,IF($C115=EJ$17,$G$6*$D115,""))</f>
        <v/>
      </c>
      <c r="EK115" s="34" t="str">
        <f>IF(EJ115&lt;&gt;"",HLOOKUP(COUNT($DW115:EJ115)+1,$G$4:$CX$8,EK$14,0)*$D115,IF($C115=EK$17,$G$6*$D115,""))</f>
        <v/>
      </c>
      <c r="EL115" s="34" t="str">
        <f>IF(EK115&lt;&gt;"",HLOOKUP(COUNT($DW115:EK115)+1,$G$4:$CX$8,EL$14,0)*$D115,IF($C115=EL$17,$G$6*$D115,""))</f>
        <v/>
      </c>
      <c r="EM115" s="34" t="str">
        <f>IF(EL115&lt;&gt;"",HLOOKUP(COUNT($DW115:EL115)+1,$G$4:$CX$8,EM$14,0)*$D115,IF($C115=EM$17,$G$6*$D115,""))</f>
        <v/>
      </c>
      <c r="EN115" s="34" t="str">
        <f>IF(EM115&lt;&gt;"",HLOOKUP(COUNT($DW115:EM115)+1,$G$4:$CX$8,EN$14,0)*$D115,IF($C115=EN$17,$G$6*$D115,""))</f>
        <v/>
      </c>
      <c r="EO115" s="34" t="str">
        <f>IF(EN115&lt;&gt;"",HLOOKUP(COUNT($DW115:EN115)+1,$G$4:$CX$8,EO$14,0)*$D115,IF($C115=EO$17,$G$6*$D115,""))</f>
        <v/>
      </c>
      <c r="EP115" s="34" t="str">
        <f>IF(EO115&lt;&gt;"",HLOOKUP(COUNT($DW115:EO115)+1,$G$4:$CX$8,EP$14,0)*$D115,IF($C115=EP$17,$G$6*$D115,""))</f>
        <v/>
      </c>
      <c r="EQ115" s="34" t="str">
        <f>IF(EP115&lt;&gt;"",HLOOKUP(COUNT($DW115:EP115)+1,$G$4:$CX$8,EQ$14,0)*$D115,IF($C115=EQ$17,$G$6*$D115,""))</f>
        <v/>
      </c>
      <c r="ER115" s="34" t="str">
        <f>IF(EQ115&lt;&gt;"",HLOOKUP(COUNT($DW115:EQ115)+1,$G$4:$CX$8,ER$14,0)*$D115,IF($C115=ER$17,$G$6*$D115,""))</f>
        <v/>
      </c>
      <c r="ES115" s="34" t="str">
        <f>IF(ER115&lt;&gt;"",HLOOKUP(COUNT($DW115:ER115)+1,$G$4:$CX$8,ES$14,0)*$D115,IF($C115=ES$17,$G$6*$D115,""))</f>
        <v/>
      </c>
      <c r="ET115" s="34" t="str">
        <f>IF(ES115&lt;&gt;"",HLOOKUP(COUNT($DW115:ES115)+1,$G$4:$CX$8,ET$14,0)*$D115,IF($C115=ET$17,$G$6*$D115,""))</f>
        <v/>
      </c>
      <c r="EU115" s="34" t="str">
        <f>IF(ET115&lt;&gt;"",HLOOKUP(COUNT($DW115:ET115)+1,$G$4:$CX$8,EU$14,0)*$D115,IF($C115=EU$17,$G$6*$D115,""))</f>
        <v/>
      </c>
      <c r="EV115" s="34" t="str">
        <f>IF(EU115&lt;&gt;"",HLOOKUP(COUNT($DW115:EU115)+1,$G$4:$CX$8,EV$14,0)*$D115,IF($C115=EV$17,$G$6*$D115,""))</f>
        <v/>
      </c>
      <c r="EW115" s="34" t="str">
        <f>IF(EV115&lt;&gt;"",HLOOKUP(COUNT($DW115:EV115)+1,$G$4:$CX$8,EW$14,0)*$D115,IF($C115=EW$17,$G$6*$D115,""))</f>
        <v/>
      </c>
      <c r="EX115" s="34" t="str">
        <f>IF(EW115&lt;&gt;"",HLOOKUP(COUNT($DW115:EW115)+1,$G$4:$CX$8,EX$14,0)*$D115,IF($C115=EX$17,$G$6*$D115,""))</f>
        <v/>
      </c>
      <c r="EY115" s="34" t="str">
        <f>IF(EX115&lt;&gt;"",HLOOKUP(COUNT($DW115:EX115)+1,$G$4:$CX$8,EY$14,0)*$D115,IF($C115=EY$17,$G$6*$D115,""))</f>
        <v/>
      </c>
      <c r="EZ115" s="34" t="str">
        <f>IF(EY115&lt;&gt;"",HLOOKUP(COUNT($DW115:EY115)+1,$G$4:$CX$8,EZ$14,0)*$D115,IF($C115=EZ$17,$G$6*$D115,""))</f>
        <v/>
      </c>
      <c r="FA115" s="34" t="str">
        <f>IF(EZ115&lt;&gt;"",HLOOKUP(COUNT($DW115:EZ115)+1,$G$4:$CX$8,FA$14,0)*$D115,IF($C115=FA$17,$G$6*$D115,""))</f>
        <v/>
      </c>
      <c r="FB115" s="34" t="str">
        <f>IF(FA115&lt;&gt;"",HLOOKUP(COUNT($DW115:FA115)+1,$G$4:$CX$8,FB$14,0)*$D115,IF($C115=FB$17,$G$6*$D115,""))</f>
        <v/>
      </c>
      <c r="FC115" s="34" t="str">
        <f>IF(FB115&lt;&gt;"",HLOOKUP(COUNT($DW115:FB115)+1,$G$4:$CX$8,FC$14,0)*$D115,IF($C115=FC$17,$G$6*$D115,""))</f>
        <v/>
      </c>
      <c r="FD115" s="34" t="str">
        <f>IF(FC115&lt;&gt;"",HLOOKUP(COUNT($DW115:FC115)+1,$G$4:$CX$8,FD$14,0)*$D115,IF($C115=FD$17,$G$6*$D115,""))</f>
        <v/>
      </c>
      <c r="FE115" s="34" t="str">
        <f>IF(FD115&lt;&gt;"",HLOOKUP(COUNT($DW115:FD115)+1,$G$4:$CX$8,FE$14,0)*$D115,IF($C115=FE$17,$G$6*$D115,""))</f>
        <v/>
      </c>
      <c r="FF115" s="34" t="str">
        <f>IF(FE115&lt;&gt;"",HLOOKUP(COUNT($DW115:FE115)+1,$G$4:$CX$8,FF$14,0)*$D115,IF($C115=FF$17,$G$6*$D115,""))</f>
        <v/>
      </c>
      <c r="FG115" s="34" t="str">
        <f>IF(FF115&lt;&gt;"",HLOOKUP(COUNT($DW115:FF115)+1,$G$4:$CX$8,FG$14,0)*$D115,IF($C115=FG$17,$G$6*$D115,""))</f>
        <v/>
      </c>
      <c r="FH115" s="34" t="str">
        <f>IF(FG115&lt;&gt;"",HLOOKUP(COUNT($DW115:FG115)+1,$G$4:$CX$8,FH$14,0)*$D115,IF($C115=FH$17,$G$6*$D115,""))</f>
        <v/>
      </c>
      <c r="FI115" s="34" t="str">
        <f>IF(FH115&lt;&gt;"",HLOOKUP(COUNT($DW115:FH115)+1,$G$4:$CX$8,FI$14,0)*$D115,IF($C115=FI$17,$G$6*$D115,""))</f>
        <v/>
      </c>
      <c r="FJ115" s="34" t="str">
        <f>IF(FI115&lt;&gt;"",HLOOKUP(COUNT($DW115:FI115)+1,$G$4:$CX$8,FJ$14,0)*$D115,IF($C115=FJ$17,$G$6*$D115,""))</f>
        <v/>
      </c>
      <c r="FK115" s="34" t="str">
        <f>IF(FJ115&lt;&gt;"",HLOOKUP(COUNT($DW115:FJ115)+1,$G$4:$CX$8,FK$14,0)*$D115,IF($C115=FK$17,$G$6*$D115,""))</f>
        <v/>
      </c>
      <c r="FL115" s="34" t="str">
        <f>IF(FK115&lt;&gt;"",HLOOKUP(COUNT($DW115:FK115)+1,$G$4:$CX$8,FL$14,0)*$D115,IF($C115=FL$17,$G$6*$D115,""))</f>
        <v/>
      </c>
      <c r="FM115" s="34" t="str">
        <f>IF(FL115&lt;&gt;"",HLOOKUP(COUNT($DW115:FL115)+1,$G$4:$CX$8,FM$14,0)*$D115,IF($C115=FM$17,$G$6*$D115,""))</f>
        <v/>
      </c>
      <c r="FN115" s="34" t="str">
        <f>IF(FM115&lt;&gt;"",HLOOKUP(COUNT($DW115:FM115)+1,$G$4:$CX$8,FN$14,0)*$D115,IF($C115=FN$17,$G$6*$D115,""))</f>
        <v/>
      </c>
      <c r="FO115" s="34" t="str">
        <f>IF(FN115&lt;&gt;"",HLOOKUP(COUNT($DW115:FN115)+1,$G$4:$CX$8,FO$14,0)*$D115,IF($C115=FO$17,$G$6*$D115,""))</f>
        <v/>
      </c>
      <c r="FP115" s="34" t="str">
        <f>IF(FO115&lt;&gt;"",HLOOKUP(COUNT($DW115:FO115)+1,$G$4:$CX$8,FP$14,0)*$D115,IF($C115=FP$17,$G$6*$D115,""))</f>
        <v/>
      </c>
      <c r="FQ115" s="34" t="str">
        <f>IF(FP115&lt;&gt;"",HLOOKUP(COUNT($DW115:FP115)+1,$G$4:$CX$8,FQ$14,0)*$D115,IF($C115=FQ$17,$G$6*$D115,""))</f>
        <v/>
      </c>
      <c r="FR115" s="34" t="str">
        <f>IF(FQ115&lt;&gt;"",HLOOKUP(COUNT($DW115:FQ115)+1,$G$4:$CX$8,FR$14,0)*$D115,IF($C115=FR$17,$G$6*$D115,""))</f>
        <v/>
      </c>
      <c r="FS115" s="34" t="str">
        <f>IF(FR115&lt;&gt;"",HLOOKUP(COUNT($DW115:FR115)+1,$G$4:$CX$8,FS$14,0)*$D115,IF($C115=FS$17,$G$6*$D115,""))</f>
        <v/>
      </c>
      <c r="FT115" s="34" t="str">
        <f>IF(FS115&lt;&gt;"",HLOOKUP(COUNT($DW115:FS115)+1,$G$4:$CX$8,FT$14,0)*$D115,IF($C115=FT$17,$G$6*$D115,""))</f>
        <v/>
      </c>
      <c r="FU115" s="34" t="str">
        <f>IF(FT115&lt;&gt;"",HLOOKUP(COUNT($DW115:FT115)+1,$G$4:$CX$8,FU$14,0)*$D115,IF($C115=FU$17,$G$6*$D115,""))</f>
        <v/>
      </c>
      <c r="FV115" s="34" t="str">
        <f>IF(FU115&lt;&gt;"",HLOOKUP(COUNT($DW115:FU115)+1,$G$4:$CX$8,FV$14,0)*$D115,IF($C115=FV$17,$G$6*$D115,""))</f>
        <v/>
      </c>
      <c r="FW115" s="34" t="str">
        <f>IF(FV115&lt;&gt;"",HLOOKUP(COUNT($DW115:FV115)+1,$G$4:$CX$8,FW$14,0)*$D115,IF($C115=FW$17,$G$6*$D115,""))</f>
        <v/>
      </c>
      <c r="FX115" s="34" t="str">
        <f>IF(FW115&lt;&gt;"",HLOOKUP(COUNT($DW115:FW115)+1,$G$4:$CX$8,FX$14,0)*$D115,IF($C115=FX$17,$G$6*$D115,""))</f>
        <v/>
      </c>
      <c r="FY115" s="34" t="str">
        <f>IF(FX115&lt;&gt;"",HLOOKUP(COUNT($DW115:FX115)+1,$G$4:$CX$8,FY$14,0)*$D115,IF($C115=FY$17,$G$6*$D115,""))</f>
        <v/>
      </c>
      <c r="FZ115" s="34" t="str">
        <f>IF(FY115&lt;&gt;"",HLOOKUP(COUNT($DW115:FY115)+1,$G$4:$CX$8,FZ$14,0)*$D115,IF($C115=FZ$17,$G$6*$D115,""))</f>
        <v/>
      </c>
      <c r="GA115" s="34" t="str">
        <f>IF(FZ115&lt;&gt;"",HLOOKUP(COUNT($DW115:FZ115)+1,$G$4:$CX$8,GA$14,0)*$D115,IF($C115=GA$17,$G$6*$D115,""))</f>
        <v/>
      </c>
      <c r="GB115" s="34" t="str">
        <f>IF(GA115&lt;&gt;"",HLOOKUP(COUNT($DW115:GA115)+1,$G$4:$CX$8,GB$14,0)*$D115,IF($C115=GB$17,$G$6*$D115,""))</f>
        <v/>
      </c>
      <c r="GC115" s="34" t="str">
        <f>IF(GB115&lt;&gt;"",HLOOKUP(COUNT($DW115:GB115)+1,$G$4:$CX$8,GC$14,0)*$D115,IF($C115=GC$17,$G$6*$D115,""))</f>
        <v/>
      </c>
      <c r="GD115" s="34" t="str">
        <f>IF(GC115&lt;&gt;"",HLOOKUP(COUNT($DW115:GC115)+1,$G$4:$CX$8,GD$14,0)*$D115,IF($C115=GD$17,$G$6*$D115,""))</f>
        <v/>
      </c>
      <c r="GE115" s="34" t="str">
        <f>IF(GD115&lt;&gt;"",HLOOKUP(COUNT($DW115:GD115)+1,$G$4:$CX$8,GE$14,0)*$D115,IF($C115=GE$17,$G$6*$D115,""))</f>
        <v/>
      </c>
      <c r="GF115" s="34" t="str">
        <f>IF(GE115&lt;&gt;"",HLOOKUP(COUNT($DW115:GE115)+1,$G$4:$CX$8,GF$14,0)*$D115,IF($C115=GF$17,$G$6*$D115,""))</f>
        <v/>
      </c>
      <c r="GG115" s="34" t="str">
        <f>IF(GF115&lt;&gt;"",HLOOKUP(COUNT($DW115:GF115)+1,$G$4:$CX$8,GG$14,0)*$D115,IF($C115=GG$17,$G$6*$D115,""))</f>
        <v/>
      </c>
      <c r="GH115" s="34" t="str">
        <f>IF(GG115&lt;&gt;"",HLOOKUP(COUNT($DW115:GG115)+1,$G$4:$CX$8,GH$14,0)*$D115,IF($C115=GH$17,$G$6*$D115,""))</f>
        <v/>
      </c>
      <c r="GI115" s="34" t="str">
        <f>IF(GH115&lt;&gt;"",HLOOKUP(COUNT($DW115:GH115)+1,$G$4:$CX$8,GI$14,0)*$D115,IF($C115=GI$17,$G$6*$D115,""))</f>
        <v/>
      </c>
      <c r="GJ115" s="34" t="str">
        <f>IF(GI115&lt;&gt;"",HLOOKUP(COUNT($DW115:GI115)+1,$G$4:$CX$8,GJ$14,0)*$D115,IF($C115=GJ$17,$G$6*$D115,""))</f>
        <v/>
      </c>
      <c r="GK115" s="34" t="str">
        <f>IF(GJ115&lt;&gt;"",HLOOKUP(COUNT($DW115:GJ115)+1,$G$4:$CX$8,GK$14,0)*$D115,IF($C115=GK$17,$G$6*$D115,""))</f>
        <v/>
      </c>
      <c r="GL115" s="34" t="str">
        <f>IF(GK115&lt;&gt;"",HLOOKUP(COUNT($DW115:GK115)+1,$G$4:$CX$8,GL$14,0)*$D115,IF($C115=GL$17,$G$6*$D115,""))</f>
        <v/>
      </c>
      <c r="GM115" s="34" t="str">
        <f>IF(GL115&lt;&gt;"",HLOOKUP(COUNT($DW115:GL115)+1,$G$4:$CX$8,GM$14,0)*$D115,IF($C115=GM$17,$G$6*$D115,""))</f>
        <v/>
      </c>
      <c r="GN115" s="34" t="str">
        <f>IF(GM115&lt;&gt;"",HLOOKUP(COUNT($DW115:GM115)+1,$G$4:$CX$8,GN$14,0)*$D115,IF($C115=GN$17,$G$6*$D115,""))</f>
        <v/>
      </c>
      <c r="GO115" s="34" t="str">
        <f>IF(GN115&lt;&gt;"",HLOOKUP(COUNT($DW115:GN115)+1,$G$4:$CX$8,GO$14,0)*$D115,IF($C115=GO$17,$G$6*$D115,""))</f>
        <v/>
      </c>
      <c r="GP115" s="34" t="str">
        <f>IF(GO115&lt;&gt;"",HLOOKUP(COUNT($DW115:GO115)+1,$G$4:$CX$8,GP$14,0)*$D115,IF($C115=GP$17,$G$6*$D115,""))</f>
        <v/>
      </c>
      <c r="GQ115" s="34" t="str">
        <f>IF(GP115&lt;&gt;"",HLOOKUP(COUNT($DW115:GP115)+1,$G$4:$CX$8,GQ$14,0)*$D115,IF($C115=GQ$17,$G$6*$D115,""))</f>
        <v/>
      </c>
      <c r="GR115" s="34" t="str">
        <f>IF(GQ115&lt;&gt;"",HLOOKUP(COUNT($DW115:GQ115)+1,$G$4:$CX$8,GR$14,0)*$D115,IF($C115=GR$17,$G$6*$D115,""))</f>
        <v/>
      </c>
      <c r="GS115" s="34" t="str">
        <f>IF(GR115&lt;&gt;"",HLOOKUP(COUNT($DW115:GR115)+1,$G$4:$CX$8,GS$14,0)*$D115,IF($C115=GS$17,$G$6*$D115,""))</f>
        <v/>
      </c>
      <c r="GT115" s="34" t="str">
        <f>IF(GS115&lt;&gt;"",HLOOKUP(COUNT($DW115:GS115)+1,$G$4:$CX$8,GT$14,0)*$D115,IF($C115=GT$17,$G$6*$D115,""))</f>
        <v/>
      </c>
      <c r="GU115" s="34" t="str">
        <f>IF(GT115&lt;&gt;"",HLOOKUP(COUNT($DW115:GT115)+1,$G$4:$CX$8,GU$14,0)*$D115,IF($C115=GU$17,$G$6*$D115,""))</f>
        <v/>
      </c>
      <c r="GV115" s="34" t="str">
        <f>IF(GU115&lt;&gt;"",HLOOKUP(COUNT($DW115:GU115)+1,$G$4:$CX$8,GV$14,0)*$D115,IF($C115=GV$17,$G$6*$D115,""))</f>
        <v/>
      </c>
      <c r="GW115" s="34" t="str">
        <f>IF(GV115&lt;&gt;"",HLOOKUP(COUNT($DW115:GV115)+1,$G$4:$CX$8,GW$14,0)*$D115,IF($C115=GW$17,$G$6*$D115,""))</f>
        <v/>
      </c>
      <c r="GX115" s="34" t="str">
        <f>IF(GW115&lt;&gt;"",HLOOKUP(COUNT($DW115:GW115)+1,$G$4:$CX$8,GX$14,0)*$D115,IF($C115=GX$17,$G$6*$D115,""))</f>
        <v/>
      </c>
      <c r="GY115" s="34" t="str">
        <f>IF(GX115&lt;&gt;"",HLOOKUP(COUNT($DW115:GX115)+1,$G$4:$CX$8,GY$14,0)*$D115,IF($C115=GY$17,$G$6*$D115,""))</f>
        <v/>
      </c>
      <c r="GZ115" s="34" t="str">
        <f>IF(GY115&lt;&gt;"",HLOOKUP(COUNT($DW115:GY115)+1,$G$4:$CX$8,GZ$14,0)*$D115,IF($C115=GZ$17,$G$6*$D115,""))</f>
        <v/>
      </c>
      <c r="HA115" s="34" t="str">
        <f>IF(GZ115&lt;&gt;"",HLOOKUP(COUNT($DW115:GZ115)+1,$G$4:$CX$8,HA$14,0)*$D115,IF($C115=HA$17,$G$6*$D115,""))</f>
        <v/>
      </c>
      <c r="HB115" s="34" t="str">
        <f>IF(HA115&lt;&gt;"",HLOOKUP(COUNT($DW115:HA115)+1,$G$4:$CX$8,HB$14,0)*$D115,IF($C115=HB$17,$G$6*$D115,""))</f>
        <v/>
      </c>
      <c r="HC115" s="34" t="str">
        <f>IF(HB115&lt;&gt;"",HLOOKUP(COUNT($DW115:HB115)+1,$G$4:$CX$8,HC$14,0)*$D115,IF($C115=HC$17,$G$6*$D115,""))</f>
        <v/>
      </c>
      <c r="HD115" s="34" t="str">
        <f>IF(HC115&lt;&gt;"",HLOOKUP(COUNT($DW115:HC115)+1,$G$4:$CX$8,HD$14,0)*$D115,IF($C115=HD$17,$G$6*$D115,""))</f>
        <v/>
      </c>
      <c r="HE115" s="34" t="str">
        <f>IF(HD115&lt;&gt;"",HLOOKUP(COUNT($DW115:HD115)+1,$G$4:$CX$8,HE$14,0)*$D115,IF($C115=HE$17,$G$6*$D115,""))</f>
        <v/>
      </c>
      <c r="HF115" s="34" t="str">
        <f>IF(HE115&lt;&gt;"",HLOOKUP(COUNT($DW115:HE115)+1,$G$4:$CX$8,HF$14,0)*$D115,IF($C115=HF$17,$G$6*$D115,""))</f>
        <v/>
      </c>
      <c r="HG115" s="34" t="str">
        <f>IF(HF115&lt;&gt;"",HLOOKUP(COUNT($DW115:HF115)+1,$G$4:$CX$8,HG$14,0)*$D115,IF($C115=HG$17,$G$6*$D115,""))</f>
        <v/>
      </c>
      <c r="HH115" s="34" t="str">
        <f>IF(HG115&lt;&gt;"",HLOOKUP(COUNT($DW115:HG115)+1,$G$4:$CX$8,HH$14,0)*$D115,IF($C115=HH$17,$G$6*$D115,""))</f>
        <v/>
      </c>
      <c r="HI115" s="34" t="str">
        <f>IF(HH115&lt;&gt;"",HLOOKUP(COUNT($DW115:HH115)+1,$G$4:$CX$8,HI$14,0)*$D115,IF($C115=HI$17,$G$6*$D115,""))</f>
        <v/>
      </c>
      <c r="HJ115" s="34" t="str">
        <f>IF(HI115&lt;&gt;"",HLOOKUP(COUNT($DW115:HI115)+1,$G$4:$CX$8,HJ$14,0)*$D115,IF($C115=HJ$17,$G$6*$D115,""))</f>
        <v/>
      </c>
      <c r="HK115" s="34" t="str">
        <f>IF(HJ115&lt;&gt;"",HLOOKUP(COUNT($DW115:HJ115)+1,$G$4:$CX$8,HK$14,0)*$D115,IF($C115=HK$17,$G$6*$D115,""))</f>
        <v/>
      </c>
      <c r="HL115" s="34" t="str">
        <f>IF(HK115&lt;&gt;"",HLOOKUP(COUNT($DW115:HK115)+1,$G$4:$CX$8,HL$14,0)*$D115,IF($C115=HL$17,$G$6*$D115,""))</f>
        <v/>
      </c>
      <c r="HM115" s="34" t="str">
        <f>IF(HL115&lt;&gt;"",HLOOKUP(COUNT($DW115:HL115)+1,$G$4:$CX$8,HM$14,0)*$D115,IF($C115=HM$17,$G$6*$D115,""))</f>
        <v/>
      </c>
      <c r="HN115" s="34" t="str">
        <f>IF(HM115&lt;&gt;"",HLOOKUP(COUNT($DW115:HM115)+1,$G$4:$CX$8,HN$14,0)*$D115,IF($C115=HN$17,$G$6*$D115,""))</f>
        <v/>
      </c>
      <c r="HO115" s="34" t="str">
        <f>IF(HN115&lt;&gt;"",HLOOKUP(COUNT($DW115:HN115)+1,$G$4:$CX$8,HO$14,0)*$D115,IF($C115=HO$17,$G$6*$D115,""))</f>
        <v/>
      </c>
      <c r="HP115" s="34">
        <f>IF(HO115&lt;&gt;"",HLOOKUP(COUNT($DW115:HO115)+1,$G$4:$CX$8,HP$14,0)*$D115,IF($C115=HP$17,$G$6*$D115,""))</f>
        <v>0</v>
      </c>
      <c r="HQ115" s="34">
        <f>IF(HP115&lt;&gt;"",HLOOKUP(COUNT($DW115:HP115)+1,$G$4:$CX$8,HQ$14,0)*$D115,IF($C115=HQ$17,$G$6*$D115,""))</f>
        <v>7500</v>
      </c>
      <c r="HR115" s="34">
        <f>IF(HQ115&lt;&gt;"",HLOOKUP(COUNT($DW115:HQ115)+1,$G$4:$CX$8,HR$14,0)*$D115,IF($C115=HR$17,$G$6*$D115,""))</f>
        <v>7500</v>
      </c>
      <c r="HS115" s="34">
        <f>IF(HR115&lt;&gt;"",HLOOKUP(COUNT($DW115:HR115)+1,$G$4:$CX$8,HS$14,0)*$D115,IF($C115=HS$17,$G$6*$D115,""))</f>
        <v>7500</v>
      </c>
      <c r="HT115" s="34">
        <f>IF(HS115&lt;&gt;"",HLOOKUP(COUNT($DW115:HS115)+1,$G$4:$CX$8,HT$14,0)*$D115,IF($C115=HT$17,$G$6*$D115,""))</f>
        <v>9048.4582084179765</v>
      </c>
      <c r="HU115" s="34">
        <f>IF(HT115&lt;&gt;"",HLOOKUP(COUNT($DW115:HT115)+1,$G$4:$CX$8,HU$14,0)*$D115,IF($C115=HU$17,$G$6*$D115,""))</f>
        <v>11310.572760522478</v>
      </c>
      <c r="HV115" s="34">
        <f>IF(HU115&lt;&gt;"",HLOOKUP(COUNT($DW115:HU115)+1,$G$4:$CX$8,HV$14,0)*$D115,IF($C115=HV$17,$G$6*$D115,""))</f>
        <v>13572.687312626966</v>
      </c>
      <c r="HW115" s="34">
        <f>IF(HV115&lt;&gt;"",HLOOKUP(COUNT($DW115:HV115)+1,$G$4:$CX$8,HW$14,0)*$D115,IF($C115=HW$17,$G$6*$D115,""))</f>
        <v>15744.31728264728</v>
      </c>
      <c r="HX115" s="34">
        <f>IF(HW115&lt;&gt;"",HLOOKUP(COUNT($DW115:HW115)+1,$G$4:$CX$8,HX$14,0)*$D115,IF($C115=HX$17,$G$6*$D115,""))</f>
        <v>17948.521702217906</v>
      </c>
      <c r="HY115" s="34">
        <f>IF(HX115&lt;&gt;"",HLOOKUP(COUNT($DW115:HX115)+1,$G$4:$CX$8,HY$14,0)*$D115,IF($C115=HY$17,$G$6*$D115,""))</f>
        <v>20281.829523506218</v>
      </c>
      <c r="HZ115" s="34">
        <f>IF(HY115&lt;&gt;"",HLOOKUP(COUNT($DW115:HY115)+1,$G$4:$CX$8,HZ$14,0)*$D115,IF($C115=HZ$17,$G$6*$D115,""))</f>
        <v>22512.830771091903</v>
      </c>
      <c r="IA115" s="34">
        <f>IF(HZ115&lt;&gt;"",HLOOKUP(COUNT($DW115:HZ115)+1,$G$4:$CX$8,IA$14,0)*$D115,IF($C115=IA$17,$G$6*$D115,""))</f>
        <v>24764.113848201101</v>
      </c>
      <c r="IB115" s="34">
        <f>IF(IA115&lt;&gt;"",HLOOKUP(COUNT($DW115:IA115)+1,$G$4:$CX$8,IB$14,0)*$D115,IF($C115=IB$17,$G$6*$D115,""))</f>
        <v>18573.085386150833</v>
      </c>
      <c r="IC115" s="34">
        <f>IF(IB115&lt;&gt;"",HLOOKUP(COUNT($DW115:IB115)+1,$G$4:$CX$8,IC$14,0)*$D115,IF($C115=IC$17,$G$6*$D115,""))</f>
        <v>17644.431116843283</v>
      </c>
      <c r="ID115" s="34">
        <f>IF(IC115&lt;&gt;"",HLOOKUP(COUNT($DW115:IC115)+1,$G$4:$CX$8,ID$14,0)*$D115,IF($C115=ID$17,$G$6*$D115,""))</f>
        <v>19408.874228527617</v>
      </c>
      <c r="IE115" s="34">
        <f>IF(ID115&lt;&gt;"",HLOOKUP(COUNT($DW115:ID115)+1,$G$4:$CX$8,IE$14,0)*$D115,IF($C115=IE$17,$G$6*$D115,""))</f>
        <v>21349.761651380388</v>
      </c>
      <c r="IF115" s="34">
        <f>IF(IE115&lt;&gt;"",HLOOKUP(COUNT($DW115:IE115)+1,$G$4:$CX$8,IF$14,0)*$D115,IF($C115=IF$17,$G$6*$D115,""))</f>
        <v>23484.73781651842</v>
      </c>
      <c r="IG115" s="34">
        <f>IF(IF115&lt;&gt;"",HLOOKUP(COUNT($DW115:IF115)+1,$G$4:$CX$8,IG$14,0)*$D115,IF($C115=IG$17,$G$6*$D115,""))</f>
        <v>25833.211598170259</v>
      </c>
      <c r="IH115" s="34">
        <f>IF(IG115&lt;&gt;"",HLOOKUP(COUNT($DW115:IG115)+1,$G$4:$CX$8,IH$14,0)*$D115,IF($C115=IH$17,$G$6*$D115,""))</f>
        <v>24541.551018261736</v>
      </c>
      <c r="II115" s="34">
        <f>IF(IH115&lt;&gt;"",HLOOKUP(COUNT($DW115:IH115)+1,$G$4:$CX$8,II$14,0)*$D115,IF($C115=II$17,$G$6*$D115,""))</f>
        <v>23314.473467348653</v>
      </c>
      <c r="IJ115" s="34">
        <f>IF(II115&lt;&gt;"",HLOOKUP(COUNT($DW115:II115)+1,$G$4:$CX$8,IJ$14,0)*$D115,IF($C115=IJ$17,$G$6*$D115,""))</f>
        <v>24946.486610063057</v>
      </c>
      <c r="IK115" s="34">
        <f>IF(IJ115&lt;&gt;"",HLOOKUP(COUNT($DW115:IJ115)+1,$G$4:$CX$8,IK$14,0)*$D115,IF($C115=IK$17,$G$6*$D115,""))</f>
        <v>26692.740672767472</v>
      </c>
      <c r="IL115" s="34">
        <f>IF(IK115&lt;&gt;"",HLOOKUP(COUNT($DW115:IK115)+1,$G$4:$CX$8,IL$14,0)*$D115,IF($C115=IL$17,$G$6*$D115,""))</f>
        <v>28561.232519861194</v>
      </c>
      <c r="IM115" s="34">
        <f>IF(IL115&lt;&gt;"",HLOOKUP(COUNT($DW115:IL115)+1,$G$4:$CX$8,IM$14,0)*$D115,IF($C115=IM$17,$G$6*$D115,""))</f>
        <v>31417.355771847309</v>
      </c>
      <c r="IO115" s="34" t="str">
        <f>IF(IN115&lt;&gt;"",HLOOKUP(COUNT($IN115:IN115)+1,$G$4:$EH$8,IO$14,0)*$D115,IF($C115=IO$17,$G$7*$D115,""))</f>
        <v/>
      </c>
      <c r="IP115" s="34" t="str">
        <f>IF(IO115&lt;&gt;"",HLOOKUP(COUNT($IN115:IO115)+1,$G$4:$EH$8,IP$14,0)*$D115,IF($C115=IP$17,$G$7*$D115,""))</f>
        <v/>
      </c>
      <c r="IQ115" s="34" t="str">
        <f>IF(IP115&lt;&gt;"",HLOOKUP(COUNT($IN115:IP115)+1,$G$4:$EH$8,IQ$14,0)*$D115,IF($C115=IQ$17,$G$7*$D115,""))</f>
        <v/>
      </c>
      <c r="IR115" s="34" t="str">
        <f>IF(IQ115&lt;&gt;"",HLOOKUP(COUNT($IN115:IQ115)+1,$G$4:$EH$8,IR$14,0)*$D115,IF($C115=IR$17,$G$7*$D115,""))</f>
        <v/>
      </c>
      <c r="IS115" s="34" t="str">
        <f>IF(IR115&lt;&gt;"",HLOOKUP(COUNT($IN115:IR115)+1,$G$4:$EH$8,IS$14,0)*$D115,IF($C115=IS$17,$G$7*$D115,""))</f>
        <v/>
      </c>
      <c r="IT115" s="34" t="str">
        <f>IF(IS115&lt;&gt;"",HLOOKUP(COUNT($IN115:IS115)+1,$G$4:$EH$8,IT$14,0)*$D115,IF($C115=IT$17,$G$7*$D115,""))</f>
        <v/>
      </c>
      <c r="IU115" s="34" t="str">
        <f>IF(IT115&lt;&gt;"",HLOOKUP(COUNT($IN115:IT115)+1,$G$4:$EH$8,IU$14,0)*$D115,IF($C115=IU$17,$G$7*$D115,""))</f>
        <v/>
      </c>
      <c r="IV115" s="34" t="str">
        <f>IF(IU115&lt;&gt;"",HLOOKUP(COUNT($IN115:IU115)+1,$G$4:$EH$8,IV$14,0)*$D115,IF($C115=IV$17,$G$7*$D115,""))</f>
        <v/>
      </c>
      <c r="IW115" s="34" t="str">
        <f>IF(IV115&lt;&gt;"",HLOOKUP(COUNT($IN115:IV115)+1,$G$4:$EH$8,IW$14,0)*$D115,IF($C115=IW$17,$G$7*$D115,""))</f>
        <v/>
      </c>
      <c r="IX115" s="34" t="str">
        <f>IF(IW115&lt;&gt;"",HLOOKUP(COUNT($IN115:IW115)+1,$G$4:$EH$8,IX$14,0)*$D115,IF($C115=IX$17,$G$7*$D115,""))</f>
        <v/>
      </c>
      <c r="IY115" s="34" t="str">
        <f>IF(IX115&lt;&gt;"",HLOOKUP(COUNT($IN115:IX115)+1,$G$4:$EH$8,IY$14,0)*$D115,IF($C115=IY$17,$G$7*$D115,""))</f>
        <v/>
      </c>
      <c r="IZ115" s="34" t="str">
        <f>IF(IY115&lt;&gt;"",HLOOKUP(COUNT($IN115:IY115)+1,$G$4:$EH$8,IZ$14,0)*$D115,IF($C115=IZ$17,$G$7*$D115,""))</f>
        <v/>
      </c>
      <c r="JA115" s="34" t="str">
        <f>IF(IZ115&lt;&gt;"",HLOOKUP(COUNT($IN115:IZ115)+1,$G$4:$EH$8,JA$14,0)*$D115,IF($C115=JA$17,$G$7*$D115,""))</f>
        <v/>
      </c>
      <c r="JB115" s="34" t="str">
        <f>IF(JA115&lt;&gt;"",HLOOKUP(COUNT($IN115:JA115)+1,$G$4:$EH$8,JB$14,0)*$D115,IF($C115=JB$17,$G$7*$D115,""))</f>
        <v/>
      </c>
      <c r="JC115" s="34" t="str">
        <f>IF(JB115&lt;&gt;"",HLOOKUP(COUNT($IN115:JB115)+1,$G$4:$EH$8,JC$14,0)*$D115,IF($C115=JC$17,$G$7*$D115,""))</f>
        <v/>
      </c>
      <c r="JD115" s="34" t="str">
        <f>IF(JC115&lt;&gt;"",HLOOKUP(COUNT($IN115:JC115)+1,$G$4:$EH$8,JD$14,0)*$D115,IF($C115=JD$17,$G$7*$D115,""))</f>
        <v/>
      </c>
      <c r="JE115" s="34" t="str">
        <f>IF(JD115&lt;&gt;"",HLOOKUP(COUNT($IN115:JD115)+1,$G$4:$EH$8,JE$14,0)*$D115,IF($C115=JE$17,$G$7*$D115,""))</f>
        <v/>
      </c>
      <c r="JF115" s="34" t="str">
        <f>IF(JE115&lt;&gt;"",HLOOKUP(COUNT($IN115:JE115)+1,$G$4:$EH$8,JF$14,0)*$D115,IF($C115=JF$17,$G$7*$D115,""))</f>
        <v/>
      </c>
      <c r="JG115" s="34" t="str">
        <f>IF(JF115&lt;&gt;"",HLOOKUP(COUNT($IN115:JF115)+1,$G$4:$EH$8,JG$14,0)*$D115,IF($C115=JG$17,$G$7*$D115,""))</f>
        <v/>
      </c>
      <c r="JH115" s="34" t="str">
        <f>IF(JG115&lt;&gt;"",HLOOKUP(COUNT($IN115:JG115)+1,$G$4:$EH$8,JH$14,0)*$D115,IF($C115=JH$17,$G$7*$D115,""))</f>
        <v/>
      </c>
      <c r="JI115" s="34" t="str">
        <f>IF(JH115&lt;&gt;"",HLOOKUP(COUNT($IN115:JH115)+1,$G$4:$EH$8,JI$14,0)*$D115,IF($C115=JI$17,$G$7*$D115,""))</f>
        <v/>
      </c>
      <c r="JJ115" s="34" t="str">
        <f>IF(JI115&lt;&gt;"",HLOOKUP(COUNT($IN115:JI115)+1,$G$4:$EH$8,JJ$14,0)*$D115,IF($C115=JJ$17,$G$7*$D115,""))</f>
        <v/>
      </c>
      <c r="JK115" s="34" t="str">
        <f>IF(JJ115&lt;&gt;"",HLOOKUP(COUNT($IN115:JJ115)+1,$G$4:$EH$8,JK$14,0)*$D115,IF($C115=JK$17,$G$7*$D115,""))</f>
        <v/>
      </c>
      <c r="JL115" s="34" t="str">
        <f>IF(JK115&lt;&gt;"",HLOOKUP(COUNT($IN115:JK115)+1,$G$4:$EH$8,JL$14,0)*$D115,IF($C115=JL$17,$G$7*$D115,""))</f>
        <v/>
      </c>
      <c r="JM115" s="34" t="str">
        <f>IF(JL115&lt;&gt;"",HLOOKUP(COUNT($IN115:JL115)+1,$G$4:$EH$8,JM$14,0)*$D115,IF($C115=JM$17,$G$7*$D115,""))</f>
        <v/>
      </c>
      <c r="JN115" s="34" t="str">
        <f>IF(JM115&lt;&gt;"",HLOOKUP(COUNT($IN115:JM115)+1,$G$4:$EH$8,JN$14,0)*$D115,IF($C115=JN$17,$G$7*$D115,""))</f>
        <v/>
      </c>
      <c r="JO115" s="34" t="str">
        <f>IF(JN115&lt;&gt;"",HLOOKUP(COUNT($IN115:JN115)+1,$G$4:$EH$8,JO$14,0)*$D115,IF($C115=JO$17,$G$7*$D115,""))</f>
        <v/>
      </c>
      <c r="JP115" s="34" t="str">
        <f>IF(JO115&lt;&gt;"",HLOOKUP(COUNT($IN115:JO115)+1,$G$4:$EH$8,JP$14,0)*$D115,IF($C115=JP$17,$G$7*$D115,""))</f>
        <v/>
      </c>
      <c r="JQ115" s="34" t="str">
        <f>IF(JP115&lt;&gt;"",HLOOKUP(COUNT($IN115:JP115)+1,$G$4:$EH$8,JQ$14,0)*$D115,IF($C115=JQ$17,$G$7*$D115,""))</f>
        <v/>
      </c>
      <c r="JR115" s="34" t="str">
        <f>IF(JQ115&lt;&gt;"",HLOOKUP(COUNT($IN115:JQ115)+1,$G$4:$EH$8,JR$14,0)*$D115,IF($C115=JR$17,$G$7*$D115,""))</f>
        <v/>
      </c>
      <c r="JS115" s="34" t="str">
        <f>IF(JR115&lt;&gt;"",HLOOKUP(COUNT($IN115:JR115)+1,$G$4:$EH$8,JS$14,0)*$D115,IF($C115=JS$17,$G$7*$D115,""))</f>
        <v/>
      </c>
      <c r="JT115" s="34" t="str">
        <f>IF(JS115&lt;&gt;"",HLOOKUP(COUNT($IN115:JS115)+1,$G$4:$EH$8,JT$14,0)*$D115,IF($C115=JT$17,$G$7*$D115,""))</f>
        <v/>
      </c>
      <c r="JU115" s="34" t="str">
        <f>IF(JT115&lt;&gt;"",HLOOKUP(COUNT($IN115:JT115)+1,$G$4:$EH$8,JU$14,0)*$D115,IF($C115=JU$17,$G$7*$D115,""))</f>
        <v/>
      </c>
      <c r="JV115" s="34" t="str">
        <f>IF(JU115&lt;&gt;"",HLOOKUP(COUNT($IN115:JU115)+1,$G$4:$EH$8,JV$14,0)*$D115,IF($C115=JV$17,$G$7*$D115,""))</f>
        <v/>
      </c>
      <c r="JW115" s="34" t="str">
        <f>IF(JV115&lt;&gt;"",HLOOKUP(COUNT($IN115:JV115)+1,$G$4:$EH$8,JW$14,0)*$D115,IF($C115=JW$17,$G$7*$D115,""))</f>
        <v/>
      </c>
      <c r="JX115" s="34" t="str">
        <f>IF(JW115&lt;&gt;"",HLOOKUP(COUNT($IN115:JW115)+1,$G$4:$EH$8,JX$14,0)*$D115,IF($C115=JX$17,$G$7*$D115,""))</f>
        <v/>
      </c>
      <c r="JY115" s="34" t="str">
        <f>IF(JX115&lt;&gt;"",HLOOKUP(COUNT($IN115:JX115)+1,$G$4:$EH$8,JY$14,0)*$D115,IF($C115=JY$17,$G$7*$D115,""))</f>
        <v/>
      </c>
      <c r="JZ115" s="34" t="str">
        <f>IF(JY115&lt;&gt;"",HLOOKUP(COUNT($IN115:JY115)+1,$G$4:$EH$8,JZ$14,0)*$D115,IF($C115=JZ$17,$G$7*$D115,""))</f>
        <v/>
      </c>
      <c r="KA115" s="34" t="str">
        <f>IF(JZ115&lt;&gt;"",HLOOKUP(COUNT($IN115:JZ115)+1,$G$4:$EH$8,KA$14,0)*$D115,IF($C115=KA$17,$G$7*$D115,""))</f>
        <v/>
      </c>
      <c r="KB115" s="34" t="str">
        <f>IF(KA115&lt;&gt;"",HLOOKUP(COUNT($IN115:KA115)+1,$G$4:$EH$8,KB$14,0)*$D115,IF($C115=KB$17,$G$7*$D115,""))</f>
        <v/>
      </c>
      <c r="KC115" s="34" t="str">
        <f>IF(KB115&lt;&gt;"",HLOOKUP(COUNT($IN115:KB115)+1,$G$4:$EH$8,KC$14,0)*$D115,IF($C115=KC$17,$G$7*$D115,""))</f>
        <v/>
      </c>
      <c r="KD115" s="34" t="str">
        <f>IF(KC115&lt;&gt;"",HLOOKUP(COUNT($IN115:KC115)+1,$G$4:$EH$8,KD$14,0)*$D115,IF($C115=KD$17,$G$7*$D115,""))</f>
        <v/>
      </c>
      <c r="KE115" s="34" t="str">
        <f>IF(KD115&lt;&gt;"",HLOOKUP(COUNT($IN115:KD115)+1,$G$4:$EH$8,KE$14,0)*$D115,IF($C115=KE$17,$G$7*$D115,""))</f>
        <v/>
      </c>
      <c r="KF115" s="34" t="str">
        <f>IF(KE115&lt;&gt;"",HLOOKUP(COUNT($IN115:KE115)+1,$G$4:$EH$8,KF$14,0)*$D115,IF($C115=KF$17,$G$7*$D115,""))</f>
        <v/>
      </c>
      <c r="KG115" s="34" t="str">
        <f>IF(KF115&lt;&gt;"",HLOOKUP(COUNT($IN115:KF115)+1,$G$4:$EH$8,KG$14,0)*$D115,IF($C115=KG$17,$G$7*$D115,""))</f>
        <v/>
      </c>
      <c r="KH115" s="34" t="str">
        <f>IF(KG115&lt;&gt;"",HLOOKUP(COUNT($IN115:KG115)+1,$G$4:$EH$8,KH$14,0)*$D115,IF($C115=KH$17,$G$7*$D115,""))</f>
        <v/>
      </c>
      <c r="KI115" s="34" t="str">
        <f>IF(KH115&lt;&gt;"",HLOOKUP(COUNT($IN115:KH115)+1,$G$4:$EH$8,KI$14,0)*$D115,IF($C115=KI$17,$G$7*$D115,""))</f>
        <v/>
      </c>
      <c r="KJ115" s="34" t="str">
        <f>IF(KI115&lt;&gt;"",HLOOKUP(COUNT($IN115:KI115)+1,$G$4:$EH$8,KJ$14,0)*$D115,IF($C115=KJ$17,$G$7*$D115,""))</f>
        <v/>
      </c>
      <c r="KK115" s="34" t="str">
        <f>IF(KJ115&lt;&gt;"",HLOOKUP(COUNT($IN115:KJ115)+1,$G$4:$EH$8,KK$14,0)*$D115,IF($C115=KK$17,$G$7*$D115,""))</f>
        <v/>
      </c>
      <c r="KL115" s="34" t="str">
        <f>IF(KK115&lt;&gt;"",HLOOKUP(COUNT($IN115:KK115)+1,$G$4:$EH$8,KL$14,0)*$D115,IF($C115=KL$17,$G$7*$D115,""))</f>
        <v/>
      </c>
      <c r="KM115" s="34" t="str">
        <f>IF(KL115&lt;&gt;"",HLOOKUP(COUNT($IN115:KL115)+1,$G$4:$EH$8,KM$14,0)*$D115,IF($C115=KM$17,$G$7*$D115,""))</f>
        <v/>
      </c>
      <c r="KN115" s="34" t="str">
        <f>IF(KM115&lt;&gt;"",HLOOKUP(COUNT($IN115:KM115)+1,$G$4:$EH$8,KN$14,0)*$D115,IF($C115=KN$17,$G$7*$D115,""))</f>
        <v/>
      </c>
      <c r="KO115" s="34" t="str">
        <f>IF(KN115&lt;&gt;"",HLOOKUP(COUNT($IN115:KN115)+1,$G$4:$EH$8,KO$14,0)*$D115,IF($C115=KO$17,$G$7*$D115,""))</f>
        <v/>
      </c>
      <c r="KP115" s="34" t="str">
        <f>IF(KO115&lt;&gt;"",HLOOKUP(COUNT($IN115:KO115)+1,$G$4:$EH$8,KP$14,0)*$D115,IF($C115=KP$17,$G$7*$D115,""))</f>
        <v/>
      </c>
      <c r="KQ115" s="34" t="str">
        <f>IF(KP115&lt;&gt;"",HLOOKUP(COUNT($IN115:KP115)+1,$G$4:$EH$8,KQ$14,0)*$D115,IF($C115=KQ$17,$G$7*$D115,""))</f>
        <v/>
      </c>
      <c r="KR115" s="34" t="str">
        <f>IF(KQ115&lt;&gt;"",HLOOKUP(COUNT($IN115:KQ115)+1,$G$4:$EH$8,KR$14,0)*$D115,IF($C115=KR$17,$G$7*$D115,""))</f>
        <v/>
      </c>
      <c r="KS115" s="34" t="str">
        <f>IF(KR115&lt;&gt;"",HLOOKUP(COUNT($IN115:KR115)+1,$G$4:$EH$8,KS$14,0)*$D115,IF($C115=KS$17,$G$7*$D115,""))</f>
        <v/>
      </c>
      <c r="KT115" s="34" t="str">
        <f>IF(KS115&lt;&gt;"",HLOOKUP(COUNT($IN115:KS115)+1,$G$4:$EH$8,KT$14,0)*$D115,IF($C115=KT$17,$G$7*$D115,""))</f>
        <v/>
      </c>
      <c r="KU115" s="34" t="str">
        <f>IF(KT115&lt;&gt;"",HLOOKUP(COUNT($IN115:KT115)+1,$G$4:$EH$8,KU$14,0)*$D115,IF($C115=KU$17,$G$7*$D115,""))</f>
        <v/>
      </c>
      <c r="KV115" s="34" t="str">
        <f>IF(KU115&lt;&gt;"",HLOOKUP(COUNT($IN115:KU115)+1,$G$4:$EH$8,KV$14,0)*$D115,IF($C115=KV$17,$G$7*$D115,""))</f>
        <v/>
      </c>
      <c r="KW115" s="34" t="str">
        <f>IF(KV115&lt;&gt;"",HLOOKUP(COUNT($IN115:KV115)+1,$G$4:$EH$8,KW$14,0)*$D115,IF($C115=KW$17,$G$7*$D115,""))</f>
        <v/>
      </c>
      <c r="KX115" s="34" t="str">
        <f>IF(KW115&lt;&gt;"",HLOOKUP(COUNT($IN115:KW115)+1,$G$4:$EH$8,KX$14,0)*$D115,IF($C115=KX$17,$G$7*$D115,""))</f>
        <v/>
      </c>
      <c r="KY115" s="34" t="str">
        <f>IF(KX115&lt;&gt;"",HLOOKUP(COUNT($IN115:KX115)+1,$G$4:$EH$8,KY$14,0)*$D115,IF($C115=KY$17,$G$7*$D115,""))</f>
        <v/>
      </c>
      <c r="KZ115" s="34" t="str">
        <f>IF(KY115&lt;&gt;"",HLOOKUP(COUNT($IN115:KY115)+1,$G$4:$EH$8,KZ$14,0)*$D115,IF($C115=KZ$17,$G$7*$D115,""))</f>
        <v/>
      </c>
      <c r="LA115" s="34" t="str">
        <f>IF(KZ115&lt;&gt;"",HLOOKUP(COUNT($IN115:KZ115)+1,$G$4:$EH$8,LA$14,0)*$D115,IF($C115=LA$17,$G$7*$D115,""))</f>
        <v/>
      </c>
      <c r="LB115" s="34" t="str">
        <f>IF(LA115&lt;&gt;"",HLOOKUP(COUNT($IN115:LA115)+1,$G$4:$EH$8,LB$14,0)*$D115,IF($C115=LB$17,$G$7*$D115,""))</f>
        <v/>
      </c>
      <c r="LC115" s="34" t="str">
        <f>IF(LB115&lt;&gt;"",HLOOKUP(COUNT($IN115:LB115)+1,$G$4:$EH$8,LC$14,0)*$D115,IF($C115=LC$17,$G$7*$D115,""))</f>
        <v/>
      </c>
      <c r="LD115" s="34" t="str">
        <f>IF(LC115&lt;&gt;"",HLOOKUP(COUNT($IN115:LC115)+1,$G$4:$EH$8,LD$14,0)*$D115,IF($C115=LD$17,$G$7*$D115,""))</f>
        <v/>
      </c>
      <c r="LE115" s="34" t="str">
        <f>IF(LD115&lt;&gt;"",HLOOKUP(COUNT($IN115:LD115)+1,$G$4:$EH$8,LE$14,0)*$D115,IF($C115=LE$17,$G$7*$D115,""))</f>
        <v/>
      </c>
      <c r="LF115" s="34" t="str">
        <f>IF(LE115&lt;&gt;"",HLOOKUP(COUNT($IN115:LE115)+1,$G$4:$EH$8,LF$14,0)*$D115,IF($C115=LF$17,$G$7*$D115,""))</f>
        <v/>
      </c>
      <c r="LG115" s="34" t="str">
        <f>IF(LF115&lt;&gt;"",HLOOKUP(COUNT($IN115:LF115)+1,$G$4:$EH$8,LG$14,0)*$D115,IF($C115=LG$17,$G$7*$D115,""))</f>
        <v/>
      </c>
      <c r="LH115" s="34" t="str">
        <f>IF(LG115&lt;&gt;"",HLOOKUP(COUNT($IN115:LG115)+1,$G$4:$EH$8,LH$14,0)*$D115,IF($C115=LH$17,$G$7*$D115,""))</f>
        <v/>
      </c>
      <c r="LI115" s="34" t="str">
        <f>IF(LH115&lt;&gt;"",HLOOKUP(COUNT($IN115:LH115)+1,$G$4:$EH$8,LI$14,0)*$D115,IF($C115=LI$17,$G$7*$D115,""))</f>
        <v/>
      </c>
      <c r="LJ115" s="34" t="str">
        <f>IF(LI115&lt;&gt;"",HLOOKUP(COUNT($IN115:LI115)+1,$G$4:$EH$8,LJ$14,0)*$D115,IF($C115=LJ$17,$G$7*$D115,""))</f>
        <v/>
      </c>
      <c r="LK115" s="34" t="str">
        <f>IF(LJ115&lt;&gt;"",HLOOKUP(COUNT($IN115:LJ115)+1,$G$4:$EH$8,LK$14,0)*$D115,IF($C115=LK$17,$G$7*$D115,""))</f>
        <v/>
      </c>
      <c r="LL115" s="34" t="str">
        <f>IF(LK115&lt;&gt;"",HLOOKUP(COUNT($IN115:LK115)+1,$G$4:$EH$8,LL$14,0)*$D115,IF($C115=LL$17,$G$7*$D115,""))</f>
        <v/>
      </c>
      <c r="LM115" s="34" t="str">
        <f>IF(LL115&lt;&gt;"",HLOOKUP(COUNT($IN115:LL115)+1,$G$4:$EH$8,LM$14,0)*$D115,IF($C115=LM$17,$G$7*$D115,""))</f>
        <v/>
      </c>
      <c r="LN115" s="34" t="str">
        <f>IF(LM115&lt;&gt;"",HLOOKUP(COUNT($IN115:LM115)+1,$G$4:$EH$8,LN$14,0)*$D115,IF($C115=LN$17,$G$7*$D115,""))</f>
        <v/>
      </c>
      <c r="LO115" s="34" t="str">
        <f>IF(LN115&lt;&gt;"",HLOOKUP(COUNT($IN115:LN115)+1,$G$4:$EH$8,LO$14,0)*$D115,IF($C115=LO$17,$G$7*$D115,""))</f>
        <v/>
      </c>
      <c r="LP115" s="34" t="str">
        <f>IF(LO115&lt;&gt;"",HLOOKUP(COUNT($IN115:LO115)+1,$G$4:$EH$8,LP$14,0)*$D115,IF($C115=LP$17,$G$7*$D115,""))</f>
        <v/>
      </c>
      <c r="LQ115" s="34" t="str">
        <f>IF(LP115&lt;&gt;"",HLOOKUP(COUNT($IN115:LP115)+1,$G$4:$EH$8,LQ$14,0)*$D115,IF($C115=LQ$17,$G$7*$D115,""))</f>
        <v/>
      </c>
      <c r="LR115" s="34" t="str">
        <f>IF(LQ115&lt;&gt;"",HLOOKUP(COUNT($IN115:LQ115)+1,$G$4:$EH$8,LR$14,0)*$D115,IF($C115=LR$17,$G$7*$D115,""))</f>
        <v/>
      </c>
      <c r="LS115" s="34" t="str">
        <f>IF(LR115&lt;&gt;"",HLOOKUP(COUNT($IN115:LR115)+1,$G$4:$EH$8,LS$14,0)*$D115,IF($C115=LS$17,$G$7*$D115,""))</f>
        <v/>
      </c>
      <c r="LT115" s="34" t="str">
        <f>IF(LS115&lt;&gt;"",HLOOKUP(COUNT($IN115:LS115)+1,$G$4:$EH$8,LT$14,0)*$D115,IF($C115=LT$17,$G$7*$D115,""))</f>
        <v/>
      </c>
      <c r="LU115" s="34" t="str">
        <f>IF(LT115&lt;&gt;"",HLOOKUP(COUNT($IN115:LT115)+1,$G$4:$EH$8,LU$14,0)*$D115,IF($C115=LU$17,$G$7*$D115,""))</f>
        <v/>
      </c>
      <c r="LV115" s="34" t="str">
        <f>IF(LU115&lt;&gt;"",HLOOKUP(COUNT($IN115:LU115)+1,$G$4:$EH$8,LV$14,0)*$D115,IF($C115=LV$17,$G$7*$D115,""))</f>
        <v/>
      </c>
      <c r="LW115" s="34" t="str">
        <f>IF(LV115&lt;&gt;"",HLOOKUP(COUNT($IN115:LV115)+1,$G$4:$EH$8,LW$14,0)*$D115,IF($C115=LW$17,$G$7*$D115,""))</f>
        <v/>
      </c>
      <c r="LX115" s="34" t="str">
        <f>IF(LW115&lt;&gt;"",HLOOKUP(COUNT($IN115:LW115)+1,$G$4:$EH$8,LX$14,0)*$D115,IF($C115=LX$17,$G$7*$D115,""))</f>
        <v/>
      </c>
      <c r="LY115" s="34" t="str">
        <f>IF(LX115&lt;&gt;"",HLOOKUP(COUNT($IN115:LX115)+1,$G$4:$EH$8,LY$14,0)*$D115,IF($C115=LY$17,$G$7*$D115,""))</f>
        <v/>
      </c>
      <c r="LZ115" s="34" t="str">
        <f>IF(LY115&lt;&gt;"",HLOOKUP(COUNT($IN115:LY115)+1,$G$4:$EH$8,LZ$14,0)*$D115,IF($C115=LZ$17,$G$7*$D115,""))</f>
        <v/>
      </c>
      <c r="MA115" s="34" t="str">
        <f>IF(LZ115&lt;&gt;"",HLOOKUP(COUNT($IN115:LZ115)+1,$G$4:$EH$8,MA$14,0)*$D115,IF($C115=MA$17,$G$7*$D115,""))</f>
        <v/>
      </c>
      <c r="MB115" s="34" t="str">
        <f>IF(MA115&lt;&gt;"",HLOOKUP(COUNT($IN115:MA115)+1,$G$4:$EH$8,MB$14,0)*$D115,IF($C115=MB$17,$G$7*$D115,""))</f>
        <v/>
      </c>
      <c r="MC115" s="34" t="str">
        <f>IF(MB115&lt;&gt;"",HLOOKUP(COUNT($IN115:MB115)+1,$G$4:$EH$8,MC$14,0)*$D115,IF($C115=MC$17,$G$7*$D115,""))</f>
        <v/>
      </c>
      <c r="MD115" s="34" t="str">
        <f>IF(MC115&lt;&gt;"",HLOOKUP(COUNT($IN115:MC115)+1,$G$4:$EH$8,MD$14,0)*$D115,IF($C115=MD$17,$G$7*$D115,""))</f>
        <v/>
      </c>
      <c r="ME115" s="34" t="str">
        <f>IF(MD115&lt;&gt;"",HLOOKUP(COUNT($IN115:MD115)+1,$G$4:$EH$8,ME$14,0)*$D115,IF($C115=ME$17,$G$7*$D115,""))</f>
        <v/>
      </c>
      <c r="MF115" s="1330" t="str">
        <f>IF(ME115&lt;&gt;"",HLOOKUP(COUNT($IN115:ME115)+1,$G$4:$EH$8,MF$14,0)*$D115,IF($C115=MF$17,$G$7*$D115,""))</f>
        <v/>
      </c>
      <c r="MG115" s="1330">
        <f>IF(MF115&lt;&gt;"",HLOOKUP(COUNT($IN115:MF115)+1,$G$4:$EH$8,MG$14,0)*$D115,IF($C115=MG$17,$G$7*$D115,""))</f>
        <v>0</v>
      </c>
      <c r="MH115" s="1330">
        <f>IF(MG115&lt;&gt;"",HLOOKUP(COUNT($IN115:MG115)+1,$G$4:$EH$8,MH$14,0)*$D115,IF($C115=MH$17,$G$7*$D115,""))</f>
        <v>3750</v>
      </c>
      <c r="MI115" s="1330">
        <f>IF(MH115&lt;&gt;"",HLOOKUP(COUNT($IN115:MH115)+1,$G$4:$EH$8,MI$14,0)*$D115,IF($C115=MI$17,$G$7*$D115,""))</f>
        <v>3750</v>
      </c>
      <c r="MJ115" s="1330">
        <f>IF(MI115&lt;&gt;"",HLOOKUP(COUNT($IN115:MI115)+1,$G$4:$EH$8,MJ$14,0)*$D115,IF($C115=MJ$17,$G$7*$D115,""))</f>
        <v>3750</v>
      </c>
      <c r="MK115" s="1330">
        <f>IF(MJ115&lt;&gt;"",HLOOKUP(COUNT($IN115:MJ115)+1,$G$4:$EH$8,MK$14,0)*$D115,IF($C115=MK$17,$G$7*$D115,""))</f>
        <v>3750</v>
      </c>
      <c r="ML115" s="1330">
        <f>IF(MK115&lt;&gt;"",HLOOKUP(COUNT($IN115:MK115)+1,$G$4:$EH$8,ML$14,0)*$D115,IF($C115=ML$17,$G$7*$D115,""))</f>
        <v>3770.1909201741591</v>
      </c>
      <c r="MM115" s="1330">
        <f>IF(ML115&lt;&gt;"",HLOOKUP(COUNT($IN115:ML115)+1,$G$4:$EH$8,MM$14,0)*$D115,IF($C115=MM$17,$G$7*$D115,""))</f>
        <v>4524.2291042089882</v>
      </c>
      <c r="MN115" s="1330">
        <f>IF(MM115&lt;&gt;"",HLOOKUP(COUNT($IN115:MM115)+1,$G$4:$EH$8,MN$14,0)*$D115,IF($C115=MN$17,$G$7*$D115,""))</f>
        <v>5248.1057608824267</v>
      </c>
      <c r="MO115" s="1330">
        <f>IF(MN115&lt;&gt;"",HLOOKUP(COUNT($IN115:MN115)+1,$G$4:$EH$8,MO$14,0)*$D115,IF($C115=MO$17,$G$7*$D115,""))</f>
        <v>5982.8405674059686</v>
      </c>
      <c r="MP115" s="1330">
        <f>IF(MO115&lt;&gt;"",HLOOKUP(COUNT($IN115:MO115)+1,$G$4:$EH$8,MP$14,0)*$D115,IF($C115=MP$17,$G$7*$D115,""))</f>
        <v>6760.6098411687399</v>
      </c>
      <c r="MQ115" s="1330">
        <f>IF(MP115&lt;&gt;"",HLOOKUP(COUNT($IN115:MP115)+1,$G$4:$EH$8,MQ$14,0)*$D115,IF($C115=MQ$17,$G$7*$D115,""))</f>
        <v>7504.2769236973027</v>
      </c>
      <c r="MR115" s="1330">
        <f>IF(MQ115&lt;&gt;"",HLOOKUP(COUNT($IN115:MQ115)+1,$G$4:$EH$8,MR$14,0)*$D115,IF($C115=MR$17,$G$7*$D115,""))</f>
        <v>8254.7046160670325</v>
      </c>
      <c r="MS115" s="1330">
        <f>IF(MR115&lt;&gt;"",HLOOKUP(COUNT($IN115:MR115)+1,$G$4:$EH$8,MS$14,0)*$D115,IF($C115=MS$17,$G$7*$D115,""))</f>
        <v>6191.0284620502789</v>
      </c>
      <c r="MT115" s="1330">
        <f>IF(MS115&lt;&gt;"",HLOOKUP(COUNT($IN115:MS115)+1,$G$4:$EH$8,MT$14,0)*$D115,IF($C115=MT$17,$G$7*$D115,""))</f>
        <v>5881.4770389477608</v>
      </c>
      <c r="MU115" s="1330">
        <f>IF(MT115&lt;&gt;"",HLOOKUP(COUNT($IN115:MT115)+1,$G$4:$EH$8,MU$14,0)*$D115,IF($C115=MU$17,$G$7*$D115,""))</f>
        <v>6469.6247428425395</v>
      </c>
      <c r="MV115" s="1330">
        <f>IF(MU115&lt;&gt;"",HLOOKUP(COUNT($IN115:MU115)+1,$G$4:$EH$8,MV$14,0)*$D115,IF($C115=MV$17,$G$7*$D115,""))</f>
        <v>7116.5872171267965</v>
      </c>
      <c r="MW115" s="1330">
        <f>IF(MV115&lt;&gt;"",HLOOKUP(COUNT($IN115:MV115)+1,$G$4:$EH$8,MW$14,0)*$D115,IF($C115=MW$17,$G$7*$D115,""))</f>
        <v>7828.2459388394727</v>
      </c>
      <c r="MX115" s="1330">
        <f>IF(MW115&lt;&gt;"",HLOOKUP(COUNT($IN115:MW115)+1,$G$4:$EH$8,MX$14,0)*$D115,IF($C115=MX$17,$G$7*$D115,""))</f>
        <v>8611.0705327234209</v>
      </c>
      <c r="MY115" s="1330">
        <f>IF(MX115&lt;&gt;"",HLOOKUP(COUNT($IN115:MX115)+1,$G$4:$EH$8,MY$14,0)*$D115,IF($C115=MY$17,$G$7*$D115,""))</f>
        <v>8180.517006087246</v>
      </c>
      <c r="MZ115" s="1330">
        <f>IF(MY115&lt;&gt;"",HLOOKUP(COUNT($IN115:MY115)+1,$G$4:$EH$8,MZ$14,0)*$D115,IF($C115=MZ$17,$G$7*$D115,""))</f>
        <v>7771.4911557828855</v>
      </c>
      <c r="NA115" s="1330">
        <f>IF(MZ115&lt;&gt;"",HLOOKUP(COUNT($IN115:MZ115)+1,$G$4:$EH$8,NA$14,0)*$D115,IF($C115=NA$17,$G$7*$D115,""))</f>
        <v>8315.4955366876875</v>
      </c>
      <c r="NB115" s="1330">
        <f>IF(NA115&lt;&gt;"",HLOOKUP(COUNT($IN115:NA115)+1,$G$4:$EH$8,NB$14,0)*$D115,IF($C115=NB$17,$G$7*$D115,""))</f>
        <v>8897.5802242558239</v>
      </c>
      <c r="NC115" s="1330">
        <f>IF(NB115&lt;&gt;"",HLOOKUP(COUNT($IN115:NB115)+1,$G$4:$EH$8,NC$14,0)*$D115,IF($C115=NC$17,$G$7*$D115,""))</f>
        <v>9520.4108399537326</v>
      </c>
      <c r="ND115" s="1330">
        <f>IF(NC115&lt;&gt;"",HLOOKUP(COUNT($IN115:NC115)+1,$G$4:$EH$8,ND$14,0)*$D115,IF($C115=ND$17,$G$7*$D115,""))</f>
        <v>10472.451923949104</v>
      </c>
      <c r="NF115" s="34" t="str">
        <f>IF(NE115&lt;&gt;"",HLOOKUP(COUNT($NE115:NE115)+1,$G$4:$EH$8,NF$14,0)*$D115,IF($C115=NF$17,$G$8*$D115,""))</f>
        <v/>
      </c>
      <c r="NG115" s="34" t="str">
        <f>IF(NF115&lt;&gt;"",HLOOKUP(COUNT($NE115:NF115)+1,$G$4:$EH$8,NG$14,0)*$D115,IF($C115=NG$17,$G$8*$D115,""))</f>
        <v/>
      </c>
      <c r="NH115" s="34" t="str">
        <f>IF(NG115&lt;&gt;"",HLOOKUP(COUNT($NE115:NG115)+1,$G$4:$EH$8,NH$14,0)*$D115,IF($C115=NH$17,$G$8*$D115,""))</f>
        <v/>
      </c>
      <c r="NI115" s="34" t="str">
        <f>IF(NH115&lt;&gt;"",HLOOKUP(COUNT($NE115:NH115)+1,$G$4:$EH$8,NI$14,0)*$D115,IF($C115=NI$17,$G$8*$D115,""))</f>
        <v/>
      </c>
      <c r="NJ115" s="34" t="str">
        <f>IF(NI115&lt;&gt;"",HLOOKUP(COUNT($NE115:NI115)+1,$G$4:$EH$8,NJ$14,0)*$D115,IF($C115=NJ$17,$G$8*$D115,""))</f>
        <v/>
      </c>
      <c r="NK115" s="34" t="str">
        <f>IF(NJ115&lt;&gt;"",HLOOKUP(COUNT($NE115:NJ115)+1,$G$4:$EH$8,NK$14,0)*$D115,IF($C115=NK$17,$G$8*$D115,""))</f>
        <v/>
      </c>
      <c r="NL115" s="34" t="str">
        <f>IF(NK115&lt;&gt;"",HLOOKUP(COUNT($NE115:NK115)+1,$G$4:$EH$8,NL$14,0)*$D115,IF($C115=NL$17,$G$8*$D115,""))</f>
        <v/>
      </c>
      <c r="NM115" s="34" t="str">
        <f>IF(NL115&lt;&gt;"",HLOOKUP(COUNT($NE115:NL115)+1,$G$4:$EH$8,NM$14,0)*$D115,IF($C115=NM$17,$G$8*$D115,""))</f>
        <v/>
      </c>
      <c r="NN115" s="34" t="str">
        <f>IF(NM115&lt;&gt;"",HLOOKUP(COUNT($NE115:NM115)+1,$G$4:$EH$8,NN$14,0)*$D115,IF($C115=NN$17,$G$8*$D115,""))</f>
        <v/>
      </c>
      <c r="NO115" s="34" t="str">
        <f>IF(NN115&lt;&gt;"",HLOOKUP(COUNT($NE115:NN115)+1,$G$4:$EH$8,NO$14,0)*$D115,IF($C115=NO$17,$G$8*$D115,""))</f>
        <v/>
      </c>
      <c r="NP115" s="34" t="str">
        <f>IF(NO115&lt;&gt;"",HLOOKUP(COUNT($NE115:NO115)+1,$G$4:$EH$8,NP$14,0)*$D115,IF($C115=NP$17,$G$8*$D115,""))</f>
        <v/>
      </c>
      <c r="NQ115" s="34" t="str">
        <f>IF(NP115&lt;&gt;"",HLOOKUP(COUNT($NE115:NP115)+1,$G$4:$EH$8,NQ$14,0)*$D115,IF($C115=NQ$17,$G$8*$D115,""))</f>
        <v/>
      </c>
      <c r="NR115" s="34" t="str">
        <f>IF(NQ115&lt;&gt;"",HLOOKUP(COUNT($NE115:NQ115)+1,$G$4:$EH$8,NR$14,0)*$D115,IF($C115=NR$17,$G$8*$D115,""))</f>
        <v/>
      </c>
      <c r="NS115" s="34" t="str">
        <f>IF(NR115&lt;&gt;"",HLOOKUP(COUNT($NE115:NR115)+1,$G$4:$EH$8,NS$14,0)*$D115,IF($C115=NS$17,$G$8*$D115,""))</f>
        <v/>
      </c>
      <c r="NT115" s="34" t="str">
        <f>IF(NS115&lt;&gt;"",HLOOKUP(COUNT($NE115:NS115)+1,$G$4:$EH$8,NT$14,0)*$D115,IF($C115=NT$17,$G$8*$D115,""))</f>
        <v/>
      </c>
      <c r="NU115" s="34" t="str">
        <f>IF(NT115&lt;&gt;"",HLOOKUP(COUNT($NE115:NT115)+1,$G$4:$EH$8,NU$14,0)*$D115,IF($C115=NU$17,$G$8*$D115,""))</f>
        <v/>
      </c>
      <c r="NV115" s="34" t="str">
        <f>IF(NU115&lt;&gt;"",HLOOKUP(COUNT($NE115:NU115)+1,$G$4:$EH$8,NV$14,0)*$D115,IF($C115=NV$17,$G$8*$D115,""))</f>
        <v/>
      </c>
      <c r="NW115" s="34" t="str">
        <f>IF(NV115&lt;&gt;"",HLOOKUP(COUNT($NE115:NV115)+1,$G$4:$EH$8,NW$14,0)*$D115,IF($C115=NW$17,$G$8*$D115,""))</f>
        <v/>
      </c>
      <c r="NX115" s="34" t="str">
        <f>IF(NW115&lt;&gt;"",HLOOKUP(COUNT($NE115:NW115)+1,$G$4:$EH$8,NX$14,0)*$D115,IF($C115=NX$17,$G$8*$D115,""))</f>
        <v/>
      </c>
      <c r="NY115" s="34" t="str">
        <f>IF(NX115&lt;&gt;"",HLOOKUP(COUNT($NE115:NX115)+1,$G$4:$EH$8,NY$14,0)*$D115,IF($C115=NY$17,$G$8*$D115,""))</f>
        <v/>
      </c>
      <c r="NZ115" s="34" t="str">
        <f>IF(NY115&lt;&gt;"",HLOOKUP(COUNT($NE115:NY115)+1,$G$4:$EH$8,NZ$14,0)*$D115,IF($C115=NZ$17,$G$8*$D115,""))</f>
        <v/>
      </c>
      <c r="OA115" s="34" t="str">
        <f>IF(NZ115&lt;&gt;"",HLOOKUP(COUNT($NE115:NZ115)+1,$G$4:$EH$8,OA$14,0)*$D115,IF($C115=OA$17,$G$8*$D115,""))</f>
        <v/>
      </c>
      <c r="OB115" s="34" t="str">
        <f>IF(OA115&lt;&gt;"",HLOOKUP(COUNT($NE115:OA115)+1,$G$4:$EH$8,OB$14,0)*$D115,IF($C115=OB$17,$G$8*$D115,""))</f>
        <v/>
      </c>
      <c r="OC115" s="34" t="str">
        <f>IF(OB115&lt;&gt;"",HLOOKUP(COUNT($NE115:OB115)+1,$G$4:$EH$8,OC$14,0)*$D115,IF($C115=OC$17,$G$8*$D115,""))</f>
        <v/>
      </c>
      <c r="OD115" s="34" t="str">
        <f>IF(OC115&lt;&gt;"",HLOOKUP(COUNT($NE115:OC115)+1,$G$4:$EH$8,OD$14,0)*$D115,IF($C115=OD$17,$G$8*$D115,""))</f>
        <v/>
      </c>
      <c r="OE115" s="34" t="str">
        <f>IF(OD115&lt;&gt;"",HLOOKUP(COUNT($NE115:OD115)+1,$G$4:$EH$8,OE$14,0)*$D115,IF($C115=OE$17,$G$8*$D115,""))</f>
        <v/>
      </c>
      <c r="OF115" s="34" t="str">
        <f>IF(OE115&lt;&gt;"",HLOOKUP(COUNT($NE115:OE115)+1,$G$4:$EH$8,OF$14,0)*$D115,IF($C115=OF$17,$G$8*$D115,""))</f>
        <v/>
      </c>
      <c r="OG115" s="34" t="str">
        <f>IF(OF115&lt;&gt;"",HLOOKUP(COUNT($NE115:OF115)+1,$G$4:$EH$8,OG$14,0)*$D115,IF($C115=OG$17,$G$8*$D115,""))</f>
        <v/>
      </c>
      <c r="OH115" s="34" t="str">
        <f>IF(OG115&lt;&gt;"",HLOOKUP(COUNT($NE115:OG115)+1,$G$4:$EH$8,OH$14,0)*$D115,IF($C115=OH$17,$G$8*$D115,""))</f>
        <v/>
      </c>
      <c r="OI115" s="34" t="str">
        <f>IF(OH115&lt;&gt;"",HLOOKUP(COUNT($NE115:OH115)+1,$G$4:$EH$8,OI$14,0)*$D115,IF($C115=OI$17,$G$8*$D115,""))</f>
        <v/>
      </c>
      <c r="OJ115" s="34" t="str">
        <f>IF(OI115&lt;&gt;"",HLOOKUP(COUNT($NE115:OI115)+1,$G$4:$EH$8,OJ$14,0)*$D115,IF($C115=OJ$17,$G$8*$D115,""))</f>
        <v/>
      </c>
      <c r="OK115" s="34" t="str">
        <f>IF(OJ115&lt;&gt;"",HLOOKUP(COUNT($NE115:OJ115)+1,$G$4:$EH$8,OK$14,0)*$D115,IF($C115=OK$17,$G$8*$D115,""))</f>
        <v/>
      </c>
      <c r="OL115" s="34" t="str">
        <f>IF(OK115&lt;&gt;"",HLOOKUP(COUNT($NE115:OK115)+1,$G$4:$EH$8,OL$14,0)*$D115,IF($C115=OL$17,$G$8*$D115,""))</f>
        <v/>
      </c>
      <c r="OM115" s="34" t="str">
        <f>IF(OL115&lt;&gt;"",HLOOKUP(COUNT($NE115:OL115)+1,$G$4:$EH$8,OM$14,0)*$D115,IF($C115=OM$17,$G$8*$D115,""))</f>
        <v/>
      </c>
      <c r="ON115" s="34" t="str">
        <f>IF(OM115&lt;&gt;"",HLOOKUP(COUNT($NE115:OM115)+1,$G$4:$EH$8,ON$14,0)*$D115,IF($C115=ON$17,$G$8*$D115,""))</f>
        <v/>
      </c>
      <c r="OO115" s="34" t="str">
        <f>IF(ON115&lt;&gt;"",HLOOKUP(COUNT($NE115:ON115)+1,$G$4:$EH$8,OO$14,0)*$D115,IF($C115=OO$17,$G$8*$D115,""))</f>
        <v/>
      </c>
      <c r="OP115" s="34" t="str">
        <f>IF(OO115&lt;&gt;"",HLOOKUP(COUNT($NE115:OO115)+1,$G$4:$EH$8,OP$14,0)*$D115,IF($C115=OP$17,$G$8*$D115,""))</f>
        <v/>
      </c>
      <c r="OQ115" s="34" t="str">
        <f>IF(OP115&lt;&gt;"",HLOOKUP(COUNT($NE115:OP115)+1,$G$4:$EH$8,OQ$14,0)*$D115,IF($C115=OQ$17,$G$8*$D115,""))</f>
        <v/>
      </c>
      <c r="OR115" s="34" t="str">
        <f>IF(OQ115&lt;&gt;"",HLOOKUP(COUNT($NE115:OQ115)+1,$G$4:$EH$8,OR$14,0)*$D115,IF($C115=OR$17,$G$8*$D115,""))</f>
        <v/>
      </c>
      <c r="OS115" s="34" t="str">
        <f>IF(OR115&lt;&gt;"",HLOOKUP(COUNT($NE115:OR115)+1,$G$4:$EH$8,OS$14,0)*$D115,IF($C115=OS$17,$G$8*$D115,""))</f>
        <v/>
      </c>
      <c r="OT115" s="34" t="str">
        <f>IF(OS115&lt;&gt;"",HLOOKUP(COUNT($NE115:OS115)+1,$G$4:$EH$8,OT$14,0)*$D115,IF($C115=OT$17,$G$8*$D115,""))</f>
        <v/>
      </c>
      <c r="OU115" s="34" t="str">
        <f>IF(OT115&lt;&gt;"",HLOOKUP(COUNT($NE115:OT115)+1,$G$4:$EH$8,OU$14,0)*$D115,IF($C115=OU$17,$G$8*$D115,""))</f>
        <v/>
      </c>
      <c r="OV115" s="34" t="str">
        <f>IF(OU115&lt;&gt;"",HLOOKUP(COUNT($NE115:OU115)+1,$G$4:$EH$8,OV$14,0)*$D115,IF($C115=OV$17,$G$8*$D115,""))</f>
        <v/>
      </c>
      <c r="OW115" s="34" t="str">
        <f>IF(OV115&lt;&gt;"",HLOOKUP(COUNT($NE115:OV115)+1,$G$4:$EH$8,OW$14,0)*$D115,IF($C115=OW$17,$G$8*$D115,""))</f>
        <v/>
      </c>
      <c r="OX115" s="34" t="str">
        <f>IF(OW115&lt;&gt;"",HLOOKUP(COUNT($NE115:OW115)+1,$G$4:$EH$8,OX$14,0)*$D115,IF($C115=OX$17,$G$8*$D115,""))</f>
        <v/>
      </c>
      <c r="OY115" s="34" t="str">
        <f>IF(OX115&lt;&gt;"",HLOOKUP(COUNT($NE115:OX115)+1,$G$4:$EH$8,OY$14,0)*$D115,IF($C115=OY$17,$G$8*$D115,""))</f>
        <v/>
      </c>
      <c r="OZ115" s="34" t="str">
        <f>IF(OY115&lt;&gt;"",HLOOKUP(COUNT($NE115:OY115)+1,$G$4:$EH$8,OZ$14,0)*$D115,IF($C115=OZ$17,$G$8*$D115,""))</f>
        <v/>
      </c>
      <c r="PA115" s="34" t="str">
        <f>IF(OZ115&lt;&gt;"",HLOOKUP(COUNT($NE115:OZ115)+1,$G$4:$EH$8,PA$14,0)*$D115,IF($C115=PA$17,$G$8*$D115,""))</f>
        <v/>
      </c>
      <c r="PB115" s="34" t="str">
        <f>IF(PA115&lt;&gt;"",HLOOKUP(COUNT($NE115:PA115)+1,$G$4:$EH$8,PB$14,0)*$D115,IF($C115=PB$17,$G$8*$D115,""))</f>
        <v/>
      </c>
      <c r="PC115" s="34" t="str">
        <f>IF(PB115&lt;&gt;"",HLOOKUP(COUNT($NE115:PB115)+1,$G$4:$EH$8,PC$14,0)*$D115,IF($C115=PC$17,$G$8*$D115,""))</f>
        <v/>
      </c>
      <c r="PD115" s="34" t="str">
        <f>IF(PC115&lt;&gt;"",HLOOKUP(COUNT($NE115:PC115)+1,$G$4:$EH$8,PD$14,0)*$D115,IF($C115=PD$17,$G$8*$D115,""))</f>
        <v/>
      </c>
      <c r="PE115" s="34" t="str">
        <f>IF(PD115&lt;&gt;"",HLOOKUP(COUNT($NE115:PD115)+1,$G$4:$EH$8,PE$14,0)*$D115,IF($C115=PE$17,$G$8*$D115,""))</f>
        <v/>
      </c>
      <c r="PF115" s="34" t="str">
        <f>IF(PE115&lt;&gt;"",HLOOKUP(COUNT($NE115:PE115)+1,$G$4:$EH$8,PF$14,0)*$D115,IF($C115=PF$17,$G$8*$D115,""))</f>
        <v/>
      </c>
      <c r="PG115" s="34" t="str">
        <f>IF(PF115&lt;&gt;"",HLOOKUP(COUNT($NE115:PF115)+1,$G$4:$EH$8,PG$14,0)*$D115,IF($C115=PG$17,$G$8*$D115,""))</f>
        <v/>
      </c>
      <c r="PH115" s="34" t="str">
        <f>IF(PG115&lt;&gt;"",HLOOKUP(COUNT($NE115:PG115)+1,$G$4:$EH$8,PH$14,0)*$D115,IF($C115=PH$17,$G$8*$D115,""))</f>
        <v/>
      </c>
      <c r="PI115" s="34" t="str">
        <f>IF(PH115&lt;&gt;"",HLOOKUP(COUNT($NE115:PH115)+1,$G$4:$EH$8,PI$14,0)*$D115,IF($C115=PI$17,$G$8*$D115,""))</f>
        <v/>
      </c>
      <c r="PJ115" s="34" t="str">
        <f>IF(PI115&lt;&gt;"",HLOOKUP(COUNT($NE115:PI115)+1,$G$4:$EH$8,PJ$14,0)*$D115,IF($C115=PJ$17,$G$8*$D115,""))</f>
        <v/>
      </c>
      <c r="PK115" s="34" t="str">
        <f>IF(PJ115&lt;&gt;"",HLOOKUP(COUNT($NE115:PJ115)+1,$G$4:$EH$8,PK$14,0)*$D115,IF($C115=PK$17,$G$8*$D115,""))</f>
        <v/>
      </c>
      <c r="PL115" s="34" t="str">
        <f>IF(PK115&lt;&gt;"",HLOOKUP(COUNT($NE115:PK115)+1,$G$4:$EH$8,PL$14,0)*$D115,IF($C115=PL$17,$G$8*$D115,""))</f>
        <v/>
      </c>
      <c r="PM115" s="34" t="str">
        <f>IF(PL115&lt;&gt;"",HLOOKUP(COUNT($NE115:PL115)+1,$G$4:$EH$8,PM$14,0)*$D115,IF($C115=PM$17,$G$8*$D115,""))</f>
        <v/>
      </c>
      <c r="PN115" s="34" t="str">
        <f>IF(PM115&lt;&gt;"",HLOOKUP(COUNT($NE115:PM115)+1,$G$4:$EH$8,PN$14,0)*$D115,IF($C115=PN$17,$G$8*$D115,""))</f>
        <v/>
      </c>
      <c r="PO115" s="34" t="str">
        <f>IF(PN115&lt;&gt;"",HLOOKUP(COUNT($NE115:PN115)+1,$G$4:$EH$8,PO$14,0)*$D115,IF($C115=PO$17,$G$8*$D115,""))</f>
        <v/>
      </c>
      <c r="PP115" s="34" t="str">
        <f>IF(PO115&lt;&gt;"",HLOOKUP(COUNT($NE115:PO115)+1,$G$4:$EH$8,PP$14,0)*$D115,IF($C115=PP$17,$G$8*$D115,""))</f>
        <v/>
      </c>
      <c r="PQ115" s="34" t="str">
        <f>IF(PP115&lt;&gt;"",HLOOKUP(COUNT($NE115:PP115)+1,$G$4:$EH$8,PQ$14,0)*$D115,IF($C115=PQ$17,$G$8*$D115,""))</f>
        <v/>
      </c>
      <c r="PR115" s="34" t="str">
        <f>IF(PQ115&lt;&gt;"",HLOOKUP(COUNT($NE115:PQ115)+1,$G$4:$EH$8,PR$14,0)*$D115,IF($C115=PR$17,$G$8*$D115,""))</f>
        <v/>
      </c>
      <c r="PS115" s="34" t="str">
        <f>IF(PR115&lt;&gt;"",HLOOKUP(COUNT($NE115:PR115)+1,$G$4:$EH$8,PS$14,0)*$D115,IF($C115=PS$17,$G$8*$D115,""))</f>
        <v/>
      </c>
      <c r="PT115" s="34" t="str">
        <f>IF(PS115&lt;&gt;"",HLOOKUP(COUNT($NE115:PS115)+1,$G$4:$EH$8,PT$14,0)*$D115,IF($C115=PT$17,$G$8*$D115,""))</f>
        <v/>
      </c>
      <c r="PU115" s="34" t="str">
        <f>IF(PT115&lt;&gt;"",HLOOKUP(COUNT($NE115:PT115)+1,$G$4:$EH$8,PU$14,0)*$D115,IF($C115=PU$17,$G$8*$D115,""))</f>
        <v/>
      </c>
      <c r="PV115" s="34" t="str">
        <f>IF(PU115&lt;&gt;"",HLOOKUP(COUNT($NE115:PU115)+1,$G$4:$EH$8,PV$14,0)*$D115,IF($C115=PV$17,$G$8*$D115,""))</f>
        <v/>
      </c>
      <c r="PW115" s="34" t="str">
        <f>IF(PV115&lt;&gt;"",HLOOKUP(COUNT($NE115:PV115)+1,$G$4:$EH$8,PW$14,0)*$D115,IF($C115=PW$17,$G$8*$D115,""))</f>
        <v/>
      </c>
      <c r="PX115" s="34" t="str">
        <f>IF(PW115&lt;&gt;"",HLOOKUP(COUNT($NE115:PW115)+1,$G$4:$EH$8,PX$14,0)*$D115,IF($C115=PX$17,$G$8*$D115,""))</f>
        <v/>
      </c>
      <c r="PY115" s="34" t="str">
        <f>IF(PX115&lt;&gt;"",HLOOKUP(COUNT($NE115:PX115)+1,$G$4:$EH$8,PY$14,0)*$D115,IF($C115=PY$17,$G$8*$D115,""))</f>
        <v/>
      </c>
      <c r="PZ115" s="34" t="str">
        <f>IF(PY115&lt;&gt;"",HLOOKUP(COUNT($NE115:PY115)+1,$G$4:$EH$8,PZ$14,0)*$D115,IF($C115=PZ$17,$G$8*$D115,""))</f>
        <v/>
      </c>
      <c r="QA115" s="34" t="str">
        <f>IF(PZ115&lt;&gt;"",HLOOKUP(COUNT($NE115:PZ115)+1,$G$4:$EH$8,QA$14,0)*$D115,IF($C115=QA$17,$G$8*$D115,""))</f>
        <v/>
      </c>
      <c r="QB115" s="34" t="str">
        <f>IF(QA115&lt;&gt;"",HLOOKUP(COUNT($NE115:QA115)+1,$G$4:$EH$8,QB$14,0)*$D115,IF($C115=QB$17,$G$8*$D115,""))</f>
        <v/>
      </c>
      <c r="QC115" s="34" t="str">
        <f>IF(QB115&lt;&gt;"",HLOOKUP(COUNT($NE115:QB115)+1,$G$4:$EH$8,QC$14,0)*$D115,IF($C115=QC$17,$G$8*$D115,""))</f>
        <v/>
      </c>
      <c r="QD115" s="34" t="str">
        <f>IF(QC115&lt;&gt;"",HLOOKUP(COUNT($NE115:QC115)+1,$G$4:$EH$8,QD$14,0)*$D115,IF($C115=QD$17,$G$8*$D115,""))</f>
        <v/>
      </c>
      <c r="QE115" s="34" t="str">
        <f>IF(QD115&lt;&gt;"",HLOOKUP(COUNT($NE115:QD115)+1,$G$4:$EH$8,QE$14,0)*$D115,IF($C115=QE$17,$G$8*$D115,""))</f>
        <v/>
      </c>
      <c r="QF115" s="34" t="str">
        <f>IF(QE115&lt;&gt;"",HLOOKUP(COUNT($NE115:QE115)+1,$G$4:$EH$8,QF$14,0)*$D115,IF($C115=QF$17,$G$8*$D115,""))</f>
        <v/>
      </c>
      <c r="QG115" s="34" t="str">
        <f>IF(QF115&lt;&gt;"",HLOOKUP(COUNT($NE115:QF115)+1,$G$4:$EH$8,QG$14,0)*$D115,IF($C115=QG$17,$G$8*$D115,""))</f>
        <v/>
      </c>
      <c r="QH115" s="34" t="str">
        <f>IF(QG115&lt;&gt;"",HLOOKUP(COUNT($NE115:QG115)+1,$G$4:$EH$8,QH$14,0)*$D115,IF($C115=QH$17,$G$8*$D115,""))</f>
        <v/>
      </c>
      <c r="QI115" s="34" t="str">
        <f>IF(QH115&lt;&gt;"",HLOOKUP(COUNT($NE115:QH115)+1,$G$4:$EH$8,QI$14,0)*$D115,IF($C115=QI$17,$G$8*$D115,""))</f>
        <v/>
      </c>
      <c r="QJ115" s="34" t="str">
        <f>IF(QI115&lt;&gt;"",HLOOKUP(COUNT($NE115:QI115)+1,$G$4:$EH$8,QJ$14,0)*$D115,IF($C115=QJ$17,$G$8*$D115,""))</f>
        <v/>
      </c>
      <c r="QK115" s="34" t="str">
        <f>IF(QJ115&lt;&gt;"",HLOOKUP(COUNT($NE115:QJ115)+1,$G$4:$EH$8,QK$14,0)*$D115,IF($C115=QK$17,$G$8*$D115,""))</f>
        <v/>
      </c>
      <c r="QL115" s="34" t="str">
        <f>IF(QK115&lt;&gt;"",HLOOKUP(COUNT($NE115:QK115)+1,$G$4:$EH$8,QL$14,0)*$D115,IF($C115=QL$17,$G$8*$D115,""))</f>
        <v/>
      </c>
      <c r="QM115" s="34" t="str">
        <f>IF(QL115&lt;&gt;"",HLOOKUP(COUNT($NE115:QL115)+1,$G$4:$EH$8,QM$14,0)*$D115,IF($C115=QM$17,$G$8*$D115,""))</f>
        <v/>
      </c>
      <c r="QN115" s="34" t="str">
        <f>IF(QM115&lt;&gt;"",HLOOKUP(COUNT($NE115:QM115)+1,$G$4:$EH$8,QN$14,0)*$D115,IF($C115=QN$17,$G$8*$D115,""))</f>
        <v/>
      </c>
      <c r="QO115" s="34" t="str">
        <f>IF(QN115&lt;&gt;"",HLOOKUP(COUNT($NE115:QN115)+1,$G$4:$EH$8,QO$14,0)*$D115,IF($C115=QO$17,$G$8*$D115,""))</f>
        <v/>
      </c>
      <c r="QP115" s="34" t="str">
        <f>IF(QO115&lt;&gt;"",HLOOKUP(COUNT($NE115:QO115)+1,$G$4:$EH$8,QP$14,0)*$D115,IF($C115=QP$17,$G$8*$D115,""))</f>
        <v/>
      </c>
      <c r="QQ115" s="34" t="str">
        <f>IF(QP115&lt;&gt;"",HLOOKUP(COUNT($NE115:QP115)+1,$G$4:$EH$8,QQ$14,0)*$D115,IF($C115=QQ$17,$G$8*$D115,""))</f>
        <v/>
      </c>
      <c r="QR115" s="34" t="str">
        <f>IF(QQ115&lt;&gt;"",HLOOKUP(COUNT($NE115:QQ115)+1,$G$4:$EH$8,QR$14,0)*$D115,IF($C115=QR$17,$G$8*$D115,""))</f>
        <v/>
      </c>
      <c r="QS115" s="34" t="str">
        <f>IF(QR115&lt;&gt;"",HLOOKUP(COUNT($NE115:QR115)+1,$G$4:$EH$8,QS$14,0)*$D115,IF($C115=QS$17,$G$8*$D115,""))</f>
        <v/>
      </c>
      <c r="QT115" s="34" t="str">
        <f>IF(QS115&lt;&gt;"",HLOOKUP(COUNT($NE115:QS115)+1,$G$4:$EH$8,QT$14,0)*$D115,IF($C115=QT$17,$G$8*$D115,""))</f>
        <v/>
      </c>
      <c r="QU115" s="34" t="str">
        <f>IF(QT115&lt;&gt;"",HLOOKUP(COUNT($NE115:QT115)+1,$G$4:$EH$8,QU$14,0)*$D115,IF($C115=QU$17,$G$8*$D115,""))</f>
        <v/>
      </c>
      <c r="QV115" s="34" t="str">
        <f>IF(QU115&lt;&gt;"",HLOOKUP(COUNT($NE115:QU115)+1,$G$4:$EH$8,QV$14,0)*$D115,IF($C115=QV$17,$G$8*$D115,""))</f>
        <v/>
      </c>
      <c r="QW115" s="34" t="str">
        <f>IF(QV115&lt;&gt;"",HLOOKUP(COUNT($NE115:QV115)+1,$G$4:$EH$8,QW$14,0)*$D115,IF($C115=QW$17,$G$8*$D115,""))</f>
        <v/>
      </c>
      <c r="QX115" s="34">
        <f>IF(QW115&lt;&gt;"",HLOOKUP(COUNT($NE115:QW115)+1,$G$4:$EH$8,QX$14,0)*$D115,IF($C115=QX$17,$G$8*$D115,""))</f>
        <v>175000</v>
      </c>
      <c r="QY115" s="34">
        <f>IF(QX115&lt;&gt;"",HLOOKUP(COUNT($NE115:QX115)+1,$G$4:$EH$8,QY$14,0)*$D115,IF($C115=QY$17,$G$8*$D115,""))</f>
        <v>0</v>
      </c>
      <c r="QZ115" s="34">
        <f>IF(QY115&lt;&gt;"",HLOOKUP(COUNT($NE115:QY115)+1,$G$4:$EH$8,QZ$14,0)*$D115,IF($C115=QZ$17,$G$8*$D115,""))</f>
        <v>0</v>
      </c>
      <c r="RA115" s="34">
        <f>IF(QZ115&lt;&gt;"",HLOOKUP(COUNT($NE115:QZ115)+1,$G$4:$EH$8,RA$14,0)*$D115,IF($C115=RA$17,$G$8*$D115,""))</f>
        <v>0</v>
      </c>
      <c r="RB115" s="34">
        <f>IF(RA115&lt;&gt;"",HLOOKUP(COUNT($NE115:RA115)+1,$G$4:$EH$8,RB$14,0)*$D115,IF($C115=RB$17,$G$8*$D115,""))</f>
        <v>0</v>
      </c>
      <c r="RC115" s="34">
        <f>IF(RB115&lt;&gt;"",HLOOKUP(COUNT($NE115:RB115)+1,$G$4:$EH$8,RC$14,0)*$D115,IF($C115=RC$17,$G$8*$D115,""))</f>
        <v>0</v>
      </c>
      <c r="RD115" s="34">
        <f>IF(RC115&lt;&gt;"",HLOOKUP(COUNT($NE115:RC115)+1,$G$4:$EH$8,RD$14,0)*$D115,IF($C115=RD$17,$G$8*$D115,""))</f>
        <v>0</v>
      </c>
      <c r="RE115" s="34">
        <f>IF(RD115&lt;&gt;"",HLOOKUP(COUNT($NE115:RD115)+1,$G$4:$EH$8,RE$14,0)*$D115,IF($C115=RE$17,$G$8*$D115,""))</f>
        <v>0</v>
      </c>
      <c r="RF115" s="34">
        <f>IF(RE115&lt;&gt;"",HLOOKUP(COUNT($NE115:RE115)+1,$G$4:$EH$8,RF$14,0)*$D115,IF($C115=RF$17,$G$8*$D115,""))</f>
        <v>0</v>
      </c>
      <c r="RG115" s="34">
        <f>IF(RF115&lt;&gt;"",HLOOKUP(COUNT($NE115:RF115)+1,$G$4:$EH$8,RG$14,0)*$D115,IF($C115=RG$17,$G$8*$D115,""))</f>
        <v>0</v>
      </c>
      <c r="RH115" s="34">
        <f>IF(RG115&lt;&gt;"",HLOOKUP(COUNT($NE115:RG115)+1,$G$4:$EH$8,RH$14,0)*$D115,IF($C115=RH$17,$G$8*$D115,""))</f>
        <v>0</v>
      </c>
      <c r="RI115" s="34">
        <f>IF(RH115&lt;&gt;"",HLOOKUP(COUNT($NE115:RH115)+1,$G$4:$EH$8,RI$14,0)*$D115,IF($C115=RI$17,$G$8*$D115,""))</f>
        <v>0</v>
      </c>
      <c r="RJ115" s="34">
        <f>IF(RI115&lt;&gt;"",HLOOKUP(COUNT($NE115:RI115)+1,$G$4:$EH$8,RJ$14,0)*$D115,IF($C115=RJ$17,$G$8*$D115,""))</f>
        <v>0</v>
      </c>
      <c r="RK115" s="34">
        <f>IF(RJ115&lt;&gt;"",HLOOKUP(COUNT($NE115:RJ115)+1,$G$4:$EH$8,RK$14,0)*$D115,IF($C115=RK$17,$G$8*$D115,""))</f>
        <v>0</v>
      </c>
      <c r="RL115" s="34">
        <f>IF(RK115&lt;&gt;"",HLOOKUP(COUNT($NE115:RK115)+1,$G$4:$EH$8,RL$14,0)*$D115,IF($C115=RL$17,$G$8*$D115,""))</f>
        <v>0</v>
      </c>
      <c r="RM115" s="34">
        <f>IF(RL115&lt;&gt;"",HLOOKUP(COUNT($NE115:RL115)+1,$G$4:$EH$8,RM$14,0)*$D115,IF($C115=RM$17,$G$8*$D115,""))</f>
        <v>0</v>
      </c>
      <c r="RN115" s="34">
        <f>IF(RM115&lt;&gt;"",HLOOKUP(COUNT($NE115:RM115)+1,$G$4:$EH$8,RN$14,0)*$D115,IF($C115=RN$17,$G$8*$D115,""))</f>
        <v>0</v>
      </c>
      <c r="RO115" s="34">
        <f>IF(RN115&lt;&gt;"",HLOOKUP(COUNT($NE115:RN115)+1,$G$4:$EH$8,RO$14,0)*$D115,IF($C115=RO$17,$G$8*$D115,""))</f>
        <v>0</v>
      </c>
      <c r="RP115" s="34">
        <f>IF(RO115&lt;&gt;"",HLOOKUP(COUNT($NE115:RO115)+1,$G$4:$EH$8,RP$14,0)*$D115,IF($C115=RP$17,$G$8*$D115,""))</f>
        <v>0</v>
      </c>
      <c r="RQ115" s="34">
        <f>IF(RP115&lt;&gt;"",HLOOKUP(COUNT($NE115:RP115)+1,$G$4:$EH$8,RQ$14,0)*$D115,IF($C115=RQ$17,$G$8*$D115,""))</f>
        <v>0</v>
      </c>
      <c r="RR115" s="34">
        <f>IF(RQ115&lt;&gt;"",HLOOKUP(COUNT($NE115:RQ115)+1,$G$4:$EH$8,RR$14,0)*$D115,IF($C115=RR$17,$G$8*$D115,""))</f>
        <v>0</v>
      </c>
      <c r="RS115" s="34">
        <f>IF(RR115&lt;&gt;"",HLOOKUP(COUNT($NE115:RR115)+1,$G$4:$EH$8,RS$14,0)*$D115,IF($C115=RS$17,$G$8*$D115,""))</f>
        <v>0</v>
      </c>
      <c r="RT115" s="34">
        <f>IF(RS115&lt;&gt;"",HLOOKUP(COUNT($NE115:RS115)+1,$G$4:$EH$8,RT$14,0)*$D115,IF($C115=RT$17,$G$8*$D115,""))</f>
        <v>0</v>
      </c>
      <c r="RU115" s="34">
        <f>IF(RT115&lt;&gt;"",HLOOKUP(COUNT($NE115:RT115)+1,$G$4:$EH$8,RU$14,0)*$D115,IF($C115=RU$17,$G$8*$D115,""))</f>
        <v>0</v>
      </c>
      <c r="RW115" s="34" t="str">
        <f>IF(RV115&lt;&gt;"",HLOOKUP(COUNT($RV115:RV115)+1,$G$4:$EH$9,RW$14,0)*$D115,IF($C115=RW$17,$G$9*$D115,""))</f>
        <v/>
      </c>
      <c r="RX115" s="34" t="str">
        <f>IF(RW115&lt;&gt;"",HLOOKUP(COUNT($RV115:RW115)+1,$G$4:$EH$9,RX$14,0)*$D115,IF($C115=RX$17,$G$9*$D115,""))</f>
        <v/>
      </c>
      <c r="RY115" s="34" t="str">
        <f>IF(RX115&lt;&gt;"",HLOOKUP(COUNT($RV115:RX115)+1,$G$4:$EH$9,RY$14,0)*$D115,IF($C115=RY$17,$G$9*$D115,""))</f>
        <v/>
      </c>
      <c r="RZ115" s="34" t="str">
        <f>IF(RY115&lt;&gt;"",HLOOKUP(COUNT($RV115:RY115)+1,$G$4:$EH$9,RZ$14,0)*$D115,IF($C115=RZ$17,$G$9*$D115,""))</f>
        <v/>
      </c>
      <c r="SA115" s="34" t="str">
        <f>IF(RZ115&lt;&gt;"",HLOOKUP(COUNT($RV115:RZ115)+1,$G$4:$EH$9,SA$14,0)*$D115,IF($C115=SA$17,$G$9*$D115,""))</f>
        <v/>
      </c>
      <c r="SB115" s="34" t="str">
        <f>IF(SA115&lt;&gt;"",HLOOKUP(COUNT($RV115:SA115)+1,$G$4:$EH$9,SB$14,0)*$D115,IF($C115=SB$17,$G$9*$D115,""))</f>
        <v/>
      </c>
      <c r="SC115" s="34" t="str">
        <f>IF(SB115&lt;&gt;"",HLOOKUP(COUNT($RV115:SB115)+1,$G$4:$EH$9,SC$14,0)*$D115,IF($C115=SC$17,$G$9*$D115,""))</f>
        <v/>
      </c>
      <c r="SD115" s="34" t="str">
        <f>IF(SC115&lt;&gt;"",HLOOKUP(COUNT($RV115:SC115)+1,$G$4:$EH$9,SD$14,0)*$D115,IF($C115=SD$17,$G$9*$D115,""))</f>
        <v/>
      </c>
      <c r="SE115" s="34" t="str">
        <f>IF(SD115&lt;&gt;"",HLOOKUP(COUNT($RV115:SD115)+1,$G$4:$EH$9,SE$14,0)*$D115,IF($C115=SE$17,$G$9*$D115,""))</f>
        <v/>
      </c>
      <c r="SF115" s="34" t="str">
        <f>IF(SE115&lt;&gt;"",HLOOKUP(COUNT($RV115:SE115)+1,$G$4:$EH$9,SF$14,0)*$D115,IF($C115=SF$17,$G$9*$D115,""))</f>
        <v/>
      </c>
      <c r="SG115" s="34" t="str">
        <f>IF(SF115&lt;&gt;"",HLOOKUP(COUNT($RV115:SF115)+1,$G$4:$EH$9,SG$14,0)*$D115,IF($C115=SG$17,$G$9*$D115,""))</f>
        <v/>
      </c>
      <c r="SH115" s="34" t="str">
        <f>IF(SG115&lt;&gt;"",HLOOKUP(COUNT($RV115:SG115)+1,$G$4:$EH$9,SH$14,0)*$D115,IF($C115=SH$17,$G$9*$D115,""))</f>
        <v/>
      </c>
      <c r="SI115" s="34" t="str">
        <f>IF(SH115&lt;&gt;"",HLOOKUP(COUNT($RV115:SH115)+1,$G$4:$EH$9,SI$14,0)*$D115,IF($C115=SI$17,$G$9*$D115,""))</f>
        <v/>
      </c>
      <c r="SJ115" s="34" t="str">
        <f>IF(SI115&lt;&gt;"",HLOOKUP(COUNT($RV115:SI115)+1,$G$4:$EH$9,SJ$14,0)*$D115,IF($C115=SJ$17,$G$9*$D115,""))</f>
        <v/>
      </c>
      <c r="SK115" s="34" t="str">
        <f>IF(SJ115&lt;&gt;"",HLOOKUP(COUNT($RV115:SJ115)+1,$G$4:$EH$9,SK$14,0)*$D115,IF($C115=SK$17,$G$9*$D115,""))</f>
        <v/>
      </c>
      <c r="SL115" s="34" t="str">
        <f>IF(SK115&lt;&gt;"",HLOOKUP(COUNT($RV115:SK115)+1,$G$4:$EH$9,SL$14,0)*$D115,IF($C115=SL$17,$G$9*$D115,""))</f>
        <v/>
      </c>
      <c r="SM115" s="34" t="str">
        <f>IF(SL115&lt;&gt;"",HLOOKUP(COUNT($RV115:SL115)+1,$G$4:$EH$9,SM$14,0)*$D115,IF($C115=SM$17,$G$9*$D115,""))</f>
        <v/>
      </c>
      <c r="SN115" s="34" t="str">
        <f>IF(SM115&lt;&gt;"",HLOOKUP(COUNT($RV115:SM115)+1,$G$4:$EH$9,SN$14,0)*$D115,IF($C115=SN$17,$G$9*$D115,""))</f>
        <v/>
      </c>
      <c r="SO115" s="34" t="str">
        <f>IF(SN115&lt;&gt;"",HLOOKUP(COUNT($RV115:SN115)+1,$G$4:$EH$9,SO$14,0)*$D115,IF($C115=SO$17,$G$9*$D115,""))</f>
        <v/>
      </c>
      <c r="SP115" s="34" t="str">
        <f>IF(SO115&lt;&gt;"",HLOOKUP(COUNT($RV115:SO115)+1,$G$4:$EH$9,SP$14,0)*$D115,IF($C115=SP$17,$G$9*$D115,""))</f>
        <v/>
      </c>
      <c r="SQ115" s="34" t="str">
        <f>IF(SP115&lt;&gt;"",HLOOKUP(COUNT($RV115:SP115)+1,$G$4:$EH$9,SQ$14,0)*$D115,IF($C115=SQ$17,$G$9*$D115,""))</f>
        <v/>
      </c>
      <c r="SR115" s="34" t="str">
        <f>IF(SQ115&lt;&gt;"",HLOOKUP(COUNT($RV115:SQ115)+1,$G$4:$EH$9,SR$14,0)*$D115,IF($C115=SR$17,$G$9*$D115,""))</f>
        <v/>
      </c>
      <c r="SS115" s="34" t="str">
        <f>IF(SR115&lt;&gt;"",HLOOKUP(COUNT($RV115:SR115)+1,$G$4:$EH$9,SS$14,0)*$D115,IF($C115=SS$17,$G$9*$D115,""))</f>
        <v/>
      </c>
      <c r="ST115" s="34" t="str">
        <f>IF(SS115&lt;&gt;"",HLOOKUP(COUNT($RV115:SS115)+1,$G$4:$EH$9,ST$14,0)*$D115,IF($C115=ST$17,$G$9*$D115,""))</f>
        <v/>
      </c>
      <c r="SU115" s="34" t="str">
        <f>IF(ST115&lt;&gt;"",HLOOKUP(COUNT($RV115:ST115)+1,$G$4:$EH$9,SU$14,0)*$D115,IF($C115=SU$17,$G$9*$D115,""))</f>
        <v/>
      </c>
      <c r="SV115" s="34" t="str">
        <f>IF(SU115&lt;&gt;"",HLOOKUP(COUNT($RV115:SU115)+1,$G$4:$EH$9,SV$14,0)*$D115,IF($C115=SV$17,$G$9*$D115,""))</f>
        <v/>
      </c>
      <c r="SW115" s="34" t="str">
        <f>IF(SV115&lt;&gt;"",HLOOKUP(COUNT($RV115:SV115)+1,$G$4:$EH$9,SW$14,0)*$D115,IF($C115=SW$17,$G$9*$D115,""))</f>
        <v/>
      </c>
      <c r="SX115" s="34" t="str">
        <f>IF(SW115&lt;&gt;"",HLOOKUP(COUNT($RV115:SW115)+1,$G$4:$EH$9,SX$14,0)*$D115,IF($C115=SX$17,$G$9*$D115,""))</f>
        <v/>
      </c>
      <c r="SY115" s="34" t="str">
        <f>IF(SX115&lt;&gt;"",HLOOKUP(COUNT($RV115:SX115)+1,$G$4:$EH$9,SY$14,0)*$D115,IF($C115=SY$17,$G$9*$D115,""))</f>
        <v/>
      </c>
      <c r="SZ115" s="34" t="str">
        <f>IF(SY115&lt;&gt;"",HLOOKUP(COUNT($RV115:SY115)+1,$G$4:$EH$9,SZ$14,0)*$D115,IF($C115=SZ$17,$G$9*$D115,""))</f>
        <v/>
      </c>
      <c r="TA115" s="34" t="str">
        <f>IF(SZ115&lt;&gt;"",HLOOKUP(COUNT($RV115:SZ115)+1,$G$4:$EH$9,TA$14,0)*$D115,IF($C115=TA$17,$G$9*$D115,""))</f>
        <v/>
      </c>
      <c r="TB115" s="34" t="str">
        <f>IF(TA115&lt;&gt;"",HLOOKUP(COUNT($RV115:TA115)+1,$G$4:$EH$9,TB$14,0)*$D115,IF($C115=TB$17,$G$9*$D115,""))</f>
        <v/>
      </c>
      <c r="TC115" s="34" t="str">
        <f>IF(TB115&lt;&gt;"",HLOOKUP(COUNT($RV115:TB115)+1,$G$4:$EH$9,TC$14,0)*$D115,IF($C115=TC$17,$G$9*$D115,""))</f>
        <v/>
      </c>
      <c r="TD115" s="34" t="str">
        <f>IF(TC115&lt;&gt;"",HLOOKUP(COUNT($RV115:TC115)+1,$G$4:$EH$9,TD$14,0)*$D115,IF($C115=TD$17,$G$9*$D115,""))</f>
        <v/>
      </c>
      <c r="TE115" s="34" t="str">
        <f>IF(TD115&lt;&gt;"",HLOOKUP(COUNT($RV115:TD115)+1,$G$4:$EH$9,TE$14,0)*$D115,IF($C115=TE$17,$G$9*$D115,""))</f>
        <v/>
      </c>
      <c r="TF115" s="34" t="str">
        <f>IF(TE115&lt;&gt;"",HLOOKUP(COUNT($RV115:TE115)+1,$G$4:$EH$9,TF$14,0)*$D115,IF($C115=TF$17,$G$9*$D115,""))</f>
        <v/>
      </c>
      <c r="TG115" s="34" t="str">
        <f>IF(TF115&lt;&gt;"",HLOOKUP(COUNT($RV115:TF115)+1,$G$4:$EH$9,TG$14,0)*$D115,IF($C115=TG$17,$G$9*$D115,""))</f>
        <v/>
      </c>
      <c r="TH115" s="34" t="str">
        <f>IF(TG115&lt;&gt;"",HLOOKUP(COUNT($RV115:TG115)+1,$G$4:$EH$9,TH$14,0)*$D115,IF($C115=TH$17,$G$9*$D115,""))</f>
        <v/>
      </c>
      <c r="TI115" s="34" t="str">
        <f>IF(TH115&lt;&gt;"",HLOOKUP(COUNT($RV115:TH115)+1,$G$4:$EH$9,TI$14,0)*$D115,IF($C115=TI$17,$G$9*$D115,""))</f>
        <v/>
      </c>
      <c r="TJ115" s="34" t="str">
        <f>IF(TI115&lt;&gt;"",HLOOKUP(COUNT($RV115:TI115)+1,$G$4:$EH$9,TJ$14,0)*$D115,IF($C115=TJ$17,$G$9*$D115,""))</f>
        <v/>
      </c>
      <c r="TK115" s="34" t="str">
        <f>IF(TJ115&lt;&gt;"",HLOOKUP(COUNT($RV115:TJ115)+1,$G$4:$EH$9,TK$14,0)*$D115,IF($C115=TK$17,$G$9*$D115,""))</f>
        <v/>
      </c>
      <c r="TL115" s="34" t="str">
        <f>IF(TK115&lt;&gt;"",HLOOKUP(COUNT($RV115:TK115)+1,$G$4:$EH$9,TL$14,0)*$D115,IF($C115=TL$17,$G$9*$D115,""))</f>
        <v/>
      </c>
      <c r="TM115" s="34" t="str">
        <f>IF(TL115&lt;&gt;"",HLOOKUP(COUNT($RV115:TL115)+1,$G$4:$EH$9,TM$14,0)*$D115,IF($C115=TM$17,$G$9*$D115,""))</f>
        <v/>
      </c>
      <c r="TN115" s="34" t="str">
        <f>IF(TM115&lt;&gt;"",HLOOKUP(COUNT($RV115:TM115)+1,$G$4:$EH$9,TN$14,0)*$D115,IF($C115=TN$17,$G$9*$D115,""))</f>
        <v/>
      </c>
      <c r="TO115" s="34" t="str">
        <f>IF(TN115&lt;&gt;"",HLOOKUP(COUNT($RV115:TN115)+1,$G$4:$EH$9,TO$14,0)*$D115,IF($C115=TO$17,$G$9*$D115,""))</f>
        <v/>
      </c>
      <c r="TP115" s="34" t="str">
        <f>IF(TO115&lt;&gt;"",HLOOKUP(COUNT($RV115:TO115)+1,$G$4:$EH$9,TP$14,0)*$D115,IF($C115=TP$17,$G$9*$D115,""))</f>
        <v/>
      </c>
      <c r="TQ115" s="34" t="str">
        <f>IF(TP115&lt;&gt;"",HLOOKUP(COUNT($RV115:TP115)+1,$G$4:$EH$9,TQ$14,0)*$D115,IF($C115=TQ$17,$G$9*$D115,""))</f>
        <v/>
      </c>
      <c r="TR115" s="34" t="str">
        <f>IF(TQ115&lt;&gt;"",HLOOKUP(COUNT($RV115:TQ115)+1,$G$4:$EH$9,TR$14,0)*$D115,IF($C115=TR$17,$G$9*$D115,""))</f>
        <v/>
      </c>
      <c r="TS115" s="34" t="str">
        <f>IF(TR115&lt;&gt;"",HLOOKUP(COUNT($RV115:TR115)+1,$G$4:$EH$9,TS$14,0)*$D115,IF($C115=TS$17,$G$9*$D115,""))</f>
        <v/>
      </c>
      <c r="TT115" s="34" t="str">
        <f>IF(TS115&lt;&gt;"",HLOOKUP(COUNT($RV115:TS115)+1,$G$4:$EH$9,TT$14,0)*$D115,IF($C115=TT$17,$G$9*$D115,""))</f>
        <v/>
      </c>
      <c r="TU115" s="34" t="str">
        <f>IF(TT115&lt;&gt;"",HLOOKUP(COUNT($RV115:TT115)+1,$G$4:$EH$9,TU$14,0)*$D115,IF($C115=TU$17,$G$9*$D115,""))</f>
        <v/>
      </c>
      <c r="TV115" s="34" t="str">
        <f>IF(TU115&lt;&gt;"",HLOOKUP(COUNT($RV115:TU115)+1,$G$4:$EH$9,TV$14,0)*$D115,IF($C115=TV$17,$G$9*$D115,""))</f>
        <v/>
      </c>
      <c r="TW115" s="34" t="str">
        <f>IF(TV115&lt;&gt;"",HLOOKUP(COUNT($RV115:TV115)+1,$G$4:$EH$9,TW$14,0)*$D115,IF($C115=TW$17,$G$9*$D115,""))</f>
        <v/>
      </c>
      <c r="TX115" s="34" t="str">
        <f>IF(TW115&lt;&gt;"",HLOOKUP(COUNT($RV115:TW115)+1,$G$4:$EH$9,TX$14,0)*$D115,IF($C115=TX$17,$G$9*$D115,""))</f>
        <v/>
      </c>
      <c r="TY115" s="34" t="str">
        <f>IF(TX115&lt;&gt;"",HLOOKUP(COUNT($RV115:TX115)+1,$G$4:$EH$9,TY$14,0)*$D115,IF($C115=TY$17,$G$9*$D115,""))</f>
        <v/>
      </c>
      <c r="TZ115" s="34" t="str">
        <f>IF(TY115&lt;&gt;"",HLOOKUP(COUNT($RV115:TY115)+1,$G$4:$EH$9,TZ$14,0)*$D115,IF($C115=TZ$17,$G$9*$D115,""))</f>
        <v/>
      </c>
      <c r="UA115" s="34" t="str">
        <f>IF(TZ115&lt;&gt;"",HLOOKUP(COUNT($RV115:TZ115)+1,$G$4:$EH$9,UA$14,0)*$D115,IF($C115=UA$17,$G$9*$D115,""))</f>
        <v/>
      </c>
      <c r="UB115" s="34" t="str">
        <f>IF(UA115&lt;&gt;"",HLOOKUP(COUNT($RV115:UA115)+1,$G$4:$EH$9,UB$14,0)*$D115,IF($C115=UB$17,$G$9*$D115,""))</f>
        <v/>
      </c>
      <c r="UC115" s="34" t="str">
        <f>IF(UB115&lt;&gt;"",HLOOKUP(COUNT($RV115:UB115)+1,$G$4:$EH$9,UC$14,0)*$D115,IF($C115=UC$17,$G$9*$D115,""))</f>
        <v/>
      </c>
      <c r="UD115" s="34" t="str">
        <f>IF(UC115&lt;&gt;"",HLOOKUP(COUNT($RV115:UC115)+1,$G$4:$EH$9,UD$14,0)*$D115,IF($C115=UD$17,$G$9*$D115,""))</f>
        <v/>
      </c>
      <c r="UE115" s="34" t="str">
        <f>IF(UD115&lt;&gt;"",HLOOKUP(COUNT($RV115:UD115)+1,$G$4:$EH$9,UE$14,0)*$D115,IF($C115=UE$17,$G$9*$D115,""))</f>
        <v/>
      </c>
      <c r="UF115" s="34" t="str">
        <f>IF(UE115&lt;&gt;"",HLOOKUP(COUNT($RV115:UE115)+1,$G$4:$EH$9,UF$14,0)*$D115,IF($C115=UF$17,$G$9*$D115,""))</f>
        <v/>
      </c>
      <c r="UG115" s="34" t="str">
        <f>IF(UF115&lt;&gt;"",HLOOKUP(COUNT($RV115:UF115)+1,$G$4:$EH$9,UG$14,0)*$D115,IF($C115=UG$17,$G$9*$D115,""))</f>
        <v/>
      </c>
      <c r="UH115" s="34" t="str">
        <f>IF(UG115&lt;&gt;"",HLOOKUP(COUNT($RV115:UG115)+1,$G$4:$EH$9,UH$14,0)*$D115,IF($C115=UH$17,$G$9*$D115,""))</f>
        <v/>
      </c>
      <c r="UI115" s="34" t="str">
        <f>IF(UH115&lt;&gt;"",HLOOKUP(COUNT($RV115:UH115)+1,$G$4:$EH$9,UI$14,0)*$D115,IF($C115=UI$17,$G$9*$D115,""))</f>
        <v/>
      </c>
      <c r="UJ115" s="34" t="str">
        <f>IF(UI115&lt;&gt;"",HLOOKUP(COUNT($RV115:UI115)+1,$G$4:$EH$9,UJ$14,0)*$D115,IF($C115=UJ$17,$G$9*$D115,""))</f>
        <v/>
      </c>
      <c r="UK115" s="34" t="str">
        <f>IF(UJ115&lt;&gt;"",HLOOKUP(COUNT($RV115:UJ115)+1,$G$4:$EH$9,UK$14,0)*$D115,IF($C115=UK$17,$G$9*$D115,""))</f>
        <v/>
      </c>
      <c r="UL115" s="34" t="str">
        <f>IF(UK115&lt;&gt;"",HLOOKUP(COUNT($RV115:UK115)+1,$G$4:$EH$9,UL$14,0)*$D115,IF($C115=UL$17,$G$9*$D115,""))</f>
        <v/>
      </c>
      <c r="UM115" s="34" t="str">
        <f>IF(UL115&lt;&gt;"",HLOOKUP(COUNT($RV115:UL115)+1,$G$4:$EH$9,UM$14,0)*$D115,IF($C115=UM$17,$G$9*$D115,""))</f>
        <v/>
      </c>
      <c r="UN115" s="34" t="str">
        <f>IF(UM115&lt;&gt;"",HLOOKUP(COUNT($RV115:UM115)+1,$G$4:$EH$9,UN$14,0)*$D115,IF($C115=UN$17,$G$9*$D115,""))</f>
        <v/>
      </c>
      <c r="UO115" s="34" t="str">
        <f>IF(UN115&lt;&gt;"",HLOOKUP(COUNT($RV115:UN115)+1,$G$4:$EH$9,UO$14,0)*$D115,IF($C115=UO$17,$G$9*$D115,""))</f>
        <v/>
      </c>
      <c r="UP115" s="34" t="str">
        <f>IF(UO115&lt;&gt;"",HLOOKUP(COUNT($RV115:UO115)+1,$G$4:$EH$9,UP$14,0)*$D115,IF($C115=UP$17,$G$9*$D115,""))</f>
        <v/>
      </c>
      <c r="UQ115" s="34" t="str">
        <f>IF(UP115&lt;&gt;"",HLOOKUP(COUNT($RV115:UP115)+1,$G$4:$EH$9,UQ$14,0)*$D115,IF($C115=UQ$17,$G$9*$D115,""))</f>
        <v/>
      </c>
      <c r="UR115" s="34" t="str">
        <f>IF(UQ115&lt;&gt;"",HLOOKUP(COUNT($RV115:UQ115)+1,$G$4:$EH$9,UR$14,0)*$D115,IF($C115=UR$17,$G$9*$D115,""))</f>
        <v/>
      </c>
      <c r="US115" s="34" t="str">
        <f>IF(UR115&lt;&gt;"",HLOOKUP(COUNT($RV115:UR115)+1,$G$4:$EH$9,US$14,0)*$D115,IF($C115=US$17,$G$9*$D115,""))</f>
        <v/>
      </c>
      <c r="UT115" s="34" t="str">
        <f>IF(US115&lt;&gt;"",HLOOKUP(COUNT($RV115:US115)+1,$G$4:$EH$9,UT$14,0)*$D115,IF($C115=UT$17,$G$9*$D115,""))</f>
        <v/>
      </c>
      <c r="UU115" s="34" t="str">
        <f>IF(UT115&lt;&gt;"",HLOOKUP(COUNT($RV115:UT115)+1,$G$4:$EH$9,UU$14,0)*$D115,IF($C115=UU$17,$G$9*$D115,""))</f>
        <v/>
      </c>
      <c r="UV115" s="34" t="str">
        <f>IF(UU115&lt;&gt;"",HLOOKUP(COUNT($RV115:UU115)+1,$G$4:$EH$9,UV$14,0)*$D115,IF($C115=UV$17,$G$9*$D115,""))</f>
        <v/>
      </c>
      <c r="UW115" s="34" t="str">
        <f>IF(UV115&lt;&gt;"",HLOOKUP(COUNT($RV115:UV115)+1,$G$4:$EH$9,UW$14,0)*$D115,IF($C115=UW$17,$G$9*$D115,""))</f>
        <v/>
      </c>
      <c r="UX115" s="34" t="str">
        <f>IF(UW115&lt;&gt;"",HLOOKUP(COUNT($RV115:UW115)+1,$G$4:$EH$9,UX$14,0)*$D115,IF($C115=UX$17,$G$9*$D115,""))</f>
        <v/>
      </c>
      <c r="UY115" s="34" t="str">
        <f>IF(UX115&lt;&gt;"",HLOOKUP(COUNT($RV115:UX115)+1,$G$4:$EH$9,UY$14,0)*$D115,IF($C115=UY$17,$G$9*$D115,""))</f>
        <v/>
      </c>
      <c r="UZ115" s="34" t="str">
        <f>IF(UY115&lt;&gt;"",HLOOKUP(COUNT($RV115:UY115)+1,$G$4:$EH$9,UZ$14,0)*$D115,IF($C115=UZ$17,$G$9*$D115,""))</f>
        <v/>
      </c>
      <c r="VA115" s="34" t="str">
        <f>IF(UZ115&lt;&gt;"",HLOOKUP(COUNT($RV115:UZ115)+1,$G$4:$EH$9,VA$14,0)*$D115,IF($C115=VA$17,$G$9*$D115,""))</f>
        <v/>
      </c>
      <c r="VB115" s="34" t="str">
        <f>IF(VA115&lt;&gt;"",HLOOKUP(COUNT($RV115:VA115)+1,$G$4:$EH$9,VB$14,0)*$D115,IF($C115=VB$17,$G$9*$D115,""))</f>
        <v/>
      </c>
      <c r="VC115" s="34" t="str">
        <f>IF(VB115&lt;&gt;"",HLOOKUP(COUNT($RV115:VB115)+1,$G$4:$EH$9,VC$14,0)*$D115,IF($C115=VC$17,$G$9*$D115,""))</f>
        <v/>
      </c>
      <c r="VD115" s="34" t="str">
        <f>IF(VC115&lt;&gt;"",HLOOKUP(COUNT($RV115:VC115)+1,$G$4:$EH$9,VD$14,0)*$D115,IF($C115=VD$17,$G$9*$D115,""))</f>
        <v/>
      </c>
      <c r="VE115" s="34" t="str">
        <f>IF(VD115&lt;&gt;"",HLOOKUP(COUNT($RV115:VD115)+1,$G$4:$EH$9,VE$14,0)*$D115,IF($C115=VE$17,$G$9*$D115,""))</f>
        <v/>
      </c>
      <c r="VF115" s="34" t="str">
        <f>IF(VE115&lt;&gt;"",HLOOKUP(COUNT($RV115:VE115)+1,$G$4:$EH$9,VF$14,0)*$D115,IF($C115=VF$17,$G$9*$D115,""))</f>
        <v/>
      </c>
      <c r="VG115" s="34" t="str">
        <f>IF(VF115&lt;&gt;"",HLOOKUP(COUNT($RV115:VF115)+1,$G$4:$EH$9,VG$14,0)*$D115,IF($C115=VG$17,$G$9*$D115,""))</f>
        <v/>
      </c>
      <c r="VH115" s="34" t="str">
        <f>IF(VG115&lt;&gt;"",HLOOKUP(COUNT($RV115:VG115)+1,$G$4:$EH$9,VH$14,0)*$D115,IF($C115=VH$17,$G$9*$D115,""))</f>
        <v/>
      </c>
      <c r="VI115" s="34" t="str">
        <f>IF(VH115&lt;&gt;"",HLOOKUP(COUNT($RV115:VH115)+1,$G$4:$EH$9,VI$14,0)*$D115,IF($C115=VI$17,$G$9*$D115,""))</f>
        <v/>
      </c>
      <c r="VJ115" s="34" t="str">
        <f>IF(VI115&lt;&gt;"",HLOOKUP(COUNT($RV115:VI115)+1,$G$4:$EH$9,VJ$14,0)*$D115,IF($C115=VJ$17,$G$9*$D115,""))</f>
        <v/>
      </c>
      <c r="VK115" s="34" t="str">
        <f>IF(VJ115&lt;&gt;"",HLOOKUP(COUNT($RV115:VJ115)+1,$G$4:$EH$9,VK$14,0)*$D115,IF($C115=VK$17,$G$9*$D115,""))</f>
        <v/>
      </c>
      <c r="VL115" s="34" t="str">
        <f>IF(VK115&lt;&gt;"",HLOOKUP(COUNT($RV115:VK115)+1,$G$4:$EH$9,VL$14,0)*$D115,IF($C115=VL$17,$G$9*$D115,""))</f>
        <v/>
      </c>
      <c r="VM115" s="34" t="str">
        <f>IF(VL115&lt;&gt;"",HLOOKUP(COUNT($RV115:VL115)+1,$G$4:$EH$9,VM$14,0)*$D115,IF($C115=VM$17,$G$9*$D115,""))</f>
        <v/>
      </c>
      <c r="VN115" s="34" t="str">
        <f>IF(VM115&lt;&gt;"",HLOOKUP(COUNT($RV115:VM115)+1,$G$4:$EH$9,VN$14,0)*$D115,IF($C115=VN$17,$G$9*$D115,""))</f>
        <v/>
      </c>
      <c r="VO115" s="34">
        <f>IF(VN115&lt;&gt;"",HLOOKUP(COUNT($RV115:VN115)+1,$G$4:$EH$9,VO$14,0)*$D115,IF($C115=VO$17,$G$9*$D115,""))</f>
        <v>14500</v>
      </c>
      <c r="VP115" s="34">
        <f>IF(VO115&lt;&gt;"",HLOOKUP(COUNT($RV115:VO115)+1,$G$4:$EH$9,VP$14,0)*$D115,IF($C115=VP$17,$G$9*$D115,""))</f>
        <v>0</v>
      </c>
      <c r="VQ115" s="34">
        <f>IF(VP115&lt;&gt;"",HLOOKUP(COUNT($RV115:VP115)+1,$G$4:$EH$9,VQ$14,0)*$D115,IF($C115=VQ$17,$G$9*$D115,""))</f>
        <v>0</v>
      </c>
      <c r="VR115" s="34">
        <f>IF(VQ115&lt;&gt;"",HLOOKUP(COUNT($RV115:VQ115)+1,$G$4:$EH$9,VR$14,0)*$D115,IF($C115=VR$17,$G$9*$D115,""))</f>
        <v>0</v>
      </c>
      <c r="VS115" s="34">
        <f>IF(VR115&lt;&gt;"",HLOOKUP(COUNT($RV115:VR115)+1,$G$4:$EH$9,VS$14,0)*$D115,IF($C115=VS$17,$G$9*$D115,""))</f>
        <v>0</v>
      </c>
      <c r="VT115" s="34">
        <f>IF(VS115&lt;&gt;"",HLOOKUP(COUNT($RV115:VS115)+1,$G$4:$EH$9,VT$14,0)*$D115,IF($C115=VT$17,$G$9*$D115,""))</f>
        <v>0</v>
      </c>
      <c r="VU115" s="34">
        <f>IF(VT115&lt;&gt;"",HLOOKUP(COUNT($RV115:VT115)+1,$G$4:$EH$9,VU$14,0)*$D115,IF($C115=VU$17,$G$9*$D115,""))</f>
        <v>0</v>
      </c>
      <c r="VV115" s="34">
        <f>IF(VU115&lt;&gt;"",HLOOKUP(COUNT($RV115:VU115)+1,$G$4:$EH$9,VV$14,0)*$D115,IF($C115=VV$17,$G$9*$D115,""))</f>
        <v>0</v>
      </c>
      <c r="VW115" s="34">
        <f>IF(VV115&lt;&gt;"",HLOOKUP(COUNT($RV115:VV115)+1,$G$4:$EH$9,VW$14,0)*$D115,IF($C115=VW$17,$G$9*$D115,""))</f>
        <v>0</v>
      </c>
      <c r="VX115" s="34">
        <f>IF(VW115&lt;&gt;"",HLOOKUP(COUNT($RV115:VW115)+1,$G$4:$EH$9,VX$14,0)*$D115,IF($C115=VX$17,$G$9*$D115,""))</f>
        <v>0</v>
      </c>
      <c r="VY115" s="34">
        <f>IF(VX115&lt;&gt;"",HLOOKUP(COUNT($RV115:VX115)+1,$G$4:$EH$9,VY$14,0)*$D115,IF($C115=VY$17,$G$9*$D115,""))</f>
        <v>0</v>
      </c>
      <c r="VZ115" s="34">
        <f>IF(VY115&lt;&gt;"",HLOOKUP(COUNT($RV115:VY115)+1,$G$4:$EH$9,VZ$14,0)*$D115,IF($C115=VZ$17,$G$9*$D115,""))</f>
        <v>0</v>
      </c>
      <c r="WA115" s="34">
        <f>IF(VZ115&lt;&gt;"",HLOOKUP(COUNT($RV115:VZ115)+1,$G$4:$EH$9,WA$14,0)*$D115,IF($C115=WA$17,$G$9*$D115,""))</f>
        <v>0</v>
      </c>
      <c r="WB115" s="34">
        <f>IF(WA115&lt;&gt;"",HLOOKUP(COUNT($RV115:WA115)+1,$G$4:$EH$9,WB$14,0)*$D115,IF($C115=WB$17,$G$9*$D115,""))</f>
        <v>0</v>
      </c>
      <c r="WC115" s="34">
        <f>IF(WB115&lt;&gt;"",HLOOKUP(COUNT($RV115:WB115)+1,$G$4:$EH$9,WC$14,0)*$D115,IF($C115=WC$17,$G$9*$D115,""))</f>
        <v>0</v>
      </c>
      <c r="WD115" s="34">
        <f>IF(WC115&lt;&gt;"",HLOOKUP(COUNT($RV115:WC115)+1,$G$4:$EH$9,WD$14,0)*$D115,IF($C115=WD$17,$G$9*$D115,""))</f>
        <v>0</v>
      </c>
      <c r="WE115" s="34">
        <f>IF(WD115&lt;&gt;"",HLOOKUP(COUNT($RV115:WD115)+1,$G$4:$EH$9,WE$14,0)*$D115,IF($C115=WE$17,$G$9*$D115,""))</f>
        <v>0</v>
      </c>
      <c r="WF115" s="34">
        <f>IF(WE115&lt;&gt;"",HLOOKUP(COUNT($RV115:WE115)+1,$G$4:$EH$9,WF$14,0)*$D115,IF($C115=WF$17,$G$9*$D115,""))</f>
        <v>0</v>
      </c>
      <c r="WG115" s="34">
        <f>IF(WF115&lt;&gt;"",HLOOKUP(COUNT($RV115:WF115)+1,$G$4:$EH$9,WG$14,0)*$D115,IF($C115=WG$17,$G$9*$D115,""))</f>
        <v>0</v>
      </c>
      <c r="WH115" s="34">
        <f>IF(WG115&lt;&gt;"",HLOOKUP(COUNT($RV115:WG115)+1,$G$4:$EH$9,WH$14,0)*$D115,IF($C115=WH$17,$G$9*$D115,""))</f>
        <v>0</v>
      </c>
      <c r="WI115" s="34">
        <f>IF(WH115&lt;&gt;"",HLOOKUP(COUNT($RV115:WH115)+1,$G$4:$EH$9,WI$14,0)*$D115,IF($C115=WI$17,$G$9*$D115,""))</f>
        <v>0</v>
      </c>
      <c r="WJ115" s="34">
        <f>IF(WI115&lt;&gt;"",HLOOKUP(COUNT($RV115:WI115)+1,$G$4:$EH$9,WJ$14,0)*$D115,IF($C115=WJ$17,$G$9*$D115,""))</f>
        <v>0</v>
      </c>
      <c r="WK115" s="34">
        <f>IF(WJ115&lt;&gt;"",HLOOKUP(COUNT($RV115:WJ115)+1,$G$4:$EH$9,WK$14,0)*$D115,IF($C115=WK$17,$G$9*$D115,""))</f>
        <v>0</v>
      </c>
      <c r="WL115" s="34">
        <f>IF(WK115&lt;&gt;"",HLOOKUP(COUNT($RV115:WK115)+1,$G$4:$EH$9,WL$14,0)*$D115,IF($C115=WL$17,$G$9*$D115,""))</f>
        <v>0</v>
      </c>
    </row>
    <row r="116" spans="1:610" ht="15" x14ac:dyDescent="0.2">
      <c r="A116" s="25">
        <f t="shared" si="911"/>
        <v>2</v>
      </c>
      <c r="B116" s="1328" t="s">
        <v>90</v>
      </c>
      <c r="C116" s="62">
        <f t="shared" si="912"/>
        <v>98</v>
      </c>
      <c r="D116" s="30">
        <f>VLOOKUP(B116,Premissas!$R$8:$AD$18,(Histograma!A116+1),0)</f>
        <v>5</v>
      </c>
      <c r="G116" s="34" t="str">
        <f>IF(F116&lt;&gt;"",HLOOKUP(COUNT($F116:F116)+1,$G$4:$EH$8,G$14,0)*$D116,IF($C116=G$17,$G$5*$D116,""))</f>
        <v/>
      </c>
      <c r="H116" s="34" t="str">
        <f>IF(G116&lt;&gt;"",HLOOKUP(COUNT($F116:G116)+1,$G$4:$EH$8,H$14,0)*$D116,IF($C116=H$17,$G$5*$D116,""))</f>
        <v/>
      </c>
      <c r="I116" s="34" t="str">
        <f>IF(H116&lt;&gt;"",HLOOKUP(COUNT($F116:H116)+1,$G$4:$EH$8,I$14,0)*$D116,IF($C116=I$17,$G$5*$D116,""))</f>
        <v/>
      </c>
      <c r="J116" s="34" t="str">
        <f>IF(I116&lt;&gt;"",HLOOKUP(COUNT($F116:I116)+1,$G$4:$EH$8,J$14,0)*$D116,IF($C116=J$17,$G$5*$D116,""))</f>
        <v/>
      </c>
      <c r="K116" s="34" t="str">
        <f>IF(J116&lt;&gt;"",HLOOKUP(COUNT($F116:J116)+1,$G$4:$EH$8,K$14,0)*$D116,IF($C116=K$17,$G$5*$D116,""))</f>
        <v/>
      </c>
      <c r="L116" s="34" t="str">
        <f>IF(K116&lt;&gt;"",HLOOKUP(COUNT($F116:K116)+1,$G$4:$EH$8,L$14,0)*$D116,IF($C116=L$17,$G$5*$D116,""))</f>
        <v/>
      </c>
      <c r="M116" s="34" t="str">
        <f>IF(L116&lt;&gt;"",HLOOKUP(COUNT($F116:L116)+1,$G$4:$EH$8,M$14,0)*$D116,IF($C116=M$17,$G$5*$D116,""))</f>
        <v/>
      </c>
      <c r="N116" s="34" t="str">
        <f>IF(M116&lt;&gt;"",HLOOKUP(COUNT($F116:M116)+1,$G$4:$EH$8,N$14,0)*$D116,IF($C116=N$17,$G$5*$D116,""))</f>
        <v/>
      </c>
      <c r="O116" s="34" t="str">
        <f>IF(N116&lt;&gt;"",HLOOKUP(COUNT($F116:N116)+1,$G$4:$EH$8,O$14,0)*$D116,IF($C116=O$17,$G$5*$D116,""))</f>
        <v/>
      </c>
      <c r="P116" s="34" t="str">
        <f>IF(O116&lt;&gt;"",HLOOKUP(COUNT($F116:O116)+1,$G$4:$EH$8,P$14,0)*$D116,IF($C116=P$17,$G$5*$D116,""))</f>
        <v/>
      </c>
      <c r="Q116" s="34" t="str">
        <f>IF(P116&lt;&gt;"",HLOOKUP(COUNT($F116:P116)+1,$G$4:$EH$8,Q$14,0)*$D116,IF($C116=Q$17,$G$5*$D116,""))</f>
        <v/>
      </c>
      <c r="R116" s="34" t="str">
        <f>IF(Q116&lt;&gt;"",HLOOKUP(COUNT($F116:Q116)+1,$G$4:$EH$8,R$14,0)*$D116,IF($C116=R$17,$G$5*$D116,""))</f>
        <v/>
      </c>
      <c r="S116" s="34" t="str">
        <f>IF(R116&lt;&gt;"",HLOOKUP(COUNT($F116:R116)+1,$G$4:$EH$8,S$14,0)*$D116,IF($C116=S$17,$G$5*$D116,""))</f>
        <v/>
      </c>
      <c r="T116" s="34" t="str">
        <f>IF(S116&lt;&gt;"",HLOOKUP(COUNT($F116:S116)+1,$G$4:$EH$8,T$14,0)*$D116,IF($C116=T$17,$G$5*$D116,""))</f>
        <v/>
      </c>
      <c r="U116" s="34" t="str">
        <f>IF(T116&lt;&gt;"",HLOOKUP(COUNT($F116:T116)+1,$G$4:$EH$8,U$14,0)*$D116,IF($C116=U$17,$G$5*$D116,""))</f>
        <v/>
      </c>
      <c r="V116" s="34" t="str">
        <f>IF(U116&lt;&gt;"",HLOOKUP(COUNT($F116:U116)+1,$G$4:$EH$8,V$14,0)*$D116,IF($C116=V$17,$G$5*$D116,""))</f>
        <v/>
      </c>
      <c r="W116" s="34" t="str">
        <f>IF(V116&lt;&gt;"",HLOOKUP(COUNT($F116:V116)+1,$G$4:$EH$8,W$14,0)*$D116,IF($C116=W$17,$G$5*$D116,""))</f>
        <v/>
      </c>
      <c r="X116" s="34" t="str">
        <f>IF(W116&lt;&gt;"",HLOOKUP(COUNT($F116:W116)+1,$G$4:$EH$8,X$14,0)*$D116,IF($C116=X$17,$G$5*$D116,""))</f>
        <v/>
      </c>
      <c r="Y116" s="34" t="str">
        <f>IF(X116&lt;&gt;"",HLOOKUP(COUNT($F116:X116)+1,$G$4:$EH$8,Y$14,0)*$D116,IF($C116=Y$17,$G$5*$D116,""))</f>
        <v/>
      </c>
      <c r="Z116" s="34" t="str">
        <f>IF(Y116&lt;&gt;"",HLOOKUP(COUNT($F116:Y116)+1,$G$4:$EH$8,Z$14,0)*$D116,IF($C116=Z$17,$G$5*$D116,""))</f>
        <v/>
      </c>
      <c r="AA116" s="34" t="str">
        <f>IF(Z116&lt;&gt;"",HLOOKUP(COUNT($F116:Z116)+1,$G$4:$EH$8,AA$14,0)*$D116,IF($C116=AA$17,$G$5*$D116,""))</f>
        <v/>
      </c>
      <c r="AB116" s="34" t="str">
        <f>IF(AA116&lt;&gt;"",HLOOKUP(COUNT($F116:AA116)+1,$G$4:$EH$8,AB$14,0)*$D116,IF($C116=AB$17,$G$5*$D116,""))</f>
        <v/>
      </c>
      <c r="AC116" s="34" t="str">
        <f>IF(AB116&lt;&gt;"",HLOOKUP(COUNT($F116:AB116)+1,$G$4:$EH$8,AC$14,0)*$D116,IF($C116=AC$17,$G$5*$D116,""))</f>
        <v/>
      </c>
      <c r="AD116" s="34" t="str">
        <f>IF(AC116&lt;&gt;"",HLOOKUP(COUNT($F116:AC116)+1,$G$4:$EH$8,AD$14,0)*$D116,IF($C116=AD$17,$G$5*$D116,""))</f>
        <v/>
      </c>
      <c r="AE116" s="34" t="str">
        <f>IF(AD116&lt;&gt;"",HLOOKUP(COUNT($F116:AD116)+1,$G$4:$EH$8,AE$14,0)*$D116,IF($C116=AE$17,$G$5*$D116,""))</f>
        <v/>
      </c>
      <c r="AF116" s="34" t="str">
        <f>IF(AE116&lt;&gt;"",HLOOKUP(COUNT($F116:AE116)+1,$G$4:$EH$8,AF$14,0)*$D116,IF($C116=AF$17,$G$5*$D116,""))</f>
        <v/>
      </c>
      <c r="AG116" s="34" t="str">
        <f>IF(AF116&lt;&gt;"",HLOOKUP(COUNT($F116:AF116)+1,$G$4:$EH$8,AG$14,0)*$D116,IF($C116=AG$17,$G$5*$D116,""))</f>
        <v/>
      </c>
      <c r="AH116" s="34" t="str">
        <f>IF(AG116&lt;&gt;"",HLOOKUP(COUNT($F116:AG116)+1,$G$4:$EH$8,AH$14,0)*$D116,IF($C116=AH$17,$G$5*$D116,""))</f>
        <v/>
      </c>
      <c r="AI116" s="34" t="str">
        <f>IF(AH116&lt;&gt;"",HLOOKUP(COUNT($F116:AH116)+1,$G$4:$EH$8,AI$14,0)*$D116,IF($C116=AI$17,$G$5*$D116,""))</f>
        <v/>
      </c>
      <c r="AJ116" s="34" t="str">
        <f>IF(AI116&lt;&gt;"",HLOOKUP(COUNT($F116:AI116)+1,$G$4:$EH$8,AJ$14,0)*$D116,IF($C116=AJ$17,$G$5*$D116,""))</f>
        <v/>
      </c>
      <c r="AK116" s="34" t="str">
        <f>IF(AJ116&lt;&gt;"",HLOOKUP(COUNT($F116:AJ116)+1,$G$4:$EH$8,AK$14,0)*$D116,IF($C116=AK$17,$G$5*$D116,""))</f>
        <v/>
      </c>
      <c r="AL116" s="34" t="str">
        <f>IF(AK116&lt;&gt;"",HLOOKUP(COUNT($F116:AK116)+1,$G$4:$EH$8,AL$14,0)*$D116,IF($C116=AL$17,$G$5*$D116,""))</f>
        <v/>
      </c>
      <c r="AM116" s="34" t="str">
        <f>IF(AL116&lt;&gt;"",HLOOKUP(COUNT($F116:AL116)+1,$G$4:$EH$8,AM$14,0)*$D116,IF($C116=AM$17,$G$5*$D116,""))</f>
        <v/>
      </c>
      <c r="AN116" s="34" t="str">
        <f>IF(AM116&lt;&gt;"",HLOOKUP(COUNT($F116:AM116)+1,$G$4:$EH$8,AN$14,0)*$D116,IF($C116=AN$17,$G$5*$D116,""))</f>
        <v/>
      </c>
      <c r="AO116" s="34" t="str">
        <f>IF(AN116&lt;&gt;"",HLOOKUP(COUNT($F116:AN116)+1,$G$4:$EH$8,AO$14,0)*$D116,IF($C116=AO$17,$G$5*$D116,""))</f>
        <v/>
      </c>
      <c r="AP116" s="34" t="str">
        <f>IF(AO116&lt;&gt;"",HLOOKUP(COUNT($F116:AO116)+1,$G$4:$EH$8,AP$14,0)*$D116,IF($C116=AP$17,$G$5*$D116,""))</f>
        <v/>
      </c>
      <c r="AQ116" s="34" t="str">
        <f>IF(AP116&lt;&gt;"",HLOOKUP(COUNT($F116:AP116)+1,$G$4:$EH$8,AQ$14,0)*$D116,IF($C116=AQ$17,$G$5*$D116,""))</f>
        <v/>
      </c>
      <c r="AR116" s="34" t="str">
        <f>IF(AQ116&lt;&gt;"",HLOOKUP(COUNT($F116:AQ116)+1,$G$4:$EH$8,AR$14,0)*$D116,IF($C116=AR$17,$G$5*$D116,""))</f>
        <v/>
      </c>
      <c r="AS116" s="34" t="str">
        <f>IF(AR116&lt;&gt;"",HLOOKUP(COUNT($F116:AR116)+1,$G$4:$EH$8,AS$14,0)*$D116,IF($C116=AS$17,$G$5*$D116,""))</f>
        <v/>
      </c>
      <c r="AT116" s="34" t="str">
        <f>IF(AS116&lt;&gt;"",HLOOKUP(COUNT($F116:AS116)+1,$G$4:$EH$8,AT$14,0)*$D116,IF($C116=AT$17,$G$5*$D116,""))</f>
        <v/>
      </c>
      <c r="AU116" s="34" t="str">
        <f>IF(AT116&lt;&gt;"",HLOOKUP(COUNT($F116:AT116)+1,$G$4:$EH$8,AU$14,0)*$D116,IF($C116=AU$17,$G$5*$D116,""))</f>
        <v/>
      </c>
      <c r="AV116" s="34" t="str">
        <f>IF(AU116&lt;&gt;"",HLOOKUP(COUNT($F116:AU116)+1,$G$4:$EH$8,AV$14,0)*$D116,IF($C116=AV$17,$G$5*$D116,""))</f>
        <v/>
      </c>
      <c r="AW116" s="34" t="str">
        <f>IF(AV116&lt;&gt;"",HLOOKUP(COUNT($F116:AV116)+1,$G$4:$EH$8,AW$14,0)*$D116,IF($C116=AW$17,$G$5*$D116,""))</f>
        <v/>
      </c>
      <c r="AX116" s="34" t="str">
        <f>IF(AW116&lt;&gt;"",HLOOKUP(COUNT($F116:AW116)+1,$G$4:$EH$8,AX$14,0)*$D116,IF($C116=AX$17,$G$5*$D116,""))</f>
        <v/>
      </c>
      <c r="AY116" s="34" t="str">
        <f>IF(AX116&lt;&gt;"",HLOOKUP(COUNT($F116:AX116)+1,$G$4:$EH$8,AY$14,0)*$D116,IF($C116=AY$17,$G$5*$D116,""))</f>
        <v/>
      </c>
      <c r="AZ116" s="34" t="str">
        <f>IF(AY116&lt;&gt;"",HLOOKUP(COUNT($F116:AY116)+1,$G$4:$EH$8,AZ$14,0)*$D116,IF($C116=AZ$17,$G$5*$D116,""))</f>
        <v/>
      </c>
      <c r="BA116" s="34" t="str">
        <f>IF(AZ116&lt;&gt;"",HLOOKUP(COUNT($F116:AZ116)+1,$G$4:$EH$8,BA$14,0)*$D116,IF($C116=BA$17,$G$5*$D116,""))</f>
        <v/>
      </c>
      <c r="BB116" s="34" t="str">
        <f>IF(BA116&lt;&gt;"",HLOOKUP(COUNT($F116:BA116)+1,$G$4:$EH$8,BB$14,0)*$D116,IF($C116=BB$17,$G$5*$D116,""))</f>
        <v/>
      </c>
      <c r="BC116" s="34" t="str">
        <f>IF(BB116&lt;&gt;"",HLOOKUP(COUNT($F116:BB116)+1,$G$4:$EH$8,BC$14,0)*$D116,IF($C116=BC$17,$G$5*$D116,""))</f>
        <v/>
      </c>
      <c r="BD116" s="34" t="str">
        <f>IF(BC116&lt;&gt;"",HLOOKUP(COUNT($F116:BC116)+1,$G$4:$EH$8,BD$14,0)*$D116,IF($C116=BD$17,$G$5*$D116,""))</f>
        <v/>
      </c>
      <c r="BE116" s="34" t="str">
        <f>IF(BD116&lt;&gt;"",HLOOKUP(COUNT($F116:BD116)+1,$G$4:$EH$8,BE$14,0)*$D116,IF($C116=BE$17,$G$5*$D116,""))</f>
        <v/>
      </c>
      <c r="BF116" s="34" t="str">
        <f>IF(BE116&lt;&gt;"",HLOOKUP(COUNT($F116:BE116)+1,$G$4:$EH$8,BF$14,0)*$D116,IF($C116=BF$17,$G$5*$D116,""))</f>
        <v/>
      </c>
      <c r="BG116" s="34" t="str">
        <f>IF(BF116&lt;&gt;"",HLOOKUP(COUNT($F116:BF116)+1,$G$4:$EH$8,BG$14,0)*$D116,IF($C116=BG$17,$G$5*$D116,""))</f>
        <v/>
      </c>
      <c r="BH116" s="34" t="str">
        <f>IF(BG116&lt;&gt;"",HLOOKUP(COUNT($F116:BG116)+1,$G$4:$EH$8,BH$14,0)*$D116,IF($C116=BH$17,$G$5*$D116,""))</f>
        <v/>
      </c>
      <c r="BI116" s="34" t="str">
        <f>IF(BH116&lt;&gt;"",HLOOKUP(COUNT($F116:BH116)+1,$G$4:$EH$8,BI$14,0)*$D116,IF($C116=BI$17,$G$5*$D116,""))</f>
        <v/>
      </c>
      <c r="BJ116" s="34" t="str">
        <f>IF(BI116&lt;&gt;"",HLOOKUP(COUNT($F116:BI116)+1,$G$4:$EH$8,BJ$14,0)*$D116,IF($C116=BJ$17,$G$5*$D116,""))</f>
        <v/>
      </c>
      <c r="BK116" s="34" t="str">
        <f>IF(BJ116&lt;&gt;"",HLOOKUP(COUNT($F116:BJ116)+1,$G$4:$EH$8,BK$14,0)*$D116,IF($C116=BK$17,$G$5*$D116,""))</f>
        <v/>
      </c>
      <c r="BL116" s="34" t="str">
        <f>IF(BK116&lt;&gt;"",HLOOKUP(COUNT($F116:BK116)+1,$G$4:$EH$8,BL$14,0)*$D116,IF($C116=BL$17,$G$5*$D116,""))</f>
        <v/>
      </c>
      <c r="BM116" s="34" t="str">
        <f>IF(BL116&lt;&gt;"",HLOOKUP(COUNT($F116:BL116)+1,$G$4:$EH$8,BM$14,0)*$D116,IF($C116=BM$17,$G$5*$D116,""))</f>
        <v/>
      </c>
      <c r="BN116" s="34" t="str">
        <f>IF(BM116&lt;&gt;"",HLOOKUP(COUNT($F116:BM116)+1,$G$4:$EH$8,BN$14,0)*$D116,IF($C116=BN$17,$G$5*$D116,""))</f>
        <v/>
      </c>
      <c r="BO116" s="34" t="str">
        <f>IF(BN116&lt;&gt;"",HLOOKUP(COUNT($F116:BN116)+1,$G$4:$EH$8,BO$14,0)*$D116,IF($C116=BO$17,$G$5*$D116,""))</f>
        <v/>
      </c>
      <c r="BP116" s="34" t="str">
        <f>IF(BO116&lt;&gt;"",HLOOKUP(COUNT($F116:BO116)+1,$G$4:$EH$8,BP$14,0)*$D116,IF($C116=BP$17,$G$5*$D116,""))</f>
        <v/>
      </c>
      <c r="BQ116" s="34" t="str">
        <f>IF(BP116&lt;&gt;"",HLOOKUP(COUNT($F116:BP116)+1,$G$4:$EH$8,BQ$14,0)*$D116,IF($C116=BQ$17,$G$5*$D116,""))</f>
        <v/>
      </c>
      <c r="BR116" s="34" t="str">
        <f>IF(BQ116&lt;&gt;"",HLOOKUP(COUNT($F116:BQ116)+1,$G$4:$EH$8,BR$14,0)*$D116,IF($C116=BR$17,$G$5*$D116,""))</f>
        <v/>
      </c>
      <c r="BS116" s="34" t="str">
        <f>IF(BR116&lt;&gt;"",HLOOKUP(COUNT($F116:BR116)+1,$G$4:$EH$8,BS$14,0)*$D116,IF($C116=BS$17,$G$5*$D116,""))</f>
        <v/>
      </c>
      <c r="BT116" s="34" t="str">
        <f>IF(BS116&lt;&gt;"",HLOOKUP(COUNT($F116:BS116)+1,$G$4:$EH$8,BT$14,0)*$D116,IF($C116=BT$17,$G$5*$D116,""))</f>
        <v/>
      </c>
      <c r="BU116" s="34" t="str">
        <f>IF(BT116&lt;&gt;"",HLOOKUP(COUNT($F116:BT116)+1,$G$4:$EH$8,BU$14,0)*$D116,IF($C116=BU$17,$G$5*$D116,""))</f>
        <v/>
      </c>
      <c r="BV116" s="34" t="str">
        <f>IF(BU116&lt;&gt;"",HLOOKUP(COUNT($F116:BU116)+1,$G$4:$EH$8,BV$14,0)*$D116,IF($C116=BV$17,$G$5*$D116,""))</f>
        <v/>
      </c>
      <c r="BW116" s="34" t="str">
        <f>IF(BV116&lt;&gt;"",HLOOKUP(COUNT($F116:BV116)+1,$G$4:$EH$8,BW$14,0)*$D116,IF($C116=BW$17,$G$5*$D116,""))</f>
        <v/>
      </c>
      <c r="BX116" s="34" t="str">
        <f>IF(BW116&lt;&gt;"",HLOOKUP(COUNT($F116:BW116)+1,$G$4:$EH$8,BX$14,0)*$D116,IF($C116=BX$17,$G$5*$D116,""))</f>
        <v/>
      </c>
      <c r="BY116" s="34" t="str">
        <f>IF(BX116&lt;&gt;"",HLOOKUP(COUNT($F116:BX116)+1,$G$4:$EH$8,BY$14,0)*$D116,IF($C116=BY$17,$G$5*$D116,""))</f>
        <v/>
      </c>
      <c r="BZ116" s="34" t="str">
        <f>IF(BY116&lt;&gt;"",HLOOKUP(COUNT($F116:BY116)+1,$G$4:$EH$8,BZ$14,0)*$D116,IF($C116=BZ$17,$G$5*$D116,""))</f>
        <v/>
      </c>
      <c r="CA116" s="34" t="str">
        <f>IF(BZ116&lt;&gt;"",HLOOKUP(COUNT($F116:BZ116)+1,$G$4:$EH$8,CA$14,0)*$D116,IF($C116=CA$17,$G$5*$D116,""))</f>
        <v/>
      </c>
      <c r="CB116" s="34" t="str">
        <f>IF(CA116&lt;&gt;"",HLOOKUP(COUNT($F116:CA116)+1,$G$4:$EH$8,CB$14,0)*$D116,IF($C116=CB$17,$G$5*$D116,""))</f>
        <v/>
      </c>
      <c r="CC116" s="34" t="str">
        <f>IF(CB116&lt;&gt;"",HLOOKUP(COUNT($F116:CB116)+1,$G$4:$EH$8,CC$14,0)*$D116,IF($C116=CC$17,$G$5*$D116,""))</f>
        <v/>
      </c>
      <c r="CD116" s="34" t="str">
        <f>IF(CC116&lt;&gt;"",HLOOKUP(COUNT($F116:CC116)+1,$G$4:$EH$8,CD$14,0)*$D116,IF($C116=CD$17,$G$5*$D116,""))</f>
        <v/>
      </c>
      <c r="CE116" s="34" t="str">
        <f>IF(CD116&lt;&gt;"",HLOOKUP(COUNT($F116:CD116)+1,$G$4:$EH$8,CE$14,0)*$D116,IF($C116=CE$17,$G$5*$D116,""))</f>
        <v/>
      </c>
      <c r="CF116" s="34" t="str">
        <f>IF(CE116&lt;&gt;"",HLOOKUP(COUNT($F116:CE116)+1,$G$4:$EH$8,CF$14,0)*$D116,IF($C116=CF$17,$G$5*$D116,""))</f>
        <v/>
      </c>
      <c r="CG116" s="34" t="str">
        <f>IF(CF116&lt;&gt;"",HLOOKUP(COUNT($F116:CF116)+1,$G$4:$EH$8,CG$14,0)*$D116,IF($C116=CG$17,$G$5*$D116,""))</f>
        <v/>
      </c>
      <c r="CH116" s="34" t="str">
        <f>IF(CG116&lt;&gt;"",HLOOKUP(COUNT($F116:CG116)+1,$G$4:$EH$8,CH$14,0)*$D116,IF($C116=CH$17,$G$5*$D116,""))</f>
        <v/>
      </c>
      <c r="CI116" s="34" t="str">
        <f>IF(CH116&lt;&gt;"",HLOOKUP(COUNT($F116:CH116)+1,$G$4:$EH$8,CI$14,0)*$D116,IF($C116=CI$17,$G$5*$D116,""))</f>
        <v/>
      </c>
      <c r="CJ116" s="34" t="str">
        <f>IF(CI116&lt;&gt;"",HLOOKUP(COUNT($F116:CI116)+1,$G$4:$EH$8,CJ$14,0)*$D116,IF($C116=CJ$17,$G$5*$D116,""))</f>
        <v/>
      </c>
      <c r="CK116" s="34" t="str">
        <f>IF(CJ116&lt;&gt;"",HLOOKUP(COUNT($F116:CJ116)+1,$G$4:$EH$8,CK$14,0)*$D116,IF($C116=CK$17,$G$5*$D116,""))</f>
        <v/>
      </c>
      <c r="CL116" s="34" t="str">
        <f>IF(CK116&lt;&gt;"",HLOOKUP(COUNT($F116:CK116)+1,$G$4:$EH$8,CL$14,0)*$D116,IF($C116=CL$17,$G$5*$D116,""))</f>
        <v/>
      </c>
      <c r="CM116" s="34" t="str">
        <f>IF(CL116&lt;&gt;"",HLOOKUP(COUNT($F116:CL116)+1,$G$4:$EH$8,CM$14,0)*$D116,IF($C116=CM$17,$G$5*$D116,""))</f>
        <v/>
      </c>
      <c r="CN116" s="34" t="str">
        <f>IF(CM116&lt;&gt;"",HLOOKUP(COUNT($F116:CM116)+1,$G$4:$EH$8,CN$14,0)*$D116,IF($C116=CN$17,$G$5*$D116,""))</f>
        <v/>
      </c>
      <c r="CO116" s="34" t="str">
        <f>IF(CN116&lt;&gt;"",HLOOKUP(COUNT($F116:CN116)+1,$G$4:$EH$8,CO$14,0)*$D116,IF($C116=CO$17,$G$5*$D116,""))</f>
        <v/>
      </c>
      <c r="CP116" s="34" t="str">
        <f>IF(CO116&lt;&gt;"",HLOOKUP(COUNT($F116:CO116)+1,$G$4:$EH$8,CP$14,0)*$D116,IF($C116=CP$17,$G$5*$D116,""))</f>
        <v/>
      </c>
      <c r="CQ116" s="34" t="str">
        <f>IF(CP116&lt;&gt;"",HLOOKUP(COUNT($F116:CP116)+1,$G$4:$EH$8,CQ$14,0)*$D116,IF($C116=CQ$17,$G$5*$D116,""))</f>
        <v/>
      </c>
      <c r="CR116" s="34" t="str">
        <f>IF(CQ116&lt;&gt;"",HLOOKUP(COUNT($F116:CQ116)+1,$G$4:$EH$8,CR$14,0)*$D116,IF($C116=CR$17,$G$5*$D116,""))</f>
        <v/>
      </c>
      <c r="CS116" s="34" t="str">
        <f>IF(CR116&lt;&gt;"",HLOOKUP(COUNT($F116:CR116)+1,$G$4:$EH$8,CS$14,0)*$D116,IF($C116=CS$17,$G$5*$D116,""))</f>
        <v/>
      </c>
      <c r="CT116" s="34" t="str">
        <f>IF(CS116&lt;&gt;"",HLOOKUP(COUNT($F116:CS116)+1,$G$4:$EH$8,CT$14,0)*$D116,IF($C116=CT$17,$G$5*$D116,""))</f>
        <v/>
      </c>
      <c r="CU116" s="34" t="str">
        <f>IF(CT116&lt;&gt;"",HLOOKUP(COUNT($F116:CT116)+1,$G$4:$EH$8,CU$14,0)*$D116,IF($C116=CU$17,$G$5*$D116,""))</f>
        <v/>
      </c>
      <c r="CV116" s="34" t="str">
        <f>IF(CU116&lt;&gt;"",HLOOKUP(COUNT($F116:CU116)+1,$G$4:$EH$8,CV$14,0)*$D116,IF($C116=CV$17,$G$5*$D116,""))</f>
        <v/>
      </c>
      <c r="CW116" s="34" t="str">
        <f>IF(CV116&lt;&gt;"",HLOOKUP(COUNT($F116:CV116)+1,$G$4:$EH$8,CW$14,0)*$D116,IF($C116=CW$17,$G$5*$D116,""))</f>
        <v/>
      </c>
      <c r="CX116" s="34" t="str">
        <f>IF(CW116&lt;&gt;"",HLOOKUP(COUNT($F116:CW116)+1,$G$4:$EH$8,CX$14,0)*$D116,IF($C116=CX$17,$G$5*$D116,""))</f>
        <v/>
      </c>
      <c r="CY116" s="34" t="str">
        <f>IF(CX116&lt;&gt;"",HLOOKUP(COUNT($F116:CX116)+1,$G$4:$EH$8,CY$14,0)*$D116,IF($C116=CY$17,$G$5*$D116,""))</f>
        <v/>
      </c>
      <c r="CZ116" s="34">
        <f>IF(CY116&lt;&gt;"",HLOOKUP(COUNT($F116:CY116)+1,$G$4:$EH$8,CZ$14,0)*$D116,IF($C116=CZ$17,$G$5*$D116,""))</f>
        <v>0</v>
      </c>
      <c r="DA116" s="34">
        <f>IF(CZ116&lt;&gt;"",HLOOKUP(COUNT($F116:CZ116)+1,$G$4:$EH$8,DA$14,0)*$D116,IF($C116=DA$17,$G$5*$D116,""))</f>
        <v>0</v>
      </c>
      <c r="DB116" s="34" t="e">
        <f>IF(DA116&lt;&gt;"",HLOOKUP(COUNT($F116:DA116)+1,$G$4:$EH$8,DB$14,0)*$D116,IF($C116=DB$17,$G$5*$D116,""))</f>
        <v>#VALUE!</v>
      </c>
      <c r="DC116" s="34" t="e">
        <f>IF(DB116&lt;&gt;"",HLOOKUP(COUNT($F116:DB116)+1,$G$4:$EH$8,DC$14,0)*$D116,IF($C116=DC$17,$G$5*$D116,""))</f>
        <v>#VALUE!</v>
      </c>
      <c r="DD116" s="34" t="e">
        <f>IF(DC116&lt;&gt;"",HLOOKUP(COUNT($F116:DC116)+1,$G$4:$EH$8,DD$14,0)*$D116,IF($C116=DD$17,$G$5*$D116,""))</f>
        <v>#VALUE!</v>
      </c>
      <c r="DE116" s="34" t="e">
        <f>IF(DD116&lt;&gt;"",HLOOKUP(COUNT($F116:DD116)+1,$G$4:$EH$8,DE$14,0)*$D116,IF($C116=DE$17,$G$5*$D116,""))</f>
        <v>#VALUE!</v>
      </c>
      <c r="DF116" s="34" t="e">
        <f>IF(DE116&lt;&gt;"",HLOOKUP(COUNT($F116:DE116)+1,$G$4:$EH$8,DF$14,0)*$D116,IF($C116=DF$17,$G$5*$D116,""))</f>
        <v>#VALUE!</v>
      </c>
      <c r="DG116" s="34" t="e">
        <f>IF(DF116&lt;&gt;"",HLOOKUP(COUNT($F116:DF116)+1,$G$4:$EH$8,DG$14,0)*$D116,IF($C116=DG$17,$G$5*$D116,""))</f>
        <v>#VALUE!</v>
      </c>
      <c r="DH116" s="34" t="e">
        <f>IF(DG116&lt;&gt;"",HLOOKUP(COUNT($F116:DG116)+1,$G$4:$EH$8,DH$14,0)*$D116,IF($C116=DH$17,$G$5*$D116,""))</f>
        <v>#VALUE!</v>
      </c>
      <c r="DI116" s="34" t="e">
        <f>IF(DH116&lt;&gt;"",HLOOKUP(COUNT($F116:DH116)+1,$G$4:$EH$8,DI$14,0)*$D116,IF($C116=DI$17,$G$5*$D116,""))</f>
        <v>#VALUE!</v>
      </c>
      <c r="DJ116" s="34" t="e">
        <f>IF(DI116&lt;&gt;"",HLOOKUP(COUNT($F116:DI116)+1,$G$4:$EH$8,DJ$14,0)*$D116,IF($C116=DJ$17,$G$5*$D116,""))</f>
        <v>#VALUE!</v>
      </c>
      <c r="DK116" s="34" t="e">
        <f>IF(DJ116&lt;&gt;"",HLOOKUP(COUNT($F116:DJ116)+1,$G$4:$EH$8,DK$14,0)*$D116,IF($C116=DK$17,$G$5*$D116,""))</f>
        <v>#VALUE!</v>
      </c>
      <c r="DL116" s="34" t="e">
        <f>IF(DK116&lt;&gt;"",HLOOKUP(COUNT($F116:DK116)+1,$G$4:$EH$8,DL$14,0)*$D116,IF($C116=DL$17,$G$5*$D116,""))</f>
        <v>#VALUE!</v>
      </c>
      <c r="DM116" s="34" t="e">
        <f>IF(DL116&lt;&gt;"",HLOOKUP(COUNT($F116:DL116)+1,$G$4:$EH$8,DM$14,0)*$D116,IF($C116=DM$17,$G$5*$D116,""))</f>
        <v>#VALUE!</v>
      </c>
      <c r="DN116" s="34" t="e">
        <f>IF(DM116&lt;&gt;"",HLOOKUP(COUNT($F116:DM116)+1,$G$4:$EH$8,DN$14,0)*$D116,IF($C116=DN$17,$G$5*$D116,""))</f>
        <v>#VALUE!</v>
      </c>
      <c r="DO116" s="34" t="e">
        <f>IF(DN116&lt;&gt;"",HLOOKUP(COUNT($F116:DN116)+1,$G$4:$EH$8,DO$14,0)*$D116,IF($C116=DO$17,$G$5*$D116,""))</f>
        <v>#VALUE!</v>
      </c>
      <c r="DP116" s="34" t="e">
        <f>IF(DO116&lt;&gt;"",HLOOKUP(COUNT($F116:DO116)+1,$G$4:$EH$8,DP$14,0)*$D116,IF($C116=DP$17,$G$5*$D116,""))</f>
        <v>#VALUE!</v>
      </c>
      <c r="DQ116" s="34" t="e">
        <f>IF(DP116&lt;&gt;"",HLOOKUP(COUNT($F116:DP116)+1,$G$4:$EH$8,DQ$14,0)*$D116,IF($C116=DQ$17,$G$5*$D116,""))</f>
        <v>#VALUE!</v>
      </c>
      <c r="DR116" s="34" t="e">
        <f>IF(DQ116&lt;&gt;"",HLOOKUP(COUNT($F116:DQ116)+1,$G$4:$EH$8,DR$14,0)*$D116,IF($C116=DR$17,$G$5*$D116,""))</f>
        <v>#VALUE!</v>
      </c>
      <c r="DS116" s="34" t="e">
        <f>IF(DR116&lt;&gt;"",HLOOKUP(COUNT($F116:DR116)+1,$G$4:$EH$8,DS$14,0)*$D116,IF($C116=DS$17,$G$5*$D116,""))</f>
        <v>#VALUE!</v>
      </c>
      <c r="DT116" s="34" t="e">
        <f>IF(DS116&lt;&gt;"",HLOOKUP(COUNT($F116:DS116)+1,$G$4:$EH$8,DT$14,0)*$D116,IF($C116=DT$17,$G$5*$D116,""))</f>
        <v>#VALUE!</v>
      </c>
      <c r="DU116" s="34" t="e">
        <f>IF(DT116&lt;&gt;"",HLOOKUP(COUNT($F116:DT116)+1,$G$4:$EH$8,DU$14,0)*$D116,IF($C116=DU$17,$G$5*$D116,""))</f>
        <v>#VALUE!</v>
      </c>
      <c r="DV116" s="34" t="e">
        <f>IF(DU116&lt;&gt;"",HLOOKUP(COUNT($F116:DU116)+1,$G$4:$EH$8,DV$14,0)*$D116,IF($C116=DV$17,$G$5*$D116,""))</f>
        <v>#VALUE!</v>
      </c>
      <c r="DX116" s="34" t="str">
        <f>IF(DW116&lt;&gt;"",HLOOKUP(COUNT($DW116:DW116)+1,$G$4:$CX$8,DX$14,0)*$D116,IF($C116=DX$17,$G$6*$D116,""))</f>
        <v/>
      </c>
      <c r="DY116" s="34" t="str">
        <f>IF(DX116&lt;&gt;"",HLOOKUP(COUNT($DW116:DX116)+1,$G$4:$CX$8,DY$14,0)*$D116,IF($C116=DY$17,$G$6*$D116,""))</f>
        <v/>
      </c>
      <c r="DZ116" s="34" t="str">
        <f>IF(DY116&lt;&gt;"",HLOOKUP(COUNT($DW116:DY116)+1,$G$4:$CX$8,DZ$14,0)*$D116,IF($C116=DZ$17,$G$6*$D116,""))</f>
        <v/>
      </c>
      <c r="EA116" s="34" t="str">
        <f>IF(DZ116&lt;&gt;"",HLOOKUP(COUNT($DW116:DZ116)+1,$G$4:$CX$8,EA$14,0)*$D116,IF($C116=EA$17,$G$6*$D116,""))</f>
        <v/>
      </c>
      <c r="EB116" s="34" t="str">
        <f>IF(EA116&lt;&gt;"",HLOOKUP(COUNT($DW116:EA116)+1,$G$4:$CX$8,EB$14,0)*$D116,IF($C116=EB$17,$G$6*$D116,""))</f>
        <v/>
      </c>
      <c r="EC116" s="34" t="str">
        <f>IF(EB116&lt;&gt;"",HLOOKUP(COUNT($DW116:EB116)+1,$G$4:$CX$8,EC$14,0)*$D116,IF($C116=EC$17,$G$6*$D116,""))</f>
        <v/>
      </c>
      <c r="ED116" s="34" t="str">
        <f>IF(EC116&lt;&gt;"",HLOOKUP(COUNT($DW116:EC116)+1,$G$4:$CX$8,ED$14,0)*$D116,IF($C116=ED$17,$G$6*$D116,""))</f>
        <v/>
      </c>
      <c r="EE116" s="34" t="str">
        <f>IF(ED116&lt;&gt;"",HLOOKUP(COUNT($DW116:ED116)+1,$G$4:$CX$8,EE$14,0)*$D116,IF($C116=EE$17,$G$6*$D116,""))</f>
        <v/>
      </c>
      <c r="EF116" s="34" t="str">
        <f>IF(EE116&lt;&gt;"",HLOOKUP(COUNT($DW116:EE116)+1,$G$4:$CX$8,EF$14,0)*$D116,IF($C116=EF$17,$G$6*$D116,""))</f>
        <v/>
      </c>
      <c r="EG116" s="34" t="str">
        <f>IF(EF116&lt;&gt;"",HLOOKUP(COUNT($DW116:EF116)+1,$G$4:$CX$8,EG$14,0)*$D116,IF($C116=EG$17,$G$6*$D116,""))</f>
        <v/>
      </c>
      <c r="EH116" s="34" t="str">
        <f>IF(EG116&lt;&gt;"",HLOOKUP(COUNT($DW116:EG116)+1,$G$4:$CX$8,EH$14,0)*$D116,IF($C116=EH$17,$G$6*$D116,""))</f>
        <v/>
      </c>
      <c r="EI116" s="34" t="str">
        <f>IF(EH116&lt;&gt;"",HLOOKUP(COUNT($DW116:EH116)+1,$G$4:$CX$8,EI$14,0)*$D116,IF($C116=EI$17,$G$6*$D116,""))</f>
        <v/>
      </c>
      <c r="EJ116" s="34" t="str">
        <f>IF(EI116&lt;&gt;"",HLOOKUP(COUNT($DW116:EI116)+1,$G$4:$CX$8,EJ$14,0)*$D116,IF($C116=EJ$17,$G$6*$D116,""))</f>
        <v/>
      </c>
      <c r="EK116" s="34" t="str">
        <f>IF(EJ116&lt;&gt;"",HLOOKUP(COUNT($DW116:EJ116)+1,$G$4:$CX$8,EK$14,0)*$D116,IF($C116=EK$17,$G$6*$D116,""))</f>
        <v/>
      </c>
      <c r="EL116" s="34" t="str">
        <f>IF(EK116&lt;&gt;"",HLOOKUP(COUNT($DW116:EK116)+1,$G$4:$CX$8,EL$14,0)*$D116,IF($C116=EL$17,$G$6*$D116,""))</f>
        <v/>
      </c>
      <c r="EM116" s="34" t="str">
        <f>IF(EL116&lt;&gt;"",HLOOKUP(COUNT($DW116:EL116)+1,$G$4:$CX$8,EM$14,0)*$D116,IF($C116=EM$17,$G$6*$D116,""))</f>
        <v/>
      </c>
      <c r="EN116" s="34" t="str">
        <f>IF(EM116&lt;&gt;"",HLOOKUP(COUNT($DW116:EM116)+1,$G$4:$CX$8,EN$14,0)*$D116,IF($C116=EN$17,$G$6*$D116,""))</f>
        <v/>
      </c>
      <c r="EO116" s="34" t="str">
        <f>IF(EN116&lt;&gt;"",HLOOKUP(COUNT($DW116:EN116)+1,$G$4:$CX$8,EO$14,0)*$D116,IF($C116=EO$17,$G$6*$D116,""))</f>
        <v/>
      </c>
      <c r="EP116" s="34" t="str">
        <f>IF(EO116&lt;&gt;"",HLOOKUP(COUNT($DW116:EO116)+1,$G$4:$CX$8,EP$14,0)*$D116,IF($C116=EP$17,$G$6*$D116,""))</f>
        <v/>
      </c>
      <c r="EQ116" s="34" t="str">
        <f>IF(EP116&lt;&gt;"",HLOOKUP(COUNT($DW116:EP116)+1,$G$4:$CX$8,EQ$14,0)*$D116,IF($C116=EQ$17,$G$6*$D116,""))</f>
        <v/>
      </c>
      <c r="ER116" s="34" t="str">
        <f>IF(EQ116&lt;&gt;"",HLOOKUP(COUNT($DW116:EQ116)+1,$G$4:$CX$8,ER$14,0)*$D116,IF($C116=ER$17,$G$6*$D116,""))</f>
        <v/>
      </c>
      <c r="ES116" s="34" t="str">
        <f>IF(ER116&lt;&gt;"",HLOOKUP(COUNT($DW116:ER116)+1,$G$4:$CX$8,ES$14,0)*$D116,IF($C116=ES$17,$G$6*$D116,""))</f>
        <v/>
      </c>
      <c r="ET116" s="34" t="str">
        <f>IF(ES116&lt;&gt;"",HLOOKUP(COUNT($DW116:ES116)+1,$G$4:$CX$8,ET$14,0)*$D116,IF($C116=ET$17,$G$6*$D116,""))</f>
        <v/>
      </c>
      <c r="EU116" s="34" t="str">
        <f>IF(ET116&lt;&gt;"",HLOOKUP(COUNT($DW116:ET116)+1,$G$4:$CX$8,EU$14,0)*$D116,IF($C116=EU$17,$G$6*$D116,""))</f>
        <v/>
      </c>
      <c r="EV116" s="34" t="str">
        <f>IF(EU116&lt;&gt;"",HLOOKUP(COUNT($DW116:EU116)+1,$G$4:$CX$8,EV$14,0)*$D116,IF($C116=EV$17,$G$6*$D116,""))</f>
        <v/>
      </c>
      <c r="EW116" s="34" t="str">
        <f>IF(EV116&lt;&gt;"",HLOOKUP(COUNT($DW116:EV116)+1,$G$4:$CX$8,EW$14,0)*$D116,IF($C116=EW$17,$G$6*$D116,""))</f>
        <v/>
      </c>
      <c r="EX116" s="34" t="str">
        <f>IF(EW116&lt;&gt;"",HLOOKUP(COUNT($DW116:EW116)+1,$G$4:$CX$8,EX$14,0)*$D116,IF($C116=EX$17,$G$6*$D116,""))</f>
        <v/>
      </c>
      <c r="EY116" s="34" t="str">
        <f>IF(EX116&lt;&gt;"",HLOOKUP(COUNT($DW116:EX116)+1,$G$4:$CX$8,EY$14,0)*$D116,IF($C116=EY$17,$G$6*$D116,""))</f>
        <v/>
      </c>
      <c r="EZ116" s="34" t="str">
        <f>IF(EY116&lt;&gt;"",HLOOKUP(COUNT($DW116:EY116)+1,$G$4:$CX$8,EZ$14,0)*$D116,IF($C116=EZ$17,$G$6*$D116,""))</f>
        <v/>
      </c>
      <c r="FA116" s="34" t="str">
        <f>IF(EZ116&lt;&gt;"",HLOOKUP(COUNT($DW116:EZ116)+1,$G$4:$CX$8,FA$14,0)*$D116,IF($C116=FA$17,$G$6*$D116,""))</f>
        <v/>
      </c>
      <c r="FB116" s="34" t="str">
        <f>IF(FA116&lt;&gt;"",HLOOKUP(COUNT($DW116:FA116)+1,$G$4:$CX$8,FB$14,0)*$D116,IF($C116=FB$17,$G$6*$D116,""))</f>
        <v/>
      </c>
      <c r="FC116" s="34" t="str">
        <f>IF(FB116&lt;&gt;"",HLOOKUP(COUNT($DW116:FB116)+1,$G$4:$CX$8,FC$14,0)*$D116,IF($C116=FC$17,$G$6*$D116,""))</f>
        <v/>
      </c>
      <c r="FD116" s="34" t="str">
        <f>IF(FC116&lt;&gt;"",HLOOKUP(COUNT($DW116:FC116)+1,$G$4:$CX$8,FD$14,0)*$D116,IF($C116=FD$17,$G$6*$D116,""))</f>
        <v/>
      </c>
      <c r="FE116" s="34" t="str">
        <f>IF(FD116&lt;&gt;"",HLOOKUP(COUNT($DW116:FD116)+1,$G$4:$CX$8,FE$14,0)*$D116,IF($C116=FE$17,$G$6*$D116,""))</f>
        <v/>
      </c>
      <c r="FF116" s="34" t="str">
        <f>IF(FE116&lt;&gt;"",HLOOKUP(COUNT($DW116:FE116)+1,$G$4:$CX$8,FF$14,0)*$D116,IF($C116=FF$17,$G$6*$D116,""))</f>
        <v/>
      </c>
      <c r="FG116" s="34" t="str">
        <f>IF(FF116&lt;&gt;"",HLOOKUP(COUNT($DW116:FF116)+1,$G$4:$CX$8,FG$14,0)*$D116,IF($C116=FG$17,$G$6*$D116,""))</f>
        <v/>
      </c>
      <c r="FH116" s="34" t="str">
        <f>IF(FG116&lt;&gt;"",HLOOKUP(COUNT($DW116:FG116)+1,$G$4:$CX$8,FH$14,0)*$D116,IF($C116=FH$17,$G$6*$D116,""))</f>
        <v/>
      </c>
      <c r="FI116" s="34" t="str">
        <f>IF(FH116&lt;&gt;"",HLOOKUP(COUNT($DW116:FH116)+1,$G$4:$CX$8,FI$14,0)*$D116,IF($C116=FI$17,$G$6*$D116,""))</f>
        <v/>
      </c>
      <c r="FJ116" s="34" t="str">
        <f>IF(FI116&lt;&gt;"",HLOOKUP(COUNT($DW116:FI116)+1,$G$4:$CX$8,FJ$14,0)*$D116,IF($C116=FJ$17,$G$6*$D116,""))</f>
        <v/>
      </c>
      <c r="FK116" s="34" t="str">
        <f>IF(FJ116&lt;&gt;"",HLOOKUP(COUNT($DW116:FJ116)+1,$G$4:$CX$8,FK$14,0)*$D116,IF($C116=FK$17,$G$6*$D116,""))</f>
        <v/>
      </c>
      <c r="FL116" s="34" t="str">
        <f>IF(FK116&lt;&gt;"",HLOOKUP(COUNT($DW116:FK116)+1,$G$4:$CX$8,FL$14,0)*$D116,IF($C116=FL$17,$G$6*$D116,""))</f>
        <v/>
      </c>
      <c r="FM116" s="34" t="str">
        <f>IF(FL116&lt;&gt;"",HLOOKUP(COUNT($DW116:FL116)+1,$G$4:$CX$8,FM$14,0)*$D116,IF($C116=FM$17,$G$6*$D116,""))</f>
        <v/>
      </c>
      <c r="FN116" s="34" t="str">
        <f>IF(FM116&lt;&gt;"",HLOOKUP(COUNT($DW116:FM116)+1,$G$4:$CX$8,FN$14,0)*$D116,IF($C116=FN$17,$G$6*$D116,""))</f>
        <v/>
      </c>
      <c r="FO116" s="34" t="str">
        <f>IF(FN116&lt;&gt;"",HLOOKUP(COUNT($DW116:FN116)+1,$G$4:$CX$8,FO$14,0)*$D116,IF($C116=FO$17,$G$6*$D116,""))</f>
        <v/>
      </c>
      <c r="FP116" s="34" t="str">
        <f>IF(FO116&lt;&gt;"",HLOOKUP(COUNT($DW116:FO116)+1,$G$4:$CX$8,FP$14,0)*$D116,IF($C116=FP$17,$G$6*$D116,""))</f>
        <v/>
      </c>
      <c r="FQ116" s="34" t="str">
        <f>IF(FP116&lt;&gt;"",HLOOKUP(COUNT($DW116:FP116)+1,$G$4:$CX$8,FQ$14,0)*$D116,IF($C116=FQ$17,$G$6*$D116,""))</f>
        <v/>
      </c>
      <c r="FR116" s="34" t="str">
        <f>IF(FQ116&lt;&gt;"",HLOOKUP(COUNT($DW116:FQ116)+1,$G$4:$CX$8,FR$14,0)*$D116,IF($C116=FR$17,$G$6*$D116,""))</f>
        <v/>
      </c>
      <c r="FS116" s="34" t="str">
        <f>IF(FR116&lt;&gt;"",HLOOKUP(COUNT($DW116:FR116)+1,$G$4:$CX$8,FS$14,0)*$D116,IF($C116=FS$17,$G$6*$D116,""))</f>
        <v/>
      </c>
      <c r="FT116" s="34" t="str">
        <f>IF(FS116&lt;&gt;"",HLOOKUP(COUNT($DW116:FS116)+1,$G$4:$CX$8,FT$14,0)*$D116,IF($C116=FT$17,$G$6*$D116,""))</f>
        <v/>
      </c>
      <c r="FU116" s="34" t="str">
        <f>IF(FT116&lt;&gt;"",HLOOKUP(COUNT($DW116:FT116)+1,$G$4:$CX$8,FU$14,0)*$D116,IF($C116=FU$17,$G$6*$D116,""))</f>
        <v/>
      </c>
      <c r="FV116" s="34" t="str">
        <f>IF(FU116&lt;&gt;"",HLOOKUP(COUNT($DW116:FU116)+1,$G$4:$CX$8,FV$14,0)*$D116,IF($C116=FV$17,$G$6*$D116,""))</f>
        <v/>
      </c>
      <c r="FW116" s="34" t="str">
        <f>IF(FV116&lt;&gt;"",HLOOKUP(COUNT($DW116:FV116)+1,$G$4:$CX$8,FW$14,0)*$D116,IF($C116=FW$17,$G$6*$D116,""))</f>
        <v/>
      </c>
      <c r="FX116" s="34" t="str">
        <f>IF(FW116&lt;&gt;"",HLOOKUP(COUNT($DW116:FW116)+1,$G$4:$CX$8,FX$14,0)*$D116,IF($C116=FX$17,$G$6*$D116,""))</f>
        <v/>
      </c>
      <c r="FY116" s="34" t="str">
        <f>IF(FX116&lt;&gt;"",HLOOKUP(COUNT($DW116:FX116)+1,$G$4:$CX$8,FY$14,0)*$D116,IF($C116=FY$17,$G$6*$D116,""))</f>
        <v/>
      </c>
      <c r="FZ116" s="34" t="str">
        <f>IF(FY116&lt;&gt;"",HLOOKUP(COUNT($DW116:FY116)+1,$G$4:$CX$8,FZ$14,0)*$D116,IF($C116=FZ$17,$G$6*$D116,""))</f>
        <v/>
      </c>
      <c r="GA116" s="34" t="str">
        <f>IF(FZ116&lt;&gt;"",HLOOKUP(COUNT($DW116:FZ116)+1,$G$4:$CX$8,GA$14,0)*$D116,IF($C116=GA$17,$G$6*$D116,""))</f>
        <v/>
      </c>
      <c r="GB116" s="34" t="str">
        <f>IF(GA116&lt;&gt;"",HLOOKUP(COUNT($DW116:GA116)+1,$G$4:$CX$8,GB$14,0)*$D116,IF($C116=GB$17,$G$6*$D116,""))</f>
        <v/>
      </c>
      <c r="GC116" s="34" t="str">
        <f>IF(GB116&lt;&gt;"",HLOOKUP(COUNT($DW116:GB116)+1,$G$4:$CX$8,GC$14,0)*$D116,IF($C116=GC$17,$G$6*$D116,""))</f>
        <v/>
      </c>
      <c r="GD116" s="34" t="str">
        <f>IF(GC116&lt;&gt;"",HLOOKUP(COUNT($DW116:GC116)+1,$G$4:$CX$8,GD$14,0)*$D116,IF($C116=GD$17,$G$6*$D116,""))</f>
        <v/>
      </c>
      <c r="GE116" s="34" t="str">
        <f>IF(GD116&lt;&gt;"",HLOOKUP(COUNT($DW116:GD116)+1,$G$4:$CX$8,GE$14,0)*$D116,IF($C116=GE$17,$G$6*$D116,""))</f>
        <v/>
      </c>
      <c r="GF116" s="34" t="str">
        <f>IF(GE116&lt;&gt;"",HLOOKUP(COUNT($DW116:GE116)+1,$G$4:$CX$8,GF$14,0)*$D116,IF($C116=GF$17,$G$6*$D116,""))</f>
        <v/>
      </c>
      <c r="GG116" s="34" t="str">
        <f>IF(GF116&lt;&gt;"",HLOOKUP(COUNT($DW116:GF116)+1,$G$4:$CX$8,GG$14,0)*$D116,IF($C116=GG$17,$G$6*$D116,""))</f>
        <v/>
      </c>
      <c r="GH116" s="34" t="str">
        <f>IF(GG116&lt;&gt;"",HLOOKUP(COUNT($DW116:GG116)+1,$G$4:$CX$8,GH$14,0)*$D116,IF($C116=GH$17,$G$6*$D116,""))</f>
        <v/>
      </c>
      <c r="GI116" s="34" t="str">
        <f>IF(GH116&lt;&gt;"",HLOOKUP(COUNT($DW116:GH116)+1,$G$4:$CX$8,GI$14,0)*$D116,IF($C116=GI$17,$G$6*$D116,""))</f>
        <v/>
      </c>
      <c r="GJ116" s="34" t="str">
        <f>IF(GI116&lt;&gt;"",HLOOKUP(COUNT($DW116:GI116)+1,$G$4:$CX$8,GJ$14,0)*$D116,IF($C116=GJ$17,$G$6*$D116,""))</f>
        <v/>
      </c>
      <c r="GK116" s="34" t="str">
        <f>IF(GJ116&lt;&gt;"",HLOOKUP(COUNT($DW116:GJ116)+1,$G$4:$CX$8,GK$14,0)*$D116,IF($C116=GK$17,$G$6*$D116,""))</f>
        <v/>
      </c>
      <c r="GL116" s="34" t="str">
        <f>IF(GK116&lt;&gt;"",HLOOKUP(COUNT($DW116:GK116)+1,$G$4:$CX$8,GL$14,0)*$D116,IF($C116=GL$17,$G$6*$D116,""))</f>
        <v/>
      </c>
      <c r="GM116" s="34" t="str">
        <f>IF(GL116&lt;&gt;"",HLOOKUP(COUNT($DW116:GL116)+1,$G$4:$CX$8,GM$14,0)*$D116,IF($C116=GM$17,$G$6*$D116,""))</f>
        <v/>
      </c>
      <c r="GN116" s="34" t="str">
        <f>IF(GM116&lt;&gt;"",HLOOKUP(COUNT($DW116:GM116)+1,$G$4:$CX$8,GN$14,0)*$D116,IF($C116=GN$17,$G$6*$D116,""))</f>
        <v/>
      </c>
      <c r="GO116" s="34" t="str">
        <f>IF(GN116&lt;&gt;"",HLOOKUP(COUNT($DW116:GN116)+1,$G$4:$CX$8,GO$14,0)*$D116,IF($C116=GO$17,$G$6*$D116,""))</f>
        <v/>
      </c>
      <c r="GP116" s="34" t="str">
        <f>IF(GO116&lt;&gt;"",HLOOKUP(COUNT($DW116:GO116)+1,$G$4:$CX$8,GP$14,0)*$D116,IF($C116=GP$17,$G$6*$D116,""))</f>
        <v/>
      </c>
      <c r="GQ116" s="34" t="str">
        <f>IF(GP116&lt;&gt;"",HLOOKUP(COUNT($DW116:GP116)+1,$G$4:$CX$8,GQ$14,0)*$D116,IF($C116=GQ$17,$G$6*$D116,""))</f>
        <v/>
      </c>
      <c r="GR116" s="34" t="str">
        <f>IF(GQ116&lt;&gt;"",HLOOKUP(COUNT($DW116:GQ116)+1,$G$4:$CX$8,GR$14,0)*$D116,IF($C116=GR$17,$G$6*$D116,""))</f>
        <v/>
      </c>
      <c r="GS116" s="34" t="str">
        <f>IF(GR116&lt;&gt;"",HLOOKUP(COUNT($DW116:GR116)+1,$G$4:$CX$8,GS$14,0)*$D116,IF($C116=GS$17,$G$6*$D116,""))</f>
        <v/>
      </c>
      <c r="GT116" s="34" t="str">
        <f>IF(GS116&lt;&gt;"",HLOOKUP(COUNT($DW116:GS116)+1,$G$4:$CX$8,GT$14,0)*$D116,IF($C116=GT$17,$G$6*$D116,""))</f>
        <v/>
      </c>
      <c r="GU116" s="34" t="str">
        <f>IF(GT116&lt;&gt;"",HLOOKUP(COUNT($DW116:GT116)+1,$G$4:$CX$8,GU$14,0)*$D116,IF($C116=GU$17,$G$6*$D116,""))</f>
        <v/>
      </c>
      <c r="GV116" s="34" t="str">
        <f>IF(GU116&lt;&gt;"",HLOOKUP(COUNT($DW116:GU116)+1,$G$4:$CX$8,GV$14,0)*$D116,IF($C116=GV$17,$G$6*$D116,""))</f>
        <v/>
      </c>
      <c r="GW116" s="34" t="str">
        <f>IF(GV116&lt;&gt;"",HLOOKUP(COUNT($DW116:GV116)+1,$G$4:$CX$8,GW$14,0)*$D116,IF($C116=GW$17,$G$6*$D116,""))</f>
        <v/>
      </c>
      <c r="GX116" s="34" t="str">
        <f>IF(GW116&lt;&gt;"",HLOOKUP(COUNT($DW116:GW116)+1,$G$4:$CX$8,GX$14,0)*$D116,IF($C116=GX$17,$G$6*$D116,""))</f>
        <v/>
      </c>
      <c r="GY116" s="34" t="str">
        <f>IF(GX116&lt;&gt;"",HLOOKUP(COUNT($DW116:GX116)+1,$G$4:$CX$8,GY$14,0)*$D116,IF($C116=GY$17,$G$6*$D116,""))</f>
        <v/>
      </c>
      <c r="GZ116" s="34" t="str">
        <f>IF(GY116&lt;&gt;"",HLOOKUP(COUNT($DW116:GY116)+1,$G$4:$CX$8,GZ$14,0)*$D116,IF($C116=GZ$17,$G$6*$D116,""))</f>
        <v/>
      </c>
      <c r="HA116" s="34" t="str">
        <f>IF(GZ116&lt;&gt;"",HLOOKUP(COUNT($DW116:GZ116)+1,$G$4:$CX$8,HA$14,0)*$D116,IF($C116=HA$17,$G$6*$D116,""))</f>
        <v/>
      </c>
      <c r="HB116" s="34" t="str">
        <f>IF(HA116&lt;&gt;"",HLOOKUP(COUNT($DW116:HA116)+1,$G$4:$CX$8,HB$14,0)*$D116,IF($C116=HB$17,$G$6*$D116,""))</f>
        <v/>
      </c>
      <c r="HC116" s="34" t="str">
        <f>IF(HB116&lt;&gt;"",HLOOKUP(COUNT($DW116:HB116)+1,$G$4:$CX$8,HC$14,0)*$D116,IF($C116=HC$17,$G$6*$D116,""))</f>
        <v/>
      </c>
      <c r="HD116" s="34" t="str">
        <f>IF(HC116&lt;&gt;"",HLOOKUP(COUNT($DW116:HC116)+1,$G$4:$CX$8,HD$14,0)*$D116,IF($C116=HD$17,$G$6*$D116,""))</f>
        <v/>
      </c>
      <c r="HE116" s="34" t="str">
        <f>IF(HD116&lt;&gt;"",HLOOKUP(COUNT($DW116:HD116)+1,$G$4:$CX$8,HE$14,0)*$D116,IF($C116=HE$17,$G$6*$D116,""))</f>
        <v/>
      </c>
      <c r="HF116" s="34" t="str">
        <f>IF(HE116&lt;&gt;"",HLOOKUP(COUNT($DW116:HE116)+1,$G$4:$CX$8,HF$14,0)*$D116,IF($C116=HF$17,$G$6*$D116,""))</f>
        <v/>
      </c>
      <c r="HG116" s="34" t="str">
        <f>IF(HF116&lt;&gt;"",HLOOKUP(COUNT($DW116:HF116)+1,$G$4:$CX$8,HG$14,0)*$D116,IF($C116=HG$17,$G$6*$D116,""))</f>
        <v/>
      </c>
      <c r="HH116" s="34" t="str">
        <f>IF(HG116&lt;&gt;"",HLOOKUP(COUNT($DW116:HG116)+1,$G$4:$CX$8,HH$14,0)*$D116,IF($C116=HH$17,$G$6*$D116,""))</f>
        <v/>
      </c>
      <c r="HI116" s="34" t="str">
        <f>IF(HH116&lt;&gt;"",HLOOKUP(COUNT($DW116:HH116)+1,$G$4:$CX$8,HI$14,0)*$D116,IF($C116=HI$17,$G$6*$D116,""))</f>
        <v/>
      </c>
      <c r="HJ116" s="34" t="str">
        <f>IF(HI116&lt;&gt;"",HLOOKUP(COUNT($DW116:HI116)+1,$G$4:$CX$8,HJ$14,0)*$D116,IF($C116=HJ$17,$G$6*$D116,""))</f>
        <v/>
      </c>
      <c r="HK116" s="34" t="str">
        <f>IF(HJ116&lt;&gt;"",HLOOKUP(COUNT($DW116:HJ116)+1,$G$4:$CX$8,HK$14,0)*$D116,IF($C116=HK$17,$G$6*$D116,""))</f>
        <v/>
      </c>
      <c r="HL116" s="34" t="str">
        <f>IF(HK116&lt;&gt;"",HLOOKUP(COUNT($DW116:HK116)+1,$G$4:$CX$8,HL$14,0)*$D116,IF($C116=HL$17,$G$6*$D116,""))</f>
        <v/>
      </c>
      <c r="HM116" s="34" t="str">
        <f>IF(HL116&lt;&gt;"",HLOOKUP(COUNT($DW116:HL116)+1,$G$4:$CX$8,HM$14,0)*$D116,IF($C116=HM$17,$G$6*$D116,""))</f>
        <v/>
      </c>
      <c r="HN116" s="34" t="str">
        <f>IF(HM116&lt;&gt;"",HLOOKUP(COUNT($DW116:HM116)+1,$G$4:$CX$8,HN$14,0)*$D116,IF($C116=HN$17,$G$6*$D116,""))</f>
        <v/>
      </c>
      <c r="HO116" s="34" t="str">
        <f>IF(HN116&lt;&gt;"",HLOOKUP(COUNT($DW116:HN116)+1,$G$4:$CX$8,HO$14,0)*$D116,IF($C116=HO$17,$G$6*$D116,""))</f>
        <v/>
      </c>
      <c r="HP116" s="34" t="str">
        <f>IF(HO116&lt;&gt;"",HLOOKUP(COUNT($DW116:HO116)+1,$G$4:$CX$8,HP$14,0)*$D116,IF($C116=HP$17,$G$6*$D116,""))</f>
        <v/>
      </c>
      <c r="HQ116" s="34">
        <f>IF(HP116&lt;&gt;"",HLOOKUP(COUNT($DW116:HP116)+1,$G$4:$CX$8,HQ$14,0)*$D116,IF($C116=HQ$17,$G$6*$D116,""))</f>
        <v>0</v>
      </c>
      <c r="HR116" s="34">
        <f>IF(HQ116&lt;&gt;"",HLOOKUP(COUNT($DW116:HQ116)+1,$G$4:$CX$8,HR$14,0)*$D116,IF($C116=HR$17,$G$6*$D116,""))</f>
        <v>7500</v>
      </c>
      <c r="HS116" s="34">
        <f>IF(HR116&lt;&gt;"",HLOOKUP(COUNT($DW116:HR116)+1,$G$4:$CX$8,HS$14,0)*$D116,IF($C116=HS$17,$G$6*$D116,""))</f>
        <v>7500</v>
      </c>
      <c r="HT116" s="34">
        <f>IF(HS116&lt;&gt;"",HLOOKUP(COUNT($DW116:HS116)+1,$G$4:$CX$8,HT$14,0)*$D116,IF($C116=HT$17,$G$6*$D116,""))</f>
        <v>7500</v>
      </c>
      <c r="HU116" s="34">
        <f>IF(HT116&lt;&gt;"",HLOOKUP(COUNT($DW116:HT116)+1,$G$4:$CX$8,HU$14,0)*$D116,IF($C116=HU$17,$G$6*$D116,""))</f>
        <v>9048.4582084179765</v>
      </c>
      <c r="HV116" s="34">
        <f>IF(HU116&lt;&gt;"",HLOOKUP(COUNT($DW116:HU116)+1,$G$4:$CX$8,HV$14,0)*$D116,IF($C116=HV$17,$G$6*$D116,""))</f>
        <v>11310.572760522478</v>
      </c>
      <c r="HW116" s="34">
        <f>IF(HV116&lt;&gt;"",HLOOKUP(COUNT($DW116:HV116)+1,$G$4:$CX$8,HW$14,0)*$D116,IF($C116=HW$17,$G$6*$D116,""))</f>
        <v>13572.687312626966</v>
      </c>
      <c r="HX116" s="34">
        <f>IF(HW116&lt;&gt;"",HLOOKUP(COUNT($DW116:HW116)+1,$G$4:$CX$8,HX$14,0)*$D116,IF($C116=HX$17,$G$6*$D116,""))</f>
        <v>15744.31728264728</v>
      </c>
      <c r="HY116" s="34">
        <f>IF(HX116&lt;&gt;"",HLOOKUP(COUNT($DW116:HX116)+1,$G$4:$CX$8,HY$14,0)*$D116,IF($C116=HY$17,$G$6*$D116,""))</f>
        <v>17948.521702217906</v>
      </c>
      <c r="HZ116" s="34">
        <f>IF(HY116&lt;&gt;"",HLOOKUP(COUNT($DW116:HY116)+1,$G$4:$CX$8,HZ$14,0)*$D116,IF($C116=HZ$17,$G$6*$D116,""))</f>
        <v>20281.829523506218</v>
      </c>
      <c r="IA116" s="34">
        <f>IF(HZ116&lt;&gt;"",HLOOKUP(COUNT($DW116:HZ116)+1,$G$4:$CX$8,IA$14,0)*$D116,IF($C116=IA$17,$G$6*$D116,""))</f>
        <v>22512.830771091903</v>
      </c>
      <c r="IB116" s="34">
        <f>IF(IA116&lt;&gt;"",HLOOKUP(COUNT($DW116:IA116)+1,$G$4:$CX$8,IB$14,0)*$D116,IF($C116=IB$17,$G$6*$D116,""))</f>
        <v>24764.113848201101</v>
      </c>
      <c r="IC116" s="34">
        <f>IF(IB116&lt;&gt;"",HLOOKUP(COUNT($DW116:IB116)+1,$G$4:$CX$8,IC$14,0)*$D116,IF($C116=IC$17,$G$6*$D116,""))</f>
        <v>18573.085386150833</v>
      </c>
      <c r="ID116" s="34">
        <f>IF(IC116&lt;&gt;"",HLOOKUP(COUNT($DW116:IC116)+1,$G$4:$CX$8,ID$14,0)*$D116,IF($C116=ID$17,$G$6*$D116,""))</f>
        <v>17644.431116843283</v>
      </c>
      <c r="IE116" s="34">
        <f>IF(ID116&lt;&gt;"",HLOOKUP(COUNT($DW116:ID116)+1,$G$4:$CX$8,IE$14,0)*$D116,IF($C116=IE$17,$G$6*$D116,""))</f>
        <v>19408.874228527617</v>
      </c>
      <c r="IF116" s="34">
        <f>IF(IE116&lt;&gt;"",HLOOKUP(COUNT($DW116:IE116)+1,$G$4:$CX$8,IF$14,0)*$D116,IF($C116=IF$17,$G$6*$D116,""))</f>
        <v>21349.761651380388</v>
      </c>
      <c r="IG116" s="34">
        <f>IF(IF116&lt;&gt;"",HLOOKUP(COUNT($DW116:IF116)+1,$G$4:$CX$8,IG$14,0)*$D116,IF($C116=IG$17,$G$6*$D116,""))</f>
        <v>23484.73781651842</v>
      </c>
      <c r="IH116" s="34">
        <f>IF(IG116&lt;&gt;"",HLOOKUP(COUNT($DW116:IG116)+1,$G$4:$CX$8,IH$14,0)*$D116,IF($C116=IH$17,$G$6*$D116,""))</f>
        <v>25833.211598170259</v>
      </c>
      <c r="II116" s="34">
        <f>IF(IH116&lt;&gt;"",HLOOKUP(COUNT($DW116:IH116)+1,$G$4:$CX$8,II$14,0)*$D116,IF($C116=II$17,$G$6*$D116,""))</f>
        <v>24541.551018261736</v>
      </c>
      <c r="IJ116" s="34">
        <f>IF(II116&lt;&gt;"",HLOOKUP(COUNT($DW116:II116)+1,$G$4:$CX$8,IJ$14,0)*$D116,IF($C116=IJ$17,$G$6*$D116,""))</f>
        <v>23314.473467348653</v>
      </c>
      <c r="IK116" s="34">
        <f>IF(IJ116&lt;&gt;"",HLOOKUP(COUNT($DW116:IJ116)+1,$G$4:$CX$8,IK$14,0)*$D116,IF($C116=IK$17,$G$6*$D116,""))</f>
        <v>24946.486610063057</v>
      </c>
      <c r="IL116" s="34">
        <f>IF(IK116&lt;&gt;"",HLOOKUP(COUNT($DW116:IK116)+1,$G$4:$CX$8,IL$14,0)*$D116,IF($C116=IL$17,$G$6*$D116,""))</f>
        <v>26692.740672767472</v>
      </c>
      <c r="IM116" s="34">
        <f>IF(IL116&lt;&gt;"",HLOOKUP(COUNT($DW116:IL116)+1,$G$4:$CX$8,IM$14,0)*$D116,IF($C116=IM$17,$G$6*$D116,""))</f>
        <v>28561.232519861194</v>
      </c>
      <c r="IO116" s="34" t="str">
        <f>IF(IN116&lt;&gt;"",HLOOKUP(COUNT($IN116:IN116)+1,$G$4:$EH$8,IO$14,0)*$D116,IF($C116=IO$17,$G$7*$D116,""))</f>
        <v/>
      </c>
      <c r="IP116" s="34" t="str">
        <f>IF(IO116&lt;&gt;"",HLOOKUP(COUNT($IN116:IO116)+1,$G$4:$EH$8,IP$14,0)*$D116,IF($C116=IP$17,$G$7*$D116,""))</f>
        <v/>
      </c>
      <c r="IQ116" s="34" t="str">
        <f>IF(IP116&lt;&gt;"",HLOOKUP(COUNT($IN116:IP116)+1,$G$4:$EH$8,IQ$14,0)*$D116,IF($C116=IQ$17,$G$7*$D116,""))</f>
        <v/>
      </c>
      <c r="IR116" s="34" t="str">
        <f>IF(IQ116&lt;&gt;"",HLOOKUP(COUNT($IN116:IQ116)+1,$G$4:$EH$8,IR$14,0)*$D116,IF($C116=IR$17,$G$7*$D116,""))</f>
        <v/>
      </c>
      <c r="IS116" s="34" t="str">
        <f>IF(IR116&lt;&gt;"",HLOOKUP(COUNT($IN116:IR116)+1,$G$4:$EH$8,IS$14,0)*$D116,IF($C116=IS$17,$G$7*$D116,""))</f>
        <v/>
      </c>
      <c r="IT116" s="34" t="str">
        <f>IF(IS116&lt;&gt;"",HLOOKUP(COUNT($IN116:IS116)+1,$G$4:$EH$8,IT$14,0)*$D116,IF($C116=IT$17,$G$7*$D116,""))</f>
        <v/>
      </c>
      <c r="IU116" s="34" t="str">
        <f>IF(IT116&lt;&gt;"",HLOOKUP(COUNT($IN116:IT116)+1,$G$4:$EH$8,IU$14,0)*$D116,IF($C116=IU$17,$G$7*$D116,""))</f>
        <v/>
      </c>
      <c r="IV116" s="34" t="str">
        <f>IF(IU116&lt;&gt;"",HLOOKUP(COUNT($IN116:IU116)+1,$G$4:$EH$8,IV$14,0)*$D116,IF($C116=IV$17,$G$7*$D116,""))</f>
        <v/>
      </c>
      <c r="IW116" s="34" t="str">
        <f>IF(IV116&lt;&gt;"",HLOOKUP(COUNT($IN116:IV116)+1,$G$4:$EH$8,IW$14,0)*$D116,IF($C116=IW$17,$G$7*$D116,""))</f>
        <v/>
      </c>
      <c r="IX116" s="34" t="str">
        <f>IF(IW116&lt;&gt;"",HLOOKUP(COUNT($IN116:IW116)+1,$G$4:$EH$8,IX$14,0)*$D116,IF($C116=IX$17,$G$7*$D116,""))</f>
        <v/>
      </c>
      <c r="IY116" s="34" t="str">
        <f>IF(IX116&lt;&gt;"",HLOOKUP(COUNT($IN116:IX116)+1,$G$4:$EH$8,IY$14,0)*$D116,IF($C116=IY$17,$G$7*$D116,""))</f>
        <v/>
      </c>
      <c r="IZ116" s="34" t="str">
        <f>IF(IY116&lt;&gt;"",HLOOKUP(COUNT($IN116:IY116)+1,$G$4:$EH$8,IZ$14,0)*$D116,IF($C116=IZ$17,$G$7*$D116,""))</f>
        <v/>
      </c>
      <c r="JA116" s="34" t="str">
        <f>IF(IZ116&lt;&gt;"",HLOOKUP(COUNT($IN116:IZ116)+1,$G$4:$EH$8,JA$14,0)*$D116,IF($C116=JA$17,$G$7*$D116,""))</f>
        <v/>
      </c>
      <c r="JB116" s="34" t="str">
        <f>IF(JA116&lt;&gt;"",HLOOKUP(COUNT($IN116:JA116)+1,$G$4:$EH$8,JB$14,0)*$D116,IF($C116=JB$17,$G$7*$D116,""))</f>
        <v/>
      </c>
      <c r="JC116" s="34" t="str">
        <f>IF(JB116&lt;&gt;"",HLOOKUP(COUNT($IN116:JB116)+1,$G$4:$EH$8,JC$14,0)*$D116,IF($C116=JC$17,$G$7*$D116,""))</f>
        <v/>
      </c>
      <c r="JD116" s="34" t="str">
        <f>IF(JC116&lt;&gt;"",HLOOKUP(COUNT($IN116:JC116)+1,$G$4:$EH$8,JD$14,0)*$D116,IF($C116=JD$17,$G$7*$D116,""))</f>
        <v/>
      </c>
      <c r="JE116" s="34" t="str">
        <f>IF(JD116&lt;&gt;"",HLOOKUP(COUNT($IN116:JD116)+1,$G$4:$EH$8,JE$14,0)*$D116,IF($C116=JE$17,$G$7*$D116,""))</f>
        <v/>
      </c>
      <c r="JF116" s="34" t="str">
        <f>IF(JE116&lt;&gt;"",HLOOKUP(COUNT($IN116:JE116)+1,$G$4:$EH$8,JF$14,0)*$D116,IF($C116=JF$17,$G$7*$D116,""))</f>
        <v/>
      </c>
      <c r="JG116" s="34" t="str">
        <f>IF(JF116&lt;&gt;"",HLOOKUP(COUNT($IN116:JF116)+1,$G$4:$EH$8,JG$14,0)*$D116,IF($C116=JG$17,$G$7*$D116,""))</f>
        <v/>
      </c>
      <c r="JH116" s="34" t="str">
        <f>IF(JG116&lt;&gt;"",HLOOKUP(COUNT($IN116:JG116)+1,$G$4:$EH$8,JH$14,0)*$D116,IF($C116=JH$17,$G$7*$D116,""))</f>
        <v/>
      </c>
      <c r="JI116" s="34" t="str">
        <f>IF(JH116&lt;&gt;"",HLOOKUP(COUNT($IN116:JH116)+1,$G$4:$EH$8,JI$14,0)*$D116,IF($C116=JI$17,$G$7*$D116,""))</f>
        <v/>
      </c>
      <c r="JJ116" s="34" t="str">
        <f>IF(JI116&lt;&gt;"",HLOOKUP(COUNT($IN116:JI116)+1,$G$4:$EH$8,JJ$14,0)*$D116,IF($C116=JJ$17,$G$7*$D116,""))</f>
        <v/>
      </c>
      <c r="JK116" s="34" t="str">
        <f>IF(JJ116&lt;&gt;"",HLOOKUP(COUNT($IN116:JJ116)+1,$G$4:$EH$8,JK$14,0)*$D116,IF($C116=JK$17,$G$7*$D116,""))</f>
        <v/>
      </c>
      <c r="JL116" s="34" t="str">
        <f>IF(JK116&lt;&gt;"",HLOOKUP(COUNT($IN116:JK116)+1,$G$4:$EH$8,JL$14,0)*$D116,IF($C116=JL$17,$G$7*$D116,""))</f>
        <v/>
      </c>
      <c r="JM116" s="34" t="str">
        <f>IF(JL116&lt;&gt;"",HLOOKUP(COUNT($IN116:JL116)+1,$G$4:$EH$8,JM$14,0)*$D116,IF($C116=JM$17,$G$7*$D116,""))</f>
        <v/>
      </c>
      <c r="JN116" s="34" t="str">
        <f>IF(JM116&lt;&gt;"",HLOOKUP(COUNT($IN116:JM116)+1,$G$4:$EH$8,JN$14,0)*$D116,IF($C116=JN$17,$G$7*$D116,""))</f>
        <v/>
      </c>
      <c r="JO116" s="34" t="str">
        <f>IF(JN116&lt;&gt;"",HLOOKUP(COUNT($IN116:JN116)+1,$G$4:$EH$8,JO$14,0)*$D116,IF($C116=JO$17,$G$7*$D116,""))</f>
        <v/>
      </c>
      <c r="JP116" s="34" t="str">
        <f>IF(JO116&lt;&gt;"",HLOOKUP(COUNT($IN116:JO116)+1,$G$4:$EH$8,JP$14,0)*$D116,IF($C116=JP$17,$G$7*$D116,""))</f>
        <v/>
      </c>
      <c r="JQ116" s="34" t="str">
        <f>IF(JP116&lt;&gt;"",HLOOKUP(COUNT($IN116:JP116)+1,$G$4:$EH$8,JQ$14,0)*$D116,IF($C116=JQ$17,$G$7*$D116,""))</f>
        <v/>
      </c>
      <c r="JR116" s="34" t="str">
        <f>IF(JQ116&lt;&gt;"",HLOOKUP(COUNT($IN116:JQ116)+1,$G$4:$EH$8,JR$14,0)*$D116,IF($C116=JR$17,$G$7*$D116,""))</f>
        <v/>
      </c>
      <c r="JS116" s="34" t="str">
        <f>IF(JR116&lt;&gt;"",HLOOKUP(COUNT($IN116:JR116)+1,$G$4:$EH$8,JS$14,0)*$D116,IF($C116=JS$17,$G$7*$D116,""))</f>
        <v/>
      </c>
      <c r="JT116" s="34" t="str">
        <f>IF(JS116&lt;&gt;"",HLOOKUP(COUNT($IN116:JS116)+1,$G$4:$EH$8,JT$14,0)*$D116,IF($C116=JT$17,$G$7*$D116,""))</f>
        <v/>
      </c>
      <c r="JU116" s="34" t="str">
        <f>IF(JT116&lt;&gt;"",HLOOKUP(COUNT($IN116:JT116)+1,$G$4:$EH$8,JU$14,0)*$D116,IF($C116=JU$17,$G$7*$D116,""))</f>
        <v/>
      </c>
      <c r="JV116" s="34" t="str">
        <f>IF(JU116&lt;&gt;"",HLOOKUP(COUNT($IN116:JU116)+1,$G$4:$EH$8,JV$14,0)*$D116,IF($C116=JV$17,$G$7*$D116,""))</f>
        <v/>
      </c>
      <c r="JW116" s="34" t="str">
        <f>IF(JV116&lt;&gt;"",HLOOKUP(COUNT($IN116:JV116)+1,$G$4:$EH$8,JW$14,0)*$D116,IF($C116=JW$17,$G$7*$D116,""))</f>
        <v/>
      </c>
      <c r="JX116" s="34" t="str">
        <f>IF(JW116&lt;&gt;"",HLOOKUP(COUNT($IN116:JW116)+1,$G$4:$EH$8,JX$14,0)*$D116,IF($C116=JX$17,$G$7*$D116,""))</f>
        <v/>
      </c>
      <c r="JY116" s="34" t="str">
        <f>IF(JX116&lt;&gt;"",HLOOKUP(COUNT($IN116:JX116)+1,$G$4:$EH$8,JY$14,0)*$D116,IF($C116=JY$17,$G$7*$D116,""))</f>
        <v/>
      </c>
      <c r="JZ116" s="34" t="str">
        <f>IF(JY116&lt;&gt;"",HLOOKUP(COUNT($IN116:JY116)+1,$G$4:$EH$8,JZ$14,0)*$D116,IF($C116=JZ$17,$G$7*$D116,""))</f>
        <v/>
      </c>
      <c r="KA116" s="34" t="str">
        <f>IF(JZ116&lt;&gt;"",HLOOKUP(COUNT($IN116:JZ116)+1,$G$4:$EH$8,KA$14,0)*$D116,IF($C116=KA$17,$G$7*$D116,""))</f>
        <v/>
      </c>
      <c r="KB116" s="34" t="str">
        <f>IF(KA116&lt;&gt;"",HLOOKUP(COUNT($IN116:KA116)+1,$G$4:$EH$8,KB$14,0)*$D116,IF($C116=KB$17,$G$7*$D116,""))</f>
        <v/>
      </c>
      <c r="KC116" s="34" t="str">
        <f>IF(KB116&lt;&gt;"",HLOOKUP(COUNT($IN116:KB116)+1,$G$4:$EH$8,KC$14,0)*$D116,IF($C116=KC$17,$G$7*$D116,""))</f>
        <v/>
      </c>
      <c r="KD116" s="34" t="str">
        <f>IF(KC116&lt;&gt;"",HLOOKUP(COUNT($IN116:KC116)+1,$G$4:$EH$8,KD$14,0)*$D116,IF($C116=KD$17,$G$7*$D116,""))</f>
        <v/>
      </c>
      <c r="KE116" s="34" t="str">
        <f>IF(KD116&lt;&gt;"",HLOOKUP(COUNT($IN116:KD116)+1,$G$4:$EH$8,KE$14,0)*$D116,IF($C116=KE$17,$G$7*$D116,""))</f>
        <v/>
      </c>
      <c r="KF116" s="34" t="str">
        <f>IF(KE116&lt;&gt;"",HLOOKUP(COUNT($IN116:KE116)+1,$G$4:$EH$8,KF$14,0)*$D116,IF($C116=KF$17,$G$7*$D116,""))</f>
        <v/>
      </c>
      <c r="KG116" s="34" t="str">
        <f>IF(KF116&lt;&gt;"",HLOOKUP(COUNT($IN116:KF116)+1,$G$4:$EH$8,KG$14,0)*$D116,IF($C116=KG$17,$G$7*$D116,""))</f>
        <v/>
      </c>
      <c r="KH116" s="34" t="str">
        <f>IF(KG116&lt;&gt;"",HLOOKUP(COUNT($IN116:KG116)+1,$G$4:$EH$8,KH$14,0)*$D116,IF($C116=KH$17,$G$7*$D116,""))</f>
        <v/>
      </c>
      <c r="KI116" s="34" t="str">
        <f>IF(KH116&lt;&gt;"",HLOOKUP(COUNT($IN116:KH116)+1,$G$4:$EH$8,KI$14,0)*$D116,IF($C116=KI$17,$G$7*$D116,""))</f>
        <v/>
      </c>
      <c r="KJ116" s="34" t="str">
        <f>IF(KI116&lt;&gt;"",HLOOKUP(COUNT($IN116:KI116)+1,$G$4:$EH$8,KJ$14,0)*$D116,IF($C116=KJ$17,$G$7*$D116,""))</f>
        <v/>
      </c>
      <c r="KK116" s="34" t="str">
        <f>IF(KJ116&lt;&gt;"",HLOOKUP(COUNT($IN116:KJ116)+1,$G$4:$EH$8,KK$14,0)*$D116,IF($C116=KK$17,$G$7*$D116,""))</f>
        <v/>
      </c>
      <c r="KL116" s="34" t="str">
        <f>IF(KK116&lt;&gt;"",HLOOKUP(COUNT($IN116:KK116)+1,$G$4:$EH$8,KL$14,0)*$D116,IF($C116=KL$17,$G$7*$D116,""))</f>
        <v/>
      </c>
      <c r="KM116" s="34" t="str">
        <f>IF(KL116&lt;&gt;"",HLOOKUP(COUNT($IN116:KL116)+1,$G$4:$EH$8,KM$14,0)*$D116,IF($C116=KM$17,$G$7*$D116,""))</f>
        <v/>
      </c>
      <c r="KN116" s="34" t="str">
        <f>IF(KM116&lt;&gt;"",HLOOKUP(COUNT($IN116:KM116)+1,$G$4:$EH$8,KN$14,0)*$D116,IF($C116=KN$17,$G$7*$D116,""))</f>
        <v/>
      </c>
      <c r="KO116" s="34" t="str">
        <f>IF(KN116&lt;&gt;"",HLOOKUP(COUNT($IN116:KN116)+1,$G$4:$EH$8,KO$14,0)*$D116,IF($C116=KO$17,$G$7*$D116,""))</f>
        <v/>
      </c>
      <c r="KP116" s="34" t="str">
        <f>IF(KO116&lt;&gt;"",HLOOKUP(COUNT($IN116:KO116)+1,$G$4:$EH$8,KP$14,0)*$D116,IF($C116=KP$17,$G$7*$D116,""))</f>
        <v/>
      </c>
      <c r="KQ116" s="34" t="str">
        <f>IF(KP116&lt;&gt;"",HLOOKUP(COUNT($IN116:KP116)+1,$G$4:$EH$8,KQ$14,0)*$D116,IF($C116=KQ$17,$G$7*$D116,""))</f>
        <v/>
      </c>
      <c r="KR116" s="34" t="str">
        <f>IF(KQ116&lt;&gt;"",HLOOKUP(COUNT($IN116:KQ116)+1,$G$4:$EH$8,KR$14,0)*$D116,IF($C116=KR$17,$G$7*$D116,""))</f>
        <v/>
      </c>
      <c r="KS116" s="34" t="str">
        <f>IF(KR116&lt;&gt;"",HLOOKUP(COUNT($IN116:KR116)+1,$G$4:$EH$8,KS$14,0)*$D116,IF($C116=KS$17,$G$7*$D116,""))</f>
        <v/>
      </c>
      <c r="KT116" s="34" t="str">
        <f>IF(KS116&lt;&gt;"",HLOOKUP(COUNT($IN116:KS116)+1,$G$4:$EH$8,KT$14,0)*$D116,IF($C116=KT$17,$G$7*$D116,""))</f>
        <v/>
      </c>
      <c r="KU116" s="34" t="str">
        <f>IF(KT116&lt;&gt;"",HLOOKUP(COUNT($IN116:KT116)+1,$G$4:$EH$8,KU$14,0)*$D116,IF($C116=KU$17,$G$7*$D116,""))</f>
        <v/>
      </c>
      <c r="KV116" s="34" t="str">
        <f>IF(KU116&lt;&gt;"",HLOOKUP(COUNT($IN116:KU116)+1,$G$4:$EH$8,KV$14,0)*$D116,IF($C116=KV$17,$G$7*$D116,""))</f>
        <v/>
      </c>
      <c r="KW116" s="34" t="str">
        <f>IF(KV116&lt;&gt;"",HLOOKUP(COUNT($IN116:KV116)+1,$G$4:$EH$8,KW$14,0)*$D116,IF($C116=KW$17,$G$7*$D116,""))</f>
        <v/>
      </c>
      <c r="KX116" s="34" t="str">
        <f>IF(KW116&lt;&gt;"",HLOOKUP(COUNT($IN116:KW116)+1,$G$4:$EH$8,KX$14,0)*$D116,IF($C116=KX$17,$G$7*$D116,""))</f>
        <v/>
      </c>
      <c r="KY116" s="34" t="str">
        <f>IF(KX116&lt;&gt;"",HLOOKUP(COUNT($IN116:KX116)+1,$G$4:$EH$8,KY$14,0)*$D116,IF($C116=KY$17,$G$7*$D116,""))</f>
        <v/>
      </c>
      <c r="KZ116" s="34" t="str">
        <f>IF(KY116&lt;&gt;"",HLOOKUP(COUNT($IN116:KY116)+1,$G$4:$EH$8,KZ$14,0)*$D116,IF($C116=KZ$17,$G$7*$D116,""))</f>
        <v/>
      </c>
      <c r="LA116" s="34" t="str">
        <f>IF(KZ116&lt;&gt;"",HLOOKUP(COUNT($IN116:KZ116)+1,$G$4:$EH$8,LA$14,0)*$D116,IF($C116=LA$17,$G$7*$D116,""))</f>
        <v/>
      </c>
      <c r="LB116" s="34" t="str">
        <f>IF(LA116&lt;&gt;"",HLOOKUP(COUNT($IN116:LA116)+1,$G$4:$EH$8,LB$14,0)*$D116,IF($C116=LB$17,$G$7*$D116,""))</f>
        <v/>
      </c>
      <c r="LC116" s="34" t="str">
        <f>IF(LB116&lt;&gt;"",HLOOKUP(COUNT($IN116:LB116)+1,$G$4:$EH$8,LC$14,0)*$D116,IF($C116=LC$17,$G$7*$D116,""))</f>
        <v/>
      </c>
      <c r="LD116" s="34" t="str">
        <f>IF(LC116&lt;&gt;"",HLOOKUP(COUNT($IN116:LC116)+1,$G$4:$EH$8,LD$14,0)*$D116,IF($C116=LD$17,$G$7*$D116,""))</f>
        <v/>
      </c>
      <c r="LE116" s="34" t="str">
        <f>IF(LD116&lt;&gt;"",HLOOKUP(COUNT($IN116:LD116)+1,$G$4:$EH$8,LE$14,0)*$D116,IF($C116=LE$17,$G$7*$D116,""))</f>
        <v/>
      </c>
      <c r="LF116" s="34" t="str">
        <f>IF(LE116&lt;&gt;"",HLOOKUP(COUNT($IN116:LE116)+1,$G$4:$EH$8,LF$14,0)*$D116,IF($C116=LF$17,$G$7*$D116,""))</f>
        <v/>
      </c>
      <c r="LG116" s="34" t="str">
        <f>IF(LF116&lt;&gt;"",HLOOKUP(COUNT($IN116:LF116)+1,$G$4:$EH$8,LG$14,0)*$D116,IF($C116=LG$17,$G$7*$D116,""))</f>
        <v/>
      </c>
      <c r="LH116" s="34" t="str">
        <f>IF(LG116&lt;&gt;"",HLOOKUP(COUNT($IN116:LG116)+1,$G$4:$EH$8,LH$14,0)*$D116,IF($C116=LH$17,$G$7*$D116,""))</f>
        <v/>
      </c>
      <c r="LI116" s="34" t="str">
        <f>IF(LH116&lt;&gt;"",HLOOKUP(COUNT($IN116:LH116)+1,$G$4:$EH$8,LI$14,0)*$D116,IF($C116=LI$17,$G$7*$D116,""))</f>
        <v/>
      </c>
      <c r="LJ116" s="34" t="str">
        <f>IF(LI116&lt;&gt;"",HLOOKUP(COUNT($IN116:LI116)+1,$G$4:$EH$8,LJ$14,0)*$D116,IF($C116=LJ$17,$G$7*$D116,""))</f>
        <v/>
      </c>
      <c r="LK116" s="34" t="str">
        <f>IF(LJ116&lt;&gt;"",HLOOKUP(COUNT($IN116:LJ116)+1,$G$4:$EH$8,LK$14,0)*$D116,IF($C116=LK$17,$G$7*$D116,""))</f>
        <v/>
      </c>
      <c r="LL116" s="34" t="str">
        <f>IF(LK116&lt;&gt;"",HLOOKUP(COUNT($IN116:LK116)+1,$G$4:$EH$8,LL$14,0)*$D116,IF($C116=LL$17,$G$7*$D116,""))</f>
        <v/>
      </c>
      <c r="LM116" s="34" t="str">
        <f>IF(LL116&lt;&gt;"",HLOOKUP(COUNT($IN116:LL116)+1,$G$4:$EH$8,LM$14,0)*$D116,IF($C116=LM$17,$G$7*$D116,""))</f>
        <v/>
      </c>
      <c r="LN116" s="34" t="str">
        <f>IF(LM116&lt;&gt;"",HLOOKUP(COUNT($IN116:LM116)+1,$G$4:$EH$8,LN$14,0)*$D116,IF($C116=LN$17,$G$7*$D116,""))</f>
        <v/>
      </c>
      <c r="LO116" s="34" t="str">
        <f>IF(LN116&lt;&gt;"",HLOOKUP(COUNT($IN116:LN116)+1,$G$4:$EH$8,LO$14,0)*$D116,IF($C116=LO$17,$G$7*$D116,""))</f>
        <v/>
      </c>
      <c r="LP116" s="34" t="str">
        <f>IF(LO116&lt;&gt;"",HLOOKUP(COUNT($IN116:LO116)+1,$G$4:$EH$8,LP$14,0)*$D116,IF($C116=LP$17,$G$7*$D116,""))</f>
        <v/>
      </c>
      <c r="LQ116" s="34" t="str">
        <f>IF(LP116&lt;&gt;"",HLOOKUP(COUNT($IN116:LP116)+1,$G$4:$EH$8,LQ$14,0)*$D116,IF($C116=LQ$17,$G$7*$D116,""))</f>
        <v/>
      </c>
      <c r="LR116" s="34" t="str">
        <f>IF(LQ116&lt;&gt;"",HLOOKUP(COUNT($IN116:LQ116)+1,$G$4:$EH$8,LR$14,0)*$D116,IF($C116=LR$17,$G$7*$D116,""))</f>
        <v/>
      </c>
      <c r="LS116" s="34" t="str">
        <f>IF(LR116&lt;&gt;"",HLOOKUP(COUNT($IN116:LR116)+1,$G$4:$EH$8,LS$14,0)*$D116,IF($C116=LS$17,$G$7*$D116,""))</f>
        <v/>
      </c>
      <c r="LT116" s="34" t="str">
        <f>IF(LS116&lt;&gt;"",HLOOKUP(COUNT($IN116:LS116)+1,$G$4:$EH$8,LT$14,0)*$D116,IF($C116=LT$17,$G$7*$D116,""))</f>
        <v/>
      </c>
      <c r="LU116" s="34" t="str">
        <f>IF(LT116&lt;&gt;"",HLOOKUP(COUNT($IN116:LT116)+1,$G$4:$EH$8,LU$14,0)*$D116,IF($C116=LU$17,$G$7*$D116,""))</f>
        <v/>
      </c>
      <c r="LV116" s="34" t="str">
        <f>IF(LU116&lt;&gt;"",HLOOKUP(COUNT($IN116:LU116)+1,$G$4:$EH$8,LV$14,0)*$D116,IF($C116=LV$17,$G$7*$D116,""))</f>
        <v/>
      </c>
      <c r="LW116" s="34" t="str">
        <f>IF(LV116&lt;&gt;"",HLOOKUP(COUNT($IN116:LV116)+1,$G$4:$EH$8,LW$14,0)*$D116,IF($C116=LW$17,$G$7*$D116,""))</f>
        <v/>
      </c>
      <c r="LX116" s="34" t="str">
        <f>IF(LW116&lt;&gt;"",HLOOKUP(COUNT($IN116:LW116)+1,$G$4:$EH$8,LX$14,0)*$D116,IF($C116=LX$17,$G$7*$D116,""))</f>
        <v/>
      </c>
      <c r="LY116" s="34" t="str">
        <f>IF(LX116&lt;&gt;"",HLOOKUP(COUNT($IN116:LX116)+1,$G$4:$EH$8,LY$14,0)*$D116,IF($C116=LY$17,$G$7*$D116,""))</f>
        <v/>
      </c>
      <c r="LZ116" s="34" t="str">
        <f>IF(LY116&lt;&gt;"",HLOOKUP(COUNT($IN116:LY116)+1,$G$4:$EH$8,LZ$14,0)*$D116,IF($C116=LZ$17,$G$7*$D116,""))</f>
        <v/>
      </c>
      <c r="MA116" s="34" t="str">
        <f>IF(LZ116&lt;&gt;"",HLOOKUP(COUNT($IN116:LZ116)+1,$G$4:$EH$8,MA$14,0)*$D116,IF($C116=MA$17,$G$7*$D116,""))</f>
        <v/>
      </c>
      <c r="MB116" s="34" t="str">
        <f>IF(MA116&lt;&gt;"",HLOOKUP(COUNT($IN116:MA116)+1,$G$4:$EH$8,MB$14,0)*$D116,IF($C116=MB$17,$G$7*$D116,""))</f>
        <v/>
      </c>
      <c r="MC116" s="34" t="str">
        <f>IF(MB116&lt;&gt;"",HLOOKUP(COUNT($IN116:MB116)+1,$G$4:$EH$8,MC$14,0)*$D116,IF($C116=MC$17,$G$7*$D116,""))</f>
        <v/>
      </c>
      <c r="MD116" s="34" t="str">
        <f>IF(MC116&lt;&gt;"",HLOOKUP(COUNT($IN116:MC116)+1,$G$4:$EH$8,MD$14,0)*$D116,IF($C116=MD$17,$G$7*$D116,""))</f>
        <v/>
      </c>
      <c r="ME116" s="34" t="str">
        <f>IF(MD116&lt;&gt;"",HLOOKUP(COUNT($IN116:MD116)+1,$G$4:$EH$8,ME$14,0)*$D116,IF($C116=ME$17,$G$7*$D116,""))</f>
        <v/>
      </c>
      <c r="MF116" s="1330" t="str">
        <f>IF(ME116&lt;&gt;"",HLOOKUP(COUNT($IN116:ME116)+1,$G$4:$EH$8,MF$14,0)*$D116,IF($C116=MF$17,$G$7*$D116,""))</f>
        <v/>
      </c>
      <c r="MG116" s="1330" t="str">
        <f>IF(MF116&lt;&gt;"",HLOOKUP(COUNT($IN116:MF116)+1,$G$4:$EH$8,MG$14,0)*$D116,IF($C116=MG$17,$G$7*$D116,""))</f>
        <v/>
      </c>
      <c r="MH116" s="1330">
        <f>IF(MG116&lt;&gt;"",HLOOKUP(COUNT($IN116:MG116)+1,$G$4:$EH$8,MH$14,0)*$D116,IF($C116=MH$17,$G$7*$D116,""))</f>
        <v>0</v>
      </c>
      <c r="MI116" s="1330">
        <f>IF(MH116&lt;&gt;"",HLOOKUP(COUNT($IN116:MH116)+1,$G$4:$EH$8,MI$14,0)*$D116,IF($C116=MI$17,$G$7*$D116,""))</f>
        <v>3750</v>
      </c>
      <c r="MJ116" s="1330">
        <f>IF(MI116&lt;&gt;"",HLOOKUP(COUNT($IN116:MI116)+1,$G$4:$EH$8,MJ$14,0)*$D116,IF($C116=MJ$17,$G$7*$D116,""))</f>
        <v>3750</v>
      </c>
      <c r="MK116" s="1330">
        <f>IF(MJ116&lt;&gt;"",HLOOKUP(COUNT($IN116:MJ116)+1,$G$4:$EH$8,MK$14,0)*$D116,IF($C116=MK$17,$G$7*$D116,""))</f>
        <v>3750</v>
      </c>
      <c r="ML116" s="1330">
        <f>IF(MK116&lt;&gt;"",HLOOKUP(COUNT($IN116:MK116)+1,$G$4:$EH$8,ML$14,0)*$D116,IF($C116=ML$17,$G$7*$D116,""))</f>
        <v>3750</v>
      </c>
      <c r="MM116" s="1330">
        <f>IF(ML116&lt;&gt;"",HLOOKUP(COUNT($IN116:ML116)+1,$G$4:$EH$8,MM$14,0)*$D116,IF($C116=MM$17,$G$7*$D116,""))</f>
        <v>3770.1909201741591</v>
      </c>
      <c r="MN116" s="1330">
        <f>IF(MM116&lt;&gt;"",HLOOKUP(COUNT($IN116:MM116)+1,$G$4:$EH$8,MN$14,0)*$D116,IF($C116=MN$17,$G$7*$D116,""))</f>
        <v>4524.2291042089882</v>
      </c>
      <c r="MO116" s="1330">
        <f>IF(MN116&lt;&gt;"",HLOOKUP(COUNT($IN116:MN116)+1,$G$4:$EH$8,MO$14,0)*$D116,IF($C116=MO$17,$G$7*$D116,""))</f>
        <v>5248.1057608824267</v>
      </c>
      <c r="MP116" s="1330">
        <f>IF(MO116&lt;&gt;"",HLOOKUP(COUNT($IN116:MO116)+1,$G$4:$EH$8,MP$14,0)*$D116,IF($C116=MP$17,$G$7*$D116,""))</f>
        <v>5982.8405674059686</v>
      </c>
      <c r="MQ116" s="1330">
        <f>IF(MP116&lt;&gt;"",HLOOKUP(COUNT($IN116:MP116)+1,$G$4:$EH$8,MQ$14,0)*$D116,IF($C116=MQ$17,$G$7*$D116,""))</f>
        <v>6760.6098411687399</v>
      </c>
      <c r="MR116" s="1330">
        <f>IF(MQ116&lt;&gt;"",HLOOKUP(COUNT($IN116:MQ116)+1,$G$4:$EH$8,MR$14,0)*$D116,IF($C116=MR$17,$G$7*$D116,""))</f>
        <v>7504.2769236973027</v>
      </c>
      <c r="MS116" s="1330">
        <f>IF(MR116&lt;&gt;"",HLOOKUP(COUNT($IN116:MR116)+1,$G$4:$EH$8,MS$14,0)*$D116,IF($C116=MS$17,$G$7*$D116,""))</f>
        <v>8254.7046160670325</v>
      </c>
      <c r="MT116" s="1330">
        <f>IF(MS116&lt;&gt;"",HLOOKUP(COUNT($IN116:MS116)+1,$G$4:$EH$8,MT$14,0)*$D116,IF($C116=MT$17,$G$7*$D116,""))</f>
        <v>6191.0284620502789</v>
      </c>
      <c r="MU116" s="1330">
        <f>IF(MT116&lt;&gt;"",HLOOKUP(COUNT($IN116:MT116)+1,$G$4:$EH$8,MU$14,0)*$D116,IF($C116=MU$17,$G$7*$D116,""))</f>
        <v>5881.4770389477608</v>
      </c>
      <c r="MV116" s="1330">
        <f>IF(MU116&lt;&gt;"",HLOOKUP(COUNT($IN116:MU116)+1,$G$4:$EH$8,MV$14,0)*$D116,IF($C116=MV$17,$G$7*$D116,""))</f>
        <v>6469.6247428425395</v>
      </c>
      <c r="MW116" s="1330">
        <f>IF(MV116&lt;&gt;"",HLOOKUP(COUNT($IN116:MV116)+1,$G$4:$EH$8,MW$14,0)*$D116,IF($C116=MW$17,$G$7*$D116,""))</f>
        <v>7116.5872171267965</v>
      </c>
      <c r="MX116" s="1330">
        <f>IF(MW116&lt;&gt;"",HLOOKUP(COUNT($IN116:MW116)+1,$G$4:$EH$8,MX$14,0)*$D116,IF($C116=MX$17,$G$7*$D116,""))</f>
        <v>7828.2459388394727</v>
      </c>
      <c r="MY116" s="1330">
        <f>IF(MX116&lt;&gt;"",HLOOKUP(COUNT($IN116:MX116)+1,$G$4:$EH$8,MY$14,0)*$D116,IF($C116=MY$17,$G$7*$D116,""))</f>
        <v>8611.0705327234209</v>
      </c>
      <c r="MZ116" s="1330">
        <f>IF(MY116&lt;&gt;"",HLOOKUP(COUNT($IN116:MY116)+1,$G$4:$EH$8,MZ$14,0)*$D116,IF($C116=MZ$17,$G$7*$D116,""))</f>
        <v>8180.517006087246</v>
      </c>
      <c r="NA116" s="1330">
        <f>IF(MZ116&lt;&gt;"",HLOOKUP(COUNT($IN116:MZ116)+1,$G$4:$EH$8,NA$14,0)*$D116,IF($C116=NA$17,$G$7*$D116,""))</f>
        <v>7771.4911557828855</v>
      </c>
      <c r="NB116" s="1330">
        <f>IF(NA116&lt;&gt;"",HLOOKUP(COUNT($IN116:NA116)+1,$G$4:$EH$8,NB$14,0)*$D116,IF($C116=NB$17,$G$7*$D116,""))</f>
        <v>8315.4955366876875</v>
      </c>
      <c r="NC116" s="1330">
        <f>IF(NB116&lt;&gt;"",HLOOKUP(COUNT($IN116:NB116)+1,$G$4:$EH$8,NC$14,0)*$D116,IF($C116=NC$17,$G$7*$D116,""))</f>
        <v>8897.5802242558239</v>
      </c>
      <c r="ND116" s="1330">
        <f>IF(NC116&lt;&gt;"",HLOOKUP(COUNT($IN116:NC116)+1,$G$4:$EH$8,ND$14,0)*$D116,IF($C116=ND$17,$G$7*$D116,""))</f>
        <v>9520.4108399537326</v>
      </c>
      <c r="NF116" s="34" t="str">
        <f>IF(NE116&lt;&gt;"",HLOOKUP(COUNT($NE116:NE116)+1,$G$4:$EH$8,NF$14,0)*$D116,IF($C116=NF$17,$G$8*$D116,""))</f>
        <v/>
      </c>
      <c r="NG116" s="34" t="str">
        <f>IF(NF116&lt;&gt;"",HLOOKUP(COUNT($NE116:NF116)+1,$G$4:$EH$8,NG$14,0)*$D116,IF($C116=NG$17,$G$8*$D116,""))</f>
        <v/>
      </c>
      <c r="NH116" s="34" t="str">
        <f>IF(NG116&lt;&gt;"",HLOOKUP(COUNT($NE116:NG116)+1,$G$4:$EH$8,NH$14,0)*$D116,IF($C116=NH$17,$G$8*$D116,""))</f>
        <v/>
      </c>
      <c r="NI116" s="34" t="str">
        <f>IF(NH116&lt;&gt;"",HLOOKUP(COUNT($NE116:NH116)+1,$G$4:$EH$8,NI$14,0)*$D116,IF($C116=NI$17,$G$8*$D116,""))</f>
        <v/>
      </c>
      <c r="NJ116" s="34" t="str">
        <f>IF(NI116&lt;&gt;"",HLOOKUP(COUNT($NE116:NI116)+1,$G$4:$EH$8,NJ$14,0)*$D116,IF($C116=NJ$17,$G$8*$D116,""))</f>
        <v/>
      </c>
      <c r="NK116" s="34" t="str">
        <f>IF(NJ116&lt;&gt;"",HLOOKUP(COUNT($NE116:NJ116)+1,$G$4:$EH$8,NK$14,0)*$D116,IF($C116=NK$17,$G$8*$D116,""))</f>
        <v/>
      </c>
      <c r="NL116" s="34" t="str">
        <f>IF(NK116&lt;&gt;"",HLOOKUP(COUNT($NE116:NK116)+1,$G$4:$EH$8,NL$14,0)*$D116,IF($C116=NL$17,$G$8*$D116,""))</f>
        <v/>
      </c>
      <c r="NM116" s="34" t="str">
        <f>IF(NL116&lt;&gt;"",HLOOKUP(COUNT($NE116:NL116)+1,$G$4:$EH$8,NM$14,0)*$D116,IF($C116=NM$17,$G$8*$D116,""))</f>
        <v/>
      </c>
      <c r="NN116" s="34" t="str">
        <f>IF(NM116&lt;&gt;"",HLOOKUP(COUNT($NE116:NM116)+1,$G$4:$EH$8,NN$14,0)*$D116,IF($C116=NN$17,$G$8*$D116,""))</f>
        <v/>
      </c>
      <c r="NO116" s="34" t="str">
        <f>IF(NN116&lt;&gt;"",HLOOKUP(COUNT($NE116:NN116)+1,$G$4:$EH$8,NO$14,0)*$D116,IF($C116=NO$17,$G$8*$D116,""))</f>
        <v/>
      </c>
      <c r="NP116" s="34" t="str">
        <f>IF(NO116&lt;&gt;"",HLOOKUP(COUNT($NE116:NO116)+1,$G$4:$EH$8,NP$14,0)*$D116,IF($C116=NP$17,$G$8*$D116,""))</f>
        <v/>
      </c>
      <c r="NQ116" s="34" t="str">
        <f>IF(NP116&lt;&gt;"",HLOOKUP(COUNT($NE116:NP116)+1,$G$4:$EH$8,NQ$14,0)*$D116,IF($C116=NQ$17,$G$8*$D116,""))</f>
        <v/>
      </c>
      <c r="NR116" s="34" t="str">
        <f>IF(NQ116&lt;&gt;"",HLOOKUP(COUNT($NE116:NQ116)+1,$G$4:$EH$8,NR$14,0)*$D116,IF($C116=NR$17,$G$8*$D116,""))</f>
        <v/>
      </c>
      <c r="NS116" s="34" t="str">
        <f>IF(NR116&lt;&gt;"",HLOOKUP(COUNT($NE116:NR116)+1,$G$4:$EH$8,NS$14,0)*$D116,IF($C116=NS$17,$G$8*$D116,""))</f>
        <v/>
      </c>
      <c r="NT116" s="34" t="str">
        <f>IF(NS116&lt;&gt;"",HLOOKUP(COUNT($NE116:NS116)+1,$G$4:$EH$8,NT$14,0)*$D116,IF($C116=NT$17,$G$8*$D116,""))</f>
        <v/>
      </c>
      <c r="NU116" s="34" t="str">
        <f>IF(NT116&lt;&gt;"",HLOOKUP(COUNT($NE116:NT116)+1,$G$4:$EH$8,NU$14,0)*$D116,IF($C116=NU$17,$G$8*$D116,""))</f>
        <v/>
      </c>
      <c r="NV116" s="34" t="str">
        <f>IF(NU116&lt;&gt;"",HLOOKUP(COUNT($NE116:NU116)+1,$G$4:$EH$8,NV$14,0)*$D116,IF($C116=NV$17,$G$8*$D116,""))</f>
        <v/>
      </c>
      <c r="NW116" s="34" t="str">
        <f>IF(NV116&lt;&gt;"",HLOOKUP(COUNT($NE116:NV116)+1,$G$4:$EH$8,NW$14,0)*$D116,IF($C116=NW$17,$G$8*$D116,""))</f>
        <v/>
      </c>
      <c r="NX116" s="34" t="str">
        <f>IF(NW116&lt;&gt;"",HLOOKUP(COUNT($NE116:NW116)+1,$G$4:$EH$8,NX$14,0)*$D116,IF($C116=NX$17,$G$8*$D116,""))</f>
        <v/>
      </c>
      <c r="NY116" s="34" t="str">
        <f>IF(NX116&lt;&gt;"",HLOOKUP(COUNT($NE116:NX116)+1,$G$4:$EH$8,NY$14,0)*$D116,IF($C116=NY$17,$G$8*$D116,""))</f>
        <v/>
      </c>
      <c r="NZ116" s="34" t="str">
        <f>IF(NY116&lt;&gt;"",HLOOKUP(COUNT($NE116:NY116)+1,$G$4:$EH$8,NZ$14,0)*$D116,IF($C116=NZ$17,$G$8*$D116,""))</f>
        <v/>
      </c>
      <c r="OA116" s="34" t="str">
        <f>IF(NZ116&lt;&gt;"",HLOOKUP(COUNT($NE116:NZ116)+1,$G$4:$EH$8,OA$14,0)*$D116,IF($C116=OA$17,$G$8*$D116,""))</f>
        <v/>
      </c>
      <c r="OB116" s="34" t="str">
        <f>IF(OA116&lt;&gt;"",HLOOKUP(COUNT($NE116:OA116)+1,$G$4:$EH$8,OB$14,0)*$D116,IF($C116=OB$17,$G$8*$D116,""))</f>
        <v/>
      </c>
      <c r="OC116" s="34" t="str">
        <f>IF(OB116&lt;&gt;"",HLOOKUP(COUNT($NE116:OB116)+1,$G$4:$EH$8,OC$14,0)*$D116,IF($C116=OC$17,$G$8*$D116,""))</f>
        <v/>
      </c>
      <c r="OD116" s="34" t="str">
        <f>IF(OC116&lt;&gt;"",HLOOKUP(COUNT($NE116:OC116)+1,$G$4:$EH$8,OD$14,0)*$D116,IF($C116=OD$17,$G$8*$D116,""))</f>
        <v/>
      </c>
      <c r="OE116" s="34" t="str">
        <f>IF(OD116&lt;&gt;"",HLOOKUP(COUNT($NE116:OD116)+1,$G$4:$EH$8,OE$14,0)*$D116,IF($C116=OE$17,$G$8*$D116,""))</f>
        <v/>
      </c>
      <c r="OF116" s="34" t="str">
        <f>IF(OE116&lt;&gt;"",HLOOKUP(COUNT($NE116:OE116)+1,$G$4:$EH$8,OF$14,0)*$D116,IF($C116=OF$17,$G$8*$D116,""))</f>
        <v/>
      </c>
      <c r="OG116" s="34" t="str">
        <f>IF(OF116&lt;&gt;"",HLOOKUP(COUNT($NE116:OF116)+1,$G$4:$EH$8,OG$14,0)*$D116,IF($C116=OG$17,$G$8*$D116,""))</f>
        <v/>
      </c>
      <c r="OH116" s="34" t="str">
        <f>IF(OG116&lt;&gt;"",HLOOKUP(COUNT($NE116:OG116)+1,$G$4:$EH$8,OH$14,0)*$D116,IF($C116=OH$17,$G$8*$D116,""))</f>
        <v/>
      </c>
      <c r="OI116" s="34" t="str">
        <f>IF(OH116&lt;&gt;"",HLOOKUP(COUNT($NE116:OH116)+1,$G$4:$EH$8,OI$14,0)*$D116,IF($C116=OI$17,$G$8*$D116,""))</f>
        <v/>
      </c>
      <c r="OJ116" s="34" t="str">
        <f>IF(OI116&lt;&gt;"",HLOOKUP(COUNT($NE116:OI116)+1,$G$4:$EH$8,OJ$14,0)*$D116,IF($C116=OJ$17,$G$8*$D116,""))</f>
        <v/>
      </c>
      <c r="OK116" s="34" t="str">
        <f>IF(OJ116&lt;&gt;"",HLOOKUP(COUNT($NE116:OJ116)+1,$G$4:$EH$8,OK$14,0)*$D116,IF($C116=OK$17,$G$8*$D116,""))</f>
        <v/>
      </c>
      <c r="OL116" s="34" t="str">
        <f>IF(OK116&lt;&gt;"",HLOOKUP(COUNT($NE116:OK116)+1,$G$4:$EH$8,OL$14,0)*$D116,IF($C116=OL$17,$G$8*$D116,""))</f>
        <v/>
      </c>
      <c r="OM116" s="34" t="str">
        <f>IF(OL116&lt;&gt;"",HLOOKUP(COUNT($NE116:OL116)+1,$G$4:$EH$8,OM$14,0)*$D116,IF($C116=OM$17,$G$8*$D116,""))</f>
        <v/>
      </c>
      <c r="ON116" s="34" t="str">
        <f>IF(OM116&lt;&gt;"",HLOOKUP(COUNT($NE116:OM116)+1,$G$4:$EH$8,ON$14,0)*$D116,IF($C116=ON$17,$G$8*$D116,""))</f>
        <v/>
      </c>
      <c r="OO116" s="34" t="str">
        <f>IF(ON116&lt;&gt;"",HLOOKUP(COUNT($NE116:ON116)+1,$G$4:$EH$8,OO$14,0)*$D116,IF($C116=OO$17,$G$8*$D116,""))</f>
        <v/>
      </c>
      <c r="OP116" s="34" t="str">
        <f>IF(OO116&lt;&gt;"",HLOOKUP(COUNT($NE116:OO116)+1,$G$4:$EH$8,OP$14,0)*$D116,IF($C116=OP$17,$G$8*$D116,""))</f>
        <v/>
      </c>
      <c r="OQ116" s="34" t="str">
        <f>IF(OP116&lt;&gt;"",HLOOKUP(COUNT($NE116:OP116)+1,$G$4:$EH$8,OQ$14,0)*$D116,IF($C116=OQ$17,$G$8*$D116,""))</f>
        <v/>
      </c>
      <c r="OR116" s="34" t="str">
        <f>IF(OQ116&lt;&gt;"",HLOOKUP(COUNT($NE116:OQ116)+1,$G$4:$EH$8,OR$14,0)*$D116,IF($C116=OR$17,$G$8*$D116,""))</f>
        <v/>
      </c>
      <c r="OS116" s="34" t="str">
        <f>IF(OR116&lt;&gt;"",HLOOKUP(COUNT($NE116:OR116)+1,$G$4:$EH$8,OS$14,0)*$D116,IF($C116=OS$17,$G$8*$D116,""))</f>
        <v/>
      </c>
      <c r="OT116" s="34" t="str">
        <f>IF(OS116&lt;&gt;"",HLOOKUP(COUNT($NE116:OS116)+1,$G$4:$EH$8,OT$14,0)*$D116,IF($C116=OT$17,$G$8*$D116,""))</f>
        <v/>
      </c>
      <c r="OU116" s="34" t="str">
        <f>IF(OT116&lt;&gt;"",HLOOKUP(COUNT($NE116:OT116)+1,$G$4:$EH$8,OU$14,0)*$D116,IF($C116=OU$17,$G$8*$D116,""))</f>
        <v/>
      </c>
      <c r="OV116" s="34" t="str">
        <f>IF(OU116&lt;&gt;"",HLOOKUP(COUNT($NE116:OU116)+1,$G$4:$EH$8,OV$14,0)*$D116,IF($C116=OV$17,$G$8*$D116,""))</f>
        <v/>
      </c>
      <c r="OW116" s="34" t="str">
        <f>IF(OV116&lt;&gt;"",HLOOKUP(COUNT($NE116:OV116)+1,$G$4:$EH$8,OW$14,0)*$D116,IF($C116=OW$17,$G$8*$D116,""))</f>
        <v/>
      </c>
      <c r="OX116" s="34" t="str">
        <f>IF(OW116&lt;&gt;"",HLOOKUP(COUNT($NE116:OW116)+1,$G$4:$EH$8,OX$14,0)*$D116,IF($C116=OX$17,$G$8*$D116,""))</f>
        <v/>
      </c>
      <c r="OY116" s="34" t="str">
        <f>IF(OX116&lt;&gt;"",HLOOKUP(COUNT($NE116:OX116)+1,$G$4:$EH$8,OY$14,0)*$D116,IF($C116=OY$17,$G$8*$D116,""))</f>
        <v/>
      </c>
      <c r="OZ116" s="34" t="str">
        <f>IF(OY116&lt;&gt;"",HLOOKUP(COUNT($NE116:OY116)+1,$G$4:$EH$8,OZ$14,0)*$D116,IF($C116=OZ$17,$G$8*$D116,""))</f>
        <v/>
      </c>
      <c r="PA116" s="34" t="str">
        <f>IF(OZ116&lt;&gt;"",HLOOKUP(COUNT($NE116:OZ116)+1,$G$4:$EH$8,PA$14,0)*$D116,IF($C116=PA$17,$G$8*$D116,""))</f>
        <v/>
      </c>
      <c r="PB116" s="34" t="str">
        <f>IF(PA116&lt;&gt;"",HLOOKUP(COUNT($NE116:PA116)+1,$G$4:$EH$8,PB$14,0)*$D116,IF($C116=PB$17,$G$8*$D116,""))</f>
        <v/>
      </c>
      <c r="PC116" s="34" t="str">
        <f>IF(PB116&lt;&gt;"",HLOOKUP(COUNT($NE116:PB116)+1,$G$4:$EH$8,PC$14,0)*$D116,IF($C116=PC$17,$G$8*$D116,""))</f>
        <v/>
      </c>
      <c r="PD116" s="34" t="str">
        <f>IF(PC116&lt;&gt;"",HLOOKUP(COUNT($NE116:PC116)+1,$G$4:$EH$8,PD$14,0)*$D116,IF($C116=PD$17,$G$8*$D116,""))</f>
        <v/>
      </c>
      <c r="PE116" s="34" t="str">
        <f>IF(PD116&lt;&gt;"",HLOOKUP(COUNT($NE116:PD116)+1,$G$4:$EH$8,PE$14,0)*$D116,IF($C116=PE$17,$G$8*$D116,""))</f>
        <v/>
      </c>
      <c r="PF116" s="34" t="str">
        <f>IF(PE116&lt;&gt;"",HLOOKUP(COUNT($NE116:PE116)+1,$G$4:$EH$8,PF$14,0)*$D116,IF($C116=PF$17,$G$8*$D116,""))</f>
        <v/>
      </c>
      <c r="PG116" s="34" t="str">
        <f>IF(PF116&lt;&gt;"",HLOOKUP(COUNT($NE116:PF116)+1,$G$4:$EH$8,PG$14,0)*$D116,IF($C116=PG$17,$G$8*$D116,""))</f>
        <v/>
      </c>
      <c r="PH116" s="34" t="str">
        <f>IF(PG116&lt;&gt;"",HLOOKUP(COUNT($NE116:PG116)+1,$G$4:$EH$8,PH$14,0)*$D116,IF($C116=PH$17,$G$8*$D116,""))</f>
        <v/>
      </c>
      <c r="PI116" s="34" t="str">
        <f>IF(PH116&lt;&gt;"",HLOOKUP(COUNT($NE116:PH116)+1,$G$4:$EH$8,PI$14,0)*$D116,IF($C116=PI$17,$G$8*$D116,""))</f>
        <v/>
      </c>
      <c r="PJ116" s="34" t="str">
        <f>IF(PI116&lt;&gt;"",HLOOKUP(COUNT($NE116:PI116)+1,$G$4:$EH$8,PJ$14,0)*$D116,IF($C116=PJ$17,$G$8*$D116,""))</f>
        <v/>
      </c>
      <c r="PK116" s="34" t="str">
        <f>IF(PJ116&lt;&gt;"",HLOOKUP(COUNT($NE116:PJ116)+1,$G$4:$EH$8,PK$14,0)*$D116,IF($C116=PK$17,$G$8*$D116,""))</f>
        <v/>
      </c>
      <c r="PL116" s="34" t="str">
        <f>IF(PK116&lt;&gt;"",HLOOKUP(COUNT($NE116:PK116)+1,$G$4:$EH$8,PL$14,0)*$D116,IF($C116=PL$17,$G$8*$D116,""))</f>
        <v/>
      </c>
      <c r="PM116" s="34" t="str">
        <f>IF(PL116&lt;&gt;"",HLOOKUP(COUNT($NE116:PL116)+1,$G$4:$EH$8,PM$14,0)*$D116,IF($C116=PM$17,$G$8*$D116,""))</f>
        <v/>
      </c>
      <c r="PN116" s="34" t="str">
        <f>IF(PM116&lt;&gt;"",HLOOKUP(COUNT($NE116:PM116)+1,$G$4:$EH$8,PN$14,0)*$D116,IF($C116=PN$17,$G$8*$D116,""))</f>
        <v/>
      </c>
      <c r="PO116" s="34" t="str">
        <f>IF(PN116&lt;&gt;"",HLOOKUP(COUNT($NE116:PN116)+1,$G$4:$EH$8,PO$14,0)*$D116,IF($C116=PO$17,$G$8*$D116,""))</f>
        <v/>
      </c>
      <c r="PP116" s="34" t="str">
        <f>IF(PO116&lt;&gt;"",HLOOKUP(COUNT($NE116:PO116)+1,$G$4:$EH$8,PP$14,0)*$D116,IF($C116=PP$17,$G$8*$D116,""))</f>
        <v/>
      </c>
      <c r="PQ116" s="34" t="str">
        <f>IF(PP116&lt;&gt;"",HLOOKUP(COUNT($NE116:PP116)+1,$G$4:$EH$8,PQ$14,0)*$D116,IF($C116=PQ$17,$G$8*$D116,""))</f>
        <v/>
      </c>
      <c r="PR116" s="34" t="str">
        <f>IF(PQ116&lt;&gt;"",HLOOKUP(COUNT($NE116:PQ116)+1,$G$4:$EH$8,PR$14,0)*$D116,IF($C116=PR$17,$G$8*$D116,""))</f>
        <v/>
      </c>
      <c r="PS116" s="34" t="str">
        <f>IF(PR116&lt;&gt;"",HLOOKUP(COUNT($NE116:PR116)+1,$G$4:$EH$8,PS$14,0)*$D116,IF($C116=PS$17,$G$8*$D116,""))</f>
        <v/>
      </c>
      <c r="PT116" s="34" t="str">
        <f>IF(PS116&lt;&gt;"",HLOOKUP(COUNT($NE116:PS116)+1,$G$4:$EH$8,PT$14,0)*$D116,IF($C116=PT$17,$G$8*$D116,""))</f>
        <v/>
      </c>
      <c r="PU116" s="34" t="str">
        <f>IF(PT116&lt;&gt;"",HLOOKUP(COUNT($NE116:PT116)+1,$G$4:$EH$8,PU$14,0)*$D116,IF($C116=PU$17,$G$8*$D116,""))</f>
        <v/>
      </c>
      <c r="PV116" s="34" t="str">
        <f>IF(PU116&lt;&gt;"",HLOOKUP(COUNT($NE116:PU116)+1,$G$4:$EH$8,PV$14,0)*$D116,IF($C116=PV$17,$G$8*$D116,""))</f>
        <v/>
      </c>
      <c r="PW116" s="34" t="str">
        <f>IF(PV116&lt;&gt;"",HLOOKUP(COUNT($NE116:PV116)+1,$G$4:$EH$8,PW$14,0)*$D116,IF($C116=PW$17,$G$8*$D116,""))</f>
        <v/>
      </c>
      <c r="PX116" s="34" t="str">
        <f>IF(PW116&lt;&gt;"",HLOOKUP(COUNT($NE116:PW116)+1,$G$4:$EH$8,PX$14,0)*$D116,IF($C116=PX$17,$G$8*$D116,""))</f>
        <v/>
      </c>
      <c r="PY116" s="34" t="str">
        <f>IF(PX116&lt;&gt;"",HLOOKUP(COUNT($NE116:PX116)+1,$G$4:$EH$8,PY$14,0)*$D116,IF($C116=PY$17,$G$8*$D116,""))</f>
        <v/>
      </c>
      <c r="PZ116" s="34" t="str">
        <f>IF(PY116&lt;&gt;"",HLOOKUP(COUNT($NE116:PY116)+1,$G$4:$EH$8,PZ$14,0)*$D116,IF($C116=PZ$17,$G$8*$D116,""))</f>
        <v/>
      </c>
      <c r="QA116" s="34" t="str">
        <f>IF(PZ116&lt;&gt;"",HLOOKUP(COUNT($NE116:PZ116)+1,$G$4:$EH$8,QA$14,0)*$D116,IF($C116=QA$17,$G$8*$D116,""))</f>
        <v/>
      </c>
      <c r="QB116" s="34" t="str">
        <f>IF(QA116&lt;&gt;"",HLOOKUP(COUNT($NE116:QA116)+1,$G$4:$EH$8,QB$14,0)*$D116,IF($C116=QB$17,$G$8*$D116,""))</f>
        <v/>
      </c>
      <c r="QC116" s="34" t="str">
        <f>IF(QB116&lt;&gt;"",HLOOKUP(COUNT($NE116:QB116)+1,$G$4:$EH$8,QC$14,0)*$D116,IF($C116=QC$17,$G$8*$D116,""))</f>
        <v/>
      </c>
      <c r="QD116" s="34" t="str">
        <f>IF(QC116&lt;&gt;"",HLOOKUP(COUNT($NE116:QC116)+1,$G$4:$EH$8,QD$14,0)*$D116,IF($C116=QD$17,$G$8*$D116,""))</f>
        <v/>
      </c>
      <c r="QE116" s="34" t="str">
        <f>IF(QD116&lt;&gt;"",HLOOKUP(COUNT($NE116:QD116)+1,$G$4:$EH$8,QE$14,0)*$D116,IF($C116=QE$17,$G$8*$D116,""))</f>
        <v/>
      </c>
      <c r="QF116" s="34" t="str">
        <f>IF(QE116&lt;&gt;"",HLOOKUP(COUNT($NE116:QE116)+1,$G$4:$EH$8,QF$14,0)*$D116,IF($C116=QF$17,$G$8*$D116,""))</f>
        <v/>
      </c>
      <c r="QG116" s="34" t="str">
        <f>IF(QF116&lt;&gt;"",HLOOKUP(COUNT($NE116:QF116)+1,$G$4:$EH$8,QG$14,0)*$D116,IF($C116=QG$17,$G$8*$D116,""))</f>
        <v/>
      </c>
      <c r="QH116" s="34" t="str">
        <f>IF(QG116&lt;&gt;"",HLOOKUP(COUNT($NE116:QG116)+1,$G$4:$EH$8,QH$14,0)*$D116,IF($C116=QH$17,$G$8*$D116,""))</f>
        <v/>
      </c>
      <c r="QI116" s="34" t="str">
        <f>IF(QH116&lt;&gt;"",HLOOKUP(COUNT($NE116:QH116)+1,$G$4:$EH$8,QI$14,0)*$D116,IF($C116=QI$17,$G$8*$D116,""))</f>
        <v/>
      </c>
      <c r="QJ116" s="34" t="str">
        <f>IF(QI116&lt;&gt;"",HLOOKUP(COUNT($NE116:QI116)+1,$G$4:$EH$8,QJ$14,0)*$D116,IF($C116=QJ$17,$G$8*$D116,""))</f>
        <v/>
      </c>
      <c r="QK116" s="34" t="str">
        <f>IF(QJ116&lt;&gt;"",HLOOKUP(COUNT($NE116:QJ116)+1,$G$4:$EH$8,QK$14,0)*$D116,IF($C116=QK$17,$G$8*$D116,""))</f>
        <v/>
      </c>
      <c r="QL116" s="34" t="str">
        <f>IF(QK116&lt;&gt;"",HLOOKUP(COUNT($NE116:QK116)+1,$G$4:$EH$8,QL$14,0)*$D116,IF($C116=QL$17,$G$8*$D116,""))</f>
        <v/>
      </c>
      <c r="QM116" s="34" t="str">
        <f>IF(QL116&lt;&gt;"",HLOOKUP(COUNT($NE116:QL116)+1,$G$4:$EH$8,QM$14,0)*$D116,IF($C116=QM$17,$G$8*$D116,""))</f>
        <v/>
      </c>
      <c r="QN116" s="34" t="str">
        <f>IF(QM116&lt;&gt;"",HLOOKUP(COUNT($NE116:QM116)+1,$G$4:$EH$8,QN$14,0)*$D116,IF($C116=QN$17,$G$8*$D116,""))</f>
        <v/>
      </c>
      <c r="QO116" s="34" t="str">
        <f>IF(QN116&lt;&gt;"",HLOOKUP(COUNT($NE116:QN116)+1,$G$4:$EH$8,QO$14,0)*$D116,IF($C116=QO$17,$G$8*$D116,""))</f>
        <v/>
      </c>
      <c r="QP116" s="34" t="str">
        <f>IF(QO116&lt;&gt;"",HLOOKUP(COUNT($NE116:QO116)+1,$G$4:$EH$8,QP$14,0)*$D116,IF($C116=QP$17,$G$8*$D116,""))</f>
        <v/>
      </c>
      <c r="QQ116" s="34" t="str">
        <f>IF(QP116&lt;&gt;"",HLOOKUP(COUNT($NE116:QP116)+1,$G$4:$EH$8,QQ$14,0)*$D116,IF($C116=QQ$17,$G$8*$D116,""))</f>
        <v/>
      </c>
      <c r="QR116" s="34" t="str">
        <f>IF(QQ116&lt;&gt;"",HLOOKUP(COUNT($NE116:QQ116)+1,$G$4:$EH$8,QR$14,0)*$D116,IF($C116=QR$17,$G$8*$D116,""))</f>
        <v/>
      </c>
      <c r="QS116" s="34" t="str">
        <f>IF(QR116&lt;&gt;"",HLOOKUP(COUNT($NE116:QR116)+1,$G$4:$EH$8,QS$14,0)*$D116,IF($C116=QS$17,$G$8*$D116,""))</f>
        <v/>
      </c>
      <c r="QT116" s="34" t="str">
        <f>IF(QS116&lt;&gt;"",HLOOKUP(COUNT($NE116:QS116)+1,$G$4:$EH$8,QT$14,0)*$D116,IF($C116=QT$17,$G$8*$D116,""))</f>
        <v/>
      </c>
      <c r="QU116" s="34" t="str">
        <f>IF(QT116&lt;&gt;"",HLOOKUP(COUNT($NE116:QT116)+1,$G$4:$EH$8,QU$14,0)*$D116,IF($C116=QU$17,$G$8*$D116,""))</f>
        <v/>
      </c>
      <c r="QV116" s="34" t="str">
        <f>IF(QU116&lt;&gt;"",HLOOKUP(COUNT($NE116:QU116)+1,$G$4:$EH$8,QV$14,0)*$D116,IF($C116=QV$17,$G$8*$D116,""))</f>
        <v/>
      </c>
      <c r="QW116" s="34" t="str">
        <f>IF(QV116&lt;&gt;"",HLOOKUP(COUNT($NE116:QV116)+1,$G$4:$EH$8,QW$14,0)*$D116,IF($C116=QW$17,$G$8*$D116,""))</f>
        <v/>
      </c>
      <c r="QX116" s="34" t="str">
        <f>IF(QW116&lt;&gt;"",HLOOKUP(COUNT($NE116:QW116)+1,$G$4:$EH$8,QX$14,0)*$D116,IF($C116=QX$17,$G$8*$D116,""))</f>
        <v/>
      </c>
      <c r="QY116" s="34">
        <f>IF(QX116&lt;&gt;"",HLOOKUP(COUNT($NE116:QX116)+1,$G$4:$EH$8,QY$14,0)*$D116,IF($C116=QY$17,$G$8*$D116,""))</f>
        <v>175000</v>
      </c>
      <c r="QZ116" s="34">
        <f>IF(QY116&lt;&gt;"",HLOOKUP(COUNT($NE116:QY116)+1,$G$4:$EH$8,QZ$14,0)*$D116,IF($C116=QZ$17,$G$8*$D116,""))</f>
        <v>0</v>
      </c>
      <c r="RA116" s="34">
        <f>IF(QZ116&lt;&gt;"",HLOOKUP(COUNT($NE116:QZ116)+1,$G$4:$EH$8,RA$14,0)*$D116,IF($C116=RA$17,$G$8*$D116,""))</f>
        <v>0</v>
      </c>
      <c r="RB116" s="34">
        <f>IF(RA116&lt;&gt;"",HLOOKUP(COUNT($NE116:RA116)+1,$G$4:$EH$8,RB$14,0)*$D116,IF($C116=RB$17,$G$8*$D116,""))</f>
        <v>0</v>
      </c>
      <c r="RC116" s="34">
        <f>IF(RB116&lt;&gt;"",HLOOKUP(COUNT($NE116:RB116)+1,$G$4:$EH$8,RC$14,0)*$D116,IF($C116=RC$17,$G$8*$D116,""))</f>
        <v>0</v>
      </c>
      <c r="RD116" s="34">
        <f>IF(RC116&lt;&gt;"",HLOOKUP(COUNT($NE116:RC116)+1,$G$4:$EH$8,RD$14,0)*$D116,IF($C116=RD$17,$G$8*$D116,""))</f>
        <v>0</v>
      </c>
      <c r="RE116" s="34">
        <f>IF(RD116&lt;&gt;"",HLOOKUP(COUNT($NE116:RD116)+1,$G$4:$EH$8,RE$14,0)*$D116,IF($C116=RE$17,$G$8*$D116,""))</f>
        <v>0</v>
      </c>
      <c r="RF116" s="34">
        <f>IF(RE116&lt;&gt;"",HLOOKUP(COUNT($NE116:RE116)+1,$G$4:$EH$8,RF$14,0)*$D116,IF($C116=RF$17,$G$8*$D116,""))</f>
        <v>0</v>
      </c>
      <c r="RG116" s="34">
        <f>IF(RF116&lt;&gt;"",HLOOKUP(COUNT($NE116:RF116)+1,$G$4:$EH$8,RG$14,0)*$D116,IF($C116=RG$17,$G$8*$D116,""))</f>
        <v>0</v>
      </c>
      <c r="RH116" s="34">
        <f>IF(RG116&lt;&gt;"",HLOOKUP(COUNT($NE116:RG116)+1,$G$4:$EH$8,RH$14,0)*$D116,IF($C116=RH$17,$G$8*$D116,""))</f>
        <v>0</v>
      </c>
      <c r="RI116" s="34">
        <f>IF(RH116&lt;&gt;"",HLOOKUP(COUNT($NE116:RH116)+1,$G$4:$EH$8,RI$14,0)*$D116,IF($C116=RI$17,$G$8*$D116,""))</f>
        <v>0</v>
      </c>
      <c r="RJ116" s="34">
        <f>IF(RI116&lt;&gt;"",HLOOKUP(COUNT($NE116:RI116)+1,$G$4:$EH$8,RJ$14,0)*$D116,IF($C116=RJ$17,$G$8*$D116,""))</f>
        <v>0</v>
      </c>
      <c r="RK116" s="34">
        <f>IF(RJ116&lt;&gt;"",HLOOKUP(COUNT($NE116:RJ116)+1,$G$4:$EH$8,RK$14,0)*$D116,IF($C116=RK$17,$G$8*$D116,""))</f>
        <v>0</v>
      </c>
      <c r="RL116" s="34">
        <f>IF(RK116&lt;&gt;"",HLOOKUP(COUNT($NE116:RK116)+1,$G$4:$EH$8,RL$14,0)*$D116,IF($C116=RL$17,$G$8*$D116,""))</f>
        <v>0</v>
      </c>
      <c r="RM116" s="34">
        <f>IF(RL116&lt;&gt;"",HLOOKUP(COUNT($NE116:RL116)+1,$G$4:$EH$8,RM$14,0)*$D116,IF($C116=RM$17,$G$8*$D116,""))</f>
        <v>0</v>
      </c>
      <c r="RN116" s="34">
        <f>IF(RM116&lt;&gt;"",HLOOKUP(COUNT($NE116:RM116)+1,$G$4:$EH$8,RN$14,0)*$D116,IF($C116=RN$17,$G$8*$D116,""))</f>
        <v>0</v>
      </c>
      <c r="RO116" s="34">
        <f>IF(RN116&lt;&gt;"",HLOOKUP(COUNT($NE116:RN116)+1,$G$4:$EH$8,RO$14,0)*$D116,IF($C116=RO$17,$G$8*$D116,""))</f>
        <v>0</v>
      </c>
      <c r="RP116" s="34">
        <f>IF(RO116&lt;&gt;"",HLOOKUP(COUNT($NE116:RO116)+1,$G$4:$EH$8,RP$14,0)*$D116,IF($C116=RP$17,$G$8*$D116,""))</f>
        <v>0</v>
      </c>
      <c r="RQ116" s="34">
        <f>IF(RP116&lt;&gt;"",HLOOKUP(COUNT($NE116:RP116)+1,$G$4:$EH$8,RQ$14,0)*$D116,IF($C116=RQ$17,$G$8*$D116,""))</f>
        <v>0</v>
      </c>
      <c r="RR116" s="34">
        <f>IF(RQ116&lt;&gt;"",HLOOKUP(COUNT($NE116:RQ116)+1,$G$4:$EH$8,RR$14,0)*$D116,IF($C116=RR$17,$G$8*$D116,""))</f>
        <v>0</v>
      </c>
      <c r="RS116" s="34">
        <f>IF(RR116&lt;&gt;"",HLOOKUP(COUNT($NE116:RR116)+1,$G$4:$EH$8,RS$14,0)*$D116,IF($C116=RS$17,$G$8*$D116,""))</f>
        <v>0</v>
      </c>
      <c r="RT116" s="34">
        <f>IF(RS116&lt;&gt;"",HLOOKUP(COUNT($NE116:RS116)+1,$G$4:$EH$8,RT$14,0)*$D116,IF($C116=RT$17,$G$8*$D116,""))</f>
        <v>0</v>
      </c>
      <c r="RU116" s="34">
        <f>IF(RT116&lt;&gt;"",HLOOKUP(COUNT($NE116:RT116)+1,$G$4:$EH$8,RU$14,0)*$D116,IF($C116=RU$17,$G$8*$D116,""))</f>
        <v>0</v>
      </c>
      <c r="RW116" s="34" t="str">
        <f>IF(RV116&lt;&gt;"",HLOOKUP(COUNT($RV116:RV116)+1,$G$4:$EH$9,RW$14,0)*$D116,IF($C116=RW$17,$G$9*$D116,""))</f>
        <v/>
      </c>
      <c r="RX116" s="34" t="str">
        <f>IF(RW116&lt;&gt;"",HLOOKUP(COUNT($RV116:RW116)+1,$G$4:$EH$9,RX$14,0)*$D116,IF($C116=RX$17,$G$9*$D116,""))</f>
        <v/>
      </c>
      <c r="RY116" s="34" t="str">
        <f>IF(RX116&lt;&gt;"",HLOOKUP(COUNT($RV116:RX116)+1,$G$4:$EH$9,RY$14,0)*$D116,IF($C116=RY$17,$G$9*$D116,""))</f>
        <v/>
      </c>
      <c r="RZ116" s="34" t="str">
        <f>IF(RY116&lt;&gt;"",HLOOKUP(COUNT($RV116:RY116)+1,$G$4:$EH$9,RZ$14,0)*$D116,IF($C116=RZ$17,$G$9*$D116,""))</f>
        <v/>
      </c>
      <c r="SA116" s="34" t="str">
        <f>IF(RZ116&lt;&gt;"",HLOOKUP(COUNT($RV116:RZ116)+1,$G$4:$EH$9,SA$14,0)*$D116,IF($C116=SA$17,$G$9*$D116,""))</f>
        <v/>
      </c>
      <c r="SB116" s="34" t="str">
        <f>IF(SA116&lt;&gt;"",HLOOKUP(COUNT($RV116:SA116)+1,$G$4:$EH$9,SB$14,0)*$D116,IF($C116=SB$17,$G$9*$D116,""))</f>
        <v/>
      </c>
      <c r="SC116" s="34" t="str">
        <f>IF(SB116&lt;&gt;"",HLOOKUP(COUNT($RV116:SB116)+1,$G$4:$EH$9,SC$14,0)*$D116,IF($C116=SC$17,$G$9*$D116,""))</f>
        <v/>
      </c>
      <c r="SD116" s="34" t="str">
        <f>IF(SC116&lt;&gt;"",HLOOKUP(COUNT($RV116:SC116)+1,$G$4:$EH$9,SD$14,0)*$D116,IF($C116=SD$17,$G$9*$D116,""))</f>
        <v/>
      </c>
      <c r="SE116" s="34" t="str">
        <f>IF(SD116&lt;&gt;"",HLOOKUP(COUNT($RV116:SD116)+1,$G$4:$EH$9,SE$14,0)*$D116,IF($C116=SE$17,$G$9*$D116,""))</f>
        <v/>
      </c>
      <c r="SF116" s="34" t="str">
        <f>IF(SE116&lt;&gt;"",HLOOKUP(COUNT($RV116:SE116)+1,$G$4:$EH$9,SF$14,0)*$D116,IF($C116=SF$17,$G$9*$D116,""))</f>
        <v/>
      </c>
      <c r="SG116" s="34" t="str">
        <f>IF(SF116&lt;&gt;"",HLOOKUP(COUNT($RV116:SF116)+1,$G$4:$EH$9,SG$14,0)*$D116,IF($C116=SG$17,$G$9*$D116,""))</f>
        <v/>
      </c>
      <c r="SH116" s="34" t="str">
        <f>IF(SG116&lt;&gt;"",HLOOKUP(COUNT($RV116:SG116)+1,$G$4:$EH$9,SH$14,0)*$D116,IF($C116=SH$17,$G$9*$D116,""))</f>
        <v/>
      </c>
      <c r="SI116" s="34" t="str">
        <f>IF(SH116&lt;&gt;"",HLOOKUP(COUNT($RV116:SH116)+1,$G$4:$EH$9,SI$14,0)*$D116,IF($C116=SI$17,$G$9*$D116,""))</f>
        <v/>
      </c>
      <c r="SJ116" s="34" t="str">
        <f>IF(SI116&lt;&gt;"",HLOOKUP(COUNT($RV116:SI116)+1,$G$4:$EH$9,SJ$14,0)*$D116,IF($C116=SJ$17,$G$9*$D116,""))</f>
        <v/>
      </c>
      <c r="SK116" s="34" t="str">
        <f>IF(SJ116&lt;&gt;"",HLOOKUP(COUNT($RV116:SJ116)+1,$G$4:$EH$9,SK$14,0)*$D116,IF($C116=SK$17,$G$9*$D116,""))</f>
        <v/>
      </c>
      <c r="SL116" s="34" t="str">
        <f>IF(SK116&lt;&gt;"",HLOOKUP(COUNT($RV116:SK116)+1,$G$4:$EH$9,SL$14,0)*$D116,IF($C116=SL$17,$G$9*$D116,""))</f>
        <v/>
      </c>
      <c r="SM116" s="34" t="str">
        <f>IF(SL116&lt;&gt;"",HLOOKUP(COUNT($RV116:SL116)+1,$G$4:$EH$9,SM$14,0)*$D116,IF($C116=SM$17,$G$9*$D116,""))</f>
        <v/>
      </c>
      <c r="SN116" s="34" t="str">
        <f>IF(SM116&lt;&gt;"",HLOOKUP(COUNT($RV116:SM116)+1,$G$4:$EH$9,SN$14,0)*$D116,IF($C116=SN$17,$G$9*$D116,""))</f>
        <v/>
      </c>
      <c r="SO116" s="34" t="str">
        <f>IF(SN116&lt;&gt;"",HLOOKUP(COUNT($RV116:SN116)+1,$G$4:$EH$9,SO$14,0)*$D116,IF($C116=SO$17,$G$9*$D116,""))</f>
        <v/>
      </c>
      <c r="SP116" s="34" t="str">
        <f>IF(SO116&lt;&gt;"",HLOOKUP(COUNT($RV116:SO116)+1,$G$4:$EH$9,SP$14,0)*$D116,IF($C116=SP$17,$G$9*$D116,""))</f>
        <v/>
      </c>
      <c r="SQ116" s="34" t="str">
        <f>IF(SP116&lt;&gt;"",HLOOKUP(COUNT($RV116:SP116)+1,$G$4:$EH$9,SQ$14,0)*$D116,IF($C116=SQ$17,$G$9*$D116,""))</f>
        <v/>
      </c>
      <c r="SR116" s="34" t="str">
        <f>IF(SQ116&lt;&gt;"",HLOOKUP(COUNT($RV116:SQ116)+1,$G$4:$EH$9,SR$14,0)*$D116,IF($C116=SR$17,$G$9*$D116,""))</f>
        <v/>
      </c>
      <c r="SS116" s="34" t="str">
        <f>IF(SR116&lt;&gt;"",HLOOKUP(COUNT($RV116:SR116)+1,$G$4:$EH$9,SS$14,0)*$D116,IF($C116=SS$17,$G$9*$D116,""))</f>
        <v/>
      </c>
      <c r="ST116" s="34" t="str">
        <f>IF(SS116&lt;&gt;"",HLOOKUP(COUNT($RV116:SS116)+1,$G$4:$EH$9,ST$14,0)*$D116,IF($C116=ST$17,$G$9*$D116,""))</f>
        <v/>
      </c>
      <c r="SU116" s="34" t="str">
        <f>IF(ST116&lt;&gt;"",HLOOKUP(COUNT($RV116:ST116)+1,$G$4:$EH$9,SU$14,0)*$D116,IF($C116=SU$17,$G$9*$D116,""))</f>
        <v/>
      </c>
      <c r="SV116" s="34" t="str">
        <f>IF(SU116&lt;&gt;"",HLOOKUP(COUNT($RV116:SU116)+1,$G$4:$EH$9,SV$14,0)*$D116,IF($C116=SV$17,$G$9*$D116,""))</f>
        <v/>
      </c>
      <c r="SW116" s="34" t="str">
        <f>IF(SV116&lt;&gt;"",HLOOKUP(COUNT($RV116:SV116)+1,$G$4:$EH$9,SW$14,0)*$D116,IF($C116=SW$17,$G$9*$D116,""))</f>
        <v/>
      </c>
      <c r="SX116" s="34" t="str">
        <f>IF(SW116&lt;&gt;"",HLOOKUP(COUNT($RV116:SW116)+1,$G$4:$EH$9,SX$14,0)*$D116,IF($C116=SX$17,$G$9*$D116,""))</f>
        <v/>
      </c>
      <c r="SY116" s="34" t="str">
        <f>IF(SX116&lt;&gt;"",HLOOKUP(COUNT($RV116:SX116)+1,$G$4:$EH$9,SY$14,0)*$D116,IF($C116=SY$17,$G$9*$D116,""))</f>
        <v/>
      </c>
      <c r="SZ116" s="34" t="str">
        <f>IF(SY116&lt;&gt;"",HLOOKUP(COUNT($RV116:SY116)+1,$G$4:$EH$9,SZ$14,0)*$D116,IF($C116=SZ$17,$G$9*$D116,""))</f>
        <v/>
      </c>
      <c r="TA116" s="34" t="str">
        <f>IF(SZ116&lt;&gt;"",HLOOKUP(COUNT($RV116:SZ116)+1,$G$4:$EH$9,TA$14,0)*$D116,IF($C116=TA$17,$G$9*$D116,""))</f>
        <v/>
      </c>
      <c r="TB116" s="34" t="str">
        <f>IF(TA116&lt;&gt;"",HLOOKUP(COUNT($RV116:TA116)+1,$G$4:$EH$9,TB$14,0)*$D116,IF($C116=TB$17,$G$9*$D116,""))</f>
        <v/>
      </c>
      <c r="TC116" s="34" t="str">
        <f>IF(TB116&lt;&gt;"",HLOOKUP(COUNT($RV116:TB116)+1,$G$4:$EH$9,TC$14,0)*$D116,IF($C116=TC$17,$G$9*$D116,""))</f>
        <v/>
      </c>
      <c r="TD116" s="34" t="str">
        <f>IF(TC116&lt;&gt;"",HLOOKUP(COUNT($RV116:TC116)+1,$G$4:$EH$9,TD$14,0)*$D116,IF($C116=TD$17,$G$9*$D116,""))</f>
        <v/>
      </c>
      <c r="TE116" s="34" t="str">
        <f>IF(TD116&lt;&gt;"",HLOOKUP(COUNT($RV116:TD116)+1,$G$4:$EH$9,TE$14,0)*$D116,IF($C116=TE$17,$G$9*$D116,""))</f>
        <v/>
      </c>
      <c r="TF116" s="34" t="str">
        <f>IF(TE116&lt;&gt;"",HLOOKUP(COUNT($RV116:TE116)+1,$G$4:$EH$9,TF$14,0)*$D116,IF($C116=TF$17,$G$9*$D116,""))</f>
        <v/>
      </c>
      <c r="TG116" s="34" t="str">
        <f>IF(TF116&lt;&gt;"",HLOOKUP(COUNT($RV116:TF116)+1,$G$4:$EH$9,TG$14,0)*$D116,IF($C116=TG$17,$G$9*$D116,""))</f>
        <v/>
      </c>
      <c r="TH116" s="34" t="str">
        <f>IF(TG116&lt;&gt;"",HLOOKUP(COUNT($RV116:TG116)+1,$G$4:$EH$9,TH$14,0)*$D116,IF($C116=TH$17,$G$9*$D116,""))</f>
        <v/>
      </c>
      <c r="TI116" s="34" t="str">
        <f>IF(TH116&lt;&gt;"",HLOOKUP(COUNT($RV116:TH116)+1,$G$4:$EH$9,TI$14,0)*$D116,IF($C116=TI$17,$G$9*$D116,""))</f>
        <v/>
      </c>
      <c r="TJ116" s="34" t="str">
        <f>IF(TI116&lt;&gt;"",HLOOKUP(COUNT($RV116:TI116)+1,$G$4:$EH$9,TJ$14,0)*$D116,IF($C116=TJ$17,$G$9*$D116,""))</f>
        <v/>
      </c>
      <c r="TK116" s="34" t="str">
        <f>IF(TJ116&lt;&gt;"",HLOOKUP(COUNT($RV116:TJ116)+1,$G$4:$EH$9,TK$14,0)*$D116,IF($C116=TK$17,$G$9*$D116,""))</f>
        <v/>
      </c>
      <c r="TL116" s="34" t="str">
        <f>IF(TK116&lt;&gt;"",HLOOKUP(COUNT($RV116:TK116)+1,$G$4:$EH$9,TL$14,0)*$D116,IF($C116=TL$17,$G$9*$D116,""))</f>
        <v/>
      </c>
      <c r="TM116" s="34" t="str">
        <f>IF(TL116&lt;&gt;"",HLOOKUP(COUNT($RV116:TL116)+1,$G$4:$EH$9,TM$14,0)*$D116,IF($C116=TM$17,$G$9*$D116,""))</f>
        <v/>
      </c>
      <c r="TN116" s="34" t="str">
        <f>IF(TM116&lt;&gt;"",HLOOKUP(COUNT($RV116:TM116)+1,$G$4:$EH$9,TN$14,0)*$D116,IF($C116=TN$17,$G$9*$D116,""))</f>
        <v/>
      </c>
      <c r="TO116" s="34" t="str">
        <f>IF(TN116&lt;&gt;"",HLOOKUP(COUNT($RV116:TN116)+1,$G$4:$EH$9,TO$14,0)*$D116,IF($C116=TO$17,$G$9*$D116,""))</f>
        <v/>
      </c>
      <c r="TP116" s="34" t="str">
        <f>IF(TO116&lt;&gt;"",HLOOKUP(COUNT($RV116:TO116)+1,$G$4:$EH$9,TP$14,0)*$D116,IF($C116=TP$17,$G$9*$D116,""))</f>
        <v/>
      </c>
      <c r="TQ116" s="34" t="str">
        <f>IF(TP116&lt;&gt;"",HLOOKUP(COUNT($RV116:TP116)+1,$G$4:$EH$9,TQ$14,0)*$D116,IF($C116=TQ$17,$G$9*$D116,""))</f>
        <v/>
      </c>
      <c r="TR116" s="34" t="str">
        <f>IF(TQ116&lt;&gt;"",HLOOKUP(COUNT($RV116:TQ116)+1,$G$4:$EH$9,TR$14,0)*$D116,IF($C116=TR$17,$G$9*$D116,""))</f>
        <v/>
      </c>
      <c r="TS116" s="34" t="str">
        <f>IF(TR116&lt;&gt;"",HLOOKUP(COUNT($RV116:TR116)+1,$G$4:$EH$9,TS$14,0)*$D116,IF($C116=TS$17,$G$9*$D116,""))</f>
        <v/>
      </c>
      <c r="TT116" s="34" t="str">
        <f>IF(TS116&lt;&gt;"",HLOOKUP(COUNT($RV116:TS116)+1,$G$4:$EH$9,TT$14,0)*$D116,IF($C116=TT$17,$G$9*$D116,""))</f>
        <v/>
      </c>
      <c r="TU116" s="34" t="str">
        <f>IF(TT116&lt;&gt;"",HLOOKUP(COUNT($RV116:TT116)+1,$G$4:$EH$9,TU$14,0)*$D116,IF($C116=TU$17,$G$9*$D116,""))</f>
        <v/>
      </c>
      <c r="TV116" s="34" t="str">
        <f>IF(TU116&lt;&gt;"",HLOOKUP(COUNT($RV116:TU116)+1,$G$4:$EH$9,TV$14,0)*$D116,IF($C116=TV$17,$G$9*$D116,""))</f>
        <v/>
      </c>
      <c r="TW116" s="34" t="str">
        <f>IF(TV116&lt;&gt;"",HLOOKUP(COUNT($RV116:TV116)+1,$G$4:$EH$9,TW$14,0)*$D116,IF($C116=TW$17,$G$9*$D116,""))</f>
        <v/>
      </c>
      <c r="TX116" s="34" t="str">
        <f>IF(TW116&lt;&gt;"",HLOOKUP(COUNT($RV116:TW116)+1,$G$4:$EH$9,TX$14,0)*$D116,IF($C116=TX$17,$G$9*$D116,""))</f>
        <v/>
      </c>
      <c r="TY116" s="34" t="str">
        <f>IF(TX116&lt;&gt;"",HLOOKUP(COUNT($RV116:TX116)+1,$G$4:$EH$9,TY$14,0)*$D116,IF($C116=TY$17,$G$9*$D116,""))</f>
        <v/>
      </c>
      <c r="TZ116" s="34" t="str">
        <f>IF(TY116&lt;&gt;"",HLOOKUP(COUNT($RV116:TY116)+1,$G$4:$EH$9,TZ$14,0)*$D116,IF($C116=TZ$17,$G$9*$D116,""))</f>
        <v/>
      </c>
      <c r="UA116" s="34" t="str">
        <f>IF(TZ116&lt;&gt;"",HLOOKUP(COUNT($RV116:TZ116)+1,$G$4:$EH$9,UA$14,0)*$D116,IF($C116=UA$17,$G$9*$D116,""))</f>
        <v/>
      </c>
      <c r="UB116" s="34" t="str">
        <f>IF(UA116&lt;&gt;"",HLOOKUP(COUNT($RV116:UA116)+1,$G$4:$EH$9,UB$14,0)*$D116,IF($C116=UB$17,$G$9*$D116,""))</f>
        <v/>
      </c>
      <c r="UC116" s="34" t="str">
        <f>IF(UB116&lt;&gt;"",HLOOKUP(COUNT($RV116:UB116)+1,$G$4:$EH$9,UC$14,0)*$D116,IF($C116=UC$17,$G$9*$D116,""))</f>
        <v/>
      </c>
      <c r="UD116" s="34" t="str">
        <f>IF(UC116&lt;&gt;"",HLOOKUP(COUNT($RV116:UC116)+1,$G$4:$EH$9,UD$14,0)*$D116,IF($C116=UD$17,$G$9*$D116,""))</f>
        <v/>
      </c>
      <c r="UE116" s="34" t="str">
        <f>IF(UD116&lt;&gt;"",HLOOKUP(COUNT($RV116:UD116)+1,$G$4:$EH$9,UE$14,0)*$D116,IF($C116=UE$17,$G$9*$D116,""))</f>
        <v/>
      </c>
      <c r="UF116" s="34" t="str">
        <f>IF(UE116&lt;&gt;"",HLOOKUP(COUNT($RV116:UE116)+1,$G$4:$EH$9,UF$14,0)*$D116,IF($C116=UF$17,$G$9*$D116,""))</f>
        <v/>
      </c>
      <c r="UG116" s="34" t="str">
        <f>IF(UF116&lt;&gt;"",HLOOKUP(COUNT($RV116:UF116)+1,$G$4:$EH$9,UG$14,0)*$D116,IF($C116=UG$17,$G$9*$D116,""))</f>
        <v/>
      </c>
      <c r="UH116" s="34" t="str">
        <f>IF(UG116&lt;&gt;"",HLOOKUP(COUNT($RV116:UG116)+1,$G$4:$EH$9,UH$14,0)*$D116,IF($C116=UH$17,$G$9*$D116,""))</f>
        <v/>
      </c>
      <c r="UI116" s="34" t="str">
        <f>IF(UH116&lt;&gt;"",HLOOKUP(COUNT($RV116:UH116)+1,$G$4:$EH$9,UI$14,0)*$D116,IF($C116=UI$17,$G$9*$D116,""))</f>
        <v/>
      </c>
      <c r="UJ116" s="34" t="str">
        <f>IF(UI116&lt;&gt;"",HLOOKUP(COUNT($RV116:UI116)+1,$G$4:$EH$9,UJ$14,0)*$D116,IF($C116=UJ$17,$G$9*$D116,""))</f>
        <v/>
      </c>
      <c r="UK116" s="34" t="str">
        <f>IF(UJ116&lt;&gt;"",HLOOKUP(COUNT($RV116:UJ116)+1,$G$4:$EH$9,UK$14,0)*$D116,IF($C116=UK$17,$G$9*$D116,""))</f>
        <v/>
      </c>
      <c r="UL116" s="34" t="str">
        <f>IF(UK116&lt;&gt;"",HLOOKUP(COUNT($RV116:UK116)+1,$G$4:$EH$9,UL$14,0)*$D116,IF($C116=UL$17,$G$9*$D116,""))</f>
        <v/>
      </c>
      <c r="UM116" s="34" t="str">
        <f>IF(UL116&lt;&gt;"",HLOOKUP(COUNT($RV116:UL116)+1,$G$4:$EH$9,UM$14,0)*$D116,IF($C116=UM$17,$G$9*$D116,""))</f>
        <v/>
      </c>
      <c r="UN116" s="34" t="str">
        <f>IF(UM116&lt;&gt;"",HLOOKUP(COUNT($RV116:UM116)+1,$G$4:$EH$9,UN$14,0)*$D116,IF($C116=UN$17,$G$9*$D116,""))</f>
        <v/>
      </c>
      <c r="UO116" s="34" t="str">
        <f>IF(UN116&lt;&gt;"",HLOOKUP(COUNT($RV116:UN116)+1,$G$4:$EH$9,UO$14,0)*$D116,IF($C116=UO$17,$G$9*$D116,""))</f>
        <v/>
      </c>
      <c r="UP116" s="34" t="str">
        <f>IF(UO116&lt;&gt;"",HLOOKUP(COUNT($RV116:UO116)+1,$G$4:$EH$9,UP$14,0)*$D116,IF($C116=UP$17,$G$9*$D116,""))</f>
        <v/>
      </c>
      <c r="UQ116" s="34" t="str">
        <f>IF(UP116&lt;&gt;"",HLOOKUP(COUNT($RV116:UP116)+1,$G$4:$EH$9,UQ$14,0)*$D116,IF($C116=UQ$17,$G$9*$D116,""))</f>
        <v/>
      </c>
      <c r="UR116" s="34" t="str">
        <f>IF(UQ116&lt;&gt;"",HLOOKUP(COUNT($RV116:UQ116)+1,$G$4:$EH$9,UR$14,0)*$D116,IF($C116=UR$17,$G$9*$D116,""))</f>
        <v/>
      </c>
      <c r="US116" s="34" t="str">
        <f>IF(UR116&lt;&gt;"",HLOOKUP(COUNT($RV116:UR116)+1,$G$4:$EH$9,US$14,0)*$D116,IF($C116=US$17,$G$9*$D116,""))</f>
        <v/>
      </c>
      <c r="UT116" s="34" t="str">
        <f>IF(US116&lt;&gt;"",HLOOKUP(COUNT($RV116:US116)+1,$G$4:$EH$9,UT$14,0)*$D116,IF($C116=UT$17,$G$9*$D116,""))</f>
        <v/>
      </c>
      <c r="UU116" s="34" t="str">
        <f>IF(UT116&lt;&gt;"",HLOOKUP(COUNT($RV116:UT116)+1,$G$4:$EH$9,UU$14,0)*$D116,IF($C116=UU$17,$G$9*$D116,""))</f>
        <v/>
      </c>
      <c r="UV116" s="34" t="str">
        <f>IF(UU116&lt;&gt;"",HLOOKUP(COUNT($RV116:UU116)+1,$G$4:$EH$9,UV$14,0)*$D116,IF($C116=UV$17,$G$9*$D116,""))</f>
        <v/>
      </c>
      <c r="UW116" s="34" t="str">
        <f>IF(UV116&lt;&gt;"",HLOOKUP(COUNT($RV116:UV116)+1,$G$4:$EH$9,UW$14,0)*$D116,IF($C116=UW$17,$G$9*$D116,""))</f>
        <v/>
      </c>
      <c r="UX116" s="34" t="str">
        <f>IF(UW116&lt;&gt;"",HLOOKUP(COUNT($RV116:UW116)+1,$G$4:$EH$9,UX$14,0)*$D116,IF($C116=UX$17,$G$9*$D116,""))</f>
        <v/>
      </c>
      <c r="UY116" s="34" t="str">
        <f>IF(UX116&lt;&gt;"",HLOOKUP(COUNT($RV116:UX116)+1,$G$4:$EH$9,UY$14,0)*$D116,IF($C116=UY$17,$G$9*$D116,""))</f>
        <v/>
      </c>
      <c r="UZ116" s="34" t="str">
        <f>IF(UY116&lt;&gt;"",HLOOKUP(COUNT($RV116:UY116)+1,$G$4:$EH$9,UZ$14,0)*$D116,IF($C116=UZ$17,$G$9*$D116,""))</f>
        <v/>
      </c>
      <c r="VA116" s="34" t="str">
        <f>IF(UZ116&lt;&gt;"",HLOOKUP(COUNT($RV116:UZ116)+1,$G$4:$EH$9,VA$14,0)*$D116,IF($C116=VA$17,$G$9*$D116,""))</f>
        <v/>
      </c>
      <c r="VB116" s="34" t="str">
        <f>IF(VA116&lt;&gt;"",HLOOKUP(COUNT($RV116:VA116)+1,$G$4:$EH$9,VB$14,0)*$D116,IF($C116=VB$17,$G$9*$D116,""))</f>
        <v/>
      </c>
      <c r="VC116" s="34" t="str">
        <f>IF(VB116&lt;&gt;"",HLOOKUP(COUNT($RV116:VB116)+1,$G$4:$EH$9,VC$14,0)*$D116,IF($C116=VC$17,$G$9*$D116,""))</f>
        <v/>
      </c>
      <c r="VD116" s="34" t="str">
        <f>IF(VC116&lt;&gt;"",HLOOKUP(COUNT($RV116:VC116)+1,$G$4:$EH$9,VD$14,0)*$D116,IF($C116=VD$17,$G$9*$D116,""))</f>
        <v/>
      </c>
      <c r="VE116" s="34" t="str">
        <f>IF(VD116&lt;&gt;"",HLOOKUP(COUNT($RV116:VD116)+1,$G$4:$EH$9,VE$14,0)*$D116,IF($C116=VE$17,$G$9*$D116,""))</f>
        <v/>
      </c>
      <c r="VF116" s="34" t="str">
        <f>IF(VE116&lt;&gt;"",HLOOKUP(COUNT($RV116:VE116)+1,$G$4:$EH$9,VF$14,0)*$D116,IF($C116=VF$17,$G$9*$D116,""))</f>
        <v/>
      </c>
      <c r="VG116" s="34" t="str">
        <f>IF(VF116&lt;&gt;"",HLOOKUP(COUNT($RV116:VF116)+1,$G$4:$EH$9,VG$14,0)*$D116,IF($C116=VG$17,$G$9*$D116,""))</f>
        <v/>
      </c>
      <c r="VH116" s="34" t="str">
        <f>IF(VG116&lt;&gt;"",HLOOKUP(COUNT($RV116:VG116)+1,$G$4:$EH$9,VH$14,0)*$D116,IF($C116=VH$17,$G$9*$D116,""))</f>
        <v/>
      </c>
      <c r="VI116" s="34" t="str">
        <f>IF(VH116&lt;&gt;"",HLOOKUP(COUNT($RV116:VH116)+1,$G$4:$EH$9,VI$14,0)*$D116,IF($C116=VI$17,$G$9*$D116,""))</f>
        <v/>
      </c>
      <c r="VJ116" s="34" t="str">
        <f>IF(VI116&lt;&gt;"",HLOOKUP(COUNT($RV116:VI116)+1,$G$4:$EH$9,VJ$14,0)*$D116,IF($C116=VJ$17,$G$9*$D116,""))</f>
        <v/>
      </c>
      <c r="VK116" s="34" t="str">
        <f>IF(VJ116&lt;&gt;"",HLOOKUP(COUNT($RV116:VJ116)+1,$G$4:$EH$9,VK$14,0)*$D116,IF($C116=VK$17,$G$9*$D116,""))</f>
        <v/>
      </c>
      <c r="VL116" s="34" t="str">
        <f>IF(VK116&lt;&gt;"",HLOOKUP(COUNT($RV116:VK116)+1,$G$4:$EH$9,VL$14,0)*$D116,IF($C116=VL$17,$G$9*$D116,""))</f>
        <v/>
      </c>
      <c r="VM116" s="34" t="str">
        <f>IF(VL116&lt;&gt;"",HLOOKUP(COUNT($RV116:VL116)+1,$G$4:$EH$9,VM$14,0)*$D116,IF($C116=VM$17,$G$9*$D116,""))</f>
        <v/>
      </c>
      <c r="VN116" s="34" t="str">
        <f>IF(VM116&lt;&gt;"",HLOOKUP(COUNT($RV116:VM116)+1,$G$4:$EH$9,VN$14,0)*$D116,IF($C116=VN$17,$G$9*$D116,""))</f>
        <v/>
      </c>
      <c r="VO116" s="34" t="str">
        <f>IF(VN116&lt;&gt;"",HLOOKUP(COUNT($RV116:VN116)+1,$G$4:$EH$9,VO$14,0)*$D116,IF($C116=VO$17,$G$9*$D116,""))</f>
        <v/>
      </c>
      <c r="VP116" s="34">
        <f>IF(VO116&lt;&gt;"",HLOOKUP(COUNT($RV116:VO116)+1,$G$4:$EH$9,VP$14,0)*$D116,IF($C116=VP$17,$G$9*$D116,""))</f>
        <v>14500</v>
      </c>
      <c r="VQ116" s="34">
        <f>IF(VP116&lt;&gt;"",HLOOKUP(COUNT($RV116:VP116)+1,$G$4:$EH$9,VQ$14,0)*$D116,IF($C116=VQ$17,$G$9*$D116,""))</f>
        <v>0</v>
      </c>
      <c r="VR116" s="34">
        <f>IF(VQ116&lt;&gt;"",HLOOKUP(COUNT($RV116:VQ116)+1,$G$4:$EH$9,VR$14,0)*$D116,IF($C116=VR$17,$G$9*$D116,""))</f>
        <v>0</v>
      </c>
      <c r="VS116" s="34">
        <f>IF(VR116&lt;&gt;"",HLOOKUP(COUNT($RV116:VR116)+1,$G$4:$EH$9,VS$14,0)*$D116,IF($C116=VS$17,$G$9*$D116,""))</f>
        <v>0</v>
      </c>
      <c r="VT116" s="34">
        <f>IF(VS116&lt;&gt;"",HLOOKUP(COUNT($RV116:VS116)+1,$G$4:$EH$9,VT$14,0)*$D116,IF($C116=VT$17,$G$9*$D116,""))</f>
        <v>0</v>
      </c>
      <c r="VU116" s="34">
        <f>IF(VT116&lt;&gt;"",HLOOKUP(COUNT($RV116:VT116)+1,$G$4:$EH$9,VU$14,0)*$D116,IF($C116=VU$17,$G$9*$D116,""))</f>
        <v>0</v>
      </c>
      <c r="VV116" s="34">
        <f>IF(VU116&lt;&gt;"",HLOOKUP(COUNT($RV116:VU116)+1,$G$4:$EH$9,VV$14,0)*$D116,IF($C116=VV$17,$G$9*$D116,""))</f>
        <v>0</v>
      </c>
      <c r="VW116" s="34">
        <f>IF(VV116&lt;&gt;"",HLOOKUP(COUNT($RV116:VV116)+1,$G$4:$EH$9,VW$14,0)*$D116,IF($C116=VW$17,$G$9*$D116,""))</f>
        <v>0</v>
      </c>
      <c r="VX116" s="34">
        <f>IF(VW116&lt;&gt;"",HLOOKUP(COUNT($RV116:VW116)+1,$G$4:$EH$9,VX$14,0)*$D116,IF($C116=VX$17,$G$9*$D116,""))</f>
        <v>0</v>
      </c>
      <c r="VY116" s="34">
        <f>IF(VX116&lt;&gt;"",HLOOKUP(COUNT($RV116:VX116)+1,$G$4:$EH$9,VY$14,0)*$D116,IF($C116=VY$17,$G$9*$D116,""))</f>
        <v>0</v>
      </c>
      <c r="VZ116" s="34">
        <f>IF(VY116&lt;&gt;"",HLOOKUP(COUNT($RV116:VY116)+1,$G$4:$EH$9,VZ$14,0)*$D116,IF($C116=VZ$17,$G$9*$D116,""))</f>
        <v>0</v>
      </c>
      <c r="WA116" s="34">
        <f>IF(VZ116&lt;&gt;"",HLOOKUP(COUNT($RV116:VZ116)+1,$G$4:$EH$9,WA$14,0)*$D116,IF($C116=WA$17,$G$9*$D116,""))</f>
        <v>0</v>
      </c>
      <c r="WB116" s="34">
        <f>IF(WA116&lt;&gt;"",HLOOKUP(COUNT($RV116:WA116)+1,$G$4:$EH$9,WB$14,0)*$D116,IF($C116=WB$17,$G$9*$D116,""))</f>
        <v>0</v>
      </c>
      <c r="WC116" s="34">
        <f>IF(WB116&lt;&gt;"",HLOOKUP(COUNT($RV116:WB116)+1,$G$4:$EH$9,WC$14,0)*$D116,IF($C116=WC$17,$G$9*$D116,""))</f>
        <v>0</v>
      </c>
      <c r="WD116" s="34">
        <f>IF(WC116&lt;&gt;"",HLOOKUP(COUNT($RV116:WC116)+1,$G$4:$EH$9,WD$14,0)*$D116,IF($C116=WD$17,$G$9*$D116,""))</f>
        <v>0</v>
      </c>
      <c r="WE116" s="34">
        <f>IF(WD116&lt;&gt;"",HLOOKUP(COUNT($RV116:WD116)+1,$G$4:$EH$9,WE$14,0)*$D116,IF($C116=WE$17,$G$9*$D116,""))</f>
        <v>0</v>
      </c>
      <c r="WF116" s="34">
        <f>IF(WE116&lt;&gt;"",HLOOKUP(COUNT($RV116:WE116)+1,$G$4:$EH$9,WF$14,0)*$D116,IF($C116=WF$17,$G$9*$D116,""))</f>
        <v>0</v>
      </c>
      <c r="WG116" s="34">
        <f>IF(WF116&lt;&gt;"",HLOOKUP(COUNT($RV116:WF116)+1,$G$4:$EH$9,WG$14,0)*$D116,IF($C116=WG$17,$G$9*$D116,""))</f>
        <v>0</v>
      </c>
      <c r="WH116" s="34">
        <f>IF(WG116&lt;&gt;"",HLOOKUP(COUNT($RV116:WG116)+1,$G$4:$EH$9,WH$14,0)*$D116,IF($C116=WH$17,$G$9*$D116,""))</f>
        <v>0</v>
      </c>
      <c r="WI116" s="34">
        <f>IF(WH116&lt;&gt;"",HLOOKUP(COUNT($RV116:WH116)+1,$G$4:$EH$9,WI$14,0)*$D116,IF($C116=WI$17,$G$9*$D116,""))</f>
        <v>0</v>
      </c>
      <c r="WJ116" s="34">
        <f>IF(WI116&lt;&gt;"",HLOOKUP(COUNT($RV116:WI116)+1,$G$4:$EH$9,WJ$14,0)*$D116,IF($C116=WJ$17,$G$9*$D116,""))</f>
        <v>0</v>
      </c>
      <c r="WK116" s="34">
        <f>IF(WJ116&lt;&gt;"",HLOOKUP(COUNT($RV116:WJ116)+1,$G$4:$EH$9,WK$14,0)*$D116,IF($C116=WK$17,$G$9*$D116,""))</f>
        <v>0</v>
      </c>
      <c r="WL116" s="34">
        <f>IF(WK116&lt;&gt;"",HLOOKUP(COUNT($RV116:WK116)+1,$G$4:$EH$9,WL$14,0)*$D116,IF($C116=WL$17,$G$9*$D116,""))</f>
        <v>0</v>
      </c>
    </row>
    <row r="117" spans="1:610" ht="15" x14ac:dyDescent="0.2">
      <c r="A117" s="25">
        <f t="shared" si="911"/>
        <v>3</v>
      </c>
      <c r="B117" s="1328" t="s">
        <v>90</v>
      </c>
      <c r="C117" s="62">
        <f t="shared" si="912"/>
        <v>99</v>
      </c>
      <c r="D117" s="30">
        <f>VLOOKUP(B117,Premissas!$R$8:$AD$18,(Histograma!A117+1),0)</f>
        <v>5</v>
      </c>
      <c r="G117" s="34" t="str">
        <f>IF(F117&lt;&gt;"",HLOOKUP(COUNT($F117:F117)+1,$G$4:$EH$8,G$14,0)*$D117,IF($C117=G$17,$G$5*$D117,""))</f>
        <v/>
      </c>
      <c r="H117" s="34" t="str">
        <f>IF(G117&lt;&gt;"",HLOOKUP(COUNT($F117:G117)+1,$G$4:$EH$8,H$14,0)*$D117,IF($C117=H$17,$G$5*$D117,""))</f>
        <v/>
      </c>
      <c r="I117" s="34" t="str">
        <f>IF(H117&lt;&gt;"",HLOOKUP(COUNT($F117:H117)+1,$G$4:$EH$8,I$14,0)*$D117,IF($C117=I$17,$G$5*$D117,""))</f>
        <v/>
      </c>
      <c r="J117" s="34" t="str">
        <f>IF(I117&lt;&gt;"",HLOOKUP(COUNT($F117:I117)+1,$G$4:$EH$8,J$14,0)*$D117,IF($C117=J$17,$G$5*$D117,""))</f>
        <v/>
      </c>
      <c r="K117" s="34" t="str">
        <f>IF(J117&lt;&gt;"",HLOOKUP(COUNT($F117:J117)+1,$G$4:$EH$8,K$14,0)*$D117,IF($C117=K$17,$G$5*$D117,""))</f>
        <v/>
      </c>
      <c r="L117" s="34" t="str">
        <f>IF(K117&lt;&gt;"",HLOOKUP(COUNT($F117:K117)+1,$G$4:$EH$8,L$14,0)*$D117,IF($C117=L$17,$G$5*$D117,""))</f>
        <v/>
      </c>
      <c r="M117" s="34" t="str">
        <f>IF(L117&lt;&gt;"",HLOOKUP(COUNT($F117:L117)+1,$G$4:$EH$8,M$14,0)*$D117,IF($C117=M$17,$G$5*$D117,""))</f>
        <v/>
      </c>
      <c r="N117" s="34" t="str">
        <f>IF(M117&lt;&gt;"",HLOOKUP(COUNT($F117:M117)+1,$G$4:$EH$8,N$14,0)*$D117,IF($C117=N$17,$G$5*$D117,""))</f>
        <v/>
      </c>
      <c r="O117" s="34" t="str">
        <f>IF(N117&lt;&gt;"",HLOOKUP(COUNT($F117:N117)+1,$G$4:$EH$8,O$14,0)*$D117,IF($C117=O$17,$G$5*$D117,""))</f>
        <v/>
      </c>
      <c r="P117" s="34" t="str">
        <f>IF(O117&lt;&gt;"",HLOOKUP(COUNT($F117:O117)+1,$G$4:$EH$8,P$14,0)*$D117,IF($C117=P$17,$G$5*$D117,""))</f>
        <v/>
      </c>
      <c r="Q117" s="34" t="str">
        <f>IF(P117&lt;&gt;"",HLOOKUP(COUNT($F117:P117)+1,$G$4:$EH$8,Q$14,0)*$D117,IF($C117=Q$17,$G$5*$D117,""))</f>
        <v/>
      </c>
      <c r="R117" s="34" t="str">
        <f>IF(Q117&lt;&gt;"",HLOOKUP(COUNT($F117:Q117)+1,$G$4:$EH$8,R$14,0)*$D117,IF($C117=R$17,$G$5*$D117,""))</f>
        <v/>
      </c>
      <c r="S117" s="34" t="str">
        <f>IF(R117&lt;&gt;"",HLOOKUP(COUNT($F117:R117)+1,$G$4:$EH$8,S$14,0)*$D117,IF($C117=S$17,$G$5*$D117,""))</f>
        <v/>
      </c>
      <c r="T117" s="34" t="str">
        <f>IF(S117&lt;&gt;"",HLOOKUP(COUNT($F117:S117)+1,$G$4:$EH$8,T$14,0)*$D117,IF($C117=T$17,$G$5*$D117,""))</f>
        <v/>
      </c>
      <c r="U117" s="34" t="str">
        <f>IF(T117&lt;&gt;"",HLOOKUP(COUNT($F117:T117)+1,$G$4:$EH$8,U$14,0)*$D117,IF($C117=U$17,$G$5*$D117,""))</f>
        <v/>
      </c>
      <c r="V117" s="34" t="str">
        <f>IF(U117&lt;&gt;"",HLOOKUP(COUNT($F117:U117)+1,$G$4:$EH$8,V$14,0)*$D117,IF($C117=V$17,$G$5*$D117,""))</f>
        <v/>
      </c>
      <c r="W117" s="34" t="str">
        <f>IF(V117&lt;&gt;"",HLOOKUP(COUNT($F117:V117)+1,$G$4:$EH$8,W$14,0)*$D117,IF($C117=W$17,$G$5*$D117,""))</f>
        <v/>
      </c>
      <c r="X117" s="34" t="str">
        <f>IF(W117&lt;&gt;"",HLOOKUP(COUNT($F117:W117)+1,$G$4:$EH$8,X$14,0)*$D117,IF($C117=X$17,$G$5*$D117,""))</f>
        <v/>
      </c>
      <c r="Y117" s="34" t="str">
        <f>IF(X117&lt;&gt;"",HLOOKUP(COUNT($F117:X117)+1,$G$4:$EH$8,Y$14,0)*$D117,IF($C117=Y$17,$G$5*$D117,""))</f>
        <v/>
      </c>
      <c r="Z117" s="34" t="str">
        <f>IF(Y117&lt;&gt;"",HLOOKUP(COUNT($F117:Y117)+1,$G$4:$EH$8,Z$14,0)*$D117,IF($C117=Z$17,$G$5*$D117,""))</f>
        <v/>
      </c>
      <c r="AA117" s="34" t="str">
        <f>IF(Z117&lt;&gt;"",HLOOKUP(COUNT($F117:Z117)+1,$G$4:$EH$8,AA$14,0)*$D117,IF($C117=AA$17,$G$5*$D117,""))</f>
        <v/>
      </c>
      <c r="AB117" s="34" t="str">
        <f>IF(AA117&lt;&gt;"",HLOOKUP(COUNT($F117:AA117)+1,$G$4:$EH$8,AB$14,0)*$D117,IF($C117=AB$17,$G$5*$D117,""))</f>
        <v/>
      </c>
      <c r="AC117" s="34" t="str">
        <f>IF(AB117&lt;&gt;"",HLOOKUP(COUNT($F117:AB117)+1,$G$4:$EH$8,AC$14,0)*$D117,IF($C117=AC$17,$G$5*$D117,""))</f>
        <v/>
      </c>
      <c r="AD117" s="34" t="str">
        <f>IF(AC117&lt;&gt;"",HLOOKUP(COUNT($F117:AC117)+1,$G$4:$EH$8,AD$14,0)*$D117,IF($C117=AD$17,$G$5*$D117,""))</f>
        <v/>
      </c>
      <c r="AE117" s="34" t="str">
        <f>IF(AD117&lt;&gt;"",HLOOKUP(COUNT($F117:AD117)+1,$G$4:$EH$8,AE$14,0)*$D117,IF($C117=AE$17,$G$5*$D117,""))</f>
        <v/>
      </c>
      <c r="AF117" s="34" t="str">
        <f>IF(AE117&lt;&gt;"",HLOOKUP(COUNT($F117:AE117)+1,$G$4:$EH$8,AF$14,0)*$D117,IF($C117=AF$17,$G$5*$D117,""))</f>
        <v/>
      </c>
      <c r="AG117" s="34" t="str">
        <f>IF(AF117&lt;&gt;"",HLOOKUP(COUNT($F117:AF117)+1,$G$4:$EH$8,AG$14,0)*$D117,IF($C117=AG$17,$G$5*$D117,""))</f>
        <v/>
      </c>
      <c r="AH117" s="34" t="str">
        <f>IF(AG117&lt;&gt;"",HLOOKUP(COUNT($F117:AG117)+1,$G$4:$EH$8,AH$14,0)*$D117,IF($C117=AH$17,$G$5*$D117,""))</f>
        <v/>
      </c>
      <c r="AI117" s="34" t="str">
        <f>IF(AH117&lt;&gt;"",HLOOKUP(COUNT($F117:AH117)+1,$G$4:$EH$8,AI$14,0)*$D117,IF($C117=AI$17,$G$5*$D117,""))</f>
        <v/>
      </c>
      <c r="AJ117" s="34" t="str">
        <f>IF(AI117&lt;&gt;"",HLOOKUP(COUNT($F117:AI117)+1,$G$4:$EH$8,AJ$14,0)*$D117,IF($C117=AJ$17,$G$5*$D117,""))</f>
        <v/>
      </c>
      <c r="AK117" s="34" t="str">
        <f>IF(AJ117&lt;&gt;"",HLOOKUP(COUNT($F117:AJ117)+1,$G$4:$EH$8,AK$14,0)*$D117,IF($C117=AK$17,$G$5*$D117,""))</f>
        <v/>
      </c>
      <c r="AL117" s="34" t="str">
        <f>IF(AK117&lt;&gt;"",HLOOKUP(COUNT($F117:AK117)+1,$G$4:$EH$8,AL$14,0)*$D117,IF($C117=AL$17,$G$5*$D117,""))</f>
        <v/>
      </c>
      <c r="AM117" s="34" t="str">
        <f>IF(AL117&lt;&gt;"",HLOOKUP(COUNT($F117:AL117)+1,$G$4:$EH$8,AM$14,0)*$D117,IF($C117=AM$17,$G$5*$D117,""))</f>
        <v/>
      </c>
      <c r="AN117" s="34" t="str">
        <f>IF(AM117&lt;&gt;"",HLOOKUP(COUNT($F117:AM117)+1,$G$4:$EH$8,AN$14,0)*$D117,IF($C117=AN$17,$G$5*$D117,""))</f>
        <v/>
      </c>
      <c r="AO117" s="34" t="str">
        <f>IF(AN117&lt;&gt;"",HLOOKUP(COUNT($F117:AN117)+1,$G$4:$EH$8,AO$14,0)*$D117,IF($C117=AO$17,$G$5*$D117,""))</f>
        <v/>
      </c>
      <c r="AP117" s="34" t="str">
        <f>IF(AO117&lt;&gt;"",HLOOKUP(COUNT($F117:AO117)+1,$G$4:$EH$8,AP$14,0)*$D117,IF($C117=AP$17,$G$5*$D117,""))</f>
        <v/>
      </c>
      <c r="AQ117" s="34" t="str">
        <f>IF(AP117&lt;&gt;"",HLOOKUP(COUNT($F117:AP117)+1,$G$4:$EH$8,AQ$14,0)*$D117,IF($C117=AQ$17,$G$5*$D117,""))</f>
        <v/>
      </c>
      <c r="AR117" s="34" t="str">
        <f>IF(AQ117&lt;&gt;"",HLOOKUP(COUNT($F117:AQ117)+1,$G$4:$EH$8,AR$14,0)*$D117,IF($C117=AR$17,$G$5*$D117,""))</f>
        <v/>
      </c>
      <c r="AS117" s="34" t="str">
        <f>IF(AR117&lt;&gt;"",HLOOKUP(COUNT($F117:AR117)+1,$G$4:$EH$8,AS$14,0)*$D117,IF($C117=AS$17,$G$5*$D117,""))</f>
        <v/>
      </c>
      <c r="AT117" s="34" t="str">
        <f>IF(AS117&lt;&gt;"",HLOOKUP(COUNT($F117:AS117)+1,$G$4:$EH$8,AT$14,0)*$D117,IF($C117=AT$17,$G$5*$D117,""))</f>
        <v/>
      </c>
      <c r="AU117" s="34" t="str">
        <f>IF(AT117&lt;&gt;"",HLOOKUP(COUNT($F117:AT117)+1,$G$4:$EH$8,AU$14,0)*$D117,IF($C117=AU$17,$G$5*$D117,""))</f>
        <v/>
      </c>
      <c r="AV117" s="34" t="str">
        <f>IF(AU117&lt;&gt;"",HLOOKUP(COUNT($F117:AU117)+1,$G$4:$EH$8,AV$14,0)*$D117,IF($C117=AV$17,$G$5*$D117,""))</f>
        <v/>
      </c>
      <c r="AW117" s="34" t="str">
        <f>IF(AV117&lt;&gt;"",HLOOKUP(COUNT($F117:AV117)+1,$G$4:$EH$8,AW$14,0)*$D117,IF($C117=AW$17,$G$5*$D117,""))</f>
        <v/>
      </c>
      <c r="AX117" s="34" t="str">
        <f>IF(AW117&lt;&gt;"",HLOOKUP(COUNT($F117:AW117)+1,$G$4:$EH$8,AX$14,0)*$D117,IF($C117=AX$17,$G$5*$D117,""))</f>
        <v/>
      </c>
      <c r="AY117" s="34" t="str">
        <f>IF(AX117&lt;&gt;"",HLOOKUP(COUNT($F117:AX117)+1,$G$4:$EH$8,AY$14,0)*$D117,IF($C117=AY$17,$G$5*$D117,""))</f>
        <v/>
      </c>
      <c r="AZ117" s="34" t="str">
        <f>IF(AY117&lt;&gt;"",HLOOKUP(COUNT($F117:AY117)+1,$G$4:$EH$8,AZ$14,0)*$D117,IF($C117=AZ$17,$G$5*$D117,""))</f>
        <v/>
      </c>
      <c r="BA117" s="34" t="str">
        <f>IF(AZ117&lt;&gt;"",HLOOKUP(COUNT($F117:AZ117)+1,$G$4:$EH$8,BA$14,0)*$D117,IF($C117=BA$17,$G$5*$D117,""))</f>
        <v/>
      </c>
      <c r="BB117" s="34" t="str">
        <f>IF(BA117&lt;&gt;"",HLOOKUP(COUNT($F117:BA117)+1,$G$4:$EH$8,BB$14,0)*$D117,IF($C117=BB$17,$G$5*$D117,""))</f>
        <v/>
      </c>
      <c r="BC117" s="34" t="str">
        <f>IF(BB117&lt;&gt;"",HLOOKUP(COUNT($F117:BB117)+1,$G$4:$EH$8,BC$14,0)*$D117,IF($C117=BC$17,$G$5*$D117,""))</f>
        <v/>
      </c>
      <c r="BD117" s="34" t="str">
        <f>IF(BC117&lt;&gt;"",HLOOKUP(COUNT($F117:BC117)+1,$G$4:$EH$8,BD$14,0)*$D117,IF($C117=BD$17,$G$5*$D117,""))</f>
        <v/>
      </c>
      <c r="BE117" s="34" t="str">
        <f>IF(BD117&lt;&gt;"",HLOOKUP(COUNT($F117:BD117)+1,$G$4:$EH$8,BE$14,0)*$D117,IF($C117=BE$17,$G$5*$D117,""))</f>
        <v/>
      </c>
      <c r="BF117" s="34" t="str">
        <f>IF(BE117&lt;&gt;"",HLOOKUP(COUNT($F117:BE117)+1,$G$4:$EH$8,BF$14,0)*$D117,IF($C117=BF$17,$G$5*$D117,""))</f>
        <v/>
      </c>
      <c r="BG117" s="34" t="str">
        <f>IF(BF117&lt;&gt;"",HLOOKUP(COUNT($F117:BF117)+1,$G$4:$EH$8,BG$14,0)*$D117,IF($C117=BG$17,$G$5*$D117,""))</f>
        <v/>
      </c>
      <c r="BH117" s="34" t="str">
        <f>IF(BG117&lt;&gt;"",HLOOKUP(COUNT($F117:BG117)+1,$G$4:$EH$8,BH$14,0)*$D117,IF($C117=BH$17,$G$5*$D117,""))</f>
        <v/>
      </c>
      <c r="BI117" s="34" t="str">
        <f>IF(BH117&lt;&gt;"",HLOOKUP(COUNT($F117:BH117)+1,$G$4:$EH$8,BI$14,0)*$D117,IF($C117=BI$17,$G$5*$D117,""))</f>
        <v/>
      </c>
      <c r="BJ117" s="34" t="str">
        <f>IF(BI117&lt;&gt;"",HLOOKUP(COUNT($F117:BI117)+1,$G$4:$EH$8,BJ$14,0)*$D117,IF($C117=BJ$17,$G$5*$D117,""))</f>
        <v/>
      </c>
      <c r="BK117" s="34" t="str">
        <f>IF(BJ117&lt;&gt;"",HLOOKUP(COUNT($F117:BJ117)+1,$G$4:$EH$8,BK$14,0)*$D117,IF($C117=BK$17,$G$5*$D117,""))</f>
        <v/>
      </c>
      <c r="BL117" s="34" t="str">
        <f>IF(BK117&lt;&gt;"",HLOOKUP(COUNT($F117:BK117)+1,$G$4:$EH$8,BL$14,0)*$D117,IF($C117=BL$17,$G$5*$D117,""))</f>
        <v/>
      </c>
      <c r="BM117" s="34" t="str">
        <f>IF(BL117&lt;&gt;"",HLOOKUP(COUNT($F117:BL117)+1,$G$4:$EH$8,BM$14,0)*$D117,IF($C117=BM$17,$G$5*$D117,""))</f>
        <v/>
      </c>
      <c r="BN117" s="34" t="str">
        <f>IF(BM117&lt;&gt;"",HLOOKUP(COUNT($F117:BM117)+1,$G$4:$EH$8,BN$14,0)*$D117,IF($C117=BN$17,$G$5*$D117,""))</f>
        <v/>
      </c>
      <c r="BO117" s="34" t="str">
        <f>IF(BN117&lt;&gt;"",HLOOKUP(COUNT($F117:BN117)+1,$G$4:$EH$8,BO$14,0)*$D117,IF($C117=BO$17,$G$5*$D117,""))</f>
        <v/>
      </c>
      <c r="BP117" s="34" t="str">
        <f>IF(BO117&lt;&gt;"",HLOOKUP(COUNT($F117:BO117)+1,$G$4:$EH$8,BP$14,0)*$D117,IF($C117=BP$17,$G$5*$D117,""))</f>
        <v/>
      </c>
      <c r="BQ117" s="34" t="str">
        <f>IF(BP117&lt;&gt;"",HLOOKUP(COUNT($F117:BP117)+1,$G$4:$EH$8,BQ$14,0)*$D117,IF($C117=BQ$17,$G$5*$D117,""))</f>
        <v/>
      </c>
      <c r="BR117" s="34" t="str">
        <f>IF(BQ117&lt;&gt;"",HLOOKUP(COUNT($F117:BQ117)+1,$G$4:$EH$8,BR$14,0)*$D117,IF($C117=BR$17,$G$5*$D117,""))</f>
        <v/>
      </c>
      <c r="BS117" s="34" t="str">
        <f>IF(BR117&lt;&gt;"",HLOOKUP(COUNT($F117:BR117)+1,$G$4:$EH$8,BS$14,0)*$D117,IF($C117=BS$17,$G$5*$D117,""))</f>
        <v/>
      </c>
      <c r="BT117" s="34" t="str">
        <f>IF(BS117&lt;&gt;"",HLOOKUP(COUNT($F117:BS117)+1,$G$4:$EH$8,BT$14,0)*$D117,IF($C117=BT$17,$G$5*$D117,""))</f>
        <v/>
      </c>
      <c r="BU117" s="34" t="str">
        <f>IF(BT117&lt;&gt;"",HLOOKUP(COUNT($F117:BT117)+1,$G$4:$EH$8,BU$14,0)*$D117,IF($C117=BU$17,$G$5*$D117,""))</f>
        <v/>
      </c>
      <c r="BV117" s="34" t="str">
        <f>IF(BU117&lt;&gt;"",HLOOKUP(COUNT($F117:BU117)+1,$G$4:$EH$8,BV$14,0)*$D117,IF($C117=BV$17,$G$5*$D117,""))</f>
        <v/>
      </c>
      <c r="BW117" s="34" t="str">
        <f>IF(BV117&lt;&gt;"",HLOOKUP(COUNT($F117:BV117)+1,$G$4:$EH$8,BW$14,0)*$D117,IF($C117=BW$17,$G$5*$D117,""))</f>
        <v/>
      </c>
      <c r="BX117" s="34" t="str">
        <f>IF(BW117&lt;&gt;"",HLOOKUP(COUNT($F117:BW117)+1,$G$4:$EH$8,BX$14,0)*$D117,IF($C117=BX$17,$G$5*$D117,""))</f>
        <v/>
      </c>
      <c r="BY117" s="34" t="str">
        <f>IF(BX117&lt;&gt;"",HLOOKUP(COUNT($F117:BX117)+1,$G$4:$EH$8,BY$14,0)*$D117,IF($C117=BY$17,$G$5*$D117,""))</f>
        <v/>
      </c>
      <c r="BZ117" s="34" t="str">
        <f>IF(BY117&lt;&gt;"",HLOOKUP(COUNT($F117:BY117)+1,$G$4:$EH$8,BZ$14,0)*$D117,IF($C117=BZ$17,$G$5*$D117,""))</f>
        <v/>
      </c>
      <c r="CA117" s="34" t="str">
        <f>IF(BZ117&lt;&gt;"",HLOOKUP(COUNT($F117:BZ117)+1,$G$4:$EH$8,CA$14,0)*$D117,IF($C117=CA$17,$G$5*$D117,""))</f>
        <v/>
      </c>
      <c r="CB117" s="34" t="str">
        <f>IF(CA117&lt;&gt;"",HLOOKUP(COUNT($F117:CA117)+1,$G$4:$EH$8,CB$14,0)*$D117,IF($C117=CB$17,$G$5*$D117,""))</f>
        <v/>
      </c>
      <c r="CC117" s="34" t="str">
        <f>IF(CB117&lt;&gt;"",HLOOKUP(COUNT($F117:CB117)+1,$G$4:$EH$8,CC$14,0)*$D117,IF($C117=CC$17,$G$5*$D117,""))</f>
        <v/>
      </c>
      <c r="CD117" s="34" t="str">
        <f>IF(CC117&lt;&gt;"",HLOOKUP(COUNT($F117:CC117)+1,$G$4:$EH$8,CD$14,0)*$D117,IF($C117=CD$17,$G$5*$D117,""))</f>
        <v/>
      </c>
      <c r="CE117" s="34" t="str">
        <f>IF(CD117&lt;&gt;"",HLOOKUP(COUNT($F117:CD117)+1,$G$4:$EH$8,CE$14,0)*$D117,IF($C117=CE$17,$G$5*$D117,""))</f>
        <v/>
      </c>
      <c r="CF117" s="34" t="str">
        <f>IF(CE117&lt;&gt;"",HLOOKUP(COUNT($F117:CE117)+1,$G$4:$EH$8,CF$14,0)*$D117,IF($C117=CF$17,$G$5*$D117,""))</f>
        <v/>
      </c>
      <c r="CG117" s="34" t="str">
        <f>IF(CF117&lt;&gt;"",HLOOKUP(COUNT($F117:CF117)+1,$G$4:$EH$8,CG$14,0)*$D117,IF($C117=CG$17,$G$5*$D117,""))</f>
        <v/>
      </c>
      <c r="CH117" s="34" t="str">
        <f>IF(CG117&lt;&gt;"",HLOOKUP(COUNT($F117:CG117)+1,$G$4:$EH$8,CH$14,0)*$D117,IF($C117=CH$17,$G$5*$D117,""))</f>
        <v/>
      </c>
      <c r="CI117" s="34" t="str">
        <f>IF(CH117&lt;&gt;"",HLOOKUP(COUNT($F117:CH117)+1,$G$4:$EH$8,CI$14,0)*$D117,IF($C117=CI$17,$G$5*$D117,""))</f>
        <v/>
      </c>
      <c r="CJ117" s="34" t="str">
        <f>IF(CI117&lt;&gt;"",HLOOKUP(COUNT($F117:CI117)+1,$G$4:$EH$8,CJ$14,0)*$D117,IF($C117=CJ$17,$G$5*$D117,""))</f>
        <v/>
      </c>
      <c r="CK117" s="34" t="str">
        <f>IF(CJ117&lt;&gt;"",HLOOKUP(COUNT($F117:CJ117)+1,$G$4:$EH$8,CK$14,0)*$D117,IF($C117=CK$17,$G$5*$D117,""))</f>
        <v/>
      </c>
      <c r="CL117" s="34" t="str">
        <f>IF(CK117&lt;&gt;"",HLOOKUP(COUNT($F117:CK117)+1,$G$4:$EH$8,CL$14,0)*$D117,IF($C117=CL$17,$G$5*$D117,""))</f>
        <v/>
      </c>
      <c r="CM117" s="34" t="str">
        <f>IF(CL117&lt;&gt;"",HLOOKUP(COUNT($F117:CL117)+1,$G$4:$EH$8,CM$14,0)*$D117,IF($C117=CM$17,$G$5*$D117,""))</f>
        <v/>
      </c>
      <c r="CN117" s="34" t="str">
        <f>IF(CM117&lt;&gt;"",HLOOKUP(COUNT($F117:CM117)+1,$G$4:$EH$8,CN$14,0)*$D117,IF($C117=CN$17,$G$5*$D117,""))</f>
        <v/>
      </c>
      <c r="CO117" s="34" t="str">
        <f>IF(CN117&lt;&gt;"",HLOOKUP(COUNT($F117:CN117)+1,$G$4:$EH$8,CO$14,0)*$D117,IF($C117=CO$17,$G$5*$D117,""))</f>
        <v/>
      </c>
      <c r="CP117" s="34" t="str">
        <f>IF(CO117&lt;&gt;"",HLOOKUP(COUNT($F117:CO117)+1,$G$4:$EH$8,CP$14,0)*$D117,IF($C117=CP$17,$G$5*$D117,""))</f>
        <v/>
      </c>
      <c r="CQ117" s="34" t="str">
        <f>IF(CP117&lt;&gt;"",HLOOKUP(COUNT($F117:CP117)+1,$G$4:$EH$8,CQ$14,0)*$D117,IF($C117=CQ$17,$G$5*$D117,""))</f>
        <v/>
      </c>
      <c r="CR117" s="34" t="str">
        <f>IF(CQ117&lt;&gt;"",HLOOKUP(COUNT($F117:CQ117)+1,$G$4:$EH$8,CR$14,0)*$D117,IF($C117=CR$17,$G$5*$D117,""))</f>
        <v/>
      </c>
      <c r="CS117" s="34" t="str">
        <f>IF(CR117&lt;&gt;"",HLOOKUP(COUNT($F117:CR117)+1,$G$4:$EH$8,CS$14,0)*$D117,IF($C117=CS$17,$G$5*$D117,""))</f>
        <v/>
      </c>
      <c r="CT117" s="34" t="str">
        <f>IF(CS117&lt;&gt;"",HLOOKUP(COUNT($F117:CS117)+1,$G$4:$EH$8,CT$14,0)*$D117,IF($C117=CT$17,$G$5*$D117,""))</f>
        <v/>
      </c>
      <c r="CU117" s="34" t="str">
        <f>IF(CT117&lt;&gt;"",HLOOKUP(COUNT($F117:CT117)+1,$G$4:$EH$8,CU$14,0)*$D117,IF($C117=CU$17,$G$5*$D117,""))</f>
        <v/>
      </c>
      <c r="CV117" s="34" t="str">
        <f>IF(CU117&lt;&gt;"",HLOOKUP(COUNT($F117:CU117)+1,$G$4:$EH$8,CV$14,0)*$D117,IF($C117=CV$17,$G$5*$D117,""))</f>
        <v/>
      </c>
      <c r="CW117" s="34" t="str">
        <f>IF(CV117&lt;&gt;"",HLOOKUP(COUNT($F117:CV117)+1,$G$4:$EH$8,CW$14,0)*$D117,IF($C117=CW$17,$G$5*$D117,""))</f>
        <v/>
      </c>
      <c r="CX117" s="34" t="str">
        <f>IF(CW117&lt;&gt;"",HLOOKUP(COUNT($F117:CW117)+1,$G$4:$EH$8,CX$14,0)*$D117,IF($C117=CX$17,$G$5*$D117,""))</f>
        <v/>
      </c>
      <c r="CY117" s="34" t="str">
        <f>IF(CX117&lt;&gt;"",HLOOKUP(COUNT($F117:CX117)+1,$G$4:$EH$8,CY$14,0)*$D117,IF($C117=CY$17,$G$5*$D117,""))</f>
        <v/>
      </c>
      <c r="CZ117" s="34" t="str">
        <f>IF(CY117&lt;&gt;"",HLOOKUP(COUNT($F117:CY117)+1,$G$4:$EH$8,CZ$14,0)*$D117,IF($C117=CZ$17,$G$5*$D117,""))</f>
        <v/>
      </c>
      <c r="DA117" s="34">
        <f>IF(CZ117&lt;&gt;"",HLOOKUP(COUNT($F117:CZ117)+1,$G$4:$EH$8,DA$14,0)*$D117,IF($C117=DA$17,$G$5*$D117,""))</f>
        <v>0</v>
      </c>
      <c r="DB117" s="34">
        <f>IF(DA117&lt;&gt;"",HLOOKUP(COUNT($F117:DA117)+1,$G$4:$EH$8,DB$14,0)*$D117,IF($C117=DB$17,$G$5*$D117,""))</f>
        <v>0</v>
      </c>
      <c r="DC117" s="34" t="e">
        <f>IF(DB117&lt;&gt;"",HLOOKUP(COUNT($F117:DB117)+1,$G$4:$EH$8,DC$14,0)*$D117,IF($C117=DC$17,$G$5*$D117,""))</f>
        <v>#VALUE!</v>
      </c>
      <c r="DD117" s="34" t="e">
        <f>IF(DC117&lt;&gt;"",HLOOKUP(COUNT($F117:DC117)+1,$G$4:$EH$8,DD$14,0)*$D117,IF($C117=DD$17,$G$5*$D117,""))</f>
        <v>#VALUE!</v>
      </c>
      <c r="DE117" s="34" t="e">
        <f>IF(DD117&lt;&gt;"",HLOOKUP(COUNT($F117:DD117)+1,$G$4:$EH$8,DE$14,0)*$D117,IF($C117=DE$17,$G$5*$D117,""))</f>
        <v>#VALUE!</v>
      </c>
      <c r="DF117" s="34" t="e">
        <f>IF(DE117&lt;&gt;"",HLOOKUP(COUNT($F117:DE117)+1,$G$4:$EH$8,DF$14,0)*$D117,IF($C117=DF$17,$G$5*$D117,""))</f>
        <v>#VALUE!</v>
      </c>
      <c r="DG117" s="34" t="e">
        <f>IF(DF117&lt;&gt;"",HLOOKUP(COUNT($F117:DF117)+1,$G$4:$EH$8,DG$14,0)*$D117,IF($C117=DG$17,$G$5*$D117,""))</f>
        <v>#VALUE!</v>
      </c>
      <c r="DH117" s="34" t="e">
        <f>IF(DG117&lt;&gt;"",HLOOKUP(COUNT($F117:DG117)+1,$G$4:$EH$8,DH$14,0)*$D117,IF($C117=DH$17,$G$5*$D117,""))</f>
        <v>#VALUE!</v>
      </c>
      <c r="DI117" s="34" t="e">
        <f>IF(DH117&lt;&gt;"",HLOOKUP(COUNT($F117:DH117)+1,$G$4:$EH$8,DI$14,0)*$D117,IF($C117=DI$17,$G$5*$D117,""))</f>
        <v>#VALUE!</v>
      </c>
      <c r="DJ117" s="34" t="e">
        <f>IF(DI117&lt;&gt;"",HLOOKUP(COUNT($F117:DI117)+1,$G$4:$EH$8,DJ$14,0)*$D117,IF($C117=DJ$17,$G$5*$D117,""))</f>
        <v>#VALUE!</v>
      </c>
      <c r="DK117" s="34" t="e">
        <f>IF(DJ117&lt;&gt;"",HLOOKUP(COUNT($F117:DJ117)+1,$G$4:$EH$8,DK$14,0)*$D117,IF($C117=DK$17,$G$5*$D117,""))</f>
        <v>#VALUE!</v>
      </c>
      <c r="DL117" s="34" t="e">
        <f>IF(DK117&lt;&gt;"",HLOOKUP(COUNT($F117:DK117)+1,$G$4:$EH$8,DL$14,0)*$D117,IF($C117=DL$17,$G$5*$D117,""))</f>
        <v>#VALUE!</v>
      </c>
      <c r="DM117" s="34" t="e">
        <f>IF(DL117&lt;&gt;"",HLOOKUP(COUNT($F117:DL117)+1,$G$4:$EH$8,DM$14,0)*$D117,IF($C117=DM$17,$G$5*$D117,""))</f>
        <v>#VALUE!</v>
      </c>
      <c r="DN117" s="34" t="e">
        <f>IF(DM117&lt;&gt;"",HLOOKUP(COUNT($F117:DM117)+1,$G$4:$EH$8,DN$14,0)*$D117,IF($C117=DN$17,$G$5*$D117,""))</f>
        <v>#VALUE!</v>
      </c>
      <c r="DO117" s="34" t="e">
        <f>IF(DN117&lt;&gt;"",HLOOKUP(COUNT($F117:DN117)+1,$G$4:$EH$8,DO$14,0)*$D117,IF($C117=DO$17,$G$5*$D117,""))</f>
        <v>#VALUE!</v>
      </c>
      <c r="DP117" s="34" t="e">
        <f>IF(DO117&lt;&gt;"",HLOOKUP(COUNT($F117:DO117)+1,$G$4:$EH$8,DP$14,0)*$D117,IF($C117=DP$17,$G$5*$D117,""))</f>
        <v>#VALUE!</v>
      </c>
      <c r="DQ117" s="34" t="e">
        <f>IF(DP117&lt;&gt;"",HLOOKUP(COUNT($F117:DP117)+1,$G$4:$EH$8,DQ$14,0)*$D117,IF($C117=DQ$17,$G$5*$D117,""))</f>
        <v>#VALUE!</v>
      </c>
      <c r="DR117" s="34" t="e">
        <f>IF(DQ117&lt;&gt;"",HLOOKUP(COUNT($F117:DQ117)+1,$G$4:$EH$8,DR$14,0)*$D117,IF($C117=DR$17,$G$5*$D117,""))</f>
        <v>#VALUE!</v>
      </c>
      <c r="DS117" s="34" t="e">
        <f>IF(DR117&lt;&gt;"",HLOOKUP(COUNT($F117:DR117)+1,$G$4:$EH$8,DS$14,0)*$D117,IF($C117=DS$17,$G$5*$D117,""))</f>
        <v>#VALUE!</v>
      </c>
      <c r="DT117" s="34" t="e">
        <f>IF(DS117&lt;&gt;"",HLOOKUP(COUNT($F117:DS117)+1,$G$4:$EH$8,DT$14,0)*$D117,IF($C117=DT$17,$G$5*$D117,""))</f>
        <v>#VALUE!</v>
      </c>
      <c r="DU117" s="34" t="e">
        <f>IF(DT117&lt;&gt;"",HLOOKUP(COUNT($F117:DT117)+1,$G$4:$EH$8,DU$14,0)*$D117,IF($C117=DU$17,$G$5*$D117,""))</f>
        <v>#VALUE!</v>
      </c>
      <c r="DV117" s="34" t="e">
        <f>IF(DU117&lt;&gt;"",HLOOKUP(COUNT($F117:DU117)+1,$G$4:$EH$8,DV$14,0)*$D117,IF($C117=DV$17,$G$5*$D117,""))</f>
        <v>#VALUE!</v>
      </c>
      <c r="DX117" s="34" t="str">
        <f>IF(DW117&lt;&gt;"",HLOOKUP(COUNT($DW117:DW117)+1,$G$4:$CX$8,DX$14,0)*$D117,IF($C117=DX$17,$G$6*$D117,""))</f>
        <v/>
      </c>
      <c r="DY117" s="34" t="str">
        <f>IF(DX117&lt;&gt;"",HLOOKUP(COUNT($DW117:DX117)+1,$G$4:$CX$8,DY$14,0)*$D117,IF($C117=DY$17,$G$6*$D117,""))</f>
        <v/>
      </c>
      <c r="DZ117" s="34" t="str">
        <f>IF(DY117&lt;&gt;"",HLOOKUP(COUNT($DW117:DY117)+1,$G$4:$CX$8,DZ$14,0)*$D117,IF($C117=DZ$17,$G$6*$D117,""))</f>
        <v/>
      </c>
      <c r="EA117" s="34" t="str">
        <f>IF(DZ117&lt;&gt;"",HLOOKUP(COUNT($DW117:DZ117)+1,$G$4:$CX$8,EA$14,0)*$D117,IF($C117=EA$17,$G$6*$D117,""))</f>
        <v/>
      </c>
      <c r="EB117" s="34" t="str">
        <f>IF(EA117&lt;&gt;"",HLOOKUP(COUNT($DW117:EA117)+1,$G$4:$CX$8,EB$14,0)*$D117,IF($C117=EB$17,$G$6*$D117,""))</f>
        <v/>
      </c>
      <c r="EC117" s="34" t="str">
        <f>IF(EB117&lt;&gt;"",HLOOKUP(COUNT($DW117:EB117)+1,$G$4:$CX$8,EC$14,0)*$D117,IF($C117=EC$17,$G$6*$D117,""))</f>
        <v/>
      </c>
      <c r="ED117" s="34" t="str">
        <f>IF(EC117&lt;&gt;"",HLOOKUP(COUNT($DW117:EC117)+1,$G$4:$CX$8,ED$14,0)*$D117,IF($C117=ED$17,$G$6*$D117,""))</f>
        <v/>
      </c>
      <c r="EE117" s="34" t="str">
        <f>IF(ED117&lt;&gt;"",HLOOKUP(COUNT($DW117:ED117)+1,$G$4:$CX$8,EE$14,0)*$D117,IF($C117=EE$17,$G$6*$D117,""))</f>
        <v/>
      </c>
      <c r="EF117" s="34" t="str">
        <f>IF(EE117&lt;&gt;"",HLOOKUP(COUNT($DW117:EE117)+1,$G$4:$CX$8,EF$14,0)*$D117,IF($C117=EF$17,$G$6*$D117,""))</f>
        <v/>
      </c>
      <c r="EG117" s="34" t="str">
        <f>IF(EF117&lt;&gt;"",HLOOKUP(COUNT($DW117:EF117)+1,$G$4:$CX$8,EG$14,0)*$D117,IF($C117=EG$17,$G$6*$D117,""))</f>
        <v/>
      </c>
      <c r="EH117" s="34" t="str">
        <f>IF(EG117&lt;&gt;"",HLOOKUP(COUNT($DW117:EG117)+1,$G$4:$CX$8,EH$14,0)*$D117,IF($C117=EH$17,$G$6*$D117,""))</f>
        <v/>
      </c>
      <c r="EI117" s="34" t="str">
        <f>IF(EH117&lt;&gt;"",HLOOKUP(COUNT($DW117:EH117)+1,$G$4:$CX$8,EI$14,0)*$D117,IF($C117=EI$17,$G$6*$D117,""))</f>
        <v/>
      </c>
      <c r="EJ117" s="34" t="str">
        <f>IF(EI117&lt;&gt;"",HLOOKUP(COUNT($DW117:EI117)+1,$G$4:$CX$8,EJ$14,0)*$D117,IF($C117=EJ$17,$G$6*$D117,""))</f>
        <v/>
      </c>
      <c r="EK117" s="34" t="str">
        <f>IF(EJ117&lt;&gt;"",HLOOKUP(COUNT($DW117:EJ117)+1,$G$4:$CX$8,EK$14,0)*$D117,IF($C117=EK$17,$G$6*$D117,""))</f>
        <v/>
      </c>
      <c r="EL117" s="34" t="str">
        <f>IF(EK117&lt;&gt;"",HLOOKUP(COUNT($DW117:EK117)+1,$G$4:$CX$8,EL$14,0)*$D117,IF($C117=EL$17,$G$6*$D117,""))</f>
        <v/>
      </c>
      <c r="EM117" s="34" t="str">
        <f>IF(EL117&lt;&gt;"",HLOOKUP(COUNT($DW117:EL117)+1,$G$4:$CX$8,EM$14,0)*$D117,IF($C117=EM$17,$G$6*$D117,""))</f>
        <v/>
      </c>
      <c r="EN117" s="34" t="str">
        <f>IF(EM117&lt;&gt;"",HLOOKUP(COUNT($DW117:EM117)+1,$G$4:$CX$8,EN$14,0)*$D117,IF($C117=EN$17,$G$6*$D117,""))</f>
        <v/>
      </c>
      <c r="EO117" s="34" t="str">
        <f>IF(EN117&lt;&gt;"",HLOOKUP(COUNT($DW117:EN117)+1,$G$4:$CX$8,EO$14,0)*$D117,IF($C117=EO$17,$G$6*$D117,""))</f>
        <v/>
      </c>
      <c r="EP117" s="34" t="str">
        <f>IF(EO117&lt;&gt;"",HLOOKUP(COUNT($DW117:EO117)+1,$G$4:$CX$8,EP$14,0)*$D117,IF($C117=EP$17,$G$6*$D117,""))</f>
        <v/>
      </c>
      <c r="EQ117" s="34" t="str">
        <f>IF(EP117&lt;&gt;"",HLOOKUP(COUNT($DW117:EP117)+1,$G$4:$CX$8,EQ$14,0)*$D117,IF($C117=EQ$17,$G$6*$D117,""))</f>
        <v/>
      </c>
      <c r="ER117" s="34" t="str">
        <f>IF(EQ117&lt;&gt;"",HLOOKUP(COUNT($DW117:EQ117)+1,$G$4:$CX$8,ER$14,0)*$D117,IF($C117=ER$17,$G$6*$D117,""))</f>
        <v/>
      </c>
      <c r="ES117" s="34" t="str">
        <f>IF(ER117&lt;&gt;"",HLOOKUP(COUNT($DW117:ER117)+1,$G$4:$CX$8,ES$14,0)*$D117,IF($C117=ES$17,$G$6*$D117,""))</f>
        <v/>
      </c>
      <c r="ET117" s="34" t="str">
        <f>IF(ES117&lt;&gt;"",HLOOKUP(COUNT($DW117:ES117)+1,$G$4:$CX$8,ET$14,0)*$D117,IF($C117=ET$17,$G$6*$D117,""))</f>
        <v/>
      </c>
      <c r="EU117" s="34" t="str">
        <f>IF(ET117&lt;&gt;"",HLOOKUP(COUNT($DW117:ET117)+1,$G$4:$CX$8,EU$14,0)*$D117,IF($C117=EU$17,$G$6*$D117,""))</f>
        <v/>
      </c>
      <c r="EV117" s="34" t="str">
        <f>IF(EU117&lt;&gt;"",HLOOKUP(COUNT($DW117:EU117)+1,$G$4:$CX$8,EV$14,0)*$D117,IF($C117=EV$17,$G$6*$D117,""))</f>
        <v/>
      </c>
      <c r="EW117" s="34" t="str">
        <f>IF(EV117&lt;&gt;"",HLOOKUP(COUNT($DW117:EV117)+1,$G$4:$CX$8,EW$14,0)*$D117,IF($C117=EW$17,$G$6*$D117,""))</f>
        <v/>
      </c>
      <c r="EX117" s="34" t="str">
        <f>IF(EW117&lt;&gt;"",HLOOKUP(COUNT($DW117:EW117)+1,$G$4:$CX$8,EX$14,0)*$D117,IF($C117=EX$17,$G$6*$D117,""))</f>
        <v/>
      </c>
      <c r="EY117" s="34" t="str">
        <f>IF(EX117&lt;&gt;"",HLOOKUP(COUNT($DW117:EX117)+1,$G$4:$CX$8,EY$14,0)*$D117,IF($C117=EY$17,$G$6*$D117,""))</f>
        <v/>
      </c>
      <c r="EZ117" s="34" t="str">
        <f>IF(EY117&lt;&gt;"",HLOOKUP(COUNT($DW117:EY117)+1,$G$4:$CX$8,EZ$14,0)*$D117,IF($C117=EZ$17,$G$6*$D117,""))</f>
        <v/>
      </c>
      <c r="FA117" s="34" t="str">
        <f>IF(EZ117&lt;&gt;"",HLOOKUP(COUNT($DW117:EZ117)+1,$G$4:$CX$8,FA$14,0)*$D117,IF($C117=FA$17,$G$6*$D117,""))</f>
        <v/>
      </c>
      <c r="FB117" s="34" t="str">
        <f>IF(FA117&lt;&gt;"",HLOOKUP(COUNT($DW117:FA117)+1,$G$4:$CX$8,FB$14,0)*$D117,IF($C117=FB$17,$G$6*$D117,""))</f>
        <v/>
      </c>
      <c r="FC117" s="34" t="str">
        <f>IF(FB117&lt;&gt;"",HLOOKUP(COUNT($DW117:FB117)+1,$G$4:$CX$8,FC$14,0)*$D117,IF($C117=FC$17,$G$6*$D117,""))</f>
        <v/>
      </c>
      <c r="FD117" s="34" t="str">
        <f>IF(FC117&lt;&gt;"",HLOOKUP(COUNT($DW117:FC117)+1,$G$4:$CX$8,FD$14,0)*$D117,IF($C117=FD$17,$G$6*$D117,""))</f>
        <v/>
      </c>
      <c r="FE117" s="34" t="str">
        <f>IF(FD117&lt;&gt;"",HLOOKUP(COUNT($DW117:FD117)+1,$G$4:$CX$8,FE$14,0)*$D117,IF($C117=FE$17,$G$6*$D117,""))</f>
        <v/>
      </c>
      <c r="FF117" s="34" t="str">
        <f>IF(FE117&lt;&gt;"",HLOOKUP(COUNT($DW117:FE117)+1,$G$4:$CX$8,FF$14,0)*$D117,IF($C117=FF$17,$G$6*$D117,""))</f>
        <v/>
      </c>
      <c r="FG117" s="34" t="str">
        <f>IF(FF117&lt;&gt;"",HLOOKUP(COUNT($DW117:FF117)+1,$G$4:$CX$8,FG$14,0)*$D117,IF($C117=FG$17,$G$6*$D117,""))</f>
        <v/>
      </c>
      <c r="FH117" s="34" t="str">
        <f>IF(FG117&lt;&gt;"",HLOOKUP(COUNT($DW117:FG117)+1,$G$4:$CX$8,FH$14,0)*$D117,IF($C117=FH$17,$G$6*$D117,""))</f>
        <v/>
      </c>
      <c r="FI117" s="34" t="str">
        <f>IF(FH117&lt;&gt;"",HLOOKUP(COUNT($DW117:FH117)+1,$G$4:$CX$8,FI$14,0)*$D117,IF($C117=FI$17,$G$6*$D117,""))</f>
        <v/>
      </c>
      <c r="FJ117" s="34" t="str">
        <f>IF(FI117&lt;&gt;"",HLOOKUP(COUNT($DW117:FI117)+1,$G$4:$CX$8,FJ$14,0)*$D117,IF($C117=FJ$17,$G$6*$D117,""))</f>
        <v/>
      </c>
      <c r="FK117" s="34" t="str">
        <f>IF(FJ117&lt;&gt;"",HLOOKUP(COUNT($DW117:FJ117)+1,$G$4:$CX$8,FK$14,0)*$D117,IF($C117=FK$17,$G$6*$D117,""))</f>
        <v/>
      </c>
      <c r="FL117" s="34" t="str">
        <f>IF(FK117&lt;&gt;"",HLOOKUP(COUNT($DW117:FK117)+1,$G$4:$CX$8,FL$14,0)*$D117,IF($C117=FL$17,$G$6*$D117,""))</f>
        <v/>
      </c>
      <c r="FM117" s="34" t="str">
        <f>IF(FL117&lt;&gt;"",HLOOKUP(COUNT($DW117:FL117)+1,$G$4:$CX$8,FM$14,0)*$D117,IF($C117=FM$17,$G$6*$D117,""))</f>
        <v/>
      </c>
      <c r="FN117" s="34" t="str">
        <f>IF(FM117&lt;&gt;"",HLOOKUP(COUNT($DW117:FM117)+1,$G$4:$CX$8,FN$14,0)*$D117,IF($C117=FN$17,$G$6*$D117,""))</f>
        <v/>
      </c>
      <c r="FO117" s="34" t="str">
        <f>IF(FN117&lt;&gt;"",HLOOKUP(COUNT($DW117:FN117)+1,$G$4:$CX$8,FO$14,0)*$D117,IF($C117=FO$17,$G$6*$D117,""))</f>
        <v/>
      </c>
      <c r="FP117" s="34" t="str">
        <f>IF(FO117&lt;&gt;"",HLOOKUP(COUNT($DW117:FO117)+1,$G$4:$CX$8,FP$14,0)*$D117,IF($C117=FP$17,$G$6*$D117,""))</f>
        <v/>
      </c>
      <c r="FQ117" s="34" t="str">
        <f>IF(FP117&lt;&gt;"",HLOOKUP(COUNT($DW117:FP117)+1,$G$4:$CX$8,FQ$14,0)*$D117,IF($C117=FQ$17,$G$6*$D117,""))</f>
        <v/>
      </c>
      <c r="FR117" s="34" t="str">
        <f>IF(FQ117&lt;&gt;"",HLOOKUP(COUNT($DW117:FQ117)+1,$G$4:$CX$8,FR$14,0)*$D117,IF($C117=FR$17,$G$6*$D117,""))</f>
        <v/>
      </c>
      <c r="FS117" s="34" t="str">
        <f>IF(FR117&lt;&gt;"",HLOOKUP(COUNT($DW117:FR117)+1,$G$4:$CX$8,FS$14,0)*$D117,IF($C117=FS$17,$G$6*$D117,""))</f>
        <v/>
      </c>
      <c r="FT117" s="34" t="str">
        <f>IF(FS117&lt;&gt;"",HLOOKUP(COUNT($DW117:FS117)+1,$G$4:$CX$8,FT$14,0)*$D117,IF($C117=FT$17,$G$6*$D117,""))</f>
        <v/>
      </c>
      <c r="FU117" s="34" t="str">
        <f>IF(FT117&lt;&gt;"",HLOOKUP(COUNT($DW117:FT117)+1,$G$4:$CX$8,FU$14,0)*$D117,IF($C117=FU$17,$G$6*$D117,""))</f>
        <v/>
      </c>
      <c r="FV117" s="34" t="str">
        <f>IF(FU117&lt;&gt;"",HLOOKUP(COUNT($DW117:FU117)+1,$G$4:$CX$8,FV$14,0)*$D117,IF($C117=FV$17,$G$6*$D117,""))</f>
        <v/>
      </c>
      <c r="FW117" s="34" t="str">
        <f>IF(FV117&lt;&gt;"",HLOOKUP(COUNT($DW117:FV117)+1,$G$4:$CX$8,FW$14,0)*$D117,IF($C117=FW$17,$G$6*$D117,""))</f>
        <v/>
      </c>
      <c r="FX117" s="34" t="str">
        <f>IF(FW117&lt;&gt;"",HLOOKUP(COUNT($DW117:FW117)+1,$G$4:$CX$8,FX$14,0)*$D117,IF($C117=FX$17,$G$6*$D117,""))</f>
        <v/>
      </c>
      <c r="FY117" s="34" t="str">
        <f>IF(FX117&lt;&gt;"",HLOOKUP(COUNT($DW117:FX117)+1,$G$4:$CX$8,FY$14,0)*$D117,IF($C117=FY$17,$G$6*$D117,""))</f>
        <v/>
      </c>
      <c r="FZ117" s="34" t="str">
        <f>IF(FY117&lt;&gt;"",HLOOKUP(COUNT($DW117:FY117)+1,$G$4:$CX$8,FZ$14,0)*$D117,IF($C117=FZ$17,$G$6*$D117,""))</f>
        <v/>
      </c>
      <c r="GA117" s="34" t="str">
        <f>IF(FZ117&lt;&gt;"",HLOOKUP(COUNT($DW117:FZ117)+1,$G$4:$CX$8,GA$14,0)*$D117,IF($C117=GA$17,$G$6*$D117,""))</f>
        <v/>
      </c>
      <c r="GB117" s="34" t="str">
        <f>IF(GA117&lt;&gt;"",HLOOKUP(COUNT($DW117:GA117)+1,$G$4:$CX$8,GB$14,0)*$D117,IF($C117=GB$17,$G$6*$D117,""))</f>
        <v/>
      </c>
      <c r="GC117" s="34" t="str">
        <f>IF(GB117&lt;&gt;"",HLOOKUP(COUNT($DW117:GB117)+1,$G$4:$CX$8,GC$14,0)*$D117,IF($C117=GC$17,$G$6*$D117,""))</f>
        <v/>
      </c>
      <c r="GD117" s="34" t="str">
        <f>IF(GC117&lt;&gt;"",HLOOKUP(COUNT($DW117:GC117)+1,$G$4:$CX$8,GD$14,0)*$D117,IF($C117=GD$17,$G$6*$D117,""))</f>
        <v/>
      </c>
      <c r="GE117" s="34" t="str">
        <f>IF(GD117&lt;&gt;"",HLOOKUP(COUNT($DW117:GD117)+1,$G$4:$CX$8,GE$14,0)*$D117,IF($C117=GE$17,$G$6*$D117,""))</f>
        <v/>
      </c>
      <c r="GF117" s="34" t="str">
        <f>IF(GE117&lt;&gt;"",HLOOKUP(COUNT($DW117:GE117)+1,$G$4:$CX$8,GF$14,0)*$D117,IF($C117=GF$17,$G$6*$D117,""))</f>
        <v/>
      </c>
      <c r="GG117" s="34" t="str">
        <f>IF(GF117&lt;&gt;"",HLOOKUP(COUNT($DW117:GF117)+1,$G$4:$CX$8,GG$14,0)*$D117,IF($C117=GG$17,$G$6*$D117,""))</f>
        <v/>
      </c>
      <c r="GH117" s="34" t="str">
        <f>IF(GG117&lt;&gt;"",HLOOKUP(COUNT($DW117:GG117)+1,$G$4:$CX$8,GH$14,0)*$D117,IF($C117=GH$17,$G$6*$D117,""))</f>
        <v/>
      </c>
      <c r="GI117" s="34" t="str">
        <f>IF(GH117&lt;&gt;"",HLOOKUP(COUNT($DW117:GH117)+1,$G$4:$CX$8,GI$14,0)*$D117,IF($C117=GI$17,$G$6*$D117,""))</f>
        <v/>
      </c>
      <c r="GJ117" s="34" t="str">
        <f>IF(GI117&lt;&gt;"",HLOOKUP(COUNT($DW117:GI117)+1,$G$4:$CX$8,GJ$14,0)*$D117,IF($C117=GJ$17,$G$6*$D117,""))</f>
        <v/>
      </c>
      <c r="GK117" s="34" t="str">
        <f>IF(GJ117&lt;&gt;"",HLOOKUP(COUNT($DW117:GJ117)+1,$G$4:$CX$8,GK$14,0)*$D117,IF($C117=GK$17,$G$6*$D117,""))</f>
        <v/>
      </c>
      <c r="GL117" s="34" t="str">
        <f>IF(GK117&lt;&gt;"",HLOOKUP(COUNT($DW117:GK117)+1,$G$4:$CX$8,GL$14,0)*$D117,IF($C117=GL$17,$G$6*$D117,""))</f>
        <v/>
      </c>
      <c r="GM117" s="34" t="str">
        <f>IF(GL117&lt;&gt;"",HLOOKUP(COUNT($DW117:GL117)+1,$G$4:$CX$8,GM$14,0)*$D117,IF($C117=GM$17,$G$6*$D117,""))</f>
        <v/>
      </c>
      <c r="GN117" s="34" t="str">
        <f>IF(GM117&lt;&gt;"",HLOOKUP(COUNT($DW117:GM117)+1,$G$4:$CX$8,GN$14,0)*$D117,IF($C117=GN$17,$G$6*$D117,""))</f>
        <v/>
      </c>
      <c r="GO117" s="34" t="str">
        <f>IF(GN117&lt;&gt;"",HLOOKUP(COUNT($DW117:GN117)+1,$G$4:$CX$8,GO$14,0)*$D117,IF($C117=GO$17,$G$6*$D117,""))</f>
        <v/>
      </c>
      <c r="GP117" s="34" t="str">
        <f>IF(GO117&lt;&gt;"",HLOOKUP(COUNT($DW117:GO117)+1,$G$4:$CX$8,GP$14,0)*$D117,IF($C117=GP$17,$G$6*$D117,""))</f>
        <v/>
      </c>
      <c r="GQ117" s="34" t="str">
        <f>IF(GP117&lt;&gt;"",HLOOKUP(COUNT($DW117:GP117)+1,$G$4:$CX$8,GQ$14,0)*$D117,IF($C117=GQ$17,$G$6*$D117,""))</f>
        <v/>
      </c>
      <c r="GR117" s="34" t="str">
        <f>IF(GQ117&lt;&gt;"",HLOOKUP(COUNT($DW117:GQ117)+1,$G$4:$CX$8,GR$14,0)*$D117,IF($C117=GR$17,$G$6*$D117,""))</f>
        <v/>
      </c>
      <c r="GS117" s="34" t="str">
        <f>IF(GR117&lt;&gt;"",HLOOKUP(COUNT($DW117:GR117)+1,$G$4:$CX$8,GS$14,0)*$D117,IF($C117=GS$17,$G$6*$D117,""))</f>
        <v/>
      </c>
      <c r="GT117" s="34" t="str">
        <f>IF(GS117&lt;&gt;"",HLOOKUP(COUNT($DW117:GS117)+1,$G$4:$CX$8,GT$14,0)*$D117,IF($C117=GT$17,$G$6*$D117,""))</f>
        <v/>
      </c>
      <c r="GU117" s="34" t="str">
        <f>IF(GT117&lt;&gt;"",HLOOKUP(COUNT($DW117:GT117)+1,$G$4:$CX$8,GU$14,0)*$D117,IF($C117=GU$17,$G$6*$D117,""))</f>
        <v/>
      </c>
      <c r="GV117" s="34" t="str">
        <f>IF(GU117&lt;&gt;"",HLOOKUP(COUNT($DW117:GU117)+1,$G$4:$CX$8,GV$14,0)*$D117,IF($C117=GV$17,$G$6*$D117,""))</f>
        <v/>
      </c>
      <c r="GW117" s="34" t="str">
        <f>IF(GV117&lt;&gt;"",HLOOKUP(COUNT($DW117:GV117)+1,$G$4:$CX$8,GW$14,0)*$D117,IF($C117=GW$17,$G$6*$D117,""))</f>
        <v/>
      </c>
      <c r="GX117" s="34" t="str">
        <f>IF(GW117&lt;&gt;"",HLOOKUP(COUNT($DW117:GW117)+1,$G$4:$CX$8,GX$14,0)*$D117,IF($C117=GX$17,$G$6*$D117,""))</f>
        <v/>
      </c>
      <c r="GY117" s="34" t="str">
        <f>IF(GX117&lt;&gt;"",HLOOKUP(COUNT($DW117:GX117)+1,$G$4:$CX$8,GY$14,0)*$D117,IF($C117=GY$17,$G$6*$D117,""))</f>
        <v/>
      </c>
      <c r="GZ117" s="34" t="str">
        <f>IF(GY117&lt;&gt;"",HLOOKUP(COUNT($DW117:GY117)+1,$G$4:$CX$8,GZ$14,0)*$D117,IF($C117=GZ$17,$G$6*$D117,""))</f>
        <v/>
      </c>
      <c r="HA117" s="34" t="str">
        <f>IF(GZ117&lt;&gt;"",HLOOKUP(COUNT($DW117:GZ117)+1,$G$4:$CX$8,HA$14,0)*$D117,IF($C117=HA$17,$G$6*$D117,""))</f>
        <v/>
      </c>
      <c r="HB117" s="34" t="str">
        <f>IF(HA117&lt;&gt;"",HLOOKUP(COUNT($DW117:HA117)+1,$G$4:$CX$8,HB$14,0)*$D117,IF($C117=HB$17,$G$6*$D117,""))</f>
        <v/>
      </c>
      <c r="HC117" s="34" t="str">
        <f>IF(HB117&lt;&gt;"",HLOOKUP(COUNT($DW117:HB117)+1,$G$4:$CX$8,HC$14,0)*$D117,IF($C117=HC$17,$G$6*$D117,""))</f>
        <v/>
      </c>
      <c r="HD117" s="34" t="str">
        <f>IF(HC117&lt;&gt;"",HLOOKUP(COUNT($DW117:HC117)+1,$G$4:$CX$8,HD$14,0)*$D117,IF($C117=HD$17,$G$6*$D117,""))</f>
        <v/>
      </c>
      <c r="HE117" s="34" t="str">
        <f>IF(HD117&lt;&gt;"",HLOOKUP(COUNT($DW117:HD117)+1,$G$4:$CX$8,HE$14,0)*$D117,IF($C117=HE$17,$G$6*$D117,""))</f>
        <v/>
      </c>
      <c r="HF117" s="34" t="str">
        <f>IF(HE117&lt;&gt;"",HLOOKUP(COUNT($DW117:HE117)+1,$G$4:$CX$8,HF$14,0)*$D117,IF($C117=HF$17,$G$6*$D117,""))</f>
        <v/>
      </c>
      <c r="HG117" s="34" t="str">
        <f>IF(HF117&lt;&gt;"",HLOOKUP(COUNT($DW117:HF117)+1,$G$4:$CX$8,HG$14,0)*$D117,IF($C117=HG$17,$G$6*$D117,""))</f>
        <v/>
      </c>
      <c r="HH117" s="34" t="str">
        <f>IF(HG117&lt;&gt;"",HLOOKUP(COUNT($DW117:HG117)+1,$G$4:$CX$8,HH$14,0)*$D117,IF($C117=HH$17,$G$6*$D117,""))</f>
        <v/>
      </c>
      <c r="HI117" s="34" t="str">
        <f>IF(HH117&lt;&gt;"",HLOOKUP(COUNT($DW117:HH117)+1,$G$4:$CX$8,HI$14,0)*$D117,IF($C117=HI$17,$G$6*$D117,""))</f>
        <v/>
      </c>
      <c r="HJ117" s="34" t="str">
        <f>IF(HI117&lt;&gt;"",HLOOKUP(COUNT($DW117:HI117)+1,$G$4:$CX$8,HJ$14,0)*$D117,IF($C117=HJ$17,$G$6*$D117,""))</f>
        <v/>
      </c>
      <c r="HK117" s="34" t="str">
        <f>IF(HJ117&lt;&gt;"",HLOOKUP(COUNT($DW117:HJ117)+1,$G$4:$CX$8,HK$14,0)*$D117,IF($C117=HK$17,$G$6*$D117,""))</f>
        <v/>
      </c>
      <c r="HL117" s="34" t="str">
        <f>IF(HK117&lt;&gt;"",HLOOKUP(COUNT($DW117:HK117)+1,$G$4:$CX$8,HL$14,0)*$D117,IF($C117=HL$17,$G$6*$D117,""))</f>
        <v/>
      </c>
      <c r="HM117" s="34" t="str">
        <f>IF(HL117&lt;&gt;"",HLOOKUP(COUNT($DW117:HL117)+1,$G$4:$CX$8,HM$14,0)*$D117,IF($C117=HM$17,$G$6*$D117,""))</f>
        <v/>
      </c>
      <c r="HN117" s="34" t="str">
        <f>IF(HM117&lt;&gt;"",HLOOKUP(COUNT($DW117:HM117)+1,$G$4:$CX$8,HN$14,0)*$D117,IF($C117=HN$17,$G$6*$D117,""))</f>
        <v/>
      </c>
      <c r="HO117" s="34" t="str">
        <f>IF(HN117&lt;&gt;"",HLOOKUP(COUNT($DW117:HN117)+1,$G$4:$CX$8,HO$14,0)*$D117,IF($C117=HO$17,$G$6*$D117,""))</f>
        <v/>
      </c>
      <c r="HP117" s="34" t="str">
        <f>IF(HO117&lt;&gt;"",HLOOKUP(COUNT($DW117:HO117)+1,$G$4:$CX$8,HP$14,0)*$D117,IF($C117=HP$17,$G$6*$D117,""))</f>
        <v/>
      </c>
      <c r="HQ117" s="34" t="str">
        <f>IF(HP117&lt;&gt;"",HLOOKUP(COUNT($DW117:HP117)+1,$G$4:$CX$8,HQ$14,0)*$D117,IF($C117=HQ$17,$G$6*$D117,""))</f>
        <v/>
      </c>
      <c r="HR117" s="34">
        <f>IF(HQ117&lt;&gt;"",HLOOKUP(COUNT($DW117:HQ117)+1,$G$4:$CX$8,HR$14,0)*$D117,IF($C117=HR$17,$G$6*$D117,""))</f>
        <v>0</v>
      </c>
      <c r="HS117" s="34">
        <f>IF(HR117&lt;&gt;"",HLOOKUP(COUNT($DW117:HR117)+1,$G$4:$CX$8,HS$14,0)*$D117,IF($C117=HS$17,$G$6*$D117,""))</f>
        <v>7500</v>
      </c>
      <c r="HT117" s="34">
        <f>IF(HS117&lt;&gt;"",HLOOKUP(COUNT($DW117:HS117)+1,$G$4:$CX$8,HT$14,0)*$D117,IF($C117=HT$17,$G$6*$D117,""))</f>
        <v>7500</v>
      </c>
      <c r="HU117" s="34">
        <f>IF(HT117&lt;&gt;"",HLOOKUP(COUNT($DW117:HT117)+1,$G$4:$CX$8,HU$14,0)*$D117,IF($C117=HU$17,$G$6*$D117,""))</f>
        <v>7500</v>
      </c>
      <c r="HV117" s="34">
        <f>IF(HU117&lt;&gt;"",HLOOKUP(COUNT($DW117:HU117)+1,$G$4:$CX$8,HV$14,0)*$D117,IF($C117=HV$17,$G$6*$D117,""))</f>
        <v>9048.4582084179765</v>
      </c>
      <c r="HW117" s="34">
        <f>IF(HV117&lt;&gt;"",HLOOKUP(COUNT($DW117:HV117)+1,$G$4:$CX$8,HW$14,0)*$D117,IF($C117=HW$17,$G$6*$D117,""))</f>
        <v>11310.572760522478</v>
      </c>
      <c r="HX117" s="34">
        <f>IF(HW117&lt;&gt;"",HLOOKUP(COUNT($DW117:HW117)+1,$G$4:$CX$8,HX$14,0)*$D117,IF($C117=HX$17,$G$6*$D117,""))</f>
        <v>13572.687312626966</v>
      </c>
      <c r="HY117" s="34">
        <f>IF(HX117&lt;&gt;"",HLOOKUP(COUNT($DW117:HX117)+1,$G$4:$CX$8,HY$14,0)*$D117,IF($C117=HY$17,$G$6*$D117,""))</f>
        <v>15744.31728264728</v>
      </c>
      <c r="HZ117" s="34">
        <f>IF(HY117&lt;&gt;"",HLOOKUP(COUNT($DW117:HY117)+1,$G$4:$CX$8,HZ$14,0)*$D117,IF($C117=HZ$17,$G$6*$D117,""))</f>
        <v>17948.521702217906</v>
      </c>
      <c r="IA117" s="34">
        <f>IF(HZ117&lt;&gt;"",HLOOKUP(COUNT($DW117:HZ117)+1,$G$4:$CX$8,IA$14,0)*$D117,IF($C117=IA$17,$G$6*$D117,""))</f>
        <v>20281.829523506218</v>
      </c>
      <c r="IB117" s="34">
        <f>IF(IA117&lt;&gt;"",HLOOKUP(COUNT($DW117:IA117)+1,$G$4:$CX$8,IB$14,0)*$D117,IF($C117=IB$17,$G$6*$D117,""))</f>
        <v>22512.830771091903</v>
      </c>
      <c r="IC117" s="34">
        <f>IF(IB117&lt;&gt;"",HLOOKUP(COUNT($DW117:IB117)+1,$G$4:$CX$8,IC$14,0)*$D117,IF($C117=IC$17,$G$6*$D117,""))</f>
        <v>24764.113848201101</v>
      </c>
      <c r="ID117" s="34">
        <f>IF(IC117&lt;&gt;"",HLOOKUP(COUNT($DW117:IC117)+1,$G$4:$CX$8,ID$14,0)*$D117,IF($C117=ID$17,$G$6*$D117,""))</f>
        <v>18573.085386150833</v>
      </c>
      <c r="IE117" s="34">
        <f>IF(ID117&lt;&gt;"",HLOOKUP(COUNT($DW117:ID117)+1,$G$4:$CX$8,IE$14,0)*$D117,IF($C117=IE$17,$G$6*$D117,""))</f>
        <v>17644.431116843283</v>
      </c>
      <c r="IF117" s="34">
        <f>IF(IE117&lt;&gt;"",HLOOKUP(COUNT($DW117:IE117)+1,$G$4:$CX$8,IF$14,0)*$D117,IF($C117=IF$17,$G$6*$D117,""))</f>
        <v>19408.874228527617</v>
      </c>
      <c r="IG117" s="34">
        <f>IF(IF117&lt;&gt;"",HLOOKUP(COUNT($DW117:IF117)+1,$G$4:$CX$8,IG$14,0)*$D117,IF($C117=IG$17,$G$6*$D117,""))</f>
        <v>21349.761651380388</v>
      </c>
      <c r="IH117" s="34">
        <f>IF(IG117&lt;&gt;"",HLOOKUP(COUNT($DW117:IG117)+1,$G$4:$CX$8,IH$14,0)*$D117,IF($C117=IH$17,$G$6*$D117,""))</f>
        <v>23484.73781651842</v>
      </c>
      <c r="II117" s="34">
        <f>IF(IH117&lt;&gt;"",HLOOKUP(COUNT($DW117:IH117)+1,$G$4:$CX$8,II$14,0)*$D117,IF($C117=II$17,$G$6*$D117,""))</f>
        <v>25833.211598170259</v>
      </c>
      <c r="IJ117" s="34">
        <f>IF(II117&lt;&gt;"",HLOOKUP(COUNT($DW117:II117)+1,$G$4:$CX$8,IJ$14,0)*$D117,IF($C117=IJ$17,$G$6*$D117,""))</f>
        <v>24541.551018261736</v>
      </c>
      <c r="IK117" s="34">
        <f>IF(IJ117&lt;&gt;"",HLOOKUP(COUNT($DW117:IJ117)+1,$G$4:$CX$8,IK$14,0)*$D117,IF($C117=IK$17,$G$6*$D117,""))</f>
        <v>23314.473467348653</v>
      </c>
      <c r="IL117" s="34">
        <f>IF(IK117&lt;&gt;"",HLOOKUP(COUNT($DW117:IK117)+1,$G$4:$CX$8,IL$14,0)*$D117,IF($C117=IL$17,$G$6*$D117,""))</f>
        <v>24946.486610063057</v>
      </c>
      <c r="IM117" s="34">
        <f>IF(IL117&lt;&gt;"",HLOOKUP(COUNT($DW117:IL117)+1,$G$4:$CX$8,IM$14,0)*$D117,IF($C117=IM$17,$G$6*$D117,""))</f>
        <v>26692.740672767472</v>
      </c>
      <c r="IO117" s="34" t="str">
        <f>IF(IN117&lt;&gt;"",HLOOKUP(COUNT($IN117:IN117)+1,$G$4:$EH$8,IO$14,0)*$D117,IF($C117=IO$17,$G$7*$D117,""))</f>
        <v/>
      </c>
      <c r="IP117" s="34" t="str">
        <f>IF(IO117&lt;&gt;"",HLOOKUP(COUNT($IN117:IO117)+1,$G$4:$EH$8,IP$14,0)*$D117,IF($C117=IP$17,$G$7*$D117,""))</f>
        <v/>
      </c>
      <c r="IQ117" s="34" t="str">
        <f>IF(IP117&lt;&gt;"",HLOOKUP(COUNT($IN117:IP117)+1,$G$4:$EH$8,IQ$14,0)*$D117,IF($C117=IQ$17,$G$7*$D117,""))</f>
        <v/>
      </c>
      <c r="IR117" s="34" t="str">
        <f>IF(IQ117&lt;&gt;"",HLOOKUP(COUNT($IN117:IQ117)+1,$G$4:$EH$8,IR$14,0)*$D117,IF($C117=IR$17,$G$7*$D117,""))</f>
        <v/>
      </c>
      <c r="IS117" s="34" t="str">
        <f>IF(IR117&lt;&gt;"",HLOOKUP(COUNT($IN117:IR117)+1,$G$4:$EH$8,IS$14,0)*$D117,IF($C117=IS$17,$G$7*$D117,""))</f>
        <v/>
      </c>
      <c r="IT117" s="34" t="str">
        <f>IF(IS117&lt;&gt;"",HLOOKUP(COUNT($IN117:IS117)+1,$G$4:$EH$8,IT$14,0)*$D117,IF($C117=IT$17,$G$7*$D117,""))</f>
        <v/>
      </c>
      <c r="IU117" s="34" t="str">
        <f>IF(IT117&lt;&gt;"",HLOOKUP(COUNT($IN117:IT117)+1,$G$4:$EH$8,IU$14,0)*$D117,IF($C117=IU$17,$G$7*$D117,""))</f>
        <v/>
      </c>
      <c r="IV117" s="34" t="str">
        <f>IF(IU117&lt;&gt;"",HLOOKUP(COUNT($IN117:IU117)+1,$G$4:$EH$8,IV$14,0)*$D117,IF($C117=IV$17,$G$7*$D117,""))</f>
        <v/>
      </c>
      <c r="IW117" s="34" t="str">
        <f>IF(IV117&lt;&gt;"",HLOOKUP(COUNT($IN117:IV117)+1,$G$4:$EH$8,IW$14,0)*$D117,IF($C117=IW$17,$G$7*$D117,""))</f>
        <v/>
      </c>
      <c r="IX117" s="34" t="str">
        <f>IF(IW117&lt;&gt;"",HLOOKUP(COUNT($IN117:IW117)+1,$G$4:$EH$8,IX$14,0)*$D117,IF($C117=IX$17,$G$7*$D117,""))</f>
        <v/>
      </c>
      <c r="IY117" s="34" t="str">
        <f>IF(IX117&lt;&gt;"",HLOOKUP(COUNT($IN117:IX117)+1,$G$4:$EH$8,IY$14,0)*$D117,IF($C117=IY$17,$G$7*$D117,""))</f>
        <v/>
      </c>
      <c r="IZ117" s="34" t="str">
        <f>IF(IY117&lt;&gt;"",HLOOKUP(COUNT($IN117:IY117)+1,$G$4:$EH$8,IZ$14,0)*$D117,IF($C117=IZ$17,$G$7*$D117,""))</f>
        <v/>
      </c>
      <c r="JA117" s="34" t="str">
        <f>IF(IZ117&lt;&gt;"",HLOOKUP(COUNT($IN117:IZ117)+1,$G$4:$EH$8,JA$14,0)*$D117,IF($C117=JA$17,$G$7*$D117,""))</f>
        <v/>
      </c>
      <c r="JB117" s="34" t="str">
        <f>IF(JA117&lt;&gt;"",HLOOKUP(COUNT($IN117:JA117)+1,$G$4:$EH$8,JB$14,0)*$D117,IF($C117=JB$17,$G$7*$D117,""))</f>
        <v/>
      </c>
      <c r="JC117" s="34" t="str">
        <f>IF(JB117&lt;&gt;"",HLOOKUP(COUNT($IN117:JB117)+1,$G$4:$EH$8,JC$14,0)*$D117,IF($C117=JC$17,$G$7*$D117,""))</f>
        <v/>
      </c>
      <c r="JD117" s="34" t="str">
        <f>IF(JC117&lt;&gt;"",HLOOKUP(COUNT($IN117:JC117)+1,$G$4:$EH$8,JD$14,0)*$D117,IF($C117=JD$17,$G$7*$D117,""))</f>
        <v/>
      </c>
      <c r="JE117" s="34" t="str">
        <f>IF(JD117&lt;&gt;"",HLOOKUP(COUNT($IN117:JD117)+1,$G$4:$EH$8,JE$14,0)*$D117,IF($C117=JE$17,$G$7*$D117,""))</f>
        <v/>
      </c>
      <c r="JF117" s="34" t="str">
        <f>IF(JE117&lt;&gt;"",HLOOKUP(COUNT($IN117:JE117)+1,$G$4:$EH$8,JF$14,0)*$D117,IF($C117=JF$17,$G$7*$D117,""))</f>
        <v/>
      </c>
      <c r="JG117" s="34" t="str">
        <f>IF(JF117&lt;&gt;"",HLOOKUP(COUNT($IN117:JF117)+1,$G$4:$EH$8,JG$14,0)*$D117,IF($C117=JG$17,$G$7*$D117,""))</f>
        <v/>
      </c>
      <c r="JH117" s="34" t="str">
        <f>IF(JG117&lt;&gt;"",HLOOKUP(COUNT($IN117:JG117)+1,$G$4:$EH$8,JH$14,0)*$D117,IF($C117=JH$17,$G$7*$D117,""))</f>
        <v/>
      </c>
      <c r="JI117" s="34" t="str">
        <f>IF(JH117&lt;&gt;"",HLOOKUP(COUNT($IN117:JH117)+1,$G$4:$EH$8,JI$14,0)*$D117,IF($C117=JI$17,$G$7*$D117,""))</f>
        <v/>
      </c>
      <c r="JJ117" s="34" t="str">
        <f>IF(JI117&lt;&gt;"",HLOOKUP(COUNT($IN117:JI117)+1,$G$4:$EH$8,JJ$14,0)*$D117,IF($C117=JJ$17,$G$7*$D117,""))</f>
        <v/>
      </c>
      <c r="JK117" s="34" t="str">
        <f>IF(JJ117&lt;&gt;"",HLOOKUP(COUNT($IN117:JJ117)+1,$G$4:$EH$8,JK$14,0)*$D117,IF($C117=JK$17,$G$7*$D117,""))</f>
        <v/>
      </c>
      <c r="JL117" s="34" t="str">
        <f>IF(JK117&lt;&gt;"",HLOOKUP(COUNT($IN117:JK117)+1,$G$4:$EH$8,JL$14,0)*$D117,IF($C117=JL$17,$G$7*$D117,""))</f>
        <v/>
      </c>
      <c r="JM117" s="34" t="str">
        <f>IF(JL117&lt;&gt;"",HLOOKUP(COUNT($IN117:JL117)+1,$G$4:$EH$8,JM$14,0)*$D117,IF($C117=JM$17,$G$7*$D117,""))</f>
        <v/>
      </c>
      <c r="JN117" s="34" t="str">
        <f>IF(JM117&lt;&gt;"",HLOOKUP(COUNT($IN117:JM117)+1,$G$4:$EH$8,JN$14,0)*$D117,IF($C117=JN$17,$G$7*$D117,""))</f>
        <v/>
      </c>
      <c r="JO117" s="34" t="str">
        <f>IF(JN117&lt;&gt;"",HLOOKUP(COUNT($IN117:JN117)+1,$G$4:$EH$8,JO$14,0)*$D117,IF($C117=JO$17,$G$7*$D117,""))</f>
        <v/>
      </c>
      <c r="JP117" s="34" t="str">
        <f>IF(JO117&lt;&gt;"",HLOOKUP(COUNT($IN117:JO117)+1,$G$4:$EH$8,JP$14,0)*$D117,IF($C117=JP$17,$G$7*$D117,""))</f>
        <v/>
      </c>
      <c r="JQ117" s="34" t="str">
        <f>IF(JP117&lt;&gt;"",HLOOKUP(COUNT($IN117:JP117)+1,$G$4:$EH$8,JQ$14,0)*$D117,IF($C117=JQ$17,$G$7*$D117,""))</f>
        <v/>
      </c>
      <c r="JR117" s="34" t="str">
        <f>IF(JQ117&lt;&gt;"",HLOOKUP(COUNT($IN117:JQ117)+1,$G$4:$EH$8,JR$14,0)*$D117,IF($C117=JR$17,$G$7*$D117,""))</f>
        <v/>
      </c>
      <c r="JS117" s="34" t="str">
        <f>IF(JR117&lt;&gt;"",HLOOKUP(COUNT($IN117:JR117)+1,$G$4:$EH$8,JS$14,0)*$D117,IF($C117=JS$17,$G$7*$D117,""))</f>
        <v/>
      </c>
      <c r="JT117" s="34" t="str">
        <f>IF(JS117&lt;&gt;"",HLOOKUP(COUNT($IN117:JS117)+1,$G$4:$EH$8,JT$14,0)*$D117,IF($C117=JT$17,$G$7*$D117,""))</f>
        <v/>
      </c>
      <c r="JU117" s="34" t="str">
        <f>IF(JT117&lt;&gt;"",HLOOKUP(COUNT($IN117:JT117)+1,$G$4:$EH$8,JU$14,0)*$D117,IF($C117=JU$17,$G$7*$D117,""))</f>
        <v/>
      </c>
      <c r="JV117" s="34" t="str">
        <f>IF(JU117&lt;&gt;"",HLOOKUP(COUNT($IN117:JU117)+1,$G$4:$EH$8,JV$14,0)*$D117,IF($C117=JV$17,$G$7*$D117,""))</f>
        <v/>
      </c>
      <c r="JW117" s="34" t="str">
        <f>IF(JV117&lt;&gt;"",HLOOKUP(COUNT($IN117:JV117)+1,$G$4:$EH$8,JW$14,0)*$D117,IF($C117=JW$17,$G$7*$D117,""))</f>
        <v/>
      </c>
      <c r="JX117" s="34" t="str">
        <f>IF(JW117&lt;&gt;"",HLOOKUP(COUNT($IN117:JW117)+1,$G$4:$EH$8,JX$14,0)*$D117,IF($C117=JX$17,$G$7*$D117,""))</f>
        <v/>
      </c>
      <c r="JY117" s="34" t="str">
        <f>IF(JX117&lt;&gt;"",HLOOKUP(COUNT($IN117:JX117)+1,$G$4:$EH$8,JY$14,0)*$D117,IF($C117=JY$17,$G$7*$D117,""))</f>
        <v/>
      </c>
      <c r="JZ117" s="34" t="str">
        <f>IF(JY117&lt;&gt;"",HLOOKUP(COUNT($IN117:JY117)+1,$G$4:$EH$8,JZ$14,0)*$D117,IF($C117=JZ$17,$G$7*$D117,""))</f>
        <v/>
      </c>
      <c r="KA117" s="34" t="str">
        <f>IF(JZ117&lt;&gt;"",HLOOKUP(COUNT($IN117:JZ117)+1,$G$4:$EH$8,KA$14,0)*$D117,IF($C117=KA$17,$G$7*$D117,""))</f>
        <v/>
      </c>
      <c r="KB117" s="34" t="str">
        <f>IF(KA117&lt;&gt;"",HLOOKUP(COUNT($IN117:KA117)+1,$G$4:$EH$8,KB$14,0)*$D117,IF($C117=KB$17,$G$7*$D117,""))</f>
        <v/>
      </c>
      <c r="KC117" s="34" t="str">
        <f>IF(KB117&lt;&gt;"",HLOOKUP(COUNT($IN117:KB117)+1,$G$4:$EH$8,KC$14,0)*$D117,IF($C117=KC$17,$G$7*$D117,""))</f>
        <v/>
      </c>
      <c r="KD117" s="34" t="str">
        <f>IF(KC117&lt;&gt;"",HLOOKUP(COUNT($IN117:KC117)+1,$G$4:$EH$8,KD$14,0)*$D117,IF($C117=KD$17,$G$7*$D117,""))</f>
        <v/>
      </c>
      <c r="KE117" s="34" t="str">
        <f>IF(KD117&lt;&gt;"",HLOOKUP(COUNT($IN117:KD117)+1,$G$4:$EH$8,KE$14,0)*$D117,IF($C117=KE$17,$G$7*$D117,""))</f>
        <v/>
      </c>
      <c r="KF117" s="34" t="str">
        <f>IF(KE117&lt;&gt;"",HLOOKUP(COUNT($IN117:KE117)+1,$G$4:$EH$8,KF$14,0)*$D117,IF($C117=KF$17,$G$7*$D117,""))</f>
        <v/>
      </c>
      <c r="KG117" s="34" t="str">
        <f>IF(KF117&lt;&gt;"",HLOOKUP(COUNT($IN117:KF117)+1,$G$4:$EH$8,KG$14,0)*$D117,IF($C117=KG$17,$G$7*$D117,""))</f>
        <v/>
      </c>
      <c r="KH117" s="34" t="str">
        <f>IF(KG117&lt;&gt;"",HLOOKUP(COUNT($IN117:KG117)+1,$G$4:$EH$8,KH$14,0)*$D117,IF($C117=KH$17,$G$7*$D117,""))</f>
        <v/>
      </c>
      <c r="KI117" s="34" t="str">
        <f>IF(KH117&lt;&gt;"",HLOOKUP(COUNT($IN117:KH117)+1,$G$4:$EH$8,KI$14,0)*$D117,IF($C117=KI$17,$G$7*$D117,""))</f>
        <v/>
      </c>
      <c r="KJ117" s="34" t="str">
        <f>IF(KI117&lt;&gt;"",HLOOKUP(COUNT($IN117:KI117)+1,$G$4:$EH$8,KJ$14,0)*$D117,IF($C117=KJ$17,$G$7*$D117,""))</f>
        <v/>
      </c>
      <c r="KK117" s="34" t="str">
        <f>IF(KJ117&lt;&gt;"",HLOOKUP(COUNT($IN117:KJ117)+1,$G$4:$EH$8,KK$14,0)*$D117,IF($C117=KK$17,$G$7*$D117,""))</f>
        <v/>
      </c>
      <c r="KL117" s="34" t="str">
        <f>IF(KK117&lt;&gt;"",HLOOKUP(COUNT($IN117:KK117)+1,$G$4:$EH$8,KL$14,0)*$D117,IF($C117=KL$17,$G$7*$D117,""))</f>
        <v/>
      </c>
      <c r="KM117" s="34" t="str">
        <f>IF(KL117&lt;&gt;"",HLOOKUP(COUNT($IN117:KL117)+1,$G$4:$EH$8,KM$14,0)*$D117,IF($C117=KM$17,$G$7*$D117,""))</f>
        <v/>
      </c>
      <c r="KN117" s="34" t="str">
        <f>IF(KM117&lt;&gt;"",HLOOKUP(COUNT($IN117:KM117)+1,$G$4:$EH$8,KN$14,0)*$D117,IF($C117=KN$17,$G$7*$D117,""))</f>
        <v/>
      </c>
      <c r="KO117" s="34" t="str">
        <f>IF(KN117&lt;&gt;"",HLOOKUP(COUNT($IN117:KN117)+1,$G$4:$EH$8,KO$14,0)*$D117,IF($C117=KO$17,$G$7*$D117,""))</f>
        <v/>
      </c>
      <c r="KP117" s="34" t="str">
        <f>IF(KO117&lt;&gt;"",HLOOKUP(COUNT($IN117:KO117)+1,$G$4:$EH$8,KP$14,0)*$D117,IF($C117=KP$17,$G$7*$D117,""))</f>
        <v/>
      </c>
      <c r="KQ117" s="34" t="str">
        <f>IF(KP117&lt;&gt;"",HLOOKUP(COUNT($IN117:KP117)+1,$G$4:$EH$8,KQ$14,0)*$D117,IF($C117=KQ$17,$G$7*$D117,""))</f>
        <v/>
      </c>
      <c r="KR117" s="34" t="str">
        <f>IF(KQ117&lt;&gt;"",HLOOKUP(COUNT($IN117:KQ117)+1,$G$4:$EH$8,KR$14,0)*$D117,IF($C117=KR$17,$G$7*$D117,""))</f>
        <v/>
      </c>
      <c r="KS117" s="34" t="str">
        <f>IF(KR117&lt;&gt;"",HLOOKUP(COUNT($IN117:KR117)+1,$G$4:$EH$8,KS$14,0)*$D117,IF($C117=KS$17,$G$7*$D117,""))</f>
        <v/>
      </c>
      <c r="KT117" s="34" t="str">
        <f>IF(KS117&lt;&gt;"",HLOOKUP(COUNT($IN117:KS117)+1,$G$4:$EH$8,KT$14,0)*$D117,IF($C117=KT$17,$G$7*$D117,""))</f>
        <v/>
      </c>
      <c r="KU117" s="34" t="str">
        <f>IF(KT117&lt;&gt;"",HLOOKUP(COUNT($IN117:KT117)+1,$G$4:$EH$8,KU$14,0)*$D117,IF($C117=KU$17,$G$7*$D117,""))</f>
        <v/>
      </c>
      <c r="KV117" s="34" t="str">
        <f>IF(KU117&lt;&gt;"",HLOOKUP(COUNT($IN117:KU117)+1,$G$4:$EH$8,KV$14,0)*$D117,IF($C117=KV$17,$G$7*$D117,""))</f>
        <v/>
      </c>
      <c r="KW117" s="34" t="str">
        <f>IF(KV117&lt;&gt;"",HLOOKUP(COUNT($IN117:KV117)+1,$G$4:$EH$8,KW$14,0)*$D117,IF($C117=KW$17,$G$7*$D117,""))</f>
        <v/>
      </c>
      <c r="KX117" s="34" t="str">
        <f>IF(KW117&lt;&gt;"",HLOOKUP(COUNT($IN117:KW117)+1,$G$4:$EH$8,KX$14,0)*$D117,IF($C117=KX$17,$G$7*$D117,""))</f>
        <v/>
      </c>
      <c r="KY117" s="34" t="str">
        <f>IF(KX117&lt;&gt;"",HLOOKUP(COUNT($IN117:KX117)+1,$G$4:$EH$8,KY$14,0)*$D117,IF($C117=KY$17,$G$7*$D117,""))</f>
        <v/>
      </c>
      <c r="KZ117" s="34" t="str">
        <f>IF(KY117&lt;&gt;"",HLOOKUP(COUNT($IN117:KY117)+1,$G$4:$EH$8,KZ$14,0)*$D117,IF($C117=KZ$17,$G$7*$D117,""))</f>
        <v/>
      </c>
      <c r="LA117" s="34" t="str">
        <f>IF(KZ117&lt;&gt;"",HLOOKUP(COUNT($IN117:KZ117)+1,$G$4:$EH$8,LA$14,0)*$D117,IF($C117=LA$17,$G$7*$D117,""))</f>
        <v/>
      </c>
      <c r="LB117" s="34" t="str">
        <f>IF(LA117&lt;&gt;"",HLOOKUP(COUNT($IN117:LA117)+1,$G$4:$EH$8,LB$14,0)*$D117,IF($C117=LB$17,$G$7*$D117,""))</f>
        <v/>
      </c>
      <c r="LC117" s="34" t="str">
        <f>IF(LB117&lt;&gt;"",HLOOKUP(COUNT($IN117:LB117)+1,$G$4:$EH$8,LC$14,0)*$D117,IF($C117=LC$17,$G$7*$D117,""))</f>
        <v/>
      </c>
      <c r="LD117" s="34" t="str">
        <f>IF(LC117&lt;&gt;"",HLOOKUP(COUNT($IN117:LC117)+1,$G$4:$EH$8,LD$14,0)*$D117,IF($C117=LD$17,$G$7*$D117,""))</f>
        <v/>
      </c>
      <c r="LE117" s="34" t="str">
        <f>IF(LD117&lt;&gt;"",HLOOKUP(COUNT($IN117:LD117)+1,$G$4:$EH$8,LE$14,0)*$D117,IF($C117=LE$17,$G$7*$D117,""))</f>
        <v/>
      </c>
      <c r="LF117" s="34" t="str">
        <f>IF(LE117&lt;&gt;"",HLOOKUP(COUNT($IN117:LE117)+1,$G$4:$EH$8,LF$14,0)*$D117,IF($C117=LF$17,$G$7*$D117,""))</f>
        <v/>
      </c>
      <c r="LG117" s="34" t="str">
        <f>IF(LF117&lt;&gt;"",HLOOKUP(COUNT($IN117:LF117)+1,$G$4:$EH$8,LG$14,0)*$D117,IF($C117=LG$17,$G$7*$D117,""))</f>
        <v/>
      </c>
      <c r="LH117" s="34" t="str">
        <f>IF(LG117&lt;&gt;"",HLOOKUP(COUNT($IN117:LG117)+1,$G$4:$EH$8,LH$14,0)*$D117,IF($C117=LH$17,$G$7*$D117,""))</f>
        <v/>
      </c>
      <c r="LI117" s="34" t="str">
        <f>IF(LH117&lt;&gt;"",HLOOKUP(COUNT($IN117:LH117)+1,$G$4:$EH$8,LI$14,0)*$D117,IF($C117=LI$17,$G$7*$D117,""))</f>
        <v/>
      </c>
      <c r="LJ117" s="34" t="str">
        <f>IF(LI117&lt;&gt;"",HLOOKUP(COUNT($IN117:LI117)+1,$G$4:$EH$8,LJ$14,0)*$D117,IF($C117=LJ$17,$G$7*$D117,""))</f>
        <v/>
      </c>
      <c r="LK117" s="34" t="str">
        <f>IF(LJ117&lt;&gt;"",HLOOKUP(COUNT($IN117:LJ117)+1,$G$4:$EH$8,LK$14,0)*$D117,IF($C117=LK$17,$G$7*$D117,""))</f>
        <v/>
      </c>
      <c r="LL117" s="34" t="str">
        <f>IF(LK117&lt;&gt;"",HLOOKUP(COUNT($IN117:LK117)+1,$G$4:$EH$8,LL$14,0)*$D117,IF($C117=LL$17,$G$7*$D117,""))</f>
        <v/>
      </c>
      <c r="LM117" s="34" t="str">
        <f>IF(LL117&lt;&gt;"",HLOOKUP(COUNT($IN117:LL117)+1,$G$4:$EH$8,LM$14,0)*$D117,IF($C117=LM$17,$G$7*$D117,""))</f>
        <v/>
      </c>
      <c r="LN117" s="34" t="str">
        <f>IF(LM117&lt;&gt;"",HLOOKUP(COUNT($IN117:LM117)+1,$G$4:$EH$8,LN$14,0)*$D117,IF($C117=LN$17,$G$7*$D117,""))</f>
        <v/>
      </c>
      <c r="LO117" s="34" t="str">
        <f>IF(LN117&lt;&gt;"",HLOOKUP(COUNT($IN117:LN117)+1,$G$4:$EH$8,LO$14,0)*$D117,IF($C117=LO$17,$G$7*$D117,""))</f>
        <v/>
      </c>
      <c r="LP117" s="34" t="str">
        <f>IF(LO117&lt;&gt;"",HLOOKUP(COUNT($IN117:LO117)+1,$G$4:$EH$8,LP$14,0)*$D117,IF($C117=LP$17,$G$7*$D117,""))</f>
        <v/>
      </c>
      <c r="LQ117" s="34" t="str">
        <f>IF(LP117&lt;&gt;"",HLOOKUP(COUNT($IN117:LP117)+1,$G$4:$EH$8,LQ$14,0)*$D117,IF($C117=LQ$17,$G$7*$D117,""))</f>
        <v/>
      </c>
      <c r="LR117" s="34" t="str">
        <f>IF(LQ117&lt;&gt;"",HLOOKUP(COUNT($IN117:LQ117)+1,$G$4:$EH$8,LR$14,0)*$D117,IF($C117=LR$17,$G$7*$D117,""))</f>
        <v/>
      </c>
      <c r="LS117" s="34" t="str">
        <f>IF(LR117&lt;&gt;"",HLOOKUP(COUNT($IN117:LR117)+1,$G$4:$EH$8,LS$14,0)*$D117,IF($C117=LS$17,$G$7*$D117,""))</f>
        <v/>
      </c>
      <c r="LT117" s="34" t="str">
        <f>IF(LS117&lt;&gt;"",HLOOKUP(COUNT($IN117:LS117)+1,$G$4:$EH$8,LT$14,0)*$D117,IF($C117=LT$17,$G$7*$D117,""))</f>
        <v/>
      </c>
      <c r="LU117" s="34" t="str">
        <f>IF(LT117&lt;&gt;"",HLOOKUP(COUNT($IN117:LT117)+1,$G$4:$EH$8,LU$14,0)*$D117,IF($C117=LU$17,$G$7*$D117,""))</f>
        <v/>
      </c>
      <c r="LV117" s="34" t="str">
        <f>IF(LU117&lt;&gt;"",HLOOKUP(COUNT($IN117:LU117)+1,$G$4:$EH$8,LV$14,0)*$D117,IF($C117=LV$17,$G$7*$D117,""))</f>
        <v/>
      </c>
      <c r="LW117" s="34" t="str">
        <f>IF(LV117&lt;&gt;"",HLOOKUP(COUNT($IN117:LV117)+1,$G$4:$EH$8,LW$14,0)*$D117,IF($C117=LW$17,$G$7*$D117,""))</f>
        <v/>
      </c>
      <c r="LX117" s="34" t="str">
        <f>IF(LW117&lt;&gt;"",HLOOKUP(COUNT($IN117:LW117)+1,$G$4:$EH$8,LX$14,0)*$D117,IF($C117=LX$17,$G$7*$D117,""))</f>
        <v/>
      </c>
      <c r="LY117" s="34" t="str">
        <f>IF(LX117&lt;&gt;"",HLOOKUP(COUNT($IN117:LX117)+1,$G$4:$EH$8,LY$14,0)*$D117,IF($C117=LY$17,$G$7*$D117,""))</f>
        <v/>
      </c>
      <c r="LZ117" s="34" t="str">
        <f>IF(LY117&lt;&gt;"",HLOOKUP(COUNT($IN117:LY117)+1,$G$4:$EH$8,LZ$14,0)*$D117,IF($C117=LZ$17,$G$7*$D117,""))</f>
        <v/>
      </c>
      <c r="MA117" s="34" t="str">
        <f>IF(LZ117&lt;&gt;"",HLOOKUP(COUNT($IN117:LZ117)+1,$G$4:$EH$8,MA$14,0)*$D117,IF($C117=MA$17,$G$7*$D117,""))</f>
        <v/>
      </c>
      <c r="MB117" s="34" t="str">
        <f>IF(MA117&lt;&gt;"",HLOOKUP(COUNT($IN117:MA117)+1,$G$4:$EH$8,MB$14,0)*$D117,IF($C117=MB$17,$G$7*$D117,""))</f>
        <v/>
      </c>
      <c r="MC117" s="34" t="str">
        <f>IF(MB117&lt;&gt;"",HLOOKUP(COUNT($IN117:MB117)+1,$G$4:$EH$8,MC$14,0)*$D117,IF($C117=MC$17,$G$7*$D117,""))</f>
        <v/>
      </c>
      <c r="MD117" s="34" t="str">
        <f>IF(MC117&lt;&gt;"",HLOOKUP(COUNT($IN117:MC117)+1,$G$4:$EH$8,MD$14,0)*$D117,IF($C117=MD$17,$G$7*$D117,""))</f>
        <v/>
      </c>
      <c r="ME117" s="34" t="str">
        <f>IF(MD117&lt;&gt;"",HLOOKUP(COUNT($IN117:MD117)+1,$G$4:$EH$8,ME$14,0)*$D117,IF($C117=ME$17,$G$7*$D117,""))</f>
        <v/>
      </c>
      <c r="MF117" s="1330" t="str">
        <f>IF(ME117&lt;&gt;"",HLOOKUP(COUNT($IN117:ME117)+1,$G$4:$EH$8,MF$14,0)*$D117,IF($C117=MF$17,$G$7*$D117,""))</f>
        <v/>
      </c>
      <c r="MG117" s="1330" t="str">
        <f>IF(MF117&lt;&gt;"",HLOOKUP(COUNT($IN117:MF117)+1,$G$4:$EH$8,MG$14,0)*$D117,IF($C117=MG$17,$G$7*$D117,""))</f>
        <v/>
      </c>
      <c r="MH117" s="1330" t="str">
        <f>IF(MG117&lt;&gt;"",HLOOKUP(COUNT($IN117:MG117)+1,$G$4:$EH$8,MH$14,0)*$D117,IF($C117=MH$17,$G$7*$D117,""))</f>
        <v/>
      </c>
      <c r="MI117" s="1330">
        <f>IF(MH117&lt;&gt;"",HLOOKUP(COUNT($IN117:MH117)+1,$G$4:$EH$8,MI$14,0)*$D117,IF($C117=MI$17,$G$7*$D117,""))</f>
        <v>0</v>
      </c>
      <c r="MJ117" s="1330">
        <f>IF(MI117&lt;&gt;"",HLOOKUP(COUNT($IN117:MI117)+1,$G$4:$EH$8,MJ$14,0)*$D117,IF($C117=MJ$17,$G$7*$D117,""))</f>
        <v>3750</v>
      </c>
      <c r="MK117" s="1330">
        <f>IF(MJ117&lt;&gt;"",HLOOKUP(COUNT($IN117:MJ117)+1,$G$4:$EH$8,MK$14,0)*$D117,IF($C117=MK$17,$G$7*$D117,""))</f>
        <v>3750</v>
      </c>
      <c r="ML117" s="1330">
        <f>IF(MK117&lt;&gt;"",HLOOKUP(COUNT($IN117:MK117)+1,$G$4:$EH$8,ML$14,0)*$D117,IF($C117=ML$17,$G$7*$D117,""))</f>
        <v>3750</v>
      </c>
      <c r="MM117" s="1330">
        <f>IF(ML117&lt;&gt;"",HLOOKUP(COUNT($IN117:ML117)+1,$G$4:$EH$8,MM$14,0)*$D117,IF($C117=MM$17,$G$7*$D117,""))</f>
        <v>3750</v>
      </c>
      <c r="MN117" s="1330">
        <f>IF(MM117&lt;&gt;"",HLOOKUP(COUNT($IN117:MM117)+1,$G$4:$EH$8,MN$14,0)*$D117,IF($C117=MN$17,$G$7*$D117,""))</f>
        <v>3770.1909201741591</v>
      </c>
      <c r="MO117" s="1330">
        <f>IF(MN117&lt;&gt;"",HLOOKUP(COUNT($IN117:MN117)+1,$G$4:$EH$8,MO$14,0)*$D117,IF($C117=MO$17,$G$7*$D117,""))</f>
        <v>4524.2291042089882</v>
      </c>
      <c r="MP117" s="1330">
        <f>IF(MO117&lt;&gt;"",HLOOKUP(COUNT($IN117:MO117)+1,$G$4:$EH$8,MP$14,0)*$D117,IF($C117=MP$17,$G$7*$D117,""))</f>
        <v>5248.1057608824267</v>
      </c>
      <c r="MQ117" s="1330">
        <f>IF(MP117&lt;&gt;"",HLOOKUP(COUNT($IN117:MP117)+1,$G$4:$EH$8,MQ$14,0)*$D117,IF($C117=MQ$17,$G$7*$D117,""))</f>
        <v>5982.8405674059686</v>
      </c>
      <c r="MR117" s="1330">
        <f>IF(MQ117&lt;&gt;"",HLOOKUP(COUNT($IN117:MQ117)+1,$G$4:$EH$8,MR$14,0)*$D117,IF($C117=MR$17,$G$7*$D117,""))</f>
        <v>6760.6098411687399</v>
      </c>
      <c r="MS117" s="1330">
        <f>IF(MR117&lt;&gt;"",HLOOKUP(COUNT($IN117:MR117)+1,$G$4:$EH$8,MS$14,0)*$D117,IF($C117=MS$17,$G$7*$D117,""))</f>
        <v>7504.2769236973027</v>
      </c>
      <c r="MT117" s="1330">
        <f>IF(MS117&lt;&gt;"",HLOOKUP(COUNT($IN117:MS117)+1,$G$4:$EH$8,MT$14,0)*$D117,IF($C117=MT$17,$G$7*$D117,""))</f>
        <v>8254.7046160670325</v>
      </c>
      <c r="MU117" s="1330">
        <f>IF(MT117&lt;&gt;"",HLOOKUP(COUNT($IN117:MT117)+1,$G$4:$EH$8,MU$14,0)*$D117,IF($C117=MU$17,$G$7*$D117,""))</f>
        <v>6191.0284620502789</v>
      </c>
      <c r="MV117" s="1330">
        <f>IF(MU117&lt;&gt;"",HLOOKUP(COUNT($IN117:MU117)+1,$G$4:$EH$8,MV$14,0)*$D117,IF($C117=MV$17,$G$7*$D117,""))</f>
        <v>5881.4770389477608</v>
      </c>
      <c r="MW117" s="1330">
        <f>IF(MV117&lt;&gt;"",HLOOKUP(COUNT($IN117:MV117)+1,$G$4:$EH$8,MW$14,0)*$D117,IF($C117=MW$17,$G$7*$D117,""))</f>
        <v>6469.6247428425395</v>
      </c>
      <c r="MX117" s="1330">
        <f>IF(MW117&lt;&gt;"",HLOOKUP(COUNT($IN117:MW117)+1,$G$4:$EH$8,MX$14,0)*$D117,IF($C117=MX$17,$G$7*$D117,""))</f>
        <v>7116.5872171267965</v>
      </c>
      <c r="MY117" s="1330">
        <f>IF(MX117&lt;&gt;"",HLOOKUP(COUNT($IN117:MX117)+1,$G$4:$EH$8,MY$14,0)*$D117,IF($C117=MY$17,$G$7*$D117,""))</f>
        <v>7828.2459388394727</v>
      </c>
      <c r="MZ117" s="1330">
        <f>IF(MY117&lt;&gt;"",HLOOKUP(COUNT($IN117:MY117)+1,$G$4:$EH$8,MZ$14,0)*$D117,IF($C117=MZ$17,$G$7*$D117,""))</f>
        <v>8611.0705327234209</v>
      </c>
      <c r="NA117" s="1330">
        <f>IF(MZ117&lt;&gt;"",HLOOKUP(COUNT($IN117:MZ117)+1,$G$4:$EH$8,NA$14,0)*$D117,IF($C117=NA$17,$G$7*$D117,""))</f>
        <v>8180.517006087246</v>
      </c>
      <c r="NB117" s="1330">
        <f>IF(NA117&lt;&gt;"",HLOOKUP(COUNT($IN117:NA117)+1,$G$4:$EH$8,NB$14,0)*$D117,IF($C117=NB$17,$G$7*$D117,""))</f>
        <v>7771.4911557828855</v>
      </c>
      <c r="NC117" s="1330">
        <f>IF(NB117&lt;&gt;"",HLOOKUP(COUNT($IN117:NB117)+1,$G$4:$EH$8,NC$14,0)*$D117,IF($C117=NC$17,$G$7*$D117,""))</f>
        <v>8315.4955366876875</v>
      </c>
      <c r="ND117" s="1330">
        <f>IF(NC117&lt;&gt;"",HLOOKUP(COUNT($IN117:NC117)+1,$G$4:$EH$8,ND$14,0)*$D117,IF($C117=ND$17,$G$7*$D117,""))</f>
        <v>8897.5802242558239</v>
      </c>
      <c r="NF117" s="34" t="str">
        <f>IF(NE117&lt;&gt;"",HLOOKUP(COUNT($NE117:NE117)+1,$G$4:$EH$8,NF$14,0)*$D117,IF($C117=NF$17,$G$8*$D117,""))</f>
        <v/>
      </c>
      <c r="NG117" s="34" t="str">
        <f>IF(NF117&lt;&gt;"",HLOOKUP(COUNT($NE117:NF117)+1,$G$4:$EH$8,NG$14,0)*$D117,IF($C117=NG$17,$G$8*$D117,""))</f>
        <v/>
      </c>
      <c r="NH117" s="34" t="str">
        <f>IF(NG117&lt;&gt;"",HLOOKUP(COUNT($NE117:NG117)+1,$G$4:$EH$8,NH$14,0)*$D117,IF($C117=NH$17,$G$8*$D117,""))</f>
        <v/>
      </c>
      <c r="NI117" s="34" t="str">
        <f>IF(NH117&lt;&gt;"",HLOOKUP(COUNT($NE117:NH117)+1,$G$4:$EH$8,NI$14,0)*$D117,IF($C117=NI$17,$G$8*$D117,""))</f>
        <v/>
      </c>
      <c r="NJ117" s="34" t="str">
        <f>IF(NI117&lt;&gt;"",HLOOKUP(COUNT($NE117:NI117)+1,$G$4:$EH$8,NJ$14,0)*$D117,IF($C117=NJ$17,$G$8*$D117,""))</f>
        <v/>
      </c>
      <c r="NK117" s="34" t="str">
        <f>IF(NJ117&lt;&gt;"",HLOOKUP(COUNT($NE117:NJ117)+1,$G$4:$EH$8,NK$14,0)*$D117,IF($C117=NK$17,$G$8*$D117,""))</f>
        <v/>
      </c>
      <c r="NL117" s="34" t="str">
        <f>IF(NK117&lt;&gt;"",HLOOKUP(COUNT($NE117:NK117)+1,$G$4:$EH$8,NL$14,0)*$D117,IF($C117=NL$17,$G$8*$D117,""))</f>
        <v/>
      </c>
      <c r="NM117" s="34" t="str">
        <f>IF(NL117&lt;&gt;"",HLOOKUP(COUNT($NE117:NL117)+1,$G$4:$EH$8,NM$14,0)*$D117,IF($C117=NM$17,$G$8*$D117,""))</f>
        <v/>
      </c>
      <c r="NN117" s="34" t="str">
        <f>IF(NM117&lt;&gt;"",HLOOKUP(COUNT($NE117:NM117)+1,$G$4:$EH$8,NN$14,0)*$D117,IF($C117=NN$17,$G$8*$D117,""))</f>
        <v/>
      </c>
      <c r="NO117" s="34" t="str">
        <f>IF(NN117&lt;&gt;"",HLOOKUP(COUNT($NE117:NN117)+1,$G$4:$EH$8,NO$14,0)*$D117,IF($C117=NO$17,$G$8*$D117,""))</f>
        <v/>
      </c>
      <c r="NP117" s="34" t="str">
        <f>IF(NO117&lt;&gt;"",HLOOKUP(COUNT($NE117:NO117)+1,$G$4:$EH$8,NP$14,0)*$D117,IF($C117=NP$17,$G$8*$D117,""))</f>
        <v/>
      </c>
      <c r="NQ117" s="34" t="str">
        <f>IF(NP117&lt;&gt;"",HLOOKUP(COUNT($NE117:NP117)+1,$G$4:$EH$8,NQ$14,0)*$D117,IF($C117=NQ$17,$G$8*$D117,""))</f>
        <v/>
      </c>
      <c r="NR117" s="34" t="str">
        <f>IF(NQ117&lt;&gt;"",HLOOKUP(COUNT($NE117:NQ117)+1,$G$4:$EH$8,NR$14,0)*$D117,IF($C117=NR$17,$G$8*$D117,""))</f>
        <v/>
      </c>
      <c r="NS117" s="34" t="str">
        <f>IF(NR117&lt;&gt;"",HLOOKUP(COUNT($NE117:NR117)+1,$G$4:$EH$8,NS$14,0)*$D117,IF($C117=NS$17,$G$8*$D117,""))</f>
        <v/>
      </c>
      <c r="NT117" s="34" t="str">
        <f>IF(NS117&lt;&gt;"",HLOOKUP(COUNT($NE117:NS117)+1,$G$4:$EH$8,NT$14,0)*$D117,IF($C117=NT$17,$G$8*$D117,""))</f>
        <v/>
      </c>
      <c r="NU117" s="34" t="str">
        <f>IF(NT117&lt;&gt;"",HLOOKUP(COUNT($NE117:NT117)+1,$G$4:$EH$8,NU$14,0)*$D117,IF($C117=NU$17,$G$8*$D117,""))</f>
        <v/>
      </c>
      <c r="NV117" s="34" t="str">
        <f>IF(NU117&lt;&gt;"",HLOOKUP(COUNT($NE117:NU117)+1,$G$4:$EH$8,NV$14,0)*$D117,IF($C117=NV$17,$G$8*$D117,""))</f>
        <v/>
      </c>
      <c r="NW117" s="34" t="str">
        <f>IF(NV117&lt;&gt;"",HLOOKUP(COUNT($NE117:NV117)+1,$G$4:$EH$8,NW$14,0)*$D117,IF($C117=NW$17,$G$8*$D117,""))</f>
        <v/>
      </c>
      <c r="NX117" s="34" t="str">
        <f>IF(NW117&lt;&gt;"",HLOOKUP(COUNT($NE117:NW117)+1,$G$4:$EH$8,NX$14,0)*$D117,IF($C117=NX$17,$G$8*$D117,""))</f>
        <v/>
      </c>
      <c r="NY117" s="34" t="str">
        <f>IF(NX117&lt;&gt;"",HLOOKUP(COUNT($NE117:NX117)+1,$G$4:$EH$8,NY$14,0)*$D117,IF($C117=NY$17,$G$8*$D117,""))</f>
        <v/>
      </c>
      <c r="NZ117" s="34" t="str">
        <f>IF(NY117&lt;&gt;"",HLOOKUP(COUNT($NE117:NY117)+1,$G$4:$EH$8,NZ$14,0)*$D117,IF($C117=NZ$17,$G$8*$D117,""))</f>
        <v/>
      </c>
      <c r="OA117" s="34" t="str">
        <f>IF(NZ117&lt;&gt;"",HLOOKUP(COUNT($NE117:NZ117)+1,$G$4:$EH$8,OA$14,0)*$D117,IF($C117=OA$17,$G$8*$D117,""))</f>
        <v/>
      </c>
      <c r="OB117" s="34" t="str">
        <f>IF(OA117&lt;&gt;"",HLOOKUP(COUNT($NE117:OA117)+1,$G$4:$EH$8,OB$14,0)*$D117,IF($C117=OB$17,$G$8*$D117,""))</f>
        <v/>
      </c>
      <c r="OC117" s="34" t="str">
        <f>IF(OB117&lt;&gt;"",HLOOKUP(COUNT($NE117:OB117)+1,$G$4:$EH$8,OC$14,0)*$D117,IF($C117=OC$17,$G$8*$D117,""))</f>
        <v/>
      </c>
      <c r="OD117" s="34" t="str">
        <f>IF(OC117&lt;&gt;"",HLOOKUP(COUNT($NE117:OC117)+1,$G$4:$EH$8,OD$14,0)*$D117,IF($C117=OD$17,$G$8*$D117,""))</f>
        <v/>
      </c>
      <c r="OE117" s="34" t="str">
        <f>IF(OD117&lt;&gt;"",HLOOKUP(COUNT($NE117:OD117)+1,$G$4:$EH$8,OE$14,0)*$D117,IF($C117=OE$17,$G$8*$D117,""))</f>
        <v/>
      </c>
      <c r="OF117" s="34" t="str">
        <f>IF(OE117&lt;&gt;"",HLOOKUP(COUNT($NE117:OE117)+1,$G$4:$EH$8,OF$14,0)*$D117,IF($C117=OF$17,$G$8*$D117,""))</f>
        <v/>
      </c>
      <c r="OG117" s="34" t="str">
        <f>IF(OF117&lt;&gt;"",HLOOKUP(COUNT($NE117:OF117)+1,$G$4:$EH$8,OG$14,0)*$D117,IF($C117=OG$17,$G$8*$D117,""))</f>
        <v/>
      </c>
      <c r="OH117" s="34" t="str">
        <f>IF(OG117&lt;&gt;"",HLOOKUP(COUNT($NE117:OG117)+1,$G$4:$EH$8,OH$14,0)*$D117,IF($C117=OH$17,$G$8*$D117,""))</f>
        <v/>
      </c>
      <c r="OI117" s="34" t="str">
        <f>IF(OH117&lt;&gt;"",HLOOKUP(COUNT($NE117:OH117)+1,$G$4:$EH$8,OI$14,0)*$D117,IF($C117=OI$17,$G$8*$D117,""))</f>
        <v/>
      </c>
      <c r="OJ117" s="34" t="str">
        <f>IF(OI117&lt;&gt;"",HLOOKUP(COUNT($NE117:OI117)+1,$G$4:$EH$8,OJ$14,0)*$D117,IF($C117=OJ$17,$G$8*$D117,""))</f>
        <v/>
      </c>
      <c r="OK117" s="34" t="str">
        <f>IF(OJ117&lt;&gt;"",HLOOKUP(COUNT($NE117:OJ117)+1,$G$4:$EH$8,OK$14,0)*$D117,IF($C117=OK$17,$G$8*$D117,""))</f>
        <v/>
      </c>
      <c r="OL117" s="34" t="str">
        <f>IF(OK117&lt;&gt;"",HLOOKUP(COUNT($NE117:OK117)+1,$G$4:$EH$8,OL$14,0)*$D117,IF($C117=OL$17,$G$8*$D117,""))</f>
        <v/>
      </c>
      <c r="OM117" s="34" t="str">
        <f>IF(OL117&lt;&gt;"",HLOOKUP(COUNT($NE117:OL117)+1,$G$4:$EH$8,OM$14,0)*$D117,IF($C117=OM$17,$G$8*$D117,""))</f>
        <v/>
      </c>
      <c r="ON117" s="34" t="str">
        <f>IF(OM117&lt;&gt;"",HLOOKUP(COUNT($NE117:OM117)+1,$G$4:$EH$8,ON$14,0)*$D117,IF($C117=ON$17,$G$8*$D117,""))</f>
        <v/>
      </c>
      <c r="OO117" s="34" t="str">
        <f>IF(ON117&lt;&gt;"",HLOOKUP(COUNT($NE117:ON117)+1,$G$4:$EH$8,OO$14,0)*$D117,IF($C117=OO$17,$G$8*$D117,""))</f>
        <v/>
      </c>
      <c r="OP117" s="34" t="str">
        <f>IF(OO117&lt;&gt;"",HLOOKUP(COUNT($NE117:OO117)+1,$G$4:$EH$8,OP$14,0)*$D117,IF($C117=OP$17,$G$8*$D117,""))</f>
        <v/>
      </c>
      <c r="OQ117" s="34" t="str">
        <f>IF(OP117&lt;&gt;"",HLOOKUP(COUNT($NE117:OP117)+1,$G$4:$EH$8,OQ$14,0)*$D117,IF($C117=OQ$17,$G$8*$D117,""))</f>
        <v/>
      </c>
      <c r="OR117" s="34" t="str">
        <f>IF(OQ117&lt;&gt;"",HLOOKUP(COUNT($NE117:OQ117)+1,$G$4:$EH$8,OR$14,0)*$D117,IF($C117=OR$17,$G$8*$D117,""))</f>
        <v/>
      </c>
      <c r="OS117" s="34" t="str">
        <f>IF(OR117&lt;&gt;"",HLOOKUP(COUNT($NE117:OR117)+1,$G$4:$EH$8,OS$14,0)*$D117,IF($C117=OS$17,$G$8*$D117,""))</f>
        <v/>
      </c>
      <c r="OT117" s="34" t="str">
        <f>IF(OS117&lt;&gt;"",HLOOKUP(COUNT($NE117:OS117)+1,$G$4:$EH$8,OT$14,0)*$D117,IF($C117=OT$17,$G$8*$D117,""))</f>
        <v/>
      </c>
      <c r="OU117" s="34" t="str">
        <f>IF(OT117&lt;&gt;"",HLOOKUP(COUNT($NE117:OT117)+1,$G$4:$EH$8,OU$14,0)*$D117,IF($C117=OU$17,$G$8*$D117,""))</f>
        <v/>
      </c>
      <c r="OV117" s="34" t="str">
        <f>IF(OU117&lt;&gt;"",HLOOKUP(COUNT($NE117:OU117)+1,$G$4:$EH$8,OV$14,0)*$D117,IF($C117=OV$17,$G$8*$D117,""))</f>
        <v/>
      </c>
      <c r="OW117" s="34" t="str">
        <f>IF(OV117&lt;&gt;"",HLOOKUP(COUNT($NE117:OV117)+1,$G$4:$EH$8,OW$14,0)*$D117,IF($C117=OW$17,$G$8*$D117,""))</f>
        <v/>
      </c>
      <c r="OX117" s="34" t="str">
        <f>IF(OW117&lt;&gt;"",HLOOKUP(COUNT($NE117:OW117)+1,$G$4:$EH$8,OX$14,0)*$D117,IF($C117=OX$17,$G$8*$D117,""))</f>
        <v/>
      </c>
      <c r="OY117" s="34" t="str">
        <f>IF(OX117&lt;&gt;"",HLOOKUP(COUNT($NE117:OX117)+1,$G$4:$EH$8,OY$14,0)*$D117,IF($C117=OY$17,$G$8*$D117,""))</f>
        <v/>
      </c>
      <c r="OZ117" s="34" t="str">
        <f>IF(OY117&lt;&gt;"",HLOOKUP(COUNT($NE117:OY117)+1,$G$4:$EH$8,OZ$14,0)*$D117,IF($C117=OZ$17,$G$8*$D117,""))</f>
        <v/>
      </c>
      <c r="PA117" s="34" t="str">
        <f>IF(OZ117&lt;&gt;"",HLOOKUP(COUNT($NE117:OZ117)+1,$G$4:$EH$8,PA$14,0)*$D117,IF($C117=PA$17,$G$8*$D117,""))</f>
        <v/>
      </c>
      <c r="PB117" s="34" t="str">
        <f>IF(PA117&lt;&gt;"",HLOOKUP(COUNT($NE117:PA117)+1,$G$4:$EH$8,PB$14,0)*$D117,IF($C117=PB$17,$G$8*$D117,""))</f>
        <v/>
      </c>
      <c r="PC117" s="34" t="str">
        <f>IF(PB117&lt;&gt;"",HLOOKUP(COUNT($NE117:PB117)+1,$G$4:$EH$8,PC$14,0)*$D117,IF($C117=PC$17,$G$8*$D117,""))</f>
        <v/>
      </c>
      <c r="PD117" s="34" t="str">
        <f>IF(PC117&lt;&gt;"",HLOOKUP(COUNT($NE117:PC117)+1,$G$4:$EH$8,PD$14,0)*$D117,IF($C117=PD$17,$G$8*$D117,""))</f>
        <v/>
      </c>
      <c r="PE117" s="34" t="str">
        <f>IF(PD117&lt;&gt;"",HLOOKUP(COUNT($NE117:PD117)+1,$G$4:$EH$8,PE$14,0)*$D117,IF($C117=PE$17,$G$8*$D117,""))</f>
        <v/>
      </c>
      <c r="PF117" s="34" t="str">
        <f>IF(PE117&lt;&gt;"",HLOOKUP(COUNT($NE117:PE117)+1,$G$4:$EH$8,PF$14,0)*$D117,IF($C117=PF$17,$G$8*$D117,""))</f>
        <v/>
      </c>
      <c r="PG117" s="34" t="str">
        <f>IF(PF117&lt;&gt;"",HLOOKUP(COUNT($NE117:PF117)+1,$G$4:$EH$8,PG$14,0)*$D117,IF($C117=PG$17,$G$8*$D117,""))</f>
        <v/>
      </c>
      <c r="PH117" s="34" t="str">
        <f>IF(PG117&lt;&gt;"",HLOOKUP(COUNT($NE117:PG117)+1,$G$4:$EH$8,PH$14,0)*$D117,IF($C117=PH$17,$G$8*$D117,""))</f>
        <v/>
      </c>
      <c r="PI117" s="34" t="str">
        <f>IF(PH117&lt;&gt;"",HLOOKUP(COUNT($NE117:PH117)+1,$G$4:$EH$8,PI$14,0)*$D117,IF($C117=PI$17,$G$8*$D117,""))</f>
        <v/>
      </c>
      <c r="PJ117" s="34" t="str">
        <f>IF(PI117&lt;&gt;"",HLOOKUP(COUNT($NE117:PI117)+1,$G$4:$EH$8,PJ$14,0)*$D117,IF($C117=PJ$17,$G$8*$D117,""))</f>
        <v/>
      </c>
      <c r="PK117" s="34" t="str">
        <f>IF(PJ117&lt;&gt;"",HLOOKUP(COUNT($NE117:PJ117)+1,$G$4:$EH$8,PK$14,0)*$D117,IF($C117=PK$17,$G$8*$D117,""))</f>
        <v/>
      </c>
      <c r="PL117" s="34" t="str">
        <f>IF(PK117&lt;&gt;"",HLOOKUP(COUNT($NE117:PK117)+1,$G$4:$EH$8,PL$14,0)*$D117,IF($C117=PL$17,$G$8*$D117,""))</f>
        <v/>
      </c>
      <c r="PM117" s="34" t="str">
        <f>IF(PL117&lt;&gt;"",HLOOKUP(COUNT($NE117:PL117)+1,$G$4:$EH$8,PM$14,0)*$D117,IF($C117=PM$17,$G$8*$D117,""))</f>
        <v/>
      </c>
      <c r="PN117" s="34" t="str">
        <f>IF(PM117&lt;&gt;"",HLOOKUP(COUNT($NE117:PM117)+1,$G$4:$EH$8,PN$14,0)*$D117,IF($C117=PN$17,$G$8*$D117,""))</f>
        <v/>
      </c>
      <c r="PO117" s="34" t="str">
        <f>IF(PN117&lt;&gt;"",HLOOKUP(COUNT($NE117:PN117)+1,$G$4:$EH$8,PO$14,0)*$D117,IF($C117=PO$17,$G$8*$D117,""))</f>
        <v/>
      </c>
      <c r="PP117" s="34" t="str">
        <f>IF(PO117&lt;&gt;"",HLOOKUP(COUNT($NE117:PO117)+1,$G$4:$EH$8,PP$14,0)*$D117,IF($C117=PP$17,$G$8*$D117,""))</f>
        <v/>
      </c>
      <c r="PQ117" s="34" t="str">
        <f>IF(PP117&lt;&gt;"",HLOOKUP(COUNT($NE117:PP117)+1,$G$4:$EH$8,PQ$14,0)*$D117,IF($C117=PQ$17,$G$8*$D117,""))</f>
        <v/>
      </c>
      <c r="PR117" s="34" t="str">
        <f>IF(PQ117&lt;&gt;"",HLOOKUP(COUNT($NE117:PQ117)+1,$G$4:$EH$8,PR$14,0)*$D117,IF($C117=PR$17,$G$8*$D117,""))</f>
        <v/>
      </c>
      <c r="PS117" s="34" t="str">
        <f>IF(PR117&lt;&gt;"",HLOOKUP(COUNT($NE117:PR117)+1,$G$4:$EH$8,PS$14,0)*$D117,IF($C117=PS$17,$G$8*$D117,""))</f>
        <v/>
      </c>
      <c r="PT117" s="34" t="str">
        <f>IF(PS117&lt;&gt;"",HLOOKUP(COUNT($NE117:PS117)+1,$G$4:$EH$8,PT$14,0)*$D117,IF($C117=PT$17,$G$8*$D117,""))</f>
        <v/>
      </c>
      <c r="PU117" s="34" t="str">
        <f>IF(PT117&lt;&gt;"",HLOOKUP(COUNT($NE117:PT117)+1,$G$4:$EH$8,PU$14,0)*$D117,IF($C117=PU$17,$G$8*$D117,""))</f>
        <v/>
      </c>
      <c r="PV117" s="34" t="str">
        <f>IF(PU117&lt;&gt;"",HLOOKUP(COUNT($NE117:PU117)+1,$G$4:$EH$8,PV$14,0)*$D117,IF($C117=PV$17,$G$8*$D117,""))</f>
        <v/>
      </c>
      <c r="PW117" s="34" t="str">
        <f>IF(PV117&lt;&gt;"",HLOOKUP(COUNT($NE117:PV117)+1,$G$4:$EH$8,PW$14,0)*$D117,IF($C117=PW$17,$G$8*$D117,""))</f>
        <v/>
      </c>
      <c r="PX117" s="34" t="str">
        <f>IF(PW117&lt;&gt;"",HLOOKUP(COUNT($NE117:PW117)+1,$G$4:$EH$8,PX$14,0)*$D117,IF($C117=PX$17,$G$8*$D117,""))</f>
        <v/>
      </c>
      <c r="PY117" s="34" t="str">
        <f>IF(PX117&lt;&gt;"",HLOOKUP(COUNT($NE117:PX117)+1,$G$4:$EH$8,PY$14,0)*$D117,IF($C117=PY$17,$G$8*$D117,""))</f>
        <v/>
      </c>
      <c r="PZ117" s="34" t="str">
        <f>IF(PY117&lt;&gt;"",HLOOKUP(COUNT($NE117:PY117)+1,$G$4:$EH$8,PZ$14,0)*$D117,IF($C117=PZ$17,$G$8*$D117,""))</f>
        <v/>
      </c>
      <c r="QA117" s="34" t="str">
        <f>IF(PZ117&lt;&gt;"",HLOOKUP(COUNT($NE117:PZ117)+1,$G$4:$EH$8,QA$14,0)*$D117,IF($C117=QA$17,$G$8*$D117,""))</f>
        <v/>
      </c>
      <c r="QB117" s="34" t="str">
        <f>IF(QA117&lt;&gt;"",HLOOKUP(COUNT($NE117:QA117)+1,$G$4:$EH$8,QB$14,0)*$D117,IF($C117=QB$17,$G$8*$D117,""))</f>
        <v/>
      </c>
      <c r="QC117" s="34" t="str">
        <f>IF(QB117&lt;&gt;"",HLOOKUP(COUNT($NE117:QB117)+1,$G$4:$EH$8,QC$14,0)*$D117,IF($C117=QC$17,$G$8*$D117,""))</f>
        <v/>
      </c>
      <c r="QD117" s="34" t="str">
        <f>IF(QC117&lt;&gt;"",HLOOKUP(COUNT($NE117:QC117)+1,$G$4:$EH$8,QD$14,0)*$D117,IF($C117=QD$17,$G$8*$D117,""))</f>
        <v/>
      </c>
      <c r="QE117" s="34" t="str">
        <f>IF(QD117&lt;&gt;"",HLOOKUP(COUNT($NE117:QD117)+1,$G$4:$EH$8,QE$14,0)*$D117,IF($C117=QE$17,$G$8*$D117,""))</f>
        <v/>
      </c>
      <c r="QF117" s="34" t="str">
        <f>IF(QE117&lt;&gt;"",HLOOKUP(COUNT($NE117:QE117)+1,$G$4:$EH$8,QF$14,0)*$D117,IF($C117=QF$17,$G$8*$D117,""))</f>
        <v/>
      </c>
      <c r="QG117" s="34" t="str">
        <f>IF(QF117&lt;&gt;"",HLOOKUP(COUNT($NE117:QF117)+1,$G$4:$EH$8,QG$14,0)*$D117,IF($C117=QG$17,$G$8*$D117,""))</f>
        <v/>
      </c>
      <c r="QH117" s="34" t="str">
        <f>IF(QG117&lt;&gt;"",HLOOKUP(COUNT($NE117:QG117)+1,$G$4:$EH$8,QH$14,0)*$D117,IF($C117=QH$17,$G$8*$D117,""))</f>
        <v/>
      </c>
      <c r="QI117" s="34" t="str">
        <f>IF(QH117&lt;&gt;"",HLOOKUP(COUNT($NE117:QH117)+1,$G$4:$EH$8,QI$14,0)*$D117,IF($C117=QI$17,$G$8*$D117,""))</f>
        <v/>
      </c>
      <c r="QJ117" s="34" t="str">
        <f>IF(QI117&lt;&gt;"",HLOOKUP(COUNT($NE117:QI117)+1,$G$4:$EH$8,QJ$14,0)*$D117,IF($C117=QJ$17,$G$8*$D117,""))</f>
        <v/>
      </c>
      <c r="QK117" s="34" t="str">
        <f>IF(QJ117&lt;&gt;"",HLOOKUP(COUNT($NE117:QJ117)+1,$G$4:$EH$8,QK$14,0)*$D117,IF($C117=QK$17,$G$8*$D117,""))</f>
        <v/>
      </c>
      <c r="QL117" s="34" t="str">
        <f>IF(QK117&lt;&gt;"",HLOOKUP(COUNT($NE117:QK117)+1,$G$4:$EH$8,QL$14,0)*$D117,IF($C117=QL$17,$G$8*$D117,""))</f>
        <v/>
      </c>
      <c r="QM117" s="34" t="str">
        <f>IF(QL117&lt;&gt;"",HLOOKUP(COUNT($NE117:QL117)+1,$G$4:$EH$8,QM$14,0)*$D117,IF($C117=QM$17,$G$8*$D117,""))</f>
        <v/>
      </c>
      <c r="QN117" s="34" t="str">
        <f>IF(QM117&lt;&gt;"",HLOOKUP(COUNT($NE117:QM117)+1,$G$4:$EH$8,QN$14,0)*$D117,IF($C117=QN$17,$G$8*$D117,""))</f>
        <v/>
      </c>
      <c r="QO117" s="34" t="str">
        <f>IF(QN117&lt;&gt;"",HLOOKUP(COUNT($NE117:QN117)+1,$G$4:$EH$8,QO$14,0)*$D117,IF($C117=QO$17,$G$8*$D117,""))</f>
        <v/>
      </c>
      <c r="QP117" s="34" t="str">
        <f>IF(QO117&lt;&gt;"",HLOOKUP(COUNT($NE117:QO117)+1,$G$4:$EH$8,QP$14,0)*$D117,IF($C117=QP$17,$G$8*$D117,""))</f>
        <v/>
      </c>
      <c r="QQ117" s="34" t="str">
        <f>IF(QP117&lt;&gt;"",HLOOKUP(COUNT($NE117:QP117)+1,$G$4:$EH$8,QQ$14,0)*$D117,IF($C117=QQ$17,$G$8*$D117,""))</f>
        <v/>
      </c>
      <c r="QR117" s="34" t="str">
        <f>IF(QQ117&lt;&gt;"",HLOOKUP(COUNT($NE117:QQ117)+1,$G$4:$EH$8,QR$14,0)*$D117,IF($C117=QR$17,$G$8*$D117,""))</f>
        <v/>
      </c>
      <c r="QS117" s="34" t="str">
        <f>IF(QR117&lt;&gt;"",HLOOKUP(COUNT($NE117:QR117)+1,$G$4:$EH$8,QS$14,0)*$D117,IF($C117=QS$17,$G$8*$D117,""))</f>
        <v/>
      </c>
      <c r="QT117" s="34" t="str">
        <f>IF(QS117&lt;&gt;"",HLOOKUP(COUNT($NE117:QS117)+1,$G$4:$EH$8,QT$14,0)*$D117,IF($C117=QT$17,$G$8*$D117,""))</f>
        <v/>
      </c>
      <c r="QU117" s="34" t="str">
        <f>IF(QT117&lt;&gt;"",HLOOKUP(COUNT($NE117:QT117)+1,$G$4:$EH$8,QU$14,0)*$D117,IF($C117=QU$17,$G$8*$D117,""))</f>
        <v/>
      </c>
      <c r="QV117" s="34" t="str">
        <f>IF(QU117&lt;&gt;"",HLOOKUP(COUNT($NE117:QU117)+1,$G$4:$EH$8,QV$14,0)*$D117,IF($C117=QV$17,$G$8*$D117,""))</f>
        <v/>
      </c>
      <c r="QW117" s="34" t="str">
        <f>IF(QV117&lt;&gt;"",HLOOKUP(COUNT($NE117:QV117)+1,$G$4:$EH$8,QW$14,0)*$D117,IF($C117=QW$17,$G$8*$D117,""))</f>
        <v/>
      </c>
      <c r="QX117" s="34" t="str">
        <f>IF(QW117&lt;&gt;"",HLOOKUP(COUNT($NE117:QW117)+1,$G$4:$EH$8,QX$14,0)*$D117,IF($C117=QX$17,$G$8*$D117,""))</f>
        <v/>
      </c>
      <c r="QY117" s="34" t="str">
        <f>IF(QX117&lt;&gt;"",HLOOKUP(COUNT($NE117:QX117)+1,$G$4:$EH$8,QY$14,0)*$D117,IF($C117=QY$17,$G$8*$D117,""))</f>
        <v/>
      </c>
      <c r="QZ117" s="34">
        <f>IF(QY117&lt;&gt;"",HLOOKUP(COUNT($NE117:QY117)+1,$G$4:$EH$8,QZ$14,0)*$D117,IF($C117=QZ$17,$G$8*$D117,""))</f>
        <v>175000</v>
      </c>
      <c r="RA117" s="34">
        <f>IF(QZ117&lt;&gt;"",HLOOKUP(COUNT($NE117:QZ117)+1,$G$4:$EH$8,RA$14,0)*$D117,IF($C117=RA$17,$G$8*$D117,""))</f>
        <v>0</v>
      </c>
      <c r="RB117" s="34">
        <f>IF(RA117&lt;&gt;"",HLOOKUP(COUNT($NE117:RA117)+1,$G$4:$EH$8,RB$14,0)*$D117,IF($C117=RB$17,$G$8*$D117,""))</f>
        <v>0</v>
      </c>
      <c r="RC117" s="34">
        <f>IF(RB117&lt;&gt;"",HLOOKUP(COUNT($NE117:RB117)+1,$G$4:$EH$8,RC$14,0)*$D117,IF($C117=RC$17,$G$8*$D117,""))</f>
        <v>0</v>
      </c>
      <c r="RD117" s="34">
        <f>IF(RC117&lt;&gt;"",HLOOKUP(COUNT($NE117:RC117)+1,$G$4:$EH$8,RD$14,0)*$D117,IF($C117=RD$17,$G$8*$D117,""))</f>
        <v>0</v>
      </c>
      <c r="RE117" s="34">
        <f>IF(RD117&lt;&gt;"",HLOOKUP(COUNT($NE117:RD117)+1,$G$4:$EH$8,RE$14,0)*$D117,IF($C117=RE$17,$G$8*$D117,""))</f>
        <v>0</v>
      </c>
      <c r="RF117" s="34">
        <f>IF(RE117&lt;&gt;"",HLOOKUP(COUNT($NE117:RE117)+1,$G$4:$EH$8,RF$14,0)*$D117,IF($C117=RF$17,$G$8*$D117,""))</f>
        <v>0</v>
      </c>
      <c r="RG117" s="34">
        <f>IF(RF117&lt;&gt;"",HLOOKUP(COUNT($NE117:RF117)+1,$G$4:$EH$8,RG$14,0)*$D117,IF($C117=RG$17,$G$8*$D117,""))</f>
        <v>0</v>
      </c>
      <c r="RH117" s="34">
        <f>IF(RG117&lt;&gt;"",HLOOKUP(COUNT($NE117:RG117)+1,$G$4:$EH$8,RH$14,0)*$D117,IF($C117=RH$17,$G$8*$D117,""))</f>
        <v>0</v>
      </c>
      <c r="RI117" s="34">
        <f>IF(RH117&lt;&gt;"",HLOOKUP(COUNT($NE117:RH117)+1,$G$4:$EH$8,RI$14,0)*$D117,IF($C117=RI$17,$G$8*$D117,""))</f>
        <v>0</v>
      </c>
      <c r="RJ117" s="34">
        <f>IF(RI117&lt;&gt;"",HLOOKUP(COUNT($NE117:RI117)+1,$G$4:$EH$8,RJ$14,0)*$D117,IF($C117=RJ$17,$G$8*$D117,""))</f>
        <v>0</v>
      </c>
      <c r="RK117" s="34">
        <f>IF(RJ117&lt;&gt;"",HLOOKUP(COUNT($NE117:RJ117)+1,$G$4:$EH$8,RK$14,0)*$D117,IF($C117=RK$17,$G$8*$D117,""))</f>
        <v>0</v>
      </c>
      <c r="RL117" s="34">
        <f>IF(RK117&lt;&gt;"",HLOOKUP(COUNT($NE117:RK117)+1,$G$4:$EH$8,RL$14,0)*$D117,IF($C117=RL$17,$G$8*$D117,""))</f>
        <v>0</v>
      </c>
      <c r="RM117" s="34">
        <f>IF(RL117&lt;&gt;"",HLOOKUP(COUNT($NE117:RL117)+1,$G$4:$EH$8,RM$14,0)*$D117,IF($C117=RM$17,$G$8*$D117,""))</f>
        <v>0</v>
      </c>
      <c r="RN117" s="34">
        <f>IF(RM117&lt;&gt;"",HLOOKUP(COUNT($NE117:RM117)+1,$G$4:$EH$8,RN$14,0)*$D117,IF($C117=RN$17,$G$8*$D117,""))</f>
        <v>0</v>
      </c>
      <c r="RO117" s="34">
        <f>IF(RN117&lt;&gt;"",HLOOKUP(COUNT($NE117:RN117)+1,$G$4:$EH$8,RO$14,0)*$D117,IF($C117=RO$17,$G$8*$D117,""))</f>
        <v>0</v>
      </c>
      <c r="RP117" s="34">
        <f>IF(RO117&lt;&gt;"",HLOOKUP(COUNT($NE117:RO117)+1,$G$4:$EH$8,RP$14,0)*$D117,IF($C117=RP$17,$G$8*$D117,""))</f>
        <v>0</v>
      </c>
      <c r="RQ117" s="34">
        <f>IF(RP117&lt;&gt;"",HLOOKUP(COUNT($NE117:RP117)+1,$G$4:$EH$8,RQ$14,0)*$D117,IF($C117=RQ$17,$G$8*$D117,""))</f>
        <v>0</v>
      </c>
      <c r="RR117" s="34">
        <f>IF(RQ117&lt;&gt;"",HLOOKUP(COUNT($NE117:RQ117)+1,$G$4:$EH$8,RR$14,0)*$D117,IF($C117=RR$17,$G$8*$D117,""))</f>
        <v>0</v>
      </c>
      <c r="RS117" s="34">
        <f>IF(RR117&lt;&gt;"",HLOOKUP(COUNT($NE117:RR117)+1,$G$4:$EH$8,RS$14,0)*$D117,IF($C117=RS$17,$G$8*$D117,""))</f>
        <v>0</v>
      </c>
      <c r="RT117" s="34">
        <f>IF(RS117&lt;&gt;"",HLOOKUP(COUNT($NE117:RS117)+1,$G$4:$EH$8,RT$14,0)*$D117,IF($C117=RT$17,$G$8*$D117,""))</f>
        <v>0</v>
      </c>
      <c r="RU117" s="34">
        <f>IF(RT117&lt;&gt;"",HLOOKUP(COUNT($NE117:RT117)+1,$G$4:$EH$8,RU$14,0)*$D117,IF($C117=RU$17,$G$8*$D117,""))</f>
        <v>0</v>
      </c>
      <c r="RW117" s="34" t="str">
        <f>IF(RV117&lt;&gt;"",HLOOKUP(COUNT($RV117:RV117)+1,$G$4:$EH$9,RW$14,0)*$D117,IF($C117=RW$17,$G$9*$D117,""))</f>
        <v/>
      </c>
      <c r="RX117" s="34" t="str">
        <f>IF(RW117&lt;&gt;"",HLOOKUP(COUNT($RV117:RW117)+1,$G$4:$EH$9,RX$14,0)*$D117,IF($C117=RX$17,$G$9*$D117,""))</f>
        <v/>
      </c>
      <c r="RY117" s="34" t="str">
        <f>IF(RX117&lt;&gt;"",HLOOKUP(COUNT($RV117:RX117)+1,$G$4:$EH$9,RY$14,0)*$D117,IF($C117=RY$17,$G$9*$D117,""))</f>
        <v/>
      </c>
      <c r="RZ117" s="34" t="str">
        <f>IF(RY117&lt;&gt;"",HLOOKUP(COUNT($RV117:RY117)+1,$G$4:$EH$9,RZ$14,0)*$D117,IF($C117=RZ$17,$G$9*$D117,""))</f>
        <v/>
      </c>
      <c r="SA117" s="34" t="str">
        <f>IF(RZ117&lt;&gt;"",HLOOKUP(COUNT($RV117:RZ117)+1,$G$4:$EH$9,SA$14,0)*$D117,IF($C117=SA$17,$G$9*$D117,""))</f>
        <v/>
      </c>
      <c r="SB117" s="34" t="str">
        <f>IF(SA117&lt;&gt;"",HLOOKUP(COUNT($RV117:SA117)+1,$G$4:$EH$9,SB$14,0)*$D117,IF($C117=SB$17,$G$9*$D117,""))</f>
        <v/>
      </c>
      <c r="SC117" s="34" t="str">
        <f>IF(SB117&lt;&gt;"",HLOOKUP(COUNT($RV117:SB117)+1,$G$4:$EH$9,SC$14,0)*$D117,IF($C117=SC$17,$G$9*$D117,""))</f>
        <v/>
      </c>
      <c r="SD117" s="34" t="str">
        <f>IF(SC117&lt;&gt;"",HLOOKUP(COUNT($RV117:SC117)+1,$G$4:$EH$9,SD$14,0)*$D117,IF($C117=SD$17,$G$9*$D117,""))</f>
        <v/>
      </c>
      <c r="SE117" s="34" t="str">
        <f>IF(SD117&lt;&gt;"",HLOOKUP(COUNT($RV117:SD117)+1,$G$4:$EH$9,SE$14,0)*$D117,IF($C117=SE$17,$G$9*$D117,""))</f>
        <v/>
      </c>
      <c r="SF117" s="34" t="str">
        <f>IF(SE117&lt;&gt;"",HLOOKUP(COUNT($RV117:SE117)+1,$G$4:$EH$9,SF$14,0)*$D117,IF($C117=SF$17,$G$9*$D117,""))</f>
        <v/>
      </c>
      <c r="SG117" s="34" t="str">
        <f>IF(SF117&lt;&gt;"",HLOOKUP(COUNT($RV117:SF117)+1,$G$4:$EH$9,SG$14,0)*$D117,IF($C117=SG$17,$G$9*$D117,""))</f>
        <v/>
      </c>
      <c r="SH117" s="34" t="str">
        <f>IF(SG117&lt;&gt;"",HLOOKUP(COUNT($RV117:SG117)+1,$G$4:$EH$9,SH$14,0)*$D117,IF($C117=SH$17,$G$9*$D117,""))</f>
        <v/>
      </c>
      <c r="SI117" s="34" t="str">
        <f>IF(SH117&lt;&gt;"",HLOOKUP(COUNT($RV117:SH117)+1,$G$4:$EH$9,SI$14,0)*$D117,IF($C117=SI$17,$G$9*$D117,""))</f>
        <v/>
      </c>
      <c r="SJ117" s="34" t="str">
        <f>IF(SI117&lt;&gt;"",HLOOKUP(COUNT($RV117:SI117)+1,$G$4:$EH$9,SJ$14,0)*$D117,IF($C117=SJ$17,$G$9*$D117,""))</f>
        <v/>
      </c>
      <c r="SK117" s="34" t="str">
        <f>IF(SJ117&lt;&gt;"",HLOOKUP(COUNT($RV117:SJ117)+1,$G$4:$EH$9,SK$14,0)*$D117,IF($C117=SK$17,$G$9*$D117,""))</f>
        <v/>
      </c>
      <c r="SL117" s="34" t="str">
        <f>IF(SK117&lt;&gt;"",HLOOKUP(COUNT($RV117:SK117)+1,$G$4:$EH$9,SL$14,0)*$D117,IF($C117=SL$17,$G$9*$D117,""))</f>
        <v/>
      </c>
      <c r="SM117" s="34" t="str">
        <f>IF(SL117&lt;&gt;"",HLOOKUP(COUNT($RV117:SL117)+1,$G$4:$EH$9,SM$14,0)*$D117,IF($C117=SM$17,$G$9*$D117,""))</f>
        <v/>
      </c>
      <c r="SN117" s="34" t="str">
        <f>IF(SM117&lt;&gt;"",HLOOKUP(COUNT($RV117:SM117)+1,$G$4:$EH$9,SN$14,0)*$D117,IF($C117=SN$17,$G$9*$D117,""))</f>
        <v/>
      </c>
      <c r="SO117" s="34" t="str">
        <f>IF(SN117&lt;&gt;"",HLOOKUP(COUNT($RV117:SN117)+1,$G$4:$EH$9,SO$14,0)*$D117,IF($C117=SO$17,$G$9*$D117,""))</f>
        <v/>
      </c>
      <c r="SP117" s="34" t="str">
        <f>IF(SO117&lt;&gt;"",HLOOKUP(COUNT($RV117:SO117)+1,$G$4:$EH$9,SP$14,0)*$D117,IF($C117=SP$17,$G$9*$D117,""))</f>
        <v/>
      </c>
      <c r="SQ117" s="34" t="str">
        <f>IF(SP117&lt;&gt;"",HLOOKUP(COUNT($RV117:SP117)+1,$G$4:$EH$9,SQ$14,0)*$D117,IF($C117=SQ$17,$G$9*$D117,""))</f>
        <v/>
      </c>
      <c r="SR117" s="34" t="str">
        <f>IF(SQ117&lt;&gt;"",HLOOKUP(COUNT($RV117:SQ117)+1,$G$4:$EH$9,SR$14,0)*$D117,IF($C117=SR$17,$G$9*$D117,""))</f>
        <v/>
      </c>
      <c r="SS117" s="34" t="str">
        <f>IF(SR117&lt;&gt;"",HLOOKUP(COUNT($RV117:SR117)+1,$G$4:$EH$9,SS$14,0)*$D117,IF($C117=SS$17,$G$9*$D117,""))</f>
        <v/>
      </c>
      <c r="ST117" s="34" t="str">
        <f>IF(SS117&lt;&gt;"",HLOOKUP(COUNT($RV117:SS117)+1,$G$4:$EH$9,ST$14,0)*$D117,IF($C117=ST$17,$G$9*$D117,""))</f>
        <v/>
      </c>
      <c r="SU117" s="34" t="str">
        <f>IF(ST117&lt;&gt;"",HLOOKUP(COUNT($RV117:ST117)+1,$G$4:$EH$9,SU$14,0)*$D117,IF($C117=SU$17,$G$9*$D117,""))</f>
        <v/>
      </c>
      <c r="SV117" s="34" t="str">
        <f>IF(SU117&lt;&gt;"",HLOOKUP(COUNT($RV117:SU117)+1,$G$4:$EH$9,SV$14,0)*$D117,IF($C117=SV$17,$G$9*$D117,""))</f>
        <v/>
      </c>
      <c r="SW117" s="34" t="str">
        <f>IF(SV117&lt;&gt;"",HLOOKUP(COUNT($RV117:SV117)+1,$G$4:$EH$9,SW$14,0)*$D117,IF($C117=SW$17,$G$9*$D117,""))</f>
        <v/>
      </c>
      <c r="SX117" s="34" t="str">
        <f>IF(SW117&lt;&gt;"",HLOOKUP(COUNT($RV117:SW117)+1,$G$4:$EH$9,SX$14,0)*$D117,IF($C117=SX$17,$G$9*$D117,""))</f>
        <v/>
      </c>
      <c r="SY117" s="34" t="str">
        <f>IF(SX117&lt;&gt;"",HLOOKUP(COUNT($RV117:SX117)+1,$G$4:$EH$9,SY$14,0)*$D117,IF($C117=SY$17,$G$9*$D117,""))</f>
        <v/>
      </c>
      <c r="SZ117" s="34" t="str">
        <f>IF(SY117&lt;&gt;"",HLOOKUP(COUNT($RV117:SY117)+1,$G$4:$EH$9,SZ$14,0)*$D117,IF($C117=SZ$17,$G$9*$D117,""))</f>
        <v/>
      </c>
      <c r="TA117" s="34" t="str">
        <f>IF(SZ117&lt;&gt;"",HLOOKUP(COUNT($RV117:SZ117)+1,$G$4:$EH$9,TA$14,0)*$D117,IF($C117=TA$17,$G$9*$D117,""))</f>
        <v/>
      </c>
      <c r="TB117" s="34" t="str">
        <f>IF(TA117&lt;&gt;"",HLOOKUP(COUNT($RV117:TA117)+1,$G$4:$EH$9,TB$14,0)*$D117,IF($C117=TB$17,$G$9*$D117,""))</f>
        <v/>
      </c>
      <c r="TC117" s="34" t="str">
        <f>IF(TB117&lt;&gt;"",HLOOKUP(COUNT($RV117:TB117)+1,$G$4:$EH$9,TC$14,0)*$D117,IF($C117=TC$17,$G$9*$D117,""))</f>
        <v/>
      </c>
      <c r="TD117" s="34" t="str">
        <f>IF(TC117&lt;&gt;"",HLOOKUP(COUNT($RV117:TC117)+1,$G$4:$EH$9,TD$14,0)*$D117,IF($C117=TD$17,$G$9*$D117,""))</f>
        <v/>
      </c>
      <c r="TE117" s="34" t="str">
        <f>IF(TD117&lt;&gt;"",HLOOKUP(COUNT($RV117:TD117)+1,$G$4:$EH$9,TE$14,0)*$D117,IF($C117=TE$17,$G$9*$D117,""))</f>
        <v/>
      </c>
      <c r="TF117" s="34" t="str">
        <f>IF(TE117&lt;&gt;"",HLOOKUP(COUNT($RV117:TE117)+1,$G$4:$EH$9,TF$14,0)*$D117,IF($C117=TF$17,$G$9*$D117,""))</f>
        <v/>
      </c>
      <c r="TG117" s="34" t="str">
        <f>IF(TF117&lt;&gt;"",HLOOKUP(COUNT($RV117:TF117)+1,$G$4:$EH$9,TG$14,0)*$D117,IF($C117=TG$17,$G$9*$D117,""))</f>
        <v/>
      </c>
      <c r="TH117" s="34" t="str">
        <f>IF(TG117&lt;&gt;"",HLOOKUP(COUNT($RV117:TG117)+1,$G$4:$EH$9,TH$14,0)*$D117,IF($C117=TH$17,$G$9*$D117,""))</f>
        <v/>
      </c>
      <c r="TI117" s="34" t="str">
        <f>IF(TH117&lt;&gt;"",HLOOKUP(COUNT($RV117:TH117)+1,$G$4:$EH$9,TI$14,0)*$D117,IF($C117=TI$17,$G$9*$D117,""))</f>
        <v/>
      </c>
      <c r="TJ117" s="34" t="str">
        <f>IF(TI117&lt;&gt;"",HLOOKUP(COUNT($RV117:TI117)+1,$G$4:$EH$9,TJ$14,0)*$D117,IF($C117=TJ$17,$G$9*$D117,""))</f>
        <v/>
      </c>
      <c r="TK117" s="34" t="str">
        <f>IF(TJ117&lt;&gt;"",HLOOKUP(COUNT($RV117:TJ117)+1,$G$4:$EH$9,TK$14,0)*$D117,IF($C117=TK$17,$G$9*$D117,""))</f>
        <v/>
      </c>
      <c r="TL117" s="34" t="str">
        <f>IF(TK117&lt;&gt;"",HLOOKUP(COUNT($RV117:TK117)+1,$G$4:$EH$9,TL$14,0)*$D117,IF($C117=TL$17,$G$9*$D117,""))</f>
        <v/>
      </c>
      <c r="TM117" s="34" t="str">
        <f>IF(TL117&lt;&gt;"",HLOOKUP(COUNT($RV117:TL117)+1,$G$4:$EH$9,TM$14,0)*$D117,IF($C117=TM$17,$G$9*$D117,""))</f>
        <v/>
      </c>
      <c r="TN117" s="34" t="str">
        <f>IF(TM117&lt;&gt;"",HLOOKUP(COUNT($RV117:TM117)+1,$G$4:$EH$9,TN$14,0)*$D117,IF($C117=TN$17,$G$9*$D117,""))</f>
        <v/>
      </c>
      <c r="TO117" s="34" t="str">
        <f>IF(TN117&lt;&gt;"",HLOOKUP(COUNT($RV117:TN117)+1,$G$4:$EH$9,TO$14,0)*$D117,IF($C117=TO$17,$G$9*$D117,""))</f>
        <v/>
      </c>
      <c r="TP117" s="34" t="str">
        <f>IF(TO117&lt;&gt;"",HLOOKUP(COUNT($RV117:TO117)+1,$G$4:$EH$9,TP$14,0)*$D117,IF($C117=TP$17,$G$9*$D117,""))</f>
        <v/>
      </c>
      <c r="TQ117" s="34" t="str">
        <f>IF(TP117&lt;&gt;"",HLOOKUP(COUNT($RV117:TP117)+1,$G$4:$EH$9,TQ$14,0)*$D117,IF($C117=TQ$17,$G$9*$D117,""))</f>
        <v/>
      </c>
      <c r="TR117" s="34" t="str">
        <f>IF(TQ117&lt;&gt;"",HLOOKUP(COUNT($RV117:TQ117)+1,$G$4:$EH$9,TR$14,0)*$D117,IF($C117=TR$17,$G$9*$D117,""))</f>
        <v/>
      </c>
      <c r="TS117" s="34" t="str">
        <f>IF(TR117&lt;&gt;"",HLOOKUP(COUNT($RV117:TR117)+1,$G$4:$EH$9,TS$14,0)*$D117,IF($C117=TS$17,$G$9*$D117,""))</f>
        <v/>
      </c>
      <c r="TT117" s="34" t="str">
        <f>IF(TS117&lt;&gt;"",HLOOKUP(COUNT($RV117:TS117)+1,$G$4:$EH$9,TT$14,0)*$D117,IF($C117=TT$17,$G$9*$D117,""))</f>
        <v/>
      </c>
      <c r="TU117" s="34" t="str">
        <f>IF(TT117&lt;&gt;"",HLOOKUP(COUNT($RV117:TT117)+1,$G$4:$EH$9,TU$14,0)*$D117,IF($C117=TU$17,$G$9*$D117,""))</f>
        <v/>
      </c>
      <c r="TV117" s="34" t="str">
        <f>IF(TU117&lt;&gt;"",HLOOKUP(COUNT($RV117:TU117)+1,$G$4:$EH$9,TV$14,0)*$D117,IF($C117=TV$17,$G$9*$D117,""))</f>
        <v/>
      </c>
      <c r="TW117" s="34" t="str">
        <f>IF(TV117&lt;&gt;"",HLOOKUP(COUNT($RV117:TV117)+1,$G$4:$EH$9,TW$14,0)*$D117,IF($C117=TW$17,$G$9*$D117,""))</f>
        <v/>
      </c>
      <c r="TX117" s="34" t="str">
        <f>IF(TW117&lt;&gt;"",HLOOKUP(COUNT($RV117:TW117)+1,$G$4:$EH$9,TX$14,0)*$D117,IF($C117=TX$17,$G$9*$D117,""))</f>
        <v/>
      </c>
      <c r="TY117" s="34" t="str">
        <f>IF(TX117&lt;&gt;"",HLOOKUP(COUNT($RV117:TX117)+1,$G$4:$EH$9,TY$14,0)*$D117,IF($C117=TY$17,$G$9*$D117,""))</f>
        <v/>
      </c>
      <c r="TZ117" s="34" t="str">
        <f>IF(TY117&lt;&gt;"",HLOOKUP(COUNT($RV117:TY117)+1,$G$4:$EH$9,TZ$14,0)*$D117,IF($C117=TZ$17,$G$9*$D117,""))</f>
        <v/>
      </c>
      <c r="UA117" s="34" t="str">
        <f>IF(TZ117&lt;&gt;"",HLOOKUP(COUNT($RV117:TZ117)+1,$G$4:$EH$9,UA$14,0)*$D117,IF($C117=UA$17,$G$9*$D117,""))</f>
        <v/>
      </c>
      <c r="UB117" s="34" t="str">
        <f>IF(UA117&lt;&gt;"",HLOOKUP(COUNT($RV117:UA117)+1,$G$4:$EH$9,UB$14,0)*$D117,IF($C117=UB$17,$G$9*$D117,""))</f>
        <v/>
      </c>
      <c r="UC117" s="34" t="str">
        <f>IF(UB117&lt;&gt;"",HLOOKUP(COUNT($RV117:UB117)+1,$G$4:$EH$9,UC$14,0)*$D117,IF($C117=UC$17,$G$9*$D117,""))</f>
        <v/>
      </c>
      <c r="UD117" s="34" t="str">
        <f>IF(UC117&lt;&gt;"",HLOOKUP(COUNT($RV117:UC117)+1,$G$4:$EH$9,UD$14,0)*$D117,IF($C117=UD$17,$G$9*$D117,""))</f>
        <v/>
      </c>
      <c r="UE117" s="34" t="str">
        <f>IF(UD117&lt;&gt;"",HLOOKUP(COUNT($RV117:UD117)+1,$G$4:$EH$9,UE$14,0)*$D117,IF($C117=UE$17,$G$9*$D117,""))</f>
        <v/>
      </c>
      <c r="UF117" s="34" t="str">
        <f>IF(UE117&lt;&gt;"",HLOOKUP(COUNT($RV117:UE117)+1,$G$4:$EH$9,UF$14,0)*$D117,IF($C117=UF$17,$G$9*$D117,""))</f>
        <v/>
      </c>
      <c r="UG117" s="34" t="str">
        <f>IF(UF117&lt;&gt;"",HLOOKUP(COUNT($RV117:UF117)+1,$G$4:$EH$9,UG$14,0)*$D117,IF($C117=UG$17,$G$9*$D117,""))</f>
        <v/>
      </c>
      <c r="UH117" s="34" t="str">
        <f>IF(UG117&lt;&gt;"",HLOOKUP(COUNT($RV117:UG117)+1,$G$4:$EH$9,UH$14,0)*$D117,IF($C117=UH$17,$G$9*$D117,""))</f>
        <v/>
      </c>
      <c r="UI117" s="34" t="str">
        <f>IF(UH117&lt;&gt;"",HLOOKUP(COUNT($RV117:UH117)+1,$G$4:$EH$9,UI$14,0)*$D117,IF($C117=UI$17,$G$9*$D117,""))</f>
        <v/>
      </c>
      <c r="UJ117" s="34" t="str">
        <f>IF(UI117&lt;&gt;"",HLOOKUP(COUNT($RV117:UI117)+1,$G$4:$EH$9,UJ$14,0)*$D117,IF($C117=UJ$17,$G$9*$D117,""))</f>
        <v/>
      </c>
      <c r="UK117" s="34" t="str">
        <f>IF(UJ117&lt;&gt;"",HLOOKUP(COUNT($RV117:UJ117)+1,$G$4:$EH$9,UK$14,0)*$D117,IF($C117=UK$17,$G$9*$D117,""))</f>
        <v/>
      </c>
      <c r="UL117" s="34" t="str">
        <f>IF(UK117&lt;&gt;"",HLOOKUP(COUNT($RV117:UK117)+1,$G$4:$EH$9,UL$14,0)*$D117,IF($C117=UL$17,$G$9*$D117,""))</f>
        <v/>
      </c>
      <c r="UM117" s="34" t="str">
        <f>IF(UL117&lt;&gt;"",HLOOKUP(COUNT($RV117:UL117)+1,$G$4:$EH$9,UM$14,0)*$D117,IF($C117=UM$17,$G$9*$D117,""))</f>
        <v/>
      </c>
      <c r="UN117" s="34" t="str">
        <f>IF(UM117&lt;&gt;"",HLOOKUP(COUNT($RV117:UM117)+1,$G$4:$EH$9,UN$14,0)*$D117,IF($C117=UN$17,$G$9*$D117,""))</f>
        <v/>
      </c>
      <c r="UO117" s="34" t="str">
        <f>IF(UN117&lt;&gt;"",HLOOKUP(COUNT($RV117:UN117)+1,$G$4:$EH$9,UO$14,0)*$D117,IF($C117=UO$17,$G$9*$D117,""))</f>
        <v/>
      </c>
      <c r="UP117" s="34" t="str">
        <f>IF(UO117&lt;&gt;"",HLOOKUP(COUNT($RV117:UO117)+1,$G$4:$EH$9,UP$14,0)*$D117,IF($C117=UP$17,$G$9*$D117,""))</f>
        <v/>
      </c>
      <c r="UQ117" s="34" t="str">
        <f>IF(UP117&lt;&gt;"",HLOOKUP(COUNT($RV117:UP117)+1,$G$4:$EH$9,UQ$14,0)*$D117,IF($C117=UQ$17,$G$9*$D117,""))</f>
        <v/>
      </c>
      <c r="UR117" s="34" t="str">
        <f>IF(UQ117&lt;&gt;"",HLOOKUP(COUNT($RV117:UQ117)+1,$G$4:$EH$9,UR$14,0)*$D117,IF($C117=UR$17,$G$9*$D117,""))</f>
        <v/>
      </c>
      <c r="US117" s="34" t="str">
        <f>IF(UR117&lt;&gt;"",HLOOKUP(COUNT($RV117:UR117)+1,$G$4:$EH$9,US$14,0)*$D117,IF($C117=US$17,$G$9*$D117,""))</f>
        <v/>
      </c>
      <c r="UT117" s="34" t="str">
        <f>IF(US117&lt;&gt;"",HLOOKUP(COUNT($RV117:US117)+1,$G$4:$EH$9,UT$14,0)*$D117,IF($C117=UT$17,$G$9*$D117,""))</f>
        <v/>
      </c>
      <c r="UU117" s="34" t="str">
        <f>IF(UT117&lt;&gt;"",HLOOKUP(COUNT($RV117:UT117)+1,$G$4:$EH$9,UU$14,0)*$D117,IF($C117=UU$17,$G$9*$D117,""))</f>
        <v/>
      </c>
      <c r="UV117" s="34" t="str">
        <f>IF(UU117&lt;&gt;"",HLOOKUP(COUNT($RV117:UU117)+1,$G$4:$EH$9,UV$14,0)*$D117,IF($C117=UV$17,$G$9*$D117,""))</f>
        <v/>
      </c>
      <c r="UW117" s="34" t="str">
        <f>IF(UV117&lt;&gt;"",HLOOKUP(COUNT($RV117:UV117)+1,$G$4:$EH$9,UW$14,0)*$D117,IF($C117=UW$17,$G$9*$D117,""))</f>
        <v/>
      </c>
      <c r="UX117" s="34" t="str">
        <f>IF(UW117&lt;&gt;"",HLOOKUP(COUNT($RV117:UW117)+1,$G$4:$EH$9,UX$14,0)*$D117,IF($C117=UX$17,$G$9*$D117,""))</f>
        <v/>
      </c>
      <c r="UY117" s="34" t="str">
        <f>IF(UX117&lt;&gt;"",HLOOKUP(COUNT($RV117:UX117)+1,$G$4:$EH$9,UY$14,0)*$D117,IF($C117=UY$17,$G$9*$D117,""))</f>
        <v/>
      </c>
      <c r="UZ117" s="34" t="str">
        <f>IF(UY117&lt;&gt;"",HLOOKUP(COUNT($RV117:UY117)+1,$G$4:$EH$9,UZ$14,0)*$D117,IF($C117=UZ$17,$G$9*$D117,""))</f>
        <v/>
      </c>
      <c r="VA117" s="34" t="str">
        <f>IF(UZ117&lt;&gt;"",HLOOKUP(COUNT($RV117:UZ117)+1,$G$4:$EH$9,VA$14,0)*$D117,IF($C117=VA$17,$G$9*$D117,""))</f>
        <v/>
      </c>
      <c r="VB117" s="34" t="str">
        <f>IF(VA117&lt;&gt;"",HLOOKUP(COUNT($RV117:VA117)+1,$G$4:$EH$9,VB$14,0)*$D117,IF($C117=VB$17,$G$9*$D117,""))</f>
        <v/>
      </c>
      <c r="VC117" s="34" t="str">
        <f>IF(VB117&lt;&gt;"",HLOOKUP(COUNT($RV117:VB117)+1,$G$4:$EH$9,VC$14,0)*$D117,IF($C117=VC$17,$G$9*$D117,""))</f>
        <v/>
      </c>
      <c r="VD117" s="34" t="str">
        <f>IF(VC117&lt;&gt;"",HLOOKUP(COUNT($RV117:VC117)+1,$G$4:$EH$9,VD$14,0)*$D117,IF($C117=VD$17,$G$9*$D117,""))</f>
        <v/>
      </c>
      <c r="VE117" s="34" t="str">
        <f>IF(VD117&lt;&gt;"",HLOOKUP(COUNT($RV117:VD117)+1,$G$4:$EH$9,VE$14,0)*$D117,IF($C117=VE$17,$G$9*$D117,""))</f>
        <v/>
      </c>
      <c r="VF117" s="34" t="str">
        <f>IF(VE117&lt;&gt;"",HLOOKUP(COUNT($RV117:VE117)+1,$G$4:$EH$9,VF$14,0)*$D117,IF($C117=VF$17,$G$9*$D117,""))</f>
        <v/>
      </c>
      <c r="VG117" s="34" t="str">
        <f>IF(VF117&lt;&gt;"",HLOOKUP(COUNT($RV117:VF117)+1,$G$4:$EH$9,VG$14,0)*$D117,IF($C117=VG$17,$G$9*$D117,""))</f>
        <v/>
      </c>
      <c r="VH117" s="34" t="str">
        <f>IF(VG117&lt;&gt;"",HLOOKUP(COUNT($RV117:VG117)+1,$G$4:$EH$9,VH$14,0)*$D117,IF($C117=VH$17,$G$9*$D117,""))</f>
        <v/>
      </c>
      <c r="VI117" s="34" t="str">
        <f>IF(VH117&lt;&gt;"",HLOOKUP(COUNT($RV117:VH117)+1,$G$4:$EH$9,VI$14,0)*$D117,IF($C117=VI$17,$G$9*$D117,""))</f>
        <v/>
      </c>
      <c r="VJ117" s="34" t="str">
        <f>IF(VI117&lt;&gt;"",HLOOKUP(COUNT($RV117:VI117)+1,$G$4:$EH$9,VJ$14,0)*$D117,IF($C117=VJ$17,$G$9*$D117,""))</f>
        <v/>
      </c>
      <c r="VK117" s="34" t="str">
        <f>IF(VJ117&lt;&gt;"",HLOOKUP(COUNT($RV117:VJ117)+1,$G$4:$EH$9,VK$14,0)*$D117,IF($C117=VK$17,$G$9*$D117,""))</f>
        <v/>
      </c>
      <c r="VL117" s="34" t="str">
        <f>IF(VK117&lt;&gt;"",HLOOKUP(COUNT($RV117:VK117)+1,$G$4:$EH$9,VL$14,0)*$D117,IF($C117=VL$17,$G$9*$D117,""))</f>
        <v/>
      </c>
      <c r="VM117" s="34" t="str">
        <f>IF(VL117&lt;&gt;"",HLOOKUP(COUNT($RV117:VL117)+1,$G$4:$EH$9,VM$14,0)*$D117,IF($C117=VM$17,$G$9*$D117,""))</f>
        <v/>
      </c>
      <c r="VN117" s="34" t="str">
        <f>IF(VM117&lt;&gt;"",HLOOKUP(COUNT($RV117:VM117)+1,$G$4:$EH$9,VN$14,0)*$D117,IF($C117=VN$17,$G$9*$D117,""))</f>
        <v/>
      </c>
      <c r="VO117" s="34" t="str">
        <f>IF(VN117&lt;&gt;"",HLOOKUP(COUNT($RV117:VN117)+1,$G$4:$EH$9,VO$14,0)*$D117,IF($C117=VO$17,$G$9*$D117,""))</f>
        <v/>
      </c>
      <c r="VP117" s="34" t="str">
        <f>IF(VO117&lt;&gt;"",HLOOKUP(COUNT($RV117:VO117)+1,$G$4:$EH$9,VP$14,0)*$D117,IF($C117=VP$17,$G$9*$D117,""))</f>
        <v/>
      </c>
      <c r="VQ117" s="34">
        <f>IF(VP117&lt;&gt;"",HLOOKUP(COUNT($RV117:VP117)+1,$G$4:$EH$9,VQ$14,0)*$D117,IF($C117=VQ$17,$G$9*$D117,""))</f>
        <v>14500</v>
      </c>
      <c r="VR117" s="34">
        <f>IF(VQ117&lt;&gt;"",HLOOKUP(COUNT($RV117:VQ117)+1,$G$4:$EH$9,VR$14,0)*$D117,IF($C117=VR$17,$G$9*$D117,""))</f>
        <v>0</v>
      </c>
      <c r="VS117" s="34">
        <f>IF(VR117&lt;&gt;"",HLOOKUP(COUNT($RV117:VR117)+1,$G$4:$EH$9,VS$14,0)*$D117,IF($C117=VS$17,$G$9*$D117,""))</f>
        <v>0</v>
      </c>
      <c r="VT117" s="34">
        <f>IF(VS117&lt;&gt;"",HLOOKUP(COUNT($RV117:VS117)+1,$G$4:$EH$9,VT$14,0)*$D117,IF($C117=VT$17,$G$9*$D117,""))</f>
        <v>0</v>
      </c>
      <c r="VU117" s="34">
        <f>IF(VT117&lt;&gt;"",HLOOKUP(COUNT($RV117:VT117)+1,$G$4:$EH$9,VU$14,0)*$D117,IF($C117=VU$17,$G$9*$D117,""))</f>
        <v>0</v>
      </c>
      <c r="VV117" s="34">
        <f>IF(VU117&lt;&gt;"",HLOOKUP(COUNT($RV117:VU117)+1,$G$4:$EH$9,VV$14,0)*$D117,IF($C117=VV$17,$G$9*$D117,""))</f>
        <v>0</v>
      </c>
      <c r="VW117" s="34">
        <f>IF(VV117&lt;&gt;"",HLOOKUP(COUNT($RV117:VV117)+1,$G$4:$EH$9,VW$14,0)*$D117,IF($C117=VW$17,$G$9*$D117,""))</f>
        <v>0</v>
      </c>
      <c r="VX117" s="34">
        <f>IF(VW117&lt;&gt;"",HLOOKUP(COUNT($RV117:VW117)+1,$G$4:$EH$9,VX$14,0)*$D117,IF($C117=VX$17,$G$9*$D117,""))</f>
        <v>0</v>
      </c>
      <c r="VY117" s="34">
        <f>IF(VX117&lt;&gt;"",HLOOKUP(COUNT($RV117:VX117)+1,$G$4:$EH$9,VY$14,0)*$D117,IF($C117=VY$17,$G$9*$D117,""))</f>
        <v>0</v>
      </c>
      <c r="VZ117" s="34">
        <f>IF(VY117&lt;&gt;"",HLOOKUP(COUNT($RV117:VY117)+1,$G$4:$EH$9,VZ$14,0)*$D117,IF($C117=VZ$17,$G$9*$D117,""))</f>
        <v>0</v>
      </c>
      <c r="WA117" s="34">
        <f>IF(VZ117&lt;&gt;"",HLOOKUP(COUNT($RV117:VZ117)+1,$G$4:$EH$9,WA$14,0)*$D117,IF($C117=WA$17,$G$9*$D117,""))</f>
        <v>0</v>
      </c>
      <c r="WB117" s="34">
        <f>IF(WA117&lt;&gt;"",HLOOKUP(COUNT($RV117:WA117)+1,$G$4:$EH$9,WB$14,0)*$D117,IF($C117=WB$17,$G$9*$D117,""))</f>
        <v>0</v>
      </c>
      <c r="WC117" s="34">
        <f>IF(WB117&lt;&gt;"",HLOOKUP(COUNT($RV117:WB117)+1,$G$4:$EH$9,WC$14,0)*$D117,IF($C117=WC$17,$G$9*$D117,""))</f>
        <v>0</v>
      </c>
      <c r="WD117" s="34">
        <f>IF(WC117&lt;&gt;"",HLOOKUP(COUNT($RV117:WC117)+1,$G$4:$EH$9,WD$14,0)*$D117,IF($C117=WD$17,$G$9*$D117,""))</f>
        <v>0</v>
      </c>
      <c r="WE117" s="34">
        <f>IF(WD117&lt;&gt;"",HLOOKUP(COUNT($RV117:WD117)+1,$G$4:$EH$9,WE$14,0)*$D117,IF($C117=WE$17,$G$9*$D117,""))</f>
        <v>0</v>
      </c>
      <c r="WF117" s="34">
        <f>IF(WE117&lt;&gt;"",HLOOKUP(COUNT($RV117:WE117)+1,$G$4:$EH$9,WF$14,0)*$D117,IF($C117=WF$17,$G$9*$D117,""))</f>
        <v>0</v>
      </c>
      <c r="WG117" s="34">
        <f>IF(WF117&lt;&gt;"",HLOOKUP(COUNT($RV117:WF117)+1,$G$4:$EH$9,WG$14,0)*$D117,IF($C117=WG$17,$G$9*$D117,""))</f>
        <v>0</v>
      </c>
      <c r="WH117" s="34">
        <f>IF(WG117&lt;&gt;"",HLOOKUP(COUNT($RV117:WG117)+1,$G$4:$EH$9,WH$14,0)*$D117,IF($C117=WH$17,$G$9*$D117,""))</f>
        <v>0</v>
      </c>
      <c r="WI117" s="34">
        <f>IF(WH117&lt;&gt;"",HLOOKUP(COUNT($RV117:WH117)+1,$G$4:$EH$9,WI$14,0)*$D117,IF($C117=WI$17,$G$9*$D117,""))</f>
        <v>0</v>
      </c>
      <c r="WJ117" s="34">
        <f>IF(WI117&lt;&gt;"",HLOOKUP(COUNT($RV117:WI117)+1,$G$4:$EH$9,WJ$14,0)*$D117,IF($C117=WJ$17,$G$9*$D117,""))</f>
        <v>0</v>
      </c>
      <c r="WK117" s="34">
        <f>IF(WJ117&lt;&gt;"",HLOOKUP(COUNT($RV117:WJ117)+1,$G$4:$EH$9,WK$14,0)*$D117,IF($C117=WK$17,$G$9*$D117,""))</f>
        <v>0</v>
      </c>
      <c r="WL117" s="34">
        <f>IF(WK117&lt;&gt;"",HLOOKUP(COUNT($RV117:WK117)+1,$G$4:$EH$9,WL$14,0)*$D117,IF($C117=WL$17,$G$9*$D117,""))</f>
        <v>0</v>
      </c>
    </row>
    <row r="118" spans="1:610" ht="15" x14ac:dyDescent="0.2">
      <c r="A118" s="25">
        <f t="shared" si="911"/>
        <v>4</v>
      </c>
      <c r="B118" s="1328" t="s">
        <v>90</v>
      </c>
      <c r="C118" s="62">
        <f t="shared" si="912"/>
        <v>100</v>
      </c>
      <c r="D118" s="30">
        <f>VLOOKUP(B118,Premissas!$R$8:$AD$18,(Histograma!A118+1),0)</f>
        <v>5</v>
      </c>
      <c r="G118" s="34" t="str">
        <f>IF(F118&lt;&gt;"",HLOOKUP(COUNT($F118:F118)+1,$G$4:$EH$8,G$14,0)*$D118,IF($C118=G$17,$G$5*$D118,""))</f>
        <v/>
      </c>
      <c r="H118" s="34" t="str">
        <f>IF(G118&lt;&gt;"",HLOOKUP(COUNT($F118:G118)+1,$G$4:$EH$8,H$14,0)*$D118,IF($C118=H$17,$G$5*$D118,""))</f>
        <v/>
      </c>
      <c r="I118" s="34" t="str">
        <f>IF(H118&lt;&gt;"",HLOOKUP(COUNT($F118:H118)+1,$G$4:$EH$8,I$14,0)*$D118,IF($C118=I$17,$G$5*$D118,""))</f>
        <v/>
      </c>
      <c r="J118" s="34" t="str">
        <f>IF(I118&lt;&gt;"",HLOOKUP(COUNT($F118:I118)+1,$G$4:$EH$8,J$14,0)*$D118,IF($C118=J$17,$G$5*$D118,""))</f>
        <v/>
      </c>
      <c r="K118" s="34" t="str">
        <f>IF(J118&lt;&gt;"",HLOOKUP(COUNT($F118:J118)+1,$G$4:$EH$8,K$14,0)*$D118,IF($C118=K$17,$G$5*$D118,""))</f>
        <v/>
      </c>
      <c r="L118" s="34" t="str">
        <f>IF(K118&lt;&gt;"",HLOOKUP(COUNT($F118:K118)+1,$G$4:$EH$8,L$14,0)*$D118,IF($C118=L$17,$G$5*$D118,""))</f>
        <v/>
      </c>
      <c r="M118" s="34" t="str">
        <f>IF(L118&lt;&gt;"",HLOOKUP(COUNT($F118:L118)+1,$G$4:$EH$8,M$14,0)*$D118,IF($C118=M$17,$G$5*$D118,""))</f>
        <v/>
      </c>
      <c r="N118" s="34" t="str">
        <f>IF(M118&lt;&gt;"",HLOOKUP(COUNT($F118:M118)+1,$G$4:$EH$8,N$14,0)*$D118,IF($C118=N$17,$G$5*$D118,""))</f>
        <v/>
      </c>
      <c r="O118" s="34" t="str">
        <f>IF(N118&lt;&gt;"",HLOOKUP(COUNT($F118:N118)+1,$G$4:$EH$8,O$14,0)*$D118,IF($C118=O$17,$G$5*$D118,""))</f>
        <v/>
      </c>
      <c r="P118" s="34" t="str">
        <f>IF(O118&lt;&gt;"",HLOOKUP(COUNT($F118:O118)+1,$G$4:$EH$8,P$14,0)*$D118,IF($C118=P$17,$G$5*$D118,""))</f>
        <v/>
      </c>
      <c r="Q118" s="34" t="str">
        <f>IF(P118&lt;&gt;"",HLOOKUP(COUNT($F118:P118)+1,$G$4:$EH$8,Q$14,0)*$D118,IF($C118=Q$17,$G$5*$D118,""))</f>
        <v/>
      </c>
      <c r="R118" s="34" t="str">
        <f>IF(Q118&lt;&gt;"",HLOOKUP(COUNT($F118:Q118)+1,$G$4:$EH$8,R$14,0)*$D118,IF($C118=R$17,$G$5*$D118,""))</f>
        <v/>
      </c>
      <c r="S118" s="34" t="str">
        <f>IF(R118&lt;&gt;"",HLOOKUP(COUNT($F118:R118)+1,$G$4:$EH$8,S$14,0)*$D118,IF($C118=S$17,$G$5*$D118,""))</f>
        <v/>
      </c>
      <c r="T118" s="34" t="str">
        <f>IF(S118&lt;&gt;"",HLOOKUP(COUNT($F118:S118)+1,$G$4:$EH$8,T$14,0)*$D118,IF($C118=T$17,$G$5*$D118,""))</f>
        <v/>
      </c>
      <c r="U118" s="34" t="str">
        <f>IF(T118&lt;&gt;"",HLOOKUP(COUNT($F118:T118)+1,$G$4:$EH$8,U$14,0)*$D118,IF($C118=U$17,$G$5*$D118,""))</f>
        <v/>
      </c>
      <c r="V118" s="34" t="str">
        <f>IF(U118&lt;&gt;"",HLOOKUP(COUNT($F118:U118)+1,$G$4:$EH$8,V$14,0)*$D118,IF($C118=V$17,$G$5*$D118,""))</f>
        <v/>
      </c>
      <c r="W118" s="34" t="str">
        <f>IF(V118&lt;&gt;"",HLOOKUP(COUNT($F118:V118)+1,$G$4:$EH$8,W$14,0)*$D118,IF($C118=W$17,$G$5*$D118,""))</f>
        <v/>
      </c>
      <c r="X118" s="34" t="str">
        <f>IF(W118&lt;&gt;"",HLOOKUP(COUNT($F118:W118)+1,$G$4:$EH$8,X$14,0)*$D118,IF($C118=X$17,$G$5*$D118,""))</f>
        <v/>
      </c>
      <c r="Y118" s="34" t="str">
        <f>IF(X118&lt;&gt;"",HLOOKUP(COUNT($F118:X118)+1,$G$4:$EH$8,Y$14,0)*$D118,IF($C118=Y$17,$G$5*$D118,""))</f>
        <v/>
      </c>
      <c r="Z118" s="34" t="str">
        <f>IF(Y118&lt;&gt;"",HLOOKUP(COUNT($F118:Y118)+1,$G$4:$EH$8,Z$14,0)*$D118,IF($C118=Z$17,$G$5*$D118,""))</f>
        <v/>
      </c>
      <c r="AA118" s="34" t="str">
        <f>IF(Z118&lt;&gt;"",HLOOKUP(COUNT($F118:Z118)+1,$G$4:$EH$8,AA$14,0)*$D118,IF($C118=AA$17,$G$5*$D118,""))</f>
        <v/>
      </c>
      <c r="AB118" s="34" t="str">
        <f>IF(AA118&lt;&gt;"",HLOOKUP(COUNT($F118:AA118)+1,$G$4:$EH$8,AB$14,0)*$D118,IF($C118=AB$17,$G$5*$D118,""))</f>
        <v/>
      </c>
      <c r="AC118" s="34" t="str">
        <f>IF(AB118&lt;&gt;"",HLOOKUP(COUNT($F118:AB118)+1,$G$4:$EH$8,AC$14,0)*$D118,IF($C118=AC$17,$G$5*$D118,""))</f>
        <v/>
      </c>
      <c r="AD118" s="34" t="str">
        <f>IF(AC118&lt;&gt;"",HLOOKUP(COUNT($F118:AC118)+1,$G$4:$EH$8,AD$14,0)*$D118,IF($C118=AD$17,$G$5*$D118,""))</f>
        <v/>
      </c>
      <c r="AE118" s="34" t="str">
        <f>IF(AD118&lt;&gt;"",HLOOKUP(COUNT($F118:AD118)+1,$G$4:$EH$8,AE$14,0)*$D118,IF($C118=AE$17,$G$5*$D118,""))</f>
        <v/>
      </c>
      <c r="AF118" s="34" t="str">
        <f>IF(AE118&lt;&gt;"",HLOOKUP(COUNT($F118:AE118)+1,$G$4:$EH$8,AF$14,0)*$D118,IF($C118=AF$17,$G$5*$D118,""))</f>
        <v/>
      </c>
      <c r="AG118" s="34" t="str">
        <f>IF(AF118&lt;&gt;"",HLOOKUP(COUNT($F118:AF118)+1,$G$4:$EH$8,AG$14,0)*$D118,IF($C118=AG$17,$G$5*$D118,""))</f>
        <v/>
      </c>
      <c r="AH118" s="34" t="str">
        <f>IF(AG118&lt;&gt;"",HLOOKUP(COUNT($F118:AG118)+1,$G$4:$EH$8,AH$14,0)*$D118,IF($C118=AH$17,$G$5*$D118,""))</f>
        <v/>
      </c>
      <c r="AI118" s="34" t="str">
        <f>IF(AH118&lt;&gt;"",HLOOKUP(COUNT($F118:AH118)+1,$G$4:$EH$8,AI$14,0)*$D118,IF($C118=AI$17,$G$5*$D118,""))</f>
        <v/>
      </c>
      <c r="AJ118" s="34" t="str">
        <f>IF(AI118&lt;&gt;"",HLOOKUP(COUNT($F118:AI118)+1,$G$4:$EH$8,AJ$14,0)*$D118,IF($C118=AJ$17,$G$5*$D118,""))</f>
        <v/>
      </c>
      <c r="AK118" s="34" t="str">
        <f>IF(AJ118&lt;&gt;"",HLOOKUP(COUNT($F118:AJ118)+1,$G$4:$EH$8,AK$14,0)*$D118,IF($C118=AK$17,$G$5*$D118,""))</f>
        <v/>
      </c>
      <c r="AL118" s="34" t="str">
        <f>IF(AK118&lt;&gt;"",HLOOKUP(COUNT($F118:AK118)+1,$G$4:$EH$8,AL$14,0)*$D118,IF($C118=AL$17,$G$5*$D118,""))</f>
        <v/>
      </c>
      <c r="AM118" s="34" t="str">
        <f>IF(AL118&lt;&gt;"",HLOOKUP(COUNT($F118:AL118)+1,$G$4:$EH$8,AM$14,0)*$D118,IF($C118=AM$17,$G$5*$D118,""))</f>
        <v/>
      </c>
      <c r="AN118" s="34" t="str">
        <f>IF(AM118&lt;&gt;"",HLOOKUP(COUNT($F118:AM118)+1,$G$4:$EH$8,AN$14,0)*$D118,IF($C118=AN$17,$G$5*$D118,""))</f>
        <v/>
      </c>
      <c r="AO118" s="34" t="str">
        <f>IF(AN118&lt;&gt;"",HLOOKUP(COUNT($F118:AN118)+1,$G$4:$EH$8,AO$14,0)*$D118,IF($C118=AO$17,$G$5*$D118,""))</f>
        <v/>
      </c>
      <c r="AP118" s="34" t="str">
        <f>IF(AO118&lt;&gt;"",HLOOKUP(COUNT($F118:AO118)+1,$G$4:$EH$8,AP$14,0)*$D118,IF($C118=AP$17,$G$5*$D118,""))</f>
        <v/>
      </c>
      <c r="AQ118" s="34" t="str">
        <f>IF(AP118&lt;&gt;"",HLOOKUP(COUNT($F118:AP118)+1,$G$4:$EH$8,AQ$14,0)*$D118,IF($C118=AQ$17,$G$5*$D118,""))</f>
        <v/>
      </c>
      <c r="AR118" s="34" t="str">
        <f>IF(AQ118&lt;&gt;"",HLOOKUP(COUNT($F118:AQ118)+1,$G$4:$EH$8,AR$14,0)*$D118,IF($C118=AR$17,$G$5*$D118,""))</f>
        <v/>
      </c>
      <c r="AS118" s="34" t="str">
        <f>IF(AR118&lt;&gt;"",HLOOKUP(COUNT($F118:AR118)+1,$G$4:$EH$8,AS$14,0)*$D118,IF($C118=AS$17,$G$5*$D118,""))</f>
        <v/>
      </c>
      <c r="AT118" s="34" t="str">
        <f>IF(AS118&lt;&gt;"",HLOOKUP(COUNT($F118:AS118)+1,$G$4:$EH$8,AT$14,0)*$D118,IF($C118=AT$17,$G$5*$D118,""))</f>
        <v/>
      </c>
      <c r="AU118" s="34" t="str">
        <f>IF(AT118&lt;&gt;"",HLOOKUP(COUNT($F118:AT118)+1,$G$4:$EH$8,AU$14,0)*$D118,IF($C118=AU$17,$G$5*$D118,""))</f>
        <v/>
      </c>
      <c r="AV118" s="34" t="str">
        <f>IF(AU118&lt;&gt;"",HLOOKUP(COUNT($F118:AU118)+1,$G$4:$EH$8,AV$14,0)*$D118,IF($C118=AV$17,$G$5*$D118,""))</f>
        <v/>
      </c>
      <c r="AW118" s="34" t="str">
        <f>IF(AV118&lt;&gt;"",HLOOKUP(COUNT($F118:AV118)+1,$G$4:$EH$8,AW$14,0)*$D118,IF($C118=AW$17,$G$5*$D118,""))</f>
        <v/>
      </c>
      <c r="AX118" s="34" t="str">
        <f>IF(AW118&lt;&gt;"",HLOOKUP(COUNT($F118:AW118)+1,$G$4:$EH$8,AX$14,0)*$D118,IF($C118=AX$17,$G$5*$D118,""))</f>
        <v/>
      </c>
      <c r="AY118" s="34" t="str">
        <f>IF(AX118&lt;&gt;"",HLOOKUP(COUNT($F118:AX118)+1,$G$4:$EH$8,AY$14,0)*$D118,IF($C118=AY$17,$G$5*$D118,""))</f>
        <v/>
      </c>
      <c r="AZ118" s="34" t="str">
        <f>IF(AY118&lt;&gt;"",HLOOKUP(COUNT($F118:AY118)+1,$G$4:$EH$8,AZ$14,0)*$D118,IF($C118=AZ$17,$G$5*$D118,""))</f>
        <v/>
      </c>
      <c r="BA118" s="34" t="str">
        <f>IF(AZ118&lt;&gt;"",HLOOKUP(COUNT($F118:AZ118)+1,$G$4:$EH$8,BA$14,0)*$D118,IF($C118=BA$17,$G$5*$D118,""))</f>
        <v/>
      </c>
      <c r="BB118" s="34" t="str">
        <f>IF(BA118&lt;&gt;"",HLOOKUP(COUNT($F118:BA118)+1,$G$4:$EH$8,BB$14,0)*$D118,IF($C118=BB$17,$G$5*$D118,""))</f>
        <v/>
      </c>
      <c r="BC118" s="34" t="str">
        <f>IF(BB118&lt;&gt;"",HLOOKUP(COUNT($F118:BB118)+1,$G$4:$EH$8,BC$14,0)*$D118,IF($C118=BC$17,$G$5*$D118,""))</f>
        <v/>
      </c>
      <c r="BD118" s="34" t="str">
        <f>IF(BC118&lt;&gt;"",HLOOKUP(COUNT($F118:BC118)+1,$G$4:$EH$8,BD$14,0)*$D118,IF($C118=BD$17,$G$5*$D118,""))</f>
        <v/>
      </c>
      <c r="BE118" s="34" t="str">
        <f>IF(BD118&lt;&gt;"",HLOOKUP(COUNT($F118:BD118)+1,$G$4:$EH$8,BE$14,0)*$D118,IF($C118=BE$17,$G$5*$D118,""))</f>
        <v/>
      </c>
      <c r="BF118" s="34" t="str">
        <f>IF(BE118&lt;&gt;"",HLOOKUP(COUNT($F118:BE118)+1,$G$4:$EH$8,BF$14,0)*$D118,IF($C118=BF$17,$G$5*$D118,""))</f>
        <v/>
      </c>
      <c r="BG118" s="34" t="str">
        <f>IF(BF118&lt;&gt;"",HLOOKUP(COUNT($F118:BF118)+1,$G$4:$EH$8,BG$14,0)*$D118,IF($C118=BG$17,$G$5*$D118,""))</f>
        <v/>
      </c>
      <c r="BH118" s="34" t="str">
        <f>IF(BG118&lt;&gt;"",HLOOKUP(COUNT($F118:BG118)+1,$G$4:$EH$8,BH$14,0)*$D118,IF($C118=BH$17,$G$5*$D118,""))</f>
        <v/>
      </c>
      <c r="BI118" s="34" t="str">
        <f>IF(BH118&lt;&gt;"",HLOOKUP(COUNT($F118:BH118)+1,$G$4:$EH$8,BI$14,0)*$D118,IF($C118=BI$17,$G$5*$D118,""))</f>
        <v/>
      </c>
      <c r="BJ118" s="34" t="str">
        <f>IF(BI118&lt;&gt;"",HLOOKUP(COUNT($F118:BI118)+1,$G$4:$EH$8,BJ$14,0)*$D118,IF($C118=BJ$17,$G$5*$D118,""))</f>
        <v/>
      </c>
      <c r="BK118" s="34" t="str">
        <f>IF(BJ118&lt;&gt;"",HLOOKUP(COUNT($F118:BJ118)+1,$G$4:$EH$8,BK$14,0)*$D118,IF($C118=BK$17,$G$5*$D118,""))</f>
        <v/>
      </c>
      <c r="BL118" s="34" t="str">
        <f>IF(BK118&lt;&gt;"",HLOOKUP(COUNT($F118:BK118)+1,$G$4:$EH$8,BL$14,0)*$D118,IF($C118=BL$17,$G$5*$D118,""))</f>
        <v/>
      </c>
      <c r="BM118" s="34" t="str">
        <f>IF(BL118&lt;&gt;"",HLOOKUP(COUNT($F118:BL118)+1,$G$4:$EH$8,BM$14,0)*$D118,IF($C118=BM$17,$G$5*$D118,""))</f>
        <v/>
      </c>
      <c r="BN118" s="34" t="str">
        <f>IF(BM118&lt;&gt;"",HLOOKUP(COUNT($F118:BM118)+1,$G$4:$EH$8,BN$14,0)*$D118,IF($C118=BN$17,$G$5*$D118,""))</f>
        <v/>
      </c>
      <c r="BO118" s="34" t="str">
        <f>IF(BN118&lt;&gt;"",HLOOKUP(COUNT($F118:BN118)+1,$G$4:$EH$8,BO$14,0)*$D118,IF($C118=BO$17,$G$5*$D118,""))</f>
        <v/>
      </c>
      <c r="BP118" s="34" t="str">
        <f>IF(BO118&lt;&gt;"",HLOOKUP(COUNT($F118:BO118)+1,$G$4:$EH$8,BP$14,0)*$D118,IF($C118=BP$17,$G$5*$D118,""))</f>
        <v/>
      </c>
      <c r="BQ118" s="34" t="str">
        <f>IF(BP118&lt;&gt;"",HLOOKUP(COUNT($F118:BP118)+1,$G$4:$EH$8,BQ$14,0)*$D118,IF($C118=BQ$17,$G$5*$D118,""))</f>
        <v/>
      </c>
      <c r="BR118" s="34" t="str">
        <f>IF(BQ118&lt;&gt;"",HLOOKUP(COUNT($F118:BQ118)+1,$G$4:$EH$8,BR$14,0)*$D118,IF($C118=BR$17,$G$5*$D118,""))</f>
        <v/>
      </c>
      <c r="BS118" s="34" t="str">
        <f>IF(BR118&lt;&gt;"",HLOOKUP(COUNT($F118:BR118)+1,$G$4:$EH$8,BS$14,0)*$D118,IF($C118=BS$17,$G$5*$D118,""))</f>
        <v/>
      </c>
      <c r="BT118" s="34" t="str">
        <f>IF(BS118&lt;&gt;"",HLOOKUP(COUNT($F118:BS118)+1,$G$4:$EH$8,BT$14,0)*$D118,IF($C118=BT$17,$G$5*$D118,""))</f>
        <v/>
      </c>
      <c r="BU118" s="34" t="str">
        <f>IF(BT118&lt;&gt;"",HLOOKUP(COUNT($F118:BT118)+1,$G$4:$EH$8,BU$14,0)*$D118,IF($C118=BU$17,$G$5*$D118,""))</f>
        <v/>
      </c>
      <c r="BV118" s="34" t="str">
        <f>IF(BU118&lt;&gt;"",HLOOKUP(COUNT($F118:BU118)+1,$G$4:$EH$8,BV$14,0)*$D118,IF($C118=BV$17,$G$5*$D118,""))</f>
        <v/>
      </c>
      <c r="BW118" s="34" t="str">
        <f>IF(BV118&lt;&gt;"",HLOOKUP(COUNT($F118:BV118)+1,$G$4:$EH$8,BW$14,0)*$D118,IF($C118=BW$17,$G$5*$D118,""))</f>
        <v/>
      </c>
      <c r="BX118" s="34" t="str">
        <f>IF(BW118&lt;&gt;"",HLOOKUP(COUNT($F118:BW118)+1,$G$4:$EH$8,BX$14,0)*$D118,IF($C118=BX$17,$G$5*$D118,""))</f>
        <v/>
      </c>
      <c r="BY118" s="34" t="str">
        <f>IF(BX118&lt;&gt;"",HLOOKUP(COUNT($F118:BX118)+1,$G$4:$EH$8,BY$14,0)*$D118,IF($C118=BY$17,$G$5*$D118,""))</f>
        <v/>
      </c>
      <c r="BZ118" s="34" t="str">
        <f>IF(BY118&lt;&gt;"",HLOOKUP(COUNT($F118:BY118)+1,$G$4:$EH$8,BZ$14,0)*$D118,IF($C118=BZ$17,$G$5*$D118,""))</f>
        <v/>
      </c>
      <c r="CA118" s="34" t="str">
        <f>IF(BZ118&lt;&gt;"",HLOOKUP(COUNT($F118:BZ118)+1,$G$4:$EH$8,CA$14,0)*$D118,IF($C118=CA$17,$G$5*$D118,""))</f>
        <v/>
      </c>
      <c r="CB118" s="34" t="str">
        <f>IF(CA118&lt;&gt;"",HLOOKUP(COUNT($F118:CA118)+1,$G$4:$EH$8,CB$14,0)*$D118,IF($C118=CB$17,$G$5*$D118,""))</f>
        <v/>
      </c>
      <c r="CC118" s="34" t="str">
        <f>IF(CB118&lt;&gt;"",HLOOKUP(COUNT($F118:CB118)+1,$G$4:$EH$8,CC$14,0)*$D118,IF($C118=CC$17,$G$5*$D118,""))</f>
        <v/>
      </c>
      <c r="CD118" s="34" t="str">
        <f>IF(CC118&lt;&gt;"",HLOOKUP(COUNT($F118:CC118)+1,$G$4:$EH$8,CD$14,0)*$D118,IF($C118=CD$17,$G$5*$D118,""))</f>
        <v/>
      </c>
      <c r="CE118" s="34" t="str">
        <f>IF(CD118&lt;&gt;"",HLOOKUP(COUNT($F118:CD118)+1,$G$4:$EH$8,CE$14,0)*$D118,IF($C118=CE$17,$G$5*$D118,""))</f>
        <v/>
      </c>
      <c r="CF118" s="34" t="str">
        <f>IF(CE118&lt;&gt;"",HLOOKUP(COUNT($F118:CE118)+1,$G$4:$EH$8,CF$14,0)*$D118,IF($C118=CF$17,$G$5*$D118,""))</f>
        <v/>
      </c>
      <c r="CG118" s="34" t="str">
        <f>IF(CF118&lt;&gt;"",HLOOKUP(COUNT($F118:CF118)+1,$G$4:$EH$8,CG$14,0)*$D118,IF($C118=CG$17,$G$5*$D118,""))</f>
        <v/>
      </c>
      <c r="CH118" s="34" t="str">
        <f>IF(CG118&lt;&gt;"",HLOOKUP(COUNT($F118:CG118)+1,$G$4:$EH$8,CH$14,0)*$D118,IF($C118=CH$17,$G$5*$D118,""))</f>
        <v/>
      </c>
      <c r="CI118" s="34" t="str">
        <f>IF(CH118&lt;&gt;"",HLOOKUP(COUNT($F118:CH118)+1,$G$4:$EH$8,CI$14,0)*$D118,IF($C118=CI$17,$G$5*$D118,""))</f>
        <v/>
      </c>
      <c r="CJ118" s="34" t="str">
        <f>IF(CI118&lt;&gt;"",HLOOKUP(COUNT($F118:CI118)+1,$G$4:$EH$8,CJ$14,0)*$D118,IF($C118=CJ$17,$G$5*$D118,""))</f>
        <v/>
      </c>
      <c r="CK118" s="34" t="str">
        <f>IF(CJ118&lt;&gt;"",HLOOKUP(COUNT($F118:CJ118)+1,$G$4:$EH$8,CK$14,0)*$D118,IF($C118=CK$17,$G$5*$D118,""))</f>
        <v/>
      </c>
      <c r="CL118" s="34" t="str">
        <f>IF(CK118&lt;&gt;"",HLOOKUP(COUNT($F118:CK118)+1,$G$4:$EH$8,CL$14,0)*$D118,IF($C118=CL$17,$G$5*$D118,""))</f>
        <v/>
      </c>
      <c r="CM118" s="34" t="str">
        <f>IF(CL118&lt;&gt;"",HLOOKUP(COUNT($F118:CL118)+1,$G$4:$EH$8,CM$14,0)*$D118,IF($C118=CM$17,$G$5*$D118,""))</f>
        <v/>
      </c>
      <c r="CN118" s="34" t="str">
        <f>IF(CM118&lt;&gt;"",HLOOKUP(COUNT($F118:CM118)+1,$G$4:$EH$8,CN$14,0)*$D118,IF($C118=CN$17,$G$5*$D118,""))</f>
        <v/>
      </c>
      <c r="CO118" s="34" t="str">
        <f>IF(CN118&lt;&gt;"",HLOOKUP(COUNT($F118:CN118)+1,$G$4:$EH$8,CO$14,0)*$D118,IF($C118=CO$17,$G$5*$D118,""))</f>
        <v/>
      </c>
      <c r="CP118" s="34" t="str">
        <f>IF(CO118&lt;&gt;"",HLOOKUP(COUNT($F118:CO118)+1,$G$4:$EH$8,CP$14,0)*$D118,IF($C118=CP$17,$G$5*$D118,""))</f>
        <v/>
      </c>
      <c r="CQ118" s="34" t="str">
        <f>IF(CP118&lt;&gt;"",HLOOKUP(COUNT($F118:CP118)+1,$G$4:$EH$8,CQ$14,0)*$D118,IF($C118=CQ$17,$G$5*$D118,""))</f>
        <v/>
      </c>
      <c r="CR118" s="34" t="str">
        <f>IF(CQ118&lt;&gt;"",HLOOKUP(COUNT($F118:CQ118)+1,$G$4:$EH$8,CR$14,0)*$D118,IF($C118=CR$17,$G$5*$D118,""))</f>
        <v/>
      </c>
      <c r="CS118" s="34" t="str">
        <f>IF(CR118&lt;&gt;"",HLOOKUP(COUNT($F118:CR118)+1,$G$4:$EH$8,CS$14,0)*$D118,IF($C118=CS$17,$G$5*$D118,""))</f>
        <v/>
      </c>
      <c r="CT118" s="34" t="str">
        <f>IF(CS118&lt;&gt;"",HLOOKUP(COUNT($F118:CS118)+1,$G$4:$EH$8,CT$14,0)*$D118,IF($C118=CT$17,$G$5*$D118,""))</f>
        <v/>
      </c>
      <c r="CU118" s="34" t="str">
        <f>IF(CT118&lt;&gt;"",HLOOKUP(COUNT($F118:CT118)+1,$G$4:$EH$8,CU$14,0)*$D118,IF($C118=CU$17,$G$5*$D118,""))</f>
        <v/>
      </c>
      <c r="CV118" s="34" t="str">
        <f>IF(CU118&lt;&gt;"",HLOOKUP(COUNT($F118:CU118)+1,$G$4:$EH$8,CV$14,0)*$D118,IF($C118=CV$17,$G$5*$D118,""))</f>
        <v/>
      </c>
      <c r="CW118" s="34" t="str">
        <f>IF(CV118&lt;&gt;"",HLOOKUP(COUNT($F118:CV118)+1,$G$4:$EH$8,CW$14,0)*$D118,IF($C118=CW$17,$G$5*$D118,""))</f>
        <v/>
      </c>
      <c r="CX118" s="34" t="str">
        <f>IF(CW118&lt;&gt;"",HLOOKUP(COUNT($F118:CW118)+1,$G$4:$EH$8,CX$14,0)*$D118,IF($C118=CX$17,$G$5*$D118,""))</f>
        <v/>
      </c>
      <c r="CY118" s="34" t="str">
        <f>IF(CX118&lt;&gt;"",HLOOKUP(COUNT($F118:CX118)+1,$G$4:$EH$8,CY$14,0)*$D118,IF($C118=CY$17,$G$5*$D118,""))</f>
        <v/>
      </c>
      <c r="CZ118" s="34" t="str">
        <f>IF(CY118&lt;&gt;"",HLOOKUP(COUNT($F118:CY118)+1,$G$4:$EH$8,CZ$14,0)*$D118,IF($C118=CZ$17,$G$5*$D118,""))</f>
        <v/>
      </c>
      <c r="DA118" s="34" t="str">
        <f>IF(CZ118&lt;&gt;"",HLOOKUP(COUNT($F118:CZ118)+1,$G$4:$EH$8,DA$14,0)*$D118,IF($C118=DA$17,$G$5*$D118,""))</f>
        <v/>
      </c>
      <c r="DB118" s="34">
        <f>IF(DA118&lt;&gt;"",HLOOKUP(COUNT($F118:DA118)+1,$G$4:$EH$8,DB$14,0)*$D118,IF($C118=DB$17,$G$5*$D118,""))</f>
        <v>0</v>
      </c>
      <c r="DC118" s="34">
        <f>IF(DB118&lt;&gt;"",HLOOKUP(COUNT($F118:DB118)+1,$G$4:$EH$8,DC$14,0)*$D118,IF($C118=DC$17,$G$5*$D118,""))</f>
        <v>0</v>
      </c>
      <c r="DD118" s="34" t="e">
        <f>IF(DC118&lt;&gt;"",HLOOKUP(COUNT($F118:DC118)+1,$G$4:$EH$8,DD$14,0)*$D118,IF($C118=DD$17,$G$5*$D118,""))</f>
        <v>#VALUE!</v>
      </c>
      <c r="DE118" s="34" t="e">
        <f>IF(DD118&lt;&gt;"",HLOOKUP(COUNT($F118:DD118)+1,$G$4:$EH$8,DE$14,0)*$D118,IF($C118=DE$17,$G$5*$D118,""))</f>
        <v>#VALUE!</v>
      </c>
      <c r="DF118" s="34" t="e">
        <f>IF(DE118&lt;&gt;"",HLOOKUP(COUNT($F118:DE118)+1,$G$4:$EH$8,DF$14,0)*$D118,IF($C118=DF$17,$G$5*$D118,""))</f>
        <v>#VALUE!</v>
      </c>
      <c r="DG118" s="34" t="e">
        <f>IF(DF118&lt;&gt;"",HLOOKUP(COUNT($F118:DF118)+1,$G$4:$EH$8,DG$14,0)*$D118,IF($C118=DG$17,$G$5*$D118,""))</f>
        <v>#VALUE!</v>
      </c>
      <c r="DH118" s="34" t="e">
        <f>IF(DG118&lt;&gt;"",HLOOKUP(COUNT($F118:DG118)+1,$G$4:$EH$8,DH$14,0)*$D118,IF($C118=DH$17,$G$5*$D118,""))</f>
        <v>#VALUE!</v>
      </c>
      <c r="DI118" s="34" t="e">
        <f>IF(DH118&lt;&gt;"",HLOOKUP(COUNT($F118:DH118)+1,$G$4:$EH$8,DI$14,0)*$D118,IF($C118=DI$17,$G$5*$D118,""))</f>
        <v>#VALUE!</v>
      </c>
      <c r="DJ118" s="34" t="e">
        <f>IF(DI118&lt;&gt;"",HLOOKUP(COUNT($F118:DI118)+1,$G$4:$EH$8,DJ$14,0)*$D118,IF($C118=DJ$17,$G$5*$D118,""))</f>
        <v>#VALUE!</v>
      </c>
      <c r="DK118" s="34" t="e">
        <f>IF(DJ118&lt;&gt;"",HLOOKUP(COUNT($F118:DJ118)+1,$G$4:$EH$8,DK$14,0)*$D118,IF($C118=DK$17,$G$5*$D118,""))</f>
        <v>#VALUE!</v>
      </c>
      <c r="DL118" s="34" t="e">
        <f>IF(DK118&lt;&gt;"",HLOOKUP(COUNT($F118:DK118)+1,$G$4:$EH$8,DL$14,0)*$D118,IF($C118=DL$17,$G$5*$D118,""))</f>
        <v>#VALUE!</v>
      </c>
      <c r="DM118" s="34" t="e">
        <f>IF(DL118&lt;&gt;"",HLOOKUP(COUNT($F118:DL118)+1,$G$4:$EH$8,DM$14,0)*$D118,IF($C118=DM$17,$G$5*$D118,""))</f>
        <v>#VALUE!</v>
      </c>
      <c r="DN118" s="34" t="e">
        <f>IF(DM118&lt;&gt;"",HLOOKUP(COUNT($F118:DM118)+1,$G$4:$EH$8,DN$14,0)*$D118,IF($C118=DN$17,$G$5*$D118,""))</f>
        <v>#VALUE!</v>
      </c>
      <c r="DO118" s="34" t="e">
        <f>IF(DN118&lt;&gt;"",HLOOKUP(COUNT($F118:DN118)+1,$G$4:$EH$8,DO$14,0)*$D118,IF($C118=DO$17,$G$5*$D118,""))</f>
        <v>#VALUE!</v>
      </c>
      <c r="DP118" s="34" t="e">
        <f>IF(DO118&lt;&gt;"",HLOOKUP(COUNT($F118:DO118)+1,$G$4:$EH$8,DP$14,0)*$D118,IF($C118=DP$17,$G$5*$D118,""))</f>
        <v>#VALUE!</v>
      </c>
      <c r="DQ118" s="34" t="e">
        <f>IF(DP118&lt;&gt;"",HLOOKUP(COUNT($F118:DP118)+1,$G$4:$EH$8,DQ$14,0)*$D118,IF($C118=DQ$17,$G$5*$D118,""))</f>
        <v>#VALUE!</v>
      </c>
      <c r="DR118" s="34" t="e">
        <f>IF(DQ118&lt;&gt;"",HLOOKUP(COUNT($F118:DQ118)+1,$G$4:$EH$8,DR$14,0)*$D118,IF($C118=DR$17,$G$5*$D118,""))</f>
        <v>#VALUE!</v>
      </c>
      <c r="DS118" s="34" t="e">
        <f>IF(DR118&lt;&gt;"",HLOOKUP(COUNT($F118:DR118)+1,$G$4:$EH$8,DS$14,0)*$D118,IF($C118=DS$17,$G$5*$D118,""))</f>
        <v>#VALUE!</v>
      </c>
      <c r="DT118" s="34" t="e">
        <f>IF(DS118&lt;&gt;"",HLOOKUP(COUNT($F118:DS118)+1,$G$4:$EH$8,DT$14,0)*$D118,IF($C118=DT$17,$G$5*$D118,""))</f>
        <v>#VALUE!</v>
      </c>
      <c r="DU118" s="34" t="e">
        <f>IF(DT118&lt;&gt;"",HLOOKUP(COUNT($F118:DT118)+1,$G$4:$EH$8,DU$14,0)*$D118,IF($C118=DU$17,$G$5*$D118,""))</f>
        <v>#VALUE!</v>
      </c>
      <c r="DV118" s="34" t="e">
        <f>IF(DU118&lt;&gt;"",HLOOKUP(COUNT($F118:DU118)+1,$G$4:$EH$8,DV$14,0)*$D118,IF($C118=DV$17,$G$5*$D118,""))</f>
        <v>#VALUE!</v>
      </c>
      <c r="DX118" s="34" t="str">
        <f>IF(DW118&lt;&gt;"",HLOOKUP(COUNT($DW118:DW118)+1,$G$4:$CX$8,DX$14,0)*$D118,IF($C118=DX$17,$G$6*$D118,""))</f>
        <v/>
      </c>
      <c r="DY118" s="34" t="str">
        <f>IF(DX118&lt;&gt;"",HLOOKUP(COUNT($DW118:DX118)+1,$G$4:$CX$8,DY$14,0)*$D118,IF($C118=DY$17,$G$6*$D118,""))</f>
        <v/>
      </c>
      <c r="DZ118" s="34" t="str">
        <f>IF(DY118&lt;&gt;"",HLOOKUP(COUNT($DW118:DY118)+1,$G$4:$CX$8,DZ$14,0)*$D118,IF($C118=DZ$17,$G$6*$D118,""))</f>
        <v/>
      </c>
      <c r="EA118" s="34" t="str">
        <f>IF(DZ118&lt;&gt;"",HLOOKUP(COUNT($DW118:DZ118)+1,$G$4:$CX$8,EA$14,0)*$D118,IF($C118=EA$17,$G$6*$D118,""))</f>
        <v/>
      </c>
      <c r="EB118" s="34" t="str">
        <f>IF(EA118&lt;&gt;"",HLOOKUP(COUNT($DW118:EA118)+1,$G$4:$CX$8,EB$14,0)*$D118,IF($C118=EB$17,$G$6*$D118,""))</f>
        <v/>
      </c>
      <c r="EC118" s="34" t="str">
        <f>IF(EB118&lt;&gt;"",HLOOKUP(COUNT($DW118:EB118)+1,$G$4:$CX$8,EC$14,0)*$D118,IF($C118=EC$17,$G$6*$D118,""))</f>
        <v/>
      </c>
      <c r="ED118" s="34" t="str">
        <f>IF(EC118&lt;&gt;"",HLOOKUP(COUNT($DW118:EC118)+1,$G$4:$CX$8,ED$14,0)*$D118,IF($C118=ED$17,$G$6*$D118,""))</f>
        <v/>
      </c>
      <c r="EE118" s="34" t="str">
        <f>IF(ED118&lt;&gt;"",HLOOKUP(COUNT($DW118:ED118)+1,$G$4:$CX$8,EE$14,0)*$D118,IF($C118=EE$17,$G$6*$D118,""))</f>
        <v/>
      </c>
      <c r="EF118" s="34" t="str">
        <f>IF(EE118&lt;&gt;"",HLOOKUP(COUNT($DW118:EE118)+1,$G$4:$CX$8,EF$14,0)*$D118,IF($C118=EF$17,$G$6*$D118,""))</f>
        <v/>
      </c>
      <c r="EG118" s="34" t="str">
        <f>IF(EF118&lt;&gt;"",HLOOKUP(COUNT($DW118:EF118)+1,$G$4:$CX$8,EG$14,0)*$D118,IF($C118=EG$17,$G$6*$D118,""))</f>
        <v/>
      </c>
      <c r="EH118" s="34" t="str">
        <f>IF(EG118&lt;&gt;"",HLOOKUP(COUNT($DW118:EG118)+1,$G$4:$CX$8,EH$14,0)*$D118,IF($C118=EH$17,$G$6*$D118,""))</f>
        <v/>
      </c>
      <c r="EI118" s="34" t="str">
        <f>IF(EH118&lt;&gt;"",HLOOKUP(COUNT($DW118:EH118)+1,$G$4:$CX$8,EI$14,0)*$D118,IF($C118=EI$17,$G$6*$D118,""))</f>
        <v/>
      </c>
      <c r="EJ118" s="34" t="str">
        <f>IF(EI118&lt;&gt;"",HLOOKUP(COUNT($DW118:EI118)+1,$G$4:$CX$8,EJ$14,0)*$D118,IF($C118=EJ$17,$G$6*$D118,""))</f>
        <v/>
      </c>
      <c r="EK118" s="34" t="str">
        <f>IF(EJ118&lt;&gt;"",HLOOKUP(COUNT($DW118:EJ118)+1,$G$4:$CX$8,EK$14,0)*$D118,IF($C118=EK$17,$G$6*$D118,""))</f>
        <v/>
      </c>
      <c r="EL118" s="34" t="str">
        <f>IF(EK118&lt;&gt;"",HLOOKUP(COUNT($DW118:EK118)+1,$G$4:$CX$8,EL$14,0)*$D118,IF($C118=EL$17,$G$6*$D118,""))</f>
        <v/>
      </c>
      <c r="EM118" s="34" t="str">
        <f>IF(EL118&lt;&gt;"",HLOOKUP(COUNT($DW118:EL118)+1,$G$4:$CX$8,EM$14,0)*$D118,IF($C118=EM$17,$G$6*$D118,""))</f>
        <v/>
      </c>
      <c r="EN118" s="34" t="str">
        <f>IF(EM118&lt;&gt;"",HLOOKUP(COUNT($DW118:EM118)+1,$G$4:$CX$8,EN$14,0)*$D118,IF($C118=EN$17,$G$6*$D118,""))</f>
        <v/>
      </c>
      <c r="EO118" s="34" t="str">
        <f>IF(EN118&lt;&gt;"",HLOOKUP(COUNT($DW118:EN118)+1,$G$4:$CX$8,EO$14,0)*$D118,IF($C118=EO$17,$G$6*$D118,""))</f>
        <v/>
      </c>
      <c r="EP118" s="34" t="str">
        <f>IF(EO118&lt;&gt;"",HLOOKUP(COUNT($DW118:EO118)+1,$G$4:$CX$8,EP$14,0)*$D118,IF($C118=EP$17,$G$6*$D118,""))</f>
        <v/>
      </c>
      <c r="EQ118" s="34" t="str">
        <f>IF(EP118&lt;&gt;"",HLOOKUP(COUNT($DW118:EP118)+1,$G$4:$CX$8,EQ$14,0)*$D118,IF($C118=EQ$17,$G$6*$D118,""))</f>
        <v/>
      </c>
      <c r="ER118" s="34" t="str">
        <f>IF(EQ118&lt;&gt;"",HLOOKUP(COUNT($DW118:EQ118)+1,$G$4:$CX$8,ER$14,0)*$D118,IF($C118=ER$17,$G$6*$D118,""))</f>
        <v/>
      </c>
      <c r="ES118" s="34" t="str">
        <f>IF(ER118&lt;&gt;"",HLOOKUP(COUNT($DW118:ER118)+1,$G$4:$CX$8,ES$14,0)*$D118,IF($C118=ES$17,$G$6*$D118,""))</f>
        <v/>
      </c>
      <c r="ET118" s="34" t="str">
        <f>IF(ES118&lt;&gt;"",HLOOKUP(COUNT($DW118:ES118)+1,$G$4:$CX$8,ET$14,0)*$D118,IF($C118=ET$17,$G$6*$D118,""))</f>
        <v/>
      </c>
      <c r="EU118" s="34" t="str">
        <f>IF(ET118&lt;&gt;"",HLOOKUP(COUNT($DW118:ET118)+1,$G$4:$CX$8,EU$14,0)*$D118,IF($C118=EU$17,$G$6*$D118,""))</f>
        <v/>
      </c>
      <c r="EV118" s="34" t="str">
        <f>IF(EU118&lt;&gt;"",HLOOKUP(COUNT($DW118:EU118)+1,$G$4:$CX$8,EV$14,0)*$D118,IF($C118=EV$17,$G$6*$D118,""))</f>
        <v/>
      </c>
      <c r="EW118" s="34" t="str">
        <f>IF(EV118&lt;&gt;"",HLOOKUP(COUNT($DW118:EV118)+1,$G$4:$CX$8,EW$14,0)*$D118,IF($C118=EW$17,$G$6*$D118,""))</f>
        <v/>
      </c>
      <c r="EX118" s="34" t="str">
        <f>IF(EW118&lt;&gt;"",HLOOKUP(COUNT($DW118:EW118)+1,$G$4:$CX$8,EX$14,0)*$D118,IF($C118=EX$17,$G$6*$D118,""))</f>
        <v/>
      </c>
      <c r="EY118" s="34" t="str">
        <f>IF(EX118&lt;&gt;"",HLOOKUP(COUNT($DW118:EX118)+1,$G$4:$CX$8,EY$14,0)*$D118,IF($C118=EY$17,$G$6*$D118,""))</f>
        <v/>
      </c>
      <c r="EZ118" s="34" t="str">
        <f>IF(EY118&lt;&gt;"",HLOOKUP(COUNT($DW118:EY118)+1,$G$4:$CX$8,EZ$14,0)*$D118,IF($C118=EZ$17,$G$6*$D118,""))</f>
        <v/>
      </c>
      <c r="FA118" s="34" t="str">
        <f>IF(EZ118&lt;&gt;"",HLOOKUP(COUNT($DW118:EZ118)+1,$G$4:$CX$8,FA$14,0)*$D118,IF($C118=FA$17,$G$6*$D118,""))</f>
        <v/>
      </c>
      <c r="FB118" s="34" t="str">
        <f>IF(FA118&lt;&gt;"",HLOOKUP(COUNT($DW118:FA118)+1,$G$4:$CX$8,FB$14,0)*$D118,IF($C118=FB$17,$G$6*$D118,""))</f>
        <v/>
      </c>
      <c r="FC118" s="34" t="str">
        <f>IF(FB118&lt;&gt;"",HLOOKUP(COUNT($DW118:FB118)+1,$G$4:$CX$8,FC$14,0)*$D118,IF($C118=FC$17,$G$6*$D118,""))</f>
        <v/>
      </c>
      <c r="FD118" s="34" t="str">
        <f>IF(FC118&lt;&gt;"",HLOOKUP(COUNT($DW118:FC118)+1,$G$4:$CX$8,FD$14,0)*$D118,IF($C118=FD$17,$G$6*$D118,""))</f>
        <v/>
      </c>
      <c r="FE118" s="34" t="str">
        <f>IF(FD118&lt;&gt;"",HLOOKUP(COUNT($DW118:FD118)+1,$G$4:$CX$8,FE$14,0)*$D118,IF($C118=FE$17,$G$6*$D118,""))</f>
        <v/>
      </c>
      <c r="FF118" s="34" t="str">
        <f>IF(FE118&lt;&gt;"",HLOOKUP(COUNT($DW118:FE118)+1,$G$4:$CX$8,FF$14,0)*$D118,IF($C118=FF$17,$G$6*$D118,""))</f>
        <v/>
      </c>
      <c r="FG118" s="34" t="str">
        <f>IF(FF118&lt;&gt;"",HLOOKUP(COUNT($DW118:FF118)+1,$G$4:$CX$8,FG$14,0)*$D118,IF($C118=FG$17,$G$6*$D118,""))</f>
        <v/>
      </c>
      <c r="FH118" s="34" t="str">
        <f>IF(FG118&lt;&gt;"",HLOOKUP(COUNT($DW118:FG118)+1,$G$4:$CX$8,FH$14,0)*$D118,IF($C118=FH$17,$G$6*$D118,""))</f>
        <v/>
      </c>
      <c r="FI118" s="34" t="str">
        <f>IF(FH118&lt;&gt;"",HLOOKUP(COUNT($DW118:FH118)+1,$G$4:$CX$8,FI$14,0)*$D118,IF($C118=FI$17,$G$6*$D118,""))</f>
        <v/>
      </c>
      <c r="FJ118" s="34" t="str">
        <f>IF(FI118&lt;&gt;"",HLOOKUP(COUNT($DW118:FI118)+1,$G$4:$CX$8,FJ$14,0)*$D118,IF($C118=FJ$17,$G$6*$D118,""))</f>
        <v/>
      </c>
      <c r="FK118" s="34" t="str">
        <f>IF(FJ118&lt;&gt;"",HLOOKUP(COUNT($DW118:FJ118)+1,$G$4:$CX$8,FK$14,0)*$D118,IF($C118=FK$17,$G$6*$D118,""))</f>
        <v/>
      </c>
      <c r="FL118" s="34" t="str">
        <f>IF(FK118&lt;&gt;"",HLOOKUP(COUNT($DW118:FK118)+1,$G$4:$CX$8,FL$14,0)*$D118,IF($C118=FL$17,$G$6*$D118,""))</f>
        <v/>
      </c>
      <c r="FM118" s="34" t="str">
        <f>IF(FL118&lt;&gt;"",HLOOKUP(COUNT($DW118:FL118)+1,$G$4:$CX$8,FM$14,0)*$D118,IF($C118=FM$17,$G$6*$D118,""))</f>
        <v/>
      </c>
      <c r="FN118" s="34" t="str">
        <f>IF(FM118&lt;&gt;"",HLOOKUP(COUNT($DW118:FM118)+1,$G$4:$CX$8,FN$14,0)*$D118,IF($C118=FN$17,$G$6*$D118,""))</f>
        <v/>
      </c>
      <c r="FO118" s="34" t="str">
        <f>IF(FN118&lt;&gt;"",HLOOKUP(COUNT($DW118:FN118)+1,$G$4:$CX$8,FO$14,0)*$D118,IF($C118=FO$17,$G$6*$D118,""))</f>
        <v/>
      </c>
      <c r="FP118" s="34" t="str">
        <f>IF(FO118&lt;&gt;"",HLOOKUP(COUNT($DW118:FO118)+1,$G$4:$CX$8,FP$14,0)*$D118,IF($C118=FP$17,$G$6*$D118,""))</f>
        <v/>
      </c>
      <c r="FQ118" s="34" t="str">
        <f>IF(FP118&lt;&gt;"",HLOOKUP(COUNT($DW118:FP118)+1,$G$4:$CX$8,FQ$14,0)*$D118,IF($C118=FQ$17,$G$6*$D118,""))</f>
        <v/>
      </c>
      <c r="FR118" s="34" t="str">
        <f>IF(FQ118&lt;&gt;"",HLOOKUP(COUNT($DW118:FQ118)+1,$G$4:$CX$8,FR$14,0)*$D118,IF($C118=FR$17,$G$6*$D118,""))</f>
        <v/>
      </c>
      <c r="FS118" s="34" t="str">
        <f>IF(FR118&lt;&gt;"",HLOOKUP(COUNT($DW118:FR118)+1,$G$4:$CX$8,FS$14,0)*$D118,IF($C118=FS$17,$G$6*$D118,""))</f>
        <v/>
      </c>
      <c r="FT118" s="34" t="str">
        <f>IF(FS118&lt;&gt;"",HLOOKUP(COUNT($DW118:FS118)+1,$G$4:$CX$8,FT$14,0)*$D118,IF($C118=FT$17,$G$6*$D118,""))</f>
        <v/>
      </c>
      <c r="FU118" s="34" t="str">
        <f>IF(FT118&lt;&gt;"",HLOOKUP(COUNT($DW118:FT118)+1,$G$4:$CX$8,FU$14,0)*$D118,IF($C118=FU$17,$G$6*$D118,""))</f>
        <v/>
      </c>
      <c r="FV118" s="34" t="str">
        <f>IF(FU118&lt;&gt;"",HLOOKUP(COUNT($DW118:FU118)+1,$G$4:$CX$8,FV$14,0)*$D118,IF($C118=FV$17,$G$6*$D118,""))</f>
        <v/>
      </c>
      <c r="FW118" s="34" t="str">
        <f>IF(FV118&lt;&gt;"",HLOOKUP(COUNT($DW118:FV118)+1,$G$4:$CX$8,FW$14,0)*$D118,IF($C118=FW$17,$G$6*$D118,""))</f>
        <v/>
      </c>
      <c r="FX118" s="34" t="str">
        <f>IF(FW118&lt;&gt;"",HLOOKUP(COUNT($DW118:FW118)+1,$G$4:$CX$8,FX$14,0)*$D118,IF($C118=FX$17,$G$6*$D118,""))</f>
        <v/>
      </c>
      <c r="FY118" s="34" t="str">
        <f>IF(FX118&lt;&gt;"",HLOOKUP(COUNT($DW118:FX118)+1,$G$4:$CX$8,FY$14,0)*$D118,IF($C118=FY$17,$G$6*$D118,""))</f>
        <v/>
      </c>
      <c r="FZ118" s="34" t="str">
        <f>IF(FY118&lt;&gt;"",HLOOKUP(COUNT($DW118:FY118)+1,$G$4:$CX$8,FZ$14,0)*$D118,IF($C118=FZ$17,$G$6*$D118,""))</f>
        <v/>
      </c>
      <c r="GA118" s="34" t="str">
        <f>IF(FZ118&lt;&gt;"",HLOOKUP(COUNT($DW118:FZ118)+1,$G$4:$CX$8,GA$14,0)*$D118,IF($C118=GA$17,$G$6*$D118,""))</f>
        <v/>
      </c>
      <c r="GB118" s="34" t="str">
        <f>IF(GA118&lt;&gt;"",HLOOKUP(COUNT($DW118:GA118)+1,$G$4:$CX$8,GB$14,0)*$D118,IF($C118=GB$17,$G$6*$D118,""))</f>
        <v/>
      </c>
      <c r="GC118" s="34" t="str">
        <f>IF(GB118&lt;&gt;"",HLOOKUP(COUNT($DW118:GB118)+1,$G$4:$CX$8,GC$14,0)*$D118,IF($C118=GC$17,$G$6*$D118,""))</f>
        <v/>
      </c>
      <c r="GD118" s="34" t="str">
        <f>IF(GC118&lt;&gt;"",HLOOKUP(COUNT($DW118:GC118)+1,$G$4:$CX$8,GD$14,0)*$D118,IF($C118=GD$17,$G$6*$D118,""))</f>
        <v/>
      </c>
      <c r="GE118" s="34" t="str">
        <f>IF(GD118&lt;&gt;"",HLOOKUP(COUNT($DW118:GD118)+1,$G$4:$CX$8,GE$14,0)*$D118,IF($C118=GE$17,$G$6*$D118,""))</f>
        <v/>
      </c>
      <c r="GF118" s="34" t="str">
        <f>IF(GE118&lt;&gt;"",HLOOKUP(COUNT($DW118:GE118)+1,$G$4:$CX$8,GF$14,0)*$D118,IF($C118=GF$17,$G$6*$D118,""))</f>
        <v/>
      </c>
      <c r="GG118" s="34" t="str">
        <f>IF(GF118&lt;&gt;"",HLOOKUP(COUNT($DW118:GF118)+1,$G$4:$CX$8,GG$14,0)*$D118,IF($C118=GG$17,$G$6*$D118,""))</f>
        <v/>
      </c>
      <c r="GH118" s="34" t="str">
        <f>IF(GG118&lt;&gt;"",HLOOKUP(COUNT($DW118:GG118)+1,$G$4:$CX$8,GH$14,0)*$D118,IF($C118=GH$17,$G$6*$D118,""))</f>
        <v/>
      </c>
      <c r="GI118" s="34" t="str">
        <f>IF(GH118&lt;&gt;"",HLOOKUP(COUNT($DW118:GH118)+1,$G$4:$CX$8,GI$14,0)*$D118,IF($C118=GI$17,$G$6*$D118,""))</f>
        <v/>
      </c>
      <c r="GJ118" s="34" t="str">
        <f>IF(GI118&lt;&gt;"",HLOOKUP(COUNT($DW118:GI118)+1,$G$4:$CX$8,GJ$14,0)*$D118,IF($C118=GJ$17,$G$6*$D118,""))</f>
        <v/>
      </c>
      <c r="GK118" s="34" t="str">
        <f>IF(GJ118&lt;&gt;"",HLOOKUP(COUNT($DW118:GJ118)+1,$G$4:$CX$8,GK$14,0)*$D118,IF($C118=GK$17,$G$6*$D118,""))</f>
        <v/>
      </c>
      <c r="GL118" s="34" t="str">
        <f>IF(GK118&lt;&gt;"",HLOOKUP(COUNT($DW118:GK118)+1,$G$4:$CX$8,GL$14,0)*$D118,IF($C118=GL$17,$G$6*$D118,""))</f>
        <v/>
      </c>
      <c r="GM118" s="34" t="str">
        <f>IF(GL118&lt;&gt;"",HLOOKUP(COUNT($DW118:GL118)+1,$G$4:$CX$8,GM$14,0)*$D118,IF($C118=GM$17,$G$6*$D118,""))</f>
        <v/>
      </c>
      <c r="GN118" s="34" t="str">
        <f>IF(GM118&lt;&gt;"",HLOOKUP(COUNT($DW118:GM118)+1,$G$4:$CX$8,GN$14,0)*$D118,IF($C118=GN$17,$G$6*$D118,""))</f>
        <v/>
      </c>
      <c r="GO118" s="34" t="str">
        <f>IF(GN118&lt;&gt;"",HLOOKUP(COUNT($DW118:GN118)+1,$G$4:$CX$8,GO$14,0)*$D118,IF($C118=GO$17,$G$6*$D118,""))</f>
        <v/>
      </c>
      <c r="GP118" s="34" t="str">
        <f>IF(GO118&lt;&gt;"",HLOOKUP(COUNT($DW118:GO118)+1,$G$4:$CX$8,GP$14,0)*$D118,IF($C118=GP$17,$G$6*$D118,""))</f>
        <v/>
      </c>
      <c r="GQ118" s="34" t="str">
        <f>IF(GP118&lt;&gt;"",HLOOKUP(COUNT($DW118:GP118)+1,$G$4:$CX$8,GQ$14,0)*$D118,IF($C118=GQ$17,$G$6*$D118,""))</f>
        <v/>
      </c>
      <c r="GR118" s="34" t="str">
        <f>IF(GQ118&lt;&gt;"",HLOOKUP(COUNT($DW118:GQ118)+1,$G$4:$CX$8,GR$14,0)*$D118,IF($C118=GR$17,$G$6*$D118,""))</f>
        <v/>
      </c>
      <c r="GS118" s="34" t="str">
        <f>IF(GR118&lt;&gt;"",HLOOKUP(COUNT($DW118:GR118)+1,$G$4:$CX$8,GS$14,0)*$D118,IF($C118=GS$17,$G$6*$D118,""))</f>
        <v/>
      </c>
      <c r="GT118" s="34" t="str">
        <f>IF(GS118&lt;&gt;"",HLOOKUP(COUNT($DW118:GS118)+1,$G$4:$CX$8,GT$14,0)*$D118,IF($C118=GT$17,$G$6*$D118,""))</f>
        <v/>
      </c>
      <c r="GU118" s="34" t="str">
        <f>IF(GT118&lt;&gt;"",HLOOKUP(COUNT($DW118:GT118)+1,$G$4:$CX$8,GU$14,0)*$D118,IF($C118=GU$17,$G$6*$D118,""))</f>
        <v/>
      </c>
      <c r="GV118" s="34" t="str">
        <f>IF(GU118&lt;&gt;"",HLOOKUP(COUNT($DW118:GU118)+1,$G$4:$CX$8,GV$14,0)*$D118,IF($C118=GV$17,$G$6*$D118,""))</f>
        <v/>
      </c>
      <c r="GW118" s="34" t="str">
        <f>IF(GV118&lt;&gt;"",HLOOKUP(COUNT($DW118:GV118)+1,$G$4:$CX$8,GW$14,0)*$D118,IF($C118=GW$17,$G$6*$D118,""))</f>
        <v/>
      </c>
      <c r="GX118" s="34" t="str">
        <f>IF(GW118&lt;&gt;"",HLOOKUP(COUNT($DW118:GW118)+1,$G$4:$CX$8,GX$14,0)*$D118,IF($C118=GX$17,$G$6*$D118,""))</f>
        <v/>
      </c>
      <c r="GY118" s="34" t="str">
        <f>IF(GX118&lt;&gt;"",HLOOKUP(COUNT($DW118:GX118)+1,$G$4:$CX$8,GY$14,0)*$D118,IF($C118=GY$17,$G$6*$D118,""))</f>
        <v/>
      </c>
      <c r="GZ118" s="34" t="str">
        <f>IF(GY118&lt;&gt;"",HLOOKUP(COUNT($DW118:GY118)+1,$G$4:$CX$8,GZ$14,0)*$D118,IF($C118=GZ$17,$G$6*$D118,""))</f>
        <v/>
      </c>
      <c r="HA118" s="34" t="str">
        <f>IF(GZ118&lt;&gt;"",HLOOKUP(COUNT($DW118:GZ118)+1,$G$4:$CX$8,HA$14,0)*$D118,IF($C118=HA$17,$G$6*$D118,""))</f>
        <v/>
      </c>
      <c r="HB118" s="34" t="str">
        <f>IF(HA118&lt;&gt;"",HLOOKUP(COUNT($DW118:HA118)+1,$G$4:$CX$8,HB$14,0)*$D118,IF($C118=HB$17,$G$6*$D118,""))</f>
        <v/>
      </c>
      <c r="HC118" s="34" t="str">
        <f>IF(HB118&lt;&gt;"",HLOOKUP(COUNT($DW118:HB118)+1,$G$4:$CX$8,HC$14,0)*$D118,IF($C118=HC$17,$G$6*$D118,""))</f>
        <v/>
      </c>
      <c r="HD118" s="34" t="str">
        <f>IF(HC118&lt;&gt;"",HLOOKUP(COUNT($DW118:HC118)+1,$G$4:$CX$8,HD$14,0)*$D118,IF($C118=HD$17,$G$6*$D118,""))</f>
        <v/>
      </c>
      <c r="HE118" s="34" t="str">
        <f>IF(HD118&lt;&gt;"",HLOOKUP(COUNT($DW118:HD118)+1,$G$4:$CX$8,HE$14,0)*$D118,IF($C118=HE$17,$G$6*$D118,""))</f>
        <v/>
      </c>
      <c r="HF118" s="34" t="str">
        <f>IF(HE118&lt;&gt;"",HLOOKUP(COUNT($DW118:HE118)+1,$G$4:$CX$8,HF$14,0)*$D118,IF($C118=HF$17,$G$6*$D118,""))</f>
        <v/>
      </c>
      <c r="HG118" s="34" t="str">
        <f>IF(HF118&lt;&gt;"",HLOOKUP(COUNT($DW118:HF118)+1,$G$4:$CX$8,HG$14,0)*$D118,IF($C118=HG$17,$G$6*$D118,""))</f>
        <v/>
      </c>
      <c r="HH118" s="34" t="str">
        <f>IF(HG118&lt;&gt;"",HLOOKUP(COUNT($DW118:HG118)+1,$G$4:$CX$8,HH$14,0)*$D118,IF($C118=HH$17,$G$6*$D118,""))</f>
        <v/>
      </c>
      <c r="HI118" s="34" t="str">
        <f>IF(HH118&lt;&gt;"",HLOOKUP(COUNT($DW118:HH118)+1,$G$4:$CX$8,HI$14,0)*$D118,IF($C118=HI$17,$G$6*$D118,""))</f>
        <v/>
      </c>
      <c r="HJ118" s="34" t="str">
        <f>IF(HI118&lt;&gt;"",HLOOKUP(COUNT($DW118:HI118)+1,$G$4:$CX$8,HJ$14,0)*$D118,IF($C118=HJ$17,$G$6*$D118,""))</f>
        <v/>
      </c>
      <c r="HK118" s="34" t="str">
        <f>IF(HJ118&lt;&gt;"",HLOOKUP(COUNT($DW118:HJ118)+1,$G$4:$CX$8,HK$14,0)*$D118,IF($C118=HK$17,$G$6*$D118,""))</f>
        <v/>
      </c>
      <c r="HL118" s="34" t="str">
        <f>IF(HK118&lt;&gt;"",HLOOKUP(COUNT($DW118:HK118)+1,$G$4:$CX$8,HL$14,0)*$D118,IF($C118=HL$17,$G$6*$D118,""))</f>
        <v/>
      </c>
      <c r="HM118" s="34" t="str">
        <f>IF(HL118&lt;&gt;"",HLOOKUP(COUNT($DW118:HL118)+1,$G$4:$CX$8,HM$14,0)*$D118,IF($C118=HM$17,$G$6*$D118,""))</f>
        <v/>
      </c>
      <c r="HN118" s="34" t="str">
        <f>IF(HM118&lt;&gt;"",HLOOKUP(COUNT($DW118:HM118)+1,$G$4:$CX$8,HN$14,0)*$D118,IF($C118=HN$17,$G$6*$D118,""))</f>
        <v/>
      </c>
      <c r="HO118" s="34" t="str">
        <f>IF(HN118&lt;&gt;"",HLOOKUP(COUNT($DW118:HN118)+1,$G$4:$CX$8,HO$14,0)*$D118,IF($C118=HO$17,$G$6*$D118,""))</f>
        <v/>
      </c>
      <c r="HP118" s="34" t="str">
        <f>IF(HO118&lt;&gt;"",HLOOKUP(COUNT($DW118:HO118)+1,$G$4:$CX$8,HP$14,0)*$D118,IF($C118=HP$17,$G$6*$D118,""))</f>
        <v/>
      </c>
      <c r="HQ118" s="34" t="str">
        <f>IF(HP118&lt;&gt;"",HLOOKUP(COUNT($DW118:HP118)+1,$G$4:$CX$8,HQ$14,0)*$D118,IF($C118=HQ$17,$G$6*$D118,""))</f>
        <v/>
      </c>
      <c r="HR118" s="34" t="str">
        <f>IF(HQ118&lt;&gt;"",HLOOKUP(COUNT($DW118:HQ118)+1,$G$4:$CX$8,HR$14,0)*$D118,IF($C118=HR$17,$G$6*$D118,""))</f>
        <v/>
      </c>
      <c r="HS118" s="34">
        <f>IF(HR118&lt;&gt;"",HLOOKUP(COUNT($DW118:HR118)+1,$G$4:$CX$8,HS$14,0)*$D118,IF($C118=HS$17,$G$6*$D118,""))</f>
        <v>0</v>
      </c>
      <c r="HT118" s="34">
        <f>IF(HS118&lt;&gt;"",HLOOKUP(COUNT($DW118:HS118)+1,$G$4:$CX$8,HT$14,0)*$D118,IF($C118=HT$17,$G$6*$D118,""))</f>
        <v>7500</v>
      </c>
      <c r="HU118" s="34">
        <f>IF(HT118&lt;&gt;"",HLOOKUP(COUNT($DW118:HT118)+1,$G$4:$CX$8,HU$14,0)*$D118,IF($C118=HU$17,$G$6*$D118,""))</f>
        <v>7500</v>
      </c>
      <c r="HV118" s="34">
        <f>IF(HU118&lt;&gt;"",HLOOKUP(COUNT($DW118:HU118)+1,$G$4:$CX$8,HV$14,0)*$D118,IF($C118=HV$17,$G$6*$D118,""))</f>
        <v>7500</v>
      </c>
      <c r="HW118" s="34">
        <f>IF(HV118&lt;&gt;"",HLOOKUP(COUNT($DW118:HV118)+1,$G$4:$CX$8,HW$14,0)*$D118,IF($C118=HW$17,$G$6*$D118,""))</f>
        <v>9048.4582084179765</v>
      </c>
      <c r="HX118" s="34">
        <f>IF(HW118&lt;&gt;"",HLOOKUP(COUNT($DW118:HW118)+1,$G$4:$CX$8,HX$14,0)*$D118,IF($C118=HX$17,$G$6*$D118,""))</f>
        <v>11310.572760522478</v>
      </c>
      <c r="HY118" s="34">
        <f>IF(HX118&lt;&gt;"",HLOOKUP(COUNT($DW118:HX118)+1,$G$4:$CX$8,HY$14,0)*$D118,IF($C118=HY$17,$G$6*$D118,""))</f>
        <v>13572.687312626966</v>
      </c>
      <c r="HZ118" s="34">
        <f>IF(HY118&lt;&gt;"",HLOOKUP(COUNT($DW118:HY118)+1,$G$4:$CX$8,HZ$14,0)*$D118,IF($C118=HZ$17,$G$6*$D118,""))</f>
        <v>15744.31728264728</v>
      </c>
      <c r="IA118" s="34">
        <f>IF(HZ118&lt;&gt;"",HLOOKUP(COUNT($DW118:HZ118)+1,$G$4:$CX$8,IA$14,0)*$D118,IF($C118=IA$17,$G$6*$D118,""))</f>
        <v>17948.521702217906</v>
      </c>
      <c r="IB118" s="34">
        <f>IF(IA118&lt;&gt;"",HLOOKUP(COUNT($DW118:IA118)+1,$G$4:$CX$8,IB$14,0)*$D118,IF($C118=IB$17,$G$6*$D118,""))</f>
        <v>20281.829523506218</v>
      </c>
      <c r="IC118" s="34">
        <f>IF(IB118&lt;&gt;"",HLOOKUP(COUNT($DW118:IB118)+1,$G$4:$CX$8,IC$14,0)*$D118,IF($C118=IC$17,$G$6*$D118,""))</f>
        <v>22512.830771091903</v>
      </c>
      <c r="ID118" s="34">
        <f>IF(IC118&lt;&gt;"",HLOOKUP(COUNT($DW118:IC118)+1,$G$4:$CX$8,ID$14,0)*$D118,IF($C118=ID$17,$G$6*$D118,""))</f>
        <v>24764.113848201101</v>
      </c>
      <c r="IE118" s="34">
        <f>IF(ID118&lt;&gt;"",HLOOKUP(COUNT($DW118:ID118)+1,$G$4:$CX$8,IE$14,0)*$D118,IF($C118=IE$17,$G$6*$D118,""))</f>
        <v>18573.085386150833</v>
      </c>
      <c r="IF118" s="34">
        <f>IF(IE118&lt;&gt;"",HLOOKUP(COUNT($DW118:IE118)+1,$G$4:$CX$8,IF$14,0)*$D118,IF($C118=IF$17,$G$6*$D118,""))</f>
        <v>17644.431116843283</v>
      </c>
      <c r="IG118" s="34">
        <f>IF(IF118&lt;&gt;"",HLOOKUP(COUNT($DW118:IF118)+1,$G$4:$CX$8,IG$14,0)*$D118,IF($C118=IG$17,$G$6*$D118,""))</f>
        <v>19408.874228527617</v>
      </c>
      <c r="IH118" s="34">
        <f>IF(IG118&lt;&gt;"",HLOOKUP(COUNT($DW118:IG118)+1,$G$4:$CX$8,IH$14,0)*$D118,IF($C118=IH$17,$G$6*$D118,""))</f>
        <v>21349.761651380388</v>
      </c>
      <c r="II118" s="34">
        <f>IF(IH118&lt;&gt;"",HLOOKUP(COUNT($DW118:IH118)+1,$G$4:$CX$8,II$14,0)*$D118,IF($C118=II$17,$G$6*$D118,""))</f>
        <v>23484.73781651842</v>
      </c>
      <c r="IJ118" s="34">
        <f>IF(II118&lt;&gt;"",HLOOKUP(COUNT($DW118:II118)+1,$G$4:$CX$8,IJ$14,0)*$D118,IF($C118=IJ$17,$G$6*$D118,""))</f>
        <v>25833.211598170259</v>
      </c>
      <c r="IK118" s="34">
        <f>IF(IJ118&lt;&gt;"",HLOOKUP(COUNT($DW118:IJ118)+1,$G$4:$CX$8,IK$14,0)*$D118,IF($C118=IK$17,$G$6*$D118,""))</f>
        <v>24541.551018261736</v>
      </c>
      <c r="IL118" s="34">
        <f>IF(IK118&lt;&gt;"",HLOOKUP(COUNT($DW118:IK118)+1,$G$4:$CX$8,IL$14,0)*$D118,IF($C118=IL$17,$G$6*$D118,""))</f>
        <v>23314.473467348653</v>
      </c>
      <c r="IM118" s="34">
        <f>IF(IL118&lt;&gt;"",HLOOKUP(COUNT($DW118:IL118)+1,$G$4:$CX$8,IM$14,0)*$D118,IF($C118=IM$17,$G$6*$D118,""))</f>
        <v>24946.486610063057</v>
      </c>
      <c r="IO118" s="34" t="str">
        <f>IF(IN118&lt;&gt;"",HLOOKUP(COUNT($IN118:IN118)+1,$G$4:$EH$8,IO$14,0)*$D118,IF($C118=IO$17,$G$7*$D118,""))</f>
        <v/>
      </c>
      <c r="IP118" s="34" t="str">
        <f>IF(IO118&lt;&gt;"",HLOOKUP(COUNT($IN118:IO118)+1,$G$4:$EH$8,IP$14,0)*$D118,IF($C118=IP$17,$G$7*$D118,""))</f>
        <v/>
      </c>
      <c r="IQ118" s="34" t="str">
        <f>IF(IP118&lt;&gt;"",HLOOKUP(COUNT($IN118:IP118)+1,$G$4:$EH$8,IQ$14,0)*$D118,IF($C118=IQ$17,$G$7*$D118,""))</f>
        <v/>
      </c>
      <c r="IR118" s="34" t="str">
        <f>IF(IQ118&lt;&gt;"",HLOOKUP(COUNT($IN118:IQ118)+1,$G$4:$EH$8,IR$14,0)*$D118,IF($C118=IR$17,$G$7*$D118,""))</f>
        <v/>
      </c>
      <c r="IS118" s="34" t="str">
        <f>IF(IR118&lt;&gt;"",HLOOKUP(COUNT($IN118:IR118)+1,$G$4:$EH$8,IS$14,0)*$D118,IF($C118=IS$17,$G$7*$D118,""))</f>
        <v/>
      </c>
      <c r="IT118" s="34" t="str">
        <f>IF(IS118&lt;&gt;"",HLOOKUP(COUNT($IN118:IS118)+1,$G$4:$EH$8,IT$14,0)*$D118,IF($C118=IT$17,$G$7*$D118,""))</f>
        <v/>
      </c>
      <c r="IU118" s="34" t="str">
        <f>IF(IT118&lt;&gt;"",HLOOKUP(COUNT($IN118:IT118)+1,$G$4:$EH$8,IU$14,0)*$D118,IF($C118=IU$17,$G$7*$D118,""))</f>
        <v/>
      </c>
      <c r="IV118" s="34" t="str">
        <f>IF(IU118&lt;&gt;"",HLOOKUP(COUNT($IN118:IU118)+1,$G$4:$EH$8,IV$14,0)*$D118,IF($C118=IV$17,$G$7*$D118,""))</f>
        <v/>
      </c>
      <c r="IW118" s="34" t="str">
        <f>IF(IV118&lt;&gt;"",HLOOKUP(COUNT($IN118:IV118)+1,$G$4:$EH$8,IW$14,0)*$D118,IF($C118=IW$17,$G$7*$D118,""))</f>
        <v/>
      </c>
      <c r="IX118" s="34" t="str">
        <f>IF(IW118&lt;&gt;"",HLOOKUP(COUNT($IN118:IW118)+1,$G$4:$EH$8,IX$14,0)*$D118,IF($C118=IX$17,$G$7*$D118,""))</f>
        <v/>
      </c>
      <c r="IY118" s="34" t="str">
        <f>IF(IX118&lt;&gt;"",HLOOKUP(COUNT($IN118:IX118)+1,$G$4:$EH$8,IY$14,0)*$D118,IF($C118=IY$17,$G$7*$D118,""))</f>
        <v/>
      </c>
      <c r="IZ118" s="34" t="str">
        <f>IF(IY118&lt;&gt;"",HLOOKUP(COUNT($IN118:IY118)+1,$G$4:$EH$8,IZ$14,0)*$D118,IF($C118=IZ$17,$G$7*$D118,""))</f>
        <v/>
      </c>
      <c r="JA118" s="34" t="str">
        <f>IF(IZ118&lt;&gt;"",HLOOKUP(COUNT($IN118:IZ118)+1,$G$4:$EH$8,JA$14,0)*$D118,IF($C118=JA$17,$G$7*$D118,""))</f>
        <v/>
      </c>
      <c r="JB118" s="34" t="str">
        <f>IF(JA118&lt;&gt;"",HLOOKUP(COUNT($IN118:JA118)+1,$G$4:$EH$8,JB$14,0)*$D118,IF($C118=JB$17,$G$7*$D118,""))</f>
        <v/>
      </c>
      <c r="JC118" s="34" t="str">
        <f>IF(JB118&lt;&gt;"",HLOOKUP(COUNT($IN118:JB118)+1,$G$4:$EH$8,JC$14,0)*$D118,IF($C118=JC$17,$G$7*$D118,""))</f>
        <v/>
      </c>
      <c r="JD118" s="34" t="str">
        <f>IF(JC118&lt;&gt;"",HLOOKUP(COUNT($IN118:JC118)+1,$G$4:$EH$8,JD$14,0)*$D118,IF($C118=JD$17,$G$7*$D118,""))</f>
        <v/>
      </c>
      <c r="JE118" s="34" t="str">
        <f>IF(JD118&lt;&gt;"",HLOOKUP(COUNT($IN118:JD118)+1,$G$4:$EH$8,JE$14,0)*$D118,IF($C118=JE$17,$G$7*$D118,""))</f>
        <v/>
      </c>
      <c r="JF118" s="34" t="str">
        <f>IF(JE118&lt;&gt;"",HLOOKUP(COUNT($IN118:JE118)+1,$G$4:$EH$8,JF$14,0)*$D118,IF($C118=JF$17,$G$7*$D118,""))</f>
        <v/>
      </c>
      <c r="JG118" s="34" t="str">
        <f>IF(JF118&lt;&gt;"",HLOOKUP(COUNT($IN118:JF118)+1,$G$4:$EH$8,JG$14,0)*$D118,IF($C118=JG$17,$G$7*$D118,""))</f>
        <v/>
      </c>
      <c r="JH118" s="34" t="str">
        <f>IF(JG118&lt;&gt;"",HLOOKUP(COUNT($IN118:JG118)+1,$G$4:$EH$8,JH$14,0)*$D118,IF($C118=JH$17,$G$7*$D118,""))</f>
        <v/>
      </c>
      <c r="JI118" s="34" t="str">
        <f>IF(JH118&lt;&gt;"",HLOOKUP(COUNT($IN118:JH118)+1,$G$4:$EH$8,JI$14,0)*$D118,IF($C118=JI$17,$G$7*$D118,""))</f>
        <v/>
      </c>
      <c r="JJ118" s="34" t="str">
        <f>IF(JI118&lt;&gt;"",HLOOKUP(COUNT($IN118:JI118)+1,$G$4:$EH$8,JJ$14,0)*$D118,IF($C118=JJ$17,$G$7*$D118,""))</f>
        <v/>
      </c>
      <c r="JK118" s="34" t="str">
        <f>IF(JJ118&lt;&gt;"",HLOOKUP(COUNT($IN118:JJ118)+1,$G$4:$EH$8,JK$14,0)*$D118,IF($C118=JK$17,$G$7*$D118,""))</f>
        <v/>
      </c>
      <c r="JL118" s="34" t="str">
        <f>IF(JK118&lt;&gt;"",HLOOKUP(COUNT($IN118:JK118)+1,$G$4:$EH$8,JL$14,0)*$D118,IF($C118=JL$17,$G$7*$D118,""))</f>
        <v/>
      </c>
      <c r="JM118" s="34" t="str">
        <f>IF(JL118&lt;&gt;"",HLOOKUP(COUNT($IN118:JL118)+1,$G$4:$EH$8,JM$14,0)*$D118,IF($C118=JM$17,$G$7*$D118,""))</f>
        <v/>
      </c>
      <c r="JN118" s="34" t="str">
        <f>IF(JM118&lt;&gt;"",HLOOKUP(COUNT($IN118:JM118)+1,$G$4:$EH$8,JN$14,0)*$D118,IF($C118=JN$17,$G$7*$D118,""))</f>
        <v/>
      </c>
      <c r="JO118" s="34" t="str">
        <f>IF(JN118&lt;&gt;"",HLOOKUP(COUNT($IN118:JN118)+1,$G$4:$EH$8,JO$14,0)*$D118,IF($C118=JO$17,$G$7*$D118,""))</f>
        <v/>
      </c>
      <c r="JP118" s="34" t="str">
        <f>IF(JO118&lt;&gt;"",HLOOKUP(COUNT($IN118:JO118)+1,$G$4:$EH$8,JP$14,0)*$D118,IF($C118=JP$17,$G$7*$D118,""))</f>
        <v/>
      </c>
      <c r="JQ118" s="34" t="str">
        <f>IF(JP118&lt;&gt;"",HLOOKUP(COUNT($IN118:JP118)+1,$G$4:$EH$8,JQ$14,0)*$D118,IF($C118=JQ$17,$G$7*$D118,""))</f>
        <v/>
      </c>
      <c r="JR118" s="34" t="str">
        <f>IF(JQ118&lt;&gt;"",HLOOKUP(COUNT($IN118:JQ118)+1,$G$4:$EH$8,JR$14,0)*$D118,IF($C118=JR$17,$G$7*$D118,""))</f>
        <v/>
      </c>
      <c r="JS118" s="34" t="str">
        <f>IF(JR118&lt;&gt;"",HLOOKUP(COUNT($IN118:JR118)+1,$G$4:$EH$8,JS$14,0)*$D118,IF($C118=JS$17,$G$7*$D118,""))</f>
        <v/>
      </c>
      <c r="JT118" s="34" t="str">
        <f>IF(JS118&lt;&gt;"",HLOOKUP(COUNT($IN118:JS118)+1,$G$4:$EH$8,JT$14,0)*$D118,IF($C118=JT$17,$G$7*$D118,""))</f>
        <v/>
      </c>
      <c r="JU118" s="34" t="str">
        <f>IF(JT118&lt;&gt;"",HLOOKUP(COUNT($IN118:JT118)+1,$G$4:$EH$8,JU$14,0)*$D118,IF($C118=JU$17,$G$7*$D118,""))</f>
        <v/>
      </c>
      <c r="JV118" s="34" t="str">
        <f>IF(JU118&lt;&gt;"",HLOOKUP(COUNT($IN118:JU118)+1,$G$4:$EH$8,JV$14,0)*$D118,IF($C118=JV$17,$G$7*$D118,""))</f>
        <v/>
      </c>
      <c r="JW118" s="34" t="str">
        <f>IF(JV118&lt;&gt;"",HLOOKUP(COUNT($IN118:JV118)+1,$G$4:$EH$8,JW$14,0)*$D118,IF($C118=JW$17,$G$7*$D118,""))</f>
        <v/>
      </c>
      <c r="JX118" s="34" t="str">
        <f>IF(JW118&lt;&gt;"",HLOOKUP(COUNT($IN118:JW118)+1,$G$4:$EH$8,JX$14,0)*$D118,IF($C118=JX$17,$G$7*$D118,""))</f>
        <v/>
      </c>
      <c r="JY118" s="34" t="str">
        <f>IF(JX118&lt;&gt;"",HLOOKUP(COUNT($IN118:JX118)+1,$G$4:$EH$8,JY$14,0)*$D118,IF($C118=JY$17,$G$7*$D118,""))</f>
        <v/>
      </c>
      <c r="JZ118" s="34" t="str">
        <f>IF(JY118&lt;&gt;"",HLOOKUP(COUNT($IN118:JY118)+1,$G$4:$EH$8,JZ$14,0)*$D118,IF($C118=JZ$17,$G$7*$D118,""))</f>
        <v/>
      </c>
      <c r="KA118" s="34" t="str">
        <f>IF(JZ118&lt;&gt;"",HLOOKUP(COUNT($IN118:JZ118)+1,$G$4:$EH$8,KA$14,0)*$D118,IF($C118=KA$17,$G$7*$D118,""))</f>
        <v/>
      </c>
      <c r="KB118" s="34" t="str">
        <f>IF(KA118&lt;&gt;"",HLOOKUP(COUNT($IN118:KA118)+1,$G$4:$EH$8,KB$14,0)*$D118,IF($C118=KB$17,$G$7*$D118,""))</f>
        <v/>
      </c>
      <c r="KC118" s="34" t="str">
        <f>IF(KB118&lt;&gt;"",HLOOKUP(COUNT($IN118:KB118)+1,$G$4:$EH$8,KC$14,0)*$D118,IF($C118=KC$17,$G$7*$D118,""))</f>
        <v/>
      </c>
      <c r="KD118" s="34" t="str">
        <f>IF(KC118&lt;&gt;"",HLOOKUP(COUNT($IN118:KC118)+1,$G$4:$EH$8,KD$14,0)*$D118,IF($C118=KD$17,$G$7*$D118,""))</f>
        <v/>
      </c>
      <c r="KE118" s="34" t="str">
        <f>IF(KD118&lt;&gt;"",HLOOKUP(COUNT($IN118:KD118)+1,$G$4:$EH$8,KE$14,0)*$D118,IF($C118=KE$17,$G$7*$D118,""))</f>
        <v/>
      </c>
      <c r="KF118" s="34" t="str">
        <f>IF(KE118&lt;&gt;"",HLOOKUP(COUNT($IN118:KE118)+1,$G$4:$EH$8,KF$14,0)*$D118,IF($C118=KF$17,$G$7*$D118,""))</f>
        <v/>
      </c>
      <c r="KG118" s="34" t="str">
        <f>IF(KF118&lt;&gt;"",HLOOKUP(COUNT($IN118:KF118)+1,$G$4:$EH$8,KG$14,0)*$D118,IF($C118=KG$17,$G$7*$D118,""))</f>
        <v/>
      </c>
      <c r="KH118" s="34" t="str">
        <f>IF(KG118&lt;&gt;"",HLOOKUP(COUNT($IN118:KG118)+1,$G$4:$EH$8,KH$14,0)*$D118,IF($C118=KH$17,$G$7*$D118,""))</f>
        <v/>
      </c>
      <c r="KI118" s="34" t="str">
        <f>IF(KH118&lt;&gt;"",HLOOKUP(COUNT($IN118:KH118)+1,$G$4:$EH$8,KI$14,0)*$D118,IF($C118=KI$17,$G$7*$D118,""))</f>
        <v/>
      </c>
      <c r="KJ118" s="34" t="str">
        <f>IF(KI118&lt;&gt;"",HLOOKUP(COUNT($IN118:KI118)+1,$G$4:$EH$8,KJ$14,0)*$D118,IF($C118=KJ$17,$G$7*$D118,""))</f>
        <v/>
      </c>
      <c r="KK118" s="34" t="str">
        <f>IF(KJ118&lt;&gt;"",HLOOKUP(COUNT($IN118:KJ118)+1,$G$4:$EH$8,KK$14,0)*$D118,IF($C118=KK$17,$G$7*$D118,""))</f>
        <v/>
      </c>
      <c r="KL118" s="34" t="str">
        <f>IF(KK118&lt;&gt;"",HLOOKUP(COUNT($IN118:KK118)+1,$G$4:$EH$8,KL$14,0)*$D118,IF($C118=KL$17,$G$7*$D118,""))</f>
        <v/>
      </c>
      <c r="KM118" s="34" t="str">
        <f>IF(KL118&lt;&gt;"",HLOOKUP(COUNT($IN118:KL118)+1,$G$4:$EH$8,KM$14,0)*$D118,IF($C118=KM$17,$G$7*$D118,""))</f>
        <v/>
      </c>
      <c r="KN118" s="34" t="str">
        <f>IF(KM118&lt;&gt;"",HLOOKUP(COUNT($IN118:KM118)+1,$G$4:$EH$8,KN$14,0)*$D118,IF($C118=KN$17,$G$7*$D118,""))</f>
        <v/>
      </c>
      <c r="KO118" s="34" t="str">
        <f>IF(KN118&lt;&gt;"",HLOOKUP(COUNT($IN118:KN118)+1,$G$4:$EH$8,KO$14,0)*$D118,IF($C118=KO$17,$G$7*$D118,""))</f>
        <v/>
      </c>
      <c r="KP118" s="34" t="str">
        <f>IF(KO118&lt;&gt;"",HLOOKUP(COUNT($IN118:KO118)+1,$G$4:$EH$8,KP$14,0)*$D118,IF($C118=KP$17,$G$7*$D118,""))</f>
        <v/>
      </c>
      <c r="KQ118" s="34" t="str">
        <f>IF(KP118&lt;&gt;"",HLOOKUP(COUNT($IN118:KP118)+1,$G$4:$EH$8,KQ$14,0)*$D118,IF($C118=KQ$17,$G$7*$D118,""))</f>
        <v/>
      </c>
      <c r="KR118" s="34" t="str">
        <f>IF(KQ118&lt;&gt;"",HLOOKUP(COUNT($IN118:KQ118)+1,$G$4:$EH$8,KR$14,0)*$D118,IF($C118=KR$17,$G$7*$D118,""))</f>
        <v/>
      </c>
      <c r="KS118" s="34" t="str">
        <f>IF(KR118&lt;&gt;"",HLOOKUP(COUNT($IN118:KR118)+1,$G$4:$EH$8,KS$14,0)*$D118,IF($C118=KS$17,$G$7*$D118,""))</f>
        <v/>
      </c>
      <c r="KT118" s="34" t="str">
        <f>IF(KS118&lt;&gt;"",HLOOKUP(COUNT($IN118:KS118)+1,$G$4:$EH$8,KT$14,0)*$D118,IF($C118=KT$17,$G$7*$D118,""))</f>
        <v/>
      </c>
      <c r="KU118" s="34" t="str">
        <f>IF(KT118&lt;&gt;"",HLOOKUP(COUNT($IN118:KT118)+1,$G$4:$EH$8,KU$14,0)*$D118,IF($C118=KU$17,$G$7*$D118,""))</f>
        <v/>
      </c>
      <c r="KV118" s="34" t="str">
        <f>IF(KU118&lt;&gt;"",HLOOKUP(COUNT($IN118:KU118)+1,$G$4:$EH$8,KV$14,0)*$D118,IF($C118=KV$17,$G$7*$D118,""))</f>
        <v/>
      </c>
      <c r="KW118" s="34" t="str">
        <f>IF(KV118&lt;&gt;"",HLOOKUP(COUNT($IN118:KV118)+1,$G$4:$EH$8,KW$14,0)*$D118,IF($C118=KW$17,$G$7*$D118,""))</f>
        <v/>
      </c>
      <c r="KX118" s="34" t="str">
        <f>IF(KW118&lt;&gt;"",HLOOKUP(COUNT($IN118:KW118)+1,$G$4:$EH$8,KX$14,0)*$D118,IF($C118=KX$17,$G$7*$D118,""))</f>
        <v/>
      </c>
      <c r="KY118" s="34" t="str">
        <f>IF(KX118&lt;&gt;"",HLOOKUP(COUNT($IN118:KX118)+1,$G$4:$EH$8,KY$14,0)*$D118,IF($C118=KY$17,$G$7*$D118,""))</f>
        <v/>
      </c>
      <c r="KZ118" s="34" t="str">
        <f>IF(KY118&lt;&gt;"",HLOOKUP(COUNT($IN118:KY118)+1,$G$4:$EH$8,KZ$14,0)*$D118,IF($C118=KZ$17,$G$7*$D118,""))</f>
        <v/>
      </c>
      <c r="LA118" s="34" t="str">
        <f>IF(KZ118&lt;&gt;"",HLOOKUP(COUNT($IN118:KZ118)+1,$G$4:$EH$8,LA$14,0)*$D118,IF($C118=LA$17,$G$7*$D118,""))</f>
        <v/>
      </c>
      <c r="LB118" s="34" t="str">
        <f>IF(LA118&lt;&gt;"",HLOOKUP(COUNT($IN118:LA118)+1,$G$4:$EH$8,LB$14,0)*$D118,IF($C118=LB$17,$G$7*$D118,""))</f>
        <v/>
      </c>
      <c r="LC118" s="34" t="str">
        <f>IF(LB118&lt;&gt;"",HLOOKUP(COUNT($IN118:LB118)+1,$G$4:$EH$8,LC$14,0)*$D118,IF($C118=LC$17,$G$7*$D118,""))</f>
        <v/>
      </c>
      <c r="LD118" s="34" t="str">
        <f>IF(LC118&lt;&gt;"",HLOOKUP(COUNT($IN118:LC118)+1,$G$4:$EH$8,LD$14,0)*$D118,IF($C118=LD$17,$G$7*$D118,""))</f>
        <v/>
      </c>
      <c r="LE118" s="34" t="str">
        <f>IF(LD118&lt;&gt;"",HLOOKUP(COUNT($IN118:LD118)+1,$G$4:$EH$8,LE$14,0)*$D118,IF($C118=LE$17,$G$7*$D118,""))</f>
        <v/>
      </c>
      <c r="LF118" s="34" t="str">
        <f>IF(LE118&lt;&gt;"",HLOOKUP(COUNT($IN118:LE118)+1,$G$4:$EH$8,LF$14,0)*$D118,IF($C118=LF$17,$G$7*$D118,""))</f>
        <v/>
      </c>
      <c r="LG118" s="34" t="str">
        <f>IF(LF118&lt;&gt;"",HLOOKUP(COUNT($IN118:LF118)+1,$G$4:$EH$8,LG$14,0)*$D118,IF($C118=LG$17,$G$7*$D118,""))</f>
        <v/>
      </c>
      <c r="LH118" s="34" t="str">
        <f>IF(LG118&lt;&gt;"",HLOOKUP(COUNT($IN118:LG118)+1,$G$4:$EH$8,LH$14,0)*$D118,IF($C118=LH$17,$G$7*$D118,""))</f>
        <v/>
      </c>
      <c r="LI118" s="34" t="str">
        <f>IF(LH118&lt;&gt;"",HLOOKUP(COUNT($IN118:LH118)+1,$G$4:$EH$8,LI$14,0)*$D118,IF($C118=LI$17,$G$7*$D118,""))</f>
        <v/>
      </c>
      <c r="LJ118" s="34" t="str">
        <f>IF(LI118&lt;&gt;"",HLOOKUP(COUNT($IN118:LI118)+1,$G$4:$EH$8,LJ$14,0)*$D118,IF($C118=LJ$17,$G$7*$D118,""))</f>
        <v/>
      </c>
      <c r="LK118" s="34" t="str">
        <f>IF(LJ118&lt;&gt;"",HLOOKUP(COUNT($IN118:LJ118)+1,$G$4:$EH$8,LK$14,0)*$D118,IF($C118=LK$17,$G$7*$D118,""))</f>
        <v/>
      </c>
      <c r="LL118" s="34" t="str">
        <f>IF(LK118&lt;&gt;"",HLOOKUP(COUNT($IN118:LK118)+1,$G$4:$EH$8,LL$14,0)*$D118,IF($C118=LL$17,$G$7*$D118,""))</f>
        <v/>
      </c>
      <c r="LM118" s="34" t="str">
        <f>IF(LL118&lt;&gt;"",HLOOKUP(COUNT($IN118:LL118)+1,$G$4:$EH$8,LM$14,0)*$D118,IF($C118=LM$17,$G$7*$D118,""))</f>
        <v/>
      </c>
      <c r="LN118" s="34" t="str">
        <f>IF(LM118&lt;&gt;"",HLOOKUP(COUNT($IN118:LM118)+1,$G$4:$EH$8,LN$14,0)*$D118,IF($C118=LN$17,$G$7*$D118,""))</f>
        <v/>
      </c>
      <c r="LO118" s="34" t="str">
        <f>IF(LN118&lt;&gt;"",HLOOKUP(COUNT($IN118:LN118)+1,$G$4:$EH$8,LO$14,0)*$D118,IF($C118=LO$17,$G$7*$D118,""))</f>
        <v/>
      </c>
      <c r="LP118" s="34" t="str">
        <f>IF(LO118&lt;&gt;"",HLOOKUP(COUNT($IN118:LO118)+1,$G$4:$EH$8,LP$14,0)*$D118,IF($C118=LP$17,$G$7*$D118,""))</f>
        <v/>
      </c>
      <c r="LQ118" s="34" t="str">
        <f>IF(LP118&lt;&gt;"",HLOOKUP(COUNT($IN118:LP118)+1,$G$4:$EH$8,LQ$14,0)*$D118,IF($C118=LQ$17,$G$7*$D118,""))</f>
        <v/>
      </c>
      <c r="LR118" s="34" t="str">
        <f>IF(LQ118&lt;&gt;"",HLOOKUP(COUNT($IN118:LQ118)+1,$G$4:$EH$8,LR$14,0)*$D118,IF($C118=LR$17,$G$7*$D118,""))</f>
        <v/>
      </c>
      <c r="LS118" s="34" t="str">
        <f>IF(LR118&lt;&gt;"",HLOOKUP(COUNT($IN118:LR118)+1,$G$4:$EH$8,LS$14,0)*$D118,IF($C118=LS$17,$G$7*$D118,""))</f>
        <v/>
      </c>
      <c r="LT118" s="34" t="str">
        <f>IF(LS118&lt;&gt;"",HLOOKUP(COUNT($IN118:LS118)+1,$G$4:$EH$8,LT$14,0)*$D118,IF($C118=LT$17,$G$7*$D118,""))</f>
        <v/>
      </c>
      <c r="LU118" s="34" t="str">
        <f>IF(LT118&lt;&gt;"",HLOOKUP(COUNT($IN118:LT118)+1,$G$4:$EH$8,LU$14,0)*$D118,IF($C118=LU$17,$G$7*$D118,""))</f>
        <v/>
      </c>
      <c r="LV118" s="34" t="str">
        <f>IF(LU118&lt;&gt;"",HLOOKUP(COUNT($IN118:LU118)+1,$G$4:$EH$8,LV$14,0)*$D118,IF($C118=LV$17,$G$7*$D118,""))</f>
        <v/>
      </c>
      <c r="LW118" s="34" t="str">
        <f>IF(LV118&lt;&gt;"",HLOOKUP(COUNT($IN118:LV118)+1,$G$4:$EH$8,LW$14,0)*$D118,IF($C118=LW$17,$G$7*$D118,""))</f>
        <v/>
      </c>
      <c r="LX118" s="34" t="str">
        <f>IF(LW118&lt;&gt;"",HLOOKUP(COUNT($IN118:LW118)+1,$G$4:$EH$8,LX$14,0)*$D118,IF($C118=LX$17,$G$7*$D118,""))</f>
        <v/>
      </c>
      <c r="LY118" s="34" t="str">
        <f>IF(LX118&lt;&gt;"",HLOOKUP(COUNT($IN118:LX118)+1,$G$4:$EH$8,LY$14,0)*$D118,IF($C118=LY$17,$G$7*$D118,""))</f>
        <v/>
      </c>
      <c r="LZ118" s="34" t="str">
        <f>IF(LY118&lt;&gt;"",HLOOKUP(COUNT($IN118:LY118)+1,$G$4:$EH$8,LZ$14,0)*$D118,IF($C118=LZ$17,$G$7*$D118,""))</f>
        <v/>
      </c>
      <c r="MA118" s="34" t="str">
        <f>IF(LZ118&lt;&gt;"",HLOOKUP(COUNT($IN118:LZ118)+1,$G$4:$EH$8,MA$14,0)*$D118,IF($C118=MA$17,$G$7*$D118,""))</f>
        <v/>
      </c>
      <c r="MB118" s="34" t="str">
        <f>IF(MA118&lt;&gt;"",HLOOKUP(COUNT($IN118:MA118)+1,$G$4:$EH$8,MB$14,0)*$D118,IF($C118=MB$17,$G$7*$D118,""))</f>
        <v/>
      </c>
      <c r="MC118" s="34" t="str">
        <f>IF(MB118&lt;&gt;"",HLOOKUP(COUNT($IN118:MB118)+1,$G$4:$EH$8,MC$14,0)*$D118,IF($C118=MC$17,$G$7*$D118,""))</f>
        <v/>
      </c>
      <c r="MD118" s="34" t="str">
        <f>IF(MC118&lt;&gt;"",HLOOKUP(COUNT($IN118:MC118)+1,$G$4:$EH$8,MD$14,0)*$D118,IF($C118=MD$17,$G$7*$D118,""))</f>
        <v/>
      </c>
      <c r="ME118" s="34" t="str">
        <f>IF(MD118&lt;&gt;"",HLOOKUP(COUNT($IN118:MD118)+1,$G$4:$EH$8,ME$14,0)*$D118,IF($C118=ME$17,$G$7*$D118,""))</f>
        <v/>
      </c>
      <c r="MF118" s="1330" t="str">
        <f>IF(ME118&lt;&gt;"",HLOOKUP(COUNT($IN118:ME118)+1,$G$4:$EH$8,MF$14,0)*$D118,IF($C118=MF$17,$G$7*$D118,""))</f>
        <v/>
      </c>
      <c r="MG118" s="1330" t="str">
        <f>IF(MF118&lt;&gt;"",HLOOKUP(COUNT($IN118:MF118)+1,$G$4:$EH$8,MG$14,0)*$D118,IF($C118=MG$17,$G$7*$D118,""))</f>
        <v/>
      </c>
      <c r="MH118" s="1330" t="str">
        <f>IF(MG118&lt;&gt;"",HLOOKUP(COUNT($IN118:MG118)+1,$G$4:$EH$8,MH$14,0)*$D118,IF($C118=MH$17,$G$7*$D118,""))</f>
        <v/>
      </c>
      <c r="MI118" s="1330" t="str">
        <f>IF(MH118&lt;&gt;"",HLOOKUP(COUNT($IN118:MH118)+1,$G$4:$EH$8,MI$14,0)*$D118,IF($C118=MI$17,$G$7*$D118,""))</f>
        <v/>
      </c>
      <c r="MJ118" s="1330">
        <f>IF(MI118&lt;&gt;"",HLOOKUP(COUNT($IN118:MI118)+1,$G$4:$EH$8,MJ$14,0)*$D118,IF($C118=MJ$17,$G$7*$D118,""))</f>
        <v>0</v>
      </c>
      <c r="MK118" s="1330">
        <f>IF(MJ118&lt;&gt;"",HLOOKUP(COUNT($IN118:MJ118)+1,$G$4:$EH$8,MK$14,0)*$D118,IF($C118=MK$17,$G$7*$D118,""))</f>
        <v>3750</v>
      </c>
      <c r="ML118" s="1330">
        <f>IF(MK118&lt;&gt;"",HLOOKUP(COUNT($IN118:MK118)+1,$G$4:$EH$8,ML$14,0)*$D118,IF($C118=ML$17,$G$7*$D118,""))</f>
        <v>3750</v>
      </c>
      <c r="MM118" s="1330">
        <f>IF(ML118&lt;&gt;"",HLOOKUP(COUNT($IN118:ML118)+1,$G$4:$EH$8,MM$14,0)*$D118,IF($C118=MM$17,$G$7*$D118,""))</f>
        <v>3750</v>
      </c>
      <c r="MN118" s="1330">
        <f>IF(MM118&lt;&gt;"",HLOOKUP(COUNT($IN118:MM118)+1,$G$4:$EH$8,MN$14,0)*$D118,IF($C118=MN$17,$G$7*$D118,""))</f>
        <v>3750</v>
      </c>
      <c r="MO118" s="1330">
        <f>IF(MN118&lt;&gt;"",HLOOKUP(COUNT($IN118:MN118)+1,$G$4:$EH$8,MO$14,0)*$D118,IF($C118=MO$17,$G$7*$D118,""))</f>
        <v>3770.1909201741591</v>
      </c>
      <c r="MP118" s="1330">
        <f>IF(MO118&lt;&gt;"",HLOOKUP(COUNT($IN118:MO118)+1,$G$4:$EH$8,MP$14,0)*$D118,IF($C118=MP$17,$G$7*$D118,""))</f>
        <v>4524.2291042089882</v>
      </c>
      <c r="MQ118" s="1330">
        <f>IF(MP118&lt;&gt;"",HLOOKUP(COUNT($IN118:MP118)+1,$G$4:$EH$8,MQ$14,0)*$D118,IF($C118=MQ$17,$G$7*$D118,""))</f>
        <v>5248.1057608824267</v>
      </c>
      <c r="MR118" s="1330">
        <f>IF(MQ118&lt;&gt;"",HLOOKUP(COUNT($IN118:MQ118)+1,$G$4:$EH$8,MR$14,0)*$D118,IF($C118=MR$17,$G$7*$D118,""))</f>
        <v>5982.8405674059686</v>
      </c>
      <c r="MS118" s="1330">
        <f>IF(MR118&lt;&gt;"",HLOOKUP(COUNT($IN118:MR118)+1,$G$4:$EH$8,MS$14,0)*$D118,IF($C118=MS$17,$G$7*$D118,""))</f>
        <v>6760.6098411687399</v>
      </c>
      <c r="MT118" s="1330">
        <f>IF(MS118&lt;&gt;"",HLOOKUP(COUNT($IN118:MS118)+1,$G$4:$EH$8,MT$14,0)*$D118,IF($C118=MT$17,$G$7*$D118,""))</f>
        <v>7504.2769236973027</v>
      </c>
      <c r="MU118" s="1330">
        <f>IF(MT118&lt;&gt;"",HLOOKUP(COUNT($IN118:MT118)+1,$G$4:$EH$8,MU$14,0)*$D118,IF($C118=MU$17,$G$7*$D118,""))</f>
        <v>8254.7046160670325</v>
      </c>
      <c r="MV118" s="1330">
        <f>IF(MU118&lt;&gt;"",HLOOKUP(COUNT($IN118:MU118)+1,$G$4:$EH$8,MV$14,0)*$D118,IF($C118=MV$17,$G$7*$D118,""))</f>
        <v>6191.0284620502789</v>
      </c>
      <c r="MW118" s="1330">
        <f>IF(MV118&lt;&gt;"",HLOOKUP(COUNT($IN118:MV118)+1,$G$4:$EH$8,MW$14,0)*$D118,IF($C118=MW$17,$G$7*$D118,""))</f>
        <v>5881.4770389477608</v>
      </c>
      <c r="MX118" s="1330">
        <f>IF(MW118&lt;&gt;"",HLOOKUP(COUNT($IN118:MW118)+1,$G$4:$EH$8,MX$14,0)*$D118,IF($C118=MX$17,$G$7*$D118,""))</f>
        <v>6469.6247428425395</v>
      </c>
      <c r="MY118" s="1330">
        <f>IF(MX118&lt;&gt;"",HLOOKUP(COUNT($IN118:MX118)+1,$G$4:$EH$8,MY$14,0)*$D118,IF($C118=MY$17,$G$7*$D118,""))</f>
        <v>7116.5872171267965</v>
      </c>
      <c r="MZ118" s="1330">
        <f>IF(MY118&lt;&gt;"",HLOOKUP(COUNT($IN118:MY118)+1,$G$4:$EH$8,MZ$14,0)*$D118,IF($C118=MZ$17,$G$7*$D118,""))</f>
        <v>7828.2459388394727</v>
      </c>
      <c r="NA118" s="1330">
        <f>IF(MZ118&lt;&gt;"",HLOOKUP(COUNT($IN118:MZ118)+1,$G$4:$EH$8,NA$14,0)*$D118,IF($C118=NA$17,$G$7*$D118,""))</f>
        <v>8611.0705327234209</v>
      </c>
      <c r="NB118" s="1330">
        <f>IF(NA118&lt;&gt;"",HLOOKUP(COUNT($IN118:NA118)+1,$G$4:$EH$8,NB$14,0)*$D118,IF($C118=NB$17,$G$7*$D118,""))</f>
        <v>8180.517006087246</v>
      </c>
      <c r="NC118" s="1330">
        <f>IF(NB118&lt;&gt;"",HLOOKUP(COUNT($IN118:NB118)+1,$G$4:$EH$8,NC$14,0)*$D118,IF($C118=NC$17,$G$7*$D118,""))</f>
        <v>7771.4911557828855</v>
      </c>
      <c r="ND118" s="1330">
        <f>IF(NC118&lt;&gt;"",HLOOKUP(COUNT($IN118:NC118)+1,$G$4:$EH$8,ND$14,0)*$D118,IF($C118=ND$17,$G$7*$D118,""))</f>
        <v>8315.4955366876875</v>
      </c>
      <c r="NF118" s="34" t="str">
        <f>IF(NE118&lt;&gt;"",HLOOKUP(COUNT($NE118:NE118)+1,$G$4:$EH$8,NF$14,0)*$D118,IF($C118=NF$17,$G$8*$D118,""))</f>
        <v/>
      </c>
      <c r="NG118" s="34" t="str">
        <f>IF(NF118&lt;&gt;"",HLOOKUP(COUNT($NE118:NF118)+1,$G$4:$EH$8,NG$14,0)*$D118,IF($C118=NG$17,$G$8*$D118,""))</f>
        <v/>
      </c>
      <c r="NH118" s="34" t="str">
        <f>IF(NG118&lt;&gt;"",HLOOKUP(COUNT($NE118:NG118)+1,$G$4:$EH$8,NH$14,0)*$D118,IF($C118=NH$17,$G$8*$D118,""))</f>
        <v/>
      </c>
      <c r="NI118" s="34" t="str">
        <f>IF(NH118&lt;&gt;"",HLOOKUP(COUNT($NE118:NH118)+1,$G$4:$EH$8,NI$14,0)*$D118,IF($C118=NI$17,$G$8*$D118,""))</f>
        <v/>
      </c>
      <c r="NJ118" s="34" t="str">
        <f>IF(NI118&lt;&gt;"",HLOOKUP(COUNT($NE118:NI118)+1,$G$4:$EH$8,NJ$14,0)*$D118,IF($C118=NJ$17,$G$8*$D118,""))</f>
        <v/>
      </c>
      <c r="NK118" s="34" t="str">
        <f>IF(NJ118&lt;&gt;"",HLOOKUP(COUNT($NE118:NJ118)+1,$G$4:$EH$8,NK$14,0)*$D118,IF($C118=NK$17,$G$8*$D118,""))</f>
        <v/>
      </c>
      <c r="NL118" s="34" t="str">
        <f>IF(NK118&lt;&gt;"",HLOOKUP(COUNT($NE118:NK118)+1,$G$4:$EH$8,NL$14,0)*$D118,IF($C118=NL$17,$G$8*$D118,""))</f>
        <v/>
      </c>
      <c r="NM118" s="34" t="str">
        <f>IF(NL118&lt;&gt;"",HLOOKUP(COUNT($NE118:NL118)+1,$G$4:$EH$8,NM$14,0)*$D118,IF($C118=NM$17,$G$8*$D118,""))</f>
        <v/>
      </c>
      <c r="NN118" s="34" t="str">
        <f>IF(NM118&lt;&gt;"",HLOOKUP(COUNT($NE118:NM118)+1,$G$4:$EH$8,NN$14,0)*$D118,IF($C118=NN$17,$G$8*$D118,""))</f>
        <v/>
      </c>
      <c r="NO118" s="34" t="str">
        <f>IF(NN118&lt;&gt;"",HLOOKUP(COUNT($NE118:NN118)+1,$G$4:$EH$8,NO$14,0)*$D118,IF($C118=NO$17,$G$8*$D118,""))</f>
        <v/>
      </c>
      <c r="NP118" s="34" t="str">
        <f>IF(NO118&lt;&gt;"",HLOOKUP(COUNT($NE118:NO118)+1,$G$4:$EH$8,NP$14,0)*$D118,IF($C118=NP$17,$G$8*$D118,""))</f>
        <v/>
      </c>
      <c r="NQ118" s="34" t="str">
        <f>IF(NP118&lt;&gt;"",HLOOKUP(COUNT($NE118:NP118)+1,$G$4:$EH$8,NQ$14,0)*$D118,IF($C118=NQ$17,$G$8*$D118,""))</f>
        <v/>
      </c>
      <c r="NR118" s="34" t="str">
        <f>IF(NQ118&lt;&gt;"",HLOOKUP(COUNT($NE118:NQ118)+1,$G$4:$EH$8,NR$14,0)*$D118,IF($C118=NR$17,$G$8*$D118,""))</f>
        <v/>
      </c>
      <c r="NS118" s="34" t="str">
        <f>IF(NR118&lt;&gt;"",HLOOKUP(COUNT($NE118:NR118)+1,$G$4:$EH$8,NS$14,0)*$D118,IF($C118=NS$17,$G$8*$D118,""))</f>
        <v/>
      </c>
      <c r="NT118" s="34" t="str">
        <f>IF(NS118&lt;&gt;"",HLOOKUP(COUNT($NE118:NS118)+1,$G$4:$EH$8,NT$14,0)*$D118,IF($C118=NT$17,$G$8*$D118,""))</f>
        <v/>
      </c>
      <c r="NU118" s="34" t="str">
        <f>IF(NT118&lt;&gt;"",HLOOKUP(COUNT($NE118:NT118)+1,$G$4:$EH$8,NU$14,0)*$D118,IF($C118=NU$17,$G$8*$D118,""))</f>
        <v/>
      </c>
      <c r="NV118" s="34" t="str">
        <f>IF(NU118&lt;&gt;"",HLOOKUP(COUNT($NE118:NU118)+1,$G$4:$EH$8,NV$14,0)*$D118,IF($C118=NV$17,$G$8*$D118,""))</f>
        <v/>
      </c>
      <c r="NW118" s="34" t="str">
        <f>IF(NV118&lt;&gt;"",HLOOKUP(COUNT($NE118:NV118)+1,$G$4:$EH$8,NW$14,0)*$D118,IF($C118=NW$17,$G$8*$D118,""))</f>
        <v/>
      </c>
      <c r="NX118" s="34" t="str">
        <f>IF(NW118&lt;&gt;"",HLOOKUP(COUNT($NE118:NW118)+1,$G$4:$EH$8,NX$14,0)*$D118,IF($C118=NX$17,$G$8*$D118,""))</f>
        <v/>
      </c>
      <c r="NY118" s="34" t="str">
        <f>IF(NX118&lt;&gt;"",HLOOKUP(COUNT($NE118:NX118)+1,$G$4:$EH$8,NY$14,0)*$D118,IF($C118=NY$17,$G$8*$D118,""))</f>
        <v/>
      </c>
      <c r="NZ118" s="34" t="str">
        <f>IF(NY118&lt;&gt;"",HLOOKUP(COUNT($NE118:NY118)+1,$G$4:$EH$8,NZ$14,0)*$D118,IF($C118=NZ$17,$G$8*$D118,""))</f>
        <v/>
      </c>
      <c r="OA118" s="34" t="str">
        <f>IF(NZ118&lt;&gt;"",HLOOKUP(COUNT($NE118:NZ118)+1,$G$4:$EH$8,OA$14,0)*$D118,IF($C118=OA$17,$G$8*$D118,""))</f>
        <v/>
      </c>
      <c r="OB118" s="34" t="str">
        <f>IF(OA118&lt;&gt;"",HLOOKUP(COUNT($NE118:OA118)+1,$G$4:$EH$8,OB$14,0)*$D118,IF($C118=OB$17,$G$8*$D118,""))</f>
        <v/>
      </c>
      <c r="OC118" s="34" t="str">
        <f>IF(OB118&lt;&gt;"",HLOOKUP(COUNT($NE118:OB118)+1,$G$4:$EH$8,OC$14,0)*$D118,IF($C118=OC$17,$G$8*$D118,""))</f>
        <v/>
      </c>
      <c r="OD118" s="34" t="str">
        <f>IF(OC118&lt;&gt;"",HLOOKUP(COUNT($NE118:OC118)+1,$G$4:$EH$8,OD$14,0)*$D118,IF($C118=OD$17,$G$8*$D118,""))</f>
        <v/>
      </c>
      <c r="OE118" s="34" t="str">
        <f>IF(OD118&lt;&gt;"",HLOOKUP(COUNT($NE118:OD118)+1,$G$4:$EH$8,OE$14,0)*$D118,IF($C118=OE$17,$G$8*$D118,""))</f>
        <v/>
      </c>
      <c r="OF118" s="34" t="str">
        <f>IF(OE118&lt;&gt;"",HLOOKUP(COUNT($NE118:OE118)+1,$G$4:$EH$8,OF$14,0)*$D118,IF($C118=OF$17,$G$8*$D118,""))</f>
        <v/>
      </c>
      <c r="OG118" s="34" t="str">
        <f>IF(OF118&lt;&gt;"",HLOOKUP(COUNT($NE118:OF118)+1,$G$4:$EH$8,OG$14,0)*$D118,IF($C118=OG$17,$G$8*$D118,""))</f>
        <v/>
      </c>
      <c r="OH118" s="34" t="str">
        <f>IF(OG118&lt;&gt;"",HLOOKUP(COUNT($NE118:OG118)+1,$G$4:$EH$8,OH$14,0)*$D118,IF($C118=OH$17,$G$8*$D118,""))</f>
        <v/>
      </c>
      <c r="OI118" s="34" t="str">
        <f>IF(OH118&lt;&gt;"",HLOOKUP(COUNT($NE118:OH118)+1,$G$4:$EH$8,OI$14,0)*$D118,IF($C118=OI$17,$G$8*$D118,""))</f>
        <v/>
      </c>
      <c r="OJ118" s="34" t="str">
        <f>IF(OI118&lt;&gt;"",HLOOKUP(COUNT($NE118:OI118)+1,$G$4:$EH$8,OJ$14,0)*$D118,IF($C118=OJ$17,$G$8*$D118,""))</f>
        <v/>
      </c>
      <c r="OK118" s="34" t="str">
        <f>IF(OJ118&lt;&gt;"",HLOOKUP(COUNT($NE118:OJ118)+1,$G$4:$EH$8,OK$14,0)*$D118,IF($C118=OK$17,$G$8*$D118,""))</f>
        <v/>
      </c>
      <c r="OL118" s="34" t="str">
        <f>IF(OK118&lt;&gt;"",HLOOKUP(COUNT($NE118:OK118)+1,$G$4:$EH$8,OL$14,0)*$D118,IF($C118=OL$17,$G$8*$D118,""))</f>
        <v/>
      </c>
      <c r="OM118" s="34" t="str">
        <f>IF(OL118&lt;&gt;"",HLOOKUP(COUNT($NE118:OL118)+1,$G$4:$EH$8,OM$14,0)*$D118,IF($C118=OM$17,$G$8*$D118,""))</f>
        <v/>
      </c>
      <c r="ON118" s="34" t="str">
        <f>IF(OM118&lt;&gt;"",HLOOKUP(COUNT($NE118:OM118)+1,$G$4:$EH$8,ON$14,0)*$D118,IF($C118=ON$17,$G$8*$D118,""))</f>
        <v/>
      </c>
      <c r="OO118" s="34" t="str">
        <f>IF(ON118&lt;&gt;"",HLOOKUP(COUNT($NE118:ON118)+1,$G$4:$EH$8,OO$14,0)*$D118,IF($C118=OO$17,$G$8*$D118,""))</f>
        <v/>
      </c>
      <c r="OP118" s="34" t="str">
        <f>IF(OO118&lt;&gt;"",HLOOKUP(COUNT($NE118:OO118)+1,$G$4:$EH$8,OP$14,0)*$D118,IF($C118=OP$17,$G$8*$D118,""))</f>
        <v/>
      </c>
      <c r="OQ118" s="34" t="str">
        <f>IF(OP118&lt;&gt;"",HLOOKUP(COUNT($NE118:OP118)+1,$G$4:$EH$8,OQ$14,0)*$D118,IF($C118=OQ$17,$G$8*$D118,""))</f>
        <v/>
      </c>
      <c r="OR118" s="34" t="str">
        <f>IF(OQ118&lt;&gt;"",HLOOKUP(COUNT($NE118:OQ118)+1,$G$4:$EH$8,OR$14,0)*$D118,IF($C118=OR$17,$G$8*$D118,""))</f>
        <v/>
      </c>
      <c r="OS118" s="34" t="str">
        <f>IF(OR118&lt;&gt;"",HLOOKUP(COUNT($NE118:OR118)+1,$G$4:$EH$8,OS$14,0)*$D118,IF($C118=OS$17,$G$8*$D118,""))</f>
        <v/>
      </c>
      <c r="OT118" s="34" t="str">
        <f>IF(OS118&lt;&gt;"",HLOOKUP(COUNT($NE118:OS118)+1,$G$4:$EH$8,OT$14,0)*$D118,IF($C118=OT$17,$G$8*$D118,""))</f>
        <v/>
      </c>
      <c r="OU118" s="34" t="str">
        <f>IF(OT118&lt;&gt;"",HLOOKUP(COUNT($NE118:OT118)+1,$G$4:$EH$8,OU$14,0)*$D118,IF($C118=OU$17,$G$8*$D118,""))</f>
        <v/>
      </c>
      <c r="OV118" s="34" t="str">
        <f>IF(OU118&lt;&gt;"",HLOOKUP(COUNT($NE118:OU118)+1,$G$4:$EH$8,OV$14,0)*$D118,IF($C118=OV$17,$G$8*$D118,""))</f>
        <v/>
      </c>
      <c r="OW118" s="34" t="str">
        <f>IF(OV118&lt;&gt;"",HLOOKUP(COUNT($NE118:OV118)+1,$G$4:$EH$8,OW$14,0)*$D118,IF($C118=OW$17,$G$8*$D118,""))</f>
        <v/>
      </c>
      <c r="OX118" s="34" t="str">
        <f>IF(OW118&lt;&gt;"",HLOOKUP(COUNT($NE118:OW118)+1,$G$4:$EH$8,OX$14,0)*$D118,IF($C118=OX$17,$G$8*$D118,""))</f>
        <v/>
      </c>
      <c r="OY118" s="34" t="str">
        <f>IF(OX118&lt;&gt;"",HLOOKUP(COUNT($NE118:OX118)+1,$G$4:$EH$8,OY$14,0)*$D118,IF($C118=OY$17,$G$8*$D118,""))</f>
        <v/>
      </c>
      <c r="OZ118" s="34" t="str">
        <f>IF(OY118&lt;&gt;"",HLOOKUP(COUNT($NE118:OY118)+1,$G$4:$EH$8,OZ$14,0)*$D118,IF($C118=OZ$17,$G$8*$D118,""))</f>
        <v/>
      </c>
      <c r="PA118" s="34" t="str">
        <f>IF(OZ118&lt;&gt;"",HLOOKUP(COUNT($NE118:OZ118)+1,$G$4:$EH$8,PA$14,0)*$D118,IF($C118=PA$17,$G$8*$D118,""))</f>
        <v/>
      </c>
      <c r="PB118" s="34" t="str">
        <f>IF(PA118&lt;&gt;"",HLOOKUP(COUNT($NE118:PA118)+1,$G$4:$EH$8,PB$14,0)*$D118,IF($C118=PB$17,$G$8*$D118,""))</f>
        <v/>
      </c>
      <c r="PC118" s="34" t="str">
        <f>IF(PB118&lt;&gt;"",HLOOKUP(COUNT($NE118:PB118)+1,$G$4:$EH$8,PC$14,0)*$D118,IF($C118=PC$17,$G$8*$D118,""))</f>
        <v/>
      </c>
      <c r="PD118" s="34" t="str">
        <f>IF(PC118&lt;&gt;"",HLOOKUP(COUNT($NE118:PC118)+1,$G$4:$EH$8,PD$14,0)*$D118,IF($C118=PD$17,$G$8*$D118,""))</f>
        <v/>
      </c>
      <c r="PE118" s="34" t="str">
        <f>IF(PD118&lt;&gt;"",HLOOKUP(COUNT($NE118:PD118)+1,$G$4:$EH$8,PE$14,0)*$D118,IF($C118=PE$17,$G$8*$D118,""))</f>
        <v/>
      </c>
      <c r="PF118" s="34" t="str">
        <f>IF(PE118&lt;&gt;"",HLOOKUP(COUNT($NE118:PE118)+1,$G$4:$EH$8,PF$14,0)*$D118,IF($C118=PF$17,$G$8*$D118,""))</f>
        <v/>
      </c>
      <c r="PG118" s="34" t="str">
        <f>IF(PF118&lt;&gt;"",HLOOKUP(COUNT($NE118:PF118)+1,$G$4:$EH$8,PG$14,0)*$D118,IF($C118=PG$17,$G$8*$D118,""))</f>
        <v/>
      </c>
      <c r="PH118" s="34" t="str">
        <f>IF(PG118&lt;&gt;"",HLOOKUP(COUNT($NE118:PG118)+1,$G$4:$EH$8,PH$14,0)*$D118,IF($C118=PH$17,$G$8*$D118,""))</f>
        <v/>
      </c>
      <c r="PI118" s="34" t="str">
        <f>IF(PH118&lt;&gt;"",HLOOKUP(COUNT($NE118:PH118)+1,$G$4:$EH$8,PI$14,0)*$D118,IF($C118=PI$17,$G$8*$D118,""))</f>
        <v/>
      </c>
      <c r="PJ118" s="34" t="str">
        <f>IF(PI118&lt;&gt;"",HLOOKUP(COUNT($NE118:PI118)+1,$G$4:$EH$8,PJ$14,0)*$D118,IF($C118=PJ$17,$G$8*$D118,""))</f>
        <v/>
      </c>
      <c r="PK118" s="34" t="str">
        <f>IF(PJ118&lt;&gt;"",HLOOKUP(COUNT($NE118:PJ118)+1,$G$4:$EH$8,PK$14,0)*$D118,IF($C118=PK$17,$G$8*$D118,""))</f>
        <v/>
      </c>
      <c r="PL118" s="34" t="str">
        <f>IF(PK118&lt;&gt;"",HLOOKUP(COUNT($NE118:PK118)+1,$G$4:$EH$8,PL$14,0)*$D118,IF($C118=PL$17,$G$8*$D118,""))</f>
        <v/>
      </c>
      <c r="PM118" s="34" t="str">
        <f>IF(PL118&lt;&gt;"",HLOOKUP(COUNT($NE118:PL118)+1,$G$4:$EH$8,PM$14,0)*$D118,IF($C118=PM$17,$G$8*$D118,""))</f>
        <v/>
      </c>
      <c r="PN118" s="34" t="str">
        <f>IF(PM118&lt;&gt;"",HLOOKUP(COUNT($NE118:PM118)+1,$G$4:$EH$8,PN$14,0)*$D118,IF($C118=PN$17,$G$8*$D118,""))</f>
        <v/>
      </c>
      <c r="PO118" s="34" t="str">
        <f>IF(PN118&lt;&gt;"",HLOOKUP(COUNT($NE118:PN118)+1,$G$4:$EH$8,PO$14,0)*$D118,IF($C118=PO$17,$G$8*$D118,""))</f>
        <v/>
      </c>
      <c r="PP118" s="34" t="str">
        <f>IF(PO118&lt;&gt;"",HLOOKUP(COUNT($NE118:PO118)+1,$G$4:$EH$8,PP$14,0)*$D118,IF($C118=PP$17,$G$8*$D118,""))</f>
        <v/>
      </c>
      <c r="PQ118" s="34" t="str">
        <f>IF(PP118&lt;&gt;"",HLOOKUP(COUNT($NE118:PP118)+1,$G$4:$EH$8,PQ$14,0)*$D118,IF($C118=PQ$17,$G$8*$D118,""))</f>
        <v/>
      </c>
      <c r="PR118" s="34" t="str">
        <f>IF(PQ118&lt;&gt;"",HLOOKUP(COUNT($NE118:PQ118)+1,$G$4:$EH$8,PR$14,0)*$D118,IF($C118=PR$17,$G$8*$D118,""))</f>
        <v/>
      </c>
      <c r="PS118" s="34" t="str">
        <f>IF(PR118&lt;&gt;"",HLOOKUP(COUNT($NE118:PR118)+1,$G$4:$EH$8,PS$14,0)*$D118,IF($C118=PS$17,$G$8*$D118,""))</f>
        <v/>
      </c>
      <c r="PT118" s="34" t="str">
        <f>IF(PS118&lt;&gt;"",HLOOKUP(COUNT($NE118:PS118)+1,$G$4:$EH$8,PT$14,0)*$D118,IF($C118=PT$17,$G$8*$D118,""))</f>
        <v/>
      </c>
      <c r="PU118" s="34" t="str">
        <f>IF(PT118&lt;&gt;"",HLOOKUP(COUNT($NE118:PT118)+1,$G$4:$EH$8,PU$14,0)*$D118,IF($C118=PU$17,$G$8*$D118,""))</f>
        <v/>
      </c>
      <c r="PV118" s="34" t="str">
        <f>IF(PU118&lt;&gt;"",HLOOKUP(COUNT($NE118:PU118)+1,$G$4:$EH$8,PV$14,0)*$D118,IF($C118=PV$17,$G$8*$D118,""))</f>
        <v/>
      </c>
      <c r="PW118" s="34" t="str">
        <f>IF(PV118&lt;&gt;"",HLOOKUP(COUNT($NE118:PV118)+1,$G$4:$EH$8,PW$14,0)*$D118,IF($C118=PW$17,$G$8*$D118,""))</f>
        <v/>
      </c>
      <c r="PX118" s="34" t="str">
        <f>IF(PW118&lt;&gt;"",HLOOKUP(COUNT($NE118:PW118)+1,$G$4:$EH$8,PX$14,0)*$D118,IF($C118=PX$17,$G$8*$D118,""))</f>
        <v/>
      </c>
      <c r="PY118" s="34" t="str">
        <f>IF(PX118&lt;&gt;"",HLOOKUP(COUNT($NE118:PX118)+1,$G$4:$EH$8,PY$14,0)*$D118,IF($C118=PY$17,$G$8*$D118,""))</f>
        <v/>
      </c>
      <c r="PZ118" s="34" t="str">
        <f>IF(PY118&lt;&gt;"",HLOOKUP(COUNT($NE118:PY118)+1,$G$4:$EH$8,PZ$14,0)*$D118,IF($C118=PZ$17,$G$8*$D118,""))</f>
        <v/>
      </c>
      <c r="QA118" s="34" t="str">
        <f>IF(PZ118&lt;&gt;"",HLOOKUP(COUNT($NE118:PZ118)+1,$G$4:$EH$8,QA$14,0)*$D118,IF($C118=QA$17,$G$8*$D118,""))</f>
        <v/>
      </c>
      <c r="QB118" s="34" t="str">
        <f>IF(QA118&lt;&gt;"",HLOOKUP(COUNT($NE118:QA118)+1,$G$4:$EH$8,QB$14,0)*$D118,IF($C118=QB$17,$G$8*$D118,""))</f>
        <v/>
      </c>
      <c r="QC118" s="34" t="str">
        <f>IF(QB118&lt;&gt;"",HLOOKUP(COUNT($NE118:QB118)+1,$G$4:$EH$8,QC$14,0)*$D118,IF($C118=QC$17,$G$8*$D118,""))</f>
        <v/>
      </c>
      <c r="QD118" s="34" t="str">
        <f>IF(QC118&lt;&gt;"",HLOOKUP(COUNT($NE118:QC118)+1,$G$4:$EH$8,QD$14,0)*$D118,IF($C118=QD$17,$G$8*$D118,""))</f>
        <v/>
      </c>
      <c r="QE118" s="34" t="str">
        <f>IF(QD118&lt;&gt;"",HLOOKUP(COUNT($NE118:QD118)+1,$G$4:$EH$8,QE$14,0)*$D118,IF($C118=QE$17,$G$8*$D118,""))</f>
        <v/>
      </c>
      <c r="QF118" s="34" t="str">
        <f>IF(QE118&lt;&gt;"",HLOOKUP(COUNT($NE118:QE118)+1,$G$4:$EH$8,QF$14,0)*$D118,IF($C118=QF$17,$G$8*$D118,""))</f>
        <v/>
      </c>
      <c r="QG118" s="34" t="str">
        <f>IF(QF118&lt;&gt;"",HLOOKUP(COUNT($NE118:QF118)+1,$G$4:$EH$8,QG$14,0)*$D118,IF($C118=QG$17,$G$8*$D118,""))</f>
        <v/>
      </c>
      <c r="QH118" s="34" t="str">
        <f>IF(QG118&lt;&gt;"",HLOOKUP(COUNT($NE118:QG118)+1,$G$4:$EH$8,QH$14,0)*$D118,IF($C118=QH$17,$G$8*$D118,""))</f>
        <v/>
      </c>
      <c r="QI118" s="34" t="str">
        <f>IF(QH118&lt;&gt;"",HLOOKUP(COUNT($NE118:QH118)+1,$G$4:$EH$8,QI$14,0)*$D118,IF($C118=QI$17,$G$8*$D118,""))</f>
        <v/>
      </c>
      <c r="QJ118" s="34" t="str">
        <f>IF(QI118&lt;&gt;"",HLOOKUP(COUNT($NE118:QI118)+1,$G$4:$EH$8,QJ$14,0)*$D118,IF($C118=QJ$17,$G$8*$D118,""))</f>
        <v/>
      </c>
      <c r="QK118" s="34" t="str">
        <f>IF(QJ118&lt;&gt;"",HLOOKUP(COUNT($NE118:QJ118)+1,$G$4:$EH$8,QK$14,0)*$D118,IF($C118=QK$17,$G$8*$D118,""))</f>
        <v/>
      </c>
      <c r="QL118" s="34" t="str">
        <f>IF(QK118&lt;&gt;"",HLOOKUP(COUNT($NE118:QK118)+1,$G$4:$EH$8,QL$14,0)*$D118,IF($C118=QL$17,$G$8*$D118,""))</f>
        <v/>
      </c>
      <c r="QM118" s="34" t="str">
        <f>IF(QL118&lt;&gt;"",HLOOKUP(COUNT($NE118:QL118)+1,$G$4:$EH$8,QM$14,0)*$D118,IF($C118=QM$17,$G$8*$D118,""))</f>
        <v/>
      </c>
      <c r="QN118" s="34" t="str">
        <f>IF(QM118&lt;&gt;"",HLOOKUP(COUNT($NE118:QM118)+1,$G$4:$EH$8,QN$14,0)*$D118,IF($C118=QN$17,$G$8*$D118,""))</f>
        <v/>
      </c>
      <c r="QO118" s="34" t="str">
        <f>IF(QN118&lt;&gt;"",HLOOKUP(COUNT($NE118:QN118)+1,$G$4:$EH$8,QO$14,0)*$D118,IF($C118=QO$17,$G$8*$D118,""))</f>
        <v/>
      </c>
      <c r="QP118" s="34" t="str">
        <f>IF(QO118&lt;&gt;"",HLOOKUP(COUNT($NE118:QO118)+1,$G$4:$EH$8,QP$14,0)*$D118,IF($C118=QP$17,$G$8*$D118,""))</f>
        <v/>
      </c>
      <c r="QQ118" s="34" t="str">
        <f>IF(QP118&lt;&gt;"",HLOOKUP(COUNT($NE118:QP118)+1,$G$4:$EH$8,QQ$14,0)*$D118,IF($C118=QQ$17,$G$8*$D118,""))</f>
        <v/>
      </c>
      <c r="QR118" s="34" t="str">
        <f>IF(QQ118&lt;&gt;"",HLOOKUP(COUNT($NE118:QQ118)+1,$G$4:$EH$8,QR$14,0)*$D118,IF($C118=QR$17,$G$8*$D118,""))</f>
        <v/>
      </c>
      <c r="QS118" s="34" t="str">
        <f>IF(QR118&lt;&gt;"",HLOOKUP(COUNT($NE118:QR118)+1,$G$4:$EH$8,QS$14,0)*$D118,IF($C118=QS$17,$G$8*$D118,""))</f>
        <v/>
      </c>
      <c r="QT118" s="34" t="str">
        <f>IF(QS118&lt;&gt;"",HLOOKUP(COUNT($NE118:QS118)+1,$G$4:$EH$8,QT$14,0)*$D118,IF($C118=QT$17,$G$8*$D118,""))</f>
        <v/>
      </c>
      <c r="QU118" s="34" t="str">
        <f>IF(QT118&lt;&gt;"",HLOOKUP(COUNT($NE118:QT118)+1,$G$4:$EH$8,QU$14,0)*$D118,IF($C118=QU$17,$G$8*$D118,""))</f>
        <v/>
      </c>
      <c r="QV118" s="34" t="str">
        <f>IF(QU118&lt;&gt;"",HLOOKUP(COUNT($NE118:QU118)+1,$G$4:$EH$8,QV$14,0)*$D118,IF($C118=QV$17,$G$8*$D118,""))</f>
        <v/>
      </c>
      <c r="QW118" s="34" t="str">
        <f>IF(QV118&lt;&gt;"",HLOOKUP(COUNT($NE118:QV118)+1,$G$4:$EH$8,QW$14,0)*$D118,IF($C118=QW$17,$G$8*$D118,""))</f>
        <v/>
      </c>
      <c r="QX118" s="34" t="str">
        <f>IF(QW118&lt;&gt;"",HLOOKUP(COUNT($NE118:QW118)+1,$G$4:$EH$8,QX$14,0)*$D118,IF($C118=QX$17,$G$8*$D118,""))</f>
        <v/>
      </c>
      <c r="QY118" s="34" t="str">
        <f>IF(QX118&lt;&gt;"",HLOOKUP(COUNT($NE118:QX118)+1,$G$4:$EH$8,QY$14,0)*$D118,IF($C118=QY$17,$G$8*$D118,""))</f>
        <v/>
      </c>
      <c r="QZ118" s="34" t="str">
        <f>IF(QY118&lt;&gt;"",HLOOKUP(COUNT($NE118:QY118)+1,$G$4:$EH$8,QZ$14,0)*$D118,IF($C118=QZ$17,$G$8*$D118,""))</f>
        <v/>
      </c>
      <c r="RA118" s="34">
        <f>IF(QZ118&lt;&gt;"",HLOOKUP(COUNT($NE118:QZ118)+1,$G$4:$EH$8,RA$14,0)*$D118,IF($C118=RA$17,$G$8*$D118,""))</f>
        <v>175000</v>
      </c>
      <c r="RB118" s="34">
        <f>IF(RA118&lt;&gt;"",HLOOKUP(COUNT($NE118:RA118)+1,$G$4:$EH$8,RB$14,0)*$D118,IF($C118=RB$17,$G$8*$D118,""))</f>
        <v>0</v>
      </c>
      <c r="RC118" s="34">
        <f>IF(RB118&lt;&gt;"",HLOOKUP(COUNT($NE118:RB118)+1,$G$4:$EH$8,RC$14,0)*$D118,IF($C118=RC$17,$G$8*$D118,""))</f>
        <v>0</v>
      </c>
      <c r="RD118" s="34">
        <f>IF(RC118&lt;&gt;"",HLOOKUP(COUNT($NE118:RC118)+1,$G$4:$EH$8,RD$14,0)*$D118,IF($C118=RD$17,$G$8*$D118,""))</f>
        <v>0</v>
      </c>
      <c r="RE118" s="34">
        <f>IF(RD118&lt;&gt;"",HLOOKUP(COUNT($NE118:RD118)+1,$G$4:$EH$8,RE$14,0)*$D118,IF($C118=RE$17,$G$8*$D118,""))</f>
        <v>0</v>
      </c>
      <c r="RF118" s="34">
        <f>IF(RE118&lt;&gt;"",HLOOKUP(COUNT($NE118:RE118)+1,$G$4:$EH$8,RF$14,0)*$D118,IF($C118=RF$17,$G$8*$D118,""))</f>
        <v>0</v>
      </c>
      <c r="RG118" s="34">
        <f>IF(RF118&lt;&gt;"",HLOOKUP(COUNT($NE118:RF118)+1,$G$4:$EH$8,RG$14,0)*$D118,IF($C118=RG$17,$G$8*$D118,""))</f>
        <v>0</v>
      </c>
      <c r="RH118" s="34">
        <f>IF(RG118&lt;&gt;"",HLOOKUP(COUNT($NE118:RG118)+1,$G$4:$EH$8,RH$14,0)*$D118,IF($C118=RH$17,$G$8*$D118,""))</f>
        <v>0</v>
      </c>
      <c r="RI118" s="34">
        <f>IF(RH118&lt;&gt;"",HLOOKUP(COUNT($NE118:RH118)+1,$G$4:$EH$8,RI$14,0)*$D118,IF($C118=RI$17,$G$8*$D118,""))</f>
        <v>0</v>
      </c>
      <c r="RJ118" s="34">
        <f>IF(RI118&lt;&gt;"",HLOOKUP(COUNT($NE118:RI118)+1,$G$4:$EH$8,RJ$14,0)*$D118,IF($C118=RJ$17,$G$8*$D118,""))</f>
        <v>0</v>
      </c>
      <c r="RK118" s="34">
        <f>IF(RJ118&lt;&gt;"",HLOOKUP(COUNT($NE118:RJ118)+1,$G$4:$EH$8,RK$14,0)*$D118,IF($C118=RK$17,$G$8*$D118,""))</f>
        <v>0</v>
      </c>
      <c r="RL118" s="34">
        <f>IF(RK118&lt;&gt;"",HLOOKUP(COUNT($NE118:RK118)+1,$G$4:$EH$8,RL$14,0)*$D118,IF($C118=RL$17,$G$8*$D118,""))</f>
        <v>0</v>
      </c>
      <c r="RM118" s="34">
        <f>IF(RL118&lt;&gt;"",HLOOKUP(COUNT($NE118:RL118)+1,$G$4:$EH$8,RM$14,0)*$D118,IF($C118=RM$17,$G$8*$D118,""))</f>
        <v>0</v>
      </c>
      <c r="RN118" s="34">
        <f>IF(RM118&lt;&gt;"",HLOOKUP(COUNT($NE118:RM118)+1,$G$4:$EH$8,RN$14,0)*$D118,IF($C118=RN$17,$G$8*$D118,""))</f>
        <v>0</v>
      </c>
      <c r="RO118" s="34">
        <f>IF(RN118&lt;&gt;"",HLOOKUP(COUNT($NE118:RN118)+1,$G$4:$EH$8,RO$14,0)*$D118,IF($C118=RO$17,$G$8*$D118,""))</f>
        <v>0</v>
      </c>
      <c r="RP118" s="34">
        <f>IF(RO118&lt;&gt;"",HLOOKUP(COUNT($NE118:RO118)+1,$G$4:$EH$8,RP$14,0)*$D118,IF($C118=RP$17,$G$8*$D118,""))</f>
        <v>0</v>
      </c>
      <c r="RQ118" s="34">
        <f>IF(RP118&lt;&gt;"",HLOOKUP(COUNT($NE118:RP118)+1,$G$4:$EH$8,RQ$14,0)*$D118,IF($C118=RQ$17,$G$8*$D118,""))</f>
        <v>0</v>
      </c>
      <c r="RR118" s="34">
        <f>IF(RQ118&lt;&gt;"",HLOOKUP(COUNT($NE118:RQ118)+1,$G$4:$EH$8,RR$14,0)*$D118,IF($C118=RR$17,$G$8*$D118,""))</f>
        <v>0</v>
      </c>
      <c r="RS118" s="34">
        <f>IF(RR118&lt;&gt;"",HLOOKUP(COUNT($NE118:RR118)+1,$G$4:$EH$8,RS$14,0)*$D118,IF($C118=RS$17,$G$8*$D118,""))</f>
        <v>0</v>
      </c>
      <c r="RT118" s="34">
        <f>IF(RS118&lt;&gt;"",HLOOKUP(COUNT($NE118:RS118)+1,$G$4:$EH$8,RT$14,0)*$D118,IF($C118=RT$17,$G$8*$D118,""))</f>
        <v>0</v>
      </c>
      <c r="RU118" s="34">
        <f>IF(RT118&lt;&gt;"",HLOOKUP(COUNT($NE118:RT118)+1,$G$4:$EH$8,RU$14,0)*$D118,IF($C118=RU$17,$G$8*$D118,""))</f>
        <v>0</v>
      </c>
      <c r="RW118" s="34" t="str">
        <f>IF(RV118&lt;&gt;"",HLOOKUP(COUNT($RV118:RV118)+1,$G$4:$EH$9,RW$14,0)*$D118,IF($C118=RW$17,$G$9*$D118,""))</f>
        <v/>
      </c>
      <c r="RX118" s="34" t="str">
        <f>IF(RW118&lt;&gt;"",HLOOKUP(COUNT($RV118:RW118)+1,$G$4:$EH$9,RX$14,0)*$D118,IF($C118=RX$17,$G$9*$D118,""))</f>
        <v/>
      </c>
      <c r="RY118" s="34" t="str">
        <f>IF(RX118&lt;&gt;"",HLOOKUP(COUNT($RV118:RX118)+1,$G$4:$EH$9,RY$14,0)*$D118,IF($C118=RY$17,$G$9*$D118,""))</f>
        <v/>
      </c>
      <c r="RZ118" s="34" t="str">
        <f>IF(RY118&lt;&gt;"",HLOOKUP(COUNT($RV118:RY118)+1,$G$4:$EH$9,RZ$14,0)*$D118,IF($C118=RZ$17,$G$9*$D118,""))</f>
        <v/>
      </c>
      <c r="SA118" s="34" t="str">
        <f>IF(RZ118&lt;&gt;"",HLOOKUP(COUNT($RV118:RZ118)+1,$G$4:$EH$9,SA$14,0)*$D118,IF($C118=SA$17,$G$9*$D118,""))</f>
        <v/>
      </c>
      <c r="SB118" s="34" t="str">
        <f>IF(SA118&lt;&gt;"",HLOOKUP(COUNT($RV118:SA118)+1,$G$4:$EH$9,SB$14,0)*$D118,IF($C118=SB$17,$G$9*$D118,""))</f>
        <v/>
      </c>
      <c r="SC118" s="34" t="str">
        <f>IF(SB118&lt;&gt;"",HLOOKUP(COUNT($RV118:SB118)+1,$G$4:$EH$9,SC$14,0)*$D118,IF($C118=SC$17,$G$9*$D118,""))</f>
        <v/>
      </c>
      <c r="SD118" s="34" t="str">
        <f>IF(SC118&lt;&gt;"",HLOOKUP(COUNT($RV118:SC118)+1,$G$4:$EH$9,SD$14,0)*$D118,IF($C118=SD$17,$G$9*$D118,""))</f>
        <v/>
      </c>
      <c r="SE118" s="34" t="str">
        <f>IF(SD118&lt;&gt;"",HLOOKUP(COUNT($RV118:SD118)+1,$G$4:$EH$9,SE$14,0)*$D118,IF($C118=SE$17,$G$9*$D118,""))</f>
        <v/>
      </c>
      <c r="SF118" s="34" t="str">
        <f>IF(SE118&lt;&gt;"",HLOOKUP(COUNT($RV118:SE118)+1,$G$4:$EH$9,SF$14,0)*$D118,IF($C118=SF$17,$G$9*$D118,""))</f>
        <v/>
      </c>
      <c r="SG118" s="34" t="str">
        <f>IF(SF118&lt;&gt;"",HLOOKUP(COUNT($RV118:SF118)+1,$G$4:$EH$9,SG$14,0)*$D118,IF($C118=SG$17,$G$9*$D118,""))</f>
        <v/>
      </c>
      <c r="SH118" s="34" t="str">
        <f>IF(SG118&lt;&gt;"",HLOOKUP(COUNT($RV118:SG118)+1,$G$4:$EH$9,SH$14,0)*$D118,IF($C118=SH$17,$G$9*$D118,""))</f>
        <v/>
      </c>
      <c r="SI118" s="34" t="str">
        <f>IF(SH118&lt;&gt;"",HLOOKUP(COUNT($RV118:SH118)+1,$G$4:$EH$9,SI$14,0)*$D118,IF($C118=SI$17,$G$9*$D118,""))</f>
        <v/>
      </c>
      <c r="SJ118" s="34" t="str">
        <f>IF(SI118&lt;&gt;"",HLOOKUP(COUNT($RV118:SI118)+1,$G$4:$EH$9,SJ$14,0)*$D118,IF($C118=SJ$17,$G$9*$D118,""))</f>
        <v/>
      </c>
      <c r="SK118" s="34" t="str">
        <f>IF(SJ118&lt;&gt;"",HLOOKUP(COUNT($RV118:SJ118)+1,$G$4:$EH$9,SK$14,0)*$D118,IF($C118=SK$17,$G$9*$D118,""))</f>
        <v/>
      </c>
      <c r="SL118" s="34" t="str">
        <f>IF(SK118&lt;&gt;"",HLOOKUP(COUNT($RV118:SK118)+1,$G$4:$EH$9,SL$14,0)*$D118,IF($C118=SL$17,$G$9*$D118,""))</f>
        <v/>
      </c>
      <c r="SM118" s="34" t="str">
        <f>IF(SL118&lt;&gt;"",HLOOKUP(COUNT($RV118:SL118)+1,$G$4:$EH$9,SM$14,0)*$D118,IF($C118=SM$17,$G$9*$D118,""))</f>
        <v/>
      </c>
      <c r="SN118" s="34" t="str">
        <f>IF(SM118&lt;&gt;"",HLOOKUP(COUNT($RV118:SM118)+1,$G$4:$EH$9,SN$14,0)*$D118,IF($C118=SN$17,$G$9*$D118,""))</f>
        <v/>
      </c>
      <c r="SO118" s="34" t="str">
        <f>IF(SN118&lt;&gt;"",HLOOKUP(COUNT($RV118:SN118)+1,$G$4:$EH$9,SO$14,0)*$D118,IF($C118=SO$17,$G$9*$D118,""))</f>
        <v/>
      </c>
      <c r="SP118" s="34" t="str">
        <f>IF(SO118&lt;&gt;"",HLOOKUP(COUNT($RV118:SO118)+1,$G$4:$EH$9,SP$14,0)*$D118,IF($C118=SP$17,$G$9*$D118,""))</f>
        <v/>
      </c>
      <c r="SQ118" s="34" t="str">
        <f>IF(SP118&lt;&gt;"",HLOOKUP(COUNT($RV118:SP118)+1,$G$4:$EH$9,SQ$14,0)*$D118,IF($C118=SQ$17,$G$9*$D118,""))</f>
        <v/>
      </c>
      <c r="SR118" s="34" t="str">
        <f>IF(SQ118&lt;&gt;"",HLOOKUP(COUNT($RV118:SQ118)+1,$G$4:$EH$9,SR$14,0)*$D118,IF($C118=SR$17,$G$9*$D118,""))</f>
        <v/>
      </c>
      <c r="SS118" s="34" t="str">
        <f>IF(SR118&lt;&gt;"",HLOOKUP(COUNT($RV118:SR118)+1,$G$4:$EH$9,SS$14,0)*$D118,IF($C118=SS$17,$G$9*$D118,""))</f>
        <v/>
      </c>
      <c r="ST118" s="34" t="str">
        <f>IF(SS118&lt;&gt;"",HLOOKUP(COUNT($RV118:SS118)+1,$G$4:$EH$9,ST$14,0)*$D118,IF($C118=ST$17,$G$9*$D118,""))</f>
        <v/>
      </c>
      <c r="SU118" s="34" t="str">
        <f>IF(ST118&lt;&gt;"",HLOOKUP(COUNT($RV118:ST118)+1,$G$4:$EH$9,SU$14,0)*$D118,IF($C118=SU$17,$G$9*$D118,""))</f>
        <v/>
      </c>
      <c r="SV118" s="34" t="str">
        <f>IF(SU118&lt;&gt;"",HLOOKUP(COUNT($RV118:SU118)+1,$G$4:$EH$9,SV$14,0)*$D118,IF($C118=SV$17,$G$9*$D118,""))</f>
        <v/>
      </c>
      <c r="SW118" s="34" t="str">
        <f>IF(SV118&lt;&gt;"",HLOOKUP(COUNT($RV118:SV118)+1,$G$4:$EH$9,SW$14,0)*$D118,IF($C118=SW$17,$G$9*$D118,""))</f>
        <v/>
      </c>
      <c r="SX118" s="34" t="str">
        <f>IF(SW118&lt;&gt;"",HLOOKUP(COUNT($RV118:SW118)+1,$G$4:$EH$9,SX$14,0)*$D118,IF($C118=SX$17,$G$9*$D118,""))</f>
        <v/>
      </c>
      <c r="SY118" s="34" t="str">
        <f>IF(SX118&lt;&gt;"",HLOOKUP(COUNT($RV118:SX118)+1,$G$4:$EH$9,SY$14,0)*$D118,IF($C118=SY$17,$G$9*$D118,""))</f>
        <v/>
      </c>
      <c r="SZ118" s="34" t="str">
        <f>IF(SY118&lt;&gt;"",HLOOKUP(COUNT($RV118:SY118)+1,$G$4:$EH$9,SZ$14,0)*$D118,IF($C118=SZ$17,$G$9*$D118,""))</f>
        <v/>
      </c>
      <c r="TA118" s="34" t="str">
        <f>IF(SZ118&lt;&gt;"",HLOOKUP(COUNT($RV118:SZ118)+1,$G$4:$EH$9,TA$14,0)*$D118,IF($C118=TA$17,$G$9*$D118,""))</f>
        <v/>
      </c>
      <c r="TB118" s="34" t="str">
        <f>IF(TA118&lt;&gt;"",HLOOKUP(COUNT($RV118:TA118)+1,$G$4:$EH$9,TB$14,0)*$D118,IF($C118=TB$17,$G$9*$D118,""))</f>
        <v/>
      </c>
      <c r="TC118" s="34" t="str">
        <f>IF(TB118&lt;&gt;"",HLOOKUP(COUNT($RV118:TB118)+1,$G$4:$EH$9,TC$14,0)*$D118,IF($C118=TC$17,$G$9*$D118,""))</f>
        <v/>
      </c>
      <c r="TD118" s="34" t="str">
        <f>IF(TC118&lt;&gt;"",HLOOKUP(COUNT($RV118:TC118)+1,$G$4:$EH$9,TD$14,0)*$D118,IF($C118=TD$17,$G$9*$D118,""))</f>
        <v/>
      </c>
      <c r="TE118" s="34" t="str">
        <f>IF(TD118&lt;&gt;"",HLOOKUP(COUNT($RV118:TD118)+1,$G$4:$EH$9,TE$14,0)*$D118,IF($C118=TE$17,$G$9*$D118,""))</f>
        <v/>
      </c>
      <c r="TF118" s="34" t="str">
        <f>IF(TE118&lt;&gt;"",HLOOKUP(COUNT($RV118:TE118)+1,$G$4:$EH$9,TF$14,0)*$D118,IF($C118=TF$17,$G$9*$D118,""))</f>
        <v/>
      </c>
      <c r="TG118" s="34" t="str">
        <f>IF(TF118&lt;&gt;"",HLOOKUP(COUNT($RV118:TF118)+1,$G$4:$EH$9,TG$14,0)*$D118,IF($C118=TG$17,$G$9*$D118,""))</f>
        <v/>
      </c>
      <c r="TH118" s="34" t="str">
        <f>IF(TG118&lt;&gt;"",HLOOKUP(COUNT($RV118:TG118)+1,$G$4:$EH$9,TH$14,0)*$D118,IF($C118=TH$17,$G$9*$D118,""))</f>
        <v/>
      </c>
      <c r="TI118" s="34" t="str">
        <f>IF(TH118&lt;&gt;"",HLOOKUP(COUNT($RV118:TH118)+1,$G$4:$EH$9,TI$14,0)*$D118,IF($C118=TI$17,$G$9*$D118,""))</f>
        <v/>
      </c>
      <c r="TJ118" s="34" t="str">
        <f>IF(TI118&lt;&gt;"",HLOOKUP(COUNT($RV118:TI118)+1,$G$4:$EH$9,TJ$14,0)*$D118,IF($C118=TJ$17,$G$9*$D118,""))</f>
        <v/>
      </c>
      <c r="TK118" s="34" t="str">
        <f>IF(TJ118&lt;&gt;"",HLOOKUP(COUNT($RV118:TJ118)+1,$G$4:$EH$9,TK$14,0)*$D118,IF($C118=TK$17,$G$9*$D118,""))</f>
        <v/>
      </c>
      <c r="TL118" s="34" t="str">
        <f>IF(TK118&lt;&gt;"",HLOOKUP(COUNT($RV118:TK118)+1,$G$4:$EH$9,TL$14,0)*$D118,IF($C118=TL$17,$G$9*$D118,""))</f>
        <v/>
      </c>
      <c r="TM118" s="34" t="str">
        <f>IF(TL118&lt;&gt;"",HLOOKUP(COUNT($RV118:TL118)+1,$G$4:$EH$9,TM$14,0)*$D118,IF($C118=TM$17,$G$9*$D118,""))</f>
        <v/>
      </c>
      <c r="TN118" s="34" t="str">
        <f>IF(TM118&lt;&gt;"",HLOOKUP(COUNT($RV118:TM118)+1,$G$4:$EH$9,TN$14,0)*$D118,IF($C118=TN$17,$G$9*$D118,""))</f>
        <v/>
      </c>
      <c r="TO118" s="34" t="str">
        <f>IF(TN118&lt;&gt;"",HLOOKUP(COUNT($RV118:TN118)+1,$G$4:$EH$9,TO$14,0)*$D118,IF($C118=TO$17,$G$9*$D118,""))</f>
        <v/>
      </c>
      <c r="TP118" s="34" t="str">
        <f>IF(TO118&lt;&gt;"",HLOOKUP(COUNT($RV118:TO118)+1,$G$4:$EH$9,TP$14,0)*$D118,IF($C118=TP$17,$G$9*$D118,""))</f>
        <v/>
      </c>
      <c r="TQ118" s="34" t="str">
        <f>IF(TP118&lt;&gt;"",HLOOKUP(COUNT($RV118:TP118)+1,$G$4:$EH$9,TQ$14,0)*$D118,IF($C118=TQ$17,$G$9*$D118,""))</f>
        <v/>
      </c>
      <c r="TR118" s="34" t="str">
        <f>IF(TQ118&lt;&gt;"",HLOOKUP(COUNT($RV118:TQ118)+1,$G$4:$EH$9,TR$14,0)*$D118,IF($C118=TR$17,$G$9*$D118,""))</f>
        <v/>
      </c>
      <c r="TS118" s="34" t="str">
        <f>IF(TR118&lt;&gt;"",HLOOKUP(COUNT($RV118:TR118)+1,$G$4:$EH$9,TS$14,0)*$D118,IF($C118=TS$17,$G$9*$D118,""))</f>
        <v/>
      </c>
      <c r="TT118" s="34" t="str">
        <f>IF(TS118&lt;&gt;"",HLOOKUP(COUNT($RV118:TS118)+1,$G$4:$EH$9,TT$14,0)*$D118,IF($C118=TT$17,$G$9*$D118,""))</f>
        <v/>
      </c>
      <c r="TU118" s="34" t="str">
        <f>IF(TT118&lt;&gt;"",HLOOKUP(COUNT($RV118:TT118)+1,$G$4:$EH$9,TU$14,0)*$D118,IF($C118=TU$17,$G$9*$D118,""))</f>
        <v/>
      </c>
      <c r="TV118" s="34" t="str">
        <f>IF(TU118&lt;&gt;"",HLOOKUP(COUNT($RV118:TU118)+1,$G$4:$EH$9,TV$14,0)*$D118,IF($C118=TV$17,$G$9*$D118,""))</f>
        <v/>
      </c>
      <c r="TW118" s="34" t="str">
        <f>IF(TV118&lt;&gt;"",HLOOKUP(COUNT($RV118:TV118)+1,$G$4:$EH$9,TW$14,0)*$D118,IF($C118=TW$17,$G$9*$D118,""))</f>
        <v/>
      </c>
      <c r="TX118" s="34" t="str">
        <f>IF(TW118&lt;&gt;"",HLOOKUP(COUNT($RV118:TW118)+1,$G$4:$EH$9,TX$14,0)*$D118,IF($C118=TX$17,$G$9*$D118,""))</f>
        <v/>
      </c>
      <c r="TY118" s="34" t="str">
        <f>IF(TX118&lt;&gt;"",HLOOKUP(COUNT($RV118:TX118)+1,$G$4:$EH$9,TY$14,0)*$D118,IF($C118=TY$17,$G$9*$D118,""))</f>
        <v/>
      </c>
      <c r="TZ118" s="34" t="str">
        <f>IF(TY118&lt;&gt;"",HLOOKUP(COUNT($RV118:TY118)+1,$G$4:$EH$9,TZ$14,0)*$D118,IF($C118=TZ$17,$G$9*$D118,""))</f>
        <v/>
      </c>
      <c r="UA118" s="34" t="str">
        <f>IF(TZ118&lt;&gt;"",HLOOKUP(COUNT($RV118:TZ118)+1,$G$4:$EH$9,UA$14,0)*$D118,IF($C118=UA$17,$G$9*$D118,""))</f>
        <v/>
      </c>
      <c r="UB118" s="34" t="str">
        <f>IF(UA118&lt;&gt;"",HLOOKUP(COUNT($RV118:UA118)+1,$G$4:$EH$9,UB$14,0)*$D118,IF($C118=UB$17,$G$9*$D118,""))</f>
        <v/>
      </c>
      <c r="UC118" s="34" t="str">
        <f>IF(UB118&lt;&gt;"",HLOOKUP(COUNT($RV118:UB118)+1,$G$4:$EH$9,UC$14,0)*$D118,IF($C118=UC$17,$G$9*$D118,""))</f>
        <v/>
      </c>
      <c r="UD118" s="34" t="str">
        <f>IF(UC118&lt;&gt;"",HLOOKUP(COUNT($RV118:UC118)+1,$G$4:$EH$9,UD$14,0)*$D118,IF($C118=UD$17,$G$9*$D118,""))</f>
        <v/>
      </c>
      <c r="UE118" s="34" t="str">
        <f>IF(UD118&lt;&gt;"",HLOOKUP(COUNT($RV118:UD118)+1,$G$4:$EH$9,UE$14,0)*$D118,IF($C118=UE$17,$G$9*$D118,""))</f>
        <v/>
      </c>
      <c r="UF118" s="34" t="str">
        <f>IF(UE118&lt;&gt;"",HLOOKUP(COUNT($RV118:UE118)+1,$G$4:$EH$9,UF$14,0)*$D118,IF($C118=UF$17,$G$9*$D118,""))</f>
        <v/>
      </c>
      <c r="UG118" s="34" t="str">
        <f>IF(UF118&lt;&gt;"",HLOOKUP(COUNT($RV118:UF118)+1,$G$4:$EH$9,UG$14,0)*$D118,IF($C118=UG$17,$G$9*$D118,""))</f>
        <v/>
      </c>
      <c r="UH118" s="34" t="str">
        <f>IF(UG118&lt;&gt;"",HLOOKUP(COUNT($RV118:UG118)+1,$G$4:$EH$9,UH$14,0)*$D118,IF($C118=UH$17,$G$9*$D118,""))</f>
        <v/>
      </c>
      <c r="UI118" s="34" t="str">
        <f>IF(UH118&lt;&gt;"",HLOOKUP(COUNT($RV118:UH118)+1,$G$4:$EH$9,UI$14,0)*$D118,IF($C118=UI$17,$G$9*$D118,""))</f>
        <v/>
      </c>
      <c r="UJ118" s="34" t="str">
        <f>IF(UI118&lt;&gt;"",HLOOKUP(COUNT($RV118:UI118)+1,$G$4:$EH$9,UJ$14,0)*$D118,IF($C118=UJ$17,$G$9*$D118,""))</f>
        <v/>
      </c>
      <c r="UK118" s="34" t="str">
        <f>IF(UJ118&lt;&gt;"",HLOOKUP(COUNT($RV118:UJ118)+1,$G$4:$EH$9,UK$14,0)*$D118,IF($C118=UK$17,$G$9*$D118,""))</f>
        <v/>
      </c>
      <c r="UL118" s="34" t="str">
        <f>IF(UK118&lt;&gt;"",HLOOKUP(COUNT($RV118:UK118)+1,$G$4:$EH$9,UL$14,0)*$D118,IF($C118=UL$17,$G$9*$D118,""))</f>
        <v/>
      </c>
      <c r="UM118" s="34" t="str">
        <f>IF(UL118&lt;&gt;"",HLOOKUP(COUNT($RV118:UL118)+1,$G$4:$EH$9,UM$14,0)*$D118,IF($C118=UM$17,$G$9*$D118,""))</f>
        <v/>
      </c>
      <c r="UN118" s="34" t="str">
        <f>IF(UM118&lt;&gt;"",HLOOKUP(COUNT($RV118:UM118)+1,$G$4:$EH$9,UN$14,0)*$D118,IF($C118=UN$17,$G$9*$D118,""))</f>
        <v/>
      </c>
      <c r="UO118" s="34" t="str">
        <f>IF(UN118&lt;&gt;"",HLOOKUP(COUNT($RV118:UN118)+1,$G$4:$EH$9,UO$14,0)*$D118,IF($C118=UO$17,$G$9*$D118,""))</f>
        <v/>
      </c>
      <c r="UP118" s="34" t="str">
        <f>IF(UO118&lt;&gt;"",HLOOKUP(COUNT($RV118:UO118)+1,$G$4:$EH$9,UP$14,0)*$D118,IF($C118=UP$17,$G$9*$D118,""))</f>
        <v/>
      </c>
      <c r="UQ118" s="34" t="str">
        <f>IF(UP118&lt;&gt;"",HLOOKUP(COUNT($RV118:UP118)+1,$G$4:$EH$9,UQ$14,0)*$D118,IF($C118=UQ$17,$G$9*$D118,""))</f>
        <v/>
      </c>
      <c r="UR118" s="34" t="str">
        <f>IF(UQ118&lt;&gt;"",HLOOKUP(COUNT($RV118:UQ118)+1,$G$4:$EH$9,UR$14,0)*$D118,IF($C118=UR$17,$G$9*$D118,""))</f>
        <v/>
      </c>
      <c r="US118" s="34" t="str">
        <f>IF(UR118&lt;&gt;"",HLOOKUP(COUNT($RV118:UR118)+1,$G$4:$EH$9,US$14,0)*$D118,IF($C118=US$17,$G$9*$D118,""))</f>
        <v/>
      </c>
      <c r="UT118" s="34" t="str">
        <f>IF(US118&lt;&gt;"",HLOOKUP(COUNT($RV118:US118)+1,$G$4:$EH$9,UT$14,0)*$D118,IF($C118=UT$17,$G$9*$D118,""))</f>
        <v/>
      </c>
      <c r="UU118" s="34" t="str">
        <f>IF(UT118&lt;&gt;"",HLOOKUP(COUNT($RV118:UT118)+1,$G$4:$EH$9,UU$14,0)*$D118,IF($C118=UU$17,$G$9*$D118,""))</f>
        <v/>
      </c>
      <c r="UV118" s="34" t="str">
        <f>IF(UU118&lt;&gt;"",HLOOKUP(COUNT($RV118:UU118)+1,$G$4:$EH$9,UV$14,0)*$D118,IF($C118=UV$17,$G$9*$D118,""))</f>
        <v/>
      </c>
      <c r="UW118" s="34" t="str">
        <f>IF(UV118&lt;&gt;"",HLOOKUP(COUNT($RV118:UV118)+1,$G$4:$EH$9,UW$14,0)*$D118,IF($C118=UW$17,$G$9*$D118,""))</f>
        <v/>
      </c>
      <c r="UX118" s="34" t="str">
        <f>IF(UW118&lt;&gt;"",HLOOKUP(COUNT($RV118:UW118)+1,$G$4:$EH$9,UX$14,0)*$D118,IF($C118=UX$17,$G$9*$D118,""))</f>
        <v/>
      </c>
      <c r="UY118" s="34" t="str">
        <f>IF(UX118&lt;&gt;"",HLOOKUP(COUNT($RV118:UX118)+1,$G$4:$EH$9,UY$14,0)*$D118,IF($C118=UY$17,$G$9*$D118,""))</f>
        <v/>
      </c>
      <c r="UZ118" s="34" t="str">
        <f>IF(UY118&lt;&gt;"",HLOOKUP(COUNT($RV118:UY118)+1,$G$4:$EH$9,UZ$14,0)*$D118,IF($C118=UZ$17,$G$9*$D118,""))</f>
        <v/>
      </c>
      <c r="VA118" s="34" t="str">
        <f>IF(UZ118&lt;&gt;"",HLOOKUP(COUNT($RV118:UZ118)+1,$G$4:$EH$9,VA$14,0)*$D118,IF($C118=VA$17,$G$9*$D118,""))</f>
        <v/>
      </c>
      <c r="VB118" s="34" t="str">
        <f>IF(VA118&lt;&gt;"",HLOOKUP(COUNT($RV118:VA118)+1,$G$4:$EH$9,VB$14,0)*$D118,IF($C118=VB$17,$G$9*$D118,""))</f>
        <v/>
      </c>
      <c r="VC118" s="34" t="str">
        <f>IF(VB118&lt;&gt;"",HLOOKUP(COUNT($RV118:VB118)+1,$G$4:$EH$9,VC$14,0)*$D118,IF($C118=VC$17,$G$9*$D118,""))</f>
        <v/>
      </c>
      <c r="VD118" s="34" t="str">
        <f>IF(VC118&lt;&gt;"",HLOOKUP(COUNT($RV118:VC118)+1,$G$4:$EH$9,VD$14,0)*$D118,IF($C118=VD$17,$G$9*$D118,""))</f>
        <v/>
      </c>
      <c r="VE118" s="34" t="str">
        <f>IF(VD118&lt;&gt;"",HLOOKUP(COUNT($RV118:VD118)+1,$G$4:$EH$9,VE$14,0)*$D118,IF($C118=VE$17,$G$9*$D118,""))</f>
        <v/>
      </c>
      <c r="VF118" s="34" t="str">
        <f>IF(VE118&lt;&gt;"",HLOOKUP(COUNT($RV118:VE118)+1,$G$4:$EH$9,VF$14,0)*$D118,IF($C118=VF$17,$G$9*$D118,""))</f>
        <v/>
      </c>
      <c r="VG118" s="34" t="str">
        <f>IF(VF118&lt;&gt;"",HLOOKUP(COUNT($RV118:VF118)+1,$G$4:$EH$9,VG$14,0)*$D118,IF($C118=VG$17,$G$9*$D118,""))</f>
        <v/>
      </c>
      <c r="VH118" s="34" t="str">
        <f>IF(VG118&lt;&gt;"",HLOOKUP(COUNT($RV118:VG118)+1,$G$4:$EH$9,VH$14,0)*$D118,IF($C118=VH$17,$G$9*$D118,""))</f>
        <v/>
      </c>
      <c r="VI118" s="34" t="str">
        <f>IF(VH118&lt;&gt;"",HLOOKUP(COUNT($RV118:VH118)+1,$G$4:$EH$9,VI$14,0)*$D118,IF($C118=VI$17,$G$9*$D118,""))</f>
        <v/>
      </c>
      <c r="VJ118" s="34" t="str">
        <f>IF(VI118&lt;&gt;"",HLOOKUP(COUNT($RV118:VI118)+1,$G$4:$EH$9,VJ$14,0)*$D118,IF($C118=VJ$17,$G$9*$D118,""))</f>
        <v/>
      </c>
      <c r="VK118" s="34" t="str">
        <f>IF(VJ118&lt;&gt;"",HLOOKUP(COUNT($RV118:VJ118)+1,$G$4:$EH$9,VK$14,0)*$D118,IF($C118=VK$17,$G$9*$D118,""))</f>
        <v/>
      </c>
      <c r="VL118" s="34" t="str">
        <f>IF(VK118&lt;&gt;"",HLOOKUP(COUNT($RV118:VK118)+1,$G$4:$EH$9,VL$14,0)*$D118,IF($C118=VL$17,$G$9*$D118,""))</f>
        <v/>
      </c>
      <c r="VM118" s="34" t="str">
        <f>IF(VL118&lt;&gt;"",HLOOKUP(COUNT($RV118:VL118)+1,$G$4:$EH$9,VM$14,0)*$D118,IF($C118=VM$17,$G$9*$D118,""))</f>
        <v/>
      </c>
      <c r="VN118" s="34" t="str">
        <f>IF(VM118&lt;&gt;"",HLOOKUP(COUNT($RV118:VM118)+1,$G$4:$EH$9,VN$14,0)*$D118,IF($C118=VN$17,$G$9*$D118,""))</f>
        <v/>
      </c>
      <c r="VO118" s="34" t="str">
        <f>IF(VN118&lt;&gt;"",HLOOKUP(COUNT($RV118:VN118)+1,$G$4:$EH$9,VO$14,0)*$D118,IF($C118=VO$17,$G$9*$D118,""))</f>
        <v/>
      </c>
      <c r="VP118" s="34" t="str">
        <f>IF(VO118&lt;&gt;"",HLOOKUP(COUNT($RV118:VO118)+1,$G$4:$EH$9,VP$14,0)*$D118,IF($C118=VP$17,$G$9*$D118,""))</f>
        <v/>
      </c>
      <c r="VQ118" s="34" t="str">
        <f>IF(VP118&lt;&gt;"",HLOOKUP(COUNT($RV118:VP118)+1,$G$4:$EH$9,VQ$14,0)*$D118,IF($C118=VQ$17,$G$9*$D118,""))</f>
        <v/>
      </c>
      <c r="VR118" s="34">
        <f>IF(VQ118&lt;&gt;"",HLOOKUP(COUNT($RV118:VQ118)+1,$G$4:$EH$9,VR$14,0)*$D118,IF($C118=VR$17,$G$9*$D118,""))</f>
        <v>14500</v>
      </c>
      <c r="VS118" s="34">
        <f>IF(VR118&lt;&gt;"",HLOOKUP(COUNT($RV118:VR118)+1,$G$4:$EH$9,VS$14,0)*$D118,IF($C118=VS$17,$G$9*$D118,""))</f>
        <v>0</v>
      </c>
      <c r="VT118" s="34">
        <f>IF(VS118&lt;&gt;"",HLOOKUP(COUNT($RV118:VS118)+1,$G$4:$EH$9,VT$14,0)*$D118,IF($C118=VT$17,$G$9*$D118,""))</f>
        <v>0</v>
      </c>
      <c r="VU118" s="34">
        <f>IF(VT118&lt;&gt;"",HLOOKUP(COUNT($RV118:VT118)+1,$G$4:$EH$9,VU$14,0)*$D118,IF($C118=VU$17,$G$9*$D118,""))</f>
        <v>0</v>
      </c>
      <c r="VV118" s="34">
        <f>IF(VU118&lt;&gt;"",HLOOKUP(COUNT($RV118:VU118)+1,$G$4:$EH$9,VV$14,0)*$D118,IF($C118=VV$17,$G$9*$D118,""))</f>
        <v>0</v>
      </c>
      <c r="VW118" s="34">
        <f>IF(VV118&lt;&gt;"",HLOOKUP(COUNT($RV118:VV118)+1,$G$4:$EH$9,VW$14,0)*$D118,IF($C118=VW$17,$G$9*$D118,""))</f>
        <v>0</v>
      </c>
      <c r="VX118" s="34">
        <f>IF(VW118&lt;&gt;"",HLOOKUP(COUNT($RV118:VW118)+1,$G$4:$EH$9,VX$14,0)*$D118,IF($C118=VX$17,$G$9*$D118,""))</f>
        <v>0</v>
      </c>
      <c r="VY118" s="34">
        <f>IF(VX118&lt;&gt;"",HLOOKUP(COUNT($RV118:VX118)+1,$G$4:$EH$9,VY$14,0)*$D118,IF($C118=VY$17,$G$9*$D118,""))</f>
        <v>0</v>
      </c>
      <c r="VZ118" s="34">
        <f>IF(VY118&lt;&gt;"",HLOOKUP(COUNT($RV118:VY118)+1,$G$4:$EH$9,VZ$14,0)*$D118,IF($C118=VZ$17,$G$9*$D118,""))</f>
        <v>0</v>
      </c>
      <c r="WA118" s="34">
        <f>IF(VZ118&lt;&gt;"",HLOOKUP(COUNT($RV118:VZ118)+1,$G$4:$EH$9,WA$14,0)*$D118,IF($C118=WA$17,$G$9*$D118,""))</f>
        <v>0</v>
      </c>
      <c r="WB118" s="34">
        <f>IF(WA118&lt;&gt;"",HLOOKUP(COUNT($RV118:WA118)+1,$G$4:$EH$9,WB$14,0)*$D118,IF($C118=WB$17,$G$9*$D118,""))</f>
        <v>0</v>
      </c>
      <c r="WC118" s="34">
        <f>IF(WB118&lt;&gt;"",HLOOKUP(COUNT($RV118:WB118)+1,$G$4:$EH$9,WC$14,0)*$D118,IF($C118=WC$17,$G$9*$D118,""))</f>
        <v>0</v>
      </c>
      <c r="WD118" s="34">
        <f>IF(WC118&lt;&gt;"",HLOOKUP(COUNT($RV118:WC118)+1,$G$4:$EH$9,WD$14,0)*$D118,IF($C118=WD$17,$G$9*$D118,""))</f>
        <v>0</v>
      </c>
      <c r="WE118" s="34">
        <f>IF(WD118&lt;&gt;"",HLOOKUP(COUNT($RV118:WD118)+1,$G$4:$EH$9,WE$14,0)*$D118,IF($C118=WE$17,$G$9*$D118,""))</f>
        <v>0</v>
      </c>
      <c r="WF118" s="34">
        <f>IF(WE118&lt;&gt;"",HLOOKUP(COUNT($RV118:WE118)+1,$G$4:$EH$9,WF$14,0)*$D118,IF($C118=WF$17,$G$9*$D118,""))</f>
        <v>0</v>
      </c>
      <c r="WG118" s="34">
        <f>IF(WF118&lt;&gt;"",HLOOKUP(COUNT($RV118:WF118)+1,$G$4:$EH$9,WG$14,0)*$D118,IF($C118=WG$17,$G$9*$D118,""))</f>
        <v>0</v>
      </c>
      <c r="WH118" s="34">
        <f>IF(WG118&lt;&gt;"",HLOOKUP(COUNT($RV118:WG118)+1,$G$4:$EH$9,WH$14,0)*$D118,IF($C118=WH$17,$G$9*$D118,""))</f>
        <v>0</v>
      </c>
      <c r="WI118" s="34">
        <f>IF(WH118&lt;&gt;"",HLOOKUP(COUNT($RV118:WH118)+1,$G$4:$EH$9,WI$14,0)*$D118,IF($C118=WI$17,$G$9*$D118,""))</f>
        <v>0</v>
      </c>
      <c r="WJ118" s="34">
        <f>IF(WI118&lt;&gt;"",HLOOKUP(COUNT($RV118:WI118)+1,$G$4:$EH$9,WJ$14,0)*$D118,IF($C118=WJ$17,$G$9*$D118,""))</f>
        <v>0</v>
      </c>
      <c r="WK118" s="34">
        <f>IF(WJ118&lt;&gt;"",HLOOKUP(COUNT($RV118:WJ118)+1,$G$4:$EH$9,WK$14,0)*$D118,IF($C118=WK$17,$G$9*$D118,""))</f>
        <v>0</v>
      </c>
      <c r="WL118" s="34">
        <f>IF(WK118&lt;&gt;"",HLOOKUP(COUNT($RV118:WK118)+1,$G$4:$EH$9,WL$14,0)*$D118,IF($C118=WL$17,$G$9*$D118,""))</f>
        <v>0</v>
      </c>
    </row>
    <row r="119" spans="1:610" ht="15" x14ac:dyDescent="0.2">
      <c r="A119" s="25">
        <f t="shared" si="911"/>
        <v>5</v>
      </c>
      <c r="B119" s="1328" t="s">
        <v>90</v>
      </c>
      <c r="C119" s="62">
        <f t="shared" si="912"/>
        <v>101</v>
      </c>
      <c r="D119" s="30">
        <f>VLOOKUP(B119,Premissas!$R$8:$AD$18,(Histograma!A119+1),0)</f>
        <v>5</v>
      </c>
      <c r="G119" s="34" t="str">
        <f>IF(F119&lt;&gt;"",HLOOKUP(COUNT($F119:F119)+1,$G$4:$EH$8,G$14,0)*$D119,IF($C119=G$17,$G$5*$D119,""))</f>
        <v/>
      </c>
      <c r="H119" s="34" t="str">
        <f>IF(G119&lt;&gt;"",HLOOKUP(COUNT($F119:G119)+1,$G$4:$EH$8,H$14,0)*$D119,IF($C119=H$17,$G$5*$D119,""))</f>
        <v/>
      </c>
      <c r="I119" s="34" t="str">
        <f>IF(H119&lt;&gt;"",HLOOKUP(COUNT($F119:H119)+1,$G$4:$EH$8,I$14,0)*$D119,IF($C119=I$17,$G$5*$D119,""))</f>
        <v/>
      </c>
      <c r="J119" s="34" t="str">
        <f>IF(I119&lt;&gt;"",HLOOKUP(COUNT($F119:I119)+1,$G$4:$EH$8,J$14,0)*$D119,IF($C119=J$17,$G$5*$D119,""))</f>
        <v/>
      </c>
      <c r="K119" s="34" t="str">
        <f>IF(J119&lt;&gt;"",HLOOKUP(COUNT($F119:J119)+1,$G$4:$EH$8,K$14,0)*$D119,IF($C119=K$17,$G$5*$D119,""))</f>
        <v/>
      </c>
      <c r="L119" s="34" t="str">
        <f>IF(K119&lt;&gt;"",HLOOKUP(COUNT($F119:K119)+1,$G$4:$EH$8,L$14,0)*$D119,IF($C119=L$17,$G$5*$D119,""))</f>
        <v/>
      </c>
      <c r="M119" s="34" t="str">
        <f>IF(L119&lt;&gt;"",HLOOKUP(COUNT($F119:L119)+1,$G$4:$EH$8,M$14,0)*$D119,IF($C119=M$17,$G$5*$D119,""))</f>
        <v/>
      </c>
      <c r="N119" s="34" t="str">
        <f>IF(M119&lt;&gt;"",HLOOKUP(COUNT($F119:M119)+1,$G$4:$EH$8,N$14,0)*$D119,IF($C119=N$17,$G$5*$D119,""))</f>
        <v/>
      </c>
      <c r="O119" s="34" t="str">
        <f>IF(N119&lt;&gt;"",HLOOKUP(COUNT($F119:N119)+1,$G$4:$EH$8,O$14,0)*$D119,IF($C119=O$17,$G$5*$D119,""))</f>
        <v/>
      </c>
      <c r="P119" s="34" t="str">
        <f>IF(O119&lt;&gt;"",HLOOKUP(COUNT($F119:O119)+1,$G$4:$EH$8,P$14,0)*$D119,IF($C119=P$17,$G$5*$D119,""))</f>
        <v/>
      </c>
      <c r="Q119" s="34" t="str">
        <f>IF(P119&lt;&gt;"",HLOOKUP(COUNT($F119:P119)+1,$G$4:$EH$8,Q$14,0)*$D119,IF($C119=Q$17,$G$5*$D119,""))</f>
        <v/>
      </c>
      <c r="R119" s="34" t="str">
        <f>IF(Q119&lt;&gt;"",HLOOKUP(COUNT($F119:Q119)+1,$G$4:$EH$8,R$14,0)*$D119,IF($C119=R$17,$G$5*$D119,""))</f>
        <v/>
      </c>
      <c r="S119" s="34" t="str">
        <f>IF(R119&lt;&gt;"",HLOOKUP(COUNT($F119:R119)+1,$G$4:$EH$8,S$14,0)*$D119,IF($C119=S$17,$G$5*$D119,""))</f>
        <v/>
      </c>
      <c r="T119" s="34" t="str">
        <f>IF(S119&lt;&gt;"",HLOOKUP(COUNT($F119:S119)+1,$G$4:$EH$8,T$14,0)*$D119,IF($C119=T$17,$G$5*$D119,""))</f>
        <v/>
      </c>
      <c r="U119" s="34" t="str">
        <f>IF(T119&lt;&gt;"",HLOOKUP(COUNT($F119:T119)+1,$G$4:$EH$8,U$14,0)*$D119,IF($C119=U$17,$G$5*$D119,""))</f>
        <v/>
      </c>
      <c r="V119" s="34" t="str">
        <f>IF(U119&lt;&gt;"",HLOOKUP(COUNT($F119:U119)+1,$G$4:$EH$8,V$14,0)*$D119,IF($C119=V$17,$G$5*$D119,""))</f>
        <v/>
      </c>
      <c r="W119" s="34" t="str">
        <f>IF(V119&lt;&gt;"",HLOOKUP(COUNT($F119:V119)+1,$G$4:$EH$8,W$14,0)*$D119,IF($C119=W$17,$G$5*$D119,""))</f>
        <v/>
      </c>
      <c r="X119" s="34" t="str">
        <f>IF(W119&lt;&gt;"",HLOOKUP(COUNT($F119:W119)+1,$G$4:$EH$8,X$14,0)*$D119,IF($C119=X$17,$G$5*$D119,""))</f>
        <v/>
      </c>
      <c r="Y119" s="34" t="str">
        <f>IF(X119&lt;&gt;"",HLOOKUP(COUNT($F119:X119)+1,$G$4:$EH$8,Y$14,0)*$D119,IF($C119=Y$17,$G$5*$D119,""))</f>
        <v/>
      </c>
      <c r="Z119" s="34" t="str">
        <f>IF(Y119&lt;&gt;"",HLOOKUP(COUNT($F119:Y119)+1,$G$4:$EH$8,Z$14,0)*$D119,IF($C119=Z$17,$G$5*$D119,""))</f>
        <v/>
      </c>
      <c r="AA119" s="34" t="str">
        <f>IF(Z119&lt;&gt;"",HLOOKUP(COUNT($F119:Z119)+1,$G$4:$EH$8,AA$14,0)*$D119,IF($C119=AA$17,$G$5*$D119,""))</f>
        <v/>
      </c>
      <c r="AB119" s="34" t="str">
        <f>IF(AA119&lt;&gt;"",HLOOKUP(COUNT($F119:AA119)+1,$G$4:$EH$8,AB$14,0)*$D119,IF($C119=AB$17,$G$5*$D119,""))</f>
        <v/>
      </c>
      <c r="AC119" s="34" t="str">
        <f>IF(AB119&lt;&gt;"",HLOOKUP(COUNT($F119:AB119)+1,$G$4:$EH$8,AC$14,0)*$D119,IF($C119=AC$17,$G$5*$D119,""))</f>
        <v/>
      </c>
      <c r="AD119" s="34" t="str">
        <f>IF(AC119&lt;&gt;"",HLOOKUP(COUNT($F119:AC119)+1,$G$4:$EH$8,AD$14,0)*$D119,IF($C119=AD$17,$G$5*$D119,""))</f>
        <v/>
      </c>
      <c r="AE119" s="34" t="str">
        <f>IF(AD119&lt;&gt;"",HLOOKUP(COUNT($F119:AD119)+1,$G$4:$EH$8,AE$14,0)*$D119,IF($C119=AE$17,$G$5*$D119,""))</f>
        <v/>
      </c>
      <c r="AF119" s="34" t="str">
        <f>IF(AE119&lt;&gt;"",HLOOKUP(COUNT($F119:AE119)+1,$G$4:$EH$8,AF$14,0)*$D119,IF($C119=AF$17,$G$5*$D119,""))</f>
        <v/>
      </c>
      <c r="AG119" s="34" t="str">
        <f>IF(AF119&lt;&gt;"",HLOOKUP(COUNT($F119:AF119)+1,$G$4:$EH$8,AG$14,0)*$D119,IF($C119=AG$17,$G$5*$D119,""))</f>
        <v/>
      </c>
      <c r="AH119" s="34" t="str">
        <f>IF(AG119&lt;&gt;"",HLOOKUP(COUNT($F119:AG119)+1,$G$4:$EH$8,AH$14,0)*$D119,IF($C119=AH$17,$G$5*$D119,""))</f>
        <v/>
      </c>
      <c r="AI119" s="34" t="str">
        <f>IF(AH119&lt;&gt;"",HLOOKUP(COUNT($F119:AH119)+1,$G$4:$EH$8,AI$14,0)*$D119,IF($C119=AI$17,$G$5*$D119,""))</f>
        <v/>
      </c>
      <c r="AJ119" s="34" t="str">
        <f>IF(AI119&lt;&gt;"",HLOOKUP(COUNT($F119:AI119)+1,$G$4:$EH$8,AJ$14,0)*$D119,IF($C119=AJ$17,$G$5*$D119,""))</f>
        <v/>
      </c>
      <c r="AK119" s="34" t="str">
        <f>IF(AJ119&lt;&gt;"",HLOOKUP(COUNT($F119:AJ119)+1,$G$4:$EH$8,AK$14,0)*$D119,IF($C119=AK$17,$G$5*$D119,""))</f>
        <v/>
      </c>
      <c r="AL119" s="34" t="str">
        <f>IF(AK119&lt;&gt;"",HLOOKUP(COUNT($F119:AK119)+1,$G$4:$EH$8,AL$14,0)*$D119,IF($C119=AL$17,$G$5*$D119,""))</f>
        <v/>
      </c>
      <c r="AM119" s="34" t="str">
        <f>IF(AL119&lt;&gt;"",HLOOKUP(COUNT($F119:AL119)+1,$G$4:$EH$8,AM$14,0)*$D119,IF($C119=AM$17,$G$5*$D119,""))</f>
        <v/>
      </c>
      <c r="AN119" s="34" t="str">
        <f>IF(AM119&lt;&gt;"",HLOOKUP(COUNT($F119:AM119)+1,$G$4:$EH$8,AN$14,0)*$D119,IF($C119=AN$17,$G$5*$D119,""))</f>
        <v/>
      </c>
      <c r="AO119" s="34" t="str">
        <f>IF(AN119&lt;&gt;"",HLOOKUP(COUNT($F119:AN119)+1,$G$4:$EH$8,AO$14,0)*$D119,IF($C119=AO$17,$G$5*$D119,""))</f>
        <v/>
      </c>
      <c r="AP119" s="34" t="str">
        <f>IF(AO119&lt;&gt;"",HLOOKUP(COUNT($F119:AO119)+1,$G$4:$EH$8,AP$14,0)*$D119,IF($C119=AP$17,$G$5*$D119,""))</f>
        <v/>
      </c>
      <c r="AQ119" s="34" t="str">
        <f>IF(AP119&lt;&gt;"",HLOOKUP(COUNT($F119:AP119)+1,$G$4:$EH$8,AQ$14,0)*$D119,IF($C119=AQ$17,$G$5*$D119,""))</f>
        <v/>
      </c>
      <c r="AR119" s="34" t="str">
        <f>IF(AQ119&lt;&gt;"",HLOOKUP(COUNT($F119:AQ119)+1,$G$4:$EH$8,AR$14,0)*$D119,IF($C119=AR$17,$G$5*$D119,""))</f>
        <v/>
      </c>
      <c r="AS119" s="34" t="str">
        <f>IF(AR119&lt;&gt;"",HLOOKUP(COUNT($F119:AR119)+1,$G$4:$EH$8,AS$14,0)*$D119,IF($C119=AS$17,$G$5*$D119,""))</f>
        <v/>
      </c>
      <c r="AT119" s="34" t="str">
        <f>IF(AS119&lt;&gt;"",HLOOKUP(COUNT($F119:AS119)+1,$G$4:$EH$8,AT$14,0)*$D119,IF($C119=AT$17,$G$5*$D119,""))</f>
        <v/>
      </c>
      <c r="AU119" s="34" t="str">
        <f>IF(AT119&lt;&gt;"",HLOOKUP(COUNT($F119:AT119)+1,$G$4:$EH$8,AU$14,0)*$D119,IF($C119=AU$17,$G$5*$D119,""))</f>
        <v/>
      </c>
      <c r="AV119" s="34" t="str">
        <f>IF(AU119&lt;&gt;"",HLOOKUP(COUNT($F119:AU119)+1,$G$4:$EH$8,AV$14,0)*$D119,IF($C119=AV$17,$G$5*$D119,""))</f>
        <v/>
      </c>
      <c r="AW119" s="34" t="str">
        <f>IF(AV119&lt;&gt;"",HLOOKUP(COUNT($F119:AV119)+1,$G$4:$EH$8,AW$14,0)*$D119,IF($C119=AW$17,$G$5*$D119,""))</f>
        <v/>
      </c>
      <c r="AX119" s="34" t="str">
        <f>IF(AW119&lt;&gt;"",HLOOKUP(COUNT($F119:AW119)+1,$G$4:$EH$8,AX$14,0)*$D119,IF($C119=AX$17,$G$5*$D119,""))</f>
        <v/>
      </c>
      <c r="AY119" s="34" t="str">
        <f>IF(AX119&lt;&gt;"",HLOOKUP(COUNT($F119:AX119)+1,$G$4:$EH$8,AY$14,0)*$D119,IF($C119=AY$17,$G$5*$D119,""))</f>
        <v/>
      </c>
      <c r="AZ119" s="34" t="str">
        <f>IF(AY119&lt;&gt;"",HLOOKUP(COUNT($F119:AY119)+1,$G$4:$EH$8,AZ$14,0)*$D119,IF($C119=AZ$17,$G$5*$D119,""))</f>
        <v/>
      </c>
      <c r="BA119" s="34" t="str">
        <f>IF(AZ119&lt;&gt;"",HLOOKUP(COUNT($F119:AZ119)+1,$G$4:$EH$8,BA$14,0)*$D119,IF($C119=BA$17,$G$5*$D119,""))</f>
        <v/>
      </c>
      <c r="BB119" s="34" t="str">
        <f>IF(BA119&lt;&gt;"",HLOOKUP(COUNT($F119:BA119)+1,$G$4:$EH$8,BB$14,0)*$D119,IF($C119=BB$17,$G$5*$D119,""))</f>
        <v/>
      </c>
      <c r="BC119" s="34" t="str">
        <f>IF(BB119&lt;&gt;"",HLOOKUP(COUNT($F119:BB119)+1,$G$4:$EH$8,BC$14,0)*$D119,IF($C119=BC$17,$G$5*$D119,""))</f>
        <v/>
      </c>
      <c r="BD119" s="34" t="str">
        <f>IF(BC119&lt;&gt;"",HLOOKUP(COUNT($F119:BC119)+1,$G$4:$EH$8,BD$14,0)*$D119,IF($C119=BD$17,$G$5*$D119,""))</f>
        <v/>
      </c>
      <c r="BE119" s="34" t="str">
        <f>IF(BD119&lt;&gt;"",HLOOKUP(COUNT($F119:BD119)+1,$G$4:$EH$8,BE$14,0)*$D119,IF($C119=BE$17,$G$5*$D119,""))</f>
        <v/>
      </c>
      <c r="BF119" s="34" t="str">
        <f>IF(BE119&lt;&gt;"",HLOOKUP(COUNT($F119:BE119)+1,$G$4:$EH$8,BF$14,0)*$D119,IF($C119=BF$17,$G$5*$D119,""))</f>
        <v/>
      </c>
      <c r="BG119" s="34" t="str">
        <f>IF(BF119&lt;&gt;"",HLOOKUP(COUNT($F119:BF119)+1,$G$4:$EH$8,BG$14,0)*$D119,IF($C119=BG$17,$G$5*$D119,""))</f>
        <v/>
      </c>
      <c r="BH119" s="34" t="str">
        <f>IF(BG119&lt;&gt;"",HLOOKUP(COUNT($F119:BG119)+1,$G$4:$EH$8,BH$14,0)*$D119,IF($C119=BH$17,$G$5*$D119,""))</f>
        <v/>
      </c>
      <c r="BI119" s="34" t="str">
        <f>IF(BH119&lt;&gt;"",HLOOKUP(COUNT($F119:BH119)+1,$G$4:$EH$8,BI$14,0)*$D119,IF($C119=BI$17,$G$5*$D119,""))</f>
        <v/>
      </c>
      <c r="BJ119" s="34" t="str">
        <f>IF(BI119&lt;&gt;"",HLOOKUP(COUNT($F119:BI119)+1,$G$4:$EH$8,BJ$14,0)*$D119,IF($C119=BJ$17,$G$5*$D119,""))</f>
        <v/>
      </c>
      <c r="BK119" s="34" t="str">
        <f>IF(BJ119&lt;&gt;"",HLOOKUP(COUNT($F119:BJ119)+1,$G$4:$EH$8,BK$14,0)*$D119,IF($C119=BK$17,$G$5*$D119,""))</f>
        <v/>
      </c>
      <c r="BL119" s="34" t="str">
        <f>IF(BK119&lt;&gt;"",HLOOKUP(COUNT($F119:BK119)+1,$G$4:$EH$8,BL$14,0)*$D119,IF($C119=BL$17,$G$5*$D119,""))</f>
        <v/>
      </c>
      <c r="BM119" s="34" t="str">
        <f>IF(BL119&lt;&gt;"",HLOOKUP(COUNT($F119:BL119)+1,$G$4:$EH$8,BM$14,0)*$D119,IF($C119=BM$17,$G$5*$D119,""))</f>
        <v/>
      </c>
      <c r="BN119" s="34" t="str">
        <f>IF(BM119&lt;&gt;"",HLOOKUP(COUNT($F119:BM119)+1,$G$4:$EH$8,BN$14,0)*$D119,IF($C119=BN$17,$G$5*$D119,""))</f>
        <v/>
      </c>
      <c r="BO119" s="34" t="str">
        <f>IF(BN119&lt;&gt;"",HLOOKUP(COUNT($F119:BN119)+1,$G$4:$EH$8,BO$14,0)*$D119,IF($C119=BO$17,$G$5*$D119,""))</f>
        <v/>
      </c>
      <c r="BP119" s="34" t="str">
        <f>IF(BO119&lt;&gt;"",HLOOKUP(COUNT($F119:BO119)+1,$G$4:$EH$8,BP$14,0)*$D119,IF($C119=BP$17,$G$5*$D119,""))</f>
        <v/>
      </c>
      <c r="BQ119" s="34" t="str">
        <f>IF(BP119&lt;&gt;"",HLOOKUP(COUNT($F119:BP119)+1,$G$4:$EH$8,BQ$14,0)*$D119,IF($C119=BQ$17,$G$5*$D119,""))</f>
        <v/>
      </c>
      <c r="BR119" s="34" t="str">
        <f>IF(BQ119&lt;&gt;"",HLOOKUP(COUNT($F119:BQ119)+1,$G$4:$EH$8,BR$14,0)*$D119,IF($C119=BR$17,$G$5*$D119,""))</f>
        <v/>
      </c>
      <c r="BS119" s="34" t="str">
        <f>IF(BR119&lt;&gt;"",HLOOKUP(COUNT($F119:BR119)+1,$G$4:$EH$8,BS$14,0)*$D119,IF($C119=BS$17,$G$5*$D119,""))</f>
        <v/>
      </c>
      <c r="BT119" s="34" t="str">
        <f>IF(BS119&lt;&gt;"",HLOOKUP(COUNT($F119:BS119)+1,$G$4:$EH$8,BT$14,0)*$D119,IF($C119=BT$17,$G$5*$D119,""))</f>
        <v/>
      </c>
      <c r="BU119" s="34" t="str">
        <f>IF(BT119&lt;&gt;"",HLOOKUP(COUNT($F119:BT119)+1,$G$4:$EH$8,BU$14,0)*$D119,IF($C119=BU$17,$G$5*$D119,""))</f>
        <v/>
      </c>
      <c r="BV119" s="34" t="str">
        <f>IF(BU119&lt;&gt;"",HLOOKUP(COUNT($F119:BU119)+1,$G$4:$EH$8,BV$14,0)*$D119,IF($C119=BV$17,$G$5*$D119,""))</f>
        <v/>
      </c>
      <c r="BW119" s="34" t="str">
        <f>IF(BV119&lt;&gt;"",HLOOKUP(COUNT($F119:BV119)+1,$G$4:$EH$8,BW$14,0)*$D119,IF($C119=BW$17,$G$5*$D119,""))</f>
        <v/>
      </c>
      <c r="BX119" s="34" t="str">
        <f>IF(BW119&lt;&gt;"",HLOOKUP(COUNT($F119:BW119)+1,$G$4:$EH$8,BX$14,0)*$D119,IF($C119=BX$17,$G$5*$D119,""))</f>
        <v/>
      </c>
      <c r="BY119" s="34" t="str">
        <f>IF(BX119&lt;&gt;"",HLOOKUP(COUNT($F119:BX119)+1,$G$4:$EH$8,BY$14,0)*$D119,IF($C119=BY$17,$G$5*$D119,""))</f>
        <v/>
      </c>
      <c r="BZ119" s="34" t="str">
        <f>IF(BY119&lt;&gt;"",HLOOKUP(COUNT($F119:BY119)+1,$G$4:$EH$8,BZ$14,0)*$D119,IF($C119=BZ$17,$G$5*$D119,""))</f>
        <v/>
      </c>
      <c r="CA119" s="34" t="str">
        <f>IF(BZ119&lt;&gt;"",HLOOKUP(COUNT($F119:BZ119)+1,$G$4:$EH$8,CA$14,0)*$D119,IF($C119=CA$17,$G$5*$D119,""))</f>
        <v/>
      </c>
      <c r="CB119" s="34" t="str">
        <f>IF(CA119&lt;&gt;"",HLOOKUP(COUNT($F119:CA119)+1,$G$4:$EH$8,CB$14,0)*$D119,IF($C119=CB$17,$G$5*$D119,""))</f>
        <v/>
      </c>
      <c r="CC119" s="34" t="str">
        <f>IF(CB119&lt;&gt;"",HLOOKUP(COUNT($F119:CB119)+1,$G$4:$EH$8,CC$14,0)*$D119,IF($C119=CC$17,$G$5*$D119,""))</f>
        <v/>
      </c>
      <c r="CD119" s="34" t="str">
        <f>IF(CC119&lt;&gt;"",HLOOKUP(COUNT($F119:CC119)+1,$G$4:$EH$8,CD$14,0)*$D119,IF($C119=CD$17,$G$5*$D119,""))</f>
        <v/>
      </c>
      <c r="CE119" s="34" t="str">
        <f>IF(CD119&lt;&gt;"",HLOOKUP(COUNT($F119:CD119)+1,$G$4:$EH$8,CE$14,0)*$D119,IF($C119=CE$17,$G$5*$D119,""))</f>
        <v/>
      </c>
      <c r="CF119" s="34" t="str">
        <f>IF(CE119&lt;&gt;"",HLOOKUP(COUNT($F119:CE119)+1,$G$4:$EH$8,CF$14,0)*$D119,IF($C119=CF$17,$G$5*$D119,""))</f>
        <v/>
      </c>
      <c r="CG119" s="34" t="str">
        <f>IF(CF119&lt;&gt;"",HLOOKUP(COUNT($F119:CF119)+1,$G$4:$EH$8,CG$14,0)*$D119,IF($C119=CG$17,$G$5*$D119,""))</f>
        <v/>
      </c>
      <c r="CH119" s="34" t="str">
        <f>IF(CG119&lt;&gt;"",HLOOKUP(COUNT($F119:CG119)+1,$G$4:$EH$8,CH$14,0)*$D119,IF($C119=CH$17,$G$5*$D119,""))</f>
        <v/>
      </c>
      <c r="CI119" s="34" t="str">
        <f>IF(CH119&lt;&gt;"",HLOOKUP(COUNT($F119:CH119)+1,$G$4:$EH$8,CI$14,0)*$D119,IF($C119=CI$17,$G$5*$D119,""))</f>
        <v/>
      </c>
      <c r="CJ119" s="34" t="str">
        <f>IF(CI119&lt;&gt;"",HLOOKUP(COUNT($F119:CI119)+1,$G$4:$EH$8,CJ$14,0)*$D119,IF($C119=CJ$17,$G$5*$D119,""))</f>
        <v/>
      </c>
      <c r="CK119" s="34" t="str">
        <f>IF(CJ119&lt;&gt;"",HLOOKUP(COUNT($F119:CJ119)+1,$G$4:$EH$8,CK$14,0)*$D119,IF($C119=CK$17,$G$5*$D119,""))</f>
        <v/>
      </c>
      <c r="CL119" s="34" t="str">
        <f>IF(CK119&lt;&gt;"",HLOOKUP(COUNT($F119:CK119)+1,$G$4:$EH$8,CL$14,0)*$D119,IF($C119=CL$17,$G$5*$D119,""))</f>
        <v/>
      </c>
      <c r="CM119" s="34" t="str">
        <f>IF(CL119&lt;&gt;"",HLOOKUP(COUNT($F119:CL119)+1,$G$4:$EH$8,CM$14,0)*$D119,IF($C119=CM$17,$G$5*$D119,""))</f>
        <v/>
      </c>
      <c r="CN119" s="34" t="str">
        <f>IF(CM119&lt;&gt;"",HLOOKUP(COUNT($F119:CM119)+1,$G$4:$EH$8,CN$14,0)*$D119,IF($C119=CN$17,$G$5*$D119,""))</f>
        <v/>
      </c>
      <c r="CO119" s="34" t="str">
        <f>IF(CN119&lt;&gt;"",HLOOKUP(COUNT($F119:CN119)+1,$G$4:$EH$8,CO$14,0)*$D119,IF($C119=CO$17,$G$5*$D119,""))</f>
        <v/>
      </c>
      <c r="CP119" s="34" t="str">
        <f>IF(CO119&lt;&gt;"",HLOOKUP(COUNT($F119:CO119)+1,$G$4:$EH$8,CP$14,0)*$D119,IF($C119=CP$17,$G$5*$D119,""))</f>
        <v/>
      </c>
      <c r="CQ119" s="34" t="str">
        <f>IF(CP119&lt;&gt;"",HLOOKUP(COUNT($F119:CP119)+1,$G$4:$EH$8,CQ$14,0)*$D119,IF($C119=CQ$17,$G$5*$D119,""))</f>
        <v/>
      </c>
      <c r="CR119" s="34" t="str">
        <f>IF(CQ119&lt;&gt;"",HLOOKUP(COUNT($F119:CQ119)+1,$G$4:$EH$8,CR$14,0)*$D119,IF($C119=CR$17,$G$5*$D119,""))</f>
        <v/>
      </c>
      <c r="CS119" s="34" t="str">
        <f>IF(CR119&lt;&gt;"",HLOOKUP(COUNT($F119:CR119)+1,$G$4:$EH$8,CS$14,0)*$D119,IF($C119=CS$17,$G$5*$D119,""))</f>
        <v/>
      </c>
      <c r="CT119" s="34" t="str">
        <f>IF(CS119&lt;&gt;"",HLOOKUP(COUNT($F119:CS119)+1,$G$4:$EH$8,CT$14,0)*$D119,IF($C119=CT$17,$G$5*$D119,""))</f>
        <v/>
      </c>
      <c r="CU119" s="34" t="str">
        <f>IF(CT119&lt;&gt;"",HLOOKUP(COUNT($F119:CT119)+1,$G$4:$EH$8,CU$14,0)*$D119,IF($C119=CU$17,$G$5*$D119,""))</f>
        <v/>
      </c>
      <c r="CV119" s="34" t="str">
        <f>IF(CU119&lt;&gt;"",HLOOKUP(COUNT($F119:CU119)+1,$G$4:$EH$8,CV$14,0)*$D119,IF($C119=CV$17,$G$5*$D119,""))</f>
        <v/>
      </c>
      <c r="CW119" s="34" t="str">
        <f>IF(CV119&lt;&gt;"",HLOOKUP(COUNT($F119:CV119)+1,$G$4:$EH$8,CW$14,0)*$D119,IF($C119=CW$17,$G$5*$D119,""))</f>
        <v/>
      </c>
      <c r="CX119" s="34" t="str">
        <f>IF(CW119&lt;&gt;"",HLOOKUP(COUNT($F119:CW119)+1,$G$4:$EH$8,CX$14,0)*$D119,IF($C119=CX$17,$G$5*$D119,""))</f>
        <v/>
      </c>
      <c r="CY119" s="34" t="str">
        <f>IF(CX119&lt;&gt;"",HLOOKUP(COUNT($F119:CX119)+1,$G$4:$EH$8,CY$14,0)*$D119,IF($C119=CY$17,$G$5*$D119,""))</f>
        <v/>
      </c>
      <c r="CZ119" s="34" t="str">
        <f>IF(CY119&lt;&gt;"",HLOOKUP(COUNT($F119:CY119)+1,$G$4:$EH$8,CZ$14,0)*$D119,IF($C119=CZ$17,$G$5*$D119,""))</f>
        <v/>
      </c>
      <c r="DA119" s="34" t="str">
        <f>IF(CZ119&lt;&gt;"",HLOOKUP(COUNT($F119:CZ119)+1,$G$4:$EH$8,DA$14,0)*$D119,IF($C119=DA$17,$G$5*$D119,""))</f>
        <v/>
      </c>
      <c r="DB119" s="34" t="str">
        <f>IF(DA119&lt;&gt;"",HLOOKUP(COUNT($F119:DA119)+1,$G$4:$EH$8,DB$14,0)*$D119,IF($C119=DB$17,$G$5*$D119,""))</f>
        <v/>
      </c>
      <c r="DC119" s="34">
        <f>IF(DB119&lt;&gt;"",HLOOKUP(COUNT($F119:DB119)+1,$G$4:$EH$8,DC$14,0)*$D119,IF($C119=DC$17,$G$5*$D119,""))</f>
        <v>0</v>
      </c>
      <c r="DD119" s="34">
        <f>IF(DC119&lt;&gt;"",HLOOKUP(COUNT($F119:DC119)+1,$G$4:$EH$8,DD$14,0)*$D119,IF($C119=DD$17,$G$5*$D119,""))</f>
        <v>0</v>
      </c>
      <c r="DE119" s="34" t="e">
        <f>IF(DD119&lt;&gt;"",HLOOKUP(COUNT($F119:DD119)+1,$G$4:$EH$8,DE$14,0)*$D119,IF($C119=DE$17,$G$5*$D119,""))</f>
        <v>#VALUE!</v>
      </c>
      <c r="DF119" s="34" t="e">
        <f>IF(DE119&lt;&gt;"",HLOOKUP(COUNT($F119:DE119)+1,$G$4:$EH$8,DF$14,0)*$D119,IF($C119=DF$17,$G$5*$D119,""))</f>
        <v>#VALUE!</v>
      </c>
      <c r="DG119" s="34" t="e">
        <f>IF(DF119&lt;&gt;"",HLOOKUP(COUNT($F119:DF119)+1,$G$4:$EH$8,DG$14,0)*$D119,IF($C119=DG$17,$G$5*$D119,""))</f>
        <v>#VALUE!</v>
      </c>
      <c r="DH119" s="34" t="e">
        <f>IF(DG119&lt;&gt;"",HLOOKUP(COUNT($F119:DG119)+1,$G$4:$EH$8,DH$14,0)*$D119,IF($C119=DH$17,$G$5*$D119,""))</f>
        <v>#VALUE!</v>
      </c>
      <c r="DI119" s="34" t="e">
        <f>IF(DH119&lt;&gt;"",HLOOKUP(COUNT($F119:DH119)+1,$G$4:$EH$8,DI$14,0)*$D119,IF($C119=DI$17,$G$5*$D119,""))</f>
        <v>#VALUE!</v>
      </c>
      <c r="DJ119" s="34" t="e">
        <f>IF(DI119&lt;&gt;"",HLOOKUP(COUNT($F119:DI119)+1,$G$4:$EH$8,DJ$14,0)*$D119,IF($C119=DJ$17,$G$5*$D119,""))</f>
        <v>#VALUE!</v>
      </c>
      <c r="DK119" s="34" t="e">
        <f>IF(DJ119&lt;&gt;"",HLOOKUP(COUNT($F119:DJ119)+1,$G$4:$EH$8,DK$14,0)*$D119,IF($C119=DK$17,$G$5*$D119,""))</f>
        <v>#VALUE!</v>
      </c>
      <c r="DL119" s="34" t="e">
        <f>IF(DK119&lt;&gt;"",HLOOKUP(COUNT($F119:DK119)+1,$G$4:$EH$8,DL$14,0)*$D119,IF($C119=DL$17,$G$5*$D119,""))</f>
        <v>#VALUE!</v>
      </c>
      <c r="DM119" s="34" t="e">
        <f>IF(DL119&lt;&gt;"",HLOOKUP(COUNT($F119:DL119)+1,$G$4:$EH$8,DM$14,0)*$D119,IF($C119=DM$17,$G$5*$D119,""))</f>
        <v>#VALUE!</v>
      </c>
      <c r="DN119" s="34" t="e">
        <f>IF(DM119&lt;&gt;"",HLOOKUP(COUNT($F119:DM119)+1,$G$4:$EH$8,DN$14,0)*$D119,IF($C119=DN$17,$G$5*$D119,""))</f>
        <v>#VALUE!</v>
      </c>
      <c r="DO119" s="34" t="e">
        <f>IF(DN119&lt;&gt;"",HLOOKUP(COUNT($F119:DN119)+1,$G$4:$EH$8,DO$14,0)*$D119,IF($C119=DO$17,$G$5*$D119,""))</f>
        <v>#VALUE!</v>
      </c>
      <c r="DP119" s="34" t="e">
        <f>IF(DO119&lt;&gt;"",HLOOKUP(COUNT($F119:DO119)+1,$G$4:$EH$8,DP$14,0)*$D119,IF($C119=DP$17,$G$5*$D119,""))</f>
        <v>#VALUE!</v>
      </c>
      <c r="DQ119" s="34" t="e">
        <f>IF(DP119&lt;&gt;"",HLOOKUP(COUNT($F119:DP119)+1,$G$4:$EH$8,DQ$14,0)*$D119,IF($C119=DQ$17,$G$5*$D119,""))</f>
        <v>#VALUE!</v>
      </c>
      <c r="DR119" s="34" t="e">
        <f>IF(DQ119&lt;&gt;"",HLOOKUP(COUNT($F119:DQ119)+1,$G$4:$EH$8,DR$14,0)*$D119,IF($C119=DR$17,$G$5*$D119,""))</f>
        <v>#VALUE!</v>
      </c>
      <c r="DS119" s="34" t="e">
        <f>IF(DR119&lt;&gt;"",HLOOKUP(COUNT($F119:DR119)+1,$G$4:$EH$8,DS$14,0)*$D119,IF($C119=DS$17,$G$5*$D119,""))</f>
        <v>#VALUE!</v>
      </c>
      <c r="DT119" s="34" t="e">
        <f>IF(DS119&lt;&gt;"",HLOOKUP(COUNT($F119:DS119)+1,$G$4:$EH$8,DT$14,0)*$D119,IF($C119=DT$17,$G$5*$D119,""))</f>
        <v>#VALUE!</v>
      </c>
      <c r="DU119" s="34" t="e">
        <f>IF(DT119&lt;&gt;"",HLOOKUP(COUNT($F119:DT119)+1,$G$4:$EH$8,DU$14,0)*$D119,IF($C119=DU$17,$G$5*$D119,""))</f>
        <v>#VALUE!</v>
      </c>
      <c r="DV119" s="34" t="e">
        <f>IF(DU119&lt;&gt;"",HLOOKUP(COUNT($F119:DU119)+1,$G$4:$EH$8,DV$14,0)*$D119,IF($C119=DV$17,$G$5*$D119,""))</f>
        <v>#VALUE!</v>
      </c>
      <c r="DX119" s="34" t="str">
        <f>IF(DW119&lt;&gt;"",HLOOKUP(COUNT($DW119:DW119)+1,$G$4:$CX$8,DX$14,0)*$D119,IF($C119=DX$17,$G$6*$D119,""))</f>
        <v/>
      </c>
      <c r="DY119" s="34" t="str">
        <f>IF(DX119&lt;&gt;"",HLOOKUP(COUNT($DW119:DX119)+1,$G$4:$CX$8,DY$14,0)*$D119,IF($C119=DY$17,$G$6*$D119,""))</f>
        <v/>
      </c>
      <c r="DZ119" s="34" t="str">
        <f>IF(DY119&lt;&gt;"",HLOOKUP(COUNT($DW119:DY119)+1,$G$4:$CX$8,DZ$14,0)*$D119,IF($C119=DZ$17,$G$6*$D119,""))</f>
        <v/>
      </c>
      <c r="EA119" s="34" t="str">
        <f>IF(DZ119&lt;&gt;"",HLOOKUP(COUNT($DW119:DZ119)+1,$G$4:$CX$8,EA$14,0)*$D119,IF($C119=EA$17,$G$6*$D119,""))</f>
        <v/>
      </c>
      <c r="EB119" s="34" t="str">
        <f>IF(EA119&lt;&gt;"",HLOOKUP(COUNT($DW119:EA119)+1,$G$4:$CX$8,EB$14,0)*$D119,IF($C119=EB$17,$G$6*$D119,""))</f>
        <v/>
      </c>
      <c r="EC119" s="34" t="str">
        <f>IF(EB119&lt;&gt;"",HLOOKUP(COUNT($DW119:EB119)+1,$G$4:$CX$8,EC$14,0)*$D119,IF($C119=EC$17,$G$6*$D119,""))</f>
        <v/>
      </c>
      <c r="ED119" s="34" t="str">
        <f>IF(EC119&lt;&gt;"",HLOOKUP(COUNT($DW119:EC119)+1,$G$4:$CX$8,ED$14,0)*$D119,IF($C119=ED$17,$G$6*$D119,""))</f>
        <v/>
      </c>
      <c r="EE119" s="34" t="str">
        <f>IF(ED119&lt;&gt;"",HLOOKUP(COUNT($DW119:ED119)+1,$G$4:$CX$8,EE$14,0)*$D119,IF($C119=EE$17,$G$6*$D119,""))</f>
        <v/>
      </c>
      <c r="EF119" s="34" t="str">
        <f>IF(EE119&lt;&gt;"",HLOOKUP(COUNT($DW119:EE119)+1,$G$4:$CX$8,EF$14,0)*$D119,IF($C119=EF$17,$G$6*$D119,""))</f>
        <v/>
      </c>
      <c r="EG119" s="34" t="str">
        <f>IF(EF119&lt;&gt;"",HLOOKUP(COUNT($DW119:EF119)+1,$G$4:$CX$8,EG$14,0)*$D119,IF($C119=EG$17,$G$6*$D119,""))</f>
        <v/>
      </c>
      <c r="EH119" s="34" t="str">
        <f>IF(EG119&lt;&gt;"",HLOOKUP(COUNT($DW119:EG119)+1,$G$4:$CX$8,EH$14,0)*$D119,IF($C119=EH$17,$G$6*$D119,""))</f>
        <v/>
      </c>
      <c r="EI119" s="34" t="str">
        <f>IF(EH119&lt;&gt;"",HLOOKUP(COUNT($DW119:EH119)+1,$G$4:$CX$8,EI$14,0)*$D119,IF($C119=EI$17,$G$6*$D119,""))</f>
        <v/>
      </c>
      <c r="EJ119" s="34" t="str">
        <f>IF(EI119&lt;&gt;"",HLOOKUP(COUNT($DW119:EI119)+1,$G$4:$CX$8,EJ$14,0)*$D119,IF($C119=EJ$17,$G$6*$D119,""))</f>
        <v/>
      </c>
      <c r="EK119" s="34" t="str">
        <f>IF(EJ119&lt;&gt;"",HLOOKUP(COUNT($DW119:EJ119)+1,$G$4:$CX$8,EK$14,0)*$D119,IF($C119=EK$17,$G$6*$D119,""))</f>
        <v/>
      </c>
      <c r="EL119" s="34" t="str">
        <f>IF(EK119&lt;&gt;"",HLOOKUP(COUNT($DW119:EK119)+1,$G$4:$CX$8,EL$14,0)*$D119,IF($C119=EL$17,$G$6*$D119,""))</f>
        <v/>
      </c>
      <c r="EM119" s="34" t="str">
        <f>IF(EL119&lt;&gt;"",HLOOKUP(COUNT($DW119:EL119)+1,$G$4:$CX$8,EM$14,0)*$D119,IF($C119=EM$17,$G$6*$D119,""))</f>
        <v/>
      </c>
      <c r="EN119" s="34" t="str">
        <f>IF(EM119&lt;&gt;"",HLOOKUP(COUNT($DW119:EM119)+1,$G$4:$CX$8,EN$14,0)*$D119,IF($C119=EN$17,$G$6*$D119,""))</f>
        <v/>
      </c>
      <c r="EO119" s="34" t="str">
        <f>IF(EN119&lt;&gt;"",HLOOKUP(COUNT($DW119:EN119)+1,$G$4:$CX$8,EO$14,0)*$D119,IF($C119=EO$17,$G$6*$D119,""))</f>
        <v/>
      </c>
      <c r="EP119" s="34" t="str">
        <f>IF(EO119&lt;&gt;"",HLOOKUP(COUNT($DW119:EO119)+1,$G$4:$CX$8,EP$14,0)*$D119,IF($C119=EP$17,$G$6*$D119,""))</f>
        <v/>
      </c>
      <c r="EQ119" s="34" t="str">
        <f>IF(EP119&lt;&gt;"",HLOOKUP(COUNT($DW119:EP119)+1,$G$4:$CX$8,EQ$14,0)*$D119,IF($C119=EQ$17,$G$6*$D119,""))</f>
        <v/>
      </c>
      <c r="ER119" s="34" t="str">
        <f>IF(EQ119&lt;&gt;"",HLOOKUP(COUNT($DW119:EQ119)+1,$G$4:$CX$8,ER$14,0)*$D119,IF($C119=ER$17,$G$6*$D119,""))</f>
        <v/>
      </c>
      <c r="ES119" s="34" t="str">
        <f>IF(ER119&lt;&gt;"",HLOOKUP(COUNT($DW119:ER119)+1,$G$4:$CX$8,ES$14,0)*$D119,IF($C119=ES$17,$G$6*$D119,""))</f>
        <v/>
      </c>
      <c r="ET119" s="34" t="str">
        <f>IF(ES119&lt;&gt;"",HLOOKUP(COUNT($DW119:ES119)+1,$G$4:$CX$8,ET$14,0)*$D119,IF($C119=ET$17,$G$6*$D119,""))</f>
        <v/>
      </c>
      <c r="EU119" s="34" t="str">
        <f>IF(ET119&lt;&gt;"",HLOOKUP(COUNT($DW119:ET119)+1,$G$4:$CX$8,EU$14,0)*$D119,IF($C119=EU$17,$G$6*$D119,""))</f>
        <v/>
      </c>
      <c r="EV119" s="34" t="str">
        <f>IF(EU119&lt;&gt;"",HLOOKUP(COUNT($DW119:EU119)+1,$G$4:$CX$8,EV$14,0)*$D119,IF($C119=EV$17,$G$6*$D119,""))</f>
        <v/>
      </c>
      <c r="EW119" s="34" t="str">
        <f>IF(EV119&lt;&gt;"",HLOOKUP(COUNT($DW119:EV119)+1,$G$4:$CX$8,EW$14,0)*$D119,IF($C119=EW$17,$G$6*$D119,""))</f>
        <v/>
      </c>
      <c r="EX119" s="34" t="str">
        <f>IF(EW119&lt;&gt;"",HLOOKUP(COUNT($DW119:EW119)+1,$G$4:$CX$8,EX$14,0)*$D119,IF($C119=EX$17,$G$6*$D119,""))</f>
        <v/>
      </c>
      <c r="EY119" s="34" t="str">
        <f>IF(EX119&lt;&gt;"",HLOOKUP(COUNT($DW119:EX119)+1,$G$4:$CX$8,EY$14,0)*$D119,IF($C119=EY$17,$G$6*$D119,""))</f>
        <v/>
      </c>
      <c r="EZ119" s="34" t="str">
        <f>IF(EY119&lt;&gt;"",HLOOKUP(COUNT($DW119:EY119)+1,$G$4:$CX$8,EZ$14,0)*$D119,IF($C119=EZ$17,$G$6*$D119,""))</f>
        <v/>
      </c>
      <c r="FA119" s="34" t="str">
        <f>IF(EZ119&lt;&gt;"",HLOOKUP(COUNT($DW119:EZ119)+1,$G$4:$CX$8,FA$14,0)*$D119,IF($C119=FA$17,$G$6*$D119,""))</f>
        <v/>
      </c>
      <c r="FB119" s="34" t="str">
        <f>IF(FA119&lt;&gt;"",HLOOKUP(COUNT($DW119:FA119)+1,$G$4:$CX$8,FB$14,0)*$D119,IF($C119=FB$17,$G$6*$D119,""))</f>
        <v/>
      </c>
      <c r="FC119" s="34" t="str">
        <f>IF(FB119&lt;&gt;"",HLOOKUP(COUNT($DW119:FB119)+1,$G$4:$CX$8,FC$14,0)*$D119,IF($C119=FC$17,$G$6*$D119,""))</f>
        <v/>
      </c>
      <c r="FD119" s="34" t="str">
        <f>IF(FC119&lt;&gt;"",HLOOKUP(COUNT($DW119:FC119)+1,$G$4:$CX$8,FD$14,0)*$D119,IF($C119=FD$17,$G$6*$D119,""))</f>
        <v/>
      </c>
      <c r="FE119" s="34" t="str">
        <f>IF(FD119&lt;&gt;"",HLOOKUP(COUNT($DW119:FD119)+1,$G$4:$CX$8,FE$14,0)*$D119,IF($C119=FE$17,$G$6*$D119,""))</f>
        <v/>
      </c>
      <c r="FF119" s="34" t="str">
        <f>IF(FE119&lt;&gt;"",HLOOKUP(COUNT($DW119:FE119)+1,$G$4:$CX$8,FF$14,0)*$D119,IF($C119=FF$17,$G$6*$D119,""))</f>
        <v/>
      </c>
      <c r="FG119" s="34" t="str">
        <f>IF(FF119&lt;&gt;"",HLOOKUP(COUNT($DW119:FF119)+1,$G$4:$CX$8,FG$14,0)*$D119,IF($C119=FG$17,$G$6*$D119,""))</f>
        <v/>
      </c>
      <c r="FH119" s="34" t="str">
        <f>IF(FG119&lt;&gt;"",HLOOKUP(COUNT($DW119:FG119)+1,$G$4:$CX$8,FH$14,0)*$D119,IF($C119=FH$17,$G$6*$D119,""))</f>
        <v/>
      </c>
      <c r="FI119" s="34" t="str">
        <f>IF(FH119&lt;&gt;"",HLOOKUP(COUNT($DW119:FH119)+1,$G$4:$CX$8,FI$14,0)*$D119,IF($C119=FI$17,$G$6*$D119,""))</f>
        <v/>
      </c>
      <c r="FJ119" s="34" t="str">
        <f>IF(FI119&lt;&gt;"",HLOOKUP(COUNT($DW119:FI119)+1,$G$4:$CX$8,FJ$14,0)*$D119,IF($C119=FJ$17,$G$6*$D119,""))</f>
        <v/>
      </c>
      <c r="FK119" s="34" t="str">
        <f>IF(FJ119&lt;&gt;"",HLOOKUP(COUNT($DW119:FJ119)+1,$G$4:$CX$8,FK$14,0)*$D119,IF($C119=FK$17,$G$6*$D119,""))</f>
        <v/>
      </c>
      <c r="FL119" s="34" t="str">
        <f>IF(FK119&lt;&gt;"",HLOOKUP(COUNT($DW119:FK119)+1,$G$4:$CX$8,FL$14,0)*$D119,IF($C119=FL$17,$G$6*$D119,""))</f>
        <v/>
      </c>
      <c r="FM119" s="34" t="str">
        <f>IF(FL119&lt;&gt;"",HLOOKUP(COUNT($DW119:FL119)+1,$G$4:$CX$8,FM$14,0)*$D119,IF($C119=FM$17,$G$6*$D119,""))</f>
        <v/>
      </c>
      <c r="FN119" s="34" t="str">
        <f>IF(FM119&lt;&gt;"",HLOOKUP(COUNT($DW119:FM119)+1,$G$4:$CX$8,FN$14,0)*$D119,IF($C119=FN$17,$G$6*$D119,""))</f>
        <v/>
      </c>
      <c r="FO119" s="34" t="str">
        <f>IF(FN119&lt;&gt;"",HLOOKUP(COUNT($DW119:FN119)+1,$G$4:$CX$8,FO$14,0)*$D119,IF($C119=FO$17,$G$6*$D119,""))</f>
        <v/>
      </c>
      <c r="FP119" s="34" t="str">
        <f>IF(FO119&lt;&gt;"",HLOOKUP(COUNT($DW119:FO119)+1,$G$4:$CX$8,FP$14,0)*$D119,IF($C119=FP$17,$G$6*$D119,""))</f>
        <v/>
      </c>
      <c r="FQ119" s="34" t="str">
        <f>IF(FP119&lt;&gt;"",HLOOKUP(COUNT($DW119:FP119)+1,$G$4:$CX$8,FQ$14,0)*$D119,IF($C119=FQ$17,$G$6*$D119,""))</f>
        <v/>
      </c>
      <c r="FR119" s="34" t="str">
        <f>IF(FQ119&lt;&gt;"",HLOOKUP(COUNT($DW119:FQ119)+1,$G$4:$CX$8,FR$14,0)*$D119,IF($C119=FR$17,$G$6*$D119,""))</f>
        <v/>
      </c>
      <c r="FS119" s="34" t="str">
        <f>IF(FR119&lt;&gt;"",HLOOKUP(COUNT($DW119:FR119)+1,$G$4:$CX$8,FS$14,0)*$D119,IF($C119=FS$17,$G$6*$D119,""))</f>
        <v/>
      </c>
      <c r="FT119" s="34" t="str">
        <f>IF(FS119&lt;&gt;"",HLOOKUP(COUNT($DW119:FS119)+1,$G$4:$CX$8,FT$14,0)*$D119,IF($C119=FT$17,$G$6*$D119,""))</f>
        <v/>
      </c>
      <c r="FU119" s="34" t="str">
        <f>IF(FT119&lt;&gt;"",HLOOKUP(COUNT($DW119:FT119)+1,$G$4:$CX$8,FU$14,0)*$D119,IF($C119=FU$17,$G$6*$D119,""))</f>
        <v/>
      </c>
      <c r="FV119" s="34" t="str">
        <f>IF(FU119&lt;&gt;"",HLOOKUP(COUNT($DW119:FU119)+1,$G$4:$CX$8,FV$14,0)*$D119,IF($C119=FV$17,$G$6*$D119,""))</f>
        <v/>
      </c>
      <c r="FW119" s="34" t="str">
        <f>IF(FV119&lt;&gt;"",HLOOKUP(COUNT($DW119:FV119)+1,$G$4:$CX$8,FW$14,0)*$D119,IF($C119=FW$17,$G$6*$D119,""))</f>
        <v/>
      </c>
      <c r="FX119" s="34" t="str">
        <f>IF(FW119&lt;&gt;"",HLOOKUP(COUNT($DW119:FW119)+1,$G$4:$CX$8,FX$14,0)*$D119,IF($C119=FX$17,$G$6*$D119,""))</f>
        <v/>
      </c>
      <c r="FY119" s="34" t="str">
        <f>IF(FX119&lt;&gt;"",HLOOKUP(COUNT($DW119:FX119)+1,$G$4:$CX$8,FY$14,0)*$D119,IF($C119=FY$17,$G$6*$D119,""))</f>
        <v/>
      </c>
      <c r="FZ119" s="34" t="str">
        <f>IF(FY119&lt;&gt;"",HLOOKUP(COUNT($DW119:FY119)+1,$G$4:$CX$8,FZ$14,0)*$D119,IF($C119=FZ$17,$G$6*$D119,""))</f>
        <v/>
      </c>
      <c r="GA119" s="34" t="str">
        <f>IF(FZ119&lt;&gt;"",HLOOKUP(COUNT($DW119:FZ119)+1,$G$4:$CX$8,GA$14,0)*$D119,IF($C119=GA$17,$G$6*$D119,""))</f>
        <v/>
      </c>
      <c r="GB119" s="34" t="str">
        <f>IF(GA119&lt;&gt;"",HLOOKUP(COUNT($DW119:GA119)+1,$G$4:$CX$8,GB$14,0)*$D119,IF($C119=GB$17,$G$6*$D119,""))</f>
        <v/>
      </c>
      <c r="GC119" s="34" t="str">
        <f>IF(GB119&lt;&gt;"",HLOOKUP(COUNT($DW119:GB119)+1,$G$4:$CX$8,GC$14,0)*$D119,IF($C119=GC$17,$G$6*$D119,""))</f>
        <v/>
      </c>
      <c r="GD119" s="34" t="str">
        <f>IF(GC119&lt;&gt;"",HLOOKUP(COUNT($DW119:GC119)+1,$G$4:$CX$8,GD$14,0)*$D119,IF($C119=GD$17,$G$6*$D119,""))</f>
        <v/>
      </c>
      <c r="GE119" s="34" t="str">
        <f>IF(GD119&lt;&gt;"",HLOOKUP(COUNT($DW119:GD119)+1,$G$4:$CX$8,GE$14,0)*$D119,IF($C119=GE$17,$G$6*$D119,""))</f>
        <v/>
      </c>
      <c r="GF119" s="34" t="str">
        <f>IF(GE119&lt;&gt;"",HLOOKUP(COUNT($DW119:GE119)+1,$G$4:$CX$8,GF$14,0)*$D119,IF($C119=GF$17,$G$6*$D119,""))</f>
        <v/>
      </c>
      <c r="GG119" s="34" t="str">
        <f>IF(GF119&lt;&gt;"",HLOOKUP(COUNT($DW119:GF119)+1,$G$4:$CX$8,GG$14,0)*$D119,IF($C119=GG$17,$G$6*$D119,""))</f>
        <v/>
      </c>
      <c r="GH119" s="34" t="str">
        <f>IF(GG119&lt;&gt;"",HLOOKUP(COUNT($DW119:GG119)+1,$G$4:$CX$8,GH$14,0)*$D119,IF($C119=GH$17,$G$6*$D119,""))</f>
        <v/>
      </c>
      <c r="GI119" s="34" t="str">
        <f>IF(GH119&lt;&gt;"",HLOOKUP(COUNT($DW119:GH119)+1,$G$4:$CX$8,GI$14,0)*$D119,IF($C119=GI$17,$G$6*$D119,""))</f>
        <v/>
      </c>
      <c r="GJ119" s="34" t="str">
        <f>IF(GI119&lt;&gt;"",HLOOKUP(COUNT($DW119:GI119)+1,$G$4:$CX$8,GJ$14,0)*$D119,IF($C119=GJ$17,$G$6*$D119,""))</f>
        <v/>
      </c>
      <c r="GK119" s="34" t="str">
        <f>IF(GJ119&lt;&gt;"",HLOOKUP(COUNT($DW119:GJ119)+1,$G$4:$CX$8,GK$14,0)*$D119,IF($C119=GK$17,$G$6*$D119,""))</f>
        <v/>
      </c>
      <c r="GL119" s="34" t="str">
        <f>IF(GK119&lt;&gt;"",HLOOKUP(COUNT($DW119:GK119)+1,$G$4:$CX$8,GL$14,0)*$D119,IF($C119=GL$17,$G$6*$D119,""))</f>
        <v/>
      </c>
      <c r="GM119" s="34" t="str">
        <f>IF(GL119&lt;&gt;"",HLOOKUP(COUNT($DW119:GL119)+1,$G$4:$CX$8,GM$14,0)*$D119,IF($C119=GM$17,$G$6*$D119,""))</f>
        <v/>
      </c>
      <c r="GN119" s="34" t="str">
        <f>IF(GM119&lt;&gt;"",HLOOKUP(COUNT($DW119:GM119)+1,$G$4:$CX$8,GN$14,0)*$D119,IF($C119=GN$17,$G$6*$D119,""))</f>
        <v/>
      </c>
      <c r="GO119" s="34" t="str">
        <f>IF(GN119&lt;&gt;"",HLOOKUP(COUNT($DW119:GN119)+1,$G$4:$CX$8,GO$14,0)*$D119,IF($C119=GO$17,$G$6*$D119,""))</f>
        <v/>
      </c>
      <c r="GP119" s="34" t="str">
        <f>IF(GO119&lt;&gt;"",HLOOKUP(COUNT($DW119:GO119)+1,$G$4:$CX$8,GP$14,0)*$D119,IF($C119=GP$17,$G$6*$D119,""))</f>
        <v/>
      </c>
      <c r="GQ119" s="34" t="str">
        <f>IF(GP119&lt;&gt;"",HLOOKUP(COUNT($DW119:GP119)+1,$G$4:$CX$8,GQ$14,0)*$D119,IF($C119=GQ$17,$G$6*$D119,""))</f>
        <v/>
      </c>
      <c r="GR119" s="34" t="str">
        <f>IF(GQ119&lt;&gt;"",HLOOKUP(COUNT($DW119:GQ119)+1,$G$4:$CX$8,GR$14,0)*$D119,IF($C119=GR$17,$G$6*$D119,""))</f>
        <v/>
      </c>
      <c r="GS119" s="34" t="str">
        <f>IF(GR119&lt;&gt;"",HLOOKUP(COUNT($DW119:GR119)+1,$G$4:$CX$8,GS$14,0)*$D119,IF($C119=GS$17,$G$6*$D119,""))</f>
        <v/>
      </c>
      <c r="GT119" s="34" t="str">
        <f>IF(GS119&lt;&gt;"",HLOOKUP(COUNT($DW119:GS119)+1,$G$4:$CX$8,GT$14,0)*$D119,IF($C119=GT$17,$G$6*$D119,""))</f>
        <v/>
      </c>
      <c r="GU119" s="34" t="str">
        <f>IF(GT119&lt;&gt;"",HLOOKUP(COUNT($DW119:GT119)+1,$G$4:$CX$8,GU$14,0)*$D119,IF($C119=GU$17,$G$6*$D119,""))</f>
        <v/>
      </c>
      <c r="GV119" s="34" t="str">
        <f>IF(GU119&lt;&gt;"",HLOOKUP(COUNT($DW119:GU119)+1,$G$4:$CX$8,GV$14,0)*$D119,IF($C119=GV$17,$G$6*$D119,""))</f>
        <v/>
      </c>
      <c r="GW119" s="34" t="str">
        <f>IF(GV119&lt;&gt;"",HLOOKUP(COUNT($DW119:GV119)+1,$G$4:$CX$8,GW$14,0)*$D119,IF($C119=GW$17,$G$6*$D119,""))</f>
        <v/>
      </c>
      <c r="GX119" s="34" t="str">
        <f>IF(GW119&lt;&gt;"",HLOOKUP(COUNT($DW119:GW119)+1,$G$4:$CX$8,GX$14,0)*$D119,IF($C119=GX$17,$G$6*$D119,""))</f>
        <v/>
      </c>
      <c r="GY119" s="34" t="str">
        <f>IF(GX119&lt;&gt;"",HLOOKUP(COUNT($DW119:GX119)+1,$G$4:$CX$8,GY$14,0)*$D119,IF($C119=GY$17,$G$6*$D119,""))</f>
        <v/>
      </c>
      <c r="GZ119" s="34" t="str">
        <f>IF(GY119&lt;&gt;"",HLOOKUP(COUNT($DW119:GY119)+1,$G$4:$CX$8,GZ$14,0)*$D119,IF($C119=GZ$17,$G$6*$D119,""))</f>
        <v/>
      </c>
      <c r="HA119" s="34" t="str">
        <f>IF(GZ119&lt;&gt;"",HLOOKUP(COUNT($DW119:GZ119)+1,$G$4:$CX$8,HA$14,0)*$D119,IF($C119=HA$17,$G$6*$D119,""))</f>
        <v/>
      </c>
      <c r="HB119" s="34" t="str">
        <f>IF(HA119&lt;&gt;"",HLOOKUP(COUNT($DW119:HA119)+1,$G$4:$CX$8,HB$14,0)*$D119,IF($C119=HB$17,$G$6*$D119,""))</f>
        <v/>
      </c>
      <c r="HC119" s="34" t="str">
        <f>IF(HB119&lt;&gt;"",HLOOKUP(COUNT($DW119:HB119)+1,$G$4:$CX$8,HC$14,0)*$D119,IF($C119=HC$17,$G$6*$D119,""))</f>
        <v/>
      </c>
      <c r="HD119" s="34" t="str">
        <f>IF(HC119&lt;&gt;"",HLOOKUP(COUNT($DW119:HC119)+1,$G$4:$CX$8,HD$14,0)*$D119,IF($C119=HD$17,$G$6*$D119,""))</f>
        <v/>
      </c>
      <c r="HE119" s="34" t="str">
        <f>IF(HD119&lt;&gt;"",HLOOKUP(COUNT($DW119:HD119)+1,$G$4:$CX$8,HE$14,0)*$D119,IF($C119=HE$17,$G$6*$D119,""))</f>
        <v/>
      </c>
      <c r="HF119" s="34" t="str">
        <f>IF(HE119&lt;&gt;"",HLOOKUP(COUNT($DW119:HE119)+1,$G$4:$CX$8,HF$14,0)*$D119,IF($C119=HF$17,$G$6*$D119,""))</f>
        <v/>
      </c>
      <c r="HG119" s="34" t="str">
        <f>IF(HF119&lt;&gt;"",HLOOKUP(COUNT($DW119:HF119)+1,$G$4:$CX$8,HG$14,0)*$D119,IF($C119=HG$17,$G$6*$D119,""))</f>
        <v/>
      </c>
      <c r="HH119" s="34" t="str">
        <f>IF(HG119&lt;&gt;"",HLOOKUP(COUNT($DW119:HG119)+1,$G$4:$CX$8,HH$14,0)*$D119,IF($C119=HH$17,$G$6*$D119,""))</f>
        <v/>
      </c>
      <c r="HI119" s="34" t="str">
        <f>IF(HH119&lt;&gt;"",HLOOKUP(COUNT($DW119:HH119)+1,$G$4:$CX$8,HI$14,0)*$D119,IF($C119=HI$17,$G$6*$D119,""))</f>
        <v/>
      </c>
      <c r="HJ119" s="34" t="str">
        <f>IF(HI119&lt;&gt;"",HLOOKUP(COUNT($DW119:HI119)+1,$G$4:$CX$8,HJ$14,0)*$D119,IF($C119=HJ$17,$G$6*$D119,""))</f>
        <v/>
      </c>
      <c r="HK119" s="34" t="str">
        <f>IF(HJ119&lt;&gt;"",HLOOKUP(COUNT($DW119:HJ119)+1,$G$4:$CX$8,HK$14,0)*$D119,IF($C119=HK$17,$G$6*$D119,""))</f>
        <v/>
      </c>
      <c r="HL119" s="34" t="str">
        <f>IF(HK119&lt;&gt;"",HLOOKUP(COUNT($DW119:HK119)+1,$G$4:$CX$8,HL$14,0)*$D119,IF($C119=HL$17,$G$6*$D119,""))</f>
        <v/>
      </c>
      <c r="HM119" s="34" t="str">
        <f>IF(HL119&lt;&gt;"",HLOOKUP(COUNT($DW119:HL119)+1,$G$4:$CX$8,HM$14,0)*$D119,IF($C119=HM$17,$G$6*$D119,""))</f>
        <v/>
      </c>
      <c r="HN119" s="34" t="str">
        <f>IF(HM119&lt;&gt;"",HLOOKUP(COUNT($DW119:HM119)+1,$G$4:$CX$8,HN$14,0)*$D119,IF($C119=HN$17,$G$6*$D119,""))</f>
        <v/>
      </c>
      <c r="HO119" s="34" t="str">
        <f>IF(HN119&lt;&gt;"",HLOOKUP(COUNT($DW119:HN119)+1,$G$4:$CX$8,HO$14,0)*$D119,IF($C119=HO$17,$G$6*$D119,""))</f>
        <v/>
      </c>
      <c r="HP119" s="34" t="str">
        <f>IF(HO119&lt;&gt;"",HLOOKUP(COUNT($DW119:HO119)+1,$G$4:$CX$8,HP$14,0)*$D119,IF($C119=HP$17,$G$6*$D119,""))</f>
        <v/>
      </c>
      <c r="HQ119" s="34" t="str">
        <f>IF(HP119&lt;&gt;"",HLOOKUP(COUNT($DW119:HP119)+1,$G$4:$CX$8,HQ$14,0)*$D119,IF($C119=HQ$17,$G$6*$D119,""))</f>
        <v/>
      </c>
      <c r="HR119" s="34" t="str">
        <f>IF(HQ119&lt;&gt;"",HLOOKUP(COUNT($DW119:HQ119)+1,$G$4:$CX$8,HR$14,0)*$D119,IF($C119=HR$17,$G$6*$D119,""))</f>
        <v/>
      </c>
      <c r="HS119" s="34" t="str">
        <f>IF(HR119&lt;&gt;"",HLOOKUP(COUNT($DW119:HR119)+1,$G$4:$CX$8,HS$14,0)*$D119,IF($C119=HS$17,$G$6*$D119,""))</f>
        <v/>
      </c>
      <c r="HT119" s="34">
        <f>IF(HS119&lt;&gt;"",HLOOKUP(COUNT($DW119:HS119)+1,$G$4:$CX$8,HT$14,0)*$D119,IF($C119=HT$17,$G$6*$D119,""))</f>
        <v>0</v>
      </c>
      <c r="HU119" s="34">
        <f>IF(HT119&lt;&gt;"",HLOOKUP(COUNT($DW119:HT119)+1,$G$4:$CX$8,HU$14,0)*$D119,IF($C119=HU$17,$G$6*$D119,""))</f>
        <v>7500</v>
      </c>
      <c r="HV119" s="34">
        <f>IF(HU119&lt;&gt;"",HLOOKUP(COUNT($DW119:HU119)+1,$G$4:$CX$8,HV$14,0)*$D119,IF($C119=HV$17,$G$6*$D119,""))</f>
        <v>7500</v>
      </c>
      <c r="HW119" s="34">
        <f>IF(HV119&lt;&gt;"",HLOOKUP(COUNT($DW119:HV119)+1,$G$4:$CX$8,HW$14,0)*$D119,IF($C119=HW$17,$G$6*$D119,""))</f>
        <v>7500</v>
      </c>
      <c r="HX119" s="34">
        <f>IF(HW119&lt;&gt;"",HLOOKUP(COUNT($DW119:HW119)+1,$G$4:$CX$8,HX$14,0)*$D119,IF($C119=HX$17,$G$6*$D119,""))</f>
        <v>9048.4582084179765</v>
      </c>
      <c r="HY119" s="34">
        <f>IF(HX119&lt;&gt;"",HLOOKUP(COUNT($DW119:HX119)+1,$G$4:$CX$8,HY$14,0)*$D119,IF($C119=HY$17,$G$6*$D119,""))</f>
        <v>11310.572760522478</v>
      </c>
      <c r="HZ119" s="34">
        <f>IF(HY119&lt;&gt;"",HLOOKUP(COUNT($DW119:HY119)+1,$G$4:$CX$8,HZ$14,0)*$D119,IF($C119=HZ$17,$G$6*$D119,""))</f>
        <v>13572.687312626966</v>
      </c>
      <c r="IA119" s="34">
        <f>IF(HZ119&lt;&gt;"",HLOOKUP(COUNT($DW119:HZ119)+1,$G$4:$CX$8,IA$14,0)*$D119,IF($C119=IA$17,$G$6*$D119,""))</f>
        <v>15744.31728264728</v>
      </c>
      <c r="IB119" s="34">
        <f>IF(IA119&lt;&gt;"",HLOOKUP(COUNT($DW119:IA119)+1,$G$4:$CX$8,IB$14,0)*$D119,IF($C119=IB$17,$G$6*$D119,""))</f>
        <v>17948.521702217906</v>
      </c>
      <c r="IC119" s="34">
        <f>IF(IB119&lt;&gt;"",HLOOKUP(COUNT($DW119:IB119)+1,$G$4:$CX$8,IC$14,0)*$D119,IF($C119=IC$17,$G$6*$D119,""))</f>
        <v>20281.829523506218</v>
      </c>
      <c r="ID119" s="34">
        <f>IF(IC119&lt;&gt;"",HLOOKUP(COUNT($DW119:IC119)+1,$G$4:$CX$8,ID$14,0)*$D119,IF($C119=ID$17,$G$6*$D119,""))</f>
        <v>22512.830771091903</v>
      </c>
      <c r="IE119" s="34">
        <f>IF(ID119&lt;&gt;"",HLOOKUP(COUNT($DW119:ID119)+1,$G$4:$CX$8,IE$14,0)*$D119,IF($C119=IE$17,$G$6*$D119,""))</f>
        <v>24764.113848201101</v>
      </c>
      <c r="IF119" s="34">
        <f>IF(IE119&lt;&gt;"",HLOOKUP(COUNT($DW119:IE119)+1,$G$4:$CX$8,IF$14,0)*$D119,IF($C119=IF$17,$G$6*$D119,""))</f>
        <v>18573.085386150833</v>
      </c>
      <c r="IG119" s="34">
        <f>IF(IF119&lt;&gt;"",HLOOKUP(COUNT($DW119:IF119)+1,$G$4:$CX$8,IG$14,0)*$D119,IF($C119=IG$17,$G$6*$D119,""))</f>
        <v>17644.431116843283</v>
      </c>
      <c r="IH119" s="34">
        <f>IF(IG119&lt;&gt;"",HLOOKUP(COUNT($DW119:IG119)+1,$G$4:$CX$8,IH$14,0)*$D119,IF($C119=IH$17,$G$6*$D119,""))</f>
        <v>19408.874228527617</v>
      </c>
      <c r="II119" s="34">
        <f>IF(IH119&lt;&gt;"",HLOOKUP(COUNT($DW119:IH119)+1,$G$4:$CX$8,II$14,0)*$D119,IF($C119=II$17,$G$6*$D119,""))</f>
        <v>21349.761651380388</v>
      </c>
      <c r="IJ119" s="34">
        <f>IF(II119&lt;&gt;"",HLOOKUP(COUNT($DW119:II119)+1,$G$4:$CX$8,IJ$14,0)*$D119,IF($C119=IJ$17,$G$6*$D119,""))</f>
        <v>23484.73781651842</v>
      </c>
      <c r="IK119" s="34">
        <f>IF(IJ119&lt;&gt;"",HLOOKUP(COUNT($DW119:IJ119)+1,$G$4:$CX$8,IK$14,0)*$D119,IF($C119=IK$17,$G$6*$D119,""))</f>
        <v>25833.211598170259</v>
      </c>
      <c r="IL119" s="34">
        <f>IF(IK119&lt;&gt;"",HLOOKUP(COUNT($DW119:IK119)+1,$G$4:$CX$8,IL$14,0)*$D119,IF($C119=IL$17,$G$6*$D119,""))</f>
        <v>24541.551018261736</v>
      </c>
      <c r="IM119" s="34">
        <f>IF(IL119&lt;&gt;"",HLOOKUP(COUNT($DW119:IL119)+1,$G$4:$CX$8,IM$14,0)*$D119,IF($C119=IM$17,$G$6*$D119,""))</f>
        <v>23314.473467348653</v>
      </c>
      <c r="IO119" s="34" t="str">
        <f>IF(IN119&lt;&gt;"",HLOOKUP(COUNT($IN119:IN119)+1,$G$4:$EH$8,IO$14,0)*$D119,IF($C119=IO$17,$G$7*$D119,""))</f>
        <v/>
      </c>
      <c r="IP119" s="34" t="str">
        <f>IF(IO119&lt;&gt;"",HLOOKUP(COUNT($IN119:IO119)+1,$G$4:$EH$8,IP$14,0)*$D119,IF($C119=IP$17,$G$7*$D119,""))</f>
        <v/>
      </c>
      <c r="IQ119" s="34" t="str">
        <f>IF(IP119&lt;&gt;"",HLOOKUP(COUNT($IN119:IP119)+1,$G$4:$EH$8,IQ$14,0)*$D119,IF($C119=IQ$17,$G$7*$D119,""))</f>
        <v/>
      </c>
      <c r="IR119" s="34" t="str">
        <f>IF(IQ119&lt;&gt;"",HLOOKUP(COUNT($IN119:IQ119)+1,$G$4:$EH$8,IR$14,0)*$D119,IF($C119=IR$17,$G$7*$D119,""))</f>
        <v/>
      </c>
      <c r="IS119" s="34" t="str">
        <f>IF(IR119&lt;&gt;"",HLOOKUP(COUNT($IN119:IR119)+1,$G$4:$EH$8,IS$14,0)*$D119,IF($C119=IS$17,$G$7*$D119,""))</f>
        <v/>
      </c>
      <c r="IT119" s="34" t="str">
        <f>IF(IS119&lt;&gt;"",HLOOKUP(COUNT($IN119:IS119)+1,$G$4:$EH$8,IT$14,0)*$D119,IF($C119=IT$17,$G$7*$D119,""))</f>
        <v/>
      </c>
      <c r="IU119" s="34" t="str">
        <f>IF(IT119&lt;&gt;"",HLOOKUP(COUNT($IN119:IT119)+1,$G$4:$EH$8,IU$14,0)*$D119,IF($C119=IU$17,$G$7*$D119,""))</f>
        <v/>
      </c>
      <c r="IV119" s="34" t="str">
        <f>IF(IU119&lt;&gt;"",HLOOKUP(COUNT($IN119:IU119)+1,$G$4:$EH$8,IV$14,0)*$D119,IF($C119=IV$17,$G$7*$D119,""))</f>
        <v/>
      </c>
      <c r="IW119" s="34" t="str">
        <f>IF(IV119&lt;&gt;"",HLOOKUP(COUNT($IN119:IV119)+1,$G$4:$EH$8,IW$14,0)*$D119,IF($C119=IW$17,$G$7*$D119,""))</f>
        <v/>
      </c>
      <c r="IX119" s="34" t="str">
        <f>IF(IW119&lt;&gt;"",HLOOKUP(COUNT($IN119:IW119)+1,$G$4:$EH$8,IX$14,0)*$D119,IF($C119=IX$17,$G$7*$D119,""))</f>
        <v/>
      </c>
      <c r="IY119" s="34" t="str">
        <f>IF(IX119&lt;&gt;"",HLOOKUP(COUNT($IN119:IX119)+1,$G$4:$EH$8,IY$14,0)*$D119,IF($C119=IY$17,$G$7*$D119,""))</f>
        <v/>
      </c>
      <c r="IZ119" s="34" t="str">
        <f>IF(IY119&lt;&gt;"",HLOOKUP(COUNT($IN119:IY119)+1,$G$4:$EH$8,IZ$14,0)*$D119,IF($C119=IZ$17,$G$7*$D119,""))</f>
        <v/>
      </c>
      <c r="JA119" s="34" t="str">
        <f>IF(IZ119&lt;&gt;"",HLOOKUP(COUNT($IN119:IZ119)+1,$G$4:$EH$8,JA$14,0)*$D119,IF($C119=JA$17,$G$7*$D119,""))</f>
        <v/>
      </c>
      <c r="JB119" s="34" t="str">
        <f>IF(JA119&lt;&gt;"",HLOOKUP(COUNT($IN119:JA119)+1,$G$4:$EH$8,JB$14,0)*$D119,IF($C119=JB$17,$G$7*$D119,""))</f>
        <v/>
      </c>
      <c r="JC119" s="34" t="str">
        <f>IF(JB119&lt;&gt;"",HLOOKUP(COUNT($IN119:JB119)+1,$G$4:$EH$8,JC$14,0)*$D119,IF($C119=JC$17,$G$7*$D119,""))</f>
        <v/>
      </c>
      <c r="JD119" s="34" t="str">
        <f>IF(JC119&lt;&gt;"",HLOOKUP(COUNT($IN119:JC119)+1,$G$4:$EH$8,JD$14,0)*$D119,IF($C119=JD$17,$G$7*$D119,""))</f>
        <v/>
      </c>
      <c r="JE119" s="34" t="str">
        <f>IF(JD119&lt;&gt;"",HLOOKUP(COUNT($IN119:JD119)+1,$G$4:$EH$8,JE$14,0)*$D119,IF($C119=JE$17,$G$7*$D119,""))</f>
        <v/>
      </c>
      <c r="JF119" s="34" t="str">
        <f>IF(JE119&lt;&gt;"",HLOOKUP(COUNT($IN119:JE119)+1,$G$4:$EH$8,JF$14,0)*$D119,IF($C119=JF$17,$G$7*$D119,""))</f>
        <v/>
      </c>
      <c r="JG119" s="34" t="str">
        <f>IF(JF119&lt;&gt;"",HLOOKUP(COUNT($IN119:JF119)+1,$G$4:$EH$8,JG$14,0)*$D119,IF($C119=JG$17,$G$7*$D119,""))</f>
        <v/>
      </c>
      <c r="JH119" s="34" t="str">
        <f>IF(JG119&lt;&gt;"",HLOOKUP(COUNT($IN119:JG119)+1,$G$4:$EH$8,JH$14,0)*$D119,IF($C119=JH$17,$G$7*$D119,""))</f>
        <v/>
      </c>
      <c r="JI119" s="34" t="str">
        <f>IF(JH119&lt;&gt;"",HLOOKUP(COUNT($IN119:JH119)+1,$G$4:$EH$8,JI$14,0)*$D119,IF($C119=JI$17,$G$7*$D119,""))</f>
        <v/>
      </c>
      <c r="JJ119" s="34" t="str">
        <f>IF(JI119&lt;&gt;"",HLOOKUP(COUNT($IN119:JI119)+1,$G$4:$EH$8,JJ$14,0)*$D119,IF($C119=JJ$17,$G$7*$D119,""))</f>
        <v/>
      </c>
      <c r="JK119" s="34" t="str">
        <f>IF(JJ119&lt;&gt;"",HLOOKUP(COUNT($IN119:JJ119)+1,$G$4:$EH$8,JK$14,0)*$D119,IF($C119=JK$17,$G$7*$D119,""))</f>
        <v/>
      </c>
      <c r="JL119" s="34" t="str">
        <f>IF(JK119&lt;&gt;"",HLOOKUP(COUNT($IN119:JK119)+1,$G$4:$EH$8,JL$14,0)*$D119,IF($C119=JL$17,$G$7*$D119,""))</f>
        <v/>
      </c>
      <c r="JM119" s="34" t="str">
        <f>IF(JL119&lt;&gt;"",HLOOKUP(COUNT($IN119:JL119)+1,$G$4:$EH$8,JM$14,0)*$D119,IF($C119=JM$17,$G$7*$D119,""))</f>
        <v/>
      </c>
      <c r="JN119" s="34" t="str">
        <f>IF(JM119&lt;&gt;"",HLOOKUP(COUNT($IN119:JM119)+1,$G$4:$EH$8,JN$14,0)*$D119,IF($C119=JN$17,$G$7*$D119,""))</f>
        <v/>
      </c>
      <c r="JO119" s="34" t="str">
        <f>IF(JN119&lt;&gt;"",HLOOKUP(COUNT($IN119:JN119)+1,$G$4:$EH$8,JO$14,0)*$D119,IF($C119=JO$17,$G$7*$D119,""))</f>
        <v/>
      </c>
      <c r="JP119" s="34" t="str">
        <f>IF(JO119&lt;&gt;"",HLOOKUP(COUNT($IN119:JO119)+1,$G$4:$EH$8,JP$14,0)*$D119,IF($C119=JP$17,$G$7*$D119,""))</f>
        <v/>
      </c>
      <c r="JQ119" s="34" t="str">
        <f>IF(JP119&lt;&gt;"",HLOOKUP(COUNT($IN119:JP119)+1,$G$4:$EH$8,JQ$14,0)*$D119,IF($C119=JQ$17,$G$7*$D119,""))</f>
        <v/>
      </c>
      <c r="JR119" s="34" t="str">
        <f>IF(JQ119&lt;&gt;"",HLOOKUP(COUNT($IN119:JQ119)+1,$G$4:$EH$8,JR$14,0)*$D119,IF($C119=JR$17,$G$7*$D119,""))</f>
        <v/>
      </c>
      <c r="JS119" s="34" t="str">
        <f>IF(JR119&lt;&gt;"",HLOOKUP(COUNT($IN119:JR119)+1,$G$4:$EH$8,JS$14,0)*$D119,IF($C119=JS$17,$G$7*$D119,""))</f>
        <v/>
      </c>
      <c r="JT119" s="34" t="str">
        <f>IF(JS119&lt;&gt;"",HLOOKUP(COUNT($IN119:JS119)+1,$G$4:$EH$8,JT$14,0)*$D119,IF($C119=JT$17,$G$7*$D119,""))</f>
        <v/>
      </c>
      <c r="JU119" s="34" t="str">
        <f>IF(JT119&lt;&gt;"",HLOOKUP(COUNT($IN119:JT119)+1,$G$4:$EH$8,JU$14,0)*$D119,IF($C119=JU$17,$G$7*$D119,""))</f>
        <v/>
      </c>
      <c r="JV119" s="34" t="str">
        <f>IF(JU119&lt;&gt;"",HLOOKUP(COUNT($IN119:JU119)+1,$G$4:$EH$8,JV$14,0)*$D119,IF($C119=JV$17,$G$7*$D119,""))</f>
        <v/>
      </c>
      <c r="JW119" s="34" t="str">
        <f>IF(JV119&lt;&gt;"",HLOOKUP(COUNT($IN119:JV119)+1,$G$4:$EH$8,JW$14,0)*$D119,IF($C119=JW$17,$G$7*$D119,""))</f>
        <v/>
      </c>
      <c r="JX119" s="34" t="str">
        <f>IF(JW119&lt;&gt;"",HLOOKUP(COUNT($IN119:JW119)+1,$G$4:$EH$8,JX$14,0)*$D119,IF($C119=JX$17,$G$7*$D119,""))</f>
        <v/>
      </c>
      <c r="JY119" s="34" t="str">
        <f>IF(JX119&lt;&gt;"",HLOOKUP(COUNT($IN119:JX119)+1,$G$4:$EH$8,JY$14,0)*$D119,IF($C119=JY$17,$G$7*$D119,""))</f>
        <v/>
      </c>
      <c r="JZ119" s="34" t="str">
        <f>IF(JY119&lt;&gt;"",HLOOKUP(COUNT($IN119:JY119)+1,$G$4:$EH$8,JZ$14,0)*$D119,IF($C119=JZ$17,$G$7*$D119,""))</f>
        <v/>
      </c>
      <c r="KA119" s="34" t="str">
        <f>IF(JZ119&lt;&gt;"",HLOOKUP(COUNT($IN119:JZ119)+1,$G$4:$EH$8,KA$14,0)*$D119,IF($C119=KA$17,$G$7*$D119,""))</f>
        <v/>
      </c>
      <c r="KB119" s="34" t="str">
        <f>IF(KA119&lt;&gt;"",HLOOKUP(COUNT($IN119:KA119)+1,$G$4:$EH$8,KB$14,0)*$D119,IF($C119=KB$17,$G$7*$D119,""))</f>
        <v/>
      </c>
      <c r="KC119" s="34" t="str">
        <f>IF(KB119&lt;&gt;"",HLOOKUP(COUNT($IN119:KB119)+1,$G$4:$EH$8,KC$14,0)*$D119,IF($C119=KC$17,$G$7*$D119,""))</f>
        <v/>
      </c>
      <c r="KD119" s="34" t="str">
        <f>IF(KC119&lt;&gt;"",HLOOKUP(COUNT($IN119:KC119)+1,$G$4:$EH$8,KD$14,0)*$D119,IF($C119=KD$17,$G$7*$D119,""))</f>
        <v/>
      </c>
      <c r="KE119" s="34" t="str">
        <f>IF(KD119&lt;&gt;"",HLOOKUP(COUNT($IN119:KD119)+1,$G$4:$EH$8,KE$14,0)*$D119,IF($C119=KE$17,$G$7*$D119,""))</f>
        <v/>
      </c>
      <c r="KF119" s="34" t="str">
        <f>IF(KE119&lt;&gt;"",HLOOKUP(COUNT($IN119:KE119)+1,$G$4:$EH$8,KF$14,0)*$D119,IF($C119=KF$17,$G$7*$D119,""))</f>
        <v/>
      </c>
      <c r="KG119" s="34" t="str">
        <f>IF(KF119&lt;&gt;"",HLOOKUP(COUNT($IN119:KF119)+1,$G$4:$EH$8,KG$14,0)*$D119,IF($C119=KG$17,$G$7*$D119,""))</f>
        <v/>
      </c>
      <c r="KH119" s="34" t="str">
        <f>IF(KG119&lt;&gt;"",HLOOKUP(COUNT($IN119:KG119)+1,$G$4:$EH$8,KH$14,0)*$D119,IF($C119=KH$17,$G$7*$D119,""))</f>
        <v/>
      </c>
      <c r="KI119" s="34" t="str">
        <f>IF(KH119&lt;&gt;"",HLOOKUP(COUNT($IN119:KH119)+1,$G$4:$EH$8,KI$14,0)*$D119,IF($C119=KI$17,$G$7*$D119,""))</f>
        <v/>
      </c>
      <c r="KJ119" s="34" t="str">
        <f>IF(KI119&lt;&gt;"",HLOOKUP(COUNT($IN119:KI119)+1,$G$4:$EH$8,KJ$14,0)*$D119,IF($C119=KJ$17,$G$7*$D119,""))</f>
        <v/>
      </c>
      <c r="KK119" s="34" t="str">
        <f>IF(KJ119&lt;&gt;"",HLOOKUP(COUNT($IN119:KJ119)+1,$G$4:$EH$8,KK$14,0)*$D119,IF($C119=KK$17,$G$7*$D119,""))</f>
        <v/>
      </c>
      <c r="KL119" s="34" t="str">
        <f>IF(KK119&lt;&gt;"",HLOOKUP(COUNT($IN119:KK119)+1,$G$4:$EH$8,KL$14,0)*$D119,IF($C119=KL$17,$G$7*$D119,""))</f>
        <v/>
      </c>
      <c r="KM119" s="34" t="str">
        <f>IF(KL119&lt;&gt;"",HLOOKUP(COUNT($IN119:KL119)+1,$G$4:$EH$8,KM$14,0)*$D119,IF($C119=KM$17,$G$7*$D119,""))</f>
        <v/>
      </c>
      <c r="KN119" s="34" t="str">
        <f>IF(KM119&lt;&gt;"",HLOOKUP(COUNT($IN119:KM119)+1,$G$4:$EH$8,KN$14,0)*$D119,IF($C119=KN$17,$G$7*$D119,""))</f>
        <v/>
      </c>
      <c r="KO119" s="34" t="str">
        <f>IF(KN119&lt;&gt;"",HLOOKUP(COUNT($IN119:KN119)+1,$G$4:$EH$8,KO$14,0)*$D119,IF($C119=KO$17,$G$7*$D119,""))</f>
        <v/>
      </c>
      <c r="KP119" s="34" t="str">
        <f>IF(KO119&lt;&gt;"",HLOOKUP(COUNT($IN119:KO119)+1,$G$4:$EH$8,KP$14,0)*$D119,IF($C119=KP$17,$G$7*$D119,""))</f>
        <v/>
      </c>
      <c r="KQ119" s="34" t="str">
        <f>IF(KP119&lt;&gt;"",HLOOKUP(COUNT($IN119:KP119)+1,$G$4:$EH$8,KQ$14,0)*$D119,IF($C119=KQ$17,$G$7*$D119,""))</f>
        <v/>
      </c>
      <c r="KR119" s="34" t="str">
        <f>IF(KQ119&lt;&gt;"",HLOOKUP(COUNT($IN119:KQ119)+1,$G$4:$EH$8,KR$14,0)*$D119,IF($C119=KR$17,$G$7*$D119,""))</f>
        <v/>
      </c>
      <c r="KS119" s="34" t="str">
        <f>IF(KR119&lt;&gt;"",HLOOKUP(COUNT($IN119:KR119)+1,$G$4:$EH$8,KS$14,0)*$D119,IF($C119=KS$17,$G$7*$D119,""))</f>
        <v/>
      </c>
      <c r="KT119" s="34" t="str">
        <f>IF(KS119&lt;&gt;"",HLOOKUP(COUNT($IN119:KS119)+1,$G$4:$EH$8,KT$14,0)*$D119,IF($C119=KT$17,$G$7*$D119,""))</f>
        <v/>
      </c>
      <c r="KU119" s="34" t="str">
        <f>IF(KT119&lt;&gt;"",HLOOKUP(COUNT($IN119:KT119)+1,$G$4:$EH$8,KU$14,0)*$D119,IF($C119=KU$17,$G$7*$D119,""))</f>
        <v/>
      </c>
      <c r="KV119" s="34" t="str">
        <f>IF(KU119&lt;&gt;"",HLOOKUP(COUNT($IN119:KU119)+1,$G$4:$EH$8,KV$14,0)*$D119,IF($C119=KV$17,$G$7*$D119,""))</f>
        <v/>
      </c>
      <c r="KW119" s="34" t="str">
        <f>IF(KV119&lt;&gt;"",HLOOKUP(COUNT($IN119:KV119)+1,$G$4:$EH$8,KW$14,0)*$D119,IF($C119=KW$17,$G$7*$D119,""))</f>
        <v/>
      </c>
      <c r="KX119" s="34" t="str">
        <f>IF(KW119&lt;&gt;"",HLOOKUP(COUNT($IN119:KW119)+1,$G$4:$EH$8,KX$14,0)*$D119,IF($C119=KX$17,$G$7*$D119,""))</f>
        <v/>
      </c>
      <c r="KY119" s="34" t="str">
        <f>IF(KX119&lt;&gt;"",HLOOKUP(COUNT($IN119:KX119)+1,$G$4:$EH$8,KY$14,0)*$D119,IF($C119=KY$17,$G$7*$D119,""))</f>
        <v/>
      </c>
      <c r="KZ119" s="34" t="str">
        <f>IF(KY119&lt;&gt;"",HLOOKUP(COUNT($IN119:KY119)+1,$G$4:$EH$8,KZ$14,0)*$D119,IF($C119=KZ$17,$G$7*$D119,""))</f>
        <v/>
      </c>
      <c r="LA119" s="34" t="str">
        <f>IF(KZ119&lt;&gt;"",HLOOKUP(COUNT($IN119:KZ119)+1,$G$4:$EH$8,LA$14,0)*$D119,IF($C119=LA$17,$G$7*$D119,""))</f>
        <v/>
      </c>
      <c r="LB119" s="34" t="str">
        <f>IF(LA119&lt;&gt;"",HLOOKUP(COUNT($IN119:LA119)+1,$G$4:$EH$8,LB$14,0)*$D119,IF($C119=LB$17,$G$7*$D119,""))</f>
        <v/>
      </c>
      <c r="LC119" s="34" t="str">
        <f>IF(LB119&lt;&gt;"",HLOOKUP(COUNT($IN119:LB119)+1,$G$4:$EH$8,LC$14,0)*$D119,IF($C119=LC$17,$G$7*$D119,""))</f>
        <v/>
      </c>
      <c r="LD119" s="34" t="str">
        <f>IF(LC119&lt;&gt;"",HLOOKUP(COUNT($IN119:LC119)+1,$G$4:$EH$8,LD$14,0)*$D119,IF($C119=LD$17,$G$7*$D119,""))</f>
        <v/>
      </c>
      <c r="LE119" s="34" t="str">
        <f>IF(LD119&lt;&gt;"",HLOOKUP(COUNT($IN119:LD119)+1,$G$4:$EH$8,LE$14,0)*$D119,IF($C119=LE$17,$G$7*$D119,""))</f>
        <v/>
      </c>
      <c r="LF119" s="34" t="str">
        <f>IF(LE119&lt;&gt;"",HLOOKUP(COUNT($IN119:LE119)+1,$G$4:$EH$8,LF$14,0)*$D119,IF($C119=LF$17,$G$7*$D119,""))</f>
        <v/>
      </c>
      <c r="LG119" s="34" t="str">
        <f>IF(LF119&lt;&gt;"",HLOOKUP(COUNT($IN119:LF119)+1,$G$4:$EH$8,LG$14,0)*$D119,IF($C119=LG$17,$G$7*$D119,""))</f>
        <v/>
      </c>
      <c r="LH119" s="34" t="str">
        <f>IF(LG119&lt;&gt;"",HLOOKUP(COUNT($IN119:LG119)+1,$G$4:$EH$8,LH$14,0)*$D119,IF($C119=LH$17,$G$7*$D119,""))</f>
        <v/>
      </c>
      <c r="LI119" s="34" t="str">
        <f>IF(LH119&lt;&gt;"",HLOOKUP(COUNT($IN119:LH119)+1,$G$4:$EH$8,LI$14,0)*$D119,IF($C119=LI$17,$G$7*$D119,""))</f>
        <v/>
      </c>
      <c r="LJ119" s="34" t="str">
        <f>IF(LI119&lt;&gt;"",HLOOKUP(COUNT($IN119:LI119)+1,$G$4:$EH$8,LJ$14,0)*$D119,IF($C119=LJ$17,$G$7*$D119,""))</f>
        <v/>
      </c>
      <c r="LK119" s="34" t="str">
        <f>IF(LJ119&lt;&gt;"",HLOOKUP(COUNT($IN119:LJ119)+1,$G$4:$EH$8,LK$14,0)*$D119,IF($C119=LK$17,$G$7*$D119,""))</f>
        <v/>
      </c>
      <c r="LL119" s="34" t="str">
        <f>IF(LK119&lt;&gt;"",HLOOKUP(COUNT($IN119:LK119)+1,$G$4:$EH$8,LL$14,0)*$D119,IF($C119=LL$17,$G$7*$D119,""))</f>
        <v/>
      </c>
      <c r="LM119" s="34" t="str">
        <f>IF(LL119&lt;&gt;"",HLOOKUP(COUNT($IN119:LL119)+1,$G$4:$EH$8,LM$14,0)*$D119,IF($C119=LM$17,$G$7*$D119,""))</f>
        <v/>
      </c>
      <c r="LN119" s="34" t="str">
        <f>IF(LM119&lt;&gt;"",HLOOKUP(COUNT($IN119:LM119)+1,$G$4:$EH$8,LN$14,0)*$D119,IF($C119=LN$17,$G$7*$D119,""))</f>
        <v/>
      </c>
      <c r="LO119" s="34" t="str">
        <f>IF(LN119&lt;&gt;"",HLOOKUP(COUNT($IN119:LN119)+1,$G$4:$EH$8,LO$14,0)*$D119,IF($C119=LO$17,$G$7*$D119,""))</f>
        <v/>
      </c>
      <c r="LP119" s="34" t="str">
        <f>IF(LO119&lt;&gt;"",HLOOKUP(COUNT($IN119:LO119)+1,$G$4:$EH$8,LP$14,0)*$D119,IF($C119=LP$17,$G$7*$D119,""))</f>
        <v/>
      </c>
      <c r="LQ119" s="34" t="str">
        <f>IF(LP119&lt;&gt;"",HLOOKUP(COUNT($IN119:LP119)+1,$G$4:$EH$8,LQ$14,0)*$D119,IF($C119=LQ$17,$G$7*$D119,""))</f>
        <v/>
      </c>
      <c r="LR119" s="34" t="str">
        <f>IF(LQ119&lt;&gt;"",HLOOKUP(COUNT($IN119:LQ119)+1,$G$4:$EH$8,LR$14,0)*$D119,IF($C119=LR$17,$G$7*$D119,""))</f>
        <v/>
      </c>
      <c r="LS119" s="34" t="str">
        <f>IF(LR119&lt;&gt;"",HLOOKUP(COUNT($IN119:LR119)+1,$G$4:$EH$8,LS$14,0)*$D119,IF($C119=LS$17,$G$7*$D119,""))</f>
        <v/>
      </c>
      <c r="LT119" s="34" t="str">
        <f>IF(LS119&lt;&gt;"",HLOOKUP(COUNT($IN119:LS119)+1,$G$4:$EH$8,LT$14,0)*$D119,IF($C119=LT$17,$G$7*$D119,""))</f>
        <v/>
      </c>
      <c r="LU119" s="34" t="str">
        <f>IF(LT119&lt;&gt;"",HLOOKUP(COUNT($IN119:LT119)+1,$G$4:$EH$8,LU$14,0)*$D119,IF($C119=LU$17,$G$7*$D119,""))</f>
        <v/>
      </c>
      <c r="LV119" s="34" t="str">
        <f>IF(LU119&lt;&gt;"",HLOOKUP(COUNT($IN119:LU119)+1,$G$4:$EH$8,LV$14,0)*$D119,IF($C119=LV$17,$G$7*$D119,""))</f>
        <v/>
      </c>
      <c r="LW119" s="34" t="str">
        <f>IF(LV119&lt;&gt;"",HLOOKUP(COUNT($IN119:LV119)+1,$G$4:$EH$8,LW$14,0)*$D119,IF($C119=LW$17,$G$7*$D119,""))</f>
        <v/>
      </c>
      <c r="LX119" s="34" t="str">
        <f>IF(LW119&lt;&gt;"",HLOOKUP(COUNT($IN119:LW119)+1,$G$4:$EH$8,LX$14,0)*$D119,IF($C119=LX$17,$G$7*$D119,""))</f>
        <v/>
      </c>
      <c r="LY119" s="34" t="str">
        <f>IF(LX119&lt;&gt;"",HLOOKUP(COUNT($IN119:LX119)+1,$G$4:$EH$8,LY$14,0)*$D119,IF($C119=LY$17,$G$7*$D119,""))</f>
        <v/>
      </c>
      <c r="LZ119" s="34" t="str">
        <f>IF(LY119&lt;&gt;"",HLOOKUP(COUNT($IN119:LY119)+1,$G$4:$EH$8,LZ$14,0)*$D119,IF($C119=LZ$17,$G$7*$D119,""))</f>
        <v/>
      </c>
      <c r="MA119" s="34" t="str">
        <f>IF(LZ119&lt;&gt;"",HLOOKUP(COUNT($IN119:LZ119)+1,$G$4:$EH$8,MA$14,0)*$D119,IF($C119=MA$17,$G$7*$D119,""))</f>
        <v/>
      </c>
      <c r="MB119" s="34" t="str">
        <f>IF(MA119&lt;&gt;"",HLOOKUP(COUNT($IN119:MA119)+1,$G$4:$EH$8,MB$14,0)*$D119,IF($C119=MB$17,$G$7*$D119,""))</f>
        <v/>
      </c>
      <c r="MC119" s="34" t="str">
        <f>IF(MB119&lt;&gt;"",HLOOKUP(COUNT($IN119:MB119)+1,$G$4:$EH$8,MC$14,0)*$D119,IF($C119=MC$17,$G$7*$D119,""))</f>
        <v/>
      </c>
      <c r="MD119" s="34" t="str">
        <f>IF(MC119&lt;&gt;"",HLOOKUP(COUNT($IN119:MC119)+1,$G$4:$EH$8,MD$14,0)*$D119,IF($C119=MD$17,$G$7*$D119,""))</f>
        <v/>
      </c>
      <c r="ME119" s="34" t="str">
        <f>IF(MD119&lt;&gt;"",HLOOKUP(COUNT($IN119:MD119)+1,$G$4:$EH$8,ME$14,0)*$D119,IF($C119=ME$17,$G$7*$D119,""))</f>
        <v/>
      </c>
      <c r="MF119" s="1330" t="str">
        <f>IF(ME119&lt;&gt;"",HLOOKUP(COUNT($IN119:ME119)+1,$G$4:$EH$8,MF$14,0)*$D119,IF($C119=MF$17,$G$7*$D119,""))</f>
        <v/>
      </c>
      <c r="MG119" s="1330" t="str">
        <f>IF(MF119&lt;&gt;"",HLOOKUP(COUNT($IN119:MF119)+1,$G$4:$EH$8,MG$14,0)*$D119,IF($C119=MG$17,$G$7*$D119,""))</f>
        <v/>
      </c>
      <c r="MH119" s="1330" t="str">
        <f>IF(MG119&lt;&gt;"",HLOOKUP(COUNT($IN119:MG119)+1,$G$4:$EH$8,MH$14,0)*$D119,IF($C119=MH$17,$G$7*$D119,""))</f>
        <v/>
      </c>
      <c r="MI119" s="1330" t="str">
        <f>IF(MH119&lt;&gt;"",HLOOKUP(COUNT($IN119:MH119)+1,$G$4:$EH$8,MI$14,0)*$D119,IF($C119=MI$17,$G$7*$D119,""))</f>
        <v/>
      </c>
      <c r="MJ119" s="1330" t="str">
        <f>IF(MI119&lt;&gt;"",HLOOKUP(COUNT($IN119:MI119)+1,$G$4:$EH$8,MJ$14,0)*$D119,IF($C119=MJ$17,$G$7*$D119,""))</f>
        <v/>
      </c>
      <c r="MK119" s="1330">
        <f>IF(MJ119&lt;&gt;"",HLOOKUP(COUNT($IN119:MJ119)+1,$G$4:$EH$8,MK$14,0)*$D119,IF($C119=MK$17,$G$7*$D119,""))</f>
        <v>0</v>
      </c>
      <c r="ML119" s="1330">
        <f>IF(MK119&lt;&gt;"",HLOOKUP(COUNT($IN119:MK119)+1,$G$4:$EH$8,ML$14,0)*$D119,IF($C119=ML$17,$G$7*$D119,""))</f>
        <v>3750</v>
      </c>
      <c r="MM119" s="1330">
        <f>IF(ML119&lt;&gt;"",HLOOKUP(COUNT($IN119:ML119)+1,$G$4:$EH$8,MM$14,0)*$D119,IF($C119=MM$17,$G$7*$D119,""))</f>
        <v>3750</v>
      </c>
      <c r="MN119" s="1330">
        <f>IF(MM119&lt;&gt;"",HLOOKUP(COUNT($IN119:MM119)+1,$G$4:$EH$8,MN$14,0)*$D119,IF($C119=MN$17,$G$7*$D119,""))</f>
        <v>3750</v>
      </c>
      <c r="MO119" s="1330">
        <f>IF(MN119&lt;&gt;"",HLOOKUP(COUNT($IN119:MN119)+1,$G$4:$EH$8,MO$14,0)*$D119,IF($C119=MO$17,$G$7*$D119,""))</f>
        <v>3750</v>
      </c>
      <c r="MP119" s="1330">
        <f>IF(MO119&lt;&gt;"",HLOOKUP(COUNT($IN119:MO119)+1,$G$4:$EH$8,MP$14,0)*$D119,IF($C119=MP$17,$G$7*$D119,""))</f>
        <v>3770.1909201741591</v>
      </c>
      <c r="MQ119" s="1330">
        <f>IF(MP119&lt;&gt;"",HLOOKUP(COUNT($IN119:MP119)+1,$G$4:$EH$8,MQ$14,0)*$D119,IF($C119=MQ$17,$G$7*$D119,""))</f>
        <v>4524.2291042089882</v>
      </c>
      <c r="MR119" s="1330">
        <f>IF(MQ119&lt;&gt;"",HLOOKUP(COUNT($IN119:MQ119)+1,$G$4:$EH$8,MR$14,0)*$D119,IF($C119=MR$17,$G$7*$D119,""))</f>
        <v>5248.1057608824267</v>
      </c>
      <c r="MS119" s="1330">
        <f>IF(MR119&lt;&gt;"",HLOOKUP(COUNT($IN119:MR119)+1,$G$4:$EH$8,MS$14,0)*$D119,IF($C119=MS$17,$G$7*$D119,""))</f>
        <v>5982.8405674059686</v>
      </c>
      <c r="MT119" s="1330">
        <f>IF(MS119&lt;&gt;"",HLOOKUP(COUNT($IN119:MS119)+1,$G$4:$EH$8,MT$14,0)*$D119,IF($C119=MT$17,$G$7*$D119,""))</f>
        <v>6760.6098411687399</v>
      </c>
      <c r="MU119" s="1330">
        <f>IF(MT119&lt;&gt;"",HLOOKUP(COUNT($IN119:MT119)+1,$G$4:$EH$8,MU$14,0)*$D119,IF($C119=MU$17,$G$7*$D119,""))</f>
        <v>7504.2769236973027</v>
      </c>
      <c r="MV119" s="1330">
        <f>IF(MU119&lt;&gt;"",HLOOKUP(COUNT($IN119:MU119)+1,$G$4:$EH$8,MV$14,0)*$D119,IF($C119=MV$17,$G$7*$D119,""))</f>
        <v>8254.7046160670325</v>
      </c>
      <c r="MW119" s="1330">
        <f>IF(MV119&lt;&gt;"",HLOOKUP(COUNT($IN119:MV119)+1,$G$4:$EH$8,MW$14,0)*$D119,IF($C119=MW$17,$G$7*$D119,""))</f>
        <v>6191.0284620502789</v>
      </c>
      <c r="MX119" s="1330">
        <f>IF(MW119&lt;&gt;"",HLOOKUP(COUNT($IN119:MW119)+1,$G$4:$EH$8,MX$14,0)*$D119,IF($C119=MX$17,$G$7*$D119,""))</f>
        <v>5881.4770389477608</v>
      </c>
      <c r="MY119" s="1330">
        <f>IF(MX119&lt;&gt;"",HLOOKUP(COUNT($IN119:MX119)+1,$G$4:$EH$8,MY$14,0)*$D119,IF($C119=MY$17,$G$7*$D119,""))</f>
        <v>6469.6247428425395</v>
      </c>
      <c r="MZ119" s="1330">
        <f>IF(MY119&lt;&gt;"",HLOOKUP(COUNT($IN119:MY119)+1,$G$4:$EH$8,MZ$14,0)*$D119,IF($C119=MZ$17,$G$7*$D119,""))</f>
        <v>7116.5872171267965</v>
      </c>
      <c r="NA119" s="1330">
        <f>IF(MZ119&lt;&gt;"",HLOOKUP(COUNT($IN119:MZ119)+1,$G$4:$EH$8,NA$14,0)*$D119,IF($C119=NA$17,$G$7*$D119,""))</f>
        <v>7828.2459388394727</v>
      </c>
      <c r="NB119" s="1330">
        <f>IF(NA119&lt;&gt;"",HLOOKUP(COUNT($IN119:NA119)+1,$G$4:$EH$8,NB$14,0)*$D119,IF($C119=NB$17,$G$7*$D119,""))</f>
        <v>8611.0705327234209</v>
      </c>
      <c r="NC119" s="1330">
        <f>IF(NB119&lt;&gt;"",HLOOKUP(COUNT($IN119:NB119)+1,$G$4:$EH$8,NC$14,0)*$D119,IF($C119=NC$17,$G$7*$D119,""))</f>
        <v>8180.517006087246</v>
      </c>
      <c r="ND119" s="1330">
        <f>IF(NC119&lt;&gt;"",HLOOKUP(COUNT($IN119:NC119)+1,$G$4:$EH$8,ND$14,0)*$D119,IF($C119=ND$17,$G$7*$D119,""))</f>
        <v>7771.4911557828855</v>
      </c>
      <c r="NF119" s="34" t="str">
        <f>IF(NE119&lt;&gt;"",HLOOKUP(COUNT($NE119:NE119)+1,$G$4:$EH$8,NF$14,0)*$D119,IF($C119=NF$17,$G$8*$D119,""))</f>
        <v/>
      </c>
      <c r="NG119" s="34" t="str">
        <f>IF(NF119&lt;&gt;"",HLOOKUP(COUNT($NE119:NF119)+1,$G$4:$EH$8,NG$14,0)*$D119,IF($C119=NG$17,$G$8*$D119,""))</f>
        <v/>
      </c>
      <c r="NH119" s="34" t="str">
        <f>IF(NG119&lt;&gt;"",HLOOKUP(COUNT($NE119:NG119)+1,$G$4:$EH$8,NH$14,0)*$D119,IF($C119=NH$17,$G$8*$D119,""))</f>
        <v/>
      </c>
      <c r="NI119" s="34" t="str">
        <f>IF(NH119&lt;&gt;"",HLOOKUP(COUNT($NE119:NH119)+1,$G$4:$EH$8,NI$14,0)*$D119,IF($C119=NI$17,$G$8*$D119,""))</f>
        <v/>
      </c>
      <c r="NJ119" s="34" t="str">
        <f>IF(NI119&lt;&gt;"",HLOOKUP(COUNT($NE119:NI119)+1,$G$4:$EH$8,NJ$14,0)*$D119,IF($C119=NJ$17,$G$8*$D119,""))</f>
        <v/>
      </c>
      <c r="NK119" s="34" t="str">
        <f>IF(NJ119&lt;&gt;"",HLOOKUP(COUNT($NE119:NJ119)+1,$G$4:$EH$8,NK$14,0)*$D119,IF($C119=NK$17,$G$8*$D119,""))</f>
        <v/>
      </c>
      <c r="NL119" s="34" t="str">
        <f>IF(NK119&lt;&gt;"",HLOOKUP(COUNT($NE119:NK119)+1,$G$4:$EH$8,NL$14,0)*$D119,IF($C119=NL$17,$G$8*$D119,""))</f>
        <v/>
      </c>
      <c r="NM119" s="34" t="str">
        <f>IF(NL119&lt;&gt;"",HLOOKUP(COUNT($NE119:NL119)+1,$G$4:$EH$8,NM$14,0)*$D119,IF($C119=NM$17,$G$8*$D119,""))</f>
        <v/>
      </c>
      <c r="NN119" s="34" t="str">
        <f>IF(NM119&lt;&gt;"",HLOOKUP(COUNT($NE119:NM119)+1,$G$4:$EH$8,NN$14,0)*$D119,IF($C119=NN$17,$G$8*$D119,""))</f>
        <v/>
      </c>
      <c r="NO119" s="34" t="str">
        <f>IF(NN119&lt;&gt;"",HLOOKUP(COUNT($NE119:NN119)+1,$G$4:$EH$8,NO$14,0)*$D119,IF($C119=NO$17,$G$8*$D119,""))</f>
        <v/>
      </c>
      <c r="NP119" s="34" t="str">
        <f>IF(NO119&lt;&gt;"",HLOOKUP(COUNT($NE119:NO119)+1,$G$4:$EH$8,NP$14,0)*$D119,IF($C119=NP$17,$G$8*$D119,""))</f>
        <v/>
      </c>
      <c r="NQ119" s="34" t="str">
        <f>IF(NP119&lt;&gt;"",HLOOKUP(COUNT($NE119:NP119)+1,$G$4:$EH$8,NQ$14,0)*$D119,IF($C119=NQ$17,$G$8*$D119,""))</f>
        <v/>
      </c>
      <c r="NR119" s="34" t="str">
        <f>IF(NQ119&lt;&gt;"",HLOOKUP(COUNT($NE119:NQ119)+1,$G$4:$EH$8,NR$14,0)*$D119,IF($C119=NR$17,$G$8*$D119,""))</f>
        <v/>
      </c>
      <c r="NS119" s="34" t="str">
        <f>IF(NR119&lt;&gt;"",HLOOKUP(COUNT($NE119:NR119)+1,$G$4:$EH$8,NS$14,0)*$D119,IF($C119=NS$17,$G$8*$D119,""))</f>
        <v/>
      </c>
      <c r="NT119" s="34" t="str">
        <f>IF(NS119&lt;&gt;"",HLOOKUP(COUNT($NE119:NS119)+1,$G$4:$EH$8,NT$14,0)*$D119,IF($C119=NT$17,$G$8*$D119,""))</f>
        <v/>
      </c>
      <c r="NU119" s="34" t="str">
        <f>IF(NT119&lt;&gt;"",HLOOKUP(COUNT($NE119:NT119)+1,$G$4:$EH$8,NU$14,0)*$D119,IF($C119=NU$17,$G$8*$D119,""))</f>
        <v/>
      </c>
      <c r="NV119" s="34" t="str">
        <f>IF(NU119&lt;&gt;"",HLOOKUP(COUNT($NE119:NU119)+1,$G$4:$EH$8,NV$14,0)*$D119,IF($C119=NV$17,$G$8*$D119,""))</f>
        <v/>
      </c>
      <c r="NW119" s="34" t="str">
        <f>IF(NV119&lt;&gt;"",HLOOKUP(COUNT($NE119:NV119)+1,$G$4:$EH$8,NW$14,0)*$D119,IF($C119=NW$17,$G$8*$D119,""))</f>
        <v/>
      </c>
      <c r="NX119" s="34" t="str">
        <f>IF(NW119&lt;&gt;"",HLOOKUP(COUNT($NE119:NW119)+1,$G$4:$EH$8,NX$14,0)*$D119,IF($C119=NX$17,$G$8*$D119,""))</f>
        <v/>
      </c>
      <c r="NY119" s="34" t="str">
        <f>IF(NX119&lt;&gt;"",HLOOKUP(COUNT($NE119:NX119)+1,$G$4:$EH$8,NY$14,0)*$D119,IF($C119=NY$17,$G$8*$D119,""))</f>
        <v/>
      </c>
      <c r="NZ119" s="34" t="str">
        <f>IF(NY119&lt;&gt;"",HLOOKUP(COUNT($NE119:NY119)+1,$G$4:$EH$8,NZ$14,0)*$D119,IF($C119=NZ$17,$G$8*$D119,""))</f>
        <v/>
      </c>
      <c r="OA119" s="34" t="str">
        <f>IF(NZ119&lt;&gt;"",HLOOKUP(COUNT($NE119:NZ119)+1,$G$4:$EH$8,OA$14,0)*$D119,IF($C119=OA$17,$G$8*$D119,""))</f>
        <v/>
      </c>
      <c r="OB119" s="34" t="str">
        <f>IF(OA119&lt;&gt;"",HLOOKUP(COUNT($NE119:OA119)+1,$G$4:$EH$8,OB$14,0)*$D119,IF($C119=OB$17,$G$8*$D119,""))</f>
        <v/>
      </c>
      <c r="OC119" s="34" t="str">
        <f>IF(OB119&lt;&gt;"",HLOOKUP(COUNT($NE119:OB119)+1,$G$4:$EH$8,OC$14,0)*$D119,IF($C119=OC$17,$G$8*$D119,""))</f>
        <v/>
      </c>
      <c r="OD119" s="34" t="str">
        <f>IF(OC119&lt;&gt;"",HLOOKUP(COUNT($NE119:OC119)+1,$G$4:$EH$8,OD$14,0)*$D119,IF($C119=OD$17,$G$8*$D119,""))</f>
        <v/>
      </c>
      <c r="OE119" s="34" t="str">
        <f>IF(OD119&lt;&gt;"",HLOOKUP(COUNT($NE119:OD119)+1,$G$4:$EH$8,OE$14,0)*$D119,IF($C119=OE$17,$G$8*$D119,""))</f>
        <v/>
      </c>
      <c r="OF119" s="34" t="str">
        <f>IF(OE119&lt;&gt;"",HLOOKUP(COUNT($NE119:OE119)+1,$G$4:$EH$8,OF$14,0)*$D119,IF($C119=OF$17,$G$8*$D119,""))</f>
        <v/>
      </c>
      <c r="OG119" s="34" t="str">
        <f>IF(OF119&lt;&gt;"",HLOOKUP(COUNT($NE119:OF119)+1,$G$4:$EH$8,OG$14,0)*$D119,IF($C119=OG$17,$G$8*$D119,""))</f>
        <v/>
      </c>
      <c r="OH119" s="34" t="str">
        <f>IF(OG119&lt;&gt;"",HLOOKUP(COUNT($NE119:OG119)+1,$G$4:$EH$8,OH$14,0)*$D119,IF($C119=OH$17,$G$8*$D119,""))</f>
        <v/>
      </c>
      <c r="OI119" s="34" t="str">
        <f>IF(OH119&lt;&gt;"",HLOOKUP(COUNT($NE119:OH119)+1,$G$4:$EH$8,OI$14,0)*$D119,IF($C119=OI$17,$G$8*$D119,""))</f>
        <v/>
      </c>
      <c r="OJ119" s="34" t="str">
        <f>IF(OI119&lt;&gt;"",HLOOKUP(COUNT($NE119:OI119)+1,$G$4:$EH$8,OJ$14,0)*$D119,IF($C119=OJ$17,$G$8*$D119,""))</f>
        <v/>
      </c>
      <c r="OK119" s="34" t="str">
        <f>IF(OJ119&lt;&gt;"",HLOOKUP(COUNT($NE119:OJ119)+1,$G$4:$EH$8,OK$14,0)*$D119,IF($C119=OK$17,$G$8*$D119,""))</f>
        <v/>
      </c>
      <c r="OL119" s="34" t="str">
        <f>IF(OK119&lt;&gt;"",HLOOKUP(COUNT($NE119:OK119)+1,$G$4:$EH$8,OL$14,0)*$D119,IF($C119=OL$17,$G$8*$D119,""))</f>
        <v/>
      </c>
      <c r="OM119" s="34" t="str">
        <f>IF(OL119&lt;&gt;"",HLOOKUP(COUNT($NE119:OL119)+1,$G$4:$EH$8,OM$14,0)*$D119,IF($C119=OM$17,$G$8*$D119,""))</f>
        <v/>
      </c>
      <c r="ON119" s="34" t="str">
        <f>IF(OM119&lt;&gt;"",HLOOKUP(COUNT($NE119:OM119)+1,$G$4:$EH$8,ON$14,0)*$D119,IF($C119=ON$17,$G$8*$D119,""))</f>
        <v/>
      </c>
      <c r="OO119" s="34" t="str">
        <f>IF(ON119&lt;&gt;"",HLOOKUP(COUNT($NE119:ON119)+1,$G$4:$EH$8,OO$14,0)*$D119,IF($C119=OO$17,$G$8*$D119,""))</f>
        <v/>
      </c>
      <c r="OP119" s="34" t="str">
        <f>IF(OO119&lt;&gt;"",HLOOKUP(COUNT($NE119:OO119)+1,$G$4:$EH$8,OP$14,0)*$D119,IF($C119=OP$17,$G$8*$D119,""))</f>
        <v/>
      </c>
      <c r="OQ119" s="34" t="str">
        <f>IF(OP119&lt;&gt;"",HLOOKUP(COUNT($NE119:OP119)+1,$G$4:$EH$8,OQ$14,0)*$D119,IF($C119=OQ$17,$G$8*$D119,""))</f>
        <v/>
      </c>
      <c r="OR119" s="34" t="str">
        <f>IF(OQ119&lt;&gt;"",HLOOKUP(COUNT($NE119:OQ119)+1,$G$4:$EH$8,OR$14,0)*$D119,IF($C119=OR$17,$G$8*$D119,""))</f>
        <v/>
      </c>
      <c r="OS119" s="34" t="str">
        <f>IF(OR119&lt;&gt;"",HLOOKUP(COUNT($NE119:OR119)+1,$G$4:$EH$8,OS$14,0)*$D119,IF($C119=OS$17,$G$8*$D119,""))</f>
        <v/>
      </c>
      <c r="OT119" s="34" t="str">
        <f>IF(OS119&lt;&gt;"",HLOOKUP(COUNT($NE119:OS119)+1,$G$4:$EH$8,OT$14,0)*$D119,IF($C119=OT$17,$G$8*$D119,""))</f>
        <v/>
      </c>
      <c r="OU119" s="34" t="str">
        <f>IF(OT119&lt;&gt;"",HLOOKUP(COUNT($NE119:OT119)+1,$G$4:$EH$8,OU$14,0)*$D119,IF($C119=OU$17,$G$8*$D119,""))</f>
        <v/>
      </c>
      <c r="OV119" s="34" t="str">
        <f>IF(OU119&lt;&gt;"",HLOOKUP(COUNT($NE119:OU119)+1,$G$4:$EH$8,OV$14,0)*$D119,IF($C119=OV$17,$G$8*$D119,""))</f>
        <v/>
      </c>
      <c r="OW119" s="34" t="str">
        <f>IF(OV119&lt;&gt;"",HLOOKUP(COUNT($NE119:OV119)+1,$G$4:$EH$8,OW$14,0)*$D119,IF($C119=OW$17,$G$8*$D119,""))</f>
        <v/>
      </c>
      <c r="OX119" s="34" t="str">
        <f>IF(OW119&lt;&gt;"",HLOOKUP(COUNT($NE119:OW119)+1,$G$4:$EH$8,OX$14,0)*$D119,IF($C119=OX$17,$G$8*$D119,""))</f>
        <v/>
      </c>
      <c r="OY119" s="34" t="str">
        <f>IF(OX119&lt;&gt;"",HLOOKUP(COUNT($NE119:OX119)+1,$G$4:$EH$8,OY$14,0)*$D119,IF($C119=OY$17,$G$8*$D119,""))</f>
        <v/>
      </c>
      <c r="OZ119" s="34" t="str">
        <f>IF(OY119&lt;&gt;"",HLOOKUP(COUNT($NE119:OY119)+1,$G$4:$EH$8,OZ$14,0)*$D119,IF($C119=OZ$17,$G$8*$D119,""))</f>
        <v/>
      </c>
      <c r="PA119" s="34" t="str">
        <f>IF(OZ119&lt;&gt;"",HLOOKUP(COUNT($NE119:OZ119)+1,$G$4:$EH$8,PA$14,0)*$D119,IF($C119=PA$17,$G$8*$D119,""))</f>
        <v/>
      </c>
      <c r="PB119" s="34" t="str">
        <f>IF(PA119&lt;&gt;"",HLOOKUP(COUNT($NE119:PA119)+1,$G$4:$EH$8,PB$14,0)*$D119,IF($C119=PB$17,$G$8*$D119,""))</f>
        <v/>
      </c>
      <c r="PC119" s="34" t="str">
        <f>IF(PB119&lt;&gt;"",HLOOKUP(COUNT($NE119:PB119)+1,$G$4:$EH$8,PC$14,0)*$D119,IF($C119=PC$17,$G$8*$D119,""))</f>
        <v/>
      </c>
      <c r="PD119" s="34" t="str">
        <f>IF(PC119&lt;&gt;"",HLOOKUP(COUNT($NE119:PC119)+1,$G$4:$EH$8,PD$14,0)*$D119,IF($C119=PD$17,$G$8*$D119,""))</f>
        <v/>
      </c>
      <c r="PE119" s="34" t="str">
        <f>IF(PD119&lt;&gt;"",HLOOKUP(COUNT($NE119:PD119)+1,$G$4:$EH$8,PE$14,0)*$D119,IF($C119=PE$17,$G$8*$D119,""))</f>
        <v/>
      </c>
      <c r="PF119" s="34" t="str">
        <f>IF(PE119&lt;&gt;"",HLOOKUP(COUNT($NE119:PE119)+1,$G$4:$EH$8,PF$14,0)*$D119,IF($C119=PF$17,$G$8*$D119,""))</f>
        <v/>
      </c>
      <c r="PG119" s="34" t="str">
        <f>IF(PF119&lt;&gt;"",HLOOKUP(COUNT($NE119:PF119)+1,$G$4:$EH$8,PG$14,0)*$D119,IF($C119=PG$17,$G$8*$D119,""))</f>
        <v/>
      </c>
      <c r="PH119" s="34" t="str">
        <f>IF(PG119&lt;&gt;"",HLOOKUP(COUNT($NE119:PG119)+1,$G$4:$EH$8,PH$14,0)*$D119,IF($C119=PH$17,$G$8*$D119,""))</f>
        <v/>
      </c>
      <c r="PI119" s="34" t="str">
        <f>IF(PH119&lt;&gt;"",HLOOKUP(COUNT($NE119:PH119)+1,$G$4:$EH$8,PI$14,0)*$D119,IF($C119=PI$17,$G$8*$D119,""))</f>
        <v/>
      </c>
      <c r="PJ119" s="34" t="str">
        <f>IF(PI119&lt;&gt;"",HLOOKUP(COUNT($NE119:PI119)+1,$G$4:$EH$8,PJ$14,0)*$D119,IF($C119=PJ$17,$G$8*$D119,""))</f>
        <v/>
      </c>
      <c r="PK119" s="34" t="str">
        <f>IF(PJ119&lt;&gt;"",HLOOKUP(COUNT($NE119:PJ119)+1,$G$4:$EH$8,PK$14,0)*$D119,IF($C119=PK$17,$G$8*$D119,""))</f>
        <v/>
      </c>
      <c r="PL119" s="34" t="str">
        <f>IF(PK119&lt;&gt;"",HLOOKUP(COUNT($NE119:PK119)+1,$G$4:$EH$8,PL$14,0)*$D119,IF($C119=PL$17,$G$8*$D119,""))</f>
        <v/>
      </c>
      <c r="PM119" s="34" t="str">
        <f>IF(PL119&lt;&gt;"",HLOOKUP(COUNT($NE119:PL119)+1,$G$4:$EH$8,PM$14,0)*$D119,IF($C119=PM$17,$G$8*$D119,""))</f>
        <v/>
      </c>
      <c r="PN119" s="34" t="str">
        <f>IF(PM119&lt;&gt;"",HLOOKUP(COUNT($NE119:PM119)+1,$G$4:$EH$8,PN$14,0)*$D119,IF($C119=PN$17,$G$8*$D119,""))</f>
        <v/>
      </c>
      <c r="PO119" s="34" t="str">
        <f>IF(PN119&lt;&gt;"",HLOOKUP(COUNT($NE119:PN119)+1,$G$4:$EH$8,PO$14,0)*$D119,IF($C119=PO$17,$G$8*$D119,""))</f>
        <v/>
      </c>
      <c r="PP119" s="34" t="str">
        <f>IF(PO119&lt;&gt;"",HLOOKUP(COUNT($NE119:PO119)+1,$G$4:$EH$8,PP$14,0)*$D119,IF($C119=PP$17,$G$8*$D119,""))</f>
        <v/>
      </c>
      <c r="PQ119" s="34" t="str">
        <f>IF(PP119&lt;&gt;"",HLOOKUP(COUNT($NE119:PP119)+1,$G$4:$EH$8,PQ$14,0)*$D119,IF($C119=PQ$17,$G$8*$D119,""))</f>
        <v/>
      </c>
      <c r="PR119" s="34" t="str">
        <f>IF(PQ119&lt;&gt;"",HLOOKUP(COUNT($NE119:PQ119)+1,$G$4:$EH$8,PR$14,0)*$D119,IF($C119=PR$17,$G$8*$D119,""))</f>
        <v/>
      </c>
      <c r="PS119" s="34" t="str">
        <f>IF(PR119&lt;&gt;"",HLOOKUP(COUNT($NE119:PR119)+1,$G$4:$EH$8,PS$14,0)*$D119,IF($C119=PS$17,$G$8*$D119,""))</f>
        <v/>
      </c>
      <c r="PT119" s="34" t="str">
        <f>IF(PS119&lt;&gt;"",HLOOKUP(COUNT($NE119:PS119)+1,$G$4:$EH$8,PT$14,0)*$D119,IF($C119=PT$17,$G$8*$D119,""))</f>
        <v/>
      </c>
      <c r="PU119" s="34" t="str">
        <f>IF(PT119&lt;&gt;"",HLOOKUP(COUNT($NE119:PT119)+1,$G$4:$EH$8,PU$14,0)*$D119,IF($C119=PU$17,$G$8*$D119,""))</f>
        <v/>
      </c>
      <c r="PV119" s="34" t="str">
        <f>IF(PU119&lt;&gt;"",HLOOKUP(COUNT($NE119:PU119)+1,$G$4:$EH$8,PV$14,0)*$D119,IF($C119=PV$17,$G$8*$D119,""))</f>
        <v/>
      </c>
      <c r="PW119" s="34" t="str">
        <f>IF(PV119&lt;&gt;"",HLOOKUP(COUNT($NE119:PV119)+1,$G$4:$EH$8,PW$14,0)*$D119,IF($C119=PW$17,$G$8*$D119,""))</f>
        <v/>
      </c>
      <c r="PX119" s="34" t="str">
        <f>IF(PW119&lt;&gt;"",HLOOKUP(COUNT($NE119:PW119)+1,$G$4:$EH$8,PX$14,0)*$D119,IF($C119=PX$17,$G$8*$D119,""))</f>
        <v/>
      </c>
      <c r="PY119" s="34" t="str">
        <f>IF(PX119&lt;&gt;"",HLOOKUP(COUNT($NE119:PX119)+1,$G$4:$EH$8,PY$14,0)*$D119,IF($C119=PY$17,$G$8*$D119,""))</f>
        <v/>
      </c>
      <c r="PZ119" s="34" t="str">
        <f>IF(PY119&lt;&gt;"",HLOOKUP(COUNT($NE119:PY119)+1,$G$4:$EH$8,PZ$14,0)*$D119,IF($C119=PZ$17,$G$8*$D119,""))</f>
        <v/>
      </c>
      <c r="QA119" s="34" t="str">
        <f>IF(PZ119&lt;&gt;"",HLOOKUP(COUNT($NE119:PZ119)+1,$G$4:$EH$8,QA$14,0)*$D119,IF($C119=QA$17,$G$8*$D119,""))</f>
        <v/>
      </c>
      <c r="QB119" s="34" t="str">
        <f>IF(QA119&lt;&gt;"",HLOOKUP(COUNT($NE119:QA119)+1,$G$4:$EH$8,QB$14,0)*$D119,IF($C119=QB$17,$G$8*$D119,""))</f>
        <v/>
      </c>
      <c r="QC119" s="34" t="str">
        <f>IF(QB119&lt;&gt;"",HLOOKUP(COUNT($NE119:QB119)+1,$G$4:$EH$8,QC$14,0)*$D119,IF($C119=QC$17,$G$8*$D119,""))</f>
        <v/>
      </c>
      <c r="QD119" s="34" t="str">
        <f>IF(QC119&lt;&gt;"",HLOOKUP(COUNT($NE119:QC119)+1,$G$4:$EH$8,QD$14,0)*$D119,IF($C119=QD$17,$G$8*$D119,""))</f>
        <v/>
      </c>
      <c r="QE119" s="34" t="str">
        <f>IF(QD119&lt;&gt;"",HLOOKUP(COUNT($NE119:QD119)+1,$G$4:$EH$8,QE$14,0)*$D119,IF($C119=QE$17,$G$8*$D119,""))</f>
        <v/>
      </c>
      <c r="QF119" s="34" t="str">
        <f>IF(QE119&lt;&gt;"",HLOOKUP(COUNT($NE119:QE119)+1,$G$4:$EH$8,QF$14,0)*$D119,IF($C119=QF$17,$G$8*$D119,""))</f>
        <v/>
      </c>
      <c r="QG119" s="34" t="str">
        <f>IF(QF119&lt;&gt;"",HLOOKUP(COUNT($NE119:QF119)+1,$G$4:$EH$8,QG$14,0)*$D119,IF($C119=QG$17,$G$8*$D119,""))</f>
        <v/>
      </c>
      <c r="QH119" s="34" t="str">
        <f>IF(QG119&lt;&gt;"",HLOOKUP(COUNT($NE119:QG119)+1,$G$4:$EH$8,QH$14,0)*$D119,IF($C119=QH$17,$G$8*$D119,""))</f>
        <v/>
      </c>
      <c r="QI119" s="34" t="str">
        <f>IF(QH119&lt;&gt;"",HLOOKUP(COUNT($NE119:QH119)+1,$G$4:$EH$8,QI$14,0)*$D119,IF($C119=QI$17,$G$8*$D119,""))</f>
        <v/>
      </c>
      <c r="QJ119" s="34" t="str">
        <f>IF(QI119&lt;&gt;"",HLOOKUP(COUNT($NE119:QI119)+1,$G$4:$EH$8,QJ$14,0)*$D119,IF($C119=QJ$17,$G$8*$D119,""))</f>
        <v/>
      </c>
      <c r="QK119" s="34" t="str">
        <f>IF(QJ119&lt;&gt;"",HLOOKUP(COUNT($NE119:QJ119)+1,$G$4:$EH$8,QK$14,0)*$D119,IF($C119=QK$17,$G$8*$D119,""))</f>
        <v/>
      </c>
      <c r="QL119" s="34" t="str">
        <f>IF(QK119&lt;&gt;"",HLOOKUP(COUNT($NE119:QK119)+1,$G$4:$EH$8,QL$14,0)*$D119,IF($C119=QL$17,$G$8*$D119,""))</f>
        <v/>
      </c>
      <c r="QM119" s="34" t="str">
        <f>IF(QL119&lt;&gt;"",HLOOKUP(COUNT($NE119:QL119)+1,$G$4:$EH$8,QM$14,0)*$D119,IF($C119=QM$17,$G$8*$D119,""))</f>
        <v/>
      </c>
      <c r="QN119" s="34" t="str">
        <f>IF(QM119&lt;&gt;"",HLOOKUP(COUNT($NE119:QM119)+1,$G$4:$EH$8,QN$14,0)*$D119,IF($C119=QN$17,$G$8*$D119,""))</f>
        <v/>
      </c>
      <c r="QO119" s="34" t="str">
        <f>IF(QN119&lt;&gt;"",HLOOKUP(COUNT($NE119:QN119)+1,$G$4:$EH$8,QO$14,0)*$D119,IF($C119=QO$17,$G$8*$D119,""))</f>
        <v/>
      </c>
      <c r="QP119" s="34" t="str">
        <f>IF(QO119&lt;&gt;"",HLOOKUP(COUNT($NE119:QO119)+1,$G$4:$EH$8,QP$14,0)*$D119,IF($C119=QP$17,$G$8*$D119,""))</f>
        <v/>
      </c>
      <c r="QQ119" s="34" t="str">
        <f>IF(QP119&lt;&gt;"",HLOOKUP(COUNT($NE119:QP119)+1,$G$4:$EH$8,QQ$14,0)*$D119,IF($C119=QQ$17,$G$8*$D119,""))</f>
        <v/>
      </c>
      <c r="QR119" s="34" t="str">
        <f>IF(QQ119&lt;&gt;"",HLOOKUP(COUNT($NE119:QQ119)+1,$G$4:$EH$8,QR$14,0)*$D119,IF($C119=QR$17,$G$8*$D119,""))</f>
        <v/>
      </c>
      <c r="QS119" s="34" t="str">
        <f>IF(QR119&lt;&gt;"",HLOOKUP(COUNT($NE119:QR119)+1,$G$4:$EH$8,QS$14,0)*$D119,IF($C119=QS$17,$G$8*$D119,""))</f>
        <v/>
      </c>
      <c r="QT119" s="34" t="str">
        <f>IF(QS119&lt;&gt;"",HLOOKUP(COUNT($NE119:QS119)+1,$G$4:$EH$8,QT$14,0)*$D119,IF($C119=QT$17,$G$8*$D119,""))</f>
        <v/>
      </c>
      <c r="QU119" s="34" t="str">
        <f>IF(QT119&lt;&gt;"",HLOOKUP(COUNT($NE119:QT119)+1,$G$4:$EH$8,QU$14,0)*$D119,IF($C119=QU$17,$G$8*$D119,""))</f>
        <v/>
      </c>
      <c r="QV119" s="34" t="str">
        <f>IF(QU119&lt;&gt;"",HLOOKUP(COUNT($NE119:QU119)+1,$G$4:$EH$8,QV$14,0)*$D119,IF($C119=QV$17,$G$8*$D119,""))</f>
        <v/>
      </c>
      <c r="QW119" s="34" t="str">
        <f>IF(QV119&lt;&gt;"",HLOOKUP(COUNT($NE119:QV119)+1,$G$4:$EH$8,QW$14,0)*$D119,IF($C119=QW$17,$G$8*$D119,""))</f>
        <v/>
      </c>
      <c r="QX119" s="34" t="str">
        <f>IF(QW119&lt;&gt;"",HLOOKUP(COUNT($NE119:QW119)+1,$G$4:$EH$8,QX$14,0)*$D119,IF($C119=QX$17,$G$8*$D119,""))</f>
        <v/>
      </c>
      <c r="QY119" s="34" t="str">
        <f>IF(QX119&lt;&gt;"",HLOOKUP(COUNT($NE119:QX119)+1,$G$4:$EH$8,QY$14,0)*$D119,IF($C119=QY$17,$G$8*$D119,""))</f>
        <v/>
      </c>
      <c r="QZ119" s="34" t="str">
        <f>IF(QY119&lt;&gt;"",HLOOKUP(COUNT($NE119:QY119)+1,$G$4:$EH$8,QZ$14,0)*$D119,IF($C119=QZ$17,$G$8*$D119,""))</f>
        <v/>
      </c>
      <c r="RA119" s="34" t="str">
        <f>IF(QZ119&lt;&gt;"",HLOOKUP(COUNT($NE119:QZ119)+1,$G$4:$EH$8,RA$14,0)*$D119,IF($C119=RA$17,$G$8*$D119,""))</f>
        <v/>
      </c>
      <c r="RB119" s="34">
        <f>IF(RA119&lt;&gt;"",HLOOKUP(COUNT($NE119:RA119)+1,$G$4:$EH$8,RB$14,0)*$D119,IF($C119=RB$17,$G$8*$D119,""))</f>
        <v>175000</v>
      </c>
      <c r="RC119" s="34">
        <f>IF(RB119&lt;&gt;"",HLOOKUP(COUNT($NE119:RB119)+1,$G$4:$EH$8,RC$14,0)*$D119,IF($C119=RC$17,$G$8*$D119,""))</f>
        <v>0</v>
      </c>
      <c r="RD119" s="34">
        <f>IF(RC119&lt;&gt;"",HLOOKUP(COUNT($NE119:RC119)+1,$G$4:$EH$8,RD$14,0)*$D119,IF($C119=RD$17,$G$8*$D119,""))</f>
        <v>0</v>
      </c>
      <c r="RE119" s="34">
        <f>IF(RD119&lt;&gt;"",HLOOKUP(COUNT($NE119:RD119)+1,$G$4:$EH$8,RE$14,0)*$D119,IF($C119=RE$17,$G$8*$D119,""))</f>
        <v>0</v>
      </c>
      <c r="RF119" s="34">
        <f>IF(RE119&lt;&gt;"",HLOOKUP(COUNT($NE119:RE119)+1,$G$4:$EH$8,RF$14,0)*$D119,IF($C119=RF$17,$G$8*$D119,""))</f>
        <v>0</v>
      </c>
      <c r="RG119" s="34">
        <f>IF(RF119&lt;&gt;"",HLOOKUP(COUNT($NE119:RF119)+1,$G$4:$EH$8,RG$14,0)*$D119,IF($C119=RG$17,$G$8*$D119,""))</f>
        <v>0</v>
      </c>
      <c r="RH119" s="34">
        <f>IF(RG119&lt;&gt;"",HLOOKUP(COUNT($NE119:RG119)+1,$G$4:$EH$8,RH$14,0)*$D119,IF($C119=RH$17,$G$8*$D119,""))</f>
        <v>0</v>
      </c>
      <c r="RI119" s="34">
        <f>IF(RH119&lt;&gt;"",HLOOKUP(COUNT($NE119:RH119)+1,$G$4:$EH$8,RI$14,0)*$D119,IF($C119=RI$17,$G$8*$D119,""))</f>
        <v>0</v>
      </c>
      <c r="RJ119" s="34">
        <f>IF(RI119&lt;&gt;"",HLOOKUP(COUNT($NE119:RI119)+1,$G$4:$EH$8,RJ$14,0)*$D119,IF($C119=RJ$17,$G$8*$D119,""))</f>
        <v>0</v>
      </c>
      <c r="RK119" s="34">
        <f>IF(RJ119&lt;&gt;"",HLOOKUP(COUNT($NE119:RJ119)+1,$G$4:$EH$8,RK$14,0)*$D119,IF($C119=RK$17,$G$8*$D119,""))</f>
        <v>0</v>
      </c>
      <c r="RL119" s="34">
        <f>IF(RK119&lt;&gt;"",HLOOKUP(COUNT($NE119:RK119)+1,$G$4:$EH$8,RL$14,0)*$D119,IF($C119=RL$17,$G$8*$D119,""))</f>
        <v>0</v>
      </c>
      <c r="RM119" s="34">
        <f>IF(RL119&lt;&gt;"",HLOOKUP(COUNT($NE119:RL119)+1,$G$4:$EH$8,RM$14,0)*$D119,IF($C119=RM$17,$G$8*$D119,""))</f>
        <v>0</v>
      </c>
      <c r="RN119" s="34">
        <f>IF(RM119&lt;&gt;"",HLOOKUP(COUNT($NE119:RM119)+1,$G$4:$EH$8,RN$14,0)*$D119,IF($C119=RN$17,$G$8*$D119,""))</f>
        <v>0</v>
      </c>
      <c r="RO119" s="34">
        <f>IF(RN119&lt;&gt;"",HLOOKUP(COUNT($NE119:RN119)+1,$G$4:$EH$8,RO$14,0)*$D119,IF($C119=RO$17,$G$8*$D119,""))</f>
        <v>0</v>
      </c>
      <c r="RP119" s="34">
        <f>IF(RO119&lt;&gt;"",HLOOKUP(COUNT($NE119:RO119)+1,$G$4:$EH$8,RP$14,0)*$D119,IF($C119=RP$17,$G$8*$D119,""))</f>
        <v>0</v>
      </c>
      <c r="RQ119" s="34">
        <f>IF(RP119&lt;&gt;"",HLOOKUP(COUNT($NE119:RP119)+1,$G$4:$EH$8,RQ$14,0)*$D119,IF($C119=RQ$17,$G$8*$D119,""))</f>
        <v>0</v>
      </c>
      <c r="RR119" s="34">
        <f>IF(RQ119&lt;&gt;"",HLOOKUP(COUNT($NE119:RQ119)+1,$G$4:$EH$8,RR$14,0)*$D119,IF($C119=RR$17,$G$8*$D119,""))</f>
        <v>0</v>
      </c>
      <c r="RS119" s="34">
        <f>IF(RR119&lt;&gt;"",HLOOKUP(COUNT($NE119:RR119)+1,$G$4:$EH$8,RS$14,0)*$D119,IF($C119=RS$17,$G$8*$D119,""))</f>
        <v>0</v>
      </c>
      <c r="RT119" s="34">
        <f>IF(RS119&lt;&gt;"",HLOOKUP(COUNT($NE119:RS119)+1,$G$4:$EH$8,RT$14,0)*$D119,IF($C119=RT$17,$G$8*$D119,""))</f>
        <v>0</v>
      </c>
      <c r="RU119" s="34">
        <f>IF(RT119&lt;&gt;"",HLOOKUP(COUNT($NE119:RT119)+1,$G$4:$EH$8,RU$14,0)*$D119,IF($C119=RU$17,$G$8*$D119,""))</f>
        <v>0</v>
      </c>
      <c r="RW119" s="34" t="str">
        <f>IF(RV119&lt;&gt;"",HLOOKUP(COUNT($RV119:RV119)+1,$G$4:$EH$9,RW$14,0)*$D119,IF($C119=RW$17,$G$9*$D119,""))</f>
        <v/>
      </c>
      <c r="RX119" s="34" t="str">
        <f>IF(RW119&lt;&gt;"",HLOOKUP(COUNT($RV119:RW119)+1,$G$4:$EH$9,RX$14,0)*$D119,IF($C119=RX$17,$G$9*$D119,""))</f>
        <v/>
      </c>
      <c r="RY119" s="34" t="str">
        <f>IF(RX119&lt;&gt;"",HLOOKUP(COUNT($RV119:RX119)+1,$G$4:$EH$9,RY$14,0)*$D119,IF($C119=RY$17,$G$9*$D119,""))</f>
        <v/>
      </c>
      <c r="RZ119" s="34" t="str">
        <f>IF(RY119&lt;&gt;"",HLOOKUP(COUNT($RV119:RY119)+1,$G$4:$EH$9,RZ$14,0)*$D119,IF($C119=RZ$17,$G$9*$D119,""))</f>
        <v/>
      </c>
      <c r="SA119" s="34" t="str">
        <f>IF(RZ119&lt;&gt;"",HLOOKUP(COUNT($RV119:RZ119)+1,$G$4:$EH$9,SA$14,0)*$D119,IF($C119=SA$17,$G$9*$D119,""))</f>
        <v/>
      </c>
      <c r="SB119" s="34" t="str">
        <f>IF(SA119&lt;&gt;"",HLOOKUP(COUNT($RV119:SA119)+1,$G$4:$EH$9,SB$14,0)*$D119,IF($C119=SB$17,$G$9*$D119,""))</f>
        <v/>
      </c>
      <c r="SC119" s="34" t="str">
        <f>IF(SB119&lt;&gt;"",HLOOKUP(COUNT($RV119:SB119)+1,$G$4:$EH$9,SC$14,0)*$D119,IF($C119=SC$17,$G$9*$D119,""))</f>
        <v/>
      </c>
      <c r="SD119" s="34" t="str">
        <f>IF(SC119&lt;&gt;"",HLOOKUP(COUNT($RV119:SC119)+1,$G$4:$EH$9,SD$14,0)*$D119,IF($C119=SD$17,$G$9*$D119,""))</f>
        <v/>
      </c>
      <c r="SE119" s="34" t="str">
        <f>IF(SD119&lt;&gt;"",HLOOKUP(COUNT($RV119:SD119)+1,$G$4:$EH$9,SE$14,0)*$D119,IF($C119=SE$17,$G$9*$D119,""))</f>
        <v/>
      </c>
      <c r="SF119" s="34" t="str">
        <f>IF(SE119&lt;&gt;"",HLOOKUP(COUNT($RV119:SE119)+1,$G$4:$EH$9,SF$14,0)*$D119,IF($C119=SF$17,$G$9*$D119,""))</f>
        <v/>
      </c>
      <c r="SG119" s="34" t="str">
        <f>IF(SF119&lt;&gt;"",HLOOKUP(COUNT($RV119:SF119)+1,$G$4:$EH$9,SG$14,0)*$D119,IF($C119=SG$17,$G$9*$D119,""))</f>
        <v/>
      </c>
      <c r="SH119" s="34" t="str">
        <f>IF(SG119&lt;&gt;"",HLOOKUP(COUNT($RV119:SG119)+1,$G$4:$EH$9,SH$14,0)*$D119,IF($C119=SH$17,$G$9*$D119,""))</f>
        <v/>
      </c>
      <c r="SI119" s="34" t="str">
        <f>IF(SH119&lt;&gt;"",HLOOKUP(COUNT($RV119:SH119)+1,$G$4:$EH$9,SI$14,0)*$D119,IF($C119=SI$17,$G$9*$D119,""))</f>
        <v/>
      </c>
      <c r="SJ119" s="34" t="str">
        <f>IF(SI119&lt;&gt;"",HLOOKUP(COUNT($RV119:SI119)+1,$G$4:$EH$9,SJ$14,0)*$D119,IF($C119=SJ$17,$G$9*$D119,""))</f>
        <v/>
      </c>
      <c r="SK119" s="34" t="str">
        <f>IF(SJ119&lt;&gt;"",HLOOKUP(COUNT($RV119:SJ119)+1,$G$4:$EH$9,SK$14,0)*$D119,IF($C119=SK$17,$G$9*$D119,""))</f>
        <v/>
      </c>
      <c r="SL119" s="34" t="str">
        <f>IF(SK119&lt;&gt;"",HLOOKUP(COUNT($RV119:SK119)+1,$G$4:$EH$9,SL$14,0)*$D119,IF($C119=SL$17,$G$9*$D119,""))</f>
        <v/>
      </c>
      <c r="SM119" s="34" t="str">
        <f>IF(SL119&lt;&gt;"",HLOOKUP(COUNT($RV119:SL119)+1,$G$4:$EH$9,SM$14,0)*$D119,IF($C119=SM$17,$G$9*$D119,""))</f>
        <v/>
      </c>
      <c r="SN119" s="34" t="str">
        <f>IF(SM119&lt;&gt;"",HLOOKUP(COUNT($RV119:SM119)+1,$G$4:$EH$9,SN$14,0)*$D119,IF($C119=SN$17,$G$9*$D119,""))</f>
        <v/>
      </c>
      <c r="SO119" s="34" t="str">
        <f>IF(SN119&lt;&gt;"",HLOOKUP(COUNT($RV119:SN119)+1,$G$4:$EH$9,SO$14,0)*$D119,IF($C119=SO$17,$G$9*$D119,""))</f>
        <v/>
      </c>
      <c r="SP119" s="34" t="str">
        <f>IF(SO119&lt;&gt;"",HLOOKUP(COUNT($RV119:SO119)+1,$G$4:$EH$9,SP$14,0)*$D119,IF($C119=SP$17,$G$9*$D119,""))</f>
        <v/>
      </c>
      <c r="SQ119" s="34" t="str">
        <f>IF(SP119&lt;&gt;"",HLOOKUP(COUNT($RV119:SP119)+1,$G$4:$EH$9,SQ$14,0)*$D119,IF($C119=SQ$17,$G$9*$D119,""))</f>
        <v/>
      </c>
      <c r="SR119" s="34" t="str">
        <f>IF(SQ119&lt;&gt;"",HLOOKUP(COUNT($RV119:SQ119)+1,$G$4:$EH$9,SR$14,0)*$D119,IF($C119=SR$17,$G$9*$D119,""))</f>
        <v/>
      </c>
      <c r="SS119" s="34" t="str">
        <f>IF(SR119&lt;&gt;"",HLOOKUP(COUNT($RV119:SR119)+1,$G$4:$EH$9,SS$14,0)*$D119,IF($C119=SS$17,$G$9*$D119,""))</f>
        <v/>
      </c>
      <c r="ST119" s="34" t="str">
        <f>IF(SS119&lt;&gt;"",HLOOKUP(COUNT($RV119:SS119)+1,$G$4:$EH$9,ST$14,0)*$D119,IF($C119=ST$17,$G$9*$D119,""))</f>
        <v/>
      </c>
      <c r="SU119" s="34" t="str">
        <f>IF(ST119&lt;&gt;"",HLOOKUP(COUNT($RV119:ST119)+1,$G$4:$EH$9,SU$14,0)*$D119,IF($C119=SU$17,$G$9*$D119,""))</f>
        <v/>
      </c>
      <c r="SV119" s="34" t="str">
        <f>IF(SU119&lt;&gt;"",HLOOKUP(COUNT($RV119:SU119)+1,$G$4:$EH$9,SV$14,0)*$D119,IF($C119=SV$17,$G$9*$D119,""))</f>
        <v/>
      </c>
      <c r="SW119" s="34" t="str">
        <f>IF(SV119&lt;&gt;"",HLOOKUP(COUNT($RV119:SV119)+1,$G$4:$EH$9,SW$14,0)*$D119,IF($C119=SW$17,$G$9*$D119,""))</f>
        <v/>
      </c>
      <c r="SX119" s="34" t="str">
        <f>IF(SW119&lt;&gt;"",HLOOKUP(COUNT($RV119:SW119)+1,$G$4:$EH$9,SX$14,0)*$D119,IF($C119=SX$17,$G$9*$D119,""))</f>
        <v/>
      </c>
      <c r="SY119" s="34" t="str">
        <f>IF(SX119&lt;&gt;"",HLOOKUP(COUNT($RV119:SX119)+1,$G$4:$EH$9,SY$14,0)*$D119,IF($C119=SY$17,$G$9*$D119,""))</f>
        <v/>
      </c>
      <c r="SZ119" s="34" t="str">
        <f>IF(SY119&lt;&gt;"",HLOOKUP(COUNT($RV119:SY119)+1,$G$4:$EH$9,SZ$14,0)*$D119,IF($C119=SZ$17,$G$9*$D119,""))</f>
        <v/>
      </c>
      <c r="TA119" s="34" t="str">
        <f>IF(SZ119&lt;&gt;"",HLOOKUP(COUNT($RV119:SZ119)+1,$G$4:$EH$9,TA$14,0)*$D119,IF($C119=TA$17,$G$9*$D119,""))</f>
        <v/>
      </c>
      <c r="TB119" s="34" t="str">
        <f>IF(TA119&lt;&gt;"",HLOOKUP(COUNT($RV119:TA119)+1,$G$4:$EH$9,TB$14,0)*$D119,IF($C119=TB$17,$G$9*$D119,""))</f>
        <v/>
      </c>
      <c r="TC119" s="34" t="str">
        <f>IF(TB119&lt;&gt;"",HLOOKUP(COUNT($RV119:TB119)+1,$G$4:$EH$9,TC$14,0)*$D119,IF($C119=TC$17,$G$9*$D119,""))</f>
        <v/>
      </c>
      <c r="TD119" s="34" t="str">
        <f>IF(TC119&lt;&gt;"",HLOOKUP(COUNT($RV119:TC119)+1,$G$4:$EH$9,TD$14,0)*$D119,IF($C119=TD$17,$G$9*$D119,""))</f>
        <v/>
      </c>
      <c r="TE119" s="34" t="str">
        <f>IF(TD119&lt;&gt;"",HLOOKUP(COUNT($RV119:TD119)+1,$G$4:$EH$9,TE$14,0)*$D119,IF($C119=TE$17,$G$9*$D119,""))</f>
        <v/>
      </c>
      <c r="TF119" s="34" t="str">
        <f>IF(TE119&lt;&gt;"",HLOOKUP(COUNT($RV119:TE119)+1,$G$4:$EH$9,TF$14,0)*$D119,IF($C119=TF$17,$G$9*$D119,""))</f>
        <v/>
      </c>
      <c r="TG119" s="34" t="str">
        <f>IF(TF119&lt;&gt;"",HLOOKUP(COUNT($RV119:TF119)+1,$G$4:$EH$9,TG$14,0)*$D119,IF($C119=TG$17,$G$9*$D119,""))</f>
        <v/>
      </c>
      <c r="TH119" s="34" t="str">
        <f>IF(TG119&lt;&gt;"",HLOOKUP(COUNT($RV119:TG119)+1,$G$4:$EH$9,TH$14,0)*$D119,IF($C119=TH$17,$G$9*$D119,""))</f>
        <v/>
      </c>
      <c r="TI119" s="34" t="str">
        <f>IF(TH119&lt;&gt;"",HLOOKUP(COUNT($RV119:TH119)+1,$G$4:$EH$9,TI$14,0)*$D119,IF($C119=TI$17,$G$9*$D119,""))</f>
        <v/>
      </c>
      <c r="TJ119" s="34" t="str">
        <f>IF(TI119&lt;&gt;"",HLOOKUP(COUNT($RV119:TI119)+1,$G$4:$EH$9,TJ$14,0)*$D119,IF($C119=TJ$17,$G$9*$D119,""))</f>
        <v/>
      </c>
      <c r="TK119" s="34" t="str">
        <f>IF(TJ119&lt;&gt;"",HLOOKUP(COUNT($RV119:TJ119)+1,$G$4:$EH$9,TK$14,0)*$D119,IF($C119=TK$17,$G$9*$D119,""))</f>
        <v/>
      </c>
      <c r="TL119" s="34" t="str">
        <f>IF(TK119&lt;&gt;"",HLOOKUP(COUNT($RV119:TK119)+1,$G$4:$EH$9,TL$14,0)*$D119,IF($C119=TL$17,$G$9*$D119,""))</f>
        <v/>
      </c>
      <c r="TM119" s="34" t="str">
        <f>IF(TL119&lt;&gt;"",HLOOKUP(COUNT($RV119:TL119)+1,$G$4:$EH$9,TM$14,0)*$D119,IF($C119=TM$17,$G$9*$D119,""))</f>
        <v/>
      </c>
      <c r="TN119" s="34" t="str">
        <f>IF(TM119&lt;&gt;"",HLOOKUP(COUNT($RV119:TM119)+1,$G$4:$EH$9,TN$14,0)*$D119,IF($C119=TN$17,$G$9*$D119,""))</f>
        <v/>
      </c>
      <c r="TO119" s="34" t="str">
        <f>IF(TN119&lt;&gt;"",HLOOKUP(COUNT($RV119:TN119)+1,$G$4:$EH$9,TO$14,0)*$D119,IF($C119=TO$17,$G$9*$D119,""))</f>
        <v/>
      </c>
      <c r="TP119" s="34" t="str">
        <f>IF(TO119&lt;&gt;"",HLOOKUP(COUNT($RV119:TO119)+1,$G$4:$EH$9,TP$14,0)*$D119,IF($C119=TP$17,$G$9*$D119,""))</f>
        <v/>
      </c>
      <c r="TQ119" s="34" t="str">
        <f>IF(TP119&lt;&gt;"",HLOOKUP(COUNT($RV119:TP119)+1,$G$4:$EH$9,TQ$14,0)*$D119,IF($C119=TQ$17,$G$9*$D119,""))</f>
        <v/>
      </c>
      <c r="TR119" s="34" t="str">
        <f>IF(TQ119&lt;&gt;"",HLOOKUP(COUNT($RV119:TQ119)+1,$G$4:$EH$9,TR$14,0)*$D119,IF($C119=TR$17,$G$9*$D119,""))</f>
        <v/>
      </c>
      <c r="TS119" s="34" t="str">
        <f>IF(TR119&lt;&gt;"",HLOOKUP(COUNT($RV119:TR119)+1,$G$4:$EH$9,TS$14,0)*$D119,IF($C119=TS$17,$G$9*$D119,""))</f>
        <v/>
      </c>
      <c r="TT119" s="34" t="str">
        <f>IF(TS119&lt;&gt;"",HLOOKUP(COUNT($RV119:TS119)+1,$G$4:$EH$9,TT$14,0)*$D119,IF($C119=TT$17,$G$9*$D119,""))</f>
        <v/>
      </c>
      <c r="TU119" s="34" t="str">
        <f>IF(TT119&lt;&gt;"",HLOOKUP(COUNT($RV119:TT119)+1,$G$4:$EH$9,TU$14,0)*$D119,IF($C119=TU$17,$G$9*$D119,""))</f>
        <v/>
      </c>
      <c r="TV119" s="34" t="str">
        <f>IF(TU119&lt;&gt;"",HLOOKUP(COUNT($RV119:TU119)+1,$G$4:$EH$9,TV$14,0)*$D119,IF($C119=TV$17,$G$9*$D119,""))</f>
        <v/>
      </c>
      <c r="TW119" s="34" t="str">
        <f>IF(TV119&lt;&gt;"",HLOOKUP(COUNT($RV119:TV119)+1,$G$4:$EH$9,TW$14,0)*$D119,IF($C119=TW$17,$G$9*$D119,""))</f>
        <v/>
      </c>
      <c r="TX119" s="34" t="str">
        <f>IF(TW119&lt;&gt;"",HLOOKUP(COUNT($RV119:TW119)+1,$G$4:$EH$9,TX$14,0)*$D119,IF($C119=TX$17,$G$9*$D119,""))</f>
        <v/>
      </c>
      <c r="TY119" s="34" t="str">
        <f>IF(TX119&lt;&gt;"",HLOOKUP(COUNT($RV119:TX119)+1,$G$4:$EH$9,TY$14,0)*$D119,IF($C119=TY$17,$G$9*$D119,""))</f>
        <v/>
      </c>
      <c r="TZ119" s="34" t="str">
        <f>IF(TY119&lt;&gt;"",HLOOKUP(COUNT($RV119:TY119)+1,$G$4:$EH$9,TZ$14,0)*$D119,IF($C119=TZ$17,$G$9*$D119,""))</f>
        <v/>
      </c>
      <c r="UA119" s="34" t="str">
        <f>IF(TZ119&lt;&gt;"",HLOOKUP(COUNT($RV119:TZ119)+1,$G$4:$EH$9,UA$14,0)*$D119,IF($C119=UA$17,$G$9*$D119,""))</f>
        <v/>
      </c>
      <c r="UB119" s="34" t="str">
        <f>IF(UA119&lt;&gt;"",HLOOKUP(COUNT($RV119:UA119)+1,$G$4:$EH$9,UB$14,0)*$D119,IF($C119=UB$17,$G$9*$D119,""))</f>
        <v/>
      </c>
      <c r="UC119" s="34" t="str">
        <f>IF(UB119&lt;&gt;"",HLOOKUP(COUNT($RV119:UB119)+1,$G$4:$EH$9,UC$14,0)*$D119,IF($C119=UC$17,$G$9*$D119,""))</f>
        <v/>
      </c>
      <c r="UD119" s="34" t="str">
        <f>IF(UC119&lt;&gt;"",HLOOKUP(COUNT($RV119:UC119)+1,$G$4:$EH$9,UD$14,0)*$D119,IF($C119=UD$17,$G$9*$D119,""))</f>
        <v/>
      </c>
      <c r="UE119" s="34" t="str">
        <f>IF(UD119&lt;&gt;"",HLOOKUP(COUNT($RV119:UD119)+1,$G$4:$EH$9,UE$14,0)*$D119,IF($C119=UE$17,$G$9*$D119,""))</f>
        <v/>
      </c>
      <c r="UF119" s="34" t="str">
        <f>IF(UE119&lt;&gt;"",HLOOKUP(COUNT($RV119:UE119)+1,$G$4:$EH$9,UF$14,0)*$D119,IF($C119=UF$17,$G$9*$D119,""))</f>
        <v/>
      </c>
      <c r="UG119" s="34" t="str">
        <f>IF(UF119&lt;&gt;"",HLOOKUP(COUNT($RV119:UF119)+1,$G$4:$EH$9,UG$14,0)*$D119,IF($C119=UG$17,$G$9*$D119,""))</f>
        <v/>
      </c>
      <c r="UH119" s="34" t="str">
        <f>IF(UG119&lt;&gt;"",HLOOKUP(COUNT($RV119:UG119)+1,$G$4:$EH$9,UH$14,0)*$D119,IF($C119=UH$17,$G$9*$D119,""))</f>
        <v/>
      </c>
      <c r="UI119" s="34" t="str">
        <f>IF(UH119&lt;&gt;"",HLOOKUP(COUNT($RV119:UH119)+1,$G$4:$EH$9,UI$14,0)*$D119,IF($C119=UI$17,$G$9*$D119,""))</f>
        <v/>
      </c>
      <c r="UJ119" s="34" t="str">
        <f>IF(UI119&lt;&gt;"",HLOOKUP(COUNT($RV119:UI119)+1,$G$4:$EH$9,UJ$14,0)*$D119,IF($C119=UJ$17,$G$9*$D119,""))</f>
        <v/>
      </c>
      <c r="UK119" s="34" t="str">
        <f>IF(UJ119&lt;&gt;"",HLOOKUP(COUNT($RV119:UJ119)+1,$G$4:$EH$9,UK$14,0)*$D119,IF($C119=UK$17,$G$9*$D119,""))</f>
        <v/>
      </c>
      <c r="UL119" s="34" t="str">
        <f>IF(UK119&lt;&gt;"",HLOOKUP(COUNT($RV119:UK119)+1,$G$4:$EH$9,UL$14,0)*$D119,IF($C119=UL$17,$G$9*$D119,""))</f>
        <v/>
      </c>
      <c r="UM119" s="34" t="str">
        <f>IF(UL119&lt;&gt;"",HLOOKUP(COUNT($RV119:UL119)+1,$G$4:$EH$9,UM$14,0)*$D119,IF($C119=UM$17,$G$9*$D119,""))</f>
        <v/>
      </c>
      <c r="UN119" s="34" t="str">
        <f>IF(UM119&lt;&gt;"",HLOOKUP(COUNT($RV119:UM119)+1,$G$4:$EH$9,UN$14,0)*$D119,IF($C119=UN$17,$G$9*$D119,""))</f>
        <v/>
      </c>
      <c r="UO119" s="34" t="str">
        <f>IF(UN119&lt;&gt;"",HLOOKUP(COUNT($RV119:UN119)+1,$G$4:$EH$9,UO$14,0)*$D119,IF($C119=UO$17,$G$9*$D119,""))</f>
        <v/>
      </c>
      <c r="UP119" s="34" t="str">
        <f>IF(UO119&lt;&gt;"",HLOOKUP(COUNT($RV119:UO119)+1,$G$4:$EH$9,UP$14,0)*$D119,IF($C119=UP$17,$G$9*$D119,""))</f>
        <v/>
      </c>
      <c r="UQ119" s="34" t="str">
        <f>IF(UP119&lt;&gt;"",HLOOKUP(COUNT($RV119:UP119)+1,$G$4:$EH$9,UQ$14,0)*$D119,IF($C119=UQ$17,$G$9*$D119,""))</f>
        <v/>
      </c>
      <c r="UR119" s="34" t="str">
        <f>IF(UQ119&lt;&gt;"",HLOOKUP(COUNT($RV119:UQ119)+1,$G$4:$EH$9,UR$14,0)*$D119,IF($C119=UR$17,$G$9*$D119,""))</f>
        <v/>
      </c>
      <c r="US119" s="34" t="str">
        <f>IF(UR119&lt;&gt;"",HLOOKUP(COUNT($RV119:UR119)+1,$G$4:$EH$9,US$14,0)*$D119,IF($C119=US$17,$G$9*$D119,""))</f>
        <v/>
      </c>
      <c r="UT119" s="34" t="str">
        <f>IF(US119&lt;&gt;"",HLOOKUP(COUNT($RV119:US119)+1,$G$4:$EH$9,UT$14,0)*$D119,IF($C119=UT$17,$G$9*$D119,""))</f>
        <v/>
      </c>
      <c r="UU119" s="34" t="str">
        <f>IF(UT119&lt;&gt;"",HLOOKUP(COUNT($RV119:UT119)+1,$G$4:$EH$9,UU$14,0)*$D119,IF($C119=UU$17,$G$9*$D119,""))</f>
        <v/>
      </c>
      <c r="UV119" s="34" t="str">
        <f>IF(UU119&lt;&gt;"",HLOOKUP(COUNT($RV119:UU119)+1,$G$4:$EH$9,UV$14,0)*$D119,IF($C119=UV$17,$G$9*$D119,""))</f>
        <v/>
      </c>
      <c r="UW119" s="34" t="str">
        <f>IF(UV119&lt;&gt;"",HLOOKUP(COUNT($RV119:UV119)+1,$G$4:$EH$9,UW$14,0)*$D119,IF($C119=UW$17,$G$9*$D119,""))</f>
        <v/>
      </c>
      <c r="UX119" s="34" t="str">
        <f>IF(UW119&lt;&gt;"",HLOOKUP(COUNT($RV119:UW119)+1,$G$4:$EH$9,UX$14,0)*$D119,IF($C119=UX$17,$G$9*$D119,""))</f>
        <v/>
      </c>
      <c r="UY119" s="34" t="str">
        <f>IF(UX119&lt;&gt;"",HLOOKUP(COUNT($RV119:UX119)+1,$G$4:$EH$9,UY$14,0)*$D119,IF($C119=UY$17,$G$9*$D119,""))</f>
        <v/>
      </c>
      <c r="UZ119" s="34" t="str">
        <f>IF(UY119&lt;&gt;"",HLOOKUP(COUNT($RV119:UY119)+1,$G$4:$EH$9,UZ$14,0)*$D119,IF($C119=UZ$17,$G$9*$D119,""))</f>
        <v/>
      </c>
      <c r="VA119" s="34" t="str">
        <f>IF(UZ119&lt;&gt;"",HLOOKUP(COUNT($RV119:UZ119)+1,$G$4:$EH$9,VA$14,0)*$D119,IF($C119=VA$17,$G$9*$D119,""))</f>
        <v/>
      </c>
      <c r="VB119" s="34" t="str">
        <f>IF(VA119&lt;&gt;"",HLOOKUP(COUNT($RV119:VA119)+1,$G$4:$EH$9,VB$14,0)*$D119,IF($C119=VB$17,$G$9*$D119,""))</f>
        <v/>
      </c>
      <c r="VC119" s="34" t="str">
        <f>IF(VB119&lt;&gt;"",HLOOKUP(COUNT($RV119:VB119)+1,$G$4:$EH$9,VC$14,0)*$D119,IF($C119=VC$17,$G$9*$D119,""))</f>
        <v/>
      </c>
      <c r="VD119" s="34" t="str">
        <f>IF(VC119&lt;&gt;"",HLOOKUP(COUNT($RV119:VC119)+1,$G$4:$EH$9,VD$14,0)*$D119,IF($C119=VD$17,$G$9*$D119,""))</f>
        <v/>
      </c>
      <c r="VE119" s="34" t="str">
        <f>IF(VD119&lt;&gt;"",HLOOKUP(COUNT($RV119:VD119)+1,$G$4:$EH$9,VE$14,0)*$D119,IF($C119=VE$17,$G$9*$D119,""))</f>
        <v/>
      </c>
      <c r="VF119" s="34" t="str">
        <f>IF(VE119&lt;&gt;"",HLOOKUP(COUNT($RV119:VE119)+1,$G$4:$EH$9,VF$14,0)*$D119,IF($C119=VF$17,$G$9*$D119,""))</f>
        <v/>
      </c>
      <c r="VG119" s="34" t="str">
        <f>IF(VF119&lt;&gt;"",HLOOKUP(COUNT($RV119:VF119)+1,$G$4:$EH$9,VG$14,0)*$D119,IF($C119=VG$17,$G$9*$D119,""))</f>
        <v/>
      </c>
      <c r="VH119" s="34" t="str">
        <f>IF(VG119&lt;&gt;"",HLOOKUP(COUNT($RV119:VG119)+1,$G$4:$EH$9,VH$14,0)*$D119,IF($C119=VH$17,$G$9*$D119,""))</f>
        <v/>
      </c>
      <c r="VI119" s="34" t="str">
        <f>IF(VH119&lt;&gt;"",HLOOKUP(COUNT($RV119:VH119)+1,$G$4:$EH$9,VI$14,0)*$D119,IF($C119=VI$17,$G$9*$D119,""))</f>
        <v/>
      </c>
      <c r="VJ119" s="34" t="str">
        <f>IF(VI119&lt;&gt;"",HLOOKUP(COUNT($RV119:VI119)+1,$G$4:$EH$9,VJ$14,0)*$D119,IF($C119=VJ$17,$G$9*$D119,""))</f>
        <v/>
      </c>
      <c r="VK119" s="34" t="str">
        <f>IF(VJ119&lt;&gt;"",HLOOKUP(COUNT($RV119:VJ119)+1,$G$4:$EH$9,VK$14,0)*$D119,IF($C119=VK$17,$G$9*$D119,""))</f>
        <v/>
      </c>
      <c r="VL119" s="34" t="str">
        <f>IF(VK119&lt;&gt;"",HLOOKUP(COUNT($RV119:VK119)+1,$G$4:$EH$9,VL$14,0)*$D119,IF($C119=VL$17,$G$9*$D119,""))</f>
        <v/>
      </c>
      <c r="VM119" s="34" t="str">
        <f>IF(VL119&lt;&gt;"",HLOOKUP(COUNT($RV119:VL119)+1,$G$4:$EH$9,VM$14,0)*$D119,IF($C119=VM$17,$G$9*$D119,""))</f>
        <v/>
      </c>
      <c r="VN119" s="34" t="str">
        <f>IF(VM119&lt;&gt;"",HLOOKUP(COUNT($RV119:VM119)+1,$G$4:$EH$9,VN$14,0)*$D119,IF($C119=VN$17,$G$9*$D119,""))</f>
        <v/>
      </c>
      <c r="VO119" s="34" t="str">
        <f>IF(VN119&lt;&gt;"",HLOOKUP(COUNT($RV119:VN119)+1,$G$4:$EH$9,VO$14,0)*$D119,IF($C119=VO$17,$G$9*$D119,""))</f>
        <v/>
      </c>
      <c r="VP119" s="34" t="str">
        <f>IF(VO119&lt;&gt;"",HLOOKUP(COUNT($RV119:VO119)+1,$G$4:$EH$9,VP$14,0)*$D119,IF($C119=VP$17,$G$9*$D119,""))</f>
        <v/>
      </c>
      <c r="VQ119" s="34" t="str">
        <f>IF(VP119&lt;&gt;"",HLOOKUP(COUNT($RV119:VP119)+1,$G$4:$EH$9,VQ$14,0)*$D119,IF($C119=VQ$17,$G$9*$D119,""))</f>
        <v/>
      </c>
      <c r="VR119" s="34" t="str">
        <f>IF(VQ119&lt;&gt;"",HLOOKUP(COUNT($RV119:VQ119)+1,$G$4:$EH$9,VR$14,0)*$D119,IF($C119=VR$17,$G$9*$D119,""))</f>
        <v/>
      </c>
      <c r="VS119" s="34">
        <f>IF(VR119&lt;&gt;"",HLOOKUP(COUNT($RV119:VR119)+1,$G$4:$EH$9,VS$14,0)*$D119,IF($C119=VS$17,$G$9*$D119,""))</f>
        <v>14500</v>
      </c>
      <c r="VT119" s="34">
        <f>IF(VS119&lt;&gt;"",HLOOKUP(COUNT($RV119:VS119)+1,$G$4:$EH$9,VT$14,0)*$D119,IF($C119=VT$17,$G$9*$D119,""))</f>
        <v>0</v>
      </c>
      <c r="VU119" s="34">
        <f>IF(VT119&lt;&gt;"",HLOOKUP(COUNT($RV119:VT119)+1,$G$4:$EH$9,VU$14,0)*$D119,IF($C119=VU$17,$G$9*$D119,""))</f>
        <v>0</v>
      </c>
      <c r="VV119" s="34">
        <f>IF(VU119&lt;&gt;"",HLOOKUP(COUNT($RV119:VU119)+1,$G$4:$EH$9,VV$14,0)*$D119,IF($C119=VV$17,$G$9*$D119,""))</f>
        <v>0</v>
      </c>
      <c r="VW119" s="34">
        <f>IF(VV119&lt;&gt;"",HLOOKUP(COUNT($RV119:VV119)+1,$G$4:$EH$9,VW$14,0)*$D119,IF($C119=VW$17,$G$9*$D119,""))</f>
        <v>0</v>
      </c>
      <c r="VX119" s="34">
        <f>IF(VW119&lt;&gt;"",HLOOKUP(COUNT($RV119:VW119)+1,$G$4:$EH$9,VX$14,0)*$D119,IF($C119=VX$17,$G$9*$D119,""))</f>
        <v>0</v>
      </c>
      <c r="VY119" s="34">
        <f>IF(VX119&lt;&gt;"",HLOOKUP(COUNT($RV119:VX119)+1,$G$4:$EH$9,VY$14,0)*$D119,IF($C119=VY$17,$G$9*$D119,""))</f>
        <v>0</v>
      </c>
      <c r="VZ119" s="34">
        <f>IF(VY119&lt;&gt;"",HLOOKUP(COUNT($RV119:VY119)+1,$G$4:$EH$9,VZ$14,0)*$D119,IF($C119=VZ$17,$G$9*$D119,""))</f>
        <v>0</v>
      </c>
      <c r="WA119" s="34">
        <f>IF(VZ119&lt;&gt;"",HLOOKUP(COUNT($RV119:VZ119)+1,$G$4:$EH$9,WA$14,0)*$D119,IF($C119=WA$17,$G$9*$D119,""))</f>
        <v>0</v>
      </c>
      <c r="WB119" s="34">
        <f>IF(WA119&lt;&gt;"",HLOOKUP(COUNT($RV119:WA119)+1,$G$4:$EH$9,WB$14,0)*$D119,IF($C119=WB$17,$G$9*$D119,""))</f>
        <v>0</v>
      </c>
      <c r="WC119" s="34">
        <f>IF(WB119&lt;&gt;"",HLOOKUP(COUNT($RV119:WB119)+1,$G$4:$EH$9,WC$14,0)*$D119,IF($C119=WC$17,$G$9*$D119,""))</f>
        <v>0</v>
      </c>
      <c r="WD119" s="34">
        <f>IF(WC119&lt;&gt;"",HLOOKUP(COUNT($RV119:WC119)+1,$G$4:$EH$9,WD$14,0)*$D119,IF($C119=WD$17,$G$9*$D119,""))</f>
        <v>0</v>
      </c>
      <c r="WE119" s="34">
        <f>IF(WD119&lt;&gt;"",HLOOKUP(COUNT($RV119:WD119)+1,$G$4:$EH$9,WE$14,0)*$D119,IF($C119=WE$17,$G$9*$D119,""))</f>
        <v>0</v>
      </c>
      <c r="WF119" s="34">
        <f>IF(WE119&lt;&gt;"",HLOOKUP(COUNT($RV119:WE119)+1,$G$4:$EH$9,WF$14,0)*$D119,IF($C119=WF$17,$G$9*$D119,""))</f>
        <v>0</v>
      </c>
      <c r="WG119" s="34">
        <f>IF(WF119&lt;&gt;"",HLOOKUP(COUNT($RV119:WF119)+1,$G$4:$EH$9,WG$14,0)*$D119,IF($C119=WG$17,$G$9*$D119,""))</f>
        <v>0</v>
      </c>
      <c r="WH119" s="34">
        <f>IF(WG119&lt;&gt;"",HLOOKUP(COUNT($RV119:WG119)+1,$G$4:$EH$9,WH$14,0)*$D119,IF($C119=WH$17,$G$9*$D119,""))</f>
        <v>0</v>
      </c>
      <c r="WI119" s="34">
        <f>IF(WH119&lt;&gt;"",HLOOKUP(COUNT($RV119:WH119)+1,$G$4:$EH$9,WI$14,0)*$D119,IF($C119=WI$17,$G$9*$D119,""))</f>
        <v>0</v>
      </c>
      <c r="WJ119" s="34">
        <f>IF(WI119&lt;&gt;"",HLOOKUP(COUNT($RV119:WI119)+1,$G$4:$EH$9,WJ$14,0)*$D119,IF($C119=WJ$17,$G$9*$D119,""))</f>
        <v>0</v>
      </c>
      <c r="WK119" s="34">
        <f>IF(WJ119&lt;&gt;"",HLOOKUP(COUNT($RV119:WJ119)+1,$G$4:$EH$9,WK$14,0)*$D119,IF($C119=WK$17,$G$9*$D119,""))</f>
        <v>0</v>
      </c>
      <c r="WL119" s="34">
        <f>IF(WK119&lt;&gt;"",HLOOKUP(COUNT($RV119:WK119)+1,$G$4:$EH$9,WL$14,0)*$D119,IF($C119=WL$17,$G$9*$D119,""))</f>
        <v>0</v>
      </c>
    </row>
    <row r="120" spans="1:610" ht="15" x14ac:dyDescent="0.2">
      <c r="A120" s="25">
        <f t="shared" ref="A120:A126" si="913">A119+1</f>
        <v>6</v>
      </c>
      <c r="B120" s="1328" t="s">
        <v>90</v>
      </c>
      <c r="C120" s="62">
        <f t="shared" si="912"/>
        <v>102</v>
      </c>
      <c r="D120" s="30">
        <f>VLOOKUP(B120,Premissas!$R$8:$AD$18,(Histograma!A120+1),0)</f>
        <v>5</v>
      </c>
      <c r="G120" s="34" t="str">
        <f>IF(F120&lt;&gt;"",HLOOKUP(COUNT($F120:F120)+1,$G$4:$EH$8,G$14,0)*$D120,IF($C120=G$17,$G$5*$D120,""))</f>
        <v/>
      </c>
      <c r="H120" s="34" t="str">
        <f>IF(G120&lt;&gt;"",HLOOKUP(COUNT($F120:G120)+1,$G$4:$EH$8,H$14,0)*$D120,IF($C120=H$17,$G$5*$D120,""))</f>
        <v/>
      </c>
      <c r="I120" s="34" t="str">
        <f>IF(H120&lt;&gt;"",HLOOKUP(COUNT($F120:H120)+1,$G$4:$EH$8,I$14,0)*$D120,IF($C120=I$17,$G$5*$D120,""))</f>
        <v/>
      </c>
      <c r="J120" s="34" t="str">
        <f>IF(I120&lt;&gt;"",HLOOKUP(COUNT($F120:I120)+1,$G$4:$EH$8,J$14,0)*$D120,IF($C120=J$17,$G$5*$D120,""))</f>
        <v/>
      </c>
      <c r="K120" s="34" t="str">
        <f>IF(J120&lt;&gt;"",HLOOKUP(COUNT($F120:J120)+1,$G$4:$EH$8,K$14,0)*$D120,IF($C120=K$17,$G$5*$D120,""))</f>
        <v/>
      </c>
      <c r="L120" s="34" t="str">
        <f>IF(K120&lt;&gt;"",HLOOKUP(COUNT($F120:K120)+1,$G$4:$EH$8,L$14,0)*$D120,IF($C120=L$17,$G$5*$D120,""))</f>
        <v/>
      </c>
      <c r="M120" s="34" t="str">
        <f>IF(L120&lt;&gt;"",HLOOKUP(COUNT($F120:L120)+1,$G$4:$EH$8,M$14,0)*$D120,IF($C120=M$17,$G$5*$D120,""))</f>
        <v/>
      </c>
      <c r="N120" s="34" t="str">
        <f>IF(M120&lt;&gt;"",HLOOKUP(COUNT($F120:M120)+1,$G$4:$EH$8,N$14,0)*$D120,IF($C120=N$17,$G$5*$D120,""))</f>
        <v/>
      </c>
      <c r="O120" s="34" t="str">
        <f>IF(N120&lt;&gt;"",HLOOKUP(COUNT($F120:N120)+1,$G$4:$EH$8,O$14,0)*$D120,IF($C120=O$17,$G$5*$D120,""))</f>
        <v/>
      </c>
      <c r="P120" s="34" t="str">
        <f>IF(O120&lt;&gt;"",HLOOKUP(COUNT($F120:O120)+1,$G$4:$EH$8,P$14,0)*$D120,IF($C120=P$17,$G$5*$D120,""))</f>
        <v/>
      </c>
      <c r="Q120" s="34" t="str">
        <f>IF(P120&lt;&gt;"",HLOOKUP(COUNT($F120:P120)+1,$G$4:$EH$8,Q$14,0)*$D120,IF($C120=Q$17,$G$5*$D120,""))</f>
        <v/>
      </c>
      <c r="R120" s="34" t="str">
        <f>IF(Q120&lt;&gt;"",HLOOKUP(COUNT($F120:Q120)+1,$G$4:$EH$8,R$14,0)*$D120,IF($C120=R$17,$G$5*$D120,""))</f>
        <v/>
      </c>
      <c r="S120" s="34" t="str">
        <f>IF(R120&lt;&gt;"",HLOOKUP(COUNT($F120:R120)+1,$G$4:$EH$8,S$14,0)*$D120,IF($C120=S$17,$G$5*$D120,""))</f>
        <v/>
      </c>
      <c r="T120" s="34" t="str">
        <f>IF(S120&lt;&gt;"",HLOOKUP(COUNT($F120:S120)+1,$G$4:$EH$8,T$14,0)*$D120,IF($C120=T$17,$G$5*$D120,""))</f>
        <v/>
      </c>
      <c r="U120" s="34" t="str">
        <f>IF(T120&lt;&gt;"",HLOOKUP(COUNT($F120:T120)+1,$G$4:$EH$8,U$14,0)*$D120,IF($C120=U$17,$G$5*$D120,""))</f>
        <v/>
      </c>
      <c r="V120" s="34" t="str">
        <f>IF(U120&lt;&gt;"",HLOOKUP(COUNT($F120:U120)+1,$G$4:$EH$8,V$14,0)*$D120,IF($C120=V$17,$G$5*$D120,""))</f>
        <v/>
      </c>
      <c r="W120" s="34" t="str">
        <f>IF(V120&lt;&gt;"",HLOOKUP(COUNT($F120:V120)+1,$G$4:$EH$8,W$14,0)*$D120,IF($C120=W$17,$G$5*$D120,""))</f>
        <v/>
      </c>
      <c r="X120" s="34" t="str">
        <f>IF(W120&lt;&gt;"",HLOOKUP(COUNT($F120:W120)+1,$G$4:$EH$8,X$14,0)*$D120,IF($C120=X$17,$G$5*$D120,""))</f>
        <v/>
      </c>
      <c r="Y120" s="34" t="str">
        <f>IF(X120&lt;&gt;"",HLOOKUP(COUNT($F120:X120)+1,$G$4:$EH$8,Y$14,0)*$D120,IF($C120=Y$17,$G$5*$D120,""))</f>
        <v/>
      </c>
      <c r="Z120" s="34" t="str">
        <f>IF(Y120&lt;&gt;"",HLOOKUP(COUNT($F120:Y120)+1,$G$4:$EH$8,Z$14,0)*$D120,IF($C120=Z$17,$G$5*$D120,""))</f>
        <v/>
      </c>
      <c r="AA120" s="34" t="str">
        <f>IF(Z120&lt;&gt;"",HLOOKUP(COUNT($F120:Z120)+1,$G$4:$EH$8,AA$14,0)*$D120,IF($C120=AA$17,$G$5*$D120,""))</f>
        <v/>
      </c>
      <c r="AB120" s="34" t="str">
        <f>IF(AA120&lt;&gt;"",HLOOKUP(COUNT($F120:AA120)+1,$G$4:$EH$8,AB$14,0)*$D120,IF($C120=AB$17,$G$5*$D120,""))</f>
        <v/>
      </c>
      <c r="AC120" s="34" t="str">
        <f>IF(AB120&lt;&gt;"",HLOOKUP(COUNT($F120:AB120)+1,$G$4:$EH$8,AC$14,0)*$D120,IF($C120=AC$17,$G$5*$D120,""))</f>
        <v/>
      </c>
      <c r="AD120" s="34" t="str">
        <f>IF(AC120&lt;&gt;"",HLOOKUP(COUNT($F120:AC120)+1,$G$4:$EH$8,AD$14,0)*$D120,IF($C120=AD$17,$G$5*$D120,""))</f>
        <v/>
      </c>
      <c r="AE120" s="34" t="str">
        <f>IF(AD120&lt;&gt;"",HLOOKUP(COUNT($F120:AD120)+1,$G$4:$EH$8,AE$14,0)*$D120,IF($C120=AE$17,$G$5*$D120,""))</f>
        <v/>
      </c>
      <c r="AF120" s="34" t="str">
        <f>IF(AE120&lt;&gt;"",HLOOKUP(COUNT($F120:AE120)+1,$G$4:$EH$8,AF$14,0)*$D120,IF($C120=AF$17,$G$5*$D120,""))</f>
        <v/>
      </c>
      <c r="AG120" s="34" t="str">
        <f>IF(AF120&lt;&gt;"",HLOOKUP(COUNT($F120:AF120)+1,$G$4:$EH$8,AG$14,0)*$D120,IF($C120=AG$17,$G$5*$D120,""))</f>
        <v/>
      </c>
      <c r="AH120" s="34" t="str">
        <f>IF(AG120&lt;&gt;"",HLOOKUP(COUNT($F120:AG120)+1,$G$4:$EH$8,AH$14,0)*$D120,IF($C120=AH$17,$G$5*$D120,""))</f>
        <v/>
      </c>
      <c r="AI120" s="34" t="str">
        <f>IF(AH120&lt;&gt;"",HLOOKUP(COUNT($F120:AH120)+1,$G$4:$EH$8,AI$14,0)*$D120,IF($C120=AI$17,$G$5*$D120,""))</f>
        <v/>
      </c>
      <c r="AJ120" s="34" t="str">
        <f>IF(AI120&lt;&gt;"",HLOOKUP(COUNT($F120:AI120)+1,$G$4:$EH$8,AJ$14,0)*$D120,IF($C120=AJ$17,$G$5*$D120,""))</f>
        <v/>
      </c>
      <c r="AK120" s="34" t="str">
        <f>IF(AJ120&lt;&gt;"",HLOOKUP(COUNT($F120:AJ120)+1,$G$4:$EH$8,AK$14,0)*$D120,IF($C120=AK$17,$G$5*$D120,""))</f>
        <v/>
      </c>
      <c r="AL120" s="34" t="str">
        <f>IF(AK120&lt;&gt;"",HLOOKUP(COUNT($F120:AK120)+1,$G$4:$EH$8,AL$14,0)*$D120,IF($C120=AL$17,$G$5*$D120,""))</f>
        <v/>
      </c>
      <c r="AM120" s="34" t="str">
        <f>IF(AL120&lt;&gt;"",HLOOKUP(COUNT($F120:AL120)+1,$G$4:$EH$8,AM$14,0)*$D120,IF($C120=AM$17,$G$5*$D120,""))</f>
        <v/>
      </c>
      <c r="AN120" s="34" t="str">
        <f>IF(AM120&lt;&gt;"",HLOOKUP(COUNT($F120:AM120)+1,$G$4:$EH$8,AN$14,0)*$D120,IF($C120=AN$17,$G$5*$D120,""))</f>
        <v/>
      </c>
      <c r="AO120" s="34" t="str">
        <f>IF(AN120&lt;&gt;"",HLOOKUP(COUNT($F120:AN120)+1,$G$4:$EH$8,AO$14,0)*$D120,IF($C120=AO$17,$G$5*$D120,""))</f>
        <v/>
      </c>
      <c r="AP120" s="34" t="str">
        <f>IF(AO120&lt;&gt;"",HLOOKUP(COUNT($F120:AO120)+1,$G$4:$EH$8,AP$14,0)*$D120,IF($C120=AP$17,$G$5*$D120,""))</f>
        <v/>
      </c>
      <c r="AQ120" s="34" t="str">
        <f>IF(AP120&lt;&gt;"",HLOOKUP(COUNT($F120:AP120)+1,$G$4:$EH$8,AQ$14,0)*$D120,IF($C120=AQ$17,$G$5*$D120,""))</f>
        <v/>
      </c>
      <c r="AR120" s="34" t="str">
        <f>IF(AQ120&lt;&gt;"",HLOOKUP(COUNT($F120:AQ120)+1,$G$4:$EH$8,AR$14,0)*$D120,IF($C120=AR$17,$G$5*$D120,""))</f>
        <v/>
      </c>
      <c r="AS120" s="34" t="str">
        <f>IF(AR120&lt;&gt;"",HLOOKUP(COUNT($F120:AR120)+1,$G$4:$EH$8,AS$14,0)*$D120,IF($C120=AS$17,$G$5*$D120,""))</f>
        <v/>
      </c>
      <c r="AT120" s="34" t="str">
        <f>IF(AS120&lt;&gt;"",HLOOKUP(COUNT($F120:AS120)+1,$G$4:$EH$8,AT$14,0)*$D120,IF($C120=AT$17,$G$5*$D120,""))</f>
        <v/>
      </c>
      <c r="AU120" s="34" t="str">
        <f>IF(AT120&lt;&gt;"",HLOOKUP(COUNT($F120:AT120)+1,$G$4:$EH$8,AU$14,0)*$D120,IF($C120=AU$17,$G$5*$D120,""))</f>
        <v/>
      </c>
      <c r="AV120" s="34" t="str">
        <f>IF(AU120&lt;&gt;"",HLOOKUP(COUNT($F120:AU120)+1,$G$4:$EH$8,AV$14,0)*$D120,IF($C120=AV$17,$G$5*$D120,""))</f>
        <v/>
      </c>
      <c r="AW120" s="34" t="str">
        <f>IF(AV120&lt;&gt;"",HLOOKUP(COUNT($F120:AV120)+1,$G$4:$EH$8,AW$14,0)*$D120,IF($C120=AW$17,$G$5*$D120,""))</f>
        <v/>
      </c>
      <c r="AX120" s="34" t="str">
        <f>IF(AW120&lt;&gt;"",HLOOKUP(COUNT($F120:AW120)+1,$G$4:$EH$8,AX$14,0)*$D120,IF($C120=AX$17,$G$5*$D120,""))</f>
        <v/>
      </c>
      <c r="AY120" s="34" t="str">
        <f>IF(AX120&lt;&gt;"",HLOOKUP(COUNT($F120:AX120)+1,$G$4:$EH$8,AY$14,0)*$D120,IF($C120=AY$17,$G$5*$D120,""))</f>
        <v/>
      </c>
      <c r="AZ120" s="34" t="str">
        <f>IF(AY120&lt;&gt;"",HLOOKUP(COUNT($F120:AY120)+1,$G$4:$EH$8,AZ$14,0)*$D120,IF($C120=AZ$17,$G$5*$D120,""))</f>
        <v/>
      </c>
      <c r="BA120" s="34" t="str">
        <f>IF(AZ120&lt;&gt;"",HLOOKUP(COUNT($F120:AZ120)+1,$G$4:$EH$8,BA$14,0)*$D120,IF($C120=BA$17,$G$5*$D120,""))</f>
        <v/>
      </c>
      <c r="BB120" s="34" t="str">
        <f>IF(BA120&lt;&gt;"",HLOOKUP(COUNT($F120:BA120)+1,$G$4:$EH$8,BB$14,0)*$D120,IF($C120=BB$17,$G$5*$D120,""))</f>
        <v/>
      </c>
      <c r="BC120" s="34" t="str">
        <f>IF(BB120&lt;&gt;"",HLOOKUP(COUNT($F120:BB120)+1,$G$4:$EH$8,BC$14,0)*$D120,IF($C120=BC$17,$G$5*$D120,""))</f>
        <v/>
      </c>
      <c r="BD120" s="34" t="str">
        <f>IF(BC120&lt;&gt;"",HLOOKUP(COUNT($F120:BC120)+1,$G$4:$EH$8,BD$14,0)*$D120,IF($C120=BD$17,$G$5*$D120,""))</f>
        <v/>
      </c>
      <c r="BE120" s="34" t="str">
        <f>IF(BD120&lt;&gt;"",HLOOKUP(COUNT($F120:BD120)+1,$G$4:$EH$8,BE$14,0)*$D120,IF($C120=BE$17,$G$5*$D120,""))</f>
        <v/>
      </c>
      <c r="BF120" s="34" t="str">
        <f>IF(BE120&lt;&gt;"",HLOOKUP(COUNT($F120:BE120)+1,$G$4:$EH$8,BF$14,0)*$D120,IF($C120=BF$17,$G$5*$D120,""))</f>
        <v/>
      </c>
      <c r="BG120" s="34" t="str">
        <f>IF(BF120&lt;&gt;"",HLOOKUP(COUNT($F120:BF120)+1,$G$4:$EH$8,BG$14,0)*$D120,IF($C120=BG$17,$G$5*$D120,""))</f>
        <v/>
      </c>
      <c r="BH120" s="34" t="str">
        <f>IF(BG120&lt;&gt;"",HLOOKUP(COUNT($F120:BG120)+1,$G$4:$EH$8,BH$14,0)*$D120,IF($C120=BH$17,$G$5*$D120,""))</f>
        <v/>
      </c>
      <c r="BI120" s="34" t="str">
        <f>IF(BH120&lt;&gt;"",HLOOKUP(COUNT($F120:BH120)+1,$G$4:$EH$8,BI$14,0)*$D120,IF($C120=BI$17,$G$5*$D120,""))</f>
        <v/>
      </c>
      <c r="BJ120" s="34" t="str">
        <f>IF(BI120&lt;&gt;"",HLOOKUP(COUNT($F120:BI120)+1,$G$4:$EH$8,BJ$14,0)*$D120,IF($C120=BJ$17,$G$5*$D120,""))</f>
        <v/>
      </c>
      <c r="BK120" s="34" t="str">
        <f>IF(BJ120&lt;&gt;"",HLOOKUP(COUNT($F120:BJ120)+1,$G$4:$EH$8,BK$14,0)*$D120,IF($C120=BK$17,$G$5*$D120,""))</f>
        <v/>
      </c>
      <c r="BL120" s="34" t="str">
        <f>IF(BK120&lt;&gt;"",HLOOKUP(COUNT($F120:BK120)+1,$G$4:$EH$8,BL$14,0)*$D120,IF($C120=BL$17,$G$5*$D120,""))</f>
        <v/>
      </c>
      <c r="BM120" s="34" t="str">
        <f>IF(BL120&lt;&gt;"",HLOOKUP(COUNT($F120:BL120)+1,$G$4:$EH$8,BM$14,0)*$D120,IF($C120=BM$17,$G$5*$D120,""))</f>
        <v/>
      </c>
      <c r="BN120" s="34" t="str">
        <f>IF(BM120&lt;&gt;"",HLOOKUP(COUNT($F120:BM120)+1,$G$4:$EH$8,BN$14,0)*$D120,IF($C120=BN$17,$G$5*$D120,""))</f>
        <v/>
      </c>
      <c r="BO120" s="34" t="str">
        <f>IF(BN120&lt;&gt;"",HLOOKUP(COUNT($F120:BN120)+1,$G$4:$EH$8,BO$14,0)*$D120,IF($C120=BO$17,$G$5*$D120,""))</f>
        <v/>
      </c>
      <c r="BP120" s="34" t="str">
        <f>IF(BO120&lt;&gt;"",HLOOKUP(COUNT($F120:BO120)+1,$G$4:$EH$8,BP$14,0)*$D120,IF($C120=BP$17,$G$5*$D120,""))</f>
        <v/>
      </c>
      <c r="BQ120" s="34" t="str">
        <f>IF(BP120&lt;&gt;"",HLOOKUP(COUNT($F120:BP120)+1,$G$4:$EH$8,BQ$14,0)*$D120,IF($C120=BQ$17,$G$5*$D120,""))</f>
        <v/>
      </c>
      <c r="BR120" s="34" t="str">
        <f>IF(BQ120&lt;&gt;"",HLOOKUP(COUNT($F120:BQ120)+1,$G$4:$EH$8,BR$14,0)*$D120,IF($C120=BR$17,$G$5*$D120,""))</f>
        <v/>
      </c>
      <c r="BS120" s="34" t="str">
        <f>IF(BR120&lt;&gt;"",HLOOKUP(COUNT($F120:BR120)+1,$G$4:$EH$8,BS$14,0)*$D120,IF($C120=BS$17,$G$5*$D120,""))</f>
        <v/>
      </c>
      <c r="BT120" s="34" t="str">
        <f>IF(BS120&lt;&gt;"",HLOOKUP(COUNT($F120:BS120)+1,$G$4:$EH$8,BT$14,0)*$D120,IF($C120=BT$17,$G$5*$D120,""))</f>
        <v/>
      </c>
      <c r="BU120" s="34" t="str">
        <f>IF(BT120&lt;&gt;"",HLOOKUP(COUNT($F120:BT120)+1,$G$4:$EH$8,BU$14,0)*$D120,IF($C120=BU$17,$G$5*$D120,""))</f>
        <v/>
      </c>
      <c r="BV120" s="34" t="str">
        <f>IF(BU120&lt;&gt;"",HLOOKUP(COUNT($F120:BU120)+1,$G$4:$EH$8,BV$14,0)*$D120,IF($C120=BV$17,$G$5*$D120,""))</f>
        <v/>
      </c>
      <c r="BW120" s="34" t="str">
        <f>IF(BV120&lt;&gt;"",HLOOKUP(COUNT($F120:BV120)+1,$G$4:$EH$8,BW$14,0)*$D120,IF($C120=BW$17,$G$5*$D120,""))</f>
        <v/>
      </c>
      <c r="BX120" s="34" t="str">
        <f>IF(BW120&lt;&gt;"",HLOOKUP(COUNT($F120:BW120)+1,$G$4:$EH$8,BX$14,0)*$D120,IF($C120=BX$17,$G$5*$D120,""))</f>
        <v/>
      </c>
      <c r="BY120" s="34" t="str">
        <f>IF(BX120&lt;&gt;"",HLOOKUP(COUNT($F120:BX120)+1,$G$4:$EH$8,BY$14,0)*$D120,IF($C120=BY$17,$G$5*$D120,""))</f>
        <v/>
      </c>
      <c r="BZ120" s="34" t="str">
        <f>IF(BY120&lt;&gt;"",HLOOKUP(COUNT($F120:BY120)+1,$G$4:$EH$8,BZ$14,0)*$D120,IF($C120=BZ$17,$G$5*$D120,""))</f>
        <v/>
      </c>
      <c r="CA120" s="34" t="str">
        <f>IF(BZ120&lt;&gt;"",HLOOKUP(COUNT($F120:BZ120)+1,$G$4:$EH$8,CA$14,0)*$D120,IF($C120=CA$17,$G$5*$D120,""))</f>
        <v/>
      </c>
      <c r="CB120" s="34" t="str">
        <f>IF(CA120&lt;&gt;"",HLOOKUP(COUNT($F120:CA120)+1,$G$4:$EH$8,CB$14,0)*$D120,IF($C120=CB$17,$G$5*$D120,""))</f>
        <v/>
      </c>
      <c r="CC120" s="34" t="str">
        <f>IF(CB120&lt;&gt;"",HLOOKUP(COUNT($F120:CB120)+1,$G$4:$EH$8,CC$14,0)*$D120,IF($C120=CC$17,$G$5*$D120,""))</f>
        <v/>
      </c>
      <c r="CD120" s="34" t="str">
        <f>IF(CC120&lt;&gt;"",HLOOKUP(COUNT($F120:CC120)+1,$G$4:$EH$8,CD$14,0)*$D120,IF($C120=CD$17,$G$5*$D120,""))</f>
        <v/>
      </c>
      <c r="CE120" s="34" t="str">
        <f>IF(CD120&lt;&gt;"",HLOOKUP(COUNT($F120:CD120)+1,$G$4:$EH$8,CE$14,0)*$D120,IF($C120=CE$17,$G$5*$D120,""))</f>
        <v/>
      </c>
      <c r="CF120" s="34" t="str">
        <f>IF(CE120&lt;&gt;"",HLOOKUP(COUNT($F120:CE120)+1,$G$4:$EH$8,CF$14,0)*$D120,IF($C120=CF$17,$G$5*$D120,""))</f>
        <v/>
      </c>
      <c r="CG120" s="34" t="str">
        <f>IF(CF120&lt;&gt;"",HLOOKUP(COUNT($F120:CF120)+1,$G$4:$EH$8,CG$14,0)*$D120,IF($C120=CG$17,$G$5*$D120,""))</f>
        <v/>
      </c>
      <c r="CH120" s="34" t="str">
        <f>IF(CG120&lt;&gt;"",HLOOKUP(COUNT($F120:CG120)+1,$G$4:$EH$8,CH$14,0)*$D120,IF($C120=CH$17,$G$5*$D120,""))</f>
        <v/>
      </c>
      <c r="CI120" s="34" t="str">
        <f>IF(CH120&lt;&gt;"",HLOOKUP(COUNT($F120:CH120)+1,$G$4:$EH$8,CI$14,0)*$D120,IF($C120=CI$17,$G$5*$D120,""))</f>
        <v/>
      </c>
      <c r="CJ120" s="34" t="str">
        <f>IF(CI120&lt;&gt;"",HLOOKUP(COUNT($F120:CI120)+1,$G$4:$EH$8,CJ$14,0)*$D120,IF($C120=CJ$17,$G$5*$D120,""))</f>
        <v/>
      </c>
      <c r="CK120" s="34" t="str">
        <f>IF(CJ120&lt;&gt;"",HLOOKUP(COUNT($F120:CJ120)+1,$G$4:$EH$8,CK$14,0)*$D120,IF($C120=CK$17,$G$5*$D120,""))</f>
        <v/>
      </c>
      <c r="CL120" s="34" t="str">
        <f>IF(CK120&lt;&gt;"",HLOOKUP(COUNT($F120:CK120)+1,$G$4:$EH$8,CL$14,0)*$D120,IF($C120=CL$17,$G$5*$D120,""))</f>
        <v/>
      </c>
      <c r="CM120" s="34" t="str">
        <f>IF(CL120&lt;&gt;"",HLOOKUP(COUNT($F120:CL120)+1,$G$4:$EH$8,CM$14,0)*$D120,IF($C120=CM$17,$G$5*$D120,""))</f>
        <v/>
      </c>
      <c r="CN120" s="34" t="str">
        <f>IF(CM120&lt;&gt;"",HLOOKUP(COUNT($F120:CM120)+1,$G$4:$EH$8,CN$14,0)*$D120,IF($C120=CN$17,$G$5*$D120,""))</f>
        <v/>
      </c>
      <c r="CO120" s="34" t="str">
        <f>IF(CN120&lt;&gt;"",HLOOKUP(COUNT($F120:CN120)+1,$G$4:$EH$8,CO$14,0)*$D120,IF($C120=CO$17,$G$5*$D120,""))</f>
        <v/>
      </c>
      <c r="CP120" s="34" t="str">
        <f>IF(CO120&lt;&gt;"",HLOOKUP(COUNT($F120:CO120)+1,$G$4:$EH$8,CP$14,0)*$D120,IF($C120=CP$17,$G$5*$D120,""))</f>
        <v/>
      </c>
      <c r="CQ120" s="34" t="str">
        <f>IF(CP120&lt;&gt;"",HLOOKUP(COUNT($F120:CP120)+1,$G$4:$EH$8,CQ$14,0)*$D120,IF($C120=CQ$17,$G$5*$D120,""))</f>
        <v/>
      </c>
      <c r="CR120" s="34" t="str">
        <f>IF(CQ120&lt;&gt;"",HLOOKUP(COUNT($F120:CQ120)+1,$G$4:$EH$8,CR$14,0)*$D120,IF($C120=CR$17,$G$5*$D120,""))</f>
        <v/>
      </c>
      <c r="CS120" s="34" t="str">
        <f>IF(CR120&lt;&gt;"",HLOOKUP(COUNT($F120:CR120)+1,$G$4:$EH$8,CS$14,0)*$D120,IF($C120=CS$17,$G$5*$D120,""))</f>
        <v/>
      </c>
      <c r="CT120" s="34" t="str">
        <f>IF(CS120&lt;&gt;"",HLOOKUP(COUNT($F120:CS120)+1,$G$4:$EH$8,CT$14,0)*$D120,IF($C120=CT$17,$G$5*$D120,""))</f>
        <v/>
      </c>
      <c r="CU120" s="34" t="str">
        <f>IF(CT120&lt;&gt;"",HLOOKUP(COUNT($F120:CT120)+1,$G$4:$EH$8,CU$14,0)*$D120,IF($C120=CU$17,$G$5*$D120,""))</f>
        <v/>
      </c>
      <c r="CV120" s="34" t="str">
        <f>IF(CU120&lt;&gt;"",HLOOKUP(COUNT($F120:CU120)+1,$G$4:$EH$8,CV$14,0)*$D120,IF($C120=CV$17,$G$5*$D120,""))</f>
        <v/>
      </c>
      <c r="CW120" s="34" t="str">
        <f>IF(CV120&lt;&gt;"",HLOOKUP(COUNT($F120:CV120)+1,$G$4:$EH$8,CW$14,0)*$D120,IF($C120=CW$17,$G$5*$D120,""))</f>
        <v/>
      </c>
      <c r="CX120" s="34" t="str">
        <f>IF(CW120&lt;&gt;"",HLOOKUP(COUNT($F120:CW120)+1,$G$4:$EH$8,CX$14,0)*$D120,IF($C120=CX$17,$G$5*$D120,""))</f>
        <v/>
      </c>
      <c r="CY120" s="34" t="str">
        <f>IF(CX120&lt;&gt;"",HLOOKUP(COUNT($F120:CX120)+1,$G$4:$EH$8,CY$14,0)*$D120,IF($C120=CY$17,$G$5*$D120,""))</f>
        <v/>
      </c>
      <c r="CZ120" s="34" t="str">
        <f>IF(CY120&lt;&gt;"",HLOOKUP(COUNT($F120:CY120)+1,$G$4:$EH$8,CZ$14,0)*$D120,IF($C120=CZ$17,$G$5*$D120,""))</f>
        <v/>
      </c>
      <c r="DA120" s="34" t="str">
        <f>IF(CZ120&lt;&gt;"",HLOOKUP(COUNT($F120:CZ120)+1,$G$4:$EH$8,DA$14,0)*$D120,IF($C120=DA$17,$G$5*$D120,""))</f>
        <v/>
      </c>
      <c r="DB120" s="34" t="str">
        <f>IF(DA120&lt;&gt;"",HLOOKUP(COUNT($F120:DA120)+1,$G$4:$EH$8,DB$14,0)*$D120,IF($C120=DB$17,$G$5*$D120,""))</f>
        <v/>
      </c>
      <c r="DC120" s="34" t="str">
        <f>IF(DB120&lt;&gt;"",HLOOKUP(COUNT($F120:DB120)+1,$G$4:$EH$8,DC$14,0)*$D120,IF($C120=DC$17,$G$5*$D120,""))</f>
        <v/>
      </c>
      <c r="DD120" s="34">
        <f>IF(DC120&lt;&gt;"",HLOOKUP(COUNT($F120:DC120)+1,$G$4:$EH$8,DD$14,0)*$D120,IF($C120=DD$17,$G$5*$D120,""))</f>
        <v>0</v>
      </c>
      <c r="DE120" s="34">
        <f>IF(DD120&lt;&gt;"",HLOOKUP(COUNT($F120:DD120)+1,$G$4:$EH$8,DE$14,0)*$D120,IF($C120=DE$17,$G$5*$D120,""))</f>
        <v>0</v>
      </c>
      <c r="DF120" s="34" t="e">
        <f>IF(DE120&lt;&gt;"",HLOOKUP(COUNT($F120:DE120)+1,$G$4:$EH$8,DF$14,0)*$D120,IF($C120=DF$17,$G$5*$D120,""))</f>
        <v>#VALUE!</v>
      </c>
      <c r="DG120" s="34" t="e">
        <f>IF(DF120&lt;&gt;"",HLOOKUP(COUNT($F120:DF120)+1,$G$4:$EH$8,DG$14,0)*$D120,IF($C120=DG$17,$G$5*$D120,""))</f>
        <v>#VALUE!</v>
      </c>
      <c r="DH120" s="34" t="e">
        <f>IF(DG120&lt;&gt;"",HLOOKUP(COUNT($F120:DG120)+1,$G$4:$EH$8,DH$14,0)*$D120,IF($C120=DH$17,$G$5*$D120,""))</f>
        <v>#VALUE!</v>
      </c>
      <c r="DI120" s="34" t="e">
        <f>IF(DH120&lt;&gt;"",HLOOKUP(COUNT($F120:DH120)+1,$G$4:$EH$8,DI$14,0)*$D120,IF($C120=DI$17,$G$5*$D120,""))</f>
        <v>#VALUE!</v>
      </c>
      <c r="DJ120" s="34" t="e">
        <f>IF(DI120&lt;&gt;"",HLOOKUP(COUNT($F120:DI120)+1,$G$4:$EH$8,DJ$14,0)*$D120,IF($C120=DJ$17,$G$5*$D120,""))</f>
        <v>#VALUE!</v>
      </c>
      <c r="DK120" s="34" t="e">
        <f>IF(DJ120&lt;&gt;"",HLOOKUP(COUNT($F120:DJ120)+1,$G$4:$EH$8,DK$14,0)*$D120,IF($C120=DK$17,$G$5*$D120,""))</f>
        <v>#VALUE!</v>
      </c>
      <c r="DL120" s="34" t="e">
        <f>IF(DK120&lt;&gt;"",HLOOKUP(COUNT($F120:DK120)+1,$G$4:$EH$8,DL$14,0)*$D120,IF($C120=DL$17,$G$5*$D120,""))</f>
        <v>#VALUE!</v>
      </c>
      <c r="DM120" s="34" t="e">
        <f>IF(DL120&lt;&gt;"",HLOOKUP(COUNT($F120:DL120)+1,$G$4:$EH$8,DM$14,0)*$D120,IF($C120=DM$17,$G$5*$D120,""))</f>
        <v>#VALUE!</v>
      </c>
      <c r="DN120" s="34" t="e">
        <f>IF(DM120&lt;&gt;"",HLOOKUP(COUNT($F120:DM120)+1,$G$4:$EH$8,DN$14,0)*$D120,IF($C120=DN$17,$G$5*$D120,""))</f>
        <v>#VALUE!</v>
      </c>
      <c r="DO120" s="34" t="e">
        <f>IF(DN120&lt;&gt;"",HLOOKUP(COUNT($F120:DN120)+1,$G$4:$EH$8,DO$14,0)*$D120,IF($C120=DO$17,$G$5*$D120,""))</f>
        <v>#VALUE!</v>
      </c>
      <c r="DP120" s="34" t="e">
        <f>IF(DO120&lt;&gt;"",HLOOKUP(COUNT($F120:DO120)+1,$G$4:$EH$8,DP$14,0)*$D120,IF($C120=DP$17,$G$5*$D120,""))</f>
        <v>#VALUE!</v>
      </c>
      <c r="DQ120" s="34" t="e">
        <f>IF(DP120&lt;&gt;"",HLOOKUP(COUNT($F120:DP120)+1,$G$4:$EH$8,DQ$14,0)*$D120,IF($C120=DQ$17,$G$5*$D120,""))</f>
        <v>#VALUE!</v>
      </c>
      <c r="DR120" s="34" t="e">
        <f>IF(DQ120&lt;&gt;"",HLOOKUP(COUNT($F120:DQ120)+1,$G$4:$EH$8,DR$14,0)*$D120,IF($C120=DR$17,$G$5*$D120,""))</f>
        <v>#VALUE!</v>
      </c>
      <c r="DS120" s="34" t="e">
        <f>IF(DR120&lt;&gt;"",HLOOKUP(COUNT($F120:DR120)+1,$G$4:$EH$8,DS$14,0)*$D120,IF($C120=DS$17,$G$5*$D120,""))</f>
        <v>#VALUE!</v>
      </c>
      <c r="DT120" s="34" t="e">
        <f>IF(DS120&lt;&gt;"",HLOOKUP(COUNT($F120:DS120)+1,$G$4:$EH$8,DT$14,0)*$D120,IF($C120=DT$17,$G$5*$D120,""))</f>
        <v>#VALUE!</v>
      </c>
      <c r="DU120" s="34" t="e">
        <f>IF(DT120&lt;&gt;"",HLOOKUP(COUNT($F120:DT120)+1,$G$4:$EH$8,DU$14,0)*$D120,IF($C120=DU$17,$G$5*$D120,""))</f>
        <v>#VALUE!</v>
      </c>
      <c r="DV120" s="34" t="e">
        <f>IF(DU120&lt;&gt;"",HLOOKUP(COUNT($F120:DU120)+1,$G$4:$EH$8,DV$14,0)*$D120,IF($C120=DV$17,$G$5*$D120,""))</f>
        <v>#VALUE!</v>
      </c>
      <c r="DX120" s="34" t="str">
        <f>IF(DW120&lt;&gt;"",HLOOKUP(COUNT($DW120:DW120)+1,$G$4:$CX$8,DX$14,0)*$D120,IF($C120=DX$17,$G$6*$D120,""))</f>
        <v/>
      </c>
      <c r="DY120" s="34" t="str">
        <f>IF(DX120&lt;&gt;"",HLOOKUP(COUNT($DW120:DX120)+1,$G$4:$CX$8,DY$14,0)*$D120,IF($C120=DY$17,$G$6*$D120,""))</f>
        <v/>
      </c>
      <c r="DZ120" s="34" t="str">
        <f>IF(DY120&lt;&gt;"",HLOOKUP(COUNT($DW120:DY120)+1,$G$4:$CX$8,DZ$14,0)*$D120,IF($C120=DZ$17,$G$6*$D120,""))</f>
        <v/>
      </c>
      <c r="EA120" s="34" t="str">
        <f>IF(DZ120&lt;&gt;"",HLOOKUP(COUNT($DW120:DZ120)+1,$G$4:$CX$8,EA$14,0)*$D120,IF($C120=EA$17,$G$6*$D120,""))</f>
        <v/>
      </c>
      <c r="EB120" s="34" t="str">
        <f>IF(EA120&lt;&gt;"",HLOOKUP(COUNT($DW120:EA120)+1,$G$4:$CX$8,EB$14,0)*$D120,IF($C120=EB$17,$G$6*$D120,""))</f>
        <v/>
      </c>
      <c r="EC120" s="34" t="str">
        <f>IF(EB120&lt;&gt;"",HLOOKUP(COUNT($DW120:EB120)+1,$G$4:$CX$8,EC$14,0)*$D120,IF($C120=EC$17,$G$6*$D120,""))</f>
        <v/>
      </c>
      <c r="ED120" s="34" t="str">
        <f>IF(EC120&lt;&gt;"",HLOOKUP(COUNT($DW120:EC120)+1,$G$4:$CX$8,ED$14,0)*$D120,IF($C120=ED$17,$G$6*$D120,""))</f>
        <v/>
      </c>
      <c r="EE120" s="34" t="str">
        <f>IF(ED120&lt;&gt;"",HLOOKUP(COUNT($DW120:ED120)+1,$G$4:$CX$8,EE$14,0)*$D120,IF($C120=EE$17,$G$6*$D120,""))</f>
        <v/>
      </c>
      <c r="EF120" s="34" t="str">
        <f>IF(EE120&lt;&gt;"",HLOOKUP(COUNT($DW120:EE120)+1,$G$4:$CX$8,EF$14,0)*$D120,IF($C120=EF$17,$G$6*$D120,""))</f>
        <v/>
      </c>
      <c r="EG120" s="34" t="str">
        <f>IF(EF120&lt;&gt;"",HLOOKUP(COUNT($DW120:EF120)+1,$G$4:$CX$8,EG$14,0)*$D120,IF($C120=EG$17,$G$6*$D120,""))</f>
        <v/>
      </c>
      <c r="EH120" s="34" t="str">
        <f>IF(EG120&lt;&gt;"",HLOOKUP(COUNT($DW120:EG120)+1,$G$4:$CX$8,EH$14,0)*$D120,IF($C120=EH$17,$G$6*$D120,""))</f>
        <v/>
      </c>
      <c r="EI120" s="34" t="str">
        <f>IF(EH120&lt;&gt;"",HLOOKUP(COUNT($DW120:EH120)+1,$G$4:$CX$8,EI$14,0)*$D120,IF($C120=EI$17,$G$6*$D120,""))</f>
        <v/>
      </c>
      <c r="EJ120" s="34" t="str">
        <f>IF(EI120&lt;&gt;"",HLOOKUP(COUNT($DW120:EI120)+1,$G$4:$CX$8,EJ$14,0)*$D120,IF($C120=EJ$17,$G$6*$D120,""))</f>
        <v/>
      </c>
      <c r="EK120" s="34" t="str">
        <f>IF(EJ120&lt;&gt;"",HLOOKUP(COUNT($DW120:EJ120)+1,$G$4:$CX$8,EK$14,0)*$D120,IF($C120=EK$17,$G$6*$D120,""))</f>
        <v/>
      </c>
      <c r="EL120" s="34" t="str">
        <f>IF(EK120&lt;&gt;"",HLOOKUP(COUNT($DW120:EK120)+1,$G$4:$CX$8,EL$14,0)*$D120,IF($C120=EL$17,$G$6*$D120,""))</f>
        <v/>
      </c>
      <c r="EM120" s="34" t="str">
        <f>IF(EL120&lt;&gt;"",HLOOKUP(COUNT($DW120:EL120)+1,$G$4:$CX$8,EM$14,0)*$D120,IF($C120=EM$17,$G$6*$D120,""))</f>
        <v/>
      </c>
      <c r="EN120" s="34" t="str">
        <f>IF(EM120&lt;&gt;"",HLOOKUP(COUNT($DW120:EM120)+1,$G$4:$CX$8,EN$14,0)*$D120,IF($C120=EN$17,$G$6*$D120,""))</f>
        <v/>
      </c>
      <c r="EO120" s="34" t="str">
        <f>IF(EN120&lt;&gt;"",HLOOKUP(COUNT($DW120:EN120)+1,$G$4:$CX$8,EO$14,0)*$D120,IF($C120=EO$17,$G$6*$D120,""))</f>
        <v/>
      </c>
      <c r="EP120" s="34" t="str">
        <f>IF(EO120&lt;&gt;"",HLOOKUP(COUNT($DW120:EO120)+1,$G$4:$CX$8,EP$14,0)*$D120,IF($C120=EP$17,$G$6*$D120,""))</f>
        <v/>
      </c>
      <c r="EQ120" s="34" t="str">
        <f>IF(EP120&lt;&gt;"",HLOOKUP(COUNT($DW120:EP120)+1,$G$4:$CX$8,EQ$14,0)*$D120,IF($C120=EQ$17,$G$6*$D120,""))</f>
        <v/>
      </c>
      <c r="ER120" s="34" t="str">
        <f>IF(EQ120&lt;&gt;"",HLOOKUP(COUNT($DW120:EQ120)+1,$G$4:$CX$8,ER$14,0)*$D120,IF($C120=ER$17,$G$6*$D120,""))</f>
        <v/>
      </c>
      <c r="ES120" s="34" t="str">
        <f>IF(ER120&lt;&gt;"",HLOOKUP(COUNT($DW120:ER120)+1,$G$4:$CX$8,ES$14,0)*$D120,IF($C120=ES$17,$G$6*$D120,""))</f>
        <v/>
      </c>
      <c r="ET120" s="34" t="str">
        <f>IF(ES120&lt;&gt;"",HLOOKUP(COUNT($DW120:ES120)+1,$G$4:$CX$8,ET$14,0)*$D120,IF($C120=ET$17,$G$6*$D120,""))</f>
        <v/>
      </c>
      <c r="EU120" s="34" t="str">
        <f>IF(ET120&lt;&gt;"",HLOOKUP(COUNT($DW120:ET120)+1,$G$4:$CX$8,EU$14,0)*$D120,IF($C120=EU$17,$G$6*$D120,""))</f>
        <v/>
      </c>
      <c r="EV120" s="34" t="str">
        <f>IF(EU120&lt;&gt;"",HLOOKUP(COUNT($DW120:EU120)+1,$G$4:$CX$8,EV$14,0)*$D120,IF($C120=EV$17,$G$6*$D120,""))</f>
        <v/>
      </c>
      <c r="EW120" s="34" t="str">
        <f>IF(EV120&lt;&gt;"",HLOOKUP(COUNT($DW120:EV120)+1,$G$4:$CX$8,EW$14,0)*$D120,IF($C120=EW$17,$G$6*$D120,""))</f>
        <v/>
      </c>
      <c r="EX120" s="34" t="str">
        <f>IF(EW120&lt;&gt;"",HLOOKUP(COUNT($DW120:EW120)+1,$G$4:$CX$8,EX$14,0)*$D120,IF($C120=EX$17,$G$6*$D120,""))</f>
        <v/>
      </c>
      <c r="EY120" s="34" t="str">
        <f>IF(EX120&lt;&gt;"",HLOOKUP(COUNT($DW120:EX120)+1,$G$4:$CX$8,EY$14,0)*$D120,IF($C120=EY$17,$G$6*$D120,""))</f>
        <v/>
      </c>
      <c r="EZ120" s="34" t="str">
        <f>IF(EY120&lt;&gt;"",HLOOKUP(COUNT($DW120:EY120)+1,$G$4:$CX$8,EZ$14,0)*$D120,IF($C120=EZ$17,$G$6*$D120,""))</f>
        <v/>
      </c>
      <c r="FA120" s="34" t="str">
        <f>IF(EZ120&lt;&gt;"",HLOOKUP(COUNT($DW120:EZ120)+1,$G$4:$CX$8,FA$14,0)*$D120,IF($C120=FA$17,$G$6*$D120,""))</f>
        <v/>
      </c>
      <c r="FB120" s="34" t="str">
        <f>IF(FA120&lt;&gt;"",HLOOKUP(COUNT($DW120:FA120)+1,$G$4:$CX$8,FB$14,0)*$D120,IF($C120=FB$17,$G$6*$D120,""))</f>
        <v/>
      </c>
      <c r="FC120" s="34" t="str">
        <f>IF(FB120&lt;&gt;"",HLOOKUP(COUNT($DW120:FB120)+1,$G$4:$CX$8,FC$14,0)*$D120,IF($C120=FC$17,$G$6*$D120,""))</f>
        <v/>
      </c>
      <c r="FD120" s="34" t="str">
        <f>IF(FC120&lt;&gt;"",HLOOKUP(COUNT($DW120:FC120)+1,$G$4:$CX$8,FD$14,0)*$D120,IF($C120=FD$17,$G$6*$D120,""))</f>
        <v/>
      </c>
      <c r="FE120" s="34" t="str">
        <f>IF(FD120&lt;&gt;"",HLOOKUP(COUNT($DW120:FD120)+1,$G$4:$CX$8,FE$14,0)*$D120,IF($C120=FE$17,$G$6*$D120,""))</f>
        <v/>
      </c>
      <c r="FF120" s="34" t="str">
        <f>IF(FE120&lt;&gt;"",HLOOKUP(COUNT($DW120:FE120)+1,$G$4:$CX$8,FF$14,0)*$D120,IF($C120=FF$17,$G$6*$D120,""))</f>
        <v/>
      </c>
      <c r="FG120" s="34" t="str">
        <f>IF(FF120&lt;&gt;"",HLOOKUP(COUNT($DW120:FF120)+1,$G$4:$CX$8,FG$14,0)*$D120,IF($C120=FG$17,$G$6*$D120,""))</f>
        <v/>
      </c>
      <c r="FH120" s="34" t="str">
        <f>IF(FG120&lt;&gt;"",HLOOKUP(COUNT($DW120:FG120)+1,$G$4:$CX$8,FH$14,0)*$D120,IF($C120=FH$17,$G$6*$D120,""))</f>
        <v/>
      </c>
      <c r="FI120" s="34" t="str">
        <f>IF(FH120&lt;&gt;"",HLOOKUP(COUNT($DW120:FH120)+1,$G$4:$CX$8,FI$14,0)*$D120,IF($C120=FI$17,$G$6*$D120,""))</f>
        <v/>
      </c>
      <c r="FJ120" s="34" t="str">
        <f>IF(FI120&lt;&gt;"",HLOOKUP(COUNT($DW120:FI120)+1,$G$4:$CX$8,FJ$14,0)*$D120,IF($C120=FJ$17,$G$6*$D120,""))</f>
        <v/>
      </c>
      <c r="FK120" s="34" t="str">
        <f>IF(FJ120&lt;&gt;"",HLOOKUP(COUNT($DW120:FJ120)+1,$G$4:$CX$8,FK$14,0)*$D120,IF($C120=FK$17,$G$6*$D120,""))</f>
        <v/>
      </c>
      <c r="FL120" s="34" t="str">
        <f>IF(FK120&lt;&gt;"",HLOOKUP(COUNT($DW120:FK120)+1,$G$4:$CX$8,FL$14,0)*$D120,IF($C120=FL$17,$G$6*$D120,""))</f>
        <v/>
      </c>
      <c r="FM120" s="34" t="str">
        <f>IF(FL120&lt;&gt;"",HLOOKUP(COUNT($DW120:FL120)+1,$G$4:$CX$8,FM$14,0)*$D120,IF($C120=FM$17,$G$6*$D120,""))</f>
        <v/>
      </c>
      <c r="FN120" s="34" t="str">
        <f>IF(FM120&lt;&gt;"",HLOOKUP(COUNT($DW120:FM120)+1,$G$4:$CX$8,FN$14,0)*$D120,IF($C120=FN$17,$G$6*$D120,""))</f>
        <v/>
      </c>
      <c r="FO120" s="34" t="str">
        <f>IF(FN120&lt;&gt;"",HLOOKUP(COUNT($DW120:FN120)+1,$G$4:$CX$8,FO$14,0)*$D120,IF($C120=FO$17,$G$6*$D120,""))</f>
        <v/>
      </c>
      <c r="FP120" s="34" t="str">
        <f>IF(FO120&lt;&gt;"",HLOOKUP(COUNT($DW120:FO120)+1,$G$4:$CX$8,FP$14,0)*$D120,IF($C120=FP$17,$G$6*$D120,""))</f>
        <v/>
      </c>
      <c r="FQ120" s="34" t="str">
        <f>IF(FP120&lt;&gt;"",HLOOKUP(COUNT($DW120:FP120)+1,$G$4:$CX$8,FQ$14,0)*$D120,IF($C120=FQ$17,$G$6*$D120,""))</f>
        <v/>
      </c>
      <c r="FR120" s="34" t="str">
        <f>IF(FQ120&lt;&gt;"",HLOOKUP(COUNT($DW120:FQ120)+1,$G$4:$CX$8,FR$14,0)*$D120,IF($C120=FR$17,$G$6*$D120,""))</f>
        <v/>
      </c>
      <c r="FS120" s="34" t="str">
        <f>IF(FR120&lt;&gt;"",HLOOKUP(COUNT($DW120:FR120)+1,$G$4:$CX$8,FS$14,0)*$D120,IF($C120=FS$17,$G$6*$D120,""))</f>
        <v/>
      </c>
      <c r="FT120" s="34" t="str">
        <f>IF(FS120&lt;&gt;"",HLOOKUP(COUNT($DW120:FS120)+1,$G$4:$CX$8,FT$14,0)*$D120,IF($C120=FT$17,$G$6*$D120,""))</f>
        <v/>
      </c>
      <c r="FU120" s="34" t="str">
        <f>IF(FT120&lt;&gt;"",HLOOKUP(COUNT($DW120:FT120)+1,$G$4:$CX$8,FU$14,0)*$D120,IF($C120=FU$17,$G$6*$D120,""))</f>
        <v/>
      </c>
      <c r="FV120" s="34" t="str">
        <f>IF(FU120&lt;&gt;"",HLOOKUP(COUNT($DW120:FU120)+1,$G$4:$CX$8,FV$14,0)*$D120,IF($C120=FV$17,$G$6*$D120,""))</f>
        <v/>
      </c>
      <c r="FW120" s="34" t="str">
        <f>IF(FV120&lt;&gt;"",HLOOKUP(COUNT($DW120:FV120)+1,$G$4:$CX$8,FW$14,0)*$D120,IF($C120=FW$17,$G$6*$D120,""))</f>
        <v/>
      </c>
      <c r="FX120" s="34" t="str">
        <f>IF(FW120&lt;&gt;"",HLOOKUP(COUNT($DW120:FW120)+1,$G$4:$CX$8,FX$14,0)*$D120,IF($C120=FX$17,$G$6*$D120,""))</f>
        <v/>
      </c>
      <c r="FY120" s="34" t="str">
        <f>IF(FX120&lt;&gt;"",HLOOKUP(COUNT($DW120:FX120)+1,$G$4:$CX$8,FY$14,0)*$D120,IF($C120=FY$17,$G$6*$D120,""))</f>
        <v/>
      </c>
      <c r="FZ120" s="34" t="str">
        <f>IF(FY120&lt;&gt;"",HLOOKUP(COUNT($DW120:FY120)+1,$G$4:$CX$8,FZ$14,0)*$D120,IF($C120=FZ$17,$G$6*$D120,""))</f>
        <v/>
      </c>
      <c r="GA120" s="34" t="str">
        <f>IF(FZ120&lt;&gt;"",HLOOKUP(COUNT($DW120:FZ120)+1,$G$4:$CX$8,GA$14,0)*$D120,IF($C120=GA$17,$G$6*$D120,""))</f>
        <v/>
      </c>
      <c r="GB120" s="34" t="str">
        <f>IF(GA120&lt;&gt;"",HLOOKUP(COUNT($DW120:GA120)+1,$G$4:$CX$8,GB$14,0)*$D120,IF($C120=GB$17,$G$6*$D120,""))</f>
        <v/>
      </c>
      <c r="GC120" s="34" t="str">
        <f>IF(GB120&lt;&gt;"",HLOOKUP(COUNT($DW120:GB120)+1,$G$4:$CX$8,GC$14,0)*$D120,IF($C120=GC$17,$G$6*$D120,""))</f>
        <v/>
      </c>
      <c r="GD120" s="34" t="str">
        <f>IF(GC120&lt;&gt;"",HLOOKUP(COUNT($DW120:GC120)+1,$G$4:$CX$8,GD$14,0)*$D120,IF($C120=GD$17,$G$6*$D120,""))</f>
        <v/>
      </c>
      <c r="GE120" s="34" t="str">
        <f>IF(GD120&lt;&gt;"",HLOOKUP(COUNT($DW120:GD120)+1,$G$4:$CX$8,GE$14,0)*$D120,IF($C120=GE$17,$G$6*$D120,""))</f>
        <v/>
      </c>
      <c r="GF120" s="34" t="str">
        <f>IF(GE120&lt;&gt;"",HLOOKUP(COUNT($DW120:GE120)+1,$G$4:$CX$8,GF$14,0)*$D120,IF($C120=GF$17,$G$6*$D120,""))</f>
        <v/>
      </c>
      <c r="GG120" s="34" t="str">
        <f>IF(GF120&lt;&gt;"",HLOOKUP(COUNT($DW120:GF120)+1,$G$4:$CX$8,GG$14,0)*$D120,IF($C120=GG$17,$G$6*$D120,""))</f>
        <v/>
      </c>
      <c r="GH120" s="34" t="str">
        <f>IF(GG120&lt;&gt;"",HLOOKUP(COUNT($DW120:GG120)+1,$G$4:$CX$8,GH$14,0)*$D120,IF($C120=GH$17,$G$6*$D120,""))</f>
        <v/>
      </c>
      <c r="GI120" s="34" t="str">
        <f>IF(GH120&lt;&gt;"",HLOOKUP(COUNT($DW120:GH120)+1,$G$4:$CX$8,GI$14,0)*$D120,IF($C120=GI$17,$G$6*$D120,""))</f>
        <v/>
      </c>
      <c r="GJ120" s="34" t="str">
        <f>IF(GI120&lt;&gt;"",HLOOKUP(COUNT($DW120:GI120)+1,$G$4:$CX$8,GJ$14,0)*$D120,IF($C120=GJ$17,$G$6*$D120,""))</f>
        <v/>
      </c>
      <c r="GK120" s="34" t="str">
        <f>IF(GJ120&lt;&gt;"",HLOOKUP(COUNT($DW120:GJ120)+1,$G$4:$CX$8,GK$14,0)*$D120,IF($C120=GK$17,$G$6*$D120,""))</f>
        <v/>
      </c>
      <c r="GL120" s="34" t="str">
        <f>IF(GK120&lt;&gt;"",HLOOKUP(COUNT($DW120:GK120)+1,$G$4:$CX$8,GL$14,0)*$D120,IF($C120=GL$17,$G$6*$D120,""))</f>
        <v/>
      </c>
      <c r="GM120" s="34" t="str">
        <f>IF(GL120&lt;&gt;"",HLOOKUP(COUNT($DW120:GL120)+1,$G$4:$CX$8,GM$14,0)*$D120,IF($C120=GM$17,$G$6*$D120,""))</f>
        <v/>
      </c>
      <c r="GN120" s="34" t="str">
        <f>IF(GM120&lt;&gt;"",HLOOKUP(COUNT($DW120:GM120)+1,$G$4:$CX$8,GN$14,0)*$D120,IF($C120=GN$17,$G$6*$D120,""))</f>
        <v/>
      </c>
      <c r="GO120" s="34" t="str">
        <f>IF(GN120&lt;&gt;"",HLOOKUP(COUNT($DW120:GN120)+1,$G$4:$CX$8,GO$14,0)*$D120,IF($C120=GO$17,$G$6*$D120,""))</f>
        <v/>
      </c>
      <c r="GP120" s="34" t="str">
        <f>IF(GO120&lt;&gt;"",HLOOKUP(COUNT($DW120:GO120)+1,$G$4:$CX$8,GP$14,0)*$D120,IF($C120=GP$17,$G$6*$D120,""))</f>
        <v/>
      </c>
      <c r="GQ120" s="34" t="str">
        <f>IF(GP120&lt;&gt;"",HLOOKUP(COUNT($DW120:GP120)+1,$G$4:$CX$8,GQ$14,0)*$D120,IF($C120=GQ$17,$G$6*$D120,""))</f>
        <v/>
      </c>
      <c r="GR120" s="34" t="str">
        <f>IF(GQ120&lt;&gt;"",HLOOKUP(COUNT($DW120:GQ120)+1,$G$4:$CX$8,GR$14,0)*$D120,IF($C120=GR$17,$G$6*$D120,""))</f>
        <v/>
      </c>
      <c r="GS120" s="34" t="str">
        <f>IF(GR120&lt;&gt;"",HLOOKUP(COUNT($DW120:GR120)+1,$G$4:$CX$8,GS$14,0)*$D120,IF($C120=GS$17,$G$6*$D120,""))</f>
        <v/>
      </c>
      <c r="GT120" s="34" t="str">
        <f>IF(GS120&lt;&gt;"",HLOOKUP(COUNT($DW120:GS120)+1,$G$4:$CX$8,GT$14,0)*$D120,IF($C120=GT$17,$G$6*$D120,""))</f>
        <v/>
      </c>
      <c r="GU120" s="34" t="str">
        <f>IF(GT120&lt;&gt;"",HLOOKUP(COUNT($DW120:GT120)+1,$G$4:$CX$8,GU$14,0)*$D120,IF($C120=GU$17,$G$6*$D120,""))</f>
        <v/>
      </c>
      <c r="GV120" s="34" t="str">
        <f>IF(GU120&lt;&gt;"",HLOOKUP(COUNT($DW120:GU120)+1,$G$4:$CX$8,GV$14,0)*$D120,IF($C120=GV$17,$G$6*$D120,""))</f>
        <v/>
      </c>
      <c r="GW120" s="34" t="str">
        <f>IF(GV120&lt;&gt;"",HLOOKUP(COUNT($DW120:GV120)+1,$G$4:$CX$8,GW$14,0)*$D120,IF($C120=GW$17,$G$6*$D120,""))</f>
        <v/>
      </c>
      <c r="GX120" s="34" t="str">
        <f>IF(GW120&lt;&gt;"",HLOOKUP(COUNT($DW120:GW120)+1,$G$4:$CX$8,GX$14,0)*$D120,IF($C120=GX$17,$G$6*$D120,""))</f>
        <v/>
      </c>
      <c r="GY120" s="34" t="str">
        <f>IF(GX120&lt;&gt;"",HLOOKUP(COUNT($DW120:GX120)+1,$G$4:$CX$8,GY$14,0)*$D120,IF($C120=GY$17,$G$6*$D120,""))</f>
        <v/>
      </c>
      <c r="GZ120" s="34" t="str">
        <f>IF(GY120&lt;&gt;"",HLOOKUP(COUNT($DW120:GY120)+1,$G$4:$CX$8,GZ$14,0)*$D120,IF($C120=GZ$17,$G$6*$D120,""))</f>
        <v/>
      </c>
      <c r="HA120" s="34" t="str">
        <f>IF(GZ120&lt;&gt;"",HLOOKUP(COUNT($DW120:GZ120)+1,$G$4:$CX$8,HA$14,0)*$D120,IF($C120=HA$17,$G$6*$D120,""))</f>
        <v/>
      </c>
      <c r="HB120" s="34" t="str">
        <f>IF(HA120&lt;&gt;"",HLOOKUP(COUNT($DW120:HA120)+1,$G$4:$CX$8,HB$14,0)*$D120,IF($C120=HB$17,$G$6*$D120,""))</f>
        <v/>
      </c>
      <c r="HC120" s="34" t="str">
        <f>IF(HB120&lt;&gt;"",HLOOKUP(COUNT($DW120:HB120)+1,$G$4:$CX$8,HC$14,0)*$D120,IF($C120=HC$17,$G$6*$D120,""))</f>
        <v/>
      </c>
      <c r="HD120" s="34" t="str">
        <f>IF(HC120&lt;&gt;"",HLOOKUP(COUNT($DW120:HC120)+1,$G$4:$CX$8,HD$14,0)*$D120,IF($C120=HD$17,$G$6*$D120,""))</f>
        <v/>
      </c>
      <c r="HE120" s="34" t="str">
        <f>IF(HD120&lt;&gt;"",HLOOKUP(COUNT($DW120:HD120)+1,$G$4:$CX$8,HE$14,0)*$D120,IF($C120=HE$17,$G$6*$D120,""))</f>
        <v/>
      </c>
      <c r="HF120" s="34" t="str">
        <f>IF(HE120&lt;&gt;"",HLOOKUP(COUNT($DW120:HE120)+1,$G$4:$CX$8,HF$14,0)*$D120,IF($C120=HF$17,$G$6*$D120,""))</f>
        <v/>
      </c>
      <c r="HG120" s="34" t="str">
        <f>IF(HF120&lt;&gt;"",HLOOKUP(COUNT($DW120:HF120)+1,$G$4:$CX$8,HG$14,0)*$D120,IF($C120=HG$17,$G$6*$D120,""))</f>
        <v/>
      </c>
      <c r="HH120" s="34" t="str">
        <f>IF(HG120&lt;&gt;"",HLOOKUP(COUNT($DW120:HG120)+1,$G$4:$CX$8,HH$14,0)*$D120,IF($C120=HH$17,$G$6*$D120,""))</f>
        <v/>
      </c>
      <c r="HI120" s="34" t="str">
        <f>IF(HH120&lt;&gt;"",HLOOKUP(COUNT($DW120:HH120)+1,$G$4:$CX$8,HI$14,0)*$D120,IF($C120=HI$17,$G$6*$D120,""))</f>
        <v/>
      </c>
      <c r="HJ120" s="34" t="str">
        <f>IF(HI120&lt;&gt;"",HLOOKUP(COUNT($DW120:HI120)+1,$G$4:$CX$8,HJ$14,0)*$D120,IF($C120=HJ$17,$G$6*$D120,""))</f>
        <v/>
      </c>
      <c r="HK120" s="34" t="str">
        <f>IF(HJ120&lt;&gt;"",HLOOKUP(COUNT($DW120:HJ120)+1,$G$4:$CX$8,HK$14,0)*$D120,IF($C120=HK$17,$G$6*$D120,""))</f>
        <v/>
      </c>
      <c r="HL120" s="34" t="str">
        <f>IF(HK120&lt;&gt;"",HLOOKUP(COUNT($DW120:HK120)+1,$G$4:$CX$8,HL$14,0)*$D120,IF($C120=HL$17,$G$6*$D120,""))</f>
        <v/>
      </c>
      <c r="HM120" s="34" t="str">
        <f>IF(HL120&lt;&gt;"",HLOOKUP(COUNT($DW120:HL120)+1,$G$4:$CX$8,HM$14,0)*$D120,IF($C120=HM$17,$G$6*$D120,""))</f>
        <v/>
      </c>
      <c r="HN120" s="34" t="str">
        <f>IF(HM120&lt;&gt;"",HLOOKUP(COUNT($DW120:HM120)+1,$G$4:$CX$8,HN$14,0)*$D120,IF($C120=HN$17,$G$6*$D120,""))</f>
        <v/>
      </c>
      <c r="HO120" s="34" t="str">
        <f>IF(HN120&lt;&gt;"",HLOOKUP(COUNT($DW120:HN120)+1,$G$4:$CX$8,HO$14,0)*$D120,IF($C120=HO$17,$G$6*$D120,""))</f>
        <v/>
      </c>
      <c r="HP120" s="34" t="str">
        <f>IF(HO120&lt;&gt;"",HLOOKUP(COUNT($DW120:HO120)+1,$G$4:$CX$8,HP$14,0)*$D120,IF($C120=HP$17,$G$6*$D120,""))</f>
        <v/>
      </c>
      <c r="HQ120" s="34" t="str">
        <f>IF(HP120&lt;&gt;"",HLOOKUP(COUNT($DW120:HP120)+1,$G$4:$CX$8,HQ$14,0)*$D120,IF($C120=HQ$17,$G$6*$D120,""))</f>
        <v/>
      </c>
      <c r="HR120" s="34" t="str">
        <f>IF(HQ120&lt;&gt;"",HLOOKUP(COUNT($DW120:HQ120)+1,$G$4:$CX$8,HR$14,0)*$D120,IF($C120=HR$17,$G$6*$D120,""))</f>
        <v/>
      </c>
      <c r="HS120" s="34" t="str">
        <f>IF(HR120&lt;&gt;"",HLOOKUP(COUNT($DW120:HR120)+1,$G$4:$CX$8,HS$14,0)*$D120,IF($C120=HS$17,$G$6*$D120,""))</f>
        <v/>
      </c>
      <c r="HT120" s="34" t="str">
        <f>IF(HS120&lt;&gt;"",HLOOKUP(COUNT($DW120:HS120)+1,$G$4:$CX$8,HT$14,0)*$D120,IF($C120=HT$17,$G$6*$D120,""))</f>
        <v/>
      </c>
      <c r="HU120" s="34">
        <f>IF(HT120&lt;&gt;"",HLOOKUP(COUNT($DW120:HT120)+1,$G$4:$CX$8,HU$14,0)*$D120,IF($C120=HU$17,$G$6*$D120,""))</f>
        <v>0</v>
      </c>
      <c r="HV120" s="34">
        <f>IF(HU120&lt;&gt;"",HLOOKUP(COUNT($DW120:HU120)+1,$G$4:$CX$8,HV$14,0)*$D120,IF($C120=HV$17,$G$6*$D120,""))</f>
        <v>7500</v>
      </c>
      <c r="HW120" s="34">
        <f>IF(HV120&lt;&gt;"",HLOOKUP(COUNT($DW120:HV120)+1,$G$4:$CX$8,HW$14,0)*$D120,IF($C120=HW$17,$G$6*$D120,""))</f>
        <v>7500</v>
      </c>
      <c r="HX120" s="34">
        <f>IF(HW120&lt;&gt;"",HLOOKUP(COUNT($DW120:HW120)+1,$G$4:$CX$8,HX$14,0)*$D120,IF($C120=HX$17,$G$6*$D120,""))</f>
        <v>7500</v>
      </c>
      <c r="HY120" s="34">
        <f>IF(HX120&lt;&gt;"",HLOOKUP(COUNT($DW120:HX120)+1,$G$4:$CX$8,HY$14,0)*$D120,IF($C120=HY$17,$G$6*$D120,""))</f>
        <v>9048.4582084179765</v>
      </c>
      <c r="HZ120" s="34">
        <f>IF(HY120&lt;&gt;"",HLOOKUP(COUNT($DW120:HY120)+1,$G$4:$CX$8,HZ$14,0)*$D120,IF($C120=HZ$17,$G$6*$D120,""))</f>
        <v>11310.572760522478</v>
      </c>
      <c r="IA120" s="34">
        <f>IF(HZ120&lt;&gt;"",HLOOKUP(COUNT($DW120:HZ120)+1,$G$4:$CX$8,IA$14,0)*$D120,IF($C120=IA$17,$G$6*$D120,""))</f>
        <v>13572.687312626966</v>
      </c>
      <c r="IB120" s="34">
        <f>IF(IA120&lt;&gt;"",HLOOKUP(COUNT($DW120:IA120)+1,$G$4:$CX$8,IB$14,0)*$D120,IF($C120=IB$17,$G$6*$D120,""))</f>
        <v>15744.31728264728</v>
      </c>
      <c r="IC120" s="34">
        <f>IF(IB120&lt;&gt;"",HLOOKUP(COUNT($DW120:IB120)+1,$G$4:$CX$8,IC$14,0)*$D120,IF($C120=IC$17,$G$6*$D120,""))</f>
        <v>17948.521702217906</v>
      </c>
      <c r="ID120" s="34">
        <f>IF(IC120&lt;&gt;"",HLOOKUP(COUNT($DW120:IC120)+1,$G$4:$CX$8,ID$14,0)*$D120,IF($C120=ID$17,$G$6*$D120,""))</f>
        <v>20281.829523506218</v>
      </c>
      <c r="IE120" s="34">
        <f>IF(ID120&lt;&gt;"",HLOOKUP(COUNT($DW120:ID120)+1,$G$4:$CX$8,IE$14,0)*$D120,IF($C120=IE$17,$G$6*$D120,""))</f>
        <v>22512.830771091903</v>
      </c>
      <c r="IF120" s="34">
        <f>IF(IE120&lt;&gt;"",HLOOKUP(COUNT($DW120:IE120)+1,$G$4:$CX$8,IF$14,0)*$D120,IF($C120=IF$17,$G$6*$D120,""))</f>
        <v>24764.113848201101</v>
      </c>
      <c r="IG120" s="34">
        <f>IF(IF120&lt;&gt;"",HLOOKUP(COUNT($DW120:IF120)+1,$G$4:$CX$8,IG$14,0)*$D120,IF($C120=IG$17,$G$6*$D120,""))</f>
        <v>18573.085386150833</v>
      </c>
      <c r="IH120" s="34">
        <f>IF(IG120&lt;&gt;"",HLOOKUP(COUNT($DW120:IG120)+1,$G$4:$CX$8,IH$14,0)*$D120,IF($C120=IH$17,$G$6*$D120,""))</f>
        <v>17644.431116843283</v>
      </c>
      <c r="II120" s="34">
        <f>IF(IH120&lt;&gt;"",HLOOKUP(COUNT($DW120:IH120)+1,$G$4:$CX$8,II$14,0)*$D120,IF($C120=II$17,$G$6*$D120,""))</f>
        <v>19408.874228527617</v>
      </c>
      <c r="IJ120" s="34">
        <f>IF(II120&lt;&gt;"",HLOOKUP(COUNT($DW120:II120)+1,$G$4:$CX$8,IJ$14,0)*$D120,IF($C120=IJ$17,$G$6*$D120,""))</f>
        <v>21349.761651380388</v>
      </c>
      <c r="IK120" s="34">
        <f>IF(IJ120&lt;&gt;"",HLOOKUP(COUNT($DW120:IJ120)+1,$G$4:$CX$8,IK$14,0)*$D120,IF($C120=IK$17,$G$6*$D120,""))</f>
        <v>23484.73781651842</v>
      </c>
      <c r="IL120" s="34">
        <f>IF(IK120&lt;&gt;"",HLOOKUP(COUNT($DW120:IK120)+1,$G$4:$CX$8,IL$14,0)*$D120,IF($C120=IL$17,$G$6*$D120,""))</f>
        <v>25833.211598170259</v>
      </c>
      <c r="IM120" s="34">
        <f>IF(IL120&lt;&gt;"",HLOOKUP(COUNT($DW120:IL120)+1,$G$4:$CX$8,IM$14,0)*$D120,IF($C120=IM$17,$G$6*$D120,""))</f>
        <v>24541.551018261736</v>
      </c>
      <c r="IO120" s="34" t="str">
        <f>IF(IN120&lt;&gt;"",HLOOKUP(COUNT($IN120:IN120)+1,$G$4:$EH$8,IO$14,0)*$D120,IF($C120=IO$17,$G$7*$D120,""))</f>
        <v/>
      </c>
      <c r="IP120" s="34" t="str">
        <f>IF(IO120&lt;&gt;"",HLOOKUP(COUNT($IN120:IO120)+1,$G$4:$EH$8,IP$14,0)*$D120,IF($C120=IP$17,$G$7*$D120,""))</f>
        <v/>
      </c>
      <c r="IQ120" s="34" t="str">
        <f>IF(IP120&lt;&gt;"",HLOOKUP(COUNT($IN120:IP120)+1,$G$4:$EH$8,IQ$14,0)*$D120,IF($C120=IQ$17,$G$7*$D120,""))</f>
        <v/>
      </c>
      <c r="IR120" s="34" t="str">
        <f>IF(IQ120&lt;&gt;"",HLOOKUP(COUNT($IN120:IQ120)+1,$G$4:$EH$8,IR$14,0)*$D120,IF($C120=IR$17,$G$7*$D120,""))</f>
        <v/>
      </c>
      <c r="IS120" s="34" t="str">
        <f>IF(IR120&lt;&gt;"",HLOOKUP(COUNT($IN120:IR120)+1,$G$4:$EH$8,IS$14,0)*$D120,IF($C120=IS$17,$G$7*$D120,""))</f>
        <v/>
      </c>
      <c r="IT120" s="34" t="str">
        <f>IF(IS120&lt;&gt;"",HLOOKUP(COUNT($IN120:IS120)+1,$G$4:$EH$8,IT$14,0)*$D120,IF($C120=IT$17,$G$7*$D120,""))</f>
        <v/>
      </c>
      <c r="IU120" s="34" t="str">
        <f>IF(IT120&lt;&gt;"",HLOOKUP(COUNT($IN120:IT120)+1,$G$4:$EH$8,IU$14,0)*$D120,IF($C120=IU$17,$G$7*$D120,""))</f>
        <v/>
      </c>
      <c r="IV120" s="34" t="str">
        <f>IF(IU120&lt;&gt;"",HLOOKUP(COUNT($IN120:IU120)+1,$G$4:$EH$8,IV$14,0)*$D120,IF($C120=IV$17,$G$7*$D120,""))</f>
        <v/>
      </c>
      <c r="IW120" s="34" t="str">
        <f>IF(IV120&lt;&gt;"",HLOOKUP(COUNT($IN120:IV120)+1,$G$4:$EH$8,IW$14,0)*$D120,IF($C120=IW$17,$G$7*$D120,""))</f>
        <v/>
      </c>
      <c r="IX120" s="34" t="str">
        <f>IF(IW120&lt;&gt;"",HLOOKUP(COUNT($IN120:IW120)+1,$G$4:$EH$8,IX$14,0)*$D120,IF($C120=IX$17,$G$7*$D120,""))</f>
        <v/>
      </c>
      <c r="IY120" s="34" t="str">
        <f>IF(IX120&lt;&gt;"",HLOOKUP(COUNT($IN120:IX120)+1,$G$4:$EH$8,IY$14,0)*$D120,IF($C120=IY$17,$G$7*$D120,""))</f>
        <v/>
      </c>
      <c r="IZ120" s="34" t="str">
        <f>IF(IY120&lt;&gt;"",HLOOKUP(COUNT($IN120:IY120)+1,$G$4:$EH$8,IZ$14,0)*$D120,IF($C120=IZ$17,$G$7*$D120,""))</f>
        <v/>
      </c>
      <c r="JA120" s="34" t="str">
        <f>IF(IZ120&lt;&gt;"",HLOOKUP(COUNT($IN120:IZ120)+1,$G$4:$EH$8,JA$14,0)*$D120,IF($C120=JA$17,$G$7*$D120,""))</f>
        <v/>
      </c>
      <c r="JB120" s="34" t="str">
        <f>IF(JA120&lt;&gt;"",HLOOKUP(COUNT($IN120:JA120)+1,$G$4:$EH$8,JB$14,0)*$D120,IF($C120=JB$17,$G$7*$D120,""))</f>
        <v/>
      </c>
      <c r="JC120" s="34" t="str">
        <f>IF(JB120&lt;&gt;"",HLOOKUP(COUNT($IN120:JB120)+1,$G$4:$EH$8,JC$14,0)*$D120,IF($C120=JC$17,$G$7*$D120,""))</f>
        <v/>
      </c>
      <c r="JD120" s="34" t="str">
        <f>IF(JC120&lt;&gt;"",HLOOKUP(COUNT($IN120:JC120)+1,$G$4:$EH$8,JD$14,0)*$D120,IF($C120=JD$17,$G$7*$D120,""))</f>
        <v/>
      </c>
      <c r="JE120" s="34" t="str">
        <f>IF(JD120&lt;&gt;"",HLOOKUP(COUNT($IN120:JD120)+1,$G$4:$EH$8,JE$14,0)*$D120,IF($C120=JE$17,$G$7*$D120,""))</f>
        <v/>
      </c>
      <c r="JF120" s="34" t="str">
        <f>IF(JE120&lt;&gt;"",HLOOKUP(COUNT($IN120:JE120)+1,$G$4:$EH$8,JF$14,0)*$D120,IF($C120=JF$17,$G$7*$D120,""))</f>
        <v/>
      </c>
      <c r="JG120" s="34" t="str">
        <f>IF(JF120&lt;&gt;"",HLOOKUP(COUNT($IN120:JF120)+1,$G$4:$EH$8,JG$14,0)*$D120,IF($C120=JG$17,$G$7*$D120,""))</f>
        <v/>
      </c>
      <c r="JH120" s="34" t="str">
        <f>IF(JG120&lt;&gt;"",HLOOKUP(COUNT($IN120:JG120)+1,$G$4:$EH$8,JH$14,0)*$D120,IF($C120=JH$17,$G$7*$D120,""))</f>
        <v/>
      </c>
      <c r="JI120" s="34" t="str">
        <f>IF(JH120&lt;&gt;"",HLOOKUP(COUNT($IN120:JH120)+1,$G$4:$EH$8,JI$14,0)*$D120,IF($C120=JI$17,$G$7*$D120,""))</f>
        <v/>
      </c>
      <c r="JJ120" s="34" t="str">
        <f>IF(JI120&lt;&gt;"",HLOOKUP(COUNT($IN120:JI120)+1,$G$4:$EH$8,JJ$14,0)*$D120,IF($C120=JJ$17,$G$7*$D120,""))</f>
        <v/>
      </c>
      <c r="JK120" s="34" t="str">
        <f>IF(JJ120&lt;&gt;"",HLOOKUP(COUNT($IN120:JJ120)+1,$G$4:$EH$8,JK$14,0)*$D120,IF($C120=JK$17,$G$7*$D120,""))</f>
        <v/>
      </c>
      <c r="JL120" s="34" t="str">
        <f>IF(JK120&lt;&gt;"",HLOOKUP(COUNT($IN120:JK120)+1,$G$4:$EH$8,JL$14,0)*$D120,IF($C120=JL$17,$G$7*$D120,""))</f>
        <v/>
      </c>
      <c r="JM120" s="34" t="str">
        <f>IF(JL120&lt;&gt;"",HLOOKUP(COUNT($IN120:JL120)+1,$G$4:$EH$8,JM$14,0)*$D120,IF($C120=JM$17,$G$7*$D120,""))</f>
        <v/>
      </c>
      <c r="JN120" s="34" t="str">
        <f>IF(JM120&lt;&gt;"",HLOOKUP(COUNT($IN120:JM120)+1,$G$4:$EH$8,JN$14,0)*$D120,IF($C120=JN$17,$G$7*$D120,""))</f>
        <v/>
      </c>
      <c r="JO120" s="34" t="str">
        <f>IF(JN120&lt;&gt;"",HLOOKUP(COUNT($IN120:JN120)+1,$G$4:$EH$8,JO$14,0)*$D120,IF($C120=JO$17,$G$7*$D120,""))</f>
        <v/>
      </c>
      <c r="JP120" s="34" t="str">
        <f>IF(JO120&lt;&gt;"",HLOOKUP(COUNT($IN120:JO120)+1,$G$4:$EH$8,JP$14,0)*$D120,IF($C120=JP$17,$G$7*$D120,""))</f>
        <v/>
      </c>
      <c r="JQ120" s="34" t="str">
        <f>IF(JP120&lt;&gt;"",HLOOKUP(COUNT($IN120:JP120)+1,$G$4:$EH$8,JQ$14,0)*$D120,IF($C120=JQ$17,$G$7*$D120,""))</f>
        <v/>
      </c>
      <c r="JR120" s="34" t="str">
        <f>IF(JQ120&lt;&gt;"",HLOOKUP(COUNT($IN120:JQ120)+1,$G$4:$EH$8,JR$14,0)*$D120,IF($C120=JR$17,$G$7*$D120,""))</f>
        <v/>
      </c>
      <c r="JS120" s="34" t="str">
        <f>IF(JR120&lt;&gt;"",HLOOKUP(COUNT($IN120:JR120)+1,$G$4:$EH$8,JS$14,0)*$D120,IF($C120=JS$17,$G$7*$D120,""))</f>
        <v/>
      </c>
      <c r="JT120" s="34" t="str">
        <f>IF(JS120&lt;&gt;"",HLOOKUP(COUNT($IN120:JS120)+1,$G$4:$EH$8,JT$14,0)*$D120,IF($C120=JT$17,$G$7*$D120,""))</f>
        <v/>
      </c>
      <c r="JU120" s="34" t="str">
        <f>IF(JT120&lt;&gt;"",HLOOKUP(COUNT($IN120:JT120)+1,$G$4:$EH$8,JU$14,0)*$D120,IF($C120=JU$17,$G$7*$D120,""))</f>
        <v/>
      </c>
      <c r="JV120" s="34" t="str">
        <f>IF(JU120&lt;&gt;"",HLOOKUP(COUNT($IN120:JU120)+1,$G$4:$EH$8,JV$14,0)*$D120,IF($C120=JV$17,$G$7*$D120,""))</f>
        <v/>
      </c>
      <c r="JW120" s="34" t="str">
        <f>IF(JV120&lt;&gt;"",HLOOKUP(COUNT($IN120:JV120)+1,$G$4:$EH$8,JW$14,0)*$D120,IF($C120=JW$17,$G$7*$D120,""))</f>
        <v/>
      </c>
      <c r="JX120" s="34" t="str">
        <f>IF(JW120&lt;&gt;"",HLOOKUP(COUNT($IN120:JW120)+1,$G$4:$EH$8,JX$14,0)*$D120,IF($C120=JX$17,$G$7*$D120,""))</f>
        <v/>
      </c>
      <c r="JY120" s="34" t="str">
        <f>IF(JX120&lt;&gt;"",HLOOKUP(COUNT($IN120:JX120)+1,$G$4:$EH$8,JY$14,0)*$D120,IF($C120=JY$17,$G$7*$D120,""))</f>
        <v/>
      </c>
      <c r="JZ120" s="34" t="str">
        <f>IF(JY120&lt;&gt;"",HLOOKUP(COUNT($IN120:JY120)+1,$G$4:$EH$8,JZ$14,0)*$D120,IF($C120=JZ$17,$G$7*$D120,""))</f>
        <v/>
      </c>
      <c r="KA120" s="34" t="str">
        <f>IF(JZ120&lt;&gt;"",HLOOKUP(COUNT($IN120:JZ120)+1,$G$4:$EH$8,KA$14,0)*$D120,IF($C120=KA$17,$G$7*$D120,""))</f>
        <v/>
      </c>
      <c r="KB120" s="34" t="str">
        <f>IF(KA120&lt;&gt;"",HLOOKUP(COUNT($IN120:KA120)+1,$G$4:$EH$8,KB$14,0)*$D120,IF($C120=KB$17,$G$7*$D120,""))</f>
        <v/>
      </c>
      <c r="KC120" s="34" t="str">
        <f>IF(KB120&lt;&gt;"",HLOOKUP(COUNT($IN120:KB120)+1,$G$4:$EH$8,KC$14,0)*$D120,IF($C120=KC$17,$G$7*$D120,""))</f>
        <v/>
      </c>
      <c r="KD120" s="34" t="str">
        <f>IF(KC120&lt;&gt;"",HLOOKUP(COUNT($IN120:KC120)+1,$G$4:$EH$8,KD$14,0)*$D120,IF($C120=KD$17,$G$7*$D120,""))</f>
        <v/>
      </c>
      <c r="KE120" s="34" t="str">
        <f>IF(KD120&lt;&gt;"",HLOOKUP(COUNT($IN120:KD120)+1,$G$4:$EH$8,KE$14,0)*$D120,IF($C120=KE$17,$G$7*$D120,""))</f>
        <v/>
      </c>
      <c r="KF120" s="34" t="str">
        <f>IF(KE120&lt;&gt;"",HLOOKUP(COUNT($IN120:KE120)+1,$G$4:$EH$8,KF$14,0)*$D120,IF($C120=KF$17,$G$7*$D120,""))</f>
        <v/>
      </c>
      <c r="KG120" s="34" t="str">
        <f>IF(KF120&lt;&gt;"",HLOOKUP(COUNT($IN120:KF120)+1,$G$4:$EH$8,KG$14,0)*$D120,IF($C120=KG$17,$G$7*$D120,""))</f>
        <v/>
      </c>
      <c r="KH120" s="34" t="str">
        <f>IF(KG120&lt;&gt;"",HLOOKUP(COUNT($IN120:KG120)+1,$G$4:$EH$8,KH$14,0)*$D120,IF($C120=KH$17,$G$7*$D120,""))</f>
        <v/>
      </c>
      <c r="KI120" s="34" t="str">
        <f>IF(KH120&lt;&gt;"",HLOOKUP(COUNT($IN120:KH120)+1,$G$4:$EH$8,KI$14,0)*$D120,IF($C120=KI$17,$G$7*$D120,""))</f>
        <v/>
      </c>
      <c r="KJ120" s="34" t="str">
        <f>IF(KI120&lt;&gt;"",HLOOKUP(COUNT($IN120:KI120)+1,$G$4:$EH$8,KJ$14,0)*$D120,IF($C120=KJ$17,$G$7*$D120,""))</f>
        <v/>
      </c>
      <c r="KK120" s="34" t="str">
        <f>IF(KJ120&lt;&gt;"",HLOOKUP(COUNT($IN120:KJ120)+1,$G$4:$EH$8,KK$14,0)*$D120,IF($C120=KK$17,$G$7*$D120,""))</f>
        <v/>
      </c>
      <c r="KL120" s="34" t="str">
        <f>IF(KK120&lt;&gt;"",HLOOKUP(COUNT($IN120:KK120)+1,$G$4:$EH$8,KL$14,0)*$D120,IF($C120=KL$17,$G$7*$D120,""))</f>
        <v/>
      </c>
      <c r="KM120" s="34" t="str">
        <f>IF(KL120&lt;&gt;"",HLOOKUP(COUNT($IN120:KL120)+1,$G$4:$EH$8,KM$14,0)*$D120,IF($C120=KM$17,$G$7*$D120,""))</f>
        <v/>
      </c>
      <c r="KN120" s="34" t="str">
        <f>IF(KM120&lt;&gt;"",HLOOKUP(COUNT($IN120:KM120)+1,$G$4:$EH$8,KN$14,0)*$D120,IF($C120=KN$17,$G$7*$D120,""))</f>
        <v/>
      </c>
      <c r="KO120" s="34" t="str">
        <f>IF(KN120&lt;&gt;"",HLOOKUP(COUNT($IN120:KN120)+1,$G$4:$EH$8,KO$14,0)*$D120,IF($C120=KO$17,$G$7*$D120,""))</f>
        <v/>
      </c>
      <c r="KP120" s="34" t="str">
        <f>IF(KO120&lt;&gt;"",HLOOKUP(COUNT($IN120:KO120)+1,$G$4:$EH$8,KP$14,0)*$D120,IF($C120=KP$17,$G$7*$D120,""))</f>
        <v/>
      </c>
      <c r="KQ120" s="34" t="str">
        <f>IF(KP120&lt;&gt;"",HLOOKUP(COUNT($IN120:KP120)+1,$G$4:$EH$8,KQ$14,0)*$D120,IF($C120=KQ$17,$G$7*$D120,""))</f>
        <v/>
      </c>
      <c r="KR120" s="34" t="str">
        <f>IF(KQ120&lt;&gt;"",HLOOKUP(COUNT($IN120:KQ120)+1,$G$4:$EH$8,KR$14,0)*$D120,IF($C120=KR$17,$G$7*$D120,""))</f>
        <v/>
      </c>
      <c r="KS120" s="34" t="str">
        <f>IF(KR120&lt;&gt;"",HLOOKUP(COUNT($IN120:KR120)+1,$G$4:$EH$8,KS$14,0)*$D120,IF($C120=KS$17,$G$7*$D120,""))</f>
        <v/>
      </c>
      <c r="KT120" s="34" t="str">
        <f>IF(KS120&lt;&gt;"",HLOOKUP(COUNT($IN120:KS120)+1,$G$4:$EH$8,KT$14,0)*$D120,IF($C120=KT$17,$G$7*$D120,""))</f>
        <v/>
      </c>
      <c r="KU120" s="34" t="str">
        <f>IF(KT120&lt;&gt;"",HLOOKUP(COUNT($IN120:KT120)+1,$G$4:$EH$8,KU$14,0)*$D120,IF($C120=KU$17,$G$7*$D120,""))</f>
        <v/>
      </c>
      <c r="KV120" s="34" t="str">
        <f>IF(KU120&lt;&gt;"",HLOOKUP(COUNT($IN120:KU120)+1,$G$4:$EH$8,KV$14,0)*$D120,IF($C120=KV$17,$G$7*$D120,""))</f>
        <v/>
      </c>
      <c r="KW120" s="34" t="str">
        <f>IF(KV120&lt;&gt;"",HLOOKUP(COUNT($IN120:KV120)+1,$G$4:$EH$8,KW$14,0)*$D120,IF($C120=KW$17,$G$7*$D120,""))</f>
        <v/>
      </c>
      <c r="KX120" s="34" t="str">
        <f>IF(KW120&lt;&gt;"",HLOOKUP(COUNT($IN120:KW120)+1,$G$4:$EH$8,KX$14,0)*$D120,IF($C120=KX$17,$G$7*$D120,""))</f>
        <v/>
      </c>
      <c r="KY120" s="34" t="str">
        <f>IF(KX120&lt;&gt;"",HLOOKUP(COUNT($IN120:KX120)+1,$G$4:$EH$8,KY$14,0)*$D120,IF($C120=KY$17,$G$7*$D120,""))</f>
        <v/>
      </c>
      <c r="KZ120" s="34" t="str">
        <f>IF(KY120&lt;&gt;"",HLOOKUP(COUNT($IN120:KY120)+1,$G$4:$EH$8,KZ$14,0)*$D120,IF($C120=KZ$17,$G$7*$D120,""))</f>
        <v/>
      </c>
      <c r="LA120" s="34" t="str">
        <f>IF(KZ120&lt;&gt;"",HLOOKUP(COUNT($IN120:KZ120)+1,$G$4:$EH$8,LA$14,0)*$D120,IF($C120=LA$17,$G$7*$D120,""))</f>
        <v/>
      </c>
      <c r="LB120" s="34" t="str">
        <f>IF(LA120&lt;&gt;"",HLOOKUP(COUNT($IN120:LA120)+1,$G$4:$EH$8,LB$14,0)*$D120,IF($C120=LB$17,$G$7*$D120,""))</f>
        <v/>
      </c>
      <c r="LC120" s="34" t="str">
        <f>IF(LB120&lt;&gt;"",HLOOKUP(COUNT($IN120:LB120)+1,$G$4:$EH$8,LC$14,0)*$D120,IF($C120=LC$17,$G$7*$D120,""))</f>
        <v/>
      </c>
      <c r="LD120" s="34" t="str">
        <f>IF(LC120&lt;&gt;"",HLOOKUP(COUNT($IN120:LC120)+1,$G$4:$EH$8,LD$14,0)*$D120,IF($C120=LD$17,$G$7*$D120,""))</f>
        <v/>
      </c>
      <c r="LE120" s="34" t="str">
        <f>IF(LD120&lt;&gt;"",HLOOKUP(COUNT($IN120:LD120)+1,$G$4:$EH$8,LE$14,0)*$D120,IF($C120=LE$17,$G$7*$D120,""))</f>
        <v/>
      </c>
      <c r="LF120" s="34" t="str">
        <f>IF(LE120&lt;&gt;"",HLOOKUP(COUNT($IN120:LE120)+1,$G$4:$EH$8,LF$14,0)*$D120,IF($C120=LF$17,$G$7*$D120,""))</f>
        <v/>
      </c>
      <c r="LG120" s="34" t="str">
        <f>IF(LF120&lt;&gt;"",HLOOKUP(COUNT($IN120:LF120)+1,$G$4:$EH$8,LG$14,0)*$D120,IF($C120=LG$17,$G$7*$D120,""))</f>
        <v/>
      </c>
      <c r="LH120" s="34" t="str">
        <f>IF(LG120&lt;&gt;"",HLOOKUP(COUNT($IN120:LG120)+1,$G$4:$EH$8,LH$14,0)*$D120,IF($C120=LH$17,$G$7*$D120,""))</f>
        <v/>
      </c>
      <c r="LI120" s="34" t="str">
        <f>IF(LH120&lt;&gt;"",HLOOKUP(COUNT($IN120:LH120)+1,$G$4:$EH$8,LI$14,0)*$D120,IF($C120=LI$17,$G$7*$D120,""))</f>
        <v/>
      </c>
      <c r="LJ120" s="34" t="str">
        <f>IF(LI120&lt;&gt;"",HLOOKUP(COUNT($IN120:LI120)+1,$G$4:$EH$8,LJ$14,0)*$D120,IF($C120=LJ$17,$G$7*$D120,""))</f>
        <v/>
      </c>
      <c r="LK120" s="34" t="str">
        <f>IF(LJ120&lt;&gt;"",HLOOKUP(COUNT($IN120:LJ120)+1,$G$4:$EH$8,LK$14,0)*$D120,IF($C120=LK$17,$G$7*$D120,""))</f>
        <v/>
      </c>
      <c r="LL120" s="34" t="str">
        <f>IF(LK120&lt;&gt;"",HLOOKUP(COUNT($IN120:LK120)+1,$G$4:$EH$8,LL$14,0)*$D120,IF($C120=LL$17,$G$7*$D120,""))</f>
        <v/>
      </c>
      <c r="LM120" s="34" t="str">
        <f>IF(LL120&lt;&gt;"",HLOOKUP(COUNT($IN120:LL120)+1,$G$4:$EH$8,LM$14,0)*$D120,IF($C120=LM$17,$G$7*$D120,""))</f>
        <v/>
      </c>
      <c r="LN120" s="34" t="str">
        <f>IF(LM120&lt;&gt;"",HLOOKUP(COUNT($IN120:LM120)+1,$G$4:$EH$8,LN$14,0)*$D120,IF($C120=LN$17,$G$7*$D120,""))</f>
        <v/>
      </c>
      <c r="LO120" s="34" t="str">
        <f>IF(LN120&lt;&gt;"",HLOOKUP(COUNT($IN120:LN120)+1,$G$4:$EH$8,LO$14,0)*$D120,IF($C120=LO$17,$G$7*$D120,""))</f>
        <v/>
      </c>
      <c r="LP120" s="34" t="str">
        <f>IF(LO120&lt;&gt;"",HLOOKUP(COUNT($IN120:LO120)+1,$G$4:$EH$8,LP$14,0)*$D120,IF($C120=LP$17,$G$7*$D120,""))</f>
        <v/>
      </c>
      <c r="LQ120" s="34" t="str">
        <f>IF(LP120&lt;&gt;"",HLOOKUP(COUNT($IN120:LP120)+1,$G$4:$EH$8,LQ$14,0)*$D120,IF($C120=LQ$17,$G$7*$D120,""))</f>
        <v/>
      </c>
      <c r="LR120" s="34" t="str">
        <f>IF(LQ120&lt;&gt;"",HLOOKUP(COUNT($IN120:LQ120)+1,$G$4:$EH$8,LR$14,0)*$D120,IF($C120=LR$17,$G$7*$D120,""))</f>
        <v/>
      </c>
      <c r="LS120" s="34" t="str">
        <f>IF(LR120&lt;&gt;"",HLOOKUP(COUNT($IN120:LR120)+1,$G$4:$EH$8,LS$14,0)*$D120,IF($C120=LS$17,$G$7*$D120,""))</f>
        <v/>
      </c>
      <c r="LT120" s="34" t="str">
        <f>IF(LS120&lt;&gt;"",HLOOKUP(COUNT($IN120:LS120)+1,$G$4:$EH$8,LT$14,0)*$D120,IF($C120=LT$17,$G$7*$D120,""))</f>
        <v/>
      </c>
      <c r="LU120" s="34" t="str">
        <f>IF(LT120&lt;&gt;"",HLOOKUP(COUNT($IN120:LT120)+1,$G$4:$EH$8,LU$14,0)*$D120,IF($C120=LU$17,$G$7*$D120,""))</f>
        <v/>
      </c>
      <c r="LV120" s="34" t="str">
        <f>IF(LU120&lt;&gt;"",HLOOKUP(COUNT($IN120:LU120)+1,$G$4:$EH$8,LV$14,0)*$D120,IF($C120=LV$17,$G$7*$D120,""))</f>
        <v/>
      </c>
      <c r="LW120" s="34" t="str">
        <f>IF(LV120&lt;&gt;"",HLOOKUP(COUNT($IN120:LV120)+1,$G$4:$EH$8,LW$14,0)*$D120,IF($C120=LW$17,$G$7*$D120,""))</f>
        <v/>
      </c>
      <c r="LX120" s="34" t="str">
        <f>IF(LW120&lt;&gt;"",HLOOKUP(COUNT($IN120:LW120)+1,$G$4:$EH$8,LX$14,0)*$D120,IF($C120=LX$17,$G$7*$D120,""))</f>
        <v/>
      </c>
      <c r="LY120" s="34" t="str">
        <f>IF(LX120&lt;&gt;"",HLOOKUP(COUNT($IN120:LX120)+1,$G$4:$EH$8,LY$14,0)*$D120,IF($C120=LY$17,$G$7*$D120,""))</f>
        <v/>
      </c>
      <c r="LZ120" s="34" t="str">
        <f>IF(LY120&lt;&gt;"",HLOOKUP(COUNT($IN120:LY120)+1,$G$4:$EH$8,LZ$14,0)*$D120,IF($C120=LZ$17,$G$7*$D120,""))</f>
        <v/>
      </c>
      <c r="MA120" s="34" t="str">
        <f>IF(LZ120&lt;&gt;"",HLOOKUP(COUNT($IN120:LZ120)+1,$G$4:$EH$8,MA$14,0)*$D120,IF($C120=MA$17,$G$7*$D120,""))</f>
        <v/>
      </c>
      <c r="MB120" s="34" t="str">
        <f>IF(MA120&lt;&gt;"",HLOOKUP(COUNT($IN120:MA120)+1,$G$4:$EH$8,MB$14,0)*$D120,IF($C120=MB$17,$G$7*$D120,""))</f>
        <v/>
      </c>
      <c r="MC120" s="34" t="str">
        <f>IF(MB120&lt;&gt;"",HLOOKUP(COUNT($IN120:MB120)+1,$G$4:$EH$8,MC$14,0)*$D120,IF($C120=MC$17,$G$7*$D120,""))</f>
        <v/>
      </c>
      <c r="MD120" s="34" t="str">
        <f>IF(MC120&lt;&gt;"",HLOOKUP(COUNT($IN120:MC120)+1,$G$4:$EH$8,MD$14,0)*$D120,IF($C120=MD$17,$G$7*$D120,""))</f>
        <v/>
      </c>
      <c r="ME120" s="34" t="str">
        <f>IF(MD120&lt;&gt;"",HLOOKUP(COUNT($IN120:MD120)+1,$G$4:$EH$8,ME$14,0)*$D120,IF($C120=ME$17,$G$7*$D120,""))</f>
        <v/>
      </c>
      <c r="MF120" s="1330" t="str">
        <f>IF(ME120&lt;&gt;"",HLOOKUP(COUNT($IN120:ME120)+1,$G$4:$EH$8,MF$14,0)*$D120,IF($C120=MF$17,$G$7*$D120,""))</f>
        <v/>
      </c>
      <c r="MG120" s="1330" t="str">
        <f>IF(MF120&lt;&gt;"",HLOOKUP(COUNT($IN120:MF120)+1,$G$4:$EH$8,MG$14,0)*$D120,IF($C120=MG$17,$G$7*$D120,""))</f>
        <v/>
      </c>
      <c r="MH120" s="1330" t="str">
        <f>IF(MG120&lt;&gt;"",HLOOKUP(COUNT($IN120:MG120)+1,$G$4:$EH$8,MH$14,0)*$D120,IF($C120=MH$17,$G$7*$D120,""))</f>
        <v/>
      </c>
      <c r="MI120" s="1330" t="str">
        <f>IF(MH120&lt;&gt;"",HLOOKUP(COUNT($IN120:MH120)+1,$G$4:$EH$8,MI$14,0)*$D120,IF($C120=MI$17,$G$7*$D120,""))</f>
        <v/>
      </c>
      <c r="MJ120" s="1330" t="str">
        <f>IF(MI120&lt;&gt;"",HLOOKUP(COUNT($IN120:MI120)+1,$G$4:$EH$8,MJ$14,0)*$D120,IF($C120=MJ$17,$G$7*$D120,""))</f>
        <v/>
      </c>
      <c r="MK120" s="1330" t="str">
        <f>IF(MJ120&lt;&gt;"",HLOOKUP(COUNT($IN120:MJ120)+1,$G$4:$EH$8,MK$14,0)*$D120,IF($C120=MK$17,$G$7*$D120,""))</f>
        <v/>
      </c>
      <c r="ML120" s="1330">
        <f>IF(MK120&lt;&gt;"",HLOOKUP(COUNT($IN120:MK120)+1,$G$4:$EH$8,ML$14,0)*$D120,IF($C120=ML$17,$G$7*$D120,""))</f>
        <v>0</v>
      </c>
      <c r="MM120" s="1330">
        <f>IF(ML120&lt;&gt;"",HLOOKUP(COUNT($IN120:ML120)+1,$G$4:$EH$8,MM$14,0)*$D120,IF($C120=MM$17,$G$7*$D120,""))</f>
        <v>3750</v>
      </c>
      <c r="MN120" s="1330">
        <f>IF(MM120&lt;&gt;"",HLOOKUP(COUNT($IN120:MM120)+1,$G$4:$EH$8,MN$14,0)*$D120,IF($C120=MN$17,$G$7*$D120,""))</f>
        <v>3750</v>
      </c>
      <c r="MO120" s="1330">
        <f>IF(MN120&lt;&gt;"",HLOOKUP(COUNT($IN120:MN120)+1,$G$4:$EH$8,MO$14,0)*$D120,IF($C120=MO$17,$G$7*$D120,""))</f>
        <v>3750</v>
      </c>
      <c r="MP120" s="1330">
        <f>IF(MO120&lt;&gt;"",HLOOKUP(COUNT($IN120:MO120)+1,$G$4:$EH$8,MP$14,0)*$D120,IF($C120=MP$17,$G$7*$D120,""))</f>
        <v>3750</v>
      </c>
      <c r="MQ120" s="1330">
        <f>IF(MP120&lt;&gt;"",HLOOKUP(COUNT($IN120:MP120)+1,$G$4:$EH$8,MQ$14,0)*$D120,IF($C120=MQ$17,$G$7*$D120,""))</f>
        <v>3770.1909201741591</v>
      </c>
      <c r="MR120" s="1330">
        <f>IF(MQ120&lt;&gt;"",HLOOKUP(COUNT($IN120:MQ120)+1,$G$4:$EH$8,MR$14,0)*$D120,IF($C120=MR$17,$G$7*$D120,""))</f>
        <v>4524.2291042089882</v>
      </c>
      <c r="MS120" s="1330">
        <f>IF(MR120&lt;&gt;"",HLOOKUP(COUNT($IN120:MR120)+1,$G$4:$EH$8,MS$14,0)*$D120,IF($C120=MS$17,$G$7*$D120,""))</f>
        <v>5248.1057608824267</v>
      </c>
      <c r="MT120" s="1330">
        <f>IF(MS120&lt;&gt;"",HLOOKUP(COUNT($IN120:MS120)+1,$G$4:$EH$8,MT$14,0)*$D120,IF($C120=MT$17,$G$7*$D120,""))</f>
        <v>5982.8405674059686</v>
      </c>
      <c r="MU120" s="1330">
        <f>IF(MT120&lt;&gt;"",HLOOKUP(COUNT($IN120:MT120)+1,$G$4:$EH$8,MU$14,0)*$D120,IF($C120=MU$17,$G$7*$D120,""))</f>
        <v>6760.6098411687399</v>
      </c>
      <c r="MV120" s="1330">
        <f>IF(MU120&lt;&gt;"",HLOOKUP(COUNT($IN120:MU120)+1,$G$4:$EH$8,MV$14,0)*$D120,IF($C120=MV$17,$G$7*$D120,""))</f>
        <v>7504.2769236973027</v>
      </c>
      <c r="MW120" s="1330">
        <f>IF(MV120&lt;&gt;"",HLOOKUP(COUNT($IN120:MV120)+1,$G$4:$EH$8,MW$14,0)*$D120,IF($C120=MW$17,$G$7*$D120,""))</f>
        <v>8254.7046160670325</v>
      </c>
      <c r="MX120" s="1330">
        <f>IF(MW120&lt;&gt;"",HLOOKUP(COUNT($IN120:MW120)+1,$G$4:$EH$8,MX$14,0)*$D120,IF($C120=MX$17,$G$7*$D120,""))</f>
        <v>6191.0284620502789</v>
      </c>
      <c r="MY120" s="1330">
        <f>IF(MX120&lt;&gt;"",HLOOKUP(COUNT($IN120:MX120)+1,$G$4:$EH$8,MY$14,0)*$D120,IF($C120=MY$17,$G$7*$D120,""))</f>
        <v>5881.4770389477608</v>
      </c>
      <c r="MZ120" s="1330">
        <f>IF(MY120&lt;&gt;"",HLOOKUP(COUNT($IN120:MY120)+1,$G$4:$EH$8,MZ$14,0)*$D120,IF($C120=MZ$17,$G$7*$D120,""))</f>
        <v>6469.6247428425395</v>
      </c>
      <c r="NA120" s="1330">
        <f>IF(MZ120&lt;&gt;"",HLOOKUP(COUNT($IN120:MZ120)+1,$G$4:$EH$8,NA$14,0)*$D120,IF($C120=NA$17,$G$7*$D120,""))</f>
        <v>7116.5872171267965</v>
      </c>
      <c r="NB120" s="1330">
        <f>IF(NA120&lt;&gt;"",HLOOKUP(COUNT($IN120:NA120)+1,$G$4:$EH$8,NB$14,0)*$D120,IF($C120=NB$17,$G$7*$D120,""))</f>
        <v>7828.2459388394727</v>
      </c>
      <c r="NC120" s="1330">
        <f>IF(NB120&lt;&gt;"",HLOOKUP(COUNT($IN120:NB120)+1,$G$4:$EH$8,NC$14,0)*$D120,IF($C120=NC$17,$G$7*$D120,""))</f>
        <v>8611.0705327234209</v>
      </c>
      <c r="ND120" s="1330">
        <f>IF(NC120&lt;&gt;"",HLOOKUP(COUNT($IN120:NC120)+1,$G$4:$EH$8,ND$14,0)*$D120,IF($C120=ND$17,$G$7*$D120,""))</f>
        <v>8180.517006087246</v>
      </c>
      <c r="NF120" s="34" t="str">
        <f>IF(NE120&lt;&gt;"",HLOOKUP(COUNT($NE120:NE120)+1,$G$4:$EH$8,NF$14,0)*$D120,IF($C120=NF$17,$G$8*$D120,""))</f>
        <v/>
      </c>
      <c r="NG120" s="34" t="str">
        <f>IF(NF120&lt;&gt;"",HLOOKUP(COUNT($NE120:NF120)+1,$G$4:$EH$8,NG$14,0)*$D120,IF($C120=NG$17,$G$8*$D120,""))</f>
        <v/>
      </c>
      <c r="NH120" s="34" t="str">
        <f>IF(NG120&lt;&gt;"",HLOOKUP(COUNT($NE120:NG120)+1,$G$4:$EH$8,NH$14,0)*$D120,IF($C120=NH$17,$G$8*$D120,""))</f>
        <v/>
      </c>
      <c r="NI120" s="34" t="str">
        <f>IF(NH120&lt;&gt;"",HLOOKUP(COUNT($NE120:NH120)+1,$G$4:$EH$8,NI$14,0)*$D120,IF($C120=NI$17,$G$8*$D120,""))</f>
        <v/>
      </c>
      <c r="NJ120" s="34" t="str">
        <f>IF(NI120&lt;&gt;"",HLOOKUP(COUNT($NE120:NI120)+1,$G$4:$EH$8,NJ$14,0)*$D120,IF($C120=NJ$17,$G$8*$D120,""))</f>
        <v/>
      </c>
      <c r="NK120" s="34" t="str">
        <f>IF(NJ120&lt;&gt;"",HLOOKUP(COUNT($NE120:NJ120)+1,$G$4:$EH$8,NK$14,0)*$D120,IF($C120=NK$17,$G$8*$D120,""))</f>
        <v/>
      </c>
      <c r="NL120" s="34" t="str">
        <f>IF(NK120&lt;&gt;"",HLOOKUP(COUNT($NE120:NK120)+1,$G$4:$EH$8,NL$14,0)*$D120,IF($C120=NL$17,$G$8*$D120,""))</f>
        <v/>
      </c>
      <c r="NM120" s="34" t="str">
        <f>IF(NL120&lt;&gt;"",HLOOKUP(COUNT($NE120:NL120)+1,$G$4:$EH$8,NM$14,0)*$D120,IF($C120=NM$17,$G$8*$D120,""))</f>
        <v/>
      </c>
      <c r="NN120" s="34" t="str">
        <f>IF(NM120&lt;&gt;"",HLOOKUP(COUNT($NE120:NM120)+1,$G$4:$EH$8,NN$14,0)*$D120,IF($C120=NN$17,$G$8*$D120,""))</f>
        <v/>
      </c>
      <c r="NO120" s="34" t="str">
        <f>IF(NN120&lt;&gt;"",HLOOKUP(COUNT($NE120:NN120)+1,$G$4:$EH$8,NO$14,0)*$D120,IF($C120=NO$17,$G$8*$D120,""))</f>
        <v/>
      </c>
      <c r="NP120" s="34" t="str">
        <f>IF(NO120&lt;&gt;"",HLOOKUP(COUNT($NE120:NO120)+1,$G$4:$EH$8,NP$14,0)*$D120,IF($C120=NP$17,$G$8*$D120,""))</f>
        <v/>
      </c>
      <c r="NQ120" s="34" t="str">
        <f>IF(NP120&lt;&gt;"",HLOOKUP(COUNT($NE120:NP120)+1,$G$4:$EH$8,NQ$14,0)*$D120,IF($C120=NQ$17,$G$8*$D120,""))</f>
        <v/>
      </c>
      <c r="NR120" s="34" t="str">
        <f>IF(NQ120&lt;&gt;"",HLOOKUP(COUNT($NE120:NQ120)+1,$G$4:$EH$8,NR$14,0)*$D120,IF($C120=NR$17,$G$8*$D120,""))</f>
        <v/>
      </c>
      <c r="NS120" s="34" t="str">
        <f>IF(NR120&lt;&gt;"",HLOOKUP(COUNT($NE120:NR120)+1,$G$4:$EH$8,NS$14,0)*$D120,IF($C120=NS$17,$G$8*$D120,""))</f>
        <v/>
      </c>
      <c r="NT120" s="34" t="str">
        <f>IF(NS120&lt;&gt;"",HLOOKUP(COUNT($NE120:NS120)+1,$G$4:$EH$8,NT$14,0)*$D120,IF($C120=NT$17,$G$8*$D120,""))</f>
        <v/>
      </c>
      <c r="NU120" s="34" t="str">
        <f>IF(NT120&lt;&gt;"",HLOOKUP(COUNT($NE120:NT120)+1,$G$4:$EH$8,NU$14,0)*$D120,IF($C120=NU$17,$G$8*$D120,""))</f>
        <v/>
      </c>
      <c r="NV120" s="34" t="str">
        <f>IF(NU120&lt;&gt;"",HLOOKUP(COUNT($NE120:NU120)+1,$G$4:$EH$8,NV$14,0)*$D120,IF($C120=NV$17,$G$8*$D120,""))</f>
        <v/>
      </c>
      <c r="NW120" s="34" t="str">
        <f>IF(NV120&lt;&gt;"",HLOOKUP(COUNT($NE120:NV120)+1,$G$4:$EH$8,NW$14,0)*$D120,IF($C120=NW$17,$G$8*$D120,""))</f>
        <v/>
      </c>
      <c r="NX120" s="34" t="str">
        <f>IF(NW120&lt;&gt;"",HLOOKUP(COUNT($NE120:NW120)+1,$G$4:$EH$8,NX$14,0)*$D120,IF($C120=NX$17,$G$8*$D120,""))</f>
        <v/>
      </c>
      <c r="NY120" s="34" t="str">
        <f>IF(NX120&lt;&gt;"",HLOOKUP(COUNT($NE120:NX120)+1,$G$4:$EH$8,NY$14,0)*$D120,IF($C120=NY$17,$G$8*$D120,""))</f>
        <v/>
      </c>
      <c r="NZ120" s="34" t="str">
        <f>IF(NY120&lt;&gt;"",HLOOKUP(COUNT($NE120:NY120)+1,$G$4:$EH$8,NZ$14,0)*$D120,IF($C120=NZ$17,$G$8*$D120,""))</f>
        <v/>
      </c>
      <c r="OA120" s="34" t="str">
        <f>IF(NZ120&lt;&gt;"",HLOOKUP(COUNT($NE120:NZ120)+1,$G$4:$EH$8,OA$14,0)*$D120,IF($C120=OA$17,$G$8*$D120,""))</f>
        <v/>
      </c>
      <c r="OB120" s="34" t="str">
        <f>IF(OA120&lt;&gt;"",HLOOKUP(COUNT($NE120:OA120)+1,$G$4:$EH$8,OB$14,0)*$D120,IF($C120=OB$17,$G$8*$D120,""))</f>
        <v/>
      </c>
      <c r="OC120" s="34" t="str">
        <f>IF(OB120&lt;&gt;"",HLOOKUP(COUNT($NE120:OB120)+1,$G$4:$EH$8,OC$14,0)*$D120,IF($C120=OC$17,$G$8*$D120,""))</f>
        <v/>
      </c>
      <c r="OD120" s="34" t="str">
        <f>IF(OC120&lt;&gt;"",HLOOKUP(COUNT($NE120:OC120)+1,$G$4:$EH$8,OD$14,0)*$D120,IF($C120=OD$17,$G$8*$D120,""))</f>
        <v/>
      </c>
      <c r="OE120" s="34" t="str">
        <f>IF(OD120&lt;&gt;"",HLOOKUP(COUNT($NE120:OD120)+1,$G$4:$EH$8,OE$14,0)*$D120,IF($C120=OE$17,$G$8*$D120,""))</f>
        <v/>
      </c>
      <c r="OF120" s="34" t="str">
        <f>IF(OE120&lt;&gt;"",HLOOKUP(COUNT($NE120:OE120)+1,$G$4:$EH$8,OF$14,0)*$D120,IF($C120=OF$17,$G$8*$D120,""))</f>
        <v/>
      </c>
      <c r="OG120" s="34" t="str">
        <f>IF(OF120&lt;&gt;"",HLOOKUP(COUNT($NE120:OF120)+1,$G$4:$EH$8,OG$14,0)*$D120,IF($C120=OG$17,$G$8*$D120,""))</f>
        <v/>
      </c>
      <c r="OH120" s="34" t="str">
        <f>IF(OG120&lt;&gt;"",HLOOKUP(COUNT($NE120:OG120)+1,$G$4:$EH$8,OH$14,0)*$D120,IF($C120=OH$17,$G$8*$D120,""))</f>
        <v/>
      </c>
      <c r="OI120" s="34" t="str">
        <f>IF(OH120&lt;&gt;"",HLOOKUP(COUNT($NE120:OH120)+1,$G$4:$EH$8,OI$14,0)*$D120,IF($C120=OI$17,$G$8*$D120,""))</f>
        <v/>
      </c>
      <c r="OJ120" s="34" t="str">
        <f>IF(OI120&lt;&gt;"",HLOOKUP(COUNT($NE120:OI120)+1,$G$4:$EH$8,OJ$14,0)*$D120,IF($C120=OJ$17,$G$8*$D120,""))</f>
        <v/>
      </c>
      <c r="OK120" s="34" t="str">
        <f>IF(OJ120&lt;&gt;"",HLOOKUP(COUNT($NE120:OJ120)+1,$G$4:$EH$8,OK$14,0)*$D120,IF($C120=OK$17,$G$8*$D120,""))</f>
        <v/>
      </c>
      <c r="OL120" s="34" t="str">
        <f>IF(OK120&lt;&gt;"",HLOOKUP(COUNT($NE120:OK120)+1,$G$4:$EH$8,OL$14,0)*$D120,IF($C120=OL$17,$G$8*$D120,""))</f>
        <v/>
      </c>
      <c r="OM120" s="34" t="str">
        <f>IF(OL120&lt;&gt;"",HLOOKUP(COUNT($NE120:OL120)+1,$G$4:$EH$8,OM$14,0)*$D120,IF($C120=OM$17,$G$8*$D120,""))</f>
        <v/>
      </c>
      <c r="ON120" s="34" t="str">
        <f>IF(OM120&lt;&gt;"",HLOOKUP(COUNT($NE120:OM120)+1,$G$4:$EH$8,ON$14,0)*$D120,IF($C120=ON$17,$G$8*$D120,""))</f>
        <v/>
      </c>
      <c r="OO120" s="34" t="str">
        <f>IF(ON120&lt;&gt;"",HLOOKUP(COUNT($NE120:ON120)+1,$G$4:$EH$8,OO$14,0)*$D120,IF($C120=OO$17,$G$8*$D120,""))</f>
        <v/>
      </c>
      <c r="OP120" s="34" t="str">
        <f>IF(OO120&lt;&gt;"",HLOOKUP(COUNT($NE120:OO120)+1,$G$4:$EH$8,OP$14,0)*$D120,IF($C120=OP$17,$G$8*$D120,""))</f>
        <v/>
      </c>
      <c r="OQ120" s="34" t="str">
        <f>IF(OP120&lt;&gt;"",HLOOKUP(COUNT($NE120:OP120)+1,$G$4:$EH$8,OQ$14,0)*$D120,IF($C120=OQ$17,$G$8*$D120,""))</f>
        <v/>
      </c>
      <c r="OR120" s="34" t="str">
        <f>IF(OQ120&lt;&gt;"",HLOOKUP(COUNT($NE120:OQ120)+1,$G$4:$EH$8,OR$14,0)*$D120,IF($C120=OR$17,$G$8*$D120,""))</f>
        <v/>
      </c>
      <c r="OS120" s="34" t="str">
        <f>IF(OR120&lt;&gt;"",HLOOKUP(COUNT($NE120:OR120)+1,$G$4:$EH$8,OS$14,0)*$D120,IF($C120=OS$17,$G$8*$D120,""))</f>
        <v/>
      </c>
      <c r="OT120" s="34" t="str">
        <f>IF(OS120&lt;&gt;"",HLOOKUP(COUNT($NE120:OS120)+1,$G$4:$EH$8,OT$14,0)*$D120,IF($C120=OT$17,$G$8*$D120,""))</f>
        <v/>
      </c>
      <c r="OU120" s="34" t="str">
        <f>IF(OT120&lt;&gt;"",HLOOKUP(COUNT($NE120:OT120)+1,$G$4:$EH$8,OU$14,0)*$D120,IF($C120=OU$17,$G$8*$D120,""))</f>
        <v/>
      </c>
      <c r="OV120" s="34" t="str">
        <f>IF(OU120&lt;&gt;"",HLOOKUP(COUNT($NE120:OU120)+1,$G$4:$EH$8,OV$14,0)*$D120,IF($C120=OV$17,$G$8*$D120,""))</f>
        <v/>
      </c>
      <c r="OW120" s="34" t="str">
        <f>IF(OV120&lt;&gt;"",HLOOKUP(COUNT($NE120:OV120)+1,$G$4:$EH$8,OW$14,0)*$D120,IF($C120=OW$17,$G$8*$D120,""))</f>
        <v/>
      </c>
      <c r="OX120" s="34" t="str">
        <f>IF(OW120&lt;&gt;"",HLOOKUP(COUNT($NE120:OW120)+1,$G$4:$EH$8,OX$14,0)*$D120,IF($C120=OX$17,$G$8*$D120,""))</f>
        <v/>
      </c>
      <c r="OY120" s="34" t="str">
        <f>IF(OX120&lt;&gt;"",HLOOKUP(COUNT($NE120:OX120)+1,$G$4:$EH$8,OY$14,0)*$D120,IF($C120=OY$17,$G$8*$D120,""))</f>
        <v/>
      </c>
      <c r="OZ120" s="34" t="str">
        <f>IF(OY120&lt;&gt;"",HLOOKUP(COUNT($NE120:OY120)+1,$G$4:$EH$8,OZ$14,0)*$D120,IF($C120=OZ$17,$G$8*$D120,""))</f>
        <v/>
      </c>
      <c r="PA120" s="34" t="str">
        <f>IF(OZ120&lt;&gt;"",HLOOKUP(COUNT($NE120:OZ120)+1,$G$4:$EH$8,PA$14,0)*$D120,IF($C120=PA$17,$G$8*$D120,""))</f>
        <v/>
      </c>
      <c r="PB120" s="34" t="str">
        <f>IF(PA120&lt;&gt;"",HLOOKUP(COUNT($NE120:PA120)+1,$G$4:$EH$8,PB$14,0)*$D120,IF($C120=PB$17,$G$8*$D120,""))</f>
        <v/>
      </c>
      <c r="PC120" s="34" t="str">
        <f>IF(PB120&lt;&gt;"",HLOOKUP(COUNT($NE120:PB120)+1,$G$4:$EH$8,PC$14,0)*$D120,IF($C120=PC$17,$G$8*$D120,""))</f>
        <v/>
      </c>
      <c r="PD120" s="34" t="str">
        <f>IF(PC120&lt;&gt;"",HLOOKUP(COUNT($NE120:PC120)+1,$G$4:$EH$8,PD$14,0)*$D120,IF($C120=PD$17,$G$8*$D120,""))</f>
        <v/>
      </c>
      <c r="PE120" s="34" t="str">
        <f>IF(PD120&lt;&gt;"",HLOOKUP(COUNT($NE120:PD120)+1,$G$4:$EH$8,PE$14,0)*$D120,IF($C120=PE$17,$G$8*$D120,""))</f>
        <v/>
      </c>
      <c r="PF120" s="34" t="str">
        <f>IF(PE120&lt;&gt;"",HLOOKUP(COUNT($NE120:PE120)+1,$G$4:$EH$8,PF$14,0)*$D120,IF($C120=PF$17,$G$8*$D120,""))</f>
        <v/>
      </c>
      <c r="PG120" s="34" t="str">
        <f>IF(PF120&lt;&gt;"",HLOOKUP(COUNT($NE120:PF120)+1,$G$4:$EH$8,PG$14,0)*$D120,IF($C120=PG$17,$G$8*$D120,""))</f>
        <v/>
      </c>
      <c r="PH120" s="34" t="str">
        <f>IF(PG120&lt;&gt;"",HLOOKUP(COUNT($NE120:PG120)+1,$G$4:$EH$8,PH$14,0)*$D120,IF($C120=PH$17,$G$8*$D120,""))</f>
        <v/>
      </c>
      <c r="PI120" s="34" t="str">
        <f>IF(PH120&lt;&gt;"",HLOOKUP(COUNT($NE120:PH120)+1,$G$4:$EH$8,PI$14,0)*$D120,IF($C120=PI$17,$G$8*$D120,""))</f>
        <v/>
      </c>
      <c r="PJ120" s="34" t="str">
        <f>IF(PI120&lt;&gt;"",HLOOKUP(COUNT($NE120:PI120)+1,$G$4:$EH$8,PJ$14,0)*$D120,IF($C120=PJ$17,$G$8*$D120,""))</f>
        <v/>
      </c>
      <c r="PK120" s="34" t="str">
        <f>IF(PJ120&lt;&gt;"",HLOOKUP(COUNT($NE120:PJ120)+1,$G$4:$EH$8,PK$14,0)*$D120,IF($C120=PK$17,$G$8*$D120,""))</f>
        <v/>
      </c>
      <c r="PL120" s="34" t="str">
        <f>IF(PK120&lt;&gt;"",HLOOKUP(COUNT($NE120:PK120)+1,$G$4:$EH$8,PL$14,0)*$D120,IF($C120=PL$17,$G$8*$D120,""))</f>
        <v/>
      </c>
      <c r="PM120" s="34" t="str">
        <f>IF(PL120&lt;&gt;"",HLOOKUP(COUNT($NE120:PL120)+1,$G$4:$EH$8,PM$14,0)*$D120,IF($C120=PM$17,$G$8*$D120,""))</f>
        <v/>
      </c>
      <c r="PN120" s="34" t="str">
        <f>IF(PM120&lt;&gt;"",HLOOKUP(COUNT($NE120:PM120)+1,$G$4:$EH$8,PN$14,0)*$D120,IF($C120=PN$17,$G$8*$D120,""))</f>
        <v/>
      </c>
      <c r="PO120" s="34" t="str">
        <f>IF(PN120&lt;&gt;"",HLOOKUP(COUNT($NE120:PN120)+1,$G$4:$EH$8,PO$14,0)*$D120,IF($C120=PO$17,$G$8*$D120,""))</f>
        <v/>
      </c>
      <c r="PP120" s="34" t="str">
        <f>IF(PO120&lt;&gt;"",HLOOKUP(COUNT($NE120:PO120)+1,$G$4:$EH$8,PP$14,0)*$D120,IF($C120=PP$17,$G$8*$D120,""))</f>
        <v/>
      </c>
      <c r="PQ120" s="34" t="str">
        <f>IF(PP120&lt;&gt;"",HLOOKUP(COUNT($NE120:PP120)+1,$G$4:$EH$8,PQ$14,0)*$D120,IF($C120=PQ$17,$G$8*$D120,""))</f>
        <v/>
      </c>
      <c r="PR120" s="34" t="str">
        <f>IF(PQ120&lt;&gt;"",HLOOKUP(COUNT($NE120:PQ120)+1,$G$4:$EH$8,PR$14,0)*$D120,IF($C120=PR$17,$G$8*$D120,""))</f>
        <v/>
      </c>
      <c r="PS120" s="34" t="str">
        <f>IF(PR120&lt;&gt;"",HLOOKUP(COUNT($NE120:PR120)+1,$G$4:$EH$8,PS$14,0)*$D120,IF($C120=PS$17,$G$8*$D120,""))</f>
        <v/>
      </c>
      <c r="PT120" s="34" t="str">
        <f>IF(PS120&lt;&gt;"",HLOOKUP(COUNT($NE120:PS120)+1,$G$4:$EH$8,PT$14,0)*$D120,IF($C120=PT$17,$G$8*$D120,""))</f>
        <v/>
      </c>
      <c r="PU120" s="34" t="str">
        <f>IF(PT120&lt;&gt;"",HLOOKUP(COUNT($NE120:PT120)+1,$G$4:$EH$8,PU$14,0)*$D120,IF($C120=PU$17,$G$8*$D120,""))</f>
        <v/>
      </c>
      <c r="PV120" s="34" t="str">
        <f>IF(PU120&lt;&gt;"",HLOOKUP(COUNT($NE120:PU120)+1,$G$4:$EH$8,PV$14,0)*$D120,IF($C120=PV$17,$G$8*$D120,""))</f>
        <v/>
      </c>
      <c r="PW120" s="34" t="str">
        <f>IF(PV120&lt;&gt;"",HLOOKUP(COUNT($NE120:PV120)+1,$G$4:$EH$8,PW$14,0)*$D120,IF($C120=PW$17,$G$8*$D120,""))</f>
        <v/>
      </c>
      <c r="PX120" s="34" t="str">
        <f>IF(PW120&lt;&gt;"",HLOOKUP(COUNT($NE120:PW120)+1,$G$4:$EH$8,PX$14,0)*$D120,IF($C120=PX$17,$G$8*$D120,""))</f>
        <v/>
      </c>
      <c r="PY120" s="34" t="str">
        <f>IF(PX120&lt;&gt;"",HLOOKUP(COUNT($NE120:PX120)+1,$G$4:$EH$8,PY$14,0)*$D120,IF($C120=PY$17,$G$8*$D120,""))</f>
        <v/>
      </c>
      <c r="PZ120" s="34" t="str">
        <f>IF(PY120&lt;&gt;"",HLOOKUP(COUNT($NE120:PY120)+1,$G$4:$EH$8,PZ$14,0)*$D120,IF($C120=PZ$17,$G$8*$D120,""))</f>
        <v/>
      </c>
      <c r="QA120" s="34" t="str">
        <f>IF(PZ120&lt;&gt;"",HLOOKUP(COUNT($NE120:PZ120)+1,$G$4:$EH$8,QA$14,0)*$D120,IF($C120=QA$17,$G$8*$D120,""))</f>
        <v/>
      </c>
      <c r="QB120" s="34" t="str">
        <f>IF(QA120&lt;&gt;"",HLOOKUP(COUNT($NE120:QA120)+1,$G$4:$EH$8,QB$14,0)*$D120,IF($C120=QB$17,$G$8*$D120,""))</f>
        <v/>
      </c>
      <c r="QC120" s="34" t="str">
        <f>IF(QB120&lt;&gt;"",HLOOKUP(COUNT($NE120:QB120)+1,$G$4:$EH$8,QC$14,0)*$D120,IF($C120=QC$17,$G$8*$D120,""))</f>
        <v/>
      </c>
      <c r="QD120" s="34" t="str">
        <f>IF(QC120&lt;&gt;"",HLOOKUP(COUNT($NE120:QC120)+1,$G$4:$EH$8,QD$14,0)*$D120,IF($C120=QD$17,$G$8*$D120,""))</f>
        <v/>
      </c>
      <c r="QE120" s="34" t="str">
        <f>IF(QD120&lt;&gt;"",HLOOKUP(COUNT($NE120:QD120)+1,$G$4:$EH$8,QE$14,0)*$D120,IF($C120=QE$17,$G$8*$D120,""))</f>
        <v/>
      </c>
      <c r="QF120" s="34" t="str">
        <f>IF(QE120&lt;&gt;"",HLOOKUP(COUNT($NE120:QE120)+1,$G$4:$EH$8,QF$14,0)*$D120,IF($C120=QF$17,$G$8*$D120,""))</f>
        <v/>
      </c>
      <c r="QG120" s="34" t="str">
        <f>IF(QF120&lt;&gt;"",HLOOKUP(COUNT($NE120:QF120)+1,$G$4:$EH$8,QG$14,0)*$D120,IF($C120=QG$17,$G$8*$D120,""))</f>
        <v/>
      </c>
      <c r="QH120" s="34" t="str">
        <f>IF(QG120&lt;&gt;"",HLOOKUP(COUNT($NE120:QG120)+1,$G$4:$EH$8,QH$14,0)*$D120,IF($C120=QH$17,$G$8*$D120,""))</f>
        <v/>
      </c>
      <c r="QI120" s="34" t="str">
        <f>IF(QH120&lt;&gt;"",HLOOKUP(COUNT($NE120:QH120)+1,$G$4:$EH$8,QI$14,0)*$D120,IF($C120=QI$17,$G$8*$D120,""))</f>
        <v/>
      </c>
      <c r="QJ120" s="34" t="str">
        <f>IF(QI120&lt;&gt;"",HLOOKUP(COUNT($NE120:QI120)+1,$G$4:$EH$8,QJ$14,0)*$D120,IF($C120=QJ$17,$G$8*$D120,""))</f>
        <v/>
      </c>
      <c r="QK120" s="34" t="str">
        <f>IF(QJ120&lt;&gt;"",HLOOKUP(COUNT($NE120:QJ120)+1,$G$4:$EH$8,QK$14,0)*$D120,IF($C120=QK$17,$G$8*$D120,""))</f>
        <v/>
      </c>
      <c r="QL120" s="34" t="str">
        <f>IF(QK120&lt;&gt;"",HLOOKUP(COUNT($NE120:QK120)+1,$G$4:$EH$8,QL$14,0)*$D120,IF($C120=QL$17,$G$8*$D120,""))</f>
        <v/>
      </c>
      <c r="QM120" s="34" t="str">
        <f>IF(QL120&lt;&gt;"",HLOOKUP(COUNT($NE120:QL120)+1,$G$4:$EH$8,QM$14,0)*$D120,IF($C120=QM$17,$G$8*$D120,""))</f>
        <v/>
      </c>
      <c r="QN120" s="34" t="str">
        <f>IF(QM120&lt;&gt;"",HLOOKUP(COUNT($NE120:QM120)+1,$G$4:$EH$8,QN$14,0)*$D120,IF($C120=QN$17,$G$8*$D120,""))</f>
        <v/>
      </c>
      <c r="QO120" s="34" t="str">
        <f>IF(QN120&lt;&gt;"",HLOOKUP(COUNT($NE120:QN120)+1,$G$4:$EH$8,QO$14,0)*$D120,IF($C120=QO$17,$G$8*$D120,""))</f>
        <v/>
      </c>
      <c r="QP120" s="34" t="str">
        <f>IF(QO120&lt;&gt;"",HLOOKUP(COUNT($NE120:QO120)+1,$G$4:$EH$8,QP$14,0)*$D120,IF($C120=QP$17,$G$8*$D120,""))</f>
        <v/>
      </c>
      <c r="QQ120" s="34" t="str">
        <f>IF(QP120&lt;&gt;"",HLOOKUP(COUNT($NE120:QP120)+1,$G$4:$EH$8,QQ$14,0)*$D120,IF($C120=QQ$17,$G$8*$D120,""))</f>
        <v/>
      </c>
      <c r="QR120" s="34" t="str">
        <f>IF(QQ120&lt;&gt;"",HLOOKUP(COUNT($NE120:QQ120)+1,$G$4:$EH$8,QR$14,0)*$D120,IF($C120=QR$17,$G$8*$D120,""))</f>
        <v/>
      </c>
      <c r="QS120" s="34" t="str">
        <f>IF(QR120&lt;&gt;"",HLOOKUP(COUNT($NE120:QR120)+1,$G$4:$EH$8,QS$14,0)*$D120,IF($C120=QS$17,$G$8*$D120,""))</f>
        <v/>
      </c>
      <c r="QT120" s="34" t="str">
        <f>IF(QS120&lt;&gt;"",HLOOKUP(COUNT($NE120:QS120)+1,$G$4:$EH$8,QT$14,0)*$D120,IF($C120=QT$17,$G$8*$D120,""))</f>
        <v/>
      </c>
      <c r="QU120" s="34" t="str">
        <f>IF(QT120&lt;&gt;"",HLOOKUP(COUNT($NE120:QT120)+1,$G$4:$EH$8,QU$14,0)*$D120,IF($C120=QU$17,$G$8*$D120,""))</f>
        <v/>
      </c>
      <c r="QV120" s="34" t="str">
        <f>IF(QU120&lt;&gt;"",HLOOKUP(COUNT($NE120:QU120)+1,$G$4:$EH$8,QV$14,0)*$D120,IF($C120=QV$17,$G$8*$D120,""))</f>
        <v/>
      </c>
      <c r="QW120" s="34" t="str">
        <f>IF(QV120&lt;&gt;"",HLOOKUP(COUNT($NE120:QV120)+1,$G$4:$EH$8,QW$14,0)*$D120,IF($C120=QW$17,$G$8*$D120,""))</f>
        <v/>
      </c>
      <c r="QX120" s="34" t="str">
        <f>IF(QW120&lt;&gt;"",HLOOKUP(COUNT($NE120:QW120)+1,$G$4:$EH$8,QX$14,0)*$D120,IF($C120=QX$17,$G$8*$D120,""))</f>
        <v/>
      </c>
      <c r="QY120" s="34" t="str">
        <f>IF(QX120&lt;&gt;"",HLOOKUP(COUNT($NE120:QX120)+1,$G$4:$EH$8,QY$14,0)*$D120,IF($C120=QY$17,$G$8*$D120,""))</f>
        <v/>
      </c>
      <c r="QZ120" s="34" t="str">
        <f>IF(QY120&lt;&gt;"",HLOOKUP(COUNT($NE120:QY120)+1,$G$4:$EH$8,QZ$14,0)*$D120,IF($C120=QZ$17,$G$8*$D120,""))</f>
        <v/>
      </c>
      <c r="RA120" s="34" t="str">
        <f>IF(QZ120&lt;&gt;"",HLOOKUP(COUNT($NE120:QZ120)+1,$G$4:$EH$8,RA$14,0)*$D120,IF($C120=RA$17,$G$8*$D120,""))</f>
        <v/>
      </c>
      <c r="RB120" s="34" t="str">
        <f>IF(RA120&lt;&gt;"",HLOOKUP(COUNT($NE120:RA120)+1,$G$4:$EH$8,RB$14,0)*$D120,IF($C120=RB$17,$G$8*$D120,""))</f>
        <v/>
      </c>
      <c r="RC120" s="34">
        <f>IF(RB120&lt;&gt;"",HLOOKUP(COUNT($NE120:RB120)+1,$G$4:$EH$8,RC$14,0)*$D120,IF($C120=RC$17,$G$8*$D120,""))</f>
        <v>175000</v>
      </c>
      <c r="RD120" s="34">
        <f>IF(RC120&lt;&gt;"",HLOOKUP(COUNT($NE120:RC120)+1,$G$4:$EH$8,RD$14,0)*$D120,IF($C120=RD$17,$G$8*$D120,""))</f>
        <v>0</v>
      </c>
      <c r="RE120" s="34">
        <f>IF(RD120&lt;&gt;"",HLOOKUP(COUNT($NE120:RD120)+1,$G$4:$EH$8,RE$14,0)*$D120,IF($C120=RE$17,$G$8*$D120,""))</f>
        <v>0</v>
      </c>
      <c r="RF120" s="34">
        <f>IF(RE120&lt;&gt;"",HLOOKUP(COUNT($NE120:RE120)+1,$G$4:$EH$8,RF$14,0)*$D120,IF($C120=RF$17,$G$8*$D120,""))</f>
        <v>0</v>
      </c>
      <c r="RG120" s="34">
        <f>IF(RF120&lt;&gt;"",HLOOKUP(COUNT($NE120:RF120)+1,$G$4:$EH$8,RG$14,0)*$D120,IF($C120=RG$17,$G$8*$D120,""))</f>
        <v>0</v>
      </c>
      <c r="RH120" s="34">
        <f>IF(RG120&lt;&gt;"",HLOOKUP(COUNT($NE120:RG120)+1,$G$4:$EH$8,RH$14,0)*$D120,IF($C120=RH$17,$G$8*$D120,""))</f>
        <v>0</v>
      </c>
      <c r="RI120" s="34">
        <f>IF(RH120&lt;&gt;"",HLOOKUP(COUNT($NE120:RH120)+1,$G$4:$EH$8,RI$14,0)*$D120,IF($C120=RI$17,$G$8*$D120,""))</f>
        <v>0</v>
      </c>
      <c r="RJ120" s="34">
        <f>IF(RI120&lt;&gt;"",HLOOKUP(COUNT($NE120:RI120)+1,$G$4:$EH$8,RJ$14,0)*$D120,IF($C120=RJ$17,$G$8*$D120,""))</f>
        <v>0</v>
      </c>
      <c r="RK120" s="34">
        <f>IF(RJ120&lt;&gt;"",HLOOKUP(COUNT($NE120:RJ120)+1,$G$4:$EH$8,RK$14,0)*$D120,IF($C120=RK$17,$G$8*$D120,""))</f>
        <v>0</v>
      </c>
      <c r="RL120" s="34">
        <f>IF(RK120&lt;&gt;"",HLOOKUP(COUNT($NE120:RK120)+1,$G$4:$EH$8,RL$14,0)*$D120,IF($C120=RL$17,$G$8*$D120,""))</f>
        <v>0</v>
      </c>
      <c r="RM120" s="34">
        <f>IF(RL120&lt;&gt;"",HLOOKUP(COUNT($NE120:RL120)+1,$G$4:$EH$8,RM$14,0)*$D120,IF($C120=RM$17,$G$8*$D120,""))</f>
        <v>0</v>
      </c>
      <c r="RN120" s="34">
        <f>IF(RM120&lt;&gt;"",HLOOKUP(COUNT($NE120:RM120)+1,$G$4:$EH$8,RN$14,0)*$D120,IF($C120=RN$17,$G$8*$D120,""))</f>
        <v>0</v>
      </c>
      <c r="RO120" s="34">
        <f>IF(RN120&lt;&gt;"",HLOOKUP(COUNT($NE120:RN120)+1,$G$4:$EH$8,RO$14,0)*$D120,IF($C120=RO$17,$G$8*$D120,""))</f>
        <v>0</v>
      </c>
      <c r="RP120" s="34">
        <f>IF(RO120&lt;&gt;"",HLOOKUP(COUNT($NE120:RO120)+1,$G$4:$EH$8,RP$14,0)*$D120,IF($C120=RP$17,$G$8*$D120,""))</f>
        <v>0</v>
      </c>
      <c r="RQ120" s="34">
        <f>IF(RP120&lt;&gt;"",HLOOKUP(COUNT($NE120:RP120)+1,$G$4:$EH$8,RQ$14,0)*$D120,IF($C120=RQ$17,$G$8*$D120,""))</f>
        <v>0</v>
      </c>
      <c r="RR120" s="34">
        <f>IF(RQ120&lt;&gt;"",HLOOKUP(COUNT($NE120:RQ120)+1,$G$4:$EH$8,RR$14,0)*$D120,IF($C120=RR$17,$G$8*$D120,""))</f>
        <v>0</v>
      </c>
      <c r="RS120" s="34">
        <f>IF(RR120&lt;&gt;"",HLOOKUP(COUNT($NE120:RR120)+1,$G$4:$EH$8,RS$14,0)*$D120,IF($C120=RS$17,$G$8*$D120,""))</f>
        <v>0</v>
      </c>
      <c r="RT120" s="34">
        <f>IF(RS120&lt;&gt;"",HLOOKUP(COUNT($NE120:RS120)+1,$G$4:$EH$8,RT$14,0)*$D120,IF($C120=RT$17,$G$8*$D120,""))</f>
        <v>0</v>
      </c>
      <c r="RU120" s="34">
        <f>IF(RT120&lt;&gt;"",HLOOKUP(COUNT($NE120:RT120)+1,$G$4:$EH$8,RU$14,0)*$D120,IF($C120=RU$17,$G$8*$D120,""))</f>
        <v>0</v>
      </c>
      <c r="RW120" s="34" t="str">
        <f>IF(RV120&lt;&gt;"",HLOOKUP(COUNT($RV120:RV120)+1,$G$4:$EH$9,RW$14,0)*$D120,IF($C120=RW$17,$G$9*$D120,""))</f>
        <v/>
      </c>
      <c r="RX120" s="34" t="str">
        <f>IF(RW120&lt;&gt;"",HLOOKUP(COUNT($RV120:RW120)+1,$G$4:$EH$9,RX$14,0)*$D120,IF($C120=RX$17,$G$9*$D120,""))</f>
        <v/>
      </c>
      <c r="RY120" s="34" t="str">
        <f>IF(RX120&lt;&gt;"",HLOOKUP(COUNT($RV120:RX120)+1,$G$4:$EH$9,RY$14,0)*$D120,IF($C120=RY$17,$G$9*$D120,""))</f>
        <v/>
      </c>
      <c r="RZ120" s="34" t="str">
        <f>IF(RY120&lt;&gt;"",HLOOKUP(COUNT($RV120:RY120)+1,$G$4:$EH$9,RZ$14,0)*$D120,IF($C120=RZ$17,$G$9*$D120,""))</f>
        <v/>
      </c>
      <c r="SA120" s="34" t="str">
        <f>IF(RZ120&lt;&gt;"",HLOOKUP(COUNT($RV120:RZ120)+1,$G$4:$EH$9,SA$14,0)*$D120,IF($C120=SA$17,$G$9*$D120,""))</f>
        <v/>
      </c>
      <c r="SB120" s="34" t="str">
        <f>IF(SA120&lt;&gt;"",HLOOKUP(COUNT($RV120:SA120)+1,$G$4:$EH$9,SB$14,0)*$D120,IF($C120=SB$17,$G$9*$D120,""))</f>
        <v/>
      </c>
      <c r="SC120" s="34" t="str">
        <f>IF(SB120&lt;&gt;"",HLOOKUP(COUNT($RV120:SB120)+1,$G$4:$EH$9,SC$14,0)*$D120,IF($C120=SC$17,$G$9*$D120,""))</f>
        <v/>
      </c>
      <c r="SD120" s="34" t="str">
        <f>IF(SC120&lt;&gt;"",HLOOKUP(COUNT($RV120:SC120)+1,$G$4:$EH$9,SD$14,0)*$D120,IF($C120=SD$17,$G$9*$D120,""))</f>
        <v/>
      </c>
      <c r="SE120" s="34" t="str">
        <f>IF(SD120&lt;&gt;"",HLOOKUP(COUNT($RV120:SD120)+1,$G$4:$EH$9,SE$14,0)*$D120,IF($C120=SE$17,$G$9*$D120,""))</f>
        <v/>
      </c>
      <c r="SF120" s="34" t="str">
        <f>IF(SE120&lt;&gt;"",HLOOKUP(COUNT($RV120:SE120)+1,$G$4:$EH$9,SF$14,0)*$D120,IF($C120=SF$17,$G$9*$D120,""))</f>
        <v/>
      </c>
      <c r="SG120" s="34" t="str">
        <f>IF(SF120&lt;&gt;"",HLOOKUP(COUNT($RV120:SF120)+1,$G$4:$EH$9,SG$14,0)*$D120,IF($C120=SG$17,$G$9*$D120,""))</f>
        <v/>
      </c>
      <c r="SH120" s="34" t="str">
        <f>IF(SG120&lt;&gt;"",HLOOKUP(COUNT($RV120:SG120)+1,$G$4:$EH$9,SH$14,0)*$D120,IF($C120=SH$17,$G$9*$D120,""))</f>
        <v/>
      </c>
      <c r="SI120" s="34" t="str">
        <f>IF(SH120&lt;&gt;"",HLOOKUP(COUNT($RV120:SH120)+1,$G$4:$EH$9,SI$14,0)*$D120,IF($C120=SI$17,$G$9*$D120,""))</f>
        <v/>
      </c>
      <c r="SJ120" s="34" t="str">
        <f>IF(SI120&lt;&gt;"",HLOOKUP(COUNT($RV120:SI120)+1,$G$4:$EH$9,SJ$14,0)*$D120,IF($C120=SJ$17,$G$9*$D120,""))</f>
        <v/>
      </c>
      <c r="SK120" s="34" t="str">
        <f>IF(SJ120&lt;&gt;"",HLOOKUP(COUNT($RV120:SJ120)+1,$G$4:$EH$9,SK$14,0)*$D120,IF($C120=SK$17,$G$9*$D120,""))</f>
        <v/>
      </c>
      <c r="SL120" s="34" t="str">
        <f>IF(SK120&lt;&gt;"",HLOOKUP(COUNT($RV120:SK120)+1,$G$4:$EH$9,SL$14,0)*$D120,IF($C120=SL$17,$G$9*$D120,""))</f>
        <v/>
      </c>
      <c r="SM120" s="34" t="str">
        <f>IF(SL120&lt;&gt;"",HLOOKUP(COUNT($RV120:SL120)+1,$G$4:$EH$9,SM$14,0)*$D120,IF($C120=SM$17,$G$9*$D120,""))</f>
        <v/>
      </c>
      <c r="SN120" s="34" t="str">
        <f>IF(SM120&lt;&gt;"",HLOOKUP(COUNT($RV120:SM120)+1,$G$4:$EH$9,SN$14,0)*$D120,IF($C120=SN$17,$G$9*$D120,""))</f>
        <v/>
      </c>
      <c r="SO120" s="34" t="str">
        <f>IF(SN120&lt;&gt;"",HLOOKUP(COUNT($RV120:SN120)+1,$G$4:$EH$9,SO$14,0)*$D120,IF($C120=SO$17,$G$9*$D120,""))</f>
        <v/>
      </c>
      <c r="SP120" s="34" t="str">
        <f>IF(SO120&lt;&gt;"",HLOOKUP(COUNT($RV120:SO120)+1,$G$4:$EH$9,SP$14,0)*$D120,IF($C120=SP$17,$G$9*$D120,""))</f>
        <v/>
      </c>
      <c r="SQ120" s="34" t="str">
        <f>IF(SP120&lt;&gt;"",HLOOKUP(COUNT($RV120:SP120)+1,$G$4:$EH$9,SQ$14,0)*$D120,IF($C120=SQ$17,$G$9*$D120,""))</f>
        <v/>
      </c>
      <c r="SR120" s="34" t="str">
        <f>IF(SQ120&lt;&gt;"",HLOOKUP(COUNT($RV120:SQ120)+1,$G$4:$EH$9,SR$14,0)*$D120,IF($C120=SR$17,$G$9*$D120,""))</f>
        <v/>
      </c>
      <c r="SS120" s="34" t="str">
        <f>IF(SR120&lt;&gt;"",HLOOKUP(COUNT($RV120:SR120)+1,$G$4:$EH$9,SS$14,0)*$D120,IF($C120=SS$17,$G$9*$D120,""))</f>
        <v/>
      </c>
      <c r="ST120" s="34" t="str">
        <f>IF(SS120&lt;&gt;"",HLOOKUP(COUNT($RV120:SS120)+1,$G$4:$EH$9,ST$14,0)*$D120,IF($C120=ST$17,$G$9*$D120,""))</f>
        <v/>
      </c>
      <c r="SU120" s="34" t="str">
        <f>IF(ST120&lt;&gt;"",HLOOKUP(COUNT($RV120:ST120)+1,$G$4:$EH$9,SU$14,0)*$D120,IF($C120=SU$17,$G$9*$D120,""))</f>
        <v/>
      </c>
      <c r="SV120" s="34" t="str">
        <f>IF(SU120&lt;&gt;"",HLOOKUP(COUNT($RV120:SU120)+1,$G$4:$EH$9,SV$14,0)*$D120,IF($C120=SV$17,$G$9*$D120,""))</f>
        <v/>
      </c>
      <c r="SW120" s="34" t="str">
        <f>IF(SV120&lt;&gt;"",HLOOKUP(COUNT($RV120:SV120)+1,$G$4:$EH$9,SW$14,0)*$D120,IF($C120=SW$17,$G$9*$D120,""))</f>
        <v/>
      </c>
      <c r="SX120" s="34" t="str">
        <f>IF(SW120&lt;&gt;"",HLOOKUP(COUNT($RV120:SW120)+1,$G$4:$EH$9,SX$14,0)*$D120,IF($C120=SX$17,$G$9*$D120,""))</f>
        <v/>
      </c>
      <c r="SY120" s="34" t="str">
        <f>IF(SX120&lt;&gt;"",HLOOKUP(COUNT($RV120:SX120)+1,$G$4:$EH$9,SY$14,0)*$D120,IF($C120=SY$17,$G$9*$D120,""))</f>
        <v/>
      </c>
      <c r="SZ120" s="34" t="str">
        <f>IF(SY120&lt;&gt;"",HLOOKUP(COUNT($RV120:SY120)+1,$G$4:$EH$9,SZ$14,0)*$D120,IF($C120=SZ$17,$G$9*$D120,""))</f>
        <v/>
      </c>
      <c r="TA120" s="34" t="str">
        <f>IF(SZ120&lt;&gt;"",HLOOKUP(COUNT($RV120:SZ120)+1,$G$4:$EH$9,TA$14,0)*$D120,IF($C120=TA$17,$G$9*$D120,""))</f>
        <v/>
      </c>
      <c r="TB120" s="34" t="str">
        <f>IF(TA120&lt;&gt;"",HLOOKUP(COUNT($RV120:TA120)+1,$G$4:$EH$9,TB$14,0)*$D120,IF($C120=TB$17,$G$9*$D120,""))</f>
        <v/>
      </c>
      <c r="TC120" s="34" t="str">
        <f>IF(TB120&lt;&gt;"",HLOOKUP(COUNT($RV120:TB120)+1,$G$4:$EH$9,TC$14,0)*$D120,IF($C120=TC$17,$G$9*$D120,""))</f>
        <v/>
      </c>
      <c r="TD120" s="34" t="str">
        <f>IF(TC120&lt;&gt;"",HLOOKUP(COUNT($RV120:TC120)+1,$G$4:$EH$9,TD$14,0)*$D120,IF($C120=TD$17,$G$9*$D120,""))</f>
        <v/>
      </c>
      <c r="TE120" s="34" t="str">
        <f>IF(TD120&lt;&gt;"",HLOOKUP(COUNT($RV120:TD120)+1,$G$4:$EH$9,TE$14,0)*$D120,IF($C120=TE$17,$G$9*$D120,""))</f>
        <v/>
      </c>
      <c r="TF120" s="34" t="str">
        <f>IF(TE120&lt;&gt;"",HLOOKUP(COUNT($RV120:TE120)+1,$G$4:$EH$9,TF$14,0)*$D120,IF($C120=TF$17,$G$9*$D120,""))</f>
        <v/>
      </c>
      <c r="TG120" s="34" t="str">
        <f>IF(TF120&lt;&gt;"",HLOOKUP(COUNT($RV120:TF120)+1,$G$4:$EH$9,TG$14,0)*$D120,IF($C120=TG$17,$G$9*$D120,""))</f>
        <v/>
      </c>
      <c r="TH120" s="34" t="str">
        <f>IF(TG120&lt;&gt;"",HLOOKUP(COUNT($RV120:TG120)+1,$G$4:$EH$9,TH$14,0)*$D120,IF($C120=TH$17,$G$9*$D120,""))</f>
        <v/>
      </c>
      <c r="TI120" s="34" t="str">
        <f>IF(TH120&lt;&gt;"",HLOOKUP(COUNT($RV120:TH120)+1,$G$4:$EH$9,TI$14,0)*$D120,IF($C120=TI$17,$G$9*$D120,""))</f>
        <v/>
      </c>
      <c r="TJ120" s="34" t="str">
        <f>IF(TI120&lt;&gt;"",HLOOKUP(COUNT($RV120:TI120)+1,$G$4:$EH$9,TJ$14,0)*$D120,IF($C120=TJ$17,$G$9*$D120,""))</f>
        <v/>
      </c>
      <c r="TK120" s="34" t="str">
        <f>IF(TJ120&lt;&gt;"",HLOOKUP(COUNT($RV120:TJ120)+1,$G$4:$EH$9,TK$14,0)*$D120,IF($C120=TK$17,$G$9*$D120,""))</f>
        <v/>
      </c>
      <c r="TL120" s="34" t="str">
        <f>IF(TK120&lt;&gt;"",HLOOKUP(COUNT($RV120:TK120)+1,$G$4:$EH$9,TL$14,0)*$D120,IF($C120=TL$17,$G$9*$D120,""))</f>
        <v/>
      </c>
      <c r="TM120" s="34" t="str">
        <f>IF(TL120&lt;&gt;"",HLOOKUP(COUNT($RV120:TL120)+1,$G$4:$EH$9,TM$14,0)*$D120,IF($C120=TM$17,$G$9*$D120,""))</f>
        <v/>
      </c>
      <c r="TN120" s="34" t="str">
        <f>IF(TM120&lt;&gt;"",HLOOKUP(COUNT($RV120:TM120)+1,$G$4:$EH$9,TN$14,0)*$D120,IF($C120=TN$17,$G$9*$D120,""))</f>
        <v/>
      </c>
      <c r="TO120" s="34" t="str">
        <f>IF(TN120&lt;&gt;"",HLOOKUP(COUNT($RV120:TN120)+1,$G$4:$EH$9,TO$14,0)*$D120,IF($C120=TO$17,$G$9*$D120,""))</f>
        <v/>
      </c>
      <c r="TP120" s="34" t="str">
        <f>IF(TO120&lt;&gt;"",HLOOKUP(COUNT($RV120:TO120)+1,$G$4:$EH$9,TP$14,0)*$D120,IF($C120=TP$17,$G$9*$D120,""))</f>
        <v/>
      </c>
      <c r="TQ120" s="34" t="str">
        <f>IF(TP120&lt;&gt;"",HLOOKUP(COUNT($RV120:TP120)+1,$G$4:$EH$9,TQ$14,0)*$D120,IF($C120=TQ$17,$G$9*$D120,""))</f>
        <v/>
      </c>
      <c r="TR120" s="34" t="str">
        <f>IF(TQ120&lt;&gt;"",HLOOKUP(COUNT($RV120:TQ120)+1,$G$4:$EH$9,TR$14,0)*$D120,IF($C120=TR$17,$G$9*$D120,""))</f>
        <v/>
      </c>
      <c r="TS120" s="34" t="str">
        <f>IF(TR120&lt;&gt;"",HLOOKUP(COUNT($RV120:TR120)+1,$G$4:$EH$9,TS$14,0)*$D120,IF($C120=TS$17,$G$9*$D120,""))</f>
        <v/>
      </c>
      <c r="TT120" s="34" t="str">
        <f>IF(TS120&lt;&gt;"",HLOOKUP(COUNT($RV120:TS120)+1,$G$4:$EH$9,TT$14,0)*$D120,IF($C120=TT$17,$G$9*$D120,""))</f>
        <v/>
      </c>
      <c r="TU120" s="34" t="str">
        <f>IF(TT120&lt;&gt;"",HLOOKUP(COUNT($RV120:TT120)+1,$G$4:$EH$9,TU$14,0)*$D120,IF($C120=TU$17,$G$9*$D120,""))</f>
        <v/>
      </c>
      <c r="TV120" s="34" t="str">
        <f>IF(TU120&lt;&gt;"",HLOOKUP(COUNT($RV120:TU120)+1,$G$4:$EH$9,TV$14,0)*$D120,IF($C120=TV$17,$G$9*$D120,""))</f>
        <v/>
      </c>
      <c r="TW120" s="34" t="str">
        <f>IF(TV120&lt;&gt;"",HLOOKUP(COUNT($RV120:TV120)+1,$G$4:$EH$9,TW$14,0)*$D120,IF($C120=TW$17,$G$9*$D120,""))</f>
        <v/>
      </c>
      <c r="TX120" s="34" t="str">
        <f>IF(TW120&lt;&gt;"",HLOOKUP(COUNT($RV120:TW120)+1,$G$4:$EH$9,TX$14,0)*$D120,IF($C120=TX$17,$G$9*$D120,""))</f>
        <v/>
      </c>
      <c r="TY120" s="34" t="str">
        <f>IF(TX120&lt;&gt;"",HLOOKUP(COUNT($RV120:TX120)+1,$G$4:$EH$9,TY$14,0)*$D120,IF($C120=TY$17,$G$9*$D120,""))</f>
        <v/>
      </c>
      <c r="TZ120" s="34" t="str">
        <f>IF(TY120&lt;&gt;"",HLOOKUP(COUNT($RV120:TY120)+1,$G$4:$EH$9,TZ$14,0)*$D120,IF($C120=TZ$17,$G$9*$D120,""))</f>
        <v/>
      </c>
      <c r="UA120" s="34" t="str">
        <f>IF(TZ120&lt;&gt;"",HLOOKUP(COUNT($RV120:TZ120)+1,$G$4:$EH$9,UA$14,0)*$D120,IF($C120=UA$17,$G$9*$D120,""))</f>
        <v/>
      </c>
      <c r="UB120" s="34" t="str">
        <f>IF(UA120&lt;&gt;"",HLOOKUP(COUNT($RV120:UA120)+1,$G$4:$EH$9,UB$14,0)*$D120,IF($C120=UB$17,$G$9*$D120,""))</f>
        <v/>
      </c>
      <c r="UC120" s="34" t="str">
        <f>IF(UB120&lt;&gt;"",HLOOKUP(COUNT($RV120:UB120)+1,$G$4:$EH$9,UC$14,0)*$D120,IF($C120=UC$17,$G$9*$D120,""))</f>
        <v/>
      </c>
      <c r="UD120" s="34" t="str">
        <f>IF(UC120&lt;&gt;"",HLOOKUP(COUNT($RV120:UC120)+1,$G$4:$EH$9,UD$14,0)*$D120,IF($C120=UD$17,$G$9*$D120,""))</f>
        <v/>
      </c>
      <c r="UE120" s="34" t="str">
        <f>IF(UD120&lt;&gt;"",HLOOKUP(COUNT($RV120:UD120)+1,$G$4:$EH$9,UE$14,0)*$D120,IF($C120=UE$17,$G$9*$D120,""))</f>
        <v/>
      </c>
      <c r="UF120" s="34" t="str">
        <f>IF(UE120&lt;&gt;"",HLOOKUP(COUNT($RV120:UE120)+1,$G$4:$EH$9,UF$14,0)*$D120,IF($C120=UF$17,$G$9*$D120,""))</f>
        <v/>
      </c>
      <c r="UG120" s="34" t="str">
        <f>IF(UF120&lt;&gt;"",HLOOKUP(COUNT($RV120:UF120)+1,$G$4:$EH$9,UG$14,0)*$D120,IF($C120=UG$17,$G$9*$D120,""))</f>
        <v/>
      </c>
      <c r="UH120" s="34" t="str">
        <f>IF(UG120&lt;&gt;"",HLOOKUP(COUNT($RV120:UG120)+1,$G$4:$EH$9,UH$14,0)*$D120,IF($C120=UH$17,$G$9*$D120,""))</f>
        <v/>
      </c>
      <c r="UI120" s="34" t="str">
        <f>IF(UH120&lt;&gt;"",HLOOKUP(COUNT($RV120:UH120)+1,$G$4:$EH$9,UI$14,0)*$D120,IF($C120=UI$17,$G$9*$D120,""))</f>
        <v/>
      </c>
      <c r="UJ120" s="34" t="str">
        <f>IF(UI120&lt;&gt;"",HLOOKUP(COUNT($RV120:UI120)+1,$G$4:$EH$9,UJ$14,0)*$D120,IF($C120=UJ$17,$G$9*$D120,""))</f>
        <v/>
      </c>
      <c r="UK120" s="34" t="str">
        <f>IF(UJ120&lt;&gt;"",HLOOKUP(COUNT($RV120:UJ120)+1,$G$4:$EH$9,UK$14,0)*$D120,IF($C120=UK$17,$G$9*$D120,""))</f>
        <v/>
      </c>
      <c r="UL120" s="34" t="str">
        <f>IF(UK120&lt;&gt;"",HLOOKUP(COUNT($RV120:UK120)+1,$G$4:$EH$9,UL$14,0)*$D120,IF($C120=UL$17,$G$9*$D120,""))</f>
        <v/>
      </c>
      <c r="UM120" s="34" t="str">
        <f>IF(UL120&lt;&gt;"",HLOOKUP(COUNT($RV120:UL120)+1,$G$4:$EH$9,UM$14,0)*$D120,IF($C120=UM$17,$G$9*$D120,""))</f>
        <v/>
      </c>
      <c r="UN120" s="34" t="str">
        <f>IF(UM120&lt;&gt;"",HLOOKUP(COUNT($RV120:UM120)+1,$G$4:$EH$9,UN$14,0)*$D120,IF($C120=UN$17,$G$9*$D120,""))</f>
        <v/>
      </c>
      <c r="UO120" s="34" t="str">
        <f>IF(UN120&lt;&gt;"",HLOOKUP(COUNT($RV120:UN120)+1,$G$4:$EH$9,UO$14,0)*$D120,IF($C120=UO$17,$G$9*$D120,""))</f>
        <v/>
      </c>
      <c r="UP120" s="34" t="str">
        <f>IF(UO120&lt;&gt;"",HLOOKUP(COUNT($RV120:UO120)+1,$G$4:$EH$9,UP$14,0)*$D120,IF($C120=UP$17,$G$9*$D120,""))</f>
        <v/>
      </c>
      <c r="UQ120" s="34" t="str">
        <f>IF(UP120&lt;&gt;"",HLOOKUP(COUNT($RV120:UP120)+1,$G$4:$EH$9,UQ$14,0)*$D120,IF($C120=UQ$17,$G$9*$D120,""))</f>
        <v/>
      </c>
      <c r="UR120" s="34" t="str">
        <f>IF(UQ120&lt;&gt;"",HLOOKUP(COUNT($RV120:UQ120)+1,$G$4:$EH$9,UR$14,0)*$D120,IF($C120=UR$17,$G$9*$D120,""))</f>
        <v/>
      </c>
      <c r="US120" s="34" t="str">
        <f>IF(UR120&lt;&gt;"",HLOOKUP(COUNT($RV120:UR120)+1,$G$4:$EH$9,US$14,0)*$D120,IF($C120=US$17,$G$9*$D120,""))</f>
        <v/>
      </c>
      <c r="UT120" s="34" t="str">
        <f>IF(US120&lt;&gt;"",HLOOKUP(COUNT($RV120:US120)+1,$G$4:$EH$9,UT$14,0)*$D120,IF($C120=UT$17,$G$9*$D120,""))</f>
        <v/>
      </c>
      <c r="UU120" s="34" t="str">
        <f>IF(UT120&lt;&gt;"",HLOOKUP(COUNT($RV120:UT120)+1,$G$4:$EH$9,UU$14,0)*$D120,IF($C120=UU$17,$G$9*$D120,""))</f>
        <v/>
      </c>
      <c r="UV120" s="34" t="str">
        <f>IF(UU120&lt;&gt;"",HLOOKUP(COUNT($RV120:UU120)+1,$G$4:$EH$9,UV$14,0)*$D120,IF($C120=UV$17,$G$9*$D120,""))</f>
        <v/>
      </c>
      <c r="UW120" s="34" t="str">
        <f>IF(UV120&lt;&gt;"",HLOOKUP(COUNT($RV120:UV120)+1,$G$4:$EH$9,UW$14,0)*$D120,IF($C120=UW$17,$G$9*$D120,""))</f>
        <v/>
      </c>
      <c r="UX120" s="34" t="str">
        <f>IF(UW120&lt;&gt;"",HLOOKUP(COUNT($RV120:UW120)+1,$G$4:$EH$9,UX$14,0)*$D120,IF($C120=UX$17,$G$9*$D120,""))</f>
        <v/>
      </c>
      <c r="UY120" s="34" t="str">
        <f>IF(UX120&lt;&gt;"",HLOOKUP(COUNT($RV120:UX120)+1,$G$4:$EH$9,UY$14,0)*$D120,IF($C120=UY$17,$G$9*$D120,""))</f>
        <v/>
      </c>
      <c r="UZ120" s="34" t="str">
        <f>IF(UY120&lt;&gt;"",HLOOKUP(COUNT($RV120:UY120)+1,$G$4:$EH$9,UZ$14,0)*$D120,IF($C120=UZ$17,$G$9*$D120,""))</f>
        <v/>
      </c>
      <c r="VA120" s="34" t="str">
        <f>IF(UZ120&lt;&gt;"",HLOOKUP(COUNT($RV120:UZ120)+1,$G$4:$EH$9,VA$14,0)*$D120,IF($C120=VA$17,$G$9*$D120,""))</f>
        <v/>
      </c>
      <c r="VB120" s="34" t="str">
        <f>IF(VA120&lt;&gt;"",HLOOKUP(COUNT($RV120:VA120)+1,$G$4:$EH$9,VB$14,0)*$D120,IF($C120=VB$17,$G$9*$D120,""))</f>
        <v/>
      </c>
      <c r="VC120" s="34" t="str">
        <f>IF(VB120&lt;&gt;"",HLOOKUP(COUNT($RV120:VB120)+1,$G$4:$EH$9,VC$14,0)*$D120,IF($C120=VC$17,$G$9*$D120,""))</f>
        <v/>
      </c>
      <c r="VD120" s="34" t="str">
        <f>IF(VC120&lt;&gt;"",HLOOKUP(COUNT($RV120:VC120)+1,$G$4:$EH$9,VD$14,0)*$D120,IF($C120=VD$17,$G$9*$D120,""))</f>
        <v/>
      </c>
      <c r="VE120" s="34" t="str">
        <f>IF(VD120&lt;&gt;"",HLOOKUP(COUNT($RV120:VD120)+1,$G$4:$EH$9,VE$14,0)*$D120,IF($C120=VE$17,$G$9*$D120,""))</f>
        <v/>
      </c>
      <c r="VF120" s="34" t="str">
        <f>IF(VE120&lt;&gt;"",HLOOKUP(COUNT($RV120:VE120)+1,$G$4:$EH$9,VF$14,0)*$D120,IF($C120=VF$17,$G$9*$D120,""))</f>
        <v/>
      </c>
      <c r="VG120" s="34" t="str">
        <f>IF(VF120&lt;&gt;"",HLOOKUP(COUNT($RV120:VF120)+1,$G$4:$EH$9,VG$14,0)*$D120,IF($C120=VG$17,$G$9*$D120,""))</f>
        <v/>
      </c>
      <c r="VH120" s="34" t="str">
        <f>IF(VG120&lt;&gt;"",HLOOKUP(COUNT($RV120:VG120)+1,$G$4:$EH$9,VH$14,0)*$D120,IF($C120=VH$17,$G$9*$D120,""))</f>
        <v/>
      </c>
      <c r="VI120" s="34" t="str">
        <f>IF(VH120&lt;&gt;"",HLOOKUP(COUNT($RV120:VH120)+1,$G$4:$EH$9,VI$14,0)*$D120,IF($C120=VI$17,$G$9*$D120,""))</f>
        <v/>
      </c>
      <c r="VJ120" s="34" t="str">
        <f>IF(VI120&lt;&gt;"",HLOOKUP(COUNT($RV120:VI120)+1,$G$4:$EH$9,VJ$14,0)*$D120,IF($C120=VJ$17,$G$9*$D120,""))</f>
        <v/>
      </c>
      <c r="VK120" s="34" t="str">
        <f>IF(VJ120&lt;&gt;"",HLOOKUP(COUNT($RV120:VJ120)+1,$G$4:$EH$9,VK$14,0)*$D120,IF($C120=VK$17,$G$9*$D120,""))</f>
        <v/>
      </c>
      <c r="VL120" s="34" t="str">
        <f>IF(VK120&lt;&gt;"",HLOOKUP(COUNT($RV120:VK120)+1,$G$4:$EH$9,VL$14,0)*$D120,IF($C120=VL$17,$G$9*$D120,""))</f>
        <v/>
      </c>
      <c r="VM120" s="34" t="str">
        <f>IF(VL120&lt;&gt;"",HLOOKUP(COUNT($RV120:VL120)+1,$G$4:$EH$9,VM$14,0)*$D120,IF($C120=VM$17,$G$9*$D120,""))</f>
        <v/>
      </c>
      <c r="VN120" s="34" t="str">
        <f>IF(VM120&lt;&gt;"",HLOOKUP(COUNT($RV120:VM120)+1,$G$4:$EH$9,VN$14,0)*$D120,IF($C120=VN$17,$G$9*$D120,""))</f>
        <v/>
      </c>
      <c r="VO120" s="34" t="str">
        <f>IF(VN120&lt;&gt;"",HLOOKUP(COUNT($RV120:VN120)+1,$G$4:$EH$9,VO$14,0)*$D120,IF($C120=VO$17,$G$9*$D120,""))</f>
        <v/>
      </c>
      <c r="VP120" s="34" t="str">
        <f>IF(VO120&lt;&gt;"",HLOOKUP(COUNT($RV120:VO120)+1,$G$4:$EH$9,VP$14,0)*$D120,IF($C120=VP$17,$G$9*$D120,""))</f>
        <v/>
      </c>
      <c r="VQ120" s="34" t="str">
        <f>IF(VP120&lt;&gt;"",HLOOKUP(COUNT($RV120:VP120)+1,$G$4:$EH$9,VQ$14,0)*$D120,IF($C120=VQ$17,$G$9*$D120,""))</f>
        <v/>
      </c>
      <c r="VR120" s="34" t="str">
        <f>IF(VQ120&lt;&gt;"",HLOOKUP(COUNT($RV120:VQ120)+1,$G$4:$EH$9,VR$14,0)*$D120,IF($C120=VR$17,$G$9*$D120,""))</f>
        <v/>
      </c>
      <c r="VS120" s="34" t="str">
        <f>IF(VR120&lt;&gt;"",HLOOKUP(COUNT($RV120:VR120)+1,$G$4:$EH$9,VS$14,0)*$D120,IF($C120=VS$17,$G$9*$D120,""))</f>
        <v/>
      </c>
      <c r="VT120" s="34">
        <f>IF(VS120&lt;&gt;"",HLOOKUP(COUNT($RV120:VS120)+1,$G$4:$EH$9,VT$14,0)*$D120,IF($C120=VT$17,$G$9*$D120,""))</f>
        <v>14500</v>
      </c>
      <c r="VU120" s="34">
        <f>IF(VT120&lt;&gt;"",HLOOKUP(COUNT($RV120:VT120)+1,$G$4:$EH$9,VU$14,0)*$D120,IF($C120=VU$17,$G$9*$D120,""))</f>
        <v>0</v>
      </c>
      <c r="VV120" s="34">
        <f>IF(VU120&lt;&gt;"",HLOOKUP(COUNT($RV120:VU120)+1,$G$4:$EH$9,VV$14,0)*$D120,IF($C120=VV$17,$G$9*$D120,""))</f>
        <v>0</v>
      </c>
      <c r="VW120" s="34">
        <f>IF(VV120&lt;&gt;"",HLOOKUP(COUNT($RV120:VV120)+1,$G$4:$EH$9,VW$14,0)*$D120,IF($C120=VW$17,$G$9*$D120,""))</f>
        <v>0</v>
      </c>
      <c r="VX120" s="34">
        <f>IF(VW120&lt;&gt;"",HLOOKUP(COUNT($RV120:VW120)+1,$G$4:$EH$9,VX$14,0)*$D120,IF($C120=VX$17,$G$9*$D120,""))</f>
        <v>0</v>
      </c>
      <c r="VY120" s="34">
        <f>IF(VX120&lt;&gt;"",HLOOKUP(COUNT($RV120:VX120)+1,$G$4:$EH$9,VY$14,0)*$D120,IF($C120=VY$17,$G$9*$D120,""))</f>
        <v>0</v>
      </c>
      <c r="VZ120" s="34">
        <f>IF(VY120&lt;&gt;"",HLOOKUP(COUNT($RV120:VY120)+1,$G$4:$EH$9,VZ$14,0)*$D120,IF($C120=VZ$17,$G$9*$D120,""))</f>
        <v>0</v>
      </c>
      <c r="WA120" s="34">
        <f>IF(VZ120&lt;&gt;"",HLOOKUP(COUNT($RV120:VZ120)+1,$G$4:$EH$9,WA$14,0)*$D120,IF($C120=WA$17,$G$9*$D120,""))</f>
        <v>0</v>
      </c>
      <c r="WB120" s="34">
        <f>IF(WA120&lt;&gt;"",HLOOKUP(COUNT($RV120:WA120)+1,$G$4:$EH$9,WB$14,0)*$D120,IF($C120=WB$17,$G$9*$D120,""))</f>
        <v>0</v>
      </c>
      <c r="WC120" s="34">
        <f>IF(WB120&lt;&gt;"",HLOOKUP(COUNT($RV120:WB120)+1,$G$4:$EH$9,WC$14,0)*$D120,IF($C120=WC$17,$G$9*$D120,""))</f>
        <v>0</v>
      </c>
      <c r="WD120" s="34">
        <f>IF(WC120&lt;&gt;"",HLOOKUP(COUNT($RV120:WC120)+1,$G$4:$EH$9,WD$14,0)*$D120,IF($C120=WD$17,$G$9*$D120,""))</f>
        <v>0</v>
      </c>
      <c r="WE120" s="34">
        <f>IF(WD120&lt;&gt;"",HLOOKUP(COUNT($RV120:WD120)+1,$G$4:$EH$9,WE$14,0)*$D120,IF($C120=WE$17,$G$9*$D120,""))</f>
        <v>0</v>
      </c>
      <c r="WF120" s="34">
        <f>IF(WE120&lt;&gt;"",HLOOKUP(COUNT($RV120:WE120)+1,$G$4:$EH$9,WF$14,0)*$D120,IF($C120=WF$17,$G$9*$D120,""))</f>
        <v>0</v>
      </c>
      <c r="WG120" s="34">
        <f>IF(WF120&lt;&gt;"",HLOOKUP(COUNT($RV120:WF120)+1,$G$4:$EH$9,WG$14,0)*$D120,IF($C120=WG$17,$G$9*$D120,""))</f>
        <v>0</v>
      </c>
      <c r="WH120" s="34">
        <f>IF(WG120&lt;&gt;"",HLOOKUP(COUNT($RV120:WG120)+1,$G$4:$EH$9,WH$14,0)*$D120,IF($C120=WH$17,$G$9*$D120,""))</f>
        <v>0</v>
      </c>
      <c r="WI120" s="34">
        <f>IF(WH120&lt;&gt;"",HLOOKUP(COUNT($RV120:WH120)+1,$G$4:$EH$9,WI$14,0)*$D120,IF($C120=WI$17,$G$9*$D120,""))</f>
        <v>0</v>
      </c>
      <c r="WJ120" s="34">
        <f>IF(WI120&lt;&gt;"",HLOOKUP(COUNT($RV120:WI120)+1,$G$4:$EH$9,WJ$14,0)*$D120,IF($C120=WJ$17,$G$9*$D120,""))</f>
        <v>0</v>
      </c>
      <c r="WK120" s="34">
        <f>IF(WJ120&lt;&gt;"",HLOOKUP(COUNT($RV120:WJ120)+1,$G$4:$EH$9,WK$14,0)*$D120,IF($C120=WK$17,$G$9*$D120,""))</f>
        <v>0</v>
      </c>
      <c r="WL120" s="34">
        <f>IF(WK120&lt;&gt;"",HLOOKUP(COUNT($RV120:WK120)+1,$G$4:$EH$9,WL$14,0)*$D120,IF($C120=WL$17,$G$9*$D120,""))</f>
        <v>0</v>
      </c>
    </row>
    <row r="121" spans="1:610" ht="15" x14ac:dyDescent="0.2">
      <c r="A121" s="25">
        <f t="shared" si="913"/>
        <v>7</v>
      </c>
      <c r="B121" s="1328" t="s">
        <v>90</v>
      </c>
      <c r="C121" s="62">
        <f t="shared" si="912"/>
        <v>103</v>
      </c>
      <c r="D121" s="30">
        <f>VLOOKUP(B121,Premissas!$R$8:$AD$18,(Histograma!A121+1),0)</f>
        <v>5</v>
      </c>
      <c r="G121" s="34" t="str">
        <f>IF(F121&lt;&gt;"",HLOOKUP(COUNT($F121:F121)+1,$G$4:$EH$8,G$14,0)*$D121,IF($C121=G$17,$G$5*$D121,""))</f>
        <v/>
      </c>
      <c r="H121" s="34" t="str">
        <f>IF(G121&lt;&gt;"",HLOOKUP(COUNT($F121:G121)+1,$G$4:$EH$8,H$14,0)*$D121,IF($C121=H$17,$G$5*$D121,""))</f>
        <v/>
      </c>
      <c r="I121" s="34" t="str">
        <f>IF(H121&lt;&gt;"",HLOOKUP(COUNT($F121:H121)+1,$G$4:$EH$8,I$14,0)*$D121,IF($C121=I$17,$G$5*$D121,""))</f>
        <v/>
      </c>
      <c r="J121" s="34" t="str">
        <f>IF(I121&lt;&gt;"",HLOOKUP(COUNT($F121:I121)+1,$G$4:$EH$8,J$14,0)*$D121,IF($C121=J$17,$G$5*$D121,""))</f>
        <v/>
      </c>
      <c r="K121" s="34" t="str">
        <f>IF(J121&lt;&gt;"",HLOOKUP(COUNT($F121:J121)+1,$G$4:$EH$8,K$14,0)*$D121,IF($C121=K$17,$G$5*$D121,""))</f>
        <v/>
      </c>
      <c r="L121" s="34" t="str">
        <f>IF(K121&lt;&gt;"",HLOOKUP(COUNT($F121:K121)+1,$G$4:$EH$8,L$14,0)*$D121,IF($C121=L$17,$G$5*$D121,""))</f>
        <v/>
      </c>
      <c r="M121" s="34" t="str">
        <f>IF(L121&lt;&gt;"",HLOOKUP(COUNT($F121:L121)+1,$G$4:$EH$8,M$14,0)*$D121,IF($C121=M$17,$G$5*$D121,""))</f>
        <v/>
      </c>
      <c r="N121" s="34" t="str">
        <f>IF(M121&lt;&gt;"",HLOOKUP(COUNT($F121:M121)+1,$G$4:$EH$8,N$14,0)*$D121,IF($C121=N$17,$G$5*$D121,""))</f>
        <v/>
      </c>
      <c r="O121" s="34" t="str">
        <f>IF(N121&lt;&gt;"",HLOOKUP(COUNT($F121:N121)+1,$G$4:$EH$8,O$14,0)*$D121,IF($C121=O$17,$G$5*$D121,""))</f>
        <v/>
      </c>
      <c r="P121" s="34" t="str">
        <f>IF(O121&lt;&gt;"",HLOOKUP(COUNT($F121:O121)+1,$G$4:$EH$8,P$14,0)*$D121,IF($C121=P$17,$G$5*$D121,""))</f>
        <v/>
      </c>
      <c r="Q121" s="34" t="str">
        <f>IF(P121&lt;&gt;"",HLOOKUP(COUNT($F121:P121)+1,$G$4:$EH$8,Q$14,0)*$D121,IF($C121=Q$17,$G$5*$D121,""))</f>
        <v/>
      </c>
      <c r="R121" s="34" t="str">
        <f>IF(Q121&lt;&gt;"",HLOOKUP(COUNT($F121:Q121)+1,$G$4:$EH$8,R$14,0)*$D121,IF($C121=R$17,$G$5*$D121,""))</f>
        <v/>
      </c>
      <c r="S121" s="34" t="str">
        <f>IF(R121&lt;&gt;"",HLOOKUP(COUNT($F121:R121)+1,$G$4:$EH$8,S$14,0)*$D121,IF($C121=S$17,$G$5*$D121,""))</f>
        <v/>
      </c>
      <c r="T121" s="34" t="str">
        <f>IF(S121&lt;&gt;"",HLOOKUP(COUNT($F121:S121)+1,$G$4:$EH$8,T$14,0)*$D121,IF($C121=T$17,$G$5*$D121,""))</f>
        <v/>
      </c>
      <c r="U121" s="34" t="str">
        <f>IF(T121&lt;&gt;"",HLOOKUP(COUNT($F121:T121)+1,$G$4:$EH$8,U$14,0)*$D121,IF($C121=U$17,$G$5*$D121,""))</f>
        <v/>
      </c>
      <c r="V121" s="34" t="str">
        <f>IF(U121&lt;&gt;"",HLOOKUP(COUNT($F121:U121)+1,$G$4:$EH$8,V$14,0)*$D121,IF($C121=V$17,$G$5*$D121,""))</f>
        <v/>
      </c>
      <c r="W121" s="34" t="str">
        <f>IF(V121&lt;&gt;"",HLOOKUP(COUNT($F121:V121)+1,$G$4:$EH$8,W$14,0)*$D121,IF($C121=W$17,$G$5*$D121,""))</f>
        <v/>
      </c>
      <c r="X121" s="34" t="str">
        <f>IF(W121&lt;&gt;"",HLOOKUP(COUNT($F121:W121)+1,$G$4:$EH$8,X$14,0)*$D121,IF($C121=X$17,$G$5*$D121,""))</f>
        <v/>
      </c>
      <c r="Y121" s="34" t="str">
        <f>IF(X121&lt;&gt;"",HLOOKUP(COUNT($F121:X121)+1,$G$4:$EH$8,Y$14,0)*$D121,IF($C121=Y$17,$G$5*$D121,""))</f>
        <v/>
      </c>
      <c r="Z121" s="34" t="str">
        <f>IF(Y121&lt;&gt;"",HLOOKUP(COUNT($F121:Y121)+1,$G$4:$EH$8,Z$14,0)*$D121,IF($C121=Z$17,$G$5*$D121,""))</f>
        <v/>
      </c>
      <c r="AA121" s="34" t="str">
        <f>IF(Z121&lt;&gt;"",HLOOKUP(COUNT($F121:Z121)+1,$G$4:$EH$8,AA$14,0)*$D121,IF($C121=AA$17,$G$5*$D121,""))</f>
        <v/>
      </c>
      <c r="AB121" s="34" t="str">
        <f>IF(AA121&lt;&gt;"",HLOOKUP(COUNT($F121:AA121)+1,$G$4:$EH$8,AB$14,0)*$D121,IF($C121=AB$17,$G$5*$D121,""))</f>
        <v/>
      </c>
      <c r="AC121" s="34" t="str">
        <f>IF(AB121&lt;&gt;"",HLOOKUP(COUNT($F121:AB121)+1,$G$4:$EH$8,AC$14,0)*$D121,IF($C121=AC$17,$G$5*$D121,""))</f>
        <v/>
      </c>
      <c r="AD121" s="34" t="str">
        <f>IF(AC121&lt;&gt;"",HLOOKUP(COUNT($F121:AC121)+1,$G$4:$EH$8,AD$14,0)*$D121,IF($C121=AD$17,$G$5*$D121,""))</f>
        <v/>
      </c>
      <c r="AE121" s="34" t="str">
        <f>IF(AD121&lt;&gt;"",HLOOKUP(COUNT($F121:AD121)+1,$G$4:$EH$8,AE$14,0)*$D121,IF($C121=AE$17,$G$5*$D121,""))</f>
        <v/>
      </c>
      <c r="AF121" s="34" t="str">
        <f>IF(AE121&lt;&gt;"",HLOOKUP(COUNT($F121:AE121)+1,$G$4:$EH$8,AF$14,0)*$D121,IF($C121=AF$17,$G$5*$D121,""))</f>
        <v/>
      </c>
      <c r="AG121" s="34" t="str">
        <f>IF(AF121&lt;&gt;"",HLOOKUP(COUNT($F121:AF121)+1,$G$4:$EH$8,AG$14,0)*$D121,IF($C121=AG$17,$G$5*$D121,""))</f>
        <v/>
      </c>
      <c r="AH121" s="34" t="str">
        <f>IF(AG121&lt;&gt;"",HLOOKUP(COUNT($F121:AG121)+1,$G$4:$EH$8,AH$14,0)*$D121,IF($C121=AH$17,$G$5*$D121,""))</f>
        <v/>
      </c>
      <c r="AI121" s="34" t="str">
        <f>IF(AH121&lt;&gt;"",HLOOKUP(COUNT($F121:AH121)+1,$G$4:$EH$8,AI$14,0)*$D121,IF($C121=AI$17,$G$5*$D121,""))</f>
        <v/>
      </c>
      <c r="AJ121" s="34" t="str">
        <f>IF(AI121&lt;&gt;"",HLOOKUP(COUNT($F121:AI121)+1,$G$4:$EH$8,AJ$14,0)*$D121,IF($C121=AJ$17,$G$5*$D121,""))</f>
        <v/>
      </c>
      <c r="AK121" s="34" t="str">
        <f>IF(AJ121&lt;&gt;"",HLOOKUP(COUNT($F121:AJ121)+1,$G$4:$EH$8,AK$14,0)*$D121,IF($C121=AK$17,$G$5*$D121,""))</f>
        <v/>
      </c>
      <c r="AL121" s="34" t="str">
        <f>IF(AK121&lt;&gt;"",HLOOKUP(COUNT($F121:AK121)+1,$G$4:$EH$8,AL$14,0)*$D121,IF($C121=AL$17,$G$5*$D121,""))</f>
        <v/>
      </c>
      <c r="AM121" s="34" t="str">
        <f>IF(AL121&lt;&gt;"",HLOOKUP(COUNT($F121:AL121)+1,$G$4:$EH$8,AM$14,0)*$D121,IF($C121=AM$17,$G$5*$D121,""))</f>
        <v/>
      </c>
      <c r="AN121" s="34" t="str">
        <f>IF(AM121&lt;&gt;"",HLOOKUP(COUNT($F121:AM121)+1,$G$4:$EH$8,AN$14,0)*$D121,IF($C121=AN$17,$G$5*$D121,""))</f>
        <v/>
      </c>
      <c r="AO121" s="34" t="str">
        <f>IF(AN121&lt;&gt;"",HLOOKUP(COUNT($F121:AN121)+1,$G$4:$EH$8,AO$14,0)*$D121,IF($C121=AO$17,$G$5*$D121,""))</f>
        <v/>
      </c>
      <c r="AP121" s="34" t="str">
        <f>IF(AO121&lt;&gt;"",HLOOKUP(COUNT($F121:AO121)+1,$G$4:$EH$8,AP$14,0)*$D121,IF($C121=AP$17,$G$5*$D121,""))</f>
        <v/>
      </c>
      <c r="AQ121" s="34" t="str">
        <f>IF(AP121&lt;&gt;"",HLOOKUP(COUNT($F121:AP121)+1,$G$4:$EH$8,AQ$14,0)*$D121,IF($C121=AQ$17,$G$5*$D121,""))</f>
        <v/>
      </c>
      <c r="AR121" s="34" t="str">
        <f>IF(AQ121&lt;&gt;"",HLOOKUP(COUNT($F121:AQ121)+1,$G$4:$EH$8,AR$14,0)*$D121,IF($C121=AR$17,$G$5*$D121,""))</f>
        <v/>
      </c>
      <c r="AS121" s="34" t="str">
        <f>IF(AR121&lt;&gt;"",HLOOKUP(COUNT($F121:AR121)+1,$G$4:$EH$8,AS$14,0)*$D121,IF($C121=AS$17,$G$5*$D121,""))</f>
        <v/>
      </c>
      <c r="AT121" s="34" t="str">
        <f>IF(AS121&lt;&gt;"",HLOOKUP(COUNT($F121:AS121)+1,$G$4:$EH$8,AT$14,0)*$D121,IF($C121=AT$17,$G$5*$D121,""))</f>
        <v/>
      </c>
      <c r="AU121" s="34" t="str">
        <f>IF(AT121&lt;&gt;"",HLOOKUP(COUNT($F121:AT121)+1,$G$4:$EH$8,AU$14,0)*$D121,IF($C121=AU$17,$G$5*$D121,""))</f>
        <v/>
      </c>
      <c r="AV121" s="34" t="str">
        <f>IF(AU121&lt;&gt;"",HLOOKUP(COUNT($F121:AU121)+1,$G$4:$EH$8,AV$14,0)*$D121,IF($C121=AV$17,$G$5*$D121,""))</f>
        <v/>
      </c>
      <c r="AW121" s="34" t="str">
        <f>IF(AV121&lt;&gt;"",HLOOKUP(COUNT($F121:AV121)+1,$G$4:$EH$8,AW$14,0)*$D121,IF($C121=AW$17,$G$5*$D121,""))</f>
        <v/>
      </c>
      <c r="AX121" s="34" t="str">
        <f>IF(AW121&lt;&gt;"",HLOOKUP(COUNT($F121:AW121)+1,$G$4:$EH$8,AX$14,0)*$D121,IF($C121=AX$17,$G$5*$D121,""))</f>
        <v/>
      </c>
      <c r="AY121" s="34" t="str">
        <f>IF(AX121&lt;&gt;"",HLOOKUP(COUNT($F121:AX121)+1,$G$4:$EH$8,AY$14,0)*$D121,IF($C121=AY$17,$G$5*$D121,""))</f>
        <v/>
      </c>
      <c r="AZ121" s="34" t="str">
        <f>IF(AY121&lt;&gt;"",HLOOKUP(COUNT($F121:AY121)+1,$G$4:$EH$8,AZ$14,0)*$D121,IF($C121=AZ$17,$G$5*$D121,""))</f>
        <v/>
      </c>
      <c r="BA121" s="34" t="str">
        <f>IF(AZ121&lt;&gt;"",HLOOKUP(COUNT($F121:AZ121)+1,$G$4:$EH$8,BA$14,0)*$D121,IF($C121=BA$17,$G$5*$D121,""))</f>
        <v/>
      </c>
      <c r="BB121" s="34" t="str">
        <f>IF(BA121&lt;&gt;"",HLOOKUP(COUNT($F121:BA121)+1,$G$4:$EH$8,BB$14,0)*$D121,IF($C121=BB$17,$G$5*$D121,""))</f>
        <v/>
      </c>
      <c r="BC121" s="34" t="str">
        <f>IF(BB121&lt;&gt;"",HLOOKUP(COUNT($F121:BB121)+1,$G$4:$EH$8,BC$14,0)*$D121,IF($C121=BC$17,$G$5*$D121,""))</f>
        <v/>
      </c>
      <c r="BD121" s="34" t="str">
        <f>IF(BC121&lt;&gt;"",HLOOKUP(COUNT($F121:BC121)+1,$G$4:$EH$8,BD$14,0)*$D121,IF($C121=BD$17,$G$5*$D121,""))</f>
        <v/>
      </c>
      <c r="BE121" s="34" t="str">
        <f>IF(BD121&lt;&gt;"",HLOOKUP(COUNT($F121:BD121)+1,$G$4:$EH$8,BE$14,0)*$D121,IF($C121=BE$17,$G$5*$D121,""))</f>
        <v/>
      </c>
      <c r="BF121" s="34" t="str">
        <f>IF(BE121&lt;&gt;"",HLOOKUP(COUNT($F121:BE121)+1,$G$4:$EH$8,BF$14,0)*$D121,IF($C121=BF$17,$G$5*$D121,""))</f>
        <v/>
      </c>
      <c r="BG121" s="34" t="str">
        <f>IF(BF121&lt;&gt;"",HLOOKUP(COUNT($F121:BF121)+1,$G$4:$EH$8,BG$14,0)*$D121,IF($C121=BG$17,$G$5*$D121,""))</f>
        <v/>
      </c>
      <c r="BH121" s="34" t="str">
        <f>IF(BG121&lt;&gt;"",HLOOKUP(COUNT($F121:BG121)+1,$G$4:$EH$8,BH$14,0)*$D121,IF($C121=BH$17,$G$5*$D121,""))</f>
        <v/>
      </c>
      <c r="BI121" s="34" t="str">
        <f>IF(BH121&lt;&gt;"",HLOOKUP(COUNT($F121:BH121)+1,$G$4:$EH$8,BI$14,0)*$D121,IF($C121=BI$17,$G$5*$D121,""))</f>
        <v/>
      </c>
      <c r="BJ121" s="34" t="str">
        <f>IF(BI121&lt;&gt;"",HLOOKUP(COUNT($F121:BI121)+1,$G$4:$EH$8,BJ$14,0)*$D121,IF($C121=BJ$17,$G$5*$D121,""))</f>
        <v/>
      </c>
      <c r="BK121" s="34" t="str">
        <f>IF(BJ121&lt;&gt;"",HLOOKUP(COUNT($F121:BJ121)+1,$G$4:$EH$8,BK$14,0)*$D121,IF($C121=BK$17,$G$5*$D121,""))</f>
        <v/>
      </c>
      <c r="BL121" s="34" t="str">
        <f>IF(BK121&lt;&gt;"",HLOOKUP(COUNT($F121:BK121)+1,$G$4:$EH$8,BL$14,0)*$D121,IF($C121=BL$17,$G$5*$D121,""))</f>
        <v/>
      </c>
      <c r="BM121" s="34" t="str">
        <f>IF(BL121&lt;&gt;"",HLOOKUP(COUNT($F121:BL121)+1,$G$4:$EH$8,BM$14,0)*$D121,IF($C121=BM$17,$G$5*$D121,""))</f>
        <v/>
      </c>
      <c r="BN121" s="34" t="str">
        <f>IF(BM121&lt;&gt;"",HLOOKUP(COUNT($F121:BM121)+1,$G$4:$EH$8,BN$14,0)*$D121,IF($C121=BN$17,$G$5*$D121,""))</f>
        <v/>
      </c>
      <c r="BO121" s="34" t="str">
        <f>IF(BN121&lt;&gt;"",HLOOKUP(COUNT($F121:BN121)+1,$G$4:$EH$8,BO$14,0)*$D121,IF($C121=BO$17,$G$5*$D121,""))</f>
        <v/>
      </c>
      <c r="BP121" s="34" t="str">
        <f>IF(BO121&lt;&gt;"",HLOOKUP(COUNT($F121:BO121)+1,$G$4:$EH$8,BP$14,0)*$D121,IF($C121=BP$17,$G$5*$D121,""))</f>
        <v/>
      </c>
      <c r="BQ121" s="34" t="str">
        <f>IF(BP121&lt;&gt;"",HLOOKUP(COUNT($F121:BP121)+1,$G$4:$EH$8,BQ$14,0)*$D121,IF($C121=BQ$17,$G$5*$D121,""))</f>
        <v/>
      </c>
      <c r="BR121" s="34" t="str">
        <f>IF(BQ121&lt;&gt;"",HLOOKUP(COUNT($F121:BQ121)+1,$G$4:$EH$8,BR$14,0)*$D121,IF($C121=BR$17,$G$5*$D121,""))</f>
        <v/>
      </c>
      <c r="BS121" s="34" t="str">
        <f>IF(BR121&lt;&gt;"",HLOOKUP(COUNT($F121:BR121)+1,$G$4:$EH$8,BS$14,0)*$D121,IF($C121=BS$17,$G$5*$D121,""))</f>
        <v/>
      </c>
      <c r="BT121" s="34" t="str">
        <f>IF(BS121&lt;&gt;"",HLOOKUP(COUNT($F121:BS121)+1,$G$4:$EH$8,BT$14,0)*$D121,IF($C121=BT$17,$G$5*$D121,""))</f>
        <v/>
      </c>
      <c r="BU121" s="34" t="str">
        <f>IF(BT121&lt;&gt;"",HLOOKUP(COUNT($F121:BT121)+1,$G$4:$EH$8,BU$14,0)*$D121,IF($C121=BU$17,$G$5*$D121,""))</f>
        <v/>
      </c>
      <c r="BV121" s="34" t="str">
        <f>IF(BU121&lt;&gt;"",HLOOKUP(COUNT($F121:BU121)+1,$G$4:$EH$8,BV$14,0)*$D121,IF($C121=BV$17,$G$5*$D121,""))</f>
        <v/>
      </c>
      <c r="BW121" s="34" t="str">
        <f>IF(BV121&lt;&gt;"",HLOOKUP(COUNT($F121:BV121)+1,$G$4:$EH$8,BW$14,0)*$D121,IF($C121=BW$17,$G$5*$D121,""))</f>
        <v/>
      </c>
      <c r="BX121" s="34" t="str">
        <f>IF(BW121&lt;&gt;"",HLOOKUP(COUNT($F121:BW121)+1,$G$4:$EH$8,BX$14,0)*$D121,IF($C121=BX$17,$G$5*$D121,""))</f>
        <v/>
      </c>
      <c r="BY121" s="34" t="str">
        <f>IF(BX121&lt;&gt;"",HLOOKUP(COUNT($F121:BX121)+1,$G$4:$EH$8,BY$14,0)*$D121,IF($C121=BY$17,$G$5*$D121,""))</f>
        <v/>
      </c>
      <c r="BZ121" s="34" t="str">
        <f>IF(BY121&lt;&gt;"",HLOOKUP(COUNT($F121:BY121)+1,$G$4:$EH$8,BZ$14,0)*$D121,IF($C121=BZ$17,$G$5*$D121,""))</f>
        <v/>
      </c>
      <c r="CA121" s="34" t="str">
        <f>IF(BZ121&lt;&gt;"",HLOOKUP(COUNT($F121:BZ121)+1,$G$4:$EH$8,CA$14,0)*$D121,IF($C121=CA$17,$G$5*$D121,""))</f>
        <v/>
      </c>
      <c r="CB121" s="34" t="str">
        <f>IF(CA121&lt;&gt;"",HLOOKUP(COUNT($F121:CA121)+1,$G$4:$EH$8,CB$14,0)*$D121,IF($C121=CB$17,$G$5*$D121,""))</f>
        <v/>
      </c>
      <c r="CC121" s="34" t="str">
        <f>IF(CB121&lt;&gt;"",HLOOKUP(COUNT($F121:CB121)+1,$G$4:$EH$8,CC$14,0)*$D121,IF($C121=CC$17,$G$5*$D121,""))</f>
        <v/>
      </c>
      <c r="CD121" s="34" t="str">
        <f>IF(CC121&lt;&gt;"",HLOOKUP(COUNT($F121:CC121)+1,$G$4:$EH$8,CD$14,0)*$D121,IF($C121=CD$17,$G$5*$D121,""))</f>
        <v/>
      </c>
      <c r="CE121" s="34" t="str">
        <f>IF(CD121&lt;&gt;"",HLOOKUP(COUNT($F121:CD121)+1,$G$4:$EH$8,CE$14,0)*$D121,IF($C121=CE$17,$G$5*$D121,""))</f>
        <v/>
      </c>
      <c r="CF121" s="34" t="str">
        <f>IF(CE121&lt;&gt;"",HLOOKUP(COUNT($F121:CE121)+1,$G$4:$EH$8,CF$14,0)*$D121,IF($C121=CF$17,$G$5*$D121,""))</f>
        <v/>
      </c>
      <c r="CG121" s="34" t="str">
        <f>IF(CF121&lt;&gt;"",HLOOKUP(COUNT($F121:CF121)+1,$G$4:$EH$8,CG$14,0)*$D121,IF($C121=CG$17,$G$5*$D121,""))</f>
        <v/>
      </c>
      <c r="CH121" s="34" t="str">
        <f>IF(CG121&lt;&gt;"",HLOOKUP(COUNT($F121:CG121)+1,$G$4:$EH$8,CH$14,0)*$D121,IF($C121=CH$17,$G$5*$D121,""))</f>
        <v/>
      </c>
      <c r="CI121" s="34" t="str">
        <f>IF(CH121&lt;&gt;"",HLOOKUP(COUNT($F121:CH121)+1,$G$4:$EH$8,CI$14,0)*$D121,IF($C121=CI$17,$G$5*$D121,""))</f>
        <v/>
      </c>
      <c r="CJ121" s="34" t="str">
        <f>IF(CI121&lt;&gt;"",HLOOKUP(COUNT($F121:CI121)+1,$G$4:$EH$8,CJ$14,0)*$D121,IF($C121=CJ$17,$G$5*$D121,""))</f>
        <v/>
      </c>
      <c r="CK121" s="34" t="str">
        <f>IF(CJ121&lt;&gt;"",HLOOKUP(COUNT($F121:CJ121)+1,$G$4:$EH$8,CK$14,0)*$D121,IF($C121=CK$17,$G$5*$D121,""))</f>
        <v/>
      </c>
      <c r="CL121" s="34" t="str">
        <f>IF(CK121&lt;&gt;"",HLOOKUP(COUNT($F121:CK121)+1,$G$4:$EH$8,CL$14,0)*$D121,IF($C121=CL$17,$G$5*$D121,""))</f>
        <v/>
      </c>
      <c r="CM121" s="34" t="str">
        <f>IF(CL121&lt;&gt;"",HLOOKUP(COUNT($F121:CL121)+1,$G$4:$EH$8,CM$14,0)*$D121,IF($C121=CM$17,$G$5*$D121,""))</f>
        <v/>
      </c>
      <c r="CN121" s="34" t="str">
        <f>IF(CM121&lt;&gt;"",HLOOKUP(COUNT($F121:CM121)+1,$G$4:$EH$8,CN$14,0)*$D121,IF($C121=CN$17,$G$5*$D121,""))</f>
        <v/>
      </c>
      <c r="CO121" s="34" t="str">
        <f>IF(CN121&lt;&gt;"",HLOOKUP(COUNT($F121:CN121)+1,$G$4:$EH$8,CO$14,0)*$D121,IF($C121=CO$17,$G$5*$D121,""))</f>
        <v/>
      </c>
      <c r="CP121" s="34" t="str">
        <f>IF(CO121&lt;&gt;"",HLOOKUP(COUNT($F121:CO121)+1,$G$4:$EH$8,CP$14,0)*$D121,IF($C121=CP$17,$G$5*$D121,""))</f>
        <v/>
      </c>
      <c r="CQ121" s="34" t="str">
        <f>IF(CP121&lt;&gt;"",HLOOKUP(COUNT($F121:CP121)+1,$G$4:$EH$8,CQ$14,0)*$D121,IF($C121=CQ$17,$G$5*$D121,""))</f>
        <v/>
      </c>
      <c r="CR121" s="34" t="str">
        <f>IF(CQ121&lt;&gt;"",HLOOKUP(COUNT($F121:CQ121)+1,$G$4:$EH$8,CR$14,0)*$D121,IF($C121=CR$17,$G$5*$D121,""))</f>
        <v/>
      </c>
      <c r="CS121" s="34" t="str">
        <f>IF(CR121&lt;&gt;"",HLOOKUP(COUNT($F121:CR121)+1,$G$4:$EH$8,CS$14,0)*$D121,IF($C121=CS$17,$G$5*$D121,""))</f>
        <v/>
      </c>
      <c r="CT121" s="34" t="str">
        <f>IF(CS121&lt;&gt;"",HLOOKUP(COUNT($F121:CS121)+1,$G$4:$EH$8,CT$14,0)*$D121,IF($C121=CT$17,$G$5*$D121,""))</f>
        <v/>
      </c>
      <c r="CU121" s="34" t="str">
        <f>IF(CT121&lt;&gt;"",HLOOKUP(COUNT($F121:CT121)+1,$G$4:$EH$8,CU$14,0)*$D121,IF($C121=CU$17,$G$5*$D121,""))</f>
        <v/>
      </c>
      <c r="CV121" s="34" t="str">
        <f>IF(CU121&lt;&gt;"",HLOOKUP(COUNT($F121:CU121)+1,$G$4:$EH$8,CV$14,0)*$D121,IF($C121=CV$17,$G$5*$D121,""))</f>
        <v/>
      </c>
      <c r="CW121" s="34" t="str">
        <f>IF(CV121&lt;&gt;"",HLOOKUP(COUNT($F121:CV121)+1,$G$4:$EH$8,CW$14,0)*$D121,IF($C121=CW$17,$G$5*$D121,""))</f>
        <v/>
      </c>
      <c r="CX121" s="34" t="str">
        <f>IF(CW121&lt;&gt;"",HLOOKUP(COUNT($F121:CW121)+1,$G$4:$EH$8,CX$14,0)*$D121,IF($C121=CX$17,$G$5*$D121,""))</f>
        <v/>
      </c>
      <c r="CY121" s="34" t="str">
        <f>IF(CX121&lt;&gt;"",HLOOKUP(COUNT($F121:CX121)+1,$G$4:$EH$8,CY$14,0)*$D121,IF($C121=CY$17,$G$5*$D121,""))</f>
        <v/>
      </c>
      <c r="CZ121" s="34" t="str">
        <f>IF(CY121&lt;&gt;"",HLOOKUP(COUNT($F121:CY121)+1,$G$4:$EH$8,CZ$14,0)*$D121,IF($C121=CZ$17,$G$5*$D121,""))</f>
        <v/>
      </c>
      <c r="DA121" s="34" t="str">
        <f>IF(CZ121&lt;&gt;"",HLOOKUP(COUNT($F121:CZ121)+1,$G$4:$EH$8,DA$14,0)*$D121,IF($C121=DA$17,$G$5*$D121,""))</f>
        <v/>
      </c>
      <c r="DB121" s="34" t="str">
        <f>IF(DA121&lt;&gt;"",HLOOKUP(COUNT($F121:DA121)+1,$G$4:$EH$8,DB$14,0)*$D121,IF($C121=DB$17,$G$5*$D121,""))</f>
        <v/>
      </c>
      <c r="DC121" s="34" t="str">
        <f>IF(DB121&lt;&gt;"",HLOOKUP(COUNT($F121:DB121)+1,$G$4:$EH$8,DC$14,0)*$D121,IF($C121=DC$17,$G$5*$D121,""))</f>
        <v/>
      </c>
      <c r="DD121" s="34" t="str">
        <f>IF(DC121&lt;&gt;"",HLOOKUP(COUNT($F121:DC121)+1,$G$4:$EH$8,DD$14,0)*$D121,IF($C121=DD$17,$G$5*$D121,""))</f>
        <v/>
      </c>
      <c r="DE121" s="34">
        <f>IF(DD121&lt;&gt;"",HLOOKUP(COUNT($F121:DD121)+1,$G$4:$EH$8,DE$14,0)*$D121,IF($C121=DE$17,$G$5*$D121,""))</f>
        <v>0</v>
      </c>
      <c r="DF121" s="34">
        <f>IF(DE121&lt;&gt;"",HLOOKUP(COUNT($F121:DE121)+1,$G$4:$EH$8,DF$14,0)*$D121,IF($C121=DF$17,$G$5*$D121,""))</f>
        <v>0</v>
      </c>
      <c r="DG121" s="34" t="e">
        <f>IF(DF121&lt;&gt;"",HLOOKUP(COUNT($F121:DF121)+1,$G$4:$EH$8,DG$14,0)*$D121,IF($C121=DG$17,$G$5*$D121,""))</f>
        <v>#VALUE!</v>
      </c>
      <c r="DH121" s="34" t="e">
        <f>IF(DG121&lt;&gt;"",HLOOKUP(COUNT($F121:DG121)+1,$G$4:$EH$8,DH$14,0)*$D121,IF($C121=DH$17,$G$5*$D121,""))</f>
        <v>#VALUE!</v>
      </c>
      <c r="DI121" s="34" t="e">
        <f>IF(DH121&lt;&gt;"",HLOOKUP(COUNT($F121:DH121)+1,$G$4:$EH$8,DI$14,0)*$D121,IF($C121=DI$17,$G$5*$D121,""))</f>
        <v>#VALUE!</v>
      </c>
      <c r="DJ121" s="34" t="e">
        <f>IF(DI121&lt;&gt;"",HLOOKUP(COUNT($F121:DI121)+1,$G$4:$EH$8,DJ$14,0)*$D121,IF($C121=DJ$17,$G$5*$D121,""))</f>
        <v>#VALUE!</v>
      </c>
      <c r="DK121" s="34" t="e">
        <f>IF(DJ121&lt;&gt;"",HLOOKUP(COUNT($F121:DJ121)+1,$G$4:$EH$8,DK$14,0)*$D121,IF($C121=DK$17,$G$5*$D121,""))</f>
        <v>#VALUE!</v>
      </c>
      <c r="DL121" s="34" t="e">
        <f>IF(DK121&lt;&gt;"",HLOOKUP(COUNT($F121:DK121)+1,$G$4:$EH$8,DL$14,0)*$D121,IF($C121=DL$17,$G$5*$D121,""))</f>
        <v>#VALUE!</v>
      </c>
      <c r="DM121" s="34" t="e">
        <f>IF(DL121&lt;&gt;"",HLOOKUP(COUNT($F121:DL121)+1,$G$4:$EH$8,DM$14,0)*$D121,IF($C121=DM$17,$G$5*$D121,""))</f>
        <v>#VALUE!</v>
      </c>
      <c r="DN121" s="34" t="e">
        <f>IF(DM121&lt;&gt;"",HLOOKUP(COUNT($F121:DM121)+1,$G$4:$EH$8,DN$14,0)*$D121,IF($C121=DN$17,$G$5*$D121,""))</f>
        <v>#VALUE!</v>
      </c>
      <c r="DO121" s="34" t="e">
        <f>IF(DN121&lt;&gt;"",HLOOKUP(COUNT($F121:DN121)+1,$G$4:$EH$8,DO$14,0)*$D121,IF($C121=DO$17,$G$5*$D121,""))</f>
        <v>#VALUE!</v>
      </c>
      <c r="DP121" s="34" t="e">
        <f>IF(DO121&lt;&gt;"",HLOOKUP(COUNT($F121:DO121)+1,$G$4:$EH$8,DP$14,0)*$D121,IF($C121=DP$17,$G$5*$D121,""))</f>
        <v>#VALUE!</v>
      </c>
      <c r="DQ121" s="34" t="e">
        <f>IF(DP121&lt;&gt;"",HLOOKUP(COUNT($F121:DP121)+1,$G$4:$EH$8,DQ$14,0)*$D121,IF($C121=DQ$17,$G$5*$D121,""))</f>
        <v>#VALUE!</v>
      </c>
      <c r="DR121" s="34" t="e">
        <f>IF(DQ121&lt;&gt;"",HLOOKUP(COUNT($F121:DQ121)+1,$G$4:$EH$8,DR$14,0)*$D121,IF($C121=DR$17,$G$5*$D121,""))</f>
        <v>#VALUE!</v>
      </c>
      <c r="DS121" s="34" t="e">
        <f>IF(DR121&lt;&gt;"",HLOOKUP(COUNT($F121:DR121)+1,$G$4:$EH$8,DS$14,0)*$D121,IF($C121=DS$17,$G$5*$D121,""))</f>
        <v>#VALUE!</v>
      </c>
      <c r="DT121" s="34" t="e">
        <f>IF(DS121&lt;&gt;"",HLOOKUP(COUNT($F121:DS121)+1,$G$4:$EH$8,DT$14,0)*$D121,IF($C121=DT$17,$G$5*$D121,""))</f>
        <v>#VALUE!</v>
      </c>
      <c r="DU121" s="34" t="e">
        <f>IF(DT121&lt;&gt;"",HLOOKUP(COUNT($F121:DT121)+1,$G$4:$EH$8,DU$14,0)*$D121,IF($C121=DU$17,$G$5*$D121,""))</f>
        <v>#VALUE!</v>
      </c>
      <c r="DV121" s="34" t="e">
        <f>IF(DU121&lt;&gt;"",HLOOKUP(COUNT($F121:DU121)+1,$G$4:$EH$8,DV$14,0)*$D121,IF($C121=DV$17,$G$5*$D121,""))</f>
        <v>#VALUE!</v>
      </c>
      <c r="DX121" s="34" t="str">
        <f>IF(DW121&lt;&gt;"",HLOOKUP(COUNT($DW121:DW121)+1,$G$4:$CX$8,DX$14,0)*$D121,IF($C121=DX$17,$G$6*$D121,""))</f>
        <v/>
      </c>
      <c r="DY121" s="34" t="str">
        <f>IF(DX121&lt;&gt;"",HLOOKUP(COUNT($DW121:DX121)+1,$G$4:$CX$8,DY$14,0)*$D121,IF($C121=DY$17,$G$6*$D121,""))</f>
        <v/>
      </c>
      <c r="DZ121" s="34" t="str">
        <f>IF(DY121&lt;&gt;"",HLOOKUP(COUNT($DW121:DY121)+1,$G$4:$CX$8,DZ$14,0)*$D121,IF($C121=DZ$17,$G$6*$D121,""))</f>
        <v/>
      </c>
      <c r="EA121" s="34" t="str">
        <f>IF(DZ121&lt;&gt;"",HLOOKUP(COUNT($DW121:DZ121)+1,$G$4:$CX$8,EA$14,0)*$D121,IF($C121=EA$17,$G$6*$D121,""))</f>
        <v/>
      </c>
      <c r="EB121" s="34" t="str">
        <f>IF(EA121&lt;&gt;"",HLOOKUP(COUNT($DW121:EA121)+1,$G$4:$CX$8,EB$14,0)*$D121,IF($C121=EB$17,$G$6*$D121,""))</f>
        <v/>
      </c>
      <c r="EC121" s="34" t="str">
        <f>IF(EB121&lt;&gt;"",HLOOKUP(COUNT($DW121:EB121)+1,$G$4:$CX$8,EC$14,0)*$D121,IF($C121=EC$17,$G$6*$D121,""))</f>
        <v/>
      </c>
      <c r="ED121" s="34" t="str">
        <f>IF(EC121&lt;&gt;"",HLOOKUP(COUNT($DW121:EC121)+1,$G$4:$CX$8,ED$14,0)*$D121,IF($C121=ED$17,$G$6*$D121,""))</f>
        <v/>
      </c>
      <c r="EE121" s="34" t="str">
        <f>IF(ED121&lt;&gt;"",HLOOKUP(COUNT($DW121:ED121)+1,$G$4:$CX$8,EE$14,0)*$D121,IF($C121=EE$17,$G$6*$D121,""))</f>
        <v/>
      </c>
      <c r="EF121" s="34" t="str">
        <f>IF(EE121&lt;&gt;"",HLOOKUP(COUNT($DW121:EE121)+1,$G$4:$CX$8,EF$14,0)*$D121,IF($C121=EF$17,$G$6*$D121,""))</f>
        <v/>
      </c>
      <c r="EG121" s="34" t="str">
        <f>IF(EF121&lt;&gt;"",HLOOKUP(COUNT($DW121:EF121)+1,$G$4:$CX$8,EG$14,0)*$D121,IF($C121=EG$17,$G$6*$D121,""))</f>
        <v/>
      </c>
      <c r="EH121" s="34" t="str">
        <f>IF(EG121&lt;&gt;"",HLOOKUP(COUNT($DW121:EG121)+1,$G$4:$CX$8,EH$14,0)*$D121,IF($C121=EH$17,$G$6*$D121,""))</f>
        <v/>
      </c>
      <c r="EI121" s="34" t="str">
        <f>IF(EH121&lt;&gt;"",HLOOKUP(COUNT($DW121:EH121)+1,$G$4:$CX$8,EI$14,0)*$D121,IF($C121=EI$17,$G$6*$D121,""))</f>
        <v/>
      </c>
      <c r="EJ121" s="34" t="str">
        <f>IF(EI121&lt;&gt;"",HLOOKUP(COUNT($DW121:EI121)+1,$G$4:$CX$8,EJ$14,0)*$D121,IF($C121=EJ$17,$G$6*$D121,""))</f>
        <v/>
      </c>
      <c r="EK121" s="34" t="str">
        <f>IF(EJ121&lt;&gt;"",HLOOKUP(COUNT($DW121:EJ121)+1,$G$4:$CX$8,EK$14,0)*$D121,IF($C121=EK$17,$G$6*$D121,""))</f>
        <v/>
      </c>
      <c r="EL121" s="34" t="str">
        <f>IF(EK121&lt;&gt;"",HLOOKUP(COUNT($DW121:EK121)+1,$G$4:$CX$8,EL$14,0)*$D121,IF($C121=EL$17,$G$6*$D121,""))</f>
        <v/>
      </c>
      <c r="EM121" s="34" t="str">
        <f>IF(EL121&lt;&gt;"",HLOOKUP(COUNT($DW121:EL121)+1,$G$4:$CX$8,EM$14,0)*$D121,IF($C121=EM$17,$G$6*$D121,""))</f>
        <v/>
      </c>
      <c r="EN121" s="34" t="str">
        <f>IF(EM121&lt;&gt;"",HLOOKUP(COUNT($DW121:EM121)+1,$G$4:$CX$8,EN$14,0)*$D121,IF($C121=EN$17,$G$6*$D121,""))</f>
        <v/>
      </c>
      <c r="EO121" s="34" t="str">
        <f>IF(EN121&lt;&gt;"",HLOOKUP(COUNT($DW121:EN121)+1,$G$4:$CX$8,EO$14,0)*$D121,IF($C121=EO$17,$G$6*$D121,""))</f>
        <v/>
      </c>
      <c r="EP121" s="34" t="str">
        <f>IF(EO121&lt;&gt;"",HLOOKUP(COUNT($DW121:EO121)+1,$G$4:$CX$8,EP$14,0)*$D121,IF($C121=EP$17,$G$6*$D121,""))</f>
        <v/>
      </c>
      <c r="EQ121" s="34" t="str">
        <f>IF(EP121&lt;&gt;"",HLOOKUP(COUNT($DW121:EP121)+1,$G$4:$CX$8,EQ$14,0)*$D121,IF($C121=EQ$17,$G$6*$D121,""))</f>
        <v/>
      </c>
      <c r="ER121" s="34" t="str">
        <f>IF(EQ121&lt;&gt;"",HLOOKUP(COUNT($DW121:EQ121)+1,$G$4:$CX$8,ER$14,0)*$D121,IF($C121=ER$17,$G$6*$D121,""))</f>
        <v/>
      </c>
      <c r="ES121" s="34" t="str">
        <f>IF(ER121&lt;&gt;"",HLOOKUP(COUNT($DW121:ER121)+1,$G$4:$CX$8,ES$14,0)*$D121,IF($C121=ES$17,$G$6*$D121,""))</f>
        <v/>
      </c>
      <c r="ET121" s="34" t="str">
        <f>IF(ES121&lt;&gt;"",HLOOKUP(COUNT($DW121:ES121)+1,$G$4:$CX$8,ET$14,0)*$D121,IF($C121=ET$17,$G$6*$D121,""))</f>
        <v/>
      </c>
      <c r="EU121" s="34" t="str">
        <f>IF(ET121&lt;&gt;"",HLOOKUP(COUNT($DW121:ET121)+1,$G$4:$CX$8,EU$14,0)*$D121,IF($C121=EU$17,$G$6*$D121,""))</f>
        <v/>
      </c>
      <c r="EV121" s="34" t="str">
        <f>IF(EU121&lt;&gt;"",HLOOKUP(COUNT($DW121:EU121)+1,$G$4:$CX$8,EV$14,0)*$D121,IF($C121=EV$17,$G$6*$D121,""))</f>
        <v/>
      </c>
      <c r="EW121" s="34" t="str">
        <f>IF(EV121&lt;&gt;"",HLOOKUP(COUNT($DW121:EV121)+1,$G$4:$CX$8,EW$14,0)*$D121,IF($C121=EW$17,$G$6*$D121,""))</f>
        <v/>
      </c>
      <c r="EX121" s="34" t="str">
        <f>IF(EW121&lt;&gt;"",HLOOKUP(COUNT($DW121:EW121)+1,$G$4:$CX$8,EX$14,0)*$D121,IF($C121=EX$17,$G$6*$D121,""))</f>
        <v/>
      </c>
      <c r="EY121" s="34" t="str">
        <f>IF(EX121&lt;&gt;"",HLOOKUP(COUNT($DW121:EX121)+1,$G$4:$CX$8,EY$14,0)*$D121,IF($C121=EY$17,$G$6*$D121,""))</f>
        <v/>
      </c>
      <c r="EZ121" s="34" t="str">
        <f>IF(EY121&lt;&gt;"",HLOOKUP(COUNT($DW121:EY121)+1,$G$4:$CX$8,EZ$14,0)*$D121,IF($C121=EZ$17,$G$6*$D121,""))</f>
        <v/>
      </c>
      <c r="FA121" s="34" t="str">
        <f>IF(EZ121&lt;&gt;"",HLOOKUP(COUNT($DW121:EZ121)+1,$G$4:$CX$8,FA$14,0)*$D121,IF($C121=FA$17,$G$6*$D121,""))</f>
        <v/>
      </c>
      <c r="FB121" s="34" t="str">
        <f>IF(FA121&lt;&gt;"",HLOOKUP(COUNT($DW121:FA121)+1,$G$4:$CX$8,FB$14,0)*$D121,IF($C121=FB$17,$G$6*$D121,""))</f>
        <v/>
      </c>
      <c r="FC121" s="34" t="str">
        <f>IF(FB121&lt;&gt;"",HLOOKUP(COUNT($DW121:FB121)+1,$G$4:$CX$8,FC$14,0)*$D121,IF($C121=FC$17,$G$6*$D121,""))</f>
        <v/>
      </c>
      <c r="FD121" s="34" t="str">
        <f>IF(FC121&lt;&gt;"",HLOOKUP(COUNT($DW121:FC121)+1,$G$4:$CX$8,FD$14,0)*$D121,IF($C121=FD$17,$G$6*$D121,""))</f>
        <v/>
      </c>
      <c r="FE121" s="34" t="str">
        <f>IF(FD121&lt;&gt;"",HLOOKUP(COUNT($DW121:FD121)+1,$G$4:$CX$8,FE$14,0)*$D121,IF($C121=FE$17,$G$6*$D121,""))</f>
        <v/>
      </c>
      <c r="FF121" s="34" t="str">
        <f>IF(FE121&lt;&gt;"",HLOOKUP(COUNT($DW121:FE121)+1,$G$4:$CX$8,FF$14,0)*$D121,IF($C121=FF$17,$G$6*$D121,""))</f>
        <v/>
      </c>
      <c r="FG121" s="34" t="str">
        <f>IF(FF121&lt;&gt;"",HLOOKUP(COUNT($DW121:FF121)+1,$G$4:$CX$8,FG$14,0)*$D121,IF($C121=FG$17,$G$6*$D121,""))</f>
        <v/>
      </c>
      <c r="FH121" s="34" t="str">
        <f>IF(FG121&lt;&gt;"",HLOOKUP(COUNT($DW121:FG121)+1,$G$4:$CX$8,FH$14,0)*$D121,IF($C121=FH$17,$G$6*$D121,""))</f>
        <v/>
      </c>
      <c r="FI121" s="34" t="str">
        <f>IF(FH121&lt;&gt;"",HLOOKUP(COUNT($DW121:FH121)+1,$G$4:$CX$8,FI$14,0)*$D121,IF($C121=FI$17,$G$6*$D121,""))</f>
        <v/>
      </c>
      <c r="FJ121" s="34" t="str">
        <f>IF(FI121&lt;&gt;"",HLOOKUP(COUNT($DW121:FI121)+1,$G$4:$CX$8,FJ$14,0)*$D121,IF($C121=FJ$17,$G$6*$D121,""))</f>
        <v/>
      </c>
      <c r="FK121" s="34" t="str">
        <f>IF(FJ121&lt;&gt;"",HLOOKUP(COUNT($DW121:FJ121)+1,$G$4:$CX$8,FK$14,0)*$D121,IF($C121=FK$17,$G$6*$D121,""))</f>
        <v/>
      </c>
      <c r="FL121" s="34" t="str">
        <f>IF(FK121&lt;&gt;"",HLOOKUP(COUNT($DW121:FK121)+1,$G$4:$CX$8,FL$14,0)*$D121,IF($C121=FL$17,$G$6*$D121,""))</f>
        <v/>
      </c>
      <c r="FM121" s="34" t="str">
        <f>IF(FL121&lt;&gt;"",HLOOKUP(COUNT($DW121:FL121)+1,$G$4:$CX$8,FM$14,0)*$D121,IF($C121=FM$17,$G$6*$D121,""))</f>
        <v/>
      </c>
      <c r="FN121" s="34" t="str">
        <f>IF(FM121&lt;&gt;"",HLOOKUP(COUNT($DW121:FM121)+1,$G$4:$CX$8,FN$14,0)*$D121,IF($C121=FN$17,$G$6*$D121,""))</f>
        <v/>
      </c>
      <c r="FO121" s="34" t="str">
        <f>IF(FN121&lt;&gt;"",HLOOKUP(COUNT($DW121:FN121)+1,$G$4:$CX$8,FO$14,0)*$D121,IF($C121=FO$17,$G$6*$D121,""))</f>
        <v/>
      </c>
      <c r="FP121" s="34" t="str">
        <f>IF(FO121&lt;&gt;"",HLOOKUP(COUNT($DW121:FO121)+1,$G$4:$CX$8,FP$14,0)*$D121,IF($C121=FP$17,$G$6*$D121,""))</f>
        <v/>
      </c>
      <c r="FQ121" s="34" t="str">
        <f>IF(FP121&lt;&gt;"",HLOOKUP(COUNT($DW121:FP121)+1,$G$4:$CX$8,FQ$14,0)*$D121,IF($C121=FQ$17,$G$6*$D121,""))</f>
        <v/>
      </c>
      <c r="FR121" s="34" t="str">
        <f>IF(FQ121&lt;&gt;"",HLOOKUP(COUNT($DW121:FQ121)+1,$G$4:$CX$8,FR$14,0)*$D121,IF($C121=FR$17,$G$6*$D121,""))</f>
        <v/>
      </c>
      <c r="FS121" s="34" t="str">
        <f>IF(FR121&lt;&gt;"",HLOOKUP(COUNT($DW121:FR121)+1,$G$4:$CX$8,FS$14,0)*$D121,IF($C121=FS$17,$G$6*$D121,""))</f>
        <v/>
      </c>
      <c r="FT121" s="34" t="str">
        <f>IF(FS121&lt;&gt;"",HLOOKUP(COUNT($DW121:FS121)+1,$G$4:$CX$8,FT$14,0)*$D121,IF($C121=FT$17,$G$6*$D121,""))</f>
        <v/>
      </c>
      <c r="FU121" s="34" t="str">
        <f>IF(FT121&lt;&gt;"",HLOOKUP(COUNT($DW121:FT121)+1,$G$4:$CX$8,FU$14,0)*$D121,IF($C121=FU$17,$G$6*$D121,""))</f>
        <v/>
      </c>
      <c r="FV121" s="34" t="str">
        <f>IF(FU121&lt;&gt;"",HLOOKUP(COUNT($DW121:FU121)+1,$G$4:$CX$8,FV$14,0)*$D121,IF($C121=FV$17,$G$6*$D121,""))</f>
        <v/>
      </c>
      <c r="FW121" s="34" t="str">
        <f>IF(FV121&lt;&gt;"",HLOOKUP(COUNT($DW121:FV121)+1,$G$4:$CX$8,FW$14,0)*$D121,IF($C121=FW$17,$G$6*$D121,""))</f>
        <v/>
      </c>
      <c r="FX121" s="34" t="str">
        <f>IF(FW121&lt;&gt;"",HLOOKUP(COUNT($DW121:FW121)+1,$G$4:$CX$8,FX$14,0)*$D121,IF($C121=FX$17,$G$6*$D121,""))</f>
        <v/>
      </c>
      <c r="FY121" s="34" t="str">
        <f>IF(FX121&lt;&gt;"",HLOOKUP(COUNT($DW121:FX121)+1,$G$4:$CX$8,FY$14,0)*$D121,IF($C121=FY$17,$G$6*$D121,""))</f>
        <v/>
      </c>
      <c r="FZ121" s="34" t="str">
        <f>IF(FY121&lt;&gt;"",HLOOKUP(COUNT($DW121:FY121)+1,$G$4:$CX$8,FZ$14,0)*$D121,IF($C121=FZ$17,$G$6*$D121,""))</f>
        <v/>
      </c>
      <c r="GA121" s="34" t="str">
        <f>IF(FZ121&lt;&gt;"",HLOOKUP(COUNT($DW121:FZ121)+1,$G$4:$CX$8,GA$14,0)*$D121,IF($C121=GA$17,$G$6*$D121,""))</f>
        <v/>
      </c>
      <c r="GB121" s="34" t="str">
        <f>IF(GA121&lt;&gt;"",HLOOKUP(COUNT($DW121:GA121)+1,$G$4:$CX$8,GB$14,0)*$D121,IF($C121=GB$17,$G$6*$D121,""))</f>
        <v/>
      </c>
      <c r="GC121" s="34" t="str">
        <f>IF(GB121&lt;&gt;"",HLOOKUP(COUNT($DW121:GB121)+1,$G$4:$CX$8,GC$14,0)*$D121,IF($C121=GC$17,$G$6*$D121,""))</f>
        <v/>
      </c>
      <c r="GD121" s="34" t="str">
        <f>IF(GC121&lt;&gt;"",HLOOKUP(COUNT($DW121:GC121)+1,$G$4:$CX$8,GD$14,0)*$D121,IF($C121=GD$17,$G$6*$D121,""))</f>
        <v/>
      </c>
      <c r="GE121" s="34" t="str">
        <f>IF(GD121&lt;&gt;"",HLOOKUP(COUNT($DW121:GD121)+1,$G$4:$CX$8,GE$14,0)*$D121,IF($C121=GE$17,$G$6*$D121,""))</f>
        <v/>
      </c>
      <c r="GF121" s="34" t="str">
        <f>IF(GE121&lt;&gt;"",HLOOKUP(COUNT($DW121:GE121)+1,$G$4:$CX$8,GF$14,0)*$D121,IF($C121=GF$17,$G$6*$D121,""))</f>
        <v/>
      </c>
      <c r="GG121" s="34" t="str">
        <f>IF(GF121&lt;&gt;"",HLOOKUP(COUNT($DW121:GF121)+1,$G$4:$CX$8,GG$14,0)*$D121,IF($C121=GG$17,$G$6*$D121,""))</f>
        <v/>
      </c>
      <c r="GH121" s="34" t="str">
        <f>IF(GG121&lt;&gt;"",HLOOKUP(COUNT($DW121:GG121)+1,$G$4:$CX$8,GH$14,0)*$D121,IF($C121=GH$17,$G$6*$D121,""))</f>
        <v/>
      </c>
      <c r="GI121" s="34" t="str">
        <f>IF(GH121&lt;&gt;"",HLOOKUP(COUNT($DW121:GH121)+1,$G$4:$CX$8,GI$14,0)*$D121,IF($C121=GI$17,$G$6*$D121,""))</f>
        <v/>
      </c>
      <c r="GJ121" s="34" t="str">
        <f>IF(GI121&lt;&gt;"",HLOOKUP(COUNT($DW121:GI121)+1,$G$4:$CX$8,GJ$14,0)*$D121,IF($C121=GJ$17,$G$6*$D121,""))</f>
        <v/>
      </c>
      <c r="GK121" s="34" t="str">
        <f>IF(GJ121&lt;&gt;"",HLOOKUP(COUNT($DW121:GJ121)+1,$G$4:$CX$8,GK$14,0)*$D121,IF($C121=GK$17,$G$6*$D121,""))</f>
        <v/>
      </c>
      <c r="GL121" s="34" t="str">
        <f>IF(GK121&lt;&gt;"",HLOOKUP(COUNT($DW121:GK121)+1,$G$4:$CX$8,GL$14,0)*$D121,IF($C121=GL$17,$G$6*$D121,""))</f>
        <v/>
      </c>
      <c r="GM121" s="34" t="str">
        <f>IF(GL121&lt;&gt;"",HLOOKUP(COUNT($DW121:GL121)+1,$G$4:$CX$8,GM$14,0)*$D121,IF($C121=GM$17,$G$6*$D121,""))</f>
        <v/>
      </c>
      <c r="GN121" s="34" t="str">
        <f>IF(GM121&lt;&gt;"",HLOOKUP(COUNT($DW121:GM121)+1,$G$4:$CX$8,GN$14,0)*$D121,IF($C121=GN$17,$G$6*$D121,""))</f>
        <v/>
      </c>
      <c r="GO121" s="34" t="str">
        <f>IF(GN121&lt;&gt;"",HLOOKUP(COUNT($DW121:GN121)+1,$G$4:$CX$8,GO$14,0)*$D121,IF($C121=GO$17,$G$6*$D121,""))</f>
        <v/>
      </c>
      <c r="GP121" s="34" t="str">
        <f>IF(GO121&lt;&gt;"",HLOOKUP(COUNT($DW121:GO121)+1,$G$4:$CX$8,GP$14,0)*$D121,IF($C121=GP$17,$G$6*$D121,""))</f>
        <v/>
      </c>
      <c r="GQ121" s="34" t="str">
        <f>IF(GP121&lt;&gt;"",HLOOKUP(COUNT($DW121:GP121)+1,$G$4:$CX$8,GQ$14,0)*$D121,IF($C121=GQ$17,$G$6*$D121,""))</f>
        <v/>
      </c>
      <c r="GR121" s="34" t="str">
        <f>IF(GQ121&lt;&gt;"",HLOOKUP(COUNT($DW121:GQ121)+1,$G$4:$CX$8,GR$14,0)*$D121,IF($C121=GR$17,$G$6*$D121,""))</f>
        <v/>
      </c>
      <c r="GS121" s="34" t="str">
        <f>IF(GR121&lt;&gt;"",HLOOKUP(COUNT($DW121:GR121)+1,$G$4:$CX$8,GS$14,0)*$D121,IF($C121=GS$17,$G$6*$D121,""))</f>
        <v/>
      </c>
      <c r="GT121" s="34" t="str">
        <f>IF(GS121&lt;&gt;"",HLOOKUP(COUNT($DW121:GS121)+1,$G$4:$CX$8,GT$14,0)*$D121,IF($C121=GT$17,$G$6*$D121,""))</f>
        <v/>
      </c>
      <c r="GU121" s="34" t="str">
        <f>IF(GT121&lt;&gt;"",HLOOKUP(COUNT($DW121:GT121)+1,$G$4:$CX$8,GU$14,0)*$D121,IF($C121=GU$17,$G$6*$D121,""))</f>
        <v/>
      </c>
      <c r="GV121" s="34" t="str">
        <f>IF(GU121&lt;&gt;"",HLOOKUP(COUNT($DW121:GU121)+1,$G$4:$CX$8,GV$14,0)*$D121,IF($C121=GV$17,$G$6*$D121,""))</f>
        <v/>
      </c>
      <c r="GW121" s="34" t="str">
        <f>IF(GV121&lt;&gt;"",HLOOKUP(COUNT($DW121:GV121)+1,$G$4:$CX$8,GW$14,0)*$D121,IF($C121=GW$17,$G$6*$D121,""))</f>
        <v/>
      </c>
      <c r="GX121" s="34" t="str">
        <f>IF(GW121&lt;&gt;"",HLOOKUP(COUNT($DW121:GW121)+1,$G$4:$CX$8,GX$14,0)*$D121,IF($C121=GX$17,$G$6*$D121,""))</f>
        <v/>
      </c>
      <c r="GY121" s="34" t="str">
        <f>IF(GX121&lt;&gt;"",HLOOKUP(COUNT($DW121:GX121)+1,$G$4:$CX$8,GY$14,0)*$D121,IF($C121=GY$17,$G$6*$D121,""))</f>
        <v/>
      </c>
      <c r="GZ121" s="34" t="str">
        <f>IF(GY121&lt;&gt;"",HLOOKUP(COUNT($DW121:GY121)+1,$G$4:$CX$8,GZ$14,0)*$D121,IF($C121=GZ$17,$G$6*$D121,""))</f>
        <v/>
      </c>
      <c r="HA121" s="34" t="str">
        <f>IF(GZ121&lt;&gt;"",HLOOKUP(COUNT($DW121:GZ121)+1,$G$4:$CX$8,HA$14,0)*$D121,IF($C121=HA$17,$G$6*$D121,""))</f>
        <v/>
      </c>
      <c r="HB121" s="34" t="str">
        <f>IF(HA121&lt;&gt;"",HLOOKUP(COUNT($DW121:HA121)+1,$G$4:$CX$8,HB$14,0)*$D121,IF($C121=HB$17,$G$6*$D121,""))</f>
        <v/>
      </c>
      <c r="HC121" s="34" t="str">
        <f>IF(HB121&lt;&gt;"",HLOOKUP(COUNT($DW121:HB121)+1,$G$4:$CX$8,HC$14,0)*$D121,IF($C121=HC$17,$G$6*$D121,""))</f>
        <v/>
      </c>
      <c r="HD121" s="34" t="str">
        <f>IF(HC121&lt;&gt;"",HLOOKUP(COUNT($DW121:HC121)+1,$G$4:$CX$8,HD$14,0)*$D121,IF($C121=HD$17,$G$6*$D121,""))</f>
        <v/>
      </c>
      <c r="HE121" s="34" t="str">
        <f>IF(HD121&lt;&gt;"",HLOOKUP(COUNT($DW121:HD121)+1,$G$4:$CX$8,HE$14,0)*$D121,IF($C121=HE$17,$G$6*$D121,""))</f>
        <v/>
      </c>
      <c r="HF121" s="34" t="str">
        <f>IF(HE121&lt;&gt;"",HLOOKUP(COUNT($DW121:HE121)+1,$G$4:$CX$8,HF$14,0)*$D121,IF($C121=HF$17,$G$6*$D121,""))</f>
        <v/>
      </c>
      <c r="HG121" s="34" t="str">
        <f>IF(HF121&lt;&gt;"",HLOOKUP(COUNT($DW121:HF121)+1,$G$4:$CX$8,HG$14,0)*$D121,IF($C121=HG$17,$G$6*$D121,""))</f>
        <v/>
      </c>
      <c r="HH121" s="34" t="str">
        <f>IF(HG121&lt;&gt;"",HLOOKUP(COUNT($DW121:HG121)+1,$G$4:$CX$8,HH$14,0)*$D121,IF($C121=HH$17,$G$6*$D121,""))</f>
        <v/>
      </c>
      <c r="HI121" s="34" t="str">
        <f>IF(HH121&lt;&gt;"",HLOOKUP(COUNT($DW121:HH121)+1,$G$4:$CX$8,HI$14,0)*$D121,IF($C121=HI$17,$G$6*$D121,""))</f>
        <v/>
      </c>
      <c r="HJ121" s="34" t="str">
        <f>IF(HI121&lt;&gt;"",HLOOKUP(COUNT($DW121:HI121)+1,$G$4:$CX$8,HJ$14,0)*$D121,IF($C121=HJ$17,$G$6*$D121,""))</f>
        <v/>
      </c>
      <c r="HK121" s="34" t="str">
        <f>IF(HJ121&lt;&gt;"",HLOOKUP(COUNT($DW121:HJ121)+1,$G$4:$CX$8,HK$14,0)*$D121,IF($C121=HK$17,$G$6*$D121,""))</f>
        <v/>
      </c>
      <c r="HL121" s="34" t="str">
        <f>IF(HK121&lt;&gt;"",HLOOKUP(COUNT($DW121:HK121)+1,$G$4:$CX$8,HL$14,0)*$D121,IF($C121=HL$17,$G$6*$D121,""))</f>
        <v/>
      </c>
      <c r="HM121" s="34" t="str">
        <f>IF(HL121&lt;&gt;"",HLOOKUP(COUNT($DW121:HL121)+1,$G$4:$CX$8,HM$14,0)*$D121,IF($C121=HM$17,$G$6*$D121,""))</f>
        <v/>
      </c>
      <c r="HN121" s="34" t="str">
        <f>IF(HM121&lt;&gt;"",HLOOKUP(COUNT($DW121:HM121)+1,$G$4:$CX$8,HN$14,0)*$D121,IF($C121=HN$17,$G$6*$D121,""))</f>
        <v/>
      </c>
      <c r="HO121" s="34" t="str">
        <f>IF(HN121&lt;&gt;"",HLOOKUP(COUNT($DW121:HN121)+1,$G$4:$CX$8,HO$14,0)*$D121,IF($C121=HO$17,$G$6*$D121,""))</f>
        <v/>
      </c>
      <c r="HP121" s="34" t="str">
        <f>IF(HO121&lt;&gt;"",HLOOKUP(COUNT($DW121:HO121)+1,$G$4:$CX$8,HP$14,0)*$D121,IF($C121=HP$17,$G$6*$D121,""))</f>
        <v/>
      </c>
      <c r="HQ121" s="34" t="str">
        <f>IF(HP121&lt;&gt;"",HLOOKUP(COUNT($DW121:HP121)+1,$G$4:$CX$8,HQ$14,0)*$D121,IF($C121=HQ$17,$G$6*$D121,""))</f>
        <v/>
      </c>
      <c r="HR121" s="34" t="str">
        <f>IF(HQ121&lt;&gt;"",HLOOKUP(COUNT($DW121:HQ121)+1,$G$4:$CX$8,HR$14,0)*$D121,IF($C121=HR$17,$G$6*$D121,""))</f>
        <v/>
      </c>
      <c r="HS121" s="34" t="str">
        <f>IF(HR121&lt;&gt;"",HLOOKUP(COUNT($DW121:HR121)+1,$G$4:$CX$8,HS$14,0)*$D121,IF($C121=HS$17,$G$6*$D121,""))</f>
        <v/>
      </c>
      <c r="HT121" s="34" t="str">
        <f>IF(HS121&lt;&gt;"",HLOOKUP(COUNT($DW121:HS121)+1,$G$4:$CX$8,HT$14,0)*$D121,IF($C121=HT$17,$G$6*$D121,""))</f>
        <v/>
      </c>
      <c r="HU121" s="34" t="str">
        <f>IF(HT121&lt;&gt;"",HLOOKUP(COUNT($DW121:HT121)+1,$G$4:$CX$8,HU$14,0)*$D121,IF($C121=HU$17,$G$6*$D121,""))</f>
        <v/>
      </c>
      <c r="HV121" s="34">
        <f>IF(HU121&lt;&gt;"",HLOOKUP(COUNT($DW121:HU121)+1,$G$4:$CX$8,HV$14,0)*$D121,IF($C121=HV$17,$G$6*$D121,""))</f>
        <v>0</v>
      </c>
      <c r="HW121" s="34">
        <f>IF(HV121&lt;&gt;"",HLOOKUP(COUNT($DW121:HV121)+1,$G$4:$CX$8,HW$14,0)*$D121,IF($C121=HW$17,$G$6*$D121,""))</f>
        <v>7500</v>
      </c>
      <c r="HX121" s="34">
        <f>IF(HW121&lt;&gt;"",HLOOKUP(COUNT($DW121:HW121)+1,$G$4:$CX$8,HX$14,0)*$D121,IF($C121=HX$17,$G$6*$D121,""))</f>
        <v>7500</v>
      </c>
      <c r="HY121" s="34">
        <f>IF(HX121&lt;&gt;"",HLOOKUP(COUNT($DW121:HX121)+1,$G$4:$CX$8,HY$14,0)*$D121,IF($C121=HY$17,$G$6*$D121,""))</f>
        <v>7500</v>
      </c>
      <c r="HZ121" s="34">
        <f>IF(HY121&lt;&gt;"",HLOOKUP(COUNT($DW121:HY121)+1,$G$4:$CX$8,HZ$14,0)*$D121,IF($C121=HZ$17,$G$6*$D121,""))</f>
        <v>9048.4582084179765</v>
      </c>
      <c r="IA121" s="34">
        <f>IF(HZ121&lt;&gt;"",HLOOKUP(COUNT($DW121:HZ121)+1,$G$4:$CX$8,IA$14,0)*$D121,IF($C121=IA$17,$G$6*$D121,""))</f>
        <v>11310.572760522478</v>
      </c>
      <c r="IB121" s="34">
        <f>IF(IA121&lt;&gt;"",HLOOKUP(COUNT($DW121:IA121)+1,$G$4:$CX$8,IB$14,0)*$D121,IF($C121=IB$17,$G$6*$D121,""))</f>
        <v>13572.687312626966</v>
      </c>
      <c r="IC121" s="34">
        <f>IF(IB121&lt;&gt;"",HLOOKUP(COUNT($DW121:IB121)+1,$G$4:$CX$8,IC$14,0)*$D121,IF($C121=IC$17,$G$6*$D121,""))</f>
        <v>15744.31728264728</v>
      </c>
      <c r="ID121" s="34">
        <f>IF(IC121&lt;&gt;"",HLOOKUP(COUNT($DW121:IC121)+1,$G$4:$CX$8,ID$14,0)*$D121,IF($C121=ID$17,$G$6*$D121,""))</f>
        <v>17948.521702217906</v>
      </c>
      <c r="IE121" s="34">
        <f>IF(ID121&lt;&gt;"",HLOOKUP(COUNT($DW121:ID121)+1,$G$4:$CX$8,IE$14,0)*$D121,IF($C121=IE$17,$G$6*$D121,""))</f>
        <v>20281.829523506218</v>
      </c>
      <c r="IF121" s="34">
        <f>IF(IE121&lt;&gt;"",HLOOKUP(COUNT($DW121:IE121)+1,$G$4:$CX$8,IF$14,0)*$D121,IF($C121=IF$17,$G$6*$D121,""))</f>
        <v>22512.830771091903</v>
      </c>
      <c r="IG121" s="34">
        <f>IF(IF121&lt;&gt;"",HLOOKUP(COUNT($DW121:IF121)+1,$G$4:$CX$8,IG$14,0)*$D121,IF($C121=IG$17,$G$6*$D121,""))</f>
        <v>24764.113848201101</v>
      </c>
      <c r="IH121" s="34">
        <f>IF(IG121&lt;&gt;"",HLOOKUP(COUNT($DW121:IG121)+1,$G$4:$CX$8,IH$14,0)*$D121,IF($C121=IH$17,$G$6*$D121,""))</f>
        <v>18573.085386150833</v>
      </c>
      <c r="II121" s="34">
        <f>IF(IH121&lt;&gt;"",HLOOKUP(COUNT($DW121:IH121)+1,$G$4:$CX$8,II$14,0)*$D121,IF($C121=II$17,$G$6*$D121,""))</f>
        <v>17644.431116843283</v>
      </c>
      <c r="IJ121" s="34">
        <f>IF(II121&lt;&gt;"",HLOOKUP(COUNT($DW121:II121)+1,$G$4:$CX$8,IJ$14,0)*$D121,IF($C121=IJ$17,$G$6*$D121,""))</f>
        <v>19408.874228527617</v>
      </c>
      <c r="IK121" s="34">
        <f>IF(IJ121&lt;&gt;"",HLOOKUP(COUNT($DW121:IJ121)+1,$G$4:$CX$8,IK$14,0)*$D121,IF($C121=IK$17,$G$6*$D121,""))</f>
        <v>21349.761651380388</v>
      </c>
      <c r="IL121" s="34">
        <f>IF(IK121&lt;&gt;"",HLOOKUP(COUNT($DW121:IK121)+1,$G$4:$CX$8,IL$14,0)*$D121,IF($C121=IL$17,$G$6*$D121,""))</f>
        <v>23484.73781651842</v>
      </c>
      <c r="IM121" s="34">
        <f>IF(IL121&lt;&gt;"",HLOOKUP(COUNT($DW121:IL121)+1,$G$4:$CX$8,IM$14,0)*$D121,IF($C121=IM$17,$G$6*$D121,""))</f>
        <v>25833.211598170259</v>
      </c>
      <c r="IO121" s="34" t="str">
        <f>IF(IN121&lt;&gt;"",HLOOKUP(COUNT($IN121:IN121)+1,$G$4:$EH$8,IO$14,0)*$D121,IF($C121=IO$17,$G$7*$D121,""))</f>
        <v/>
      </c>
      <c r="IP121" s="34" t="str">
        <f>IF(IO121&lt;&gt;"",HLOOKUP(COUNT($IN121:IO121)+1,$G$4:$EH$8,IP$14,0)*$D121,IF($C121=IP$17,$G$7*$D121,""))</f>
        <v/>
      </c>
      <c r="IQ121" s="34" t="str">
        <f>IF(IP121&lt;&gt;"",HLOOKUP(COUNT($IN121:IP121)+1,$G$4:$EH$8,IQ$14,0)*$D121,IF($C121=IQ$17,$G$7*$D121,""))</f>
        <v/>
      </c>
      <c r="IR121" s="34" t="str">
        <f>IF(IQ121&lt;&gt;"",HLOOKUP(COUNT($IN121:IQ121)+1,$G$4:$EH$8,IR$14,0)*$D121,IF($C121=IR$17,$G$7*$D121,""))</f>
        <v/>
      </c>
      <c r="IS121" s="34" t="str">
        <f>IF(IR121&lt;&gt;"",HLOOKUP(COUNT($IN121:IR121)+1,$G$4:$EH$8,IS$14,0)*$D121,IF($C121=IS$17,$G$7*$D121,""))</f>
        <v/>
      </c>
      <c r="IT121" s="34" t="str">
        <f>IF(IS121&lt;&gt;"",HLOOKUP(COUNT($IN121:IS121)+1,$G$4:$EH$8,IT$14,0)*$D121,IF($C121=IT$17,$G$7*$D121,""))</f>
        <v/>
      </c>
      <c r="IU121" s="34" t="str">
        <f>IF(IT121&lt;&gt;"",HLOOKUP(COUNT($IN121:IT121)+1,$G$4:$EH$8,IU$14,0)*$D121,IF($C121=IU$17,$G$7*$D121,""))</f>
        <v/>
      </c>
      <c r="IV121" s="34" t="str">
        <f>IF(IU121&lt;&gt;"",HLOOKUP(COUNT($IN121:IU121)+1,$G$4:$EH$8,IV$14,0)*$D121,IF($C121=IV$17,$G$7*$D121,""))</f>
        <v/>
      </c>
      <c r="IW121" s="34" t="str">
        <f>IF(IV121&lt;&gt;"",HLOOKUP(COUNT($IN121:IV121)+1,$G$4:$EH$8,IW$14,0)*$D121,IF($C121=IW$17,$G$7*$D121,""))</f>
        <v/>
      </c>
      <c r="IX121" s="34" t="str">
        <f>IF(IW121&lt;&gt;"",HLOOKUP(COUNT($IN121:IW121)+1,$G$4:$EH$8,IX$14,0)*$D121,IF($C121=IX$17,$G$7*$D121,""))</f>
        <v/>
      </c>
      <c r="IY121" s="34" t="str">
        <f>IF(IX121&lt;&gt;"",HLOOKUP(COUNT($IN121:IX121)+1,$G$4:$EH$8,IY$14,0)*$D121,IF($C121=IY$17,$G$7*$D121,""))</f>
        <v/>
      </c>
      <c r="IZ121" s="34" t="str">
        <f>IF(IY121&lt;&gt;"",HLOOKUP(COUNT($IN121:IY121)+1,$G$4:$EH$8,IZ$14,0)*$D121,IF($C121=IZ$17,$G$7*$D121,""))</f>
        <v/>
      </c>
      <c r="JA121" s="34" t="str">
        <f>IF(IZ121&lt;&gt;"",HLOOKUP(COUNT($IN121:IZ121)+1,$G$4:$EH$8,JA$14,0)*$D121,IF($C121=JA$17,$G$7*$D121,""))</f>
        <v/>
      </c>
      <c r="JB121" s="34" t="str">
        <f>IF(JA121&lt;&gt;"",HLOOKUP(COUNT($IN121:JA121)+1,$G$4:$EH$8,JB$14,0)*$D121,IF($C121=JB$17,$G$7*$D121,""))</f>
        <v/>
      </c>
      <c r="JC121" s="34" t="str">
        <f>IF(JB121&lt;&gt;"",HLOOKUP(COUNT($IN121:JB121)+1,$G$4:$EH$8,JC$14,0)*$D121,IF($C121=JC$17,$G$7*$D121,""))</f>
        <v/>
      </c>
      <c r="JD121" s="34" t="str">
        <f>IF(JC121&lt;&gt;"",HLOOKUP(COUNT($IN121:JC121)+1,$G$4:$EH$8,JD$14,0)*$D121,IF($C121=JD$17,$G$7*$D121,""))</f>
        <v/>
      </c>
      <c r="JE121" s="34" t="str">
        <f>IF(JD121&lt;&gt;"",HLOOKUP(COUNT($IN121:JD121)+1,$G$4:$EH$8,JE$14,0)*$D121,IF($C121=JE$17,$G$7*$D121,""))</f>
        <v/>
      </c>
      <c r="JF121" s="34" t="str">
        <f>IF(JE121&lt;&gt;"",HLOOKUP(COUNT($IN121:JE121)+1,$G$4:$EH$8,JF$14,0)*$D121,IF($C121=JF$17,$G$7*$D121,""))</f>
        <v/>
      </c>
      <c r="JG121" s="34" t="str">
        <f>IF(JF121&lt;&gt;"",HLOOKUP(COUNT($IN121:JF121)+1,$G$4:$EH$8,JG$14,0)*$D121,IF($C121=JG$17,$G$7*$D121,""))</f>
        <v/>
      </c>
      <c r="JH121" s="34" t="str">
        <f>IF(JG121&lt;&gt;"",HLOOKUP(COUNT($IN121:JG121)+1,$G$4:$EH$8,JH$14,0)*$D121,IF($C121=JH$17,$G$7*$D121,""))</f>
        <v/>
      </c>
      <c r="JI121" s="34" t="str">
        <f>IF(JH121&lt;&gt;"",HLOOKUP(COUNT($IN121:JH121)+1,$G$4:$EH$8,JI$14,0)*$D121,IF($C121=JI$17,$G$7*$D121,""))</f>
        <v/>
      </c>
      <c r="JJ121" s="34" t="str">
        <f>IF(JI121&lt;&gt;"",HLOOKUP(COUNT($IN121:JI121)+1,$G$4:$EH$8,JJ$14,0)*$D121,IF($C121=JJ$17,$G$7*$D121,""))</f>
        <v/>
      </c>
      <c r="JK121" s="34" t="str">
        <f>IF(JJ121&lt;&gt;"",HLOOKUP(COUNT($IN121:JJ121)+1,$G$4:$EH$8,JK$14,0)*$D121,IF($C121=JK$17,$G$7*$D121,""))</f>
        <v/>
      </c>
      <c r="JL121" s="34" t="str">
        <f>IF(JK121&lt;&gt;"",HLOOKUP(COUNT($IN121:JK121)+1,$G$4:$EH$8,JL$14,0)*$D121,IF($C121=JL$17,$G$7*$D121,""))</f>
        <v/>
      </c>
      <c r="JM121" s="34" t="str">
        <f>IF(JL121&lt;&gt;"",HLOOKUP(COUNT($IN121:JL121)+1,$G$4:$EH$8,JM$14,0)*$D121,IF($C121=JM$17,$G$7*$D121,""))</f>
        <v/>
      </c>
      <c r="JN121" s="34" t="str">
        <f>IF(JM121&lt;&gt;"",HLOOKUP(COUNT($IN121:JM121)+1,$G$4:$EH$8,JN$14,0)*$D121,IF($C121=JN$17,$G$7*$D121,""))</f>
        <v/>
      </c>
      <c r="JO121" s="34" t="str">
        <f>IF(JN121&lt;&gt;"",HLOOKUP(COUNT($IN121:JN121)+1,$G$4:$EH$8,JO$14,0)*$D121,IF($C121=JO$17,$G$7*$D121,""))</f>
        <v/>
      </c>
      <c r="JP121" s="34" t="str">
        <f>IF(JO121&lt;&gt;"",HLOOKUP(COUNT($IN121:JO121)+1,$G$4:$EH$8,JP$14,0)*$D121,IF($C121=JP$17,$G$7*$D121,""))</f>
        <v/>
      </c>
      <c r="JQ121" s="34" t="str">
        <f>IF(JP121&lt;&gt;"",HLOOKUP(COUNT($IN121:JP121)+1,$G$4:$EH$8,JQ$14,0)*$D121,IF($C121=JQ$17,$G$7*$D121,""))</f>
        <v/>
      </c>
      <c r="JR121" s="34" t="str">
        <f>IF(JQ121&lt;&gt;"",HLOOKUP(COUNT($IN121:JQ121)+1,$G$4:$EH$8,JR$14,0)*$D121,IF($C121=JR$17,$G$7*$D121,""))</f>
        <v/>
      </c>
      <c r="JS121" s="34" t="str">
        <f>IF(JR121&lt;&gt;"",HLOOKUP(COUNT($IN121:JR121)+1,$G$4:$EH$8,JS$14,0)*$D121,IF($C121=JS$17,$G$7*$D121,""))</f>
        <v/>
      </c>
      <c r="JT121" s="34" t="str">
        <f>IF(JS121&lt;&gt;"",HLOOKUP(COUNT($IN121:JS121)+1,$G$4:$EH$8,JT$14,0)*$D121,IF($C121=JT$17,$G$7*$D121,""))</f>
        <v/>
      </c>
      <c r="JU121" s="34" t="str">
        <f>IF(JT121&lt;&gt;"",HLOOKUP(COUNT($IN121:JT121)+1,$G$4:$EH$8,JU$14,0)*$D121,IF($C121=JU$17,$G$7*$D121,""))</f>
        <v/>
      </c>
      <c r="JV121" s="34" t="str">
        <f>IF(JU121&lt;&gt;"",HLOOKUP(COUNT($IN121:JU121)+1,$G$4:$EH$8,JV$14,0)*$D121,IF($C121=JV$17,$G$7*$D121,""))</f>
        <v/>
      </c>
      <c r="JW121" s="34" t="str">
        <f>IF(JV121&lt;&gt;"",HLOOKUP(COUNT($IN121:JV121)+1,$G$4:$EH$8,JW$14,0)*$D121,IF($C121=JW$17,$G$7*$D121,""))</f>
        <v/>
      </c>
      <c r="JX121" s="34" t="str">
        <f>IF(JW121&lt;&gt;"",HLOOKUP(COUNT($IN121:JW121)+1,$G$4:$EH$8,JX$14,0)*$D121,IF($C121=JX$17,$G$7*$D121,""))</f>
        <v/>
      </c>
      <c r="JY121" s="34" t="str">
        <f>IF(JX121&lt;&gt;"",HLOOKUP(COUNT($IN121:JX121)+1,$G$4:$EH$8,JY$14,0)*$D121,IF($C121=JY$17,$G$7*$D121,""))</f>
        <v/>
      </c>
      <c r="JZ121" s="34" t="str">
        <f>IF(JY121&lt;&gt;"",HLOOKUP(COUNT($IN121:JY121)+1,$G$4:$EH$8,JZ$14,0)*$D121,IF($C121=JZ$17,$G$7*$D121,""))</f>
        <v/>
      </c>
      <c r="KA121" s="34" t="str">
        <f>IF(JZ121&lt;&gt;"",HLOOKUP(COUNT($IN121:JZ121)+1,$G$4:$EH$8,KA$14,0)*$D121,IF($C121=KA$17,$G$7*$D121,""))</f>
        <v/>
      </c>
      <c r="KB121" s="34" t="str">
        <f>IF(KA121&lt;&gt;"",HLOOKUP(COUNT($IN121:KA121)+1,$G$4:$EH$8,KB$14,0)*$D121,IF($C121=KB$17,$G$7*$D121,""))</f>
        <v/>
      </c>
      <c r="KC121" s="34" t="str">
        <f>IF(KB121&lt;&gt;"",HLOOKUP(COUNT($IN121:KB121)+1,$G$4:$EH$8,KC$14,0)*$D121,IF($C121=KC$17,$G$7*$D121,""))</f>
        <v/>
      </c>
      <c r="KD121" s="34" t="str">
        <f>IF(KC121&lt;&gt;"",HLOOKUP(COUNT($IN121:KC121)+1,$G$4:$EH$8,KD$14,0)*$D121,IF($C121=KD$17,$G$7*$D121,""))</f>
        <v/>
      </c>
      <c r="KE121" s="34" t="str">
        <f>IF(KD121&lt;&gt;"",HLOOKUP(COUNT($IN121:KD121)+1,$G$4:$EH$8,KE$14,0)*$D121,IF($C121=KE$17,$G$7*$D121,""))</f>
        <v/>
      </c>
      <c r="KF121" s="34" t="str">
        <f>IF(KE121&lt;&gt;"",HLOOKUP(COUNT($IN121:KE121)+1,$G$4:$EH$8,KF$14,0)*$D121,IF($C121=KF$17,$G$7*$D121,""))</f>
        <v/>
      </c>
      <c r="KG121" s="34" t="str">
        <f>IF(KF121&lt;&gt;"",HLOOKUP(COUNT($IN121:KF121)+1,$G$4:$EH$8,KG$14,0)*$D121,IF($C121=KG$17,$G$7*$D121,""))</f>
        <v/>
      </c>
      <c r="KH121" s="34" t="str">
        <f>IF(KG121&lt;&gt;"",HLOOKUP(COUNT($IN121:KG121)+1,$G$4:$EH$8,KH$14,0)*$D121,IF($C121=KH$17,$G$7*$D121,""))</f>
        <v/>
      </c>
      <c r="KI121" s="34" t="str">
        <f>IF(KH121&lt;&gt;"",HLOOKUP(COUNT($IN121:KH121)+1,$G$4:$EH$8,KI$14,0)*$D121,IF($C121=KI$17,$G$7*$D121,""))</f>
        <v/>
      </c>
      <c r="KJ121" s="34" t="str">
        <f>IF(KI121&lt;&gt;"",HLOOKUP(COUNT($IN121:KI121)+1,$G$4:$EH$8,KJ$14,0)*$D121,IF($C121=KJ$17,$G$7*$D121,""))</f>
        <v/>
      </c>
      <c r="KK121" s="34" t="str">
        <f>IF(KJ121&lt;&gt;"",HLOOKUP(COUNT($IN121:KJ121)+1,$G$4:$EH$8,KK$14,0)*$D121,IF($C121=KK$17,$G$7*$D121,""))</f>
        <v/>
      </c>
      <c r="KL121" s="34" t="str">
        <f>IF(KK121&lt;&gt;"",HLOOKUP(COUNT($IN121:KK121)+1,$G$4:$EH$8,KL$14,0)*$D121,IF($C121=KL$17,$G$7*$D121,""))</f>
        <v/>
      </c>
      <c r="KM121" s="34" t="str">
        <f>IF(KL121&lt;&gt;"",HLOOKUP(COUNT($IN121:KL121)+1,$G$4:$EH$8,KM$14,0)*$D121,IF($C121=KM$17,$G$7*$D121,""))</f>
        <v/>
      </c>
      <c r="KN121" s="34" t="str">
        <f>IF(KM121&lt;&gt;"",HLOOKUP(COUNT($IN121:KM121)+1,$G$4:$EH$8,KN$14,0)*$D121,IF($C121=KN$17,$G$7*$D121,""))</f>
        <v/>
      </c>
      <c r="KO121" s="34" t="str">
        <f>IF(KN121&lt;&gt;"",HLOOKUP(COUNT($IN121:KN121)+1,$G$4:$EH$8,KO$14,0)*$D121,IF($C121=KO$17,$G$7*$D121,""))</f>
        <v/>
      </c>
      <c r="KP121" s="34" t="str">
        <f>IF(KO121&lt;&gt;"",HLOOKUP(COUNT($IN121:KO121)+1,$G$4:$EH$8,KP$14,0)*$D121,IF($C121=KP$17,$G$7*$D121,""))</f>
        <v/>
      </c>
      <c r="KQ121" s="34" t="str">
        <f>IF(KP121&lt;&gt;"",HLOOKUP(COUNT($IN121:KP121)+1,$G$4:$EH$8,KQ$14,0)*$D121,IF($C121=KQ$17,$G$7*$D121,""))</f>
        <v/>
      </c>
      <c r="KR121" s="34" t="str">
        <f>IF(KQ121&lt;&gt;"",HLOOKUP(COUNT($IN121:KQ121)+1,$G$4:$EH$8,KR$14,0)*$D121,IF($C121=KR$17,$G$7*$D121,""))</f>
        <v/>
      </c>
      <c r="KS121" s="34" t="str">
        <f>IF(KR121&lt;&gt;"",HLOOKUP(COUNT($IN121:KR121)+1,$G$4:$EH$8,KS$14,0)*$D121,IF($C121=KS$17,$G$7*$D121,""))</f>
        <v/>
      </c>
      <c r="KT121" s="34" t="str">
        <f>IF(KS121&lt;&gt;"",HLOOKUP(COUNT($IN121:KS121)+1,$G$4:$EH$8,KT$14,0)*$D121,IF($C121=KT$17,$G$7*$D121,""))</f>
        <v/>
      </c>
      <c r="KU121" s="34" t="str">
        <f>IF(KT121&lt;&gt;"",HLOOKUP(COUNT($IN121:KT121)+1,$G$4:$EH$8,KU$14,0)*$D121,IF($C121=KU$17,$G$7*$D121,""))</f>
        <v/>
      </c>
      <c r="KV121" s="34" t="str">
        <f>IF(KU121&lt;&gt;"",HLOOKUP(COUNT($IN121:KU121)+1,$G$4:$EH$8,KV$14,0)*$D121,IF($C121=KV$17,$G$7*$D121,""))</f>
        <v/>
      </c>
      <c r="KW121" s="34" t="str">
        <f>IF(KV121&lt;&gt;"",HLOOKUP(COUNT($IN121:KV121)+1,$G$4:$EH$8,KW$14,0)*$D121,IF($C121=KW$17,$G$7*$D121,""))</f>
        <v/>
      </c>
      <c r="KX121" s="34" t="str">
        <f>IF(KW121&lt;&gt;"",HLOOKUP(COUNT($IN121:KW121)+1,$G$4:$EH$8,KX$14,0)*$D121,IF($C121=KX$17,$G$7*$D121,""))</f>
        <v/>
      </c>
      <c r="KY121" s="34" t="str">
        <f>IF(KX121&lt;&gt;"",HLOOKUP(COUNT($IN121:KX121)+1,$G$4:$EH$8,KY$14,0)*$D121,IF($C121=KY$17,$G$7*$D121,""))</f>
        <v/>
      </c>
      <c r="KZ121" s="34" t="str">
        <f>IF(KY121&lt;&gt;"",HLOOKUP(COUNT($IN121:KY121)+1,$G$4:$EH$8,KZ$14,0)*$D121,IF($C121=KZ$17,$G$7*$D121,""))</f>
        <v/>
      </c>
      <c r="LA121" s="34" t="str">
        <f>IF(KZ121&lt;&gt;"",HLOOKUP(COUNT($IN121:KZ121)+1,$G$4:$EH$8,LA$14,0)*$D121,IF($C121=LA$17,$G$7*$D121,""))</f>
        <v/>
      </c>
      <c r="LB121" s="34" t="str">
        <f>IF(LA121&lt;&gt;"",HLOOKUP(COUNT($IN121:LA121)+1,$G$4:$EH$8,LB$14,0)*$D121,IF($C121=LB$17,$G$7*$D121,""))</f>
        <v/>
      </c>
      <c r="LC121" s="34" t="str">
        <f>IF(LB121&lt;&gt;"",HLOOKUP(COUNT($IN121:LB121)+1,$G$4:$EH$8,LC$14,0)*$D121,IF($C121=LC$17,$G$7*$D121,""))</f>
        <v/>
      </c>
      <c r="LD121" s="34" t="str">
        <f>IF(LC121&lt;&gt;"",HLOOKUP(COUNT($IN121:LC121)+1,$G$4:$EH$8,LD$14,0)*$D121,IF($C121=LD$17,$G$7*$D121,""))</f>
        <v/>
      </c>
      <c r="LE121" s="34" t="str">
        <f>IF(LD121&lt;&gt;"",HLOOKUP(COUNT($IN121:LD121)+1,$G$4:$EH$8,LE$14,0)*$D121,IF($C121=LE$17,$G$7*$D121,""))</f>
        <v/>
      </c>
      <c r="LF121" s="34" t="str">
        <f>IF(LE121&lt;&gt;"",HLOOKUP(COUNT($IN121:LE121)+1,$G$4:$EH$8,LF$14,0)*$D121,IF($C121=LF$17,$G$7*$D121,""))</f>
        <v/>
      </c>
      <c r="LG121" s="34" t="str">
        <f>IF(LF121&lt;&gt;"",HLOOKUP(COUNT($IN121:LF121)+1,$G$4:$EH$8,LG$14,0)*$D121,IF($C121=LG$17,$G$7*$D121,""))</f>
        <v/>
      </c>
      <c r="LH121" s="34" t="str">
        <f>IF(LG121&lt;&gt;"",HLOOKUP(COUNT($IN121:LG121)+1,$G$4:$EH$8,LH$14,0)*$D121,IF($C121=LH$17,$G$7*$D121,""))</f>
        <v/>
      </c>
      <c r="LI121" s="34" t="str">
        <f>IF(LH121&lt;&gt;"",HLOOKUP(COUNT($IN121:LH121)+1,$G$4:$EH$8,LI$14,0)*$D121,IF($C121=LI$17,$G$7*$D121,""))</f>
        <v/>
      </c>
      <c r="LJ121" s="34" t="str">
        <f>IF(LI121&lt;&gt;"",HLOOKUP(COUNT($IN121:LI121)+1,$G$4:$EH$8,LJ$14,0)*$D121,IF($C121=LJ$17,$G$7*$D121,""))</f>
        <v/>
      </c>
      <c r="LK121" s="34" t="str">
        <f>IF(LJ121&lt;&gt;"",HLOOKUP(COUNT($IN121:LJ121)+1,$G$4:$EH$8,LK$14,0)*$D121,IF($C121=LK$17,$G$7*$D121,""))</f>
        <v/>
      </c>
      <c r="LL121" s="34" t="str">
        <f>IF(LK121&lt;&gt;"",HLOOKUP(COUNT($IN121:LK121)+1,$G$4:$EH$8,LL$14,0)*$D121,IF($C121=LL$17,$G$7*$D121,""))</f>
        <v/>
      </c>
      <c r="LM121" s="34" t="str">
        <f>IF(LL121&lt;&gt;"",HLOOKUP(COUNT($IN121:LL121)+1,$G$4:$EH$8,LM$14,0)*$D121,IF($C121=LM$17,$G$7*$D121,""))</f>
        <v/>
      </c>
      <c r="LN121" s="34" t="str">
        <f>IF(LM121&lt;&gt;"",HLOOKUP(COUNT($IN121:LM121)+1,$G$4:$EH$8,LN$14,0)*$D121,IF($C121=LN$17,$G$7*$D121,""))</f>
        <v/>
      </c>
      <c r="LO121" s="34" t="str">
        <f>IF(LN121&lt;&gt;"",HLOOKUP(COUNT($IN121:LN121)+1,$G$4:$EH$8,LO$14,0)*$D121,IF($C121=LO$17,$G$7*$D121,""))</f>
        <v/>
      </c>
      <c r="LP121" s="34" t="str">
        <f>IF(LO121&lt;&gt;"",HLOOKUP(COUNT($IN121:LO121)+1,$G$4:$EH$8,LP$14,0)*$D121,IF($C121=LP$17,$G$7*$D121,""))</f>
        <v/>
      </c>
      <c r="LQ121" s="34" t="str">
        <f>IF(LP121&lt;&gt;"",HLOOKUP(COUNT($IN121:LP121)+1,$G$4:$EH$8,LQ$14,0)*$D121,IF($C121=LQ$17,$G$7*$D121,""))</f>
        <v/>
      </c>
      <c r="LR121" s="34" t="str">
        <f>IF(LQ121&lt;&gt;"",HLOOKUP(COUNT($IN121:LQ121)+1,$G$4:$EH$8,LR$14,0)*$D121,IF($C121=LR$17,$G$7*$D121,""))</f>
        <v/>
      </c>
      <c r="LS121" s="34" t="str">
        <f>IF(LR121&lt;&gt;"",HLOOKUP(COUNT($IN121:LR121)+1,$G$4:$EH$8,LS$14,0)*$D121,IF($C121=LS$17,$G$7*$D121,""))</f>
        <v/>
      </c>
      <c r="LT121" s="34" t="str">
        <f>IF(LS121&lt;&gt;"",HLOOKUP(COUNT($IN121:LS121)+1,$G$4:$EH$8,LT$14,0)*$D121,IF($C121=LT$17,$G$7*$D121,""))</f>
        <v/>
      </c>
      <c r="LU121" s="34" t="str">
        <f>IF(LT121&lt;&gt;"",HLOOKUP(COUNT($IN121:LT121)+1,$G$4:$EH$8,LU$14,0)*$D121,IF($C121=LU$17,$G$7*$D121,""))</f>
        <v/>
      </c>
      <c r="LV121" s="34" t="str">
        <f>IF(LU121&lt;&gt;"",HLOOKUP(COUNT($IN121:LU121)+1,$G$4:$EH$8,LV$14,0)*$D121,IF($C121=LV$17,$G$7*$D121,""))</f>
        <v/>
      </c>
      <c r="LW121" s="34" t="str">
        <f>IF(LV121&lt;&gt;"",HLOOKUP(COUNT($IN121:LV121)+1,$G$4:$EH$8,LW$14,0)*$D121,IF($C121=LW$17,$G$7*$D121,""))</f>
        <v/>
      </c>
      <c r="LX121" s="34" t="str">
        <f>IF(LW121&lt;&gt;"",HLOOKUP(COUNT($IN121:LW121)+1,$G$4:$EH$8,LX$14,0)*$D121,IF($C121=LX$17,$G$7*$D121,""))</f>
        <v/>
      </c>
      <c r="LY121" s="34" t="str">
        <f>IF(LX121&lt;&gt;"",HLOOKUP(COUNT($IN121:LX121)+1,$G$4:$EH$8,LY$14,0)*$D121,IF($C121=LY$17,$G$7*$D121,""))</f>
        <v/>
      </c>
      <c r="LZ121" s="34" t="str">
        <f>IF(LY121&lt;&gt;"",HLOOKUP(COUNT($IN121:LY121)+1,$G$4:$EH$8,LZ$14,0)*$D121,IF($C121=LZ$17,$G$7*$D121,""))</f>
        <v/>
      </c>
      <c r="MA121" s="34" t="str">
        <f>IF(LZ121&lt;&gt;"",HLOOKUP(COUNT($IN121:LZ121)+1,$G$4:$EH$8,MA$14,0)*$D121,IF($C121=MA$17,$G$7*$D121,""))</f>
        <v/>
      </c>
      <c r="MB121" s="34" t="str">
        <f>IF(MA121&lt;&gt;"",HLOOKUP(COUNT($IN121:MA121)+1,$G$4:$EH$8,MB$14,0)*$D121,IF($C121=MB$17,$G$7*$D121,""))</f>
        <v/>
      </c>
      <c r="MC121" s="34" t="str">
        <f>IF(MB121&lt;&gt;"",HLOOKUP(COUNT($IN121:MB121)+1,$G$4:$EH$8,MC$14,0)*$D121,IF($C121=MC$17,$G$7*$D121,""))</f>
        <v/>
      </c>
      <c r="MD121" s="34" t="str">
        <f>IF(MC121&lt;&gt;"",HLOOKUP(COUNT($IN121:MC121)+1,$G$4:$EH$8,MD$14,0)*$D121,IF($C121=MD$17,$G$7*$D121,""))</f>
        <v/>
      </c>
      <c r="ME121" s="34" t="str">
        <f>IF(MD121&lt;&gt;"",HLOOKUP(COUNT($IN121:MD121)+1,$G$4:$EH$8,ME$14,0)*$D121,IF($C121=ME$17,$G$7*$D121,""))</f>
        <v/>
      </c>
      <c r="MF121" s="1330" t="str">
        <f>IF(ME121&lt;&gt;"",HLOOKUP(COUNT($IN121:ME121)+1,$G$4:$EH$8,MF$14,0)*$D121,IF($C121=MF$17,$G$7*$D121,""))</f>
        <v/>
      </c>
      <c r="MG121" s="1330" t="str">
        <f>IF(MF121&lt;&gt;"",HLOOKUP(COUNT($IN121:MF121)+1,$G$4:$EH$8,MG$14,0)*$D121,IF($C121=MG$17,$G$7*$D121,""))</f>
        <v/>
      </c>
      <c r="MH121" s="1330" t="str">
        <f>IF(MG121&lt;&gt;"",HLOOKUP(COUNT($IN121:MG121)+1,$G$4:$EH$8,MH$14,0)*$D121,IF($C121=MH$17,$G$7*$D121,""))</f>
        <v/>
      </c>
      <c r="MI121" s="1330" t="str">
        <f>IF(MH121&lt;&gt;"",HLOOKUP(COUNT($IN121:MH121)+1,$G$4:$EH$8,MI$14,0)*$D121,IF($C121=MI$17,$G$7*$D121,""))</f>
        <v/>
      </c>
      <c r="MJ121" s="1330" t="str">
        <f>IF(MI121&lt;&gt;"",HLOOKUP(COUNT($IN121:MI121)+1,$G$4:$EH$8,MJ$14,0)*$D121,IF($C121=MJ$17,$G$7*$D121,""))</f>
        <v/>
      </c>
      <c r="MK121" s="1330" t="str">
        <f>IF(MJ121&lt;&gt;"",HLOOKUP(COUNT($IN121:MJ121)+1,$G$4:$EH$8,MK$14,0)*$D121,IF($C121=MK$17,$G$7*$D121,""))</f>
        <v/>
      </c>
      <c r="ML121" s="1330" t="str">
        <f>IF(MK121&lt;&gt;"",HLOOKUP(COUNT($IN121:MK121)+1,$G$4:$EH$8,ML$14,0)*$D121,IF($C121=ML$17,$G$7*$D121,""))</f>
        <v/>
      </c>
      <c r="MM121" s="1330">
        <f>IF(ML121&lt;&gt;"",HLOOKUP(COUNT($IN121:ML121)+1,$G$4:$EH$8,MM$14,0)*$D121,IF($C121=MM$17,$G$7*$D121,""))</f>
        <v>0</v>
      </c>
      <c r="MN121" s="1330">
        <f>IF(MM121&lt;&gt;"",HLOOKUP(COUNT($IN121:MM121)+1,$G$4:$EH$8,MN$14,0)*$D121,IF($C121=MN$17,$G$7*$D121,""))</f>
        <v>3750</v>
      </c>
      <c r="MO121" s="1330">
        <f>IF(MN121&lt;&gt;"",HLOOKUP(COUNT($IN121:MN121)+1,$G$4:$EH$8,MO$14,0)*$D121,IF($C121=MO$17,$G$7*$D121,""))</f>
        <v>3750</v>
      </c>
      <c r="MP121" s="1330">
        <f>IF(MO121&lt;&gt;"",HLOOKUP(COUNT($IN121:MO121)+1,$G$4:$EH$8,MP$14,0)*$D121,IF($C121=MP$17,$G$7*$D121,""))</f>
        <v>3750</v>
      </c>
      <c r="MQ121" s="1330">
        <f>IF(MP121&lt;&gt;"",HLOOKUP(COUNT($IN121:MP121)+1,$G$4:$EH$8,MQ$14,0)*$D121,IF($C121=MQ$17,$G$7*$D121,""))</f>
        <v>3750</v>
      </c>
      <c r="MR121" s="1330">
        <f>IF(MQ121&lt;&gt;"",HLOOKUP(COUNT($IN121:MQ121)+1,$G$4:$EH$8,MR$14,0)*$D121,IF($C121=MR$17,$G$7*$D121,""))</f>
        <v>3770.1909201741591</v>
      </c>
      <c r="MS121" s="1330">
        <f>IF(MR121&lt;&gt;"",HLOOKUP(COUNT($IN121:MR121)+1,$G$4:$EH$8,MS$14,0)*$D121,IF($C121=MS$17,$G$7*$D121,""))</f>
        <v>4524.2291042089882</v>
      </c>
      <c r="MT121" s="1330">
        <f>IF(MS121&lt;&gt;"",HLOOKUP(COUNT($IN121:MS121)+1,$G$4:$EH$8,MT$14,0)*$D121,IF($C121=MT$17,$G$7*$D121,""))</f>
        <v>5248.1057608824267</v>
      </c>
      <c r="MU121" s="1330">
        <f>IF(MT121&lt;&gt;"",HLOOKUP(COUNT($IN121:MT121)+1,$G$4:$EH$8,MU$14,0)*$D121,IF($C121=MU$17,$G$7*$D121,""))</f>
        <v>5982.8405674059686</v>
      </c>
      <c r="MV121" s="1330">
        <f>IF(MU121&lt;&gt;"",HLOOKUP(COUNT($IN121:MU121)+1,$G$4:$EH$8,MV$14,0)*$D121,IF($C121=MV$17,$G$7*$D121,""))</f>
        <v>6760.6098411687399</v>
      </c>
      <c r="MW121" s="1330">
        <f>IF(MV121&lt;&gt;"",HLOOKUP(COUNT($IN121:MV121)+1,$G$4:$EH$8,MW$14,0)*$D121,IF($C121=MW$17,$G$7*$D121,""))</f>
        <v>7504.2769236973027</v>
      </c>
      <c r="MX121" s="1330">
        <f>IF(MW121&lt;&gt;"",HLOOKUP(COUNT($IN121:MW121)+1,$G$4:$EH$8,MX$14,0)*$D121,IF($C121=MX$17,$G$7*$D121,""))</f>
        <v>8254.7046160670325</v>
      </c>
      <c r="MY121" s="1330">
        <f>IF(MX121&lt;&gt;"",HLOOKUP(COUNT($IN121:MX121)+1,$G$4:$EH$8,MY$14,0)*$D121,IF($C121=MY$17,$G$7*$D121,""))</f>
        <v>6191.0284620502789</v>
      </c>
      <c r="MZ121" s="1330">
        <f>IF(MY121&lt;&gt;"",HLOOKUP(COUNT($IN121:MY121)+1,$G$4:$EH$8,MZ$14,0)*$D121,IF($C121=MZ$17,$G$7*$D121,""))</f>
        <v>5881.4770389477608</v>
      </c>
      <c r="NA121" s="1330">
        <f>IF(MZ121&lt;&gt;"",HLOOKUP(COUNT($IN121:MZ121)+1,$G$4:$EH$8,NA$14,0)*$D121,IF($C121=NA$17,$G$7*$D121,""))</f>
        <v>6469.6247428425395</v>
      </c>
      <c r="NB121" s="1330">
        <f>IF(NA121&lt;&gt;"",HLOOKUP(COUNT($IN121:NA121)+1,$G$4:$EH$8,NB$14,0)*$D121,IF($C121=NB$17,$G$7*$D121,""))</f>
        <v>7116.5872171267965</v>
      </c>
      <c r="NC121" s="1330">
        <f>IF(NB121&lt;&gt;"",HLOOKUP(COUNT($IN121:NB121)+1,$G$4:$EH$8,NC$14,0)*$D121,IF($C121=NC$17,$G$7*$D121,""))</f>
        <v>7828.2459388394727</v>
      </c>
      <c r="ND121" s="1330">
        <f>IF(NC121&lt;&gt;"",HLOOKUP(COUNT($IN121:NC121)+1,$G$4:$EH$8,ND$14,0)*$D121,IF($C121=ND$17,$G$7*$D121,""))</f>
        <v>8611.0705327234209</v>
      </c>
      <c r="NF121" s="34" t="str">
        <f>IF(NE121&lt;&gt;"",HLOOKUP(COUNT($NE121:NE121)+1,$G$4:$EH$8,NF$14,0)*$D121,IF($C121=NF$17,$G$8*$D121,""))</f>
        <v/>
      </c>
      <c r="NG121" s="34" t="str">
        <f>IF(NF121&lt;&gt;"",HLOOKUP(COUNT($NE121:NF121)+1,$G$4:$EH$8,NG$14,0)*$D121,IF($C121=NG$17,$G$8*$D121,""))</f>
        <v/>
      </c>
      <c r="NH121" s="34" t="str">
        <f>IF(NG121&lt;&gt;"",HLOOKUP(COUNT($NE121:NG121)+1,$G$4:$EH$8,NH$14,0)*$D121,IF($C121=NH$17,$G$8*$D121,""))</f>
        <v/>
      </c>
      <c r="NI121" s="34" t="str">
        <f>IF(NH121&lt;&gt;"",HLOOKUP(COUNT($NE121:NH121)+1,$G$4:$EH$8,NI$14,0)*$D121,IF($C121=NI$17,$G$8*$D121,""))</f>
        <v/>
      </c>
      <c r="NJ121" s="34" t="str">
        <f>IF(NI121&lt;&gt;"",HLOOKUP(COUNT($NE121:NI121)+1,$G$4:$EH$8,NJ$14,0)*$D121,IF($C121=NJ$17,$G$8*$D121,""))</f>
        <v/>
      </c>
      <c r="NK121" s="34" t="str">
        <f>IF(NJ121&lt;&gt;"",HLOOKUP(COUNT($NE121:NJ121)+1,$G$4:$EH$8,NK$14,0)*$D121,IF($C121=NK$17,$G$8*$D121,""))</f>
        <v/>
      </c>
      <c r="NL121" s="34" t="str">
        <f>IF(NK121&lt;&gt;"",HLOOKUP(COUNT($NE121:NK121)+1,$G$4:$EH$8,NL$14,0)*$D121,IF($C121=NL$17,$G$8*$D121,""))</f>
        <v/>
      </c>
      <c r="NM121" s="34" t="str">
        <f>IF(NL121&lt;&gt;"",HLOOKUP(COUNT($NE121:NL121)+1,$G$4:$EH$8,NM$14,0)*$D121,IF($C121=NM$17,$G$8*$D121,""))</f>
        <v/>
      </c>
      <c r="NN121" s="34" t="str">
        <f>IF(NM121&lt;&gt;"",HLOOKUP(COUNT($NE121:NM121)+1,$G$4:$EH$8,NN$14,0)*$D121,IF($C121=NN$17,$G$8*$D121,""))</f>
        <v/>
      </c>
      <c r="NO121" s="34" t="str">
        <f>IF(NN121&lt;&gt;"",HLOOKUP(COUNT($NE121:NN121)+1,$G$4:$EH$8,NO$14,0)*$D121,IF($C121=NO$17,$G$8*$D121,""))</f>
        <v/>
      </c>
      <c r="NP121" s="34" t="str">
        <f>IF(NO121&lt;&gt;"",HLOOKUP(COUNT($NE121:NO121)+1,$G$4:$EH$8,NP$14,0)*$D121,IF($C121=NP$17,$G$8*$D121,""))</f>
        <v/>
      </c>
      <c r="NQ121" s="34" t="str">
        <f>IF(NP121&lt;&gt;"",HLOOKUP(COUNT($NE121:NP121)+1,$G$4:$EH$8,NQ$14,0)*$D121,IF($C121=NQ$17,$G$8*$D121,""))</f>
        <v/>
      </c>
      <c r="NR121" s="34" t="str">
        <f>IF(NQ121&lt;&gt;"",HLOOKUP(COUNT($NE121:NQ121)+1,$G$4:$EH$8,NR$14,0)*$D121,IF($C121=NR$17,$G$8*$D121,""))</f>
        <v/>
      </c>
      <c r="NS121" s="34" t="str">
        <f>IF(NR121&lt;&gt;"",HLOOKUP(COUNT($NE121:NR121)+1,$G$4:$EH$8,NS$14,0)*$D121,IF($C121=NS$17,$G$8*$D121,""))</f>
        <v/>
      </c>
      <c r="NT121" s="34" t="str">
        <f>IF(NS121&lt;&gt;"",HLOOKUP(COUNT($NE121:NS121)+1,$G$4:$EH$8,NT$14,0)*$D121,IF($C121=NT$17,$G$8*$D121,""))</f>
        <v/>
      </c>
      <c r="NU121" s="34" t="str">
        <f>IF(NT121&lt;&gt;"",HLOOKUP(COUNT($NE121:NT121)+1,$G$4:$EH$8,NU$14,0)*$D121,IF($C121=NU$17,$G$8*$D121,""))</f>
        <v/>
      </c>
      <c r="NV121" s="34" t="str">
        <f>IF(NU121&lt;&gt;"",HLOOKUP(COUNT($NE121:NU121)+1,$G$4:$EH$8,NV$14,0)*$D121,IF($C121=NV$17,$G$8*$D121,""))</f>
        <v/>
      </c>
      <c r="NW121" s="34" t="str">
        <f>IF(NV121&lt;&gt;"",HLOOKUP(COUNT($NE121:NV121)+1,$G$4:$EH$8,NW$14,0)*$D121,IF($C121=NW$17,$G$8*$D121,""))</f>
        <v/>
      </c>
      <c r="NX121" s="34" t="str">
        <f>IF(NW121&lt;&gt;"",HLOOKUP(COUNT($NE121:NW121)+1,$G$4:$EH$8,NX$14,0)*$D121,IF($C121=NX$17,$G$8*$D121,""))</f>
        <v/>
      </c>
      <c r="NY121" s="34" t="str">
        <f>IF(NX121&lt;&gt;"",HLOOKUP(COUNT($NE121:NX121)+1,$G$4:$EH$8,NY$14,0)*$D121,IF($C121=NY$17,$G$8*$D121,""))</f>
        <v/>
      </c>
      <c r="NZ121" s="34" t="str">
        <f>IF(NY121&lt;&gt;"",HLOOKUP(COUNT($NE121:NY121)+1,$G$4:$EH$8,NZ$14,0)*$D121,IF($C121=NZ$17,$G$8*$D121,""))</f>
        <v/>
      </c>
      <c r="OA121" s="34" t="str">
        <f>IF(NZ121&lt;&gt;"",HLOOKUP(COUNT($NE121:NZ121)+1,$G$4:$EH$8,OA$14,0)*$D121,IF($C121=OA$17,$G$8*$D121,""))</f>
        <v/>
      </c>
      <c r="OB121" s="34" t="str">
        <f>IF(OA121&lt;&gt;"",HLOOKUP(COUNT($NE121:OA121)+1,$G$4:$EH$8,OB$14,0)*$D121,IF($C121=OB$17,$G$8*$D121,""))</f>
        <v/>
      </c>
      <c r="OC121" s="34" t="str">
        <f>IF(OB121&lt;&gt;"",HLOOKUP(COUNT($NE121:OB121)+1,$G$4:$EH$8,OC$14,0)*$D121,IF($C121=OC$17,$G$8*$D121,""))</f>
        <v/>
      </c>
      <c r="OD121" s="34" t="str">
        <f>IF(OC121&lt;&gt;"",HLOOKUP(COUNT($NE121:OC121)+1,$G$4:$EH$8,OD$14,0)*$D121,IF($C121=OD$17,$G$8*$D121,""))</f>
        <v/>
      </c>
      <c r="OE121" s="34" t="str">
        <f>IF(OD121&lt;&gt;"",HLOOKUP(COUNT($NE121:OD121)+1,$G$4:$EH$8,OE$14,0)*$D121,IF($C121=OE$17,$G$8*$D121,""))</f>
        <v/>
      </c>
      <c r="OF121" s="34" t="str">
        <f>IF(OE121&lt;&gt;"",HLOOKUP(COUNT($NE121:OE121)+1,$G$4:$EH$8,OF$14,0)*$D121,IF($C121=OF$17,$G$8*$D121,""))</f>
        <v/>
      </c>
      <c r="OG121" s="34" t="str">
        <f>IF(OF121&lt;&gt;"",HLOOKUP(COUNT($NE121:OF121)+1,$G$4:$EH$8,OG$14,0)*$D121,IF($C121=OG$17,$G$8*$D121,""))</f>
        <v/>
      </c>
      <c r="OH121" s="34" t="str">
        <f>IF(OG121&lt;&gt;"",HLOOKUP(COUNT($NE121:OG121)+1,$G$4:$EH$8,OH$14,0)*$D121,IF($C121=OH$17,$G$8*$D121,""))</f>
        <v/>
      </c>
      <c r="OI121" s="34" t="str">
        <f>IF(OH121&lt;&gt;"",HLOOKUP(COUNT($NE121:OH121)+1,$G$4:$EH$8,OI$14,0)*$D121,IF($C121=OI$17,$G$8*$D121,""))</f>
        <v/>
      </c>
      <c r="OJ121" s="34" t="str">
        <f>IF(OI121&lt;&gt;"",HLOOKUP(COUNT($NE121:OI121)+1,$G$4:$EH$8,OJ$14,0)*$D121,IF($C121=OJ$17,$G$8*$D121,""))</f>
        <v/>
      </c>
      <c r="OK121" s="34" t="str">
        <f>IF(OJ121&lt;&gt;"",HLOOKUP(COUNT($NE121:OJ121)+1,$G$4:$EH$8,OK$14,0)*$D121,IF($C121=OK$17,$G$8*$D121,""))</f>
        <v/>
      </c>
      <c r="OL121" s="34" t="str">
        <f>IF(OK121&lt;&gt;"",HLOOKUP(COUNT($NE121:OK121)+1,$G$4:$EH$8,OL$14,0)*$D121,IF($C121=OL$17,$G$8*$D121,""))</f>
        <v/>
      </c>
      <c r="OM121" s="34" t="str">
        <f>IF(OL121&lt;&gt;"",HLOOKUP(COUNT($NE121:OL121)+1,$G$4:$EH$8,OM$14,0)*$D121,IF($C121=OM$17,$G$8*$D121,""))</f>
        <v/>
      </c>
      <c r="ON121" s="34" t="str">
        <f>IF(OM121&lt;&gt;"",HLOOKUP(COUNT($NE121:OM121)+1,$G$4:$EH$8,ON$14,0)*$D121,IF($C121=ON$17,$G$8*$D121,""))</f>
        <v/>
      </c>
      <c r="OO121" s="34" t="str">
        <f>IF(ON121&lt;&gt;"",HLOOKUP(COUNT($NE121:ON121)+1,$G$4:$EH$8,OO$14,0)*$D121,IF($C121=OO$17,$G$8*$D121,""))</f>
        <v/>
      </c>
      <c r="OP121" s="34" t="str">
        <f>IF(OO121&lt;&gt;"",HLOOKUP(COUNT($NE121:OO121)+1,$G$4:$EH$8,OP$14,0)*$D121,IF($C121=OP$17,$G$8*$D121,""))</f>
        <v/>
      </c>
      <c r="OQ121" s="34" t="str">
        <f>IF(OP121&lt;&gt;"",HLOOKUP(COUNT($NE121:OP121)+1,$G$4:$EH$8,OQ$14,0)*$D121,IF($C121=OQ$17,$G$8*$D121,""))</f>
        <v/>
      </c>
      <c r="OR121" s="34" t="str">
        <f>IF(OQ121&lt;&gt;"",HLOOKUP(COUNT($NE121:OQ121)+1,$G$4:$EH$8,OR$14,0)*$D121,IF($C121=OR$17,$G$8*$D121,""))</f>
        <v/>
      </c>
      <c r="OS121" s="34" t="str">
        <f>IF(OR121&lt;&gt;"",HLOOKUP(COUNT($NE121:OR121)+1,$G$4:$EH$8,OS$14,0)*$D121,IF($C121=OS$17,$G$8*$D121,""))</f>
        <v/>
      </c>
      <c r="OT121" s="34" t="str">
        <f>IF(OS121&lt;&gt;"",HLOOKUP(COUNT($NE121:OS121)+1,$G$4:$EH$8,OT$14,0)*$D121,IF($C121=OT$17,$G$8*$D121,""))</f>
        <v/>
      </c>
      <c r="OU121" s="34" t="str">
        <f>IF(OT121&lt;&gt;"",HLOOKUP(COUNT($NE121:OT121)+1,$G$4:$EH$8,OU$14,0)*$D121,IF($C121=OU$17,$G$8*$D121,""))</f>
        <v/>
      </c>
      <c r="OV121" s="34" t="str">
        <f>IF(OU121&lt;&gt;"",HLOOKUP(COUNT($NE121:OU121)+1,$G$4:$EH$8,OV$14,0)*$D121,IF($C121=OV$17,$G$8*$D121,""))</f>
        <v/>
      </c>
      <c r="OW121" s="34" t="str">
        <f>IF(OV121&lt;&gt;"",HLOOKUP(COUNT($NE121:OV121)+1,$G$4:$EH$8,OW$14,0)*$D121,IF($C121=OW$17,$G$8*$D121,""))</f>
        <v/>
      </c>
      <c r="OX121" s="34" t="str">
        <f>IF(OW121&lt;&gt;"",HLOOKUP(COUNT($NE121:OW121)+1,$G$4:$EH$8,OX$14,0)*$D121,IF($C121=OX$17,$G$8*$D121,""))</f>
        <v/>
      </c>
      <c r="OY121" s="34" t="str">
        <f>IF(OX121&lt;&gt;"",HLOOKUP(COUNT($NE121:OX121)+1,$G$4:$EH$8,OY$14,0)*$D121,IF($C121=OY$17,$G$8*$D121,""))</f>
        <v/>
      </c>
      <c r="OZ121" s="34" t="str">
        <f>IF(OY121&lt;&gt;"",HLOOKUP(COUNT($NE121:OY121)+1,$G$4:$EH$8,OZ$14,0)*$D121,IF($C121=OZ$17,$G$8*$D121,""))</f>
        <v/>
      </c>
      <c r="PA121" s="34" t="str">
        <f>IF(OZ121&lt;&gt;"",HLOOKUP(COUNT($NE121:OZ121)+1,$G$4:$EH$8,PA$14,0)*$D121,IF($C121=PA$17,$G$8*$D121,""))</f>
        <v/>
      </c>
      <c r="PB121" s="34" t="str">
        <f>IF(PA121&lt;&gt;"",HLOOKUP(COUNT($NE121:PA121)+1,$G$4:$EH$8,PB$14,0)*$D121,IF($C121=PB$17,$G$8*$D121,""))</f>
        <v/>
      </c>
      <c r="PC121" s="34" t="str">
        <f>IF(PB121&lt;&gt;"",HLOOKUP(COUNT($NE121:PB121)+1,$G$4:$EH$8,PC$14,0)*$D121,IF($C121=PC$17,$G$8*$D121,""))</f>
        <v/>
      </c>
      <c r="PD121" s="34" t="str">
        <f>IF(PC121&lt;&gt;"",HLOOKUP(COUNT($NE121:PC121)+1,$G$4:$EH$8,PD$14,0)*$D121,IF($C121=PD$17,$G$8*$D121,""))</f>
        <v/>
      </c>
      <c r="PE121" s="34" t="str">
        <f>IF(PD121&lt;&gt;"",HLOOKUP(COUNT($NE121:PD121)+1,$G$4:$EH$8,PE$14,0)*$D121,IF($C121=PE$17,$G$8*$D121,""))</f>
        <v/>
      </c>
      <c r="PF121" s="34" t="str">
        <f>IF(PE121&lt;&gt;"",HLOOKUP(COUNT($NE121:PE121)+1,$G$4:$EH$8,PF$14,0)*$D121,IF($C121=PF$17,$G$8*$D121,""))</f>
        <v/>
      </c>
      <c r="PG121" s="34" t="str">
        <f>IF(PF121&lt;&gt;"",HLOOKUP(COUNT($NE121:PF121)+1,$G$4:$EH$8,PG$14,0)*$D121,IF($C121=PG$17,$G$8*$D121,""))</f>
        <v/>
      </c>
      <c r="PH121" s="34" t="str">
        <f>IF(PG121&lt;&gt;"",HLOOKUP(COUNT($NE121:PG121)+1,$G$4:$EH$8,PH$14,0)*$D121,IF($C121=PH$17,$G$8*$D121,""))</f>
        <v/>
      </c>
      <c r="PI121" s="34" t="str">
        <f>IF(PH121&lt;&gt;"",HLOOKUP(COUNT($NE121:PH121)+1,$G$4:$EH$8,PI$14,0)*$D121,IF($C121=PI$17,$G$8*$D121,""))</f>
        <v/>
      </c>
      <c r="PJ121" s="34" t="str">
        <f>IF(PI121&lt;&gt;"",HLOOKUP(COUNT($NE121:PI121)+1,$G$4:$EH$8,PJ$14,0)*$D121,IF($C121=PJ$17,$G$8*$D121,""))</f>
        <v/>
      </c>
      <c r="PK121" s="34" t="str">
        <f>IF(PJ121&lt;&gt;"",HLOOKUP(COUNT($NE121:PJ121)+1,$G$4:$EH$8,PK$14,0)*$D121,IF($C121=PK$17,$G$8*$D121,""))</f>
        <v/>
      </c>
      <c r="PL121" s="34" t="str">
        <f>IF(PK121&lt;&gt;"",HLOOKUP(COUNT($NE121:PK121)+1,$G$4:$EH$8,PL$14,0)*$D121,IF($C121=PL$17,$G$8*$D121,""))</f>
        <v/>
      </c>
      <c r="PM121" s="34" t="str">
        <f>IF(PL121&lt;&gt;"",HLOOKUP(COUNT($NE121:PL121)+1,$G$4:$EH$8,PM$14,0)*$D121,IF($C121=PM$17,$G$8*$D121,""))</f>
        <v/>
      </c>
      <c r="PN121" s="34" t="str">
        <f>IF(PM121&lt;&gt;"",HLOOKUP(COUNT($NE121:PM121)+1,$G$4:$EH$8,PN$14,0)*$D121,IF($C121=PN$17,$G$8*$D121,""))</f>
        <v/>
      </c>
      <c r="PO121" s="34" t="str">
        <f>IF(PN121&lt;&gt;"",HLOOKUP(COUNT($NE121:PN121)+1,$G$4:$EH$8,PO$14,0)*$D121,IF($C121=PO$17,$G$8*$D121,""))</f>
        <v/>
      </c>
      <c r="PP121" s="34" t="str">
        <f>IF(PO121&lt;&gt;"",HLOOKUP(COUNT($NE121:PO121)+1,$G$4:$EH$8,PP$14,0)*$D121,IF($C121=PP$17,$G$8*$D121,""))</f>
        <v/>
      </c>
      <c r="PQ121" s="34" t="str">
        <f>IF(PP121&lt;&gt;"",HLOOKUP(COUNT($NE121:PP121)+1,$G$4:$EH$8,PQ$14,0)*$D121,IF($C121=PQ$17,$G$8*$D121,""))</f>
        <v/>
      </c>
      <c r="PR121" s="34" t="str">
        <f>IF(PQ121&lt;&gt;"",HLOOKUP(COUNT($NE121:PQ121)+1,$G$4:$EH$8,PR$14,0)*$D121,IF($C121=PR$17,$G$8*$D121,""))</f>
        <v/>
      </c>
      <c r="PS121" s="34" t="str">
        <f>IF(PR121&lt;&gt;"",HLOOKUP(COUNT($NE121:PR121)+1,$G$4:$EH$8,PS$14,0)*$D121,IF($C121=PS$17,$G$8*$D121,""))</f>
        <v/>
      </c>
      <c r="PT121" s="34" t="str">
        <f>IF(PS121&lt;&gt;"",HLOOKUP(COUNT($NE121:PS121)+1,$G$4:$EH$8,PT$14,0)*$D121,IF($C121=PT$17,$G$8*$D121,""))</f>
        <v/>
      </c>
      <c r="PU121" s="34" t="str">
        <f>IF(PT121&lt;&gt;"",HLOOKUP(COUNT($NE121:PT121)+1,$G$4:$EH$8,PU$14,0)*$D121,IF($C121=PU$17,$G$8*$D121,""))</f>
        <v/>
      </c>
      <c r="PV121" s="34" t="str">
        <f>IF(PU121&lt;&gt;"",HLOOKUP(COUNT($NE121:PU121)+1,$G$4:$EH$8,PV$14,0)*$D121,IF($C121=PV$17,$G$8*$D121,""))</f>
        <v/>
      </c>
      <c r="PW121" s="34" t="str">
        <f>IF(PV121&lt;&gt;"",HLOOKUP(COUNT($NE121:PV121)+1,$G$4:$EH$8,PW$14,0)*$D121,IF($C121=PW$17,$G$8*$D121,""))</f>
        <v/>
      </c>
      <c r="PX121" s="34" t="str">
        <f>IF(PW121&lt;&gt;"",HLOOKUP(COUNT($NE121:PW121)+1,$G$4:$EH$8,PX$14,0)*$D121,IF($C121=PX$17,$G$8*$D121,""))</f>
        <v/>
      </c>
      <c r="PY121" s="34" t="str">
        <f>IF(PX121&lt;&gt;"",HLOOKUP(COUNT($NE121:PX121)+1,$G$4:$EH$8,PY$14,0)*$D121,IF($C121=PY$17,$G$8*$D121,""))</f>
        <v/>
      </c>
      <c r="PZ121" s="34" t="str">
        <f>IF(PY121&lt;&gt;"",HLOOKUP(COUNT($NE121:PY121)+1,$G$4:$EH$8,PZ$14,0)*$D121,IF($C121=PZ$17,$G$8*$D121,""))</f>
        <v/>
      </c>
      <c r="QA121" s="34" t="str">
        <f>IF(PZ121&lt;&gt;"",HLOOKUP(COUNT($NE121:PZ121)+1,$G$4:$EH$8,QA$14,0)*$D121,IF($C121=QA$17,$G$8*$D121,""))</f>
        <v/>
      </c>
      <c r="QB121" s="34" t="str">
        <f>IF(QA121&lt;&gt;"",HLOOKUP(COUNT($NE121:QA121)+1,$G$4:$EH$8,QB$14,0)*$D121,IF($C121=QB$17,$G$8*$D121,""))</f>
        <v/>
      </c>
      <c r="QC121" s="34" t="str">
        <f>IF(QB121&lt;&gt;"",HLOOKUP(COUNT($NE121:QB121)+1,$G$4:$EH$8,QC$14,0)*$D121,IF($C121=QC$17,$G$8*$D121,""))</f>
        <v/>
      </c>
      <c r="QD121" s="34" t="str">
        <f>IF(QC121&lt;&gt;"",HLOOKUP(COUNT($NE121:QC121)+1,$G$4:$EH$8,QD$14,0)*$D121,IF($C121=QD$17,$G$8*$D121,""))</f>
        <v/>
      </c>
      <c r="QE121" s="34" t="str">
        <f>IF(QD121&lt;&gt;"",HLOOKUP(COUNT($NE121:QD121)+1,$G$4:$EH$8,QE$14,0)*$D121,IF($C121=QE$17,$G$8*$D121,""))</f>
        <v/>
      </c>
      <c r="QF121" s="34" t="str">
        <f>IF(QE121&lt;&gt;"",HLOOKUP(COUNT($NE121:QE121)+1,$G$4:$EH$8,QF$14,0)*$D121,IF($C121=QF$17,$G$8*$D121,""))</f>
        <v/>
      </c>
      <c r="QG121" s="34" t="str">
        <f>IF(QF121&lt;&gt;"",HLOOKUP(COUNT($NE121:QF121)+1,$G$4:$EH$8,QG$14,0)*$D121,IF($C121=QG$17,$G$8*$D121,""))</f>
        <v/>
      </c>
      <c r="QH121" s="34" t="str">
        <f>IF(QG121&lt;&gt;"",HLOOKUP(COUNT($NE121:QG121)+1,$G$4:$EH$8,QH$14,0)*$D121,IF($C121=QH$17,$G$8*$D121,""))</f>
        <v/>
      </c>
      <c r="QI121" s="34" t="str">
        <f>IF(QH121&lt;&gt;"",HLOOKUP(COUNT($NE121:QH121)+1,$G$4:$EH$8,QI$14,0)*$D121,IF($C121=QI$17,$G$8*$D121,""))</f>
        <v/>
      </c>
      <c r="QJ121" s="34" t="str">
        <f>IF(QI121&lt;&gt;"",HLOOKUP(COUNT($NE121:QI121)+1,$G$4:$EH$8,QJ$14,0)*$D121,IF($C121=QJ$17,$G$8*$D121,""))</f>
        <v/>
      </c>
      <c r="QK121" s="34" t="str">
        <f>IF(QJ121&lt;&gt;"",HLOOKUP(COUNT($NE121:QJ121)+1,$G$4:$EH$8,QK$14,0)*$D121,IF($C121=QK$17,$G$8*$D121,""))</f>
        <v/>
      </c>
      <c r="QL121" s="34" t="str">
        <f>IF(QK121&lt;&gt;"",HLOOKUP(COUNT($NE121:QK121)+1,$G$4:$EH$8,QL$14,0)*$D121,IF($C121=QL$17,$G$8*$D121,""))</f>
        <v/>
      </c>
      <c r="QM121" s="34" t="str">
        <f>IF(QL121&lt;&gt;"",HLOOKUP(COUNT($NE121:QL121)+1,$G$4:$EH$8,QM$14,0)*$D121,IF($C121=QM$17,$G$8*$D121,""))</f>
        <v/>
      </c>
      <c r="QN121" s="34" t="str">
        <f>IF(QM121&lt;&gt;"",HLOOKUP(COUNT($NE121:QM121)+1,$G$4:$EH$8,QN$14,0)*$D121,IF($C121=QN$17,$G$8*$D121,""))</f>
        <v/>
      </c>
      <c r="QO121" s="34" t="str">
        <f>IF(QN121&lt;&gt;"",HLOOKUP(COUNT($NE121:QN121)+1,$G$4:$EH$8,QO$14,0)*$D121,IF($C121=QO$17,$G$8*$D121,""))</f>
        <v/>
      </c>
      <c r="QP121" s="34" t="str">
        <f>IF(QO121&lt;&gt;"",HLOOKUP(COUNT($NE121:QO121)+1,$G$4:$EH$8,QP$14,0)*$D121,IF($C121=QP$17,$G$8*$D121,""))</f>
        <v/>
      </c>
      <c r="QQ121" s="34" t="str">
        <f>IF(QP121&lt;&gt;"",HLOOKUP(COUNT($NE121:QP121)+1,$G$4:$EH$8,QQ$14,0)*$D121,IF($C121=QQ$17,$G$8*$D121,""))</f>
        <v/>
      </c>
      <c r="QR121" s="34" t="str">
        <f>IF(QQ121&lt;&gt;"",HLOOKUP(COUNT($NE121:QQ121)+1,$G$4:$EH$8,QR$14,0)*$D121,IF($C121=QR$17,$G$8*$D121,""))</f>
        <v/>
      </c>
      <c r="QS121" s="34" t="str">
        <f>IF(QR121&lt;&gt;"",HLOOKUP(COUNT($NE121:QR121)+1,$G$4:$EH$8,QS$14,0)*$D121,IF($C121=QS$17,$G$8*$D121,""))</f>
        <v/>
      </c>
      <c r="QT121" s="34" t="str">
        <f>IF(QS121&lt;&gt;"",HLOOKUP(COUNT($NE121:QS121)+1,$G$4:$EH$8,QT$14,0)*$D121,IF($C121=QT$17,$G$8*$D121,""))</f>
        <v/>
      </c>
      <c r="QU121" s="34" t="str">
        <f>IF(QT121&lt;&gt;"",HLOOKUP(COUNT($NE121:QT121)+1,$G$4:$EH$8,QU$14,0)*$D121,IF($C121=QU$17,$G$8*$D121,""))</f>
        <v/>
      </c>
      <c r="QV121" s="34" t="str">
        <f>IF(QU121&lt;&gt;"",HLOOKUP(COUNT($NE121:QU121)+1,$G$4:$EH$8,QV$14,0)*$D121,IF($C121=QV$17,$G$8*$D121,""))</f>
        <v/>
      </c>
      <c r="QW121" s="34" t="str">
        <f>IF(QV121&lt;&gt;"",HLOOKUP(COUNT($NE121:QV121)+1,$G$4:$EH$8,QW$14,0)*$D121,IF($C121=QW$17,$G$8*$D121,""))</f>
        <v/>
      </c>
      <c r="QX121" s="34" t="str">
        <f>IF(QW121&lt;&gt;"",HLOOKUP(COUNT($NE121:QW121)+1,$G$4:$EH$8,QX$14,0)*$D121,IF($C121=QX$17,$G$8*$D121,""))</f>
        <v/>
      </c>
      <c r="QY121" s="34" t="str">
        <f>IF(QX121&lt;&gt;"",HLOOKUP(COUNT($NE121:QX121)+1,$G$4:$EH$8,QY$14,0)*$D121,IF($C121=QY$17,$G$8*$D121,""))</f>
        <v/>
      </c>
      <c r="QZ121" s="34" t="str">
        <f>IF(QY121&lt;&gt;"",HLOOKUP(COUNT($NE121:QY121)+1,$G$4:$EH$8,QZ$14,0)*$D121,IF($C121=QZ$17,$G$8*$D121,""))</f>
        <v/>
      </c>
      <c r="RA121" s="34" t="str">
        <f>IF(QZ121&lt;&gt;"",HLOOKUP(COUNT($NE121:QZ121)+1,$G$4:$EH$8,RA$14,0)*$D121,IF($C121=RA$17,$G$8*$D121,""))</f>
        <v/>
      </c>
      <c r="RB121" s="34" t="str">
        <f>IF(RA121&lt;&gt;"",HLOOKUP(COUNT($NE121:RA121)+1,$G$4:$EH$8,RB$14,0)*$D121,IF($C121=RB$17,$G$8*$D121,""))</f>
        <v/>
      </c>
      <c r="RC121" s="34" t="str">
        <f>IF(RB121&lt;&gt;"",HLOOKUP(COUNT($NE121:RB121)+1,$G$4:$EH$8,RC$14,0)*$D121,IF($C121=RC$17,$G$8*$D121,""))</f>
        <v/>
      </c>
      <c r="RD121" s="34">
        <f>IF(RC121&lt;&gt;"",HLOOKUP(COUNT($NE121:RC121)+1,$G$4:$EH$8,RD$14,0)*$D121,IF($C121=RD$17,$G$8*$D121,""))</f>
        <v>175000</v>
      </c>
      <c r="RE121" s="34">
        <f>IF(RD121&lt;&gt;"",HLOOKUP(COUNT($NE121:RD121)+1,$G$4:$EH$8,RE$14,0)*$D121,IF($C121=RE$17,$G$8*$D121,""))</f>
        <v>0</v>
      </c>
      <c r="RF121" s="34">
        <f>IF(RE121&lt;&gt;"",HLOOKUP(COUNT($NE121:RE121)+1,$G$4:$EH$8,RF$14,0)*$D121,IF($C121=RF$17,$G$8*$D121,""))</f>
        <v>0</v>
      </c>
      <c r="RG121" s="34">
        <f>IF(RF121&lt;&gt;"",HLOOKUP(COUNT($NE121:RF121)+1,$G$4:$EH$8,RG$14,0)*$D121,IF($C121=RG$17,$G$8*$D121,""))</f>
        <v>0</v>
      </c>
      <c r="RH121" s="34">
        <f>IF(RG121&lt;&gt;"",HLOOKUP(COUNT($NE121:RG121)+1,$G$4:$EH$8,RH$14,0)*$D121,IF($C121=RH$17,$G$8*$D121,""))</f>
        <v>0</v>
      </c>
      <c r="RI121" s="34">
        <f>IF(RH121&lt;&gt;"",HLOOKUP(COUNT($NE121:RH121)+1,$G$4:$EH$8,RI$14,0)*$D121,IF($C121=RI$17,$G$8*$D121,""))</f>
        <v>0</v>
      </c>
      <c r="RJ121" s="34">
        <f>IF(RI121&lt;&gt;"",HLOOKUP(COUNT($NE121:RI121)+1,$G$4:$EH$8,RJ$14,0)*$D121,IF($C121=RJ$17,$G$8*$D121,""))</f>
        <v>0</v>
      </c>
      <c r="RK121" s="34">
        <f>IF(RJ121&lt;&gt;"",HLOOKUP(COUNT($NE121:RJ121)+1,$G$4:$EH$8,RK$14,0)*$D121,IF($C121=RK$17,$G$8*$D121,""))</f>
        <v>0</v>
      </c>
      <c r="RL121" s="34">
        <f>IF(RK121&lt;&gt;"",HLOOKUP(COUNT($NE121:RK121)+1,$G$4:$EH$8,RL$14,0)*$D121,IF($C121=RL$17,$G$8*$D121,""))</f>
        <v>0</v>
      </c>
      <c r="RM121" s="34">
        <f>IF(RL121&lt;&gt;"",HLOOKUP(COUNT($NE121:RL121)+1,$G$4:$EH$8,RM$14,0)*$D121,IF($C121=RM$17,$G$8*$D121,""))</f>
        <v>0</v>
      </c>
      <c r="RN121" s="34">
        <f>IF(RM121&lt;&gt;"",HLOOKUP(COUNT($NE121:RM121)+1,$G$4:$EH$8,RN$14,0)*$D121,IF($C121=RN$17,$G$8*$D121,""))</f>
        <v>0</v>
      </c>
      <c r="RO121" s="34">
        <f>IF(RN121&lt;&gt;"",HLOOKUP(COUNT($NE121:RN121)+1,$G$4:$EH$8,RO$14,0)*$D121,IF($C121=RO$17,$G$8*$D121,""))</f>
        <v>0</v>
      </c>
      <c r="RP121" s="34">
        <f>IF(RO121&lt;&gt;"",HLOOKUP(COUNT($NE121:RO121)+1,$G$4:$EH$8,RP$14,0)*$D121,IF($C121=RP$17,$G$8*$D121,""))</f>
        <v>0</v>
      </c>
      <c r="RQ121" s="34">
        <f>IF(RP121&lt;&gt;"",HLOOKUP(COUNT($NE121:RP121)+1,$G$4:$EH$8,RQ$14,0)*$D121,IF($C121=RQ$17,$G$8*$D121,""))</f>
        <v>0</v>
      </c>
      <c r="RR121" s="34">
        <f>IF(RQ121&lt;&gt;"",HLOOKUP(COUNT($NE121:RQ121)+1,$G$4:$EH$8,RR$14,0)*$D121,IF($C121=RR$17,$G$8*$D121,""))</f>
        <v>0</v>
      </c>
      <c r="RS121" s="34">
        <f>IF(RR121&lt;&gt;"",HLOOKUP(COUNT($NE121:RR121)+1,$G$4:$EH$8,RS$14,0)*$D121,IF($C121=RS$17,$G$8*$D121,""))</f>
        <v>0</v>
      </c>
      <c r="RT121" s="34">
        <f>IF(RS121&lt;&gt;"",HLOOKUP(COUNT($NE121:RS121)+1,$G$4:$EH$8,RT$14,0)*$D121,IF($C121=RT$17,$G$8*$D121,""))</f>
        <v>0</v>
      </c>
      <c r="RU121" s="34">
        <f>IF(RT121&lt;&gt;"",HLOOKUP(COUNT($NE121:RT121)+1,$G$4:$EH$8,RU$14,0)*$D121,IF($C121=RU$17,$G$8*$D121,""))</f>
        <v>0</v>
      </c>
      <c r="RW121" s="34" t="str">
        <f>IF(RV121&lt;&gt;"",HLOOKUP(COUNT($RV121:RV121)+1,$G$4:$EH$9,RW$14,0)*$D121,IF($C121=RW$17,$G$9*$D121,""))</f>
        <v/>
      </c>
      <c r="RX121" s="34" t="str">
        <f>IF(RW121&lt;&gt;"",HLOOKUP(COUNT($RV121:RW121)+1,$G$4:$EH$9,RX$14,0)*$D121,IF($C121=RX$17,$G$9*$D121,""))</f>
        <v/>
      </c>
      <c r="RY121" s="34" t="str">
        <f>IF(RX121&lt;&gt;"",HLOOKUP(COUNT($RV121:RX121)+1,$G$4:$EH$9,RY$14,0)*$D121,IF($C121=RY$17,$G$9*$D121,""))</f>
        <v/>
      </c>
      <c r="RZ121" s="34" t="str">
        <f>IF(RY121&lt;&gt;"",HLOOKUP(COUNT($RV121:RY121)+1,$G$4:$EH$9,RZ$14,0)*$D121,IF($C121=RZ$17,$G$9*$D121,""))</f>
        <v/>
      </c>
      <c r="SA121" s="34" t="str">
        <f>IF(RZ121&lt;&gt;"",HLOOKUP(COUNT($RV121:RZ121)+1,$G$4:$EH$9,SA$14,0)*$D121,IF($C121=SA$17,$G$9*$D121,""))</f>
        <v/>
      </c>
      <c r="SB121" s="34" t="str">
        <f>IF(SA121&lt;&gt;"",HLOOKUP(COUNT($RV121:SA121)+1,$G$4:$EH$9,SB$14,0)*$D121,IF($C121=SB$17,$G$9*$D121,""))</f>
        <v/>
      </c>
      <c r="SC121" s="34" t="str">
        <f>IF(SB121&lt;&gt;"",HLOOKUP(COUNT($RV121:SB121)+1,$G$4:$EH$9,SC$14,0)*$D121,IF($C121=SC$17,$G$9*$D121,""))</f>
        <v/>
      </c>
      <c r="SD121" s="34" t="str">
        <f>IF(SC121&lt;&gt;"",HLOOKUP(COUNT($RV121:SC121)+1,$G$4:$EH$9,SD$14,0)*$D121,IF($C121=SD$17,$G$9*$D121,""))</f>
        <v/>
      </c>
      <c r="SE121" s="34" t="str">
        <f>IF(SD121&lt;&gt;"",HLOOKUP(COUNT($RV121:SD121)+1,$G$4:$EH$9,SE$14,0)*$D121,IF($C121=SE$17,$G$9*$D121,""))</f>
        <v/>
      </c>
      <c r="SF121" s="34" t="str">
        <f>IF(SE121&lt;&gt;"",HLOOKUP(COUNT($RV121:SE121)+1,$G$4:$EH$9,SF$14,0)*$D121,IF($C121=SF$17,$G$9*$D121,""))</f>
        <v/>
      </c>
      <c r="SG121" s="34" t="str">
        <f>IF(SF121&lt;&gt;"",HLOOKUP(COUNT($RV121:SF121)+1,$G$4:$EH$9,SG$14,0)*$D121,IF($C121=SG$17,$G$9*$D121,""))</f>
        <v/>
      </c>
      <c r="SH121" s="34" t="str">
        <f>IF(SG121&lt;&gt;"",HLOOKUP(COUNT($RV121:SG121)+1,$G$4:$EH$9,SH$14,0)*$D121,IF($C121=SH$17,$G$9*$D121,""))</f>
        <v/>
      </c>
      <c r="SI121" s="34" t="str">
        <f>IF(SH121&lt;&gt;"",HLOOKUP(COUNT($RV121:SH121)+1,$G$4:$EH$9,SI$14,0)*$D121,IF($C121=SI$17,$G$9*$D121,""))</f>
        <v/>
      </c>
      <c r="SJ121" s="34" t="str">
        <f>IF(SI121&lt;&gt;"",HLOOKUP(COUNT($RV121:SI121)+1,$G$4:$EH$9,SJ$14,0)*$D121,IF($C121=SJ$17,$G$9*$D121,""))</f>
        <v/>
      </c>
      <c r="SK121" s="34" t="str">
        <f>IF(SJ121&lt;&gt;"",HLOOKUP(COUNT($RV121:SJ121)+1,$G$4:$EH$9,SK$14,0)*$D121,IF($C121=SK$17,$G$9*$D121,""))</f>
        <v/>
      </c>
      <c r="SL121" s="34" t="str">
        <f>IF(SK121&lt;&gt;"",HLOOKUP(COUNT($RV121:SK121)+1,$G$4:$EH$9,SL$14,0)*$D121,IF($C121=SL$17,$G$9*$D121,""))</f>
        <v/>
      </c>
      <c r="SM121" s="34" t="str">
        <f>IF(SL121&lt;&gt;"",HLOOKUP(COUNT($RV121:SL121)+1,$G$4:$EH$9,SM$14,0)*$D121,IF($C121=SM$17,$G$9*$D121,""))</f>
        <v/>
      </c>
      <c r="SN121" s="34" t="str">
        <f>IF(SM121&lt;&gt;"",HLOOKUP(COUNT($RV121:SM121)+1,$G$4:$EH$9,SN$14,0)*$D121,IF($C121=SN$17,$G$9*$D121,""))</f>
        <v/>
      </c>
      <c r="SO121" s="34" t="str">
        <f>IF(SN121&lt;&gt;"",HLOOKUP(COUNT($RV121:SN121)+1,$G$4:$EH$9,SO$14,0)*$D121,IF($C121=SO$17,$G$9*$D121,""))</f>
        <v/>
      </c>
      <c r="SP121" s="34" t="str">
        <f>IF(SO121&lt;&gt;"",HLOOKUP(COUNT($RV121:SO121)+1,$G$4:$EH$9,SP$14,0)*$D121,IF($C121=SP$17,$G$9*$D121,""))</f>
        <v/>
      </c>
      <c r="SQ121" s="34" t="str">
        <f>IF(SP121&lt;&gt;"",HLOOKUP(COUNT($RV121:SP121)+1,$G$4:$EH$9,SQ$14,0)*$D121,IF($C121=SQ$17,$G$9*$D121,""))</f>
        <v/>
      </c>
      <c r="SR121" s="34" t="str">
        <f>IF(SQ121&lt;&gt;"",HLOOKUP(COUNT($RV121:SQ121)+1,$G$4:$EH$9,SR$14,0)*$D121,IF($C121=SR$17,$G$9*$D121,""))</f>
        <v/>
      </c>
      <c r="SS121" s="34" t="str">
        <f>IF(SR121&lt;&gt;"",HLOOKUP(COUNT($RV121:SR121)+1,$G$4:$EH$9,SS$14,0)*$D121,IF($C121=SS$17,$G$9*$D121,""))</f>
        <v/>
      </c>
      <c r="ST121" s="34" t="str">
        <f>IF(SS121&lt;&gt;"",HLOOKUP(COUNT($RV121:SS121)+1,$G$4:$EH$9,ST$14,0)*$D121,IF($C121=ST$17,$G$9*$D121,""))</f>
        <v/>
      </c>
      <c r="SU121" s="34" t="str">
        <f>IF(ST121&lt;&gt;"",HLOOKUP(COUNT($RV121:ST121)+1,$G$4:$EH$9,SU$14,0)*$D121,IF($C121=SU$17,$G$9*$D121,""))</f>
        <v/>
      </c>
      <c r="SV121" s="34" t="str">
        <f>IF(SU121&lt;&gt;"",HLOOKUP(COUNT($RV121:SU121)+1,$G$4:$EH$9,SV$14,0)*$D121,IF($C121=SV$17,$G$9*$D121,""))</f>
        <v/>
      </c>
      <c r="SW121" s="34" t="str">
        <f>IF(SV121&lt;&gt;"",HLOOKUP(COUNT($RV121:SV121)+1,$G$4:$EH$9,SW$14,0)*$D121,IF($C121=SW$17,$G$9*$D121,""))</f>
        <v/>
      </c>
      <c r="SX121" s="34" t="str">
        <f>IF(SW121&lt;&gt;"",HLOOKUP(COUNT($RV121:SW121)+1,$G$4:$EH$9,SX$14,0)*$D121,IF($C121=SX$17,$G$9*$D121,""))</f>
        <v/>
      </c>
      <c r="SY121" s="34" t="str">
        <f>IF(SX121&lt;&gt;"",HLOOKUP(COUNT($RV121:SX121)+1,$G$4:$EH$9,SY$14,0)*$D121,IF($C121=SY$17,$G$9*$D121,""))</f>
        <v/>
      </c>
      <c r="SZ121" s="34" t="str">
        <f>IF(SY121&lt;&gt;"",HLOOKUP(COUNT($RV121:SY121)+1,$G$4:$EH$9,SZ$14,0)*$D121,IF($C121=SZ$17,$G$9*$D121,""))</f>
        <v/>
      </c>
      <c r="TA121" s="34" t="str">
        <f>IF(SZ121&lt;&gt;"",HLOOKUP(COUNT($RV121:SZ121)+1,$G$4:$EH$9,TA$14,0)*$D121,IF($C121=TA$17,$G$9*$D121,""))</f>
        <v/>
      </c>
      <c r="TB121" s="34" t="str">
        <f>IF(TA121&lt;&gt;"",HLOOKUP(COUNT($RV121:TA121)+1,$G$4:$EH$9,TB$14,0)*$D121,IF($C121=TB$17,$G$9*$D121,""))</f>
        <v/>
      </c>
      <c r="TC121" s="34" t="str">
        <f>IF(TB121&lt;&gt;"",HLOOKUP(COUNT($RV121:TB121)+1,$G$4:$EH$9,TC$14,0)*$D121,IF($C121=TC$17,$G$9*$D121,""))</f>
        <v/>
      </c>
      <c r="TD121" s="34" t="str">
        <f>IF(TC121&lt;&gt;"",HLOOKUP(COUNT($RV121:TC121)+1,$G$4:$EH$9,TD$14,0)*$D121,IF($C121=TD$17,$G$9*$D121,""))</f>
        <v/>
      </c>
      <c r="TE121" s="34" t="str">
        <f>IF(TD121&lt;&gt;"",HLOOKUP(COUNT($RV121:TD121)+1,$G$4:$EH$9,TE$14,0)*$D121,IF($C121=TE$17,$G$9*$D121,""))</f>
        <v/>
      </c>
      <c r="TF121" s="34" t="str">
        <f>IF(TE121&lt;&gt;"",HLOOKUP(COUNT($RV121:TE121)+1,$G$4:$EH$9,TF$14,0)*$D121,IF($C121=TF$17,$G$9*$D121,""))</f>
        <v/>
      </c>
      <c r="TG121" s="34" t="str">
        <f>IF(TF121&lt;&gt;"",HLOOKUP(COUNT($RV121:TF121)+1,$G$4:$EH$9,TG$14,0)*$D121,IF($C121=TG$17,$G$9*$D121,""))</f>
        <v/>
      </c>
      <c r="TH121" s="34" t="str">
        <f>IF(TG121&lt;&gt;"",HLOOKUP(COUNT($RV121:TG121)+1,$G$4:$EH$9,TH$14,0)*$D121,IF($C121=TH$17,$G$9*$D121,""))</f>
        <v/>
      </c>
      <c r="TI121" s="34" t="str">
        <f>IF(TH121&lt;&gt;"",HLOOKUP(COUNT($RV121:TH121)+1,$G$4:$EH$9,TI$14,0)*$D121,IF($C121=TI$17,$G$9*$D121,""))</f>
        <v/>
      </c>
      <c r="TJ121" s="34" t="str">
        <f>IF(TI121&lt;&gt;"",HLOOKUP(COUNT($RV121:TI121)+1,$G$4:$EH$9,TJ$14,0)*$D121,IF($C121=TJ$17,$G$9*$D121,""))</f>
        <v/>
      </c>
      <c r="TK121" s="34" t="str">
        <f>IF(TJ121&lt;&gt;"",HLOOKUP(COUNT($RV121:TJ121)+1,$G$4:$EH$9,TK$14,0)*$D121,IF($C121=TK$17,$G$9*$D121,""))</f>
        <v/>
      </c>
      <c r="TL121" s="34" t="str">
        <f>IF(TK121&lt;&gt;"",HLOOKUP(COUNT($RV121:TK121)+1,$G$4:$EH$9,TL$14,0)*$D121,IF($C121=TL$17,$G$9*$D121,""))</f>
        <v/>
      </c>
      <c r="TM121" s="34" t="str">
        <f>IF(TL121&lt;&gt;"",HLOOKUP(COUNT($RV121:TL121)+1,$G$4:$EH$9,TM$14,0)*$D121,IF($C121=TM$17,$G$9*$D121,""))</f>
        <v/>
      </c>
      <c r="TN121" s="34" t="str">
        <f>IF(TM121&lt;&gt;"",HLOOKUP(COUNT($RV121:TM121)+1,$G$4:$EH$9,TN$14,0)*$D121,IF($C121=TN$17,$G$9*$D121,""))</f>
        <v/>
      </c>
      <c r="TO121" s="34" t="str">
        <f>IF(TN121&lt;&gt;"",HLOOKUP(COUNT($RV121:TN121)+1,$G$4:$EH$9,TO$14,0)*$D121,IF($C121=TO$17,$G$9*$D121,""))</f>
        <v/>
      </c>
      <c r="TP121" s="34" t="str">
        <f>IF(TO121&lt;&gt;"",HLOOKUP(COUNT($RV121:TO121)+1,$G$4:$EH$9,TP$14,0)*$D121,IF($C121=TP$17,$G$9*$D121,""))</f>
        <v/>
      </c>
      <c r="TQ121" s="34" t="str">
        <f>IF(TP121&lt;&gt;"",HLOOKUP(COUNT($RV121:TP121)+1,$G$4:$EH$9,TQ$14,0)*$D121,IF($C121=TQ$17,$G$9*$D121,""))</f>
        <v/>
      </c>
      <c r="TR121" s="34" t="str">
        <f>IF(TQ121&lt;&gt;"",HLOOKUP(COUNT($RV121:TQ121)+1,$G$4:$EH$9,TR$14,0)*$D121,IF($C121=TR$17,$G$9*$D121,""))</f>
        <v/>
      </c>
      <c r="TS121" s="34" t="str">
        <f>IF(TR121&lt;&gt;"",HLOOKUP(COUNT($RV121:TR121)+1,$G$4:$EH$9,TS$14,0)*$D121,IF($C121=TS$17,$G$9*$D121,""))</f>
        <v/>
      </c>
      <c r="TT121" s="34" t="str">
        <f>IF(TS121&lt;&gt;"",HLOOKUP(COUNT($RV121:TS121)+1,$G$4:$EH$9,TT$14,0)*$D121,IF($C121=TT$17,$G$9*$D121,""))</f>
        <v/>
      </c>
      <c r="TU121" s="34" t="str">
        <f>IF(TT121&lt;&gt;"",HLOOKUP(COUNT($RV121:TT121)+1,$G$4:$EH$9,TU$14,0)*$D121,IF($C121=TU$17,$G$9*$D121,""))</f>
        <v/>
      </c>
      <c r="TV121" s="34" t="str">
        <f>IF(TU121&lt;&gt;"",HLOOKUP(COUNT($RV121:TU121)+1,$G$4:$EH$9,TV$14,0)*$D121,IF($C121=TV$17,$G$9*$D121,""))</f>
        <v/>
      </c>
      <c r="TW121" s="34" t="str">
        <f>IF(TV121&lt;&gt;"",HLOOKUP(COUNT($RV121:TV121)+1,$G$4:$EH$9,TW$14,0)*$D121,IF($C121=TW$17,$G$9*$D121,""))</f>
        <v/>
      </c>
      <c r="TX121" s="34" t="str">
        <f>IF(TW121&lt;&gt;"",HLOOKUP(COUNT($RV121:TW121)+1,$G$4:$EH$9,TX$14,0)*$D121,IF($C121=TX$17,$G$9*$D121,""))</f>
        <v/>
      </c>
      <c r="TY121" s="34" t="str">
        <f>IF(TX121&lt;&gt;"",HLOOKUP(COUNT($RV121:TX121)+1,$G$4:$EH$9,TY$14,0)*$D121,IF($C121=TY$17,$G$9*$D121,""))</f>
        <v/>
      </c>
      <c r="TZ121" s="34" t="str">
        <f>IF(TY121&lt;&gt;"",HLOOKUP(COUNT($RV121:TY121)+1,$G$4:$EH$9,TZ$14,0)*$D121,IF($C121=TZ$17,$G$9*$D121,""))</f>
        <v/>
      </c>
      <c r="UA121" s="34" t="str">
        <f>IF(TZ121&lt;&gt;"",HLOOKUP(COUNT($RV121:TZ121)+1,$G$4:$EH$9,UA$14,0)*$D121,IF($C121=UA$17,$G$9*$D121,""))</f>
        <v/>
      </c>
      <c r="UB121" s="34" t="str">
        <f>IF(UA121&lt;&gt;"",HLOOKUP(COUNT($RV121:UA121)+1,$G$4:$EH$9,UB$14,0)*$D121,IF($C121=UB$17,$G$9*$D121,""))</f>
        <v/>
      </c>
      <c r="UC121" s="34" t="str">
        <f>IF(UB121&lt;&gt;"",HLOOKUP(COUNT($RV121:UB121)+1,$G$4:$EH$9,UC$14,0)*$D121,IF($C121=UC$17,$G$9*$D121,""))</f>
        <v/>
      </c>
      <c r="UD121" s="34" t="str">
        <f>IF(UC121&lt;&gt;"",HLOOKUP(COUNT($RV121:UC121)+1,$G$4:$EH$9,UD$14,0)*$D121,IF($C121=UD$17,$G$9*$D121,""))</f>
        <v/>
      </c>
      <c r="UE121" s="34" t="str">
        <f>IF(UD121&lt;&gt;"",HLOOKUP(COUNT($RV121:UD121)+1,$G$4:$EH$9,UE$14,0)*$D121,IF($C121=UE$17,$G$9*$D121,""))</f>
        <v/>
      </c>
      <c r="UF121" s="34" t="str">
        <f>IF(UE121&lt;&gt;"",HLOOKUP(COUNT($RV121:UE121)+1,$G$4:$EH$9,UF$14,0)*$D121,IF($C121=UF$17,$G$9*$D121,""))</f>
        <v/>
      </c>
      <c r="UG121" s="34" t="str">
        <f>IF(UF121&lt;&gt;"",HLOOKUP(COUNT($RV121:UF121)+1,$G$4:$EH$9,UG$14,0)*$D121,IF($C121=UG$17,$G$9*$D121,""))</f>
        <v/>
      </c>
      <c r="UH121" s="34" t="str">
        <f>IF(UG121&lt;&gt;"",HLOOKUP(COUNT($RV121:UG121)+1,$G$4:$EH$9,UH$14,0)*$D121,IF($C121=UH$17,$G$9*$D121,""))</f>
        <v/>
      </c>
      <c r="UI121" s="34" t="str">
        <f>IF(UH121&lt;&gt;"",HLOOKUP(COUNT($RV121:UH121)+1,$G$4:$EH$9,UI$14,0)*$D121,IF($C121=UI$17,$G$9*$D121,""))</f>
        <v/>
      </c>
      <c r="UJ121" s="34" t="str">
        <f>IF(UI121&lt;&gt;"",HLOOKUP(COUNT($RV121:UI121)+1,$G$4:$EH$9,UJ$14,0)*$D121,IF($C121=UJ$17,$G$9*$D121,""))</f>
        <v/>
      </c>
      <c r="UK121" s="34" t="str">
        <f>IF(UJ121&lt;&gt;"",HLOOKUP(COUNT($RV121:UJ121)+1,$G$4:$EH$9,UK$14,0)*$D121,IF($C121=UK$17,$G$9*$D121,""))</f>
        <v/>
      </c>
      <c r="UL121" s="34" t="str">
        <f>IF(UK121&lt;&gt;"",HLOOKUP(COUNT($RV121:UK121)+1,$G$4:$EH$9,UL$14,0)*$D121,IF($C121=UL$17,$G$9*$D121,""))</f>
        <v/>
      </c>
      <c r="UM121" s="34" t="str">
        <f>IF(UL121&lt;&gt;"",HLOOKUP(COUNT($RV121:UL121)+1,$G$4:$EH$9,UM$14,0)*$D121,IF($C121=UM$17,$G$9*$D121,""))</f>
        <v/>
      </c>
      <c r="UN121" s="34" t="str">
        <f>IF(UM121&lt;&gt;"",HLOOKUP(COUNT($RV121:UM121)+1,$G$4:$EH$9,UN$14,0)*$D121,IF($C121=UN$17,$G$9*$D121,""))</f>
        <v/>
      </c>
      <c r="UO121" s="34" t="str">
        <f>IF(UN121&lt;&gt;"",HLOOKUP(COUNT($RV121:UN121)+1,$G$4:$EH$9,UO$14,0)*$D121,IF($C121=UO$17,$G$9*$D121,""))</f>
        <v/>
      </c>
      <c r="UP121" s="34" t="str">
        <f>IF(UO121&lt;&gt;"",HLOOKUP(COUNT($RV121:UO121)+1,$G$4:$EH$9,UP$14,0)*$D121,IF($C121=UP$17,$G$9*$D121,""))</f>
        <v/>
      </c>
      <c r="UQ121" s="34" t="str">
        <f>IF(UP121&lt;&gt;"",HLOOKUP(COUNT($RV121:UP121)+1,$G$4:$EH$9,UQ$14,0)*$D121,IF($C121=UQ$17,$G$9*$D121,""))</f>
        <v/>
      </c>
      <c r="UR121" s="34" t="str">
        <f>IF(UQ121&lt;&gt;"",HLOOKUP(COUNT($RV121:UQ121)+1,$G$4:$EH$9,UR$14,0)*$D121,IF($C121=UR$17,$G$9*$D121,""))</f>
        <v/>
      </c>
      <c r="US121" s="34" t="str">
        <f>IF(UR121&lt;&gt;"",HLOOKUP(COUNT($RV121:UR121)+1,$G$4:$EH$9,US$14,0)*$D121,IF($C121=US$17,$G$9*$D121,""))</f>
        <v/>
      </c>
      <c r="UT121" s="34" t="str">
        <f>IF(US121&lt;&gt;"",HLOOKUP(COUNT($RV121:US121)+1,$G$4:$EH$9,UT$14,0)*$D121,IF($C121=UT$17,$G$9*$D121,""))</f>
        <v/>
      </c>
      <c r="UU121" s="34" t="str">
        <f>IF(UT121&lt;&gt;"",HLOOKUP(COUNT($RV121:UT121)+1,$G$4:$EH$9,UU$14,0)*$D121,IF($C121=UU$17,$G$9*$D121,""))</f>
        <v/>
      </c>
      <c r="UV121" s="34" t="str">
        <f>IF(UU121&lt;&gt;"",HLOOKUP(COUNT($RV121:UU121)+1,$G$4:$EH$9,UV$14,0)*$D121,IF($C121=UV$17,$G$9*$D121,""))</f>
        <v/>
      </c>
      <c r="UW121" s="34" t="str">
        <f>IF(UV121&lt;&gt;"",HLOOKUP(COUNT($RV121:UV121)+1,$G$4:$EH$9,UW$14,0)*$D121,IF($C121=UW$17,$G$9*$D121,""))</f>
        <v/>
      </c>
      <c r="UX121" s="34" t="str">
        <f>IF(UW121&lt;&gt;"",HLOOKUP(COUNT($RV121:UW121)+1,$G$4:$EH$9,UX$14,0)*$D121,IF($C121=UX$17,$G$9*$D121,""))</f>
        <v/>
      </c>
      <c r="UY121" s="34" t="str">
        <f>IF(UX121&lt;&gt;"",HLOOKUP(COUNT($RV121:UX121)+1,$G$4:$EH$9,UY$14,0)*$D121,IF($C121=UY$17,$G$9*$D121,""))</f>
        <v/>
      </c>
      <c r="UZ121" s="34" t="str">
        <f>IF(UY121&lt;&gt;"",HLOOKUP(COUNT($RV121:UY121)+1,$G$4:$EH$9,UZ$14,0)*$D121,IF($C121=UZ$17,$G$9*$D121,""))</f>
        <v/>
      </c>
      <c r="VA121" s="34" t="str">
        <f>IF(UZ121&lt;&gt;"",HLOOKUP(COUNT($RV121:UZ121)+1,$G$4:$EH$9,VA$14,0)*$D121,IF($C121=VA$17,$G$9*$D121,""))</f>
        <v/>
      </c>
      <c r="VB121" s="34" t="str">
        <f>IF(VA121&lt;&gt;"",HLOOKUP(COUNT($RV121:VA121)+1,$G$4:$EH$9,VB$14,0)*$D121,IF($C121=VB$17,$G$9*$D121,""))</f>
        <v/>
      </c>
      <c r="VC121" s="34" t="str">
        <f>IF(VB121&lt;&gt;"",HLOOKUP(COUNT($RV121:VB121)+1,$G$4:$EH$9,VC$14,0)*$D121,IF($C121=VC$17,$G$9*$D121,""))</f>
        <v/>
      </c>
      <c r="VD121" s="34" t="str">
        <f>IF(VC121&lt;&gt;"",HLOOKUP(COUNT($RV121:VC121)+1,$G$4:$EH$9,VD$14,0)*$D121,IF($C121=VD$17,$G$9*$D121,""))</f>
        <v/>
      </c>
      <c r="VE121" s="34" t="str">
        <f>IF(VD121&lt;&gt;"",HLOOKUP(COUNT($RV121:VD121)+1,$G$4:$EH$9,VE$14,0)*$D121,IF($C121=VE$17,$G$9*$D121,""))</f>
        <v/>
      </c>
      <c r="VF121" s="34" t="str">
        <f>IF(VE121&lt;&gt;"",HLOOKUP(COUNT($RV121:VE121)+1,$G$4:$EH$9,VF$14,0)*$D121,IF($C121=VF$17,$G$9*$D121,""))</f>
        <v/>
      </c>
      <c r="VG121" s="34" t="str">
        <f>IF(VF121&lt;&gt;"",HLOOKUP(COUNT($RV121:VF121)+1,$G$4:$EH$9,VG$14,0)*$D121,IF($C121=VG$17,$G$9*$D121,""))</f>
        <v/>
      </c>
      <c r="VH121" s="34" t="str">
        <f>IF(VG121&lt;&gt;"",HLOOKUP(COUNT($RV121:VG121)+1,$G$4:$EH$9,VH$14,0)*$D121,IF($C121=VH$17,$G$9*$D121,""))</f>
        <v/>
      </c>
      <c r="VI121" s="34" t="str">
        <f>IF(VH121&lt;&gt;"",HLOOKUP(COUNT($RV121:VH121)+1,$G$4:$EH$9,VI$14,0)*$D121,IF($C121=VI$17,$G$9*$D121,""))</f>
        <v/>
      </c>
      <c r="VJ121" s="34" t="str">
        <f>IF(VI121&lt;&gt;"",HLOOKUP(COUNT($RV121:VI121)+1,$G$4:$EH$9,VJ$14,0)*$D121,IF($C121=VJ$17,$G$9*$D121,""))</f>
        <v/>
      </c>
      <c r="VK121" s="34" t="str">
        <f>IF(VJ121&lt;&gt;"",HLOOKUP(COUNT($RV121:VJ121)+1,$G$4:$EH$9,VK$14,0)*$D121,IF($C121=VK$17,$G$9*$D121,""))</f>
        <v/>
      </c>
      <c r="VL121" s="34" t="str">
        <f>IF(VK121&lt;&gt;"",HLOOKUP(COUNT($RV121:VK121)+1,$G$4:$EH$9,VL$14,0)*$D121,IF($C121=VL$17,$G$9*$D121,""))</f>
        <v/>
      </c>
      <c r="VM121" s="34" t="str">
        <f>IF(VL121&lt;&gt;"",HLOOKUP(COUNT($RV121:VL121)+1,$G$4:$EH$9,VM$14,0)*$D121,IF($C121=VM$17,$G$9*$D121,""))</f>
        <v/>
      </c>
      <c r="VN121" s="34" t="str">
        <f>IF(VM121&lt;&gt;"",HLOOKUP(COUNT($RV121:VM121)+1,$G$4:$EH$9,VN$14,0)*$D121,IF($C121=VN$17,$G$9*$D121,""))</f>
        <v/>
      </c>
      <c r="VO121" s="34" t="str">
        <f>IF(VN121&lt;&gt;"",HLOOKUP(COUNT($RV121:VN121)+1,$G$4:$EH$9,VO$14,0)*$D121,IF($C121=VO$17,$G$9*$D121,""))</f>
        <v/>
      </c>
      <c r="VP121" s="34" t="str">
        <f>IF(VO121&lt;&gt;"",HLOOKUP(COUNT($RV121:VO121)+1,$G$4:$EH$9,VP$14,0)*$D121,IF($C121=VP$17,$G$9*$D121,""))</f>
        <v/>
      </c>
      <c r="VQ121" s="34" t="str">
        <f>IF(VP121&lt;&gt;"",HLOOKUP(COUNT($RV121:VP121)+1,$G$4:$EH$9,VQ$14,0)*$D121,IF($C121=VQ$17,$G$9*$D121,""))</f>
        <v/>
      </c>
      <c r="VR121" s="34" t="str">
        <f>IF(VQ121&lt;&gt;"",HLOOKUP(COUNT($RV121:VQ121)+1,$G$4:$EH$9,VR$14,0)*$D121,IF($C121=VR$17,$G$9*$D121,""))</f>
        <v/>
      </c>
      <c r="VS121" s="34" t="str">
        <f>IF(VR121&lt;&gt;"",HLOOKUP(COUNT($RV121:VR121)+1,$G$4:$EH$9,VS$14,0)*$D121,IF($C121=VS$17,$G$9*$D121,""))</f>
        <v/>
      </c>
      <c r="VT121" s="34" t="str">
        <f>IF(VS121&lt;&gt;"",HLOOKUP(COUNT($RV121:VS121)+1,$G$4:$EH$9,VT$14,0)*$D121,IF($C121=VT$17,$G$9*$D121,""))</f>
        <v/>
      </c>
      <c r="VU121" s="34">
        <f>IF(VT121&lt;&gt;"",HLOOKUP(COUNT($RV121:VT121)+1,$G$4:$EH$9,VU$14,0)*$D121,IF($C121=VU$17,$G$9*$D121,""))</f>
        <v>14500</v>
      </c>
      <c r="VV121" s="34">
        <f>IF(VU121&lt;&gt;"",HLOOKUP(COUNT($RV121:VU121)+1,$G$4:$EH$9,VV$14,0)*$D121,IF($C121=VV$17,$G$9*$D121,""))</f>
        <v>0</v>
      </c>
      <c r="VW121" s="34">
        <f>IF(VV121&lt;&gt;"",HLOOKUP(COUNT($RV121:VV121)+1,$G$4:$EH$9,VW$14,0)*$D121,IF($C121=VW$17,$G$9*$D121,""))</f>
        <v>0</v>
      </c>
      <c r="VX121" s="34">
        <f>IF(VW121&lt;&gt;"",HLOOKUP(COUNT($RV121:VW121)+1,$G$4:$EH$9,VX$14,0)*$D121,IF($C121=VX$17,$G$9*$D121,""))</f>
        <v>0</v>
      </c>
      <c r="VY121" s="34">
        <f>IF(VX121&lt;&gt;"",HLOOKUP(COUNT($RV121:VX121)+1,$G$4:$EH$9,VY$14,0)*$D121,IF($C121=VY$17,$G$9*$D121,""))</f>
        <v>0</v>
      </c>
      <c r="VZ121" s="34">
        <f>IF(VY121&lt;&gt;"",HLOOKUP(COUNT($RV121:VY121)+1,$G$4:$EH$9,VZ$14,0)*$D121,IF($C121=VZ$17,$G$9*$D121,""))</f>
        <v>0</v>
      </c>
      <c r="WA121" s="34">
        <f>IF(VZ121&lt;&gt;"",HLOOKUP(COUNT($RV121:VZ121)+1,$G$4:$EH$9,WA$14,0)*$D121,IF($C121=WA$17,$G$9*$D121,""))</f>
        <v>0</v>
      </c>
      <c r="WB121" s="34">
        <f>IF(WA121&lt;&gt;"",HLOOKUP(COUNT($RV121:WA121)+1,$G$4:$EH$9,WB$14,0)*$D121,IF($C121=WB$17,$G$9*$D121,""))</f>
        <v>0</v>
      </c>
      <c r="WC121" s="34">
        <f>IF(WB121&lt;&gt;"",HLOOKUP(COUNT($RV121:WB121)+1,$G$4:$EH$9,WC$14,0)*$D121,IF($C121=WC$17,$G$9*$D121,""))</f>
        <v>0</v>
      </c>
      <c r="WD121" s="34">
        <f>IF(WC121&lt;&gt;"",HLOOKUP(COUNT($RV121:WC121)+1,$G$4:$EH$9,WD$14,0)*$D121,IF($C121=WD$17,$G$9*$D121,""))</f>
        <v>0</v>
      </c>
      <c r="WE121" s="34">
        <f>IF(WD121&lt;&gt;"",HLOOKUP(COUNT($RV121:WD121)+1,$G$4:$EH$9,WE$14,0)*$D121,IF($C121=WE$17,$G$9*$D121,""))</f>
        <v>0</v>
      </c>
      <c r="WF121" s="34">
        <f>IF(WE121&lt;&gt;"",HLOOKUP(COUNT($RV121:WE121)+1,$G$4:$EH$9,WF$14,0)*$D121,IF($C121=WF$17,$G$9*$D121,""))</f>
        <v>0</v>
      </c>
      <c r="WG121" s="34">
        <f>IF(WF121&lt;&gt;"",HLOOKUP(COUNT($RV121:WF121)+1,$G$4:$EH$9,WG$14,0)*$D121,IF($C121=WG$17,$G$9*$D121,""))</f>
        <v>0</v>
      </c>
      <c r="WH121" s="34">
        <f>IF(WG121&lt;&gt;"",HLOOKUP(COUNT($RV121:WG121)+1,$G$4:$EH$9,WH$14,0)*$D121,IF($C121=WH$17,$G$9*$D121,""))</f>
        <v>0</v>
      </c>
      <c r="WI121" s="34">
        <f>IF(WH121&lt;&gt;"",HLOOKUP(COUNT($RV121:WH121)+1,$G$4:$EH$9,WI$14,0)*$D121,IF($C121=WI$17,$G$9*$D121,""))</f>
        <v>0</v>
      </c>
      <c r="WJ121" s="34">
        <f>IF(WI121&lt;&gt;"",HLOOKUP(COUNT($RV121:WI121)+1,$G$4:$EH$9,WJ$14,0)*$D121,IF($C121=WJ$17,$G$9*$D121,""))</f>
        <v>0</v>
      </c>
      <c r="WK121" s="34">
        <f>IF(WJ121&lt;&gt;"",HLOOKUP(COUNT($RV121:WJ121)+1,$G$4:$EH$9,WK$14,0)*$D121,IF($C121=WK$17,$G$9*$D121,""))</f>
        <v>0</v>
      </c>
      <c r="WL121" s="34">
        <f>IF(WK121&lt;&gt;"",HLOOKUP(COUNT($RV121:WK121)+1,$G$4:$EH$9,WL$14,0)*$D121,IF($C121=WL$17,$G$9*$D121,""))</f>
        <v>0</v>
      </c>
    </row>
    <row r="122" spans="1:610" ht="15" x14ac:dyDescent="0.2">
      <c r="A122" s="25">
        <f t="shared" si="913"/>
        <v>8</v>
      </c>
      <c r="B122" s="1328" t="s">
        <v>90</v>
      </c>
      <c r="C122" s="62">
        <f t="shared" si="912"/>
        <v>104</v>
      </c>
      <c r="D122" s="30">
        <f>VLOOKUP(B122,Premissas!$R$8:$AD$18,(Histograma!A122+1),0)</f>
        <v>5</v>
      </c>
      <c r="G122" s="34" t="str">
        <f>IF(F122&lt;&gt;"",HLOOKUP(COUNT($F122:F122)+1,$G$4:$EH$8,G$14,0)*$D122,IF($C122=G$17,$G$5*$D122,""))</f>
        <v/>
      </c>
      <c r="H122" s="34" t="str">
        <f>IF(G122&lt;&gt;"",HLOOKUP(COUNT($F122:G122)+1,$G$4:$EH$8,H$14,0)*$D122,IF($C122=H$17,$G$5*$D122,""))</f>
        <v/>
      </c>
      <c r="I122" s="34" t="str">
        <f>IF(H122&lt;&gt;"",HLOOKUP(COUNT($F122:H122)+1,$G$4:$EH$8,I$14,0)*$D122,IF($C122=I$17,$G$5*$D122,""))</f>
        <v/>
      </c>
      <c r="J122" s="34" t="str">
        <f>IF(I122&lt;&gt;"",HLOOKUP(COUNT($F122:I122)+1,$G$4:$EH$8,J$14,0)*$D122,IF($C122=J$17,$G$5*$D122,""))</f>
        <v/>
      </c>
      <c r="K122" s="34" t="str">
        <f>IF(J122&lt;&gt;"",HLOOKUP(COUNT($F122:J122)+1,$G$4:$EH$8,K$14,0)*$D122,IF($C122=K$17,$G$5*$D122,""))</f>
        <v/>
      </c>
      <c r="L122" s="34" t="str">
        <f>IF(K122&lt;&gt;"",HLOOKUP(COUNT($F122:K122)+1,$G$4:$EH$8,L$14,0)*$D122,IF($C122=L$17,$G$5*$D122,""))</f>
        <v/>
      </c>
      <c r="M122" s="34" t="str">
        <f>IF(L122&lt;&gt;"",HLOOKUP(COUNT($F122:L122)+1,$G$4:$EH$8,M$14,0)*$D122,IF($C122=M$17,$G$5*$D122,""))</f>
        <v/>
      </c>
      <c r="N122" s="34" t="str">
        <f>IF(M122&lt;&gt;"",HLOOKUP(COUNT($F122:M122)+1,$G$4:$EH$8,N$14,0)*$D122,IF($C122=N$17,$G$5*$D122,""))</f>
        <v/>
      </c>
      <c r="O122" s="34" t="str">
        <f>IF(N122&lt;&gt;"",HLOOKUP(COUNT($F122:N122)+1,$G$4:$EH$8,O$14,0)*$D122,IF($C122=O$17,$G$5*$D122,""))</f>
        <v/>
      </c>
      <c r="P122" s="34" t="str">
        <f>IF(O122&lt;&gt;"",HLOOKUP(COUNT($F122:O122)+1,$G$4:$EH$8,P$14,0)*$D122,IF($C122=P$17,$G$5*$D122,""))</f>
        <v/>
      </c>
      <c r="Q122" s="34" t="str">
        <f>IF(P122&lt;&gt;"",HLOOKUP(COUNT($F122:P122)+1,$G$4:$EH$8,Q$14,0)*$D122,IF($C122=Q$17,$G$5*$D122,""))</f>
        <v/>
      </c>
      <c r="R122" s="34" t="str">
        <f>IF(Q122&lt;&gt;"",HLOOKUP(COUNT($F122:Q122)+1,$G$4:$EH$8,R$14,0)*$D122,IF($C122=R$17,$G$5*$D122,""))</f>
        <v/>
      </c>
      <c r="S122" s="34" t="str">
        <f>IF(R122&lt;&gt;"",HLOOKUP(COUNT($F122:R122)+1,$G$4:$EH$8,S$14,0)*$D122,IF($C122=S$17,$G$5*$D122,""))</f>
        <v/>
      </c>
      <c r="T122" s="34" t="str">
        <f>IF(S122&lt;&gt;"",HLOOKUP(COUNT($F122:S122)+1,$G$4:$EH$8,T$14,0)*$D122,IF($C122=T$17,$G$5*$D122,""))</f>
        <v/>
      </c>
      <c r="U122" s="34" t="str">
        <f>IF(T122&lt;&gt;"",HLOOKUP(COUNT($F122:T122)+1,$G$4:$EH$8,U$14,0)*$D122,IF($C122=U$17,$G$5*$D122,""))</f>
        <v/>
      </c>
      <c r="V122" s="34" t="str">
        <f>IF(U122&lt;&gt;"",HLOOKUP(COUNT($F122:U122)+1,$G$4:$EH$8,V$14,0)*$D122,IF($C122=V$17,$G$5*$D122,""))</f>
        <v/>
      </c>
      <c r="W122" s="34" t="str">
        <f>IF(V122&lt;&gt;"",HLOOKUP(COUNT($F122:V122)+1,$G$4:$EH$8,W$14,0)*$D122,IF($C122=W$17,$G$5*$D122,""))</f>
        <v/>
      </c>
      <c r="X122" s="34" t="str">
        <f>IF(W122&lt;&gt;"",HLOOKUP(COUNT($F122:W122)+1,$G$4:$EH$8,X$14,0)*$D122,IF($C122=X$17,$G$5*$D122,""))</f>
        <v/>
      </c>
      <c r="Y122" s="34" t="str">
        <f>IF(X122&lt;&gt;"",HLOOKUP(COUNT($F122:X122)+1,$G$4:$EH$8,Y$14,0)*$D122,IF($C122=Y$17,$G$5*$D122,""))</f>
        <v/>
      </c>
      <c r="Z122" s="34" t="str">
        <f>IF(Y122&lt;&gt;"",HLOOKUP(COUNT($F122:Y122)+1,$G$4:$EH$8,Z$14,0)*$D122,IF($C122=Z$17,$G$5*$D122,""))</f>
        <v/>
      </c>
      <c r="AA122" s="34" t="str">
        <f>IF(Z122&lt;&gt;"",HLOOKUP(COUNT($F122:Z122)+1,$G$4:$EH$8,AA$14,0)*$D122,IF($C122=AA$17,$G$5*$D122,""))</f>
        <v/>
      </c>
      <c r="AB122" s="34" t="str">
        <f>IF(AA122&lt;&gt;"",HLOOKUP(COUNT($F122:AA122)+1,$G$4:$EH$8,AB$14,0)*$D122,IF($C122=AB$17,$G$5*$D122,""))</f>
        <v/>
      </c>
      <c r="AC122" s="34" t="str">
        <f>IF(AB122&lt;&gt;"",HLOOKUP(COUNT($F122:AB122)+1,$G$4:$EH$8,AC$14,0)*$D122,IF($C122=AC$17,$G$5*$D122,""))</f>
        <v/>
      </c>
      <c r="AD122" s="34" t="str">
        <f>IF(AC122&lt;&gt;"",HLOOKUP(COUNT($F122:AC122)+1,$G$4:$EH$8,AD$14,0)*$D122,IF($C122=AD$17,$G$5*$D122,""))</f>
        <v/>
      </c>
      <c r="AE122" s="34" t="str">
        <f>IF(AD122&lt;&gt;"",HLOOKUP(COUNT($F122:AD122)+1,$G$4:$EH$8,AE$14,0)*$D122,IF($C122=AE$17,$G$5*$D122,""))</f>
        <v/>
      </c>
      <c r="AF122" s="34" t="str">
        <f>IF(AE122&lt;&gt;"",HLOOKUP(COUNT($F122:AE122)+1,$G$4:$EH$8,AF$14,0)*$D122,IF($C122=AF$17,$G$5*$D122,""))</f>
        <v/>
      </c>
      <c r="AG122" s="34" t="str">
        <f>IF(AF122&lt;&gt;"",HLOOKUP(COUNT($F122:AF122)+1,$G$4:$EH$8,AG$14,0)*$D122,IF($C122=AG$17,$G$5*$D122,""))</f>
        <v/>
      </c>
      <c r="AH122" s="34" t="str">
        <f>IF(AG122&lt;&gt;"",HLOOKUP(COUNT($F122:AG122)+1,$G$4:$EH$8,AH$14,0)*$D122,IF($C122=AH$17,$G$5*$D122,""))</f>
        <v/>
      </c>
      <c r="AI122" s="34" t="str">
        <f>IF(AH122&lt;&gt;"",HLOOKUP(COUNT($F122:AH122)+1,$G$4:$EH$8,AI$14,0)*$D122,IF($C122=AI$17,$G$5*$D122,""))</f>
        <v/>
      </c>
      <c r="AJ122" s="34" t="str">
        <f>IF(AI122&lt;&gt;"",HLOOKUP(COUNT($F122:AI122)+1,$G$4:$EH$8,AJ$14,0)*$D122,IF($C122=AJ$17,$G$5*$D122,""))</f>
        <v/>
      </c>
      <c r="AK122" s="34" t="str">
        <f>IF(AJ122&lt;&gt;"",HLOOKUP(COUNT($F122:AJ122)+1,$G$4:$EH$8,AK$14,0)*$D122,IF($C122=AK$17,$G$5*$D122,""))</f>
        <v/>
      </c>
      <c r="AL122" s="34" t="str">
        <f>IF(AK122&lt;&gt;"",HLOOKUP(COUNT($F122:AK122)+1,$G$4:$EH$8,AL$14,0)*$D122,IF($C122=AL$17,$G$5*$D122,""))</f>
        <v/>
      </c>
      <c r="AM122" s="34" t="str">
        <f>IF(AL122&lt;&gt;"",HLOOKUP(COUNT($F122:AL122)+1,$G$4:$EH$8,AM$14,0)*$D122,IF($C122=AM$17,$G$5*$D122,""))</f>
        <v/>
      </c>
      <c r="AN122" s="34" t="str">
        <f>IF(AM122&lt;&gt;"",HLOOKUP(COUNT($F122:AM122)+1,$G$4:$EH$8,AN$14,0)*$D122,IF($C122=AN$17,$G$5*$D122,""))</f>
        <v/>
      </c>
      <c r="AO122" s="34" t="str">
        <f>IF(AN122&lt;&gt;"",HLOOKUP(COUNT($F122:AN122)+1,$G$4:$EH$8,AO$14,0)*$D122,IF($C122=AO$17,$G$5*$D122,""))</f>
        <v/>
      </c>
      <c r="AP122" s="34" t="str">
        <f>IF(AO122&lt;&gt;"",HLOOKUP(COUNT($F122:AO122)+1,$G$4:$EH$8,AP$14,0)*$D122,IF($C122=AP$17,$G$5*$D122,""))</f>
        <v/>
      </c>
      <c r="AQ122" s="34" t="str">
        <f>IF(AP122&lt;&gt;"",HLOOKUP(COUNT($F122:AP122)+1,$G$4:$EH$8,AQ$14,0)*$D122,IF($C122=AQ$17,$G$5*$D122,""))</f>
        <v/>
      </c>
      <c r="AR122" s="34" t="str">
        <f>IF(AQ122&lt;&gt;"",HLOOKUP(COUNT($F122:AQ122)+1,$G$4:$EH$8,AR$14,0)*$D122,IF($C122=AR$17,$G$5*$D122,""))</f>
        <v/>
      </c>
      <c r="AS122" s="34" t="str">
        <f>IF(AR122&lt;&gt;"",HLOOKUP(COUNT($F122:AR122)+1,$G$4:$EH$8,AS$14,0)*$D122,IF($C122=AS$17,$G$5*$D122,""))</f>
        <v/>
      </c>
      <c r="AT122" s="34" t="str">
        <f>IF(AS122&lt;&gt;"",HLOOKUP(COUNT($F122:AS122)+1,$G$4:$EH$8,AT$14,0)*$D122,IF($C122=AT$17,$G$5*$D122,""))</f>
        <v/>
      </c>
      <c r="AU122" s="34" t="str">
        <f>IF(AT122&lt;&gt;"",HLOOKUP(COUNT($F122:AT122)+1,$G$4:$EH$8,AU$14,0)*$D122,IF($C122=AU$17,$G$5*$D122,""))</f>
        <v/>
      </c>
      <c r="AV122" s="34" t="str">
        <f>IF(AU122&lt;&gt;"",HLOOKUP(COUNT($F122:AU122)+1,$G$4:$EH$8,AV$14,0)*$D122,IF($C122=AV$17,$G$5*$D122,""))</f>
        <v/>
      </c>
      <c r="AW122" s="34" t="str">
        <f>IF(AV122&lt;&gt;"",HLOOKUP(COUNT($F122:AV122)+1,$G$4:$EH$8,AW$14,0)*$D122,IF($C122=AW$17,$G$5*$D122,""))</f>
        <v/>
      </c>
      <c r="AX122" s="34" t="str">
        <f>IF(AW122&lt;&gt;"",HLOOKUP(COUNT($F122:AW122)+1,$G$4:$EH$8,AX$14,0)*$D122,IF($C122=AX$17,$G$5*$D122,""))</f>
        <v/>
      </c>
      <c r="AY122" s="34" t="str">
        <f>IF(AX122&lt;&gt;"",HLOOKUP(COUNT($F122:AX122)+1,$G$4:$EH$8,AY$14,0)*$D122,IF($C122=AY$17,$G$5*$D122,""))</f>
        <v/>
      </c>
      <c r="AZ122" s="34" t="str">
        <f>IF(AY122&lt;&gt;"",HLOOKUP(COUNT($F122:AY122)+1,$G$4:$EH$8,AZ$14,0)*$D122,IF($C122=AZ$17,$G$5*$D122,""))</f>
        <v/>
      </c>
      <c r="BA122" s="34" t="str">
        <f>IF(AZ122&lt;&gt;"",HLOOKUP(COUNT($F122:AZ122)+1,$G$4:$EH$8,BA$14,0)*$D122,IF($C122=BA$17,$G$5*$D122,""))</f>
        <v/>
      </c>
      <c r="BB122" s="34" t="str">
        <f>IF(BA122&lt;&gt;"",HLOOKUP(COUNT($F122:BA122)+1,$G$4:$EH$8,BB$14,0)*$D122,IF($C122=BB$17,$G$5*$D122,""))</f>
        <v/>
      </c>
      <c r="BC122" s="34" t="str">
        <f>IF(BB122&lt;&gt;"",HLOOKUP(COUNT($F122:BB122)+1,$G$4:$EH$8,BC$14,0)*$D122,IF($C122=BC$17,$G$5*$D122,""))</f>
        <v/>
      </c>
      <c r="BD122" s="34" t="str">
        <f>IF(BC122&lt;&gt;"",HLOOKUP(COUNT($F122:BC122)+1,$G$4:$EH$8,BD$14,0)*$D122,IF($C122=BD$17,$G$5*$D122,""))</f>
        <v/>
      </c>
      <c r="BE122" s="34" t="str">
        <f>IF(BD122&lt;&gt;"",HLOOKUP(COUNT($F122:BD122)+1,$G$4:$EH$8,BE$14,0)*$D122,IF($C122=BE$17,$G$5*$D122,""))</f>
        <v/>
      </c>
      <c r="BF122" s="34" t="str">
        <f>IF(BE122&lt;&gt;"",HLOOKUP(COUNT($F122:BE122)+1,$G$4:$EH$8,BF$14,0)*$D122,IF($C122=BF$17,$G$5*$D122,""))</f>
        <v/>
      </c>
      <c r="BG122" s="34" t="str">
        <f>IF(BF122&lt;&gt;"",HLOOKUP(COUNT($F122:BF122)+1,$G$4:$EH$8,BG$14,0)*$D122,IF($C122=BG$17,$G$5*$D122,""))</f>
        <v/>
      </c>
      <c r="BH122" s="34" t="str">
        <f>IF(BG122&lt;&gt;"",HLOOKUP(COUNT($F122:BG122)+1,$G$4:$EH$8,BH$14,0)*$D122,IF($C122=BH$17,$G$5*$D122,""))</f>
        <v/>
      </c>
      <c r="BI122" s="34" t="str">
        <f>IF(BH122&lt;&gt;"",HLOOKUP(COUNT($F122:BH122)+1,$G$4:$EH$8,BI$14,0)*$D122,IF($C122=BI$17,$G$5*$D122,""))</f>
        <v/>
      </c>
      <c r="BJ122" s="34" t="str">
        <f>IF(BI122&lt;&gt;"",HLOOKUP(COUNT($F122:BI122)+1,$G$4:$EH$8,BJ$14,0)*$D122,IF($C122=BJ$17,$G$5*$D122,""))</f>
        <v/>
      </c>
      <c r="BK122" s="34" t="str">
        <f>IF(BJ122&lt;&gt;"",HLOOKUP(COUNT($F122:BJ122)+1,$G$4:$EH$8,BK$14,0)*$D122,IF($C122=BK$17,$G$5*$D122,""))</f>
        <v/>
      </c>
      <c r="BL122" s="34" t="str">
        <f>IF(BK122&lt;&gt;"",HLOOKUP(COUNT($F122:BK122)+1,$G$4:$EH$8,BL$14,0)*$D122,IF($C122=BL$17,$G$5*$D122,""))</f>
        <v/>
      </c>
      <c r="BM122" s="34" t="str">
        <f>IF(BL122&lt;&gt;"",HLOOKUP(COUNT($F122:BL122)+1,$G$4:$EH$8,BM$14,0)*$D122,IF($C122=BM$17,$G$5*$D122,""))</f>
        <v/>
      </c>
      <c r="BN122" s="34" t="str">
        <f>IF(BM122&lt;&gt;"",HLOOKUP(COUNT($F122:BM122)+1,$G$4:$EH$8,BN$14,0)*$D122,IF($C122=BN$17,$G$5*$D122,""))</f>
        <v/>
      </c>
      <c r="BO122" s="34" t="str">
        <f>IF(BN122&lt;&gt;"",HLOOKUP(COUNT($F122:BN122)+1,$G$4:$EH$8,BO$14,0)*$D122,IF($C122=BO$17,$G$5*$D122,""))</f>
        <v/>
      </c>
      <c r="BP122" s="34" t="str">
        <f>IF(BO122&lt;&gt;"",HLOOKUP(COUNT($F122:BO122)+1,$G$4:$EH$8,BP$14,0)*$D122,IF($C122=BP$17,$G$5*$D122,""))</f>
        <v/>
      </c>
      <c r="BQ122" s="34" t="str">
        <f>IF(BP122&lt;&gt;"",HLOOKUP(COUNT($F122:BP122)+1,$G$4:$EH$8,BQ$14,0)*$D122,IF($C122=BQ$17,$G$5*$D122,""))</f>
        <v/>
      </c>
      <c r="BR122" s="34" t="str">
        <f>IF(BQ122&lt;&gt;"",HLOOKUP(COUNT($F122:BQ122)+1,$G$4:$EH$8,BR$14,0)*$D122,IF($C122=BR$17,$G$5*$D122,""))</f>
        <v/>
      </c>
      <c r="BS122" s="34" t="str">
        <f>IF(BR122&lt;&gt;"",HLOOKUP(COUNT($F122:BR122)+1,$G$4:$EH$8,BS$14,0)*$D122,IF($C122=BS$17,$G$5*$D122,""))</f>
        <v/>
      </c>
      <c r="BT122" s="34" t="str">
        <f>IF(BS122&lt;&gt;"",HLOOKUP(COUNT($F122:BS122)+1,$G$4:$EH$8,BT$14,0)*$D122,IF($C122=BT$17,$G$5*$D122,""))</f>
        <v/>
      </c>
      <c r="BU122" s="34" t="str">
        <f>IF(BT122&lt;&gt;"",HLOOKUP(COUNT($F122:BT122)+1,$G$4:$EH$8,BU$14,0)*$D122,IF($C122=BU$17,$G$5*$D122,""))</f>
        <v/>
      </c>
      <c r="BV122" s="34" t="str">
        <f>IF(BU122&lt;&gt;"",HLOOKUP(COUNT($F122:BU122)+1,$G$4:$EH$8,BV$14,0)*$D122,IF($C122=BV$17,$G$5*$D122,""))</f>
        <v/>
      </c>
      <c r="BW122" s="34" t="str">
        <f>IF(BV122&lt;&gt;"",HLOOKUP(COUNT($F122:BV122)+1,$G$4:$EH$8,BW$14,0)*$D122,IF($C122=BW$17,$G$5*$D122,""))</f>
        <v/>
      </c>
      <c r="BX122" s="34" t="str">
        <f>IF(BW122&lt;&gt;"",HLOOKUP(COUNT($F122:BW122)+1,$G$4:$EH$8,BX$14,0)*$D122,IF($C122=BX$17,$G$5*$D122,""))</f>
        <v/>
      </c>
      <c r="BY122" s="34" t="str">
        <f>IF(BX122&lt;&gt;"",HLOOKUP(COUNT($F122:BX122)+1,$G$4:$EH$8,BY$14,0)*$D122,IF($C122=BY$17,$G$5*$D122,""))</f>
        <v/>
      </c>
      <c r="BZ122" s="34" t="str">
        <f>IF(BY122&lt;&gt;"",HLOOKUP(COUNT($F122:BY122)+1,$G$4:$EH$8,BZ$14,0)*$D122,IF($C122=BZ$17,$G$5*$D122,""))</f>
        <v/>
      </c>
      <c r="CA122" s="34" t="str">
        <f>IF(BZ122&lt;&gt;"",HLOOKUP(COUNT($F122:BZ122)+1,$G$4:$EH$8,CA$14,0)*$D122,IF($C122=CA$17,$G$5*$D122,""))</f>
        <v/>
      </c>
      <c r="CB122" s="34" t="str">
        <f>IF(CA122&lt;&gt;"",HLOOKUP(COUNT($F122:CA122)+1,$G$4:$EH$8,CB$14,0)*$D122,IF($C122=CB$17,$G$5*$D122,""))</f>
        <v/>
      </c>
      <c r="CC122" s="34" t="str">
        <f>IF(CB122&lt;&gt;"",HLOOKUP(COUNT($F122:CB122)+1,$G$4:$EH$8,CC$14,0)*$D122,IF($C122=CC$17,$G$5*$D122,""))</f>
        <v/>
      </c>
      <c r="CD122" s="34" t="str">
        <f>IF(CC122&lt;&gt;"",HLOOKUP(COUNT($F122:CC122)+1,$G$4:$EH$8,CD$14,0)*$D122,IF($C122=CD$17,$G$5*$D122,""))</f>
        <v/>
      </c>
      <c r="CE122" s="34" t="str">
        <f>IF(CD122&lt;&gt;"",HLOOKUP(COUNT($F122:CD122)+1,$G$4:$EH$8,CE$14,0)*$D122,IF($C122=CE$17,$G$5*$D122,""))</f>
        <v/>
      </c>
      <c r="CF122" s="34" t="str">
        <f>IF(CE122&lt;&gt;"",HLOOKUP(COUNT($F122:CE122)+1,$G$4:$EH$8,CF$14,0)*$D122,IF($C122=CF$17,$G$5*$D122,""))</f>
        <v/>
      </c>
      <c r="CG122" s="34" t="str">
        <f>IF(CF122&lt;&gt;"",HLOOKUP(COUNT($F122:CF122)+1,$G$4:$EH$8,CG$14,0)*$D122,IF($C122=CG$17,$G$5*$D122,""))</f>
        <v/>
      </c>
      <c r="CH122" s="34" t="str">
        <f>IF(CG122&lt;&gt;"",HLOOKUP(COUNT($F122:CG122)+1,$G$4:$EH$8,CH$14,0)*$D122,IF($C122=CH$17,$G$5*$D122,""))</f>
        <v/>
      </c>
      <c r="CI122" s="34" t="str">
        <f>IF(CH122&lt;&gt;"",HLOOKUP(COUNT($F122:CH122)+1,$G$4:$EH$8,CI$14,0)*$D122,IF($C122=CI$17,$G$5*$D122,""))</f>
        <v/>
      </c>
      <c r="CJ122" s="34" t="str">
        <f>IF(CI122&lt;&gt;"",HLOOKUP(COUNT($F122:CI122)+1,$G$4:$EH$8,CJ$14,0)*$D122,IF($C122=CJ$17,$G$5*$D122,""))</f>
        <v/>
      </c>
      <c r="CK122" s="34" t="str">
        <f>IF(CJ122&lt;&gt;"",HLOOKUP(COUNT($F122:CJ122)+1,$G$4:$EH$8,CK$14,0)*$D122,IF($C122=CK$17,$G$5*$D122,""))</f>
        <v/>
      </c>
      <c r="CL122" s="34" t="str">
        <f>IF(CK122&lt;&gt;"",HLOOKUP(COUNT($F122:CK122)+1,$G$4:$EH$8,CL$14,0)*$D122,IF($C122=CL$17,$G$5*$D122,""))</f>
        <v/>
      </c>
      <c r="CM122" s="34" t="str">
        <f>IF(CL122&lt;&gt;"",HLOOKUP(COUNT($F122:CL122)+1,$G$4:$EH$8,CM$14,0)*$D122,IF($C122=CM$17,$G$5*$D122,""))</f>
        <v/>
      </c>
      <c r="CN122" s="34" t="str">
        <f>IF(CM122&lt;&gt;"",HLOOKUP(COUNT($F122:CM122)+1,$G$4:$EH$8,CN$14,0)*$D122,IF($C122=CN$17,$G$5*$D122,""))</f>
        <v/>
      </c>
      <c r="CO122" s="34" t="str">
        <f>IF(CN122&lt;&gt;"",HLOOKUP(COUNT($F122:CN122)+1,$G$4:$EH$8,CO$14,0)*$D122,IF($C122=CO$17,$G$5*$D122,""))</f>
        <v/>
      </c>
      <c r="CP122" s="34" t="str">
        <f>IF(CO122&lt;&gt;"",HLOOKUP(COUNT($F122:CO122)+1,$G$4:$EH$8,CP$14,0)*$D122,IF($C122=CP$17,$G$5*$D122,""))</f>
        <v/>
      </c>
      <c r="CQ122" s="34" t="str">
        <f>IF(CP122&lt;&gt;"",HLOOKUP(COUNT($F122:CP122)+1,$G$4:$EH$8,CQ$14,0)*$D122,IF($C122=CQ$17,$G$5*$D122,""))</f>
        <v/>
      </c>
      <c r="CR122" s="34" t="str">
        <f>IF(CQ122&lt;&gt;"",HLOOKUP(COUNT($F122:CQ122)+1,$G$4:$EH$8,CR$14,0)*$D122,IF($C122=CR$17,$G$5*$D122,""))</f>
        <v/>
      </c>
      <c r="CS122" s="34" t="str">
        <f>IF(CR122&lt;&gt;"",HLOOKUP(COUNT($F122:CR122)+1,$G$4:$EH$8,CS$14,0)*$D122,IF($C122=CS$17,$G$5*$D122,""))</f>
        <v/>
      </c>
      <c r="CT122" s="34" t="str">
        <f>IF(CS122&lt;&gt;"",HLOOKUP(COUNT($F122:CS122)+1,$G$4:$EH$8,CT$14,0)*$D122,IF($C122=CT$17,$G$5*$D122,""))</f>
        <v/>
      </c>
      <c r="CU122" s="34" t="str">
        <f>IF(CT122&lt;&gt;"",HLOOKUP(COUNT($F122:CT122)+1,$G$4:$EH$8,CU$14,0)*$D122,IF($C122=CU$17,$G$5*$D122,""))</f>
        <v/>
      </c>
      <c r="CV122" s="34" t="str">
        <f>IF(CU122&lt;&gt;"",HLOOKUP(COUNT($F122:CU122)+1,$G$4:$EH$8,CV$14,0)*$D122,IF($C122=CV$17,$G$5*$D122,""))</f>
        <v/>
      </c>
      <c r="CW122" s="34" t="str">
        <f>IF(CV122&lt;&gt;"",HLOOKUP(COUNT($F122:CV122)+1,$G$4:$EH$8,CW$14,0)*$D122,IF($C122=CW$17,$G$5*$D122,""))</f>
        <v/>
      </c>
      <c r="CX122" s="34" t="str">
        <f>IF(CW122&lt;&gt;"",HLOOKUP(COUNT($F122:CW122)+1,$G$4:$EH$8,CX$14,0)*$D122,IF($C122=CX$17,$G$5*$D122,""))</f>
        <v/>
      </c>
      <c r="CY122" s="34" t="str">
        <f>IF(CX122&lt;&gt;"",HLOOKUP(COUNT($F122:CX122)+1,$G$4:$EH$8,CY$14,0)*$D122,IF($C122=CY$17,$G$5*$D122,""))</f>
        <v/>
      </c>
      <c r="CZ122" s="34" t="str">
        <f>IF(CY122&lt;&gt;"",HLOOKUP(COUNT($F122:CY122)+1,$G$4:$EH$8,CZ$14,0)*$D122,IF($C122=CZ$17,$G$5*$D122,""))</f>
        <v/>
      </c>
      <c r="DA122" s="34" t="str">
        <f>IF(CZ122&lt;&gt;"",HLOOKUP(COUNT($F122:CZ122)+1,$G$4:$EH$8,DA$14,0)*$D122,IF($C122=DA$17,$G$5*$D122,""))</f>
        <v/>
      </c>
      <c r="DB122" s="34" t="str">
        <f>IF(DA122&lt;&gt;"",HLOOKUP(COUNT($F122:DA122)+1,$G$4:$EH$8,DB$14,0)*$D122,IF($C122=DB$17,$G$5*$D122,""))</f>
        <v/>
      </c>
      <c r="DC122" s="34" t="str">
        <f>IF(DB122&lt;&gt;"",HLOOKUP(COUNT($F122:DB122)+1,$G$4:$EH$8,DC$14,0)*$D122,IF($C122=DC$17,$G$5*$D122,""))</f>
        <v/>
      </c>
      <c r="DD122" s="34" t="str">
        <f>IF(DC122&lt;&gt;"",HLOOKUP(COUNT($F122:DC122)+1,$G$4:$EH$8,DD$14,0)*$D122,IF($C122=DD$17,$G$5*$D122,""))</f>
        <v/>
      </c>
      <c r="DE122" s="34" t="str">
        <f>IF(DD122&lt;&gt;"",HLOOKUP(COUNT($F122:DD122)+1,$G$4:$EH$8,DE$14,0)*$D122,IF($C122=DE$17,$G$5*$D122,""))</f>
        <v/>
      </c>
      <c r="DF122" s="34">
        <f>IF(DE122&lt;&gt;"",HLOOKUP(COUNT($F122:DE122)+1,$G$4:$EH$8,DF$14,0)*$D122,IF($C122=DF$17,$G$5*$D122,""))</f>
        <v>0</v>
      </c>
      <c r="DG122" s="34">
        <f>IF(DF122&lt;&gt;"",HLOOKUP(COUNT($F122:DF122)+1,$G$4:$EH$8,DG$14,0)*$D122,IF($C122=DG$17,$G$5*$D122,""))</f>
        <v>0</v>
      </c>
      <c r="DH122" s="34" t="e">
        <f>IF(DG122&lt;&gt;"",HLOOKUP(COUNT($F122:DG122)+1,$G$4:$EH$8,DH$14,0)*$D122,IF($C122=DH$17,$G$5*$D122,""))</f>
        <v>#VALUE!</v>
      </c>
      <c r="DI122" s="34" t="e">
        <f>IF(DH122&lt;&gt;"",HLOOKUP(COUNT($F122:DH122)+1,$G$4:$EH$8,DI$14,0)*$D122,IF($C122=DI$17,$G$5*$D122,""))</f>
        <v>#VALUE!</v>
      </c>
      <c r="DJ122" s="34" t="e">
        <f>IF(DI122&lt;&gt;"",HLOOKUP(COUNT($F122:DI122)+1,$G$4:$EH$8,DJ$14,0)*$D122,IF($C122=DJ$17,$G$5*$D122,""))</f>
        <v>#VALUE!</v>
      </c>
      <c r="DK122" s="34" t="e">
        <f>IF(DJ122&lt;&gt;"",HLOOKUP(COUNT($F122:DJ122)+1,$G$4:$EH$8,DK$14,0)*$D122,IF($C122=DK$17,$G$5*$D122,""))</f>
        <v>#VALUE!</v>
      </c>
      <c r="DL122" s="34" t="e">
        <f>IF(DK122&lt;&gt;"",HLOOKUP(COUNT($F122:DK122)+1,$G$4:$EH$8,DL$14,0)*$D122,IF($C122=DL$17,$G$5*$D122,""))</f>
        <v>#VALUE!</v>
      </c>
      <c r="DM122" s="34" t="e">
        <f>IF(DL122&lt;&gt;"",HLOOKUP(COUNT($F122:DL122)+1,$G$4:$EH$8,DM$14,0)*$D122,IF($C122=DM$17,$G$5*$D122,""))</f>
        <v>#VALUE!</v>
      </c>
      <c r="DN122" s="34" t="e">
        <f>IF(DM122&lt;&gt;"",HLOOKUP(COUNT($F122:DM122)+1,$G$4:$EH$8,DN$14,0)*$D122,IF($C122=DN$17,$G$5*$D122,""))</f>
        <v>#VALUE!</v>
      </c>
      <c r="DO122" s="34" t="e">
        <f>IF(DN122&lt;&gt;"",HLOOKUP(COUNT($F122:DN122)+1,$G$4:$EH$8,DO$14,0)*$D122,IF($C122=DO$17,$G$5*$D122,""))</f>
        <v>#VALUE!</v>
      </c>
      <c r="DP122" s="34" t="e">
        <f>IF(DO122&lt;&gt;"",HLOOKUP(COUNT($F122:DO122)+1,$G$4:$EH$8,DP$14,0)*$D122,IF($C122=DP$17,$G$5*$D122,""))</f>
        <v>#VALUE!</v>
      </c>
      <c r="DQ122" s="34" t="e">
        <f>IF(DP122&lt;&gt;"",HLOOKUP(COUNT($F122:DP122)+1,$G$4:$EH$8,DQ$14,0)*$D122,IF($C122=DQ$17,$G$5*$D122,""))</f>
        <v>#VALUE!</v>
      </c>
      <c r="DR122" s="34" t="e">
        <f>IF(DQ122&lt;&gt;"",HLOOKUP(COUNT($F122:DQ122)+1,$G$4:$EH$8,DR$14,0)*$D122,IF($C122=DR$17,$G$5*$D122,""))</f>
        <v>#VALUE!</v>
      </c>
      <c r="DS122" s="34" t="e">
        <f>IF(DR122&lt;&gt;"",HLOOKUP(COUNT($F122:DR122)+1,$G$4:$EH$8,DS$14,0)*$D122,IF($C122=DS$17,$G$5*$D122,""))</f>
        <v>#VALUE!</v>
      </c>
      <c r="DT122" s="34" t="e">
        <f>IF(DS122&lt;&gt;"",HLOOKUP(COUNT($F122:DS122)+1,$G$4:$EH$8,DT$14,0)*$D122,IF($C122=DT$17,$G$5*$D122,""))</f>
        <v>#VALUE!</v>
      </c>
      <c r="DU122" s="34" t="e">
        <f>IF(DT122&lt;&gt;"",HLOOKUP(COUNT($F122:DT122)+1,$G$4:$EH$8,DU$14,0)*$D122,IF($C122=DU$17,$G$5*$D122,""))</f>
        <v>#VALUE!</v>
      </c>
      <c r="DV122" s="34" t="e">
        <f>IF(DU122&lt;&gt;"",HLOOKUP(COUNT($F122:DU122)+1,$G$4:$EH$8,DV$14,0)*$D122,IF($C122=DV$17,$G$5*$D122,""))</f>
        <v>#VALUE!</v>
      </c>
      <c r="DX122" s="34" t="str">
        <f>IF(DW122&lt;&gt;"",HLOOKUP(COUNT($DW122:DW122)+1,$G$4:$CX$8,DX$14,0)*$D122,IF($C122=DX$17,$G$6*$D122,""))</f>
        <v/>
      </c>
      <c r="DY122" s="34" t="str">
        <f>IF(DX122&lt;&gt;"",HLOOKUP(COUNT($DW122:DX122)+1,$G$4:$CX$8,DY$14,0)*$D122,IF($C122=DY$17,$G$6*$D122,""))</f>
        <v/>
      </c>
      <c r="DZ122" s="34" t="str">
        <f>IF(DY122&lt;&gt;"",HLOOKUP(COUNT($DW122:DY122)+1,$G$4:$CX$8,DZ$14,0)*$D122,IF($C122=DZ$17,$G$6*$D122,""))</f>
        <v/>
      </c>
      <c r="EA122" s="34" t="str">
        <f>IF(DZ122&lt;&gt;"",HLOOKUP(COUNT($DW122:DZ122)+1,$G$4:$CX$8,EA$14,0)*$D122,IF($C122=EA$17,$G$6*$D122,""))</f>
        <v/>
      </c>
      <c r="EB122" s="34" t="str">
        <f>IF(EA122&lt;&gt;"",HLOOKUP(COUNT($DW122:EA122)+1,$G$4:$CX$8,EB$14,0)*$D122,IF($C122=EB$17,$G$6*$D122,""))</f>
        <v/>
      </c>
      <c r="EC122" s="34" t="str">
        <f>IF(EB122&lt;&gt;"",HLOOKUP(COUNT($DW122:EB122)+1,$G$4:$CX$8,EC$14,0)*$D122,IF($C122=EC$17,$G$6*$D122,""))</f>
        <v/>
      </c>
      <c r="ED122" s="34" t="str">
        <f>IF(EC122&lt;&gt;"",HLOOKUP(COUNT($DW122:EC122)+1,$G$4:$CX$8,ED$14,0)*$D122,IF($C122=ED$17,$G$6*$D122,""))</f>
        <v/>
      </c>
      <c r="EE122" s="34" t="str">
        <f>IF(ED122&lt;&gt;"",HLOOKUP(COUNT($DW122:ED122)+1,$G$4:$CX$8,EE$14,0)*$D122,IF($C122=EE$17,$G$6*$D122,""))</f>
        <v/>
      </c>
      <c r="EF122" s="34" t="str">
        <f>IF(EE122&lt;&gt;"",HLOOKUP(COUNT($DW122:EE122)+1,$G$4:$CX$8,EF$14,0)*$D122,IF($C122=EF$17,$G$6*$D122,""))</f>
        <v/>
      </c>
      <c r="EG122" s="34" t="str">
        <f>IF(EF122&lt;&gt;"",HLOOKUP(COUNT($DW122:EF122)+1,$G$4:$CX$8,EG$14,0)*$D122,IF($C122=EG$17,$G$6*$D122,""))</f>
        <v/>
      </c>
      <c r="EH122" s="34" t="str">
        <f>IF(EG122&lt;&gt;"",HLOOKUP(COUNT($DW122:EG122)+1,$G$4:$CX$8,EH$14,0)*$D122,IF($C122=EH$17,$G$6*$D122,""))</f>
        <v/>
      </c>
      <c r="EI122" s="34" t="str">
        <f>IF(EH122&lt;&gt;"",HLOOKUP(COUNT($DW122:EH122)+1,$G$4:$CX$8,EI$14,0)*$D122,IF($C122=EI$17,$G$6*$D122,""))</f>
        <v/>
      </c>
      <c r="EJ122" s="34" t="str">
        <f>IF(EI122&lt;&gt;"",HLOOKUP(COUNT($DW122:EI122)+1,$G$4:$CX$8,EJ$14,0)*$D122,IF($C122=EJ$17,$G$6*$D122,""))</f>
        <v/>
      </c>
      <c r="EK122" s="34" t="str">
        <f>IF(EJ122&lt;&gt;"",HLOOKUP(COUNT($DW122:EJ122)+1,$G$4:$CX$8,EK$14,0)*$D122,IF($C122=EK$17,$G$6*$D122,""))</f>
        <v/>
      </c>
      <c r="EL122" s="34" t="str">
        <f>IF(EK122&lt;&gt;"",HLOOKUP(COUNT($DW122:EK122)+1,$G$4:$CX$8,EL$14,0)*$D122,IF($C122=EL$17,$G$6*$D122,""))</f>
        <v/>
      </c>
      <c r="EM122" s="34" t="str">
        <f>IF(EL122&lt;&gt;"",HLOOKUP(COUNT($DW122:EL122)+1,$G$4:$CX$8,EM$14,0)*$D122,IF($C122=EM$17,$G$6*$D122,""))</f>
        <v/>
      </c>
      <c r="EN122" s="34" t="str">
        <f>IF(EM122&lt;&gt;"",HLOOKUP(COUNT($DW122:EM122)+1,$G$4:$CX$8,EN$14,0)*$D122,IF($C122=EN$17,$G$6*$D122,""))</f>
        <v/>
      </c>
      <c r="EO122" s="34" t="str">
        <f>IF(EN122&lt;&gt;"",HLOOKUP(COUNT($DW122:EN122)+1,$G$4:$CX$8,EO$14,0)*$D122,IF($C122=EO$17,$G$6*$D122,""))</f>
        <v/>
      </c>
      <c r="EP122" s="34" t="str">
        <f>IF(EO122&lt;&gt;"",HLOOKUP(COUNT($DW122:EO122)+1,$G$4:$CX$8,EP$14,0)*$D122,IF($C122=EP$17,$G$6*$D122,""))</f>
        <v/>
      </c>
      <c r="EQ122" s="34" t="str">
        <f>IF(EP122&lt;&gt;"",HLOOKUP(COUNT($DW122:EP122)+1,$G$4:$CX$8,EQ$14,0)*$D122,IF($C122=EQ$17,$G$6*$D122,""))</f>
        <v/>
      </c>
      <c r="ER122" s="34" t="str">
        <f>IF(EQ122&lt;&gt;"",HLOOKUP(COUNT($DW122:EQ122)+1,$G$4:$CX$8,ER$14,0)*$D122,IF($C122=ER$17,$G$6*$D122,""))</f>
        <v/>
      </c>
      <c r="ES122" s="34" t="str">
        <f>IF(ER122&lt;&gt;"",HLOOKUP(COUNT($DW122:ER122)+1,$G$4:$CX$8,ES$14,0)*$D122,IF($C122=ES$17,$G$6*$D122,""))</f>
        <v/>
      </c>
      <c r="ET122" s="34" t="str">
        <f>IF(ES122&lt;&gt;"",HLOOKUP(COUNT($DW122:ES122)+1,$G$4:$CX$8,ET$14,0)*$D122,IF($C122=ET$17,$G$6*$D122,""))</f>
        <v/>
      </c>
      <c r="EU122" s="34" t="str">
        <f>IF(ET122&lt;&gt;"",HLOOKUP(COUNT($DW122:ET122)+1,$G$4:$CX$8,EU$14,0)*$D122,IF($C122=EU$17,$G$6*$D122,""))</f>
        <v/>
      </c>
      <c r="EV122" s="34" t="str">
        <f>IF(EU122&lt;&gt;"",HLOOKUP(COUNT($DW122:EU122)+1,$G$4:$CX$8,EV$14,0)*$D122,IF($C122=EV$17,$G$6*$D122,""))</f>
        <v/>
      </c>
      <c r="EW122" s="34" t="str">
        <f>IF(EV122&lt;&gt;"",HLOOKUP(COUNT($DW122:EV122)+1,$G$4:$CX$8,EW$14,0)*$D122,IF($C122=EW$17,$G$6*$D122,""))</f>
        <v/>
      </c>
      <c r="EX122" s="34" t="str">
        <f>IF(EW122&lt;&gt;"",HLOOKUP(COUNT($DW122:EW122)+1,$G$4:$CX$8,EX$14,0)*$D122,IF($C122=EX$17,$G$6*$D122,""))</f>
        <v/>
      </c>
      <c r="EY122" s="34" t="str">
        <f>IF(EX122&lt;&gt;"",HLOOKUP(COUNT($DW122:EX122)+1,$G$4:$CX$8,EY$14,0)*$D122,IF($C122=EY$17,$G$6*$D122,""))</f>
        <v/>
      </c>
      <c r="EZ122" s="34" t="str">
        <f>IF(EY122&lt;&gt;"",HLOOKUP(COUNT($DW122:EY122)+1,$G$4:$CX$8,EZ$14,0)*$D122,IF($C122=EZ$17,$G$6*$D122,""))</f>
        <v/>
      </c>
      <c r="FA122" s="34" t="str">
        <f>IF(EZ122&lt;&gt;"",HLOOKUP(COUNT($DW122:EZ122)+1,$G$4:$CX$8,FA$14,0)*$D122,IF($C122=FA$17,$G$6*$D122,""))</f>
        <v/>
      </c>
      <c r="FB122" s="34" t="str">
        <f>IF(FA122&lt;&gt;"",HLOOKUP(COUNT($DW122:FA122)+1,$G$4:$CX$8,FB$14,0)*$D122,IF($C122=FB$17,$G$6*$D122,""))</f>
        <v/>
      </c>
      <c r="FC122" s="34" t="str">
        <f>IF(FB122&lt;&gt;"",HLOOKUP(COUNT($DW122:FB122)+1,$G$4:$CX$8,FC$14,0)*$D122,IF($C122=FC$17,$G$6*$D122,""))</f>
        <v/>
      </c>
      <c r="FD122" s="34" t="str">
        <f>IF(FC122&lt;&gt;"",HLOOKUP(COUNT($DW122:FC122)+1,$G$4:$CX$8,FD$14,0)*$D122,IF($C122=FD$17,$G$6*$D122,""))</f>
        <v/>
      </c>
      <c r="FE122" s="34" t="str">
        <f>IF(FD122&lt;&gt;"",HLOOKUP(COUNT($DW122:FD122)+1,$G$4:$CX$8,FE$14,0)*$D122,IF($C122=FE$17,$G$6*$D122,""))</f>
        <v/>
      </c>
      <c r="FF122" s="34" t="str">
        <f>IF(FE122&lt;&gt;"",HLOOKUP(COUNT($DW122:FE122)+1,$G$4:$CX$8,FF$14,0)*$D122,IF($C122=FF$17,$G$6*$D122,""))</f>
        <v/>
      </c>
      <c r="FG122" s="34" t="str">
        <f>IF(FF122&lt;&gt;"",HLOOKUP(COUNT($DW122:FF122)+1,$G$4:$CX$8,FG$14,0)*$D122,IF($C122=FG$17,$G$6*$D122,""))</f>
        <v/>
      </c>
      <c r="FH122" s="34" t="str">
        <f>IF(FG122&lt;&gt;"",HLOOKUP(COUNT($DW122:FG122)+1,$G$4:$CX$8,FH$14,0)*$D122,IF($C122=FH$17,$G$6*$D122,""))</f>
        <v/>
      </c>
      <c r="FI122" s="34" t="str">
        <f>IF(FH122&lt;&gt;"",HLOOKUP(COUNT($DW122:FH122)+1,$G$4:$CX$8,FI$14,0)*$D122,IF($C122=FI$17,$G$6*$D122,""))</f>
        <v/>
      </c>
      <c r="FJ122" s="34" t="str">
        <f>IF(FI122&lt;&gt;"",HLOOKUP(COUNT($DW122:FI122)+1,$G$4:$CX$8,FJ$14,0)*$D122,IF($C122=FJ$17,$G$6*$D122,""))</f>
        <v/>
      </c>
      <c r="FK122" s="34" t="str">
        <f>IF(FJ122&lt;&gt;"",HLOOKUP(COUNT($DW122:FJ122)+1,$G$4:$CX$8,FK$14,0)*$D122,IF($C122=FK$17,$G$6*$D122,""))</f>
        <v/>
      </c>
      <c r="FL122" s="34" t="str">
        <f>IF(FK122&lt;&gt;"",HLOOKUP(COUNT($DW122:FK122)+1,$G$4:$CX$8,FL$14,0)*$D122,IF($C122=FL$17,$G$6*$D122,""))</f>
        <v/>
      </c>
      <c r="FM122" s="34" t="str">
        <f>IF(FL122&lt;&gt;"",HLOOKUP(COUNT($DW122:FL122)+1,$G$4:$CX$8,FM$14,0)*$D122,IF($C122=FM$17,$G$6*$D122,""))</f>
        <v/>
      </c>
      <c r="FN122" s="34" t="str">
        <f>IF(FM122&lt;&gt;"",HLOOKUP(COUNT($DW122:FM122)+1,$G$4:$CX$8,FN$14,0)*$D122,IF($C122=FN$17,$G$6*$D122,""))</f>
        <v/>
      </c>
      <c r="FO122" s="34" t="str">
        <f>IF(FN122&lt;&gt;"",HLOOKUP(COUNT($DW122:FN122)+1,$G$4:$CX$8,FO$14,0)*$D122,IF($C122=FO$17,$G$6*$D122,""))</f>
        <v/>
      </c>
      <c r="FP122" s="34" t="str">
        <f>IF(FO122&lt;&gt;"",HLOOKUP(COUNT($DW122:FO122)+1,$G$4:$CX$8,FP$14,0)*$D122,IF($C122=FP$17,$G$6*$D122,""))</f>
        <v/>
      </c>
      <c r="FQ122" s="34" t="str">
        <f>IF(FP122&lt;&gt;"",HLOOKUP(COUNT($DW122:FP122)+1,$G$4:$CX$8,FQ$14,0)*$D122,IF($C122=FQ$17,$G$6*$D122,""))</f>
        <v/>
      </c>
      <c r="FR122" s="34" t="str">
        <f>IF(FQ122&lt;&gt;"",HLOOKUP(COUNT($DW122:FQ122)+1,$G$4:$CX$8,FR$14,0)*$D122,IF($C122=FR$17,$G$6*$D122,""))</f>
        <v/>
      </c>
      <c r="FS122" s="34" t="str">
        <f>IF(FR122&lt;&gt;"",HLOOKUP(COUNT($DW122:FR122)+1,$G$4:$CX$8,FS$14,0)*$D122,IF($C122=FS$17,$G$6*$D122,""))</f>
        <v/>
      </c>
      <c r="FT122" s="34" t="str">
        <f>IF(FS122&lt;&gt;"",HLOOKUP(COUNT($DW122:FS122)+1,$G$4:$CX$8,FT$14,0)*$D122,IF($C122=FT$17,$G$6*$D122,""))</f>
        <v/>
      </c>
      <c r="FU122" s="34" t="str">
        <f>IF(FT122&lt;&gt;"",HLOOKUP(COUNT($DW122:FT122)+1,$G$4:$CX$8,FU$14,0)*$D122,IF($C122=FU$17,$G$6*$D122,""))</f>
        <v/>
      </c>
      <c r="FV122" s="34" t="str">
        <f>IF(FU122&lt;&gt;"",HLOOKUP(COUNT($DW122:FU122)+1,$G$4:$CX$8,FV$14,0)*$D122,IF($C122=FV$17,$G$6*$D122,""))</f>
        <v/>
      </c>
      <c r="FW122" s="34" t="str">
        <f>IF(FV122&lt;&gt;"",HLOOKUP(COUNT($DW122:FV122)+1,$G$4:$CX$8,FW$14,0)*$D122,IF($C122=FW$17,$G$6*$D122,""))</f>
        <v/>
      </c>
      <c r="FX122" s="34" t="str">
        <f>IF(FW122&lt;&gt;"",HLOOKUP(COUNT($DW122:FW122)+1,$G$4:$CX$8,FX$14,0)*$D122,IF($C122=FX$17,$G$6*$D122,""))</f>
        <v/>
      </c>
      <c r="FY122" s="34" t="str">
        <f>IF(FX122&lt;&gt;"",HLOOKUP(COUNT($DW122:FX122)+1,$G$4:$CX$8,FY$14,0)*$D122,IF($C122=FY$17,$G$6*$D122,""))</f>
        <v/>
      </c>
      <c r="FZ122" s="34" t="str">
        <f>IF(FY122&lt;&gt;"",HLOOKUP(COUNT($DW122:FY122)+1,$G$4:$CX$8,FZ$14,0)*$D122,IF($C122=FZ$17,$G$6*$D122,""))</f>
        <v/>
      </c>
      <c r="GA122" s="34" t="str">
        <f>IF(FZ122&lt;&gt;"",HLOOKUP(COUNT($DW122:FZ122)+1,$G$4:$CX$8,GA$14,0)*$D122,IF($C122=GA$17,$G$6*$D122,""))</f>
        <v/>
      </c>
      <c r="GB122" s="34" t="str">
        <f>IF(GA122&lt;&gt;"",HLOOKUP(COUNT($DW122:GA122)+1,$G$4:$CX$8,GB$14,0)*$D122,IF($C122=GB$17,$G$6*$D122,""))</f>
        <v/>
      </c>
      <c r="GC122" s="34" t="str">
        <f>IF(GB122&lt;&gt;"",HLOOKUP(COUNT($DW122:GB122)+1,$G$4:$CX$8,GC$14,0)*$D122,IF($C122=GC$17,$G$6*$D122,""))</f>
        <v/>
      </c>
      <c r="GD122" s="34" t="str">
        <f>IF(GC122&lt;&gt;"",HLOOKUP(COUNT($DW122:GC122)+1,$G$4:$CX$8,GD$14,0)*$D122,IF($C122=GD$17,$G$6*$D122,""))</f>
        <v/>
      </c>
      <c r="GE122" s="34" t="str">
        <f>IF(GD122&lt;&gt;"",HLOOKUP(COUNT($DW122:GD122)+1,$G$4:$CX$8,GE$14,0)*$D122,IF($C122=GE$17,$G$6*$D122,""))</f>
        <v/>
      </c>
      <c r="GF122" s="34" t="str">
        <f>IF(GE122&lt;&gt;"",HLOOKUP(COUNT($DW122:GE122)+1,$G$4:$CX$8,GF$14,0)*$D122,IF($C122=GF$17,$G$6*$D122,""))</f>
        <v/>
      </c>
      <c r="GG122" s="34" t="str">
        <f>IF(GF122&lt;&gt;"",HLOOKUP(COUNT($DW122:GF122)+1,$G$4:$CX$8,GG$14,0)*$D122,IF($C122=GG$17,$G$6*$D122,""))</f>
        <v/>
      </c>
      <c r="GH122" s="34" t="str">
        <f>IF(GG122&lt;&gt;"",HLOOKUP(COUNT($DW122:GG122)+1,$G$4:$CX$8,GH$14,0)*$D122,IF($C122=GH$17,$G$6*$D122,""))</f>
        <v/>
      </c>
      <c r="GI122" s="34" t="str">
        <f>IF(GH122&lt;&gt;"",HLOOKUP(COUNT($DW122:GH122)+1,$G$4:$CX$8,GI$14,0)*$D122,IF($C122=GI$17,$G$6*$D122,""))</f>
        <v/>
      </c>
      <c r="GJ122" s="34" t="str">
        <f>IF(GI122&lt;&gt;"",HLOOKUP(COUNT($DW122:GI122)+1,$G$4:$CX$8,GJ$14,0)*$D122,IF($C122=GJ$17,$G$6*$D122,""))</f>
        <v/>
      </c>
      <c r="GK122" s="34" t="str">
        <f>IF(GJ122&lt;&gt;"",HLOOKUP(COUNT($DW122:GJ122)+1,$G$4:$CX$8,GK$14,0)*$D122,IF($C122=GK$17,$G$6*$D122,""))</f>
        <v/>
      </c>
      <c r="GL122" s="34" t="str">
        <f>IF(GK122&lt;&gt;"",HLOOKUP(COUNT($DW122:GK122)+1,$G$4:$CX$8,GL$14,0)*$D122,IF($C122=GL$17,$G$6*$D122,""))</f>
        <v/>
      </c>
      <c r="GM122" s="34" t="str">
        <f>IF(GL122&lt;&gt;"",HLOOKUP(COUNT($DW122:GL122)+1,$G$4:$CX$8,GM$14,0)*$D122,IF($C122=GM$17,$G$6*$D122,""))</f>
        <v/>
      </c>
      <c r="GN122" s="34" t="str">
        <f>IF(GM122&lt;&gt;"",HLOOKUP(COUNT($DW122:GM122)+1,$G$4:$CX$8,GN$14,0)*$D122,IF($C122=GN$17,$G$6*$D122,""))</f>
        <v/>
      </c>
      <c r="GO122" s="34" t="str">
        <f>IF(GN122&lt;&gt;"",HLOOKUP(COUNT($DW122:GN122)+1,$G$4:$CX$8,GO$14,0)*$D122,IF($C122=GO$17,$G$6*$D122,""))</f>
        <v/>
      </c>
      <c r="GP122" s="34" t="str">
        <f>IF(GO122&lt;&gt;"",HLOOKUP(COUNT($DW122:GO122)+1,$G$4:$CX$8,GP$14,0)*$D122,IF($C122=GP$17,$G$6*$D122,""))</f>
        <v/>
      </c>
      <c r="GQ122" s="34" t="str">
        <f>IF(GP122&lt;&gt;"",HLOOKUP(COUNT($DW122:GP122)+1,$G$4:$CX$8,GQ$14,0)*$D122,IF($C122=GQ$17,$G$6*$D122,""))</f>
        <v/>
      </c>
      <c r="GR122" s="34" t="str">
        <f>IF(GQ122&lt;&gt;"",HLOOKUP(COUNT($DW122:GQ122)+1,$G$4:$CX$8,GR$14,0)*$D122,IF($C122=GR$17,$G$6*$D122,""))</f>
        <v/>
      </c>
      <c r="GS122" s="34" t="str">
        <f>IF(GR122&lt;&gt;"",HLOOKUP(COUNT($DW122:GR122)+1,$G$4:$CX$8,GS$14,0)*$D122,IF($C122=GS$17,$G$6*$D122,""))</f>
        <v/>
      </c>
      <c r="GT122" s="34" t="str">
        <f>IF(GS122&lt;&gt;"",HLOOKUP(COUNT($DW122:GS122)+1,$G$4:$CX$8,GT$14,0)*$D122,IF($C122=GT$17,$G$6*$D122,""))</f>
        <v/>
      </c>
      <c r="GU122" s="34" t="str">
        <f>IF(GT122&lt;&gt;"",HLOOKUP(COUNT($DW122:GT122)+1,$G$4:$CX$8,GU$14,0)*$D122,IF($C122=GU$17,$G$6*$D122,""))</f>
        <v/>
      </c>
      <c r="GV122" s="34" t="str">
        <f>IF(GU122&lt;&gt;"",HLOOKUP(COUNT($DW122:GU122)+1,$G$4:$CX$8,GV$14,0)*$D122,IF($C122=GV$17,$G$6*$D122,""))</f>
        <v/>
      </c>
      <c r="GW122" s="34" t="str">
        <f>IF(GV122&lt;&gt;"",HLOOKUP(COUNT($DW122:GV122)+1,$G$4:$CX$8,GW$14,0)*$D122,IF($C122=GW$17,$G$6*$D122,""))</f>
        <v/>
      </c>
      <c r="GX122" s="34" t="str">
        <f>IF(GW122&lt;&gt;"",HLOOKUP(COUNT($DW122:GW122)+1,$G$4:$CX$8,GX$14,0)*$D122,IF($C122=GX$17,$G$6*$D122,""))</f>
        <v/>
      </c>
      <c r="GY122" s="34" t="str">
        <f>IF(GX122&lt;&gt;"",HLOOKUP(COUNT($DW122:GX122)+1,$G$4:$CX$8,GY$14,0)*$D122,IF($C122=GY$17,$G$6*$D122,""))</f>
        <v/>
      </c>
      <c r="GZ122" s="34" t="str">
        <f>IF(GY122&lt;&gt;"",HLOOKUP(COUNT($DW122:GY122)+1,$G$4:$CX$8,GZ$14,0)*$D122,IF($C122=GZ$17,$G$6*$D122,""))</f>
        <v/>
      </c>
      <c r="HA122" s="34" t="str">
        <f>IF(GZ122&lt;&gt;"",HLOOKUP(COUNT($DW122:GZ122)+1,$G$4:$CX$8,HA$14,0)*$D122,IF($C122=HA$17,$G$6*$D122,""))</f>
        <v/>
      </c>
      <c r="HB122" s="34" t="str">
        <f>IF(HA122&lt;&gt;"",HLOOKUP(COUNT($DW122:HA122)+1,$G$4:$CX$8,HB$14,0)*$D122,IF($C122=HB$17,$G$6*$D122,""))</f>
        <v/>
      </c>
      <c r="HC122" s="34" t="str">
        <f>IF(HB122&lt;&gt;"",HLOOKUP(COUNT($DW122:HB122)+1,$G$4:$CX$8,HC$14,0)*$D122,IF($C122=HC$17,$G$6*$D122,""))</f>
        <v/>
      </c>
      <c r="HD122" s="34" t="str">
        <f>IF(HC122&lt;&gt;"",HLOOKUP(COUNT($DW122:HC122)+1,$G$4:$CX$8,HD$14,0)*$D122,IF($C122=HD$17,$G$6*$D122,""))</f>
        <v/>
      </c>
      <c r="HE122" s="34" t="str">
        <f>IF(HD122&lt;&gt;"",HLOOKUP(COUNT($DW122:HD122)+1,$G$4:$CX$8,HE$14,0)*$D122,IF($C122=HE$17,$G$6*$D122,""))</f>
        <v/>
      </c>
      <c r="HF122" s="34" t="str">
        <f>IF(HE122&lt;&gt;"",HLOOKUP(COUNT($DW122:HE122)+1,$G$4:$CX$8,HF$14,0)*$D122,IF($C122=HF$17,$G$6*$D122,""))</f>
        <v/>
      </c>
      <c r="HG122" s="34" t="str">
        <f>IF(HF122&lt;&gt;"",HLOOKUP(COUNT($DW122:HF122)+1,$G$4:$CX$8,HG$14,0)*$D122,IF($C122=HG$17,$G$6*$D122,""))</f>
        <v/>
      </c>
      <c r="HH122" s="34" t="str">
        <f>IF(HG122&lt;&gt;"",HLOOKUP(COUNT($DW122:HG122)+1,$G$4:$CX$8,HH$14,0)*$D122,IF($C122=HH$17,$G$6*$D122,""))</f>
        <v/>
      </c>
      <c r="HI122" s="34" t="str">
        <f>IF(HH122&lt;&gt;"",HLOOKUP(COUNT($DW122:HH122)+1,$G$4:$CX$8,HI$14,0)*$D122,IF($C122=HI$17,$G$6*$D122,""))</f>
        <v/>
      </c>
      <c r="HJ122" s="34" t="str">
        <f>IF(HI122&lt;&gt;"",HLOOKUP(COUNT($DW122:HI122)+1,$G$4:$CX$8,HJ$14,0)*$D122,IF($C122=HJ$17,$G$6*$D122,""))</f>
        <v/>
      </c>
      <c r="HK122" s="34" t="str">
        <f>IF(HJ122&lt;&gt;"",HLOOKUP(COUNT($DW122:HJ122)+1,$G$4:$CX$8,HK$14,0)*$D122,IF($C122=HK$17,$G$6*$D122,""))</f>
        <v/>
      </c>
      <c r="HL122" s="34" t="str">
        <f>IF(HK122&lt;&gt;"",HLOOKUP(COUNT($DW122:HK122)+1,$G$4:$CX$8,HL$14,0)*$D122,IF($C122=HL$17,$G$6*$D122,""))</f>
        <v/>
      </c>
      <c r="HM122" s="34" t="str">
        <f>IF(HL122&lt;&gt;"",HLOOKUP(COUNT($DW122:HL122)+1,$G$4:$CX$8,HM$14,0)*$D122,IF($C122=HM$17,$G$6*$D122,""))</f>
        <v/>
      </c>
      <c r="HN122" s="34" t="str">
        <f>IF(HM122&lt;&gt;"",HLOOKUP(COUNT($DW122:HM122)+1,$G$4:$CX$8,HN$14,0)*$D122,IF($C122=HN$17,$G$6*$D122,""))</f>
        <v/>
      </c>
      <c r="HO122" s="34" t="str">
        <f>IF(HN122&lt;&gt;"",HLOOKUP(COUNT($DW122:HN122)+1,$G$4:$CX$8,HO$14,0)*$D122,IF($C122=HO$17,$G$6*$D122,""))</f>
        <v/>
      </c>
      <c r="HP122" s="34" t="str">
        <f>IF(HO122&lt;&gt;"",HLOOKUP(COUNT($DW122:HO122)+1,$G$4:$CX$8,HP$14,0)*$D122,IF($C122=HP$17,$G$6*$D122,""))</f>
        <v/>
      </c>
      <c r="HQ122" s="34" t="str">
        <f>IF(HP122&lt;&gt;"",HLOOKUP(COUNT($DW122:HP122)+1,$G$4:$CX$8,HQ$14,0)*$D122,IF($C122=HQ$17,$G$6*$D122,""))</f>
        <v/>
      </c>
      <c r="HR122" s="34" t="str">
        <f>IF(HQ122&lt;&gt;"",HLOOKUP(COUNT($DW122:HQ122)+1,$G$4:$CX$8,HR$14,0)*$D122,IF($C122=HR$17,$G$6*$D122,""))</f>
        <v/>
      </c>
      <c r="HS122" s="34" t="str">
        <f>IF(HR122&lt;&gt;"",HLOOKUP(COUNT($DW122:HR122)+1,$G$4:$CX$8,HS$14,0)*$D122,IF($C122=HS$17,$G$6*$D122,""))</f>
        <v/>
      </c>
      <c r="HT122" s="34" t="str">
        <f>IF(HS122&lt;&gt;"",HLOOKUP(COUNT($DW122:HS122)+1,$G$4:$CX$8,HT$14,0)*$D122,IF($C122=HT$17,$G$6*$D122,""))</f>
        <v/>
      </c>
      <c r="HU122" s="34" t="str">
        <f>IF(HT122&lt;&gt;"",HLOOKUP(COUNT($DW122:HT122)+1,$G$4:$CX$8,HU$14,0)*$D122,IF($C122=HU$17,$G$6*$D122,""))</f>
        <v/>
      </c>
      <c r="HV122" s="34" t="str">
        <f>IF(HU122&lt;&gt;"",HLOOKUP(COUNT($DW122:HU122)+1,$G$4:$CX$8,HV$14,0)*$D122,IF($C122=HV$17,$G$6*$D122,""))</f>
        <v/>
      </c>
      <c r="HW122" s="34">
        <f>IF(HV122&lt;&gt;"",HLOOKUP(COUNT($DW122:HV122)+1,$G$4:$CX$8,HW$14,0)*$D122,IF($C122=HW$17,$G$6*$D122,""))</f>
        <v>0</v>
      </c>
      <c r="HX122" s="34">
        <f>IF(HW122&lt;&gt;"",HLOOKUP(COUNT($DW122:HW122)+1,$G$4:$CX$8,HX$14,0)*$D122,IF($C122=HX$17,$G$6*$D122,""))</f>
        <v>7500</v>
      </c>
      <c r="HY122" s="34">
        <f>IF(HX122&lt;&gt;"",HLOOKUP(COUNT($DW122:HX122)+1,$G$4:$CX$8,HY$14,0)*$D122,IF($C122=HY$17,$G$6*$D122,""))</f>
        <v>7500</v>
      </c>
      <c r="HZ122" s="34">
        <f>IF(HY122&lt;&gt;"",HLOOKUP(COUNT($DW122:HY122)+1,$G$4:$CX$8,HZ$14,0)*$D122,IF($C122=HZ$17,$G$6*$D122,""))</f>
        <v>7500</v>
      </c>
      <c r="IA122" s="34">
        <f>IF(HZ122&lt;&gt;"",HLOOKUP(COUNT($DW122:HZ122)+1,$G$4:$CX$8,IA$14,0)*$D122,IF($C122=IA$17,$G$6*$D122,""))</f>
        <v>9048.4582084179765</v>
      </c>
      <c r="IB122" s="34">
        <f>IF(IA122&lt;&gt;"",HLOOKUP(COUNT($DW122:IA122)+1,$G$4:$CX$8,IB$14,0)*$D122,IF($C122=IB$17,$G$6*$D122,""))</f>
        <v>11310.572760522478</v>
      </c>
      <c r="IC122" s="34">
        <f>IF(IB122&lt;&gt;"",HLOOKUP(COUNT($DW122:IB122)+1,$G$4:$CX$8,IC$14,0)*$D122,IF($C122=IC$17,$G$6*$D122,""))</f>
        <v>13572.687312626966</v>
      </c>
      <c r="ID122" s="34">
        <f>IF(IC122&lt;&gt;"",HLOOKUP(COUNT($DW122:IC122)+1,$G$4:$CX$8,ID$14,0)*$D122,IF($C122=ID$17,$G$6*$D122,""))</f>
        <v>15744.31728264728</v>
      </c>
      <c r="IE122" s="34">
        <f>IF(ID122&lt;&gt;"",HLOOKUP(COUNT($DW122:ID122)+1,$G$4:$CX$8,IE$14,0)*$D122,IF($C122=IE$17,$G$6*$D122,""))</f>
        <v>17948.521702217906</v>
      </c>
      <c r="IF122" s="34">
        <f>IF(IE122&lt;&gt;"",HLOOKUP(COUNT($DW122:IE122)+1,$G$4:$CX$8,IF$14,0)*$D122,IF($C122=IF$17,$G$6*$D122,""))</f>
        <v>20281.829523506218</v>
      </c>
      <c r="IG122" s="34">
        <f>IF(IF122&lt;&gt;"",HLOOKUP(COUNT($DW122:IF122)+1,$G$4:$CX$8,IG$14,0)*$D122,IF($C122=IG$17,$G$6*$D122,""))</f>
        <v>22512.830771091903</v>
      </c>
      <c r="IH122" s="34">
        <f>IF(IG122&lt;&gt;"",HLOOKUP(COUNT($DW122:IG122)+1,$G$4:$CX$8,IH$14,0)*$D122,IF($C122=IH$17,$G$6*$D122,""))</f>
        <v>24764.113848201101</v>
      </c>
      <c r="II122" s="34">
        <f>IF(IH122&lt;&gt;"",HLOOKUP(COUNT($DW122:IH122)+1,$G$4:$CX$8,II$14,0)*$D122,IF($C122=II$17,$G$6*$D122,""))</f>
        <v>18573.085386150833</v>
      </c>
      <c r="IJ122" s="34">
        <f>IF(II122&lt;&gt;"",HLOOKUP(COUNT($DW122:II122)+1,$G$4:$CX$8,IJ$14,0)*$D122,IF($C122=IJ$17,$G$6*$D122,""))</f>
        <v>17644.431116843283</v>
      </c>
      <c r="IK122" s="34">
        <f>IF(IJ122&lt;&gt;"",HLOOKUP(COUNT($DW122:IJ122)+1,$G$4:$CX$8,IK$14,0)*$D122,IF($C122=IK$17,$G$6*$D122,""))</f>
        <v>19408.874228527617</v>
      </c>
      <c r="IL122" s="34">
        <f>IF(IK122&lt;&gt;"",HLOOKUP(COUNT($DW122:IK122)+1,$G$4:$CX$8,IL$14,0)*$D122,IF($C122=IL$17,$G$6*$D122,""))</f>
        <v>21349.761651380388</v>
      </c>
      <c r="IM122" s="34">
        <f>IF(IL122&lt;&gt;"",HLOOKUP(COUNT($DW122:IL122)+1,$G$4:$CX$8,IM$14,0)*$D122,IF($C122=IM$17,$G$6*$D122,""))</f>
        <v>23484.73781651842</v>
      </c>
      <c r="IO122" s="34" t="str">
        <f>IF(IN122&lt;&gt;"",HLOOKUP(COUNT($IN122:IN122)+1,$G$4:$EH$8,IO$14,0)*$D122,IF($C122=IO$17,$G$7*$D122,""))</f>
        <v/>
      </c>
      <c r="IP122" s="34" t="str">
        <f>IF(IO122&lt;&gt;"",HLOOKUP(COUNT($IN122:IO122)+1,$G$4:$EH$8,IP$14,0)*$D122,IF($C122=IP$17,$G$7*$D122,""))</f>
        <v/>
      </c>
      <c r="IQ122" s="34" t="str">
        <f>IF(IP122&lt;&gt;"",HLOOKUP(COUNT($IN122:IP122)+1,$G$4:$EH$8,IQ$14,0)*$D122,IF($C122=IQ$17,$G$7*$D122,""))</f>
        <v/>
      </c>
      <c r="IR122" s="34" t="str">
        <f>IF(IQ122&lt;&gt;"",HLOOKUP(COUNT($IN122:IQ122)+1,$G$4:$EH$8,IR$14,0)*$D122,IF($C122=IR$17,$G$7*$D122,""))</f>
        <v/>
      </c>
      <c r="IS122" s="34" t="str">
        <f>IF(IR122&lt;&gt;"",HLOOKUP(COUNT($IN122:IR122)+1,$G$4:$EH$8,IS$14,0)*$D122,IF($C122=IS$17,$G$7*$D122,""))</f>
        <v/>
      </c>
      <c r="IT122" s="34" t="str">
        <f>IF(IS122&lt;&gt;"",HLOOKUP(COUNT($IN122:IS122)+1,$G$4:$EH$8,IT$14,0)*$D122,IF($C122=IT$17,$G$7*$D122,""))</f>
        <v/>
      </c>
      <c r="IU122" s="34" t="str">
        <f>IF(IT122&lt;&gt;"",HLOOKUP(COUNT($IN122:IT122)+1,$G$4:$EH$8,IU$14,0)*$D122,IF($C122=IU$17,$G$7*$D122,""))</f>
        <v/>
      </c>
      <c r="IV122" s="34" t="str">
        <f>IF(IU122&lt;&gt;"",HLOOKUP(COUNT($IN122:IU122)+1,$G$4:$EH$8,IV$14,0)*$D122,IF($C122=IV$17,$G$7*$D122,""))</f>
        <v/>
      </c>
      <c r="IW122" s="34" t="str">
        <f>IF(IV122&lt;&gt;"",HLOOKUP(COUNT($IN122:IV122)+1,$G$4:$EH$8,IW$14,0)*$D122,IF($C122=IW$17,$G$7*$D122,""))</f>
        <v/>
      </c>
      <c r="IX122" s="34" t="str">
        <f>IF(IW122&lt;&gt;"",HLOOKUP(COUNT($IN122:IW122)+1,$G$4:$EH$8,IX$14,0)*$D122,IF($C122=IX$17,$G$7*$D122,""))</f>
        <v/>
      </c>
      <c r="IY122" s="34" t="str">
        <f>IF(IX122&lt;&gt;"",HLOOKUP(COUNT($IN122:IX122)+1,$G$4:$EH$8,IY$14,0)*$D122,IF($C122=IY$17,$G$7*$D122,""))</f>
        <v/>
      </c>
      <c r="IZ122" s="34" t="str">
        <f>IF(IY122&lt;&gt;"",HLOOKUP(COUNT($IN122:IY122)+1,$G$4:$EH$8,IZ$14,0)*$D122,IF($C122=IZ$17,$G$7*$D122,""))</f>
        <v/>
      </c>
      <c r="JA122" s="34" t="str">
        <f>IF(IZ122&lt;&gt;"",HLOOKUP(COUNT($IN122:IZ122)+1,$G$4:$EH$8,JA$14,0)*$D122,IF($C122=JA$17,$G$7*$D122,""))</f>
        <v/>
      </c>
      <c r="JB122" s="34" t="str">
        <f>IF(JA122&lt;&gt;"",HLOOKUP(COUNT($IN122:JA122)+1,$G$4:$EH$8,JB$14,0)*$D122,IF($C122=JB$17,$G$7*$D122,""))</f>
        <v/>
      </c>
      <c r="JC122" s="34" t="str">
        <f>IF(JB122&lt;&gt;"",HLOOKUP(COUNT($IN122:JB122)+1,$G$4:$EH$8,JC$14,0)*$D122,IF($C122=JC$17,$G$7*$D122,""))</f>
        <v/>
      </c>
      <c r="JD122" s="34" t="str">
        <f>IF(JC122&lt;&gt;"",HLOOKUP(COUNT($IN122:JC122)+1,$G$4:$EH$8,JD$14,0)*$D122,IF($C122=JD$17,$G$7*$D122,""))</f>
        <v/>
      </c>
      <c r="JE122" s="34" t="str">
        <f>IF(JD122&lt;&gt;"",HLOOKUP(COUNT($IN122:JD122)+1,$G$4:$EH$8,JE$14,0)*$D122,IF($C122=JE$17,$G$7*$D122,""))</f>
        <v/>
      </c>
      <c r="JF122" s="34" t="str">
        <f>IF(JE122&lt;&gt;"",HLOOKUP(COUNT($IN122:JE122)+1,$G$4:$EH$8,JF$14,0)*$D122,IF($C122=JF$17,$G$7*$D122,""))</f>
        <v/>
      </c>
      <c r="JG122" s="34" t="str">
        <f>IF(JF122&lt;&gt;"",HLOOKUP(COUNT($IN122:JF122)+1,$G$4:$EH$8,JG$14,0)*$D122,IF($C122=JG$17,$G$7*$D122,""))</f>
        <v/>
      </c>
      <c r="JH122" s="34" t="str">
        <f>IF(JG122&lt;&gt;"",HLOOKUP(COUNT($IN122:JG122)+1,$G$4:$EH$8,JH$14,0)*$D122,IF($C122=JH$17,$G$7*$D122,""))</f>
        <v/>
      </c>
      <c r="JI122" s="34" t="str">
        <f>IF(JH122&lt;&gt;"",HLOOKUP(COUNT($IN122:JH122)+1,$G$4:$EH$8,JI$14,0)*$D122,IF($C122=JI$17,$G$7*$D122,""))</f>
        <v/>
      </c>
      <c r="JJ122" s="34" t="str">
        <f>IF(JI122&lt;&gt;"",HLOOKUP(COUNT($IN122:JI122)+1,$G$4:$EH$8,JJ$14,0)*$D122,IF($C122=JJ$17,$G$7*$D122,""))</f>
        <v/>
      </c>
      <c r="JK122" s="34" t="str">
        <f>IF(JJ122&lt;&gt;"",HLOOKUP(COUNT($IN122:JJ122)+1,$G$4:$EH$8,JK$14,0)*$D122,IF($C122=JK$17,$G$7*$D122,""))</f>
        <v/>
      </c>
      <c r="JL122" s="34" t="str">
        <f>IF(JK122&lt;&gt;"",HLOOKUP(COUNT($IN122:JK122)+1,$G$4:$EH$8,JL$14,0)*$D122,IF($C122=JL$17,$G$7*$D122,""))</f>
        <v/>
      </c>
      <c r="JM122" s="34" t="str">
        <f>IF(JL122&lt;&gt;"",HLOOKUP(COUNT($IN122:JL122)+1,$G$4:$EH$8,JM$14,0)*$D122,IF($C122=JM$17,$G$7*$D122,""))</f>
        <v/>
      </c>
      <c r="JN122" s="34" t="str">
        <f>IF(JM122&lt;&gt;"",HLOOKUP(COUNT($IN122:JM122)+1,$G$4:$EH$8,JN$14,0)*$D122,IF($C122=JN$17,$G$7*$D122,""))</f>
        <v/>
      </c>
      <c r="JO122" s="34" t="str">
        <f>IF(JN122&lt;&gt;"",HLOOKUP(COUNT($IN122:JN122)+1,$G$4:$EH$8,JO$14,0)*$D122,IF($C122=JO$17,$G$7*$D122,""))</f>
        <v/>
      </c>
      <c r="JP122" s="34" t="str">
        <f>IF(JO122&lt;&gt;"",HLOOKUP(COUNT($IN122:JO122)+1,$G$4:$EH$8,JP$14,0)*$D122,IF($C122=JP$17,$G$7*$D122,""))</f>
        <v/>
      </c>
      <c r="JQ122" s="34" t="str">
        <f>IF(JP122&lt;&gt;"",HLOOKUP(COUNT($IN122:JP122)+1,$G$4:$EH$8,JQ$14,0)*$D122,IF($C122=JQ$17,$G$7*$D122,""))</f>
        <v/>
      </c>
      <c r="JR122" s="34" t="str">
        <f>IF(JQ122&lt;&gt;"",HLOOKUP(COUNT($IN122:JQ122)+1,$G$4:$EH$8,JR$14,0)*$D122,IF($C122=JR$17,$G$7*$D122,""))</f>
        <v/>
      </c>
      <c r="JS122" s="34" t="str">
        <f>IF(JR122&lt;&gt;"",HLOOKUP(COUNT($IN122:JR122)+1,$G$4:$EH$8,JS$14,0)*$D122,IF($C122=JS$17,$G$7*$D122,""))</f>
        <v/>
      </c>
      <c r="JT122" s="34" t="str">
        <f>IF(JS122&lt;&gt;"",HLOOKUP(COUNT($IN122:JS122)+1,$G$4:$EH$8,JT$14,0)*$D122,IF($C122=JT$17,$G$7*$D122,""))</f>
        <v/>
      </c>
      <c r="JU122" s="34" t="str">
        <f>IF(JT122&lt;&gt;"",HLOOKUP(COUNT($IN122:JT122)+1,$G$4:$EH$8,JU$14,0)*$D122,IF($C122=JU$17,$G$7*$D122,""))</f>
        <v/>
      </c>
      <c r="JV122" s="34" t="str">
        <f>IF(JU122&lt;&gt;"",HLOOKUP(COUNT($IN122:JU122)+1,$G$4:$EH$8,JV$14,0)*$D122,IF($C122=JV$17,$G$7*$D122,""))</f>
        <v/>
      </c>
      <c r="JW122" s="34" t="str">
        <f>IF(JV122&lt;&gt;"",HLOOKUP(COUNT($IN122:JV122)+1,$G$4:$EH$8,JW$14,0)*$D122,IF($C122=JW$17,$G$7*$D122,""))</f>
        <v/>
      </c>
      <c r="JX122" s="34" t="str">
        <f>IF(JW122&lt;&gt;"",HLOOKUP(COUNT($IN122:JW122)+1,$G$4:$EH$8,JX$14,0)*$D122,IF($C122=JX$17,$G$7*$D122,""))</f>
        <v/>
      </c>
      <c r="JY122" s="34" t="str">
        <f>IF(JX122&lt;&gt;"",HLOOKUP(COUNT($IN122:JX122)+1,$G$4:$EH$8,JY$14,0)*$D122,IF($C122=JY$17,$G$7*$D122,""))</f>
        <v/>
      </c>
      <c r="JZ122" s="34" t="str">
        <f>IF(JY122&lt;&gt;"",HLOOKUP(COUNT($IN122:JY122)+1,$G$4:$EH$8,JZ$14,0)*$D122,IF($C122=JZ$17,$G$7*$D122,""))</f>
        <v/>
      </c>
      <c r="KA122" s="34" t="str">
        <f>IF(JZ122&lt;&gt;"",HLOOKUP(COUNT($IN122:JZ122)+1,$G$4:$EH$8,KA$14,0)*$D122,IF($C122=KA$17,$G$7*$D122,""))</f>
        <v/>
      </c>
      <c r="KB122" s="34" t="str">
        <f>IF(KA122&lt;&gt;"",HLOOKUP(COUNT($IN122:KA122)+1,$G$4:$EH$8,KB$14,0)*$D122,IF($C122=KB$17,$G$7*$D122,""))</f>
        <v/>
      </c>
      <c r="KC122" s="34" t="str">
        <f>IF(KB122&lt;&gt;"",HLOOKUP(COUNT($IN122:KB122)+1,$G$4:$EH$8,KC$14,0)*$D122,IF($C122=KC$17,$G$7*$D122,""))</f>
        <v/>
      </c>
      <c r="KD122" s="34" t="str">
        <f>IF(KC122&lt;&gt;"",HLOOKUP(COUNT($IN122:KC122)+1,$G$4:$EH$8,KD$14,0)*$D122,IF($C122=KD$17,$G$7*$D122,""))</f>
        <v/>
      </c>
      <c r="KE122" s="34" t="str">
        <f>IF(KD122&lt;&gt;"",HLOOKUP(COUNT($IN122:KD122)+1,$G$4:$EH$8,KE$14,0)*$D122,IF($C122=KE$17,$G$7*$D122,""))</f>
        <v/>
      </c>
      <c r="KF122" s="34" t="str">
        <f>IF(KE122&lt;&gt;"",HLOOKUP(COUNT($IN122:KE122)+1,$G$4:$EH$8,KF$14,0)*$D122,IF($C122=KF$17,$G$7*$D122,""))</f>
        <v/>
      </c>
      <c r="KG122" s="34" t="str">
        <f>IF(KF122&lt;&gt;"",HLOOKUP(COUNT($IN122:KF122)+1,$G$4:$EH$8,KG$14,0)*$D122,IF($C122=KG$17,$G$7*$D122,""))</f>
        <v/>
      </c>
      <c r="KH122" s="34" t="str">
        <f>IF(KG122&lt;&gt;"",HLOOKUP(COUNT($IN122:KG122)+1,$G$4:$EH$8,KH$14,0)*$D122,IF($C122=KH$17,$G$7*$D122,""))</f>
        <v/>
      </c>
      <c r="KI122" s="34" t="str">
        <f>IF(KH122&lt;&gt;"",HLOOKUP(COUNT($IN122:KH122)+1,$G$4:$EH$8,KI$14,0)*$D122,IF($C122=KI$17,$G$7*$D122,""))</f>
        <v/>
      </c>
      <c r="KJ122" s="34" t="str">
        <f>IF(KI122&lt;&gt;"",HLOOKUP(COUNT($IN122:KI122)+1,$G$4:$EH$8,KJ$14,0)*$D122,IF($C122=KJ$17,$G$7*$D122,""))</f>
        <v/>
      </c>
      <c r="KK122" s="34" t="str">
        <f>IF(KJ122&lt;&gt;"",HLOOKUP(COUNT($IN122:KJ122)+1,$G$4:$EH$8,KK$14,0)*$D122,IF($C122=KK$17,$G$7*$D122,""))</f>
        <v/>
      </c>
      <c r="KL122" s="34" t="str">
        <f>IF(KK122&lt;&gt;"",HLOOKUP(COUNT($IN122:KK122)+1,$G$4:$EH$8,KL$14,0)*$D122,IF($C122=KL$17,$G$7*$D122,""))</f>
        <v/>
      </c>
      <c r="KM122" s="34" t="str">
        <f>IF(KL122&lt;&gt;"",HLOOKUP(COUNT($IN122:KL122)+1,$G$4:$EH$8,KM$14,0)*$D122,IF($C122=KM$17,$G$7*$D122,""))</f>
        <v/>
      </c>
      <c r="KN122" s="34" t="str">
        <f>IF(KM122&lt;&gt;"",HLOOKUP(COUNT($IN122:KM122)+1,$G$4:$EH$8,KN$14,0)*$D122,IF($C122=KN$17,$G$7*$D122,""))</f>
        <v/>
      </c>
      <c r="KO122" s="34" t="str">
        <f>IF(KN122&lt;&gt;"",HLOOKUP(COUNT($IN122:KN122)+1,$G$4:$EH$8,KO$14,0)*$D122,IF($C122=KO$17,$G$7*$D122,""))</f>
        <v/>
      </c>
      <c r="KP122" s="34" t="str">
        <f>IF(KO122&lt;&gt;"",HLOOKUP(COUNT($IN122:KO122)+1,$G$4:$EH$8,KP$14,0)*$D122,IF($C122=KP$17,$G$7*$D122,""))</f>
        <v/>
      </c>
      <c r="KQ122" s="34" t="str">
        <f>IF(KP122&lt;&gt;"",HLOOKUP(COUNT($IN122:KP122)+1,$G$4:$EH$8,KQ$14,0)*$D122,IF($C122=KQ$17,$G$7*$D122,""))</f>
        <v/>
      </c>
      <c r="KR122" s="34" t="str">
        <f>IF(KQ122&lt;&gt;"",HLOOKUP(COUNT($IN122:KQ122)+1,$G$4:$EH$8,KR$14,0)*$D122,IF($C122=KR$17,$G$7*$D122,""))</f>
        <v/>
      </c>
      <c r="KS122" s="34" t="str">
        <f>IF(KR122&lt;&gt;"",HLOOKUP(COUNT($IN122:KR122)+1,$G$4:$EH$8,KS$14,0)*$D122,IF($C122=KS$17,$G$7*$D122,""))</f>
        <v/>
      </c>
      <c r="KT122" s="34" t="str">
        <f>IF(KS122&lt;&gt;"",HLOOKUP(COUNT($IN122:KS122)+1,$G$4:$EH$8,KT$14,0)*$D122,IF($C122=KT$17,$G$7*$D122,""))</f>
        <v/>
      </c>
      <c r="KU122" s="34" t="str">
        <f>IF(KT122&lt;&gt;"",HLOOKUP(COUNT($IN122:KT122)+1,$G$4:$EH$8,KU$14,0)*$D122,IF($C122=KU$17,$G$7*$D122,""))</f>
        <v/>
      </c>
      <c r="KV122" s="34" t="str">
        <f>IF(KU122&lt;&gt;"",HLOOKUP(COUNT($IN122:KU122)+1,$G$4:$EH$8,KV$14,0)*$D122,IF($C122=KV$17,$G$7*$D122,""))</f>
        <v/>
      </c>
      <c r="KW122" s="34" t="str">
        <f>IF(KV122&lt;&gt;"",HLOOKUP(COUNT($IN122:KV122)+1,$G$4:$EH$8,KW$14,0)*$D122,IF($C122=KW$17,$G$7*$D122,""))</f>
        <v/>
      </c>
      <c r="KX122" s="34" t="str">
        <f>IF(KW122&lt;&gt;"",HLOOKUP(COUNT($IN122:KW122)+1,$G$4:$EH$8,KX$14,0)*$D122,IF($C122=KX$17,$G$7*$D122,""))</f>
        <v/>
      </c>
      <c r="KY122" s="34" t="str">
        <f>IF(KX122&lt;&gt;"",HLOOKUP(COUNT($IN122:KX122)+1,$G$4:$EH$8,KY$14,0)*$D122,IF($C122=KY$17,$G$7*$D122,""))</f>
        <v/>
      </c>
      <c r="KZ122" s="34" t="str">
        <f>IF(KY122&lt;&gt;"",HLOOKUP(COUNT($IN122:KY122)+1,$G$4:$EH$8,KZ$14,0)*$D122,IF($C122=KZ$17,$G$7*$D122,""))</f>
        <v/>
      </c>
      <c r="LA122" s="34" t="str">
        <f>IF(KZ122&lt;&gt;"",HLOOKUP(COUNT($IN122:KZ122)+1,$G$4:$EH$8,LA$14,0)*$D122,IF($C122=LA$17,$G$7*$D122,""))</f>
        <v/>
      </c>
      <c r="LB122" s="34" t="str">
        <f>IF(LA122&lt;&gt;"",HLOOKUP(COUNT($IN122:LA122)+1,$G$4:$EH$8,LB$14,0)*$D122,IF($C122=LB$17,$G$7*$D122,""))</f>
        <v/>
      </c>
      <c r="LC122" s="34" t="str">
        <f>IF(LB122&lt;&gt;"",HLOOKUP(COUNT($IN122:LB122)+1,$G$4:$EH$8,LC$14,0)*$D122,IF($C122=LC$17,$G$7*$D122,""))</f>
        <v/>
      </c>
      <c r="LD122" s="34" t="str">
        <f>IF(LC122&lt;&gt;"",HLOOKUP(COUNT($IN122:LC122)+1,$G$4:$EH$8,LD$14,0)*$D122,IF($C122=LD$17,$G$7*$D122,""))</f>
        <v/>
      </c>
      <c r="LE122" s="34" t="str">
        <f>IF(LD122&lt;&gt;"",HLOOKUP(COUNT($IN122:LD122)+1,$G$4:$EH$8,LE$14,0)*$D122,IF($C122=LE$17,$G$7*$D122,""))</f>
        <v/>
      </c>
      <c r="LF122" s="34" t="str">
        <f>IF(LE122&lt;&gt;"",HLOOKUP(COUNT($IN122:LE122)+1,$G$4:$EH$8,LF$14,0)*$D122,IF($C122=LF$17,$G$7*$D122,""))</f>
        <v/>
      </c>
      <c r="LG122" s="34" t="str">
        <f>IF(LF122&lt;&gt;"",HLOOKUP(COUNT($IN122:LF122)+1,$G$4:$EH$8,LG$14,0)*$D122,IF($C122=LG$17,$G$7*$D122,""))</f>
        <v/>
      </c>
      <c r="LH122" s="34" t="str">
        <f>IF(LG122&lt;&gt;"",HLOOKUP(COUNT($IN122:LG122)+1,$G$4:$EH$8,LH$14,0)*$D122,IF($C122=LH$17,$G$7*$D122,""))</f>
        <v/>
      </c>
      <c r="LI122" s="34" t="str">
        <f>IF(LH122&lt;&gt;"",HLOOKUP(COUNT($IN122:LH122)+1,$G$4:$EH$8,LI$14,0)*$D122,IF($C122=LI$17,$G$7*$D122,""))</f>
        <v/>
      </c>
      <c r="LJ122" s="34" t="str">
        <f>IF(LI122&lt;&gt;"",HLOOKUP(COUNT($IN122:LI122)+1,$G$4:$EH$8,LJ$14,0)*$D122,IF($C122=LJ$17,$G$7*$D122,""))</f>
        <v/>
      </c>
      <c r="LK122" s="34" t="str">
        <f>IF(LJ122&lt;&gt;"",HLOOKUP(COUNT($IN122:LJ122)+1,$G$4:$EH$8,LK$14,0)*$D122,IF($C122=LK$17,$G$7*$D122,""))</f>
        <v/>
      </c>
      <c r="LL122" s="34" t="str">
        <f>IF(LK122&lt;&gt;"",HLOOKUP(COUNT($IN122:LK122)+1,$G$4:$EH$8,LL$14,0)*$D122,IF($C122=LL$17,$G$7*$D122,""))</f>
        <v/>
      </c>
      <c r="LM122" s="34" t="str">
        <f>IF(LL122&lt;&gt;"",HLOOKUP(COUNT($IN122:LL122)+1,$G$4:$EH$8,LM$14,0)*$D122,IF($C122=LM$17,$G$7*$D122,""))</f>
        <v/>
      </c>
      <c r="LN122" s="34" t="str">
        <f>IF(LM122&lt;&gt;"",HLOOKUP(COUNT($IN122:LM122)+1,$G$4:$EH$8,LN$14,0)*$D122,IF($C122=LN$17,$G$7*$D122,""))</f>
        <v/>
      </c>
      <c r="LO122" s="34" t="str">
        <f>IF(LN122&lt;&gt;"",HLOOKUP(COUNT($IN122:LN122)+1,$G$4:$EH$8,LO$14,0)*$D122,IF($C122=LO$17,$G$7*$D122,""))</f>
        <v/>
      </c>
      <c r="LP122" s="34" t="str">
        <f>IF(LO122&lt;&gt;"",HLOOKUP(COUNT($IN122:LO122)+1,$G$4:$EH$8,LP$14,0)*$D122,IF($C122=LP$17,$G$7*$D122,""))</f>
        <v/>
      </c>
      <c r="LQ122" s="34" t="str">
        <f>IF(LP122&lt;&gt;"",HLOOKUP(COUNT($IN122:LP122)+1,$G$4:$EH$8,LQ$14,0)*$D122,IF($C122=LQ$17,$G$7*$D122,""))</f>
        <v/>
      </c>
      <c r="LR122" s="34" t="str">
        <f>IF(LQ122&lt;&gt;"",HLOOKUP(COUNT($IN122:LQ122)+1,$G$4:$EH$8,LR$14,0)*$D122,IF($C122=LR$17,$G$7*$D122,""))</f>
        <v/>
      </c>
      <c r="LS122" s="34" t="str">
        <f>IF(LR122&lt;&gt;"",HLOOKUP(COUNT($IN122:LR122)+1,$G$4:$EH$8,LS$14,0)*$D122,IF($C122=LS$17,$G$7*$D122,""))</f>
        <v/>
      </c>
      <c r="LT122" s="34" t="str">
        <f>IF(LS122&lt;&gt;"",HLOOKUP(COUNT($IN122:LS122)+1,$G$4:$EH$8,LT$14,0)*$D122,IF($C122=LT$17,$G$7*$D122,""))</f>
        <v/>
      </c>
      <c r="LU122" s="34" t="str">
        <f>IF(LT122&lt;&gt;"",HLOOKUP(COUNT($IN122:LT122)+1,$G$4:$EH$8,LU$14,0)*$D122,IF($C122=LU$17,$G$7*$D122,""))</f>
        <v/>
      </c>
      <c r="LV122" s="34" t="str">
        <f>IF(LU122&lt;&gt;"",HLOOKUP(COUNT($IN122:LU122)+1,$G$4:$EH$8,LV$14,0)*$D122,IF($C122=LV$17,$G$7*$D122,""))</f>
        <v/>
      </c>
      <c r="LW122" s="34" t="str">
        <f>IF(LV122&lt;&gt;"",HLOOKUP(COUNT($IN122:LV122)+1,$G$4:$EH$8,LW$14,0)*$D122,IF($C122=LW$17,$G$7*$D122,""))</f>
        <v/>
      </c>
      <c r="LX122" s="34" t="str">
        <f>IF(LW122&lt;&gt;"",HLOOKUP(COUNT($IN122:LW122)+1,$G$4:$EH$8,LX$14,0)*$D122,IF($C122=LX$17,$G$7*$D122,""))</f>
        <v/>
      </c>
      <c r="LY122" s="34" t="str">
        <f>IF(LX122&lt;&gt;"",HLOOKUP(COUNT($IN122:LX122)+1,$G$4:$EH$8,LY$14,0)*$D122,IF($C122=LY$17,$G$7*$D122,""))</f>
        <v/>
      </c>
      <c r="LZ122" s="34" t="str">
        <f>IF(LY122&lt;&gt;"",HLOOKUP(COUNT($IN122:LY122)+1,$G$4:$EH$8,LZ$14,0)*$D122,IF($C122=LZ$17,$G$7*$D122,""))</f>
        <v/>
      </c>
      <c r="MA122" s="34" t="str">
        <f>IF(LZ122&lt;&gt;"",HLOOKUP(COUNT($IN122:LZ122)+1,$G$4:$EH$8,MA$14,0)*$D122,IF($C122=MA$17,$G$7*$D122,""))</f>
        <v/>
      </c>
      <c r="MB122" s="34" t="str">
        <f>IF(MA122&lt;&gt;"",HLOOKUP(COUNT($IN122:MA122)+1,$G$4:$EH$8,MB$14,0)*$D122,IF($C122=MB$17,$G$7*$D122,""))</f>
        <v/>
      </c>
      <c r="MC122" s="34" t="str">
        <f>IF(MB122&lt;&gt;"",HLOOKUP(COUNT($IN122:MB122)+1,$G$4:$EH$8,MC$14,0)*$D122,IF($C122=MC$17,$G$7*$D122,""))</f>
        <v/>
      </c>
      <c r="MD122" s="34" t="str">
        <f>IF(MC122&lt;&gt;"",HLOOKUP(COUNT($IN122:MC122)+1,$G$4:$EH$8,MD$14,0)*$D122,IF($C122=MD$17,$G$7*$D122,""))</f>
        <v/>
      </c>
      <c r="ME122" s="34" t="str">
        <f>IF(MD122&lt;&gt;"",HLOOKUP(COUNT($IN122:MD122)+1,$G$4:$EH$8,ME$14,0)*$D122,IF($C122=ME$17,$G$7*$D122,""))</f>
        <v/>
      </c>
      <c r="MF122" s="1330" t="str">
        <f>IF(ME122&lt;&gt;"",HLOOKUP(COUNT($IN122:ME122)+1,$G$4:$EH$8,MF$14,0)*$D122,IF($C122=MF$17,$G$7*$D122,""))</f>
        <v/>
      </c>
      <c r="MG122" s="1330" t="str">
        <f>IF(MF122&lt;&gt;"",HLOOKUP(COUNT($IN122:MF122)+1,$G$4:$EH$8,MG$14,0)*$D122,IF($C122=MG$17,$G$7*$D122,""))</f>
        <v/>
      </c>
      <c r="MH122" s="1330" t="str">
        <f>IF(MG122&lt;&gt;"",HLOOKUP(COUNT($IN122:MG122)+1,$G$4:$EH$8,MH$14,0)*$D122,IF($C122=MH$17,$G$7*$D122,""))</f>
        <v/>
      </c>
      <c r="MI122" s="1330" t="str">
        <f>IF(MH122&lt;&gt;"",HLOOKUP(COUNT($IN122:MH122)+1,$G$4:$EH$8,MI$14,0)*$D122,IF($C122=MI$17,$G$7*$D122,""))</f>
        <v/>
      </c>
      <c r="MJ122" s="1330" t="str">
        <f>IF(MI122&lt;&gt;"",HLOOKUP(COUNT($IN122:MI122)+1,$G$4:$EH$8,MJ$14,0)*$D122,IF($C122=MJ$17,$G$7*$D122,""))</f>
        <v/>
      </c>
      <c r="MK122" s="1330" t="str">
        <f>IF(MJ122&lt;&gt;"",HLOOKUP(COUNT($IN122:MJ122)+1,$G$4:$EH$8,MK$14,0)*$D122,IF($C122=MK$17,$G$7*$D122,""))</f>
        <v/>
      </c>
      <c r="ML122" s="1330" t="str">
        <f>IF(MK122&lt;&gt;"",HLOOKUP(COUNT($IN122:MK122)+1,$G$4:$EH$8,ML$14,0)*$D122,IF($C122=ML$17,$G$7*$D122,""))</f>
        <v/>
      </c>
      <c r="MM122" s="1330" t="str">
        <f>IF(ML122&lt;&gt;"",HLOOKUP(COUNT($IN122:ML122)+1,$G$4:$EH$8,MM$14,0)*$D122,IF($C122=MM$17,$G$7*$D122,""))</f>
        <v/>
      </c>
      <c r="MN122" s="1330">
        <f>IF(MM122&lt;&gt;"",HLOOKUP(COUNT($IN122:MM122)+1,$G$4:$EH$8,MN$14,0)*$D122,IF($C122=MN$17,$G$7*$D122,""))</f>
        <v>0</v>
      </c>
      <c r="MO122" s="1330">
        <f>IF(MN122&lt;&gt;"",HLOOKUP(COUNT($IN122:MN122)+1,$G$4:$EH$8,MO$14,0)*$D122,IF($C122=MO$17,$G$7*$D122,""))</f>
        <v>3750</v>
      </c>
      <c r="MP122" s="1330">
        <f>IF(MO122&lt;&gt;"",HLOOKUP(COUNT($IN122:MO122)+1,$G$4:$EH$8,MP$14,0)*$D122,IF($C122=MP$17,$G$7*$D122,""))</f>
        <v>3750</v>
      </c>
      <c r="MQ122" s="1330">
        <f>IF(MP122&lt;&gt;"",HLOOKUP(COUNT($IN122:MP122)+1,$G$4:$EH$8,MQ$14,0)*$D122,IF($C122=MQ$17,$G$7*$D122,""))</f>
        <v>3750</v>
      </c>
      <c r="MR122" s="1330">
        <f>IF(MQ122&lt;&gt;"",HLOOKUP(COUNT($IN122:MQ122)+1,$G$4:$EH$8,MR$14,0)*$D122,IF($C122=MR$17,$G$7*$D122,""))</f>
        <v>3750</v>
      </c>
      <c r="MS122" s="1330">
        <f>IF(MR122&lt;&gt;"",HLOOKUP(COUNT($IN122:MR122)+1,$G$4:$EH$8,MS$14,0)*$D122,IF($C122=MS$17,$G$7*$D122,""))</f>
        <v>3770.1909201741591</v>
      </c>
      <c r="MT122" s="1330">
        <f>IF(MS122&lt;&gt;"",HLOOKUP(COUNT($IN122:MS122)+1,$G$4:$EH$8,MT$14,0)*$D122,IF($C122=MT$17,$G$7*$D122,""))</f>
        <v>4524.2291042089882</v>
      </c>
      <c r="MU122" s="1330">
        <f>IF(MT122&lt;&gt;"",HLOOKUP(COUNT($IN122:MT122)+1,$G$4:$EH$8,MU$14,0)*$D122,IF($C122=MU$17,$G$7*$D122,""))</f>
        <v>5248.1057608824267</v>
      </c>
      <c r="MV122" s="1330">
        <f>IF(MU122&lt;&gt;"",HLOOKUP(COUNT($IN122:MU122)+1,$G$4:$EH$8,MV$14,0)*$D122,IF($C122=MV$17,$G$7*$D122,""))</f>
        <v>5982.8405674059686</v>
      </c>
      <c r="MW122" s="1330">
        <f>IF(MV122&lt;&gt;"",HLOOKUP(COUNT($IN122:MV122)+1,$G$4:$EH$8,MW$14,0)*$D122,IF($C122=MW$17,$G$7*$D122,""))</f>
        <v>6760.6098411687399</v>
      </c>
      <c r="MX122" s="1330">
        <f>IF(MW122&lt;&gt;"",HLOOKUP(COUNT($IN122:MW122)+1,$G$4:$EH$8,MX$14,0)*$D122,IF($C122=MX$17,$G$7*$D122,""))</f>
        <v>7504.2769236973027</v>
      </c>
      <c r="MY122" s="1330">
        <f>IF(MX122&lt;&gt;"",HLOOKUP(COUNT($IN122:MX122)+1,$G$4:$EH$8,MY$14,0)*$D122,IF($C122=MY$17,$G$7*$D122,""))</f>
        <v>8254.7046160670325</v>
      </c>
      <c r="MZ122" s="1330">
        <f>IF(MY122&lt;&gt;"",HLOOKUP(COUNT($IN122:MY122)+1,$G$4:$EH$8,MZ$14,0)*$D122,IF($C122=MZ$17,$G$7*$D122,""))</f>
        <v>6191.0284620502789</v>
      </c>
      <c r="NA122" s="1330">
        <f>IF(MZ122&lt;&gt;"",HLOOKUP(COUNT($IN122:MZ122)+1,$G$4:$EH$8,NA$14,0)*$D122,IF($C122=NA$17,$G$7*$D122,""))</f>
        <v>5881.4770389477608</v>
      </c>
      <c r="NB122" s="1330">
        <f>IF(NA122&lt;&gt;"",HLOOKUP(COUNT($IN122:NA122)+1,$G$4:$EH$8,NB$14,0)*$D122,IF($C122=NB$17,$G$7*$D122,""))</f>
        <v>6469.6247428425395</v>
      </c>
      <c r="NC122" s="1330">
        <f>IF(NB122&lt;&gt;"",HLOOKUP(COUNT($IN122:NB122)+1,$G$4:$EH$8,NC$14,0)*$D122,IF($C122=NC$17,$G$7*$D122,""))</f>
        <v>7116.5872171267965</v>
      </c>
      <c r="ND122" s="1330">
        <f>IF(NC122&lt;&gt;"",HLOOKUP(COUNT($IN122:NC122)+1,$G$4:$EH$8,ND$14,0)*$D122,IF($C122=ND$17,$G$7*$D122,""))</f>
        <v>7828.2459388394727</v>
      </c>
      <c r="NF122" s="34" t="str">
        <f>IF(NE122&lt;&gt;"",HLOOKUP(COUNT($NE122:NE122)+1,$G$4:$EH$8,NF$14,0)*$D122,IF($C122=NF$17,$G$8*$D122,""))</f>
        <v/>
      </c>
      <c r="NG122" s="34" t="str">
        <f>IF(NF122&lt;&gt;"",HLOOKUP(COUNT($NE122:NF122)+1,$G$4:$EH$8,NG$14,0)*$D122,IF($C122=NG$17,$G$8*$D122,""))</f>
        <v/>
      </c>
      <c r="NH122" s="34" t="str">
        <f>IF(NG122&lt;&gt;"",HLOOKUP(COUNT($NE122:NG122)+1,$G$4:$EH$8,NH$14,0)*$D122,IF($C122=NH$17,$G$8*$D122,""))</f>
        <v/>
      </c>
      <c r="NI122" s="34" t="str">
        <f>IF(NH122&lt;&gt;"",HLOOKUP(COUNT($NE122:NH122)+1,$G$4:$EH$8,NI$14,0)*$D122,IF($C122=NI$17,$G$8*$D122,""))</f>
        <v/>
      </c>
      <c r="NJ122" s="34" t="str">
        <f>IF(NI122&lt;&gt;"",HLOOKUP(COUNT($NE122:NI122)+1,$G$4:$EH$8,NJ$14,0)*$D122,IF($C122=NJ$17,$G$8*$D122,""))</f>
        <v/>
      </c>
      <c r="NK122" s="34" t="str">
        <f>IF(NJ122&lt;&gt;"",HLOOKUP(COUNT($NE122:NJ122)+1,$G$4:$EH$8,NK$14,0)*$D122,IF($C122=NK$17,$G$8*$D122,""))</f>
        <v/>
      </c>
      <c r="NL122" s="34" t="str">
        <f>IF(NK122&lt;&gt;"",HLOOKUP(COUNT($NE122:NK122)+1,$G$4:$EH$8,NL$14,0)*$D122,IF($C122=NL$17,$G$8*$D122,""))</f>
        <v/>
      </c>
      <c r="NM122" s="34" t="str">
        <f>IF(NL122&lt;&gt;"",HLOOKUP(COUNT($NE122:NL122)+1,$G$4:$EH$8,NM$14,0)*$D122,IF($C122=NM$17,$G$8*$D122,""))</f>
        <v/>
      </c>
      <c r="NN122" s="34" t="str">
        <f>IF(NM122&lt;&gt;"",HLOOKUP(COUNT($NE122:NM122)+1,$G$4:$EH$8,NN$14,0)*$D122,IF($C122=NN$17,$G$8*$D122,""))</f>
        <v/>
      </c>
      <c r="NO122" s="34" t="str">
        <f>IF(NN122&lt;&gt;"",HLOOKUP(COUNT($NE122:NN122)+1,$G$4:$EH$8,NO$14,0)*$D122,IF($C122=NO$17,$G$8*$D122,""))</f>
        <v/>
      </c>
      <c r="NP122" s="34" t="str">
        <f>IF(NO122&lt;&gt;"",HLOOKUP(COUNT($NE122:NO122)+1,$G$4:$EH$8,NP$14,0)*$D122,IF($C122=NP$17,$G$8*$D122,""))</f>
        <v/>
      </c>
      <c r="NQ122" s="34" t="str">
        <f>IF(NP122&lt;&gt;"",HLOOKUP(COUNT($NE122:NP122)+1,$G$4:$EH$8,NQ$14,0)*$D122,IF($C122=NQ$17,$G$8*$D122,""))</f>
        <v/>
      </c>
      <c r="NR122" s="34" t="str">
        <f>IF(NQ122&lt;&gt;"",HLOOKUP(COUNT($NE122:NQ122)+1,$G$4:$EH$8,NR$14,0)*$D122,IF($C122=NR$17,$G$8*$D122,""))</f>
        <v/>
      </c>
      <c r="NS122" s="34" t="str">
        <f>IF(NR122&lt;&gt;"",HLOOKUP(COUNT($NE122:NR122)+1,$G$4:$EH$8,NS$14,0)*$D122,IF($C122=NS$17,$G$8*$D122,""))</f>
        <v/>
      </c>
      <c r="NT122" s="34" t="str">
        <f>IF(NS122&lt;&gt;"",HLOOKUP(COUNT($NE122:NS122)+1,$G$4:$EH$8,NT$14,0)*$D122,IF($C122=NT$17,$G$8*$D122,""))</f>
        <v/>
      </c>
      <c r="NU122" s="34" t="str">
        <f>IF(NT122&lt;&gt;"",HLOOKUP(COUNT($NE122:NT122)+1,$G$4:$EH$8,NU$14,0)*$D122,IF($C122=NU$17,$G$8*$D122,""))</f>
        <v/>
      </c>
      <c r="NV122" s="34" t="str">
        <f>IF(NU122&lt;&gt;"",HLOOKUP(COUNT($NE122:NU122)+1,$G$4:$EH$8,NV$14,0)*$D122,IF($C122=NV$17,$G$8*$D122,""))</f>
        <v/>
      </c>
      <c r="NW122" s="34" t="str">
        <f>IF(NV122&lt;&gt;"",HLOOKUP(COUNT($NE122:NV122)+1,$G$4:$EH$8,NW$14,0)*$D122,IF($C122=NW$17,$G$8*$D122,""))</f>
        <v/>
      </c>
      <c r="NX122" s="34" t="str">
        <f>IF(NW122&lt;&gt;"",HLOOKUP(COUNT($NE122:NW122)+1,$G$4:$EH$8,NX$14,0)*$D122,IF($C122=NX$17,$G$8*$D122,""))</f>
        <v/>
      </c>
      <c r="NY122" s="34" t="str">
        <f>IF(NX122&lt;&gt;"",HLOOKUP(COUNT($NE122:NX122)+1,$G$4:$EH$8,NY$14,0)*$D122,IF($C122=NY$17,$G$8*$D122,""))</f>
        <v/>
      </c>
      <c r="NZ122" s="34" t="str">
        <f>IF(NY122&lt;&gt;"",HLOOKUP(COUNT($NE122:NY122)+1,$G$4:$EH$8,NZ$14,0)*$D122,IF($C122=NZ$17,$G$8*$D122,""))</f>
        <v/>
      </c>
      <c r="OA122" s="34" t="str">
        <f>IF(NZ122&lt;&gt;"",HLOOKUP(COUNT($NE122:NZ122)+1,$G$4:$EH$8,OA$14,0)*$D122,IF($C122=OA$17,$G$8*$D122,""))</f>
        <v/>
      </c>
      <c r="OB122" s="34" t="str">
        <f>IF(OA122&lt;&gt;"",HLOOKUP(COUNT($NE122:OA122)+1,$G$4:$EH$8,OB$14,0)*$D122,IF($C122=OB$17,$G$8*$D122,""))</f>
        <v/>
      </c>
      <c r="OC122" s="34" t="str">
        <f>IF(OB122&lt;&gt;"",HLOOKUP(COUNT($NE122:OB122)+1,$G$4:$EH$8,OC$14,0)*$D122,IF($C122=OC$17,$G$8*$D122,""))</f>
        <v/>
      </c>
      <c r="OD122" s="34" t="str">
        <f>IF(OC122&lt;&gt;"",HLOOKUP(COUNT($NE122:OC122)+1,$G$4:$EH$8,OD$14,0)*$D122,IF($C122=OD$17,$G$8*$D122,""))</f>
        <v/>
      </c>
      <c r="OE122" s="34" t="str">
        <f>IF(OD122&lt;&gt;"",HLOOKUP(COUNT($NE122:OD122)+1,$G$4:$EH$8,OE$14,0)*$D122,IF($C122=OE$17,$G$8*$D122,""))</f>
        <v/>
      </c>
      <c r="OF122" s="34" t="str">
        <f>IF(OE122&lt;&gt;"",HLOOKUP(COUNT($NE122:OE122)+1,$G$4:$EH$8,OF$14,0)*$D122,IF($C122=OF$17,$G$8*$D122,""))</f>
        <v/>
      </c>
      <c r="OG122" s="34" t="str">
        <f>IF(OF122&lt;&gt;"",HLOOKUP(COUNT($NE122:OF122)+1,$G$4:$EH$8,OG$14,0)*$D122,IF($C122=OG$17,$G$8*$D122,""))</f>
        <v/>
      </c>
      <c r="OH122" s="34" t="str">
        <f>IF(OG122&lt;&gt;"",HLOOKUP(COUNT($NE122:OG122)+1,$G$4:$EH$8,OH$14,0)*$D122,IF($C122=OH$17,$G$8*$D122,""))</f>
        <v/>
      </c>
      <c r="OI122" s="34" t="str">
        <f>IF(OH122&lt;&gt;"",HLOOKUP(COUNT($NE122:OH122)+1,$G$4:$EH$8,OI$14,0)*$D122,IF($C122=OI$17,$G$8*$D122,""))</f>
        <v/>
      </c>
      <c r="OJ122" s="34" t="str">
        <f>IF(OI122&lt;&gt;"",HLOOKUP(COUNT($NE122:OI122)+1,$G$4:$EH$8,OJ$14,0)*$D122,IF($C122=OJ$17,$G$8*$D122,""))</f>
        <v/>
      </c>
      <c r="OK122" s="34" t="str">
        <f>IF(OJ122&lt;&gt;"",HLOOKUP(COUNT($NE122:OJ122)+1,$G$4:$EH$8,OK$14,0)*$D122,IF($C122=OK$17,$G$8*$D122,""))</f>
        <v/>
      </c>
      <c r="OL122" s="34" t="str">
        <f>IF(OK122&lt;&gt;"",HLOOKUP(COUNT($NE122:OK122)+1,$G$4:$EH$8,OL$14,0)*$D122,IF($C122=OL$17,$G$8*$D122,""))</f>
        <v/>
      </c>
      <c r="OM122" s="34" t="str">
        <f>IF(OL122&lt;&gt;"",HLOOKUP(COUNT($NE122:OL122)+1,$G$4:$EH$8,OM$14,0)*$D122,IF($C122=OM$17,$G$8*$D122,""))</f>
        <v/>
      </c>
      <c r="ON122" s="34" t="str">
        <f>IF(OM122&lt;&gt;"",HLOOKUP(COUNT($NE122:OM122)+1,$G$4:$EH$8,ON$14,0)*$D122,IF($C122=ON$17,$G$8*$D122,""))</f>
        <v/>
      </c>
      <c r="OO122" s="34" t="str">
        <f>IF(ON122&lt;&gt;"",HLOOKUP(COUNT($NE122:ON122)+1,$G$4:$EH$8,OO$14,0)*$D122,IF($C122=OO$17,$G$8*$D122,""))</f>
        <v/>
      </c>
      <c r="OP122" s="34" t="str">
        <f>IF(OO122&lt;&gt;"",HLOOKUP(COUNT($NE122:OO122)+1,$G$4:$EH$8,OP$14,0)*$D122,IF($C122=OP$17,$G$8*$D122,""))</f>
        <v/>
      </c>
      <c r="OQ122" s="34" t="str">
        <f>IF(OP122&lt;&gt;"",HLOOKUP(COUNT($NE122:OP122)+1,$G$4:$EH$8,OQ$14,0)*$D122,IF($C122=OQ$17,$G$8*$D122,""))</f>
        <v/>
      </c>
      <c r="OR122" s="34" t="str">
        <f>IF(OQ122&lt;&gt;"",HLOOKUP(COUNT($NE122:OQ122)+1,$G$4:$EH$8,OR$14,0)*$D122,IF($C122=OR$17,$G$8*$D122,""))</f>
        <v/>
      </c>
      <c r="OS122" s="34" t="str">
        <f>IF(OR122&lt;&gt;"",HLOOKUP(COUNT($NE122:OR122)+1,$G$4:$EH$8,OS$14,0)*$D122,IF($C122=OS$17,$G$8*$D122,""))</f>
        <v/>
      </c>
      <c r="OT122" s="34" t="str">
        <f>IF(OS122&lt;&gt;"",HLOOKUP(COUNT($NE122:OS122)+1,$G$4:$EH$8,OT$14,0)*$D122,IF($C122=OT$17,$G$8*$D122,""))</f>
        <v/>
      </c>
      <c r="OU122" s="34" t="str">
        <f>IF(OT122&lt;&gt;"",HLOOKUP(COUNT($NE122:OT122)+1,$G$4:$EH$8,OU$14,0)*$D122,IF($C122=OU$17,$G$8*$D122,""))</f>
        <v/>
      </c>
      <c r="OV122" s="34" t="str">
        <f>IF(OU122&lt;&gt;"",HLOOKUP(COUNT($NE122:OU122)+1,$G$4:$EH$8,OV$14,0)*$D122,IF($C122=OV$17,$G$8*$D122,""))</f>
        <v/>
      </c>
      <c r="OW122" s="34" t="str">
        <f>IF(OV122&lt;&gt;"",HLOOKUP(COUNT($NE122:OV122)+1,$G$4:$EH$8,OW$14,0)*$D122,IF($C122=OW$17,$G$8*$D122,""))</f>
        <v/>
      </c>
      <c r="OX122" s="34" t="str">
        <f>IF(OW122&lt;&gt;"",HLOOKUP(COUNT($NE122:OW122)+1,$G$4:$EH$8,OX$14,0)*$D122,IF($C122=OX$17,$G$8*$D122,""))</f>
        <v/>
      </c>
      <c r="OY122" s="34" t="str">
        <f>IF(OX122&lt;&gt;"",HLOOKUP(COUNT($NE122:OX122)+1,$G$4:$EH$8,OY$14,0)*$D122,IF($C122=OY$17,$G$8*$D122,""))</f>
        <v/>
      </c>
      <c r="OZ122" s="34" t="str">
        <f>IF(OY122&lt;&gt;"",HLOOKUP(COUNT($NE122:OY122)+1,$G$4:$EH$8,OZ$14,0)*$D122,IF($C122=OZ$17,$G$8*$D122,""))</f>
        <v/>
      </c>
      <c r="PA122" s="34" t="str">
        <f>IF(OZ122&lt;&gt;"",HLOOKUP(COUNT($NE122:OZ122)+1,$G$4:$EH$8,PA$14,0)*$D122,IF($C122=PA$17,$G$8*$D122,""))</f>
        <v/>
      </c>
      <c r="PB122" s="34" t="str">
        <f>IF(PA122&lt;&gt;"",HLOOKUP(COUNT($NE122:PA122)+1,$G$4:$EH$8,PB$14,0)*$D122,IF($C122=PB$17,$G$8*$D122,""))</f>
        <v/>
      </c>
      <c r="PC122" s="34" t="str">
        <f>IF(PB122&lt;&gt;"",HLOOKUP(COUNT($NE122:PB122)+1,$G$4:$EH$8,PC$14,0)*$D122,IF($C122=PC$17,$G$8*$D122,""))</f>
        <v/>
      </c>
      <c r="PD122" s="34" t="str">
        <f>IF(PC122&lt;&gt;"",HLOOKUP(COUNT($NE122:PC122)+1,$G$4:$EH$8,PD$14,0)*$D122,IF($C122=PD$17,$G$8*$D122,""))</f>
        <v/>
      </c>
      <c r="PE122" s="34" t="str">
        <f>IF(PD122&lt;&gt;"",HLOOKUP(COUNT($NE122:PD122)+1,$G$4:$EH$8,PE$14,0)*$D122,IF($C122=PE$17,$G$8*$D122,""))</f>
        <v/>
      </c>
      <c r="PF122" s="34" t="str">
        <f>IF(PE122&lt;&gt;"",HLOOKUP(COUNT($NE122:PE122)+1,$G$4:$EH$8,PF$14,0)*$D122,IF($C122=PF$17,$G$8*$D122,""))</f>
        <v/>
      </c>
      <c r="PG122" s="34" t="str">
        <f>IF(PF122&lt;&gt;"",HLOOKUP(COUNT($NE122:PF122)+1,$G$4:$EH$8,PG$14,0)*$D122,IF($C122=PG$17,$G$8*$D122,""))</f>
        <v/>
      </c>
      <c r="PH122" s="34" t="str">
        <f>IF(PG122&lt;&gt;"",HLOOKUP(COUNT($NE122:PG122)+1,$G$4:$EH$8,PH$14,0)*$D122,IF($C122=PH$17,$G$8*$D122,""))</f>
        <v/>
      </c>
      <c r="PI122" s="34" t="str">
        <f>IF(PH122&lt;&gt;"",HLOOKUP(COUNT($NE122:PH122)+1,$G$4:$EH$8,PI$14,0)*$D122,IF($C122=PI$17,$G$8*$D122,""))</f>
        <v/>
      </c>
      <c r="PJ122" s="34" t="str">
        <f>IF(PI122&lt;&gt;"",HLOOKUP(COUNT($NE122:PI122)+1,$G$4:$EH$8,PJ$14,0)*$D122,IF($C122=PJ$17,$G$8*$D122,""))</f>
        <v/>
      </c>
      <c r="PK122" s="34" t="str">
        <f>IF(PJ122&lt;&gt;"",HLOOKUP(COUNT($NE122:PJ122)+1,$G$4:$EH$8,PK$14,0)*$D122,IF($C122=PK$17,$G$8*$D122,""))</f>
        <v/>
      </c>
      <c r="PL122" s="34" t="str">
        <f>IF(PK122&lt;&gt;"",HLOOKUP(COUNT($NE122:PK122)+1,$G$4:$EH$8,PL$14,0)*$D122,IF($C122=PL$17,$G$8*$D122,""))</f>
        <v/>
      </c>
      <c r="PM122" s="34" t="str">
        <f>IF(PL122&lt;&gt;"",HLOOKUP(COUNT($NE122:PL122)+1,$G$4:$EH$8,PM$14,0)*$D122,IF($C122=PM$17,$G$8*$D122,""))</f>
        <v/>
      </c>
      <c r="PN122" s="34" t="str">
        <f>IF(PM122&lt;&gt;"",HLOOKUP(COUNT($NE122:PM122)+1,$G$4:$EH$8,PN$14,0)*$D122,IF($C122=PN$17,$G$8*$D122,""))</f>
        <v/>
      </c>
      <c r="PO122" s="34" t="str">
        <f>IF(PN122&lt;&gt;"",HLOOKUP(COUNT($NE122:PN122)+1,$G$4:$EH$8,PO$14,0)*$D122,IF($C122=PO$17,$G$8*$D122,""))</f>
        <v/>
      </c>
      <c r="PP122" s="34" t="str">
        <f>IF(PO122&lt;&gt;"",HLOOKUP(COUNT($NE122:PO122)+1,$G$4:$EH$8,PP$14,0)*$D122,IF($C122=PP$17,$G$8*$D122,""))</f>
        <v/>
      </c>
      <c r="PQ122" s="34" t="str">
        <f>IF(PP122&lt;&gt;"",HLOOKUP(COUNT($NE122:PP122)+1,$G$4:$EH$8,PQ$14,0)*$D122,IF($C122=PQ$17,$G$8*$D122,""))</f>
        <v/>
      </c>
      <c r="PR122" s="34" t="str">
        <f>IF(PQ122&lt;&gt;"",HLOOKUP(COUNT($NE122:PQ122)+1,$G$4:$EH$8,PR$14,0)*$D122,IF($C122=PR$17,$G$8*$D122,""))</f>
        <v/>
      </c>
      <c r="PS122" s="34" t="str">
        <f>IF(PR122&lt;&gt;"",HLOOKUP(COUNT($NE122:PR122)+1,$G$4:$EH$8,PS$14,0)*$D122,IF($C122=PS$17,$G$8*$D122,""))</f>
        <v/>
      </c>
      <c r="PT122" s="34" t="str">
        <f>IF(PS122&lt;&gt;"",HLOOKUP(COUNT($NE122:PS122)+1,$G$4:$EH$8,PT$14,0)*$D122,IF($C122=PT$17,$G$8*$D122,""))</f>
        <v/>
      </c>
      <c r="PU122" s="34" t="str">
        <f>IF(PT122&lt;&gt;"",HLOOKUP(COUNT($NE122:PT122)+1,$G$4:$EH$8,PU$14,0)*$D122,IF($C122=PU$17,$G$8*$D122,""))</f>
        <v/>
      </c>
      <c r="PV122" s="34" t="str">
        <f>IF(PU122&lt;&gt;"",HLOOKUP(COUNT($NE122:PU122)+1,$G$4:$EH$8,PV$14,0)*$D122,IF($C122=PV$17,$G$8*$D122,""))</f>
        <v/>
      </c>
      <c r="PW122" s="34" t="str">
        <f>IF(PV122&lt;&gt;"",HLOOKUP(COUNT($NE122:PV122)+1,$G$4:$EH$8,PW$14,0)*$D122,IF($C122=PW$17,$G$8*$D122,""))</f>
        <v/>
      </c>
      <c r="PX122" s="34" t="str">
        <f>IF(PW122&lt;&gt;"",HLOOKUP(COUNT($NE122:PW122)+1,$G$4:$EH$8,PX$14,0)*$D122,IF($C122=PX$17,$G$8*$D122,""))</f>
        <v/>
      </c>
      <c r="PY122" s="34" t="str">
        <f>IF(PX122&lt;&gt;"",HLOOKUP(COUNT($NE122:PX122)+1,$G$4:$EH$8,PY$14,0)*$D122,IF($C122=PY$17,$G$8*$D122,""))</f>
        <v/>
      </c>
      <c r="PZ122" s="34" t="str">
        <f>IF(PY122&lt;&gt;"",HLOOKUP(COUNT($NE122:PY122)+1,$G$4:$EH$8,PZ$14,0)*$D122,IF($C122=PZ$17,$G$8*$D122,""))</f>
        <v/>
      </c>
      <c r="QA122" s="34" t="str">
        <f>IF(PZ122&lt;&gt;"",HLOOKUP(COUNT($NE122:PZ122)+1,$G$4:$EH$8,QA$14,0)*$D122,IF($C122=QA$17,$G$8*$D122,""))</f>
        <v/>
      </c>
      <c r="QB122" s="34" t="str">
        <f>IF(QA122&lt;&gt;"",HLOOKUP(COUNT($NE122:QA122)+1,$G$4:$EH$8,QB$14,0)*$D122,IF($C122=QB$17,$G$8*$D122,""))</f>
        <v/>
      </c>
      <c r="QC122" s="34" t="str">
        <f>IF(QB122&lt;&gt;"",HLOOKUP(COUNT($NE122:QB122)+1,$G$4:$EH$8,QC$14,0)*$D122,IF($C122=QC$17,$G$8*$D122,""))</f>
        <v/>
      </c>
      <c r="QD122" s="34" t="str">
        <f>IF(QC122&lt;&gt;"",HLOOKUP(COUNT($NE122:QC122)+1,$G$4:$EH$8,QD$14,0)*$D122,IF($C122=QD$17,$G$8*$D122,""))</f>
        <v/>
      </c>
      <c r="QE122" s="34" t="str">
        <f>IF(QD122&lt;&gt;"",HLOOKUP(COUNT($NE122:QD122)+1,$G$4:$EH$8,QE$14,0)*$D122,IF($C122=QE$17,$G$8*$D122,""))</f>
        <v/>
      </c>
      <c r="QF122" s="34" t="str">
        <f>IF(QE122&lt;&gt;"",HLOOKUP(COUNT($NE122:QE122)+1,$G$4:$EH$8,QF$14,0)*$D122,IF($C122=QF$17,$G$8*$D122,""))</f>
        <v/>
      </c>
      <c r="QG122" s="34" t="str">
        <f>IF(QF122&lt;&gt;"",HLOOKUP(COUNT($NE122:QF122)+1,$G$4:$EH$8,QG$14,0)*$D122,IF($C122=QG$17,$G$8*$D122,""))</f>
        <v/>
      </c>
      <c r="QH122" s="34" t="str">
        <f>IF(QG122&lt;&gt;"",HLOOKUP(COUNT($NE122:QG122)+1,$G$4:$EH$8,QH$14,0)*$D122,IF($C122=QH$17,$G$8*$D122,""))</f>
        <v/>
      </c>
      <c r="QI122" s="34" t="str">
        <f>IF(QH122&lt;&gt;"",HLOOKUP(COUNT($NE122:QH122)+1,$G$4:$EH$8,QI$14,0)*$D122,IF($C122=QI$17,$G$8*$D122,""))</f>
        <v/>
      </c>
      <c r="QJ122" s="34" t="str">
        <f>IF(QI122&lt;&gt;"",HLOOKUP(COUNT($NE122:QI122)+1,$G$4:$EH$8,QJ$14,0)*$D122,IF($C122=QJ$17,$G$8*$D122,""))</f>
        <v/>
      </c>
      <c r="QK122" s="34" t="str">
        <f>IF(QJ122&lt;&gt;"",HLOOKUP(COUNT($NE122:QJ122)+1,$G$4:$EH$8,QK$14,0)*$D122,IF($C122=QK$17,$G$8*$D122,""))</f>
        <v/>
      </c>
      <c r="QL122" s="34" t="str">
        <f>IF(QK122&lt;&gt;"",HLOOKUP(COUNT($NE122:QK122)+1,$G$4:$EH$8,QL$14,0)*$D122,IF($C122=QL$17,$G$8*$D122,""))</f>
        <v/>
      </c>
      <c r="QM122" s="34" t="str">
        <f>IF(QL122&lt;&gt;"",HLOOKUP(COUNT($NE122:QL122)+1,$G$4:$EH$8,QM$14,0)*$D122,IF($C122=QM$17,$G$8*$D122,""))</f>
        <v/>
      </c>
      <c r="QN122" s="34" t="str">
        <f>IF(QM122&lt;&gt;"",HLOOKUP(COUNT($NE122:QM122)+1,$G$4:$EH$8,QN$14,0)*$D122,IF($C122=QN$17,$G$8*$D122,""))</f>
        <v/>
      </c>
      <c r="QO122" s="34" t="str">
        <f>IF(QN122&lt;&gt;"",HLOOKUP(COUNT($NE122:QN122)+1,$G$4:$EH$8,QO$14,0)*$D122,IF($C122=QO$17,$G$8*$D122,""))</f>
        <v/>
      </c>
      <c r="QP122" s="34" t="str">
        <f>IF(QO122&lt;&gt;"",HLOOKUP(COUNT($NE122:QO122)+1,$G$4:$EH$8,QP$14,0)*$D122,IF($C122=QP$17,$G$8*$D122,""))</f>
        <v/>
      </c>
      <c r="QQ122" s="34" t="str">
        <f>IF(QP122&lt;&gt;"",HLOOKUP(COUNT($NE122:QP122)+1,$G$4:$EH$8,QQ$14,0)*$D122,IF($C122=QQ$17,$G$8*$D122,""))</f>
        <v/>
      </c>
      <c r="QR122" s="34" t="str">
        <f>IF(QQ122&lt;&gt;"",HLOOKUP(COUNT($NE122:QQ122)+1,$G$4:$EH$8,QR$14,0)*$D122,IF($C122=QR$17,$G$8*$D122,""))</f>
        <v/>
      </c>
      <c r="QS122" s="34" t="str">
        <f>IF(QR122&lt;&gt;"",HLOOKUP(COUNT($NE122:QR122)+1,$G$4:$EH$8,QS$14,0)*$D122,IF($C122=QS$17,$G$8*$D122,""))</f>
        <v/>
      </c>
      <c r="QT122" s="34" t="str">
        <f>IF(QS122&lt;&gt;"",HLOOKUP(COUNT($NE122:QS122)+1,$G$4:$EH$8,QT$14,0)*$D122,IF($C122=QT$17,$G$8*$D122,""))</f>
        <v/>
      </c>
      <c r="QU122" s="34" t="str">
        <f>IF(QT122&lt;&gt;"",HLOOKUP(COUNT($NE122:QT122)+1,$G$4:$EH$8,QU$14,0)*$D122,IF($C122=QU$17,$G$8*$D122,""))</f>
        <v/>
      </c>
      <c r="QV122" s="34" t="str">
        <f>IF(QU122&lt;&gt;"",HLOOKUP(COUNT($NE122:QU122)+1,$G$4:$EH$8,QV$14,0)*$D122,IF($C122=QV$17,$G$8*$D122,""))</f>
        <v/>
      </c>
      <c r="QW122" s="34" t="str">
        <f>IF(QV122&lt;&gt;"",HLOOKUP(COUNT($NE122:QV122)+1,$G$4:$EH$8,QW$14,0)*$D122,IF($C122=QW$17,$G$8*$D122,""))</f>
        <v/>
      </c>
      <c r="QX122" s="34" t="str">
        <f>IF(QW122&lt;&gt;"",HLOOKUP(COUNT($NE122:QW122)+1,$G$4:$EH$8,QX$14,0)*$D122,IF($C122=QX$17,$G$8*$D122,""))</f>
        <v/>
      </c>
      <c r="QY122" s="34" t="str">
        <f>IF(QX122&lt;&gt;"",HLOOKUP(COUNT($NE122:QX122)+1,$G$4:$EH$8,QY$14,0)*$D122,IF($C122=QY$17,$G$8*$D122,""))</f>
        <v/>
      </c>
      <c r="QZ122" s="34" t="str">
        <f>IF(QY122&lt;&gt;"",HLOOKUP(COUNT($NE122:QY122)+1,$G$4:$EH$8,QZ$14,0)*$D122,IF($C122=QZ$17,$G$8*$D122,""))</f>
        <v/>
      </c>
      <c r="RA122" s="34" t="str">
        <f>IF(QZ122&lt;&gt;"",HLOOKUP(COUNT($NE122:QZ122)+1,$G$4:$EH$8,RA$14,0)*$D122,IF($C122=RA$17,$G$8*$D122,""))</f>
        <v/>
      </c>
      <c r="RB122" s="34" t="str">
        <f>IF(RA122&lt;&gt;"",HLOOKUP(COUNT($NE122:RA122)+1,$G$4:$EH$8,RB$14,0)*$D122,IF($C122=RB$17,$G$8*$D122,""))</f>
        <v/>
      </c>
      <c r="RC122" s="34" t="str">
        <f>IF(RB122&lt;&gt;"",HLOOKUP(COUNT($NE122:RB122)+1,$G$4:$EH$8,RC$14,0)*$D122,IF($C122=RC$17,$G$8*$D122,""))</f>
        <v/>
      </c>
      <c r="RD122" s="34" t="str">
        <f>IF(RC122&lt;&gt;"",HLOOKUP(COUNT($NE122:RC122)+1,$G$4:$EH$8,RD$14,0)*$D122,IF($C122=RD$17,$G$8*$D122,""))</f>
        <v/>
      </c>
      <c r="RE122" s="34">
        <f>IF(RD122&lt;&gt;"",HLOOKUP(COUNT($NE122:RD122)+1,$G$4:$EH$8,RE$14,0)*$D122,IF($C122=RE$17,$G$8*$D122,""))</f>
        <v>175000</v>
      </c>
      <c r="RF122" s="34">
        <f>IF(RE122&lt;&gt;"",HLOOKUP(COUNT($NE122:RE122)+1,$G$4:$EH$8,RF$14,0)*$D122,IF($C122=RF$17,$G$8*$D122,""))</f>
        <v>0</v>
      </c>
      <c r="RG122" s="34">
        <f>IF(RF122&lt;&gt;"",HLOOKUP(COUNT($NE122:RF122)+1,$G$4:$EH$8,RG$14,0)*$D122,IF($C122=RG$17,$G$8*$D122,""))</f>
        <v>0</v>
      </c>
      <c r="RH122" s="34">
        <f>IF(RG122&lt;&gt;"",HLOOKUP(COUNT($NE122:RG122)+1,$G$4:$EH$8,RH$14,0)*$D122,IF($C122=RH$17,$G$8*$D122,""))</f>
        <v>0</v>
      </c>
      <c r="RI122" s="34">
        <f>IF(RH122&lt;&gt;"",HLOOKUP(COUNT($NE122:RH122)+1,$G$4:$EH$8,RI$14,0)*$D122,IF($C122=RI$17,$G$8*$D122,""))</f>
        <v>0</v>
      </c>
      <c r="RJ122" s="34">
        <f>IF(RI122&lt;&gt;"",HLOOKUP(COUNT($NE122:RI122)+1,$G$4:$EH$8,RJ$14,0)*$D122,IF($C122=RJ$17,$G$8*$D122,""))</f>
        <v>0</v>
      </c>
      <c r="RK122" s="34">
        <f>IF(RJ122&lt;&gt;"",HLOOKUP(COUNT($NE122:RJ122)+1,$G$4:$EH$8,RK$14,0)*$D122,IF($C122=RK$17,$G$8*$D122,""))</f>
        <v>0</v>
      </c>
      <c r="RL122" s="34">
        <f>IF(RK122&lt;&gt;"",HLOOKUP(COUNT($NE122:RK122)+1,$G$4:$EH$8,RL$14,0)*$D122,IF($C122=RL$17,$G$8*$D122,""))</f>
        <v>0</v>
      </c>
      <c r="RM122" s="34">
        <f>IF(RL122&lt;&gt;"",HLOOKUP(COUNT($NE122:RL122)+1,$G$4:$EH$8,RM$14,0)*$D122,IF($C122=RM$17,$G$8*$D122,""))</f>
        <v>0</v>
      </c>
      <c r="RN122" s="34">
        <f>IF(RM122&lt;&gt;"",HLOOKUP(COUNT($NE122:RM122)+1,$G$4:$EH$8,RN$14,0)*$D122,IF($C122=RN$17,$G$8*$D122,""))</f>
        <v>0</v>
      </c>
      <c r="RO122" s="34">
        <f>IF(RN122&lt;&gt;"",HLOOKUP(COUNT($NE122:RN122)+1,$G$4:$EH$8,RO$14,0)*$D122,IF($C122=RO$17,$G$8*$D122,""))</f>
        <v>0</v>
      </c>
      <c r="RP122" s="34">
        <f>IF(RO122&lt;&gt;"",HLOOKUP(COUNT($NE122:RO122)+1,$G$4:$EH$8,RP$14,0)*$D122,IF($C122=RP$17,$G$8*$D122,""))</f>
        <v>0</v>
      </c>
      <c r="RQ122" s="34">
        <f>IF(RP122&lt;&gt;"",HLOOKUP(COUNT($NE122:RP122)+1,$G$4:$EH$8,RQ$14,0)*$D122,IF($C122=RQ$17,$G$8*$D122,""))</f>
        <v>0</v>
      </c>
      <c r="RR122" s="34">
        <f>IF(RQ122&lt;&gt;"",HLOOKUP(COUNT($NE122:RQ122)+1,$G$4:$EH$8,RR$14,0)*$D122,IF($C122=RR$17,$G$8*$D122,""))</f>
        <v>0</v>
      </c>
      <c r="RS122" s="34">
        <f>IF(RR122&lt;&gt;"",HLOOKUP(COUNT($NE122:RR122)+1,$G$4:$EH$8,RS$14,0)*$D122,IF($C122=RS$17,$G$8*$D122,""))</f>
        <v>0</v>
      </c>
      <c r="RT122" s="34">
        <f>IF(RS122&lt;&gt;"",HLOOKUP(COUNT($NE122:RS122)+1,$G$4:$EH$8,RT$14,0)*$D122,IF($C122=RT$17,$G$8*$D122,""))</f>
        <v>0</v>
      </c>
      <c r="RU122" s="34">
        <f>IF(RT122&lt;&gt;"",HLOOKUP(COUNT($NE122:RT122)+1,$G$4:$EH$8,RU$14,0)*$D122,IF($C122=RU$17,$G$8*$D122,""))</f>
        <v>0</v>
      </c>
      <c r="RW122" s="34" t="str">
        <f>IF(RV122&lt;&gt;"",HLOOKUP(COUNT($RV122:RV122)+1,$G$4:$EH$9,RW$14,0)*$D122,IF($C122=RW$17,$G$9*$D122,""))</f>
        <v/>
      </c>
      <c r="RX122" s="34" t="str">
        <f>IF(RW122&lt;&gt;"",HLOOKUP(COUNT($RV122:RW122)+1,$G$4:$EH$9,RX$14,0)*$D122,IF($C122=RX$17,$G$9*$D122,""))</f>
        <v/>
      </c>
      <c r="RY122" s="34" t="str">
        <f>IF(RX122&lt;&gt;"",HLOOKUP(COUNT($RV122:RX122)+1,$G$4:$EH$9,RY$14,0)*$D122,IF($C122=RY$17,$G$9*$D122,""))</f>
        <v/>
      </c>
      <c r="RZ122" s="34" t="str">
        <f>IF(RY122&lt;&gt;"",HLOOKUP(COUNT($RV122:RY122)+1,$G$4:$EH$9,RZ$14,0)*$D122,IF($C122=RZ$17,$G$9*$D122,""))</f>
        <v/>
      </c>
      <c r="SA122" s="34" t="str">
        <f>IF(RZ122&lt;&gt;"",HLOOKUP(COUNT($RV122:RZ122)+1,$G$4:$EH$9,SA$14,0)*$D122,IF($C122=SA$17,$G$9*$D122,""))</f>
        <v/>
      </c>
      <c r="SB122" s="34" t="str">
        <f>IF(SA122&lt;&gt;"",HLOOKUP(COUNT($RV122:SA122)+1,$G$4:$EH$9,SB$14,0)*$D122,IF($C122=SB$17,$G$9*$D122,""))</f>
        <v/>
      </c>
      <c r="SC122" s="34" t="str">
        <f>IF(SB122&lt;&gt;"",HLOOKUP(COUNT($RV122:SB122)+1,$G$4:$EH$9,SC$14,0)*$D122,IF($C122=SC$17,$G$9*$D122,""))</f>
        <v/>
      </c>
      <c r="SD122" s="34" t="str">
        <f>IF(SC122&lt;&gt;"",HLOOKUP(COUNT($RV122:SC122)+1,$G$4:$EH$9,SD$14,0)*$D122,IF($C122=SD$17,$G$9*$D122,""))</f>
        <v/>
      </c>
      <c r="SE122" s="34" t="str">
        <f>IF(SD122&lt;&gt;"",HLOOKUP(COUNT($RV122:SD122)+1,$G$4:$EH$9,SE$14,0)*$D122,IF($C122=SE$17,$G$9*$D122,""))</f>
        <v/>
      </c>
      <c r="SF122" s="34" t="str">
        <f>IF(SE122&lt;&gt;"",HLOOKUP(COUNT($RV122:SE122)+1,$G$4:$EH$9,SF$14,0)*$D122,IF($C122=SF$17,$G$9*$D122,""))</f>
        <v/>
      </c>
      <c r="SG122" s="34" t="str">
        <f>IF(SF122&lt;&gt;"",HLOOKUP(COUNT($RV122:SF122)+1,$G$4:$EH$9,SG$14,0)*$D122,IF($C122=SG$17,$G$9*$D122,""))</f>
        <v/>
      </c>
      <c r="SH122" s="34" t="str">
        <f>IF(SG122&lt;&gt;"",HLOOKUP(COUNT($RV122:SG122)+1,$G$4:$EH$9,SH$14,0)*$D122,IF($C122=SH$17,$G$9*$D122,""))</f>
        <v/>
      </c>
      <c r="SI122" s="34" t="str">
        <f>IF(SH122&lt;&gt;"",HLOOKUP(COUNT($RV122:SH122)+1,$G$4:$EH$9,SI$14,0)*$D122,IF($C122=SI$17,$G$9*$D122,""))</f>
        <v/>
      </c>
      <c r="SJ122" s="34" t="str">
        <f>IF(SI122&lt;&gt;"",HLOOKUP(COUNT($RV122:SI122)+1,$G$4:$EH$9,SJ$14,0)*$D122,IF($C122=SJ$17,$G$9*$D122,""))</f>
        <v/>
      </c>
      <c r="SK122" s="34" t="str">
        <f>IF(SJ122&lt;&gt;"",HLOOKUP(COUNT($RV122:SJ122)+1,$G$4:$EH$9,SK$14,0)*$D122,IF($C122=SK$17,$G$9*$D122,""))</f>
        <v/>
      </c>
      <c r="SL122" s="34" t="str">
        <f>IF(SK122&lt;&gt;"",HLOOKUP(COUNT($RV122:SK122)+1,$G$4:$EH$9,SL$14,0)*$D122,IF($C122=SL$17,$G$9*$D122,""))</f>
        <v/>
      </c>
      <c r="SM122" s="34" t="str">
        <f>IF(SL122&lt;&gt;"",HLOOKUP(COUNT($RV122:SL122)+1,$G$4:$EH$9,SM$14,0)*$D122,IF($C122=SM$17,$G$9*$D122,""))</f>
        <v/>
      </c>
      <c r="SN122" s="34" t="str">
        <f>IF(SM122&lt;&gt;"",HLOOKUP(COUNT($RV122:SM122)+1,$G$4:$EH$9,SN$14,0)*$D122,IF($C122=SN$17,$G$9*$D122,""))</f>
        <v/>
      </c>
      <c r="SO122" s="34" t="str">
        <f>IF(SN122&lt;&gt;"",HLOOKUP(COUNT($RV122:SN122)+1,$G$4:$EH$9,SO$14,0)*$D122,IF($C122=SO$17,$G$9*$D122,""))</f>
        <v/>
      </c>
      <c r="SP122" s="34" t="str">
        <f>IF(SO122&lt;&gt;"",HLOOKUP(COUNT($RV122:SO122)+1,$G$4:$EH$9,SP$14,0)*$D122,IF($C122=SP$17,$G$9*$D122,""))</f>
        <v/>
      </c>
      <c r="SQ122" s="34" t="str">
        <f>IF(SP122&lt;&gt;"",HLOOKUP(COUNT($RV122:SP122)+1,$G$4:$EH$9,SQ$14,0)*$D122,IF($C122=SQ$17,$G$9*$D122,""))</f>
        <v/>
      </c>
      <c r="SR122" s="34" t="str">
        <f>IF(SQ122&lt;&gt;"",HLOOKUP(COUNT($RV122:SQ122)+1,$G$4:$EH$9,SR$14,0)*$D122,IF($C122=SR$17,$G$9*$D122,""))</f>
        <v/>
      </c>
      <c r="SS122" s="34" t="str">
        <f>IF(SR122&lt;&gt;"",HLOOKUP(COUNT($RV122:SR122)+1,$G$4:$EH$9,SS$14,0)*$D122,IF($C122=SS$17,$G$9*$D122,""))</f>
        <v/>
      </c>
      <c r="ST122" s="34" t="str">
        <f>IF(SS122&lt;&gt;"",HLOOKUP(COUNT($RV122:SS122)+1,$G$4:$EH$9,ST$14,0)*$D122,IF($C122=ST$17,$G$9*$D122,""))</f>
        <v/>
      </c>
      <c r="SU122" s="34" t="str">
        <f>IF(ST122&lt;&gt;"",HLOOKUP(COUNT($RV122:ST122)+1,$G$4:$EH$9,SU$14,0)*$D122,IF($C122=SU$17,$G$9*$D122,""))</f>
        <v/>
      </c>
      <c r="SV122" s="34" t="str">
        <f>IF(SU122&lt;&gt;"",HLOOKUP(COUNT($RV122:SU122)+1,$G$4:$EH$9,SV$14,0)*$D122,IF($C122=SV$17,$G$9*$D122,""))</f>
        <v/>
      </c>
      <c r="SW122" s="34" t="str">
        <f>IF(SV122&lt;&gt;"",HLOOKUP(COUNT($RV122:SV122)+1,$G$4:$EH$9,SW$14,0)*$D122,IF($C122=SW$17,$G$9*$D122,""))</f>
        <v/>
      </c>
      <c r="SX122" s="34" t="str">
        <f>IF(SW122&lt;&gt;"",HLOOKUP(COUNT($RV122:SW122)+1,$G$4:$EH$9,SX$14,0)*$D122,IF($C122=SX$17,$G$9*$D122,""))</f>
        <v/>
      </c>
      <c r="SY122" s="34" t="str">
        <f>IF(SX122&lt;&gt;"",HLOOKUP(COUNT($RV122:SX122)+1,$G$4:$EH$9,SY$14,0)*$D122,IF($C122=SY$17,$G$9*$D122,""))</f>
        <v/>
      </c>
      <c r="SZ122" s="34" t="str">
        <f>IF(SY122&lt;&gt;"",HLOOKUP(COUNT($RV122:SY122)+1,$G$4:$EH$9,SZ$14,0)*$D122,IF($C122=SZ$17,$G$9*$D122,""))</f>
        <v/>
      </c>
      <c r="TA122" s="34" t="str">
        <f>IF(SZ122&lt;&gt;"",HLOOKUP(COUNT($RV122:SZ122)+1,$G$4:$EH$9,TA$14,0)*$D122,IF($C122=TA$17,$G$9*$D122,""))</f>
        <v/>
      </c>
      <c r="TB122" s="34" t="str">
        <f>IF(TA122&lt;&gt;"",HLOOKUP(COUNT($RV122:TA122)+1,$G$4:$EH$9,TB$14,0)*$D122,IF($C122=TB$17,$G$9*$D122,""))</f>
        <v/>
      </c>
      <c r="TC122" s="34" t="str">
        <f>IF(TB122&lt;&gt;"",HLOOKUP(COUNT($RV122:TB122)+1,$G$4:$EH$9,TC$14,0)*$D122,IF($C122=TC$17,$G$9*$D122,""))</f>
        <v/>
      </c>
      <c r="TD122" s="34" t="str">
        <f>IF(TC122&lt;&gt;"",HLOOKUP(COUNT($RV122:TC122)+1,$G$4:$EH$9,TD$14,0)*$D122,IF($C122=TD$17,$G$9*$D122,""))</f>
        <v/>
      </c>
      <c r="TE122" s="34" t="str">
        <f>IF(TD122&lt;&gt;"",HLOOKUP(COUNT($RV122:TD122)+1,$G$4:$EH$9,TE$14,0)*$D122,IF($C122=TE$17,$G$9*$D122,""))</f>
        <v/>
      </c>
      <c r="TF122" s="34" t="str">
        <f>IF(TE122&lt;&gt;"",HLOOKUP(COUNT($RV122:TE122)+1,$G$4:$EH$9,TF$14,0)*$D122,IF($C122=TF$17,$G$9*$D122,""))</f>
        <v/>
      </c>
      <c r="TG122" s="34" t="str">
        <f>IF(TF122&lt;&gt;"",HLOOKUP(COUNT($RV122:TF122)+1,$G$4:$EH$9,TG$14,0)*$D122,IF($C122=TG$17,$G$9*$D122,""))</f>
        <v/>
      </c>
      <c r="TH122" s="34" t="str">
        <f>IF(TG122&lt;&gt;"",HLOOKUP(COUNT($RV122:TG122)+1,$G$4:$EH$9,TH$14,0)*$D122,IF($C122=TH$17,$G$9*$D122,""))</f>
        <v/>
      </c>
      <c r="TI122" s="34" t="str">
        <f>IF(TH122&lt;&gt;"",HLOOKUP(COUNT($RV122:TH122)+1,$G$4:$EH$9,TI$14,0)*$D122,IF($C122=TI$17,$G$9*$D122,""))</f>
        <v/>
      </c>
      <c r="TJ122" s="34" t="str">
        <f>IF(TI122&lt;&gt;"",HLOOKUP(COUNT($RV122:TI122)+1,$G$4:$EH$9,TJ$14,0)*$D122,IF($C122=TJ$17,$G$9*$D122,""))</f>
        <v/>
      </c>
      <c r="TK122" s="34" t="str">
        <f>IF(TJ122&lt;&gt;"",HLOOKUP(COUNT($RV122:TJ122)+1,$G$4:$EH$9,TK$14,0)*$D122,IF($C122=TK$17,$G$9*$D122,""))</f>
        <v/>
      </c>
      <c r="TL122" s="34" t="str">
        <f>IF(TK122&lt;&gt;"",HLOOKUP(COUNT($RV122:TK122)+1,$G$4:$EH$9,TL$14,0)*$D122,IF($C122=TL$17,$G$9*$D122,""))</f>
        <v/>
      </c>
      <c r="TM122" s="34" t="str">
        <f>IF(TL122&lt;&gt;"",HLOOKUP(COUNT($RV122:TL122)+1,$G$4:$EH$9,TM$14,0)*$D122,IF($C122=TM$17,$G$9*$D122,""))</f>
        <v/>
      </c>
      <c r="TN122" s="34" t="str">
        <f>IF(TM122&lt;&gt;"",HLOOKUP(COUNT($RV122:TM122)+1,$G$4:$EH$9,TN$14,0)*$D122,IF($C122=TN$17,$G$9*$D122,""))</f>
        <v/>
      </c>
      <c r="TO122" s="34" t="str">
        <f>IF(TN122&lt;&gt;"",HLOOKUP(COUNT($RV122:TN122)+1,$G$4:$EH$9,TO$14,0)*$D122,IF($C122=TO$17,$G$9*$D122,""))</f>
        <v/>
      </c>
      <c r="TP122" s="34" t="str">
        <f>IF(TO122&lt;&gt;"",HLOOKUP(COUNT($RV122:TO122)+1,$G$4:$EH$9,TP$14,0)*$D122,IF($C122=TP$17,$G$9*$D122,""))</f>
        <v/>
      </c>
      <c r="TQ122" s="34" t="str">
        <f>IF(TP122&lt;&gt;"",HLOOKUP(COUNT($RV122:TP122)+1,$G$4:$EH$9,TQ$14,0)*$D122,IF($C122=TQ$17,$G$9*$D122,""))</f>
        <v/>
      </c>
      <c r="TR122" s="34" t="str">
        <f>IF(TQ122&lt;&gt;"",HLOOKUP(COUNT($RV122:TQ122)+1,$G$4:$EH$9,TR$14,0)*$D122,IF($C122=TR$17,$G$9*$D122,""))</f>
        <v/>
      </c>
      <c r="TS122" s="34" t="str">
        <f>IF(TR122&lt;&gt;"",HLOOKUP(COUNT($RV122:TR122)+1,$G$4:$EH$9,TS$14,0)*$D122,IF($C122=TS$17,$G$9*$D122,""))</f>
        <v/>
      </c>
      <c r="TT122" s="34" t="str">
        <f>IF(TS122&lt;&gt;"",HLOOKUP(COUNT($RV122:TS122)+1,$G$4:$EH$9,TT$14,0)*$D122,IF($C122=TT$17,$G$9*$D122,""))</f>
        <v/>
      </c>
      <c r="TU122" s="34" t="str">
        <f>IF(TT122&lt;&gt;"",HLOOKUP(COUNT($RV122:TT122)+1,$G$4:$EH$9,TU$14,0)*$D122,IF($C122=TU$17,$G$9*$D122,""))</f>
        <v/>
      </c>
      <c r="TV122" s="34" t="str">
        <f>IF(TU122&lt;&gt;"",HLOOKUP(COUNT($RV122:TU122)+1,$G$4:$EH$9,TV$14,0)*$D122,IF($C122=TV$17,$G$9*$D122,""))</f>
        <v/>
      </c>
      <c r="TW122" s="34" t="str">
        <f>IF(TV122&lt;&gt;"",HLOOKUP(COUNT($RV122:TV122)+1,$G$4:$EH$9,TW$14,0)*$D122,IF($C122=TW$17,$G$9*$D122,""))</f>
        <v/>
      </c>
      <c r="TX122" s="34" t="str">
        <f>IF(TW122&lt;&gt;"",HLOOKUP(COUNT($RV122:TW122)+1,$G$4:$EH$9,TX$14,0)*$D122,IF($C122=TX$17,$G$9*$D122,""))</f>
        <v/>
      </c>
      <c r="TY122" s="34" t="str">
        <f>IF(TX122&lt;&gt;"",HLOOKUP(COUNT($RV122:TX122)+1,$G$4:$EH$9,TY$14,0)*$D122,IF($C122=TY$17,$G$9*$D122,""))</f>
        <v/>
      </c>
      <c r="TZ122" s="34" t="str">
        <f>IF(TY122&lt;&gt;"",HLOOKUP(COUNT($RV122:TY122)+1,$G$4:$EH$9,TZ$14,0)*$D122,IF($C122=TZ$17,$G$9*$D122,""))</f>
        <v/>
      </c>
      <c r="UA122" s="34" t="str">
        <f>IF(TZ122&lt;&gt;"",HLOOKUP(COUNT($RV122:TZ122)+1,$G$4:$EH$9,UA$14,0)*$D122,IF($C122=UA$17,$G$9*$D122,""))</f>
        <v/>
      </c>
      <c r="UB122" s="34" t="str">
        <f>IF(UA122&lt;&gt;"",HLOOKUP(COUNT($RV122:UA122)+1,$G$4:$EH$9,UB$14,0)*$D122,IF($C122=UB$17,$G$9*$D122,""))</f>
        <v/>
      </c>
      <c r="UC122" s="34" t="str">
        <f>IF(UB122&lt;&gt;"",HLOOKUP(COUNT($RV122:UB122)+1,$G$4:$EH$9,UC$14,0)*$D122,IF($C122=UC$17,$G$9*$D122,""))</f>
        <v/>
      </c>
      <c r="UD122" s="34" t="str">
        <f>IF(UC122&lt;&gt;"",HLOOKUP(COUNT($RV122:UC122)+1,$G$4:$EH$9,UD$14,0)*$D122,IF($C122=UD$17,$G$9*$D122,""))</f>
        <v/>
      </c>
      <c r="UE122" s="34" t="str">
        <f>IF(UD122&lt;&gt;"",HLOOKUP(COUNT($RV122:UD122)+1,$G$4:$EH$9,UE$14,0)*$D122,IF($C122=UE$17,$G$9*$D122,""))</f>
        <v/>
      </c>
      <c r="UF122" s="34" t="str">
        <f>IF(UE122&lt;&gt;"",HLOOKUP(COUNT($RV122:UE122)+1,$G$4:$EH$9,UF$14,0)*$D122,IF($C122=UF$17,$G$9*$D122,""))</f>
        <v/>
      </c>
      <c r="UG122" s="34" t="str">
        <f>IF(UF122&lt;&gt;"",HLOOKUP(COUNT($RV122:UF122)+1,$G$4:$EH$9,UG$14,0)*$D122,IF($C122=UG$17,$G$9*$D122,""))</f>
        <v/>
      </c>
      <c r="UH122" s="34" t="str">
        <f>IF(UG122&lt;&gt;"",HLOOKUP(COUNT($RV122:UG122)+1,$G$4:$EH$9,UH$14,0)*$D122,IF($C122=UH$17,$G$9*$D122,""))</f>
        <v/>
      </c>
      <c r="UI122" s="34" t="str">
        <f>IF(UH122&lt;&gt;"",HLOOKUP(COUNT($RV122:UH122)+1,$G$4:$EH$9,UI$14,0)*$D122,IF($C122=UI$17,$G$9*$D122,""))</f>
        <v/>
      </c>
      <c r="UJ122" s="34" t="str">
        <f>IF(UI122&lt;&gt;"",HLOOKUP(COUNT($RV122:UI122)+1,$G$4:$EH$9,UJ$14,0)*$D122,IF($C122=UJ$17,$G$9*$D122,""))</f>
        <v/>
      </c>
      <c r="UK122" s="34" t="str">
        <f>IF(UJ122&lt;&gt;"",HLOOKUP(COUNT($RV122:UJ122)+1,$G$4:$EH$9,UK$14,0)*$D122,IF($C122=UK$17,$G$9*$D122,""))</f>
        <v/>
      </c>
      <c r="UL122" s="34" t="str">
        <f>IF(UK122&lt;&gt;"",HLOOKUP(COUNT($RV122:UK122)+1,$G$4:$EH$9,UL$14,0)*$D122,IF($C122=UL$17,$G$9*$D122,""))</f>
        <v/>
      </c>
      <c r="UM122" s="34" t="str">
        <f>IF(UL122&lt;&gt;"",HLOOKUP(COUNT($RV122:UL122)+1,$G$4:$EH$9,UM$14,0)*$D122,IF($C122=UM$17,$G$9*$D122,""))</f>
        <v/>
      </c>
      <c r="UN122" s="34" t="str">
        <f>IF(UM122&lt;&gt;"",HLOOKUP(COUNT($RV122:UM122)+1,$G$4:$EH$9,UN$14,0)*$D122,IF($C122=UN$17,$G$9*$D122,""))</f>
        <v/>
      </c>
      <c r="UO122" s="34" t="str">
        <f>IF(UN122&lt;&gt;"",HLOOKUP(COUNT($RV122:UN122)+1,$G$4:$EH$9,UO$14,0)*$D122,IF($C122=UO$17,$G$9*$D122,""))</f>
        <v/>
      </c>
      <c r="UP122" s="34" t="str">
        <f>IF(UO122&lt;&gt;"",HLOOKUP(COUNT($RV122:UO122)+1,$G$4:$EH$9,UP$14,0)*$D122,IF($C122=UP$17,$G$9*$D122,""))</f>
        <v/>
      </c>
      <c r="UQ122" s="34" t="str">
        <f>IF(UP122&lt;&gt;"",HLOOKUP(COUNT($RV122:UP122)+1,$G$4:$EH$9,UQ$14,0)*$D122,IF($C122=UQ$17,$G$9*$D122,""))</f>
        <v/>
      </c>
      <c r="UR122" s="34" t="str">
        <f>IF(UQ122&lt;&gt;"",HLOOKUP(COUNT($RV122:UQ122)+1,$G$4:$EH$9,UR$14,0)*$D122,IF($C122=UR$17,$G$9*$D122,""))</f>
        <v/>
      </c>
      <c r="US122" s="34" t="str">
        <f>IF(UR122&lt;&gt;"",HLOOKUP(COUNT($RV122:UR122)+1,$G$4:$EH$9,US$14,0)*$D122,IF($C122=US$17,$G$9*$D122,""))</f>
        <v/>
      </c>
      <c r="UT122" s="34" t="str">
        <f>IF(US122&lt;&gt;"",HLOOKUP(COUNT($RV122:US122)+1,$G$4:$EH$9,UT$14,0)*$D122,IF($C122=UT$17,$G$9*$D122,""))</f>
        <v/>
      </c>
      <c r="UU122" s="34" t="str">
        <f>IF(UT122&lt;&gt;"",HLOOKUP(COUNT($RV122:UT122)+1,$G$4:$EH$9,UU$14,0)*$D122,IF($C122=UU$17,$G$9*$D122,""))</f>
        <v/>
      </c>
      <c r="UV122" s="34" t="str">
        <f>IF(UU122&lt;&gt;"",HLOOKUP(COUNT($RV122:UU122)+1,$G$4:$EH$9,UV$14,0)*$D122,IF($C122=UV$17,$G$9*$D122,""))</f>
        <v/>
      </c>
      <c r="UW122" s="34" t="str">
        <f>IF(UV122&lt;&gt;"",HLOOKUP(COUNT($RV122:UV122)+1,$G$4:$EH$9,UW$14,0)*$D122,IF($C122=UW$17,$G$9*$D122,""))</f>
        <v/>
      </c>
      <c r="UX122" s="34" t="str">
        <f>IF(UW122&lt;&gt;"",HLOOKUP(COUNT($RV122:UW122)+1,$G$4:$EH$9,UX$14,0)*$D122,IF($C122=UX$17,$G$9*$D122,""))</f>
        <v/>
      </c>
      <c r="UY122" s="34" t="str">
        <f>IF(UX122&lt;&gt;"",HLOOKUP(COUNT($RV122:UX122)+1,$G$4:$EH$9,UY$14,0)*$D122,IF($C122=UY$17,$G$9*$D122,""))</f>
        <v/>
      </c>
      <c r="UZ122" s="34" t="str">
        <f>IF(UY122&lt;&gt;"",HLOOKUP(COUNT($RV122:UY122)+1,$G$4:$EH$9,UZ$14,0)*$D122,IF($C122=UZ$17,$G$9*$D122,""))</f>
        <v/>
      </c>
      <c r="VA122" s="34" t="str">
        <f>IF(UZ122&lt;&gt;"",HLOOKUP(COUNT($RV122:UZ122)+1,$G$4:$EH$9,VA$14,0)*$D122,IF($C122=VA$17,$G$9*$D122,""))</f>
        <v/>
      </c>
      <c r="VB122" s="34" t="str">
        <f>IF(VA122&lt;&gt;"",HLOOKUP(COUNT($RV122:VA122)+1,$G$4:$EH$9,VB$14,0)*$D122,IF($C122=VB$17,$G$9*$D122,""))</f>
        <v/>
      </c>
      <c r="VC122" s="34" t="str">
        <f>IF(VB122&lt;&gt;"",HLOOKUP(COUNT($RV122:VB122)+1,$G$4:$EH$9,VC$14,0)*$D122,IF($C122=VC$17,$G$9*$D122,""))</f>
        <v/>
      </c>
      <c r="VD122" s="34" t="str">
        <f>IF(VC122&lt;&gt;"",HLOOKUP(COUNT($RV122:VC122)+1,$G$4:$EH$9,VD$14,0)*$D122,IF($C122=VD$17,$G$9*$D122,""))</f>
        <v/>
      </c>
      <c r="VE122" s="34" t="str">
        <f>IF(VD122&lt;&gt;"",HLOOKUP(COUNT($RV122:VD122)+1,$G$4:$EH$9,VE$14,0)*$D122,IF($C122=VE$17,$G$9*$D122,""))</f>
        <v/>
      </c>
      <c r="VF122" s="34" t="str">
        <f>IF(VE122&lt;&gt;"",HLOOKUP(COUNT($RV122:VE122)+1,$G$4:$EH$9,VF$14,0)*$D122,IF($C122=VF$17,$G$9*$D122,""))</f>
        <v/>
      </c>
      <c r="VG122" s="34" t="str">
        <f>IF(VF122&lt;&gt;"",HLOOKUP(COUNT($RV122:VF122)+1,$G$4:$EH$9,VG$14,0)*$D122,IF($C122=VG$17,$G$9*$D122,""))</f>
        <v/>
      </c>
      <c r="VH122" s="34" t="str">
        <f>IF(VG122&lt;&gt;"",HLOOKUP(COUNT($RV122:VG122)+1,$G$4:$EH$9,VH$14,0)*$D122,IF($C122=VH$17,$G$9*$D122,""))</f>
        <v/>
      </c>
      <c r="VI122" s="34" t="str">
        <f>IF(VH122&lt;&gt;"",HLOOKUP(COUNT($RV122:VH122)+1,$G$4:$EH$9,VI$14,0)*$D122,IF($C122=VI$17,$G$9*$D122,""))</f>
        <v/>
      </c>
      <c r="VJ122" s="34" t="str">
        <f>IF(VI122&lt;&gt;"",HLOOKUP(COUNT($RV122:VI122)+1,$G$4:$EH$9,VJ$14,0)*$D122,IF($C122=VJ$17,$G$9*$D122,""))</f>
        <v/>
      </c>
      <c r="VK122" s="34" t="str">
        <f>IF(VJ122&lt;&gt;"",HLOOKUP(COUNT($RV122:VJ122)+1,$G$4:$EH$9,VK$14,0)*$D122,IF($C122=VK$17,$G$9*$D122,""))</f>
        <v/>
      </c>
      <c r="VL122" s="34" t="str">
        <f>IF(VK122&lt;&gt;"",HLOOKUP(COUNT($RV122:VK122)+1,$G$4:$EH$9,VL$14,0)*$D122,IF($C122=VL$17,$G$9*$D122,""))</f>
        <v/>
      </c>
      <c r="VM122" s="34" t="str">
        <f>IF(VL122&lt;&gt;"",HLOOKUP(COUNT($RV122:VL122)+1,$G$4:$EH$9,VM$14,0)*$D122,IF($C122=VM$17,$G$9*$D122,""))</f>
        <v/>
      </c>
      <c r="VN122" s="34" t="str">
        <f>IF(VM122&lt;&gt;"",HLOOKUP(COUNT($RV122:VM122)+1,$G$4:$EH$9,VN$14,0)*$D122,IF($C122=VN$17,$G$9*$D122,""))</f>
        <v/>
      </c>
      <c r="VO122" s="34" t="str">
        <f>IF(VN122&lt;&gt;"",HLOOKUP(COUNT($RV122:VN122)+1,$G$4:$EH$9,VO$14,0)*$D122,IF($C122=VO$17,$G$9*$D122,""))</f>
        <v/>
      </c>
      <c r="VP122" s="34" t="str">
        <f>IF(VO122&lt;&gt;"",HLOOKUP(COUNT($RV122:VO122)+1,$G$4:$EH$9,VP$14,0)*$D122,IF($C122=VP$17,$G$9*$D122,""))</f>
        <v/>
      </c>
      <c r="VQ122" s="34" t="str">
        <f>IF(VP122&lt;&gt;"",HLOOKUP(COUNT($RV122:VP122)+1,$G$4:$EH$9,VQ$14,0)*$D122,IF($C122=VQ$17,$G$9*$D122,""))</f>
        <v/>
      </c>
      <c r="VR122" s="34" t="str">
        <f>IF(VQ122&lt;&gt;"",HLOOKUP(COUNT($RV122:VQ122)+1,$G$4:$EH$9,VR$14,0)*$D122,IF($C122=VR$17,$G$9*$D122,""))</f>
        <v/>
      </c>
      <c r="VS122" s="34" t="str">
        <f>IF(VR122&lt;&gt;"",HLOOKUP(COUNT($RV122:VR122)+1,$G$4:$EH$9,VS$14,0)*$D122,IF($C122=VS$17,$G$9*$D122,""))</f>
        <v/>
      </c>
      <c r="VT122" s="34" t="str">
        <f>IF(VS122&lt;&gt;"",HLOOKUP(COUNT($RV122:VS122)+1,$G$4:$EH$9,VT$14,0)*$D122,IF($C122=VT$17,$G$9*$D122,""))</f>
        <v/>
      </c>
      <c r="VU122" s="34" t="str">
        <f>IF(VT122&lt;&gt;"",HLOOKUP(COUNT($RV122:VT122)+1,$G$4:$EH$9,VU$14,0)*$D122,IF($C122=VU$17,$G$9*$D122,""))</f>
        <v/>
      </c>
      <c r="VV122" s="34">
        <f>IF(VU122&lt;&gt;"",HLOOKUP(COUNT($RV122:VU122)+1,$G$4:$EH$9,VV$14,0)*$D122,IF($C122=VV$17,$G$9*$D122,""))</f>
        <v>14500</v>
      </c>
      <c r="VW122" s="34">
        <f>IF(VV122&lt;&gt;"",HLOOKUP(COUNT($RV122:VV122)+1,$G$4:$EH$9,VW$14,0)*$D122,IF($C122=VW$17,$G$9*$D122,""))</f>
        <v>0</v>
      </c>
      <c r="VX122" s="34">
        <f>IF(VW122&lt;&gt;"",HLOOKUP(COUNT($RV122:VW122)+1,$G$4:$EH$9,VX$14,0)*$D122,IF($C122=VX$17,$G$9*$D122,""))</f>
        <v>0</v>
      </c>
      <c r="VY122" s="34">
        <f>IF(VX122&lt;&gt;"",HLOOKUP(COUNT($RV122:VX122)+1,$G$4:$EH$9,VY$14,0)*$D122,IF($C122=VY$17,$G$9*$D122,""))</f>
        <v>0</v>
      </c>
      <c r="VZ122" s="34">
        <f>IF(VY122&lt;&gt;"",HLOOKUP(COUNT($RV122:VY122)+1,$G$4:$EH$9,VZ$14,0)*$D122,IF($C122=VZ$17,$G$9*$D122,""))</f>
        <v>0</v>
      </c>
      <c r="WA122" s="34">
        <f>IF(VZ122&lt;&gt;"",HLOOKUP(COUNT($RV122:VZ122)+1,$G$4:$EH$9,WA$14,0)*$D122,IF($C122=WA$17,$G$9*$D122,""))</f>
        <v>0</v>
      </c>
      <c r="WB122" s="34">
        <f>IF(WA122&lt;&gt;"",HLOOKUP(COUNT($RV122:WA122)+1,$G$4:$EH$9,WB$14,0)*$D122,IF($C122=WB$17,$G$9*$D122,""))</f>
        <v>0</v>
      </c>
      <c r="WC122" s="34">
        <f>IF(WB122&lt;&gt;"",HLOOKUP(COUNT($RV122:WB122)+1,$G$4:$EH$9,WC$14,0)*$D122,IF($C122=WC$17,$G$9*$D122,""))</f>
        <v>0</v>
      </c>
      <c r="WD122" s="34">
        <f>IF(WC122&lt;&gt;"",HLOOKUP(COUNT($RV122:WC122)+1,$G$4:$EH$9,WD$14,0)*$D122,IF($C122=WD$17,$G$9*$D122,""))</f>
        <v>0</v>
      </c>
      <c r="WE122" s="34">
        <f>IF(WD122&lt;&gt;"",HLOOKUP(COUNT($RV122:WD122)+1,$G$4:$EH$9,WE$14,0)*$D122,IF($C122=WE$17,$G$9*$D122,""))</f>
        <v>0</v>
      </c>
      <c r="WF122" s="34">
        <f>IF(WE122&lt;&gt;"",HLOOKUP(COUNT($RV122:WE122)+1,$G$4:$EH$9,WF$14,0)*$D122,IF($C122=WF$17,$G$9*$D122,""))</f>
        <v>0</v>
      </c>
      <c r="WG122" s="34">
        <f>IF(WF122&lt;&gt;"",HLOOKUP(COUNT($RV122:WF122)+1,$G$4:$EH$9,WG$14,0)*$D122,IF($C122=WG$17,$G$9*$D122,""))</f>
        <v>0</v>
      </c>
      <c r="WH122" s="34">
        <f>IF(WG122&lt;&gt;"",HLOOKUP(COUNT($RV122:WG122)+1,$G$4:$EH$9,WH$14,0)*$D122,IF($C122=WH$17,$G$9*$D122,""))</f>
        <v>0</v>
      </c>
      <c r="WI122" s="34">
        <f>IF(WH122&lt;&gt;"",HLOOKUP(COUNT($RV122:WH122)+1,$G$4:$EH$9,WI$14,0)*$D122,IF($C122=WI$17,$G$9*$D122,""))</f>
        <v>0</v>
      </c>
      <c r="WJ122" s="34">
        <f>IF(WI122&lt;&gt;"",HLOOKUP(COUNT($RV122:WI122)+1,$G$4:$EH$9,WJ$14,0)*$D122,IF($C122=WJ$17,$G$9*$D122,""))</f>
        <v>0</v>
      </c>
      <c r="WK122" s="34">
        <f>IF(WJ122&lt;&gt;"",HLOOKUP(COUNT($RV122:WJ122)+1,$G$4:$EH$9,WK$14,0)*$D122,IF($C122=WK$17,$G$9*$D122,""))</f>
        <v>0</v>
      </c>
      <c r="WL122" s="34">
        <f>IF(WK122&lt;&gt;"",HLOOKUP(COUNT($RV122:WK122)+1,$G$4:$EH$9,WL$14,0)*$D122,IF($C122=WL$17,$G$9*$D122,""))</f>
        <v>0</v>
      </c>
    </row>
    <row r="123" spans="1:610" ht="15" x14ac:dyDescent="0.2">
      <c r="A123" s="25">
        <f t="shared" si="913"/>
        <v>9</v>
      </c>
      <c r="B123" s="1328" t="s">
        <v>90</v>
      </c>
      <c r="C123" s="62">
        <f t="shared" si="912"/>
        <v>105</v>
      </c>
      <c r="D123" s="30">
        <f>VLOOKUP(B123,Premissas!$R$8:$AD$18,(Histograma!A123+1),0)</f>
        <v>5</v>
      </c>
      <c r="G123" s="34" t="str">
        <f>IF(F123&lt;&gt;"",HLOOKUP(COUNT($F123:F123)+1,$G$4:$EH$8,G$14,0)*$D123,IF($C123=G$17,$G$5*$D123,""))</f>
        <v/>
      </c>
      <c r="H123" s="34" t="str">
        <f>IF(G123&lt;&gt;"",HLOOKUP(COUNT($F123:G123)+1,$G$4:$EH$8,H$14,0)*$D123,IF($C123=H$17,$G$5*$D123,""))</f>
        <v/>
      </c>
      <c r="I123" s="34" t="str">
        <f>IF(H123&lt;&gt;"",HLOOKUP(COUNT($F123:H123)+1,$G$4:$EH$8,I$14,0)*$D123,IF($C123=I$17,$G$5*$D123,""))</f>
        <v/>
      </c>
      <c r="J123" s="34" t="str">
        <f>IF(I123&lt;&gt;"",HLOOKUP(COUNT($F123:I123)+1,$G$4:$EH$8,J$14,0)*$D123,IF($C123=J$17,$G$5*$D123,""))</f>
        <v/>
      </c>
      <c r="K123" s="34" t="str">
        <f>IF(J123&lt;&gt;"",HLOOKUP(COUNT($F123:J123)+1,$G$4:$EH$8,K$14,0)*$D123,IF($C123=K$17,$G$5*$D123,""))</f>
        <v/>
      </c>
      <c r="L123" s="34" t="str">
        <f>IF(K123&lt;&gt;"",HLOOKUP(COUNT($F123:K123)+1,$G$4:$EH$8,L$14,0)*$D123,IF($C123=L$17,$G$5*$D123,""))</f>
        <v/>
      </c>
      <c r="M123" s="34" t="str">
        <f>IF(L123&lt;&gt;"",HLOOKUP(COUNT($F123:L123)+1,$G$4:$EH$8,M$14,0)*$D123,IF($C123=M$17,$G$5*$D123,""))</f>
        <v/>
      </c>
      <c r="N123" s="34" t="str">
        <f>IF(M123&lt;&gt;"",HLOOKUP(COUNT($F123:M123)+1,$G$4:$EH$8,N$14,0)*$D123,IF($C123=N$17,$G$5*$D123,""))</f>
        <v/>
      </c>
      <c r="O123" s="34" t="str">
        <f>IF(N123&lt;&gt;"",HLOOKUP(COUNT($F123:N123)+1,$G$4:$EH$8,O$14,0)*$D123,IF($C123=O$17,$G$5*$D123,""))</f>
        <v/>
      </c>
      <c r="P123" s="34" t="str">
        <f>IF(O123&lt;&gt;"",HLOOKUP(COUNT($F123:O123)+1,$G$4:$EH$8,P$14,0)*$D123,IF($C123=P$17,$G$5*$D123,""))</f>
        <v/>
      </c>
      <c r="Q123" s="34" t="str">
        <f>IF(P123&lt;&gt;"",HLOOKUP(COUNT($F123:P123)+1,$G$4:$EH$8,Q$14,0)*$D123,IF($C123=Q$17,$G$5*$D123,""))</f>
        <v/>
      </c>
      <c r="R123" s="34" t="str">
        <f>IF(Q123&lt;&gt;"",HLOOKUP(COUNT($F123:Q123)+1,$G$4:$EH$8,R$14,0)*$D123,IF($C123=R$17,$G$5*$D123,""))</f>
        <v/>
      </c>
      <c r="S123" s="34" t="str">
        <f>IF(R123&lt;&gt;"",HLOOKUP(COUNT($F123:R123)+1,$G$4:$EH$8,S$14,0)*$D123,IF($C123=S$17,$G$5*$D123,""))</f>
        <v/>
      </c>
      <c r="T123" s="34" t="str">
        <f>IF(S123&lt;&gt;"",HLOOKUP(COUNT($F123:S123)+1,$G$4:$EH$8,T$14,0)*$D123,IF($C123=T$17,$G$5*$D123,""))</f>
        <v/>
      </c>
      <c r="U123" s="34" t="str">
        <f>IF(T123&lt;&gt;"",HLOOKUP(COUNT($F123:T123)+1,$G$4:$EH$8,U$14,0)*$D123,IF($C123=U$17,$G$5*$D123,""))</f>
        <v/>
      </c>
      <c r="V123" s="34" t="str">
        <f>IF(U123&lt;&gt;"",HLOOKUP(COUNT($F123:U123)+1,$G$4:$EH$8,V$14,0)*$D123,IF($C123=V$17,$G$5*$D123,""))</f>
        <v/>
      </c>
      <c r="W123" s="34" t="str">
        <f>IF(V123&lt;&gt;"",HLOOKUP(COUNT($F123:V123)+1,$G$4:$EH$8,W$14,0)*$D123,IF($C123=W$17,$G$5*$D123,""))</f>
        <v/>
      </c>
      <c r="X123" s="34" t="str">
        <f>IF(W123&lt;&gt;"",HLOOKUP(COUNT($F123:W123)+1,$G$4:$EH$8,X$14,0)*$D123,IF($C123=X$17,$G$5*$D123,""))</f>
        <v/>
      </c>
      <c r="Y123" s="34" t="str">
        <f>IF(X123&lt;&gt;"",HLOOKUP(COUNT($F123:X123)+1,$G$4:$EH$8,Y$14,0)*$D123,IF($C123=Y$17,$G$5*$D123,""))</f>
        <v/>
      </c>
      <c r="Z123" s="34" t="str">
        <f>IF(Y123&lt;&gt;"",HLOOKUP(COUNT($F123:Y123)+1,$G$4:$EH$8,Z$14,0)*$D123,IF($C123=Z$17,$G$5*$D123,""))</f>
        <v/>
      </c>
      <c r="AA123" s="34" t="str">
        <f>IF(Z123&lt;&gt;"",HLOOKUP(COUNT($F123:Z123)+1,$G$4:$EH$8,AA$14,0)*$D123,IF($C123=AA$17,$G$5*$D123,""))</f>
        <v/>
      </c>
      <c r="AB123" s="34" t="str">
        <f>IF(AA123&lt;&gt;"",HLOOKUP(COUNT($F123:AA123)+1,$G$4:$EH$8,AB$14,0)*$D123,IF($C123=AB$17,$G$5*$D123,""))</f>
        <v/>
      </c>
      <c r="AC123" s="34" t="str">
        <f>IF(AB123&lt;&gt;"",HLOOKUP(COUNT($F123:AB123)+1,$G$4:$EH$8,AC$14,0)*$D123,IF($C123=AC$17,$G$5*$D123,""))</f>
        <v/>
      </c>
      <c r="AD123" s="34" t="str">
        <f>IF(AC123&lt;&gt;"",HLOOKUP(COUNT($F123:AC123)+1,$G$4:$EH$8,AD$14,0)*$D123,IF($C123=AD$17,$G$5*$D123,""))</f>
        <v/>
      </c>
      <c r="AE123" s="34" t="str">
        <f>IF(AD123&lt;&gt;"",HLOOKUP(COUNT($F123:AD123)+1,$G$4:$EH$8,AE$14,0)*$D123,IF($C123=AE$17,$G$5*$D123,""))</f>
        <v/>
      </c>
      <c r="AF123" s="34" t="str">
        <f>IF(AE123&lt;&gt;"",HLOOKUP(COUNT($F123:AE123)+1,$G$4:$EH$8,AF$14,0)*$D123,IF($C123=AF$17,$G$5*$D123,""))</f>
        <v/>
      </c>
      <c r="AG123" s="34" t="str">
        <f>IF(AF123&lt;&gt;"",HLOOKUP(COUNT($F123:AF123)+1,$G$4:$EH$8,AG$14,0)*$D123,IF($C123=AG$17,$G$5*$D123,""))</f>
        <v/>
      </c>
      <c r="AH123" s="34" t="str">
        <f>IF(AG123&lt;&gt;"",HLOOKUP(COUNT($F123:AG123)+1,$G$4:$EH$8,AH$14,0)*$D123,IF($C123=AH$17,$G$5*$D123,""))</f>
        <v/>
      </c>
      <c r="AI123" s="34" t="str">
        <f>IF(AH123&lt;&gt;"",HLOOKUP(COUNT($F123:AH123)+1,$G$4:$EH$8,AI$14,0)*$D123,IF($C123=AI$17,$G$5*$D123,""))</f>
        <v/>
      </c>
      <c r="AJ123" s="34" t="str">
        <f>IF(AI123&lt;&gt;"",HLOOKUP(COUNT($F123:AI123)+1,$G$4:$EH$8,AJ$14,0)*$D123,IF($C123=AJ$17,$G$5*$D123,""))</f>
        <v/>
      </c>
      <c r="AK123" s="34" t="str">
        <f>IF(AJ123&lt;&gt;"",HLOOKUP(COUNT($F123:AJ123)+1,$G$4:$EH$8,AK$14,0)*$D123,IF($C123=AK$17,$G$5*$D123,""))</f>
        <v/>
      </c>
      <c r="AL123" s="34" t="str">
        <f>IF(AK123&lt;&gt;"",HLOOKUP(COUNT($F123:AK123)+1,$G$4:$EH$8,AL$14,0)*$D123,IF($C123=AL$17,$G$5*$D123,""))</f>
        <v/>
      </c>
      <c r="AM123" s="34" t="str">
        <f>IF(AL123&lt;&gt;"",HLOOKUP(COUNT($F123:AL123)+1,$G$4:$EH$8,AM$14,0)*$D123,IF($C123=AM$17,$G$5*$D123,""))</f>
        <v/>
      </c>
      <c r="AN123" s="34" t="str">
        <f>IF(AM123&lt;&gt;"",HLOOKUP(COUNT($F123:AM123)+1,$G$4:$EH$8,AN$14,0)*$D123,IF($C123=AN$17,$G$5*$D123,""))</f>
        <v/>
      </c>
      <c r="AO123" s="34" t="str">
        <f>IF(AN123&lt;&gt;"",HLOOKUP(COUNT($F123:AN123)+1,$G$4:$EH$8,AO$14,0)*$D123,IF($C123=AO$17,$G$5*$D123,""))</f>
        <v/>
      </c>
      <c r="AP123" s="34" t="str">
        <f>IF(AO123&lt;&gt;"",HLOOKUP(COUNT($F123:AO123)+1,$G$4:$EH$8,AP$14,0)*$D123,IF($C123=AP$17,$G$5*$D123,""))</f>
        <v/>
      </c>
      <c r="AQ123" s="34" t="str">
        <f>IF(AP123&lt;&gt;"",HLOOKUP(COUNT($F123:AP123)+1,$G$4:$EH$8,AQ$14,0)*$D123,IF($C123=AQ$17,$G$5*$D123,""))</f>
        <v/>
      </c>
      <c r="AR123" s="34" t="str">
        <f>IF(AQ123&lt;&gt;"",HLOOKUP(COUNT($F123:AQ123)+1,$G$4:$EH$8,AR$14,0)*$D123,IF($C123=AR$17,$G$5*$D123,""))</f>
        <v/>
      </c>
      <c r="AS123" s="34" t="str">
        <f>IF(AR123&lt;&gt;"",HLOOKUP(COUNT($F123:AR123)+1,$G$4:$EH$8,AS$14,0)*$D123,IF($C123=AS$17,$G$5*$D123,""))</f>
        <v/>
      </c>
      <c r="AT123" s="34" t="str">
        <f>IF(AS123&lt;&gt;"",HLOOKUP(COUNT($F123:AS123)+1,$G$4:$EH$8,AT$14,0)*$D123,IF($C123=AT$17,$G$5*$D123,""))</f>
        <v/>
      </c>
      <c r="AU123" s="34" t="str">
        <f>IF(AT123&lt;&gt;"",HLOOKUP(COUNT($F123:AT123)+1,$G$4:$EH$8,AU$14,0)*$D123,IF($C123=AU$17,$G$5*$D123,""))</f>
        <v/>
      </c>
      <c r="AV123" s="34" t="str">
        <f>IF(AU123&lt;&gt;"",HLOOKUP(COUNT($F123:AU123)+1,$G$4:$EH$8,AV$14,0)*$D123,IF($C123=AV$17,$G$5*$D123,""))</f>
        <v/>
      </c>
      <c r="AW123" s="34" t="str">
        <f>IF(AV123&lt;&gt;"",HLOOKUP(COUNT($F123:AV123)+1,$G$4:$EH$8,AW$14,0)*$D123,IF($C123=AW$17,$G$5*$D123,""))</f>
        <v/>
      </c>
      <c r="AX123" s="34" t="str">
        <f>IF(AW123&lt;&gt;"",HLOOKUP(COUNT($F123:AW123)+1,$G$4:$EH$8,AX$14,0)*$D123,IF($C123=AX$17,$G$5*$D123,""))</f>
        <v/>
      </c>
      <c r="AY123" s="34" t="str">
        <f>IF(AX123&lt;&gt;"",HLOOKUP(COUNT($F123:AX123)+1,$G$4:$EH$8,AY$14,0)*$D123,IF($C123=AY$17,$G$5*$D123,""))</f>
        <v/>
      </c>
      <c r="AZ123" s="34" t="str">
        <f>IF(AY123&lt;&gt;"",HLOOKUP(COUNT($F123:AY123)+1,$G$4:$EH$8,AZ$14,0)*$D123,IF($C123=AZ$17,$G$5*$D123,""))</f>
        <v/>
      </c>
      <c r="BA123" s="34" t="str">
        <f>IF(AZ123&lt;&gt;"",HLOOKUP(COUNT($F123:AZ123)+1,$G$4:$EH$8,BA$14,0)*$D123,IF($C123=BA$17,$G$5*$D123,""))</f>
        <v/>
      </c>
      <c r="BB123" s="34" t="str">
        <f>IF(BA123&lt;&gt;"",HLOOKUP(COUNT($F123:BA123)+1,$G$4:$EH$8,BB$14,0)*$D123,IF($C123=BB$17,$G$5*$D123,""))</f>
        <v/>
      </c>
      <c r="BC123" s="34" t="str">
        <f>IF(BB123&lt;&gt;"",HLOOKUP(COUNT($F123:BB123)+1,$G$4:$EH$8,BC$14,0)*$D123,IF($C123=BC$17,$G$5*$D123,""))</f>
        <v/>
      </c>
      <c r="BD123" s="34" t="str">
        <f>IF(BC123&lt;&gt;"",HLOOKUP(COUNT($F123:BC123)+1,$G$4:$EH$8,BD$14,0)*$D123,IF($C123=BD$17,$G$5*$D123,""))</f>
        <v/>
      </c>
      <c r="BE123" s="34" t="str">
        <f>IF(BD123&lt;&gt;"",HLOOKUP(COUNT($F123:BD123)+1,$G$4:$EH$8,BE$14,0)*$D123,IF($C123=BE$17,$G$5*$D123,""))</f>
        <v/>
      </c>
      <c r="BF123" s="34" t="str">
        <f>IF(BE123&lt;&gt;"",HLOOKUP(COUNT($F123:BE123)+1,$G$4:$EH$8,BF$14,0)*$D123,IF($C123=BF$17,$G$5*$D123,""))</f>
        <v/>
      </c>
      <c r="BG123" s="34" t="str">
        <f>IF(BF123&lt;&gt;"",HLOOKUP(COUNT($F123:BF123)+1,$G$4:$EH$8,BG$14,0)*$D123,IF($C123=BG$17,$G$5*$D123,""))</f>
        <v/>
      </c>
      <c r="BH123" s="34" t="str">
        <f>IF(BG123&lt;&gt;"",HLOOKUP(COUNT($F123:BG123)+1,$G$4:$EH$8,BH$14,0)*$D123,IF($C123=BH$17,$G$5*$D123,""))</f>
        <v/>
      </c>
      <c r="BI123" s="34" t="str">
        <f>IF(BH123&lt;&gt;"",HLOOKUP(COUNT($F123:BH123)+1,$G$4:$EH$8,BI$14,0)*$D123,IF($C123=BI$17,$G$5*$D123,""))</f>
        <v/>
      </c>
      <c r="BJ123" s="34" t="str">
        <f>IF(BI123&lt;&gt;"",HLOOKUP(COUNT($F123:BI123)+1,$G$4:$EH$8,BJ$14,0)*$D123,IF($C123=BJ$17,$G$5*$D123,""))</f>
        <v/>
      </c>
      <c r="BK123" s="34" t="str">
        <f>IF(BJ123&lt;&gt;"",HLOOKUP(COUNT($F123:BJ123)+1,$G$4:$EH$8,BK$14,0)*$D123,IF($C123=BK$17,$G$5*$D123,""))</f>
        <v/>
      </c>
      <c r="BL123" s="34" t="str">
        <f>IF(BK123&lt;&gt;"",HLOOKUP(COUNT($F123:BK123)+1,$G$4:$EH$8,BL$14,0)*$D123,IF($C123=BL$17,$G$5*$D123,""))</f>
        <v/>
      </c>
      <c r="BM123" s="34" t="str">
        <f>IF(BL123&lt;&gt;"",HLOOKUP(COUNT($F123:BL123)+1,$G$4:$EH$8,BM$14,0)*$D123,IF($C123=BM$17,$G$5*$D123,""))</f>
        <v/>
      </c>
      <c r="BN123" s="34" t="str">
        <f>IF(BM123&lt;&gt;"",HLOOKUP(COUNT($F123:BM123)+1,$G$4:$EH$8,BN$14,0)*$D123,IF($C123=BN$17,$G$5*$D123,""))</f>
        <v/>
      </c>
      <c r="BO123" s="34" t="str">
        <f>IF(BN123&lt;&gt;"",HLOOKUP(COUNT($F123:BN123)+1,$G$4:$EH$8,BO$14,0)*$D123,IF($C123=BO$17,$G$5*$D123,""))</f>
        <v/>
      </c>
      <c r="BP123" s="34" t="str">
        <f>IF(BO123&lt;&gt;"",HLOOKUP(COUNT($F123:BO123)+1,$G$4:$EH$8,BP$14,0)*$D123,IF($C123=BP$17,$G$5*$D123,""))</f>
        <v/>
      </c>
      <c r="BQ123" s="34" t="str">
        <f>IF(BP123&lt;&gt;"",HLOOKUP(COUNT($F123:BP123)+1,$G$4:$EH$8,BQ$14,0)*$D123,IF($C123=BQ$17,$G$5*$D123,""))</f>
        <v/>
      </c>
      <c r="BR123" s="34" t="str">
        <f>IF(BQ123&lt;&gt;"",HLOOKUP(COUNT($F123:BQ123)+1,$G$4:$EH$8,BR$14,0)*$D123,IF($C123=BR$17,$G$5*$D123,""))</f>
        <v/>
      </c>
      <c r="BS123" s="34" t="str">
        <f>IF(BR123&lt;&gt;"",HLOOKUP(COUNT($F123:BR123)+1,$G$4:$EH$8,BS$14,0)*$D123,IF($C123=BS$17,$G$5*$D123,""))</f>
        <v/>
      </c>
      <c r="BT123" s="34" t="str">
        <f>IF(BS123&lt;&gt;"",HLOOKUP(COUNT($F123:BS123)+1,$G$4:$EH$8,BT$14,0)*$D123,IF($C123=BT$17,$G$5*$D123,""))</f>
        <v/>
      </c>
      <c r="BU123" s="34" t="str">
        <f>IF(BT123&lt;&gt;"",HLOOKUP(COUNT($F123:BT123)+1,$G$4:$EH$8,BU$14,0)*$D123,IF($C123=BU$17,$G$5*$D123,""))</f>
        <v/>
      </c>
      <c r="BV123" s="34" t="str">
        <f>IF(BU123&lt;&gt;"",HLOOKUP(COUNT($F123:BU123)+1,$G$4:$EH$8,BV$14,0)*$D123,IF($C123=BV$17,$G$5*$D123,""))</f>
        <v/>
      </c>
      <c r="BW123" s="34" t="str">
        <f>IF(BV123&lt;&gt;"",HLOOKUP(COUNT($F123:BV123)+1,$G$4:$EH$8,BW$14,0)*$D123,IF($C123=BW$17,$G$5*$D123,""))</f>
        <v/>
      </c>
      <c r="BX123" s="34" t="str">
        <f>IF(BW123&lt;&gt;"",HLOOKUP(COUNT($F123:BW123)+1,$G$4:$EH$8,BX$14,0)*$D123,IF($C123=BX$17,$G$5*$D123,""))</f>
        <v/>
      </c>
      <c r="BY123" s="34" t="str">
        <f>IF(BX123&lt;&gt;"",HLOOKUP(COUNT($F123:BX123)+1,$G$4:$EH$8,BY$14,0)*$D123,IF($C123=BY$17,$G$5*$D123,""))</f>
        <v/>
      </c>
      <c r="BZ123" s="34" t="str">
        <f>IF(BY123&lt;&gt;"",HLOOKUP(COUNT($F123:BY123)+1,$G$4:$EH$8,BZ$14,0)*$D123,IF($C123=BZ$17,$G$5*$D123,""))</f>
        <v/>
      </c>
      <c r="CA123" s="34" t="str">
        <f>IF(BZ123&lt;&gt;"",HLOOKUP(COUNT($F123:BZ123)+1,$G$4:$EH$8,CA$14,0)*$D123,IF($C123=CA$17,$G$5*$D123,""))</f>
        <v/>
      </c>
      <c r="CB123" s="34" t="str">
        <f>IF(CA123&lt;&gt;"",HLOOKUP(COUNT($F123:CA123)+1,$G$4:$EH$8,CB$14,0)*$D123,IF($C123=CB$17,$G$5*$D123,""))</f>
        <v/>
      </c>
      <c r="CC123" s="34" t="str">
        <f>IF(CB123&lt;&gt;"",HLOOKUP(COUNT($F123:CB123)+1,$G$4:$EH$8,CC$14,0)*$D123,IF($C123=CC$17,$G$5*$D123,""))</f>
        <v/>
      </c>
      <c r="CD123" s="34" t="str">
        <f>IF(CC123&lt;&gt;"",HLOOKUP(COUNT($F123:CC123)+1,$G$4:$EH$8,CD$14,0)*$D123,IF($C123=CD$17,$G$5*$D123,""))</f>
        <v/>
      </c>
      <c r="CE123" s="34" t="str">
        <f>IF(CD123&lt;&gt;"",HLOOKUP(COUNT($F123:CD123)+1,$G$4:$EH$8,CE$14,0)*$D123,IF($C123=CE$17,$G$5*$D123,""))</f>
        <v/>
      </c>
      <c r="CF123" s="34" t="str">
        <f>IF(CE123&lt;&gt;"",HLOOKUP(COUNT($F123:CE123)+1,$G$4:$EH$8,CF$14,0)*$D123,IF($C123=CF$17,$G$5*$D123,""))</f>
        <v/>
      </c>
      <c r="CG123" s="34" t="str">
        <f>IF(CF123&lt;&gt;"",HLOOKUP(COUNT($F123:CF123)+1,$G$4:$EH$8,CG$14,0)*$D123,IF($C123=CG$17,$G$5*$D123,""))</f>
        <v/>
      </c>
      <c r="CH123" s="34" t="str">
        <f>IF(CG123&lt;&gt;"",HLOOKUP(COUNT($F123:CG123)+1,$G$4:$EH$8,CH$14,0)*$D123,IF($C123=CH$17,$G$5*$D123,""))</f>
        <v/>
      </c>
      <c r="CI123" s="34" t="str">
        <f>IF(CH123&lt;&gt;"",HLOOKUP(COUNT($F123:CH123)+1,$G$4:$EH$8,CI$14,0)*$D123,IF($C123=CI$17,$G$5*$D123,""))</f>
        <v/>
      </c>
      <c r="CJ123" s="34" t="str">
        <f>IF(CI123&lt;&gt;"",HLOOKUP(COUNT($F123:CI123)+1,$G$4:$EH$8,CJ$14,0)*$D123,IF($C123=CJ$17,$G$5*$D123,""))</f>
        <v/>
      </c>
      <c r="CK123" s="34" t="str">
        <f>IF(CJ123&lt;&gt;"",HLOOKUP(COUNT($F123:CJ123)+1,$G$4:$EH$8,CK$14,0)*$D123,IF($C123=CK$17,$G$5*$D123,""))</f>
        <v/>
      </c>
      <c r="CL123" s="34" t="str">
        <f>IF(CK123&lt;&gt;"",HLOOKUP(COUNT($F123:CK123)+1,$G$4:$EH$8,CL$14,0)*$D123,IF($C123=CL$17,$G$5*$D123,""))</f>
        <v/>
      </c>
      <c r="CM123" s="34" t="str">
        <f>IF(CL123&lt;&gt;"",HLOOKUP(COUNT($F123:CL123)+1,$G$4:$EH$8,CM$14,0)*$D123,IF($C123=CM$17,$G$5*$D123,""))</f>
        <v/>
      </c>
      <c r="CN123" s="34" t="str">
        <f>IF(CM123&lt;&gt;"",HLOOKUP(COUNT($F123:CM123)+1,$G$4:$EH$8,CN$14,0)*$D123,IF($C123=CN$17,$G$5*$D123,""))</f>
        <v/>
      </c>
      <c r="CO123" s="34" t="str">
        <f>IF(CN123&lt;&gt;"",HLOOKUP(COUNT($F123:CN123)+1,$G$4:$EH$8,CO$14,0)*$D123,IF($C123=CO$17,$G$5*$D123,""))</f>
        <v/>
      </c>
      <c r="CP123" s="34" t="str">
        <f>IF(CO123&lt;&gt;"",HLOOKUP(COUNT($F123:CO123)+1,$G$4:$EH$8,CP$14,0)*$D123,IF($C123=CP$17,$G$5*$D123,""))</f>
        <v/>
      </c>
      <c r="CQ123" s="34" t="str">
        <f>IF(CP123&lt;&gt;"",HLOOKUP(COUNT($F123:CP123)+1,$G$4:$EH$8,CQ$14,0)*$D123,IF($C123=CQ$17,$G$5*$D123,""))</f>
        <v/>
      </c>
      <c r="CR123" s="34" t="str">
        <f>IF(CQ123&lt;&gt;"",HLOOKUP(COUNT($F123:CQ123)+1,$G$4:$EH$8,CR$14,0)*$D123,IF($C123=CR$17,$G$5*$D123,""))</f>
        <v/>
      </c>
      <c r="CS123" s="34" t="str">
        <f>IF(CR123&lt;&gt;"",HLOOKUP(COUNT($F123:CR123)+1,$G$4:$EH$8,CS$14,0)*$D123,IF($C123=CS$17,$G$5*$D123,""))</f>
        <v/>
      </c>
      <c r="CT123" s="34" t="str">
        <f>IF(CS123&lt;&gt;"",HLOOKUP(COUNT($F123:CS123)+1,$G$4:$EH$8,CT$14,0)*$D123,IF($C123=CT$17,$G$5*$D123,""))</f>
        <v/>
      </c>
      <c r="CU123" s="34" t="str">
        <f>IF(CT123&lt;&gt;"",HLOOKUP(COUNT($F123:CT123)+1,$G$4:$EH$8,CU$14,0)*$D123,IF($C123=CU$17,$G$5*$D123,""))</f>
        <v/>
      </c>
      <c r="CV123" s="34" t="str">
        <f>IF(CU123&lt;&gt;"",HLOOKUP(COUNT($F123:CU123)+1,$G$4:$EH$8,CV$14,0)*$D123,IF($C123=CV$17,$G$5*$D123,""))</f>
        <v/>
      </c>
      <c r="CW123" s="34" t="str">
        <f>IF(CV123&lt;&gt;"",HLOOKUP(COUNT($F123:CV123)+1,$G$4:$EH$8,CW$14,0)*$D123,IF($C123=CW$17,$G$5*$D123,""))</f>
        <v/>
      </c>
      <c r="CX123" s="34" t="str">
        <f>IF(CW123&lt;&gt;"",HLOOKUP(COUNT($F123:CW123)+1,$G$4:$EH$8,CX$14,0)*$D123,IF($C123=CX$17,$G$5*$D123,""))</f>
        <v/>
      </c>
      <c r="CY123" s="34" t="str">
        <f>IF(CX123&lt;&gt;"",HLOOKUP(COUNT($F123:CX123)+1,$G$4:$EH$8,CY$14,0)*$D123,IF($C123=CY$17,$G$5*$D123,""))</f>
        <v/>
      </c>
      <c r="CZ123" s="34" t="str">
        <f>IF(CY123&lt;&gt;"",HLOOKUP(COUNT($F123:CY123)+1,$G$4:$EH$8,CZ$14,0)*$D123,IF($C123=CZ$17,$G$5*$D123,""))</f>
        <v/>
      </c>
      <c r="DA123" s="34" t="str">
        <f>IF(CZ123&lt;&gt;"",HLOOKUP(COUNT($F123:CZ123)+1,$G$4:$EH$8,DA$14,0)*$D123,IF($C123=DA$17,$G$5*$D123,""))</f>
        <v/>
      </c>
      <c r="DB123" s="34" t="str">
        <f>IF(DA123&lt;&gt;"",HLOOKUP(COUNT($F123:DA123)+1,$G$4:$EH$8,DB$14,0)*$D123,IF($C123=DB$17,$G$5*$D123,""))</f>
        <v/>
      </c>
      <c r="DC123" s="34" t="str">
        <f>IF(DB123&lt;&gt;"",HLOOKUP(COUNT($F123:DB123)+1,$G$4:$EH$8,DC$14,0)*$D123,IF($C123=DC$17,$G$5*$D123,""))</f>
        <v/>
      </c>
      <c r="DD123" s="34" t="str">
        <f>IF(DC123&lt;&gt;"",HLOOKUP(COUNT($F123:DC123)+1,$G$4:$EH$8,DD$14,0)*$D123,IF($C123=DD$17,$G$5*$D123,""))</f>
        <v/>
      </c>
      <c r="DE123" s="34" t="str">
        <f>IF(DD123&lt;&gt;"",HLOOKUP(COUNT($F123:DD123)+1,$G$4:$EH$8,DE$14,0)*$D123,IF($C123=DE$17,$G$5*$D123,""))</f>
        <v/>
      </c>
      <c r="DF123" s="34" t="str">
        <f>IF(DE123&lt;&gt;"",HLOOKUP(COUNT($F123:DE123)+1,$G$4:$EH$8,DF$14,0)*$D123,IF($C123=DF$17,$G$5*$D123,""))</f>
        <v/>
      </c>
      <c r="DG123" s="34">
        <f>IF(DF123&lt;&gt;"",HLOOKUP(COUNT($F123:DF123)+1,$G$4:$EH$8,DG$14,0)*$D123,IF($C123=DG$17,$G$5*$D123,""))</f>
        <v>0</v>
      </c>
      <c r="DH123" s="34">
        <f>IF(DG123&lt;&gt;"",HLOOKUP(COUNT($F123:DG123)+1,$G$4:$EH$8,DH$14,0)*$D123,IF($C123=DH$17,$G$5*$D123,""))</f>
        <v>0</v>
      </c>
      <c r="DI123" s="34" t="e">
        <f>IF(DH123&lt;&gt;"",HLOOKUP(COUNT($F123:DH123)+1,$G$4:$EH$8,DI$14,0)*$D123,IF($C123=DI$17,$G$5*$D123,""))</f>
        <v>#VALUE!</v>
      </c>
      <c r="DJ123" s="34" t="e">
        <f>IF(DI123&lt;&gt;"",HLOOKUP(COUNT($F123:DI123)+1,$G$4:$EH$8,DJ$14,0)*$D123,IF($C123=DJ$17,$G$5*$D123,""))</f>
        <v>#VALUE!</v>
      </c>
      <c r="DK123" s="34" t="e">
        <f>IF(DJ123&lt;&gt;"",HLOOKUP(COUNT($F123:DJ123)+1,$G$4:$EH$8,DK$14,0)*$D123,IF($C123=DK$17,$G$5*$D123,""))</f>
        <v>#VALUE!</v>
      </c>
      <c r="DL123" s="34" t="e">
        <f>IF(DK123&lt;&gt;"",HLOOKUP(COUNT($F123:DK123)+1,$G$4:$EH$8,DL$14,0)*$D123,IF($C123=DL$17,$G$5*$D123,""))</f>
        <v>#VALUE!</v>
      </c>
      <c r="DM123" s="34" t="e">
        <f>IF(DL123&lt;&gt;"",HLOOKUP(COUNT($F123:DL123)+1,$G$4:$EH$8,DM$14,0)*$D123,IF($C123=DM$17,$G$5*$D123,""))</f>
        <v>#VALUE!</v>
      </c>
      <c r="DN123" s="34" t="e">
        <f>IF(DM123&lt;&gt;"",HLOOKUP(COUNT($F123:DM123)+1,$G$4:$EH$8,DN$14,0)*$D123,IF($C123=DN$17,$G$5*$D123,""))</f>
        <v>#VALUE!</v>
      </c>
      <c r="DO123" s="34" t="e">
        <f>IF(DN123&lt;&gt;"",HLOOKUP(COUNT($F123:DN123)+1,$G$4:$EH$8,DO$14,0)*$D123,IF($C123=DO$17,$G$5*$D123,""))</f>
        <v>#VALUE!</v>
      </c>
      <c r="DP123" s="34" t="e">
        <f>IF(DO123&lt;&gt;"",HLOOKUP(COUNT($F123:DO123)+1,$G$4:$EH$8,DP$14,0)*$D123,IF($C123=DP$17,$G$5*$D123,""))</f>
        <v>#VALUE!</v>
      </c>
      <c r="DQ123" s="34" t="e">
        <f>IF(DP123&lt;&gt;"",HLOOKUP(COUNT($F123:DP123)+1,$G$4:$EH$8,DQ$14,0)*$D123,IF($C123=DQ$17,$G$5*$D123,""))</f>
        <v>#VALUE!</v>
      </c>
      <c r="DR123" s="34" t="e">
        <f>IF(DQ123&lt;&gt;"",HLOOKUP(COUNT($F123:DQ123)+1,$G$4:$EH$8,DR$14,0)*$D123,IF($C123=DR$17,$G$5*$D123,""))</f>
        <v>#VALUE!</v>
      </c>
      <c r="DS123" s="34" t="e">
        <f>IF(DR123&lt;&gt;"",HLOOKUP(COUNT($F123:DR123)+1,$G$4:$EH$8,DS$14,0)*$D123,IF($C123=DS$17,$G$5*$D123,""))</f>
        <v>#VALUE!</v>
      </c>
      <c r="DT123" s="34" t="e">
        <f>IF(DS123&lt;&gt;"",HLOOKUP(COUNT($F123:DS123)+1,$G$4:$EH$8,DT$14,0)*$D123,IF($C123=DT$17,$G$5*$D123,""))</f>
        <v>#VALUE!</v>
      </c>
      <c r="DU123" s="34" t="e">
        <f>IF(DT123&lt;&gt;"",HLOOKUP(COUNT($F123:DT123)+1,$G$4:$EH$8,DU$14,0)*$D123,IF($C123=DU$17,$G$5*$D123,""))</f>
        <v>#VALUE!</v>
      </c>
      <c r="DV123" s="34" t="e">
        <f>IF(DU123&lt;&gt;"",HLOOKUP(COUNT($F123:DU123)+1,$G$4:$EH$8,DV$14,0)*$D123,IF($C123=DV$17,$G$5*$D123,""))</f>
        <v>#VALUE!</v>
      </c>
      <c r="DX123" s="34" t="str">
        <f>IF(DW123&lt;&gt;"",HLOOKUP(COUNT($DW123:DW123)+1,$G$4:$CX$8,DX$14,0)*$D123,IF($C123=DX$17,$G$6*$D123,""))</f>
        <v/>
      </c>
      <c r="DY123" s="34" t="str">
        <f>IF(DX123&lt;&gt;"",HLOOKUP(COUNT($DW123:DX123)+1,$G$4:$CX$8,DY$14,0)*$D123,IF($C123=DY$17,$G$6*$D123,""))</f>
        <v/>
      </c>
      <c r="DZ123" s="34" t="str">
        <f>IF(DY123&lt;&gt;"",HLOOKUP(COUNT($DW123:DY123)+1,$G$4:$CX$8,DZ$14,0)*$D123,IF($C123=DZ$17,$G$6*$D123,""))</f>
        <v/>
      </c>
      <c r="EA123" s="34" t="str">
        <f>IF(DZ123&lt;&gt;"",HLOOKUP(COUNT($DW123:DZ123)+1,$G$4:$CX$8,EA$14,0)*$D123,IF($C123=EA$17,$G$6*$D123,""))</f>
        <v/>
      </c>
      <c r="EB123" s="34" t="str">
        <f>IF(EA123&lt;&gt;"",HLOOKUP(COUNT($DW123:EA123)+1,$G$4:$CX$8,EB$14,0)*$D123,IF($C123=EB$17,$G$6*$D123,""))</f>
        <v/>
      </c>
      <c r="EC123" s="34" t="str">
        <f>IF(EB123&lt;&gt;"",HLOOKUP(COUNT($DW123:EB123)+1,$G$4:$CX$8,EC$14,0)*$D123,IF($C123=EC$17,$G$6*$D123,""))</f>
        <v/>
      </c>
      <c r="ED123" s="34" t="str">
        <f>IF(EC123&lt;&gt;"",HLOOKUP(COUNT($DW123:EC123)+1,$G$4:$CX$8,ED$14,0)*$D123,IF($C123=ED$17,$G$6*$D123,""))</f>
        <v/>
      </c>
      <c r="EE123" s="34" t="str">
        <f>IF(ED123&lt;&gt;"",HLOOKUP(COUNT($DW123:ED123)+1,$G$4:$CX$8,EE$14,0)*$D123,IF($C123=EE$17,$G$6*$D123,""))</f>
        <v/>
      </c>
      <c r="EF123" s="34" t="str">
        <f>IF(EE123&lt;&gt;"",HLOOKUP(COUNT($DW123:EE123)+1,$G$4:$CX$8,EF$14,0)*$D123,IF($C123=EF$17,$G$6*$D123,""))</f>
        <v/>
      </c>
      <c r="EG123" s="34" t="str">
        <f>IF(EF123&lt;&gt;"",HLOOKUP(COUNT($DW123:EF123)+1,$G$4:$CX$8,EG$14,0)*$D123,IF($C123=EG$17,$G$6*$D123,""))</f>
        <v/>
      </c>
      <c r="EH123" s="34" t="str">
        <f>IF(EG123&lt;&gt;"",HLOOKUP(COUNT($DW123:EG123)+1,$G$4:$CX$8,EH$14,0)*$D123,IF($C123=EH$17,$G$6*$D123,""))</f>
        <v/>
      </c>
      <c r="EI123" s="34" t="str">
        <f>IF(EH123&lt;&gt;"",HLOOKUP(COUNT($DW123:EH123)+1,$G$4:$CX$8,EI$14,0)*$D123,IF($C123=EI$17,$G$6*$D123,""))</f>
        <v/>
      </c>
      <c r="EJ123" s="34" t="str">
        <f>IF(EI123&lt;&gt;"",HLOOKUP(COUNT($DW123:EI123)+1,$G$4:$CX$8,EJ$14,0)*$D123,IF($C123=EJ$17,$G$6*$D123,""))</f>
        <v/>
      </c>
      <c r="EK123" s="34" t="str">
        <f>IF(EJ123&lt;&gt;"",HLOOKUP(COUNT($DW123:EJ123)+1,$G$4:$CX$8,EK$14,0)*$D123,IF($C123=EK$17,$G$6*$D123,""))</f>
        <v/>
      </c>
      <c r="EL123" s="34" t="str">
        <f>IF(EK123&lt;&gt;"",HLOOKUP(COUNT($DW123:EK123)+1,$G$4:$CX$8,EL$14,0)*$D123,IF($C123=EL$17,$G$6*$D123,""))</f>
        <v/>
      </c>
      <c r="EM123" s="34" t="str">
        <f>IF(EL123&lt;&gt;"",HLOOKUP(COUNT($DW123:EL123)+1,$G$4:$CX$8,EM$14,0)*$D123,IF($C123=EM$17,$G$6*$D123,""))</f>
        <v/>
      </c>
      <c r="EN123" s="34" t="str">
        <f>IF(EM123&lt;&gt;"",HLOOKUP(COUNT($DW123:EM123)+1,$G$4:$CX$8,EN$14,0)*$D123,IF($C123=EN$17,$G$6*$D123,""))</f>
        <v/>
      </c>
      <c r="EO123" s="34" t="str">
        <f>IF(EN123&lt;&gt;"",HLOOKUP(COUNT($DW123:EN123)+1,$G$4:$CX$8,EO$14,0)*$D123,IF($C123=EO$17,$G$6*$D123,""))</f>
        <v/>
      </c>
      <c r="EP123" s="34" t="str">
        <f>IF(EO123&lt;&gt;"",HLOOKUP(COUNT($DW123:EO123)+1,$G$4:$CX$8,EP$14,0)*$D123,IF($C123=EP$17,$G$6*$D123,""))</f>
        <v/>
      </c>
      <c r="EQ123" s="34" t="str">
        <f>IF(EP123&lt;&gt;"",HLOOKUP(COUNT($DW123:EP123)+1,$G$4:$CX$8,EQ$14,0)*$D123,IF($C123=EQ$17,$G$6*$D123,""))</f>
        <v/>
      </c>
      <c r="ER123" s="34" t="str">
        <f>IF(EQ123&lt;&gt;"",HLOOKUP(COUNT($DW123:EQ123)+1,$G$4:$CX$8,ER$14,0)*$D123,IF($C123=ER$17,$G$6*$D123,""))</f>
        <v/>
      </c>
      <c r="ES123" s="34" t="str">
        <f>IF(ER123&lt;&gt;"",HLOOKUP(COUNT($DW123:ER123)+1,$G$4:$CX$8,ES$14,0)*$D123,IF($C123=ES$17,$G$6*$D123,""))</f>
        <v/>
      </c>
      <c r="ET123" s="34" t="str">
        <f>IF(ES123&lt;&gt;"",HLOOKUP(COUNT($DW123:ES123)+1,$G$4:$CX$8,ET$14,0)*$D123,IF($C123=ET$17,$G$6*$D123,""))</f>
        <v/>
      </c>
      <c r="EU123" s="34" t="str">
        <f>IF(ET123&lt;&gt;"",HLOOKUP(COUNT($DW123:ET123)+1,$G$4:$CX$8,EU$14,0)*$D123,IF($C123=EU$17,$G$6*$D123,""))</f>
        <v/>
      </c>
      <c r="EV123" s="34" t="str">
        <f>IF(EU123&lt;&gt;"",HLOOKUP(COUNT($DW123:EU123)+1,$G$4:$CX$8,EV$14,0)*$D123,IF($C123=EV$17,$G$6*$D123,""))</f>
        <v/>
      </c>
      <c r="EW123" s="34" t="str">
        <f>IF(EV123&lt;&gt;"",HLOOKUP(COUNT($DW123:EV123)+1,$G$4:$CX$8,EW$14,0)*$D123,IF($C123=EW$17,$G$6*$D123,""))</f>
        <v/>
      </c>
      <c r="EX123" s="34" t="str">
        <f>IF(EW123&lt;&gt;"",HLOOKUP(COUNT($DW123:EW123)+1,$G$4:$CX$8,EX$14,0)*$D123,IF($C123=EX$17,$G$6*$D123,""))</f>
        <v/>
      </c>
      <c r="EY123" s="34" t="str">
        <f>IF(EX123&lt;&gt;"",HLOOKUP(COUNT($DW123:EX123)+1,$G$4:$CX$8,EY$14,0)*$D123,IF($C123=EY$17,$G$6*$D123,""))</f>
        <v/>
      </c>
      <c r="EZ123" s="34" t="str">
        <f>IF(EY123&lt;&gt;"",HLOOKUP(COUNT($DW123:EY123)+1,$G$4:$CX$8,EZ$14,0)*$D123,IF($C123=EZ$17,$G$6*$D123,""))</f>
        <v/>
      </c>
      <c r="FA123" s="34" t="str">
        <f>IF(EZ123&lt;&gt;"",HLOOKUP(COUNT($DW123:EZ123)+1,$G$4:$CX$8,FA$14,0)*$D123,IF($C123=FA$17,$G$6*$D123,""))</f>
        <v/>
      </c>
      <c r="FB123" s="34" t="str">
        <f>IF(FA123&lt;&gt;"",HLOOKUP(COUNT($DW123:FA123)+1,$G$4:$CX$8,FB$14,0)*$D123,IF($C123=FB$17,$G$6*$D123,""))</f>
        <v/>
      </c>
      <c r="FC123" s="34" t="str">
        <f>IF(FB123&lt;&gt;"",HLOOKUP(COUNT($DW123:FB123)+1,$G$4:$CX$8,FC$14,0)*$D123,IF($C123=FC$17,$G$6*$D123,""))</f>
        <v/>
      </c>
      <c r="FD123" s="34" t="str">
        <f>IF(FC123&lt;&gt;"",HLOOKUP(COUNT($DW123:FC123)+1,$G$4:$CX$8,FD$14,0)*$D123,IF($C123=FD$17,$G$6*$D123,""))</f>
        <v/>
      </c>
      <c r="FE123" s="34" t="str">
        <f>IF(FD123&lt;&gt;"",HLOOKUP(COUNT($DW123:FD123)+1,$G$4:$CX$8,FE$14,0)*$D123,IF($C123=FE$17,$G$6*$D123,""))</f>
        <v/>
      </c>
      <c r="FF123" s="34" t="str">
        <f>IF(FE123&lt;&gt;"",HLOOKUP(COUNT($DW123:FE123)+1,$G$4:$CX$8,FF$14,0)*$D123,IF($C123=FF$17,$G$6*$D123,""))</f>
        <v/>
      </c>
      <c r="FG123" s="34" t="str">
        <f>IF(FF123&lt;&gt;"",HLOOKUP(COUNT($DW123:FF123)+1,$G$4:$CX$8,FG$14,0)*$D123,IF($C123=FG$17,$G$6*$D123,""))</f>
        <v/>
      </c>
      <c r="FH123" s="34" t="str">
        <f>IF(FG123&lt;&gt;"",HLOOKUP(COUNT($DW123:FG123)+1,$G$4:$CX$8,FH$14,0)*$D123,IF($C123=FH$17,$G$6*$D123,""))</f>
        <v/>
      </c>
      <c r="FI123" s="34" t="str">
        <f>IF(FH123&lt;&gt;"",HLOOKUP(COUNT($DW123:FH123)+1,$G$4:$CX$8,FI$14,0)*$D123,IF($C123=FI$17,$G$6*$D123,""))</f>
        <v/>
      </c>
      <c r="FJ123" s="34" t="str">
        <f>IF(FI123&lt;&gt;"",HLOOKUP(COUNT($DW123:FI123)+1,$G$4:$CX$8,FJ$14,0)*$D123,IF($C123=FJ$17,$G$6*$D123,""))</f>
        <v/>
      </c>
      <c r="FK123" s="34" t="str">
        <f>IF(FJ123&lt;&gt;"",HLOOKUP(COUNT($DW123:FJ123)+1,$G$4:$CX$8,FK$14,0)*$D123,IF($C123=FK$17,$G$6*$D123,""))</f>
        <v/>
      </c>
      <c r="FL123" s="34" t="str">
        <f>IF(FK123&lt;&gt;"",HLOOKUP(COUNT($DW123:FK123)+1,$G$4:$CX$8,FL$14,0)*$D123,IF($C123=FL$17,$G$6*$D123,""))</f>
        <v/>
      </c>
      <c r="FM123" s="34" t="str">
        <f>IF(FL123&lt;&gt;"",HLOOKUP(COUNT($DW123:FL123)+1,$G$4:$CX$8,FM$14,0)*$D123,IF($C123=FM$17,$G$6*$D123,""))</f>
        <v/>
      </c>
      <c r="FN123" s="34" t="str">
        <f>IF(FM123&lt;&gt;"",HLOOKUP(COUNT($DW123:FM123)+1,$G$4:$CX$8,FN$14,0)*$D123,IF($C123=FN$17,$G$6*$D123,""))</f>
        <v/>
      </c>
      <c r="FO123" s="34" t="str">
        <f>IF(FN123&lt;&gt;"",HLOOKUP(COUNT($DW123:FN123)+1,$G$4:$CX$8,FO$14,0)*$D123,IF($C123=FO$17,$G$6*$D123,""))</f>
        <v/>
      </c>
      <c r="FP123" s="34" t="str">
        <f>IF(FO123&lt;&gt;"",HLOOKUP(COUNT($DW123:FO123)+1,$G$4:$CX$8,FP$14,0)*$D123,IF($C123=FP$17,$G$6*$D123,""))</f>
        <v/>
      </c>
      <c r="FQ123" s="34" t="str">
        <f>IF(FP123&lt;&gt;"",HLOOKUP(COUNT($DW123:FP123)+1,$G$4:$CX$8,FQ$14,0)*$D123,IF($C123=FQ$17,$G$6*$D123,""))</f>
        <v/>
      </c>
      <c r="FR123" s="34" t="str">
        <f>IF(FQ123&lt;&gt;"",HLOOKUP(COUNT($DW123:FQ123)+1,$G$4:$CX$8,FR$14,0)*$D123,IF($C123=FR$17,$G$6*$D123,""))</f>
        <v/>
      </c>
      <c r="FS123" s="34" t="str">
        <f>IF(FR123&lt;&gt;"",HLOOKUP(COUNT($DW123:FR123)+1,$G$4:$CX$8,FS$14,0)*$D123,IF($C123=FS$17,$G$6*$D123,""))</f>
        <v/>
      </c>
      <c r="FT123" s="34" t="str">
        <f>IF(FS123&lt;&gt;"",HLOOKUP(COUNT($DW123:FS123)+1,$G$4:$CX$8,FT$14,0)*$D123,IF($C123=FT$17,$G$6*$D123,""))</f>
        <v/>
      </c>
      <c r="FU123" s="34" t="str">
        <f>IF(FT123&lt;&gt;"",HLOOKUP(COUNT($DW123:FT123)+1,$G$4:$CX$8,FU$14,0)*$D123,IF($C123=FU$17,$G$6*$D123,""))</f>
        <v/>
      </c>
      <c r="FV123" s="34" t="str">
        <f>IF(FU123&lt;&gt;"",HLOOKUP(COUNT($DW123:FU123)+1,$G$4:$CX$8,FV$14,0)*$D123,IF($C123=FV$17,$G$6*$D123,""))</f>
        <v/>
      </c>
      <c r="FW123" s="34" t="str">
        <f>IF(FV123&lt;&gt;"",HLOOKUP(COUNT($DW123:FV123)+1,$G$4:$CX$8,FW$14,0)*$D123,IF($C123=FW$17,$G$6*$D123,""))</f>
        <v/>
      </c>
      <c r="FX123" s="34" t="str">
        <f>IF(FW123&lt;&gt;"",HLOOKUP(COUNT($DW123:FW123)+1,$G$4:$CX$8,FX$14,0)*$D123,IF($C123=FX$17,$G$6*$D123,""))</f>
        <v/>
      </c>
      <c r="FY123" s="34" t="str">
        <f>IF(FX123&lt;&gt;"",HLOOKUP(COUNT($DW123:FX123)+1,$G$4:$CX$8,FY$14,0)*$D123,IF($C123=FY$17,$G$6*$D123,""))</f>
        <v/>
      </c>
      <c r="FZ123" s="34" t="str">
        <f>IF(FY123&lt;&gt;"",HLOOKUP(COUNT($DW123:FY123)+1,$G$4:$CX$8,FZ$14,0)*$D123,IF($C123=FZ$17,$G$6*$D123,""))</f>
        <v/>
      </c>
      <c r="GA123" s="34" t="str">
        <f>IF(FZ123&lt;&gt;"",HLOOKUP(COUNT($DW123:FZ123)+1,$G$4:$CX$8,GA$14,0)*$D123,IF($C123=GA$17,$G$6*$D123,""))</f>
        <v/>
      </c>
      <c r="GB123" s="34" t="str">
        <f>IF(GA123&lt;&gt;"",HLOOKUP(COUNT($DW123:GA123)+1,$G$4:$CX$8,GB$14,0)*$D123,IF($C123=GB$17,$G$6*$D123,""))</f>
        <v/>
      </c>
      <c r="GC123" s="34" t="str">
        <f>IF(GB123&lt;&gt;"",HLOOKUP(COUNT($DW123:GB123)+1,$G$4:$CX$8,GC$14,0)*$D123,IF($C123=GC$17,$G$6*$D123,""))</f>
        <v/>
      </c>
      <c r="GD123" s="34" t="str">
        <f>IF(GC123&lt;&gt;"",HLOOKUP(COUNT($DW123:GC123)+1,$G$4:$CX$8,GD$14,0)*$D123,IF($C123=GD$17,$G$6*$D123,""))</f>
        <v/>
      </c>
      <c r="GE123" s="34" t="str">
        <f>IF(GD123&lt;&gt;"",HLOOKUP(COUNT($DW123:GD123)+1,$G$4:$CX$8,GE$14,0)*$D123,IF($C123=GE$17,$G$6*$D123,""))</f>
        <v/>
      </c>
      <c r="GF123" s="34" t="str">
        <f>IF(GE123&lt;&gt;"",HLOOKUP(COUNT($DW123:GE123)+1,$G$4:$CX$8,GF$14,0)*$D123,IF($C123=GF$17,$G$6*$D123,""))</f>
        <v/>
      </c>
      <c r="GG123" s="34" t="str">
        <f>IF(GF123&lt;&gt;"",HLOOKUP(COUNT($DW123:GF123)+1,$G$4:$CX$8,GG$14,0)*$D123,IF($C123=GG$17,$G$6*$D123,""))</f>
        <v/>
      </c>
      <c r="GH123" s="34" t="str">
        <f>IF(GG123&lt;&gt;"",HLOOKUP(COUNT($DW123:GG123)+1,$G$4:$CX$8,GH$14,0)*$D123,IF($C123=GH$17,$G$6*$D123,""))</f>
        <v/>
      </c>
      <c r="GI123" s="34" t="str">
        <f>IF(GH123&lt;&gt;"",HLOOKUP(COUNT($DW123:GH123)+1,$G$4:$CX$8,GI$14,0)*$D123,IF($C123=GI$17,$G$6*$D123,""))</f>
        <v/>
      </c>
      <c r="GJ123" s="34" t="str">
        <f>IF(GI123&lt;&gt;"",HLOOKUP(COUNT($DW123:GI123)+1,$G$4:$CX$8,GJ$14,0)*$D123,IF($C123=GJ$17,$G$6*$D123,""))</f>
        <v/>
      </c>
      <c r="GK123" s="34" t="str">
        <f>IF(GJ123&lt;&gt;"",HLOOKUP(COUNT($DW123:GJ123)+1,$G$4:$CX$8,GK$14,0)*$D123,IF($C123=GK$17,$G$6*$D123,""))</f>
        <v/>
      </c>
      <c r="GL123" s="34" t="str">
        <f>IF(GK123&lt;&gt;"",HLOOKUP(COUNT($DW123:GK123)+1,$G$4:$CX$8,GL$14,0)*$D123,IF($C123=GL$17,$G$6*$D123,""))</f>
        <v/>
      </c>
      <c r="GM123" s="34" t="str">
        <f>IF(GL123&lt;&gt;"",HLOOKUP(COUNT($DW123:GL123)+1,$G$4:$CX$8,GM$14,0)*$D123,IF($C123=GM$17,$G$6*$D123,""))</f>
        <v/>
      </c>
      <c r="GN123" s="34" t="str">
        <f>IF(GM123&lt;&gt;"",HLOOKUP(COUNT($DW123:GM123)+1,$G$4:$CX$8,GN$14,0)*$D123,IF($C123=GN$17,$G$6*$D123,""))</f>
        <v/>
      </c>
      <c r="GO123" s="34" t="str">
        <f>IF(GN123&lt;&gt;"",HLOOKUP(COUNT($DW123:GN123)+1,$G$4:$CX$8,GO$14,0)*$D123,IF($C123=GO$17,$G$6*$D123,""))</f>
        <v/>
      </c>
      <c r="GP123" s="34" t="str">
        <f>IF(GO123&lt;&gt;"",HLOOKUP(COUNT($DW123:GO123)+1,$G$4:$CX$8,GP$14,0)*$D123,IF($C123=GP$17,$G$6*$D123,""))</f>
        <v/>
      </c>
      <c r="GQ123" s="34" t="str">
        <f>IF(GP123&lt;&gt;"",HLOOKUP(COUNT($DW123:GP123)+1,$G$4:$CX$8,GQ$14,0)*$D123,IF($C123=GQ$17,$G$6*$D123,""))</f>
        <v/>
      </c>
      <c r="GR123" s="34" t="str">
        <f>IF(GQ123&lt;&gt;"",HLOOKUP(COUNT($DW123:GQ123)+1,$G$4:$CX$8,GR$14,0)*$D123,IF($C123=GR$17,$G$6*$D123,""))</f>
        <v/>
      </c>
      <c r="GS123" s="34" t="str">
        <f>IF(GR123&lt;&gt;"",HLOOKUP(COUNT($DW123:GR123)+1,$G$4:$CX$8,GS$14,0)*$D123,IF($C123=GS$17,$G$6*$D123,""))</f>
        <v/>
      </c>
      <c r="GT123" s="34" t="str">
        <f>IF(GS123&lt;&gt;"",HLOOKUP(COUNT($DW123:GS123)+1,$G$4:$CX$8,GT$14,0)*$D123,IF($C123=GT$17,$G$6*$D123,""))</f>
        <v/>
      </c>
      <c r="GU123" s="34" t="str">
        <f>IF(GT123&lt;&gt;"",HLOOKUP(COUNT($DW123:GT123)+1,$G$4:$CX$8,GU$14,0)*$D123,IF($C123=GU$17,$G$6*$D123,""))</f>
        <v/>
      </c>
      <c r="GV123" s="34" t="str">
        <f>IF(GU123&lt;&gt;"",HLOOKUP(COUNT($DW123:GU123)+1,$G$4:$CX$8,GV$14,0)*$D123,IF($C123=GV$17,$G$6*$D123,""))</f>
        <v/>
      </c>
      <c r="GW123" s="34" t="str">
        <f>IF(GV123&lt;&gt;"",HLOOKUP(COUNT($DW123:GV123)+1,$G$4:$CX$8,GW$14,0)*$D123,IF($C123=GW$17,$G$6*$D123,""))</f>
        <v/>
      </c>
      <c r="GX123" s="34" t="str">
        <f>IF(GW123&lt;&gt;"",HLOOKUP(COUNT($DW123:GW123)+1,$G$4:$CX$8,GX$14,0)*$D123,IF($C123=GX$17,$G$6*$D123,""))</f>
        <v/>
      </c>
      <c r="GY123" s="34" t="str">
        <f>IF(GX123&lt;&gt;"",HLOOKUP(COUNT($DW123:GX123)+1,$G$4:$CX$8,GY$14,0)*$D123,IF($C123=GY$17,$G$6*$D123,""))</f>
        <v/>
      </c>
      <c r="GZ123" s="34" t="str">
        <f>IF(GY123&lt;&gt;"",HLOOKUP(COUNT($DW123:GY123)+1,$G$4:$CX$8,GZ$14,0)*$D123,IF($C123=GZ$17,$G$6*$D123,""))</f>
        <v/>
      </c>
      <c r="HA123" s="34" t="str">
        <f>IF(GZ123&lt;&gt;"",HLOOKUP(COUNT($DW123:GZ123)+1,$G$4:$CX$8,HA$14,0)*$D123,IF($C123=HA$17,$G$6*$D123,""))</f>
        <v/>
      </c>
      <c r="HB123" s="34" t="str">
        <f>IF(HA123&lt;&gt;"",HLOOKUP(COUNT($DW123:HA123)+1,$G$4:$CX$8,HB$14,0)*$D123,IF($C123=HB$17,$G$6*$D123,""))</f>
        <v/>
      </c>
      <c r="HC123" s="34" t="str">
        <f>IF(HB123&lt;&gt;"",HLOOKUP(COUNT($DW123:HB123)+1,$G$4:$CX$8,HC$14,0)*$D123,IF($C123=HC$17,$G$6*$D123,""))</f>
        <v/>
      </c>
      <c r="HD123" s="34" t="str">
        <f>IF(HC123&lt;&gt;"",HLOOKUP(COUNT($DW123:HC123)+1,$G$4:$CX$8,HD$14,0)*$D123,IF($C123=HD$17,$G$6*$D123,""))</f>
        <v/>
      </c>
      <c r="HE123" s="34" t="str">
        <f>IF(HD123&lt;&gt;"",HLOOKUP(COUNT($DW123:HD123)+1,$G$4:$CX$8,HE$14,0)*$D123,IF($C123=HE$17,$G$6*$D123,""))</f>
        <v/>
      </c>
      <c r="HF123" s="34" t="str">
        <f>IF(HE123&lt;&gt;"",HLOOKUP(COUNT($DW123:HE123)+1,$G$4:$CX$8,HF$14,0)*$D123,IF($C123=HF$17,$G$6*$D123,""))</f>
        <v/>
      </c>
      <c r="HG123" s="34" t="str">
        <f>IF(HF123&lt;&gt;"",HLOOKUP(COUNT($DW123:HF123)+1,$G$4:$CX$8,HG$14,0)*$D123,IF($C123=HG$17,$G$6*$D123,""))</f>
        <v/>
      </c>
      <c r="HH123" s="34" t="str">
        <f>IF(HG123&lt;&gt;"",HLOOKUP(COUNT($DW123:HG123)+1,$G$4:$CX$8,HH$14,0)*$D123,IF($C123=HH$17,$G$6*$D123,""))</f>
        <v/>
      </c>
      <c r="HI123" s="34" t="str">
        <f>IF(HH123&lt;&gt;"",HLOOKUP(COUNT($DW123:HH123)+1,$G$4:$CX$8,HI$14,0)*$D123,IF($C123=HI$17,$G$6*$D123,""))</f>
        <v/>
      </c>
      <c r="HJ123" s="34" t="str">
        <f>IF(HI123&lt;&gt;"",HLOOKUP(COUNT($DW123:HI123)+1,$G$4:$CX$8,HJ$14,0)*$D123,IF($C123=HJ$17,$G$6*$D123,""))</f>
        <v/>
      </c>
      <c r="HK123" s="34" t="str">
        <f>IF(HJ123&lt;&gt;"",HLOOKUP(COUNT($DW123:HJ123)+1,$G$4:$CX$8,HK$14,0)*$D123,IF($C123=HK$17,$G$6*$D123,""))</f>
        <v/>
      </c>
      <c r="HL123" s="34" t="str">
        <f>IF(HK123&lt;&gt;"",HLOOKUP(COUNT($DW123:HK123)+1,$G$4:$CX$8,HL$14,0)*$D123,IF($C123=HL$17,$G$6*$D123,""))</f>
        <v/>
      </c>
      <c r="HM123" s="34" t="str">
        <f>IF(HL123&lt;&gt;"",HLOOKUP(COUNT($DW123:HL123)+1,$G$4:$CX$8,HM$14,0)*$D123,IF($C123=HM$17,$G$6*$D123,""))</f>
        <v/>
      </c>
      <c r="HN123" s="34" t="str">
        <f>IF(HM123&lt;&gt;"",HLOOKUP(COUNT($DW123:HM123)+1,$G$4:$CX$8,HN$14,0)*$D123,IF($C123=HN$17,$G$6*$D123,""))</f>
        <v/>
      </c>
      <c r="HO123" s="34" t="str">
        <f>IF(HN123&lt;&gt;"",HLOOKUP(COUNT($DW123:HN123)+1,$G$4:$CX$8,HO$14,0)*$D123,IF($C123=HO$17,$G$6*$D123,""))</f>
        <v/>
      </c>
      <c r="HP123" s="34" t="str">
        <f>IF(HO123&lt;&gt;"",HLOOKUP(COUNT($DW123:HO123)+1,$G$4:$CX$8,HP$14,0)*$D123,IF($C123=HP$17,$G$6*$D123,""))</f>
        <v/>
      </c>
      <c r="HQ123" s="34" t="str">
        <f>IF(HP123&lt;&gt;"",HLOOKUP(COUNT($DW123:HP123)+1,$G$4:$CX$8,HQ$14,0)*$D123,IF($C123=HQ$17,$G$6*$D123,""))</f>
        <v/>
      </c>
      <c r="HR123" s="34" t="str">
        <f>IF(HQ123&lt;&gt;"",HLOOKUP(COUNT($DW123:HQ123)+1,$G$4:$CX$8,HR$14,0)*$D123,IF($C123=HR$17,$G$6*$D123,""))</f>
        <v/>
      </c>
      <c r="HS123" s="34" t="str">
        <f>IF(HR123&lt;&gt;"",HLOOKUP(COUNT($DW123:HR123)+1,$G$4:$CX$8,HS$14,0)*$D123,IF($C123=HS$17,$G$6*$D123,""))</f>
        <v/>
      </c>
      <c r="HT123" s="34" t="str">
        <f>IF(HS123&lt;&gt;"",HLOOKUP(COUNT($DW123:HS123)+1,$G$4:$CX$8,HT$14,0)*$D123,IF($C123=HT$17,$G$6*$D123,""))</f>
        <v/>
      </c>
      <c r="HU123" s="34" t="str">
        <f>IF(HT123&lt;&gt;"",HLOOKUP(COUNT($DW123:HT123)+1,$G$4:$CX$8,HU$14,0)*$D123,IF($C123=HU$17,$G$6*$D123,""))</f>
        <v/>
      </c>
      <c r="HV123" s="34" t="str">
        <f>IF(HU123&lt;&gt;"",HLOOKUP(COUNT($DW123:HU123)+1,$G$4:$CX$8,HV$14,0)*$D123,IF($C123=HV$17,$G$6*$D123,""))</f>
        <v/>
      </c>
      <c r="HW123" s="34" t="str">
        <f>IF(HV123&lt;&gt;"",HLOOKUP(COUNT($DW123:HV123)+1,$G$4:$CX$8,HW$14,0)*$D123,IF($C123=HW$17,$G$6*$D123,""))</f>
        <v/>
      </c>
      <c r="HX123" s="34">
        <f>IF(HW123&lt;&gt;"",HLOOKUP(COUNT($DW123:HW123)+1,$G$4:$CX$8,HX$14,0)*$D123,IF($C123=HX$17,$G$6*$D123,""))</f>
        <v>0</v>
      </c>
      <c r="HY123" s="34">
        <f>IF(HX123&lt;&gt;"",HLOOKUP(COUNT($DW123:HX123)+1,$G$4:$CX$8,HY$14,0)*$D123,IF($C123=HY$17,$G$6*$D123,""))</f>
        <v>7500</v>
      </c>
      <c r="HZ123" s="34">
        <f>IF(HY123&lt;&gt;"",HLOOKUP(COUNT($DW123:HY123)+1,$G$4:$CX$8,HZ$14,0)*$D123,IF($C123=HZ$17,$G$6*$D123,""))</f>
        <v>7500</v>
      </c>
      <c r="IA123" s="34">
        <f>IF(HZ123&lt;&gt;"",HLOOKUP(COUNT($DW123:HZ123)+1,$G$4:$CX$8,IA$14,0)*$D123,IF($C123=IA$17,$G$6*$D123,""))</f>
        <v>7500</v>
      </c>
      <c r="IB123" s="34">
        <f>IF(IA123&lt;&gt;"",HLOOKUP(COUNT($DW123:IA123)+1,$G$4:$CX$8,IB$14,0)*$D123,IF($C123=IB$17,$G$6*$D123,""))</f>
        <v>9048.4582084179765</v>
      </c>
      <c r="IC123" s="34">
        <f>IF(IB123&lt;&gt;"",HLOOKUP(COUNT($DW123:IB123)+1,$G$4:$CX$8,IC$14,0)*$D123,IF($C123=IC$17,$G$6*$D123,""))</f>
        <v>11310.572760522478</v>
      </c>
      <c r="ID123" s="34">
        <f>IF(IC123&lt;&gt;"",HLOOKUP(COUNT($DW123:IC123)+1,$G$4:$CX$8,ID$14,0)*$D123,IF($C123=ID$17,$G$6*$D123,""))</f>
        <v>13572.687312626966</v>
      </c>
      <c r="IE123" s="34">
        <f>IF(ID123&lt;&gt;"",HLOOKUP(COUNT($DW123:ID123)+1,$G$4:$CX$8,IE$14,0)*$D123,IF($C123=IE$17,$G$6*$D123,""))</f>
        <v>15744.31728264728</v>
      </c>
      <c r="IF123" s="34">
        <f>IF(IE123&lt;&gt;"",HLOOKUP(COUNT($DW123:IE123)+1,$G$4:$CX$8,IF$14,0)*$D123,IF($C123=IF$17,$G$6*$D123,""))</f>
        <v>17948.521702217906</v>
      </c>
      <c r="IG123" s="34">
        <f>IF(IF123&lt;&gt;"",HLOOKUP(COUNT($DW123:IF123)+1,$G$4:$CX$8,IG$14,0)*$D123,IF($C123=IG$17,$G$6*$D123,""))</f>
        <v>20281.829523506218</v>
      </c>
      <c r="IH123" s="34">
        <f>IF(IG123&lt;&gt;"",HLOOKUP(COUNT($DW123:IG123)+1,$G$4:$CX$8,IH$14,0)*$D123,IF($C123=IH$17,$G$6*$D123,""))</f>
        <v>22512.830771091903</v>
      </c>
      <c r="II123" s="34">
        <f>IF(IH123&lt;&gt;"",HLOOKUP(COUNT($DW123:IH123)+1,$G$4:$CX$8,II$14,0)*$D123,IF($C123=II$17,$G$6*$D123,""))</f>
        <v>24764.113848201101</v>
      </c>
      <c r="IJ123" s="34">
        <f>IF(II123&lt;&gt;"",HLOOKUP(COUNT($DW123:II123)+1,$G$4:$CX$8,IJ$14,0)*$D123,IF($C123=IJ$17,$G$6*$D123,""))</f>
        <v>18573.085386150833</v>
      </c>
      <c r="IK123" s="34">
        <f>IF(IJ123&lt;&gt;"",HLOOKUP(COUNT($DW123:IJ123)+1,$G$4:$CX$8,IK$14,0)*$D123,IF($C123=IK$17,$G$6*$D123,""))</f>
        <v>17644.431116843283</v>
      </c>
      <c r="IL123" s="34">
        <f>IF(IK123&lt;&gt;"",HLOOKUP(COUNT($DW123:IK123)+1,$G$4:$CX$8,IL$14,0)*$D123,IF($C123=IL$17,$G$6*$D123,""))</f>
        <v>19408.874228527617</v>
      </c>
      <c r="IM123" s="34">
        <f>IF(IL123&lt;&gt;"",HLOOKUP(COUNT($DW123:IL123)+1,$G$4:$CX$8,IM$14,0)*$D123,IF($C123=IM$17,$G$6*$D123,""))</f>
        <v>21349.761651380388</v>
      </c>
      <c r="IO123" s="34" t="str">
        <f>IF(IN123&lt;&gt;"",HLOOKUP(COUNT($IN123:IN123)+1,$G$4:$EH$8,IO$14,0)*$D123,IF($C123=IO$17,$G$7*$D123,""))</f>
        <v/>
      </c>
      <c r="IP123" s="34" t="str">
        <f>IF(IO123&lt;&gt;"",HLOOKUP(COUNT($IN123:IO123)+1,$G$4:$EH$8,IP$14,0)*$D123,IF($C123=IP$17,$G$7*$D123,""))</f>
        <v/>
      </c>
      <c r="IQ123" s="34" t="str">
        <f>IF(IP123&lt;&gt;"",HLOOKUP(COUNT($IN123:IP123)+1,$G$4:$EH$8,IQ$14,0)*$D123,IF($C123=IQ$17,$G$7*$D123,""))</f>
        <v/>
      </c>
      <c r="IR123" s="34" t="str">
        <f>IF(IQ123&lt;&gt;"",HLOOKUP(COUNT($IN123:IQ123)+1,$G$4:$EH$8,IR$14,0)*$D123,IF($C123=IR$17,$G$7*$D123,""))</f>
        <v/>
      </c>
      <c r="IS123" s="34" t="str">
        <f>IF(IR123&lt;&gt;"",HLOOKUP(COUNT($IN123:IR123)+1,$G$4:$EH$8,IS$14,0)*$D123,IF($C123=IS$17,$G$7*$D123,""))</f>
        <v/>
      </c>
      <c r="IT123" s="34" t="str">
        <f>IF(IS123&lt;&gt;"",HLOOKUP(COUNT($IN123:IS123)+1,$G$4:$EH$8,IT$14,0)*$D123,IF($C123=IT$17,$G$7*$D123,""))</f>
        <v/>
      </c>
      <c r="IU123" s="34" t="str">
        <f>IF(IT123&lt;&gt;"",HLOOKUP(COUNT($IN123:IT123)+1,$G$4:$EH$8,IU$14,0)*$D123,IF($C123=IU$17,$G$7*$D123,""))</f>
        <v/>
      </c>
      <c r="IV123" s="34" t="str">
        <f>IF(IU123&lt;&gt;"",HLOOKUP(COUNT($IN123:IU123)+1,$G$4:$EH$8,IV$14,0)*$D123,IF($C123=IV$17,$G$7*$D123,""))</f>
        <v/>
      </c>
      <c r="IW123" s="34" t="str">
        <f>IF(IV123&lt;&gt;"",HLOOKUP(COUNT($IN123:IV123)+1,$G$4:$EH$8,IW$14,0)*$D123,IF($C123=IW$17,$G$7*$D123,""))</f>
        <v/>
      </c>
      <c r="IX123" s="34" t="str">
        <f>IF(IW123&lt;&gt;"",HLOOKUP(COUNT($IN123:IW123)+1,$G$4:$EH$8,IX$14,0)*$D123,IF($C123=IX$17,$G$7*$D123,""))</f>
        <v/>
      </c>
      <c r="IY123" s="34" t="str">
        <f>IF(IX123&lt;&gt;"",HLOOKUP(COUNT($IN123:IX123)+1,$G$4:$EH$8,IY$14,0)*$D123,IF($C123=IY$17,$G$7*$D123,""))</f>
        <v/>
      </c>
      <c r="IZ123" s="34" t="str">
        <f>IF(IY123&lt;&gt;"",HLOOKUP(COUNT($IN123:IY123)+1,$G$4:$EH$8,IZ$14,0)*$D123,IF($C123=IZ$17,$G$7*$D123,""))</f>
        <v/>
      </c>
      <c r="JA123" s="34" t="str">
        <f>IF(IZ123&lt;&gt;"",HLOOKUP(COUNT($IN123:IZ123)+1,$G$4:$EH$8,JA$14,0)*$D123,IF($C123=JA$17,$G$7*$D123,""))</f>
        <v/>
      </c>
      <c r="JB123" s="34" t="str">
        <f>IF(JA123&lt;&gt;"",HLOOKUP(COUNT($IN123:JA123)+1,$G$4:$EH$8,JB$14,0)*$D123,IF($C123=JB$17,$G$7*$D123,""))</f>
        <v/>
      </c>
      <c r="JC123" s="34" t="str">
        <f>IF(JB123&lt;&gt;"",HLOOKUP(COUNT($IN123:JB123)+1,$G$4:$EH$8,JC$14,0)*$D123,IF($C123=JC$17,$G$7*$D123,""))</f>
        <v/>
      </c>
      <c r="JD123" s="34" t="str">
        <f>IF(JC123&lt;&gt;"",HLOOKUP(COUNT($IN123:JC123)+1,$G$4:$EH$8,JD$14,0)*$D123,IF($C123=JD$17,$G$7*$D123,""))</f>
        <v/>
      </c>
      <c r="JE123" s="34" t="str">
        <f>IF(JD123&lt;&gt;"",HLOOKUP(COUNT($IN123:JD123)+1,$G$4:$EH$8,JE$14,0)*$D123,IF($C123=JE$17,$G$7*$D123,""))</f>
        <v/>
      </c>
      <c r="JF123" s="34" t="str">
        <f>IF(JE123&lt;&gt;"",HLOOKUP(COUNT($IN123:JE123)+1,$G$4:$EH$8,JF$14,0)*$D123,IF($C123=JF$17,$G$7*$D123,""))</f>
        <v/>
      </c>
      <c r="JG123" s="34" t="str">
        <f>IF(JF123&lt;&gt;"",HLOOKUP(COUNT($IN123:JF123)+1,$G$4:$EH$8,JG$14,0)*$D123,IF($C123=JG$17,$G$7*$D123,""))</f>
        <v/>
      </c>
      <c r="JH123" s="34" t="str">
        <f>IF(JG123&lt;&gt;"",HLOOKUP(COUNT($IN123:JG123)+1,$G$4:$EH$8,JH$14,0)*$D123,IF($C123=JH$17,$G$7*$D123,""))</f>
        <v/>
      </c>
      <c r="JI123" s="34" t="str">
        <f>IF(JH123&lt;&gt;"",HLOOKUP(COUNT($IN123:JH123)+1,$G$4:$EH$8,JI$14,0)*$D123,IF($C123=JI$17,$G$7*$D123,""))</f>
        <v/>
      </c>
      <c r="JJ123" s="34" t="str">
        <f>IF(JI123&lt;&gt;"",HLOOKUP(COUNT($IN123:JI123)+1,$G$4:$EH$8,JJ$14,0)*$D123,IF($C123=JJ$17,$G$7*$D123,""))</f>
        <v/>
      </c>
      <c r="JK123" s="34" t="str">
        <f>IF(JJ123&lt;&gt;"",HLOOKUP(COUNT($IN123:JJ123)+1,$G$4:$EH$8,JK$14,0)*$D123,IF($C123=JK$17,$G$7*$D123,""))</f>
        <v/>
      </c>
      <c r="JL123" s="34" t="str">
        <f>IF(JK123&lt;&gt;"",HLOOKUP(COUNT($IN123:JK123)+1,$G$4:$EH$8,JL$14,0)*$D123,IF($C123=JL$17,$G$7*$D123,""))</f>
        <v/>
      </c>
      <c r="JM123" s="34" t="str">
        <f>IF(JL123&lt;&gt;"",HLOOKUP(COUNT($IN123:JL123)+1,$G$4:$EH$8,JM$14,0)*$D123,IF($C123=JM$17,$G$7*$D123,""))</f>
        <v/>
      </c>
      <c r="JN123" s="34" t="str">
        <f>IF(JM123&lt;&gt;"",HLOOKUP(COUNT($IN123:JM123)+1,$G$4:$EH$8,JN$14,0)*$D123,IF($C123=JN$17,$G$7*$D123,""))</f>
        <v/>
      </c>
      <c r="JO123" s="34" t="str">
        <f>IF(JN123&lt;&gt;"",HLOOKUP(COUNT($IN123:JN123)+1,$G$4:$EH$8,JO$14,0)*$D123,IF($C123=JO$17,$G$7*$D123,""))</f>
        <v/>
      </c>
      <c r="JP123" s="34" t="str">
        <f>IF(JO123&lt;&gt;"",HLOOKUP(COUNT($IN123:JO123)+1,$G$4:$EH$8,JP$14,0)*$D123,IF($C123=JP$17,$G$7*$D123,""))</f>
        <v/>
      </c>
      <c r="JQ123" s="34" t="str">
        <f>IF(JP123&lt;&gt;"",HLOOKUP(COUNT($IN123:JP123)+1,$G$4:$EH$8,JQ$14,0)*$D123,IF($C123=JQ$17,$G$7*$D123,""))</f>
        <v/>
      </c>
      <c r="JR123" s="34" t="str">
        <f>IF(JQ123&lt;&gt;"",HLOOKUP(COUNT($IN123:JQ123)+1,$G$4:$EH$8,JR$14,0)*$D123,IF($C123=JR$17,$G$7*$D123,""))</f>
        <v/>
      </c>
      <c r="JS123" s="34" t="str">
        <f>IF(JR123&lt;&gt;"",HLOOKUP(COUNT($IN123:JR123)+1,$G$4:$EH$8,JS$14,0)*$D123,IF($C123=JS$17,$G$7*$D123,""))</f>
        <v/>
      </c>
      <c r="JT123" s="34" t="str">
        <f>IF(JS123&lt;&gt;"",HLOOKUP(COUNT($IN123:JS123)+1,$G$4:$EH$8,JT$14,0)*$D123,IF($C123=JT$17,$G$7*$D123,""))</f>
        <v/>
      </c>
      <c r="JU123" s="34" t="str">
        <f>IF(JT123&lt;&gt;"",HLOOKUP(COUNT($IN123:JT123)+1,$G$4:$EH$8,JU$14,0)*$D123,IF($C123=JU$17,$G$7*$D123,""))</f>
        <v/>
      </c>
      <c r="JV123" s="34" t="str">
        <f>IF(JU123&lt;&gt;"",HLOOKUP(COUNT($IN123:JU123)+1,$G$4:$EH$8,JV$14,0)*$D123,IF($C123=JV$17,$G$7*$D123,""))</f>
        <v/>
      </c>
      <c r="JW123" s="34" t="str">
        <f>IF(JV123&lt;&gt;"",HLOOKUP(COUNT($IN123:JV123)+1,$G$4:$EH$8,JW$14,0)*$D123,IF($C123=JW$17,$G$7*$D123,""))</f>
        <v/>
      </c>
      <c r="JX123" s="34" t="str">
        <f>IF(JW123&lt;&gt;"",HLOOKUP(COUNT($IN123:JW123)+1,$G$4:$EH$8,JX$14,0)*$D123,IF($C123=JX$17,$G$7*$D123,""))</f>
        <v/>
      </c>
      <c r="JY123" s="34" t="str">
        <f>IF(JX123&lt;&gt;"",HLOOKUP(COUNT($IN123:JX123)+1,$G$4:$EH$8,JY$14,0)*$D123,IF($C123=JY$17,$G$7*$D123,""))</f>
        <v/>
      </c>
      <c r="JZ123" s="34" t="str">
        <f>IF(JY123&lt;&gt;"",HLOOKUP(COUNT($IN123:JY123)+1,$G$4:$EH$8,JZ$14,0)*$D123,IF($C123=JZ$17,$G$7*$D123,""))</f>
        <v/>
      </c>
      <c r="KA123" s="34" t="str">
        <f>IF(JZ123&lt;&gt;"",HLOOKUP(COUNT($IN123:JZ123)+1,$G$4:$EH$8,KA$14,0)*$D123,IF($C123=KA$17,$G$7*$D123,""))</f>
        <v/>
      </c>
      <c r="KB123" s="34" t="str">
        <f>IF(KA123&lt;&gt;"",HLOOKUP(COUNT($IN123:KA123)+1,$G$4:$EH$8,KB$14,0)*$D123,IF($C123=KB$17,$G$7*$D123,""))</f>
        <v/>
      </c>
      <c r="KC123" s="34" t="str">
        <f>IF(KB123&lt;&gt;"",HLOOKUP(COUNT($IN123:KB123)+1,$G$4:$EH$8,KC$14,0)*$D123,IF($C123=KC$17,$G$7*$D123,""))</f>
        <v/>
      </c>
      <c r="KD123" s="34" t="str">
        <f>IF(KC123&lt;&gt;"",HLOOKUP(COUNT($IN123:KC123)+1,$G$4:$EH$8,KD$14,0)*$D123,IF($C123=KD$17,$G$7*$D123,""))</f>
        <v/>
      </c>
      <c r="KE123" s="34" t="str">
        <f>IF(KD123&lt;&gt;"",HLOOKUP(COUNT($IN123:KD123)+1,$G$4:$EH$8,KE$14,0)*$D123,IF($C123=KE$17,$G$7*$D123,""))</f>
        <v/>
      </c>
      <c r="KF123" s="34" t="str">
        <f>IF(KE123&lt;&gt;"",HLOOKUP(COUNT($IN123:KE123)+1,$G$4:$EH$8,KF$14,0)*$D123,IF($C123=KF$17,$G$7*$D123,""))</f>
        <v/>
      </c>
      <c r="KG123" s="34" t="str">
        <f>IF(KF123&lt;&gt;"",HLOOKUP(COUNT($IN123:KF123)+1,$G$4:$EH$8,KG$14,0)*$D123,IF($C123=KG$17,$G$7*$D123,""))</f>
        <v/>
      </c>
      <c r="KH123" s="34" t="str">
        <f>IF(KG123&lt;&gt;"",HLOOKUP(COUNT($IN123:KG123)+1,$G$4:$EH$8,KH$14,0)*$D123,IF($C123=KH$17,$G$7*$D123,""))</f>
        <v/>
      </c>
      <c r="KI123" s="34" t="str">
        <f>IF(KH123&lt;&gt;"",HLOOKUP(COUNT($IN123:KH123)+1,$G$4:$EH$8,KI$14,0)*$D123,IF($C123=KI$17,$G$7*$D123,""))</f>
        <v/>
      </c>
      <c r="KJ123" s="34" t="str">
        <f>IF(KI123&lt;&gt;"",HLOOKUP(COUNT($IN123:KI123)+1,$G$4:$EH$8,KJ$14,0)*$D123,IF($C123=KJ$17,$G$7*$D123,""))</f>
        <v/>
      </c>
      <c r="KK123" s="34" t="str">
        <f>IF(KJ123&lt;&gt;"",HLOOKUP(COUNT($IN123:KJ123)+1,$G$4:$EH$8,KK$14,0)*$D123,IF($C123=KK$17,$G$7*$D123,""))</f>
        <v/>
      </c>
      <c r="KL123" s="34" t="str">
        <f>IF(KK123&lt;&gt;"",HLOOKUP(COUNT($IN123:KK123)+1,$G$4:$EH$8,KL$14,0)*$D123,IF($C123=KL$17,$G$7*$D123,""))</f>
        <v/>
      </c>
      <c r="KM123" s="34" t="str">
        <f>IF(KL123&lt;&gt;"",HLOOKUP(COUNT($IN123:KL123)+1,$G$4:$EH$8,KM$14,0)*$D123,IF($C123=KM$17,$G$7*$D123,""))</f>
        <v/>
      </c>
      <c r="KN123" s="34" t="str">
        <f>IF(KM123&lt;&gt;"",HLOOKUP(COUNT($IN123:KM123)+1,$G$4:$EH$8,KN$14,0)*$D123,IF($C123=KN$17,$G$7*$D123,""))</f>
        <v/>
      </c>
      <c r="KO123" s="34" t="str">
        <f>IF(KN123&lt;&gt;"",HLOOKUP(COUNT($IN123:KN123)+1,$G$4:$EH$8,KO$14,0)*$D123,IF($C123=KO$17,$G$7*$D123,""))</f>
        <v/>
      </c>
      <c r="KP123" s="34" t="str">
        <f>IF(KO123&lt;&gt;"",HLOOKUP(COUNT($IN123:KO123)+1,$G$4:$EH$8,KP$14,0)*$D123,IF($C123=KP$17,$G$7*$D123,""))</f>
        <v/>
      </c>
      <c r="KQ123" s="34" t="str">
        <f>IF(KP123&lt;&gt;"",HLOOKUP(COUNT($IN123:KP123)+1,$G$4:$EH$8,KQ$14,0)*$D123,IF($C123=KQ$17,$G$7*$D123,""))</f>
        <v/>
      </c>
      <c r="KR123" s="34" t="str">
        <f>IF(KQ123&lt;&gt;"",HLOOKUP(COUNT($IN123:KQ123)+1,$G$4:$EH$8,KR$14,0)*$D123,IF($C123=KR$17,$G$7*$D123,""))</f>
        <v/>
      </c>
      <c r="KS123" s="34" t="str">
        <f>IF(KR123&lt;&gt;"",HLOOKUP(COUNT($IN123:KR123)+1,$G$4:$EH$8,KS$14,0)*$D123,IF($C123=KS$17,$G$7*$D123,""))</f>
        <v/>
      </c>
      <c r="KT123" s="34" t="str">
        <f>IF(KS123&lt;&gt;"",HLOOKUP(COUNT($IN123:KS123)+1,$G$4:$EH$8,KT$14,0)*$D123,IF($C123=KT$17,$G$7*$D123,""))</f>
        <v/>
      </c>
      <c r="KU123" s="34" t="str">
        <f>IF(KT123&lt;&gt;"",HLOOKUP(COUNT($IN123:KT123)+1,$G$4:$EH$8,KU$14,0)*$D123,IF($C123=KU$17,$G$7*$D123,""))</f>
        <v/>
      </c>
      <c r="KV123" s="34" t="str">
        <f>IF(KU123&lt;&gt;"",HLOOKUP(COUNT($IN123:KU123)+1,$G$4:$EH$8,KV$14,0)*$D123,IF($C123=KV$17,$G$7*$D123,""))</f>
        <v/>
      </c>
      <c r="KW123" s="34" t="str">
        <f>IF(KV123&lt;&gt;"",HLOOKUP(COUNT($IN123:KV123)+1,$G$4:$EH$8,KW$14,0)*$D123,IF($C123=KW$17,$G$7*$D123,""))</f>
        <v/>
      </c>
      <c r="KX123" s="34" t="str">
        <f>IF(KW123&lt;&gt;"",HLOOKUP(COUNT($IN123:KW123)+1,$G$4:$EH$8,KX$14,0)*$D123,IF($C123=KX$17,$G$7*$D123,""))</f>
        <v/>
      </c>
      <c r="KY123" s="34" t="str">
        <f>IF(KX123&lt;&gt;"",HLOOKUP(COUNT($IN123:KX123)+1,$G$4:$EH$8,KY$14,0)*$D123,IF($C123=KY$17,$G$7*$D123,""))</f>
        <v/>
      </c>
      <c r="KZ123" s="34" t="str">
        <f>IF(KY123&lt;&gt;"",HLOOKUP(COUNT($IN123:KY123)+1,$G$4:$EH$8,KZ$14,0)*$D123,IF($C123=KZ$17,$G$7*$D123,""))</f>
        <v/>
      </c>
      <c r="LA123" s="34" t="str">
        <f>IF(KZ123&lt;&gt;"",HLOOKUP(COUNT($IN123:KZ123)+1,$G$4:$EH$8,LA$14,0)*$D123,IF($C123=LA$17,$G$7*$D123,""))</f>
        <v/>
      </c>
      <c r="LB123" s="34" t="str">
        <f>IF(LA123&lt;&gt;"",HLOOKUP(COUNT($IN123:LA123)+1,$G$4:$EH$8,LB$14,0)*$D123,IF($C123=LB$17,$G$7*$D123,""))</f>
        <v/>
      </c>
      <c r="LC123" s="34" t="str">
        <f>IF(LB123&lt;&gt;"",HLOOKUP(COUNT($IN123:LB123)+1,$G$4:$EH$8,LC$14,0)*$D123,IF($C123=LC$17,$G$7*$D123,""))</f>
        <v/>
      </c>
      <c r="LD123" s="34" t="str">
        <f>IF(LC123&lt;&gt;"",HLOOKUP(COUNT($IN123:LC123)+1,$G$4:$EH$8,LD$14,0)*$D123,IF($C123=LD$17,$G$7*$D123,""))</f>
        <v/>
      </c>
      <c r="LE123" s="34" t="str">
        <f>IF(LD123&lt;&gt;"",HLOOKUP(COUNT($IN123:LD123)+1,$G$4:$EH$8,LE$14,0)*$D123,IF($C123=LE$17,$G$7*$D123,""))</f>
        <v/>
      </c>
      <c r="LF123" s="34" t="str">
        <f>IF(LE123&lt;&gt;"",HLOOKUP(COUNT($IN123:LE123)+1,$G$4:$EH$8,LF$14,0)*$D123,IF($C123=LF$17,$G$7*$D123,""))</f>
        <v/>
      </c>
      <c r="LG123" s="34" t="str">
        <f>IF(LF123&lt;&gt;"",HLOOKUP(COUNT($IN123:LF123)+1,$G$4:$EH$8,LG$14,0)*$D123,IF($C123=LG$17,$G$7*$D123,""))</f>
        <v/>
      </c>
      <c r="LH123" s="34" t="str">
        <f>IF(LG123&lt;&gt;"",HLOOKUP(COUNT($IN123:LG123)+1,$G$4:$EH$8,LH$14,0)*$D123,IF($C123=LH$17,$G$7*$D123,""))</f>
        <v/>
      </c>
      <c r="LI123" s="34" t="str">
        <f>IF(LH123&lt;&gt;"",HLOOKUP(COUNT($IN123:LH123)+1,$G$4:$EH$8,LI$14,0)*$D123,IF($C123=LI$17,$G$7*$D123,""))</f>
        <v/>
      </c>
      <c r="LJ123" s="34" t="str">
        <f>IF(LI123&lt;&gt;"",HLOOKUP(COUNT($IN123:LI123)+1,$G$4:$EH$8,LJ$14,0)*$D123,IF($C123=LJ$17,$G$7*$D123,""))</f>
        <v/>
      </c>
      <c r="LK123" s="34" t="str">
        <f>IF(LJ123&lt;&gt;"",HLOOKUP(COUNT($IN123:LJ123)+1,$G$4:$EH$8,LK$14,0)*$D123,IF($C123=LK$17,$G$7*$D123,""))</f>
        <v/>
      </c>
      <c r="LL123" s="34" t="str">
        <f>IF(LK123&lt;&gt;"",HLOOKUP(COUNT($IN123:LK123)+1,$G$4:$EH$8,LL$14,0)*$D123,IF($C123=LL$17,$G$7*$D123,""))</f>
        <v/>
      </c>
      <c r="LM123" s="34" t="str">
        <f>IF(LL123&lt;&gt;"",HLOOKUP(COUNT($IN123:LL123)+1,$G$4:$EH$8,LM$14,0)*$D123,IF($C123=LM$17,$G$7*$D123,""))</f>
        <v/>
      </c>
      <c r="LN123" s="34" t="str">
        <f>IF(LM123&lt;&gt;"",HLOOKUP(COUNT($IN123:LM123)+1,$G$4:$EH$8,LN$14,0)*$D123,IF($C123=LN$17,$G$7*$D123,""))</f>
        <v/>
      </c>
      <c r="LO123" s="34" t="str">
        <f>IF(LN123&lt;&gt;"",HLOOKUP(COUNT($IN123:LN123)+1,$G$4:$EH$8,LO$14,0)*$D123,IF($C123=LO$17,$G$7*$D123,""))</f>
        <v/>
      </c>
      <c r="LP123" s="34" t="str">
        <f>IF(LO123&lt;&gt;"",HLOOKUP(COUNT($IN123:LO123)+1,$G$4:$EH$8,LP$14,0)*$D123,IF($C123=LP$17,$G$7*$D123,""))</f>
        <v/>
      </c>
      <c r="LQ123" s="34" t="str">
        <f>IF(LP123&lt;&gt;"",HLOOKUP(COUNT($IN123:LP123)+1,$G$4:$EH$8,LQ$14,0)*$D123,IF($C123=LQ$17,$G$7*$D123,""))</f>
        <v/>
      </c>
      <c r="LR123" s="34" t="str">
        <f>IF(LQ123&lt;&gt;"",HLOOKUP(COUNT($IN123:LQ123)+1,$G$4:$EH$8,LR$14,0)*$D123,IF($C123=LR$17,$G$7*$D123,""))</f>
        <v/>
      </c>
      <c r="LS123" s="34" t="str">
        <f>IF(LR123&lt;&gt;"",HLOOKUP(COUNT($IN123:LR123)+1,$G$4:$EH$8,LS$14,0)*$D123,IF($C123=LS$17,$G$7*$D123,""))</f>
        <v/>
      </c>
      <c r="LT123" s="34" t="str">
        <f>IF(LS123&lt;&gt;"",HLOOKUP(COUNT($IN123:LS123)+1,$G$4:$EH$8,LT$14,0)*$D123,IF($C123=LT$17,$G$7*$D123,""))</f>
        <v/>
      </c>
      <c r="LU123" s="34" t="str">
        <f>IF(LT123&lt;&gt;"",HLOOKUP(COUNT($IN123:LT123)+1,$G$4:$EH$8,LU$14,0)*$D123,IF($C123=LU$17,$G$7*$D123,""))</f>
        <v/>
      </c>
      <c r="LV123" s="34" t="str">
        <f>IF(LU123&lt;&gt;"",HLOOKUP(COUNT($IN123:LU123)+1,$G$4:$EH$8,LV$14,0)*$D123,IF($C123=LV$17,$G$7*$D123,""))</f>
        <v/>
      </c>
      <c r="LW123" s="34" t="str">
        <f>IF(LV123&lt;&gt;"",HLOOKUP(COUNT($IN123:LV123)+1,$G$4:$EH$8,LW$14,0)*$D123,IF($C123=LW$17,$G$7*$D123,""))</f>
        <v/>
      </c>
      <c r="LX123" s="34" t="str">
        <f>IF(LW123&lt;&gt;"",HLOOKUP(COUNT($IN123:LW123)+1,$G$4:$EH$8,LX$14,0)*$D123,IF($C123=LX$17,$G$7*$D123,""))</f>
        <v/>
      </c>
      <c r="LY123" s="34" t="str">
        <f>IF(LX123&lt;&gt;"",HLOOKUP(COUNT($IN123:LX123)+1,$G$4:$EH$8,LY$14,0)*$D123,IF($C123=LY$17,$G$7*$D123,""))</f>
        <v/>
      </c>
      <c r="LZ123" s="34" t="str">
        <f>IF(LY123&lt;&gt;"",HLOOKUP(COUNT($IN123:LY123)+1,$G$4:$EH$8,LZ$14,0)*$D123,IF($C123=LZ$17,$G$7*$D123,""))</f>
        <v/>
      </c>
      <c r="MA123" s="34" t="str">
        <f>IF(LZ123&lt;&gt;"",HLOOKUP(COUNT($IN123:LZ123)+1,$G$4:$EH$8,MA$14,0)*$D123,IF($C123=MA$17,$G$7*$D123,""))</f>
        <v/>
      </c>
      <c r="MB123" s="34" t="str">
        <f>IF(MA123&lt;&gt;"",HLOOKUP(COUNT($IN123:MA123)+1,$G$4:$EH$8,MB$14,0)*$D123,IF($C123=MB$17,$G$7*$D123,""))</f>
        <v/>
      </c>
      <c r="MC123" s="34" t="str">
        <f>IF(MB123&lt;&gt;"",HLOOKUP(COUNT($IN123:MB123)+1,$G$4:$EH$8,MC$14,0)*$D123,IF($C123=MC$17,$G$7*$D123,""))</f>
        <v/>
      </c>
      <c r="MD123" s="34" t="str">
        <f>IF(MC123&lt;&gt;"",HLOOKUP(COUNT($IN123:MC123)+1,$G$4:$EH$8,MD$14,0)*$D123,IF($C123=MD$17,$G$7*$D123,""))</f>
        <v/>
      </c>
      <c r="ME123" s="34" t="str">
        <f>IF(MD123&lt;&gt;"",HLOOKUP(COUNT($IN123:MD123)+1,$G$4:$EH$8,ME$14,0)*$D123,IF($C123=ME$17,$G$7*$D123,""))</f>
        <v/>
      </c>
      <c r="MF123" s="1330" t="str">
        <f>IF(ME123&lt;&gt;"",HLOOKUP(COUNT($IN123:ME123)+1,$G$4:$EH$8,MF$14,0)*$D123,IF($C123=MF$17,$G$7*$D123,""))</f>
        <v/>
      </c>
      <c r="MG123" s="1330" t="str">
        <f>IF(MF123&lt;&gt;"",HLOOKUP(COUNT($IN123:MF123)+1,$G$4:$EH$8,MG$14,0)*$D123,IF($C123=MG$17,$G$7*$D123,""))</f>
        <v/>
      </c>
      <c r="MH123" s="1330" t="str">
        <f>IF(MG123&lt;&gt;"",HLOOKUP(COUNT($IN123:MG123)+1,$G$4:$EH$8,MH$14,0)*$D123,IF($C123=MH$17,$G$7*$D123,""))</f>
        <v/>
      </c>
      <c r="MI123" s="1330" t="str">
        <f>IF(MH123&lt;&gt;"",HLOOKUP(COUNT($IN123:MH123)+1,$G$4:$EH$8,MI$14,0)*$D123,IF($C123=MI$17,$G$7*$D123,""))</f>
        <v/>
      </c>
      <c r="MJ123" s="1330" t="str">
        <f>IF(MI123&lt;&gt;"",HLOOKUP(COUNT($IN123:MI123)+1,$G$4:$EH$8,MJ$14,0)*$D123,IF($C123=MJ$17,$G$7*$D123,""))</f>
        <v/>
      </c>
      <c r="MK123" s="1330" t="str">
        <f>IF(MJ123&lt;&gt;"",HLOOKUP(COUNT($IN123:MJ123)+1,$G$4:$EH$8,MK$14,0)*$D123,IF($C123=MK$17,$G$7*$D123,""))</f>
        <v/>
      </c>
      <c r="ML123" s="1330" t="str">
        <f>IF(MK123&lt;&gt;"",HLOOKUP(COUNT($IN123:MK123)+1,$G$4:$EH$8,ML$14,0)*$D123,IF($C123=ML$17,$G$7*$D123,""))</f>
        <v/>
      </c>
      <c r="MM123" s="1330" t="str">
        <f>IF(ML123&lt;&gt;"",HLOOKUP(COUNT($IN123:ML123)+1,$G$4:$EH$8,MM$14,0)*$D123,IF($C123=MM$17,$G$7*$D123,""))</f>
        <v/>
      </c>
      <c r="MN123" s="1330" t="str">
        <f>IF(MM123&lt;&gt;"",HLOOKUP(COUNT($IN123:MM123)+1,$G$4:$EH$8,MN$14,0)*$D123,IF($C123=MN$17,$G$7*$D123,""))</f>
        <v/>
      </c>
      <c r="MO123" s="1330">
        <f>IF(MN123&lt;&gt;"",HLOOKUP(COUNT($IN123:MN123)+1,$G$4:$EH$8,MO$14,0)*$D123,IF($C123=MO$17,$G$7*$D123,""))</f>
        <v>0</v>
      </c>
      <c r="MP123" s="1330">
        <f>IF(MO123&lt;&gt;"",HLOOKUP(COUNT($IN123:MO123)+1,$G$4:$EH$8,MP$14,0)*$D123,IF($C123=MP$17,$G$7*$D123,""))</f>
        <v>3750</v>
      </c>
      <c r="MQ123" s="1330">
        <f>IF(MP123&lt;&gt;"",HLOOKUP(COUNT($IN123:MP123)+1,$G$4:$EH$8,MQ$14,0)*$D123,IF($C123=MQ$17,$G$7*$D123,""))</f>
        <v>3750</v>
      </c>
      <c r="MR123" s="1330">
        <f>IF(MQ123&lt;&gt;"",HLOOKUP(COUNT($IN123:MQ123)+1,$G$4:$EH$8,MR$14,0)*$D123,IF($C123=MR$17,$G$7*$D123,""))</f>
        <v>3750</v>
      </c>
      <c r="MS123" s="1330">
        <f>IF(MR123&lt;&gt;"",HLOOKUP(COUNT($IN123:MR123)+1,$G$4:$EH$8,MS$14,0)*$D123,IF($C123=MS$17,$G$7*$D123,""))</f>
        <v>3750</v>
      </c>
      <c r="MT123" s="1330">
        <f>IF(MS123&lt;&gt;"",HLOOKUP(COUNT($IN123:MS123)+1,$G$4:$EH$8,MT$14,0)*$D123,IF($C123=MT$17,$G$7*$D123,""))</f>
        <v>3770.1909201741591</v>
      </c>
      <c r="MU123" s="1330">
        <f>IF(MT123&lt;&gt;"",HLOOKUP(COUNT($IN123:MT123)+1,$G$4:$EH$8,MU$14,0)*$D123,IF($C123=MU$17,$G$7*$D123,""))</f>
        <v>4524.2291042089882</v>
      </c>
      <c r="MV123" s="1330">
        <f>IF(MU123&lt;&gt;"",HLOOKUP(COUNT($IN123:MU123)+1,$G$4:$EH$8,MV$14,0)*$D123,IF($C123=MV$17,$G$7*$D123,""))</f>
        <v>5248.1057608824267</v>
      </c>
      <c r="MW123" s="1330">
        <f>IF(MV123&lt;&gt;"",HLOOKUP(COUNT($IN123:MV123)+1,$G$4:$EH$8,MW$14,0)*$D123,IF($C123=MW$17,$G$7*$D123,""))</f>
        <v>5982.8405674059686</v>
      </c>
      <c r="MX123" s="1330">
        <f>IF(MW123&lt;&gt;"",HLOOKUP(COUNT($IN123:MW123)+1,$G$4:$EH$8,MX$14,0)*$D123,IF($C123=MX$17,$G$7*$D123,""))</f>
        <v>6760.6098411687399</v>
      </c>
      <c r="MY123" s="1330">
        <f>IF(MX123&lt;&gt;"",HLOOKUP(COUNT($IN123:MX123)+1,$G$4:$EH$8,MY$14,0)*$D123,IF($C123=MY$17,$G$7*$D123,""))</f>
        <v>7504.2769236973027</v>
      </c>
      <c r="MZ123" s="1330">
        <f>IF(MY123&lt;&gt;"",HLOOKUP(COUNT($IN123:MY123)+1,$G$4:$EH$8,MZ$14,0)*$D123,IF($C123=MZ$17,$G$7*$D123,""))</f>
        <v>8254.7046160670325</v>
      </c>
      <c r="NA123" s="1330">
        <f>IF(MZ123&lt;&gt;"",HLOOKUP(COUNT($IN123:MZ123)+1,$G$4:$EH$8,NA$14,0)*$D123,IF($C123=NA$17,$G$7*$D123,""))</f>
        <v>6191.0284620502789</v>
      </c>
      <c r="NB123" s="1330">
        <f>IF(NA123&lt;&gt;"",HLOOKUP(COUNT($IN123:NA123)+1,$G$4:$EH$8,NB$14,0)*$D123,IF($C123=NB$17,$G$7*$D123,""))</f>
        <v>5881.4770389477608</v>
      </c>
      <c r="NC123" s="1330">
        <f>IF(NB123&lt;&gt;"",HLOOKUP(COUNT($IN123:NB123)+1,$G$4:$EH$8,NC$14,0)*$D123,IF($C123=NC$17,$G$7*$D123,""))</f>
        <v>6469.6247428425395</v>
      </c>
      <c r="ND123" s="1330">
        <f>IF(NC123&lt;&gt;"",HLOOKUP(COUNT($IN123:NC123)+1,$G$4:$EH$8,ND$14,0)*$D123,IF($C123=ND$17,$G$7*$D123,""))</f>
        <v>7116.5872171267965</v>
      </c>
      <c r="NF123" s="34" t="str">
        <f>IF(NE123&lt;&gt;"",HLOOKUP(COUNT($NE123:NE123)+1,$G$4:$EH$8,NF$14,0)*$D123,IF($C123=NF$17,$G$8*$D123,""))</f>
        <v/>
      </c>
      <c r="NG123" s="34" t="str">
        <f>IF(NF123&lt;&gt;"",HLOOKUP(COUNT($NE123:NF123)+1,$G$4:$EH$8,NG$14,0)*$D123,IF($C123=NG$17,$G$8*$D123,""))</f>
        <v/>
      </c>
      <c r="NH123" s="34" t="str">
        <f>IF(NG123&lt;&gt;"",HLOOKUP(COUNT($NE123:NG123)+1,$G$4:$EH$8,NH$14,0)*$D123,IF($C123=NH$17,$G$8*$D123,""))</f>
        <v/>
      </c>
      <c r="NI123" s="34" t="str">
        <f>IF(NH123&lt;&gt;"",HLOOKUP(COUNT($NE123:NH123)+1,$G$4:$EH$8,NI$14,0)*$D123,IF($C123=NI$17,$G$8*$D123,""))</f>
        <v/>
      </c>
      <c r="NJ123" s="34" t="str">
        <f>IF(NI123&lt;&gt;"",HLOOKUP(COUNT($NE123:NI123)+1,$G$4:$EH$8,NJ$14,0)*$D123,IF($C123=NJ$17,$G$8*$D123,""))</f>
        <v/>
      </c>
      <c r="NK123" s="34" t="str">
        <f>IF(NJ123&lt;&gt;"",HLOOKUP(COUNT($NE123:NJ123)+1,$G$4:$EH$8,NK$14,0)*$D123,IF($C123=NK$17,$G$8*$D123,""))</f>
        <v/>
      </c>
      <c r="NL123" s="34" t="str">
        <f>IF(NK123&lt;&gt;"",HLOOKUP(COUNT($NE123:NK123)+1,$G$4:$EH$8,NL$14,0)*$D123,IF($C123=NL$17,$G$8*$D123,""))</f>
        <v/>
      </c>
      <c r="NM123" s="34" t="str">
        <f>IF(NL123&lt;&gt;"",HLOOKUP(COUNT($NE123:NL123)+1,$G$4:$EH$8,NM$14,0)*$D123,IF($C123=NM$17,$G$8*$D123,""))</f>
        <v/>
      </c>
      <c r="NN123" s="34" t="str">
        <f>IF(NM123&lt;&gt;"",HLOOKUP(COUNT($NE123:NM123)+1,$G$4:$EH$8,NN$14,0)*$D123,IF($C123=NN$17,$G$8*$D123,""))</f>
        <v/>
      </c>
      <c r="NO123" s="34" t="str">
        <f>IF(NN123&lt;&gt;"",HLOOKUP(COUNT($NE123:NN123)+1,$G$4:$EH$8,NO$14,0)*$D123,IF($C123=NO$17,$G$8*$D123,""))</f>
        <v/>
      </c>
      <c r="NP123" s="34" t="str">
        <f>IF(NO123&lt;&gt;"",HLOOKUP(COUNT($NE123:NO123)+1,$G$4:$EH$8,NP$14,0)*$D123,IF($C123=NP$17,$G$8*$D123,""))</f>
        <v/>
      </c>
      <c r="NQ123" s="34" t="str">
        <f>IF(NP123&lt;&gt;"",HLOOKUP(COUNT($NE123:NP123)+1,$G$4:$EH$8,NQ$14,0)*$D123,IF($C123=NQ$17,$G$8*$D123,""))</f>
        <v/>
      </c>
      <c r="NR123" s="34" t="str">
        <f>IF(NQ123&lt;&gt;"",HLOOKUP(COUNT($NE123:NQ123)+1,$G$4:$EH$8,NR$14,0)*$D123,IF($C123=NR$17,$G$8*$D123,""))</f>
        <v/>
      </c>
      <c r="NS123" s="34" t="str">
        <f>IF(NR123&lt;&gt;"",HLOOKUP(COUNT($NE123:NR123)+1,$G$4:$EH$8,NS$14,0)*$D123,IF($C123=NS$17,$G$8*$D123,""))</f>
        <v/>
      </c>
      <c r="NT123" s="34" t="str">
        <f>IF(NS123&lt;&gt;"",HLOOKUP(COUNT($NE123:NS123)+1,$G$4:$EH$8,NT$14,0)*$D123,IF($C123=NT$17,$G$8*$D123,""))</f>
        <v/>
      </c>
      <c r="NU123" s="34" t="str">
        <f>IF(NT123&lt;&gt;"",HLOOKUP(COUNT($NE123:NT123)+1,$G$4:$EH$8,NU$14,0)*$D123,IF($C123=NU$17,$G$8*$D123,""))</f>
        <v/>
      </c>
      <c r="NV123" s="34" t="str">
        <f>IF(NU123&lt;&gt;"",HLOOKUP(COUNT($NE123:NU123)+1,$G$4:$EH$8,NV$14,0)*$D123,IF($C123=NV$17,$G$8*$D123,""))</f>
        <v/>
      </c>
      <c r="NW123" s="34" t="str">
        <f>IF(NV123&lt;&gt;"",HLOOKUP(COUNT($NE123:NV123)+1,$G$4:$EH$8,NW$14,0)*$D123,IF($C123=NW$17,$G$8*$D123,""))</f>
        <v/>
      </c>
      <c r="NX123" s="34" t="str">
        <f>IF(NW123&lt;&gt;"",HLOOKUP(COUNT($NE123:NW123)+1,$G$4:$EH$8,NX$14,0)*$D123,IF($C123=NX$17,$G$8*$D123,""))</f>
        <v/>
      </c>
      <c r="NY123" s="34" t="str">
        <f>IF(NX123&lt;&gt;"",HLOOKUP(COUNT($NE123:NX123)+1,$G$4:$EH$8,NY$14,0)*$D123,IF($C123=NY$17,$G$8*$D123,""))</f>
        <v/>
      </c>
      <c r="NZ123" s="34" t="str">
        <f>IF(NY123&lt;&gt;"",HLOOKUP(COUNT($NE123:NY123)+1,$G$4:$EH$8,NZ$14,0)*$D123,IF($C123=NZ$17,$G$8*$D123,""))</f>
        <v/>
      </c>
      <c r="OA123" s="34" t="str">
        <f>IF(NZ123&lt;&gt;"",HLOOKUP(COUNT($NE123:NZ123)+1,$G$4:$EH$8,OA$14,0)*$D123,IF($C123=OA$17,$G$8*$D123,""))</f>
        <v/>
      </c>
      <c r="OB123" s="34" t="str">
        <f>IF(OA123&lt;&gt;"",HLOOKUP(COUNT($NE123:OA123)+1,$G$4:$EH$8,OB$14,0)*$D123,IF($C123=OB$17,$G$8*$D123,""))</f>
        <v/>
      </c>
      <c r="OC123" s="34" t="str">
        <f>IF(OB123&lt;&gt;"",HLOOKUP(COUNT($NE123:OB123)+1,$G$4:$EH$8,OC$14,0)*$D123,IF($C123=OC$17,$G$8*$D123,""))</f>
        <v/>
      </c>
      <c r="OD123" s="34" t="str">
        <f>IF(OC123&lt;&gt;"",HLOOKUP(COUNT($NE123:OC123)+1,$G$4:$EH$8,OD$14,0)*$D123,IF($C123=OD$17,$G$8*$D123,""))</f>
        <v/>
      </c>
      <c r="OE123" s="34" t="str">
        <f>IF(OD123&lt;&gt;"",HLOOKUP(COUNT($NE123:OD123)+1,$G$4:$EH$8,OE$14,0)*$D123,IF($C123=OE$17,$G$8*$D123,""))</f>
        <v/>
      </c>
      <c r="OF123" s="34" t="str">
        <f>IF(OE123&lt;&gt;"",HLOOKUP(COUNT($NE123:OE123)+1,$G$4:$EH$8,OF$14,0)*$D123,IF($C123=OF$17,$G$8*$D123,""))</f>
        <v/>
      </c>
      <c r="OG123" s="34" t="str">
        <f>IF(OF123&lt;&gt;"",HLOOKUP(COUNT($NE123:OF123)+1,$G$4:$EH$8,OG$14,0)*$D123,IF($C123=OG$17,$G$8*$D123,""))</f>
        <v/>
      </c>
      <c r="OH123" s="34" t="str">
        <f>IF(OG123&lt;&gt;"",HLOOKUP(COUNT($NE123:OG123)+1,$G$4:$EH$8,OH$14,0)*$D123,IF($C123=OH$17,$G$8*$D123,""))</f>
        <v/>
      </c>
      <c r="OI123" s="34" t="str">
        <f>IF(OH123&lt;&gt;"",HLOOKUP(COUNT($NE123:OH123)+1,$G$4:$EH$8,OI$14,0)*$D123,IF($C123=OI$17,$G$8*$D123,""))</f>
        <v/>
      </c>
      <c r="OJ123" s="34" t="str">
        <f>IF(OI123&lt;&gt;"",HLOOKUP(COUNT($NE123:OI123)+1,$G$4:$EH$8,OJ$14,0)*$D123,IF($C123=OJ$17,$G$8*$D123,""))</f>
        <v/>
      </c>
      <c r="OK123" s="34" t="str">
        <f>IF(OJ123&lt;&gt;"",HLOOKUP(COUNT($NE123:OJ123)+1,$G$4:$EH$8,OK$14,0)*$D123,IF($C123=OK$17,$G$8*$D123,""))</f>
        <v/>
      </c>
      <c r="OL123" s="34" t="str">
        <f>IF(OK123&lt;&gt;"",HLOOKUP(COUNT($NE123:OK123)+1,$G$4:$EH$8,OL$14,0)*$D123,IF($C123=OL$17,$G$8*$D123,""))</f>
        <v/>
      </c>
      <c r="OM123" s="34" t="str">
        <f>IF(OL123&lt;&gt;"",HLOOKUP(COUNT($NE123:OL123)+1,$G$4:$EH$8,OM$14,0)*$D123,IF($C123=OM$17,$G$8*$D123,""))</f>
        <v/>
      </c>
      <c r="ON123" s="34" t="str">
        <f>IF(OM123&lt;&gt;"",HLOOKUP(COUNT($NE123:OM123)+1,$G$4:$EH$8,ON$14,0)*$D123,IF($C123=ON$17,$G$8*$D123,""))</f>
        <v/>
      </c>
      <c r="OO123" s="34" t="str">
        <f>IF(ON123&lt;&gt;"",HLOOKUP(COUNT($NE123:ON123)+1,$G$4:$EH$8,OO$14,0)*$D123,IF($C123=OO$17,$G$8*$D123,""))</f>
        <v/>
      </c>
      <c r="OP123" s="34" t="str">
        <f>IF(OO123&lt;&gt;"",HLOOKUP(COUNT($NE123:OO123)+1,$G$4:$EH$8,OP$14,0)*$D123,IF($C123=OP$17,$G$8*$D123,""))</f>
        <v/>
      </c>
      <c r="OQ123" s="34" t="str">
        <f>IF(OP123&lt;&gt;"",HLOOKUP(COUNT($NE123:OP123)+1,$G$4:$EH$8,OQ$14,0)*$D123,IF($C123=OQ$17,$G$8*$D123,""))</f>
        <v/>
      </c>
      <c r="OR123" s="34" t="str">
        <f>IF(OQ123&lt;&gt;"",HLOOKUP(COUNT($NE123:OQ123)+1,$G$4:$EH$8,OR$14,0)*$D123,IF($C123=OR$17,$G$8*$D123,""))</f>
        <v/>
      </c>
      <c r="OS123" s="34" t="str">
        <f>IF(OR123&lt;&gt;"",HLOOKUP(COUNT($NE123:OR123)+1,$G$4:$EH$8,OS$14,0)*$D123,IF($C123=OS$17,$G$8*$D123,""))</f>
        <v/>
      </c>
      <c r="OT123" s="34" t="str">
        <f>IF(OS123&lt;&gt;"",HLOOKUP(COUNT($NE123:OS123)+1,$G$4:$EH$8,OT$14,0)*$D123,IF($C123=OT$17,$G$8*$D123,""))</f>
        <v/>
      </c>
      <c r="OU123" s="34" t="str">
        <f>IF(OT123&lt;&gt;"",HLOOKUP(COUNT($NE123:OT123)+1,$G$4:$EH$8,OU$14,0)*$D123,IF($C123=OU$17,$G$8*$D123,""))</f>
        <v/>
      </c>
      <c r="OV123" s="34" t="str">
        <f>IF(OU123&lt;&gt;"",HLOOKUP(COUNT($NE123:OU123)+1,$G$4:$EH$8,OV$14,0)*$D123,IF($C123=OV$17,$G$8*$D123,""))</f>
        <v/>
      </c>
      <c r="OW123" s="34" t="str">
        <f>IF(OV123&lt;&gt;"",HLOOKUP(COUNT($NE123:OV123)+1,$G$4:$EH$8,OW$14,0)*$D123,IF($C123=OW$17,$G$8*$D123,""))</f>
        <v/>
      </c>
      <c r="OX123" s="34" t="str">
        <f>IF(OW123&lt;&gt;"",HLOOKUP(COUNT($NE123:OW123)+1,$G$4:$EH$8,OX$14,0)*$D123,IF($C123=OX$17,$G$8*$D123,""))</f>
        <v/>
      </c>
      <c r="OY123" s="34" t="str">
        <f>IF(OX123&lt;&gt;"",HLOOKUP(COUNT($NE123:OX123)+1,$G$4:$EH$8,OY$14,0)*$D123,IF($C123=OY$17,$G$8*$D123,""))</f>
        <v/>
      </c>
      <c r="OZ123" s="34" t="str">
        <f>IF(OY123&lt;&gt;"",HLOOKUP(COUNT($NE123:OY123)+1,$G$4:$EH$8,OZ$14,0)*$D123,IF($C123=OZ$17,$G$8*$D123,""))</f>
        <v/>
      </c>
      <c r="PA123" s="34" t="str">
        <f>IF(OZ123&lt;&gt;"",HLOOKUP(COUNT($NE123:OZ123)+1,$G$4:$EH$8,PA$14,0)*$D123,IF($C123=PA$17,$G$8*$D123,""))</f>
        <v/>
      </c>
      <c r="PB123" s="34" t="str">
        <f>IF(PA123&lt;&gt;"",HLOOKUP(COUNT($NE123:PA123)+1,$G$4:$EH$8,PB$14,0)*$D123,IF($C123=PB$17,$G$8*$D123,""))</f>
        <v/>
      </c>
      <c r="PC123" s="34" t="str">
        <f>IF(PB123&lt;&gt;"",HLOOKUP(COUNT($NE123:PB123)+1,$G$4:$EH$8,PC$14,0)*$D123,IF($C123=PC$17,$G$8*$D123,""))</f>
        <v/>
      </c>
      <c r="PD123" s="34" t="str">
        <f>IF(PC123&lt;&gt;"",HLOOKUP(COUNT($NE123:PC123)+1,$G$4:$EH$8,PD$14,0)*$D123,IF($C123=PD$17,$G$8*$D123,""))</f>
        <v/>
      </c>
      <c r="PE123" s="34" t="str">
        <f>IF(PD123&lt;&gt;"",HLOOKUP(COUNT($NE123:PD123)+1,$G$4:$EH$8,PE$14,0)*$D123,IF($C123=PE$17,$G$8*$D123,""))</f>
        <v/>
      </c>
      <c r="PF123" s="34" t="str">
        <f>IF(PE123&lt;&gt;"",HLOOKUP(COUNT($NE123:PE123)+1,$G$4:$EH$8,PF$14,0)*$D123,IF($C123=PF$17,$G$8*$D123,""))</f>
        <v/>
      </c>
      <c r="PG123" s="34" t="str">
        <f>IF(PF123&lt;&gt;"",HLOOKUP(COUNT($NE123:PF123)+1,$G$4:$EH$8,PG$14,0)*$D123,IF($C123=PG$17,$G$8*$D123,""))</f>
        <v/>
      </c>
      <c r="PH123" s="34" t="str">
        <f>IF(PG123&lt;&gt;"",HLOOKUP(COUNT($NE123:PG123)+1,$G$4:$EH$8,PH$14,0)*$D123,IF($C123=PH$17,$G$8*$D123,""))</f>
        <v/>
      </c>
      <c r="PI123" s="34" t="str">
        <f>IF(PH123&lt;&gt;"",HLOOKUP(COUNT($NE123:PH123)+1,$G$4:$EH$8,PI$14,0)*$D123,IF($C123=PI$17,$G$8*$D123,""))</f>
        <v/>
      </c>
      <c r="PJ123" s="34" t="str">
        <f>IF(PI123&lt;&gt;"",HLOOKUP(COUNT($NE123:PI123)+1,$G$4:$EH$8,PJ$14,0)*$D123,IF($C123=PJ$17,$G$8*$D123,""))</f>
        <v/>
      </c>
      <c r="PK123" s="34" t="str">
        <f>IF(PJ123&lt;&gt;"",HLOOKUP(COUNT($NE123:PJ123)+1,$G$4:$EH$8,PK$14,0)*$D123,IF($C123=PK$17,$G$8*$D123,""))</f>
        <v/>
      </c>
      <c r="PL123" s="34" t="str">
        <f>IF(PK123&lt;&gt;"",HLOOKUP(COUNT($NE123:PK123)+1,$G$4:$EH$8,PL$14,0)*$D123,IF($C123=PL$17,$G$8*$D123,""))</f>
        <v/>
      </c>
      <c r="PM123" s="34" t="str">
        <f>IF(PL123&lt;&gt;"",HLOOKUP(COUNT($NE123:PL123)+1,$G$4:$EH$8,PM$14,0)*$D123,IF($C123=PM$17,$G$8*$D123,""))</f>
        <v/>
      </c>
      <c r="PN123" s="34" t="str">
        <f>IF(PM123&lt;&gt;"",HLOOKUP(COUNT($NE123:PM123)+1,$G$4:$EH$8,PN$14,0)*$D123,IF($C123=PN$17,$G$8*$D123,""))</f>
        <v/>
      </c>
      <c r="PO123" s="34" t="str">
        <f>IF(PN123&lt;&gt;"",HLOOKUP(COUNT($NE123:PN123)+1,$G$4:$EH$8,PO$14,0)*$D123,IF($C123=PO$17,$G$8*$D123,""))</f>
        <v/>
      </c>
      <c r="PP123" s="34" t="str">
        <f>IF(PO123&lt;&gt;"",HLOOKUP(COUNT($NE123:PO123)+1,$G$4:$EH$8,PP$14,0)*$D123,IF($C123=PP$17,$G$8*$D123,""))</f>
        <v/>
      </c>
      <c r="PQ123" s="34" t="str">
        <f>IF(PP123&lt;&gt;"",HLOOKUP(COUNT($NE123:PP123)+1,$G$4:$EH$8,PQ$14,0)*$D123,IF($C123=PQ$17,$G$8*$D123,""))</f>
        <v/>
      </c>
      <c r="PR123" s="34" t="str">
        <f>IF(PQ123&lt;&gt;"",HLOOKUP(COUNT($NE123:PQ123)+1,$G$4:$EH$8,PR$14,0)*$D123,IF($C123=PR$17,$G$8*$D123,""))</f>
        <v/>
      </c>
      <c r="PS123" s="34" t="str">
        <f>IF(PR123&lt;&gt;"",HLOOKUP(COUNT($NE123:PR123)+1,$G$4:$EH$8,PS$14,0)*$D123,IF($C123=PS$17,$G$8*$D123,""))</f>
        <v/>
      </c>
      <c r="PT123" s="34" t="str">
        <f>IF(PS123&lt;&gt;"",HLOOKUP(COUNT($NE123:PS123)+1,$G$4:$EH$8,PT$14,0)*$D123,IF($C123=PT$17,$G$8*$D123,""))</f>
        <v/>
      </c>
      <c r="PU123" s="34" t="str">
        <f>IF(PT123&lt;&gt;"",HLOOKUP(COUNT($NE123:PT123)+1,$G$4:$EH$8,PU$14,0)*$D123,IF($C123=PU$17,$G$8*$D123,""))</f>
        <v/>
      </c>
      <c r="PV123" s="34" t="str">
        <f>IF(PU123&lt;&gt;"",HLOOKUP(COUNT($NE123:PU123)+1,$G$4:$EH$8,PV$14,0)*$D123,IF($C123=PV$17,$G$8*$D123,""))</f>
        <v/>
      </c>
      <c r="PW123" s="34" t="str">
        <f>IF(PV123&lt;&gt;"",HLOOKUP(COUNT($NE123:PV123)+1,$G$4:$EH$8,PW$14,0)*$D123,IF($C123=PW$17,$G$8*$D123,""))</f>
        <v/>
      </c>
      <c r="PX123" s="34" t="str">
        <f>IF(PW123&lt;&gt;"",HLOOKUP(COUNT($NE123:PW123)+1,$G$4:$EH$8,PX$14,0)*$D123,IF($C123=PX$17,$G$8*$D123,""))</f>
        <v/>
      </c>
      <c r="PY123" s="34" t="str">
        <f>IF(PX123&lt;&gt;"",HLOOKUP(COUNT($NE123:PX123)+1,$G$4:$EH$8,PY$14,0)*$D123,IF($C123=PY$17,$G$8*$D123,""))</f>
        <v/>
      </c>
      <c r="PZ123" s="34" t="str">
        <f>IF(PY123&lt;&gt;"",HLOOKUP(COUNT($NE123:PY123)+1,$G$4:$EH$8,PZ$14,0)*$D123,IF($C123=PZ$17,$G$8*$D123,""))</f>
        <v/>
      </c>
      <c r="QA123" s="34" t="str">
        <f>IF(PZ123&lt;&gt;"",HLOOKUP(COUNT($NE123:PZ123)+1,$G$4:$EH$8,QA$14,0)*$D123,IF($C123=QA$17,$G$8*$D123,""))</f>
        <v/>
      </c>
      <c r="QB123" s="34" t="str">
        <f>IF(QA123&lt;&gt;"",HLOOKUP(COUNT($NE123:QA123)+1,$G$4:$EH$8,QB$14,0)*$D123,IF($C123=QB$17,$G$8*$D123,""))</f>
        <v/>
      </c>
      <c r="QC123" s="34" t="str">
        <f>IF(QB123&lt;&gt;"",HLOOKUP(COUNT($NE123:QB123)+1,$G$4:$EH$8,QC$14,0)*$D123,IF($C123=QC$17,$G$8*$D123,""))</f>
        <v/>
      </c>
      <c r="QD123" s="34" t="str">
        <f>IF(QC123&lt;&gt;"",HLOOKUP(COUNT($NE123:QC123)+1,$G$4:$EH$8,QD$14,0)*$D123,IF($C123=QD$17,$G$8*$D123,""))</f>
        <v/>
      </c>
      <c r="QE123" s="34" t="str">
        <f>IF(QD123&lt;&gt;"",HLOOKUP(COUNT($NE123:QD123)+1,$G$4:$EH$8,QE$14,0)*$D123,IF($C123=QE$17,$G$8*$D123,""))</f>
        <v/>
      </c>
      <c r="QF123" s="34" t="str">
        <f>IF(QE123&lt;&gt;"",HLOOKUP(COUNT($NE123:QE123)+1,$G$4:$EH$8,QF$14,0)*$D123,IF($C123=QF$17,$G$8*$D123,""))</f>
        <v/>
      </c>
      <c r="QG123" s="34" t="str">
        <f>IF(QF123&lt;&gt;"",HLOOKUP(COUNT($NE123:QF123)+1,$G$4:$EH$8,QG$14,0)*$D123,IF($C123=QG$17,$G$8*$D123,""))</f>
        <v/>
      </c>
      <c r="QH123" s="34" t="str">
        <f>IF(QG123&lt;&gt;"",HLOOKUP(COUNT($NE123:QG123)+1,$G$4:$EH$8,QH$14,0)*$D123,IF($C123=QH$17,$G$8*$D123,""))</f>
        <v/>
      </c>
      <c r="QI123" s="34" t="str">
        <f>IF(QH123&lt;&gt;"",HLOOKUP(COUNT($NE123:QH123)+1,$G$4:$EH$8,QI$14,0)*$D123,IF($C123=QI$17,$G$8*$D123,""))</f>
        <v/>
      </c>
      <c r="QJ123" s="34" t="str">
        <f>IF(QI123&lt;&gt;"",HLOOKUP(COUNT($NE123:QI123)+1,$G$4:$EH$8,QJ$14,0)*$D123,IF($C123=QJ$17,$G$8*$D123,""))</f>
        <v/>
      </c>
      <c r="QK123" s="34" t="str">
        <f>IF(QJ123&lt;&gt;"",HLOOKUP(COUNT($NE123:QJ123)+1,$G$4:$EH$8,QK$14,0)*$D123,IF($C123=QK$17,$G$8*$D123,""))</f>
        <v/>
      </c>
      <c r="QL123" s="34" t="str">
        <f>IF(QK123&lt;&gt;"",HLOOKUP(COUNT($NE123:QK123)+1,$G$4:$EH$8,QL$14,0)*$D123,IF($C123=QL$17,$G$8*$D123,""))</f>
        <v/>
      </c>
      <c r="QM123" s="34" t="str">
        <f>IF(QL123&lt;&gt;"",HLOOKUP(COUNT($NE123:QL123)+1,$G$4:$EH$8,QM$14,0)*$D123,IF($C123=QM$17,$G$8*$D123,""))</f>
        <v/>
      </c>
      <c r="QN123" s="34" t="str">
        <f>IF(QM123&lt;&gt;"",HLOOKUP(COUNT($NE123:QM123)+1,$G$4:$EH$8,QN$14,0)*$D123,IF($C123=QN$17,$G$8*$D123,""))</f>
        <v/>
      </c>
      <c r="QO123" s="34" t="str">
        <f>IF(QN123&lt;&gt;"",HLOOKUP(COUNT($NE123:QN123)+1,$G$4:$EH$8,QO$14,0)*$D123,IF($C123=QO$17,$G$8*$D123,""))</f>
        <v/>
      </c>
      <c r="QP123" s="34" t="str">
        <f>IF(QO123&lt;&gt;"",HLOOKUP(COUNT($NE123:QO123)+1,$G$4:$EH$8,QP$14,0)*$D123,IF($C123=QP$17,$G$8*$D123,""))</f>
        <v/>
      </c>
      <c r="QQ123" s="34" t="str">
        <f>IF(QP123&lt;&gt;"",HLOOKUP(COUNT($NE123:QP123)+1,$G$4:$EH$8,QQ$14,0)*$D123,IF($C123=QQ$17,$G$8*$D123,""))</f>
        <v/>
      </c>
      <c r="QR123" s="34" t="str">
        <f>IF(QQ123&lt;&gt;"",HLOOKUP(COUNT($NE123:QQ123)+1,$G$4:$EH$8,QR$14,0)*$D123,IF($C123=QR$17,$G$8*$D123,""))</f>
        <v/>
      </c>
      <c r="QS123" s="34" t="str">
        <f>IF(QR123&lt;&gt;"",HLOOKUP(COUNT($NE123:QR123)+1,$G$4:$EH$8,QS$14,0)*$D123,IF($C123=QS$17,$G$8*$D123,""))</f>
        <v/>
      </c>
      <c r="QT123" s="34" t="str">
        <f>IF(QS123&lt;&gt;"",HLOOKUP(COUNT($NE123:QS123)+1,$G$4:$EH$8,QT$14,0)*$D123,IF($C123=QT$17,$G$8*$D123,""))</f>
        <v/>
      </c>
      <c r="QU123" s="34" t="str">
        <f>IF(QT123&lt;&gt;"",HLOOKUP(COUNT($NE123:QT123)+1,$G$4:$EH$8,QU$14,0)*$D123,IF($C123=QU$17,$G$8*$D123,""))</f>
        <v/>
      </c>
      <c r="QV123" s="34" t="str">
        <f>IF(QU123&lt;&gt;"",HLOOKUP(COUNT($NE123:QU123)+1,$G$4:$EH$8,QV$14,0)*$D123,IF($C123=QV$17,$G$8*$D123,""))</f>
        <v/>
      </c>
      <c r="QW123" s="34" t="str">
        <f>IF(QV123&lt;&gt;"",HLOOKUP(COUNT($NE123:QV123)+1,$G$4:$EH$8,QW$14,0)*$D123,IF($C123=QW$17,$G$8*$D123,""))</f>
        <v/>
      </c>
      <c r="QX123" s="34" t="str">
        <f>IF(QW123&lt;&gt;"",HLOOKUP(COUNT($NE123:QW123)+1,$G$4:$EH$8,QX$14,0)*$D123,IF($C123=QX$17,$G$8*$D123,""))</f>
        <v/>
      </c>
      <c r="QY123" s="34" t="str">
        <f>IF(QX123&lt;&gt;"",HLOOKUP(COUNT($NE123:QX123)+1,$G$4:$EH$8,QY$14,0)*$D123,IF($C123=QY$17,$G$8*$D123,""))</f>
        <v/>
      </c>
      <c r="QZ123" s="34" t="str">
        <f>IF(QY123&lt;&gt;"",HLOOKUP(COUNT($NE123:QY123)+1,$G$4:$EH$8,QZ$14,0)*$D123,IF($C123=QZ$17,$G$8*$D123,""))</f>
        <v/>
      </c>
      <c r="RA123" s="34" t="str">
        <f>IF(QZ123&lt;&gt;"",HLOOKUP(COUNT($NE123:QZ123)+1,$G$4:$EH$8,RA$14,0)*$D123,IF($C123=RA$17,$G$8*$D123,""))</f>
        <v/>
      </c>
      <c r="RB123" s="34" t="str">
        <f>IF(RA123&lt;&gt;"",HLOOKUP(COUNT($NE123:RA123)+1,$G$4:$EH$8,RB$14,0)*$D123,IF($C123=RB$17,$G$8*$D123,""))</f>
        <v/>
      </c>
      <c r="RC123" s="34" t="str">
        <f>IF(RB123&lt;&gt;"",HLOOKUP(COUNT($NE123:RB123)+1,$G$4:$EH$8,RC$14,0)*$D123,IF($C123=RC$17,$G$8*$D123,""))</f>
        <v/>
      </c>
      <c r="RD123" s="34" t="str">
        <f>IF(RC123&lt;&gt;"",HLOOKUP(COUNT($NE123:RC123)+1,$G$4:$EH$8,RD$14,0)*$D123,IF($C123=RD$17,$G$8*$D123,""))</f>
        <v/>
      </c>
      <c r="RE123" s="34" t="str">
        <f>IF(RD123&lt;&gt;"",HLOOKUP(COUNT($NE123:RD123)+1,$G$4:$EH$8,RE$14,0)*$D123,IF($C123=RE$17,$G$8*$D123,""))</f>
        <v/>
      </c>
      <c r="RF123" s="34">
        <f>IF(RE123&lt;&gt;"",HLOOKUP(COUNT($NE123:RE123)+1,$G$4:$EH$8,RF$14,0)*$D123,IF($C123=RF$17,$G$8*$D123,""))</f>
        <v>175000</v>
      </c>
      <c r="RG123" s="34">
        <f>IF(RF123&lt;&gt;"",HLOOKUP(COUNT($NE123:RF123)+1,$G$4:$EH$8,RG$14,0)*$D123,IF($C123=RG$17,$G$8*$D123,""))</f>
        <v>0</v>
      </c>
      <c r="RH123" s="34">
        <f>IF(RG123&lt;&gt;"",HLOOKUP(COUNT($NE123:RG123)+1,$G$4:$EH$8,RH$14,0)*$D123,IF($C123=RH$17,$G$8*$D123,""))</f>
        <v>0</v>
      </c>
      <c r="RI123" s="34">
        <f>IF(RH123&lt;&gt;"",HLOOKUP(COUNT($NE123:RH123)+1,$G$4:$EH$8,RI$14,0)*$D123,IF($C123=RI$17,$G$8*$D123,""))</f>
        <v>0</v>
      </c>
      <c r="RJ123" s="34">
        <f>IF(RI123&lt;&gt;"",HLOOKUP(COUNT($NE123:RI123)+1,$G$4:$EH$8,RJ$14,0)*$D123,IF($C123=RJ$17,$G$8*$D123,""))</f>
        <v>0</v>
      </c>
      <c r="RK123" s="34">
        <f>IF(RJ123&lt;&gt;"",HLOOKUP(COUNT($NE123:RJ123)+1,$G$4:$EH$8,RK$14,0)*$D123,IF($C123=RK$17,$G$8*$D123,""))</f>
        <v>0</v>
      </c>
      <c r="RL123" s="34">
        <f>IF(RK123&lt;&gt;"",HLOOKUP(COUNT($NE123:RK123)+1,$G$4:$EH$8,RL$14,0)*$D123,IF($C123=RL$17,$G$8*$D123,""))</f>
        <v>0</v>
      </c>
      <c r="RM123" s="34">
        <f>IF(RL123&lt;&gt;"",HLOOKUP(COUNT($NE123:RL123)+1,$G$4:$EH$8,RM$14,0)*$D123,IF($C123=RM$17,$G$8*$D123,""))</f>
        <v>0</v>
      </c>
      <c r="RN123" s="34">
        <f>IF(RM123&lt;&gt;"",HLOOKUP(COUNT($NE123:RM123)+1,$G$4:$EH$8,RN$14,0)*$D123,IF($C123=RN$17,$G$8*$D123,""))</f>
        <v>0</v>
      </c>
      <c r="RO123" s="34">
        <f>IF(RN123&lt;&gt;"",HLOOKUP(COUNT($NE123:RN123)+1,$G$4:$EH$8,RO$14,0)*$D123,IF($C123=RO$17,$G$8*$D123,""))</f>
        <v>0</v>
      </c>
      <c r="RP123" s="34">
        <f>IF(RO123&lt;&gt;"",HLOOKUP(COUNT($NE123:RO123)+1,$G$4:$EH$8,RP$14,0)*$D123,IF($C123=RP$17,$G$8*$D123,""))</f>
        <v>0</v>
      </c>
      <c r="RQ123" s="34">
        <f>IF(RP123&lt;&gt;"",HLOOKUP(COUNT($NE123:RP123)+1,$G$4:$EH$8,RQ$14,0)*$D123,IF($C123=RQ$17,$G$8*$D123,""))</f>
        <v>0</v>
      </c>
      <c r="RR123" s="34">
        <f>IF(RQ123&lt;&gt;"",HLOOKUP(COUNT($NE123:RQ123)+1,$G$4:$EH$8,RR$14,0)*$D123,IF($C123=RR$17,$G$8*$D123,""))</f>
        <v>0</v>
      </c>
      <c r="RS123" s="34">
        <f>IF(RR123&lt;&gt;"",HLOOKUP(COUNT($NE123:RR123)+1,$G$4:$EH$8,RS$14,0)*$D123,IF($C123=RS$17,$G$8*$D123,""))</f>
        <v>0</v>
      </c>
      <c r="RT123" s="34">
        <f>IF(RS123&lt;&gt;"",HLOOKUP(COUNT($NE123:RS123)+1,$G$4:$EH$8,RT$14,0)*$D123,IF($C123=RT$17,$G$8*$D123,""))</f>
        <v>0</v>
      </c>
      <c r="RU123" s="34">
        <f>IF(RT123&lt;&gt;"",HLOOKUP(COUNT($NE123:RT123)+1,$G$4:$EH$8,RU$14,0)*$D123,IF($C123=RU$17,$G$8*$D123,""))</f>
        <v>0</v>
      </c>
      <c r="RW123" s="34" t="str">
        <f>IF(RV123&lt;&gt;"",HLOOKUP(COUNT($RV123:RV123)+1,$G$4:$EH$9,RW$14,0)*$D123,IF($C123=RW$17,$G$9*$D123,""))</f>
        <v/>
      </c>
      <c r="RX123" s="34" t="str">
        <f>IF(RW123&lt;&gt;"",HLOOKUP(COUNT($RV123:RW123)+1,$G$4:$EH$9,RX$14,0)*$D123,IF($C123=RX$17,$G$9*$D123,""))</f>
        <v/>
      </c>
      <c r="RY123" s="34" t="str">
        <f>IF(RX123&lt;&gt;"",HLOOKUP(COUNT($RV123:RX123)+1,$G$4:$EH$9,RY$14,0)*$D123,IF($C123=RY$17,$G$9*$D123,""))</f>
        <v/>
      </c>
      <c r="RZ123" s="34" t="str">
        <f>IF(RY123&lt;&gt;"",HLOOKUP(COUNT($RV123:RY123)+1,$G$4:$EH$9,RZ$14,0)*$D123,IF($C123=RZ$17,$G$9*$D123,""))</f>
        <v/>
      </c>
      <c r="SA123" s="34" t="str">
        <f>IF(RZ123&lt;&gt;"",HLOOKUP(COUNT($RV123:RZ123)+1,$G$4:$EH$9,SA$14,0)*$D123,IF($C123=SA$17,$G$9*$D123,""))</f>
        <v/>
      </c>
      <c r="SB123" s="34" t="str">
        <f>IF(SA123&lt;&gt;"",HLOOKUP(COUNT($RV123:SA123)+1,$G$4:$EH$9,SB$14,0)*$D123,IF($C123=SB$17,$G$9*$D123,""))</f>
        <v/>
      </c>
      <c r="SC123" s="34" t="str">
        <f>IF(SB123&lt;&gt;"",HLOOKUP(COUNT($RV123:SB123)+1,$G$4:$EH$9,SC$14,0)*$D123,IF($C123=SC$17,$G$9*$D123,""))</f>
        <v/>
      </c>
      <c r="SD123" s="34" t="str">
        <f>IF(SC123&lt;&gt;"",HLOOKUP(COUNT($RV123:SC123)+1,$G$4:$EH$9,SD$14,0)*$D123,IF($C123=SD$17,$G$9*$D123,""))</f>
        <v/>
      </c>
      <c r="SE123" s="34" t="str">
        <f>IF(SD123&lt;&gt;"",HLOOKUP(COUNT($RV123:SD123)+1,$G$4:$EH$9,SE$14,0)*$D123,IF($C123=SE$17,$G$9*$D123,""))</f>
        <v/>
      </c>
      <c r="SF123" s="34" t="str">
        <f>IF(SE123&lt;&gt;"",HLOOKUP(COUNT($RV123:SE123)+1,$G$4:$EH$9,SF$14,0)*$D123,IF($C123=SF$17,$G$9*$D123,""))</f>
        <v/>
      </c>
      <c r="SG123" s="34" t="str">
        <f>IF(SF123&lt;&gt;"",HLOOKUP(COUNT($RV123:SF123)+1,$G$4:$EH$9,SG$14,0)*$D123,IF($C123=SG$17,$G$9*$D123,""))</f>
        <v/>
      </c>
      <c r="SH123" s="34" t="str">
        <f>IF(SG123&lt;&gt;"",HLOOKUP(COUNT($RV123:SG123)+1,$G$4:$EH$9,SH$14,0)*$D123,IF($C123=SH$17,$G$9*$D123,""))</f>
        <v/>
      </c>
      <c r="SI123" s="34" t="str">
        <f>IF(SH123&lt;&gt;"",HLOOKUP(COUNT($RV123:SH123)+1,$G$4:$EH$9,SI$14,0)*$D123,IF($C123=SI$17,$G$9*$D123,""))</f>
        <v/>
      </c>
      <c r="SJ123" s="34" t="str">
        <f>IF(SI123&lt;&gt;"",HLOOKUP(COUNT($RV123:SI123)+1,$G$4:$EH$9,SJ$14,0)*$D123,IF($C123=SJ$17,$G$9*$D123,""))</f>
        <v/>
      </c>
      <c r="SK123" s="34" t="str">
        <f>IF(SJ123&lt;&gt;"",HLOOKUP(COUNT($RV123:SJ123)+1,$G$4:$EH$9,SK$14,0)*$D123,IF($C123=SK$17,$G$9*$D123,""))</f>
        <v/>
      </c>
      <c r="SL123" s="34" t="str">
        <f>IF(SK123&lt;&gt;"",HLOOKUP(COUNT($RV123:SK123)+1,$G$4:$EH$9,SL$14,0)*$D123,IF($C123=SL$17,$G$9*$D123,""))</f>
        <v/>
      </c>
      <c r="SM123" s="34" t="str">
        <f>IF(SL123&lt;&gt;"",HLOOKUP(COUNT($RV123:SL123)+1,$G$4:$EH$9,SM$14,0)*$D123,IF($C123=SM$17,$G$9*$D123,""))</f>
        <v/>
      </c>
      <c r="SN123" s="34" t="str">
        <f>IF(SM123&lt;&gt;"",HLOOKUP(COUNT($RV123:SM123)+1,$G$4:$EH$9,SN$14,0)*$D123,IF($C123=SN$17,$G$9*$D123,""))</f>
        <v/>
      </c>
      <c r="SO123" s="34" t="str">
        <f>IF(SN123&lt;&gt;"",HLOOKUP(COUNT($RV123:SN123)+1,$G$4:$EH$9,SO$14,0)*$D123,IF($C123=SO$17,$G$9*$D123,""))</f>
        <v/>
      </c>
      <c r="SP123" s="34" t="str">
        <f>IF(SO123&lt;&gt;"",HLOOKUP(COUNT($RV123:SO123)+1,$G$4:$EH$9,SP$14,0)*$D123,IF($C123=SP$17,$G$9*$D123,""))</f>
        <v/>
      </c>
      <c r="SQ123" s="34" t="str">
        <f>IF(SP123&lt;&gt;"",HLOOKUP(COUNT($RV123:SP123)+1,$G$4:$EH$9,SQ$14,0)*$D123,IF($C123=SQ$17,$G$9*$D123,""))</f>
        <v/>
      </c>
      <c r="SR123" s="34" t="str">
        <f>IF(SQ123&lt;&gt;"",HLOOKUP(COUNT($RV123:SQ123)+1,$G$4:$EH$9,SR$14,0)*$D123,IF($C123=SR$17,$G$9*$D123,""))</f>
        <v/>
      </c>
      <c r="SS123" s="34" t="str">
        <f>IF(SR123&lt;&gt;"",HLOOKUP(COUNT($RV123:SR123)+1,$G$4:$EH$9,SS$14,0)*$D123,IF($C123=SS$17,$G$9*$D123,""))</f>
        <v/>
      </c>
      <c r="ST123" s="34" t="str">
        <f>IF(SS123&lt;&gt;"",HLOOKUP(COUNT($RV123:SS123)+1,$G$4:$EH$9,ST$14,0)*$D123,IF($C123=ST$17,$G$9*$D123,""))</f>
        <v/>
      </c>
      <c r="SU123" s="34" t="str">
        <f>IF(ST123&lt;&gt;"",HLOOKUP(COUNT($RV123:ST123)+1,$G$4:$EH$9,SU$14,0)*$D123,IF($C123=SU$17,$G$9*$D123,""))</f>
        <v/>
      </c>
      <c r="SV123" s="34" t="str">
        <f>IF(SU123&lt;&gt;"",HLOOKUP(COUNT($RV123:SU123)+1,$G$4:$EH$9,SV$14,0)*$D123,IF($C123=SV$17,$G$9*$D123,""))</f>
        <v/>
      </c>
      <c r="SW123" s="34" t="str">
        <f>IF(SV123&lt;&gt;"",HLOOKUP(COUNT($RV123:SV123)+1,$G$4:$EH$9,SW$14,0)*$D123,IF($C123=SW$17,$G$9*$D123,""))</f>
        <v/>
      </c>
      <c r="SX123" s="34" t="str">
        <f>IF(SW123&lt;&gt;"",HLOOKUP(COUNT($RV123:SW123)+1,$G$4:$EH$9,SX$14,0)*$D123,IF($C123=SX$17,$G$9*$D123,""))</f>
        <v/>
      </c>
      <c r="SY123" s="34" t="str">
        <f>IF(SX123&lt;&gt;"",HLOOKUP(COUNT($RV123:SX123)+1,$G$4:$EH$9,SY$14,0)*$D123,IF($C123=SY$17,$G$9*$D123,""))</f>
        <v/>
      </c>
      <c r="SZ123" s="34" t="str">
        <f>IF(SY123&lt;&gt;"",HLOOKUP(COUNT($RV123:SY123)+1,$G$4:$EH$9,SZ$14,0)*$D123,IF($C123=SZ$17,$G$9*$D123,""))</f>
        <v/>
      </c>
      <c r="TA123" s="34" t="str">
        <f>IF(SZ123&lt;&gt;"",HLOOKUP(COUNT($RV123:SZ123)+1,$G$4:$EH$9,TA$14,0)*$D123,IF($C123=TA$17,$G$9*$D123,""))</f>
        <v/>
      </c>
      <c r="TB123" s="34" t="str">
        <f>IF(TA123&lt;&gt;"",HLOOKUP(COUNT($RV123:TA123)+1,$G$4:$EH$9,TB$14,0)*$D123,IF($C123=TB$17,$G$9*$D123,""))</f>
        <v/>
      </c>
      <c r="TC123" s="34" t="str">
        <f>IF(TB123&lt;&gt;"",HLOOKUP(COUNT($RV123:TB123)+1,$G$4:$EH$9,TC$14,0)*$D123,IF($C123=TC$17,$G$9*$D123,""))</f>
        <v/>
      </c>
      <c r="TD123" s="34" t="str">
        <f>IF(TC123&lt;&gt;"",HLOOKUP(COUNT($RV123:TC123)+1,$G$4:$EH$9,TD$14,0)*$D123,IF($C123=TD$17,$G$9*$D123,""))</f>
        <v/>
      </c>
      <c r="TE123" s="34" t="str">
        <f>IF(TD123&lt;&gt;"",HLOOKUP(COUNT($RV123:TD123)+1,$G$4:$EH$9,TE$14,0)*$D123,IF($C123=TE$17,$G$9*$D123,""))</f>
        <v/>
      </c>
      <c r="TF123" s="34" t="str">
        <f>IF(TE123&lt;&gt;"",HLOOKUP(COUNT($RV123:TE123)+1,$G$4:$EH$9,TF$14,0)*$D123,IF($C123=TF$17,$G$9*$D123,""))</f>
        <v/>
      </c>
      <c r="TG123" s="34" t="str">
        <f>IF(TF123&lt;&gt;"",HLOOKUP(COUNT($RV123:TF123)+1,$G$4:$EH$9,TG$14,0)*$D123,IF($C123=TG$17,$G$9*$D123,""))</f>
        <v/>
      </c>
      <c r="TH123" s="34" t="str">
        <f>IF(TG123&lt;&gt;"",HLOOKUP(COUNT($RV123:TG123)+1,$G$4:$EH$9,TH$14,0)*$D123,IF($C123=TH$17,$G$9*$D123,""))</f>
        <v/>
      </c>
      <c r="TI123" s="34" t="str">
        <f>IF(TH123&lt;&gt;"",HLOOKUP(COUNT($RV123:TH123)+1,$G$4:$EH$9,TI$14,0)*$D123,IF($C123=TI$17,$G$9*$D123,""))</f>
        <v/>
      </c>
      <c r="TJ123" s="34" t="str">
        <f>IF(TI123&lt;&gt;"",HLOOKUP(COUNT($RV123:TI123)+1,$G$4:$EH$9,TJ$14,0)*$D123,IF($C123=TJ$17,$G$9*$D123,""))</f>
        <v/>
      </c>
      <c r="TK123" s="34" t="str">
        <f>IF(TJ123&lt;&gt;"",HLOOKUP(COUNT($RV123:TJ123)+1,$G$4:$EH$9,TK$14,0)*$D123,IF($C123=TK$17,$G$9*$D123,""))</f>
        <v/>
      </c>
      <c r="TL123" s="34" t="str">
        <f>IF(TK123&lt;&gt;"",HLOOKUP(COUNT($RV123:TK123)+1,$G$4:$EH$9,TL$14,0)*$D123,IF($C123=TL$17,$G$9*$D123,""))</f>
        <v/>
      </c>
      <c r="TM123" s="34" t="str">
        <f>IF(TL123&lt;&gt;"",HLOOKUP(COUNT($RV123:TL123)+1,$G$4:$EH$9,TM$14,0)*$D123,IF($C123=TM$17,$G$9*$D123,""))</f>
        <v/>
      </c>
      <c r="TN123" s="34" t="str">
        <f>IF(TM123&lt;&gt;"",HLOOKUP(COUNT($RV123:TM123)+1,$G$4:$EH$9,TN$14,0)*$D123,IF($C123=TN$17,$G$9*$D123,""))</f>
        <v/>
      </c>
      <c r="TO123" s="34" t="str">
        <f>IF(TN123&lt;&gt;"",HLOOKUP(COUNT($RV123:TN123)+1,$G$4:$EH$9,TO$14,0)*$D123,IF($C123=TO$17,$G$9*$D123,""))</f>
        <v/>
      </c>
      <c r="TP123" s="34" t="str">
        <f>IF(TO123&lt;&gt;"",HLOOKUP(COUNT($RV123:TO123)+1,$G$4:$EH$9,TP$14,0)*$D123,IF($C123=TP$17,$G$9*$D123,""))</f>
        <v/>
      </c>
      <c r="TQ123" s="34" t="str">
        <f>IF(TP123&lt;&gt;"",HLOOKUP(COUNT($RV123:TP123)+1,$G$4:$EH$9,TQ$14,0)*$D123,IF($C123=TQ$17,$G$9*$D123,""))</f>
        <v/>
      </c>
      <c r="TR123" s="34" t="str">
        <f>IF(TQ123&lt;&gt;"",HLOOKUP(COUNT($RV123:TQ123)+1,$G$4:$EH$9,TR$14,0)*$D123,IF($C123=TR$17,$G$9*$D123,""))</f>
        <v/>
      </c>
      <c r="TS123" s="34" t="str">
        <f>IF(TR123&lt;&gt;"",HLOOKUP(COUNT($RV123:TR123)+1,$G$4:$EH$9,TS$14,0)*$D123,IF($C123=TS$17,$G$9*$D123,""))</f>
        <v/>
      </c>
      <c r="TT123" s="34" t="str">
        <f>IF(TS123&lt;&gt;"",HLOOKUP(COUNT($RV123:TS123)+1,$G$4:$EH$9,TT$14,0)*$D123,IF($C123=TT$17,$G$9*$D123,""))</f>
        <v/>
      </c>
      <c r="TU123" s="34" t="str">
        <f>IF(TT123&lt;&gt;"",HLOOKUP(COUNT($RV123:TT123)+1,$G$4:$EH$9,TU$14,0)*$D123,IF($C123=TU$17,$G$9*$D123,""))</f>
        <v/>
      </c>
      <c r="TV123" s="34" t="str">
        <f>IF(TU123&lt;&gt;"",HLOOKUP(COUNT($RV123:TU123)+1,$G$4:$EH$9,TV$14,0)*$D123,IF($C123=TV$17,$G$9*$D123,""))</f>
        <v/>
      </c>
      <c r="TW123" s="34" t="str">
        <f>IF(TV123&lt;&gt;"",HLOOKUP(COUNT($RV123:TV123)+1,$G$4:$EH$9,TW$14,0)*$D123,IF($C123=TW$17,$G$9*$D123,""))</f>
        <v/>
      </c>
      <c r="TX123" s="34" t="str">
        <f>IF(TW123&lt;&gt;"",HLOOKUP(COUNT($RV123:TW123)+1,$G$4:$EH$9,TX$14,0)*$D123,IF($C123=TX$17,$G$9*$D123,""))</f>
        <v/>
      </c>
      <c r="TY123" s="34" t="str">
        <f>IF(TX123&lt;&gt;"",HLOOKUP(COUNT($RV123:TX123)+1,$G$4:$EH$9,TY$14,0)*$D123,IF($C123=TY$17,$G$9*$D123,""))</f>
        <v/>
      </c>
      <c r="TZ123" s="34" t="str">
        <f>IF(TY123&lt;&gt;"",HLOOKUP(COUNT($RV123:TY123)+1,$G$4:$EH$9,TZ$14,0)*$D123,IF($C123=TZ$17,$G$9*$D123,""))</f>
        <v/>
      </c>
      <c r="UA123" s="34" t="str">
        <f>IF(TZ123&lt;&gt;"",HLOOKUP(COUNT($RV123:TZ123)+1,$G$4:$EH$9,UA$14,0)*$D123,IF($C123=UA$17,$G$9*$D123,""))</f>
        <v/>
      </c>
      <c r="UB123" s="34" t="str">
        <f>IF(UA123&lt;&gt;"",HLOOKUP(COUNT($RV123:UA123)+1,$G$4:$EH$9,UB$14,0)*$D123,IF($C123=UB$17,$G$9*$D123,""))</f>
        <v/>
      </c>
      <c r="UC123" s="34" t="str">
        <f>IF(UB123&lt;&gt;"",HLOOKUP(COUNT($RV123:UB123)+1,$G$4:$EH$9,UC$14,0)*$D123,IF($C123=UC$17,$G$9*$D123,""))</f>
        <v/>
      </c>
      <c r="UD123" s="34" t="str">
        <f>IF(UC123&lt;&gt;"",HLOOKUP(COUNT($RV123:UC123)+1,$G$4:$EH$9,UD$14,0)*$D123,IF($C123=UD$17,$G$9*$D123,""))</f>
        <v/>
      </c>
      <c r="UE123" s="34" t="str">
        <f>IF(UD123&lt;&gt;"",HLOOKUP(COUNT($RV123:UD123)+1,$G$4:$EH$9,UE$14,0)*$D123,IF($C123=UE$17,$G$9*$D123,""))</f>
        <v/>
      </c>
      <c r="UF123" s="34" t="str">
        <f>IF(UE123&lt;&gt;"",HLOOKUP(COUNT($RV123:UE123)+1,$G$4:$EH$9,UF$14,0)*$D123,IF($C123=UF$17,$G$9*$D123,""))</f>
        <v/>
      </c>
      <c r="UG123" s="34" t="str">
        <f>IF(UF123&lt;&gt;"",HLOOKUP(COUNT($RV123:UF123)+1,$G$4:$EH$9,UG$14,0)*$D123,IF($C123=UG$17,$G$9*$D123,""))</f>
        <v/>
      </c>
      <c r="UH123" s="34" t="str">
        <f>IF(UG123&lt;&gt;"",HLOOKUP(COUNT($RV123:UG123)+1,$G$4:$EH$9,UH$14,0)*$D123,IF($C123=UH$17,$G$9*$D123,""))</f>
        <v/>
      </c>
      <c r="UI123" s="34" t="str">
        <f>IF(UH123&lt;&gt;"",HLOOKUP(COUNT($RV123:UH123)+1,$G$4:$EH$9,UI$14,0)*$D123,IF($C123=UI$17,$G$9*$D123,""))</f>
        <v/>
      </c>
      <c r="UJ123" s="34" t="str">
        <f>IF(UI123&lt;&gt;"",HLOOKUP(COUNT($RV123:UI123)+1,$G$4:$EH$9,UJ$14,0)*$D123,IF($C123=UJ$17,$G$9*$D123,""))</f>
        <v/>
      </c>
      <c r="UK123" s="34" t="str">
        <f>IF(UJ123&lt;&gt;"",HLOOKUP(COUNT($RV123:UJ123)+1,$G$4:$EH$9,UK$14,0)*$D123,IF($C123=UK$17,$G$9*$D123,""))</f>
        <v/>
      </c>
      <c r="UL123" s="34" t="str">
        <f>IF(UK123&lt;&gt;"",HLOOKUP(COUNT($RV123:UK123)+1,$G$4:$EH$9,UL$14,0)*$D123,IF($C123=UL$17,$G$9*$D123,""))</f>
        <v/>
      </c>
      <c r="UM123" s="34" t="str">
        <f>IF(UL123&lt;&gt;"",HLOOKUP(COUNT($RV123:UL123)+1,$G$4:$EH$9,UM$14,0)*$D123,IF($C123=UM$17,$G$9*$D123,""))</f>
        <v/>
      </c>
      <c r="UN123" s="34" t="str">
        <f>IF(UM123&lt;&gt;"",HLOOKUP(COUNT($RV123:UM123)+1,$G$4:$EH$9,UN$14,0)*$D123,IF($C123=UN$17,$G$9*$D123,""))</f>
        <v/>
      </c>
      <c r="UO123" s="34" t="str">
        <f>IF(UN123&lt;&gt;"",HLOOKUP(COUNT($RV123:UN123)+1,$G$4:$EH$9,UO$14,0)*$D123,IF($C123=UO$17,$G$9*$D123,""))</f>
        <v/>
      </c>
      <c r="UP123" s="34" t="str">
        <f>IF(UO123&lt;&gt;"",HLOOKUP(COUNT($RV123:UO123)+1,$G$4:$EH$9,UP$14,0)*$D123,IF($C123=UP$17,$G$9*$D123,""))</f>
        <v/>
      </c>
      <c r="UQ123" s="34" t="str">
        <f>IF(UP123&lt;&gt;"",HLOOKUP(COUNT($RV123:UP123)+1,$G$4:$EH$9,UQ$14,0)*$D123,IF($C123=UQ$17,$G$9*$D123,""))</f>
        <v/>
      </c>
      <c r="UR123" s="34" t="str">
        <f>IF(UQ123&lt;&gt;"",HLOOKUP(COUNT($RV123:UQ123)+1,$G$4:$EH$9,UR$14,0)*$D123,IF($C123=UR$17,$G$9*$D123,""))</f>
        <v/>
      </c>
      <c r="US123" s="34" t="str">
        <f>IF(UR123&lt;&gt;"",HLOOKUP(COUNT($RV123:UR123)+1,$G$4:$EH$9,US$14,0)*$D123,IF($C123=US$17,$G$9*$D123,""))</f>
        <v/>
      </c>
      <c r="UT123" s="34" t="str">
        <f>IF(US123&lt;&gt;"",HLOOKUP(COUNT($RV123:US123)+1,$G$4:$EH$9,UT$14,0)*$D123,IF($C123=UT$17,$G$9*$D123,""))</f>
        <v/>
      </c>
      <c r="UU123" s="34" t="str">
        <f>IF(UT123&lt;&gt;"",HLOOKUP(COUNT($RV123:UT123)+1,$G$4:$EH$9,UU$14,0)*$D123,IF($C123=UU$17,$G$9*$D123,""))</f>
        <v/>
      </c>
      <c r="UV123" s="34" t="str">
        <f>IF(UU123&lt;&gt;"",HLOOKUP(COUNT($RV123:UU123)+1,$G$4:$EH$9,UV$14,0)*$D123,IF($C123=UV$17,$G$9*$D123,""))</f>
        <v/>
      </c>
      <c r="UW123" s="34" t="str">
        <f>IF(UV123&lt;&gt;"",HLOOKUP(COUNT($RV123:UV123)+1,$G$4:$EH$9,UW$14,0)*$D123,IF($C123=UW$17,$G$9*$D123,""))</f>
        <v/>
      </c>
      <c r="UX123" s="34" t="str">
        <f>IF(UW123&lt;&gt;"",HLOOKUP(COUNT($RV123:UW123)+1,$G$4:$EH$9,UX$14,0)*$D123,IF($C123=UX$17,$G$9*$D123,""))</f>
        <v/>
      </c>
      <c r="UY123" s="34" t="str">
        <f>IF(UX123&lt;&gt;"",HLOOKUP(COUNT($RV123:UX123)+1,$G$4:$EH$9,UY$14,0)*$D123,IF($C123=UY$17,$G$9*$D123,""))</f>
        <v/>
      </c>
      <c r="UZ123" s="34" t="str">
        <f>IF(UY123&lt;&gt;"",HLOOKUP(COUNT($RV123:UY123)+1,$G$4:$EH$9,UZ$14,0)*$D123,IF($C123=UZ$17,$G$9*$D123,""))</f>
        <v/>
      </c>
      <c r="VA123" s="34" t="str">
        <f>IF(UZ123&lt;&gt;"",HLOOKUP(COUNT($RV123:UZ123)+1,$G$4:$EH$9,VA$14,0)*$D123,IF($C123=VA$17,$G$9*$D123,""))</f>
        <v/>
      </c>
      <c r="VB123" s="34" t="str">
        <f>IF(VA123&lt;&gt;"",HLOOKUP(COUNT($RV123:VA123)+1,$G$4:$EH$9,VB$14,0)*$D123,IF($C123=VB$17,$G$9*$D123,""))</f>
        <v/>
      </c>
      <c r="VC123" s="34" t="str">
        <f>IF(VB123&lt;&gt;"",HLOOKUP(COUNT($RV123:VB123)+1,$G$4:$EH$9,VC$14,0)*$D123,IF($C123=VC$17,$G$9*$D123,""))</f>
        <v/>
      </c>
      <c r="VD123" s="34" t="str">
        <f>IF(VC123&lt;&gt;"",HLOOKUP(COUNT($RV123:VC123)+1,$G$4:$EH$9,VD$14,0)*$D123,IF($C123=VD$17,$G$9*$D123,""))</f>
        <v/>
      </c>
      <c r="VE123" s="34" t="str">
        <f>IF(VD123&lt;&gt;"",HLOOKUP(COUNT($RV123:VD123)+1,$G$4:$EH$9,VE$14,0)*$D123,IF($C123=VE$17,$G$9*$D123,""))</f>
        <v/>
      </c>
      <c r="VF123" s="34" t="str">
        <f>IF(VE123&lt;&gt;"",HLOOKUP(COUNT($RV123:VE123)+1,$G$4:$EH$9,VF$14,0)*$D123,IF($C123=VF$17,$G$9*$D123,""))</f>
        <v/>
      </c>
      <c r="VG123" s="34" t="str">
        <f>IF(VF123&lt;&gt;"",HLOOKUP(COUNT($RV123:VF123)+1,$G$4:$EH$9,VG$14,0)*$D123,IF($C123=VG$17,$G$9*$D123,""))</f>
        <v/>
      </c>
      <c r="VH123" s="34" t="str">
        <f>IF(VG123&lt;&gt;"",HLOOKUP(COUNT($RV123:VG123)+1,$G$4:$EH$9,VH$14,0)*$D123,IF($C123=VH$17,$G$9*$D123,""))</f>
        <v/>
      </c>
      <c r="VI123" s="34" t="str">
        <f>IF(VH123&lt;&gt;"",HLOOKUP(COUNT($RV123:VH123)+1,$G$4:$EH$9,VI$14,0)*$D123,IF($C123=VI$17,$G$9*$D123,""))</f>
        <v/>
      </c>
      <c r="VJ123" s="34" t="str">
        <f>IF(VI123&lt;&gt;"",HLOOKUP(COUNT($RV123:VI123)+1,$G$4:$EH$9,VJ$14,0)*$D123,IF($C123=VJ$17,$G$9*$D123,""))</f>
        <v/>
      </c>
      <c r="VK123" s="34" t="str">
        <f>IF(VJ123&lt;&gt;"",HLOOKUP(COUNT($RV123:VJ123)+1,$G$4:$EH$9,VK$14,0)*$D123,IF($C123=VK$17,$G$9*$D123,""))</f>
        <v/>
      </c>
      <c r="VL123" s="34" t="str">
        <f>IF(VK123&lt;&gt;"",HLOOKUP(COUNT($RV123:VK123)+1,$G$4:$EH$9,VL$14,0)*$D123,IF($C123=VL$17,$G$9*$D123,""))</f>
        <v/>
      </c>
      <c r="VM123" s="34" t="str">
        <f>IF(VL123&lt;&gt;"",HLOOKUP(COUNT($RV123:VL123)+1,$G$4:$EH$9,VM$14,0)*$D123,IF($C123=VM$17,$G$9*$D123,""))</f>
        <v/>
      </c>
      <c r="VN123" s="34" t="str">
        <f>IF(VM123&lt;&gt;"",HLOOKUP(COUNT($RV123:VM123)+1,$G$4:$EH$9,VN$14,0)*$D123,IF($C123=VN$17,$G$9*$D123,""))</f>
        <v/>
      </c>
      <c r="VO123" s="34" t="str">
        <f>IF(VN123&lt;&gt;"",HLOOKUP(COUNT($RV123:VN123)+1,$G$4:$EH$9,VO$14,0)*$D123,IF($C123=VO$17,$G$9*$D123,""))</f>
        <v/>
      </c>
      <c r="VP123" s="34" t="str">
        <f>IF(VO123&lt;&gt;"",HLOOKUP(COUNT($RV123:VO123)+1,$G$4:$EH$9,VP$14,0)*$D123,IF($C123=VP$17,$G$9*$D123,""))</f>
        <v/>
      </c>
      <c r="VQ123" s="34" t="str">
        <f>IF(VP123&lt;&gt;"",HLOOKUP(COUNT($RV123:VP123)+1,$G$4:$EH$9,VQ$14,0)*$D123,IF($C123=VQ$17,$G$9*$D123,""))</f>
        <v/>
      </c>
      <c r="VR123" s="34" t="str">
        <f>IF(VQ123&lt;&gt;"",HLOOKUP(COUNT($RV123:VQ123)+1,$G$4:$EH$9,VR$14,0)*$D123,IF($C123=VR$17,$G$9*$D123,""))</f>
        <v/>
      </c>
      <c r="VS123" s="34" t="str">
        <f>IF(VR123&lt;&gt;"",HLOOKUP(COUNT($RV123:VR123)+1,$G$4:$EH$9,VS$14,0)*$D123,IF($C123=VS$17,$G$9*$D123,""))</f>
        <v/>
      </c>
      <c r="VT123" s="34" t="str">
        <f>IF(VS123&lt;&gt;"",HLOOKUP(COUNT($RV123:VS123)+1,$G$4:$EH$9,VT$14,0)*$D123,IF($C123=VT$17,$G$9*$D123,""))</f>
        <v/>
      </c>
      <c r="VU123" s="34" t="str">
        <f>IF(VT123&lt;&gt;"",HLOOKUP(COUNT($RV123:VT123)+1,$G$4:$EH$9,VU$14,0)*$D123,IF($C123=VU$17,$G$9*$D123,""))</f>
        <v/>
      </c>
      <c r="VV123" s="34" t="str">
        <f>IF(VU123&lt;&gt;"",HLOOKUP(COUNT($RV123:VU123)+1,$G$4:$EH$9,VV$14,0)*$D123,IF($C123=VV$17,$G$9*$D123,""))</f>
        <v/>
      </c>
      <c r="VW123" s="34">
        <f>IF(VV123&lt;&gt;"",HLOOKUP(COUNT($RV123:VV123)+1,$G$4:$EH$9,VW$14,0)*$D123,IF($C123=VW$17,$G$9*$D123,""))</f>
        <v>14500</v>
      </c>
      <c r="VX123" s="34">
        <f>IF(VW123&lt;&gt;"",HLOOKUP(COUNT($RV123:VW123)+1,$G$4:$EH$9,VX$14,0)*$D123,IF($C123=VX$17,$G$9*$D123,""))</f>
        <v>0</v>
      </c>
      <c r="VY123" s="34">
        <f>IF(VX123&lt;&gt;"",HLOOKUP(COUNT($RV123:VX123)+1,$G$4:$EH$9,VY$14,0)*$D123,IF($C123=VY$17,$G$9*$D123,""))</f>
        <v>0</v>
      </c>
      <c r="VZ123" s="34">
        <f>IF(VY123&lt;&gt;"",HLOOKUP(COUNT($RV123:VY123)+1,$G$4:$EH$9,VZ$14,0)*$D123,IF($C123=VZ$17,$G$9*$D123,""))</f>
        <v>0</v>
      </c>
      <c r="WA123" s="34">
        <f>IF(VZ123&lt;&gt;"",HLOOKUP(COUNT($RV123:VZ123)+1,$G$4:$EH$9,WA$14,0)*$D123,IF($C123=WA$17,$G$9*$D123,""))</f>
        <v>0</v>
      </c>
      <c r="WB123" s="34">
        <f>IF(WA123&lt;&gt;"",HLOOKUP(COUNT($RV123:WA123)+1,$G$4:$EH$9,WB$14,0)*$D123,IF($C123=WB$17,$G$9*$D123,""))</f>
        <v>0</v>
      </c>
      <c r="WC123" s="34">
        <f>IF(WB123&lt;&gt;"",HLOOKUP(COUNT($RV123:WB123)+1,$G$4:$EH$9,WC$14,0)*$D123,IF($C123=WC$17,$G$9*$D123,""))</f>
        <v>0</v>
      </c>
      <c r="WD123" s="34">
        <f>IF(WC123&lt;&gt;"",HLOOKUP(COUNT($RV123:WC123)+1,$G$4:$EH$9,WD$14,0)*$D123,IF($C123=WD$17,$G$9*$D123,""))</f>
        <v>0</v>
      </c>
      <c r="WE123" s="34">
        <f>IF(WD123&lt;&gt;"",HLOOKUP(COUNT($RV123:WD123)+1,$G$4:$EH$9,WE$14,0)*$D123,IF($C123=WE$17,$G$9*$D123,""))</f>
        <v>0</v>
      </c>
      <c r="WF123" s="34">
        <f>IF(WE123&lt;&gt;"",HLOOKUP(COUNT($RV123:WE123)+1,$G$4:$EH$9,WF$14,0)*$D123,IF($C123=WF$17,$G$9*$D123,""))</f>
        <v>0</v>
      </c>
      <c r="WG123" s="34">
        <f>IF(WF123&lt;&gt;"",HLOOKUP(COUNT($RV123:WF123)+1,$G$4:$EH$9,WG$14,0)*$D123,IF($C123=WG$17,$G$9*$D123,""))</f>
        <v>0</v>
      </c>
      <c r="WH123" s="34">
        <f>IF(WG123&lt;&gt;"",HLOOKUP(COUNT($RV123:WG123)+1,$G$4:$EH$9,WH$14,0)*$D123,IF($C123=WH$17,$G$9*$D123,""))</f>
        <v>0</v>
      </c>
      <c r="WI123" s="34">
        <f>IF(WH123&lt;&gt;"",HLOOKUP(COUNT($RV123:WH123)+1,$G$4:$EH$9,WI$14,0)*$D123,IF($C123=WI$17,$G$9*$D123,""))</f>
        <v>0</v>
      </c>
      <c r="WJ123" s="34">
        <f>IF(WI123&lt;&gt;"",HLOOKUP(COUNT($RV123:WI123)+1,$G$4:$EH$9,WJ$14,0)*$D123,IF($C123=WJ$17,$G$9*$D123,""))</f>
        <v>0</v>
      </c>
      <c r="WK123" s="34">
        <f>IF(WJ123&lt;&gt;"",HLOOKUP(COUNT($RV123:WJ123)+1,$G$4:$EH$9,WK$14,0)*$D123,IF($C123=WK$17,$G$9*$D123,""))</f>
        <v>0</v>
      </c>
      <c r="WL123" s="34">
        <f>IF(WK123&lt;&gt;"",HLOOKUP(COUNT($RV123:WK123)+1,$G$4:$EH$9,WL$14,0)*$D123,IF($C123=WL$17,$G$9*$D123,""))</f>
        <v>0</v>
      </c>
    </row>
    <row r="124" spans="1:610" ht="15" x14ac:dyDescent="0.2">
      <c r="A124" s="25">
        <f t="shared" si="913"/>
        <v>10</v>
      </c>
      <c r="B124" s="1328" t="s">
        <v>90</v>
      </c>
      <c r="C124" s="62">
        <f t="shared" si="912"/>
        <v>106</v>
      </c>
      <c r="D124" s="30">
        <f>VLOOKUP(B124,Premissas!$R$8:$AD$18,(Histograma!A124+1),0)</f>
        <v>5</v>
      </c>
      <c r="G124" s="34" t="str">
        <f>IF(F124&lt;&gt;"",HLOOKUP(COUNT($F124:F124)+1,$G$4:$EH$8,G$14,0)*$D124,IF($C124=G$17,$G$5*$D124,""))</f>
        <v/>
      </c>
      <c r="H124" s="34" t="str">
        <f>IF(G124&lt;&gt;"",HLOOKUP(COUNT($F124:G124)+1,$G$4:$EH$8,H$14,0)*$D124,IF($C124=H$17,$G$5*$D124,""))</f>
        <v/>
      </c>
      <c r="I124" s="34" t="str">
        <f>IF(H124&lt;&gt;"",HLOOKUP(COUNT($F124:H124)+1,$G$4:$EH$8,I$14,0)*$D124,IF($C124=I$17,$G$5*$D124,""))</f>
        <v/>
      </c>
      <c r="J124" s="34" t="str">
        <f>IF(I124&lt;&gt;"",HLOOKUP(COUNT($F124:I124)+1,$G$4:$EH$8,J$14,0)*$D124,IF($C124=J$17,$G$5*$D124,""))</f>
        <v/>
      </c>
      <c r="K124" s="34" t="str">
        <f>IF(J124&lt;&gt;"",HLOOKUP(COUNT($F124:J124)+1,$G$4:$EH$8,K$14,0)*$D124,IF($C124=K$17,$G$5*$D124,""))</f>
        <v/>
      </c>
      <c r="L124" s="34" t="str">
        <f>IF(K124&lt;&gt;"",HLOOKUP(COUNT($F124:K124)+1,$G$4:$EH$8,L$14,0)*$D124,IF($C124=L$17,$G$5*$D124,""))</f>
        <v/>
      </c>
      <c r="M124" s="34" t="str">
        <f>IF(L124&lt;&gt;"",HLOOKUP(COUNT($F124:L124)+1,$G$4:$EH$8,M$14,0)*$D124,IF($C124=M$17,$G$5*$D124,""))</f>
        <v/>
      </c>
      <c r="N124" s="34" t="str">
        <f>IF(M124&lt;&gt;"",HLOOKUP(COUNT($F124:M124)+1,$G$4:$EH$8,N$14,0)*$D124,IF($C124=N$17,$G$5*$D124,""))</f>
        <v/>
      </c>
      <c r="O124" s="34" t="str">
        <f>IF(N124&lt;&gt;"",HLOOKUP(COUNT($F124:N124)+1,$G$4:$EH$8,O$14,0)*$D124,IF($C124=O$17,$G$5*$D124,""))</f>
        <v/>
      </c>
      <c r="P124" s="34" t="str">
        <f>IF(O124&lt;&gt;"",HLOOKUP(COUNT($F124:O124)+1,$G$4:$EH$8,P$14,0)*$D124,IF($C124=P$17,$G$5*$D124,""))</f>
        <v/>
      </c>
      <c r="Q124" s="34" t="str">
        <f>IF(P124&lt;&gt;"",HLOOKUP(COUNT($F124:P124)+1,$G$4:$EH$8,Q$14,0)*$D124,IF($C124=Q$17,$G$5*$D124,""))</f>
        <v/>
      </c>
      <c r="R124" s="34" t="str">
        <f>IF(Q124&lt;&gt;"",HLOOKUP(COUNT($F124:Q124)+1,$G$4:$EH$8,R$14,0)*$D124,IF($C124=R$17,$G$5*$D124,""))</f>
        <v/>
      </c>
      <c r="S124" s="34" t="str">
        <f>IF(R124&lt;&gt;"",HLOOKUP(COUNT($F124:R124)+1,$G$4:$EH$8,S$14,0)*$D124,IF($C124=S$17,$G$5*$D124,""))</f>
        <v/>
      </c>
      <c r="T124" s="34" t="str">
        <f>IF(S124&lt;&gt;"",HLOOKUP(COUNT($F124:S124)+1,$G$4:$EH$8,T$14,0)*$D124,IF($C124=T$17,$G$5*$D124,""))</f>
        <v/>
      </c>
      <c r="U124" s="34" t="str">
        <f>IF(T124&lt;&gt;"",HLOOKUP(COUNT($F124:T124)+1,$G$4:$EH$8,U$14,0)*$D124,IF($C124=U$17,$G$5*$D124,""))</f>
        <v/>
      </c>
      <c r="V124" s="34" t="str">
        <f>IF(U124&lt;&gt;"",HLOOKUP(COUNT($F124:U124)+1,$G$4:$EH$8,V$14,0)*$D124,IF($C124=V$17,$G$5*$D124,""))</f>
        <v/>
      </c>
      <c r="W124" s="34" t="str">
        <f>IF(V124&lt;&gt;"",HLOOKUP(COUNT($F124:V124)+1,$G$4:$EH$8,W$14,0)*$D124,IF($C124=W$17,$G$5*$D124,""))</f>
        <v/>
      </c>
      <c r="X124" s="34" t="str">
        <f>IF(W124&lt;&gt;"",HLOOKUP(COUNT($F124:W124)+1,$G$4:$EH$8,X$14,0)*$D124,IF($C124=X$17,$G$5*$D124,""))</f>
        <v/>
      </c>
      <c r="Y124" s="34" t="str">
        <f>IF(X124&lt;&gt;"",HLOOKUP(COUNT($F124:X124)+1,$G$4:$EH$8,Y$14,0)*$D124,IF($C124=Y$17,$G$5*$D124,""))</f>
        <v/>
      </c>
      <c r="Z124" s="34" t="str">
        <f>IF(Y124&lt;&gt;"",HLOOKUP(COUNT($F124:Y124)+1,$G$4:$EH$8,Z$14,0)*$D124,IF($C124=Z$17,$G$5*$D124,""))</f>
        <v/>
      </c>
      <c r="AA124" s="34" t="str">
        <f>IF(Z124&lt;&gt;"",HLOOKUP(COUNT($F124:Z124)+1,$G$4:$EH$8,AA$14,0)*$D124,IF($C124=AA$17,$G$5*$D124,""))</f>
        <v/>
      </c>
      <c r="AB124" s="34" t="str">
        <f>IF(AA124&lt;&gt;"",HLOOKUP(COUNT($F124:AA124)+1,$G$4:$EH$8,AB$14,0)*$D124,IF($C124=AB$17,$G$5*$D124,""))</f>
        <v/>
      </c>
      <c r="AC124" s="34" t="str">
        <f>IF(AB124&lt;&gt;"",HLOOKUP(COUNT($F124:AB124)+1,$G$4:$EH$8,AC$14,0)*$D124,IF($C124=AC$17,$G$5*$D124,""))</f>
        <v/>
      </c>
      <c r="AD124" s="34" t="str">
        <f>IF(AC124&lt;&gt;"",HLOOKUP(COUNT($F124:AC124)+1,$G$4:$EH$8,AD$14,0)*$D124,IF($C124=AD$17,$G$5*$D124,""))</f>
        <v/>
      </c>
      <c r="AE124" s="34" t="str">
        <f>IF(AD124&lt;&gt;"",HLOOKUP(COUNT($F124:AD124)+1,$G$4:$EH$8,AE$14,0)*$D124,IF($C124=AE$17,$G$5*$D124,""))</f>
        <v/>
      </c>
      <c r="AF124" s="34" t="str">
        <f>IF(AE124&lt;&gt;"",HLOOKUP(COUNT($F124:AE124)+1,$G$4:$EH$8,AF$14,0)*$D124,IF($C124=AF$17,$G$5*$D124,""))</f>
        <v/>
      </c>
      <c r="AG124" s="34" t="str">
        <f>IF(AF124&lt;&gt;"",HLOOKUP(COUNT($F124:AF124)+1,$G$4:$EH$8,AG$14,0)*$D124,IF($C124=AG$17,$G$5*$D124,""))</f>
        <v/>
      </c>
      <c r="AH124" s="34" t="str">
        <f>IF(AG124&lt;&gt;"",HLOOKUP(COUNT($F124:AG124)+1,$G$4:$EH$8,AH$14,0)*$D124,IF($C124=AH$17,$G$5*$D124,""))</f>
        <v/>
      </c>
      <c r="AI124" s="34" t="str">
        <f>IF(AH124&lt;&gt;"",HLOOKUP(COUNT($F124:AH124)+1,$G$4:$EH$8,AI$14,0)*$D124,IF($C124=AI$17,$G$5*$D124,""))</f>
        <v/>
      </c>
      <c r="AJ124" s="34" t="str">
        <f>IF(AI124&lt;&gt;"",HLOOKUP(COUNT($F124:AI124)+1,$G$4:$EH$8,AJ$14,0)*$D124,IF($C124=AJ$17,$G$5*$D124,""))</f>
        <v/>
      </c>
      <c r="AK124" s="34" t="str">
        <f>IF(AJ124&lt;&gt;"",HLOOKUP(COUNT($F124:AJ124)+1,$G$4:$EH$8,AK$14,0)*$D124,IF($C124=AK$17,$G$5*$D124,""))</f>
        <v/>
      </c>
      <c r="AL124" s="34" t="str">
        <f>IF(AK124&lt;&gt;"",HLOOKUP(COUNT($F124:AK124)+1,$G$4:$EH$8,AL$14,0)*$D124,IF($C124=AL$17,$G$5*$D124,""))</f>
        <v/>
      </c>
      <c r="AM124" s="34" t="str">
        <f>IF(AL124&lt;&gt;"",HLOOKUP(COUNT($F124:AL124)+1,$G$4:$EH$8,AM$14,0)*$D124,IF($C124=AM$17,$G$5*$D124,""))</f>
        <v/>
      </c>
      <c r="AN124" s="34" t="str">
        <f>IF(AM124&lt;&gt;"",HLOOKUP(COUNT($F124:AM124)+1,$G$4:$EH$8,AN$14,0)*$D124,IF($C124=AN$17,$G$5*$D124,""))</f>
        <v/>
      </c>
      <c r="AO124" s="34" t="str">
        <f>IF(AN124&lt;&gt;"",HLOOKUP(COUNT($F124:AN124)+1,$G$4:$EH$8,AO$14,0)*$D124,IF($C124=AO$17,$G$5*$D124,""))</f>
        <v/>
      </c>
      <c r="AP124" s="34" t="str">
        <f>IF(AO124&lt;&gt;"",HLOOKUP(COUNT($F124:AO124)+1,$G$4:$EH$8,AP$14,0)*$D124,IF($C124=AP$17,$G$5*$D124,""))</f>
        <v/>
      </c>
      <c r="AQ124" s="34" t="str">
        <f>IF(AP124&lt;&gt;"",HLOOKUP(COUNT($F124:AP124)+1,$G$4:$EH$8,AQ$14,0)*$D124,IF($C124=AQ$17,$G$5*$D124,""))</f>
        <v/>
      </c>
      <c r="AR124" s="34" t="str">
        <f>IF(AQ124&lt;&gt;"",HLOOKUP(COUNT($F124:AQ124)+1,$G$4:$EH$8,AR$14,0)*$D124,IF($C124=AR$17,$G$5*$D124,""))</f>
        <v/>
      </c>
      <c r="AS124" s="34" t="str">
        <f>IF(AR124&lt;&gt;"",HLOOKUP(COUNT($F124:AR124)+1,$G$4:$EH$8,AS$14,0)*$D124,IF($C124=AS$17,$G$5*$D124,""))</f>
        <v/>
      </c>
      <c r="AT124" s="34" t="str">
        <f>IF(AS124&lt;&gt;"",HLOOKUP(COUNT($F124:AS124)+1,$G$4:$EH$8,AT$14,0)*$D124,IF($C124=AT$17,$G$5*$D124,""))</f>
        <v/>
      </c>
      <c r="AU124" s="34" t="str">
        <f>IF(AT124&lt;&gt;"",HLOOKUP(COUNT($F124:AT124)+1,$G$4:$EH$8,AU$14,0)*$D124,IF($C124=AU$17,$G$5*$D124,""))</f>
        <v/>
      </c>
      <c r="AV124" s="34" t="str">
        <f>IF(AU124&lt;&gt;"",HLOOKUP(COUNT($F124:AU124)+1,$G$4:$EH$8,AV$14,0)*$D124,IF($C124=AV$17,$G$5*$D124,""))</f>
        <v/>
      </c>
      <c r="AW124" s="34" t="str">
        <f>IF(AV124&lt;&gt;"",HLOOKUP(COUNT($F124:AV124)+1,$G$4:$EH$8,AW$14,0)*$D124,IF($C124=AW$17,$G$5*$D124,""))</f>
        <v/>
      </c>
      <c r="AX124" s="34" t="str">
        <f>IF(AW124&lt;&gt;"",HLOOKUP(COUNT($F124:AW124)+1,$G$4:$EH$8,AX$14,0)*$D124,IF($C124=AX$17,$G$5*$D124,""))</f>
        <v/>
      </c>
      <c r="AY124" s="34" t="str">
        <f>IF(AX124&lt;&gt;"",HLOOKUP(COUNT($F124:AX124)+1,$G$4:$EH$8,AY$14,0)*$D124,IF($C124=AY$17,$G$5*$D124,""))</f>
        <v/>
      </c>
      <c r="AZ124" s="34" t="str">
        <f>IF(AY124&lt;&gt;"",HLOOKUP(COUNT($F124:AY124)+1,$G$4:$EH$8,AZ$14,0)*$D124,IF($C124=AZ$17,$G$5*$D124,""))</f>
        <v/>
      </c>
      <c r="BA124" s="34" t="str">
        <f>IF(AZ124&lt;&gt;"",HLOOKUP(COUNT($F124:AZ124)+1,$G$4:$EH$8,BA$14,0)*$D124,IF($C124=BA$17,$G$5*$D124,""))</f>
        <v/>
      </c>
      <c r="BB124" s="34" t="str">
        <f>IF(BA124&lt;&gt;"",HLOOKUP(COUNT($F124:BA124)+1,$G$4:$EH$8,BB$14,0)*$D124,IF($C124=BB$17,$G$5*$D124,""))</f>
        <v/>
      </c>
      <c r="BC124" s="34" t="str">
        <f>IF(BB124&lt;&gt;"",HLOOKUP(COUNT($F124:BB124)+1,$G$4:$EH$8,BC$14,0)*$D124,IF($C124=BC$17,$G$5*$D124,""))</f>
        <v/>
      </c>
      <c r="BD124" s="34" t="str">
        <f>IF(BC124&lt;&gt;"",HLOOKUP(COUNT($F124:BC124)+1,$G$4:$EH$8,BD$14,0)*$D124,IF($C124=BD$17,$G$5*$D124,""))</f>
        <v/>
      </c>
      <c r="BE124" s="34" t="str">
        <f>IF(BD124&lt;&gt;"",HLOOKUP(COUNT($F124:BD124)+1,$G$4:$EH$8,BE$14,0)*$D124,IF($C124=BE$17,$G$5*$D124,""))</f>
        <v/>
      </c>
      <c r="BF124" s="34" t="str">
        <f>IF(BE124&lt;&gt;"",HLOOKUP(COUNT($F124:BE124)+1,$G$4:$EH$8,BF$14,0)*$D124,IF($C124=BF$17,$G$5*$D124,""))</f>
        <v/>
      </c>
      <c r="BG124" s="34" t="str">
        <f>IF(BF124&lt;&gt;"",HLOOKUP(COUNT($F124:BF124)+1,$G$4:$EH$8,BG$14,0)*$D124,IF($C124=BG$17,$G$5*$D124,""))</f>
        <v/>
      </c>
      <c r="BH124" s="34" t="str">
        <f>IF(BG124&lt;&gt;"",HLOOKUP(COUNT($F124:BG124)+1,$G$4:$EH$8,BH$14,0)*$D124,IF($C124=BH$17,$G$5*$D124,""))</f>
        <v/>
      </c>
      <c r="BI124" s="34" t="str">
        <f>IF(BH124&lt;&gt;"",HLOOKUP(COUNT($F124:BH124)+1,$G$4:$EH$8,BI$14,0)*$D124,IF($C124=BI$17,$G$5*$D124,""))</f>
        <v/>
      </c>
      <c r="BJ124" s="34" t="str">
        <f>IF(BI124&lt;&gt;"",HLOOKUP(COUNT($F124:BI124)+1,$G$4:$EH$8,BJ$14,0)*$D124,IF($C124=BJ$17,$G$5*$D124,""))</f>
        <v/>
      </c>
      <c r="BK124" s="34" t="str">
        <f>IF(BJ124&lt;&gt;"",HLOOKUP(COUNT($F124:BJ124)+1,$G$4:$EH$8,BK$14,0)*$D124,IF($C124=BK$17,$G$5*$D124,""))</f>
        <v/>
      </c>
      <c r="BL124" s="34" t="str">
        <f>IF(BK124&lt;&gt;"",HLOOKUP(COUNT($F124:BK124)+1,$G$4:$EH$8,BL$14,0)*$D124,IF($C124=BL$17,$G$5*$D124,""))</f>
        <v/>
      </c>
      <c r="BM124" s="34" t="str">
        <f>IF(BL124&lt;&gt;"",HLOOKUP(COUNT($F124:BL124)+1,$G$4:$EH$8,BM$14,0)*$D124,IF($C124=BM$17,$G$5*$D124,""))</f>
        <v/>
      </c>
      <c r="BN124" s="34" t="str">
        <f>IF(BM124&lt;&gt;"",HLOOKUP(COUNT($F124:BM124)+1,$G$4:$EH$8,BN$14,0)*$D124,IF($C124=BN$17,$G$5*$D124,""))</f>
        <v/>
      </c>
      <c r="BO124" s="34" t="str">
        <f>IF(BN124&lt;&gt;"",HLOOKUP(COUNT($F124:BN124)+1,$G$4:$EH$8,BO$14,0)*$D124,IF($C124=BO$17,$G$5*$D124,""))</f>
        <v/>
      </c>
      <c r="BP124" s="34" t="str">
        <f>IF(BO124&lt;&gt;"",HLOOKUP(COUNT($F124:BO124)+1,$G$4:$EH$8,BP$14,0)*$D124,IF($C124=BP$17,$G$5*$D124,""))</f>
        <v/>
      </c>
      <c r="BQ124" s="34" t="str">
        <f>IF(BP124&lt;&gt;"",HLOOKUP(COUNT($F124:BP124)+1,$G$4:$EH$8,BQ$14,0)*$D124,IF($C124=BQ$17,$G$5*$D124,""))</f>
        <v/>
      </c>
      <c r="BR124" s="34" t="str">
        <f>IF(BQ124&lt;&gt;"",HLOOKUP(COUNT($F124:BQ124)+1,$G$4:$EH$8,BR$14,0)*$D124,IF($C124=BR$17,$G$5*$D124,""))</f>
        <v/>
      </c>
      <c r="BS124" s="34" t="str">
        <f>IF(BR124&lt;&gt;"",HLOOKUP(COUNT($F124:BR124)+1,$G$4:$EH$8,BS$14,0)*$D124,IF($C124=BS$17,$G$5*$D124,""))</f>
        <v/>
      </c>
      <c r="BT124" s="34" t="str">
        <f>IF(BS124&lt;&gt;"",HLOOKUP(COUNT($F124:BS124)+1,$G$4:$EH$8,BT$14,0)*$D124,IF($C124=BT$17,$G$5*$D124,""))</f>
        <v/>
      </c>
      <c r="BU124" s="34" t="str">
        <f>IF(BT124&lt;&gt;"",HLOOKUP(COUNT($F124:BT124)+1,$G$4:$EH$8,BU$14,0)*$D124,IF($C124=BU$17,$G$5*$D124,""))</f>
        <v/>
      </c>
      <c r="BV124" s="34" t="str">
        <f>IF(BU124&lt;&gt;"",HLOOKUP(COUNT($F124:BU124)+1,$G$4:$EH$8,BV$14,0)*$D124,IF($C124=BV$17,$G$5*$D124,""))</f>
        <v/>
      </c>
      <c r="BW124" s="34" t="str">
        <f>IF(BV124&lt;&gt;"",HLOOKUP(COUNT($F124:BV124)+1,$G$4:$EH$8,BW$14,0)*$D124,IF($C124=BW$17,$G$5*$D124,""))</f>
        <v/>
      </c>
      <c r="BX124" s="34" t="str">
        <f>IF(BW124&lt;&gt;"",HLOOKUP(COUNT($F124:BW124)+1,$G$4:$EH$8,BX$14,0)*$D124,IF($C124=BX$17,$G$5*$D124,""))</f>
        <v/>
      </c>
      <c r="BY124" s="34" t="str">
        <f>IF(BX124&lt;&gt;"",HLOOKUP(COUNT($F124:BX124)+1,$G$4:$EH$8,BY$14,0)*$D124,IF($C124=BY$17,$G$5*$D124,""))</f>
        <v/>
      </c>
      <c r="BZ124" s="34" t="str">
        <f>IF(BY124&lt;&gt;"",HLOOKUP(COUNT($F124:BY124)+1,$G$4:$EH$8,BZ$14,0)*$D124,IF($C124=BZ$17,$G$5*$D124,""))</f>
        <v/>
      </c>
      <c r="CA124" s="34" t="str">
        <f>IF(BZ124&lt;&gt;"",HLOOKUP(COUNT($F124:BZ124)+1,$G$4:$EH$8,CA$14,0)*$D124,IF($C124=CA$17,$G$5*$D124,""))</f>
        <v/>
      </c>
      <c r="CB124" s="34" t="str">
        <f>IF(CA124&lt;&gt;"",HLOOKUP(COUNT($F124:CA124)+1,$G$4:$EH$8,CB$14,0)*$D124,IF($C124=CB$17,$G$5*$D124,""))</f>
        <v/>
      </c>
      <c r="CC124" s="34" t="str">
        <f>IF(CB124&lt;&gt;"",HLOOKUP(COUNT($F124:CB124)+1,$G$4:$EH$8,CC$14,0)*$D124,IF($C124=CC$17,$G$5*$D124,""))</f>
        <v/>
      </c>
      <c r="CD124" s="34" t="str">
        <f>IF(CC124&lt;&gt;"",HLOOKUP(COUNT($F124:CC124)+1,$G$4:$EH$8,CD$14,0)*$D124,IF($C124=CD$17,$G$5*$D124,""))</f>
        <v/>
      </c>
      <c r="CE124" s="34" t="str">
        <f>IF(CD124&lt;&gt;"",HLOOKUP(COUNT($F124:CD124)+1,$G$4:$EH$8,CE$14,0)*$D124,IF($C124=CE$17,$G$5*$D124,""))</f>
        <v/>
      </c>
      <c r="CF124" s="34" t="str">
        <f>IF(CE124&lt;&gt;"",HLOOKUP(COUNT($F124:CE124)+1,$G$4:$EH$8,CF$14,0)*$D124,IF($C124=CF$17,$G$5*$D124,""))</f>
        <v/>
      </c>
      <c r="CG124" s="34" t="str">
        <f>IF(CF124&lt;&gt;"",HLOOKUP(COUNT($F124:CF124)+1,$G$4:$EH$8,CG$14,0)*$D124,IF($C124=CG$17,$G$5*$D124,""))</f>
        <v/>
      </c>
      <c r="CH124" s="34" t="str">
        <f>IF(CG124&lt;&gt;"",HLOOKUP(COUNT($F124:CG124)+1,$G$4:$EH$8,CH$14,0)*$D124,IF($C124=CH$17,$G$5*$D124,""))</f>
        <v/>
      </c>
      <c r="CI124" s="34" t="str">
        <f>IF(CH124&lt;&gt;"",HLOOKUP(COUNT($F124:CH124)+1,$G$4:$EH$8,CI$14,0)*$D124,IF($C124=CI$17,$G$5*$D124,""))</f>
        <v/>
      </c>
      <c r="CJ124" s="34" t="str">
        <f>IF(CI124&lt;&gt;"",HLOOKUP(COUNT($F124:CI124)+1,$G$4:$EH$8,CJ$14,0)*$D124,IF($C124=CJ$17,$G$5*$D124,""))</f>
        <v/>
      </c>
      <c r="CK124" s="34" t="str">
        <f>IF(CJ124&lt;&gt;"",HLOOKUP(COUNT($F124:CJ124)+1,$G$4:$EH$8,CK$14,0)*$D124,IF($C124=CK$17,$G$5*$D124,""))</f>
        <v/>
      </c>
      <c r="CL124" s="34" t="str">
        <f>IF(CK124&lt;&gt;"",HLOOKUP(COUNT($F124:CK124)+1,$G$4:$EH$8,CL$14,0)*$D124,IF($C124=CL$17,$G$5*$D124,""))</f>
        <v/>
      </c>
      <c r="CM124" s="34" t="str">
        <f>IF(CL124&lt;&gt;"",HLOOKUP(COUNT($F124:CL124)+1,$G$4:$EH$8,CM$14,0)*$D124,IF($C124=CM$17,$G$5*$D124,""))</f>
        <v/>
      </c>
      <c r="CN124" s="34" t="str">
        <f>IF(CM124&lt;&gt;"",HLOOKUP(COUNT($F124:CM124)+1,$G$4:$EH$8,CN$14,0)*$D124,IF($C124=CN$17,$G$5*$D124,""))</f>
        <v/>
      </c>
      <c r="CO124" s="34" t="str">
        <f>IF(CN124&lt;&gt;"",HLOOKUP(COUNT($F124:CN124)+1,$G$4:$EH$8,CO$14,0)*$D124,IF($C124=CO$17,$G$5*$D124,""))</f>
        <v/>
      </c>
      <c r="CP124" s="34" t="str">
        <f>IF(CO124&lt;&gt;"",HLOOKUP(COUNT($F124:CO124)+1,$G$4:$EH$8,CP$14,0)*$D124,IF($C124=CP$17,$G$5*$D124,""))</f>
        <v/>
      </c>
      <c r="CQ124" s="34" t="str">
        <f>IF(CP124&lt;&gt;"",HLOOKUP(COUNT($F124:CP124)+1,$G$4:$EH$8,CQ$14,0)*$D124,IF($C124=CQ$17,$G$5*$D124,""))</f>
        <v/>
      </c>
      <c r="CR124" s="34" t="str">
        <f>IF(CQ124&lt;&gt;"",HLOOKUP(COUNT($F124:CQ124)+1,$G$4:$EH$8,CR$14,0)*$D124,IF($C124=CR$17,$G$5*$D124,""))</f>
        <v/>
      </c>
      <c r="CS124" s="34" t="str">
        <f>IF(CR124&lt;&gt;"",HLOOKUP(COUNT($F124:CR124)+1,$G$4:$EH$8,CS$14,0)*$D124,IF($C124=CS$17,$G$5*$D124,""))</f>
        <v/>
      </c>
      <c r="CT124" s="34" t="str">
        <f>IF(CS124&lt;&gt;"",HLOOKUP(COUNT($F124:CS124)+1,$G$4:$EH$8,CT$14,0)*$D124,IF($C124=CT$17,$G$5*$D124,""))</f>
        <v/>
      </c>
      <c r="CU124" s="34" t="str">
        <f>IF(CT124&lt;&gt;"",HLOOKUP(COUNT($F124:CT124)+1,$G$4:$EH$8,CU$14,0)*$D124,IF($C124=CU$17,$G$5*$D124,""))</f>
        <v/>
      </c>
      <c r="CV124" s="34" t="str">
        <f>IF(CU124&lt;&gt;"",HLOOKUP(COUNT($F124:CU124)+1,$G$4:$EH$8,CV$14,0)*$D124,IF($C124=CV$17,$G$5*$D124,""))</f>
        <v/>
      </c>
      <c r="CW124" s="34" t="str">
        <f>IF(CV124&lt;&gt;"",HLOOKUP(COUNT($F124:CV124)+1,$G$4:$EH$8,CW$14,0)*$D124,IF($C124=CW$17,$G$5*$D124,""))</f>
        <v/>
      </c>
      <c r="CX124" s="34" t="str">
        <f>IF(CW124&lt;&gt;"",HLOOKUP(COUNT($F124:CW124)+1,$G$4:$EH$8,CX$14,0)*$D124,IF($C124=CX$17,$G$5*$D124,""))</f>
        <v/>
      </c>
      <c r="CY124" s="34" t="str">
        <f>IF(CX124&lt;&gt;"",HLOOKUP(COUNT($F124:CX124)+1,$G$4:$EH$8,CY$14,0)*$D124,IF($C124=CY$17,$G$5*$D124,""))</f>
        <v/>
      </c>
      <c r="CZ124" s="34" t="str">
        <f>IF(CY124&lt;&gt;"",HLOOKUP(COUNT($F124:CY124)+1,$G$4:$EH$8,CZ$14,0)*$D124,IF($C124=CZ$17,$G$5*$D124,""))</f>
        <v/>
      </c>
      <c r="DA124" s="34" t="str">
        <f>IF(CZ124&lt;&gt;"",HLOOKUP(COUNT($F124:CZ124)+1,$G$4:$EH$8,DA$14,0)*$D124,IF($C124=DA$17,$G$5*$D124,""))</f>
        <v/>
      </c>
      <c r="DB124" s="34" t="str">
        <f>IF(DA124&lt;&gt;"",HLOOKUP(COUNT($F124:DA124)+1,$G$4:$EH$8,DB$14,0)*$D124,IF($C124=DB$17,$G$5*$D124,""))</f>
        <v/>
      </c>
      <c r="DC124" s="34" t="str">
        <f>IF(DB124&lt;&gt;"",HLOOKUP(COUNT($F124:DB124)+1,$G$4:$EH$8,DC$14,0)*$D124,IF($C124=DC$17,$G$5*$D124,""))</f>
        <v/>
      </c>
      <c r="DD124" s="34" t="str">
        <f>IF(DC124&lt;&gt;"",HLOOKUP(COUNT($F124:DC124)+1,$G$4:$EH$8,DD$14,0)*$D124,IF($C124=DD$17,$G$5*$D124,""))</f>
        <v/>
      </c>
      <c r="DE124" s="34" t="str">
        <f>IF(DD124&lt;&gt;"",HLOOKUP(COUNT($F124:DD124)+1,$G$4:$EH$8,DE$14,0)*$D124,IF($C124=DE$17,$G$5*$D124,""))</f>
        <v/>
      </c>
      <c r="DF124" s="34" t="str">
        <f>IF(DE124&lt;&gt;"",HLOOKUP(COUNT($F124:DE124)+1,$G$4:$EH$8,DF$14,0)*$D124,IF($C124=DF$17,$G$5*$D124,""))</f>
        <v/>
      </c>
      <c r="DG124" s="34" t="str">
        <f>IF(DF124&lt;&gt;"",HLOOKUP(COUNT($F124:DF124)+1,$G$4:$EH$8,DG$14,0)*$D124,IF($C124=DG$17,$G$5*$D124,""))</f>
        <v/>
      </c>
      <c r="DH124" s="34">
        <f>IF(DG124&lt;&gt;"",HLOOKUP(COUNT($F124:DG124)+1,$G$4:$EH$8,DH$14,0)*$D124,IF($C124=DH$17,$G$5*$D124,""))</f>
        <v>0</v>
      </c>
      <c r="DI124" s="34">
        <f>IF(DH124&lt;&gt;"",HLOOKUP(COUNT($F124:DH124)+1,$G$4:$EH$8,DI$14,0)*$D124,IF($C124=DI$17,$G$5*$D124,""))</f>
        <v>0</v>
      </c>
      <c r="DJ124" s="34" t="e">
        <f>IF(DI124&lt;&gt;"",HLOOKUP(COUNT($F124:DI124)+1,$G$4:$EH$8,DJ$14,0)*$D124,IF($C124=DJ$17,$G$5*$D124,""))</f>
        <v>#VALUE!</v>
      </c>
      <c r="DK124" s="34" t="e">
        <f>IF(DJ124&lt;&gt;"",HLOOKUP(COUNT($F124:DJ124)+1,$G$4:$EH$8,DK$14,0)*$D124,IF($C124=DK$17,$G$5*$D124,""))</f>
        <v>#VALUE!</v>
      </c>
      <c r="DL124" s="34" t="e">
        <f>IF(DK124&lt;&gt;"",HLOOKUP(COUNT($F124:DK124)+1,$G$4:$EH$8,DL$14,0)*$D124,IF($C124=DL$17,$G$5*$D124,""))</f>
        <v>#VALUE!</v>
      </c>
      <c r="DM124" s="34" t="e">
        <f>IF(DL124&lt;&gt;"",HLOOKUP(COUNT($F124:DL124)+1,$G$4:$EH$8,DM$14,0)*$D124,IF($C124=DM$17,$G$5*$D124,""))</f>
        <v>#VALUE!</v>
      </c>
      <c r="DN124" s="34" t="e">
        <f>IF(DM124&lt;&gt;"",HLOOKUP(COUNT($F124:DM124)+1,$G$4:$EH$8,DN$14,0)*$D124,IF($C124=DN$17,$G$5*$D124,""))</f>
        <v>#VALUE!</v>
      </c>
      <c r="DO124" s="34" t="e">
        <f>IF(DN124&lt;&gt;"",HLOOKUP(COUNT($F124:DN124)+1,$G$4:$EH$8,DO$14,0)*$D124,IF($C124=DO$17,$G$5*$D124,""))</f>
        <v>#VALUE!</v>
      </c>
      <c r="DP124" s="34" t="e">
        <f>IF(DO124&lt;&gt;"",HLOOKUP(COUNT($F124:DO124)+1,$G$4:$EH$8,DP$14,0)*$D124,IF($C124=DP$17,$G$5*$D124,""))</f>
        <v>#VALUE!</v>
      </c>
      <c r="DQ124" s="34" t="e">
        <f>IF(DP124&lt;&gt;"",HLOOKUP(COUNT($F124:DP124)+1,$G$4:$EH$8,DQ$14,0)*$D124,IF($C124=DQ$17,$G$5*$D124,""))</f>
        <v>#VALUE!</v>
      </c>
      <c r="DR124" s="34" t="e">
        <f>IF(DQ124&lt;&gt;"",HLOOKUP(COUNT($F124:DQ124)+1,$G$4:$EH$8,DR$14,0)*$D124,IF($C124=DR$17,$G$5*$D124,""))</f>
        <v>#VALUE!</v>
      </c>
      <c r="DS124" s="34" t="e">
        <f>IF(DR124&lt;&gt;"",HLOOKUP(COUNT($F124:DR124)+1,$G$4:$EH$8,DS$14,0)*$D124,IF($C124=DS$17,$G$5*$D124,""))</f>
        <v>#VALUE!</v>
      </c>
      <c r="DT124" s="34" t="e">
        <f>IF(DS124&lt;&gt;"",HLOOKUP(COUNT($F124:DS124)+1,$G$4:$EH$8,DT$14,0)*$D124,IF($C124=DT$17,$G$5*$D124,""))</f>
        <v>#VALUE!</v>
      </c>
      <c r="DU124" s="34" t="e">
        <f>IF(DT124&lt;&gt;"",HLOOKUP(COUNT($F124:DT124)+1,$G$4:$EH$8,DU$14,0)*$D124,IF($C124=DU$17,$G$5*$D124,""))</f>
        <v>#VALUE!</v>
      </c>
      <c r="DV124" s="34" t="e">
        <f>IF(DU124&lt;&gt;"",HLOOKUP(COUNT($F124:DU124)+1,$G$4:$EH$8,DV$14,0)*$D124,IF($C124=DV$17,$G$5*$D124,""))</f>
        <v>#VALUE!</v>
      </c>
      <c r="DX124" s="34" t="str">
        <f>IF(DW124&lt;&gt;"",HLOOKUP(COUNT($DW124:DW124)+1,$G$4:$CX$8,DX$14,0)*$D124,IF($C124=DX$17,$G$6*$D124,""))</f>
        <v/>
      </c>
      <c r="DY124" s="34" t="str">
        <f>IF(DX124&lt;&gt;"",HLOOKUP(COUNT($DW124:DX124)+1,$G$4:$CX$8,DY$14,0)*$D124,IF($C124=DY$17,$G$6*$D124,""))</f>
        <v/>
      </c>
      <c r="DZ124" s="34" t="str">
        <f>IF(DY124&lt;&gt;"",HLOOKUP(COUNT($DW124:DY124)+1,$G$4:$CX$8,DZ$14,0)*$D124,IF($C124=DZ$17,$G$6*$D124,""))</f>
        <v/>
      </c>
      <c r="EA124" s="34" t="str">
        <f>IF(DZ124&lt;&gt;"",HLOOKUP(COUNT($DW124:DZ124)+1,$G$4:$CX$8,EA$14,0)*$D124,IF($C124=EA$17,$G$6*$D124,""))</f>
        <v/>
      </c>
      <c r="EB124" s="34" t="str">
        <f>IF(EA124&lt;&gt;"",HLOOKUP(COUNT($DW124:EA124)+1,$G$4:$CX$8,EB$14,0)*$D124,IF($C124=EB$17,$G$6*$D124,""))</f>
        <v/>
      </c>
      <c r="EC124" s="34" t="str">
        <f>IF(EB124&lt;&gt;"",HLOOKUP(COUNT($DW124:EB124)+1,$G$4:$CX$8,EC$14,0)*$D124,IF($C124=EC$17,$G$6*$D124,""))</f>
        <v/>
      </c>
      <c r="ED124" s="34" t="str">
        <f>IF(EC124&lt;&gt;"",HLOOKUP(COUNT($DW124:EC124)+1,$G$4:$CX$8,ED$14,0)*$D124,IF($C124=ED$17,$G$6*$D124,""))</f>
        <v/>
      </c>
      <c r="EE124" s="34" t="str">
        <f>IF(ED124&lt;&gt;"",HLOOKUP(COUNT($DW124:ED124)+1,$G$4:$CX$8,EE$14,0)*$D124,IF($C124=EE$17,$G$6*$D124,""))</f>
        <v/>
      </c>
      <c r="EF124" s="34" t="str">
        <f>IF(EE124&lt;&gt;"",HLOOKUP(COUNT($DW124:EE124)+1,$G$4:$CX$8,EF$14,0)*$D124,IF($C124=EF$17,$G$6*$D124,""))</f>
        <v/>
      </c>
      <c r="EG124" s="34" t="str">
        <f>IF(EF124&lt;&gt;"",HLOOKUP(COUNT($DW124:EF124)+1,$G$4:$CX$8,EG$14,0)*$D124,IF($C124=EG$17,$G$6*$D124,""))</f>
        <v/>
      </c>
      <c r="EH124" s="34" t="str">
        <f>IF(EG124&lt;&gt;"",HLOOKUP(COUNT($DW124:EG124)+1,$G$4:$CX$8,EH$14,0)*$D124,IF($C124=EH$17,$G$6*$D124,""))</f>
        <v/>
      </c>
      <c r="EI124" s="34" t="str">
        <f>IF(EH124&lt;&gt;"",HLOOKUP(COUNT($DW124:EH124)+1,$G$4:$CX$8,EI$14,0)*$D124,IF($C124=EI$17,$G$6*$D124,""))</f>
        <v/>
      </c>
      <c r="EJ124" s="34" t="str">
        <f>IF(EI124&lt;&gt;"",HLOOKUP(COUNT($DW124:EI124)+1,$G$4:$CX$8,EJ$14,0)*$D124,IF($C124=EJ$17,$G$6*$D124,""))</f>
        <v/>
      </c>
      <c r="EK124" s="34" t="str">
        <f>IF(EJ124&lt;&gt;"",HLOOKUP(COUNT($DW124:EJ124)+1,$G$4:$CX$8,EK$14,0)*$D124,IF($C124=EK$17,$G$6*$D124,""))</f>
        <v/>
      </c>
      <c r="EL124" s="34" t="str">
        <f>IF(EK124&lt;&gt;"",HLOOKUP(COUNT($DW124:EK124)+1,$G$4:$CX$8,EL$14,0)*$D124,IF($C124=EL$17,$G$6*$D124,""))</f>
        <v/>
      </c>
      <c r="EM124" s="34" t="str">
        <f>IF(EL124&lt;&gt;"",HLOOKUP(COUNT($DW124:EL124)+1,$G$4:$CX$8,EM$14,0)*$D124,IF($C124=EM$17,$G$6*$D124,""))</f>
        <v/>
      </c>
      <c r="EN124" s="34" t="str">
        <f>IF(EM124&lt;&gt;"",HLOOKUP(COUNT($DW124:EM124)+1,$G$4:$CX$8,EN$14,0)*$D124,IF($C124=EN$17,$G$6*$D124,""))</f>
        <v/>
      </c>
      <c r="EO124" s="34" t="str">
        <f>IF(EN124&lt;&gt;"",HLOOKUP(COUNT($DW124:EN124)+1,$G$4:$CX$8,EO$14,0)*$D124,IF($C124=EO$17,$G$6*$D124,""))</f>
        <v/>
      </c>
      <c r="EP124" s="34" t="str">
        <f>IF(EO124&lt;&gt;"",HLOOKUP(COUNT($DW124:EO124)+1,$G$4:$CX$8,EP$14,0)*$D124,IF($C124=EP$17,$G$6*$D124,""))</f>
        <v/>
      </c>
      <c r="EQ124" s="34" t="str">
        <f>IF(EP124&lt;&gt;"",HLOOKUP(COUNT($DW124:EP124)+1,$G$4:$CX$8,EQ$14,0)*$D124,IF($C124=EQ$17,$G$6*$D124,""))</f>
        <v/>
      </c>
      <c r="ER124" s="34" t="str">
        <f>IF(EQ124&lt;&gt;"",HLOOKUP(COUNT($DW124:EQ124)+1,$G$4:$CX$8,ER$14,0)*$D124,IF($C124=ER$17,$G$6*$D124,""))</f>
        <v/>
      </c>
      <c r="ES124" s="34" t="str">
        <f>IF(ER124&lt;&gt;"",HLOOKUP(COUNT($DW124:ER124)+1,$G$4:$CX$8,ES$14,0)*$D124,IF($C124=ES$17,$G$6*$D124,""))</f>
        <v/>
      </c>
      <c r="ET124" s="34" t="str">
        <f>IF(ES124&lt;&gt;"",HLOOKUP(COUNT($DW124:ES124)+1,$G$4:$CX$8,ET$14,0)*$D124,IF($C124=ET$17,$G$6*$D124,""))</f>
        <v/>
      </c>
      <c r="EU124" s="34" t="str">
        <f>IF(ET124&lt;&gt;"",HLOOKUP(COUNT($DW124:ET124)+1,$G$4:$CX$8,EU$14,0)*$D124,IF($C124=EU$17,$G$6*$D124,""))</f>
        <v/>
      </c>
      <c r="EV124" s="34" t="str">
        <f>IF(EU124&lt;&gt;"",HLOOKUP(COUNT($DW124:EU124)+1,$G$4:$CX$8,EV$14,0)*$D124,IF($C124=EV$17,$G$6*$D124,""))</f>
        <v/>
      </c>
      <c r="EW124" s="34" t="str">
        <f>IF(EV124&lt;&gt;"",HLOOKUP(COUNT($DW124:EV124)+1,$G$4:$CX$8,EW$14,0)*$D124,IF($C124=EW$17,$G$6*$D124,""))</f>
        <v/>
      </c>
      <c r="EX124" s="34" t="str">
        <f>IF(EW124&lt;&gt;"",HLOOKUP(COUNT($DW124:EW124)+1,$G$4:$CX$8,EX$14,0)*$D124,IF($C124=EX$17,$G$6*$D124,""))</f>
        <v/>
      </c>
      <c r="EY124" s="34" t="str">
        <f>IF(EX124&lt;&gt;"",HLOOKUP(COUNT($DW124:EX124)+1,$G$4:$CX$8,EY$14,0)*$D124,IF($C124=EY$17,$G$6*$D124,""))</f>
        <v/>
      </c>
      <c r="EZ124" s="34" t="str">
        <f>IF(EY124&lt;&gt;"",HLOOKUP(COUNT($DW124:EY124)+1,$G$4:$CX$8,EZ$14,0)*$D124,IF($C124=EZ$17,$G$6*$D124,""))</f>
        <v/>
      </c>
      <c r="FA124" s="34" t="str">
        <f>IF(EZ124&lt;&gt;"",HLOOKUP(COUNT($DW124:EZ124)+1,$G$4:$CX$8,FA$14,0)*$D124,IF($C124=FA$17,$G$6*$D124,""))</f>
        <v/>
      </c>
      <c r="FB124" s="34" t="str">
        <f>IF(FA124&lt;&gt;"",HLOOKUP(COUNT($DW124:FA124)+1,$G$4:$CX$8,FB$14,0)*$D124,IF($C124=FB$17,$G$6*$D124,""))</f>
        <v/>
      </c>
      <c r="FC124" s="34" t="str">
        <f>IF(FB124&lt;&gt;"",HLOOKUP(COUNT($DW124:FB124)+1,$G$4:$CX$8,FC$14,0)*$D124,IF($C124=FC$17,$G$6*$D124,""))</f>
        <v/>
      </c>
      <c r="FD124" s="34" t="str">
        <f>IF(FC124&lt;&gt;"",HLOOKUP(COUNT($DW124:FC124)+1,$G$4:$CX$8,FD$14,0)*$D124,IF($C124=FD$17,$G$6*$D124,""))</f>
        <v/>
      </c>
      <c r="FE124" s="34" t="str">
        <f>IF(FD124&lt;&gt;"",HLOOKUP(COUNT($DW124:FD124)+1,$G$4:$CX$8,FE$14,0)*$D124,IF($C124=FE$17,$G$6*$D124,""))</f>
        <v/>
      </c>
      <c r="FF124" s="34" t="str">
        <f>IF(FE124&lt;&gt;"",HLOOKUP(COUNT($DW124:FE124)+1,$G$4:$CX$8,FF$14,0)*$D124,IF($C124=FF$17,$G$6*$D124,""))</f>
        <v/>
      </c>
      <c r="FG124" s="34" t="str">
        <f>IF(FF124&lt;&gt;"",HLOOKUP(COUNT($DW124:FF124)+1,$G$4:$CX$8,FG$14,0)*$D124,IF($C124=FG$17,$G$6*$D124,""))</f>
        <v/>
      </c>
      <c r="FH124" s="34" t="str">
        <f>IF(FG124&lt;&gt;"",HLOOKUP(COUNT($DW124:FG124)+1,$G$4:$CX$8,FH$14,0)*$D124,IF($C124=FH$17,$G$6*$D124,""))</f>
        <v/>
      </c>
      <c r="FI124" s="34" t="str">
        <f>IF(FH124&lt;&gt;"",HLOOKUP(COUNT($DW124:FH124)+1,$G$4:$CX$8,FI$14,0)*$D124,IF($C124=FI$17,$G$6*$D124,""))</f>
        <v/>
      </c>
      <c r="FJ124" s="34" t="str">
        <f>IF(FI124&lt;&gt;"",HLOOKUP(COUNT($DW124:FI124)+1,$G$4:$CX$8,FJ$14,0)*$D124,IF($C124=FJ$17,$G$6*$D124,""))</f>
        <v/>
      </c>
      <c r="FK124" s="34" t="str">
        <f>IF(FJ124&lt;&gt;"",HLOOKUP(COUNT($DW124:FJ124)+1,$G$4:$CX$8,FK$14,0)*$D124,IF($C124=FK$17,$G$6*$D124,""))</f>
        <v/>
      </c>
      <c r="FL124" s="34" t="str">
        <f>IF(FK124&lt;&gt;"",HLOOKUP(COUNT($DW124:FK124)+1,$G$4:$CX$8,FL$14,0)*$D124,IF($C124=FL$17,$G$6*$D124,""))</f>
        <v/>
      </c>
      <c r="FM124" s="34" t="str">
        <f>IF(FL124&lt;&gt;"",HLOOKUP(COUNT($DW124:FL124)+1,$G$4:$CX$8,FM$14,0)*$D124,IF($C124=FM$17,$G$6*$D124,""))</f>
        <v/>
      </c>
      <c r="FN124" s="34" t="str">
        <f>IF(FM124&lt;&gt;"",HLOOKUP(COUNT($DW124:FM124)+1,$G$4:$CX$8,FN$14,0)*$D124,IF($C124=FN$17,$G$6*$D124,""))</f>
        <v/>
      </c>
      <c r="FO124" s="34" t="str">
        <f>IF(FN124&lt;&gt;"",HLOOKUP(COUNT($DW124:FN124)+1,$G$4:$CX$8,FO$14,0)*$D124,IF($C124=FO$17,$G$6*$D124,""))</f>
        <v/>
      </c>
      <c r="FP124" s="34" t="str">
        <f>IF(FO124&lt;&gt;"",HLOOKUP(COUNT($DW124:FO124)+1,$G$4:$CX$8,FP$14,0)*$D124,IF($C124=FP$17,$G$6*$D124,""))</f>
        <v/>
      </c>
      <c r="FQ124" s="34" t="str">
        <f>IF(FP124&lt;&gt;"",HLOOKUP(COUNT($DW124:FP124)+1,$G$4:$CX$8,FQ$14,0)*$D124,IF($C124=FQ$17,$G$6*$D124,""))</f>
        <v/>
      </c>
      <c r="FR124" s="34" t="str">
        <f>IF(FQ124&lt;&gt;"",HLOOKUP(COUNT($DW124:FQ124)+1,$G$4:$CX$8,FR$14,0)*$D124,IF($C124=FR$17,$G$6*$D124,""))</f>
        <v/>
      </c>
      <c r="FS124" s="34" t="str">
        <f>IF(FR124&lt;&gt;"",HLOOKUP(COUNT($DW124:FR124)+1,$G$4:$CX$8,FS$14,0)*$D124,IF($C124=FS$17,$G$6*$D124,""))</f>
        <v/>
      </c>
      <c r="FT124" s="34" t="str">
        <f>IF(FS124&lt;&gt;"",HLOOKUP(COUNT($DW124:FS124)+1,$G$4:$CX$8,FT$14,0)*$D124,IF($C124=FT$17,$G$6*$D124,""))</f>
        <v/>
      </c>
      <c r="FU124" s="34" t="str">
        <f>IF(FT124&lt;&gt;"",HLOOKUP(COUNT($DW124:FT124)+1,$G$4:$CX$8,FU$14,0)*$D124,IF($C124=FU$17,$G$6*$D124,""))</f>
        <v/>
      </c>
      <c r="FV124" s="34" t="str">
        <f>IF(FU124&lt;&gt;"",HLOOKUP(COUNT($DW124:FU124)+1,$G$4:$CX$8,FV$14,0)*$D124,IF($C124=FV$17,$G$6*$D124,""))</f>
        <v/>
      </c>
      <c r="FW124" s="34" t="str">
        <f>IF(FV124&lt;&gt;"",HLOOKUP(COUNT($DW124:FV124)+1,$G$4:$CX$8,FW$14,0)*$D124,IF($C124=FW$17,$G$6*$D124,""))</f>
        <v/>
      </c>
      <c r="FX124" s="34" t="str">
        <f>IF(FW124&lt;&gt;"",HLOOKUP(COUNT($DW124:FW124)+1,$G$4:$CX$8,FX$14,0)*$D124,IF($C124=FX$17,$G$6*$D124,""))</f>
        <v/>
      </c>
      <c r="FY124" s="34" t="str">
        <f>IF(FX124&lt;&gt;"",HLOOKUP(COUNT($DW124:FX124)+1,$G$4:$CX$8,FY$14,0)*$D124,IF($C124=FY$17,$G$6*$D124,""))</f>
        <v/>
      </c>
      <c r="FZ124" s="34" t="str">
        <f>IF(FY124&lt;&gt;"",HLOOKUP(COUNT($DW124:FY124)+1,$G$4:$CX$8,FZ$14,0)*$D124,IF($C124=FZ$17,$G$6*$D124,""))</f>
        <v/>
      </c>
      <c r="GA124" s="34" t="str">
        <f>IF(FZ124&lt;&gt;"",HLOOKUP(COUNT($DW124:FZ124)+1,$G$4:$CX$8,GA$14,0)*$D124,IF($C124=GA$17,$G$6*$D124,""))</f>
        <v/>
      </c>
      <c r="GB124" s="34" t="str">
        <f>IF(GA124&lt;&gt;"",HLOOKUP(COUNT($DW124:GA124)+1,$G$4:$CX$8,GB$14,0)*$D124,IF($C124=GB$17,$G$6*$D124,""))</f>
        <v/>
      </c>
      <c r="GC124" s="34" t="str">
        <f>IF(GB124&lt;&gt;"",HLOOKUP(COUNT($DW124:GB124)+1,$G$4:$CX$8,GC$14,0)*$D124,IF($C124=GC$17,$G$6*$D124,""))</f>
        <v/>
      </c>
      <c r="GD124" s="34" t="str">
        <f>IF(GC124&lt;&gt;"",HLOOKUP(COUNT($DW124:GC124)+1,$G$4:$CX$8,GD$14,0)*$D124,IF($C124=GD$17,$G$6*$D124,""))</f>
        <v/>
      </c>
      <c r="GE124" s="34" t="str">
        <f>IF(GD124&lt;&gt;"",HLOOKUP(COUNT($DW124:GD124)+1,$G$4:$CX$8,GE$14,0)*$D124,IF($C124=GE$17,$G$6*$D124,""))</f>
        <v/>
      </c>
      <c r="GF124" s="34" t="str">
        <f>IF(GE124&lt;&gt;"",HLOOKUP(COUNT($DW124:GE124)+1,$G$4:$CX$8,GF$14,0)*$D124,IF($C124=GF$17,$G$6*$D124,""))</f>
        <v/>
      </c>
      <c r="GG124" s="34" t="str">
        <f>IF(GF124&lt;&gt;"",HLOOKUP(COUNT($DW124:GF124)+1,$G$4:$CX$8,GG$14,0)*$D124,IF($C124=GG$17,$G$6*$D124,""))</f>
        <v/>
      </c>
      <c r="GH124" s="34" t="str">
        <f>IF(GG124&lt;&gt;"",HLOOKUP(COUNT($DW124:GG124)+1,$G$4:$CX$8,GH$14,0)*$D124,IF($C124=GH$17,$G$6*$D124,""))</f>
        <v/>
      </c>
      <c r="GI124" s="34" t="str">
        <f>IF(GH124&lt;&gt;"",HLOOKUP(COUNT($DW124:GH124)+1,$G$4:$CX$8,GI$14,0)*$D124,IF($C124=GI$17,$G$6*$D124,""))</f>
        <v/>
      </c>
      <c r="GJ124" s="34" t="str">
        <f>IF(GI124&lt;&gt;"",HLOOKUP(COUNT($DW124:GI124)+1,$G$4:$CX$8,GJ$14,0)*$D124,IF($C124=GJ$17,$G$6*$D124,""))</f>
        <v/>
      </c>
      <c r="GK124" s="34" t="str">
        <f>IF(GJ124&lt;&gt;"",HLOOKUP(COUNT($DW124:GJ124)+1,$G$4:$CX$8,GK$14,0)*$D124,IF($C124=GK$17,$G$6*$D124,""))</f>
        <v/>
      </c>
      <c r="GL124" s="34" t="str">
        <f>IF(GK124&lt;&gt;"",HLOOKUP(COUNT($DW124:GK124)+1,$G$4:$CX$8,GL$14,0)*$D124,IF($C124=GL$17,$G$6*$D124,""))</f>
        <v/>
      </c>
      <c r="GM124" s="34" t="str">
        <f>IF(GL124&lt;&gt;"",HLOOKUP(COUNT($DW124:GL124)+1,$G$4:$CX$8,GM$14,0)*$D124,IF($C124=GM$17,$G$6*$D124,""))</f>
        <v/>
      </c>
      <c r="GN124" s="34" t="str">
        <f>IF(GM124&lt;&gt;"",HLOOKUP(COUNT($DW124:GM124)+1,$G$4:$CX$8,GN$14,0)*$D124,IF($C124=GN$17,$G$6*$D124,""))</f>
        <v/>
      </c>
      <c r="GO124" s="34" t="str">
        <f>IF(GN124&lt;&gt;"",HLOOKUP(COUNT($DW124:GN124)+1,$G$4:$CX$8,GO$14,0)*$D124,IF($C124=GO$17,$G$6*$D124,""))</f>
        <v/>
      </c>
      <c r="GP124" s="34" t="str">
        <f>IF(GO124&lt;&gt;"",HLOOKUP(COUNT($DW124:GO124)+1,$G$4:$CX$8,GP$14,0)*$D124,IF($C124=GP$17,$G$6*$D124,""))</f>
        <v/>
      </c>
      <c r="GQ124" s="34" t="str">
        <f>IF(GP124&lt;&gt;"",HLOOKUP(COUNT($DW124:GP124)+1,$G$4:$CX$8,GQ$14,0)*$D124,IF($C124=GQ$17,$G$6*$D124,""))</f>
        <v/>
      </c>
      <c r="GR124" s="34" t="str">
        <f>IF(GQ124&lt;&gt;"",HLOOKUP(COUNT($DW124:GQ124)+1,$G$4:$CX$8,GR$14,0)*$D124,IF($C124=GR$17,$G$6*$D124,""))</f>
        <v/>
      </c>
      <c r="GS124" s="34" t="str">
        <f>IF(GR124&lt;&gt;"",HLOOKUP(COUNT($DW124:GR124)+1,$G$4:$CX$8,GS$14,0)*$D124,IF($C124=GS$17,$G$6*$D124,""))</f>
        <v/>
      </c>
      <c r="GT124" s="34" t="str">
        <f>IF(GS124&lt;&gt;"",HLOOKUP(COUNT($DW124:GS124)+1,$G$4:$CX$8,GT$14,0)*$D124,IF($C124=GT$17,$G$6*$D124,""))</f>
        <v/>
      </c>
      <c r="GU124" s="34" t="str">
        <f>IF(GT124&lt;&gt;"",HLOOKUP(COUNT($DW124:GT124)+1,$G$4:$CX$8,GU$14,0)*$D124,IF($C124=GU$17,$G$6*$D124,""))</f>
        <v/>
      </c>
      <c r="GV124" s="34" t="str">
        <f>IF(GU124&lt;&gt;"",HLOOKUP(COUNT($DW124:GU124)+1,$G$4:$CX$8,GV$14,0)*$D124,IF($C124=GV$17,$G$6*$D124,""))</f>
        <v/>
      </c>
      <c r="GW124" s="34" t="str">
        <f>IF(GV124&lt;&gt;"",HLOOKUP(COUNT($DW124:GV124)+1,$G$4:$CX$8,GW$14,0)*$D124,IF($C124=GW$17,$G$6*$D124,""))</f>
        <v/>
      </c>
      <c r="GX124" s="34" t="str">
        <f>IF(GW124&lt;&gt;"",HLOOKUP(COUNT($DW124:GW124)+1,$G$4:$CX$8,GX$14,0)*$D124,IF($C124=GX$17,$G$6*$D124,""))</f>
        <v/>
      </c>
      <c r="GY124" s="34" t="str">
        <f>IF(GX124&lt;&gt;"",HLOOKUP(COUNT($DW124:GX124)+1,$G$4:$CX$8,GY$14,0)*$D124,IF($C124=GY$17,$G$6*$D124,""))</f>
        <v/>
      </c>
      <c r="GZ124" s="34" t="str">
        <f>IF(GY124&lt;&gt;"",HLOOKUP(COUNT($DW124:GY124)+1,$G$4:$CX$8,GZ$14,0)*$D124,IF($C124=GZ$17,$G$6*$D124,""))</f>
        <v/>
      </c>
      <c r="HA124" s="34" t="str">
        <f>IF(GZ124&lt;&gt;"",HLOOKUP(COUNT($DW124:GZ124)+1,$G$4:$CX$8,HA$14,0)*$D124,IF($C124=HA$17,$G$6*$D124,""))</f>
        <v/>
      </c>
      <c r="HB124" s="34" t="str">
        <f>IF(HA124&lt;&gt;"",HLOOKUP(COUNT($DW124:HA124)+1,$G$4:$CX$8,HB$14,0)*$D124,IF($C124=HB$17,$G$6*$D124,""))</f>
        <v/>
      </c>
      <c r="HC124" s="34" t="str">
        <f>IF(HB124&lt;&gt;"",HLOOKUP(COUNT($DW124:HB124)+1,$G$4:$CX$8,HC$14,0)*$D124,IF($C124=HC$17,$G$6*$D124,""))</f>
        <v/>
      </c>
      <c r="HD124" s="34" t="str">
        <f>IF(HC124&lt;&gt;"",HLOOKUP(COUNT($DW124:HC124)+1,$G$4:$CX$8,HD$14,0)*$D124,IF($C124=HD$17,$G$6*$D124,""))</f>
        <v/>
      </c>
      <c r="HE124" s="34" t="str">
        <f>IF(HD124&lt;&gt;"",HLOOKUP(COUNT($DW124:HD124)+1,$G$4:$CX$8,HE$14,0)*$D124,IF($C124=HE$17,$G$6*$D124,""))</f>
        <v/>
      </c>
      <c r="HF124" s="34" t="str">
        <f>IF(HE124&lt;&gt;"",HLOOKUP(COUNT($DW124:HE124)+1,$G$4:$CX$8,HF$14,0)*$D124,IF($C124=HF$17,$G$6*$D124,""))</f>
        <v/>
      </c>
      <c r="HG124" s="34" t="str">
        <f>IF(HF124&lt;&gt;"",HLOOKUP(COUNT($DW124:HF124)+1,$G$4:$CX$8,HG$14,0)*$D124,IF($C124=HG$17,$G$6*$D124,""))</f>
        <v/>
      </c>
      <c r="HH124" s="34" t="str">
        <f>IF(HG124&lt;&gt;"",HLOOKUP(COUNT($DW124:HG124)+1,$G$4:$CX$8,HH$14,0)*$D124,IF($C124=HH$17,$G$6*$D124,""))</f>
        <v/>
      </c>
      <c r="HI124" s="34" t="str">
        <f>IF(HH124&lt;&gt;"",HLOOKUP(COUNT($DW124:HH124)+1,$G$4:$CX$8,HI$14,0)*$D124,IF($C124=HI$17,$G$6*$D124,""))</f>
        <v/>
      </c>
      <c r="HJ124" s="34" t="str">
        <f>IF(HI124&lt;&gt;"",HLOOKUP(COUNT($DW124:HI124)+1,$G$4:$CX$8,HJ$14,0)*$D124,IF($C124=HJ$17,$G$6*$D124,""))</f>
        <v/>
      </c>
      <c r="HK124" s="34" t="str">
        <f>IF(HJ124&lt;&gt;"",HLOOKUP(COUNT($DW124:HJ124)+1,$G$4:$CX$8,HK$14,0)*$D124,IF($C124=HK$17,$G$6*$D124,""))</f>
        <v/>
      </c>
      <c r="HL124" s="34" t="str">
        <f>IF(HK124&lt;&gt;"",HLOOKUP(COUNT($DW124:HK124)+1,$G$4:$CX$8,HL$14,0)*$D124,IF($C124=HL$17,$G$6*$D124,""))</f>
        <v/>
      </c>
      <c r="HM124" s="34" t="str">
        <f>IF(HL124&lt;&gt;"",HLOOKUP(COUNT($DW124:HL124)+1,$G$4:$CX$8,HM$14,0)*$D124,IF($C124=HM$17,$G$6*$D124,""))</f>
        <v/>
      </c>
      <c r="HN124" s="34" t="str">
        <f>IF(HM124&lt;&gt;"",HLOOKUP(COUNT($DW124:HM124)+1,$G$4:$CX$8,HN$14,0)*$D124,IF($C124=HN$17,$G$6*$D124,""))</f>
        <v/>
      </c>
      <c r="HO124" s="34" t="str">
        <f>IF(HN124&lt;&gt;"",HLOOKUP(COUNT($DW124:HN124)+1,$G$4:$CX$8,HO$14,0)*$D124,IF($C124=HO$17,$G$6*$D124,""))</f>
        <v/>
      </c>
      <c r="HP124" s="34" t="str">
        <f>IF(HO124&lt;&gt;"",HLOOKUP(COUNT($DW124:HO124)+1,$G$4:$CX$8,HP$14,0)*$D124,IF($C124=HP$17,$G$6*$D124,""))</f>
        <v/>
      </c>
      <c r="HQ124" s="34" t="str">
        <f>IF(HP124&lt;&gt;"",HLOOKUP(COUNT($DW124:HP124)+1,$G$4:$CX$8,HQ$14,0)*$D124,IF($C124=HQ$17,$G$6*$D124,""))</f>
        <v/>
      </c>
      <c r="HR124" s="34" t="str">
        <f>IF(HQ124&lt;&gt;"",HLOOKUP(COUNT($DW124:HQ124)+1,$G$4:$CX$8,HR$14,0)*$D124,IF($C124=HR$17,$G$6*$D124,""))</f>
        <v/>
      </c>
      <c r="HS124" s="34" t="str">
        <f>IF(HR124&lt;&gt;"",HLOOKUP(COUNT($DW124:HR124)+1,$G$4:$CX$8,HS$14,0)*$D124,IF($C124=HS$17,$G$6*$D124,""))</f>
        <v/>
      </c>
      <c r="HT124" s="34" t="str">
        <f>IF(HS124&lt;&gt;"",HLOOKUP(COUNT($DW124:HS124)+1,$G$4:$CX$8,HT$14,0)*$D124,IF($C124=HT$17,$G$6*$D124,""))</f>
        <v/>
      </c>
      <c r="HU124" s="34" t="str">
        <f>IF(HT124&lt;&gt;"",HLOOKUP(COUNT($DW124:HT124)+1,$G$4:$CX$8,HU$14,0)*$D124,IF($C124=HU$17,$G$6*$D124,""))</f>
        <v/>
      </c>
      <c r="HV124" s="34" t="str">
        <f>IF(HU124&lt;&gt;"",HLOOKUP(COUNT($DW124:HU124)+1,$G$4:$CX$8,HV$14,0)*$D124,IF($C124=HV$17,$G$6*$D124,""))</f>
        <v/>
      </c>
      <c r="HW124" s="34" t="str">
        <f>IF(HV124&lt;&gt;"",HLOOKUP(COUNT($DW124:HV124)+1,$G$4:$CX$8,HW$14,0)*$D124,IF($C124=HW$17,$G$6*$D124,""))</f>
        <v/>
      </c>
      <c r="HX124" s="34" t="str">
        <f>IF(HW124&lt;&gt;"",HLOOKUP(COUNT($DW124:HW124)+1,$G$4:$CX$8,HX$14,0)*$D124,IF($C124=HX$17,$G$6*$D124,""))</f>
        <v/>
      </c>
      <c r="HY124" s="34">
        <f>IF(HX124&lt;&gt;"",HLOOKUP(COUNT($DW124:HX124)+1,$G$4:$CX$8,HY$14,0)*$D124,IF($C124=HY$17,$G$6*$D124,""))</f>
        <v>0</v>
      </c>
      <c r="HZ124" s="34">
        <f>IF(HY124&lt;&gt;"",HLOOKUP(COUNT($DW124:HY124)+1,$G$4:$CX$8,HZ$14,0)*$D124,IF($C124=HZ$17,$G$6*$D124,""))</f>
        <v>7500</v>
      </c>
      <c r="IA124" s="34">
        <f>IF(HZ124&lt;&gt;"",HLOOKUP(COUNT($DW124:HZ124)+1,$G$4:$CX$8,IA$14,0)*$D124,IF($C124=IA$17,$G$6*$D124,""))</f>
        <v>7500</v>
      </c>
      <c r="IB124" s="34">
        <f>IF(IA124&lt;&gt;"",HLOOKUP(COUNT($DW124:IA124)+1,$G$4:$CX$8,IB$14,0)*$D124,IF($C124=IB$17,$G$6*$D124,""))</f>
        <v>7500</v>
      </c>
      <c r="IC124" s="34">
        <f>IF(IB124&lt;&gt;"",HLOOKUP(COUNT($DW124:IB124)+1,$G$4:$CX$8,IC$14,0)*$D124,IF($C124=IC$17,$G$6*$D124,""))</f>
        <v>9048.4582084179765</v>
      </c>
      <c r="ID124" s="34">
        <f>IF(IC124&lt;&gt;"",HLOOKUP(COUNT($DW124:IC124)+1,$G$4:$CX$8,ID$14,0)*$D124,IF($C124=ID$17,$G$6*$D124,""))</f>
        <v>11310.572760522478</v>
      </c>
      <c r="IE124" s="34">
        <f>IF(ID124&lt;&gt;"",HLOOKUP(COUNT($DW124:ID124)+1,$G$4:$CX$8,IE$14,0)*$D124,IF($C124=IE$17,$G$6*$D124,""))</f>
        <v>13572.687312626966</v>
      </c>
      <c r="IF124" s="34">
        <f>IF(IE124&lt;&gt;"",HLOOKUP(COUNT($DW124:IE124)+1,$G$4:$CX$8,IF$14,0)*$D124,IF($C124=IF$17,$G$6*$D124,""))</f>
        <v>15744.31728264728</v>
      </c>
      <c r="IG124" s="34">
        <f>IF(IF124&lt;&gt;"",HLOOKUP(COUNT($DW124:IF124)+1,$G$4:$CX$8,IG$14,0)*$D124,IF($C124=IG$17,$G$6*$D124,""))</f>
        <v>17948.521702217906</v>
      </c>
      <c r="IH124" s="34">
        <f>IF(IG124&lt;&gt;"",HLOOKUP(COUNT($DW124:IG124)+1,$G$4:$CX$8,IH$14,0)*$D124,IF($C124=IH$17,$G$6*$D124,""))</f>
        <v>20281.829523506218</v>
      </c>
      <c r="II124" s="34">
        <f>IF(IH124&lt;&gt;"",HLOOKUP(COUNT($DW124:IH124)+1,$G$4:$CX$8,II$14,0)*$D124,IF($C124=II$17,$G$6*$D124,""))</f>
        <v>22512.830771091903</v>
      </c>
      <c r="IJ124" s="34">
        <f>IF(II124&lt;&gt;"",HLOOKUP(COUNT($DW124:II124)+1,$G$4:$CX$8,IJ$14,0)*$D124,IF($C124=IJ$17,$G$6*$D124,""))</f>
        <v>24764.113848201101</v>
      </c>
      <c r="IK124" s="34">
        <f>IF(IJ124&lt;&gt;"",HLOOKUP(COUNT($DW124:IJ124)+1,$G$4:$CX$8,IK$14,0)*$D124,IF($C124=IK$17,$G$6*$D124,""))</f>
        <v>18573.085386150833</v>
      </c>
      <c r="IL124" s="34">
        <f>IF(IK124&lt;&gt;"",HLOOKUP(COUNT($DW124:IK124)+1,$G$4:$CX$8,IL$14,0)*$D124,IF($C124=IL$17,$G$6*$D124,""))</f>
        <v>17644.431116843283</v>
      </c>
      <c r="IM124" s="34">
        <f>IF(IL124&lt;&gt;"",HLOOKUP(COUNT($DW124:IL124)+1,$G$4:$CX$8,IM$14,0)*$D124,IF($C124=IM$17,$G$6*$D124,""))</f>
        <v>19408.874228527617</v>
      </c>
      <c r="IO124" s="34" t="str">
        <f>IF(IN124&lt;&gt;"",HLOOKUP(COUNT($IN124:IN124)+1,$G$4:$EH$8,IO$14,0)*$D124,IF($C124=IO$17,$G$7*$D124,""))</f>
        <v/>
      </c>
      <c r="IP124" s="34" t="str">
        <f>IF(IO124&lt;&gt;"",HLOOKUP(COUNT($IN124:IO124)+1,$G$4:$EH$8,IP$14,0)*$D124,IF($C124=IP$17,$G$7*$D124,""))</f>
        <v/>
      </c>
      <c r="IQ124" s="34" t="str">
        <f>IF(IP124&lt;&gt;"",HLOOKUP(COUNT($IN124:IP124)+1,$G$4:$EH$8,IQ$14,0)*$D124,IF($C124=IQ$17,$G$7*$D124,""))</f>
        <v/>
      </c>
      <c r="IR124" s="34" t="str">
        <f>IF(IQ124&lt;&gt;"",HLOOKUP(COUNT($IN124:IQ124)+1,$G$4:$EH$8,IR$14,0)*$D124,IF($C124=IR$17,$G$7*$D124,""))</f>
        <v/>
      </c>
      <c r="IS124" s="34" t="str">
        <f>IF(IR124&lt;&gt;"",HLOOKUP(COUNT($IN124:IR124)+1,$G$4:$EH$8,IS$14,0)*$D124,IF($C124=IS$17,$G$7*$D124,""))</f>
        <v/>
      </c>
      <c r="IT124" s="34" t="str">
        <f>IF(IS124&lt;&gt;"",HLOOKUP(COUNT($IN124:IS124)+1,$G$4:$EH$8,IT$14,0)*$D124,IF($C124=IT$17,$G$7*$D124,""))</f>
        <v/>
      </c>
      <c r="IU124" s="34" t="str">
        <f>IF(IT124&lt;&gt;"",HLOOKUP(COUNT($IN124:IT124)+1,$G$4:$EH$8,IU$14,0)*$D124,IF($C124=IU$17,$G$7*$D124,""))</f>
        <v/>
      </c>
      <c r="IV124" s="34" t="str">
        <f>IF(IU124&lt;&gt;"",HLOOKUP(COUNT($IN124:IU124)+1,$G$4:$EH$8,IV$14,0)*$D124,IF($C124=IV$17,$G$7*$D124,""))</f>
        <v/>
      </c>
      <c r="IW124" s="34" t="str">
        <f>IF(IV124&lt;&gt;"",HLOOKUP(COUNT($IN124:IV124)+1,$G$4:$EH$8,IW$14,0)*$D124,IF($C124=IW$17,$G$7*$D124,""))</f>
        <v/>
      </c>
      <c r="IX124" s="34" t="str">
        <f>IF(IW124&lt;&gt;"",HLOOKUP(COUNT($IN124:IW124)+1,$G$4:$EH$8,IX$14,0)*$D124,IF($C124=IX$17,$G$7*$D124,""))</f>
        <v/>
      </c>
      <c r="IY124" s="34" t="str">
        <f>IF(IX124&lt;&gt;"",HLOOKUP(COUNT($IN124:IX124)+1,$G$4:$EH$8,IY$14,0)*$D124,IF($C124=IY$17,$G$7*$D124,""))</f>
        <v/>
      </c>
      <c r="IZ124" s="34" t="str">
        <f>IF(IY124&lt;&gt;"",HLOOKUP(COUNT($IN124:IY124)+1,$G$4:$EH$8,IZ$14,0)*$D124,IF($C124=IZ$17,$G$7*$D124,""))</f>
        <v/>
      </c>
      <c r="JA124" s="34" t="str">
        <f>IF(IZ124&lt;&gt;"",HLOOKUP(COUNT($IN124:IZ124)+1,$G$4:$EH$8,JA$14,0)*$D124,IF($C124=JA$17,$G$7*$D124,""))</f>
        <v/>
      </c>
      <c r="JB124" s="34" t="str">
        <f>IF(JA124&lt;&gt;"",HLOOKUP(COUNT($IN124:JA124)+1,$G$4:$EH$8,JB$14,0)*$D124,IF($C124=JB$17,$G$7*$D124,""))</f>
        <v/>
      </c>
      <c r="JC124" s="34" t="str">
        <f>IF(JB124&lt;&gt;"",HLOOKUP(COUNT($IN124:JB124)+1,$G$4:$EH$8,JC$14,0)*$D124,IF($C124=JC$17,$G$7*$D124,""))</f>
        <v/>
      </c>
      <c r="JD124" s="34" t="str">
        <f>IF(JC124&lt;&gt;"",HLOOKUP(COUNT($IN124:JC124)+1,$G$4:$EH$8,JD$14,0)*$D124,IF($C124=JD$17,$G$7*$D124,""))</f>
        <v/>
      </c>
      <c r="JE124" s="34" t="str">
        <f>IF(JD124&lt;&gt;"",HLOOKUP(COUNT($IN124:JD124)+1,$G$4:$EH$8,JE$14,0)*$D124,IF($C124=JE$17,$G$7*$D124,""))</f>
        <v/>
      </c>
      <c r="JF124" s="34" t="str">
        <f>IF(JE124&lt;&gt;"",HLOOKUP(COUNT($IN124:JE124)+1,$G$4:$EH$8,JF$14,0)*$D124,IF($C124=JF$17,$G$7*$D124,""))</f>
        <v/>
      </c>
      <c r="JG124" s="34" t="str">
        <f>IF(JF124&lt;&gt;"",HLOOKUP(COUNT($IN124:JF124)+1,$G$4:$EH$8,JG$14,0)*$D124,IF($C124=JG$17,$G$7*$D124,""))</f>
        <v/>
      </c>
      <c r="JH124" s="34" t="str">
        <f>IF(JG124&lt;&gt;"",HLOOKUP(COUNT($IN124:JG124)+1,$G$4:$EH$8,JH$14,0)*$D124,IF($C124=JH$17,$G$7*$D124,""))</f>
        <v/>
      </c>
      <c r="JI124" s="34" t="str">
        <f>IF(JH124&lt;&gt;"",HLOOKUP(COUNT($IN124:JH124)+1,$G$4:$EH$8,JI$14,0)*$D124,IF($C124=JI$17,$G$7*$D124,""))</f>
        <v/>
      </c>
      <c r="JJ124" s="34" t="str">
        <f>IF(JI124&lt;&gt;"",HLOOKUP(COUNT($IN124:JI124)+1,$G$4:$EH$8,JJ$14,0)*$D124,IF($C124=JJ$17,$G$7*$D124,""))</f>
        <v/>
      </c>
      <c r="JK124" s="34" t="str">
        <f>IF(JJ124&lt;&gt;"",HLOOKUP(COUNT($IN124:JJ124)+1,$G$4:$EH$8,JK$14,0)*$D124,IF($C124=JK$17,$G$7*$D124,""))</f>
        <v/>
      </c>
      <c r="JL124" s="34" t="str">
        <f>IF(JK124&lt;&gt;"",HLOOKUP(COUNT($IN124:JK124)+1,$G$4:$EH$8,JL$14,0)*$D124,IF($C124=JL$17,$G$7*$D124,""))</f>
        <v/>
      </c>
      <c r="JM124" s="34" t="str">
        <f>IF(JL124&lt;&gt;"",HLOOKUP(COUNT($IN124:JL124)+1,$G$4:$EH$8,JM$14,0)*$D124,IF($C124=JM$17,$G$7*$D124,""))</f>
        <v/>
      </c>
      <c r="JN124" s="34" t="str">
        <f>IF(JM124&lt;&gt;"",HLOOKUP(COUNT($IN124:JM124)+1,$G$4:$EH$8,JN$14,0)*$D124,IF($C124=JN$17,$G$7*$D124,""))</f>
        <v/>
      </c>
      <c r="JO124" s="34" t="str">
        <f>IF(JN124&lt;&gt;"",HLOOKUP(COUNT($IN124:JN124)+1,$G$4:$EH$8,JO$14,0)*$D124,IF($C124=JO$17,$G$7*$D124,""))</f>
        <v/>
      </c>
      <c r="JP124" s="34" t="str">
        <f>IF(JO124&lt;&gt;"",HLOOKUP(COUNT($IN124:JO124)+1,$G$4:$EH$8,JP$14,0)*$D124,IF($C124=JP$17,$G$7*$D124,""))</f>
        <v/>
      </c>
      <c r="JQ124" s="34" t="str">
        <f>IF(JP124&lt;&gt;"",HLOOKUP(COUNT($IN124:JP124)+1,$G$4:$EH$8,JQ$14,0)*$D124,IF($C124=JQ$17,$G$7*$D124,""))</f>
        <v/>
      </c>
      <c r="JR124" s="34" t="str">
        <f>IF(JQ124&lt;&gt;"",HLOOKUP(COUNT($IN124:JQ124)+1,$G$4:$EH$8,JR$14,0)*$D124,IF($C124=JR$17,$G$7*$D124,""))</f>
        <v/>
      </c>
      <c r="JS124" s="34" t="str">
        <f>IF(JR124&lt;&gt;"",HLOOKUP(COUNT($IN124:JR124)+1,$G$4:$EH$8,JS$14,0)*$D124,IF($C124=JS$17,$G$7*$D124,""))</f>
        <v/>
      </c>
      <c r="JT124" s="34" t="str">
        <f>IF(JS124&lt;&gt;"",HLOOKUP(COUNT($IN124:JS124)+1,$G$4:$EH$8,JT$14,0)*$D124,IF($C124=JT$17,$G$7*$D124,""))</f>
        <v/>
      </c>
      <c r="JU124" s="34" t="str">
        <f>IF(JT124&lt;&gt;"",HLOOKUP(COUNT($IN124:JT124)+1,$G$4:$EH$8,JU$14,0)*$D124,IF($C124=JU$17,$G$7*$D124,""))</f>
        <v/>
      </c>
      <c r="JV124" s="34" t="str">
        <f>IF(JU124&lt;&gt;"",HLOOKUP(COUNT($IN124:JU124)+1,$G$4:$EH$8,JV$14,0)*$D124,IF($C124=JV$17,$G$7*$D124,""))</f>
        <v/>
      </c>
      <c r="JW124" s="34" t="str">
        <f>IF(JV124&lt;&gt;"",HLOOKUP(COUNT($IN124:JV124)+1,$G$4:$EH$8,JW$14,0)*$D124,IF($C124=JW$17,$G$7*$D124,""))</f>
        <v/>
      </c>
      <c r="JX124" s="34" t="str">
        <f>IF(JW124&lt;&gt;"",HLOOKUP(COUNT($IN124:JW124)+1,$G$4:$EH$8,JX$14,0)*$D124,IF($C124=JX$17,$G$7*$D124,""))</f>
        <v/>
      </c>
      <c r="JY124" s="34" t="str">
        <f>IF(JX124&lt;&gt;"",HLOOKUP(COUNT($IN124:JX124)+1,$G$4:$EH$8,JY$14,0)*$D124,IF($C124=JY$17,$G$7*$D124,""))</f>
        <v/>
      </c>
      <c r="JZ124" s="34" t="str">
        <f>IF(JY124&lt;&gt;"",HLOOKUP(COUNT($IN124:JY124)+1,$G$4:$EH$8,JZ$14,0)*$D124,IF($C124=JZ$17,$G$7*$D124,""))</f>
        <v/>
      </c>
      <c r="KA124" s="34" t="str">
        <f>IF(JZ124&lt;&gt;"",HLOOKUP(COUNT($IN124:JZ124)+1,$G$4:$EH$8,KA$14,0)*$D124,IF($C124=KA$17,$G$7*$D124,""))</f>
        <v/>
      </c>
      <c r="KB124" s="34" t="str">
        <f>IF(KA124&lt;&gt;"",HLOOKUP(COUNT($IN124:KA124)+1,$G$4:$EH$8,KB$14,0)*$D124,IF($C124=KB$17,$G$7*$D124,""))</f>
        <v/>
      </c>
      <c r="KC124" s="34" t="str">
        <f>IF(KB124&lt;&gt;"",HLOOKUP(COUNT($IN124:KB124)+1,$G$4:$EH$8,KC$14,0)*$D124,IF($C124=KC$17,$G$7*$D124,""))</f>
        <v/>
      </c>
      <c r="KD124" s="34" t="str">
        <f>IF(KC124&lt;&gt;"",HLOOKUP(COUNT($IN124:KC124)+1,$G$4:$EH$8,KD$14,0)*$D124,IF($C124=KD$17,$G$7*$D124,""))</f>
        <v/>
      </c>
      <c r="KE124" s="34" t="str">
        <f>IF(KD124&lt;&gt;"",HLOOKUP(COUNT($IN124:KD124)+1,$G$4:$EH$8,KE$14,0)*$D124,IF($C124=KE$17,$G$7*$D124,""))</f>
        <v/>
      </c>
      <c r="KF124" s="34" t="str">
        <f>IF(KE124&lt;&gt;"",HLOOKUP(COUNT($IN124:KE124)+1,$G$4:$EH$8,KF$14,0)*$D124,IF($C124=KF$17,$G$7*$D124,""))</f>
        <v/>
      </c>
      <c r="KG124" s="34" t="str">
        <f>IF(KF124&lt;&gt;"",HLOOKUP(COUNT($IN124:KF124)+1,$G$4:$EH$8,KG$14,0)*$D124,IF($C124=KG$17,$G$7*$D124,""))</f>
        <v/>
      </c>
      <c r="KH124" s="34" t="str">
        <f>IF(KG124&lt;&gt;"",HLOOKUP(COUNT($IN124:KG124)+1,$G$4:$EH$8,KH$14,0)*$D124,IF($C124=KH$17,$G$7*$D124,""))</f>
        <v/>
      </c>
      <c r="KI124" s="34" t="str">
        <f>IF(KH124&lt;&gt;"",HLOOKUP(COUNT($IN124:KH124)+1,$G$4:$EH$8,KI$14,0)*$D124,IF($C124=KI$17,$G$7*$D124,""))</f>
        <v/>
      </c>
      <c r="KJ124" s="34" t="str">
        <f>IF(KI124&lt;&gt;"",HLOOKUP(COUNT($IN124:KI124)+1,$G$4:$EH$8,KJ$14,0)*$D124,IF($C124=KJ$17,$G$7*$D124,""))</f>
        <v/>
      </c>
      <c r="KK124" s="34" t="str">
        <f>IF(KJ124&lt;&gt;"",HLOOKUP(COUNT($IN124:KJ124)+1,$G$4:$EH$8,KK$14,0)*$D124,IF($C124=KK$17,$G$7*$D124,""))</f>
        <v/>
      </c>
      <c r="KL124" s="34" t="str">
        <f>IF(KK124&lt;&gt;"",HLOOKUP(COUNT($IN124:KK124)+1,$G$4:$EH$8,KL$14,0)*$D124,IF($C124=KL$17,$G$7*$D124,""))</f>
        <v/>
      </c>
      <c r="KM124" s="34" t="str">
        <f>IF(KL124&lt;&gt;"",HLOOKUP(COUNT($IN124:KL124)+1,$G$4:$EH$8,KM$14,0)*$D124,IF($C124=KM$17,$G$7*$D124,""))</f>
        <v/>
      </c>
      <c r="KN124" s="34" t="str">
        <f>IF(KM124&lt;&gt;"",HLOOKUP(COUNT($IN124:KM124)+1,$G$4:$EH$8,KN$14,0)*$D124,IF($C124=KN$17,$G$7*$D124,""))</f>
        <v/>
      </c>
      <c r="KO124" s="34" t="str">
        <f>IF(KN124&lt;&gt;"",HLOOKUP(COUNT($IN124:KN124)+1,$G$4:$EH$8,KO$14,0)*$D124,IF($C124=KO$17,$G$7*$D124,""))</f>
        <v/>
      </c>
      <c r="KP124" s="34" t="str">
        <f>IF(KO124&lt;&gt;"",HLOOKUP(COUNT($IN124:KO124)+1,$G$4:$EH$8,KP$14,0)*$D124,IF($C124=KP$17,$G$7*$D124,""))</f>
        <v/>
      </c>
      <c r="KQ124" s="34" t="str">
        <f>IF(KP124&lt;&gt;"",HLOOKUP(COUNT($IN124:KP124)+1,$G$4:$EH$8,KQ$14,0)*$D124,IF($C124=KQ$17,$G$7*$D124,""))</f>
        <v/>
      </c>
      <c r="KR124" s="34" t="str">
        <f>IF(KQ124&lt;&gt;"",HLOOKUP(COUNT($IN124:KQ124)+1,$G$4:$EH$8,KR$14,0)*$D124,IF($C124=KR$17,$G$7*$D124,""))</f>
        <v/>
      </c>
      <c r="KS124" s="34" t="str">
        <f>IF(KR124&lt;&gt;"",HLOOKUP(COUNT($IN124:KR124)+1,$G$4:$EH$8,KS$14,0)*$D124,IF($C124=KS$17,$G$7*$D124,""))</f>
        <v/>
      </c>
      <c r="KT124" s="34" t="str">
        <f>IF(KS124&lt;&gt;"",HLOOKUP(COUNT($IN124:KS124)+1,$G$4:$EH$8,KT$14,0)*$D124,IF($C124=KT$17,$G$7*$D124,""))</f>
        <v/>
      </c>
      <c r="KU124" s="34" t="str">
        <f>IF(KT124&lt;&gt;"",HLOOKUP(COUNT($IN124:KT124)+1,$G$4:$EH$8,KU$14,0)*$D124,IF($C124=KU$17,$G$7*$D124,""))</f>
        <v/>
      </c>
      <c r="KV124" s="34" t="str">
        <f>IF(KU124&lt;&gt;"",HLOOKUP(COUNT($IN124:KU124)+1,$G$4:$EH$8,KV$14,0)*$D124,IF($C124=KV$17,$G$7*$D124,""))</f>
        <v/>
      </c>
      <c r="KW124" s="34" t="str">
        <f>IF(KV124&lt;&gt;"",HLOOKUP(COUNT($IN124:KV124)+1,$G$4:$EH$8,KW$14,0)*$D124,IF($C124=KW$17,$G$7*$D124,""))</f>
        <v/>
      </c>
      <c r="KX124" s="34" t="str">
        <f>IF(KW124&lt;&gt;"",HLOOKUP(COUNT($IN124:KW124)+1,$G$4:$EH$8,KX$14,0)*$D124,IF($C124=KX$17,$G$7*$D124,""))</f>
        <v/>
      </c>
      <c r="KY124" s="34" t="str">
        <f>IF(KX124&lt;&gt;"",HLOOKUP(COUNT($IN124:KX124)+1,$G$4:$EH$8,KY$14,0)*$D124,IF($C124=KY$17,$G$7*$D124,""))</f>
        <v/>
      </c>
      <c r="KZ124" s="34" t="str">
        <f>IF(KY124&lt;&gt;"",HLOOKUP(COUNT($IN124:KY124)+1,$G$4:$EH$8,KZ$14,0)*$D124,IF($C124=KZ$17,$G$7*$D124,""))</f>
        <v/>
      </c>
      <c r="LA124" s="34" t="str">
        <f>IF(KZ124&lt;&gt;"",HLOOKUP(COUNT($IN124:KZ124)+1,$G$4:$EH$8,LA$14,0)*$D124,IF($C124=LA$17,$G$7*$D124,""))</f>
        <v/>
      </c>
      <c r="LB124" s="34" t="str">
        <f>IF(LA124&lt;&gt;"",HLOOKUP(COUNT($IN124:LA124)+1,$G$4:$EH$8,LB$14,0)*$D124,IF($C124=LB$17,$G$7*$D124,""))</f>
        <v/>
      </c>
      <c r="LC124" s="34" t="str">
        <f>IF(LB124&lt;&gt;"",HLOOKUP(COUNT($IN124:LB124)+1,$G$4:$EH$8,LC$14,0)*$D124,IF($C124=LC$17,$G$7*$D124,""))</f>
        <v/>
      </c>
      <c r="LD124" s="34" t="str">
        <f>IF(LC124&lt;&gt;"",HLOOKUP(COUNT($IN124:LC124)+1,$G$4:$EH$8,LD$14,0)*$D124,IF($C124=LD$17,$G$7*$D124,""))</f>
        <v/>
      </c>
      <c r="LE124" s="34" t="str">
        <f>IF(LD124&lt;&gt;"",HLOOKUP(COUNT($IN124:LD124)+1,$G$4:$EH$8,LE$14,0)*$D124,IF($C124=LE$17,$G$7*$D124,""))</f>
        <v/>
      </c>
      <c r="LF124" s="34" t="str">
        <f>IF(LE124&lt;&gt;"",HLOOKUP(COUNT($IN124:LE124)+1,$G$4:$EH$8,LF$14,0)*$D124,IF($C124=LF$17,$G$7*$D124,""))</f>
        <v/>
      </c>
      <c r="LG124" s="34" t="str">
        <f>IF(LF124&lt;&gt;"",HLOOKUP(COUNT($IN124:LF124)+1,$G$4:$EH$8,LG$14,0)*$D124,IF($C124=LG$17,$G$7*$D124,""))</f>
        <v/>
      </c>
      <c r="LH124" s="34" t="str">
        <f>IF(LG124&lt;&gt;"",HLOOKUP(COUNT($IN124:LG124)+1,$G$4:$EH$8,LH$14,0)*$D124,IF($C124=LH$17,$G$7*$D124,""))</f>
        <v/>
      </c>
      <c r="LI124" s="34" t="str">
        <f>IF(LH124&lt;&gt;"",HLOOKUP(COUNT($IN124:LH124)+1,$G$4:$EH$8,LI$14,0)*$D124,IF($C124=LI$17,$G$7*$D124,""))</f>
        <v/>
      </c>
      <c r="LJ124" s="34" t="str">
        <f>IF(LI124&lt;&gt;"",HLOOKUP(COUNT($IN124:LI124)+1,$G$4:$EH$8,LJ$14,0)*$D124,IF($C124=LJ$17,$G$7*$D124,""))</f>
        <v/>
      </c>
      <c r="LK124" s="34" t="str">
        <f>IF(LJ124&lt;&gt;"",HLOOKUP(COUNT($IN124:LJ124)+1,$G$4:$EH$8,LK$14,0)*$D124,IF($C124=LK$17,$G$7*$D124,""))</f>
        <v/>
      </c>
      <c r="LL124" s="34" t="str">
        <f>IF(LK124&lt;&gt;"",HLOOKUP(COUNT($IN124:LK124)+1,$G$4:$EH$8,LL$14,0)*$D124,IF($C124=LL$17,$G$7*$D124,""))</f>
        <v/>
      </c>
      <c r="LM124" s="34" t="str">
        <f>IF(LL124&lt;&gt;"",HLOOKUP(COUNT($IN124:LL124)+1,$G$4:$EH$8,LM$14,0)*$D124,IF($C124=LM$17,$G$7*$D124,""))</f>
        <v/>
      </c>
      <c r="LN124" s="34" t="str">
        <f>IF(LM124&lt;&gt;"",HLOOKUP(COUNT($IN124:LM124)+1,$G$4:$EH$8,LN$14,0)*$D124,IF($C124=LN$17,$G$7*$D124,""))</f>
        <v/>
      </c>
      <c r="LO124" s="34" t="str">
        <f>IF(LN124&lt;&gt;"",HLOOKUP(COUNT($IN124:LN124)+1,$G$4:$EH$8,LO$14,0)*$D124,IF($C124=LO$17,$G$7*$D124,""))</f>
        <v/>
      </c>
      <c r="LP124" s="34" t="str">
        <f>IF(LO124&lt;&gt;"",HLOOKUP(COUNT($IN124:LO124)+1,$G$4:$EH$8,LP$14,0)*$D124,IF($C124=LP$17,$G$7*$D124,""))</f>
        <v/>
      </c>
      <c r="LQ124" s="34" t="str">
        <f>IF(LP124&lt;&gt;"",HLOOKUP(COUNT($IN124:LP124)+1,$G$4:$EH$8,LQ$14,0)*$D124,IF($C124=LQ$17,$G$7*$D124,""))</f>
        <v/>
      </c>
      <c r="LR124" s="34" t="str">
        <f>IF(LQ124&lt;&gt;"",HLOOKUP(COUNT($IN124:LQ124)+1,$G$4:$EH$8,LR$14,0)*$D124,IF($C124=LR$17,$G$7*$D124,""))</f>
        <v/>
      </c>
      <c r="LS124" s="34" t="str">
        <f>IF(LR124&lt;&gt;"",HLOOKUP(COUNT($IN124:LR124)+1,$G$4:$EH$8,LS$14,0)*$D124,IF($C124=LS$17,$G$7*$D124,""))</f>
        <v/>
      </c>
      <c r="LT124" s="34" t="str">
        <f>IF(LS124&lt;&gt;"",HLOOKUP(COUNT($IN124:LS124)+1,$G$4:$EH$8,LT$14,0)*$D124,IF($C124=LT$17,$G$7*$D124,""))</f>
        <v/>
      </c>
      <c r="LU124" s="34" t="str">
        <f>IF(LT124&lt;&gt;"",HLOOKUP(COUNT($IN124:LT124)+1,$G$4:$EH$8,LU$14,0)*$D124,IF($C124=LU$17,$G$7*$D124,""))</f>
        <v/>
      </c>
      <c r="LV124" s="34" t="str">
        <f>IF(LU124&lt;&gt;"",HLOOKUP(COUNT($IN124:LU124)+1,$G$4:$EH$8,LV$14,0)*$D124,IF($C124=LV$17,$G$7*$D124,""))</f>
        <v/>
      </c>
      <c r="LW124" s="34" t="str">
        <f>IF(LV124&lt;&gt;"",HLOOKUP(COUNT($IN124:LV124)+1,$G$4:$EH$8,LW$14,0)*$D124,IF($C124=LW$17,$G$7*$D124,""))</f>
        <v/>
      </c>
      <c r="LX124" s="34" t="str">
        <f>IF(LW124&lt;&gt;"",HLOOKUP(COUNT($IN124:LW124)+1,$G$4:$EH$8,LX$14,0)*$D124,IF($C124=LX$17,$G$7*$D124,""))</f>
        <v/>
      </c>
      <c r="LY124" s="34" t="str">
        <f>IF(LX124&lt;&gt;"",HLOOKUP(COUNT($IN124:LX124)+1,$G$4:$EH$8,LY$14,0)*$D124,IF($C124=LY$17,$G$7*$D124,""))</f>
        <v/>
      </c>
      <c r="LZ124" s="34" t="str">
        <f>IF(LY124&lt;&gt;"",HLOOKUP(COUNT($IN124:LY124)+1,$G$4:$EH$8,LZ$14,0)*$D124,IF($C124=LZ$17,$G$7*$D124,""))</f>
        <v/>
      </c>
      <c r="MA124" s="34" t="str">
        <f>IF(LZ124&lt;&gt;"",HLOOKUP(COUNT($IN124:LZ124)+1,$G$4:$EH$8,MA$14,0)*$D124,IF($C124=MA$17,$G$7*$D124,""))</f>
        <v/>
      </c>
      <c r="MB124" s="34" t="str">
        <f>IF(MA124&lt;&gt;"",HLOOKUP(COUNT($IN124:MA124)+1,$G$4:$EH$8,MB$14,0)*$D124,IF($C124=MB$17,$G$7*$D124,""))</f>
        <v/>
      </c>
      <c r="MC124" s="34" t="str">
        <f>IF(MB124&lt;&gt;"",HLOOKUP(COUNT($IN124:MB124)+1,$G$4:$EH$8,MC$14,0)*$D124,IF($C124=MC$17,$G$7*$D124,""))</f>
        <v/>
      </c>
      <c r="MD124" s="34" t="str">
        <f>IF(MC124&lt;&gt;"",HLOOKUP(COUNT($IN124:MC124)+1,$G$4:$EH$8,MD$14,0)*$D124,IF($C124=MD$17,$G$7*$D124,""))</f>
        <v/>
      </c>
      <c r="ME124" s="34" t="str">
        <f>IF(MD124&lt;&gt;"",HLOOKUP(COUNT($IN124:MD124)+1,$G$4:$EH$8,ME$14,0)*$D124,IF($C124=ME$17,$G$7*$D124,""))</f>
        <v/>
      </c>
      <c r="MF124" s="1330" t="str">
        <f>IF(ME124&lt;&gt;"",HLOOKUP(COUNT($IN124:ME124)+1,$G$4:$EH$8,MF$14,0)*$D124,IF($C124=MF$17,$G$7*$D124,""))</f>
        <v/>
      </c>
      <c r="MG124" s="1330" t="str">
        <f>IF(MF124&lt;&gt;"",HLOOKUP(COUNT($IN124:MF124)+1,$G$4:$EH$8,MG$14,0)*$D124,IF($C124=MG$17,$G$7*$D124,""))</f>
        <v/>
      </c>
      <c r="MH124" s="1330" t="str">
        <f>IF(MG124&lt;&gt;"",HLOOKUP(COUNT($IN124:MG124)+1,$G$4:$EH$8,MH$14,0)*$D124,IF($C124=MH$17,$G$7*$D124,""))</f>
        <v/>
      </c>
      <c r="MI124" s="1330" t="str">
        <f>IF(MH124&lt;&gt;"",HLOOKUP(COUNT($IN124:MH124)+1,$G$4:$EH$8,MI$14,0)*$D124,IF($C124=MI$17,$G$7*$D124,""))</f>
        <v/>
      </c>
      <c r="MJ124" s="1330" t="str">
        <f>IF(MI124&lt;&gt;"",HLOOKUP(COUNT($IN124:MI124)+1,$G$4:$EH$8,MJ$14,0)*$D124,IF($C124=MJ$17,$G$7*$D124,""))</f>
        <v/>
      </c>
      <c r="MK124" s="1330" t="str">
        <f>IF(MJ124&lt;&gt;"",HLOOKUP(COUNT($IN124:MJ124)+1,$G$4:$EH$8,MK$14,0)*$D124,IF($C124=MK$17,$G$7*$D124,""))</f>
        <v/>
      </c>
      <c r="ML124" s="1330" t="str">
        <f>IF(MK124&lt;&gt;"",HLOOKUP(COUNT($IN124:MK124)+1,$G$4:$EH$8,ML$14,0)*$D124,IF($C124=ML$17,$G$7*$D124,""))</f>
        <v/>
      </c>
      <c r="MM124" s="1330" t="str">
        <f>IF(ML124&lt;&gt;"",HLOOKUP(COUNT($IN124:ML124)+1,$G$4:$EH$8,MM$14,0)*$D124,IF($C124=MM$17,$G$7*$D124,""))</f>
        <v/>
      </c>
      <c r="MN124" s="1330" t="str">
        <f>IF(MM124&lt;&gt;"",HLOOKUP(COUNT($IN124:MM124)+1,$G$4:$EH$8,MN$14,0)*$D124,IF($C124=MN$17,$G$7*$D124,""))</f>
        <v/>
      </c>
      <c r="MO124" s="1330" t="str">
        <f>IF(MN124&lt;&gt;"",HLOOKUP(COUNT($IN124:MN124)+1,$G$4:$EH$8,MO$14,0)*$D124,IF($C124=MO$17,$G$7*$D124,""))</f>
        <v/>
      </c>
      <c r="MP124" s="1330">
        <f>IF(MO124&lt;&gt;"",HLOOKUP(COUNT($IN124:MO124)+1,$G$4:$EH$8,MP$14,0)*$D124,IF($C124=MP$17,$G$7*$D124,""))</f>
        <v>0</v>
      </c>
      <c r="MQ124" s="1330">
        <f>IF(MP124&lt;&gt;"",HLOOKUP(COUNT($IN124:MP124)+1,$G$4:$EH$8,MQ$14,0)*$D124,IF($C124=MQ$17,$G$7*$D124,""))</f>
        <v>3750</v>
      </c>
      <c r="MR124" s="1330">
        <f>IF(MQ124&lt;&gt;"",HLOOKUP(COUNT($IN124:MQ124)+1,$G$4:$EH$8,MR$14,0)*$D124,IF($C124=MR$17,$G$7*$D124,""))</f>
        <v>3750</v>
      </c>
      <c r="MS124" s="1330">
        <f>IF(MR124&lt;&gt;"",HLOOKUP(COUNT($IN124:MR124)+1,$G$4:$EH$8,MS$14,0)*$D124,IF($C124=MS$17,$G$7*$D124,""))</f>
        <v>3750</v>
      </c>
      <c r="MT124" s="1330">
        <f>IF(MS124&lt;&gt;"",HLOOKUP(COUNT($IN124:MS124)+1,$G$4:$EH$8,MT$14,0)*$D124,IF($C124=MT$17,$G$7*$D124,""))</f>
        <v>3750</v>
      </c>
      <c r="MU124" s="1330">
        <f>IF(MT124&lt;&gt;"",HLOOKUP(COUNT($IN124:MT124)+1,$G$4:$EH$8,MU$14,0)*$D124,IF($C124=MU$17,$G$7*$D124,""))</f>
        <v>3770.1909201741591</v>
      </c>
      <c r="MV124" s="1330">
        <f>IF(MU124&lt;&gt;"",HLOOKUP(COUNT($IN124:MU124)+1,$G$4:$EH$8,MV$14,0)*$D124,IF($C124=MV$17,$G$7*$D124,""))</f>
        <v>4524.2291042089882</v>
      </c>
      <c r="MW124" s="1330">
        <f>IF(MV124&lt;&gt;"",HLOOKUP(COUNT($IN124:MV124)+1,$G$4:$EH$8,MW$14,0)*$D124,IF($C124=MW$17,$G$7*$D124,""))</f>
        <v>5248.1057608824267</v>
      </c>
      <c r="MX124" s="1330">
        <f>IF(MW124&lt;&gt;"",HLOOKUP(COUNT($IN124:MW124)+1,$G$4:$EH$8,MX$14,0)*$D124,IF($C124=MX$17,$G$7*$D124,""))</f>
        <v>5982.8405674059686</v>
      </c>
      <c r="MY124" s="1330">
        <f>IF(MX124&lt;&gt;"",HLOOKUP(COUNT($IN124:MX124)+1,$G$4:$EH$8,MY$14,0)*$D124,IF($C124=MY$17,$G$7*$D124,""))</f>
        <v>6760.6098411687399</v>
      </c>
      <c r="MZ124" s="1330">
        <f>IF(MY124&lt;&gt;"",HLOOKUP(COUNT($IN124:MY124)+1,$G$4:$EH$8,MZ$14,0)*$D124,IF($C124=MZ$17,$G$7*$D124,""))</f>
        <v>7504.2769236973027</v>
      </c>
      <c r="NA124" s="1330">
        <f>IF(MZ124&lt;&gt;"",HLOOKUP(COUNT($IN124:MZ124)+1,$G$4:$EH$8,NA$14,0)*$D124,IF($C124=NA$17,$G$7*$D124,""))</f>
        <v>8254.7046160670325</v>
      </c>
      <c r="NB124" s="1330">
        <f>IF(NA124&lt;&gt;"",HLOOKUP(COUNT($IN124:NA124)+1,$G$4:$EH$8,NB$14,0)*$D124,IF($C124=NB$17,$G$7*$D124,""))</f>
        <v>6191.0284620502789</v>
      </c>
      <c r="NC124" s="1330">
        <f>IF(NB124&lt;&gt;"",HLOOKUP(COUNT($IN124:NB124)+1,$G$4:$EH$8,NC$14,0)*$D124,IF($C124=NC$17,$G$7*$D124,""))</f>
        <v>5881.4770389477608</v>
      </c>
      <c r="ND124" s="1330">
        <f>IF(NC124&lt;&gt;"",HLOOKUP(COUNT($IN124:NC124)+1,$G$4:$EH$8,ND$14,0)*$D124,IF($C124=ND$17,$G$7*$D124,""))</f>
        <v>6469.6247428425395</v>
      </c>
      <c r="NF124" s="34" t="str">
        <f>IF(NE124&lt;&gt;"",HLOOKUP(COUNT($NE124:NE124)+1,$G$4:$EH$8,NF$14,0)*$D124,IF($C124=NF$17,$G$8*$D124,""))</f>
        <v/>
      </c>
      <c r="NG124" s="34" t="str">
        <f>IF(NF124&lt;&gt;"",HLOOKUP(COUNT($NE124:NF124)+1,$G$4:$EH$8,NG$14,0)*$D124,IF($C124=NG$17,$G$8*$D124,""))</f>
        <v/>
      </c>
      <c r="NH124" s="34" t="str">
        <f>IF(NG124&lt;&gt;"",HLOOKUP(COUNT($NE124:NG124)+1,$G$4:$EH$8,NH$14,0)*$D124,IF($C124=NH$17,$G$8*$D124,""))</f>
        <v/>
      </c>
      <c r="NI124" s="34" t="str">
        <f>IF(NH124&lt;&gt;"",HLOOKUP(COUNT($NE124:NH124)+1,$G$4:$EH$8,NI$14,0)*$D124,IF($C124=NI$17,$G$8*$D124,""))</f>
        <v/>
      </c>
      <c r="NJ124" s="34" t="str">
        <f>IF(NI124&lt;&gt;"",HLOOKUP(COUNT($NE124:NI124)+1,$G$4:$EH$8,NJ$14,0)*$D124,IF($C124=NJ$17,$G$8*$D124,""))</f>
        <v/>
      </c>
      <c r="NK124" s="34" t="str">
        <f>IF(NJ124&lt;&gt;"",HLOOKUP(COUNT($NE124:NJ124)+1,$G$4:$EH$8,NK$14,0)*$D124,IF($C124=NK$17,$G$8*$D124,""))</f>
        <v/>
      </c>
      <c r="NL124" s="34" t="str">
        <f>IF(NK124&lt;&gt;"",HLOOKUP(COUNT($NE124:NK124)+1,$G$4:$EH$8,NL$14,0)*$D124,IF($C124=NL$17,$G$8*$D124,""))</f>
        <v/>
      </c>
      <c r="NM124" s="34" t="str">
        <f>IF(NL124&lt;&gt;"",HLOOKUP(COUNT($NE124:NL124)+1,$G$4:$EH$8,NM$14,0)*$D124,IF($C124=NM$17,$G$8*$D124,""))</f>
        <v/>
      </c>
      <c r="NN124" s="34" t="str">
        <f>IF(NM124&lt;&gt;"",HLOOKUP(COUNT($NE124:NM124)+1,$G$4:$EH$8,NN$14,0)*$D124,IF($C124=NN$17,$G$8*$D124,""))</f>
        <v/>
      </c>
      <c r="NO124" s="34" t="str">
        <f>IF(NN124&lt;&gt;"",HLOOKUP(COUNT($NE124:NN124)+1,$G$4:$EH$8,NO$14,0)*$D124,IF($C124=NO$17,$G$8*$D124,""))</f>
        <v/>
      </c>
      <c r="NP124" s="34" t="str">
        <f>IF(NO124&lt;&gt;"",HLOOKUP(COUNT($NE124:NO124)+1,$G$4:$EH$8,NP$14,0)*$D124,IF($C124=NP$17,$G$8*$D124,""))</f>
        <v/>
      </c>
      <c r="NQ124" s="34" t="str">
        <f>IF(NP124&lt;&gt;"",HLOOKUP(COUNT($NE124:NP124)+1,$G$4:$EH$8,NQ$14,0)*$D124,IF($C124=NQ$17,$G$8*$D124,""))</f>
        <v/>
      </c>
      <c r="NR124" s="34" t="str">
        <f>IF(NQ124&lt;&gt;"",HLOOKUP(COUNT($NE124:NQ124)+1,$G$4:$EH$8,NR$14,0)*$D124,IF($C124=NR$17,$G$8*$D124,""))</f>
        <v/>
      </c>
      <c r="NS124" s="34" t="str">
        <f>IF(NR124&lt;&gt;"",HLOOKUP(COUNT($NE124:NR124)+1,$G$4:$EH$8,NS$14,0)*$D124,IF($C124=NS$17,$G$8*$D124,""))</f>
        <v/>
      </c>
      <c r="NT124" s="34" t="str">
        <f>IF(NS124&lt;&gt;"",HLOOKUP(COUNT($NE124:NS124)+1,$G$4:$EH$8,NT$14,0)*$D124,IF($C124=NT$17,$G$8*$D124,""))</f>
        <v/>
      </c>
      <c r="NU124" s="34" t="str">
        <f>IF(NT124&lt;&gt;"",HLOOKUP(COUNT($NE124:NT124)+1,$G$4:$EH$8,NU$14,0)*$D124,IF($C124=NU$17,$G$8*$D124,""))</f>
        <v/>
      </c>
      <c r="NV124" s="34" t="str">
        <f>IF(NU124&lt;&gt;"",HLOOKUP(COUNT($NE124:NU124)+1,$G$4:$EH$8,NV$14,0)*$D124,IF($C124=NV$17,$G$8*$D124,""))</f>
        <v/>
      </c>
      <c r="NW124" s="34" t="str">
        <f>IF(NV124&lt;&gt;"",HLOOKUP(COUNT($NE124:NV124)+1,$G$4:$EH$8,NW$14,0)*$D124,IF($C124=NW$17,$G$8*$D124,""))</f>
        <v/>
      </c>
      <c r="NX124" s="34" t="str">
        <f>IF(NW124&lt;&gt;"",HLOOKUP(COUNT($NE124:NW124)+1,$G$4:$EH$8,NX$14,0)*$D124,IF($C124=NX$17,$G$8*$D124,""))</f>
        <v/>
      </c>
      <c r="NY124" s="34" t="str">
        <f>IF(NX124&lt;&gt;"",HLOOKUP(COUNT($NE124:NX124)+1,$G$4:$EH$8,NY$14,0)*$D124,IF($C124=NY$17,$G$8*$D124,""))</f>
        <v/>
      </c>
      <c r="NZ124" s="34" t="str">
        <f>IF(NY124&lt;&gt;"",HLOOKUP(COUNT($NE124:NY124)+1,$G$4:$EH$8,NZ$14,0)*$D124,IF($C124=NZ$17,$G$8*$D124,""))</f>
        <v/>
      </c>
      <c r="OA124" s="34" t="str">
        <f>IF(NZ124&lt;&gt;"",HLOOKUP(COUNT($NE124:NZ124)+1,$G$4:$EH$8,OA$14,0)*$D124,IF($C124=OA$17,$G$8*$D124,""))</f>
        <v/>
      </c>
      <c r="OB124" s="34" t="str">
        <f>IF(OA124&lt;&gt;"",HLOOKUP(COUNT($NE124:OA124)+1,$G$4:$EH$8,OB$14,0)*$D124,IF($C124=OB$17,$G$8*$D124,""))</f>
        <v/>
      </c>
      <c r="OC124" s="34" t="str">
        <f>IF(OB124&lt;&gt;"",HLOOKUP(COUNT($NE124:OB124)+1,$G$4:$EH$8,OC$14,0)*$D124,IF($C124=OC$17,$G$8*$D124,""))</f>
        <v/>
      </c>
      <c r="OD124" s="34" t="str">
        <f>IF(OC124&lt;&gt;"",HLOOKUP(COUNT($NE124:OC124)+1,$G$4:$EH$8,OD$14,0)*$D124,IF($C124=OD$17,$G$8*$D124,""))</f>
        <v/>
      </c>
      <c r="OE124" s="34" t="str">
        <f>IF(OD124&lt;&gt;"",HLOOKUP(COUNT($NE124:OD124)+1,$G$4:$EH$8,OE$14,0)*$D124,IF($C124=OE$17,$G$8*$D124,""))</f>
        <v/>
      </c>
      <c r="OF124" s="34" t="str">
        <f>IF(OE124&lt;&gt;"",HLOOKUP(COUNT($NE124:OE124)+1,$G$4:$EH$8,OF$14,0)*$D124,IF($C124=OF$17,$G$8*$D124,""))</f>
        <v/>
      </c>
      <c r="OG124" s="34" t="str">
        <f>IF(OF124&lt;&gt;"",HLOOKUP(COUNT($NE124:OF124)+1,$G$4:$EH$8,OG$14,0)*$D124,IF($C124=OG$17,$G$8*$D124,""))</f>
        <v/>
      </c>
      <c r="OH124" s="34" t="str">
        <f>IF(OG124&lt;&gt;"",HLOOKUP(COUNT($NE124:OG124)+1,$G$4:$EH$8,OH$14,0)*$D124,IF($C124=OH$17,$G$8*$D124,""))</f>
        <v/>
      </c>
      <c r="OI124" s="34" t="str">
        <f>IF(OH124&lt;&gt;"",HLOOKUP(COUNT($NE124:OH124)+1,$G$4:$EH$8,OI$14,0)*$D124,IF($C124=OI$17,$G$8*$D124,""))</f>
        <v/>
      </c>
      <c r="OJ124" s="34" t="str">
        <f>IF(OI124&lt;&gt;"",HLOOKUP(COUNT($NE124:OI124)+1,$G$4:$EH$8,OJ$14,0)*$D124,IF($C124=OJ$17,$G$8*$D124,""))</f>
        <v/>
      </c>
      <c r="OK124" s="34" t="str">
        <f>IF(OJ124&lt;&gt;"",HLOOKUP(COUNT($NE124:OJ124)+1,$G$4:$EH$8,OK$14,0)*$D124,IF($C124=OK$17,$G$8*$D124,""))</f>
        <v/>
      </c>
      <c r="OL124" s="34" t="str">
        <f>IF(OK124&lt;&gt;"",HLOOKUP(COUNT($NE124:OK124)+1,$G$4:$EH$8,OL$14,0)*$D124,IF($C124=OL$17,$G$8*$D124,""))</f>
        <v/>
      </c>
      <c r="OM124" s="34" t="str">
        <f>IF(OL124&lt;&gt;"",HLOOKUP(COUNT($NE124:OL124)+1,$G$4:$EH$8,OM$14,0)*$D124,IF($C124=OM$17,$G$8*$D124,""))</f>
        <v/>
      </c>
      <c r="ON124" s="34" t="str">
        <f>IF(OM124&lt;&gt;"",HLOOKUP(COUNT($NE124:OM124)+1,$G$4:$EH$8,ON$14,0)*$D124,IF($C124=ON$17,$G$8*$D124,""))</f>
        <v/>
      </c>
      <c r="OO124" s="34" t="str">
        <f>IF(ON124&lt;&gt;"",HLOOKUP(COUNT($NE124:ON124)+1,$G$4:$EH$8,OO$14,0)*$D124,IF($C124=OO$17,$G$8*$D124,""))</f>
        <v/>
      </c>
      <c r="OP124" s="34" t="str">
        <f>IF(OO124&lt;&gt;"",HLOOKUP(COUNT($NE124:OO124)+1,$G$4:$EH$8,OP$14,0)*$D124,IF($C124=OP$17,$G$8*$D124,""))</f>
        <v/>
      </c>
      <c r="OQ124" s="34" t="str">
        <f>IF(OP124&lt;&gt;"",HLOOKUP(COUNT($NE124:OP124)+1,$G$4:$EH$8,OQ$14,0)*$D124,IF($C124=OQ$17,$G$8*$D124,""))</f>
        <v/>
      </c>
      <c r="OR124" s="34" t="str">
        <f>IF(OQ124&lt;&gt;"",HLOOKUP(COUNT($NE124:OQ124)+1,$G$4:$EH$8,OR$14,0)*$D124,IF($C124=OR$17,$G$8*$D124,""))</f>
        <v/>
      </c>
      <c r="OS124" s="34" t="str">
        <f>IF(OR124&lt;&gt;"",HLOOKUP(COUNT($NE124:OR124)+1,$G$4:$EH$8,OS$14,0)*$D124,IF($C124=OS$17,$G$8*$D124,""))</f>
        <v/>
      </c>
      <c r="OT124" s="34" t="str">
        <f>IF(OS124&lt;&gt;"",HLOOKUP(COUNT($NE124:OS124)+1,$G$4:$EH$8,OT$14,0)*$D124,IF($C124=OT$17,$G$8*$D124,""))</f>
        <v/>
      </c>
      <c r="OU124" s="34" t="str">
        <f>IF(OT124&lt;&gt;"",HLOOKUP(COUNT($NE124:OT124)+1,$G$4:$EH$8,OU$14,0)*$D124,IF($C124=OU$17,$G$8*$D124,""))</f>
        <v/>
      </c>
      <c r="OV124" s="34" t="str">
        <f>IF(OU124&lt;&gt;"",HLOOKUP(COUNT($NE124:OU124)+1,$G$4:$EH$8,OV$14,0)*$D124,IF($C124=OV$17,$G$8*$D124,""))</f>
        <v/>
      </c>
      <c r="OW124" s="34" t="str">
        <f>IF(OV124&lt;&gt;"",HLOOKUP(COUNT($NE124:OV124)+1,$G$4:$EH$8,OW$14,0)*$D124,IF($C124=OW$17,$G$8*$D124,""))</f>
        <v/>
      </c>
      <c r="OX124" s="34" t="str">
        <f>IF(OW124&lt;&gt;"",HLOOKUP(COUNT($NE124:OW124)+1,$G$4:$EH$8,OX$14,0)*$D124,IF($C124=OX$17,$G$8*$D124,""))</f>
        <v/>
      </c>
      <c r="OY124" s="34" t="str">
        <f>IF(OX124&lt;&gt;"",HLOOKUP(COUNT($NE124:OX124)+1,$G$4:$EH$8,OY$14,0)*$D124,IF($C124=OY$17,$G$8*$D124,""))</f>
        <v/>
      </c>
      <c r="OZ124" s="34" t="str">
        <f>IF(OY124&lt;&gt;"",HLOOKUP(COUNT($NE124:OY124)+1,$G$4:$EH$8,OZ$14,0)*$D124,IF($C124=OZ$17,$G$8*$D124,""))</f>
        <v/>
      </c>
      <c r="PA124" s="34" t="str">
        <f>IF(OZ124&lt;&gt;"",HLOOKUP(COUNT($NE124:OZ124)+1,$G$4:$EH$8,PA$14,0)*$D124,IF($C124=PA$17,$G$8*$D124,""))</f>
        <v/>
      </c>
      <c r="PB124" s="34" t="str">
        <f>IF(PA124&lt;&gt;"",HLOOKUP(COUNT($NE124:PA124)+1,$G$4:$EH$8,PB$14,0)*$D124,IF($C124=PB$17,$G$8*$D124,""))</f>
        <v/>
      </c>
      <c r="PC124" s="34" t="str">
        <f>IF(PB124&lt;&gt;"",HLOOKUP(COUNT($NE124:PB124)+1,$G$4:$EH$8,PC$14,0)*$D124,IF($C124=PC$17,$G$8*$D124,""))</f>
        <v/>
      </c>
      <c r="PD124" s="34" t="str">
        <f>IF(PC124&lt;&gt;"",HLOOKUP(COUNT($NE124:PC124)+1,$G$4:$EH$8,PD$14,0)*$D124,IF($C124=PD$17,$G$8*$D124,""))</f>
        <v/>
      </c>
      <c r="PE124" s="34" t="str">
        <f>IF(PD124&lt;&gt;"",HLOOKUP(COUNT($NE124:PD124)+1,$G$4:$EH$8,PE$14,0)*$D124,IF($C124=PE$17,$G$8*$D124,""))</f>
        <v/>
      </c>
      <c r="PF124" s="34" t="str">
        <f>IF(PE124&lt;&gt;"",HLOOKUP(COUNT($NE124:PE124)+1,$G$4:$EH$8,PF$14,0)*$D124,IF($C124=PF$17,$G$8*$D124,""))</f>
        <v/>
      </c>
      <c r="PG124" s="34" t="str">
        <f>IF(PF124&lt;&gt;"",HLOOKUP(COUNT($NE124:PF124)+1,$G$4:$EH$8,PG$14,0)*$D124,IF($C124=PG$17,$G$8*$D124,""))</f>
        <v/>
      </c>
      <c r="PH124" s="34" t="str">
        <f>IF(PG124&lt;&gt;"",HLOOKUP(COUNT($NE124:PG124)+1,$G$4:$EH$8,PH$14,0)*$D124,IF($C124=PH$17,$G$8*$D124,""))</f>
        <v/>
      </c>
      <c r="PI124" s="34" t="str">
        <f>IF(PH124&lt;&gt;"",HLOOKUP(COUNT($NE124:PH124)+1,$G$4:$EH$8,PI$14,0)*$D124,IF($C124=PI$17,$G$8*$D124,""))</f>
        <v/>
      </c>
      <c r="PJ124" s="34" t="str">
        <f>IF(PI124&lt;&gt;"",HLOOKUP(COUNT($NE124:PI124)+1,$G$4:$EH$8,PJ$14,0)*$D124,IF($C124=PJ$17,$G$8*$D124,""))</f>
        <v/>
      </c>
      <c r="PK124" s="34" t="str">
        <f>IF(PJ124&lt;&gt;"",HLOOKUP(COUNT($NE124:PJ124)+1,$G$4:$EH$8,PK$14,0)*$D124,IF($C124=PK$17,$G$8*$D124,""))</f>
        <v/>
      </c>
      <c r="PL124" s="34" t="str">
        <f>IF(PK124&lt;&gt;"",HLOOKUP(COUNT($NE124:PK124)+1,$G$4:$EH$8,PL$14,0)*$D124,IF($C124=PL$17,$G$8*$D124,""))</f>
        <v/>
      </c>
      <c r="PM124" s="34" t="str">
        <f>IF(PL124&lt;&gt;"",HLOOKUP(COUNT($NE124:PL124)+1,$G$4:$EH$8,PM$14,0)*$D124,IF($C124=PM$17,$G$8*$D124,""))</f>
        <v/>
      </c>
      <c r="PN124" s="34" t="str">
        <f>IF(PM124&lt;&gt;"",HLOOKUP(COUNT($NE124:PM124)+1,$G$4:$EH$8,PN$14,0)*$D124,IF($C124=PN$17,$G$8*$D124,""))</f>
        <v/>
      </c>
      <c r="PO124" s="34" t="str">
        <f>IF(PN124&lt;&gt;"",HLOOKUP(COUNT($NE124:PN124)+1,$G$4:$EH$8,PO$14,0)*$D124,IF($C124=PO$17,$G$8*$D124,""))</f>
        <v/>
      </c>
      <c r="PP124" s="34" t="str">
        <f>IF(PO124&lt;&gt;"",HLOOKUP(COUNT($NE124:PO124)+1,$G$4:$EH$8,PP$14,0)*$D124,IF($C124=PP$17,$G$8*$D124,""))</f>
        <v/>
      </c>
      <c r="PQ124" s="34" t="str">
        <f>IF(PP124&lt;&gt;"",HLOOKUP(COUNT($NE124:PP124)+1,$G$4:$EH$8,PQ$14,0)*$D124,IF($C124=PQ$17,$G$8*$D124,""))</f>
        <v/>
      </c>
      <c r="PR124" s="34" t="str">
        <f>IF(PQ124&lt;&gt;"",HLOOKUP(COUNT($NE124:PQ124)+1,$G$4:$EH$8,PR$14,0)*$D124,IF($C124=PR$17,$G$8*$D124,""))</f>
        <v/>
      </c>
      <c r="PS124" s="34" t="str">
        <f>IF(PR124&lt;&gt;"",HLOOKUP(COUNT($NE124:PR124)+1,$G$4:$EH$8,PS$14,0)*$D124,IF($C124=PS$17,$G$8*$D124,""))</f>
        <v/>
      </c>
      <c r="PT124" s="34" t="str">
        <f>IF(PS124&lt;&gt;"",HLOOKUP(COUNT($NE124:PS124)+1,$G$4:$EH$8,PT$14,0)*$D124,IF($C124=PT$17,$G$8*$D124,""))</f>
        <v/>
      </c>
      <c r="PU124" s="34" t="str">
        <f>IF(PT124&lt;&gt;"",HLOOKUP(COUNT($NE124:PT124)+1,$G$4:$EH$8,PU$14,0)*$D124,IF($C124=PU$17,$G$8*$D124,""))</f>
        <v/>
      </c>
      <c r="PV124" s="34" t="str">
        <f>IF(PU124&lt;&gt;"",HLOOKUP(COUNT($NE124:PU124)+1,$G$4:$EH$8,PV$14,0)*$D124,IF($C124=PV$17,$G$8*$D124,""))</f>
        <v/>
      </c>
      <c r="PW124" s="34" t="str">
        <f>IF(PV124&lt;&gt;"",HLOOKUP(COUNT($NE124:PV124)+1,$G$4:$EH$8,PW$14,0)*$D124,IF($C124=PW$17,$G$8*$D124,""))</f>
        <v/>
      </c>
      <c r="PX124" s="34" t="str">
        <f>IF(PW124&lt;&gt;"",HLOOKUP(COUNT($NE124:PW124)+1,$G$4:$EH$8,PX$14,0)*$D124,IF($C124=PX$17,$G$8*$D124,""))</f>
        <v/>
      </c>
      <c r="PY124" s="34" t="str">
        <f>IF(PX124&lt;&gt;"",HLOOKUP(COUNT($NE124:PX124)+1,$G$4:$EH$8,PY$14,0)*$D124,IF($C124=PY$17,$G$8*$D124,""))</f>
        <v/>
      </c>
      <c r="PZ124" s="34" t="str">
        <f>IF(PY124&lt;&gt;"",HLOOKUP(COUNT($NE124:PY124)+1,$G$4:$EH$8,PZ$14,0)*$D124,IF($C124=PZ$17,$G$8*$D124,""))</f>
        <v/>
      </c>
      <c r="QA124" s="34" t="str">
        <f>IF(PZ124&lt;&gt;"",HLOOKUP(COUNT($NE124:PZ124)+1,$G$4:$EH$8,QA$14,0)*$D124,IF($C124=QA$17,$G$8*$D124,""))</f>
        <v/>
      </c>
      <c r="QB124" s="34" t="str">
        <f>IF(QA124&lt;&gt;"",HLOOKUP(COUNT($NE124:QA124)+1,$G$4:$EH$8,QB$14,0)*$D124,IF($C124=QB$17,$G$8*$D124,""))</f>
        <v/>
      </c>
      <c r="QC124" s="34" t="str">
        <f>IF(QB124&lt;&gt;"",HLOOKUP(COUNT($NE124:QB124)+1,$G$4:$EH$8,QC$14,0)*$D124,IF($C124=QC$17,$G$8*$D124,""))</f>
        <v/>
      </c>
      <c r="QD124" s="34" t="str">
        <f>IF(QC124&lt;&gt;"",HLOOKUP(COUNT($NE124:QC124)+1,$G$4:$EH$8,QD$14,0)*$D124,IF($C124=QD$17,$G$8*$D124,""))</f>
        <v/>
      </c>
      <c r="QE124" s="34" t="str">
        <f>IF(QD124&lt;&gt;"",HLOOKUP(COUNT($NE124:QD124)+1,$G$4:$EH$8,QE$14,0)*$D124,IF($C124=QE$17,$G$8*$D124,""))</f>
        <v/>
      </c>
      <c r="QF124" s="34" t="str">
        <f>IF(QE124&lt;&gt;"",HLOOKUP(COUNT($NE124:QE124)+1,$G$4:$EH$8,QF$14,0)*$D124,IF($C124=QF$17,$G$8*$D124,""))</f>
        <v/>
      </c>
      <c r="QG124" s="34" t="str">
        <f>IF(QF124&lt;&gt;"",HLOOKUP(COUNT($NE124:QF124)+1,$G$4:$EH$8,QG$14,0)*$D124,IF($C124=QG$17,$G$8*$D124,""))</f>
        <v/>
      </c>
      <c r="QH124" s="34" t="str">
        <f>IF(QG124&lt;&gt;"",HLOOKUP(COUNT($NE124:QG124)+1,$G$4:$EH$8,QH$14,0)*$D124,IF($C124=QH$17,$G$8*$D124,""))</f>
        <v/>
      </c>
      <c r="QI124" s="34" t="str">
        <f>IF(QH124&lt;&gt;"",HLOOKUP(COUNT($NE124:QH124)+1,$G$4:$EH$8,QI$14,0)*$D124,IF($C124=QI$17,$G$8*$D124,""))</f>
        <v/>
      </c>
      <c r="QJ124" s="34" t="str">
        <f>IF(QI124&lt;&gt;"",HLOOKUP(COUNT($NE124:QI124)+1,$G$4:$EH$8,QJ$14,0)*$D124,IF($C124=QJ$17,$G$8*$D124,""))</f>
        <v/>
      </c>
      <c r="QK124" s="34" t="str">
        <f>IF(QJ124&lt;&gt;"",HLOOKUP(COUNT($NE124:QJ124)+1,$G$4:$EH$8,QK$14,0)*$D124,IF($C124=QK$17,$G$8*$D124,""))</f>
        <v/>
      </c>
      <c r="QL124" s="34" t="str">
        <f>IF(QK124&lt;&gt;"",HLOOKUP(COUNT($NE124:QK124)+1,$G$4:$EH$8,QL$14,0)*$D124,IF($C124=QL$17,$G$8*$D124,""))</f>
        <v/>
      </c>
      <c r="QM124" s="34" t="str">
        <f>IF(QL124&lt;&gt;"",HLOOKUP(COUNT($NE124:QL124)+1,$G$4:$EH$8,QM$14,0)*$D124,IF($C124=QM$17,$G$8*$D124,""))</f>
        <v/>
      </c>
      <c r="QN124" s="34" t="str">
        <f>IF(QM124&lt;&gt;"",HLOOKUP(COUNT($NE124:QM124)+1,$G$4:$EH$8,QN$14,0)*$D124,IF($C124=QN$17,$G$8*$D124,""))</f>
        <v/>
      </c>
      <c r="QO124" s="34" t="str">
        <f>IF(QN124&lt;&gt;"",HLOOKUP(COUNT($NE124:QN124)+1,$G$4:$EH$8,QO$14,0)*$D124,IF($C124=QO$17,$G$8*$D124,""))</f>
        <v/>
      </c>
      <c r="QP124" s="34" t="str">
        <f>IF(QO124&lt;&gt;"",HLOOKUP(COUNT($NE124:QO124)+1,$G$4:$EH$8,QP$14,0)*$D124,IF($C124=QP$17,$G$8*$D124,""))</f>
        <v/>
      </c>
      <c r="QQ124" s="34" t="str">
        <f>IF(QP124&lt;&gt;"",HLOOKUP(COUNT($NE124:QP124)+1,$G$4:$EH$8,QQ$14,0)*$D124,IF($C124=QQ$17,$G$8*$D124,""))</f>
        <v/>
      </c>
      <c r="QR124" s="34" t="str">
        <f>IF(QQ124&lt;&gt;"",HLOOKUP(COUNT($NE124:QQ124)+1,$G$4:$EH$8,QR$14,0)*$D124,IF($C124=QR$17,$G$8*$D124,""))</f>
        <v/>
      </c>
      <c r="QS124" s="34" t="str">
        <f>IF(QR124&lt;&gt;"",HLOOKUP(COUNT($NE124:QR124)+1,$G$4:$EH$8,QS$14,0)*$D124,IF($C124=QS$17,$G$8*$D124,""))</f>
        <v/>
      </c>
      <c r="QT124" s="34" t="str">
        <f>IF(QS124&lt;&gt;"",HLOOKUP(COUNT($NE124:QS124)+1,$G$4:$EH$8,QT$14,0)*$D124,IF($C124=QT$17,$G$8*$D124,""))</f>
        <v/>
      </c>
      <c r="QU124" s="34" t="str">
        <f>IF(QT124&lt;&gt;"",HLOOKUP(COUNT($NE124:QT124)+1,$G$4:$EH$8,QU$14,0)*$D124,IF($C124=QU$17,$G$8*$D124,""))</f>
        <v/>
      </c>
      <c r="QV124" s="34" t="str">
        <f>IF(QU124&lt;&gt;"",HLOOKUP(COUNT($NE124:QU124)+1,$G$4:$EH$8,QV$14,0)*$D124,IF($C124=QV$17,$G$8*$D124,""))</f>
        <v/>
      </c>
      <c r="QW124" s="34" t="str">
        <f>IF(QV124&lt;&gt;"",HLOOKUP(COUNT($NE124:QV124)+1,$G$4:$EH$8,QW$14,0)*$D124,IF($C124=QW$17,$G$8*$D124,""))</f>
        <v/>
      </c>
      <c r="QX124" s="34" t="str">
        <f>IF(QW124&lt;&gt;"",HLOOKUP(COUNT($NE124:QW124)+1,$G$4:$EH$8,QX$14,0)*$D124,IF($C124=QX$17,$G$8*$D124,""))</f>
        <v/>
      </c>
      <c r="QY124" s="34" t="str">
        <f>IF(QX124&lt;&gt;"",HLOOKUP(COUNT($NE124:QX124)+1,$G$4:$EH$8,QY$14,0)*$D124,IF($C124=QY$17,$G$8*$D124,""))</f>
        <v/>
      </c>
      <c r="QZ124" s="34" t="str">
        <f>IF(QY124&lt;&gt;"",HLOOKUP(COUNT($NE124:QY124)+1,$G$4:$EH$8,QZ$14,0)*$D124,IF($C124=QZ$17,$G$8*$D124,""))</f>
        <v/>
      </c>
      <c r="RA124" s="34" t="str">
        <f>IF(QZ124&lt;&gt;"",HLOOKUP(COUNT($NE124:QZ124)+1,$G$4:$EH$8,RA$14,0)*$D124,IF($C124=RA$17,$G$8*$D124,""))</f>
        <v/>
      </c>
      <c r="RB124" s="34" t="str">
        <f>IF(RA124&lt;&gt;"",HLOOKUP(COUNT($NE124:RA124)+1,$G$4:$EH$8,RB$14,0)*$D124,IF($C124=RB$17,$G$8*$D124,""))</f>
        <v/>
      </c>
      <c r="RC124" s="34" t="str">
        <f>IF(RB124&lt;&gt;"",HLOOKUP(COUNT($NE124:RB124)+1,$G$4:$EH$8,RC$14,0)*$D124,IF($C124=RC$17,$G$8*$D124,""))</f>
        <v/>
      </c>
      <c r="RD124" s="34" t="str">
        <f>IF(RC124&lt;&gt;"",HLOOKUP(COUNT($NE124:RC124)+1,$G$4:$EH$8,RD$14,0)*$D124,IF($C124=RD$17,$G$8*$D124,""))</f>
        <v/>
      </c>
      <c r="RE124" s="34" t="str">
        <f>IF(RD124&lt;&gt;"",HLOOKUP(COUNT($NE124:RD124)+1,$G$4:$EH$8,RE$14,0)*$D124,IF($C124=RE$17,$G$8*$D124,""))</f>
        <v/>
      </c>
      <c r="RF124" s="34" t="str">
        <f>IF(RE124&lt;&gt;"",HLOOKUP(COUNT($NE124:RE124)+1,$G$4:$EH$8,RF$14,0)*$D124,IF($C124=RF$17,$G$8*$D124,""))</f>
        <v/>
      </c>
      <c r="RG124" s="34">
        <f>IF(RF124&lt;&gt;"",HLOOKUP(COUNT($NE124:RF124)+1,$G$4:$EH$8,RG$14,0)*$D124,IF($C124=RG$17,$G$8*$D124,""))</f>
        <v>175000</v>
      </c>
      <c r="RH124" s="34">
        <f>IF(RG124&lt;&gt;"",HLOOKUP(COUNT($NE124:RG124)+1,$G$4:$EH$8,RH$14,0)*$D124,IF($C124=RH$17,$G$8*$D124,""))</f>
        <v>0</v>
      </c>
      <c r="RI124" s="34">
        <f>IF(RH124&lt;&gt;"",HLOOKUP(COUNT($NE124:RH124)+1,$G$4:$EH$8,RI$14,0)*$D124,IF($C124=RI$17,$G$8*$D124,""))</f>
        <v>0</v>
      </c>
      <c r="RJ124" s="34">
        <f>IF(RI124&lt;&gt;"",HLOOKUP(COUNT($NE124:RI124)+1,$G$4:$EH$8,RJ$14,0)*$D124,IF($C124=RJ$17,$G$8*$D124,""))</f>
        <v>0</v>
      </c>
      <c r="RK124" s="34">
        <f>IF(RJ124&lt;&gt;"",HLOOKUP(COUNT($NE124:RJ124)+1,$G$4:$EH$8,RK$14,0)*$D124,IF($C124=RK$17,$G$8*$D124,""))</f>
        <v>0</v>
      </c>
      <c r="RL124" s="34">
        <f>IF(RK124&lt;&gt;"",HLOOKUP(COUNT($NE124:RK124)+1,$G$4:$EH$8,RL$14,0)*$D124,IF($C124=RL$17,$G$8*$D124,""))</f>
        <v>0</v>
      </c>
      <c r="RM124" s="34">
        <f>IF(RL124&lt;&gt;"",HLOOKUP(COUNT($NE124:RL124)+1,$G$4:$EH$8,RM$14,0)*$D124,IF($C124=RM$17,$G$8*$D124,""))</f>
        <v>0</v>
      </c>
      <c r="RN124" s="34">
        <f>IF(RM124&lt;&gt;"",HLOOKUP(COUNT($NE124:RM124)+1,$G$4:$EH$8,RN$14,0)*$D124,IF($C124=RN$17,$G$8*$D124,""))</f>
        <v>0</v>
      </c>
      <c r="RO124" s="34">
        <f>IF(RN124&lt;&gt;"",HLOOKUP(COUNT($NE124:RN124)+1,$G$4:$EH$8,RO$14,0)*$D124,IF($C124=RO$17,$G$8*$D124,""))</f>
        <v>0</v>
      </c>
      <c r="RP124" s="34">
        <f>IF(RO124&lt;&gt;"",HLOOKUP(COUNT($NE124:RO124)+1,$G$4:$EH$8,RP$14,0)*$D124,IF($C124=RP$17,$G$8*$D124,""))</f>
        <v>0</v>
      </c>
      <c r="RQ124" s="34">
        <f>IF(RP124&lt;&gt;"",HLOOKUP(COUNT($NE124:RP124)+1,$G$4:$EH$8,RQ$14,0)*$D124,IF($C124=RQ$17,$G$8*$D124,""))</f>
        <v>0</v>
      </c>
      <c r="RR124" s="34">
        <f>IF(RQ124&lt;&gt;"",HLOOKUP(COUNT($NE124:RQ124)+1,$G$4:$EH$8,RR$14,0)*$D124,IF($C124=RR$17,$G$8*$D124,""))</f>
        <v>0</v>
      </c>
      <c r="RS124" s="34">
        <f>IF(RR124&lt;&gt;"",HLOOKUP(COUNT($NE124:RR124)+1,$G$4:$EH$8,RS$14,0)*$D124,IF($C124=RS$17,$G$8*$D124,""))</f>
        <v>0</v>
      </c>
      <c r="RT124" s="34">
        <f>IF(RS124&lt;&gt;"",HLOOKUP(COUNT($NE124:RS124)+1,$G$4:$EH$8,RT$14,0)*$D124,IF($C124=RT$17,$G$8*$D124,""))</f>
        <v>0</v>
      </c>
      <c r="RU124" s="34">
        <f>IF(RT124&lt;&gt;"",HLOOKUP(COUNT($NE124:RT124)+1,$G$4:$EH$8,RU$14,0)*$D124,IF($C124=RU$17,$G$8*$D124,""))</f>
        <v>0</v>
      </c>
      <c r="RW124" s="34" t="str">
        <f>IF(RV124&lt;&gt;"",HLOOKUP(COUNT($RV124:RV124)+1,$G$4:$EH$9,RW$14,0)*$D124,IF($C124=RW$17,$G$9*$D124,""))</f>
        <v/>
      </c>
      <c r="RX124" s="34" t="str">
        <f>IF(RW124&lt;&gt;"",HLOOKUP(COUNT($RV124:RW124)+1,$G$4:$EH$9,RX$14,0)*$D124,IF($C124=RX$17,$G$9*$D124,""))</f>
        <v/>
      </c>
      <c r="RY124" s="34" t="str">
        <f>IF(RX124&lt;&gt;"",HLOOKUP(COUNT($RV124:RX124)+1,$G$4:$EH$9,RY$14,0)*$D124,IF($C124=RY$17,$G$9*$D124,""))</f>
        <v/>
      </c>
      <c r="RZ124" s="34" t="str">
        <f>IF(RY124&lt;&gt;"",HLOOKUP(COUNT($RV124:RY124)+1,$G$4:$EH$9,RZ$14,0)*$D124,IF($C124=RZ$17,$G$9*$D124,""))</f>
        <v/>
      </c>
      <c r="SA124" s="34" t="str">
        <f>IF(RZ124&lt;&gt;"",HLOOKUP(COUNT($RV124:RZ124)+1,$G$4:$EH$9,SA$14,0)*$D124,IF($C124=SA$17,$G$9*$D124,""))</f>
        <v/>
      </c>
      <c r="SB124" s="34" t="str">
        <f>IF(SA124&lt;&gt;"",HLOOKUP(COUNT($RV124:SA124)+1,$G$4:$EH$9,SB$14,0)*$D124,IF($C124=SB$17,$G$9*$D124,""))</f>
        <v/>
      </c>
      <c r="SC124" s="34" t="str">
        <f>IF(SB124&lt;&gt;"",HLOOKUP(COUNT($RV124:SB124)+1,$G$4:$EH$9,SC$14,0)*$D124,IF($C124=SC$17,$G$9*$D124,""))</f>
        <v/>
      </c>
      <c r="SD124" s="34" t="str">
        <f>IF(SC124&lt;&gt;"",HLOOKUP(COUNT($RV124:SC124)+1,$G$4:$EH$9,SD$14,0)*$D124,IF($C124=SD$17,$G$9*$D124,""))</f>
        <v/>
      </c>
      <c r="SE124" s="34" t="str">
        <f>IF(SD124&lt;&gt;"",HLOOKUP(COUNT($RV124:SD124)+1,$G$4:$EH$9,SE$14,0)*$D124,IF($C124=SE$17,$G$9*$D124,""))</f>
        <v/>
      </c>
      <c r="SF124" s="34" t="str">
        <f>IF(SE124&lt;&gt;"",HLOOKUP(COUNT($RV124:SE124)+1,$G$4:$EH$9,SF$14,0)*$D124,IF($C124=SF$17,$G$9*$D124,""))</f>
        <v/>
      </c>
      <c r="SG124" s="34" t="str">
        <f>IF(SF124&lt;&gt;"",HLOOKUP(COUNT($RV124:SF124)+1,$G$4:$EH$9,SG$14,0)*$D124,IF($C124=SG$17,$G$9*$D124,""))</f>
        <v/>
      </c>
      <c r="SH124" s="34" t="str">
        <f>IF(SG124&lt;&gt;"",HLOOKUP(COUNT($RV124:SG124)+1,$G$4:$EH$9,SH$14,0)*$D124,IF($C124=SH$17,$G$9*$D124,""))</f>
        <v/>
      </c>
      <c r="SI124" s="34" t="str">
        <f>IF(SH124&lt;&gt;"",HLOOKUP(COUNT($RV124:SH124)+1,$G$4:$EH$9,SI$14,0)*$D124,IF($C124=SI$17,$G$9*$D124,""))</f>
        <v/>
      </c>
      <c r="SJ124" s="34" t="str">
        <f>IF(SI124&lt;&gt;"",HLOOKUP(COUNT($RV124:SI124)+1,$G$4:$EH$9,SJ$14,0)*$D124,IF($C124=SJ$17,$G$9*$D124,""))</f>
        <v/>
      </c>
      <c r="SK124" s="34" t="str">
        <f>IF(SJ124&lt;&gt;"",HLOOKUP(COUNT($RV124:SJ124)+1,$G$4:$EH$9,SK$14,0)*$D124,IF($C124=SK$17,$G$9*$D124,""))</f>
        <v/>
      </c>
      <c r="SL124" s="34" t="str">
        <f>IF(SK124&lt;&gt;"",HLOOKUP(COUNT($RV124:SK124)+1,$G$4:$EH$9,SL$14,0)*$D124,IF($C124=SL$17,$G$9*$D124,""))</f>
        <v/>
      </c>
      <c r="SM124" s="34" t="str">
        <f>IF(SL124&lt;&gt;"",HLOOKUP(COUNT($RV124:SL124)+1,$G$4:$EH$9,SM$14,0)*$D124,IF($C124=SM$17,$G$9*$D124,""))</f>
        <v/>
      </c>
      <c r="SN124" s="34" t="str">
        <f>IF(SM124&lt;&gt;"",HLOOKUP(COUNT($RV124:SM124)+1,$G$4:$EH$9,SN$14,0)*$D124,IF($C124=SN$17,$G$9*$D124,""))</f>
        <v/>
      </c>
      <c r="SO124" s="34" t="str">
        <f>IF(SN124&lt;&gt;"",HLOOKUP(COUNT($RV124:SN124)+1,$G$4:$EH$9,SO$14,0)*$D124,IF($C124=SO$17,$G$9*$D124,""))</f>
        <v/>
      </c>
      <c r="SP124" s="34" t="str">
        <f>IF(SO124&lt;&gt;"",HLOOKUP(COUNT($RV124:SO124)+1,$G$4:$EH$9,SP$14,0)*$D124,IF($C124=SP$17,$G$9*$D124,""))</f>
        <v/>
      </c>
      <c r="SQ124" s="34" t="str">
        <f>IF(SP124&lt;&gt;"",HLOOKUP(COUNT($RV124:SP124)+1,$G$4:$EH$9,SQ$14,0)*$D124,IF($C124=SQ$17,$G$9*$D124,""))</f>
        <v/>
      </c>
      <c r="SR124" s="34" t="str">
        <f>IF(SQ124&lt;&gt;"",HLOOKUP(COUNT($RV124:SQ124)+1,$G$4:$EH$9,SR$14,0)*$D124,IF($C124=SR$17,$G$9*$D124,""))</f>
        <v/>
      </c>
      <c r="SS124" s="34" t="str">
        <f>IF(SR124&lt;&gt;"",HLOOKUP(COUNT($RV124:SR124)+1,$G$4:$EH$9,SS$14,0)*$D124,IF($C124=SS$17,$G$9*$D124,""))</f>
        <v/>
      </c>
      <c r="ST124" s="34" t="str">
        <f>IF(SS124&lt;&gt;"",HLOOKUP(COUNT($RV124:SS124)+1,$G$4:$EH$9,ST$14,0)*$D124,IF($C124=ST$17,$G$9*$D124,""))</f>
        <v/>
      </c>
      <c r="SU124" s="34" t="str">
        <f>IF(ST124&lt;&gt;"",HLOOKUP(COUNT($RV124:ST124)+1,$G$4:$EH$9,SU$14,0)*$D124,IF($C124=SU$17,$G$9*$D124,""))</f>
        <v/>
      </c>
      <c r="SV124" s="34" t="str">
        <f>IF(SU124&lt;&gt;"",HLOOKUP(COUNT($RV124:SU124)+1,$G$4:$EH$9,SV$14,0)*$D124,IF($C124=SV$17,$G$9*$D124,""))</f>
        <v/>
      </c>
      <c r="SW124" s="34" t="str">
        <f>IF(SV124&lt;&gt;"",HLOOKUP(COUNT($RV124:SV124)+1,$G$4:$EH$9,SW$14,0)*$D124,IF($C124=SW$17,$G$9*$D124,""))</f>
        <v/>
      </c>
      <c r="SX124" s="34" t="str">
        <f>IF(SW124&lt;&gt;"",HLOOKUP(COUNT($RV124:SW124)+1,$G$4:$EH$9,SX$14,0)*$D124,IF($C124=SX$17,$G$9*$D124,""))</f>
        <v/>
      </c>
      <c r="SY124" s="34" t="str">
        <f>IF(SX124&lt;&gt;"",HLOOKUP(COUNT($RV124:SX124)+1,$G$4:$EH$9,SY$14,0)*$D124,IF($C124=SY$17,$G$9*$D124,""))</f>
        <v/>
      </c>
      <c r="SZ124" s="34" t="str">
        <f>IF(SY124&lt;&gt;"",HLOOKUP(COUNT($RV124:SY124)+1,$G$4:$EH$9,SZ$14,0)*$D124,IF($C124=SZ$17,$G$9*$D124,""))</f>
        <v/>
      </c>
      <c r="TA124" s="34" t="str">
        <f>IF(SZ124&lt;&gt;"",HLOOKUP(COUNT($RV124:SZ124)+1,$G$4:$EH$9,TA$14,0)*$D124,IF($C124=TA$17,$G$9*$D124,""))</f>
        <v/>
      </c>
      <c r="TB124" s="34" t="str">
        <f>IF(TA124&lt;&gt;"",HLOOKUP(COUNT($RV124:TA124)+1,$G$4:$EH$9,TB$14,0)*$D124,IF($C124=TB$17,$G$9*$D124,""))</f>
        <v/>
      </c>
      <c r="TC124" s="34" t="str">
        <f>IF(TB124&lt;&gt;"",HLOOKUP(COUNT($RV124:TB124)+1,$G$4:$EH$9,TC$14,0)*$D124,IF($C124=TC$17,$G$9*$D124,""))</f>
        <v/>
      </c>
      <c r="TD124" s="34" t="str">
        <f>IF(TC124&lt;&gt;"",HLOOKUP(COUNT($RV124:TC124)+1,$G$4:$EH$9,TD$14,0)*$D124,IF($C124=TD$17,$G$9*$D124,""))</f>
        <v/>
      </c>
      <c r="TE124" s="34" t="str">
        <f>IF(TD124&lt;&gt;"",HLOOKUP(COUNT($RV124:TD124)+1,$G$4:$EH$9,TE$14,0)*$D124,IF($C124=TE$17,$G$9*$D124,""))</f>
        <v/>
      </c>
      <c r="TF124" s="34" t="str">
        <f>IF(TE124&lt;&gt;"",HLOOKUP(COUNT($RV124:TE124)+1,$G$4:$EH$9,TF$14,0)*$D124,IF($C124=TF$17,$G$9*$D124,""))</f>
        <v/>
      </c>
      <c r="TG124" s="34" t="str">
        <f>IF(TF124&lt;&gt;"",HLOOKUP(COUNT($RV124:TF124)+1,$G$4:$EH$9,TG$14,0)*$D124,IF($C124=TG$17,$G$9*$D124,""))</f>
        <v/>
      </c>
      <c r="TH124" s="34" t="str">
        <f>IF(TG124&lt;&gt;"",HLOOKUP(COUNT($RV124:TG124)+1,$G$4:$EH$9,TH$14,0)*$D124,IF($C124=TH$17,$G$9*$D124,""))</f>
        <v/>
      </c>
      <c r="TI124" s="34" t="str">
        <f>IF(TH124&lt;&gt;"",HLOOKUP(COUNT($RV124:TH124)+1,$G$4:$EH$9,TI$14,0)*$D124,IF($C124=TI$17,$G$9*$D124,""))</f>
        <v/>
      </c>
      <c r="TJ124" s="34" t="str">
        <f>IF(TI124&lt;&gt;"",HLOOKUP(COUNT($RV124:TI124)+1,$G$4:$EH$9,TJ$14,0)*$D124,IF($C124=TJ$17,$G$9*$D124,""))</f>
        <v/>
      </c>
      <c r="TK124" s="34" t="str">
        <f>IF(TJ124&lt;&gt;"",HLOOKUP(COUNT($RV124:TJ124)+1,$G$4:$EH$9,TK$14,0)*$D124,IF($C124=TK$17,$G$9*$D124,""))</f>
        <v/>
      </c>
      <c r="TL124" s="34" t="str">
        <f>IF(TK124&lt;&gt;"",HLOOKUP(COUNT($RV124:TK124)+1,$G$4:$EH$9,TL$14,0)*$D124,IF($C124=TL$17,$G$9*$D124,""))</f>
        <v/>
      </c>
      <c r="TM124" s="34" t="str">
        <f>IF(TL124&lt;&gt;"",HLOOKUP(COUNT($RV124:TL124)+1,$G$4:$EH$9,TM$14,0)*$D124,IF($C124=TM$17,$G$9*$D124,""))</f>
        <v/>
      </c>
      <c r="TN124" s="34" t="str">
        <f>IF(TM124&lt;&gt;"",HLOOKUP(COUNT($RV124:TM124)+1,$G$4:$EH$9,TN$14,0)*$D124,IF($C124=TN$17,$G$9*$D124,""))</f>
        <v/>
      </c>
      <c r="TO124" s="34" t="str">
        <f>IF(TN124&lt;&gt;"",HLOOKUP(COUNT($RV124:TN124)+1,$G$4:$EH$9,TO$14,0)*$D124,IF($C124=TO$17,$G$9*$D124,""))</f>
        <v/>
      </c>
      <c r="TP124" s="34" t="str">
        <f>IF(TO124&lt;&gt;"",HLOOKUP(COUNT($RV124:TO124)+1,$G$4:$EH$9,TP$14,0)*$D124,IF($C124=TP$17,$G$9*$D124,""))</f>
        <v/>
      </c>
      <c r="TQ124" s="34" t="str">
        <f>IF(TP124&lt;&gt;"",HLOOKUP(COUNT($RV124:TP124)+1,$G$4:$EH$9,TQ$14,0)*$D124,IF($C124=TQ$17,$G$9*$D124,""))</f>
        <v/>
      </c>
      <c r="TR124" s="34" t="str">
        <f>IF(TQ124&lt;&gt;"",HLOOKUP(COUNT($RV124:TQ124)+1,$G$4:$EH$9,TR$14,0)*$D124,IF($C124=TR$17,$G$9*$D124,""))</f>
        <v/>
      </c>
      <c r="TS124" s="34" t="str">
        <f>IF(TR124&lt;&gt;"",HLOOKUP(COUNT($RV124:TR124)+1,$G$4:$EH$9,TS$14,0)*$D124,IF($C124=TS$17,$G$9*$D124,""))</f>
        <v/>
      </c>
      <c r="TT124" s="34" t="str">
        <f>IF(TS124&lt;&gt;"",HLOOKUP(COUNT($RV124:TS124)+1,$G$4:$EH$9,TT$14,0)*$D124,IF($C124=TT$17,$G$9*$D124,""))</f>
        <v/>
      </c>
      <c r="TU124" s="34" t="str">
        <f>IF(TT124&lt;&gt;"",HLOOKUP(COUNT($RV124:TT124)+1,$G$4:$EH$9,TU$14,0)*$D124,IF($C124=TU$17,$G$9*$D124,""))</f>
        <v/>
      </c>
      <c r="TV124" s="34" t="str">
        <f>IF(TU124&lt;&gt;"",HLOOKUP(COUNT($RV124:TU124)+1,$G$4:$EH$9,TV$14,0)*$D124,IF($C124=TV$17,$G$9*$D124,""))</f>
        <v/>
      </c>
      <c r="TW124" s="34" t="str">
        <f>IF(TV124&lt;&gt;"",HLOOKUP(COUNT($RV124:TV124)+1,$G$4:$EH$9,TW$14,0)*$D124,IF($C124=TW$17,$G$9*$D124,""))</f>
        <v/>
      </c>
      <c r="TX124" s="34" t="str">
        <f>IF(TW124&lt;&gt;"",HLOOKUP(COUNT($RV124:TW124)+1,$G$4:$EH$9,TX$14,0)*$D124,IF($C124=TX$17,$G$9*$D124,""))</f>
        <v/>
      </c>
      <c r="TY124" s="34" t="str">
        <f>IF(TX124&lt;&gt;"",HLOOKUP(COUNT($RV124:TX124)+1,$G$4:$EH$9,TY$14,0)*$D124,IF($C124=TY$17,$G$9*$D124,""))</f>
        <v/>
      </c>
      <c r="TZ124" s="34" t="str">
        <f>IF(TY124&lt;&gt;"",HLOOKUP(COUNT($RV124:TY124)+1,$G$4:$EH$9,TZ$14,0)*$D124,IF($C124=TZ$17,$G$9*$D124,""))</f>
        <v/>
      </c>
      <c r="UA124" s="34" t="str">
        <f>IF(TZ124&lt;&gt;"",HLOOKUP(COUNT($RV124:TZ124)+1,$G$4:$EH$9,UA$14,0)*$D124,IF($C124=UA$17,$G$9*$D124,""))</f>
        <v/>
      </c>
      <c r="UB124" s="34" t="str">
        <f>IF(UA124&lt;&gt;"",HLOOKUP(COUNT($RV124:UA124)+1,$G$4:$EH$9,UB$14,0)*$D124,IF($C124=UB$17,$G$9*$D124,""))</f>
        <v/>
      </c>
      <c r="UC124" s="34" t="str">
        <f>IF(UB124&lt;&gt;"",HLOOKUP(COUNT($RV124:UB124)+1,$G$4:$EH$9,UC$14,0)*$D124,IF($C124=UC$17,$G$9*$D124,""))</f>
        <v/>
      </c>
      <c r="UD124" s="34" t="str">
        <f>IF(UC124&lt;&gt;"",HLOOKUP(COUNT($RV124:UC124)+1,$G$4:$EH$9,UD$14,0)*$D124,IF($C124=UD$17,$G$9*$D124,""))</f>
        <v/>
      </c>
      <c r="UE124" s="34" t="str">
        <f>IF(UD124&lt;&gt;"",HLOOKUP(COUNT($RV124:UD124)+1,$G$4:$EH$9,UE$14,0)*$D124,IF($C124=UE$17,$G$9*$D124,""))</f>
        <v/>
      </c>
      <c r="UF124" s="34" t="str">
        <f>IF(UE124&lt;&gt;"",HLOOKUP(COUNT($RV124:UE124)+1,$G$4:$EH$9,UF$14,0)*$D124,IF($C124=UF$17,$G$9*$D124,""))</f>
        <v/>
      </c>
      <c r="UG124" s="34" t="str">
        <f>IF(UF124&lt;&gt;"",HLOOKUP(COUNT($RV124:UF124)+1,$G$4:$EH$9,UG$14,0)*$D124,IF($C124=UG$17,$G$9*$D124,""))</f>
        <v/>
      </c>
      <c r="UH124" s="34" t="str">
        <f>IF(UG124&lt;&gt;"",HLOOKUP(COUNT($RV124:UG124)+1,$G$4:$EH$9,UH$14,0)*$D124,IF($C124=UH$17,$G$9*$D124,""))</f>
        <v/>
      </c>
      <c r="UI124" s="34" t="str">
        <f>IF(UH124&lt;&gt;"",HLOOKUP(COUNT($RV124:UH124)+1,$G$4:$EH$9,UI$14,0)*$D124,IF($C124=UI$17,$G$9*$D124,""))</f>
        <v/>
      </c>
      <c r="UJ124" s="34" t="str">
        <f>IF(UI124&lt;&gt;"",HLOOKUP(COUNT($RV124:UI124)+1,$G$4:$EH$9,UJ$14,0)*$D124,IF($C124=UJ$17,$G$9*$D124,""))</f>
        <v/>
      </c>
      <c r="UK124" s="34" t="str">
        <f>IF(UJ124&lt;&gt;"",HLOOKUP(COUNT($RV124:UJ124)+1,$G$4:$EH$9,UK$14,0)*$D124,IF($C124=UK$17,$G$9*$D124,""))</f>
        <v/>
      </c>
      <c r="UL124" s="34" t="str">
        <f>IF(UK124&lt;&gt;"",HLOOKUP(COUNT($RV124:UK124)+1,$G$4:$EH$9,UL$14,0)*$D124,IF($C124=UL$17,$G$9*$D124,""))</f>
        <v/>
      </c>
      <c r="UM124" s="34" t="str">
        <f>IF(UL124&lt;&gt;"",HLOOKUP(COUNT($RV124:UL124)+1,$G$4:$EH$9,UM$14,0)*$D124,IF($C124=UM$17,$G$9*$D124,""))</f>
        <v/>
      </c>
      <c r="UN124" s="34" t="str">
        <f>IF(UM124&lt;&gt;"",HLOOKUP(COUNT($RV124:UM124)+1,$G$4:$EH$9,UN$14,0)*$D124,IF($C124=UN$17,$G$9*$D124,""))</f>
        <v/>
      </c>
      <c r="UO124" s="34" t="str">
        <f>IF(UN124&lt;&gt;"",HLOOKUP(COUNT($RV124:UN124)+1,$G$4:$EH$9,UO$14,0)*$D124,IF($C124=UO$17,$G$9*$D124,""))</f>
        <v/>
      </c>
      <c r="UP124" s="34" t="str">
        <f>IF(UO124&lt;&gt;"",HLOOKUP(COUNT($RV124:UO124)+1,$G$4:$EH$9,UP$14,0)*$D124,IF($C124=UP$17,$G$9*$D124,""))</f>
        <v/>
      </c>
      <c r="UQ124" s="34" t="str">
        <f>IF(UP124&lt;&gt;"",HLOOKUP(COUNT($RV124:UP124)+1,$G$4:$EH$9,UQ$14,0)*$D124,IF($C124=UQ$17,$G$9*$D124,""))</f>
        <v/>
      </c>
      <c r="UR124" s="34" t="str">
        <f>IF(UQ124&lt;&gt;"",HLOOKUP(COUNT($RV124:UQ124)+1,$G$4:$EH$9,UR$14,0)*$D124,IF($C124=UR$17,$G$9*$D124,""))</f>
        <v/>
      </c>
      <c r="US124" s="34" t="str">
        <f>IF(UR124&lt;&gt;"",HLOOKUP(COUNT($RV124:UR124)+1,$G$4:$EH$9,US$14,0)*$D124,IF($C124=US$17,$G$9*$D124,""))</f>
        <v/>
      </c>
      <c r="UT124" s="34" t="str">
        <f>IF(US124&lt;&gt;"",HLOOKUP(COUNT($RV124:US124)+1,$G$4:$EH$9,UT$14,0)*$D124,IF($C124=UT$17,$G$9*$D124,""))</f>
        <v/>
      </c>
      <c r="UU124" s="34" t="str">
        <f>IF(UT124&lt;&gt;"",HLOOKUP(COUNT($RV124:UT124)+1,$G$4:$EH$9,UU$14,0)*$D124,IF($C124=UU$17,$G$9*$D124,""))</f>
        <v/>
      </c>
      <c r="UV124" s="34" t="str">
        <f>IF(UU124&lt;&gt;"",HLOOKUP(COUNT($RV124:UU124)+1,$G$4:$EH$9,UV$14,0)*$D124,IF($C124=UV$17,$G$9*$D124,""))</f>
        <v/>
      </c>
      <c r="UW124" s="34" t="str">
        <f>IF(UV124&lt;&gt;"",HLOOKUP(COUNT($RV124:UV124)+1,$G$4:$EH$9,UW$14,0)*$D124,IF($C124=UW$17,$G$9*$D124,""))</f>
        <v/>
      </c>
      <c r="UX124" s="34" t="str">
        <f>IF(UW124&lt;&gt;"",HLOOKUP(COUNT($RV124:UW124)+1,$G$4:$EH$9,UX$14,0)*$D124,IF($C124=UX$17,$G$9*$D124,""))</f>
        <v/>
      </c>
      <c r="UY124" s="34" t="str">
        <f>IF(UX124&lt;&gt;"",HLOOKUP(COUNT($RV124:UX124)+1,$G$4:$EH$9,UY$14,0)*$D124,IF($C124=UY$17,$G$9*$D124,""))</f>
        <v/>
      </c>
      <c r="UZ124" s="34" t="str">
        <f>IF(UY124&lt;&gt;"",HLOOKUP(COUNT($RV124:UY124)+1,$G$4:$EH$9,UZ$14,0)*$D124,IF($C124=UZ$17,$G$9*$D124,""))</f>
        <v/>
      </c>
      <c r="VA124" s="34" t="str">
        <f>IF(UZ124&lt;&gt;"",HLOOKUP(COUNT($RV124:UZ124)+1,$G$4:$EH$9,VA$14,0)*$D124,IF($C124=VA$17,$G$9*$D124,""))</f>
        <v/>
      </c>
      <c r="VB124" s="34" t="str">
        <f>IF(VA124&lt;&gt;"",HLOOKUP(COUNT($RV124:VA124)+1,$G$4:$EH$9,VB$14,0)*$D124,IF($C124=VB$17,$G$9*$D124,""))</f>
        <v/>
      </c>
      <c r="VC124" s="34" t="str">
        <f>IF(VB124&lt;&gt;"",HLOOKUP(COUNT($RV124:VB124)+1,$G$4:$EH$9,VC$14,0)*$D124,IF($C124=VC$17,$G$9*$D124,""))</f>
        <v/>
      </c>
      <c r="VD124" s="34" t="str">
        <f>IF(VC124&lt;&gt;"",HLOOKUP(COUNT($RV124:VC124)+1,$G$4:$EH$9,VD$14,0)*$D124,IF($C124=VD$17,$G$9*$D124,""))</f>
        <v/>
      </c>
      <c r="VE124" s="34" t="str">
        <f>IF(VD124&lt;&gt;"",HLOOKUP(COUNT($RV124:VD124)+1,$G$4:$EH$9,VE$14,0)*$D124,IF($C124=VE$17,$G$9*$D124,""))</f>
        <v/>
      </c>
      <c r="VF124" s="34" t="str">
        <f>IF(VE124&lt;&gt;"",HLOOKUP(COUNT($RV124:VE124)+1,$G$4:$EH$9,VF$14,0)*$D124,IF($C124=VF$17,$G$9*$D124,""))</f>
        <v/>
      </c>
      <c r="VG124" s="34" t="str">
        <f>IF(VF124&lt;&gt;"",HLOOKUP(COUNT($RV124:VF124)+1,$G$4:$EH$9,VG$14,0)*$D124,IF($C124=VG$17,$G$9*$D124,""))</f>
        <v/>
      </c>
      <c r="VH124" s="34" t="str">
        <f>IF(VG124&lt;&gt;"",HLOOKUP(COUNT($RV124:VG124)+1,$G$4:$EH$9,VH$14,0)*$D124,IF($C124=VH$17,$G$9*$D124,""))</f>
        <v/>
      </c>
      <c r="VI124" s="34" t="str">
        <f>IF(VH124&lt;&gt;"",HLOOKUP(COUNT($RV124:VH124)+1,$G$4:$EH$9,VI$14,0)*$D124,IF($C124=VI$17,$G$9*$D124,""))</f>
        <v/>
      </c>
      <c r="VJ124" s="34" t="str">
        <f>IF(VI124&lt;&gt;"",HLOOKUP(COUNT($RV124:VI124)+1,$G$4:$EH$9,VJ$14,0)*$D124,IF($C124=VJ$17,$G$9*$D124,""))</f>
        <v/>
      </c>
      <c r="VK124" s="34" t="str">
        <f>IF(VJ124&lt;&gt;"",HLOOKUP(COUNT($RV124:VJ124)+1,$G$4:$EH$9,VK$14,0)*$D124,IF($C124=VK$17,$G$9*$D124,""))</f>
        <v/>
      </c>
      <c r="VL124" s="34" t="str">
        <f>IF(VK124&lt;&gt;"",HLOOKUP(COUNT($RV124:VK124)+1,$G$4:$EH$9,VL$14,0)*$D124,IF($C124=VL$17,$G$9*$D124,""))</f>
        <v/>
      </c>
      <c r="VM124" s="34" t="str">
        <f>IF(VL124&lt;&gt;"",HLOOKUP(COUNT($RV124:VL124)+1,$G$4:$EH$9,VM$14,0)*$D124,IF($C124=VM$17,$G$9*$D124,""))</f>
        <v/>
      </c>
      <c r="VN124" s="34" t="str">
        <f>IF(VM124&lt;&gt;"",HLOOKUP(COUNT($RV124:VM124)+1,$G$4:$EH$9,VN$14,0)*$D124,IF($C124=VN$17,$G$9*$D124,""))</f>
        <v/>
      </c>
      <c r="VO124" s="34" t="str">
        <f>IF(VN124&lt;&gt;"",HLOOKUP(COUNT($RV124:VN124)+1,$G$4:$EH$9,VO$14,0)*$D124,IF($C124=VO$17,$G$9*$D124,""))</f>
        <v/>
      </c>
      <c r="VP124" s="34" t="str">
        <f>IF(VO124&lt;&gt;"",HLOOKUP(COUNT($RV124:VO124)+1,$G$4:$EH$9,VP$14,0)*$D124,IF($C124=VP$17,$G$9*$D124,""))</f>
        <v/>
      </c>
      <c r="VQ124" s="34" t="str">
        <f>IF(VP124&lt;&gt;"",HLOOKUP(COUNT($RV124:VP124)+1,$G$4:$EH$9,VQ$14,0)*$D124,IF($C124=VQ$17,$G$9*$D124,""))</f>
        <v/>
      </c>
      <c r="VR124" s="34" t="str">
        <f>IF(VQ124&lt;&gt;"",HLOOKUP(COUNT($RV124:VQ124)+1,$G$4:$EH$9,VR$14,0)*$D124,IF($C124=VR$17,$G$9*$D124,""))</f>
        <v/>
      </c>
      <c r="VS124" s="34" t="str">
        <f>IF(VR124&lt;&gt;"",HLOOKUP(COUNT($RV124:VR124)+1,$G$4:$EH$9,VS$14,0)*$D124,IF($C124=VS$17,$G$9*$D124,""))</f>
        <v/>
      </c>
      <c r="VT124" s="34" t="str">
        <f>IF(VS124&lt;&gt;"",HLOOKUP(COUNT($RV124:VS124)+1,$G$4:$EH$9,VT$14,0)*$D124,IF($C124=VT$17,$G$9*$D124,""))</f>
        <v/>
      </c>
      <c r="VU124" s="34" t="str">
        <f>IF(VT124&lt;&gt;"",HLOOKUP(COUNT($RV124:VT124)+1,$G$4:$EH$9,VU$14,0)*$D124,IF($C124=VU$17,$G$9*$D124,""))</f>
        <v/>
      </c>
      <c r="VV124" s="34" t="str">
        <f>IF(VU124&lt;&gt;"",HLOOKUP(COUNT($RV124:VU124)+1,$G$4:$EH$9,VV$14,0)*$D124,IF($C124=VV$17,$G$9*$D124,""))</f>
        <v/>
      </c>
      <c r="VW124" s="34" t="str">
        <f>IF(VV124&lt;&gt;"",HLOOKUP(COUNT($RV124:VV124)+1,$G$4:$EH$9,VW$14,0)*$D124,IF($C124=VW$17,$G$9*$D124,""))</f>
        <v/>
      </c>
      <c r="VX124" s="34">
        <f>IF(VW124&lt;&gt;"",HLOOKUP(COUNT($RV124:VW124)+1,$G$4:$EH$9,VX$14,0)*$D124,IF($C124=VX$17,$G$9*$D124,""))</f>
        <v>14500</v>
      </c>
      <c r="VY124" s="34">
        <f>IF(VX124&lt;&gt;"",HLOOKUP(COUNT($RV124:VX124)+1,$G$4:$EH$9,VY$14,0)*$D124,IF($C124=VY$17,$G$9*$D124,""))</f>
        <v>0</v>
      </c>
      <c r="VZ124" s="34">
        <f>IF(VY124&lt;&gt;"",HLOOKUP(COUNT($RV124:VY124)+1,$G$4:$EH$9,VZ$14,0)*$D124,IF($C124=VZ$17,$G$9*$D124,""))</f>
        <v>0</v>
      </c>
      <c r="WA124" s="34">
        <f>IF(VZ124&lt;&gt;"",HLOOKUP(COUNT($RV124:VZ124)+1,$G$4:$EH$9,WA$14,0)*$D124,IF($C124=WA$17,$G$9*$D124,""))</f>
        <v>0</v>
      </c>
      <c r="WB124" s="34">
        <f>IF(WA124&lt;&gt;"",HLOOKUP(COUNT($RV124:WA124)+1,$G$4:$EH$9,WB$14,0)*$D124,IF($C124=WB$17,$G$9*$D124,""))</f>
        <v>0</v>
      </c>
      <c r="WC124" s="34">
        <f>IF(WB124&lt;&gt;"",HLOOKUP(COUNT($RV124:WB124)+1,$G$4:$EH$9,WC$14,0)*$D124,IF($C124=WC$17,$G$9*$D124,""))</f>
        <v>0</v>
      </c>
      <c r="WD124" s="34">
        <f>IF(WC124&lt;&gt;"",HLOOKUP(COUNT($RV124:WC124)+1,$G$4:$EH$9,WD$14,0)*$D124,IF($C124=WD$17,$G$9*$D124,""))</f>
        <v>0</v>
      </c>
      <c r="WE124" s="34">
        <f>IF(WD124&lt;&gt;"",HLOOKUP(COUNT($RV124:WD124)+1,$G$4:$EH$9,WE$14,0)*$D124,IF($C124=WE$17,$G$9*$D124,""))</f>
        <v>0</v>
      </c>
      <c r="WF124" s="34">
        <f>IF(WE124&lt;&gt;"",HLOOKUP(COUNT($RV124:WE124)+1,$G$4:$EH$9,WF$14,0)*$D124,IF($C124=WF$17,$G$9*$D124,""))</f>
        <v>0</v>
      </c>
      <c r="WG124" s="34">
        <f>IF(WF124&lt;&gt;"",HLOOKUP(COUNT($RV124:WF124)+1,$G$4:$EH$9,WG$14,0)*$D124,IF($C124=WG$17,$G$9*$D124,""))</f>
        <v>0</v>
      </c>
      <c r="WH124" s="34">
        <f>IF(WG124&lt;&gt;"",HLOOKUP(COUNT($RV124:WG124)+1,$G$4:$EH$9,WH$14,0)*$D124,IF($C124=WH$17,$G$9*$D124,""))</f>
        <v>0</v>
      </c>
      <c r="WI124" s="34">
        <f>IF(WH124&lt;&gt;"",HLOOKUP(COUNT($RV124:WH124)+1,$G$4:$EH$9,WI$14,0)*$D124,IF($C124=WI$17,$G$9*$D124,""))</f>
        <v>0</v>
      </c>
      <c r="WJ124" s="34">
        <f>IF(WI124&lt;&gt;"",HLOOKUP(COUNT($RV124:WI124)+1,$G$4:$EH$9,WJ$14,0)*$D124,IF($C124=WJ$17,$G$9*$D124,""))</f>
        <v>0</v>
      </c>
      <c r="WK124" s="34">
        <f>IF(WJ124&lt;&gt;"",HLOOKUP(COUNT($RV124:WJ124)+1,$G$4:$EH$9,WK$14,0)*$D124,IF($C124=WK$17,$G$9*$D124,""))</f>
        <v>0</v>
      </c>
      <c r="WL124" s="34">
        <f>IF(WK124&lt;&gt;"",HLOOKUP(COUNT($RV124:WK124)+1,$G$4:$EH$9,WL$14,0)*$D124,IF($C124=WL$17,$G$9*$D124,""))</f>
        <v>0</v>
      </c>
    </row>
    <row r="125" spans="1:610" ht="15" x14ac:dyDescent="0.2">
      <c r="A125" s="25">
        <f t="shared" si="913"/>
        <v>11</v>
      </c>
      <c r="B125" s="1328" t="s">
        <v>90</v>
      </c>
      <c r="C125" s="62">
        <f t="shared" si="912"/>
        <v>107</v>
      </c>
      <c r="D125" s="30">
        <f>VLOOKUP(B125,Premissas!$R$8:$AD$18,(Histograma!A125+1),0)</f>
        <v>5</v>
      </c>
      <c r="G125" s="34" t="str">
        <f>IF(F125&lt;&gt;"",HLOOKUP(COUNT($F125:F125)+1,$G$4:$EH$8,G$14,0)*$D125,IF($C125=G$17,$G$5*$D125,""))</f>
        <v/>
      </c>
      <c r="H125" s="34" t="str">
        <f>IF(G125&lt;&gt;"",HLOOKUP(COUNT($F125:G125)+1,$G$4:$EH$8,H$14,0)*$D125,IF($C125=H$17,$G$5*$D125,""))</f>
        <v/>
      </c>
      <c r="I125" s="34" t="str">
        <f>IF(H125&lt;&gt;"",HLOOKUP(COUNT($F125:H125)+1,$G$4:$EH$8,I$14,0)*$D125,IF($C125=I$17,$G$5*$D125,""))</f>
        <v/>
      </c>
      <c r="J125" s="34" t="str">
        <f>IF(I125&lt;&gt;"",HLOOKUP(COUNT($F125:I125)+1,$G$4:$EH$8,J$14,0)*$D125,IF($C125=J$17,$G$5*$D125,""))</f>
        <v/>
      </c>
      <c r="K125" s="34" t="str">
        <f>IF(J125&lt;&gt;"",HLOOKUP(COUNT($F125:J125)+1,$G$4:$EH$8,K$14,0)*$D125,IF($C125=K$17,$G$5*$D125,""))</f>
        <v/>
      </c>
      <c r="L125" s="34" t="str">
        <f>IF(K125&lt;&gt;"",HLOOKUP(COUNT($F125:K125)+1,$G$4:$EH$8,L$14,0)*$D125,IF($C125=L$17,$G$5*$D125,""))</f>
        <v/>
      </c>
      <c r="M125" s="34" t="str">
        <f>IF(L125&lt;&gt;"",HLOOKUP(COUNT($F125:L125)+1,$G$4:$EH$8,M$14,0)*$D125,IF($C125=M$17,$G$5*$D125,""))</f>
        <v/>
      </c>
      <c r="N125" s="34" t="str">
        <f>IF(M125&lt;&gt;"",HLOOKUP(COUNT($F125:M125)+1,$G$4:$EH$8,N$14,0)*$D125,IF($C125=N$17,$G$5*$D125,""))</f>
        <v/>
      </c>
      <c r="O125" s="34" t="str">
        <f>IF(N125&lt;&gt;"",HLOOKUP(COUNT($F125:N125)+1,$G$4:$EH$8,O$14,0)*$D125,IF($C125=O$17,$G$5*$D125,""))</f>
        <v/>
      </c>
      <c r="P125" s="34" t="str">
        <f>IF(O125&lt;&gt;"",HLOOKUP(COUNT($F125:O125)+1,$G$4:$EH$8,P$14,0)*$D125,IF($C125=P$17,$G$5*$D125,""))</f>
        <v/>
      </c>
      <c r="Q125" s="34" t="str">
        <f>IF(P125&lt;&gt;"",HLOOKUP(COUNT($F125:P125)+1,$G$4:$EH$8,Q$14,0)*$D125,IF($C125=Q$17,$G$5*$D125,""))</f>
        <v/>
      </c>
      <c r="R125" s="34" t="str">
        <f>IF(Q125&lt;&gt;"",HLOOKUP(COUNT($F125:Q125)+1,$G$4:$EH$8,R$14,0)*$D125,IF($C125=R$17,$G$5*$D125,""))</f>
        <v/>
      </c>
      <c r="S125" s="34" t="str">
        <f>IF(R125&lt;&gt;"",HLOOKUP(COUNT($F125:R125)+1,$G$4:$EH$8,S$14,0)*$D125,IF($C125=S$17,$G$5*$D125,""))</f>
        <v/>
      </c>
      <c r="T125" s="34" t="str">
        <f>IF(S125&lt;&gt;"",HLOOKUP(COUNT($F125:S125)+1,$G$4:$EH$8,T$14,0)*$D125,IF($C125=T$17,$G$5*$D125,""))</f>
        <v/>
      </c>
      <c r="U125" s="34" t="str">
        <f>IF(T125&lt;&gt;"",HLOOKUP(COUNT($F125:T125)+1,$G$4:$EH$8,U$14,0)*$D125,IF($C125=U$17,$G$5*$D125,""))</f>
        <v/>
      </c>
      <c r="V125" s="34" t="str">
        <f>IF(U125&lt;&gt;"",HLOOKUP(COUNT($F125:U125)+1,$G$4:$EH$8,V$14,0)*$D125,IF($C125=V$17,$G$5*$D125,""))</f>
        <v/>
      </c>
      <c r="W125" s="34" t="str">
        <f>IF(V125&lt;&gt;"",HLOOKUP(COUNT($F125:V125)+1,$G$4:$EH$8,W$14,0)*$D125,IF($C125=W$17,$G$5*$D125,""))</f>
        <v/>
      </c>
      <c r="X125" s="34" t="str">
        <f>IF(W125&lt;&gt;"",HLOOKUP(COUNT($F125:W125)+1,$G$4:$EH$8,X$14,0)*$D125,IF($C125=X$17,$G$5*$D125,""))</f>
        <v/>
      </c>
      <c r="Y125" s="34" t="str">
        <f>IF(X125&lt;&gt;"",HLOOKUP(COUNT($F125:X125)+1,$G$4:$EH$8,Y$14,0)*$D125,IF($C125=Y$17,$G$5*$D125,""))</f>
        <v/>
      </c>
      <c r="Z125" s="34" t="str">
        <f>IF(Y125&lt;&gt;"",HLOOKUP(COUNT($F125:Y125)+1,$G$4:$EH$8,Z$14,0)*$D125,IF($C125=Z$17,$G$5*$D125,""))</f>
        <v/>
      </c>
      <c r="AA125" s="34" t="str">
        <f>IF(Z125&lt;&gt;"",HLOOKUP(COUNT($F125:Z125)+1,$G$4:$EH$8,AA$14,0)*$D125,IF($C125=AA$17,$G$5*$D125,""))</f>
        <v/>
      </c>
      <c r="AB125" s="34" t="str">
        <f>IF(AA125&lt;&gt;"",HLOOKUP(COUNT($F125:AA125)+1,$G$4:$EH$8,AB$14,0)*$D125,IF($C125=AB$17,$G$5*$D125,""))</f>
        <v/>
      </c>
      <c r="AC125" s="34" t="str">
        <f>IF(AB125&lt;&gt;"",HLOOKUP(COUNT($F125:AB125)+1,$G$4:$EH$8,AC$14,0)*$D125,IF($C125=AC$17,$G$5*$D125,""))</f>
        <v/>
      </c>
      <c r="AD125" s="34" t="str">
        <f>IF(AC125&lt;&gt;"",HLOOKUP(COUNT($F125:AC125)+1,$G$4:$EH$8,AD$14,0)*$D125,IF($C125=AD$17,$G$5*$D125,""))</f>
        <v/>
      </c>
      <c r="AE125" s="34" t="str">
        <f>IF(AD125&lt;&gt;"",HLOOKUP(COUNT($F125:AD125)+1,$G$4:$EH$8,AE$14,0)*$D125,IF($C125=AE$17,$G$5*$D125,""))</f>
        <v/>
      </c>
      <c r="AF125" s="34" t="str">
        <f>IF(AE125&lt;&gt;"",HLOOKUP(COUNT($F125:AE125)+1,$G$4:$EH$8,AF$14,0)*$D125,IF($C125=AF$17,$G$5*$D125,""))</f>
        <v/>
      </c>
      <c r="AG125" s="34" t="str">
        <f>IF(AF125&lt;&gt;"",HLOOKUP(COUNT($F125:AF125)+1,$G$4:$EH$8,AG$14,0)*$D125,IF($C125=AG$17,$G$5*$D125,""))</f>
        <v/>
      </c>
      <c r="AH125" s="34" t="str">
        <f>IF(AG125&lt;&gt;"",HLOOKUP(COUNT($F125:AG125)+1,$G$4:$EH$8,AH$14,0)*$D125,IF($C125=AH$17,$G$5*$D125,""))</f>
        <v/>
      </c>
      <c r="AI125" s="34" t="str">
        <f>IF(AH125&lt;&gt;"",HLOOKUP(COUNT($F125:AH125)+1,$G$4:$EH$8,AI$14,0)*$D125,IF($C125=AI$17,$G$5*$D125,""))</f>
        <v/>
      </c>
      <c r="AJ125" s="34" t="str">
        <f>IF(AI125&lt;&gt;"",HLOOKUP(COUNT($F125:AI125)+1,$G$4:$EH$8,AJ$14,0)*$D125,IF($C125=AJ$17,$G$5*$D125,""))</f>
        <v/>
      </c>
      <c r="AK125" s="34" t="str">
        <f>IF(AJ125&lt;&gt;"",HLOOKUP(COUNT($F125:AJ125)+1,$G$4:$EH$8,AK$14,0)*$D125,IF($C125=AK$17,$G$5*$D125,""))</f>
        <v/>
      </c>
      <c r="AL125" s="34" t="str">
        <f>IF(AK125&lt;&gt;"",HLOOKUP(COUNT($F125:AK125)+1,$G$4:$EH$8,AL$14,0)*$D125,IF($C125=AL$17,$G$5*$D125,""))</f>
        <v/>
      </c>
      <c r="AM125" s="34" t="str">
        <f>IF(AL125&lt;&gt;"",HLOOKUP(COUNT($F125:AL125)+1,$G$4:$EH$8,AM$14,0)*$D125,IF($C125=AM$17,$G$5*$D125,""))</f>
        <v/>
      </c>
      <c r="AN125" s="34" t="str">
        <f>IF(AM125&lt;&gt;"",HLOOKUP(COUNT($F125:AM125)+1,$G$4:$EH$8,AN$14,0)*$D125,IF($C125=AN$17,$G$5*$D125,""))</f>
        <v/>
      </c>
      <c r="AO125" s="34" t="str">
        <f>IF(AN125&lt;&gt;"",HLOOKUP(COUNT($F125:AN125)+1,$G$4:$EH$8,AO$14,0)*$D125,IF($C125=AO$17,$G$5*$D125,""))</f>
        <v/>
      </c>
      <c r="AP125" s="34" t="str">
        <f>IF(AO125&lt;&gt;"",HLOOKUP(COUNT($F125:AO125)+1,$G$4:$EH$8,AP$14,0)*$D125,IF($C125=AP$17,$G$5*$D125,""))</f>
        <v/>
      </c>
      <c r="AQ125" s="34" t="str">
        <f>IF(AP125&lt;&gt;"",HLOOKUP(COUNT($F125:AP125)+1,$G$4:$EH$8,AQ$14,0)*$D125,IF($C125=AQ$17,$G$5*$D125,""))</f>
        <v/>
      </c>
      <c r="AR125" s="34" t="str">
        <f>IF(AQ125&lt;&gt;"",HLOOKUP(COUNT($F125:AQ125)+1,$G$4:$EH$8,AR$14,0)*$D125,IF($C125=AR$17,$G$5*$D125,""))</f>
        <v/>
      </c>
      <c r="AS125" s="34" t="str">
        <f>IF(AR125&lt;&gt;"",HLOOKUP(COUNT($F125:AR125)+1,$G$4:$EH$8,AS$14,0)*$D125,IF($C125=AS$17,$G$5*$D125,""))</f>
        <v/>
      </c>
      <c r="AT125" s="34" t="str">
        <f>IF(AS125&lt;&gt;"",HLOOKUP(COUNT($F125:AS125)+1,$G$4:$EH$8,AT$14,0)*$D125,IF($C125=AT$17,$G$5*$D125,""))</f>
        <v/>
      </c>
      <c r="AU125" s="34" t="str">
        <f>IF(AT125&lt;&gt;"",HLOOKUP(COUNT($F125:AT125)+1,$G$4:$EH$8,AU$14,0)*$D125,IF($C125=AU$17,$G$5*$D125,""))</f>
        <v/>
      </c>
      <c r="AV125" s="34" t="str">
        <f>IF(AU125&lt;&gt;"",HLOOKUP(COUNT($F125:AU125)+1,$G$4:$EH$8,AV$14,0)*$D125,IF($C125=AV$17,$G$5*$D125,""))</f>
        <v/>
      </c>
      <c r="AW125" s="34" t="str">
        <f>IF(AV125&lt;&gt;"",HLOOKUP(COUNT($F125:AV125)+1,$G$4:$EH$8,AW$14,0)*$D125,IF($C125=AW$17,$G$5*$D125,""))</f>
        <v/>
      </c>
      <c r="AX125" s="34" t="str">
        <f>IF(AW125&lt;&gt;"",HLOOKUP(COUNT($F125:AW125)+1,$G$4:$EH$8,AX$14,0)*$D125,IF($C125=AX$17,$G$5*$D125,""))</f>
        <v/>
      </c>
      <c r="AY125" s="34" t="str">
        <f>IF(AX125&lt;&gt;"",HLOOKUP(COUNT($F125:AX125)+1,$G$4:$EH$8,AY$14,0)*$D125,IF($C125=AY$17,$G$5*$D125,""))</f>
        <v/>
      </c>
      <c r="AZ125" s="34" t="str">
        <f>IF(AY125&lt;&gt;"",HLOOKUP(COUNT($F125:AY125)+1,$G$4:$EH$8,AZ$14,0)*$D125,IF($C125=AZ$17,$G$5*$D125,""))</f>
        <v/>
      </c>
      <c r="BA125" s="34" t="str">
        <f>IF(AZ125&lt;&gt;"",HLOOKUP(COUNT($F125:AZ125)+1,$G$4:$EH$8,BA$14,0)*$D125,IF($C125=BA$17,$G$5*$D125,""))</f>
        <v/>
      </c>
      <c r="BB125" s="34" t="str">
        <f>IF(BA125&lt;&gt;"",HLOOKUP(COUNT($F125:BA125)+1,$G$4:$EH$8,BB$14,0)*$D125,IF($C125=BB$17,$G$5*$D125,""))</f>
        <v/>
      </c>
      <c r="BC125" s="34" t="str">
        <f>IF(BB125&lt;&gt;"",HLOOKUP(COUNT($F125:BB125)+1,$G$4:$EH$8,BC$14,0)*$D125,IF($C125=BC$17,$G$5*$D125,""))</f>
        <v/>
      </c>
      <c r="BD125" s="34" t="str">
        <f>IF(BC125&lt;&gt;"",HLOOKUP(COUNT($F125:BC125)+1,$G$4:$EH$8,BD$14,0)*$D125,IF($C125=BD$17,$G$5*$D125,""))</f>
        <v/>
      </c>
      <c r="BE125" s="34" t="str">
        <f>IF(BD125&lt;&gt;"",HLOOKUP(COUNT($F125:BD125)+1,$G$4:$EH$8,BE$14,0)*$D125,IF($C125=BE$17,$G$5*$D125,""))</f>
        <v/>
      </c>
      <c r="BF125" s="34" t="str">
        <f>IF(BE125&lt;&gt;"",HLOOKUP(COUNT($F125:BE125)+1,$G$4:$EH$8,BF$14,0)*$D125,IF($C125=BF$17,$G$5*$D125,""))</f>
        <v/>
      </c>
      <c r="BG125" s="34" t="str">
        <f>IF(BF125&lt;&gt;"",HLOOKUP(COUNT($F125:BF125)+1,$G$4:$EH$8,BG$14,0)*$D125,IF($C125=BG$17,$G$5*$D125,""))</f>
        <v/>
      </c>
      <c r="BH125" s="34" t="str">
        <f>IF(BG125&lt;&gt;"",HLOOKUP(COUNT($F125:BG125)+1,$G$4:$EH$8,BH$14,0)*$D125,IF($C125=BH$17,$G$5*$D125,""))</f>
        <v/>
      </c>
      <c r="BI125" s="34" t="str">
        <f>IF(BH125&lt;&gt;"",HLOOKUP(COUNT($F125:BH125)+1,$G$4:$EH$8,BI$14,0)*$D125,IF($C125=BI$17,$G$5*$D125,""))</f>
        <v/>
      </c>
      <c r="BJ125" s="34" t="str">
        <f>IF(BI125&lt;&gt;"",HLOOKUP(COUNT($F125:BI125)+1,$G$4:$EH$8,BJ$14,0)*$D125,IF($C125=BJ$17,$G$5*$D125,""))</f>
        <v/>
      </c>
      <c r="BK125" s="34" t="str">
        <f>IF(BJ125&lt;&gt;"",HLOOKUP(COUNT($F125:BJ125)+1,$G$4:$EH$8,BK$14,0)*$D125,IF($C125=BK$17,$G$5*$D125,""))</f>
        <v/>
      </c>
      <c r="BL125" s="34" t="str">
        <f>IF(BK125&lt;&gt;"",HLOOKUP(COUNT($F125:BK125)+1,$G$4:$EH$8,BL$14,0)*$D125,IF($C125=BL$17,$G$5*$D125,""))</f>
        <v/>
      </c>
      <c r="BM125" s="34" t="str">
        <f>IF(BL125&lt;&gt;"",HLOOKUP(COUNT($F125:BL125)+1,$G$4:$EH$8,BM$14,0)*$D125,IF($C125=BM$17,$G$5*$D125,""))</f>
        <v/>
      </c>
      <c r="BN125" s="34" t="str">
        <f>IF(BM125&lt;&gt;"",HLOOKUP(COUNT($F125:BM125)+1,$G$4:$EH$8,BN$14,0)*$D125,IF($C125=BN$17,$G$5*$D125,""))</f>
        <v/>
      </c>
      <c r="BO125" s="34" t="str">
        <f>IF(BN125&lt;&gt;"",HLOOKUP(COUNT($F125:BN125)+1,$G$4:$EH$8,BO$14,0)*$D125,IF($C125=BO$17,$G$5*$D125,""))</f>
        <v/>
      </c>
      <c r="BP125" s="34" t="str">
        <f>IF(BO125&lt;&gt;"",HLOOKUP(COUNT($F125:BO125)+1,$G$4:$EH$8,BP$14,0)*$D125,IF($C125=BP$17,$G$5*$D125,""))</f>
        <v/>
      </c>
      <c r="BQ125" s="34" t="str">
        <f>IF(BP125&lt;&gt;"",HLOOKUP(COUNT($F125:BP125)+1,$G$4:$EH$8,BQ$14,0)*$D125,IF($C125=BQ$17,$G$5*$D125,""))</f>
        <v/>
      </c>
      <c r="BR125" s="34" t="str">
        <f>IF(BQ125&lt;&gt;"",HLOOKUP(COUNT($F125:BQ125)+1,$G$4:$EH$8,BR$14,0)*$D125,IF($C125=BR$17,$G$5*$D125,""))</f>
        <v/>
      </c>
      <c r="BS125" s="34" t="str">
        <f>IF(BR125&lt;&gt;"",HLOOKUP(COUNT($F125:BR125)+1,$G$4:$EH$8,BS$14,0)*$D125,IF($C125=BS$17,$G$5*$D125,""))</f>
        <v/>
      </c>
      <c r="BT125" s="34" t="str">
        <f>IF(BS125&lt;&gt;"",HLOOKUP(COUNT($F125:BS125)+1,$G$4:$EH$8,BT$14,0)*$D125,IF($C125=BT$17,$G$5*$D125,""))</f>
        <v/>
      </c>
      <c r="BU125" s="34" t="str">
        <f>IF(BT125&lt;&gt;"",HLOOKUP(COUNT($F125:BT125)+1,$G$4:$EH$8,BU$14,0)*$D125,IF($C125=BU$17,$G$5*$D125,""))</f>
        <v/>
      </c>
      <c r="BV125" s="34" t="str">
        <f>IF(BU125&lt;&gt;"",HLOOKUP(COUNT($F125:BU125)+1,$G$4:$EH$8,BV$14,0)*$D125,IF($C125=BV$17,$G$5*$D125,""))</f>
        <v/>
      </c>
      <c r="BW125" s="34" t="str">
        <f>IF(BV125&lt;&gt;"",HLOOKUP(COUNT($F125:BV125)+1,$G$4:$EH$8,BW$14,0)*$D125,IF($C125=BW$17,$G$5*$D125,""))</f>
        <v/>
      </c>
      <c r="BX125" s="34" t="str">
        <f>IF(BW125&lt;&gt;"",HLOOKUP(COUNT($F125:BW125)+1,$G$4:$EH$8,BX$14,0)*$D125,IF($C125=BX$17,$G$5*$D125,""))</f>
        <v/>
      </c>
      <c r="BY125" s="34" t="str">
        <f>IF(BX125&lt;&gt;"",HLOOKUP(COUNT($F125:BX125)+1,$G$4:$EH$8,BY$14,0)*$D125,IF($C125=BY$17,$G$5*$D125,""))</f>
        <v/>
      </c>
      <c r="BZ125" s="34" t="str">
        <f>IF(BY125&lt;&gt;"",HLOOKUP(COUNT($F125:BY125)+1,$G$4:$EH$8,BZ$14,0)*$D125,IF($C125=BZ$17,$G$5*$D125,""))</f>
        <v/>
      </c>
      <c r="CA125" s="34" t="str">
        <f>IF(BZ125&lt;&gt;"",HLOOKUP(COUNT($F125:BZ125)+1,$G$4:$EH$8,CA$14,0)*$D125,IF($C125=CA$17,$G$5*$D125,""))</f>
        <v/>
      </c>
      <c r="CB125" s="34" t="str">
        <f>IF(CA125&lt;&gt;"",HLOOKUP(COUNT($F125:CA125)+1,$G$4:$EH$8,CB$14,0)*$D125,IF($C125=CB$17,$G$5*$D125,""))</f>
        <v/>
      </c>
      <c r="CC125" s="34" t="str">
        <f>IF(CB125&lt;&gt;"",HLOOKUP(COUNT($F125:CB125)+1,$G$4:$EH$8,CC$14,0)*$D125,IF($C125=CC$17,$G$5*$D125,""))</f>
        <v/>
      </c>
      <c r="CD125" s="34" t="str">
        <f>IF(CC125&lt;&gt;"",HLOOKUP(COUNT($F125:CC125)+1,$G$4:$EH$8,CD$14,0)*$D125,IF($C125=CD$17,$G$5*$D125,""))</f>
        <v/>
      </c>
      <c r="CE125" s="34" t="str">
        <f>IF(CD125&lt;&gt;"",HLOOKUP(COUNT($F125:CD125)+1,$G$4:$EH$8,CE$14,0)*$D125,IF($C125=CE$17,$G$5*$D125,""))</f>
        <v/>
      </c>
      <c r="CF125" s="34" t="str">
        <f>IF(CE125&lt;&gt;"",HLOOKUP(COUNT($F125:CE125)+1,$G$4:$EH$8,CF$14,0)*$D125,IF($C125=CF$17,$G$5*$D125,""))</f>
        <v/>
      </c>
      <c r="CG125" s="34" t="str">
        <f>IF(CF125&lt;&gt;"",HLOOKUP(COUNT($F125:CF125)+1,$G$4:$EH$8,CG$14,0)*$D125,IF($C125=CG$17,$G$5*$D125,""))</f>
        <v/>
      </c>
      <c r="CH125" s="34" t="str">
        <f>IF(CG125&lt;&gt;"",HLOOKUP(COUNT($F125:CG125)+1,$G$4:$EH$8,CH$14,0)*$D125,IF($C125=CH$17,$G$5*$D125,""))</f>
        <v/>
      </c>
      <c r="CI125" s="34" t="str">
        <f>IF(CH125&lt;&gt;"",HLOOKUP(COUNT($F125:CH125)+1,$G$4:$EH$8,CI$14,0)*$D125,IF($C125=CI$17,$G$5*$D125,""))</f>
        <v/>
      </c>
      <c r="CJ125" s="34" t="str">
        <f>IF(CI125&lt;&gt;"",HLOOKUP(COUNT($F125:CI125)+1,$G$4:$EH$8,CJ$14,0)*$D125,IF($C125=CJ$17,$G$5*$D125,""))</f>
        <v/>
      </c>
      <c r="CK125" s="34" t="str">
        <f>IF(CJ125&lt;&gt;"",HLOOKUP(COUNT($F125:CJ125)+1,$G$4:$EH$8,CK$14,0)*$D125,IF($C125=CK$17,$G$5*$D125,""))</f>
        <v/>
      </c>
      <c r="CL125" s="34" t="str">
        <f>IF(CK125&lt;&gt;"",HLOOKUP(COUNT($F125:CK125)+1,$G$4:$EH$8,CL$14,0)*$D125,IF($C125=CL$17,$G$5*$D125,""))</f>
        <v/>
      </c>
      <c r="CM125" s="34" t="str">
        <f>IF(CL125&lt;&gt;"",HLOOKUP(COUNT($F125:CL125)+1,$G$4:$EH$8,CM$14,0)*$D125,IF($C125=CM$17,$G$5*$D125,""))</f>
        <v/>
      </c>
      <c r="CN125" s="34" t="str">
        <f>IF(CM125&lt;&gt;"",HLOOKUP(COUNT($F125:CM125)+1,$G$4:$EH$8,CN$14,0)*$D125,IF($C125=CN$17,$G$5*$D125,""))</f>
        <v/>
      </c>
      <c r="CO125" s="34" t="str">
        <f>IF(CN125&lt;&gt;"",HLOOKUP(COUNT($F125:CN125)+1,$G$4:$EH$8,CO$14,0)*$D125,IF($C125=CO$17,$G$5*$D125,""))</f>
        <v/>
      </c>
      <c r="CP125" s="34" t="str">
        <f>IF(CO125&lt;&gt;"",HLOOKUP(COUNT($F125:CO125)+1,$G$4:$EH$8,CP$14,0)*$D125,IF($C125=CP$17,$G$5*$D125,""))</f>
        <v/>
      </c>
      <c r="CQ125" s="34" t="str">
        <f>IF(CP125&lt;&gt;"",HLOOKUP(COUNT($F125:CP125)+1,$G$4:$EH$8,CQ$14,0)*$D125,IF($C125=CQ$17,$G$5*$D125,""))</f>
        <v/>
      </c>
      <c r="CR125" s="34" t="str">
        <f>IF(CQ125&lt;&gt;"",HLOOKUP(COUNT($F125:CQ125)+1,$G$4:$EH$8,CR$14,0)*$D125,IF($C125=CR$17,$G$5*$D125,""))</f>
        <v/>
      </c>
      <c r="CS125" s="34" t="str">
        <f>IF(CR125&lt;&gt;"",HLOOKUP(COUNT($F125:CR125)+1,$G$4:$EH$8,CS$14,0)*$D125,IF($C125=CS$17,$G$5*$D125,""))</f>
        <v/>
      </c>
      <c r="CT125" s="34" t="str">
        <f>IF(CS125&lt;&gt;"",HLOOKUP(COUNT($F125:CS125)+1,$G$4:$EH$8,CT$14,0)*$D125,IF($C125=CT$17,$G$5*$D125,""))</f>
        <v/>
      </c>
      <c r="CU125" s="34" t="str">
        <f>IF(CT125&lt;&gt;"",HLOOKUP(COUNT($F125:CT125)+1,$G$4:$EH$8,CU$14,0)*$D125,IF($C125=CU$17,$G$5*$D125,""))</f>
        <v/>
      </c>
      <c r="CV125" s="34" t="str">
        <f>IF(CU125&lt;&gt;"",HLOOKUP(COUNT($F125:CU125)+1,$G$4:$EH$8,CV$14,0)*$D125,IF($C125=CV$17,$G$5*$D125,""))</f>
        <v/>
      </c>
      <c r="CW125" s="34" t="str">
        <f>IF(CV125&lt;&gt;"",HLOOKUP(COUNT($F125:CV125)+1,$G$4:$EH$8,CW$14,0)*$D125,IF($C125=CW$17,$G$5*$D125,""))</f>
        <v/>
      </c>
      <c r="CX125" s="34" t="str">
        <f>IF(CW125&lt;&gt;"",HLOOKUP(COUNT($F125:CW125)+1,$G$4:$EH$8,CX$14,0)*$D125,IF($C125=CX$17,$G$5*$D125,""))</f>
        <v/>
      </c>
      <c r="CY125" s="34" t="str">
        <f>IF(CX125&lt;&gt;"",HLOOKUP(COUNT($F125:CX125)+1,$G$4:$EH$8,CY$14,0)*$D125,IF($C125=CY$17,$G$5*$D125,""))</f>
        <v/>
      </c>
      <c r="CZ125" s="34" t="str">
        <f>IF(CY125&lt;&gt;"",HLOOKUP(COUNT($F125:CY125)+1,$G$4:$EH$8,CZ$14,0)*$D125,IF($C125=CZ$17,$G$5*$D125,""))</f>
        <v/>
      </c>
      <c r="DA125" s="34" t="str">
        <f>IF(CZ125&lt;&gt;"",HLOOKUP(COUNT($F125:CZ125)+1,$G$4:$EH$8,DA$14,0)*$D125,IF($C125=DA$17,$G$5*$D125,""))</f>
        <v/>
      </c>
      <c r="DB125" s="34" t="str">
        <f>IF(DA125&lt;&gt;"",HLOOKUP(COUNT($F125:DA125)+1,$G$4:$EH$8,DB$14,0)*$D125,IF($C125=DB$17,$G$5*$D125,""))</f>
        <v/>
      </c>
      <c r="DC125" s="34" t="str">
        <f>IF(DB125&lt;&gt;"",HLOOKUP(COUNT($F125:DB125)+1,$G$4:$EH$8,DC$14,0)*$D125,IF($C125=DC$17,$G$5*$D125,""))</f>
        <v/>
      </c>
      <c r="DD125" s="34" t="str">
        <f>IF(DC125&lt;&gt;"",HLOOKUP(COUNT($F125:DC125)+1,$G$4:$EH$8,DD$14,0)*$D125,IF($C125=DD$17,$G$5*$D125,""))</f>
        <v/>
      </c>
      <c r="DE125" s="34" t="str">
        <f>IF(DD125&lt;&gt;"",HLOOKUP(COUNT($F125:DD125)+1,$G$4:$EH$8,DE$14,0)*$D125,IF($C125=DE$17,$G$5*$D125,""))</f>
        <v/>
      </c>
      <c r="DF125" s="34" t="str">
        <f>IF(DE125&lt;&gt;"",HLOOKUP(COUNT($F125:DE125)+1,$G$4:$EH$8,DF$14,0)*$D125,IF($C125=DF$17,$G$5*$D125,""))</f>
        <v/>
      </c>
      <c r="DG125" s="34" t="str">
        <f>IF(DF125&lt;&gt;"",HLOOKUP(COUNT($F125:DF125)+1,$G$4:$EH$8,DG$14,0)*$D125,IF($C125=DG$17,$G$5*$D125,""))</f>
        <v/>
      </c>
      <c r="DH125" s="34" t="str">
        <f>IF(DG125&lt;&gt;"",HLOOKUP(COUNT($F125:DG125)+1,$G$4:$EH$8,DH$14,0)*$D125,IF($C125=DH$17,$G$5*$D125,""))</f>
        <v/>
      </c>
      <c r="DI125" s="34">
        <f>IF(DH125&lt;&gt;"",HLOOKUP(COUNT($F125:DH125)+1,$G$4:$EH$8,DI$14,0)*$D125,IF($C125=DI$17,$G$5*$D125,""))</f>
        <v>0</v>
      </c>
      <c r="DJ125" s="34">
        <f>IF(DI125&lt;&gt;"",HLOOKUP(COUNT($F125:DI125)+1,$G$4:$EH$8,DJ$14,0)*$D125,IF($C125=DJ$17,$G$5*$D125,""))</f>
        <v>0</v>
      </c>
      <c r="DK125" s="34" t="e">
        <f>IF(DJ125&lt;&gt;"",HLOOKUP(COUNT($F125:DJ125)+1,$G$4:$EH$8,DK$14,0)*$D125,IF($C125=DK$17,$G$5*$D125,""))</f>
        <v>#VALUE!</v>
      </c>
      <c r="DL125" s="34" t="e">
        <f>IF(DK125&lt;&gt;"",HLOOKUP(COUNT($F125:DK125)+1,$G$4:$EH$8,DL$14,0)*$D125,IF($C125=DL$17,$G$5*$D125,""))</f>
        <v>#VALUE!</v>
      </c>
      <c r="DM125" s="34" t="e">
        <f>IF(DL125&lt;&gt;"",HLOOKUP(COUNT($F125:DL125)+1,$G$4:$EH$8,DM$14,0)*$D125,IF($C125=DM$17,$G$5*$D125,""))</f>
        <v>#VALUE!</v>
      </c>
      <c r="DN125" s="34" t="e">
        <f>IF(DM125&lt;&gt;"",HLOOKUP(COUNT($F125:DM125)+1,$G$4:$EH$8,DN$14,0)*$D125,IF($C125=DN$17,$G$5*$D125,""))</f>
        <v>#VALUE!</v>
      </c>
      <c r="DO125" s="34" t="e">
        <f>IF(DN125&lt;&gt;"",HLOOKUP(COUNT($F125:DN125)+1,$G$4:$EH$8,DO$14,0)*$D125,IF($C125=DO$17,$G$5*$D125,""))</f>
        <v>#VALUE!</v>
      </c>
      <c r="DP125" s="34" t="e">
        <f>IF(DO125&lt;&gt;"",HLOOKUP(COUNT($F125:DO125)+1,$G$4:$EH$8,DP$14,0)*$D125,IF($C125=DP$17,$G$5*$D125,""))</f>
        <v>#VALUE!</v>
      </c>
      <c r="DQ125" s="34" t="e">
        <f>IF(DP125&lt;&gt;"",HLOOKUP(COUNT($F125:DP125)+1,$G$4:$EH$8,DQ$14,0)*$D125,IF($C125=DQ$17,$G$5*$D125,""))</f>
        <v>#VALUE!</v>
      </c>
      <c r="DR125" s="34" t="e">
        <f>IF(DQ125&lt;&gt;"",HLOOKUP(COUNT($F125:DQ125)+1,$G$4:$EH$8,DR$14,0)*$D125,IF($C125=DR$17,$G$5*$D125,""))</f>
        <v>#VALUE!</v>
      </c>
      <c r="DS125" s="34" t="e">
        <f>IF(DR125&lt;&gt;"",HLOOKUP(COUNT($F125:DR125)+1,$G$4:$EH$8,DS$14,0)*$D125,IF($C125=DS$17,$G$5*$D125,""))</f>
        <v>#VALUE!</v>
      </c>
      <c r="DT125" s="34" t="e">
        <f>IF(DS125&lt;&gt;"",HLOOKUP(COUNT($F125:DS125)+1,$G$4:$EH$8,DT$14,0)*$D125,IF($C125=DT$17,$G$5*$D125,""))</f>
        <v>#VALUE!</v>
      </c>
      <c r="DU125" s="34" t="e">
        <f>IF(DT125&lt;&gt;"",HLOOKUP(COUNT($F125:DT125)+1,$G$4:$EH$8,DU$14,0)*$D125,IF($C125=DU$17,$G$5*$D125,""))</f>
        <v>#VALUE!</v>
      </c>
      <c r="DV125" s="34" t="e">
        <f>IF(DU125&lt;&gt;"",HLOOKUP(COUNT($F125:DU125)+1,$G$4:$EH$8,DV$14,0)*$D125,IF($C125=DV$17,$G$5*$D125,""))</f>
        <v>#VALUE!</v>
      </c>
      <c r="DX125" s="34" t="str">
        <f>IF(DW125&lt;&gt;"",HLOOKUP(COUNT($DW125:DW125)+1,$G$4:$CX$8,DX$14,0)*$D125,IF($C125=DX$17,$G$6*$D125,""))</f>
        <v/>
      </c>
      <c r="DY125" s="34" t="str">
        <f>IF(DX125&lt;&gt;"",HLOOKUP(COUNT($DW125:DX125)+1,$G$4:$CX$8,DY$14,0)*$D125,IF($C125=DY$17,$G$6*$D125,""))</f>
        <v/>
      </c>
      <c r="DZ125" s="34" t="str">
        <f>IF(DY125&lt;&gt;"",HLOOKUP(COUNT($DW125:DY125)+1,$G$4:$CX$8,DZ$14,0)*$D125,IF($C125=DZ$17,$G$6*$D125,""))</f>
        <v/>
      </c>
      <c r="EA125" s="34" t="str">
        <f>IF(DZ125&lt;&gt;"",HLOOKUP(COUNT($DW125:DZ125)+1,$G$4:$CX$8,EA$14,0)*$D125,IF($C125=EA$17,$G$6*$D125,""))</f>
        <v/>
      </c>
      <c r="EB125" s="34" t="str">
        <f>IF(EA125&lt;&gt;"",HLOOKUP(COUNT($DW125:EA125)+1,$G$4:$CX$8,EB$14,0)*$D125,IF($C125=EB$17,$G$6*$D125,""))</f>
        <v/>
      </c>
      <c r="EC125" s="34" t="str">
        <f>IF(EB125&lt;&gt;"",HLOOKUP(COUNT($DW125:EB125)+1,$G$4:$CX$8,EC$14,0)*$D125,IF($C125=EC$17,$G$6*$D125,""))</f>
        <v/>
      </c>
      <c r="ED125" s="34" t="str">
        <f>IF(EC125&lt;&gt;"",HLOOKUP(COUNT($DW125:EC125)+1,$G$4:$CX$8,ED$14,0)*$D125,IF($C125=ED$17,$G$6*$D125,""))</f>
        <v/>
      </c>
      <c r="EE125" s="34" t="str">
        <f>IF(ED125&lt;&gt;"",HLOOKUP(COUNT($DW125:ED125)+1,$G$4:$CX$8,EE$14,0)*$D125,IF($C125=EE$17,$G$6*$D125,""))</f>
        <v/>
      </c>
      <c r="EF125" s="34" t="str">
        <f>IF(EE125&lt;&gt;"",HLOOKUP(COUNT($DW125:EE125)+1,$G$4:$CX$8,EF$14,0)*$D125,IF($C125=EF$17,$G$6*$D125,""))</f>
        <v/>
      </c>
      <c r="EG125" s="34" t="str">
        <f>IF(EF125&lt;&gt;"",HLOOKUP(COUNT($DW125:EF125)+1,$G$4:$CX$8,EG$14,0)*$D125,IF($C125=EG$17,$G$6*$D125,""))</f>
        <v/>
      </c>
      <c r="EH125" s="34" t="str">
        <f>IF(EG125&lt;&gt;"",HLOOKUP(COUNT($DW125:EG125)+1,$G$4:$CX$8,EH$14,0)*$D125,IF($C125=EH$17,$G$6*$D125,""))</f>
        <v/>
      </c>
      <c r="EI125" s="34" t="str">
        <f>IF(EH125&lt;&gt;"",HLOOKUP(COUNT($DW125:EH125)+1,$G$4:$CX$8,EI$14,0)*$D125,IF($C125=EI$17,$G$6*$D125,""))</f>
        <v/>
      </c>
      <c r="EJ125" s="34" t="str">
        <f>IF(EI125&lt;&gt;"",HLOOKUP(COUNT($DW125:EI125)+1,$G$4:$CX$8,EJ$14,0)*$D125,IF($C125=EJ$17,$G$6*$D125,""))</f>
        <v/>
      </c>
      <c r="EK125" s="34" t="str">
        <f>IF(EJ125&lt;&gt;"",HLOOKUP(COUNT($DW125:EJ125)+1,$G$4:$CX$8,EK$14,0)*$D125,IF($C125=EK$17,$G$6*$D125,""))</f>
        <v/>
      </c>
      <c r="EL125" s="34" t="str">
        <f>IF(EK125&lt;&gt;"",HLOOKUP(COUNT($DW125:EK125)+1,$G$4:$CX$8,EL$14,0)*$D125,IF($C125=EL$17,$G$6*$D125,""))</f>
        <v/>
      </c>
      <c r="EM125" s="34" t="str">
        <f>IF(EL125&lt;&gt;"",HLOOKUP(COUNT($DW125:EL125)+1,$G$4:$CX$8,EM$14,0)*$D125,IF($C125=EM$17,$G$6*$D125,""))</f>
        <v/>
      </c>
      <c r="EN125" s="34" t="str">
        <f>IF(EM125&lt;&gt;"",HLOOKUP(COUNT($DW125:EM125)+1,$G$4:$CX$8,EN$14,0)*$D125,IF($C125=EN$17,$G$6*$D125,""))</f>
        <v/>
      </c>
      <c r="EO125" s="34" t="str">
        <f>IF(EN125&lt;&gt;"",HLOOKUP(COUNT($DW125:EN125)+1,$G$4:$CX$8,EO$14,0)*$D125,IF($C125=EO$17,$G$6*$D125,""))</f>
        <v/>
      </c>
      <c r="EP125" s="34" t="str">
        <f>IF(EO125&lt;&gt;"",HLOOKUP(COUNT($DW125:EO125)+1,$G$4:$CX$8,EP$14,0)*$D125,IF($C125=EP$17,$G$6*$D125,""))</f>
        <v/>
      </c>
      <c r="EQ125" s="34" t="str">
        <f>IF(EP125&lt;&gt;"",HLOOKUP(COUNT($DW125:EP125)+1,$G$4:$CX$8,EQ$14,0)*$D125,IF($C125=EQ$17,$G$6*$D125,""))</f>
        <v/>
      </c>
      <c r="ER125" s="34" t="str">
        <f>IF(EQ125&lt;&gt;"",HLOOKUP(COUNT($DW125:EQ125)+1,$G$4:$CX$8,ER$14,0)*$D125,IF($C125=ER$17,$G$6*$D125,""))</f>
        <v/>
      </c>
      <c r="ES125" s="34" t="str">
        <f>IF(ER125&lt;&gt;"",HLOOKUP(COUNT($DW125:ER125)+1,$G$4:$CX$8,ES$14,0)*$D125,IF($C125=ES$17,$G$6*$D125,""))</f>
        <v/>
      </c>
      <c r="ET125" s="34" t="str">
        <f>IF(ES125&lt;&gt;"",HLOOKUP(COUNT($DW125:ES125)+1,$G$4:$CX$8,ET$14,0)*$D125,IF($C125=ET$17,$G$6*$D125,""))</f>
        <v/>
      </c>
      <c r="EU125" s="34" t="str">
        <f>IF(ET125&lt;&gt;"",HLOOKUP(COUNT($DW125:ET125)+1,$G$4:$CX$8,EU$14,0)*$D125,IF($C125=EU$17,$G$6*$D125,""))</f>
        <v/>
      </c>
      <c r="EV125" s="34" t="str">
        <f>IF(EU125&lt;&gt;"",HLOOKUP(COUNT($DW125:EU125)+1,$G$4:$CX$8,EV$14,0)*$D125,IF($C125=EV$17,$G$6*$D125,""))</f>
        <v/>
      </c>
      <c r="EW125" s="34" t="str">
        <f>IF(EV125&lt;&gt;"",HLOOKUP(COUNT($DW125:EV125)+1,$G$4:$CX$8,EW$14,0)*$D125,IF($C125=EW$17,$G$6*$D125,""))</f>
        <v/>
      </c>
      <c r="EX125" s="34" t="str">
        <f>IF(EW125&lt;&gt;"",HLOOKUP(COUNT($DW125:EW125)+1,$G$4:$CX$8,EX$14,0)*$D125,IF($C125=EX$17,$G$6*$D125,""))</f>
        <v/>
      </c>
      <c r="EY125" s="34" t="str">
        <f>IF(EX125&lt;&gt;"",HLOOKUP(COUNT($DW125:EX125)+1,$G$4:$CX$8,EY$14,0)*$D125,IF($C125=EY$17,$G$6*$D125,""))</f>
        <v/>
      </c>
      <c r="EZ125" s="34" t="str">
        <f>IF(EY125&lt;&gt;"",HLOOKUP(COUNT($DW125:EY125)+1,$G$4:$CX$8,EZ$14,0)*$D125,IF($C125=EZ$17,$G$6*$D125,""))</f>
        <v/>
      </c>
      <c r="FA125" s="34" t="str">
        <f>IF(EZ125&lt;&gt;"",HLOOKUP(COUNT($DW125:EZ125)+1,$G$4:$CX$8,FA$14,0)*$D125,IF($C125=FA$17,$G$6*$D125,""))</f>
        <v/>
      </c>
      <c r="FB125" s="34" t="str">
        <f>IF(FA125&lt;&gt;"",HLOOKUP(COUNT($DW125:FA125)+1,$G$4:$CX$8,FB$14,0)*$D125,IF($C125=FB$17,$G$6*$D125,""))</f>
        <v/>
      </c>
      <c r="FC125" s="34" t="str">
        <f>IF(FB125&lt;&gt;"",HLOOKUP(COUNT($DW125:FB125)+1,$G$4:$CX$8,FC$14,0)*$D125,IF($C125=FC$17,$G$6*$D125,""))</f>
        <v/>
      </c>
      <c r="FD125" s="34" t="str">
        <f>IF(FC125&lt;&gt;"",HLOOKUP(COUNT($DW125:FC125)+1,$G$4:$CX$8,FD$14,0)*$D125,IF($C125=FD$17,$G$6*$D125,""))</f>
        <v/>
      </c>
      <c r="FE125" s="34" t="str">
        <f>IF(FD125&lt;&gt;"",HLOOKUP(COUNT($DW125:FD125)+1,$G$4:$CX$8,FE$14,0)*$D125,IF($C125=FE$17,$G$6*$D125,""))</f>
        <v/>
      </c>
      <c r="FF125" s="34" t="str">
        <f>IF(FE125&lt;&gt;"",HLOOKUP(COUNT($DW125:FE125)+1,$G$4:$CX$8,FF$14,0)*$D125,IF($C125=FF$17,$G$6*$D125,""))</f>
        <v/>
      </c>
      <c r="FG125" s="34" t="str">
        <f>IF(FF125&lt;&gt;"",HLOOKUP(COUNT($DW125:FF125)+1,$G$4:$CX$8,FG$14,0)*$D125,IF($C125=FG$17,$G$6*$D125,""))</f>
        <v/>
      </c>
      <c r="FH125" s="34" t="str">
        <f>IF(FG125&lt;&gt;"",HLOOKUP(COUNT($DW125:FG125)+1,$G$4:$CX$8,FH$14,0)*$D125,IF($C125=FH$17,$G$6*$D125,""))</f>
        <v/>
      </c>
      <c r="FI125" s="34" t="str">
        <f>IF(FH125&lt;&gt;"",HLOOKUP(COUNT($DW125:FH125)+1,$G$4:$CX$8,FI$14,0)*$D125,IF($C125=FI$17,$G$6*$D125,""))</f>
        <v/>
      </c>
      <c r="FJ125" s="34" t="str">
        <f>IF(FI125&lt;&gt;"",HLOOKUP(COUNT($DW125:FI125)+1,$G$4:$CX$8,FJ$14,0)*$D125,IF($C125=FJ$17,$G$6*$D125,""))</f>
        <v/>
      </c>
      <c r="FK125" s="34" t="str">
        <f>IF(FJ125&lt;&gt;"",HLOOKUP(COUNT($DW125:FJ125)+1,$G$4:$CX$8,FK$14,0)*$D125,IF($C125=FK$17,$G$6*$D125,""))</f>
        <v/>
      </c>
      <c r="FL125" s="34" t="str">
        <f>IF(FK125&lt;&gt;"",HLOOKUP(COUNT($DW125:FK125)+1,$G$4:$CX$8,FL$14,0)*$D125,IF($C125=FL$17,$G$6*$D125,""))</f>
        <v/>
      </c>
      <c r="FM125" s="34" t="str">
        <f>IF(FL125&lt;&gt;"",HLOOKUP(COUNT($DW125:FL125)+1,$G$4:$CX$8,FM$14,0)*$D125,IF($C125=FM$17,$G$6*$D125,""))</f>
        <v/>
      </c>
      <c r="FN125" s="34" t="str">
        <f>IF(FM125&lt;&gt;"",HLOOKUP(COUNT($DW125:FM125)+1,$G$4:$CX$8,FN$14,0)*$D125,IF($C125=FN$17,$G$6*$D125,""))</f>
        <v/>
      </c>
      <c r="FO125" s="34" t="str">
        <f>IF(FN125&lt;&gt;"",HLOOKUP(COUNT($DW125:FN125)+1,$G$4:$CX$8,FO$14,0)*$D125,IF($C125=FO$17,$G$6*$D125,""))</f>
        <v/>
      </c>
      <c r="FP125" s="34" t="str">
        <f>IF(FO125&lt;&gt;"",HLOOKUP(COUNT($DW125:FO125)+1,$G$4:$CX$8,FP$14,0)*$D125,IF($C125=FP$17,$G$6*$D125,""))</f>
        <v/>
      </c>
      <c r="FQ125" s="34" t="str">
        <f>IF(FP125&lt;&gt;"",HLOOKUP(COUNT($DW125:FP125)+1,$G$4:$CX$8,FQ$14,0)*$D125,IF($C125=FQ$17,$G$6*$D125,""))</f>
        <v/>
      </c>
      <c r="FR125" s="34" t="str">
        <f>IF(FQ125&lt;&gt;"",HLOOKUP(COUNT($DW125:FQ125)+1,$G$4:$CX$8,FR$14,0)*$D125,IF($C125=FR$17,$G$6*$D125,""))</f>
        <v/>
      </c>
      <c r="FS125" s="34" t="str">
        <f>IF(FR125&lt;&gt;"",HLOOKUP(COUNT($DW125:FR125)+1,$G$4:$CX$8,FS$14,0)*$D125,IF($C125=FS$17,$G$6*$D125,""))</f>
        <v/>
      </c>
      <c r="FT125" s="34" t="str">
        <f>IF(FS125&lt;&gt;"",HLOOKUP(COUNT($DW125:FS125)+1,$G$4:$CX$8,FT$14,0)*$D125,IF($C125=FT$17,$G$6*$D125,""))</f>
        <v/>
      </c>
      <c r="FU125" s="34" t="str">
        <f>IF(FT125&lt;&gt;"",HLOOKUP(COUNT($DW125:FT125)+1,$G$4:$CX$8,FU$14,0)*$D125,IF($C125=FU$17,$G$6*$D125,""))</f>
        <v/>
      </c>
      <c r="FV125" s="34" t="str">
        <f>IF(FU125&lt;&gt;"",HLOOKUP(COUNT($DW125:FU125)+1,$G$4:$CX$8,FV$14,0)*$D125,IF($C125=FV$17,$G$6*$D125,""))</f>
        <v/>
      </c>
      <c r="FW125" s="34" t="str">
        <f>IF(FV125&lt;&gt;"",HLOOKUP(COUNT($DW125:FV125)+1,$G$4:$CX$8,FW$14,0)*$D125,IF($C125=FW$17,$G$6*$D125,""))</f>
        <v/>
      </c>
      <c r="FX125" s="34" t="str">
        <f>IF(FW125&lt;&gt;"",HLOOKUP(COUNT($DW125:FW125)+1,$G$4:$CX$8,FX$14,0)*$D125,IF($C125=FX$17,$G$6*$D125,""))</f>
        <v/>
      </c>
      <c r="FY125" s="34" t="str">
        <f>IF(FX125&lt;&gt;"",HLOOKUP(COUNT($DW125:FX125)+1,$G$4:$CX$8,FY$14,0)*$D125,IF($C125=FY$17,$G$6*$D125,""))</f>
        <v/>
      </c>
      <c r="FZ125" s="34" t="str">
        <f>IF(FY125&lt;&gt;"",HLOOKUP(COUNT($DW125:FY125)+1,$G$4:$CX$8,FZ$14,0)*$D125,IF($C125=FZ$17,$G$6*$D125,""))</f>
        <v/>
      </c>
      <c r="GA125" s="34" t="str">
        <f>IF(FZ125&lt;&gt;"",HLOOKUP(COUNT($DW125:FZ125)+1,$G$4:$CX$8,GA$14,0)*$D125,IF($C125=GA$17,$G$6*$D125,""))</f>
        <v/>
      </c>
      <c r="GB125" s="34" t="str">
        <f>IF(GA125&lt;&gt;"",HLOOKUP(COUNT($DW125:GA125)+1,$G$4:$CX$8,GB$14,0)*$D125,IF($C125=GB$17,$G$6*$D125,""))</f>
        <v/>
      </c>
      <c r="GC125" s="34" t="str">
        <f>IF(GB125&lt;&gt;"",HLOOKUP(COUNT($DW125:GB125)+1,$G$4:$CX$8,GC$14,0)*$D125,IF($C125=GC$17,$G$6*$D125,""))</f>
        <v/>
      </c>
      <c r="GD125" s="34" t="str">
        <f>IF(GC125&lt;&gt;"",HLOOKUP(COUNT($DW125:GC125)+1,$G$4:$CX$8,GD$14,0)*$D125,IF($C125=GD$17,$G$6*$D125,""))</f>
        <v/>
      </c>
      <c r="GE125" s="34" t="str">
        <f>IF(GD125&lt;&gt;"",HLOOKUP(COUNT($DW125:GD125)+1,$G$4:$CX$8,GE$14,0)*$D125,IF($C125=GE$17,$G$6*$D125,""))</f>
        <v/>
      </c>
      <c r="GF125" s="34" t="str">
        <f>IF(GE125&lt;&gt;"",HLOOKUP(COUNT($DW125:GE125)+1,$G$4:$CX$8,GF$14,0)*$D125,IF($C125=GF$17,$G$6*$D125,""))</f>
        <v/>
      </c>
      <c r="GG125" s="34" t="str">
        <f>IF(GF125&lt;&gt;"",HLOOKUP(COUNT($DW125:GF125)+1,$G$4:$CX$8,GG$14,0)*$D125,IF($C125=GG$17,$G$6*$D125,""))</f>
        <v/>
      </c>
      <c r="GH125" s="34" t="str">
        <f>IF(GG125&lt;&gt;"",HLOOKUP(COUNT($DW125:GG125)+1,$G$4:$CX$8,GH$14,0)*$D125,IF($C125=GH$17,$G$6*$D125,""))</f>
        <v/>
      </c>
      <c r="GI125" s="34" t="str">
        <f>IF(GH125&lt;&gt;"",HLOOKUP(COUNT($DW125:GH125)+1,$G$4:$CX$8,GI$14,0)*$D125,IF($C125=GI$17,$G$6*$D125,""))</f>
        <v/>
      </c>
      <c r="GJ125" s="34" t="str">
        <f>IF(GI125&lt;&gt;"",HLOOKUP(COUNT($DW125:GI125)+1,$G$4:$CX$8,GJ$14,0)*$D125,IF($C125=GJ$17,$G$6*$D125,""))</f>
        <v/>
      </c>
      <c r="GK125" s="34" t="str">
        <f>IF(GJ125&lt;&gt;"",HLOOKUP(COUNT($DW125:GJ125)+1,$G$4:$CX$8,GK$14,0)*$D125,IF($C125=GK$17,$G$6*$D125,""))</f>
        <v/>
      </c>
      <c r="GL125" s="34" t="str">
        <f>IF(GK125&lt;&gt;"",HLOOKUP(COUNT($DW125:GK125)+1,$G$4:$CX$8,GL$14,0)*$D125,IF($C125=GL$17,$G$6*$D125,""))</f>
        <v/>
      </c>
      <c r="GM125" s="34" t="str">
        <f>IF(GL125&lt;&gt;"",HLOOKUP(COUNT($DW125:GL125)+1,$G$4:$CX$8,GM$14,0)*$D125,IF($C125=GM$17,$G$6*$D125,""))</f>
        <v/>
      </c>
      <c r="GN125" s="34" t="str">
        <f>IF(GM125&lt;&gt;"",HLOOKUP(COUNT($DW125:GM125)+1,$G$4:$CX$8,GN$14,0)*$D125,IF($C125=GN$17,$G$6*$D125,""))</f>
        <v/>
      </c>
      <c r="GO125" s="34" t="str">
        <f>IF(GN125&lt;&gt;"",HLOOKUP(COUNT($DW125:GN125)+1,$G$4:$CX$8,GO$14,0)*$D125,IF($C125=GO$17,$G$6*$D125,""))</f>
        <v/>
      </c>
      <c r="GP125" s="34" t="str">
        <f>IF(GO125&lt;&gt;"",HLOOKUP(COUNT($DW125:GO125)+1,$G$4:$CX$8,GP$14,0)*$D125,IF($C125=GP$17,$G$6*$D125,""))</f>
        <v/>
      </c>
      <c r="GQ125" s="34" t="str">
        <f>IF(GP125&lt;&gt;"",HLOOKUP(COUNT($DW125:GP125)+1,$G$4:$CX$8,GQ$14,0)*$D125,IF($C125=GQ$17,$G$6*$D125,""))</f>
        <v/>
      </c>
      <c r="GR125" s="34" t="str">
        <f>IF(GQ125&lt;&gt;"",HLOOKUP(COUNT($DW125:GQ125)+1,$G$4:$CX$8,GR$14,0)*$D125,IF($C125=GR$17,$G$6*$D125,""))</f>
        <v/>
      </c>
      <c r="GS125" s="34" t="str">
        <f>IF(GR125&lt;&gt;"",HLOOKUP(COUNT($DW125:GR125)+1,$G$4:$CX$8,GS$14,0)*$D125,IF($C125=GS$17,$G$6*$D125,""))</f>
        <v/>
      </c>
      <c r="GT125" s="34" t="str">
        <f>IF(GS125&lt;&gt;"",HLOOKUP(COUNT($DW125:GS125)+1,$G$4:$CX$8,GT$14,0)*$D125,IF($C125=GT$17,$G$6*$D125,""))</f>
        <v/>
      </c>
      <c r="GU125" s="34" t="str">
        <f>IF(GT125&lt;&gt;"",HLOOKUP(COUNT($DW125:GT125)+1,$G$4:$CX$8,GU$14,0)*$D125,IF($C125=GU$17,$G$6*$D125,""))</f>
        <v/>
      </c>
      <c r="GV125" s="34" t="str">
        <f>IF(GU125&lt;&gt;"",HLOOKUP(COUNT($DW125:GU125)+1,$G$4:$CX$8,GV$14,0)*$D125,IF($C125=GV$17,$G$6*$D125,""))</f>
        <v/>
      </c>
      <c r="GW125" s="34" t="str">
        <f>IF(GV125&lt;&gt;"",HLOOKUP(COUNT($DW125:GV125)+1,$G$4:$CX$8,GW$14,0)*$D125,IF($C125=GW$17,$G$6*$D125,""))</f>
        <v/>
      </c>
      <c r="GX125" s="34" t="str">
        <f>IF(GW125&lt;&gt;"",HLOOKUP(COUNT($DW125:GW125)+1,$G$4:$CX$8,GX$14,0)*$D125,IF($C125=GX$17,$G$6*$D125,""))</f>
        <v/>
      </c>
      <c r="GY125" s="34" t="str">
        <f>IF(GX125&lt;&gt;"",HLOOKUP(COUNT($DW125:GX125)+1,$G$4:$CX$8,GY$14,0)*$D125,IF($C125=GY$17,$G$6*$D125,""))</f>
        <v/>
      </c>
      <c r="GZ125" s="34" t="str">
        <f>IF(GY125&lt;&gt;"",HLOOKUP(COUNT($DW125:GY125)+1,$G$4:$CX$8,GZ$14,0)*$D125,IF($C125=GZ$17,$G$6*$D125,""))</f>
        <v/>
      </c>
      <c r="HA125" s="34" t="str">
        <f>IF(GZ125&lt;&gt;"",HLOOKUP(COUNT($DW125:GZ125)+1,$G$4:$CX$8,HA$14,0)*$D125,IF($C125=HA$17,$G$6*$D125,""))</f>
        <v/>
      </c>
      <c r="HB125" s="34" t="str">
        <f>IF(HA125&lt;&gt;"",HLOOKUP(COUNT($DW125:HA125)+1,$G$4:$CX$8,HB$14,0)*$D125,IF($C125=HB$17,$G$6*$D125,""))</f>
        <v/>
      </c>
      <c r="HC125" s="34" t="str">
        <f>IF(HB125&lt;&gt;"",HLOOKUP(COUNT($DW125:HB125)+1,$G$4:$CX$8,HC$14,0)*$D125,IF($C125=HC$17,$G$6*$D125,""))</f>
        <v/>
      </c>
      <c r="HD125" s="34" t="str">
        <f>IF(HC125&lt;&gt;"",HLOOKUP(COUNT($DW125:HC125)+1,$G$4:$CX$8,HD$14,0)*$D125,IF($C125=HD$17,$G$6*$D125,""))</f>
        <v/>
      </c>
      <c r="HE125" s="34" t="str">
        <f>IF(HD125&lt;&gt;"",HLOOKUP(COUNT($DW125:HD125)+1,$G$4:$CX$8,HE$14,0)*$D125,IF($C125=HE$17,$G$6*$D125,""))</f>
        <v/>
      </c>
      <c r="HF125" s="34" t="str">
        <f>IF(HE125&lt;&gt;"",HLOOKUP(COUNT($DW125:HE125)+1,$G$4:$CX$8,HF$14,0)*$D125,IF($C125=HF$17,$G$6*$D125,""))</f>
        <v/>
      </c>
      <c r="HG125" s="34" t="str">
        <f>IF(HF125&lt;&gt;"",HLOOKUP(COUNT($DW125:HF125)+1,$G$4:$CX$8,HG$14,0)*$D125,IF($C125=HG$17,$G$6*$D125,""))</f>
        <v/>
      </c>
      <c r="HH125" s="34" t="str">
        <f>IF(HG125&lt;&gt;"",HLOOKUP(COUNT($DW125:HG125)+1,$G$4:$CX$8,HH$14,0)*$D125,IF($C125=HH$17,$G$6*$D125,""))</f>
        <v/>
      </c>
      <c r="HI125" s="34" t="str">
        <f>IF(HH125&lt;&gt;"",HLOOKUP(COUNT($DW125:HH125)+1,$G$4:$CX$8,HI$14,0)*$D125,IF($C125=HI$17,$G$6*$D125,""))</f>
        <v/>
      </c>
      <c r="HJ125" s="34" t="str">
        <f>IF(HI125&lt;&gt;"",HLOOKUP(COUNT($DW125:HI125)+1,$G$4:$CX$8,HJ$14,0)*$D125,IF($C125=HJ$17,$G$6*$D125,""))</f>
        <v/>
      </c>
      <c r="HK125" s="34" t="str">
        <f>IF(HJ125&lt;&gt;"",HLOOKUP(COUNT($DW125:HJ125)+1,$G$4:$CX$8,HK$14,0)*$D125,IF($C125=HK$17,$G$6*$D125,""))</f>
        <v/>
      </c>
      <c r="HL125" s="34" t="str">
        <f>IF(HK125&lt;&gt;"",HLOOKUP(COUNT($DW125:HK125)+1,$G$4:$CX$8,HL$14,0)*$D125,IF($C125=HL$17,$G$6*$D125,""))</f>
        <v/>
      </c>
      <c r="HM125" s="34" t="str">
        <f>IF(HL125&lt;&gt;"",HLOOKUP(COUNT($DW125:HL125)+1,$G$4:$CX$8,HM$14,0)*$D125,IF($C125=HM$17,$G$6*$D125,""))</f>
        <v/>
      </c>
      <c r="HN125" s="34" t="str">
        <f>IF(HM125&lt;&gt;"",HLOOKUP(COUNT($DW125:HM125)+1,$G$4:$CX$8,HN$14,0)*$D125,IF($C125=HN$17,$G$6*$D125,""))</f>
        <v/>
      </c>
      <c r="HO125" s="34" t="str">
        <f>IF(HN125&lt;&gt;"",HLOOKUP(COUNT($DW125:HN125)+1,$G$4:$CX$8,HO$14,0)*$D125,IF($C125=HO$17,$G$6*$D125,""))</f>
        <v/>
      </c>
      <c r="HP125" s="34" t="str">
        <f>IF(HO125&lt;&gt;"",HLOOKUP(COUNT($DW125:HO125)+1,$G$4:$CX$8,HP$14,0)*$D125,IF($C125=HP$17,$G$6*$D125,""))</f>
        <v/>
      </c>
      <c r="HQ125" s="34" t="str">
        <f>IF(HP125&lt;&gt;"",HLOOKUP(COUNT($DW125:HP125)+1,$G$4:$CX$8,HQ$14,0)*$D125,IF($C125=HQ$17,$G$6*$D125,""))</f>
        <v/>
      </c>
      <c r="HR125" s="34" t="str">
        <f>IF(HQ125&lt;&gt;"",HLOOKUP(COUNT($DW125:HQ125)+1,$G$4:$CX$8,HR$14,0)*$D125,IF($C125=HR$17,$G$6*$D125,""))</f>
        <v/>
      </c>
      <c r="HS125" s="34" t="str">
        <f>IF(HR125&lt;&gt;"",HLOOKUP(COUNT($DW125:HR125)+1,$G$4:$CX$8,HS$14,0)*$D125,IF($C125=HS$17,$G$6*$D125,""))</f>
        <v/>
      </c>
      <c r="HT125" s="34" t="str">
        <f>IF(HS125&lt;&gt;"",HLOOKUP(COUNT($DW125:HS125)+1,$G$4:$CX$8,HT$14,0)*$D125,IF($C125=HT$17,$G$6*$D125,""))</f>
        <v/>
      </c>
      <c r="HU125" s="34" t="str">
        <f>IF(HT125&lt;&gt;"",HLOOKUP(COUNT($DW125:HT125)+1,$G$4:$CX$8,HU$14,0)*$D125,IF($C125=HU$17,$G$6*$D125,""))</f>
        <v/>
      </c>
      <c r="HV125" s="34" t="str">
        <f>IF(HU125&lt;&gt;"",HLOOKUP(COUNT($DW125:HU125)+1,$G$4:$CX$8,HV$14,0)*$D125,IF($C125=HV$17,$G$6*$D125,""))</f>
        <v/>
      </c>
      <c r="HW125" s="34" t="str">
        <f>IF(HV125&lt;&gt;"",HLOOKUP(COUNT($DW125:HV125)+1,$G$4:$CX$8,HW$14,0)*$D125,IF($C125=HW$17,$G$6*$D125,""))</f>
        <v/>
      </c>
      <c r="HX125" s="34" t="str">
        <f>IF(HW125&lt;&gt;"",HLOOKUP(COUNT($DW125:HW125)+1,$G$4:$CX$8,HX$14,0)*$D125,IF($C125=HX$17,$G$6*$D125,""))</f>
        <v/>
      </c>
      <c r="HY125" s="34" t="str">
        <f>IF(HX125&lt;&gt;"",HLOOKUP(COUNT($DW125:HX125)+1,$G$4:$CX$8,HY$14,0)*$D125,IF($C125=HY$17,$G$6*$D125,""))</f>
        <v/>
      </c>
      <c r="HZ125" s="34">
        <f>IF(HY125&lt;&gt;"",HLOOKUP(COUNT($DW125:HY125)+1,$G$4:$CX$8,HZ$14,0)*$D125,IF($C125=HZ$17,$G$6*$D125,""))</f>
        <v>0</v>
      </c>
      <c r="IA125" s="34">
        <f>IF(HZ125&lt;&gt;"",HLOOKUP(COUNT($DW125:HZ125)+1,$G$4:$CX$8,IA$14,0)*$D125,IF($C125=IA$17,$G$6*$D125,""))</f>
        <v>7500</v>
      </c>
      <c r="IB125" s="34">
        <f>IF(IA125&lt;&gt;"",HLOOKUP(COUNT($DW125:IA125)+1,$G$4:$CX$8,IB$14,0)*$D125,IF($C125=IB$17,$G$6*$D125,""))</f>
        <v>7500</v>
      </c>
      <c r="IC125" s="34">
        <f>IF(IB125&lt;&gt;"",HLOOKUP(COUNT($DW125:IB125)+1,$G$4:$CX$8,IC$14,0)*$D125,IF($C125=IC$17,$G$6*$D125,""))</f>
        <v>7500</v>
      </c>
      <c r="ID125" s="34">
        <f>IF(IC125&lt;&gt;"",HLOOKUP(COUNT($DW125:IC125)+1,$G$4:$CX$8,ID$14,0)*$D125,IF($C125=ID$17,$G$6*$D125,""))</f>
        <v>9048.4582084179765</v>
      </c>
      <c r="IE125" s="34">
        <f>IF(ID125&lt;&gt;"",HLOOKUP(COUNT($DW125:ID125)+1,$G$4:$CX$8,IE$14,0)*$D125,IF($C125=IE$17,$G$6*$D125,""))</f>
        <v>11310.572760522478</v>
      </c>
      <c r="IF125" s="34">
        <f>IF(IE125&lt;&gt;"",HLOOKUP(COUNT($DW125:IE125)+1,$G$4:$CX$8,IF$14,0)*$D125,IF($C125=IF$17,$G$6*$D125,""))</f>
        <v>13572.687312626966</v>
      </c>
      <c r="IG125" s="34">
        <f>IF(IF125&lt;&gt;"",HLOOKUP(COUNT($DW125:IF125)+1,$G$4:$CX$8,IG$14,0)*$D125,IF($C125=IG$17,$G$6*$D125,""))</f>
        <v>15744.31728264728</v>
      </c>
      <c r="IH125" s="34">
        <f>IF(IG125&lt;&gt;"",HLOOKUP(COUNT($DW125:IG125)+1,$G$4:$CX$8,IH$14,0)*$D125,IF($C125=IH$17,$G$6*$D125,""))</f>
        <v>17948.521702217906</v>
      </c>
      <c r="II125" s="34">
        <f>IF(IH125&lt;&gt;"",HLOOKUP(COUNT($DW125:IH125)+1,$G$4:$CX$8,II$14,0)*$D125,IF($C125=II$17,$G$6*$D125,""))</f>
        <v>20281.829523506218</v>
      </c>
      <c r="IJ125" s="34">
        <f>IF(II125&lt;&gt;"",HLOOKUP(COUNT($DW125:II125)+1,$G$4:$CX$8,IJ$14,0)*$D125,IF($C125=IJ$17,$G$6*$D125,""))</f>
        <v>22512.830771091903</v>
      </c>
      <c r="IK125" s="34">
        <f>IF(IJ125&lt;&gt;"",HLOOKUP(COUNT($DW125:IJ125)+1,$G$4:$CX$8,IK$14,0)*$D125,IF($C125=IK$17,$G$6*$D125,""))</f>
        <v>24764.113848201101</v>
      </c>
      <c r="IL125" s="34">
        <f>IF(IK125&lt;&gt;"",HLOOKUP(COUNT($DW125:IK125)+1,$G$4:$CX$8,IL$14,0)*$D125,IF($C125=IL$17,$G$6*$D125,""))</f>
        <v>18573.085386150833</v>
      </c>
      <c r="IM125" s="34">
        <f>IF(IL125&lt;&gt;"",HLOOKUP(COUNT($DW125:IL125)+1,$G$4:$CX$8,IM$14,0)*$D125,IF($C125=IM$17,$G$6*$D125,""))</f>
        <v>17644.431116843283</v>
      </c>
      <c r="IO125" s="34" t="str">
        <f>IF(IN125&lt;&gt;"",HLOOKUP(COUNT($IN125:IN125)+1,$G$4:$EH$8,IO$14,0)*$D125,IF($C125=IO$17,$G$7*$D125,""))</f>
        <v/>
      </c>
      <c r="IP125" s="34" t="str">
        <f>IF(IO125&lt;&gt;"",HLOOKUP(COUNT($IN125:IO125)+1,$G$4:$EH$8,IP$14,0)*$D125,IF($C125=IP$17,$G$7*$D125,""))</f>
        <v/>
      </c>
      <c r="IQ125" s="34" t="str">
        <f>IF(IP125&lt;&gt;"",HLOOKUP(COUNT($IN125:IP125)+1,$G$4:$EH$8,IQ$14,0)*$D125,IF($C125=IQ$17,$G$7*$D125,""))</f>
        <v/>
      </c>
      <c r="IR125" s="34" t="str">
        <f>IF(IQ125&lt;&gt;"",HLOOKUP(COUNT($IN125:IQ125)+1,$G$4:$EH$8,IR$14,0)*$D125,IF($C125=IR$17,$G$7*$D125,""))</f>
        <v/>
      </c>
      <c r="IS125" s="34" t="str">
        <f>IF(IR125&lt;&gt;"",HLOOKUP(COUNT($IN125:IR125)+1,$G$4:$EH$8,IS$14,0)*$D125,IF($C125=IS$17,$G$7*$D125,""))</f>
        <v/>
      </c>
      <c r="IT125" s="34" t="str">
        <f>IF(IS125&lt;&gt;"",HLOOKUP(COUNT($IN125:IS125)+1,$G$4:$EH$8,IT$14,0)*$D125,IF($C125=IT$17,$G$7*$D125,""))</f>
        <v/>
      </c>
      <c r="IU125" s="34" t="str">
        <f>IF(IT125&lt;&gt;"",HLOOKUP(COUNT($IN125:IT125)+1,$G$4:$EH$8,IU$14,0)*$D125,IF($C125=IU$17,$G$7*$D125,""))</f>
        <v/>
      </c>
      <c r="IV125" s="34" t="str">
        <f>IF(IU125&lt;&gt;"",HLOOKUP(COUNT($IN125:IU125)+1,$G$4:$EH$8,IV$14,0)*$D125,IF($C125=IV$17,$G$7*$D125,""))</f>
        <v/>
      </c>
      <c r="IW125" s="34" t="str">
        <f>IF(IV125&lt;&gt;"",HLOOKUP(COUNT($IN125:IV125)+1,$G$4:$EH$8,IW$14,0)*$D125,IF($C125=IW$17,$G$7*$D125,""))</f>
        <v/>
      </c>
      <c r="IX125" s="34" t="str">
        <f>IF(IW125&lt;&gt;"",HLOOKUP(COUNT($IN125:IW125)+1,$G$4:$EH$8,IX$14,0)*$D125,IF($C125=IX$17,$G$7*$D125,""))</f>
        <v/>
      </c>
      <c r="IY125" s="34" t="str">
        <f>IF(IX125&lt;&gt;"",HLOOKUP(COUNT($IN125:IX125)+1,$G$4:$EH$8,IY$14,0)*$D125,IF($C125=IY$17,$G$7*$D125,""))</f>
        <v/>
      </c>
      <c r="IZ125" s="34" t="str">
        <f>IF(IY125&lt;&gt;"",HLOOKUP(COUNT($IN125:IY125)+1,$G$4:$EH$8,IZ$14,0)*$D125,IF($C125=IZ$17,$G$7*$D125,""))</f>
        <v/>
      </c>
      <c r="JA125" s="34" t="str">
        <f>IF(IZ125&lt;&gt;"",HLOOKUP(COUNT($IN125:IZ125)+1,$G$4:$EH$8,JA$14,0)*$D125,IF($C125=JA$17,$G$7*$D125,""))</f>
        <v/>
      </c>
      <c r="JB125" s="34" t="str">
        <f>IF(JA125&lt;&gt;"",HLOOKUP(COUNT($IN125:JA125)+1,$G$4:$EH$8,JB$14,0)*$D125,IF($C125=JB$17,$G$7*$D125,""))</f>
        <v/>
      </c>
      <c r="JC125" s="34" t="str">
        <f>IF(JB125&lt;&gt;"",HLOOKUP(COUNT($IN125:JB125)+1,$G$4:$EH$8,JC$14,0)*$D125,IF($C125=JC$17,$G$7*$D125,""))</f>
        <v/>
      </c>
      <c r="JD125" s="34" t="str">
        <f>IF(JC125&lt;&gt;"",HLOOKUP(COUNT($IN125:JC125)+1,$G$4:$EH$8,JD$14,0)*$D125,IF($C125=JD$17,$G$7*$D125,""))</f>
        <v/>
      </c>
      <c r="JE125" s="34" t="str">
        <f>IF(JD125&lt;&gt;"",HLOOKUP(COUNT($IN125:JD125)+1,$G$4:$EH$8,JE$14,0)*$D125,IF($C125=JE$17,$G$7*$D125,""))</f>
        <v/>
      </c>
      <c r="JF125" s="34" t="str">
        <f>IF(JE125&lt;&gt;"",HLOOKUP(COUNT($IN125:JE125)+1,$G$4:$EH$8,JF$14,0)*$D125,IF($C125=JF$17,$G$7*$D125,""))</f>
        <v/>
      </c>
      <c r="JG125" s="34" t="str">
        <f>IF(JF125&lt;&gt;"",HLOOKUP(COUNT($IN125:JF125)+1,$G$4:$EH$8,JG$14,0)*$D125,IF($C125=JG$17,$G$7*$D125,""))</f>
        <v/>
      </c>
      <c r="JH125" s="34" t="str">
        <f>IF(JG125&lt;&gt;"",HLOOKUP(COUNT($IN125:JG125)+1,$G$4:$EH$8,JH$14,0)*$D125,IF($C125=JH$17,$G$7*$D125,""))</f>
        <v/>
      </c>
      <c r="JI125" s="34" t="str">
        <f>IF(JH125&lt;&gt;"",HLOOKUP(COUNT($IN125:JH125)+1,$G$4:$EH$8,JI$14,0)*$D125,IF($C125=JI$17,$G$7*$D125,""))</f>
        <v/>
      </c>
      <c r="JJ125" s="34" t="str">
        <f>IF(JI125&lt;&gt;"",HLOOKUP(COUNT($IN125:JI125)+1,$G$4:$EH$8,JJ$14,0)*$D125,IF($C125=JJ$17,$G$7*$D125,""))</f>
        <v/>
      </c>
      <c r="JK125" s="34" t="str">
        <f>IF(JJ125&lt;&gt;"",HLOOKUP(COUNT($IN125:JJ125)+1,$G$4:$EH$8,JK$14,0)*$D125,IF($C125=JK$17,$G$7*$D125,""))</f>
        <v/>
      </c>
      <c r="JL125" s="34" t="str">
        <f>IF(JK125&lt;&gt;"",HLOOKUP(COUNT($IN125:JK125)+1,$G$4:$EH$8,JL$14,0)*$D125,IF($C125=JL$17,$G$7*$D125,""))</f>
        <v/>
      </c>
      <c r="JM125" s="34" t="str">
        <f>IF(JL125&lt;&gt;"",HLOOKUP(COUNT($IN125:JL125)+1,$G$4:$EH$8,JM$14,0)*$D125,IF($C125=JM$17,$G$7*$D125,""))</f>
        <v/>
      </c>
      <c r="JN125" s="34" t="str">
        <f>IF(JM125&lt;&gt;"",HLOOKUP(COUNT($IN125:JM125)+1,$G$4:$EH$8,JN$14,0)*$D125,IF($C125=JN$17,$G$7*$D125,""))</f>
        <v/>
      </c>
      <c r="JO125" s="34" t="str">
        <f>IF(JN125&lt;&gt;"",HLOOKUP(COUNT($IN125:JN125)+1,$G$4:$EH$8,JO$14,0)*$D125,IF($C125=JO$17,$G$7*$D125,""))</f>
        <v/>
      </c>
      <c r="JP125" s="34" t="str">
        <f>IF(JO125&lt;&gt;"",HLOOKUP(COUNT($IN125:JO125)+1,$G$4:$EH$8,JP$14,0)*$D125,IF($C125=JP$17,$G$7*$D125,""))</f>
        <v/>
      </c>
      <c r="JQ125" s="34" t="str">
        <f>IF(JP125&lt;&gt;"",HLOOKUP(COUNT($IN125:JP125)+1,$G$4:$EH$8,JQ$14,0)*$D125,IF($C125=JQ$17,$G$7*$D125,""))</f>
        <v/>
      </c>
      <c r="JR125" s="34" t="str">
        <f>IF(JQ125&lt;&gt;"",HLOOKUP(COUNT($IN125:JQ125)+1,$G$4:$EH$8,JR$14,0)*$D125,IF($C125=JR$17,$G$7*$D125,""))</f>
        <v/>
      </c>
      <c r="JS125" s="34" t="str">
        <f>IF(JR125&lt;&gt;"",HLOOKUP(COUNT($IN125:JR125)+1,$G$4:$EH$8,JS$14,0)*$D125,IF($C125=JS$17,$G$7*$D125,""))</f>
        <v/>
      </c>
      <c r="JT125" s="34" t="str">
        <f>IF(JS125&lt;&gt;"",HLOOKUP(COUNT($IN125:JS125)+1,$G$4:$EH$8,JT$14,0)*$D125,IF($C125=JT$17,$G$7*$D125,""))</f>
        <v/>
      </c>
      <c r="JU125" s="34" t="str">
        <f>IF(JT125&lt;&gt;"",HLOOKUP(COUNT($IN125:JT125)+1,$G$4:$EH$8,JU$14,0)*$D125,IF($C125=JU$17,$G$7*$D125,""))</f>
        <v/>
      </c>
      <c r="JV125" s="34" t="str">
        <f>IF(JU125&lt;&gt;"",HLOOKUP(COUNT($IN125:JU125)+1,$G$4:$EH$8,JV$14,0)*$D125,IF($C125=JV$17,$G$7*$D125,""))</f>
        <v/>
      </c>
      <c r="JW125" s="34" t="str">
        <f>IF(JV125&lt;&gt;"",HLOOKUP(COUNT($IN125:JV125)+1,$G$4:$EH$8,JW$14,0)*$D125,IF($C125=JW$17,$G$7*$D125,""))</f>
        <v/>
      </c>
      <c r="JX125" s="34" t="str">
        <f>IF(JW125&lt;&gt;"",HLOOKUP(COUNT($IN125:JW125)+1,$G$4:$EH$8,JX$14,0)*$D125,IF($C125=JX$17,$G$7*$D125,""))</f>
        <v/>
      </c>
      <c r="JY125" s="34" t="str">
        <f>IF(JX125&lt;&gt;"",HLOOKUP(COUNT($IN125:JX125)+1,$G$4:$EH$8,JY$14,0)*$D125,IF($C125=JY$17,$G$7*$D125,""))</f>
        <v/>
      </c>
      <c r="JZ125" s="34" t="str">
        <f>IF(JY125&lt;&gt;"",HLOOKUP(COUNT($IN125:JY125)+1,$G$4:$EH$8,JZ$14,0)*$D125,IF($C125=JZ$17,$G$7*$D125,""))</f>
        <v/>
      </c>
      <c r="KA125" s="34" t="str">
        <f>IF(JZ125&lt;&gt;"",HLOOKUP(COUNT($IN125:JZ125)+1,$G$4:$EH$8,KA$14,0)*$D125,IF($C125=KA$17,$G$7*$D125,""))</f>
        <v/>
      </c>
      <c r="KB125" s="34" t="str">
        <f>IF(KA125&lt;&gt;"",HLOOKUP(COUNT($IN125:KA125)+1,$G$4:$EH$8,KB$14,0)*$D125,IF($C125=KB$17,$G$7*$D125,""))</f>
        <v/>
      </c>
      <c r="KC125" s="34" t="str">
        <f>IF(KB125&lt;&gt;"",HLOOKUP(COUNT($IN125:KB125)+1,$G$4:$EH$8,KC$14,0)*$D125,IF($C125=KC$17,$G$7*$D125,""))</f>
        <v/>
      </c>
      <c r="KD125" s="34" t="str">
        <f>IF(KC125&lt;&gt;"",HLOOKUP(COUNT($IN125:KC125)+1,$G$4:$EH$8,KD$14,0)*$D125,IF($C125=KD$17,$G$7*$D125,""))</f>
        <v/>
      </c>
      <c r="KE125" s="34" t="str">
        <f>IF(KD125&lt;&gt;"",HLOOKUP(COUNT($IN125:KD125)+1,$G$4:$EH$8,KE$14,0)*$D125,IF($C125=KE$17,$G$7*$D125,""))</f>
        <v/>
      </c>
      <c r="KF125" s="34" t="str">
        <f>IF(KE125&lt;&gt;"",HLOOKUP(COUNT($IN125:KE125)+1,$G$4:$EH$8,KF$14,0)*$D125,IF($C125=KF$17,$G$7*$D125,""))</f>
        <v/>
      </c>
      <c r="KG125" s="34" t="str">
        <f>IF(KF125&lt;&gt;"",HLOOKUP(COUNT($IN125:KF125)+1,$G$4:$EH$8,KG$14,0)*$D125,IF($C125=KG$17,$G$7*$D125,""))</f>
        <v/>
      </c>
      <c r="KH125" s="34" t="str">
        <f>IF(KG125&lt;&gt;"",HLOOKUP(COUNT($IN125:KG125)+1,$G$4:$EH$8,KH$14,0)*$D125,IF($C125=KH$17,$G$7*$D125,""))</f>
        <v/>
      </c>
      <c r="KI125" s="34" t="str">
        <f>IF(KH125&lt;&gt;"",HLOOKUP(COUNT($IN125:KH125)+1,$G$4:$EH$8,KI$14,0)*$D125,IF($C125=KI$17,$G$7*$D125,""))</f>
        <v/>
      </c>
      <c r="KJ125" s="34" t="str">
        <f>IF(KI125&lt;&gt;"",HLOOKUP(COUNT($IN125:KI125)+1,$G$4:$EH$8,KJ$14,0)*$D125,IF($C125=KJ$17,$G$7*$D125,""))</f>
        <v/>
      </c>
      <c r="KK125" s="34" t="str">
        <f>IF(KJ125&lt;&gt;"",HLOOKUP(COUNT($IN125:KJ125)+1,$G$4:$EH$8,KK$14,0)*$D125,IF($C125=KK$17,$G$7*$D125,""))</f>
        <v/>
      </c>
      <c r="KL125" s="34" t="str">
        <f>IF(KK125&lt;&gt;"",HLOOKUP(COUNT($IN125:KK125)+1,$G$4:$EH$8,KL$14,0)*$D125,IF($C125=KL$17,$G$7*$D125,""))</f>
        <v/>
      </c>
      <c r="KM125" s="34" t="str">
        <f>IF(KL125&lt;&gt;"",HLOOKUP(COUNT($IN125:KL125)+1,$G$4:$EH$8,KM$14,0)*$D125,IF($C125=KM$17,$G$7*$D125,""))</f>
        <v/>
      </c>
      <c r="KN125" s="34" t="str">
        <f>IF(KM125&lt;&gt;"",HLOOKUP(COUNT($IN125:KM125)+1,$G$4:$EH$8,KN$14,0)*$D125,IF($C125=KN$17,$G$7*$D125,""))</f>
        <v/>
      </c>
      <c r="KO125" s="34" t="str">
        <f>IF(KN125&lt;&gt;"",HLOOKUP(COUNT($IN125:KN125)+1,$G$4:$EH$8,KO$14,0)*$D125,IF($C125=KO$17,$G$7*$D125,""))</f>
        <v/>
      </c>
      <c r="KP125" s="34" t="str">
        <f>IF(KO125&lt;&gt;"",HLOOKUP(COUNT($IN125:KO125)+1,$G$4:$EH$8,KP$14,0)*$D125,IF($C125=KP$17,$G$7*$D125,""))</f>
        <v/>
      </c>
      <c r="KQ125" s="34" t="str">
        <f>IF(KP125&lt;&gt;"",HLOOKUP(COUNT($IN125:KP125)+1,$G$4:$EH$8,KQ$14,0)*$D125,IF($C125=KQ$17,$G$7*$D125,""))</f>
        <v/>
      </c>
      <c r="KR125" s="34" t="str">
        <f>IF(KQ125&lt;&gt;"",HLOOKUP(COUNT($IN125:KQ125)+1,$G$4:$EH$8,KR$14,0)*$D125,IF($C125=KR$17,$G$7*$D125,""))</f>
        <v/>
      </c>
      <c r="KS125" s="34" t="str">
        <f>IF(KR125&lt;&gt;"",HLOOKUP(COUNT($IN125:KR125)+1,$G$4:$EH$8,KS$14,0)*$D125,IF($C125=KS$17,$G$7*$D125,""))</f>
        <v/>
      </c>
      <c r="KT125" s="34" t="str">
        <f>IF(KS125&lt;&gt;"",HLOOKUP(COUNT($IN125:KS125)+1,$G$4:$EH$8,KT$14,0)*$D125,IF($C125=KT$17,$G$7*$D125,""))</f>
        <v/>
      </c>
      <c r="KU125" s="34" t="str">
        <f>IF(KT125&lt;&gt;"",HLOOKUP(COUNT($IN125:KT125)+1,$G$4:$EH$8,KU$14,0)*$D125,IF($C125=KU$17,$G$7*$D125,""))</f>
        <v/>
      </c>
      <c r="KV125" s="34" t="str">
        <f>IF(KU125&lt;&gt;"",HLOOKUP(COUNT($IN125:KU125)+1,$G$4:$EH$8,KV$14,0)*$D125,IF($C125=KV$17,$G$7*$D125,""))</f>
        <v/>
      </c>
      <c r="KW125" s="34" t="str">
        <f>IF(KV125&lt;&gt;"",HLOOKUP(COUNT($IN125:KV125)+1,$G$4:$EH$8,KW$14,0)*$D125,IF($C125=KW$17,$G$7*$D125,""))</f>
        <v/>
      </c>
      <c r="KX125" s="34" t="str">
        <f>IF(KW125&lt;&gt;"",HLOOKUP(COUNT($IN125:KW125)+1,$G$4:$EH$8,KX$14,0)*$D125,IF($C125=KX$17,$G$7*$D125,""))</f>
        <v/>
      </c>
      <c r="KY125" s="34" t="str">
        <f>IF(KX125&lt;&gt;"",HLOOKUP(COUNT($IN125:KX125)+1,$G$4:$EH$8,KY$14,0)*$D125,IF($C125=KY$17,$G$7*$D125,""))</f>
        <v/>
      </c>
      <c r="KZ125" s="34" t="str">
        <f>IF(KY125&lt;&gt;"",HLOOKUP(COUNT($IN125:KY125)+1,$G$4:$EH$8,KZ$14,0)*$D125,IF($C125=KZ$17,$G$7*$D125,""))</f>
        <v/>
      </c>
      <c r="LA125" s="34" t="str">
        <f>IF(KZ125&lt;&gt;"",HLOOKUP(COUNT($IN125:KZ125)+1,$G$4:$EH$8,LA$14,0)*$D125,IF($C125=LA$17,$G$7*$D125,""))</f>
        <v/>
      </c>
      <c r="LB125" s="34" t="str">
        <f>IF(LA125&lt;&gt;"",HLOOKUP(COUNT($IN125:LA125)+1,$G$4:$EH$8,LB$14,0)*$D125,IF($C125=LB$17,$G$7*$D125,""))</f>
        <v/>
      </c>
      <c r="LC125" s="34" t="str">
        <f>IF(LB125&lt;&gt;"",HLOOKUP(COUNT($IN125:LB125)+1,$G$4:$EH$8,LC$14,0)*$D125,IF($C125=LC$17,$G$7*$D125,""))</f>
        <v/>
      </c>
      <c r="LD125" s="34" t="str">
        <f>IF(LC125&lt;&gt;"",HLOOKUP(COUNT($IN125:LC125)+1,$G$4:$EH$8,LD$14,0)*$D125,IF($C125=LD$17,$G$7*$D125,""))</f>
        <v/>
      </c>
      <c r="LE125" s="34" t="str">
        <f>IF(LD125&lt;&gt;"",HLOOKUP(COUNT($IN125:LD125)+1,$G$4:$EH$8,LE$14,0)*$D125,IF($C125=LE$17,$G$7*$D125,""))</f>
        <v/>
      </c>
      <c r="LF125" s="34" t="str">
        <f>IF(LE125&lt;&gt;"",HLOOKUP(COUNT($IN125:LE125)+1,$G$4:$EH$8,LF$14,0)*$D125,IF($C125=LF$17,$G$7*$D125,""))</f>
        <v/>
      </c>
      <c r="LG125" s="34" t="str">
        <f>IF(LF125&lt;&gt;"",HLOOKUP(COUNT($IN125:LF125)+1,$G$4:$EH$8,LG$14,0)*$D125,IF($C125=LG$17,$G$7*$D125,""))</f>
        <v/>
      </c>
      <c r="LH125" s="34" t="str">
        <f>IF(LG125&lt;&gt;"",HLOOKUP(COUNT($IN125:LG125)+1,$G$4:$EH$8,LH$14,0)*$D125,IF($C125=LH$17,$G$7*$D125,""))</f>
        <v/>
      </c>
      <c r="LI125" s="34" t="str">
        <f>IF(LH125&lt;&gt;"",HLOOKUP(COUNT($IN125:LH125)+1,$G$4:$EH$8,LI$14,0)*$D125,IF($C125=LI$17,$G$7*$D125,""))</f>
        <v/>
      </c>
      <c r="LJ125" s="34" t="str">
        <f>IF(LI125&lt;&gt;"",HLOOKUP(COUNT($IN125:LI125)+1,$G$4:$EH$8,LJ$14,0)*$D125,IF($C125=LJ$17,$G$7*$D125,""))</f>
        <v/>
      </c>
      <c r="LK125" s="34" t="str">
        <f>IF(LJ125&lt;&gt;"",HLOOKUP(COUNT($IN125:LJ125)+1,$G$4:$EH$8,LK$14,0)*$D125,IF($C125=LK$17,$G$7*$D125,""))</f>
        <v/>
      </c>
      <c r="LL125" s="34" t="str">
        <f>IF(LK125&lt;&gt;"",HLOOKUP(COUNT($IN125:LK125)+1,$G$4:$EH$8,LL$14,0)*$D125,IF($C125=LL$17,$G$7*$D125,""))</f>
        <v/>
      </c>
      <c r="LM125" s="34" t="str">
        <f>IF(LL125&lt;&gt;"",HLOOKUP(COUNT($IN125:LL125)+1,$G$4:$EH$8,LM$14,0)*$D125,IF($C125=LM$17,$G$7*$D125,""))</f>
        <v/>
      </c>
      <c r="LN125" s="34" t="str">
        <f>IF(LM125&lt;&gt;"",HLOOKUP(COUNT($IN125:LM125)+1,$G$4:$EH$8,LN$14,0)*$D125,IF($C125=LN$17,$G$7*$D125,""))</f>
        <v/>
      </c>
      <c r="LO125" s="34" t="str">
        <f>IF(LN125&lt;&gt;"",HLOOKUP(COUNT($IN125:LN125)+1,$G$4:$EH$8,LO$14,0)*$D125,IF($C125=LO$17,$G$7*$D125,""))</f>
        <v/>
      </c>
      <c r="LP125" s="34" t="str">
        <f>IF(LO125&lt;&gt;"",HLOOKUP(COUNT($IN125:LO125)+1,$G$4:$EH$8,LP$14,0)*$D125,IF($C125=LP$17,$G$7*$D125,""))</f>
        <v/>
      </c>
      <c r="LQ125" s="34" t="str">
        <f>IF(LP125&lt;&gt;"",HLOOKUP(COUNT($IN125:LP125)+1,$G$4:$EH$8,LQ$14,0)*$D125,IF($C125=LQ$17,$G$7*$D125,""))</f>
        <v/>
      </c>
      <c r="LR125" s="34" t="str">
        <f>IF(LQ125&lt;&gt;"",HLOOKUP(COUNT($IN125:LQ125)+1,$G$4:$EH$8,LR$14,0)*$D125,IF($C125=LR$17,$G$7*$D125,""))</f>
        <v/>
      </c>
      <c r="LS125" s="34" t="str">
        <f>IF(LR125&lt;&gt;"",HLOOKUP(COUNT($IN125:LR125)+1,$G$4:$EH$8,LS$14,0)*$D125,IF($C125=LS$17,$G$7*$D125,""))</f>
        <v/>
      </c>
      <c r="LT125" s="34" t="str">
        <f>IF(LS125&lt;&gt;"",HLOOKUP(COUNT($IN125:LS125)+1,$G$4:$EH$8,LT$14,0)*$D125,IF($C125=LT$17,$G$7*$D125,""))</f>
        <v/>
      </c>
      <c r="LU125" s="34" t="str">
        <f>IF(LT125&lt;&gt;"",HLOOKUP(COUNT($IN125:LT125)+1,$G$4:$EH$8,LU$14,0)*$D125,IF($C125=LU$17,$G$7*$D125,""))</f>
        <v/>
      </c>
      <c r="LV125" s="34" t="str">
        <f>IF(LU125&lt;&gt;"",HLOOKUP(COUNT($IN125:LU125)+1,$G$4:$EH$8,LV$14,0)*$D125,IF($C125=LV$17,$G$7*$D125,""))</f>
        <v/>
      </c>
      <c r="LW125" s="34" t="str">
        <f>IF(LV125&lt;&gt;"",HLOOKUP(COUNT($IN125:LV125)+1,$G$4:$EH$8,LW$14,0)*$D125,IF($C125=LW$17,$G$7*$D125,""))</f>
        <v/>
      </c>
      <c r="LX125" s="34" t="str">
        <f>IF(LW125&lt;&gt;"",HLOOKUP(COUNT($IN125:LW125)+1,$G$4:$EH$8,LX$14,0)*$D125,IF($C125=LX$17,$G$7*$D125,""))</f>
        <v/>
      </c>
      <c r="LY125" s="34" t="str">
        <f>IF(LX125&lt;&gt;"",HLOOKUP(COUNT($IN125:LX125)+1,$G$4:$EH$8,LY$14,0)*$D125,IF($C125=LY$17,$G$7*$D125,""))</f>
        <v/>
      </c>
      <c r="LZ125" s="34" t="str">
        <f>IF(LY125&lt;&gt;"",HLOOKUP(COUNT($IN125:LY125)+1,$G$4:$EH$8,LZ$14,0)*$D125,IF($C125=LZ$17,$G$7*$D125,""))</f>
        <v/>
      </c>
      <c r="MA125" s="34" t="str">
        <f>IF(LZ125&lt;&gt;"",HLOOKUP(COUNT($IN125:LZ125)+1,$G$4:$EH$8,MA$14,0)*$D125,IF($C125=MA$17,$G$7*$D125,""))</f>
        <v/>
      </c>
      <c r="MB125" s="34" t="str">
        <f>IF(MA125&lt;&gt;"",HLOOKUP(COUNT($IN125:MA125)+1,$G$4:$EH$8,MB$14,0)*$D125,IF($C125=MB$17,$G$7*$D125,""))</f>
        <v/>
      </c>
      <c r="MC125" s="34" t="str">
        <f>IF(MB125&lt;&gt;"",HLOOKUP(COUNT($IN125:MB125)+1,$G$4:$EH$8,MC$14,0)*$D125,IF($C125=MC$17,$G$7*$D125,""))</f>
        <v/>
      </c>
      <c r="MD125" s="34" t="str">
        <f>IF(MC125&lt;&gt;"",HLOOKUP(COUNT($IN125:MC125)+1,$G$4:$EH$8,MD$14,0)*$D125,IF($C125=MD$17,$G$7*$D125,""))</f>
        <v/>
      </c>
      <c r="ME125" s="34" t="str">
        <f>IF(MD125&lt;&gt;"",HLOOKUP(COUNT($IN125:MD125)+1,$G$4:$EH$8,ME$14,0)*$D125,IF($C125=ME$17,$G$7*$D125,""))</f>
        <v/>
      </c>
      <c r="MF125" s="1330" t="str">
        <f>IF(ME125&lt;&gt;"",HLOOKUP(COUNT($IN125:ME125)+1,$G$4:$EH$8,MF$14,0)*$D125,IF($C125=MF$17,$G$7*$D125,""))</f>
        <v/>
      </c>
      <c r="MG125" s="1330" t="str">
        <f>IF(MF125&lt;&gt;"",HLOOKUP(COUNT($IN125:MF125)+1,$G$4:$EH$8,MG$14,0)*$D125,IF($C125=MG$17,$G$7*$D125,""))</f>
        <v/>
      </c>
      <c r="MH125" s="1330" t="str">
        <f>IF(MG125&lt;&gt;"",HLOOKUP(COUNT($IN125:MG125)+1,$G$4:$EH$8,MH$14,0)*$D125,IF($C125=MH$17,$G$7*$D125,""))</f>
        <v/>
      </c>
      <c r="MI125" s="1330" t="str">
        <f>IF(MH125&lt;&gt;"",HLOOKUP(COUNT($IN125:MH125)+1,$G$4:$EH$8,MI$14,0)*$D125,IF($C125=MI$17,$G$7*$D125,""))</f>
        <v/>
      </c>
      <c r="MJ125" s="1330" t="str">
        <f>IF(MI125&lt;&gt;"",HLOOKUP(COUNT($IN125:MI125)+1,$G$4:$EH$8,MJ$14,0)*$D125,IF($C125=MJ$17,$G$7*$D125,""))</f>
        <v/>
      </c>
      <c r="MK125" s="1330" t="str">
        <f>IF(MJ125&lt;&gt;"",HLOOKUP(COUNT($IN125:MJ125)+1,$G$4:$EH$8,MK$14,0)*$D125,IF($C125=MK$17,$G$7*$D125,""))</f>
        <v/>
      </c>
      <c r="ML125" s="1330" t="str">
        <f>IF(MK125&lt;&gt;"",HLOOKUP(COUNT($IN125:MK125)+1,$G$4:$EH$8,ML$14,0)*$D125,IF($C125=ML$17,$G$7*$D125,""))</f>
        <v/>
      </c>
      <c r="MM125" s="1330" t="str">
        <f>IF(ML125&lt;&gt;"",HLOOKUP(COUNT($IN125:ML125)+1,$G$4:$EH$8,MM$14,0)*$D125,IF($C125=MM$17,$G$7*$D125,""))</f>
        <v/>
      </c>
      <c r="MN125" s="1330" t="str">
        <f>IF(MM125&lt;&gt;"",HLOOKUP(COUNT($IN125:MM125)+1,$G$4:$EH$8,MN$14,0)*$D125,IF($C125=MN$17,$G$7*$D125,""))</f>
        <v/>
      </c>
      <c r="MO125" s="1330" t="str">
        <f>IF(MN125&lt;&gt;"",HLOOKUP(COUNT($IN125:MN125)+1,$G$4:$EH$8,MO$14,0)*$D125,IF($C125=MO$17,$G$7*$D125,""))</f>
        <v/>
      </c>
      <c r="MP125" s="1330" t="str">
        <f>IF(MO125&lt;&gt;"",HLOOKUP(COUNT($IN125:MO125)+1,$G$4:$EH$8,MP$14,0)*$D125,IF($C125=MP$17,$G$7*$D125,""))</f>
        <v/>
      </c>
      <c r="MQ125" s="1330">
        <f>IF(MP125&lt;&gt;"",HLOOKUP(COUNT($IN125:MP125)+1,$G$4:$EH$8,MQ$14,0)*$D125,IF($C125=MQ$17,$G$7*$D125,""))</f>
        <v>0</v>
      </c>
      <c r="MR125" s="1330">
        <f>IF(MQ125&lt;&gt;"",HLOOKUP(COUNT($IN125:MQ125)+1,$G$4:$EH$8,MR$14,0)*$D125,IF($C125=MR$17,$G$7*$D125,""))</f>
        <v>3750</v>
      </c>
      <c r="MS125" s="1330">
        <f>IF(MR125&lt;&gt;"",HLOOKUP(COUNT($IN125:MR125)+1,$G$4:$EH$8,MS$14,0)*$D125,IF($C125=MS$17,$G$7*$D125,""))</f>
        <v>3750</v>
      </c>
      <c r="MT125" s="1330">
        <f>IF(MS125&lt;&gt;"",HLOOKUP(COUNT($IN125:MS125)+1,$G$4:$EH$8,MT$14,0)*$D125,IF($C125=MT$17,$G$7*$D125,""))</f>
        <v>3750</v>
      </c>
      <c r="MU125" s="1330">
        <f>IF(MT125&lt;&gt;"",HLOOKUP(COUNT($IN125:MT125)+1,$G$4:$EH$8,MU$14,0)*$D125,IF($C125=MU$17,$G$7*$D125,""))</f>
        <v>3750</v>
      </c>
      <c r="MV125" s="1330">
        <f>IF(MU125&lt;&gt;"",HLOOKUP(COUNT($IN125:MU125)+1,$G$4:$EH$8,MV$14,0)*$D125,IF($C125=MV$17,$G$7*$D125,""))</f>
        <v>3770.1909201741591</v>
      </c>
      <c r="MW125" s="1330">
        <f>IF(MV125&lt;&gt;"",HLOOKUP(COUNT($IN125:MV125)+1,$G$4:$EH$8,MW$14,0)*$D125,IF($C125=MW$17,$G$7*$D125,""))</f>
        <v>4524.2291042089882</v>
      </c>
      <c r="MX125" s="1330">
        <f>IF(MW125&lt;&gt;"",HLOOKUP(COUNT($IN125:MW125)+1,$G$4:$EH$8,MX$14,0)*$D125,IF($C125=MX$17,$G$7*$D125,""))</f>
        <v>5248.1057608824267</v>
      </c>
      <c r="MY125" s="1330">
        <f>IF(MX125&lt;&gt;"",HLOOKUP(COUNT($IN125:MX125)+1,$G$4:$EH$8,MY$14,0)*$D125,IF($C125=MY$17,$G$7*$D125,""))</f>
        <v>5982.8405674059686</v>
      </c>
      <c r="MZ125" s="1330">
        <f>IF(MY125&lt;&gt;"",HLOOKUP(COUNT($IN125:MY125)+1,$G$4:$EH$8,MZ$14,0)*$D125,IF($C125=MZ$17,$G$7*$D125,""))</f>
        <v>6760.6098411687399</v>
      </c>
      <c r="NA125" s="1330">
        <f>IF(MZ125&lt;&gt;"",HLOOKUP(COUNT($IN125:MZ125)+1,$G$4:$EH$8,NA$14,0)*$D125,IF($C125=NA$17,$G$7*$D125,""))</f>
        <v>7504.2769236973027</v>
      </c>
      <c r="NB125" s="1330">
        <f>IF(NA125&lt;&gt;"",HLOOKUP(COUNT($IN125:NA125)+1,$G$4:$EH$8,NB$14,0)*$D125,IF($C125=NB$17,$G$7*$D125,""))</f>
        <v>8254.7046160670325</v>
      </c>
      <c r="NC125" s="1330">
        <f>IF(NB125&lt;&gt;"",HLOOKUP(COUNT($IN125:NB125)+1,$G$4:$EH$8,NC$14,0)*$D125,IF($C125=NC$17,$G$7*$D125,""))</f>
        <v>6191.0284620502789</v>
      </c>
      <c r="ND125" s="1330">
        <f>IF(NC125&lt;&gt;"",HLOOKUP(COUNT($IN125:NC125)+1,$G$4:$EH$8,ND$14,0)*$D125,IF($C125=ND$17,$G$7*$D125,""))</f>
        <v>5881.4770389477608</v>
      </c>
      <c r="NF125" s="34" t="str">
        <f>IF(NE125&lt;&gt;"",HLOOKUP(COUNT($NE125:NE125)+1,$G$4:$EH$8,NF$14,0)*$D125,IF($C125=NF$17,$G$8*$D125,""))</f>
        <v/>
      </c>
      <c r="NG125" s="34" t="str">
        <f>IF(NF125&lt;&gt;"",HLOOKUP(COUNT($NE125:NF125)+1,$G$4:$EH$8,NG$14,0)*$D125,IF($C125=NG$17,$G$8*$D125,""))</f>
        <v/>
      </c>
      <c r="NH125" s="34" t="str">
        <f>IF(NG125&lt;&gt;"",HLOOKUP(COUNT($NE125:NG125)+1,$G$4:$EH$8,NH$14,0)*$D125,IF($C125=NH$17,$G$8*$D125,""))</f>
        <v/>
      </c>
      <c r="NI125" s="34" t="str">
        <f>IF(NH125&lt;&gt;"",HLOOKUP(COUNT($NE125:NH125)+1,$G$4:$EH$8,NI$14,0)*$D125,IF($C125=NI$17,$G$8*$D125,""))</f>
        <v/>
      </c>
      <c r="NJ125" s="34" t="str">
        <f>IF(NI125&lt;&gt;"",HLOOKUP(COUNT($NE125:NI125)+1,$G$4:$EH$8,NJ$14,0)*$D125,IF($C125=NJ$17,$G$8*$D125,""))</f>
        <v/>
      </c>
      <c r="NK125" s="34" t="str">
        <f>IF(NJ125&lt;&gt;"",HLOOKUP(COUNT($NE125:NJ125)+1,$G$4:$EH$8,NK$14,0)*$D125,IF($C125=NK$17,$G$8*$D125,""))</f>
        <v/>
      </c>
      <c r="NL125" s="34" t="str">
        <f>IF(NK125&lt;&gt;"",HLOOKUP(COUNT($NE125:NK125)+1,$G$4:$EH$8,NL$14,0)*$D125,IF($C125=NL$17,$G$8*$D125,""))</f>
        <v/>
      </c>
      <c r="NM125" s="34" t="str">
        <f>IF(NL125&lt;&gt;"",HLOOKUP(COUNT($NE125:NL125)+1,$G$4:$EH$8,NM$14,0)*$D125,IF($C125=NM$17,$G$8*$D125,""))</f>
        <v/>
      </c>
      <c r="NN125" s="34" t="str">
        <f>IF(NM125&lt;&gt;"",HLOOKUP(COUNT($NE125:NM125)+1,$G$4:$EH$8,NN$14,0)*$D125,IF($C125=NN$17,$G$8*$D125,""))</f>
        <v/>
      </c>
      <c r="NO125" s="34" t="str">
        <f>IF(NN125&lt;&gt;"",HLOOKUP(COUNT($NE125:NN125)+1,$G$4:$EH$8,NO$14,0)*$D125,IF($C125=NO$17,$G$8*$D125,""))</f>
        <v/>
      </c>
      <c r="NP125" s="34" t="str">
        <f>IF(NO125&lt;&gt;"",HLOOKUP(COUNT($NE125:NO125)+1,$G$4:$EH$8,NP$14,0)*$D125,IF($C125=NP$17,$G$8*$D125,""))</f>
        <v/>
      </c>
      <c r="NQ125" s="34" t="str">
        <f>IF(NP125&lt;&gt;"",HLOOKUP(COUNT($NE125:NP125)+1,$G$4:$EH$8,NQ$14,0)*$D125,IF($C125=NQ$17,$G$8*$D125,""))</f>
        <v/>
      </c>
      <c r="NR125" s="34" t="str">
        <f>IF(NQ125&lt;&gt;"",HLOOKUP(COUNT($NE125:NQ125)+1,$G$4:$EH$8,NR$14,0)*$D125,IF($C125=NR$17,$G$8*$D125,""))</f>
        <v/>
      </c>
      <c r="NS125" s="34" t="str">
        <f>IF(NR125&lt;&gt;"",HLOOKUP(COUNT($NE125:NR125)+1,$G$4:$EH$8,NS$14,0)*$D125,IF($C125=NS$17,$G$8*$D125,""))</f>
        <v/>
      </c>
      <c r="NT125" s="34" t="str">
        <f>IF(NS125&lt;&gt;"",HLOOKUP(COUNT($NE125:NS125)+1,$G$4:$EH$8,NT$14,0)*$D125,IF($C125=NT$17,$G$8*$D125,""))</f>
        <v/>
      </c>
      <c r="NU125" s="34" t="str">
        <f>IF(NT125&lt;&gt;"",HLOOKUP(COUNT($NE125:NT125)+1,$G$4:$EH$8,NU$14,0)*$D125,IF($C125=NU$17,$G$8*$D125,""))</f>
        <v/>
      </c>
      <c r="NV125" s="34" t="str">
        <f>IF(NU125&lt;&gt;"",HLOOKUP(COUNT($NE125:NU125)+1,$G$4:$EH$8,NV$14,0)*$D125,IF($C125=NV$17,$G$8*$D125,""))</f>
        <v/>
      </c>
      <c r="NW125" s="34" t="str">
        <f>IF(NV125&lt;&gt;"",HLOOKUP(COUNT($NE125:NV125)+1,$G$4:$EH$8,NW$14,0)*$D125,IF($C125=NW$17,$G$8*$D125,""))</f>
        <v/>
      </c>
      <c r="NX125" s="34" t="str">
        <f>IF(NW125&lt;&gt;"",HLOOKUP(COUNT($NE125:NW125)+1,$G$4:$EH$8,NX$14,0)*$D125,IF($C125=NX$17,$G$8*$D125,""))</f>
        <v/>
      </c>
      <c r="NY125" s="34" t="str">
        <f>IF(NX125&lt;&gt;"",HLOOKUP(COUNT($NE125:NX125)+1,$G$4:$EH$8,NY$14,0)*$D125,IF($C125=NY$17,$G$8*$D125,""))</f>
        <v/>
      </c>
      <c r="NZ125" s="34" t="str">
        <f>IF(NY125&lt;&gt;"",HLOOKUP(COUNT($NE125:NY125)+1,$G$4:$EH$8,NZ$14,0)*$D125,IF($C125=NZ$17,$G$8*$D125,""))</f>
        <v/>
      </c>
      <c r="OA125" s="34" t="str">
        <f>IF(NZ125&lt;&gt;"",HLOOKUP(COUNT($NE125:NZ125)+1,$G$4:$EH$8,OA$14,0)*$D125,IF($C125=OA$17,$G$8*$D125,""))</f>
        <v/>
      </c>
      <c r="OB125" s="34" t="str">
        <f>IF(OA125&lt;&gt;"",HLOOKUP(COUNT($NE125:OA125)+1,$G$4:$EH$8,OB$14,0)*$D125,IF($C125=OB$17,$G$8*$D125,""))</f>
        <v/>
      </c>
      <c r="OC125" s="34" t="str">
        <f>IF(OB125&lt;&gt;"",HLOOKUP(COUNT($NE125:OB125)+1,$G$4:$EH$8,OC$14,0)*$D125,IF($C125=OC$17,$G$8*$D125,""))</f>
        <v/>
      </c>
      <c r="OD125" s="34" t="str">
        <f>IF(OC125&lt;&gt;"",HLOOKUP(COUNT($NE125:OC125)+1,$G$4:$EH$8,OD$14,0)*$D125,IF($C125=OD$17,$G$8*$D125,""))</f>
        <v/>
      </c>
      <c r="OE125" s="34" t="str">
        <f>IF(OD125&lt;&gt;"",HLOOKUP(COUNT($NE125:OD125)+1,$G$4:$EH$8,OE$14,0)*$D125,IF($C125=OE$17,$G$8*$D125,""))</f>
        <v/>
      </c>
      <c r="OF125" s="34" t="str">
        <f>IF(OE125&lt;&gt;"",HLOOKUP(COUNT($NE125:OE125)+1,$G$4:$EH$8,OF$14,0)*$D125,IF($C125=OF$17,$G$8*$D125,""))</f>
        <v/>
      </c>
      <c r="OG125" s="34" t="str">
        <f>IF(OF125&lt;&gt;"",HLOOKUP(COUNT($NE125:OF125)+1,$G$4:$EH$8,OG$14,0)*$D125,IF($C125=OG$17,$G$8*$D125,""))</f>
        <v/>
      </c>
      <c r="OH125" s="34" t="str">
        <f>IF(OG125&lt;&gt;"",HLOOKUP(COUNT($NE125:OG125)+1,$G$4:$EH$8,OH$14,0)*$D125,IF($C125=OH$17,$G$8*$D125,""))</f>
        <v/>
      </c>
      <c r="OI125" s="34" t="str">
        <f>IF(OH125&lt;&gt;"",HLOOKUP(COUNT($NE125:OH125)+1,$G$4:$EH$8,OI$14,0)*$D125,IF($C125=OI$17,$G$8*$D125,""))</f>
        <v/>
      </c>
      <c r="OJ125" s="34" t="str">
        <f>IF(OI125&lt;&gt;"",HLOOKUP(COUNT($NE125:OI125)+1,$G$4:$EH$8,OJ$14,0)*$D125,IF($C125=OJ$17,$G$8*$D125,""))</f>
        <v/>
      </c>
      <c r="OK125" s="34" t="str">
        <f>IF(OJ125&lt;&gt;"",HLOOKUP(COUNT($NE125:OJ125)+1,$G$4:$EH$8,OK$14,0)*$D125,IF($C125=OK$17,$G$8*$D125,""))</f>
        <v/>
      </c>
      <c r="OL125" s="34" t="str">
        <f>IF(OK125&lt;&gt;"",HLOOKUP(COUNT($NE125:OK125)+1,$G$4:$EH$8,OL$14,0)*$D125,IF($C125=OL$17,$G$8*$D125,""))</f>
        <v/>
      </c>
      <c r="OM125" s="34" t="str">
        <f>IF(OL125&lt;&gt;"",HLOOKUP(COUNT($NE125:OL125)+1,$G$4:$EH$8,OM$14,0)*$D125,IF($C125=OM$17,$G$8*$D125,""))</f>
        <v/>
      </c>
      <c r="ON125" s="34" t="str">
        <f>IF(OM125&lt;&gt;"",HLOOKUP(COUNT($NE125:OM125)+1,$G$4:$EH$8,ON$14,0)*$D125,IF($C125=ON$17,$G$8*$D125,""))</f>
        <v/>
      </c>
      <c r="OO125" s="34" t="str">
        <f>IF(ON125&lt;&gt;"",HLOOKUP(COUNT($NE125:ON125)+1,$G$4:$EH$8,OO$14,0)*$D125,IF($C125=OO$17,$G$8*$D125,""))</f>
        <v/>
      </c>
      <c r="OP125" s="34" t="str">
        <f>IF(OO125&lt;&gt;"",HLOOKUP(COUNT($NE125:OO125)+1,$G$4:$EH$8,OP$14,0)*$D125,IF($C125=OP$17,$G$8*$D125,""))</f>
        <v/>
      </c>
      <c r="OQ125" s="34" t="str">
        <f>IF(OP125&lt;&gt;"",HLOOKUP(COUNT($NE125:OP125)+1,$G$4:$EH$8,OQ$14,0)*$D125,IF($C125=OQ$17,$G$8*$D125,""))</f>
        <v/>
      </c>
      <c r="OR125" s="34" t="str">
        <f>IF(OQ125&lt;&gt;"",HLOOKUP(COUNT($NE125:OQ125)+1,$G$4:$EH$8,OR$14,0)*$D125,IF($C125=OR$17,$G$8*$D125,""))</f>
        <v/>
      </c>
      <c r="OS125" s="34" t="str">
        <f>IF(OR125&lt;&gt;"",HLOOKUP(COUNT($NE125:OR125)+1,$G$4:$EH$8,OS$14,0)*$D125,IF($C125=OS$17,$G$8*$D125,""))</f>
        <v/>
      </c>
      <c r="OT125" s="34" t="str">
        <f>IF(OS125&lt;&gt;"",HLOOKUP(COUNT($NE125:OS125)+1,$G$4:$EH$8,OT$14,0)*$D125,IF($C125=OT$17,$G$8*$D125,""))</f>
        <v/>
      </c>
      <c r="OU125" s="34" t="str">
        <f>IF(OT125&lt;&gt;"",HLOOKUP(COUNT($NE125:OT125)+1,$G$4:$EH$8,OU$14,0)*$D125,IF($C125=OU$17,$G$8*$D125,""))</f>
        <v/>
      </c>
      <c r="OV125" s="34" t="str">
        <f>IF(OU125&lt;&gt;"",HLOOKUP(COUNT($NE125:OU125)+1,$G$4:$EH$8,OV$14,0)*$D125,IF($C125=OV$17,$G$8*$D125,""))</f>
        <v/>
      </c>
      <c r="OW125" s="34" t="str">
        <f>IF(OV125&lt;&gt;"",HLOOKUP(COUNT($NE125:OV125)+1,$G$4:$EH$8,OW$14,0)*$D125,IF($C125=OW$17,$G$8*$D125,""))</f>
        <v/>
      </c>
      <c r="OX125" s="34" t="str">
        <f>IF(OW125&lt;&gt;"",HLOOKUP(COUNT($NE125:OW125)+1,$G$4:$EH$8,OX$14,0)*$D125,IF($C125=OX$17,$G$8*$D125,""))</f>
        <v/>
      </c>
      <c r="OY125" s="34" t="str">
        <f>IF(OX125&lt;&gt;"",HLOOKUP(COUNT($NE125:OX125)+1,$G$4:$EH$8,OY$14,0)*$D125,IF($C125=OY$17,$G$8*$D125,""))</f>
        <v/>
      </c>
      <c r="OZ125" s="34" t="str">
        <f>IF(OY125&lt;&gt;"",HLOOKUP(COUNT($NE125:OY125)+1,$G$4:$EH$8,OZ$14,0)*$D125,IF($C125=OZ$17,$G$8*$D125,""))</f>
        <v/>
      </c>
      <c r="PA125" s="34" t="str">
        <f>IF(OZ125&lt;&gt;"",HLOOKUP(COUNT($NE125:OZ125)+1,$G$4:$EH$8,PA$14,0)*$D125,IF($C125=PA$17,$G$8*$D125,""))</f>
        <v/>
      </c>
      <c r="PB125" s="34" t="str">
        <f>IF(PA125&lt;&gt;"",HLOOKUP(COUNT($NE125:PA125)+1,$G$4:$EH$8,PB$14,0)*$D125,IF($C125=PB$17,$G$8*$D125,""))</f>
        <v/>
      </c>
      <c r="PC125" s="34" t="str">
        <f>IF(PB125&lt;&gt;"",HLOOKUP(COUNT($NE125:PB125)+1,$G$4:$EH$8,PC$14,0)*$D125,IF($C125=PC$17,$G$8*$D125,""))</f>
        <v/>
      </c>
      <c r="PD125" s="34" t="str">
        <f>IF(PC125&lt;&gt;"",HLOOKUP(COUNT($NE125:PC125)+1,$G$4:$EH$8,PD$14,0)*$D125,IF($C125=PD$17,$G$8*$D125,""))</f>
        <v/>
      </c>
      <c r="PE125" s="34" t="str">
        <f>IF(PD125&lt;&gt;"",HLOOKUP(COUNT($NE125:PD125)+1,$G$4:$EH$8,PE$14,0)*$D125,IF($C125=PE$17,$G$8*$D125,""))</f>
        <v/>
      </c>
      <c r="PF125" s="34" t="str">
        <f>IF(PE125&lt;&gt;"",HLOOKUP(COUNT($NE125:PE125)+1,$G$4:$EH$8,PF$14,0)*$D125,IF($C125=PF$17,$G$8*$D125,""))</f>
        <v/>
      </c>
      <c r="PG125" s="34" t="str">
        <f>IF(PF125&lt;&gt;"",HLOOKUP(COUNT($NE125:PF125)+1,$G$4:$EH$8,PG$14,0)*$D125,IF($C125=PG$17,$G$8*$D125,""))</f>
        <v/>
      </c>
      <c r="PH125" s="34" t="str">
        <f>IF(PG125&lt;&gt;"",HLOOKUP(COUNT($NE125:PG125)+1,$G$4:$EH$8,PH$14,0)*$D125,IF($C125=PH$17,$G$8*$D125,""))</f>
        <v/>
      </c>
      <c r="PI125" s="34" t="str">
        <f>IF(PH125&lt;&gt;"",HLOOKUP(COUNT($NE125:PH125)+1,$G$4:$EH$8,PI$14,0)*$D125,IF($C125=PI$17,$G$8*$D125,""))</f>
        <v/>
      </c>
      <c r="PJ125" s="34" t="str">
        <f>IF(PI125&lt;&gt;"",HLOOKUP(COUNT($NE125:PI125)+1,$G$4:$EH$8,PJ$14,0)*$D125,IF($C125=PJ$17,$G$8*$D125,""))</f>
        <v/>
      </c>
      <c r="PK125" s="34" t="str">
        <f>IF(PJ125&lt;&gt;"",HLOOKUP(COUNT($NE125:PJ125)+1,$G$4:$EH$8,PK$14,0)*$D125,IF($C125=PK$17,$G$8*$D125,""))</f>
        <v/>
      </c>
      <c r="PL125" s="34" t="str">
        <f>IF(PK125&lt;&gt;"",HLOOKUP(COUNT($NE125:PK125)+1,$G$4:$EH$8,PL$14,0)*$D125,IF($C125=PL$17,$G$8*$D125,""))</f>
        <v/>
      </c>
      <c r="PM125" s="34" t="str">
        <f>IF(PL125&lt;&gt;"",HLOOKUP(COUNT($NE125:PL125)+1,$G$4:$EH$8,PM$14,0)*$D125,IF($C125=PM$17,$G$8*$D125,""))</f>
        <v/>
      </c>
      <c r="PN125" s="34" t="str">
        <f>IF(PM125&lt;&gt;"",HLOOKUP(COUNT($NE125:PM125)+1,$G$4:$EH$8,PN$14,0)*$D125,IF($C125=PN$17,$G$8*$D125,""))</f>
        <v/>
      </c>
      <c r="PO125" s="34" t="str">
        <f>IF(PN125&lt;&gt;"",HLOOKUP(COUNT($NE125:PN125)+1,$G$4:$EH$8,PO$14,0)*$D125,IF($C125=PO$17,$G$8*$D125,""))</f>
        <v/>
      </c>
      <c r="PP125" s="34" t="str">
        <f>IF(PO125&lt;&gt;"",HLOOKUP(COUNT($NE125:PO125)+1,$G$4:$EH$8,PP$14,0)*$D125,IF($C125=PP$17,$G$8*$D125,""))</f>
        <v/>
      </c>
      <c r="PQ125" s="34" t="str">
        <f>IF(PP125&lt;&gt;"",HLOOKUP(COUNT($NE125:PP125)+1,$G$4:$EH$8,PQ$14,0)*$D125,IF($C125=PQ$17,$G$8*$D125,""))</f>
        <v/>
      </c>
      <c r="PR125" s="34" t="str">
        <f>IF(PQ125&lt;&gt;"",HLOOKUP(COUNT($NE125:PQ125)+1,$G$4:$EH$8,PR$14,0)*$D125,IF($C125=PR$17,$G$8*$D125,""))</f>
        <v/>
      </c>
      <c r="PS125" s="34" t="str">
        <f>IF(PR125&lt;&gt;"",HLOOKUP(COUNT($NE125:PR125)+1,$G$4:$EH$8,PS$14,0)*$D125,IF($C125=PS$17,$G$8*$D125,""))</f>
        <v/>
      </c>
      <c r="PT125" s="34" t="str">
        <f>IF(PS125&lt;&gt;"",HLOOKUP(COUNT($NE125:PS125)+1,$G$4:$EH$8,PT$14,0)*$D125,IF($C125=PT$17,$G$8*$D125,""))</f>
        <v/>
      </c>
      <c r="PU125" s="34" t="str">
        <f>IF(PT125&lt;&gt;"",HLOOKUP(COUNT($NE125:PT125)+1,$G$4:$EH$8,PU$14,0)*$D125,IF($C125=PU$17,$G$8*$D125,""))</f>
        <v/>
      </c>
      <c r="PV125" s="34" t="str">
        <f>IF(PU125&lt;&gt;"",HLOOKUP(COUNT($NE125:PU125)+1,$G$4:$EH$8,PV$14,0)*$D125,IF($C125=PV$17,$G$8*$D125,""))</f>
        <v/>
      </c>
      <c r="PW125" s="34" t="str">
        <f>IF(PV125&lt;&gt;"",HLOOKUP(COUNT($NE125:PV125)+1,$G$4:$EH$8,PW$14,0)*$D125,IF($C125=PW$17,$G$8*$D125,""))</f>
        <v/>
      </c>
      <c r="PX125" s="34" t="str">
        <f>IF(PW125&lt;&gt;"",HLOOKUP(COUNT($NE125:PW125)+1,$G$4:$EH$8,PX$14,0)*$D125,IF($C125=PX$17,$G$8*$D125,""))</f>
        <v/>
      </c>
      <c r="PY125" s="34" t="str">
        <f>IF(PX125&lt;&gt;"",HLOOKUP(COUNT($NE125:PX125)+1,$G$4:$EH$8,PY$14,0)*$D125,IF($C125=PY$17,$G$8*$D125,""))</f>
        <v/>
      </c>
      <c r="PZ125" s="34" t="str">
        <f>IF(PY125&lt;&gt;"",HLOOKUP(COUNT($NE125:PY125)+1,$G$4:$EH$8,PZ$14,0)*$D125,IF($C125=PZ$17,$G$8*$D125,""))</f>
        <v/>
      </c>
      <c r="QA125" s="34" t="str">
        <f>IF(PZ125&lt;&gt;"",HLOOKUP(COUNT($NE125:PZ125)+1,$G$4:$EH$8,QA$14,0)*$D125,IF($C125=QA$17,$G$8*$D125,""))</f>
        <v/>
      </c>
      <c r="QB125" s="34" t="str">
        <f>IF(QA125&lt;&gt;"",HLOOKUP(COUNT($NE125:QA125)+1,$G$4:$EH$8,QB$14,0)*$D125,IF($C125=QB$17,$G$8*$D125,""))</f>
        <v/>
      </c>
      <c r="QC125" s="34" t="str">
        <f>IF(QB125&lt;&gt;"",HLOOKUP(COUNT($NE125:QB125)+1,$G$4:$EH$8,QC$14,0)*$D125,IF($C125=QC$17,$G$8*$D125,""))</f>
        <v/>
      </c>
      <c r="QD125" s="34" t="str">
        <f>IF(QC125&lt;&gt;"",HLOOKUP(COUNT($NE125:QC125)+1,$G$4:$EH$8,QD$14,0)*$D125,IF($C125=QD$17,$G$8*$D125,""))</f>
        <v/>
      </c>
      <c r="QE125" s="34" t="str">
        <f>IF(QD125&lt;&gt;"",HLOOKUP(COUNT($NE125:QD125)+1,$G$4:$EH$8,QE$14,0)*$D125,IF($C125=QE$17,$G$8*$D125,""))</f>
        <v/>
      </c>
      <c r="QF125" s="34" t="str">
        <f>IF(QE125&lt;&gt;"",HLOOKUP(COUNT($NE125:QE125)+1,$G$4:$EH$8,QF$14,0)*$D125,IF($C125=QF$17,$G$8*$D125,""))</f>
        <v/>
      </c>
      <c r="QG125" s="34" t="str">
        <f>IF(QF125&lt;&gt;"",HLOOKUP(COUNT($NE125:QF125)+1,$G$4:$EH$8,QG$14,0)*$D125,IF($C125=QG$17,$G$8*$D125,""))</f>
        <v/>
      </c>
      <c r="QH125" s="34" t="str">
        <f>IF(QG125&lt;&gt;"",HLOOKUP(COUNT($NE125:QG125)+1,$G$4:$EH$8,QH$14,0)*$D125,IF($C125=QH$17,$G$8*$D125,""))</f>
        <v/>
      </c>
      <c r="QI125" s="34" t="str">
        <f>IF(QH125&lt;&gt;"",HLOOKUP(COUNT($NE125:QH125)+1,$G$4:$EH$8,QI$14,0)*$D125,IF($C125=QI$17,$G$8*$D125,""))</f>
        <v/>
      </c>
      <c r="QJ125" s="34" t="str">
        <f>IF(QI125&lt;&gt;"",HLOOKUP(COUNT($NE125:QI125)+1,$G$4:$EH$8,QJ$14,0)*$D125,IF($C125=QJ$17,$G$8*$D125,""))</f>
        <v/>
      </c>
      <c r="QK125" s="34" t="str">
        <f>IF(QJ125&lt;&gt;"",HLOOKUP(COUNT($NE125:QJ125)+1,$G$4:$EH$8,QK$14,0)*$D125,IF($C125=QK$17,$G$8*$D125,""))</f>
        <v/>
      </c>
      <c r="QL125" s="34" t="str">
        <f>IF(QK125&lt;&gt;"",HLOOKUP(COUNT($NE125:QK125)+1,$G$4:$EH$8,QL$14,0)*$D125,IF($C125=QL$17,$G$8*$D125,""))</f>
        <v/>
      </c>
      <c r="QM125" s="34" t="str">
        <f>IF(QL125&lt;&gt;"",HLOOKUP(COUNT($NE125:QL125)+1,$G$4:$EH$8,QM$14,0)*$D125,IF($C125=QM$17,$G$8*$D125,""))</f>
        <v/>
      </c>
      <c r="QN125" s="34" t="str">
        <f>IF(QM125&lt;&gt;"",HLOOKUP(COUNT($NE125:QM125)+1,$G$4:$EH$8,QN$14,0)*$D125,IF($C125=QN$17,$G$8*$D125,""))</f>
        <v/>
      </c>
      <c r="QO125" s="34" t="str">
        <f>IF(QN125&lt;&gt;"",HLOOKUP(COUNT($NE125:QN125)+1,$G$4:$EH$8,QO$14,0)*$D125,IF($C125=QO$17,$G$8*$D125,""))</f>
        <v/>
      </c>
      <c r="QP125" s="34" t="str">
        <f>IF(QO125&lt;&gt;"",HLOOKUP(COUNT($NE125:QO125)+1,$G$4:$EH$8,QP$14,0)*$D125,IF($C125=QP$17,$G$8*$D125,""))</f>
        <v/>
      </c>
      <c r="QQ125" s="34" t="str">
        <f>IF(QP125&lt;&gt;"",HLOOKUP(COUNT($NE125:QP125)+1,$G$4:$EH$8,QQ$14,0)*$D125,IF($C125=QQ$17,$G$8*$D125,""))</f>
        <v/>
      </c>
      <c r="QR125" s="34" t="str">
        <f>IF(QQ125&lt;&gt;"",HLOOKUP(COUNT($NE125:QQ125)+1,$G$4:$EH$8,QR$14,0)*$D125,IF($C125=QR$17,$G$8*$D125,""))</f>
        <v/>
      </c>
      <c r="QS125" s="34" t="str">
        <f>IF(QR125&lt;&gt;"",HLOOKUP(COUNT($NE125:QR125)+1,$G$4:$EH$8,QS$14,0)*$D125,IF($C125=QS$17,$G$8*$D125,""))</f>
        <v/>
      </c>
      <c r="QT125" s="34" t="str">
        <f>IF(QS125&lt;&gt;"",HLOOKUP(COUNT($NE125:QS125)+1,$G$4:$EH$8,QT$14,0)*$D125,IF($C125=QT$17,$G$8*$D125,""))</f>
        <v/>
      </c>
      <c r="QU125" s="34" t="str">
        <f>IF(QT125&lt;&gt;"",HLOOKUP(COUNT($NE125:QT125)+1,$G$4:$EH$8,QU$14,0)*$D125,IF($C125=QU$17,$G$8*$D125,""))</f>
        <v/>
      </c>
      <c r="QV125" s="34" t="str">
        <f>IF(QU125&lt;&gt;"",HLOOKUP(COUNT($NE125:QU125)+1,$G$4:$EH$8,QV$14,0)*$D125,IF($C125=QV$17,$G$8*$D125,""))</f>
        <v/>
      </c>
      <c r="QW125" s="34" t="str">
        <f>IF(QV125&lt;&gt;"",HLOOKUP(COUNT($NE125:QV125)+1,$G$4:$EH$8,QW$14,0)*$D125,IF($C125=QW$17,$G$8*$D125,""))</f>
        <v/>
      </c>
      <c r="QX125" s="34" t="str">
        <f>IF(QW125&lt;&gt;"",HLOOKUP(COUNT($NE125:QW125)+1,$G$4:$EH$8,QX$14,0)*$D125,IF($C125=QX$17,$G$8*$D125,""))</f>
        <v/>
      </c>
      <c r="QY125" s="34" t="str">
        <f>IF(QX125&lt;&gt;"",HLOOKUP(COUNT($NE125:QX125)+1,$G$4:$EH$8,QY$14,0)*$D125,IF($C125=QY$17,$G$8*$D125,""))</f>
        <v/>
      </c>
      <c r="QZ125" s="34" t="str">
        <f>IF(QY125&lt;&gt;"",HLOOKUP(COUNT($NE125:QY125)+1,$G$4:$EH$8,QZ$14,0)*$D125,IF($C125=QZ$17,$G$8*$D125,""))</f>
        <v/>
      </c>
      <c r="RA125" s="34" t="str">
        <f>IF(QZ125&lt;&gt;"",HLOOKUP(COUNT($NE125:QZ125)+1,$G$4:$EH$8,RA$14,0)*$D125,IF($C125=RA$17,$G$8*$D125,""))</f>
        <v/>
      </c>
      <c r="RB125" s="34" t="str">
        <f>IF(RA125&lt;&gt;"",HLOOKUP(COUNT($NE125:RA125)+1,$G$4:$EH$8,RB$14,0)*$D125,IF($C125=RB$17,$G$8*$D125,""))</f>
        <v/>
      </c>
      <c r="RC125" s="34" t="str">
        <f>IF(RB125&lt;&gt;"",HLOOKUP(COUNT($NE125:RB125)+1,$G$4:$EH$8,RC$14,0)*$D125,IF($C125=RC$17,$G$8*$D125,""))</f>
        <v/>
      </c>
      <c r="RD125" s="34" t="str">
        <f>IF(RC125&lt;&gt;"",HLOOKUP(COUNT($NE125:RC125)+1,$G$4:$EH$8,RD$14,0)*$D125,IF($C125=RD$17,$G$8*$D125,""))</f>
        <v/>
      </c>
      <c r="RE125" s="34" t="str">
        <f>IF(RD125&lt;&gt;"",HLOOKUP(COUNT($NE125:RD125)+1,$G$4:$EH$8,RE$14,0)*$D125,IF($C125=RE$17,$G$8*$D125,""))</f>
        <v/>
      </c>
      <c r="RF125" s="34" t="str">
        <f>IF(RE125&lt;&gt;"",HLOOKUP(COUNT($NE125:RE125)+1,$G$4:$EH$8,RF$14,0)*$D125,IF($C125=RF$17,$G$8*$D125,""))</f>
        <v/>
      </c>
      <c r="RG125" s="34" t="str">
        <f>IF(RF125&lt;&gt;"",HLOOKUP(COUNT($NE125:RF125)+1,$G$4:$EH$8,RG$14,0)*$D125,IF($C125=RG$17,$G$8*$D125,""))</f>
        <v/>
      </c>
      <c r="RH125" s="34">
        <f>IF(RG125&lt;&gt;"",HLOOKUP(COUNT($NE125:RG125)+1,$G$4:$EH$8,RH$14,0)*$D125,IF($C125=RH$17,$G$8*$D125,""))</f>
        <v>175000</v>
      </c>
      <c r="RI125" s="34">
        <f>IF(RH125&lt;&gt;"",HLOOKUP(COUNT($NE125:RH125)+1,$G$4:$EH$8,RI$14,0)*$D125,IF($C125=RI$17,$G$8*$D125,""))</f>
        <v>0</v>
      </c>
      <c r="RJ125" s="34">
        <f>IF(RI125&lt;&gt;"",HLOOKUP(COUNT($NE125:RI125)+1,$G$4:$EH$8,RJ$14,0)*$D125,IF($C125=RJ$17,$G$8*$D125,""))</f>
        <v>0</v>
      </c>
      <c r="RK125" s="34">
        <f>IF(RJ125&lt;&gt;"",HLOOKUP(COUNT($NE125:RJ125)+1,$G$4:$EH$8,RK$14,0)*$D125,IF($C125=RK$17,$G$8*$D125,""))</f>
        <v>0</v>
      </c>
      <c r="RL125" s="34">
        <f>IF(RK125&lt;&gt;"",HLOOKUP(COUNT($NE125:RK125)+1,$G$4:$EH$8,RL$14,0)*$D125,IF($C125=RL$17,$G$8*$D125,""))</f>
        <v>0</v>
      </c>
      <c r="RM125" s="34">
        <f>IF(RL125&lt;&gt;"",HLOOKUP(COUNT($NE125:RL125)+1,$G$4:$EH$8,RM$14,0)*$D125,IF($C125=RM$17,$G$8*$D125,""))</f>
        <v>0</v>
      </c>
      <c r="RN125" s="34">
        <f>IF(RM125&lt;&gt;"",HLOOKUP(COUNT($NE125:RM125)+1,$G$4:$EH$8,RN$14,0)*$D125,IF($C125=RN$17,$G$8*$D125,""))</f>
        <v>0</v>
      </c>
      <c r="RO125" s="34">
        <f>IF(RN125&lt;&gt;"",HLOOKUP(COUNT($NE125:RN125)+1,$G$4:$EH$8,RO$14,0)*$D125,IF($C125=RO$17,$G$8*$D125,""))</f>
        <v>0</v>
      </c>
      <c r="RP125" s="34">
        <f>IF(RO125&lt;&gt;"",HLOOKUP(COUNT($NE125:RO125)+1,$G$4:$EH$8,RP$14,0)*$D125,IF($C125=RP$17,$G$8*$D125,""))</f>
        <v>0</v>
      </c>
      <c r="RQ125" s="34">
        <f>IF(RP125&lt;&gt;"",HLOOKUP(COUNT($NE125:RP125)+1,$G$4:$EH$8,RQ$14,0)*$D125,IF($C125=RQ$17,$G$8*$D125,""))</f>
        <v>0</v>
      </c>
      <c r="RR125" s="34">
        <f>IF(RQ125&lt;&gt;"",HLOOKUP(COUNT($NE125:RQ125)+1,$G$4:$EH$8,RR$14,0)*$D125,IF($C125=RR$17,$G$8*$D125,""))</f>
        <v>0</v>
      </c>
      <c r="RS125" s="34">
        <f>IF(RR125&lt;&gt;"",HLOOKUP(COUNT($NE125:RR125)+1,$G$4:$EH$8,RS$14,0)*$D125,IF($C125=RS$17,$G$8*$D125,""))</f>
        <v>0</v>
      </c>
      <c r="RT125" s="34">
        <f>IF(RS125&lt;&gt;"",HLOOKUP(COUNT($NE125:RS125)+1,$G$4:$EH$8,RT$14,0)*$D125,IF($C125=RT$17,$G$8*$D125,""))</f>
        <v>0</v>
      </c>
      <c r="RU125" s="34">
        <f>IF(RT125&lt;&gt;"",HLOOKUP(COUNT($NE125:RT125)+1,$G$4:$EH$8,RU$14,0)*$D125,IF($C125=RU$17,$G$8*$D125,""))</f>
        <v>0</v>
      </c>
      <c r="RW125" s="34" t="str">
        <f>IF(RV125&lt;&gt;"",HLOOKUP(COUNT($RV125:RV125)+1,$G$4:$EH$9,RW$14,0)*$D125,IF($C125=RW$17,$G$9*$D125,""))</f>
        <v/>
      </c>
      <c r="RX125" s="34" t="str">
        <f>IF(RW125&lt;&gt;"",HLOOKUP(COUNT($RV125:RW125)+1,$G$4:$EH$9,RX$14,0)*$D125,IF($C125=RX$17,$G$9*$D125,""))</f>
        <v/>
      </c>
      <c r="RY125" s="34" t="str">
        <f>IF(RX125&lt;&gt;"",HLOOKUP(COUNT($RV125:RX125)+1,$G$4:$EH$9,RY$14,0)*$D125,IF($C125=RY$17,$G$9*$D125,""))</f>
        <v/>
      </c>
      <c r="RZ125" s="34" t="str">
        <f>IF(RY125&lt;&gt;"",HLOOKUP(COUNT($RV125:RY125)+1,$G$4:$EH$9,RZ$14,0)*$D125,IF($C125=RZ$17,$G$9*$D125,""))</f>
        <v/>
      </c>
      <c r="SA125" s="34" t="str">
        <f>IF(RZ125&lt;&gt;"",HLOOKUP(COUNT($RV125:RZ125)+1,$G$4:$EH$9,SA$14,0)*$D125,IF($C125=SA$17,$G$9*$D125,""))</f>
        <v/>
      </c>
      <c r="SB125" s="34" t="str">
        <f>IF(SA125&lt;&gt;"",HLOOKUP(COUNT($RV125:SA125)+1,$G$4:$EH$9,SB$14,0)*$D125,IF($C125=SB$17,$G$9*$D125,""))</f>
        <v/>
      </c>
      <c r="SC125" s="34" t="str">
        <f>IF(SB125&lt;&gt;"",HLOOKUP(COUNT($RV125:SB125)+1,$G$4:$EH$9,SC$14,0)*$D125,IF($C125=SC$17,$G$9*$D125,""))</f>
        <v/>
      </c>
      <c r="SD125" s="34" t="str">
        <f>IF(SC125&lt;&gt;"",HLOOKUP(COUNT($RV125:SC125)+1,$G$4:$EH$9,SD$14,0)*$D125,IF($C125=SD$17,$G$9*$D125,""))</f>
        <v/>
      </c>
      <c r="SE125" s="34" t="str">
        <f>IF(SD125&lt;&gt;"",HLOOKUP(COUNT($RV125:SD125)+1,$G$4:$EH$9,SE$14,0)*$D125,IF($C125=SE$17,$G$9*$D125,""))</f>
        <v/>
      </c>
      <c r="SF125" s="34" t="str">
        <f>IF(SE125&lt;&gt;"",HLOOKUP(COUNT($RV125:SE125)+1,$G$4:$EH$9,SF$14,0)*$D125,IF($C125=SF$17,$G$9*$D125,""))</f>
        <v/>
      </c>
      <c r="SG125" s="34" t="str">
        <f>IF(SF125&lt;&gt;"",HLOOKUP(COUNT($RV125:SF125)+1,$G$4:$EH$9,SG$14,0)*$D125,IF($C125=SG$17,$G$9*$D125,""))</f>
        <v/>
      </c>
      <c r="SH125" s="34" t="str">
        <f>IF(SG125&lt;&gt;"",HLOOKUP(COUNT($RV125:SG125)+1,$G$4:$EH$9,SH$14,0)*$D125,IF($C125=SH$17,$G$9*$D125,""))</f>
        <v/>
      </c>
      <c r="SI125" s="34" t="str">
        <f>IF(SH125&lt;&gt;"",HLOOKUP(COUNT($RV125:SH125)+1,$G$4:$EH$9,SI$14,0)*$D125,IF($C125=SI$17,$G$9*$D125,""))</f>
        <v/>
      </c>
      <c r="SJ125" s="34" t="str">
        <f>IF(SI125&lt;&gt;"",HLOOKUP(COUNT($RV125:SI125)+1,$G$4:$EH$9,SJ$14,0)*$D125,IF($C125=SJ$17,$G$9*$D125,""))</f>
        <v/>
      </c>
      <c r="SK125" s="34" t="str">
        <f>IF(SJ125&lt;&gt;"",HLOOKUP(COUNT($RV125:SJ125)+1,$G$4:$EH$9,SK$14,0)*$D125,IF($C125=SK$17,$G$9*$D125,""))</f>
        <v/>
      </c>
      <c r="SL125" s="34" t="str">
        <f>IF(SK125&lt;&gt;"",HLOOKUP(COUNT($RV125:SK125)+1,$G$4:$EH$9,SL$14,0)*$D125,IF($C125=SL$17,$G$9*$D125,""))</f>
        <v/>
      </c>
      <c r="SM125" s="34" t="str">
        <f>IF(SL125&lt;&gt;"",HLOOKUP(COUNT($RV125:SL125)+1,$G$4:$EH$9,SM$14,0)*$D125,IF($C125=SM$17,$G$9*$D125,""))</f>
        <v/>
      </c>
      <c r="SN125" s="34" t="str">
        <f>IF(SM125&lt;&gt;"",HLOOKUP(COUNT($RV125:SM125)+1,$G$4:$EH$9,SN$14,0)*$D125,IF($C125=SN$17,$G$9*$D125,""))</f>
        <v/>
      </c>
      <c r="SO125" s="34" t="str">
        <f>IF(SN125&lt;&gt;"",HLOOKUP(COUNT($RV125:SN125)+1,$G$4:$EH$9,SO$14,0)*$D125,IF($C125=SO$17,$G$9*$D125,""))</f>
        <v/>
      </c>
      <c r="SP125" s="34" t="str">
        <f>IF(SO125&lt;&gt;"",HLOOKUP(COUNT($RV125:SO125)+1,$G$4:$EH$9,SP$14,0)*$D125,IF($C125=SP$17,$G$9*$D125,""))</f>
        <v/>
      </c>
      <c r="SQ125" s="34" t="str">
        <f>IF(SP125&lt;&gt;"",HLOOKUP(COUNT($RV125:SP125)+1,$G$4:$EH$9,SQ$14,0)*$D125,IF($C125=SQ$17,$G$9*$D125,""))</f>
        <v/>
      </c>
      <c r="SR125" s="34" t="str">
        <f>IF(SQ125&lt;&gt;"",HLOOKUP(COUNT($RV125:SQ125)+1,$G$4:$EH$9,SR$14,0)*$D125,IF($C125=SR$17,$G$9*$D125,""))</f>
        <v/>
      </c>
      <c r="SS125" s="34" t="str">
        <f>IF(SR125&lt;&gt;"",HLOOKUP(COUNT($RV125:SR125)+1,$G$4:$EH$9,SS$14,0)*$D125,IF($C125=SS$17,$G$9*$D125,""))</f>
        <v/>
      </c>
      <c r="ST125" s="34" t="str">
        <f>IF(SS125&lt;&gt;"",HLOOKUP(COUNT($RV125:SS125)+1,$G$4:$EH$9,ST$14,0)*$D125,IF($C125=ST$17,$G$9*$D125,""))</f>
        <v/>
      </c>
      <c r="SU125" s="34" t="str">
        <f>IF(ST125&lt;&gt;"",HLOOKUP(COUNT($RV125:ST125)+1,$G$4:$EH$9,SU$14,0)*$D125,IF($C125=SU$17,$G$9*$D125,""))</f>
        <v/>
      </c>
      <c r="SV125" s="34" t="str">
        <f>IF(SU125&lt;&gt;"",HLOOKUP(COUNT($RV125:SU125)+1,$G$4:$EH$9,SV$14,0)*$D125,IF($C125=SV$17,$G$9*$D125,""))</f>
        <v/>
      </c>
      <c r="SW125" s="34" t="str">
        <f>IF(SV125&lt;&gt;"",HLOOKUP(COUNT($RV125:SV125)+1,$G$4:$EH$9,SW$14,0)*$D125,IF($C125=SW$17,$G$9*$D125,""))</f>
        <v/>
      </c>
      <c r="SX125" s="34" t="str">
        <f>IF(SW125&lt;&gt;"",HLOOKUP(COUNT($RV125:SW125)+1,$G$4:$EH$9,SX$14,0)*$D125,IF($C125=SX$17,$G$9*$D125,""))</f>
        <v/>
      </c>
      <c r="SY125" s="34" t="str">
        <f>IF(SX125&lt;&gt;"",HLOOKUP(COUNT($RV125:SX125)+1,$G$4:$EH$9,SY$14,0)*$D125,IF($C125=SY$17,$G$9*$D125,""))</f>
        <v/>
      </c>
      <c r="SZ125" s="34" t="str">
        <f>IF(SY125&lt;&gt;"",HLOOKUP(COUNT($RV125:SY125)+1,$G$4:$EH$9,SZ$14,0)*$D125,IF($C125=SZ$17,$G$9*$D125,""))</f>
        <v/>
      </c>
      <c r="TA125" s="34" t="str">
        <f>IF(SZ125&lt;&gt;"",HLOOKUP(COUNT($RV125:SZ125)+1,$G$4:$EH$9,TA$14,0)*$D125,IF($C125=TA$17,$G$9*$D125,""))</f>
        <v/>
      </c>
      <c r="TB125" s="34" t="str">
        <f>IF(TA125&lt;&gt;"",HLOOKUP(COUNT($RV125:TA125)+1,$G$4:$EH$9,TB$14,0)*$D125,IF($C125=TB$17,$G$9*$D125,""))</f>
        <v/>
      </c>
      <c r="TC125" s="34" t="str">
        <f>IF(TB125&lt;&gt;"",HLOOKUP(COUNT($RV125:TB125)+1,$G$4:$EH$9,TC$14,0)*$D125,IF($C125=TC$17,$G$9*$D125,""))</f>
        <v/>
      </c>
      <c r="TD125" s="34" t="str">
        <f>IF(TC125&lt;&gt;"",HLOOKUP(COUNT($RV125:TC125)+1,$G$4:$EH$9,TD$14,0)*$D125,IF($C125=TD$17,$G$9*$D125,""))</f>
        <v/>
      </c>
      <c r="TE125" s="34" t="str">
        <f>IF(TD125&lt;&gt;"",HLOOKUP(COUNT($RV125:TD125)+1,$G$4:$EH$9,TE$14,0)*$D125,IF($C125=TE$17,$G$9*$D125,""))</f>
        <v/>
      </c>
      <c r="TF125" s="34" t="str">
        <f>IF(TE125&lt;&gt;"",HLOOKUP(COUNT($RV125:TE125)+1,$G$4:$EH$9,TF$14,0)*$D125,IF($C125=TF$17,$G$9*$D125,""))</f>
        <v/>
      </c>
      <c r="TG125" s="34" t="str">
        <f>IF(TF125&lt;&gt;"",HLOOKUP(COUNT($RV125:TF125)+1,$G$4:$EH$9,TG$14,0)*$D125,IF($C125=TG$17,$G$9*$D125,""))</f>
        <v/>
      </c>
      <c r="TH125" s="34" t="str">
        <f>IF(TG125&lt;&gt;"",HLOOKUP(COUNT($RV125:TG125)+1,$G$4:$EH$9,TH$14,0)*$D125,IF($C125=TH$17,$G$9*$D125,""))</f>
        <v/>
      </c>
      <c r="TI125" s="34" t="str">
        <f>IF(TH125&lt;&gt;"",HLOOKUP(COUNT($RV125:TH125)+1,$G$4:$EH$9,TI$14,0)*$D125,IF($C125=TI$17,$G$9*$D125,""))</f>
        <v/>
      </c>
      <c r="TJ125" s="34" t="str">
        <f>IF(TI125&lt;&gt;"",HLOOKUP(COUNT($RV125:TI125)+1,$G$4:$EH$9,TJ$14,0)*$D125,IF($C125=TJ$17,$G$9*$D125,""))</f>
        <v/>
      </c>
      <c r="TK125" s="34" t="str">
        <f>IF(TJ125&lt;&gt;"",HLOOKUP(COUNT($RV125:TJ125)+1,$G$4:$EH$9,TK$14,0)*$D125,IF($C125=TK$17,$G$9*$D125,""))</f>
        <v/>
      </c>
      <c r="TL125" s="34" t="str">
        <f>IF(TK125&lt;&gt;"",HLOOKUP(COUNT($RV125:TK125)+1,$G$4:$EH$9,TL$14,0)*$D125,IF($C125=TL$17,$G$9*$D125,""))</f>
        <v/>
      </c>
      <c r="TM125" s="34" t="str">
        <f>IF(TL125&lt;&gt;"",HLOOKUP(COUNT($RV125:TL125)+1,$G$4:$EH$9,TM$14,0)*$D125,IF($C125=TM$17,$G$9*$D125,""))</f>
        <v/>
      </c>
      <c r="TN125" s="34" t="str">
        <f>IF(TM125&lt;&gt;"",HLOOKUP(COUNT($RV125:TM125)+1,$G$4:$EH$9,TN$14,0)*$D125,IF($C125=TN$17,$G$9*$D125,""))</f>
        <v/>
      </c>
      <c r="TO125" s="34" t="str">
        <f>IF(TN125&lt;&gt;"",HLOOKUP(COUNT($RV125:TN125)+1,$G$4:$EH$9,TO$14,0)*$D125,IF($C125=TO$17,$G$9*$D125,""))</f>
        <v/>
      </c>
      <c r="TP125" s="34" t="str">
        <f>IF(TO125&lt;&gt;"",HLOOKUP(COUNT($RV125:TO125)+1,$G$4:$EH$9,TP$14,0)*$D125,IF($C125=TP$17,$G$9*$D125,""))</f>
        <v/>
      </c>
      <c r="TQ125" s="34" t="str">
        <f>IF(TP125&lt;&gt;"",HLOOKUP(COUNT($RV125:TP125)+1,$G$4:$EH$9,TQ$14,0)*$D125,IF($C125=TQ$17,$G$9*$D125,""))</f>
        <v/>
      </c>
      <c r="TR125" s="34" t="str">
        <f>IF(TQ125&lt;&gt;"",HLOOKUP(COUNT($RV125:TQ125)+1,$G$4:$EH$9,TR$14,0)*$D125,IF($C125=TR$17,$G$9*$D125,""))</f>
        <v/>
      </c>
      <c r="TS125" s="34" t="str">
        <f>IF(TR125&lt;&gt;"",HLOOKUP(COUNT($RV125:TR125)+1,$G$4:$EH$9,TS$14,0)*$D125,IF($C125=TS$17,$G$9*$D125,""))</f>
        <v/>
      </c>
      <c r="TT125" s="34" t="str">
        <f>IF(TS125&lt;&gt;"",HLOOKUP(COUNT($RV125:TS125)+1,$G$4:$EH$9,TT$14,0)*$D125,IF($C125=TT$17,$G$9*$D125,""))</f>
        <v/>
      </c>
      <c r="TU125" s="34" t="str">
        <f>IF(TT125&lt;&gt;"",HLOOKUP(COUNT($RV125:TT125)+1,$G$4:$EH$9,TU$14,0)*$D125,IF($C125=TU$17,$G$9*$D125,""))</f>
        <v/>
      </c>
      <c r="TV125" s="34" t="str">
        <f>IF(TU125&lt;&gt;"",HLOOKUP(COUNT($RV125:TU125)+1,$G$4:$EH$9,TV$14,0)*$D125,IF($C125=TV$17,$G$9*$D125,""))</f>
        <v/>
      </c>
      <c r="TW125" s="34" t="str">
        <f>IF(TV125&lt;&gt;"",HLOOKUP(COUNT($RV125:TV125)+1,$G$4:$EH$9,TW$14,0)*$D125,IF($C125=TW$17,$G$9*$D125,""))</f>
        <v/>
      </c>
      <c r="TX125" s="34" t="str">
        <f>IF(TW125&lt;&gt;"",HLOOKUP(COUNT($RV125:TW125)+1,$G$4:$EH$9,TX$14,0)*$D125,IF($C125=TX$17,$G$9*$D125,""))</f>
        <v/>
      </c>
      <c r="TY125" s="34" t="str">
        <f>IF(TX125&lt;&gt;"",HLOOKUP(COUNT($RV125:TX125)+1,$G$4:$EH$9,TY$14,0)*$D125,IF($C125=TY$17,$G$9*$D125,""))</f>
        <v/>
      </c>
      <c r="TZ125" s="34" t="str">
        <f>IF(TY125&lt;&gt;"",HLOOKUP(COUNT($RV125:TY125)+1,$G$4:$EH$9,TZ$14,0)*$D125,IF($C125=TZ$17,$G$9*$D125,""))</f>
        <v/>
      </c>
      <c r="UA125" s="34" t="str">
        <f>IF(TZ125&lt;&gt;"",HLOOKUP(COUNT($RV125:TZ125)+1,$G$4:$EH$9,UA$14,0)*$D125,IF($C125=UA$17,$G$9*$D125,""))</f>
        <v/>
      </c>
      <c r="UB125" s="34" t="str">
        <f>IF(UA125&lt;&gt;"",HLOOKUP(COUNT($RV125:UA125)+1,$G$4:$EH$9,UB$14,0)*$D125,IF($C125=UB$17,$G$9*$D125,""))</f>
        <v/>
      </c>
      <c r="UC125" s="34" t="str">
        <f>IF(UB125&lt;&gt;"",HLOOKUP(COUNT($RV125:UB125)+1,$G$4:$EH$9,UC$14,0)*$D125,IF($C125=UC$17,$G$9*$D125,""))</f>
        <v/>
      </c>
      <c r="UD125" s="34" t="str">
        <f>IF(UC125&lt;&gt;"",HLOOKUP(COUNT($RV125:UC125)+1,$G$4:$EH$9,UD$14,0)*$D125,IF($C125=UD$17,$G$9*$D125,""))</f>
        <v/>
      </c>
      <c r="UE125" s="34" t="str">
        <f>IF(UD125&lt;&gt;"",HLOOKUP(COUNT($RV125:UD125)+1,$G$4:$EH$9,UE$14,0)*$D125,IF($C125=UE$17,$G$9*$D125,""))</f>
        <v/>
      </c>
      <c r="UF125" s="34" t="str">
        <f>IF(UE125&lt;&gt;"",HLOOKUP(COUNT($RV125:UE125)+1,$G$4:$EH$9,UF$14,0)*$D125,IF($C125=UF$17,$G$9*$D125,""))</f>
        <v/>
      </c>
      <c r="UG125" s="34" t="str">
        <f>IF(UF125&lt;&gt;"",HLOOKUP(COUNT($RV125:UF125)+1,$G$4:$EH$9,UG$14,0)*$D125,IF($C125=UG$17,$G$9*$D125,""))</f>
        <v/>
      </c>
      <c r="UH125" s="34" t="str">
        <f>IF(UG125&lt;&gt;"",HLOOKUP(COUNT($RV125:UG125)+1,$G$4:$EH$9,UH$14,0)*$D125,IF($C125=UH$17,$G$9*$D125,""))</f>
        <v/>
      </c>
      <c r="UI125" s="34" t="str">
        <f>IF(UH125&lt;&gt;"",HLOOKUP(COUNT($RV125:UH125)+1,$G$4:$EH$9,UI$14,0)*$D125,IF($C125=UI$17,$G$9*$D125,""))</f>
        <v/>
      </c>
      <c r="UJ125" s="34" t="str">
        <f>IF(UI125&lt;&gt;"",HLOOKUP(COUNT($RV125:UI125)+1,$G$4:$EH$9,UJ$14,0)*$D125,IF($C125=UJ$17,$G$9*$D125,""))</f>
        <v/>
      </c>
      <c r="UK125" s="34" t="str">
        <f>IF(UJ125&lt;&gt;"",HLOOKUP(COUNT($RV125:UJ125)+1,$G$4:$EH$9,UK$14,0)*$D125,IF($C125=UK$17,$G$9*$D125,""))</f>
        <v/>
      </c>
      <c r="UL125" s="34" t="str">
        <f>IF(UK125&lt;&gt;"",HLOOKUP(COUNT($RV125:UK125)+1,$G$4:$EH$9,UL$14,0)*$D125,IF($C125=UL$17,$G$9*$D125,""))</f>
        <v/>
      </c>
      <c r="UM125" s="34" t="str">
        <f>IF(UL125&lt;&gt;"",HLOOKUP(COUNT($RV125:UL125)+1,$G$4:$EH$9,UM$14,0)*$D125,IF($C125=UM$17,$G$9*$D125,""))</f>
        <v/>
      </c>
      <c r="UN125" s="34" t="str">
        <f>IF(UM125&lt;&gt;"",HLOOKUP(COUNT($RV125:UM125)+1,$G$4:$EH$9,UN$14,0)*$D125,IF($C125=UN$17,$G$9*$D125,""))</f>
        <v/>
      </c>
      <c r="UO125" s="34" t="str">
        <f>IF(UN125&lt;&gt;"",HLOOKUP(COUNT($RV125:UN125)+1,$G$4:$EH$9,UO$14,0)*$D125,IF($C125=UO$17,$G$9*$D125,""))</f>
        <v/>
      </c>
      <c r="UP125" s="34" t="str">
        <f>IF(UO125&lt;&gt;"",HLOOKUP(COUNT($RV125:UO125)+1,$G$4:$EH$9,UP$14,0)*$D125,IF($C125=UP$17,$G$9*$D125,""))</f>
        <v/>
      </c>
      <c r="UQ125" s="34" t="str">
        <f>IF(UP125&lt;&gt;"",HLOOKUP(COUNT($RV125:UP125)+1,$G$4:$EH$9,UQ$14,0)*$D125,IF($C125=UQ$17,$G$9*$D125,""))</f>
        <v/>
      </c>
      <c r="UR125" s="34" t="str">
        <f>IF(UQ125&lt;&gt;"",HLOOKUP(COUNT($RV125:UQ125)+1,$G$4:$EH$9,UR$14,0)*$D125,IF($C125=UR$17,$G$9*$D125,""))</f>
        <v/>
      </c>
      <c r="US125" s="34" t="str">
        <f>IF(UR125&lt;&gt;"",HLOOKUP(COUNT($RV125:UR125)+1,$G$4:$EH$9,US$14,0)*$D125,IF($C125=US$17,$G$9*$D125,""))</f>
        <v/>
      </c>
      <c r="UT125" s="34" t="str">
        <f>IF(US125&lt;&gt;"",HLOOKUP(COUNT($RV125:US125)+1,$G$4:$EH$9,UT$14,0)*$D125,IF($C125=UT$17,$G$9*$D125,""))</f>
        <v/>
      </c>
      <c r="UU125" s="34" t="str">
        <f>IF(UT125&lt;&gt;"",HLOOKUP(COUNT($RV125:UT125)+1,$G$4:$EH$9,UU$14,0)*$D125,IF($C125=UU$17,$G$9*$D125,""))</f>
        <v/>
      </c>
      <c r="UV125" s="34" t="str">
        <f>IF(UU125&lt;&gt;"",HLOOKUP(COUNT($RV125:UU125)+1,$G$4:$EH$9,UV$14,0)*$D125,IF($C125=UV$17,$G$9*$D125,""))</f>
        <v/>
      </c>
      <c r="UW125" s="34" t="str">
        <f>IF(UV125&lt;&gt;"",HLOOKUP(COUNT($RV125:UV125)+1,$G$4:$EH$9,UW$14,0)*$D125,IF($C125=UW$17,$G$9*$D125,""))</f>
        <v/>
      </c>
      <c r="UX125" s="34" t="str">
        <f>IF(UW125&lt;&gt;"",HLOOKUP(COUNT($RV125:UW125)+1,$G$4:$EH$9,UX$14,0)*$D125,IF($C125=UX$17,$G$9*$D125,""))</f>
        <v/>
      </c>
      <c r="UY125" s="34" t="str">
        <f>IF(UX125&lt;&gt;"",HLOOKUP(COUNT($RV125:UX125)+1,$G$4:$EH$9,UY$14,0)*$D125,IF($C125=UY$17,$G$9*$D125,""))</f>
        <v/>
      </c>
      <c r="UZ125" s="34" t="str">
        <f>IF(UY125&lt;&gt;"",HLOOKUP(COUNT($RV125:UY125)+1,$G$4:$EH$9,UZ$14,0)*$D125,IF($C125=UZ$17,$G$9*$D125,""))</f>
        <v/>
      </c>
      <c r="VA125" s="34" t="str">
        <f>IF(UZ125&lt;&gt;"",HLOOKUP(COUNT($RV125:UZ125)+1,$G$4:$EH$9,VA$14,0)*$D125,IF($C125=VA$17,$G$9*$D125,""))</f>
        <v/>
      </c>
      <c r="VB125" s="34" t="str">
        <f>IF(VA125&lt;&gt;"",HLOOKUP(COUNT($RV125:VA125)+1,$G$4:$EH$9,VB$14,0)*$D125,IF($C125=VB$17,$G$9*$D125,""))</f>
        <v/>
      </c>
      <c r="VC125" s="34" t="str">
        <f>IF(VB125&lt;&gt;"",HLOOKUP(COUNT($RV125:VB125)+1,$G$4:$EH$9,VC$14,0)*$D125,IF($C125=VC$17,$G$9*$D125,""))</f>
        <v/>
      </c>
      <c r="VD125" s="34" t="str">
        <f>IF(VC125&lt;&gt;"",HLOOKUP(COUNT($RV125:VC125)+1,$G$4:$EH$9,VD$14,0)*$D125,IF($C125=VD$17,$G$9*$D125,""))</f>
        <v/>
      </c>
      <c r="VE125" s="34" t="str">
        <f>IF(VD125&lt;&gt;"",HLOOKUP(COUNT($RV125:VD125)+1,$G$4:$EH$9,VE$14,0)*$D125,IF($C125=VE$17,$G$9*$D125,""))</f>
        <v/>
      </c>
      <c r="VF125" s="34" t="str">
        <f>IF(VE125&lt;&gt;"",HLOOKUP(COUNT($RV125:VE125)+1,$G$4:$EH$9,VF$14,0)*$D125,IF($C125=VF$17,$G$9*$D125,""))</f>
        <v/>
      </c>
      <c r="VG125" s="34" t="str">
        <f>IF(VF125&lt;&gt;"",HLOOKUP(COUNT($RV125:VF125)+1,$G$4:$EH$9,VG$14,0)*$D125,IF($C125=VG$17,$G$9*$D125,""))</f>
        <v/>
      </c>
      <c r="VH125" s="34" t="str">
        <f>IF(VG125&lt;&gt;"",HLOOKUP(COUNT($RV125:VG125)+1,$G$4:$EH$9,VH$14,0)*$D125,IF($C125=VH$17,$G$9*$D125,""))</f>
        <v/>
      </c>
      <c r="VI125" s="34" t="str">
        <f>IF(VH125&lt;&gt;"",HLOOKUP(COUNT($RV125:VH125)+1,$G$4:$EH$9,VI$14,0)*$D125,IF($C125=VI$17,$G$9*$D125,""))</f>
        <v/>
      </c>
      <c r="VJ125" s="34" t="str">
        <f>IF(VI125&lt;&gt;"",HLOOKUP(COUNT($RV125:VI125)+1,$G$4:$EH$9,VJ$14,0)*$D125,IF($C125=VJ$17,$G$9*$D125,""))</f>
        <v/>
      </c>
      <c r="VK125" s="34" t="str">
        <f>IF(VJ125&lt;&gt;"",HLOOKUP(COUNT($RV125:VJ125)+1,$G$4:$EH$9,VK$14,0)*$D125,IF($C125=VK$17,$G$9*$D125,""))</f>
        <v/>
      </c>
      <c r="VL125" s="34" t="str">
        <f>IF(VK125&lt;&gt;"",HLOOKUP(COUNT($RV125:VK125)+1,$G$4:$EH$9,VL$14,0)*$D125,IF($C125=VL$17,$G$9*$D125,""))</f>
        <v/>
      </c>
      <c r="VM125" s="34" t="str">
        <f>IF(VL125&lt;&gt;"",HLOOKUP(COUNT($RV125:VL125)+1,$G$4:$EH$9,VM$14,0)*$D125,IF($C125=VM$17,$G$9*$D125,""))</f>
        <v/>
      </c>
      <c r="VN125" s="34" t="str">
        <f>IF(VM125&lt;&gt;"",HLOOKUP(COUNT($RV125:VM125)+1,$G$4:$EH$9,VN$14,0)*$D125,IF($C125=VN$17,$G$9*$D125,""))</f>
        <v/>
      </c>
      <c r="VO125" s="34" t="str">
        <f>IF(VN125&lt;&gt;"",HLOOKUP(COUNT($RV125:VN125)+1,$G$4:$EH$9,VO$14,0)*$D125,IF($C125=VO$17,$G$9*$D125,""))</f>
        <v/>
      </c>
      <c r="VP125" s="34" t="str">
        <f>IF(VO125&lt;&gt;"",HLOOKUP(COUNT($RV125:VO125)+1,$G$4:$EH$9,VP$14,0)*$D125,IF($C125=VP$17,$G$9*$D125,""))</f>
        <v/>
      </c>
      <c r="VQ125" s="34" t="str">
        <f>IF(VP125&lt;&gt;"",HLOOKUP(COUNT($RV125:VP125)+1,$G$4:$EH$9,VQ$14,0)*$D125,IF($C125=VQ$17,$G$9*$D125,""))</f>
        <v/>
      </c>
      <c r="VR125" s="34" t="str">
        <f>IF(VQ125&lt;&gt;"",HLOOKUP(COUNT($RV125:VQ125)+1,$G$4:$EH$9,VR$14,0)*$D125,IF($C125=VR$17,$G$9*$D125,""))</f>
        <v/>
      </c>
      <c r="VS125" s="34" t="str">
        <f>IF(VR125&lt;&gt;"",HLOOKUP(COUNT($RV125:VR125)+1,$G$4:$EH$9,VS$14,0)*$D125,IF($C125=VS$17,$G$9*$D125,""))</f>
        <v/>
      </c>
      <c r="VT125" s="34" t="str">
        <f>IF(VS125&lt;&gt;"",HLOOKUP(COUNT($RV125:VS125)+1,$G$4:$EH$9,VT$14,0)*$D125,IF($C125=VT$17,$G$9*$D125,""))</f>
        <v/>
      </c>
      <c r="VU125" s="34" t="str">
        <f>IF(VT125&lt;&gt;"",HLOOKUP(COUNT($RV125:VT125)+1,$G$4:$EH$9,VU$14,0)*$D125,IF($C125=VU$17,$G$9*$D125,""))</f>
        <v/>
      </c>
      <c r="VV125" s="34" t="str">
        <f>IF(VU125&lt;&gt;"",HLOOKUP(COUNT($RV125:VU125)+1,$G$4:$EH$9,VV$14,0)*$D125,IF($C125=VV$17,$G$9*$D125,""))</f>
        <v/>
      </c>
      <c r="VW125" s="34" t="str">
        <f>IF(VV125&lt;&gt;"",HLOOKUP(COUNT($RV125:VV125)+1,$G$4:$EH$9,VW$14,0)*$D125,IF($C125=VW$17,$G$9*$D125,""))</f>
        <v/>
      </c>
      <c r="VX125" s="34" t="str">
        <f>IF(VW125&lt;&gt;"",HLOOKUP(COUNT($RV125:VW125)+1,$G$4:$EH$9,VX$14,0)*$D125,IF($C125=VX$17,$G$9*$D125,""))</f>
        <v/>
      </c>
      <c r="VY125" s="34">
        <f>IF(VX125&lt;&gt;"",HLOOKUP(COUNT($RV125:VX125)+1,$G$4:$EH$9,VY$14,0)*$D125,IF($C125=VY$17,$G$9*$D125,""))</f>
        <v>14500</v>
      </c>
      <c r="VZ125" s="34">
        <f>IF(VY125&lt;&gt;"",HLOOKUP(COUNT($RV125:VY125)+1,$G$4:$EH$9,VZ$14,0)*$D125,IF($C125=VZ$17,$G$9*$D125,""))</f>
        <v>0</v>
      </c>
      <c r="WA125" s="34">
        <f>IF(VZ125&lt;&gt;"",HLOOKUP(COUNT($RV125:VZ125)+1,$G$4:$EH$9,WA$14,0)*$D125,IF($C125=WA$17,$G$9*$D125,""))</f>
        <v>0</v>
      </c>
      <c r="WB125" s="34">
        <f>IF(WA125&lt;&gt;"",HLOOKUP(COUNT($RV125:WA125)+1,$G$4:$EH$9,WB$14,0)*$D125,IF($C125=WB$17,$G$9*$D125,""))</f>
        <v>0</v>
      </c>
      <c r="WC125" s="34">
        <f>IF(WB125&lt;&gt;"",HLOOKUP(COUNT($RV125:WB125)+1,$G$4:$EH$9,WC$14,0)*$D125,IF($C125=WC$17,$G$9*$D125,""))</f>
        <v>0</v>
      </c>
      <c r="WD125" s="34">
        <f>IF(WC125&lt;&gt;"",HLOOKUP(COUNT($RV125:WC125)+1,$G$4:$EH$9,WD$14,0)*$D125,IF($C125=WD$17,$G$9*$D125,""))</f>
        <v>0</v>
      </c>
      <c r="WE125" s="34">
        <f>IF(WD125&lt;&gt;"",HLOOKUP(COUNT($RV125:WD125)+1,$G$4:$EH$9,WE$14,0)*$D125,IF($C125=WE$17,$G$9*$D125,""))</f>
        <v>0</v>
      </c>
      <c r="WF125" s="34">
        <f>IF(WE125&lt;&gt;"",HLOOKUP(COUNT($RV125:WE125)+1,$G$4:$EH$9,WF$14,0)*$D125,IF($C125=WF$17,$G$9*$D125,""))</f>
        <v>0</v>
      </c>
      <c r="WG125" s="34">
        <f>IF(WF125&lt;&gt;"",HLOOKUP(COUNT($RV125:WF125)+1,$G$4:$EH$9,WG$14,0)*$D125,IF($C125=WG$17,$G$9*$D125,""))</f>
        <v>0</v>
      </c>
      <c r="WH125" s="34">
        <f>IF(WG125&lt;&gt;"",HLOOKUP(COUNT($RV125:WG125)+1,$G$4:$EH$9,WH$14,0)*$D125,IF($C125=WH$17,$G$9*$D125,""))</f>
        <v>0</v>
      </c>
      <c r="WI125" s="34">
        <f>IF(WH125&lt;&gt;"",HLOOKUP(COUNT($RV125:WH125)+1,$G$4:$EH$9,WI$14,0)*$D125,IF($C125=WI$17,$G$9*$D125,""))</f>
        <v>0</v>
      </c>
      <c r="WJ125" s="34">
        <f>IF(WI125&lt;&gt;"",HLOOKUP(COUNT($RV125:WI125)+1,$G$4:$EH$9,WJ$14,0)*$D125,IF($C125=WJ$17,$G$9*$D125,""))</f>
        <v>0</v>
      </c>
      <c r="WK125" s="34">
        <f>IF(WJ125&lt;&gt;"",HLOOKUP(COUNT($RV125:WJ125)+1,$G$4:$EH$9,WK$14,0)*$D125,IF($C125=WK$17,$G$9*$D125,""))</f>
        <v>0</v>
      </c>
      <c r="WL125" s="34">
        <f>IF(WK125&lt;&gt;"",HLOOKUP(COUNT($RV125:WK125)+1,$G$4:$EH$9,WL$14,0)*$D125,IF($C125=WL$17,$G$9*$D125,""))</f>
        <v>0</v>
      </c>
    </row>
    <row r="126" spans="1:610" ht="15" x14ac:dyDescent="0.2">
      <c r="A126" s="25">
        <f t="shared" si="913"/>
        <v>12</v>
      </c>
      <c r="B126" s="1328" t="s">
        <v>90</v>
      </c>
      <c r="C126" s="62">
        <f t="shared" si="912"/>
        <v>108</v>
      </c>
      <c r="D126" s="30">
        <f>VLOOKUP(B126,Premissas!$R$8:$AD$18,(Histograma!A126+1),0)</f>
        <v>5</v>
      </c>
      <c r="E126" s="885">
        <f>Premissas!AF17+E114</f>
        <v>140</v>
      </c>
      <c r="G126" s="34" t="str">
        <f>IF(F126&lt;&gt;"",HLOOKUP(COUNT($F126:F126)+1,$G$4:$EH$8,G$14,0)*$D126,IF($C126=G$17,$G$5*$D126,""))</f>
        <v/>
      </c>
      <c r="H126" s="34" t="str">
        <f>IF(G126&lt;&gt;"",HLOOKUP(COUNT($F126:G126)+1,$G$4:$EH$8,H$14,0)*$D126,IF($C126=H$17,$G$5*$D126,""))</f>
        <v/>
      </c>
      <c r="I126" s="34" t="str">
        <f>IF(H126&lt;&gt;"",HLOOKUP(COUNT($F126:H126)+1,$G$4:$EH$8,I$14,0)*$D126,IF($C126=I$17,$G$5*$D126,""))</f>
        <v/>
      </c>
      <c r="J126" s="34" t="str">
        <f>IF(I126&lt;&gt;"",HLOOKUP(COUNT($F126:I126)+1,$G$4:$EH$8,J$14,0)*$D126,IF($C126=J$17,$G$5*$D126,""))</f>
        <v/>
      </c>
      <c r="K126" s="34" t="str">
        <f>IF(J126&lt;&gt;"",HLOOKUP(COUNT($F126:J126)+1,$G$4:$EH$8,K$14,0)*$D126,IF($C126=K$17,$G$5*$D126,""))</f>
        <v/>
      </c>
      <c r="L126" s="34" t="str">
        <f>IF(K126&lt;&gt;"",HLOOKUP(COUNT($F126:K126)+1,$G$4:$EH$8,L$14,0)*$D126,IF($C126=L$17,$G$5*$D126,""))</f>
        <v/>
      </c>
      <c r="M126" s="34" t="str">
        <f>IF(L126&lt;&gt;"",HLOOKUP(COUNT($F126:L126)+1,$G$4:$EH$8,M$14,0)*$D126,IF($C126=M$17,$G$5*$D126,""))</f>
        <v/>
      </c>
      <c r="N126" s="34" t="str">
        <f>IF(M126&lt;&gt;"",HLOOKUP(COUNT($F126:M126)+1,$G$4:$EH$8,N$14,0)*$D126,IF($C126=N$17,$G$5*$D126,""))</f>
        <v/>
      </c>
      <c r="O126" s="34" t="str">
        <f>IF(N126&lt;&gt;"",HLOOKUP(COUNT($F126:N126)+1,$G$4:$EH$8,O$14,0)*$D126,IF($C126=O$17,$G$5*$D126,""))</f>
        <v/>
      </c>
      <c r="P126" s="34" t="str">
        <f>IF(O126&lt;&gt;"",HLOOKUP(COUNT($F126:O126)+1,$G$4:$EH$8,P$14,0)*$D126,IF($C126=P$17,$G$5*$D126,""))</f>
        <v/>
      </c>
      <c r="Q126" s="34" t="str">
        <f>IF(P126&lt;&gt;"",HLOOKUP(COUNT($F126:P126)+1,$G$4:$EH$8,Q$14,0)*$D126,IF($C126=Q$17,$G$5*$D126,""))</f>
        <v/>
      </c>
      <c r="R126" s="34" t="str">
        <f>IF(Q126&lt;&gt;"",HLOOKUP(COUNT($F126:Q126)+1,$G$4:$EH$8,R$14,0)*$D126,IF($C126=R$17,$G$5*$D126,""))</f>
        <v/>
      </c>
      <c r="S126" s="34" t="str">
        <f>IF(R126&lt;&gt;"",HLOOKUP(COUNT($F126:R126)+1,$G$4:$EH$8,S$14,0)*$D126,IF($C126=S$17,$G$5*$D126,""))</f>
        <v/>
      </c>
      <c r="T126" s="34" t="str">
        <f>IF(S126&lt;&gt;"",HLOOKUP(COUNT($F126:S126)+1,$G$4:$EH$8,T$14,0)*$D126,IF($C126=T$17,$G$5*$D126,""))</f>
        <v/>
      </c>
      <c r="U126" s="34" t="str">
        <f>IF(T126&lt;&gt;"",HLOOKUP(COUNT($F126:T126)+1,$G$4:$EH$8,U$14,0)*$D126,IF($C126=U$17,$G$5*$D126,""))</f>
        <v/>
      </c>
      <c r="V126" s="34" t="str">
        <f>IF(U126&lt;&gt;"",HLOOKUP(COUNT($F126:U126)+1,$G$4:$EH$8,V$14,0)*$D126,IF($C126=V$17,$G$5*$D126,""))</f>
        <v/>
      </c>
      <c r="W126" s="34" t="str">
        <f>IF(V126&lt;&gt;"",HLOOKUP(COUNT($F126:V126)+1,$G$4:$EH$8,W$14,0)*$D126,IF($C126=W$17,$G$5*$D126,""))</f>
        <v/>
      </c>
      <c r="X126" s="34" t="str">
        <f>IF(W126&lt;&gt;"",HLOOKUP(COUNT($F126:W126)+1,$G$4:$EH$8,X$14,0)*$D126,IF($C126=X$17,$G$5*$D126,""))</f>
        <v/>
      </c>
      <c r="Y126" s="34" t="str">
        <f>IF(X126&lt;&gt;"",HLOOKUP(COUNT($F126:X126)+1,$G$4:$EH$8,Y$14,0)*$D126,IF($C126=Y$17,$G$5*$D126,""))</f>
        <v/>
      </c>
      <c r="Z126" s="34" t="str">
        <f>IF(Y126&lt;&gt;"",HLOOKUP(COUNT($F126:Y126)+1,$G$4:$EH$8,Z$14,0)*$D126,IF($C126=Z$17,$G$5*$D126,""))</f>
        <v/>
      </c>
      <c r="AA126" s="34" t="str">
        <f>IF(Z126&lt;&gt;"",HLOOKUP(COUNT($F126:Z126)+1,$G$4:$EH$8,AA$14,0)*$D126,IF($C126=AA$17,$G$5*$D126,""))</f>
        <v/>
      </c>
      <c r="AB126" s="34" t="str">
        <f>IF(AA126&lt;&gt;"",HLOOKUP(COUNT($F126:AA126)+1,$G$4:$EH$8,AB$14,0)*$D126,IF($C126=AB$17,$G$5*$D126,""))</f>
        <v/>
      </c>
      <c r="AC126" s="34" t="str">
        <f>IF(AB126&lt;&gt;"",HLOOKUP(COUNT($F126:AB126)+1,$G$4:$EH$8,AC$14,0)*$D126,IF($C126=AC$17,$G$5*$D126,""))</f>
        <v/>
      </c>
      <c r="AD126" s="34" t="str">
        <f>IF(AC126&lt;&gt;"",HLOOKUP(COUNT($F126:AC126)+1,$G$4:$EH$8,AD$14,0)*$D126,IF($C126=AD$17,$G$5*$D126,""))</f>
        <v/>
      </c>
      <c r="AE126" s="34" t="str">
        <f>IF(AD126&lt;&gt;"",HLOOKUP(COUNT($F126:AD126)+1,$G$4:$EH$8,AE$14,0)*$D126,IF($C126=AE$17,$G$5*$D126,""))</f>
        <v/>
      </c>
      <c r="AF126" s="34" t="str">
        <f>IF(AE126&lt;&gt;"",HLOOKUP(COUNT($F126:AE126)+1,$G$4:$EH$8,AF$14,0)*$D126,IF($C126=AF$17,$G$5*$D126,""))</f>
        <v/>
      </c>
      <c r="AG126" s="34" t="str">
        <f>IF(AF126&lt;&gt;"",HLOOKUP(COUNT($F126:AF126)+1,$G$4:$EH$8,AG$14,0)*$D126,IF($C126=AG$17,$G$5*$D126,""))</f>
        <v/>
      </c>
      <c r="AH126" s="34" t="str">
        <f>IF(AG126&lt;&gt;"",HLOOKUP(COUNT($F126:AG126)+1,$G$4:$EH$8,AH$14,0)*$D126,IF($C126=AH$17,$G$5*$D126,""))</f>
        <v/>
      </c>
      <c r="AI126" s="34" t="str">
        <f>IF(AH126&lt;&gt;"",HLOOKUP(COUNT($F126:AH126)+1,$G$4:$EH$8,AI$14,0)*$D126,IF($C126=AI$17,$G$5*$D126,""))</f>
        <v/>
      </c>
      <c r="AJ126" s="34" t="str">
        <f>IF(AI126&lt;&gt;"",HLOOKUP(COUNT($F126:AI126)+1,$G$4:$EH$8,AJ$14,0)*$D126,IF($C126=AJ$17,$G$5*$D126,""))</f>
        <v/>
      </c>
      <c r="AK126" s="34" t="str">
        <f>IF(AJ126&lt;&gt;"",HLOOKUP(COUNT($F126:AJ126)+1,$G$4:$EH$8,AK$14,0)*$D126,IF($C126=AK$17,$G$5*$D126,""))</f>
        <v/>
      </c>
      <c r="AL126" s="34" t="str">
        <f>IF(AK126&lt;&gt;"",HLOOKUP(COUNT($F126:AK126)+1,$G$4:$EH$8,AL$14,0)*$D126,IF($C126=AL$17,$G$5*$D126,""))</f>
        <v/>
      </c>
      <c r="AM126" s="34" t="str">
        <f>IF(AL126&lt;&gt;"",HLOOKUP(COUNT($F126:AL126)+1,$G$4:$EH$8,AM$14,0)*$D126,IF($C126=AM$17,$G$5*$D126,""))</f>
        <v/>
      </c>
      <c r="AN126" s="34" t="str">
        <f>IF(AM126&lt;&gt;"",HLOOKUP(COUNT($F126:AM126)+1,$G$4:$EH$8,AN$14,0)*$D126,IF($C126=AN$17,$G$5*$D126,""))</f>
        <v/>
      </c>
      <c r="AO126" s="34" t="str">
        <f>IF(AN126&lt;&gt;"",HLOOKUP(COUNT($F126:AN126)+1,$G$4:$EH$8,AO$14,0)*$D126,IF($C126=AO$17,$G$5*$D126,""))</f>
        <v/>
      </c>
      <c r="AP126" s="34" t="str">
        <f>IF(AO126&lt;&gt;"",HLOOKUP(COUNT($F126:AO126)+1,$G$4:$EH$8,AP$14,0)*$D126,IF($C126=AP$17,$G$5*$D126,""))</f>
        <v/>
      </c>
      <c r="AQ126" s="34" t="str">
        <f>IF(AP126&lt;&gt;"",HLOOKUP(COUNT($F126:AP126)+1,$G$4:$EH$8,AQ$14,0)*$D126,IF($C126=AQ$17,$G$5*$D126,""))</f>
        <v/>
      </c>
      <c r="AR126" s="34" t="str">
        <f>IF(AQ126&lt;&gt;"",HLOOKUP(COUNT($F126:AQ126)+1,$G$4:$EH$8,AR$14,0)*$D126,IF($C126=AR$17,$G$5*$D126,""))</f>
        <v/>
      </c>
      <c r="AS126" s="34" t="str">
        <f>IF(AR126&lt;&gt;"",HLOOKUP(COUNT($F126:AR126)+1,$G$4:$EH$8,AS$14,0)*$D126,IF($C126=AS$17,$G$5*$D126,""))</f>
        <v/>
      </c>
      <c r="AT126" s="34" t="str">
        <f>IF(AS126&lt;&gt;"",HLOOKUP(COUNT($F126:AS126)+1,$G$4:$EH$8,AT$14,0)*$D126,IF($C126=AT$17,$G$5*$D126,""))</f>
        <v/>
      </c>
      <c r="AU126" s="34" t="str">
        <f>IF(AT126&lt;&gt;"",HLOOKUP(COUNT($F126:AT126)+1,$G$4:$EH$8,AU$14,0)*$D126,IF($C126=AU$17,$G$5*$D126,""))</f>
        <v/>
      </c>
      <c r="AV126" s="34" t="str">
        <f>IF(AU126&lt;&gt;"",HLOOKUP(COUNT($F126:AU126)+1,$G$4:$EH$8,AV$14,0)*$D126,IF($C126=AV$17,$G$5*$D126,""))</f>
        <v/>
      </c>
      <c r="AW126" s="34" t="str">
        <f>IF(AV126&lt;&gt;"",HLOOKUP(COUNT($F126:AV126)+1,$G$4:$EH$8,AW$14,0)*$D126,IF($C126=AW$17,$G$5*$D126,""))</f>
        <v/>
      </c>
      <c r="AX126" s="34" t="str">
        <f>IF(AW126&lt;&gt;"",HLOOKUP(COUNT($F126:AW126)+1,$G$4:$EH$8,AX$14,0)*$D126,IF($C126=AX$17,$G$5*$D126,""))</f>
        <v/>
      </c>
      <c r="AY126" s="34" t="str">
        <f>IF(AX126&lt;&gt;"",HLOOKUP(COUNT($F126:AX126)+1,$G$4:$EH$8,AY$14,0)*$D126,IF($C126=AY$17,$G$5*$D126,""))</f>
        <v/>
      </c>
      <c r="AZ126" s="34" t="str">
        <f>IF(AY126&lt;&gt;"",HLOOKUP(COUNT($F126:AY126)+1,$G$4:$EH$8,AZ$14,0)*$D126,IF($C126=AZ$17,$G$5*$D126,""))</f>
        <v/>
      </c>
      <c r="BA126" s="34" t="str">
        <f>IF(AZ126&lt;&gt;"",HLOOKUP(COUNT($F126:AZ126)+1,$G$4:$EH$8,BA$14,0)*$D126,IF($C126=BA$17,$G$5*$D126,""))</f>
        <v/>
      </c>
      <c r="BB126" s="34" t="str">
        <f>IF(BA126&lt;&gt;"",HLOOKUP(COUNT($F126:BA126)+1,$G$4:$EH$8,BB$14,0)*$D126,IF($C126=BB$17,$G$5*$D126,""))</f>
        <v/>
      </c>
      <c r="BC126" s="34" t="str">
        <f>IF(BB126&lt;&gt;"",HLOOKUP(COUNT($F126:BB126)+1,$G$4:$EH$8,BC$14,0)*$D126,IF($C126=BC$17,$G$5*$D126,""))</f>
        <v/>
      </c>
      <c r="BD126" s="34" t="str">
        <f>IF(BC126&lt;&gt;"",HLOOKUP(COUNT($F126:BC126)+1,$G$4:$EH$8,BD$14,0)*$D126,IF($C126=BD$17,$G$5*$D126,""))</f>
        <v/>
      </c>
      <c r="BE126" s="34" t="str">
        <f>IF(BD126&lt;&gt;"",HLOOKUP(COUNT($F126:BD126)+1,$G$4:$EH$8,BE$14,0)*$D126,IF($C126=BE$17,$G$5*$D126,""))</f>
        <v/>
      </c>
      <c r="BF126" s="34" t="str">
        <f>IF(BE126&lt;&gt;"",HLOOKUP(COUNT($F126:BE126)+1,$G$4:$EH$8,BF$14,0)*$D126,IF($C126=BF$17,$G$5*$D126,""))</f>
        <v/>
      </c>
      <c r="BG126" s="34" t="str">
        <f>IF(BF126&lt;&gt;"",HLOOKUP(COUNT($F126:BF126)+1,$G$4:$EH$8,BG$14,0)*$D126,IF($C126=BG$17,$G$5*$D126,""))</f>
        <v/>
      </c>
      <c r="BH126" s="34" t="str">
        <f>IF(BG126&lt;&gt;"",HLOOKUP(COUNT($F126:BG126)+1,$G$4:$EH$8,BH$14,0)*$D126,IF($C126=BH$17,$G$5*$D126,""))</f>
        <v/>
      </c>
      <c r="BI126" s="34" t="str">
        <f>IF(BH126&lt;&gt;"",HLOOKUP(COUNT($F126:BH126)+1,$G$4:$EH$8,BI$14,0)*$D126,IF($C126=BI$17,$G$5*$D126,""))</f>
        <v/>
      </c>
      <c r="BJ126" s="34" t="str">
        <f>IF(BI126&lt;&gt;"",HLOOKUP(COUNT($F126:BI126)+1,$G$4:$EH$8,BJ$14,0)*$D126,IF($C126=BJ$17,$G$5*$D126,""))</f>
        <v/>
      </c>
      <c r="BK126" s="34" t="str">
        <f>IF(BJ126&lt;&gt;"",HLOOKUP(COUNT($F126:BJ126)+1,$G$4:$EH$8,BK$14,0)*$D126,IF($C126=BK$17,$G$5*$D126,""))</f>
        <v/>
      </c>
      <c r="BL126" s="34" t="str">
        <f>IF(BK126&lt;&gt;"",HLOOKUP(COUNT($F126:BK126)+1,$G$4:$EH$8,BL$14,0)*$D126,IF($C126=BL$17,$G$5*$D126,""))</f>
        <v/>
      </c>
      <c r="BM126" s="34" t="str">
        <f>IF(BL126&lt;&gt;"",HLOOKUP(COUNT($F126:BL126)+1,$G$4:$EH$8,BM$14,0)*$D126,IF($C126=BM$17,$G$5*$D126,""))</f>
        <v/>
      </c>
      <c r="BN126" s="34" t="str">
        <f>IF(BM126&lt;&gt;"",HLOOKUP(COUNT($F126:BM126)+1,$G$4:$EH$8,BN$14,0)*$D126,IF($C126=BN$17,$G$5*$D126,""))</f>
        <v/>
      </c>
      <c r="BO126" s="34" t="str">
        <f>IF(BN126&lt;&gt;"",HLOOKUP(COUNT($F126:BN126)+1,$G$4:$EH$8,BO$14,0)*$D126,IF($C126=BO$17,$G$5*$D126,""))</f>
        <v/>
      </c>
      <c r="BP126" s="34" t="str">
        <f>IF(BO126&lt;&gt;"",HLOOKUP(COUNT($F126:BO126)+1,$G$4:$EH$8,BP$14,0)*$D126,IF($C126=BP$17,$G$5*$D126,""))</f>
        <v/>
      </c>
      <c r="BQ126" s="34" t="str">
        <f>IF(BP126&lt;&gt;"",HLOOKUP(COUNT($F126:BP126)+1,$G$4:$EH$8,BQ$14,0)*$D126,IF($C126=BQ$17,$G$5*$D126,""))</f>
        <v/>
      </c>
      <c r="BR126" s="34" t="str">
        <f>IF(BQ126&lt;&gt;"",HLOOKUP(COUNT($F126:BQ126)+1,$G$4:$EH$8,BR$14,0)*$D126,IF($C126=BR$17,$G$5*$D126,""))</f>
        <v/>
      </c>
      <c r="BS126" s="34" t="str">
        <f>IF(BR126&lt;&gt;"",HLOOKUP(COUNT($F126:BR126)+1,$G$4:$EH$8,BS$14,0)*$D126,IF($C126=BS$17,$G$5*$D126,""))</f>
        <v/>
      </c>
      <c r="BT126" s="34" t="str">
        <f>IF(BS126&lt;&gt;"",HLOOKUP(COUNT($F126:BS126)+1,$G$4:$EH$8,BT$14,0)*$D126,IF($C126=BT$17,$G$5*$D126,""))</f>
        <v/>
      </c>
      <c r="BU126" s="34" t="str">
        <f>IF(BT126&lt;&gt;"",HLOOKUP(COUNT($F126:BT126)+1,$G$4:$EH$8,BU$14,0)*$D126,IF($C126=BU$17,$G$5*$D126,""))</f>
        <v/>
      </c>
      <c r="BV126" s="34" t="str">
        <f>IF(BU126&lt;&gt;"",HLOOKUP(COUNT($F126:BU126)+1,$G$4:$EH$8,BV$14,0)*$D126,IF($C126=BV$17,$G$5*$D126,""))</f>
        <v/>
      </c>
      <c r="BW126" s="34" t="str">
        <f>IF(BV126&lt;&gt;"",HLOOKUP(COUNT($F126:BV126)+1,$G$4:$EH$8,BW$14,0)*$D126,IF($C126=BW$17,$G$5*$D126,""))</f>
        <v/>
      </c>
      <c r="BX126" s="34" t="str">
        <f>IF(BW126&lt;&gt;"",HLOOKUP(COUNT($F126:BW126)+1,$G$4:$EH$8,BX$14,0)*$D126,IF($C126=BX$17,$G$5*$D126,""))</f>
        <v/>
      </c>
      <c r="BY126" s="34" t="str">
        <f>IF(BX126&lt;&gt;"",HLOOKUP(COUNT($F126:BX126)+1,$G$4:$EH$8,BY$14,0)*$D126,IF($C126=BY$17,$G$5*$D126,""))</f>
        <v/>
      </c>
      <c r="BZ126" s="34" t="str">
        <f>IF(BY126&lt;&gt;"",HLOOKUP(COUNT($F126:BY126)+1,$G$4:$EH$8,BZ$14,0)*$D126,IF($C126=BZ$17,$G$5*$D126,""))</f>
        <v/>
      </c>
      <c r="CA126" s="34" t="str">
        <f>IF(BZ126&lt;&gt;"",HLOOKUP(COUNT($F126:BZ126)+1,$G$4:$EH$8,CA$14,0)*$D126,IF($C126=CA$17,$G$5*$D126,""))</f>
        <v/>
      </c>
      <c r="CB126" s="34" t="str">
        <f>IF(CA126&lt;&gt;"",HLOOKUP(COUNT($F126:CA126)+1,$G$4:$EH$8,CB$14,0)*$D126,IF($C126=CB$17,$G$5*$D126,""))</f>
        <v/>
      </c>
      <c r="CC126" s="34" t="str">
        <f>IF(CB126&lt;&gt;"",HLOOKUP(COUNT($F126:CB126)+1,$G$4:$EH$8,CC$14,0)*$D126,IF($C126=CC$17,$G$5*$D126,""))</f>
        <v/>
      </c>
      <c r="CD126" s="34" t="str">
        <f>IF(CC126&lt;&gt;"",HLOOKUP(COUNT($F126:CC126)+1,$G$4:$EH$8,CD$14,0)*$D126,IF($C126=CD$17,$G$5*$D126,""))</f>
        <v/>
      </c>
      <c r="CE126" s="34" t="str">
        <f>IF(CD126&lt;&gt;"",HLOOKUP(COUNT($F126:CD126)+1,$G$4:$EH$8,CE$14,0)*$D126,IF($C126=CE$17,$G$5*$D126,""))</f>
        <v/>
      </c>
      <c r="CF126" s="34" t="str">
        <f>IF(CE126&lt;&gt;"",HLOOKUP(COUNT($F126:CE126)+1,$G$4:$EH$8,CF$14,0)*$D126,IF($C126=CF$17,$G$5*$D126,""))</f>
        <v/>
      </c>
      <c r="CG126" s="34" t="str">
        <f>IF(CF126&lt;&gt;"",HLOOKUP(COUNT($F126:CF126)+1,$G$4:$EH$8,CG$14,0)*$D126,IF($C126=CG$17,$G$5*$D126,""))</f>
        <v/>
      </c>
      <c r="CH126" s="34" t="str">
        <f>IF(CG126&lt;&gt;"",HLOOKUP(COUNT($F126:CG126)+1,$G$4:$EH$8,CH$14,0)*$D126,IF($C126=CH$17,$G$5*$D126,""))</f>
        <v/>
      </c>
      <c r="CI126" s="34" t="str">
        <f>IF(CH126&lt;&gt;"",HLOOKUP(COUNT($F126:CH126)+1,$G$4:$EH$8,CI$14,0)*$D126,IF($C126=CI$17,$G$5*$D126,""))</f>
        <v/>
      </c>
      <c r="CJ126" s="34" t="str">
        <f>IF(CI126&lt;&gt;"",HLOOKUP(COUNT($F126:CI126)+1,$G$4:$EH$8,CJ$14,0)*$D126,IF($C126=CJ$17,$G$5*$D126,""))</f>
        <v/>
      </c>
      <c r="CK126" s="34" t="str">
        <f>IF(CJ126&lt;&gt;"",HLOOKUP(COUNT($F126:CJ126)+1,$G$4:$EH$8,CK$14,0)*$D126,IF($C126=CK$17,$G$5*$D126,""))</f>
        <v/>
      </c>
      <c r="CL126" s="34" t="str">
        <f>IF(CK126&lt;&gt;"",HLOOKUP(COUNT($F126:CK126)+1,$G$4:$EH$8,CL$14,0)*$D126,IF($C126=CL$17,$G$5*$D126,""))</f>
        <v/>
      </c>
      <c r="CM126" s="34" t="str">
        <f>IF(CL126&lt;&gt;"",HLOOKUP(COUNT($F126:CL126)+1,$G$4:$EH$8,CM$14,0)*$D126,IF($C126=CM$17,$G$5*$D126,""))</f>
        <v/>
      </c>
      <c r="CN126" s="34" t="str">
        <f>IF(CM126&lt;&gt;"",HLOOKUP(COUNT($F126:CM126)+1,$G$4:$EH$8,CN$14,0)*$D126,IF($C126=CN$17,$G$5*$D126,""))</f>
        <v/>
      </c>
      <c r="CO126" s="34" t="str">
        <f>IF(CN126&lt;&gt;"",HLOOKUP(COUNT($F126:CN126)+1,$G$4:$EH$8,CO$14,0)*$D126,IF($C126=CO$17,$G$5*$D126,""))</f>
        <v/>
      </c>
      <c r="CP126" s="34" t="str">
        <f>IF(CO126&lt;&gt;"",HLOOKUP(COUNT($F126:CO126)+1,$G$4:$EH$8,CP$14,0)*$D126,IF($C126=CP$17,$G$5*$D126,""))</f>
        <v/>
      </c>
      <c r="CQ126" s="34" t="str">
        <f>IF(CP126&lt;&gt;"",HLOOKUP(COUNT($F126:CP126)+1,$G$4:$EH$8,CQ$14,0)*$D126,IF($C126=CQ$17,$G$5*$D126,""))</f>
        <v/>
      </c>
      <c r="CR126" s="34" t="str">
        <f>IF(CQ126&lt;&gt;"",HLOOKUP(COUNT($F126:CQ126)+1,$G$4:$EH$8,CR$14,0)*$D126,IF($C126=CR$17,$G$5*$D126,""))</f>
        <v/>
      </c>
      <c r="CS126" s="34" t="str">
        <f>IF(CR126&lt;&gt;"",HLOOKUP(COUNT($F126:CR126)+1,$G$4:$EH$8,CS$14,0)*$D126,IF($C126=CS$17,$G$5*$D126,""))</f>
        <v/>
      </c>
      <c r="CT126" s="34" t="str">
        <f>IF(CS126&lt;&gt;"",HLOOKUP(COUNT($F126:CS126)+1,$G$4:$EH$8,CT$14,0)*$D126,IF($C126=CT$17,$G$5*$D126,""))</f>
        <v/>
      </c>
      <c r="CU126" s="34" t="str">
        <f>IF(CT126&lt;&gt;"",HLOOKUP(COUNT($F126:CT126)+1,$G$4:$EH$8,CU$14,0)*$D126,IF($C126=CU$17,$G$5*$D126,""))</f>
        <v/>
      </c>
      <c r="CV126" s="34" t="str">
        <f>IF(CU126&lt;&gt;"",HLOOKUP(COUNT($F126:CU126)+1,$G$4:$EH$8,CV$14,0)*$D126,IF($C126=CV$17,$G$5*$D126,""))</f>
        <v/>
      </c>
      <c r="CW126" s="34" t="str">
        <f>IF(CV126&lt;&gt;"",HLOOKUP(COUNT($F126:CV126)+1,$G$4:$EH$8,CW$14,0)*$D126,IF($C126=CW$17,$G$5*$D126,""))</f>
        <v/>
      </c>
      <c r="CX126" s="34" t="str">
        <f>IF(CW126&lt;&gt;"",HLOOKUP(COUNT($F126:CW126)+1,$G$4:$EH$8,CX$14,0)*$D126,IF($C126=CX$17,$G$5*$D126,""))</f>
        <v/>
      </c>
      <c r="CY126" s="34" t="str">
        <f>IF(CX126&lt;&gt;"",HLOOKUP(COUNT($F126:CX126)+1,$G$4:$EH$8,CY$14,0)*$D126,IF($C126=CY$17,$G$5*$D126,""))</f>
        <v/>
      </c>
      <c r="CZ126" s="34" t="str">
        <f>IF(CY126&lt;&gt;"",HLOOKUP(COUNT($F126:CY126)+1,$G$4:$EH$8,CZ$14,0)*$D126,IF($C126=CZ$17,$G$5*$D126,""))</f>
        <v/>
      </c>
      <c r="DA126" s="34" t="str">
        <f>IF(CZ126&lt;&gt;"",HLOOKUP(COUNT($F126:CZ126)+1,$G$4:$EH$8,DA$14,0)*$D126,IF($C126=DA$17,$G$5*$D126,""))</f>
        <v/>
      </c>
      <c r="DB126" s="34" t="str">
        <f>IF(DA126&lt;&gt;"",HLOOKUP(COUNT($F126:DA126)+1,$G$4:$EH$8,DB$14,0)*$D126,IF($C126=DB$17,$G$5*$D126,""))</f>
        <v/>
      </c>
      <c r="DC126" s="34" t="str">
        <f>IF(DB126&lt;&gt;"",HLOOKUP(COUNT($F126:DB126)+1,$G$4:$EH$8,DC$14,0)*$D126,IF($C126=DC$17,$G$5*$D126,""))</f>
        <v/>
      </c>
      <c r="DD126" s="34" t="str">
        <f>IF(DC126&lt;&gt;"",HLOOKUP(COUNT($F126:DC126)+1,$G$4:$EH$8,DD$14,0)*$D126,IF($C126=DD$17,$G$5*$D126,""))</f>
        <v/>
      </c>
      <c r="DE126" s="34" t="str">
        <f>IF(DD126&lt;&gt;"",HLOOKUP(COUNT($F126:DD126)+1,$G$4:$EH$8,DE$14,0)*$D126,IF($C126=DE$17,$G$5*$D126,""))</f>
        <v/>
      </c>
      <c r="DF126" s="34" t="str">
        <f>IF(DE126&lt;&gt;"",HLOOKUP(COUNT($F126:DE126)+1,$G$4:$EH$8,DF$14,0)*$D126,IF($C126=DF$17,$G$5*$D126,""))</f>
        <v/>
      </c>
      <c r="DG126" s="34" t="str">
        <f>IF(DF126&lt;&gt;"",HLOOKUP(COUNT($F126:DF126)+1,$G$4:$EH$8,DG$14,0)*$D126,IF($C126=DG$17,$G$5*$D126,""))</f>
        <v/>
      </c>
      <c r="DH126" s="34" t="str">
        <f>IF(DG126&lt;&gt;"",HLOOKUP(COUNT($F126:DG126)+1,$G$4:$EH$8,DH$14,0)*$D126,IF($C126=DH$17,$G$5*$D126,""))</f>
        <v/>
      </c>
      <c r="DI126" s="34" t="str">
        <f>IF(DH126&lt;&gt;"",HLOOKUP(COUNT($F126:DH126)+1,$G$4:$EH$8,DI$14,0)*$D126,IF($C126=DI$17,$G$5*$D126,""))</f>
        <v/>
      </c>
      <c r="DJ126" s="34">
        <f>IF(DI126&lt;&gt;"",HLOOKUP(COUNT($F126:DI126)+1,$G$4:$EH$8,DJ$14,0)*$D126,IF($C126=DJ$17,$G$5*$D126,""))</f>
        <v>0</v>
      </c>
      <c r="DK126" s="34">
        <f>IF(DJ126&lt;&gt;"",HLOOKUP(COUNT($F126:DJ126)+1,$G$4:$EH$8,DK$14,0)*$D126,IF($C126=DK$17,$G$5*$D126,""))</f>
        <v>0</v>
      </c>
      <c r="DL126" s="34" t="e">
        <f>IF(DK126&lt;&gt;"",HLOOKUP(COUNT($F126:DK126)+1,$G$4:$EH$8,DL$14,0)*$D126,IF($C126=DL$17,$G$5*$D126,""))</f>
        <v>#VALUE!</v>
      </c>
      <c r="DM126" s="34" t="e">
        <f>IF(DL126&lt;&gt;"",HLOOKUP(COUNT($F126:DL126)+1,$G$4:$EH$8,DM$14,0)*$D126,IF($C126=DM$17,$G$5*$D126,""))</f>
        <v>#VALUE!</v>
      </c>
      <c r="DN126" s="34" t="e">
        <f>IF(DM126&lt;&gt;"",HLOOKUP(COUNT($F126:DM126)+1,$G$4:$EH$8,DN$14,0)*$D126,IF($C126=DN$17,$G$5*$D126,""))</f>
        <v>#VALUE!</v>
      </c>
      <c r="DO126" s="34" t="e">
        <f>IF(DN126&lt;&gt;"",HLOOKUP(COUNT($F126:DN126)+1,$G$4:$EH$8,DO$14,0)*$D126,IF($C126=DO$17,$G$5*$D126,""))</f>
        <v>#VALUE!</v>
      </c>
      <c r="DP126" s="34" t="e">
        <f>IF(DO126&lt;&gt;"",HLOOKUP(COUNT($F126:DO126)+1,$G$4:$EH$8,DP$14,0)*$D126,IF($C126=DP$17,$G$5*$D126,""))</f>
        <v>#VALUE!</v>
      </c>
      <c r="DQ126" s="34" t="e">
        <f>IF(DP126&lt;&gt;"",HLOOKUP(COUNT($F126:DP126)+1,$G$4:$EH$8,DQ$14,0)*$D126,IF($C126=DQ$17,$G$5*$D126,""))</f>
        <v>#VALUE!</v>
      </c>
      <c r="DR126" s="34" t="e">
        <f>IF(DQ126&lt;&gt;"",HLOOKUP(COUNT($F126:DQ126)+1,$G$4:$EH$8,DR$14,0)*$D126,IF($C126=DR$17,$G$5*$D126,""))</f>
        <v>#VALUE!</v>
      </c>
      <c r="DS126" s="34" t="e">
        <f>IF(DR126&lt;&gt;"",HLOOKUP(COUNT($F126:DR126)+1,$G$4:$EH$8,DS$14,0)*$D126,IF($C126=DS$17,$G$5*$D126,""))</f>
        <v>#VALUE!</v>
      </c>
      <c r="DT126" s="34" t="e">
        <f>IF(DS126&lt;&gt;"",HLOOKUP(COUNT($F126:DS126)+1,$G$4:$EH$8,DT$14,0)*$D126,IF($C126=DT$17,$G$5*$D126,""))</f>
        <v>#VALUE!</v>
      </c>
      <c r="DU126" s="34" t="e">
        <f>IF(DT126&lt;&gt;"",HLOOKUP(COUNT($F126:DT126)+1,$G$4:$EH$8,DU$14,0)*$D126,IF($C126=DU$17,$G$5*$D126,""))</f>
        <v>#VALUE!</v>
      </c>
      <c r="DV126" s="34" t="e">
        <f>IF(DU126&lt;&gt;"",HLOOKUP(COUNT($F126:DU126)+1,$G$4:$EH$8,DV$14,0)*$D126,IF($C126=DV$17,$G$5*$D126,""))</f>
        <v>#VALUE!</v>
      </c>
      <c r="DX126" s="34" t="str">
        <f>IF(DW126&lt;&gt;"",HLOOKUP(COUNT($DW126:DW126)+1,$G$4:$CX$8,DX$14,0)*$D126,IF($C126=DX$17,$G$6*$D126,""))</f>
        <v/>
      </c>
      <c r="DY126" s="34" t="str">
        <f>IF(DX126&lt;&gt;"",HLOOKUP(COUNT($DW126:DX126)+1,$G$4:$CX$8,DY$14,0)*$D126,IF($C126=DY$17,$G$6*$D126,""))</f>
        <v/>
      </c>
      <c r="DZ126" s="34" t="str">
        <f>IF(DY126&lt;&gt;"",HLOOKUP(COUNT($DW126:DY126)+1,$G$4:$CX$8,DZ$14,0)*$D126,IF($C126=DZ$17,$G$6*$D126,""))</f>
        <v/>
      </c>
      <c r="EA126" s="34" t="str">
        <f>IF(DZ126&lt;&gt;"",HLOOKUP(COUNT($DW126:DZ126)+1,$G$4:$CX$8,EA$14,0)*$D126,IF($C126=EA$17,$G$6*$D126,""))</f>
        <v/>
      </c>
      <c r="EB126" s="34" t="str">
        <f>IF(EA126&lt;&gt;"",HLOOKUP(COUNT($DW126:EA126)+1,$G$4:$CX$8,EB$14,0)*$D126,IF($C126=EB$17,$G$6*$D126,""))</f>
        <v/>
      </c>
      <c r="EC126" s="34" t="str">
        <f>IF(EB126&lt;&gt;"",HLOOKUP(COUNT($DW126:EB126)+1,$G$4:$CX$8,EC$14,0)*$D126,IF($C126=EC$17,$G$6*$D126,""))</f>
        <v/>
      </c>
      <c r="ED126" s="34" t="str">
        <f>IF(EC126&lt;&gt;"",HLOOKUP(COUNT($DW126:EC126)+1,$G$4:$CX$8,ED$14,0)*$D126,IF($C126=ED$17,$G$6*$D126,""))</f>
        <v/>
      </c>
      <c r="EE126" s="34" t="str">
        <f>IF(ED126&lt;&gt;"",HLOOKUP(COUNT($DW126:ED126)+1,$G$4:$CX$8,EE$14,0)*$D126,IF($C126=EE$17,$G$6*$D126,""))</f>
        <v/>
      </c>
      <c r="EF126" s="34" t="str">
        <f>IF(EE126&lt;&gt;"",HLOOKUP(COUNT($DW126:EE126)+1,$G$4:$CX$8,EF$14,0)*$D126,IF($C126=EF$17,$G$6*$D126,""))</f>
        <v/>
      </c>
      <c r="EG126" s="34" t="str">
        <f>IF(EF126&lt;&gt;"",HLOOKUP(COUNT($DW126:EF126)+1,$G$4:$CX$8,EG$14,0)*$D126,IF($C126=EG$17,$G$6*$D126,""))</f>
        <v/>
      </c>
      <c r="EH126" s="34" t="str">
        <f>IF(EG126&lt;&gt;"",HLOOKUP(COUNT($DW126:EG126)+1,$G$4:$CX$8,EH$14,0)*$D126,IF($C126=EH$17,$G$6*$D126,""))</f>
        <v/>
      </c>
      <c r="EI126" s="34" t="str">
        <f>IF(EH126&lt;&gt;"",HLOOKUP(COUNT($DW126:EH126)+1,$G$4:$CX$8,EI$14,0)*$D126,IF($C126=EI$17,$G$6*$D126,""))</f>
        <v/>
      </c>
      <c r="EJ126" s="34" t="str">
        <f>IF(EI126&lt;&gt;"",HLOOKUP(COUNT($DW126:EI126)+1,$G$4:$CX$8,EJ$14,0)*$D126,IF($C126=EJ$17,$G$6*$D126,""))</f>
        <v/>
      </c>
      <c r="EK126" s="34" t="str">
        <f>IF(EJ126&lt;&gt;"",HLOOKUP(COUNT($DW126:EJ126)+1,$G$4:$CX$8,EK$14,0)*$D126,IF($C126=EK$17,$G$6*$D126,""))</f>
        <v/>
      </c>
      <c r="EL126" s="34" t="str">
        <f>IF(EK126&lt;&gt;"",HLOOKUP(COUNT($DW126:EK126)+1,$G$4:$CX$8,EL$14,0)*$D126,IF($C126=EL$17,$G$6*$D126,""))</f>
        <v/>
      </c>
      <c r="EM126" s="34" t="str">
        <f>IF(EL126&lt;&gt;"",HLOOKUP(COUNT($DW126:EL126)+1,$G$4:$CX$8,EM$14,0)*$D126,IF($C126=EM$17,$G$6*$D126,""))</f>
        <v/>
      </c>
      <c r="EN126" s="34" t="str">
        <f>IF(EM126&lt;&gt;"",HLOOKUP(COUNT($DW126:EM126)+1,$G$4:$CX$8,EN$14,0)*$D126,IF($C126=EN$17,$G$6*$D126,""))</f>
        <v/>
      </c>
      <c r="EO126" s="34" t="str">
        <f>IF(EN126&lt;&gt;"",HLOOKUP(COUNT($DW126:EN126)+1,$G$4:$CX$8,EO$14,0)*$D126,IF($C126=EO$17,$G$6*$D126,""))</f>
        <v/>
      </c>
      <c r="EP126" s="34" t="str">
        <f>IF(EO126&lt;&gt;"",HLOOKUP(COUNT($DW126:EO126)+1,$G$4:$CX$8,EP$14,0)*$D126,IF($C126=EP$17,$G$6*$D126,""))</f>
        <v/>
      </c>
      <c r="EQ126" s="34" t="str">
        <f>IF(EP126&lt;&gt;"",HLOOKUP(COUNT($DW126:EP126)+1,$G$4:$CX$8,EQ$14,0)*$D126,IF($C126=EQ$17,$G$6*$D126,""))</f>
        <v/>
      </c>
      <c r="ER126" s="34" t="str">
        <f>IF(EQ126&lt;&gt;"",HLOOKUP(COUNT($DW126:EQ126)+1,$G$4:$CX$8,ER$14,0)*$D126,IF($C126=ER$17,$G$6*$D126,""))</f>
        <v/>
      </c>
      <c r="ES126" s="34" t="str">
        <f>IF(ER126&lt;&gt;"",HLOOKUP(COUNT($DW126:ER126)+1,$G$4:$CX$8,ES$14,0)*$D126,IF($C126=ES$17,$G$6*$D126,""))</f>
        <v/>
      </c>
      <c r="ET126" s="34" t="str">
        <f>IF(ES126&lt;&gt;"",HLOOKUP(COUNT($DW126:ES126)+1,$G$4:$CX$8,ET$14,0)*$D126,IF($C126=ET$17,$G$6*$D126,""))</f>
        <v/>
      </c>
      <c r="EU126" s="34" t="str">
        <f>IF(ET126&lt;&gt;"",HLOOKUP(COUNT($DW126:ET126)+1,$G$4:$CX$8,EU$14,0)*$D126,IF($C126=EU$17,$G$6*$D126,""))</f>
        <v/>
      </c>
      <c r="EV126" s="34" t="str">
        <f>IF(EU126&lt;&gt;"",HLOOKUP(COUNT($DW126:EU126)+1,$G$4:$CX$8,EV$14,0)*$D126,IF($C126=EV$17,$G$6*$D126,""))</f>
        <v/>
      </c>
      <c r="EW126" s="34" t="str">
        <f>IF(EV126&lt;&gt;"",HLOOKUP(COUNT($DW126:EV126)+1,$G$4:$CX$8,EW$14,0)*$D126,IF($C126=EW$17,$G$6*$D126,""))</f>
        <v/>
      </c>
      <c r="EX126" s="34" t="str">
        <f>IF(EW126&lt;&gt;"",HLOOKUP(COUNT($DW126:EW126)+1,$G$4:$CX$8,EX$14,0)*$D126,IF($C126=EX$17,$G$6*$D126,""))</f>
        <v/>
      </c>
      <c r="EY126" s="34" t="str">
        <f>IF(EX126&lt;&gt;"",HLOOKUP(COUNT($DW126:EX126)+1,$G$4:$CX$8,EY$14,0)*$D126,IF($C126=EY$17,$G$6*$D126,""))</f>
        <v/>
      </c>
      <c r="EZ126" s="34" t="str">
        <f>IF(EY126&lt;&gt;"",HLOOKUP(COUNT($DW126:EY126)+1,$G$4:$CX$8,EZ$14,0)*$D126,IF($C126=EZ$17,$G$6*$D126,""))</f>
        <v/>
      </c>
      <c r="FA126" s="34" t="str">
        <f>IF(EZ126&lt;&gt;"",HLOOKUP(COUNT($DW126:EZ126)+1,$G$4:$CX$8,FA$14,0)*$D126,IF($C126=FA$17,$G$6*$D126,""))</f>
        <v/>
      </c>
      <c r="FB126" s="34" t="str">
        <f>IF(FA126&lt;&gt;"",HLOOKUP(COUNT($DW126:FA126)+1,$G$4:$CX$8,FB$14,0)*$D126,IF($C126=FB$17,$G$6*$D126,""))</f>
        <v/>
      </c>
      <c r="FC126" s="34" t="str">
        <f>IF(FB126&lt;&gt;"",HLOOKUP(COUNT($DW126:FB126)+1,$G$4:$CX$8,FC$14,0)*$D126,IF($C126=FC$17,$G$6*$D126,""))</f>
        <v/>
      </c>
      <c r="FD126" s="34" t="str">
        <f>IF(FC126&lt;&gt;"",HLOOKUP(COUNT($DW126:FC126)+1,$G$4:$CX$8,FD$14,0)*$D126,IF($C126=FD$17,$G$6*$D126,""))</f>
        <v/>
      </c>
      <c r="FE126" s="34" t="str">
        <f>IF(FD126&lt;&gt;"",HLOOKUP(COUNT($DW126:FD126)+1,$G$4:$CX$8,FE$14,0)*$D126,IF($C126=FE$17,$G$6*$D126,""))</f>
        <v/>
      </c>
      <c r="FF126" s="34" t="str">
        <f>IF(FE126&lt;&gt;"",HLOOKUP(COUNT($DW126:FE126)+1,$G$4:$CX$8,FF$14,0)*$D126,IF($C126=FF$17,$G$6*$D126,""))</f>
        <v/>
      </c>
      <c r="FG126" s="34" t="str">
        <f>IF(FF126&lt;&gt;"",HLOOKUP(COUNT($DW126:FF126)+1,$G$4:$CX$8,FG$14,0)*$D126,IF($C126=FG$17,$G$6*$D126,""))</f>
        <v/>
      </c>
      <c r="FH126" s="34" t="str">
        <f>IF(FG126&lt;&gt;"",HLOOKUP(COUNT($DW126:FG126)+1,$G$4:$CX$8,FH$14,0)*$D126,IF($C126=FH$17,$G$6*$D126,""))</f>
        <v/>
      </c>
      <c r="FI126" s="34" t="str">
        <f>IF(FH126&lt;&gt;"",HLOOKUP(COUNT($DW126:FH126)+1,$G$4:$CX$8,FI$14,0)*$D126,IF($C126=FI$17,$G$6*$D126,""))</f>
        <v/>
      </c>
      <c r="FJ126" s="34" t="str">
        <f>IF(FI126&lt;&gt;"",HLOOKUP(COUNT($DW126:FI126)+1,$G$4:$CX$8,FJ$14,0)*$D126,IF($C126=FJ$17,$G$6*$D126,""))</f>
        <v/>
      </c>
      <c r="FK126" s="34" t="str">
        <f>IF(FJ126&lt;&gt;"",HLOOKUP(COUNT($DW126:FJ126)+1,$G$4:$CX$8,FK$14,0)*$D126,IF($C126=FK$17,$G$6*$D126,""))</f>
        <v/>
      </c>
      <c r="FL126" s="34" t="str">
        <f>IF(FK126&lt;&gt;"",HLOOKUP(COUNT($DW126:FK126)+1,$G$4:$CX$8,FL$14,0)*$D126,IF($C126=FL$17,$G$6*$D126,""))</f>
        <v/>
      </c>
      <c r="FM126" s="34" t="str">
        <f>IF(FL126&lt;&gt;"",HLOOKUP(COUNT($DW126:FL126)+1,$G$4:$CX$8,FM$14,0)*$D126,IF($C126=FM$17,$G$6*$D126,""))</f>
        <v/>
      </c>
      <c r="FN126" s="34" t="str">
        <f>IF(FM126&lt;&gt;"",HLOOKUP(COUNT($DW126:FM126)+1,$G$4:$CX$8,FN$14,0)*$D126,IF($C126=FN$17,$G$6*$D126,""))</f>
        <v/>
      </c>
      <c r="FO126" s="34" t="str">
        <f>IF(FN126&lt;&gt;"",HLOOKUP(COUNT($DW126:FN126)+1,$G$4:$CX$8,FO$14,0)*$D126,IF($C126=FO$17,$G$6*$D126,""))</f>
        <v/>
      </c>
      <c r="FP126" s="34" t="str">
        <f>IF(FO126&lt;&gt;"",HLOOKUP(COUNT($DW126:FO126)+1,$G$4:$CX$8,FP$14,0)*$D126,IF($C126=FP$17,$G$6*$D126,""))</f>
        <v/>
      </c>
      <c r="FQ126" s="34" t="str">
        <f>IF(FP126&lt;&gt;"",HLOOKUP(COUNT($DW126:FP126)+1,$G$4:$CX$8,FQ$14,0)*$D126,IF($C126=FQ$17,$G$6*$D126,""))</f>
        <v/>
      </c>
      <c r="FR126" s="34" t="str">
        <f>IF(FQ126&lt;&gt;"",HLOOKUP(COUNT($DW126:FQ126)+1,$G$4:$CX$8,FR$14,0)*$D126,IF($C126=FR$17,$G$6*$D126,""))</f>
        <v/>
      </c>
      <c r="FS126" s="34" t="str">
        <f>IF(FR126&lt;&gt;"",HLOOKUP(COUNT($DW126:FR126)+1,$G$4:$CX$8,FS$14,0)*$D126,IF($C126=FS$17,$G$6*$D126,""))</f>
        <v/>
      </c>
      <c r="FT126" s="34" t="str">
        <f>IF(FS126&lt;&gt;"",HLOOKUP(COUNT($DW126:FS126)+1,$G$4:$CX$8,FT$14,0)*$D126,IF($C126=FT$17,$G$6*$D126,""))</f>
        <v/>
      </c>
      <c r="FU126" s="34" t="str">
        <f>IF(FT126&lt;&gt;"",HLOOKUP(COUNT($DW126:FT126)+1,$G$4:$CX$8,FU$14,0)*$D126,IF($C126=FU$17,$G$6*$D126,""))</f>
        <v/>
      </c>
      <c r="FV126" s="34" t="str">
        <f>IF(FU126&lt;&gt;"",HLOOKUP(COUNT($DW126:FU126)+1,$G$4:$CX$8,FV$14,0)*$D126,IF($C126=FV$17,$G$6*$D126,""))</f>
        <v/>
      </c>
      <c r="FW126" s="34" t="str">
        <f>IF(FV126&lt;&gt;"",HLOOKUP(COUNT($DW126:FV126)+1,$G$4:$CX$8,FW$14,0)*$D126,IF($C126=FW$17,$G$6*$D126,""))</f>
        <v/>
      </c>
      <c r="FX126" s="34" t="str">
        <f>IF(FW126&lt;&gt;"",HLOOKUP(COUNT($DW126:FW126)+1,$G$4:$CX$8,FX$14,0)*$D126,IF($C126=FX$17,$G$6*$D126,""))</f>
        <v/>
      </c>
      <c r="FY126" s="34" t="str">
        <f>IF(FX126&lt;&gt;"",HLOOKUP(COUNT($DW126:FX126)+1,$G$4:$CX$8,FY$14,0)*$D126,IF($C126=FY$17,$G$6*$D126,""))</f>
        <v/>
      </c>
      <c r="FZ126" s="34" t="str">
        <f>IF(FY126&lt;&gt;"",HLOOKUP(COUNT($DW126:FY126)+1,$G$4:$CX$8,FZ$14,0)*$D126,IF($C126=FZ$17,$G$6*$D126,""))</f>
        <v/>
      </c>
      <c r="GA126" s="34" t="str">
        <f>IF(FZ126&lt;&gt;"",HLOOKUP(COUNT($DW126:FZ126)+1,$G$4:$CX$8,GA$14,0)*$D126,IF($C126=GA$17,$G$6*$D126,""))</f>
        <v/>
      </c>
      <c r="GB126" s="34" t="str">
        <f>IF(GA126&lt;&gt;"",HLOOKUP(COUNT($DW126:GA126)+1,$G$4:$CX$8,GB$14,0)*$D126,IF($C126=GB$17,$G$6*$D126,""))</f>
        <v/>
      </c>
      <c r="GC126" s="34" t="str">
        <f>IF(GB126&lt;&gt;"",HLOOKUP(COUNT($DW126:GB126)+1,$G$4:$CX$8,GC$14,0)*$D126,IF($C126=GC$17,$G$6*$D126,""))</f>
        <v/>
      </c>
      <c r="GD126" s="34" t="str">
        <f>IF(GC126&lt;&gt;"",HLOOKUP(COUNT($DW126:GC126)+1,$G$4:$CX$8,GD$14,0)*$D126,IF($C126=GD$17,$G$6*$D126,""))</f>
        <v/>
      </c>
      <c r="GE126" s="34" t="str">
        <f>IF(GD126&lt;&gt;"",HLOOKUP(COUNT($DW126:GD126)+1,$G$4:$CX$8,GE$14,0)*$D126,IF($C126=GE$17,$G$6*$D126,""))</f>
        <v/>
      </c>
      <c r="GF126" s="34" t="str">
        <f>IF(GE126&lt;&gt;"",HLOOKUP(COUNT($DW126:GE126)+1,$G$4:$CX$8,GF$14,0)*$D126,IF($C126=GF$17,$G$6*$D126,""))</f>
        <v/>
      </c>
      <c r="GG126" s="34" t="str">
        <f>IF(GF126&lt;&gt;"",HLOOKUP(COUNT($DW126:GF126)+1,$G$4:$CX$8,GG$14,0)*$D126,IF($C126=GG$17,$G$6*$D126,""))</f>
        <v/>
      </c>
      <c r="GH126" s="34" t="str">
        <f>IF(GG126&lt;&gt;"",HLOOKUP(COUNT($DW126:GG126)+1,$G$4:$CX$8,GH$14,0)*$D126,IF($C126=GH$17,$G$6*$D126,""))</f>
        <v/>
      </c>
      <c r="GI126" s="34" t="str">
        <f>IF(GH126&lt;&gt;"",HLOOKUP(COUNT($DW126:GH126)+1,$G$4:$CX$8,GI$14,0)*$D126,IF($C126=GI$17,$G$6*$D126,""))</f>
        <v/>
      </c>
      <c r="GJ126" s="34" t="str">
        <f>IF(GI126&lt;&gt;"",HLOOKUP(COUNT($DW126:GI126)+1,$G$4:$CX$8,GJ$14,0)*$D126,IF($C126=GJ$17,$G$6*$D126,""))</f>
        <v/>
      </c>
      <c r="GK126" s="34" t="str">
        <f>IF(GJ126&lt;&gt;"",HLOOKUP(COUNT($DW126:GJ126)+1,$G$4:$CX$8,GK$14,0)*$D126,IF($C126=GK$17,$G$6*$D126,""))</f>
        <v/>
      </c>
      <c r="GL126" s="34" t="str">
        <f>IF(GK126&lt;&gt;"",HLOOKUP(COUNT($DW126:GK126)+1,$G$4:$CX$8,GL$14,0)*$D126,IF($C126=GL$17,$G$6*$D126,""))</f>
        <v/>
      </c>
      <c r="GM126" s="34" t="str">
        <f>IF(GL126&lt;&gt;"",HLOOKUP(COUNT($DW126:GL126)+1,$G$4:$CX$8,GM$14,0)*$D126,IF($C126=GM$17,$G$6*$D126,""))</f>
        <v/>
      </c>
      <c r="GN126" s="34" t="str">
        <f>IF(GM126&lt;&gt;"",HLOOKUP(COUNT($DW126:GM126)+1,$G$4:$CX$8,GN$14,0)*$D126,IF($C126=GN$17,$G$6*$D126,""))</f>
        <v/>
      </c>
      <c r="GO126" s="34" t="str">
        <f>IF(GN126&lt;&gt;"",HLOOKUP(COUNT($DW126:GN126)+1,$G$4:$CX$8,GO$14,0)*$D126,IF($C126=GO$17,$G$6*$D126,""))</f>
        <v/>
      </c>
      <c r="GP126" s="34" t="str">
        <f>IF(GO126&lt;&gt;"",HLOOKUP(COUNT($DW126:GO126)+1,$G$4:$CX$8,GP$14,0)*$D126,IF($C126=GP$17,$G$6*$D126,""))</f>
        <v/>
      </c>
      <c r="GQ126" s="34" t="str">
        <f>IF(GP126&lt;&gt;"",HLOOKUP(COUNT($DW126:GP126)+1,$G$4:$CX$8,GQ$14,0)*$D126,IF($C126=GQ$17,$G$6*$D126,""))</f>
        <v/>
      </c>
      <c r="GR126" s="34" t="str">
        <f>IF(GQ126&lt;&gt;"",HLOOKUP(COUNT($DW126:GQ126)+1,$G$4:$CX$8,GR$14,0)*$D126,IF($C126=GR$17,$G$6*$D126,""))</f>
        <v/>
      </c>
      <c r="GS126" s="34" t="str">
        <f>IF(GR126&lt;&gt;"",HLOOKUP(COUNT($DW126:GR126)+1,$G$4:$CX$8,GS$14,0)*$D126,IF($C126=GS$17,$G$6*$D126,""))</f>
        <v/>
      </c>
      <c r="GT126" s="34" t="str">
        <f>IF(GS126&lt;&gt;"",HLOOKUP(COUNT($DW126:GS126)+1,$G$4:$CX$8,GT$14,0)*$D126,IF($C126=GT$17,$G$6*$D126,""))</f>
        <v/>
      </c>
      <c r="GU126" s="34" t="str">
        <f>IF(GT126&lt;&gt;"",HLOOKUP(COUNT($DW126:GT126)+1,$G$4:$CX$8,GU$14,0)*$D126,IF($C126=GU$17,$G$6*$D126,""))</f>
        <v/>
      </c>
      <c r="GV126" s="34" t="str">
        <f>IF(GU126&lt;&gt;"",HLOOKUP(COUNT($DW126:GU126)+1,$G$4:$CX$8,GV$14,0)*$D126,IF($C126=GV$17,$G$6*$D126,""))</f>
        <v/>
      </c>
      <c r="GW126" s="34" t="str">
        <f>IF(GV126&lt;&gt;"",HLOOKUP(COUNT($DW126:GV126)+1,$G$4:$CX$8,GW$14,0)*$D126,IF($C126=GW$17,$G$6*$D126,""))</f>
        <v/>
      </c>
      <c r="GX126" s="34" t="str">
        <f>IF(GW126&lt;&gt;"",HLOOKUP(COUNT($DW126:GW126)+1,$G$4:$CX$8,GX$14,0)*$D126,IF($C126=GX$17,$G$6*$D126,""))</f>
        <v/>
      </c>
      <c r="GY126" s="34" t="str">
        <f>IF(GX126&lt;&gt;"",HLOOKUP(COUNT($DW126:GX126)+1,$G$4:$CX$8,GY$14,0)*$D126,IF($C126=GY$17,$G$6*$D126,""))</f>
        <v/>
      </c>
      <c r="GZ126" s="34" t="str">
        <f>IF(GY126&lt;&gt;"",HLOOKUP(COUNT($DW126:GY126)+1,$G$4:$CX$8,GZ$14,0)*$D126,IF($C126=GZ$17,$G$6*$D126,""))</f>
        <v/>
      </c>
      <c r="HA126" s="34" t="str">
        <f>IF(GZ126&lt;&gt;"",HLOOKUP(COUNT($DW126:GZ126)+1,$G$4:$CX$8,HA$14,0)*$D126,IF($C126=HA$17,$G$6*$D126,""))</f>
        <v/>
      </c>
      <c r="HB126" s="34" t="str">
        <f>IF(HA126&lt;&gt;"",HLOOKUP(COUNT($DW126:HA126)+1,$G$4:$CX$8,HB$14,0)*$D126,IF($C126=HB$17,$G$6*$D126,""))</f>
        <v/>
      </c>
      <c r="HC126" s="34" t="str">
        <f>IF(HB126&lt;&gt;"",HLOOKUP(COUNT($DW126:HB126)+1,$G$4:$CX$8,HC$14,0)*$D126,IF($C126=HC$17,$G$6*$D126,""))</f>
        <v/>
      </c>
      <c r="HD126" s="34" t="str">
        <f>IF(HC126&lt;&gt;"",HLOOKUP(COUNT($DW126:HC126)+1,$G$4:$CX$8,HD$14,0)*$D126,IF($C126=HD$17,$G$6*$D126,""))</f>
        <v/>
      </c>
      <c r="HE126" s="34" t="str">
        <f>IF(HD126&lt;&gt;"",HLOOKUP(COUNT($DW126:HD126)+1,$G$4:$CX$8,HE$14,0)*$D126,IF($C126=HE$17,$G$6*$D126,""))</f>
        <v/>
      </c>
      <c r="HF126" s="34" t="str">
        <f>IF(HE126&lt;&gt;"",HLOOKUP(COUNT($DW126:HE126)+1,$G$4:$CX$8,HF$14,0)*$D126,IF($C126=HF$17,$G$6*$D126,""))</f>
        <v/>
      </c>
      <c r="HG126" s="34" t="str">
        <f>IF(HF126&lt;&gt;"",HLOOKUP(COUNT($DW126:HF126)+1,$G$4:$CX$8,HG$14,0)*$D126,IF($C126=HG$17,$G$6*$D126,""))</f>
        <v/>
      </c>
      <c r="HH126" s="34" t="str">
        <f>IF(HG126&lt;&gt;"",HLOOKUP(COUNT($DW126:HG126)+1,$G$4:$CX$8,HH$14,0)*$D126,IF($C126=HH$17,$G$6*$D126,""))</f>
        <v/>
      </c>
      <c r="HI126" s="34" t="str">
        <f>IF(HH126&lt;&gt;"",HLOOKUP(COUNT($DW126:HH126)+1,$G$4:$CX$8,HI$14,0)*$D126,IF($C126=HI$17,$G$6*$D126,""))</f>
        <v/>
      </c>
      <c r="HJ126" s="34" t="str">
        <f>IF(HI126&lt;&gt;"",HLOOKUP(COUNT($DW126:HI126)+1,$G$4:$CX$8,HJ$14,0)*$D126,IF($C126=HJ$17,$G$6*$D126,""))</f>
        <v/>
      </c>
      <c r="HK126" s="34" t="str">
        <f>IF(HJ126&lt;&gt;"",HLOOKUP(COUNT($DW126:HJ126)+1,$G$4:$CX$8,HK$14,0)*$D126,IF($C126=HK$17,$G$6*$D126,""))</f>
        <v/>
      </c>
      <c r="HL126" s="34" t="str">
        <f>IF(HK126&lt;&gt;"",HLOOKUP(COUNT($DW126:HK126)+1,$G$4:$CX$8,HL$14,0)*$D126,IF($C126=HL$17,$G$6*$D126,""))</f>
        <v/>
      </c>
      <c r="HM126" s="34" t="str">
        <f>IF(HL126&lt;&gt;"",HLOOKUP(COUNT($DW126:HL126)+1,$G$4:$CX$8,HM$14,0)*$D126,IF($C126=HM$17,$G$6*$D126,""))</f>
        <v/>
      </c>
      <c r="HN126" s="34" t="str">
        <f>IF(HM126&lt;&gt;"",HLOOKUP(COUNT($DW126:HM126)+1,$G$4:$CX$8,HN$14,0)*$D126,IF($C126=HN$17,$G$6*$D126,""))</f>
        <v/>
      </c>
      <c r="HO126" s="34" t="str">
        <f>IF(HN126&lt;&gt;"",HLOOKUP(COUNT($DW126:HN126)+1,$G$4:$CX$8,HO$14,0)*$D126,IF($C126=HO$17,$G$6*$D126,""))</f>
        <v/>
      </c>
      <c r="HP126" s="34" t="str">
        <f>IF(HO126&lt;&gt;"",HLOOKUP(COUNT($DW126:HO126)+1,$G$4:$CX$8,HP$14,0)*$D126,IF($C126=HP$17,$G$6*$D126,""))</f>
        <v/>
      </c>
      <c r="HQ126" s="34" t="str">
        <f>IF(HP126&lt;&gt;"",HLOOKUP(COUNT($DW126:HP126)+1,$G$4:$CX$8,HQ$14,0)*$D126,IF($C126=HQ$17,$G$6*$D126,""))</f>
        <v/>
      </c>
      <c r="HR126" s="34" t="str">
        <f>IF(HQ126&lt;&gt;"",HLOOKUP(COUNT($DW126:HQ126)+1,$G$4:$CX$8,HR$14,0)*$D126,IF($C126=HR$17,$G$6*$D126,""))</f>
        <v/>
      </c>
      <c r="HS126" s="34" t="str">
        <f>IF(HR126&lt;&gt;"",HLOOKUP(COUNT($DW126:HR126)+1,$G$4:$CX$8,HS$14,0)*$D126,IF($C126=HS$17,$G$6*$D126,""))</f>
        <v/>
      </c>
      <c r="HT126" s="34" t="str">
        <f>IF(HS126&lt;&gt;"",HLOOKUP(COUNT($DW126:HS126)+1,$G$4:$CX$8,HT$14,0)*$D126,IF($C126=HT$17,$G$6*$D126,""))</f>
        <v/>
      </c>
      <c r="HU126" s="34" t="str">
        <f>IF(HT126&lt;&gt;"",HLOOKUP(COUNT($DW126:HT126)+1,$G$4:$CX$8,HU$14,0)*$D126,IF($C126=HU$17,$G$6*$D126,""))</f>
        <v/>
      </c>
      <c r="HV126" s="34" t="str">
        <f>IF(HU126&lt;&gt;"",HLOOKUP(COUNT($DW126:HU126)+1,$G$4:$CX$8,HV$14,0)*$D126,IF($C126=HV$17,$G$6*$D126,""))</f>
        <v/>
      </c>
      <c r="HW126" s="34" t="str">
        <f>IF(HV126&lt;&gt;"",HLOOKUP(COUNT($DW126:HV126)+1,$G$4:$CX$8,HW$14,0)*$D126,IF($C126=HW$17,$G$6*$D126,""))</f>
        <v/>
      </c>
      <c r="HX126" s="34" t="str">
        <f>IF(HW126&lt;&gt;"",HLOOKUP(COUNT($DW126:HW126)+1,$G$4:$CX$8,HX$14,0)*$D126,IF($C126=HX$17,$G$6*$D126,""))</f>
        <v/>
      </c>
      <c r="HY126" s="34" t="str">
        <f>IF(HX126&lt;&gt;"",HLOOKUP(COUNT($DW126:HX126)+1,$G$4:$CX$8,HY$14,0)*$D126,IF($C126=HY$17,$G$6*$D126,""))</f>
        <v/>
      </c>
      <c r="HZ126" s="34" t="str">
        <f>IF(HY126&lt;&gt;"",HLOOKUP(COUNT($DW126:HY126)+1,$G$4:$CX$8,HZ$14,0)*$D126,IF($C126=HZ$17,$G$6*$D126,""))</f>
        <v/>
      </c>
      <c r="IA126" s="34">
        <f>IF(HZ126&lt;&gt;"",HLOOKUP(COUNT($DW126:HZ126)+1,$G$4:$CX$8,IA$14,0)*$D126,IF($C126=IA$17,$G$6*$D126,""))</f>
        <v>0</v>
      </c>
      <c r="IB126" s="34">
        <f>IF(IA126&lt;&gt;"",HLOOKUP(COUNT($DW126:IA126)+1,$G$4:$CX$8,IB$14,0)*$D126,IF($C126=IB$17,$G$6*$D126,""))</f>
        <v>7500</v>
      </c>
      <c r="IC126" s="34">
        <f>IF(IB126&lt;&gt;"",HLOOKUP(COUNT($DW126:IB126)+1,$G$4:$CX$8,IC$14,0)*$D126,IF($C126=IC$17,$G$6*$D126,""))</f>
        <v>7500</v>
      </c>
      <c r="ID126" s="34">
        <f>IF(IC126&lt;&gt;"",HLOOKUP(COUNT($DW126:IC126)+1,$G$4:$CX$8,ID$14,0)*$D126,IF($C126=ID$17,$G$6*$D126,""))</f>
        <v>7500</v>
      </c>
      <c r="IE126" s="34">
        <f>IF(ID126&lt;&gt;"",HLOOKUP(COUNT($DW126:ID126)+1,$G$4:$CX$8,IE$14,0)*$D126,IF($C126=IE$17,$G$6*$D126,""))</f>
        <v>9048.4582084179765</v>
      </c>
      <c r="IF126" s="34">
        <f>IF(IE126&lt;&gt;"",HLOOKUP(COUNT($DW126:IE126)+1,$G$4:$CX$8,IF$14,0)*$D126,IF($C126=IF$17,$G$6*$D126,""))</f>
        <v>11310.572760522478</v>
      </c>
      <c r="IG126" s="34">
        <f>IF(IF126&lt;&gt;"",HLOOKUP(COUNT($DW126:IF126)+1,$G$4:$CX$8,IG$14,0)*$D126,IF($C126=IG$17,$G$6*$D126,""))</f>
        <v>13572.687312626966</v>
      </c>
      <c r="IH126" s="34">
        <f>IF(IG126&lt;&gt;"",HLOOKUP(COUNT($DW126:IG126)+1,$G$4:$CX$8,IH$14,0)*$D126,IF($C126=IH$17,$G$6*$D126,""))</f>
        <v>15744.31728264728</v>
      </c>
      <c r="II126" s="34">
        <f>IF(IH126&lt;&gt;"",HLOOKUP(COUNT($DW126:IH126)+1,$G$4:$CX$8,II$14,0)*$D126,IF($C126=II$17,$G$6*$D126,""))</f>
        <v>17948.521702217906</v>
      </c>
      <c r="IJ126" s="34">
        <f>IF(II126&lt;&gt;"",HLOOKUP(COUNT($DW126:II126)+1,$G$4:$CX$8,IJ$14,0)*$D126,IF($C126=IJ$17,$G$6*$D126,""))</f>
        <v>20281.829523506218</v>
      </c>
      <c r="IK126" s="34">
        <f>IF(IJ126&lt;&gt;"",HLOOKUP(COUNT($DW126:IJ126)+1,$G$4:$CX$8,IK$14,0)*$D126,IF($C126=IK$17,$G$6*$D126,""))</f>
        <v>22512.830771091903</v>
      </c>
      <c r="IL126" s="34">
        <f>IF(IK126&lt;&gt;"",HLOOKUP(COUNT($DW126:IK126)+1,$G$4:$CX$8,IL$14,0)*$D126,IF($C126=IL$17,$G$6*$D126,""))</f>
        <v>24764.113848201101</v>
      </c>
      <c r="IM126" s="34">
        <f>IF(IL126&lt;&gt;"",HLOOKUP(COUNT($DW126:IL126)+1,$G$4:$CX$8,IM$14,0)*$D126,IF($C126=IM$17,$G$6*$D126,""))</f>
        <v>18573.085386150833</v>
      </c>
      <c r="IO126" s="34" t="str">
        <f>IF(IN126&lt;&gt;"",HLOOKUP(COUNT($IN126:IN126)+1,$G$4:$EH$8,IO$14,0)*$D126,IF($C126=IO$17,$G$7*$D126,""))</f>
        <v/>
      </c>
      <c r="IP126" s="34" t="str">
        <f>IF(IO126&lt;&gt;"",HLOOKUP(COUNT($IN126:IO126)+1,$G$4:$EH$8,IP$14,0)*$D126,IF($C126=IP$17,$G$7*$D126,""))</f>
        <v/>
      </c>
      <c r="IQ126" s="34" t="str">
        <f>IF(IP126&lt;&gt;"",HLOOKUP(COUNT($IN126:IP126)+1,$G$4:$EH$8,IQ$14,0)*$D126,IF($C126=IQ$17,$G$7*$D126,""))</f>
        <v/>
      </c>
      <c r="IR126" s="34" t="str">
        <f>IF(IQ126&lt;&gt;"",HLOOKUP(COUNT($IN126:IQ126)+1,$G$4:$EH$8,IR$14,0)*$D126,IF($C126=IR$17,$G$7*$D126,""))</f>
        <v/>
      </c>
      <c r="IS126" s="34" t="str">
        <f>IF(IR126&lt;&gt;"",HLOOKUP(COUNT($IN126:IR126)+1,$G$4:$EH$8,IS$14,0)*$D126,IF($C126=IS$17,$G$7*$D126,""))</f>
        <v/>
      </c>
      <c r="IT126" s="34" t="str">
        <f>IF(IS126&lt;&gt;"",HLOOKUP(COUNT($IN126:IS126)+1,$G$4:$EH$8,IT$14,0)*$D126,IF($C126=IT$17,$G$7*$D126,""))</f>
        <v/>
      </c>
      <c r="IU126" s="34" t="str">
        <f>IF(IT126&lt;&gt;"",HLOOKUP(COUNT($IN126:IT126)+1,$G$4:$EH$8,IU$14,0)*$D126,IF($C126=IU$17,$G$7*$D126,""))</f>
        <v/>
      </c>
      <c r="IV126" s="34" t="str">
        <f>IF(IU126&lt;&gt;"",HLOOKUP(COUNT($IN126:IU126)+1,$G$4:$EH$8,IV$14,0)*$D126,IF($C126=IV$17,$G$7*$D126,""))</f>
        <v/>
      </c>
      <c r="IW126" s="34" t="str">
        <f>IF(IV126&lt;&gt;"",HLOOKUP(COUNT($IN126:IV126)+1,$G$4:$EH$8,IW$14,0)*$D126,IF($C126=IW$17,$G$7*$D126,""))</f>
        <v/>
      </c>
      <c r="IX126" s="34" t="str">
        <f>IF(IW126&lt;&gt;"",HLOOKUP(COUNT($IN126:IW126)+1,$G$4:$EH$8,IX$14,0)*$D126,IF($C126=IX$17,$G$7*$D126,""))</f>
        <v/>
      </c>
      <c r="IY126" s="34" t="str">
        <f>IF(IX126&lt;&gt;"",HLOOKUP(COUNT($IN126:IX126)+1,$G$4:$EH$8,IY$14,0)*$D126,IF($C126=IY$17,$G$7*$D126,""))</f>
        <v/>
      </c>
      <c r="IZ126" s="34" t="str">
        <f>IF(IY126&lt;&gt;"",HLOOKUP(COUNT($IN126:IY126)+1,$G$4:$EH$8,IZ$14,0)*$D126,IF($C126=IZ$17,$G$7*$D126,""))</f>
        <v/>
      </c>
      <c r="JA126" s="34" t="str">
        <f>IF(IZ126&lt;&gt;"",HLOOKUP(COUNT($IN126:IZ126)+1,$G$4:$EH$8,JA$14,0)*$D126,IF($C126=JA$17,$G$7*$D126,""))</f>
        <v/>
      </c>
      <c r="JB126" s="34" t="str">
        <f>IF(JA126&lt;&gt;"",HLOOKUP(COUNT($IN126:JA126)+1,$G$4:$EH$8,JB$14,0)*$D126,IF($C126=JB$17,$G$7*$D126,""))</f>
        <v/>
      </c>
      <c r="JC126" s="34" t="str">
        <f>IF(JB126&lt;&gt;"",HLOOKUP(COUNT($IN126:JB126)+1,$G$4:$EH$8,JC$14,0)*$D126,IF($C126=JC$17,$G$7*$D126,""))</f>
        <v/>
      </c>
      <c r="JD126" s="34" t="str">
        <f>IF(JC126&lt;&gt;"",HLOOKUP(COUNT($IN126:JC126)+1,$G$4:$EH$8,JD$14,0)*$D126,IF($C126=JD$17,$G$7*$D126,""))</f>
        <v/>
      </c>
      <c r="JE126" s="34" t="str">
        <f>IF(JD126&lt;&gt;"",HLOOKUP(COUNT($IN126:JD126)+1,$G$4:$EH$8,JE$14,0)*$D126,IF($C126=JE$17,$G$7*$D126,""))</f>
        <v/>
      </c>
      <c r="JF126" s="34" t="str">
        <f>IF(JE126&lt;&gt;"",HLOOKUP(COUNT($IN126:JE126)+1,$G$4:$EH$8,JF$14,0)*$D126,IF($C126=JF$17,$G$7*$D126,""))</f>
        <v/>
      </c>
      <c r="JG126" s="34" t="str">
        <f>IF(JF126&lt;&gt;"",HLOOKUP(COUNT($IN126:JF126)+1,$G$4:$EH$8,JG$14,0)*$D126,IF($C126=JG$17,$G$7*$D126,""))</f>
        <v/>
      </c>
      <c r="JH126" s="34" t="str">
        <f>IF(JG126&lt;&gt;"",HLOOKUP(COUNT($IN126:JG126)+1,$G$4:$EH$8,JH$14,0)*$D126,IF($C126=JH$17,$G$7*$D126,""))</f>
        <v/>
      </c>
      <c r="JI126" s="34" t="str">
        <f>IF(JH126&lt;&gt;"",HLOOKUP(COUNT($IN126:JH126)+1,$G$4:$EH$8,JI$14,0)*$D126,IF($C126=JI$17,$G$7*$D126,""))</f>
        <v/>
      </c>
      <c r="JJ126" s="34" t="str">
        <f>IF(JI126&lt;&gt;"",HLOOKUP(COUNT($IN126:JI126)+1,$G$4:$EH$8,JJ$14,0)*$D126,IF($C126=JJ$17,$G$7*$D126,""))</f>
        <v/>
      </c>
      <c r="JK126" s="34" t="str">
        <f>IF(JJ126&lt;&gt;"",HLOOKUP(COUNT($IN126:JJ126)+1,$G$4:$EH$8,JK$14,0)*$D126,IF($C126=JK$17,$G$7*$D126,""))</f>
        <v/>
      </c>
      <c r="JL126" s="34" t="str">
        <f>IF(JK126&lt;&gt;"",HLOOKUP(COUNT($IN126:JK126)+1,$G$4:$EH$8,JL$14,0)*$D126,IF($C126=JL$17,$G$7*$D126,""))</f>
        <v/>
      </c>
      <c r="JM126" s="34" t="str">
        <f>IF(JL126&lt;&gt;"",HLOOKUP(COUNT($IN126:JL126)+1,$G$4:$EH$8,JM$14,0)*$D126,IF($C126=JM$17,$G$7*$D126,""))</f>
        <v/>
      </c>
      <c r="JN126" s="34" t="str">
        <f>IF(JM126&lt;&gt;"",HLOOKUP(COUNT($IN126:JM126)+1,$G$4:$EH$8,JN$14,0)*$D126,IF($C126=JN$17,$G$7*$D126,""))</f>
        <v/>
      </c>
      <c r="JO126" s="34" t="str">
        <f>IF(JN126&lt;&gt;"",HLOOKUP(COUNT($IN126:JN126)+1,$G$4:$EH$8,JO$14,0)*$D126,IF($C126=JO$17,$G$7*$D126,""))</f>
        <v/>
      </c>
      <c r="JP126" s="34" t="str">
        <f>IF(JO126&lt;&gt;"",HLOOKUP(COUNT($IN126:JO126)+1,$G$4:$EH$8,JP$14,0)*$D126,IF($C126=JP$17,$G$7*$D126,""))</f>
        <v/>
      </c>
      <c r="JQ126" s="34" t="str">
        <f>IF(JP126&lt;&gt;"",HLOOKUP(COUNT($IN126:JP126)+1,$G$4:$EH$8,JQ$14,0)*$D126,IF($C126=JQ$17,$G$7*$D126,""))</f>
        <v/>
      </c>
      <c r="JR126" s="34" t="str">
        <f>IF(JQ126&lt;&gt;"",HLOOKUP(COUNT($IN126:JQ126)+1,$G$4:$EH$8,JR$14,0)*$D126,IF($C126=JR$17,$G$7*$D126,""))</f>
        <v/>
      </c>
      <c r="JS126" s="34" t="str">
        <f>IF(JR126&lt;&gt;"",HLOOKUP(COUNT($IN126:JR126)+1,$G$4:$EH$8,JS$14,0)*$D126,IF($C126=JS$17,$G$7*$D126,""))</f>
        <v/>
      </c>
      <c r="JT126" s="34" t="str">
        <f>IF(JS126&lt;&gt;"",HLOOKUP(COUNT($IN126:JS126)+1,$G$4:$EH$8,JT$14,0)*$D126,IF($C126=JT$17,$G$7*$D126,""))</f>
        <v/>
      </c>
      <c r="JU126" s="34" t="str">
        <f>IF(JT126&lt;&gt;"",HLOOKUP(COUNT($IN126:JT126)+1,$G$4:$EH$8,JU$14,0)*$D126,IF($C126=JU$17,$G$7*$D126,""))</f>
        <v/>
      </c>
      <c r="JV126" s="34" t="str">
        <f>IF(JU126&lt;&gt;"",HLOOKUP(COUNT($IN126:JU126)+1,$G$4:$EH$8,JV$14,0)*$D126,IF($C126=JV$17,$G$7*$D126,""))</f>
        <v/>
      </c>
      <c r="JW126" s="34" t="str">
        <f>IF(JV126&lt;&gt;"",HLOOKUP(COUNT($IN126:JV126)+1,$G$4:$EH$8,JW$14,0)*$D126,IF($C126=JW$17,$G$7*$D126,""))</f>
        <v/>
      </c>
      <c r="JX126" s="34" t="str">
        <f>IF(JW126&lt;&gt;"",HLOOKUP(COUNT($IN126:JW126)+1,$G$4:$EH$8,JX$14,0)*$D126,IF($C126=JX$17,$G$7*$D126,""))</f>
        <v/>
      </c>
      <c r="JY126" s="34" t="str">
        <f>IF(JX126&lt;&gt;"",HLOOKUP(COUNT($IN126:JX126)+1,$G$4:$EH$8,JY$14,0)*$D126,IF($C126=JY$17,$G$7*$D126,""))</f>
        <v/>
      </c>
      <c r="JZ126" s="34" t="str">
        <f>IF(JY126&lt;&gt;"",HLOOKUP(COUNT($IN126:JY126)+1,$G$4:$EH$8,JZ$14,0)*$D126,IF($C126=JZ$17,$G$7*$D126,""))</f>
        <v/>
      </c>
      <c r="KA126" s="34" t="str">
        <f>IF(JZ126&lt;&gt;"",HLOOKUP(COUNT($IN126:JZ126)+1,$G$4:$EH$8,KA$14,0)*$D126,IF($C126=KA$17,$G$7*$D126,""))</f>
        <v/>
      </c>
      <c r="KB126" s="34" t="str">
        <f>IF(KA126&lt;&gt;"",HLOOKUP(COUNT($IN126:KA126)+1,$G$4:$EH$8,KB$14,0)*$D126,IF($C126=KB$17,$G$7*$D126,""))</f>
        <v/>
      </c>
      <c r="KC126" s="34" t="str">
        <f>IF(KB126&lt;&gt;"",HLOOKUP(COUNT($IN126:KB126)+1,$G$4:$EH$8,KC$14,0)*$D126,IF($C126=KC$17,$G$7*$D126,""))</f>
        <v/>
      </c>
      <c r="KD126" s="34" t="str">
        <f>IF(KC126&lt;&gt;"",HLOOKUP(COUNT($IN126:KC126)+1,$G$4:$EH$8,KD$14,0)*$D126,IF($C126=KD$17,$G$7*$D126,""))</f>
        <v/>
      </c>
      <c r="KE126" s="34" t="str">
        <f>IF(KD126&lt;&gt;"",HLOOKUP(COUNT($IN126:KD126)+1,$G$4:$EH$8,KE$14,0)*$D126,IF($C126=KE$17,$G$7*$D126,""))</f>
        <v/>
      </c>
      <c r="KF126" s="34" t="str">
        <f>IF(KE126&lt;&gt;"",HLOOKUP(COUNT($IN126:KE126)+1,$G$4:$EH$8,KF$14,0)*$D126,IF($C126=KF$17,$G$7*$D126,""))</f>
        <v/>
      </c>
      <c r="KG126" s="34" t="str">
        <f>IF(KF126&lt;&gt;"",HLOOKUP(COUNT($IN126:KF126)+1,$G$4:$EH$8,KG$14,0)*$D126,IF($C126=KG$17,$G$7*$D126,""))</f>
        <v/>
      </c>
      <c r="KH126" s="34" t="str">
        <f>IF(KG126&lt;&gt;"",HLOOKUP(COUNT($IN126:KG126)+1,$G$4:$EH$8,KH$14,0)*$D126,IF($C126=KH$17,$G$7*$D126,""))</f>
        <v/>
      </c>
      <c r="KI126" s="34" t="str">
        <f>IF(KH126&lt;&gt;"",HLOOKUP(COUNT($IN126:KH126)+1,$G$4:$EH$8,KI$14,0)*$D126,IF($C126=KI$17,$G$7*$D126,""))</f>
        <v/>
      </c>
      <c r="KJ126" s="34" t="str">
        <f>IF(KI126&lt;&gt;"",HLOOKUP(COUNT($IN126:KI126)+1,$G$4:$EH$8,KJ$14,0)*$D126,IF($C126=KJ$17,$G$7*$D126,""))</f>
        <v/>
      </c>
      <c r="KK126" s="34" t="str">
        <f>IF(KJ126&lt;&gt;"",HLOOKUP(COUNT($IN126:KJ126)+1,$G$4:$EH$8,KK$14,0)*$D126,IF($C126=KK$17,$G$7*$D126,""))</f>
        <v/>
      </c>
      <c r="KL126" s="34" t="str">
        <f>IF(KK126&lt;&gt;"",HLOOKUP(COUNT($IN126:KK126)+1,$G$4:$EH$8,KL$14,0)*$D126,IF($C126=KL$17,$G$7*$D126,""))</f>
        <v/>
      </c>
      <c r="KM126" s="34" t="str">
        <f>IF(KL126&lt;&gt;"",HLOOKUP(COUNT($IN126:KL126)+1,$G$4:$EH$8,KM$14,0)*$D126,IF($C126=KM$17,$G$7*$D126,""))</f>
        <v/>
      </c>
      <c r="KN126" s="34" t="str">
        <f>IF(KM126&lt;&gt;"",HLOOKUP(COUNT($IN126:KM126)+1,$G$4:$EH$8,KN$14,0)*$D126,IF($C126=KN$17,$G$7*$D126,""))</f>
        <v/>
      </c>
      <c r="KO126" s="34" t="str">
        <f>IF(KN126&lt;&gt;"",HLOOKUP(COUNT($IN126:KN126)+1,$G$4:$EH$8,KO$14,0)*$D126,IF($C126=KO$17,$G$7*$D126,""))</f>
        <v/>
      </c>
      <c r="KP126" s="34" t="str">
        <f>IF(KO126&lt;&gt;"",HLOOKUP(COUNT($IN126:KO126)+1,$G$4:$EH$8,KP$14,0)*$D126,IF($C126=KP$17,$G$7*$D126,""))</f>
        <v/>
      </c>
      <c r="KQ126" s="34" t="str">
        <f>IF(KP126&lt;&gt;"",HLOOKUP(COUNT($IN126:KP126)+1,$G$4:$EH$8,KQ$14,0)*$D126,IF($C126=KQ$17,$G$7*$D126,""))</f>
        <v/>
      </c>
      <c r="KR126" s="34" t="str">
        <f>IF(KQ126&lt;&gt;"",HLOOKUP(COUNT($IN126:KQ126)+1,$G$4:$EH$8,KR$14,0)*$D126,IF($C126=KR$17,$G$7*$D126,""))</f>
        <v/>
      </c>
      <c r="KS126" s="34" t="str">
        <f>IF(KR126&lt;&gt;"",HLOOKUP(COUNT($IN126:KR126)+1,$G$4:$EH$8,KS$14,0)*$D126,IF($C126=KS$17,$G$7*$D126,""))</f>
        <v/>
      </c>
      <c r="KT126" s="34" t="str">
        <f>IF(KS126&lt;&gt;"",HLOOKUP(COUNT($IN126:KS126)+1,$G$4:$EH$8,KT$14,0)*$D126,IF($C126=KT$17,$G$7*$D126,""))</f>
        <v/>
      </c>
      <c r="KU126" s="34" t="str">
        <f>IF(KT126&lt;&gt;"",HLOOKUP(COUNT($IN126:KT126)+1,$G$4:$EH$8,KU$14,0)*$D126,IF($C126=KU$17,$G$7*$D126,""))</f>
        <v/>
      </c>
      <c r="KV126" s="34" t="str">
        <f>IF(KU126&lt;&gt;"",HLOOKUP(COUNT($IN126:KU126)+1,$G$4:$EH$8,KV$14,0)*$D126,IF($C126=KV$17,$G$7*$D126,""))</f>
        <v/>
      </c>
      <c r="KW126" s="34" t="str">
        <f>IF(KV126&lt;&gt;"",HLOOKUP(COUNT($IN126:KV126)+1,$G$4:$EH$8,KW$14,0)*$D126,IF($C126=KW$17,$G$7*$D126,""))</f>
        <v/>
      </c>
      <c r="KX126" s="34" t="str">
        <f>IF(KW126&lt;&gt;"",HLOOKUP(COUNT($IN126:KW126)+1,$G$4:$EH$8,KX$14,0)*$D126,IF($C126=KX$17,$G$7*$D126,""))</f>
        <v/>
      </c>
      <c r="KY126" s="34" t="str">
        <f>IF(KX126&lt;&gt;"",HLOOKUP(COUNT($IN126:KX126)+1,$G$4:$EH$8,KY$14,0)*$D126,IF($C126=KY$17,$G$7*$D126,""))</f>
        <v/>
      </c>
      <c r="KZ126" s="34" t="str">
        <f>IF(KY126&lt;&gt;"",HLOOKUP(COUNT($IN126:KY126)+1,$G$4:$EH$8,KZ$14,0)*$D126,IF($C126=KZ$17,$G$7*$D126,""))</f>
        <v/>
      </c>
      <c r="LA126" s="34" t="str">
        <f>IF(KZ126&lt;&gt;"",HLOOKUP(COUNT($IN126:KZ126)+1,$G$4:$EH$8,LA$14,0)*$D126,IF($C126=LA$17,$G$7*$D126,""))</f>
        <v/>
      </c>
      <c r="LB126" s="34" t="str">
        <f>IF(LA126&lt;&gt;"",HLOOKUP(COUNT($IN126:LA126)+1,$G$4:$EH$8,LB$14,0)*$D126,IF($C126=LB$17,$G$7*$D126,""))</f>
        <v/>
      </c>
      <c r="LC126" s="34" t="str">
        <f>IF(LB126&lt;&gt;"",HLOOKUP(COUNT($IN126:LB126)+1,$G$4:$EH$8,LC$14,0)*$D126,IF($C126=LC$17,$G$7*$D126,""))</f>
        <v/>
      </c>
      <c r="LD126" s="34" t="str">
        <f>IF(LC126&lt;&gt;"",HLOOKUP(COUNT($IN126:LC126)+1,$G$4:$EH$8,LD$14,0)*$D126,IF($C126=LD$17,$G$7*$D126,""))</f>
        <v/>
      </c>
      <c r="LE126" s="34" t="str">
        <f>IF(LD126&lt;&gt;"",HLOOKUP(COUNT($IN126:LD126)+1,$G$4:$EH$8,LE$14,0)*$D126,IF($C126=LE$17,$G$7*$D126,""))</f>
        <v/>
      </c>
      <c r="LF126" s="34" t="str">
        <f>IF(LE126&lt;&gt;"",HLOOKUP(COUNT($IN126:LE126)+1,$G$4:$EH$8,LF$14,0)*$D126,IF($C126=LF$17,$G$7*$D126,""))</f>
        <v/>
      </c>
      <c r="LG126" s="34" t="str">
        <f>IF(LF126&lt;&gt;"",HLOOKUP(COUNT($IN126:LF126)+1,$G$4:$EH$8,LG$14,0)*$D126,IF($C126=LG$17,$G$7*$D126,""))</f>
        <v/>
      </c>
      <c r="LH126" s="34" t="str">
        <f>IF(LG126&lt;&gt;"",HLOOKUP(COUNT($IN126:LG126)+1,$G$4:$EH$8,LH$14,0)*$D126,IF($C126=LH$17,$G$7*$D126,""))</f>
        <v/>
      </c>
      <c r="LI126" s="34" t="str">
        <f>IF(LH126&lt;&gt;"",HLOOKUP(COUNT($IN126:LH126)+1,$G$4:$EH$8,LI$14,0)*$D126,IF($C126=LI$17,$G$7*$D126,""))</f>
        <v/>
      </c>
      <c r="LJ126" s="34" t="str">
        <f>IF(LI126&lt;&gt;"",HLOOKUP(COUNT($IN126:LI126)+1,$G$4:$EH$8,LJ$14,0)*$D126,IF($C126=LJ$17,$G$7*$D126,""))</f>
        <v/>
      </c>
      <c r="LK126" s="34" t="str">
        <f>IF(LJ126&lt;&gt;"",HLOOKUP(COUNT($IN126:LJ126)+1,$G$4:$EH$8,LK$14,0)*$D126,IF($C126=LK$17,$G$7*$D126,""))</f>
        <v/>
      </c>
      <c r="LL126" s="34" t="str">
        <f>IF(LK126&lt;&gt;"",HLOOKUP(COUNT($IN126:LK126)+1,$G$4:$EH$8,LL$14,0)*$D126,IF($C126=LL$17,$G$7*$D126,""))</f>
        <v/>
      </c>
      <c r="LM126" s="34" t="str">
        <f>IF(LL126&lt;&gt;"",HLOOKUP(COUNT($IN126:LL126)+1,$G$4:$EH$8,LM$14,0)*$D126,IF($C126=LM$17,$G$7*$D126,""))</f>
        <v/>
      </c>
      <c r="LN126" s="34" t="str">
        <f>IF(LM126&lt;&gt;"",HLOOKUP(COUNT($IN126:LM126)+1,$G$4:$EH$8,LN$14,0)*$D126,IF($C126=LN$17,$G$7*$D126,""))</f>
        <v/>
      </c>
      <c r="LO126" s="34" t="str">
        <f>IF(LN126&lt;&gt;"",HLOOKUP(COUNT($IN126:LN126)+1,$G$4:$EH$8,LO$14,0)*$D126,IF($C126=LO$17,$G$7*$D126,""))</f>
        <v/>
      </c>
      <c r="LP126" s="34" t="str">
        <f>IF(LO126&lt;&gt;"",HLOOKUP(COUNT($IN126:LO126)+1,$G$4:$EH$8,LP$14,0)*$D126,IF($C126=LP$17,$G$7*$D126,""))</f>
        <v/>
      </c>
      <c r="LQ126" s="34" t="str">
        <f>IF(LP126&lt;&gt;"",HLOOKUP(COUNT($IN126:LP126)+1,$G$4:$EH$8,LQ$14,0)*$D126,IF($C126=LQ$17,$G$7*$D126,""))</f>
        <v/>
      </c>
      <c r="LR126" s="34" t="str">
        <f>IF(LQ126&lt;&gt;"",HLOOKUP(COUNT($IN126:LQ126)+1,$G$4:$EH$8,LR$14,0)*$D126,IF($C126=LR$17,$G$7*$D126,""))</f>
        <v/>
      </c>
      <c r="LS126" s="34" t="str">
        <f>IF(LR126&lt;&gt;"",HLOOKUP(COUNT($IN126:LR126)+1,$G$4:$EH$8,LS$14,0)*$D126,IF($C126=LS$17,$G$7*$D126,""))</f>
        <v/>
      </c>
      <c r="LT126" s="34" t="str">
        <f>IF(LS126&lt;&gt;"",HLOOKUP(COUNT($IN126:LS126)+1,$G$4:$EH$8,LT$14,0)*$D126,IF($C126=LT$17,$G$7*$D126,""))</f>
        <v/>
      </c>
      <c r="LU126" s="34" t="str">
        <f>IF(LT126&lt;&gt;"",HLOOKUP(COUNT($IN126:LT126)+1,$G$4:$EH$8,LU$14,0)*$D126,IF($C126=LU$17,$G$7*$D126,""))</f>
        <v/>
      </c>
      <c r="LV126" s="34" t="str">
        <f>IF(LU126&lt;&gt;"",HLOOKUP(COUNT($IN126:LU126)+1,$G$4:$EH$8,LV$14,0)*$D126,IF($C126=LV$17,$G$7*$D126,""))</f>
        <v/>
      </c>
      <c r="LW126" s="34" t="str">
        <f>IF(LV126&lt;&gt;"",HLOOKUP(COUNT($IN126:LV126)+1,$G$4:$EH$8,LW$14,0)*$D126,IF($C126=LW$17,$G$7*$D126,""))</f>
        <v/>
      </c>
      <c r="LX126" s="34" t="str">
        <f>IF(LW126&lt;&gt;"",HLOOKUP(COUNT($IN126:LW126)+1,$G$4:$EH$8,LX$14,0)*$D126,IF($C126=LX$17,$G$7*$D126,""))</f>
        <v/>
      </c>
      <c r="LY126" s="34" t="str">
        <f>IF(LX126&lt;&gt;"",HLOOKUP(COUNT($IN126:LX126)+1,$G$4:$EH$8,LY$14,0)*$D126,IF($C126=LY$17,$G$7*$D126,""))</f>
        <v/>
      </c>
      <c r="LZ126" s="34" t="str">
        <f>IF(LY126&lt;&gt;"",HLOOKUP(COUNT($IN126:LY126)+1,$G$4:$EH$8,LZ$14,0)*$D126,IF($C126=LZ$17,$G$7*$D126,""))</f>
        <v/>
      </c>
      <c r="MA126" s="34" t="str">
        <f>IF(LZ126&lt;&gt;"",HLOOKUP(COUNT($IN126:LZ126)+1,$G$4:$EH$8,MA$14,0)*$D126,IF($C126=MA$17,$G$7*$D126,""))</f>
        <v/>
      </c>
      <c r="MB126" s="34" t="str">
        <f>IF(MA126&lt;&gt;"",HLOOKUP(COUNT($IN126:MA126)+1,$G$4:$EH$8,MB$14,0)*$D126,IF($C126=MB$17,$G$7*$D126,""))</f>
        <v/>
      </c>
      <c r="MC126" s="34" t="str">
        <f>IF(MB126&lt;&gt;"",HLOOKUP(COUNT($IN126:MB126)+1,$G$4:$EH$8,MC$14,0)*$D126,IF($C126=MC$17,$G$7*$D126,""))</f>
        <v/>
      </c>
      <c r="MD126" s="34" t="str">
        <f>IF(MC126&lt;&gt;"",HLOOKUP(COUNT($IN126:MC126)+1,$G$4:$EH$8,MD$14,0)*$D126,IF($C126=MD$17,$G$7*$D126,""))</f>
        <v/>
      </c>
      <c r="ME126" s="34" t="str">
        <f>IF(MD126&lt;&gt;"",HLOOKUP(COUNT($IN126:MD126)+1,$G$4:$EH$8,ME$14,0)*$D126,IF($C126=ME$17,$G$7*$D126,""))</f>
        <v/>
      </c>
      <c r="MF126" s="1330" t="str">
        <f>IF(ME126&lt;&gt;"",HLOOKUP(COUNT($IN126:ME126)+1,$G$4:$EH$8,MF$14,0)*$D126,IF($C126=MF$17,$G$7*$D126,""))</f>
        <v/>
      </c>
      <c r="MG126" s="1330" t="str">
        <f>IF(MF126&lt;&gt;"",HLOOKUP(COUNT($IN126:MF126)+1,$G$4:$EH$8,MG$14,0)*$D126,IF($C126=MG$17,$G$7*$D126,""))</f>
        <v/>
      </c>
      <c r="MH126" s="1330" t="str">
        <f>IF(MG126&lt;&gt;"",HLOOKUP(COUNT($IN126:MG126)+1,$G$4:$EH$8,MH$14,0)*$D126,IF($C126=MH$17,$G$7*$D126,""))</f>
        <v/>
      </c>
      <c r="MI126" s="1330" t="str">
        <f>IF(MH126&lt;&gt;"",HLOOKUP(COUNT($IN126:MH126)+1,$G$4:$EH$8,MI$14,0)*$D126,IF($C126=MI$17,$G$7*$D126,""))</f>
        <v/>
      </c>
      <c r="MJ126" s="1330" t="str">
        <f>IF(MI126&lt;&gt;"",HLOOKUP(COUNT($IN126:MI126)+1,$G$4:$EH$8,MJ$14,0)*$D126,IF($C126=MJ$17,$G$7*$D126,""))</f>
        <v/>
      </c>
      <c r="MK126" s="1330" t="str">
        <f>IF(MJ126&lt;&gt;"",HLOOKUP(COUNT($IN126:MJ126)+1,$G$4:$EH$8,MK$14,0)*$D126,IF($C126=MK$17,$G$7*$D126,""))</f>
        <v/>
      </c>
      <c r="ML126" s="1330" t="str">
        <f>IF(MK126&lt;&gt;"",HLOOKUP(COUNT($IN126:MK126)+1,$G$4:$EH$8,ML$14,0)*$D126,IF($C126=ML$17,$G$7*$D126,""))</f>
        <v/>
      </c>
      <c r="MM126" s="1330" t="str">
        <f>IF(ML126&lt;&gt;"",HLOOKUP(COUNT($IN126:ML126)+1,$G$4:$EH$8,MM$14,0)*$D126,IF($C126=MM$17,$G$7*$D126,""))</f>
        <v/>
      </c>
      <c r="MN126" s="1330" t="str">
        <f>IF(MM126&lt;&gt;"",HLOOKUP(COUNT($IN126:MM126)+1,$G$4:$EH$8,MN$14,0)*$D126,IF($C126=MN$17,$G$7*$D126,""))</f>
        <v/>
      </c>
      <c r="MO126" s="1330" t="str">
        <f>IF(MN126&lt;&gt;"",HLOOKUP(COUNT($IN126:MN126)+1,$G$4:$EH$8,MO$14,0)*$D126,IF($C126=MO$17,$G$7*$D126,""))</f>
        <v/>
      </c>
      <c r="MP126" s="1330" t="str">
        <f>IF(MO126&lt;&gt;"",HLOOKUP(COUNT($IN126:MO126)+1,$G$4:$EH$8,MP$14,0)*$D126,IF($C126=MP$17,$G$7*$D126,""))</f>
        <v/>
      </c>
      <c r="MQ126" s="1330" t="str">
        <f>IF(MP126&lt;&gt;"",HLOOKUP(COUNT($IN126:MP126)+1,$G$4:$EH$8,MQ$14,0)*$D126,IF($C126=MQ$17,$G$7*$D126,""))</f>
        <v/>
      </c>
      <c r="MR126" s="1330">
        <f>IF(MQ126&lt;&gt;"",HLOOKUP(COUNT($IN126:MQ126)+1,$G$4:$EH$8,MR$14,0)*$D126,IF($C126=MR$17,$G$7*$D126,""))</f>
        <v>0</v>
      </c>
      <c r="MS126" s="1330">
        <f>IF(MR126&lt;&gt;"",HLOOKUP(COUNT($IN126:MR126)+1,$G$4:$EH$8,MS$14,0)*$D126,IF($C126=MS$17,$G$7*$D126,""))</f>
        <v>3750</v>
      </c>
      <c r="MT126" s="1330">
        <f>IF(MS126&lt;&gt;"",HLOOKUP(COUNT($IN126:MS126)+1,$G$4:$EH$8,MT$14,0)*$D126,IF($C126=MT$17,$G$7*$D126,""))</f>
        <v>3750</v>
      </c>
      <c r="MU126" s="1330">
        <f>IF(MT126&lt;&gt;"",HLOOKUP(COUNT($IN126:MT126)+1,$G$4:$EH$8,MU$14,0)*$D126,IF($C126=MU$17,$G$7*$D126,""))</f>
        <v>3750</v>
      </c>
      <c r="MV126" s="1330">
        <f>IF(MU126&lt;&gt;"",HLOOKUP(COUNT($IN126:MU126)+1,$G$4:$EH$8,MV$14,0)*$D126,IF($C126=MV$17,$G$7*$D126,""))</f>
        <v>3750</v>
      </c>
      <c r="MW126" s="1330">
        <f>IF(MV126&lt;&gt;"",HLOOKUP(COUNT($IN126:MV126)+1,$G$4:$EH$8,MW$14,0)*$D126,IF($C126=MW$17,$G$7*$D126,""))</f>
        <v>3770.1909201741591</v>
      </c>
      <c r="MX126" s="1330">
        <f>IF(MW126&lt;&gt;"",HLOOKUP(COUNT($IN126:MW126)+1,$G$4:$EH$8,MX$14,0)*$D126,IF($C126=MX$17,$G$7*$D126,""))</f>
        <v>4524.2291042089882</v>
      </c>
      <c r="MY126" s="1330">
        <f>IF(MX126&lt;&gt;"",HLOOKUP(COUNT($IN126:MX126)+1,$G$4:$EH$8,MY$14,0)*$D126,IF($C126=MY$17,$G$7*$D126,""))</f>
        <v>5248.1057608824267</v>
      </c>
      <c r="MZ126" s="1330">
        <f>IF(MY126&lt;&gt;"",HLOOKUP(COUNT($IN126:MY126)+1,$G$4:$EH$8,MZ$14,0)*$D126,IF($C126=MZ$17,$G$7*$D126,""))</f>
        <v>5982.8405674059686</v>
      </c>
      <c r="NA126" s="1330">
        <f>IF(MZ126&lt;&gt;"",HLOOKUP(COUNT($IN126:MZ126)+1,$G$4:$EH$8,NA$14,0)*$D126,IF($C126=NA$17,$G$7*$D126,""))</f>
        <v>6760.6098411687399</v>
      </c>
      <c r="NB126" s="1330">
        <f>IF(NA126&lt;&gt;"",HLOOKUP(COUNT($IN126:NA126)+1,$G$4:$EH$8,NB$14,0)*$D126,IF($C126=NB$17,$G$7*$D126,""))</f>
        <v>7504.2769236973027</v>
      </c>
      <c r="NC126" s="1330">
        <f>IF(NB126&lt;&gt;"",HLOOKUP(COUNT($IN126:NB126)+1,$G$4:$EH$8,NC$14,0)*$D126,IF($C126=NC$17,$G$7*$D126,""))</f>
        <v>8254.7046160670325</v>
      </c>
      <c r="ND126" s="1330">
        <f>IF(NC126&lt;&gt;"",HLOOKUP(COUNT($IN126:NC126)+1,$G$4:$EH$8,ND$14,0)*$D126,IF($C126=ND$17,$G$7*$D126,""))</f>
        <v>6191.0284620502789</v>
      </c>
      <c r="NF126" s="34" t="str">
        <f>IF(NE126&lt;&gt;"",HLOOKUP(COUNT($NE126:NE126)+1,$G$4:$EH$8,NF$14,0)*$D126,IF($C126=NF$17,$G$8*$D126,""))</f>
        <v/>
      </c>
      <c r="NG126" s="34" t="str">
        <f>IF(NF126&lt;&gt;"",HLOOKUP(COUNT($NE126:NF126)+1,$G$4:$EH$8,NG$14,0)*$D126,IF($C126=NG$17,$G$8*$D126,""))</f>
        <v/>
      </c>
      <c r="NH126" s="34" t="str">
        <f>IF(NG126&lt;&gt;"",HLOOKUP(COUNT($NE126:NG126)+1,$G$4:$EH$8,NH$14,0)*$D126,IF($C126=NH$17,$G$8*$D126,""))</f>
        <v/>
      </c>
      <c r="NI126" s="34" t="str">
        <f>IF(NH126&lt;&gt;"",HLOOKUP(COUNT($NE126:NH126)+1,$G$4:$EH$8,NI$14,0)*$D126,IF($C126=NI$17,$G$8*$D126,""))</f>
        <v/>
      </c>
      <c r="NJ126" s="34" t="str">
        <f>IF(NI126&lt;&gt;"",HLOOKUP(COUNT($NE126:NI126)+1,$G$4:$EH$8,NJ$14,0)*$D126,IF($C126=NJ$17,$G$8*$D126,""))</f>
        <v/>
      </c>
      <c r="NK126" s="34" t="str">
        <f>IF(NJ126&lt;&gt;"",HLOOKUP(COUNT($NE126:NJ126)+1,$G$4:$EH$8,NK$14,0)*$D126,IF($C126=NK$17,$G$8*$D126,""))</f>
        <v/>
      </c>
      <c r="NL126" s="34" t="str">
        <f>IF(NK126&lt;&gt;"",HLOOKUP(COUNT($NE126:NK126)+1,$G$4:$EH$8,NL$14,0)*$D126,IF($C126=NL$17,$G$8*$D126,""))</f>
        <v/>
      </c>
      <c r="NM126" s="34" t="str">
        <f>IF(NL126&lt;&gt;"",HLOOKUP(COUNT($NE126:NL126)+1,$G$4:$EH$8,NM$14,0)*$D126,IF($C126=NM$17,$G$8*$D126,""))</f>
        <v/>
      </c>
      <c r="NN126" s="34" t="str">
        <f>IF(NM126&lt;&gt;"",HLOOKUP(COUNT($NE126:NM126)+1,$G$4:$EH$8,NN$14,0)*$D126,IF($C126=NN$17,$G$8*$D126,""))</f>
        <v/>
      </c>
      <c r="NO126" s="34" t="str">
        <f>IF(NN126&lt;&gt;"",HLOOKUP(COUNT($NE126:NN126)+1,$G$4:$EH$8,NO$14,0)*$D126,IF($C126=NO$17,$G$8*$D126,""))</f>
        <v/>
      </c>
      <c r="NP126" s="34" t="str">
        <f>IF(NO126&lt;&gt;"",HLOOKUP(COUNT($NE126:NO126)+1,$G$4:$EH$8,NP$14,0)*$D126,IF($C126=NP$17,$G$8*$D126,""))</f>
        <v/>
      </c>
      <c r="NQ126" s="34" t="str">
        <f>IF(NP126&lt;&gt;"",HLOOKUP(COUNT($NE126:NP126)+1,$G$4:$EH$8,NQ$14,0)*$D126,IF($C126=NQ$17,$G$8*$D126,""))</f>
        <v/>
      </c>
      <c r="NR126" s="34" t="str">
        <f>IF(NQ126&lt;&gt;"",HLOOKUP(COUNT($NE126:NQ126)+1,$G$4:$EH$8,NR$14,0)*$D126,IF($C126=NR$17,$G$8*$D126,""))</f>
        <v/>
      </c>
      <c r="NS126" s="34" t="str">
        <f>IF(NR126&lt;&gt;"",HLOOKUP(COUNT($NE126:NR126)+1,$G$4:$EH$8,NS$14,0)*$D126,IF($C126=NS$17,$G$8*$D126,""))</f>
        <v/>
      </c>
      <c r="NT126" s="34" t="str">
        <f>IF(NS126&lt;&gt;"",HLOOKUP(COUNT($NE126:NS126)+1,$G$4:$EH$8,NT$14,0)*$D126,IF($C126=NT$17,$G$8*$D126,""))</f>
        <v/>
      </c>
      <c r="NU126" s="34" t="str">
        <f>IF(NT126&lt;&gt;"",HLOOKUP(COUNT($NE126:NT126)+1,$G$4:$EH$8,NU$14,0)*$D126,IF($C126=NU$17,$G$8*$D126,""))</f>
        <v/>
      </c>
      <c r="NV126" s="34" t="str">
        <f>IF(NU126&lt;&gt;"",HLOOKUP(COUNT($NE126:NU126)+1,$G$4:$EH$8,NV$14,0)*$D126,IF($C126=NV$17,$G$8*$D126,""))</f>
        <v/>
      </c>
      <c r="NW126" s="34" t="str">
        <f>IF(NV126&lt;&gt;"",HLOOKUP(COUNT($NE126:NV126)+1,$G$4:$EH$8,NW$14,0)*$D126,IF($C126=NW$17,$G$8*$D126,""))</f>
        <v/>
      </c>
      <c r="NX126" s="34" t="str">
        <f>IF(NW126&lt;&gt;"",HLOOKUP(COUNT($NE126:NW126)+1,$G$4:$EH$8,NX$14,0)*$D126,IF($C126=NX$17,$G$8*$D126,""))</f>
        <v/>
      </c>
      <c r="NY126" s="34" t="str">
        <f>IF(NX126&lt;&gt;"",HLOOKUP(COUNT($NE126:NX126)+1,$G$4:$EH$8,NY$14,0)*$D126,IF($C126=NY$17,$G$8*$D126,""))</f>
        <v/>
      </c>
      <c r="NZ126" s="34" t="str">
        <f>IF(NY126&lt;&gt;"",HLOOKUP(COUNT($NE126:NY126)+1,$G$4:$EH$8,NZ$14,0)*$D126,IF($C126=NZ$17,$G$8*$D126,""))</f>
        <v/>
      </c>
      <c r="OA126" s="34" t="str">
        <f>IF(NZ126&lt;&gt;"",HLOOKUP(COUNT($NE126:NZ126)+1,$G$4:$EH$8,OA$14,0)*$D126,IF($C126=OA$17,$G$8*$D126,""))</f>
        <v/>
      </c>
      <c r="OB126" s="34" t="str">
        <f>IF(OA126&lt;&gt;"",HLOOKUP(COUNT($NE126:OA126)+1,$G$4:$EH$8,OB$14,0)*$D126,IF($C126=OB$17,$G$8*$D126,""))</f>
        <v/>
      </c>
      <c r="OC126" s="34" t="str">
        <f>IF(OB126&lt;&gt;"",HLOOKUP(COUNT($NE126:OB126)+1,$G$4:$EH$8,OC$14,0)*$D126,IF($C126=OC$17,$G$8*$D126,""))</f>
        <v/>
      </c>
      <c r="OD126" s="34" t="str">
        <f>IF(OC126&lt;&gt;"",HLOOKUP(COUNT($NE126:OC126)+1,$G$4:$EH$8,OD$14,0)*$D126,IF($C126=OD$17,$G$8*$D126,""))</f>
        <v/>
      </c>
      <c r="OE126" s="34" t="str">
        <f>IF(OD126&lt;&gt;"",HLOOKUP(COUNT($NE126:OD126)+1,$G$4:$EH$8,OE$14,0)*$D126,IF($C126=OE$17,$G$8*$D126,""))</f>
        <v/>
      </c>
      <c r="OF126" s="34" t="str">
        <f>IF(OE126&lt;&gt;"",HLOOKUP(COUNT($NE126:OE126)+1,$G$4:$EH$8,OF$14,0)*$D126,IF($C126=OF$17,$G$8*$D126,""))</f>
        <v/>
      </c>
      <c r="OG126" s="34" t="str">
        <f>IF(OF126&lt;&gt;"",HLOOKUP(COUNT($NE126:OF126)+1,$G$4:$EH$8,OG$14,0)*$D126,IF($C126=OG$17,$G$8*$D126,""))</f>
        <v/>
      </c>
      <c r="OH126" s="34" t="str">
        <f>IF(OG126&lt;&gt;"",HLOOKUP(COUNT($NE126:OG126)+1,$G$4:$EH$8,OH$14,0)*$D126,IF($C126=OH$17,$G$8*$D126,""))</f>
        <v/>
      </c>
      <c r="OI126" s="34" t="str">
        <f>IF(OH126&lt;&gt;"",HLOOKUP(COUNT($NE126:OH126)+1,$G$4:$EH$8,OI$14,0)*$D126,IF($C126=OI$17,$G$8*$D126,""))</f>
        <v/>
      </c>
      <c r="OJ126" s="34" t="str">
        <f>IF(OI126&lt;&gt;"",HLOOKUP(COUNT($NE126:OI126)+1,$G$4:$EH$8,OJ$14,0)*$D126,IF($C126=OJ$17,$G$8*$D126,""))</f>
        <v/>
      </c>
      <c r="OK126" s="34" t="str">
        <f>IF(OJ126&lt;&gt;"",HLOOKUP(COUNT($NE126:OJ126)+1,$G$4:$EH$8,OK$14,0)*$D126,IF($C126=OK$17,$G$8*$D126,""))</f>
        <v/>
      </c>
      <c r="OL126" s="34" t="str">
        <f>IF(OK126&lt;&gt;"",HLOOKUP(COUNT($NE126:OK126)+1,$G$4:$EH$8,OL$14,0)*$D126,IF($C126=OL$17,$G$8*$D126,""))</f>
        <v/>
      </c>
      <c r="OM126" s="34" t="str">
        <f>IF(OL126&lt;&gt;"",HLOOKUP(COUNT($NE126:OL126)+1,$G$4:$EH$8,OM$14,0)*$D126,IF($C126=OM$17,$G$8*$D126,""))</f>
        <v/>
      </c>
      <c r="ON126" s="34" t="str">
        <f>IF(OM126&lt;&gt;"",HLOOKUP(COUNT($NE126:OM126)+1,$G$4:$EH$8,ON$14,0)*$D126,IF($C126=ON$17,$G$8*$D126,""))</f>
        <v/>
      </c>
      <c r="OO126" s="34" t="str">
        <f>IF(ON126&lt;&gt;"",HLOOKUP(COUNT($NE126:ON126)+1,$G$4:$EH$8,OO$14,0)*$D126,IF($C126=OO$17,$G$8*$D126,""))</f>
        <v/>
      </c>
      <c r="OP126" s="34" t="str">
        <f>IF(OO126&lt;&gt;"",HLOOKUP(COUNT($NE126:OO126)+1,$G$4:$EH$8,OP$14,0)*$D126,IF($C126=OP$17,$G$8*$D126,""))</f>
        <v/>
      </c>
      <c r="OQ126" s="34" t="str">
        <f>IF(OP126&lt;&gt;"",HLOOKUP(COUNT($NE126:OP126)+1,$G$4:$EH$8,OQ$14,0)*$D126,IF($C126=OQ$17,$G$8*$D126,""))</f>
        <v/>
      </c>
      <c r="OR126" s="34" t="str">
        <f>IF(OQ126&lt;&gt;"",HLOOKUP(COUNT($NE126:OQ126)+1,$G$4:$EH$8,OR$14,0)*$D126,IF($C126=OR$17,$G$8*$D126,""))</f>
        <v/>
      </c>
      <c r="OS126" s="34" t="str">
        <f>IF(OR126&lt;&gt;"",HLOOKUP(COUNT($NE126:OR126)+1,$G$4:$EH$8,OS$14,0)*$D126,IF($C126=OS$17,$G$8*$D126,""))</f>
        <v/>
      </c>
      <c r="OT126" s="34" t="str">
        <f>IF(OS126&lt;&gt;"",HLOOKUP(COUNT($NE126:OS126)+1,$G$4:$EH$8,OT$14,0)*$D126,IF($C126=OT$17,$G$8*$D126,""))</f>
        <v/>
      </c>
      <c r="OU126" s="34" t="str">
        <f>IF(OT126&lt;&gt;"",HLOOKUP(COUNT($NE126:OT126)+1,$G$4:$EH$8,OU$14,0)*$D126,IF($C126=OU$17,$G$8*$D126,""))</f>
        <v/>
      </c>
      <c r="OV126" s="34" t="str">
        <f>IF(OU126&lt;&gt;"",HLOOKUP(COUNT($NE126:OU126)+1,$G$4:$EH$8,OV$14,0)*$D126,IF($C126=OV$17,$G$8*$D126,""))</f>
        <v/>
      </c>
      <c r="OW126" s="34" t="str">
        <f>IF(OV126&lt;&gt;"",HLOOKUP(COUNT($NE126:OV126)+1,$G$4:$EH$8,OW$14,0)*$D126,IF($C126=OW$17,$G$8*$D126,""))</f>
        <v/>
      </c>
      <c r="OX126" s="34" t="str">
        <f>IF(OW126&lt;&gt;"",HLOOKUP(COUNT($NE126:OW126)+1,$G$4:$EH$8,OX$14,0)*$D126,IF($C126=OX$17,$G$8*$D126,""))</f>
        <v/>
      </c>
      <c r="OY126" s="34" t="str">
        <f>IF(OX126&lt;&gt;"",HLOOKUP(COUNT($NE126:OX126)+1,$G$4:$EH$8,OY$14,0)*$D126,IF($C126=OY$17,$G$8*$D126,""))</f>
        <v/>
      </c>
      <c r="OZ126" s="34" t="str">
        <f>IF(OY126&lt;&gt;"",HLOOKUP(COUNT($NE126:OY126)+1,$G$4:$EH$8,OZ$14,0)*$D126,IF($C126=OZ$17,$G$8*$D126,""))</f>
        <v/>
      </c>
      <c r="PA126" s="34" t="str">
        <f>IF(OZ126&lt;&gt;"",HLOOKUP(COUNT($NE126:OZ126)+1,$G$4:$EH$8,PA$14,0)*$D126,IF($C126=PA$17,$G$8*$D126,""))</f>
        <v/>
      </c>
      <c r="PB126" s="34" t="str">
        <f>IF(PA126&lt;&gt;"",HLOOKUP(COUNT($NE126:PA126)+1,$G$4:$EH$8,PB$14,0)*$D126,IF($C126=PB$17,$G$8*$D126,""))</f>
        <v/>
      </c>
      <c r="PC126" s="34" t="str">
        <f>IF(PB126&lt;&gt;"",HLOOKUP(COUNT($NE126:PB126)+1,$G$4:$EH$8,PC$14,0)*$D126,IF($C126=PC$17,$G$8*$D126,""))</f>
        <v/>
      </c>
      <c r="PD126" s="34" t="str">
        <f>IF(PC126&lt;&gt;"",HLOOKUP(COUNT($NE126:PC126)+1,$G$4:$EH$8,PD$14,0)*$D126,IF($C126=PD$17,$G$8*$D126,""))</f>
        <v/>
      </c>
      <c r="PE126" s="34" t="str">
        <f>IF(PD126&lt;&gt;"",HLOOKUP(COUNT($NE126:PD126)+1,$G$4:$EH$8,PE$14,0)*$D126,IF($C126=PE$17,$G$8*$D126,""))</f>
        <v/>
      </c>
      <c r="PF126" s="34" t="str">
        <f>IF(PE126&lt;&gt;"",HLOOKUP(COUNT($NE126:PE126)+1,$G$4:$EH$8,PF$14,0)*$D126,IF($C126=PF$17,$G$8*$D126,""))</f>
        <v/>
      </c>
      <c r="PG126" s="34" t="str">
        <f>IF(PF126&lt;&gt;"",HLOOKUP(COUNT($NE126:PF126)+1,$G$4:$EH$8,PG$14,0)*$D126,IF($C126=PG$17,$G$8*$D126,""))</f>
        <v/>
      </c>
      <c r="PH126" s="34" t="str">
        <f>IF(PG126&lt;&gt;"",HLOOKUP(COUNT($NE126:PG126)+1,$G$4:$EH$8,PH$14,0)*$D126,IF($C126=PH$17,$G$8*$D126,""))</f>
        <v/>
      </c>
      <c r="PI126" s="34" t="str">
        <f>IF(PH126&lt;&gt;"",HLOOKUP(COUNT($NE126:PH126)+1,$G$4:$EH$8,PI$14,0)*$D126,IF($C126=PI$17,$G$8*$D126,""))</f>
        <v/>
      </c>
      <c r="PJ126" s="34" t="str">
        <f>IF(PI126&lt;&gt;"",HLOOKUP(COUNT($NE126:PI126)+1,$G$4:$EH$8,PJ$14,0)*$D126,IF($C126=PJ$17,$G$8*$D126,""))</f>
        <v/>
      </c>
      <c r="PK126" s="34" t="str">
        <f>IF(PJ126&lt;&gt;"",HLOOKUP(COUNT($NE126:PJ126)+1,$G$4:$EH$8,PK$14,0)*$D126,IF($C126=PK$17,$G$8*$D126,""))</f>
        <v/>
      </c>
      <c r="PL126" s="34" t="str">
        <f>IF(PK126&lt;&gt;"",HLOOKUP(COUNT($NE126:PK126)+1,$G$4:$EH$8,PL$14,0)*$D126,IF($C126=PL$17,$G$8*$D126,""))</f>
        <v/>
      </c>
      <c r="PM126" s="34" t="str">
        <f>IF(PL126&lt;&gt;"",HLOOKUP(COUNT($NE126:PL126)+1,$G$4:$EH$8,PM$14,0)*$D126,IF($C126=PM$17,$G$8*$D126,""))</f>
        <v/>
      </c>
      <c r="PN126" s="34" t="str">
        <f>IF(PM126&lt;&gt;"",HLOOKUP(COUNT($NE126:PM126)+1,$G$4:$EH$8,PN$14,0)*$D126,IF($C126=PN$17,$G$8*$D126,""))</f>
        <v/>
      </c>
      <c r="PO126" s="34" t="str">
        <f>IF(PN126&lt;&gt;"",HLOOKUP(COUNT($NE126:PN126)+1,$G$4:$EH$8,PO$14,0)*$D126,IF($C126=PO$17,$G$8*$D126,""))</f>
        <v/>
      </c>
      <c r="PP126" s="34" t="str">
        <f>IF(PO126&lt;&gt;"",HLOOKUP(COUNT($NE126:PO126)+1,$G$4:$EH$8,PP$14,0)*$D126,IF($C126=PP$17,$G$8*$D126,""))</f>
        <v/>
      </c>
      <c r="PQ126" s="34" t="str">
        <f>IF(PP126&lt;&gt;"",HLOOKUP(COUNT($NE126:PP126)+1,$G$4:$EH$8,PQ$14,0)*$D126,IF($C126=PQ$17,$G$8*$D126,""))</f>
        <v/>
      </c>
      <c r="PR126" s="34" t="str">
        <f>IF(PQ126&lt;&gt;"",HLOOKUP(COUNT($NE126:PQ126)+1,$G$4:$EH$8,PR$14,0)*$D126,IF($C126=PR$17,$G$8*$D126,""))</f>
        <v/>
      </c>
      <c r="PS126" s="34" t="str">
        <f>IF(PR126&lt;&gt;"",HLOOKUP(COUNT($NE126:PR126)+1,$G$4:$EH$8,PS$14,0)*$D126,IF($C126=PS$17,$G$8*$D126,""))</f>
        <v/>
      </c>
      <c r="PT126" s="34" t="str">
        <f>IF(PS126&lt;&gt;"",HLOOKUP(COUNT($NE126:PS126)+1,$G$4:$EH$8,PT$14,0)*$D126,IF($C126=PT$17,$G$8*$D126,""))</f>
        <v/>
      </c>
      <c r="PU126" s="34" t="str">
        <f>IF(PT126&lt;&gt;"",HLOOKUP(COUNT($NE126:PT126)+1,$G$4:$EH$8,PU$14,0)*$D126,IF($C126=PU$17,$G$8*$D126,""))</f>
        <v/>
      </c>
      <c r="PV126" s="34" t="str">
        <f>IF(PU126&lt;&gt;"",HLOOKUP(COUNT($NE126:PU126)+1,$G$4:$EH$8,PV$14,0)*$D126,IF($C126=PV$17,$G$8*$D126,""))</f>
        <v/>
      </c>
      <c r="PW126" s="34" t="str">
        <f>IF(PV126&lt;&gt;"",HLOOKUP(COUNT($NE126:PV126)+1,$G$4:$EH$8,PW$14,0)*$D126,IF($C126=PW$17,$G$8*$D126,""))</f>
        <v/>
      </c>
      <c r="PX126" s="34" t="str">
        <f>IF(PW126&lt;&gt;"",HLOOKUP(COUNT($NE126:PW126)+1,$G$4:$EH$8,PX$14,0)*$D126,IF($C126=PX$17,$G$8*$D126,""))</f>
        <v/>
      </c>
      <c r="PY126" s="34" t="str">
        <f>IF(PX126&lt;&gt;"",HLOOKUP(COUNT($NE126:PX126)+1,$G$4:$EH$8,PY$14,0)*$D126,IF($C126=PY$17,$G$8*$D126,""))</f>
        <v/>
      </c>
      <c r="PZ126" s="34" t="str">
        <f>IF(PY126&lt;&gt;"",HLOOKUP(COUNT($NE126:PY126)+1,$G$4:$EH$8,PZ$14,0)*$D126,IF($C126=PZ$17,$G$8*$D126,""))</f>
        <v/>
      </c>
      <c r="QA126" s="34" t="str">
        <f>IF(PZ126&lt;&gt;"",HLOOKUP(COUNT($NE126:PZ126)+1,$G$4:$EH$8,QA$14,0)*$D126,IF($C126=QA$17,$G$8*$D126,""))</f>
        <v/>
      </c>
      <c r="QB126" s="34" t="str">
        <f>IF(QA126&lt;&gt;"",HLOOKUP(COUNT($NE126:QA126)+1,$G$4:$EH$8,QB$14,0)*$D126,IF($C126=QB$17,$G$8*$D126,""))</f>
        <v/>
      </c>
      <c r="QC126" s="34" t="str">
        <f>IF(QB126&lt;&gt;"",HLOOKUP(COUNT($NE126:QB126)+1,$G$4:$EH$8,QC$14,0)*$D126,IF($C126=QC$17,$G$8*$D126,""))</f>
        <v/>
      </c>
      <c r="QD126" s="34" t="str">
        <f>IF(QC126&lt;&gt;"",HLOOKUP(COUNT($NE126:QC126)+1,$G$4:$EH$8,QD$14,0)*$D126,IF($C126=QD$17,$G$8*$D126,""))</f>
        <v/>
      </c>
      <c r="QE126" s="34" t="str">
        <f>IF(QD126&lt;&gt;"",HLOOKUP(COUNT($NE126:QD126)+1,$G$4:$EH$8,QE$14,0)*$D126,IF($C126=QE$17,$G$8*$D126,""))</f>
        <v/>
      </c>
      <c r="QF126" s="34" t="str">
        <f>IF(QE126&lt;&gt;"",HLOOKUP(COUNT($NE126:QE126)+1,$G$4:$EH$8,QF$14,0)*$D126,IF($C126=QF$17,$G$8*$D126,""))</f>
        <v/>
      </c>
      <c r="QG126" s="34" t="str">
        <f>IF(QF126&lt;&gt;"",HLOOKUP(COUNT($NE126:QF126)+1,$G$4:$EH$8,QG$14,0)*$D126,IF($C126=QG$17,$G$8*$D126,""))</f>
        <v/>
      </c>
      <c r="QH126" s="34" t="str">
        <f>IF(QG126&lt;&gt;"",HLOOKUP(COUNT($NE126:QG126)+1,$G$4:$EH$8,QH$14,0)*$D126,IF($C126=QH$17,$G$8*$D126,""))</f>
        <v/>
      </c>
      <c r="QI126" s="34" t="str">
        <f>IF(QH126&lt;&gt;"",HLOOKUP(COUNT($NE126:QH126)+1,$G$4:$EH$8,QI$14,0)*$D126,IF($C126=QI$17,$G$8*$D126,""))</f>
        <v/>
      </c>
      <c r="QJ126" s="34" t="str">
        <f>IF(QI126&lt;&gt;"",HLOOKUP(COUNT($NE126:QI126)+1,$G$4:$EH$8,QJ$14,0)*$D126,IF($C126=QJ$17,$G$8*$D126,""))</f>
        <v/>
      </c>
      <c r="QK126" s="34" t="str">
        <f>IF(QJ126&lt;&gt;"",HLOOKUP(COUNT($NE126:QJ126)+1,$G$4:$EH$8,QK$14,0)*$D126,IF($C126=QK$17,$G$8*$D126,""))</f>
        <v/>
      </c>
      <c r="QL126" s="34" t="str">
        <f>IF(QK126&lt;&gt;"",HLOOKUP(COUNT($NE126:QK126)+1,$G$4:$EH$8,QL$14,0)*$D126,IF($C126=QL$17,$G$8*$D126,""))</f>
        <v/>
      </c>
      <c r="QM126" s="34" t="str">
        <f>IF(QL126&lt;&gt;"",HLOOKUP(COUNT($NE126:QL126)+1,$G$4:$EH$8,QM$14,0)*$D126,IF($C126=QM$17,$G$8*$D126,""))</f>
        <v/>
      </c>
      <c r="QN126" s="34" t="str">
        <f>IF(QM126&lt;&gt;"",HLOOKUP(COUNT($NE126:QM126)+1,$G$4:$EH$8,QN$14,0)*$D126,IF($C126=QN$17,$G$8*$D126,""))</f>
        <v/>
      </c>
      <c r="QO126" s="34" t="str">
        <f>IF(QN126&lt;&gt;"",HLOOKUP(COUNT($NE126:QN126)+1,$G$4:$EH$8,QO$14,0)*$D126,IF($C126=QO$17,$G$8*$D126,""))</f>
        <v/>
      </c>
      <c r="QP126" s="34" t="str">
        <f>IF(QO126&lt;&gt;"",HLOOKUP(COUNT($NE126:QO126)+1,$G$4:$EH$8,QP$14,0)*$D126,IF($C126=QP$17,$G$8*$D126,""))</f>
        <v/>
      </c>
      <c r="QQ126" s="34" t="str">
        <f>IF(QP126&lt;&gt;"",HLOOKUP(COUNT($NE126:QP126)+1,$G$4:$EH$8,QQ$14,0)*$D126,IF($C126=QQ$17,$G$8*$D126,""))</f>
        <v/>
      </c>
      <c r="QR126" s="34" t="str">
        <f>IF(QQ126&lt;&gt;"",HLOOKUP(COUNT($NE126:QQ126)+1,$G$4:$EH$8,QR$14,0)*$D126,IF($C126=QR$17,$G$8*$D126,""))</f>
        <v/>
      </c>
      <c r="QS126" s="34" t="str">
        <f>IF(QR126&lt;&gt;"",HLOOKUP(COUNT($NE126:QR126)+1,$G$4:$EH$8,QS$14,0)*$D126,IF($C126=QS$17,$G$8*$D126,""))</f>
        <v/>
      </c>
      <c r="QT126" s="34" t="str">
        <f>IF(QS126&lt;&gt;"",HLOOKUP(COUNT($NE126:QS126)+1,$G$4:$EH$8,QT$14,0)*$D126,IF($C126=QT$17,$G$8*$D126,""))</f>
        <v/>
      </c>
      <c r="QU126" s="34" t="str">
        <f>IF(QT126&lt;&gt;"",HLOOKUP(COUNT($NE126:QT126)+1,$G$4:$EH$8,QU$14,0)*$D126,IF($C126=QU$17,$G$8*$D126,""))</f>
        <v/>
      </c>
      <c r="QV126" s="34" t="str">
        <f>IF(QU126&lt;&gt;"",HLOOKUP(COUNT($NE126:QU126)+1,$G$4:$EH$8,QV$14,0)*$D126,IF($C126=QV$17,$G$8*$D126,""))</f>
        <v/>
      </c>
      <c r="QW126" s="34" t="str">
        <f>IF(QV126&lt;&gt;"",HLOOKUP(COUNT($NE126:QV126)+1,$G$4:$EH$8,QW$14,0)*$D126,IF($C126=QW$17,$G$8*$D126,""))</f>
        <v/>
      </c>
      <c r="QX126" s="34" t="str">
        <f>IF(QW126&lt;&gt;"",HLOOKUP(COUNT($NE126:QW126)+1,$G$4:$EH$8,QX$14,0)*$D126,IF($C126=QX$17,$G$8*$D126,""))</f>
        <v/>
      </c>
      <c r="QY126" s="34" t="str">
        <f>IF(QX126&lt;&gt;"",HLOOKUP(COUNT($NE126:QX126)+1,$G$4:$EH$8,QY$14,0)*$D126,IF($C126=QY$17,$G$8*$D126,""))</f>
        <v/>
      </c>
      <c r="QZ126" s="34" t="str">
        <f>IF(QY126&lt;&gt;"",HLOOKUP(COUNT($NE126:QY126)+1,$G$4:$EH$8,QZ$14,0)*$D126,IF($C126=QZ$17,$G$8*$D126,""))</f>
        <v/>
      </c>
      <c r="RA126" s="34" t="str">
        <f>IF(QZ126&lt;&gt;"",HLOOKUP(COUNT($NE126:QZ126)+1,$G$4:$EH$8,RA$14,0)*$D126,IF($C126=RA$17,$G$8*$D126,""))</f>
        <v/>
      </c>
      <c r="RB126" s="34" t="str">
        <f>IF(RA126&lt;&gt;"",HLOOKUP(COUNT($NE126:RA126)+1,$G$4:$EH$8,RB$14,0)*$D126,IF($C126=RB$17,$G$8*$D126,""))</f>
        <v/>
      </c>
      <c r="RC126" s="34" t="str">
        <f>IF(RB126&lt;&gt;"",HLOOKUP(COUNT($NE126:RB126)+1,$G$4:$EH$8,RC$14,0)*$D126,IF($C126=RC$17,$G$8*$D126,""))</f>
        <v/>
      </c>
      <c r="RD126" s="34" t="str">
        <f>IF(RC126&lt;&gt;"",HLOOKUP(COUNT($NE126:RC126)+1,$G$4:$EH$8,RD$14,0)*$D126,IF($C126=RD$17,$G$8*$D126,""))</f>
        <v/>
      </c>
      <c r="RE126" s="34" t="str">
        <f>IF(RD126&lt;&gt;"",HLOOKUP(COUNT($NE126:RD126)+1,$G$4:$EH$8,RE$14,0)*$D126,IF($C126=RE$17,$G$8*$D126,""))</f>
        <v/>
      </c>
      <c r="RF126" s="34" t="str">
        <f>IF(RE126&lt;&gt;"",HLOOKUP(COUNT($NE126:RE126)+1,$G$4:$EH$8,RF$14,0)*$D126,IF($C126=RF$17,$G$8*$D126,""))</f>
        <v/>
      </c>
      <c r="RG126" s="34" t="str">
        <f>IF(RF126&lt;&gt;"",HLOOKUP(COUNT($NE126:RF126)+1,$G$4:$EH$8,RG$14,0)*$D126,IF($C126=RG$17,$G$8*$D126,""))</f>
        <v/>
      </c>
      <c r="RH126" s="34" t="str">
        <f>IF(RG126&lt;&gt;"",HLOOKUP(COUNT($NE126:RG126)+1,$G$4:$EH$8,RH$14,0)*$D126,IF($C126=RH$17,$G$8*$D126,""))</f>
        <v/>
      </c>
      <c r="RI126" s="34">
        <f>IF(RH126&lt;&gt;"",HLOOKUP(COUNT($NE126:RH126)+1,$G$4:$EH$8,RI$14,0)*$D126,IF($C126=RI$17,$G$8*$D126,""))</f>
        <v>175000</v>
      </c>
      <c r="RJ126" s="34">
        <f>IF(RI126&lt;&gt;"",HLOOKUP(COUNT($NE126:RI126)+1,$G$4:$EH$8,RJ$14,0)*$D126,IF($C126=RJ$17,$G$8*$D126,""))</f>
        <v>0</v>
      </c>
      <c r="RK126" s="34">
        <f>IF(RJ126&lt;&gt;"",HLOOKUP(COUNT($NE126:RJ126)+1,$G$4:$EH$8,RK$14,0)*$D126,IF($C126=RK$17,$G$8*$D126,""))</f>
        <v>0</v>
      </c>
      <c r="RL126" s="34">
        <f>IF(RK126&lt;&gt;"",HLOOKUP(COUNT($NE126:RK126)+1,$G$4:$EH$8,RL$14,0)*$D126,IF($C126=RL$17,$G$8*$D126,""))</f>
        <v>0</v>
      </c>
      <c r="RM126" s="34">
        <f>IF(RL126&lt;&gt;"",HLOOKUP(COUNT($NE126:RL126)+1,$G$4:$EH$8,RM$14,0)*$D126,IF($C126=RM$17,$G$8*$D126,""))</f>
        <v>0</v>
      </c>
      <c r="RN126" s="34">
        <f>IF(RM126&lt;&gt;"",HLOOKUP(COUNT($NE126:RM126)+1,$G$4:$EH$8,RN$14,0)*$D126,IF($C126=RN$17,$G$8*$D126,""))</f>
        <v>0</v>
      </c>
      <c r="RO126" s="34">
        <f>IF(RN126&lt;&gt;"",HLOOKUP(COUNT($NE126:RN126)+1,$G$4:$EH$8,RO$14,0)*$D126,IF($C126=RO$17,$G$8*$D126,""))</f>
        <v>0</v>
      </c>
      <c r="RP126" s="34">
        <f>IF(RO126&lt;&gt;"",HLOOKUP(COUNT($NE126:RO126)+1,$G$4:$EH$8,RP$14,0)*$D126,IF($C126=RP$17,$G$8*$D126,""))</f>
        <v>0</v>
      </c>
      <c r="RQ126" s="34">
        <f>IF(RP126&lt;&gt;"",HLOOKUP(COUNT($NE126:RP126)+1,$G$4:$EH$8,RQ$14,0)*$D126,IF($C126=RQ$17,$G$8*$D126,""))</f>
        <v>0</v>
      </c>
      <c r="RR126" s="34">
        <f>IF(RQ126&lt;&gt;"",HLOOKUP(COUNT($NE126:RQ126)+1,$G$4:$EH$8,RR$14,0)*$D126,IF($C126=RR$17,$G$8*$D126,""))</f>
        <v>0</v>
      </c>
      <c r="RS126" s="34">
        <f>IF(RR126&lt;&gt;"",HLOOKUP(COUNT($NE126:RR126)+1,$G$4:$EH$8,RS$14,0)*$D126,IF($C126=RS$17,$G$8*$D126,""))</f>
        <v>0</v>
      </c>
      <c r="RT126" s="34">
        <f>IF(RS126&lt;&gt;"",HLOOKUP(COUNT($NE126:RS126)+1,$G$4:$EH$8,RT$14,0)*$D126,IF($C126=RT$17,$G$8*$D126,""))</f>
        <v>0</v>
      </c>
      <c r="RU126" s="34">
        <f>IF(RT126&lt;&gt;"",HLOOKUP(COUNT($NE126:RT126)+1,$G$4:$EH$8,RU$14,0)*$D126,IF($C126=RU$17,$G$8*$D126,""))</f>
        <v>0</v>
      </c>
      <c r="RW126" s="34" t="str">
        <f>IF(RV126&lt;&gt;"",HLOOKUP(COUNT($RV126:RV126)+1,$G$4:$EH$9,RW$14,0)*$D126,IF($C126=RW$17,$G$9*$D126,""))</f>
        <v/>
      </c>
      <c r="RX126" s="34" t="str">
        <f>IF(RW126&lt;&gt;"",HLOOKUP(COUNT($RV126:RW126)+1,$G$4:$EH$9,RX$14,0)*$D126,IF($C126=RX$17,$G$9*$D126,""))</f>
        <v/>
      </c>
      <c r="RY126" s="34" t="str">
        <f>IF(RX126&lt;&gt;"",HLOOKUP(COUNT($RV126:RX126)+1,$G$4:$EH$9,RY$14,0)*$D126,IF($C126=RY$17,$G$9*$D126,""))</f>
        <v/>
      </c>
      <c r="RZ126" s="34" t="str">
        <f>IF(RY126&lt;&gt;"",HLOOKUP(COUNT($RV126:RY126)+1,$G$4:$EH$9,RZ$14,0)*$D126,IF($C126=RZ$17,$G$9*$D126,""))</f>
        <v/>
      </c>
      <c r="SA126" s="34" t="str">
        <f>IF(RZ126&lt;&gt;"",HLOOKUP(COUNT($RV126:RZ126)+1,$G$4:$EH$9,SA$14,0)*$D126,IF($C126=SA$17,$G$9*$D126,""))</f>
        <v/>
      </c>
      <c r="SB126" s="34" t="str">
        <f>IF(SA126&lt;&gt;"",HLOOKUP(COUNT($RV126:SA126)+1,$G$4:$EH$9,SB$14,0)*$D126,IF($C126=SB$17,$G$9*$D126,""))</f>
        <v/>
      </c>
      <c r="SC126" s="34" t="str">
        <f>IF(SB126&lt;&gt;"",HLOOKUP(COUNT($RV126:SB126)+1,$G$4:$EH$9,SC$14,0)*$D126,IF($C126=SC$17,$G$9*$D126,""))</f>
        <v/>
      </c>
      <c r="SD126" s="34" t="str">
        <f>IF(SC126&lt;&gt;"",HLOOKUP(COUNT($RV126:SC126)+1,$G$4:$EH$9,SD$14,0)*$D126,IF($C126=SD$17,$G$9*$D126,""))</f>
        <v/>
      </c>
      <c r="SE126" s="34" t="str">
        <f>IF(SD126&lt;&gt;"",HLOOKUP(COUNT($RV126:SD126)+1,$G$4:$EH$9,SE$14,0)*$D126,IF($C126=SE$17,$G$9*$D126,""))</f>
        <v/>
      </c>
      <c r="SF126" s="34" t="str">
        <f>IF(SE126&lt;&gt;"",HLOOKUP(COUNT($RV126:SE126)+1,$G$4:$EH$9,SF$14,0)*$D126,IF($C126=SF$17,$G$9*$D126,""))</f>
        <v/>
      </c>
      <c r="SG126" s="34" t="str">
        <f>IF(SF126&lt;&gt;"",HLOOKUP(COUNT($RV126:SF126)+1,$G$4:$EH$9,SG$14,0)*$D126,IF($C126=SG$17,$G$9*$D126,""))</f>
        <v/>
      </c>
      <c r="SH126" s="34" t="str">
        <f>IF(SG126&lt;&gt;"",HLOOKUP(COUNT($RV126:SG126)+1,$G$4:$EH$9,SH$14,0)*$D126,IF($C126=SH$17,$G$9*$D126,""))</f>
        <v/>
      </c>
      <c r="SI126" s="34" t="str">
        <f>IF(SH126&lt;&gt;"",HLOOKUP(COUNT($RV126:SH126)+1,$G$4:$EH$9,SI$14,0)*$D126,IF($C126=SI$17,$G$9*$D126,""))</f>
        <v/>
      </c>
      <c r="SJ126" s="34" t="str">
        <f>IF(SI126&lt;&gt;"",HLOOKUP(COUNT($RV126:SI126)+1,$G$4:$EH$9,SJ$14,0)*$D126,IF($C126=SJ$17,$G$9*$D126,""))</f>
        <v/>
      </c>
      <c r="SK126" s="34" t="str">
        <f>IF(SJ126&lt;&gt;"",HLOOKUP(COUNT($RV126:SJ126)+1,$G$4:$EH$9,SK$14,0)*$D126,IF($C126=SK$17,$G$9*$D126,""))</f>
        <v/>
      </c>
      <c r="SL126" s="34" t="str">
        <f>IF(SK126&lt;&gt;"",HLOOKUP(COUNT($RV126:SK126)+1,$G$4:$EH$9,SL$14,0)*$D126,IF($C126=SL$17,$G$9*$D126,""))</f>
        <v/>
      </c>
      <c r="SM126" s="34" t="str">
        <f>IF(SL126&lt;&gt;"",HLOOKUP(COUNT($RV126:SL126)+1,$G$4:$EH$9,SM$14,0)*$D126,IF($C126=SM$17,$G$9*$D126,""))</f>
        <v/>
      </c>
      <c r="SN126" s="34" t="str">
        <f>IF(SM126&lt;&gt;"",HLOOKUP(COUNT($RV126:SM126)+1,$G$4:$EH$9,SN$14,0)*$D126,IF($C126=SN$17,$G$9*$D126,""))</f>
        <v/>
      </c>
      <c r="SO126" s="34" t="str">
        <f>IF(SN126&lt;&gt;"",HLOOKUP(COUNT($RV126:SN126)+1,$G$4:$EH$9,SO$14,0)*$D126,IF($C126=SO$17,$G$9*$D126,""))</f>
        <v/>
      </c>
      <c r="SP126" s="34" t="str">
        <f>IF(SO126&lt;&gt;"",HLOOKUP(COUNT($RV126:SO126)+1,$G$4:$EH$9,SP$14,0)*$D126,IF($C126=SP$17,$G$9*$D126,""))</f>
        <v/>
      </c>
      <c r="SQ126" s="34" t="str">
        <f>IF(SP126&lt;&gt;"",HLOOKUP(COUNT($RV126:SP126)+1,$G$4:$EH$9,SQ$14,0)*$D126,IF($C126=SQ$17,$G$9*$D126,""))</f>
        <v/>
      </c>
      <c r="SR126" s="34" t="str">
        <f>IF(SQ126&lt;&gt;"",HLOOKUP(COUNT($RV126:SQ126)+1,$G$4:$EH$9,SR$14,0)*$D126,IF($C126=SR$17,$G$9*$D126,""))</f>
        <v/>
      </c>
      <c r="SS126" s="34" t="str">
        <f>IF(SR126&lt;&gt;"",HLOOKUP(COUNT($RV126:SR126)+1,$G$4:$EH$9,SS$14,0)*$D126,IF($C126=SS$17,$G$9*$D126,""))</f>
        <v/>
      </c>
      <c r="ST126" s="34" t="str">
        <f>IF(SS126&lt;&gt;"",HLOOKUP(COUNT($RV126:SS126)+1,$G$4:$EH$9,ST$14,0)*$D126,IF($C126=ST$17,$G$9*$D126,""))</f>
        <v/>
      </c>
      <c r="SU126" s="34" t="str">
        <f>IF(ST126&lt;&gt;"",HLOOKUP(COUNT($RV126:ST126)+1,$G$4:$EH$9,SU$14,0)*$D126,IF($C126=SU$17,$G$9*$D126,""))</f>
        <v/>
      </c>
      <c r="SV126" s="34" t="str">
        <f>IF(SU126&lt;&gt;"",HLOOKUP(COUNT($RV126:SU126)+1,$G$4:$EH$9,SV$14,0)*$D126,IF($C126=SV$17,$G$9*$D126,""))</f>
        <v/>
      </c>
      <c r="SW126" s="34" t="str">
        <f>IF(SV126&lt;&gt;"",HLOOKUP(COUNT($RV126:SV126)+1,$G$4:$EH$9,SW$14,0)*$D126,IF($C126=SW$17,$G$9*$D126,""))</f>
        <v/>
      </c>
      <c r="SX126" s="34" t="str">
        <f>IF(SW126&lt;&gt;"",HLOOKUP(COUNT($RV126:SW126)+1,$G$4:$EH$9,SX$14,0)*$D126,IF($C126=SX$17,$G$9*$D126,""))</f>
        <v/>
      </c>
      <c r="SY126" s="34" t="str">
        <f>IF(SX126&lt;&gt;"",HLOOKUP(COUNT($RV126:SX126)+1,$G$4:$EH$9,SY$14,0)*$D126,IF($C126=SY$17,$G$9*$D126,""))</f>
        <v/>
      </c>
      <c r="SZ126" s="34" t="str">
        <f>IF(SY126&lt;&gt;"",HLOOKUP(COUNT($RV126:SY126)+1,$G$4:$EH$9,SZ$14,0)*$D126,IF($C126=SZ$17,$G$9*$D126,""))</f>
        <v/>
      </c>
      <c r="TA126" s="34" t="str">
        <f>IF(SZ126&lt;&gt;"",HLOOKUP(COUNT($RV126:SZ126)+1,$G$4:$EH$9,TA$14,0)*$D126,IF($C126=TA$17,$G$9*$D126,""))</f>
        <v/>
      </c>
      <c r="TB126" s="34" t="str">
        <f>IF(TA126&lt;&gt;"",HLOOKUP(COUNT($RV126:TA126)+1,$G$4:$EH$9,TB$14,0)*$D126,IF($C126=TB$17,$G$9*$D126,""))</f>
        <v/>
      </c>
      <c r="TC126" s="34" t="str">
        <f>IF(TB126&lt;&gt;"",HLOOKUP(COUNT($RV126:TB126)+1,$G$4:$EH$9,TC$14,0)*$D126,IF($C126=TC$17,$G$9*$D126,""))</f>
        <v/>
      </c>
      <c r="TD126" s="34" t="str">
        <f>IF(TC126&lt;&gt;"",HLOOKUP(COUNT($RV126:TC126)+1,$G$4:$EH$9,TD$14,0)*$D126,IF($C126=TD$17,$G$9*$D126,""))</f>
        <v/>
      </c>
      <c r="TE126" s="34" t="str">
        <f>IF(TD126&lt;&gt;"",HLOOKUP(COUNT($RV126:TD126)+1,$G$4:$EH$9,TE$14,0)*$D126,IF($C126=TE$17,$G$9*$D126,""))</f>
        <v/>
      </c>
      <c r="TF126" s="34" t="str">
        <f>IF(TE126&lt;&gt;"",HLOOKUP(COUNT($RV126:TE126)+1,$G$4:$EH$9,TF$14,0)*$D126,IF($C126=TF$17,$G$9*$D126,""))</f>
        <v/>
      </c>
      <c r="TG126" s="34" t="str">
        <f>IF(TF126&lt;&gt;"",HLOOKUP(COUNT($RV126:TF126)+1,$G$4:$EH$9,TG$14,0)*$D126,IF($C126=TG$17,$G$9*$D126,""))</f>
        <v/>
      </c>
      <c r="TH126" s="34" t="str">
        <f>IF(TG126&lt;&gt;"",HLOOKUP(COUNT($RV126:TG126)+1,$G$4:$EH$9,TH$14,0)*$D126,IF($C126=TH$17,$G$9*$D126,""))</f>
        <v/>
      </c>
      <c r="TI126" s="34" t="str">
        <f>IF(TH126&lt;&gt;"",HLOOKUP(COUNT($RV126:TH126)+1,$G$4:$EH$9,TI$14,0)*$D126,IF($C126=TI$17,$G$9*$D126,""))</f>
        <v/>
      </c>
      <c r="TJ126" s="34" t="str">
        <f>IF(TI126&lt;&gt;"",HLOOKUP(COUNT($RV126:TI126)+1,$G$4:$EH$9,TJ$14,0)*$D126,IF($C126=TJ$17,$G$9*$D126,""))</f>
        <v/>
      </c>
      <c r="TK126" s="34" t="str">
        <f>IF(TJ126&lt;&gt;"",HLOOKUP(COUNT($RV126:TJ126)+1,$G$4:$EH$9,TK$14,0)*$D126,IF($C126=TK$17,$G$9*$D126,""))</f>
        <v/>
      </c>
      <c r="TL126" s="34" t="str">
        <f>IF(TK126&lt;&gt;"",HLOOKUP(COUNT($RV126:TK126)+1,$G$4:$EH$9,TL$14,0)*$D126,IF($C126=TL$17,$G$9*$D126,""))</f>
        <v/>
      </c>
      <c r="TM126" s="34" t="str">
        <f>IF(TL126&lt;&gt;"",HLOOKUP(COUNT($RV126:TL126)+1,$G$4:$EH$9,TM$14,0)*$D126,IF($C126=TM$17,$G$9*$D126,""))</f>
        <v/>
      </c>
      <c r="TN126" s="34" t="str">
        <f>IF(TM126&lt;&gt;"",HLOOKUP(COUNT($RV126:TM126)+1,$G$4:$EH$9,TN$14,0)*$D126,IF($C126=TN$17,$G$9*$D126,""))</f>
        <v/>
      </c>
      <c r="TO126" s="34" t="str">
        <f>IF(TN126&lt;&gt;"",HLOOKUP(COUNT($RV126:TN126)+1,$G$4:$EH$9,TO$14,0)*$D126,IF($C126=TO$17,$G$9*$D126,""))</f>
        <v/>
      </c>
      <c r="TP126" s="34" t="str">
        <f>IF(TO126&lt;&gt;"",HLOOKUP(COUNT($RV126:TO126)+1,$G$4:$EH$9,TP$14,0)*$D126,IF($C126=TP$17,$G$9*$D126,""))</f>
        <v/>
      </c>
      <c r="TQ126" s="34" t="str">
        <f>IF(TP126&lt;&gt;"",HLOOKUP(COUNT($RV126:TP126)+1,$G$4:$EH$9,TQ$14,0)*$D126,IF($C126=TQ$17,$G$9*$D126,""))</f>
        <v/>
      </c>
      <c r="TR126" s="34" t="str">
        <f>IF(TQ126&lt;&gt;"",HLOOKUP(COUNT($RV126:TQ126)+1,$G$4:$EH$9,TR$14,0)*$D126,IF($C126=TR$17,$G$9*$D126,""))</f>
        <v/>
      </c>
      <c r="TS126" s="34" t="str">
        <f>IF(TR126&lt;&gt;"",HLOOKUP(COUNT($RV126:TR126)+1,$G$4:$EH$9,TS$14,0)*$D126,IF($C126=TS$17,$G$9*$D126,""))</f>
        <v/>
      </c>
      <c r="TT126" s="34" t="str">
        <f>IF(TS126&lt;&gt;"",HLOOKUP(COUNT($RV126:TS126)+1,$G$4:$EH$9,TT$14,0)*$D126,IF($C126=TT$17,$G$9*$D126,""))</f>
        <v/>
      </c>
      <c r="TU126" s="34" t="str">
        <f>IF(TT126&lt;&gt;"",HLOOKUP(COUNT($RV126:TT126)+1,$G$4:$EH$9,TU$14,0)*$D126,IF($C126=TU$17,$G$9*$D126,""))</f>
        <v/>
      </c>
      <c r="TV126" s="34" t="str">
        <f>IF(TU126&lt;&gt;"",HLOOKUP(COUNT($RV126:TU126)+1,$G$4:$EH$9,TV$14,0)*$D126,IF($C126=TV$17,$G$9*$D126,""))</f>
        <v/>
      </c>
      <c r="TW126" s="34" t="str">
        <f>IF(TV126&lt;&gt;"",HLOOKUP(COUNT($RV126:TV126)+1,$G$4:$EH$9,TW$14,0)*$D126,IF($C126=TW$17,$G$9*$D126,""))</f>
        <v/>
      </c>
      <c r="TX126" s="34" t="str">
        <f>IF(TW126&lt;&gt;"",HLOOKUP(COUNT($RV126:TW126)+1,$G$4:$EH$9,TX$14,0)*$D126,IF($C126=TX$17,$G$9*$D126,""))</f>
        <v/>
      </c>
      <c r="TY126" s="34" t="str">
        <f>IF(TX126&lt;&gt;"",HLOOKUP(COUNT($RV126:TX126)+1,$G$4:$EH$9,TY$14,0)*$D126,IF($C126=TY$17,$G$9*$D126,""))</f>
        <v/>
      </c>
      <c r="TZ126" s="34" t="str">
        <f>IF(TY126&lt;&gt;"",HLOOKUP(COUNT($RV126:TY126)+1,$G$4:$EH$9,TZ$14,0)*$D126,IF($C126=TZ$17,$G$9*$D126,""))</f>
        <v/>
      </c>
      <c r="UA126" s="34" t="str">
        <f>IF(TZ126&lt;&gt;"",HLOOKUP(COUNT($RV126:TZ126)+1,$G$4:$EH$9,UA$14,0)*$D126,IF($C126=UA$17,$G$9*$D126,""))</f>
        <v/>
      </c>
      <c r="UB126" s="34" t="str">
        <f>IF(UA126&lt;&gt;"",HLOOKUP(COUNT($RV126:UA126)+1,$G$4:$EH$9,UB$14,0)*$D126,IF($C126=UB$17,$G$9*$D126,""))</f>
        <v/>
      </c>
      <c r="UC126" s="34" t="str">
        <f>IF(UB126&lt;&gt;"",HLOOKUP(COUNT($RV126:UB126)+1,$G$4:$EH$9,UC$14,0)*$D126,IF($C126=UC$17,$G$9*$D126,""))</f>
        <v/>
      </c>
      <c r="UD126" s="34" t="str">
        <f>IF(UC126&lt;&gt;"",HLOOKUP(COUNT($RV126:UC126)+1,$G$4:$EH$9,UD$14,0)*$D126,IF($C126=UD$17,$G$9*$D126,""))</f>
        <v/>
      </c>
      <c r="UE126" s="34" t="str">
        <f>IF(UD126&lt;&gt;"",HLOOKUP(COUNT($RV126:UD126)+1,$G$4:$EH$9,UE$14,0)*$D126,IF($C126=UE$17,$G$9*$D126,""))</f>
        <v/>
      </c>
      <c r="UF126" s="34" t="str">
        <f>IF(UE126&lt;&gt;"",HLOOKUP(COUNT($RV126:UE126)+1,$G$4:$EH$9,UF$14,0)*$D126,IF($C126=UF$17,$G$9*$D126,""))</f>
        <v/>
      </c>
      <c r="UG126" s="34" t="str">
        <f>IF(UF126&lt;&gt;"",HLOOKUP(COUNT($RV126:UF126)+1,$G$4:$EH$9,UG$14,0)*$D126,IF($C126=UG$17,$G$9*$D126,""))</f>
        <v/>
      </c>
      <c r="UH126" s="34" t="str">
        <f>IF(UG126&lt;&gt;"",HLOOKUP(COUNT($RV126:UG126)+1,$G$4:$EH$9,UH$14,0)*$D126,IF($C126=UH$17,$G$9*$D126,""))</f>
        <v/>
      </c>
      <c r="UI126" s="34" t="str">
        <f>IF(UH126&lt;&gt;"",HLOOKUP(COUNT($RV126:UH126)+1,$G$4:$EH$9,UI$14,0)*$D126,IF($C126=UI$17,$G$9*$D126,""))</f>
        <v/>
      </c>
      <c r="UJ126" s="34" t="str">
        <f>IF(UI126&lt;&gt;"",HLOOKUP(COUNT($RV126:UI126)+1,$G$4:$EH$9,UJ$14,0)*$D126,IF($C126=UJ$17,$G$9*$D126,""))</f>
        <v/>
      </c>
      <c r="UK126" s="34" t="str">
        <f>IF(UJ126&lt;&gt;"",HLOOKUP(COUNT($RV126:UJ126)+1,$G$4:$EH$9,UK$14,0)*$D126,IF($C126=UK$17,$G$9*$D126,""))</f>
        <v/>
      </c>
      <c r="UL126" s="34" t="str">
        <f>IF(UK126&lt;&gt;"",HLOOKUP(COUNT($RV126:UK126)+1,$G$4:$EH$9,UL$14,0)*$D126,IF($C126=UL$17,$G$9*$D126,""))</f>
        <v/>
      </c>
      <c r="UM126" s="34" t="str">
        <f>IF(UL126&lt;&gt;"",HLOOKUP(COUNT($RV126:UL126)+1,$G$4:$EH$9,UM$14,0)*$D126,IF($C126=UM$17,$G$9*$D126,""))</f>
        <v/>
      </c>
      <c r="UN126" s="34" t="str">
        <f>IF(UM126&lt;&gt;"",HLOOKUP(COUNT($RV126:UM126)+1,$G$4:$EH$9,UN$14,0)*$D126,IF($C126=UN$17,$G$9*$D126,""))</f>
        <v/>
      </c>
      <c r="UO126" s="34" t="str">
        <f>IF(UN126&lt;&gt;"",HLOOKUP(COUNT($RV126:UN126)+1,$G$4:$EH$9,UO$14,0)*$D126,IF($C126=UO$17,$G$9*$D126,""))</f>
        <v/>
      </c>
      <c r="UP126" s="34" t="str">
        <f>IF(UO126&lt;&gt;"",HLOOKUP(COUNT($RV126:UO126)+1,$G$4:$EH$9,UP$14,0)*$D126,IF($C126=UP$17,$G$9*$D126,""))</f>
        <v/>
      </c>
      <c r="UQ126" s="34" t="str">
        <f>IF(UP126&lt;&gt;"",HLOOKUP(COUNT($RV126:UP126)+1,$G$4:$EH$9,UQ$14,0)*$D126,IF($C126=UQ$17,$G$9*$D126,""))</f>
        <v/>
      </c>
      <c r="UR126" s="34" t="str">
        <f>IF(UQ126&lt;&gt;"",HLOOKUP(COUNT($RV126:UQ126)+1,$G$4:$EH$9,UR$14,0)*$D126,IF($C126=UR$17,$G$9*$D126,""))</f>
        <v/>
      </c>
      <c r="US126" s="34" t="str">
        <f>IF(UR126&lt;&gt;"",HLOOKUP(COUNT($RV126:UR126)+1,$G$4:$EH$9,US$14,0)*$D126,IF($C126=US$17,$G$9*$D126,""))</f>
        <v/>
      </c>
      <c r="UT126" s="34" t="str">
        <f>IF(US126&lt;&gt;"",HLOOKUP(COUNT($RV126:US126)+1,$G$4:$EH$9,UT$14,0)*$D126,IF($C126=UT$17,$G$9*$D126,""))</f>
        <v/>
      </c>
      <c r="UU126" s="34" t="str">
        <f>IF(UT126&lt;&gt;"",HLOOKUP(COUNT($RV126:UT126)+1,$G$4:$EH$9,UU$14,0)*$D126,IF($C126=UU$17,$G$9*$D126,""))</f>
        <v/>
      </c>
      <c r="UV126" s="34" t="str">
        <f>IF(UU126&lt;&gt;"",HLOOKUP(COUNT($RV126:UU126)+1,$G$4:$EH$9,UV$14,0)*$D126,IF($C126=UV$17,$G$9*$D126,""))</f>
        <v/>
      </c>
      <c r="UW126" s="34" t="str">
        <f>IF(UV126&lt;&gt;"",HLOOKUP(COUNT($RV126:UV126)+1,$G$4:$EH$9,UW$14,0)*$D126,IF($C126=UW$17,$G$9*$D126,""))</f>
        <v/>
      </c>
      <c r="UX126" s="34" t="str">
        <f>IF(UW126&lt;&gt;"",HLOOKUP(COUNT($RV126:UW126)+1,$G$4:$EH$9,UX$14,0)*$D126,IF($C126=UX$17,$G$9*$D126,""))</f>
        <v/>
      </c>
      <c r="UY126" s="34" t="str">
        <f>IF(UX126&lt;&gt;"",HLOOKUP(COUNT($RV126:UX126)+1,$G$4:$EH$9,UY$14,0)*$D126,IF($C126=UY$17,$G$9*$D126,""))</f>
        <v/>
      </c>
      <c r="UZ126" s="34" t="str">
        <f>IF(UY126&lt;&gt;"",HLOOKUP(COUNT($RV126:UY126)+1,$G$4:$EH$9,UZ$14,0)*$D126,IF($C126=UZ$17,$G$9*$D126,""))</f>
        <v/>
      </c>
      <c r="VA126" s="34" t="str">
        <f>IF(UZ126&lt;&gt;"",HLOOKUP(COUNT($RV126:UZ126)+1,$G$4:$EH$9,VA$14,0)*$D126,IF($C126=VA$17,$G$9*$D126,""))</f>
        <v/>
      </c>
      <c r="VB126" s="34" t="str">
        <f>IF(VA126&lt;&gt;"",HLOOKUP(COUNT($RV126:VA126)+1,$G$4:$EH$9,VB$14,0)*$D126,IF($C126=VB$17,$G$9*$D126,""))</f>
        <v/>
      </c>
      <c r="VC126" s="34" t="str">
        <f>IF(VB126&lt;&gt;"",HLOOKUP(COUNT($RV126:VB126)+1,$G$4:$EH$9,VC$14,0)*$D126,IF($C126=VC$17,$G$9*$D126,""))</f>
        <v/>
      </c>
      <c r="VD126" s="34" t="str">
        <f>IF(VC126&lt;&gt;"",HLOOKUP(COUNT($RV126:VC126)+1,$G$4:$EH$9,VD$14,0)*$D126,IF($C126=VD$17,$G$9*$D126,""))</f>
        <v/>
      </c>
      <c r="VE126" s="34" t="str">
        <f>IF(VD126&lt;&gt;"",HLOOKUP(COUNT($RV126:VD126)+1,$G$4:$EH$9,VE$14,0)*$D126,IF($C126=VE$17,$G$9*$D126,""))</f>
        <v/>
      </c>
      <c r="VF126" s="34" t="str">
        <f>IF(VE126&lt;&gt;"",HLOOKUP(COUNT($RV126:VE126)+1,$G$4:$EH$9,VF$14,0)*$D126,IF($C126=VF$17,$G$9*$D126,""))</f>
        <v/>
      </c>
      <c r="VG126" s="34" t="str">
        <f>IF(VF126&lt;&gt;"",HLOOKUP(COUNT($RV126:VF126)+1,$G$4:$EH$9,VG$14,0)*$D126,IF($C126=VG$17,$G$9*$D126,""))</f>
        <v/>
      </c>
      <c r="VH126" s="34" t="str">
        <f>IF(VG126&lt;&gt;"",HLOOKUP(COUNT($RV126:VG126)+1,$G$4:$EH$9,VH$14,0)*$D126,IF($C126=VH$17,$G$9*$D126,""))</f>
        <v/>
      </c>
      <c r="VI126" s="34" t="str">
        <f>IF(VH126&lt;&gt;"",HLOOKUP(COUNT($RV126:VH126)+1,$G$4:$EH$9,VI$14,0)*$D126,IF($C126=VI$17,$G$9*$D126,""))</f>
        <v/>
      </c>
      <c r="VJ126" s="34" t="str">
        <f>IF(VI126&lt;&gt;"",HLOOKUP(COUNT($RV126:VI126)+1,$G$4:$EH$9,VJ$14,0)*$D126,IF($C126=VJ$17,$G$9*$D126,""))</f>
        <v/>
      </c>
      <c r="VK126" s="34" t="str">
        <f>IF(VJ126&lt;&gt;"",HLOOKUP(COUNT($RV126:VJ126)+1,$G$4:$EH$9,VK$14,0)*$D126,IF($C126=VK$17,$G$9*$D126,""))</f>
        <v/>
      </c>
      <c r="VL126" s="34" t="str">
        <f>IF(VK126&lt;&gt;"",HLOOKUP(COUNT($RV126:VK126)+1,$G$4:$EH$9,VL$14,0)*$D126,IF($C126=VL$17,$G$9*$D126,""))</f>
        <v/>
      </c>
      <c r="VM126" s="34" t="str">
        <f>IF(VL126&lt;&gt;"",HLOOKUP(COUNT($RV126:VL126)+1,$G$4:$EH$9,VM$14,0)*$D126,IF($C126=VM$17,$G$9*$D126,""))</f>
        <v/>
      </c>
      <c r="VN126" s="34" t="str">
        <f>IF(VM126&lt;&gt;"",HLOOKUP(COUNT($RV126:VM126)+1,$G$4:$EH$9,VN$14,0)*$D126,IF($C126=VN$17,$G$9*$D126,""))</f>
        <v/>
      </c>
      <c r="VO126" s="34" t="str">
        <f>IF(VN126&lt;&gt;"",HLOOKUP(COUNT($RV126:VN126)+1,$G$4:$EH$9,VO$14,0)*$D126,IF($C126=VO$17,$G$9*$D126,""))</f>
        <v/>
      </c>
      <c r="VP126" s="34" t="str">
        <f>IF(VO126&lt;&gt;"",HLOOKUP(COUNT($RV126:VO126)+1,$G$4:$EH$9,VP$14,0)*$D126,IF($C126=VP$17,$G$9*$D126,""))</f>
        <v/>
      </c>
      <c r="VQ126" s="34" t="str">
        <f>IF(VP126&lt;&gt;"",HLOOKUP(COUNT($RV126:VP126)+1,$G$4:$EH$9,VQ$14,0)*$D126,IF($C126=VQ$17,$G$9*$D126,""))</f>
        <v/>
      </c>
      <c r="VR126" s="34" t="str">
        <f>IF(VQ126&lt;&gt;"",HLOOKUP(COUNT($RV126:VQ126)+1,$G$4:$EH$9,VR$14,0)*$D126,IF($C126=VR$17,$G$9*$D126,""))</f>
        <v/>
      </c>
      <c r="VS126" s="34" t="str">
        <f>IF(VR126&lt;&gt;"",HLOOKUP(COUNT($RV126:VR126)+1,$G$4:$EH$9,VS$14,0)*$D126,IF($C126=VS$17,$G$9*$D126,""))</f>
        <v/>
      </c>
      <c r="VT126" s="34" t="str">
        <f>IF(VS126&lt;&gt;"",HLOOKUP(COUNT($RV126:VS126)+1,$G$4:$EH$9,VT$14,0)*$D126,IF($C126=VT$17,$G$9*$D126,""))</f>
        <v/>
      </c>
      <c r="VU126" s="34" t="str">
        <f>IF(VT126&lt;&gt;"",HLOOKUP(COUNT($RV126:VT126)+1,$G$4:$EH$9,VU$14,0)*$D126,IF($C126=VU$17,$G$9*$D126,""))</f>
        <v/>
      </c>
      <c r="VV126" s="34" t="str">
        <f>IF(VU126&lt;&gt;"",HLOOKUP(COUNT($RV126:VU126)+1,$G$4:$EH$9,VV$14,0)*$D126,IF($C126=VV$17,$G$9*$D126,""))</f>
        <v/>
      </c>
      <c r="VW126" s="34" t="str">
        <f>IF(VV126&lt;&gt;"",HLOOKUP(COUNT($RV126:VV126)+1,$G$4:$EH$9,VW$14,0)*$D126,IF($C126=VW$17,$G$9*$D126,""))</f>
        <v/>
      </c>
      <c r="VX126" s="34" t="str">
        <f>IF(VW126&lt;&gt;"",HLOOKUP(COUNT($RV126:VW126)+1,$G$4:$EH$9,VX$14,0)*$D126,IF($C126=VX$17,$G$9*$D126,""))</f>
        <v/>
      </c>
      <c r="VY126" s="34" t="str">
        <f>IF(VX126&lt;&gt;"",HLOOKUP(COUNT($RV126:VX126)+1,$G$4:$EH$9,VY$14,0)*$D126,IF($C126=VY$17,$G$9*$D126,""))</f>
        <v/>
      </c>
      <c r="VZ126" s="34">
        <f>IF(VY126&lt;&gt;"",HLOOKUP(COUNT($RV126:VY126)+1,$G$4:$EH$9,VZ$14,0)*$D126,IF($C126=VZ$17,$G$9*$D126,""))</f>
        <v>14500</v>
      </c>
      <c r="WA126" s="34">
        <f>IF(VZ126&lt;&gt;"",HLOOKUP(COUNT($RV126:VZ126)+1,$G$4:$EH$9,WA$14,0)*$D126,IF($C126=WA$17,$G$9*$D126,""))</f>
        <v>0</v>
      </c>
      <c r="WB126" s="34">
        <f>IF(WA126&lt;&gt;"",HLOOKUP(COUNT($RV126:WA126)+1,$G$4:$EH$9,WB$14,0)*$D126,IF($C126=WB$17,$G$9*$D126,""))</f>
        <v>0</v>
      </c>
      <c r="WC126" s="34">
        <f>IF(WB126&lt;&gt;"",HLOOKUP(COUNT($RV126:WB126)+1,$G$4:$EH$9,WC$14,0)*$D126,IF($C126=WC$17,$G$9*$D126,""))</f>
        <v>0</v>
      </c>
      <c r="WD126" s="34">
        <f>IF(WC126&lt;&gt;"",HLOOKUP(COUNT($RV126:WC126)+1,$G$4:$EH$9,WD$14,0)*$D126,IF($C126=WD$17,$G$9*$D126,""))</f>
        <v>0</v>
      </c>
      <c r="WE126" s="34">
        <f>IF(WD126&lt;&gt;"",HLOOKUP(COUNT($RV126:WD126)+1,$G$4:$EH$9,WE$14,0)*$D126,IF($C126=WE$17,$G$9*$D126,""))</f>
        <v>0</v>
      </c>
      <c r="WF126" s="34">
        <f>IF(WE126&lt;&gt;"",HLOOKUP(COUNT($RV126:WE126)+1,$G$4:$EH$9,WF$14,0)*$D126,IF($C126=WF$17,$G$9*$D126,""))</f>
        <v>0</v>
      </c>
      <c r="WG126" s="34">
        <f>IF(WF126&lt;&gt;"",HLOOKUP(COUNT($RV126:WF126)+1,$G$4:$EH$9,WG$14,0)*$D126,IF($C126=WG$17,$G$9*$D126,""))</f>
        <v>0</v>
      </c>
      <c r="WH126" s="34">
        <f>IF(WG126&lt;&gt;"",HLOOKUP(COUNT($RV126:WG126)+1,$G$4:$EH$9,WH$14,0)*$D126,IF($C126=WH$17,$G$9*$D126,""))</f>
        <v>0</v>
      </c>
      <c r="WI126" s="34">
        <f>IF(WH126&lt;&gt;"",HLOOKUP(COUNT($RV126:WH126)+1,$G$4:$EH$9,WI$14,0)*$D126,IF($C126=WI$17,$G$9*$D126,""))</f>
        <v>0</v>
      </c>
      <c r="WJ126" s="34">
        <f>IF(WI126&lt;&gt;"",HLOOKUP(COUNT($RV126:WI126)+1,$G$4:$EH$9,WJ$14,0)*$D126,IF($C126=WJ$17,$G$9*$D126,""))</f>
        <v>0</v>
      </c>
      <c r="WK126" s="34">
        <f>IF(WJ126&lt;&gt;"",HLOOKUP(COUNT($RV126:WJ126)+1,$G$4:$EH$9,WK$14,0)*$D126,IF($C126=WK$17,$G$9*$D126,""))</f>
        <v>0</v>
      </c>
      <c r="WL126" s="34">
        <f>IF(WK126&lt;&gt;"",HLOOKUP(COUNT($RV126:WK126)+1,$G$4:$EH$9,WL$14,0)*$D126,IF($C126=WL$17,$G$9*$D126,""))</f>
        <v>0</v>
      </c>
    </row>
    <row r="127" spans="1:610" ht="15" x14ac:dyDescent="0.2">
      <c r="A127" s="25">
        <v>1</v>
      </c>
      <c r="B127" s="1328" t="s">
        <v>91</v>
      </c>
      <c r="C127" s="62">
        <f t="shared" si="912"/>
        <v>109</v>
      </c>
      <c r="D127" s="30">
        <f>VLOOKUP(B127,Premissas!$R$8:$AD$18,(Histograma!A127+1),0)</f>
        <v>5</v>
      </c>
      <c r="G127" s="34" t="str">
        <f>IF(F127&lt;&gt;"",HLOOKUP(COUNT($F127:F127)+1,$G$4:$EH$8,G$14,0)*$D127,IF($C127=G$17,$G$5*$D127,""))</f>
        <v/>
      </c>
      <c r="H127" s="34" t="str">
        <f>IF(G127&lt;&gt;"",HLOOKUP(COUNT($F127:G127)+1,$G$4:$EH$8,H$14,0)*$D127,IF($C127=H$17,$G$5*$D127,""))</f>
        <v/>
      </c>
      <c r="I127" s="34" t="str">
        <f>IF(H127&lt;&gt;"",HLOOKUP(COUNT($F127:H127)+1,$G$4:$EH$8,I$14,0)*$D127,IF($C127=I$17,$G$5*$D127,""))</f>
        <v/>
      </c>
      <c r="J127" s="34" t="str">
        <f>IF(I127&lt;&gt;"",HLOOKUP(COUNT($F127:I127)+1,$G$4:$EH$8,J$14,0)*$D127,IF($C127=J$17,$G$5*$D127,""))</f>
        <v/>
      </c>
      <c r="K127" s="34" t="str">
        <f>IF(J127&lt;&gt;"",HLOOKUP(COUNT($F127:J127)+1,$G$4:$EH$8,K$14,0)*$D127,IF($C127=K$17,$G$5*$D127,""))</f>
        <v/>
      </c>
      <c r="L127" s="34" t="str">
        <f>IF(K127&lt;&gt;"",HLOOKUP(COUNT($F127:K127)+1,$G$4:$EH$8,L$14,0)*$D127,IF($C127=L$17,$G$5*$D127,""))</f>
        <v/>
      </c>
      <c r="M127" s="34" t="str">
        <f>IF(L127&lt;&gt;"",HLOOKUP(COUNT($F127:L127)+1,$G$4:$EH$8,M$14,0)*$D127,IF($C127=M$17,$G$5*$D127,""))</f>
        <v/>
      </c>
      <c r="N127" s="34" t="str">
        <f>IF(M127&lt;&gt;"",HLOOKUP(COUNT($F127:M127)+1,$G$4:$EH$8,N$14,0)*$D127,IF($C127=N$17,$G$5*$D127,""))</f>
        <v/>
      </c>
      <c r="O127" s="34" t="str">
        <f>IF(N127&lt;&gt;"",HLOOKUP(COUNT($F127:N127)+1,$G$4:$EH$8,O$14,0)*$D127,IF($C127=O$17,$G$5*$D127,""))</f>
        <v/>
      </c>
      <c r="P127" s="34" t="str">
        <f>IF(O127&lt;&gt;"",HLOOKUP(COUNT($F127:O127)+1,$G$4:$EH$8,P$14,0)*$D127,IF($C127=P$17,$G$5*$D127,""))</f>
        <v/>
      </c>
      <c r="Q127" s="34" t="str">
        <f>IF(P127&lt;&gt;"",HLOOKUP(COUNT($F127:P127)+1,$G$4:$EH$8,Q$14,0)*$D127,IF($C127=Q$17,$G$5*$D127,""))</f>
        <v/>
      </c>
      <c r="R127" s="34" t="str">
        <f>IF(Q127&lt;&gt;"",HLOOKUP(COUNT($F127:Q127)+1,$G$4:$EH$8,R$14,0)*$D127,IF($C127=R$17,$G$5*$D127,""))</f>
        <v/>
      </c>
      <c r="S127" s="34" t="str">
        <f>IF(R127&lt;&gt;"",HLOOKUP(COUNT($F127:R127)+1,$G$4:$EH$8,S$14,0)*$D127,IF($C127=S$17,$G$5*$D127,""))</f>
        <v/>
      </c>
      <c r="T127" s="34" t="str">
        <f>IF(S127&lt;&gt;"",HLOOKUP(COUNT($F127:S127)+1,$G$4:$EH$8,T$14,0)*$D127,IF($C127=T$17,$G$5*$D127,""))</f>
        <v/>
      </c>
      <c r="U127" s="34" t="str">
        <f>IF(T127&lt;&gt;"",HLOOKUP(COUNT($F127:T127)+1,$G$4:$EH$8,U$14,0)*$D127,IF($C127=U$17,$G$5*$D127,""))</f>
        <v/>
      </c>
      <c r="V127" s="34" t="str">
        <f>IF(U127&lt;&gt;"",HLOOKUP(COUNT($F127:U127)+1,$G$4:$EH$8,V$14,0)*$D127,IF($C127=V$17,$G$5*$D127,""))</f>
        <v/>
      </c>
      <c r="W127" s="34" t="str">
        <f>IF(V127&lt;&gt;"",HLOOKUP(COUNT($F127:V127)+1,$G$4:$EH$8,W$14,0)*$D127,IF($C127=W$17,$G$5*$D127,""))</f>
        <v/>
      </c>
      <c r="X127" s="34" t="str">
        <f>IF(W127&lt;&gt;"",HLOOKUP(COUNT($F127:W127)+1,$G$4:$EH$8,X$14,0)*$D127,IF($C127=X$17,$G$5*$D127,""))</f>
        <v/>
      </c>
      <c r="Y127" s="34" t="str">
        <f>IF(X127&lt;&gt;"",HLOOKUP(COUNT($F127:X127)+1,$G$4:$EH$8,Y$14,0)*$D127,IF($C127=Y$17,$G$5*$D127,""))</f>
        <v/>
      </c>
      <c r="Z127" s="34" t="str">
        <f>IF(Y127&lt;&gt;"",HLOOKUP(COUNT($F127:Y127)+1,$G$4:$EH$8,Z$14,0)*$D127,IF($C127=Z$17,$G$5*$D127,""))</f>
        <v/>
      </c>
      <c r="AA127" s="34" t="str">
        <f>IF(Z127&lt;&gt;"",HLOOKUP(COUNT($F127:Z127)+1,$G$4:$EH$8,AA$14,0)*$D127,IF($C127=AA$17,$G$5*$D127,""))</f>
        <v/>
      </c>
      <c r="AB127" s="34" t="str">
        <f>IF(AA127&lt;&gt;"",HLOOKUP(COUNT($F127:AA127)+1,$G$4:$EH$8,AB$14,0)*$D127,IF($C127=AB$17,$G$5*$D127,""))</f>
        <v/>
      </c>
      <c r="AC127" s="34" t="str">
        <f>IF(AB127&lt;&gt;"",HLOOKUP(COUNT($F127:AB127)+1,$G$4:$EH$8,AC$14,0)*$D127,IF($C127=AC$17,$G$5*$D127,""))</f>
        <v/>
      </c>
      <c r="AD127" s="34" t="str">
        <f>IF(AC127&lt;&gt;"",HLOOKUP(COUNT($F127:AC127)+1,$G$4:$EH$8,AD$14,0)*$D127,IF($C127=AD$17,$G$5*$D127,""))</f>
        <v/>
      </c>
      <c r="AE127" s="34" t="str">
        <f>IF(AD127&lt;&gt;"",HLOOKUP(COUNT($F127:AD127)+1,$G$4:$EH$8,AE$14,0)*$D127,IF($C127=AE$17,$G$5*$D127,""))</f>
        <v/>
      </c>
      <c r="AF127" s="34" t="str">
        <f>IF(AE127&lt;&gt;"",HLOOKUP(COUNT($F127:AE127)+1,$G$4:$EH$8,AF$14,0)*$D127,IF($C127=AF$17,$G$5*$D127,""))</f>
        <v/>
      </c>
      <c r="AG127" s="34" t="str">
        <f>IF(AF127&lt;&gt;"",HLOOKUP(COUNT($F127:AF127)+1,$G$4:$EH$8,AG$14,0)*$D127,IF($C127=AG$17,$G$5*$D127,""))</f>
        <v/>
      </c>
      <c r="AH127" s="34" t="str">
        <f>IF(AG127&lt;&gt;"",HLOOKUP(COUNT($F127:AG127)+1,$G$4:$EH$8,AH$14,0)*$D127,IF($C127=AH$17,$G$5*$D127,""))</f>
        <v/>
      </c>
      <c r="AI127" s="34" t="str">
        <f>IF(AH127&lt;&gt;"",HLOOKUP(COUNT($F127:AH127)+1,$G$4:$EH$8,AI$14,0)*$D127,IF($C127=AI$17,$G$5*$D127,""))</f>
        <v/>
      </c>
      <c r="AJ127" s="34" t="str">
        <f>IF(AI127&lt;&gt;"",HLOOKUP(COUNT($F127:AI127)+1,$G$4:$EH$8,AJ$14,0)*$D127,IF($C127=AJ$17,$G$5*$D127,""))</f>
        <v/>
      </c>
      <c r="AK127" s="34" t="str">
        <f>IF(AJ127&lt;&gt;"",HLOOKUP(COUNT($F127:AJ127)+1,$G$4:$EH$8,AK$14,0)*$D127,IF($C127=AK$17,$G$5*$D127,""))</f>
        <v/>
      </c>
      <c r="AL127" s="34" t="str">
        <f>IF(AK127&lt;&gt;"",HLOOKUP(COUNT($F127:AK127)+1,$G$4:$EH$8,AL$14,0)*$D127,IF($C127=AL$17,$G$5*$D127,""))</f>
        <v/>
      </c>
      <c r="AM127" s="34" t="str">
        <f>IF(AL127&lt;&gt;"",HLOOKUP(COUNT($F127:AL127)+1,$G$4:$EH$8,AM$14,0)*$D127,IF($C127=AM$17,$G$5*$D127,""))</f>
        <v/>
      </c>
      <c r="AN127" s="34" t="str">
        <f>IF(AM127&lt;&gt;"",HLOOKUP(COUNT($F127:AM127)+1,$G$4:$EH$8,AN$14,0)*$D127,IF($C127=AN$17,$G$5*$D127,""))</f>
        <v/>
      </c>
      <c r="AO127" s="34" t="str">
        <f>IF(AN127&lt;&gt;"",HLOOKUP(COUNT($F127:AN127)+1,$G$4:$EH$8,AO$14,0)*$D127,IF($C127=AO$17,$G$5*$D127,""))</f>
        <v/>
      </c>
      <c r="AP127" s="34" t="str">
        <f>IF(AO127&lt;&gt;"",HLOOKUP(COUNT($F127:AO127)+1,$G$4:$EH$8,AP$14,0)*$D127,IF($C127=AP$17,$G$5*$D127,""))</f>
        <v/>
      </c>
      <c r="AQ127" s="34" t="str">
        <f>IF(AP127&lt;&gt;"",HLOOKUP(COUNT($F127:AP127)+1,$G$4:$EH$8,AQ$14,0)*$D127,IF($C127=AQ$17,$G$5*$D127,""))</f>
        <v/>
      </c>
      <c r="AR127" s="34" t="str">
        <f>IF(AQ127&lt;&gt;"",HLOOKUP(COUNT($F127:AQ127)+1,$G$4:$EH$8,AR$14,0)*$D127,IF($C127=AR$17,$G$5*$D127,""))</f>
        <v/>
      </c>
      <c r="AS127" s="34" t="str">
        <f>IF(AR127&lt;&gt;"",HLOOKUP(COUNT($F127:AR127)+1,$G$4:$EH$8,AS$14,0)*$D127,IF($C127=AS$17,$G$5*$D127,""))</f>
        <v/>
      </c>
      <c r="AT127" s="34" t="str">
        <f>IF(AS127&lt;&gt;"",HLOOKUP(COUNT($F127:AS127)+1,$G$4:$EH$8,AT$14,0)*$D127,IF($C127=AT$17,$G$5*$D127,""))</f>
        <v/>
      </c>
      <c r="AU127" s="34" t="str">
        <f>IF(AT127&lt;&gt;"",HLOOKUP(COUNT($F127:AT127)+1,$G$4:$EH$8,AU$14,0)*$D127,IF($C127=AU$17,$G$5*$D127,""))</f>
        <v/>
      </c>
      <c r="AV127" s="34" t="str">
        <f>IF(AU127&lt;&gt;"",HLOOKUP(COUNT($F127:AU127)+1,$G$4:$EH$8,AV$14,0)*$D127,IF($C127=AV$17,$G$5*$D127,""))</f>
        <v/>
      </c>
      <c r="AW127" s="34" t="str">
        <f>IF(AV127&lt;&gt;"",HLOOKUP(COUNT($F127:AV127)+1,$G$4:$EH$8,AW$14,0)*$D127,IF($C127=AW$17,$G$5*$D127,""))</f>
        <v/>
      </c>
      <c r="AX127" s="34" t="str">
        <f>IF(AW127&lt;&gt;"",HLOOKUP(COUNT($F127:AW127)+1,$G$4:$EH$8,AX$14,0)*$D127,IF($C127=AX$17,$G$5*$D127,""))</f>
        <v/>
      </c>
      <c r="AY127" s="34" t="str">
        <f>IF(AX127&lt;&gt;"",HLOOKUP(COUNT($F127:AX127)+1,$G$4:$EH$8,AY$14,0)*$D127,IF($C127=AY$17,$G$5*$D127,""))</f>
        <v/>
      </c>
      <c r="AZ127" s="34" t="str">
        <f>IF(AY127&lt;&gt;"",HLOOKUP(COUNT($F127:AY127)+1,$G$4:$EH$8,AZ$14,0)*$D127,IF($C127=AZ$17,$G$5*$D127,""))</f>
        <v/>
      </c>
      <c r="BA127" s="34" t="str">
        <f>IF(AZ127&lt;&gt;"",HLOOKUP(COUNT($F127:AZ127)+1,$G$4:$EH$8,BA$14,0)*$D127,IF($C127=BA$17,$G$5*$D127,""))</f>
        <v/>
      </c>
      <c r="BB127" s="34" t="str">
        <f>IF(BA127&lt;&gt;"",HLOOKUP(COUNT($F127:BA127)+1,$G$4:$EH$8,BB$14,0)*$D127,IF($C127=BB$17,$G$5*$D127,""))</f>
        <v/>
      </c>
      <c r="BC127" s="34" t="str">
        <f>IF(BB127&lt;&gt;"",HLOOKUP(COUNT($F127:BB127)+1,$G$4:$EH$8,BC$14,0)*$D127,IF($C127=BC$17,$G$5*$D127,""))</f>
        <v/>
      </c>
      <c r="BD127" s="34" t="str">
        <f>IF(BC127&lt;&gt;"",HLOOKUP(COUNT($F127:BC127)+1,$G$4:$EH$8,BD$14,0)*$D127,IF($C127=BD$17,$G$5*$D127,""))</f>
        <v/>
      </c>
      <c r="BE127" s="34" t="str">
        <f>IF(BD127&lt;&gt;"",HLOOKUP(COUNT($F127:BD127)+1,$G$4:$EH$8,BE$14,0)*$D127,IF($C127=BE$17,$G$5*$D127,""))</f>
        <v/>
      </c>
      <c r="BF127" s="34" t="str">
        <f>IF(BE127&lt;&gt;"",HLOOKUP(COUNT($F127:BE127)+1,$G$4:$EH$8,BF$14,0)*$D127,IF($C127=BF$17,$G$5*$D127,""))</f>
        <v/>
      </c>
      <c r="BG127" s="34" t="str">
        <f>IF(BF127&lt;&gt;"",HLOOKUP(COUNT($F127:BF127)+1,$G$4:$EH$8,BG$14,0)*$D127,IF($C127=BG$17,$G$5*$D127,""))</f>
        <v/>
      </c>
      <c r="BH127" s="34" t="str">
        <f>IF(BG127&lt;&gt;"",HLOOKUP(COUNT($F127:BG127)+1,$G$4:$EH$8,BH$14,0)*$D127,IF($C127=BH$17,$G$5*$D127,""))</f>
        <v/>
      </c>
      <c r="BI127" s="34" t="str">
        <f>IF(BH127&lt;&gt;"",HLOOKUP(COUNT($F127:BH127)+1,$G$4:$EH$8,BI$14,0)*$D127,IF($C127=BI$17,$G$5*$D127,""))</f>
        <v/>
      </c>
      <c r="BJ127" s="34" t="str">
        <f>IF(BI127&lt;&gt;"",HLOOKUP(COUNT($F127:BI127)+1,$G$4:$EH$8,BJ$14,0)*$D127,IF($C127=BJ$17,$G$5*$D127,""))</f>
        <v/>
      </c>
      <c r="BK127" s="34" t="str">
        <f>IF(BJ127&lt;&gt;"",HLOOKUP(COUNT($F127:BJ127)+1,$G$4:$EH$8,BK$14,0)*$D127,IF($C127=BK$17,$G$5*$D127,""))</f>
        <v/>
      </c>
      <c r="BL127" s="34" t="str">
        <f>IF(BK127&lt;&gt;"",HLOOKUP(COUNT($F127:BK127)+1,$G$4:$EH$8,BL$14,0)*$D127,IF($C127=BL$17,$G$5*$D127,""))</f>
        <v/>
      </c>
      <c r="BM127" s="34" t="str">
        <f>IF(BL127&lt;&gt;"",HLOOKUP(COUNT($F127:BL127)+1,$G$4:$EH$8,BM$14,0)*$D127,IF($C127=BM$17,$G$5*$D127,""))</f>
        <v/>
      </c>
      <c r="BN127" s="34" t="str">
        <f>IF(BM127&lt;&gt;"",HLOOKUP(COUNT($F127:BM127)+1,$G$4:$EH$8,BN$14,0)*$D127,IF($C127=BN$17,$G$5*$D127,""))</f>
        <v/>
      </c>
      <c r="BO127" s="34" t="str">
        <f>IF(BN127&lt;&gt;"",HLOOKUP(COUNT($F127:BN127)+1,$G$4:$EH$8,BO$14,0)*$D127,IF($C127=BO$17,$G$5*$D127,""))</f>
        <v/>
      </c>
      <c r="BP127" s="34" t="str">
        <f>IF(BO127&lt;&gt;"",HLOOKUP(COUNT($F127:BO127)+1,$G$4:$EH$8,BP$14,0)*$D127,IF($C127=BP$17,$G$5*$D127,""))</f>
        <v/>
      </c>
      <c r="BQ127" s="34" t="str">
        <f>IF(BP127&lt;&gt;"",HLOOKUP(COUNT($F127:BP127)+1,$G$4:$EH$8,BQ$14,0)*$D127,IF($C127=BQ$17,$G$5*$D127,""))</f>
        <v/>
      </c>
      <c r="BR127" s="34" t="str">
        <f>IF(BQ127&lt;&gt;"",HLOOKUP(COUNT($F127:BQ127)+1,$G$4:$EH$8,BR$14,0)*$D127,IF($C127=BR$17,$G$5*$D127,""))</f>
        <v/>
      </c>
      <c r="BS127" s="34" t="str">
        <f>IF(BR127&lt;&gt;"",HLOOKUP(COUNT($F127:BR127)+1,$G$4:$EH$8,BS$14,0)*$D127,IF($C127=BS$17,$G$5*$D127,""))</f>
        <v/>
      </c>
      <c r="BT127" s="34" t="str">
        <f>IF(BS127&lt;&gt;"",HLOOKUP(COUNT($F127:BS127)+1,$G$4:$EH$8,BT$14,0)*$D127,IF($C127=BT$17,$G$5*$D127,""))</f>
        <v/>
      </c>
      <c r="BU127" s="34" t="str">
        <f>IF(BT127&lt;&gt;"",HLOOKUP(COUNT($F127:BT127)+1,$G$4:$EH$8,BU$14,0)*$D127,IF($C127=BU$17,$G$5*$D127,""))</f>
        <v/>
      </c>
      <c r="BV127" s="34" t="str">
        <f>IF(BU127&lt;&gt;"",HLOOKUP(COUNT($F127:BU127)+1,$G$4:$EH$8,BV$14,0)*$D127,IF($C127=BV$17,$G$5*$D127,""))</f>
        <v/>
      </c>
      <c r="BW127" s="34" t="str">
        <f>IF(BV127&lt;&gt;"",HLOOKUP(COUNT($F127:BV127)+1,$G$4:$EH$8,BW$14,0)*$D127,IF($C127=BW$17,$G$5*$D127,""))</f>
        <v/>
      </c>
      <c r="BX127" s="34" t="str">
        <f>IF(BW127&lt;&gt;"",HLOOKUP(COUNT($F127:BW127)+1,$G$4:$EH$8,BX$14,0)*$D127,IF($C127=BX$17,$G$5*$D127,""))</f>
        <v/>
      </c>
      <c r="BY127" s="34" t="str">
        <f>IF(BX127&lt;&gt;"",HLOOKUP(COUNT($F127:BX127)+1,$G$4:$EH$8,BY$14,0)*$D127,IF($C127=BY$17,$G$5*$D127,""))</f>
        <v/>
      </c>
      <c r="BZ127" s="34" t="str">
        <f>IF(BY127&lt;&gt;"",HLOOKUP(COUNT($F127:BY127)+1,$G$4:$EH$8,BZ$14,0)*$D127,IF($C127=BZ$17,$G$5*$D127,""))</f>
        <v/>
      </c>
      <c r="CA127" s="34" t="str">
        <f>IF(BZ127&lt;&gt;"",HLOOKUP(COUNT($F127:BZ127)+1,$G$4:$EH$8,CA$14,0)*$D127,IF($C127=CA$17,$G$5*$D127,""))</f>
        <v/>
      </c>
      <c r="CB127" s="34" t="str">
        <f>IF(CA127&lt;&gt;"",HLOOKUP(COUNT($F127:CA127)+1,$G$4:$EH$8,CB$14,0)*$D127,IF($C127=CB$17,$G$5*$D127,""))</f>
        <v/>
      </c>
      <c r="CC127" s="34" t="str">
        <f>IF(CB127&lt;&gt;"",HLOOKUP(COUNT($F127:CB127)+1,$G$4:$EH$8,CC$14,0)*$D127,IF($C127=CC$17,$G$5*$D127,""))</f>
        <v/>
      </c>
      <c r="CD127" s="34" t="str">
        <f>IF(CC127&lt;&gt;"",HLOOKUP(COUNT($F127:CC127)+1,$G$4:$EH$8,CD$14,0)*$D127,IF($C127=CD$17,$G$5*$D127,""))</f>
        <v/>
      </c>
      <c r="CE127" s="34" t="str">
        <f>IF(CD127&lt;&gt;"",HLOOKUP(COUNT($F127:CD127)+1,$G$4:$EH$8,CE$14,0)*$D127,IF($C127=CE$17,$G$5*$D127,""))</f>
        <v/>
      </c>
      <c r="CF127" s="34" t="str">
        <f>IF(CE127&lt;&gt;"",HLOOKUP(COUNT($F127:CE127)+1,$G$4:$EH$8,CF$14,0)*$D127,IF($C127=CF$17,$G$5*$D127,""))</f>
        <v/>
      </c>
      <c r="CG127" s="34" t="str">
        <f>IF(CF127&lt;&gt;"",HLOOKUP(COUNT($F127:CF127)+1,$G$4:$EH$8,CG$14,0)*$D127,IF($C127=CG$17,$G$5*$D127,""))</f>
        <v/>
      </c>
      <c r="CH127" s="34" t="str">
        <f>IF(CG127&lt;&gt;"",HLOOKUP(COUNT($F127:CG127)+1,$G$4:$EH$8,CH$14,0)*$D127,IF($C127=CH$17,$G$5*$D127,""))</f>
        <v/>
      </c>
      <c r="CI127" s="34" t="str">
        <f>IF(CH127&lt;&gt;"",HLOOKUP(COUNT($F127:CH127)+1,$G$4:$EH$8,CI$14,0)*$D127,IF($C127=CI$17,$G$5*$D127,""))</f>
        <v/>
      </c>
      <c r="CJ127" s="34" t="str">
        <f>IF(CI127&lt;&gt;"",HLOOKUP(COUNT($F127:CI127)+1,$G$4:$EH$8,CJ$14,0)*$D127,IF($C127=CJ$17,$G$5*$D127,""))</f>
        <v/>
      </c>
      <c r="CK127" s="34" t="str">
        <f>IF(CJ127&lt;&gt;"",HLOOKUP(COUNT($F127:CJ127)+1,$G$4:$EH$8,CK$14,0)*$D127,IF($C127=CK$17,$G$5*$D127,""))</f>
        <v/>
      </c>
      <c r="CL127" s="34" t="str">
        <f>IF(CK127&lt;&gt;"",HLOOKUP(COUNT($F127:CK127)+1,$G$4:$EH$8,CL$14,0)*$D127,IF($C127=CL$17,$G$5*$D127,""))</f>
        <v/>
      </c>
      <c r="CM127" s="34" t="str">
        <f>IF(CL127&lt;&gt;"",HLOOKUP(COUNT($F127:CL127)+1,$G$4:$EH$8,CM$14,0)*$D127,IF($C127=CM$17,$G$5*$D127,""))</f>
        <v/>
      </c>
      <c r="CN127" s="34" t="str">
        <f>IF(CM127&lt;&gt;"",HLOOKUP(COUNT($F127:CM127)+1,$G$4:$EH$8,CN$14,0)*$D127,IF($C127=CN$17,$G$5*$D127,""))</f>
        <v/>
      </c>
      <c r="CO127" s="34" t="str">
        <f>IF(CN127&lt;&gt;"",HLOOKUP(COUNT($F127:CN127)+1,$G$4:$EH$8,CO$14,0)*$D127,IF($C127=CO$17,$G$5*$D127,""))</f>
        <v/>
      </c>
      <c r="CP127" s="34" t="str">
        <f>IF(CO127&lt;&gt;"",HLOOKUP(COUNT($F127:CO127)+1,$G$4:$EH$8,CP$14,0)*$D127,IF($C127=CP$17,$G$5*$D127,""))</f>
        <v/>
      </c>
      <c r="CQ127" s="34" t="str">
        <f>IF(CP127&lt;&gt;"",HLOOKUP(COUNT($F127:CP127)+1,$G$4:$EH$8,CQ$14,0)*$D127,IF($C127=CQ$17,$G$5*$D127,""))</f>
        <v/>
      </c>
      <c r="CR127" s="34" t="str">
        <f>IF(CQ127&lt;&gt;"",HLOOKUP(COUNT($F127:CQ127)+1,$G$4:$EH$8,CR$14,0)*$D127,IF($C127=CR$17,$G$5*$D127,""))</f>
        <v/>
      </c>
      <c r="CS127" s="34" t="str">
        <f>IF(CR127&lt;&gt;"",HLOOKUP(COUNT($F127:CR127)+1,$G$4:$EH$8,CS$14,0)*$D127,IF($C127=CS$17,$G$5*$D127,""))</f>
        <v/>
      </c>
      <c r="CT127" s="34" t="str">
        <f>IF(CS127&lt;&gt;"",HLOOKUP(COUNT($F127:CS127)+1,$G$4:$EH$8,CT$14,0)*$D127,IF($C127=CT$17,$G$5*$D127,""))</f>
        <v/>
      </c>
      <c r="CU127" s="34" t="str">
        <f>IF(CT127&lt;&gt;"",HLOOKUP(COUNT($F127:CT127)+1,$G$4:$EH$8,CU$14,0)*$D127,IF($C127=CU$17,$G$5*$D127,""))</f>
        <v/>
      </c>
      <c r="CV127" s="34" t="str">
        <f>IF(CU127&lt;&gt;"",HLOOKUP(COUNT($F127:CU127)+1,$G$4:$EH$8,CV$14,0)*$D127,IF($C127=CV$17,$G$5*$D127,""))</f>
        <v/>
      </c>
      <c r="CW127" s="34" t="str">
        <f>IF(CV127&lt;&gt;"",HLOOKUP(COUNT($F127:CV127)+1,$G$4:$EH$8,CW$14,0)*$D127,IF($C127=CW$17,$G$5*$D127,""))</f>
        <v/>
      </c>
      <c r="CX127" s="34" t="str">
        <f>IF(CW127&lt;&gt;"",HLOOKUP(COUNT($F127:CW127)+1,$G$4:$EH$8,CX$14,0)*$D127,IF($C127=CX$17,$G$5*$D127,""))</f>
        <v/>
      </c>
      <c r="CY127" s="34" t="str">
        <f>IF(CX127&lt;&gt;"",HLOOKUP(COUNT($F127:CX127)+1,$G$4:$EH$8,CY$14,0)*$D127,IF($C127=CY$17,$G$5*$D127,""))</f>
        <v/>
      </c>
      <c r="CZ127" s="34" t="str">
        <f>IF(CY127&lt;&gt;"",HLOOKUP(COUNT($F127:CY127)+1,$G$4:$EH$8,CZ$14,0)*$D127,IF($C127=CZ$17,$G$5*$D127,""))</f>
        <v/>
      </c>
      <c r="DA127" s="34" t="str">
        <f>IF(CZ127&lt;&gt;"",HLOOKUP(COUNT($F127:CZ127)+1,$G$4:$EH$8,DA$14,0)*$D127,IF($C127=DA$17,$G$5*$D127,""))</f>
        <v/>
      </c>
      <c r="DB127" s="34" t="str">
        <f>IF(DA127&lt;&gt;"",HLOOKUP(COUNT($F127:DA127)+1,$G$4:$EH$8,DB$14,0)*$D127,IF($C127=DB$17,$G$5*$D127,""))</f>
        <v/>
      </c>
      <c r="DC127" s="34" t="str">
        <f>IF(DB127&lt;&gt;"",HLOOKUP(COUNT($F127:DB127)+1,$G$4:$EH$8,DC$14,0)*$D127,IF($C127=DC$17,$G$5*$D127,""))</f>
        <v/>
      </c>
      <c r="DD127" s="34" t="str">
        <f>IF(DC127&lt;&gt;"",HLOOKUP(COUNT($F127:DC127)+1,$G$4:$EH$8,DD$14,0)*$D127,IF($C127=DD$17,$G$5*$D127,""))</f>
        <v/>
      </c>
      <c r="DE127" s="34" t="str">
        <f>IF(DD127&lt;&gt;"",HLOOKUP(COUNT($F127:DD127)+1,$G$4:$EH$8,DE$14,0)*$D127,IF($C127=DE$17,$G$5*$D127,""))</f>
        <v/>
      </c>
      <c r="DF127" s="34" t="str">
        <f>IF(DE127&lt;&gt;"",HLOOKUP(COUNT($F127:DE127)+1,$G$4:$EH$8,DF$14,0)*$D127,IF($C127=DF$17,$G$5*$D127,""))</f>
        <v/>
      </c>
      <c r="DG127" s="34" t="str">
        <f>IF(DF127&lt;&gt;"",HLOOKUP(COUNT($F127:DF127)+1,$G$4:$EH$8,DG$14,0)*$D127,IF($C127=DG$17,$G$5*$D127,""))</f>
        <v/>
      </c>
      <c r="DH127" s="34" t="str">
        <f>IF(DG127&lt;&gt;"",HLOOKUP(COUNT($F127:DG127)+1,$G$4:$EH$8,DH$14,0)*$D127,IF($C127=DH$17,$G$5*$D127,""))</f>
        <v/>
      </c>
      <c r="DI127" s="34" t="str">
        <f>IF(DH127&lt;&gt;"",HLOOKUP(COUNT($F127:DH127)+1,$G$4:$EH$8,DI$14,0)*$D127,IF($C127=DI$17,$G$5*$D127,""))</f>
        <v/>
      </c>
      <c r="DJ127" s="34" t="str">
        <f>IF(DI127&lt;&gt;"",HLOOKUP(COUNT($F127:DI127)+1,$G$4:$EH$8,DJ$14,0)*$D127,IF($C127=DJ$17,$G$5*$D127,""))</f>
        <v/>
      </c>
      <c r="DK127" s="34">
        <f>IF(DJ127&lt;&gt;"",HLOOKUP(COUNT($F127:DJ127)+1,$G$4:$EH$8,DK$14,0)*$D127,IF($C127=DK$17,$G$5*$D127,""))</f>
        <v>0</v>
      </c>
      <c r="DL127" s="34">
        <f>IF(DK127&lt;&gt;"",HLOOKUP(COUNT($F127:DK127)+1,$G$4:$EH$8,DL$14,0)*$D127,IF($C127=DL$17,$G$5*$D127,""))</f>
        <v>0</v>
      </c>
      <c r="DM127" s="34" t="e">
        <f>IF(DL127&lt;&gt;"",HLOOKUP(COUNT($F127:DL127)+1,$G$4:$EH$8,DM$14,0)*$D127,IF($C127=DM$17,$G$5*$D127,""))</f>
        <v>#VALUE!</v>
      </c>
      <c r="DN127" s="34" t="e">
        <f>IF(DM127&lt;&gt;"",HLOOKUP(COUNT($F127:DM127)+1,$G$4:$EH$8,DN$14,0)*$D127,IF($C127=DN$17,$G$5*$D127,""))</f>
        <v>#VALUE!</v>
      </c>
      <c r="DO127" s="34" t="e">
        <f>IF(DN127&lt;&gt;"",HLOOKUP(COUNT($F127:DN127)+1,$G$4:$EH$8,DO$14,0)*$D127,IF($C127=DO$17,$G$5*$D127,""))</f>
        <v>#VALUE!</v>
      </c>
      <c r="DP127" s="34" t="e">
        <f>IF(DO127&lt;&gt;"",HLOOKUP(COUNT($F127:DO127)+1,$G$4:$EH$8,DP$14,0)*$D127,IF($C127=DP$17,$G$5*$D127,""))</f>
        <v>#VALUE!</v>
      </c>
      <c r="DQ127" s="34" t="e">
        <f>IF(DP127&lt;&gt;"",HLOOKUP(COUNT($F127:DP127)+1,$G$4:$EH$8,DQ$14,0)*$D127,IF($C127=DQ$17,$G$5*$D127,""))</f>
        <v>#VALUE!</v>
      </c>
      <c r="DR127" s="34" t="e">
        <f>IF(DQ127&lt;&gt;"",HLOOKUP(COUNT($F127:DQ127)+1,$G$4:$EH$8,DR$14,0)*$D127,IF($C127=DR$17,$G$5*$D127,""))</f>
        <v>#VALUE!</v>
      </c>
      <c r="DS127" s="34" t="e">
        <f>IF(DR127&lt;&gt;"",HLOOKUP(COUNT($F127:DR127)+1,$G$4:$EH$8,DS$14,0)*$D127,IF($C127=DS$17,$G$5*$D127,""))</f>
        <v>#VALUE!</v>
      </c>
      <c r="DT127" s="34" t="e">
        <f>IF(DS127&lt;&gt;"",HLOOKUP(COUNT($F127:DS127)+1,$G$4:$EH$8,DT$14,0)*$D127,IF($C127=DT$17,$G$5*$D127,""))</f>
        <v>#VALUE!</v>
      </c>
      <c r="DU127" s="34" t="e">
        <f>IF(DT127&lt;&gt;"",HLOOKUP(COUNT($F127:DT127)+1,$G$4:$EH$8,DU$14,0)*$D127,IF($C127=DU$17,$G$5*$D127,""))</f>
        <v>#VALUE!</v>
      </c>
      <c r="DV127" s="34" t="e">
        <f>IF(DU127&lt;&gt;"",HLOOKUP(COUNT($F127:DU127)+1,$G$4:$EH$8,DV$14,0)*$D127,IF($C127=DV$17,$G$5*$D127,""))</f>
        <v>#VALUE!</v>
      </c>
      <c r="DX127" s="34" t="str">
        <f>IF(DW127&lt;&gt;"",HLOOKUP(COUNT($DW127:DW127)+1,$G$4:$CX$8,DX$14,0)*$D127,IF($C127=DX$17,$G$6*$D127,""))</f>
        <v/>
      </c>
      <c r="DY127" s="34" t="str">
        <f>IF(DX127&lt;&gt;"",HLOOKUP(COUNT($DW127:DX127)+1,$G$4:$CX$8,DY$14,0)*$D127,IF($C127=DY$17,$G$6*$D127,""))</f>
        <v/>
      </c>
      <c r="DZ127" s="34" t="str">
        <f>IF(DY127&lt;&gt;"",HLOOKUP(COUNT($DW127:DY127)+1,$G$4:$CX$8,DZ$14,0)*$D127,IF($C127=DZ$17,$G$6*$D127,""))</f>
        <v/>
      </c>
      <c r="EA127" s="34" t="str">
        <f>IF(DZ127&lt;&gt;"",HLOOKUP(COUNT($DW127:DZ127)+1,$G$4:$CX$8,EA$14,0)*$D127,IF($C127=EA$17,$G$6*$D127,""))</f>
        <v/>
      </c>
      <c r="EB127" s="34" t="str">
        <f>IF(EA127&lt;&gt;"",HLOOKUP(COUNT($DW127:EA127)+1,$G$4:$CX$8,EB$14,0)*$D127,IF($C127=EB$17,$G$6*$D127,""))</f>
        <v/>
      </c>
      <c r="EC127" s="34" t="str">
        <f>IF(EB127&lt;&gt;"",HLOOKUP(COUNT($DW127:EB127)+1,$G$4:$CX$8,EC$14,0)*$D127,IF($C127=EC$17,$G$6*$D127,""))</f>
        <v/>
      </c>
      <c r="ED127" s="34" t="str">
        <f>IF(EC127&lt;&gt;"",HLOOKUP(COUNT($DW127:EC127)+1,$G$4:$CX$8,ED$14,0)*$D127,IF($C127=ED$17,$G$6*$D127,""))</f>
        <v/>
      </c>
      <c r="EE127" s="34" t="str">
        <f>IF(ED127&lt;&gt;"",HLOOKUP(COUNT($DW127:ED127)+1,$G$4:$CX$8,EE$14,0)*$D127,IF($C127=EE$17,$G$6*$D127,""))</f>
        <v/>
      </c>
      <c r="EF127" s="34" t="str">
        <f>IF(EE127&lt;&gt;"",HLOOKUP(COUNT($DW127:EE127)+1,$G$4:$CX$8,EF$14,0)*$D127,IF($C127=EF$17,$G$6*$D127,""))</f>
        <v/>
      </c>
      <c r="EG127" s="34" t="str">
        <f>IF(EF127&lt;&gt;"",HLOOKUP(COUNT($DW127:EF127)+1,$G$4:$CX$8,EG$14,0)*$D127,IF($C127=EG$17,$G$6*$D127,""))</f>
        <v/>
      </c>
      <c r="EH127" s="34" t="str">
        <f>IF(EG127&lt;&gt;"",HLOOKUP(COUNT($DW127:EG127)+1,$G$4:$CX$8,EH$14,0)*$D127,IF($C127=EH$17,$G$6*$D127,""))</f>
        <v/>
      </c>
      <c r="EI127" s="34" t="str">
        <f>IF(EH127&lt;&gt;"",HLOOKUP(COUNT($DW127:EH127)+1,$G$4:$CX$8,EI$14,0)*$D127,IF($C127=EI$17,$G$6*$D127,""))</f>
        <v/>
      </c>
      <c r="EJ127" s="34" t="str">
        <f>IF(EI127&lt;&gt;"",HLOOKUP(COUNT($DW127:EI127)+1,$G$4:$CX$8,EJ$14,0)*$D127,IF($C127=EJ$17,$G$6*$D127,""))</f>
        <v/>
      </c>
      <c r="EK127" s="34" t="str">
        <f>IF(EJ127&lt;&gt;"",HLOOKUP(COUNT($DW127:EJ127)+1,$G$4:$CX$8,EK$14,0)*$D127,IF($C127=EK$17,$G$6*$D127,""))</f>
        <v/>
      </c>
      <c r="EL127" s="34" t="str">
        <f>IF(EK127&lt;&gt;"",HLOOKUP(COUNT($DW127:EK127)+1,$G$4:$CX$8,EL$14,0)*$D127,IF($C127=EL$17,$G$6*$D127,""))</f>
        <v/>
      </c>
      <c r="EM127" s="34" t="str">
        <f>IF(EL127&lt;&gt;"",HLOOKUP(COUNT($DW127:EL127)+1,$G$4:$CX$8,EM$14,0)*$D127,IF($C127=EM$17,$G$6*$D127,""))</f>
        <v/>
      </c>
      <c r="EN127" s="34" t="str">
        <f>IF(EM127&lt;&gt;"",HLOOKUP(COUNT($DW127:EM127)+1,$G$4:$CX$8,EN$14,0)*$D127,IF($C127=EN$17,$G$6*$D127,""))</f>
        <v/>
      </c>
      <c r="EO127" s="34" t="str">
        <f>IF(EN127&lt;&gt;"",HLOOKUP(COUNT($DW127:EN127)+1,$G$4:$CX$8,EO$14,0)*$D127,IF($C127=EO$17,$G$6*$D127,""))</f>
        <v/>
      </c>
      <c r="EP127" s="34" t="str">
        <f>IF(EO127&lt;&gt;"",HLOOKUP(COUNT($DW127:EO127)+1,$G$4:$CX$8,EP$14,0)*$D127,IF($C127=EP$17,$G$6*$D127,""))</f>
        <v/>
      </c>
      <c r="EQ127" s="34" t="str">
        <f>IF(EP127&lt;&gt;"",HLOOKUP(COUNT($DW127:EP127)+1,$G$4:$CX$8,EQ$14,0)*$D127,IF($C127=EQ$17,$G$6*$D127,""))</f>
        <v/>
      </c>
      <c r="ER127" s="34" t="str">
        <f>IF(EQ127&lt;&gt;"",HLOOKUP(COUNT($DW127:EQ127)+1,$G$4:$CX$8,ER$14,0)*$D127,IF($C127=ER$17,$G$6*$D127,""))</f>
        <v/>
      </c>
      <c r="ES127" s="34" t="str">
        <f>IF(ER127&lt;&gt;"",HLOOKUP(COUNT($DW127:ER127)+1,$G$4:$CX$8,ES$14,0)*$D127,IF($C127=ES$17,$G$6*$D127,""))</f>
        <v/>
      </c>
      <c r="ET127" s="34" t="str">
        <f>IF(ES127&lt;&gt;"",HLOOKUP(COUNT($DW127:ES127)+1,$G$4:$CX$8,ET$14,0)*$D127,IF($C127=ET$17,$G$6*$D127,""))</f>
        <v/>
      </c>
      <c r="EU127" s="34" t="str">
        <f>IF(ET127&lt;&gt;"",HLOOKUP(COUNT($DW127:ET127)+1,$G$4:$CX$8,EU$14,0)*$D127,IF($C127=EU$17,$G$6*$D127,""))</f>
        <v/>
      </c>
      <c r="EV127" s="34" t="str">
        <f>IF(EU127&lt;&gt;"",HLOOKUP(COUNT($DW127:EU127)+1,$G$4:$CX$8,EV$14,0)*$D127,IF($C127=EV$17,$G$6*$D127,""))</f>
        <v/>
      </c>
      <c r="EW127" s="34" t="str">
        <f>IF(EV127&lt;&gt;"",HLOOKUP(COUNT($DW127:EV127)+1,$G$4:$CX$8,EW$14,0)*$D127,IF($C127=EW$17,$G$6*$D127,""))</f>
        <v/>
      </c>
      <c r="EX127" s="34" t="str">
        <f>IF(EW127&lt;&gt;"",HLOOKUP(COUNT($DW127:EW127)+1,$G$4:$CX$8,EX$14,0)*$D127,IF($C127=EX$17,$G$6*$D127,""))</f>
        <v/>
      </c>
      <c r="EY127" s="34" t="str">
        <f>IF(EX127&lt;&gt;"",HLOOKUP(COUNT($DW127:EX127)+1,$G$4:$CX$8,EY$14,0)*$D127,IF($C127=EY$17,$G$6*$D127,""))</f>
        <v/>
      </c>
      <c r="EZ127" s="34" t="str">
        <f>IF(EY127&lt;&gt;"",HLOOKUP(COUNT($DW127:EY127)+1,$G$4:$CX$8,EZ$14,0)*$D127,IF($C127=EZ$17,$G$6*$D127,""))</f>
        <v/>
      </c>
      <c r="FA127" s="34" t="str">
        <f>IF(EZ127&lt;&gt;"",HLOOKUP(COUNT($DW127:EZ127)+1,$G$4:$CX$8,FA$14,0)*$D127,IF($C127=FA$17,$G$6*$D127,""))</f>
        <v/>
      </c>
      <c r="FB127" s="34" t="str">
        <f>IF(FA127&lt;&gt;"",HLOOKUP(COUNT($DW127:FA127)+1,$G$4:$CX$8,FB$14,0)*$D127,IF($C127=FB$17,$G$6*$D127,""))</f>
        <v/>
      </c>
      <c r="FC127" s="34" t="str">
        <f>IF(FB127&lt;&gt;"",HLOOKUP(COUNT($DW127:FB127)+1,$G$4:$CX$8,FC$14,0)*$D127,IF($C127=FC$17,$G$6*$D127,""))</f>
        <v/>
      </c>
      <c r="FD127" s="34" t="str">
        <f>IF(FC127&lt;&gt;"",HLOOKUP(COUNT($DW127:FC127)+1,$G$4:$CX$8,FD$14,0)*$D127,IF($C127=FD$17,$G$6*$D127,""))</f>
        <v/>
      </c>
      <c r="FE127" s="34" t="str">
        <f>IF(FD127&lt;&gt;"",HLOOKUP(COUNT($DW127:FD127)+1,$G$4:$CX$8,FE$14,0)*$D127,IF($C127=FE$17,$G$6*$D127,""))</f>
        <v/>
      </c>
      <c r="FF127" s="34" t="str">
        <f>IF(FE127&lt;&gt;"",HLOOKUP(COUNT($DW127:FE127)+1,$G$4:$CX$8,FF$14,0)*$D127,IF($C127=FF$17,$G$6*$D127,""))</f>
        <v/>
      </c>
      <c r="FG127" s="34" t="str">
        <f>IF(FF127&lt;&gt;"",HLOOKUP(COUNT($DW127:FF127)+1,$G$4:$CX$8,FG$14,0)*$D127,IF($C127=FG$17,$G$6*$D127,""))</f>
        <v/>
      </c>
      <c r="FH127" s="34" t="str">
        <f>IF(FG127&lt;&gt;"",HLOOKUP(COUNT($DW127:FG127)+1,$G$4:$CX$8,FH$14,0)*$D127,IF($C127=FH$17,$G$6*$D127,""))</f>
        <v/>
      </c>
      <c r="FI127" s="34" t="str">
        <f>IF(FH127&lt;&gt;"",HLOOKUP(COUNT($DW127:FH127)+1,$G$4:$CX$8,FI$14,0)*$D127,IF($C127=FI$17,$G$6*$D127,""))</f>
        <v/>
      </c>
      <c r="FJ127" s="34" t="str">
        <f>IF(FI127&lt;&gt;"",HLOOKUP(COUNT($DW127:FI127)+1,$G$4:$CX$8,FJ$14,0)*$D127,IF($C127=FJ$17,$G$6*$D127,""))</f>
        <v/>
      </c>
      <c r="FK127" s="34" t="str">
        <f>IF(FJ127&lt;&gt;"",HLOOKUP(COUNT($DW127:FJ127)+1,$G$4:$CX$8,FK$14,0)*$D127,IF($C127=FK$17,$G$6*$D127,""))</f>
        <v/>
      </c>
      <c r="FL127" s="34" t="str">
        <f>IF(FK127&lt;&gt;"",HLOOKUP(COUNT($DW127:FK127)+1,$G$4:$CX$8,FL$14,0)*$D127,IF($C127=FL$17,$G$6*$D127,""))</f>
        <v/>
      </c>
      <c r="FM127" s="34" t="str">
        <f>IF(FL127&lt;&gt;"",HLOOKUP(COUNT($DW127:FL127)+1,$G$4:$CX$8,FM$14,0)*$D127,IF($C127=FM$17,$G$6*$D127,""))</f>
        <v/>
      </c>
      <c r="FN127" s="34" t="str">
        <f>IF(FM127&lt;&gt;"",HLOOKUP(COUNT($DW127:FM127)+1,$G$4:$CX$8,FN$14,0)*$D127,IF($C127=FN$17,$G$6*$D127,""))</f>
        <v/>
      </c>
      <c r="FO127" s="34" t="str">
        <f>IF(FN127&lt;&gt;"",HLOOKUP(COUNT($DW127:FN127)+1,$G$4:$CX$8,FO$14,0)*$D127,IF($C127=FO$17,$G$6*$D127,""))</f>
        <v/>
      </c>
      <c r="FP127" s="34" t="str">
        <f>IF(FO127&lt;&gt;"",HLOOKUP(COUNT($DW127:FO127)+1,$G$4:$CX$8,FP$14,0)*$D127,IF($C127=FP$17,$G$6*$D127,""))</f>
        <v/>
      </c>
      <c r="FQ127" s="34" t="str">
        <f>IF(FP127&lt;&gt;"",HLOOKUP(COUNT($DW127:FP127)+1,$G$4:$CX$8,FQ$14,0)*$D127,IF($C127=FQ$17,$G$6*$D127,""))</f>
        <v/>
      </c>
      <c r="FR127" s="34" t="str">
        <f>IF(FQ127&lt;&gt;"",HLOOKUP(COUNT($DW127:FQ127)+1,$G$4:$CX$8,FR$14,0)*$D127,IF($C127=FR$17,$G$6*$D127,""))</f>
        <v/>
      </c>
      <c r="FS127" s="34" t="str">
        <f>IF(FR127&lt;&gt;"",HLOOKUP(COUNT($DW127:FR127)+1,$G$4:$CX$8,FS$14,0)*$D127,IF($C127=FS$17,$G$6*$D127,""))</f>
        <v/>
      </c>
      <c r="FT127" s="34" t="str">
        <f>IF(FS127&lt;&gt;"",HLOOKUP(COUNT($DW127:FS127)+1,$G$4:$CX$8,FT$14,0)*$D127,IF($C127=FT$17,$G$6*$D127,""))</f>
        <v/>
      </c>
      <c r="FU127" s="34" t="str">
        <f>IF(FT127&lt;&gt;"",HLOOKUP(COUNT($DW127:FT127)+1,$G$4:$CX$8,FU$14,0)*$D127,IF($C127=FU$17,$G$6*$D127,""))</f>
        <v/>
      </c>
      <c r="FV127" s="34" t="str">
        <f>IF(FU127&lt;&gt;"",HLOOKUP(COUNT($DW127:FU127)+1,$G$4:$CX$8,FV$14,0)*$D127,IF($C127=FV$17,$G$6*$D127,""))</f>
        <v/>
      </c>
      <c r="FW127" s="34" t="str">
        <f>IF(FV127&lt;&gt;"",HLOOKUP(COUNT($DW127:FV127)+1,$G$4:$CX$8,FW$14,0)*$D127,IF($C127=FW$17,$G$6*$D127,""))</f>
        <v/>
      </c>
      <c r="FX127" s="34" t="str">
        <f>IF(FW127&lt;&gt;"",HLOOKUP(COUNT($DW127:FW127)+1,$G$4:$CX$8,FX$14,0)*$D127,IF($C127=FX$17,$G$6*$D127,""))</f>
        <v/>
      </c>
      <c r="FY127" s="34" t="str">
        <f>IF(FX127&lt;&gt;"",HLOOKUP(COUNT($DW127:FX127)+1,$G$4:$CX$8,FY$14,0)*$D127,IF($C127=FY$17,$G$6*$D127,""))</f>
        <v/>
      </c>
      <c r="FZ127" s="34" t="str">
        <f>IF(FY127&lt;&gt;"",HLOOKUP(COUNT($DW127:FY127)+1,$G$4:$CX$8,FZ$14,0)*$D127,IF($C127=FZ$17,$G$6*$D127,""))</f>
        <v/>
      </c>
      <c r="GA127" s="34" t="str">
        <f>IF(FZ127&lt;&gt;"",HLOOKUP(COUNT($DW127:FZ127)+1,$G$4:$CX$8,GA$14,0)*$D127,IF($C127=GA$17,$G$6*$D127,""))</f>
        <v/>
      </c>
      <c r="GB127" s="34" t="str">
        <f>IF(GA127&lt;&gt;"",HLOOKUP(COUNT($DW127:GA127)+1,$G$4:$CX$8,GB$14,0)*$D127,IF($C127=GB$17,$G$6*$D127,""))</f>
        <v/>
      </c>
      <c r="GC127" s="34" t="str">
        <f>IF(GB127&lt;&gt;"",HLOOKUP(COUNT($DW127:GB127)+1,$G$4:$CX$8,GC$14,0)*$D127,IF($C127=GC$17,$G$6*$D127,""))</f>
        <v/>
      </c>
      <c r="GD127" s="34" t="str">
        <f>IF(GC127&lt;&gt;"",HLOOKUP(COUNT($DW127:GC127)+1,$G$4:$CX$8,GD$14,0)*$D127,IF($C127=GD$17,$G$6*$D127,""))</f>
        <v/>
      </c>
      <c r="GE127" s="34" t="str">
        <f>IF(GD127&lt;&gt;"",HLOOKUP(COUNT($DW127:GD127)+1,$G$4:$CX$8,GE$14,0)*$D127,IF($C127=GE$17,$G$6*$D127,""))</f>
        <v/>
      </c>
      <c r="GF127" s="34" t="str">
        <f>IF(GE127&lt;&gt;"",HLOOKUP(COUNT($DW127:GE127)+1,$G$4:$CX$8,GF$14,0)*$D127,IF($C127=GF$17,$G$6*$D127,""))</f>
        <v/>
      </c>
      <c r="GG127" s="34" t="str">
        <f>IF(GF127&lt;&gt;"",HLOOKUP(COUNT($DW127:GF127)+1,$G$4:$CX$8,GG$14,0)*$D127,IF($C127=GG$17,$G$6*$D127,""))</f>
        <v/>
      </c>
      <c r="GH127" s="34" t="str">
        <f>IF(GG127&lt;&gt;"",HLOOKUP(COUNT($DW127:GG127)+1,$G$4:$CX$8,GH$14,0)*$D127,IF($C127=GH$17,$G$6*$D127,""))</f>
        <v/>
      </c>
      <c r="GI127" s="34" t="str">
        <f>IF(GH127&lt;&gt;"",HLOOKUP(COUNT($DW127:GH127)+1,$G$4:$CX$8,GI$14,0)*$D127,IF($C127=GI$17,$G$6*$D127,""))</f>
        <v/>
      </c>
      <c r="GJ127" s="34" t="str">
        <f>IF(GI127&lt;&gt;"",HLOOKUP(COUNT($DW127:GI127)+1,$G$4:$CX$8,GJ$14,0)*$D127,IF($C127=GJ$17,$G$6*$D127,""))</f>
        <v/>
      </c>
      <c r="GK127" s="34" t="str">
        <f>IF(GJ127&lt;&gt;"",HLOOKUP(COUNT($DW127:GJ127)+1,$G$4:$CX$8,GK$14,0)*$D127,IF($C127=GK$17,$G$6*$D127,""))</f>
        <v/>
      </c>
      <c r="GL127" s="34" t="str">
        <f>IF(GK127&lt;&gt;"",HLOOKUP(COUNT($DW127:GK127)+1,$G$4:$CX$8,GL$14,0)*$D127,IF($C127=GL$17,$G$6*$D127,""))</f>
        <v/>
      </c>
      <c r="GM127" s="34" t="str">
        <f>IF(GL127&lt;&gt;"",HLOOKUP(COUNT($DW127:GL127)+1,$G$4:$CX$8,GM$14,0)*$D127,IF($C127=GM$17,$G$6*$D127,""))</f>
        <v/>
      </c>
      <c r="GN127" s="34" t="str">
        <f>IF(GM127&lt;&gt;"",HLOOKUP(COUNT($DW127:GM127)+1,$G$4:$CX$8,GN$14,0)*$D127,IF($C127=GN$17,$G$6*$D127,""))</f>
        <v/>
      </c>
      <c r="GO127" s="34" t="str">
        <f>IF(GN127&lt;&gt;"",HLOOKUP(COUNT($DW127:GN127)+1,$G$4:$CX$8,GO$14,0)*$D127,IF($C127=GO$17,$G$6*$D127,""))</f>
        <v/>
      </c>
      <c r="GP127" s="34" t="str">
        <f>IF(GO127&lt;&gt;"",HLOOKUP(COUNT($DW127:GO127)+1,$G$4:$CX$8,GP$14,0)*$D127,IF($C127=GP$17,$G$6*$D127,""))</f>
        <v/>
      </c>
      <c r="GQ127" s="34" t="str">
        <f>IF(GP127&lt;&gt;"",HLOOKUP(COUNT($DW127:GP127)+1,$G$4:$CX$8,GQ$14,0)*$D127,IF($C127=GQ$17,$G$6*$D127,""))</f>
        <v/>
      </c>
      <c r="GR127" s="34" t="str">
        <f>IF(GQ127&lt;&gt;"",HLOOKUP(COUNT($DW127:GQ127)+1,$G$4:$CX$8,GR$14,0)*$D127,IF($C127=GR$17,$G$6*$D127,""))</f>
        <v/>
      </c>
      <c r="GS127" s="34" t="str">
        <f>IF(GR127&lt;&gt;"",HLOOKUP(COUNT($DW127:GR127)+1,$G$4:$CX$8,GS$14,0)*$D127,IF($C127=GS$17,$G$6*$D127,""))</f>
        <v/>
      </c>
      <c r="GT127" s="34" t="str">
        <f>IF(GS127&lt;&gt;"",HLOOKUP(COUNT($DW127:GS127)+1,$G$4:$CX$8,GT$14,0)*$D127,IF($C127=GT$17,$G$6*$D127,""))</f>
        <v/>
      </c>
      <c r="GU127" s="34" t="str">
        <f>IF(GT127&lt;&gt;"",HLOOKUP(COUNT($DW127:GT127)+1,$G$4:$CX$8,GU$14,0)*$D127,IF($C127=GU$17,$G$6*$D127,""))</f>
        <v/>
      </c>
      <c r="GV127" s="34" t="str">
        <f>IF(GU127&lt;&gt;"",HLOOKUP(COUNT($DW127:GU127)+1,$G$4:$CX$8,GV$14,0)*$D127,IF($C127=GV$17,$G$6*$D127,""))</f>
        <v/>
      </c>
      <c r="GW127" s="34" t="str">
        <f>IF(GV127&lt;&gt;"",HLOOKUP(COUNT($DW127:GV127)+1,$G$4:$CX$8,GW$14,0)*$D127,IF($C127=GW$17,$G$6*$D127,""))</f>
        <v/>
      </c>
      <c r="GX127" s="34" t="str">
        <f>IF(GW127&lt;&gt;"",HLOOKUP(COUNT($DW127:GW127)+1,$G$4:$CX$8,GX$14,0)*$D127,IF($C127=GX$17,$G$6*$D127,""))</f>
        <v/>
      </c>
      <c r="GY127" s="34" t="str">
        <f>IF(GX127&lt;&gt;"",HLOOKUP(COUNT($DW127:GX127)+1,$G$4:$CX$8,GY$14,0)*$D127,IF($C127=GY$17,$G$6*$D127,""))</f>
        <v/>
      </c>
      <c r="GZ127" s="34" t="str">
        <f>IF(GY127&lt;&gt;"",HLOOKUP(COUNT($DW127:GY127)+1,$G$4:$CX$8,GZ$14,0)*$D127,IF($C127=GZ$17,$G$6*$D127,""))</f>
        <v/>
      </c>
      <c r="HA127" s="34" t="str">
        <f>IF(GZ127&lt;&gt;"",HLOOKUP(COUNT($DW127:GZ127)+1,$G$4:$CX$8,HA$14,0)*$D127,IF($C127=HA$17,$G$6*$D127,""))</f>
        <v/>
      </c>
      <c r="HB127" s="34" t="str">
        <f>IF(HA127&lt;&gt;"",HLOOKUP(COUNT($DW127:HA127)+1,$G$4:$CX$8,HB$14,0)*$D127,IF($C127=HB$17,$G$6*$D127,""))</f>
        <v/>
      </c>
      <c r="HC127" s="34" t="str">
        <f>IF(HB127&lt;&gt;"",HLOOKUP(COUNT($DW127:HB127)+1,$G$4:$CX$8,HC$14,0)*$D127,IF($C127=HC$17,$G$6*$D127,""))</f>
        <v/>
      </c>
      <c r="HD127" s="34" t="str">
        <f>IF(HC127&lt;&gt;"",HLOOKUP(COUNT($DW127:HC127)+1,$G$4:$CX$8,HD$14,0)*$D127,IF($C127=HD$17,$G$6*$D127,""))</f>
        <v/>
      </c>
      <c r="HE127" s="34" t="str">
        <f>IF(HD127&lt;&gt;"",HLOOKUP(COUNT($DW127:HD127)+1,$G$4:$CX$8,HE$14,0)*$D127,IF($C127=HE$17,$G$6*$D127,""))</f>
        <v/>
      </c>
      <c r="HF127" s="34" t="str">
        <f>IF(HE127&lt;&gt;"",HLOOKUP(COUNT($DW127:HE127)+1,$G$4:$CX$8,HF$14,0)*$D127,IF($C127=HF$17,$G$6*$D127,""))</f>
        <v/>
      </c>
      <c r="HG127" s="34" t="str">
        <f>IF(HF127&lt;&gt;"",HLOOKUP(COUNT($DW127:HF127)+1,$G$4:$CX$8,HG$14,0)*$D127,IF($C127=HG$17,$G$6*$D127,""))</f>
        <v/>
      </c>
      <c r="HH127" s="34" t="str">
        <f>IF(HG127&lt;&gt;"",HLOOKUP(COUNT($DW127:HG127)+1,$G$4:$CX$8,HH$14,0)*$D127,IF($C127=HH$17,$G$6*$D127,""))</f>
        <v/>
      </c>
      <c r="HI127" s="34" t="str">
        <f>IF(HH127&lt;&gt;"",HLOOKUP(COUNT($DW127:HH127)+1,$G$4:$CX$8,HI$14,0)*$D127,IF($C127=HI$17,$G$6*$D127,""))</f>
        <v/>
      </c>
      <c r="HJ127" s="34" t="str">
        <f>IF(HI127&lt;&gt;"",HLOOKUP(COUNT($DW127:HI127)+1,$G$4:$CX$8,HJ$14,0)*$D127,IF($C127=HJ$17,$G$6*$D127,""))</f>
        <v/>
      </c>
      <c r="HK127" s="34" t="str">
        <f>IF(HJ127&lt;&gt;"",HLOOKUP(COUNT($DW127:HJ127)+1,$G$4:$CX$8,HK$14,0)*$D127,IF($C127=HK$17,$G$6*$D127,""))</f>
        <v/>
      </c>
      <c r="HL127" s="34" t="str">
        <f>IF(HK127&lt;&gt;"",HLOOKUP(COUNT($DW127:HK127)+1,$G$4:$CX$8,HL$14,0)*$D127,IF($C127=HL$17,$G$6*$D127,""))</f>
        <v/>
      </c>
      <c r="HM127" s="34" t="str">
        <f>IF(HL127&lt;&gt;"",HLOOKUP(COUNT($DW127:HL127)+1,$G$4:$CX$8,HM$14,0)*$D127,IF($C127=HM$17,$G$6*$D127,""))</f>
        <v/>
      </c>
      <c r="HN127" s="34" t="str">
        <f>IF(HM127&lt;&gt;"",HLOOKUP(COUNT($DW127:HM127)+1,$G$4:$CX$8,HN$14,0)*$D127,IF($C127=HN$17,$G$6*$D127,""))</f>
        <v/>
      </c>
      <c r="HO127" s="34" t="str">
        <f>IF(HN127&lt;&gt;"",HLOOKUP(COUNT($DW127:HN127)+1,$G$4:$CX$8,HO$14,0)*$D127,IF($C127=HO$17,$G$6*$D127,""))</f>
        <v/>
      </c>
      <c r="HP127" s="34" t="str">
        <f>IF(HO127&lt;&gt;"",HLOOKUP(COUNT($DW127:HO127)+1,$G$4:$CX$8,HP$14,0)*$D127,IF($C127=HP$17,$G$6*$D127,""))</f>
        <v/>
      </c>
      <c r="HQ127" s="34" t="str">
        <f>IF(HP127&lt;&gt;"",HLOOKUP(COUNT($DW127:HP127)+1,$G$4:$CX$8,HQ$14,0)*$D127,IF($C127=HQ$17,$G$6*$D127,""))</f>
        <v/>
      </c>
      <c r="HR127" s="34" t="str">
        <f>IF(HQ127&lt;&gt;"",HLOOKUP(COUNT($DW127:HQ127)+1,$G$4:$CX$8,HR$14,0)*$D127,IF($C127=HR$17,$G$6*$D127,""))</f>
        <v/>
      </c>
      <c r="HS127" s="34" t="str">
        <f>IF(HR127&lt;&gt;"",HLOOKUP(COUNT($DW127:HR127)+1,$G$4:$CX$8,HS$14,0)*$D127,IF($C127=HS$17,$G$6*$D127,""))</f>
        <v/>
      </c>
      <c r="HT127" s="34" t="str">
        <f>IF(HS127&lt;&gt;"",HLOOKUP(COUNT($DW127:HS127)+1,$G$4:$CX$8,HT$14,0)*$D127,IF($C127=HT$17,$G$6*$D127,""))</f>
        <v/>
      </c>
      <c r="HU127" s="34" t="str">
        <f>IF(HT127&lt;&gt;"",HLOOKUP(COUNT($DW127:HT127)+1,$G$4:$CX$8,HU$14,0)*$D127,IF($C127=HU$17,$G$6*$D127,""))</f>
        <v/>
      </c>
      <c r="HV127" s="34" t="str">
        <f>IF(HU127&lt;&gt;"",HLOOKUP(COUNT($DW127:HU127)+1,$G$4:$CX$8,HV$14,0)*$D127,IF($C127=HV$17,$G$6*$D127,""))</f>
        <v/>
      </c>
      <c r="HW127" s="34" t="str">
        <f>IF(HV127&lt;&gt;"",HLOOKUP(COUNT($DW127:HV127)+1,$G$4:$CX$8,HW$14,0)*$D127,IF($C127=HW$17,$G$6*$D127,""))</f>
        <v/>
      </c>
      <c r="HX127" s="34" t="str">
        <f>IF(HW127&lt;&gt;"",HLOOKUP(COUNT($DW127:HW127)+1,$G$4:$CX$8,HX$14,0)*$D127,IF($C127=HX$17,$G$6*$D127,""))</f>
        <v/>
      </c>
      <c r="HY127" s="34" t="str">
        <f>IF(HX127&lt;&gt;"",HLOOKUP(COUNT($DW127:HX127)+1,$G$4:$CX$8,HY$14,0)*$D127,IF($C127=HY$17,$G$6*$D127,""))</f>
        <v/>
      </c>
      <c r="HZ127" s="34" t="str">
        <f>IF(HY127&lt;&gt;"",HLOOKUP(COUNT($DW127:HY127)+1,$G$4:$CX$8,HZ$14,0)*$D127,IF($C127=HZ$17,$G$6*$D127,""))</f>
        <v/>
      </c>
      <c r="IA127" s="34" t="str">
        <f>IF(HZ127&lt;&gt;"",HLOOKUP(COUNT($DW127:HZ127)+1,$G$4:$CX$8,IA$14,0)*$D127,IF($C127=IA$17,$G$6*$D127,""))</f>
        <v/>
      </c>
      <c r="IB127" s="34">
        <f>IF(IA127&lt;&gt;"",HLOOKUP(COUNT($DW127:IA127)+1,$G$4:$CX$8,IB$14,0)*$D127,IF($C127=IB$17,$G$6*$D127,""))</f>
        <v>0</v>
      </c>
      <c r="IC127" s="34">
        <f>IF(IB127&lt;&gt;"",HLOOKUP(COUNT($DW127:IB127)+1,$G$4:$CX$8,IC$14,0)*$D127,IF($C127=IC$17,$G$6*$D127,""))</f>
        <v>7500</v>
      </c>
      <c r="ID127" s="34">
        <f>IF(IC127&lt;&gt;"",HLOOKUP(COUNT($DW127:IC127)+1,$G$4:$CX$8,ID$14,0)*$D127,IF($C127=ID$17,$G$6*$D127,""))</f>
        <v>7500</v>
      </c>
      <c r="IE127" s="34">
        <f>IF(ID127&lt;&gt;"",HLOOKUP(COUNT($DW127:ID127)+1,$G$4:$CX$8,IE$14,0)*$D127,IF($C127=IE$17,$G$6*$D127,""))</f>
        <v>7500</v>
      </c>
      <c r="IF127" s="34">
        <f>IF(IE127&lt;&gt;"",HLOOKUP(COUNT($DW127:IE127)+1,$G$4:$CX$8,IF$14,0)*$D127,IF($C127=IF$17,$G$6*$D127,""))</f>
        <v>9048.4582084179765</v>
      </c>
      <c r="IG127" s="34">
        <f>IF(IF127&lt;&gt;"",HLOOKUP(COUNT($DW127:IF127)+1,$G$4:$CX$8,IG$14,0)*$D127,IF($C127=IG$17,$G$6*$D127,""))</f>
        <v>11310.572760522478</v>
      </c>
      <c r="IH127" s="34">
        <f>IF(IG127&lt;&gt;"",HLOOKUP(COUNT($DW127:IG127)+1,$G$4:$CX$8,IH$14,0)*$D127,IF($C127=IH$17,$G$6*$D127,""))</f>
        <v>13572.687312626966</v>
      </c>
      <c r="II127" s="34">
        <f>IF(IH127&lt;&gt;"",HLOOKUP(COUNT($DW127:IH127)+1,$G$4:$CX$8,II$14,0)*$D127,IF($C127=II$17,$G$6*$D127,""))</f>
        <v>15744.31728264728</v>
      </c>
      <c r="IJ127" s="34">
        <f>IF(II127&lt;&gt;"",HLOOKUP(COUNT($DW127:II127)+1,$G$4:$CX$8,IJ$14,0)*$D127,IF($C127=IJ$17,$G$6*$D127,""))</f>
        <v>17948.521702217906</v>
      </c>
      <c r="IK127" s="34">
        <f>IF(IJ127&lt;&gt;"",HLOOKUP(COUNT($DW127:IJ127)+1,$G$4:$CX$8,IK$14,0)*$D127,IF($C127=IK$17,$G$6*$D127,""))</f>
        <v>20281.829523506218</v>
      </c>
      <c r="IL127" s="34">
        <f>IF(IK127&lt;&gt;"",HLOOKUP(COUNT($DW127:IK127)+1,$G$4:$CX$8,IL$14,0)*$D127,IF($C127=IL$17,$G$6*$D127,""))</f>
        <v>22512.830771091903</v>
      </c>
      <c r="IM127" s="34">
        <f>IF(IL127&lt;&gt;"",HLOOKUP(COUNT($DW127:IL127)+1,$G$4:$CX$8,IM$14,0)*$D127,IF($C127=IM$17,$G$6*$D127,""))</f>
        <v>24764.113848201101</v>
      </c>
      <c r="IO127" s="34" t="str">
        <f>IF(IN127&lt;&gt;"",HLOOKUP(COUNT($IN127:IN127)+1,$G$4:$EH$8,IO$14,0)*$D127,IF($C127=IO$17,$G$7*$D127,""))</f>
        <v/>
      </c>
      <c r="IP127" s="34" t="str">
        <f>IF(IO127&lt;&gt;"",HLOOKUP(COUNT($IN127:IO127)+1,$G$4:$EH$8,IP$14,0)*$D127,IF($C127=IP$17,$G$7*$D127,""))</f>
        <v/>
      </c>
      <c r="IQ127" s="34" t="str">
        <f>IF(IP127&lt;&gt;"",HLOOKUP(COUNT($IN127:IP127)+1,$G$4:$EH$8,IQ$14,0)*$D127,IF($C127=IQ$17,$G$7*$D127,""))</f>
        <v/>
      </c>
      <c r="IR127" s="34" t="str">
        <f>IF(IQ127&lt;&gt;"",HLOOKUP(COUNT($IN127:IQ127)+1,$G$4:$EH$8,IR$14,0)*$D127,IF($C127=IR$17,$G$7*$D127,""))</f>
        <v/>
      </c>
      <c r="IS127" s="34" t="str">
        <f>IF(IR127&lt;&gt;"",HLOOKUP(COUNT($IN127:IR127)+1,$G$4:$EH$8,IS$14,0)*$D127,IF($C127=IS$17,$G$7*$D127,""))</f>
        <v/>
      </c>
      <c r="IT127" s="34" t="str">
        <f>IF(IS127&lt;&gt;"",HLOOKUP(COUNT($IN127:IS127)+1,$G$4:$EH$8,IT$14,0)*$D127,IF($C127=IT$17,$G$7*$D127,""))</f>
        <v/>
      </c>
      <c r="IU127" s="34" t="str">
        <f>IF(IT127&lt;&gt;"",HLOOKUP(COUNT($IN127:IT127)+1,$G$4:$EH$8,IU$14,0)*$D127,IF($C127=IU$17,$G$7*$D127,""))</f>
        <v/>
      </c>
      <c r="IV127" s="34" t="str">
        <f>IF(IU127&lt;&gt;"",HLOOKUP(COUNT($IN127:IU127)+1,$G$4:$EH$8,IV$14,0)*$D127,IF($C127=IV$17,$G$7*$D127,""))</f>
        <v/>
      </c>
      <c r="IW127" s="34" t="str">
        <f>IF(IV127&lt;&gt;"",HLOOKUP(COUNT($IN127:IV127)+1,$G$4:$EH$8,IW$14,0)*$D127,IF($C127=IW$17,$G$7*$D127,""))</f>
        <v/>
      </c>
      <c r="IX127" s="34" t="str">
        <f>IF(IW127&lt;&gt;"",HLOOKUP(COUNT($IN127:IW127)+1,$G$4:$EH$8,IX$14,0)*$D127,IF($C127=IX$17,$G$7*$D127,""))</f>
        <v/>
      </c>
      <c r="IY127" s="34" t="str">
        <f>IF(IX127&lt;&gt;"",HLOOKUP(COUNT($IN127:IX127)+1,$G$4:$EH$8,IY$14,0)*$D127,IF($C127=IY$17,$G$7*$D127,""))</f>
        <v/>
      </c>
      <c r="IZ127" s="34" t="str">
        <f>IF(IY127&lt;&gt;"",HLOOKUP(COUNT($IN127:IY127)+1,$G$4:$EH$8,IZ$14,0)*$D127,IF($C127=IZ$17,$G$7*$D127,""))</f>
        <v/>
      </c>
      <c r="JA127" s="34" t="str">
        <f>IF(IZ127&lt;&gt;"",HLOOKUP(COUNT($IN127:IZ127)+1,$G$4:$EH$8,JA$14,0)*$D127,IF($C127=JA$17,$G$7*$D127,""))</f>
        <v/>
      </c>
      <c r="JB127" s="34" t="str">
        <f>IF(JA127&lt;&gt;"",HLOOKUP(COUNT($IN127:JA127)+1,$G$4:$EH$8,JB$14,0)*$D127,IF($C127=JB$17,$G$7*$D127,""))</f>
        <v/>
      </c>
      <c r="JC127" s="34" t="str">
        <f>IF(JB127&lt;&gt;"",HLOOKUP(COUNT($IN127:JB127)+1,$G$4:$EH$8,JC$14,0)*$D127,IF($C127=JC$17,$G$7*$D127,""))</f>
        <v/>
      </c>
      <c r="JD127" s="34" t="str">
        <f>IF(JC127&lt;&gt;"",HLOOKUP(COUNT($IN127:JC127)+1,$G$4:$EH$8,JD$14,0)*$D127,IF($C127=JD$17,$G$7*$D127,""))</f>
        <v/>
      </c>
      <c r="JE127" s="34" t="str">
        <f>IF(JD127&lt;&gt;"",HLOOKUP(COUNT($IN127:JD127)+1,$G$4:$EH$8,JE$14,0)*$D127,IF($C127=JE$17,$G$7*$D127,""))</f>
        <v/>
      </c>
      <c r="JF127" s="34" t="str">
        <f>IF(JE127&lt;&gt;"",HLOOKUP(COUNT($IN127:JE127)+1,$G$4:$EH$8,JF$14,0)*$D127,IF($C127=JF$17,$G$7*$D127,""))</f>
        <v/>
      </c>
      <c r="JG127" s="34" t="str">
        <f>IF(JF127&lt;&gt;"",HLOOKUP(COUNT($IN127:JF127)+1,$G$4:$EH$8,JG$14,0)*$D127,IF($C127=JG$17,$G$7*$D127,""))</f>
        <v/>
      </c>
      <c r="JH127" s="34" t="str">
        <f>IF(JG127&lt;&gt;"",HLOOKUP(COUNT($IN127:JG127)+1,$G$4:$EH$8,JH$14,0)*$D127,IF($C127=JH$17,$G$7*$D127,""))</f>
        <v/>
      </c>
      <c r="JI127" s="34" t="str">
        <f>IF(JH127&lt;&gt;"",HLOOKUP(COUNT($IN127:JH127)+1,$G$4:$EH$8,JI$14,0)*$D127,IF($C127=JI$17,$G$7*$D127,""))</f>
        <v/>
      </c>
      <c r="JJ127" s="34" t="str">
        <f>IF(JI127&lt;&gt;"",HLOOKUP(COUNT($IN127:JI127)+1,$G$4:$EH$8,JJ$14,0)*$D127,IF($C127=JJ$17,$G$7*$D127,""))</f>
        <v/>
      </c>
      <c r="JK127" s="34" t="str">
        <f>IF(JJ127&lt;&gt;"",HLOOKUP(COUNT($IN127:JJ127)+1,$G$4:$EH$8,JK$14,0)*$D127,IF($C127=JK$17,$G$7*$D127,""))</f>
        <v/>
      </c>
      <c r="JL127" s="34" t="str">
        <f>IF(JK127&lt;&gt;"",HLOOKUP(COUNT($IN127:JK127)+1,$G$4:$EH$8,JL$14,0)*$D127,IF($C127=JL$17,$G$7*$D127,""))</f>
        <v/>
      </c>
      <c r="JM127" s="34" t="str">
        <f>IF(JL127&lt;&gt;"",HLOOKUP(COUNT($IN127:JL127)+1,$G$4:$EH$8,JM$14,0)*$D127,IF($C127=JM$17,$G$7*$D127,""))</f>
        <v/>
      </c>
      <c r="JN127" s="34" t="str">
        <f>IF(JM127&lt;&gt;"",HLOOKUP(COUNT($IN127:JM127)+1,$G$4:$EH$8,JN$14,0)*$D127,IF($C127=JN$17,$G$7*$D127,""))</f>
        <v/>
      </c>
      <c r="JO127" s="34" t="str">
        <f>IF(JN127&lt;&gt;"",HLOOKUP(COUNT($IN127:JN127)+1,$G$4:$EH$8,JO$14,0)*$D127,IF($C127=JO$17,$G$7*$D127,""))</f>
        <v/>
      </c>
      <c r="JP127" s="34" t="str">
        <f>IF(JO127&lt;&gt;"",HLOOKUP(COUNT($IN127:JO127)+1,$G$4:$EH$8,JP$14,0)*$D127,IF($C127=JP$17,$G$7*$D127,""))</f>
        <v/>
      </c>
      <c r="JQ127" s="34" t="str">
        <f>IF(JP127&lt;&gt;"",HLOOKUP(COUNT($IN127:JP127)+1,$G$4:$EH$8,JQ$14,0)*$D127,IF($C127=JQ$17,$G$7*$D127,""))</f>
        <v/>
      </c>
      <c r="JR127" s="34" t="str">
        <f>IF(JQ127&lt;&gt;"",HLOOKUP(COUNT($IN127:JQ127)+1,$G$4:$EH$8,JR$14,0)*$D127,IF($C127=JR$17,$G$7*$D127,""))</f>
        <v/>
      </c>
      <c r="JS127" s="34" t="str">
        <f>IF(JR127&lt;&gt;"",HLOOKUP(COUNT($IN127:JR127)+1,$G$4:$EH$8,JS$14,0)*$D127,IF($C127=JS$17,$G$7*$D127,""))</f>
        <v/>
      </c>
      <c r="JT127" s="34" t="str">
        <f>IF(JS127&lt;&gt;"",HLOOKUP(COUNT($IN127:JS127)+1,$G$4:$EH$8,JT$14,0)*$D127,IF($C127=JT$17,$G$7*$D127,""))</f>
        <v/>
      </c>
      <c r="JU127" s="34" t="str">
        <f>IF(JT127&lt;&gt;"",HLOOKUP(COUNT($IN127:JT127)+1,$G$4:$EH$8,JU$14,0)*$D127,IF($C127=JU$17,$G$7*$D127,""))</f>
        <v/>
      </c>
      <c r="JV127" s="34" t="str">
        <f>IF(JU127&lt;&gt;"",HLOOKUP(COUNT($IN127:JU127)+1,$G$4:$EH$8,JV$14,0)*$D127,IF($C127=JV$17,$G$7*$D127,""))</f>
        <v/>
      </c>
      <c r="JW127" s="34" t="str">
        <f>IF(JV127&lt;&gt;"",HLOOKUP(COUNT($IN127:JV127)+1,$G$4:$EH$8,JW$14,0)*$D127,IF($C127=JW$17,$G$7*$D127,""))</f>
        <v/>
      </c>
      <c r="JX127" s="34" t="str">
        <f>IF(JW127&lt;&gt;"",HLOOKUP(COUNT($IN127:JW127)+1,$G$4:$EH$8,JX$14,0)*$D127,IF($C127=JX$17,$G$7*$D127,""))</f>
        <v/>
      </c>
      <c r="JY127" s="34" t="str">
        <f>IF(JX127&lt;&gt;"",HLOOKUP(COUNT($IN127:JX127)+1,$G$4:$EH$8,JY$14,0)*$D127,IF($C127=JY$17,$G$7*$D127,""))</f>
        <v/>
      </c>
      <c r="JZ127" s="34" t="str">
        <f>IF(JY127&lt;&gt;"",HLOOKUP(COUNT($IN127:JY127)+1,$G$4:$EH$8,JZ$14,0)*$D127,IF($C127=JZ$17,$G$7*$D127,""))</f>
        <v/>
      </c>
      <c r="KA127" s="34" t="str">
        <f>IF(JZ127&lt;&gt;"",HLOOKUP(COUNT($IN127:JZ127)+1,$G$4:$EH$8,KA$14,0)*$D127,IF($C127=KA$17,$G$7*$D127,""))</f>
        <v/>
      </c>
      <c r="KB127" s="34" t="str">
        <f>IF(KA127&lt;&gt;"",HLOOKUP(COUNT($IN127:KA127)+1,$G$4:$EH$8,KB$14,0)*$D127,IF($C127=KB$17,$G$7*$D127,""))</f>
        <v/>
      </c>
      <c r="KC127" s="34" t="str">
        <f>IF(KB127&lt;&gt;"",HLOOKUP(COUNT($IN127:KB127)+1,$G$4:$EH$8,KC$14,0)*$D127,IF($C127=KC$17,$G$7*$D127,""))</f>
        <v/>
      </c>
      <c r="KD127" s="34" t="str">
        <f>IF(KC127&lt;&gt;"",HLOOKUP(COUNT($IN127:KC127)+1,$G$4:$EH$8,KD$14,0)*$D127,IF($C127=KD$17,$G$7*$D127,""))</f>
        <v/>
      </c>
      <c r="KE127" s="34" t="str">
        <f>IF(KD127&lt;&gt;"",HLOOKUP(COUNT($IN127:KD127)+1,$G$4:$EH$8,KE$14,0)*$D127,IF($C127=KE$17,$G$7*$D127,""))</f>
        <v/>
      </c>
      <c r="KF127" s="34" t="str">
        <f>IF(KE127&lt;&gt;"",HLOOKUP(COUNT($IN127:KE127)+1,$G$4:$EH$8,KF$14,0)*$D127,IF($C127=KF$17,$G$7*$D127,""))</f>
        <v/>
      </c>
      <c r="KG127" s="34" t="str">
        <f>IF(KF127&lt;&gt;"",HLOOKUP(COUNT($IN127:KF127)+1,$G$4:$EH$8,KG$14,0)*$D127,IF($C127=KG$17,$G$7*$D127,""))</f>
        <v/>
      </c>
      <c r="KH127" s="34" t="str">
        <f>IF(KG127&lt;&gt;"",HLOOKUP(COUNT($IN127:KG127)+1,$G$4:$EH$8,KH$14,0)*$D127,IF($C127=KH$17,$G$7*$D127,""))</f>
        <v/>
      </c>
      <c r="KI127" s="34" t="str">
        <f>IF(KH127&lt;&gt;"",HLOOKUP(COUNT($IN127:KH127)+1,$G$4:$EH$8,KI$14,0)*$D127,IF($C127=KI$17,$G$7*$D127,""))</f>
        <v/>
      </c>
      <c r="KJ127" s="34" t="str">
        <f>IF(KI127&lt;&gt;"",HLOOKUP(COUNT($IN127:KI127)+1,$G$4:$EH$8,KJ$14,0)*$D127,IF($C127=KJ$17,$G$7*$D127,""))</f>
        <v/>
      </c>
      <c r="KK127" s="34" t="str">
        <f>IF(KJ127&lt;&gt;"",HLOOKUP(COUNT($IN127:KJ127)+1,$G$4:$EH$8,KK$14,0)*$D127,IF($C127=KK$17,$G$7*$D127,""))</f>
        <v/>
      </c>
      <c r="KL127" s="34" t="str">
        <f>IF(KK127&lt;&gt;"",HLOOKUP(COUNT($IN127:KK127)+1,$G$4:$EH$8,KL$14,0)*$D127,IF($C127=KL$17,$G$7*$D127,""))</f>
        <v/>
      </c>
      <c r="KM127" s="34" t="str">
        <f>IF(KL127&lt;&gt;"",HLOOKUP(COUNT($IN127:KL127)+1,$G$4:$EH$8,KM$14,0)*$D127,IF($C127=KM$17,$G$7*$D127,""))</f>
        <v/>
      </c>
      <c r="KN127" s="34" t="str">
        <f>IF(KM127&lt;&gt;"",HLOOKUP(COUNT($IN127:KM127)+1,$G$4:$EH$8,KN$14,0)*$D127,IF($C127=KN$17,$G$7*$D127,""))</f>
        <v/>
      </c>
      <c r="KO127" s="34" t="str">
        <f>IF(KN127&lt;&gt;"",HLOOKUP(COUNT($IN127:KN127)+1,$G$4:$EH$8,KO$14,0)*$D127,IF($C127=KO$17,$G$7*$D127,""))</f>
        <v/>
      </c>
      <c r="KP127" s="34" t="str">
        <f>IF(KO127&lt;&gt;"",HLOOKUP(COUNT($IN127:KO127)+1,$G$4:$EH$8,KP$14,0)*$D127,IF($C127=KP$17,$G$7*$D127,""))</f>
        <v/>
      </c>
      <c r="KQ127" s="34" t="str">
        <f>IF(KP127&lt;&gt;"",HLOOKUP(COUNT($IN127:KP127)+1,$G$4:$EH$8,KQ$14,0)*$D127,IF($C127=KQ$17,$G$7*$D127,""))</f>
        <v/>
      </c>
      <c r="KR127" s="34" t="str">
        <f>IF(KQ127&lt;&gt;"",HLOOKUP(COUNT($IN127:KQ127)+1,$G$4:$EH$8,KR$14,0)*$D127,IF($C127=KR$17,$G$7*$D127,""))</f>
        <v/>
      </c>
      <c r="KS127" s="34" t="str">
        <f>IF(KR127&lt;&gt;"",HLOOKUP(COUNT($IN127:KR127)+1,$G$4:$EH$8,KS$14,0)*$D127,IF($C127=KS$17,$G$7*$D127,""))</f>
        <v/>
      </c>
      <c r="KT127" s="34" t="str">
        <f>IF(KS127&lt;&gt;"",HLOOKUP(COUNT($IN127:KS127)+1,$G$4:$EH$8,KT$14,0)*$D127,IF($C127=KT$17,$G$7*$D127,""))</f>
        <v/>
      </c>
      <c r="KU127" s="34" t="str">
        <f>IF(KT127&lt;&gt;"",HLOOKUP(COUNT($IN127:KT127)+1,$G$4:$EH$8,KU$14,0)*$D127,IF($C127=KU$17,$G$7*$D127,""))</f>
        <v/>
      </c>
      <c r="KV127" s="34" t="str">
        <f>IF(KU127&lt;&gt;"",HLOOKUP(COUNT($IN127:KU127)+1,$G$4:$EH$8,KV$14,0)*$D127,IF($C127=KV$17,$G$7*$D127,""))</f>
        <v/>
      </c>
      <c r="KW127" s="34" t="str">
        <f>IF(KV127&lt;&gt;"",HLOOKUP(COUNT($IN127:KV127)+1,$G$4:$EH$8,KW$14,0)*$D127,IF($C127=KW$17,$G$7*$D127,""))</f>
        <v/>
      </c>
      <c r="KX127" s="34" t="str">
        <f>IF(KW127&lt;&gt;"",HLOOKUP(COUNT($IN127:KW127)+1,$G$4:$EH$8,KX$14,0)*$D127,IF($C127=KX$17,$G$7*$D127,""))</f>
        <v/>
      </c>
      <c r="KY127" s="34" t="str">
        <f>IF(KX127&lt;&gt;"",HLOOKUP(COUNT($IN127:KX127)+1,$G$4:$EH$8,KY$14,0)*$D127,IF($C127=KY$17,$G$7*$D127,""))</f>
        <v/>
      </c>
      <c r="KZ127" s="34" t="str">
        <f>IF(KY127&lt;&gt;"",HLOOKUP(COUNT($IN127:KY127)+1,$G$4:$EH$8,KZ$14,0)*$D127,IF($C127=KZ$17,$G$7*$D127,""))</f>
        <v/>
      </c>
      <c r="LA127" s="34" t="str">
        <f>IF(KZ127&lt;&gt;"",HLOOKUP(COUNT($IN127:KZ127)+1,$G$4:$EH$8,LA$14,0)*$D127,IF($C127=LA$17,$G$7*$D127,""))</f>
        <v/>
      </c>
      <c r="LB127" s="34" t="str">
        <f>IF(LA127&lt;&gt;"",HLOOKUP(COUNT($IN127:LA127)+1,$G$4:$EH$8,LB$14,0)*$D127,IF($C127=LB$17,$G$7*$D127,""))</f>
        <v/>
      </c>
      <c r="LC127" s="34" t="str">
        <f>IF(LB127&lt;&gt;"",HLOOKUP(COUNT($IN127:LB127)+1,$G$4:$EH$8,LC$14,0)*$D127,IF($C127=LC$17,$G$7*$D127,""))</f>
        <v/>
      </c>
      <c r="LD127" s="34" t="str">
        <f>IF(LC127&lt;&gt;"",HLOOKUP(COUNT($IN127:LC127)+1,$G$4:$EH$8,LD$14,0)*$D127,IF($C127=LD$17,$G$7*$D127,""))</f>
        <v/>
      </c>
      <c r="LE127" s="34" t="str">
        <f>IF(LD127&lt;&gt;"",HLOOKUP(COUNT($IN127:LD127)+1,$G$4:$EH$8,LE$14,0)*$D127,IF($C127=LE$17,$G$7*$D127,""))</f>
        <v/>
      </c>
      <c r="LF127" s="34" t="str">
        <f>IF(LE127&lt;&gt;"",HLOOKUP(COUNT($IN127:LE127)+1,$G$4:$EH$8,LF$14,0)*$D127,IF($C127=LF$17,$G$7*$D127,""))</f>
        <v/>
      </c>
      <c r="LG127" s="34" t="str">
        <f>IF(LF127&lt;&gt;"",HLOOKUP(COUNT($IN127:LF127)+1,$G$4:$EH$8,LG$14,0)*$D127,IF($C127=LG$17,$G$7*$D127,""))</f>
        <v/>
      </c>
      <c r="LH127" s="34" t="str">
        <f>IF(LG127&lt;&gt;"",HLOOKUP(COUNT($IN127:LG127)+1,$G$4:$EH$8,LH$14,0)*$D127,IF($C127=LH$17,$G$7*$D127,""))</f>
        <v/>
      </c>
      <c r="LI127" s="34" t="str">
        <f>IF(LH127&lt;&gt;"",HLOOKUP(COUNT($IN127:LH127)+1,$G$4:$EH$8,LI$14,0)*$D127,IF($C127=LI$17,$G$7*$D127,""))</f>
        <v/>
      </c>
      <c r="LJ127" s="34" t="str">
        <f>IF(LI127&lt;&gt;"",HLOOKUP(COUNT($IN127:LI127)+1,$G$4:$EH$8,LJ$14,0)*$D127,IF($C127=LJ$17,$G$7*$D127,""))</f>
        <v/>
      </c>
      <c r="LK127" s="34" t="str">
        <f>IF(LJ127&lt;&gt;"",HLOOKUP(COUNT($IN127:LJ127)+1,$G$4:$EH$8,LK$14,0)*$D127,IF($C127=LK$17,$G$7*$D127,""))</f>
        <v/>
      </c>
      <c r="LL127" s="34" t="str">
        <f>IF(LK127&lt;&gt;"",HLOOKUP(COUNT($IN127:LK127)+1,$G$4:$EH$8,LL$14,0)*$D127,IF($C127=LL$17,$G$7*$D127,""))</f>
        <v/>
      </c>
      <c r="LM127" s="34" t="str">
        <f>IF(LL127&lt;&gt;"",HLOOKUP(COUNT($IN127:LL127)+1,$G$4:$EH$8,LM$14,0)*$D127,IF($C127=LM$17,$G$7*$D127,""))</f>
        <v/>
      </c>
      <c r="LN127" s="34" t="str">
        <f>IF(LM127&lt;&gt;"",HLOOKUP(COUNT($IN127:LM127)+1,$G$4:$EH$8,LN$14,0)*$D127,IF($C127=LN$17,$G$7*$D127,""))</f>
        <v/>
      </c>
      <c r="LO127" s="34" t="str">
        <f>IF(LN127&lt;&gt;"",HLOOKUP(COUNT($IN127:LN127)+1,$G$4:$EH$8,LO$14,0)*$D127,IF($C127=LO$17,$G$7*$D127,""))</f>
        <v/>
      </c>
      <c r="LP127" s="34" t="str">
        <f>IF(LO127&lt;&gt;"",HLOOKUP(COUNT($IN127:LO127)+1,$G$4:$EH$8,LP$14,0)*$D127,IF($C127=LP$17,$G$7*$D127,""))</f>
        <v/>
      </c>
      <c r="LQ127" s="34" t="str">
        <f>IF(LP127&lt;&gt;"",HLOOKUP(COUNT($IN127:LP127)+1,$G$4:$EH$8,LQ$14,0)*$D127,IF($C127=LQ$17,$G$7*$D127,""))</f>
        <v/>
      </c>
      <c r="LR127" s="34" t="str">
        <f>IF(LQ127&lt;&gt;"",HLOOKUP(COUNT($IN127:LQ127)+1,$G$4:$EH$8,LR$14,0)*$D127,IF($C127=LR$17,$G$7*$D127,""))</f>
        <v/>
      </c>
      <c r="LS127" s="34" t="str">
        <f>IF(LR127&lt;&gt;"",HLOOKUP(COUNT($IN127:LR127)+1,$G$4:$EH$8,LS$14,0)*$D127,IF($C127=LS$17,$G$7*$D127,""))</f>
        <v/>
      </c>
      <c r="LT127" s="34" t="str">
        <f>IF(LS127&lt;&gt;"",HLOOKUP(COUNT($IN127:LS127)+1,$G$4:$EH$8,LT$14,0)*$D127,IF($C127=LT$17,$G$7*$D127,""))</f>
        <v/>
      </c>
      <c r="LU127" s="34" t="str">
        <f>IF(LT127&lt;&gt;"",HLOOKUP(COUNT($IN127:LT127)+1,$G$4:$EH$8,LU$14,0)*$D127,IF($C127=LU$17,$G$7*$D127,""))</f>
        <v/>
      </c>
      <c r="LV127" s="34" t="str">
        <f>IF(LU127&lt;&gt;"",HLOOKUP(COUNT($IN127:LU127)+1,$G$4:$EH$8,LV$14,0)*$D127,IF($C127=LV$17,$G$7*$D127,""))</f>
        <v/>
      </c>
      <c r="LW127" s="34" t="str">
        <f>IF(LV127&lt;&gt;"",HLOOKUP(COUNT($IN127:LV127)+1,$G$4:$EH$8,LW$14,0)*$D127,IF($C127=LW$17,$G$7*$D127,""))</f>
        <v/>
      </c>
      <c r="LX127" s="34" t="str">
        <f>IF(LW127&lt;&gt;"",HLOOKUP(COUNT($IN127:LW127)+1,$G$4:$EH$8,LX$14,0)*$D127,IF($C127=LX$17,$G$7*$D127,""))</f>
        <v/>
      </c>
      <c r="LY127" s="34" t="str">
        <f>IF(LX127&lt;&gt;"",HLOOKUP(COUNT($IN127:LX127)+1,$G$4:$EH$8,LY$14,0)*$D127,IF($C127=LY$17,$G$7*$D127,""))</f>
        <v/>
      </c>
      <c r="LZ127" s="34" t="str">
        <f>IF(LY127&lt;&gt;"",HLOOKUP(COUNT($IN127:LY127)+1,$G$4:$EH$8,LZ$14,0)*$D127,IF($C127=LZ$17,$G$7*$D127,""))</f>
        <v/>
      </c>
      <c r="MA127" s="34" t="str">
        <f>IF(LZ127&lt;&gt;"",HLOOKUP(COUNT($IN127:LZ127)+1,$G$4:$EH$8,MA$14,0)*$D127,IF($C127=MA$17,$G$7*$D127,""))</f>
        <v/>
      </c>
      <c r="MB127" s="34" t="str">
        <f>IF(MA127&lt;&gt;"",HLOOKUP(COUNT($IN127:MA127)+1,$G$4:$EH$8,MB$14,0)*$D127,IF($C127=MB$17,$G$7*$D127,""))</f>
        <v/>
      </c>
      <c r="MC127" s="34" t="str">
        <f>IF(MB127&lt;&gt;"",HLOOKUP(COUNT($IN127:MB127)+1,$G$4:$EH$8,MC$14,0)*$D127,IF($C127=MC$17,$G$7*$D127,""))</f>
        <v/>
      </c>
      <c r="MD127" s="34" t="str">
        <f>IF(MC127&lt;&gt;"",HLOOKUP(COUNT($IN127:MC127)+1,$G$4:$EH$8,MD$14,0)*$D127,IF($C127=MD$17,$G$7*$D127,""))</f>
        <v/>
      </c>
      <c r="ME127" s="34" t="str">
        <f>IF(MD127&lt;&gt;"",HLOOKUP(COUNT($IN127:MD127)+1,$G$4:$EH$8,ME$14,0)*$D127,IF($C127=ME$17,$G$7*$D127,""))</f>
        <v/>
      </c>
      <c r="MF127" s="1330" t="str">
        <f>IF(ME127&lt;&gt;"",HLOOKUP(COUNT($IN127:ME127)+1,$G$4:$EH$8,MF$14,0)*$D127,IF($C127=MF$17,$G$7*$D127,""))</f>
        <v/>
      </c>
      <c r="MG127" s="1330" t="str">
        <f>IF(MF127&lt;&gt;"",HLOOKUP(COUNT($IN127:MF127)+1,$G$4:$EH$8,MG$14,0)*$D127,IF($C127=MG$17,$G$7*$D127,""))</f>
        <v/>
      </c>
      <c r="MH127" s="1330" t="str">
        <f>IF(MG127&lt;&gt;"",HLOOKUP(COUNT($IN127:MG127)+1,$G$4:$EH$8,MH$14,0)*$D127,IF($C127=MH$17,$G$7*$D127,""))</f>
        <v/>
      </c>
      <c r="MI127" s="1330" t="str">
        <f>IF(MH127&lt;&gt;"",HLOOKUP(COUNT($IN127:MH127)+1,$G$4:$EH$8,MI$14,0)*$D127,IF($C127=MI$17,$G$7*$D127,""))</f>
        <v/>
      </c>
      <c r="MJ127" s="1330" t="str">
        <f>IF(MI127&lt;&gt;"",HLOOKUP(COUNT($IN127:MI127)+1,$G$4:$EH$8,MJ$14,0)*$D127,IF($C127=MJ$17,$G$7*$D127,""))</f>
        <v/>
      </c>
      <c r="MK127" s="1330" t="str">
        <f>IF(MJ127&lt;&gt;"",HLOOKUP(COUNT($IN127:MJ127)+1,$G$4:$EH$8,MK$14,0)*$D127,IF($C127=MK$17,$G$7*$D127,""))</f>
        <v/>
      </c>
      <c r="ML127" s="1330" t="str">
        <f>IF(MK127&lt;&gt;"",HLOOKUP(COUNT($IN127:MK127)+1,$G$4:$EH$8,ML$14,0)*$D127,IF($C127=ML$17,$G$7*$D127,""))</f>
        <v/>
      </c>
      <c r="MM127" s="1330" t="str">
        <f>IF(ML127&lt;&gt;"",HLOOKUP(COUNT($IN127:ML127)+1,$G$4:$EH$8,MM$14,0)*$D127,IF($C127=MM$17,$G$7*$D127,""))</f>
        <v/>
      </c>
      <c r="MN127" s="1330" t="str">
        <f>IF(MM127&lt;&gt;"",HLOOKUP(COUNT($IN127:MM127)+1,$G$4:$EH$8,MN$14,0)*$D127,IF($C127=MN$17,$G$7*$D127,""))</f>
        <v/>
      </c>
      <c r="MO127" s="1330" t="str">
        <f>IF(MN127&lt;&gt;"",HLOOKUP(COUNT($IN127:MN127)+1,$G$4:$EH$8,MO$14,0)*$D127,IF($C127=MO$17,$G$7*$D127,""))</f>
        <v/>
      </c>
      <c r="MP127" s="1330" t="str">
        <f>IF(MO127&lt;&gt;"",HLOOKUP(COUNT($IN127:MO127)+1,$G$4:$EH$8,MP$14,0)*$D127,IF($C127=MP$17,$G$7*$D127,""))</f>
        <v/>
      </c>
      <c r="MQ127" s="1330" t="str">
        <f>IF(MP127&lt;&gt;"",HLOOKUP(COUNT($IN127:MP127)+1,$G$4:$EH$8,MQ$14,0)*$D127,IF($C127=MQ$17,$G$7*$D127,""))</f>
        <v/>
      </c>
      <c r="MR127" s="1330" t="str">
        <f>IF(MQ127&lt;&gt;"",HLOOKUP(COUNT($IN127:MQ127)+1,$G$4:$EH$8,MR$14,0)*$D127,IF($C127=MR$17,$G$7*$D127,""))</f>
        <v/>
      </c>
      <c r="MS127" s="1330">
        <f>IF(MR127&lt;&gt;"",HLOOKUP(COUNT($IN127:MR127)+1,$G$4:$EH$8,MS$14,0)*$D127,IF($C127=MS$17,$G$7*$D127,""))</f>
        <v>0</v>
      </c>
      <c r="MT127" s="1330">
        <f>IF(MS127&lt;&gt;"",HLOOKUP(COUNT($IN127:MS127)+1,$G$4:$EH$8,MT$14,0)*$D127,IF($C127=MT$17,$G$7*$D127,""))</f>
        <v>3750</v>
      </c>
      <c r="MU127" s="1330">
        <f>IF(MT127&lt;&gt;"",HLOOKUP(COUNT($IN127:MT127)+1,$G$4:$EH$8,MU$14,0)*$D127,IF($C127=MU$17,$G$7*$D127,""))</f>
        <v>3750</v>
      </c>
      <c r="MV127" s="1330">
        <f>IF(MU127&lt;&gt;"",HLOOKUP(COUNT($IN127:MU127)+1,$G$4:$EH$8,MV$14,0)*$D127,IF($C127=MV$17,$G$7*$D127,""))</f>
        <v>3750</v>
      </c>
      <c r="MW127" s="1330">
        <f>IF(MV127&lt;&gt;"",HLOOKUP(COUNT($IN127:MV127)+1,$G$4:$EH$8,MW$14,0)*$D127,IF($C127=MW$17,$G$7*$D127,""))</f>
        <v>3750</v>
      </c>
      <c r="MX127" s="1330">
        <f>IF(MW127&lt;&gt;"",HLOOKUP(COUNT($IN127:MW127)+1,$G$4:$EH$8,MX$14,0)*$D127,IF($C127=MX$17,$G$7*$D127,""))</f>
        <v>3770.1909201741591</v>
      </c>
      <c r="MY127" s="1330">
        <f>IF(MX127&lt;&gt;"",HLOOKUP(COUNT($IN127:MX127)+1,$G$4:$EH$8,MY$14,0)*$D127,IF($C127=MY$17,$G$7*$D127,""))</f>
        <v>4524.2291042089882</v>
      </c>
      <c r="MZ127" s="1330">
        <f>IF(MY127&lt;&gt;"",HLOOKUP(COUNT($IN127:MY127)+1,$G$4:$EH$8,MZ$14,0)*$D127,IF($C127=MZ$17,$G$7*$D127,""))</f>
        <v>5248.1057608824267</v>
      </c>
      <c r="NA127" s="1330">
        <f>IF(MZ127&lt;&gt;"",HLOOKUP(COUNT($IN127:MZ127)+1,$G$4:$EH$8,NA$14,0)*$D127,IF($C127=NA$17,$G$7*$D127,""))</f>
        <v>5982.8405674059686</v>
      </c>
      <c r="NB127" s="1330">
        <f>IF(NA127&lt;&gt;"",HLOOKUP(COUNT($IN127:NA127)+1,$G$4:$EH$8,NB$14,0)*$D127,IF($C127=NB$17,$G$7*$D127,""))</f>
        <v>6760.6098411687399</v>
      </c>
      <c r="NC127" s="1330">
        <f>IF(NB127&lt;&gt;"",HLOOKUP(COUNT($IN127:NB127)+1,$G$4:$EH$8,NC$14,0)*$D127,IF($C127=NC$17,$G$7*$D127,""))</f>
        <v>7504.2769236973027</v>
      </c>
      <c r="ND127" s="1330">
        <f>IF(NC127&lt;&gt;"",HLOOKUP(COUNT($IN127:NC127)+1,$G$4:$EH$8,ND$14,0)*$D127,IF($C127=ND$17,$G$7*$D127,""))</f>
        <v>8254.7046160670325</v>
      </c>
      <c r="NF127" s="34" t="str">
        <f>IF(NE127&lt;&gt;"",HLOOKUP(COUNT($NE127:NE127)+1,$G$4:$EH$8,NF$14,0)*$D127,IF($C127=NF$17,$G$8*$D127,""))</f>
        <v/>
      </c>
      <c r="NG127" s="34" t="str">
        <f>IF(NF127&lt;&gt;"",HLOOKUP(COUNT($NE127:NF127)+1,$G$4:$EH$8,NG$14,0)*$D127,IF($C127=NG$17,$G$8*$D127,""))</f>
        <v/>
      </c>
      <c r="NH127" s="34" t="str">
        <f>IF(NG127&lt;&gt;"",HLOOKUP(COUNT($NE127:NG127)+1,$G$4:$EH$8,NH$14,0)*$D127,IF($C127=NH$17,$G$8*$D127,""))</f>
        <v/>
      </c>
      <c r="NI127" s="34" t="str">
        <f>IF(NH127&lt;&gt;"",HLOOKUP(COUNT($NE127:NH127)+1,$G$4:$EH$8,NI$14,0)*$D127,IF($C127=NI$17,$G$8*$D127,""))</f>
        <v/>
      </c>
      <c r="NJ127" s="34" t="str">
        <f>IF(NI127&lt;&gt;"",HLOOKUP(COUNT($NE127:NI127)+1,$G$4:$EH$8,NJ$14,0)*$D127,IF($C127=NJ$17,$G$8*$D127,""))</f>
        <v/>
      </c>
      <c r="NK127" s="34" t="str">
        <f>IF(NJ127&lt;&gt;"",HLOOKUP(COUNT($NE127:NJ127)+1,$G$4:$EH$8,NK$14,0)*$D127,IF($C127=NK$17,$G$8*$D127,""))</f>
        <v/>
      </c>
      <c r="NL127" s="34" t="str">
        <f>IF(NK127&lt;&gt;"",HLOOKUP(COUNT($NE127:NK127)+1,$G$4:$EH$8,NL$14,0)*$D127,IF($C127=NL$17,$G$8*$D127,""))</f>
        <v/>
      </c>
      <c r="NM127" s="34" t="str">
        <f>IF(NL127&lt;&gt;"",HLOOKUP(COUNT($NE127:NL127)+1,$G$4:$EH$8,NM$14,0)*$D127,IF($C127=NM$17,$G$8*$D127,""))</f>
        <v/>
      </c>
      <c r="NN127" s="34" t="str">
        <f>IF(NM127&lt;&gt;"",HLOOKUP(COUNT($NE127:NM127)+1,$G$4:$EH$8,NN$14,0)*$D127,IF($C127=NN$17,$G$8*$D127,""))</f>
        <v/>
      </c>
      <c r="NO127" s="34" t="str">
        <f>IF(NN127&lt;&gt;"",HLOOKUP(COUNT($NE127:NN127)+1,$G$4:$EH$8,NO$14,0)*$D127,IF($C127=NO$17,$G$8*$D127,""))</f>
        <v/>
      </c>
      <c r="NP127" s="34" t="str">
        <f>IF(NO127&lt;&gt;"",HLOOKUP(COUNT($NE127:NO127)+1,$G$4:$EH$8,NP$14,0)*$D127,IF($C127=NP$17,$G$8*$D127,""))</f>
        <v/>
      </c>
      <c r="NQ127" s="34" t="str">
        <f>IF(NP127&lt;&gt;"",HLOOKUP(COUNT($NE127:NP127)+1,$G$4:$EH$8,NQ$14,0)*$D127,IF($C127=NQ$17,$G$8*$D127,""))</f>
        <v/>
      </c>
      <c r="NR127" s="34" t="str">
        <f>IF(NQ127&lt;&gt;"",HLOOKUP(COUNT($NE127:NQ127)+1,$G$4:$EH$8,NR$14,0)*$D127,IF($C127=NR$17,$G$8*$D127,""))</f>
        <v/>
      </c>
      <c r="NS127" s="34" t="str">
        <f>IF(NR127&lt;&gt;"",HLOOKUP(COUNT($NE127:NR127)+1,$G$4:$EH$8,NS$14,0)*$D127,IF($C127=NS$17,$G$8*$D127,""))</f>
        <v/>
      </c>
      <c r="NT127" s="34" t="str">
        <f>IF(NS127&lt;&gt;"",HLOOKUP(COUNT($NE127:NS127)+1,$G$4:$EH$8,NT$14,0)*$D127,IF($C127=NT$17,$G$8*$D127,""))</f>
        <v/>
      </c>
      <c r="NU127" s="34" t="str">
        <f>IF(NT127&lt;&gt;"",HLOOKUP(COUNT($NE127:NT127)+1,$G$4:$EH$8,NU$14,0)*$D127,IF($C127=NU$17,$G$8*$D127,""))</f>
        <v/>
      </c>
      <c r="NV127" s="34" t="str">
        <f>IF(NU127&lt;&gt;"",HLOOKUP(COUNT($NE127:NU127)+1,$G$4:$EH$8,NV$14,0)*$D127,IF($C127=NV$17,$G$8*$D127,""))</f>
        <v/>
      </c>
      <c r="NW127" s="34" t="str">
        <f>IF(NV127&lt;&gt;"",HLOOKUP(COUNT($NE127:NV127)+1,$G$4:$EH$8,NW$14,0)*$D127,IF($C127=NW$17,$G$8*$D127,""))</f>
        <v/>
      </c>
      <c r="NX127" s="34" t="str">
        <f>IF(NW127&lt;&gt;"",HLOOKUP(COUNT($NE127:NW127)+1,$G$4:$EH$8,NX$14,0)*$D127,IF($C127=NX$17,$G$8*$D127,""))</f>
        <v/>
      </c>
      <c r="NY127" s="34" t="str">
        <f>IF(NX127&lt;&gt;"",HLOOKUP(COUNT($NE127:NX127)+1,$G$4:$EH$8,NY$14,0)*$D127,IF($C127=NY$17,$G$8*$D127,""))</f>
        <v/>
      </c>
      <c r="NZ127" s="34" t="str">
        <f>IF(NY127&lt;&gt;"",HLOOKUP(COUNT($NE127:NY127)+1,$G$4:$EH$8,NZ$14,0)*$D127,IF($C127=NZ$17,$G$8*$D127,""))</f>
        <v/>
      </c>
      <c r="OA127" s="34" t="str">
        <f>IF(NZ127&lt;&gt;"",HLOOKUP(COUNT($NE127:NZ127)+1,$G$4:$EH$8,OA$14,0)*$D127,IF($C127=OA$17,$G$8*$D127,""))</f>
        <v/>
      </c>
      <c r="OB127" s="34" t="str">
        <f>IF(OA127&lt;&gt;"",HLOOKUP(COUNT($NE127:OA127)+1,$G$4:$EH$8,OB$14,0)*$D127,IF($C127=OB$17,$G$8*$D127,""))</f>
        <v/>
      </c>
      <c r="OC127" s="34" t="str">
        <f>IF(OB127&lt;&gt;"",HLOOKUP(COUNT($NE127:OB127)+1,$G$4:$EH$8,OC$14,0)*$D127,IF($C127=OC$17,$G$8*$D127,""))</f>
        <v/>
      </c>
      <c r="OD127" s="34" t="str">
        <f>IF(OC127&lt;&gt;"",HLOOKUP(COUNT($NE127:OC127)+1,$G$4:$EH$8,OD$14,0)*$D127,IF($C127=OD$17,$G$8*$D127,""))</f>
        <v/>
      </c>
      <c r="OE127" s="34" t="str">
        <f>IF(OD127&lt;&gt;"",HLOOKUP(COUNT($NE127:OD127)+1,$G$4:$EH$8,OE$14,0)*$D127,IF($C127=OE$17,$G$8*$D127,""))</f>
        <v/>
      </c>
      <c r="OF127" s="34" t="str">
        <f>IF(OE127&lt;&gt;"",HLOOKUP(COUNT($NE127:OE127)+1,$G$4:$EH$8,OF$14,0)*$D127,IF($C127=OF$17,$G$8*$D127,""))</f>
        <v/>
      </c>
      <c r="OG127" s="34" t="str">
        <f>IF(OF127&lt;&gt;"",HLOOKUP(COUNT($NE127:OF127)+1,$G$4:$EH$8,OG$14,0)*$D127,IF($C127=OG$17,$G$8*$D127,""))</f>
        <v/>
      </c>
      <c r="OH127" s="34" t="str">
        <f>IF(OG127&lt;&gt;"",HLOOKUP(COUNT($NE127:OG127)+1,$G$4:$EH$8,OH$14,0)*$D127,IF($C127=OH$17,$G$8*$D127,""))</f>
        <v/>
      </c>
      <c r="OI127" s="34" t="str">
        <f>IF(OH127&lt;&gt;"",HLOOKUP(COUNT($NE127:OH127)+1,$G$4:$EH$8,OI$14,0)*$D127,IF($C127=OI$17,$G$8*$D127,""))</f>
        <v/>
      </c>
      <c r="OJ127" s="34" t="str">
        <f>IF(OI127&lt;&gt;"",HLOOKUP(COUNT($NE127:OI127)+1,$G$4:$EH$8,OJ$14,0)*$D127,IF($C127=OJ$17,$G$8*$D127,""))</f>
        <v/>
      </c>
      <c r="OK127" s="34" t="str">
        <f>IF(OJ127&lt;&gt;"",HLOOKUP(COUNT($NE127:OJ127)+1,$G$4:$EH$8,OK$14,0)*$D127,IF($C127=OK$17,$G$8*$D127,""))</f>
        <v/>
      </c>
      <c r="OL127" s="34" t="str">
        <f>IF(OK127&lt;&gt;"",HLOOKUP(COUNT($NE127:OK127)+1,$G$4:$EH$8,OL$14,0)*$D127,IF($C127=OL$17,$G$8*$D127,""))</f>
        <v/>
      </c>
      <c r="OM127" s="34" t="str">
        <f>IF(OL127&lt;&gt;"",HLOOKUP(COUNT($NE127:OL127)+1,$G$4:$EH$8,OM$14,0)*$D127,IF($C127=OM$17,$G$8*$D127,""))</f>
        <v/>
      </c>
      <c r="ON127" s="34" t="str">
        <f>IF(OM127&lt;&gt;"",HLOOKUP(COUNT($NE127:OM127)+1,$G$4:$EH$8,ON$14,0)*$D127,IF($C127=ON$17,$G$8*$D127,""))</f>
        <v/>
      </c>
      <c r="OO127" s="34" t="str">
        <f>IF(ON127&lt;&gt;"",HLOOKUP(COUNT($NE127:ON127)+1,$G$4:$EH$8,OO$14,0)*$D127,IF($C127=OO$17,$G$8*$D127,""))</f>
        <v/>
      </c>
      <c r="OP127" s="34" t="str">
        <f>IF(OO127&lt;&gt;"",HLOOKUP(COUNT($NE127:OO127)+1,$G$4:$EH$8,OP$14,0)*$D127,IF($C127=OP$17,$G$8*$D127,""))</f>
        <v/>
      </c>
      <c r="OQ127" s="34" t="str">
        <f>IF(OP127&lt;&gt;"",HLOOKUP(COUNT($NE127:OP127)+1,$G$4:$EH$8,OQ$14,0)*$D127,IF($C127=OQ$17,$G$8*$D127,""))</f>
        <v/>
      </c>
      <c r="OR127" s="34" t="str">
        <f>IF(OQ127&lt;&gt;"",HLOOKUP(COUNT($NE127:OQ127)+1,$G$4:$EH$8,OR$14,0)*$D127,IF($C127=OR$17,$G$8*$D127,""))</f>
        <v/>
      </c>
      <c r="OS127" s="34" t="str">
        <f>IF(OR127&lt;&gt;"",HLOOKUP(COUNT($NE127:OR127)+1,$G$4:$EH$8,OS$14,0)*$D127,IF($C127=OS$17,$G$8*$D127,""))</f>
        <v/>
      </c>
      <c r="OT127" s="34" t="str">
        <f>IF(OS127&lt;&gt;"",HLOOKUP(COUNT($NE127:OS127)+1,$G$4:$EH$8,OT$14,0)*$D127,IF($C127=OT$17,$G$8*$D127,""))</f>
        <v/>
      </c>
      <c r="OU127" s="34" t="str">
        <f>IF(OT127&lt;&gt;"",HLOOKUP(COUNT($NE127:OT127)+1,$G$4:$EH$8,OU$14,0)*$D127,IF($C127=OU$17,$G$8*$D127,""))</f>
        <v/>
      </c>
      <c r="OV127" s="34" t="str">
        <f>IF(OU127&lt;&gt;"",HLOOKUP(COUNT($NE127:OU127)+1,$G$4:$EH$8,OV$14,0)*$D127,IF($C127=OV$17,$G$8*$D127,""))</f>
        <v/>
      </c>
      <c r="OW127" s="34" t="str">
        <f>IF(OV127&lt;&gt;"",HLOOKUP(COUNT($NE127:OV127)+1,$G$4:$EH$8,OW$14,0)*$D127,IF($C127=OW$17,$G$8*$D127,""))</f>
        <v/>
      </c>
      <c r="OX127" s="34" t="str">
        <f>IF(OW127&lt;&gt;"",HLOOKUP(COUNT($NE127:OW127)+1,$G$4:$EH$8,OX$14,0)*$D127,IF($C127=OX$17,$G$8*$D127,""))</f>
        <v/>
      </c>
      <c r="OY127" s="34" t="str">
        <f>IF(OX127&lt;&gt;"",HLOOKUP(COUNT($NE127:OX127)+1,$G$4:$EH$8,OY$14,0)*$D127,IF($C127=OY$17,$G$8*$D127,""))</f>
        <v/>
      </c>
      <c r="OZ127" s="34" t="str">
        <f>IF(OY127&lt;&gt;"",HLOOKUP(COUNT($NE127:OY127)+1,$G$4:$EH$8,OZ$14,0)*$D127,IF($C127=OZ$17,$G$8*$D127,""))</f>
        <v/>
      </c>
      <c r="PA127" s="34" t="str">
        <f>IF(OZ127&lt;&gt;"",HLOOKUP(COUNT($NE127:OZ127)+1,$G$4:$EH$8,PA$14,0)*$D127,IF($C127=PA$17,$G$8*$D127,""))</f>
        <v/>
      </c>
      <c r="PB127" s="34" t="str">
        <f>IF(PA127&lt;&gt;"",HLOOKUP(COUNT($NE127:PA127)+1,$G$4:$EH$8,PB$14,0)*$D127,IF($C127=PB$17,$G$8*$D127,""))</f>
        <v/>
      </c>
      <c r="PC127" s="34" t="str">
        <f>IF(PB127&lt;&gt;"",HLOOKUP(COUNT($NE127:PB127)+1,$G$4:$EH$8,PC$14,0)*$D127,IF($C127=PC$17,$G$8*$D127,""))</f>
        <v/>
      </c>
      <c r="PD127" s="34" t="str">
        <f>IF(PC127&lt;&gt;"",HLOOKUP(COUNT($NE127:PC127)+1,$G$4:$EH$8,PD$14,0)*$D127,IF($C127=PD$17,$G$8*$D127,""))</f>
        <v/>
      </c>
      <c r="PE127" s="34" t="str">
        <f>IF(PD127&lt;&gt;"",HLOOKUP(COUNT($NE127:PD127)+1,$G$4:$EH$8,PE$14,0)*$D127,IF($C127=PE$17,$G$8*$D127,""))</f>
        <v/>
      </c>
      <c r="PF127" s="34" t="str">
        <f>IF(PE127&lt;&gt;"",HLOOKUP(COUNT($NE127:PE127)+1,$G$4:$EH$8,PF$14,0)*$D127,IF($C127=PF$17,$G$8*$D127,""))</f>
        <v/>
      </c>
      <c r="PG127" s="34" t="str">
        <f>IF(PF127&lt;&gt;"",HLOOKUP(COUNT($NE127:PF127)+1,$G$4:$EH$8,PG$14,0)*$D127,IF($C127=PG$17,$G$8*$D127,""))</f>
        <v/>
      </c>
      <c r="PH127" s="34" t="str">
        <f>IF(PG127&lt;&gt;"",HLOOKUP(COUNT($NE127:PG127)+1,$G$4:$EH$8,PH$14,0)*$D127,IF($C127=PH$17,$G$8*$D127,""))</f>
        <v/>
      </c>
      <c r="PI127" s="34" t="str">
        <f>IF(PH127&lt;&gt;"",HLOOKUP(COUNT($NE127:PH127)+1,$G$4:$EH$8,PI$14,0)*$D127,IF($C127=PI$17,$G$8*$D127,""))</f>
        <v/>
      </c>
      <c r="PJ127" s="34" t="str">
        <f>IF(PI127&lt;&gt;"",HLOOKUP(COUNT($NE127:PI127)+1,$G$4:$EH$8,PJ$14,0)*$D127,IF($C127=PJ$17,$G$8*$D127,""))</f>
        <v/>
      </c>
      <c r="PK127" s="34" t="str">
        <f>IF(PJ127&lt;&gt;"",HLOOKUP(COUNT($NE127:PJ127)+1,$G$4:$EH$8,PK$14,0)*$D127,IF($C127=PK$17,$G$8*$D127,""))</f>
        <v/>
      </c>
      <c r="PL127" s="34" t="str">
        <f>IF(PK127&lt;&gt;"",HLOOKUP(COUNT($NE127:PK127)+1,$G$4:$EH$8,PL$14,0)*$D127,IF($C127=PL$17,$G$8*$D127,""))</f>
        <v/>
      </c>
      <c r="PM127" s="34" t="str">
        <f>IF(PL127&lt;&gt;"",HLOOKUP(COUNT($NE127:PL127)+1,$G$4:$EH$8,PM$14,0)*$D127,IF($C127=PM$17,$G$8*$D127,""))</f>
        <v/>
      </c>
      <c r="PN127" s="34" t="str">
        <f>IF(PM127&lt;&gt;"",HLOOKUP(COUNT($NE127:PM127)+1,$G$4:$EH$8,PN$14,0)*$D127,IF($C127=PN$17,$G$8*$D127,""))</f>
        <v/>
      </c>
      <c r="PO127" s="34" t="str">
        <f>IF(PN127&lt;&gt;"",HLOOKUP(COUNT($NE127:PN127)+1,$G$4:$EH$8,PO$14,0)*$D127,IF($C127=PO$17,$G$8*$D127,""))</f>
        <v/>
      </c>
      <c r="PP127" s="34" t="str">
        <f>IF(PO127&lt;&gt;"",HLOOKUP(COUNT($NE127:PO127)+1,$G$4:$EH$8,PP$14,0)*$D127,IF($C127=PP$17,$G$8*$D127,""))</f>
        <v/>
      </c>
      <c r="PQ127" s="34" t="str">
        <f>IF(PP127&lt;&gt;"",HLOOKUP(COUNT($NE127:PP127)+1,$G$4:$EH$8,PQ$14,0)*$D127,IF($C127=PQ$17,$G$8*$D127,""))</f>
        <v/>
      </c>
      <c r="PR127" s="34" t="str">
        <f>IF(PQ127&lt;&gt;"",HLOOKUP(COUNT($NE127:PQ127)+1,$G$4:$EH$8,PR$14,0)*$D127,IF($C127=PR$17,$G$8*$D127,""))</f>
        <v/>
      </c>
      <c r="PS127" s="34" t="str">
        <f>IF(PR127&lt;&gt;"",HLOOKUP(COUNT($NE127:PR127)+1,$G$4:$EH$8,PS$14,0)*$D127,IF($C127=PS$17,$G$8*$D127,""))</f>
        <v/>
      </c>
      <c r="PT127" s="34" t="str">
        <f>IF(PS127&lt;&gt;"",HLOOKUP(COUNT($NE127:PS127)+1,$G$4:$EH$8,PT$14,0)*$D127,IF($C127=PT$17,$G$8*$D127,""))</f>
        <v/>
      </c>
      <c r="PU127" s="34" t="str">
        <f>IF(PT127&lt;&gt;"",HLOOKUP(COUNT($NE127:PT127)+1,$G$4:$EH$8,PU$14,0)*$D127,IF($C127=PU$17,$G$8*$D127,""))</f>
        <v/>
      </c>
      <c r="PV127" s="34" t="str">
        <f>IF(PU127&lt;&gt;"",HLOOKUP(COUNT($NE127:PU127)+1,$G$4:$EH$8,PV$14,0)*$D127,IF($C127=PV$17,$G$8*$D127,""))</f>
        <v/>
      </c>
      <c r="PW127" s="34" t="str">
        <f>IF(PV127&lt;&gt;"",HLOOKUP(COUNT($NE127:PV127)+1,$G$4:$EH$8,PW$14,0)*$D127,IF($C127=PW$17,$G$8*$D127,""))</f>
        <v/>
      </c>
      <c r="PX127" s="34" t="str">
        <f>IF(PW127&lt;&gt;"",HLOOKUP(COUNT($NE127:PW127)+1,$G$4:$EH$8,PX$14,0)*$D127,IF($C127=PX$17,$G$8*$D127,""))</f>
        <v/>
      </c>
      <c r="PY127" s="34" t="str">
        <f>IF(PX127&lt;&gt;"",HLOOKUP(COUNT($NE127:PX127)+1,$G$4:$EH$8,PY$14,0)*$D127,IF($C127=PY$17,$G$8*$D127,""))</f>
        <v/>
      </c>
      <c r="PZ127" s="34" t="str">
        <f>IF(PY127&lt;&gt;"",HLOOKUP(COUNT($NE127:PY127)+1,$G$4:$EH$8,PZ$14,0)*$D127,IF($C127=PZ$17,$G$8*$D127,""))</f>
        <v/>
      </c>
      <c r="QA127" s="34" t="str">
        <f>IF(PZ127&lt;&gt;"",HLOOKUP(COUNT($NE127:PZ127)+1,$G$4:$EH$8,QA$14,0)*$D127,IF($C127=QA$17,$G$8*$D127,""))</f>
        <v/>
      </c>
      <c r="QB127" s="34" t="str">
        <f>IF(QA127&lt;&gt;"",HLOOKUP(COUNT($NE127:QA127)+1,$G$4:$EH$8,QB$14,0)*$D127,IF($C127=QB$17,$G$8*$D127,""))</f>
        <v/>
      </c>
      <c r="QC127" s="34" t="str">
        <f>IF(QB127&lt;&gt;"",HLOOKUP(COUNT($NE127:QB127)+1,$G$4:$EH$8,QC$14,0)*$D127,IF($C127=QC$17,$G$8*$D127,""))</f>
        <v/>
      </c>
      <c r="QD127" s="34" t="str">
        <f>IF(QC127&lt;&gt;"",HLOOKUP(COUNT($NE127:QC127)+1,$G$4:$EH$8,QD$14,0)*$D127,IF($C127=QD$17,$G$8*$D127,""))</f>
        <v/>
      </c>
      <c r="QE127" s="34" t="str">
        <f>IF(QD127&lt;&gt;"",HLOOKUP(COUNT($NE127:QD127)+1,$G$4:$EH$8,QE$14,0)*$D127,IF($C127=QE$17,$G$8*$D127,""))</f>
        <v/>
      </c>
      <c r="QF127" s="34" t="str">
        <f>IF(QE127&lt;&gt;"",HLOOKUP(COUNT($NE127:QE127)+1,$G$4:$EH$8,QF$14,0)*$D127,IF($C127=QF$17,$G$8*$D127,""))</f>
        <v/>
      </c>
      <c r="QG127" s="34" t="str">
        <f>IF(QF127&lt;&gt;"",HLOOKUP(COUNT($NE127:QF127)+1,$G$4:$EH$8,QG$14,0)*$D127,IF($C127=QG$17,$G$8*$D127,""))</f>
        <v/>
      </c>
      <c r="QH127" s="34" t="str">
        <f>IF(QG127&lt;&gt;"",HLOOKUP(COUNT($NE127:QG127)+1,$G$4:$EH$8,QH$14,0)*$D127,IF($C127=QH$17,$G$8*$D127,""))</f>
        <v/>
      </c>
      <c r="QI127" s="34" t="str">
        <f>IF(QH127&lt;&gt;"",HLOOKUP(COUNT($NE127:QH127)+1,$G$4:$EH$8,QI$14,0)*$D127,IF($C127=QI$17,$G$8*$D127,""))</f>
        <v/>
      </c>
      <c r="QJ127" s="34" t="str">
        <f>IF(QI127&lt;&gt;"",HLOOKUP(COUNT($NE127:QI127)+1,$G$4:$EH$8,QJ$14,0)*$D127,IF($C127=QJ$17,$G$8*$D127,""))</f>
        <v/>
      </c>
      <c r="QK127" s="34" t="str">
        <f>IF(QJ127&lt;&gt;"",HLOOKUP(COUNT($NE127:QJ127)+1,$G$4:$EH$8,QK$14,0)*$D127,IF($C127=QK$17,$G$8*$D127,""))</f>
        <v/>
      </c>
      <c r="QL127" s="34" t="str">
        <f>IF(QK127&lt;&gt;"",HLOOKUP(COUNT($NE127:QK127)+1,$G$4:$EH$8,QL$14,0)*$D127,IF($C127=QL$17,$G$8*$D127,""))</f>
        <v/>
      </c>
      <c r="QM127" s="34" t="str">
        <f>IF(QL127&lt;&gt;"",HLOOKUP(COUNT($NE127:QL127)+1,$G$4:$EH$8,QM$14,0)*$D127,IF($C127=QM$17,$G$8*$D127,""))</f>
        <v/>
      </c>
      <c r="QN127" s="34" t="str">
        <f>IF(QM127&lt;&gt;"",HLOOKUP(COUNT($NE127:QM127)+1,$G$4:$EH$8,QN$14,0)*$D127,IF($C127=QN$17,$G$8*$D127,""))</f>
        <v/>
      </c>
      <c r="QO127" s="34" t="str">
        <f>IF(QN127&lt;&gt;"",HLOOKUP(COUNT($NE127:QN127)+1,$G$4:$EH$8,QO$14,0)*$D127,IF($C127=QO$17,$G$8*$D127,""))</f>
        <v/>
      </c>
      <c r="QP127" s="34" t="str">
        <f>IF(QO127&lt;&gt;"",HLOOKUP(COUNT($NE127:QO127)+1,$G$4:$EH$8,QP$14,0)*$D127,IF($C127=QP$17,$G$8*$D127,""))</f>
        <v/>
      </c>
      <c r="QQ127" s="34" t="str">
        <f>IF(QP127&lt;&gt;"",HLOOKUP(COUNT($NE127:QP127)+1,$G$4:$EH$8,QQ$14,0)*$D127,IF($C127=QQ$17,$G$8*$D127,""))</f>
        <v/>
      </c>
      <c r="QR127" s="34" t="str">
        <f>IF(QQ127&lt;&gt;"",HLOOKUP(COUNT($NE127:QQ127)+1,$G$4:$EH$8,QR$14,0)*$D127,IF($C127=QR$17,$G$8*$D127,""))</f>
        <v/>
      </c>
      <c r="QS127" s="34" t="str">
        <f>IF(QR127&lt;&gt;"",HLOOKUP(COUNT($NE127:QR127)+1,$G$4:$EH$8,QS$14,0)*$D127,IF($C127=QS$17,$G$8*$D127,""))</f>
        <v/>
      </c>
      <c r="QT127" s="34" t="str">
        <f>IF(QS127&lt;&gt;"",HLOOKUP(COUNT($NE127:QS127)+1,$G$4:$EH$8,QT$14,0)*$D127,IF($C127=QT$17,$G$8*$D127,""))</f>
        <v/>
      </c>
      <c r="QU127" s="34" t="str">
        <f>IF(QT127&lt;&gt;"",HLOOKUP(COUNT($NE127:QT127)+1,$G$4:$EH$8,QU$14,0)*$D127,IF($C127=QU$17,$G$8*$D127,""))</f>
        <v/>
      </c>
      <c r="QV127" s="34" t="str">
        <f>IF(QU127&lt;&gt;"",HLOOKUP(COUNT($NE127:QU127)+1,$G$4:$EH$8,QV$14,0)*$D127,IF($C127=QV$17,$G$8*$D127,""))</f>
        <v/>
      </c>
      <c r="QW127" s="34" t="str">
        <f>IF(QV127&lt;&gt;"",HLOOKUP(COUNT($NE127:QV127)+1,$G$4:$EH$8,QW$14,0)*$D127,IF($C127=QW$17,$G$8*$D127,""))</f>
        <v/>
      </c>
      <c r="QX127" s="34" t="str">
        <f>IF(QW127&lt;&gt;"",HLOOKUP(COUNT($NE127:QW127)+1,$G$4:$EH$8,QX$14,0)*$D127,IF($C127=QX$17,$G$8*$D127,""))</f>
        <v/>
      </c>
      <c r="QY127" s="34" t="str">
        <f>IF(QX127&lt;&gt;"",HLOOKUP(COUNT($NE127:QX127)+1,$G$4:$EH$8,QY$14,0)*$D127,IF($C127=QY$17,$G$8*$D127,""))</f>
        <v/>
      </c>
      <c r="QZ127" s="34" t="str">
        <f>IF(QY127&lt;&gt;"",HLOOKUP(COUNT($NE127:QY127)+1,$G$4:$EH$8,QZ$14,0)*$D127,IF($C127=QZ$17,$G$8*$D127,""))</f>
        <v/>
      </c>
      <c r="RA127" s="34" t="str">
        <f>IF(QZ127&lt;&gt;"",HLOOKUP(COUNT($NE127:QZ127)+1,$G$4:$EH$8,RA$14,0)*$D127,IF($C127=RA$17,$G$8*$D127,""))</f>
        <v/>
      </c>
      <c r="RB127" s="34" t="str">
        <f>IF(RA127&lt;&gt;"",HLOOKUP(COUNT($NE127:RA127)+1,$G$4:$EH$8,RB$14,0)*$D127,IF($C127=RB$17,$G$8*$D127,""))</f>
        <v/>
      </c>
      <c r="RC127" s="34" t="str">
        <f>IF(RB127&lt;&gt;"",HLOOKUP(COUNT($NE127:RB127)+1,$G$4:$EH$8,RC$14,0)*$D127,IF($C127=RC$17,$G$8*$D127,""))</f>
        <v/>
      </c>
      <c r="RD127" s="34" t="str">
        <f>IF(RC127&lt;&gt;"",HLOOKUP(COUNT($NE127:RC127)+1,$G$4:$EH$8,RD$14,0)*$D127,IF($C127=RD$17,$G$8*$D127,""))</f>
        <v/>
      </c>
      <c r="RE127" s="34" t="str">
        <f>IF(RD127&lt;&gt;"",HLOOKUP(COUNT($NE127:RD127)+1,$G$4:$EH$8,RE$14,0)*$D127,IF($C127=RE$17,$G$8*$D127,""))</f>
        <v/>
      </c>
      <c r="RF127" s="34" t="str">
        <f>IF(RE127&lt;&gt;"",HLOOKUP(COUNT($NE127:RE127)+1,$G$4:$EH$8,RF$14,0)*$D127,IF($C127=RF$17,$G$8*$D127,""))</f>
        <v/>
      </c>
      <c r="RG127" s="34" t="str">
        <f>IF(RF127&lt;&gt;"",HLOOKUP(COUNT($NE127:RF127)+1,$G$4:$EH$8,RG$14,0)*$D127,IF($C127=RG$17,$G$8*$D127,""))</f>
        <v/>
      </c>
      <c r="RH127" s="34" t="str">
        <f>IF(RG127&lt;&gt;"",HLOOKUP(COUNT($NE127:RG127)+1,$G$4:$EH$8,RH$14,0)*$D127,IF($C127=RH$17,$G$8*$D127,""))</f>
        <v/>
      </c>
      <c r="RI127" s="34" t="str">
        <f>IF(RH127&lt;&gt;"",HLOOKUP(COUNT($NE127:RH127)+1,$G$4:$EH$8,RI$14,0)*$D127,IF($C127=RI$17,$G$8*$D127,""))</f>
        <v/>
      </c>
      <c r="RJ127" s="34">
        <f>IF(RI127&lt;&gt;"",HLOOKUP(COUNT($NE127:RI127)+1,$G$4:$EH$8,RJ$14,0)*$D127,IF($C127=RJ$17,$G$8*$D127,""))</f>
        <v>175000</v>
      </c>
      <c r="RK127" s="34">
        <f>IF(RJ127&lt;&gt;"",HLOOKUP(COUNT($NE127:RJ127)+1,$G$4:$EH$8,RK$14,0)*$D127,IF($C127=RK$17,$G$8*$D127,""))</f>
        <v>0</v>
      </c>
      <c r="RL127" s="34">
        <f>IF(RK127&lt;&gt;"",HLOOKUP(COUNT($NE127:RK127)+1,$G$4:$EH$8,RL$14,0)*$D127,IF($C127=RL$17,$G$8*$D127,""))</f>
        <v>0</v>
      </c>
      <c r="RM127" s="34">
        <f>IF(RL127&lt;&gt;"",HLOOKUP(COUNT($NE127:RL127)+1,$G$4:$EH$8,RM$14,0)*$D127,IF($C127=RM$17,$G$8*$D127,""))</f>
        <v>0</v>
      </c>
      <c r="RN127" s="34">
        <f>IF(RM127&lt;&gt;"",HLOOKUP(COUNT($NE127:RM127)+1,$G$4:$EH$8,RN$14,0)*$D127,IF($C127=RN$17,$G$8*$D127,""))</f>
        <v>0</v>
      </c>
      <c r="RO127" s="34">
        <f>IF(RN127&lt;&gt;"",HLOOKUP(COUNT($NE127:RN127)+1,$G$4:$EH$8,RO$14,0)*$D127,IF($C127=RO$17,$G$8*$D127,""))</f>
        <v>0</v>
      </c>
      <c r="RP127" s="34">
        <f>IF(RO127&lt;&gt;"",HLOOKUP(COUNT($NE127:RO127)+1,$G$4:$EH$8,RP$14,0)*$D127,IF($C127=RP$17,$G$8*$D127,""))</f>
        <v>0</v>
      </c>
      <c r="RQ127" s="34">
        <f>IF(RP127&lt;&gt;"",HLOOKUP(COUNT($NE127:RP127)+1,$G$4:$EH$8,RQ$14,0)*$D127,IF($C127=RQ$17,$G$8*$D127,""))</f>
        <v>0</v>
      </c>
      <c r="RR127" s="34">
        <f>IF(RQ127&lt;&gt;"",HLOOKUP(COUNT($NE127:RQ127)+1,$G$4:$EH$8,RR$14,0)*$D127,IF($C127=RR$17,$G$8*$D127,""))</f>
        <v>0</v>
      </c>
      <c r="RS127" s="34">
        <f>IF(RR127&lt;&gt;"",HLOOKUP(COUNT($NE127:RR127)+1,$G$4:$EH$8,RS$14,0)*$D127,IF($C127=RS$17,$G$8*$D127,""))</f>
        <v>0</v>
      </c>
      <c r="RT127" s="34">
        <f>IF(RS127&lt;&gt;"",HLOOKUP(COUNT($NE127:RS127)+1,$G$4:$EH$8,RT$14,0)*$D127,IF($C127=RT$17,$G$8*$D127,""))</f>
        <v>0</v>
      </c>
      <c r="RU127" s="34">
        <f>IF(RT127&lt;&gt;"",HLOOKUP(COUNT($NE127:RT127)+1,$G$4:$EH$8,RU$14,0)*$D127,IF($C127=RU$17,$G$8*$D127,""))</f>
        <v>0</v>
      </c>
      <c r="RW127" s="34" t="str">
        <f>IF(RV127&lt;&gt;"",HLOOKUP(COUNT($RV127:RV127)+1,$G$4:$EH$9,RW$14,0)*$D127,IF($C127=RW$17,$G$9*$D127,""))</f>
        <v/>
      </c>
      <c r="RX127" s="34" t="str">
        <f>IF(RW127&lt;&gt;"",HLOOKUP(COUNT($RV127:RW127)+1,$G$4:$EH$9,RX$14,0)*$D127,IF($C127=RX$17,$G$9*$D127,""))</f>
        <v/>
      </c>
      <c r="RY127" s="34" t="str">
        <f>IF(RX127&lt;&gt;"",HLOOKUP(COUNT($RV127:RX127)+1,$G$4:$EH$9,RY$14,0)*$D127,IF($C127=RY$17,$G$9*$D127,""))</f>
        <v/>
      </c>
      <c r="RZ127" s="34" t="str">
        <f>IF(RY127&lt;&gt;"",HLOOKUP(COUNT($RV127:RY127)+1,$G$4:$EH$9,RZ$14,0)*$D127,IF($C127=RZ$17,$G$9*$D127,""))</f>
        <v/>
      </c>
      <c r="SA127" s="34" t="str">
        <f>IF(RZ127&lt;&gt;"",HLOOKUP(COUNT($RV127:RZ127)+1,$G$4:$EH$9,SA$14,0)*$D127,IF($C127=SA$17,$G$9*$D127,""))</f>
        <v/>
      </c>
      <c r="SB127" s="34" t="str">
        <f>IF(SA127&lt;&gt;"",HLOOKUP(COUNT($RV127:SA127)+1,$G$4:$EH$9,SB$14,0)*$D127,IF($C127=SB$17,$G$9*$D127,""))</f>
        <v/>
      </c>
      <c r="SC127" s="34" t="str">
        <f>IF(SB127&lt;&gt;"",HLOOKUP(COUNT($RV127:SB127)+1,$G$4:$EH$9,SC$14,0)*$D127,IF($C127=SC$17,$G$9*$D127,""))</f>
        <v/>
      </c>
      <c r="SD127" s="34" t="str">
        <f>IF(SC127&lt;&gt;"",HLOOKUP(COUNT($RV127:SC127)+1,$G$4:$EH$9,SD$14,0)*$D127,IF($C127=SD$17,$G$9*$D127,""))</f>
        <v/>
      </c>
      <c r="SE127" s="34" t="str">
        <f>IF(SD127&lt;&gt;"",HLOOKUP(COUNT($RV127:SD127)+1,$G$4:$EH$9,SE$14,0)*$D127,IF($C127=SE$17,$G$9*$D127,""))</f>
        <v/>
      </c>
      <c r="SF127" s="34" t="str">
        <f>IF(SE127&lt;&gt;"",HLOOKUP(COUNT($RV127:SE127)+1,$G$4:$EH$9,SF$14,0)*$D127,IF($C127=SF$17,$G$9*$D127,""))</f>
        <v/>
      </c>
      <c r="SG127" s="34" t="str">
        <f>IF(SF127&lt;&gt;"",HLOOKUP(COUNT($RV127:SF127)+1,$G$4:$EH$9,SG$14,0)*$D127,IF($C127=SG$17,$G$9*$D127,""))</f>
        <v/>
      </c>
      <c r="SH127" s="34" t="str">
        <f>IF(SG127&lt;&gt;"",HLOOKUP(COUNT($RV127:SG127)+1,$G$4:$EH$9,SH$14,0)*$D127,IF($C127=SH$17,$G$9*$D127,""))</f>
        <v/>
      </c>
      <c r="SI127" s="34" t="str">
        <f>IF(SH127&lt;&gt;"",HLOOKUP(COUNT($RV127:SH127)+1,$G$4:$EH$9,SI$14,0)*$D127,IF($C127=SI$17,$G$9*$D127,""))</f>
        <v/>
      </c>
      <c r="SJ127" s="34" t="str">
        <f>IF(SI127&lt;&gt;"",HLOOKUP(COUNT($RV127:SI127)+1,$G$4:$EH$9,SJ$14,0)*$D127,IF($C127=SJ$17,$G$9*$D127,""))</f>
        <v/>
      </c>
      <c r="SK127" s="34" t="str">
        <f>IF(SJ127&lt;&gt;"",HLOOKUP(COUNT($RV127:SJ127)+1,$G$4:$EH$9,SK$14,0)*$D127,IF($C127=SK$17,$G$9*$D127,""))</f>
        <v/>
      </c>
      <c r="SL127" s="34" t="str">
        <f>IF(SK127&lt;&gt;"",HLOOKUP(COUNT($RV127:SK127)+1,$G$4:$EH$9,SL$14,0)*$D127,IF($C127=SL$17,$G$9*$D127,""))</f>
        <v/>
      </c>
      <c r="SM127" s="34" t="str">
        <f>IF(SL127&lt;&gt;"",HLOOKUP(COUNT($RV127:SL127)+1,$G$4:$EH$9,SM$14,0)*$D127,IF($C127=SM$17,$G$9*$D127,""))</f>
        <v/>
      </c>
      <c r="SN127" s="34" t="str">
        <f>IF(SM127&lt;&gt;"",HLOOKUP(COUNT($RV127:SM127)+1,$G$4:$EH$9,SN$14,0)*$D127,IF($C127=SN$17,$G$9*$D127,""))</f>
        <v/>
      </c>
      <c r="SO127" s="34" t="str">
        <f>IF(SN127&lt;&gt;"",HLOOKUP(COUNT($RV127:SN127)+1,$G$4:$EH$9,SO$14,0)*$D127,IF($C127=SO$17,$G$9*$D127,""))</f>
        <v/>
      </c>
      <c r="SP127" s="34" t="str">
        <f>IF(SO127&lt;&gt;"",HLOOKUP(COUNT($RV127:SO127)+1,$G$4:$EH$9,SP$14,0)*$D127,IF($C127=SP$17,$G$9*$D127,""))</f>
        <v/>
      </c>
      <c r="SQ127" s="34" t="str">
        <f>IF(SP127&lt;&gt;"",HLOOKUP(COUNT($RV127:SP127)+1,$G$4:$EH$9,SQ$14,0)*$D127,IF($C127=SQ$17,$G$9*$D127,""))</f>
        <v/>
      </c>
      <c r="SR127" s="34" t="str">
        <f>IF(SQ127&lt;&gt;"",HLOOKUP(COUNT($RV127:SQ127)+1,$G$4:$EH$9,SR$14,0)*$D127,IF($C127=SR$17,$G$9*$D127,""))</f>
        <v/>
      </c>
      <c r="SS127" s="34" t="str">
        <f>IF(SR127&lt;&gt;"",HLOOKUP(COUNT($RV127:SR127)+1,$G$4:$EH$9,SS$14,0)*$D127,IF($C127=SS$17,$G$9*$D127,""))</f>
        <v/>
      </c>
      <c r="ST127" s="34" t="str">
        <f>IF(SS127&lt;&gt;"",HLOOKUP(COUNT($RV127:SS127)+1,$G$4:$EH$9,ST$14,0)*$D127,IF($C127=ST$17,$G$9*$D127,""))</f>
        <v/>
      </c>
      <c r="SU127" s="34" t="str">
        <f>IF(ST127&lt;&gt;"",HLOOKUP(COUNT($RV127:ST127)+1,$G$4:$EH$9,SU$14,0)*$D127,IF($C127=SU$17,$G$9*$D127,""))</f>
        <v/>
      </c>
      <c r="SV127" s="34" t="str">
        <f>IF(SU127&lt;&gt;"",HLOOKUP(COUNT($RV127:SU127)+1,$G$4:$EH$9,SV$14,0)*$D127,IF($C127=SV$17,$G$9*$D127,""))</f>
        <v/>
      </c>
      <c r="SW127" s="34" t="str">
        <f>IF(SV127&lt;&gt;"",HLOOKUP(COUNT($RV127:SV127)+1,$G$4:$EH$9,SW$14,0)*$D127,IF($C127=SW$17,$G$9*$D127,""))</f>
        <v/>
      </c>
      <c r="SX127" s="34" t="str">
        <f>IF(SW127&lt;&gt;"",HLOOKUP(COUNT($RV127:SW127)+1,$G$4:$EH$9,SX$14,0)*$D127,IF($C127=SX$17,$G$9*$D127,""))</f>
        <v/>
      </c>
      <c r="SY127" s="34" t="str">
        <f>IF(SX127&lt;&gt;"",HLOOKUP(COUNT($RV127:SX127)+1,$G$4:$EH$9,SY$14,0)*$D127,IF($C127=SY$17,$G$9*$D127,""))</f>
        <v/>
      </c>
      <c r="SZ127" s="34" t="str">
        <f>IF(SY127&lt;&gt;"",HLOOKUP(COUNT($RV127:SY127)+1,$G$4:$EH$9,SZ$14,0)*$D127,IF($C127=SZ$17,$G$9*$D127,""))</f>
        <v/>
      </c>
      <c r="TA127" s="34" t="str">
        <f>IF(SZ127&lt;&gt;"",HLOOKUP(COUNT($RV127:SZ127)+1,$G$4:$EH$9,TA$14,0)*$D127,IF($C127=TA$17,$G$9*$D127,""))</f>
        <v/>
      </c>
      <c r="TB127" s="34" t="str">
        <f>IF(TA127&lt;&gt;"",HLOOKUP(COUNT($RV127:TA127)+1,$G$4:$EH$9,TB$14,0)*$D127,IF($C127=TB$17,$G$9*$D127,""))</f>
        <v/>
      </c>
      <c r="TC127" s="34" t="str">
        <f>IF(TB127&lt;&gt;"",HLOOKUP(COUNT($RV127:TB127)+1,$G$4:$EH$9,TC$14,0)*$D127,IF($C127=TC$17,$G$9*$D127,""))</f>
        <v/>
      </c>
      <c r="TD127" s="34" t="str">
        <f>IF(TC127&lt;&gt;"",HLOOKUP(COUNT($RV127:TC127)+1,$G$4:$EH$9,TD$14,0)*$D127,IF($C127=TD$17,$G$9*$D127,""))</f>
        <v/>
      </c>
      <c r="TE127" s="34" t="str">
        <f>IF(TD127&lt;&gt;"",HLOOKUP(COUNT($RV127:TD127)+1,$G$4:$EH$9,TE$14,0)*$D127,IF($C127=TE$17,$G$9*$D127,""))</f>
        <v/>
      </c>
      <c r="TF127" s="34" t="str">
        <f>IF(TE127&lt;&gt;"",HLOOKUP(COUNT($RV127:TE127)+1,$G$4:$EH$9,TF$14,0)*$D127,IF($C127=TF$17,$G$9*$D127,""))</f>
        <v/>
      </c>
      <c r="TG127" s="34" t="str">
        <f>IF(TF127&lt;&gt;"",HLOOKUP(COUNT($RV127:TF127)+1,$G$4:$EH$9,TG$14,0)*$D127,IF($C127=TG$17,$G$9*$D127,""))</f>
        <v/>
      </c>
      <c r="TH127" s="34" t="str">
        <f>IF(TG127&lt;&gt;"",HLOOKUP(COUNT($RV127:TG127)+1,$G$4:$EH$9,TH$14,0)*$D127,IF($C127=TH$17,$G$9*$D127,""))</f>
        <v/>
      </c>
      <c r="TI127" s="34" t="str">
        <f>IF(TH127&lt;&gt;"",HLOOKUP(COUNT($RV127:TH127)+1,$G$4:$EH$9,TI$14,0)*$D127,IF($C127=TI$17,$G$9*$D127,""))</f>
        <v/>
      </c>
      <c r="TJ127" s="34" t="str">
        <f>IF(TI127&lt;&gt;"",HLOOKUP(COUNT($RV127:TI127)+1,$G$4:$EH$9,TJ$14,0)*$D127,IF($C127=TJ$17,$G$9*$D127,""))</f>
        <v/>
      </c>
      <c r="TK127" s="34" t="str">
        <f>IF(TJ127&lt;&gt;"",HLOOKUP(COUNT($RV127:TJ127)+1,$G$4:$EH$9,TK$14,0)*$D127,IF($C127=TK$17,$G$9*$D127,""))</f>
        <v/>
      </c>
      <c r="TL127" s="34" t="str">
        <f>IF(TK127&lt;&gt;"",HLOOKUP(COUNT($RV127:TK127)+1,$G$4:$EH$9,TL$14,0)*$D127,IF($C127=TL$17,$G$9*$D127,""))</f>
        <v/>
      </c>
      <c r="TM127" s="34" t="str">
        <f>IF(TL127&lt;&gt;"",HLOOKUP(COUNT($RV127:TL127)+1,$G$4:$EH$9,TM$14,0)*$D127,IF($C127=TM$17,$G$9*$D127,""))</f>
        <v/>
      </c>
      <c r="TN127" s="34" t="str">
        <f>IF(TM127&lt;&gt;"",HLOOKUP(COUNT($RV127:TM127)+1,$G$4:$EH$9,TN$14,0)*$D127,IF($C127=TN$17,$G$9*$D127,""))</f>
        <v/>
      </c>
      <c r="TO127" s="34" t="str">
        <f>IF(TN127&lt;&gt;"",HLOOKUP(COUNT($RV127:TN127)+1,$G$4:$EH$9,TO$14,0)*$D127,IF($C127=TO$17,$G$9*$D127,""))</f>
        <v/>
      </c>
      <c r="TP127" s="34" t="str">
        <f>IF(TO127&lt;&gt;"",HLOOKUP(COUNT($RV127:TO127)+1,$G$4:$EH$9,TP$14,0)*$D127,IF($C127=TP$17,$G$9*$D127,""))</f>
        <v/>
      </c>
      <c r="TQ127" s="34" t="str">
        <f>IF(TP127&lt;&gt;"",HLOOKUP(COUNT($RV127:TP127)+1,$G$4:$EH$9,TQ$14,0)*$D127,IF($C127=TQ$17,$G$9*$D127,""))</f>
        <v/>
      </c>
      <c r="TR127" s="34" t="str">
        <f>IF(TQ127&lt;&gt;"",HLOOKUP(COUNT($RV127:TQ127)+1,$G$4:$EH$9,TR$14,0)*$D127,IF($C127=TR$17,$G$9*$D127,""))</f>
        <v/>
      </c>
      <c r="TS127" s="34" t="str">
        <f>IF(TR127&lt;&gt;"",HLOOKUP(COUNT($RV127:TR127)+1,$G$4:$EH$9,TS$14,0)*$D127,IF($C127=TS$17,$G$9*$D127,""))</f>
        <v/>
      </c>
      <c r="TT127" s="34" t="str">
        <f>IF(TS127&lt;&gt;"",HLOOKUP(COUNT($RV127:TS127)+1,$G$4:$EH$9,TT$14,0)*$D127,IF($C127=TT$17,$G$9*$D127,""))</f>
        <v/>
      </c>
      <c r="TU127" s="34" t="str">
        <f>IF(TT127&lt;&gt;"",HLOOKUP(COUNT($RV127:TT127)+1,$G$4:$EH$9,TU$14,0)*$D127,IF($C127=TU$17,$G$9*$D127,""))</f>
        <v/>
      </c>
      <c r="TV127" s="34" t="str">
        <f>IF(TU127&lt;&gt;"",HLOOKUP(COUNT($RV127:TU127)+1,$G$4:$EH$9,TV$14,0)*$D127,IF($C127=TV$17,$G$9*$D127,""))</f>
        <v/>
      </c>
      <c r="TW127" s="34" t="str">
        <f>IF(TV127&lt;&gt;"",HLOOKUP(COUNT($RV127:TV127)+1,$G$4:$EH$9,TW$14,0)*$D127,IF($C127=TW$17,$G$9*$D127,""))</f>
        <v/>
      </c>
      <c r="TX127" s="34" t="str">
        <f>IF(TW127&lt;&gt;"",HLOOKUP(COUNT($RV127:TW127)+1,$G$4:$EH$9,TX$14,0)*$D127,IF($C127=TX$17,$G$9*$D127,""))</f>
        <v/>
      </c>
      <c r="TY127" s="34" t="str">
        <f>IF(TX127&lt;&gt;"",HLOOKUP(COUNT($RV127:TX127)+1,$G$4:$EH$9,TY$14,0)*$D127,IF($C127=TY$17,$G$9*$D127,""))</f>
        <v/>
      </c>
      <c r="TZ127" s="34" t="str">
        <f>IF(TY127&lt;&gt;"",HLOOKUP(COUNT($RV127:TY127)+1,$G$4:$EH$9,TZ$14,0)*$D127,IF($C127=TZ$17,$G$9*$D127,""))</f>
        <v/>
      </c>
      <c r="UA127" s="34" t="str">
        <f>IF(TZ127&lt;&gt;"",HLOOKUP(COUNT($RV127:TZ127)+1,$G$4:$EH$9,UA$14,0)*$D127,IF($C127=UA$17,$G$9*$D127,""))</f>
        <v/>
      </c>
      <c r="UB127" s="34" t="str">
        <f>IF(UA127&lt;&gt;"",HLOOKUP(COUNT($RV127:UA127)+1,$G$4:$EH$9,UB$14,0)*$D127,IF($C127=UB$17,$G$9*$D127,""))</f>
        <v/>
      </c>
      <c r="UC127" s="34" t="str">
        <f>IF(UB127&lt;&gt;"",HLOOKUP(COUNT($RV127:UB127)+1,$G$4:$EH$9,UC$14,0)*$D127,IF($C127=UC$17,$G$9*$D127,""))</f>
        <v/>
      </c>
      <c r="UD127" s="34" t="str">
        <f>IF(UC127&lt;&gt;"",HLOOKUP(COUNT($RV127:UC127)+1,$G$4:$EH$9,UD$14,0)*$D127,IF($C127=UD$17,$G$9*$D127,""))</f>
        <v/>
      </c>
      <c r="UE127" s="34" t="str">
        <f>IF(UD127&lt;&gt;"",HLOOKUP(COUNT($RV127:UD127)+1,$G$4:$EH$9,UE$14,0)*$D127,IF($C127=UE$17,$G$9*$D127,""))</f>
        <v/>
      </c>
      <c r="UF127" s="34" t="str">
        <f>IF(UE127&lt;&gt;"",HLOOKUP(COUNT($RV127:UE127)+1,$G$4:$EH$9,UF$14,0)*$D127,IF($C127=UF$17,$G$9*$D127,""))</f>
        <v/>
      </c>
      <c r="UG127" s="34" t="str">
        <f>IF(UF127&lt;&gt;"",HLOOKUP(COUNT($RV127:UF127)+1,$G$4:$EH$9,UG$14,0)*$D127,IF($C127=UG$17,$G$9*$D127,""))</f>
        <v/>
      </c>
      <c r="UH127" s="34" t="str">
        <f>IF(UG127&lt;&gt;"",HLOOKUP(COUNT($RV127:UG127)+1,$G$4:$EH$9,UH$14,0)*$D127,IF($C127=UH$17,$G$9*$D127,""))</f>
        <v/>
      </c>
      <c r="UI127" s="34" t="str">
        <f>IF(UH127&lt;&gt;"",HLOOKUP(COUNT($RV127:UH127)+1,$G$4:$EH$9,UI$14,0)*$D127,IF($C127=UI$17,$G$9*$D127,""))</f>
        <v/>
      </c>
      <c r="UJ127" s="34" t="str">
        <f>IF(UI127&lt;&gt;"",HLOOKUP(COUNT($RV127:UI127)+1,$G$4:$EH$9,UJ$14,0)*$D127,IF($C127=UJ$17,$G$9*$D127,""))</f>
        <v/>
      </c>
      <c r="UK127" s="34" t="str">
        <f>IF(UJ127&lt;&gt;"",HLOOKUP(COUNT($RV127:UJ127)+1,$G$4:$EH$9,UK$14,0)*$D127,IF($C127=UK$17,$G$9*$D127,""))</f>
        <v/>
      </c>
      <c r="UL127" s="34" t="str">
        <f>IF(UK127&lt;&gt;"",HLOOKUP(COUNT($RV127:UK127)+1,$G$4:$EH$9,UL$14,0)*$D127,IF($C127=UL$17,$G$9*$D127,""))</f>
        <v/>
      </c>
      <c r="UM127" s="34" t="str">
        <f>IF(UL127&lt;&gt;"",HLOOKUP(COUNT($RV127:UL127)+1,$G$4:$EH$9,UM$14,0)*$D127,IF($C127=UM$17,$G$9*$D127,""))</f>
        <v/>
      </c>
      <c r="UN127" s="34" t="str">
        <f>IF(UM127&lt;&gt;"",HLOOKUP(COUNT($RV127:UM127)+1,$G$4:$EH$9,UN$14,0)*$D127,IF($C127=UN$17,$G$9*$D127,""))</f>
        <v/>
      </c>
      <c r="UO127" s="34" t="str">
        <f>IF(UN127&lt;&gt;"",HLOOKUP(COUNT($RV127:UN127)+1,$G$4:$EH$9,UO$14,0)*$D127,IF($C127=UO$17,$G$9*$D127,""))</f>
        <v/>
      </c>
      <c r="UP127" s="34" t="str">
        <f>IF(UO127&lt;&gt;"",HLOOKUP(COUNT($RV127:UO127)+1,$G$4:$EH$9,UP$14,0)*$D127,IF($C127=UP$17,$G$9*$D127,""))</f>
        <v/>
      </c>
      <c r="UQ127" s="34" t="str">
        <f>IF(UP127&lt;&gt;"",HLOOKUP(COUNT($RV127:UP127)+1,$G$4:$EH$9,UQ$14,0)*$D127,IF($C127=UQ$17,$G$9*$D127,""))</f>
        <v/>
      </c>
      <c r="UR127" s="34" t="str">
        <f>IF(UQ127&lt;&gt;"",HLOOKUP(COUNT($RV127:UQ127)+1,$G$4:$EH$9,UR$14,0)*$D127,IF($C127=UR$17,$G$9*$D127,""))</f>
        <v/>
      </c>
      <c r="US127" s="34" t="str">
        <f>IF(UR127&lt;&gt;"",HLOOKUP(COUNT($RV127:UR127)+1,$G$4:$EH$9,US$14,0)*$D127,IF($C127=US$17,$G$9*$D127,""))</f>
        <v/>
      </c>
      <c r="UT127" s="34" t="str">
        <f>IF(US127&lt;&gt;"",HLOOKUP(COUNT($RV127:US127)+1,$G$4:$EH$9,UT$14,0)*$D127,IF($C127=UT$17,$G$9*$D127,""))</f>
        <v/>
      </c>
      <c r="UU127" s="34" t="str">
        <f>IF(UT127&lt;&gt;"",HLOOKUP(COUNT($RV127:UT127)+1,$G$4:$EH$9,UU$14,0)*$D127,IF($C127=UU$17,$G$9*$D127,""))</f>
        <v/>
      </c>
      <c r="UV127" s="34" t="str">
        <f>IF(UU127&lt;&gt;"",HLOOKUP(COUNT($RV127:UU127)+1,$G$4:$EH$9,UV$14,0)*$D127,IF($C127=UV$17,$G$9*$D127,""))</f>
        <v/>
      </c>
      <c r="UW127" s="34" t="str">
        <f>IF(UV127&lt;&gt;"",HLOOKUP(COUNT($RV127:UV127)+1,$G$4:$EH$9,UW$14,0)*$D127,IF($C127=UW$17,$G$9*$D127,""))</f>
        <v/>
      </c>
      <c r="UX127" s="34" t="str">
        <f>IF(UW127&lt;&gt;"",HLOOKUP(COUNT($RV127:UW127)+1,$G$4:$EH$9,UX$14,0)*$D127,IF($C127=UX$17,$G$9*$D127,""))</f>
        <v/>
      </c>
      <c r="UY127" s="34" t="str">
        <f>IF(UX127&lt;&gt;"",HLOOKUP(COUNT($RV127:UX127)+1,$G$4:$EH$9,UY$14,0)*$D127,IF($C127=UY$17,$G$9*$D127,""))</f>
        <v/>
      </c>
      <c r="UZ127" s="34" t="str">
        <f>IF(UY127&lt;&gt;"",HLOOKUP(COUNT($RV127:UY127)+1,$G$4:$EH$9,UZ$14,0)*$D127,IF($C127=UZ$17,$G$9*$D127,""))</f>
        <v/>
      </c>
      <c r="VA127" s="34" t="str">
        <f>IF(UZ127&lt;&gt;"",HLOOKUP(COUNT($RV127:UZ127)+1,$G$4:$EH$9,VA$14,0)*$D127,IF($C127=VA$17,$G$9*$D127,""))</f>
        <v/>
      </c>
      <c r="VB127" s="34" t="str">
        <f>IF(VA127&lt;&gt;"",HLOOKUP(COUNT($RV127:VA127)+1,$G$4:$EH$9,VB$14,0)*$D127,IF($C127=VB$17,$G$9*$D127,""))</f>
        <v/>
      </c>
      <c r="VC127" s="34" t="str">
        <f>IF(VB127&lt;&gt;"",HLOOKUP(COUNT($RV127:VB127)+1,$G$4:$EH$9,VC$14,0)*$D127,IF($C127=VC$17,$G$9*$D127,""))</f>
        <v/>
      </c>
      <c r="VD127" s="34" t="str">
        <f>IF(VC127&lt;&gt;"",HLOOKUP(COUNT($RV127:VC127)+1,$G$4:$EH$9,VD$14,0)*$D127,IF($C127=VD$17,$G$9*$D127,""))</f>
        <v/>
      </c>
      <c r="VE127" s="34" t="str">
        <f>IF(VD127&lt;&gt;"",HLOOKUP(COUNT($RV127:VD127)+1,$G$4:$EH$9,VE$14,0)*$D127,IF($C127=VE$17,$G$9*$D127,""))</f>
        <v/>
      </c>
      <c r="VF127" s="34" t="str">
        <f>IF(VE127&lt;&gt;"",HLOOKUP(COUNT($RV127:VE127)+1,$G$4:$EH$9,VF$14,0)*$D127,IF($C127=VF$17,$G$9*$D127,""))</f>
        <v/>
      </c>
      <c r="VG127" s="34" t="str">
        <f>IF(VF127&lt;&gt;"",HLOOKUP(COUNT($RV127:VF127)+1,$G$4:$EH$9,VG$14,0)*$D127,IF($C127=VG$17,$G$9*$D127,""))</f>
        <v/>
      </c>
      <c r="VH127" s="34" t="str">
        <f>IF(VG127&lt;&gt;"",HLOOKUP(COUNT($RV127:VG127)+1,$G$4:$EH$9,VH$14,0)*$D127,IF($C127=VH$17,$G$9*$D127,""))</f>
        <v/>
      </c>
      <c r="VI127" s="34" t="str">
        <f>IF(VH127&lt;&gt;"",HLOOKUP(COUNT($RV127:VH127)+1,$G$4:$EH$9,VI$14,0)*$D127,IF($C127=VI$17,$G$9*$D127,""))</f>
        <v/>
      </c>
      <c r="VJ127" s="34" t="str">
        <f>IF(VI127&lt;&gt;"",HLOOKUP(COUNT($RV127:VI127)+1,$G$4:$EH$9,VJ$14,0)*$D127,IF($C127=VJ$17,$G$9*$D127,""))</f>
        <v/>
      </c>
      <c r="VK127" s="34" t="str">
        <f>IF(VJ127&lt;&gt;"",HLOOKUP(COUNT($RV127:VJ127)+1,$G$4:$EH$9,VK$14,0)*$D127,IF($C127=VK$17,$G$9*$D127,""))</f>
        <v/>
      </c>
      <c r="VL127" s="34" t="str">
        <f>IF(VK127&lt;&gt;"",HLOOKUP(COUNT($RV127:VK127)+1,$G$4:$EH$9,VL$14,0)*$D127,IF($C127=VL$17,$G$9*$D127,""))</f>
        <v/>
      </c>
      <c r="VM127" s="34" t="str">
        <f>IF(VL127&lt;&gt;"",HLOOKUP(COUNT($RV127:VL127)+1,$G$4:$EH$9,VM$14,0)*$D127,IF($C127=VM$17,$G$9*$D127,""))</f>
        <v/>
      </c>
      <c r="VN127" s="34" t="str">
        <f>IF(VM127&lt;&gt;"",HLOOKUP(COUNT($RV127:VM127)+1,$G$4:$EH$9,VN$14,0)*$D127,IF($C127=VN$17,$G$9*$D127,""))</f>
        <v/>
      </c>
      <c r="VO127" s="34" t="str">
        <f>IF(VN127&lt;&gt;"",HLOOKUP(COUNT($RV127:VN127)+1,$G$4:$EH$9,VO$14,0)*$D127,IF($C127=VO$17,$G$9*$D127,""))</f>
        <v/>
      </c>
      <c r="VP127" s="34" t="str">
        <f>IF(VO127&lt;&gt;"",HLOOKUP(COUNT($RV127:VO127)+1,$G$4:$EH$9,VP$14,0)*$D127,IF($C127=VP$17,$G$9*$D127,""))</f>
        <v/>
      </c>
      <c r="VQ127" s="34" t="str">
        <f>IF(VP127&lt;&gt;"",HLOOKUP(COUNT($RV127:VP127)+1,$G$4:$EH$9,VQ$14,0)*$D127,IF($C127=VQ$17,$G$9*$D127,""))</f>
        <v/>
      </c>
      <c r="VR127" s="34" t="str">
        <f>IF(VQ127&lt;&gt;"",HLOOKUP(COUNT($RV127:VQ127)+1,$G$4:$EH$9,VR$14,0)*$D127,IF($C127=VR$17,$G$9*$D127,""))</f>
        <v/>
      </c>
      <c r="VS127" s="34" t="str">
        <f>IF(VR127&lt;&gt;"",HLOOKUP(COUNT($RV127:VR127)+1,$G$4:$EH$9,VS$14,0)*$D127,IF($C127=VS$17,$G$9*$D127,""))</f>
        <v/>
      </c>
      <c r="VT127" s="34" t="str">
        <f>IF(VS127&lt;&gt;"",HLOOKUP(COUNT($RV127:VS127)+1,$G$4:$EH$9,VT$14,0)*$D127,IF($C127=VT$17,$G$9*$D127,""))</f>
        <v/>
      </c>
      <c r="VU127" s="34" t="str">
        <f>IF(VT127&lt;&gt;"",HLOOKUP(COUNT($RV127:VT127)+1,$G$4:$EH$9,VU$14,0)*$D127,IF($C127=VU$17,$G$9*$D127,""))</f>
        <v/>
      </c>
      <c r="VV127" s="34" t="str">
        <f>IF(VU127&lt;&gt;"",HLOOKUP(COUNT($RV127:VU127)+1,$G$4:$EH$9,VV$14,0)*$D127,IF($C127=VV$17,$G$9*$D127,""))</f>
        <v/>
      </c>
      <c r="VW127" s="34" t="str">
        <f>IF(VV127&lt;&gt;"",HLOOKUP(COUNT($RV127:VV127)+1,$G$4:$EH$9,VW$14,0)*$D127,IF($C127=VW$17,$G$9*$D127,""))</f>
        <v/>
      </c>
      <c r="VX127" s="34" t="str">
        <f>IF(VW127&lt;&gt;"",HLOOKUP(COUNT($RV127:VW127)+1,$G$4:$EH$9,VX$14,0)*$D127,IF($C127=VX$17,$G$9*$D127,""))</f>
        <v/>
      </c>
      <c r="VY127" s="34" t="str">
        <f>IF(VX127&lt;&gt;"",HLOOKUP(COUNT($RV127:VX127)+1,$G$4:$EH$9,VY$14,0)*$D127,IF($C127=VY$17,$G$9*$D127,""))</f>
        <v/>
      </c>
      <c r="VZ127" s="34" t="str">
        <f>IF(VY127&lt;&gt;"",HLOOKUP(COUNT($RV127:VY127)+1,$G$4:$EH$9,VZ$14,0)*$D127,IF($C127=VZ$17,$G$9*$D127,""))</f>
        <v/>
      </c>
      <c r="WA127" s="34">
        <f>IF(VZ127&lt;&gt;"",HLOOKUP(COUNT($RV127:VZ127)+1,$G$4:$EH$9,WA$14,0)*$D127,IF($C127=WA$17,$G$9*$D127,""))</f>
        <v>14500</v>
      </c>
      <c r="WB127" s="34">
        <f>IF(WA127&lt;&gt;"",HLOOKUP(COUNT($RV127:WA127)+1,$G$4:$EH$9,WB$14,0)*$D127,IF($C127=WB$17,$G$9*$D127,""))</f>
        <v>0</v>
      </c>
      <c r="WC127" s="34">
        <f>IF(WB127&lt;&gt;"",HLOOKUP(COUNT($RV127:WB127)+1,$G$4:$EH$9,WC$14,0)*$D127,IF($C127=WC$17,$G$9*$D127,""))</f>
        <v>0</v>
      </c>
      <c r="WD127" s="34">
        <f>IF(WC127&lt;&gt;"",HLOOKUP(COUNT($RV127:WC127)+1,$G$4:$EH$9,WD$14,0)*$D127,IF($C127=WD$17,$G$9*$D127,""))</f>
        <v>0</v>
      </c>
      <c r="WE127" s="34">
        <f>IF(WD127&lt;&gt;"",HLOOKUP(COUNT($RV127:WD127)+1,$G$4:$EH$9,WE$14,0)*$D127,IF($C127=WE$17,$G$9*$D127,""))</f>
        <v>0</v>
      </c>
      <c r="WF127" s="34">
        <f>IF(WE127&lt;&gt;"",HLOOKUP(COUNT($RV127:WE127)+1,$G$4:$EH$9,WF$14,0)*$D127,IF($C127=WF$17,$G$9*$D127,""))</f>
        <v>0</v>
      </c>
      <c r="WG127" s="34">
        <f>IF(WF127&lt;&gt;"",HLOOKUP(COUNT($RV127:WF127)+1,$G$4:$EH$9,WG$14,0)*$D127,IF($C127=WG$17,$G$9*$D127,""))</f>
        <v>0</v>
      </c>
      <c r="WH127" s="34">
        <f>IF(WG127&lt;&gt;"",HLOOKUP(COUNT($RV127:WG127)+1,$G$4:$EH$9,WH$14,0)*$D127,IF($C127=WH$17,$G$9*$D127,""))</f>
        <v>0</v>
      </c>
      <c r="WI127" s="34">
        <f>IF(WH127&lt;&gt;"",HLOOKUP(COUNT($RV127:WH127)+1,$G$4:$EH$9,WI$14,0)*$D127,IF($C127=WI$17,$G$9*$D127,""))</f>
        <v>0</v>
      </c>
      <c r="WJ127" s="34">
        <f>IF(WI127&lt;&gt;"",HLOOKUP(COUNT($RV127:WI127)+1,$G$4:$EH$9,WJ$14,0)*$D127,IF($C127=WJ$17,$G$9*$D127,""))</f>
        <v>0</v>
      </c>
      <c r="WK127" s="34">
        <f>IF(WJ127&lt;&gt;"",HLOOKUP(COUNT($RV127:WJ127)+1,$G$4:$EH$9,WK$14,0)*$D127,IF($C127=WK$17,$G$9*$D127,""))</f>
        <v>0</v>
      </c>
      <c r="WL127" s="34">
        <f>IF(WK127&lt;&gt;"",HLOOKUP(COUNT($RV127:WK127)+1,$G$4:$EH$9,WL$14,0)*$D127,IF($C127=WL$17,$G$9*$D127,""))</f>
        <v>0</v>
      </c>
    </row>
    <row r="128" spans="1:610" ht="15" x14ac:dyDescent="0.2">
      <c r="A128" s="25">
        <f t="shared" ref="A128:A138" si="914">A127+1</f>
        <v>2</v>
      </c>
      <c r="B128" s="1328" t="s">
        <v>91</v>
      </c>
      <c r="C128" s="62">
        <f t="shared" si="912"/>
        <v>110</v>
      </c>
      <c r="D128" s="30">
        <f>VLOOKUP(B128,Premissas!$R$8:$AD$18,(Histograma!A128+1),0)</f>
        <v>5</v>
      </c>
      <c r="G128" s="34" t="str">
        <f>IF(F128&lt;&gt;"",HLOOKUP(COUNT($F128:F128)+1,$G$4:$EH$8,G$14,0)*$D128,IF($C128=G$17,$G$5*$D128,""))</f>
        <v/>
      </c>
      <c r="H128" s="34" t="str">
        <f>IF(G128&lt;&gt;"",HLOOKUP(COUNT($F128:G128)+1,$G$4:$EH$8,H$14,0)*$D128,IF($C128=H$17,$G$5*$D128,""))</f>
        <v/>
      </c>
      <c r="I128" s="34" t="str">
        <f>IF(H128&lt;&gt;"",HLOOKUP(COUNT($F128:H128)+1,$G$4:$EH$8,I$14,0)*$D128,IF($C128=I$17,$G$5*$D128,""))</f>
        <v/>
      </c>
      <c r="J128" s="34" t="str">
        <f>IF(I128&lt;&gt;"",HLOOKUP(COUNT($F128:I128)+1,$G$4:$EH$8,J$14,0)*$D128,IF($C128=J$17,$G$5*$D128,""))</f>
        <v/>
      </c>
      <c r="K128" s="34" t="str">
        <f>IF(J128&lt;&gt;"",HLOOKUP(COUNT($F128:J128)+1,$G$4:$EH$8,K$14,0)*$D128,IF($C128=K$17,$G$5*$D128,""))</f>
        <v/>
      </c>
      <c r="L128" s="34" t="str">
        <f>IF(K128&lt;&gt;"",HLOOKUP(COUNT($F128:K128)+1,$G$4:$EH$8,L$14,0)*$D128,IF($C128=L$17,$G$5*$D128,""))</f>
        <v/>
      </c>
      <c r="M128" s="34" t="str">
        <f>IF(L128&lt;&gt;"",HLOOKUP(COUNT($F128:L128)+1,$G$4:$EH$8,M$14,0)*$D128,IF($C128=M$17,$G$5*$D128,""))</f>
        <v/>
      </c>
      <c r="N128" s="34" t="str">
        <f>IF(M128&lt;&gt;"",HLOOKUP(COUNT($F128:M128)+1,$G$4:$EH$8,N$14,0)*$D128,IF($C128=N$17,$G$5*$D128,""))</f>
        <v/>
      </c>
      <c r="O128" s="34" t="str">
        <f>IF(N128&lt;&gt;"",HLOOKUP(COUNT($F128:N128)+1,$G$4:$EH$8,O$14,0)*$D128,IF($C128=O$17,$G$5*$D128,""))</f>
        <v/>
      </c>
      <c r="P128" s="34" t="str">
        <f>IF(O128&lt;&gt;"",HLOOKUP(COUNT($F128:O128)+1,$G$4:$EH$8,P$14,0)*$D128,IF($C128=P$17,$G$5*$D128,""))</f>
        <v/>
      </c>
      <c r="Q128" s="34" t="str">
        <f>IF(P128&lt;&gt;"",HLOOKUP(COUNT($F128:P128)+1,$G$4:$EH$8,Q$14,0)*$D128,IF($C128=Q$17,$G$5*$D128,""))</f>
        <v/>
      </c>
      <c r="R128" s="34" t="str">
        <f>IF(Q128&lt;&gt;"",HLOOKUP(COUNT($F128:Q128)+1,$G$4:$EH$8,R$14,0)*$D128,IF($C128=R$17,$G$5*$D128,""))</f>
        <v/>
      </c>
      <c r="S128" s="34" t="str">
        <f>IF(R128&lt;&gt;"",HLOOKUP(COUNT($F128:R128)+1,$G$4:$EH$8,S$14,0)*$D128,IF($C128=S$17,$G$5*$D128,""))</f>
        <v/>
      </c>
      <c r="T128" s="34" t="str">
        <f>IF(S128&lt;&gt;"",HLOOKUP(COUNT($F128:S128)+1,$G$4:$EH$8,T$14,0)*$D128,IF($C128=T$17,$G$5*$D128,""))</f>
        <v/>
      </c>
      <c r="U128" s="34" t="str">
        <f>IF(T128&lt;&gt;"",HLOOKUP(COUNT($F128:T128)+1,$G$4:$EH$8,U$14,0)*$D128,IF($C128=U$17,$G$5*$D128,""))</f>
        <v/>
      </c>
      <c r="V128" s="34" t="str">
        <f>IF(U128&lt;&gt;"",HLOOKUP(COUNT($F128:U128)+1,$G$4:$EH$8,V$14,0)*$D128,IF($C128=V$17,$G$5*$D128,""))</f>
        <v/>
      </c>
      <c r="W128" s="34" t="str">
        <f>IF(V128&lt;&gt;"",HLOOKUP(COUNT($F128:V128)+1,$G$4:$EH$8,W$14,0)*$D128,IF($C128=W$17,$G$5*$D128,""))</f>
        <v/>
      </c>
      <c r="X128" s="34" t="str">
        <f>IF(W128&lt;&gt;"",HLOOKUP(COUNT($F128:W128)+1,$G$4:$EH$8,X$14,0)*$D128,IF($C128=X$17,$G$5*$D128,""))</f>
        <v/>
      </c>
      <c r="Y128" s="34" t="str">
        <f>IF(X128&lt;&gt;"",HLOOKUP(COUNT($F128:X128)+1,$G$4:$EH$8,Y$14,0)*$D128,IF($C128=Y$17,$G$5*$D128,""))</f>
        <v/>
      </c>
      <c r="Z128" s="34" t="str">
        <f>IF(Y128&lt;&gt;"",HLOOKUP(COUNT($F128:Y128)+1,$G$4:$EH$8,Z$14,0)*$D128,IF($C128=Z$17,$G$5*$D128,""))</f>
        <v/>
      </c>
      <c r="AA128" s="34" t="str">
        <f>IF(Z128&lt;&gt;"",HLOOKUP(COUNT($F128:Z128)+1,$G$4:$EH$8,AA$14,0)*$D128,IF($C128=AA$17,$G$5*$D128,""))</f>
        <v/>
      </c>
      <c r="AB128" s="34" t="str">
        <f>IF(AA128&lt;&gt;"",HLOOKUP(COUNT($F128:AA128)+1,$G$4:$EH$8,AB$14,0)*$D128,IF($C128=AB$17,$G$5*$D128,""))</f>
        <v/>
      </c>
      <c r="AC128" s="34" t="str">
        <f>IF(AB128&lt;&gt;"",HLOOKUP(COUNT($F128:AB128)+1,$G$4:$EH$8,AC$14,0)*$D128,IF($C128=AC$17,$G$5*$D128,""))</f>
        <v/>
      </c>
      <c r="AD128" s="34" t="str">
        <f>IF(AC128&lt;&gt;"",HLOOKUP(COUNT($F128:AC128)+1,$G$4:$EH$8,AD$14,0)*$D128,IF($C128=AD$17,$G$5*$D128,""))</f>
        <v/>
      </c>
      <c r="AE128" s="34" t="str">
        <f>IF(AD128&lt;&gt;"",HLOOKUP(COUNT($F128:AD128)+1,$G$4:$EH$8,AE$14,0)*$D128,IF($C128=AE$17,$G$5*$D128,""))</f>
        <v/>
      </c>
      <c r="AF128" s="34" t="str">
        <f>IF(AE128&lt;&gt;"",HLOOKUP(COUNT($F128:AE128)+1,$G$4:$EH$8,AF$14,0)*$D128,IF($C128=AF$17,$G$5*$D128,""))</f>
        <v/>
      </c>
      <c r="AG128" s="34" t="str">
        <f>IF(AF128&lt;&gt;"",HLOOKUP(COUNT($F128:AF128)+1,$G$4:$EH$8,AG$14,0)*$D128,IF($C128=AG$17,$G$5*$D128,""))</f>
        <v/>
      </c>
      <c r="AH128" s="34" t="str">
        <f>IF(AG128&lt;&gt;"",HLOOKUP(COUNT($F128:AG128)+1,$G$4:$EH$8,AH$14,0)*$D128,IF($C128=AH$17,$G$5*$D128,""))</f>
        <v/>
      </c>
      <c r="AI128" s="34" t="str">
        <f>IF(AH128&lt;&gt;"",HLOOKUP(COUNT($F128:AH128)+1,$G$4:$EH$8,AI$14,0)*$D128,IF($C128=AI$17,$G$5*$D128,""))</f>
        <v/>
      </c>
      <c r="AJ128" s="34" t="str">
        <f>IF(AI128&lt;&gt;"",HLOOKUP(COUNT($F128:AI128)+1,$G$4:$EH$8,AJ$14,0)*$D128,IF($C128=AJ$17,$G$5*$D128,""))</f>
        <v/>
      </c>
      <c r="AK128" s="34" t="str">
        <f>IF(AJ128&lt;&gt;"",HLOOKUP(COUNT($F128:AJ128)+1,$G$4:$EH$8,AK$14,0)*$D128,IF($C128=AK$17,$G$5*$D128,""))</f>
        <v/>
      </c>
      <c r="AL128" s="34" t="str">
        <f>IF(AK128&lt;&gt;"",HLOOKUP(COUNT($F128:AK128)+1,$G$4:$EH$8,AL$14,0)*$D128,IF($C128=AL$17,$G$5*$D128,""))</f>
        <v/>
      </c>
      <c r="AM128" s="34" t="str">
        <f>IF(AL128&lt;&gt;"",HLOOKUP(COUNT($F128:AL128)+1,$G$4:$EH$8,AM$14,0)*$D128,IF($C128=AM$17,$G$5*$D128,""))</f>
        <v/>
      </c>
      <c r="AN128" s="34" t="str">
        <f>IF(AM128&lt;&gt;"",HLOOKUP(COUNT($F128:AM128)+1,$G$4:$EH$8,AN$14,0)*$D128,IF($C128=AN$17,$G$5*$D128,""))</f>
        <v/>
      </c>
      <c r="AO128" s="34" t="str">
        <f>IF(AN128&lt;&gt;"",HLOOKUP(COUNT($F128:AN128)+1,$G$4:$EH$8,AO$14,0)*$D128,IF($C128=AO$17,$G$5*$D128,""))</f>
        <v/>
      </c>
      <c r="AP128" s="34" t="str">
        <f>IF(AO128&lt;&gt;"",HLOOKUP(COUNT($F128:AO128)+1,$G$4:$EH$8,AP$14,0)*$D128,IF($C128=AP$17,$G$5*$D128,""))</f>
        <v/>
      </c>
      <c r="AQ128" s="34" t="str">
        <f>IF(AP128&lt;&gt;"",HLOOKUP(COUNT($F128:AP128)+1,$G$4:$EH$8,AQ$14,0)*$D128,IF($C128=AQ$17,$G$5*$D128,""))</f>
        <v/>
      </c>
      <c r="AR128" s="34" t="str">
        <f>IF(AQ128&lt;&gt;"",HLOOKUP(COUNT($F128:AQ128)+1,$G$4:$EH$8,AR$14,0)*$D128,IF($C128=AR$17,$G$5*$D128,""))</f>
        <v/>
      </c>
      <c r="AS128" s="34" t="str">
        <f>IF(AR128&lt;&gt;"",HLOOKUP(COUNT($F128:AR128)+1,$G$4:$EH$8,AS$14,0)*$D128,IF($C128=AS$17,$G$5*$D128,""))</f>
        <v/>
      </c>
      <c r="AT128" s="34" t="str">
        <f>IF(AS128&lt;&gt;"",HLOOKUP(COUNT($F128:AS128)+1,$G$4:$EH$8,AT$14,0)*$D128,IF($C128=AT$17,$G$5*$D128,""))</f>
        <v/>
      </c>
      <c r="AU128" s="34" t="str">
        <f>IF(AT128&lt;&gt;"",HLOOKUP(COUNT($F128:AT128)+1,$G$4:$EH$8,AU$14,0)*$D128,IF($C128=AU$17,$G$5*$D128,""))</f>
        <v/>
      </c>
      <c r="AV128" s="34" t="str">
        <f>IF(AU128&lt;&gt;"",HLOOKUP(COUNT($F128:AU128)+1,$G$4:$EH$8,AV$14,0)*$D128,IF($C128=AV$17,$G$5*$D128,""))</f>
        <v/>
      </c>
      <c r="AW128" s="34" t="str">
        <f>IF(AV128&lt;&gt;"",HLOOKUP(COUNT($F128:AV128)+1,$G$4:$EH$8,AW$14,0)*$D128,IF($C128=AW$17,$G$5*$D128,""))</f>
        <v/>
      </c>
      <c r="AX128" s="34" t="str">
        <f>IF(AW128&lt;&gt;"",HLOOKUP(COUNT($F128:AW128)+1,$G$4:$EH$8,AX$14,0)*$D128,IF($C128=AX$17,$G$5*$D128,""))</f>
        <v/>
      </c>
      <c r="AY128" s="34" t="str">
        <f>IF(AX128&lt;&gt;"",HLOOKUP(COUNT($F128:AX128)+1,$G$4:$EH$8,AY$14,0)*$D128,IF($C128=AY$17,$G$5*$D128,""))</f>
        <v/>
      </c>
      <c r="AZ128" s="34" t="str">
        <f>IF(AY128&lt;&gt;"",HLOOKUP(COUNT($F128:AY128)+1,$G$4:$EH$8,AZ$14,0)*$D128,IF($C128=AZ$17,$G$5*$D128,""))</f>
        <v/>
      </c>
      <c r="BA128" s="34" t="str">
        <f>IF(AZ128&lt;&gt;"",HLOOKUP(COUNT($F128:AZ128)+1,$G$4:$EH$8,BA$14,0)*$D128,IF($C128=BA$17,$G$5*$D128,""))</f>
        <v/>
      </c>
      <c r="BB128" s="34" t="str">
        <f>IF(BA128&lt;&gt;"",HLOOKUP(COUNT($F128:BA128)+1,$G$4:$EH$8,BB$14,0)*$D128,IF($C128=BB$17,$G$5*$D128,""))</f>
        <v/>
      </c>
      <c r="BC128" s="34" t="str">
        <f>IF(BB128&lt;&gt;"",HLOOKUP(COUNT($F128:BB128)+1,$G$4:$EH$8,BC$14,0)*$D128,IF($C128=BC$17,$G$5*$D128,""))</f>
        <v/>
      </c>
      <c r="BD128" s="34" t="str">
        <f>IF(BC128&lt;&gt;"",HLOOKUP(COUNT($F128:BC128)+1,$G$4:$EH$8,BD$14,0)*$D128,IF($C128=BD$17,$G$5*$D128,""))</f>
        <v/>
      </c>
      <c r="BE128" s="34" t="str">
        <f>IF(BD128&lt;&gt;"",HLOOKUP(COUNT($F128:BD128)+1,$G$4:$EH$8,BE$14,0)*$D128,IF($C128=BE$17,$G$5*$D128,""))</f>
        <v/>
      </c>
      <c r="BF128" s="34" t="str">
        <f>IF(BE128&lt;&gt;"",HLOOKUP(COUNT($F128:BE128)+1,$G$4:$EH$8,BF$14,0)*$D128,IF($C128=BF$17,$G$5*$D128,""))</f>
        <v/>
      </c>
      <c r="BG128" s="34" t="str">
        <f>IF(BF128&lt;&gt;"",HLOOKUP(COUNT($F128:BF128)+1,$G$4:$EH$8,BG$14,0)*$D128,IF($C128=BG$17,$G$5*$D128,""))</f>
        <v/>
      </c>
      <c r="BH128" s="34" t="str">
        <f>IF(BG128&lt;&gt;"",HLOOKUP(COUNT($F128:BG128)+1,$G$4:$EH$8,BH$14,0)*$D128,IF($C128=BH$17,$G$5*$D128,""))</f>
        <v/>
      </c>
      <c r="BI128" s="34" t="str">
        <f>IF(BH128&lt;&gt;"",HLOOKUP(COUNT($F128:BH128)+1,$G$4:$EH$8,BI$14,0)*$D128,IF($C128=BI$17,$G$5*$D128,""))</f>
        <v/>
      </c>
      <c r="BJ128" s="34" t="str">
        <f>IF(BI128&lt;&gt;"",HLOOKUP(COUNT($F128:BI128)+1,$G$4:$EH$8,BJ$14,0)*$D128,IF($C128=BJ$17,$G$5*$D128,""))</f>
        <v/>
      </c>
      <c r="BK128" s="34" t="str">
        <f>IF(BJ128&lt;&gt;"",HLOOKUP(COUNT($F128:BJ128)+1,$G$4:$EH$8,BK$14,0)*$D128,IF($C128=BK$17,$G$5*$D128,""))</f>
        <v/>
      </c>
      <c r="BL128" s="34" t="str">
        <f>IF(BK128&lt;&gt;"",HLOOKUP(COUNT($F128:BK128)+1,$G$4:$EH$8,BL$14,0)*$D128,IF($C128=BL$17,$G$5*$D128,""))</f>
        <v/>
      </c>
      <c r="BM128" s="34" t="str">
        <f>IF(BL128&lt;&gt;"",HLOOKUP(COUNT($F128:BL128)+1,$G$4:$EH$8,BM$14,0)*$D128,IF($C128=BM$17,$G$5*$D128,""))</f>
        <v/>
      </c>
      <c r="BN128" s="34" t="str">
        <f>IF(BM128&lt;&gt;"",HLOOKUP(COUNT($F128:BM128)+1,$G$4:$EH$8,BN$14,0)*$D128,IF($C128=BN$17,$G$5*$D128,""))</f>
        <v/>
      </c>
      <c r="BO128" s="34" t="str">
        <f>IF(BN128&lt;&gt;"",HLOOKUP(COUNT($F128:BN128)+1,$G$4:$EH$8,BO$14,0)*$D128,IF($C128=BO$17,$G$5*$D128,""))</f>
        <v/>
      </c>
      <c r="BP128" s="34" t="str">
        <f>IF(BO128&lt;&gt;"",HLOOKUP(COUNT($F128:BO128)+1,$G$4:$EH$8,BP$14,0)*$D128,IF($C128=BP$17,$G$5*$D128,""))</f>
        <v/>
      </c>
      <c r="BQ128" s="34" t="str">
        <f>IF(BP128&lt;&gt;"",HLOOKUP(COUNT($F128:BP128)+1,$G$4:$EH$8,BQ$14,0)*$D128,IF($C128=BQ$17,$G$5*$D128,""))</f>
        <v/>
      </c>
      <c r="BR128" s="34" t="str">
        <f>IF(BQ128&lt;&gt;"",HLOOKUP(COUNT($F128:BQ128)+1,$G$4:$EH$8,BR$14,0)*$D128,IF($C128=BR$17,$G$5*$D128,""))</f>
        <v/>
      </c>
      <c r="BS128" s="34" t="str">
        <f>IF(BR128&lt;&gt;"",HLOOKUP(COUNT($F128:BR128)+1,$G$4:$EH$8,BS$14,0)*$D128,IF($C128=BS$17,$G$5*$D128,""))</f>
        <v/>
      </c>
      <c r="BT128" s="34" t="str">
        <f>IF(BS128&lt;&gt;"",HLOOKUP(COUNT($F128:BS128)+1,$G$4:$EH$8,BT$14,0)*$D128,IF($C128=BT$17,$G$5*$D128,""))</f>
        <v/>
      </c>
      <c r="BU128" s="34" t="str">
        <f>IF(BT128&lt;&gt;"",HLOOKUP(COUNT($F128:BT128)+1,$G$4:$EH$8,BU$14,0)*$D128,IF($C128=BU$17,$G$5*$D128,""))</f>
        <v/>
      </c>
      <c r="BV128" s="34" t="str">
        <f>IF(BU128&lt;&gt;"",HLOOKUP(COUNT($F128:BU128)+1,$G$4:$EH$8,BV$14,0)*$D128,IF($C128=BV$17,$G$5*$D128,""))</f>
        <v/>
      </c>
      <c r="BW128" s="34" t="str">
        <f>IF(BV128&lt;&gt;"",HLOOKUP(COUNT($F128:BV128)+1,$G$4:$EH$8,BW$14,0)*$D128,IF($C128=BW$17,$G$5*$D128,""))</f>
        <v/>
      </c>
      <c r="BX128" s="34" t="str">
        <f>IF(BW128&lt;&gt;"",HLOOKUP(COUNT($F128:BW128)+1,$G$4:$EH$8,BX$14,0)*$D128,IF($C128=BX$17,$G$5*$D128,""))</f>
        <v/>
      </c>
      <c r="BY128" s="34" t="str">
        <f>IF(BX128&lt;&gt;"",HLOOKUP(COUNT($F128:BX128)+1,$G$4:$EH$8,BY$14,0)*$D128,IF($C128=BY$17,$G$5*$D128,""))</f>
        <v/>
      </c>
      <c r="BZ128" s="34" t="str">
        <f>IF(BY128&lt;&gt;"",HLOOKUP(COUNT($F128:BY128)+1,$G$4:$EH$8,BZ$14,0)*$D128,IF($C128=BZ$17,$G$5*$D128,""))</f>
        <v/>
      </c>
      <c r="CA128" s="34" t="str">
        <f>IF(BZ128&lt;&gt;"",HLOOKUP(COUNT($F128:BZ128)+1,$G$4:$EH$8,CA$14,0)*$D128,IF($C128=CA$17,$G$5*$D128,""))</f>
        <v/>
      </c>
      <c r="CB128" s="34" t="str">
        <f>IF(CA128&lt;&gt;"",HLOOKUP(COUNT($F128:CA128)+1,$G$4:$EH$8,CB$14,0)*$D128,IF($C128=CB$17,$G$5*$D128,""))</f>
        <v/>
      </c>
      <c r="CC128" s="34" t="str">
        <f>IF(CB128&lt;&gt;"",HLOOKUP(COUNT($F128:CB128)+1,$G$4:$EH$8,CC$14,0)*$D128,IF($C128=CC$17,$G$5*$D128,""))</f>
        <v/>
      </c>
      <c r="CD128" s="34" t="str">
        <f>IF(CC128&lt;&gt;"",HLOOKUP(COUNT($F128:CC128)+1,$G$4:$EH$8,CD$14,0)*$D128,IF($C128=CD$17,$G$5*$D128,""))</f>
        <v/>
      </c>
      <c r="CE128" s="34" t="str">
        <f>IF(CD128&lt;&gt;"",HLOOKUP(COUNT($F128:CD128)+1,$G$4:$EH$8,CE$14,0)*$D128,IF($C128=CE$17,$G$5*$D128,""))</f>
        <v/>
      </c>
      <c r="CF128" s="34" t="str">
        <f>IF(CE128&lt;&gt;"",HLOOKUP(COUNT($F128:CE128)+1,$G$4:$EH$8,CF$14,0)*$D128,IF($C128=CF$17,$G$5*$D128,""))</f>
        <v/>
      </c>
      <c r="CG128" s="34" t="str">
        <f>IF(CF128&lt;&gt;"",HLOOKUP(COUNT($F128:CF128)+1,$G$4:$EH$8,CG$14,0)*$D128,IF($C128=CG$17,$G$5*$D128,""))</f>
        <v/>
      </c>
      <c r="CH128" s="34" t="str">
        <f>IF(CG128&lt;&gt;"",HLOOKUP(COUNT($F128:CG128)+1,$G$4:$EH$8,CH$14,0)*$D128,IF($C128=CH$17,$G$5*$D128,""))</f>
        <v/>
      </c>
      <c r="CI128" s="34" t="str">
        <f>IF(CH128&lt;&gt;"",HLOOKUP(COUNT($F128:CH128)+1,$G$4:$EH$8,CI$14,0)*$D128,IF($C128=CI$17,$G$5*$D128,""))</f>
        <v/>
      </c>
      <c r="CJ128" s="34" t="str">
        <f>IF(CI128&lt;&gt;"",HLOOKUP(COUNT($F128:CI128)+1,$G$4:$EH$8,CJ$14,0)*$D128,IF($C128=CJ$17,$G$5*$D128,""))</f>
        <v/>
      </c>
      <c r="CK128" s="34" t="str">
        <f>IF(CJ128&lt;&gt;"",HLOOKUP(COUNT($F128:CJ128)+1,$G$4:$EH$8,CK$14,0)*$D128,IF($C128=CK$17,$G$5*$D128,""))</f>
        <v/>
      </c>
      <c r="CL128" s="34" t="str">
        <f>IF(CK128&lt;&gt;"",HLOOKUP(COUNT($F128:CK128)+1,$G$4:$EH$8,CL$14,0)*$D128,IF($C128=CL$17,$G$5*$D128,""))</f>
        <v/>
      </c>
      <c r="CM128" s="34" t="str">
        <f>IF(CL128&lt;&gt;"",HLOOKUP(COUNT($F128:CL128)+1,$G$4:$EH$8,CM$14,0)*$D128,IF($C128=CM$17,$G$5*$D128,""))</f>
        <v/>
      </c>
      <c r="CN128" s="34" t="str">
        <f>IF(CM128&lt;&gt;"",HLOOKUP(COUNT($F128:CM128)+1,$G$4:$EH$8,CN$14,0)*$D128,IF($C128=CN$17,$G$5*$D128,""))</f>
        <v/>
      </c>
      <c r="CO128" s="34" t="str">
        <f>IF(CN128&lt;&gt;"",HLOOKUP(COUNT($F128:CN128)+1,$G$4:$EH$8,CO$14,0)*$D128,IF($C128=CO$17,$G$5*$D128,""))</f>
        <v/>
      </c>
      <c r="CP128" s="34" t="str">
        <f>IF(CO128&lt;&gt;"",HLOOKUP(COUNT($F128:CO128)+1,$G$4:$EH$8,CP$14,0)*$D128,IF($C128=CP$17,$G$5*$D128,""))</f>
        <v/>
      </c>
      <c r="CQ128" s="34" t="str">
        <f>IF(CP128&lt;&gt;"",HLOOKUP(COUNT($F128:CP128)+1,$G$4:$EH$8,CQ$14,0)*$D128,IF($C128=CQ$17,$G$5*$D128,""))</f>
        <v/>
      </c>
      <c r="CR128" s="34" t="str">
        <f>IF(CQ128&lt;&gt;"",HLOOKUP(COUNT($F128:CQ128)+1,$G$4:$EH$8,CR$14,0)*$D128,IF($C128=CR$17,$G$5*$D128,""))</f>
        <v/>
      </c>
      <c r="CS128" s="34" t="str">
        <f>IF(CR128&lt;&gt;"",HLOOKUP(COUNT($F128:CR128)+1,$G$4:$EH$8,CS$14,0)*$D128,IF($C128=CS$17,$G$5*$D128,""))</f>
        <v/>
      </c>
      <c r="CT128" s="34" t="str">
        <f>IF(CS128&lt;&gt;"",HLOOKUP(COUNT($F128:CS128)+1,$G$4:$EH$8,CT$14,0)*$D128,IF($C128=CT$17,$G$5*$D128,""))</f>
        <v/>
      </c>
      <c r="CU128" s="34" t="str">
        <f>IF(CT128&lt;&gt;"",HLOOKUP(COUNT($F128:CT128)+1,$G$4:$EH$8,CU$14,0)*$D128,IF($C128=CU$17,$G$5*$D128,""))</f>
        <v/>
      </c>
      <c r="CV128" s="34" t="str">
        <f>IF(CU128&lt;&gt;"",HLOOKUP(COUNT($F128:CU128)+1,$G$4:$EH$8,CV$14,0)*$D128,IF($C128=CV$17,$G$5*$D128,""))</f>
        <v/>
      </c>
      <c r="CW128" s="34" t="str">
        <f>IF(CV128&lt;&gt;"",HLOOKUP(COUNT($F128:CV128)+1,$G$4:$EH$8,CW$14,0)*$D128,IF($C128=CW$17,$G$5*$D128,""))</f>
        <v/>
      </c>
      <c r="CX128" s="34" t="str">
        <f>IF(CW128&lt;&gt;"",HLOOKUP(COUNT($F128:CW128)+1,$G$4:$EH$8,CX$14,0)*$D128,IF($C128=CX$17,$G$5*$D128,""))</f>
        <v/>
      </c>
      <c r="CY128" s="34" t="str">
        <f>IF(CX128&lt;&gt;"",HLOOKUP(COUNT($F128:CX128)+1,$G$4:$EH$8,CY$14,0)*$D128,IF($C128=CY$17,$G$5*$D128,""))</f>
        <v/>
      </c>
      <c r="CZ128" s="34" t="str">
        <f>IF(CY128&lt;&gt;"",HLOOKUP(COUNT($F128:CY128)+1,$G$4:$EH$8,CZ$14,0)*$D128,IF($C128=CZ$17,$G$5*$D128,""))</f>
        <v/>
      </c>
      <c r="DA128" s="34" t="str">
        <f>IF(CZ128&lt;&gt;"",HLOOKUP(COUNT($F128:CZ128)+1,$G$4:$EH$8,DA$14,0)*$D128,IF($C128=DA$17,$G$5*$D128,""))</f>
        <v/>
      </c>
      <c r="DB128" s="34" t="str">
        <f>IF(DA128&lt;&gt;"",HLOOKUP(COUNT($F128:DA128)+1,$G$4:$EH$8,DB$14,0)*$D128,IF($C128=DB$17,$G$5*$D128,""))</f>
        <v/>
      </c>
      <c r="DC128" s="34" t="str">
        <f>IF(DB128&lt;&gt;"",HLOOKUP(COUNT($F128:DB128)+1,$G$4:$EH$8,DC$14,0)*$D128,IF($C128=DC$17,$G$5*$D128,""))</f>
        <v/>
      </c>
      <c r="DD128" s="34" t="str">
        <f>IF(DC128&lt;&gt;"",HLOOKUP(COUNT($F128:DC128)+1,$G$4:$EH$8,DD$14,0)*$D128,IF($C128=DD$17,$G$5*$D128,""))</f>
        <v/>
      </c>
      <c r="DE128" s="34" t="str">
        <f>IF(DD128&lt;&gt;"",HLOOKUP(COUNT($F128:DD128)+1,$G$4:$EH$8,DE$14,0)*$D128,IF($C128=DE$17,$G$5*$D128,""))</f>
        <v/>
      </c>
      <c r="DF128" s="34" t="str">
        <f>IF(DE128&lt;&gt;"",HLOOKUP(COUNT($F128:DE128)+1,$G$4:$EH$8,DF$14,0)*$D128,IF($C128=DF$17,$G$5*$D128,""))</f>
        <v/>
      </c>
      <c r="DG128" s="34" t="str">
        <f>IF(DF128&lt;&gt;"",HLOOKUP(COUNT($F128:DF128)+1,$G$4:$EH$8,DG$14,0)*$D128,IF($C128=DG$17,$G$5*$D128,""))</f>
        <v/>
      </c>
      <c r="DH128" s="34" t="str">
        <f>IF(DG128&lt;&gt;"",HLOOKUP(COUNT($F128:DG128)+1,$G$4:$EH$8,DH$14,0)*$D128,IF($C128=DH$17,$G$5*$D128,""))</f>
        <v/>
      </c>
      <c r="DI128" s="34" t="str">
        <f>IF(DH128&lt;&gt;"",HLOOKUP(COUNT($F128:DH128)+1,$G$4:$EH$8,DI$14,0)*$D128,IF($C128=DI$17,$G$5*$D128,""))</f>
        <v/>
      </c>
      <c r="DJ128" s="34" t="str">
        <f>IF(DI128&lt;&gt;"",HLOOKUP(COUNT($F128:DI128)+1,$G$4:$EH$8,DJ$14,0)*$D128,IF($C128=DJ$17,$G$5*$D128,""))</f>
        <v/>
      </c>
      <c r="DK128" s="34" t="str">
        <f>IF(DJ128&lt;&gt;"",HLOOKUP(COUNT($F128:DJ128)+1,$G$4:$EH$8,DK$14,0)*$D128,IF($C128=DK$17,$G$5*$D128,""))</f>
        <v/>
      </c>
      <c r="DL128" s="34">
        <f>IF(DK128&lt;&gt;"",HLOOKUP(COUNT($F128:DK128)+1,$G$4:$EH$8,DL$14,0)*$D128,IF($C128=DL$17,$G$5*$D128,""))</f>
        <v>0</v>
      </c>
      <c r="DM128" s="34">
        <f>IF(DL128&lt;&gt;"",HLOOKUP(COUNT($F128:DL128)+1,$G$4:$EH$8,DM$14,0)*$D128,IF($C128=DM$17,$G$5*$D128,""))</f>
        <v>0</v>
      </c>
      <c r="DN128" s="34" t="e">
        <f>IF(DM128&lt;&gt;"",HLOOKUP(COUNT($F128:DM128)+1,$G$4:$EH$8,DN$14,0)*$D128,IF($C128=DN$17,$G$5*$D128,""))</f>
        <v>#VALUE!</v>
      </c>
      <c r="DO128" s="34" t="e">
        <f>IF(DN128&lt;&gt;"",HLOOKUP(COUNT($F128:DN128)+1,$G$4:$EH$8,DO$14,0)*$D128,IF($C128=DO$17,$G$5*$D128,""))</f>
        <v>#VALUE!</v>
      </c>
      <c r="DP128" s="34" t="e">
        <f>IF(DO128&lt;&gt;"",HLOOKUP(COUNT($F128:DO128)+1,$G$4:$EH$8,DP$14,0)*$D128,IF($C128=DP$17,$G$5*$D128,""))</f>
        <v>#VALUE!</v>
      </c>
      <c r="DQ128" s="34" t="e">
        <f>IF(DP128&lt;&gt;"",HLOOKUP(COUNT($F128:DP128)+1,$G$4:$EH$8,DQ$14,0)*$D128,IF($C128=DQ$17,$G$5*$D128,""))</f>
        <v>#VALUE!</v>
      </c>
      <c r="DR128" s="34" t="e">
        <f>IF(DQ128&lt;&gt;"",HLOOKUP(COUNT($F128:DQ128)+1,$G$4:$EH$8,DR$14,0)*$D128,IF($C128=DR$17,$G$5*$D128,""))</f>
        <v>#VALUE!</v>
      </c>
      <c r="DS128" s="34" t="e">
        <f>IF(DR128&lt;&gt;"",HLOOKUP(COUNT($F128:DR128)+1,$G$4:$EH$8,DS$14,0)*$D128,IF($C128=DS$17,$G$5*$D128,""))</f>
        <v>#VALUE!</v>
      </c>
      <c r="DT128" s="34" t="e">
        <f>IF(DS128&lt;&gt;"",HLOOKUP(COUNT($F128:DS128)+1,$G$4:$EH$8,DT$14,0)*$D128,IF($C128=DT$17,$G$5*$D128,""))</f>
        <v>#VALUE!</v>
      </c>
      <c r="DU128" s="34" t="e">
        <f>IF(DT128&lt;&gt;"",HLOOKUP(COUNT($F128:DT128)+1,$G$4:$EH$8,DU$14,0)*$D128,IF($C128=DU$17,$G$5*$D128,""))</f>
        <v>#VALUE!</v>
      </c>
      <c r="DV128" s="34" t="e">
        <f>IF(DU128&lt;&gt;"",HLOOKUP(COUNT($F128:DU128)+1,$G$4:$EH$8,DV$14,0)*$D128,IF($C128=DV$17,$G$5*$D128,""))</f>
        <v>#VALUE!</v>
      </c>
      <c r="DX128" s="34" t="str">
        <f>IF(DW128&lt;&gt;"",HLOOKUP(COUNT($DW128:DW128)+1,$G$4:$CX$8,DX$14,0)*$D128,IF($C128=DX$17,$G$6*$D128,""))</f>
        <v/>
      </c>
      <c r="DY128" s="34" t="str">
        <f>IF(DX128&lt;&gt;"",HLOOKUP(COUNT($DW128:DX128)+1,$G$4:$CX$8,DY$14,0)*$D128,IF($C128=DY$17,$G$6*$D128,""))</f>
        <v/>
      </c>
      <c r="DZ128" s="34" t="str">
        <f>IF(DY128&lt;&gt;"",HLOOKUP(COUNT($DW128:DY128)+1,$G$4:$CX$8,DZ$14,0)*$D128,IF($C128=DZ$17,$G$6*$D128,""))</f>
        <v/>
      </c>
      <c r="EA128" s="34" t="str">
        <f>IF(DZ128&lt;&gt;"",HLOOKUP(COUNT($DW128:DZ128)+1,$G$4:$CX$8,EA$14,0)*$D128,IF($C128=EA$17,$G$6*$D128,""))</f>
        <v/>
      </c>
      <c r="EB128" s="34" t="str">
        <f>IF(EA128&lt;&gt;"",HLOOKUP(COUNT($DW128:EA128)+1,$G$4:$CX$8,EB$14,0)*$D128,IF($C128=EB$17,$G$6*$D128,""))</f>
        <v/>
      </c>
      <c r="EC128" s="34" t="str">
        <f>IF(EB128&lt;&gt;"",HLOOKUP(COUNT($DW128:EB128)+1,$G$4:$CX$8,EC$14,0)*$D128,IF($C128=EC$17,$G$6*$D128,""))</f>
        <v/>
      </c>
      <c r="ED128" s="34" t="str">
        <f>IF(EC128&lt;&gt;"",HLOOKUP(COUNT($DW128:EC128)+1,$G$4:$CX$8,ED$14,0)*$D128,IF($C128=ED$17,$G$6*$D128,""))</f>
        <v/>
      </c>
      <c r="EE128" s="34" t="str">
        <f>IF(ED128&lt;&gt;"",HLOOKUP(COUNT($DW128:ED128)+1,$G$4:$CX$8,EE$14,0)*$D128,IF($C128=EE$17,$G$6*$D128,""))</f>
        <v/>
      </c>
      <c r="EF128" s="34" t="str">
        <f>IF(EE128&lt;&gt;"",HLOOKUP(COUNT($DW128:EE128)+1,$G$4:$CX$8,EF$14,0)*$D128,IF($C128=EF$17,$G$6*$D128,""))</f>
        <v/>
      </c>
      <c r="EG128" s="34" t="str">
        <f>IF(EF128&lt;&gt;"",HLOOKUP(COUNT($DW128:EF128)+1,$G$4:$CX$8,EG$14,0)*$D128,IF($C128=EG$17,$G$6*$D128,""))</f>
        <v/>
      </c>
      <c r="EH128" s="34" t="str">
        <f>IF(EG128&lt;&gt;"",HLOOKUP(COUNT($DW128:EG128)+1,$G$4:$CX$8,EH$14,0)*$D128,IF($C128=EH$17,$G$6*$D128,""))</f>
        <v/>
      </c>
      <c r="EI128" s="34" t="str">
        <f>IF(EH128&lt;&gt;"",HLOOKUP(COUNT($DW128:EH128)+1,$G$4:$CX$8,EI$14,0)*$D128,IF($C128=EI$17,$G$6*$D128,""))</f>
        <v/>
      </c>
      <c r="EJ128" s="34" t="str">
        <f>IF(EI128&lt;&gt;"",HLOOKUP(COUNT($DW128:EI128)+1,$G$4:$CX$8,EJ$14,0)*$D128,IF($C128=EJ$17,$G$6*$D128,""))</f>
        <v/>
      </c>
      <c r="EK128" s="34" t="str">
        <f>IF(EJ128&lt;&gt;"",HLOOKUP(COUNT($DW128:EJ128)+1,$G$4:$CX$8,EK$14,0)*$D128,IF($C128=EK$17,$G$6*$D128,""))</f>
        <v/>
      </c>
      <c r="EL128" s="34" t="str">
        <f>IF(EK128&lt;&gt;"",HLOOKUP(COUNT($DW128:EK128)+1,$G$4:$CX$8,EL$14,0)*$D128,IF($C128=EL$17,$G$6*$D128,""))</f>
        <v/>
      </c>
      <c r="EM128" s="34" t="str">
        <f>IF(EL128&lt;&gt;"",HLOOKUP(COUNT($DW128:EL128)+1,$G$4:$CX$8,EM$14,0)*$D128,IF($C128=EM$17,$G$6*$D128,""))</f>
        <v/>
      </c>
      <c r="EN128" s="34" t="str">
        <f>IF(EM128&lt;&gt;"",HLOOKUP(COUNT($DW128:EM128)+1,$G$4:$CX$8,EN$14,0)*$D128,IF($C128=EN$17,$G$6*$D128,""))</f>
        <v/>
      </c>
      <c r="EO128" s="34" t="str">
        <f>IF(EN128&lt;&gt;"",HLOOKUP(COUNT($DW128:EN128)+1,$G$4:$CX$8,EO$14,0)*$D128,IF($C128=EO$17,$G$6*$D128,""))</f>
        <v/>
      </c>
      <c r="EP128" s="34" t="str">
        <f>IF(EO128&lt;&gt;"",HLOOKUP(COUNT($DW128:EO128)+1,$G$4:$CX$8,EP$14,0)*$D128,IF($C128=EP$17,$G$6*$D128,""))</f>
        <v/>
      </c>
      <c r="EQ128" s="34" t="str">
        <f>IF(EP128&lt;&gt;"",HLOOKUP(COUNT($DW128:EP128)+1,$G$4:$CX$8,EQ$14,0)*$D128,IF($C128=EQ$17,$G$6*$D128,""))</f>
        <v/>
      </c>
      <c r="ER128" s="34" t="str">
        <f>IF(EQ128&lt;&gt;"",HLOOKUP(COUNT($DW128:EQ128)+1,$G$4:$CX$8,ER$14,0)*$D128,IF($C128=ER$17,$G$6*$D128,""))</f>
        <v/>
      </c>
      <c r="ES128" s="34" t="str">
        <f>IF(ER128&lt;&gt;"",HLOOKUP(COUNT($DW128:ER128)+1,$G$4:$CX$8,ES$14,0)*$D128,IF($C128=ES$17,$G$6*$D128,""))</f>
        <v/>
      </c>
      <c r="ET128" s="34" t="str">
        <f>IF(ES128&lt;&gt;"",HLOOKUP(COUNT($DW128:ES128)+1,$G$4:$CX$8,ET$14,0)*$D128,IF($C128=ET$17,$G$6*$D128,""))</f>
        <v/>
      </c>
      <c r="EU128" s="34" t="str">
        <f>IF(ET128&lt;&gt;"",HLOOKUP(COUNT($DW128:ET128)+1,$G$4:$CX$8,EU$14,0)*$D128,IF($C128=EU$17,$G$6*$D128,""))</f>
        <v/>
      </c>
      <c r="EV128" s="34" t="str">
        <f>IF(EU128&lt;&gt;"",HLOOKUP(COUNT($DW128:EU128)+1,$G$4:$CX$8,EV$14,0)*$D128,IF($C128=EV$17,$G$6*$D128,""))</f>
        <v/>
      </c>
      <c r="EW128" s="34" t="str">
        <f>IF(EV128&lt;&gt;"",HLOOKUP(COUNT($DW128:EV128)+1,$G$4:$CX$8,EW$14,0)*$D128,IF($C128=EW$17,$G$6*$D128,""))</f>
        <v/>
      </c>
      <c r="EX128" s="34" t="str">
        <f>IF(EW128&lt;&gt;"",HLOOKUP(COUNT($DW128:EW128)+1,$G$4:$CX$8,EX$14,0)*$D128,IF($C128=EX$17,$G$6*$D128,""))</f>
        <v/>
      </c>
      <c r="EY128" s="34" t="str">
        <f>IF(EX128&lt;&gt;"",HLOOKUP(COUNT($DW128:EX128)+1,$G$4:$CX$8,EY$14,0)*$D128,IF($C128=EY$17,$G$6*$D128,""))</f>
        <v/>
      </c>
      <c r="EZ128" s="34" t="str">
        <f>IF(EY128&lt;&gt;"",HLOOKUP(COUNT($DW128:EY128)+1,$G$4:$CX$8,EZ$14,0)*$D128,IF($C128=EZ$17,$G$6*$D128,""))</f>
        <v/>
      </c>
      <c r="FA128" s="34" t="str">
        <f>IF(EZ128&lt;&gt;"",HLOOKUP(COUNT($DW128:EZ128)+1,$G$4:$CX$8,FA$14,0)*$D128,IF($C128=FA$17,$G$6*$D128,""))</f>
        <v/>
      </c>
      <c r="FB128" s="34" t="str">
        <f>IF(FA128&lt;&gt;"",HLOOKUP(COUNT($DW128:FA128)+1,$G$4:$CX$8,FB$14,0)*$D128,IF($C128=FB$17,$G$6*$D128,""))</f>
        <v/>
      </c>
      <c r="FC128" s="34" t="str">
        <f>IF(FB128&lt;&gt;"",HLOOKUP(COUNT($DW128:FB128)+1,$G$4:$CX$8,FC$14,0)*$D128,IF($C128=FC$17,$G$6*$D128,""))</f>
        <v/>
      </c>
      <c r="FD128" s="34" t="str">
        <f>IF(FC128&lt;&gt;"",HLOOKUP(COUNT($DW128:FC128)+1,$G$4:$CX$8,FD$14,0)*$D128,IF($C128=FD$17,$G$6*$D128,""))</f>
        <v/>
      </c>
      <c r="FE128" s="34" t="str">
        <f>IF(FD128&lt;&gt;"",HLOOKUP(COUNT($DW128:FD128)+1,$G$4:$CX$8,FE$14,0)*$D128,IF($C128=FE$17,$G$6*$D128,""))</f>
        <v/>
      </c>
      <c r="FF128" s="34" t="str">
        <f>IF(FE128&lt;&gt;"",HLOOKUP(COUNT($DW128:FE128)+1,$G$4:$CX$8,FF$14,0)*$D128,IF($C128=FF$17,$G$6*$D128,""))</f>
        <v/>
      </c>
      <c r="FG128" s="34" t="str">
        <f>IF(FF128&lt;&gt;"",HLOOKUP(COUNT($DW128:FF128)+1,$G$4:$CX$8,FG$14,0)*$D128,IF($C128=FG$17,$G$6*$D128,""))</f>
        <v/>
      </c>
      <c r="FH128" s="34" t="str">
        <f>IF(FG128&lt;&gt;"",HLOOKUP(COUNT($DW128:FG128)+1,$G$4:$CX$8,FH$14,0)*$D128,IF($C128=FH$17,$G$6*$D128,""))</f>
        <v/>
      </c>
      <c r="FI128" s="34" t="str">
        <f>IF(FH128&lt;&gt;"",HLOOKUP(COUNT($DW128:FH128)+1,$G$4:$CX$8,FI$14,0)*$D128,IF($C128=FI$17,$G$6*$D128,""))</f>
        <v/>
      </c>
      <c r="FJ128" s="34" t="str">
        <f>IF(FI128&lt;&gt;"",HLOOKUP(COUNT($DW128:FI128)+1,$G$4:$CX$8,FJ$14,0)*$D128,IF($C128=FJ$17,$G$6*$D128,""))</f>
        <v/>
      </c>
      <c r="FK128" s="34" t="str">
        <f>IF(FJ128&lt;&gt;"",HLOOKUP(COUNT($DW128:FJ128)+1,$G$4:$CX$8,FK$14,0)*$D128,IF($C128=FK$17,$G$6*$D128,""))</f>
        <v/>
      </c>
      <c r="FL128" s="34" t="str">
        <f>IF(FK128&lt;&gt;"",HLOOKUP(COUNT($DW128:FK128)+1,$G$4:$CX$8,FL$14,0)*$D128,IF($C128=FL$17,$G$6*$D128,""))</f>
        <v/>
      </c>
      <c r="FM128" s="34" t="str">
        <f>IF(FL128&lt;&gt;"",HLOOKUP(COUNT($DW128:FL128)+1,$G$4:$CX$8,FM$14,0)*$D128,IF($C128=FM$17,$G$6*$D128,""))</f>
        <v/>
      </c>
      <c r="FN128" s="34" t="str">
        <f>IF(FM128&lt;&gt;"",HLOOKUP(COUNT($DW128:FM128)+1,$G$4:$CX$8,FN$14,0)*$D128,IF($C128=FN$17,$G$6*$D128,""))</f>
        <v/>
      </c>
      <c r="FO128" s="34" t="str">
        <f>IF(FN128&lt;&gt;"",HLOOKUP(COUNT($DW128:FN128)+1,$G$4:$CX$8,FO$14,0)*$D128,IF($C128=FO$17,$G$6*$D128,""))</f>
        <v/>
      </c>
      <c r="FP128" s="34" t="str">
        <f>IF(FO128&lt;&gt;"",HLOOKUP(COUNT($DW128:FO128)+1,$G$4:$CX$8,FP$14,0)*$D128,IF($C128=FP$17,$G$6*$D128,""))</f>
        <v/>
      </c>
      <c r="FQ128" s="34" t="str">
        <f>IF(FP128&lt;&gt;"",HLOOKUP(COUNT($DW128:FP128)+1,$G$4:$CX$8,FQ$14,0)*$D128,IF($C128=FQ$17,$G$6*$D128,""))</f>
        <v/>
      </c>
      <c r="FR128" s="34" t="str">
        <f>IF(FQ128&lt;&gt;"",HLOOKUP(COUNT($DW128:FQ128)+1,$G$4:$CX$8,FR$14,0)*$D128,IF($C128=FR$17,$G$6*$D128,""))</f>
        <v/>
      </c>
      <c r="FS128" s="34" t="str">
        <f>IF(FR128&lt;&gt;"",HLOOKUP(COUNT($DW128:FR128)+1,$G$4:$CX$8,FS$14,0)*$D128,IF($C128=FS$17,$G$6*$D128,""))</f>
        <v/>
      </c>
      <c r="FT128" s="34" t="str">
        <f>IF(FS128&lt;&gt;"",HLOOKUP(COUNT($DW128:FS128)+1,$G$4:$CX$8,FT$14,0)*$D128,IF($C128=FT$17,$G$6*$D128,""))</f>
        <v/>
      </c>
      <c r="FU128" s="34" t="str">
        <f>IF(FT128&lt;&gt;"",HLOOKUP(COUNT($DW128:FT128)+1,$G$4:$CX$8,FU$14,0)*$D128,IF($C128=FU$17,$G$6*$D128,""))</f>
        <v/>
      </c>
      <c r="FV128" s="34" t="str">
        <f>IF(FU128&lt;&gt;"",HLOOKUP(COUNT($DW128:FU128)+1,$G$4:$CX$8,FV$14,0)*$D128,IF($C128=FV$17,$G$6*$D128,""))</f>
        <v/>
      </c>
      <c r="FW128" s="34" t="str">
        <f>IF(FV128&lt;&gt;"",HLOOKUP(COUNT($DW128:FV128)+1,$G$4:$CX$8,FW$14,0)*$D128,IF($C128=FW$17,$G$6*$D128,""))</f>
        <v/>
      </c>
      <c r="FX128" s="34" t="str">
        <f>IF(FW128&lt;&gt;"",HLOOKUP(COUNT($DW128:FW128)+1,$G$4:$CX$8,FX$14,0)*$D128,IF($C128=FX$17,$G$6*$D128,""))</f>
        <v/>
      </c>
      <c r="FY128" s="34" t="str">
        <f>IF(FX128&lt;&gt;"",HLOOKUP(COUNT($DW128:FX128)+1,$G$4:$CX$8,FY$14,0)*$D128,IF($C128=FY$17,$G$6*$D128,""))</f>
        <v/>
      </c>
      <c r="FZ128" s="34" t="str">
        <f>IF(FY128&lt;&gt;"",HLOOKUP(COUNT($DW128:FY128)+1,$G$4:$CX$8,FZ$14,0)*$D128,IF($C128=FZ$17,$G$6*$D128,""))</f>
        <v/>
      </c>
      <c r="GA128" s="34" t="str">
        <f>IF(FZ128&lt;&gt;"",HLOOKUP(COUNT($DW128:FZ128)+1,$G$4:$CX$8,GA$14,0)*$D128,IF($C128=GA$17,$G$6*$D128,""))</f>
        <v/>
      </c>
      <c r="GB128" s="34" t="str">
        <f>IF(GA128&lt;&gt;"",HLOOKUP(COUNT($DW128:GA128)+1,$G$4:$CX$8,GB$14,0)*$D128,IF($C128=GB$17,$G$6*$D128,""))</f>
        <v/>
      </c>
      <c r="GC128" s="34" t="str">
        <f>IF(GB128&lt;&gt;"",HLOOKUP(COUNT($DW128:GB128)+1,$G$4:$CX$8,GC$14,0)*$D128,IF($C128=GC$17,$G$6*$D128,""))</f>
        <v/>
      </c>
      <c r="GD128" s="34" t="str">
        <f>IF(GC128&lt;&gt;"",HLOOKUP(COUNT($DW128:GC128)+1,$G$4:$CX$8,GD$14,0)*$D128,IF($C128=GD$17,$G$6*$D128,""))</f>
        <v/>
      </c>
      <c r="GE128" s="34" t="str">
        <f>IF(GD128&lt;&gt;"",HLOOKUP(COUNT($DW128:GD128)+1,$G$4:$CX$8,GE$14,0)*$D128,IF($C128=GE$17,$G$6*$D128,""))</f>
        <v/>
      </c>
      <c r="GF128" s="34" t="str">
        <f>IF(GE128&lt;&gt;"",HLOOKUP(COUNT($DW128:GE128)+1,$G$4:$CX$8,GF$14,0)*$D128,IF($C128=GF$17,$G$6*$D128,""))</f>
        <v/>
      </c>
      <c r="GG128" s="34" t="str">
        <f>IF(GF128&lt;&gt;"",HLOOKUP(COUNT($DW128:GF128)+1,$G$4:$CX$8,GG$14,0)*$D128,IF($C128=GG$17,$G$6*$D128,""))</f>
        <v/>
      </c>
      <c r="GH128" s="34" t="str">
        <f>IF(GG128&lt;&gt;"",HLOOKUP(COUNT($DW128:GG128)+1,$G$4:$CX$8,GH$14,0)*$D128,IF($C128=GH$17,$G$6*$D128,""))</f>
        <v/>
      </c>
      <c r="GI128" s="34" t="str">
        <f>IF(GH128&lt;&gt;"",HLOOKUP(COUNT($DW128:GH128)+1,$G$4:$CX$8,GI$14,0)*$D128,IF($C128=GI$17,$G$6*$D128,""))</f>
        <v/>
      </c>
      <c r="GJ128" s="34" t="str">
        <f>IF(GI128&lt;&gt;"",HLOOKUP(COUNT($DW128:GI128)+1,$G$4:$CX$8,GJ$14,0)*$D128,IF($C128=GJ$17,$G$6*$D128,""))</f>
        <v/>
      </c>
      <c r="GK128" s="34" t="str">
        <f>IF(GJ128&lt;&gt;"",HLOOKUP(COUNT($DW128:GJ128)+1,$G$4:$CX$8,GK$14,0)*$D128,IF($C128=GK$17,$G$6*$D128,""))</f>
        <v/>
      </c>
      <c r="GL128" s="34" t="str">
        <f>IF(GK128&lt;&gt;"",HLOOKUP(COUNT($DW128:GK128)+1,$G$4:$CX$8,GL$14,0)*$D128,IF($C128=GL$17,$G$6*$D128,""))</f>
        <v/>
      </c>
      <c r="GM128" s="34" t="str">
        <f>IF(GL128&lt;&gt;"",HLOOKUP(COUNT($DW128:GL128)+1,$G$4:$CX$8,GM$14,0)*$D128,IF($C128=GM$17,$G$6*$D128,""))</f>
        <v/>
      </c>
      <c r="GN128" s="34" t="str">
        <f>IF(GM128&lt;&gt;"",HLOOKUP(COUNT($DW128:GM128)+1,$G$4:$CX$8,GN$14,0)*$D128,IF($C128=GN$17,$G$6*$D128,""))</f>
        <v/>
      </c>
      <c r="GO128" s="34" t="str">
        <f>IF(GN128&lt;&gt;"",HLOOKUP(COUNT($DW128:GN128)+1,$G$4:$CX$8,GO$14,0)*$D128,IF($C128=GO$17,$G$6*$D128,""))</f>
        <v/>
      </c>
      <c r="GP128" s="34" t="str">
        <f>IF(GO128&lt;&gt;"",HLOOKUP(COUNT($DW128:GO128)+1,$G$4:$CX$8,GP$14,0)*$D128,IF($C128=GP$17,$G$6*$D128,""))</f>
        <v/>
      </c>
      <c r="GQ128" s="34" t="str">
        <f>IF(GP128&lt;&gt;"",HLOOKUP(COUNT($DW128:GP128)+1,$G$4:$CX$8,GQ$14,0)*$D128,IF($C128=GQ$17,$G$6*$D128,""))</f>
        <v/>
      </c>
      <c r="GR128" s="34" t="str">
        <f>IF(GQ128&lt;&gt;"",HLOOKUP(COUNT($DW128:GQ128)+1,$G$4:$CX$8,GR$14,0)*$D128,IF($C128=GR$17,$G$6*$D128,""))</f>
        <v/>
      </c>
      <c r="GS128" s="34" t="str">
        <f>IF(GR128&lt;&gt;"",HLOOKUP(COUNT($DW128:GR128)+1,$G$4:$CX$8,GS$14,0)*$D128,IF($C128=GS$17,$G$6*$D128,""))</f>
        <v/>
      </c>
      <c r="GT128" s="34" t="str">
        <f>IF(GS128&lt;&gt;"",HLOOKUP(COUNT($DW128:GS128)+1,$G$4:$CX$8,GT$14,0)*$D128,IF($C128=GT$17,$G$6*$D128,""))</f>
        <v/>
      </c>
      <c r="GU128" s="34" t="str">
        <f>IF(GT128&lt;&gt;"",HLOOKUP(COUNT($DW128:GT128)+1,$G$4:$CX$8,GU$14,0)*$D128,IF($C128=GU$17,$G$6*$D128,""))</f>
        <v/>
      </c>
      <c r="GV128" s="34" t="str">
        <f>IF(GU128&lt;&gt;"",HLOOKUP(COUNT($DW128:GU128)+1,$G$4:$CX$8,GV$14,0)*$D128,IF($C128=GV$17,$G$6*$D128,""))</f>
        <v/>
      </c>
      <c r="GW128" s="34" t="str">
        <f>IF(GV128&lt;&gt;"",HLOOKUP(COUNT($DW128:GV128)+1,$G$4:$CX$8,GW$14,0)*$D128,IF($C128=GW$17,$G$6*$D128,""))</f>
        <v/>
      </c>
      <c r="GX128" s="34" t="str">
        <f>IF(GW128&lt;&gt;"",HLOOKUP(COUNT($DW128:GW128)+1,$G$4:$CX$8,GX$14,0)*$D128,IF($C128=GX$17,$G$6*$D128,""))</f>
        <v/>
      </c>
      <c r="GY128" s="34" t="str">
        <f>IF(GX128&lt;&gt;"",HLOOKUP(COUNT($DW128:GX128)+1,$G$4:$CX$8,GY$14,0)*$D128,IF($C128=GY$17,$G$6*$D128,""))</f>
        <v/>
      </c>
      <c r="GZ128" s="34" t="str">
        <f>IF(GY128&lt;&gt;"",HLOOKUP(COUNT($DW128:GY128)+1,$G$4:$CX$8,GZ$14,0)*$D128,IF($C128=GZ$17,$G$6*$D128,""))</f>
        <v/>
      </c>
      <c r="HA128" s="34" t="str">
        <f>IF(GZ128&lt;&gt;"",HLOOKUP(COUNT($DW128:GZ128)+1,$G$4:$CX$8,HA$14,0)*$D128,IF($C128=HA$17,$G$6*$D128,""))</f>
        <v/>
      </c>
      <c r="HB128" s="34" t="str">
        <f>IF(HA128&lt;&gt;"",HLOOKUP(COUNT($DW128:HA128)+1,$G$4:$CX$8,HB$14,0)*$D128,IF($C128=HB$17,$G$6*$D128,""))</f>
        <v/>
      </c>
      <c r="HC128" s="34" t="str">
        <f>IF(HB128&lt;&gt;"",HLOOKUP(COUNT($DW128:HB128)+1,$G$4:$CX$8,HC$14,0)*$D128,IF($C128=HC$17,$G$6*$D128,""))</f>
        <v/>
      </c>
      <c r="HD128" s="34" t="str">
        <f>IF(HC128&lt;&gt;"",HLOOKUP(COUNT($DW128:HC128)+1,$G$4:$CX$8,HD$14,0)*$D128,IF($C128=HD$17,$G$6*$D128,""))</f>
        <v/>
      </c>
      <c r="HE128" s="34" t="str">
        <f>IF(HD128&lt;&gt;"",HLOOKUP(COUNT($DW128:HD128)+1,$G$4:$CX$8,HE$14,0)*$D128,IF($C128=HE$17,$G$6*$D128,""))</f>
        <v/>
      </c>
      <c r="HF128" s="34" t="str">
        <f>IF(HE128&lt;&gt;"",HLOOKUP(COUNT($DW128:HE128)+1,$G$4:$CX$8,HF$14,0)*$D128,IF($C128=HF$17,$G$6*$D128,""))</f>
        <v/>
      </c>
      <c r="HG128" s="34" t="str">
        <f>IF(HF128&lt;&gt;"",HLOOKUP(COUNT($DW128:HF128)+1,$G$4:$CX$8,HG$14,0)*$D128,IF($C128=HG$17,$G$6*$D128,""))</f>
        <v/>
      </c>
      <c r="HH128" s="34" t="str">
        <f>IF(HG128&lt;&gt;"",HLOOKUP(COUNT($DW128:HG128)+1,$G$4:$CX$8,HH$14,0)*$D128,IF($C128=HH$17,$G$6*$D128,""))</f>
        <v/>
      </c>
      <c r="HI128" s="34" t="str">
        <f>IF(HH128&lt;&gt;"",HLOOKUP(COUNT($DW128:HH128)+1,$G$4:$CX$8,HI$14,0)*$D128,IF($C128=HI$17,$G$6*$D128,""))</f>
        <v/>
      </c>
      <c r="HJ128" s="34" t="str">
        <f>IF(HI128&lt;&gt;"",HLOOKUP(COUNT($DW128:HI128)+1,$G$4:$CX$8,HJ$14,0)*$D128,IF($C128=HJ$17,$G$6*$D128,""))</f>
        <v/>
      </c>
      <c r="HK128" s="34" t="str">
        <f>IF(HJ128&lt;&gt;"",HLOOKUP(COUNT($DW128:HJ128)+1,$G$4:$CX$8,HK$14,0)*$D128,IF($C128=HK$17,$G$6*$D128,""))</f>
        <v/>
      </c>
      <c r="HL128" s="34" t="str">
        <f>IF(HK128&lt;&gt;"",HLOOKUP(COUNT($DW128:HK128)+1,$G$4:$CX$8,HL$14,0)*$D128,IF($C128=HL$17,$G$6*$D128,""))</f>
        <v/>
      </c>
      <c r="HM128" s="34" t="str">
        <f>IF(HL128&lt;&gt;"",HLOOKUP(COUNT($DW128:HL128)+1,$G$4:$CX$8,HM$14,0)*$D128,IF($C128=HM$17,$G$6*$D128,""))</f>
        <v/>
      </c>
      <c r="HN128" s="34" t="str">
        <f>IF(HM128&lt;&gt;"",HLOOKUP(COUNT($DW128:HM128)+1,$G$4:$CX$8,HN$14,0)*$D128,IF($C128=HN$17,$G$6*$D128,""))</f>
        <v/>
      </c>
      <c r="HO128" s="34" t="str">
        <f>IF(HN128&lt;&gt;"",HLOOKUP(COUNT($DW128:HN128)+1,$G$4:$CX$8,HO$14,0)*$D128,IF($C128=HO$17,$G$6*$D128,""))</f>
        <v/>
      </c>
      <c r="HP128" s="34" t="str">
        <f>IF(HO128&lt;&gt;"",HLOOKUP(COUNT($DW128:HO128)+1,$G$4:$CX$8,HP$14,0)*$D128,IF($C128=HP$17,$G$6*$D128,""))</f>
        <v/>
      </c>
      <c r="HQ128" s="34" t="str">
        <f>IF(HP128&lt;&gt;"",HLOOKUP(COUNT($DW128:HP128)+1,$G$4:$CX$8,HQ$14,0)*$D128,IF($C128=HQ$17,$G$6*$D128,""))</f>
        <v/>
      </c>
      <c r="HR128" s="34" t="str">
        <f>IF(HQ128&lt;&gt;"",HLOOKUP(COUNT($DW128:HQ128)+1,$G$4:$CX$8,HR$14,0)*$D128,IF($C128=HR$17,$G$6*$D128,""))</f>
        <v/>
      </c>
      <c r="HS128" s="34" t="str">
        <f>IF(HR128&lt;&gt;"",HLOOKUP(COUNT($DW128:HR128)+1,$G$4:$CX$8,HS$14,0)*$D128,IF($C128=HS$17,$G$6*$D128,""))</f>
        <v/>
      </c>
      <c r="HT128" s="34" t="str">
        <f>IF(HS128&lt;&gt;"",HLOOKUP(COUNT($DW128:HS128)+1,$G$4:$CX$8,HT$14,0)*$D128,IF($C128=HT$17,$G$6*$D128,""))</f>
        <v/>
      </c>
      <c r="HU128" s="34" t="str">
        <f>IF(HT128&lt;&gt;"",HLOOKUP(COUNT($DW128:HT128)+1,$G$4:$CX$8,HU$14,0)*$D128,IF($C128=HU$17,$G$6*$D128,""))</f>
        <v/>
      </c>
      <c r="HV128" s="34" t="str">
        <f>IF(HU128&lt;&gt;"",HLOOKUP(COUNT($DW128:HU128)+1,$G$4:$CX$8,HV$14,0)*$D128,IF($C128=HV$17,$G$6*$D128,""))</f>
        <v/>
      </c>
      <c r="HW128" s="34" t="str">
        <f>IF(HV128&lt;&gt;"",HLOOKUP(COUNT($DW128:HV128)+1,$G$4:$CX$8,HW$14,0)*$D128,IF($C128=HW$17,$G$6*$D128,""))</f>
        <v/>
      </c>
      <c r="HX128" s="34" t="str">
        <f>IF(HW128&lt;&gt;"",HLOOKUP(COUNT($DW128:HW128)+1,$G$4:$CX$8,HX$14,0)*$D128,IF($C128=HX$17,$G$6*$D128,""))</f>
        <v/>
      </c>
      <c r="HY128" s="34" t="str">
        <f>IF(HX128&lt;&gt;"",HLOOKUP(COUNT($DW128:HX128)+1,$G$4:$CX$8,HY$14,0)*$D128,IF($C128=HY$17,$G$6*$D128,""))</f>
        <v/>
      </c>
      <c r="HZ128" s="34" t="str">
        <f>IF(HY128&lt;&gt;"",HLOOKUP(COUNT($DW128:HY128)+1,$G$4:$CX$8,HZ$14,0)*$D128,IF($C128=HZ$17,$G$6*$D128,""))</f>
        <v/>
      </c>
      <c r="IA128" s="34" t="str">
        <f>IF(HZ128&lt;&gt;"",HLOOKUP(COUNT($DW128:HZ128)+1,$G$4:$CX$8,IA$14,0)*$D128,IF($C128=IA$17,$G$6*$D128,""))</f>
        <v/>
      </c>
      <c r="IB128" s="34" t="str">
        <f>IF(IA128&lt;&gt;"",HLOOKUP(COUNT($DW128:IA128)+1,$G$4:$CX$8,IB$14,0)*$D128,IF($C128=IB$17,$G$6*$D128,""))</f>
        <v/>
      </c>
      <c r="IC128" s="34">
        <f>IF(IB128&lt;&gt;"",HLOOKUP(COUNT($DW128:IB128)+1,$G$4:$CX$8,IC$14,0)*$D128,IF($C128=IC$17,$G$6*$D128,""))</f>
        <v>0</v>
      </c>
      <c r="ID128" s="34">
        <f>IF(IC128&lt;&gt;"",HLOOKUP(COUNT($DW128:IC128)+1,$G$4:$CX$8,ID$14,0)*$D128,IF($C128=ID$17,$G$6*$D128,""))</f>
        <v>7500</v>
      </c>
      <c r="IE128" s="34">
        <f>IF(ID128&lt;&gt;"",HLOOKUP(COUNT($DW128:ID128)+1,$G$4:$CX$8,IE$14,0)*$D128,IF($C128=IE$17,$G$6*$D128,""))</f>
        <v>7500</v>
      </c>
      <c r="IF128" s="34">
        <f>IF(IE128&lt;&gt;"",HLOOKUP(COUNT($DW128:IE128)+1,$G$4:$CX$8,IF$14,0)*$D128,IF($C128=IF$17,$G$6*$D128,""))</f>
        <v>7500</v>
      </c>
      <c r="IG128" s="34">
        <f>IF(IF128&lt;&gt;"",HLOOKUP(COUNT($DW128:IF128)+1,$G$4:$CX$8,IG$14,0)*$D128,IF($C128=IG$17,$G$6*$D128,""))</f>
        <v>9048.4582084179765</v>
      </c>
      <c r="IH128" s="34">
        <f>IF(IG128&lt;&gt;"",HLOOKUP(COUNT($DW128:IG128)+1,$G$4:$CX$8,IH$14,0)*$D128,IF($C128=IH$17,$G$6*$D128,""))</f>
        <v>11310.572760522478</v>
      </c>
      <c r="II128" s="34">
        <f>IF(IH128&lt;&gt;"",HLOOKUP(COUNT($DW128:IH128)+1,$G$4:$CX$8,II$14,0)*$D128,IF($C128=II$17,$G$6*$D128,""))</f>
        <v>13572.687312626966</v>
      </c>
      <c r="IJ128" s="34">
        <f>IF(II128&lt;&gt;"",HLOOKUP(COUNT($DW128:II128)+1,$G$4:$CX$8,IJ$14,0)*$D128,IF($C128=IJ$17,$G$6*$D128,""))</f>
        <v>15744.31728264728</v>
      </c>
      <c r="IK128" s="34">
        <f>IF(IJ128&lt;&gt;"",HLOOKUP(COUNT($DW128:IJ128)+1,$G$4:$CX$8,IK$14,0)*$D128,IF($C128=IK$17,$G$6*$D128,""))</f>
        <v>17948.521702217906</v>
      </c>
      <c r="IL128" s="34">
        <f>IF(IK128&lt;&gt;"",HLOOKUP(COUNT($DW128:IK128)+1,$G$4:$CX$8,IL$14,0)*$D128,IF($C128=IL$17,$G$6*$D128,""))</f>
        <v>20281.829523506218</v>
      </c>
      <c r="IM128" s="34">
        <f>IF(IL128&lt;&gt;"",HLOOKUP(COUNT($DW128:IL128)+1,$G$4:$CX$8,IM$14,0)*$D128,IF($C128=IM$17,$G$6*$D128,""))</f>
        <v>22512.830771091903</v>
      </c>
      <c r="IO128" s="34" t="str">
        <f>IF(IN128&lt;&gt;"",HLOOKUP(COUNT($IN128:IN128)+1,$G$4:$EH$8,IO$14,0)*$D128,IF($C128=IO$17,$G$7*$D128,""))</f>
        <v/>
      </c>
      <c r="IP128" s="34" t="str">
        <f>IF(IO128&lt;&gt;"",HLOOKUP(COUNT($IN128:IO128)+1,$G$4:$EH$8,IP$14,0)*$D128,IF($C128=IP$17,$G$7*$D128,""))</f>
        <v/>
      </c>
      <c r="IQ128" s="34" t="str">
        <f>IF(IP128&lt;&gt;"",HLOOKUP(COUNT($IN128:IP128)+1,$G$4:$EH$8,IQ$14,0)*$D128,IF($C128=IQ$17,$G$7*$D128,""))</f>
        <v/>
      </c>
      <c r="IR128" s="34" t="str">
        <f>IF(IQ128&lt;&gt;"",HLOOKUP(COUNT($IN128:IQ128)+1,$G$4:$EH$8,IR$14,0)*$D128,IF($C128=IR$17,$G$7*$D128,""))</f>
        <v/>
      </c>
      <c r="IS128" s="34" t="str">
        <f>IF(IR128&lt;&gt;"",HLOOKUP(COUNT($IN128:IR128)+1,$G$4:$EH$8,IS$14,0)*$D128,IF($C128=IS$17,$G$7*$D128,""))</f>
        <v/>
      </c>
      <c r="IT128" s="34" t="str">
        <f>IF(IS128&lt;&gt;"",HLOOKUP(COUNT($IN128:IS128)+1,$G$4:$EH$8,IT$14,0)*$D128,IF($C128=IT$17,$G$7*$D128,""))</f>
        <v/>
      </c>
      <c r="IU128" s="34" t="str">
        <f>IF(IT128&lt;&gt;"",HLOOKUP(COUNT($IN128:IT128)+1,$G$4:$EH$8,IU$14,0)*$D128,IF($C128=IU$17,$G$7*$D128,""))</f>
        <v/>
      </c>
      <c r="IV128" s="34" t="str">
        <f>IF(IU128&lt;&gt;"",HLOOKUP(COUNT($IN128:IU128)+1,$G$4:$EH$8,IV$14,0)*$D128,IF($C128=IV$17,$G$7*$D128,""))</f>
        <v/>
      </c>
      <c r="IW128" s="34" t="str">
        <f>IF(IV128&lt;&gt;"",HLOOKUP(COUNT($IN128:IV128)+1,$G$4:$EH$8,IW$14,0)*$D128,IF($C128=IW$17,$G$7*$D128,""))</f>
        <v/>
      </c>
      <c r="IX128" s="34" t="str">
        <f>IF(IW128&lt;&gt;"",HLOOKUP(COUNT($IN128:IW128)+1,$G$4:$EH$8,IX$14,0)*$D128,IF($C128=IX$17,$G$7*$D128,""))</f>
        <v/>
      </c>
      <c r="IY128" s="34" t="str">
        <f>IF(IX128&lt;&gt;"",HLOOKUP(COUNT($IN128:IX128)+1,$G$4:$EH$8,IY$14,0)*$D128,IF($C128=IY$17,$G$7*$D128,""))</f>
        <v/>
      </c>
      <c r="IZ128" s="34" t="str">
        <f>IF(IY128&lt;&gt;"",HLOOKUP(COUNT($IN128:IY128)+1,$G$4:$EH$8,IZ$14,0)*$D128,IF($C128=IZ$17,$G$7*$D128,""))</f>
        <v/>
      </c>
      <c r="JA128" s="34" t="str">
        <f>IF(IZ128&lt;&gt;"",HLOOKUP(COUNT($IN128:IZ128)+1,$G$4:$EH$8,JA$14,0)*$D128,IF($C128=JA$17,$G$7*$D128,""))</f>
        <v/>
      </c>
      <c r="JB128" s="34" t="str">
        <f>IF(JA128&lt;&gt;"",HLOOKUP(COUNT($IN128:JA128)+1,$G$4:$EH$8,JB$14,0)*$D128,IF($C128=JB$17,$G$7*$D128,""))</f>
        <v/>
      </c>
      <c r="JC128" s="34" t="str">
        <f>IF(JB128&lt;&gt;"",HLOOKUP(COUNT($IN128:JB128)+1,$G$4:$EH$8,JC$14,0)*$D128,IF($C128=JC$17,$G$7*$D128,""))</f>
        <v/>
      </c>
      <c r="JD128" s="34" t="str">
        <f>IF(JC128&lt;&gt;"",HLOOKUP(COUNT($IN128:JC128)+1,$G$4:$EH$8,JD$14,0)*$D128,IF($C128=JD$17,$G$7*$D128,""))</f>
        <v/>
      </c>
      <c r="JE128" s="34" t="str">
        <f>IF(JD128&lt;&gt;"",HLOOKUP(COUNT($IN128:JD128)+1,$G$4:$EH$8,JE$14,0)*$D128,IF($C128=JE$17,$G$7*$D128,""))</f>
        <v/>
      </c>
      <c r="JF128" s="34" t="str">
        <f>IF(JE128&lt;&gt;"",HLOOKUP(COUNT($IN128:JE128)+1,$G$4:$EH$8,JF$14,0)*$D128,IF($C128=JF$17,$G$7*$D128,""))</f>
        <v/>
      </c>
      <c r="JG128" s="34" t="str">
        <f>IF(JF128&lt;&gt;"",HLOOKUP(COUNT($IN128:JF128)+1,$G$4:$EH$8,JG$14,0)*$D128,IF($C128=JG$17,$G$7*$D128,""))</f>
        <v/>
      </c>
      <c r="JH128" s="34" t="str">
        <f>IF(JG128&lt;&gt;"",HLOOKUP(COUNT($IN128:JG128)+1,$G$4:$EH$8,JH$14,0)*$D128,IF($C128=JH$17,$G$7*$D128,""))</f>
        <v/>
      </c>
      <c r="JI128" s="34" t="str">
        <f>IF(JH128&lt;&gt;"",HLOOKUP(COUNT($IN128:JH128)+1,$G$4:$EH$8,JI$14,0)*$D128,IF($C128=JI$17,$G$7*$D128,""))</f>
        <v/>
      </c>
      <c r="JJ128" s="34" t="str">
        <f>IF(JI128&lt;&gt;"",HLOOKUP(COUNT($IN128:JI128)+1,$G$4:$EH$8,JJ$14,0)*$D128,IF($C128=JJ$17,$G$7*$D128,""))</f>
        <v/>
      </c>
      <c r="JK128" s="34" t="str">
        <f>IF(JJ128&lt;&gt;"",HLOOKUP(COUNT($IN128:JJ128)+1,$G$4:$EH$8,JK$14,0)*$D128,IF($C128=JK$17,$G$7*$D128,""))</f>
        <v/>
      </c>
      <c r="JL128" s="34" t="str">
        <f>IF(JK128&lt;&gt;"",HLOOKUP(COUNT($IN128:JK128)+1,$G$4:$EH$8,JL$14,0)*$D128,IF($C128=JL$17,$G$7*$D128,""))</f>
        <v/>
      </c>
      <c r="JM128" s="34" t="str">
        <f>IF(JL128&lt;&gt;"",HLOOKUP(COUNT($IN128:JL128)+1,$G$4:$EH$8,JM$14,0)*$D128,IF($C128=JM$17,$G$7*$D128,""))</f>
        <v/>
      </c>
      <c r="JN128" s="34" t="str">
        <f>IF(JM128&lt;&gt;"",HLOOKUP(COUNT($IN128:JM128)+1,$G$4:$EH$8,JN$14,0)*$D128,IF($C128=JN$17,$G$7*$D128,""))</f>
        <v/>
      </c>
      <c r="JO128" s="34" t="str">
        <f>IF(JN128&lt;&gt;"",HLOOKUP(COUNT($IN128:JN128)+1,$G$4:$EH$8,JO$14,0)*$D128,IF($C128=JO$17,$G$7*$D128,""))</f>
        <v/>
      </c>
      <c r="JP128" s="34" t="str">
        <f>IF(JO128&lt;&gt;"",HLOOKUP(COUNT($IN128:JO128)+1,$G$4:$EH$8,JP$14,0)*$D128,IF($C128=JP$17,$G$7*$D128,""))</f>
        <v/>
      </c>
      <c r="JQ128" s="34" t="str">
        <f>IF(JP128&lt;&gt;"",HLOOKUP(COUNT($IN128:JP128)+1,$G$4:$EH$8,JQ$14,0)*$D128,IF($C128=JQ$17,$G$7*$D128,""))</f>
        <v/>
      </c>
      <c r="JR128" s="34" t="str">
        <f>IF(JQ128&lt;&gt;"",HLOOKUP(COUNT($IN128:JQ128)+1,$G$4:$EH$8,JR$14,0)*$D128,IF($C128=JR$17,$G$7*$D128,""))</f>
        <v/>
      </c>
      <c r="JS128" s="34" t="str">
        <f>IF(JR128&lt;&gt;"",HLOOKUP(COUNT($IN128:JR128)+1,$G$4:$EH$8,JS$14,0)*$D128,IF($C128=JS$17,$G$7*$D128,""))</f>
        <v/>
      </c>
      <c r="JT128" s="34" t="str">
        <f>IF(JS128&lt;&gt;"",HLOOKUP(COUNT($IN128:JS128)+1,$G$4:$EH$8,JT$14,0)*$D128,IF($C128=JT$17,$G$7*$D128,""))</f>
        <v/>
      </c>
      <c r="JU128" s="34" t="str">
        <f>IF(JT128&lt;&gt;"",HLOOKUP(COUNT($IN128:JT128)+1,$G$4:$EH$8,JU$14,0)*$D128,IF($C128=JU$17,$G$7*$D128,""))</f>
        <v/>
      </c>
      <c r="JV128" s="34" t="str">
        <f>IF(JU128&lt;&gt;"",HLOOKUP(COUNT($IN128:JU128)+1,$G$4:$EH$8,JV$14,0)*$D128,IF($C128=JV$17,$G$7*$D128,""))</f>
        <v/>
      </c>
      <c r="JW128" s="34" t="str">
        <f>IF(JV128&lt;&gt;"",HLOOKUP(COUNT($IN128:JV128)+1,$G$4:$EH$8,JW$14,0)*$D128,IF($C128=JW$17,$G$7*$D128,""))</f>
        <v/>
      </c>
      <c r="JX128" s="34" t="str">
        <f>IF(JW128&lt;&gt;"",HLOOKUP(COUNT($IN128:JW128)+1,$G$4:$EH$8,JX$14,0)*$D128,IF($C128=JX$17,$G$7*$D128,""))</f>
        <v/>
      </c>
      <c r="JY128" s="34" t="str">
        <f>IF(JX128&lt;&gt;"",HLOOKUP(COUNT($IN128:JX128)+1,$G$4:$EH$8,JY$14,0)*$D128,IF($C128=JY$17,$G$7*$D128,""))</f>
        <v/>
      </c>
      <c r="JZ128" s="34" t="str">
        <f>IF(JY128&lt;&gt;"",HLOOKUP(COUNT($IN128:JY128)+1,$G$4:$EH$8,JZ$14,0)*$D128,IF($C128=JZ$17,$G$7*$D128,""))</f>
        <v/>
      </c>
      <c r="KA128" s="34" t="str">
        <f>IF(JZ128&lt;&gt;"",HLOOKUP(COUNT($IN128:JZ128)+1,$G$4:$EH$8,KA$14,0)*$D128,IF($C128=KA$17,$G$7*$D128,""))</f>
        <v/>
      </c>
      <c r="KB128" s="34" t="str">
        <f>IF(KA128&lt;&gt;"",HLOOKUP(COUNT($IN128:KA128)+1,$G$4:$EH$8,KB$14,0)*$D128,IF($C128=KB$17,$G$7*$D128,""))</f>
        <v/>
      </c>
      <c r="KC128" s="34" t="str">
        <f>IF(KB128&lt;&gt;"",HLOOKUP(COUNT($IN128:KB128)+1,$G$4:$EH$8,KC$14,0)*$D128,IF($C128=KC$17,$G$7*$D128,""))</f>
        <v/>
      </c>
      <c r="KD128" s="34" t="str">
        <f>IF(KC128&lt;&gt;"",HLOOKUP(COUNT($IN128:KC128)+1,$G$4:$EH$8,KD$14,0)*$D128,IF($C128=KD$17,$G$7*$D128,""))</f>
        <v/>
      </c>
      <c r="KE128" s="34" t="str">
        <f>IF(KD128&lt;&gt;"",HLOOKUP(COUNT($IN128:KD128)+1,$G$4:$EH$8,KE$14,0)*$D128,IF($C128=KE$17,$G$7*$D128,""))</f>
        <v/>
      </c>
      <c r="KF128" s="34" t="str">
        <f>IF(KE128&lt;&gt;"",HLOOKUP(COUNT($IN128:KE128)+1,$G$4:$EH$8,KF$14,0)*$D128,IF($C128=KF$17,$G$7*$D128,""))</f>
        <v/>
      </c>
      <c r="KG128" s="34" t="str">
        <f>IF(KF128&lt;&gt;"",HLOOKUP(COUNT($IN128:KF128)+1,$G$4:$EH$8,KG$14,0)*$D128,IF($C128=KG$17,$G$7*$D128,""))</f>
        <v/>
      </c>
      <c r="KH128" s="34" t="str">
        <f>IF(KG128&lt;&gt;"",HLOOKUP(COUNT($IN128:KG128)+1,$G$4:$EH$8,KH$14,0)*$D128,IF($C128=KH$17,$G$7*$D128,""))</f>
        <v/>
      </c>
      <c r="KI128" s="34" t="str">
        <f>IF(KH128&lt;&gt;"",HLOOKUP(COUNT($IN128:KH128)+1,$G$4:$EH$8,KI$14,0)*$D128,IF($C128=KI$17,$G$7*$D128,""))</f>
        <v/>
      </c>
      <c r="KJ128" s="34" t="str">
        <f>IF(KI128&lt;&gt;"",HLOOKUP(COUNT($IN128:KI128)+1,$G$4:$EH$8,KJ$14,0)*$D128,IF($C128=KJ$17,$G$7*$D128,""))</f>
        <v/>
      </c>
      <c r="KK128" s="34" t="str">
        <f>IF(KJ128&lt;&gt;"",HLOOKUP(COUNT($IN128:KJ128)+1,$G$4:$EH$8,KK$14,0)*$D128,IF($C128=KK$17,$G$7*$D128,""))</f>
        <v/>
      </c>
      <c r="KL128" s="34" t="str">
        <f>IF(KK128&lt;&gt;"",HLOOKUP(COUNT($IN128:KK128)+1,$G$4:$EH$8,KL$14,0)*$D128,IF($C128=KL$17,$G$7*$D128,""))</f>
        <v/>
      </c>
      <c r="KM128" s="34" t="str">
        <f>IF(KL128&lt;&gt;"",HLOOKUP(COUNT($IN128:KL128)+1,$G$4:$EH$8,KM$14,0)*$D128,IF($C128=KM$17,$G$7*$D128,""))</f>
        <v/>
      </c>
      <c r="KN128" s="34" t="str">
        <f>IF(KM128&lt;&gt;"",HLOOKUP(COUNT($IN128:KM128)+1,$G$4:$EH$8,KN$14,0)*$D128,IF($C128=KN$17,$G$7*$D128,""))</f>
        <v/>
      </c>
      <c r="KO128" s="34" t="str">
        <f>IF(KN128&lt;&gt;"",HLOOKUP(COUNT($IN128:KN128)+1,$G$4:$EH$8,KO$14,0)*$D128,IF($C128=KO$17,$G$7*$D128,""))</f>
        <v/>
      </c>
      <c r="KP128" s="34" t="str">
        <f>IF(KO128&lt;&gt;"",HLOOKUP(COUNT($IN128:KO128)+1,$G$4:$EH$8,KP$14,0)*$D128,IF($C128=KP$17,$G$7*$D128,""))</f>
        <v/>
      </c>
      <c r="KQ128" s="34" t="str">
        <f>IF(KP128&lt;&gt;"",HLOOKUP(COUNT($IN128:KP128)+1,$G$4:$EH$8,KQ$14,0)*$D128,IF($C128=KQ$17,$G$7*$D128,""))</f>
        <v/>
      </c>
      <c r="KR128" s="34" t="str">
        <f>IF(KQ128&lt;&gt;"",HLOOKUP(COUNT($IN128:KQ128)+1,$G$4:$EH$8,KR$14,0)*$D128,IF($C128=KR$17,$G$7*$D128,""))</f>
        <v/>
      </c>
      <c r="KS128" s="34" t="str">
        <f>IF(KR128&lt;&gt;"",HLOOKUP(COUNT($IN128:KR128)+1,$G$4:$EH$8,KS$14,0)*$D128,IF($C128=KS$17,$G$7*$D128,""))</f>
        <v/>
      </c>
      <c r="KT128" s="34" t="str">
        <f>IF(KS128&lt;&gt;"",HLOOKUP(COUNT($IN128:KS128)+1,$G$4:$EH$8,KT$14,0)*$D128,IF($C128=KT$17,$G$7*$D128,""))</f>
        <v/>
      </c>
      <c r="KU128" s="34" t="str">
        <f>IF(KT128&lt;&gt;"",HLOOKUP(COUNT($IN128:KT128)+1,$G$4:$EH$8,KU$14,0)*$D128,IF($C128=KU$17,$G$7*$D128,""))</f>
        <v/>
      </c>
      <c r="KV128" s="34" t="str">
        <f>IF(KU128&lt;&gt;"",HLOOKUP(COUNT($IN128:KU128)+1,$G$4:$EH$8,KV$14,0)*$D128,IF($C128=KV$17,$G$7*$D128,""))</f>
        <v/>
      </c>
      <c r="KW128" s="34" t="str">
        <f>IF(KV128&lt;&gt;"",HLOOKUP(COUNT($IN128:KV128)+1,$G$4:$EH$8,KW$14,0)*$D128,IF($C128=KW$17,$G$7*$D128,""))</f>
        <v/>
      </c>
      <c r="KX128" s="34" t="str">
        <f>IF(KW128&lt;&gt;"",HLOOKUP(COUNT($IN128:KW128)+1,$G$4:$EH$8,KX$14,0)*$D128,IF($C128=KX$17,$G$7*$D128,""))</f>
        <v/>
      </c>
      <c r="KY128" s="34" t="str">
        <f>IF(KX128&lt;&gt;"",HLOOKUP(COUNT($IN128:KX128)+1,$G$4:$EH$8,KY$14,0)*$D128,IF($C128=KY$17,$G$7*$D128,""))</f>
        <v/>
      </c>
      <c r="KZ128" s="34" t="str">
        <f>IF(KY128&lt;&gt;"",HLOOKUP(COUNT($IN128:KY128)+1,$G$4:$EH$8,KZ$14,0)*$D128,IF($C128=KZ$17,$G$7*$D128,""))</f>
        <v/>
      </c>
      <c r="LA128" s="34" t="str">
        <f>IF(KZ128&lt;&gt;"",HLOOKUP(COUNT($IN128:KZ128)+1,$G$4:$EH$8,LA$14,0)*$D128,IF($C128=LA$17,$G$7*$D128,""))</f>
        <v/>
      </c>
      <c r="LB128" s="34" t="str">
        <f>IF(LA128&lt;&gt;"",HLOOKUP(COUNT($IN128:LA128)+1,$G$4:$EH$8,LB$14,0)*$D128,IF($C128=LB$17,$G$7*$D128,""))</f>
        <v/>
      </c>
      <c r="LC128" s="34" t="str">
        <f>IF(LB128&lt;&gt;"",HLOOKUP(COUNT($IN128:LB128)+1,$G$4:$EH$8,LC$14,0)*$D128,IF($C128=LC$17,$G$7*$D128,""))</f>
        <v/>
      </c>
      <c r="LD128" s="34" t="str">
        <f>IF(LC128&lt;&gt;"",HLOOKUP(COUNT($IN128:LC128)+1,$G$4:$EH$8,LD$14,0)*$D128,IF($C128=LD$17,$G$7*$D128,""))</f>
        <v/>
      </c>
      <c r="LE128" s="34" t="str">
        <f>IF(LD128&lt;&gt;"",HLOOKUP(COUNT($IN128:LD128)+1,$G$4:$EH$8,LE$14,0)*$D128,IF($C128=LE$17,$G$7*$D128,""))</f>
        <v/>
      </c>
      <c r="LF128" s="34" t="str">
        <f>IF(LE128&lt;&gt;"",HLOOKUP(COUNT($IN128:LE128)+1,$G$4:$EH$8,LF$14,0)*$D128,IF($C128=LF$17,$G$7*$D128,""))</f>
        <v/>
      </c>
      <c r="LG128" s="34" t="str">
        <f>IF(LF128&lt;&gt;"",HLOOKUP(COUNT($IN128:LF128)+1,$G$4:$EH$8,LG$14,0)*$D128,IF($C128=LG$17,$G$7*$D128,""))</f>
        <v/>
      </c>
      <c r="LH128" s="34" t="str">
        <f>IF(LG128&lt;&gt;"",HLOOKUP(COUNT($IN128:LG128)+1,$G$4:$EH$8,LH$14,0)*$D128,IF($C128=LH$17,$G$7*$D128,""))</f>
        <v/>
      </c>
      <c r="LI128" s="34" t="str">
        <f>IF(LH128&lt;&gt;"",HLOOKUP(COUNT($IN128:LH128)+1,$G$4:$EH$8,LI$14,0)*$D128,IF($C128=LI$17,$G$7*$D128,""))</f>
        <v/>
      </c>
      <c r="LJ128" s="34" t="str">
        <f>IF(LI128&lt;&gt;"",HLOOKUP(COUNT($IN128:LI128)+1,$G$4:$EH$8,LJ$14,0)*$D128,IF($C128=LJ$17,$G$7*$D128,""))</f>
        <v/>
      </c>
      <c r="LK128" s="34" t="str">
        <f>IF(LJ128&lt;&gt;"",HLOOKUP(COUNT($IN128:LJ128)+1,$G$4:$EH$8,LK$14,0)*$D128,IF($C128=LK$17,$G$7*$D128,""))</f>
        <v/>
      </c>
      <c r="LL128" s="34" t="str">
        <f>IF(LK128&lt;&gt;"",HLOOKUP(COUNT($IN128:LK128)+1,$G$4:$EH$8,LL$14,0)*$D128,IF($C128=LL$17,$G$7*$D128,""))</f>
        <v/>
      </c>
      <c r="LM128" s="34" t="str">
        <f>IF(LL128&lt;&gt;"",HLOOKUP(COUNT($IN128:LL128)+1,$G$4:$EH$8,LM$14,0)*$D128,IF($C128=LM$17,$G$7*$D128,""))</f>
        <v/>
      </c>
      <c r="LN128" s="34" t="str">
        <f>IF(LM128&lt;&gt;"",HLOOKUP(COUNT($IN128:LM128)+1,$G$4:$EH$8,LN$14,0)*$D128,IF($C128=LN$17,$G$7*$D128,""))</f>
        <v/>
      </c>
      <c r="LO128" s="34" t="str">
        <f>IF(LN128&lt;&gt;"",HLOOKUP(COUNT($IN128:LN128)+1,$G$4:$EH$8,LO$14,0)*$D128,IF($C128=LO$17,$G$7*$D128,""))</f>
        <v/>
      </c>
      <c r="LP128" s="34" t="str">
        <f>IF(LO128&lt;&gt;"",HLOOKUP(COUNT($IN128:LO128)+1,$G$4:$EH$8,LP$14,0)*$D128,IF($C128=LP$17,$G$7*$D128,""))</f>
        <v/>
      </c>
      <c r="LQ128" s="34" t="str">
        <f>IF(LP128&lt;&gt;"",HLOOKUP(COUNT($IN128:LP128)+1,$G$4:$EH$8,LQ$14,0)*$D128,IF($C128=LQ$17,$G$7*$D128,""))</f>
        <v/>
      </c>
      <c r="LR128" s="34" t="str">
        <f>IF(LQ128&lt;&gt;"",HLOOKUP(COUNT($IN128:LQ128)+1,$G$4:$EH$8,LR$14,0)*$D128,IF($C128=LR$17,$G$7*$D128,""))</f>
        <v/>
      </c>
      <c r="LS128" s="34" t="str">
        <f>IF(LR128&lt;&gt;"",HLOOKUP(COUNT($IN128:LR128)+1,$G$4:$EH$8,LS$14,0)*$D128,IF($C128=LS$17,$G$7*$D128,""))</f>
        <v/>
      </c>
      <c r="LT128" s="34" t="str">
        <f>IF(LS128&lt;&gt;"",HLOOKUP(COUNT($IN128:LS128)+1,$G$4:$EH$8,LT$14,0)*$D128,IF($C128=LT$17,$G$7*$D128,""))</f>
        <v/>
      </c>
      <c r="LU128" s="34" t="str">
        <f>IF(LT128&lt;&gt;"",HLOOKUP(COUNT($IN128:LT128)+1,$G$4:$EH$8,LU$14,0)*$D128,IF($C128=LU$17,$G$7*$D128,""))</f>
        <v/>
      </c>
      <c r="LV128" s="34" t="str">
        <f>IF(LU128&lt;&gt;"",HLOOKUP(COUNT($IN128:LU128)+1,$G$4:$EH$8,LV$14,0)*$D128,IF($C128=LV$17,$G$7*$D128,""))</f>
        <v/>
      </c>
      <c r="LW128" s="34" t="str">
        <f>IF(LV128&lt;&gt;"",HLOOKUP(COUNT($IN128:LV128)+1,$G$4:$EH$8,LW$14,0)*$D128,IF($C128=LW$17,$G$7*$D128,""))</f>
        <v/>
      </c>
      <c r="LX128" s="34" t="str">
        <f>IF(LW128&lt;&gt;"",HLOOKUP(COUNT($IN128:LW128)+1,$G$4:$EH$8,LX$14,0)*$D128,IF($C128=LX$17,$G$7*$D128,""))</f>
        <v/>
      </c>
      <c r="LY128" s="34" t="str">
        <f>IF(LX128&lt;&gt;"",HLOOKUP(COUNT($IN128:LX128)+1,$G$4:$EH$8,LY$14,0)*$D128,IF($C128=LY$17,$G$7*$D128,""))</f>
        <v/>
      </c>
      <c r="LZ128" s="34" t="str">
        <f>IF(LY128&lt;&gt;"",HLOOKUP(COUNT($IN128:LY128)+1,$G$4:$EH$8,LZ$14,0)*$D128,IF($C128=LZ$17,$G$7*$D128,""))</f>
        <v/>
      </c>
      <c r="MA128" s="34" t="str">
        <f>IF(LZ128&lt;&gt;"",HLOOKUP(COUNT($IN128:LZ128)+1,$G$4:$EH$8,MA$14,0)*$D128,IF($C128=MA$17,$G$7*$D128,""))</f>
        <v/>
      </c>
      <c r="MB128" s="34" t="str">
        <f>IF(MA128&lt;&gt;"",HLOOKUP(COUNT($IN128:MA128)+1,$G$4:$EH$8,MB$14,0)*$D128,IF($C128=MB$17,$G$7*$D128,""))</f>
        <v/>
      </c>
      <c r="MC128" s="34" t="str">
        <f>IF(MB128&lt;&gt;"",HLOOKUP(COUNT($IN128:MB128)+1,$G$4:$EH$8,MC$14,0)*$D128,IF($C128=MC$17,$G$7*$D128,""))</f>
        <v/>
      </c>
      <c r="MD128" s="34" t="str">
        <f>IF(MC128&lt;&gt;"",HLOOKUP(COUNT($IN128:MC128)+1,$G$4:$EH$8,MD$14,0)*$D128,IF($C128=MD$17,$G$7*$D128,""))</f>
        <v/>
      </c>
      <c r="ME128" s="34" t="str">
        <f>IF(MD128&lt;&gt;"",HLOOKUP(COUNT($IN128:MD128)+1,$G$4:$EH$8,ME$14,0)*$D128,IF($C128=ME$17,$G$7*$D128,""))</f>
        <v/>
      </c>
      <c r="MF128" s="1330" t="str">
        <f>IF(ME128&lt;&gt;"",HLOOKUP(COUNT($IN128:ME128)+1,$G$4:$EH$8,MF$14,0)*$D128,IF($C128=MF$17,$G$7*$D128,""))</f>
        <v/>
      </c>
      <c r="MG128" s="1330" t="str">
        <f>IF(MF128&lt;&gt;"",HLOOKUP(COUNT($IN128:MF128)+1,$G$4:$EH$8,MG$14,0)*$D128,IF($C128=MG$17,$G$7*$D128,""))</f>
        <v/>
      </c>
      <c r="MH128" s="1330" t="str">
        <f>IF(MG128&lt;&gt;"",HLOOKUP(COUNT($IN128:MG128)+1,$G$4:$EH$8,MH$14,0)*$D128,IF($C128=MH$17,$G$7*$D128,""))</f>
        <v/>
      </c>
      <c r="MI128" s="1330" t="str">
        <f>IF(MH128&lt;&gt;"",HLOOKUP(COUNT($IN128:MH128)+1,$G$4:$EH$8,MI$14,0)*$D128,IF($C128=MI$17,$G$7*$D128,""))</f>
        <v/>
      </c>
      <c r="MJ128" s="1330" t="str">
        <f>IF(MI128&lt;&gt;"",HLOOKUP(COUNT($IN128:MI128)+1,$G$4:$EH$8,MJ$14,0)*$D128,IF($C128=MJ$17,$G$7*$D128,""))</f>
        <v/>
      </c>
      <c r="MK128" s="1330" t="str">
        <f>IF(MJ128&lt;&gt;"",HLOOKUP(COUNT($IN128:MJ128)+1,$G$4:$EH$8,MK$14,0)*$D128,IF($C128=MK$17,$G$7*$D128,""))</f>
        <v/>
      </c>
      <c r="ML128" s="1330" t="str">
        <f>IF(MK128&lt;&gt;"",HLOOKUP(COUNT($IN128:MK128)+1,$G$4:$EH$8,ML$14,0)*$D128,IF($C128=ML$17,$G$7*$D128,""))</f>
        <v/>
      </c>
      <c r="MM128" s="1330" t="str">
        <f>IF(ML128&lt;&gt;"",HLOOKUP(COUNT($IN128:ML128)+1,$G$4:$EH$8,MM$14,0)*$D128,IF($C128=MM$17,$G$7*$D128,""))</f>
        <v/>
      </c>
      <c r="MN128" s="1330" t="str">
        <f>IF(MM128&lt;&gt;"",HLOOKUP(COUNT($IN128:MM128)+1,$G$4:$EH$8,MN$14,0)*$D128,IF($C128=MN$17,$G$7*$D128,""))</f>
        <v/>
      </c>
      <c r="MO128" s="1330" t="str">
        <f>IF(MN128&lt;&gt;"",HLOOKUP(COUNT($IN128:MN128)+1,$G$4:$EH$8,MO$14,0)*$D128,IF($C128=MO$17,$G$7*$D128,""))</f>
        <v/>
      </c>
      <c r="MP128" s="1330" t="str">
        <f>IF(MO128&lt;&gt;"",HLOOKUP(COUNT($IN128:MO128)+1,$G$4:$EH$8,MP$14,0)*$D128,IF($C128=MP$17,$G$7*$D128,""))</f>
        <v/>
      </c>
      <c r="MQ128" s="1330" t="str">
        <f>IF(MP128&lt;&gt;"",HLOOKUP(COUNT($IN128:MP128)+1,$G$4:$EH$8,MQ$14,0)*$D128,IF($C128=MQ$17,$G$7*$D128,""))</f>
        <v/>
      </c>
      <c r="MR128" s="1330" t="str">
        <f>IF(MQ128&lt;&gt;"",HLOOKUP(COUNT($IN128:MQ128)+1,$G$4:$EH$8,MR$14,0)*$D128,IF($C128=MR$17,$G$7*$D128,""))</f>
        <v/>
      </c>
      <c r="MS128" s="1330" t="str">
        <f>IF(MR128&lt;&gt;"",HLOOKUP(COUNT($IN128:MR128)+1,$G$4:$EH$8,MS$14,0)*$D128,IF($C128=MS$17,$G$7*$D128,""))</f>
        <v/>
      </c>
      <c r="MT128" s="1330">
        <f>IF(MS128&lt;&gt;"",HLOOKUP(COUNT($IN128:MS128)+1,$G$4:$EH$8,MT$14,0)*$D128,IF($C128=MT$17,$G$7*$D128,""))</f>
        <v>0</v>
      </c>
      <c r="MU128" s="1330">
        <f>IF(MT128&lt;&gt;"",HLOOKUP(COUNT($IN128:MT128)+1,$G$4:$EH$8,MU$14,0)*$D128,IF($C128=MU$17,$G$7*$D128,""))</f>
        <v>3750</v>
      </c>
      <c r="MV128" s="1330">
        <f>IF(MU128&lt;&gt;"",HLOOKUP(COUNT($IN128:MU128)+1,$G$4:$EH$8,MV$14,0)*$D128,IF($C128=MV$17,$G$7*$D128,""))</f>
        <v>3750</v>
      </c>
      <c r="MW128" s="1330">
        <f>IF(MV128&lt;&gt;"",HLOOKUP(COUNT($IN128:MV128)+1,$G$4:$EH$8,MW$14,0)*$D128,IF($C128=MW$17,$G$7*$D128,""))</f>
        <v>3750</v>
      </c>
      <c r="MX128" s="1330">
        <f>IF(MW128&lt;&gt;"",HLOOKUP(COUNT($IN128:MW128)+1,$G$4:$EH$8,MX$14,0)*$D128,IF($C128=MX$17,$G$7*$D128,""))</f>
        <v>3750</v>
      </c>
      <c r="MY128" s="1330">
        <f>IF(MX128&lt;&gt;"",HLOOKUP(COUNT($IN128:MX128)+1,$G$4:$EH$8,MY$14,0)*$D128,IF($C128=MY$17,$G$7*$D128,""))</f>
        <v>3770.1909201741591</v>
      </c>
      <c r="MZ128" s="1330">
        <f>IF(MY128&lt;&gt;"",HLOOKUP(COUNT($IN128:MY128)+1,$G$4:$EH$8,MZ$14,0)*$D128,IF($C128=MZ$17,$G$7*$D128,""))</f>
        <v>4524.2291042089882</v>
      </c>
      <c r="NA128" s="1330">
        <f>IF(MZ128&lt;&gt;"",HLOOKUP(COUNT($IN128:MZ128)+1,$G$4:$EH$8,NA$14,0)*$D128,IF($C128=NA$17,$G$7*$D128,""))</f>
        <v>5248.1057608824267</v>
      </c>
      <c r="NB128" s="1330">
        <f>IF(NA128&lt;&gt;"",HLOOKUP(COUNT($IN128:NA128)+1,$G$4:$EH$8,NB$14,0)*$D128,IF($C128=NB$17,$G$7*$D128,""))</f>
        <v>5982.8405674059686</v>
      </c>
      <c r="NC128" s="1330">
        <f>IF(NB128&lt;&gt;"",HLOOKUP(COUNT($IN128:NB128)+1,$G$4:$EH$8,NC$14,0)*$D128,IF($C128=NC$17,$G$7*$D128,""))</f>
        <v>6760.6098411687399</v>
      </c>
      <c r="ND128" s="1330">
        <f>IF(NC128&lt;&gt;"",HLOOKUP(COUNT($IN128:NC128)+1,$G$4:$EH$8,ND$14,0)*$D128,IF($C128=ND$17,$G$7*$D128,""))</f>
        <v>7504.2769236973027</v>
      </c>
      <c r="NF128" s="34" t="str">
        <f>IF(NE128&lt;&gt;"",HLOOKUP(COUNT($NE128:NE128)+1,$G$4:$EH$8,NF$14,0)*$D128,IF($C128=NF$17,$G$8*$D128,""))</f>
        <v/>
      </c>
      <c r="NG128" s="34" t="str">
        <f>IF(NF128&lt;&gt;"",HLOOKUP(COUNT($NE128:NF128)+1,$G$4:$EH$8,NG$14,0)*$D128,IF($C128=NG$17,$G$8*$D128,""))</f>
        <v/>
      </c>
      <c r="NH128" s="34" t="str">
        <f>IF(NG128&lt;&gt;"",HLOOKUP(COUNT($NE128:NG128)+1,$G$4:$EH$8,NH$14,0)*$D128,IF($C128=NH$17,$G$8*$D128,""))</f>
        <v/>
      </c>
      <c r="NI128" s="34" t="str">
        <f>IF(NH128&lt;&gt;"",HLOOKUP(COUNT($NE128:NH128)+1,$G$4:$EH$8,NI$14,0)*$D128,IF($C128=NI$17,$G$8*$D128,""))</f>
        <v/>
      </c>
      <c r="NJ128" s="34" t="str">
        <f>IF(NI128&lt;&gt;"",HLOOKUP(COUNT($NE128:NI128)+1,$G$4:$EH$8,NJ$14,0)*$D128,IF($C128=NJ$17,$G$8*$D128,""))</f>
        <v/>
      </c>
      <c r="NK128" s="34" t="str">
        <f>IF(NJ128&lt;&gt;"",HLOOKUP(COUNT($NE128:NJ128)+1,$G$4:$EH$8,NK$14,0)*$D128,IF($C128=NK$17,$G$8*$D128,""))</f>
        <v/>
      </c>
      <c r="NL128" s="34" t="str">
        <f>IF(NK128&lt;&gt;"",HLOOKUP(COUNT($NE128:NK128)+1,$G$4:$EH$8,NL$14,0)*$D128,IF($C128=NL$17,$G$8*$D128,""))</f>
        <v/>
      </c>
      <c r="NM128" s="34" t="str">
        <f>IF(NL128&lt;&gt;"",HLOOKUP(COUNT($NE128:NL128)+1,$G$4:$EH$8,NM$14,0)*$D128,IF($C128=NM$17,$G$8*$D128,""))</f>
        <v/>
      </c>
      <c r="NN128" s="34" t="str">
        <f>IF(NM128&lt;&gt;"",HLOOKUP(COUNT($NE128:NM128)+1,$G$4:$EH$8,NN$14,0)*$D128,IF($C128=NN$17,$G$8*$D128,""))</f>
        <v/>
      </c>
      <c r="NO128" s="34" t="str">
        <f>IF(NN128&lt;&gt;"",HLOOKUP(COUNT($NE128:NN128)+1,$G$4:$EH$8,NO$14,0)*$D128,IF($C128=NO$17,$G$8*$D128,""))</f>
        <v/>
      </c>
      <c r="NP128" s="34" t="str">
        <f>IF(NO128&lt;&gt;"",HLOOKUP(COUNT($NE128:NO128)+1,$G$4:$EH$8,NP$14,0)*$D128,IF($C128=NP$17,$G$8*$D128,""))</f>
        <v/>
      </c>
      <c r="NQ128" s="34" t="str">
        <f>IF(NP128&lt;&gt;"",HLOOKUP(COUNT($NE128:NP128)+1,$G$4:$EH$8,NQ$14,0)*$D128,IF($C128=NQ$17,$G$8*$D128,""))</f>
        <v/>
      </c>
      <c r="NR128" s="34" t="str">
        <f>IF(NQ128&lt;&gt;"",HLOOKUP(COUNT($NE128:NQ128)+1,$G$4:$EH$8,NR$14,0)*$D128,IF($C128=NR$17,$G$8*$D128,""))</f>
        <v/>
      </c>
      <c r="NS128" s="34" t="str">
        <f>IF(NR128&lt;&gt;"",HLOOKUP(COUNT($NE128:NR128)+1,$G$4:$EH$8,NS$14,0)*$D128,IF($C128=NS$17,$G$8*$D128,""))</f>
        <v/>
      </c>
      <c r="NT128" s="34" t="str">
        <f>IF(NS128&lt;&gt;"",HLOOKUP(COUNT($NE128:NS128)+1,$G$4:$EH$8,NT$14,0)*$D128,IF($C128=NT$17,$G$8*$D128,""))</f>
        <v/>
      </c>
      <c r="NU128" s="34" t="str">
        <f>IF(NT128&lt;&gt;"",HLOOKUP(COUNT($NE128:NT128)+1,$G$4:$EH$8,NU$14,0)*$D128,IF($C128=NU$17,$G$8*$D128,""))</f>
        <v/>
      </c>
      <c r="NV128" s="34" t="str">
        <f>IF(NU128&lt;&gt;"",HLOOKUP(COUNT($NE128:NU128)+1,$G$4:$EH$8,NV$14,0)*$D128,IF($C128=NV$17,$G$8*$D128,""))</f>
        <v/>
      </c>
      <c r="NW128" s="34" t="str">
        <f>IF(NV128&lt;&gt;"",HLOOKUP(COUNT($NE128:NV128)+1,$G$4:$EH$8,NW$14,0)*$D128,IF($C128=NW$17,$G$8*$D128,""))</f>
        <v/>
      </c>
      <c r="NX128" s="34" t="str">
        <f>IF(NW128&lt;&gt;"",HLOOKUP(COUNT($NE128:NW128)+1,$G$4:$EH$8,NX$14,0)*$D128,IF($C128=NX$17,$G$8*$D128,""))</f>
        <v/>
      </c>
      <c r="NY128" s="34" t="str">
        <f>IF(NX128&lt;&gt;"",HLOOKUP(COUNT($NE128:NX128)+1,$G$4:$EH$8,NY$14,0)*$D128,IF($C128=NY$17,$G$8*$D128,""))</f>
        <v/>
      </c>
      <c r="NZ128" s="34" t="str">
        <f>IF(NY128&lt;&gt;"",HLOOKUP(COUNT($NE128:NY128)+1,$G$4:$EH$8,NZ$14,0)*$D128,IF($C128=NZ$17,$G$8*$D128,""))</f>
        <v/>
      </c>
      <c r="OA128" s="34" t="str">
        <f>IF(NZ128&lt;&gt;"",HLOOKUP(COUNT($NE128:NZ128)+1,$G$4:$EH$8,OA$14,0)*$D128,IF($C128=OA$17,$G$8*$D128,""))</f>
        <v/>
      </c>
      <c r="OB128" s="34" t="str">
        <f>IF(OA128&lt;&gt;"",HLOOKUP(COUNT($NE128:OA128)+1,$G$4:$EH$8,OB$14,0)*$D128,IF($C128=OB$17,$G$8*$D128,""))</f>
        <v/>
      </c>
      <c r="OC128" s="34" t="str">
        <f>IF(OB128&lt;&gt;"",HLOOKUP(COUNT($NE128:OB128)+1,$G$4:$EH$8,OC$14,0)*$D128,IF($C128=OC$17,$G$8*$D128,""))</f>
        <v/>
      </c>
      <c r="OD128" s="34" t="str">
        <f>IF(OC128&lt;&gt;"",HLOOKUP(COUNT($NE128:OC128)+1,$G$4:$EH$8,OD$14,0)*$D128,IF($C128=OD$17,$G$8*$D128,""))</f>
        <v/>
      </c>
      <c r="OE128" s="34" t="str">
        <f>IF(OD128&lt;&gt;"",HLOOKUP(COUNT($NE128:OD128)+1,$G$4:$EH$8,OE$14,0)*$D128,IF($C128=OE$17,$G$8*$D128,""))</f>
        <v/>
      </c>
      <c r="OF128" s="34" t="str">
        <f>IF(OE128&lt;&gt;"",HLOOKUP(COUNT($NE128:OE128)+1,$G$4:$EH$8,OF$14,0)*$D128,IF($C128=OF$17,$G$8*$D128,""))</f>
        <v/>
      </c>
      <c r="OG128" s="34" t="str">
        <f>IF(OF128&lt;&gt;"",HLOOKUP(COUNT($NE128:OF128)+1,$G$4:$EH$8,OG$14,0)*$D128,IF($C128=OG$17,$G$8*$D128,""))</f>
        <v/>
      </c>
      <c r="OH128" s="34" t="str">
        <f>IF(OG128&lt;&gt;"",HLOOKUP(COUNT($NE128:OG128)+1,$G$4:$EH$8,OH$14,0)*$D128,IF($C128=OH$17,$G$8*$D128,""))</f>
        <v/>
      </c>
      <c r="OI128" s="34" t="str">
        <f>IF(OH128&lt;&gt;"",HLOOKUP(COUNT($NE128:OH128)+1,$G$4:$EH$8,OI$14,0)*$D128,IF($C128=OI$17,$G$8*$D128,""))</f>
        <v/>
      </c>
      <c r="OJ128" s="34" t="str">
        <f>IF(OI128&lt;&gt;"",HLOOKUP(COUNT($NE128:OI128)+1,$G$4:$EH$8,OJ$14,0)*$D128,IF($C128=OJ$17,$G$8*$D128,""))</f>
        <v/>
      </c>
      <c r="OK128" s="34" t="str">
        <f>IF(OJ128&lt;&gt;"",HLOOKUP(COUNT($NE128:OJ128)+1,$G$4:$EH$8,OK$14,0)*$D128,IF($C128=OK$17,$G$8*$D128,""))</f>
        <v/>
      </c>
      <c r="OL128" s="34" t="str">
        <f>IF(OK128&lt;&gt;"",HLOOKUP(COUNT($NE128:OK128)+1,$G$4:$EH$8,OL$14,0)*$D128,IF($C128=OL$17,$G$8*$D128,""))</f>
        <v/>
      </c>
      <c r="OM128" s="34" t="str">
        <f>IF(OL128&lt;&gt;"",HLOOKUP(COUNT($NE128:OL128)+1,$G$4:$EH$8,OM$14,0)*$D128,IF($C128=OM$17,$G$8*$D128,""))</f>
        <v/>
      </c>
      <c r="ON128" s="34" t="str">
        <f>IF(OM128&lt;&gt;"",HLOOKUP(COUNT($NE128:OM128)+1,$G$4:$EH$8,ON$14,0)*$D128,IF($C128=ON$17,$G$8*$D128,""))</f>
        <v/>
      </c>
      <c r="OO128" s="34" t="str">
        <f>IF(ON128&lt;&gt;"",HLOOKUP(COUNT($NE128:ON128)+1,$G$4:$EH$8,OO$14,0)*$D128,IF($C128=OO$17,$G$8*$D128,""))</f>
        <v/>
      </c>
      <c r="OP128" s="34" t="str">
        <f>IF(OO128&lt;&gt;"",HLOOKUP(COUNT($NE128:OO128)+1,$G$4:$EH$8,OP$14,0)*$D128,IF($C128=OP$17,$G$8*$D128,""))</f>
        <v/>
      </c>
      <c r="OQ128" s="34" t="str">
        <f>IF(OP128&lt;&gt;"",HLOOKUP(COUNT($NE128:OP128)+1,$G$4:$EH$8,OQ$14,0)*$D128,IF($C128=OQ$17,$G$8*$D128,""))</f>
        <v/>
      </c>
      <c r="OR128" s="34" t="str">
        <f>IF(OQ128&lt;&gt;"",HLOOKUP(COUNT($NE128:OQ128)+1,$G$4:$EH$8,OR$14,0)*$D128,IF($C128=OR$17,$G$8*$D128,""))</f>
        <v/>
      </c>
      <c r="OS128" s="34" t="str">
        <f>IF(OR128&lt;&gt;"",HLOOKUP(COUNT($NE128:OR128)+1,$G$4:$EH$8,OS$14,0)*$D128,IF($C128=OS$17,$G$8*$D128,""))</f>
        <v/>
      </c>
      <c r="OT128" s="34" t="str">
        <f>IF(OS128&lt;&gt;"",HLOOKUP(COUNT($NE128:OS128)+1,$G$4:$EH$8,OT$14,0)*$D128,IF($C128=OT$17,$G$8*$D128,""))</f>
        <v/>
      </c>
      <c r="OU128" s="34" t="str">
        <f>IF(OT128&lt;&gt;"",HLOOKUP(COUNT($NE128:OT128)+1,$G$4:$EH$8,OU$14,0)*$D128,IF($C128=OU$17,$G$8*$D128,""))</f>
        <v/>
      </c>
      <c r="OV128" s="34" t="str">
        <f>IF(OU128&lt;&gt;"",HLOOKUP(COUNT($NE128:OU128)+1,$G$4:$EH$8,OV$14,0)*$D128,IF($C128=OV$17,$G$8*$D128,""))</f>
        <v/>
      </c>
      <c r="OW128" s="34" t="str">
        <f>IF(OV128&lt;&gt;"",HLOOKUP(COUNT($NE128:OV128)+1,$G$4:$EH$8,OW$14,0)*$D128,IF($C128=OW$17,$G$8*$D128,""))</f>
        <v/>
      </c>
      <c r="OX128" s="34" t="str">
        <f>IF(OW128&lt;&gt;"",HLOOKUP(COUNT($NE128:OW128)+1,$G$4:$EH$8,OX$14,0)*$D128,IF($C128=OX$17,$G$8*$D128,""))</f>
        <v/>
      </c>
      <c r="OY128" s="34" t="str">
        <f>IF(OX128&lt;&gt;"",HLOOKUP(COUNT($NE128:OX128)+1,$G$4:$EH$8,OY$14,0)*$D128,IF($C128=OY$17,$G$8*$D128,""))</f>
        <v/>
      </c>
      <c r="OZ128" s="34" t="str">
        <f>IF(OY128&lt;&gt;"",HLOOKUP(COUNT($NE128:OY128)+1,$G$4:$EH$8,OZ$14,0)*$D128,IF($C128=OZ$17,$G$8*$D128,""))</f>
        <v/>
      </c>
      <c r="PA128" s="34" t="str">
        <f>IF(OZ128&lt;&gt;"",HLOOKUP(COUNT($NE128:OZ128)+1,$G$4:$EH$8,PA$14,0)*$D128,IF($C128=PA$17,$G$8*$D128,""))</f>
        <v/>
      </c>
      <c r="PB128" s="34" t="str">
        <f>IF(PA128&lt;&gt;"",HLOOKUP(COUNT($NE128:PA128)+1,$G$4:$EH$8,PB$14,0)*$D128,IF($C128=PB$17,$G$8*$D128,""))</f>
        <v/>
      </c>
      <c r="PC128" s="34" t="str">
        <f>IF(PB128&lt;&gt;"",HLOOKUP(COUNT($NE128:PB128)+1,$G$4:$EH$8,PC$14,0)*$D128,IF($C128=PC$17,$G$8*$D128,""))</f>
        <v/>
      </c>
      <c r="PD128" s="34" t="str">
        <f>IF(PC128&lt;&gt;"",HLOOKUP(COUNT($NE128:PC128)+1,$G$4:$EH$8,PD$14,0)*$D128,IF($C128=PD$17,$G$8*$D128,""))</f>
        <v/>
      </c>
      <c r="PE128" s="34" t="str">
        <f>IF(PD128&lt;&gt;"",HLOOKUP(COUNT($NE128:PD128)+1,$G$4:$EH$8,PE$14,0)*$D128,IF($C128=PE$17,$G$8*$D128,""))</f>
        <v/>
      </c>
      <c r="PF128" s="34" t="str">
        <f>IF(PE128&lt;&gt;"",HLOOKUP(COUNT($NE128:PE128)+1,$G$4:$EH$8,PF$14,0)*$D128,IF($C128=PF$17,$G$8*$D128,""))</f>
        <v/>
      </c>
      <c r="PG128" s="34" t="str">
        <f>IF(PF128&lt;&gt;"",HLOOKUP(COUNT($NE128:PF128)+1,$G$4:$EH$8,PG$14,0)*$D128,IF($C128=PG$17,$G$8*$D128,""))</f>
        <v/>
      </c>
      <c r="PH128" s="34" t="str">
        <f>IF(PG128&lt;&gt;"",HLOOKUP(COUNT($NE128:PG128)+1,$G$4:$EH$8,PH$14,0)*$D128,IF($C128=PH$17,$G$8*$D128,""))</f>
        <v/>
      </c>
      <c r="PI128" s="34" t="str">
        <f>IF(PH128&lt;&gt;"",HLOOKUP(COUNT($NE128:PH128)+1,$G$4:$EH$8,PI$14,0)*$D128,IF($C128=PI$17,$G$8*$D128,""))</f>
        <v/>
      </c>
      <c r="PJ128" s="34" t="str">
        <f>IF(PI128&lt;&gt;"",HLOOKUP(COUNT($NE128:PI128)+1,$G$4:$EH$8,PJ$14,0)*$D128,IF($C128=PJ$17,$G$8*$D128,""))</f>
        <v/>
      </c>
      <c r="PK128" s="34" t="str">
        <f>IF(PJ128&lt;&gt;"",HLOOKUP(COUNT($NE128:PJ128)+1,$G$4:$EH$8,PK$14,0)*$D128,IF($C128=PK$17,$G$8*$D128,""))</f>
        <v/>
      </c>
      <c r="PL128" s="34" t="str">
        <f>IF(PK128&lt;&gt;"",HLOOKUP(COUNT($NE128:PK128)+1,$G$4:$EH$8,PL$14,0)*$D128,IF($C128=PL$17,$G$8*$D128,""))</f>
        <v/>
      </c>
      <c r="PM128" s="34" t="str">
        <f>IF(PL128&lt;&gt;"",HLOOKUP(COUNT($NE128:PL128)+1,$G$4:$EH$8,PM$14,0)*$D128,IF($C128=PM$17,$G$8*$D128,""))</f>
        <v/>
      </c>
      <c r="PN128" s="34" t="str">
        <f>IF(PM128&lt;&gt;"",HLOOKUP(COUNT($NE128:PM128)+1,$G$4:$EH$8,PN$14,0)*$D128,IF($C128=PN$17,$G$8*$D128,""))</f>
        <v/>
      </c>
      <c r="PO128" s="34" t="str">
        <f>IF(PN128&lt;&gt;"",HLOOKUP(COUNT($NE128:PN128)+1,$G$4:$EH$8,PO$14,0)*$D128,IF($C128=PO$17,$G$8*$D128,""))</f>
        <v/>
      </c>
      <c r="PP128" s="34" t="str">
        <f>IF(PO128&lt;&gt;"",HLOOKUP(COUNT($NE128:PO128)+1,$G$4:$EH$8,PP$14,0)*$D128,IF($C128=PP$17,$G$8*$D128,""))</f>
        <v/>
      </c>
      <c r="PQ128" s="34" t="str">
        <f>IF(PP128&lt;&gt;"",HLOOKUP(COUNT($NE128:PP128)+1,$G$4:$EH$8,PQ$14,0)*$D128,IF($C128=PQ$17,$G$8*$D128,""))</f>
        <v/>
      </c>
      <c r="PR128" s="34" t="str">
        <f>IF(PQ128&lt;&gt;"",HLOOKUP(COUNT($NE128:PQ128)+1,$G$4:$EH$8,PR$14,0)*$D128,IF($C128=PR$17,$G$8*$D128,""))</f>
        <v/>
      </c>
      <c r="PS128" s="34" t="str">
        <f>IF(PR128&lt;&gt;"",HLOOKUP(COUNT($NE128:PR128)+1,$G$4:$EH$8,PS$14,0)*$D128,IF($C128=PS$17,$G$8*$D128,""))</f>
        <v/>
      </c>
      <c r="PT128" s="34" t="str">
        <f>IF(PS128&lt;&gt;"",HLOOKUP(COUNT($NE128:PS128)+1,$G$4:$EH$8,PT$14,0)*$D128,IF($C128=PT$17,$G$8*$D128,""))</f>
        <v/>
      </c>
      <c r="PU128" s="34" t="str">
        <f>IF(PT128&lt;&gt;"",HLOOKUP(COUNT($NE128:PT128)+1,$G$4:$EH$8,PU$14,0)*$D128,IF($C128=PU$17,$G$8*$D128,""))</f>
        <v/>
      </c>
      <c r="PV128" s="34" t="str">
        <f>IF(PU128&lt;&gt;"",HLOOKUP(COUNT($NE128:PU128)+1,$G$4:$EH$8,PV$14,0)*$D128,IF($C128=PV$17,$G$8*$D128,""))</f>
        <v/>
      </c>
      <c r="PW128" s="34" t="str">
        <f>IF(PV128&lt;&gt;"",HLOOKUP(COUNT($NE128:PV128)+1,$G$4:$EH$8,PW$14,0)*$D128,IF($C128=PW$17,$G$8*$D128,""))</f>
        <v/>
      </c>
      <c r="PX128" s="34" t="str">
        <f>IF(PW128&lt;&gt;"",HLOOKUP(COUNT($NE128:PW128)+1,$G$4:$EH$8,PX$14,0)*$D128,IF($C128=PX$17,$G$8*$D128,""))</f>
        <v/>
      </c>
      <c r="PY128" s="34" t="str">
        <f>IF(PX128&lt;&gt;"",HLOOKUP(COUNT($NE128:PX128)+1,$G$4:$EH$8,PY$14,0)*$D128,IF($C128=PY$17,$G$8*$D128,""))</f>
        <v/>
      </c>
      <c r="PZ128" s="34" t="str">
        <f>IF(PY128&lt;&gt;"",HLOOKUP(COUNT($NE128:PY128)+1,$G$4:$EH$8,PZ$14,0)*$D128,IF($C128=PZ$17,$G$8*$D128,""))</f>
        <v/>
      </c>
      <c r="QA128" s="34" t="str">
        <f>IF(PZ128&lt;&gt;"",HLOOKUP(COUNT($NE128:PZ128)+1,$G$4:$EH$8,QA$14,0)*$D128,IF($C128=QA$17,$G$8*$D128,""))</f>
        <v/>
      </c>
      <c r="QB128" s="34" t="str">
        <f>IF(QA128&lt;&gt;"",HLOOKUP(COUNT($NE128:QA128)+1,$G$4:$EH$8,QB$14,0)*$D128,IF($C128=QB$17,$G$8*$D128,""))</f>
        <v/>
      </c>
      <c r="QC128" s="34" t="str">
        <f>IF(QB128&lt;&gt;"",HLOOKUP(COUNT($NE128:QB128)+1,$G$4:$EH$8,QC$14,0)*$D128,IF($C128=QC$17,$G$8*$D128,""))</f>
        <v/>
      </c>
      <c r="QD128" s="34" t="str">
        <f>IF(QC128&lt;&gt;"",HLOOKUP(COUNT($NE128:QC128)+1,$G$4:$EH$8,QD$14,0)*$D128,IF($C128=QD$17,$G$8*$D128,""))</f>
        <v/>
      </c>
      <c r="QE128" s="34" t="str">
        <f>IF(QD128&lt;&gt;"",HLOOKUP(COUNT($NE128:QD128)+1,$G$4:$EH$8,QE$14,0)*$D128,IF($C128=QE$17,$G$8*$D128,""))</f>
        <v/>
      </c>
      <c r="QF128" s="34" t="str">
        <f>IF(QE128&lt;&gt;"",HLOOKUP(COUNT($NE128:QE128)+1,$G$4:$EH$8,QF$14,0)*$D128,IF($C128=QF$17,$G$8*$D128,""))</f>
        <v/>
      </c>
      <c r="QG128" s="34" t="str">
        <f>IF(QF128&lt;&gt;"",HLOOKUP(COUNT($NE128:QF128)+1,$G$4:$EH$8,QG$14,0)*$D128,IF($C128=QG$17,$G$8*$D128,""))</f>
        <v/>
      </c>
      <c r="QH128" s="34" t="str">
        <f>IF(QG128&lt;&gt;"",HLOOKUP(COUNT($NE128:QG128)+1,$G$4:$EH$8,QH$14,0)*$D128,IF($C128=QH$17,$G$8*$D128,""))</f>
        <v/>
      </c>
      <c r="QI128" s="34" t="str">
        <f>IF(QH128&lt;&gt;"",HLOOKUP(COUNT($NE128:QH128)+1,$G$4:$EH$8,QI$14,0)*$D128,IF($C128=QI$17,$G$8*$D128,""))</f>
        <v/>
      </c>
      <c r="QJ128" s="34" t="str">
        <f>IF(QI128&lt;&gt;"",HLOOKUP(COUNT($NE128:QI128)+1,$G$4:$EH$8,QJ$14,0)*$D128,IF($C128=QJ$17,$G$8*$D128,""))</f>
        <v/>
      </c>
      <c r="QK128" s="34" t="str">
        <f>IF(QJ128&lt;&gt;"",HLOOKUP(COUNT($NE128:QJ128)+1,$G$4:$EH$8,QK$14,0)*$D128,IF($C128=QK$17,$G$8*$D128,""))</f>
        <v/>
      </c>
      <c r="QL128" s="34" t="str">
        <f>IF(QK128&lt;&gt;"",HLOOKUP(COUNT($NE128:QK128)+1,$G$4:$EH$8,QL$14,0)*$D128,IF($C128=QL$17,$G$8*$D128,""))</f>
        <v/>
      </c>
      <c r="QM128" s="34" t="str">
        <f>IF(QL128&lt;&gt;"",HLOOKUP(COUNT($NE128:QL128)+1,$G$4:$EH$8,QM$14,0)*$D128,IF($C128=QM$17,$G$8*$D128,""))</f>
        <v/>
      </c>
      <c r="QN128" s="34" t="str">
        <f>IF(QM128&lt;&gt;"",HLOOKUP(COUNT($NE128:QM128)+1,$G$4:$EH$8,QN$14,0)*$D128,IF($C128=QN$17,$G$8*$D128,""))</f>
        <v/>
      </c>
      <c r="QO128" s="34" t="str">
        <f>IF(QN128&lt;&gt;"",HLOOKUP(COUNT($NE128:QN128)+1,$G$4:$EH$8,QO$14,0)*$D128,IF($C128=QO$17,$G$8*$D128,""))</f>
        <v/>
      </c>
      <c r="QP128" s="34" t="str">
        <f>IF(QO128&lt;&gt;"",HLOOKUP(COUNT($NE128:QO128)+1,$G$4:$EH$8,QP$14,0)*$D128,IF($C128=QP$17,$G$8*$D128,""))</f>
        <v/>
      </c>
      <c r="QQ128" s="34" t="str">
        <f>IF(QP128&lt;&gt;"",HLOOKUP(COUNT($NE128:QP128)+1,$G$4:$EH$8,QQ$14,0)*$D128,IF($C128=QQ$17,$G$8*$D128,""))</f>
        <v/>
      </c>
      <c r="QR128" s="34" t="str">
        <f>IF(QQ128&lt;&gt;"",HLOOKUP(COUNT($NE128:QQ128)+1,$G$4:$EH$8,QR$14,0)*$D128,IF($C128=QR$17,$G$8*$D128,""))</f>
        <v/>
      </c>
      <c r="QS128" s="34" t="str">
        <f>IF(QR128&lt;&gt;"",HLOOKUP(COUNT($NE128:QR128)+1,$G$4:$EH$8,QS$14,0)*$D128,IF($C128=QS$17,$G$8*$D128,""))</f>
        <v/>
      </c>
      <c r="QT128" s="34" t="str">
        <f>IF(QS128&lt;&gt;"",HLOOKUP(COUNT($NE128:QS128)+1,$G$4:$EH$8,QT$14,0)*$D128,IF($C128=QT$17,$G$8*$D128,""))</f>
        <v/>
      </c>
      <c r="QU128" s="34" t="str">
        <f>IF(QT128&lt;&gt;"",HLOOKUP(COUNT($NE128:QT128)+1,$G$4:$EH$8,QU$14,0)*$D128,IF($C128=QU$17,$G$8*$D128,""))</f>
        <v/>
      </c>
      <c r="QV128" s="34" t="str">
        <f>IF(QU128&lt;&gt;"",HLOOKUP(COUNT($NE128:QU128)+1,$G$4:$EH$8,QV$14,0)*$D128,IF($C128=QV$17,$G$8*$D128,""))</f>
        <v/>
      </c>
      <c r="QW128" s="34" t="str">
        <f>IF(QV128&lt;&gt;"",HLOOKUP(COUNT($NE128:QV128)+1,$G$4:$EH$8,QW$14,0)*$D128,IF($C128=QW$17,$G$8*$D128,""))</f>
        <v/>
      </c>
      <c r="QX128" s="34" t="str">
        <f>IF(QW128&lt;&gt;"",HLOOKUP(COUNT($NE128:QW128)+1,$G$4:$EH$8,QX$14,0)*$D128,IF($C128=QX$17,$G$8*$D128,""))</f>
        <v/>
      </c>
      <c r="QY128" s="34" t="str">
        <f>IF(QX128&lt;&gt;"",HLOOKUP(COUNT($NE128:QX128)+1,$G$4:$EH$8,QY$14,0)*$D128,IF($C128=QY$17,$G$8*$D128,""))</f>
        <v/>
      </c>
      <c r="QZ128" s="34" t="str">
        <f>IF(QY128&lt;&gt;"",HLOOKUP(COUNT($NE128:QY128)+1,$G$4:$EH$8,QZ$14,0)*$D128,IF($C128=QZ$17,$G$8*$D128,""))</f>
        <v/>
      </c>
      <c r="RA128" s="34" t="str">
        <f>IF(QZ128&lt;&gt;"",HLOOKUP(COUNT($NE128:QZ128)+1,$G$4:$EH$8,RA$14,0)*$D128,IF($C128=RA$17,$G$8*$D128,""))</f>
        <v/>
      </c>
      <c r="RB128" s="34" t="str">
        <f>IF(RA128&lt;&gt;"",HLOOKUP(COUNT($NE128:RA128)+1,$G$4:$EH$8,RB$14,0)*$D128,IF($C128=RB$17,$G$8*$D128,""))</f>
        <v/>
      </c>
      <c r="RC128" s="34" t="str">
        <f>IF(RB128&lt;&gt;"",HLOOKUP(COUNT($NE128:RB128)+1,$G$4:$EH$8,RC$14,0)*$D128,IF($C128=RC$17,$G$8*$D128,""))</f>
        <v/>
      </c>
      <c r="RD128" s="34" t="str">
        <f>IF(RC128&lt;&gt;"",HLOOKUP(COUNT($NE128:RC128)+1,$G$4:$EH$8,RD$14,0)*$D128,IF($C128=RD$17,$G$8*$D128,""))</f>
        <v/>
      </c>
      <c r="RE128" s="34" t="str">
        <f>IF(RD128&lt;&gt;"",HLOOKUP(COUNT($NE128:RD128)+1,$G$4:$EH$8,RE$14,0)*$D128,IF($C128=RE$17,$G$8*$D128,""))</f>
        <v/>
      </c>
      <c r="RF128" s="34" t="str">
        <f>IF(RE128&lt;&gt;"",HLOOKUP(COUNT($NE128:RE128)+1,$G$4:$EH$8,RF$14,0)*$D128,IF($C128=RF$17,$G$8*$D128,""))</f>
        <v/>
      </c>
      <c r="RG128" s="34" t="str">
        <f>IF(RF128&lt;&gt;"",HLOOKUP(COUNT($NE128:RF128)+1,$G$4:$EH$8,RG$14,0)*$D128,IF($C128=RG$17,$G$8*$D128,""))</f>
        <v/>
      </c>
      <c r="RH128" s="34" t="str">
        <f>IF(RG128&lt;&gt;"",HLOOKUP(COUNT($NE128:RG128)+1,$G$4:$EH$8,RH$14,0)*$D128,IF($C128=RH$17,$G$8*$D128,""))</f>
        <v/>
      </c>
      <c r="RI128" s="34" t="str">
        <f>IF(RH128&lt;&gt;"",HLOOKUP(COUNT($NE128:RH128)+1,$G$4:$EH$8,RI$14,0)*$D128,IF($C128=RI$17,$G$8*$D128,""))</f>
        <v/>
      </c>
      <c r="RJ128" s="34" t="str">
        <f>IF(RI128&lt;&gt;"",HLOOKUP(COUNT($NE128:RI128)+1,$G$4:$EH$8,RJ$14,0)*$D128,IF($C128=RJ$17,$G$8*$D128,""))</f>
        <v/>
      </c>
      <c r="RK128" s="34">
        <f>IF(RJ128&lt;&gt;"",HLOOKUP(COUNT($NE128:RJ128)+1,$G$4:$EH$8,RK$14,0)*$D128,IF($C128=RK$17,$G$8*$D128,""))</f>
        <v>175000</v>
      </c>
      <c r="RL128" s="34">
        <f>IF(RK128&lt;&gt;"",HLOOKUP(COUNT($NE128:RK128)+1,$G$4:$EH$8,RL$14,0)*$D128,IF($C128=RL$17,$G$8*$D128,""))</f>
        <v>0</v>
      </c>
      <c r="RM128" s="34">
        <f>IF(RL128&lt;&gt;"",HLOOKUP(COUNT($NE128:RL128)+1,$G$4:$EH$8,RM$14,0)*$D128,IF($C128=RM$17,$G$8*$D128,""))</f>
        <v>0</v>
      </c>
      <c r="RN128" s="34">
        <f>IF(RM128&lt;&gt;"",HLOOKUP(COUNT($NE128:RM128)+1,$G$4:$EH$8,RN$14,0)*$D128,IF($C128=RN$17,$G$8*$D128,""))</f>
        <v>0</v>
      </c>
      <c r="RO128" s="34">
        <f>IF(RN128&lt;&gt;"",HLOOKUP(COUNT($NE128:RN128)+1,$G$4:$EH$8,RO$14,0)*$D128,IF($C128=RO$17,$G$8*$D128,""))</f>
        <v>0</v>
      </c>
      <c r="RP128" s="34">
        <f>IF(RO128&lt;&gt;"",HLOOKUP(COUNT($NE128:RO128)+1,$G$4:$EH$8,RP$14,0)*$D128,IF($C128=RP$17,$G$8*$D128,""))</f>
        <v>0</v>
      </c>
      <c r="RQ128" s="34">
        <f>IF(RP128&lt;&gt;"",HLOOKUP(COUNT($NE128:RP128)+1,$G$4:$EH$8,RQ$14,0)*$D128,IF($C128=RQ$17,$G$8*$D128,""))</f>
        <v>0</v>
      </c>
      <c r="RR128" s="34">
        <f>IF(RQ128&lt;&gt;"",HLOOKUP(COUNT($NE128:RQ128)+1,$G$4:$EH$8,RR$14,0)*$D128,IF($C128=RR$17,$G$8*$D128,""))</f>
        <v>0</v>
      </c>
      <c r="RS128" s="34">
        <f>IF(RR128&lt;&gt;"",HLOOKUP(COUNT($NE128:RR128)+1,$G$4:$EH$8,RS$14,0)*$D128,IF($C128=RS$17,$G$8*$D128,""))</f>
        <v>0</v>
      </c>
      <c r="RT128" s="34">
        <f>IF(RS128&lt;&gt;"",HLOOKUP(COUNT($NE128:RS128)+1,$G$4:$EH$8,RT$14,0)*$D128,IF($C128=RT$17,$G$8*$D128,""))</f>
        <v>0</v>
      </c>
      <c r="RU128" s="34">
        <f>IF(RT128&lt;&gt;"",HLOOKUP(COUNT($NE128:RT128)+1,$G$4:$EH$8,RU$14,0)*$D128,IF($C128=RU$17,$G$8*$D128,""))</f>
        <v>0</v>
      </c>
      <c r="RW128" s="34" t="str">
        <f>IF(RV128&lt;&gt;"",HLOOKUP(COUNT($RV128:RV128)+1,$G$4:$EH$9,RW$14,0)*$D128,IF($C128=RW$17,$G$9*$D128,""))</f>
        <v/>
      </c>
      <c r="RX128" s="34" t="str">
        <f>IF(RW128&lt;&gt;"",HLOOKUP(COUNT($RV128:RW128)+1,$G$4:$EH$9,RX$14,0)*$D128,IF($C128=RX$17,$G$9*$D128,""))</f>
        <v/>
      </c>
      <c r="RY128" s="34" t="str">
        <f>IF(RX128&lt;&gt;"",HLOOKUP(COUNT($RV128:RX128)+1,$G$4:$EH$9,RY$14,0)*$D128,IF($C128=RY$17,$G$9*$D128,""))</f>
        <v/>
      </c>
      <c r="RZ128" s="34" t="str">
        <f>IF(RY128&lt;&gt;"",HLOOKUP(COUNT($RV128:RY128)+1,$G$4:$EH$9,RZ$14,0)*$D128,IF($C128=RZ$17,$G$9*$D128,""))</f>
        <v/>
      </c>
      <c r="SA128" s="34" t="str">
        <f>IF(RZ128&lt;&gt;"",HLOOKUP(COUNT($RV128:RZ128)+1,$G$4:$EH$9,SA$14,0)*$D128,IF($C128=SA$17,$G$9*$D128,""))</f>
        <v/>
      </c>
      <c r="SB128" s="34" t="str">
        <f>IF(SA128&lt;&gt;"",HLOOKUP(COUNT($RV128:SA128)+1,$G$4:$EH$9,SB$14,0)*$D128,IF($C128=SB$17,$G$9*$D128,""))</f>
        <v/>
      </c>
      <c r="SC128" s="34" t="str">
        <f>IF(SB128&lt;&gt;"",HLOOKUP(COUNT($RV128:SB128)+1,$G$4:$EH$9,SC$14,0)*$D128,IF($C128=SC$17,$G$9*$D128,""))</f>
        <v/>
      </c>
      <c r="SD128" s="34" t="str">
        <f>IF(SC128&lt;&gt;"",HLOOKUP(COUNT($RV128:SC128)+1,$G$4:$EH$9,SD$14,0)*$D128,IF($C128=SD$17,$G$9*$D128,""))</f>
        <v/>
      </c>
      <c r="SE128" s="34" t="str">
        <f>IF(SD128&lt;&gt;"",HLOOKUP(COUNT($RV128:SD128)+1,$G$4:$EH$9,SE$14,0)*$D128,IF($C128=SE$17,$G$9*$D128,""))</f>
        <v/>
      </c>
      <c r="SF128" s="34" t="str">
        <f>IF(SE128&lt;&gt;"",HLOOKUP(COUNT($RV128:SE128)+1,$G$4:$EH$9,SF$14,0)*$D128,IF($C128=SF$17,$G$9*$D128,""))</f>
        <v/>
      </c>
      <c r="SG128" s="34" t="str">
        <f>IF(SF128&lt;&gt;"",HLOOKUP(COUNT($RV128:SF128)+1,$G$4:$EH$9,SG$14,0)*$D128,IF($C128=SG$17,$G$9*$D128,""))</f>
        <v/>
      </c>
      <c r="SH128" s="34" t="str">
        <f>IF(SG128&lt;&gt;"",HLOOKUP(COUNT($RV128:SG128)+1,$G$4:$EH$9,SH$14,0)*$D128,IF($C128=SH$17,$G$9*$D128,""))</f>
        <v/>
      </c>
      <c r="SI128" s="34" t="str">
        <f>IF(SH128&lt;&gt;"",HLOOKUP(COUNT($RV128:SH128)+1,$G$4:$EH$9,SI$14,0)*$D128,IF($C128=SI$17,$G$9*$D128,""))</f>
        <v/>
      </c>
      <c r="SJ128" s="34" t="str">
        <f>IF(SI128&lt;&gt;"",HLOOKUP(COUNT($RV128:SI128)+1,$G$4:$EH$9,SJ$14,0)*$D128,IF($C128=SJ$17,$G$9*$D128,""))</f>
        <v/>
      </c>
      <c r="SK128" s="34" t="str">
        <f>IF(SJ128&lt;&gt;"",HLOOKUP(COUNT($RV128:SJ128)+1,$G$4:$EH$9,SK$14,0)*$D128,IF($C128=SK$17,$G$9*$D128,""))</f>
        <v/>
      </c>
      <c r="SL128" s="34" t="str">
        <f>IF(SK128&lt;&gt;"",HLOOKUP(COUNT($RV128:SK128)+1,$G$4:$EH$9,SL$14,0)*$D128,IF($C128=SL$17,$G$9*$D128,""))</f>
        <v/>
      </c>
      <c r="SM128" s="34" t="str">
        <f>IF(SL128&lt;&gt;"",HLOOKUP(COUNT($RV128:SL128)+1,$G$4:$EH$9,SM$14,0)*$D128,IF($C128=SM$17,$G$9*$D128,""))</f>
        <v/>
      </c>
      <c r="SN128" s="34" t="str">
        <f>IF(SM128&lt;&gt;"",HLOOKUP(COUNT($RV128:SM128)+1,$G$4:$EH$9,SN$14,0)*$D128,IF($C128=SN$17,$G$9*$D128,""))</f>
        <v/>
      </c>
      <c r="SO128" s="34" t="str">
        <f>IF(SN128&lt;&gt;"",HLOOKUP(COUNT($RV128:SN128)+1,$G$4:$EH$9,SO$14,0)*$D128,IF($C128=SO$17,$G$9*$D128,""))</f>
        <v/>
      </c>
      <c r="SP128" s="34" t="str">
        <f>IF(SO128&lt;&gt;"",HLOOKUP(COUNT($RV128:SO128)+1,$G$4:$EH$9,SP$14,0)*$D128,IF($C128=SP$17,$G$9*$D128,""))</f>
        <v/>
      </c>
      <c r="SQ128" s="34" t="str">
        <f>IF(SP128&lt;&gt;"",HLOOKUP(COUNT($RV128:SP128)+1,$G$4:$EH$9,SQ$14,0)*$D128,IF($C128=SQ$17,$G$9*$D128,""))</f>
        <v/>
      </c>
      <c r="SR128" s="34" t="str">
        <f>IF(SQ128&lt;&gt;"",HLOOKUP(COUNT($RV128:SQ128)+1,$G$4:$EH$9,SR$14,0)*$D128,IF($C128=SR$17,$G$9*$D128,""))</f>
        <v/>
      </c>
      <c r="SS128" s="34" t="str">
        <f>IF(SR128&lt;&gt;"",HLOOKUP(COUNT($RV128:SR128)+1,$G$4:$EH$9,SS$14,0)*$D128,IF($C128=SS$17,$G$9*$D128,""))</f>
        <v/>
      </c>
      <c r="ST128" s="34" t="str">
        <f>IF(SS128&lt;&gt;"",HLOOKUP(COUNT($RV128:SS128)+1,$G$4:$EH$9,ST$14,0)*$D128,IF($C128=ST$17,$G$9*$D128,""))</f>
        <v/>
      </c>
      <c r="SU128" s="34" t="str">
        <f>IF(ST128&lt;&gt;"",HLOOKUP(COUNT($RV128:ST128)+1,$G$4:$EH$9,SU$14,0)*$D128,IF($C128=SU$17,$G$9*$D128,""))</f>
        <v/>
      </c>
      <c r="SV128" s="34" t="str">
        <f>IF(SU128&lt;&gt;"",HLOOKUP(COUNT($RV128:SU128)+1,$G$4:$EH$9,SV$14,0)*$D128,IF($C128=SV$17,$G$9*$D128,""))</f>
        <v/>
      </c>
      <c r="SW128" s="34" t="str">
        <f>IF(SV128&lt;&gt;"",HLOOKUP(COUNT($RV128:SV128)+1,$G$4:$EH$9,SW$14,0)*$D128,IF($C128=SW$17,$G$9*$D128,""))</f>
        <v/>
      </c>
      <c r="SX128" s="34" t="str">
        <f>IF(SW128&lt;&gt;"",HLOOKUP(COUNT($RV128:SW128)+1,$G$4:$EH$9,SX$14,0)*$D128,IF($C128=SX$17,$G$9*$D128,""))</f>
        <v/>
      </c>
      <c r="SY128" s="34" t="str">
        <f>IF(SX128&lt;&gt;"",HLOOKUP(COUNT($RV128:SX128)+1,$G$4:$EH$9,SY$14,0)*$D128,IF($C128=SY$17,$G$9*$D128,""))</f>
        <v/>
      </c>
      <c r="SZ128" s="34" t="str">
        <f>IF(SY128&lt;&gt;"",HLOOKUP(COUNT($RV128:SY128)+1,$G$4:$EH$9,SZ$14,0)*$D128,IF($C128=SZ$17,$G$9*$D128,""))</f>
        <v/>
      </c>
      <c r="TA128" s="34" t="str">
        <f>IF(SZ128&lt;&gt;"",HLOOKUP(COUNT($RV128:SZ128)+1,$G$4:$EH$9,TA$14,0)*$D128,IF($C128=TA$17,$G$9*$D128,""))</f>
        <v/>
      </c>
      <c r="TB128" s="34" t="str">
        <f>IF(TA128&lt;&gt;"",HLOOKUP(COUNT($RV128:TA128)+1,$G$4:$EH$9,TB$14,0)*$D128,IF($C128=TB$17,$G$9*$D128,""))</f>
        <v/>
      </c>
      <c r="TC128" s="34" t="str">
        <f>IF(TB128&lt;&gt;"",HLOOKUP(COUNT($RV128:TB128)+1,$G$4:$EH$9,TC$14,0)*$D128,IF($C128=TC$17,$G$9*$D128,""))</f>
        <v/>
      </c>
      <c r="TD128" s="34" t="str">
        <f>IF(TC128&lt;&gt;"",HLOOKUP(COUNT($RV128:TC128)+1,$G$4:$EH$9,TD$14,0)*$D128,IF($C128=TD$17,$G$9*$D128,""))</f>
        <v/>
      </c>
      <c r="TE128" s="34" t="str">
        <f>IF(TD128&lt;&gt;"",HLOOKUP(COUNT($RV128:TD128)+1,$G$4:$EH$9,TE$14,0)*$D128,IF($C128=TE$17,$G$9*$D128,""))</f>
        <v/>
      </c>
      <c r="TF128" s="34" t="str">
        <f>IF(TE128&lt;&gt;"",HLOOKUP(COUNT($RV128:TE128)+1,$G$4:$EH$9,TF$14,0)*$D128,IF($C128=TF$17,$G$9*$D128,""))</f>
        <v/>
      </c>
      <c r="TG128" s="34" t="str">
        <f>IF(TF128&lt;&gt;"",HLOOKUP(COUNT($RV128:TF128)+1,$G$4:$EH$9,TG$14,0)*$D128,IF($C128=TG$17,$G$9*$D128,""))</f>
        <v/>
      </c>
      <c r="TH128" s="34" t="str">
        <f>IF(TG128&lt;&gt;"",HLOOKUP(COUNT($RV128:TG128)+1,$G$4:$EH$9,TH$14,0)*$D128,IF($C128=TH$17,$G$9*$D128,""))</f>
        <v/>
      </c>
      <c r="TI128" s="34" t="str">
        <f>IF(TH128&lt;&gt;"",HLOOKUP(COUNT($RV128:TH128)+1,$G$4:$EH$9,TI$14,0)*$D128,IF($C128=TI$17,$G$9*$D128,""))</f>
        <v/>
      </c>
      <c r="TJ128" s="34" t="str">
        <f>IF(TI128&lt;&gt;"",HLOOKUP(COUNT($RV128:TI128)+1,$G$4:$EH$9,TJ$14,0)*$D128,IF($C128=TJ$17,$G$9*$D128,""))</f>
        <v/>
      </c>
      <c r="TK128" s="34" t="str">
        <f>IF(TJ128&lt;&gt;"",HLOOKUP(COUNT($RV128:TJ128)+1,$G$4:$EH$9,TK$14,0)*$D128,IF($C128=TK$17,$G$9*$D128,""))</f>
        <v/>
      </c>
      <c r="TL128" s="34" t="str">
        <f>IF(TK128&lt;&gt;"",HLOOKUP(COUNT($RV128:TK128)+1,$G$4:$EH$9,TL$14,0)*$D128,IF($C128=TL$17,$G$9*$D128,""))</f>
        <v/>
      </c>
      <c r="TM128" s="34" t="str">
        <f>IF(TL128&lt;&gt;"",HLOOKUP(COUNT($RV128:TL128)+1,$G$4:$EH$9,TM$14,0)*$D128,IF($C128=TM$17,$G$9*$D128,""))</f>
        <v/>
      </c>
      <c r="TN128" s="34" t="str">
        <f>IF(TM128&lt;&gt;"",HLOOKUP(COUNT($RV128:TM128)+1,$G$4:$EH$9,TN$14,0)*$D128,IF($C128=TN$17,$G$9*$D128,""))</f>
        <v/>
      </c>
      <c r="TO128" s="34" t="str">
        <f>IF(TN128&lt;&gt;"",HLOOKUP(COUNT($RV128:TN128)+1,$G$4:$EH$9,TO$14,0)*$D128,IF($C128=TO$17,$G$9*$D128,""))</f>
        <v/>
      </c>
      <c r="TP128" s="34" t="str">
        <f>IF(TO128&lt;&gt;"",HLOOKUP(COUNT($RV128:TO128)+1,$G$4:$EH$9,TP$14,0)*$D128,IF($C128=TP$17,$G$9*$D128,""))</f>
        <v/>
      </c>
      <c r="TQ128" s="34" t="str">
        <f>IF(TP128&lt;&gt;"",HLOOKUP(COUNT($RV128:TP128)+1,$G$4:$EH$9,TQ$14,0)*$D128,IF($C128=TQ$17,$G$9*$D128,""))</f>
        <v/>
      </c>
      <c r="TR128" s="34" t="str">
        <f>IF(TQ128&lt;&gt;"",HLOOKUP(COUNT($RV128:TQ128)+1,$G$4:$EH$9,TR$14,0)*$D128,IF($C128=TR$17,$G$9*$D128,""))</f>
        <v/>
      </c>
      <c r="TS128" s="34" t="str">
        <f>IF(TR128&lt;&gt;"",HLOOKUP(COUNT($RV128:TR128)+1,$G$4:$EH$9,TS$14,0)*$D128,IF($C128=TS$17,$G$9*$D128,""))</f>
        <v/>
      </c>
      <c r="TT128" s="34" t="str">
        <f>IF(TS128&lt;&gt;"",HLOOKUP(COUNT($RV128:TS128)+1,$G$4:$EH$9,TT$14,0)*$D128,IF($C128=TT$17,$G$9*$D128,""))</f>
        <v/>
      </c>
      <c r="TU128" s="34" t="str">
        <f>IF(TT128&lt;&gt;"",HLOOKUP(COUNT($RV128:TT128)+1,$G$4:$EH$9,TU$14,0)*$D128,IF($C128=TU$17,$G$9*$D128,""))</f>
        <v/>
      </c>
      <c r="TV128" s="34" t="str">
        <f>IF(TU128&lt;&gt;"",HLOOKUP(COUNT($RV128:TU128)+1,$G$4:$EH$9,TV$14,0)*$D128,IF($C128=TV$17,$G$9*$D128,""))</f>
        <v/>
      </c>
      <c r="TW128" s="34" t="str">
        <f>IF(TV128&lt;&gt;"",HLOOKUP(COUNT($RV128:TV128)+1,$G$4:$EH$9,TW$14,0)*$D128,IF($C128=TW$17,$G$9*$D128,""))</f>
        <v/>
      </c>
      <c r="TX128" s="34" t="str">
        <f>IF(TW128&lt;&gt;"",HLOOKUP(COUNT($RV128:TW128)+1,$G$4:$EH$9,TX$14,0)*$D128,IF($C128=TX$17,$G$9*$D128,""))</f>
        <v/>
      </c>
      <c r="TY128" s="34" t="str">
        <f>IF(TX128&lt;&gt;"",HLOOKUP(COUNT($RV128:TX128)+1,$G$4:$EH$9,TY$14,0)*$D128,IF($C128=TY$17,$G$9*$D128,""))</f>
        <v/>
      </c>
      <c r="TZ128" s="34" t="str">
        <f>IF(TY128&lt;&gt;"",HLOOKUP(COUNT($RV128:TY128)+1,$G$4:$EH$9,TZ$14,0)*$D128,IF($C128=TZ$17,$G$9*$D128,""))</f>
        <v/>
      </c>
      <c r="UA128" s="34" t="str">
        <f>IF(TZ128&lt;&gt;"",HLOOKUP(COUNT($RV128:TZ128)+1,$G$4:$EH$9,UA$14,0)*$D128,IF($C128=UA$17,$G$9*$D128,""))</f>
        <v/>
      </c>
      <c r="UB128" s="34" t="str">
        <f>IF(UA128&lt;&gt;"",HLOOKUP(COUNT($RV128:UA128)+1,$G$4:$EH$9,UB$14,0)*$D128,IF($C128=UB$17,$G$9*$D128,""))</f>
        <v/>
      </c>
      <c r="UC128" s="34" t="str">
        <f>IF(UB128&lt;&gt;"",HLOOKUP(COUNT($RV128:UB128)+1,$G$4:$EH$9,UC$14,0)*$D128,IF($C128=UC$17,$G$9*$D128,""))</f>
        <v/>
      </c>
      <c r="UD128" s="34" t="str">
        <f>IF(UC128&lt;&gt;"",HLOOKUP(COUNT($RV128:UC128)+1,$G$4:$EH$9,UD$14,0)*$D128,IF($C128=UD$17,$G$9*$D128,""))</f>
        <v/>
      </c>
      <c r="UE128" s="34" t="str">
        <f>IF(UD128&lt;&gt;"",HLOOKUP(COUNT($RV128:UD128)+1,$G$4:$EH$9,UE$14,0)*$D128,IF($C128=UE$17,$G$9*$D128,""))</f>
        <v/>
      </c>
      <c r="UF128" s="34" t="str">
        <f>IF(UE128&lt;&gt;"",HLOOKUP(COUNT($RV128:UE128)+1,$G$4:$EH$9,UF$14,0)*$D128,IF($C128=UF$17,$G$9*$D128,""))</f>
        <v/>
      </c>
      <c r="UG128" s="34" t="str">
        <f>IF(UF128&lt;&gt;"",HLOOKUP(COUNT($RV128:UF128)+1,$G$4:$EH$9,UG$14,0)*$D128,IF($C128=UG$17,$G$9*$D128,""))</f>
        <v/>
      </c>
      <c r="UH128" s="34" t="str">
        <f>IF(UG128&lt;&gt;"",HLOOKUP(COUNT($RV128:UG128)+1,$G$4:$EH$9,UH$14,0)*$D128,IF($C128=UH$17,$G$9*$D128,""))</f>
        <v/>
      </c>
      <c r="UI128" s="34" t="str">
        <f>IF(UH128&lt;&gt;"",HLOOKUP(COUNT($RV128:UH128)+1,$G$4:$EH$9,UI$14,0)*$D128,IF($C128=UI$17,$G$9*$D128,""))</f>
        <v/>
      </c>
      <c r="UJ128" s="34" t="str">
        <f>IF(UI128&lt;&gt;"",HLOOKUP(COUNT($RV128:UI128)+1,$G$4:$EH$9,UJ$14,0)*$D128,IF($C128=UJ$17,$G$9*$D128,""))</f>
        <v/>
      </c>
      <c r="UK128" s="34" t="str">
        <f>IF(UJ128&lt;&gt;"",HLOOKUP(COUNT($RV128:UJ128)+1,$G$4:$EH$9,UK$14,0)*$D128,IF($C128=UK$17,$G$9*$D128,""))</f>
        <v/>
      </c>
      <c r="UL128" s="34" t="str">
        <f>IF(UK128&lt;&gt;"",HLOOKUP(COUNT($RV128:UK128)+1,$G$4:$EH$9,UL$14,0)*$D128,IF($C128=UL$17,$G$9*$D128,""))</f>
        <v/>
      </c>
      <c r="UM128" s="34" t="str">
        <f>IF(UL128&lt;&gt;"",HLOOKUP(COUNT($RV128:UL128)+1,$G$4:$EH$9,UM$14,0)*$D128,IF($C128=UM$17,$G$9*$D128,""))</f>
        <v/>
      </c>
      <c r="UN128" s="34" t="str">
        <f>IF(UM128&lt;&gt;"",HLOOKUP(COUNT($RV128:UM128)+1,$G$4:$EH$9,UN$14,0)*$D128,IF($C128=UN$17,$G$9*$D128,""))</f>
        <v/>
      </c>
      <c r="UO128" s="34" t="str">
        <f>IF(UN128&lt;&gt;"",HLOOKUP(COUNT($RV128:UN128)+1,$G$4:$EH$9,UO$14,0)*$D128,IF($C128=UO$17,$G$9*$D128,""))</f>
        <v/>
      </c>
      <c r="UP128" s="34" t="str">
        <f>IF(UO128&lt;&gt;"",HLOOKUP(COUNT($RV128:UO128)+1,$G$4:$EH$9,UP$14,0)*$D128,IF($C128=UP$17,$G$9*$D128,""))</f>
        <v/>
      </c>
      <c r="UQ128" s="34" t="str">
        <f>IF(UP128&lt;&gt;"",HLOOKUP(COUNT($RV128:UP128)+1,$G$4:$EH$9,UQ$14,0)*$D128,IF($C128=UQ$17,$G$9*$D128,""))</f>
        <v/>
      </c>
      <c r="UR128" s="34" t="str">
        <f>IF(UQ128&lt;&gt;"",HLOOKUP(COUNT($RV128:UQ128)+1,$G$4:$EH$9,UR$14,0)*$D128,IF($C128=UR$17,$G$9*$D128,""))</f>
        <v/>
      </c>
      <c r="US128" s="34" t="str">
        <f>IF(UR128&lt;&gt;"",HLOOKUP(COUNT($RV128:UR128)+1,$G$4:$EH$9,US$14,0)*$D128,IF($C128=US$17,$G$9*$D128,""))</f>
        <v/>
      </c>
      <c r="UT128" s="34" t="str">
        <f>IF(US128&lt;&gt;"",HLOOKUP(COUNT($RV128:US128)+1,$G$4:$EH$9,UT$14,0)*$D128,IF($C128=UT$17,$G$9*$D128,""))</f>
        <v/>
      </c>
      <c r="UU128" s="34" t="str">
        <f>IF(UT128&lt;&gt;"",HLOOKUP(COUNT($RV128:UT128)+1,$G$4:$EH$9,UU$14,0)*$D128,IF($C128=UU$17,$G$9*$D128,""))</f>
        <v/>
      </c>
      <c r="UV128" s="34" t="str">
        <f>IF(UU128&lt;&gt;"",HLOOKUP(COUNT($RV128:UU128)+1,$G$4:$EH$9,UV$14,0)*$D128,IF($C128=UV$17,$G$9*$D128,""))</f>
        <v/>
      </c>
      <c r="UW128" s="34" t="str">
        <f>IF(UV128&lt;&gt;"",HLOOKUP(COUNT($RV128:UV128)+1,$G$4:$EH$9,UW$14,0)*$D128,IF($C128=UW$17,$G$9*$D128,""))</f>
        <v/>
      </c>
      <c r="UX128" s="34" t="str">
        <f>IF(UW128&lt;&gt;"",HLOOKUP(COUNT($RV128:UW128)+1,$G$4:$EH$9,UX$14,0)*$D128,IF($C128=UX$17,$G$9*$D128,""))</f>
        <v/>
      </c>
      <c r="UY128" s="34" t="str">
        <f>IF(UX128&lt;&gt;"",HLOOKUP(COUNT($RV128:UX128)+1,$G$4:$EH$9,UY$14,0)*$D128,IF($C128=UY$17,$G$9*$D128,""))</f>
        <v/>
      </c>
      <c r="UZ128" s="34" t="str">
        <f>IF(UY128&lt;&gt;"",HLOOKUP(COUNT($RV128:UY128)+1,$G$4:$EH$9,UZ$14,0)*$D128,IF($C128=UZ$17,$G$9*$D128,""))</f>
        <v/>
      </c>
      <c r="VA128" s="34" t="str">
        <f>IF(UZ128&lt;&gt;"",HLOOKUP(COUNT($RV128:UZ128)+1,$G$4:$EH$9,VA$14,0)*$D128,IF($C128=VA$17,$G$9*$D128,""))</f>
        <v/>
      </c>
      <c r="VB128" s="34" t="str">
        <f>IF(VA128&lt;&gt;"",HLOOKUP(COUNT($RV128:VA128)+1,$G$4:$EH$9,VB$14,0)*$D128,IF($C128=VB$17,$G$9*$D128,""))</f>
        <v/>
      </c>
      <c r="VC128" s="34" t="str">
        <f>IF(VB128&lt;&gt;"",HLOOKUP(COUNT($RV128:VB128)+1,$G$4:$EH$9,VC$14,0)*$D128,IF($C128=VC$17,$G$9*$D128,""))</f>
        <v/>
      </c>
      <c r="VD128" s="34" t="str">
        <f>IF(VC128&lt;&gt;"",HLOOKUP(COUNT($RV128:VC128)+1,$G$4:$EH$9,VD$14,0)*$D128,IF($C128=VD$17,$G$9*$D128,""))</f>
        <v/>
      </c>
      <c r="VE128" s="34" t="str">
        <f>IF(VD128&lt;&gt;"",HLOOKUP(COUNT($RV128:VD128)+1,$G$4:$EH$9,VE$14,0)*$D128,IF($C128=VE$17,$G$9*$D128,""))</f>
        <v/>
      </c>
      <c r="VF128" s="34" t="str">
        <f>IF(VE128&lt;&gt;"",HLOOKUP(COUNT($RV128:VE128)+1,$G$4:$EH$9,VF$14,0)*$D128,IF($C128=VF$17,$G$9*$D128,""))</f>
        <v/>
      </c>
      <c r="VG128" s="34" t="str">
        <f>IF(VF128&lt;&gt;"",HLOOKUP(COUNT($RV128:VF128)+1,$G$4:$EH$9,VG$14,0)*$D128,IF($C128=VG$17,$G$9*$D128,""))</f>
        <v/>
      </c>
      <c r="VH128" s="34" t="str">
        <f>IF(VG128&lt;&gt;"",HLOOKUP(COUNT($RV128:VG128)+1,$G$4:$EH$9,VH$14,0)*$D128,IF($C128=VH$17,$G$9*$D128,""))</f>
        <v/>
      </c>
      <c r="VI128" s="34" t="str">
        <f>IF(VH128&lt;&gt;"",HLOOKUP(COUNT($RV128:VH128)+1,$G$4:$EH$9,VI$14,0)*$D128,IF($C128=VI$17,$G$9*$D128,""))</f>
        <v/>
      </c>
      <c r="VJ128" s="34" t="str">
        <f>IF(VI128&lt;&gt;"",HLOOKUP(COUNT($RV128:VI128)+1,$G$4:$EH$9,VJ$14,0)*$D128,IF($C128=VJ$17,$G$9*$D128,""))</f>
        <v/>
      </c>
      <c r="VK128" s="34" t="str">
        <f>IF(VJ128&lt;&gt;"",HLOOKUP(COUNT($RV128:VJ128)+1,$G$4:$EH$9,VK$14,0)*$D128,IF($C128=VK$17,$G$9*$D128,""))</f>
        <v/>
      </c>
      <c r="VL128" s="34" t="str">
        <f>IF(VK128&lt;&gt;"",HLOOKUP(COUNT($RV128:VK128)+1,$G$4:$EH$9,VL$14,0)*$D128,IF($C128=VL$17,$G$9*$D128,""))</f>
        <v/>
      </c>
      <c r="VM128" s="34" t="str">
        <f>IF(VL128&lt;&gt;"",HLOOKUP(COUNT($RV128:VL128)+1,$G$4:$EH$9,VM$14,0)*$D128,IF($C128=VM$17,$G$9*$D128,""))</f>
        <v/>
      </c>
      <c r="VN128" s="34" t="str">
        <f>IF(VM128&lt;&gt;"",HLOOKUP(COUNT($RV128:VM128)+1,$G$4:$EH$9,VN$14,0)*$D128,IF($C128=VN$17,$G$9*$D128,""))</f>
        <v/>
      </c>
      <c r="VO128" s="34" t="str">
        <f>IF(VN128&lt;&gt;"",HLOOKUP(COUNT($RV128:VN128)+1,$G$4:$EH$9,VO$14,0)*$D128,IF($C128=VO$17,$G$9*$D128,""))</f>
        <v/>
      </c>
      <c r="VP128" s="34" t="str">
        <f>IF(VO128&lt;&gt;"",HLOOKUP(COUNT($RV128:VO128)+1,$G$4:$EH$9,VP$14,0)*$D128,IF($C128=VP$17,$G$9*$D128,""))</f>
        <v/>
      </c>
      <c r="VQ128" s="34" t="str">
        <f>IF(VP128&lt;&gt;"",HLOOKUP(COUNT($RV128:VP128)+1,$G$4:$EH$9,VQ$14,0)*$D128,IF($C128=VQ$17,$G$9*$D128,""))</f>
        <v/>
      </c>
      <c r="VR128" s="34" t="str">
        <f>IF(VQ128&lt;&gt;"",HLOOKUP(COUNT($RV128:VQ128)+1,$G$4:$EH$9,VR$14,0)*$D128,IF($C128=VR$17,$G$9*$D128,""))</f>
        <v/>
      </c>
      <c r="VS128" s="34" t="str">
        <f>IF(VR128&lt;&gt;"",HLOOKUP(COUNT($RV128:VR128)+1,$G$4:$EH$9,VS$14,0)*$D128,IF($C128=VS$17,$G$9*$D128,""))</f>
        <v/>
      </c>
      <c r="VT128" s="34" t="str">
        <f>IF(VS128&lt;&gt;"",HLOOKUP(COUNT($RV128:VS128)+1,$G$4:$EH$9,VT$14,0)*$D128,IF($C128=VT$17,$G$9*$D128,""))</f>
        <v/>
      </c>
      <c r="VU128" s="34" t="str">
        <f>IF(VT128&lt;&gt;"",HLOOKUP(COUNT($RV128:VT128)+1,$G$4:$EH$9,VU$14,0)*$D128,IF($C128=VU$17,$G$9*$D128,""))</f>
        <v/>
      </c>
      <c r="VV128" s="34" t="str">
        <f>IF(VU128&lt;&gt;"",HLOOKUP(COUNT($RV128:VU128)+1,$G$4:$EH$9,VV$14,0)*$D128,IF($C128=VV$17,$G$9*$D128,""))</f>
        <v/>
      </c>
      <c r="VW128" s="34" t="str">
        <f>IF(VV128&lt;&gt;"",HLOOKUP(COUNT($RV128:VV128)+1,$G$4:$EH$9,VW$14,0)*$D128,IF($C128=VW$17,$G$9*$D128,""))</f>
        <v/>
      </c>
      <c r="VX128" s="34" t="str">
        <f>IF(VW128&lt;&gt;"",HLOOKUP(COUNT($RV128:VW128)+1,$G$4:$EH$9,VX$14,0)*$D128,IF($C128=VX$17,$G$9*$D128,""))</f>
        <v/>
      </c>
      <c r="VY128" s="34" t="str">
        <f>IF(VX128&lt;&gt;"",HLOOKUP(COUNT($RV128:VX128)+1,$G$4:$EH$9,VY$14,0)*$D128,IF($C128=VY$17,$G$9*$D128,""))</f>
        <v/>
      </c>
      <c r="VZ128" s="34" t="str">
        <f>IF(VY128&lt;&gt;"",HLOOKUP(COUNT($RV128:VY128)+1,$G$4:$EH$9,VZ$14,0)*$D128,IF($C128=VZ$17,$G$9*$D128,""))</f>
        <v/>
      </c>
      <c r="WA128" s="34" t="str">
        <f>IF(VZ128&lt;&gt;"",HLOOKUP(COUNT($RV128:VZ128)+1,$G$4:$EH$9,WA$14,0)*$D128,IF($C128=WA$17,$G$9*$D128,""))</f>
        <v/>
      </c>
      <c r="WB128" s="34">
        <f>IF(WA128&lt;&gt;"",HLOOKUP(COUNT($RV128:WA128)+1,$G$4:$EH$9,WB$14,0)*$D128,IF($C128=WB$17,$G$9*$D128,""))</f>
        <v>14500</v>
      </c>
      <c r="WC128" s="34">
        <f>IF(WB128&lt;&gt;"",HLOOKUP(COUNT($RV128:WB128)+1,$G$4:$EH$9,WC$14,0)*$D128,IF($C128=WC$17,$G$9*$D128,""))</f>
        <v>0</v>
      </c>
      <c r="WD128" s="34">
        <f>IF(WC128&lt;&gt;"",HLOOKUP(COUNT($RV128:WC128)+1,$G$4:$EH$9,WD$14,0)*$D128,IF($C128=WD$17,$G$9*$D128,""))</f>
        <v>0</v>
      </c>
      <c r="WE128" s="34">
        <f>IF(WD128&lt;&gt;"",HLOOKUP(COUNT($RV128:WD128)+1,$G$4:$EH$9,WE$14,0)*$D128,IF($C128=WE$17,$G$9*$D128,""))</f>
        <v>0</v>
      </c>
      <c r="WF128" s="34">
        <f>IF(WE128&lt;&gt;"",HLOOKUP(COUNT($RV128:WE128)+1,$G$4:$EH$9,WF$14,0)*$D128,IF($C128=WF$17,$G$9*$D128,""))</f>
        <v>0</v>
      </c>
      <c r="WG128" s="34">
        <f>IF(WF128&lt;&gt;"",HLOOKUP(COUNT($RV128:WF128)+1,$G$4:$EH$9,WG$14,0)*$D128,IF($C128=WG$17,$G$9*$D128,""))</f>
        <v>0</v>
      </c>
      <c r="WH128" s="34">
        <f>IF(WG128&lt;&gt;"",HLOOKUP(COUNT($RV128:WG128)+1,$G$4:$EH$9,WH$14,0)*$D128,IF($C128=WH$17,$G$9*$D128,""))</f>
        <v>0</v>
      </c>
      <c r="WI128" s="34">
        <f>IF(WH128&lt;&gt;"",HLOOKUP(COUNT($RV128:WH128)+1,$G$4:$EH$9,WI$14,0)*$D128,IF($C128=WI$17,$G$9*$D128,""))</f>
        <v>0</v>
      </c>
      <c r="WJ128" s="34">
        <f>IF(WI128&lt;&gt;"",HLOOKUP(COUNT($RV128:WI128)+1,$G$4:$EH$9,WJ$14,0)*$D128,IF($C128=WJ$17,$G$9*$D128,""))</f>
        <v>0</v>
      </c>
      <c r="WK128" s="34">
        <f>IF(WJ128&lt;&gt;"",HLOOKUP(COUNT($RV128:WJ128)+1,$G$4:$EH$9,WK$14,0)*$D128,IF($C128=WK$17,$G$9*$D128,""))</f>
        <v>0</v>
      </c>
      <c r="WL128" s="34">
        <f>IF(WK128&lt;&gt;"",HLOOKUP(COUNT($RV128:WK128)+1,$G$4:$EH$9,WL$14,0)*$D128,IF($C128=WL$17,$G$9*$D128,""))</f>
        <v>0</v>
      </c>
    </row>
    <row r="129" spans="1:610" ht="15" x14ac:dyDescent="0.2">
      <c r="A129" s="25">
        <f t="shared" si="914"/>
        <v>3</v>
      </c>
      <c r="B129" s="1328" t="s">
        <v>91</v>
      </c>
      <c r="C129" s="62">
        <f t="shared" si="912"/>
        <v>111</v>
      </c>
      <c r="D129" s="30">
        <f>VLOOKUP(B129,Premissas!$R$8:$AD$18,(Histograma!A129+1),0)</f>
        <v>5</v>
      </c>
      <c r="G129" s="34" t="str">
        <f>IF(F129&lt;&gt;"",HLOOKUP(COUNT($F129:F129)+1,$G$4:$EH$8,G$14,0)*$D129,IF($C129=G$17,$G$5*$D129,""))</f>
        <v/>
      </c>
      <c r="H129" s="34" t="str">
        <f>IF(G129&lt;&gt;"",HLOOKUP(COUNT($F129:G129)+1,$G$4:$EH$8,H$14,0)*$D129,IF($C129=H$17,$G$5*$D129,""))</f>
        <v/>
      </c>
      <c r="I129" s="34" t="str">
        <f>IF(H129&lt;&gt;"",HLOOKUP(COUNT($F129:H129)+1,$G$4:$EH$8,I$14,0)*$D129,IF($C129=I$17,$G$5*$D129,""))</f>
        <v/>
      </c>
      <c r="J129" s="34" t="str">
        <f>IF(I129&lt;&gt;"",HLOOKUP(COUNT($F129:I129)+1,$G$4:$EH$8,J$14,0)*$D129,IF($C129=J$17,$G$5*$D129,""))</f>
        <v/>
      </c>
      <c r="K129" s="34" t="str">
        <f>IF(J129&lt;&gt;"",HLOOKUP(COUNT($F129:J129)+1,$G$4:$EH$8,K$14,0)*$D129,IF($C129=K$17,$G$5*$D129,""))</f>
        <v/>
      </c>
      <c r="L129" s="34" t="str">
        <f>IF(K129&lt;&gt;"",HLOOKUP(COUNT($F129:K129)+1,$G$4:$EH$8,L$14,0)*$D129,IF($C129=L$17,$G$5*$D129,""))</f>
        <v/>
      </c>
      <c r="M129" s="34" t="str">
        <f>IF(L129&lt;&gt;"",HLOOKUP(COUNT($F129:L129)+1,$G$4:$EH$8,M$14,0)*$D129,IF($C129=M$17,$G$5*$D129,""))</f>
        <v/>
      </c>
      <c r="N129" s="34" t="str">
        <f>IF(M129&lt;&gt;"",HLOOKUP(COUNT($F129:M129)+1,$G$4:$EH$8,N$14,0)*$D129,IF($C129=N$17,$G$5*$D129,""))</f>
        <v/>
      </c>
      <c r="O129" s="34" t="str">
        <f>IF(N129&lt;&gt;"",HLOOKUP(COUNT($F129:N129)+1,$G$4:$EH$8,O$14,0)*$D129,IF($C129=O$17,$G$5*$D129,""))</f>
        <v/>
      </c>
      <c r="P129" s="34" t="str">
        <f>IF(O129&lt;&gt;"",HLOOKUP(COUNT($F129:O129)+1,$G$4:$EH$8,P$14,0)*$D129,IF($C129=P$17,$G$5*$D129,""))</f>
        <v/>
      </c>
      <c r="Q129" s="34" t="str">
        <f>IF(P129&lt;&gt;"",HLOOKUP(COUNT($F129:P129)+1,$G$4:$EH$8,Q$14,0)*$D129,IF($C129=Q$17,$G$5*$D129,""))</f>
        <v/>
      </c>
      <c r="R129" s="34" t="str">
        <f>IF(Q129&lt;&gt;"",HLOOKUP(COUNT($F129:Q129)+1,$G$4:$EH$8,R$14,0)*$D129,IF($C129=R$17,$G$5*$D129,""))</f>
        <v/>
      </c>
      <c r="S129" s="34" t="str">
        <f>IF(R129&lt;&gt;"",HLOOKUP(COUNT($F129:R129)+1,$G$4:$EH$8,S$14,0)*$D129,IF($C129=S$17,$G$5*$D129,""))</f>
        <v/>
      </c>
      <c r="T129" s="34" t="str">
        <f>IF(S129&lt;&gt;"",HLOOKUP(COUNT($F129:S129)+1,$G$4:$EH$8,T$14,0)*$D129,IF($C129=T$17,$G$5*$D129,""))</f>
        <v/>
      </c>
      <c r="U129" s="34" t="str">
        <f>IF(T129&lt;&gt;"",HLOOKUP(COUNT($F129:T129)+1,$G$4:$EH$8,U$14,0)*$D129,IF($C129=U$17,$G$5*$D129,""))</f>
        <v/>
      </c>
      <c r="V129" s="34" t="str">
        <f>IF(U129&lt;&gt;"",HLOOKUP(COUNT($F129:U129)+1,$G$4:$EH$8,V$14,0)*$D129,IF($C129=V$17,$G$5*$D129,""))</f>
        <v/>
      </c>
      <c r="W129" s="34" t="str">
        <f>IF(V129&lt;&gt;"",HLOOKUP(COUNT($F129:V129)+1,$G$4:$EH$8,W$14,0)*$D129,IF($C129=W$17,$G$5*$D129,""))</f>
        <v/>
      </c>
      <c r="X129" s="34" t="str">
        <f>IF(W129&lt;&gt;"",HLOOKUP(COUNT($F129:W129)+1,$G$4:$EH$8,X$14,0)*$D129,IF($C129=X$17,$G$5*$D129,""))</f>
        <v/>
      </c>
      <c r="Y129" s="34" t="str">
        <f>IF(X129&lt;&gt;"",HLOOKUP(COUNT($F129:X129)+1,$G$4:$EH$8,Y$14,0)*$D129,IF($C129=Y$17,$G$5*$D129,""))</f>
        <v/>
      </c>
      <c r="Z129" s="34" t="str">
        <f>IF(Y129&lt;&gt;"",HLOOKUP(COUNT($F129:Y129)+1,$G$4:$EH$8,Z$14,0)*$D129,IF($C129=Z$17,$G$5*$D129,""))</f>
        <v/>
      </c>
      <c r="AA129" s="34" t="str">
        <f>IF(Z129&lt;&gt;"",HLOOKUP(COUNT($F129:Z129)+1,$G$4:$EH$8,AA$14,0)*$D129,IF($C129=AA$17,$G$5*$D129,""))</f>
        <v/>
      </c>
      <c r="AB129" s="34" t="str">
        <f>IF(AA129&lt;&gt;"",HLOOKUP(COUNT($F129:AA129)+1,$G$4:$EH$8,AB$14,0)*$D129,IF($C129=AB$17,$G$5*$D129,""))</f>
        <v/>
      </c>
      <c r="AC129" s="34" t="str">
        <f>IF(AB129&lt;&gt;"",HLOOKUP(COUNT($F129:AB129)+1,$G$4:$EH$8,AC$14,0)*$D129,IF($C129=AC$17,$G$5*$D129,""))</f>
        <v/>
      </c>
      <c r="AD129" s="34" t="str">
        <f>IF(AC129&lt;&gt;"",HLOOKUP(COUNT($F129:AC129)+1,$G$4:$EH$8,AD$14,0)*$D129,IF($C129=AD$17,$G$5*$D129,""))</f>
        <v/>
      </c>
      <c r="AE129" s="34" t="str">
        <f>IF(AD129&lt;&gt;"",HLOOKUP(COUNT($F129:AD129)+1,$G$4:$EH$8,AE$14,0)*$D129,IF($C129=AE$17,$G$5*$D129,""))</f>
        <v/>
      </c>
      <c r="AF129" s="34" t="str">
        <f>IF(AE129&lt;&gt;"",HLOOKUP(COUNT($F129:AE129)+1,$G$4:$EH$8,AF$14,0)*$D129,IF($C129=AF$17,$G$5*$D129,""))</f>
        <v/>
      </c>
      <c r="AG129" s="34" t="str">
        <f>IF(AF129&lt;&gt;"",HLOOKUP(COUNT($F129:AF129)+1,$G$4:$EH$8,AG$14,0)*$D129,IF($C129=AG$17,$G$5*$D129,""))</f>
        <v/>
      </c>
      <c r="AH129" s="34" t="str">
        <f>IF(AG129&lt;&gt;"",HLOOKUP(COUNT($F129:AG129)+1,$G$4:$EH$8,AH$14,0)*$D129,IF($C129=AH$17,$G$5*$D129,""))</f>
        <v/>
      </c>
      <c r="AI129" s="34" t="str">
        <f>IF(AH129&lt;&gt;"",HLOOKUP(COUNT($F129:AH129)+1,$G$4:$EH$8,AI$14,0)*$D129,IF($C129=AI$17,$G$5*$D129,""))</f>
        <v/>
      </c>
      <c r="AJ129" s="34" t="str">
        <f>IF(AI129&lt;&gt;"",HLOOKUP(COUNT($F129:AI129)+1,$G$4:$EH$8,AJ$14,0)*$D129,IF($C129=AJ$17,$G$5*$D129,""))</f>
        <v/>
      </c>
      <c r="AK129" s="34" t="str">
        <f>IF(AJ129&lt;&gt;"",HLOOKUP(COUNT($F129:AJ129)+1,$G$4:$EH$8,AK$14,0)*$D129,IF($C129=AK$17,$G$5*$D129,""))</f>
        <v/>
      </c>
      <c r="AL129" s="34" t="str">
        <f>IF(AK129&lt;&gt;"",HLOOKUP(COUNT($F129:AK129)+1,$G$4:$EH$8,AL$14,0)*$D129,IF($C129=AL$17,$G$5*$D129,""))</f>
        <v/>
      </c>
      <c r="AM129" s="34" t="str">
        <f>IF(AL129&lt;&gt;"",HLOOKUP(COUNT($F129:AL129)+1,$G$4:$EH$8,AM$14,0)*$D129,IF($C129=AM$17,$G$5*$D129,""))</f>
        <v/>
      </c>
      <c r="AN129" s="34" t="str">
        <f>IF(AM129&lt;&gt;"",HLOOKUP(COUNT($F129:AM129)+1,$G$4:$EH$8,AN$14,0)*$D129,IF($C129=AN$17,$G$5*$D129,""))</f>
        <v/>
      </c>
      <c r="AO129" s="34" t="str">
        <f>IF(AN129&lt;&gt;"",HLOOKUP(COUNT($F129:AN129)+1,$G$4:$EH$8,AO$14,0)*$D129,IF($C129=AO$17,$G$5*$D129,""))</f>
        <v/>
      </c>
      <c r="AP129" s="34" t="str">
        <f>IF(AO129&lt;&gt;"",HLOOKUP(COUNT($F129:AO129)+1,$G$4:$EH$8,AP$14,0)*$D129,IF($C129=AP$17,$G$5*$D129,""))</f>
        <v/>
      </c>
      <c r="AQ129" s="34" t="str">
        <f>IF(AP129&lt;&gt;"",HLOOKUP(COUNT($F129:AP129)+1,$G$4:$EH$8,AQ$14,0)*$D129,IF($C129=AQ$17,$G$5*$D129,""))</f>
        <v/>
      </c>
      <c r="AR129" s="34" t="str">
        <f>IF(AQ129&lt;&gt;"",HLOOKUP(COUNT($F129:AQ129)+1,$G$4:$EH$8,AR$14,0)*$D129,IF($C129=AR$17,$G$5*$D129,""))</f>
        <v/>
      </c>
      <c r="AS129" s="34" t="str">
        <f>IF(AR129&lt;&gt;"",HLOOKUP(COUNT($F129:AR129)+1,$G$4:$EH$8,AS$14,0)*$D129,IF($C129=AS$17,$G$5*$D129,""))</f>
        <v/>
      </c>
      <c r="AT129" s="34" t="str">
        <f>IF(AS129&lt;&gt;"",HLOOKUP(COUNT($F129:AS129)+1,$G$4:$EH$8,AT$14,0)*$D129,IF($C129=AT$17,$G$5*$D129,""))</f>
        <v/>
      </c>
      <c r="AU129" s="34" t="str">
        <f>IF(AT129&lt;&gt;"",HLOOKUP(COUNT($F129:AT129)+1,$G$4:$EH$8,AU$14,0)*$D129,IF($C129=AU$17,$G$5*$D129,""))</f>
        <v/>
      </c>
      <c r="AV129" s="34" t="str">
        <f>IF(AU129&lt;&gt;"",HLOOKUP(COUNT($F129:AU129)+1,$G$4:$EH$8,AV$14,0)*$D129,IF($C129=AV$17,$G$5*$D129,""))</f>
        <v/>
      </c>
      <c r="AW129" s="34" t="str">
        <f>IF(AV129&lt;&gt;"",HLOOKUP(COUNT($F129:AV129)+1,$G$4:$EH$8,AW$14,0)*$D129,IF($C129=AW$17,$G$5*$D129,""))</f>
        <v/>
      </c>
      <c r="AX129" s="34" t="str">
        <f>IF(AW129&lt;&gt;"",HLOOKUP(COUNT($F129:AW129)+1,$G$4:$EH$8,AX$14,0)*$D129,IF($C129=AX$17,$G$5*$D129,""))</f>
        <v/>
      </c>
      <c r="AY129" s="34" t="str">
        <f>IF(AX129&lt;&gt;"",HLOOKUP(COUNT($F129:AX129)+1,$G$4:$EH$8,AY$14,0)*$D129,IF($C129=AY$17,$G$5*$D129,""))</f>
        <v/>
      </c>
      <c r="AZ129" s="34" t="str">
        <f>IF(AY129&lt;&gt;"",HLOOKUP(COUNT($F129:AY129)+1,$G$4:$EH$8,AZ$14,0)*$D129,IF($C129=AZ$17,$G$5*$D129,""))</f>
        <v/>
      </c>
      <c r="BA129" s="34" t="str">
        <f>IF(AZ129&lt;&gt;"",HLOOKUP(COUNT($F129:AZ129)+1,$G$4:$EH$8,BA$14,0)*$D129,IF($C129=BA$17,$G$5*$D129,""))</f>
        <v/>
      </c>
      <c r="BB129" s="34" t="str">
        <f>IF(BA129&lt;&gt;"",HLOOKUP(COUNT($F129:BA129)+1,$G$4:$EH$8,BB$14,0)*$D129,IF($C129=BB$17,$G$5*$D129,""))</f>
        <v/>
      </c>
      <c r="BC129" s="34" t="str">
        <f>IF(BB129&lt;&gt;"",HLOOKUP(COUNT($F129:BB129)+1,$G$4:$EH$8,BC$14,0)*$D129,IF($C129=BC$17,$G$5*$D129,""))</f>
        <v/>
      </c>
      <c r="BD129" s="34" t="str">
        <f>IF(BC129&lt;&gt;"",HLOOKUP(COUNT($F129:BC129)+1,$G$4:$EH$8,BD$14,0)*$D129,IF($C129=BD$17,$G$5*$D129,""))</f>
        <v/>
      </c>
      <c r="BE129" s="34" t="str">
        <f>IF(BD129&lt;&gt;"",HLOOKUP(COUNT($F129:BD129)+1,$G$4:$EH$8,BE$14,0)*$D129,IF($C129=BE$17,$G$5*$D129,""))</f>
        <v/>
      </c>
      <c r="BF129" s="34" t="str">
        <f>IF(BE129&lt;&gt;"",HLOOKUP(COUNT($F129:BE129)+1,$G$4:$EH$8,BF$14,0)*$D129,IF($C129=BF$17,$G$5*$D129,""))</f>
        <v/>
      </c>
      <c r="BG129" s="34" t="str">
        <f>IF(BF129&lt;&gt;"",HLOOKUP(COUNT($F129:BF129)+1,$G$4:$EH$8,BG$14,0)*$D129,IF($C129=BG$17,$G$5*$D129,""))</f>
        <v/>
      </c>
      <c r="BH129" s="34" t="str">
        <f>IF(BG129&lt;&gt;"",HLOOKUP(COUNT($F129:BG129)+1,$G$4:$EH$8,BH$14,0)*$D129,IF($C129=BH$17,$G$5*$D129,""))</f>
        <v/>
      </c>
      <c r="BI129" s="34" t="str">
        <f>IF(BH129&lt;&gt;"",HLOOKUP(COUNT($F129:BH129)+1,$G$4:$EH$8,BI$14,0)*$D129,IF($C129=BI$17,$G$5*$D129,""))</f>
        <v/>
      </c>
      <c r="BJ129" s="34" t="str">
        <f>IF(BI129&lt;&gt;"",HLOOKUP(COUNT($F129:BI129)+1,$G$4:$EH$8,BJ$14,0)*$D129,IF($C129=BJ$17,$G$5*$D129,""))</f>
        <v/>
      </c>
      <c r="BK129" s="34" t="str">
        <f>IF(BJ129&lt;&gt;"",HLOOKUP(COUNT($F129:BJ129)+1,$G$4:$EH$8,BK$14,0)*$D129,IF($C129=BK$17,$G$5*$D129,""))</f>
        <v/>
      </c>
      <c r="BL129" s="34" t="str">
        <f>IF(BK129&lt;&gt;"",HLOOKUP(COUNT($F129:BK129)+1,$G$4:$EH$8,BL$14,0)*$D129,IF($C129=BL$17,$G$5*$D129,""))</f>
        <v/>
      </c>
      <c r="BM129" s="34" t="str">
        <f>IF(BL129&lt;&gt;"",HLOOKUP(COUNT($F129:BL129)+1,$G$4:$EH$8,BM$14,0)*$D129,IF($C129=BM$17,$G$5*$D129,""))</f>
        <v/>
      </c>
      <c r="BN129" s="34" t="str">
        <f>IF(BM129&lt;&gt;"",HLOOKUP(COUNT($F129:BM129)+1,$G$4:$EH$8,BN$14,0)*$D129,IF($C129=BN$17,$G$5*$D129,""))</f>
        <v/>
      </c>
      <c r="BO129" s="34" t="str">
        <f>IF(BN129&lt;&gt;"",HLOOKUP(COUNT($F129:BN129)+1,$G$4:$EH$8,BO$14,0)*$D129,IF($C129=BO$17,$G$5*$D129,""))</f>
        <v/>
      </c>
      <c r="BP129" s="34" t="str">
        <f>IF(BO129&lt;&gt;"",HLOOKUP(COUNT($F129:BO129)+1,$G$4:$EH$8,BP$14,0)*$D129,IF($C129=BP$17,$G$5*$D129,""))</f>
        <v/>
      </c>
      <c r="BQ129" s="34" t="str">
        <f>IF(BP129&lt;&gt;"",HLOOKUP(COUNT($F129:BP129)+1,$G$4:$EH$8,BQ$14,0)*$D129,IF($C129=BQ$17,$G$5*$D129,""))</f>
        <v/>
      </c>
      <c r="BR129" s="34" t="str">
        <f>IF(BQ129&lt;&gt;"",HLOOKUP(COUNT($F129:BQ129)+1,$G$4:$EH$8,BR$14,0)*$D129,IF($C129=BR$17,$G$5*$D129,""))</f>
        <v/>
      </c>
      <c r="BS129" s="34" t="str">
        <f>IF(BR129&lt;&gt;"",HLOOKUP(COUNT($F129:BR129)+1,$G$4:$EH$8,BS$14,0)*$D129,IF($C129=BS$17,$G$5*$D129,""))</f>
        <v/>
      </c>
      <c r="BT129" s="34" t="str">
        <f>IF(BS129&lt;&gt;"",HLOOKUP(COUNT($F129:BS129)+1,$G$4:$EH$8,BT$14,0)*$D129,IF($C129=BT$17,$G$5*$D129,""))</f>
        <v/>
      </c>
      <c r="BU129" s="34" t="str">
        <f>IF(BT129&lt;&gt;"",HLOOKUP(COUNT($F129:BT129)+1,$G$4:$EH$8,BU$14,0)*$D129,IF($C129=BU$17,$G$5*$D129,""))</f>
        <v/>
      </c>
      <c r="BV129" s="34" t="str">
        <f>IF(BU129&lt;&gt;"",HLOOKUP(COUNT($F129:BU129)+1,$G$4:$EH$8,BV$14,0)*$D129,IF($C129=BV$17,$G$5*$D129,""))</f>
        <v/>
      </c>
      <c r="BW129" s="34" t="str">
        <f>IF(BV129&lt;&gt;"",HLOOKUP(COUNT($F129:BV129)+1,$G$4:$EH$8,BW$14,0)*$D129,IF($C129=BW$17,$G$5*$D129,""))</f>
        <v/>
      </c>
      <c r="BX129" s="34" t="str">
        <f>IF(BW129&lt;&gt;"",HLOOKUP(COUNT($F129:BW129)+1,$G$4:$EH$8,BX$14,0)*$D129,IF($C129=BX$17,$G$5*$D129,""))</f>
        <v/>
      </c>
      <c r="BY129" s="34" t="str">
        <f>IF(BX129&lt;&gt;"",HLOOKUP(COUNT($F129:BX129)+1,$G$4:$EH$8,BY$14,0)*$D129,IF($C129=BY$17,$G$5*$D129,""))</f>
        <v/>
      </c>
      <c r="BZ129" s="34" t="str">
        <f>IF(BY129&lt;&gt;"",HLOOKUP(COUNT($F129:BY129)+1,$G$4:$EH$8,BZ$14,0)*$D129,IF($C129=BZ$17,$G$5*$D129,""))</f>
        <v/>
      </c>
      <c r="CA129" s="34" t="str">
        <f>IF(BZ129&lt;&gt;"",HLOOKUP(COUNT($F129:BZ129)+1,$G$4:$EH$8,CA$14,0)*$D129,IF($C129=CA$17,$G$5*$D129,""))</f>
        <v/>
      </c>
      <c r="CB129" s="34" t="str">
        <f>IF(CA129&lt;&gt;"",HLOOKUP(COUNT($F129:CA129)+1,$G$4:$EH$8,CB$14,0)*$D129,IF($C129=CB$17,$G$5*$D129,""))</f>
        <v/>
      </c>
      <c r="CC129" s="34" t="str">
        <f>IF(CB129&lt;&gt;"",HLOOKUP(COUNT($F129:CB129)+1,$G$4:$EH$8,CC$14,0)*$D129,IF($C129=CC$17,$G$5*$D129,""))</f>
        <v/>
      </c>
      <c r="CD129" s="34" t="str">
        <f>IF(CC129&lt;&gt;"",HLOOKUP(COUNT($F129:CC129)+1,$G$4:$EH$8,CD$14,0)*$D129,IF($C129=CD$17,$G$5*$D129,""))</f>
        <v/>
      </c>
      <c r="CE129" s="34" t="str">
        <f>IF(CD129&lt;&gt;"",HLOOKUP(COUNT($F129:CD129)+1,$G$4:$EH$8,CE$14,0)*$D129,IF($C129=CE$17,$G$5*$D129,""))</f>
        <v/>
      </c>
      <c r="CF129" s="34" t="str">
        <f>IF(CE129&lt;&gt;"",HLOOKUP(COUNT($F129:CE129)+1,$G$4:$EH$8,CF$14,0)*$D129,IF($C129=CF$17,$G$5*$D129,""))</f>
        <v/>
      </c>
      <c r="CG129" s="34" t="str">
        <f>IF(CF129&lt;&gt;"",HLOOKUP(COUNT($F129:CF129)+1,$G$4:$EH$8,CG$14,0)*$D129,IF($C129=CG$17,$G$5*$D129,""))</f>
        <v/>
      </c>
      <c r="CH129" s="34" t="str">
        <f>IF(CG129&lt;&gt;"",HLOOKUP(COUNT($F129:CG129)+1,$G$4:$EH$8,CH$14,0)*$D129,IF($C129=CH$17,$G$5*$D129,""))</f>
        <v/>
      </c>
      <c r="CI129" s="34" t="str">
        <f>IF(CH129&lt;&gt;"",HLOOKUP(COUNT($F129:CH129)+1,$G$4:$EH$8,CI$14,0)*$D129,IF($C129=CI$17,$G$5*$D129,""))</f>
        <v/>
      </c>
      <c r="CJ129" s="34" t="str">
        <f>IF(CI129&lt;&gt;"",HLOOKUP(COUNT($F129:CI129)+1,$G$4:$EH$8,CJ$14,0)*$D129,IF($C129=CJ$17,$G$5*$D129,""))</f>
        <v/>
      </c>
      <c r="CK129" s="34" t="str">
        <f>IF(CJ129&lt;&gt;"",HLOOKUP(COUNT($F129:CJ129)+1,$G$4:$EH$8,CK$14,0)*$D129,IF($C129=CK$17,$G$5*$D129,""))</f>
        <v/>
      </c>
      <c r="CL129" s="34" t="str">
        <f>IF(CK129&lt;&gt;"",HLOOKUP(COUNT($F129:CK129)+1,$G$4:$EH$8,CL$14,0)*$D129,IF($C129=CL$17,$G$5*$D129,""))</f>
        <v/>
      </c>
      <c r="CM129" s="34" t="str">
        <f>IF(CL129&lt;&gt;"",HLOOKUP(COUNT($F129:CL129)+1,$G$4:$EH$8,CM$14,0)*$D129,IF($C129=CM$17,$G$5*$D129,""))</f>
        <v/>
      </c>
      <c r="CN129" s="34" t="str">
        <f>IF(CM129&lt;&gt;"",HLOOKUP(COUNT($F129:CM129)+1,$G$4:$EH$8,CN$14,0)*$D129,IF($C129=CN$17,$G$5*$D129,""))</f>
        <v/>
      </c>
      <c r="CO129" s="34" t="str">
        <f>IF(CN129&lt;&gt;"",HLOOKUP(COUNT($F129:CN129)+1,$G$4:$EH$8,CO$14,0)*$D129,IF($C129=CO$17,$G$5*$D129,""))</f>
        <v/>
      </c>
      <c r="CP129" s="34" t="str">
        <f>IF(CO129&lt;&gt;"",HLOOKUP(COUNT($F129:CO129)+1,$G$4:$EH$8,CP$14,0)*$D129,IF($C129=CP$17,$G$5*$D129,""))</f>
        <v/>
      </c>
      <c r="CQ129" s="34" t="str">
        <f>IF(CP129&lt;&gt;"",HLOOKUP(COUNT($F129:CP129)+1,$G$4:$EH$8,CQ$14,0)*$D129,IF($C129=CQ$17,$G$5*$D129,""))</f>
        <v/>
      </c>
      <c r="CR129" s="34" t="str">
        <f>IF(CQ129&lt;&gt;"",HLOOKUP(COUNT($F129:CQ129)+1,$G$4:$EH$8,CR$14,0)*$D129,IF($C129=CR$17,$G$5*$D129,""))</f>
        <v/>
      </c>
      <c r="CS129" s="34" t="str">
        <f>IF(CR129&lt;&gt;"",HLOOKUP(COUNT($F129:CR129)+1,$G$4:$EH$8,CS$14,0)*$D129,IF($C129=CS$17,$G$5*$D129,""))</f>
        <v/>
      </c>
      <c r="CT129" s="34" t="str">
        <f>IF(CS129&lt;&gt;"",HLOOKUP(COUNT($F129:CS129)+1,$G$4:$EH$8,CT$14,0)*$D129,IF($C129=CT$17,$G$5*$D129,""))</f>
        <v/>
      </c>
      <c r="CU129" s="34" t="str">
        <f>IF(CT129&lt;&gt;"",HLOOKUP(COUNT($F129:CT129)+1,$G$4:$EH$8,CU$14,0)*$D129,IF($C129=CU$17,$G$5*$D129,""))</f>
        <v/>
      </c>
      <c r="CV129" s="34" t="str">
        <f>IF(CU129&lt;&gt;"",HLOOKUP(COUNT($F129:CU129)+1,$G$4:$EH$8,CV$14,0)*$D129,IF($C129=CV$17,$G$5*$D129,""))</f>
        <v/>
      </c>
      <c r="CW129" s="34" t="str">
        <f>IF(CV129&lt;&gt;"",HLOOKUP(COUNT($F129:CV129)+1,$G$4:$EH$8,CW$14,0)*$D129,IF($C129=CW$17,$G$5*$D129,""))</f>
        <v/>
      </c>
      <c r="CX129" s="34" t="str">
        <f>IF(CW129&lt;&gt;"",HLOOKUP(COUNT($F129:CW129)+1,$G$4:$EH$8,CX$14,0)*$D129,IF($C129=CX$17,$G$5*$D129,""))</f>
        <v/>
      </c>
      <c r="CY129" s="34" t="str">
        <f>IF(CX129&lt;&gt;"",HLOOKUP(COUNT($F129:CX129)+1,$G$4:$EH$8,CY$14,0)*$D129,IF($C129=CY$17,$G$5*$D129,""))</f>
        <v/>
      </c>
      <c r="CZ129" s="34" t="str">
        <f>IF(CY129&lt;&gt;"",HLOOKUP(COUNT($F129:CY129)+1,$G$4:$EH$8,CZ$14,0)*$D129,IF($C129=CZ$17,$G$5*$D129,""))</f>
        <v/>
      </c>
      <c r="DA129" s="34" t="str">
        <f>IF(CZ129&lt;&gt;"",HLOOKUP(COUNT($F129:CZ129)+1,$G$4:$EH$8,DA$14,0)*$D129,IF($C129=DA$17,$G$5*$D129,""))</f>
        <v/>
      </c>
      <c r="DB129" s="34" t="str">
        <f>IF(DA129&lt;&gt;"",HLOOKUP(COUNT($F129:DA129)+1,$G$4:$EH$8,DB$14,0)*$D129,IF($C129=DB$17,$G$5*$D129,""))</f>
        <v/>
      </c>
      <c r="DC129" s="34" t="str">
        <f>IF(DB129&lt;&gt;"",HLOOKUP(COUNT($F129:DB129)+1,$G$4:$EH$8,DC$14,0)*$D129,IF($C129=DC$17,$G$5*$D129,""))</f>
        <v/>
      </c>
      <c r="DD129" s="34" t="str">
        <f>IF(DC129&lt;&gt;"",HLOOKUP(COUNT($F129:DC129)+1,$G$4:$EH$8,DD$14,0)*$D129,IF($C129=DD$17,$G$5*$D129,""))</f>
        <v/>
      </c>
      <c r="DE129" s="34" t="str">
        <f>IF(DD129&lt;&gt;"",HLOOKUP(COUNT($F129:DD129)+1,$G$4:$EH$8,DE$14,0)*$D129,IF($C129=DE$17,$G$5*$D129,""))</f>
        <v/>
      </c>
      <c r="DF129" s="34" t="str">
        <f>IF(DE129&lt;&gt;"",HLOOKUP(COUNT($F129:DE129)+1,$G$4:$EH$8,DF$14,0)*$D129,IF($C129=DF$17,$G$5*$D129,""))</f>
        <v/>
      </c>
      <c r="DG129" s="34" t="str">
        <f>IF(DF129&lt;&gt;"",HLOOKUP(COUNT($F129:DF129)+1,$G$4:$EH$8,DG$14,0)*$D129,IF($C129=DG$17,$G$5*$D129,""))</f>
        <v/>
      </c>
      <c r="DH129" s="34" t="str">
        <f>IF(DG129&lt;&gt;"",HLOOKUP(COUNT($F129:DG129)+1,$G$4:$EH$8,DH$14,0)*$D129,IF($C129=DH$17,$G$5*$D129,""))</f>
        <v/>
      </c>
      <c r="DI129" s="34" t="str">
        <f>IF(DH129&lt;&gt;"",HLOOKUP(COUNT($F129:DH129)+1,$G$4:$EH$8,DI$14,0)*$D129,IF($C129=DI$17,$G$5*$D129,""))</f>
        <v/>
      </c>
      <c r="DJ129" s="34" t="str">
        <f>IF(DI129&lt;&gt;"",HLOOKUP(COUNT($F129:DI129)+1,$G$4:$EH$8,DJ$14,0)*$D129,IF($C129=DJ$17,$G$5*$D129,""))</f>
        <v/>
      </c>
      <c r="DK129" s="34" t="str">
        <f>IF(DJ129&lt;&gt;"",HLOOKUP(COUNT($F129:DJ129)+1,$G$4:$EH$8,DK$14,0)*$D129,IF($C129=DK$17,$G$5*$D129,""))</f>
        <v/>
      </c>
      <c r="DL129" s="34" t="str">
        <f>IF(DK129&lt;&gt;"",HLOOKUP(COUNT($F129:DK129)+1,$G$4:$EH$8,DL$14,0)*$D129,IF($C129=DL$17,$G$5*$D129,""))</f>
        <v/>
      </c>
      <c r="DM129" s="34">
        <f>IF(DL129&lt;&gt;"",HLOOKUP(COUNT($F129:DL129)+1,$G$4:$EH$8,DM$14,0)*$D129,IF($C129=DM$17,$G$5*$D129,""))</f>
        <v>0</v>
      </c>
      <c r="DN129" s="34">
        <f>IF(DM129&lt;&gt;"",HLOOKUP(COUNT($F129:DM129)+1,$G$4:$EH$8,DN$14,0)*$D129,IF($C129=DN$17,$G$5*$D129,""))</f>
        <v>0</v>
      </c>
      <c r="DO129" s="34" t="e">
        <f>IF(DN129&lt;&gt;"",HLOOKUP(COUNT($F129:DN129)+1,$G$4:$EH$8,DO$14,0)*$D129,IF($C129=DO$17,$G$5*$D129,""))</f>
        <v>#VALUE!</v>
      </c>
      <c r="DP129" s="34" t="e">
        <f>IF(DO129&lt;&gt;"",HLOOKUP(COUNT($F129:DO129)+1,$G$4:$EH$8,DP$14,0)*$D129,IF($C129=DP$17,$G$5*$D129,""))</f>
        <v>#VALUE!</v>
      </c>
      <c r="DQ129" s="34" t="e">
        <f>IF(DP129&lt;&gt;"",HLOOKUP(COUNT($F129:DP129)+1,$G$4:$EH$8,DQ$14,0)*$D129,IF($C129=DQ$17,$G$5*$D129,""))</f>
        <v>#VALUE!</v>
      </c>
      <c r="DR129" s="34" t="e">
        <f>IF(DQ129&lt;&gt;"",HLOOKUP(COUNT($F129:DQ129)+1,$G$4:$EH$8,DR$14,0)*$D129,IF($C129=DR$17,$G$5*$D129,""))</f>
        <v>#VALUE!</v>
      </c>
      <c r="DS129" s="34" t="e">
        <f>IF(DR129&lt;&gt;"",HLOOKUP(COUNT($F129:DR129)+1,$G$4:$EH$8,DS$14,0)*$D129,IF($C129=DS$17,$G$5*$D129,""))</f>
        <v>#VALUE!</v>
      </c>
      <c r="DT129" s="34" t="e">
        <f>IF(DS129&lt;&gt;"",HLOOKUP(COUNT($F129:DS129)+1,$G$4:$EH$8,DT$14,0)*$D129,IF($C129=DT$17,$G$5*$D129,""))</f>
        <v>#VALUE!</v>
      </c>
      <c r="DU129" s="34" t="e">
        <f>IF(DT129&lt;&gt;"",HLOOKUP(COUNT($F129:DT129)+1,$G$4:$EH$8,DU$14,0)*$D129,IF($C129=DU$17,$G$5*$D129,""))</f>
        <v>#VALUE!</v>
      </c>
      <c r="DV129" s="34" t="e">
        <f>IF(DU129&lt;&gt;"",HLOOKUP(COUNT($F129:DU129)+1,$G$4:$EH$8,DV$14,0)*$D129,IF($C129=DV$17,$G$5*$D129,""))</f>
        <v>#VALUE!</v>
      </c>
      <c r="DX129" s="34" t="str">
        <f>IF(DW129&lt;&gt;"",HLOOKUP(COUNT($DW129:DW129)+1,$G$4:$CX$8,DX$14,0)*$D129,IF($C129=DX$17,$G$6*$D129,""))</f>
        <v/>
      </c>
      <c r="DY129" s="34" t="str">
        <f>IF(DX129&lt;&gt;"",HLOOKUP(COUNT($DW129:DX129)+1,$G$4:$CX$8,DY$14,0)*$D129,IF($C129=DY$17,$G$6*$D129,""))</f>
        <v/>
      </c>
      <c r="DZ129" s="34" t="str">
        <f>IF(DY129&lt;&gt;"",HLOOKUP(COUNT($DW129:DY129)+1,$G$4:$CX$8,DZ$14,0)*$D129,IF($C129=DZ$17,$G$6*$D129,""))</f>
        <v/>
      </c>
      <c r="EA129" s="34" t="str">
        <f>IF(DZ129&lt;&gt;"",HLOOKUP(COUNT($DW129:DZ129)+1,$G$4:$CX$8,EA$14,0)*$D129,IF($C129=EA$17,$G$6*$D129,""))</f>
        <v/>
      </c>
      <c r="EB129" s="34" t="str">
        <f>IF(EA129&lt;&gt;"",HLOOKUP(COUNT($DW129:EA129)+1,$G$4:$CX$8,EB$14,0)*$D129,IF($C129=EB$17,$G$6*$D129,""))</f>
        <v/>
      </c>
      <c r="EC129" s="34" t="str">
        <f>IF(EB129&lt;&gt;"",HLOOKUP(COUNT($DW129:EB129)+1,$G$4:$CX$8,EC$14,0)*$D129,IF($C129=EC$17,$G$6*$D129,""))</f>
        <v/>
      </c>
      <c r="ED129" s="34" t="str">
        <f>IF(EC129&lt;&gt;"",HLOOKUP(COUNT($DW129:EC129)+1,$G$4:$CX$8,ED$14,0)*$D129,IF($C129=ED$17,$G$6*$D129,""))</f>
        <v/>
      </c>
      <c r="EE129" s="34" t="str">
        <f>IF(ED129&lt;&gt;"",HLOOKUP(COUNT($DW129:ED129)+1,$G$4:$CX$8,EE$14,0)*$D129,IF($C129=EE$17,$G$6*$D129,""))</f>
        <v/>
      </c>
      <c r="EF129" s="34" t="str">
        <f>IF(EE129&lt;&gt;"",HLOOKUP(COUNT($DW129:EE129)+1,$G$4:$CX$8,EF$14,0)*$D129,IF($C129=EF$17,$G$6*$D129,""))</f>
        <v/>
      </c>
      <c r="EG129" s="34" t="str">
        <f>IF(EF129&lt;&gt;"",HLOOKUP(COUNT($DW129:EF129)+1,$G$4:$CX$8,EG$14,0)*$D129,IF($C129=EG$17,$G$6*$D129,""))</f>
        <v/>
      </c>
      <c r="EH129" s="34" t="str">
        <f>IF(EG129&lt;&gt;"",HLOOKUP(COUNT($DW129:EG129)+1,$G$4:$CX$8,EH$14,0)*$D129,IF($C129=EH$17,$G$6*$D129,""))</f>
        <v/>
      </c>
      <c r="EI129" s="34" t="str">
        <f>IF(EH129&lt;&gt;"",HLOOKUP(COUNT($DW129:EH129)+1,$G$4:$CX$8,EI$14,0)*$D129,IF($C129=EI$17,$G$6*$D129,""))</f>
        <v/>
      </c>
      <c r="EJ129" s="34" t="str">
        <f>IF(EI129&lt;&gt;"",HLOOKUP(COUNT($DW129:EI129)+1,$G$4:$CX$8,EJ$14,0)*$D129,IF($C129=EJ$17,$G$6*$D129,""))</f>
        <v/>
      </c>
      <c r="EK129" s="34" t="str">
        <f>IF(EJ129&lt;&gt;"",HLOOKUP(COUNT($DW129:EJ129)+1,$G$4:$CX$8,EK$14,0)*$D129,IF($C129=EK$17,$G$6*$D129,""))</f>
        <v/>
      </c>
      <c r="EL129" s="34" t="str">
        <f>IF(EK129&lt;&gt;"",HLOOKUP(COUNT($DW129:EK129)+1,$G$4:$CX$8,EL$14,0)*$D129,IF($C129=EL$17,$G$6*$D129,""))</f>
        <v/>
      </c>
      <c r="EM129" s="34" t="str">
        <f>IF(EL129&lt;&gt;"",HLOOKUP(COUNT($DW129:EL129)+1,$G$4:$CX$8,EM$14,0)*$D129,IF($C129=EM$17,$G$6*$D129,""))</f>
        <v/>
      </c>
      <c r="EN129" s="34" t="str">
        <f>IF(EM129&lt;&gt;"",HLOOKUP(COUNT($DW129:EM129)+1,$G$4:$CX$8,EN$14,0)*$D129,IF($C129=EN$17,$G$6*$D129,""))</f>
        <v/>
      </c>
      <c r="EO129" s="34" t="str">
        <f>IF(EN129&lt;&gt;"",HLOOKUP(COUNT($DW129:EN129)+1,$G$4:$CX$8,EO$14,0)*$D129,IF($C129=EO$17,$G$6*$D129,""))</f>
        <v/>
      </c>
      <c r="EP129" s="34" t="str">
        <f>IF(EO129&lt;&gt;"",HLOOKUP(COUNT($DW129:EO129)+1,$G$4:$CX$8,EP$14,0)*$D129,IF($C129=EP$17,$G$6*$D129,""))</f>
        <v/>
      </c>
      <c r="EQ129" s="34" t="str">
        <f>IF(EP129&lt;&gt;"",HLOOKUP(COUNT($DW129:EP129)+1,$G$4:$CX$8,EQ$14,0)*$D129,IF($C129=EQ$17,$G$6*$D129,""))</f>
        <v/>
      </c>
      <c r="ER129" s="34" t="str">
        <f>IF(EQ129&lt;&gt;"",HLOOKUP(COUNT($DW129:EQ129)+1,$G$4:$CX$8,ER$14,0)*$D129,IF($C129=ER$17,$G$6*$D129,""))</f>
        <v/>
      </c>
      <c r="ES129" s="34" t="str">
        <f>IF(ER129&lt;&gt;"",HLOOKUP(COUNT($DW129:ER129)+1,$G$4:$CX$8,ES$14,0)*$D129,IF($C129=ES$17,$G$6*$D129,""))</f>
        <v/>
      </c>
      <c r="ET129" s="34" t="str">
        <f>IF(ES129&lt;&gt;"",HLOOKUP(COUNT($DW129:ES129)+1,$G$4:$CX$8,ET$14,0)*$D129,IF($C129=ET$17,$G$6*$D129,""))</f>
        <v/>
      </c>
      <c r="EU129" s="34" t="str">
        <f>IF(ET129&lt;&gt;"",HLOOKUP(COUNT($DW129:ET129)+1,$G$4:$CX$8,EU$14,0)*$D129,IF($C129=EU$17,$G$6*$D129,""))</f>
        <v/>
      </c>
      <c r="EV129" s="34" t="str">
        <f>IF(EU129&lt;&gt;"",HLOOKUP(COUNT($DW129:EU129)+1,$G$4:$CX$8,EV$14,0)*$D129,IF($C129=EV$17,$G$6*$D129,""))</f>
        <v/>
      </c>
      <c r="EW129" s="34" t="str">
        <f>IF(EV129&lt;&gt;"",HLOOKUP(COUNT($DW129:EV129)+1,$G$4:$CX$8,EW$14,0)*$D129,IF($C129=EW$17,$G$6*$D129,""))</f>
        <v/>
      </c>
      <c r="EX129" s="34" t="str">
        <f>IF(EW129&lt;&gt;"",HLOOKUP(COUNT($DW129:EW129)+1,$G$4:$CX$8,EX$14,0)*$D129,IF($C129=EX$17,$G$6*$D129,""))</f>
        <v/>
      </c>
      <c r="EY129" s="34" t="str">
        <f>IF(EX129&lt;&gt;"",HLOOKUP(COUNT($DW129:EX129)+1,$G$4:$CX$8,EY$14,0)*$D129,IF($C129=EY$17,$G$6*$D129,""))</f>
        <v/>
      </c>
      <c r="EZ129" s="34" t="str">
        <f>IF(EY129&lt;&gt;"",HLOOKUP(COUNT($DW129:EY129)+1,$G$4:$CX$8,EZ$14,0)*$D129,IF($C129=EZ$17,$G$6*$D129,""))</f>
        <v/>
      </c>
      <c r="FA129" s="34" t="str">
        <f>IF(EZ129&lt;&gt;"",HLOOKUP(COUNT($DW129:EZ129)+1,$G$4:$CX$8,FA$14,0)*$D129,IF($C129=FA$17,$G$6*$D129,""))</f>
        <v/>
      </c>
      <c r="FB129" s="34" t="str">
        <f>IF(FA129&lt;&gt;"",HLOOKUP(COUNT($DW129:FA129)+1,$G$4:$CX$8,FB$14,0)*$D129,IF($C129=FB$17,$G$6*$D129,""))</f>
        <v/>
      </c>
      <c r="FC129" s="34" t="str">
        <f>IF(FB129&lt;&gt;"",HLOOKUP(COUNT($DW129:FB129)+1,$G$4:$CX$8,FC$14,0)*$D129,IF($C129=FC$17,$G$6*$D129,""))</f>
        <v/>
      </c>
      <c r="FD129" s="34" t="str">
        <f>IF(FC129&lt;&gt;"",HLOOKUP(COUNT($DW129:FC129)+1,$G$4:$CX$8,FD$14,0)*$D129,IF($C129=FD$17,$G$6*$D129,""))</f>
        <v/>
      </c>
      <c r="FE129" s="34" t="str">
        <f>IF(FD129&lt;&gt;"",HLOOKUP(COUNT($DW129:FD129)+1,$G$4:$CX$8,FE$14,0)*$D129,IF($C129=FE$17,$G$6*$D129,""))</f>
        <v/>
      </c>
      <c r="FF129" s="34" t="str">
        <f>IF(FE129&lt;&gt;"",HLOOKUP(COUNT($DW129:FE129)+1,$G$4:$CX$8,FF$14,0)*$D129,IF($C129=FF$17,$G$6*$D129,""))</f>
        <v/>
      </c>
      <c r="FG129" s="34" t="str">
        <f>IF(FF129&lt;&gt;"",HLOOKUP(COUNT($DW129:FF129)+1,$G$4:$CX$8,FG$14,0)*$D129,IF($C129=FG$17,$G$6*$D129,""))</f>
        <v/>
      </c>
      <c r="FH129" s="34" t="str">
        <f>IF(FG129&lt;&gt;"",HLOOKUP(COUNT($DW129:FG129)+1,$G$4:$CX$8,FH$14,0)*$D129,IF($C129=FH$17,$G$6*$D129,""))</f>
        <v/>
      </c>
      <c r="FI129" s="34" t="str">
        <f>IF(FH129&lt;&gt;"",HLOOKUP(COUNT($DW129:FH129)+1,$G$4:$CX$8,FI$14,0)*$D129,IF($C129=FI$17,$G$6*$D129,""))</f>
        <v/>
      </c>
      <c r="FJ129" s="34" t="str">
        <f>IF(FI129&lt;&gt;"",HLOOKUP(COUNT($DW129:FI129)+1,$G$4:$CX$8,FJ$14,0)*$D129,IF($C129=FJ$17,$G$6*$D129,""))</f>
        <v/>
      </c>
      <c r="FK129" s="34" t="str">
        <f>IF(FJ129&lt;&gt;"",HLOOKUP(COUNT($DW129:FJ129)+1,$G$4:$CX$8,FK$14,0)*$D129,IF($C129=FK$17,$G$6*$D129,""))</f>
        <v/>
      </c>
      <c r="FL129" s="34" t="str">
        <f>IF(FK129&lt;&gt;"",HLOOKUP(COUNT($DW129:FK129)+1,$G$4:$CX$8,FL$14,0)*$D129,IF($C129=FL$17,$G$6*$D129,""))</f>
        <v/>
      </c>
      <c r="FM129" s="34" t="str">
        <f>IF(FL129&lt;&gt;"",HLOOKUP(COUNT($DW129:FL129)+1,$G$4:$CX$8,FM$14,0)*$D129,IF($C129=FM$17,$G$6*$D129,""))</f>
        <v/>
      </c>
      <c r="FN129" s="34" t="str">
        <f>IF(FM129&lt;&gt;"",HLOOKUP(COUNT($DW129:FM129)+1,$G$4:$CX$8,FN$14,0)*$D129,IF($C129=FN$17,$G$6*$D129,""))</f>
        <v/>
      </c>
      <c r="FO129" s="34" t="str">
        <f>IF(FN129&lt;&gt;"",HLOOKUP(COUNT($DW129:FN129)+1,$G$4:$CX$8,FO$14,0)*$D129,IF($C129=FO$17,$G$6*$D129,""))</f>
        <v/>
      </c>
      <c r="FP129" s="34" t="str">
        <f>IF(FO129&lt;&gt;"",HLOOKUP(COUNT($DW129:FO129)+1,$G$4:$CX$8,FP$14,0)*$D129,IF($C129=FP$17,$G$6*$D129,""))</f>
        <v/>
      </c>
      <c r="FQ129" s="34" t="str">
        <f>IF(FP129&lt;&gt;"",HLOOKUP(COUNT($DW129:FP129)+1,$G$4:$CX$8,FQ$14,0)*$D129,IF($C129=FQ$17,$G$6*$D129,""))</f>
        <v/>
      </c>
      <c r="FR129" s="34" t="str">
        <f>IF(FQ129&lt;&gt;"",HLOOKUP(COUNT($DW129:FQ129)+1,$G$4:$CX$8,FR$14,0)*$D129,IF($C129=FR$17,$G$6*$D129,""))</f>
        <v/>
      </c>
      <c r="FS129" s="34" t="str">
        <f>IF(FR129&lt;&gt;"",HLOOKUP(COUNT($DW129:FR129)+1,$G$4:$CX$8,FS$14,0)*$D129,IF($C129=FS$17,$G$6*$D129,""))</f>
        <v/>
      </c>
      <c r="FT129" s="34" t="str">
        <f>IF(FS129&lt;&gt;"",HLOOKUP(COUNT($DW129:FS129)+1,$G$4:$CX$8,FT$14,0)*$D129,IF($C129=FT$17,$G$6*$D129,""))</f>
        <v/>
      </c>
      <c r="FU129" s="34" t="str">
        <f>IF(FT129&lt;&gt;"",HLOOKUP(COUNT($DW129:FT129)+1,$G$4:$CX$8,FU$14,0)*$D129,IF($C129=FU$17,$G$6*$D129,""))</f>
        <v/>
      </c>
      <c r="FV129" s="34" t="str">
        <f>IF(FU129&lt;&gt;"",HLOOKUP(COUNT($DW129:FU129)+1,$G$4:$CX$8,FV$14,0)*$D129,IF($C129=FV$17,$G$6*$D129,""))</f>
        <v/>
      </c>
      <c r="FW129" s="34" t="str">
        <f>IF(FV129&lt;&gt;"",HLOOKUP(COUNT($DW129:FV129)+1,$G$4:$CX$8,FW$14,0)*$D129,IF($C129=FW$17,$G$6*$D129,""))</f>
        <v/>
      </c>
      <c r="FX129" s="34" t="str">
        <f>IF(FW129&lt;&gt;"",HLOOKUP(COUNT($DW129:FW129)+1,$G$4:$CX$8,FX$14,0)*$D129,IF($C129=FX$17,$G$6*$D129,""))</f>
        <v/>
      </c>
      <c r="FY129" s="34" t="str">
        <f>IF(FX129&lt;&gt;"",HLOOKUP(COUNT($DW129:FX129)+1,$G$4:$CX$8,FY$14,0)*$D129,IF($C129=FY$17,$G$6*$D129,""))</f>
        <v/>
      </c>
      <c r="FZ129" s="34" t="str">
        <f>IF(FY129&lt;&gt;"",HLOOKUP(COUNT($DW129:FY129)+1,$G$4:$CX$8,FZ$14,0)*$D129,IF($C129=FZ$17,$G$6*$D129,""))</f>
        <v/>
      </c>
      <c r="GA129" s="34" t="str">
        <f>IF(FZ129&lt;&gt;"",HLOOKUP(COUNT($DW129:FZ129)+1,$G$4:$CX$8,GA$14,0)*$D129,IF($C129=GA$17,$G$6*$D129,""))</f>
        <v/>
      </c>
      <c r="GB129" s="34" t="str">
        <f>IF(GA129&lt;&gt;"",HLOOKUP(COUNT($DW129:GA129)+1,$G$4:$CX$8,GB$14,0)*$D129,IF($C129=GB$17,$G$6*$D129,""))</f>
        <v/>
      </c>
      <c r="GC129" s="34" t="str">
        <f>IF(GB129&lt;&gt;"",HLOOKUP(COUNT($DW129:GB129)+1,$G$4:$CX$8,GC$14,0)*$D129,IF($C129=GC$17,$G$6*$D129,""))</f>
        <v/>
      </c>
      <c r="GD129" s="34" t="str">
        <f>IF(GC129&lt;&gt;"",HLOOKUP(COUNT($DW129:GC129)+1,$G$4:$CX$8,GD$14,0)*$D129,IF($C129=GD$17,$G$6*$D129,""))</f>
        <v/>
      </c>
      <c r="GE129" s="34" t="str">
        <f>IF(GD129&lt;&gt;"",HLOOKUP(COUNT($DW129:GD129)+1,$G$4:$CX$8,GE$14,0)*$D129,IF($C129=GE$17,$G$6*$D129,""))</f>
        <v/>
      </c>
      <c r="GF129" s="34" t="str">
        <f>IF(GE129&lt;&gt;"",HLOOKUP(COUNT($DW129:GE129)+1,$G$4:$CX$8,GF$14,0)*$D129,IF($C129=GF$17,$G$6*$D129,""))</f>
        <v/>
      </c>
      <c r="GG129" s="34" t="str">
        <f>IF(GF129&lt;&gt;"",HLOOKUP(COUNT($DW129:GF129)+1,$G$4:$CX$8,GG$14,0)*$D129,IF($C129=GG$17,$G$6*$D129,""))</f>
        <v/>
      </c>
      <c r="GH129" s="34" t="str">
        <f>IF(GG129&lt;&gt;"",HLOOKUP(COUNT($DW129:GG129)+1,$G$4:$CX$8,GH$14,0)*$D129,IF($C129=GH$17,$G$6*$D129,""))</f>
        <v/>
      </c>
      <c r="GI129" s="34" t="str">
        <f>IF(GH129&lt;&gt;"",HLOOKUP(COUNT($DW129:GH129)+1,$G$4:$CX$8,GI$14,0)*$D129,IF($C129=GI$17,$G$6*$D129,""))</f>
        <v/>
      </c>
      <c r="GJ129" s="34" t="str">
        <f>IF(GI129&lt;&gt;"",HLOOKUP(COUNT($DW129:GI129)+1,$G$4:$CX$8,GJ$14,0)*$D129,IF($C129=GJ$17,$G$6*$D129,""))</f>
        <v/>
      </c>
      <c r="GK129" s="34" t="str">
        <f>IF(GJ129&lt;&gt;"",HLOOKUP(COUNT($DW129:GJ129)+1,$G$4:$CX$8,GK$14,0)*$D129,IF($C129=GK$17,$G$6*$D129,""))</f>
        <v/>
      </c>
      <c r="GL129" s="34" t="str">
        <f>IF(GK129&lt;&gt;"",HLOOKUP(COUNT($DW129:GK129)+1,$G$4:$CX$8,GL$14,0)*$D129,IF($C129=GL$17,$G$6*$D129,""))</f>
        <v/>
      </c>
      <c r="GM129" s="34" t="str">
        <f>IF(GL129&lt;&gt;"",HLOOKUP(COUNT($DW129:GL129)+1,$G$4:$CX$8,GM$14,0)*$D129,IF($C129=GM$17,$G$6*$D129,""))</f>
        <v/>
      </c>
      <c r="GN129" s="34" t="str">
        <f>IF(GM129&lt;&gt;"",HLOOKUP(COUNT($DW129:GM129)+1,$G$4:$CX$8,GN$14,0)*$D129,IF($C129=GN$17,$G$6*$D129,""))</f>
        <v/>
      </c>
      <c r="GO129" s="34" t="str">
        <f>IF(GN129&lt;&gt;"",HLOOKUP(COUNT($DW129:GN129)+1,$G$4:$CX$8,GO$14,0)*$D129,IF($C129=GO$17,$G$6*$D129,""))</f>
        <v/>
      </c>
      <c r="GP129" s="34" t="str">
        <f>IF(GO129&lt;&gt;"",HLOOKUP(COUNT($DW129:GO129)+1,$G$4:$CX$8,GP$14,0)*$D129,IF($C129=GP$17,$G$6*$D129,""))</f>
        <v/>
      </c>
      <c r="GQ129" s="34" t="str">
        <f>IF(GP129&lt;&gt;"",HLOOKUP(COUNT($DW129:GP129)+1,$G$4:$CX$8,GQ$14,0)*$D129,IF($C129=GQ$17,$G$6*$D129,""))</f>
        <v/>
      </c>
      <c r="GR129" s="34" t="str">
        <f>IF(GQ129&lt;&gt;"",HLOOKUP(COUNT($DW129:GQ129)+1,$G$4:$CX$8,GR$14,0)*$D129,IF($C129=GR$17,$G$6*$D129,""))</f>
        <v/>
      </c>
      <c r="GS129" s="34" t="str">
        <f>IF(GR129&lt;&gt;"",HLOOKUP(COUNT($DW129:GR129)+1,$G$4:$CX$8,GS$14,0)*$D129,IF($C129=GS$17,$G$6*$D129,""))</f>
        <v/>
      </c>
      <c r="GT129" s="34" t="str">
        <f>IF(GS129&lt;&gt;"",HLOOKUP(COUNT($DW129:GS129)+1,$G$4:$CX$8,GT$14,0)*$D129,IF($C129=GT$17,$G$6*$D129,""))</f>
        <v/>
      </c>
      <c r="GU129" s="34" t="str">
        <f>IF(GT129&lt;&gt;"",HLOOKUP(COUNT($DW129:GT129)+1,$G$4:$CX$8,GU$14,0)*$D129,IF($C129=GU$17,$G$6*$D129,""))</f>
        <v/>
      </c>
      <c r="GV129" s="34" t="str">
        <f>IF(GU129&lt;&gt;"",HLOOKUP(COUNT($DW129:GU129)+1,$G$4:$CX$8,GV$14,0)*$D129,IF($C129=GV$17,$G$6*$D129,""))</f>
        <v/>
      </c>
      <c r="GW129" s="34" t="str">
        <f>IF(GV129&lt;&gt;"",HLOOKUP(COUNT($DW129:GV129)+1,$G$4:$CX$8,GW$14,0)*$D129,IF($C129=GW$17,$G$6*$D129,""))</f>
        <v/>
      </c>
      <c r="GX129" s="34" t="str">
        <f>IF(GW129&lt;&gt;"",HLOOKUP(COUNT($DW129:GW129)+1,$G$4:$CX$8,GX$14,0)*$D129,IF($C129=GX$17,$G$6*$D129,""))</f>
        <v/>
      </c>
      <c r="GY129" s="34" t="str">
        <f>IF(GX129&lt;&gt;"",HLOOKUP(COUNT($DW129:GX129)+1,$G$4:$CX$8,GY$14,0)*$D129,IF($C129=GY$17,$G$6*$D129,""))</f>
        <v/>
      </c>
      <c r="GZ129" s="34" t="str">
        <f>IF(GY129&lt;&gt;"",HLOOKUP(COUNT($DW129:GY129)+1,$G$4:$CX$8,GZ$14,0)*$D129,IF($C129=GZ$17,$G$6*$D129,""))</f>
        <v/>
      </c>
      <c r="HA129" s="34" t="str">
        <f>IF(GZ129&lt;&gt;"",HLOOKUP(COUNT($DW129:GZ129)+1,$G$4:$CX$8,HA$14,0)*$D129,IF($C129=HA$17,$G$6*$D129,""))</f>
        <v/>
      </c>
      <c r="HB129" s="34" t="str">
        <f>IF(HA129&lt;&gt;"",HLOOKUP(COUNT($DW129:HA129)+1,$G$4:$CX$8,HB$14,0)*$D129,IF($C129=HB$17,$G$6*$D129,""))</f>
        <v/>
      </c>
      <c r="HC129" s="34" t="str">
        <f>IF(HB129&lt;&gt;"",HLOOKUP(COUNT($DW129:HB129)+1,$G$4:$CX$8,HC$14,0)*$D129,IF($C129=HC$17,$G$6*$D129,""))</f>
        <v/>
      </c>
      <c r="HD129" s="34" t="str">
        <f>IF(HC129&lt;&gt;"",HLOOKUP(COUNT($DW129:HC129)+1,$G$4:$CX$8,HD$14,0)*$D129,IF($C129=HD$17,$G$6*$D129,""))</f>
        <v/>
      </c>
      <c r="HE129" s="34" t="str">
        <f>IF(HD129&lt;&gt;"",HLOOKUP(COUNT($DW129:HD129)+1,$G$4:$CX$8,HE$14,0)*$D129,IF($C129=HE$17,$G$6*$D129,""))</f>
        <v/>
      </c>
      <c r="HF129" s="34" t="str">
        <f>IF(HE129&lt;&gt;"",HLOOKUP(COUNT($DW129:HE129)+1,$G$4:$CX$8,HF$14,0)*$D129,IF($C129=HF$17,$G$6*$D129,""))</f>
        <v/>
      </c>
      <c r="HG129" s="34" t="str">
        <f>IF(HF129&lt;&gt;"",HLOOKUP(COUNT($DW129:HF129)+1,$G$4:$CX$8,HG$14,0)*$D129,IF($C129=HG$17,$G$6*$D129,""))</f>
        <v/>
      </c>
      <c r="HH129" s="34" t="str">
        <f>IF(HG129&lt;&gt;"",HLOOKUP(COUNT($DW129:HG129)+1,$G$4:$CX$8,HH$14,0)*$D129,IF($C129=HH$17,$G$6*$D129,""))</f>
        <v/>
      </c>
      <c r="HI129" s="34" t="str">
        <f>IF(HH129&lt;&gt;"",HLOOKUP(COUNT($DW129:HH129)+1,$G$4:$CX$8,HI$14,0)*$D129,IF($C129=HI$17,$G$6*$D129,""))</f>
        <v/>
      </c>
      <c r="HJ129" s="34" t="str">
        <f>IF(HI129&lt;&gt;"",HLOOKUP(COUNT($DW129:HI129)+1,$G$4:$CX$8,HJ$14,0)*$D129,IF($C129=HJ$17,$G$6*$D129,""))</f>
        <v/>
      </c>
      <c r="HK129" s="34" t="str">
        <f>IF(HJ129&lt;&gt;"",HLOOKUP(COUNT($DW129:HJ129)+1,$G$4:$CX$8,HK$14,0)*$D129,IF($C129=HK$17,$G$6*$D129,""))</f>
        <v/>
      </c>
      <c r="HL129" s="34" t="str">
        <f>IF(HK129&lt;&gt;"",HLOOKUP(COUNT($DW129:HK129)+1,$G$4:$CX$8,HL$14,0)*$D129,IF($C129=HL$17,$G$6*$D129,""))</f>
        <v/>
      </c>
      <c r="HM129" s="34" t="str">
        <f>IF(HL129&lt;&gt;"",HLOOKUP(COUNT($DW129:HL129)+1,$G$4:$CX$8,HM$14,0)*$D129,IF($C129=HM$17,$G$6*$D129,""))</f>
        <v/>
      </c>
      <c r="HN129" s="34" t="str">
        <f>IF(HM129&lt;&gt;"",HLOOKUP(COUNT($DW129:HM129)+1,$G$4:$CX$8,HN$14,0)*$D129,IF($C129=HN$17,$G$6*$D129,""))</f>
        <v/>
      </c>
      <c r="HO129" s="34" t="str">
        <f>IF(HN129&lt;&gt;"",HLOOKUP(COUNT($DW129:HN129)+1,$G$4:$CX$8,HO$14,0)*$D129,IF($C129=HO$17,$G$6*$D129,""))</f>
        <v/>
      </c>
      <c r="HP129" s="34" t="str">
        <f>IF(HO129&lt;&gt;"",HLOOKUP(COUNT($DW129:HO129)+1,$G$4:$CX$8,HP$14,0)*$D129,IF($C129=HP$17,$G$6*$D129,""))</f>
        <v/>
      </c>
      <c r="HQ129" s="34" t="str">
        <f>IF(HP129&lt;&gt;"",HLOOKUP(COUNT($DW129:HP129)+1,$G$4:$CX$8,HQ$14,0)*$D129,IF($C129=HQ$17,$G$6*$D129,""))</f>
        <v/>
      </c>
      <c r="HR129" s="34" t="str">
        <f>IF(HQ129&lt;&gt;"",HLOOKUP(COUNT($DW129:HQ129)+1,$G$4:$CX$8,HR$14,0)*$D129,IF($C129=HR$17,$G$6*$D129,""))</f>
        <v/>
      </c>
      <c r="HS129" s="34" t="str">
        <f>IF(HR129&lt;&gt;"",HLOOKUP(COUNT($DW129:HR129)+1,$G$4:$CX$8,HS$14,0)*$D129,IF($C129=HS$17,$G$6*$D129,""))</f>
        <v/>
      </c>
      <c r="HT129" s="34" t="str">
        <f>IF(HS129&lt;&gt;"",HLOOKUP(COUNT($DW129:HS129)+1,$G$4:$CX$8,HT$14,0)*$D129,IF($C129=HT$17,$G$6*$D129,""))</f>
        <v/>
      </c>
      <c r="HU129" s="34" t="str">
        <f>IF(HT129&lt;&gt;"",HLOOKUP(COUNT($DW129:HT129)+1,$G$4:$CX$8,HU$14,0)*$D129,IF($C129=HU$17,$G$6*$D129,""))</f>
        <v/>
      </c>
      <c r="HV129" s="34" t="str">
        <f>IF(HU129&lt;&gt;"",HLOOKUP(COUNT($DW129:HU129)+1,$G$4:$CX$8,HV$14,0)*$D129,IF($C129=HV$17,$G$6*$D129,""))</f>
        <v/>
      </c>
      <c r="HW129" s="34" t="str">
        <f>IF(HV129&lt;&gt;"",HLOOKUP(COUNT($DW129:HV129)+1,$G$4:$CX$8,HW$14,0)*$D129,IF($C129=HW$17,$G$6*$D129,""))</f>
        <v/>
      </c>
      <c r="HX129" s="34" t="str">
        <f>IF(HW129&lt;&gt;"",HLOOKUP(COUNT($DW129:HW129)+1,$G$4:$CX$8,HX$14,0)*$D129,IF($C129=HX$17,$G$6*$D129,""))</f>
        <v/>
      </c>
      <c r="HY129" s="34" t="str">
        <f>IF(HX129&lt;&gt;"",HLOOKUP(COUNT($DW129:HX129)+1,$G$4:$CX$8,HY$14,0)*$D129,IF($C129=HY$17,$G$6*$D129,""))</f>
        <v/>
      </c>
      <c r="HZ129" s="34" t="str">
        <f>IF(HY129&lt;&gt;"",HLOOKUP(COUNT($DW129:HY129)+1,$G$4:$CX$8,HZ$14,0)*$D129,IF($C129=HZ$17,$G$6*$D129,""))</f>
        <v/>
      </c>
      <c r="IA129" s="34" t="str">
        <f>IF(HZ129&lt;&gt;"",HLOOKUP(COUNT($DW129:HZ129)+1,$G$4:$CX$8,IA$14,0)*$D129,IF($C129=IA$17,$G$6*$D129,""))</f>
        <v/>
      </c>
      <c r="IB129" s="34" t="str">
        <f>IF(IA129&lt;&gt;"",HLOOKUP(COUNT($DW129:IA129)+1,$G$4:$CX$8,IB$14,0)*$D129,IF($C129=IB$17,$G$6*$D129,""))</f>
        <v/>
      </c>
      <c r="IC129" s="34" t="str">
        <f>IF(IB129&lt;&gt;"",HLOOKUP(COUNT($DW129:IB129)+1,$G$4:$CX$8,IC$14,0)*$D129,IF($C129=IC$17,$G$6*$D129,""))</f>
        <v/>
      </c>
      <c r="ID129" s="34">
        <f>IF(IC129&lt;&gt;"",HLOOKUP(COUNT($DW129:IC129)+1,$G$4:$CX$8,ID$14,0)*$D129,IF($C129=ID$17,$G$6*$D129,""))</f>
        <v>0</v>
      </c>
      <c r="IE129" s="34">
        <f>IF(ID129&lt;&gt;"",HLOOKUP(COUNT($DW129:ID129)+1,$G$4:$CX$8,IE$14,0)*$D129,IF($C129=IE$17,$G$6*$D129,""))</f>
        <v>7500</v>
      </c>
      <c r="IF129" s="34">
        <f>IF(IE129&lt;&gt;"",HLOOKUP(COUNT($DW129:IE129)+1,$G$4:$CX$8,IF$14,0)*$D129,IF($C129=IF$17,$G$6*$D129,""))</f>
        <v>7500</v>
      </c>
      <c r="IG129" s="34">
        <f>IF(IF129&lt;&gt;"",HLOOKUP(COUNT($DW129:IF129)+1,$G$4:$CX$8,IG$14,0)*$D129,IF($C129=IG$17,$G$6*$D129,""))</f>
        <v>7500</v>
      </c>
      <c r="IH129" s="34">
        <f>IF(IG129&lt;&gt;"",HLOOKUP(COUNT($DW129:IG129)+1,$G$4:$CX$8,IH$14,0)*$D129,IF($C129=IH$17,$G$6*$D129,""))</f>
        <v>9048.4582084179765</v>
      </c>
      <c r="II129" s="34">
        <f>IF(IH129&lt;&gt;"",HLOOKUP(COUNT($DW129:IH129)+1,$G$4:$CX$8,II$14,0)*$D129,IF($C129=II$17,$G$6*$D129,""))</f>
        <v>11310.572760522478</v>
      </c>
      <c r="IJ129" s="34">
        <f>IF(II129&lt;&gt;"",HLOOKUP(COUNT($DW129:II129)+1,$G$4:$CX$8,IJ$14,0)*$D129,IF($C129=IJ$17,$G$6*$D129,""))</f>
        <v>13572.687312626966</v>
      </c>
      <c r="IK129" s="34">
        <f>IF(IJ129&lt;&gt;"",HLOOKUP(COUNT($DW129:IJ129)+1,$G$4:$CX$8,IK$14,0)*$D129,IF($C129=IK$17,$G$6*$D129,""))</f>
        <v>15744.31728264728</v>
      </c>
      <c r="IL129" s="34">
        <f>IF(IK129&lt;&gt;"",HLOOKUP(COUNT($DW129:IK129)+1,$G$4:$CX$8,IL$14,0)*$D129,IF($C129=IL$17,$G$6*$D129,""))</f>
        <v>17948.521702217906</v>
      </c>
      <c r="IM129" s="34">
        <f>IF(IL129&lt;&gt;"",HLOOKUP(COUNT($DW129:IL129)+1,$G$4:$CX$8,IM$14,0)*$D129,IF($C129=IM$17,$G$6*$D129,""))</f>
        <v>20281.829523506218</v>
      </c>
      <c r="IO129" s="34" t="str">
        <f>IF(IN129&lt;&gt;"",HLOOKUP(COUNT($IN129:IN129)+1,$G$4:$EH$8,IO$14,0)*$D129,IF($C129=IO$17,$G$7*$D129,""))</f>
        <v/>
      </c>
      <c r="IP129" s="34" t="str">
        <f>IF(IO129&lt;&gt;"",HLOOKUP(COUNT($IN129:IO129)+1,$G$4:$EH$8,IP$14,0)*$D129,IF($C129=IP$17,$G$7*$D129,""))</f>
        <v/>
      </c>
      <c r="IQ129" s="34" t="str">
        <f>IF(IP129&lt;&gt;"",HLOOKUP(COUNT($IN129:IP129)+1,$G$4:$EH$8,IQ$14,0)*$D129,IF($C129=IQ$17,$G$7*$D129,""))</f>
        <v/>
      </c>
      <c r="IR129" s="34" t="str">
        <f>IF(IQ129&lt;&gt;"",HLOOKUP(COUNT($IN129:IQ129)+1,$G$4:$EH$8,IR$14,0)*$D129,IF($C129=IR$17,$G$7*$D129,""))</f>
        <v/>
      </c>
      <c r="IS129" s="34" t="str">
        <f>IF(IR129&lt;&gt;"",HLOOKUP(COUNT($IN129:IR129)+1,$G$4:$EH$8,IS$14,0)*$D129,IF($C129=IS$17,$G$7*$D129,""))</f>
        <v/>
      </c>
      <c r="IT129" s="34" t="str">
        <f>IF(IS129&lt;&gt;"",HLOOKUP(COUNT($IN129:IS129)+1,$G$4:$EH$8,IT$14,0)*$D129,IF($C129=IT$17,$G$7*$D129,""))</f>
        <v/>
      </c>
      <c r="IU129" s="34" t="str">
        <f>IF(IT129&lt;&gt;"",HLOOKUP(COUNT($IN129:IT129)+1,$G$4:$EH$8,IU$14,0)*$D129,IF($C129=IU$17,$G$7*$D129,""))</f>
        <v/>
      </c>
      <c r="IV129" s="34" t="str">
        <f>IF(IU129&lt;&gt;"",HLOOKUP(COUNT($IN129:IU129)+1,$G$4:$EH$8,IV$14,0)*$D129,IF($C129=IV$17,$G$7*$D129,""))</f>
        <v/>
      </c>
      <c r="IW129" s="34" t="str">
        <f>IF(IV129&lt;&gt;"",HLOOKUP(COUNT($IN129:IV129)+1,$G$4:$EH$8,IW$14,0)*$D129,IF($C129=IW$17,$G$7*$D129,""))</f>
        <v/>
      </c>
      <c r="IX129" s="34" t="str">
        <f>IF(IW129&lt;&gt;"",HLOOKUP(COUNT($IN129:IW129)+1,$G$4:$EH$8,IX$14,0)*$D129,IF($C129=IX$17,$G$7*$D129,""))</f>
        <v/>
      </c>
      <c r="IY129" s="34" t="str">
        <f>IF(IX129&lt;&gt;"",HLOOKUP(COUNT($IN129:IX129)+1,$G$4:$EH$8,IY$14,0)*$D129,IF($C129=IY$17,$G$7*$D129,""))</f>
        <v/>
      </c>
      <c r="IZ129" s="34" t="str">
        <f>IF(IY129&lt;&gt;"",HLOOKUP(COUNT($IN129:IY129)+1,$G$4:$EH$8,IZ$14,0)*$D129,IF($C129=IZ$17,$G$7*$D129,""))</f>
        <v/>
      </c>
      <c r="JA129" s="34" t="str">
        <f>IF(IZ129&lt;&gt;"",HLOOKUP(COUNT($IN129:IZ129)+1,$G$4:$EH$8,JA$14,0)*$D129,IF($C129=JA$17,$G$7*$D129,""))</f>
        <v/>
      </c>
      <c r="JB129" s="34" t="str">
        <f>IF(JA129&lt;&gt;"",HLOOKUP(COUNT($IN129:JA129)+1,$G$4:$EH$8,JB$14,0)*$D129,IF($C129=JB$17,$G$7*$D129,""))</f>
        <v/>
      </c>
      <c r="JC129" s="34" t="str">
        <f>IF(JB129&lt;&gt;"",HLOOKUP(COUNT($IN129:JB129)+1,$G$4:$EH$8,JC$14,0)*$D129,IF($C129=JC$17,$G$7*$D129,""))</f>
        <v/>
      </c>
      <c r="JD129" s="34" t="str">
        <f>IF(JC129&lt;&gt;"",HLOOKUP(COUNT($IN129:JC129)+1,$G$4:$EH$8,JD$14,0)*$D129,IF($C129=JD$17,$G$7*$D129,""))</f>
        <v/>
      </c>
      <c r="JE129" s="34" t="str">
        <f>IF(JD129&lt;&gt;"",HLOOKUP(COUNT($IN129:JD129)+1,$G$4:$EH$8,JE$14,0)*$D129,IF($C129=JE$17,$G$7*$D129,""))</f>
        <v/>
      </c>
      <c r="JF129" s="34" t="str">
        <f>IF(JE129&lt;&gt;"",HLOOKUP(COUNT($IN129:JE129)+1,$G$4:$EH$8,JF$14,0)*$D129,IF($C129=JF$17,$G$7*$D129,""))</f>
        <v/>
      </c>
      <c r="JG129" s="34" t="str">
        <f>IF(JF129&lt;&gt;"",HLOOKUP(COUNT($IN129:JF129)+1,$G$4:$EH$8,JG$14,0)*$D129,IF($C129=JG$17,$G$7*$D129,""))</f>
        <v/>
      </c>
      <c r="JH129" s="34" t="str">
        <f>IF(JG129&lt;&gt;"",HLOOKUP(COUNT($IN129:JG129)+1,$G$4:$EH$8,JH$14,0)*$D129,IF($C129=JH$17,$G$7*$D129,""))</f>
        <v/>
      </c>
      <c r="JI129" s="34" t="str">
        <f>IF(JH129&lt;&gt;"",HLOOKUP(COUNT($IN129:JH129)+1,$G$4:$EH$8,JI$14,0)*$D129,IF($C129=JI$17,$G$7*$D129,""))</f>
        <v/>
      </c>
      <c r="JJ129" s="34" t="str">
        <f>IF(JI129&lt;&gt;"",HLOOKUP(COUNT($IN129:JI129)+1,$G$4:$EH$8,JJ$14,0)*$D129,IF($C129=JJ$17,$G$7*$D129,""))</f>
        <v/>
      </c>
      <c r="JK129" s="34" t="str">
        <f>IF(JJ129&lt;&gt;"",HLOOKUP(COUNT($IN129:JJ129)+1,$G$4:$EH$8,JK$14,0)*$D129,IF($C129=JK$17,$G$7*$D129,""))</f>
        <v/>
      </c>
      <c r="JL129" s="34" t="str">
        <f>IF(JK129&lt;&gt;"",HLOOKUP(COUNT($IN129:JK129)+1,$G$4:$EH$8,JL$14,0)*$D129,IF($C129=JL$17,$G$7*$D129,""))</f>
        <v/>
      </c>
      <c r="JM129" s="34" t="str">
        <f>IF(JL129&lt;&gt;"",HLOOKUP(COUNT($IN129:JL129)+1,$G$4:$EH$8,JM$14,0)*$D129,IF($C129=JM$17,$G$7*$D129,""))</f>
        <v/>
      </c>
      <c r="JN129" s="34" t="str">
        <f>IF(JM129&lt;&gt;"",HLOOKUP(COUNT($IN129:JM129)+1,$G$4:$EH$8,JN$14,0)*$D129,IF($C129=JN$17,$G$7*$D129,""))</f>
        <v/>
      </c>
      <c r="JO129" s="34" t="str">
        <f>IF(JN129&lt;&gt;"",HLOOKUP(COUNT($IN129:JN129)+1,$G$4:$EH$8,JO$14,0)*$D129,IF($C129=JO$17,$G$7*$D129,""))</f>
        <v/>
      </c>
      <c r="JP129" s="34" t="str">
        <f>IF(JO129&lt;&gt;"",HLOOKUP(COUNT($IN129:JO129)+1,$G$4:$EH$8,JP$14,0)*$D129,IF($C129=JP$17,$G$7*$D129,""))</f>
        <v/>
      </c>
      <c r="JQ129" s="34" t="str">
        <f>IF(JP129&lt;&gt;"",HLOOKUP(COUNT($IN129:JP129)+1,$G$4:$EH$8,JQ$14,0)*$D129,IF($C129=JQ$17,$G$7*$D129,""))</f>
        <v/>
      </c>
      <c r="JR129" s="34" t="str">
        <f>IF(JQ129&lt;&gt;"",HLOOKUP(COUNT($IN129:JQ129)+1,$G$4:$EH$8,JR$14,0)*$D129,IF($C129=JR$17,$G$7*$D129,""))</f>
        <v/>
      </c>
      <c r="JS129" s="34" t="str">
        <f>IF(JR129&lt;&gt;"",HLOOKUP(COUNT($IN129:JR129)+1,$G$4:$EH$8,JS$14,0)*$D129,IF($C129=JS$17,$G$7*$D129,""))</f>
        <v/>
      </c>
      <c r="JT129" s="34" t="str">
        <f>IF(JS129&lt;&gt;"",HLOOKUP(COUNT($IN129:JS129)+1,$G$4:$EH$8,JT$14,0)*$D129,IF($C129=JT$17,$G$7*$D129,""))</f>
        <v/>
      </c>
      <c r="JU129" s="34" t="str">
        <f>IF(JT129&lt;&gt;"",HLOOKUP(COUNT($IN129:JT129)+1,$G$4:$EH$8,JU$14,0)*$D129,IF($C129=JU$17,$G$7*$D129,""))</f>
        <v/>
      </c>
      <c r="JV129" s="34" t="str">
        <f>IF(JU129&lt;&gt;"",HLOOKUP(COUNT($IN129:JU129)+1,$G$4:$EH$8,JV$14,0)*$D129,IF($C129=JV$17,$G$7*$D129,""))</f>
        <v/>
      </c>
      <c r="JW129" s="34" t="str">
        <f>IF(JV129&lt;&gt;"",HLOOKUP(COUNT($IN129:JV129)+1,$G$4:$EH$8,JW$14,0)*$D129,IF($C129=JW$17,$G$7*$D129,""))</f>
        <v/>
      </c>
      <c r="JX129" s="34" t="str">
        <f>IF(JW129&lt;&gt;"",HLOOKUP(COUNT($IN129:JW129)+1,$G$4:$EH$8,JX$14,0)*$D129,IF($C129=JX$17,$G$7*$D129,""))</f>
        <v/>
      </c>
      <c r="JY129" s="34" t="str">
        <f>IF(JX129&lt;&gt;"",HLOOKUP(COUNT($IN129:JX129)+1,$G$4:$EH$8,JY$14,0)*$D129,IF($C129=JY$17,$G$7*$D129,""))</f>
        <v/>
      </c>
      <c r="JZ129" s="34" t="str">
        <f>IF(JY129&lt;&gt;"",HLOOKUP(COUNT($IN129:JY129)+1,$G$4:$EH$8,JZ$14,0)*$D129,IF($C129=JZ$17,$G$7*$D129,""))</f>
        <v/>
      </c>
      <c r="KA129" s="34" t="str">
        <f>IF(JZ129&lt;&gt;"",HLOOKUP(COUNT($IN129:JZ129)+1,$G$4:$EH$8,KA$14,0)*$D129,IF($C129=KA$17,$G$7*$D129,""))</f>
        <v/>
      </c>
      <c r="KB129" s="34" t="str">
        <f>IF(KA129&lt;&gt;"",HLOOKUP(COUNT($IN129:KA129)+1,$G$4:$EH$8,KB$14,0)*$D129,IF($C129=KB$17,$G$7*$D129,""))</f>
        <v/>
      </c>
      <c r="KC129" s="34" t="str">
        <f>IF(KB129&lt;&gt;"",HLOOKUP(COUNT($IN129:KB129)+1,$G$4:$EH$8,KC$14,0)*$D129,IF($C129=KC$17,$G$7*$D129,""))</f>
        <v/>
      </c>
      <c r="KD129" s="34" t="str">
        <f>IF(KC129&lt;&gt;"",HLOOKUP(COUNT($IN129:KC129)+1,$G$4:$EH$8,KD$14,0)*$D129,IF($C129=KD$17,$G$7*$D129,""))</f>
        <v/>
      </c>
      <c r="KE129" s="34" t="str">
        <f>IF(KD129&lt;&gt;"",HLOOKUP(COUNT($IN129:KD129)+1,$G$4:$EH$8,KE$14,0)*$D129,IF($C129=KE$17,$G$7*$D129,""))</f>
        <v/>
      </c>
      <c r="KF129" s="34" t="str">
        <f>IF(KE129&lt;&gt;"",HLOOKUP(COUNT($IN129:KE129)+1,$G$4:$EH$8,KF$14,0)*$D129,IF($C129=KF$17,$G$7*$D129,""))</f>
        <v/>
      </c>
      <c r="KG129" s="34" t="str">
        <f>IF(KF129&lt;&gt;"",HLOOKUP(COUNT($IN129:KF129)+1,$G$4:$EH$8,KG$14,0)*$D129,IF($C129=KG$17,$G$7*$D129,""))</f>
        <v/>
      </c>
      <c r="KH129" s="34" t="str">
        <f>IF(KG129&lt;&gt;"",HLOOKUP(COUNT($IN129:KG129)+1,$G$4:$EH$8,KH$14,0)*$D129,IF($C129=KH$17,$G$7*$D129,""))</f>
        <v/>
      </c>
      <c r="KI129" s="34" t="str">
        <f>IF(KH129&lt;&gt;"",HLOOKUP(COUNT($IN129:KH129)+1,$G$4:$EH$8,KI$14,0)*$D129,IF($C129=KI$17,$G$7*$D129,""))</f>
        <v/>
      </c>
      <c r="KJ129" s="34" t="str">
        <f>IF(KI129&lt;&gt;"",HLOOKUP(COUNT($IN129:KI129)+1,$G$4:$EH$8,KJ$14,0)*$D129,IF($C129=KJ$17,$G$7*$D129,""))</f>
        <v/>
      </c>
      <c r="KK129" s="34" t="str">
        <f>IF(KJ129&lt;&gt;"",HLOOKUP(COUNT($IN129:KJ129)+1,$G$4:$EH$8,KK$14,0)*$D129,IF($C129=KK$17,$G$7*$D129,""))</f>
        <v/>
      </c>
      <c r="KL129" s="34" t="str">
        <f>IF(KK129&lt;&gt;"",HLOOKUP(COUNT($IN129:KK129)+1,$G$4:$EH$8,KL$14,0)*$D129,IF($C129=KL$17,$G$7*$D129,""))</f>
        <v/>
      </c>
      <c r="KM129" s="34" t="str">
        <f>IF(KL129&lt;&gt;"",HLOOKUP(COUNT($IN129:KL129)+1,$G$4:$EH$8,KM$14,0)*$D129,IF($C129=KM$17,$G$7*$D129,""))</f>
        <v/>
      </c>
      <c r="KN129" s="34" t="str">
        <f>IF(KM129&lt;&gt;"",HLOOKUP(COUNT($IN129:KM129)+1,$G$4:$EH$8,KN$14,0)*$D129,IF($C129=KN$17,$G$7*$D129,""))</f>
        <v/>
      </c>
      <c r="KO129" s="34" t="str">
        <f>IF(KN129&lt;&gt;"",HLOOKUP(COUNT($IN129:KN129)+1,$G$4:$EH$8,KO$14,0)*$D129,IF($C129=KO$17,$G$7*$D129,""))</f>
        <v/>
      </c>
      <c r="KP129" s="34" t="str">
        <f>IF(KO129&lt;&gt;"",HLOOKUP(COUNT($IN129:KO129)+1,$G$4:$EH$8,KP$14,0)*$D129,IF($C129=KP$17,$G$7*$D129,""))</f>
        <v/>
      </c>
      <c r="KQ129" s="34" t="str">
        <f>IF(KP129&lt;&gt;"",HLOOKUP(COUNT($IN129:KP129)+1,$G$4:$EH$8,KQ$14,0)*$D129,IF($C129=KQ$17,$G$7*$D129,""))</f>
        <v/>
      </c>
      <c r="KR129" s="34" t="str">
        <f>IF(KQ129&lt;&gt;"",HLOOKUP(COUNT($IN129:KQ129)+1,$G$4:$EH$8,KR$14,0)*$D129,IF($C129=KR$17,$G$7*$D129,""))</f>
        <v/>
      </c>
      <c r="KS129" s="34" t="str">
        <f>IF(KR129&lt;&gt;"",HLOOKUP(COUNT($IN129:KR129)+1,$G$4:$EH$8,KS$14,0)*$D129,IF($C129=KS$17,$G$7*$D129,""))</f>
        <v/>
      </c>
      <c r="KT129" s="34" t="str">
        <f>IF(KS129&lt;&gt;"",HLOOKUP(COUNT($IN129:KS129)+1,$G$4:$EH$8,KT$14,0)*$D129,IF($C129=KT$17,$G$7*$D129,""))</f>
        <v/>
      </c>
      <c r="KU129" s="34" t="str">
        <f>IF(KT129&lt;&gt;"",HLOOKUP(COUNT($IN129:KT129)+1,$G$4:$EH$8,KU$14,0)*$D129,IF($C129=KU$17,$G$7*$D129,""))</f>
        <v/>
      </c>
      <c r="KV129" s="34" t="str">
        <f>IF(KU129&lt;&gt;"",HLOOKUP(COUNT($IN129:KU129)+1,$G$4:$EH$8,KV$14,0)*$D129,IF($C129=KV$17,$G$7*$D129,""))</f>
        <v/>
      </c>
      <c r="KW129" s="34" t="str">
        <f>IF(KV129&lt;&gt;"",HLOOKUP(COUNT($IN129:KV129)+1,$G$4:$EH$8,KW$14,0)*$D129,IF($C129=KW$17,$G$7*$D129,""))</f>
        <v/>
      </c>
      <c r="KX129" s="34" t="str">
        <f>IF(KW129&lt;&gt;"",HLOOKUP(COUNT($IN129:KW129)+1,$G$4:$EH$8,KX$14,0)*$D129,IF($C129=KX$17,$G$7*$D129,""))</f>
        <v/>
      </c>
      <c r="KY129" s="34" t="str">
        <f>IF(KX129&lt;&gt;"",HLOOKUP(COUNT($IN129:KX129)+1,$G$4:$EH$8,KY$14,0)*$D129,IF($C129=KY$17,$G$7*$D129,""))</f>
        <v/>
      </c>
      <c r="KZ129" s="34" t="str">
        <f>IF(KY129&lt;&gt;"",HLOOKUP(COUNT($IN129:KY129)+1,$G$4:$EH$8,KZ$14,0)*$D129,IF($C129=KZ$17,$G$7*$D129,""))</f>
        <v/>
      </c>
      <c r="LA129" s="34" t="str">
        <f>IF(KZ129&lt;&gt;"",HLOOKUP(COUNT($IN129:KZ129)+1,$G$4:$EH$8,LA$14,0)*$D129,IF($C129=LA$17,$G$7*$D129,""))</f>
        <v/>
      </c>
      <c r="LB129" s="34" t="str">
        <f>IF(LA129&lt;&gt;"",HLOOKUP(COUNT($IN129:LA129)+1,$G$4:$EH$8,LB$14,0)*$D129,IF($C129=LB$17,$G$7*$D129,""))</f>
        <v/>
      </c>
      <c r="LC129" s="34" t="str">
        <f>IF(LB129&lt;&gt;"",HLOOKUP(COUNT($IN129:LB129)+1,$G$4:$EH$8,LC$14,0)*$D129,IF($C129=LC$17,$G$7*$D129,""))</f>
        <v/>
      </c>
      <c r="LD129" s="34" t="str">
        <f>IF(LC129&lt;&gt;"",HLOOKUP(COUNT($IN129:LC129)+1,$G$4:$EH$8,LD$14,0)*$D129,IF($C129=LD$17,$G$7*$D129,""))</f>
        <v/>
      </c>
      <c r="LE129" s="34" t="str">
        <f>IF(LD129&lt;&gt;"",HLOOKUP(COUNT($IN129:LD129)+1,$G$4:$EH$8,LE$14,0)*$D129,IF($C129=LE$17,$G$7*$D129,""))</f>
        <v/>
      </c>
      <c r="LF129" s="34" t="str">
        <f>IF(LE129&lt;&gt;"",HLOOKUP(COUNT($IN129:LE129)+1,$G$4:$EH$8,LF$14,0)*$D129,IF($C129=LF$17,$G$7*$D129,""))</f>
        <v/>
      </c>
      <c r="LG129" s="34" t="str">
        <f>IF(LF129&lt;&gt;"",HLOOKUP(COUNT($IN129:LF129)+1,$G$4:$EH$8,LG$14,0)*$D129,IF($C129=LG$17,$G$7*$D129,""))</f>
        <v/>
      </c>
      <c r="LH129" s="34" t="str">
        <f>IF(LG129&lt;&gt;"",HLOOKUP(COUNT($IN129:LG129)+1,$G$4:$EH$8,LH$14,0)*$D129,IF($C129=LH$17,$G$7*$D129,""))</f>
        <v/>
      </c>
      <c r="LI129" s="34" t="str">
        <f>IF(LH129&lt;&gt;"",HLOOKUP(COUNT($IN129:LH129)+1,$G$4:$EH$8,LI$14,0)*$D129,IF($C129=LI$17,$G$7*$D129,""))</f>
        <v/>
      </c>
      <c r="LJ129" s="34" t="str">
        <f>IF(LI129&lt;&gt;"",HLOOKUP(COUNT($IN129:LI129)+1,$G$4:$EH$8,LJ$14,0)*$D129,IF($C129=LJ$17,$G$7*$D129,""))</f>
        <v/>
      </c>
      <c r="LK129" s="34" t="str">
        <f>IF(LJ129&lt;&gt;"",HLOOKUP(COUNT($IN129:LJ129)+1,$G$4:$EH$8,LK$14,0)*$D129,IF($C129=LK$17,$G$7*$D129,""))</f>
        <v/>
      </c>
      <c r="LL129" s="34" t="str">
        <f>IF(LK129&lt;&gt;"",HLOOKUP(COUNT($IN129:LK129)+1,$G$4:$EH$8,LL$14,0)*$D129,IF($C129=LL$17,$G$7*$D129,""))</f>
        <v/>
      </c>
      <c r="LM129" s="34" t="str">
        <f>IF(LL129&lt;&gt;"",HLOOKUP(COUNT($IN129:LL129)+1,$G$4:$EH$8,LM$14,0)*$D129,IF($C129=LM$17,$G$7*$D129,""))</f>
        <v/>
      </c>
      <c r="LN129" s="34" t="str">
        <f>IF(LM129&lt;&gt;"",HLOOKUP(COUNT($IN129:LM129)+1,$G$4:$EH$8,LN$14,0)*$D129,IF($C129=LN$17,$G$7*$D129,""))</f>
        <v/>
      </c>
      <c r="LO129" s="34" t="str">
        <f>IF(LN129&lt;&gt;"",HLOOKUP(COUNT($IN129:LN129)+1,$G$4:$EH$8,LO$14,0)*$D129,IF($C129=LO$17,$G$7*$D129,""))</f>
        <v/>
      </c>
      <c r="LP129" s="34" t="str">
        <f>IF(LO129&lt;&gt;"",HLOOKUP(COUNT($IN129:LO129)+1,$G$4:$EH$8,LP$14,0)*$D129,IF($C129=LP$17,$G$7*$D129,""))</f>
        <v/>
      </c>
      <c r="LQ129" s="34" t="str">
        <f>IF(LP129&lt;&gt;"",HLOOKUP(COUNT($IN129:LP129)+1,$G$4:$EH$8,LQ$14,0)*$D129,IF($C129=LQ$17,$G$7*$D129,""))</f>
        <v/>
      </c>
      <c r="LR129" s="34" t="str">
        <f>IF(LQ129&lt;&gt;"",HLOOKUP(COUNT($IN129:LQ129)+1,$G$4:$EH$8,LR$14,0)*$D129,IF($C129=LR$17,$G$7*$D129,""))</f>
        <v/>
      </c>
      <c r="LS129" s="34" t="str">
        <f>IF(LR129&lt;&gt;"",HLOOKUP(COUNT($IN129:LR129)+1,$G$4:$EH$8,LS$14,0)*$D129,IF($C129=LS$17,$G$7*$D129,""))</f>
        <v/>
      </c>
      <c r="LT129" s="34" t="str">
        <f>IF(LS129&lt;&gt;"",HLOOKUP(COUNT($IN129:LS129)+1,$G$4:$EH$8,LT$14,0)*$D129,IF($C129=LT$17,$G$7*$D129,""))</f>
        <v/>
      </c>
      <c r="LU129" s="34" t="str">
        <f>IF(LT129&lt;&gt;"",HLOOKUP(COUNT($IN129:LT129)+1,$G$4:$EH$8,LU$14,0)*$D129,IF($C129=LU$17,$G$7*$D129,""))</f>
        <v/>
      </c>
      <c r="LV129" s="34" t="str">
        <f>IF(LU129&lt;&gt;"",HLOOKUP(COUNT($IN129:LU129)+1,$G$4:$EH$8,LV$14,0)*$D129,IF($C129=LV$17,$G$7*$D129,""))</f>
        <v/>
      </c>
      <c r="LW129" s="34" t="str">
        <f>IF(LV129&lt;&gt;"",HLOOKUP(COUNT($IN129:LV129)+1,$G$4:$EH$8,LW$14,0)*$D129,IF($C129=LW$17,$G$7*$D129,""))</f>
        <v/>
      </c>
      <c r="LX129" s="34" t="str">
        <f>IF(LW129&lt;&gt;"",HLOOKUP(COUNT($IN129:LW129)+1,$G$4:$EH$8,LX$14,0)*$D129,IF($C129=LX$17,$G$7*$D129,""))</f>
        <v/>
      </c>
      <c r="LY129" s="34" t="str">
        <f>IF(LX129&lt;&gt;"",HLOOKUP(COUNT($IN129:LX129)+1,$G$4:$EH$8,LY$14,0)*$D129,IF($C129=LY$17,$G$7*$D129,""))</f>
        <v/>
      </c>
      <c r="LZ129" s="34" t="str">
        <f>IF(LY129&lt;&gt;"",HLOOKUP(COUNT($IN129:LY129)+1,$G$4:$EH$8,LZ$14,0)*$D129,IF($C129=LZ$17,$G$7*$D129,""))</f>
        <v/>
      </c>
      <c r="MA129" s="34" t="str">
        <f>IF(LZ129&lt;&gt;"",HLOOKUP(COUNT($IN129:LZ129)+1,$G$4:$EH$8,MA$14,0)*$D129,IF($C129=MA$17,$G$7*$D129,""))</f>
        <v/>
      </c>
      <c r="MB129" s="34" t="str">
        <f>IF(MA129&lt;&gt;"",HLOOKUP(COUNT($IN129:MA129)+1,$G$4:$EH$8,MB$14,0)*$D129,IF($C129=MB$17,$G$7*$D129,""))</f>
        <v/>
      </c>
      <c r="MC129" s="34" t="str">
        <f>IF(MB129&lt;&gt;"",HLOOKUP(COUNT($IN129:MB129)+1,$G$4:$EH$8,MC$14,0)*$D129,IF($C129=MC$17,$G$7*$D129,""))</f>
        <v/>
      </c>
      <c r="MD129" s="34" t="str">
        <f>IF(MC129&lt;&gt;"",HLOOKUP(COUNT($IN129:MC129)+1,$G$4:$EH$8,MD$14,0)*$D129,IF($C129=MD$17,$G$7*$D129,""))</f>
        <v/>
      </c>
      <c r="ME129" s="34" t="str">
        <f>IF(MD129&lt;&gt;"",HLOOKUP(COUNT($IN129:MD129)+1,$G$4:$EH$8,ME$14,0)*$D129,IF($C129=ME$17,$G$7*$D129,""))</f>
        <v/>
      </c>
      <c r="MF129" s="1330" t="str">
        <f>IF(ME129&lt;&gt;"",HLOOKUP(COUNT($IN129:ME129)+1,$G$4:$EH$8,MF$14,0)*$D129,IF($C129=MF$17,$G$7*$D129,""))</f>
        <v/>
      </c>
      <c r="MG129" s="1330" t="str">
        <f>IF(MF129&lt;&gt;"",HLOOKUP(COUNT($IN129:MF129)+1,$G$4:$EH$8,MG$14,0)*$D129,IF($C129=MG$17,$G$7*$D129,""))</f>
        <v/>
      </c>
      <c r="MH129" s="1330" t="str">
        <f>IF(MG129&lt;&gt;"",HLOOKUP(COUNT($IN129:MG129)+1,$G$4:$EH$8,MH$14,0)*$D129,IF($C129=MH$17,$G$7*$D129,""))</f>
        <v/>
      </c>
      <c r="MI129" s="1330" t="str">
        <f>IF(MH129&lt;&gt;"",HLOOKUP(COUNT($IN129:MH129)+1,$G$4:$EH$8,MI$14,0)*$D129,IF($C129=MI$17,$G$7*$D129,""))</f>
        <v/>
      </c>
      <c r="MJ129" s="1330" t="str">
        <f>IF(MI129&lt;&gt;"",HLOOKUP(COUNT($IN129:MI129)+1,$G$4:$EH$8,MJ$14,0)*$D129,IF($C129=MJ$17,$G$7*$D129,""))</f>
        <v/>
      </c>
      <c r="MK129" s="1330" t="str">
        <f>IF(MJ129&lt;&gt;"",HLOOKUP(COUNT($IN129:MJ129)+1,$G$4:$EH$8,MK$14,0)*$D129,IF($C129=MK$17,$G$7*$D129,""))</f>
        <v/>
      </c>
      <c r="ML129" s="1330" t="str">
        <f>IF(MK129&lt;&gt;"",HLOOKUP(COUNT($IN129:MK129)+1,$G$4:$EH$8,ML$14,0)*$D129,IF($C129=ML$17,$G$7*$D129,""))</f>
        <v/>
      </c>
      <c r="MM129" s="1330" t="str">
        <f>IF(ML129&lt;&gt;"",HLOOKUP(COUNT($IN129:ML129)+1,$G$4:$EH$8,MM$14,0)*$D129,IF($C129=MM$17,$G$7*$D129,""))</f>
        <v/>
      </c>
      <c r="MN129" s="1330" t="str">
        <f>IF(MM129&lt;&gt;"",HLOOKUP(COUNT($IN129:MM129)+1,$G$4:$EH$8,MN$14,0)*$D129,IF($C129=MN$17,$G$7*$D129,""))</f>
        <v/>
      </c>
      <c r="MO129" s="1330" t="str">
        <f>IF(MN129&lt;&gt;"",HLOOKUP(COUNT($IN129:MN129)+1,$G$4:$EH$8,MO$14,0)*$D129,IF($C129=MO$17,$G$7*$D129,""))</f>
        <v/>
      </c>
      <c r="MP129" s="1330" t="str">
        <f>IF(MO129&lt;&gt;"",HLOOKUP(COUNT($IN129:MO129)+1,$G$4:$EH$8,MP$14,0)*$D129,IF($C129=MP$17,$G$7*$D129,""))</f>
        <v/>
      </c>
      <c r="MQ129" s="1330" t="str">
        <f>IF(MP129&lt;&gt;"",HLOOKUP(COUNT($IN129:MP129)+1,$G$4:$EH$8,MQ$14,0)*$D129,IF($C129=MQ$17,$G$7*$D129,""))</f>
        <v/>
      </c>
      <c r="MR129" s="1330" t="str">
        <f>IF(MQ129&lt;&gt;"",HLOOKUP(COUNT($IN129:MQ129)+1,$G$4:$EH$8,MR$14,0)*$D129,IF($C129=MR$17,$G$7*$D129,""))</f>
        <v/>
      </c>
      <c r="MS129" s="1330" t="str">
        <f>IF(MR129&lt;&gt;"",HLOOKUP(COUNT($IN129:MR129)+1,$G$4:$EH$8,MS$14,0)*$D129,IF($C129=MS$17,$G$7*$D129,""))</f>
        <v/>
      </c>
      <c r="MT129" s="1330" t="str">
        <f>IF(MS129&lt;&gt;"",HLOOKUP(COUNT($IN129:MS129)+1,$G$4:$EH$8,MT$14,0)*$D129,IF($C129=MT$17,$G$7*$D129,""))</f>
        <v/>
      </c>
      <c r="MU129" s="1330">
        <f>IF(MT129&lt;&gt;"",HLOOKUP(COUNT($IN129:MT129)+1,$G$4:$EH$8,MU$14,0)*$D129,IF($C129=MU$17,$G$7*$D129,""))</f>
        <v>0</v>
      </c>
      <c r="MV129" s="1330">
        <f>IF(MU129&lt;&gt;"",HLOOKUP(COUNT($IN129:MU129)+1,$G$4:$EH$8,MV$14,0)*$D129,IF($C129=MV$17,$G$7*$D129,""))</f>
        <v>3750</v>
      </c>
      <c r="MW129" s="1330">
        <f>IF(MV129&lt;&gt;"",HLOOKUP(COUNT($IN129:MV129)+1,$G$4:$EH$8,MW$14,0)*$D129,IF($C129=MW$17,$G$7*$D129,""))</f>
        <v>3750</v>
      </c>
      <c r="MX129" s="1330">
        <f>IF(MW129&lt;&gt;"",HLOOKUP(COUNT($IN129:MW129)+1,$G$4:$EH$8,MX$14,0)*$D129,IF($C129=MX$17,$G$7*$D129,""))</f>
        <v>3750</v>
      </c>
      <c r="MY129" s="1330">
        <f>IF(MX129&lt;&gt;"",HLOOKUP(COUNT($IN129:MX129)+1,$G$4:$EH$8,MY$14,0)*$D129,IF($C129=MY$17,$G$7*$D129,""))</f>
        <v>3750</v>
      </c>
      <c r="MZ129" s="1330">
        <f>IF(MY129&lt;&gt;"",HLOOKUP(COUNT($IN129:MY129)+1,$G$4:$EH$8,MZ$14,0)*$D129,IF($C129=MZ$17,$G$7*$D129,""))</f>
        <v>3770.1909201741591</v>
      </c>
      <c r="NA129" s="1330">
        <f>IF(MZ129&lt;&gt;"",HLOOKUP(COUNT($IN129:MZ129)+1,$G$4:$EH$8,NA$14,0)*$D129,IF($C129=NA$17,$G$7*$D129,""))</f>
        <v>4524.2291042089882</v>
      </c>
      <c r="NB129" s="1330">
        <f>IF(NA129&lt;&gt;"",HLOOKUP(COUNT($IN129:NA129)+1,$G$4:$EH$8,NB$14,0)*$D129,IF($C129=NB$17,$G$7*$D129,""))</f>
        <v>5248.1057608824267</v>
      </c>
      <c r="NC129" s="1330">
        <f>IF(NB129&lt;&gt;"",HLOOKUP(COUNT($IN129:NB129)+1,$G$4:$EH$8,NC$14,0)*$D129,IF($C129=NC$17,$G$7*$D129,""))</f>
        <v>5982.8405674059686</v>
      </c>
      <c r="ND129" s="1330">
        <f>IF(NC129&lt;&gt;"",HLOOKUP(COUNT($IN129:NC129)+1,$G$4:$EH$8,ND$14,0)*$D129,IF($C129=ND$17,$G$7*$D129,""))</f>
        <v>6760.6098411687399</v>
      </c>
      <c r="NF129" s="34" t="str">
        <f>IF(NE129&lt;&gt;"",HLOOKUP(COUNT($NE129:NE129)+1,$G$4:$EH$8,NF$14,0)*$D129,IF($C129=NF$17,$G$8*$D129,""))</f>
        <v/>
      </c>
      <c r="NG129" s="34" t="str">
        <f>IF(NF129&lt;&gt;"",HLOOKUP(COUNT($NE129:NF129)+1,$G$4:$EH$8,NG$14,0)*$D129,IF($C129=NG$17,$G$8*$D129,""))</f>
        <v/>
      </c>
      <c r="NH129" s="34" t="str">
        <f>IF(NG129&lt;&gt;"",HLOOKUP(COUNT($NE129:NG129)+1,$G$4:$EH$8,NH$14,0)*$D129,IF($C129=NH$17,$G$8*$D129,""))</f>
        <v/>
      </c>
      <c r="NI129" s="34" t="str">
        <f>IF(NH129&lt;&gt;"",HLOOKUP(COUNT($NE129:NH129)+1,$G$4:$EH$8,NI$14,0)*$D129,IF($C129=NI$17,$G$8*$D129,""))</f>
        <v/>
      </c>
      <c r="NJ129" s="34" t="str">
        <f>IF(NI129&lt;&gt;"",HLOOKUP(COUNT($NE129:NI129)+1,$G$4:$EH$8,NJ$14,0)*$D129,IF($C129=NJ$17,$G$8*$D129,""))</f>
        <v/>
      </c>
      <c r="NK129" s="34" t="str">
        <f>IF(NJ129&lt;&gt;"",HLOOKUP(COUNT($NE129:NJ129)+1,$G$4:$EH$8,NK$14,0)*$D129,IF($C129=NK$17,$G$8*$D129,""))</f>
        <v/>
      </c>
      <c r="NL129" s="34" t="str">
        <f>IF(NK129&lt;&gt;"",HLOOKUP(COUNT($NE129:NK129)+1,$G$4:$EH$8,NL$14,0)*$D129,IF($C129=NL$17,$G$8*$D129,""))</f>
        <v/>
      </c>
      <c r="NM129" s="34" t="str">
        <f>IF(NL129&lt;&gt;"",HLOOKUP(COUNT($NE129:NL129)+1,$G$4:$EH$8,NM$14,0)*$D129,IF($C129=NM$17,$G$8*$D129,""))</f>
        <v/>
      </c>
      <c r="NN129" s="34" t="str">
        <f>IF(NM129&lt;&gt;"",HLOOKUP(COUNT($NE129:NM129)+1,$G$4:$EH$8,NN$14,0)*$D129,IF($C129=NN$17,$G$8*$D129,""))</f>
        <v/>
      </c>
      <c r="NO129" s="34" t="str">
        <f>IF(NN129&lt;&gt;"",HLOOKUP(COUNT($NE129:NN129)+1,$G$4:$EH$8,NO$14,0)*$D129,IF($C129=NO$17,$G$8*$D129,""))</f>
        <v/>
      </c>
      <c r="NP129" s="34" t="str">
        <f>IF(NO129&lt;&gt;"",HLOOKUP(COUNT($NE129:NO129)+1,$G$4:$EH$8,NP$14,0)*$D129,IF($C129=NP$17,$G$8*$D129,""))</f>
        <v/>
      </c>
      <c r="NQ129" s="34" t="str">
        <f>IF(NP129&lt;&gt;"",HLOOKUP(COUNT($NE129:NP129)+1,$G$4:$EH$8,NQ$14,0)*$D129,IF($C129=NQ$17,$G$8*$D129,""))</f>
        <v/>
      </c>
      <c r="NR129" s="34" t="str">
        <f>IF(NQ129&lt;&gt;"",HLOOKUP(COUNT($NE129:NQ129)+1,$G$4:$EH$8,NR$14,0)*$D129,IF($C129=NR$17,$G$8*$D129,""))</f>
        <v/>
      </c>
      <c r="NS129" s="34" t="str">
        <f>IF(NR129&lt;&gt;"",HLOOKUP(COUNT($NE129:NR129)+1,$G$4:$EH$8,NS$14,0)*$D129,IF($C129=NS$17,$G$8*$D129,""))</f>
        <v/>
      </c>
      <c r="NT129" s="34" t="str">
        <f>IF(NS129&lt;&gt;"",HLOOKUP(COUNT($NE129:NS129)+1,$G$4:$EH$8,NT$14,0)*$D129,IF($C129=NT$17,$G$8*$D129,""))</f>
        <v/>
      </c>
      <c r="NU129" s="34" t="str">
        <f>IF(NT129&lt;&gt;"",HLOOKUP(COUNT($NE129:NT129)+1,$G$4:$EH$8,NU$14,0)*$D129,IF($C129=NU$17,$G$8*$D129,""))</f>
        <v/>
      </c>
      <c r="NV129" s="34" t="str">
        <f>IF(NU129&lt;&gt;"",HLOOKUP(COUNT($NE129:NU129)+1,$G$4:$EH$8,NV$14,0)*$D129,IF($C129=NV$17,$G$8*$D129,""))</f>
        <v/>
      </c>
      <c r="NW129" s="34" t="str">
        <f>IF(NV129&lt;&gt;"",HLOOKUP(COUNT($NE129:NV129)+1,$G$4:$EH$8,NW$14,0)*$D129,IF($C129=NW$17,$G$8*$D129,""))</f>
        <v/>
      </c>
      <c r="NX129" s="34" t="str">
        <f>IF(NW129&lt;&gt;"",HLOOKUP(COUNT($NE129:NW129)+1,$G$4:$EH$8,NX$14,0)*$D129,IF($C129=NX$17,$G$8*$D129,""))</f>
        <v/>
      </c>
      <c r="NY129" s="34" t="str">
        <f>IF(NX129&lt;&gt;"",HLOOKUP(COUNT($NE129:NX129)+1,$G$4:$EH$8,NY$14,0)*$D129,IF($C129=NY$17,$G$8*$D129,""))</f>
        <v/>
      </c>
      <c r="NZ129" s="34" t="str">
        <f>IF(NY129&lt;&gt;"",HLOOKUP(COUNT($NE129:NY129)+1,$G$4:$EH$8,NZ$14,0)*$D129,IF($C129=NZ$17,$G$8*$D129,""))</f>
        <v/>
      </c>
      <c r="OA129" s="34" t="str">
        <f>IF(NZ129&lt;&gt;"",HLOOKUP(COUNT($NE129:NZ129)+1,$G$4:$EH$8,OA$14,0)*$D129,IF($C129=OA$17,$G$8*$D129,""))</f>
        <v/>
      </c>
      <c r="OB129" s="34" t="str">
        <f>IF(OA129&lt;&gt;"",HLOOKUP(COUNT($NE129:OA129)+1,$G$4:$EH$8,OB$14,0)*$D129,IF($C129=OB$17,$G$8*$D129,""))</f>
        <v/>
      </c>
      <c r="OC129" s="34" t="str">
        <f>IF(OB129&lt;&gt;"",HLOOKUP(COUNT($NE129:OB129)+1,$G$4:$EH$8,OC$14,0)*$D129,IF($C129=OC$17,$G$8*$D129,""))</f>
        <v/>
      </c>
      <c r="OD129" s="34" t="str">
        <f>IF(OC129&lt;&gt;"",HLOOKUP(COUNT($NE129:OC129)+1,$G$4:$EH$8,OD$14,0)*$D129,IF($C129=OD$17,$G$8*$D129,""))</f>
        <v/>
      </c>
      <c r="OE129" s="34" t="str">
        <f>IF(OD129&lt;&gt;"",HLOOKUP(COUNT($NE129:OD129)+1,$G$4:$EH$8,OE$14,0)*$D129,IF($C129=OE$17,$G$8*$D129,""))</f>
        <v/>
      </c>
      <c r="OF129" s="34" t="str">
        <f>IF(OE129&lt;&gt;"",HLOOKUP(COUNT($NE129:OE129)+1,$G$4:$EH$8,OF$14,0)*$D129,IF($C129=OF$17,$G$8*$D129,""))</f>
        <v/>
      </c>
      <c r="OG129" s="34" t="str">
        <f>IF(OF129&lt;&gt;"",HLOOKUP(COUNT($NE129:OF129)+1,$G$4:$EH$8,OG$14,0)*$D129,IF($C129=OG$17,$G$8*$D129,""))</f>
        <v/>
      </c>
      <c r="OH129" s="34" t="str">
        <f>IF(OG129&lt;&gt;"",HLOOKUP(COUNT($NE129:OG129)+1,$G$4:$EH$8,OH$14,0)*$D129,IF($C129=OH$17,$G$8*$D129,""))</f>
        <v/>
      </c>
      <c r="OI129" s="34" t="str">
        <f>IF(OH129&lt;&gt;"",HLOOKUP(COUNT($NE129:OH129)+1,$G$4:$EH$8,OI$14,0)*$D129,IF($C129=OI$17,$G$8*$D129,""))</f>
        <v/>
      </c>
      <c r="OJ129" s="34" t="str">
        <f>IF(OI129&lt;&gt;"",HLOOKUP(COUNT($NE129:OI129)+1,$G$4:$EH$8,OJ$14,0)*$D129,IF($C129=OJ$17,$G$8*$D129,""))</f>
        <v/>
      </c>
      <c r="OK129" s="34" t="str">
        <f>IF(OJ129&lt;&gt;"",HLOOKUP(COUNT($NE129:OJ129)+1,$G$4:$EH$8,OK$14,0)*$D129,IF($C129=OK$17,$G$8*$D129,""))</f>
        <v/>
      </c>
      <c r="OL129" s="34" t="str">
        <f>IF(OK129&lt;&gt;"",HLOOKUP(COUNT($NE129:OK129)+1,$G$4:$EH$8,OL$14,0)*$D129,IF($C129=OL$17,$G$8*$D129,""))</f>
        <v/>
      </c>
      <c r="OM129" s="34" t="str">
        <f>IF(OL129&lt;&gt;"",HLOOKUP(COUNT($NE129:OL129)+1,$G$4:$EH$8,OM$14,0)*$D129,IF($C129=OM$17,$G$8*$D129,""))</f>
        <v/>
      </c>
      <c r="ON129" s="34" t="str">
        <f>IF(OM129&lt;&gt;"",HLOOKUP(COUNT($NE129:OM129)+1,$G$4:$EH$8,ON$14,0)*$D129,IF($C129=ON$17,$G$8*$D129,""))</f>
        <v/>
      </c>
      <c r="OO129" s="34" t="str">
        <f>IF(ON129&lt;&gt;"",HLOOKUP(COUNT($NE129:ON129)+1,$G$4:$EH$8,OO$14,0)*$D129,IF($C129=OO$17,$G$8*$D129,""))</f>
        <v/>
      </c>
      <c r="OP129" s="34" t="str">
        <f>IF(OO129&lt;&gt;"",HLOOKUP(COUNT($NE129:OO129)+1,$G$4:$EH$8,OP$14,0)*$D129,IF($C129=OP$17,$G$8*$D129,""))</f>
        <v/>
      </c>
      <c r="OQ129" s="34" t="str">
        <f>IF(OP129&lt;&gt;"",HLOOKUP(COUNT($NE129:OP129)+1,$G$4:$EH$8,OQ$14,0)*$D129,IF($C129=OQ$17,$G$8*$D129,""))</f>
        <v/>
      </c>
      <c r="OR129" s="34" t="str">
        <f>IF(OQ129&lt;&gt;"",HLOOKUP(COUNT($NE129:OQ129)+1,$G$4:$EH$8,OR$14,0)*$D129,IF($C129=OR$17,$G$8*$D129,""))</f>
        <v/>
      </c>
      <c r="OS129" s="34" t="str">
        <f>IF(OR129&lt;&gt;"",HLOOKUP(COUNT($NE129:OR129)+1,$G$4:$EH$8,OS$14,0)*$D129,IF($C129=OS$17,$G$8*$D129,""))</f>
        <v/>
      </c>
      <c r="OT129" s="34" t="str">
        <f>IF(OS129&lt;&gt;"",HLOOKUP(COUNT($NE129:OS129)+1,$G$4:$EH$8,OT$14,0)*$D129,IF($C129=OT$17,$G$8*$D129,""))</f>
        <v/>
      </c>
      <c r="OU129" s="34" t="str">
        <f>IF(OT129&lt;&gt;"",HLOOKUP(COUNT($NE129:OT129)+1,$G$4:$EH$8,OU$14,0)*$D129,IF($C129=OU$17,$G$8*$D129,""))</f>
        <v/>
      </c>
      <c r="OV129" s="34" t="str">
        <f>IF(OU129&lt;&gt;"",HLOOKUP(COUNT($NE129:OU129)+1,$G$4:$EH$8,OV$14,0)*$D129,IF($C129=OV$17,$G$8*$D129,""))</f>
        <v/>
      </c>
      <c r="OW129" s="34" t="str">
        <f>IF(OV129&lt;&gt;"",HLOOKUP(COUNT($NE129:OV129)+1,$G$4:$EH$8,OW$14,0)*$D129,IF($C129=OW$17,$G$8*$D129,""))</f>
        <v/>
      </c>
      <c r="OX129" s="34" t="str">
        <f>IF(OW129&lt;&gt;"",HLOOKUP(COUNT($NE129:OW129)+1,$G$4:$EH$8,OX$14,0)*$D129,IF($C129=OX$17,$G$8*$D129,""))</f>
        <v/>
      </c>
      <c r="OY129" s="34" t="str">
        <f>IF(OX129&lt;&gt;"",HLOOKUP(COUNT($NE129:OX129)+1,$G$4:$EH$8,OY$14,0)*$D129,IF($C129=OY$17,$G$8*$D129,""))</f>
        <v/>
      </c>
      <c r="OZ129" s="34" t="str">
        <f>IF(OY129&lt;&gt;"",HLOOKUP(COUNT($NE129:OY129)+1,$G$4:$EH$8,OZ$14,0)*$D129,IF($C129=OZ$17,$G$8*$D129,""))</f>
        <v/>
      </c>
      <c r="PA129" s="34" t="str">
        <f>IF(OZ129&lt;&gt;"",HLOOKUP(COUNT($NE129:OZ129)+1,$G$4:$EH$8,PA$14,0)*$D129,IF($C129=PA$17,$G$8*$D129,""))</f>
        <v/>
      </c>
      <c r="PB129" s="34" t="str">
        <f>IF(PA129&lt;&gt;"",HLOOKUP(COUNT($NE129:PA129)+1,$G$4:$EH$8,PB$14,0)*$D129,IF($C129=PB$17,$G$8*$D129,""))</f>
        <v/>
      </c>
      <c r="PC129" s="34" t="str">
        <f>IF(PB129&lt;&gt;"",HLOOKUP(COUNT($NE129:PB129)+1,$G$4:$EH$8,PC$14,0)*$D129,IF($C129=PC$17,$G$8*$D129,""))</f>
        <v/>
      </c>
      <c r="PD129" s="34" t="str">
        <f>IF(PC129&lt;&gt;"",HLOOKUP(COUNT($NE129:PC129)+1,$G$4:$EH$8,PD$14,0)*$D129,IF($C129=PD$17,$G$8*$D129,""))</f>
        <v/>
      </c>
      <c r="PE129" s="34" t="str">
        <f>IF(PD129&lt;&gt;"",HLOOKUP(COUNT($NE129:PD129)+1,$G$4:$EH$8,PE$14,0)*$D129,IF($C129=PE$17,$G$8*$D129,""))</f>
        <v/>
      </c>
      <c r="PF129" s="34" t="str">
        <f>IF(PE129&lt;&gt;"",HLOOKUP(COUNT($NE129:PE129)+1,$G$4:$EH$8,PF$14,0)*$D129,IF($C129=PF$17,$G$8*$D129,""))</f>
        <v/>
      </c>
      <c r="PG129" s="34" t="str">
        <f>IF(PF129&lt;&gt;"",HLOOKUP(COUNT($NE129:PF129)+1,$G$4:$EH$8,PG$14,0)*$D129,IF($C129=PG$17,$G$8*$D129,""))</f>
        <v/>
      </c>
      <c r="PH129" s="34" t="str">
        <f>IF(PG129&lt;&gt;"",HLOOKUP(COUNT($NE129:PG129)+1,$G$4:$EH$8,PH$14,0)*$D129,IF($C129=PH$17,$G$8*$D129,""))</f>
        <v/>
      </c>
      <c r="PI129" s="34" t="str">
        <f>IF(PH129&lt;&gt;"",HLOOKUP(COUNT($NE129:PH129)+1,$G$4:$EH$8,PI$14,0)*$D129,IF($C129=PI$17,$G$8*$D129,""))</f>
        <v/>
      </c>
      <c r="PJ129" s="34" t="str">
        <f>IF(PI129&lt;&gt;"",HLOOKUP(COUNT($NE129:PI129)+1,$G$4:$EH$8,PJ$14,0)*$D129,IF($C129=PJ$17,$G$8*$D129,""))</f>
        <v/>
      </c>
      <c r="PK129" s="34" t="str">
        <f>IF(PJ129&lt;&gt;"",HLOOKUP(COUNT($NE129:PJ129)+1,$G$4:$EH$8,PK$14,0)*$D129,IF($C129=PK$17,$G$8*$D129,""))</f>
        <v/>
      </c>
      <c r="PL129" s="34" t="str">
        <f>IF(PK129&lt;&gt;"",HLOOKUP(COUNT($NE129:PK129)+1,$G$4:$EH$8,PL$14,0)*$D129,IF($C129=PL$17,$G$8*$D129,""))</f>
        <v/>
      </c>
      <c r="PM129" s="34" t="str">
        <f>IF(PL129&lt;&gt;"",HLOOKUP(COUNT($NE129:PL129)+1,$G$4:$EH$8,PM$14,0)*$D129,IF($C129=PM$17,$G$8*$D129,""))</f>
        <v/>
      </c>
      <c r="PN129" s="34" t="str">
        <f>IF(PM129&lt;&gt;"",HLOOKUP(COUNT($NE129:PM129)+1,$G$4:$EH$8,PN$14,0)*$D129,IF($C129=PN$17,$G$8*$D129,""))</f>
        <v/>
      </c>
      <c r="PO129" s="34" t="str">
        <f>IF(PN129&lt;&gt;"",HLOOKUP(COUNT($NE129:PN129)+1,$G$4:$EH$8,PO$14,0)*$D129,IF($C129=PO$17,$G$8*$D129,""))</f>
        <v/>
      </c>
      <c r="PP129" s="34" t="str">
        <f>IF(PO129&lt;&gt;"",HLOOKUP(COUNT($NE129:PO129)+1,$G$4:$EH$8,PP$14,0)*$D129,IF($C129=PP$17,$G$8*$D129,""))</f>
        <v/>
      </c>
      <c r="PQ129" s="34" t="str">
        <f>IF(PP129&lt;&gt;"",HLOOKUP(COUNT($NE129:PP129)+1,$G$4:$EH$8,PQ$14,0)*$D129,IF($C129=PQ$17,$G$8*$D129,""))</f>
        <v/>
      </c>
      <c r="PR129" s="34" t="str">
        <f>IF(PQ129&lt;&gt;"",HLOOKUP(COUNT($NE129:PQ129)+1,$G$4:$EH$8,PR$14,0)*$D129,IF($C129=PR$17,$G$8*$D129,""))</f>
        <v/>
      </c>
      <c r="PS129" s="34" t="str">
        <f>IF(PR129&lt;&gt;"",HLOOKUP(COUNT($NE129:PR129)+1,$G$4:$EH$8,PS$14,0)*$D129,IF($C129=PS$17,$G$8*$D129,""))</f>
        <v/>
      </c>
      <c r="PT129" s="34" t="str">
        <f>IF(PS129&lt;&gt;"",HLOOKUP(COUNT($NE129:PS129)+1,$G$4:$EH$8,PT$14,0)*$D129,IF($C129=PT$17,$G$8*$D129,""))</f>
        <v/>
      </c>
      <c r="PU129" s="34" t="str">
        <f>IF(PT129&lt;&gt;"",HLOOKUP(COUNT($NE129:PT129)+1,$G$4:$EH$8,PU$14,0)*$D129,IF($C129=PU$17,$G$8*$D129,""))</f>
        <v/>
      </c>
      <c r="PV129" s="34" t="str">
        <f>IF(PU129&lt;&gt;"",HLOOKUP(COUNT($NE129:PU129)+1,$G$4:$EH$8,PV$14,0)*$D129,IF($C129=PV$17,$G$8*$D129,""))</f>
        <v/>
      </c>
      <c r="PW129" s="34" t="str">
        <f>IF(PV129&lt;&gt;"",HLOOKUP(COUNT($NE129:PV129)+1,$G$4:$EH$8,PW$14,0)*$D129,IF($C129=PW$17,$G$8*$D129,""))</f>
        <v/>
      </c>
      <c r="PX129" s="34" t="str">
        <f>IF(PW129&lt;&gt;"",HLOOKUP(COUNT($NE129:PW129)+1,$G$4:$EH$8,PX$14,0)*$D129,IF($C129=PX$17,$G$8*$D129,""))</f>
        <v/>
      </c>
      <c r="PY129" s="34" t="str">
        <f>IF(PX129&lt;&gt;"",HLOOKUP(COUNT($NE129:PX129)+1,$G$4:$EH$8,PY$14,0)*$D129,IF($C129=PY$17,$G$8*$D129,""))</f>
        <v/>
      </c>
      <c r="PZ129" s="34" t="str">
        <f>IF(PY129&lt;&gt;"",HLOOKUP(COUNT($NE129:PY129)+1,$G$4:$EH$8,PZ$14,0)*$D129,IF($C129=PZ$17,$G$8*$D129,""))</f>
        <v/>
      </c>
      <c r="QA129" s="34" t="str">
        <f>IF(PZ129&lt;&gt;"",HLOOKUP(COUNT($NE129:PZ129)+1,$G$4:$EH$8,QA$14,0)*$D129,IF($C129=QA$17,$G$8*$D129,""))</f>
        <v/>
      </c>
      <c r="QB129" s="34" t="str">
        <f>IF(QA129&lt;&gt;"",HLOOKUP(COUNT($NE129:QA129)+1,$G$4:$EH$8,QB$14,0)*$D129,IF($C129=QB$17,$G$8*$D129,""))</f>
        <v/>
      </c>
      <c r="QC129" s="34" t="str">
        <f>IF(QB129&lt;&gt;"",HLOOKUP(COUNT($NE129:QB129)+1,$G$4:$EH$8,QC$14,0)*$D129,IF($C129=QC$17,$G$8*$D129,""))</f>
        <v/>
      </c>
      <c r="QD129" s="34" t="str">
        <f>IF(QC129&lt;&gt;"",HLOOKUP(COUNT($NE129:QC129)+1,$G$4:$EH$8,QD$14,0)*$D129,IF($C129=QD$17,$G$8*$D129,""))</f>
        <v/>
      </c>
      <c r="QE129" s="34" t="str">
        <f>IF(QD129&lt;&gt;"",HLOOKUP(COUNT($NE129:QD129)+1,$G$4:$EH$8,QE$14,0)*$D129,IF($C129=QE$17,$G$8*$D129,""))</f>
        <v/>
      </c>
      <c r="QF129" s="34" t="str">
        <f>IF(QE129&lt;&gt;"",HLOOKUP(COUNT($NE129:QE129)+1,$G$4:$EH$8,QF$14,0)*$D129,IF($C129=QF$17,$G$8*$D129,""))</f>
        <v/>
      </c>
      <c r="QG129" s="34" t="str">
        <f>IF(QF129&lt;&gt;"",HLOOKUP(COUNT($NE129:QF129)+1,$G$4:$EH$8,QG$14,0)*$D129,IF($C129=QG$17,$G$8*$D129,""))</f>
        <v/>
      </c>
      <c r="QH129" s="34" t="str">
        <f>IF(QG129&lt;&gt;"",HLOOKUP(COUNT($NE129:QG129)+1,$G$4:$EH$8,QH$14,0)*$D129,IF($C129=QH$17,$G$8*$D129,""))</f>
        <v/>
      </c>
      <c r="QI129" s="34" t="str">
        <f>IF(QH129&lt;&gt;"",HLOOKUP(COUNT($NE129:QH129)+1,$G$4:$EH$8,QI$14,0)*$D129,IF($C129=QI$17,$G$8*$D129,""))</f>
        <v/>
      </c>
      <c r="QJ129" s="34" t="str">
        <f>IF(QI129&lt;&gt;"",HLOOKUP(COUNT($NE129:QI129)+1,$G$4:$EH$8,QJ$14,0)*$D129,IF($C129=QJ$17,$G$8*$D129,""))</f>
        <v/>
      </c>
      <c r="QK129" s="34" t="str">
        <f>IF(QJ129&lt;&gt;"",HLOOKUP(COUNT($NE129:QJ129)+1,$G$4:$EH$8,QK$14,0)*$D129,IF($C129=QK$17,$G$8*$D129,""))</f>
        <v/>
      </c>
      <c r="QL129" s="34" t="str">
        <f>IF(QK129&lt;&gt;"",HLOOKUP(COUNT($NE129:QK129)+1,$G$4:$EH$8,QL$14,0)*$D129,IF($C129=QL$17,$G$8*$D129,""))</f>
        <v/>
      </c>
      <c r="QM129" s="34" t="str">
        <f>IF(QL129&lt;&gt;"",HLOOKUP(COUNT($NE129:QL129)+1,$G$4:$EH$8,QM$14,0)*$D129,IF($C129=QM$17,$G$8*$D129,""))</f>
        <v/>
      </c>
      <c r="QN129" s="34" t="str">
        <f>IF(QM129&lt;&gt;"",HLOOKUP(COUNT($NE129:QM129)+1,$G$4:$EH$8,QN$14,0)*$D129,IF($C129=QN$17,$G$8*$D129,""))</f>
        <v/>
      </c>
      <c r="QO129" s="34" t="str">
        <f>IF(QN129&lt;&gt;"",HLOOKUP(COUNT($NE129:QN129)+1,$G$4:$EH$8,QO$14,0)*$D129,IF($C129=QO$17,$G$8*$D129,""))</f>
        <v/>
      </c>
      <c r="QP129" s="34" t="str">
        <f>IF(QO129&lt;&gt;"",HLOOKUP(COUNT($NE129:QO129)+1,$G$4:$EH$8,QP$14,0)*$D129,IF($C129=QP$17,$G$8*$D129,""))</f>
        <v/>
      </c>
      <c r="QQ129" s="34" t="str">
        <f>IF(QP129&lt;&gt;"",HLOOKUP(COUNT($NE129:QP129)+1,$G$4:$EH$8,QQ$14,0)*$D129,IF($C129=QQ$17,$G$8*$D129,""))</f>
        <v/>
      </c>
      <c r="QR129" s="34" t="str">
        <f>IF(QQ129&lt;&gt;"",HLOOKUP(COUNT($NE129:QQ129)+1,$G$4:$EH$8,QR$14,0)*$D129,IF($C129=QR$17,$G$8*$D129,""))</f>
        <v/>
      </c>
      <c r="QS129" s="34" t="str">
        <f>IF(QR129&lt;&gt;"",HLOOKUP(COUNT($NE129:QR129)+1,$G$4:$EH$8,QS$14,0)*$D129,IF($C129=QS$17,$G$8*$D129,""))</f>
        <v/>
      </c>
      <c r="QT129" s="34" t="str">
        <f>IF(QS129&lt;&gt;"",HLOOKUP(COUNT($NE129:QS129)+1,$G$4:$EH$8,QT$14,0)*$D129,IF($C129=QT$17,$G$8*$D129,""))</f>
        <v/>
      </c>
      <c r="QU129" s="34" t="str">
        <f>IF(QT129&lt;&gt;"",HLOOKUP(COUNT($NE129:QT129)+1,$G$4:$EH$8,QU$14,0)*$D129,IF($C129=QU$17,$G$8*$D129,""))</f>
        <v/>
      </c>
      <c r="QV129" s="34" t="str">
        <f>IF(QU129&lt;&gt;"",HLOOKUP(COUNT($NE129:QU129)+1,$G$4:$EH$8,QV$14,0)*$D129,IF($C129=QV$17,$G$8*$D129,""))</f>
        <v/>
      </c>
      <c r="QW129" s="34" t="str">
        <f>IF(QV129&lt;&gt;"",HLOOKUP(COUNT($NE129:QV129)+1,$G$4:$EH$8,QW$14,0)*$D129,IF($C129=QW$17,$G$8*$D129,""))</f>
        <v/>
      </c>
      <c r="QX129" s="34" t="str">
        <f>IF(QW129&lt;&gt;"",HLOOKUP(COUNT($NE129:QW129)+1,$G$4:$EH$8,QX$14,0)*$D129,IF($C129=QX$17,$G$8*$D129,""))</f>
        <v/>
      </c>
      <c r="QY129" s="34" t="str">
        <f>IF(QX129&lt;&gt;"",HLOOKUP(COUNT($NE129:QX129)+1,$G$4:$EH$8,QY$14,0)*$D129,IF($C129=QY$17,$G$8*$D129,""))</f>
        <v/>
      </c>
      <c r="QZ129" s="34" t="str">
        <f>IF(QY129&lt;&gt;"",HLOOKUP(COUNT($NE129:QY129)+1,$G$4:$EH$8,QZ$14,0)*$D129,IF($C129=QZ$17,$G$8*$D129,""))</f>
        <v/>
      </c>
      <c r="RA129" s="34" t="str">
        <f>IF(QZ129&lt;&gt;"",HLOOKUP(COUNT($NE129:QZ129)+1,$G$4:$EH$8,RA$14,0)*$D129,IF($C129=RA$17,$G$8*$D129,""))</f>
        <v/>
      </c>
      <c r="RB129" s="34" t="str">
        <f>IF(RA129&lt;&gt;"",HLOOKUP(COUNT($NE129:RA129)+1,$G$4:$EH$8,RB$14,0)*$D129,IF($C129=RB$17,$G$8*$D129,""))</f>
        <v/>
      </c>
      <c r="RC129" s="34" t="str">
        <f>IF(RB129&lt;&gt;"",HLOOKUP(COUNT($NE129:RB129)+1,$G$4:$EH$8,RC$14,0)*$D129,IF($C129=RC$17,$G$8*$D129,""))</f>
        <v/>
      </c>
      <c r="RD129" s="34" t="str">
        <f>IF(RC129&lt;&gt;"",HLOOKUP(COUNT($NE129:RC129)+1,$G$4:$EH$8,RD$14,0)*$D129,IF($C129=RD$17,$G$8*$D129,""))</f>
        <v/>
      </c>
      <c r="RE129" s="34" t="str">
        <f>IF(RD129&lt;&gt;"",HLOOKUP(COUNT($NE129:RD129)+1,$G$4:$EH$8,RE$14,0)*$D129,IF($C129=RE$17,$G$8*$D129,""))</f>
        <v/>
      </c>
      <c r="RF129" s="34" t="str">
        <f>IF(RE129&lt;&gt;"",HLOOKUP(COUNT($NE129:RE129)+1,$G$4:$EH$8,RF$14,0)*$D129,IF($C129=RF$17,$G$8*$D129,""))</f>
        <v/>
      </c>
      <c r="RG129" s="34" t="str">
        <f>IF(RF129&lt;&gt;"",HLOOKUP(COUNT($NE129:RF129)+1,$G$4:$EH$8,RG$14,0)*$D129,IF($C129=RG$17,$G$8*$D129,""))</f>
        <v/>
      </c>
      <c r="RH129" s="34" t="str">
        <f>IF(RG129&lt;&gt;"",HLOOKUP(COUNT($NE129:RG129)+1,$G$4:$EH$8,RH$14,0)*$D129,IF($C129=RH$17,$G$8*$D129,""))</f>
        <v/>
      </c>
      <c r="RI129" s="34" t="str">
        <f>IF(RH129&lt;&gt;"",HLOOKUP(COUNT($NE129:RH129)+1,$G$4:$EH$8,RI$14,0)*$D129,IF($C129=RI$17,$G$8*$D129,""))</f>
        <v/>
      </c>
      <c r="RJ129" s="34" t="str">
        <f>IF(RI129&lt;&gt;"",HLOOKUP(COUNT($NE129:RI129)+1,$G$4:$EH$8,RJ$14,0)*$D129,IF($C129=RJ$17,$G$8*$D129,""))</f>
        <v/>
      </c>
      <c r="RK129" s="34" t="str">
        <f>IF(RJ129&lt;&gt;"",HLOOKUP(COUNT($NE129:RJ129)+1,$G$4:$EH$8,RK$14,0)*$D129,IF($C129=RK$17,$G$8*$D129,""))</f>
        <v/>
      </c>
      <c r="RL129" s="34">
        <f>IF(RK129&lt;&gt;"",HLOOKUP(COUNT($NE129:RK129)+1,$G$4:$EH$8,RL$14,0)*$D129,IF($C129=RL$17,$G$8*$D129,""))</f>
        <v>175000</v>
      </c>
      <c r="RM129" s="34">
        <f>IF(RL129&lt;&gt;"",HLOOKUP(COUNT($NE129:RL129)+1,$G$4:$EH$8,RM$14,0)*$D129,IF($C129=RM$17,$G$8*$D129,""))</f>
        <v>0</v>
      </c>
      <c r="RN129" s="34">
        <f>IF(RM129&lt;&gt;"",HLOOKUP(COUNT($NE129:RM129)+1,$G$4:$EH$8,RN$14,0)*$D129,IF($C129=RN$17,$G$8*$D129,""))</f>
        <v>0</v>
      </c>
      <c r="RO129" s="34">
        <f>IF(RN129&lt;&gt;"",HLOOKUP(COUNT($NE129:RN129)+1,$G$4:$EH$8,RO$14,0)*$D129,IF($C129=RO$17,$G$8*$D129,""))</f>
        <v>0</v>
      </c>
      <c r="RP129" s="34">
        <f>IF(RO129&lt;&gt;"",HLOOKUP(COUNT($NE129:RO129)+1,$G$4:$EH$8,RP$14,0)*$D129,IF($C129=RP$17,$G$8*$D129,""))</f>
        <v>0</v>
      </c>
      <c r="RQ129" s="34">
        <f>IF(RP129&lt;&gt;"",HLOOKUP(COUNT($NE129:RP129)+1,$G$4:$EH$8,RQ$14,0)*$D129,IF($C129=RQ$17,$G$8*$D129,""))</f>
        <v>0</v>
      </c>
      <c r="RR129" s="34">
        <f>IF(RQ129&lt;&gt;"",HLOOKUP(COUNT($NE129:RQ129)+1,$G$4:$EH$8,RR$14,0)*$D129,IF($C129=RR$17,$G$8*$D129,""))</f>
        <v>0</v>
      </c>
      <c r="RS129" s="34">
        <f>IF(RR129&lt;&gt;"",HLOOKUP(COUNT($NE129:RR129)+1,$G$4:$EH$8,RS$14,0)*$D129,IF($C129=RS$17,$G$8*$D129,""))</f>
        <v>0</v>
      </c>
      <c r="RT129" s="34">
        <f>IF(RS129&lt;&gt;"",HLOOKUP(COUNT($NE129:RS129)+1,$G$4:$EH$8,RT$14,0)*$D129,IF($C129=RT$17,$G$8*$D129,""))</f>
        <v>0</v>
      </c>
      <c r="RU129" s="34">
        <f>IF(RT129&lt;&gt;"",HLOOKUP(COUNT($NE129:RT129)+1,$G$4:$EH$8,RU$14,0)*$D129,IF($C129=RU$17,$G$8*$D129,""))</f>
        <v>0</v>
      </c>
      <c r="RW129" s="34" t="str">
        <f>IF(RV129&lt;&gt;"",HLOOKUP(COUNT($RV129:RV129)+1,$G$4:$EH$9,RW$14,0)*$D129,IF($C129=RW$17,$G$9*$D129,""))</f>
        <v/>
      </c>
      <c r="RX129" s="34" t="str">
        <f>IF(RW129&lt;&gt;"",HLOOKUP(COUNT($RV129:RW129)+1,$G$4:$EH$9,RX$14,0)*$D129,IF($C129=RX$17,$G$9*$D129,""))</f>
        <v/>
      </c>
      <c r="RY129" s="34" t="str">
        <f>IF(RX129&lt;&gt;"",HLOOKUP(COUNT($RV129:RX129)+1,$G$4:$EH$9,RY$14,0)*$D129,IF($C129=RY$17,$G$9*$D129,""))</f>
        <v/>
      </c>
      <c r="RZ129" s="34" t="str">
        <f>IF(RY129&lt;&gt;"",HLOOKUP(COUNT($RV129:RY129)+1,$G$4:$EH$9,RZ$14,0)*$D129,IF($C129=RZ$17,$G$9*$D129,""))</f>
        <v/>
      </c>
      <c r="SA129" s="34" t="str">
        <f>IF(RZ129&lt;&gt;"",HLOOKUP(COUNT($RV129:RZ129)+1,$G$4:$EH$9,SA$14,0)*$D129,IF($C129=SA$17,$G$9*$D129,""))</f>
        <v/>
      </c>
      <c r="SB129" s="34" t="str">
        <f>IF(SA129&lt;&gt;"",HLOOKUP(COUNT($RV129:SA129)+1,$G$4:$EH$9,SB$14,0)*$D129,IF($C129=SB$17,$G$9*$D129,""))</f>
        <v/>
      </c>
      <c r="SC129" s="34" t="str">
        <f>IF(SB129&lt;&gt;"",HLOOKUP(COUNT($RV129:SB129)+1,$G$4:$EH$9,SC$14,0)*$D129,IF($C129=SC$17,$G$9*$D129,""))</f>
        <v/>
      </c>
      <c r="SD129" s="34" t="str">
        <f>IF(SC129&lt;&gt;"",HLOOKUP(COUNT($RV129:SC129)+1,$G$4:$EH$9,SD$14,0)*$D129,IF($C129=SD$17,$G$9*$D129,""))</f>
        <v/>
      </c>
      <c r="SE129" s="34" t="str">
        <f>IF(SD129&lt;&gt;"",HLOOKUP(COUNT($RV129:SD129)+1,$G$4:$EH$9,SE$14,0)*$D129,IF($C129=SE$17,$G$9*$D129,""))</f>
        <v/>
      </c>
      <c r="SF129" s="34" t="str">
        <f>IF(SE129&lt;&gt;"",HLOOKUP(COUNT($RV129:SE129)+1,$G$4:$EH$9,SF$14,0)*$D129,IF($C129=SF$17,$G$9*$D129,""))</f>
        <v/>
      </c>
      <c r="SG129" s="34" t="str">
        <f>IF(SF129&lt;&gt;"",HLOOKUP(COUNT($RV129:SF129)+1,$G$4:$EH$9,SG$14,0)*$D129,IF($C129=SG$17,$G$9*$D129,""))</f>
        <v/>
      </c>
      <c r="SH129" s="34" t="str">
        <f>IF(SG129&lt;&gt;"",HLOOKUP(COUNT($RV129:SG129)+1,$G$4:$EH$9,SH$14,0)*$D129,IF($C129=SH$17,$G$9*$D129,""))</f>
        <v/>
      </c>
      <c r="SI129" s="34" t="str">
        <f>IF(SH129&lt;&gt;"",HLOOKUP(COUNT($RV129:SH129)+1,$G$4:$EH$9,SI$14,0)*$D129,IF($C129=SI$17,$G$9*$D129,""))</f>
        <v/>
      </c>
      <c r="SJ129" s="34" t="str">
        <f>IF(SI129&lt;&gt;"",HLOOKUP(COUNT($RV129:SI129)+1,$G$4:$EH$9,SJ$14,0)*$D129,IF($C129=SJ$17,$G$9*$D129,""))</f>
        <v/>
      </c>
      <c r="SK129" s="34" t="str">
        <f>IF(SJ129&lt;&gt;"",HLOOKUP(COUNT($RV129:SJ129)+1,$G$4:$EH$9,SK$14,0)*$D129,IF($C129=SK$17,$G$9*$D129,""))</f>
        <v/>
      </c>
      <c r="SL129" s="34" t="str">
        <f>IF(SK129&lt;&gt;"",HLOOKUP(COUNT($RV129:SK129)+1,$G$4:$EH$9,SL$14,0)*$D129,IF($C129=SL$17,$G$9*$D129,""))</f>
        <v/>
      </c>
      <c r="SM129" s="34" t="str">
        <f>IF(SL129&lt;&gt;"",HLOOKUP(COUNT($RV129:SL129)+1,$G$4:$EH$9,SM$14,0)*$D129,IF($C129=SM$17,$G$9*$D129,""))</f>
        <v/>
      </c>
      <c r="SN129" s="34" t="str">
        <f>IF(SM129&lt;&gt;"",HLOOKUP(COUNT($RV129:SM129)+1,$G$4:$EH$9,SN$14,0)*$D129,IF($C129=SN$17,$G$9*$D129,""))</f>
        <v/>
      </c>
      <c r="SO129" s="34" t="str">
        <f>IF(SN129&lt;&gt;"",HLOOKUP(COUNT($RV129:SN129)+1,$G$4:$EH$9,SO$14,0)*$D129,IF($C129=SO$17,$G$9*$D129,""))</f>
        <v/>
      </c>
      <c r="SP129" s="34" t="str">
        <f>IF(SO129&lt;&gt;"",HLOOKUP(COUNT($RV129:SO129)+1,$G$4:$EH$9,SP$14,0)*$D129,IF($C129=SP$17,$G$9*$D129,""))</f>
        <v/>
      </c>
      <c r="SQ129" s="34" t="str">
        <f>IF(SP129&lt;&gt;"",HLOOKUP(COUNT($RV129:SP129)+1,$G$4:$EH$9,SQ$14,0)*$D129,IF($C129=SQ$17,$G$9*$D129,""))</f>
        <v/>
      </c>
      <c r="SR129" s="34" t="str">
        <f>IF(SQ129&lt;&gt;"",HLOOKUP(COUNT($RV129:SQ129)+1,$G$4:$EH$9,SR$14,0)*$D129,IF($C129=SR$17,$G$9*$D129,""))</f>
        <v/>
      </c>
      <c r="SS129" s="34" t="str">
        <f>IF(SR129&lt;&gt;"",HLOOKUP(COUNT($RV129:SR129)+1,$G$4:$EH$9,SS$14,0)*$D129,IF($C129=SS$17,$G$9*$D129,""))</f>
        <v/>
      </c>
      <c r="ST129" s="34" t="str">
        <f>IF(SS129&lt;&gt;"",HLOOKUP(COUNT($RV129:SS129)+1,$G$4:$EH$9,ST$14,0)*$D129,IF($C129=ST$17,$G$9*$D129,""))</f>
        <v/>
      </c>
      <c r="SU129" s="34" t="str">
        <f>IF(ST129&lt;&gt;"",HLOOKUP(COUNT($RV129:ST129)+1,$G$4:$EH$9,SU$14,0)*$D129,IF($C129=SU$17,$G$9*$D129,""))</f>
        <v/>
      </c>
      <c r="SV129" s="34" t="str">
        <f>IF(SU129&lt;&gt;"",HLOOKUP(COUNT($RV129:SU129)+1,$G$4:$EH$9,SV$14,0)*$D129,IF($C129=SV$17,$G$9*$D129,""))</f>
        <v/>
      </c>
      <c r="SW129" s="34" t="str">
        <f>IF(SV129&lt;&gt;"",HLOOKUP(COUNT($RV129:SV129)+1,$G$4:$EH$9,SW$14,0)*$D129,IF($C129=SW$17,$G$9*$D129,""))</f>
        <v/>
      </c>
      <c r="SX129" s="34" t="str">
        <f>IF(SW129&lt;&gt;"",HLOOKUP(COUNT($RV129:SW129)+1,$G$4:$EH$9,SX$14,0)*$D129,IF($C129=SX$17,$G$9*$D129,""))</f>
        <v/>
      </c>
      <c r="SY129" s="34" t="str">
        <f>IF(SX129&lt;&gt;"",HLOOKUP(COUNT($RV129:SX129)+1,$G$4:$EH$9,SY$14,0)*$D129,IF($C129=SY$17,$G$9*$D129,""))</f>
        <v/>
      </c>
      <c r="SZ129" s="34" t="str">
        <f>IF(SY129&lt;&gt;"",HLOOKUP(COUNT($RV129:SY129)+1,$G$4:$EH$9,SZ$14,0)*$D129,IF($C129=SZ$17,$G$9*$D129,""))</f>
        <v/>
      </c>
      <c r="TA129" s="34" t="str">
        <f>IF(SZ129&lt;&gt;"",HLOOKUP(COUNT($RV129:SZ129)+1,$G$4:$EH$9,TA$14,0)*$D129,IF($C129=TA$17,$G$9*$D129,""))</f>
        <v/>
      </c>
      <c r="TB129" s="34" t="str">
        <f>IF(TA129&lt;&gt;"",HLOOKUP(COUNT($RV129:TA129)+1,$G$4:$EH$9,TB$14,0)*$D129,IF($C129=TB$17,$G$9*$D129,""))</f>
        <v/>
      </c>
      <c r="TC129" s="34" t="str">
        <f>IF(TB129&lt;&gt;"",HLOOKUP(COUNT($RV129:TB129)+1,$G$4:$EH$9,TC$14,0)*$D129,IF($C129=TC$17,$G$9*$D129,""))</f>
        <v/>
      </c>
      <c r="TD129" s="34" t="str">
        <f>IF(TC129&lt;&gt;"",HLOOKUP(COUNT($RV129:TC129)+1,$G$4:$EH$9,TD$14,0)*$D129,IF($C129=TD$17,$G$9*$D129,""))</f>
        <v/>
      </c>
      <c r="TE129" s="34" t="str">
        <f>IF(TD129&lt;&gt;"",HLOOKUP(COUNT($RV129:TD129)+1,$G$4:$EH$9,TE$14,0)*$D129,IF($C129=TE$17,$G$9*$D129,""))</f>
        <v/>
      </c>
      <c r="TF129" s="34" t="str">
        <f>IF(TE129&lt;&gt;"",HLOOKUP(COUNT($RV129:TE129)+1,$G$4:$EH$9,TF$14,0)*$D129,IF($C129=TF$17,$G$9*$D129,""))</f>
        <v/>
      </c>
      <c r="TG129" s="34" t="str">
        <f>IF(TF129&lt;&gt;"",HLOOKUP(COUNT($RV129:TF129)+1,$G$4:$EH$9,TG$14,0)*$D129,IF($C129=TG$17,$G$9*$D129,""))</f>
        <v/>
      </c>
      <c r="TH129" s="34" t="str">
        <f>IF(TG129&lt;&gt;"",HLOOKUP(COUNT($RV129:TG129)+1,$G$4:$EH$9,TH$14,0)*$D129,IF($C129=TH$17,$G$9*$D129,""))</f>
        <v/>
      </c>
      <c r="TI129" s="34" t="str">
        <f>IF(TH129&lt;&gt;"",HLOOKUP(COUNT($RV129:TH129)+1,$G$4:$EH$9,TI$14,0)*$D129,IF($C129=TI$17,$G$9*$D129,""))</f>
        <v/>
      </c>
      <c r="TJ129" s="34" t="str">
        <f>IF(TI129&lt;&gt;"",HLOOKUP(COUNT($RV129:TI129)+1,$G$4:$EH$9,TJ$14,0)*$D129,IF($C129=TJ$17,$G$9*$D129,""))</f>
        <v/>
      </c>
      <c r="TK129" s="34" t="str">
        <f>IF(TJ129&lt;&gt;"",HLOOKUP(COUNT($RV129:TJ129)+1,$G$4:$EH$9,TK$14,0)*$D129,IF($C129=TK$17,$G$9*$D129,""))</f>
        <v/>
      </c>
      <c r="TL129" s="34" t="str">
        <f>IF(TK129&lt;&gt;"",HLOOKUP(COUNT($RV129:TK129)+1,$G$4:$EH$9,TL$14,0)*$D129,IF($C129=TL$17,$G$9*$D129,""))</f>
        <v/>
      </c>
      <c r="TM129" s="34" t="str">
        <f>IF(TL129&lt;&gt;"",HLOOKUP(COUNT($RV129:TL129)+1,$G$4:$EH$9,TM$14,0)*$D129,IF($C129=TM$17,$G$9*$D129,""))</f>
        <v/>
      </c>
      <c r="TN129" s="34" t="str">
        <f>IF(TM129&lt;&gt;"",HLOOKUP(COUNT($RV129:TM129)+1,$G$4:$EH$9,TN$14,0)*$D129,IF($C129=TN$17,$G$9*$D129,""))</f>
        <v/>
      </c>
      <c r="TO129" s="34" t="str">
        <f>IF(TN129&lt;&gt;"",HLOOKUP(COUNT($RV129:TN129)+1,$G$4:$EH$9,TO$14,0)*$D129,IF($C129=TO$17,$G$9*$D129,""))</f>
        <v/>
      </c>
      <c r="TP129" s="34" t="str">
        <f>IF(TO129&lt;&gt;"",HLOOKUP(COUNT($RV129:TO129)+1,$G$4:$EH$9,TP$14,0)*$D129,IF($C129=TP$17,$G$9*$D129,""))</f>
        <v/>
      </c>
      <c r="TQ129" s="34" t="str">
        <f>IF(TP129&lt;&gt;"",HLOOKUP(COUNT($RV129:TP129)+1,$G$4:$EH$9,TQ$14,0)*$D129,IF($C129=TQ$17,$G$9*$D129,""))</f>
        <v/>
      </c>
      <c r="TR129" s="34" t="str">
        <f>IF(TQ129&lt;&gt;"",HLOOKUP(COUNT($RV129:TQ129)+1,$G$4:$EH$9,TR$14,0)*$D129,IF($C129=TR$17,$G$9*$D129,""))</f>
        <v/>
      </c>
      <c r="TS129" s="34" t="str">
        <f>IF(TR129&lt;&gt;"",HLOOKUP(COUNT($RV129:TR129)+1,$G$4:$EH$9,TS$14,0)*$D129,IF($C129=TS$17,$G$9*$D129,""))</f>
        <v/>
      </c>
      <c r="TT129" s="34" t="str">
        <f>IF(TS129&lt;&gt;"",HLOOKUP(COUNT($RV129:TS129)+1,$G$4:$EH$9,TT$14,0)*$D129,IF($C129=TT$17,$G$9*$D129,""))</f>
        <v/>
      </c>
      <c r="TU129" s="34" t="str">
        <f>IF(TT129&lt;&gt;"",HLOOKUP(COUNT($RV129:TT129)+1,$G$4:$EH$9,TU$14,0)*$D129,IF($C129=TU$17,$G$9*$D129,""))</f>
        <v/>
      </c>
      <c r="TV129" s="34" t="str">
        <f>IF(TU129&lt;&gt;"",HLOOKUP(COUNT($RV129:TU129)+1,$G$4:$EH$9,TV$14,0)*$D129,IF($C129=TV$17,$G$9*$D129,""))</f>
        <v/>
      </c>
      <c r="TW129" s="34" t="str">
        <f>IF(TV129&lt;&gt;"",HLOOKUP(COUNT($RV129:TV129)+1,$G$4:$EH$9,TW$14,0)*$D129,IF($C129=TW$17,$G$9*$D129,""))</f>
        <v/>
      </c>
      <c r="TX129" s="34" t="str">
        <f>IF(TW129&lt;&gt;"",HLOOKUP(COUNT($RV129:TW129)+1,$G$4:$EH$9,TX$14,0)*$D129,IF($C129=TX$17,$G$9*$D129,""))</f>
        <v/>
      </c>
      <c r="TY129" s="34" t="str">
        <f>IF(TX129&lt;&gt;"",HLOOKUP(COUNT($RV129:TX129)+1,$G$4:$EH$9,TY$14,0)*$D129,IF($C129=TY$17,$G$9*$D129,""))</f>
        <v/>
      </c>
      <c r="TZ129" s="34" t="str">
        <f>IF(TY129&lt;&gt;"",HLOOKUP(COUNT($RV129:TY129)+1,$G$4:$EH$9,TZ$14,0)*$D129,IF($C129=TZ$17,$G$9*$D129,""))</f>
        <v/>
      </c>
      <c r="UA129" s="34" t="str">
        <f>IF(TZ129&lt;&gt;"",HLOOKUP(COUNT($RV129:TZ129)+1,$G$4:$EH$9,UA$14,0)*$D129,IF($C129=UA$17,$G$9*$D129,""))</f>
        <v/>
      </c>
      <c r="UB129" s="34" t="str">
        <f>IF(UA129&lt;&gt;"",HLOOKUP(COUNT($RV129:UA129)+1,$G$4:$EH$9,UB$14,0)*$D129,IF($C129=UB$17,$G$9*$D129,""))</f>
        <v/>
      </c>
      <c r="UC129" s="34" t="str">
        <f>IF(UB129&lt;&gt;"",HLOOKUP(COUNT($RV129:UB129)+1,$G$4:$EH$9,UC$14,0)*$D129,IF($C129=UC$17,$G$9*$D129,""))</f>
        <v/>
      </c>
      <c r="UD129" s="34" t="str">
        <f>IF(UC129&lt;&gt;"",HLOOKUP(COUNT($RV129:UC129)+1,$G$4:$EH$9,UD$14,0)*$D129,IF($C129=UD$17,$G$9*$D129,""))</f>
        <v/>
      </c>
      <c r="UE129" s="34" t="str">
        <f>IF(UD129&lt;&gt;"",HLOOKUP(COUNT($RV129:UD129)+1,$G$4:$EH$9,UE$14,0)*$D129,IF($C129=UE$17,$G$9*$D129,""))</f>
        <v/>
      </c>
      <c r="UF129" s="34" t="str">
        <f>IF(UE129&lt;&gt;"",HLOOKUP(COUNT($RV129:UE129)+1,$G$4:$EH$9,UF$14,0)*$D129,IF($C129=UF$17,$G$9*$D129,""))</f>
        <v/>
      </c>
      <c r="UG129" s="34" t="str">
        <f>IF(UF129&lt;&gt;"",HLOOKUP(COUNT($RV129:UF129)+1,$G$4:$EH$9,UG$14,0)*$D129,IF($C129=UG$17,$G$9*$D129,""))</f>
        <v/>
      </c>
      <c r="UH129" s="34" t="str">
        <f>IF(UG129&lt;&gt;"",HLOOKUP(COUNT($RV129:UG129)+1,$G$4:$EH$9,UH$14,0)*$D129,IF($C129=UH$17,$G$9*$D129,""))</f>
        <v/>
      </c>
      <c r="UI129" s="34" t="str">
        <f>IF(UH129&lt;&gt;"",HLOOKUP(COUNT($RV129:UH129)+1,$G$4:$EH$9,UI$14,0)*$D129,IF($C129=UI$17,$G$9*$D129,""))</f>
        <v/>
      </c>
      <c r="UJ129" s="34" t="str">
        <f>IF(UI129&lt;&gt;"",HLOOKUP(COUNT($RV129:UI129)+1,$G$4:$EH$9,UJ$14,0)*$D129,IF($C129=UJ$17,$G$9*$D129,""))</f>
        <v/>
      </c>
      <c r="UK129" s="34" t="str">
        <f>IF(UJ129&lt;&gt;"",HLOOKUP(COUNT($RV129:UJ129)+1,$G$4:$EH$9,UK$14,0)*$D129,IF($C129=UK$17,$G$9*$D129,""))</f>
        <v/>
      </c>
      <c r="UL129" s="34" t="str">
        <f>IF(UK129&lt;&gt;"",HLOOKUP(COUNT($RV129:UK129)+1,$G$4:$EH$9,UL$14,0)*$D129,IF($C129=UL$17,$G$9*$D129,""))</f>
        <v/>
      </c>
      <c r="UM129" s="34" t="str">
        <f>IF(UL129&lt;&gt;"",HLOOKUP(COUNT($RV129:UL129)+1,$G$4:$EH$9,UM$14,0)*$D129,IF($C129=UM$17,$G$9*$D129,""))</f>
        <v/>
      </c>
      <c r="UN129" s="34" t="str">
        <f>IF(UM129&lt;&gt;"",HLOOKUP(COUNT($RV129:UM129)+1,$G$4:$EH$9,UN$14,0)*$D129,IF($C129=UN$17,$G$9*$D129,""))</f>
        <v/>
      </c>
      <c r="UO129" s="34" t="str">
        <f>IF(UN129&lt;&gt;"",HLOOKUP(COUNT($RV129:UN129)+1,$G$4:$EH$9,UO$14,0)*$D129,IF($C129=UO$17,$G$9*$D129,""))</f>
        <v/>
      </c>
      <c r="UP129" s="34" t="str">
        <f>IF(UO129&lt;&gt;"",HLOOKUP(COUNT($RV129:UO129)+1,$G$4:$EH$9,UP$14,0)*$D129,IF($C129=UP$17,$G$9*$D129,""))</f>
        <v/>
      </c>
      <c r="UQ129" s="34" t="str">
        <f>IF(UP129&lt;&gt;"",HLOOKUP(COUNT($RV129:UP129)+1,$G$4:$EH$9,UQ$14,0)*$D129,IF($C129=UQ$17,$G$9*$D129,""))</f>
        <v/>
      </c>
      <c r="UR129" s="34" t="str">
        <f>IF(UQ129&lt;&gt;"",HLOOKUP(COUNT($RV129:UQ129)+1,$G$4:$EH$9,UR$14,0)*$D129,IF($C129=UR$17,$G$9*$D129,""))</f>
        <v/>
      </c>
      <c r="US129" s="34" t="str">
        <f>IF(UR129&lt;&gt;"",HLOOKUP(COUNT($RV129:UR129)+1,$G$4:$EH$9,US$14,0)*$D129,IF($C129=US$17,$G$9*$D129,""))</f>
        <v/>
      </c>
      <c r="UT129" s="34" t="str">
        <f>IF(US129&lt;&gt;"",HLOOKUP(COUNT($RV129:US129)+1,$G$4:$EH$9,UT$14,0)*$D129,IF($C129=UT$17,$G$9*$D129,""))</f>
        <v/>
      </c>
      <c r="UU129" s="34" t="str">
        <f>IF(UT129&lt;&gt;"",HLOOKUP(COUNT($RV129:UT129)+1,$G$4:$EH$9,UU$14,0)*$D129,IF($C129=UU$17,$G$9*$D129,""))</f>
        <v/>
      </c>
      <c r="UV129" s="34" t="str">
        <f>IF(UU129&lt;&gt;"",HLOOKUP(COUNT($RV129:UU129)+1,$G$4:$EH$9,UV$14,0)*$D129,IF($C129=UV$17,$G$9*$D129,""))</f>
        <v/>
      </c>
      <c r="UW129" s="34" t="str">
        <f>IF(UV129&lt;&gt;"",HLOOKUP(COUNT($RV129:UV129)+1,$G$4:$EH$9,UW$14,0)*$D129,IF($C129=UW$17,$G$9*$D129,""))</f>
        <v/>
      </c>
      <c r="UX129" s="34" t="str">
        <f>IF(UW129&lt;&gt;"",HLOOKUP(COUNT($RV129:UW129)+1,$G$4:$EH$9,UX$14,0)*$D129,IF($C129=UX$17,$G$9*$D129,""))</f>
        <v/>
      </c>
      <c r="UY129" s="34" t="str">
        <f>IF(UX129&lt;&gt;"",HLOOKUP(COUNT($RV129:UX129)+1,$G$4:$EH$9,UY$14,0)*$D129,IF($C129=UY$17,$G$9*$D129,""))</f>
        <v/>
      </c>
      <c r="UZ129" s="34" t="str">
        <f>IF(UY129&lt;&gt;"",HLOOKUP(COUNT($RV129:UY129)+1,$G$4:$EH$9,UZ$14,0)*$D129,IF($C129=UZ$17,$G$9*$D129,""))</f>
        <v/>
      </c>
      <c r="VA129" s="34" t="str">
        <f>IF(UZ129&lt;&gt;"",HLOOKUP(COUNT($RV129:UZ129)+1,$G$4:$EH$9,VA$14,0)*$D129,IF($C129=VA$17,$G$9*$D129,""))</f>
        <v/>
      </c>
      <c r="VB129" s="34" t="str">
        <f>IF(VA129&lt;&gt;"",HLOOKUP(COUNT($RV129:VA129)+1,$G$4:$EH$9,VB$14,0)*$D129,IF($C129=VB$17,$G$9*$D129,""))</f>
        <v/>
      </c>
      <c r="VC129" s="34" t="str">
        <f>IF(VB129&lt;&gt;"",HLOOKUP(COUNT($RV129:VB129)+1,$G$4:$EH$9,VC$14,0)*$D129,IF($C129=VC$17,$G$9*$D129,""))</f>
        <v/>
      </c>
      <c r="VD129" s="34" t="str">
        <f>IF(VC129&lt;&gt;"",HLOOKUP(COUNT($RV129:VC129)+1,$G$4:$EH$9,VD$14,0)*$D129,IF($C129=VD$17,$G$9*$D129,""))</f>
        <v/>
      </c>
      <c r="VE129" s="34" t="str">
        <f>IF(VD129&lt;&gt;"",HLOOKUP(COUNT($RV129:VD129)+1,$G$4:$EH$9,VE$14,0)*$D129,IF($C129=VE$17,$G$9*$D129,""))</f>
        <v/>
      </c>
      <c r="VF129" s="34" t="str">
        <f>IF(VE129&lt;&gt;"",HLOOKUP(COUNT($RV129:VE129)+1,$G$4:$EH$9,VF$14,0)*$D129,IF($C129=VF$17,$G$9*$D129,""))</f>
        <v/>
      </c>
      <c r="VG129" s="34" t="str">
        <f>IF(VF129&lt;&gt;"",HLOOKUP(COUNT($RV129:VF129)+1,$G$4:$EH$9,VG$14,0)*$D129,IF($C129=VG$17,$G$9*$D129,""))</f>
        <v/>
      </c>
      <c r="VH129" s="34" t="str">
        <f>IF(VG129&lt;&gt;"",HLOOKUP(COUNT($RV129:VG129)+1,$G$4:$EH$9,VH$14,0)*$D129,IF($C129=VH$17,$G$9*$D129,""))</f>
        <v/>
      </c>
      <c r="VI129" s="34" t="str">
        <f>IF(VH129&lt;&gt;"",HLOOKUP(COUNT($RV129:VH129)+1,$G$4:$EH$9,VI$14,0)*$D129,IF($C129=VI$17,$G$9*$D129,""))</f>
        <v/>
      </c>
      <c r="VJ129" s="34" t="str">
        <f>IF(VI129&lt;&gt;"",HLOOKUP(COUNT($RV129:VI129)+1,$G$4:$EH$9,VJ$14,0)*$D129,IF($C129=VJ$17,$G$9*$D129,""))</f>
        <v/>
      </c>
      <c r="VK129" s="34" t="str">
        <f>IF(VJ129&lt;&gt;"",HLOOKUP(COUNT($RV129:VJ129)+1,$G$4:$EH$9,VK$14,0)*$D129,IF($C129=VK$17,$G$9*$D129,""))</f>
        <v/>
      </c>
      <c r="VL129" s="34" t="str">
        <f>IF(VK129&lt;&gt;"",HLOOKUP(COUNT($RV129:VK129)+1,$G$4:$EH$9,VL$14,0)*$D129,IF($C129=VL$17,$G$9*$D129,""))</f>
        <v/>
      </c>
      <c r="VM129" s="34" t="str">
        <f>IF(VL129&lt;&gt;"",HLOOKUP(COUNT($RV129:VL129)+1,$G$4:$EH$9,VM$14,0)*$D129,IF($C129=VM$17,$G$9*$D129,""))</f>
        <v/>
      </c>
      <c r="VN129" s="34" t="str">
        <f>IF(VM129&lt;&gt;"",HLOOKUP(COUNT($RV129:VM129)+1,$G$4:$EH$9,VN$14,0)*$D129,IF($C129=VN$17,$G$9*$D129,""))</f>
        <v/>
      </c>
      <c r="VO129" s="34" t="str">
        <f>IF(VN129&lt;&gt;"",HLOOKUP(COUNT($RV129:VN129)+1,$G$4:$EH$9,VO$14,0)*$D129,IF($C129=VO$17,$G$9*$D129,""))</f>
        <v/>
      </c>
      <c r="VP129" s="34" t="str">
        <f>IF(VO129&lt;&gt;"",HLOOKUP(COUNT($RV129:VO129)+1,$G$4:$EH$9,VP$14,0)*$D129,IF($C129=VP$17,$G$9*$D129,""))</f>
        <v/>
      </c>
      <c r="VQ129" s="34" t="str">
        <f>IF(VP129&lt;&gt;"",HLOOKUP(COUNT($RV129:VP129)+1,$G$4:$EH$9,VQ$14,0)*$D129,IF($C129=VQ$17,$G$9*$D129,""))</f>
        <v/>
      </c>
      <c r="VR129" s="34" t="str">
        <f>IF(VQ129&lt;&gt;"",HLOOKUP(COUNT($RV129:VQ129)+1,$G$4:$EH$9,VR$14,0)*$D129,IF($C129=VR$17,$G$9*$D129,""))</f>
        <v/>
      </c>
      <c r="VS129" s="34" t="str">
        <f>IF(VR129&lt;&gt;"",HLOOKUP(COUNT($RV129:VR129)+1,$G$4:$EH$9,VS$14,0)*$D129,IF($C129=VS$17,$G$9*$D129,""))</f>
        <v/>
      </c>
      <c r="VT129" s="34" t="str">
        <f>IF(VS129&lt;&gt;"",HLOOKUP(COUNT($RV129:VS129)+1,$G$4:$EH$9,VT$14,0)*$D129,IF($C129=VT$17,$G$9*$D129,""))</f>
        <v/>
      </c>
      <c r="VU129" s="34" t="str">
        <f>IF(VT129&lt;&gt;"",HLOOKUP(COUNT($RV129:VT129)+1,$G$4:$EH$9,VU$14,0)*$D129,IF($C129=VU$17,$G$9*$D129,""))</f>
        <v/>
      </c>
      <c r="VV129" s="34" t="str">
        <f>IF(VU129&lt;&gt;"",HLOOKUP(COUNT($RV129:VU129)+1,$G$4:$EH$9,VV$14,0)*$D129,IF($C129=VV$17,$G$9*$D129,""))</f>
        <v/>
      </c>
      <c r="VW129" s="34" t="str">
        <f>IF(VV129&lt;&gt;"",HLOOKUP(COUNT($RV129:VV129)+1,$G$4:$EH$9,VW$14,0)*$D129,IF($C129=VW$17,$G$9*$D129,""))</f>
        <v/>
      </c>
      <c r="VX129" s="34" t="str">
        <f>IF(VW129&lt;&gt;"",HLOOKUP(COUNT($RV129:VW129)+1,$G$4:$EH$9,VX$14,0)*$D129,IF($C129=VX$17,$G$9*$D129,""))</f>
        <v/>
      </c>
      <c r="VY129" s="34" t="str">
        <f>IF(VX129&lt;&gt;"",HLOOKUP(COUNT($RV129:VX129)+1,$G$4:$EH$9,VY$14,0)*$D129,IF($C129=VY$17,$G$9*$D129,""))</f>
        <v/>
      </c>
      <c r="VZ129" s="34" t="str">
        <f>IF(VY129&lt;&gt;"",HLOOKUP(COUNT($RV129:VY129)+1,$G$4:$EH$9,VZ$14,0)*$D129,IF($C129=VZ$17,$G$9*$D129,""))</f>
        <v/>
      </c>
      <c r="WA129" s="34" t="str">
        <f>IF(VZ129&lt;&gt;"",HLOOKUP(COUNT($RV129:VZ129)+1,$G$4:$EH$9,WA$14,0)*$D129,IF($C129=WA$17,$G$9*$D129,""))</f>
        <v/>
      </c>
      <c r="WB129" s="34" t="str">
        <f>IF(WA129&lt;&gt;"",HLOOKUP(COUNT($RV129:WA129)+1,$G$4:$EH$9,WB$14,0)*$D129,IF($C129=WB$17,$G$9*$D129,""))</f>
        <v/>
      </c>
      <c r="WC129" s="34">
        <f>IF(WB129&lt;&gt;"",HLOOKUP(COUNT($RV129:WB129)+1,$G$4:$EH$9,WC$14,0)*$D129,IF($C129=WC$17,$G$9*$D129,""))</f>
        <v>14500</v>
      </c>
      <c r="WD129" s="34">
        <f>IF(WC129&lt;&gt;"",HLOOKUP(COUNT($RV129:WC129)+1,$G$4:$EH$9,WD$14,0)*$D129,IF($C129=WD$17,$G$9*$D129,""))</f>
        <v>0</v>
      </c>
      <c r="WE129" s="34">
        <f>IF(WD129&lt;&gt;"",HLOOKUP(COUNT($RV129:WD129)+1,$G$4:$EH$9,WE$14,0)*$D129,IF($C129=WE$17,$G$9*$D129,""))</f>
        <v>0</v>
      </c>
      <c r="WF129" s="34">
        <f>IF(WE129&lt;&gt;"",HLOOKUP(COUNT($RV129:WE129)+1,$G$4:$EH$9,WF$14,0)*$D129,IF($C129=WF$17,$G$9*$D129,""))</f>
        <v>0</v>
      </c>
      <c r="WG129" s="34">
        <f>IF(WF129&lt;&gt;"",HLOOKUP(COUNT($RV129:WF129)+1,$G$4:$EH$9,WG$14,0)*$D129,IF($C129=WG$17,$G$9*$D129,""))</f>
        <v>0</v>
      </c>
      <c r="WH129" s="34">
        <f>IF(WG129&lt;&gt;"",HLOOKUP(COUNT($RV129:WG129)+1,$G$4:$EH$9,WH$14,0)*$D129,IF($C129=WH$17,$G$9*$D129,""))</f>
        <v>0</v>
      </c>
      <c r="WI129" s="34">
        <f>IF(WH129&lt;&gt;"",HLOOKUP(COUNT($RV129:WH129)+1,$G$4:$EH$9,WI$14,0)*$D129,IF($C129=WI$17,$G$9*$D129,""))</f>
        <v>0</v>
      </c>
      <c r="WJ129" s="34">
        <f>IF(WI129&lt;&gt;"",HLOOKUP(COUNT($RV129:WI129)+1,$G$4:$EH$9,WJ$14,0)*$D129,IF($C129=WJ$17,$G$9*$D129,""))</f>
        <v>0</v>
      </c>
      <c r="WK129" s="34">
        <f>IF(WJ129&lt;&gt;"",HLOOKUP(COUNT($RV129:WJ129)+1,$G$4:$EH$9,WK$14,0)*$D129,IF($C129=WK$17,$G$9*$D129,""))</f>
        <v>0</v>
      </c>
      <c r="WL129" s="34">
        <f>IF(WK129&lt;&gt;"",HLOOKUP(COUNT($RV129:WK129)+1,$G$4:$EH$9,WL$14,0)*$D129,IF($C129=WL$17,$G$9*$D129,""))</f>
        <v>0</v>
      </c>
    </row>
    <row r="130" spans="1:610" ht="15" x14ac:dyDescent="0.2">
      <c r="A130" s="25">
        <f t="shared" si="914"/>
        <v>4</v>
      </c>
      <c r="B130" s="1328" t="s">
        <v>91</v>
      </c>
      <c r="C130" s="62">
        <f t="shared" si="912"/>
        <v>112</v>
      </c>
      <c r="D130" s="30">
        <f>VLOOKUP(B130,Premissas!$R$8:$AD$18,(Histograma!A130+1),0)</f>
        <v>5</v>
      </c>
      <c r="G130" s="34" t="str">
        <f>IF(F130&lt;&gt;"",HLOOKUP(COUNT($F130:F130)+1,$G$4:$EH$8,G$14,0)*$D130,IF($C130=G$17,$G$5*$D130,""))</f>
        <v/>
      </c>
      <c r="H130" s="34" t="str">
        <f>IF(G130&lt;&gt;"",HLOOKUP(COUNT($F130:G130)+1,$G$4:$EH$8,H$14,0)*$D130,IF($C130=H$17,$G$5*$D130,""))</f>
        <v/>
      </c>
      <c r="I130" s="34" t="str">
        <f>IF(H130&lt;&gt;"",HLOOKUP(COUNT($F130:H130)+1,$G$4:$EH$8,I$14,0)*$D130,IF($C130=I$17,$G$5*$D130,""))</f>
        <v/>
      </c>
      <c r="J130" s="34" t="str">
        <f>IF(I130&lt;&gt;"",HLOOKUP(COUNT($F130:I130)+1,$G$4:$EH$8,J$14,0)*$D130,IF($C130=J$17,$G$5*$D130,""))</f>
        <v/>
      </c>
      <c r="K130" s="34" t="str">
        <f>IF(J130&lt;&gt;"",HLOOKUP(COUNT($F130:J130)+1,$G$4:$EH$8,K$14,0)*$D130,IF($C130=K$17,$G$5*$D130,""))</f>
        <v/>
      </c>
      <c r="L130" s="34" t="str">
        <f>IF(K130&lt;&gt;"",HLOOKUP(COUNT($F130:K130)+1,$G$4:$EH$8,L$14,0)*$D130,IF($C130=L$17,$G$5*$D130,""))</f>
        <v/>
      </c>
      <c r="M130" s="34" t="str">
        <f>IF(L130&lt;&gt;"",HLOOKUP(COUNT($F130:L130)+1,$G$4:$EH$8,M$14,0)*$D130,IF($C130=M$17,$G$5*$D130,""))</f>
        <v/>
      </c>
      <c r="N130" s="34" t="str">
        <f>IF(M130&lt;&gt;"",HLOOKUP(COUNT($F130:M130)+1,$G$4:$EH$8,N$14,0)*$D130,IF($C130=N$17,$G$5*$D130,""))</f>
        <v/>
      </c>
      <c r="O130" s="34" t="str">
        <f>IF(N130&lt;&gt;"",HLOOKUP(COUNT($F130:N130)+1,$G$4:$EH$8,O$14,0)*$D130,IF($C130=O$17,$G$5*$D130,""))</f>
        <v/>
      </c>
      <c r="P130" s="34" t="str">
        <f>IF(O130&lt;&gt;"",HLOOKUP(COUNT($F130:O130)+1,$G$4:$EH$8,P$14,0)*$D130,IF($C130=P$17,$G$5*$D130,""))</f>
        <v/>
      </c>
      <c r="Q130" s="34" t="str">
        <f>IF(P130&lt;&gt;"",HLOOKUP(COUNT($F130:P130)+1,$G$4:$EH$8,Q$14,0)*$D130,IF($C130=Q$17,$G$5*$D130,""))</f>
        <v/>
      </c>
      <c r="R130" s="34" t="str">
        <f>IF(Q130&lt;&gt;"",HLOOKUP(COUNT($F130:Q130)+1,$G$4:$EH$8,R$14,0)*$D130,IF($C130=R$17,$G$5*$D130,""))</f>
        <v/>
      </c>
      <c r="S130" s="34" t="str">
        <f>IF(R130&lt;&gt;"",HLOOKUP(COUNT($F130:R130)+1,$G$4:$EH$8,S$14,0)*$D130,IF($C130=S$17,$G$5*$D130,""))</f>
        <v/>
      </c>
      <c r="T130" s="34" t="str">
        <f>IF(S130&lt;&gt;"",HLOOKUP(COUNT($F130:S130)+1,$G$4:$EH$8,T$14,0)*$D130,IF($C130=T$17,$G$5*$D130,""))</f>
        <v/>
      </c>
      <c r="U130" s="34" t="str">
        <f>IF(T130&lt;&gt;"",HLOOKUP(COUNT($F130:T130)+1,$G$4:$EH$8,U$14,0)*$D130,IF($C130=U$17,$G$5*$D130,""))</f>
        <v/>
      </c>
      <c r="V130" s="34" t="str">
        <f>IF(U130&lt;&gt;"",HLOOKUP(COUNT($F130:U130)+1,$G$4:$EH$8,V$14,0)*$D130,IF($C130=V$17,$G$5*$D130,""))</f>
        <v/>
      </c>
      <c r="W130" s="34" t="str">
        <f>IF(V130&lt;&gt;"",HLOOKUP(COUNT($F130:V130)+1,$G$4:$EH$8,W$14,0)*$D130,IF($C130=W$17,$G$5*$D130,""))</f>
        <v/>
      </c>
      <c r="X130" s="34" t="str">
        <f>IF(W130&lt;&gt;"",HLOOKUP(COUNT($F130:W130)+1,$G$4:$EH$8,X$14,0)*$D130,IF($C130=X$17,$G$5*$D130,""))</f>
        <v/>
      </c>
      <c r="Y130" s="34" t="str">
        <f>IF(X130&lt;&gt;"",HLOOKUP(COUNT($F130:X130)+1,$G$4:$EH$8,Y$14,0)*$D130,IF($C130=Y$17,$G$5*$D130,""))</f>
        <v/>
      </c>
      <c r="Z130" s="34" t="str">
        <f>IF(Y130&lt;&gt;"",HLOOKUP(COUNT($F130:Y130)+1,$G$4:$EH$8,Z$14,0)*$D130,IF($C130=Z$17,$G$5*$D130,""))</f>
        <v/>
      </c>
      <c r="AA130" s="34" t="str">
        <f>IF(Z130&lt;&gt;"",HLOOKUP(COUNT($F130:Z130)+1,$G$4:$EH$8,AA$14,0)*$D130,IF($C130=AA$17,$G$5*$D130,""))</f>
        <v/>
      </c>
      <c r="AB130" s="34" t="str">
        <f>IF(AA130&lt;&gt;"",HLOOKUP(COUNT($F130:AA130)+1,$G$4:$EH$8,AB$14,0)*$D130,IF($C130=AB$17,$G$5*$D130,""))</f>
        <v/>
      </c>
      <c r="AC130" s="34" t="str">
        <f>IF(AB130&lt;&gt;"",HLOOKUP(COUNT($F130:AB130)+1,$G$4:$EH$8,AC$14,0)*$D130,IF($C130=AC$17,$G$5*$D130,""))</f>
        <v/>
      </c>
      <c r="AD130" s="34" t="str">
        <f>IF(AC130&lt;&gt;"",HLOOKUP(COUNT($F130:AC130)+1,$G$4:$EH$8,AD$14,0)*$D130,IF($C130=AD$17,$G$5*$D130,""))</f>
        <v/>
      </c>
      <c r="AE130" s="34" t="str">
        <f>IF(AD130&lt;&gt;"",HLOOKUP(COUNT($F130:AD130)+1,$G$4:$EH$8,AE$14,0)*$D130,IF($C130=AE$17,$G$5*$D130,""))</f>
        <v/>
      </c>
      <c r="AF130" s="34" t="str">
        <f>IF(AE130&lt;&gt;"",HLOOKUP(COUNT($F130:AE130)+1,$G$4:$EH$8,AF$14,0)*$D130,IF($C130=AF$17,$G$5*$D130,""))</f>
        <v/>
      </c>
      <c r="AG130" s="34" t="str">
        <f>IF(AF130&lt;&gt;"",HLOOKUP(COUNT($F130:AF130)+1,$G$4:$EH$8,AG$14,0)*$D130,IF($C130=AG$17,$G$5*$D130,""))</f>
        <v/>
      </c>
      <c r="AH130" s="34" t="str">
        <f>IF(AG130&lt;&gt;"",HLOOKUP(COUNT($F130:AG130)+1,$G$4:$EH$8,AH$14,0)*$D130,IF($C130=AH$17,$G$5*$D130,""))</f>
        <v/>
      </c>
      <c r="AI130" s="34" t="str">
        <f>IF(AH130&lt;&gt;"",HLOOKUP(COUNT($F130:AH130)+1,$G$4:$EH$8,AI$14,0)*$D130,IF($C130=AI$17,$G$5*$D130,""))</f>
        <v/>
      </c>
      <c r="AJ130" s="34" t="str">
        <f>IF(AI130&lt;&gt;"",HLOOKUP(COUNT($F130:AI130)+1,$G$4:$EH$8,AJ$14,0)*$D130,IF($C130=AJ$17,$G$5*$D130,""))</f>
        <v/>
      </c>
      <c r="AK130" s="34" t="str">
        <f>IF(AJ130&lt;&gt;"",HLOOKUP(COUNT($F130:AJ130)+1,$G$4:$EH$8,AK$14,0)*$D130,IF($C130=AK$17,$G$5*$D130,""))</f>
        <v/>
      </c>
      <c r="AL130" s="34" t="str">
        <f>IF(AK130&lt;&gt;"",HLOOKUP(COUNT($F130:AK130)+1,$G$4:$EH$8,AL$14,0)*$D130,IF($C130=AL$17,$G$5*$D130,""))</f>
        <v/>
      </c>
      <c r="AM130" s="34" t="str">
        <f>IF(AL130&lt;&gt;"",HLOOKUP(COUNT($F130:AL130)+1,$G$4:$EH$8,AM$14,0)*$D130,IF($C130=AM$17,$G$5*$D130,""))</f>
        <v/>
      </c>
      <c r="AN130" s="34" t="str">
        <f>IF(AM130&lt;&gt;"",HLOOKUP(COUNT($F130:AM130)+1,$G$4:$EH$8,AN$14,0)*$D130,IF($C130=AN$17,$G$5*$D130,""))</f>
        <v/>
      </c>
      <c r="AO130" s="34" t="str">
        <f>IF(AN130&lt;&gt;"",HLOOKUP(COUNT($F130:AN130)+1,$G$4:$EH$8,AO$14,0)*$D130,IF($C130=AO$17,$G$5*$D130,""))</f>
        <v/>
      </c>
      <c r="AP130" s="34" t="str">
        <f>IF(AO130&lt;&gt;"",HLOOKUP(COUNT($F130:AO130)+1,$G$4:$EH$8,AP$14,0)*$D130,IF($C130=AP$17,$G$5*$D130,""))</f>
        <v/>
      </c>
      <c r="AQ130" s="34" t="str">
        <f>IF(AP130&lt;&gt;"",HLOOKUP(COUNT($F130:AP130)+1,$G$4:$EH$8,AQ$14,0)*$D130,IF($C130=AQ$17,$G$5*$D130,""))</f>
        <v/>
      </c>
      <c r="AR130" s="34" t="str">
        <f>IF(AQ130&lt;&gt;"",HLOOKUP(COUNT($F130:AQ130)+1,$G$4:$EH$8,AR$14,0)*$D130,IF($C130=AR$17,$G$5*$D130,""))</f>
        <v/>
      </c>
      <c r="AS130" s="34" t="str">
        <f>IF(AR130&lt;&gt;"",HLOOKUP(COUNT($F130:AR130)+1,$G$4:$EH$8,AS$14,0)*$D130,IF($C130=AS$17,$G$5*$D130,""))</f>
        <v/>
      </c>
      <c r="AT130" s="34" t="str">
        <f>IF(AS130&lt;&gt;"",HLOOKUP(COUNT($F130:AS130)+1,$G$4:$EH$8,AT$14,0)*$D130,IF($C130=AT$17,$G$5*$D130,""))</f>
        <v/>
      </c>
      <c r="AU130" s="34" t="str">
        <f>IF(AT130&lt;&gt;"",HLOOKUP(COUNT($F130:AT130)+1,$G$4:$EH$8,AU$14,0)*$D130,IF($C130=AU$17,$G$5*$D130,""))</f>
        <v/>
      </c>
      <c r="AV130" s="34" t="str">
        <f>IF(AU130&lt;&gt;"",HLOOKUP(COUNT($F130:AU130)+1,$G$4:$EH$8,AV$14,0)*$D130,IF($C130=AV$17,$G$5*$D130,""))</f>
        <v/>
      </c>
      <c r="AW130" s="34" t="str">
        <f>IF(AV130&lt;&gt;"",HLOOKUP(COUNT($F130:AV130)+1,$G$4:$EH$8,AW$14,0)*$D130,IF($C130=AW$17,$G$5*$D130,""))</f>
        <v/>
      </c>
      <c r="AX130" s="34" t="str">
        <f>IF(AW130&lt;&gt;"",HLOOKUP(COUNT($F130:AW130)+1,$G$4:$EH$8,AX$14,0)*$D130,IF($C130=AX$17,$G$5*$D130,""))</f>
        <v/>
      </c>
      <c r="AY130" s="34" t="str">
        <f>IF(AX130&lt;&gt;"",HLOOKUP(COUNT($F130:AX130)+1,$G$4:$EH$8,AY$14,0)*$D130,IF($C130=AY$17,$G$5*$D130,""))</f>
        <v/>
      </c>
      <c r="AZ130" s="34" t="str">
        <f>IF(AY130&lt;&gt;"",HLOOKUP(COUNT($F130:AY130)+1,$G$4:$EH$8,AZ$14,0)*$D130,IF($C130=AZ$17,$G$5*$D130,""))</f>
        <v/>
      </c>
      <c r="BA130" s="34" t="str">
        <f>IF(AZ130&lt;&gt;"",HLOOKUP(COUNT($F130:AZ130)+1,$G$4:$EH$8,BA$14,0)*$D130,IF($C130=BA$17,$G$5*$D130,""))</f>
        <v/>
      </c>
      <c r="BB130" s="34" t="str">
        <f>IF(BA130&lt;&gt;"",HLOOKUP(COUNT($F130:BA130)+1,$G$4:$EH$8,BB$14,0)*$D130,IF($C130=BB$17,$G$5*$D130,""))</f>
        <v/>
      </c>
      <c r="BC130" s="34" t="str">
        <f>IF(BB130&lt;&gt;"",HLOOKUP(COUNT($F130:BB130)+1,$G$4:$EH$8,BC$14,0)*$D130,IF($C130=BC$17,$G$5*$D130,""))</f>
        <v/>
      </c>
      <c r="BD130" s="34" t="str">
        <f>IF(BC130&lt;&gt;"",HLOOKUP(COUNT($F130:BC130)+1,$G$4:$EH$8,BD$14,0)*$D130,IF($C130=BD$17,$G$5*$D130,""))</f>
        <v/>
      </c>
      <c r="BE130" s="34" t="str">
        <f>IF(BD130&lt;&gt;"",HLOOKUP(COUNT($F130:BD130)+1,$G$4:$EH$8,BE$14,0)*$D130,IF($C130=BE$17,$G$5*$D130,""))</f>
        <v/>
      </c>
      <c r="BF130" s="34" t="str">
        <f>IF(BE130&lt;&gt;"",HLOOKUP(COUNT($F130:BE130)+1,$G$4:$EH$8,BF$14,0)*$D130,IF($C130=BF$17,$G$5*$D130,""))</f>
        <v/>
      </c>
      <c r="BG130" s="34" t="str">
        <f>IF(BF130&lt;&gt;"",HLOOKUP(COUNT($F130:BF130)+1,$G$4:$EH$8,BG$14,0)*$D130,IF($C130=BG$17,$G$5*$D130,""))</f>
        <v/>
      </c>
      <c r="BH130" s="34" t="str">
        <f>IF(BG130&lt;&gt;"",HLOOKUP(COUNT($F130:BG130)+1,$G$4:$EH$8,BH$14,0)*$D130,IF($C130=BH$17,$G$5*$D130,""))</f>
        <v/>
      </c>
      <c r="BI130" s="34" t="str">
        <f>IF(BH130&lt;&gt;"",HLOOKUP(COUNT($F130:BH130)+1,$G$4:$EH$8,BI$14,0)*$D130,IF($C130=BI$17,$G$5*$D130,""))</f>
        <v/>
      </c>
      <c r="BJ130" s="34" t="str">
        <f>IF(BI130&lt;&gt;"",HLOOKUP(COUNT($F130:BI130)+1,$G$4:$EH$8,BJ$14,0)*$D130,IF($C130=BJ$17,$G$5*$D130,""))</f>
        <v/>
      </c>
      <c r="BK130" s="34" t="str">
        <f>IF(BJ130&lt;&gt;"",HLOOKUP(COUNT($F130:BJ130)+1,$G$4:$EH$8,BK$14,0)*$D130,IF($C130=BK$17,$G$5*$D130,""))</f>
        <v/>
      </c>
      <c r="BL130" s="34" t="str">
        <f>IF(BK130&lt;&gt;"",HLOOKUP(COUNT($F130:BK130)+1,$G$4:$EH$8,BL$14,0)*$D130,IF($C130=BL$17,$G$5*$D130,""))</f>
        <v/>
      </c>
      <c r="BM130" s="34" t="str">
        <f>IF(BL130&lt;&gt;"",HLOOKUP(COUNT($F130:BL130)+1,$G$4:$EH$8,BM$14,0)*$D130,IF($C130=BM$17,$G$5*$D130,""))</f>
        <v/>
      </c>
      <c r="BN130" s="34" t="str">
        <f>IF(BM130&lt;&gt;"",HLOOKUP(COUNT($F130:BM130)+1,$G$4:$EH$8,BN$14,0)*$D130,IF($C130=BN$17,$G$5*$D130,""))</f>
        <v/>
      </c>
      <c r="BO130" s="34" t="str">
        <f>IF(BN130&lt;&gt;"",HLOOKUP(COUNT($F130:BN130)+1,$G$4:$EH$8,BO$14,0)*$D130,IF($C130=BO$17,$G$5*$D130,""))</f>
        <v/>
      </c>
      <c r="BP130" s="34" t="str">
        <f>IF(BO130&lt;&gt;"",HLOOKUP(COUNT($F130:BO130)+1,$G$4:$EH$8,BP$14,0)*$D130,IF($C130=BP$17,$G$5*$D130,""))</f>
        <v/>
      </c>
      <c r="BQ130" s="34" t="str">
        <f>IF(BP130&lt;&gt;"",HLOOKUP(COUNT($F130:BP130)+1,$G$4:$EH$8,BQ$14,0)*$D130,IF($C130=BQ$17,$G$5*$D130,""))</f>
        <v/>
      </c>
      <c r="BR130" s="34" t="str">
        <f>IF(BQ130&lt;&gt;"",HLOOKUP(COUNT($F130:BQ130)+1,$G$4:$EH$8,BR$14,0)*$D130,IF($C130=BR$17,$G$5*$D130,""))</f>
        <v/>
      </c>
      <c r="BS130" s="34" t="str">
        <f>IF(BR130&lt;&gt;"",HLOOKUP(COUNT($F130:BR130)+1,$G$4:$EH$8,BS$14,0)*$D130,IF($C130=BS$17,$G$5*$D130,""))</f>
        <v/>
      </c>
      <c r="BT130" s="34" t="str">
        <f>IF(BS130&lt;&gt;"",HLOOKUP(COUNT($F130:BS130)+1,$G$4:$EH$8,BT$14,0)*$D130,IF($C130=BT$17,$G$5*$D130,""))</f>
        <v/>
      </c>
      <c r="BU130" s="34" t="str">
        <f>IF(BT130&lt;&gt;"",HLOOKUP(COUNT($F130:BT130)+1,$G$4:$EH$8,BU$14,0)*$D130,IF($C130=BU$17,$G$5*$D130,""))</f>
        <v/>
      </c>
      <c r="BV130" s="34" t="str">
        <f>IF(BU130&lt;&gt;"",HLOOKUP(COUNT($F130:BU130)+1,$G$4:$EH$8,BV$14,0)*$D130,IF($C130=BV$17,$G$5*$D130,""))</f>
        <v/>
      </c>
      <c r="BW130" s="34" t="str">
        <f>IF(BV130&lt;&gt;"",HLOOKUP(COUNT($F130:BV130)+1,$G$4:$EH$8,BW$14,0)*$D130,IF($C130=BW$17,$G$5*$D130,""))</f>
        <v/>
      </c>
      <c r="BX130" s="34" t="str">
        <f>IF(BW130&lt;&gt;"",HLOOKUP(COUNT($F130:BW130)+1,$G$4:$EH$8,BX$14,0)*$D130,IF($C130=BX$17,$G$5*$D130,""))</f>
        <v/>
      </c>
      <c r="BY130" s="34" t="str">
        <f>IF(BX130&lt;&gt;"",HLOOKUP(COUNT($F130:BX130)+1,$G$4:$EH$8,BY$14,0)*$D130,IF($C130=BY$17,$G$5*$D130,""))</f>
        <v/>
      </c>
      <c r="BZ130" s="34" t="str">
        <f>IF(BY130&lt;&gt;"",HLOOKUP(COUNT($F130:BY130)+1,$G$4:$EH$8,BZ$14,0)*$D130,IF($C130=BZ$17,$G$5*$D130,""))</f>
        <v/>
      </c>
      <c r="CA130" s="34" t="str">
        <f>IF(BZ130&lt;&gt;"",HLOOKUP(COUNT($F130:BZ130)+1,$G$4:$EH$8,CA$14,0)*$D130,IF($C130=CA$17,$G$5*$D130,""))</f>
        <v/>
      </c>
      <c r="CB130" s="34" t="str">
        <f>IF(CA130&lt;&gt;"",HLOOKUP(COUNT($F130:CA130)+1,$G$4:$EH$8,CB$14,0)*$D130,IF($C130=CB$17,$G$5*$D130,""))</f>
        <v/>
      </c>
      <c r="CC130" s="34" t="str">
        <f>IF(CB130&lt;&gt;"",HLOOKUP(COUNT($F130:CB130)+1,$G$4:$EH$8,CC$14,0)*$D130,IF($C130=CC$17,$G$5*$D130,""))</f>
        <v/>
      </c>
      <c r="CD130" s="34" t="str">
        <f>IF(CC130&lt;&gt;"",HLOOKUP(COUNT($F130:CC130)+1,$G$4:$EH$8,CD$14,0)*$D130,IF($C130=CD$17,$G$5*$D130,""))</f>
        <v/>
      </c>
      <c r="CE130" s="34" t="str">
        <f>IF(CD130&lt;&gt;"",HLOOKUP(COUNT($F130:CD130)+1,$G$4:$EH$8,CE$14,0)*$D130,IF($C130=CE$17,$G$5*$D130,""))</f>
        <v/>
      </c>
      <c r="CF130" s="34" t="str">
        <f>IF(CE130&lt;&gt;"",HLOOKUP(COUNT($F130:CE130)+1,$G$4:$EH$8,CF$14,0)*$D130,IF($C130=CF$17,$G$5*$D130,""))</f>
        <v/>
      </c>
      <c r="CG130" s="34" t="str">
        <f>IF(CF130&lt;&gt;"",HLOOKUP(COUNT($F130:CF130)+1,$G$4:$EH$8,CG$14,0)*$D130,IF($C130=CG$17,$G$5*$D130,""))</f>
        <v/>
      </c>
      <c r="CH130" s="34" t="str">
        <f>IF(CG130&lt;&gt;"",HLOOKUP(COUNT($F130:CG130)+1,$G$4:$EH$8,CH$14,0)*$D130,IF($C130=CH$17,$G$5*$D130,""))</f>
        <v/>
      </c>
      <c r="CI130" s="34" t="str">
        <f>IF(CH130&lt;&gt;"",HLOOKUP(COUNT($F130:CH130)+1,$G$4:$EH$8,CI$14,0)*$D130,IF($C130=CI$17,$G$5*$D130,""))</f>
        <v/>
      </c>
      <c r="CJ130" s="34" t="str">
        <f>IF(CI130&lt;&gt;"",HLOOKUP(COUNT($F130:CI130)+1,$G$4:$EH$8,CJ$14,0)*$D130,IF($C130=CJ$17,$G$5*$D130,""))</f>
        <v/>
      </c>
      <c r="CK130" s="34" t="str">
        <f>IF(CJ130&lt;&gt;"",HLOOKUP(COUNT($F130:CJ130)+1,$G$4:$EH$8,CK$14,0)*$D130,IF($C130=CK$17,$G$5*$D130,""))</f>
        <v/>
      </c>
      <c r="CL130" s="34" t="str">
        <f>IF(CK130&lt;&gt;"",HLOOKUP(COUNT($F130:CK130)+1,$G$4:$EH$8,CL$14,0)*$D130,IF($C130=CL$17,$G$5*$D130,""))</f>
        <v/>
      </c>
      <c r="CM130" s="34" t="str">
        <f>IF(CL130&lt;&gt;"",HLOOKUP(COUNT($F130:CL130)+1,$G$4:$EH$8,CM$14,0)*$D130,IF($C130=CM$17,$G$5*$D130,""))</f>
        <v/>
      </c>
      <c r="CN130" s="34" t="str">
        <f>IF(CM130&lt;&gt;"",HLOOKUP(COUNT($F130:CM130)+1,$G$4:$EH$8,CN$14,0)*$D130,IF($C130=CN$17,$G$5*$D130,""))</f>
        <v/>
      </c>
      <c r="CO130" s="34" t="str">
        <f>IF(CN130&lt;&gt;"",HLOOKUP(COUNT($F130:CN130)+1,$G$4:$EH$8,CO$14,0)*$D130,IF($C130=CO$17,$G$5*$D130,""))</f>
        <v/>
      </c>
      <c r="CP130" s="34" t="str">
        <f>IF(CO130&lt;&gt;"",HLOOKUP(COUNT($F130:CO130)+1,$G$4:$EH$8,CP$14,0)*$D130,IF($C130=CP$17,$G$5*$D130,""))</f>
        <v/>
      </c>
      <c r="CQ130" s="34" t="str">
        <f>IF(CP130&lt;&gt;"",HLOOKUP(COUNT($F130:CP130)+1,$G$4:$EH$8,CQ$14,0)*$D130,IF($C130=CQ$17,$G$5*$D130,""))</f>
        <v/>
      </c>
      <c r="CR130" s="34" t="str">
        <f>IF(CQ130&lt;&gt;"",HLOOKUP(COUNT($F130:CQ130)+1,$G$4:$EH$8,CR$14,0)*$D130,IF($C130=CR$17,$G$5*$D130,""))</f>
        <v/>
      </c>
      <c r="CS130" s="34" t="str">
        <f>IF(CR130&lt;&gt;"",HLOOKUP(COUNT($F130:CR130)+1,$G$4:$EH$8,CS$14,0)*$D130,IF($C130=CS$17,$G$5*$D130,""))</f>
        <v/>
      </c>
      <c r="CT130" s="34" t="str">
        <f>IF(CS130&lt;&gt;"",HLOOKUP(COUNT($F130:CS130)+1,$G$4:$EH$8,CT$14,0)*$D130,IF($C130=CT$17,$G$5*$D130,""))</f>
        <v/>
      </c>
      <c r="CU130" s="34" t="str">
        <f>IF(CT130&lt;&gt;"",HLOOKUP(COUNT($F130:CT130)+1,$G$4:$EH$8,CU$14,0)*$D130,IF($C130=CU$17,$G$5*$D130,""))</f>
        <v/>
      </c>
      <c r="CV130" s="34" t="str">
        <f>IF(CU130&lt;&gt;"",HLOOKUP(COUNT($F130:CU130)+1,$G$4:$EH$8,CV$14,0)*$D130,IF($C130=CV$17,$G$5*$D130,""))</f>
        <v/>
      </c>
      <c r="CW130" s="34" t="str">
        <f>IF(CV130&lt;&gt;"",HLOOKUP(COUNT($F130:CV130)+1,$G$4:$EH$8,CW$14,0)*$D130,IF($C130=CW$17,$G$5*$D130,""))</f>
        <v/>
      </c>
      <c r="CX130" s="34" t="str">
        <f>IF(CW130&lt;&gt;"",HLOOKUP(COUNT($F130:CW130)+1,$G$4:$EH$8,CX$14,0)*$D130,IF($C130=CX$17,$G$5*$D130,""))</f>
        <v/>
      </c>
      <c r="CY130" s="34" t="str">
        <f>IF(CX130&lt;&gt;"",HLOOKUP(COUNT($F130:CX130)+1,$G$4:$EH$8,CY$14,0)*$D130,IF($C130=CY$17,$G$5*$D130,""))</f>
        <v/>
      </c>
      <c r="CZ130" s="34" t="str">
        <f>IF(CY130&lt;&gt;"",HLOOKUP(COUNT($F130:CY130)+1,$G$4:$EH$8,CZ$14,0)*$D130,IF($C130=CZ$17,$G$5*$D130,""))</f>
        <v/>
      </c>
      <c r="DA130" s="34" t="str">
        <f>IF(CZ130&lt;&gt;"",HLOOKUP(COUNT($F130:CZ130)+1,$G$4:$EH$8,DA$14,0)*$D130,IF($C130=DA$17,$G$5*$D130,""))</f>
        <v/>
      </c>
      <c r="DB130" s="34" t="str">
        <f>IF(DA130&lt;&gt;"",HLOOKUP(COUNT($F130:DA130)+1,$G$4:$EH$8,DB$14,0)*$D130,IF($C130=DB$17,$G$5*$D130,""))</f>
        <v/>
      </c>
      <c r="DC130" s="34" t="str">
        <f>IF(DB130&lt;&gt;"",HLOOKUP(COUNT($F130:DB130)+1,$G$4:$EH$8,DC$14,0)*$D130,IF($C130=DC$17,$G$5*$D130,""))</f>
        <v/>
      </c>
      <c r="DD130" s="34" t="str">
        <f>IF(DC130&lt;&gt;"",HLOOKUP(COUNT($F130:DC130)+1,$G$4:$EH$8,DD$14,0)*$D130,IF($C130=DD$17,$G$5*$D130,""))</f>
        <v/>
      </c>
      <c r="DE130" s="34" t="str">
        <f>IF(DD130&lt;&gt;"",HLOOKUP(COUNT($F130:DD130)+1,$G$4:$EH$8,DE$14,0)*$D130,IF($C130=DE$17,$G$5*$D130,""))</f>
        <v/>
      </c>
      <c r="DF130" s="34" t="str">
        <f>IF(DE130&lt;&gt;"",HLOOKUP(COUNT($F130:DE130)+1,$G$4:$EH$8,DF$14,0)*$D130,IF($C130=DF$17,$G$5*$D130,""))</f>
        <v/>
      </c>
      <c r="DG130" s="34" t="str">
        <f>IF(DF130&lt;&gt;"",HLOOKUP(COUNT($F130:DF130)+1,$G$4:$EH$8,DG$14,0)*$D130,IF($C130=DG$17,$G$5*$D130,""))</f>
        <v/>
      </c>
      <c r="DH130" s="34" t="str">
        <f>IF(DG130&lt;&gt;"",HLOOKUP(COUNT($F130:DG130)+1,$G$4:$EH$8,DH$14,0)*$D130,IF($C130=DH$17,$G$5*$D130,""))</f>
        <v/>
      </c>
      <c r="DI130" s="34" t="str">
        <f>IF(DH130&lt;&gt;"",HLOOKUP(COUNT($F130:DH130)+1,$G$4:$EH$8,DI$14,0)*$D130,IF($C130=DI$17,$G$5*$D130,""))</f>
        <v/>
      </c>
      <c r="DJ130" s="34" t="str">
        <f>IF(DI130&lt;&gt;"",HLOOKUP(COUNT($F130:DI130)+1,$G$4:$EH$8,DJ$14,0)*$D130,IF($C130=DJ$17,$G$5*$D130,""))</f>
        <v/>
      </c>
      <c r="DK130" s="34" t="str">
        <f>IF(DJ130&lt;&gt;"",HLOOKUP(COUNT($F130:DJ130)+1,$G$4:$EH$8,DK$14,0)*$D130,IF($C130=DK$17,$G$5*$D130,""))</f>
        <v/>
      </c>
      <c r="DL130" s="34" t="str">
        <f>IF(DK130&lt;&gt;"",HLOOKUP(COUNT($F130:DK130)+1,$G$4:$EH$8,DL$14,0)*$D130,IF($C130=DL$17,$G$5*$D130,""))</f>
        <v/>
      </c>
      <c r="DM130" s="34" t="str">
        <f>IF(DL130&lt;&gt;"",HLOOKUP(COUNT($F130:DL130)+1,$G$4:$EH$8,DM$14,0)*$D130,IF($C130=DM$17,$G$5*$D130,""))</f>
        <v/>
      </c>
      <c r="DN130" s="34">
        <f>IF(DM130&lt;&gt;"",HLOOKUP(COUNT($F130:DM130)+1,$G$4:$EH$8,DN$14,0)*$D130,IF($C130=DN$17,$G$5*$D130,""))</f>
        <v>0</v>
      </c>
      <c r="DO130" s="34">
        <f>IF(DN130&lt;&gt;"",HLOOKUP(COUNT($F130:DN130)+1,$G$4:$EH$8,DO$14,0)*$D130,IF($C130=DO$17,$G$5*$D130,""))</f>
        <v>0</v>
      </c>
      <c r="DP130" s="34" t="e">
        <f>IF(DO130&lt;&gt;"",HLOOKUP(COUNT($F130:DO130)+1,$G$4:$EH$8,DP$14,0)*$D130,IF($C130=DP$17,$G$5*$D130,""))</f>
        <v>#VALUE!</v>
      </c>
      <c r="DQ130" s="34" t="e">
        <f>IF(DP130&lt;&gt;"",HLOOKUP(COUNT($F130:DP130)+1,$G$4:$EH$8,DQ$14,0)*$D130,IF($C130=DQ$17,$G$5*$D130,""))</f>
        <v>#VALUE!</v>
      </c>
      <c r="DR130" s="34" t="e">
        <f>IF(DQ130&lt;&gt;"",HLOOKUP(COUNT($F130:DQ130)+1,$G$4:$EH$8,DR$14,0)*$D130,IF($C130=DR$17,$G$5*$D130,""))</f>
        <v>#VALUE!</v>
      </c>
      <c r="DS130" s="34" t="e">
        <f>IF(DR130&lt;&gt;"",HLOOKUP(COUNT($F130:DR130)+1,$G$4:$EH$8,DS$14,0)*$D130,IF($C130=DS$17,$G$5*$D130,""))</f>
        <v>#VALUE!</v>
      </c>
      <c r="DT130" s="34" t="e">
        <f>IF(DS130&lt;&gt;"",HLOOKUP(COUNT($F130:DS130)+1,$G$4:$EH$8,DT$14,0)*$D130,IF($C130=DT$17,$G$5*$D130,""))</f>
        <v>#VALUE!</v>
      </c>
      <c r="DU130" s="34" t="e">
        <f>IF(DT130&lt;&gt;"",HLOOKUP(COUNT($F130:DT130)+1,$G$4:$EH$8,DU$14,0)*$D130,IF($C130=DU$17,$G$5*$D130,""))</f>
        <v>#VALUE!</v>
      </c>
      <c r="DV130" s="34" t="e">
        <f>IF(DU130&lt;&gt;"",HLOOKUP(COUNT($F130:DU130)+1,$G$4:$EH$8,DV$14,0)*$D130,IF($C130=DV$17,$G$5*$D130,""))</f>
        <v>#VALUE!</v>
      </c>
      <c r="DX130" s="34" t="str">
        <f>IF(DW130&lt;&gt;"",HLOOKUP(COUNT($DW130:DW130)+1,$G$4:$CX$8,DX$14,0)*$D130,IF($C130=DX$17,$G$6*$D130,""))</f>
        <v/>
      </c>
      <c r="DY130" s="34" t="str">
        <f>IF(DX130&lt;&gt;"",HLOOKUP(COUNT($DW130:DX130)+1,$G$4:$CX$8,DY$14,0)*$D130,IF($C130=DY$17,$G$6*$D130,""))</f>
        <v/>
      </c>
      <c r="DZ130" s="34" t="str">
        <f>IF(DY130&lt;&gt;"",HLOOKUP(COUNT($DW130:DY130)+1,$G$4:$CX$8,DZ$14,0)*$D130,IF($C130=DZ$17,$G$6*$D130,""))</f>
        <v/>
      </c>
      <c r="EA130" s="34" t="str">
        <f>IF(DZ130&lt;&gt;"",HLOOKUP(COUNT($DW130:DZ130)+1,$G$4:$CX$8,EA$14,0)*$D130,IF($C130=EA$17,$G$6*$D130,""))</f>
        <v/>
      </c>
      <c r="EB130" s="34" t="str">
        <f>IF(EA130&lt;&gt;"",HLOOKUP(COUNT($DW130:EA130)+1,$G$4:$CX$8,EB$14,0)*$D130,IF($C130=EB$17,$G$6*$D130,""))</f>
        <v/>
      </c>
      <c r="EC130" s="34" t="str">
        <f>IF(EB130&lt;&gt;"",HLOOKUP(COUNT($DW130:EB130)+1,$G$4:$CX$8,EC$14,0)*$D130,IF($C130=EC$17,$G$6*$D130,""))</f>
        <v/>
      </c>
      <c r="ED130" s="34" t="str">
        <f>IF(EC130&lt;&gt;"",HLOOKUP(COUNT($DW130:EC130)+1,$G$4:$CX$8,ED$14,0)*$D130,IF($C130=ED$17,$G$6*$D130,""))</f>
        <v/>
      </c>
      <c r="EE130" s="34" t="str">
        <f>IF(ED130&lt;&gt;"",HLOOKUP(COUNT($DW130:ED130)+1,$G$4:$CX$8,EE$14,0)*$D130,IF($C130=EE$17,$G$6*$D130,""))</f>
        <v/>
      </c>
      <c r="EF130" s="34" t="str">
        <f>IF(EE130&lt;&gt;"",HLOOKUP(COUNT($DW130:EE130)+1,$G$4:$CX$8,EF$14,0)*$D130,IF($C130=EF$17,$G$6*$D130,""))</f>
        <v/>
      </c>
      <c r="EG130" s="34" t="str">
        <f>IF(EF130&lt;&gt;"",HLOOKUP(COUNT($DW130:EF130)+1,$G$4:$CX$8,EG$14,0)*$D130,IF($C130=EG$17,$G$6*$D130,""))</f>
        <v/>
      </c>
      <c r="EH130" s="34" t="str">
        <f>IF(EG130&lt;&gt;"",HLOOKUP(COUNT($DW130:EG130)+1,$G$4:$CX$8,EH$14,0)*$D130,IF($C130=EH$17,$G$6*$D130,""))</f>
        <v/>
      </c>
      <c r="EI130" s="34" t="str">
        <f>IF(EH130&lt;&gt;"",HLOOKUP(COUNT($DW130:EH130)+1,$G$4:$CX$8,EI$14,0)*$D130,IF($C130=EI$17,$G$6*$D130,""))</f>
        <v/>
      </c>
      <c r="EJ130" s="34" t="str">
        <f>IF(EI130&lt;&gt;"",HLOOKUP(COUNT($DW130:EI130)+1,$G$4:$CX$8,EJ$14,0)*$D130,IF($C130=EJ$17,$G$6*$D130,""))</f>
        <v/>
      </c>
      <c r="EK130" s="34" t="str">
        <f>IF(EJ130&lt;&gt;"",HLOOKUP(COUNT($DW130:EJ130)+1,$G$4:$CX$8,EK$14,0)*$D130,IF($C130=EK$17,$G$6*$D130,""))</f>
        <v/>
      </c>
      <c r="EL130" s="34" t="str">
        <f>IF(EK130&lt;&gt;"",HLOOKUP(COUNT($DW130:EK130)+1,$G$4:$CX$8,EL$14,0)*$D130,IF($C130=EL$17,$G$6*$D130,""))</f>
        <v/>
      </c>
      <c r="EM130" s="34" t="str">
        <f>IF(EL130&lt;&gt;"",HLOOKUP(COUNT($DW130:EL130)+1,$G$4:$CX$8,EM$14,0)*$D130,IF($C130=EM$17,$G$6*$D130,""))</f>
        <v/>
      </c>
      <c r="EN130" s="34" t="str">
        <f>IF(EM130&lt;&gt;"",HLOOKUP(COUNT($DW130:EM130)+1,$G$4:$CX$8,EN$14,0)*$D130,IF($C130=EN$17,$G$6*$D130,""))</f>
        <v/>
      </c>
      <c r="EO130" s="34" t="str">
        <f>IF(EN130&lt;&gt;"",HLOOKUP(COUNT($DW130:EN130)+1,$G$4:$CX$8,EO$14,0)*$D130,IF($C130=EO$17,$G$6*$D130,""))</f>
        <v/>
      </c>
      <c r="EP130" s="34" t="str">
        <f>IF(EO130&lt;&gt;"",HLOOKUP(COUNT($DW130:EO130)+1,$G$4:$CX$8,EP$14,0)*$D130,IF($C130=EP$17,$G$6*$D130,""))</f>
        <v/>
      </c>
      <c r="EQ130" s="34" t="str">
        <f>IF(EP130&lt;&gt;"",HLOOKUP(COUNT($DW130:EP130)+1,$G$4:$CX$8,EQ$14,0)*$D130,IF($C130=EQ$17,$G$6*$D130,""))</f>
        <v/>
      </c>
      <c r="ER130" s="34" t="str">
        <f>IF(EQ130&lt;&gt;"",HLOOKUP(COUNT($DW130:EQ130)+1,$G$4:$CX$8,ER$14,0)*$D130,IF($C130=ER$17,$G$6*$D130,""))</f>
        <v/>
      </c>
      <c r="ES130" s="34" t="str">
        <f>IF(ER130&lt;&gt;"",HLOOKUP(COUNT($DW130:ER130)+1,$G$4:$CX$8,ES$14,0)*$D130,IF($C130=ES$17,$G$6*$D130,""))</f>
        <v/>
      </c>
      <c r="ET130" s="34" t="str">
        <f>IF(ES130&lt;&gt;"",HLOOKUP(COUNT($DW130:ES130)+1,$G$4:$CX$8,ET$14,0)*$D130,IF($C130=ET$17,$G$6*$D130,""))</f>
        <v/>
      </c>
      <c r="EU130" s="34" t="str">
        <f>IF(ET130&lt;&gt;"",HLOOKUP(COUNT($DW130:ET130)+1,$G$4:$CX$8,EU$14,0)*$D130,IF($C130=EU$17,$G$6*$D130,""))</f>
        <v/>
      </c>
      <c r="EV130" s="34" t="str">
        <f>IF(EU130&lt;&gt;"",HLOOKUP(COUNT($DW130:EU130)+1,$G$4:$CX$8,EV$14,0)*$D130,IF($C130=EV$17,$G$6*$D130,""))</f>
        <v/>
      </c>
      <c r="EW130" s="34" t="str">
        <f>IF(EV130&lt;&gt;"",HLOOKUP(COUNT($DW130:EV130)+1,$G$4:$CX$8,EW$14,0)*$D130,IF($C130=EW$17,$G$6*$D130,""))</f>
        <v/>
      </c>
      <c r="EX130" s="34" t="str">
        <f>IF(EW130&lt;&gt;"",HLOOKUP(COUNT($DW130:EW130)+1,$G$4:$CX$8,EX$14,0)*$D130,IF($C130=EX$17,$G$6*$D130,""))</f>
        <v/>
      </c>
      <c r="EY130" s="34" t="str">
        <f>IF(EX130&lt;&gt;"",HLOOKUP(COUNT($DW130:EX130)+1,$G$4:$CX$8,EY$14,0)*$D130,IF($C130=EY$17,$G$6*$D130,""))</f>
        <v/>
      </c>
      <c r="EZ130" s="34" t="str">
        <f>IF(EY130&lt;&gt;"",HLOOKUP(COUNT($DW130:EY130)+1,$G$4:$CX$8,EZ$14,0)*$D130,IF($C130=EZ$17,$G$6*$D130,""))</f>
        <v/>
      </c>
      <c r="FA130" s="34" t="str">
        <f>IF(EZ130&lt;&gt;"",HLOOKUP(COUNT($DW130:EZ130)+1,$G$4:$CX$8,FA$14,0)*$D130,IF($C130=FA$17,$G$6*$D130,""))</f>
        <v/>
      </c>
      <c r="FB130" s="34" t="str">
        <f>IF(FA130&lt;&gt;"",HLOOKUP(COUNT($DW130:FA130)+1,$G$4:$CX$8,FB$14,0)*$D130,IF($C130=FB$17,$G$6*$D130,""))</f>
        <v/>
      </c>
      <c r="FC130" s="34" t="str">
        <f>IF(FB130&lt;&gt;"",HLOOKUP(COUNT($DW130:FB130)+1,$G$4:$CX$8,FC$14,0)*$D130,IF($C130=FC$17,$G$6*$D130,""))</f>
        <v/>
      </c>
      <c r="FD130" s="34" t="str">
        <f>IF(FC130&lt;&gt;"",HLOOKUP(COUNT($DW130:FC130)+1,$G$4:$CX$8,FD$14,0)*$D130,IF($C130=FD$17,$G$6*$D130,""))</f>
        <v/>
      </c>
      <c r="FE130" s="34" t="str">
        <f>IF(FD130&lt;&gt;"",HLOOKUP(COUNT($DW130:FD130)+1,$G$4:$CX$8,FE$14,0)*$D130,IF($C130=FE$17,$G$6*$D130,""))</f>
        <v/>
      </c>
      <c r="FF130" s="34" t="str">
        <f>IF(FE130&lt;&gt;"",HLOOKUP(COUNT($DW130:FE130)+1,$G$4:$CX$8,FF$14,0)*$D130,IF($C130=FF$17,$G$6*$D130,""))</f>
        <v/>
      </c>
      <c r="FG130" s="34" t="str">
        <f>IF(FF130&lt;&gt;"",HLOOKUP(COUNT($DW130:FF130)+1,$G$4:$CX$8,FG$14,0)*$D130,IF($C130=FG$17,$G$6*$D130,""))</f>
        <v/>
      </c>
      <c r="FH130" s="34" t="str">
        <f>IF(FG130&lt;&gt;"",HLOOKUP(COUNT($DW130:FG130)+1,$G$4:$CX$8,FH$14,0)*$D130,IF($C130=FH$17,$G$6*$D130,""))</f>
        <v/>
      </c>
      <c r="FI130" s="34" t="str">
        <f>IF(FH130&lt;&gt;"",HLOOKUP(COUNT($DW130:FH130)+1,$G$4:$CX$8,FI$14,0)*$D130,IF($C130=FI$17,$G$6*$D130,""))</f>
        <v/>
      </c>
      <c r="FJ130" s="34" t="str">
        <f>IF(FI130&lt;&gt;"",HLOOKUP(COUNT($DW130:FI130)+1,$G$4:$CX$8,FJ$14,0)*$D130,IF($C130=FJ$17,$G$6*$D130,""))</f>
        <v/>
      </c>
      <c r="FK130" s="34" t="str">
        <f>IF(FJ130&lt;&gt;"",HLOOKUP(COUNT($DW130:FJ130)+1,$G$4:$CX$8,FK$14,0)*$D130,IF($C130=FK$17,$G$6*$D130,""))</f>
        <v/>
      </c>
      <c r="FL130" s="34" t="str">
        <f>IF(FK130&lt;&gt;"",HLOOKUP(COUNT($DW130:FK130)+1,$G$4:$CX$8,FL$14,0)*$D130,IF($C130=FL$17,$G$6*$D130,""))</f>
        <v/>
      </c>
      <c r="FM130" s="34" t="str">
        <f>IF(FL130&lt;&gt;"",HLOOKUP(COUNT($DW130:FL130)+1,$G$4:$CX$8,FM$14,0)*$D130,IF($C130=FM$17,$G$6*$D130,""))</f>
        <v/>
      </c>
      <c r="FN130" s="34" t="str">
        <f>IF(FM130&lt;&gt;"",HLOOKUP(COUNT($DW130:FM130)+1,$G$4:$CX$8,FN$14,0)*$D130,IF($C130=FN$17,$G$6*$D130,""))</f>
        <v/>
      </c>
      <c r="FO130" s="34" t="str">
        <f>IF(FN130&lt;&gt;"",HLOOKUP(COUNT($DW130:FN130)+1,$G$4:$CX$8,FO$14,0)*$D130,IF($C130=FO$17,$G$6*$D130,""))</f>
        <v/>
      </c>
      <c r="FP130" s="34" t="str">
        <f>IF(FO130&lt;&gt;"",HLOOKUP(COUNT($DW130:FO130)+1,$G$4:$CX$8,FP$14,0)*$D130,IF($C130=FP$17,$G$6*$D130,""))</f>
        <v/>
      </c>
      <c r="FQ130" s="34" t="str">
        <f>IF(FP130&lt;&gt;"",HLOOKUP(COUNT($DW130:FP130)+1,$G$4:$CX$8,FQ$14,0)*$D130,IF($C130=FQ$17,$G$6*$D130,""))</f>
        <v/>
      </c>
      <c r="FR130" s="34" t="str">
        <f>IF(FQ130&lt;&gt;"",HLOOKUP(COUNT($DW130:FQ130)+1,$G$4:$CX$8,FR$14,0)*$D130,IF($C130=FR$17,$G$6*$D130,""))</f>
        <v/>
      </c>
      <c r="FS130" s="34" t="str">
        <f>IF(FR130&lt;&gt;"",HLOOKUP(COUNT($DW130:FR130)+1,$G$4:$CX$8,FS$14,0)*$D130,IF($C130=FS$17,$G$6*$D130,""))</f>
        <v/>
      </c>
      <c r="FT130" s="34" t="str">
        <f>IF(FS130&lt;&gt;"",HLOOKUP(COUNT($DW130:FS130)+1,$G$4:$CX$8,FT$14,0)*$D130,IF($C130=FT$17,$G$6*$D130,""))</f>
        <v/>
      </c>
      <c r="FU130" s="34" t="str">
        <f>IF(FT130&lt;&gt;"",HLOOKUP(COUNT($DW130:FT130)+1,$G$4:$CX$8,FU$14,0)*$D130,IF($C130=FU$17,$G$6*$D130,""))</f>
        <v/>
      </c>
      <c r="FV130" s="34" t="str">
        <f>IF(FU130&lt;&gt;"",HLOOKUP(COUNT($DW130:FU130)+1,$G$4:$CX$8,FV$14,0)*$D130,IF($C130=FV$17,$G$6*$D130,""))</f>
        <v/>
      </c>
      <c r="FW130" s="34" t="str">
        <f>IF(FV130&lt;&gt;"",HLOOKUP(COUNT($DW130:FV130)+1,$G$4:$CX$8,FW$14,0)*$D130,IF($C130=FW$17,$G$6*$D130,""))</f>
        <v/>
      </c>
      <c r="FX130" s="34" t="str">
        <f>IF(FW130&lt;&gt;"",HLOOKUP(COUNT($DW130:FW130)+1,$G$4:$CX$8,FX$14,0)*$D130,IF($C130=FX$17,$G$6*$D130,""))</f>
        <v/>
      </c>
      <c r="FY130" s="34" t="str">
        <f>IF(FX130&lt;&gt;"",HLOOKUP(COUNT($DW130:FX130)+1,$G$4:$CX$8,FY$14,0)*$D130,IF($C130=FY$17,$G$6*$D130,""))</f>
        <v/>
      </c>
      <c r="FZ130" s="34" t="str">
        <f>IF(FY130&lt;&gt;"",HLOOKUP(COUNT($DW130:FY130)+1,$G$4:$CX$8,FZ$14,0)*$D130,IF($C130=FZ$17,$G$6*$D130,""))</f>
        <v/>
      </c>
      <c r="GA130" s="34" t="str">
        <f>IF(FZ130&lt;&gt;"",HLOOKUP(COUNT($DW130:FZ130)+1,$G$4:$CX$8,GA$14,0)*$D130,IF($C130=GA$17,$G$6*$D130,""))</f>
        <v/>
      </c>
      <c r="GB130" s="34" t="str">
        <f>IF(GA130&lt;&gt;"",HLOOKUP(COUNT($DW130:GA130)+1,$G$4:$CX$8,GB$14,0)*$D130,IF($C130=GB$17,$G$6*$D130,""))</f>
        <v/>
      </c>
      <c r="GC130" s="34" t="str">
        <f>IF(GB130&lt;&gt;"",HLOOKUP(COUNT($DW130:GB130)+1,$G$4:$CX$8,GC$14,0)*$D130,IF($C130=GC$17,$G$6*$D130,""))</f>
        <v/>
      </c>
      <c r="GD130" s="34" t="str">
        <f>IF(GC130&lt;&gt;"",HLOOKUP(COUNT($DW130:GC130)+1,$G$4:$CX$8,GD$14,0)*$D130,IF($C130=GD$17,$G$6*$D130,""))</f>
        <v/>
      </c>
      <c r="GE130" s="34" t="str">
        <f>IF(GD130&lt;&gt;"",HLOOKUP(COUNT($DW130:GD130)+1,$G$4:$CX$8,GE$14,0)*$D130,IF($C130=GE$17,$G$6*$D130,""))</f>
        <v/>
      </c>
      <c r="GF130" s="34" t="str">
        <f>IF(GE130&lt;&gt;"",HLOOKUP(COUNT($DW130:GE130)+1,$G$4:$CX$8,GF$14,0)*$D130,IF($C130=GF$17,$G$6*$D130,""))</f>
        <v/>
      </c>
      <c r="GG130" s="34" t="str">
        <f>IF(GF130&lt;&gt;"",HLOOKUP(COUNT($DW130:GF130)+1,$G$4:$CX$8,GG$14,0)*$D130,IF($C130=GG$17,$G$6*$D130,""))</f>
        <v/>
      </c>
      <c r="GH130" s="34" t="str">
        <f>IF(GG130&lt;&gt;"",HLOOKUP(COUNT($DW130:GG130)+1,$G$4:$CX$8,GH$14,0)*$D130,IF($C130=GH$17,$G$6*$D130,""))</f>
        <v/>
      </c>
      <c r="GI130" s="34" t="str">
        <f>IF(GH130&lt;&gt;"",HLOOKUP(COUNT($DW130:GH130)+1,$G$4:$CX$8,GI$14,0)*$D130,IF($C130=GI$17,$G$6*$D130,""))</f>
        <v/>
      </c>
      <c r="GJ130" s="34" t="str">
        <f>IF(GI130&lt;&gt;"",HLOOKUP(COUNT($DW130:GI130)+1,$G$4:$CX$8,GJ$14,0)*$D130,IF($C130=GJ$17,$G$6*$D130,""))</f>
        <v/>
      </c>
      <c r="GK130" s="34" t="str">
        <f>IF(GJ130&lt;&gt;"",HLOOKUP(COUNT($DW130:GJ130)+1,$G$4:$CX$8,GK$14,0)*$D130,IF($C130=GK$17,$G$6*$D130,""))</f>
        <v/>
      </c>
      <c r="GL130" s="34" t="str">
        <f>IF(GK130&lt;&gt;"",HLOOKUP(COUNT($DW130:GK130)+1,$G$4:$CX$8,GL$14,0)*$D130,IF($C130=GL$17,$G$6*$D130,""))</f>
        <v/>
      </c>
      <c r="GM130" s="34" t="str">
        <f>IF(GL130&lt;&gt;"",HLOOKUP(COUNT($DW130:GL130)+1,$G$4:$CX$8,GM$14,0)*$D130,IF($C130=GM$17,$G$6*$D130,""))</f>
        <v/>
      </c>
      <c r="GN130" s="34" t="str">
        <f>IF(GM130&lt;&gt;"",HLOOKUP(COUNT($DW130:GM130)+1,$G$4:$CX$8,GN$14,0)*$D130,IF($C130=GN$17,$G$6*$D130,""))</f>
        <v/>
      </c>
      <c r="GO130" s="34" t="str">
        <f>IF(GN130&lt;&gt;"",HLOOKUP(COUNT($DW130:GN130)+1,$G$4:$CX$8,GO$14,0)*$D130,IF($C130=GO$17,$G$6*$D130,""))</f>
        <v/>
      </c>
      <c r="GP130" s="34" t="str">
        <f>IF(GO130&lt;&gt;"",HLOOKUP(COUNT($DW130:GO130)+1,$G$4:$CX$8,GP$14,0)*$D130,IF($C130=GP$17,$G$6*$D130,""))</f>
        <v/>
      </c>
      <c r="GQ130" s="34" t="str">
        <f>IF(GP130&lt;&gt;"",HLOOKUP(COUNT($DW130:GP130)+1,$G$4:$CX$8,GQ$14,0)*$D130,IF($C130=GQ$17,$G$6*$D130,""))</f>
        <v/>
      </c>
      <c r="GR130" s="34" t="str">
        <f>IF(GQ130&lt;&gt;"",HLOOKUP(COUNT($DW130:GQ130)+1,$G$4:$CX$8,GR$14,0)*$D130,IF($C130=GR$17,$G$6*$D130,""))</f>
        <v/>
      </c>
      <c r="GS130" s="34" t="str">
        <f>IF(GR130&lt;&gt;"",HLOOKUP(COUNT($DW130:GR130)+1,$G$4:$CX$8,GS$14,0)*$D130,IF($C130=GS$17,$G$6*$D130,""))</f>
        <v/>
      </c>
      <c r="GT130" s="34" t="str">
        <f>IF(GS130&lt;&gt;"",HLOOKUP(COUNT($DW130:GS130)+1,$G$4:$CX$8,GT$14,0)*$D130,IF($C130=GT$17,$G$6*$D130,""))</f>
        <v/>
      </c>
      <c r="GU130" s="34" t="str">
        <f>IF(GT130&lt;&gt;"",HLOOKUP(COUNT($DW130:GT130)+1,$G$4:$CX$8,GU$14,0)*$D130,IF($C130=GU$17,$G$6*$D130,""))</f>
        <v/>
      </c>
      <c r="GV130" s="34" t="str">
        <f>IF(GU130&lt;&gt;"",HLOOKUP(COUNT($DW130:GU130)+1,$G$4:$CX$8,GV$14,0)*$D130,IF($C130=GV$17,$G$6*$D130,""))</f>
        <v/>
      </c>
      <c r="GW130" s="34" t="str">
        <f>IF(GV130&lt;&gt;"",HLOOKUP(COUNT($DW130:GV130)+1,$G$4:$CX$8,GW$14,0)*$D130,IF($C130=GW$17,$G$6*$D130,""))</f>
        <v/>
      </c>
      <c r="GX130" s="34" t="str">
        <f>IF(GW130&lt;&gt;"",HLOOKUP(COUNT($DW130:GW130)+1,$G$4:$CX$8,GX$14,0)*$D130,IF($C130=GX$17,$G$6*$D130,""))</f>
        <v/>
      </c>
      <c r="GY130" s="34" t="str">
        <f>IF(GX130&lt;&gt;"",HLOOKUP(COUNT($DW130:GX130)+1,$G$4:$CX$8,GY$14,0)*$D130,IF($C130=GY$17,$G$6*$D130,""))</f>
        <v/>
      </c>
      <c r="GZ130" s="34" t="str">
        <f>IF(GY130&lt;&gt;"",HLOOKUP(COUNT($DW130:GY130)+1,$G$4:$CX$8,GZ$14,0)*$D130,IF($C130=GZ$17,$G$6*$D130,""))</f>
        <v/>
      </c>
      <c r="HA130" s="34" t="str">
        <f>IF(GZ130&lt;&gt;"",HLOOKUP(COUNT($DW130:GZ130)+1,$G$4:$CX$8,HA$14,0)*$D130,IF($C130=HA$17,$G$6*$D130,""))</f>
        <v/>
      </c>
      <c r="HB130" s="34" t="str">
        <f>IF(HA130&lt;&gt;"",HLOOKUP(COUNT($DW130:HA130)+1,$G$4:$CX$8,HB$14,0)*$D130,IF($C130=HB$17,$G$6*$D130,""))</f>
        <v/>
      </c>
      <c r="HC130" s="34" t="str">
        <f>IF(HB130&lt;&gt;"",HLOOKUP(COUNT($DW130:HB130)+1,$G$4:$CX$8,HC$14,0)*$D130,IF($C130=HC$17,$G$6*$D130,""))</f>
        <v/>
      </c>
      <c r="HD130" s="34" t="str">
        <f>IF(HC130&lt;&gt;"",HLOOKUP(COUNT($DW130:HC130)+1,$G$4:$CX$8,HD$14,0)*$D130,IF($C130=HD$17,$G$6*$D130,""))</f>
        <v/>
      </c>
      <c r="HE130" s="34" t="str">
        <f>IF(HD130&lt;&gt;"",HLOOKUP(COUNT($DW130:HD130)+1,$G$4:$CX$8,HE$14,0)*$D130,IF($C130=HE$17,$G$6*$D130,""))</f>
        <v/>
      </c>
      <c r="HF130" s="34" t="str">
        <f>IF(HE130&lt;&gt;"",HLOOKUP(COUNT($DW130:HE130)+1,$G$4:$CX$8,HF$14,0)*$D130,IF($C130=HF$17,$G$6*$D130,""))</f>
        <v/>
      </c>
      <c r="HG130" s="34" t="str">
        <f>IF(HF130&lt;&gt;"",HLOOKUP(COUNT($DW130:HF130)+1,$G$4:$CX$8,HG$14,0)*$D130,IF($C130=HG$17,$G$6*$D130,""))</f>
        <v/>
      </c>
      <c r="HH130" s="34" t="str">
        <f>IF(HG130&lt;&gt;"",HLOOKUP(COUNT($DW130:HG130)+1,$G$4:$CX$8,HH$14,0)*$D130,IF($C130=HH$17,$G$6*$D130,""))</f>
        <v/>
      </c>
      <c r="HI130" s="34" t="str">
        <f>IF(HH130&lt;&gt;"",HLOOKUP(COUNT($DW130:HH130)+1,$G$4:$CX$8,HI$14,0)*$D130,IF($C130=HI$17,$G$6*$D130,""))</f>
        <v/>
      </c>
      <c r="HJ130" s="34" t="str">
        <f>IF(HI130&lt;&gt;"",HLOOKUP(COUNT($DW130:HI130)+1,$G$4:$CX$8,HJ$14,0)*$D130,IF($C130=HJ$17,$G$6*$D130,""))</f>
        <v/>
      </c>
      <c r="HK130" s="34" t="str">
        <f>IF(HJ130&lt;&gt;"",HLOOKUP(COUNT($DW130:HJ130)+1,$G$4:$CX$8,HK$14,0)*$D130,IF($C130=HK$17,$G$6*$D130,""))</f>
        <v/>
      </c>
      <c r="HL130" s="34" t="str">
        <f>IF(HK130&lt;&gt;"",HLOOKUP(COUNT($DW130:HK130)+1,$G$4:$CX$8,HL$14,0)*$D130,IF($C130=HL$17,$G$6*$D130,""))</f>
        <v/>
      </c>
      <c r="HM130" s="34" t="str">
        <f>IF(HL130&lt;&gt;"",HLOOKUP(COUNT($DW130:HL130)+1,$G$4:$CX$8,HM$14,0)*$D130,IF($C130=HM$17,$G$6*$D130,""))</f>
        <v/>
      </c>
      <c r="HN130" s="34" t="str">
        <f>IF(HM130&lt;&gt;"",HLOOKUP(COUNT($DW130:HM130)+1,$G$4:$CX$8,HN$14,0)*$D130,IF($C130=HN$17,$G$6*$D130,""))</f>
        <v/>
      </c>
      <c r="HO130" s="34" t="str">
        <f>IF(HN130&lt;&gt;"",HLOOKUP(COUNT($DW130:HN130)+1,$G$4:$CX$8,HO$14,0)*$D130,IF($C130=HO$17,$G$6*$D130,""))</f>
        <v/>
      </c>
      <c r="HP130" s="34" t="str">
        <f>IF(HO130&lt;&gt;"",HLOOKUP(COUNT($DW130:HO130)+1,$G$4:$CX$8,HP$14,0)*$D130,IF($C130=HP$17,$G$6*$D130,""))</f>
        <v/>
      </c>
      <c r="HQ130" s="34" t="str">
        <f>IF(HP130&lt;&gt;"",HLOOKUP(COUNT($DW130:HP130)+1,$G$4:$CX$8,HQ$14,0)*$D130,IF($C130=HQ$17,$G$6*$D130,""))</f>
        <v/>
      </c>
      <c r="HR130" s="34" t="str">
        <f>IF(HQ130&lt;&gt;"",HLOOKUP(COUNT($DW130:HQ130)+1,$G$4:$CX$8,HR$14,0)*$D130,IF($C130=HR$17,$G$6*$D130,""))</f>
        <v/>
      </c>
      <c r="HS130" s="34" t="str">
        <f>IF(HR130&lt;&gt;"",HLOOKUP(COUNT($DW130:HR130)+1,$G$4:$CX$8,HS$14,0)*$D130,IF($C130=HS$17,$G$6*$D130,""))</f>
        <v/>
      </c>
      <c r="HT130" s="34" t="str">
        <f>IF(HS130&lt;&gt;"",HLOOKUP(COUNT($DW130:HS130)+1,$G$4:$CX$8,HT$14,0)*$D130,IF($C130=HT$17,$G$6*$D130,""))</f>
        <v/>
      </c>
      <c r="HU130" s="34" t="str">
        <f>IF(HT130&lt;&gt;"",HLOOKUP(COUNT($DW130:HT130)+1,$G$4:$CX$8,HU$14,0)*$D130,IF($C130=HU$17,$G$6*$D130,""))</f>
        <v/>
      </c>
      <c r="HV130" s="34" t="str">
        <f>IF(HU130&lt;&gt;"",HLOOKUP(COUNT($DW130:HU130)+1,$G$4:$CX$8,HV$14,0)*$D130,IF($C130=HV$17,$G$6*$D130,""))</f>
        <v/>
      </c>
      <c r="HW130" s="34" t="str">
        <f>IF(HV130&lt;&gt;"",HLOOKUP(COUNT($DW130:HV130)+1,$G$4:$CX$8,HW$14,0)*$D130,IF($C130=HW$17,$G$6*$D130,""))</f>
        <v/>
      </c>
      <c r="HX130" s="34" t="str">
        <f>IF(HW130&lt;&gt;"",HLOOKUP(COUNT($DW130:HW130)+1,$G$4:$CX$8,HX$14,0)*$D130,IF($C130=HX$17,$G$6*$D130,""))</f>
        <v/>
      </c>
      <c r="HY130" s="34" t="str">
        <f>IF(HX130&lt;&gt;"",HLOOKUP(COUNT($DW130:HX130)+1,$G$4:$CX$8,HY$14,0)*$D130,IF($C130=HY$17,$G$6*$D130,""))</f>
        <v/>
      </c>
      <c r="HZ130" s="34" t="str">
        <f>IF(HY130&lt;&gt;"",HLOOKUP(COUNT($DW130:HY130)+1,$G$4:$CX$8,HZ$14,0)*$D130,IF($C130=HZ$17,$G$6*$D130,""))</f>
        <v/>
      </c>
      <c r="IA130" s="34" t="str">
        <f>IF(HZ130&lt;&gt;"",HLOOKUP(COUNT($DW130:HZ130)+1,$G$4:$CX$8,IA$14,0)*$D130,IF($C130=IA$17,$G$6*$D130,""))</f>
        <v/>
      </c>
      <c r="IB130" s="34" t="str">
        <f>IF(IA130&lt;&gt;"",HLOOKUP(COUNT($DW130:IA130)+1,$G$4:$CX$8,IB$14,0)*$D130,IF($C130=IB$17,$G$6*$D130,""))</f>
        <v/>
      </c>
      <c r="IC130" s="34" t="str">
        <f>IF(IB130&lt;&gt;"",HLOOKUP(COUNT($DW130:IB130)+1,$G$4:$CX$8,IC$14,0)*$D130,IF($C130=IC$17,$G$6*$D130,""))</f>
        <v/>
      </c>
      <c r="ID130" s="34" t="str">
        <f>IF(IC130&lt;&gt;"",HLOOKUP(COUNT($DW130:IC130)+1,$G$4:$CX$8,ID$14,0)*$D130,IF($C130=ID$17,$G$6*$D130,""))</f>
        <v/>
      </c>
      <c r="IE130" s="34">
        <f>IF(ID130&lt;&gt;"",HLOOKUP(COUNT($DW130:ID130)+1,$G$4:$CX$8,IE$14,0)*$D130,IF($C130=IE$17,$G$6*$D130,""))</f>
        <v>0</v>
      </c>
      <c r="IF130" s="34">
        <f>IF(IE130&lt;&gt;"",HLOOKUP(COUNT($DW130:IE130)+1,$G$4:$CX$8,IF$14,0)*$D130,IF($C130=IF$17,$G$6*$D130,""))</f>
        <v>7500</v>
      </c>
      <c r="IG130" s="34">
        <f>IF(IF130&lt;&gt;"",HLOOKUP(COUNT($DW130:IF130)+1,$G$4:$CX$8,IG$14,0)*$D130,IF($C130=IG$17,$G$6*$D130,""))</f>
        <v>7500</v>
      </c>
      <c r="IH130" s="34">
        <f>IF(IG130&lt;&gt;"",HLOOKUP(COUNT($DW130:IG130)+1,$G$4:$CX$8,IH$14,0)*$D130,IF($C130=IH$17,$G$6*$D130,""))</f>
        <v>7500</v>
      </c>
      <c r="II130" s="34">
        <f>IF(IH130&lt;&gt;"",HLOOKUP(COUNT($DW130:IH130)+1,$G$4:$CX$8,II$14,0)*$D130,IF($C130=II$17,$G$6*$D130,""))</f>
        <v>9048.4582084179765</v>
      </c>
      <c r="IJ130" s="34">
        <f>IF(II130&lt;&gt;"",HLOOKUP(COUNT($DW130:II130)+1,$G$4:$CX$8,IJ$14,0)*$D130,IF($C130=IJ$17,$G$6*$D130,""))</f>
        <v>11310.572760522478</v>
      </c>
      <c r="IK130" s="34">
        <f>IF(IJ130&lt;&gt;"",HLOOKUP(COUNT($DW130:IJ130)+1,$G$4:$CX$8,IK$14,0)*$D130,IF($C130=IK$17,$G$6*$D130,""))</f>
        <v>13572.687312626966</v>
      </c>
      <c r="IL130" s="34">
        <f>IF(IK130&lt;&gt;"",HLOOKUP(COUNT($DW130:IK130)+1,$G$4:$CX$8,IL$14,0)*$D130,IF($C130=IL$17,$G$6*$D130,""))</f>
        <v>15744.31728264728</v>
      </c>
      <c r="IM130" s="34">
        <f>IF(IL130&lt;&gt;"",HLOOKUP(COUNT($DW130:IL130)+1,$G$4:$CX$8,IM$14,0)*$D130,IF($C130=IM$17,$G$6*$D130,""))</f>
        <v>17948.521702217906</v>
      </c>
      <c r="IO130" s="34" t="str">
        <f>IF(IN130&lt;&gt;"",HLOOKUP(COUNT($IN130:IN130)+1,$G$4:$EH$8,IO$14,0)*$D130,IF($C130=IO$17,$G$7*$D130,""))</f>
        <v/>
      </c>
      <c r="IP130" s="34" t="str">
        <f>IF(IO130&lt;&gt;"",HLOOKUP(COUNT($IN130:IO130)+1,$G$4:$EH$8,IP$14,0)*$D130,IF($C130=IP$17,$G$7*$D130,""))</f>
        <v/>
      </c>
      <c r="IQ130" s="34" t="str">
        <f>IF(IP130&lt;&gt;"",HLOOKUP(COUNT($IN130:IP130)+1,$G$4:$EH$8,IQ$14,0)*$D130,IF($C130=IQ$17,$G$7*$D130,""))</f>
        <v/>
      </c>
      <c r="IR130" s="34" t="str">
        <f>IF(IQ130&lt;&gt;"",HLOOKUP(COUNT($IN130:IQ130)+1,$G$4:$EH$8,IR$14,0)*$D130,IF($C130=IR$17,$G$7*$D130,""))</f>
        <v/>
      </c>
      <c r="IS130" s="34" t="str">
        <f>IF(IR130&lt;&gt;"",HLOOKUP(COUNT($IN130:IR130)+1,$G$4:$EH$8,IS$14,0)*$D130,IF($C130=IS$17,$G$7*$D130,""))</f>
        <v/>
      </c>
      <c r="IT130" s="34" t="str">
        <f>IF(IS130&lt;&gt;"",HLOOKUP(COUNT($IN130:IS130)+1,$G$4:$EH$8,IT$14,0)*$D130,IF($C130=IT$17,$G$7*$D130,""))</f>
        <v/>
      </c>
      <c r="IU130" s="34" t="str">
        <f>IF(IT130&lt;&gt;"",HLOOKUP(COUNT($IN130:IT130)+1,$G$4:$EH$8,IU$14,0)*$D130,IF($C130=IU$17,$G$7*$D130,""))</f>
        <v/>
      </c>
      <c r="IV130" s="34" t="str">
        <f>IF(IU130&lt;&gt;"",HLOOKUP(COUNT($IN130:IU130)+1,$G$4:$EH$8,IV$14,0)*$D130,IF($C130=IV$17,$G$7*$D130,""))</f>
        <v/>
      </c>
      <c r="IW130" s="34" t="str">
        <f>IF(IV130&lt;&gt;"",HLOOKUP(COUNT($IN130:IV130)+1,$G$4:$EH$8,IW$14,0)*$D130,IF($C130=IW$17,$G$7*$D130,""))</f>
        <v/>
      </c>
      <c r="IX130" s="34" t="str">
        <f>IF(IW130&lt;&gt;"",HLOOKUP(COUNT($IN130:IW130)+1,$G$4:$EH$8,IX$14,0)*$D130,IF($C130=IX$17,$G$7*$D130,""))</f>
        <v/>
      </c>
      <c r="IY130" s="34" t="str">
        <f>IF(IX130&lt;&gt;"",HLOOKUP(COUNT($IN130:IX130)+1,$G$4:$EH$8,IY$14,0)*$D130,IF($C130=IY$17,$G$7*$D130,""))</f>
        <v/>
      </c>
      <c r="IZ130" s="34" t="str">
        <f>IF(IY130&lt;&gt;"",HLOOKUP(COUNT($IN130:IY130)+1,$G$4:$EH$8,IZ$14,0)*$D130,IF($C130=IZ$17,$G$7*$D130,""))</f>
        <v/>
      </c>
      <c r="JA130" s="34" t="str">
        <f>IF(IZ130&lt;&gt;"",HLOOKUP(COUNT($IN130:IZ130)+1,$G$4:$EH$8,JA$14,0)*$D130,IF($C130=JA$17,$G$7*$D130,""))</f>
        <v/>
      </c>
      <c r="JB130" s="34" t="str">
        <f>IF(JA130&lt;&gt;"",HLOOKUP(COUNT($IN130:JA130)+1,$G$4:$EH$8,JB$14,0)*$D130,IF($C130=JB$17,$G$7*$D130,""))</f>
        <v/>
      </c>
      <c r="JC130" s="34" t="str">
        <f>IF(JB130&lt;&gt;"",HLOOKUP(COUNT($IN130:JB130)+1,$G$4:$EH$8,JC$14,0)*$D130,IF($C130=JC$17,$G$7*$D130,""))</f>
        <v/>
      </c>
      <c r="JD130" s="34" t="str">
        <f>IF(JC130&lt;&gt;"",HLOOKUP(COUNT($IN130:JC130)+1,$G$4:$EH$8,JD$14,0)*$D130,IF($C130=JD$17,$G$7*$D130,""))</f>
        <v/>
      </c>
      <c r="JE130" s="34" t="str">
        <f>IF(JD130&lt;&gt;"",HLOOKUP(COUNT($IN130:JD130)+1,$G$4:$EH$8,JE$14,0)*$D130,IF($C130=JE$17,$G$7*$D130,""))</f>
        <v/>
      </c>
      <c r="JF130" s="34" t="str">
        <f>IF(JE130&lt;&gt;"",HLOOKUP(COUNT($IN130:JE130)+1,$G$4:$EH$8,JF$14,0)*$D130,IF($C130=JF$17,$G$7*$D130,""))</f>
        <v/>
      </c>
      <c r="JG130" s="34" t="str">
        <f>IF(JF130&lt;&gt;"",HLOOKUP(COUNT($IN130:JF130)+1,$G$4:$EH$8,JG$14,0)*$D130,IF($C130=JG$17,$G$7*$D130,""))</f>
        <v/>
      </c>
      <c r="JH130" s="34" t="str">
        <f>IF(JG130&lt;&gt;"",HLOOKUP(COUNT($IN130:JG130)+1,$G$4:$EH$8,JH$14,0)*$D130,IF($C130=JH$17,$G$7*$D130,""))</f>
        <v/>
      </c>
      <c r="JI130" s="34" t="str">
        <f>IF(JH130&lt;&gt;"",HLOOKUP(COUNT($IN130:JH130)+1,$G$4:$EH$8,JI$14,0)*$D130,IF($C130=JI$17,$G$7*$D130,""))</f>
        <v/>
      </c>
      <c r="JJ130" s="34" t="str">
        <f>IF(JI130&lt;&gt;"",HLOOKUP(COUNT($IN130:JI130)+1,$G$4:$EH$8,JJ$14,0)*$D130,IF($C130=JJ$17,$G$7*$D130,""))</f>
        <v/>
      </c>
      <c r="JK130" s="34" t="str">
        <f>IF(JJ130&lt;&gt;"",HLOOKUP(COUNT($IN130:JJ130)+1,$G$4:$EH$8,JK$14,0)*$D130,IF($C130=JK$17,$G$7*$D130,""))</f>
        <v/>
      </c>
      <c r="JL130" s="34" t="str">
        <f>IF(JK130&lt;&gt;"",HLOOKUP(COUNT($IN130:JK130)+1,$G$4:$EH$8,JL$14,0)*$D130,IF($C130=JL$17,$G$7*$D130,""))</f>
        <v/>
      </c>
      <c r="JM130" s="34" t="str">
        <f>IF(JL130&lt;&gt;"",HLOOKUP(COUNT($IN130:JL130)+1,$G$4:$EH$8,JM$14,0)*$D130,IF($C130=JM$17,$G$7*$D130,""))</f>
        <v/>
      </c>
      <c r="JN130" s="34" t="str">
        <f>IF(JM130&lt;&gt;"",HLOOKUP(COUNT($IN130:JM130)+1,$G$4:$EH$8,JN$14,0)*$D130,IF($C130=JN$17,$G$7*$D130,""))</f>
        <v/>
      </c>
      <c r="JO130" s="34" t="str">
        <f>IF(JN130&lt;&gt;"",HLOOKUP(COUNT($IN130:JN130)+1,$G$4:$EH$8,JO$14,0)*$D130,IF($C130=JO$17,$G$7*$D130,""))</f>
        <v/>
      </c>
      <c r="JP130" s="34" t="str">
        <f>IF(JO130&lt;&gt;"",HLOOKUP(COUNT($IN130:JO130)+1,$G$4:$EH$8,JP$14,0)*$D130,IF($C130=JP$17,$G$7*$D130,""))</f>
        <v/>
      </c>
      <c r="JQ130" s="34" t="str">
        <f>IF(JP130&lt;&gt;"",HLOOKUP(COUNT($IN130:JP130)+1,$G$4:$EH$8,JQ$14,0)*$D130,IF($C130=JQ$17,$G$7*$D130,""))</f>
        <v/>
      </c>
      <c r="JR130" s="34" t="str">
        <f>IF(JQ130&lt;&gt;"",HLOOKUP(COUNT($IN130:JQ130)+1,$G$4:$EH$8,JR$14,0)*$D130,IF($C130=JR$17,$G$7*$D130,""))</f>
        <v/>
      </c>
      <c r="JS130" s="34" t="str">
        <f>IF(JR130&lt;&gt;"",HLOOKUP(COUNT($IN130:JR130)+1,$G$4:$EH$8,JS$14,0)*$D130,IF($C130=JS$17,$G$7*$D130,""))</f>
        <v/>
      </c>
      <c r="JT130" s="34" t="str">
        <f>IF(JS130&lt;&gt;"",HLOOKUP(COUNT($IN130:JS130)+1,$G$4:$EH$8,JT$14,0)*$D130,IF($C130=JT$17,$G$7*$D130,""))</f>
        <v/>
      </c>
      <c r="JU130" s="34" t="str">
        <f>IF(JT130&lt;&gt;"",HLOOKUP(COUNT($IN130:JT130)+1,$G$4:$EH$8,JU$14,0)*$D130,IF($C130=JU$17,$G$7*$D130,""))</f>
        <v/>
      </c>
      <c r="JV130" s="34" t="str">
        <f>IF(JU130&lt;&gt;"",HLOOKUP(COUNT($IN130:JU130)+1,$G$4:$EH$8,JV$14,0)*$D130,IF($C130=JV$17,$G$7*$D130,""))</f>
        <v/>
      </c>
      <c r="JW130" s="34" t="str">
        <f>IF(JV130&lt;&gt;"",HLOOKUP(COUNT($IN130:JV130)+1,$G$4:$EH$8,JW$14,0)*$D130,IF($C130=JW$17,$G$7*$D130,""))</f>
        <v/>
      </c>
      <c r="JX130" s="34" t="str">
        <f>IF(JW130&lt;&gt;"",HLOOKUP(COUNT($IN130:JW130)+1,$G$4:$EH$8,JX$14,0)*$D130,IF($C130=JX$17,$G$7*$D130,""))</f>
        <v/>
      </c>
      <c r="JY130" s="34" t="str">
        <f>IF(JX130&lt;&gt;"",HLOOKUP(COUNT($IN130:JX130)+1,$G$4:$EH$8,JY$14,0)*$D130,IF($C130=JY$17,$G$7*$D130,""))</f>
        <v/>
      </c>
      <c r="JZ130" s="34" t="str">
        <f>IF(JY130&lt;&gt;"",HLOOKUP(COUNT($IN130:JY130)+1,$G$4:$EH$8,JZ$14,0)*$D130,IF($C130=JZ$17,$G$7*$D130,""))</f>
        <v/>
      </c>
      <c r="KA130" s="34" t="str">
        <f>IF(JZ130&lt;&gt;"",HLOOKUP(COUNT($IN130:JZ130)+1,$G$4:$EH$8,KA$14,0)*$D130,IF($C130=KA$17,$G$7*$D130,""))</f>
        <v/>
      </c>
      <c r="KB130" s="34" t="str">
        <f>IF(KA130&lt;&gt;"",HLOOKUP(COUNT($IN130:KA130)+1,$G$4:$EH$8,KB$14,0)*$D130,IF($C130=KB$17,$G$7*$D130,""))</f>
        <v/>
      </c>
      <c r="KC130" s="34" t="str">
        <f>IF(KB130&lt;&gt;"",HLOOKUP(COUNT($IN130:KB130)+1,$G$4:$EH$8,KC$14,0)*$D130,IF($C130=KC$17,$G$7*$D130,""))</f>
        <v/>
      </c>
      <c r="KD130" s="34" t="str">
        <f>IF(KC130&lt;&gt;"",HLOOKUP(COUNT($IN130:KC130)+1,$G$4:$EH$8,KD$14,0)*$D130,IF($C130=KD$17,$G$7*$D130,""))</f>
        <v/>
      </c>
      <c r="KE130" s="34" t="str">
        <f>IF(KD130&lt;&gt;"",HLOOKUP(COUNT($IN130:KD130)+1,$G$4:$EH$8,KE$14,0)*$D130,IF($C130=KE$17,$G$7*$D130,""))</f>
        <v/>
      </c>
      <c r="KF130" s="34" t="str">
        <f>IF(KE130&lt;&gt;"",HLOOKUP(COUNT($IN130:KE130)+1,$G$4:$EH$8,KF$14,0)*$D130,IF($C130=KF$17,$G$7*$D130,""))</f>
        <v/>
      </c>
      <c r="KG130" s="34" t="str">
        <f>IF(KF130&lt;&gt;"",HLOOKUP(COUNT($IN130:KF130)+1,$G$4:$EH$8,KG$14,0)*$D130,IF($C130=KG$17,$G$7*$D130,""))</f>
        <v/>
      </c>
      <c r="KH130" s="34" t="str">
        <f>IF(KG130&lt;&gt;"",HLOOKUP(COUNT($IN130:KG130)+1,$G$4:$EH$8,KH$14,0)*$D130,IF($C130=KH$17,$G$7*$D130,""))</f>
        <v/>
      </c>
      <c r="KI130" s="34" t="str">
        <f>IF(KH130&lt;&gt;"",HLOOKUP(COUNT($IN130:KH130)+1,$G$4:$EH$8,KI$14,0)*$D130,IF($C130=KI$17,$G$7*$D130,""))</f>
        <v/>
      </c>
      <c r="KJ130" s="34" t="str">
        <f>IF(KI130&lt;&gt;"",HLOOKUP(COUNT($IN130:KI130)+1,$G$4:$EH$8,KJ$14,0)*$D130,IF($C130=KJ$17,$G$7*$D130,""))</f>
        <v/>
      </c>
      <c r="KK130" s="34" t="str">
        <f>IF(KJ130&lt;&gt;"",HLOOKUP(COUNT($IN130:KJ130)+1,$G$4:$EH$8,KK$14,0)*$D130,IF($C130=KK$17,$G$7*$D130,""))</f>
        <v/>
      </c>
      <c r="KL130" s="34" t="str">
        <f>IF(KK130&lt;&gt;"",HLOOKUP(COUNT($IN130:KK130)+1,$G$4:$EH$8,KL$14,0)*$D130,IF($C130=KL$17,$G$7*$D130,""))</f>
        <v/>
      </c>
      <c r="KM130" s="34" t="str">
        <f>IF(KL130&lt;&gt;"",HLOOKUP(COUNT($IN130:KL130)+1,$G$4:$EH$8,KM$14,0)*$D130,IF($C130=KM$17,$G$7*$D130,""))</f>
        <v/>
      </c>
      <c r="KN130" s="34" t="str">
        <f>IF(KM130&lt;&gt;"",HLOOKUP(COUNT($IN130:KM130)+1,$G$4:$EH$8,KN$14,0)*$D130,IF($C130=KN$17,$G$7*$D130,""))</f>
        <v/>
      </c>
      <c r="KO130" s="34" t="str">
        <f>IF(KN130&lt;&gt;"",HLOOKUP(COUNT($IN130:KN130)+1,$G$4:$EH$8,KO$14,0)*$D130,IF($C130=KO$17,$G$7*$D130,""))</f>
        <v/>
      </c>
      <c r="KP130" s="34" t="str">
        <f>IF(KO130&lt;&gt;"",HLOOKUP(COUNT($IN130:KO130)+1,$G$4:$EH$8,KP$14,0)*$D130,IF($C130=KP$17,$G$7*$D130,""))</f>
        <v/>
      </c>
      <c r="KQ130" s="34" t="str">
        <f>IF(KP130&lt;&gt;"",HLOOKUP(COUNT($IN130:KP130)+1,$G$4:$EH$8,KQ$14,0)*$D130,IF($C130=KQ$17,$G$7*$D130,""))</f>
        <v/>
      </c>
      <c r="KR130" s="34" t="str">
        <f>IF(KQ130&lt;&gt;"",HLOOKUP(COUNT($IN130:KQ130)+1,$G$4:$EH$8,KR$14,0)*$D130,IF($C130=KR$17,$G$7*$D130,""))</f>
        <v/>
      </c>
      <c r="KS130" s="34" t="str">
        <f>IF(KR130&lt;&gt;"",HLOOKUP(COUNT($IN130:KR130)+1,$G$4:$EH$8,KS$14,0)*$D130,IF($C130=KS$17,$G$7*$D130,""))</f>
        <v/>
      </c>
      <c r="KT130" s="34" t="str">
        <f>IF(KS130&lt;&gt;"",HLOOKUP(COUNT($IN130:KS130)+1,$G$4:$EH$8,KT$14,0)*$D130,IF($C130=KT$17,$G$7*$D130,""))</f>
        <v/>
      </c>
      <c r="KU130" s="34" t="str">
        <f>IF(KT130&lt;&gt;"",HLOOKUP(COUNT($IN130:KT130)+1,$G$4:$EH$8,KU$14,0)*$D130,IF($C130=KU$17,$G$7*$D130,""))</f>
        <v/>
      </c>
      <c r="KV130" s="34" t="str">
        <f>IF(KU130&lt;&gt;"",HLOOKUP(COUNT($IN130:KU130)+1,$G$4:$EH$8,KV$14,0)*$D130,IF($C130=KV$17,$G$7*$D130,""))</f>
        <v/>
      </c>
      <c r="KW130" s="34" t="str">
        <f>IF(KV130&lt;&gt;"",HLOOKUP(COUNT($IN130:KV130)+1,$G$4:$EH$8,KW$14,0)*$D130,IF($C130=KW$17,$G$7*$D130,""))</f>
        <v/>
      </c>
      <c r="KX130" s="34" t="str">
        <f>IF(KW130&lt;&gt;"",HLOOKUP(COUNT($IN130:KW130)+1,$G$4:$EH$8,KX$14,0)*$D130,IF($C130=KX$17,$G$7*$D130,""))</f>
        <v/>
      </c>
      <c r="KY130" s="34" t="str">
        <f>IF(KX130&lt;&gt;"",HLOOKUP(COUNT($IN130:KX130)+1,$G$4:$EH$8,KY$14,0)*$D130,IF($C130=KY$17,$G$7*$D130,""))</f>
        <v/>
      </c>
      <c r="KZ130" s="34" t="str">
        <f>IF(KY130&lt;&gt;"",HLOOKUP(COUNT($IN130:KY130)+1,$G$4:$EH$8,KZ$14,0)*$D130,IF($C130=KZ$17,$G$7*$D130,""))</f>
        <v/>
      </c>
      <c r="LA130" s="34" t="str">
        <f>IF(KZ130&lt;&gt;"",HLOOKUP(COUNT($IN130:KZ130)+1,$G$4:$EH$8,LA$14,0)*$D130,IF($C130=LA$17,$G$7*$D130,""))</f>
        <v/>
      </c>
      <c r="LB130" s="34" t="str">
        <f>IF(LA130&lt;&gt;"",HLOOKUP(COUNT($IN130:LA130)+1,$G$4:$EH$8,LB$14,0)*$D130,IF($C130=LB$17,$G$7*$D130,""))</f>
        <v/>
      </c>
      <c r="LC130" s="34" t="str">
        <f>IF(LB130&lt;&gt;"",HLOOKUP(COUNT($IN130:LB130)+1,$G$4:$EH$8,LC$14,0)*$D130,IF($C130=LC$17,$G$7*$D130,""))</f>
        <v/>
      </c>
      <c r="LD130" s="34" t="str">
        <f>IF(LC130&lt;&gt;"",HLOOKUP(COUNT($IN130:LC130)+1,$G$4:$EH$8,LD$14,0)*$D130,IF($C130=LD$17,$G$7*$D130,""))</f>
        <v/>
      </c>
      <c r="LE130" s="34" t="str">
        <f>IF(LD130&lt;&gt;"",HLOOKUP(COUNT($IN130:LD130)+1,$G$4:$EH$8,LE$14,0)*$D130,IF($C130=LE$17,$G$7*$D130,""))</f>
        <v/>
      </c>
      <c r="LF130" s="34" t="str">
        <f>IF(LE130&lt;&gt;"",HLOOKUP(COUNT($IN130:LE130)+1,$G$4:$EH$8,LF$14,0)*$D130,IF($C130=LF$17,$G$7*$D130,""))</f>
        <v/>
      </c>
      <c r="LG130" s="34" t="str">
        <f>IF(LF130&lt;&gt;"",HLOOKUP(COUNT($IN130:LF130)+1,$G$4:$EH$8,LG$14,0)*$D130,IF($C130=LG$17,$G$7*$D130,""))</f>
        <v/>
      </c>
      <c r="LH130" s="34" t="str">
        <f>IF(LG130&lt;&gt;"",HLOOKUP(COUNT($IN130:LG130)+1,$G$4:$EH$8,LH$14,0)*$D130,IF($C130=LH$17,$G$7*$D130,""))</f>
        <v/>
      </c>
      <c r="LI130" s="34" t="str">
        <f>IF(LH130&lt;&gt;"",HLOOKUP(COUNT($IN130:LH130)+1,$G$4:$EH$8,LI$14,0)*$D130,IF($C130=LI$17,$G$7*$D130,""))</f>
        <v/>
      </c>
      <c r="LJ130" s="34" t="str">
        <f>IF(LI130&lt;&gt;"",HLOOKUP(COUNT($IN130:LI130)+1,$G$4:$EH$8,LJ$14,0)*$D130,IF($C130=LJ$17,$G$7*$D130,""))</f>
        <v/>
      </c>
      <c r="LK130" s="34" t="str">
        <f>IF(LJ130&lt;&gt;"",HLOOKUP(COUNT($IN130:LJ130)+1,$G$4:$EH$8,LK$14,0)*$D130,IF($C130=LK$17,$G$7*$D130,""))</f>
        <v/>
      </c>
      <c r="LL130" s="34" t="str">
        <f>IF(LK130&lt;&gt;"",HLOOKUP(COUNT($IN130:LK130)+1,$G$4:$EH$8,LL$14,0)*$D130,IF($C130=LL$17,$G$7*$D130,""))</f>
        <v/>
      </c>
      <c r="LM130" s="34" t="str">
        <f>IF(LL130&lt;&gt;"",HLOOKUP(COUNT($IN130:LL130)+1,$G$4:$EH$8,LM$14,0)*$D130,IF($C130=LM$17,$G$7*$D130,""))</f>
        <v/>
      </c>
      <c r="LN130" s="34" t="str">
        <f>IF(LM130&lt;&gt;"",HLOOKUP(COUNT($IN130:LM130)+1,$G$4:$EH$8,LN$14,0)*$D130,IF($C130=LN$17,$G$7*$D130,""))</f>
        <v/>
      </c>
      <c r="LO130" s="34" t="str">
        <f>IF(LN130&lt;&gt;"",HLOOKUP(COUNT($IN130:LN130)+1,$G$4:$EH$8,LO$14,0)*$D130,IF($C130=LO$17,$G$7*$D130,""))</f>
        <v/>
      </c>
      <c r="LP130" s="34" t="str">
        <f>IF(LO130&lt;&gt;"",HLOOKUP(COUNT($IN130:LO130)+1,$G$4:$EH$8,LP$14,0)*$D130,IF($C130=LP$17,$G$7*$D130,""))</f>
        <v/>
      </c>
      <c r="LQ130" s="34" t="str">
        <f>IF(LP130&lt;&gt;"",HLOOKUP(COUNT($IN130:LP130)+1,$G$4:$EH$8,LQ$14,0)*$D130,IF($C130=LQ$17,$G$7*$D130,""))</f>
        <v/>
      </c>
      <c r="LR130" s="34" t="str">
        <f>IF(LQ130&lt;&gt;"",HLOOKUP(COUNT($IN130:LQ130)+1,$G$4:$EH$8,LR$14,0)*$D130,IF($C130=LR$17,$G$7*$D130,""))</f>
        <v/>
      </c>
      <c r="LS130" s="34" t="str">
        <f>IF(LR130&lt;&gt;"",HLOOKUP(COUNT($IN130:LR130)+1,$G$4:$EH$8,LS$14,0)*$D130,IF($C130=LS$17,$G$7*$D130,""))</f>
        <v/>
      </c>
      <c r="LT130" s="34" t="str">
        <f>IF(LS130&lt;&gt;"",HLOOKUP(COUNT($IN130:LS130)+1,$G$4:$EH$8,LT$14,0)*$D130,IF($C130=LT$17,$G$7*$D130,""))</f>
        <v/>
      </c>
      <c r="LU130" s="34" t="str">
        <f>IF(LT130&lt;&gt;"",HLOOKUP(COUNT($IN130:LT130)+1,$G$4:$EH$8,LU$14,0)*$D130,IF($C130=LU$17,$G$7*$D130,""))</f>
        <v/>
      </c>
      <c r="LV130" s="34" t="str">
        <f>IF(LU130&lt;&gt;"",HLOOKUP(COUNT($IN130:LU130)+1,$G$4:$EH$8,LV$14,0)*$D130,IF($C130=LV$17,$G$7*$D130,""))</f>
        <v/>
      </c>
      <c r="LW130" s="34" t="str">
        <f>IF(LV130&lt;&gt;"",HLOOKUP(COUNT($IN130:LV130)+1,$G$4:$EH$8,LW$14,0)*$D130,IF($C130=LW$17,$G$7*$D130,""))</f>
        <v/>
      </c>
      <c r="LX130" s="34" t="str">
        <f>IF(LW130&lt;&gt;"",HLOOKUP(COUNT($IN130:LW130)+1,$G$4:$EH$8,LX$14,0)*$D130,IF($C130=LX$17,$G$7*$D130,""))</f>
        <v/>
      </c>
      <c r="LY130" s="34" t="str">
        <f>IF(LX130&lt;&gt;"",HLOOKUP(COUNT($IN130:LX130)+1,$G$4:$EH$8,LY$14,0)*$D130,IF($C130=LY$17,$G$7*$D130,""))</f>
        <v/>
      </c>
      <c r="LZ130" s="34" t="str">
        <f>IF(LY130&lt;&gt;"",HLOOKUP(COUNT($IN130:LY130)+1,$G$4:$EH$8,LZ$14,0)*$D130,IF($C130=LZ$17,$G$7*$D130,""))</f>
        <v/>
      </c>
      <c r="MA130" s="34" t="str">
        <f>IF(LZ130&lt;&gt;"",HLOOKUP(COUNT($IN130:LZ130)+1,$G$4:$EH$8,MA$14,0)*$D130,IF($C130=MA$17,$G$7*$D130,""))</f>
        <v/>
      </c>
      <c r="MB130" s="34" t="str">
        <f>IF(MA130&lt;&gt;"",HLOOKUP(COUNT($IN130:MA130)+1,$G$4:$EH$8,MB$14,0)*$D130,IF($C130=MB$17,$G$7*$D130,""))</f>
        <v/>
      </c>
      <c r="MC130" s="34" t="str">
        <f>IF(MB130&lt;&gt;"",HLOOKUP(COUNT($IN130:MB130)+1,$G$4:$EH$8,MC$14,0)*$D130,IF($C130=MC$17,$G$7*$D130,""))</f>
        <v/>
      </c>
      <c r="MD130" s="34" t="str">
        <f>IF(MC130&lt;&gt;"",HLOOKUP(COUNT($IN130:MC130)+1,$G$4:$EH$8,MD$14,0)*$D130,IF($C130=MD$17,$G$7*$D130,""))</f>
        <v/>
      </c>
      <c r="ME130" s="34" t="str">
        <f>IF(MD130&lt;&gt;"",HLOOKUP(COUNT($IN130:MD130)+1,$G$4:$EH$8,ME$14,0)*$D130,IF($C130=ME$17,$G$7*$D130,""))</f>
        <v/>
      </c>
      <c r="MF130" s="1330" t="str">
        <f>IF(ME130&lt;&gt;"",HLOOKUP(COUNT($IN130:ME130)+1,$G$4:$EH$8,MF$14,0)*$D130,IF($C130=MF$17,$G$7*$D130,""))</f>
        <v/>
      </c>
      <c r="MG130" s="1330" t="str">
        <f>IF(MF130&lt;&gt;"",HLOOKUP(COUNT($IN130:MF130)+1,$G$4:$EH$8,MG$14,0)*$D130,IF($C130=MG$17,$G$7*$D130,""))</f>
        <v/>
      </c>
      <c r="MH130" s="1330" t="str">
        <f>IF(MG130&lt;&gt;"",HLOOKUP(COUNT($IN130:MG130)+1,$G$4:$EH$8,MH$14,0)*$D130,IF($C130=MH$17,$G$7*$D130,""))</f>
        <v/>
      </c>
      <c r="MI130" s="1330" t="str">
        <f>IF(MH130&lt;&gt;"",HLOOKUP(COUNT($IN130:MH130)+1,$G$4:$EH$8,MI$14,0)*$D130,IF($C130=MI$17,$G$7*$D130,""))</f>
        <v/>
      </c>
      <c r="MJ130" s="1330" t="str">
        <f>IF(MI130&lt;&gt;"",HLOOKUP(COUNT($IN130:MI130)+1,$G$4:$EH$8,MJ$14,0)*$D130,IF($C130=MJ$17,$G$7*$D130,""))</f>
        <v/>
      </c>
      <c r="MK130" s="1330" t="str">
        <f>IF(MJ130&lt;&gt;"",HLOOKUP(COUNT($IN130:MJ130)+1,$G$4:$EH$8,MK$14,0)*$D130,IF($C130=MK$17,$G$7*$D130,""))</f>
        <v/>
      </c>
      <c r="ML130" s="1330" t="str">
        <f>IF(MK130&lt;&gt;"",HLOOKUP(COUNT($IN130:MK130)+1,$G$4:$EH$8,ML$14,0)*$D130,IF($C130=ML$17,$G$7*$D130,""))</f>
        <v/>
      </c>
      <c r="MM130" s="1330" t="str">
        <f>IF(ML130&lt;&gt;"",HLOOKUP(COUNT($IN130:ML130)+1,$G$4:$EH$8,MM$14,0)*$D130,IF($C130=MM$17,$G$7*$D130,""))</f>
        <v/>
      </c>
      <c r="MN130" s="1330" t="str">
        <f>IF(MM130&lt;&gt;"",HLOOKUP(COUNT($IN130:MM130)+1,$G$4:$EH$8,MN$14,0)*$D130,IF($C130=MN$17,$G$7*$D130,""))</f>
        <v/>
      </c>
      <c r="MO130" s="1330" t="str">
        <f>IF(MN130&lt;&gt;"",HLOOKUP(COUNT($IN130:MN130)+1,$G$4:$EH$8,MO$14,0)*$D130,IF($C130=MO$17,$G$7*$D130,""))</f>
        <v/>
      </c>
      <c r="MP130" s="1330" t="str">
        <f>IF(MO130&lt;&gt;"",HLOOKUP(COUNT($IN130:MO130)+1,$G$4:$EH$8,MP$14,0)*$D130,IF($C130=MP$17,$G$7*$D130,""))</f>
        <v/>
      </c>
      <c r="MQ130" s="1330" t="str">
        <f>IF(MP130&lt;&gt;"",HLOOKUP(COUNT($IN130:MP130)+1,$G$4:$EH$8,MQ$14,0)*$D130,IF($C130=MQ$17,$G$7*$D130,""))</f>
        <v/>
      </c>
      <c r="MR130" s="1330" t="str">
        <f>IF(MQ130&lt;&gt;"",HLOOKUP(COUNT($IN130:MQ130)+1,$G$4:$EH$8,MR$14,0)*$D130,IF($C130=MR$17,$G$7*$D130,""))</f>
        <v/>
      </c>
      <c r="MS130" s="1330" t="str">
        <f>IF(MR130&lt;&gt;"",HLOOKUP(COUNT($IN130:MR130)+1,$G$4:$EH$8,MS$14,0)*$D130,IF($C130=MS$17,$G$7*$D130,""))</f>
        <v/>
      </c>
      <c r="MT130" s="1330" t="str">
        <f>IF(MS130&lt;&gt;"",HLOOKUP(COUNT($IN130:MS130)+1,$G$4:$EH$8,MT$14,0)*$D130,IF($C130=MT$17,$G$7*$D130,""))</f>
        <v/>
      </c>
      <c r="MU130" s="1330" t="str">
        <f>IF(MT130&lt;&gt;"",HLOOKUP(COUNT($IN130:MT130)+1,$G$4:$EH$8,MU$14,0)*$D130,IF($C130=MU$17,$G$7*$D130,""))</f>
        <v/>
      </c>
      <c r="MV130" s="1330">
        <f>IF(MU130&lt;&gt;"",HLOOKUP(COUNT($IN130:MU130)+1,$G$4:$EH$8,MV$14,0)*$D130,IF($C130=MV$17,$G$7*$D130,""))</f>
        <v>0</v>
      </c>
      <c r="MW130" s="1330">
        <f>IF(MV130&lt;&gt;"",HLOOKUP(COUNT($IN130:MV130)+1,$G$4:$EH$8,MW$14,0)*$D130,IF($C130=MW$17,$G$7*$D130,""))</f>
        <v>3750</v>
      </c>
      <c r="MX130" s="1330">
        <f>IF(MW130&lt;&gt;"",HLOOKUP(COUNT($IN130:MW130)+1,$G$4:$EH$8,MX$14,0)*$D130,IF($C130=MX$17,$G$7*$D130,""))</f>
        <v>3750</v>
      </c>
      <c r="MY130" s="1330">
        <f>IF(MX130&lt;&gt;"",HLOOKUP(COUNT($IN130:MX130)+1,$G$4:$EH$8,MY$14,0)*$D130,IF($C130=MY$17,$G$7*$D130,""))</f>
        <v>3750</v>
      </c>
      <c r="MZ130" s="1330">
        <f>IF(MY130&lt;&gt;"",HLOOKUP(COUNT($IN130:MY130)+1,$G$4:$EH$8,MZ$14,0)*$D130,IF($C130=MZ$17,$G$7*$D130,""))</f>
        <v>3750</v>
      </c>
      <c r="NA130" s="1330">
        <f>IF(MZ130&lt;&gt;"",HLOOKUP(COUNT($IN130:MZ130)+1,$G$4:$EH$8,NA$14,0)*$D130,IF($C130=NA$17,$G$7*$D130,""))</f>
        <v>3770.1909201741591</v>
      </c>
      <c r="NB130" s="1330">
        <f>IF(NA130&lt;&gt;"",HLOOKUP(COUNT($IN130:NA130)+1,$G$4:$EH$8,NB$14,0)*$D130,IF($C130=NB$17,$G$7*$D130,""))</f>
        <v>4524.2291042089882</v>
      </c>
      <c r="NC130" s="1330">
        <f>IF(NB130&lt;&gt;"",HLOOKUP(COUNT($IN130:NB130)+1,$G$4:$EH$8,NC$14,0)*$D130,IF($C130=NC$17,$G$7*$D130,""))</f>
        <v>5248.1057608824267</v>
      </c>
      <c r="ND130" s="1330">
        <f>IF(NC130&lt;&gt;"",HLOOKUP(COUNT($IN130:NC130)+1,$G$4:$EH$8,ND$14,0)*$D130,IF($C130=ND$17,$G$7*$D130,""))</f>
        <v>5982.8405674059686</v>
      </c>
      <c r="NF130" s="34" t="str">
        <f>IF(NE130&lt;&gt;"",HLOOKUP(COUNT($NE130:NE130)+1,$G$4:$EH$8,NF$14,0)*$D130,IF($C130=NF$17,$G$8*$D130,""))</f>
        <v/>
      </c>
      <c r="NG130" s="34" t="str">
        <f>IF(NF130&lt;&gt;"",HLOOKUP(COUNT($NE130:NF130)+1,$G$4:$EH$8,NG$14,0)*$D130,IF($C130=NG$17,$G$8*$D130,""))</f>
        <v/>
      </c>
      <c r="NH130" s="34" t="str">
        <f>IF(NG130&lt;&gt;"",HLOOKUP(COUNT($NE130:NG130)+1,$G$4:$EH$8,NH$14,0)*$D130,IF($C130=NH$17,$G$8*$D130,""))</f>
        <v/>
      </c>
      <c r="NI130" s="34" t="str">
        <f>IF(NH130&lt;&gt;"",HLOOKUP(COUNT($NE130:NH130)+1,$G$4:$EH$8,NI$14,0)*$D130,IF($C130=NI$17,$G$8*$D130,""))</f>
        <v/>
      </c>
      <c r="NJ130" s="34" t="str">
        <f>IF(NI130&lt;&gt;"",HLOOKUP(COUNT($NE130:NI130)+1,$G$4:$EH$8,NJ$14,0)*$D130,IF($C130=NJ$17,$G$8*$D130,""))</f>
        <v/>
      </c>
      <c r="NK130" s="34" t="str">
        <f>IF(NJ130&lt;&gt;"",HLOOKUP(COUNT($NE130:NJ130)+1,$G$4:$EH$8,NK$14,0)*$D130,IF($C130=NK$17,$G$8*$D130,""))</f>
        <v/>
      </c>
      <c r="NL130" s="34" t="str">
        <f>IF(NK130&lt;&gt;"",HLOOKUP(COUNT($NE130:NK130)+1,$G$4:$EH$8,NL$14,0)*$D130,IF($C130=NL$17,$G$8*$D130,""))</f>
        <v/>
      </c>
      <c r="NM130" s="34" t="str">
        <f>IF(NL130&lt;&gt;"",HLOOKUP(COUNT($NE130:NL130)+1,$G$4:$EH$8,NM$14,0)*$D130,IF($C130=NM$17,$G$8*$D130,""))</f>
        <v/>
      </c>
      <c r="NN130" s="34" t="str">
        <f>IF(NM130&lt;&gt;"",HLOOKUP(COUNT($NE130:NM130)+1,$G$4:$EH$8,NN$14,0)*$D130,IF($C130=NN$17,$G$8*$D130,""))</f>
        <v/>
      </c>
      <c r="NO130" s="34" t="str">
        <f>IF(NN130&lt;&gt;"",HLOOKUP(COUNT($NE130:NN130)+1,$G$4:$EH$8,NO$14,0)*$D130,IF($C130=NO$17,$G$8*$D130,""))</f>
        <v/>
      </c>
      <c r="NP130" s="34" t="str">
        <f>IF(NO130&lt;&gt;"",HLOOKUP(COUNT($NE130:NO130)+1,$G$4:$EH$8,NP$14,0)*$D130,IF($C130=NP$17,$G$8*$D130,""))</f>
        <v/>
      </c>
      <c r="NQ130" s="34" t="str">
        <f>IF(NP130&lt;&gt;"",HLOOKUP(COUNT($NE130:NP130)+1,$G$4:$EH$8,NQ$14,0)*$D130,IF($C130=NQ$17,$G$8*$D130,""))</f>
        <v/>
      </c>
      <c r="NR130" s="34" t="str">
        <f>IF(NQ130&lt;&gt;"",HLOOKUP(COUNT($NE130:NQ130)+1,$G$4:$EH$8,NR$14,0)*$D130,IF($C130=NR$17,$G$8*$D130,""))</f>
        <v/>
      </c>
      <c r="NS130" s="34" t="str">
        <f>IF(NR130&lt;&gt;"",HLOOKUP(COUNT($NE130:NR130)+1,$G$4:$EH$8,NS$14,0)*$D130,IF($C130=NS$17,$G$8*$D130,""))</f>
        <v/>
      </c>
      <c r="NT130" s="34" t="str">
        <f>IF(NS130&lt;&gt;"",HLOOKUP(COUNT($NE130:NS130)+1,$G$4:$EH$8,NT$14,0)*$D130,IF($C130=NT$17,$G$8*$D130,""))</f>
        <v/>
      </c>
      <c r="NU130" s="34" t="str">
        <f>IF(NT130&lt;&gt;"",HLOOKUP(COUNT($NE130:NT130)+1,$G$4:$EH$8,NU$14,0)*$D130,IF($C130=NU$17,$G$8*$D130,""))</f>
        <v/>
      </c>
      <c r="NV130" s="34" t="str">
        <f>IF(NU130&lt;&gt;"",HLOOKUP(COUNT($NE130:NU130)+1,$G$4:$EH$8,NV$14,0)*$D130,IF($C130=NV$17,$G$8*$D130,""))</f>
        <v/>
      </c>
      <c r="NW130" s="34" t="str">
        <f>IF(NV130&lt;&gt;"",HLOOKUP(COUNT($NE130:NV130)+1,$G$4:$EH$8,NW$14,0)*$D130,IF($C130=NW$17,$G$8*$D130,""))</f>
        <v/>
      </c>
      <c r="NX130" s="34" t="str">
        <f>IF(NW130&lt;&gt;"",HLOOKUP(COUNT($NE130:NW130)+1,$G$4:$EH$8,NX$14,0)*$D130,IF($C130=NX$17,$G$8*$D130,""))</f>
        <v/>
      </c>
      <c r="NY130" s="34" t="str">
        <f>IF(NX130&lt;&gt;"",HLOOKUP(COUNT($NE130:NX130)+1,$G$4:$EH$8,NY$14,0)*$D130,IF($C130=NY$17,$G$8*$D130,""))</f>
        <v/>
      </c>
      <c r="NZ130" s="34" t="str">
        <f>IF(NY130&lt;&gt;"",HLOOKUP(COUNT($NE130:NY130)+1,$G$4:$EH$8,NZ$14,0)*$D130,IF($C130=NZ$17,$G$8*$D130,""))</f>
        <v/>
      </c>
      <c r="OA130" s="34" t="str">
        <f>IF(NZ130&lt;&gt;"",HLOOKUP(COUNT($NE130:NZ130)+1,$G$4:$EH$8,OA$14,0)*$D130,IF($C130=OA$17,$G$8*$D130,""))</f>
        <v/>
      </c>
      <c r="OB130" s="34" t="str">
        <f>IF(OA130&lt;&gt;"",HLOOKUP(COUNT($NE130:OA130)+1,$G$4:$EH$8,OB$14,0)*$D130,IF($C130=OB$17,$G$8*$D130,""))</f>
        <v/>
      </c>
      <c r="OC130" s="34" t="str">
        <f>IF(OB130&lt;&gt;"",HLOOKUP(COUNT($NE130:OB130)+1,$G$4:$EH$8,OC$14,0)*$D130,IF($C130=OC$17,$G$8*$D130,""))</f>
        <v/>
      </c>
      <c r="OD130" s="34" t="str">
        <f>IF(OC130&lt;&gt;"",HLOOKUP(COUNT($NE130:OC130)+1,$G$4:$EH$8,OD$14,0)*$D130,IF($C130=OD$17,$G$8*$D130,""))</f>
        <v/>
      </c>
      <c r="OE130" s="34" t="str">
        <f>IF(OD130&lt;&gt;"",HLOOKUP(COUNT($NE130:OD130)+1,$G$4:$EH$8,OE$14,0)*$D130,IF($C130=OE$17,$G$8*$D130,""))</f>
        <v/>
      </c>
      <c r="OF130" s="34" t="str">
        <f>IF(OE130&lt;&gt;"",HLOOKUP(COUNT($NE130:OE130)+1,$G$4:$EH$8,OF$14,0)*$D130,IF($C130=OF$17,$G$8*$D130,""))</f>
        <v/>
      </c>
      <c r="OG130" s="34" t="str">
        <f>IF(OF130&lt;&gt;"",HLOOKUP(COUNT($NE130:OF130)+1,$G$4:$EH$8,OG$14,0)*$D130,IF($C130=OG$17,$G$8*$D130,""))</f>
        <v/>
      </c>
      <c r="OH130" s="34" t="str">
        <f>IF(OG130&lt;&gt;"",HLOOKUP(COUNT($NE130:OG130)+1,$G$4:$EH$8,OH$14,0)*$D130,IF($C130=OH$17,$G$8*$D130,""))</f>
        <v/>
      </c>
      <c r="OI130" s="34" t="str">
        <f>IF(OH130&lt;&gt;"",HLOOKUP(COUNT($NE130:OH130)+1,$G$4:$EH$8,OI$14,0)*$D130,IF($C130=OI$17,$G$8*$D130,""))</f>
        <v/>
      </c>
      <c r="OJ130" s="34" t="str">
        <f>IF(OI130&lt;&gt;"",HLOOKUP(COUNT($NE130:OI130)+1,$G$4:$EH$8,OJ$14,0)*$D130,IF($C130=OJ$17,$G$8*$D130,""))</f>
        <v/>
      </c>
      <c r="OK130" s="34" t="str">
        <f>IF(OJ130&lt;&gt;"",HLOOKUP(COUNT($NE130:OJ130)+1,$G$4:$EH$8,OK$14,0)*$D130,IF($C130=OK$17,$G$8*$D130,""))</f>
        <v/>
      </c>
      <c r="OL130" s="34" t="str">
        <f>IF(OK130&lt;&gt;"",HLOOKUP(COUNT($NE130:OK130)+1,$G$4:$EH$8,OL$14,0)*$D130,IF($C130=OL$17,$G$8*$D130,""))</f>
        <v/>
      </c>
      <c r="OM130" s="34" t="str">
        <f>IF(OL130&lt;&gt;"",HLOOKUP(COUNT($NE130:OL130)+1,$G$4:$EH$8,OM$14,0)*$D130,IF($C130=OM$17,$G$8*$D130,""))</f>
        <v/>
      </c>
      <c r="ON130" s="34" t="str">
        <f>IF(OM130&lt;&gt;"",HLOOKUP(COUNT($NE130:OM130)+1,$G$4:$EH$8,ON$14,0)*$D130,IF($C130=ON$17,$G$8*$D130,""))</f>
        <v/>
      </c>
      <c r="OO130" s="34" t="str">
        <f>IF(ON130&lt;&gt;"",HLOOKUP(COUNT($NE130:ON130)+1,$G$4:$EH$8,OO$14,0)*$D130,IF($C130=OO$17,$G$8*$D130,""))</f>
        <v/>
      </c>
      <c r="OP130" s="34" t="str">
        <f>IF(OO130&lt;&gt;"",HLOOKUP(COUNT($NE130:OO130)+1,$G$4:$EH$8,OP$14,0)*$D130,IF($C130=OP$17,$G$8*$D130,""))</f>
        <v/>
      </c>
      <c r="OQ130" s="34" t="str">
        <f>IF(OP130&lt;&gt;"",HLOOKUP(COUNT($NE130:OP130)+1,$G$4:$EH$8,OQ$14,0)*$D130,IF($C130=OQ$17,$G$8*$D130,""))</f>
        <v/>
      </c>
      <c r="OR130" s="34" t="str">
        <f>IF(OQ130&lt;&gt;"",HLOOKUP(COUNT($NE130:OQ130)+1,$G$4:$EH$8,OR$14,0)*$D130,IF($C130=OR$17,$G$8*$D130,""))</f>
        <v/>
      </c>
      <c r="OS130" s="34" t="str">
        <f>IF(OR130&lt;&gt;"",HLOOKUP(COUNT($NE130:OR130)+1,$G$4:$EH$8,OS$14,0)*$D130,IF($C130=OS$17,$G$8*$D130,""))</f>
        <v/>
      </c>
      <c r="OT130" s="34" t="str">
        <f>IF(OS130&lt;&gt;"",HLOOKUP(COUNT($NE130:OS130)+1,$G$4:$EH$8,OT$14,0)*$D130,IF($C130=OT$17,$G$8*$D130,""))</f>
        <v/>
      </c>
      <c r="OU130" s="34" t="str">
        <f>IF(OT130&lt;&gt;"",HLOOKUP(COUNT($NE130:OT130)+1,$G$4:$EH$8,OU$14,0)*$D130,IF($C130=OU$17,$G$8*$D130,""))</f>
        <v/>
      </c>
      <c r="OV130" s="34" t="str">
        <f>IF(OU130&lt;&gt;"",HLOOKUP(COUNT($NE130:OU130)+1,$G$4:$EH$8,OV$14,0)*$D130,IF($C130=OV$17,$G$8*$D130,""))</f>
        <v/>
      </c>
      <c r="OW130" s="34" t="str">
        <f>IF(OV130&lt;&gt;"",HLOOKUP(COUNT($NE130:OV130)+1,$G$4:$EH$8,OW$14,0)*$D130,IF($C130=OW$17,$G$8*$D130,""))</f>
        <v/>
      </c>
      <c r="OX130" s="34" t="str">
        <f>IF(OW130&lt;&gt;"",HLOOKUP(COUNT($NE130:OW130)+1,$G$4:$EH$8,OX$14,0)*$D130,IF($C130=OX$17,$G$8*$D130,""))</f>
        <v/>
      </c>
      <c r="OY130" s="34" t="str">
        <f>IF(OX130&lt;&gt;"",HLOOKUP(COUNT($NE130:OX130)+1,$G$4:$EH$8,OY$14,0)*$D130,IF($C130=OY$17,$G$8*$D130,""))</f>
        <v/>
      </c>
      <c r="OZ130" s="34" t="str">
        <f>IF(OY130&lt;&gt;"",HLOOKUP(COUNT($NE130:OY130)+1,$G$4:$EH$8,OZ$14,0)*$D130,IF($C130=OZ$17,$G$8*$D130,""))</f>
        <v/>
      </c>
      <c r="PA130" s="34" t="str">
        <f>IF(OZ130&lt;&gt;"",HLOOKUP(COUNT($NE130:OZ130)+1,$G$4:$EH$8,PA$14,0)*$D130,IF($C130=PA$17,$G$8*$D130,""))</f>
        <v/>
      </c>
      <c r="PB130" s="34" t="str">
        <f>IF(PA130&lt;&gt;"",HLOOKUP(COUNT($NE130:PA130)+1,$G$4:$EH$8,PB$14,0)*$D130,IF($C130=PB$17,$G$8*$D130,""))</f>
        <v/>
      </c>
      <c r="PC130" s="34" t="str">
        <f>IF(PB130&lt;&gt;"",HLOOKUP(COUNT($NE130:PB130)+1,$G$4:$EH$8,PC$14,0)*$D130,IF($C130=PC$17,$G$8*$D130,""))</f>
        <v/>
      </c>
      <c r="PD130" s="34" t="str">
        <f>IF(PC130&lt;&gt;"",HLOOKUP(COUNT($NE130:PC130)+1,$G$4:$EH$8,PD$14,0)*$D130,IF($C130=PD$17,$G$8*$D130,""))</f>
        <v/>
      </c>
      <c r="PE130" s="34" t="str">
        <f>IF(PD130&lt;&gt;"",HLOOKUP(COUNT($NE130:PD130)+1,$G$4:$EH$8,PE$14,0)*$D130,IF($C130=PE$17,$G$8*$D130,""))</f>
        <v/>
      </c>
      <c r="PF130" s="34" t="str">
        <f>IF(PE130&lt;&gt;"",HLOOKUP(COUNT($NE130:PE130)+1,$G$4:$EH$8,PF$14,0)*$D130,IF($C130=PF$17,$G$8*$D130,""))</f>
        <v/>
      </c>
      <c r="PG130" s="34" t="str">
        <f>IF(PF130&lt;&gt;"",HLOOKUP(COUNT($NE130:PF130)+1,$G$4:$EH$8,PG$14,0)*$D130,IF($C130=PG$17,$G$8*$D130,""))</f>
        <v/>
      </c>
      <c r="PH130" s="34" t="str">
        <f>IF(PG130&lt;&gt;"",HLOOKUP(COUNT($NE130:PG130)+1,$G$4:$EH$8,PH$14,0)*$D130,IF($C130=PH$17,$G$8*$D130,""))</f>
        <v/>
      </c>
      <c r="PI130" s="34" t="str">
        <f>IF(PH130&lt;&gt;"",HLOOKUP(COUNT($NE130:PH130)+1,$G$4:$EH$8,PI$14,0)*$D130,IF($C130=PI$17,$G$8*$D130,""))</f>
        <v/>
      </c>
      <c r="PJ130" s="34" t="str">
        <f>IF(PI130&lt;&gt;"",HLOOKUP(COUNT($NE130:PI130)+1,$G$4:$EH$8,PJ$14,0)*$D130,IF($C130=PJ$17,$G$8*$D130,""))</f>
        <v/>
      </c>
      <c r="PK130" s="34" t="str">
        <f>IF(PJ130&lt;&gt;"",HLOOKUP(COUNT($NE130:PJ130)+1,$G$4:$EH$8,PK$14,0)*$D130,IF($C130=PK$17,$G$8*$D130,""))</f>
        <v/>
      </c>
      <c r="PL130" s="34" t="str">
        <f>IF(PK130&lt;&gt;"",HLOOKUP(COUNT($NE130:PK130)+1,$G$4:$EH$8,PL$14,0)*$D130,IF($C130=PL$17,$G$8*$D130,""))</f>
        <v/>
      </c>
      <c r="PM130" s="34" t="str">
        <f>IF(PL130&lt;&gt;"",HLOOKUP(COUNT($NE130:PL130)+1,$G$4:$EH$8,PM$14,0)*$D130,IF($C130=PM$17,$G$8*$D130,""))</f>
        <v/>
      </c>
      <c r="PN130" s="34" t="str">
        <f>IF(PM130&lt;&gt;"",HLOOKUP(COUNT($NE130:PM130)+1,$G$4:$EH$8,PN$14,0)*$D130,IF($C130=PN$17,$G$8*$D130,""))</f>
        <v/>
      </c>
      <c r="PO130" s="34" t="str">
        <f>IF(PN130&lt;&gt;"",HLOOKUP(COUNT($NE130:PN130)+1,$G$4:$EH$8,PO$14,0)*$D130,IF($C130=PO$17,$G$8*$D130,""))</f>
        <v/>
      </c>
      <c r="PP130" s="34" t="str">
        <f>IF(PO130&lt;&gt;"",HLOOKUP(COUNT($NE130:PO130)+1,$G$4:$EH$8,PP$14,0)*$D130,IF($C130=PP$17,$G$8*$D130,""))</f>
        <v/>
      </c>
      <c r="PQ130" s="34" t="str">
        <f>IF(PP130&lt;&gt;"",HLOOKUP(COUNT($NE130:PP130)+1,$G$4:$EH$8,PQ$14,0)*$D130,IF($C130=PQ$17,$G$8*$D130,""))</f>
        <v/>
      </c>
      <c r="PR130" s="34" t="str">
        <f>IF(PQ130&lt;&gt;"",HLOOKUP(COUNT($NE130:PQ130)+1,$G$4:$EH$8,PR$14,0)*$D130,IF($C130=PR$17,$G$8*$D130,""))</f>
        <v/>
      </c>
      <c r="PS130" s="34" t="str">
        <f>IF(PR130&lt;&gt;"",HLOOKUP(COUNT($NE130:PR130)+1,$G$4:$EH$8,PS$14,0)*$D130,IF($C130=PS$17,$G$8*$D130,""))</f>
        <v/>
      </c>
      <c r="PT130" s="34" t="str">
        <f>IF(PS130&lt;&gt;"",HLOOKUP(COUNT($NE130:PS130)+1,$G$4:$EH$8,PT$14,0)*$D130,IF($C130=PT$17,$G$8*$D130,""))</f>
        <v/>
      </c>
      <c r="PU130" s="34" t="str">
        <f>IF(PT130&lt;&gt;"",HLOOKUP(COUNT($NE130:PT130)+1,$G$4:$EH$8,PU$14,0)*$D130,IF($C130=PU$17,$G$8*$D130,""))</f>
        <v/>
      </c>
      <c r="PV130" s="34" t="str">
        <f>IF(PU130&lt;&gt;"",HLOOKUP(COUNT($NE130:PU130)+1,$G$4:$EH$8,PV$14,0)*$D130,IF($C130=PV$17,$G$8*$D130,""))</f>
        <v/>
      </c>
      <c r="PW130" s="34" t="str">
        <f>IF(PV130&lt;&gt;"",HLOOKUP(COUNT($NE130:PV130)+1,$G$4:$EH$8,PW$14,0)*$D130,IF($C130=PW$17,$G$8*$D130,""))</f>
        <v/>
      </c>
      <c r="PX130" s="34" t="str">
        <f>IF(PW130&lt;&gt;"",HLOOKUP(COUNT($NE130:PW130)+1,$G$4:$EH$8,PX$14,0)*$D130,IF($C130=PX$17,$G$8*$D130,""))</f>
        <v/>
      </c>
      <c r="PY130" s="34" t="str">
        <f>IF(PX130&lt;&gt;"",HLOOKUP(COUNT($NE130:PX130)+1,$G$4:$EH$8,PY$14,0)*$D130,IF($C130=PY$17,$G$8*$D130,""))</f>
        <v/>
      </c>
      <c r="PZ130" s="34" t="str">
        <f>IF(PY130&lt;&gt;"",HLOOKUP(COUNT($NE130:PY130)+1,$G$4:$EH$8,PZ$14,0)*$D130,IF($C130=PZ$17,$G$8*$D130,""))</f>
        <v/>
      </c>
      <c r="QA130" s="34" t="str">
        <f>IF(PZ130&lt;&gt;"",HLOOKUP(COUNT($NE130:PZ130)+1,$G$4:$EH$8,QA$14,0)*$D130,IF($C130=QA$17,$G$8*$D130,""))</f>
        <v/>
      </c>
      <c r="QB130" s="34" t="str">
        <f>IF(QA130&lt;&gt;"",HLOOKUP(COUNT($NE130:QA130)+1,$G$4:$EH$8,QB$14,0)*$D130,IF($C130=QB$17,$G$8*$D130,""))</f>
        <v/>
      </c>
      <c r="QC130" s="34" t="str">
        <f>IF(QB130&lt;&gt;"",HLOOKUP(COUNT($NE130:QB130)+1,$G$4:$EH$8,QC$14,0)*$D130,IF($C130=QC$17,$G$8*$D130,""))</f>
        <v/>
      </c>
      <c r="QD130" s="34" t="str">
        <f>IF(QC130&lt;&gt;"",HLOOKUP(COUNT($NE130:QC130)+1,$G$4:$EH$8,QD$14,0)*$D130,IF($C130=QD$17,$G$8*$D130,""))</f>
        <v/>
      </c>
      <c r="QE130" s="34" t="str">
        <f>IF(QD130&lt;&gt;"",HLOOKUP(COUNT($NE130:QD130)+1,$G$4:$EH$8,QE$14,0)*$D130,IF($C130=QE$17,$G$8*$D130,""))</f>
        <v/>
      </c>
      <c r="QF130" s="34" t="str">
        <f>IF(QE130&lt;&gt;"",HLOOKUP(COUNT($NE130:QE130)+1,$G$4:$EH$8,QF$14,0)*$D130,IF($C130=QF$17,$G$8*$D130,""))</f>
        <v/>
      </c>
      <c r="QG130" s="34" t="str">
        <f>IF(QF130&lt;&gt;"",HLOOKUP(COUNT($NE130:QF130)+1,$G$4:$EH$8,QG$14,0)*$D130,IF($C130=QG$17,$G$8*$D130,""))</f>
        <v/>
      </c>
      <c r="QH130" s="34" t="str">
        <f>IF(QG130&lt;&gt;"",HLOOKUP(COUNT($NE130:QG130)+1,$G$4:$EH$8,QH$14,0)*$D130,IF($C130=QH$17,$G$8*$D130,""))</f>
        <v/>
      </c>
      <c r="QI130" s="34" t="str">
        <f>IF(QH130&lt;&gt;"",HLOOKUP(COUNT($NE130:QH130)+1,$G$4:$EH$8,QI$14,0)*$D130,IF($C130=QI$17,$G$8*$D130,""))</f>
        <v/>
      </c>
      <c r="QJ130" s="34" t="str">
        <f>IF(QI130&lt;&gt;"",HLOOKUP(COUNT($NE130:QI130)+1,$G$4:$EH$8,QJ$14,0)*$D130,IF($C130=QJ$17,$G$8*$D130,""))</f>
        <v/>
      </c>
      <c r="QK130" s="34" t="str">
        <f>IF(QJ130&lt;&gt;"",HLOOKUP(COUNT($NE130:QJ130)+1,$G$4:$EH$8,QK$14,0)*$D130,IF($C130=QK$17,$G$8*$D130,""))</f>
        <v/>
      </c>
      <c r="QL130" s="34" t="str">
        <f>IF(QK130&lt;&gt;"",HLOOKUP(COUNT($NE130:QK130)+1,$G$4:$EH$8,QL$14,0)*$D130,IF($C130=QL$17,$G$8*$D130,""))</f>
        <v/>
      </c>
      <c r="QM130" s="34" t="str">
        <f>IF(QL130&lt;&gt;"",HLOOKUP(COUNT($NE130:QL130)+1,$G$4:$EH$8,QM$14,0)*$D130,IF($C130=QM$17,$G$8*$D130,""))</f>
        <v/>
      </c>
      <c r="QN130" s="34" t="str">
        <f>IF(QM130&lt;&gt;"",HLOOKUP(COUNT($NE130:QM130)+1,$G$4:$EH$8,QN$14,0)*$D130,IF($C130=QN$17,$G$8*$D130,""))</f>
        <v/>
      </c>
      <c r="QO130" s="34" t="str">
        <f>IF(QN130&lt;&gt;"",HLOOKUP(COUNT($NE130:QN130)+1,$G$4:$EH$8,QO$14,0)*$D130,IF($C130=QO$17,$G$8*$D130,""))</f>
        <v/>
      </c>
      <c r="QP130" s="34" t="str">
        <f>IF(QO130&lt;&gt;"",HLOOKUP(COUNT($NE130:QO130)+1,$G$4:$EH$8,QP$14,0)*$D130,IF($C130=QP$17,$G$8*$D130,""))</f>
        <v/>
      </c>
      <c r="QQ130" s="34" t="str">
        <f>IF(QP130&lt;&gt;"",HLOOKUP(COUNT($NE130:QP130)+1,$G$4:$EH$8,QQ$14,0)*$D130,IF($C130=QQ$17,$G$8*$D130,""))</f>
        <v/>
      </c>
      <c r="QR130" s="34" t="str">
        <f>IF(QQ130&lt;&gt;"",HLOOKUP(COUNT($NE130:QQ130)+1,$G$4:$EH$8,QR$14,0)*$D130,IF($C130=QR$17,$G$8*$D130,""))</f>
        <v/>
      </c>
      <c r="QS130" s="34" t="str">
        <f>IF(QR130&lt;&gt;"",HLOOKUP(COUNT($NE130:QR130)+1,$G$4:$EH$8,QS$14,0)*$D130,IF($C130=QS$17,$G$8*$D130,""))</f>
        <v/>
      </c>
      <c r="QT130" s="34" t="str">
        <f>IF(QS130&lt;&gt;"",HLOOKUP(COUNT($NE130:QS130)+1,$G$4:$EH$8,QT$14,0)*$D130,IF($C130=QT$17,$G$8*$D130,""))</f>
        <v/>
      </c>
      <c r="QU130" s="34" t="str">
        <f>IF(QT130&lt;&gt;"",HLOOKUP(COUNT($NE130:QT130)+1,$G$4:$EH$8,QU$14,0)*$D130,IF($C130=QU$17,$G$8*$D130,""))</f>
        <v/>
      </c>
      <c r="QV130" s="34" t="str">
        <f>IF(QU130&lt;&gt;"",HLOOKUP(COUNT($NE130:QU130)+1,$G$4:$EH$8,QV$14,0)*$D130,IF($C130=QV$17,$G$8*$D130,""))</f>
        <v/>
      </c>
      <c r="QW130" s="34" t="str">
        <f>IF(QV130&lt;&gt;"",HLOOKUP(COUNT($NE130:QV130)+1,$G$4:$EH$8,QW$14,0)*$D130,IF($C130=QW$17,$G$8*$D130,""))</f>
        <v/>
      </c>
      <c r="QX130" s="34" t="str">
        <f>IF(QW130&lt;&gt;"",HLOOKUP(COUNT($NE130:QW130)+1,$G$4:$EH$8,QX$14,0)*$D130,IF($C130=QX$17,$G$8*$D130,""))</f>
        <v/>
      </c>
      <c r="QY130" s="34" t="str">
        <f>IF(QX130&lt;&gt;"",HLOOKUP(COUNT($NE130:QX130)+1,$G$4:$EH$8,QY$14,0)*$D130,IF($C130=QY$17,$G$8*$D130,""))</f>
        <v/>
      </c>
      <c r="QZ130" s="34" t="str">
        <f>IF(QY130&lt;&gt;"",HLOOKUP(COUNT($NE130:QY130)+1,$G$4:$EH$8,QZ$14,0)*$D130,IF($C130=QZ$17,$G$8*$D130,""))</f>
        <v/>
      </c>
      <c r="RA130" s="34" t="str">
        <f>IF(QZ130&lt;&gt;"",HLOOKUP(COUNT($NE130:QZ130)+1,$G$4:$EH$8,RA$14,0)*$D130,IF($C130=RA$17,$G$8*$D130,""))</f>
        <v/>
      </c>
      <c r="RB130" s="34" t="str">
        <f>IF(RA130&lt;&gt;"",HLOOKUP(COUNT($NE130:RA130)+1,$G$4:$EH$8,RB$14,0)*$D130,IF($C130=RB$17,$G$8*$D130,""))</f>
        <v/>
      </c>
      <c r="RC130" s="34" t="str">
        <f>IF(RB130&lt;&gt;"",HLOOKUP(COUNT($NE130:RB130)+1,$G$4:$EH$8,RC$14,0)*$D130,IF($C130=RC$17,$G$8*$D130,""))</f>
        <v/>
      </c>
      <c r="RD130" s="34" t="str">
        <f>IF(RC130&lt;&gt;"",HLOOKUP(COUNT($NE130:RC130)+1,$G$4:$EH$8,RD$14,0)*$D130,IF($C130=RD$17,$G$8*$D130,""))</f>
        <v/>
      </c>
      <c r="RE130" s="34" t="str">
        <f>IF(RD130&lt;&gt;"",HLOOKUP(COUNT($NE130:RD130)+1,$G$4:$EH$8,RE$14,0)*$D130,IF($C130=RE$17,$G$8*$D130,""))</f>
        <v/>
      </c>
      <c r="RF130" s="34" t="str">
        <f>IF(RE130&lt;&gt;"",HLOOKUP(COUNT($NE130:RE130)+1,$G$4:$EH$8,RF$14,0)*$D130,IF($C130=RF$17,$G$8*$D130,""))</f>
        <v/>
      </c>
      <c r="RG130" s="34" t="str">
        <f>IF(RF130&lt;&gt;"",HLOOKUP(COUNT($NE130:RF130)+1,$G$4:$EH$8,RG$14,0)*$D130,IF($C130=RG$17,$G$8*$D130,""))</f>
        <v/>
      </c>
      <c r="RH130" s="34" t="str">
        <f>IF(RG130&lt;&gt;"",HLOOKUP(COUNT($NE130:RG130)+1,$G$4:$EH$8,RH$14,0)*$D130,IF($C130=RH$17,$G$8*$D130,""))</f>
        <v/>
      </c>
      <c r="RI130" s="34" t="str">
        <f>IF(RH130&lt;&gt;"",HLOOKUP(COUNT($NE130:RH130)+1,$G$4:$EH$8,RI$14,0)*$D130,IF($C130=RI$17,$G$8*$D130,""))</f>
        <v/>
      </c>
      <c r="RJ130" s="34" t="str">
        <f>IF(RI130&lt;&gt;"",HLOOKUP(COUNT($NE130:RI130)+1,$G$4:$EH$8,RJ$14,0)*$D130,IF($C130=RJ$17,$G$8*$D130,""))</f>
        <v/>
      </c>
      <c r="RK130" s="34" t="str">
        <f>IF(RJ130&lt;&gt;"",HLOOKUP(COUNT($NE130:RJ130)+1,$G$4:$EH$8,RK$14,0)*$D130,IF($C130=RK$17,$G$8*$D130,""))</f>
        <v/>
      </c>
      <c r="RL130" s="34" t="str">
        <f>IF(RK130&lt;&gt;"",HLOOKUP(COUNT($NE130:RK130)+1,$G$4:$EH$8,RL$14,0)*$D130,IF($C130=RL$17,$G$8*$D130,""))</f>
        <v/>
      </c>
      <c r="RM130" s="34">
        <f>IF(RL130&lt;&gt;"",HLOOKUP(COUNT($NE130:RL130)+1,$G$4:$EH$8,RM$14,0)*$D130,IF($C130=RM$17,$G$8*$D130,""))</f>
        <v>175000</v>
      </c>
      <c r="RN130" s="34">
        <f>IF(RM130&lt;&gt;"",HLOOKUP(COUNT($NE130:RM130)+1,$G$4:$EH$8,RN$14,0)*$D130,IF($C130=RN$17,$G$8*$D130,""))</f>
        <v>0</v>
      </c>
      <c r="RO130" s="34">
        <f>IF(RN130&lt;&gt;"",HLOOKUP(COUNT($NE130:RN130)+1,$G$4:$EH$8,RO$14,0)*$D130,IF($C130=RO$17,$G$8*$D130,""))</f>
        <v>0</v>
      </c>
      <c r="RP130" s="34">
        <f>IF(RO130&lt;&gt;"",HLOOKUP(COUNT($NE130:RO130)+1,$G$4:$EH$8,RP$14,0)*$D130,IF($C130=RP$17,$G$8*$D130,""))</f>
        <v>0</v>
      </c>
      <c r="RQ130" s="34">
        <f>IF(RP130&lt;&gt;"",HLOOKUP(COUNT($NE130:RP130)+1,$G$4:$EH$8,RQ$14,0)*$D130,IF($C130=RQ$17,$G$8*$D130,""))</f>
        <v>0</v>
      </c>
      <c r="RR130" s="34">
        <f>IF(RQ130&lt;&gt;"",HLOOKUP(COUNT($NE130:RQ130)+1,$G$4:$EH$8,RR$14,0)*$D130,IF($C130=RR$17,$G$8*$D130,""))</f>
        <v>0</v>
      </c>
      <c r="RS130" s="34">
        <f>IF(RR130&lt;&gt;"",HLOOKUP(COUNT($NE130:RR130)+1,$G$4:$EH$8,RS$14,0)*$D130,IF($C130=RS$17,$G$8*$D130,""))</f>
        <v>0</v>
      </c>
      <c r="RT130" s="34">
        <f>IF(RS130&lt;&gt;"",HLOOKUP(COUNT($NE130:RS130)+1,$G$4:$EH$8,RT$14,0)*$D130,IF($C130=RT$17,$G$8*$D130,""))</f>
        <v>0</v>
      </c>
      <c r="RU130" s="34">
        <f>IF(RT130&lt;&gt;"",HLOOKUP(COUNT($NE130:RT130)+1,$G$4:$EH$8,RU$14,0)*$D130,IF($C130=RU$17,$G$8*$D130,""))</f>
        <v>0</v>
      </c>
      <c r="RW130" s="34" t="str">
        <f>IF(RV130&lt;&gt;"",HLOOKUP(COUNT($RV130:RV130)+1,$G$4:$EH$9,RW$14,0)*$D130,IF($C130=RW$17,$G$9*$D130,""))</f>
        <v/>
      </c>
      <c r="RX130" s="34" t="str">
        <f>IF(RW130&lt;&gt;"",HLOOKUP(COUNT($RV130:RW130)+1,$G$4:$EH$9,RX$14,0)*$D130,IF($C130=RX$17,$G$9*$D130,""))</f>
        <v/>
      </c>
      <c r="RY130" s="34" t="str">
        <f>IF(RX130&lt;&gt;"",HLOOKUP(COUNT($RV130:RX130)+1,$G$4:$EH$9,RY$14,0)*$D130,IF($C130=RY$17,$G$9*$D130,""))</f>
        <v/>
      </c>
      <c r="RZ130" s="34" t="str">
        <f>IF(RY130&lt;&gt;"",HLOOKUP(COUNT($RV130:RY130)+1,$G$4:$EH$9,RZ$14,0)*$D130,IF($C130=RZ$17,$G$9*$D130,""))</f>
        <v/>
      </c>
      <c r="SA130" s="34" t="str">
        <f>IF(RZ130&lt;&gt;"",HLOOKUP(COUNT($RV130:RZ130)+1,$G$4:$EH$9,SA$14,0)*$D130,IF($C130=SA$17,$G$9*$D130,""))</f>
        <v/>
      </c>
      <c r="SB130" s="34" t="str">
        <f>IF(SA130&lt;&gt;"",HLOOKUP(COUNT($RV130:SA130)+1,$G$4:$EH$9,SB$14,0)*$D130,IF($C130=SB$17,$G$9*$D130,""))</f>
        <v/>
      </c>
      <c r="SC130" s="34" t="str">
        <f>IF(SB130&lt;&gt;"",HLOOKUP(COUNT($RV130:SB130)+1,$G$4:$EH$9,SC$14,0)*$D130,IF($C130=SC$17,$G$9*$D130,""))</f>
        <v/>
      </c>
      <c r="SD130" s="34" t="str">
        <f>IF(SC130&lt;&gt;"",HLOOKUP(COUNT($RV130:SC130)+1,$G$4:$EH$9,SD$14,0)*$D130,IF($C130=SD$17,$G$9*$D130,""))</f>
        <v/>
      </c>
      <c r="SE130" s="34" t="str">
        <f>IF(SD130&lt;&gt;"",HLOOKUP(COUNT($RV130:SD130)+1,$G$4:$EH$9,SE$14,0)*$D130,IF($C130=SE$17,$G$9*$D130,""))</f>
        <v/>
      </c>
      <c r="SF130" s="34" t="str">
        <f>IF(SE130&lt;&gt;"",HLOOKUP(COUNT($RV130:SE130)+1,$G$4:$EH$9,SF$14,0)*$D130,IF($C130=SF$17,$G$9*$D130,""))</f>
        <v/>
      </c>
      <c r="SG130" s="34" t="str">
        <f>IF(SF130&lt;&gt;"",HLOOKUP(COUNT($RV130:SF130)+1,$G$4:$EH$9,SG$14,0)*$D130,IF($C130=SG$17,$G$9*$D130,""))</f>
        <v/>
      </c>
      <c r="SH130" s="34" t="str">
        <f>IF(SG130&lt;&gt;"",HLOOKUP(COUNT($RV130:SG130)+1,$G$4:$EH$9,SH$14,0)*$D130,IF($C130=SH$17,$G$9*$D130,""))</f>
        <v/>
      </c>
      <c r="SI130" s="34" t="str">
        <f>IF(SH130&lt;&gt;"",HLOOKUP(COUNT($RV130:SH130)+1,$G$4:$EH$9,SI$14,0)*$D130,IF($C130=SI$17,$G$9*$D130,""))</f>
        <v/>
      </c>
      <c r="SJ130" s="34" t="str">
        <f>IF(SI130&lt;&gt;"",HLOOKUP(COUNT($RV130:SI130)+1,$G$4:$EH$9,SJ$14,0)*$D130,IF($C130=SJ$17,$G$9*$D130,""))</f>
        <v/>
      </c>
      <c r="SK130" s="34" t="str">
        <f>IF(SJ130&lt;&gt;"",HLOOKUP(COUNT($RV130:SJ130)+1,$G$4:$EH$9,SK$14,0)*$D130,IF($C130=SK$17,$G$9*$D130,""))</f>
        <v/>
      </c>
      <c r="SL130" s="34" t="str">
        <f>IF(SK130&lt;&gt;"",HLOOKUP(COUNT($RV130:SK130)+1,$G$4:$EH$9,SL$14,0)*$D130,IF($C130=SL$17,$G$9*$D130,""))</f>
        <v/>
      </c>
      <c r="SM130" s="34" t="str">
        <f>IF(SL130&lt;&gt;"",HLOOKUP(COUNT($RV130:SL130)+1,$G$4:$EH$9,SM$14,0)*$D130,IF($C130=SM$17,$G$9*$D130,""))</f>
        <v/>
      </c>
      <c r="SN130" s="34" t="str">
        <f>IF(SM130&lt;&gt;"",HLOOKUP(COUNT($RV130:SM130)+1,$G$4:$EH$9,SN$14,0)*$D130,IF($C130=SN$17,$G$9*$D130,""))</f>
        <v/>
      </c>
      <c r="SO130" s="34" t="str">
        <f>IF(SN130&lt;&gt;"",HLOOKUP(COUNT($RV130:SN130)+1,$G$4:$EH$9,SO$14,0)*$D130,IF($C130=SO$17,$G$9*$D130,""))</f>
        <v/>
      </c>
      <c r="SP130" s="34" t="str">
        <f>IF(SO130&lt;&gt;"",HLOOKUP(COUNT($RV130:SO130)+1,$G$4:$EH$9,SP$14,0)*$D130,IF($C130=SP$17,$G$9*$D130,""))</f>
        <v/>
      </c>
      <c r="SQ130" s="34" t="str">
        <f>IF(SP130&lt;&gt;"",HLOOKUP(COUNT($RV130:SP130)+1,$G$4:$EH$9,SQ$14,0)*$D130,IF($C130=SQ$17,$G$9*$D130,""))</f>
        <v/>
      </c>
      <c r="SR130" s="34" t="str">
        <f>IF(SQ130&lt;&gt;"",HLOOKUP(COUNT($RV130:SQ130)+1,$G$4:$EH$9,SR$14,0)*$D130,IF($C130=SR$17,$G$9*$D130,""))</f>
        <v/>
      </c>
      <c r="SS130" s="34" t="str">
        <f>IF(SR130&lt;&gt;"",HLOOKUP(COUNT($RV130:SR130)+1,$G$4:$EH$9,SS$14,0)*$D130,IF($C130=SS$17,$G$9*$D130,""))</f>
        <v/>
      </c>
      <c r="ST130" s="34" t="str">
        <f>IF(SS130&lt;&gt;"",HLOOKUP(COUNT($RV130:SS130)+1,$G$4:$EH$9,ST$14,0)*$D130,IF($C130=ST$17,$G$9*$D130,""))</f>
        <v/>
      </c>
      <c r="SU130" s="34" t="str">
        <f>IF(ST130&lt;&gt;"",HLOOKUP(COUNT($RV130:ST130)+1,$G$4:$EH$9,SU$14,0)*$D130,IF($C130=SU$17,$G$9*$D130,""))</f>
        <v/>
      </c>
      <c r="SV130" s="34" t="str">
        <f>IF(SU130&lt;&gt;"",HLOOKUP(COUNT($RV130:SU130)+1,$G$4:$EH$9,SV$14,0)*$D130,IF($C130=SV$17,$G$9*$D130,""))</f>
        <v/>
      </c>
      <c r="SW130" s="34" t="str">
        <f>IF(SV130&lt;&gt;"",HLOOKUP(COUNT($RV130:SV130)+1,$G$4:$EH$9,SW$14,0)*$D130,IF($C130=SW$17,$G$9*$D130,""))</f>
        <v/>
      </c>
      <c r="SX130" s="34" t="str">
        <f>IF(SW130&lt;&gt;"",HLOOKUP(COUNT($RV130:SW130)+1,$G$4:$EH$9,SX$14,0)*$D130,IF($C130=SX$17,$G$9*$D130,""))</f>
        <v/>
      </c>
      <c r="SY130" s="34" t="str">
        <f>IF(SX130&lt;&gt;"",HLOOKUP(COUNT($RV130:SX130)+1,$G$4:$EH$9,SY$14,0)*$D130,IF($C130=SY$17,$G$9*$D130,""))</f>
        <v/>
      </c>
      <c r="SZ130" s="34" t="str">
        <f>IF(SY130&lt;&gt;"",HLOOKUP(COUNT($RV130:SY130)+1,$G$4:$EH$9,SZ$14,0)*$D130,IF($C130=SZ$17,$G$9*$D130,""))</f>
        <v/>
      </c>
      <c r="TA130" s="34" t="str">
        <f>IF(SZ130&lt;&gt;"",HLOOKUP(COUNT($RV130:SZ130)+1,$G$4:$EH$9,TA$14,0)*$D130,IF($C130=TA$17,$G$9*$D130,""))</f>
        <v/>
      </c>
      <c r="TB130" s="34" t="str">
        <f>IF(TA130&lt;&gt;"",HLOOKUP(COUNT($RV130:TA130)+1,$G$4:$EH$9,TB$14,0)*$D130,IF($C130=TB$17,$G$9*$D130,""))</f>
        <v/>
      </c>
      <c r="TC130" s="34" t="str">
        <f>IF(TB130&lt;&gt;"",HLOOKUP(COUNT($RV130:TB130)+1,$G$4:$EH$9,TC$14,0)*$D130,IF($C130=TC$17,$G$9*$D130,""))</f>
        <v/>
      </c>
      <c r="TD130" s="34" t="str">
        <f>IF(TC130&lt;&gt;"",HLOOKUP(COUNT($RV130:TC130)+1,$G$4:$EH$9,TD$14,0)*$D130,IF($C130=TD$17,$G$9*$D130,""))</f>
        <v/>
      </c>
      <c r="TE130" s="34" t="str">
        <f>IF(TD130&lt;&gt;"",HLOOKUP(COUNT($RV130:TD130)+1,$G$4:$EH$9,TE$14,0)*$D130,IF($C130=TE$17,$G$9*$D130,""))</f>
        <v/>
      </c>
      <c r="TF130" s="34" t="str">
        <f>IF(TE130&lt;&gt;"",HLOOKUP(COUNT($RV130:TE130)+1,$G$4:$EH$9,TF$14,0)*$D130,IF($C130=TF$17,$G$9*$D130,""))</f>
        <v/>
      </c>
      <c r="TG130" s="34" t="str">
        <f>IF(TF130&lt;&gt;"",HLOOKUP(COUNT($RV130:TF130)+1,$G$4:$EH$9,TG$14,0)*$D130,IF($C130=TG$17,$G$9*$D130,""))</f>
        <v/>
      </c>
      <c r="TH130" s="34" t="str">
        <f>IF(TG130&lt;&gt;"",HLOOKUP(COUNT($RV130:TG130)+1,$G$4:$EH$9,TH$14,0)*$D130,IF($C130=TH$17,$G$9*$D130,""))</f>
        <v/>
      </c>
      <c r="TI130" s="34" t="str">
        <f>IF(TH130&lt;&gt;"",HLOOKUP(COUNT($RV130:TH130)+1,$G$4:$EH$9,TI$14,0)*$D130,IF($C130=TI$17,$G$9*$D130,""))</f>
        <v/>
      </c>
      <c r="TJ130" s="34" t="str">
        <f>IF(TI130&lt;&gt;"",HLOOKUP(COUNT($RV130:TI130)+1,$G$4:$EH$9,TJ$14,0)*$D130,IF($C130=TJ$17,$G$9*$D130,""))</f>
        <v/>
      </c>
      <c r="TK130" s="34" t="str">
        <f>IF(TJ130&lt;&gt;"",HLOOKUP(COUNT($RV130:TJ130)+1,$G$4:$EH$9,TK$14,0)*$D130,IF($C130=TK$17,$G$9*$D130,""))</f>
        <v/>
      </c>
      <c r="TL130" s="34" t="str">
        <f>IF(TK130&lt;&gt;"",HLOOKUP(COUNT($RV130:TK130)+1,$G$4:$EH$9,TL$14,0)*$D130,IF($C130=TL$17,$G$9*$D130,""))</f>
        <v/>
      </c>
      <c r="TM130" s="34" t="str">
        <f>IF(TL130&lt;&gt;"",HLOOKUP(COUNT($RV130:TL130)+1,$G$4:$EH$9,TM$14,0)*$D130,IF($C130=TM$17,$G$9*$D130,""))</f>
        <v/>
      </c>
      <c r="TN130" s="34" t="str">
        <f>IF(TM130&lt;&gt;"",HLOOKUP(COUNT($RV130:TM130)+1,$G$4:$EH$9,TN$14,0)*$D130,IF($C130=TN$17,$G$9*$D130,""))</f>
        <v/>
      </c>
      <c r="TO130" s="34" t="str">
        <f>IF(TN130&lt;&gt;"",HLOOKUP(COUNT($RV130:TN130)+1,$G$4:$EH$9,TO$14,0)*$D130,IF($C130=TO$17,$G$9*$D130,""))</f>
        <v/>
      </c>
      <c r="TP130" s="34" t="str">
        <f>IF(TO130&lt;&gt;"",HLOOKUP(COUNT($RV130:TO130)+1,$G$4:$EH$9,TP$14,0)*$D130,IF($C130=TP$17,$G$9*$D130,""))</f>
        <v/>
      </c>
      <c r="TQ130" s="34" t="str">
        <f>IF(TP130&lt;&gt;"",HLOOKUP(COUNT($RV130:TP130)+1,$G$4:$EH$9,TQ$14,0)*$D130,IF($C130=TQ$17,$G$9*$D130,""))</f>
        <v/>
      </c>
      <c r="TR130" s="34" t="str">
        <f>IF(TQ130&lt;&gt;"",HLOOKUP(COUNT($RV130:TQ130)+1,$G$4:$EH$9,TR$14,0)*$D130,IF($C130=TR$17,$G$9*$D130,""))</f>
        <v/>
      </c>
      <c r="TS130" s="34" t="str">
        <f>IF(TR130&lt;&gt;"",HLOOKUP(COUNT($RV130:TR130)+1,$G$4:$EH$9,TS$14,0)*$D130,IF($C130=TS$17,$G$9*$D130,""))</f>
        <v/>
      </c>
      <c r="TT130" s="34" t="str">
        <f>IF(TS130&lt;&gt;"",HLOOKUP(COUNT($RV130:TS130)+1,$G$4:$EH$9,TT$14,0)*$D130,IF($C130=TT$17,$G$9*$D130,""))</f>
        <v/>
      </c>
      <c r="TU130" s="34" t="str">
        <f>IF(TT130&lt;&gt;"",HLOOKUP(COUNT($RV130:TT130)+1,$G$4:$EH$9,TU$14,0)*$D130,IF($C130=TU$17,$G$9*$D130,""))</f>
        <v/>
      </c>
      <c r="TV130" s="34" t="str">
        <f>IF(TU130&lt;&gt;"",HLOOKUP(COUNT($RV130:TU130)+1,$G$4:$EH$9,TV$14,0)*$D130,IF($C130=TV$17,$G$9*$D130,""))</f>
        <v/>
      </c>
      <c r="TW130" s="34" t="str">
        <f>IF(TV130&lt;&gt;"",HLOOKUP(COUNT($RV130:TV130)+1,$G$4:$EH$9,TW$14,0)*$D130,IF($C130=TW$17,$G$9*$D130,""))</f>
        <v/>
      </c>
      <c r="TX130" s="34" t="str">
        <f>IF(TW130&lt;&gt;"",HLOOKUP(COUNT($RV130:TW130)+1,$G$4:$EH$9,TX$14,0)*$D130,IF($C130=TX$17,$G$9*$D130,""))</f>
        <v/>
      </c>
      <c r="TY130" s="34" t="str">
        <f>IF(TX130&lt;&gt;"",HLOOKUP(COUNT($RV130:TX130)+1,$G$4:$EH$9,TY$14,0)*$D130,IF($C130=TY$17,$G$9*$D130,""))</f>
        <v/>
      </c>
      <c r="TZ130" s="34" t="str">
        <f>IF(TY130&lt;&gt;"",HLOOKUP(COUNT($RV130:TY130)+1,$G$4:$EH$9,TZ$14,0)*$D130,IF($C130=TZ$17,$G$9*$D130,""))</f>
        <v/>
      </c>
      <c r="UA130" s="34" t="str">
        <f>IF(TZ130&lt;&gt;"",HLOOKUP(COUNT($RV130:TZ130)+1,$G$4:$EH$9,UA$14,0)*$D130,IF($C130=UA$17,$G$9*$D130,""))</f>
        <v/>
      </c>
      <c r="UB130" s="34" t="str">
        <f>IF(UA130&lt;&gt;"",HLOOKUP(COUNT($RV130:UA130)+1,$G$4:$EH$9,UB$14,0)*$D130,IF($C130=UB$17,$G$9*$D130,""))</f>
        <v/>
      </c>
      <c r="UC130" s="34" t="str">
        <f>IF(UB130&lt;&gt;"",HLOOKUP(COUNT($RV130:UB130)+1,$G$4:$EH$9,UC$14,0)*$D130,IF($C130=UC$17,$G$9*$D130,""))</f>
        <v/>
      </c>
      <c r="UD130" s="34" t="str">
        <f>IF(UC130&lt;&gt;"",HLOOKUP(COUNT($RV130:UC130)+1,$G$4:$EH$9,UD$14,0)*$D130,IF($C130=UD$17,$G$9*$D130,""))</f>
        <v/>
      </c>
      <c r="UE130" s="34" t="str">
        <f>IF(UD130&lt;&gt;"",HLOOKUP(COUNT($RV130:UD130)+1,$G$4:$EH$9,UE$14,0)*$D130,IF($C130=UE$17,$G$9*$D130,""))</f>
        <v/>
      </c>
      <c r="UF130" s="34" t="str">
        <f>IF(UE130&lt;&gt;"",HLOOKUP(COUNT($RV130:UE130)+1,$G$4:$EH$9,UF$14,0)*$D130,IF($C130=UF$17,$G$9*$D130,""))</f>
        <v/>
      </c>
      <c r="UG130" s="34" t="str">
        <f>IF(UF130&lt;&gt;"",HLOOKUP(COUNT($RV130:UF130)+1,$G$4:$EH$9,UG$14,0)*$D130,IF($C130=UG$17,$G$9*$D130,""))</f>
        <v/>
      </c>
      <c r="UH130" s="34" t="str">
        <f>IF(UG130&lt;&gt;"",HLOOKUP(COUNT($RV130:UG130)+1,$G$4:$EH$9,UH$14,0)*$D130,IF($C130=UH$17,$G$9*$D130,""))</f>
        <v/>
      </c>
      <c r="UI130" s="34" t="str">
        <f>IF(UH130&lt;&gt;"",HLOOKUP(COUNT($RV130:UH130)+1,$G$4:$EH$9,UI$14,0)*$D130,IF($C130=UI$17,$G$9*$D130,""))</f>
        <v/>
      </c>
      <c r="UJ130" s="34" t="str">
        <f>IF(UI130&lt;&gt;"",HLOOKUP(COUNT($RV130:UI130)+1,$G$4:$EH$9,UJ$14,0)*$D130,IF($C130=UJ$17,$G$9*$D130,""))</f>
        <v/>
      </c>
      <c r="UK130" s="34" t="str">
        <f>IF(UJ130&lt;&gt;"",HLOOKUP(COUNT($RV130:UJ130)+1,$G$4:$EH$9,UK$14,0)*$D130,IF($C130=UK$17,$G$9*$D130,""))</f>
        <v/>
      </c>
      <c r="UL130" s="34" t="str">
        <f>IF(UK130&lt;&gt;"",HLOOKUP(COUNT($RV130:UK130)+1,$G$4:$EH$9,UL$14,0)*$D130,IF($C130=UL$17,$G$9*$D130,""))</f>
        <v/>
      </c>
      <c r="UM130" s="34" t="str">
        <f>IF(UL130&lt;&gt;"",HLOOKUP(COUNT($RV130:UL130)+1,$G$4:$EH$9,UM$14,0)*$D130,IF($C130=UM$17,$G$9*$D130,""))</f>
        <v/>
      </c>
      <c r="UN130" s="34" t="str">
        <f>IF(UM130&lt;&gt;"",HLOOKUP(COUNT($RV130:UM130)+1,$G$4:$EH$9,UN$14,0)*$D130,IF($C130=UN$17,$G$9*$D130,""))</f>
        <v/>
      </c>
      <c r="UO130" s="34" t="str">
        <f>IF(UN130&lt;&gt;"",HLOOKUP(COUNT($RV130:UN130)+1,$G$4:$EH$9,UO$14,0)*$D130,IF($C130=UO$17,$G$9*$D130,""))</f>
        <v/>
      </c>
      <c r="UP130" s="34" t="str">
        <f>IF(UO130&lt;&gt;"",HLOOKUP(COUNT($RV130:UO130)+1,$G$4:$EH$9,UP$14,0)*$D130,IF($C130=UP$17,$G$9*$D130,""))</f>
        <v/>
      </c>
      <c r="UQ130" s="34" t="str">
        <f>IF(UP130&lt;&gt;"",HLOOKUP(COUNT($RV130:UP130)+1,$G$4:$EH$9,UQ$14,0)*$D130,IF($C130=UQ$17,$G$9*$D130,""))</f>
        <v/>
      </c>
      <c r="UR130" s="34" t="str">
        <f>IF(UQ130&lt;&gt;"",HLOOKUP(COUNT($RV130:UQ130)+1,$G$4:$EH$9,UR$14,0)*$D130,IF($C130=UR$17,$G$9*$D130,""))</f>
        <v/>
      </c>
      <c r="US130" s="34" t="str">
        <f>IF(UR130&lt;&gt;"",HLOOKUP(COUNT($RV130:UR130)+1,$G$4:$EH$9,US$14,0)*$D130,IF($C130=US$17,$G$9*$D130,""))</f>
        <v/>
      </c>
      <c r="UT130" s="34" t="str">
        <f>IF(US130&lt;&gt;"",HLOOKUP(COUNT($RV130:US130)+1,$G$4:$EH$9,UT$14,0)*$D130,IF($C130=UT$17,$G$9*$D130,""))</f>
        <v/>
      </c>
      <c r="UU130" s="34" t="str">
        <f>IF(UT130&lt;&gt;"",HLOOKUP(COUNT($RV130:UT130)+1,$G$4:$EH$9,UU$14,0)*$D130,IF($C130=UU$17,$G$9*$D130,""))</f>
        <v/>
      </c>
      <c r="UV130" s="34" t="str">
        <f>IF(UU130&lt;&gt;"",HLOOKUP(COUNT($RV130:UU130)+1,$G$4:$EH$9,UV$14,0)*$D130,IF($C130=UV$17,$G$9*$D130,""))</f>
        <v/>
      </c>
      <c r="UW130" s="34" t="str">
        <f>IF(UV130&lt;&gt;"",HLOOKUP(COUNT($RV130:UV130)+1,$G$4:$EH$9,UW$14,0)*$D130,IF($C130=UW$17,$G$9*$D130,""))</f>
        <v/>
      </c>
      <c r="UX130" s="34" t="str">
        <f>IF(UW130&lt;&gt;"",HLOOKUP(COUNT($RV130:UW130)+1,$G$4:$EH$9,UX$14,0)*$D130,IF($C130=UX$17,$G$9*$D130,""))</f>
        <v/>
      </c>
      <c r="UY130" s="34" t="str">
        <f>IF(UX130&lt;&gt;"",HLOOKUP(COUNT($RV130:UX130)+1,$G$4:$EH$9,UY$14,0)*$D130,IF($C130=UY$17,$G$9*$D130,""))</f>
        <v/>
      </c>
      <c r="UZ130" s="34" t="str">
        <f>IF(UY130&lt;&gt;"",HLOOKUP(COUNT($RV130:UY130)+1,$G$4:$EH$9,UZ$14,0)*$D130,IF($C130=UZ$17,$G$9*$D130,""))</f>
        <v/>
      </c>
      <c r="VA130" s="34" t="str">
        <f>IF(UZ130&lt;&gt;"",HLOOKUP(COUNT($RV130:UZ130)+1,$G$4:$EH$9,VA$14,0)*$D130,IF($C130=VA$17,$G$9*$D130,""))</f>
        <v/>
      </c>
      <c r="VB130" s="34" t="str">
        <f>IF(VA130&lt;&gt;"",HLOOKUP(COUNT($RV130:VA130)+1,$G$4:$EH$9,VB$14,0)*$D130,IF($C130=VB$17,$G$9*$D130,""))</f>
        <v/>
      </c>
      <c r="VC130" s="34" t="str">
        <f>IF(VB130&lt;&gt;"",HLOOKUP(COUNT($RV130:VB130)+1,$G$4:$EH$9,VC$14,0)*$D130,IF($C130=VC$17,$G$9*$D130,""))</f>
        <v/>
      </c>
      <c r="VD130" s="34" t="str">
        <f>IF(VC130&lt;&gt;"",HLOOKUP(COUNT($RV130:VC130)+1,$G$4:$EH$9,VD$14,0)*$D130,IF($C130=VD$17,$G$9*$D130,""))</f>
        <v/>
      </c>
      <c r="VE130" s="34" t="str">
        <f>IF(VD130&lt;&gt;"",HLOOKUP(COUNT($RV130:VD130)+1,$G$4:$EH$9,VE$14,0)*$D130,IF($C130=VE$17,$G$9*$D130,""))</f>
        <v/>
      </c>
      <c r="VF130" s="34" t="str">
        <f>IF(VE130&lt;&gt;"",HLOOKUP(COUNT($RV130:VE130)+1,$G$4:$EH$9,VF$14,0)*$D130,IF($C130=VF$17,$G$9*$D130,""))</f>
        <v/>
      </c>
      <c r="VG130" s="34" t="str">
        <f>IF(VF130&lt;&gt;"",HLOOKUP(COUNT($RV130:VF130)+1,$G$4:$EH$9,VG$14,0)*$D130,IF($C130=VG$17,$G$9*$D130,""))</f>
        <v/>
      </c>
      <c r="VH130" s="34" t="str">
        <f>IF(VG130&lt;&gt;"",HLOOKUP(COUNT($RV130:VG130)+1,$G$4:$EH$9,VH$14,0)*$D130,IF($C130=VH$17,$G$9*$D130,""))</f>
        <v/>
      </c>
      <c r="VI130" s="34" t="str">
        <f>IF(VH130&lt;&gt;"",HLOOKUP(COUNT($RV130:VH130)+1,$G$4:$EH$9,VI$14,0)*$D130,IF($C130=VI$17,$G$9*$D130,""))</f>
        <v/>
      </c>
      <c r="VJ130" s="34" t="str">
        <f>IF(VI130&lt;&gt;"",HLOOKUP(COUNT($RV130:VI130)+1,$G$4:$EH$9,VJ$14,0)*$D130,IF($C130=VJ$17,$G$9*$D130,""))</f>
        <v/>
      </c>
      <c r="VK130" s="34" t="str">
        <f>IF(VJ130&lt;&gt;"",HLOOKUP(COUNT($RV130:VJ130)+1,$G$4:$EH$9,VK$14,0)*$D130,IF($C130=VK$17,$G$9*$D130,""))</f>
        <v/>
      </c>
      <c r="VL130" s="34" t="str">
        <f>IF(VK130&lt;&gt;"",HLOOKUP(COUNT($RV130:VK130)+1,$G$4:$EH$9,VL$14,0)*$D130,IF($C130=VL$17,$G$9*$D130,""))</f>
        <v/>
      </c>
      <c r="VM130" s="34" t="str">
        <f>IF(VL130&lt;&gt;"",HLOOKUP(COUNT($RV130:VL130)+1,$G$4:$EH$9,VM$14,0)*$D130,IF($C130=VM$17,$G$9*$D130,""))</f>
        <v/>
      </c>
      <c r="VN130" s="34" t="str">
        <f>IF(VM130&lt;&gt;"",HLOOKUP(COUNT($RV130:VM130)+1,$G$4:$EH$9,VN$14,0)*$D130,IF($C130=VN$17,$G$9*$D130,""))</f>
        <v/>
      </c>
      <c r="VO130" s="34" t="str">
        <f>IF(VN130&lt;&gt;"",HLOOKUP(COUNT($RV130:VN130)+1,$G$4:$EH$9,VO$14,0)*$D130,IF($C130=VO$17,$G$9*$D130,""))</f>
        <v/>
      </c>
      <c r="VP130" s="34" t="str">
        <f>IF(VO130&lt;&gt;"",HLOOKUP(COUNT($RV130:VO130)+1,$G$4:$EH$9,VP$14,0)*$D130,IF($C130=VP$17,$G$9*$D130,""))</f>
        <v/>
      </c>
      <c r="VQ130" s="34" t="str">
        <f>IF(VP130&lt;&gt;"",HLOOKUP(COUNT($RV130:VP130)+1,$G$4:$EH$9,VQ$14,0)*$D130,IF($C130=VQ$17,$G$9*$D130,""))</f>
        <v/>
      </c>
      <c r="VR130" s="34" t="str">
        <f>IF(VQ130&lt;&gt;"",HLOOKUP(COUNT($RV130:VQ130)+1,$G$4:$EH$9,VR$14,0)*$D130,IF($C130=VR$17,$G$9*$D130,""))</f>
        <v/>
      </c>
      <c r="VS130" s="34" t="str">
        <f>IF(VR130&lt;&gt;"",HLOOKUP(COUNT($RV130:VR130)+1,$G$4:$EH$9,VS$14,0)*$D130,IF($C130=VS$17,$G$9*$D130,""))</f>
        <v/>
      </c>
      <c r="VT130" s="34" t="str">
        <f>IF(VS130&lt;&gt;"",HLOOKUP(COUNT($RV130:VS130)+1,$G$4:$EH$9,VT$14,0)*$D130,IF($C130=VT$17,$G$9*$D130,""))</f>
        <v/>
      </c>
      <c r="VU130" s="34" t="str">
        <f>IF(VT130&lt;&gt;"",HLOOKUP(COUNT($RV130:VT130)+1,$G$4:$EH$9,VU$14,0)*$D130,IF($C130=VU$17,$G$9*$D130,""))</f>
        <v/>
      </c>
      <c r="VV130" s="34" t="str">
        <f>IF(VU130&lt;&gt;"",HLOOKUP(COUNT($RV130:VU130)+1,$G$4:$EH$9,VV$14,0)*$D130,IF($C130=VV$17,$G$9*$D130,""))</f>
        <v/>
      </c>
      <c r="VW130" s="34" t="str">
        <f>IF(VV130&lt;&gt;"",HLOOKUP(COUNT($RV130:VV130)+1,$G$4:$EH$9,VW$14,0)*$D130,IF($C130=VW$17,$G$9*$D130,""))</f>
        <v/>
      </c>
      <c r="VX130" s="34" t="str">
        <f>IF(VW130&lt;&gt;"",HLOOKUP(COUNT($RV130:VW130)+1,$G$4:$EH$9,VX$14,0)*$D130,IF($C130=VX$17,$G$9*$D130,""))</f>
        <v/>
      </c>
      <c r="VY130" s="34" t="str">
        <f>IF(VX130&lt;&gt;"",HLOOKUP(COUNT($RV130:VX130)+1,$G$4:$EH$9,VY$14,0)*$D130,IF($C130=VY$17,$G$9*$D130,""))</f>
        <v/>
      </c>
      <c r="VZ130" s="34" t="str">
        <f>IF(VY130&lt;&gt;"",HLOOKUP(COUNT($RV130:VY130)+1,$G$4:$EH$9,VZ$14,0)*$D130,IF($C130=VZ$17,$G$9*$D130,""))</f>
        <v/>
      </c>
      <c r="WA130" s="34" t="str">
        <f>IF(VZ130&lt;&gt;"",HLOOKUP(COUNT($RV130:VZ130)+1,$G$4:$EH$9,WA$14,0)*$D130,IF($C130=WA$17,$G$9*$D130,""))</f>
        <v/>
      </c>
      <c r="WB130" s="34" t="str">
        <f>IF(WA130&lt;&gt;"",HLOOKUP(COUNT($RV130:WA130)+1,$G$4:$EH$9,WB$14,0)*$D130,IF($C130=WB$17,$G$9*$D130,""))</f>
        <v/>
      </c>
      <c r="WC130" s="34" t="str">
        <f>IF(WB130&lt;&gt;"",HLOOKUP(COUNT($RV130:WB130)+1,$G$4:$EH$9,WC$14,0)*$D130,IF($C130=WC$17,$G$9*$D130,""))</f>
        <v/>
      </c>
      <c r="WD130" s="34">
        <f>IF(WC130&lt;&gt;"",HLOOKUP(COUNT($RV130:WC130)+1,$G$4:$EH$9,WD$14,0)*$D130,IF($C130=WD$17,$G$9*$D130,""))</f>
        <v>14500</v>
      </c>
      <c r="WE130" s="34">
        <f>IF(WD130&lt;&gt;"",HLOOKUP(COUNT($RV130:WD130)+1,$G$4:$EH$9,WE$14,0)*$D130,IF($C130=WE$17,$G$9*$D130,""))</f>
        <v>0</v>
      </c>
      <c r="WF130" s="34">
        <f>IF(WE130&lt;&gt;"",HLOOKUP(COUNT($RV130:WE130)+1,$G$4:$EH$9,WF$14,0)*$D130,IF($C130=WF$17,$G$9*$D130,""))</f>
        <v>0</v>
      </c>
      <c r="WG130" s="34">
        <f>IF(WF130&lt;&gt;"",HLOOKUP(COUNT($RV130:WF130)+1,$G$4:$EH$9,WG$14,0)*$D130,IF($C130=WG$17,$G$9*$D130,""))</f>
        <v>0</v>
      </c>
      <c r="WH130" s="34">
        <f>IF(WG130&lt;&gt;"",HLOOKUP(COUNT($RV130:WG130)+1,$G$4:$EH$9,WH$14,0)*$D130,IF($C130=WH$17,$G$9*$D130,""))</f>
        <v>0</v>
      </c>
      <c r="WI130" s="34">
        <f>IF(WH130&lt;&gt;"",HLOOKUP(COUNT($RV130:WH130)+1,$G$4:$EH$9,WI$14,0)*$D130,IF($C130=WI$17,$G$9*$D130,""))</f>
        <v>0</v>
      </c>
      <c r="WJ130" s="34">
        <f>IF(WI130&lt;&gt;"",HLOOKUP(COUNT($RV130:WI130)+1,$G$4:$EH$9,WJ$14,0)*$D130,IF($C130=WJ$17,$G$9*$D130,""))</f>
        <v>0</v>
      </c>
      <c r="WK130" s="34">
        <f>IF(WJ130&lt;&gt;"",HLOOKUP(COUNT($RV130:WJ130)+1,$G$4:$EH$9,WK$14,0)*$D130,IF($C130=WK$17,$G$9*$D130,""))</f>
        <v>0</v>
      </c>
      <c r="WL130" s="34">
        <f>IF(WK130&lt;&gt;"",HLOOKUP(COUNT($RV130:WK130)+1,$G$4:$EH$9,WL$14,0)*$D130,IF($C130=WL$17,$G$9*$D130,""))</f>
        <v>0</v>
      </c>
    </row>
    <row r="131" spans="1:610" ht="15" x14ac:dyDescent="0.2">
      <c r="A131" s="25">
        <f t="shared" si="914"/>
        <v>5</v>
      </c>
      <c r="B131" s="1328" t="s">
        <v>91</v>
      </c>
      <c r="C131" s="62">
        <f t="shared" si="912"/>
        <v>113</v>
      </c>
      <c r="D131" s="30">
        <f>VLOOKUP(B131,Premissas!$R$8:$AD$18,(Histograma!A131+1),0)</f>
        <v>5</v>
      </c>
      <c r="G131" s="34" t="str">
        <f>IF(F131&lt;&gt;"",HLOOKUP(COUNT($F131:F131)+1,$G$4:$EH$8,G$14,0)*$D131,IF($C131=G$17,$G$5*$D131,""))</f>
        <v/>
      </c>
      <c r="H131" s="34" t="str">
        <f>IF(G131&lt;&gt;"",HLOOKUP(COUNT($F131:G131)+1,$G$4:$EH$8,H$14,0)*$D131,IF($C131=H$17,$G$5*$D131,""))</f>
        <v/>
      </c>
      <c r="I131" s="34" t="str">
        <f>IF(H131&lt;&gt;"",HLOOKUP(COUNT($F131:H131)+1,$G$4:$EH$8,I$14,0)*$D131,IF($C131=I$17,$G$5*$D131,""))</f>
        <v/>
      </c>
      <c r="J131" s="34" t="str">
        <f>IF(I131&lt;&gt;"",HLOOKUP(COUNT($F131:I131)+1,$G$4:$EH$8,J$14,0)*$D131,IF($C131=J$17,$G$5*$D131,""))</f>
        <v/>
      </c>
      <c r="K131" s="34" t="str">
        <f>IF(J131&lt;&gt;"",HLOOKUP(COUNT($F131:J131)+1,$G$4:$EH$8,K$14,0)*$D131,IF($C131=K$17,$G$5*$D131,""))</f>
        <v/>
      </c>
      <c r="L131" s="34" t="str">
        <f>IF(K131&lt;&gt;"",HLOOKUP(COUNT($F131:K131)+1,$G$4:$EH$8,L$14,0)*$D131,IF($C131=L$17,$G$5*$D131,""))</f>
        <v/>
      </c>
      <c r="M131" s="34" t="str">
        <f>IF(L131&lt;&gt;"",HLOOKUP(COUNT($F131:L131)+1,$G$4:$EH$8,M$14,0)*$D131,IF($C131=M$17,$G$5*$D131,""))</f>
        <v/>
      </c>
      <c r="N131" s="34" t="str">
        <f>IF(M131&lt;&gt;"",HLOOKUP(COUNT($F131:M131)+1,$G$4:$EH$8,N$14,0)*$D131,IF($C131=N$17,$G$5*$D131,""))</f>
        <v/>
      </c>
      <c r="O131" s="34" t="str">
        <f>IF(N131&lt;&gt;"",HLOOKUP(COUNT($F131:N131)+1,$G$4:$EH$8,O$14,0)*$D131,IF($C131=O$17,$G$5*$D131,""))</f>
        <v/>
      </c>
      <c r="P131" s="34" t="str">
        <f>IF(O131&lt;&gt;"",HLOOKUP(COUNT($F131:O131)+1,$G$4:$EH$8,P$14,0)*$D131,IF($C131=P$17,$G$5*$D131,""))</f>
        <v/>
      </c>
      <c r="Q131" s="34" t="str">
        <f>IF(P131&lt;&gt;"",HLOOKUP(COUNT($F131:P131)+1,$G$4:$EH$8,Q$14,0)*$D131,IF($C131=Q$17,$G$5*$D131,""))</f>
        <v/>
      </c>
      <c r="R131" s="34" t="str">
        <f>IF(Q131&lt;&gt;"",HLOOKUP(COUNT($F131:Q131)+1,$G$4:$EH$8,R$14,0)*$D131,IF($C131=R$17,$G$5*$D131,""))</f>
        <v/>
      </c>
      <c r="S131" s="34" t="str">
        <f>IF(R131&lt;&gt;"",HLOOKUP(COUNT($F131:R131)+1,$G$4:$EH$8,S$14,0)*$D131,IF($C131=S$17,$G$5*$D131,""))</f>
        <v/>
      </c>
      <c r="T131" s="34" t="str">
        <f>IF(S131&lt;&gt;"",HLOOKUP(COUNT($F131:S131)+1,$G$4:$EH$8,T$14,0)*$D131,IF($C131=T$17,$G$5*$D131,""))</f>
        <v/>
      </c>
      <c r="U131" s="34" t="str">
        <f>IF(T131&lt;&gt;"",HLOOKUP(COUNT($F131:T131)+1,$G$4:$EH$8,U$14,0)*$D131,IF($C131=U$17,$G$5*$D131,""))</f>
        <v/>
      </c>
      <c r="V131" s="34" t="str">
        <f>IF(U131&lt;&gt;"",HLOOKUP(COUNT($F131:U131)+1,$G$4:$EH$8,V$14,0)*$D131,IF($C131=V$17,$G$5*$D131,""))</f>
        <v/>
      </c>
      <c r="W131" s="34" t="str">
        <f>IF(V131&lt;&gt;"",HLOOKUP(COUNT($F131:V131)+1,$G$4:$EH$8,W$14,0)*$D131,IF($C131=W$17,$G$5*$D131,""))</f>
        <v/>
      </c>
      <c r="X131" s="34" t="str">
        <f>IF(W131&lt;&gt;"",HLOOKUP(COUNT($F131:W131)+1,$G$4:$EH$8,X$14,0)*$D131,IF($C131=X$17,$G$5*$D131,""))</f>
        <v/>
      </c>
      <c r="Y131" s="34" t="str">
        <f>IF(X131&lt;&gt;"",HLOOKUP(COUNT($F131:X131)+1,$G$4:$EH$8,Y$14,0)*$D131,IF($C131=Y$17,$G$5*$D131,""))</f>
        <v/>
      </c>
      <c r="Z131" s="34" t="str">
        <f>IF(Y131&lt;&gt;"",HLOOKUP(COUNT($F131:Y131)+1,$G$4:$EH$8,Z$14,0)*$D131,IF($C131=Z$17,$G$5*$D131,""))</f>
        <v/>
      </c>
      <c r="AA131" s="34" t="str">
        <f>IF(Z131&lt;&gt;"",HLOOKUP(COUNT($F131:Z131)+1,$G$4:$EH$8,AA$14,0)*$D131,IF($C131=AA$17,$G$5*$D131,""))</f>
        <v/>
      </c>
      <c r="AB131" s="34" t="str">
        <f>IF(AA131&lt;&gt;"",HLOOKUP(COUNT($F131:AA131)+1,$G$4:$EH$8,AB$14,0)*$D131,IF($C131=AB$17,$G$5*$D131,""))</f>
        <v/>
      </c>
      <c r="AC131" s="34" t="str">
        <f>IF(AB131&lt;&gt;"",HLOOKUP(COUNT($F131:AB131)+1,$G$4:$EH$8,AC$14,0)*$D131,IF($C131=AC$17,$G$5*$D131,""))</f>
        <v/>
      </c>
      <c r="AD131" s="34" t="str">
        <f>IF(AC131&lt;&gt;"",HLOOKUP(COUNT($F131:AC131)+1,$G$4:$EH$8,AD$14,0)*$D131,IF($C131=AD$17,$G$5*$D131,""))</f>
        <v/>
      </c>
      <c r="AE131" s="34" t="str">
        <f>IF(AD131&lt;&gt;"",HLOOKUP(COUNT($F131:AD131)+1,$G$4:$EH$8,AE$14,0)*$D131,IF($C131=AE$17,$G$5*$D131,""))</f>
        <v/>
      </c>
      <c r="AF131" s="34" t="str">
        <f>IF(AE131&lt;&gt;"",HLOOKUP(COUNT($F131:AE131)+1,$G$4:$EH$8,AF$14,0)*$D131,IF($C131=AF$17,$G$5*$D131,""))</f>
        <v/>
      </c>
      <c r="AG131" s="34" t="str">
        <f>IF(AF131&lt;&gt;"",HLOOKUP(COUNT($F131:AF131)+1,$G$4:$EH$8,AG$14,0)*$D131,IF($C131=AG$17,$G$5*$D131,""))</f>
        <v/>
      </c>
      <c r="AH131" s="34" t="str">
        <f>IF(AG131&lt;&gt;"",HLOOKUP(COUNT($F131:AG131)+1,$G$4:$EH$8,AH$14,0)*$D131,IF($C131=AH$17,$G$5*$D131,""))</f>
        <v/>
      </c>
      <c r="AI131" s="34" t="str">
        <f>IF(AH131&lt;&gt;"",HLOOKUP(COUNT($F131:AH131)+1,$G$4:$EH$8,AI$14,0)*$D131,IF($C131=AI$17,$G$5*$D131,""))</f>
        <v/>
      </c>
      <c r="AJ131" s="34" t="str">
        <f>IF(AI131&lt;&gt;"",HLOOKUP(COUNT($F131:AI131)+1,$G$4:$EH$8,AJ$14,0)*$D131,IF($C131=AJ$17,$G$5*$D131,""))</f>
        <v/>
      </c>
      <c r="AK131" s="34" t="str">
        <f>IF(AJ131&lt;&gt;"",HLOOKUP(COUNT($F131:AJ131)+1,$G$4:$EH$8,AK$14,0)*$D131,IF($C131=AK$17,$G$5*$D131,""))</f>
        <v/>
      </c>
      <c r="AL131" s="34" t="str">
        <f>IF(AK131&lt;&gt;"",HLOOKUP(COUNT($F131:AK131)+1,$G$4:$EH$8,AL$14,0)*$D131,IF($C131=AL$17,$G$5*$D131,""))</f>
        <v/>
      </c>
      <c r="AM131" s="34" t="str">
        <f>IF(AL131&lt;&gt;"",HLOOKUP(COUNT($F131:AL131)+1,$G$4:$EH$8,AM$14,0)*$D131,IF($C131=AM$17,$G$5*$D131,""))</f>
        <v/>
      </c>
      <c r="AN131" s="34" t="str">
        <f>IF(AM131&lt;&gt;"",HLOOKUP(COUNT($F131:AM131)+1,$G$4:$EH$8,AN$14,0)*$D131,IF($C131=AN$17,$G$5*$D131,""))</f>
        <v/>
      </c>
      <c r="AO131" s="34" t="str">
        <f>IF(AN131&lt;&gt;"",HLOOKUP(COUNT($F131:AN131)+1,$G$4:$EH$8,AO$14,0)*$D131,IF($C131=AO$17,$G$5*$D131,""))</f>
        <v/>
      </c>
      <c r="AP131" s="34" t="str">
        <f>IF(AO131&lt;&gt;"",HLOOKUP(COUNT($F131:AO131)+1,$G$4:$EH$8,AP$14,0)*$D131,IF($C131=AP$17,$G$5*$D131,""))</f>
        <v/>
      </c>
      <c r="AQ131" s="34" t="str">
        <f>IF(AP131&lt;&gt;"",HLOOKUP(COUNT($F131:AP131)+1,$G$4:$EH$8,AQ$14,0)*$D131,IF($C131=AQ$17,$G$5*$D131,""))</f>
        <v/>
      </c>
      <c r="AR131" s="34" t="str">
        <f>IF(AQ131&lt;&gt;"",HLOOKUP(COUNT($F131:AQ131)+1,$G$4:$EH$8,AR$14,0)*$D131,IF($C131=AR$17,$G$5*$D131,""))</f>
        <v/>
      </c>
      <c r="AS131" s="34" t="str">
        <f>IF(AR131&lt;&gt;"",HLOOKUP(COUNT($F131:AR131)+1,$G$4:$EH$8,AS$14,0)*$D131,IF($C131=AS$17,$G$5*$D131,""))</f>
        <v/>
      </c>
      <c r="AT131" s="34" t="str">
        <f>IF(AS131&lt;&gt;"",HLOOKUP(COUNT($F131:AS131)+1,$G$4:$EH$8,AT$14,0)*$D131,IF($C131=AT$17,$G$5*$D131,""))</f>
        <v/>
      </c>
      <c r="AU131" s="34" t="str">
        <f>IF(AT131&lt;&gt;"",HLOOKUP(COUNT($F131:AT131)+1,$G$4:$EH$8,AU$14,0)*$D131,IF($C131=AU$17,$G$5*$D131,""))</f>
        <v/>
      </c>
      <c r="AV131" s="34" t="str">
        <f>IF(AU131&lt;&gt;"",HLOOKUP(COUNT($F131:AU131)+1,$G$4:$EH$8,AV$14,0)*$D131,IF($C131=AV$17,$G$5*$D131,""))</f>
        <v/>
      </c>
      <c r="AW131" s="34" t="str">
        <f>IF(AV131&lt;&gt;"",HLOOKUP(COUNT($F131:AV131)+1,$G$4:$EH$8,AW$14,0)*$D131,IF($C131=AW$17,$G$5*$D131,""))</f>
        <v/>
      </c>
      <c r="AX131" s="34" t="str">
        <f>IF(AW131&lt;&gt;"",HLOOKUP(COUNT($F131:AW131)+1,$G$4:$EH$8,AX$14,0)*$D131,IF($C131=AX$17,$G$5*$D131,""))</f>
        <v/>
      </c>
      <c r="AY131" s="34" t="str">
        <f>IF(AX131&lt;&gt;"",HLOOKUP(COUNT($F131:AX131)+1,$G$4:$EH$8,AY$14,0)*$D131,IF($C131=AY$17,$G$5*$D131,""))</f>
        <v/>
      </c>
      <c r="AZ131" s="34" t="str">
        <f>IF(AY131&lt;&gt;"",HLOOKUP(COUNT($F131:AY131)+1,$G$4:$EH$8,AZ$14,0)*$D131,IF($C131=AZ$17,$G$5*$D131,""))</f>
        <v/>
      </c>
      <c r="BA131" s="34" t="str">
        <f>IF(AZ131&lt;&gt;"",HLOOKUP(COUNT($F131:AZ131)+1,$G$4:$EH$8,BA$14,0)*$D131,IF($C131=BA$17,$G$5*$D131,""))</f>
        <v/>
      </c>
      <c r="BB131" s="34" t="str">
        <f>IF(BA131&lt;&gt;"",HLOOKUP(COUNT($F131:BA131)+1,$G$4:$EH$8,BB$14,0)*$D131,IF($C131=BB$17,$G$5*$D131,""))</f>
        <v/>
      </c>
      <c r="BC131" s="34" t="str">
        <f>IF(BB131&lt;&gt;"",HLOOKUP(COUNT($F131:BB131)+1,$G$4:$EH$8,BC$14,0)*$D131,IF($C131=BC$17,$G$5*$D131,""))</f>
        <v/>
      </c>
      <c r="BD131" s="34" t="str">
        <f>IF(BC131&lt;&gt;"",HLOOKUP(COUNT($F131:BC131)+1,$G$4:$EH$8,BD$14,0)*$D131,IF($C131=BD$17,$G$5*$D131,""))</f>
        <v/>
      </c>
      <c r="BE131" s="34" t="str">
        <f>IF(BD131&lt;&gt;"",HLOOKUP(COUNT($F131:BD131)+1,$G$4:$EH$8,BE$14,0)*$D131,IF($C131=BE$17,$G$5*$D131,""))</f>
        <v/>
      </c>
      <c r="BF131" s="34" t="str">
        <f>IF(BE131&lt;&gt;"",HLOOKUP(COUNT($F131:BE131)+1,$G$4:$EH$8,BF$14,0)*$D131,IF($C131=BF$17,$G$5*$D131,""))</f>
        <v/>
      </c>
      <c r="BG131" s="34" t="str">
        <f>IF(BF131&lt;&gt;"",HLOOKUP(COUNT($F131:BF131)+1,$G$4:$EH$8,BG$14,0)*$D131,IF($C131=BG$17,$G$5*$D131,""))</f>
        <v/>
      </c>
      <c r="BH131" s="34" t="str">
        <f>IF(BG131&lt;&gt;"",HLOOKUP(COUNT($F131:BG131)+1,$G$4:$EH$8,BH$14,0)*$D131,IF($C131=BH$17,$G$5*$D131,""))</f>
        <v/>
      </c>
      <c r="BI131" s="34" t="str">
        <f>IF(BH131&lt;&gt;"",HLOOKUP(COUNT($F131:BH131)+1,$G$4:$EH$8,BI$14,0)*$D131,IF($C131=BI$17,$G$5*$D131,""))</f>
        <v/>
      </c>
      <c r="BJ131" s="34" t="str">
        <f>IF(BI131&lt;&gt;"",HLOOKUP(COUNT($F131:BI131)+1,$G$4:$EH$8,BJ$14,0)*$D131,IF($C131=BJ$17,$G$5*$D131,""))</f>
        <v/>
      </c>
      <c r="BK131" s="34" t="str">
        <f>IF(BJ131&lt;&gt;"",HLOOKUP(COUNT($F131:BJ131)+1,$G$4:$EH$8,BK$14,0)*$D131,IF($C131=BK$17,$G$5*$D131,""))</f>
        <v/>
      </c>
      <c r="BL131" s="34" t="str">
        <f>IF(BK131&lt;&gt;"",HLOOKUP(COUNT($F131:BK131)+1,$G$4:$EH$8,BL$14,0)*$D131,IF($C131=BL$17,$G$5*$D131,""))</f>
        <v/>
      </c>
      <c r="BM131" s="34" t="str">
        <f>IF(BL131&lt;&gt;"",HLOOKUP(COUNT($F131:BL131)+1,$G$4:$EH$8,BM$14,0)*$D131,IF($C131=BM$17,$G$5*$D131,""))</f>
        <v/>
      </c>
      <c r="BN131" s="34" t="str">
        <f>IF(BM131&lt;&gt;"",HLOOKUP(COUNT($F131:BM131)+1,$G$4:$EH$8,BN$14,0)*$D131,IF($C131=BN$17,$G$5*$D131,""))</f>
        <v/>
      </c>
      <c r="BO131" s="34" t="str">
        <f>IF(BN131&lt;&gt;"",HLOOKUP(COUNT($F131:BN131)+1,$G$4:$EH$8,BO$14,0)*$D131,IF($C131=BO$17,$G$5*$D131,""))</f>
        <v/>
      </c>
      <c r="BP131" s="34" t="str">
        <f>IF(BO131&lt;&gt;"",HLOOKUP(COUNT($F131:BO131)+1,$G$4:$EH$8,BP$14,0)*$D131,IF($C131=BP$17,$G$5*$D131,""))</f>
        <v/>
      </c>
      <c r="BQ131" s="34" t="str">
        <f>IF(BP131&lt;&gt;"",HLOOKUP(COUNT($F131:BP131)+1,$G$4:$EH$8,BQ$14,0)*$D131,IF($C131=BQ$17,$G$5*$D131,""))</f>
        <v/>
      </c>
      <c r="BR131" s="34" t="str">
        <f>IF(BQ131&lt;&gt;"",HLOOKUP(COUNT($F131:BQ131)+1,$G$4:$EH$8,BR$14,0)*$D131,IF($C131=BR$17,$G$5*$D131,""))</f>
        <v/>
      </c>
      <c r="BS131" s="34" t="str">
        <f>IF(BR131&lt;&gt;"",HLOOKUP(COUNT($F131:BR131)+1,$G$4:$EH$8,BS$14,0)*$D131,IF($C131=BS$17,$G$5*$D131,""))</f>
        <v/>
      </c>
      <c r="BT131" s="34" t="str">
        <f>IF(BS131&lt;&gt;"",HLOOKUP(COUNT($F131:BS131)+1,$G$4:$EH$8,BT$14,0)*$D131,IF($C131=BT$17,$G$5*$D131,""))</f>
        <v/>
      </c>
      <c r="BU131" s="34" t="str">
        <f>IF(BT131&lt;&gt;"",HLOOKUP(COUNT($F131:BT131)+1,$G$4:$EH$8,BU$14,0)*$D131,IF($C131=BU$17,$G$5*$D131,""))</f>
        <v/>
      </c>
      <c r="BV131" s="34" t="str">
        <f>IF(BU131&lt;&gt;"",HLOOKUP(COUNT($F131:BU131)+1,$G$4:$EH$8,BV$14,0)*$D131,IF($C131=BV$17,$G$5*$D131,""))</f>
        <v/>
      </c>
      <c r="BW131" s="34" t="str">
        <f>IF(BV131&lt;&gt;"",HLOOKUP(COUNT($F131:BV131)+1,$G$4:$EH$8,BW$14,0)*$D131,IF($C131=BW$17,$G$5*$D131,""))</f>
        <v/>
      </c>
      <c r="BX131" s="34" t="str">
        <f>IF(BW131&lt;&gt;"",HLOOKUP(COUNT($F131:BW131)+1,$G$4:$EH$8,BX$14,0)*$D131,IF($C131=BX$17,$G$5*$D131,""))</f>
        <v/>
      </c>
      <c r="BY131" s="34" t="str">
        <f>IF(BX131&lt;&gt;"",HLOOKUP(COUNT($F131:BX131)+1,$G$4:$EH$8,BY$14,0)*$D131,IF($C131=BY$17,$G$5*$D131,""))</f>
        <v/>
      </c>
      <c r="BZ131" s="34" t="str">
        <f>IF(BY131&lt;&gt;"",HLOOKUP(COUNT($F131:BY131)+1,$G$4:$EH$8,BZ$14,0)*$D131,IF($C131=BZ$17,$G$5*$D131,""))</f>
        <v/>
      </c>
      <c r="CA131" s="34" t="str">
        <f>IF(BZ131&lt;&gt;"",HLOOKUP(COUNT($F131:BZ131)+1,$G$4:$EH$8,CA$14,0)*$D131,IF($C131=CA$17,$G$5*$D131,""))</f>
        <v/>
      </c>
      <c r="CB131" s="34" t="str">
        <f>IF(CA131&lt;&gt;"",HLOOKUP(COUNT($F131:CA131)+1,$G$4:$EH$8,CB$14,0)*$D131,IF($C131=CB$17,$G$5*$D131,""))</f>
        <v/>
      </c>
      <c r="CC131" s="34" t="str">
        <f>IF(CB131&lt;&gt;"",HLOOKUP(COUNT($F131:CB131)+1,$G$4:$EH$8,CC$14,0)*$D131,IF($C131=CC$17,$G$5*$D131,""))</f>
        <v/>
      </c>
      <c r="CD131" s="34" t="str">
        <f>IF(CC131&lt;&gt;"",HLOOKUP(COUNT($F131:CC131)+1,$G$4:$EH$8,CD$14,0)*$D131,IF($C131=CD$17,$G$5*$D131,""))</f>
        <v/>
      </c>
      <c r="CE131" s="34" t="str">
        <f>IF(CD131&lt;&gt;"",HLOOKUP(COUNT($F131:CD131)+1,$G$4:$EH$8,CE$14,0)*$D131,IF($C131=CE$17,$G$5*$D131,""))</f>
        <v/>
      </c>
      <c r="CF131" s="34" t="str">
        <f>IF(CE131&lt;&gt;"",HLOOKUP(COUNT($F131:CE131)+1,$G$4:$EH$8,CF$14,0)*$D131,IF($C131=CF$17,$G$5*$D131,""))</f>
        <v/>
      </c>
      <c r="CG131" s="34" t="str">
        <f>IF(CF131&lt;&gt;"",HLOOKUP(COUNT($F131:CF131)+1,$G$4:$EH$8,CG$14,0)*$D131,IF($C131=CG$17,$G$5*$D131,""))</f>
        <v/>
      </c>
      <c r="CH131" s="34" t="str">
        <f>IF(CG131&lt;&gt;"",HLOOKUP(COUNT($F131:CG131)+1,$G$4:$EH$8,CH$14,0)*$D131,IF($C131=CH$17,$G$5*$D131,""))</f>
        <v/>
      </c>
      <c r="CI131" s="34" t="str">
        <f>IF(CH131&lt;&gt;"",HLOOKUP(COUNT($F131:CH131)+1,$G$4:$EH$8,CI$14,0)*$D131,IF($C131=CI$17,$G$5*$D131,""))</f>
        <v/>
      </c>
      <c r="CJ131" s="34" t="str">
        <f>IF(CI131&lt;&gt;"",HLOOKUP(COUNT($F131:CI131)+1,$G$4:$EH$8,CJ$14,0)*$D131,IF($C131=CJ$17,$G$5*$D131,""))</f>
        <v/>
      </c>
      <c r="CK131" s="34" t="str">
        <f>IF(CJ131&lt;&gt;"",HLOOKUP(COUNT($F131:CJ131)+1,$G$4:$EH$8,CK$14,0)*$D131,IF($C131=CK$17,$G$5*$D131,""))</f>
        <v/>
      </c>
      <c r="CL131" s="34" t="str">
        <f>IF(CK131&lt;&gt;"",HLOOKUP(COUNT($F131:CK131)+1,$G$4:$EH$8,CL$14,0)*$D131,IF($C131=CL$17,$G$5*$D131,""))</f>
        <v/>
      </c>
      <c r="CM131" s="34" t="str">
        <f>IF(CL131&lt;&gt;"",HLOOKUP(COUNT($F131:CL131)+1,$G$4:$EH$8,CM$14,0)*$D131,IF($C131=CM$17,$G$5*$D131,""))</f>
        <v/>
      </c>
      <c r="CN131" s="34" t="str">
        <f>IF(CM131&lt;&gt;"",HLOOKUP(COUNT($F131:CM131)+1,$G$4:$EH$8,CN$14,0)*$D131,IF($C131=CN$17,$G$5*$D131,""))</f>
        <v/>
      </c>
      <c r="CO131" s="34" t="str">
        <f>IF(CN131&lt;&gt;"",HLOOKUP(COUNT($F131:CN131)+1,$G$4:$EH$8,CO$14,0)*$D131,IF($C131=CO$17,$G$5*$D131,""))</f>
        <v/>
      </c>
      <c r="CP131" s="34" t="str">
        <f>IF(CO131&lt;&gt;"",HLOOKUP(COUNT($F131:CO131)+1,$G$4:$EH$8,CP$14,0)*$D131,IF($C131=CP$17,$G$5*$D131,""))</f>
        <v/>
      </c>
      <c r="CQ131" s="34" t="str">
        <f>IF(CP131&lt;&gt;"",HLOOKUP(COUNT($F131:CP131)+1,$G$4:$EH$8,CQ$14,0)*$D131,IF($C131=CQ$17,$G$5*$D131,""))</f>
        <v/>
      </c>
      <c r="CR131" s="34" t="str">
        <f>IF(CQ131&lt;&gt;"",HLOOKUP(COUNT($F131:CQ131)+1,$G$4:$EH$8,CR$14,0)*$D131,IF($C131=CR$17,$G$5*$D131,""))</f>
        <v/>
      </c>
      <c r="CS131" s="34" t="str">
        <f>IF(CR131&lt;&gt;"",HLOOKUP(COUNT($F131:CR131)+1,$G$4:$EH$8,CS$14,0)*$D131,IF($C131=CS$17,$G$5*$D131,""))</f>
        <v/>
      </c>
      <c r="CT131" s="34" t="str">
        <f>IF(CS131&lt;&gt;"",HLOOKUP(COUNT($F131:CS131)+1,$G$4:$EH$8,CT$14,0)*$D131,IF($C131=CT$17,$G$5*$D131,""))</f>
        <v/>
      </c>
      <c r="CU131" s="34" t="str">
        <f>IF(CT131&lt;&gt;"",HLOOKUP(COUNT($F131:CT131)+1,$G$4:$EH$8,CU$14,0)*$D131,IF($C131=CU$17,$G$5*$D131,""))</f>
        <v/>
      </c>
      <c r="CV131" s="34" t="str">
        <f>IF(CU131&lt;&gt;"",HLOOKUP(COUNT($F131:CU131)+1,$G$4:$EH$8,CV$14,0)*$D131,IF($C131=CV$17,$G$5*$D131,""))</f>
        <v/>
      </c>
      <c r="CW131" s="34" t="str">
        <f>IF(CV131&lt;&gt;"",HLOOKUP(COUNT($F131:CV131)+1,$G$4:$EH$8,CW$14,0)*$D131,IF($C131=CW$17,$G$5*$D131,""))</f>
        <v/>
      </c>
      <c r="CX131" s="34" t="str">
        <f>IF(CW131&lt;&gt;"",HLOOKUP(COUNT($F131:CW131)+1,$G$4:$EH$8,CX$14,0)*$D131,IF($C131=CX$17,$G$5*$D131,""))</f>
        <v/>
      </c>
      <c r="CY131" s="34" t="str">
        <f>IF(CX131&lt;&gt;"",HLOOKUP(COUNT($F131:CX131)+1,$G$4:$EH$8,CY$14,0)*$D131,IF($C131=CY$17,$G$5*$D131,""))</f>
        <v/>
      </c>
      <c r="CZ131" s="34" t="str">
        <f>IF(CY131&lt;&gt;"",HLOOKUP(COUNT($F131:CY131)+1,$G$4:$EH$8,CZ$14,0)*$D131,IF($C131=CZ$17,$G$5*$D131,""))</f>
        <v/>
      </c>
      <c r="DA131" s="34" t="str">
        <f>IF(CZ131&lt;&gt;"",HLOOKUP(COUNT($F131:CZ131)+1,$G$4:$EH$8,DA$14,0)*$D131,IF($C131=DA$17,$G$5*$D131,""))</f>
        <v/>
      </c>
      <c r="DB131" s="34" t="str">
        <f>IF(DA131&lt;&gt;"",HLOOKUP(COUNT($F131:DA131)+1,$G$4:$EH$8,DB$14,0)*$D131,IF($C131=DB$17,$G$5*$D131,""))</f>
        <v/>
      </c>
      <c r="DC131" s="34" t="str">
        <f>IF(DB131&lt;&gt;"",HLOOKUP(COUNT($F131:DB131)+1,$G$4:$EH$8,DC$14,0)*$D131,IF($C131=DC$17,$G$5*$D131,""))</f>
        <v/>
      </c>
      <c r="DD131" s="34" t="str">
        <f>IF(DC131&lt;&gt;"",HLOOKUP(COUNT($F131:DC131)+1,$G$4:$EH$8,DD$14,0)*$D131,IF($C131=DD$17,$G$5*$D131,""))</f>
        <v/>
      </c>
      <c r="DE131" s="34" t="str">
        <f>IF(DD131&lt;&gt;"",HLOOKUP(COUNT($F131:DD131)+1,$G$4:$EH$8,DE$14,0)*$D131,IF($C131=DE$17,$G$5*$D131,""))</f>
        <v/>
      </c>
      <c r="DF131" s="34" t="str">
        <f>IF(DE131&lt;&gt;"",HLOOKUP(COUNT($F131:DE131)+1,$G$4:$EH$8,DF$14,0)*$D131,IF($C131=DF$17,$G$5*$D131,""))</f>
        <v/>
      </c>
      <c r="DG131" s="34" t="str">
        <f>IF(DF131&lt;&gt;"",HLOOKUP(COUNT($F131:DF131)+1,$G$4:$EH$8,DG$14,0)*$D131,IF($C131=DG$17,$G$5*$D131,""))</f>
        <v/>
      </c>
      <c r="DH131" s="34" t="str">
        <f>IF(DG131&lt;&gt;"",HLOOKUP(COUNT($F131:DG131)+1,$G$4:$EH$8,DH$14,0)*$D131,IF($C131=DH$17,$G$5*$D131,""))</f>
        <v/>
      </c>
      <c r="DI131" s="34" t="str">
        <f>IF(DH131&lt;&gt;"",HLOOKUP(COUNT($F131:DH131)+1,$G$4:$EH$8,DI$14,0)*$D131,IF($C131=DI$17,$G$5*$D131,""))</f>
        <v/>
      </c>
      <c r="DJ131" s="34" t="str">
        <f>IF(DI131&lt;&gt;"",HLOOKUP(COUNT($F131:DI131)+1,$G$4:$EH$8,DJ$14,0)*$D131,IF($C131=DJ$17,$G$5*$D131,""))</f>
        <v/>
      </c>
      <c r="DK131" s="34" t="str">
        <f>IF(DJ131&lt;&gt;"",HLOOKUP(COUNT($F131:DJ131)+1,$G$4:$EH$8,DK$14,0)*$D131,IF($C131=DK$17,$G$5*$D131,""))</f>
        <v/>
      </c>
      <c r="DL131" s="34" t="str">
        <f>IF(DK131&lt;&gt;"",HLOOKUP(COUNT($F131:DK131)+1,$G$4:$EH$8,DL$14,0)*$D131,IF($C131=DL$17,$G$5*$D131,""))</f>
        <v/>
      </c>
      <c r="DM131" s="34" t="str">
        <f>IF(DL131&lt;&gt;"",HLOOKUP(COUNT($F131:DL131)+1,$G$4:$EH$8,DM$14,0)*$D131,IF($C131=DM$17,$G$5*$D131,""))</f>
        <v/>
      </c>
      <c r="DN131" s="34" t="str">
        <f>IF(DM131&lt;&gt;"",HLOOKUP(COUNT($F131:DM131)+1,$G$4:$EH$8,DN$14,0)*$D131,IF($C131=DN$17,$G$5*$D131,""))</f>
        <v/>
      </c>
      <c r="DO131" s="34">
        <f>IF(DN131&lt;&gt;"",HLOOKUP(COUNT($F131:DN131)+1,$G$4:$EH$8,DO$14,0)*$D131,IF($C131=DO$17,$G$5*$D131,""))</f>
        <v>0</v>
      </c>
      <c r="DP131" s="34">
        <f>IF(DO131&lt;&gt;"",HLOOKUP(COUNT($F131:DO131)+1,$G$4:$EH$8,DP$14,0)*$D131,IF($C131=DP$17,$G$5*$D131,""))</f>
        <v>0</v>
      </c>
      <c r="DQ131" s="34" t="e">
        <f>IF(DP131&lt;&gt;"",HLOOKUP(COUNT($F131:DP131)+1,$G$4:$EH$8,DQ$14,0)*$D131,IF($C131=DQ$17,$G$5*$D131,""))</f>
        <v>#VALUE!</v>
      </c>
      <c r="DR131" s="34" t="e">
        <f>IF(DQ131&lt;&gt;"",HLOOKUP(COUNT($F131:DQ131)+1,$G$4:$EH$8,DR$14,0)*$D131,IF($C131=DR$17,$G$5*$D131,""))</f>
        <v>#VALUE!</v>
      </c>
      <c r="DS131" s="34" t="e">
        <f>IF(DR131&lt;&gt;"",HLOOKUP(COUNT($F131:DR131)+1,$G$4:$EH$8,DS$14,0)*$D131,IF($C131=DS$17,$G$5*$D131,""))</f>
        <v>#VALUE!</v>
      </c>
      <c r="DT131" s="34" t="e">
        <f>IF(DS131&lt;&gt;"",HLOOKUP(COUNT($F131:DS131)+1,$G$4:$EH$8,DT$14,0)*$D131,IF($C131=DT$17,$G$5*$D131,""))</f>
        <v>#VALUE!</v>
      </c>
      <c r="DU131" s="34" t="e">
        <f>IF(DT131&lt;&gt;"",HLOOKUP(COUNT($F131:DT131)+1,$G$4:$EH$8,DU$14,0)*$D131,IF($C131=DU$17,$G$5*$D131,""))</f>
        <v>#VALUE!</v>
      </c>
      <c r="DV131" s="34" t="e">
        <f>IF(DU131&lt;&gt;"",HLOOKUP(COUNT($F131:DU131)+1,$G$4:$EH$8,DV$14,0)*$D131,IF($C131=DV$17,$G$5*$D131,""))</f>
        <v>#VALUE!</v>
      </c>
      <c r="DX131" s="34" t="str">
        <f>IF(DW131&lt;&gt;"",HLOOKUP(COUNT($DW131:DW131)+1,$G$4:$CX$8,DX$14,0)*$D131,IF($C131=DX$17,$G$6*$D131,""))</f>
        <v/>
      </c>
      <c r="DY131" s="34" t="str">
        <f>IF(DX131&lt;&gt;"",HLOOKUP(COUNT($DW131:DX131)+1,$G$4:$CX$8,DY$14,0)*$D131,IF($C131=DY$17,$G$6*$D131,""))</f>
        <v/>
      </c>
      <c r="DZ131" s="34" t="str">
        <f>IF(DY131&lt;&gt;"",HLOOKUP(COUNT($DW131:DY131)+1,$G$4:$CX$8,DZ$14,0)*$D131,IF($C131=DZ$17,$G$6*$D131,""))</f>
        <v/>
      </c>
      <c r="EA131" s="34" t="str">
        <f>IF(DZ131&lt;&gt;"",HLOOKUP(COUNT($DW131:DZ131)+1,$G$4:$CX$8,EA$14,0)*$D131,IF($C131=EA$17,$G$6*$D131,""))</f>
        <v/>
      </c>
      <c r="EB131" s="34" t="str">
        <f>IF(EA131&lt;&gt;"",HLOOKUP(COUNT($DW131:EA131)+1,$G$4:$CX$8,EB$14,0)*$D131,IF($C131=EB$17,$G$6*$D131,""))</f>
        <v/>
      </c>
      <c r="EC131" s="34" t="str">
        <f>IF(EB131&lt;&gt;"",HLOOKUP(COUNT($DW131:EB131)+1,$G$4:$CX$8,EC$14,0)*$D131,IF($C131=EC$17,$G$6*$D131,""))</f>
        <v/>
      </c>
      <c r="ED131" s="34" t="str">
        <f>IF(EC131&lt;&gt;"",HLOOKUP(COUNT($DW131:EC131)+1,$G$4:$CX$8,ED$14,0)*$D131,IF($C131=ED$17,$G$6*$D131,""))</f>
        <v/>
      </c>
      <c r="EE131" s="34" t="str">
        <f>IF(ED131&lt;&gt;"",HLOOKUP(COUNT($DW131:ED131)+1,$G$4:$CX$8,EE$14,0)*$D131,IF($C131=EE$17,$G$6*$D131,""))</f>
        <v/>
      </c>
      <c r="EF131" s="34" t="str">
        <f>IF(EE131&lt;&gt;"",HLOOKUP(COUNT($DW131:EE131)+1,$G$4:$CX$8,EF$14,0)*$D131,IF($C131=EF$17,$G$6*$D131,""))</f>
        <v/>
      </c>
      <c r="EG131" s="34" t="str">
        <f>IF(EF131&lt;&gt;"",HLOOKUP(COUNT($DW131:EF131)+1,$G$4:$CX$8,EG$14,0)*$D131,IF($C131=EG$17,$G$6*$D131,""))</f>
        <v/>
      </c>
      <c r="EH131" s="34" t="str">
        <f>IF(EG131&lt;&gt;"",HLOOKUP(COUNT($DW131:EG131)+1,$G$4:$CX$8,EH$14,0)*$D131,IF($C131=EH$17,$G$6*$D131,""))</f>
        <v/>
      </c>
      <c r="EI131" s="34" t="str">
        <f>IF(EH131&lt;&gt;"",HLOOKUP(COUNT($DW131:EH131)+1,$G$4:$CX$8,EI$14,0)*$D131,IF($C131=EI$17,$G$6*$D131,""))</f>
        <v/>
      </c>
      <c r="EJ131" s="34" t="str">
        <f>IF(EI131&lt;&gt;"",HLOOKUP(COUNT($DW131:EI131)+1,$G$4:$CX$8,EJ$14,0)*$D131,IF($C131=EJ$17,$G$6*$D131,""))</f>
        <v/>
      </c>
      <c r="EK131" s="34" t="str">
        <f>IF(EJ131&lt;&gt;"",HLOOKUP(COUNT($DW131:EJ131)+1,$G$4:$CX$8,EK$14,0)*$D131,IF($C131=EK$17,$G$6*$D131,""))</f>
        <v/>
      </c>
      <c r="EL131" s="34" t="str">
        <f>IF(EK131&lt;&gt;"",HLOOKUP(COUNT($DW131:EK131)+1,$G$4:$CX$8,EL$14,0)*$D131,IF($C131=EL$17,$G$6*$D131,""))</f>
        <v/>
      </c>
      <c r="EM131" s="34" t="str">
        <f>IF(EL131&lt;&gt;"",HLOOKUP(COUNT($DW131:EL131)+1,$G$4:$CX$8,EM$14,0)*$D131,IF($C131=EM$17,$G$6*$D131,""))</f>
        <v/>
      </c>
      <c r="EN131" s="34" t="str">
        <f>IF(EM131&lt;&gt;"",HLOOKUP(COUNT($DW131:EM131)+1,$G$4:$CX$8,EN$14,0)*$D131,IF($C131=EN$17,$G$6*$D131,""))</f>
        <v/>
      </c>
      <c r="EO131" s="34" t="str">
        <f>IF(EN131&lt;&gt;"",HLOOKUP(COUNT($DW131:EN131)+1,$G$4:$CX$8,EO$14,0)*$D131,IF($C131=EO$17,$G$6*$D131,""))</f>
        <v/>
      </c>
      <c r="EP131" s="34" t="str">
        <f>IF(EO131&lt;&gt;"",HLOOKUP(COUNT($DW131:EO131)+1,$G$4:$CX$8,EP$14,0)*$D131,IF($C131=EP$17,$G$6*$D131,""))</f>
        <v/>
      </c>
      <c r="EQ131" s="34" t="str">
        <f>IF(EP131&lt;&gt;"",HLOOKUP(COUNT($DW131:EP131)+1,$G$4:$CX$8,EQ$14,0)*$D131,IF($C131=EQ$17,$G$6*$D131,""))</f>
        <v/>
      </c>
      <c r="ER131" s="34" t="str">
        <f>IF(EQ131&lt;&gt;"",HLOOKUP(COUNT($DW131:EQ131)+1,$G$4:$CX$8,ER$14,0)*$D131,IF($C131=ER$17,$G$6*$D131,""))</f>
        <v/>
      </c>
      <c r="ES131" s="34" t="str">
        <f>IF(ER131&lt;&gt;"",HLOOKUP(COUNT($DW131:ER131)+1,$G$4:$CX$8,ES$14,0)*$D131,IF($C131=ES$17,$G$6*$D131,""))</f>
        <v/>
      </c>
      <c r="ET131" s="34" t="str">
        <f>IF(ES131&lt;&gt;"",HLOOKUP(COUNT($DW131:ES131)+1,$G$4:$CX$8,ET$14,0)*$D131,IF($C131=ET$17,$G$6*$D131,""))</f>
        <v/>
      </c>
      <c r="EU131" s="34" t="str">
        <f>IF(ET131&lt;&gt;"",HLOOKUP(COUNT($DW131:ET131)+1,$G$4:$CX$8,EU$14,0)*$D131,IF($C131=EU$17,$G$6*$D131,""))</f>
        <v/>
      </c>
      <c r="EV131" s="34" t="str">
        <f>IF(EU131&lt;&gt;"",HLOOKUP(COUNT($DW131:EU131)+1,$G$4:$CX$8,EV$14,0)*$D131,IF($C131=EV$17,$G$6*$D131,""))</f>
        <v/>
      </c>
      <c r="EW131" s="34" t="str">
        <f>IF(EV131&lt;&gt;"",HLOOKUP(COUNT($DW131:EV131)+1,$G$4:$CX$8,EW$14,0)*$D131,IF($C131=EW$17,$G$6*$D131,""))</f>
        <v/>
      </c>
      <c r="EX131" s="34" t="str">
        <f>IF(EW131&lt;&gt;"",HLOOKUP(COUNT($DW131:EW131)+1,$G$4:$CX$8,EX$14,0)*$D131,IF($C131=EX$17,$G$6*$D131,""))</f>
        <v/>
      </c>
      <c r="EY131" s="34" t="str">
        <f>IF(EX131&lt;&gt;"",HLOOKUP(COUNT($DW131:EX131)+1,$G$4:$CX$8,EY$14,0)*$D131,IF($C131=EY$17,$G$6*$D131,""))</f>
        <v/>
      </c>
      <c r="EZ131" s="34" t="str">
        <f>IF(EY131&lt;&gt;"",HLOOKUP(COUNT($DW131:EY131)+1,$G$4:$CX$8,EZ$14,0)*$D131,IF($C131=EZ$17,$G$6*$D131,""))</f>
        <v/>
      </c>
      <c r="FA131" s="34" t="str">
        <f>IF(EZ131&lt;&gt;"",HLOOKUP(COUNT($DW131:EZ131)+1,$G$4:$CX$8,FA$14,0)*$D131,IF($C131=FA$17,$G$6*$D131,""))</f>
        <v/>
      </c>
      <c r="FB131" s="34" t="str">
        <f>IF(FA131&lt;&gt;"",HLOOKUP(COUNT($DW131:FA131)+1,$G$4:$CX$8,FB$14,0)*$D131,IF($C131=FB$17,$G$6*$D131,""))</f>
        <v/>
      </c>
      <c r="FC131" s="34" t="str">
        <f>IF(FB131&lt;&gt;"",HLOOKUP(COUNT($DW131:FB131)+1,$G$4:$CX$8,FC$14,0)*$D131,IF($C131=FC$17,$G$6*$D131,""))</f>
        <v/>
      </c>
      <c r="FD131" s="34" t="str">
        <f>IF(FC131&lt;&gt;"",HLOOKUP(COUNT($DW131:FC131)+1,$G$4:$CX$8,FD$14,0)*$D131,IF($C131=FD$17,$G$6*$D131,""))</f>
        <v/>
      </c>
      <c r="FE131" s="34" t="str">
        <f>IF(FD131&lt;&gt;"",HLOOKUP(COUNT($DW131:FD131)+1,$G$4:$CX$8,FE$14,0)*$D131,IF($C131=FE$17,$G$6*$D131,""))</f>
        <v/>
      </c>
      <c r="FF131" s="34" t="str">
        <f>IF(FE131&lt;&gt;"",HLOOKUP(COUNT($DW131:FE131)+1,$G$4:$CX$8,FF$14,0)*$D131,IF($C131=FF$17,$G$6*$D131,""))</f>
        <v/>
      </c>
      <c r="FG131" s="34" t="str">
        <f>IF(FF131&lt;&gt;"",HLOOKUP(COUNT($DW131:FF131)+1,$G$4:$CX$8,FG$14,0)*$D131,IF($C131=FG$17,$G$6*$D131,""))</f>
        <v/>
      </c>
      <c r="FH131" s="34" t="str">
        <f>IF(FG131&lt;&gt;"",HLOOKUP(COUNT($DW131:FG131)+1,$G$4:$CX$8,FH$14,0)*$D131,IF($C131=FH$17,$G$6*$D131,""))</f>
        <v/>
      </c>
      <c r="FI131" s="34" t="str">
        <f>IF(FH131&lt;&gt;"",HLOOKUP(COUNT($DW131:FH131)+1,$G$4:$CX$8,FI$14,0)*$D131,IF($C131=FI$17,$G$6*$D131,""))</f>
        <v/>
      </c>
      <c r="FJ131" s="34" t="str">
        <f>IF(FI131&lt;&gt;"",HLOOKUP(COUNT($DW131:FI131)+1,$G$4:$CX$8,FJ$14,0)*$D131,IF($C131=FJ$17,$G$6*$D131,""))</f>
        <v/>
      </c>
      <c r="FK131" s="34" t="str">
        <f>IF(FJ131&lt;&gt;"",HLOOKUP(COUNT($DW131:FJ131)+1,$G$4:$CX$8,FK$14,0)*$D131,IF($C131=FK$17,$G$6*$D131,""))</f>
        <v/>
      </c>
      <c r="FL131" s="34" t="str">
        <f>IF(FK131&lt;&gt;"",HLOOKUP(COUNT($DW131:FK131)+1,$G$4:$CX$8,FL$14,0)*$D131,IF($C131=FL$17,$G$6*$D131,""))</f>
        <v/>
      </c>
      <c r="FM131" s="34" t="str">
        <f>IF(FL131&lt;&gt;"",HLOOKUP(COUNT($DW131:FL131)+1,$G$4:$CX$8,FM$14,0)*$D131,IF($C131=FM$17,$G$6*$D131,""))</f>
        <v/>
      </c>
      <c r="FN131" s="34" t="str">
        <f>IF(FM131&lt;&gt;"",HLOOKUP(COUNT($DW131:FM131)+1,$G$4:$CX$8,FN$14,0)*$D131,IF($C131=FN$17,$G$6*$D131,""))</f>
        <v/>
      </c>
      <c r="FO131" s="34" t="str">
        <f>IF(FN131&lt;&gt;"",HLOOKUP(COUNT($DW131:FN131)+1,$G$4:$CX$8,FO$14,0)*$D131,IF($C131=FO$17,$G$6*$D131,""))</f>
        <v/>
      </c>
      <c r="FP131" s="34" t="str">
        <f>IF(FO131&lt;&gt;"",HLOOKUP(COUNT($DW131:FO131)+1,$G$4:$CX$8,FP$14,0)*$D131,IF($C131=FP$17,$G$6*$D131,""))</f>
        <v/>
      </c>
      <c r="FQ131" s="34" t="str">
        <f>IF(FP131&lt;&gt;"",HLOOKUP(COUNT($DW131:FP131)+1,$G$4:$CX$8,FQ$14,0)*$D131,IF($C131=FQ$17,$G$6*$D131,""))</f>
        <v/>
      </c>
      <c r="FR131" s="34" t="str">
        <f>IF(FQ131&lt;&gt;"",HLOOKUP(COUNT($DW131:FQ131)+1,$G$4:$CX$8,FR$14,0)*$D131,IF($C131=FR$17,$G$6*$D131,""))</f>
        <v/>
      </c>
      <c r="FS131" s="34" t="str">
        <f>IF(FR131&lt;&gt;"",HLOOKUP(COUNT($DW131:FR131)+1,$G$4:$CX$8,FS$14,0)*$D131,IF($C131=FS$17,$G$6*$D131,""))</f>
        <v/>
      </c>
      <c r="FT131" s="34" t="str">
        <f>IF(FS131&lt;&gt;"",HLOOKUP(COUNT($DW131:FS131)+1,$G$4:$CX$8,FT$14,0)*$D131,IF($C131=FT$17,$G$6*$D131,""))</f>
        <v/>
      </c>
      <c r="FU131" s="34" t="str">
        <f>IF(FT131&lt;&gt;"",HLOOKUP(COUNT($DW131:FT131)+1,$G$4:$CX$8,FU$14,0)*$D131,IF($C131=FU$17,$G$6*$D131,""))</f>
        <v/>
      </c>
      <c r="FV131" s="34" t="str">
        <f>IF(FU131&lt;&gt;"",HLOOKUP(COUNT($DW131:FU131)+1,$G$4:$CX$8,FV$14,0)*$D131,IF($C131=FV$17,$G$6*$D131,""))</f>
        <v/>
      </c>
      <c r="FW131" s="34" t="str">
        <f>IF(FV131&lt;&gt;"",HLOOKUP(COUNT($DW131:FV131)+1,$G$4:$CX$8,FW$14,0)*$D131,IF($C131=FW$17,$G$6*$D131,""))</f>
        <v/>
      </c>
      <c r="FX131" s="34" t="str">
        <f>IF(FW131&lt;&gt;"",HLOOKUP(COUNT($DW131:FW131)+1,$G$4:$CX$8,FX$14,0)*$D131,IF($C131=FX$17,$G$6*$D131,""))</f>
        <v/>
      </c>
      <c r="FY131" s="34" t="str">
        <f>IF(FX131&lt;&gt;"",HLOOKUP(COUNT($DW131:FX131)+1,$G$4:$CX$8,FY$14,0)*$D131,IF($C131=FY$17,$G$6*$D131,""))</f>
        <v/>
      </c>
      <c r="FZ131" s="34" t="str">
        <f>IF(FY131&lt;&gt;"",HLOOKUP(COUNT($DW131:FY131)+1,$G$4:$CX$8,FZ$14,0)*$D131,IF($C131=FZ$17,$G$6*$D131,""))</f>
        <v/>
      </c>
      <c r="GA131" s="34" t="str">
        <f>IF(FZ131&lt;&gt;"",HLOOKUP(COUNT($DW131:FZ131)+1,$G$4:$CX$8,GA$14,0)*$D131,IF($C131=GA$17,$G$6*$D131,""))</f>
        <v/>
      </c>
      <c r="GB131" s="34" t="str">
        <f>IF(GA131&lt;&gt;"",HLOOKUP(COUNT($DW131:GA131)+1,$G$4:$CX$8,GB$14,0)*$D131,IF($C131=GB$17,$G$6*$D131,""))</f>
        <v/>
      </c>
      <c r="GC131" s="34" t="str">
        <f>IF(GB131&lt;&gt;"",HLOOKUP(COUNT($DW131:GB131)+1,$G$4:$CX$8,GC$14,0)*$D131,IF($C131=GC$17,$G$6*$D131,""))</f>
        <v/>
      </c>
      <c r="GD131" s="34" t="str">
        <f>IF(GC131&lt;&gt;"",HLOOKUP(COUNT($DW131:GC131)+1,$G$4:$CX$8,GD$14,0)*$D131,IF($C131=GD$17,$G$6*$D131,""))</f>
        <v/>
      </c>
      <c r="GE131" s="34" t="str">
        <f>IF(GD131&lt;&gt;"",HLOOKUP(COUNT($DW131:GD131)+1,$G$4:$CX$8,GE$14,0)*$D131,IF($C131=GE$17,$G$6*$D131,""))</f>
        <v/>
      </c>
      <c r="GF131" s="34" t="str">
        <f>IF(GE131&lt;&gt;"",HLOOKUP(COUNT($DW131:GE131)+1,$G$4:$CX$8,GF$14,0)*$D131,IF($C131=GF$17,$G$6*$D131,""))</f>
        <v/>
      </c>
      <c r="GG131" s="34" t="str">
        <f>IF(GF131&lt;&gt;"",HLOOKUP(COUNT($DW131:GF131)+1,$G$4:$CX$8,GG$14,0)*$D131,IF($C131=GG$17,$G$6*$D131,""))</f>
        <v/>
      </c>
      <c r="GH131" s="34" t="str">
        <f>IF(GG131&lt;&gt;"",HLOOKUP(COUNT($DW131:GG131)+1,$G$4:$CX$8,GH$14,0)*$D131,IF($C131=GH$17,$G$6*$D131,""))</f>
        <v/>
      </c>
      <c r="GI131" s="34" t="str">
        <f>IF(GH131&lt;&gt;"",HLOOKUP(COUNT($DW131:GH131)+1,$G$4:$CX$8,GI$14,0)*$D131,IF($C131=GI$17,$G$6*$D131,""))</f>
        <v/>
      </c>
      <c r="GJ131" s="34" t="str">
        <f>IF(GI131&lt;&gt;"",HLOOKUP(COUNT($DW131:GI131)+1,$G$4:$CX$8,GJ$14,0)*$D131,IF($C131=GJ$17,$G$6*$D131,""))</f>
        <v/>
      </c>
      <c r="GK131" s="34" t="str">
        <f>IF(GJ131&lt;&gt;"",HLOOKUP(COUNT($DW131:GJ131)+1,$G$4:$CX$8,GK$14,0)*$D131,IF($C131=GK$17,$G$6*$D131,""))</f>
        <v/>
      </c>
      <c r="GL131" s="34" t="str">
        <f>IF(GK131&lt;&gt;"",HLOOKUP(COUNT($DW131:GK131)+1,$G$4:$CX$8,GL$14,0)*$D131,IF($C131=GL$17,$G$6*$D131,""))</f>
        <v/>
      </c>
      <c r="GM131" s="34" t="str">
        <f>IF(GL131&lt;&gt;"",HLOOKUP(COUNT($DW131:GL131)+1,$G$4:$CX$8,GM$14,0)*$D131,IF($C131=GM$17,$G$6*$D131,""))</f>
        <v/>
      </c>
      <c r="GN131" s="34" t="str">
        <f>IF(GM131&lt;&gt;"",HLOOKUP(COUNT($DW131:GM131)+1,$G$4:$CX$8,GN$14,0)*$D131,IF($C131=GN$17,$G$6*$D131,""))</f>
        <v/>
      </c>
      <c r="GO131" s="34" t="str">
        <f>IF(GN131&lt;&gt;"",HLOOKUP(COUNT($DW131:GN131)+1,$G$4:$CX$8,GO$14,0)*$D131,IF($C131=GO$17,$G$6*$D131,""))</f>
        <v/>
      </c>
      <c r="GP131" s="34" t="str">
        <f>IF(GO131&lt;&gt;"",HLOOKUP(COUNT($DW131:GO131)+1,$G$4:$CX$8,GP$14,0)*$D131,IF($C131=GP$17,$G$6*$D131,""))</f>
        <v/>
      </c>
      <c r="GQ131" s="34" t="str">
        <f>IF(GP131&lt;&gt;"",HLOOKUP(COUNT($DW131:GP131)+1,$G$4:$CX$8,GQ$14,0)*$D131,IF($C131=GQ$17,$G$6*$D131,""))</f>
        <v/>
      </c>
      <c r="GR131" s="34" t="str">
        <f>IF(GQ131&lt;&gt;"",HLOOKUP(COUNT($DW131:GQ131)+1,$G$4:$CX$8,GR$14,0)*$D131,IF($C131=GR$17,$G$6*$D131,""))</f>
        <v/>
      </c>
      <c r="GS131" s="34" t="str">
        <f>IF(GR131&lt;&gt;"",HLOOKUP(COUNT($DW131:GR131)+1,$G$4:$CX$8,GS$14,0)*$D131,IF($C131=GS$17,$G$6*$D131,""))</f>
        <v/>
      </c>
      <c r="GT131" s="34" t="str">
        <f>IF(GS131&lt;&gt;"",HLOOKUP(COUNT($DW131:GS131)+1,$G$4:$CX$8,GT$14,0)*$D131,IF($C131=GT$17,$G$6*$D131,""))</f>
        <v/>
      </c>
      <c r="GU131" s="34" t="str">
        <f>IF(GT131&lt;&gt;"",HLOOKUP(COUNT($DW131:GT131)+1,$G$4:$CX$8,GU$14,0)*$D131,IF($C131=GU$17,$G$6*$D131,""))</f>
        <v/>
      </c>
      <c r="GV131" s="34" t="str">
        <f>IF(GU131&lt;&gt;"",HLOOKUP(COUNT($DW131:GU131)+1,$G$4:$CX$8,GV$14,0)*$D131,IF($C131=GV$17,$G$6*$D131,""))</f>
        <v/>
      </c>
      <c r="GW131" s="34" t="str">
        <f>IF(GV131&lt;&gt;"",HLOOKUP(COUNT($DW131:GV131)+1,$G$4:$CX$8,GW$14,0)*$D131,IF($C131=GW$17,$G$6*$D131,""))</f>
        <v/>
      </c>
      <c r="GX131" s="34" t="str">
        <f>IF(GW131&lt;&gt;"",HLOOKUP(COUNT($DW131:GW131)+1,$G$4:$CX$8,GX$14,0)*$D131,IF($C131=GX$17,$G$6*$D131,""))</f>
        <v/>
      </c>
      <c r="GY131" s="34" t="str">
        <f>IF(GX131&lt;&gt;"",HLOOKUP(COUNT($DW131:GX131)+1,$G$4:$CX$8,GY$14,0)*$D131,IF($C131=GY$17,$G$6*$D131,""))</f>
        <v/>
      </c>
      <c r="GZ131" s="34" t="str">
        <f>IF(GY131&lt;&gt;"",HLOOKUP(COUNT($DW131:GY131)+1,$G$4:$CX$8,GZ$14,0)*$D131,IF($C131=GZ$17,$G$6*$D131,""))</f>
        <v/>
      </c>
      <c r="HA131" s="34" t="str">
        <f>IF(GZ131&lt;&gt;"",HLOOKUP(COUNT($DW131:GZ131)+1,$G$4:$CX$8,HA$14,0)*$D131,IF($C131=HA$17,$G$6*$D131,""))</f>
        <v/>
      </c>
      <c r="HB131" s="34" t="str">
        <f>IF(HA131&lt;&gt;"",HLOOKUP(COUNT($DW131:HA131)+1,$G$4:$CX$8,HB$14,0)*$D131,IF($C131=HB$17,$G$6*$D131,""))</f>
        <v/>
      </c>
      <c r="HC131" s="34" t="str">
        <f>IF(HB131&lt;&gt;"",HLOOKUP(COUNT($DW131:HB131)+1,$G$4:$CX$8,HC$14,0)*$D131,IF($C131=HC$17,$G$6*$D131,""))</f>
        <v/>
      </c>
      <c r="HD131" s="34" t="str">
        <f>IF(HC131&lt;&gt;"",HLOOKUP(COUNT($DW131:HC131)+1,$G$4:$CX$8,HD$14,0)*$D131,IF($C131=HD$17,$G$6*$D131,""))</f>
        <v/>
      </c>
      <c r="HE131" s="34" t="str">
        <f>IF(HD131&lt;&gt;"",HLOOKUP(COUNT($DW131:HD131)+1,$G$4:$CX$8,HE$14,0)*$D131,IF($C131=HE$17,$G$6*$D131,""))</f>
        <v/>
      </c>
      <c r="HF131" s="34" t="str">
        <f>IF(HE131&lt;&gt;"",HLOOKUP(COUNT($DW131:HE131)+1,$G$4:$CX$8,HF$14,0)*$D131,IF($C131=HF$17,$G$6*$D131,""))</f>
        <v/>
      </c>
      <c r="HG131" s="34" t="str">
        <f>IF(HF131&lt;&gt;"",HLOOKUP(COUNT($DW131:HF131)+1,$G$4:$CX$8,HG$14,0)*$D131,IF($C131=HG$17,$G$6*$D131,""))</f>
        <v/>
      </c>
      <c r="HH131" s="34" t="str">
        <f>IF(HG131&lt;&gt;"",HLOOKUP(COUNT($DW131:HG131)+1,$G$4:$CX$8,HH$14,0)*$D131,IF($C131=HH$17,$G$6*$D131,""))</f>
        <v/>
      </c>
      <c r="HI131" s="34" t="str">
        <f>IF(HH131&lt;&gt;"",HLOOKUP(COUNT($DW131:HH131)+1,$G$4:$CX$8,HI$14,0)*$D131,IF($C131=HI$17,$G$6*$D131,""))</f>
        <v/>
      </c>
      <c r="HJ131" s="34" t="str">
        <f>IF(HI131&lt;&gt;"",HLOOKUP(COUNT($DW131:HI131)+1,$G$4:$CX$8,HJ$14,0)*$D131,IF($C131=HJ$17,$G$6*$D131,""))</f>
        <v/>
      </c>
      <c r="HK131" s="34" t="str">
        <f>IF(HJ131&lt;&gt;"",HLOOKUP(COUNT($DW131:HJ131)+1,$G$4:$CX$8,HK$14,0)*$D131,IF($C131=HK$17,$G$6*$D131,""))</f>
        <v/>
      </c>
      <c r="HL131" s="34" t="str">
        <f>IF(HK131&lt;&gt;"",HLOOKUP(COUNT($DW131:HK131)+1,$G$4:$CX$8,HL$14,0)*$D131,IF($C131=HL$17,$G$6*$D131,""))</f>
        <v/>
      </c>
      <c r="HM131" s="34" t="str">
        <f>IF(HL131&lt;&gt;"",HLOOKUP(COUNT($DW131:HL131)+1,$G$4:$CX$8,HM$14,0)*$D131,IF($C131=HM$17,$G$6*$D131,""))</f>
        <v/>
      </c>
      <c r="HN131" s="34" t="str">
        <f>IF(HM131&lt;&gt;"",HLOOKUP(COUNT($DW131:HM131)+1,$G$4:$CX$8,HN$14,0)*$D131,IF($C131=HN$17,$G$6*$D131,""))</f>
        <v/>
      </c>
      <c r="HO131" s="34" t="str">
        <f>IF(HN131&lt;&gt;"",HLOOKUP(COUNT($DW131:HN131)+1,$G$4:$CX$8,HO$14,0)*$D131,IF($C131=HO$17,$G$6*$D131,""))</f>
        <v/>
      </c>
      <c r="HP131" s="34" t="str">
        <f>IF(HO131&lt;&gt;"",HLOOKUP(COUNT($DW131:HO131)+1,$G$4:$CX$8,HP$14,0)*$D131,IF($C131=HP$17,$G$6*$D131,""))</f>
        <v/>
      </c>
      <c r="HQ131" s="34" t="str">
        <f>IF(HP131&lt;&gt;"",HLOOKUP(COUNT($DW131:HP131)+1,$G$4:$CX$8,HQ$14,0)*$D131,IF($C131=HQ$17,$G$6*$D131,""))</f>
        <v/>
      </c>
      <c r="HR131" s="34" t="str">
        <f>IF(HQ131&lt;&gt;"",HLOOKUP(COUNT($DW131:HQ131)+1,$G$4:$CX$8,HR$14,0)*$D131,IF($C131=HR$17,$G$6*$D131,""))</f>
        <v/>
      </c>
      <c r="HS131" s="34" t="str">
        <f>IF(HR131&lt;&gt;"",HLOOKUP(COUNT($DW131:HR131)+1,$G$4:$CX$8,HS$14,0)*$D131,IF($C131=HS$17,$G$6*$D131,""))</f>
        <v/>
      </c>
      <c r="HT131" s="34" t="str">
        <f>IF(HS131&lt;&gt;"",HLOOKUP(COUNT($DW131:HS131)+1,$G$4:$CX$8,HT$14,0)*$D131,IF($C131=HT$17,$G$6*$D131,""))</f>
        <v/>
      </c>
      <c r="HU131" s="34" t="str">
        <f>IF(HT131&lt;&gt;"",HLOOKUP(COUNT($DW131:HT131)+1,$G$4:$CX$8,HU$14,0)*$D131,IF($C131=HU$17,$G$6*$D131,""))</f>
        <v/>
      </c>
      <c r="HV131" s="34" t="str">
        <f>IF(HU131&lt;&gt;"",HLOOKUP(COUNT($DW131:HU131)+1,$G$4:$CX$8,HV$14,0)*$D131,IF($C131=HV$17,$G$6*$D131,""))</f>
        <v/>
      </c>
      <c r="HW131" s="34" t="str">
        <f>IF(HV131&lt;&gt;"",HLOOKUP(COUNT($DW131:HV131)+1,$G$4:$CX$8,HW$14,0)*$D131,IF($C131=HW$17,$G$6*$D131,""))</f>
        <v/>
      </c>
      <c r="HX131" s="34" t="str">
        <f>IF(HW131&lt;&gt;"",HLOOKUP(COUNT($DW131:HW131)+1,$G$4:$CX$8,HX$14,0)*$D131,IF($C131=HX$17,$G$6*$D131,""))</f>
        <v/>
      </c>
      <c r="HY131" s="34" t="str">
        <f>IF(HX131&lt;&gt;"",HLOOKUP(COUNT($DW131:HX131)+1,$G$4:$CX$8,HY$14,0)*$D131,IF($C131=HY$17,$G$6*$D131,""))</f>
        <v/>
      </c>
      <c r="HZ131" s="34" t="str">
        <f>IF(HY131&lt;&gt;"",HLOOKUP(COUNT($DW131:HY131)+1,$G$4:$CX$8,HZ$14,0)*$D131,IF($C131=HZ$17,$G$6*$D131,""))</f>
        <v/>
      </c>
      <c r="IA131" s="34" t="str">
        <f>IF(HZ131&lt;&gt;"",HLOOKUP(COUNT($DW131:HZ131)+1,$G$4:$CX$8,IA$14,0)*$D131,IF($C131=IA$17,$G$6*$D131,""))</f>
        <v/>
      </c>
      <c r="IB131" s="34" t="str">
        <f>IF(IA131&lt;&gt;"",HLOOKUP(COUNT($DW131:IA131)+1,$G$4:$CX$8,IB$14,0)*$D131,IF($C131=IB$17,$G$6*$D131,""))</f>
        <v/>
      </c>
      <c r="IC131" s="34" t="str">
        <f>IF(IB131&lt;&gt;"",HLOOKUP(COUNT($DW131:IB131)+1,$G$4:$CX$8,IC$14,0)*$D131,IF($C131=IC$17,$G$6*$D131,""))</f>
        <v/>
      </c>
      <c r="ID131" s="34" t="str">
        <f>IF(IC131&lt;&gt;"",HLOOKUP(COUNT($DW131:IC131)+1,$G$4:$CX$8,ID$14,0)*$D131,IF($C131=ID$17,$G$6*$D131,""))</f>
        <v/>
      </c>
      <c r="IE131" s="34" t="str">
        <f>IF(ID131&lt;&gt;"",HLOOKUP(COUNT($DW131:ID131)+1,$G$4:$CX$8,IE$14,0)*$D131,IF($C131=IE$17,$G$6*$D131,""))</f>
        <v/>
      </c>
      <c r="IF131" s="34">
        <f>IF(IE131&lt;&gt;"",HLOOKUP(COUNT($DW131:IE131)+1,$G$4:$CX$8,IF$14,0)*$D131,IF($C131=IF$17,$G$6*$D131,""))</f>
        <v>0</v>
      </c>
      <c r="IG131" s="34">
        <f>IF(IF131&lt;&gt;"",HLOOKUP(COUNT($DW131:IF131)+1,$G$4:$CX$8,IG$14,0)*$D131,IF($C131=IG$17,$G$6*$D131,""))</f>
        <v>7500</v>
      </c>
      <c r="IH131" s="34">
        <f>IF(IG131&lt;&gt;"",HLOOKUP(COUNT($DW131:IG131)+1,$G$4:$CX$8,IH$14,0)*$D131,IF($C131=IH$17,$G$6*$D131,""))</f>
        <v>7500</v>
      </c>
      <c r="II131" s="34">
        <f>IF(IH131&lt;&gt;"",HLOOKUP(COUNT($DW131:IH131)+1,$G$4:$CX$8,II$14,0)*$D131,IF($C131=II$17,$G$6*$D131,""))</f>
        <v>7500</v>
      </c>
      <c r="IJ131" s="34">
        <f>IF(II131&lt;&gt;"",HLOOKUP(COUNT($DW131:II131)+1,$G$4:$CX$8,IJ$14,0)*$D131,IF($C131=IJ$17,$G$6*$D131,""))</f>
        <v>9048.4582084179765</v>
      </c>
      <c r="IK131" s="34">
        <f>IF(IJ131&lt;&gt;"",HLOOKUP(COUNT($DW131:IJ131)+1,$G$4:$CX$8,IK$14,0)*$D131,IF($C131=IK$17,$G$6*$D131,""))</f>
        <v>11310.572760522478</v>
      </c>
      <c r="IL131" s="34">
        <f>IF(IK131&lt;&gt;"",HLOOKUP(COUNT($DW131:IK131)+1,$G$4:$CX$8,IL$14,0)*$D131,IF($C131=IL$17,$G$6*$D131,""))</f>
        <v>13572.687312626966</v>
      </c>
      <c r="IM131" s="34">
        <f>IF(IL131&lt;&gt;"",HLOOKUP(COUNT($DW131:IL131)+1,$G$4:$CX$8,IM$14,0)*$D131,IF($C131=IM$17,$G$6*$D131,""))</f>
        <v>15744.31728264728</v>
      </c>
      <c r="IO131" s="34" t="str">
        <f>IF(IN131&lt;&gt;"",HLOOKUP(COUNT($IN131:IN131)+1,$G$4:$EH$8,IO$14,0)*$D131,IF($C131=IO$17,$G$7*$D131,""))</f>
        <v/>
      </c>
      <c r="IP131" s="34" t="str">
        <f>IF(IO131&lt;&gt;"",HLOOKUP(COUNT($IN131:IO131)+1,$G$4:$EH$8,IP$14,0)*$D131,IF($C131=IP$17,$G$7*$D131,""))</f>
        <v/>
      </c>
      <c r="IQ131" s="34" t="str">
        <f>IF(IP131&lt;&gt;"",HLOOKUP(COUNT($IN131:IP131)+1,$G$4:$EH$8,IQ$14,0)*$D131,IF($C131=IQ$17,$G$7*$D131,""))</f>
        <v/>
      </c>
      <c r="IR131" s="34" t="str">
        <f>IF(IQ131&lt;&gt;"",HLOOKUP(COUNT($IN131:IQ131)+1,$G$4:$EH$8,IR$14,0)*$D131,IF($C131=IR$17,$G$7*$D131,""))</f>
        <v/>
      </c>
      <c r="IS131" s="34" t="str">
        <f>IF(IR131&lt;&gt;"",HLOOKUP(COUNT($IN131:IR131)+1,$G$4:$EH$8,IS$14,0)*$D131,IF($C131=IS$17,$G$7*$D131,""))</f>
        <v/>
      </c>
      <c r="IT131" s="34" t="str">
        <f>IF(IS131&lt;&gt;"",HLOOKUP(COUNT($IN131:IS131)+1,$G$4:$EH$8,IT$14,0)*$D131,IF($C131=IT$17,$G$7*$D131,""))</f>
        <v/>
      </c>
      <c r="IU131" s="34" t="str">
        <f>IF(IT131&lt;&gt;"",HLOOKUP(COUNT($IN131:IT131)+1,$G$4:$EH$8,IU$14,0)*$D131,IF($C131=IU$17,$G$7*$D131,""))</f>
        <v/>
      </c>
      <c r="IV131" s="34" t="str">
        <f>IF(IU131&lt;&gt;"",HLOOKUP(COUNT($IN131:IU131)+1,$G$4:$EH$8,IV$14,0)*$D131,IF($C131=IV$17,$G$7*$D131,""))</f>
        <v/>
      </c>
      <c r="IW131" s="34" t="str">
        <f>IF(IV131&lt;&gt;"",HLOOKUP(COUNT($IN131:IV131)+1,$G$4:$EH$8,IW$14,0)*$D131,IF($C131=IW$17,$G$7*$D131,""))</f>
        <v/>
      </c>
      <c r="IX131" s="34" t="str">
        <f>IF(IW131&lt;&gt;"",HLOOKUP(COUNT($IN131:IW131)+1,$G$4:$EH$8,IX$14,0)*$D131,IF($C131=IX$17,$G$7*$D131,""))</f>
        <v/>
      </c>
      <c r="IY131" s="34" t="str">
        <f>IF(IX131&lt;&gt;"",HLOOKUP(COUNT($IN131:IX131)+1,$G$4:$EH$8,IY$14,0)*$D131,IF($C131=IY$17,$G$7*$D131,""))</f>
        <v/>
      </c>
      <c r="IZ131" s="34" t="str">
        <f>IF(IY131&lt;&gt;"",HLOOKUP(COUNT($IN131:IY131)+1,$G$4:$EH$8,IZ$14,0)*$D131,IF($C131=IZ$17,$G$7*$D131,""))</f>
        <v/>
      </c>
      <c r="JA131" s="34" t="str">
        <f>IF(IZ131&lt;&gt;"",HLOOKUP(COUNT($IN131:IZ131)+1,$G$4:$EH$8,JA$14,0)*$D131,IF($C131=JA$17,$G$7*$D131,""))</f>
        <v/>
      </c>
      <c r="JB131" s="34" t="str">
        <f>IF(JA131&lt;&gt;"",HLOOKUP(COUNT($IN131:JA131)+1,$G$4:$EH$8,JB$14,0)*$D131,IF($C131=JB$17,$G$7*$D131,""))</f>
        <v/>
      </c>
      <c r="JC131" s="34" t="str">
        <f>IF(JB131&lt;&gt;"",HLOOKUP(COUNT($IN131:JB131)+1,$G$4:$EH$8,JC$14,0)*$D131,IF($C131=JC$17,$G$7*$D131,""))</f>
        <v/>
      </c>
      <c r="JD131" s="34" t="str">
        <f>IF(JC131&lt;&gt;"",HLOOKUP(COUNT($IN131:JC131)+1,$G$4:$EH$8,JD$14,0)*$D131,IF($C131=JD$17,$G$7*$D131,""))</f>
        <v/>
      </c>
      <c r="JE131" s="34" t="str">
        <f>IF(JD131&lt;&gt;"",HLOOKUP(COUNT($IN131:JD131)+1,$G$4:$EH$8,JE$14,0)*$D131,IF($C131=JE$17,$G$7*$D131,""))</f>
        <v/>
      </c>
      <c r="JF131" s="34" t="str">
        <f>IF(JE131&lt;&gt;"",HLOOKUP(COUNT($IN131:JE131)+1,$G$4:$EH$8,JF$14,0)*$D131,IF($C131=JF$17,$G$7*$D131,""))</f>
        <v/>
      </c>
      <c r="JG131" s="34" t="str">
        <f>IF(JF131&lt;&gt;"",HLOOKUP(COUNT($IN131:JF131)+1,$G$4:$EH$8,JG$14,0)*$D131,IF($C131=JG$17,$G$7*$D131,""))</f>
        <v/>
      </c>
      <c r="JH131" s="34" t="str">
        <f>IF(JG131&lt;&gt;"",HLOOKUP(COUNT($IN131:JG131)+1,$G$4:$EH$8,JH$14,0)*$D131,IF($C131=JH$17,$G$7*$D131,""))</f>
        <v/>
      </c>
      <c r="JI131" s="34" t="str">
        <f>IF(JH131&lt;&gt;"",HLOOKUP(COUNT($IN131:JH131)+1,$G$4:$EH$8,JI$14,0)*$D131,IF($C131=JI$17,$G$7*$D131,""))</f>
        <v/>
      </c>
      <c r="JJ131" s="34" t="str">
        <f>IF(JI131&lt;&gt;"",HLOOKUP(COUNT($IN131:JI131)+1,$G$4:$EH$8,JJ$14,0)*$D131,IF($C131=JJ$17,$G$7*$D131,""))</f>
        <v/>
      </c>
      <c r="JK131" s="34" t="str">
        <f>IF(JJ131&lt;&gt;"",HLOOKUP(COUNT($IN131:JJ131)+1,$G$4:$EH$8,JK$14,0)*$D131,IF($C131=JK$17,$G$7*$D131,""))</f>
        <v/>
      </c>
      <c r="JL131" s="34" t="str">
        <f>IF(JK131&lt;&gt;"",HLOOKUP(COUNT($IN131:JK131)+1,$G$4:$EH$8,JL$14,0)*$D131,IF($C131=JL$17,$G$7*$D131,""))</f>
        <v/>
      </c>
      <c r="JM131" s="34" t="str">
        <f>IF(JL131&lt;&gt;"",HLOOKUP(COUNT($IN131:JL131)+1,$G$4:$EH$8,JM$14,0)*$D131,IF($C131=JM$17,$G$7*$D131,""))</f>
        <v/>
      </c>
      <c r="JN131" s="34" t="str">
        <f>IF(JM131&lt;&gt;"",HLOOKUP(COUNT($IN131:JM131)+1,$G$4:$EH$8,JN$14,0)*$D131,IF($C131=JN$17,$G$7*$D131,""))</f>
        <v/>
      </c>
      <c r="JO131" s="34" t="str">
        <f>IF(JN131&lt;&gt;"",HLOOKUP(COUNT($IN131:JN131)+1,$G$4:$EH$8,JO$14,0)*$D131,IF($C131=JO$17,$G$7*$D131,""))</f>
        <v/>
      </c>
      <c r="JP131" s="34" t="str">
        <f>IF(JO131&lt;&gt;"",HLOOKUP(COUNT($IN131:JO131)+1,$G$4:$EH$8,JP$14,0)*$D131,IF($C131=JP$17,$G$7*$D131,""))</f>
        <v/>
      </c>
      <c r="JQ131" s="34" t="str">
        <f>IF(JP131&lt;&gt;"",HLOOKUP(COUNT($IN131:JP131)+1,$G$4:$EH$8,JQ$14,0)*$D131,IF($C131=JQ$17,$G$7*$D131,""))</f>
        <v/>
      </c>
      <c r="JR131" s="34" t="str">
        <f>IF(JQ131&lt;&gt;"",HLOOKUP(COUNT($IN131:JQ131)+1,$G$4:$EH$8,JR$14,0)*$D131,IF($C131=JR$17,$G$7*$D131,""))</f>
        <v/>
      </c>
      <c r="JS131" s="34" t="str">
        <f>IF(JR131&lt;&gt;"",HLOOKUP(COUNT($IN131:JR131)+1,$G$4:$EH$8,JS$14,0)*$D131,IF($C131=JS$17,$G$7*$D131,""))</f>
        <v/>
      </c>
      <c r="JT131" s="34" t="str">
        <f>IF(JS131&lt;&gt;"",HLOOKUP(COUNT($IN131:JS131)+1,$G$4:$EH$8,JT$14,0)*$D131,IF($C131=JT$17,$G$7*$D131,""))</f>
        <v/>
      </c>
      <c r="JU131" s="34" t="str">
        <f>IF(JT131&lt;&gt;"",HLOOKUP(COUNT($IN131:JT131)+1,$G$4:$EH$8,JU$14,0)*$D131,IF($C131=JU$17,$G$7*$D131,""))</f>
        <v/>
      </c>
      <c r="JV131" s="34" t="str">
        <f>IF(JU131&lt;&gt;"",HLOOKUP(COUNT($IN131:JU131)+1,$G$4:$EH$8,JV$14,0)*$D131,IF($C131=JV$17,$G$7*$D131,""))</f>
        <v/>
      </c>
      <c r="JW131" s="34" t="str">
        <f>IF(JV131&lt;&gt;"",HLOOKUP(COUNT($IN131:JV131)+1,$G$4:$EH$8,JW$14,0)*$D131,IF($C131=JW$17,$G$7*$D131,""))</f>
        <v/>
      </c>
      <c r="JX131" s="34" t="str">
        <f>IF(JW131&lt;&gt;"",HLOOKUP(COUNT($IN131:JW131)+1,$G$4:$EH$8,JX$14,0)*$D131,IF($C131=JX$17,$G$7*$D131,""))</f>
        <v/>
      </c>
      <c r="JY131" s="34" t="str">
        <f>IF(JX131&lt;&gt;"",HLOOKUP(COUNT($IN131:JX131)+1,$G$4:$EH$8,JY$14,0)*$D131,IF($C131=JY$17,$G$7*$D131,""))</f>
        <v/>
      </c>
      <c r="JZ131" s="34" t="str">
        <f>IF(JY131&lt;&gt;"",HLOOKUP(COUNT($IN131:JY131)+1,$G$4:$EH$8,JZ$14,0)*$D131,IF($C131=JZ$17,$G$7*$D131,""))</f>
        <v/>
      </c>
      <c r="KA131" s="34" t="str">
        <f>IF(JZ131&lt;&gt;"",HLOOKUP(COUNT($IN131:JZ131)+1,$G$4:$EH$8,KA$14,0)*$D131,IF($C131=KA$17,$G$7*$D131,""))</f>
        <v/>
      </c>
      <c r="KB131" s="34" t="str">
        <f>IF(KA131&lt;&gt;"",HLOOKUP(COUNT($IN131:KA131)+1,$G$4:$EH$8,KB$14,0)*$D131,IF($C131=KB$17,$G$7*$D131,""))</f>
        <v/>
      </c>
      <c r="KC131" s="34" t="str">
        <f>IF(KB131&lt;&gt;"",HLOOKUP(COUNT($IN131:KB131)+1,$G$4:$EH$8,KC$14,0)*$D131,IF($C131=KC$17,$G$7*$D131,""))</f>
        <v/>
      </c>
      <c r="KD131" s="34" t="str">
        <f>IF(KC131&lt;&gt;"",HLOOKUP(COUNT($IN131:KC131)+1,$G$4:$EH$8,KD$14,0)*$D131,IF($C131=KD$17,$G$7*$D131,""))</f>
        <v/>
      </c>
      <c r="KE131" s="34" t="str">
        <f>IF(KD131&lt;&gt;"",HLOOKUP(COUNT($IN131:KD131)+1,$G$4:$EH$8,KE$14,0)*$D131,IF($C131=KE$17,$G$7*$D131,""))</f>
        <v/>
      </c>
      <c r="KF131" s="34" t="str">
        <f>IF(KE131&lt;&gt;"",HLOOKUP(COUNT($IN131:KE131)+1,$G$4:$EH$8,KF$14,0)*$D131,IF($C131=KF$17,$G$7*$D131,""))</f>
        <v/>
      </c>
      <c r="KG131" s="34" t="str">
        <f>IF(KF131&lt;&gt;"",HLOOKUP(COUNT($IN131:KF131)+1,$G$4:$EH$8,KG$14,0)*$D131,IF($C131=KG$17,$G$7*$D131,""))</f>
        <v/>
      </c>
      <c r="KH131" s="34" t="str">
        <f>IF(KG131&lt;&gt;"",HLOOKUP(COUNT($IN131:KG131)+1,$G$4:$EH$8,KH$14,0)*$D131,IF($C131=KH$17,$G$7*$D131,""))</f>
        <v/>
      </c>
      <c r="KI131" s="34" t="str">
        <f>IF(KH131&lt;&gt;"",HLOOKUP(COUNT($IN131:KH131)+1,$G$4:$EH$8,KI$14,0)*$D131,IF($C131=KI$17,$G$7*$D131,""))</f>
        <v/>
      </c>
      <c r="KJ131" s="34" t="str">
        <f>IF(KI131&lt;&gt;"",HLOOKUP(COUNT($IN131:KI131)+1,$G$4:$EH$8,KJ$14,0)*$D131,IF($C131=KJ$17,$G$7*$D131,""))</f>
        <v/>
      </c>
      <c r="KK131" s="34" t="str">
        <f>IF(KJ131&lt;&gt;"",HLOOKUP(COUNT($IN131:KJ131)+1,$G$4:$EH$8,KK$14,0)*$D131,IF($C131=KK$17,$G$7*$D131,""))</f>
        <v/>
      </c>
      <c r="KL131" s="34" t="str">
        <f>IF(KK131&lt;&gt;"",HLOOKUP(COUNT($IN131:KK131)+1,$G$4:$EH$8,KL$14,0)*$D131,IF($C131=KL$17,$G$7*$D131,""))</f>
        <v/>
      </c>
      <c r="KM131" s="34" t="str">
        <f>IF(KL131&lt;&gt;"",HLOOKUP(COUNT($IN131:KL131)+1,$G$4:$EH$8,KM$14,0)*$D131,IF($C131=KM$17,$G$7*$D131,""))</f>
        <v/>
      </c>
      <c r="KN131" s="34" t="str">
        <f>IF(KM131&lt;&gt;"",HLOOKUP(COUNT($IN131:KM131)+1,$G$4:$EH$8,KN$14,0)*$D131,IF($C131=KN$17,$G$7*$D131,""))</f>
        <v/>
      </c>
      <c r="KO131" s="34" t="str">
        <f>IF(KN131&lt;&gt;"",HLOOKUP(COUNT($IN131:KN131)+1,$G$4:$EH$8,KO$14,0)*$D131,IF($C131=KO$17,$G$7*$D131,""))</f>
        <v/>
      </c>
      <c r="KP131" s="34" t="str">
        <f>IF(KO131&lt;&gt;"",HLOOKUP(COUNT($IN131:KO131)+1,$G$4:$EH$8,KP$14,0)*$D131,IF($C131=KP$17,$G$7*$D131,""))</f>
        <v/>
      </c>
      <c r="KQ131" s="34" t="str">
        <f>IF(KP131&lt;&gt;"",HLOOKUP(COUNT($IN131:KP131)+1,$G$4:$EH$8,KQ$14,0)*$D131,IF($C131=KQ$17,$G$7*$D131,""))</f>
        <v/>
      </c>
      <c r="KR131" s="34" t="str">
        <f>IF(KQ131&lt;&gt;"",HLOOKUP(COUNT($IN131:KQ131)+1,$G$4:$EH$8,KR$14,0)*$D131,IF($C131=KR$17,$G$7*$D131,""))</f>
        <v/>
      </c>
      <c r="KS131" s="34" t="str">
        <f>IF(KR131&lt;&gt;"",HLOOKUP(COUNT($IN131:KR131)+1,$G$4:$EH$8,KS$14,0)*$D131,IF($C131=KS$17,$G$7*$D131,""))</f>
        <v/>
      </c>
      <c r="KT131" s="34" t="str">
        <f>IF(KS131&lt;&gt;"",HLOOKUP(COUNT($IN131:KS131)+1,$G$4:$EH$8,KT$14,0)*$D131,IF($C131=KT$17,$G$7*$D131,""))</f>
        <v/>
      </c>
      <c r="KU131" s="34" t="str">
        <f>IF(KT131&lt;&gt;"",HLOOKUP(COUNT($IN131:KT131)+1,$G$4:$EH$8,KU$14,0)*$D131,IF($C131=KU$17,$G$7*$D131,""))</f>
        <v/>
      </c>
      <c r="KV131" s="34" t="str">
        <f>IF(KU131&lt;&gt;"",HLOOKUP(COUNT($IN131:KU131)+1,$G$4:$EH$8,KV$14,0)*$D131,IF($C131=KV$17,$G$7*$D131,""))</f>
        <v/>
      </c>
      <c r="KW131" s="34" t="str">
        <f>IF(KV131&lt;&gt;"",HLOOKUP(COUNT($IN131:KV131)+1,$G$4:$EH$8,KW$14,0)*$D131,IF($C131=KW$17,$G$7*$D131,""))</f>
        <v/>
      </c>
      <c r="KX131" s="34" t="str">
        <f>IF(KW131&lt;&gt;"",HLOOKUP(COUNT($IN131:KW131)+1,$G$4:$EH$8,KX$14,0)*$D131,IF($C131=KX$17,$G$7*$D131,""))</f>
        <v/>
      </c>
      <c r="KY131" s="34" t="str">
        <f>IF(KX131&lt;&gt;"",HLOOKUP(COUNT($IN131:KX131)+1,$G$4:$EH$8,KY$14,0)*$D131,IF($C131=KY$17,$G$7*$D131,""))</f>
        <v/>
      </c>
      <c r="KZ131" s="34" t="str">
        <f>IF(KY131&lt;&gt;"",HLOOKUP(COUNT($IN131:KY131)+1,$G$4:$EH$8,KZ$14,0)*$D131,IF($C131=KZ$17,$G$7*$D131,""))</f>
        <v/>
      </c>
      <c r="LA131" s="34" t="str">
        <f>IF(KZ131&lt;&gt;"",HLOOKUP(COUNT($IN131:KZ131)+1,$G$4:$EH$8,LA$14,0)*$D131,IF($C131=LA$17,$G$7*$D131,""))</f>
        <v/>
      </c>
      <c r="LB131" s="34" t="str">
        <f>IF(LA131&lt;&gt;"",HLOOKUP(COUNT($IN131:LA131)+1,$G$4:$EH$8,LB$14,0)*$D131,IF($C131=LB$17,$G$7*$D131,""))</f>
        <v/>
      </c>
      <c r="LC131" s="34" t="str">
        <f>IF(LB131&lt;&gt;"",HLOOKUP(COUNT($IN131:LB131)+1,$G$4:$EH$8,LC$14,0)*$D131,IF($C131=LC$17,$G$7*$D131,""))</f>
        <v/>
      </c>
      <c r="LD131" s="34" t="str">
        <f>IF(LC131&lt;&gt;"",HLOOKUP(COUNT($IN131:LC131)+1,$G$4:$EH$8,LD$14,0)*$D131,IF($C131=LD$17,$G$7*$D131,""))</f>
        <v/>
      </c>
      <c r="LE131" s="34" t="str">
        <f>IF(LD131&lt;&gt;"",HLOOKUP(COUNT($IN131:LD131)+1,$G$4:$EH$8,LE$14,0)*$D131,IF($C131=LE$17,$G$7*$D131,""))</f>
        <v/>
      </c>
      <c r="LF131" s="34" t="str">
        <f>IF(LE131&lt;&gt;"",HLOOKUP(COUNT($IN131:LE131)+1,$G$4:$EH$8,LF$14,0)*$D131,IF($C131=LF$17,$G$7*$D131,""))</f>
        <v/>
      </c>
      <c r="LG131" s="34" t="str">
        <f>IF(LF131&lt;&gt;"",HLOOKUP(COUNT($IN131:LF131)+1,$G$4:$EH$8,LG$14,0)*$D131,IF($C131=LG$17,$G$7*$D131,""))</f>
        <v/>
      </c>
      <c r="LH131" s="34" t="str">
        <f>IF(LG131&lt;&gt;"",HLOOKUP(COUNT($IN131:LG131)+1,$G$4:$EH$8,LH$14,0)*$D131,IF($C131=LH$17,$G$7*$D131,""))</f>
        <v/>
      </c>
      <c r="LI131" s="34" t="str">
        <f>IF(LH131&lt;&gt;"",HLOOKUP(COUNT($IN131:LH131)+1,$G$4:$EH$8,LI$14,0)*$D131,IF($C131=LI$17,$G$7*$D131,""))</f>
        <v/>
      </c>
      <c r="LJ131" s="34" t="str">
        <f>IF(LI131&lt;&gt;"",HLOOKUP(COUNT($IN131:LI131)+1,$G$4:$EH$8,LJ$14,0)*$D131,IF($C131=LJ$17,$G$7*$D131,""))</f>
        <v/>
      </c>
      <c r="LK131" s="34" t="str">
        <f>IF(LJ131&lt;&gt;"",HLOOKUP(COUNT($IN131:LJ131)+1,$G$4:$EH$8,LK$14,0)*$D131,IF($C131=LK$17,$G$7*$D131,""))</f>
        <v/>
      </c>
      <c r="LL131" s="34" t="str">
        <f>IF(LK131&lt;&gt;"",HLOOKUP(COUNT($IN131:LK131)+1,$G$4:$EH$8,LL$14,0)*$D131,IF($C131=LL$17,$G$7*$D131,""))</f>
        <v/>
      </c>
      <c r="LM131" s="34" t="str">
        <f>IF(LL131&lt;&gt;"",HLOOKUP(COUNT($IN131:LL131)+1,$G$4:$EH$8,LM$14,0)*$D131,IF($C131=LM$17,$G$7*$D131,""))</f>
        <v/>
      </c>
      <c r="LN131" s="34" t="str">
        <f>IF(LM131&lt;&gt;"",HLOOKUP(COUNT($IN131:LM131)+1,$G$4:$EH$8,LN$14,0)*$D131,IF($C131=LN$17,$G$7*$D131,""))</f>
        <v/>
      </c>
      <c r="LO131" s="34" t="str">
        <f>IF(LN131&lt;&gt;"",HLOOKUP(COUNT($IN131:LN131)+1,$G$4:$EH$8,LO$14,0)*$D131,IF($C131=LO$17,$G$7*$D131,""))</f>
        <v/>
      </c>
      <c r="LP131" s="34" t="str">
        <f>IF(LO131&lt;&gt;"",HLOOKUP(COUNT($IN131:LO131)+1,$G$4:$EH$8,LP$14,0)*$D131,IF($C131=LP$17,$G$7*$D131,""))</f>
        <v/>
      </c>
      <c r="LQ131" s="34" t="str">
        <f>IF(LP131&lt;&gt;"",HLOOKUP(COUNT($IN131:LP131)+1,$G$4:$EH$8,LQ$14,0)*$D131,IF($C131=LQ$17,$G$7*$D131,""))</f>
        <v/>
      </c>
      <c r="LR131" s="34" t="str">
        <f>IF(LQ131&lt;&gt;"",HLOOKUP(COUNT($IN131:LQ131)+1,$G$4:$EH$8,LR$14,0)*$D131,IF($C131=LR$17,$G$7*$D131,""))</f>
        <v/>
      </c>
      <c r="LS131" s="34" t="str">
        <f>IF(LR131&lt;&gt;"",HLOOKUP(COUNT($IN131:LR131)+1,$G$4:$EH$8,LS$14,0)*$D131,IF($C131=LS$17,$G$7*$D131,""))</f>
        <v/>
      </c>
      <c r="LT131" s="34" t="str">
        <f>IF(LS131&lt;&gt;"",HLOOKUP(COUNT($IN131:LS131)+1,$G$4:$EH$8,LT$14,0)*$D131,IF($C131=LT$17,$G$7*$D131,""))</f>
        <v/>
      </c>
      <c r="LU131" s="34" t="str">
        <f>IF(LT131&lt;&gt;"",HLOOKUP(COUNT($IN131:LT131)+1,$G$4:$EH$8,LU$14,0)*$D131,IF($C131=LU$17,$G$7*$D131,""))</f>
        <v/>
      </c>
      <c r="LV131" s="34" t="str">
        <f>IF(LU131&lt;&gt;"",HLOOKUP(COUNT($IN131:LU131)+1,$G$4:$EH$8,LV$14,0)*$D131,IF($C131=LV$17,$G$7*$D131,""))</f>
        <v/>
      </c>
      <c r="LW131" s="34" t="str">
        <f>IF(LV131&lt;&gt;"",HLOOKUP(COUNT($IN131:LV131)+1,$G$4:$EH$8,LW$14,0)*$D131,IF($C131=LW$17,$G$7*$D131,""))</f>
        <v/>
      </c>
      <c r="LX131" s="34" t="str">
        <f>IF(LW131&lt;&gt;"",HLOOKUP(COUNT($IN131:LW131)+1,$G$4:$EH$8,LX$14,0)*$D131,IF($C131=LX$17,$G$7*$D131,""))</f>
        <v/>
      </c>
      <c r="LY131" s="34" t="str">
        <f>IF(LX131&lt;&gt;"",HLOOKUP(COUNT($IN131:LX131)+1,$G$4:$EH$8,LY$14,0)*$D131,IF($C131=LY$17,$G$7*$D131,""))</f>
        <v/>
      </c>
      <c r="LZ131" s="34" t="str">
        <f>IF(LY131&lt;&gt;"",HLOOKUP(COUNT($IN131:LY131)+1,$G$4:$EH$8,LZ$14,0)*$D131,IF($C131=LZ$17,$G$7*$D131,""))</f>
        <v/>
      </c>
      <c r="MA131" s="34" t="str">
        <f>IF(LZ131&lt;&gt;"",HLOOKUP(COUNT($IN131:LZ131)+1,$G$4:$EH$8,MA$14,0)*$D131,IF($C131=MA$17,$G$7*$D131,""))</f>
        <v/>
      </c>
      <c r="MB131" s="34" t="str">
        <f>IF(MA131&lt;&gt;"",HLOOKUP(COUNT($IN131:MA131)+1,$G$4:$EH$8,MB$14,0)*$D131,IF($C131=MB$17,$G$7*$D131,""))</f>
        <v/>
      </c>
      <c r="MC131" s="34" t="str">
        <f>IF(MB131&lt;&gt;"",HLOOKUP(COUNT($IN131:MB131)+1,$G$4:$EH$8,MC$14,0)*$D131,IF($C131=MC$17,$G$7*$D131,""))</f>
        <v/>
      </c>
      <c r="MD131" s="34" t="str">
        <f>IF(MC131&lt;&gt;"",HLOOKUP(COUNT($IN131:MC131)+1,$G$4:$EH$8,MD$14,0)*$D131,IF($C131=MD$17,$G$7*$D131,""))</f>
        <v/>
      </c>
      <c r="ME131" s="34" t="str">
        <f>IF(MD131&lt;&gt;"",HLOOKUP(COUNT($IN131:MD131)+1,$G$4:$EH$8,ME$14,0)*$D131,IF($C131=ME$17,$G$7*$D131,""))</f>
        <v/>
      </c>
      <c r="MF131" s="1330" t="str">
        <f>IF(ME131&lt;&gt;"",HLOOKUP(COUNT($IN131:ME131)+1,$G$4:$EH$8,MF$14,0)*$D131,IF($C131=MF$17,$G$7*$D131,""))</f>
        <v/>
      </c>
      <c r="MG131" s="1330" t="str">
        <f>IF(MF131&lt;&gt;"",HLOOKUP(COUNT($IN131:MF131)+1,$G$4:$EH$8,MG$14,0)*$D131,IF($C131=MG$17,$G$7*$D131,""))</f>
        <v/>
      </c>
      <c r="MH131" s="1330" t="str">
        <f>IF(MG131&lt;&gt;"",HLOOKUP(COUNT($IN131:MG131)+1,$G$4:$EH$8,MH$14,0)*$D131,IF($C131=MH$17,$G$7*$D131,""))</f>
        <v/>
      </c>
      <c r="MI131" s="1330" t="str">
        <f>IF(MH131&lt;&gt;"",HLOOKUP(COUNT($IN131:MH131)+1,$G$4:$EH$8,MI$14,0)*$D131,IF($C131=MI$17,$G$7*$D131,""))</f>
        <v/>
      </c>
      <c r="MJ131" s="1330" t="str">
        <f>IF(MI131&lt;&gt;"",HLOOKUP(COUNT($IN131:MI131)+1,$G$4:$EH$8,MJ$14,0)*$D131,IF($C131=MJ$17,$G$7*$D131,""))</f>
        <v/>
      </c>
      <c r="MK131" s="1330" t="str">
        <f>IF(MJ131&lt;&gt;"",HLOOKUP(COUNT($IN131:MJ131)+1,$G$4:$EH$8,MK$14,0)*$D131,IF($C131=MK$17,$G$7*$D131,""))</f>
        <v/>
      </c>
      <c r="ML131" s="1330" t="str">
        <f>IF(MK131&lt;&gt;"",HLOOKUP(COUNT($IN131:MK131)+1,$G$4:$EH$8,ML$14,0)*$D131,IF($C131=ML$17,$G$7*$D131,""))</f>
        <v/>
      </c>
      <c r="MM131" s="1330" t="str">
        <f>IF(ML131&lt;&gt;"",HLOOKUP(COUNT($IN131:ML131)+1,$G$4:$EH$8,MM$14,0)*$D131,IF($C131=MM$17,$G$7*$D131,""))</f>
        <v/>
      </c>
      <c r="MN131" s="1330" t="str">
        <f>IF(MM131&lt;&gt;"",HLOOKUP(COUNT($IN131:MM131)+1,$G$4:$EH$8,MN$14,0)*$D131,IF($C131=MN$17,$G$7*$D131,""))</f>
        <v/>
      </c>
      <c r="MO131" s="1330" t="str">
        <f>IF(MN131&lt;&gt;"",HLOOKUP(COUNT($IN131:MN131)+1,$G$4:$EH$8,MO$14,0)*$D131,IF($C131=MO$17,$G$7*$D131,""))</f>
        <v/>
      </c>
      <c r="MP131" s="1330" t="str">
        <f>IF(MO131&lt;&gt;"",HLOOKUP(COUNT($IN131:MO131)+1,$G$4:$EH$8,MP$14,0)*$D131,IF($C131=MP$17,$G$7*$D131,""))</f>
        <v/>
      </c>
      <c r="MQ131" s="1330" t="str">
        <f>IF(MP131&lt;&gt;"",HLOOKUP(COUNT($IN131:MP131)+1,$G$4:$EH$8,MQ$14,0)*$D131,IF($C131=MQ$17,$G$7*$D131,""))</f>
        <v/>
      </c>
      <c r="MR131" s="1330" t="str">
        <f>IF(MQ131&lt;&gt;"",HLOOKUP(COUNT($IN131:MQ131)+1,$G$4:$EH$8,MR$14,0)*$D131,IF($C131=MR$17,$G$7*$D131,""))</f>
        <v/>
      </c>
      <c r="MS131" s="1330" t="str">
        <f>IF(MR131&lt;&gt;"",HLOOKUP(COUNT($IN131:MR131)+1,$G$4:$EH$8,MS$14,0)*$D131,IF($C131=MS$17,$G$7*$D131,""))</f>
        <v/>
      </c>
      <c r="MT131" s="1330" t="str">
        <f>IF(MS131&lt;&gt;"",HLOOKUP(COUNT($IN131:MS131)+1,$G$4:$EH$8,MT$14,0)*$D131,IF($C131=MT$17,$G$7*$D131,""))</f>
        <v/>
      </c>
      <c r="MU131" s="1330" t="str">
        <f>IF(MT131&lt;&gt;"",HLOOKUP(COUNT($IN131:MT131)+1,$G$4:$EH$8,MU$14,0)*$D131,IF($C131=MU$17,$G$7*$D131,""))</f>
        <v/>
      </c>
      <c r="MV131" s="1330" t="str">
        <f>IF(MU131&lt;&gt;"",HLOOKUP(COUNT($IN131:MU131)+1,$G$4:$EH$8,MV$14,0)*$D131,IF($C131=MV$17,$G$7*$D131,""))</f>
        <v/>
      </c>
      <c r="MW131" s="1330">
        <f>IF(MV131&lt;&gt;"",HLOOKUP(COUNT($IN131:MV131)+1,$G$4:$EH$8,MW$14,0)*$D131,IF($C131=MW$17,$G$7*$D131,""))</f>
        <v>0</v>
      </c>
      <c r="MX131" s="1330">
        <f>IF(MW131&lt;&gt;"",HLOOKUP(COUNT($IN131:MW131)+1,$G$4:$EH$8,MX$14,0)*$D131,IF($C131=MX$17,$G$7*$D131,""))</f>
        <v>3750</v>
      </c>
      <c r="MY131" s="1330">
        <f>IF(MX131&lt;&gt;"",HLOOKUP(COUNT($IN131:MX131)+1,$G$4:$EH$8,MY$14,0)*$D131,IF($C131=MY$17,$G$7*$D131,""))</f>
        <v>3750</v>
      </c>
      <c r="MZ131" s="1330">
        <f>IF(MY131&lt;&gt;"",HLOOKUP(COUNT($IN131:MY131)+1,$G$4:$EH$8,MZ$14,0)*$D131,IF($C131=MZ$17,$G$7*$D131,""))</f>
        <v>3750</v>
      </c>
      <c r="NA131" s="1330">
        <f>IF(MZ131&lt;&gt;"",HLOOKUP(COUNT($IN131:MZ131)+1,$G$4:$EH$8,NA$14,0)*$D131,IF($C131=NA$17,$G$7*$D131,""))</f>
        <v>3750</v>
      </c>
      <c r="NB131" s="1330">
        <f>IF(NA131&lt;&gt;"",HLOOKUP(COUNT($IN131:NA131)+1,$G$4:$EH$8,NB$14,0)*$D131,IF($C131=NB$17,$G$7*$D131,""))</f>
        <v>3770.1909201741591</v>
      </c>
      <c r="NC131" s="1330">
        <f>IF(NB131&lt;&gt;"",HLOOKUP(COUNT($IN131:NB131)+1,$G$4:$EH$8,NC$14,0)*$D131,IF($C131=NC$17,$G$7*$D131,""))</f>
        <v>4524.2291042089882</v>
      </c>
      <c r="ND131" s="1330">
        <f>IF(NC131&lt;&gt;"",HLOOKUP(COUNT($IN131:NC131)+1,$G$4:$EH$8,ND$14,0)*$D131,IF($C131=ND$17,$G$7*$D131,""))</f>
        <v>5248.1057608824267</v>
      </c>
      <c r="NF131" s="34" t="str">
        <f>IF(NE131&lt;&gt;"",HLOOKUP(COUNT($NE131:NE131)+1,$G$4:$EH$8,NF$14,0)*$D131,IF($C131=NF$17,$G$8*$D131,""))</f>
        <v/>
      </c>
      <c r="NG131" s="34" t="str">
        <f>IF(NF131&lt;&gt;"",HLOOKUP(COUNT($NE131:NF131)+1,$G$4:$EH$8,NG$14,0)*$D131,IF($C131=NG$17,$G$8*$D131,""))</f>
        <v/>
      </c>
      <c r="NH131" s="34" t="str">
        <f>IF(NG131&lt;&gt;"",HLOOKUP(COUNT($NE131:NG131)+1,$G$4:$EH$8,NH$14,0)*$D131,IF($C131=NH$17,$G$8*$D131,""))</f>
        <v/>
      </c>
      <c r="NI131" s="34" t="str">
        <f>IF(NH131&lt;&gt;"",HLOOKUP(COUNT($NE131:NH131)+1,$G$4:$EH$8,NI$14,0)*$D131,IF($C131=NI$17,$G$8*$D131,""))</f>
        <v/>
      </c>
      <c r="NJ131" s="34" t="str">
        <f>IF(NI131&lt;&gt;"",HLOOKUP(COUNT($NE131:NI131)+1,$G$4:$EH$8,NJ$14,0)*$D131,IF($C131=NJ$17,$G$8*$D131,""))</f>
        <v/>
      </c>
      <c r="NK131" s="34" t="str">
        <f>IF(NJ131&lt;&gt;"",HLOOKUP(COUNT($NE131:NJ131)+1,$G$4:$EH$8,NK$14,0)*$D131,IF($C131=NK$17,$G$8*$D131,""))</f>
        <v/>
      </c>
      <c r="NL131" s="34" t="str">
        <f>IF(NK131&lt;&gt;"",HLOOKUP(COUNT($NE131:NK131)+1,$G$4:$EH$8,NL$14,0)*$D131,IF($C131=NL$17,$G$8*$D131,""))</f>
        <v/>
      </c>
      <c r="NM131" s="34" t="str">
        <f>IF(NL131&lt;&gt;"",HLOOKUP(COUNT($NE131:NL131)+1,$G$4:$EH$8,NM$14,0)*$D131,IF($C131=NM$17,$G$8*$D131,""))</f>
        <v/>
      </c>
      <c r="NN131" s="34" t="str">
        <f>IF(NM131&lt;&gt;"",HLOOKUP(COUNT($NE131:NM131)+1,$G$4:$EH$8,NN$14,0)*$D131,IF($C131=NN$17,$G$8*$D131,""))</f>
        <v/>
      </c>
      <c r="NO131" s="34" t="str">
        <f>IF(NN131&lt;&gt;"",HLOOKUP(COUNT($NE131:NN131)+1,$G$4:$EH$8,NO$14,0)*$D131,IF($C131=NO$17,$G$8*$D131,""))</f>
        <v/>
      </c>
      <c r="NP131" s="34" t="str">
        <f>IF(NO131&lt;&gt;"",HLOOKUP(COUNT($NE131:NO131)+1,$G$4:$EH$8,NP$14,0)*$D131,IF($C131=NP$17,$G$8*$D131,""))</f>
        <v/>
      </c>
      <c r="NQ131" s="34" t="str">
        <f>IF(NP131&lt;&gt;"",HLOOKUP(COUNT($NE131:NP131)+1,$G$4:$EH$8,NQ$14,0)*$D131,IF($C131=NQ$17,$G$8*$D131,""))</f>
        <v/>
      </c>
      <c r="NR131" s="34" t="str">
        <f>IF(NQ131&lt;&gt;"",HLOOKUP(COUNT($NE131:NQ131)+1,$G$4:$EH$8,NR$14,0)*$D131,IF($C131=NR$17,$G$8*$D131,""))</f>
        <v/>
      </c>
      <c r="NS131" s="34" t="str">
        <f>IF(NR131&lt;&gt;"",HLOOKUP(COUNT($NE131:NR131)+1,$G$4:$EH$8,NS$14,0)*$D131,IF($C131=NS$17,$G$8*$D131,""))</f>
        <v/>
      </c>
      <c r="NT131" s="34" t="str">
        <f>IF(NS131&lt;&gt;"",HLOOKUP(COUNT($NE131:NS131)+1,$G$4:$EH$8,NT$14,0)*$D131,IF($C131=NT$17,$G$8*$D131,""))</f>
        <v/>
      </c>
      <c r="NU131" s="34" t="str">
        <f>IF(NT131&lt;&gt;"",HLOOKUP(COUNT($NE131:NT131)+1,$G$4:$EH$8,NU$14,0)*$D131,IF($C131=NU$17,$G$8*$D131,""))</f>
        <v/>
      </c>
      <c r="NV131" s="34" t="str">
        <f>IF(NU131&lt;&gt;"",HLOOKUP(COUNT($NE131:NU131)+1,$G$4:$EH$8,NV$14,0)*$D131,IF($C131=NV$17,$G$8*$D131,""))</f>
        <v/>
      </c>
      <c r="NW131" s="34" t="str">
        <f>IF(NV131&lt;&gt;"",HLOOKUP(COUNT($NE131:NV131)+1,$G$4:$EH$8,NW$14,0)*$D131,IF($C131=NW$17,$G$8*$D131,""))</f>
        <v/>
      </c>
      <c r="NX131" s="34" t="str">
        <f>IF(NW131&lt;&gt;"",HLOOKUP(COUNT($NE131:NW131)+1,$G$4:$EH$8,NX$14,0)*$D131,IF($C131=NX$17,$G$8*$D131,""))</f>
        <v/>
      </c>
      <c r="NY131" s="34" t="str">
        <f>IF(NX131&lt;&gt;"",HLOOKUP(COUNT($NE131:NX131)+1,$G$4:$EH$8,NY$14,0)*$D131,IF($C131=NY$17,$G$8*$D131,""))</f>
        <v/>
      </c>
      <c r="NZ131" s="34" t="str">
        <f>IF(NY131&lt;&gt;"",HLOOKUP(COUNT($NE131:NY131)+1,$G$4:$EH$8,NZ$14,0)*$D131,IF($C131=NZ$17,$G$8*$D131,""))</f>
        <v/>
      </c>
      <c r="OA131" s="34" t="str">
        <f>IF(NZ131&lt;&gt;"",HLOOKUP(COUNT($NE131:NZ131)+1,$G$4:$EH$8,OA$14,0)*$D131,IF($C131=OA$17,$G$8*$D131,""))</f>
        <v/>
      </c>
      <c r="OB131" s="34" t="str">
        <f>IF(OA131&lt;&gt;"",HLOOKUP(COUNT($NE131:OA131)+1,$G$4:$EH$8,OB$14,0)*$D131,IF($C131=OB$17,$G$8*$D131,""))</f>
        <v/>
      </c>
      <c r="OC131" s="34" t="str">
        <f>IF(OB131&lt;&gt;"",HLOOKUP(COUNT($NE131:OB131)+1,$G$4:$EH$8,OC$14,0)*$D131,IF($C131=OC$17,$G$8*$D131,""))</f>
        <v/>
      </c>
      <c r="OD131" s="34" t="str">
        <f>IF(OC131&lt;&gt;"",HLOOKUP(COUNT($NE131:OC131)+1,$G$4:$EH$8,OD$14,0)*$D131,IF($C131=OD$17,$G$8*$D131,""))</f>
        <v/>
      </c>
      <c r="OE131" s="34" t="str">
        <f>IF(OD131&lt;&gt;"",HLOOKUP(COUNT($NE131:OD131)+1,$G$4:$EH$8,OE$14,0)*$D131,IF($C131=OE$17,$G$8*$D131,""))</f>
        <v/>
      </c>
      <c r="OF131" s="34" t="str">
        <f>IF(OE131&lt;&gt;"",HLOOKUP(COUNT($NE131:OE131)+1,$G$4:$EH$8,OF$14,0)*$D131,IF($C131=OF$17,$G$8*$D131,""))</f>
        <v/>
      </c>
      <c r="OG131" s="34" t="str">
        <f>IF(OF131&lt;&gt;"",HLOOKUP(COUNT($NE131:OF131)+1,$G$4:$EH$8,OG$14,0)*$D131,IF($C131=OG$17,$G$8*$D131,""))</f>
        <v/>
      </c>
      <c r="OH131" s="34" t="str">
        <f>IF(OG131&lt;&gt;"",HLOOKUP(COUNT($NE131:OG131)+1,$G$4:$EH$8,OH$14,0)*$D131,IF($C131=OH$17,$G$8*$D131,""))</f>
        <v/>
      </c>
      <c r="OI131" s="34" t="str">
        <f>IF(OH131&lt;&gt;"",HLOOKUP(COUNT($NE131:OH131)+1,$G$4:$EH$8,OI$14,0)*$D131,IF($C131=OI$17,$G$8*$D131,""))</f>
        <v/>
      </c>
      <c r="OJ131" s="34" t="str">
        <f>IF(OI131&lt;&gt;"",HLOOKUP(COUNT($NE131:OI131)+1,$G$4:$EH$8,OJ$14,0)*$D131,IF($C131=OJ$17,$G$8*$D131,""))</f>
        <v/>
      </c>
      <c r="OK131" s="34" t="str">
        <f>IF(OJ131&lt;&gt;"",HLOOKUP(COUNT($NE131:OJ131)+1,$G$4:$EH$8,OK$14,0)*$D131,IF($C131=OK$17,$G$8*$D131,""))</f>
        <v/>
      </c>
      <c r="OL131" s="34" t="str">
        <f>IF(OK131&lt;&gt;"",HLOOKUP(COUNT($NE131:OK131)+1,$G$4:$EH$8,OL$14,0)*$D131,IF($C131=OL$17,$G$8*$D131,""))</f>
        <v/>
      </c>
      <c r="OM131" s="34" t="str">
        <f>IF(OL131&lt;&gt;"",HLOOKUP(COUNT($NE131:OL131)+1,$G$4:$EH$8,OM$14,0)*$D131,IF($C131=OM$17,$G$8*$D131,""))</f>
        <v/>
      </c>
      <c r="ON131" s="34" t="str">
        <f>IF(OM131&lt;&gt;"",HLOOKUP(COUNT($NE131:OM131)+1,$G$4:$EH$8,ON$14,0)*$D131,IF($C131=ON$17,$G$8*$D131,""))</f>
        <v/>
      </c>
      <c r="OO131" s="34" t="str">
        <f>IF(ON131&lt;&gt;"",HLOOKUP(COUNT($NE131:ON131)+1,$G$4:$EH$8,OO$14,0)*$D131,IF($C131=OO$17,$G$8*$D131,""))</f>
        <v/>
      </c>
      <c r="OP131" s="34" t="str">
        <f>IF(OO131&lt;&gt;"",HLOOKUP(COUNT($NE131:OO131)+1,$G$4:$EH$8,OP$14,0)*$D131,IF($C131=OP$17,$G$8*$D131,""))</f>
        <v/>
      </c>
      <c r="OQ131" s="34" t="str">
        <f>IF(OP131&lt;&gt;"",HLOOKUP(COUNT($NE131:OP131)+1,$G$4:$EH$8,OQ$14,0)*$D131,IF($C131=OQ$17,$G$8*$D131,""))</f>
        <v/>
      </c>
      <c r="OR131" s="34" t="str">
        <f>IF(OQ131&lt;&gt;"",HLOOKUP(COUNT($NE131:OQ131)+1,$G$4:$EH$8,OR$14,0)*$D131,IF($C131=OR$17,$G$8*$D131,""))</f>
        <v/>
      </c>
      <c r="OS131" s="34" t="str">
        <f>IF(OR131&lt;&gt;"",HLOOKUP(COUNT($NE131:OR131)+1,$G$4:$EH$8,OS$14,0)*$D131,IF($C131=OS$17,$G$8*$D131,""))</f>
        <v/>
      </c>
      <c r="OT131" s="34" t="str">
        <f>IF(OS131&lt;&gt;"",HLOOKUP(COUNT($NE131:OS131)+1,$G$4:$EH$8,OT$14,0)*$D131,IF($C131=OT$17,$G$8*$D131,""))</f>
        <v/>
      </c>
      <c r="OU131" s="34" t="str">
        <f>IF(OT131&lt;&gt;"",HLOOKUP(COUNT($NE131:OT131)+1,$G$4:$EH$8,OU$14,0)*$D131,IF($C131=OU$17,$G$8*$D131,""))</f>
        <v/>
      </c>
      <c r="OV131" s="34" t="str">
        <f>IF(OU131&lt;&gt;"",HLOOKUP(COUNT($NE131:OU131)+1,$G$4:$EH$8,OV$14,0)*$D131,IF($C131=OV$17,$G$8*$D131,""))</f>
        <v/>
      </c>
      <c r="OW131" s="34" t="str">
        <f>IF(OV131&lt;&gt;"",HLOOKUP(COUNT($NE131:OV131)+1,$G$4:$EH$8,OW$14,0)*$D131,IF($C131=OW$17,$G$8*$D131,""))</f>
        <v/>
      </c>
      <c r="OX131" s="34" t="str">
        <f>IF(OW131&lt;&gt;"",HLOOKUP(COUNT($NE131:OW131)+1,$G$4:$EH$8,OX$14,0)*$D131,IF($C131=OX$17,$G$8*$D131,""))</f>
        <v/>
      </c>
      <c r="OY131" s="34" t="str">
        <f>IF(OX131&lt;&gt;"",HLOOKUP(COUNT($NE131:OX131)+1,$G$4:$EH$8,OY$14,0)*$D131,IF($C131=OY$17,$G$8*$D131,""))</f>
        <v/>
      </c>
      <c r="OZ131" s="34" t="str">
        <f>IF(OY131&lt;&gt;"",HLOOKUP(COUNT($NE131:OY131)+1,$G$4:$EH$8,OZ$14,0)*$D131,IF($C131=OZ$17,$G$8*$D131,""))</f>
        <v/>
      </c>
      <c r="PA131" s="34" t="str">
        <f>IF(OZ131&lt;&gt;"",HLOOKUP(COUNT($NE131:OZ131)+1,$G$4:$EH$8,PA$14,0)*$D131,IF($C131=PA$17,$G$8*$D131,""))</f>
        <v/>
      </c>
      <c r="PB131" s="34" t="str">
        <f>IF(PA131&lt;&gt;"",HLOOKUP(COUNT($NE131:PA131)+1,$G$4:$EH$8,PB$14,0)*$D131,IF($C131=PB$17,$G$8*$D131,""))</f>
        <v/>
      </c>
      <c r="PC131" s="34" t="str">
        <f>IF(PB131&lt;&gt;"",HLOOKUP(COUNT($NE131:PB131)+1,$G$4:$EH$8,PC$14,0)*$D131,IF($C131=PC$17,$G$8*$D131,""))</f>
        <v/>
      </c>
      <c r="PD131" s="34" t="str">
        <f>IF(PC131&lt;&gt;"",HLOOKUP(COUNT($NE131:PC131)+1,$G$4:$EH$8,PD$14,0)*$D131,IF($C131=PD$17,$G$8*$D131,""))</f>
        <v/>
      </c>
      <c r="PE131" s="34" t="str">
        <f>IF(PD131&lt;&gt;"",HLOOKUP(COUNT($NE131:PD131)+1,$G$4:$EH$8,PE$14,0)*$D131,IF($C131=PE$17,$G$8*$D131,""))</f>
        <v/>
      </c>
      <c r="PF131" s="34" t="str">
        <f>IF(PE131&lt;&gt;"",HLOOKUP(COUNT($NE131:PE131)+1,$G$4:$EH$8,PF$14,0)*$D131,IF($C131=PF$17,$G$8*$D131,""))</f>
        <v/>
      </c>
      <c r="PG131" s="34" t="str">
        <f>IF(PF131&lt;&gt;"",HLOOKUP(COUNT($NE131:PF131)+1,$G$4:$EH$8,PG$14,0)*$D131,IF($C131=PG$17,$G$8*$D131,""))</f>
        <v/>
      </c>
      <c r="PH131" s="34" t="str">
        <f>IF(PG131&lt;&gt;"",HLOOKUP(COUNT($NE131:PG131)+1,$G$4:$EH$8,PH$14,0)*$D131,IF($C131=PH$17,$G$8*$D131,""))</f>
        <v/>
      </c>
      <c r="PI131" s="34" t="str">
        <f>IF(PH131&lt;&gt;"",HLOOKUP(COUNT($NE131:PH131)+1,$G$4:$EH$8,PI$14,0)*$D131,IF($C131=PI$17,$G$8*$D131,""))</f>
        <v/>
      </c>
      <c r="PJ131" s="34" t="str">
        <f>IF(PI131&lt;&gt;"",HLOOKUP(COUNT($NE131:PI131)+1,$G$4:$EH$8,PJ$14,0)*$D131,IF($C131=PJ$17,$G$8*$D131,""))</f>
        <v/>
      </c>
      <c r="PK131" s="34" t="str">
        <f>IF(PJ131&lt;&gt;"",HLOOKUP(COUNT($NE131:PJ131)+1,$G$4:$EH$8,PK$14,0)*$D131,IF($C131=PK$17,$G$8*$D131,""))</f>
        <v/>
      </c>
      <c r="PL131" s="34" t="str">
        <f>IF(PK131&lt;&gt;"",HLOOKUP(COUNT($NE131:PK131)+1,$G$4:$EH$8,PL$14,0)*$D131,IF($C131=PL$17,$G$8*$D131,""))</f>
        <v/>
      </c>
      <c r="PM131" s="34" t="str">
        <f>IF(PL131&lt;&gt;"",HLOOKUP(COUNT($NE131:PL131)+1,$G$4:$EH$8,PM$14,0)*$D131,IF($C131=PM$17,$G$8*$D131,""))</f>
        <v/>
      </c>
      <c r="PN131" s="34" t="str">
        <f>IF(PM131&lt;&gt;"",HLOOKUP(COUNT($NE131:PM131)+1,$G$4:$EH$8,PN$14,0)*$D131,IF($C131=PN$17,$G$8*$D131,""))</f>
        <v/>
      </c>
      <c r="PO131" s="34" t="str">
        <f>IF(PN131&lt;&gt;"",HLOOKUP(COUNT($NE131:PN131)+1,$G$4:$EH$8,PO$14,0)*$D131,IF($C131=PO$17,$G$8*$D131,""))</f>
        <v/>
      </c>
      <c r="PP131" s="34" t="str">
        <f>IF(PO131&lt;&gt;"",HLOOKUP(COUNT($NE131:PO131)+1,$G$4:$EH$8,PP$14,0)*$D131,IF($C131=PP$17,$G$8*$D131,""))</f>
        <v/>
      </c>
      <c r="PQ131" s="34" t="str">
        <f>IF(PP131&lt;&gt;"",HLOOKUP(COUNT($NE131:PP131)+1,$G$4:$EH$8,PQ$14,0)*$D131,IF($C131=PQ$17,$G$8*$D131,""))</f>
        <v/>
      </c>
      <c r="PR131" s="34" t="str">
        <f>IF(PQ131&lt;&gt;"",HLOOKUP(COUNT($NE131:PQ131)+1,$G$4:$EH$8,PR$14,0)*$D131,IF($C131=PR$17,$G$8*$D131,""))</f>
        <v/>
      </c>
      <c r="PS131" s="34" t="str">
        <f>IF(PR131&lt;&gt;"",HLOOKUP(COUNT($NE131:PR131)+1,$G$4:$EH$8,PS$14,0)*$D131,IF($C131=PS$17,$G$8*$D131,""))</f>
        <v/>
      </c>
      <c r="PT131" s="34" t="str">
        <f>IF(PS131&lt;&gt;"",HLOOKUP(COUNT($NE131:PS131)+1,$G$4:$EH$8,PT$14,0)*$D131,IF($C131=PT$17,$G$8*$D131,""))</f>
        <v/>
      </c>
      <c r="PU131" s="34" t="str">
        <f>IF(PT131&lt;&gt;"",HLOOKUP(COUNT($NE131:PT131)+1,$G$4:$EH$8,PU$14,0)*$D131,IF($C131=PU$17,$G$8*$D131,""))</f>
        <v/>
      </c>
      <c r="PV131" s="34" t="str">
        <f>IF(PU131&lt;&gt;"",HLOOKUP(COUNT($NE131:PU131)+1,$G$4:$EH$8,PV$14,0)*$D131,IF($C131=PV$17,$G$8*$D131,""))</f>
        <v/>
      </c>
      <c r="PW131" s="34" t="str">
        <f>IF(PV131&lt;&gt;"",HLOOKUP(COUNT($NE131:PV131)+1,$G$4:$EH$8,PW$14,0)*$D131,IF($C131=PW$17,$G$8*$D131,""))</f>
        <v/>
      </c>
      <c r="PX131" s="34" t="str">
        <f>IF(PW131&lt;&gt;"",HLOOKUP(COUNT($NE131:PW131)+1,$G$4:$EH$8,PX$14,0)*$D131,IF($C131=PX$17,$G$8*$D131,""))</f>
        <v/>
      </c>
      <c r="PY131" s="34" t="str">
        <f>IF(PX131&lt;&gt;"",HLOOKUP(COUNT($NE131:PX131)+1,$G$4:$EH$8,PY$14,0)*$D131,IF($C131=PY$17,$G$8*$D131,""))</f>
        <v/>
      </c>
      <c r="PZ131" s="34" t="str">
        <f>IF(PY131&lt;&gt;"",HLOOKUP(COUNT($NE131:PY131)+1,$G$4:$EH$8,PZ$14,0)*$D131,IF($C131=PZ$17,$G$8*$D131,""))</f>
        <v/>
      </c>
      <c r="QA131" s="34" t="str">
        <f>IF(PZ131&lt;&gt;"",HLOOKUP(COUNT($NE131:PZ131)+1,$G$4:$EH$8,QA$14,0)*$D131,IF($C131=QA$17,$G$8*$D131,""))</f>
        <v/>
      </c>
      <c r="QB131" s="34" t="str">
        <f>IF(QA131&lt;&gt;"",HLOOKUP(COUNT($NE131:QA131)+1,$G$4:$EH$8,QB$14,0)*$D131,IF($C131=QB$17,$G$8*$D131,""))</f>
        <v/>
      </c>
      <c r="QC131" s="34" t="str">
        <f>IF(QB131&lt;&gt;"",HLOOKUP(COUNT($NE131:QB131)+1,$G$4:$EH$8,QC$14,0)*$D131,IF($C131=QC$17,$G$8*$D131,""))</f>
        <v/>
      </c>
      <c r="QD131" s="34" t="str">
        <f>IF(QC131&lt;&gt;"",HLOOKUP(COUNT($NE131:QC131)+1,$G$4:$EH$8,QD$14,0)*$D131,IF($C131=QD$17,$G$8*$D131,""))</f>
        <v/>
      </c>
      <c r="QE131" s="34" t="str">
        <f>IF(QD131&lt;&gt;"",HLOOKUP(COUNT($NE131:QD131)+1,$G$4:$EH$8,QE$14,0)*$D131,IF($C131=QE$17,$G$8*$D131,""))</f>
        <v/>
      </c>
      <c r="QF131" s="34" t="str">
        <f>IF(QE131&lt;&gt;"",HLOOKUP(COUNT($NE131:QE131)+1,$G$4:$EH$8,QF$14,0)*$D131,IF($C131=QF$17,$G$8*$D131,""))</f>
        <v/>
      </c>
      <c r="QG131" s="34" t="str">
        <f>IF(QF131&lt;&gt;"",HLOOKUP(COUNT($NE131:QF131)+1,$G$4:$EH$8,QG$14,0)*$D131,IF($C131=QG$17,$G$8*$D131,""))</f>
        <v/>
      </c>
      <c r="QH131" s="34" t="str">
        <f>IF(QG131&lt;&gt;"",HLOOKUP(COUNT($NE131:QG131)+1,$G$4:$EH$8,QH$14,0)*$D131,IF($C131=QH$17,$G$8*$D131,""))</f>
        <v/>
      </c>
      <c r="QI131" s="34" t="str">
        <f>IF(QH131&lt;&gt;"",HLOOKUP(COUNT($NE131:QH131)+1,$G$4:$EH$8,QI$14,0)*$D131,IF($C131=QI$17,$G$8*$D131,""))</f>
        <v/>
      </c>
      <c r="QJ131" s="34" t="str">
        <f>IF(QI131&lt;&gt;"",HLOOKUP(COUNT($NE131:QI131)+1,$G$4:$EH$8,QJ$14,0)*$D131,IF($C131=QJ$17,$G$8*$D131,""))</f>
        <v/>
      </c>
      <c r="QK131" s="34" t="str">
        <f>IF(QJ131&lt;&gt;"",HLOOKUP(COUNT($NE131:QJ131)+1,$G$4:$EH$8,QK$14,0)*$D131,IF($C131=QK$17,$G$8*$D131,""))</f>
        <v/>
      </c>
      <c r="QL131" s="34" t="str">
        <f>IF(QK131&lt;&gt;"",HLOOKUP(COUNT($NE131:QK131)+1,$G$4:$EH$8,QL$14,0)*$D131,IF($C131=QL$17,$G$8*$D131,""))</f>
        <v/>
      </c>
      <c r="QM131" s="34" t="str">
        <f>IF(QL131&lt;&gt;"",HLOOKUP(COUNT($NE131:QL131)+1,$G$4:$EH$8,QM$14,0)*$D131,IF($C131=QM$17,$G$8*$D131,""))</f>
        <v/>
      </c>
      <c r="QN131" s="34" t="str">
        <f>IF(QM131&lt;&gt;"",HLOOKUP(COUNT($NE131:QM131)+1,$G$4:$EH$8,QN$14,0)*$D131,IF($C131=QN$17,$G$8*$D131,""))</f>
        <v/>
      </c>
      <c r="QO131" s="34" t="str">
        <f>IF(QN131&lt;&gt;"",HLOOKUP(COUNT($NE131:QN131)+1,$G$4:$EH$8,QO$14,0)*$D131,IF($C131=QO$17,$G$8*$D131,""))</f>
        <v/>
      </c>
      <c r="QP131" s="34" t="str">
        <f>IF(QO131&lt;&gt;"",HLOOKUP(COUNT($NE131:QO131)+1,$G$4:$EH$8,QP$14,0)*$D131,IF($C131=QP$17,$G$8*$D131,""))</f>
        <v/>
      </c>
      <c r="QQ131" s="34" t="str">
        <f>IF(QP131&lt;&gt;"",HLOOKUP(COUNT($NE131:QP131)+1,$G$4:$EH$8,QQ$14,0)*$D131,IF($C131=QQ$17,$G$8*$D131,""))</f>
        <v/>
      </c>
      <c r="QR131" s="34" t="str">
        <f>IF(QQ131&lt;&gt;"",HLOOKUP(COUNT($NE131:QQ131)+1,$G$4:$EH$8,QR$14,0)*$D131,IF($C131=QR$17,$G$8*$D131,""))</f>
        <v/>
      </c>
      <c r="QS131" s="34" t="str">
        <f>IF(QR131&lt;&gt;"",HLOOKUP(COUNT($NE131:QR131)+1,$G$4:$EH$8,QS$14,0)*$D131,IF($C131=QS$17,$G$8*$D131,""))</f>
        <v/>
      </c>
      <c r="QT131" s="34" t="str">
        <f>IF(QS131&lt;&gt;"",HLOOKUP(COUNT($NE131:QS131)+1,$G$4:$EH$8,QT$14,0)*$D131,IF($C131=QT$17,$G$8*$D131,""))</f>
        <v/>
      </c>
      <c r="QU131" s="34" t="str">
        <f>IF(QT131&lt;&gt;"",HLOOKUP(COUNT($NE131:QT131)+1,$G$4:$EH$8,QU$14,0)*$D131,IF($C131=QU$17,$G$8*$D131,""))</f>
        <v/>
      </c>
      <c r="QV131" s="34" t="str">
        <f>IF(QU131&lt;&gt;"",HLOOKUP(COUNT($NE131:QU131)+1,$G$4:$EH$8,QV$14,0)*$D131,IF($C131=QV$17,$G$8*$D131,""))</f>
        <v/>
      </c>
      <c r="QW131" s="34" t="str">
        <f>IF(QV131&lt;&gt;"",HLOOKUP(COUNT($NE131:QV131)+1,$G$4:$EH$8,QW$14,0)*$D131,IF($C131=QW$17,$G$8*$D131,""))</f>
        <v/>
      </c>
      <c r="QX131" s="34" t="str">
        <f>IF(QW131&lt;&gt;"",HLOOKUP(COUNT($NE131:QW131)+1,$G$4:$EH$8,QX$14,0)*$D131,IF($C131=QX$17,$G$8*$D131,""))</f>
        <v/>
      </c>
      <c r="QY131" s="34" t="str">
        <f>IF(QX131&lt;&gt;"",HLOOKUP(COUNT($NE131:QX131)+1,$G$4:$EH$8,QY$14,0)*$D131,IF($C131=QY$17,$G$8*$D131,""))</f>
        <v/>
      </c>
      <c r="QZ131" s="34" t="str">
        <f>IF(QY131&lt;&gt;"",HLOOKUP(COUNT($NE131:QY131)+1,$G$4:$EH$8,QZ$14,0)*$D131,IF($C131=QZ$17,$G$8*$D131,""))</f>
        <v/>
      </c>
      <c r="RA131" s="34" t="str">
        <f>IF(QZ131&lt;&gt;"",HLOOKUP(COUNT($NE131:QZ131)+1,$G$4:$EH$8,RA$14,0)*$D131,IF($C131=RA$17,$G$8*$D131,""))</f>
        <v/>
      </c>
      <c r="RB131" s="34" t="str">
        <f>IF(RA131&lt;&gt;"",HLOOKUP(COUNT($NE131:RA131)+1,$G$4:$EH$8,RB$14,0)*$D131,IF($C131=RB$17,$G$8*$D131,""))</f>
        <v/>
      </c>
      <c r="RC131" s="34" t="str">
        <f>IF(RB131&lt;&gt;"",HLOOKUP(COUNT($NE131:RB131)+1,$G$4:$EH$8,RC$14,0)*$D131,IF($C131=RC$17,$G$8*$D131,""))</f>
        <v/>
      </c>
      <c r="RD131" s="34" t="str">
        <f>IF(RC131&lt;&gt;"",HLOOKUP(COUNT($NE131:RC131)+1,$G$4:$EH$8,RD$14,0)*$D131,IF($C131=RD$17,$G$8*$D131,""))</f>
        <v/>
      </c>
      <c r="RE131" s="34" t="str">
        <f>IF(RD131&lt;&gt;"",HLOOKUP(COUNT($NE131:RD131)+1,$G$4:$EH$8,RE$14,0)*$D131,IF($C131=RE$17,$G$8*$D131,""))</f>
        <v/>
      </c>
      <c r="RF131" s="34" t="str">
        <f>IF(RE131&lt;&gt;"",HLOOKUP(COUNT($NE131:RE131)+1,$G$4:$EH$8,RF$14,0)*$D131,IF($C131=RF$17,$G$8*$D131,""))</f>
        <v/>
      </c>
      <c r="RG131" s="34" t="str">
        <f>IF(RF131&lt;&gt;"",HLOOKUP(COUNT($NE131:RF131)+1,$G$4:$EH$8,RG$14,0)*$D131,IF($C131=RG$17,$G$8*$D131,""))</f>
        <v/>
      </c>
      <c r="RH131" s="34" t="str">
        <f>IF(RG131&lt;&gt;"",HLOOKUP(COUNT($NE131:RG131)+1,$G$4:$EH$8,RH$14,0)*$D131,IF($C131=RH$17,$G$8*$D131,""))</f>
        <v/>
      </c>
      <c r="RI131" s="34" t="str">
        <f>IF(RH131&lt;&gt;"",HLOOKUP(COUNT($NE131:RH131)+1,$G$4:$EH$8,RI$14,0)*$D131,IF($C131=RI$17,$G$8*$D131,""))</f>
        <v/>
      </c>
      <c r="RJ131" s="34" t="str">
        <f>IF(RI131&lt;&gt;"",HLOOKUP(COUNT($NE131:RI131)+1,$G$4:$EH$8,RJ$14,0)*$D131,IF($C131=RJ$17,$G$8*$D131,""))</f>
        <v/>
      </c>
      <c r="RK131" s="34" t="str">
        <f>IF(RJ131&lt;&gt;"",HLOOKUP(COUNT($NE131:RJ131)+1,$G$4:$EH$8,RK$14,0)*$D131,IF($C131=RK$17,$G$8*$D131,""))</f>
        <v/>
      </c>
      <c r="RL131" s="34" t="str">
        <f>IF(RK131&lt;&gt;"",HLOOKUP(COUNT($NE131:RK131)+1,$G$4:$EH$8,RL$14,0)*$D131,IF($C131=RL$17,$G$8*$D131,""))</f>
        <v/>
      </c>
      <c r="RM131" s="34" t="str">
        <f>IF(RL131&lt;&gt;"",HLOOKUP(COUNT($NE131:RL131)+1,$G$4:$EH$8,RM$14,0)*$D131,IF($C131=RM$17,$G$8*$D131,""))</f>
        <v/>
      </c>
      <c r="RN131" s="34">
        <f>IF(RM131&lt;&gt;"",HLOOKUP(COUNT($NE131:RM131)+1,$G$4:$EH$8,RN$14,0)*$D131,IF($C131=RN$17,$G$8*$D131,""))</f>
        <v>175000</v>
      </c>
      <c r="RO131" s="34">
        <f>IF(RN131&lt;&gt;"",HLOOKUP(COUNT($NE131:RN131)+1,$G$4:$EH$8,RO$14,0)*$D131,IF($C131=RO$17,$G$8*$D131,""))</f>
        <v>0</v>
      </c>
      <c r="RP131" s="34">
        <f>IF(RO131&lt;&gt;"",HLOOKUP(COUNT($NE131:RO131)+1,$G$4:$EH$8,RP$14,0)*$D131,IF($C131=RP$17,$G$8*$D131,""))</f>
        <v>0</v>
      </c>
      <c r="RQ131" s="34">
        <f>IF(RP131&lt;&gt;"",HLOOKUP(COUNT($NE131:RP131)+1,$G$4:$EH$8,RQ$14,0)*$D131,IF($C131=RQ$17,$G$8*$D131,""))</f>
        <v>0</v>
      </c>
      <c r="RR131" s="34">
        <f>IF(RQ131&lt;&gt;"",HLOOKUP(COUNT($NE131:RQ131)+1,$G$4:$EH$8,RR$14,0)*$D131,IF($C131=RR$17,$G$8*$D131,""))</f>
        <v>0</v>
      </c>
      <c r="RS131" s="34">
        <f>IF(RR131&lt;&gt;"",HLOOKUP(COUNT($NE131:RR131)+1,$G$4:$EH$8,RS$14,0)*$D131,IF($C131=RS$17,$G$8*$D131,""))</f>
        <v>0</v>
      </c>
      <c r="RT131" s="34">
        <f>IF(RS131&lt;&gt;"",HLOOKUP(COUNT($NE131:RS131)+1,$G$4:$EH$8,RT$14,0)*$D131,IF($C131=RT$17,$G$8*$D131,""))</f>
        <v>0</v>
      </c>
      <c r="RU131" s="34">
        <f>IF(RT131&lt;&gt;"",HLOOKUP(COUNT($NE131:RT131)+1,$G$4:$EH$8,RU$14,0)*$D131,IF($C131=RU$17,$G$8*$D131,""))</f>
        <v>0</v>
      </c>
      <c r="RW131" s="34" t="str">
        <f>IF(RV131&lt;&gt;"",HLOOKUP(COUNT($RV131:RV131)+1,$G$4:$EH$9,RW$14,0)*$D131,IF($C131=RW$17,$G$9*$D131,""))</f>
        <v/>
      </c>
      <c r="RX131" s="34" t="str">
        <f>IF(RW131&lt;&gt;"",HLOOKUP(COUNT($RV131:RW131)+1,$G$4:$EH$9,RX$14,0)*$D131,IF($C131=RX$17,$G$9*$D131,""))</f>
        <v/>
      </c>
      <c r="RY131" s="34" t="str">
        <f>IF(RX131&lt;&gt;"",HLOOKUP(COUNT($RV131:RX131)+1,$G$4:$EH$9,RY$14,0)*$D131,IF($C131=RY$17,$G$9*$D131,""))</f>
        <v/>
      </c>
      <c r="RZ131" s="34" t="str">
        <f>IF(RY131&lt;&gt;"",HLOOKUP(COUNT($RV131:RY131)+1,$G$4:$EH$9,RZ$14,0)*$D131,IF($C131=RZ$17,$G$9*$D131,""))</f>
        <v/>
      </c>
      <c r="SA131" s="34" t="str">
        <f>IF(RZ131&lt;&gt;"",HLOOKUP(COUNT($RV131:RZ131)+1,$G$4:$EH$9,SA$14,0)*$D131,IF($C131=SA$17,$G$9*$D131,""))</f>
        <v/>
      </c>
      <c r="SB131" s="34" t="str">
        <f>IF(SA131&lt;&gt;"",HLOOKUP(COUNT($RV131:SA131)+1,$G$4:$EH$9,SB$14,0)*$D131,IF($C131=SB$17,$G$9*$D131,""))</f>
        <v/>
      </c>
      <c r="SC131" s="34" t="str">
        <f>IF(SB131&lt;&gt;"",HLOOKUP(COUNT($RV131:SB131)+1,$G$4:$EH$9,SC$14,0)*$D131,IF($C131=SC$17,$G$9*$D131,""))</f>
        <v/>
      </c>
      <c r="SD131" s="34" t="str">
        <f>IF(SC131&lt;&gt;"",HLOOKUP(COUNT($RV131:SC131)+1,$G$4:$EH$9,SD$14,0)*$D131,IF($C131=SD$17,$G$9*$D131,""))</f>
        <v/>
      </c>
      <c r="SE131" s="34" t="str">
        <f>IF(SD131&lt;&gt;"",HLOOKUP(COUNT($RV131:SD131)+1,$G$4:$EH$9,SE$14,0)*$D131,IF($C131=SE$17,$G$9*$D131,""))</f>
        <v/>
      </c>
      <c r="SF131" s="34" t="str">
        <f>IF(SE131&lt;&gt;"",HLOOKUP(COUNT($RV131:SE131)+1,$G$4:$EH$9,SF$14,0)*$D131,IF($C131=SF$17,$G$9*$D131,""))</f>
        <v/>
      </c>
      <c r="SG131" s="34" t="str">
        <f>IF(SF131&lt;&gt;"",HLOOKUP(COUNT($RV131:SF131)+1,$G$4:$EH$9,SG$14,0)*$D131,IF($C131=SG$17,$G$9*$D131,""))</f>
        <v/>
      </c>
      <c r="SH131" s="34" t="str">
        <f>IF(SG131&lt;&gt;"",HLOOKUP(COUNT($RV131:SG131)+1,$G$4:$EH$9,SH$14,0)*$D131,IF($C131=SH$17,$G$9*$D131,""))</f>
        <v/>
      </c>
      <c r="SI131" s="34" t="str">
        <f>IF(SH131&lt;&gt;"",HLOOKUP(COUNT($RV131:SH131)+1,$G$4:$EH$9,SI$14,0)*$D131,IF($C131=SI$17,$G$9*$D131,""))</f>
        <v/>
      </c>
      <c r="SJ131" s="34" t="str">
        <f>IF(SI131&lt;&gt;"",HLOOKUP(COUNT($RV131:SI131)+1,$G$4:$EH$9,SJ$14,0)*$D131,IF($C131=SJ$17,$G$9*$D131,""))</f>
        <v/>
      </c>
      <c r="SK131" s="34" t="str">
        <f>IF(SJ131&lt;&gt;"",HLOOKUP(COUNT($RV131:SJ131)+1,$G$4:$EH$9,SK$14,0)*$D131,IF($C131=SK$17,$G$9*$D131,""))</f>
        <v/>
      </c>
      <c r="SL131" s="34" t="str">
        <f>IF(SK131&lt;&gt;"",HLOOKUP(COUNT($RV131:SK131)+1,$G$4:$EH$9,SL$14,0)*$D131,IF($C131=SL$17,$G$9*$D131,""))</f>
        <v/>
      </c>
      <c r="SM131" s="34" t="str">
        <f>IF(SL131&lt;&gt;"",HLOOKUP(COUNT($RV131:SL131)+1,$G$4:$EH$9,SM$14,0)*$D131,IF($C131=SM$17,$G$9*$D131,""))</f>
        <v/>
      </c>
      <c r="SN131" s="34" t="str">
        <f>IF(SM131&lt;&gt;"",HLOOKUP(COUNT($RV131:SM131)+1,$G$4:$EH$9,SN$14,0)*$D131,IF($C131=SN$17,$G$9*$D131,""))</f>
        <v/>
      </c>
      <c r="SO131" s="34" t="str">
        <f>IF(SN131&lt;&gt;"",HLOOKUP(COUNT($RV131:SN131)+1,$G$4:$EH$9,SO$14,0)*$D131,IF($C131=SO$17,$G$9*$D131,""))</f>
        <v/>
      </c>
      <c r="SP131" s="34" t="str">
        <f>IF(SO131&lt;&gt;"",HLOOKUP(COUNT($RV131:SO131)+1,$G$4:$EH$9,SP$14,0)*$D131,IF($C131=SP$17,$G$9*$D131,""))</f>
        <v/>
      </c>
      <c r="SQ131" s="34" t="str">
        <f>IF(SP131&lt;&gt;"",HLOOKUP(COUNT($RV131:SP131)+1,$G$4:$EH$9,SQ$14,0)*$D131,IF($C131=SQ$17,$G$9*$D131,""))</f>
        <v/>
      </c>
      <c r="SR131" s="34" t="str">
        <f>IF(SQ131&lt;&gt;"",HLOOKUP(COUNT($RV131:SQ131)+1,$G$4:$EH$9,SR$14,0)*$D131,IF($C131=SR$17,$G$9*$D131,""))</f>
        <v/>
      </c>
      <c r="SS131" s="34" t="str">
        <f>IF(SR131&lt;&gt;"",HLOOKUP(COUNT($RV131:SR131)+1,$G$4:$EH$9,SS$14,0)*$D131,IF($C131=SS$17,$G$9*$D131,""))</f>
        <v/>
      </c>
      <c r="ST131" s="34" t="str">
        <f>IF(SS131&lt;&gt;"",HLOOKUP(COUNT($RV131:SS131)+1,$G$4:$EH$9,ST$14,0)*$D131,IF($C131=ST$17,$G$9*$D131,""))</f>
        <v/>
      </c>
      <c r="SU131" s="34" t="str">
        <f>IF(ST131&lt;&gt;"",HLOOKUP(COUNT($RV131:ST131)+1,$G$4:$EH$9,SU$14,0)*$D131,IF($C131=SU$17,$G$9*$D131,""))</f>
        <v/>
      </c>
      <c r="SV131" s="34" t="str">
        <f>IF(SU131&lt;&gt;"",HLOOKUP(COUNT($RV131:SU131)+1,$G$4:$EH$9,SV$14,0)*$D131,IF($C131=SV$17,$G$9*$D131,""))</f>
        <v/>
      </c>
      <c r="SW131" s="34" t="str">
        <f>IF(SV131&lt;&gt;"",HLOOKUP(COUNT($RV131:SV131)+1,$G$4:$EH$9,SW$14,0)*$D131,IF($C131=SW$17,$G$9*$D131,""))</f>
        <v/>
      </c>
      <c r="SX131" s="34" t="str">
        <f>IF(SW131&lt;&gt;"",HLOOKUP(COUNT($RV131:SW131)+1,$G$4:$EH$9,SX$14,0)*$D131,IF($C131=SX$17,$G$9*$D131,""))</f>
        <v/>
      </c>
      <c r="SY131" s="34" t="str">
        <f>IF(SX131&lt;&gt;"",HLOOKUP(COUNT($RV131:SX131)+1,$G$4:$EH$9,SY$14,0)*$D131,IF($C131=SY$17,$G$9*$D131,""))</f>
        <v/>
      </c>
      <c r="SZ131" s="34" t="str">
        <f>IF(SY131&lt;&gt;"",HLOOKUP(COUNT($RV131:SY131)+1,$G$4:$EH$9,SZ$14,0)*$D131,IF($C131=SZ$17,$G$9*$D131,""))</f>
        <v/>
      </c>
      <c r="TA131" s="34" t="str">
        <f>IF(SZ131&lt;&gt;"",HLOOKUP(COUNT($RV131:SZ131)+1,$G$4:$EH$9,TA$14,0)*$D131,IF($C131=TA$17,$G$9*$D131,""))</f>
        <v/>
      </c>
      <c r="TB131" s="34" t="str">
        <f>IF(TA131&lt;&gt;"",HLOOKUP(COUNT($RV131:TA131)+1,$G$4:$EH$9,TB$14,0)*$D131,IF($C131=TB$17,$G$9*$D131,""))</f>
        <v/>
      </c>
      <c r="TC131" s="34" t="str">
        <f>IF(TB131&lt;&gt;"",HLOOKUP(COUNT($RV131:TB131)+1,$G$4:$EH$9,TC$14,0)*$D131,IF($C131=TC$17,$G$9*$D131,""))</f>
        <v/>
      </c>
      <c r="TD131" s="34" t="str">
        <f>IF(TC131&lt;&gt;"",HLOOKUP(COUNT($RV131:TC131)+1,$G$4:$EH$9,TD$14,0)*$D131,IF($C131=TD$17,$G$9*$D131,""))</f>
        <v/>
      </c>
      <c r="TE131" s="34" t="str">
        <f>IF(TD131&lt;&gt;"",HLOOKUP(COUNT($RV131:TD131)+1,$G$4:$EH$9,TE$14,0)*$D131,IF($C131=TE$17,$G$9*$D131,""))</f>
        <v/>
      </c>
      <c r="TF131" s="34" t="str">
        <f>IF(TE131&lt;&gt;"",HLOOKUP(COUNT($RV131:TE131)+1,$G$4:$EH$9,TF$14,0)*$D131,IF($C131=TF$17,$G$9*$D131,""))</f>
        <v/>
      </c>
      <c r="TG131" s="34" t="str">
        <f>IF(TF131&lt;&gt;"",HLOOKUP(COUNT($RV131:TF131)+1,$G$4:$EH$9,TG$14,0)*$D131,IF($C131=TG$17,$G$9*$D131,""))</f>
        <v/>
      </c>
      <c r="TH131" s="34" t="str">
        <f>IF(TG131&lt;&gt;"",HLOOKUP(COUNT($RV131:TG131)+1,$G$4:$EH$9,TH$14,0)*$D131,IF($C131=TH$17,$G$9*$D131,""))</f>
        <v/>
      </c>
      <c r="TI131" s="34" t="str">
        <f>IF(TH131&lt;&gt;"",HLOOKUP(COUNT($RV131:TH131)+1,$G$4:$EH$9,TI$14,0)*$D131,IF($C131=TI$17,$G$9*$D131,""))</f>
        <v/>
      </c>
      <c r="TJ131" s="34" t="str">
        <f>IF(TI131&lt;&gt;"",HLOOKUP(COUNT($RV131:TI131)+1,$G$4:$EH$9,TJ$14,0)*$D131,IF($C131=TJ$17,$G$9*$D131,""))</f>
        <v/>
      </c>
      <c r="TK131" s="34" t="str">
        <f>IF(TJ131&lt;&gt;"",HLOOKUP(COUNT($RV131:TJ131)+1,$G$4:$EH$9,TK$14,0)*$D131,IF($C131=TK$17,$G$9*$D131,""))</f>
        <v/>
      </c>
      <c r="TL131" s="34" t="str">
        <f>IF(TK131&lt;&gt;"",HLOOKUP(COUNT($RV131:TK131)+1,$G$4:$EH$9,TL$14,0)*$D131,IF($C131=TL$17,$G$9*$D131,""))</f>
        <v/>
      </c>
      <c r="TM131" s="34" t="str">
        <f>IF(TL131&lt;&gt;"",HLOOKUP(COUNT($RV131:TL131)+1,$G$4:$EH$9,TM$14,0)*$D131,IF($C131=TM$17,$G$9*$D131,""))</f>
        <v/>
      </c>
      <c r="TN131" s="34" t="str">
        <f>IF(TM131&lt;&gt;"",HLOOKUP(COUNT($RV131:TM131)+1,$G$4:$EH$9,TN$14,0)*$D131,IF($C131=TN$17,$G$9*$D131,""))</f>
        <v/>
      </c>
      <c r="TO131" s="34" t="str">
        <f>IF(TN131&lt;&gt;"",HLOOKUP(COUNT($RV131:TN131)+1,$G$4:$EH$9,TO$14,0)*$D131,IF($C131=TO$17,$G$9*$D131,""))</f>
        <v/>
      </c>
      <c r="TP131" s="34" t="str">
        <f>IF(TO131&lt;&gt;"",HLOOKUP(COUNT($RV131:TO131)+1,$G$4:$EH$9,TP$14,0)*$D131,IF($C131=TP$17,$G$9*$D131,""))</f>
        <v/>
      </c>
      <c r="TQ131" s="34" t="str">
        <f>IF(TP131&lt;&gt;"",HLOOKUP(COUNT($RV131:TP131)+1,$G$4:$EH$9,TQ$14,0)*$D131,IF($C131=TQ$17,$G$9*$D131,""))</f>
        <v/>
      </c>
      <c r="TR131" s="34" t="str">
        <f>IF(TQ131&lt;&gt;"",HLOOKUP(COUNT($RV131:TQ131)+1,$G$4:$EH$9,TR$14,0)*$D131,IF($C131=TR$17,$G$9*$D131,""))</f>
        <v/>
      </c>
      <c r="TS131" s="34" t="str">
        <f>IF(TR131&lt;&gt;"",HLOOKUP(COUNT($RV131:TR131)+1,$G$4:$EH$9,TS$14,0)*$D131,IF($C131=TS$17,$G$9*$D131,""))</f>
        <v/>
      </c>
      <c r="TT131" s="34" t="str">
        <f>IF(TS131&lt;&gt;"",HLOOKUP(COUNT($RV131:TS131)+1,$G$4:$EH$9,TT$14,0)*$D131,IF($C131=TT$17,$G$9*$D131,""))</f>
        <v/>
      </c>
      <c r="TU131" s="34" t="str">
        <f>IF(TT131&lt;&gt;"",HLOOKUP(COUNT($RV131:TT131)+1,$G$4:$EH$9,TU$14,0)*$D131,IF($C131=TU$17,$G$9*$D131,""))</f>
        <v/>
      </c>
      <c r="TV131" s="34" t="str">
        <f>IF(TU131&lt;&gt;"",HLOOKUP(COUNT($RV131:TU131)+1,$G$4:$EH$9,TV$14,0)*$D131,IF($C131=TV$17,$G$9*$D131,""))</f>
        <v/>
      </c>
      <c r="TW131" s="34" t="str">
        <f>IF(TV131&lt;&gt;"",HLOOKUP(COUNT($RV131:TV131)+1,$G$4:$EH$9,TW$14,0)*$D131,IF($C131=TW$17,$G$9*$D131,""))</f>
        <v/>
      </c>
      <c r="TX131" s="34" t="str">
        <f>IF(TW131&lt;&gt;"",HLOOKUP(COUNT($RV131:TW131)+1,$G$4:$EH$9,TX$14,0)*$D131,IF($C131=TX$17,$G$9*$D131,""))</f>
        <v/>
      </c>
      <c r="TY131" s="34" t="str">
        <f>IF(TX131&lt;&gt;"",HLOOKUP(COUNT($RV131:TX131)+1,$G$4:$EH$9,TY$14,0)*$D131,IF($C131=TY$17,$G$9*$D131,""))</f>
        <v/>
      </c>
      <c r="TZ131" s="34" t="str">
        <f>IF(TY131&lt;&gt;"",HLOOKUP(COUNT($RV131:TY131)+1,$G$4:$EH$9,TZ$14,0)*$D131,IF($C131=TZ$17,$G$9*$D131,""))</f>
        <v/>
      </c>
      <c r="UA131" s="34" t="str">
        <f>IF(TZ131&lt;&gt;"",HLOOKUP(COUNT($RV131:TZ131)+1,$G$4:$EH$9,UA$14,0)*$D131,IF($C131=UA$17,$G$9*$D131,""))</f>
        <v/>
      </c>
      <c r="UB131" s="34" t="str">
        <f>IF(UA131&lt;&gt;"",HLOOKUP(COUNT($RV131:UA131)+1,$G$4:$EH$9,UB$14,0)*$D131,IF($C131=UB$17,$G$9*$D131,""))</f>
        <v/>
      </c>
      <c r="UC131" s="34" t="str">
        <f>IF(UB131&lt;&gt;"",HLOOKUP(COUNT($RV131:UB131)+1,$G$4:$EH$9,UC$14,0)*$D131,IF($C131=UC$17,$G$9*$D131,""))</f>
        <v/>
      </c>
      <c r="UD131" s="34" t="str">
        <f>IF(UC131&lt;&gt;"",HLOOKUP(COUNT($RV131:UC131)+1,$G$4:$EH$9,UD$14,0)*$D131,IF($C131=UD$17,$G$9*$D131,""))</f>
        <v/>
      </c>
      <c r="UE131" s="34" t="str">
        <f>IF(UD131&lt;&gt;"",HLOOKUP(COUNT($RV131:UD131)+1,$G$4:$EH$9,UE$14,0)*$D131,IF($C131=UE$17,$G$9*$D131,""))</f>
        <v/>
      </c>
      <c r="UF131" s="34" t="str">
        <f>IF(UE131&lt;&gt;"",HLOOKUP(COUNT($RV131:UE131)+1,$G$4:$EH$9,UF$14,0)*$D131,IF($C131=UF$17,$G$9*$D131,""))</f>
        <v/>
      </c>
      <c r="UG131" s="34" t="str">
        <f>IF(UF131&lt;&gt;"",HLOOKUP(COUNT($RV131:UF131)+1,$G$4:$EH$9,UG$14,0)*$D131,IF($C131=UG$17,$G$9*$D131,""))</f>
        <v/>
      </c>
      <c r="UH131" s="34" t="str">
        <f>IF(UG131&lt;&gt;"",HLOOKUP(COUNT($RV131:UG131)+1,$G$4:$EH$9,UH$14,0)*$D131,IF($C131=UH$17,$G$9*$D131,""))</f>
        <v/>
      </c>
      <c r="UI131" s="34" t="str">
        <f>IF(UH131&lt;&gt;"",HLOOKUP(COUNT($RV131:UH131)+1,$G$4:$EH$9,UI$14,0)*$D131,IF($C131=UI$17,$G$9*$D131,""))</f>
        <v/>
      </c>
      <c r="UJ131" s="34" t="str">
        <f>IF(UI131&lt;&gt;"",HLOOKUP(COUNT($RV131:UI131)+1,$G$4:$EH$9,UJ$14,0)*$D131,IF($C131=UJ$17,$G$9*$D131,""))</f>
        <v/>
      </c>
      <c r="UK131" s="34" t="str">
        <f>IF(UJ131&lt;&gt;"",HLOOKUP(COUNT($RV131:UJ131)+1,$G$4:$EH$9,UK$14,0)*$D131,IF($C131=UK$17,$G$9*$D131,""))</f>
        <v/>
      </c>
      <c r="UL131" s="34" t="str">
        <f>IF(UK131&lt;&gt;"",HLOOKUP(COUNT($RV131:UK131)+1,$G$4:$EH$9,UL$14,0)*$D131,IF($C131=UL$17,$G$9*$D131,""))</f>
        <v/>
      </c>
      <c r="UM131" s="34" t="str">
        <f>IF(UL131&lt;&gt;"",HLOOKUP(COUNT($RV131:UL131)+1,$G$4:$EH$9,UM$14,0)*$D131,IF($C131=UM$17,$G$9*$D131,""))</f>
        <v/>
      </c>
      <c r="UN131" s="34" t="str">
        <f>IF(UM131&lt;&gt;"",HLOOKUP(COUNT($RV131:UM131)+1,$G$4:$EH$9,UN$14,0)*$D131,IF($C131=UN$17,$G$9*$D131,""))</f>
        <v/>
      </c>
      <c r="UO131" s="34" t="str">
        <f>IF(UN131&lt;&gt;"",HLOOKUP(COUNT($RV131:UN131)+1,$G$4:$EH$9,UO$14,0)*$D131,IF($C131=UO$17,$G$9*$D131,""))</f>
        <v/>
      </c>
      <c r="UP131" s="34" t="str">
        <f>IF(UO131&lt;&gt;"",HLOOKUP(COUNT($RV131:UO131)+1,$G$4:$EH$9,UP$14,0)*$D131,IF($C131=UP$17,$G$9*$D131,""))</f>
        <v/>
      </c>
      <c r="UQ131" s="34" t="str">
        <f>IF(UP131&lt;&gt;"",HLOOKUP(COUNT($RV131:UP131)+1,$G$4:$EH$9,UQ$14,0)*$D131,IF($C131=UQ$17,$G$9*$D131,""))</f>
        <v/>
      </c>
      <c r="UR131" s="34" t="str">
        <f>IF(UQ131&lt;&gt;"",HLOOKUP(COUNT($RV131:UQ131)+1,$G$4:$EH$9,UR$14,0)*$D131,IF($C131=UR$17,$G$9*$D131,""))</f>
        <v/>
      </c>
      <c r="US131" s="34" t="str">
        <f>IF(UR131&lt;&gt;"",HLOOKUP(COUNT($RV131:UR131)+1,$G$4:$EH$9,US$14,0)*$D131,IF($C131=US$17,$G$9*$D131,""))</f>
        <v/>
      </c>
      <c r="UT131" s="34" t="str">
        <f>IF(US131&lt;&gt;"",HLOOKUP(COUNT($RV131:US131)+1,$G$4:$EH$9,UT$14,0)*$D131,IF($C131=UT$17,$G$9*$D131,""))</f>
        <v/>
      </c>
      <c r="UU131" s="34" t="str">
        <f>IF(UT131&lt;&gt;"",HLOOKUP(COUNT($RV131:UT131)+1,$G$4:$EH$9,UU$14,0)*$D131,IF($C131=UU$17,$G$9*$D131,""))</f>
        <v/>
      </c>
      <c r="UV131" s="34" t="str">
        <f>IF(UU131&lt;&gt;"",HLOOKUP(COUNT($RV131:UU131)+1,$G$4:$EH$9,UV$14,0)*$D131,IF($C131=UV$17,$G$9*$D131,""))</f>
        <v/>
      </c>
      <c r="UW131" s="34" t="str">
        <f>IF(UV131&lt;&gt;"",HLOOKUP(COUNT($RV131:UV131)+1,$G$4:$EH$9,UW$14,0)*$D131,IF($C131=UW$17,$G$9*$D131,""))</f>
        <v/>
      </c>
      <c r="UX131" s="34" t="str">
        <f>IF(UW131&lt;&gt;"",HLOOKUP(COUNT($RV131:UW131)+1,$G$4:$EH$9,UX$14,0)*$D131,IF($C131=UX$17,$G$9*$D131,""))</f>
        <v/>
      </c>
      <c r="UY131" s="34" t="str">
        <f>IF(UX131&lt;&gt;"",HLOOKUP(COUNT($RV131:UX131)+1,$G$4:$EH$9,UY$14,0)*$D131,IF($C131=UY$17,$G$9*$D131,""))</f>
        <v/>
      </c>
      <c r="UZ131" s="34" t="str">
        <f>IF(UY131&lt;&gt;"",HLOOKUP(COUNT($RV131:UY131)+1,$G$4:$EH$9,UZ$14,0)*$D131,IF($C131=UZ$17,$G$9*$D131,""))</f>
        <v/>
      </c>
      <c r="VA131" s="34" t="str">
        <f>IF(UZ131&lt;&gt;"",HLOOKUP(COUNT($RV131:UZ131)+1,$G$4:$EH$9,VA$14,0)*$D131,IF($C131=VA$17,$G$9*$D131,""))</f>
        <v/>
      </c>
      <c r="VB131" s="34" t="str">
        <f>IF(VA131&lt;&gt;"",HLOOKUP(COUNT($RV131:VA131)+1,$G$4:$EH$9,VB$14,0)*$D131,IF($C131=VB$17,$G$9*$D131,""))</f>
        <v/>
      </c>
      <c r="VC131" s="34" t="str">
        <f>IF(VB131&lt;&gt;"",HLOOKUP(COUNT($RV131:VB131)+1,$G$4:$EH$9,VC$14,0)*$D131,IF($C131=VC$17,$G$9*$D131,""))</f>
        <v/>
      </c>
      <c r="VD131" s="34" t="str">
        <f>IF(VC131&lt;&gt;"",HLOOKUP(COUNT($RV131:VC131)+1,$G$4:$EH$9,VD$14,0)*$D131,IF($C131=VD$17,$G$9*$D131,""))</f>
        <v/>
      </c>
      <c r="VE131" s="34" t="str">
        <f>IF(VD131&lt;&gt;"",HLOOKUP(COUNT($RV131:VD131)+1,$G$4:$EH$9,VE$14,0)*$D131,IF($C131=VE$17,$G$9*$D131,""))</f>
        <v/>
      </c>
      <c r="VF131" s="34" t="str">
        <f>IF(VE131&lt;&gt;"",HLOOKUP(COUNT($RV131:VE131)+1,$G$4:$EH$9,VF$14,0)*$D131,IF($C131=VF$17,$G$9*$D131,""))</f>
        <v/>
      </c>
      <c r="VG131" s="34" t="str">
        <f>IF(VF131&lt;&gt;"",HLOOKUP(COUNT($RV131:VF131)+1,$G$4:$EH$9,VG$14,0)*$D131,IF($C131=VG$17,$G$9*$D131,""))</f>
        <v/>
      </c>
      <c r="VH131" s="34" t="str">
        <f>IF(VG131&lt;&gt;"",HLOOKUP(COUNT($RV131:VG131)+1,$G$4:$EH$9,VH$14,0)*$D131,IF($C131=VH$17,$G$9*$D131,""))</f>
        <v/>
      </c>
      <c r="VI131" s="34" t="str">
        <f>IF(VH131&lt;&gt;"",HLOOKUP(COUNT($RV131:VH131)+1,$G$4:$EH$9,VI$14,0)*$D131,IF($C131=VI$17,$G$9*$D131,""))</f>
        <v/>
      </c>
      <c r="VJ131" s="34" t="str">
        <f>IF(VI131&lt;&gt;"",HLOOKUP(COUNT($RV131:VI131)+1,$G$4:$EH$9,VJ$14,0)*$D131,IF($C131=VJ$17,$G$9*$D131,""))</f>
        <v/>
      </c>
      <c r="VK131" s="34" t="str">
        <f>IF(VJ131&lt;&gt;"",HLOOKUP(COUNT($RV131:VJ131)+1,$G$4:$EH$9,VK$14,0)*$D131,IF($C131=VK$17,$G$9*$D131,""))</f>
        <v/>
      </c>
      <c r="VL131" s="34" t="str">
        <f>IF(VK131&lt;&gt;"",HLOOKUP(COUNT($RV131:VK131)+1,$G$4:$EH$9,VL$14,0)*$D131,IF($C131=VL$17,$G$9*$D131,""))</f>
        <v/>
      </c>
      <c r="VM131" s="34" t="str">
        <f>IF(VL131&lt;&gt;"",HLOOKUP(COUNT($RV131:VL131)+1,$G$4:$EH$9,VM$14,0)*$D131,IF($C131=VM$17,$G$9*$D131,""))</f>
        <v/>
      </c>
      <c r="VN131" s="34" t="str">
        <f>IF(VM131&lt;&gt;"",HLOOKUP(COUNT($RV131:VM131)+1,$G$4:$EH$9,VN$14,0)*$D131,IF($C131=VN$17,$G$9*$D131,""))</f>
        <v/>
      </c>
      <c r="VO131" s="34" t="str">
        <f>IF(VN131&lt;&gt;"",HLOOKUP(COUNT($RV131:VN131)+1,$G$4:$EH$9,VO$14,0)*$D131,IF($C131=VO$17,$G$9*$D131,""))</f>
        <v/>
      </c>
      <c r="VP131" s="34" t="str">
        <f>IF(VO131&lt;&gt;"",HLOOKUP(COUNT($RV131:VO131)+1,$G$4:$EH$9,VP$14,0)*$D131,IF($C131=VP$17,$G$9*$D131,""))</f>
        <v/>
      </c>
      <c r="VQ131" s="34" t="str">
        <f>IF(VP131&lt;&gt;"",HLOOKUP(COUNT($RV131:VP131)+1,$G$4:$EH$9,VQ$14,0)*$D131,IF($C131=VQ$17,$G$9*$D131,""))</f>
        <v/>
      </c>
      <c r="VR131" s="34" t="str">
        <f>IF(VQ131&lt;&gt;"",HLOOKUP(COUNT($RV131:VQ131)+1,$G$4:$EH$9,VR$14,0)*$D131,IF($C131=VR$17,$G$9*$D131,""))</f>
        <v/>
      </c>
      <c r="VS131" s="34" t="str">
        <f>IF(VR131&lt;&gt;"",HLOOKUP(COUNT($RV131:VR131)+1,$G$4:$EH$9,VS$14,0)*$D131,IF($C131=VS$17,$G$9*$D131,""))</f>
        <v/>
      </c>
      <c r="VT131" s="34" t="str">
        <f>IF(VS131&lt;&gt;"",HLOOKUP(COUNT($RV131:VS131)+1,$G$4:$EH$9,VT$14,0)*$D131,IF($C131=VT$17,$G$9*$D131,""))</f>
        <v/>
      </c>
      <c r="VU131" s="34" t="str">
        <f>IF(VT131&lt;&gt;"",HLOOKUP(COUNT($RV131:VT131)+1,$G$4:$EH$9,VU$14,0)*$D131,IF($C131=VU$17,$G$9*$D131,""))</f>
        <v/>
      </c>
      <c r="VV131" s="34" t="str">
        <f>IF(VU131&lt;&gt;"",HLOOKUP(COUNT($RV131:VU131)+1,$G$4:$EH$9,VV$14,0)*$D131,IF($C131=VV$17,$G$9*$D131,""))</f>
        <v/>
      </c>
      <c r="VW131" s="34" t="str">
        <f>IF(VV131&lt;&gt;"",HLOOKUP(COUNT($RV131:VV131)+1,$G$4:$EH$9,VW$14,0)*$D131,IF($C131=VW$17,$G$9*$D131,""))</f>
        <v/>
      </c>
      <c r="VX131" s="34" t="str">
        <f>IF(VW131&lt;&gt;"",HLOOKUP(COUNT($RV131:VW131)+1,$G$4:$EH$9,VX$14,0)*$D131,IF($C131=VX$17,$G$9*$D131,""))</f>
        <v/>
      </c>
      <c r="VY131" s="34" t="str">
        <f>IF(VX131&lt;&gt;"",HLOOKUP(COUNT($RV131:VX131)+1,$G$4:$EH$9,VY$14,0)*$D131,IF($C131=VY$17,$G$9*$D131,""))</f>
        <v/>
      </c>
      <c r="VZ131" s="34" t="str">
        <f>IF(VY131&lt;&gt;"",HLOOKUP(COUNT($RV131:VY131)+1,$G$4:$EH$9,VZ$14,0)*$D131,IF($C131=VZ$17,$G$9*$D131,""))</f>
        <v/>
      </c>
      <c r="WA131" s="34" t="str">
        <f>IF(VZ131&lt;&gt;"",HLOOKUP(COUNT($RV131:VZ131)+1,$G$4:$EH$9,WA$14,0)*$D131,IF($C131=WA$17,$G$9*$D131,""))</f>
        <v/>
      </c>
      <c r="WB131" s="34" t="str">
        <f>IF(WA131&lt;&gt;"",HLOOKUP(COUNT($RV131:WA131)+1,$G$4:$EH$9,WB$14,0)*$D131,IF($C131=WB$17,$G$9*$D131,""))</f>
        <v/>
      </c>
      <c r="WC131" s="34" t="str">
        <f>IF(WB131&lt;&gt;"",HLOOKUP(COUNT($RV131:WB131)+1,$G$4:$EH$9,WC$14,0)*$D131,IF($C131=WC$17,$G$9*$D131,""))</f>
        <v/>
      </c>
      <c r="WD131" s="34" t="str">
        <f>IF(WC131&lt;&gt;"",HLOOKUP(COUNT($RV131:WC131)+1,$G$4:$EH$9,WD$14,0)*$D131,IF($C131=WD$17,$G$9*$D131,""))</f>
        <v/>
      </c>
      <c r="WE131" s="34">
        <f>IF(WD131&lt;&gt;"",HLOOKUP(COUNT($RV131:WD131)+1,$G$4:$EH$9,WE$14,0)*$D131,IF($C131=WE$17,$G$9*$D131,""))</f>
        <v>14500</v>
      </c>
      <c r="WF131" s="34">
        <f>IF(WE131&lt;&gt;"",HLOOKUP(COUNT($RV131:WE131)+1,$G$4:$EH$9,WF$14,0)*$D131,IF($C131=WF$17,$G$9*$D131,""))</f>
        <v>0</v>
      </c>
      <c r="WG131" s="34">
        <f>IF(WF131&lt;&gt;"",HLOOKUP(COUNT($RV131:WF131)+1,$G$4:$EH$9,WG$14,0)*$D131,IF($C131=WG$17,$G$9*$D131,""))</f>
        <v>0</v>
      </c>
      <c r="WH131" s="34">
        <f>IF(WG131&lt;&gt;"",HLOOKUP(COUNT($RV131:WG131)+1,$G$4:$EH$9,WH$14,0)*$D131,IF($C131=WH$17,$G$9*$D131,""))</f>
        <v>0</v>
      </c>
      <c r="WI131" s="34">
        <f>IF(WH131&lt;&gt;"",HLOOKUP(COUNT($RV131:WH131)+1,$G$4:$EH$9,WI$14,0)*$D131,IF($C131=WI$17,$G$9*$D131,""))</f>
        <v>0</v>
      </c>
      <c r="WJ131" s="34">
        <f>IF(WI131&lt;&gt;"",HLOOKUP(COUNT($RV131:WI131)+1,$G$4:$EH$9,WJ$14,0)*$D131,IF($C131=WJ$17,$G$9*$D131,""))</f>
        <v>0</v>
      </c>
      <c r="WK131" s="34">
        <f>IF(WJ131&lt;&gt;"",HLOOKUP(COUNT($RV131:WJ131)+1,$G$4:$EH$9,WK$14,0)*$D131,IF($C131=WK$17,$G$9*$D131,""))</f>
        <v>0</v>
      </c>
      <c r="WL131" s="34">
        <f>IF(WK131&lt;&gt;"",HLOOKUP(COUNT($RV131:WK131)+1,$G$4:$EH$9,WL$14,0)*$D131,IF($C131=WL$17,$G$9*$D131,""))</f>
        <v>0</v>
      </c>
    </row>
    <row r="132" spans="1:610" ht="15" x14ac:dyDescent="0.2">
      <c r="A132" s="25">
        <f t="shared" si="914"/>
        <v>6</v>
      </c>
      <c r="B132" s="1328" t="s">
        <v>91</v>
      </c>
      <c r="C132" s="62">
        <f t="shared" si="912"/>
        <v>114</v>
      </c>
      <c r="D132" s="30">
        <f>VLOOKUP(B132,Premissas!$R$8:$AD$18,(Histograma!A132+1),0)</f>
        <v>5</v>
      </c>
      <c r="G132" s="34" t="str">
        <f>IF(F132&lt;&gt;"",HLOOKUP(COUNT($F132:F132)+1,$G$4:$EH$8,G$14,0)*$D132,IF($C132=G$17,$G$5*$D132,""))</f>
        <v/>
      </c>
      <c r="H132" s="34" t="str">
        <f>IF(G132&lt;&gt;"",HLOOKUP(COUNT($F132:G132)+1,$G$4:$EH$8,H$14,0)*$D132,IF($C132=H$17,$G$5*$D132,""))</f>
        <v/>
      </c>
      <c r="I132" s="34" t="str">
        <f>IF(H132&lt;&gt;"",HLOOKUP(COUNT($F132:H132)+1,$G$4:$EH$8,I$14,0)*$D132,IF($C132=I$17,$G$5*$D132,""))</f>
        <v/>
      </c>
      <c r="J132" s="34" t="str">
        <f>IF(I132&lt;&gt;"",HLOOKUP(COUNT($F132:I132)+1,$G$4:$EH$8,J$14,0)*$D132,IF($C132=J$17,$G$5*$D132,""))</f>
        <v/>
      </c>
      <c r="K132" s="34" t="str">
        <f>IF(J132&lt;&gt;"",HLOOKUP(COUNT($F132:J132)+1,$G$4:$EH$8,K$14,0)*$D132,IF($C132=K$17,$G$5*$D132,""))</f>
        <v/>
      </c>
      <c r="L132" s="34" t="str">
        <f>IF(K132&lt;&gt;"",HLOOKUP(COUNT($F132:K132)+1,$G$4:$EH$8,L$14,0)*$D132,IF($C132=L$17,$G$5*$D132,""))</f>
        <v/>
      </c>
      <c r="M132" s="34" t="str">
        <f>IF(L132&lt;&gt;"",HLOOKUP(COUNT($F132:L132)+1,$G$4:$EH$8,M$14,0)*$D132,IF($C132=M$17,$G$5*$D132,""))</f>
        <v/>
      </c>
      <c r="N132" s="34" t="str">
        <f>IF(M132&lt;&gt;"",HLOOKUP(COUNT($F132:M132)+1,$G$4:$EH$8,N$14,0)*$D132,IF($C132=N$17,$G$5*$D132,""))</f>
        <v/>
      </c>
      <c r="O132" s="34" t="str">
        <f>IF(N132&lt;&gt;"",HLOOKUP(COUNT($F132:N132)+1,$G$4:$EH$8,O$14,0)*$D132,IF($C132=O$17,$G$5*$D132,""))</f>
        <v/>
      </c>
      <c r="P132" s="34" t="str">
        <f>IF(O132&lt;&gt;"",HLOOKUP(COUNT($F132:O132)+1,$G$4:$EH$8,P$14,0)*$D132,IF($C132=P$17,$G$5*$D132,""))</f>
        <v/>
      </c>
      <c r="Q132" s="34" t="str">
        <f>IF(P132&lt;&gt;"",HLOOKUP(COUNT($F132:P132)+1,$G$4:$EH$8,Q$14,0)*$D132,IF($C132=Q$17,$G$5*$D132,""))</f>
        <v/>
      </c>
      <c r="R132" s="34" t="str">
        <f>IF(Q132&lt;&gt;"",HLOOKUP(COUNT($F132:Q132)+1,$G$4:$EH$8,R$14,0)*$D132,IF($C132=R$17,$G$5*$D132,""))</f>
        <v/>
      </c>
      <c r="S132" s="34" t="str">
        <f>IF(R132&lt;&gt;"",HLOOKUP(COUNT($F132:R132)+1,$G$4:$EH$8,S$14,0)*$D132,IF($C132=S$17,$G$5*$D132,""))</f>
        <v/>
      </c>
      <c r="T132" s="34" t="str">
        <f>IF(S132&lt;&gt;"",HLOOKUP(COUNT($F132:S132)+1,$G$4:$EH$8,T$14,0)*$D132,IF($C132=T$17,$G$5*$D132,""))</f>
        <v/>
      </c>
      <c r="U132" s="34" t="str">
        <f>IF(T132&lt;&gt;"",HLOOKUP(COUNT($F132:T132)+1,$G$4:$EH$8,U$14,0)*$D132,IF($C132=U$17,$G$5*$D132,""))</f>
        <v/>
      </c>
      <c r="V132" s="34" t="str">
        <f>IF(U132&lt;&gt;"",HLOOKUP(COUNT($F132:U132)+1,$G$4:$EH$8,V$14,0)*$D132,IF($C132=V$17,$G$5*$D132,""))</f>
        <v/>
      </c>
      <c r="W132" s="34" t="str">
        <f>IF(V132&lt;&gt;"",HLOOKUP(COUNT($F132:V132)+1,$G$4:$EH$8,W$14,0)*$D132,IF($C132=W$17,$G$5*$D132,""))</f>
        <v/>
      </c>
      <c r="X132" s="34" t="str">
        <f>IF(W132&lt;&gt;"",HLOOKUP(COUNT($F132:W132)+1,$G$4:$EH$8,X$14,0)*$D132,IF($C132=X$17,$G$5*$D132,""))</f>
        <v/>
      </c>
      <c r="Y132" s="34" t="str">
        <f>IF(X132&lt;&gt;"",HLOOKUP(COUNT($F132:X132)+1,$G$4:$EH$8,Y$14,0)*$D132,IF($C132=Y$17,$G$5*$D132,""))</f>
        <v/>
      </c>
      <c r="Z132" s="34" t="str">
        <f>IF(Y132&lt;&gt;"",HLOOKUP(COUNT($F132:Y132)+1,$G$4:$EH$8,Z$14,0)*$D132,IF($C132=Z$17,$G$5*$D132,""))</f>
        <v/>
      </c>
      <c r="AA132" s="34" t="str">
        <f>IF(Z132&lt;&gt;"",HLOOKUP(COUNT($F132:Z132)+1,$G$4:$EH$8,AA$14,0)*$D132,IF($C132=AA$17,$G$5*$D132,""))</f>
        <v/>
      </c>
      <c r="AB132" s="34" t="str">
        <f>IF(AA132&lt;&gt;"",HLOOKUP(COUNT($F132:AA132)+1,$G$4:$EH$8,AB$14,0)*$D132,IF($C132=AB$17,$G$5*$D132,""))</f>
        <v/>
      </c>
      <c r="AC132" s="34" t="str">
        <f>IF(AB132&lt;&gt;"",HLOOKUP(COUNT($F132:AB132)+1,$G$4:$EH$8,AC$14,0)*$D132,IF($C132=AC$17,$G$5*$D132,""))</f>
        <v/>
      </c>
      <c r="AD132" s="34" t="str">
        <f>IF(AC132&lt;&gt;"",HLOOKUP(COUNT($F132:AC132)+1,$G$4:$EH$8,AD$14,0)*$D132,IF($C132=AD$17,$G$5*$D132,""))</f>
        <v/>
      </c>
      <c r="AE132" s="34" t="str">
        <f>IF(AD132&lt;&gt;"",HLOOKUP(COUNT($F132:AD132)+1,$G$4:$EH$8,AE$14,0)*$D132,IF($C132=AE$17,$G$5*$D132,""))</f>
        <v/>
      </c>
      <c r="AF132" s="34" t="str">
        <f>IF(AE132&lt;&gt;"",HLOOKUP(COUNT($F132:AE132)+1,$G$4:$EH$8,AF$14,0)*$D132,IF($C132=AF$17,$G$5*$D132,""))</f>
        <v/>
      </c>
      <c r="AG132" s="34" t="str">
        <f>IF(AF132&lt;&gt;"",HLOOKUP(COUNT($F132:AF132)+1,$G$4:$EH$8,AG$14,0)*$D132,IF($C132=AG$17,$G$5*$D132,""))</f>
        <v/>
      </c>
      <c r="AH132" s="34" t="str">
        <f>IF(AG132&lt;&gt;"",HLOOKUP(COUNT($F132:AG132)+1,$G$4:$EH$8,AH$14,0)*$D132,IF($C132=AH$17,$G$5*$D132,""))</f>
        <v/>
      </c>
      <c r="AI132" s="34" t="str">
        <f>IF(AH132&lt;&gt;"",HLOOKUP(COUNT($F132:AH132)+1,$G$4:$EH$8,AI$14,0)*$D132,IF($C132=AI$17,$G$5*$D132,""))</f>
        <v/>
      </c>
      <c r="AJ132" s="34" t="str">
        <f>IF(AI132&lt;&gt;"",HLOOKUP(COUNT($F132:AI132)+1,$G$4:$EH$8,AJ$14,0)*$D132,IF($C132=AJ$17,$G$5*$D132,""))</f>
        <v/>
      </c>
      <c r="AK132" s="34" t="str">
        <f>IF(AJ132&lt;&gt;"",HLOOKUP(COUNT($F132:AJ132)+1,$G$4:$EH$8,AK$14,0)*$D132,IF($C132=AK$17,$G$5*$D132,""))</f>
        <v/>
      </c>
      <c r="AL132" s="34" t="str">
        <f>IF(AK132&lt;&gt;"",HLOOKUP(COUNT($F132:AK132)+1,$G$4:$EH$8,AL$14,0)*$D132,IF($C132=AL$17,$G$5*$D132,""))</f>
        <v/>
      </c>
      <c r="AM132" s="34" t="str">
        <f>IF(AL132&lt;&gt;"",HLOOKUP(COUNT($F132:AL132)+1,$G$4:$EH$8,AM$14,0)*$D132,IF($C132=AM$17,$G$5*$D132,""))</f>
        <v/>
      </c>
      <c r="AN132" s="34" t="str">
        <f>IF(AM132&lt;&gt;"",HLOOKUP(COUNT($F132:AM132)+1,$G$4:$EH$8,AN$14,0)*$D132,IF($C132=AN$17,$G$5*$D132,""))</f>
        <v/>
      </c>
      <c r="AO132" s="34" t="str">
        <f>IF(AN132&lt;&gt;"",HLOOKUP(COUNT($F132:AN132)+1,$G$4:$EH$8,AO$14,0)*$D132,IF($C132=AO$17,$G$5*$D132,""))</f>
        <v/>
      </c>
      <c r="AP132" s="34" t="str">
        <f>IF(AO132&lt;&gt;"",HLOOKUP(COUNT($F132:AO132)+1,$G$4:$EH$8,AP$14,0)*$D132,IF($C132=AP$17,$G$5*$D132,""))</f>
        <v/>
      </c>
      <c r="AQ132" s="34" t="str">
        <f>IF(AP132&lt;&gt;"",HLOOKUP(COUNT($F132:AP132)+1,$G$4:$EH$8,AQ$14,0)*$D132,IF($C132=AQ$17,$G$5*$D132,""))</f>
        <v/>
      </c>
      <c r="AR132" s="34" t="str">
        <f>IF(AQ132&lt;&gt;"",HLOOKUP(COUNT($F132:AQ132)+1,$G$4:$EH$8,AR$14,0)*$D132,IF($C132=AR$17,$G$5*$D132,""))</f>
        <v/>
      </c>
      <c r="AS132" s="34" t="str">
        <f>IF(AR132&lt;&gt;"",HLOOKUP(COUNT($F132:AR132)+1,$G$4:$EH$8,AS$14,0)*$D132,IF($C132=AS$17,$G$5*$D132,""))</f>
        <v/>
      </c>
      <c r="AT132" s="34" t="str">
        <f>IF(AS132&lt;&gt;"",HLOOKUP(COUNT($F132:AS132)+1,$G$4:$EH$8,AT$14,0)*$D132,IF($C132=AT$17,$G$5*$D132,""))</f>
        <v/>
      </c>
      <c r="AU132" s="34" t="str">
        <f>IF(AT132&lt;&gt;"",HLOOKUP(COUNT($F132:AT132)+1,$G$4:$EH$8,AU$14,0)*$D132,IF($C132=AU$17,$G$5*$D132,""))</f>
        <v/>
      </c>
      <c r="AV132" s="34" t="str">
        <f>IF(AU132&lt;&gt;"",HLOOKUP(COUNT($F132:AU132)+1,$G$4:$EH$8,AV$14,0)*$D132,IF($C132=AV$17,$G$5*$D132,""))</f>
        <v/>
      </c>
      <c r="AW132" s="34" t="str">
        <f>IF(AV132&lt;&gt;"",HLOOKUP(COUNT($F132:AV132)+1,$G$4:$EH$8,AW$14,0)*$D132,IF($C132=AW$17,$G$5*$D132,""))</f>
        <v/>
      </c>
      <c r="AX132" s="34" t="str">
        <f>IF(AW132&lt;&gt;"",HLOOKUP(COUNT($F132:AW132)+1,$G$4:$EH$8,AX$14,0)*$D132,IF($C132=AX$17,$G$5*$D132,""))</f>
        <v/>
      </c>
      <c r="AY132" s="34" t="str">
        <f>IF(AX132&lt;&gt;"",HLOOKUP(COUNT($F132:AX132)+1,$G$4:$EH$8,AY$14,0)*$D132,IF($C132=AY$17,$G$5*$D132,""))</f>
        <v/>
      </c>
      <c r="AZ132" s="34" t="str">
        <f>IF(AY132&lt;&gt;"",HLOOKUP(COUNT($F132:AY132)+1,$G$4:$EH$8,AZ$14,0)*$D132,IF($C132=AZ$17,$G$5*$D132,""))</f>
        <v/>
      </c>
      <c r="BA132" s="34" t="str">
        <f>IF(AZ132&lt;&gt;"",HLOOKUP(COUNT($F132:AZ132)+1,$G$4:$EH$8,BA$14,0)*$D132,IF($C132=BA$17,$G$5*$D132,""))</f>
        <v/>
      </c>
      <c r="BB132" s="34" t="str">
        <f>IF(BA132&lt;&gt;"",HLOOKUP(COUNT($F132:BA132)+1,$G$4:$EH$8,BB$14,0)*$D132,IF($C132=BB$17,$G$5*$D132,""))</f>
        <v/>
      </c>
      <c r="BC132" s="34" t="str">
        <f>IF(BB132&lt;&gt;"",HLOOKUP(COUNT($F132:BB132)+1,$G$4:$EH$8,BC$14,0)*$D132,IF($C132=BC$17,$G$5*$D132,""))</f>
        <v/>
      </c>
      <c r="BD132" s="34" t="str">
        <f>IF(BC132&lt;&gt;"",HLOOKUP(COUNT($F132:BC132)+1,$G$4:$EH$8,BD$14,0)*$D132,IF($C132=BD$17,$G$5*$D132,""))</f>
        <v/>
      </c>
      <c r="BE132" s="34" t="str">
        <f>IF(BD132&lt;&gt;"",HLOOKUP(COUNT($F132:BD132)+1,$G$4:$EH$8,BE$14,0)*$D132,IF($C132=BE$17,$G$5*$D132,""))</f>
        <v/>
      </c>
      <c r="BF132" s="34" t="str">
        <f>IF(BE132&lt;&gt;"",HLOOKUP(COUNT($F132:BE132)+1,$G$4:$EH$8,BF$14,0)*$D132,IF($C132=BF$17,$G$5*$D132,""))</f>
        <v/>
      </c>
      <c r="BG132" s="34" t="str">
        <f>IF(BF132&lt;&gt;"",HLOOKUP(COUNT($F132:BF132)+1,$G$4:$EH$8,BG$14,0)*$D132,IF($C132=BG$17,$G$5*$D132,""))</f>
        <v/>
      </c>
      <c r="BH132" s="34" t="str">
        <f>IF(BG132&lt;&gt;"",HLOOKUP(COUNT($F132:BG132)+1,$G$4:$EH$8,BH$14,0)*$D132,IF($C132=BH$17,$G$5*$D132,""))</f>
        <v/>
      </c>
      <c r="BI132" s="34" t="str">
        <f>IF(BH132&lt;&gt;"",HLOOKUP(COUNT($F132:BH132)+1,$G$4:$EH$8,BI$14,0)*$D132,IF($C132=BI$17,$G$5*$D132,""))</f>
        <v/>
      </c>
      <c r="BJ132" s="34" t="str">
        <f>IF(BI132&lt;&gt;"",HLOOKUP(COUNT($F132:BI132)+1,$G$4:$EH$8,BJ$14,0)*$D132,IF($C132=BJ$17,$G$5*$D132,""))</f>
        <v/>
      </c>
      <c r="BK132" s="34" t="str">
        <f>IF(BJ132&lt;&gt;"",HLOOKUP(COUNT($F132:BJ132)+1,$G$4:$EH$8,BK$14,0)*$D132,IF($C132=BK$17,$G$5*$D132,""))</f>
        <v/>
      </c>
      <c r="BL132" s="34" t="str">
        <f>IF(BK132&lt;&gt;"",HLOOKUP(COUNT($F132:BK132)+1,$G$4:$EH$8,BL$14,0)*$D132,IF($C132=BL$17,$G$5*$D132,""))</f>
        <v/>
      </c>
      <c r="BM132" s="34" t="str">
        <f>IF(BL132&lt;&gt;"",HLOOKUP(COUNT($F132:BL132)+1,$G$4:$EH$8,BM$14,0)*$D132,IF($C132=BM$17,$G$5*$D132,""))</f>
        <v/>
      </c>
      <c r="BN132" s="34" t="str">
        <f>IF(BM132&lt;&gt;"",HLOOKUP(COUNT($F132:BM132)+1,$G$4:$EH$8,BN$14,0)*$D132,IF($C132=BN$17,$G$5*$D132,""))</f>
        <v/>
      </c>
      <c r="BO132" s="34" t="str">
        <f>IF(BN132&lt;&gt;"",HLOOKUP(COUNT($F132:BN132)+1,$G$4:$EH$8,BO$14,0)*$D132,IF($C132=BO$17,$G$5*$D132,""))</f>
        <v/>
      </c>
      <c r="BP132" s="34" t="str">
        <f>IF(BO132&lt;&gt;"",HLOOKUP(COUNT($F132:BO132)+1,$G$4:$EH$8,BP$14,0)*$D132,IF($C132=BP$17,$G$5*$D132,""))</f>
        <v/>
      </c>
      <c r="BQ132" s="34" t="str">
        <f>IF(BP132&lt;&gt;"",HLOOKUP(COUNT($F132:BP132)+1,$G$4:$EH$8,BQ$14,0)*$D132,IF($C132=BQ$17,$G$5*$D132,""))</f>
        <v/>
      </c>
      <c r="BR132" s="34" t="str">
        <f>IF(BQ132&lt;&gt;"",HLOOKUP(COUNT($F132:BQ132)+1,$G$4:$EH$8,BR$14,0)*$D132,IF($C132=BR$17,$G$5*$D132,""))</f>
        <v/>
      </c>
      <c r="BS132" s="34" t="str">
        <f>IF(BR132&lt;&gt;"",HLOOKUP(COUNT($F132:BR132)+1,$G$4:$EH$8,BS$14,0)*$D132,IF($C132=BS$17,$G$5*$D132,""))</f>
        <v/>
      </c>
      <c r="BT132" s="34" t="str">
        <f>IF(BS132&lt;&gt;"",HLOOKUP(COUNT($F132:BS132)+1,$G$4:$EH$8,BT$14,0)*$D132,IF($C132=BT$17,$G$5*$D132,""))</f>
        <v/>
      </c>
      <c r="BU132" s="34" t="str">
        <f>IF(BT132&lt;&gt;"",HLOOKUP(COUNT($F132:BT132)+1,$G$4:$EH$8,BU$14,0)*$D132,IF($C132=BU$17,$G$5*$D132,""))</f>
        <v/>
      </c>
      <c r="BV132" s="34" t="str">
        <f>IF(BU132&lt;&gt;"",HLOOKUP(COUNT($F132:BU132)+1,$G$4:$EH$8,BV$14,0)*$D132,IF($C132=BV$17,$G$5*$D132,""))</f>
        <v/>
      </c>
      <c r="BW132" s="34" t="str">
        <f>IF(BV132&lt;&gt;"",HLOOKUP(COUNT($F132:BV132)+1,$G$4:$EH$8,BW$14,0)*$D132,IF($C132=BW$17,$G$5*$D132,""))</f>
        <v/>
      </c>
      <c r="BX132" s="34" t="str">
        <f>IF(BW132&lt;&gt;"",HLOOKUP(COUNT($F132:BW132)+1,$G$4:$EH$8,BX$14,0)*$D132,IF($C132=BX$17,$G$5*$D132,""))</f>
        <v/>
      </c>
      <c r="BY132" s="34" t="str">
        <f>IF(BX132&lt;&gt;"",HLOOKUP(COUNT($F132:BX132)+1,$G$4:$EH$8,BY$14,0)*$D132,IF($C132=BY$17,$G$5*$D132,""))</f>
        <v/>
      </c>
      <c r="BZ132" s="34" t="str">
        <f>IF(BY132&lt;&gt;"",HLOOKUP(COUNT($F132:BY132)+1,$G$4:$EH$8,BZ$14,0)*$D132,IF($C132=BZ$17,$G$5*$D132,""))</f>
        <v/>
      </c>
      <c r="CA132" s="34" t="str">
        <f>IF(BZ132&lt;&gt;"",HLOOKUP(COUNT($F132:BZ132)+1,$G$4:$EH$8,CA$14,0)*$D132,IF($C132=CA$17,$G$5*$D132,""))</f>
        <v/>
      </c>
      <c r="CB132" s="34" t="str">
        <f>IF(CA132&lt;&gt;"",HLOOKUP(COUNT($F132:CA132)+1,$G$4:$EH$8,CB$14,0)*$D132,IF($C132=CB$17,$G$5*$D132,""))</f>
        <v/>
      </c>
      <c r="CC132" s="34" t="str">
        <f>IF(CB132&lt;&gt;"",HLOOKUP(COUNT($F132:CB132)+1,$G$4:$EH$8,CC$14,0)*$D132,IF($C132=CC$17,$G$5*$D132,""))</f>
        <v/>
      </c>
      <c r="CD132" s="34" t="str">
        <f>IF(CC132&lt;&gt;"",HLOOKUP(COUNT($F132:CC132)+1,$G$4:$EH$8,CD$14,0)*$D132,IF($C132=CD$17,$G$5*$D132,""))</f>
        <v/>
      </c>
      <c r="CE132" s="34" t="str">
        <f>IF(CD132&lt;&gt;"",HLOOKUP(COUNT($F132:CD132)+1,$G$4:$EH$8,CE$14,0)*$D132,IF($C132=CE$17,$G$5*$D132,""))</f>
        <v/>
      </c>
      <c r="CF132" s="34" t="str">
        <f>IF(CE132&lt;&gt;"",HLOOKUP(COUNT($F132:CE132)+1,$G$4:$EH$8,CF$14,0)*$D132,IF($C132=CF$17,$G$5*$D132,""))</f>
        <v/>
      </c>
      <c r="CG132" s="34" t="str">
        <f>IF(CF132&lt;&gt;"",HLOOKUP(COUNT($F132:CF132)+1,$G$4:$EH$8,CG$14,0)*$D132,IF($C132=CG$17,$G$5*$D132,""))</f>
        <v/>
      </c>
      <c r="CH132" s="34" t="str">
        <f>IF(CG132&lt;&gt;"",HLOOKUP(COUNT($F132:CG132)+1,$G$4:$EH$8,CH$14,0)*$D132,IF($C132=CH$17,$G$5*$D132,""))</f>
        <v/>
      </c>
      <c r="CI132" s="34" t="str">
        <f>IF(CH132&lt;&gt;"",HLOOKUP(COUNT($F132:CH132)+1,$G$4:$EH$8,CI$14,0)*$D132,IF($C132=CI$17,$G$5*$D132,""))</f>
        <v/>
      </c>
      <c r="CJ132" s="34" t="str">
        <f>IF(CI132&lt;&gt;"",HLOOKUP(COUNT($F132:CI132)+1,$G$4:$EH$8,CJ$14,0)*$D132,IF($C132=CJ$17,$G$5*$D132,""))</f>
        <v/>
      </c>
      <c r="CK132" s="34" t="str">
        <f>IF(CJ132&lt;&gt;"",HLOOKUP(COUNT($F132:CJ132)+1,$G$4:$EH$8,CK$14,0)*$D132,IF($C132=CK$17,$G$5*$D132,""))</f>
        <v/>
      </c>
      <c r="CL132" s="34" t="str">
        <f>IF(CK132&lt;&gt;"",HLOOKUP(COUNT($F132:CK132)+1,$G$4:$EH$8,CL$14,0)*$D132,IF($C132=CL$17,$G$5*$D132,""))</f>
        <v/>
      </c>
      <c r="CM132" s="34" t="str">
        <f>IF(CL132&lt;&gt;"",HLOOKUP(COUNT($F132:CL132)+1,$G$4:$EH$8,CM$14,0)*$D132,IF($C132=CM$17,$G$5*$D132,""))</f>
        <v/>
      </c>
      <c r="CN132" s="34" t="str">
        <f>IF(CM132&lt;&gt;"",HLOOKUP(COUNT($F132:CM132)+1,$G$4:$EH$8,CN$14,0)*$D132,IF($C132=CN$17,$G$5*$D132,""))</f>
        <v/>
      </c>
      <c r="CO132" s="34" t="str">
        <f>IF(CN132&lt;&gt;"",HLOOKUP(COUNT($F132:CN132)+1,$G$4:$EH$8,CO$14,0)*$D132,IF($C132=CO$17,$G$5*$D132,""))</f>
        <v/>
      </c>
      <c r="CP132" s="34" t="str">
        <f>IF(CO132&lt;&gt;"",HLOOKUP(COUNT($F132:CO132)+1,$G$4:$EH$8,CP$14,0)*$D132,IF($C132=CP$17,$G$5*$D132,""))</f>
        <v/>
      </c>
      <c r="CQ132" s="34" t="str">
        <f>IF(CP132&lt;&gt;"",HLOOKUP(COUNT($F132:CP132)+1,$G$4:$EH$8,CQ$14,0)*$D132,IF($C132=CQ$17,$G$5*$D132,""))</f>
        <v/>
      </c>
      <c r="CR132" s="34" t="str">
        <f>IF(CQ132&lt;&gt;"",HLOOKUP(COUNT($F132:CQ132)+1,$G$4:$EH$8,CR$14,0)*$D132,IF($C132=CR$17,$G$5*$D132,""))</f>
        <v/>
      </c>
      <c r="CS132" s="34" t="str">
        <f>IF(CR132&lt;&gt;"",HLOOKUP(COUNT($F132:CR132)+1,$G$4:$EH$8,CS$14,0)*$D132,IF($C132=CS$17,$G$5*$D132,""))</f>
        <v/>
      </c>
      <c r="CT132" s="34" t="str">
        <f>IF(CS132&lt;&gt;"",HLOOKUP(COUNT($F132:CS132)+1,$G$4:$EH$8,CT$14,0)*$D132,IF($C132=CT$17,$G$5*$D132,""))</f>
        <v/>
      </c>
      <c r="CU132" s="34" t="str">
        <f>IF(CT132&lt;&gt;"",HLOOKUP(COUNT($F132:CT132)+1,$G$4:$EH$8,CU$14,0)*$D132,IF($C132=CU$17,$G$5*$D132,""))</f>
        <v/>
      </c>
      <c r="CV132" s="34" t="str">
        <f>IF(CU132&lt;&gt;"",HLOOKUP(COUNT($F132:CU132)+1,$G$4:$EH$8,CV$14,0)*$D132,IF($C132=CV$17,$G$5*$D132,""))</f>
        <v/>
      </c>
      <c r="CW132" s="34" t="str">
        <f>IF(CV132&lt;&gt;"",HLOOKUP(COUNT($F132:CV132)+1,$G$4:$EH$8,CW$14,0)*$D132,IF($C132=CW$17,$G$5*$D132,""))</f>
        <v/>
      </c>
      <c r="CX132" s="34" t="str">
        <f>IF(CW132&lt;&gt;"",HLOOKUP(COUNT($F132:CW132)+1,$G$4:$EH$8,CX$14,0)*$D132,IF($C132=CX$17,$G$5*$D132,""))</f>
        <v/>
      </c>
      <c r="CY132" s="34" t="str">
        <f>IF(CX132&lt;&gt;"",HLOOKUP(COUNT($F132:CX132)+1,$G$4:$EH$8,CY$14,0)*$D132,IF($C132=CY$17,$G$5*$D132,""))</f>
        <v/>
      </c>
      <c r="CZ132" s="34" t="str">
        <f>IF(CY132&lt;&gt;"",HLOOKUP(COUNT($F132:CY132)+1,$G$4:$EH$8,CZ$14,0)*$D132,IF($C132=CZ$17,$G$5*$D132,""))</f>
        <v/>
      </c>
      <c r="DA132" s="34" t="str">
        <f>IF(CZ132&lt;&gt;"",HLOOKUP(COUNT($F132:CZ132)+1,$G$4:$EH$8,DA$14,0)*$D132,IF($C132=DA$17,$G$5*$D132,""))</f>
        <v/>
      </c>
      <c r="DB132" s="34" t="str">
        <f>IF(DA132&lt;&gt;"",HLOOKUP(COUNT($F132:DA132)+1,$G$4:$EH$8,DB$14,0)*$D132,IF($C132=DB$17,$G$5*$D132,""))</f>
        <v/>
      </c>
      <c r="DC132" s="34" t="str">
        <f>IF(DB132&lt;&gt;"",HLOOKUP(COUNT($F132:DB132)+1,$G$4:$EH$8,DC$14,0)*$D132,IF($C132=DC$17,$G$5*$D132,""))</f>
        <v/>
      </c>
      <c r="DD132" s="34" t="str">
        <f>IF(DC132&lt;&gt;"",HLOOKUP(COUNT($F132:DC132)+1,$G$4:$EH$8,DD$14,0)*$D132,IF($C132=DD$17,$G$5*$D132,""))</f>
        <v/>
      </c>
      <c r="DE132" s="34" t="str">
        <f>IF(DD132&lt;&gt;"",HLOOKUP(COUNT($F132:DD132)+1,$G$4:$EH$8,DE$14,0)*$D132,IF($C132=DE$17,$G$5*$D132,""))</f>
        <v/>
      </c>
      <c r="DF132" s="34" t="str">
        <f>IF(DE132&lt;&gt;"",HLOOKUP(COUNT($F132:DE132)+1,$G$4:$EH$8,DF$14,0)*$D132,IF($C132=DF$17,$G$5*$D132,""))</f>
        <v/>
      </c>
      <c r="DG132" s="34" t="str">
        <f>IF(DF132&lt;&gt;"",HLOOKUP(COUNT($F132:DF132)+1,$G$4:$EH$8,DG$14,0)*$D132,IF($C132=DG$17,$G$5*$D132,""))</f>
        <v/>
      </c>
      <c r="DH132" s="34" t="str">
        <f>IF(DG132&lt;&gt;"",HLOOKUP(COUNT($F132:DG132)+1,$G$4:$EH$8,DH$14,0)*$D132,IF($C132=DH$17,$G$5*$D132,""))</f>
        <v/>
      </c>
      <c r="DI132" s="34" t="str">
        <f>IF(DH132&lt;&gt;"",HLOOKUP(COUNT($F132:DH132)+1,$G$4:$EH$8,DI$14,0)*$D132,IF($C132=DI$17,$G$5*$D132,""))</f>
        <v/>
      </c>
      <c r="DJ132" s="34" t="str">
        <f>IF(DI132&lt;&gt;"",HLOOKUP(COUNT($F132:DI132)+1,$G$4:$EH$8,DJ$14,0)*$D132,IF($C132=DJ$17,$G$5*$D132,""))</f>
        <v/>
      </c>
      <c r="DK132" s="34" t="str">
        <f>IF(DJ132&lt;&gt;"",HLOOKUP(COUNT($F132:DJ132)+1,$G$4:$EH$8,DK$14,0)*$D132,IF($C132=DK$17,$G$5*$D132,""))</f>
        <v/>
      </c>
      <c r="DL132" s="34" t="str">
        <f>IF(DK132&lt;&gt;"",HLOOKUP(COUNT($F132:DK132)+1,$G$4:$EH$8,DL$14,0)*$D132,IF($C132=DL$17,$G$5*$D132,""))</f>
        <v/>
      </c>
      <c r="DM132" s="34" t="str">
        <f>IF(DL132&lt;&gt;"",HLOOKUP(COUNT($F132:DL132)+1,$G$4:$EH$8,DM$14,0)*$D132,IF($C132=DM$17,$G$5*$D132,""))</f>
        <v/>
      </c>
      <c r="DN132" s="34" t="str">
        <f>IF(DM132&lt;&gt;"",HLOOKUP(COUNT($F132:DM132)+1,$G$4:$EH$8,DN$14,0)*$D132,IF($C132=DN$17,$G$5*$D132,""))</f>
        <v/>
      </c>
      <c r="DO132" s="34" t="str">
        <f>IF(DN132&lt;&gt;"",HLOOKUP(COUNT($F132:DN132)+1,$G$4:$EH$8,DO$14,0)*$D132,IF($C132=DO$17,$G$5*$D132,""))</f>
        <v/>
      </c>
      <c r="DP132" s="34">
        <f>IF(DO132&lt;&gt;"",HLOOKUP(COUNT($F132:DO132)+1,$G$4:$EH$8,DP$14,0)*$D132,IF($C132=DP$17,$G$5*$D132,""))</f>
        <v>0</v>
      </c>
      <c r="DQ132" s="34">
        <f>IF(DP132&lt;&gt;"",HLOOKUP(COUNT($F132:DP132)+1,$G$4:$EH$8,DQ$14,0)*$D132,IF($C132=DQ$17,$G$5*$D132,""))</f>
        <v>0</v>
      </c>
      <c r="DR132" s="34" t="e">
        <f>IF(DQ132&lt;&gt;"",HLOOKUP(COUNT($F132:DQ132)+1,$G$4:$EH$8,DR$14,0)*$D132,IF($C132=DR$17,$G$5*$D132,""))</f>
        <v>#VALUE!</v>
      </c>
      <c r="DS132" s="34" t="e">
        <f>IF(DR132&lt;&gt;"",HLOOKUP(COUNT($F132:DR132)+1,$G$4:$EH$8,DS$14,0)*$D132,IF($C132=DS$17,$G$5*$D132,""))</f>
        <v>#VALUE!</v>
      </c>
      <c r="DT132" s="34" t="e">
        <f>IF(DS132&lt;&gt;"",HLOOKUP(COUNT($F132:DS132)+1,$G$4:$EH$8,DT$14,0)*$D132,IF($C132=DT$17,$G$5*$D132,""))</f>
        <v>#VALUE!</v>
      </c>
      <c r="DU132" s="34" t="e">
        <f>IF(DT132&lt;&gt;"",HLOOKUP(COUNT($F132:DT132)+1,$G$4:$EH$8,DU$14,0)*$D132,IF($C132=DU$17,$G$5*$D132,""))</f>
        <v>#VALUE!</v>
      </c>
      <c r="DV132" s="34" t="e">
        <f>IF(DU132&lt;&gt;"",HLOOKUP(COUNT($F132:DU132)+1,$G$4:$EH$8,DV$14,0)*$D132,IF($C132=DV$17,$G$5*$D132,""))</f>
        <v>#VALUE!</v>
      </c>
      <c r="DX132" s="34" t="str">
        <f>IF(DW132&lt;&gt;"",HLOOKUP(COUNT($DW132:DW132)+1,$G$4:$CX$8,DX$14,0)*$D132,IF($C132=DX$17,$G$6*$D132,""))</f>
        <v/>
      </c>
      <c r="DY132" s="34" t="str">
        <f>IF(DX132&lt;&gt;"",HLOOKUP(COUNT($DW132:DX132)+1,$G$4:$CX$8,DY$14,0)*$D132,IF($C132=DY$17,$G$6*$D132,""))</f>
        <v/>
      </c>
      <c r="DZ132" s="34" t="str">
        <f>IF(DY132&lt;&gt;"",HLOOKUP(COUNT($DW132:DY132)+1,$G$4:$CX$8,DZ$14,0)*$D132,IF($C132=DZ$17,$G$6*$D132,""))</f>
        <v/>
      </c>
      <c r="EA132" s="34" t="str">
        <f>IF(DZ132&lt;&gt;"",HLOOKUP(COUNT($DW132:DZ132)+1,$G$4:$CX$8,EA$14,0)*$D132,IF($C132=EA$17,$G$6*$D132,""))</f>
        <v/>
      </c>
      <c r="EB132" s="34" t="str">
        <f>IF(EA132&lt;&gt;"",HLOOKUP(COUNT($DW132:EA132)+1,$G$4:$CX$8,EB$14,0)*$D132,IF($C132=EB$17,$G$6*$D132,""))</f>
        <v/>
      </c>
      <c r="EC132" s="34" t="str">
        <f>IF(EB132&lt;&gt;"",HLOOKUP(COUNT($DW132:EB132)+1,$G$4:$CX$8,EC$14,0)*$D132,IF($C132=EC$17,$G$6*$D132,""))</f>
        <v/>
      </c>
      <c r="ED132" s="34" t="str">
        <f>IF(EC132&lt;&gt;"",HLOOKUP(COUNT($DW132:EC132)+1,$G$4:$CX$8,ED$14,0)*$D132,IF($C132=ED$17,$G$6*$D132,""))</f>
        <v/>
      </c>
      <c r="EE132" s="34" t="str">
        <f>IF(ED132&lt;&gt;"",HLOOKUP(COUNT($DW132:ED132)+1,$G$4:$CX$8,EE$14,0)*$D132,IF($C132=EE$17,$G$6*$D132,""))</f>
        <v/>
      </c>
      <c r="EF132" s="34" t="str">
        <f>IF(EE132&lt;&gt;"",HLOOKUP(COUNT($DW132:EE132)+1,$G$4:$CX$8,EF$14,0)*$D132,IF($C132=EF$17,$G$6*$D132,""))</f>
        <v/>
      </c>
      <c r="EG132" s="34" t="str">
        <f>IF(EF132&lt;&gt;"",HLOOKUP(COUNT($DW132:EF132)+1,$G$4:$CX$8,EG$14,0)*$D132,IF($C132=EG$17,$G$6*$D132,""))</f>
        <v/>
      </c>
      <c r="EH132" s="34" t="str">
        <f>IF(EG132&lt;&gt;"",HLOOKUP(COUNT($DW132:EG132)+1,$G$4:$CX$8,EH$14,0)*$D132,IF($C132=EH$17,$G$6*$D132,""))</f>
        <v/>
      </c>
      <c r="EI132" s="34" t="str">
        <f>IF(EH132&lt;&gt;"",HLOOKUP(COUNT($DW132:EH132)+1,$G$4:$CX$8,EI$14,0)*$D132,IF($C132=EI$17,$G$6*$D132,""))</f>
        <v/>
      </c>
      <c r="EJ132" s="34" t="str">
        <f>IF(EI132&lt;&gt;"",HLOOKUP(COUNT($DW132:EI132)+1,$G$4:$CX$8,EJ$14,0)*$D132,IF($C132=EJ$17,$G$6*$D132,""))</f>
        <v/>
      </c>
      <c r="EK132" s="34" t="str">
        <f>IF(EJ132&lt;&gt;"",HLOOKUP(COUNT($DW132:EJ132)+1,$G$4:$CX$8,EK$14,0)*$D132,IF($C132=EK$17,$G$6*$D132,""))</f>
        <v/>
      </c>
      <c r="EL132" s="34" t="str">
        <f>IF(EK132&lt;&gt;"",HLOOKUP(COUNT($DW132:EK132)+1,$G$4:$CX$8,EL$14,0)*$D132,IF($C132=EL$17,$G$6*$D132,""))</f>
        <v/>
      </c>
      <c r="EM132" s="34" t="str">
        <f>IF(EL132&lt;&gt;"",HLOOKUP(COUNT($DW132:EL132)+1,$G$4:$CX$8,EM$14,0)*$D132,IF($C132=EM$17,$G$6*$D132,""))</f>
        <v/>
      </c>
      <c r="EN132" s="34" t="str">
        <f>IF(EM132&lt;&gt;"",HLOOKUP(COUNT($DW132:EM132)+1,$G$4:$CX$8,EN$14,0)*$D132,IF($C132=EN$17,$G$6*$D132,""))</f>
        <v/>
      </c>
      <c r="EO132" s="34" t="str">
        <f>IF(EN132&lt;&gt;"",HLOOKUP(COUNT($DW132:EN132)+1,$G$4:$CX$8,EO$14,0)*$D132,IF($C132=EO$17,$G$6*$D132,""))</f>
        <v/>
      </c>
      <c r="EP132" s="34" t="str">
        <f>IF(EO132&lt;&gt;"",HLOOKUP(COUNT($DW132:EO132)+1,$G$4:$CX$8,EP$14,0)*$D132,IF($C132=EP$17,$G$6*$D132,""))</f>
        <v/>
      </c>
      <c r="EQ132" s="34" t="str">
        <f>IF(EP132&lt;&gt;"",HLOOKUP(COUNT($DW132:EP132)+1,$G$4:$CX$8,EQ$14,0)*$D132,IF($C132=EQ$17,$G$6*$D132,""))</f>
        <v/>
      </c>
      <c r="ER132" s="34" t="str">
        <f>IF(EQ132&lt;&gt;"",HLOOKUP(COUNT($DW132:EQ132)+1,$G$4:$CX$8,ER$14,0)*$D132,IF($C132=ER$17,$G$6*$D132,""))</f>
        <v/>
      </c>
      <c r="ES132" s="34" t="str">
        <f>IF(ER132&lt;&gt;"",HLOOKUP(COUNT($DW132:ER132)+1,$G$4:$CX$8,ES$14,0)*$D132,IF($C132=ES$17,$G$6*$D132,""))</f>
        <v/>
      </c>
      <c r="ET132" s="34" t="str">
        <f>IF(ES132&lt;&gt;"",HLOOKUP(COUNT($DW132:ES132)+1,$G$4:$CX$8,ET$14,0)*$D132,IF($C132=ET$17,$G$6*$D132,""))</f>
        <v/>
      </c>
      <c r="EU132" s="34" t="str">
        <f>IF(ET132&lt;&gt;"",HLOOKUP(COUNT($DW132:ET132)+1,$G$4:$CX$8,EU$14,0)*$D132,IF($C132=EU$17,$G$6*$D132,""))</f>
        <v/>
      </c>
      <c r="EV132" s="34" t="str">
        <f>IF(EU132&lt;&gt;"",HLOOKUP(COUNT($DW132:EU132)+1,$G$4:$CX$8,EV$14,0)*$D132,IF($C132=EV$17,$G$6*$D132,""))</f>
        <v/>
      </c>
      <c r="EW132" s="34" t="str">
        <f>IF(EV132&lt;&gt;"",HLOOKUP(COUNT($DW132:EV132)+1,$G$4:$CX$8,EW$14,0)*$D132,IF($C132=EW$17,$G$6*$D132,""))</f>
        <v/>
      </c>
      <c r="EX132" s="34" t="str">
        <f>IF(EW132&lt;&gt;"",HLOOKUP(COUNT($DW132:EW132)+1,$G$4:$CX$8,EX$14,0)*$D132,IF($C132=EX$17,$G$6*$D132,""))</f>
        <v/>
      </c>
      <c r="EY132" s="34" t="str">
        <f>IF(EX132&lt;&gt;"",HLOOKUP(COUNT($DW132:EX132)+1,$G$4:$CX$8,EY$14,0)*$D132,IF($C132=EY$17,$G$6*$D132,""))</f>
        <v/>
      </c>
      <c r="EZ132" s="34" t="str">
        <f>IF(EY132&lt;&gt;"",HLOOKUP(COUNT($DW132:EY132)+1,$G$4:$CX$8,EZ$14,0)*$D132,IF($C132=EZ$17,$G$6*$D132,""))</f>
        <v/>
      </c>
      <c r="FA132" s="34" t="str">
        <f>IF(EZ132&lt;&gt;"",HLOOKUP(COUNT($DW132:EZ132)+1,$G$4:$CX$8,FA$14,0)*$D132,IF($C132=FA$17,$G$6*$D132,""))</f>
        <v/>
      </c>
      <c r="FB132" s="34" t="str">
        <f>IF(FA132&lt;&gt;"",HLOOKUP(COUNT($DW132:FA132)+1,$G$4:$CX$8,FB$14,0)*$D132,IF($C132=FB$17,$G$6*$D132,""))</f>
        <v/>
      </c>
      <c r="FC132" s="34" t="str">
        <f>IF(FB132&lt;&gt;"",HLOOKUP(COUNT($DW132:FB132)+1,$G$4:$CX$8,FC$14,0)*$D132,IF($C132=FC$17,$G$6*$D132,""))</f>
        <v/>
      </c>
      <c r="FD132" s="34" t="str">
        <f>IF(FC132&lt;&gt;"",HLOOKUP(COUNT($DW132:FC132)+1,$G$4:$CX$8,FD$14,0)*$D132,IF($C132=FD$17,$G$6*$D132,""))</f>
        <v/>
      </c>
      <c r="FE132" s="34" t="str">
        <f>IF(FD132&lt;&gt;"",HLOOKUP(COUNT($DW132:FD132)+1,$G$4:$CX$8,FE$14,0)*$D132,IF($C132=FE$17,$G$6*$D132,""))</f>
        <v/>
      </c>
      <c r="FF132" s="34" t="str">
        <f>IF(FE132&lt;&gt;"",HLOOKUP(COUNT($DW132:FE132)+1,$G$4:$CX$8,FF$14,0)*$D132,IF($C132=FF$17,$G$6*$D132,""))</f>
        <v/>
      </c>
      <c r="FG132" s="34" t="str">
        <f>IF(FF132&lt;&gt;"",HLOOKUP(COUNT($DW132:FF132)+1,$G$4:$CX$8,FG$14,0)*$D132,IF($C132=FG$17,$G$6*$D132,""))</f>
        <v/>
      </c>
      <c r="FH132" s="34" t="str">
        <f>IF(FG132&lt;&gt;"",HLOOKUP(COUNT($DW132:FG132)+1,$G$4:$CX$8,FH$14,0)*$D132,IF($C132=FH$17,$G$6*$D132,""))</f>
        <v/>
      </c>
      <c r="FI132" s="34" t="str">
        <f>IF(FH132&lt;&gt;"",HLOOKUP(COUNT($DW132:FH132)+1,$G$4:$CX$8,FI$14,0)*$D132,IF($C132=FI$17,$G$6*$D132,""))</f>
        <v/>
      </c>
      <c r="FJ132" s="34" t="str">
        <f>IF(FI132&lt;&gt;"",HLOOKUP(COUNT($DW132:FI132)+1,$G$4:$CX$8,FJ$14,0)*$D132,IF($C132=FJ$17,$G$6*$D132,""))</f>
        <v/>
      </c>
      <c r="FK132" s="34" t="str">
        <f>IF(FJ132&lt;&gt;"",HLOOKUP(COUNT($DW132:FJ132)+1,$G$4:$CX$8,FK$14,0)*$D132,IF($C132=FK$17,$G$6*$D132,""))</f>
        <v/>
      </c>
      <c r="FL132" s="34" t="str">
        <f>IF(FK132&lt;&gt;"",HLOOKUP(COUNT($DW132:FK132)+1,$G$4:$CX$8,FL$14,0)*$D132,IF($C132=FL$17,$G$6*$D132,""))</f>
        <v/>
      </c>
      <c r="FM132" s="34" t="str">
        <f>IF(FL132&lt;&gt;"",HLOOKUP(COUNT($DW132:FL132)+1,$G$4:$CX$8,FM$14,0)*$D132,IF($C132=FM$17,$G$6*$D132,""))</f>
        <v/>
      </c>
      <c r="FN132" s="34" t="str">
        <f>IF(FM132&lt;&gt;"",HLOOKUP(COUNT($DW132:FM132)+1,$G$4:$CX$8,FN$14,0)*$D132,IF($C132=FN$17,$G$6*$D132,""))</f>
        <v/>
      </c>
      <c r="FO132" s="34" t="str">
        <f>IF(FN132&lt;&gt;"",HLOOKUP(COUNT($DW132:FN132)+1,$G$4:$CX$8,FO$14,0)*$D132,IF($C132=FO$17,$G$6*$D132,""))</f>
        <v/>
      </c>
      <c r="FP132" s="34" t="str">
        <f>IF(FO132&lt;&gt;"",HLOOKUP(COUNT($DW132:FO132)+1,$G$4:$CX$8,FP$14,0)*$D132,IF($C132=FP$17,$G$6*$D132,""))</f>
        <v/>
      </c>
      <c r="FQ132" s="34" t="str">
        <f>IF(FP132&lt;&gt;"",HLOOKUP(COUNT($DW132:FP132)+1,$G$4:$CX$8,FQ$14,0)*$D132,IF($C132=FQ$17,$G$6*$D132,""))</f>
        <v/>
      </c>
      <c r="FR132" s="34" t="str">
        <f>IF(FQ132&lt;&gt;"",HLOOKUP(COUNT($DW132:FQ132)+1,$G$4:$CX$8,FR$14,0)*$D132,IF($C132=FR$17,$G$6*$D132,""))</f>
        <v/>
      </c>
      <c r="FS132" s="34" t="str">
        <f>IF(FR132&lt;&gt;"",HLOOKUP(COUNT($DW132:FR132)+1,$G$4:$CX$8,FS$14,0)*$D132,IF($C132=FS$17,$G$6*$D132,""))</f>
        <v/>
      </c>
      <c r="FT132" s="34" t="str">
        <f>IF(FS132&lt;&gt;"",HLOOKUP(COUNT($DW132:FS132)+1,$G$4:$CX$8,FT$14,0)*$D132,IF($C132=FT$17,$G$6*$D132,""))</f>
        <v/>
      </c>
      <c r="FU132" s="34" t="str">
        <f>IF(FT132&lt;&gt;"",HLOOKUP(COUNT($DW132:FT132)+1,$G$4:$CX$8,FU$14,0)*$D132,IF($C132=FU$17,$G$6*$D132,""))</f>
        <v/>
      </c>
      <c r="FV132" s="34" t="str">
        <f>IF(FU132&lt;&gt;"",HLOOKUP(COUNT($DW132:FU132)+1,$G$4:$CX$8,FV$14,0)*$D132,IF($C132=FV$17,$G$6*$D132,""))</f>
        <v/>
      </c>
      <c r="FW132" s="34" t="str">
        <f>IF(FV132&lt;&gt;"",HLOOKUP(COUNT($DW132:FV132)+1,$G$4:$CX$8,FW$14,0)*$D132,IF($C132=FW$17,$G$6*$D132,""))</f>
        <v/>
      </c>
      <c r="FX132" s="34" t="str">
        <f>IF(FW132&lt;&gt;"",HLOOKUP(COUNT($DW132:FW132)+1,$G$4:$CX$8,FX$14,0)*$D132,IF($C132=FX$17,$G$6*$D132,""))</f>
        <v/>
      </c>
      <c r="FY132" s="34" t="str">
        <f>IF(FX132&lt;&gt;"",HLOOKUP(COUNT($DW132:FX132)+1,$G$4:$CX$8,FY$14,0)*$D132,IF($C132=FY$17,$G$6*$D132,""))</f>
        <v/>
      </c>
      <c r="FZ132" s="34" t="str">
        <f>IF(FY132&lt;&gt;"",HLOOKUP(COUNT($DW132:FY132)+1,$G$4:$CX$8,FZ$14,0)*$D132,IF($C132=FZ$17,$G$6*$D132,""))</f>
        <v/>
      </c>
      <c r="GA132" s="34" t="str">
        <f>IF(FZ132&lt;&gt;"",HLOOKUP(COUNT($DW132:FZ132)+1,$G$4:$CX$8,GA$14,0)*$D132,IF($C132=GA$17,$G$6*$D132,""))</f>
        <v/>
      </c>
      <c r="GB132" s="34" t="str">
        <f>IF(GA132&lt;&gt;"",HLOOKUP(COUNT($DW132:GA132)+1,$G$4:$CX$8,GB$14,0)*$D132,IF($C132=GB$17,$G$6*$D132,""))</f>
        <v/>
      </c>
      <c r="GC132" s="34" t="str">
        <f>IF(GB132&lt;&gt;"",HLOOKUP(COUNT($DW132:GB132)+1,$G$4:$CX$8,GC$14,0)*$D132,IF($C132=GC$17,$G$6*$D132,""))</f>
        <v/>
      </c>
      <c r="GD132" s="34" t="str">
        <f>IF(GC132&lt;&gt;"",HLOOKUP(COUNT($DW132:GC132)+1,$G$4:$CX$8,GD$14,0)*$D132,IF($C132=GD$17,$G$6*$D132,""))</f>
        <v/>
      </c>
      <c r="GE132" s="34" t="str">
        <f>IF(GD132&lt;&gt;"",HLOOKUP(COUNT($DW132:GD132)+1,$G$4:$CX$8,GE$14,0)*$D132,IF($C132=GE$17,$G$6*$D132,""))</f>
        <v/>
      </c>
      <c r="GF132" s="34" t="str">
        <f>IF(GE132&lt;&gt;"",HLOOKUP(COUNT($DW132:GE132)+1,$G$4:$CX$8,GF$14,0)*$D132,IF($C132=GF$17,$G$6*$D132,""))</f>
        <v/>
      </c>
      <c r="GG132" s="34" t="str">
        <f>IF(GF132&lt;&gt;"",HLOOKUP(COUNT($DW132:GF132)+1,$G$4:$CX$8,GG$14,0)*$D132,IF($C132=GG$17,$G$6*$D132,""))</f>
        <v/>
      </c>
      <c r="GH132" s="34" t="str">
        <f>IF(GG132&lt;&gt;"",HLOOKUP(COUNT($DW132:GG132)+1,$G$4:$CX$8,GH$14,0)*$D132,IF($C132=GH$17,$G$6*$D132,""))</f>
        <v/>
      </c>
      <c r="GI132" s="34" t="str">
        <f>IF(GH132&lt;&gt;"",HLOOKUP(COUNT($DW132:GH132)+1,$G$4:$CX$8,GI$14,0)*$D132,IF($C132=GI$17,$G$6*$D132,""))</f>
        <v/>
      </c>
      <c r="GJ132" s="34" t="str">
        <f>IF(GI132&lt;&gt;"",HLOOKUP(COUNT($DW132:GI132)+1,$G$4:$CX$8,GJ$14,0)*$D132,IF($C132=GJ$17,$G$6*$D132,""))</f>
        <v/>
      </c>
      <c r="GK132" s="34" t="str">
        <f>IF(GJ132&lt;&gt;"",HLOOKUP(COUNT($DW132:GJ132)+1,$G$4:$CX$8,GK$14,0)*$D132,IF($C132=GK$17,$G$6*$D132,""))</f>
        <v/>
      </c>
      <c r="GL132" s="34" t="str">
        <f>IF(GK132&lt;&gt;"",HLOOKUP(COUNT($DW132:GK132)+1,$G$4:$CX$8,GL$14,0)*$D132,IF($C132=GL$17,$G$6*$D132,""))</f>
        <v/>
      </c>
      <c r="GM132" s="34" t="str">
        <f>IF(GL132&lt;&gt;"",HLOOKUP(COUNT($DW132:GL132)+1,$G$4:$CX$8,GM$14,0)*$D132,IF($C132=GM$17,$G$6*$D132,""))</f>
        <v/>
      </c>
      <c r="GN132" s="34" t="str">
        <f>IF(GM132&lt;&gt;"",HLOOKUP(COUNT($DW132:GM132)+1,$G$4:$CX$8,GN$14,0)*$D132,IF($C132=GN$17,$G$6*$D132,""))</f>
        <v/>
      </c>
      <c r="GO132" s="34" t="str">
        <f>IF(GN132&lt;&gt;"",HLOOKUP(COUNT($DW132:GN132)+1,$G$4:$CX$8,GO$14,0)*$D132,IF($C132=GO$17,$G$6*$D132,""))</f>
        <v/>
      </c>
      <c r="GP132" s="34" t="str">
        <f>IF(GO132&lt;&gt;"",HLOOKUP(COUNT($DW132:GO132)+1,$G$4:$CX$8,GP$14,0)*$D132,IF($C132=GP$17,$G$6*$D132,""))</f>
        <v/>
      </c>
      <c r="GQ132" s="34" t="str">
        <f>IF(GP132&lt;&gt;"",HLOOKUP(COUNT($DW132:GP132)+1,$G$4:$CX$8,GQ$14,0)*$D132,IF($C132=GQ$17,$G$6*$D132,""))</f>
        <v/>
      </c>
      <c r="GR132" s="34" t="str">
        <f>IF(GQ132&lt;&gt;"",HLOOKUP(COUNT($DW132:GQ132)+1,$G$4:$CX$8,GR$14,0)*$D132,IF($C132=GR$17,$G$6*$D132,""))</f>
        <v/>
      </c>
      <c r="GS132" s="34" t="str">
        <f>IF(GR132&lt;&gt;"",HLOOKUP(COUNT($DW132:GR132)+1,$G$4:$CX$8,GS$14,0)*$D132,IF($C132=GS$17,$G$6*$D132,""))</f>
        <v/>
      </c>
      <c r="GT132" s="34" t="str">
        <f>IF(GS132&lt;&gt;"",HLOOKUP(COUNT($DW132:GS132)+1,$G$4:$CX$8,GT$14,0)*$D132,IF($C132=GT$17,$G$6*$D132,""))</f>
        <v/>
      </c>
      <c r="GU132" s="34" t="str">
        <f>IF(GT132&lt;&gt;"",HLOOKUP(COUNT($DW132:GT132)+1,$G$4:$CX$8,GU$14,0)*$D132,IF($C132=GU$17,$G$6*$D132,""))</f>
        <v/>
      </c>
      <c r="GV132" s="34" t="str">
        <f>IF(GU132&lt;&gt;"",HLOOKUP(COUNT($DW132:GU132)+1,$G$4:$CX$8,GV$14,0)*$D132,IF($C132=GV$17,$G$6*$D132,""))</f>
        <v/>
      </c>
      <c r="GW132" s="34" t="str">
        <f>IF(GV132&lt;&gt;"",HLOOKUP(COUNT($DW132:GV132)+1,$G$4:$CX$8,GW$14,0)*$D132,IF($C132=GW$17,$G$6*$D132,""))</f>
        <v/>
      </c>
      <c r="GX132" s="34" t="str">
        <f>IF(GW132&lt;&gt;"",HLOOKUP(COUNT($DW132:GW132)+1,$G$4:$CX$8,GX$14,0)*$D132,IF($C132=GX$17,$G$6*$D132,""))</f>
        <v/>
      </c>
      <c r="GY132" s="34" t="str">
        <f>IF(GX132&lt;&gt;"",HLOOKUP(COUNT($DW132:GX132)+1,$G$4:$CX$8,GY$14,0)*$D132,IF($C132=GY$17,$G$6*$D132,""))</f>
        <v/>
      </c>
      <c r="GZ132" s="34" t="str">
        <f>IF(GY132&lt;&gt;"",HLOOKUP(COUNT($DW132:GY132)+1,$G$4:$CX$8,GZ$14,0)*$D132,IF($C132=GZ$17,$G$6*$D132,""))</f>
        <v/>
      </c>
      <c r="HA132" s="34" t="str">
        <f>IF(GZ132&lt;&gt;"",HLOOKUP(COUNT($DW132:GZ132)+1,$G$4:$CX$8,HA$14,0)*$D132,IF($C132=HA$17,$G$6*$D132,""))</f>
        <v/>
      </c>
      <c r="HB132" s="34" t="str">
        <f>IF(HA132&lt;&gt;"",HLOOKUP(COUNT($DW132:HA132)+1,$G$4:$CX$8,HB$14,0)*$D132,IF($C132=HB$17,$G$6*$D132,""))</f>
        <v/>
      </c>
      <c r="HC132" s="34" t="str">
        <f>IF(HB132&lt;&gt;"",HLOOKUP(COUNT($DW132:HB132)+1,$G$4:$CX$8,HC$14,0)*$D132,IF($C132=HC$17,$G$6*$D132,""))</f>
        <v/>
      </c>
      <c r="HD132" s="34" t="str">
        <f>IF(HC132&lt;&gt;"",HLOOKUP(COUNT($DW132:HC132)+1,$G$4:$CX$8,HD$14,0)*$D132,IF($C132=HD$17,$G$6*$D132,""))</f>
        <v/>
      </c>
      <c r="HE132" s="34" t="str">
        <f>IF(HD132&lt;&gt;"",HLOOKUP(COUNT($DW132:HD132)+1,$G$4:$CX$8,HE$14,0)*$D132,IF($C132=HE$17,$G$6*$D132,""))</f>
        <v/>
      </c>
      <c r="HF132" s="34" t="str">
        <f>IF(HE132&lt;&gt;"",HLOOKUP(COUNT($DW132:HE132)+1,$G$4:$CX$8,HF$14,0)*$D132,IF($C132=HF$17,$G$6*$D132,""))</f>
        <v/>
      </c>
      <c r="HG132" s="34" t="str">
        <f>IF(HF132&lt;&gt;"",HLOOKUP(COUNT($DW132:HF132)+1,$G$4:$CX$8,HG$14,0)*$D132,IF($C132=HG$17,$G$6*$D132,""))</f>
        <v/>
      </c>
      <c r="HH132" s="34" t="str">
        <f>IF(HG132&lt;&gt;"",HLOOKUP(COUNT($DW132:HG132)+1,$G$4:$CX$8,HH$14,0)*$D132,IF($C132=HH$17,$G$6*$D132,""))</f>
        <v/>
      </c>
      <c r="HI132" s="34" t="str">
        <f>IF(HH132&lt;&gt;"",HLOOKUP(COUNT($DW132:HH132)+1,$G$4:$CX$8,HI$14,0)*$D132,IF($C132=HI$17,$G$6*$D132,""))</f>
        <v/>
      </c>
      <c r="HJ132" s="34" t="str">
        <f>IF(HI132&lt;&gt;"",HLOOKUP(COUNT($DW132:HI132)+1,$G$4:$CX$8,HJ$14,0)*$D132,IF($C132=HJ$17,$G$6*$D132,""))</f>
        <v/>
      </c>
      <c r="HK132" s="34" t="str">
        <f>IF(HJ132&lt;&gt;"",HLOOKUP(COUNT($DW132:HJ132)+1,$G$4:$CX$8,HK$14,0)*$D132,IF($C132=HK$17,$G$6*$D132,""))</f>
        <v/>
      </c>
      <c r="HL132" s="34" t="str">
        <f>IF(HK132&lt;&gt;"",HLOOKUP(COUNT($DW132:HK132)+1,$G$4:$CX$8,HL$14,0)*$D132,IF($C132=HL$17,$G$6*$D132,""))</f>
        <v/>
      </c>
      <c r="HM132" s="34" t="str">
        <f>IF(HL132&lt;&gt;"",HLOOKUP(COUNT($DW132:HL132)+1,$G$4:$CX$8,HM$14,0)*$D132,IF($C132=HM$17,$G$6*$D132,""))</f>
        <v/>
      </c>
      <c r="HN132" s="34" t="str">
        <f>IF(HM132&lt;&gt;"",HLOOKUP(COUNT($DW132:HM132)+1,$G$4:$CX$8,HN$14,0)*$D132,IF($C132=HN$17,$G$6*$D132,""))</f>
        <v/>
      </c>
      <c r="HO132" s="34" t="str">
        <f>IF(HN132&lt;&gt;"",HLOOKUP(COUNT($DW132:HN132)+1,$G$4:$CX$8,HO$14,0)*$D132,IF($C132=HO$17,$G$6*$D132,""))</f>
        <v/>
      </c>
      <c r="HP132" s="34" t="str">
        <f>IF(HO132&lt;&gt;"",HLOOKUP(COUNT($DW132:HO132)+1,$G$4:$CX$8,HP$14,0)*$D132,IF($C132=HP$17,$G$6*$D132,""))</f>
        <v/>
      </c>
      <c r="HQ132" s="34" t="str">
        <f>IF(HP132&lt;&gt;"",HLOOKUP(COUNT($DW132:HP132)+1,$G$4:$CX$8,HQ$14,0)*$D132,IF($C132=HQ$17,$G$6*$D132,""))</f>
        <v/>
      </c>
      <c r="HR132" s="34" t="str">
        <f>IF(HQ132&lt;&gt;"",HLOOKUP(COUNT($DW132:HQ132)+1,$G$4:$CX$8,HR$14,0)*$D132,IF($C132=HR$17,$G$6*$D132,""))</f>
        <v/>
      </c>
      <c r="HS132" s="34" t="str">
        <f>IF(HR132&lt;&gt;"",HLOOKUP(COUNT($DW132:HR132)+1,$G$4:$CX$8,HS$14,0)*$D132,IF($C132=HS$17,$G$6*$D132,""))</f>
        <v/>
      </c>
      <c r="HT132" s="34" t="str">
        <f>IF(HS132&lt;&gt;"",HLOOKUP(COUNT($DW132:HS132)+1,$G$4:$CX$8,HT$14,0)*$D132,IF($C132=HT$17,$G$6*$D132,""))</f>
        <v/>
      </c>
      <c r="HU132" s="34" t="str">
        <f>IF(HT132&lt;&gt;"",HLOOKUP(COUNT($DW132:HT132)+1,$G$4:$CX$8,HU$14,0)*$D132,IF($C132=HU$17,$G$6*$D132,""))</f>
        <v/>
      </c>
      <c r="HV132" s="34" t="str">
        <f>IF(HU132&lt;&gt;"",HLOOKUP(COUNT($DW132:HU132)+1,$G$4:$CX$8,HV$14,0)*$D132,IF($C132=HV$17,$G$6*$D132,""))</f>
        <v/>
      </c>
      <c r="HW132" s="34" t="str">
        <f>IF(HV132&lt;&gt;"",HLOOKUP(COUNT($DW132:HV132)+1,$G$4:$CX$8,HW$14,0)*$D132,IF($C132=HW$17,$G$6*$D132,""))</f>
        <v/>
      </c>
      <c r="HX132" s="34" t="str">
        <f>IF(HW132&lt;&gt;"",HLOOKUP(COUNT($DW132:HW132)+1,$G$4:$CX$8,HX$14,0)*$D132,IF($C132=HX$17,$G$6*$D132,""))</f>
        <v/>
      </c>
      <c r="HY132" s="34" t="str">
        <f>IF(HX132&lt;&gt;"",HLOOKUP(COUNT($DW132:HX132)+1,$G$4:$CX$8,HY$14,0)*$D132,IF($C132=HY$17,$G$6*$D132,""))</f>
        <v/>
      </c>
      <c r="HZ132" s="34" t="str">
        <f>IF(HY132&lt;&gt;"",HLOOKUP(COUNT($DW132:HY132)+1,$G$4:$CX$8,HZ$14,0)*$D132,IF($C132=HZ$17,$G$6*$D132,""))</f>
        <v/>
      </c>
      <c r="IA132" s="34" t="str">
        <f>IF(HZ132&lt;&gt;"",HLOOKUP(COUNT($DW132:HZ132)+1,$G$4:$CX$8,IA$14,0)*$D132,IF($C132=IA$17,$G$6*$D132,""))</f>
        <v/>
      </c>
      <c r="IB132" s="34" t="str">
        <f>IF(IA132&lt;&gt;"",HLOOKUP(COUNT($DW132:IA132)+1,$G$4:$CX$8,IB$14,0)*$D132,IF($C132=IB$17,$G$6*$D132,""))</f>
        <v/>
      </c>
      <c r="IC132" s="34" t="str">
        <f>IF(IB132&lt;&gt;"",HLOOKUP(COUNT($DW132:IB132)+1,$G$4:$CX$8,IC$14,0)*$D132,IF($C132=IC$17,$G$6*$D132,""))</f>
        <v/>
      </c>
      <c r="ID132" s="34" t="str">
        <f>IF(IC132&lt;&gt;"",HLOOKUP(COUNT($DW132:IC132)+1,$G$4:$CX$8,ID$14,0)*$D132,IF($C132=ID$17,$G$6*$D132,""))</f>
        <v/>
      </c>
      <c r="IE132" s="34" t="str">
        <f>IF(ID132&lt;&gt;"",HLOOKUP(COUNT($DW132:ID132)+1,$G$4:$CX$8,IE$14,0)*$D132,IF($C132=IE$17,$G$6*$D132,""))</f>
        <v/>
      </c>
      <c r="IF132" s="34" t="str">
        <f>IF(IE132&lt;&gt;"",HLOOKUP(COUNT($DW132:IE132)+1,$G$4:$CX$8,IF$14,0)*$D132,IF($C132=IF$17,$G$6*$D132,""))</f>
        <v/>
      </c>
      <c r="IG132" s="34">
        <f>IF(IF132&lt;&gt;"",HLOOKUP(COUNT($DW132:IF132)+1,$G$4:$CX$8,IG$14,0)*$D132,IF($C132=IG$17,$G$6*$D132,""))</f>
        <v>0</v>
      </c>
      <c r="IH132" s="34">
        <f>IF(IG132&lt;&gt;"",HLOOKUP(COUNT($DW132:IG132)+1,$G$4:$CX$8,IH$14,0)*$D132,IF($C132=IH$17,$G$6*$D132,""))</f>
        <v>7500</v>
      </c>
      <c r="II132" s="34">
        <f>IF(IH132&lt;&gt;"",HLOOKUP(COUNT($DW132:IH132)+1,$G$4:$CX$8,II$14,0)*$D132,IF($C132=II$17,$G$6*$D132,""))</f>
        <v>7500</v>
      </c>
      <c r="IJ132" s="34">
        <f>IF(II132&lt;&gt;"",HLOOKUP(COUNT($DW132:II132)+1,$G$4:$CX$8,IJ$14,0)*$D132,IF($C132=IJ$17,$G$6*$D132,""))</f>
        <v>7500</v>
      </c>
      <c r="IK132" s="34">
        <f>IF(IJ132&lt;&gt;"",HLOOKUP(COUNT($DW132:IJ132)+1,$G$4:$CX$8,IK$14,0)*$D132,IF($C132=IK$17,$G$6*$D132,""))</f>
        <v>9048.4582084179765</v>
      </c>
      <c r="IL132" s="34">
        <f>IF(IK132&lt;&gt;"",HLOOKUP(COUNT($DW132:IK132)+1,$G$4:$CX$8,IL$14,0)*$D132,IF($C132=IL$17,$G$6*$D132,""))</f>
        <v>11310.572760522478</v>
      </c>
      <c r="IM132" s="34">
        <f>IF(IL132&lt;&gt;"",HLOOKUP(COUNT($DW132:IL132)+1,$G$4:$CX$8,IM$14,0)*$D132,IF($C132=IM$17,$G$6*$D132,""))</f>
        <v>13572.687312626966</v>
      </c>
      <c r="IO132" s="34" t="str">
        <f>IF(IN132&lt;&gt;"",HLOOKUP(COUNT($IN132:IN132)+1,$G$4:$EH$8,IO$14,0)*$D132,IF($C132=IO$17,$G$7*$D132,""))</f>
        <v/>
      </c>
      <c r="IP132" s="34" t="str">
        <f>IF(IO132&lt;&gt;"",HLOOKUP(COUNT($IN132:IO132)+1,$G$4:$EH$8,IP$14,0)*$D132,IF($C132=IP$17,$G$7*$D132,""))</f>
        <v/>
      </c>
      <c r="IQ132" s="34" t="str">
        <f>IF(IP132&lt;&gt;"",HLOOKUP(COUNT($IN132:IP132)+1,$G$4:$EH$8,IQ$14,0)*$D132,IF($C132=IQ$17,$G$7*$D132,""))</f>
        <v/>
      </c>
      <c r="IR132" s="34" t="str">
        <f>IF(IQ132&lt;&gt;"",HLOOKUP(COUNT($IN132:IQ132)+1,$G$4:$EH$8,IR$14,0)*$D132,IF($C132=IR$17,$G$7*$D132,""))</f>
        <v/>
      </c>
      <c r="IS132" s="34" t="str">
        <f>IF(IR132&lt;&gt;"",HLOOKUP(COUNT($IN132:IR132)+1,$G$4:$EH$8,IS$14,0)*$D132,IF($C132=IS$17,$G$7*$D132,""))</f>
        <v/>
      </c>
      <c r="IT132" s="34" t="str">
        <f>IF(IS132&lt;&gt;"",HLOOKUP(COUNT($IN132:IS132)+1,$G$4:$EH$8,IT$14,0)*$D132,IF($C132=IT$17,$G$7*$D132,""))</f>
        <v/>
      </c>
      <c r="IU132" s="34" t="str">
        <f>IF(IT132&lt;&gt;"",HLOOKUP(COUNT($IN132:IT132)+1,$G$4:$EH$8,IU$14,0)*$D132,IF($C132=IU$17,$G$7*$D132,""))</f>
        <v/>
      </c>
      <c r="IV132" s="34" t="str">
        <f>IF(IU132&lt;&gt;"",HLOOKUP(COUNT($IN132:IU132)+1,$G$4:$EH$8,IV$14,0)*$D132,IF($C132=IV$17,$G$7*$D132,""))</f>
        <v/>
      </c>
      <c r="IW132" s="34" t="str">
        <f>IF(IV132&lt;&gt;"",HLOOKUP(COUNT($IN132:IV132)+1,$G$4:$EH$8,IW$14,0)*$D132,IF($C132=IW$17,$G$7*$D132,""))</f>
        <v/>
      </c>
      <c r="IX132" s="34" t="str">
        <f>IF(IW132&lt;&gt;"",HLOOKUP(COUNT($IN132:IW132)+1,$G$4:$EH$8,IX$14,0)*$D132,IF($C132=IX$17,$G$7*$D132,""))</f>
        <v/>
      </c>
      <c r="IY132" s="34" t="str">
        <f>IF(IX132&lt;&gt;"",HLOOKUP(COUNT($IN132:IX132)+1,$G$4:$EH$8,IY$14,0)*$D132,IF($C132=IY$17,$G$7*$D132,""))</f>
        <v/>
      </c>
      <c r="IZ132" s="34" t="str">
        <f>IF(IY132&lt;&gt;"",HLOOKUP(COUNT($IN132:IY132)+1,$G$4:$EH$8,IZ$14,0)*$D132,IF($C132=IZ$17,$G$7*$D132,""))</f>
        <v/>
      </c>
      <c r="JA132" s="34" t="str">
        <f>IF(IZ132&lt;&gt;"",HLOOKUP(COUNT($IN132:IZ132)+1,$G$4:$EH$8,JA$14,0)*$D132,IF($C132=JA$17,$G$7*$D132,""))</f>
        <v/>
      </c>
      <c r="JB132" s="34" t="str">
        <f>IF(JA132&lt;&gt;"",HLOOKUP(COUNT($IN132:JA132)+1,$G$4:$EH$8,JB$14,0)*$D132,IF($C132=JB$17,$G$7*$D132,""))</f>
        <v/>
      </c>
      <c r="JC132" s="34" t="str">
        <f>IF(JB132&lt;&gt;"",HLOOKUP(COUNT($IN132:JB132)+1,$G$4:$EH$8,JC$14,0)*$D132,IF($C132=JC$17,$G$7*$D132,""))</f>
        <v/>
      </c>
      <c r="JD132" s="34" t="str">
        <f>IF(JC132&lt;&gt;"",HLOOKUP(COUNT($IN132:JC132)+1,$G$4:$EH$8,JD$14,0)*$D132,IF($C132=JD$17,$G$7*$D132,""))</f>
        <v/>
      </c>
      <c r="JE132" s="34" t="str">
        <f>IF(JD132&lt;&gt;"",HLOOKUP(COUNT($IN132:JD132)+1,$G$4:$EH$8,JE$14,0)*$D132,IF($C132=JE$17,$G$7*$D132,""))</f>
        <v/>
      </c>
      <c r="JF132" s="34" t="str">
        <f>IF(JE132&lt;&gt;"",HLOOKUP(COUNT($IN132:JE132)+1,$G$4:$EH$8,JF$14,0)*$D132,IF($C132=JF$17,$G$7*$D132,""))</f>
        <v/>
      </c>
      <c r="JG132" s="34" t="str">
        <f>IF(JF132&lt;&gt;"",HLOOKUP(COUNT($IN132:JF132)+1,$G$4:$EH$8,JG$14,0)*$D132,IF($C132=JG$17,$G$7*$D132,""))</f>
        <v/>
      </c>
      <c r="JH132" s="34" t="str">
        <f>IF(JG132&lt;&gt;"",HLOOKUP(COUNT($IN132:JG132)+1,$G$4:$EH$8,JH$14,0)*$D132,IF($C132=JH$17,$G$7*$D132,""))</f>
        <v/>
      </c>
      <c r="JI132" s="34" t="str">
        <f>IF(JH132&lt;&gt;"",HLOOKUP(COUNT($IN132:JH132)+1,$G$4:$EH$8,JI$14,0)*$D132,IF($C132=JI$17,$G$7*$D132,""))</f>
        <v/>
      </c>
      <c r="JJ132" s="34" t="str">
        <f>IF(JI132&lt;&gt;"",HLOOKUP(COUNT($IN132:JI132)+1,$G$4:$EH$8,JJ$14,0)*$D132,IF($C132=JJ$17,$G$7*$D132,""))</f>
        <v/>
      </c>
      <c r="JK132" s="34" t="str">
        <f>IF(JJ132&lt;&gt;"",HLOOKUP(COUNT($IN132:JJ132)+1,$G$4:$EH$8,JK$14,0)*$D132,IF($C132=JK$17,$G$7*$D132,""))</f>
        <v/>
      </c>
      <c r="JL132" s="34" t="str">
        <f>IF(JK132&lt;&gt;"",HLOOKUP(COUNT($IN132:JK132)+1,$G$4:$EH$8,JL$14,0)*$D132,IF($C132=JL$17,$G$7*$D132,""))</f>
        <v/>
      </c>
      <c r="JM132" s="34" t="str">
        <f>IF(JL132&lt;&gt;"",HLOOKUP(COUNT($IN132:JL132)+1,$G$4:$EH$8,JM$14,0)*$D132,IF($C132=JM$17,$G$7*$D132,""))</f>
        <v/>
      </c>
      <c r="JN132" s="34" t="str">
        <f>IF(JM132&lt;&gt;"",HLOOKUP(COUNT($IN132:JM132)+1,$G$4:$EH$8,JN$14,0)*$D132,IF($C132=JN$17,$G$7*$D132,""))</f>
        <v/>
      </c>
      <c r="JO132" s="34" t="str">
        <f>IF(JN132&lt;&gt;"",HLOOKUP(COUNT($IN132:JN132)+1,$G$4:$EH$8,JO$14,0)*$D132,IF($C132=JO$17,$G$7*$D132,""))</f>
        <v/>
      </c>
      <c r="JP132" s="34" t="str">
        <f>IF(JO132&lt;&gt;"",HLOOKUP(COUNT($IN132:JO132)+1,$G$4:$EH$8,JP$14,0)*$D132,IF($C132=JP$17,$G$7*$D132,""))</f>
        <v/>
      </c>
      <c r="JQ132" s="34" t="str">
        <f>IF(JP132&lt;&gt;"",HLOOKUP(COUNT($IN132:JP132)+1,$G$4:$EH$8,JQ$14,0)*$D132,IF($C132=JQ$17,$G$7*$D132,""))</f>
        <v/>
      </c>
      <c r="JR132" s="34" t="str">
        <f>IF(JQ132&lt;&gt;"",HLOOKUP(COUNT($IN132:JQ132)+1,$G$4:$EH$8,JR$14,0)*$D132,IF($C132=JR$17,$G$7*$D132,""))</f>
        <v/>
      </c>
      <c r="JS132" s="34" t="str">
        <f>IF(JR132&lt;&gt;"",HLOOKUP(COUNT($IN132:JR132)+1,$G$4:$EH$8,JS$14,0)*$D132,IF($C132=JS$17,$G$7*$D132,""))</f>
        <v/>
      </c>
      <c r="JT132" s="34" t="str">
        <f>IF(JS132&lt;&gt;"",HLOOKUP(COUNT($IN132:JS132)+1,$G$4:$EH$8,JT$14,0)*$D132,IF($C132=JT$17,$G$7*$D132,""))</f>
        <v/>
      </c>
      <c r="JU132" s="34" t="str">
        <f>IF(JT132&lt;&gt;"",HLOOKUP(COUNT($IN132:JT132)+1,$G$4:$EH$8,JU$14,0)*$D132,IF($C132=JU$17,$G$7*$D132,""))</f>
        <v/>
      </c>
      <c r="JV132" s="34" t="str">
        <f>IF(JU132&lt;&gt;"",HLOOKUP(COUNT($IN132:JU132)+1,$G$4:$EH$8,JV$14,0)*$D132,IF($C132=JV$17,$G$7*$D132,""))</f>
        <v/>
      </c>
      <c r="JW132" s="34" t="str">
        <f>IF(JV132&lt;&gt;"",HLOOKUP(COUNT($IN132:JV132)+1,$G$4:$EH$8,JW$14,0)*$D132,IF($C132=JW$17,$G$7*$D132,""))</f>
        <v/>
      </c>
      <c r="JX132" s="34" t="str">
        <f>IF(JW132&lt;&gt;"",HLOOKUP(COUNT($IN132:JW132)+1,$G$4:$EH$8,JX$14,0)*$D132,IF($C132=JX$17,$G$7*$D132,""))</f>
        <v/>
      </c>
      <c r="JY132" s="34" t="str">
        <f>IF(JX132&lt;&gt;"",HLOOKUP(COUNT($IN132:JX132)+1,$G$4:$EH$8,JY$14,0)*$D132,IF($C132=JY$17,$G$7*$D132,""))</f>
        <v/>
      </c>
      <c r="JZ132" s="34" t="str">
        <f>IF(JY132&lt;&gt;"",HLOOKUP(COUNT($IN132:JY132)+1,$G$4:$EH$8,JZ$14,0)*$D132,IF($C132=JZ$17,$G$7*$D132,""))</f>
        <v/>
      </c>
      <c r="KA132" s="34" t="str">
        <f>IF(JZ132&lt;&gt;"",HLOOKUP(COUNT($IN132:JZ132)+1,$G$4:$EH$8,KA$14,0)*$D132,IF($C132=KA$17,$G$7*$D132,""))</f>
        <v/>
      </c>
      <c r="KB132" s="34" t="str">
        <f>IF(KA132&lt;&gt;"",HLOOKUP(COUNT($IN132:KA132)+1,$G$4:$EH$8,KB$14,0)*$D132,IF($C132=KB$17,$G$7*$D132,""))</f>
        <v/>
      </c>
      <c r="KC132" s="34" t="str">
        <f>IF(KB132&lt;&gt;"",HLOOKUP(COUNT($IN132:KB132)+1,$G$4:$EH$8,KC$14,0)*$D132,IF($C132=KC$17,$G$7*$D132,""))</f>
        <v/>
      </c>
      <c r="KD132" s="34" t="str">
        <f>IF(KC132&lt;&gt;"",HLOOKUP(COUNT($IN132:KC132)+1,$G$4:$EH$8,KD$14,0)*$D132,IF($C132=KD$17,$G$7*$D132,""))</f>
        <v/>
      </c>
      <c r="KE132" s="34" t="str">
        <f>IF(KD132&lt;&gt;"",HLOOKUP(COUNT($IN132:KD132)+1,$G$4:$EH$8,KE$14,0)*$D132,IF($C132=KE$17,$G$7*$D132,""))</f>
        <v/>
      </c>
      <c r="KF132" s="34" t="str">
        <f>IF(KE132&lt;&gt;"",HLOOKUP(COUNT($IN132:KE132)+1,$G$4:$EH$8,KF$14,0)*$D132,IF($C132=KF$17,$G$7*$D132,""))</f>
        <v/>
      </c>
      <c r="KG132" s="34" t="str">
        <f>IF(KF132&lt;&gt;"",HLOOKUP(COUNT($IN132:KF132)+1,$G$4:$EH$8,KG$14,0)*$D132,IF($C132=KG$17,$G$7*$D132,""))</f>
        <v/>
      </c>
      <c r="KH132" s="34" t="str">
        <f>IF(KG132&lt;&gt;"",HLOOKUP(COUNT($IN132:KG132)+1,$G$4:$EH$8,KH$14,0)*$D132,IF($C132=KH$17,$G$7*$D132,""))</f>
        <v/>
      </c>
      <c r="KI132" s="34" t="str">
        <f>IF(KH132&lt;&gt;"",HLOOKUP(COUNT($IN132:KH132)+1,$G$4:$EH$8,KI$14,0)*$D132,IF($C132=KI$17,$G$7*$D132,""))</f>
        <v/>
      </c>
      <c r="KJ132" s="34" t="str">
        <f>IF(KI132&lt;&gt;"",HLOOKUP(COUNT($IN132:KI132)+1,$G$4:$EH$8,KJ$14,0)*$D132,IF($C132=KJ$17,$G$7*$D132,""))</f>
        <v/>
      </c>
      <c r="KK132" s="34" t="str">
        <f>IF(KJ132&lt;&gt;"",HLOOKUP(COUNT($IN132:KJ132)+1,$G$4:$EH$8,KK$14,0)*$D132,IF($C132=KK$17,$G$7*$D132,""))</f>
        <v/>
      </c>
      <c r="KL132" s="34" t="str">
        <f>IF(KK132&lt;&gt;"",HLOOKUP(COUNT($IN132:KK132)+1,$G$4:$EH$8,KL$14,0)*$D132,IF($C132=KL$17,$G$7*$D132,""))</f>
        <v/>
      </c>
      <c r="KM132" s="34" t="str">
        <f>IF(KL132&lt;&gt;"",HLOOKUP(COUNT($IN132:KL132)+1,$G$4:$EH$8,KM$14,0)*$D132,IF($C132=KM$17,$G$7*$D132,""))</f>
        <v/>
      </c>
      <c r="KN132" s="34" t="str">
        <f>IF(KM132&lt;&gt;"",HLOOKUP(COUNT($IN132:KM132)+1,$G$4:$EH$8,KN$14,0)*$D132,IF($C132=KN$17,$G$7*$D132,""))</f>
        <v/>
      </c>
      <c r="KO132" s="34" t="str">
        <f>IF(KN132&lt;&gt;"",HLOOKUP(COUNT($IN132:KN132)+1,$G$4:$EH$8,KO$14,0)*$D132,IF($C132=KO$17,$G$7*$D132,""))</f>
        <v/>
      </c>
      <c r="KP132" s="34" t="str">
        <f>IF(KO132&lt;&gt;"",HLOOKUP(COUNT($IN132:KO132)+1,$G$4:$EH$8,KP$14,0)*$D132,IF($C132=KP$17,$G$7*$D132,""))</f>
        <v/>
      </c>
      <c r="KQ132" s="34" t="str">
        <f>IF(KP132&lt;&gt;"",HLOOKUP(COUNT($IN132:KP132)+1,$G$4:$EH$8,KQ$14,0)*$D132,IF($C132=KQ$17,$G$7*$D132,""))</f>
        <v/>
      </c>
      <c r="KR132" s="34" t="str">
        <f>IF(KQ132&lt;&gt;"",HLOOKUP(COUNT($IN132:KQ132)+1,$G$4:$EH$8,KR$14,0)*$D132,IF($C132=KR$17,$G$7*$D132,""))</f>
        <v/>
      </c>
      <c r="KS132" s="34" t="str">
        <f>IF(KR132&lt;&gt;"",HLOOKUP(COUNT($IN132:KR132)+1,$G$4:$EH$8,KS$14,0)*$D132,IF($C132=KS$17,$G$7*$D132,""))</f>
        <v/>
      </c>
      <c r="KT132" s="34" t="str">
        <f>IF(KS132&lt;&gt;"",HLOOKUP(COUNT($IN132:KS132)+1,$G$4:$EH$8,KT$14,0)*$D132,IF($C132=KT$17,$G$7*$D132,""))</f>
        <v/>
      </c>
      <c r="KU132" s="34" t="str">
        <f>IF(KT132&lt;&gt;"",HLOOKUP(COUNT($IN132:KT132)+1,$G$4:$EH$8,KU$14,0)*$D132,IF($C132=KU$17,$G$7*$D132,""))</f>
        <v/>
      </c>
      <c r="KV132" s="34" t="str">
        <f>IF(KU132&lt;&gt;"",HLOOKUP(COUNT($IN132:KU132)+1,$G$4:$EH$8,KV$14,0)*$D132,IF($C132=KV$17,$G$7*$D132,""))</f>
        <v/>
      </c>
      <c r="KW132" s="34" t="str">
        <f>IF(KV132&lt;&gt;"",HLOOKUP(COUNT($IN132:KV132)+1,$G$4:$EH$8,KW$14,0)*$D132,IF($C132=KW$17,$G$7*$D132,""))</f>
        <v/>
      </c>
      <c r="KX132" s="34" t="str">
        <f>IF(KW132&lt;&gt;"",HLOOKUP(COUNT($IN132:KW132)+1,$G$4:$EH$8,KX$14,0)*$D132,IF($C132=KX$17,$G$7*$D132,""))</f>
        <v/>
      </c>
      <c r="KY132" s="34" t="str">
        <f>IF(KX132&lt;&gt;"",HLOOKUP(COUNT($IN132:KX132)+1,$G$4:$EH$8,KY$14,0)*$D132,IF($C132=KY$17,$G$7*$D132,""))</f>
        <v/>
      </c>
      <c r="KZ132" s="34" t="str">
        <f>IF(KY132&lt;&gt;"",HLOOKUP(COUNT($IN132:KY132)+1,$G$4:$EH$8,KZ$14,0)*$D132,IF($C132=KZ$17,$G$7*$D132,""))</f>
        <v/>
      </c>
      <c r="LA132" s="34" t="str">
        <f>IF(KZ132&lt;&gt;"",HLOOKUP(COUNT($IN132:KZ132)+1,$G$4:$EH$8,LA$14,0)*$D132,IF($C132=LA$17,$G$7*$D132,""))</f>
        <v/>
      </c>
      <c r="LB132" s="34" t="str">
        <f>IF(LA132&lt;&gt;"",HLOOKUP(COUNT($IN132:LA132)+1,$G$4:$EH$8,LB$14,0)*$D132,IF($C132=LB$17,$G$7*$D132,""))</f>
        <v/>
      </c>
      <c r="LC132" s="34" t="str">
        <f>IF(LB132&lt;&gt;"",HLOOKUP(COUNT($IN132:LB132)+1,$G$4:$EH$8,LC$14,0)*$D132,IF($C132=LC$17,$G$7*$D132,""))</f>
        <v/>
      </c>
      <c r="LD132" s="34" t="str">
        <f>IF(LC132&lt;&gt;"",HLOOKUP(COUNT($IN132:LC132)+1,$G$4:$EH$8,LD$14,0)*$D132,IF($C132=LD$17,$G$7*$D132,""))</f>
        <v/>
      </c>
      <c r="LE132" s="34" t="str">
        <f>IF(LD132&lt;&gt;"",HLOOKUP(COUNT($IN132:LD132)+1,$G$4:$EH$8,LE$14,0)*$D132,IF($C132=LE$17,$G$7*$D132,""))</f>
        <v/>
      </c>
      <c r="LF132" s="34" t="str">
        <f>IF(LE132&lt;&gt;"",HLOOKUP(COUNT($IN132:LE132)+1,$G$4:$EH$8,LF$14,0)*$D132,IF($C132=LF$17,$G$7*$D132,""))</f>
        <v/>
      </c>
      <c r="LG132" s="34" t="str">
        <f>IF(LF132&lt;&gt;"",HLOOKUP(COUNT($IN132:LF132)+1,$G$4:$EH$8,LG$14,0)*$D132,IF($C132=LG$17,$G$7*$D132,""))</f>
        <v/>
      </c>
      <c r="LH132" s="34" t="str">
        <f>IF(LG132&lt;&gt;"",HLOOKUP(COUNT($IN132:LG132)+1,$G$4:$EH$8,LH$14,0)*$D132,IF($C132=LH$17,$G$7*$D132,""))</f>
        <v/>
      </c>
      <c r="LI132" s="34" t="str">
        <f>IF(LH132&lt;&gt;"",HLOOKUP(COUNT($IN132:LH132)+1,$G$4:$EH$8,LI$14,0)*$D132,IF($C132=LI$17,$G$7*$D132,""))</f>
        <v/>
      </c>
      <c r="LJ132" s="34" t="str">
        <f>IF(LI132&lt;&gt;"",HLOOKUP(COUNT($IN132:LI132)+1,$G$4:$EH$8,LJ$14,0)*$D132,IF($C132=LJ$17,$G$7*$D132,""))</f>
        <v/>
      </c>
      <c r="LK132" s="34" t="str">
        <f>IF(LJ132&lt;&gt;"",HLOOKUP(COUNT($IN132:LJ132)+1,$G$4:$EH$8,LK$14,0)*$D132,IF($C132=LK$17,$G$7*$D132,""))</f>
        <v/>
      </c>
      <c r="LL132" s="34" t="str">
        <f>IF(LK132&lt;&gt;"",HLOOKUP(COUNT($IN132:LK132)+1,$G$4:$EH$8,LL$14,0)*$D132,IF($C132=LL$17,$G$7*$D132,""))</f>
        <v/>
      </c>
      <c r="LM132" s="34" t="str">
        <f>IF(LL132&lt;&gt;"",HLOOKUP(COUNT($IN132:LL132)+1,$G$4:$EH$8,LM$14,0)*$D132,IF($C132=LM$17,$G$7*$D132,""))</f>
        <v/>
      </c>
      <c r="LN132" s="34" t="str">
        <f>IF(LM132&lt;&gt;"",HLOOKUP(COUNT($IN132:LM132)+1,$G$4:$EH$8,LN$14,0)*$D132,IF($C132=LN$17,$G$7*$D132,""))</f>
        <v/>
      </c>
      <c r="LO132" s="34" t="str">
        <f>IF(LN132&lt;&gt;"",HLOOKUP(COUNT($IN132:LN132)+1,$G$4:$EH$8,LO$14,0)*$D132,IF($C132=LO$17,$G$7*$D132,""))</f>
        <v/>
      </c>
      <c r="LP132" s="34" t="str">
        <f>IF(LO132&lt;&gt;"",HLOOKUP(COUNT($IN132:LO132)+1,$G$4:$EH$8,LP$14,0)*$D132,IF($C132=LP$17,$G$7*$D132,""))</f>
        <v/>
      </c>
      <c r="LQ132" s="34" t="str">
        <f>IF(LP132&lt;&gt;"",HLOOKUP(COUNT($IN132:LP132)+1,$G$4:$EH$8,LQ$14,0)*$D132,IF($C132=LQ$17,$G$7*$D132,""))</f>
        <v/>
      </c>
      <c r="LR132" s="34" t="str">
        <f>IF(LQ132&lt;&gt;"",HLOOKUP(COUNT($IN132:LQ132)+1,$G$4:$EH$8,LR$14,0)*$D132,IF($C132=LR$17,$G$7*$D132,""))</f>
        <v/>
      </c>
      <c r="LS132" s="34" t="str">
        <f>IF(LR132&lt;&gt;"",HLOOKUP(COUNT($IN132:LR132)+1,$G$4:$EH$8,LS$14,0)*$D132,IF($C132=LS$17,$G$7*$D132,""))</f>
        <v/>
      </c>
      <c r="LT132" s="34" t="str">
        <f>IF(LS132&lt;&gt;"",HLOOKUP(COUNT($IN132:LS132)+1,$G$4:$EH$8,LT$14,0)*$D132,IF($C132=LT$17,$G$7*$D132,""))</f>
        <v/>
      </c>
      <c r="LU132" s="34" t="str">
        <f>IF(LT132&lt;&gt;"",HLOOKUP(COUNT($IN132:LT132)+1,$G$4:$EH$8,LU$14,0)*$D132,IF($C132=LU$17,$G$7*$D132,""))</f>
        <v/>
      </c>
      <c r="LV132" s="34" t="str">
        <f>IF(LU132&lt;&gt;"",HLOOKUP(COUNT($IN132:LU132)+1,$G$4:$EH$8,LV$14,0)*$D132,IF($C132=LV$17,$G$7*$D132,""))</f>
        <v/>
      </c>
      <c r="LW132" s="34" t="str">
        <f>IF(LV132&lt;&gt;"",HLOOKUP(COUNT($IN132:LV132)+1,$G$4:$EH$8,LW$14,0)*$D132,IF($C132=LW$17,$G$7*$D132,""))</f>
        <v/>
      </c>
      <c r="LX132" s="34" t="str">
        <f>IF(LW132&lt;&gt;"",HLOOKUP(COUNT($IN132:LW132)+1,$G$4:$EH$8,LX$14,0)*$D132,IF($C132=LX$17,$G$7*$D132,""))</f>
        <v/>
      </c>
      <c r="LY132" s="34" t="str">
        <f>IF(LX132&lt;&gt;"",HLOOKUP(COUNT($IN132:LX132)+1,$G$4:$EH$8,LY$14,0)*$D132,IF($C132=LY$17,$G$7*$D132,""))</f>
        <v/>
      </c>
      <c r="LZ132" s="34" t="str">
        <f>IF(LY132&lt;&gt;"",HLOOKUP(COUNT($IN132:LY132)+1,$G$4:$EH$8,LZ$14,0)*$D132,IF($C132=LZ$17,$G$7*$D132,""))</f>
        <v/>
      </c>
      <c r="MA132" s="34" t="str">
        <f>IF(LZ132&lt;&gt;"",HLOOKUP(COUNT($IN132:LZ132)+1,$G$4:$EH$8,MA$14,0)*$D132,IF($C132=MA$17,$G$7*$D132,""))</f>
        <v/>
      </c>
      <c r="MB132" s="34" t="str">
        <f>IF(MA132&lt;&gt;"",HLOOKUP(COUNT($IN132:MA132)+1,$G$4:$EH$8,MB$14,0)*$D132,IF($C132=MB$17,$G$7*$D132,""))</f>
        <v/>
      </c>
      <c r="MC132" s="34" t="str">
        <f>IF(MB132&lt;&gt;"",HLOOKUP(COUNT($IN132:MB132)+1,$G$4:$EH$8,MC$14,0)*$D132,IF($C132=MC$17,$G$7*$D132,""))</f>
        <v/>
      </c>
      <c r="MD132" s="34" t="str">
        <f>IF(MC132&lt;&gt;"",HLOOKUP(COUNT($IN132:MC132)+1,$G$4:$EH$8,MD$14,0)*$D132,IF($C132=MD$17,$G$7*$D132,""))</f>
        <v/>
      </c>
      <c r="ME132" s="34" t="str">
        <f>IF(MD132&lt;&gt;"",HLOOKUP(COUNT($IN132:MD132)+1,$G$4:$EH$8,ME$14,0)*$D132,IF($C132=ME$17,$G$7*$D132,""))</f>
        <v/>
      </c>
      <c r="MF132" s="1330" t="str">
        <f>IF(ME132&lt;&gt;"",HLOOKUP(COUNT($IN132:ME132)+1,$G$4:$EH$8,MF$14,0)*$D132,IF($C132=MF$17,$G$7*$D132,""))</f>
        <v/>
      </c>
      <c r="MG132" s="1330" t="str">
        <f>IF(MF132&lt;&gt;"",HLOOKUP(COUNT($IN132:MF132)+1,$G$4:$EH$8,MG$14,0)*$D132,IF($C132=MG$17,$G$7*$D132,""))</f>
        <v/>
      </c>
      <c r="MH132" s="1330" t="str">
        <f>IF(MG132&lt;&gt;"",HLOOKUP(COUNT($IN132:MG132)+1,$G$4:$EH$8,MH$14,0)*$D132,IF($C132=MH$17,$G$7*$D132,""))</f>
        <v/>
      </c>
      <c r="MI132" s="1330" t="str">
        <f>IF(MH132&lt;&gt;"",HLOOKUP(COUNT($IN132:MH132)+1,$G$4:$EH$8,MI$14,0)*$D132,IF($C132=MI$17,$G$7*$D132,""))</f>
        <v/>
      </c>
      <c r="MJ132" s="1330" t="str">
        <f>IF(MI132&lt;&gt;"",HLOOKUP(COUNT($IN132:MI132)+1,$G$4:$EH$8,MJ$14,0)*$D132,IF($C132=MJ$17,$G$7*$D132,""))</f>
        <v/>
      </c>
      <c r="MK132" s="1330" t="str">
        <f>IF(MJ132&lt;&gt;"",HLOOKUP(COUNT($IN132:MJ132)+1,$G$4:$EH$8,MK$14,0)*$D132,IF($C132=MK$17,$G$7*$D132,""))</f>
        <v/>
      </c>
      <c r="ML132" s="1330" t="str">
        <f>IF(MK132&lt;&gt;"",HLOOKUP(COUNT($IN132:MK132)+1,$G$4:$EH$8,ML$14,0)*$D132,IF($C132=ML$17,$G$7*$D132,""))</f>
        <v/>
      </c>
      <c r="MM132" s="1330" t="str">
        <f>IF(ML132&lt;&gt;"",HLOOKUP(COUNT($IN132:ML132)+1,$G$4:$EH$8,MM$14,0)*$D132,IF($C132=MM$17,$G$7*$D132,""))</f>
        <v/>
      </c>
      <c r="MN132" s="1330" t="str">
        <f>IF(MM132&lt;&gt;"",HLOOKUP(COUNT($IN132:MM132)+1,$G$4:$EH$8,MN$14,0)*$D132,IF($C132=MN$17,$G$7*$D132,""))</f>
        <v/>
      </c>
      <c r="MO132" s="1330" t="str">
        <f>IF(MN132&lt;&gt;"",HLOOKUP(COUNT($IN132:MN132)+1,$G$4:$EH$8,MO$14,0)*$D132,IF($C132=MO$17,$G$7*$D132,""))</f>
        <v/>
      </c>
      <c r="MP132" s="1330" t="str">
        <f>IF(MO132&lt;&gt;"",HLOOKUP(COUNT($IN132:MO132)+1,$G$4:$EH$8,MP$14,0)*$D132,IF($C132=MP$17,$G$7*$D132,""))</f>
        <v/>
      </c>
      <c r="MQ132" s="1330" t="str">
        <f>IF(MP132&lt;&gt;"",HLOOKUP(COUNT($IN132:MP132)+1,$G$4:$EH$8,MQ$14,0)*$D132,IF($C132=MQ$17,$G$7*$D132,""))</f>
        <v/>
      </c>
      <c r="MR132" s="1330" t="str">
        <f>IF(MQ132&lt;&gt;"",HLOOKUP(COUNT($IN132:MQ132)+1,$G$4:$EH$8,MR$14,0)*$D132,IF($C132=MR$17,$G$7*$D132,""))</f>
        <v/>
      </c>
      <c r="MS132" s="1330" t="str">
        <f>IF(MR132&lt;&gt;"",HLOOKUP(COUNT($IN132:MR132)+1,$G$4:$EH$8,MS$14,0)*$D132,IF($C132=MS$17,$G$7*$D132,""))</f>
        <v/>
      </c>
      <c r="MT132" s="1330" t="str">
        <f>IF(MS132&lt;&gt;"",HLOOKUP(COUNT($IN132:MS132)+1,$G$4:$EH$8,MT$14,0)*$D132,IF($C132=MT$17,$G$7*$D132,""))</f>
        <v/>
      </c>
      <c r="MU132" s="1330" t="str">
        <f>IF(MT132&lt;&gt;"",HLOOKUP(COUNT($IN132:MT132)+1,$G$4:$EH$8,MU$14,0)*$D132,IF($C132=MU$17,$G$7*$D132,""))</f>
        <v/>
      </c>
      <c r="MV132" s="1330" t="str">
        <f>IF(MU132&lt;&gt;"",HLOOKUP(COUNT($IN132:MU132)+1,$G$4:$EH$8,MV$14,0)*$D132,IF($C132=MV$17,$G$7*$D132,""))</f>
        <v/>
      </c>
      <c r="MW132" s="1330" t="str">
        <f>IF(MV132&lt;&gt;"",HLOOKUP(COUNT($IN132:MV132)+1,$G$4:$EH$8,MW$14,0)*$D132,IF($C132=MW$17,$G$7*$D132,""))</f>
        <v/>
      </c>
      <c r="MX132" s="1330">
        <f>IF(MW132&lt;&gt;"",HLOOKUP(COUNT($IN132:MW132)+1,$G$4:$EH$8,MX$14,0)*$D132,IF($C132=MX$17,$G$7*$D132,""))</f>
        <v>0</v>
      </c>
      <c r="MY132" s="1330">
        <f>IF(MX132&lt;&gt;"",HLOOKUP(COUNT($IN132:MX132)+1,$G$4:$EH$8,MY$14,0)*$D132,IF($C132=MY$17,$G$7*$D132,""))</f>
        <v>3750</v>
      </c>
      <c r="MZ132" s="1330">
        <f>IF(MY132&lt;&gt;"",HLOOKUP(COUNT($IN132:MY132)+1,$G$4:$EH$8,MZ$14,0)*$D132,IF($C132=MZ$17,$G$7*$D132,""))</f>
        <v>3750</v>
      </c>
      <c r="NA132" s="1330">
        <f>IF(MZ132&lt;&gt;"",HLOOKUP(COUNT($IN132:MZ132)+1,$G$4:$EH$8,NA$14,0)*$D132,IF($C132=NA$17,$G$7*$D132,""))</f>
        <v>3750</v>
      </c>
      <c r="NB132" s="1330">
        <f>IF(NA132&lt;&gt;"",HLOOKUP(COUNT($IN132:NA132)+1,$G$4:$EH$8,NB$14,0)*$D132,IF($C132=NB$17,$G$7*$D132,""))</f>
        <v>3750</v>
      </c>
      <c r="NC132" s="1330">
        <f>IF(NB132&lt;&gt;"",HLOOKUP(COUNT($IN132:NB132)+1,$G$4:$EH$8,NC$14,0)*$D132,IF($C132=NC$17,$G$7*$D132,""))</f>
        <v>3770.1909201741591</v>
      </c>
      <c r="ND132" s="1330">
        <f>IF(NC132&lt;&gt;"",HLOOKUP(COUNT($IN132:NC132)+1,$G$4:$EH$8,ND$14,0)*$D132,IF($C132=ND$17,$G$7*$D132,""))</f>
        <v>4524.2291042089882</v>
      </c>
      <c r="NF132" s="34" t="str">
        <f>IF(NE132&lt;&gt;"",HLOOKUP(COUNT($NE132:NE132)+1,$G$4:$EH$8,NF$14,0)*$D132,IF($C132=NF$17,$G$8*$D132,""))</f>
        <v/>
      </c>
      <c r="NG132" s="34" t="str">
        <f>IF(NF132&lt;&gt;"",HLOOKUP(COUNT($NE132:NF132)+1,$G$4:$EH$8,NG$14,0)*$D132,IF($C132=NG$17,$G$8*$D132,""))</f>
        <v/>
      </c>
      <c r="NH132" s="34" t="str">
        <f>IF(NG132&lt;&gt;"",HLOOKUP(COUNT($NE132:NG132)+1,$G$4:$EH$8,NH$14,0)*$D132,IF($C132=NH$17,$G$8*$D132,""))</f>
        <v/>
      </c>
      <c r="NI132" s="34" t="str">
        <f>IF(NH132&lt;&gt;"",HLOOKUP(COUNT($NE132:NH132)+1,$G$4:$EH$8,NI$14,0)*$D132,IF($C132=NI$17,$G$8*$D132,""))</f>
        <v/>
      </c>
      <c r="NJ132" s="34" t="str">
        <f>IF(NI132&lt;&gt;"",HLOOKUP(COUNT($NE132:NI132)+1,$G$4:$EH$8,NJ$14,0)*$D132,IF($C132=NJ$17,$G$8*$D132,""))</f>
        <v/>
      </c>
      <c r="NK132" s="34" t="str">
        <f>IF(NJ132&lt;&gt;"",HLOOKUP(COUNT($NE132:NJ132)+1,$G$4:$EH$8,NK$14,0)*$D132,IF($C132=NK$17,$G$8*$D132,""))</f>
        <v/>
      </c>
      <c r="NL132" s="34" t="str">
        <f>IF(NK132&lt;&gt;"",HLOOKUP(COUNT($NE132:NK132)+1,$G$4:$EH$8,NL$14,0)*$D132,IF($C132=NL$17,$G$8*$D132,""))</f>
        <v/>
      </c>
      <c r="NM132" s="34" t="str">
        <f>IF(NL132&lt;&gt;"",HLOOKUP(COUNT($NE132:NL132)+1,$G$4:$EH$8,NM$14,0)*$D132,IF($C132=NM$17,$G$8*$D132,""))</f>
        <v/>
      </c>
      <c r="NN132" s="34" t="str">
        <f>IF(NM132&lt;&gt;"",HLOOKUP(COUNT($NE132:NM132)+1,$G$4:$EH$8,NN$14,0)*$D132,IF($C132=NN$17,$G$8*$D132,""))</f>
        <v/>
      </c>
      <c r="NO132" s="34" t="str">
        <f>IF(NN132&lt;&gt;"",HLOOKUP(COUNT($NE132:NN132)+1,$G$4:$EH$8,NO$14,0)*$D132,IF($C132=NO$17,$G$8*$D132,""))</f>
        <v/>
      </c>
      <c r="NP132" s="34" t="str">
        <f>IF(NO132&lt;&gt;"",HLOOKUP(COUNT($NE132:NO132)+1,$G$4:$EH$8,NP$14,0)*$D132,IF($C132=NP$17,$G$8*$D132,""))</f>
        <v/>
      </c>
      <c r="NQ132" s="34" t="str">
        <f>IF(NP132&lt;&gt;"",HLOOKUP(COUNT($NE132:NP132)+1,$G$4:$EH$8,NQ$14,0)*$D132,IF($C132=NQ$17,$G$8*$D132,""))</f>
        <v/>
      </c>
      <c r="NR132" s="34" t="str">
        <f>IF(NQ132&lt;&gt;"",HLOOKUP(COUNT($NE132:NQ132)+1,$G$4:$EH$8,NR$14,0)*$D132,IF($C132=NR$17,$G$8*$D132,""))</f>
        <v/>
      </c>
      <c r="NS132" s="34" t="str">
        <f>IF(NR132&lt;&gt;"",HLOOKUP(COUNT($NE132:NR132)+1,$G$4:$EH$8,NS$14,0)*$D132,IF($C132=NS$17,$G$8*$D132,""))</f>
        <v/>
      </c>
      <c r="NT132" s="34" t="str">
        <f>IF(NS132&lt;&gt;"",HLOOKUP(COUNT($NE132:NS132)+1,$G$4:$EH$8,NT$14,0)*$D132,IF($C132=NT$17,$G$8*$D132,""))</f>
        <v/>
      </c>
      <c r="NU132" s="34" t="str">
        <f>IF(NT132&lt;&gt;"",HLOOKUP(COUNT($NE132:NT132)+1,$G$4:$EH$8,NU$14,0)*$D132,IF($C132=NU$17,$G$8*$D132,""))</f>
        <v/>
      </c>
      <c r="NV132" s="34" t="str">
        <f>IF(NU132&lt;&gt;"",HLOOKUP(COUNT($NE132:NU132)+1,$G$4:$EH$8,NV$14,0)*$D132,IF($C132=NV$17,$G$8*$D132,""))</f>
        <v/>
      </c>
      <c r="NW132" s="34" t="str">
        <f>IF(NV132&lt;&gt;"",HLOOKUP(COUNT($NE132:NV132)+1,$G$4:$EH$8,NW$14,0)*$D132,IF($C132=NW$17,$G$8*$D132,""))</f>
        <v/>
      </c>
      <c r="NX132" s="34" t="str">
        <f>IF(NW132&lt;&gt;"",HLOOKUP(COUNT($NE132:NW132)+1,$G$4:$EH$8,NX$14,0)*$D132,IF($C132=NX$17,$G$8*$D132,""))</f>
        <v/>
      </c>
      <c r="NY132" s="34" t="str">
        <f>IF(NX132&lt;&gt;"",HLOOKUP(COUNT($NE132:NX132)+1,$G$4:$EH$8,NY$14,0)*$D132,IF($C132=NY$17,$G$8*$D132,""))</f>
        <v/>
      </c>
      <c r="NZ132" s="34" t="str">
        <f>IF(NY132&lt;&gt;"",HLOOKUP(COUNT($NE132:NY132)+1,$G$4:$EH$8,NZ$14,0)*$D132,IF($C132=NZ$17,$G$8*$D132,""))</f>
        <v/>
      </c>
      <c r="OA132" s="34" t="str">
        <f>IF(NZ132&lt;&gt;"",HLOOKUP(COUNT($NE132:NZ132)+1,$G$4:$EH$8,OA$14,0)*$D132,IF($C132=OA$17,$G$8*$D132,""))</f>
        <v/>
      </c>
      <c r="OB132" s="34" t="str">
        <f>IF(OA132&lt;&gt;"",HLOOKUP(COUNT($NE132:OA132)+1,$G$4:$EH$8,OB$14,0)*$D132,IF($C132=OB$17,$G$8*$D132,""))</f>
        <v/>
      </c>
      <c r="OC132" s="34" t="str">
        <f>IF(OB132&lt;&gt;"",HLOOKUP(COUNT($NE132:OB132)+1,$G$4:$EH$8,OC$14,0)*$D132,IF($C132=OC$17,$G$8*$D132,""))</f>
        <v/>
      </c>
      <c r="OD132" s="34" t="str">
        <f>IF(OC132&lt;&gt;"",HLOOKUP(COUNT($NE132:OC132)+1,$G$4:$EH$8,OD$14,0)*$D132,IF($C132=OD$17,$G$8*$D132,""))</f>
        <v/>
      </c>
      <c r="OE132" s="34" t="str">
        <f>IF(OD132&lt;&gt;"",HLOOKUP(COUNT($NE132:OD132)+1,$G$4:$EH$8,OE$14,0)*$D132,IF($C132=OE$17,$G$8*$D132,""))</f>
        <v/>
      </c>
      <c r="OF132" s="34" t="str">
        <f>IF(OE132&lt;&gt;"",HLOOKUP(COUNT($NE132:OE132)+1,$G$4:$EH$8,OF$14,0)*$D132,IF($C132=OF$17,$G$8*$D132,""))</f>
        <v/>
      </c>
      <c r="OG132" s="34" t="str">
        <f>IF(OF132&lt;&gt;"",HLOOKUP(COUNT($NE132:OF132)+1,$G$4:$EH$8,OG$14,0)*$D132,IF($C132=OG$17,$G$8*$D132,""))</f>
        <v/>
      </c>
      <c r="OH132" s="34" t="str">
        <f>IF(OG132&lt;&gt;"",HLOOKUP(COUNT($NE132:OG132)+1,$G$4:$EH$8,OH$14,0)*$D132,IF($C132=OH$17,$G$8*$D132,""))</f>
        <v/>
      </c>
      <c r="OI132" s="34" t="str">
        <f>IF(OH132&lt;&gt;"",HLOOKUP(COUNT($NE132:OH132)+1,$G$4:$EH$8,OI$14,0)*$D132,IF($C132=OI$17,$G$8*$D132,""))</f>
        <v/>
      </c>
      <c r="OJ132" s="34" t="str">
        <f>IF(OI132&lt;&gt;"",HLOOKUP(COUNT($NE132:OI132)+1,$G$4:$EH$8,OJ$14,0)*$D132,IF($C132=OJ$17,$G$8*$D132,""))</f>
        <v/>
      </c>
      <c r="OK132" s="34" t="str">
        <f>IF(OJ132&lt;&gt;"",HLOOKUP(COUNT($NE132:OJ132)+1,$G$4:$EH$8,OK$14,0)*$D132,IF($C132=OK$17,$G$8*$D132,""))</f>
        <v/>
      </c>
      <c r="OL132" s="34" t="str">
        <f>IF(OK132&lt;&gt;"",HLOOKUP(COUNT($NE132:OK132)+1,$G$4:$EH$8,OL$14,0)*$D132,IF($C132=OL$17,$G$8*$D132,""))</f>
        <v/>
      </c>
      <c r="OM132" s="34" t="str">
        <f>IF(OL132&lt;&gt;"",HLOOKUP(COUNT($NE132:OL132)+1,$G$4:$EH$8,OM$14,0)*$D132,IF($C132=OM$17,$G$8*$D132,""))</f>
        <v/>
      </c>
      <c r="ON132" s="34" t="str">
        <f>IF(OM132&lt;&gt;"",HLOOKUP(COUNT($NE132:OM132)+1,$G$4:$EH$8,ON$14,0)*$D132,IF($C132=ON$17,$G$8*$D132,""))</f>
        <v/>
      </c>
      <c r="OO132" s="34" t="str">
        <f>IF(ON132&lt;&gt;"",HLOOKUP(COUNT($NE132:ON132)+1,$G$4:$EH$8,OO$14,0)*$D132,IF($C132=OO$17,$G$8*$D132,""))</f>
        <v/>
      </c>
      <c r="OP132" s="34" t="str">
        <f>IF(OO132&lt;&gt;"",HLOOKUP(COUNT($NE132:OO132)+1,$G$4:$EH$8,OP$14,0)*$D132,IF($C132=OP$17,$G$8*$D132,""))</f>
        <v/>
      </c>
      <c r="OQ132" s="34" t="str">
        <f>IF(OP132&lt;&gt;"",HLOOKUP(COUNT($NE132:OP132)+1,$G$4:$EH$8,OQ$14,0)*$D132,IF($C132=OQ$17,$G$8*$D132,""))</f>
        <v/>
      </c>
      <c r="OR132" s="34" t="str">
        <f>IF(OQ132&lt;&gt;"",HLOOKUP(COUNT($NE132:OQ132)+1,$G$4:$EH$8,OR$14,0)*$D132,IF($C132=OR$17,$G$8*$D132,""))</f>
        <v/>
      </c>
      <c r="OS132" s="34" t="str">
        <f>IF(OR132&lt;&gt;"",HLOOKUP(COUNT($NE132:OR132)+1,$G$4:$EH$8,OS$14,0)*$D132,IF($C132=OS$17,$G$8*$D132,""))</f>
        <v/>
      </c>
      <c r="OT132" s="34" t="str">
        <f>IF(OS132&lt;&gt;"",HLOOKUP(COUNT($NE132:OS132)+1,$G$4:$EH$8,OT$14,0)*$D132,IF($C132=OT$17,$G$8*$D132,""))</f>
        <v/>
      </c>
      <c r="OU132" s="34" t="str">
        <f>IF(OT132&lt;&gt;"",HLOOKUP(COUNT($NE132:OT132)+1,$G$4:$EH$8,OU$14,0)*$D132,IF($C132=OU$17,$G$8*$D132,""))</f>
        <v/>
      </c>
      <c r="OV132" s="34" t="str">
        <f>IF(OU132&lt;&gt;"",HLOOKUP(COUNT($NE132:OU132)+1,$G$4:$EH$8,OV$14,0)*$D132,IF($C132=OV$17,$G$8*$D132,""))</f>
        <v/>
      </c>
      <c r="OW132" s="34" t="str">
        <f>IF(OV132&lt;&gt;"",HLOOKUP(COUNT($NE132:OV132)+1,$G$4:$EH$8,OW$14,0)*$D132,IF($C132=OW$17,$G$8*$D132,""))</f>
        <v/>
      </c>
      <c r="OX132" s="34" t="str">
        <f>IF(OW132&lt;&gt;"",HLOOKUP(COUNT($NE132:OW132)+1,$G$4:$EH$8,OX$14,0)*$D132,IF($C132=OX$17,$G$8*$D132,""))</f>
        <v/>
      </c>
      <c r="OY132" s="34" t="str">
        <f>IF(OX132&lt;&gt;"",HLOOKUP(COUNT($NE132:OX132)+1,$G$4:$EH$8,OY$14,0)*$D132,IF($C132=OY$17,$G$8*$D132,""))</f>
        <v/>
      </c>
      <c r="OZ132" s="34" t="str">
        <f>IF(OY132&lt;&gt;"",HLOOKUP(COUNT($NE132:OY132)+1,$G$4:$EH$8,OZ$14,0)*$D132,IF($C132=OZ$17,$G$8*$D132,""))</f>
        <v/>
      </c>
      <c r="PA132" s="34" t="str">
        <f>IF(OZ132&lt;&gt;"",HLOOKUP(COUNT($NE132:OZ132)+1,$G$4:$EH$8,PA$14,0)*$D132,IF($C132=PA$17,$G$8*$D132,""))</f>
        <v/>
      </c>
      <c r="PB132" s="34" t="str">
        <f>IF(PA132&lt;&gt;"",HLOOKUP(COUNT($NE132:PA132)+1,$G$4:$EH$8,PB$14,0)*$D132,IF($C132=PB$17,$G$8*$D132,""))</f>
        <v/>
      </c>
      <c r="PC132" s="34" t="str">
        <f>IF(PB132&lt;&gt;"",HLOOKUP(COUNT($NE132:PB132)+1,$G$4:$EH$8,PC$14,0)*$D132,IF($C132=PC$17,$G$8*$D132,""))</f>
        <v/>
      </c>
      <c r="PD132" s="34" t="str">
        <f>IF(PC132&lt;&gt;"",HLOOKUP(COUNT($NE132:PC132)+1,$G$4:$EH$8,PD$14,0)*$D132,IF($C132=PD$17,$G$8*$D132,""))</f>
        <v/>
      </c>
      <c r="PE132" s="34" t="str">
        <f>IF(PD132&lt;&gt;"",HLOOKUP(COUNT($NE132:PD132)+1,$G$4:$EH$8,PE$14,0)*$D132,IF($C132=PE$17,$G$8*$D132,""))</f>
        <v/>
      </c>
      <c r="PF132" s="34" t="str">
        <f>IF(PE132&lt;&gt;"",HLOOKUP(COUNT($NE132:PE132)+1,$G$4:$EH$8,PF$14,0)*$D132,IF($C132=PF$17,$G$8*$D132,""))</f>
        <v/>
      </c>
      <c r="PG132" s="34" t="str">
        <f>IF(PF132&lt;&gt;"",HLOOKUP(COUNT($NE132:PF132)+1,$G$4:$EH$8,PG$14,0)*$D132,IF($C132=PG$17,$G$8*$D132,""))</f>
        <v/>
      </c>
      <c r="PH132" s="34" t="str">
        <f>IF(PG132&lt;&gt;"",HLOOKUP(COUNT($NE132:PG132)+1,$G$4:$EH$8,PH$14,0)*$D132,IF($C132=PH$17,$G$8*$D132,""))</f>
        <v/>
      </c>
      <c r="PI132" s="34" t="str">
        <f>IF(PH132&lt;&gt;"",HLOOKUP(COUNT($NE132:PH132)+1,$G$4:$EH$8,PI$14,0)*$D132,IF($C132=PI$17,$G$8*$D132,""))</f>
        <v/>
      </c>
      <c r="PJ132" s="34" t="str">
        <f>IF(PI132&lt;&gt;"",HLOOKUP(COUNT($NE132:PI132)+1,$G$4:$EH$8,PJ$14,0)*$D132,IF($C132=PJ$17,$G$8*$D132,""))</f>
        <v/>
      </c>
      <c r="PK132" s="34" t="str">
        <f>IF(PJ132&lt;&gt;"",HLOOKUP(COUNT($NE132:PJ132)+1,$G$4:$EH$8,PK$14,0)*$D132,IF($C132=PK$17,$G$8*$D132,""))</f>
        <v/>
      </c>
      <c r="PL132" s="34" t="str">
        <f>IF(PK132&lt;&gt;"",HLOOKUP(COUNT($NE132:PK132)+1,$G$4:$EH$8,PL$14,0)*$D132,IF($C132=PL$17,$G$8*$D132,""))</f>
        <v/>
      </c>
      <c r="PM132" s="34" t="str">
        <f>IF(PL132&lt;&gt;"",HLOOKUP(COUNT($NE132:PL132)+1,$G$4:$EH$8,PM$14,0)*$D132,IF($C132=PM$17,$G$8*$D132,""))</f>
        <v/>
      </c>
      <c r="PN132" s="34" t="str">
        <f>IF(PM132&lt;&gt;"",HLOOKUP(COUNT($NE132:PM132)+1,$G$4:$EH$8,PN$14,0)*$D132,IF($C132=PN$17,$G$8*$D132,""))</f>
        <v/>
      </c>
      <c r="PO132" s="34" t="str">
        <f>IF(PN132&lt;&gt;"",HLOOKUP(COUNT($NE132:PN132)+1,$G$4:$EH$8,PO$14,0)*$D132,IF($C132=PO$17,$G$8*$D132,""))</f>
        <v/>
      </c>
      <c r="PP132" s="34" t="str">
        <f>IF(PO132&lt;&gt;"",HLOOKUP(COUNT($NE132:PO132)+1,$G$4:$EH$8,PP$14,0)*$D132,IF($C132=PP$17,$G$8*$D132,""))</f>
        <v/>
      </c>
      <c r="PQ132" s="34" t="str">
        <f>IF(PP132&lt;&gt;"",HLOOKUP(COUNT($NE132:PP132)+1,$G$4:$EH$8,PQ$14,0)*$D132,IF($C132=PQ$17,$G$8*$D132,""))</f>
        <v/>
      </c>
      <c r="PR132" s="34" t="str">
        <f>IF(PQ132&lt;&gt;"",HLOOKUP(COUNT($NE132:PQ132)+1,$G$4:$EH$8,PR$14,0)*$D132,IF($C132=PR$17,$G$8*$D132,""))</f>
        <v/>
      </c>
      <c r="PS132" s="34" t="str">
        <f>IF(PR132&lt;&gt;"",HLOOKUP(COUNT($NE132:PR132)+1,$G$4:$EH$8,PS$14,0)*$D132,IF($C132=PS$17,$G$8*$D132,""))</f>
        <v/>
      </c>
      <c r="PT132" s="34" t="str">
        <f>IF(PS132&lt;&gt;"",HLOOKUP(COUNT($NE132:PS132)+1,$G$4:$EH$8,PT$14,0)*$D132,IF($C132=PT$17,$G$8*$D132,""))</f>
        <v/>
      </c>
      <c r="PU132" s="34" t="str">
        <f>IF(PT132&lt;&gt;"",HLOOKUP(COUNT($NE132:PT132)+1,$G$4:$EH$8,PU$14,0)*$D132,IF($C132=PU$17,$G$8*$D132,""))</f>
        <v/>
      </c>
      <c r="PV132" s="34" t="str">
        <f>IF(PU132&lt;&gt;"",HLOOKUP(COUNT($NE132:PU132)+1,$G$4:$EH$8,PV$14,0)*$D132,IF($C132=PV$17,$G$8*$D132,""))</f>
        <v/>
      </c>
      <c r="PW132" s="34" t="str">
        <f>IF(PV132&lt;&gt;"",HLOOKUP(COUNT($NE132:PV132)+1,$G$4:$EH$8,PW$14,0)*$D132,IF($C132=PW$17,$G$8*$D132,""))</f>
        <v/>
      </c>
      <c r="PX132" s="34" t="str">
        <f>IF(PW132&lt;&gt;"",HLOOKUP(COUNT($NE132:PW132)+1,$G$4:$EH$8,PX$14,0)*$D132,IF($C132=PX$17,$G$8*$D132,""))</f>
        <v/>
      </c>
      <c r="PY132" s="34" t="str">
        <f>IF(PX132&lt;&gt;"",HLOOKUP(COUNT($NE132:PX132)+1,$G$4:$EH$8,PY$14,0)*$D132,IF($C132=PY$17,$G$8*$D132,""))</f>
        <v/>
      </c>
      <c r="PZ132" s="34" t="str">
        <f>IF(PY132&lt;&gt;"",HLOOKUP(COUNT($NE132:PY132)+1,$G$4:$EH$8,PZ$14,0)*$D132,IF($C132=PZ$17,$G$8*$D132,""))</f>
        <v/>
      </c>
      <c r="QA132" s="34" t="str">
        <f>IF(PZ132&lt;&gt;"",HLOOKUP(COUNT($NE132:PZ132)+1,$G$4:$EH$8,QA$14,0)*$D132,IF($C132=QA$17,$G$8*$D132,""))</f>
        <v/>
      </c>
      <c r="QB132" s="34" t="str">
        <f>IF(QA132&lt;&gt;"",HLOOKUP(COUNT($NE132:QA132)+1,$G$4:$EH$8,QB$14,0)*$D132,IF($C132=QB$17,$G$8*$D132,""))</f>
        <v/>
      </c>
      <c r="QC132" s="34" t="str">
        <f>IF(QB132&lt;&gt;"",HLOOKUP(COUNT($NE132:QB132)+1,$G$4:$EH$8,QC$14,0)*$D132,IF($C132=QC$17,$G$8*$D132,""))</f>
        <v/>
      </c>
      <c r="QD132" s="34" t="str">
        <f>IF(QC132&lt;&gt;"",HLOOKUP(COUNT($NE132:QC132)+1,$G$4:$EH$8,QD$14,0)*$D132,IF($C132=QD$17,$G$8*$D132,""))</f>
        <v/>
      </c>
      <c r="QE132" s="34" t="str">
        <f>IF(QD132&lt;&gt;"",HLOOKUP(COUNT($NE132:QD132)+1,$G$4:$EH$8,QE$14,0)*$D132,IF($C132=QE$17,$G$8*$D132,""))</f>
        <v/>
      </c>
      <c r="QF132" s="34" t="str">
        <f>IF(QE132&lt;&gt;"",HLOOKUP(COUNT($NE132:QE132)+1,$G$4:$EH$8,QF$14,0)*$D132,IF($C132=QF$17,$G$8*$D132,""))</f>
        <v/>
      </c>
      <c r="QG132" s="34" t="str">
        <f>IF(QF132&lt;&gt;"",HLOOKUP(COUNT($NE132:QF132)+1,$G$4:$EH$8,QG$14,0)*$D132,IF($C132=QG$17,$G$8*$D132,""))</f>
        <v/>
      </c>
      <c r="QH132" s="34" t="str">
        <f>IF(QG132&lt;&gt;"",HLOOKUP(COUNT($NE132:QG132)+1,$G$4:$EH$8,QH$14,0)*$D132,IF($C132=QH$17,$G$8*$D132,""))</f>
        <v/>
      </c>
      <c r="QI132" s="34" t="str">
        <f>IF(QH132&lt;&gt;"",HLOOKUP(COUNT($NE132:QH132)+1,$G$4:$EH$8,QI$14,0)*$D132,IF($C132=QI$17,$G$8*$D132,""))</f>
        <v/>
      </c>
      <c r="QJ132" s="34" t="str">
        <f>IF(QI132&lt;&gt;"",HLOOKUP(COUNT($NE132:QI132)+1,$G$4:$EH$8,QJ$14,0)*$D132,IF($C132=QJ$17,$G$8*$D132,""))</f>
        <v/>
      </c>
      <c r="QK132" s="34" t="str">
        <f>IF(QJ132&lt;&gt;"",HLOOKUP(COUNT($NE132:QJ132)+1,$G$4:$EH$8,QK$14,0)*$D132,IF($C132=QK$17,$G$8*$D132,""))</f>
        <v/>
      </c>
      <c r="QL132" s="34" t="str">
        <f>IF(QK132&lt;&gt;"",HLOOKUP(COUNT($NE132:QK132)+1,$G$4:$EH$8,QL$14,0)*$D132,IF($C132=QL$17,$G$8*$D132,""))</f>
        <v/>
      </c>
      <c r="QM132" s="34" t="str">
        <f>IF(QL132&lt;&gt;"",HLOOKUP(COUNT($NE132:QL132)+1,$G$4:$EH$8,QM$14,0)*$D132,IF($C132=QM$17,$G$8*$D132,""))</f>
        <v/>
      </c>
      <c r="QN132" s="34" t="str">
        <f>IF(QM132&lt;&gt;"",HLOOKUP(COUNT($NE132:QM132)+1,$G$4:$EH$8,QN$14,0)*$D132,IF($C132=QN$17,$G$8*$D132,""))</f>
        <v/>
      </c>
      <c r="QO132" s="34" t="str">
        <f>IF(QN132&lt;&gt;"",HLOOKUP(COUNT($NE132:QN132)+1,$G$4:$EH$8,QO$14,0)*$D132,IF($C132=QO$17,$G$8*$D132,""))</f>
        <v/>
      </c>
      <c r="QP132" s="34" t="str">
        <f>IF(QO132&lt;&gt;"",HLOOKUP(COUNT($NE132:QO132)+1,$G$4:$EH$8,QP$14,0)*$D132,IF($C132=QP$17,$G$8*$D132,""))</f>
        <v/>
      </c>
      <c r="QQ132" s="34" t="str">
        <f>IF(QP132&lt;&gt;"",HLOOKUP(COUNT($NE132:QP132)+1,$G$4:$EH$8,QQ$14,0)*$D132,IF($C132=QQ$17,$G$8*$D132,""))</f>
        <v/>
      </c>
      <c r="QR132" s="34" t="str">
        <f>IF(QQ132&lt;&gt;"",HLOOKUP(COUNT($NE132:QQ132)+1,$G$4:$EH$8,QR$14,0)*$D132,IF($C132=QR$17,$G$8*$D132,""))</f>
        <v/>
      </c>
      <c r="QS132" s="34" t="str">
        <f>IF(QR132&lt;&gt;"",HLOOKUP(COUNT($NE132:QR132)+1,$G$4:$EH$8,QS$14,0)*$D132,IF($C132=QS$17,$G$8*$D132,""))</f>
        <v/>
      </c>
      <c r="QT132" s="34" t="str">
        <f>IF(QS132&lt;&gt;"",HLOOKUP(COUNT($NE132:QS132)+1,$G$4:$EH$8,QT$14,0)*$D132,IF($C132=QT$17,$G$8*$D132,""))</f>
        <v/>
      </c>
      <c r="QU132" s="34" t="str">
        <f>IF(QT132&lt;&gt;"",HLOOKUP(COUNT($NE132:QT132)+1,$G$4:$EH$8,QU$14,0)*$D132,IF($C132=QU$17,$G$8*$D132,""))</f>
        <v/>
      </c>
      <c r="QV132" s="34" t="str">
        <f>IF(QU132&lt;&gt;"",HLOOKUP(COUNT($NE132:QU132)+1,$G$4:$EH$8,QV$14,0)*$D132,IF($C132=QV$17,$G$8*$D132,""))</f>
        <v/>
      </c>
      <c r="QW132" s="34" t="str">
        <f>IF(QV132&lt;&gt;"",HLOOKUP(COUNT($NE132:QV132)+1,$G$4:$EH$8,QW$14,0)*$D132,IF($C132=QW$17,$G$8*$D132,""))</f>
        <v/>
      </c>
      <c r="QX132" s="34" t="str">
        <f>IF(QW132&lt;&gt;"",HLOOKUP(COUNT($NE132:QW132)+1,$G$4:$EH$8,QX$14,0)*$D132,IF($C132=QX$17,$G$8*$D132,""))</f>
        <v/>
      </c>
      <c r="QY132" s="34" t="str">
        <f>IF(QX132&lt;&gt;"",HLOOKUP(COUNT($NE132:QX132)+1,$G$4:$EH$8,QY$14,0)*$D132,IF($C132=QY$17,$G$8*$D132,""))</f>
        <v/>
      </c>
      <c r="QZ132" s="34" t="str">
        <f>IF(QY132&lt;&gt;"",HLOOKUP(COUNT($NE132:QY132)+1,$G$4:$EH$8,QZ$14,0)*$D132,IF($C132=QZ$17,$G$8*$D132,""))</f>
        <v/>
      </c>
      <c r="RA132" s="34" t="str">
        <f>IF(QZ132&lt;&gt;"",HLOOKUP(COUNT($NE132:QZ132)+1,$G$4:$EH$8,RA$14,0)*$D132,IF($C132=RA$17,$G$8*$D132,""))</f>
        <v/>
      </c>
      <c r="RB132" s="34" t="str">
        <f>IF(RA132&lt;&gt;"",HLOOKUP(COUNT($NE132:RA132)+1,$G$4:$EH$8,RB$14,0)*$D132,IF($C132=RB$17,$G$8*$D132,""))</f>
        <v/>
      </c>
      <c r="RC132" s="34" t="str">
        <f>IF(RB132&lt;&gt;"",HLOOKUP(COUNT($NE132:RB132)+1,$G$4:$EH$8,RC$14,0)*$D132,IF($C132=RC$17,$G$8*$D132,""))</f>
        <v/>
      </c>
      <c r="RD132" s="34" t="str">
        <f>IF(RC132&lt;&gt;"",HLOOKUP(COUNT($NE132:RC132)+1,$G$4:$EH$8,RD$14,0)*$D132,IF($C132=RD$17,$G$8*$D132,""))</f>
        <v/>
      </c>
      <c r="RE132" s="34" t="str">
        <f>IF(RD132&lt;&gt;"",HLOOKUP(COUNT($NE132:RD132)+1,$G$4:$EH$8,RE$14,0)*$D132,IF($C132=RE$17,$G$8*$D132,""))</f>
        <v/>
      </c>
      <c r="RF132" s="34" t="str">
        <f>IF(RE132&lt;&gt;"",HLOOKUP(COUNT($NE132:RE132)+1,$G$4:$EH$8,RF$14,0)*$D132,IF($C132=RF$17,$G$8*$D132,""))</f>
        <v/>
      </c>
      <c r="RG132" s="34" t="str">
        <f>IF(RF132&lt;&gt;"",HLOOKUP(COUNT($NE132:RF132)+1,$G$4:$EH$8,RG$14,0)*$D132,IF($C132=RG$17,$G$8*$D132,""))</f>
        <v/>
      </c>
      <c r="RH132" s="34" t="str">
        <f>IF(RG132&lt;&gt;"",HLOOKUP(COUNT($NE132:RG132)+1,$G$4:$EH$8,RH$14,0)*$D132,IF($C132=RH$17,$G$8*$D132,""))</f>
        <v/>
      </c>
      <c r="RI132" s="34" t="str">
        <f>IF(RH132&lt;&gt;"",HLOOKUP(COUNT($NE132:RH132)+1,$G$4:$EH$8,RI$14,0)*$D132,IF($C132=RI$17,$G$8*$D132,""))</f>
        <v/>
      </c>
      <c r="RJ132" s="34" t="str">
        <f>IF(RI132&lt;&gt;"",HLOOKUP(COUNT($NE132:RI132)+1,$G$4:$EH$8,RJ$14,0)*$D132,IF($C132=RJ$17,$G$8*$D132,""))</f>
        <v/>
      </c>
      <c r="RK132" s="34" t="str">
        <f>IF(RJ132&lt;&gt;"",HLOOKUP(COUNT($NE132:RJ132)+1,$G$4:$EH$8,RK$14,0)*$D132,IF($C132=RK$17,$G$8*$D132,""))</f>
        <v/>
      </c>
      <c r="RL132" s="34" t="str">
        <f>IF(RK132&lt;&gt;"",HLOOKUP(COUNT($NE132:RK132)+1,$G$4:$EH$8,RL$14,0)*$D132,IF($C132=RL$17,$G$8*$D132,""))</f>
        <v/>
      </c>
      <c r="RM132" s="34" t="str">
        <f>IF(RL132&lt;&gt;"",HLOOKUP(COUNT($NE132:RL132)+1,$G$4:$EH$8,RM$14,0)*$D132,IF($C132=RM$17,$G$8*$D132,""))</f>
        <v/>
      </c>
      <c r="RN132" s="34" t="str">
        <f>IF(RM132&lt;&gt;"",HLOOKUP(COUNT($NE132:RM132)+1,$G$4:$EH$8,RN$14,0)*$D132,IF($C132=RN$17,$G$8*$D132,""))</f>
        <v/>
      </c>
      <c r="RO132" s="34">
        <f>IF(RN132&lt;&gt;"",HLOOKUP(COUNT($NE132:RN132)+1,$G$4:$EH$8,RO$14,0)*$D132,IF($C132=RO$17,$G$8*$D132,""))</f>
        <v>175000</v>
      </c>
      <c r="RP132" s="34">
        <f>IF(RO132&lt;&gt;"",HLOOKUP(COUNT($NE132:RO132)+1,$G$4:$EH$8,RP$14,0)*$D132,IF($C132=RP$17,$G$8*$D132,""))</f>
        <v>0</v>
      </c>
      <c r="RQ132" s="34">
        <f>IF(RP132&lt;&gt;"",HLOOKUP(COUNT($NE132:RP132)+1,$G$4:$EH$8,RQ$14,0)*$D132,IF($C132=RQ$17,$G$8*$D132,""))</f>
        <v>0</v>
      </c>
      <c r="RR132" s="34">
        <f>IF(RQ132&lt;&gt;"",HLOOKUP(COUNT($NE132:RQ132)+1,$G$4:$EH$8,RR$14,0)*$D132,IF($C132=RR$17,$G$8*$D132,""))</f>
        <v>0</v>
      </c>
      <c r="RS132" s="34">
        <f>IF(RR132&lt;&gt;"",HLOOKUP(COUNT($NE132:RR132)+1,$G$4:$EH$8,RS$14,0)*$D132,IF($C132=RS$17,$G$8*$D132,""))</f>
        <v>0</v>
      </c>
      <c r="RT132" s="34">
        <f>IF(RS132&lt;&gt;"",HLOOKUP(COUNT($NE132:RS132)+1,$G$4:$EH$8,RT$14,0)*$D132,IF($C132=RT$17,$G$8*$D132,""))</f>
        <v>0</v>
      </c>
      <c r="RU132" s="34">
        <f>IF(RT132&lt;&gt;"",HLOOKUP(COUNT($NE132:RT132)+1,$G$4:$EH$8,RU$14,0)*$D132,IF($C132=RU$17,$G$8*$D132,""))</f>
        <v>0</v>
      </c>
      <c r="RW132" s="34" t="str">
        <f>IF(RV132&lt;&gt;"",HLOOKUP(COUNT($RV132:RV132)+1,$G$4:$EH$9,RW$14,0)*$D132,IF($C132=RW$17,$G$9*$D132,""))</f>
        <v/>
      </c>
      <c r="RX132" s="34" t="str">
        <f>IF(RW132&lt;&gt;"",HLOOKUP(COUNT($RV132:RW132)+1,$G$4:$EH$9,RX$14,0)*$D132,IF($C132=RX$17,$G$9*$D132,""))</f>
        <v/>
      </c>
      <c r="RY132" s="34" t="str">
        <f>IF(RX132&lt;&gt;"",HLOOKUP(COUNT($RV132:RX132)+1,$G$4:$EH$9,RY$14,0)*$D132,IF($C132=RY$17,$G$9*$D132,""))</f>
        <v/>
      </c>
      <c r="RZ132" s="34" t="str">
        <f>IF(RY132&lt;&gt;"",HLOOKUP(COUNT($RV132:RY132)+1,$G$4:$EH$9,RZ$14,0)*$D132,IF($C132=RZ$17,$G$9*$D132,""))</f>
        <v/>
      </c>
      <c r="SA132" s="34" t="str">
        <f>IF(RZ132&lt;&gt;"",HLOOKUP(COUNT($RV132:RZ132)+1,$G$4:$EH$9,SA$14,0)*$D132,IF($C132=SA$17,$G$9*$D132,""))</f>
        <v/>
      </c>
      <c r="SB132" s="34" t="str">
        <f>IF(SA132&lt;&gt;"",HLOOKUP(COUNT($RV132:SA132)+1,$G$4:$EH$9,SB$14,0)*$D132,IF($C132=SB$17,$G$9*$D132,""))</f>
        <v/>
      </c>
      <c r="SC132" s="34" t="str">
        <f>IF(SB132&lt;&gt;"",HLOOKUP(COUNT($RV132:SB132)+1,$G$4:$EH$9,SC$14,0)*$D132,IF($C132=SC$17,$G$9*$D132,""))</f>
        <v/>
      </c>
      <c r="SD132" s="34" t="str">
        <f>IF(SC132&lt;&gt;"",HLOOKUP(COUNT($RV132:SC132)+1,$G$4:$EH$9,SD$14,0)*$D132,IF($C132=SD$17,$G$9*$D132,""))</f>
        <v/>
      </c>
      <c r="SE132" s="34" t="str">
        <f>IF(SD132&lt;&gt;"",HLOOKUP(COUNT($RV132:SD132)+1,$G$4:$EH$9,SE$14,0)*$D132,IF($C132=SE$17,$G$9*$D132,""))</f>
        <v/>
      </c>
      <c r="SF132" s="34" t="str">
        <f>IF(SE132&lt;&gt;"",HLOOKUP(COUNT($RV132:SE132)+1,$G$4:$EH$9,SF$14,0)*$D132,IF($C132=SF$17,$G$9*$D132,""))</f>
        <v/>
      </c>
      <c r="SG132" s="34" t="str">
        <f>IF(SF132&lt;&gt;"",HLOOKUP(COUNT($RV132:SF132)+1,$G$4:$EH$9,SG$14,0)*$D132,IF($C132=SG$17,$G$9*$D132,""))</f>
        <v/>
      </c>
      <c r="SH132" s="34" t="str">
        <f>IF(SG132&lt;&gt;"",HLOOKUP(COUNT($RV132:SG132)+1,$G$4:$EH$9,SH$14,0)*$D132,IF($C132=SH$17,$G$9*$D132,""))</f>
        <v/>
      </c>
      <c r="SI132" s="34" t="str">
        <f>IF(SH132&lt;&gt;"",HLOOKUP(COUNT($RV132:SH132)+1,$G$4:$EH$9,SI$14,0)*$D132,IF($C132=SI$17,$G$9*$D132,""))</f>
        <v/>
      </c>
      <c r="SJ132" s="34" t="str">
        <f>IF(SI132&lt;&gt;"",HLOOKUP(COUNT($RV132:SI132)+1,$G$4:$EH$9,SJ$14,0)*$D132,IF($C132=SJ$17,$G$9*$D132,""))</f>
        <v/>
      </c>
      <c r="SK132" s="34" t="str">
        <f>IF(SJ132&lt;&gt;"",HLOOKUP(COUNT($RV132:SJ132)+1,$G$4:$EH$9,SK$14,0)*$D132,IF($C132=SK$17,$G$9*$D132,""))</f>
        <v/>
      </c>
      <c r="SL132" s="34" t="str">
        <f>IF(SK132&lt;&gt;"",HLOOKUP(COUNT($RV132:SK132)+1,$G$4:$EH$9,SL$14,0)*$D132,IF($C132=SL$17,$G$9*$D132,""))</f>
        <v/>
      </c>
      <c r="SM132" s="34" t="str">
        <f>IF(SL132&lt;&gt;"",HLOOKUP(COUNT($RV132:SL132)+1,$G$4:$EH$9,SM$14,0)*$D132,IF($C132=SM$17,$G$9*$D132,""))</f>
        <v/>
      </c>
      <c r="SN132" s="34" t="str">
        <f>IF(SM132&lt;&gt;"",HLOOKUP(COUNT($RV132:SM132)+1,$G$4:$EH$9,SN$14,0)*$D132,IF($C132=SN$17,$G$9*$D132,""))</f>
        <v/>
      </c>
      <c r="SO132" s="34" t="str">
        <f>IF(SN132&lt;&gt;"",HLOOKUP(COUNT($RV132:SN132)+1,$G$4:$EH$9,SO$14,0)*$D132,IF($C132=SO$17,$G$9*$D132,""))</f>
        <v/>
      </c>
      <c r="SP132" s="34" t="str">
        <f>IF(SO132&lt;&gt;"",HLOOKUP(COUNT($RV132:SO132)+1,$G$4:$EH$9,SP$14,0)*$D132,IF($C132=SP$17,$G$9*$D132,""))</f>
        <v/>
      </c>
      <c r="SQ132" s="34" t="str">
        <f>IF(SP132&lt;&gt;"",HLOOKUP(COUNT($RV132:SP132)+1,$G$4:$EH$9,SQ$14,0)*$D132,IF($C132=SQ$17,$G$9*$D132,""))</f>
        <v/>
      </c>
      <c r="SR132" s="34" t="str">
        <f>IF(SQ132&lt;&gt;"",HLOOKUP(COUNT($RV132:SQ132)+1,$G$4:$EH$9,SR$14,0)*$D132,IF($C132=SR$17,$G$9*$D132,""))</f>
        <v/>
      </c>
      <c r="SS132" s="34" t="str">
        <f>IF(SR132&lt;&gt;"",HLOOKUP(COUNT($RV132:SR132)+1,$G$4:$EH$9,SS$14,0)*$D132,IF($C132=SS$17,$G$9*$D132,""))</f>
        <v/>
      </c>
      <c r="ST132" s="34" t="str">
        <f>IF(SS132&lt;&gt;"",HLOOKUP(COUNT($RV132:SS132)+1,$G$4:$EH$9,ST$14,0)*$D132,IF($C132=ST$17,$G$9*$D132,""))</f>
        <v/>
      </c>
      <c r="SU132" s="34" t="str">
        <f>IF(ST132&lt;&gt;"",HLOOKUP(COUNT($RV132:ST132)+1,$G$4:$EH$9,SU$14,0)*$D132,IF($C132=SU$17,$G$9*$D132,""))</f>
        <v/>
      </c>
      <c r="SV132" s="34" t="str">
        <f>IF(SU132&lt;&gt;"",HLOOKUP(COUNT($RV132:SU132)+1,$G$4:$EH$9,SV$14,0)*$D132,IF($C132=SV$17,$G$9*$D132,""))</f>
        <v/>
      </c>
      <c r="SW132" s="34" t="str">
        <f>IF(SV132&lt;&gt;"",HLOOKUP(COUNT($RV132:SV132)+1,$G$4:$EH$9,SW$14,0)*$D132,IF($C132=SW$17,$G$9*$D132,""))</f>
        <v/>
      </c>
      <c r="SX132" s="34" t="str">
        <f>IF(SW132&lt;&gt;"",HLOOKUP(COUNT($RV132:SW132)+1,$G$4:$EH$9,SX$14,0)*$D132,IF($C132=SX$17,$G$9*$D132,""))</f>
        <v/>
      </c>
      <c r="SY132" s="34" t="str">
        <f>IF(SX132&lt;&gt;"",HLOOKUP(COUNT($RV132:SX132)+1,$G$4:$EH$9,SY$14,0)*$D132,IF($C132=SY$17,$G$9*$D132,""))</f>
        <v/>
      </c>
      <c r="SZ132" s="34" t="str">
        <f>IF(SY132&lt;&gt;"",HLOOKUP(COUNT($RV132:SY132)+1,$G$4:$EH$9,SZ$14,0)*$D132,IF($C132=SZ$17,$G$9*$D132,""))</f>
        <v/>
      </c>
      <c r="TA132" s="34" t="str">
        <f>IF(SZ132&lt;&gt;"",HLOOKUP(COUNT($RV132:SZ132)+1,$G$4:$EH$9,TA$14,0)*$D132,IF($C132=TA$17,$G$9*$D132,""))</f>
        <v/>
      </c>
      <c r="TB132" s="34" t="str">
        <f>IF(TA132&lt;&gt;"",HLOOKUP(COUNT($RV132:TA132)+1,$G$4:$EH$9,TB$14,0)*$D132,IF($C132=TB$17,$G$9*$D132,""))</f>
        <v/>
      </c>
      <c r="TC132" s="34" t="str">
        <f>IF(TB132&lt;&gt;"",HLOOKUP(COUNT($RV132:TB132)+1,$G$4:$EH$9,TC$14,0)*$D132,IF($C132=TC$17,$G$9*$D132,""))</f>
        <v/>
      </c>
      <c r="TD132" s="34" t="str">
        <f>IF(TC132&lt;&gt;"",HLOOKUP(COUNT($RV132:TC132)+1,$G$4:$EH$9,TD$14,0)*$D132,IF($C132=TD$17,$G$9*$D132,""))</f>
        <v/>
      </c>
      <c r="TE132" s="34" t="str">
        <f>IF(TD132&lt;&gt;"",HLOOKUP(COUNT($RV132:TD132)+1,$G$4:$EH$9,TE$14,0)*$D132,IF($C132=TE$17,$G$9*$D132,""))</f>
        <v/>
      </c>
      <c r="TF132" s="34" t="str">
        <f>IF(TE132&lt;&gt;"",HLOOKUP(COUNT($RV132:TE132)+1,$G$4:$EH$9,TF$14,0)*$D132,IF($C132=TF$17,$G$9*$D132,""))</f>
        <v/>
      </c>
      <c r="TG132" s="34" t="str">
        <f>IF(TF132&lt;&gt;"",HLOOKUP(COUNT($RV132:TF132)+1,$G$4:$EH$9,TG$14,0)*$D132,IF($C132=TG$17,$G$9*$D132,""))</f>
        <v/>
      </c>
      <c r="TH132" s="34" t="str">
        <f>IF(TG132&lt;&gt;"",HLOOKUP(COUNT($RV132:TG132)+1,$G$4:$EH$9,TH$14,0)*$D132,IF($C132=TH$17,$G$9*$D132,""))</f>
        <v/>
      </c>
      <c r="TI132" s="34" t="str">
        <f>IF(TH132&lt;&gt;"",HLOOKUP(COUNT($RV132:TH132)+1,$G$4:$EH$9,TI$14,0)*$D132,IF($C132=TI$17,$G$9*$D132,""))</f>
        <v/>
      </c>
      <c r="TJ132" s="34" t="str">
        <f>IF(TI132&lt;&gt;"",HLOOKUP(COUNT($RV132:TI132)+1,$G$4:$EH$9,TJ$14,0)*$D132,IF($C132=TJ$17,$G$9*$D132,""))</f>
        <v/>
      </c>
      <c r="TK132" s="34" t="str">
        <f>IF(TJ132&lt;&gt;"",HLOOKUP(COUNT($RV132:TJ132)+1,$G$4:$EH$9,TK$14,0)*$D132,IF($C132=TK$17,$G$9*$D132,""))</f>
        <v/>
      </c>
      <c r="TL132" s="34" t="str">
        <f>IF(TK132&lt;&gt;"",HLOOKUP(COUNT($RV132:TK132)+1,$G$4:$EH$9,TL$14,0)*$D132,IF($C132=TL$17,$G$9*$D132,""))</f>
        <v/>
      </c>
      <c r="TM132" s="34" t="str">
        <f>IF(TL132&lt;&gt;"",HLOOKUP(COUNT($RV132:TL132)+1,$G$4:$EH$9,TM$14,0)*$D132,IF($C132=TM$17,$G$9*$D132,""))</f>
        <v/>
      </c>
      <c r="TN132" s="34" t="str">
        <f>IF(TM132&lt;&gt;"",HLOOKUP(COUNT($RV132:TM132)+1,$G$4:$EH$9,TN$14,0)*$D132,IF($C132=TN$17,$G$9*$D132,""))</f>
        <v/>
      </c>
      <c r="TO132" s="34" t="str">
        <f>IF(TN132&lt;&gt;"",HLOOKUP(COUNT($RV132:TN132)+1,$G$4:$EH$9,TO$14,0)*$D132,IF($C132=TO$17,$G$9*$D132,""))</f>
        <v/>
      </c>
      <c r="TP132" s="34" t="str">
        <f>IF(TO132&lt;&gt;"",HLOOKUP(COUNT($RV132:TO132)+1,$G$4:$EH$9,TP$14,0)*$D132,IF($C132=TP$17,$G$9*$D132,""))</f>
        <v/>
      </c>
      <c r="TQ132" s="34" t="str">
        <f>IF(TP132&lt;&gt;"",HLOOKUP(COUNT($RV132:TP132)+1,$G$4:$EH$9,TQ$14,0)*$D132,IF($C132=TQ$17,$G$9*$D132,""))</f>
        <v/>
      </c>
      <c r="TR132" s="34" t="str">
        <f>IF(TQ132&lt;&gt;"",HLOOKUP(COUNT($RV132:TQ132)+1,$G$4:$EH$9,TR$14,0)*$D132,IF($C132=TR$17,$G$9*$D132,""))</f>
        <v/>
      </c>
      <c r="TS132" s="34" t="str">
        <f>IF(TR132&lt;&gt;"",HLOOKUP(COUNT($RV132:TR132)+1,$G$4:$EH$9,TS$14,0)*$D132,IF($C132=TS$17,$G$9*$D132,""))</f>
        <v/>
      </c>
      <c r="TT132" s="34" t="str">
        <f>IF(TS132&lt;&gt;"",HLOOKUP(COUNT($RV132:TS132)+1,$G$4:$EH$9,TT$14,0)*$D132,IF($C132=TT$17,$G$9*$D132,""))</f>
        <v/>
      </c>
      <c r="TU132" s="34" t="str">
        <f>IF(TT132&lt;&gt;"",HLOOKUP(COUNT($RV132:TT132)+1,$G$4:$EH$9,TU$14,0)*$D132,IF($C132=TU$17,$G$9*$D132,""))</f>
        <v/>
      </c>
      <c r="TV132" s="34" t="str">
        <f>IF(TU132&lt;&gt;"",HLOOKUP(COUNT($RV132:TU132)+1,$G$4:$EH$9,TV$14,0)*$D132,IF($C132=TV$17,$G$9*$D132,""))</f>
        <v/>
      </c>
      <c r="TW132" s="34" t="str">
        <f>IF(TV132&lt;&gt;"",HLOOKUP(COUNT($RV132:TV132)+1,$G$4:$EH$9,TW$14,0)*$D132,IF($C132=TW$17,$G$9*$D132,""))</f>
        <v/>
      </c>
      <c r="TX132" s="34" t="str">
        <f>IF(TW132&lt;&gt;"",HLOOKUP(COUNT($RV132:TW132)+1,$G$4:$EH$9,TX$14,0)*$D132,IF($C132=TX$17,$G$9*$D132,""))</f>
        <v/>
      </c>
      <c r="TY132" s="34" t="str">
        <f>IF(TX132&lt;&gt;"",HLOOKUP(COUNT($RV132:TX132)+1,$G$4:$EH$9,TY$14,0)*$D132,IF($C132=TY$17,$G$9*$D132,""))</f>
        <v/>
      </c>
      <c r="TZ132" s="34" t="str">
        <f>IF(TY132&lt;&gt;"",HLOOKUP(COUNT($RV132:TY132)+1,$G$4:$EH$9,TZ$14,0)*$D132,IF($C132=TZ$17,$G$9*$D132,""))</f>
        <v/>
      </c>
      <c r="UA132" s="34" t="str">
        <f>IF(TZ132&lt;&gt;"",HLOOKUP(COUNT($RV132:TZ132)+1,$G$4:$EH$9,UA$14,0)*$D132,IF($C132=UA$17,$G$9*$D132,""))</f>
        <v/>
      </c>
      <c r="UB132" s="34" t="str">
        <f>IF(UA132&lt;&gt;"",HLOOKUP(COUNT($RV132:UA132)+1,$G$4:$EH$9,UB$14,0)*$D132,IF($C132=UB$17,$G$9*$D132,""))</f>
        <v/>
      </c>
      <c r="UC132" s="34" t="str">
        <f>IF(UB132&lt;&gt;"",HLOOKUP(COUNT($RV132:UB132)+1,$G$4:$EH$9,UC$14,0)*$D132,IF($C132=UC$17,$G$9*$D132,""))</f>
        <v/>
      </c>
      <c r="UD132" s="34" t="str">
        <f>IF(UC132&lt;&gt;"",HLOOKUP(COUNT($RV132:UC132)+1,$G$4:$EH$9,UD$14,0)*$D132,IF($C132=UD$17,$G$9*$D132,""))</f>
        <v/>
      </c>
      <c r="UE132" s="34" t="str">
        <f>IF(UD132&lt;&gt;"",HLOOKUP(COUNT($RV132:UD132)+1,$G$4:$EH$9,UE$14,0)*$D132,IF($C132=UE$17,$G$9*$D132,""))</f>
        <v/>
      </c>
      <c r="UF132" s="34" t="str">
        <f>IF(UE132&lt;&gt;"",HLOOKUP(COUNT($RV132:UE132)+1,$G$4:$EH$9,UF$14,0)*$D132,IF($C132=UF$17,$G$9*$D132,""))</f>
        <v/>
      </c>
      <c r="UG132" s="34" t="str">
        <f>IF(UF132&lt;&gt;"",HLOOKUP(COUNT($RV132:UF132)+1,$G$4:$EH$9,UG$14,0)*$D132,IF($C132=UG$17,$G$9*$D132,""))</f>
        <v/>
      </c>
      <c r="UH132" s="34" t="str">
        <f>IF(UG132&lt;&gt;"",HLOOKUP(COUNT($RV132:UG132)+1,$G$4:$EH$9,UH$14,0)*$D132,IF($C132=UH$17,$G$9*$D132,""))</f>
        <v/>
      </c>
      <c r="UI132" s="34" t="str">
        <f>IF(UH132&lt;&gt;"",HLOOKUP(COUNT($RV132:UH132)+1,$G$4:$EH$9,UI$14,0)*$D132,IF($C132=UI$17,$G$9*$D132,""))</f>
        <v/>
      </c>
      <c r="UJ132" s="34" t="str">
        <f>IF(UI132&lt;&gt;"",HLOOKUP(COUNT($RV132:UI132)+1,$G$4:$EH$9,UJ$14,0)*$D132,IF($C132=UJ$17,$G$9*$D132,""))</f>
        <v/>
      </c>
      <c r="UK132" s="34" t="str">
        <f>IF(UJ132&lt;&gt;"",HLOOKUP(COUNT($RV132:UJ132)+1,$G$4:$EH$9,UK$14,0)*$D132,IF($C132=UK$17,$G$9*$D132,""))</f>
        <v/>
      </c>
      <c r="UL132" s="34" t="str">
        <f>IF(UK132&lt;&gt;"",HLOOKUP(COUNT($RV132:UK132)+1,$G$4:$EH$9,UL$14,0)*$D132,IF($C132=UL$17,$G$9*$D132,""))</f>
        <v/>
      </c>
      <c r="UM132" s="34" t="str">
        <f>IF(UL132&lt;&gt;"",HLOOKUP(COUNT($RV132:UL132)+1,$G$4:$EH$9,UM$14,0)*$D132,IF($C132=UM$17,$G$9*$D132,""))</f>
        <v/>
      </c>
      <c r="UN132" s="34" t="str">
        <f>IF(UM132&lt;&gt;"",HLOOKUP(COUNT($RV132:UM132)+1,$G$4:$EH$9,UN$14,0)*$D132,IF($C132=UN$17,$G$9*$D132,""))</f>
        <v/>
      </c>
      <c r="UO132" s="34" t="str">
        <f>IF(UN132&lt;&gt;"",HLOOKUP(COUNT($RV132:UN132)+1,$G$4:$EH$9,UO$14,0)*$D132,IF($C132=UO$17,$G$9*$D132,""))</f>
        <v/>
      </c>
      <c r="UP132" s="34" t="str">
        <f>IF(UO132&lt;&gt;"",HLOOKUP(COUNT($RV132:UO132)+1,$G$4:$EH$9,UP$14,0)*$D132,IF($C132=UP$17,$G$9*$D132,""))</f>
        <v/>
      </c>
      <c r="UQ132" s="34" t="str">
        <f>IF(UP132&lt;&gt;"",HLOOKUP(COUNT($RV132:UP132)+1,$G$4:$EH$9,UQ$14,0)*$D132,IF($C132=UQ$17,$G$9*$D132,""))</f>
        <v/>
      </c>
      <c r="UR132" s="34" t="str">
        <f>IF(UQ132&lt;&gt;"",HLOOKUP(COUNT($RV132:UQ132)+1,$G$4:$EH$9,UR$14,0)*$D132,IF($C132=UR$17,$G$9*$D132,""))</f>
        <v/>
      </c>
      <c r="US132" s="34" t="str">
        <f>IF(UR132&lt;&gt;"",HLOOKUP(COUNT($RV132:UR132)+1,$G$4:$EH$9,US$14,0)*$D132,IF($C132=US$17,$G$9*$D132,""))</f>
        <v/>
      </c>
      <c r="UT132" s="34" t="str">
        <f>IF(US132&lt;&gt;"",HLOOKUP(COUNT($RV132:US132)+1,$G$4:$EH$9,UT$14,0)*$D132,IF($C132=UT$17,$G$9*$D132,""))</f>
        <v/>
      </c>
      <c r="UU132" s="34" t="str">
        <f>IF(UT132&lt;&gt;"",HLOOKUP(COUNT($RV132:UT132)+1,$G$4:$EH$9,UU$14,0)*$D132,IF($C132=UU$17,$G$9*$D132,""))</f>
        <v/>
      </c>
      <c r="UV132" s="34" t="str">
        <f>IF(UU132&lt;&gt;"",HLOOKUP(COUNT($RV132:UU132)+1,$G$4:$EH$9,UV$14,0)*$D132,IF($C132=UV$17,$G$9*$D132,""))</f>
        <v/>
      </c>
      <c r="UW132" s="34" t="str">
        <f>IF(UV132&lt;&gt;"",HLOOKUP(COUNT($RV132:UV132)+1,$G$4:$EH$9,UW$14,0)*$D132,IF($C132=UW$17,$G$9*$D132,""))</f>
        <v/>
      </c>
      <c r="UX132" s="34" t="str">
        <f>IF(UW132&lt;&gt;"",HLOOKUP(COUNT($RV132:UW132)+1,$G$4:$EH$9,UX$14,0)*$D132,IF($C132=UX$17,$G$9*$D132,""))</f>
        <v/>
      </c>
      <c r="UY132" s="34" t="str">
        <f>IF(UX132&lt;&gt;"",HLOOKUP(COUNT($RV132:UX132)+1,$G$4:$EH$9,UY$14,0)*$D132,IF($C132=UY$17,$G$9*$D132,""))</f>
        <v/>
      </c>
      <c r="UZ132" s="34" t="str">
        <f>IF(UY132&lt;&gt;"",HLOOKUP(COUNT($RV132:UY132)+1,$G$4:$EH$9,UZ$14,0)*$D132,IF($C132=UZ$17,$G$9*$D132,""))</f>
        <v/>
      </c>
      <c r="VA132" s="34" t="str">
        <f>IF(UZ132&lt;&gt;"",HLOOKUP(COUNT($RV132:UZ132)+1,$G$4:$EH$9,VA$14,0)*$D132,IF($C132=VA$17,$G$9*$D132,""))</f>
        <v/>
      </c>
      <c r="VB132" s="34" t="str">
        <f>IF(VA132&lt;&gt;"",HLOOKUP(COUNT($RV132:VA132)+1,$G$4:$EH$9,VB$14,0)*$D132,IF($C132=VB$17,$G$9*$D132,""))</f>
        <v/>
      </c>
      <c r="VC132" s="34" t="str">
        <f>IF(VB132&lt;&gt;"",HLOOKUP(COUNT($RV132:VB132)+1,$G$4:$EH$9,VC$14,0)*$D132,IF($C132=VC$17,$G$9*$D132,""))</f>
        <v/>
      </c>
      <c r="VD132" s="34" t="str">
        <f>IF(VC132&lt;&gt;"",HLOOKUP(COUNT($RV132:VC132)+1,$G$4:$EH$9,VD$14,0)*$D132,IF($C132=VD$17,$G$9*$D132,""))</f>
        <v/>
      </c>
      <c r="VE132" s="34" t="str">
        <f>IF(VD132&lt;&gt;"",HLOOKUP(COUNT($RV132:VD132)+1,$G$4:$EH$9,VE$14,0)*$D132,IF($C132=VE$17,$G$9*$D132,""))</f>
        <v/>
      </c>
      <c r="VF132" s="34" t="str">
        <f>IF(VE132&lt;&gt;"",HLOOKUP(COUNT($RV132:VE132)+1,$G$4:$EH$9,VF$14,0)*$D132,IF($C132=VF$17,$G$9*$D132,""))</f>
        <v/>
      </c>
      <c r="VG132" s="34" t="str">
        <f>IF(VF132&lt;&gt;"",HLOOKUP(COUNT($RV132:VF132)+1,$G$4:$EH$9,VG$14,0)*$D132,IF($C132=VG$17,$G$9*$D132,""))</f>
        <v/>
      </c>
      <c r="VH132" s="34" t="str">
        <f>IF(VG132&lt;&gt;"",HLOOKUP(COUNT($RV132:VG132)+1,$G$4:$EH$9,VH$14,0)*$D132,IF($C132=VH$17,$G$9*$D132,""))</f>
        <v/>
      </c>
      <c r="VI132" s="34" t="str">
        <f>IF(VH132&lt;&gt;"",HLOOKUP(COUNT($RV132:VH132)+1,$G$4:$EH$9,VI$14,0)*$D132,IF($C132=VI$17,$G$9*$D132,""))</f>
        <v/>
      </c>
      <c r="VJ132" s="34" t="str">
        <f>IF(VI132&lt;&gt;"",HLOOKUP(COUNT($RV132:VI132)+1,$G$4:$EH$9,VJ$14,0)*$D132,IF($C132=VJ$17,$G$9*$D132,""))</f>
        <v/>
      </c>
      <c r="VK132" s="34" t="str">
        <f>IF(VJ132&lt;&gt;"",HLOOKUP(COUNT($RV132:VJ132)+1,$G$4:$EH$9,VK$14,0)*$D132,IF($C132=VK$17,$G$9*$D132,""))</f>
        <v/>
      </c>
      <c r="VL132" s="34" t="str">
        <f>IF(VK132&lt;&gt;"",HLOOKUP(COUNT($RV132:VK132)+1,$G$4:$EH$9,VL$14,0)*$D132,IF($C132=VL$17,$G$9*$D132,""))</f>
        <v/>
      </c>
      <c r="VM132" s="34" t="str">
        <f>IF(VL132&lt;&gt;"",HLOOKUP(COUNT($RV132:VL132)+1,$G$4:$EH$9,VM$14,0)*$D132,IF($C132=VM$17,$G$9*$D132,""))</f>
        <v/>
      </c>
      <c r="VN132" s="34" t="str">
        <f>IF(VM132&lt;&gt;"",HLOOKUP(COUNT($RV132:VM132)+1,$G$4:$EH$9,VN$14,0)*$D132,IF($C132=VN$17,$G$9*$D132,""))</f>
        <v/>
      </c>
      <c r="VO132" s="34" t="str">
        <f>IF(VN132&lt;&gt;"",HLOOKUP(COUNT($RV132:VN132)+1,$G$4:$EH$9,VO$14,0)*$D132,IF($C132=VO$17,$G$9*$D132,""))</f>
        <v/>
      </c>
      <c r="VP132" s="34" t="str">
        <f>IF(VO132&lt;&gt;"",HLOOKUP(COUNT($RV132:VO132)+1,$G$4:$EH$9,VP$14,0)*$D132,IF($C132=VP$17,$G$9*$D132,""))</f>
        <v/>
      </c>
      <c r="VQ132" s="34" t="str">
        <f>IF(VP132&lt;&gt;"",HLOOKUP(COUNT($RV132:VP132)+1,$G$4:$EH$9,VQ$14,0)*$D132,IF($C132=VQ$17,$G$9*$D132,""))</f>
        <v/>
      </c>
      <c r="VR132" s="34" t="str">
        <f>IF(VQ132&lt;&gt;"",HLOOKUP(COUNT($RV132:VQ132)+1,$G$4:$EH$9,VR$14,0)*$D132,IF($C132=VR$17,$G$9*$D132,""))</f>
        <v/>
      </c>
      <c r="VS132" s="34" t="str">
        <f>IF(VR132&lt;&gt;"",HLOOKUP(COUNT($RV132:VR132)+1,$G$4:$EH$9,VS$14,0)*$D132,IF($C132=VS$17,$G$9*$D132,""))</f>
        <v/>
      </c>
      <c r="VT132" s="34" t="str">
        <f>IF(VS132&lt;&gt;"",HLOOKUP(COUNT($RV132:VS132)+1,$G$4:$EH$9,VT$14,0)*$D132,IF($C132=VT$17,$G$9*$D132,""))</f>
        <v/>
      </c>
      <c r="VU132" s="34" t="str">
        <f>IF(VT132&lt;&gt;"",HLOOKUP(COUNT($RV132:VT132)+1,$G$4:$EH$9,VU$14,0)*$D132,IF($C132=VU$17,$G$9*$D132,""))</f>
        <v/>
      </c>
      <c r="VV132" s="34" t="str">
        <f>IF(VU132&lt;&gt;"",HLOOKUP(COUNT($RV132:VU132)+1,$G$4:$EH$9,VV$14,0)*$D132,IF($C132=VV$17,$G$9*$D132,""))</f>
        <v/>
      </c>
      <c r="VW132" s="34" t="str">
        <f>IF(VV132&lt;&gt;"",HLOOKUP(COUNT($RV132:VV132)+1,$G$4:$EH$9,VW$14,0)*$D132,IF($C132=VW$17,$G$9*$D132,""))</f>
        <v/>
      </c>
      <c r="VX132" s="34" t="str">
        <f>IF(VW132&lt;&gt;"",HLOOKUP(COUNT($RV132:VW132)+1,$G$4:$EH$9,VX$14,0)*$D132,IF($C132=VX$17,$G$9*$D132,""))</f>
        <v/>
      </c>
      <c r="VY132" s="34" t="str">
        <f>IF(VX132&lt;&gt;"",HLOOKUP(COUNT($RV132:VX132)+1,$G$4:$EH$9,VY$14,0)*$D132,IF($C132=VY$17,$G$9*$D132,""))</f>
        <v/>
      </c>
      <c r="VZ132" s="34" t="str">
        <f>IF(VY132&lt;&gt;"",HLOOKUP(COUNT($RV132:VY132)+1,$G$4:$EH$9,VZ$14,0)*$D132,IF($C132=VZ$17,$G$9*$D132,""))</f>
        <v/>
      </c>
      <c r="WA132" s="34" t="str">
        <f>IF(VZ132&lt;&gt;"",HLOOKUP(COUNT($RV132:VZ132)+1,$G$4:$EH$9,WA$14,0)*$D132,IF($C132=WA$17,$G$9*$D132,""))</f>
        <v/>
      </c>
      <c r="WB132" s="34" t="str">
        <f>IF(WA132&lt;&gt;"",HLOOKUP(COUNT($RV132:WA132)+1,$G$4:$EH$9,WB$14,0)*$D132,IF($C132=WB$17,$G$9*$D132,""))</f>
        <v/>
      </c>
      <c r="WC132" s="34" t="str">
        <f>IF(WB132&lt;&gt;"",HLOOKUP(COUNT($RV132:WB132)+1,$G$4:$EH$9,WC$14,0)*$D132,IF($C132=WC$17,$G$9*$D132,""))</f>
        <v/>
      </c>
      <c r="WD132" s="34" t="str">
        <f>IF(WC132&lt;&gt;"",HLOOKUP(COUNT($RV132:WC132)+1,$G$4:$EH$9,WD$14,0)*$D132,IF($C132=WD$17,$G$9*$D132,""))</f>
        <v/>
      </c>
      <c r="WE132" s="34" t="str">
        <f>IF(WD132&lt;&gt;"",HLOOKUP(COUNT($RV132:WD132)+1,$G$4:$EH$9,WE$14,0)*$D132,IF($C132=WE$17,$G$9*$D132,""))</f>
        <v/>
      </c>
      <c r="WF132" s="34">
        <f>IF(WE132&lt;&gt;"",HLOOKUP(COUNT($RV132:WE132)+1,$G$4:$EH$9,WF$14,0)*$D132,IF($C132=WF$17,$G$9*$D132,""))</f>
        <v>14500</v>
      </c>
      <c r="WG132" s="34">
        <f>IF(WF132&lt;&gt;"",HLOOKUP(COUNT($RV132:WF132)+1,$G$4:$EH$9,WG$14,0)*$D132,IF($C132=WG$17,$G$9*$D132,""))</f>
        <v>0</v>
      </c>
      <c r="WH132" s="34">
        <f>IF(WG132&lt;&gt;"",HLOOKUP(COUNT($RV132:WG132)+1,$G$4:$EH$9,WH$14,0)*$D132,IF($C132=WH$17,$G$9*$D132,""))</f>
        <v>0</v>
      </c>
      <c r="WI132" s="34">
        <f>IF(WH132&lt;&gt;"",HLOOKUP(COUNT($RV132:WH132)+1,$G$4:$EH$9,WI$14,0)*$D132,IF($C132=WI$17,$G$9*$D132,""))</f>
        <v>0</v>
      </c>
      <c r="WJ132" s="34">
        <f>IF(WI132&lt;&gt;"",HLOOKUP(COUNT($RV132:WI132)+1,$G$4:$EH$9,WJ$14,0)*$D132,IF($C132=WJ$17,$G$9*$D132,""))</f>
        <v>0</v>
      </c>
      <c r="WK132" s="34">
        <f>IF(WJ132&lt;&gt;"",HLOOKUP(COUNT($RV132:WJ132)+1,$G$4:$EH$9,WK$14,0)*$D132,IF($C132=WK$17,$G$9*$D132,""))</f>
        <v>0</v>
      </c>
      <c r="WL132" s="34">
        <f>IF(WK132&lt;&gt;"",HLOOKUP(COUNT($RV132:WK132)+1,$G$4:$EH$9,WL$14,0)*$D132,IF($C132=WL$17,$G$9*$D132,""))</f>
        <v>0</v>
      </c>
    </row>
    <row r="133" spans="1:610" ht="15" x14ac:dyDescent="0.2">
      <c r="A133" s="25">
        <f t="shared" si="914"/>
        <v>7</v>
      </c>
      <c r="B133" s="1328" t="s">
        <v>91</v>
      </c>
      <c r="C133" s="62">
        <f t="shared" si="912"/>
        <v>115</v>
      </c>
      <c r="D133" s="30">
        <f>VLOOKUP(B133,Premissas!$R$8:$AD$18,(Histograma!A133+1),0)</f>
        <v>5</v>
      </c>
      <c r="G133" s="34" t="str">
        <f>IF(F133&lt;&gt;"",HLOOKUP(COUNT($F133:F133)+1,$G$4:$EH$8,G$14,0)*$D133,IF($C133=G$17,$G$5*$D133,""))</f>
        <v/>
      </c>
      <c r="H133" s="34" t="str">
        <f>IF(G133&lt;&gt;"",HLOOKUP(COUNT($F133:G133)+1,$G$4:$EH$8,H$14,0)*$D133,IF($C133=H$17,$G$5*$D133,""))</f>
        <v/>
      </c>
      <c r="I133" s="34" t="str">
        <f>IF(H133&lt;&gt;"",HLOOKUP(COUNT($F133:H133)+1,$G$4:$EH$8,I$14,0)*$D133,IF($C133=I$17,$G$5*$D133,""))</f>
        <v/>
      </c>
      <c r="J133" s="34" t="str">
        <f>IF(I133&lt;&gt;"",HLOOKUP(COUNT($F133:I133)+1,$G$4:$EH$8,J$14,0)*$D133,IF($C133=J$17,$G$5*$D133,""))</f>
        <v/>
      </c>
      <c r="K133" s="34" t="str">
        <f>IF(J133&lt;&gt;"",HLOOKUP(COUNT($F133:J133)+1,$G$4:$EH$8,K$14,0)*$D133,IF($C133=K$17,$G$5*$D133,""))</f>
        <v/>
      </c>
      <c r="L133" s="34" t="str">
        <f>IF(K133&lt;&gt;"",HLOOKUP(COUNT($F133:K133)+1,$G$4:$EH$8,L$14,0)*$D133,IF($C133=L$17,$G$5*$D133,""))</f>
        <v/>
      </c>
      <c r="M133" s="34" t="str">
        <f>IF(L133&lt;&gt;"",HLOOKUP(COUNT($F133:L133)+1,$G$4:$EH$8,M$14,0)*$D133,IF($C133=M$17,$G$5*$D133,""))</f>
        <v/>
      </c>
      <c r="N133" s="34" t="str">
        <f>IF(M133&lt;&gt;"",HLOOKUP(COUNT($F133:M133)+1,$G$4:$EH$8,N$14,0)*$D133,IF($C133=N$17,$G$5*$D133,""))</f>
        <v/>
      </c>
      <c r="O133" s="34" t="str">
        <f>IF(N133&lt;&gt;"",HLOOKUP(COUNT($F133:N133)+1,$G$4:$EH$8,O$14,0)*$D133,IF($C133=O$17,$G$5*$D133,""))</f>
        <v/>
      </c>
      <c r="P133" s="34" t="str">
        <f>IF(O133&lt;&gt;"",HLOOKUP(COUNT($F133:O133)+1,$G$4:$EH$8,P$14,0)*$D133,IF($C133=P$17,$G$5*$D133,""))</f>
        <v/>
      </c>
      <c r="Q133" s="34" t="str">
        <f>IF(P133&lt;&gt;"",HLOOKUP(COUNT($F133:P133)+1,$G$4:$EH$8,Q$14,0)*$D133,IF($C133=Q$17,$G$5*$D133,""))</f>
        <v/>
      </c>
      <c r="R133" s="34" t="str">
        <f>IF(Q133&lt;&gt;"",HLOOKUP(COUNT($F133:Q133)+1,$G$4:$EH$8,R$14,0)*$D133,IF($C133=R$17,$G$5*$D133,""))</f>
        <v/>
      </c>
      <c r="S133" s="34" t="str">
        <f>IF(R133&lt;&gt;"",HLOOKUP(COUNT($F133:R133)+1,$G$4:$EH$8,S$14,0)*$D133,IF($C133=S$17,$G$5*$D133,""))</f>
        <v/>
      </c>
      <c r="T133" s="34" t="str">
        <f>IF(S133&lt;&gt;"",HLOOKUP(COUNT($F133:S133)+1,$G$4:$EH$8,T$14,0)*$D133,IF($C133=T$17,$G$5*$D133,""))</f>
        <v/>
      </c>
      <c r="U133" s="34" t="str">
        <f>IF(T133&lt;&gt;"",HLOOKUP(COUNT($F133:T133)+1,$G$4:$EH$8,U$14,0)*$D133,IF($C133=U$17,$G$5*$D133,""))</f>
        <v/>
      </c>
      <c r="V133" s="34" t="str">
        <f>IF(U133&lt;&gt;"",HLOOKUP(COUNT($F133:U133)+1,$G$4:$EH$8,V$14,0)*$D133,IF($C133=V$17,$G$5*$D133,""))</f>
        <v/>
      </c>
      <c r="W133" s="34" t="str">
        <f>IF(V133&lt;&gt;"",HLOOKUP(COUNT($F133:V133)+1,$G$4:$EH$8,W$14,0)*$D133,IF($C133=W$17,$G$5*$D133,""))</f>
        <v/>
      </c>
      <c r="X133" s="34" t="str">
        <f>IF(W133&lt;&gt;"",HLOOKUP(COUNT($F133:W133)+1,$G$4:$EH$8,X$14,0)*$D133,IF($C133=X$17,$G$5*$D133,""))</f>
        <v/>
      </c>
      <c r="Y133" s="34" t="str">
        <f>IF(X133&lt;&gt;"",HLOOKUP(COUNT($F133:X133)+1,$G$4:$EH$8,Y$14,0)*$D133,IF($C133=Y$17,$G$5*$D133,""))</f>
        <v/>
      </c>
      <c r="Z133" s="34" t="str">
        <f>IF(Y133&lt;&gt;"",HLOOKUP(COUNT($F133:Y133)+1,$G$4:$EH$8,Z$14,0)*$D133,IF($C133=Z$17,$G$5*$D133,""))</f>
        <v/>
      </c>
      <c r="AA133" s="34" t="str">
        <f>IF(Z133&lt;&gt;"",HLOOKUP(COUNT($F133:Z133)+1,$G$4:$EH$8,AA$14,0)*$D133,IF($C133=AA$17,$G$5*$D133,""))</f>
        <v/>
      </c>
      <c r="AB133" s="34" t="str">
        <f>IF(AA133&lt;&gt;"",HLOOKUP(COUNT($F133:AA133)+1,$G$4:$EH$8,AB$14,0)*$D133,IF($C133=AB$17,$G$5*$D133,""))</f>
        <v/>
      </c>
      <c r="AC133" s="34" t="str">
        <f>IF(AB133&lt;&gt;"",HLOOKUP(COUNT($F133:AB133)+1,$G$4:$EH$8,AC$14,0)*$D133,IF($C133=AC$17,$G$5*$D133,""))</f>
        <v/>
      </c>
      <c r="AD133" s="34" t="str">
        <f>IF(AC133&lt;&gt;"",HLOOKUP(COUNT($F133:AC133)+1,$G$4:$EH$8,AD$14,0)*$D133,IF($C133=AD$17,$G$5*$D133,""))</f>
        <v/>
      </c>
      <c r="AE133" s="34" t="str">
        <f>IF(AD133&lt;&gt;"",HLOOKUP(COUNT($F133:AD133)+1,$G$4:$EH$8,AE$14,0)*$D133,IF($C133=AE$17,$G$5*$D133,""))</f>
        <v/>
      </c>
      <c r="AF133" s="34" t="str">
        <f>IF(AE133&lt;&gt;"",HLOOKUP(COUNT($F133:AE133)+1,$G$4:$EH$8,AF$14,0)*$D133,IF($C133=AF$17,$G$5*$D133,""))</f>
        <v/>
      </c>
      <c r="AG133" s="34" t="str">
        <f>IF(AF133&lt;&gt;"",HLOOKUP(COUNT($F133:AF133)+1,$G$4:$EH$8,AG$14,0)*$D133,IF($C133=AG$17,$G$5*$D133,""))</f>
        <v/>
      </c>
      <c r="AH133" s="34" t="str">
        <f>IF(AG133&lt;&gt;"",HLOOKUP(COUNT($F133:AG133)+1,$G$4:$EH$8,AH$14,0)*$D133,IF($C133=AH$17,$G$5*$D133,""))</f>
        <v/>
      </c>
      <c r="AI133" s="34" t="str">
        <f>IF(AH133&lt;&gt;"",HLOOKUP(COUNT($F133:AH133)+1,$G$4:$EH$8,AI$14,0)*$D133,IF($C133=AI$17,$G$5*$D133,""))</f>
        <v/>
      </c>
      <c r="AJ133" s="34" t="str">
        <f>IF(AI133&lt;&gt;"",HLOOKUP(COUNT($F133:AI133)+1,$G$4:$EH$8,AJ$14,0)*$D133,IF($C133=AJ$17,$G$5*$D133,""))</f>
        <v/>
      </c>
      <c r="AK133" s="34" t="str">
        <f>IF(AJ133&lt;&gt;"",HLOOKUP(COUNT($F133:AJ133)+1,$G$4:$EH$8,AK$14,0)*$D133,IF($C133=AK$17,$G$5*$D133,""))</f>
        <v/>
      </c>
      <c r="AL133" s="34" t="str">
        <f>IF(AK133&lt;&gt;"",HLOOKUP(COUNT($F133:AK133)+1,$G$4:$EH$8,AL$14,0)*$D133,IF($C133=AL$17,$G$5*$D133,""))</f>
        <v/>
      </c>
      <c r="AM133" s="34" t="str">
        <f>IF(AL133&lt;&gt;"",HLOOKUP(COUNT($F133:AL133)+1,$G$4:$EH$8,AM$14,0)*$D133,IF($C133=AM$17,$G$5*$D133,""))</f>
        <v/>
      </c>
      <c r="AN133" s="34" t="str">
        <f>IF(AM133&lt;&gt;"",HLOOKUP(COUNT($F133:AM133)+1,$G$4:$EH$8,AN$14,0)*$D133,IF($C133=AN$17,$G$5*$D133,""))</f>
        <v/>
      </c>
      <c r="AO133" s="34" t="str">
        <f>IF(AN133&lt;&gt;"",HLOOKUP(COUNT($F133:AN133)+1,$G$4:$EH$8,AO$14,0)*$D133,IF($C133=AO$17,$G$5*$D133,""))</f>
        <v/>
      </c>
      <c r="AP133" s="34" t="str">
        <f>IF(AO133&lt;&gt;"",HLOOKUP(COUNT($F133:AO133)+1,$G$4:$EH$8,AP$14,0)*$D133,IF($C133=AP$17,$G$5*$D133,""))</f>
        <v/>
      </c>
      <c r="AQ133" s="34" t="str">
        <f>IF(AP133&lt;&gt;"",HLOOKUP(COUNT($F133:AP133)+1,$G$4:$EH$8,AQ$14,0)*$D133,IF($C133=AQ$17,$G$5*$D133,""))</f>
        <v/>
      </c>
      <c r="AR133" s="34" t="str">
        <f>IF(AQ133&lt;&gt;"",HLOOKUP(COUNT($F133:AQ133)+1,$G$4:$EH$8,AR$14,0)*$D133,IF($C133=AR$17,$G$5*$D133,""))</f>
        <v/>
      </c>
      <c r="AS133" s="34" t="str">
        <f>IF(AR133&lt;&gt;"",HLOOKUP(COUNT($F133:AR133)+1,$G$4:$EH$8,AS$14,0)*$D133,IF($C133=AS$17,$G$5*$D133,""))</f>
        <v/>
      </c>
      <c r="AT133" s="34" t="str">
        <f>IF(AS133&lt;&gt;"",HLOOKUP(COUNT($F133:AS133)+1,$G$4:$EH$8,AT$14,0)*$D133,IF($C133=AT$17,$G$5*$D133,""))</f>
        <v/>
      </c>
      <c r="AU133" s="34" t="str">
        <f>IF(AT133&lt;&gt;"",HLOOKUP(COUNT($F133:AT133)+1,$G$4:$EH$8,AU$14,0)*$D133,IF($C133=AU$17,$G$5*$D133,""))</f>
        <v/>
      </c>
      <c r="AV133" s="34" t="str">
        <f>IF(AU133&lt;&gt;"",HLOOKUP(COUNT($F133:AU133)+1,$G$4:$EH$8,AV$14,0)*$D133,IF($C133=AV$17,$G$5*$D133,""))</f>
        <v/>
      </c>
      <c r="AW133" s="34" t="str">
        <f>IF(AV133&lt;&gt;"",HLOOKUP(COUNT($F133:AV133)+1,$G$4:$EH$8,AW$14,0)*$D133,IF($C133=AW$17,$G$5*$D133,""))</f>
        <v/>
      </c>
      <c r="AX133" s="34" t="str">
        <f>IF(AW133&lt;&gt;"",HLOOKUP(COUNT($F133:AW133)+1,$G$4:$EH$8,AX$14,0)*$D133,IF($C133=AX$17,$G$5*$D133,""))</f>
        <v/>
      </c>
      <c r="AY133" s="34" t="str">
        <f>IF(AX133&lt;&gt;"",HLOOKUP(COUNT($F133:AX133)+1,$G$4:$EH$8,AY$14,0)*$D133,IF($C133=AY$17,$G$5*$D133,""))</f>
        <v/>
      </c>
      <c r="AZ133" s="34" t="str">
        <f>IF(AY133&lt;&gt;"",HLOOKUP(COUNT($F133:AY133)+1,$G$4:$EH$8,AZ$14,0)*$D133,IF($C133=AZ$17,$G$5*$D133,""))</f>
        <v/>
      </c>
      <c r="BA133" s="34" t="str">
        <f>IF(AZ133&lt;&gt;"",HLOOKUP(COUNT($F133:AZ133)+1,$G$4:$EH$8,BA$14,0)*$D133,IF($C133=BA$17,$G$5*$D133,""))</f>
        <v/>
      </c>
      <c r="BB133" s="34" t="str">
        <f>IF(BA133&lt;&gt;"",HLOOKUP(COUNT($F133:BA133)+1,$G$4:$EH$8,BB$14,0)*$D133,IF($C133=BB$17,$G$5*$D133,""))</f>
        <v/>
      </c>
      <c r="BC133" s="34" t="str">
        <f>IF(BB133&lt;&gt;"",HLOOKUP(COUNT($F133:BB133)+1,$G$4:$EH$8,BC$14,0)*$D133,IF($C133=BC$17,$G$5*$D133,""))</f>
        <v/>
      </c>
      <c r="BD133" s="34" t="str">
        <f>IF(BC133&lt;&gt;"",HLOOKUP(COUNT($F133:BC133)+1,$G$4:$EH$8,BD$14,0)*$D133,IF($C133=BD$17,$G$5*$D133,""))</f>
        <v/>
      </c>
      <c r="BE133" s="34" t="str">
        <f>IF(BD133&lt;&gt;"",HLOOKUP(COUNT($F133:BD133)+1,$G$4:$EH$8,BE$14,0)*$D133,IF($C133=BE$17,$G$5*$D133,""))</f>
        <v/>
      </c>
      <c r="BF133" s="34" t="str">
        <f>IF(BE133&lt;&gt;"",HLOOKUP(COUNT($F133:BE133)+1,$G$4:$EH$8,BF$14,0)*$D133,IF($C133=BF$17,$G$5*$D133,""))</f>
        <v/>
      </c>
      <c r="BG133" s="34" t="str">
        <f>IF(BF133&lt;&gt;"",HLOOKUP(COUNT($F133:BF133)+1,$G$4:$EH$8,BG$14,0)*$D133,IF($C133=BG$17,$G$5*$D133,""))</f>
        <v/>
      </c>
      <c r="BH133" s="34" t="str">
        <f>IF(BG133&lt;&gt;"",HLOOKUP(COUNT($F133:BG133)+1,$G$4:$EH$8,BH$14,0)*$D133,IF($C133=BH$17,$G$5*$D133,""))</f>
        <v/>
      </c>
      <c r="BI133" s="34" t="str">
        <f>IF(BH133&lt;&gt;"",HLOOKUP(COUNT($F133:BH133)+1,$G$4:$EH$8,BI$14,0)*$D133,IF($C133=BI$17,$G$5*$D133,""))</f>
        <v/>
      </c>
      <c r="BJ133" s="34" t="str">
        <f>IF(BI133&lt;&gt;"",HLOOKUP(COUNT($F133:BI133)+1,$G$4:$EH$8,BJ$14,0)*$D133,IF($C133=BJ$17,$G$5*$D133,""))</f>
        <v/>
      </c>
      <c r="BK133" s="34" t="str">
        <f>IF(BJ133&lt;&gt;"",HLOOKUP(COUNT($F133:BJ133)+1,$G$4:$EH$8,BK$14,0)*$D133,IF($C133=BK$17,$G$5*$D133,""))</f>
        <v/>
      </c>
      <c r="BL133" s="34" t="str">
        <f>IF(BK133&lt;&gt;"",HLOOKUP(COUNT($F133:BK133)+1,$G$4:$EH$8,BL$14,0)*$D133,IF($C133=BL$17,$G$5*$D133,""))</f>
        <v/>
      </c>
      <c r="BM133" s="34" t="str">
        <f>IF(BL133&lt;&gt;"",HLOOKUP(COUNT($F133:BL133)+1,$G$4:$EH$8,BM$14,0)*$D133,IF($C133=BM$17,$G$5*$D133,""))</f>
        <v/>
      </c>
      <c r="BN133" s="34" t="str">
        <f>IF(BM133&lt;&gt;"",HLOOKUP(COUNT($F133:BM133)+1,$G$4:$EH$8,BN$14,0)*$D133,IF($C133=BN$17,$G$5*$D133,""))</f>
        <v/>
      </c>
      <c r="BO133" s="34" t="str">
        <f>IF(BN133&lt;&gt;"",HLOOKUP(COUNT($F133:BN133)+1,$G$4:$EH$8,BO$14,0)*$D133,IF($C133=BO$17,$G$5*$D133,""))</f>
        <v/>
      </c>
      <c r="BP133" s="34" t="str">
        <f>IF(BO133&lt;&gt;"",HLOOKUP(COUNT($F133:BO133)+1,$G$4:$EH$8,BP$14,0)*$D133,IF($C133=BP$17,$G$5*$D133,""))</f>
        <v/>
      </c>
      <c r="BQ133" s="34" t="str">
        <f>IF(BP133&lt;&gt;"",HLOOKUP(COUNT($F133:BP133)+1,$G$4:$EH$8,BQ$14,0)*$D133,IF($C133=BQ$17,$G$5*$D133,""))</f>
        <v/>
      </c>
      <c r="BR133" s="34" t="str">
        <f>IF(BQ133&lt;&gt;"",HLOOKUP(COUNT($F133:BQ133)+1,$G$4:$EH$8,BR$14,0)*$D133,IF($C133=BR$17,$G$5*$D133,""))</f>
        <v/>
      </c>
      <c r="BS133" s="34" t="str">
        <f>IF(BR133&lt;&gt;"",HLOOKUP(COUNT($F133:BR133)+1,$G$4:$EH$8,BS$14,0)*$D133,IF($C133=BS$17,$G$5*$D133,""))</f>
        <v/>
      </c>
      <c r="BT133" s="34" t="str">
        <f>IF(BS133&lt;&gt;"",HLOOKUP(COUNT($F133:BS133)+1,$G$4:$EH$8,BT$14,0)*$D133,IF($C133=BT$17,$G$5*$D133,""))</f>
        <v/>
      </c>
      <c r="BU133" s="34" t="str">
        <f>IF(BT133&lt;&gt;"",HLOOKUP(COUNT($F133:BT133)+1,$G$4:$EH$8,BU$14,0)*$D133,IF($C133=BU$17,$G$5*$D133,""))</f>
        <v/>
      </c>
      <c r="BV133" s="34" t="str">
        <f>IF(BU133&lt;&gt;"",HLOOKUP(COUNT($F133:BU133)+1,$G$4:$EH$8,BV$14,0)*$D133,IF($C133=BV$17,$G$5*$D133,""))</f>
        <v/>
      </c>
      <c r="BW133" s="34" t="str">
        <f>IF(BV133&lt;&gt;"",HLOOKUP(COUNT($F133:BV133)+1,$G$4:$EH$8,BW$14,0)*$D133,IF($C133=BW$17,$G$5*$D133,""))</f>
        <v/>
      </c>
      <c r="BX133" s="34" t="str">
        <f>IF(BW133&lt;&gt;"",HLOOKUP(COUNT($F133:BW133)+1,$G$4:$EH$8,BX$14,0)*$D133,IF($C133=BX$17,$G$5*$D133,""))</f>
        <v/>
      </c>
      <c r="BY133" s="34" t="str">
        <f>IF(BX133&lt;&gt;"",HLOOKUP(COUNT($F133:BX133)+1,$G$4:$EH$8,BY$14,0)*$D133,IF($C133=BY$17,$G$5*$D133,""))</f>
        <v/>
      </c>
      <c r="BZ133" s="34" t="str">
        <f>IF(BY133&lt;&gt;"",HLOOKUP(COUNT($F133:BY133)+1,$G$4:$EH$8,BZ$14,0)*$D133,IF($C133=BZ$17,$G$5*$D133,""))</f>
        <v/>
      </c>
      <c r="CA133" s="34" t="str">
        <f>IF(BZ133&lt;&gt;"",HLOOKUP(COUNT($F133:BZ133)+1,$G$4:$EH$8,CA$14,0)*$D133,IF($C133=CA$17,$G$5*$D133,""))</f>
        <v/>
      </c>
      <c r="CB133" s="34" t="str">
        <f>IF(CA133&lt;&gt;"",HLOOKUP(COUNT($F133:CA133)+1,$G$4:$EH$8,CB$14,0)*$D133,IF($C133=CB$17,$G$5*$D133,""))</f>
        <v/>
      </c>
      <c r="CC133" s="34" t="str">
        <f>IF(CB133&lt;&gt;"",HLOOKUP(COUNT($F133:CB133)+1,$G$4:$EH$8,CC$14,0)*$D133,IF($C133=CC$17,$G$5*$D133,""))</f>
        <v/>
      </c>
      <c r="CD133" s="34" t="str">
        <f>IF(CC133&lt;&gt;"",HLOOKUP(COUNT($F133:CC133)+1,$G$4:$EH$8,CD$14,0)*$D133,IF($C133=CD$17,$G$5*$D133,""))</f>
        <v/>
      </c>
      <c r="CE133" s="34" t="str">
        <f>IF(CD133&lt;&gt;"",HLOOKUP(COUNT($F133:CD133)+1,$G$4:$EH$8,CE$14,0)*$D133,IF($C133=CE$17,$G$5*$D133,""))</f>
        <v/>
      </c>
      <c r="CF133" s="34" t="str">
        <f>IF(CE133&lt;&gt;"",HLOOKUP(COUNT($F133:CE133)+1,$G$4:$EH$8,CF$14,0)*$D133,IF($C133=CF$17,$G$5*$D133,""))</f>
        <v/>
      </c>
      <c r="CG133" s="34" t="str">
        <f>IF(CF133&lt;&gt;"",HLOOKUP(COUNT($F133:CF133)+1,$G$4:$EH$8,CG$14,0)*$D133,IF($C133=CG$17,$G$5*$D133,""))</f>
        <v/>
      </c>
      <c r="CH133" s="34" t="str">
        <f>IF(CG133&lt;&gt;"",HLOOKUP(COUNT($F133:CG133)+1,$G$4:$EH$8,CH$14,0)*$D133,IF($C133=CH$17,$G$5*$D133,""))</f>
        <v/>
      </c>
      <c r="CI133" s="34" t="str">
        <f>IF(CH133&lt;&gt;"",HLOOKUP(COUNT($F133:CH133)+1,$G$4:$EH$8,CI$14,0)*$D133,IF($C133=CI$17,$G$5*$D133,""))</f>
        <v/>
      </c>
      <c r="CJ133" s="34" t="str">
        <f>IF(CI133&lt;&gt;"",HLOOKUP(COUNT($F133:CI133)+1,$G$4:$EH$8,CJ$14,0)*$D133,IF($C133=CJ$17,$G$5*$D133,""))</f>
        <v/>
      </c>
      <c r="CK133" s="34" t="str">
        <f>IF(CJ133&lt;&gt;"",HLOOKUP(COUNT($F133:CJ133)+1,$G$4:$EH$8,CK$14,0)*$D133,IF($C133=CK$17,$G$5*$D133,""))</f>
        <v/>
      </c>
      <c r="CL133" s="34" t="str">
        <f>IF(CK133&lt;&gt;"",HLOOKUP(COUNT($F133:CK133)+1,$G$4:$EH$8,CL$14,0)*$D133,IF($C133=CL$17,$G$5*$D133,""))</f>
        <v/>
      </c>
      <c r="CM133" s="34" t="str">
        <f>IF(CL133&lt;&gt;"",HLOOKUP(COUNT($F133:CL133)+1,$G$4:$EH$8,CM$14,0)*$D133,IF($C133=CM$17,$G$5*$D133,""))</f>
        <v/>
      </c>
      <c r="CN133" s="34" t="str">
        <f>IF(CM133&lt;&gt;"",HLOOKUP(COUNT($F133:CM133)+1,$G$4:$EH$8,CN$14,0)*$D133,IF($C133=CN$17,$G$5*$D133,""))</f>
        <v/>
      </c>
      <c r="CO133" s="34" t="str">
        <f>IF(CN133&lt;&gt;"",HLOOKUP(COUNT($F133:CN133)+1,$G$4:$EH$8,CO$14,0)*$D133,IF($C133=CO$17,$G$5*$D133,""))</f>
        <v/>
      </c>
      <c r="CP133" s="34" t="str">
        <f>IF(CO133&lt;&gt;"",HLOOKUP(COUNT($F133:CO133)+1,$G$4:$EH$8,CP$14,0)*$D133,IF($C133=CP$17,$G$5*$D133,""))</f>
        <v/>
      </c>
      <c r="CQ133" s="34" t="str">
        <f>IF(CP133&lt;&gt;"",HLOOKUP(COUNT($F133:CP133)+1,$G$4:$EH$8,CQ$14,0)*$D133,IF($C133=CQ$17,$G$5*$D133,""))</f>
        <v/>
      </c>
      <c r="CR133" s="34" t="str">
        <f>IF(CQ133&lt;&gt;"",HLOOKUP(COUNT($F133:CQ133)+1,$G$4:$EH$8,CR$14,0)*$D133,IF($C133=CR$17,$G$5*$D133,""))</f>
        <v/>
      </c>
      <c r="CS133" s="34" t="str">
        <f>IF(CR133&lt;&gt;"",HLOOKUP(COUNT($F133:CR133)+1,$G$4:$EH$8,CS$14,0)*$D133,IF($C133=CS$17,$G$5*$D133,""))</f>
        <v/>
      </c>
      <c r="CT133" s="34" t="str">
        <f>IF(CS133&lt;&gt;"",HLOOKUP(COUNT($F133:CS133)+1,$G$4:$EH$8,CT$14,0)*$D133,IF($C133=CT$17,$G$5*$D133,""))</f>
        <v/>
      </c>
      <c r="CU133" s="34" t="str">
        <f>IF(CT133&lt;&gt;"",HLOOKUP(COUNT($F133:CT133)+1,$G$4:$EH$8,CU$14,0)*$D133,IF($C133=CU$17,$G$5*$D133,""))</f>
        <v/>
      </c>
      <c r="CV133" s="34" t="str">
        <f>IF(CU133&lt;&gt;"",HLOOKUP(COUNT($F133:CU133)+1,$G$4:$EH$8,CV$14,0)*$D133,IF($C133=CV$17,$G$5*$D133,""))</f>
        <v/>
      </c>
      <c r="CW133" s="34" t="str">
        <f>IF(CV133&lt;&gt;"",HLOOKUP(COUNT($F133:CV133)+1,$G$4:$EH$8,CW$14,0)*$D133,IF($C133=CW$17,$G$5*$D133,""))</f>
        <v/>
      </c>
      <c r="CX133" s="34" t="str">
        <f>IF(CW133&lt;&gt;"",HLOOKUP(COUNT($F133:CW133)+1,$G$4:$EH$8,CX$14,0)*$D133,IF($C133=CX$17,$G$5*$D133,""))</f>
        <v/>
      </c>
      <c r="CY133" s="34" t="str">
        <f>IF(CX133&lt;&gt;"",HLOOKUP(COUNT($F133:CX133)+1,$G$4:$EH$8,CY$14,0)*$D133,IF($C133=CY$17,$G$5*$D133,""))</f>
        <v/>
      </c>
      <c r="CZ133" s="34" t="str">
        <f>IF(CY133&lt;&gt;"",HLOOKUP(COUNT($F133:CY133)+1,$G$4:$EH$8,CZ$14,0)*$D133,IF($C133=CZ$17,$G$5*$D133,""))</f>
        <v/>
      </c>
      <c r="DA133" s="34" t="str">
        <f>IF(CZ133&lt;&gt;"",HLOOKUP(COUNT($F133:CZ133)+1,$G$4:$EH$8,DA$14,0)*$D133,IF($C133=DA$17,$G$5*$D133,""))</f>
        <v/>
      </c>
      <c r="DB133" s="34" t="str">
        <f>IF(DA133&lt;&gt;"",HLOOKUP(COUNT($F133:DA133)+1,$G$4:$EH$8,DB$14,0)*$D133,IF($C133=DB$17,$G$5*$D133,""))</f>
        <v/>
      </c>
      <c r="DC133" s="34" t="str">
        <f>IF(DB133&lt;&gt;"",HLOOKUP(COUNT($F133:DB133)+1,$G$4:$EH$8,DC$14,0)*$D133,IF($C133=DC$17,$G$5*$D133,""))</f>
        <v/>
      </c>
      <c r="DD133" s="34" t="str">
        <f>IF(DC133&lt;&gt;"",HLOOKUP(COUNT($F133:DC133)+1,$G$4:$EH$8,DD$14,0)*$D133,IF($C133=DD$17,$G$5*$D133,""))</f>
        <v/>
      </c>
      <c r="DE133" s="34" t="str">
        <f>IF(DD133&lt;&gt;"",HLOOKUP(COUNT($F133:DD133)+1,$G$4:$EH$8,DE$14,0)*$D133,IF($C133=DE$17,$G$5*$D133,""))</f>
        <v/>
      </c>
      <c r="DF133" s="34" t="str">
        <f>IF(DE133&lt;&gt;"",HLOOKUP(COUNT($F133:DE133)+1,$G$4:$EH$8,DF$14,0)*$D133,IF($C133=DF$17,$G$5*$D133,""))</f>
        <v/>
      </c>
      <c r="DG133" s="34" t="str">
        <f>IF(DF133&lt;&gt;"",HLOOKUP(COUNT($F133:DF133)+1,$G$4:$EH$8,DG$14,0)*$D133,IF($C133=DG$17,$G$5*$D133,""))</f>
        <v/>
      </c>
      <c r="DH133" s="34" t="str">
        <f>IF(DG133&lt;&gt;"",HLOOKUP(COUNT($F133:DG133)+1,$G$4:$EH$8,DH$14,0)*$D133,IF($C133=DH$17,$G$5*$D133,""))</f>
        <v/>
      </c>
      <c r="DI133" s="34" t="str">
        <f>IF(DH133&lt;&gt;"",HLOOKUP(COUNT($F133:DH133)+1,$G$4:$EH$8,DI$14,0)*$D133,IF($C133=DI$17,$G$5*$D133,""))</f>
        <v/>
      </c>
      <c r="DJ133" s="34" t="str">
        <f>IF(DI133&lt;&gt;"",HLOOKUP(COUNT($F133:DI133)+1,$G$4:$EH$8,DJ$14,0)*$D133,IF($C133=DJ$17,$G$5*$D133,""))</f>
        <v/>
      </c>
      <c r="DK133" s="34" t="str">
        <f>IF(DJ133&lt;&gt;"",HLOOKUP(COUNT($F133:DJ133)+1,$G$4:$EH$8,DK$14,0)*$D133,IF($C133=DK$17,$G$5*$D133,""))</f>
        <v/>
      </c>
      <c r="DL133" s="34" t="str">
        <f>IF(DK133&lt;&gt;"",HLOOKUP(COUNT($F133:DK133)+1,$G$4:$EH$8,DL$14,0)*$D133,IF($C133=DL$17,$G$5*$D133,""))</f>
        <v/>
      </c>
      <c r="DM133" s="34" t="str">
        <f>IF(DL133&lt;&gt;"",HLOOKUP(COUNT($F133:DL133)+1,$G$4:$EH$8,DM$14,0)*$D133,IF($C133=DM$17,$G$5*$D133,""))</f>
        <v/>
      </c>
      <c r="DN133" s="34" t="str">
        <f>IF(DM133&lt;&gt;"",HLOOKUP(COUNT($F133:DM133)+1,$G$4:$EH$8,DN$14,0)*$D133,IF($C133=DN$17,$G$5*$D133,""))</f>
        <v/>
      </c>
      <c r="DO133" s="34" t="str">
        <f>IF(DN133&lt;&gt;"",HLOOKUP(COUNT($F133:DN133)+1,$G$4:$EH$8,DO$14,0)*$D133,IF($C133=DO$17,$G$5*$D133,""))</f>
        <v/>
      </c>
      <c r="DP133" s="34" t="str">
        <f>IF(DO133&lt;&gt;"",HLOOKUP(COUNT($F133:DO133)+1,$G$4:$EH$8,DP$14,0)*$D133,IF($C133=DP$17,$G$5*$D133,""))</f>
        <v/>
      </c>
      <c r="DQ133" s="34">
        <f>IF(DP133&lt;&gt;"",HLOOKUP(COUNT($F133:DP133)+1,$G$4:$EH$8,DQ$14,0)*$D133,IF($C133=DQ$17,$G$5*$D133,""))</f>
        <v>0</v>
      </c>
      <c r="DR133" s="34">
        <f>IF(DQ133&lt;&gt;"",HLOOKUP(COUNT($F133:DQ133)+1,$G$4:$EH$8,DR$14,0)*$D133,IF($C133=DR$17,$G$5*$D133,""))</f>
        <v>0</v>
      </c>
      <c r="DS133" s="34" t="e">
        <f>IF(DR133&lt;&gt;"",HLOOKUP(COUNT($F133:DR133)+1,$G$4:$EH$8,DS$14,0)*$D133,IF($C133=DS$17,$G$5*$D133,""))</f>
        <v>#VALUE!</v>
      </c>
      <c r="DT133" s="34" t="e">
        <f>IF(DS133&lt;&gt;"",HLOOKUP(COUNT($F133:DS133)+1,$G$4:$EH$8,DT$14,0)*$D133,IF($C133=DT$17,$G$5*$D133,""))</f>
        <v>#VALUE!</v>
      </c>
      <c r="DU133" s="34" t="e">
        <f>IF(DT133&lt;&gt;"",HLOOKUP(COUNT($F133:DT133)+1,$G$4:$EH$8,DU$14,0)*$D133,IF($C133=DU$17,$G$5*$D133,""))</f>
        <v>#VALUE!</v>
      </c>
      <c r="DV133" s="34" t="e">
        <f>IF(DU133&lt;&gt;"",HLOOKUP(COUNT($F133:DU133)+1,$G$4:$EH$8,DV$14,0)*$D133,IF($C133=DV$17,$G$5*$D133,""))</f>
        <v>#VALUE!</v>
      </c>
      <c r="DX133" s="34" t="str">
        <f>IF(DW133&lt;&gt;"",HLOOKUP(COUNT($DW133:DW133)+1,$G$4:$CX$8,DX$14,0)*$D133,IF($C133=DX$17,$G$6*$D133,""))</f>
        <v/>
      </c>
      <c r="DY133" s="34" t="str">
        <f>IF(DX133&lt;&gt;"",HLOOKUP(COUNT($DW133:DX133)+1,$G$4:$CX$8,DY$14,0)*$D133,IF($C133=DY$17,$G$6*$D133,""))</f>
        <v/>
      </c>
      <c r="DZ133" s="34" t="str">
        <f>IF(DY133&lt;&gt;"",HLOOKUP(COUNT($DW133:DY133)+1,$G$4:$CX$8,DZ$14,0)*$D133,IF($C133=DZ$17,$G$6*$D133,""))</f>
        <v/>
      </c>
      <c r="EA133" s="34" t="str">
        <f>IF(DZ133&lt;&gt;"",HLOOKUP(COUNT($DW133:DZ133)+1,$G$4:$CX$8,EA$14,0)*$D133,IF($C133=EA$17,$G$6*$D133,""))</f>
        <v/>
      </c>
      <c r="EB133" s="34" t="str">
        <f>IF(EA133&lt;&gt;"",HLOOKUP(COUNT($DW133:EA133)+1,$G$4:$CX$8,EB$14,0)*$D133,IF($C133=EB$17,$G$6*$D133,""))</f>
        <v/>
      </c>
      <c r="EC133" s="34" t="str">
        <f>IF(EB133&lt;&gt;"",HLOOKUP(COUNT($DW133:EB133)+1,$G$4:$CX$8,EC$14,0)*$D133,IF($C133=EC$17,$G$6*$D133,""))</f>
        <v/>
      </c>
      <c r="ED133" s="34" t="str">
        <f>IF(EC133&lt;&gt;"",HLOOKUP(COUNT($DW133:EC133)+1,$G$4:$CX$8,ED$14,0)*$D133,IF($C133=ED$17,$G$6*$D133,""))</f>
        <v/>
      </c>
      <c r="EE133" s="34" t="str">
        <f>IF(ED133&lt;&gt;"",HLOOKUP(COUNT($DW133:ED133)+1,$G$4:$CX$8,EE$14,0)*$D133,IF($C133=EE$17,$G$6*$D133,""))</f>
        <v/>
      </c>
      <c r="EF133" s="34" t="str">
        <f>IF(EE133&lt;&gt;"",HLOOKUP(COUNT($DW133:EE133)+1,$G$4:$CX$8,EF$14,0)*$D133,IF($C133=EF$17,$G$6*$D133,""))</f>
        <v/>
      </c>
      <c r="EG133" s="34" t="str">
        <f>IF(EF133&lt;&gt;"",HLOOKUP(COUNT($DW133:EF133)+1,$G$4:$CX$8,EG$14,0)*$D133,IF($C133=EG$17,$G$6*$D133,""))</f>
        <v/>
      </c>
      <c r="EH133" s="34" t="str">
        <f>IF(EG133&lt;&gt;"",HLOOKUP(COUNT($DW133:EG133)+1,$G$4:$CX$8,EH$14,0)*$D133,IF($C133=EH$17,$G$6*$D133,""))</f>
        <v/>
      </c>
      <c r="EI133" s="34" t="str">
        <f>IF(EH133&lt;&gt;"",HLOOKUP(COUNT($DW133:EH133)+1,$G$4:$CX$8,EI$14,0)*$D133,IF($C133=EI$17,$G$6*$D133,""))</f>
        <v/>
      </c>
      <c r="EJ133" s="34" t="str">
        <f>IF(EI133&lt;&gt;"",HLOOKUP(COUNT($DW133:EI133)+1,$G$4:$CX$8,EJ$14,0)*$D133,IF($C133=EJ$17,$G$6*$D133,""))</f>
        <v/>
      </c>
      <c r="EK133" s="34" t="str">
        <f>IF(EJ133&lt;&gt;"",HLOOKUP(COUNT($DW133:EJ133)+1,$G$4:$CX$8,EK$14,0)*$D133,IF($C133=EK$17,$G$6*$D133,""))</f>
        <v/>
      </c>
      <c r="EL133" s="34" t="str">
        <f>IF(EK133&lt;&gt;"",HLOOKUP(COUNT($DW133:EK133)+1,$G$4:$CX$8,EL$14,0)*$D133,IF($C133=EL$17,$G$6*$D133,""))</f>
        <v/>
      </c>
      <c r="EM133" s="34" t="str">
        <f>IF(EL133&lt;&gt;"",HLOOKUP(COUNT($DW133:EL133)+1,$G$4:$CX$8,EM$14,0)*$D133,IF($C133=EM$17,$G$6*$D133,""))</f>
        <v/>
      </c>
      <c r="EN133" s="34" t="str">
        <f>IF(EM133&lt;&gt;"",HLOOKUP(COUNT($DW133:EM133)+1,$G$4:$CX$8,EN$14,0)*$D133,IF($C133=EN$17,$G$6*$D133,""))</f>
        <v/>
      </c>
      <c r="EO133" s="34" t="str">
        <f>IF(EN133&lt;&gt;"",HLOOKUP(COUNT($DW133:EN133)+1,$G$4:$CX$8,EO$14,0)*$D133,IF($C133=EO$17,$G$6*$D133,""))</f>
        <v/>
      </c>
      <c r="EP133" s="34" t="str">
        <f>IF(EO133&lt;&gt;"",HLOOKUP(COUNT($DW133:EO133)+1,$G$4:$CX$8,EP$14,0)*$D133,IF($C133=EP$17,$G$6*$D133,""))</f>
        <v/>
      </c>
      <c r="EQ133" s="34" t="str">
        <f>IF(EP133&lt;&gt;"",HLOOKUP(COUNT($DW133:EP133)+1,$G$4:$CX$8,EQ$14,0)*$D133,IF($C133=EQ$17,$G$6*$D133,""))</f>
        <v/>
      </c>
      <c r="ER133" s="34" t="str">
        <f>IF(EQ133&lt;&gt;"",HLOOKUP(COUNT($DW133:EQ133)+1,$G$4:$CX$8,ER$14,0)*$D133,IF($C133=ER$17,$G$6*$D133,""))</f>
        <v/>
      </c>
      <c r="ES133" s="34" t="str">
        <f>IF(ER133&lt;&gt;"",HLOOKUP(COUNT($DW133:ER133)+1,$G$4:$CX$8,ES$14,0)*$D133,IF($C133=ES$17,$G$6*$D133,""))</f>
        <v/>
      </c>
      <c r="ET133" s="34" t="str">
        <f>IF(ES133&lt;&gt;"",HLOOKUP(COUNT($DW133:ES133)+1,$G$4:$CX$8,ET$14,0)*$D133,IF($C133=ET$17,$G$6*$D133,""))</f>
        <v/>
      </c>
      <c r="EU133" s="34" t="str">
        <f>IF(ET133&lt;&gt;"",HLOOKUP(COUNT($DW133:ET133)+1,$G$4:$CX$8,EU$14,0)*$D133,IF($C133=EU$17,$G$6*$D133,""))</f>
        <v/>
      </c>
      <c r="EV133" s="34" t="str">
        <f>IF(EU133&lt;&gt;"",HLOOKUP(COUNT($DW133:EU133)+1,$G$4:$CX$8,EV$14,0)*$D133,IF($C133=EV$17,$G$6*$D133,""))</f>
        <v/>
      </c>
      <c r="EW133" s="34" t="str">
        <f>IF(EV133&lt;&gt;"",HLOOKUP(COUNT($DW133:EV133)+1,$G$4:$CX$8,EW$14,0)*$D133,IF($C133=EW$17,$G$6*$D133,""))</f>
        <v/>
      </c>
      <c r="EX133" s="34" t="str">
        <f>IF(EW133&lt;&gt;"",HLOOKUP(COUNT($DW133:EW133)+1,$G$4:$CX$8,EX$14,0)*$D133,IF($C133=EX$17,$G$6*$D133,""))</f>
        <v/>
      </c>
      <c r="EY133" s="34" t="str">
        <f>IF(EX133&lt;&gt;"",HLOOKUP(COUNT($DW133:EX133)+1,$G$4:$CX$8,EY$14,0)*$D133,IF($C133=EY$17,$G$6*$D133,""))</f>
        <v/>
      </c>
      <c r="EZ133" s="34" t="str">
        <f>IF(EY133&lt;&gt;"",HLOOKUP(COUNT($DW133:EY133)+1,$G$4:$CX$8,EZ$14,0)*$D133,IF($C133=EZ$17,$G$6*$D133,""))</f>
        <v/>
      </c>
      <c r="FA133" s="34" t="str">
        <f>IF(EZ133&lt;&gt;"",HLOOKUP(COUNT($DW133:EZ133)+1,$G$4:$CX$8,FA$14,0)*$D133,IF($C133=FA$17,$G$6*$D133,""))</f>
        <v/>
      </c>
      <c r="FB133" s="34" t="str">
        <f>IF(FA133&lt;&gt;"",HLOOKUP(COUNT($DW133:FA133)+1,$G$4:$CX$8,FB$14,0)*$D133,IF($C133=FB$17,$G$6*$D133,""))</f>
        <v/>
      </c>
      <c r="FC133" s="34" t="str">
        <f>IF(FB133&lt;&gt;"",HLOOKUP(COUNT($DW133:FB133)+1,$G$4:$CX$8,FC$14,0)*$D133,IF($C133=FC$17,$G$6*$D133,""))</f>
        <v/>
      </c>
      <c r="FD133" s="34" t="str">
        <f>IF(FC133&lt;&gt;"",HLOOKUP(COUNT($DW133:FC133)+1,$G$4:$CX$8,FD$14,0)*$D133,IF($C133=FD$17,$G$6*$D133,""))</f>
        <v/>
      </c>
      <c r="FE133" s="34" t="str">
        <f>IF(FD133&lt;&gt;"",HLOOKUP(COUNT($DW133:FD133)+1,$G$4:$CX$8,FE$14,0)*$D133,IF($C133=FE$17,$G$6*$D133,""))</f>
        <v/>
      </c>
      <c r="FF133" s="34" t="str">
        <f>IF(FE133&lt;&gt;"",HLOOKUP(COUNT($DW133:FE133)+1,$G$4:$CX$8,FF$14,0)*$D133,IF($C133=FF$17,$G$6*$D133,""))</f>
        <v/>
      </c>
      <c r="FG133" s="34" t="str">
        <f>IF(FF133&lt;&gt;"",HLOOKUP(COUNT($DW133:FF133)+1,$G$4:$CX$8,FG$14,0)*$D133,IF($C133=FG$17,$G$6*$D133,""))</f>
        <v/>
      </c>
      <c r="FH133" s="34" t="str">
        <f>IF(FG133&lt;&gt;"",HLOOKUP(COUNT($DW133:FG133)+1,$G$4:$CX$8,FH$14,0)*$D133,IF($C133=FH$17,$G$6*$D133,""))</f>
        <v/>
      </c>
      <c r="FI133" s="34" t="str">
        <f>IF(FH133&lt;&gt;"",HLOOKUP(COUNT($DW133:FH133)+1,$G$4:$CX$8,FI$14,0)*$D133,IF($C133=FI$17,$G$6*$D133,""))</f>
        <v/>
      </c>
      <c r="FJ133" s="34" t="str">
        <f>IF(FI133&lt;&gt;"",HLOOKUP(COUNT($DW133:FI133)+1,$G$4:$CX$8,FJ$14,0)*$D133,IF($C133=FJ$17,$G$6*$D133,""))</f>
        <v/>
      </c>
      <c r="FK133" s="34" t="str">
        <f>IF(FJ133&lt;&gt;"",HLOOKUP(COUNT($DW133:FJ133)+1,$G$4:$CX$8,FK$14,0)*$D133,IF($C133=FK$17,$G$6*$D133,""))</f>
        <v/>
      </c>
      <c r="FL133" s="34" t="str">
        <f>IF(FK133&lt;&gt;"",HLOOKUP(COUNT($DW133:FK133)+1,$G$4:$CX$8,FL$14,0)*$D133,IF($C133=FL$17,$G$6*$D133,""))</f>
        <v/>
      </c>
      <c r="FM133" s="34" t="str">
        <f>IF(FL133&lt;&gt;"",HLOOKUP(COUNT($DW133:FL133)+1,$G$4:$CX$8,FM$14,0)*$D133,IF($C133=FM$17,$G$6*$D133,""))</f>
        <v/>
      </c>
      <c r="FN133" s="34" t="str">
        <f>IF(FM133&lt;&gt;"",HLOOKUP(COUNT($DW133:FM133)+1,$G$4:$CX$8,FN$14,0)*$D133,IF($C133=FN$17,$G$6*$D133,""))</f>
        <v/>
      </c>
      <c r="FO133" s="34" t="str">
        <f>IF(FN133&lt;&gt;"",HLOOKUP(COUNT($DW133:FN133)+1,$G$4:$CX$8,FO$14,0)*$D133,IF($C133=FO$17,$G$6*$D133,""))</f>
        <v/>
      </c>
      <c r="FP133" s="34" t="str">
        <f>IF(FO133&lt;&gt;"",HLOOKUP(COUNT($DW133:FO133)+1,$G$4:$CX$8,FP$14,0)*$D133,IF($C133=FP$17,$G$6*$D133,""))</f>
        <v/>
      </c>
      <c r="FQ133" s="34" t="str">
        <f>IF(FP133&lt;&gt;"",HLOOKUP(COUNT($DW133:FP133)+1,$G$4:$CX$8,FQ$14,0)*$D133,IF($C133=FQ$17,$G$6*$D133,""))</f>
        <v/>
      </c>
      <c r="FR133" s="34" t="str">
        <f>IF(FQ133&lt;&gt;"",HLOOKUP(COUNT($DW133:FQ133)+1,$G$4:$CX$8,FR$14,0)*$D133,IF($C133=FR$17,$G$6*$D133,""))</f>
        <v/>
      </c>
      <c r="FS133" s="34" t="str">
        <f>IF(FR133&lt;&gt;"",HLOOKUP(COUNT($DW133:FR133)+1,$G$4:$CX$8,FS$14,0)*$D133,IF($C133=FS$17,$G$6*$D133,""))</f>
        <v/>
      </c>
      <c r="FT133" s="34" t="str">
        <f>IF(FS133&lt;&gt;"",HLOOKUP(COUNT($DW133:FS133)+1,$G$4:$CX$8,FT$14,0)*$D133,IF($C133=FT$17,$G$6*$D133,""))</f>
        <v/>
      </c>
      <c r="FU133" s="34" t="str">
        <f>IF(FT133&lt;&gt;"",HLOOKUP(COUNT($DW133:FT133)+1,$G$4:$CX$8,FU$14,0)*$D133,IF($C133=FU$17,$G$6*$D133,""))</f>
        <v/>
      </c>
      <c r="FV133" s="34" t="str">
        <f>IF(FU133&lt;&gt;"",HLOOKUP(COUNT($DW133:FU133)+1,$G$4:$CX$8,FV$14,0)*$D133,IF($C133=FV$17,$G$6*$D133,""))</f>
        <v/>
      </c>
      <c r="FW133" s="34" t="str">
        <f>IF(FV133&lt;&gt;"",HLOOKUP(COUNT($DW133:FV133)+1,$G$4:$CX$8,FW$14,0)*$D133,IF($C133=FW$17,$G$6*$D133,""))</f>
        <v/>
      </c>
      <c r="FX133" s="34" t="str">
        <f>IF(FW133&lt;&gt;"",HLOOKUP(COUNT($DW133:FW133)+1,$G$4:$CX$8,FX$14,0)*$D133,IF($C133=FX$17,$G$6*$D133,""))</f>
        <v/>
      </c>
      <c r="FY133" s="34" t="str">
        <f>IF(FX133&lt;&gt;"",HLOOKUP(COUNT($DW133:FX133)+1,$G$4:$CX$8,FY$14,0)*$D133,IF($C133=FY$17,$G$6*$D133,""))</f>
        <v/>
      </c>
      <c r="FZ133" s="34" t="str">
        <f>IF(FY133&lt;&gt;"",HLOOKUP(COUNT($DW133:FY133)+1,$G$4:$CX$8,FZ$14,0)*$D133,IF($C133=FZ$17,$G$6*$D133,""))</f>
        <v/>
      </c>
      <c r="GA133" s="34" t="str">
        <f>IF(FZ133&lt;&gt;"",HLOOKUP(COUNT($DW133:FZ133)+1,$G$4:$CX$8,GA$14,0)*$D133,IF($C133=GA$17,$G$6*$D133,""))</f>
        <v/>
      </c>
      <c r="GB133" s="34" t="str">
        <f>IF(GA133&lt;&gt;"",HLOOKUP(COUNT($DW133:GA133)+1,$G$4:$CX$8,GB$14,0)*$D133,IF($C133=GB$17,$G$6*$D133,""))</f>
        <v/>
      </c>
      <c r="GC133" s="34" t="str">
        <f>IF(GB133&lt;&gt;"",HLOOKUP(COUNT($DW133:GB133)+1,$G$4:$CX$8,GC$14,0)*$D133,IF($C133=GC$17,$G$6*$D133,""))</f>
        <v/>
      </c>
      <c r="GD133" s="34" t="str">
        <f>IF(GC133&lt;&gt;"",HLOOKUP(COUNT($DW133:GC133)+1,$G$4:$CX$8,GD$14,0)*$D133,IF($C133=GD$17,$G$6*$D133,""))</f>
        <v/>
      </c>
      <c r="GE133" s="34" t="str">
        <f>IF(GD133&lt;&gt;"",HLOOKUP(COUNT($DW133:GD133)+1,$G$4:$CX$8,GE$14,0)*$D133,IF($C133=GE$17,$G$6*$D133,""))</f>
        <v/>
      </c>
      <c r="GF133" s="34" t="str">
        <f>IF(GE133&lt;&gt;"",HLOOKUP(COUNT($DW133:GE133)+1,$G$4:$CX$8,GF$14,0)*$D133,IF($C133=GF$17,$G$6*$D133,""))</f>
        <v/>
      </c>
      <c r="GG133" s="34" t="str">
        <f>IF(GF133&lt;&gt;"",HLOOKUP(COUNT($DW133:GF133)+1,$G$4:$CX$8,GG$14,0)*$D133,IF($C133=GG$17,$G$6*$D133,""))</f>
        <v/>
      </c>
      <c r="GH133" s="34" t="str">
        <f>IF(GG133&lt;&gt;"",HLOOKUP(COUNT($DW133:GG133)+1,$G$4:$CX$8,GH$14,0)*$D133,IF($C133=GH$17,$G$6*$D133,""))</f>
        <v/>
      </c>
      <c r="GI133" s="34" t="str">
        <f>IF(GH133&lt;&gt;"",HLOOKUP(COUNT($DW133:GH133)+1,$G$4:$CX$8,GI$14,0)*$D133,IF($C133=GI$17,$G$6*$D133,""))</f>
        <v/>
      </c>
      <c r="GJ133" s="34" t="str">
        <f>IF(GI133&lt;&gt;"",HLOOKUP(COUNT($DW133:GI133)+1,$G$4:$CX$8,GJ$14,0)*$D133,IF($C133=GJ$17,$G$6*$D133,""))</f>
        <v/>
      </c>
      <c r="GK133" s="34" t="str">
        <f>IF(GJ133&lt;&gt;"",HLOOKUP(COUNT($DW133:GJ133)+1,$G$4:$CX$8,GK$14,0)*$D133,IF($C133=GK$17,$G$6*$D133,""))</f>
        <v/>
      </c>
      <c r="GL133" s="34" t="str">
        <f>IF(GK133&lt;&gt;"",HLOOKUP(COUNT($DW133:GK133)+1,$G$4:$CX$8,GL$14,0)*$D133,IF($C133=GL$17,$G$6*$D133,""))</f>
        <v/>
      </c>
      <c r="GM133" s="34" t="str">
        <f>IF(GL133&lt;&gt;"",HLOOKUP(COUNT($DW133:GL133)+1,$G$4:$CX$8,GM$14,0)*$D133,IF($C133=GM$17,$G$6*$D133,""))</f>
        <v/>
      </c>
      <c r="GN133" s="34" t="str">
        <f>IF(GM133&lt;&gt;"",HLOOKUP(COUNT($DW133:GM133)+1,$G$4:$CX$8,GN$14,0)*$D133,IF($C133=GN$17,$G$6*$D133,""))</f>
        <v/>
      </c>
      <c r="GO133" s="34" t="str">
        <f>IF(GN133&lt;&gt;"",HLOOKUP(COUNT($DW133:GN133)+1,$G$4:$CX$8,GO$14,0)*$D133,IF($C133=GO$17,$G$6*$D133,""))</f>
        <v/>
      </c>
      <c r="GP133" s="34" t="str">
        <f>IF(GO133&lt;&gt;"",HLOOKUP(COUNT($DW133:GO133)+1,$G$4:$CX$8,GP$14,0)*$D133,IF($C133=GP$17,$G$6*$D133,""))</f>
        <v/>
      </c>
      <c r="GQ133" s="34" t="str">
        <f>IF(GP133&lt;&gt;"",HLOOKUP(COUNT($DW133:GP133)+1,$G$4:$CX$8,GQ$14,0)*$D133,IF($C133=GQ$17,$G$6*$D133,""))</f>
        <v/>
      </c>
      <c r="GR133" s="34" t="str">
        <f>IF(GQ133&lt;&gt;"",HLOOKUP(COUNT($DW133:GQ133)+1,$G$4:$CX$8,GR$14,0)*$D133,IF($C133=GR$17,$G$6*$D133,""))</f>
        <v/>
      </c>
      <c r="GS133" s="34" t="str">
        <f>IF(GR133&lt;&gt;"",HLOOKUP(COUNT($DW133:GR133)+1,$G$4:$CX$8,GS$14,0)*$D133,IF($C133=GS$17,$G$6*$D133,""))</f>
        <v/>
      </c>
      <c r="GT133" s="34" t="str">
        <f>IF(GS133&lt;&gt;"",HLOOKUP(COUNT($DW133:GS133)+1,$G$4:$CX$8,GT$14,0)*$D133,IF($C133=GT$17,$G$6*$D133,""))</f>
        <v/>
      </c>
      <c r="GU133" s="34" t="str">
        <f>IF(GT133&lt;&gt;"",HLOOKUP(COUNT($DW133:GT133)+1,$G$4:$CX$8,GU$14,0)*$D133,IF($C133=GU$17,$G$6*$D133,""))</f>
        <v/>
      </c>
      <c r="GV133" s="34" t="str">
        <f>IF(GU133&lt;&gt;"",HLOOKUP(COUNT($DW133:GU133)+1,$G$4:$CX$8,GV$14,0)*$D133,IF($C133=GV$17,$G$6*$D133,""))</f>
        <v/>
      </c>
      <c r="GW133" s="34" t="str">
        <f>IF(GV133&lt;&gt;"",HLOOKUP(COUNT($DW133:GV133)+1,$G$4:$CX$8,GW$14,0)*$D133,IF($C133=GW$17,$G$6*$D133,""))</f>
        <v/>
      </c>
      <c r="GX133" s="34" t="str">
        <f>IF(GW133&lt;&gt;"",HLOOKUP(COUNT($DW133:GW133)+1,$G$4:$CX$8,GX$14,0)*$D133,IF($C133=GX$17,$G$6*$D133,""))</f>
        <v/>
      </c>
      <c r="GY133" s="34" t="str">
        <f>IF(GX133&lt;&gt;"",HLOOKUP(COUNT($DW133:GX133)+1,$G$4:$CX$8,GY$14,0)*$D133,IF($C133=GY$17,$G$6*$D133,""))</f>
        <v/>
      </c>
      <c r="GZ133" s="34" t="str">
        <f>IF(GY133&lt;&gt;"",HLOOKUP(COUNT($DW133:GY133)+1,$G$4:$CX$8,GZ$14,0)*$D133,IF($C133=GZ$17,$G$6*$D133,""))</f>
        <v/>
      </c>
      <c r="HA133" s="34" t="str">
        <f>IF(GZ133&lt;&gt;"",HLOOKUP(COUNT($DW133:GZ133)+1,$G$4:$CX$8,HA$14,0)*$D133,IF($C133=HA$17,$G$6*$D133,""))</f>
        <v/>
      </c>
      <c r="HB133" s="34" t="str">
        <f>IF(HA133&lt;&gt;"",HLOOKUP(COUNT($DW133:HA133)+1,$G$4:$CX$8,HB$14,0)*$D133,IF($C133=HB$17,$G$6*$D133,""))</f>
        <v/>
      </c>
      <c r="HC133" s="34" t="str">
        <f>IF(HB133&lt;&gt;"",HLOOKUP(COUNT($DW133:HB133)+1,$G$4:$CX$8,HC$14,0)*$D133,IF($C133=HC$17,$G$6*$D133,""))</f>
        <v/>
      </c>
      <c r="HD133" s="34" t="str">
        <f>IF(HC133&lt;&gt;"",HLOOKUP(COUNT($DW133:HC133)+1,$G$4:$CX$8,HD$14,0)*$D133,IF($C133=HD$17,$G$6*$D133,""))</f>
        <v/>
      </c>
      <c r="HE133" s="34" t="str">
        <f>IF(HD133&lt;&gt;"",HLOOKUP(COUNT($DW133:HD133)+1,$G$4:$CX$8,HE$14,0)*$D133,IF($C133=HE$17,$G$6*$D133,""))</f>
        <v/>
      </c>
      <c r="HF133" s="34" t="str">
        <f>IF(HE133&lt;&gt;"",HLOOKUP(COUNT($DW133:HE133)+1,$G$4:$CX$8,HF$14,0)*$D133,IF($C133=HF$17,$G$6*$D133,""))</f>
        <v/>
      </c>
      <c r="HG133" s="34" t="str">
        <f>IF(HF133&lt;&gt;"",HLOOKUP(COUNT($DW133:HF133)+1,$G$4:$CX$8,HG$14,0)*$D133,IF($C133=HG$17,$G$6*$D133,""))</f>
        <v/>
      </c>
      <c r="HH133" s="34" t="str">
        <f>IF(HG133&lt;&gt;"",HLOOKUP(COUNT($DW133:HG133)+1,$G$4:$CX$8,HH$14,0)*$D133,IF($C133=HH$17,$G$6*$D133,""))</f>
        <v/>
      </c>
      <c r="HI133" s="34" t="str">
        <f>IF(HH133&lt;&gt;"",HLOOKUP(COUNT($DW133:HH133)+1,$G$4:$CX$8,HI$14,0)*$D133,IF($C133=HI$17,$G$6*$D133,""))</f>
        <v/>
      </c>
      <c r="HJ133" s="34" t="str">
        <f>IF(HI133&lt;&gt;"",HLOOKUP(COUNT($DW133:HI133)+1,$G$4:$CX$8,HJ$14,0)*$D133,IF($C133=HJ$17,$G$6*$D133,""))</f>
        <v/>
      </c>
      <c r="HK133" s="34" t="str">
        <f>IF(HJ133&lt;&gt;"",HLOOKUP(COUNT($DW133:HJ133)+1,$G$4:$CX$8,HK$14,0)*$D133,IF($C133=HK$17,$G$6*$D133,""))</f>
        <v/>
      </c>
      <c r="HL133" s="34" t="str">
        <f>IF(HK133&lt;&gt;"",HLOOKUP(COUNT($DW133:HK133)+1,$G$4:$CX$8,HL$14,0)*$D133,IF($C133=HL$17,$G$6*$D133,""))</f>
        <v/>
      </c>
      <c r="HM133" s="34" t="str">
        <f>IF(HL133&lt;&gt;"",HLOOKUP(COUNT($DW133:HL133)+1,$G$4:$CX$8,HM$14,0)*$D133,IF($C133=HM$17,$G$6*$D133,""))</f>
        <v/>
      </c>
      <c r="HN133" s="34" t="str">
        <f>IF(HM133&lt;&gt;"",HLOOKUP(COUNT($DW133:HM133)+1,$G$4:$CX$8,HN$14,0)*$D133,IF($C133=HN$17,$G$6*$D133,""))</f>
        <v/>
      </c>
      <c r="HO133" s="34" t="str">
        <f>IF(HN133&lt;&gt;"",HLOOKUP(COUNT($DW133:HN133)+1,$G$4:$CX$8,HO$14,0)*$D133,IF($C133=HO$17,$G$6*$D133,""))</f>
        <v/>
      </c>
      <c r="HP133" s="34" t="str">
        <f>IF(HO133&lt;&gt;"",HLOOKUP(COUNT($DW133:HO133)+1,$G$4:$CX$8,HP$14,0)*$D133,IF($C133=HP$17,$G$6*$D133,""))</f>
        <v/>
      </c>
      <c r="HQ133" s="34" t="str">
        <f>IF(HP133&lt;&gt;"",HLOOKUP(COUNT($DW133:HP133)+1,$G$4:$CX$8,HQ$14,0)*$D133,IF($C133=HQ$17,$G$6*$D133,""))</f>
        <v/>
      </c>
      <c r="HR133" s="34" t="str">
        <f>IF(HQ133&lt;&gt;"",HLOOKUP(COUNT($DW133:HQ133)+1,$G$4:$CX$8,HR$14,0)*$D133,IF($C133=HR$17,$G$6*$D133,""))</f>
        <v/>
      </c>
      <c r="HS133" s="34" t="str">
        <f>IF(HR133&lt;&gt;"",HLOOKUP(COUNT($DW133:HR133)+1,$G$4:$CX$8,HS$14,0)*$D133,IF($C133=HS$17,$G$6*$D133,""))</f>
        <v/>
      </c>
      <c r="HT133" s="34" t="str">
        <f>IF(HS133&lt;&gt;"",HLOOKUP(COUNT($DW133:HS133)+1,$G$4:$CX$8,HT$14,0)*$D133,IF($C133=HT$17,$G$6*$D133,""))</f>
        <v/>
      </c>
      <c r="HU133" s="34" t="str">
        <f>IF(HT133&lt;&gt;"",HLOOKUP(COUNT($DW133:HT133)+1,$G$4:$CX$8,HU$14,0)*$D133,IF($C133=HU$17,$G$6*$D133,""))</f>
        <v/>
      </c>
      <c r="HV133" s="34" t="str">
        <f>IF(HU133&lt;&gt;"",HLOOKUP(COUNT($DW133:HU133)+1,$G$4:$CX$8,HV$14,0)*$D133,IF($C133=HV$17,$G$6*$D133,""))</f>
        <v/>
      </c>
      <c r="HW133" s="34" t="str">
        <f>IF(HV133&lt;&gt;"",HLOOKUP(COUNT($DW133:HV133)+1,$G$4:$CX$8,HW$14,0)*$D133,IF($C133=HW$17,$G$6*$D133,""))</f>
        <v/>
      </c>
      <c r="HX133" s="34" t="str">
        <f>IF(HW133&lt;&gt;"",HLOOKUP(COUNT($DW133:HW133)+1,$G$4:$CX$8,HX$14,0)*$D133,IF($C133=HX$17,$G$6*$D133,""))</f>
        <v/>
      </c>
      <c r="HY133" s="34" t="str">
        <f>IF(HX133&lt;&gt;"",HLOOKUP(COUNT($DW133:HX133)+1,$G$4:$CX$8,HY$14,0)*$D133,IF($C133=HY$17,$G$6*$D133,""))</f>
        <v/>
      </c>
      <c r="HZ133" s="34" t="str">
        <f>IF(HY133&lt;&gt;"",HLOOKUP(COUNT($DW133:HY133)+1,$G$4:$CX$8,HZ$14,0)*$D133,IF($C133=HZ$17,$G$6*$D133,""))</f>
        <v/>
      </c>
      <c r="IA133" s="34" t="str">
        <f>IF(HZ133&lt;&gt;"",HLOOKUP(COUNT($DW133:HZ133)+1,$G$4:$CX$8,IA$14,0)*$D133,IF($C133=IA$17,$G$6*$D133,""))</f>
        <v/>
      </c>
      <c r="IB133" s="34" t="str">
        <f>IF(IA133&lt;&gt;"",HLOOKUP(COUNT($DW133:IA133)+1,$G$4:$CX$8,IB$14,0)*$D133,IF($C133=IB$17,$G$6*$D133,""))</f>
        <v/>
      </c>
      <c r="IC133" s="34" t="str">
        <f>IF(IB133&lt;&gt;"",HLOOKUP(COUNT($DW133:IB133)+1,$G$4:$CX$8,IC$14,0)*$D133,IF($C133=IC$17,$G$6*$D133,""))</f>
        <v/>
      </c>
      <c r="ID133" s="34" t="str">
        <f>IF(IC133&lt;&gt;"",HLOOKUP(COUNT($DW133:IC133)+1,$G$4:$CX$8,ID$14,0)*$D133,IF($C133=ID$17,$G$6*$D133,""))</f>
        <v/>
      </c>
      <c r="IE133" s="34" t="str">
        <f>IF(ID133&lt;&gt;"",HLOOKUP(COUNT($DW133:ID133)+1,$G$4:$CX$8,IE$14,0)*$D133,IF($C133=IE$17,$G$6*$D133,""))</f>
        <v/>
      </c>
      <c r="IF133" s="34" t="str">
        <f>IF(IE133&lt;&gt;"",HLOOKUP(COUNT($DW133:IE133)+1,$G$4:$CX$8,IF$14,0)*$D133,IF($C133=IF$17,$G$6*$D133,""))</f>
        <v/>
      </c>
      <c r="IG133" s="34" t="str">
        <f>IF(IF133&lt;&gt;"",HLOOKUP(COUNT($DW133:IF133)+1,$G$4:$CX$8,IG$14,0)*$D133,IF($C133=IG$17,$G$6*$D133,""))</f>
        <v/>
      </c>
      <c r="IH133" s="34">
        <f>IF(IG133&lt;&gt;"",HLOOKUP(COUNT($DW133:IG133)+1,$G$4:$CX$8,IH$14,0)*$D133,IF($C133=IH$17,$G$6*$D133,""))</f>
        <v>0</v>
      </c>
      <c r="II133" s="34">
        <f>IF(IH133&lt;&gt;"",HLOOKUP(COUNT($DW133:IH133)+1,$G$4:$CX$8,II$14,0)*$D133,IF($C133=II$17,$G$6*$D133,""))</f>
        <v>7500</v>
      </c>
      <c r="IJ133" s="34">
        <f>IF(II133&lt;&gt;"",HLOOKUP(COUNT($DW133:II133)+1,$G$4:$CX$8,IJ$14,0)*$D133,IF($C133=IJ$17,$G$6*$D133,""))</f>
        <v>7500</v>
      </c>
      <c r="IK133" s="34">
        <f>IF(IJ133&lt;&gt;"",HLOOKUP(COUNT($DW133:IJ133)+1,$G$4:$CX$8,IK$14,0)*$D133,IF($C133=IK$17,$G$6*$D133,""))</f>
        <v>7500</v>
      </c>
      <c r="IL133" s="34">
        <f>IF(IK133&lt;&gt;"",HLOOKUP(COUNT($DW133:IK133)+1,$G$4:$CX$8,IL$14,0)*$D133,IF($C133=IL$17,$G$6*$D133,""))</f>
        <v>9048.4582084179765</v>
      </c>
      <c r="IM133" s="34">
        <f>IF(IL133&lt;&gt;"",HLOOKUP(COUNT($DW133:IL133)+1,$G$4:$CX$8,IM$14,0)*$D133,IF($C133=IM$17,$G$6*$D133,""))</f>
        <v>11310.572760522478</v>
      </c>
      <c r="IO133" s="34" t="str">
        <f>IF(IN133&lt;&gt;"",HLOOKUP(COUNT($IN133:IN133)+1,$G$4:$EH$8,IO$14,0)*$D133,IF($C133=IO$17,$G$7*$D133,""))</f>
        <v/>
      </c>
      <c r="IP133" s="34" t="str">
        <f>IF(IO133&lt;&gt;"",HLOOKUP(COUNT($IN133:IO133)+1,$G$4:$EH$8,IP$14,0)*$D133,IF($C133=IP$17,$G$7*$D133,""))</f>
        <v/>
      </c>
      <c r="IQ133" s="34" t="str">
        <f>IF(IP133&lt;&gt;"",HLOOKUP(COUNT($IN133:IP133)+1,$G$4:$EH$8,IQ$14,0)*$D133,IF($C133=IQ$17,$G$7*$D133,""))</f>
        <v/>
      </c>
      <c r="IR133" s="34" t="str">
        <f>IF(IQ133&lt;&gt;"",HLOOKUP(COUNT($IN133:IQ133)+1,$G$4:$EH$8,IR$14,0)*$D133,IF($C133=IR$17,$G$7*$D133,""))</f>
        <v/>
      </c>
      <c r="IS133" s="34" t="str">
        <f>IF(IR133&lt;&gt;"",HLOOKUP(COUNT($IN133:IR133)+1,$G$4:$EH$8,IS$14,0)*$D133,IF($C133=IS$17,$G$7*$D133,""))</f>
        <v/>
      </c>
      <c r="IT133" s="34" t="str">
        <f>IF(IS133&lt;&gt;"",HLOOKUP(COUNT($IN133:IS133)+1,$G$4:$EH$8,IT$14,0)*$D133,IF($C133=IT$17,$G$7*$D133,""))</f>
        <v/>
      </c>
      <c r="IU133" s="34" t="str">
        <f>IF(IT133&lt;&gt;"",HLOOKUP(COUNT($IN133:IT133)+1,$G$4:$EH$8,IU$14,0)*$D133,IF($C133=IU$17,$G$7*$D133,""))</f>
        <v/>
      </c>
      <c r="IV133" s="34" t="str">
        <f>IF(IU133&lt;&gt;"",HLOOKUP(COUNT($IN133:IU133)+1,$G$4:$EH$8,IV$14,0)*$D133,IF($C133=IV$17,$G$7*$D133,""))</f>
        <v/>
      </c>
      <c r="IW133" s="34" t="str">
        <f>IF(IV133&lt;&gt;"",HLOOKUP(COUNT($IN133:IV133)+1,$G$4:$EH$8,IW$14,0)*$D133,IF($C133=IW$17,$G$7*$D133,""))</f>
        <v/>
      </c>
      <c r="IX133" s="34" t="str">
        <f>IF(IW133&lt;&gt;"",HLOOKUP(COUNT($IN133:IW133)+1,$G$4:$EH$8,IX$14,0)*$D133,IF($C133=IX$17,$G$7*$D133,""))</f>
        <v/>
      </c>
      <c r="IY133" s="34" t="str">
        <f>IF(IX133&lt;&gt;"",HLOOKUP(COUNT($IN133:IX133)+1,$G$4:$EH$8,IY$14,0)*$D133,IF($C133=IY$17,$G$7*$D133,""))</f>
        <v/>
      </c>
      <c r="IZ133" s="34" t="str">
        <f>IF(IY133&lt;&gt;"",HLOOKUP(COUNT($IN133:IY133)+1,$G$4:$EH$8,IZ$14,0)*$D133,IF($C133=IZ$17,$G$7*$D133,""))</f>
        <v/>
      </c>
      <c r="JA133" s="34" t="str">
        <f>IF(IZ133&lt;&gt;"",HLOOKUP(COUNT($IN133:IZ133)+1,$G$4:$EH$8,JA$14,0)*$D133,IF($C133=JA$17,$G$7*$D133,""))</f>
        <v/>
      </c>
      <c r="JB133" s="34" t="str">
        <f>IF(JA133&lt;&gt;"",HLOOKUP(COUNT($IN133:JA133)+1,$G$4:$EH$8,JB$14,0)*$D133,IF($C133=JB$17,$G$7*$D133,""))</f>
        <v/>
      </c>
      <c r="JC133" s="34" t="str">
        <f>IF(JB133&lt;&gt;"",HLOOKUP(COUNT($IN133:JB133)+1,$G$4:$EH$8,JC$14,0)*$D133,IF($C133=JC$17,$G$7*$D133,""))</f>
        <v/>
      </c>
      <c r="JD133" s="34" t="str">
        <f>IF(JC133&lt;&gt;"",HLOOKUP(COUNT($IN133:JC133)+1,$G$4:$EH$8,JD$14,0)*$D133,IF($C133=JD$17,$G$7*$D133,""))</f>
        <v/>
      </c>
      <c r="JE133" s="34" t="str">
        <f>IF(JD133&lt;&gt;"",HLOOKUP(COUNT($IN133:JD133)+1,$G$4:$EH$8,JE$14,0)*$D133,IF($C133=JE$17,$G$7*$D133,""))</f>
        <v/>
      </c>
      <c r="JF133" s="34" t="str">
        <f>IF(JE133&lt;&gt;"",HLOOKUP(COUNT($IN133:JE133)+1,$G$4:$EH$8,JF$14,0)*$D133,IF($C133=JF$17,$G$7*$D133,""))</f>
        <v/>
      </c>
      <c r="JG133" s="34" t="str">
        <f>IF(JF133&lt;&gt;"",HLOOKUP(COUNT($IN133:JF133)+1,$G$4:$EH$8,JG$14,0)*$D133,IF($C133=JG$17,$G$7*$D133,""))</f>
        <v/>
      </c>
      <c r="JH133" s="34" t="str">
        <f>IF(JG133&lt;&gt;"",HLOOKUP(COUNT($IN133:JG133)+1,$G$4:$EH$8,JH$14,0)*$D133,IF($C133=JH$17,$G$7*$D133,""))</f>
        <v/>
      </c>
      <c r="JI133" s="34" t="str">
        <f>IF(JH133&lt;&gt;"",HLOOKUP(COUNT($IN133:JH133)+1,$G$4:$EH$8,JI$14,0)*$D133,IF($C133=JI$17,$G$7*$D133,""))</f>
        <v/>
      </c>
      <c r="JJ133" s="34" t="str">
        <f>IF(JI133&lt;&gt;"",HLOOKUP(COUNT($IN133:JI133)+1,$G$4:$EH$8,JJ$14,0)*$D133,IF($C133=JJ$17,$G$7*$D133,""))</f>
        <v/>
      </c>
      <c r="JK133" s="34" t="str">
        <f>IF(JJ133&lt;&gt;"",HLOOKUP(COUNT($IN133:JJ133)+1,$G$4:$EH$8,JK$14,0)*$D133,IF($C133=JK$17,$G$7*$D133,""))</f>
        <v/>
      </c>
      <c r="JL133" s="34" t="str">
        <f>IF(JK133&lt;&gt;"",HLOOKUP(COUNT($IN133:JK133)+1,$G$4:$EH$8,JL$14,0)*$D133,IF($C133=JL$17,$G$7*$D133,""))</f>
        <v/>
      </c>
      <c r="JM133" s="34" t="str">
        <f>IF(JL133&lt;&gt;"",HLOOKUP(COUNT($IN133:JL133)+1,$G$4:$EH$8,JM$14,0)*$D133,IF($C133=JM$17,$G$7*$D133,""))</f>
        <v/>
      </c>
      <c r="JN133" s="34" t="str">
        <f>IF(JM133&lt;&gt;"",HLOOKUP(COUNT($IN133:JM133)+1,$G$4:$EH$8,JN$14,0)*$D133,IF($C133=JN$17,$G$7*$D133,""))</f>
        <v/>
      </c>
      <c r="JO133" s="34" t="str">
        <f>IF(JN133&lt;&gt;"",HLOOKUP(COUNT($IN133:JN133)+1,$G$4:$EH$8,JO$14,0)*$D133,IF($C133=JO$17,$G$7*$D133,""))</f>
        <v/>
      </c>
      <c r="JP133" s="34" t="str">
        <f>IF(JO133&lt;&gt;"",HLOOKUP(COUNT($IN133:JO133)+1,$G$4:$EH$8,JP$14,0)*$D133,IF($C133=JP$17,$G$7*$D133,""))</f>
        <v/>
      </c>
      <c r="JQ133" s="34" t="str">
        <f>IF(JP133&lt;&gt;"",HLOOKUP(COUNT($IN133:JP133)+1,$G$4:$EH$8,JQ$14,0)*$D133,IF($C133=JQ$17,$G$7*$D133,""))</f>
        <v/>
      </c>
      <c r="JR133" s="34" t="str">
        <f>IF(JQ133&lt;&gt;"",HLOOKUP(COUNT($IN133:JQ133)+1,$G$4:$EH$8,JR$14,0)*$D133,IF($C133=JR$17,$G$7*$D133,""))</f>
        <v/>
      </c>
      <c r="JS133" s="34" t="str">
        <f>IF(JR133&lt;&gt;"",HLOOKUP(COUNT($IN133:JR133)+1,$G$4:$EH$8,JS$14,0)*$D133,IF($C133=JS$17,$G$7*$D133,""))</f>
        <v/>
      </c>
      <c r="JT133" s="34" t="str">
        <f>IF(JS133&lt;&gt;"",HLOOKUP(COUNT($IN133:JS133)+1,$G$4:$EH$8,JT$14,0)*$D133,IF($C133=JT$17,$G$7*$D133,""))</f>
        <v/>
      </c>
      <c r="JU133" s="34" t="str">
        <f>IF(JT133&lt;&gt;"",HLOOKUP(COUNT($IN133:JT133)+1,$G$4:$EH$8,JU$14,0)*$D133,IF($C133=JU$17,$G$7*$D133,""))</f>
        <v/>
      </c>
      <c r="JV133" s="34" t="str">
        <f>IF(JU133&lt;&gt;"",HLOOKUP(COUNT($IN133:JU133)+1,$G$4:$EH$8,JV$14,0)*$D133,IF($C133=JV$17,$G$7*$D133,""))</f>
        <v/>
      </c>
      <c r="JW133" s="34" t="str">
        <f>IF(JV133&lt;&gt;"",HLOOKUP(COUNT($IN133:JV133)+1,$G$4:$EH$8,JW$14,0)*$D133,IF($C133=JW$17,$G$7*$D133,""))</f>
        <v/>
      </c>
      <c r="JX133" s="34" t="str">
        <f>IF(JW133&lt;&gt;"",HLOOKUP(COUNT($IN133:JW133)+1,$G$4:$EH$8,JX$14,0)*$D133,IF($C133=JX$17,$G$7*$D133,""))</f>
        <v/>
      </c>
      <c r="JY133" s="34" t="str">
        <f>IF(JX133&lt;&gt;"",HLOOKUP(COUNT($IN133:JX133)+1,$G$4:$EH$8,JY$14,0)*$D133,IF($C133=JY$17,$G$7*$D133,""))</f>
        <v/>
      </c>
      <c r="JZ133" s="34" t="str">
        <f>IF(JY133&lt;&gt;"",HLOOKUP(COUNT($IN133:JY133)+1,$G$4:$EH$8,JZ$14,0)*$D133,IF($C133=JZ$17,$G$7*$D133,""))</f>
        <v/>
      </c>
      <c r="KA133" s="34" t="str">
        <f>IF(JZ133&lt;&gt;"",HLOOKUP(COUNT($IN133:JZ133)+1,$G$4:$EH$8,KA$14,0)*$D133,IF($C133=KA$17,$G$7*$D133,""))</f>
        <v/>
      </c>
      <c r="KB133" s="34" t="str">
        <f>IF(KA133&lt;&gt;"",HLOOKUP(COUNT($IN133:KA133)+1,$G$4:$EH$8,KB$14,0)*$D133,IF($C133=KB$17,$G$7*$D133,""))</f>
        <v/>
      </c>
      <c r="KC133" s="34" t="str">
        <f>IF(KB133&lt;&gt;"",HLOOKUP(COUNT($IN133:KB133)+1,$G$4:$EH$8,KC$14,0)*$D133,IF($C133=KC$17,$G$7*$D133,""))</f>
        <v/>
      </c>
      <c r="KD133" s="34" t="str">
        <f>IF(KC133&lt;&gt;"",HLOOKUP(COUNT($IN133:KC133)+1,$G$4:$EH$8,KD$14,0)*$D133,IF($C133=KD$17,$G$7*$D133,""))</f>
        <v/>
      </c>
      <c r="KE133" s="34" t="str">
        <f>IF(KD133&lt;&gt;"",HLOOKUP(COUNT($IN133:KD133)+1,$G$4:$EH$8,KE$14,0)*$D133,IF($C133=KE$17,$G$7*$D133,""))</f>
        <v/>
      </c>
      <c r="KF133" s="34" t="str">
        <f>IF(KE133&lt;&gt;"",HLOOKUP(COUNT($IN133:KE133)+1,$G$4:$EH$8,KF$14,0)*$D133,IF($C133=KF$17,$G$7*$D133,""))</f>
        <v/>
      </c>
      <c r="KG133" s="34" t="str">
        <f>IF(KF133&lt;&gt;"",HLOOKUP(COUNT($IN133:KF133)+1,$G$4:$EH$8,KG$14,0)*$D133,IF($C133=KG$17,$G$7*$D133,""))</f>
        <v/>
      </c>
      <c r="KH133" s="34" t="str">
        <f>IF(KG133&lt;&gt;"",HLOOKUP(COUNT($IN133:KG133)+1,$G$4:$EH$8,KH$14,0)*$D133,IF($C133=KH$17,$G$7*$D133,""))</f>
        <v/>
      </c>
      <c r="KI133" s="34" t="str">
        <f>IF(KH133&lt;&gt;"",HLOOKUP(COUNT($IN133:KH133)+1,$G$4:$EH$8,KI$14,0)*$D133,IF($C133=KI$17,$G$7*$D133,""))</f>
        <v/>
      </c>
      <c r="KJ133" s="34" t="str">
        <f>IF(KI133&lt;&gt;"",HLOOKUP(COUNT($IN133:KI133)+1,$G$4:$EH$8,KJ$14,0)*$D133,IF($C133=KJ$17,$G$7*$D133,""))</f>
        <v/>
      </c>
      <c r="KK133" s="34" t="str">
        <f>IF(KJ133&lt;&gt;"",HLOOKUP(COUNT($IN133:KJ133)+1,$G$4:$EH$8,KK$14,0)*$D133,IF($C133=KK$17,$G$7*$D133,""))</f>
        <v/>
      </c>
      <c r="KL133" s="34" t="str">
        <f>IF(KK133&lt;&gt;"",HLOOKUP(COUNT($IN133:KK133)+1,$G$4:$EH$8,KL$14,0)*$D133,IF($C133=KL$17,$G$7*$D133,""))</f>
        <v/>
      </c>
      <c r="KM133" s="34" t="str">
        <f>IF(KL133&lt;&gt;"",HLOOKUP(COUNT($IN133:KL133)+1,$G$4:$EH$8,KM$14,0)*$D133,IF($C133=KM$17,$G$7*$D133,""))</f>
        <v/>
      </c>
      <c r="KN133" s="34" t="str">
        <f>IF(KM133&lt;&gt;"",HLOOKUP(COUNT($IN133:KM133)+1,$G$4:$EH$8,KN$14,0)*$D133,IF($C133=KN$17,$G$7*$D133,""))</f>
        <v/>
      </c>
      <c r="KO133" s="34" t="str">
        <f>IF(KN133&lt;&gt;"",HLOOKUP(COUNT($IN133:KN133)+1,$G$4:$EH$8,KO$14,0)*$D133,IF($C133=KO$17,$G$7*$D133,""))</f>
        <v/>
      </c>
      <c r="KP133" s="34" t="str">
        <f>IF(KO133&lt;&gt;"",HLOOKUP(COUNT($IN133:KO133)+1,$G$4:$EH$8,KP$14,0)*$D133,IF($C133=KP$17,$G$7*$D133,""))</f>
        <v/>
      </c>
      <c r="KQ133" s="34" t="str">
        <f>IF(KP133&lt;&gt;"",HLOOKUP(COUNT($IN133:KP133)+1,$G$4:$EH$8,KQ$14,0)*$D133,IF($C133=KQ$17,$G$7*$D133,""))</f>
        <v/>
      </c>
      <c r="KR133" s="34" t="str">
        <f>IF(KQ133&lt;&gt;"",HLOOKUP(COUNT($IN133:KQ133)+1,$G$4:$EH$8,KR$14,0)*$D133,IF($C133=KR$17,$G$7*$D133,""))</f>
        <v/>
      </c>
      <c r="KS133" s="34" t="str">
        <f>IF(KR133&lt;&gt;"",HLOOKUP(COUNT($IN133:KR133)+1,$G$4:$EH$8,KS$14,0)*$D133,IF($C133=KS$17,$G$7*$D133,""))</f>
        <v/>
      </c>
      <c r="KT133" s="34" t="str">
        <f>IF(KS133&lt;&gt;"",HLOOKUP(COUNT($IN133:KS133)+1,$G$4:$EH$8,KT$14,0)*$D133,IF($C133=KT$17,$G$7*$D133,""))</f>
        <v/>
      </c>
      <c r="KU133" s="34" t="str">
        <f>IF(KT133&lt;&gt;"",HLOOKUP(COUNT($IN133:KT133)+1,$G$4:$EH$8,KU$14,0)*$D133,IF($C133=KU$17,$G$7*$D133,""))</f>
        <v/>
      </c>
      <c r="KV133" s="34" t="str">
        <f>IF(KU133&lt;&gt;"",HLOOKUP(COUNT($IN133:KU133)+1,$G$4:$EH$8,KV$14,0)*$D133,IF($C133=KV$17,$G$7*$D133,""))</f>
        <v/>
      </c>
      <c r="KW133" s="34" t="str">
        <f>IF(KV133&lt;&gt;"",HLOOKUP(COUNT($IN133:KV133)+1,$G$4:$EH$8,KW$14,0)*$D133,IF($C133=KW$17,$G$7*$D133,""))</f>
        <v/>
      </c>
      <c r="KX133" s="34" t="str">
        <f>IF(KW133&lt;&gt;"",HLOOKUP(COUNT($IN133:KW133)+1,$G$4:$EH$8,KX$14,0)*$D133,IF($C133=KX$17,$G$7*$D133,""))</f>
        <v/>
      </c>
      <c r="KY133" s="34" t="str">
        <f>IF(KX133&lt;&gt;"",HLOOKUP(COUNT($IN133:KX133)+1,$G$4:$EH$8,KY$14,0)*$D133,IF($C133=KY$17,$G$7*$D133,""))</f>
        <v/>
      </c>
      <c r="KZ133" s="34" t="str">
        <f>IF(KY133&lt;&gt;"",HLOOKUP(COUNT($IN133:KY133)+1,$G$4:$EH$8,KZ$14,0)*$D133,IF($C133=KZ$17,$G$7*$D133,""))</f>
        <v/>
      </c>
      <c r="LA133" s="34" t="str">
        <f>IF(KZ133&lt;&gt;"",HLOOKUP(COUNT($IN133:KZ133)+1,$G$4:$EH$8,LA$14,0)*$D133,IF($C133=LA$17,$G$7*$D133,""))</f>
        <v/>
      </c>
      <c r="LB133" s="34" t="str">
        <f>IF(LA133&lt;&gt;"",HLOOKUP(COUNT($IN133:LA133)+1,$G$4:$EH$8,LB$14,0)*$D133,IF($C133=LB$17,$G$7*$D133,""))</f>
        <v/>
      </c>
      <c r="LC133" s="34" t="str">
        <f>IF(LB133&lt;&gt;"",HLOOKUP(COUNT($IN133:LB133)+1,$G$4:$EH$8,LC$14,0)*$D133,IF($C133=LC$17,$G$7*$D133,""))</f>
        <v/>
      </c>
      <c r="LD133" s="34" t="str">
        <f>IF(LC133&lt;&gt;"",HLOOKUP(COUNT($IN133:LC133)+1,$G$4:$EH$8,LD$14,0)*$D133,IF($C133=LD$17,$G$7*$D133,""))</f>
        <v/>
      </c>
      <c r="LE133" s="34" t="str">
        <f>IF(LD133&lt;&gt;"",HLOOKUP(COUNT($IN133:LD133)+1,$G$4:$EH$8,LE$14,0)*$D133,IF($C133=LE$17,$G$7*$D133,""))</f>
        <v/>
      </c>
      <c r="LF133" s="34" t="str">
        <f>IF(LE133&lt;&gt;"",HLOOKUP(COUNT($IN133:LE133)+1,$G$4:$EH$8,LF$14,0)*$D133,IF($C133=LF$17,$G$7*$D133,""))</f>
        <v/>
      </c>
      <c r="LG133" s="34" t="str">
        <f>IF(LF133&lt;&gt;"",HLOOKUP(COUNT($IN133:LF133)+1,$G$4:$EH$8,LG$14,0)*$D133,IF($C133=LG$17,$G$7*$D133,""))</f>
        <v/>
      </c>
      <c r="LH133" s="34" t="str">
        <f>IF(LG133&lt;&gt;"",HLOOKUP(COUNT($IN133:LG133)+1,$G$4:$EH$8,LH$14,0)*$D133,IF($C133=LH$17,$G$7*$D133,""))</f>
        <v/>
      </c>
      <c r="LI133" s="34" t="str">
        <f>IF(LH133&lt;&gt;"",HLOOKUP(COUNT($IN133:LH133)+1,$G$4:$EH$8,LI$14,0)*$D133,IF($C133=LI$17,$G$7*$D133,""))</f>
        <v/>
      </c>
      <c r="LJ133" s="34" t="str">
        <f>IF(LI133&lt;&gt;"",HLOOKUP(COUNT($IN133:LI133)+1,$G$4:$EH$8,LJ$14,0)*$D133,IF($C133=LJ$17,$G$7*$D133,""))</f>
        <v/>
      </c>
      <c r="LK133" s="34" t="str">
        <f>IF(LJ133&lt;&gt;"",HLOOKUP(COUNT($IN133:LJ133)+1,$G$4:$EH$8,LK$14,0)*$D133,IF($C133=LK$17,$G$7*$D133,""))</f>
        <v/>
      </c>
      <c r="LL133" s="34" t="str">
        <f>IF(LK133&lt;&gt;"",HLOOKUP(COUNT($IN133:LK133)+1,$G$4:$EH$8,LL$14,0)*$D133,IF($C133=LL$17,$G$7*$D133,""))</f>
        <v/>
      </c>
      <c r="LM133" s="34" t="str">
        <f>IF(LL133&lt;&gt;"",HLOOKUP(COUNT($IN133:LL133)+1,$G$4:$EH$8,LM$14,0)*$D133,IF($C133=LM$17,$G$7*$D133,""))</f>
        <v/>
      </c>
      <c r="LN133" s="34" t="str">
        <f>IF(LM133&lt;&gt;"",HLOOKUP(COUNT($IN133:LM133)+1,$G$4:$EH$8,LN$14,0)*$D133,IF($C133=LN$17,$G$7*$D133,""))</f>
        <v/>
      </c>
      <c r="LO133" s="34" t="str">
        <f>IF(LN133&lt;&gt;"",HLOOKUP(COUNT($IN133:LN133)+1,$G$4:$EH$8,LO$14,0)*$D133,IF($C133=LO$17,$G$7*$D133,""))</f>
        <v/>
      </c>
      <c r="LP133" s="34" t="str">
        <f>IF(LO133&lt;&gt;"",HLOOKUP(COUNT($IN133:LO133)+1,$G$4:$EH$8,LP$14,0)*$D133,IF($C133=LP$17,$G$7*$D133,""))</f>
        <v/>
      </c>
      <c r="LQ133" s="34" t="str">
        <f>IF(LP133&lt;&gt;"",HLOOKUP(COUNT($IN133:LP133)+1,$G$4:$EH$8,LQ$14,0)*$D133,IF($C133=LQ$17,$G$7*$D133,""))</f>
        <v/>
      </c>
      <c r="LR133" s="34" t="str">
        <f>IF(LQ133&lt;&gt;"",HLOOKUP(COUNT($IN133:LQ133)+1,$G$4:$EH$8,LR$14,0)*$D133,IF($C133=LR$17,$G$7*$D133,""))</f>
        <v/>
      </c>
      <c r="LS133" s="34" t="str">
        <f>IF(LR133&lt;&gt;"",HLOOKUP(COUNT($IN133:LR133)+1,$G$4:$EH$8,LS$14,0)*$D133,IF($C133=LS$17,$G$7*$D133,""))</f>
        <v/>
      </c>
      <c r="LT133" s="34" t="str">
        <f>IF(LS133&lt;&gt;"",HLOOKUP(COUNT($IN133:LS133)+1,$G$4:$EH$8,LT$14,0)*$D133,IF($C133=LT$17,$G$7*$D133,""))</f>
        <v/>
      </c>
      <c r="LU133" s="34" t="str">
        <f>IF(LT133&lt;&gt;"",HLOOKUP(COUNT($IN133:LT133)+1,$G$4:$EH$8,LU$14,0)*$D133,IF($C133=LU$17,$G$7*$D133,""))</f>
        <v/>
      </c>
      <c r="LV133" s="34" t="str">
        <f>IF(LU133&lt;&gt;"",HLOOKUP(COUNT($IN133:LU133)+1,$G$4:$EH$8,LV$14,0)*$D133,IF($C133=LV$17,$G$7*$D133,""))</f>
        <v/>
      </c>
      <c r="LW133" s="34" t="str">
        <f>IF(LV133&lt;&gt;"",HLOOKUP(COUNT($IN133:LV133)+1,$G$4:$EH$8,LW$14,0)*$D133,IF($C133=LW$17,$G$7*$D133,""))</f>
        <v/>
      </c>
      <c r="LX133" s="34" t="str">
        <f>IF(LW133&lt;&gt;"",HLOOKUP(COUNT($IN133:LW133)+1,$G$4:$EH$8,LX$14,0)*$D133,IF($C133=LX$17,$G$7*$D133,""))</f>
        <v/>
      </c>
      <c r="LY133" s="34" t="str">
        <f>IF(LX133&lt;&gt;"",HLOOKUP(COUNT($IN133:LX133)+1,$G$4:$EH$8,LY$14,0)*$D133,IF($C133=LY$17,$G$7*$D133,""))</f>
        <v/>
      </c>
      <c r="LZ133" s="34" t="str">
        <f>IF(LY133&lt;&gt;"",HLOOKUP(COUNT($IN133:LY133)+1,$G$4:$EH$8,LZ$14,0)*$D133,IF($C133=LZ$17,$G$7*$D133,""))</f>
        <v/>
      </c>
      <c r="MA133" s="34" t="str">
        <f>IF(LZ133&lt;&gt;"",HLOOKUP(COUNT($IN133:LZ133)+1,$G$4:$EH$8,MA$14,0)*$D133,IF($C133=MA$17,$G$7*$D133,""))</f>
        <v/>
      </c>
      <c r="MB133" s="34" t="str">
        <f>IF(MA133&lt;&gt;"",HLOOKUP(COUNT($IN133:MA133)+1,$G$4:$EH$8,MB$14,0)*$D133,IF($C133=MB$17,$G$7*$D133,""))</f>
        <v/>
      </c>
      <c r="MC133" s="34" t="str">
        <f>IF(MB133&lt;&gt;"",HLOOKUP(COUNT($IN133:MB133)+1,$G$4:$EH$8,MC$14,0)*$D133,IF($C133=MC$17,$G$7*$D133,""))</f>
        <v/>
      </c>
      <c r="MD133" s="34" t="str">
        <f>IF(MC133&lt;&gt;"",HLOOKUP(COUNT($IN133:MC133)+1,$G$4:$EH$8,MD$14,0)*$D133,IF($C133=MD$17,$G$7*$D133,""))</f>
        <v/>
      </c>
      <c r="ME133" s="34" t="str">
        <f>IF(MD133&lt;&gt;"",HLOOKUP(COUNT($IN133:MD133)+1,$G$4:$EH$8,ME$14,0)*$D133,IF($C133=ME$17,$G$7*$D133,""))</f>
        <v/>
      </c>
      <c r="MF133" s="1330" t="str">
        <f>IF(ME133&lt;&gt;"",HLOOKUP(COUNT($IN133:ME133)+1,$G$4:$EH$8,MF$14,0)*$D133,IF($C133=MF$17,$G$7*$D133,""))</f>
        <v/>
      </c>
      <c r="MG133" s="1330" t="str">
        <f>IF(MF133&lt;&gt;"",HLOOKUP(COUNT($IN133:MF133)+1,$G$4:$EH$8,MG$14,0)*$D133,IF($C133=MG$17,$G$7*$D133,""))</f>
        <v/>
      </c>
      <c r="MH133" s="1330" t="str">
        <f>IF(MG133&lt;&gt;"",HLOOKUP(COUNT($IN133:MG133)+1,$G$4:$EH$8,MH$14,0)*$D133,IF($C133=MH$17,$G$7*$D133,""))</f>
        <v/>
      </c>
      <c r="MI133" s="1330" t="str">
        <f>IF(MH133&lt;&gt;"",HLOOKUP(COUNT($IN133:MH133)+1,$G$4:$EH$8,MI$14,0)*$D133,IF($C133=MI$17,$G$7*$D133,""))</f>
        <v/>
      </c>
      <c r="MJ133" s="1330" t="str">
        <f>IF(MI133&lt;&gt;"",HLOOKUP(COUNT($IN133:MI133)+1,$G$4:$EH$8,MJ$14,0)*$D133,IF($C133=MJ$17,$G$7*$D133,""))</f>
        <v/>
      </c>
      <c r="MK133" s="1330" t="str">
        <f>IF(MJ133&lt;&gt;"",HLOOKUP(COUNT($IN133:MJ133)+1,$G$4:$EH$8,MK$14,0)*$D133,IF($C133=MK$17,$G$7*$D133,""))</f>
        <v/>
      </c>
      <c r="ML133" s="1330" t="str">
        <f>IF(MK133&lt;&gt;"",HLOOKUP(COUNT($IN133:MK133)+1,$G$4:$EH$8,ML$14,0)*$D133,IF($C133=ML$17,$G$7*$D133,""))</f>
        <v/>
      </c>
      <c r="MM133" s="1330" t="str">
        <f>IF(ML133&lt;&gt;"",HLOOKUP(COUNT($IN133:ML133)+1,$G$4:$EH$8,MM$14,0)*$D133,IF($C133=MM$17,$G$7*$D133,""))</f>
        <v/>
      </c>
      <c r="MN133" s="1330" t="str">
        <f>IF(MM133&lt;&gt;"",HLOOKUP(COUNT($IN133:MM133)+1,$G$4:$EH$8,MN$14,0)*$D133,IF($C133=MN$17,$G$7*$D133,""))</f>
        <v/>
      </c>
      <c r="MO133" s="1330" t="str">
        <f>IF(MN133&lt;&gt;"",HLOOKUP(COUNT($IN133:MN133)+1,$G$4:$EH$8,MO$14,0)*$D133,IF($C133=MO$17,$G$7*$D133,""))</f>
        <v/>
      </c>
      <c r="MP133" s="1330" t="str">
        <f>IF(MO133&lt;&gt;"",HLOOKUP(COUNT($IN133:MO133)+1,$G$4:$EH$8,MP$14,0)*$D133,IF($C133=MP$17,$G$7*$D133,""))</f>
        <v/>
      </c>
      <c r="MQ133" s="1330" t="str">
        <f>IF(MP133&lt;&gt;"",HLOOKUP(COUNT($IN133:MP133)+1,$G$4:$EH$8,MQ$14,0)*$D133,IF($C133=MQ$17,$G$7*$D133,""))</f>
        <v/>
      </c>
      <c r="MR133" s="1330" t="str">
        <f>IF(MQ133&lt;&gt;"",HLOOKUP(COUNT($IN133:MQ133)+1,$G$4:$EH$8,MR$14,0)*$D133,IF($C133=MR$17,$G$7*$D133,""))</f>
        <v/>
      </c>
      <c r="MS133" s="1330" t="str">
        <f>IF(MR133&lt;&gt;"",HLOOKUP(COUNT($IN133:MR133)+1,$G$4:$EH$8,MS$14,0)*$D133,IF($C133=MS$17,$G$7*$D133,""))</f>
        <v/>
      </c>
      <c r="MT133" s="1330" t="str">
        <f>IF(MS133&lt;&gt;"",HLOOKUP(COUNT($IN133:MS133)+1,$G$4:$EH$8,MT$14,0)*$D133,IF($C133=MT$17,$G$7*$D133,""))</f>
        <v/>
      </c>
      <c r="MU133" s="1330" t="str">
        <f>IF(MT133&lt;&gt;"",HLOOKUP(COUNT($IN133:MT133)+1,$G$4:$EH$8,MU$14,0)*$D133,IF($C133=MU$17,$G$7*$D133,""))</f>
        <v/>
      </c>
      <c r="MV133" s="1330" t="str">
        <f>IF(MU133&lt;&gt;"",HLOOKUP(COUNT($IN133:MU133)+1,$G$4:$EH$8,MV$14,0)*$D133,IF($C133=MV$17,$G$7*$D133,""))</f>
        <v/>
      </c>
      <c r="MW133" s="1330" t="str">
        <f>IF(MV133&lt;&gt;"",HLOOKUP(COUNT($IN133:MV133)+1,$G$4:$EH$8,MW$14,0)*$D133,IF($C133=MW$17,$G$7*$D133,""))</f>
        <v/>
      </c>
      <c r="MX133" s="1330" t="str">
        <f>IF(MW133&lt;&gt;"",HLOOKUP(COUNT($IN133:MW133)+1,$G$4:$EH$8,MX$14,0)*$D133,IF($C133=MX$17,$G$7*$D133,""))</f>
        <v/>
      </c>
      <c r="MY133" s="1330">
        <f>IF(MX133&lt;&gt;"",HLOOKUP(COUNT($IN133:MX133)+1,$G$4:$EH$8,MY$14,0)*$D133,IF($C133=MY$17,$G$7*$D133,""))</f>
        <v>0</v>
      </c>
      <c r="MZ133" s="1330">
        <f>IF(MY133&lt;&gt;"",HLOOKUP(COUNT($IN133:MY133)+1,$G$4:$EH$8,MZ$14,0)*$D133,IF($C133=MZ$17,$G$7*$D133,""))</f>
        <v>3750</v>
      </c>
      <c r="NA133" s="1330">
        <f>IF(MZ133&lt;&gt;"",HLOOKUP(COUNT($IN133:MZ133)+1,$G$4:$EH$8,NA$14,0)*$D133,IF($C133=NA$17,$G$7*$D133,""))</f>
        <v>3750</v>
      </c>
      <c r="NB133" s="1330">
        <f>IF(NA133&lt;&gt;"",HLOOKUP(COUNT($IN133:NA133)+1,$G$4:$EH$8,NB$14,0)*$D133,IF($C133=NB$17,$G$7*$D133,""))</f>
        <v>3750</v>
      </c>
      <c r="NC133" s="1330">
        <f>IF(NB133&lt;&gt;"",HLOOKUP(COUNT($IN133:NB133)+1,$G$4:$EH$8,NC$14,0)*$D133,IF($C133=NC$17,$G$7*$D133,""))</f>
        <v>3750</v>
      </c>
      <c r="ND133" s="1330">
        <f>IF(NC133&lt;&gt;"",HLOOKUP(COUNT($IN133:NC133)+1,$G$4:$EH$8,ND$14,0)*$D133,IF($C133=ND$17,$G$7*$D133,""))</f>
        <v>3770.1909201741591</v>
      </c>
      <c r="NF133" s="34" t="str">
        <f>IF(NE133&lt;&gt;"",HLOOKUP(COUNT($NE133:NE133)+1,$G$4:$EH$8,NF$14,0)*$D133,IF($C133=NF$17,$G$8*$D133,""))</f>
        <v/>
      </c>
      <c r="NG133" s="34" t="str">
        <f>IF(NF133&lt;&gt;"",HLOOKUP(COUNT($NE133:NF133)+1,$G$4:$EH$8,NG$14,0)*$D133,IF($C133=NG$17,$G$8*$D133,""))</f>
        <v/>
      </c>
      <c r="NH133" s="34" t="str">
        <f>IF(NG133&lt;&gt;"",HLOOKUP(COUNT($NE133:NG133)+1,$G$4:$EH$8,NH$14,0)*$D133,IF($C133=NH$17,$G$8*$D133,""))</f>
        <v/>
      </c>
      <c r="NI133" s="34" t="str">
        <f>IF(NH133&lt;&gt;"",HLOOKUP(COUNT($NE133:NH133)+1,$G$4:$EH$8,NI$14,0)*$D133,IF($C133=NI$17,$G$8*$D133,""))</f>
        <v/>
      </c>
      <c r="NJ133" s="34" t="str">
        <f>IF(NI133&lt;&gt;"",HLOOKUP(COUNT($NE133:NI133)+1,$G$4:$EH$8,NJ$14,0)*$D133,IF($C133=NJ$17,$G$8*$D133,""))</f>
        <v/>
      </c>
      <c r="NK133" s="34" t="str">
        <f>IF(NJ133&lt;&gt;"",HLOOKUP(COUNT($NE133:NJ133)+1,$G$4:$EH$8,NK$14,0)*$D133,IF($C133=NK$17,$G$8*$D133,""))</f>
        <v/>
      </c>
      <c r="NL133" s="34" t="str">
        <f>IF(NK133&lt;&gt;"",HLOOKUP(COUNT($NE133:NK133)+1,$G$4:$EH$8,NL$14,0)*$D133,IF($C133=NL$17,$G$8*$D133,""))</f>
        <v/>
      </c>
      <c r="NM133" s="34" t="str">
        <f>IF(NL133&lt;&gt;"",HLOOKUP(COUNT($NE133:NL133)+1,$G$4:$EH$8,NM$14,0)*$D133,IF($C133=NM$17,$G$8*$D133,""))</f>
        <v/>
      </c>
      <c r="NN133" s="34" t="str">
        <f>IF(NM133&lt;&gt;"",HLOOKUP(COUNT($NE133:NM133)+1,$G$4:$EH$8,NN$14,0)*$D133,IF($C133=NN$17,$G$8*$D133,""))</f>
        <v/>
      </c>
      <c r="NO133" s="34" t="str">
        <f>IF(NN133&lt;&gt;"",HLOOKUP(COUNT($NE133:NN133)+1,$G$4:$EH$8,NO$14,0)*$D133,IF($C133=NO$17,$G$8*$D133,""))</f>
        <v/>
      </c>
      <c r="NP133" s="34" t="str">
        <f>IF(NO133&lt;&gt;"",HLOOKUP(COUNT($NE133:NO133)+1,$G$4:$EH$8,NP$14,0)*$D133,IF($C133=NP$17,$G$8*$D133,""))</f>
        <v/>
      </c>
      <c r="NQ133" s="34" t="str">
        <f>IF(NP133&lt;&gt;"",HLOOKUP(COUNT($NE133:NP133)+1,$G$4:$EH$8,NQ$14,0)*$D133,IF($C133=NQ$17,$G$8*$D133,""))</f>
        <v/>
      </c>
      <c r="NR133" s="34" t="str">
        <f>IF(NQ133&lt;&gt;"",HLOOKUP(COUNT($NE133:NQ133)+1,$G$4:$EH$8,NR$14,0)*$D133,IF($C133=NR$17,$G$8*$D133,""))</f>
        <v/>
      </c>
      <c r="NS133" s="34" t="str">
        <f>IF(NR133&lt;&gt;"",HLOOKUP(COUNT($NE133:NR133)+1,$G$4:$EH$8,NS$14,0)*$D133,IF($C133=NS$17,$G$8*$D133,""))</f>
        <v/>
      </c>
      <c r="NT133" s="34" t="str">
        <f>IF(NS133&lt;&gt;"",HLOOKUP(COUNT($NE133:NS133)+1,$G$4:$EH$8,NT$14,0)*$D133,IF($C133=NT$17,$G$8*$D133,""))</f>
        <v/>
      </c>
      <c r="NU133" s="34" t="str">
        <f>IF(NT133&lt;&gt;"",HLOOKUP(COUNT($NE133:NT133)+1,$G$4:$EH$8,NU$14,0)*$D133,IF($C133=NU$17,$G$8*$D133,""))</f>
        <v/>
      </c>
      <c r="NV133" s="34" t="str">
        <f>IF(NU133&lt;&gt;"",HLOOKUP(COUNT($NE133:NU133)+1,$G$4:$EH$8,NV$14,0)*$D133,IF($C133=NV$17,$G$8*$D133,""))</f>
        <v/>
      </c>
      <c r="NW133" s="34" t="str">
        <f>IF(NV133&lt;&gt;"",HLOOKUP(COUNT($NE133:NV133)+1,$G$4:$EH$8,NW$14,0)*$D133,IF($C133=NW$17,$G$8*$D133,""))</f>
        <v/>
      </c>
      <c r="NX133" s="34" t="str">
        <f>IF(NW133&lt;&gt;"",HLOOKUP(COUNT($NE133:NW133)+1,$G$4:$EH$8,NX$14,0)*$D133,IF($C133=NX$17,$G$8*$D133,""))</f>
        <v/>
      </c>
      <c r="NY133" s="34" t="str">
        <f>IF(NX133&lt;&gt;"",HLOOKUP(COUNT($NE133:NX133)+1,$G$4:$EH$8,NY$14,0)*$D133,IF($C133=NY$17,$G$8*$D133,""))</f>
        <v/>
      </c>
      <c r="NZ133" s="34" t="str">
        <f>IF(NY133&lt;&gt;"",HLOOKUP(COUNT($NE133:NY133)+1,$G$4:$EH$8,NZ$14,0)*$D133,IF($C133=NZ$17,$G$8*$D133,""))</f>
        <v/>
      </c>
      <c r="OA133" s="34" t="str">
        <f>IF(NZ133&lt;&gt;"",HLOOKUP(COUNT($NE133:NZ133)+1,$G$4:$EH$8,OA$14,0)*$D133,IF($C133=OA$17,$G$8*$D133,""))</f>
        <v/>
      </c>
      <c r="OB133" s="34" t="str">
        <f>IF(OA133&lt;&gt;"",HLOOKUP(COUNT($NE133:OA133)+1,$G$4:$EH$8,OB$14,0)*$D133,IF($C133=OB$17,$G$8*$D133,""))</f>
        <v/>
      </c>
      <c r="OC133" s="34" t="str">
        <f>IF(OB133&lt;&gt;"",HLOOKUP(COUNT($NE133:OB133)+1,$G$4:$EH$8,OC$14,0)*$D133,IF($C133=OC$17,$G$8*$D133,""))</f>
        <v/>
      </c>
      <c r="OD133" s="34" t="str">
        <f>IF(OC133&lt;&gt;"",HLOOKUP(COUNT($NE133:OC133)+1,$G$4:$EH$8,OD$14,0)*$D133,IF($C133=OD$17,$G$8*$D133,""))</f>
        <v/>
      </c>
      <c r="OE133" s="34" t="str">
        <f>IF(OD133&lt;&gt;"",HLOOKUP(COUNT($NE133:OD133)+1,$G$4:$EH$8,OE$14,0)*$D133,IF($C133=OE$17,$G$8*$D133,""))</f>
        <v/>
      </c>
      <c r="OF133" s="34" t="str">
        <f>IF(OE133&lt;&gt;"",HLOOKUP(COUNT($NE133:OE133)+1,$G$4:$EH$8,OF$14,0)*$D133,IF($C133=OF$17,$G$8*$D133,""))</f>
        <v/>
      </c>
      <c r="OG133" s="34" t="str">
        <f>IF(OF133&lt;&gt;"",HLOOKUP(COUNT($NE133:OF133)+1,$G$4:$EH$8,OG$14,0)*$D133,IF($C133=OG$17,$G$8*$D133,""))</f>
        <v/>
      </c>
      <c r="OH133" s="34" t="str">
        <f>IF(OG133&lt;&gt;"",HLOOKUP(COUNT($NE133:OG133)+1,$G$4:$EH$8,OH$14,0)*$D133,IF($C133=OH$17,$G$8*$D133,""))</f>
        <v/>
      </c>
      <c r="OI133" s="34" t="str">
        <f>IF(OH133&lt;&gt;"",HLOOKUP(COUNT($NE133:OH133)+1,$G$4:$EH$8,OI$14,0)*$D133,IF($C133=OI$17,$G$8*$D133,""))</f>
        <v/>
      </c>
      <c r="OJ133" s="34" t="str">
        <f>IF(OI133&lt;&gt;"",HLOOKUP(COUNT($NE133:OI133)+1,$G$4:$EH$8,OJ$14,0)*$D133,IF($C133=OJ$17,$G$8*$D133,""))</f>
        <v/>
      </c>
      <c r="OK133" s="34" t="str">
        <f>IF(OJ133&lt;&gt;"",HLOOKUP(COUNT($NE133:OJ133)+1,$G$4:$EH$8,OK$14,0)*$D133,IF($C133=OK$17,$G$8*$D133,""))</f>
        <v/>
      </c>
      <c r="OL133" s="34" t="str">
        <f>IF(OK133&lt;&gt;"",HLOOKUP(COUNT($NE133:OK133)+1,$G$4:$EH$8,OL$14,0)*$D133,IF($C133=OL$17,$G$8*$D133,""))</f>
        <v/>
      </c>
      <c r="OM133" s="34" t="str">
        <f>IF(OL133&lt;&gt;"",HLOOKUP(COUNT($NE133:OL133)+1,$G$4:$EH$8,OM$14,0)*$D133,IF($C133=OM$17,$G$8*$D133,""))</f>
        <v/>
      </c>
      <c r="ON133" s="34" t="str">
        <f>IF(OM133&lt;&gt;"",HLOOKUP(COUNT($NE133:OM133)+1,$G$4:$EH$8,ON$14,0)*$D133,IF($C133=ON$17,$G$8*$D133,""))</f>
        <v/>
      </c>
      <c r="OO133" s="34" t="str">
        <f>IF(ON133&lt;&gt;"",HLOOKUP(COUNT($NE133:ON133)+1,$G$4:$EH$8,OO$14,0)*$D133,IF($C133=OO$17,$G$8*$D133,""))</f>
        <v/>
      </c>
      <c r="OP133" s="34" t="str">
        <f>IF(OO133&lt;&gt;"",HLOOKUP(COUNT($NE133:OO133)+1,$G$4:$EH$8,OP$14,0)*$D133,IF($C133=OP$17,$G$8*$D133,""))</f>
        <v/>
      </c>
      <c r="OQ133" s="34" t="str">
        <f>IF(OP133&lt;&gt;"",HLOOKUP(COUNT($NE133:OP133)+1,$G$4:$EH$8,OQ$14,0)*$D133,IF($C133=OQ$17,$G$8*$D133,""))</f>
        <v/>
      </c>
      <c r="OR133" s="34" t="str">
        <f>IF(OQ133&lt;&gt;"",HLOOKUP(COUNT($NE133:OQ133)+1,$G$4:$EH$8,OR$14,0)*$D133,IF($C133=OR$17,$G$8*$D133,""))</f>
        <v/>
      </c>
      <c r="OS133" s="34" t="str">
        <f>IF(OR133&lt;&gt;"",HLOOKUP(COUNT($NE133:OR133)+1,$G$4:$EH$8,OS$14,0)*$D133,IF($C133=OS$17,$G$8*$D133,""))</f>
        <v/>
      </c>
      <c r="OT133" s="34" t="str">
        <f>IF(OS133&lt;&gt;"",HLOOKUP(COUNT($NE133:OS133)+1,$G$4:$EH$8,OT$14,0)*$D133,IF($C133=OT$17,$G$8*$D133,""))</f>
        <v/>
      </c>
      <c r="OU133" s="34" t="str">
        <f>IF(OT133&lt;&gt;"",HLOOKUP(COUNT($NE133:OT133)+1,$G$4:$EH$8,OU$14,0)*$D133,IF($C133=OU$17,$G$8*$D133,""))</f>
        <v/>
      </c>
      <c r="OV133" s="34" t="str">
        <f>IF(OU133&lt;&gt;"",HLOOKUP(COUNT($NE133:OU133)+1,$G$4:$EH$8,OV$14,0)*$D133,IF($C133=OV$17,$G$8*$D133,""))</f>
        <v/>
      </c>
      <c r="OW133" s="34" t="str">
        <f>IF(OV133&lt;&gt;"",HLOOKUP(COUNT($NE133:OV133)+1,$G$4:$EH$8,OW$14,0)*$D133,IF($C133=OW$17,$G$8*$D133,""))</f>
        <v/>
      </c>
      <c r="OX133" s="34" t="str">
        <f>IF(OW133&lt;&gt;"",HLOOKUP(COUNT($NE133:OW133)+1,$G$4:$EH$8,OX$14,0)*$D133,IF($C133=OX$17,$G$8*$D133,""))</f>
        <v/>
      </c>
      <c r="OY133" s="34" t="str">
        <f>IF(OX133&lt;&gt;"",HLOOKUP(COUNT($NE133:OX133)+1,$G$4:$EH$8,OY$14,0)*$D133,IF($C133=OY$17,$G$8*$D133,""))</f>
        <v/>
      </c>
      <c r="OZ133" s="34" t="str">
        <f>IF(OY133&lt;&gt;"",HLOOKUP(COUNT($NE133:OY133)+1,$G$4:$EH$8,OZ$14,0)*$D133,IF($C133=OZ$17,$G$8*$D133,""))</f>
        <v/>
      </c>
      <c r="PA133" s="34" t="str">
        <f>IF(OZ133&lt;&gt;"",HLOOKUP(COUNT($NE133:OZ133)+1,$G$4:$EH$8,PA$14,0)*$D133,IF($C133=PA$17,$G$8*$D133,""))</f>
        <v/>
      </c>
      <c r="PB133" s="34" t="str">
        <f>IF(PA133&lt;&gt;"",HLOOKUP(COUNT($NE133:PA133)+1,$G$4:$EH$8,PB$14,0)*$D133,IF($C133=PB$17,$G$8*$D133,""))</f>
        <v/>
      </c>
      <c r="PC133" s="34" t="str">
        <f>IF(PB133&lt;&gt;"",HLOOKUP(COUNT($NE133:PB133)+1,$G$4:$EH$8,PC$14,0)*$D133,IF($C133=PC$17,$G$8*$D133,""))</f>
        <v/>
      </c>
      <c r="PD133" s="34" t="str">
        <f>IF(PC133&lt;&gt;"",HLOOKUP(COUNT($NE133:PC133)+1,$G$4:$EH$8,PD$14,0)*$D133,IF($C133=PD$17,$G$8*$D133,""))</f>
        <v/>
      </c>
      <c r="PE133" s="34" t="str">
        <f>IF(PD133&lt;&gt;"",HLOOKUP(COUNT($NE133:PD133)+1,$G$4:$EH$8,PE$14,0)*$D133,IF($C133=PE$17,$G$8*$D133,""))</f>
        <v/>
      </c>
      <c r="PF133" s="34" t="str">
        <f>IF(PE133&lt;&gt;"",HLOOKUP(COUNT($NE133:PE133)+1,$G$4:$EH$8,PF$14,0)*$D133,IF($C133=PF$17,$G$8*$D133,""))</f>
        <v/>
      </c>
      <c r="PG133" s="34" t="str">
        <f>IF(PF133&lt;&gt;"",HLOOKUP(COUNT($NE133:PF133)+1,$G$4:$EH$8,PG$14,0)*$D133,IF($C133=PG$17,$G$8*$D133,""))</f>
        <v/>
      </c>
      <c r="PH133" s="34" t="str">
        <f>IF(PG133&lt;&gt;"",HLOOKUP(COUNT($NE133:PG133)+1,$G$4:$EH$8,PH$14,0)*$D133,IF($C133=PH$17,$G$8*$D133,""))</f>
        <v/>
      </c>
      <c r="PI133" s="34" t="str">
        <f>IF(PH133&lt;&gt;"",HLOOKUP(COUNT($NE133:PH133)+1,$G$4:$EH$8,PI$14,0)*$D133,IF($C133=PI$17,$G$8*$D133,""))</f>
        <v/>
      </c>
      <c r="PJ133" s="34" t="str">
        <f>IF(PI133&lt;&gt;"",HLOOKUP(COUNT($NE133:PI133)+1,$G$4:$EH$8,PJ$14,0)*$D133,IF($C133=PJ$17,$G$8*$D133,""))</f>
        <v/>
      </c>
      <c r="PK133" s="34" t="str">
        <f>IF(PJ133&lt;&gt;"",HLOOKUP(COUNT($NE133:PJ133)+1,$G$4:$EH$8,PK$14,0)*$D133,IF($C133=PK$17,$G$8*$D133,""))</f>
        <v/>
      </c>
      <c r="PL133" s="34" t="str">
        <f>IF(PK133&lt;&gt;"",HLOOKUP(COUNT($NE133:PK133)+1,$G$4:$EH$8,PL$14,0)*$D133,IF($C133=PL$17,$G$8*$D133,""))</f>
        <v/>
      </c>
      <c r="PM133" s="34" t="str">
        <f>IF(PL133&lt;&gt;"",HLOOKUP(COUNT($NE133:PL133)+1,$G$4:$EH$8,PM$14,0)*$D133,IF($C133=PM$17,$G$8*$D133,""))</f>
        <v/>
      </c>
      <c r="PN133" s="34" t="str">
        <f>IF(PM133&lt;&gt;"",HLOOKUP(COUNT($NE133:PM133)+1,$G$4:$EH$8,PN$14,0)*$D133,IF($C133=PN$17,$G$8*$D133,""))</f>
        <v/>
      </c>
      <c r="PO133" s="34" t="str">
        <f>IF(PN133&lt;&gt;"",HLOOKUP(COUNT($NE133:PN133)+1,$G$4:$EH$8,PO$14,0)*$D133,IF($C133=PO$17,$G$8*$D133,""))</f>
        <v/>
      </c>
      <c r="PP133" s="34" t="str">
        <f>IF(PO133&lt;&gt;"",HLOOKUP(COUNT($NE133:PO133)+1,$G$4:$EH$8,PP$14,0)*$D133,IF($C133=PP$17,$G$8*$D133,""))</f>
        <v/>
      </c>
      <c r="PQ133" s="34" t="str">
        <f>IF(PP133&lt;&gt;"",HLOOKUP(COUNT($NE133:PP133)+1,$G$4:$EH$8,PQ$14,0)*$D133,IF($C133=PQ$17,$G$8*$D133,""))</f>
        <v/>
      </c>
      <c r="PR133" s="34" t="str">
        <f>IF(PQ133&lt;&gt;"",HLOOKUP(COUNT($NE133:PQ133)+1,$G$4:$EH$8,PR$14,0)*$D133,IF($C133=PR$17,$G$8*$D133,""))</f>
        <v/>
      </c>
      <c r="PS133" s="34" t="str">
        <f>IF(PR133&lt;&gt;"",HLOOKUP(COUNT($NE133:PR133)+1,$G$4:$EH$8,PS$14,0)*$D133,IF($C133=PS$17,$G$8*$D133,""))</f>
        <v/>
      </c>
      <c r="PT133" s="34" t="str">
        <f>IF(PS133&lt;&gt;"",HLOOKUP(COUNT($NE133:PS133)+1,$G$4:$EH$8,PT$14,0)*$D133,IF($C133=PT$17,$G$8*$D133,""))</f>
        <v/>
      </c>
      <c r="PU133" s="34" t="str">
        <f>IF(PT133&lt;&gt;"",HLOOKUP(COUNT($NE133:PT133)+1,$G$4:$EH$8,PU$14,0)*$D133,IF($C133=PU$17,$G$8*$D133,""))</f>
        <v/>
      </c>
      <c r="PV133" s="34" t="str">
        <f>IF(PU133&lt;&gt;"",HLOOKUP(COUNT($NE133:PU133)+1,$G$4:$EH$8,PV$14,0)*$D133,IF($C133=PV$17,$G$8*$D133,""))</f>
        <v/>
      </c>
      <c r="PW133" s="34" t="str">
        <f>IF(PV133&lt;&gt;"",HLOOKUP(COUNT($NE133:PV133)+1,$G$4:$EH$8,PW$14,0)*$D133,IF($C133=PW$17,$G$8*$D133,""))</f>
        <v/>
      </c>
      <c r="PX133" s="34" t="str">
        <f>IF(PW133&lt;&gt;"",HLOOKUP(COUNT($NE133:PW133)+1,$G$4:$EH$8,PX$14,0)*$D133,IF($C133=PX$17,$G$8*$D133,""))</f>
        <v/>
      </c>
      <c r="PY133" s="34" t="str">
        <f>IF(PX133&lt;&gt;"",HLOOKUP(COUNT($NE133:PX133)+1,$G$4:$EH$8,PY$14,0)*$D133,IF($C133=PY$17,$G$8*$D133,""))</f>
        <v/>
      </c>
      <c r="PZ133" s="34" t="str">
        <f>IF(PY133&lt;&gt;"",HLOOKUP(COUNT($NE133:PY133)+1,$G$4:$EH$8,PZ$14,0)*$D133,IF($C133=PZ$17,$G$8*$D133,""))</f>
        <v/>
      </c>
      <c r="QA133" s="34" t="str">
        <f>IF(PZ133&lt;&gt;"",HLOOKUP(COUNT($NE133:PZ133)+1,$G$4:$EH$8,QA$14,0)*$D133,IF($C133=QA$17,$G$8*$D133,""))</f>
        <v/>
      </c>
      <c r="QB133" s="34" t="str">
        <f>IF(QA133&lt;&gt;"",HLOOKUP(COUNT($NE133:QA133)+1,$G$4:$EH$8,QB$14,0)*$D133,IF($C133=QB$17,$G$8*$D133,""))</f>
        <v/>
      </c>
      <c r="QC133" s="34" t="str">
        <f>IF(QB133&lt;&gt;"",HLOOKUP(COUNT($NE133:QB133)+1,$G$4:$EH$8,QC$14,0)*$D133,IF($C133=QC$17,$G$8*$D133,""))</f>
        <v/>
      </c>
      <c r="QD133" s="34" t="str">
        <f>IF(QC133&lt;&gt;"",HLOOKUP(COUNT($NE133:QC133)+1,$G$4:$EH$8,QD$14,0)*$D133,IF($C133=QD$17,$G$8*$D133,""))</f>
        <v/>
      </c>
      <c r="QE133" s="34" t="str">
        <f>IF(QD133&lt;&gt;"",HLOOKUP(COUNT($NE133:QD133)+1,$G$4:$EH$8,QE$14,0)*$D133,IF($C133=QE$17,$G$8*$D133,""))</f>
        <v/>
      </c>
      <c r="QF133" s="34" t="str">
        <f>IF(QE133&lt;&gt;"",HLOOKUP(COUNT($NE133:QE133)+1,$G$4:$EH$8,QF$14,0)*$D133,IF($C133=QF$17,$G$8*$D133,""))</f>
        <v/>
      </c>
      <c r="QG133" s="34" t="str">
        <f>IF(QF133&lt;&gt;"",HLOOKUP(COUNT($NE133:QF133)+1,$G$4:$EH$8,QG$14,0)*$D133,IF($C133=QG$17,$G$8*$D133,""))</f>
        <v/>
      </c>
      <c r="QH133" s="34" t="str">
        <f>IF(QG133&lt;&gt;"",HLOOKUP(COUNT($NE133:QG133)+1,$G$4:$EH$8,QH$14,0)*$D133,IF($C133=QH$17,$G$8*$D133,""))</f>
        <v/>
      </c>
      <c r="QI133" s="34" t="str">
        <f>IF(QH133&lt;&gt;"",HLOOKUP(COUNT($NE133:QH133)+1,$G$4:$EH$8,QI$14,0)*$D133,IF($C133=QI$17,$G$8*$D133,""))</f>
        <v/>
      </c>
      <c r="QJ133" s="34" t="str">
        <f>IF(QI133&lt;&gt;"",HLOOKUP(COUNT($NE133:QI133)+1,$G$4:$EH$8,QJ$14,0)*$D133,IF($C133=QJ$17,$G$8*$D133,""))</f>
        <v/>
      </c>
      <c r="QK133" s="34" t="str">
        <f>IF(QJ133&lt;&gt;"",HLOOKUP(COUNT($NE133:QJ133)+1,$G$4:$EH$8,QK$14,0)*$D133,IF($C133=QK$17,$G$8*$D133,""))</f>
        <v/>
      </c>
      <c r="QL133" s="34" t="str">
        <f>IF(QK133&lt;&gt;"",HLOOKUP(COUNT($NE133:QK133)+1,$G$4:$EH$8,QL$14,0)*$D133,IF($C133=QL$17,$G$8*$D133,""))</f>
        <v/>
      </c>
      <c r="QM133" s="34" t="str">
        <f>IF(QL133&lt;&gt;"",HLOOKUP(COUNT($NE133:QL133)+1,$G$4:$EH$8,QM$14,0)*$D133,IF($C133=QM$17,$G$8*$D133,""))</f>
        <v/>
      </c>
      <c r="QN133" s="34" t="str">
        <f>IF(QM133&lt;&gt;"",HLOOKUP(COUNT($NE133:QM133)+1,$G$4:$EH$8,QN$14,0)*$D133,IF($C133=QN$17,$G$8*$D133,""))</f>
        <v/>
      </c>
      <c r="QO133" s="34" t="str">
        <f>IF(QN133&lt;&gt;"",HLOOKUP(COUNT($NE133:QN133)+1,$G$4:$EH$8,QO$14,0)*$D133,IF($C133=QO$17,$G$8*$D133,""))</f>
        <v/>
      </c>
      <c r="QP133" s="34" t="str">
        <f>IF(QO133&lt;&gt;"",HLOOKUP(COUNT($NE133:QO133)+1,$G$4:$EH$8,QP$14,0)*$D133,IF($C133=QP$17,$G$8*$D133,""))</f>
        <v/>
      </c>
      <c r="QQ133" s="34" t="str">
        <f>IF(QP133&lt;&gt;"",HLOOKUP(COUNT($NE133:QP133)+1,$G$4:$EH$8,QQ$14,0)*$D133,IF($C133=QQ$17,$G$8*$D133,""))</f>
        <v/>
      </c>
      <c r="QR133" s="34" t="str">
        <f>IF(QQ133&lt;&gt;"",HLOOKUP(COUNT($NE133:QQ133)+1,$G$4:$EH$8,QR$14,0)*$D133,IF($C133=QR$17,$G$8*$D133,""))</f>
        <v/>
      </c>
      <c r="QS133" s="34" t="str">
        <f>IF(QR133&lt;&gt;"",HLOOKUP(COUNT($NE133:QR133)+1,$G$4:$EH$8,QS$14,0)*$D133,IF($C133=QS$17,$G$8*$D133,""))</f>
        <v/>
      </c>
      <c r="QT133" s="34" t="str">
        <f>IF(QS133&lt;&gt;"",HLOOKUP(COUNT($NE133:QS133)+1,$G$4:$EH$8,QT$14,0)*$D133,IF($C133=QT$17,$G$8*$D133,""))</f>
        <v/>
      </c>
      <c r="QU133" s="34" t="str">
        <f>IF(QT133&lt;&gt;"",HLOOKUP(COUNT($NE133:QT133)+1,$G$4:$EH$8,QU$14,0)*$D133,IF($C133=QU$17,$G$8*$D133,""))</f>
        <v/>
      </c>
      <c r="QV133" s="34" t="str">
        <f>IF(QU133&lt;&gt;"",HLOOKUP(COUNT($NE133:QU133)+1,$G$4:$EH$8,QV$14,0)*$D133,IF($C133=QV$17,$G$8*$D133,""))</f>
        <v/>
      </c>
      <c r="QW133" s="34" t="str">
        <f>IF(QV133&lt;&gt;"",HLOOKUP(COUNT($NE133:QV133)+1,$G$4:$EH$8,QW$14,0)*$D133,IF($C133=QW$17,$G$8*$D133,""))</f>
        <v/>
      </c>
      <c r="QX133" s="34" t="str">
        <f>IF(QW133&lt;&gt;"",HLOOKUP(COUNT($NE133:QW133)+1,$G$4:$EH$8,QX$14,0)*$D133,IF($C133=QX$17,$G$8*$D133,""))</f>
        <v/>
      </c>
      <c r="QY133" s="34" t="str">
        <f>IF(QX133&lt;&gt;"",HLOOKUP(COUNT($NE133:QX133)+1,$G$4:$EH$8,QY$14,0)*$D133,IF($C133=QY$17,$G$8*$D133,""))</f>
        <v/>
      </c>
      <c r="QZ133" s="34" t="str">
        <f>IF(QY133&lt;&gt;"",HLOOKUP(COUNT($NE133:QY133)+1,$G$4:$EH$8,QZ$14,0)*$D133,IF($C133=QZ$17,$G$8*$D133,""))</f>
        <v/>
      </c>
      <c r="RA133" s="34" t="str">
        <f>IF(QZ133&lt;&gt;"",HLOOKUP(COUNT($NE133:QZ133)+1,$G$4:$EH$8,RA$14,0)*$D133,IF($C133=RA$17,$G$8*$D133,""))</f>
        <v/>
      </c>
      <c r="RB133" s="34" t="str">
        <f>IF(RA133&lt;&gt;"",HLOOKUP(COUNT($NE133:RA133)+1,$G$4:$EH$8,RB$14,0)*$D133,IF($C133=RB$17,$G$8*$D133,""))</f>
        <v/>
      </c>
      <c r="RC133" s="34" t="str">
        <f>IF(RB133&lt;&gt;"",HLOOKUP(COUNT($NE133:RB133)+1,$G$4:$EH$8,RC$14,0)*$D133,IF($C133=RC$17,$G$8*$D133,""))</f>
        <v/>
      </c>
      <c r="RD133" s="34" t="str">
        <f>IF(RC133&lt;&gt;"",HLOOKUP(COUNT($NE133:RC133)+1,$G$4:$EH$8,RD$14,0)*$D133,IF($C133=RD$17,$G$8*$D133,""))</f>
        <v/>
      </c>
      <c r="RE133" s="34" t="str">
        <f>IF(RD133&lt;&gt;"",HLOOKUP(COUNT($NE133:RD133)+1,$G$4:$EH$8,RE$14,0)*$D133,IF($C133=RE$17,$G$8*$D133,""))</f>
        <v/>
      </c>
      <c r="RF133" s="34" t="str">
        <f>IF(RE133&lt;&gt;"",HLOOKUP(COUNT($NE133:RE133)+1,$G$4:$EH$8,RF$14,0)*$D133,IF($C133=RF$17,$G$8*$D133,""))</f>
        <v/>
      </c>
      <c r="RG133" s="34" t="str">
        <f>IF(RF133&lt;&gt;"",HLOOKUP(COUNT($NE133:RF133)+1,$G$4:$EH$8,RG$14,0)*$D133,IF($C133=RG$17,$G$8*$D133,""))</f>
        <v/>
      </c>
      <c r="RH133" s="34" t="str">
        <f>IF(RG133&lt;&gt;"",HLOOKUP(COUNT($NE133:RG133)+1,$G$4:$EH$8,RH$14,0)*$D133,IF($C133=RH$17,$G$8*$D133,""))</f>
        <v/>
      </c>
      <c r="RI133" s="34" t="str">
        <f>IF(RH133&lt;&gt;"",HLOOKUP(COUNT($NE133:RH133)+1,$G$4:$EH$8,RI$14,0)*$D133,IF($C133=RI$17,$G$8*$D133,""))</f>
        <v/>
      </c>
      <c r="RJ133" s="34" t="str">
        <f>IF(RI133&lt;&gt;"",HLOOKUP(COUNT($NE133:RI133)+1,$G$4:$EH$8,RJ$14,0)*$D133,IF($C133=RJ$17,$G$8*$D133,""))</f>
        <v/>
      </c>
      <c r="RK133" s="34" t="str">
        <f>IF(RJ133&lt;&gt;"",HLOOKUP(COUNT($NE133:RJ133)+1,$G$4:$EH$8,RK$14,0)*$D133,IF($C133=RK$17,$G$8*$D133,""))</f>
        <v/>
      </c>
      <c r="RL133" s="34" t="str">
        <f>IF(RK133&lt;&gt;"",HLOOKUP(COUNT($NE133:RK133)+1,$G$4:$EH$8,RL$14,0)*$D133,IF($C133=RL$17,$G$8*$D133,""))</f>
        <v/>
      </c>
      <c r="RM133" s="34" t="str">
        <f>IF(RL133&lt;&gt;"",HLOOKUP(COUNT($NE133:RL133)+1,$G$4:$EH$8,RM$14,0)*$D133,IF($C133=RM$17,$G$8*$D133,""))</f>
        <v/>
      </c>
      <c r="RN133" s="34" t="str">
        <f>IF(RM133&lt;&gt;"",HLOOKUP(COUNT($NE133:RM133)+1,$G$4:$EH$8,RN$14,0)*$D133,IF($C133=RN$17,$G$8*$D133,""))</f>
        <v/>
      </c>
      <c r="RO133" s="34" t="str">
        <f>IF(RN133&lt;&gt;"",HLOOKUP(COUNT($NE133:RN133)+1,$G$4:$EH$8,RO$14,0)*$D133,IF($C133=RO$17,$G$8*$D133,""))</f>
        <v/>
      </c>
      <c r="RP133" s="34">
        <f>IF(RO133&lt;&gt;"",HLOOKUP(COUNT($NE133:RO133)+1,$G$4:$EH$8,RP$14,0)*$D133,IF($C133=RP$17,$G$8*$D133,""))</f>
        <v>175000</v>
      </c>
      <c r="RQ133" s="34">
        <f>IF(RP133&lt;&gt;"",HLOOKUP(COUNT($NE133:RP133)+1,$G$4:$EH$8,RQ$14,0)*$D133,IF($C133=RQ$17,$G$8*$D133,""))</f>
        <v>0</v>
      </c>
      <c r="RR133" s="34">
        <f>IF(RQ133&lt;&gt;"",HLOOKUP(COUNT($NE133:RQ133)+1,$G$4:$EH$8,RR$14,0)*$D133,IF($C133=RR$17,$G$8*$D133,""))</f>
        <v>0</v>
      </c>
      <c r="RS133" s="34">
        <f>IF(RR133&lt;&gt;"",HLOOKUP(COUNT($NE133:RR133)+1,$G$4:$EH$8,RS$14,0)*$D133,IF($C133=RS$17,$G$8*$D133,""))</f>
        <v>0</v>
      </c>
      <c r="RT133" s="34">
        <f>IF(RS133&lt;&gt;"",HLOOKUP(COUNT($NE133:RS133)+1,$G$4:$EH$8,RT$14,0)*$D133,IF($C133=RT$17,$G$8*$D133,""))</f>
        <v>0</v>
      </c>
      <c r="RU133" s="34">
        <f>IF(RT133&lt;&gt;"",HLOOKUP(COUNT($NE133:RT133)+1,$G$4:$EH$8,RU$14,0)*$D133,IF($C133=RU$17,$G$8*$D133,""))</f>
        <v>0</v>
      </c>
      <c r="RW133" s="34" t="str">
        <f>IF(RV133&lt;&gt;"",HLOOKUP(COUNT($RV133:RV133)+1,$G$4:$EH$9,RW$14,0)*$D133,IF($C133=RW$17,$G$9*$D133,""))</f>
        <v/>
      </c>
      <c r="RX133" s="34" t="str">
        <f>IF(RW133&lt;&gt;"",HLOOKUP(COUNT($RV133:RW133)+1,$G$4:$EH$9,RX$14,0)*$D133,IF($C133=RX$17,$G$9*$D133,""))</f>
        <v/>
      </c>
      <c r="RY133" s="34" t="str">
        <f>IF(RX133&lt;&gt;"",HLOOKUP(COUNT($RV133:RX133)+1,$G$4:$EH$9,RY$14,0)*$D133,IF($C133=RY$17,$G$9*$D133,""))</f>
        <v/>
      </c>
      <c r="RZ133" s="34" t="str">
        <f>IF(RY133&lt;&gt;"",HLOOKUP(COUNT($RV133:RY133)+1,$G$4:$EH$9,RZ$14,0)*$D133,IF($C133=RZ$17,$G$9*$D133,""))</f>
        <v/>
      </c>
      <c r="SA133" s="34" t="str">
        <f>IF(RZ133&lt;&gt;"",HLOOKUP(COUNT($RV133:RZ133)+1,$G$4:$EH$9,SA$14,0)*$D133,IF($C133=SA$17,$G$9*$D133,""))</f>
        <v/>
      </c>
      <c r="SB133" s="34" t="str">
        <f>IF(SA133&lt;&gt;"",HLOOKUP(COUNT($RV133:SA133)+1,$G$4:$EH$9,SB$14,0)*$D133,IF($C133=SB$17,$G$9*$D133,""))</f>
        <v/>
      </c>
      <c r="SC133" s="34" t="str">
        <f>IF(SB133&lt;&gt;"",HLOOKUP(COUNT($RV133:SB133)+1,$G$4:$EH$9,SC$14,0)*$D133,IF($C133=SC$17,$G$9*$D133,""))</f>
        <v/>
      </c>
      <c r="SD133" s="34" t="str">
        <f>IF(SC133&lt;&gt;"",HLOOKUP(COUNT($RV133:SC133)+1,$G$4:$EH$9,SD$14,0)*$D133,IF($C133=SD$17,$G$9*$D133,""))</f>
        <v/>
      </c>
      <c r="SE133" s="34" t="str">
        <f>IF(SD133&lt;&gt;"",HLOOKUP(COUNT($RV133:SD133)+1,$G$4:$EH$9,SE$14,0)*$D133,IF($C133=SE$17,$G$9*$D133,""))</f>
        <v/>
      </c>
      <c r="SF133" s="34" t="str">
        <f>IF(SE133&lt;&gt;"",HLOOKUP(COUNT($RV133:SE133)+1,$G$4:$EH$9,SF$14,0)*$D133,IF($C133=SF$17,$G$9*$D133,""))</f>
        <v/>
      </c>
      <c r="SG133" s="34" t="str">
        <f>IF(SF133&lt;&gt;"",HLOOKUP(COUNT($RV133:SF133)+1,$G$4:$EH$9,SG$14,0)*$D133,IF($C133=SG$17,$G$9*$D133,""))</f>
        <v/>
      </c>
      <c r="SH133" s="34" t="str">
        <f>IF(SG133&lt;&gt;"",HLOOKUP(COUNT($RV133:SG133)+1,$G$4:$EH$9,SH$14,0)*$D133,IF($C133=SH$17,$G$9*$D133,""))</f>
        <v/>
      </c>
      <c r="SI133" s="34" t="str">
        <f>IF(SH133&lt;&gt;"",HLOOKUP(COUNT($RV133:SH133)+1,$G$4:$EH$9,SI$14,0)*$D133,IF($C133=SI$17,$G$9*$D133,""))</f>
        <v/>
      </c>
      <c r="SJ133" s="34" t="str">
        <f>IF(SI133&lt;&gt;"",HLOOKUP(COUNT($RV133:SI133)+1,$G$4:$EH$9,SJ$14,0)*$D133,IF($C133=SJ$17,$G$9*$D133,""))</f>
        <v/>
      </c>
      <c r="SK133" s="34" t="str">
        <f>IF(SJ133&lt;&gt;"",HLOOKUP(COUNT($RV133:SJ133)+1,$G$4:$EH$9,SK$14,0)*$D133,IF($C133=SK$17,$G$9*$D133,""))</f>
        <v/>
      </c>
      <c r="SL133" s="34" t="str">
        <f>IF(SK133&lt;&gt;"",HLOOKUP(COUNT($RV133:SK133)+1,$G$4:$EH$9,SL$14,0)*$D133,IF($C133=SL$17,$G$9*$D133,""))</f>
        <v/>
      </c>
      <c r="SM133" s="34" t="str">
        <f>IF(SL133&lt;&gt;"",HLOOKUP(COUNT($RV133:SL133)+1,$G$4:$EH$9,SM$14,0)*$D133,IF($C133=SM$17,$G$9*$D133,""))</f>
        <v/>
      </c>
      <c r="SN133" s="34" t="str">
        <f>IF(SM133&lt;&gt;"",HLOOKUP(COUNT($RV133:SM133)+1,$G$4:$EH$9,SN$14,0)*$D133,IF($C133=SN$17,$G$9*$D133,""))</f>
        <v/>
      </c>
      <c r="SO133" s="34" t="str">
        <f>IF(SN133&lt;&gt;"",HLOOKUP(COUNT($RV133:SN133)+1,$G$4:$EH$9,SO$14,0)*$D133,IF($C133=SO$17,$G$9*$D133,""))</f>
        <v/>
      </c>
      <c r="SP133" s="34" t="str">
        <f>IF(SO133&lt;&gt;"",HLOOKUP(COUNT($RV133:SO133)+1,$G$4:$EH$9,SP$14,0)*$D133,IF($C133=SP$17,$G$9*$D133,""))</f>
        <v/>
      </c>
      <c r="SQ133" s="34" t="str">
        <f>IF(SP133&lt;&gt;"",HLOOKUP(COUNT($RV133:SP133)+1,$G$4:$EH$9,SQ$14,0)*$D133,IF($C133=SQ$17,$G$9*$D133,""))</f>
        <v/>
      </c>
      <c r="SR133" s="34" t="str">
        <f>IF(SQ133&lt;&gt;"",HLOOKUP(COUNT($RV133:SQ133)+1,$G$4:$EH$9,SR$14,0)*$D133,IF($C133=SR$17,$G$9*$D133,""))</f>
        <v/>
      </c>
      <c r="SS133" s="34" t="str">
        <f>IF(SR133&lt;&gt;"",HLOOKUP(COUNT($RV133:SR133)+1,$G$4:$EH$9,SS$14,0)*$D133,IF($C133=SS$17,$G$9*$D133,""))</f>
        <v/>
      </c>
      <c r="ST133" s="34" t="str">
        <f>IF(SS133&lt;&gt;"",HLOOKUP(COUNT($RV133:SS133)+1,$G$4:$EH$9,ST$14,0)*$D133,IF($C133=ST$17,$G$9*$D133,""))</f>
        <v/>
      </c>
      <c r="SU133" s="34" t="str">
        <f>IF(ST133&lt;&gt;"",HLOOKUP(COUNT($RV133:ST133)+1,$G$4:$EH$9,SU$14,0)*$D133,IF($C133=SU$17,$G$9*$D133,""))</f>
        <v/>
      </c>
      <c r="SV133" s="34" t="str">
        <f>IF(SU133&lt;&gt;"",HLOOKUP(COUNT($RV133:SU133)+1,$G$4:$EH$9,SV$14,0)*$D133,IF($C133=SV$17,$G$9*$D133,""))</f>
        <v/>
      </c>
      <c r="SW133" s="34" t="str">
        <f>IF(SV133&lt;&gt;"",HLOOKUP(COUNT($RV133:SV133)+1,$G$4:$EH$9,SW$14,0)*$D133,IF($C133=SW$17,$G$9*$D133,""))</f>
        <v/>
      </c>
      <c r="SX133" s="34" t="str">
        <f>IF(SW133&lt;&gt;"",HLOOKUP(COUNT($RV133:SW133)+1,$G$4:$EH$9,SX$14,0)*$D133,IF($C133=SX$17,$G$9*$D133,""))</f>
        <v/>
      </c>
      <c r="SY133" s="34" t="str">
        <f>IF(SX133&lt;&gt;"",HLOOKUP(COUNT($RV133:SX133)+1,$G$4:$EH$9,SY$14,0)*$D133,IF($C133=SY$17,$G$9*$D133,""))</f>
        <v/>
      </c>
      <c r="SZ133" s="34" t="str">
        <f>IF(SY133&lt;&gt;"",HLOOKUP(COUNT($RV133:SY133)+1,$G$4:$EH$9,SZ$14,0)*$D133,IF($C133=SZ$17,$G$9*$D133,""))</f>
        <v/>
      </c>
      <c r="TA133" s="34" t="str">
        <f>IF(SZ133&lt;&gt;"",HLOOKUP(COUNT($RV133:SZ133)+1,$G$4:$EH$9,TA$14,0)*$D133,IF($C133=TA$17,$G$9*$D133,""))</f>
        <v/>
      </c>
      <c r="TB133" s="34" t="str">
        <f>IF(TA133&lt;&gt;"",HLOOKUP(COUNT($RV133:TA133)+1,$G$4:$EH$9,TB$14,0)*$D133,IF($C133=TB$17,$G$9*$D133,""))</f>
        <v/>
      </c>
      <c r="TC133" s="34" t="str">
        <f>IF(TB133&lt;&gt;"",HLOOKUP(COUNT($RV133:TB133)+1,$G$4:$EH$9,TC$14,0)*$D133,IF($C133=TC$17,$G$9*$D133,""))</f>
        <v/>
      </c>
      <c r="TD133" s="34" t="str">
        <f>IF(TC133&lt;&gt;"",HLOOKUP(COUNT($RV133:TC133)+1,$G$4:$EH$9,TD$14,0)*$D133,IF($C133=TD$17,$G$9*$D133,""))</f>
        <v/>
      </c>
      <c r="TE133" s="34" t="str">
        <f>IF(TD133&lt;&gt;"",HLOOKUP(COUNT($RV133:TD133)+1,$G$4:$EH$9,TE$14,0)*$D133,IF($C133=TE$17,$G$9*$D133,""))</f>
        <v/>
      </c>
      <c r="TF133" s="34" t="str">
        <f>IF(TE133&lt;&gt;"",HLOOKUP(COUNT($RV133:TE133)+1,$G$4:$EH$9,TF$14,0)*$D133,IF($C133=TF$17,$G$9*$D133,""))</f>
        <v/>
      </c>
      <c r="TG133" s="34" t="str">
        <f>IF(TF133&lt;&gt;"",HLOOKUP(COUNT($RV133:TF133)+1,$G$4:$EH$9,TG$14,0)*$D133,IF($C133=TG$17,$G$9*$D133,""))</f>
        <v/>
      </c>
      <c r="TH133" s="34" t="str">
        <f>IF(TG133&lt;&gt;"",HLOOKUP(COUNT($RV133:TG133)+1,$G$4:$EH$9,TH$14,0)*$D133,IF($C133=TH$17,$G$9*$D133,""))</f>
        <v/>
      </c>
      <c r="TI133" s="34" t="str">
        <f>IF(TH133&lt;&gt;"",HLOOKUP(COUNT($RV133:TH133)+1,$G$4:$EH$9,TI$14,0)*$D133,IF($C133=TI$17,$G$9*$D133,""))</f>
        <v/>
      </c>
      <c r="TJ133" s="34" t="str">
        <f>IF(TI133&lt;&gt;"",HLOOKUP(COUNT($RV133:TI133)+1,$G$4:$EH$9,TJ$14,0)*$D133,IF($C133=TJ$17,$G$9*$D133,""))</f>
        <v/>
      </c>
      <c r="TK133" s="34" t="str">
        <f>IF(TJ133&lt;&gt;"",HLOOKUP(COUNT($RV133:TJ133)+1,$G$4:$EH$9,TK$14,0)*$D133,IF($C133=TK$17,$G$9*$D133,""))</f>
        <v/>
      </c>
      <c r="TL133" s="34" t="str">
        <f>IF(TK133&lt;&gt;"",HLOOKUP(COUNT($RV133:TK133)+1,$G$4:$EH$9,TL$14,0)*$D133,IF($C133=TL$17,$G$9*$D133,""))</f>
        <v/>
      </c>
      <c r="TM133" s="34" t="str">
        <f>IF(TL133&lt;&gt;"",HLOOKUP(COUNT($RV133:TL133)+1,$G$4:$EH$9,TM$14,0)*$D133,IF($C133=TM$17,$G$9*$D133,""))</f>
        <v/>
      </c>
      <c r="TN133" s="34" t="str">
        <f>IF(TM133&lt;&gt;"",HLOOKUP(COUNT($RV133:TM133)+1,$G$4:$EH$9,TN$14,0)*$D133,IF($C133=TN$17,$G$9*$D133,""))</f>
        <v/>
      </c>
      <c r="TO133" s="34" t="str">
        <f>IF(TN133&lt;&gt;"",HLOOKUP(COUNT($RV133:TN133)+1,$G$4:$EH$9,TO$14,0)*$D133,IF($C133=TO$17,$G$9*$D133,""))</f>
        <v/>
      </c>
      <c r="TP133" s="34" t="str">
        <f>IF(TO133&lt;&gt;"",HLOOKUP(COUNT($RV133:TO133)+1,$G$4:$EH$9,TP$14,0)*$D133,IF($C133=TP$17,$G$9*$D133,""))</f>
        <v/>
      </c>
      <c r="TQ133" s="34" t="str">
        <f>IF(TP133&lt;&gt;"",HLOOKUP(COUNT($RV133:TP133)+1,$G$4:$EH$9,TQ$14,0)*$D133,IF($C133=TQ$17,$G$9*$D133,""))</f>
        <v/>
      </c>
      <c r="TR133" s="34" t="str">
        <f>IF(TQ133&lt;&gt;"",HLOOKUP(COUNT($RV133:TQ133)+1,$G$4:$EH$9,TR$14,0)*$D133,IF($C133=TR$17,$G$9*$D133,""))</f>
        <v/>
      </c>
      <c r="TS133" s="34" t="str">
        <f>IF(TR133&lt;&gt;"",HLOOKUP(COUNT($RV133:TR133)+1,$G$4:$EH$9,TS$14,0)*$D133,IF($C133=TS$17,$G$9*$D133,""))</f>
        <v/>
      </c>
      <c r="TT133" s="34" t="str">
        <f>IF(TS133&lt;&gt;"",HLOOKUP(COUNT($RV133:TS133)+1,$G$4:$EH$9,TT$14,0)*$D133,IF($C133=TT$17,$G$9*$D133,""))</f>
        <v/>
      </c>
      <c r="TU133" s="34" t="str">
        <f>IF(TT133&lt;&gt;"",HLOOKUP(COUNT($RV133:TT133)+1,$G$4:$EH$9,TU$14,0)*$D133,IF($C133=TU$17,$G$9*$D133,""))</f>
        <v/>
      </c>
      <c r="TV133" s="34" t="str">
        <f>IF(TU133&lt;&gt;"",HLOOKUP(COUNT($RV133:TU133)+1,$G$4:$EH$9,TV$14,0)*$D133,IF($C133=TV$17,$G$9*$D133,""))</f>
        <v/>
      </c>
      <c r="TW133" s="34" t="str">
        <f>IF(TV133&lt;&gt;"",HLOOKUP(COUNT($RV133:TV133)+1,$G$4:$EH$9,TW$14,0)*$D133,IF($C133=TW$17,$G$9*$D133,""))</f>
        <v/>
      </c>
      <c r="TX133" s="34" t="str">
        <f>IF(TW133&lt;&gt;"",HLOOKUP(COUNT($RV133:TW133)+1,$G$4:$EH$9,TX$14,0)*$D133,IF($C133=TX$17,$G$9*$D133,""))</f>
        <v/>
      </c>
      <c r="TY133" s="34" t="str">
        <f>IF(TX133&lt;&gt;"",HLOOKUP(COUNT($RV133:TX133)+1,$G$4:$EH$9,TY$14,0)*$D133,IF($C133=TY$17,$G$9*$D133,""))</f>
        <v/>
      </c>
      <c r="TZ133" s="34" t="str">
        <f>IF(TY133&lt;&gt;"",HLOOKUP(COUNT($RV133:TY133)+1,$G$4:$EH$9,TZ$14,0)*$D133,IF($C133=TZ$17,$G$9*$D133,""))</f>
        <v/>
      </c>
      <c r="UA133" s="34" t="str">
        <f>IF(TZ133&lt;&gt;"",HLOOKUP(COUNT($RV133:TZ133)+1,$G$4:$EH$9,UA$14,0)*$D133,IF($C133=UA$17,$G$9*$D133,""))</f>
        <v/>
      </c>
      <c r="UB133" s="34" t="str">
        <f>IF(UA133&lt;&gt;"",HLOOKUP(COUNT($RV133:UA133)+1,$G$4:$EH$9,UB$14,0)*$D133,IF($C133=UB$17,$G$9*$D133,""))</f>
        <v/>
      </c>
      <c r="UC133" s="34" t="str">
        <f>IF(UB133&lt;&gt;"",HLOOKUP(COUNT($RV133:UB133)+1,$G$4:$EH$9,UC$14,0)*$D133,IF($C133=UC$17,$G$9*$D133,""))</f>
        <v/>
      </c>
      <c r="UD133" s="34" t="str">
        <f>IF(UC133&lt;&gt;"",HLOOKUP(COUNT($RV133:UC133)+1,$G$4:$EH$9,UD$14,0)*$D133,IF($C133=UD$17,$G$9*$D133,""))</f>
        <v/>
      </c>
      <c r="UE133" s="34" t="str">
        <f>IF(UD133&lt;&gt;"",HLOOKUP(COUNT($RV133:UD133)+1,$G$4:$EH$9,UE$14,0)*$D133,IF($C133=UE$17,$G$9*$D133,""))</f>
        <v/>
      </c>
      <c r="UF133" s="34" t="str">
        <f>IF(UE133&lt;&gt;"",HLOOKUP(COUNT($RV133:UE133)+1,$G$4:$EH$9,UF$14,0)*$D133,IF($C133=UF$17,$G$9*$D133,""))</f>
        <v/>
      </c>
      <c r="UG133" s="34" t="str">
        <f>IF(UF133&lt;&gt;"",HLOOKUP(COUNT($RV133:UF133)+1,$G$4:$EH$9,UG$14,0)*$D133,IF($C133=UG$17,$G$9*$D133,""))</f>
        <v/>
      </c>
      <c r="UH133" s="34" t="str">
        <f>IF(UG133&lt;&gt;"",HLOOKUP(COUNT($RV133:UG133)+1,$G$4:$EH$9,UH$14,0)*$D133,IF($C133=UH$17,$G$9*$D133,""))</f>
        <v/>
      </c>
      <c r="UI133" s="34" t="str">
        <f>IF(UH133&lt;&gt;"",HLOOKUP(COUNT($RV133:UH133)+1,$G$4:$EH$9,UI$14,0)*$D133,IF($C133=UI$17,$G$9*$D133,""))</f>
        <v/>
      </c>
      <c r="UJ133" s="34" t="str">
        <f>IF(UI133&lt;&gt;"",HLOOKUP(COUNT($RV133:UI133)+1,$G$4:$EH$9,UJ$14,0)*$D133,IF($C133=UJ$17,$G$9*$D133,""))</f>
        <v/>
      </c>
      <c r="UK133" s="34" t="str">
        <f>IF(UJ133&lt;&gt;"",HLOOKUP(COUNT($RV133:UJ133)+1,$G$4:$EH$9,UK$14,0)*$D133,IF($C133=UK$17,$G$9*$D133,""))</f>
        <v/>
      </c>
      <c r="UL133" s="34" t="str">
        <f>IF(UK133&lt;&gt;"",HLOOKUP(COUNT($RV133:UK133)+1,$G$4:$EH$9,UL$14,0)*$D133,IF($C133=UL$17,$G$9*$D133,""))</f>
        <v/>
      </c>
      <c r="UM133" s="34" t="str">
        <f>IF(UL133&lt;&gt;"",HLOOKUP(COUNT($RV133:UL133)+1,$G$4:$EH$9,UM$14,0)*$D133,IF($C133=UM$17,$G$9*$D133,""))</f>
        <v/>
      </c>
      <c r="UN133" s="34" t="str">
        <f>IF(UM133&lt;&gt;"",HLOOKUP(COUNT($RV133:UM133)+1,$G$4:$EH$9,UN$14,0)*$D133,IF($C133=UN$17,$G$9*$D133,""))</f>
        <v/>
      </c>
      <c r="UO133" s="34" t="str">
        <f>IF(UN133&lt;&gt;"",HLOOKUP(COUNT($RV133:UN133)+1,$G$4:$EH$9,UO$14,0)*$D133,IF($C133=UO$17,$G$9*$D133,""))</f>
        <v/>
      </c>
      <c r="UP133" s="34" t="str">
        <f>IF(UO133&lt;&gt;"",HLOOKUP(COUNT($RV133:UO133)+1,$G$4:$EH$9,UP$14,0)*$D133,IF($C133=UP$17,$G$9*$D133,""))</f>
        <v/>
      </c>
      <c r="UQ133" s="34" t="str">
        <f>IF(UP133&lt;&gt;"",HLOOKUP(COUNT($RV133:UP133)+1,$G$4:$EH$9,UQ$14,0)*$D133,IF($C133=UQ$17,$G$9*$D133,""))</f>
        <v/>
      </c>
      <c r="UR133" s="34" t="str">
        <f>IF(UQ133&lt;&gt;"",HLOOKUP(COUNT($RV133:UQ133)+1,$G$4:$EH$9,UR$14,0)*$D133,IF($C133=UR$17,$G$9*$D133,""))</f>
        <v/>
      </c>
      <c r="US133" s="34" t="str">
        <f>IF(UR133&lt;&gt;"",HLOOKUP(COUNT($RV133:UR133)+1,$G$4:$EH$9,US$14,0)*$D133,IF($C133=US$17,$G$9*$D133,""))</f>
        <v/>
      </c>
      <c r="UT133" s="34" t="str">
        <f>IF(US133&lt;&gt;"",HLOOKUP(COUNT($RV133:US133)+1,$G$4:$EH$9,UT$14,0)*$D133,IF($C133=UT$17,$G$9*$D133,""))</f>
        <v/>
      </c>
      <c r="UU133" s="34" t="str">
        <f>IF(UT133&lt;&gt;"",HLOOKUP(COUNT($RV133:UT133)+1,$G$4:$EH$9,UU$14,0)*$D133,IF($C133=UU$17,$G$9*$D133,""))</f>
        <v/>
      </c>
      <c r="UV133" s="34" t="str">
        <f>IF(UU133&lt;&gt;"",HLOOKUP(COUNT($RV133:UU133)+1,$G$4:$EH$9,UV$14,0)*$D133,IF($C133=UV$17,$G$9*$D133,""))</f>
        <v/>
      </c>
      <c r="UW133" s="34" t="str">
        <f>IF(UV133&lt;&gt;"",HLOOKUP(COUNT($RV133:UV133)+1,$G$4:$EH$9,UW$14,0)*$D133,IF($C133=UW$17,$G$9*$D133,""))</f>
        <v/>
      </c>
      <c r="UX133" s="34" t="str">
        <f>IF(UW133&lt;&gt;"",HLOOKUP(COUNT($RV133:UW133)+1,$G$4:$EH$9,UX$14,0)*$D133,IF($C133=UX$17,$G$9*$D133,""))</f>
        <v/>
      </c>
      <c r="UY133" s="34" t="str">
        <f>IF(UX133&lt;&gt;"",HLOOKUP(COUNT($RV133:UX133)+1,$G$4:$EH$9,UY$14,0)*$D133,IF($C133=UY$17,$G$9*$D133,""))</f>
        <v/>
      </c>
      <c r="UZ133" s="34" t="str">
        <f>IF(UY133&lt;&gt;"",HLOOKUP(COUNT($RV133:UY133)+1,$G$4:$EH$9,UZ$14,0)*$D133,IF($C133=UZ$17,$G$9*$D133,""))</f>
        <v/>
      </c>
      <c r="VA133" s="34" t="str">
        <f>IF(UZ133&lt;&gt;"",HLOOKUP(COUNT($RV133:UZ133)+1,$G$4:$EH$9,VA$14,0)*$D133,IF($C133=VA$17,$G$9*$D133,""))</f>
        <v/>
      </c>
      <c r="VB133" s="34" t="str">
        <f>IF(VA133&lt;&gt;"",HLOOKUP(COUNT($RV133:VA133)+1,$G$4:$EH$9,VB$14,0)*$D133,IF($C133=VB$17,$G$9*$D133,""))</f>
        <v/>
      </c>
      <c r="VC133" s="34" t="str">
        <f>IF(VB133&lt;&gt;"",HLOOKUP(COUNT($RV133:VB133)+1,$G$4:$EH$9,VC$14,0)*$D133,IF($C133=VC$17,$G$9*$D133,""))</f>
        <v/>
      </c>
      <c r="VD133" s="34" t="str">
        <f>IF(VC133&lt;&gt;"",HLOOKUP(COUNT($RV133:VC133)+1,$G$4:$EH$9,VD$14,0)*$D133,IF($C133=VD$17,$G$9*$D133,""))</f>
        <v/>
      </c>
      <c r="VE133" s="34" t="str">
        <f>IF(VD133&lt;&gt;"",HLOOKUP(COUNT($RV133:VD133)+1,$G$4:$EH$9,VE$14,0)*$D133,IF($C133=VE$17,$G$9*$D133,""))</f>
        <v/>
      </c>
      <c r="VF133" s="34" t="str">
        <f>IF(VE133&lt;&gt;"",HLOOKUP(COUNT($RV133:VE133)+1,$G$4:$EH$9,VF$14,0)*$D133,IF($C133=VF$17,$G$9*$D133,""))</f>
        <v/>
      </c>
      <c r="VG133" s="34" t="str">
        <f>IF(VF133&lt;&gt;"",HLOOKUP(COUNT($RV133:VF133)+1,$G$4:$EH$9,VG$14,0)*$D133,IF($C133=VG$17,$G$9*$D133,""))</f>
        <v/>
      </c>
      <c r="VH133" s="34" t="str">
        <f>IF(VG133&lt;&gt;"",HLOOKUP(COUNT($RV133:VG133)+1,$G$4:$EH$9,VH$14,0)*$D133,IF($C133=VH$17,$G$9*$D133,""))</f>
        <v/>
      </c>
      <c r="VI133" s="34" t="str">
        <f>IF(VH133&lt;&gt;"",HLOOKUP(COUNT($RV133:VH133)+1,$G$4:$EH$9,VI$14,0)*$D133,IF($C133=VI$17,$G$9*$D133,""))</f>
        <v/>
      </c>
      <c r="VJ133" s="34" t="str">
        <f>IF(VI133&lt;&gt;"",HLOOKUP(COUNT($RV133:VI133)+1,$G$4:$EH$9,VJ$14,0)*$D133,IF($C133=VJ$17,$G$9*$D133,""))</f>
        <v/>
      </c>
      <c r="VK133" s="34" t="str">
        <f>IF(VJ133&lt;&gt;"",HLOOKUP(COUNT($RV133:VJ133)+1,$G$4:$EH$9,VK$14,0)*$D133,IF($C133=VK$17,$G$9*$D133,""))</f>
        <v/>
      </c>
      <c r="VL133" s="34" t="str">
        <f>IF(VK133&lt;&gt;"",HLOOKUP(COUNT($RV133:VK133)+1,$G$4:$EH$9,VL$14,0)*$D133,IF($C133=VL$17,$G$9*$D133,""))</f>
        <v/>
      </c>
      <c r="VM133" s="34" t="str">
        <f>IF(VL133&lt;&gt;"",HLOOKUP(COUNT($RV133:VL133)+1,$G$4:$EH$9,VM$14,0)*$D133,IF($C133=VM$17,$G$9*$D133,""))</f>
        <v/>
      </c>
      <c r="VN133" s="34" t="str">
        <f>IF(VM133&lt;&gt;"",HLOOKUP(COUNT($RV133:VM133)+1,$G$4:$EH$9,VN$14,0)*$D133,IF($C133=VN$17,$G$9*$D133,""))</f>
        <v/>
      </c>
      <c r="VO133" s="34" t="str">
        <f>IF(VN133&lt;&gt;"",HLOOKUP(COUNT($RV133:VN133)+1,$G$4:$EH$9,VO$14,0)*$D133,IF($C133=VO$17,$G$9*$D133,""))</f>
        <v/>
      </c>
      <c r="VP133" s="34" t="str">
        <f>IF(VO133&lt;&gt;"",HLOOKUP(COUNT($RV133:VO133)+1,$G$4:$EH$9,VP$14,0)*$D133,IF($C133=VP$17,$G$9*$D133,""))</f>
        <v/>
      </c>
      <c r="VQ133" s="34" t="str">
        <f>IF(VP133&lt;&gt;"",HLOOKUP(COUNT($RV133:VP133)+1,$G$4:$EH$9,VQ$14,0)*$D133,IF($C133=VQ$17,$G$9*$D133,""))</f>
        <v/>
      </c>
      <c r="VR133" s="34" t="str">
        <f>IF(VQ133&lt;&gt;"",HLOOKUP(COUNT($RV133:VQ133)+1,$G$4:$EH$9,VR$14,0)*$D133,IF($C133=VR$17,$G$9*$D133,""))</f>
        <v/>
      </c>
      <c r="VS133" s="34" t="str">
        <f>IF(VR133&lt;&gt;"",HLOOKUP(COUNT($RV133:VR133)+1,$G$4:$EH$9,VS$14,0)*$D133,IF($C133=VS$17,$G$9*$D133,""))</f>
        <v/>
      </c>
      <c r="VT133" s="34" t="str">
        <f>IF(VS133&lt;&gt;"",HLOOKUP(COUNT($RV133:VS133)+1,$G$4:$EH$9,VT$14,0)*$D133,IF($C133=VT$17,$G$9*$D133,""))</f>
        <v/>
      </c>
      <c r="VU133" s="34" t="str">
        <f>IF(VT133&lt;&gt;"",HLOOKUP(COUNT($RV133:VT133)+1,$G$4:$EH$9,VU$14,0)*$D133,IF($C133=VU$17,$G$9*$D133,""))</f>
        <v/>
      </c>
      <c r="VV133" s="34" t="str">
        <f>IF(VU133&lt;&gt;"",HLOOKUP(COUNT($RV133:VU133)+1,$G$4:$EH$9,VV$14,0)*$D133,IF($C133=VV$17,$G$9*$D133,""))</f>
        <v/>
      </c>
      <c r="VW133" s="34" t="str">
        <f>IF(VV133&lt;&gt;"",HLOOKUP(COUNT($RV133:VV133)+1,$G$4:$EH$9,VW$14,0)*$D133,IF($C133=VW$17,$G$9*$D133,""))</f>
        <v/>
      </c>
      <c r="VX133" s="34" t="str">
        <f>IF(VW133&lt;&gt;"",HLOOKUP(COUNT($RV133:VW133)+1,$G$4:$EH$9,VX$14,0)*$D133,IF($C133=VX$17,$G$9*$D133,""))</f>
        <v/>
      </c>
      <c r="VY133" s="34" t="str">
        <f>IF(VX133&lt;&gt;"",HLOOKUP(COUNT($RV133:VX133)+1,$G$4:$EH$9,VY$14,0)*$D133,IF($C133=VY$17,$G$9*$D133,""))</f>
        <v/>
      </c>
      <c r="VZ133" s="34" t="str">
        <f>IF(VY133&lt;&gt;"",HLOOKUP(COUNT($RV133:VY133)+1,$G$4:$EH$9,VZ$14,0)*$D133,IF($C133=VZ$17,$G$9*$D133,""))</f>
        <v/>
      </c>
      <c r="WA133" s="34" t="str">
        <f>IF(VZ133&lt;&gt;"",HLOOKUP(COUNT($RV133:VZ133)+1,$G$4:$EH$9,WA$14,0)*$D133,IF($C133=WA$17,$G$9*$D133,""))</f>
        <v/>
      </c>
      <c r="WB133" s="34" t="str">
        <f>IF(WA133&lt;&gt;"",HLOOKUP(COUNT($RV133:WA133)+1,$G$4:$EH$9,WB$14,0)*$D133,IF($C133=WB$17,$G$9*$D133,""))</f>
        <v/>
      </c>
      <c r="WC133" s="34" t="str">
        <f>IF(WB133&lt;&gt;"",HLOOKUP(COUNT($RV133:WB133)+1,$G$4:$EH$9,WC$14,0)*$D133,IF($C133=WC$17,$G$9*$D133,""))</f>
        <v/>
      </c>
      <c r="WD133" s="34" t="str">
        <f>IF(WC133&lt;&gt;"",HLOOKUP(COUNT($RV133:WC133)+1,$G$4:$EH$9,WD$14,0)*$D133,IF($C133=WD$17,$G$9*$D133,""))</f>
        <v/>
      </c>
      <c r="WE133" s="34" t="str">
        <f>IF(WD133&lt;&gt;"",HLOOKUP(COUNT($RV133:WD133)+1,$G$4:$EH$9,WE$14,0)*$D133,IF($C133=WE$17,$G$9*$D133,""))</f>
        <v/>
      </c>
      <c r="WF133" s="34" t="str">
        <f>IF(WE133&lt;&gt;"",HLOOKUP(COUNT($RV133:WE133)+1,$G$4:$EH$9,WF$14,0)*$D133,IF($C133=WF$17,$G$9*$D133,""))</f>
        <v/>
      </c>
      <c r="WG133" s="34">
        <f>IF(WF133&lt;&gt;"",HLOOKUP(COUNT($RV133:WF133)+1,$G$4:$EH$9,WG$14,0)*$D133,IF($C133=WG$17,$G$9*$D133,""))</f>
        <v>14500</v>
      </c>
      <c r="WH133" s="34">
        <f>IF(WG133&lt;&gt;"",HLOOKUP(COUNT($RV133:WG133)+1,$G$4:$EH$9,WH$14,0)*$D133,IF($C133=WH$17,$G$9*$D133,""))</f>
        <v>0</v>
      </c>
      <c r="WI133" s="34">
        <f>IF(WH133&lt;&gt;"",HLOOKUP(COUNT($RV133:WH133)+1,$G$4:$EH$9,WI$14,0)*$D133,IF($C133=WI$17,$G$9*$D133,""))</f>
        <v>0</v>
      </c>
      <c r="WJ133" s="34">
        <f>IF(WI133&lt;&gt;"",HLOOKUP(COUNT($RV133:WI133)+1,$G$4:$EH$9,WJ$14,0)*$D133,IF($C133=WJ$17,$G$9*$D133,""))</f>
        <v>0</v>
      </c>
      <c r="WK133" s="34">
        <f>IF(WJ133&lt;&gt;"",HLOOKUP(COUNT($RV133:WJ133)+1,$G$4:$EH$9,WK$14,0)*$D133,IF($C133=WK$17,$G$9*$D133,""))</f>
        <v>0</v>
      </c>
      <c r="WL133" s="34">
        <f>IF(WK133&lt;&gt;"",HLOOKUP(COUNT($RV133:WK133)+1,$G$4:$EH$9,WL$14,0)*$D133,IF($C133=WL$17,$G$9*$D133,""))</f>
        <v>0</v>
      </c>
    </row>
    <row r="134" spans="1:610" ht="15" x14ac:dyDescent="0.2">
      <c r="A134" s="25">
        <f t="shared" si="914"/>
        <v>8</v>
      </c>
      <c r="B134" s="1328" t="s">
        <v>91</v>
      </c>
      <c r="C134" s="62">
        <f t="shared" si="912"/>
        <v>116</v>
      </c>
      <c r="D134" s="30">
        <f>VLOOKUP(B134,Premissas!$R$8:$AD$18,(Histograma!A134+1),0)</f>
        <v>5</v>
      </c>
      <c r="G134" s="34" t="str">
        <f>IF(F134&lt;&gt;"",HLOOKUP(COUNT($F134:F134)+1,$G$4:$EH$8,G$14,0)*$D134,IF($C134=G$17,$G$5*$D134,""))</f>
        <v/>
      </c>
      <c r="H134" s="34" t="str">
        <f>IF(G134&lt;&gt;"",HLOOKUP(COUNT($F134:G134)+1,$G$4:$EH$8,H$14,0)*$D134,IF($C134=H$17,$G$5*$D134,""))</f>
        <v/>
      </c>
      <c r="I134" s="34" t="str">
        <f>IF(H134&lt;&gt;"",HLOOKUP(COUNT($F134:H134)+1,$G$4:$EH$8,I$14,0)*$D134,IF($C134=I$17,$G$5*$D134,""))</f>
        <v/>
      </c>
      <c r="J134" s="34" t="str">
        <f>IF(I134&lt;&gt;"",HLOOKUP(COUNT($F134:I134)+1,$G$4:$EH$8,J$14,0)*$D134,IF($C134=J$17,$G$5*$D134,""))</f>
        <v/>
      </c>
      <c r="K134" s="34" t="str">
        <f>IF(J134&lt;&gt;"",HLOOKUP(COUNT($F134:J134)+1,$G$4:$EH$8,K$14,0)*$D134,IF($C134=K$17,$G$5*$D134,""))</f>
        <v/>
      </c>
      <c r="L134" s="34" t="str">
        <f>IF(K134&lt;&gt;"",HLOOKUP(COUNT($F134:K134)+1,$G$4:$EH$8,L$14,0)*$D134,IF($C134=L$17,$G$5*$D134,""))</f>
        <v/>
      </c>
      <c r="M134" s="34" t="str">
        <f>IF(L134&lt;&gt;"",HLOOKUP(COUNT($F134:L134)+1,$G$4:$EH$8,M$14,0)*$D134,IF($C134=M$17,$G$5*$D134,""))</f>
        <v/>
      </c>
      <c r="N134" s="34" t="str">
        <f>IF(M134&lt;&gt;"",HLOOKUP(COUNT($F134:M134)+1,$G$4:$EH$8,N$14,0)*$D134,IF($C134=N$17,$G$5*$D134,""))</f>
        <v/>
      </c>
      <c r="O134" s="34" t="str">
        <f>IF(N134&lt;&gt;"",HLOOKUP(COUNT($F134:N134)+1,$G$4:$EH$8,O$14,0)*$D134,IF($C134=O$17,$G$5*$D134,""))</f>
        <v/>
      </c>
      <c r="P134" s="34" t="str">
        <f>IF(O134&lt;&gt;"",HLOOKUP(COUNT($F134:O134)+1,$G$4:$EH$8,P$14,0)*$D134,IF($C134=P$17,$G$5*$D134,""))</f>
        <v/>
      </c>
      <c r="Q134" s="34" t="str">
        <f>IF(P134&lt;&gt;"",HLOOKUP(COUNT($F134:P134)+1,$G$4:$EH$8,Q$14,0)*$D134,IF($C134=Q$17,$G$5*$D134,""))</f>
        <v/>
      </c>
      <c r="R134" s="34" t="str">
        <f>IF(Q134&lt;&gt;"",HLOOKUP(COUNT($F134:Q134)+1,$G$4:$EH$8,R$14,0)*$D134,IF($C134=R$17,$G$5*$D134,""))</f>
        <v/>
      </c>
      <c r="S134" s="34" t="str">
        <f>IF(R134&lt;&gt;"",HLOOKUP(COUNT($F134:R134)+1,$G$4:$EH$8,S$14,0)*$D134,IF($C134=S$17,$G$5*$D134,""))</f>
        <v/>
      </c>
      <c r="T134" s="34" t="str">
        <f>IF(S134&lt;&gt;"",HLOOKUP(COUNT($F134:S134)+1,$G$4:$EH$8,T$14,0)*$D134,IF($C134=T$17,$G$5*$D134,""))</f>
        <v/>
      </c>
      <c r="U134" s="34" t="str">
        <f>IF(T134&lt;&gt;"",HLOOKUP(COUNT($F134:T134)+1,$G$4:$EH$8,U$14,0)*$D134,IF($C134=U$17,$G$5*$D134,""))</f>
        <v/>
      </c>
      <c r="V134" s="34" t="str">
        <f>IF(U134&lt;&gt;"",HLOOKUP(COUNT($F134:U134)+1,$G$4:$EH$8,V$14,0)*$D134,IF($C134=V$17,$G$5*$D134,""))</f>
        <v/>
      </c>
      <c r="W134" s="34" t="str">
        <f>IF(V134&lt;&gt;"",HLOOKUP(COUNT($F134:V134)+1,$G$4:$EH$8,W$14,0)*$D134,IF($C134=W$17,$G$5*$D134,""))</f>
        <v/>
      </c>
      <c r="X134" s="34" t="str">
        <f>IF(W134&lt;&gt;"",HLOOKUP(COUNT($F134:W134)+1,$G$4:$EH$8,X$14,0)*$D134,IF($C134=X$17,$G$5*$D134,""))</f>
        <v/>
      </c>
      <c r="Y134" s="34" t="str">
        <f>IF(X134&lt;&gt;"",HLOOKUP(COUNT($F134:X134)+1,$G$4:$EH$8,Y$14,0)*$D134,IF($C134=Y$17,$G$5*$D134,""))</f>
        <v/>
      </c>
      <c r="Z134" s="34" t="str">
        <f>IF(Y134&lt;&gt;"",HLOOKUP(COUNT($F134:Y134)+1,$G$4:$EH$8,Z$14,0)*$D134,IF($C134=Z$17,$G$5*$D134,""))</f>
        <v/>
      </c>
      <c r="AA134" s="34" t="str">
        <f>IF(Z134&lt;&gt;"",HLOOKUP(COUNT($F134:Z134)+1,$G$4:$EH$8,AA$14,0)*$D134,IF($C134=AA$17,$G$5*$D134,""))</f>
        <v/>
      </c>
      <c r="AB134" s="34" t="str">
        <f>IF(AA134&lt;&gt;"",HLOOKUP(COUNT($F134:AA134)+1,$G$4:$EH$8,AB$14,0)*$D134,IF($C134=AB$17,$G$5*$D134,""))</f>
        <v/>
      </c>
      <c r="AC134" s="34" t="str">
        <f>IF(AB134&lt;&gt;"",HLOOKUP(COUNT($F134:AB134)+1,$G$4:$EH$8,AC$14,0)*$D134,IF($C134=AC$17,$G$5*$D134,""))</f>
        <v/>
      </c>
      <c r="AD134" s="34" t="str">
        <f>IF(AC134&lt;&gt;"",HLOOKUP(COUNT($F134:AC134)+1,$G$4:$EH$8,AD$14,0)*$D134,IF($C134=AD$17,$G$5*$D134,""))</f>
        <v/>
      </c>
      <c r="AE134" s="34" t="str">
        <f>IF(AD134&lt;&gt;"",HLOOKUP(COUNT($F134:AD134)+1,$G$4:$EH$8,AE$14,0)*$D134,IF($C134=AE$17,$G$5*$D134,""))</f>
        <v/>
      </c>
      <c r="AF134" s="34" t="str">
        <f>IF(AE134&lt;&gt;"",HLOOKUP(COUNT($F134:AE134)+1,$G$4:$EH$8,AF$14,0)*$D134,IF($C134=AF$17,$G$5*$D134,""))</f>
        <v/>
      </c>
      <c r="AG134" s="34" t="str">
        <f>IF(AF134&lt;&gt;"",HLOOKUP(COUNT($F134:AF134)+1,$G$4:$EH$8,AG$14,0)*$D134,IF($C134=AG$17,$G$5*$D134,""))</f>
        <v/>
      </c>
      <c r="AH134" s="34" t="str">
        <f>IF(AG134&lt;&gt;"",HLOOKUP(COUNT($F134:AG134)+1,$G$4:$EH$8,AH$14,0)*$D134,IF($C134=AH$17,$G$5*$D134,""))</f>
        <v/>
      </c>
      <c r="AI134" s="34" t="str">
        <f>IF(AH134&lt;&gt;"",HLOOKUP(COUNT($F134:AH134)+1,$G$4:$EH$8,AI$14,0)*$D134,IF($C134=AI$17,$G$5*$D134,""))</f>
        <v/>
      </c>
      <c r="AJ134" s="34" t="str">
        <f>IF(AI134&lt;&gt;"",HLOOKUP(COUNT($F134:AI134)+1,$G$4:$EH$8,AJ$14,0)*$D134,IF($C134=AJ$17,$G$5*$D134,""))</f>
        <v/>
      </c>
      <c r="AK134" s="34" t="str">
        <f>IF(AJ134&lt;&gt;"",HLOOKUP(COUNT($F134:AJ134)+1,$G$4:$EH$8,AK$14,0)*$D134,IF($C134=AK$17,$G$5*$D134,""))</f>
        <v/>
      </c>
      <c r="AL134" s="34" t="str">
        <f>IF(AK134&lt;&gt;"",HLOOKUP(COUNT($F134:AK134)+1,$G$4:$EH$8,AL$14,0)*$D134,IF($C134=AL$17,$G$5*$D134,""))</f>
        <v/>
      </c>
      <c r="AM134" s="34" t="str">
        <f>IF(AL134&lt;&gt;"",HLOOKUP(COUNT($F134:AL134)+1,$G$4:$EH$8,AM$14,0)*$D134,IF($C134=AM$17,$G$5*$D134,""))</f>
        <v/>
      </c>
      <c r="AN134" s="34" t="str">
        <f>IF(AM134&lt;&gt;"",HLOOKUP(COUNT($F134:AM134)+1,$G$4:$EH$8,AN$14,0)*$D134,IF($C134=AN$17,$G$5*$D134,""))</f>
        <v/>
      </c>
      <c r="AO134" s="34" t="str">
        <f>IF(AN134&lt;&gt;"",HLOOKUP(COUNT($F134:AN134)+1,$G$4:$EH$8,AO$14,0)*$D134,IF($C134=AO$17,$G$5*$D134,""))</f>
        <v/>
      </c>
      <c r="AP134" s="34" t="str">
        <f>IF(AO134&lt;&gt;"",HLOOKUP(COUNT($F134:AO134)+1,$G$4:$EH$8,AP$14,0)*$D134,IF($C134=AP$17,$G$5*$D134,""))</f>
        <v/>
      </c>
      <c r="AQ134" s="34" t="str">
        <f>IF(AP134&lt;&gt;"",HLOOKUP(COUNT($F134:AP134)+1,$G$4:$EH$8,AQ$14,0)*$D134,IF($C134=AQ$17,$G$5*$D134,""))</f>
        <v/>
      </c>
      <c r="AR134" s="34" t="str">
        <f>IF(AQ134&lt;&gt;"",HLOOKUP(COUNT($F134:AQ134)+1,$G$4:$EH$8,AR$14,0)*$D134,IF($C134=AR$17,$G$5*$D134,""))</f>
        <v/>
      </c>
      <c r="AS134" s="34" t="str">
        <f>IF(AR134&lt;&gt;"",HLOOKUP(COUNT($F134:AR134)+1,$G$4:$EH$8,AS$14,0)*$D134,IF($C134=AS$17,$G$5*$D134,""))</f>
        <v/>
      </c>
      <c r="AT134" s="34" t="str">
        <f>IF(AS134&lt;&gt;"",HLOOKUP(COUNT($F134:AS134)+1,$G$4:$EH$8,AT$14,0)*$D134,IF($C134=AT$17,$G$5*$D134,""))</f>
        <v/>
      </c>
      <c r="AU134" s="34" t="str">
        <f>IF(AT134&lt;&gt;"",HLOOKUP(COUNT($F134:AT134)+1,$G$4:$EH$8,AU$14,0)*$D134,IF($C134=AU$17,$G$5*$D134,""))</f>
        <v/>
      </c>
      <c r="AV134" s="34" t="str">
        <f>IF(AU134&lt;&gt;"",HLOOKUP(COUNT($F134:AU134)+1,$G$4:$EH$8,AV$14,0)*$D134,IF($C134=AV$17,$G$5*$D134,""))</f>
        <v/>
      </c>
      <c r="AW134" s="34" t="str">
        <f>IF(AV134&lt;&gt;"",HLOOKUP(COUNT($F134:AV134)+1,$G$4:$EH$8,AW$14,0)*$D134,IF($C134=AW$17,$G$5*$D134,""))</f>
        <v/>
      </c>
      <c r="AX134" s="34" t="str">
        <f>IF(AW134&lt;&gt;"",HLOOKUP(COUNT($F134:AW134)+1,$G$4:$EH$8,AX$14,0)*$D134,IF($C134=AX$17,$G$5*$D134,""))</f>
        <v/>
      </c>
      <c r="AY134" s="34" t="str">
        <f>IF(AX134&lt;&gt;"",HLOOKUP(COUNT($F134:AX134)+1,$G$4:$EH$8,AY$14,0)*$D134,IF($C134=AY$17,$G$5*$D134,""))</f>
        <v/>
      </c>
      <c r="AZ134" s="34" t="str">
        <f>IF(AY134&lt;&gt;"",HLOOKUP(COUNT($F134:AY134)+1,$G$4:$EH$8,AZ$14,0)*$D134,IF($C134=AZ$17,$G$5*$D134,""))</f>
        <v/>
      </c>
      <c r="BA134" s="34" t="str">
        <f>IF(AZ134&lt;&gt;"",HLOOKUP(COUNT($F134:AZ134)+1,$G$4:$EH$8,BA$14,0)*$D134,IF($C134=BA$17,$G$5*$D134,""))</f>
        <v/>
      </c>
      <c r="BB134" s="34" t="str">
        <f>IF(BA134&lt;&gt;"",HLOOKUP(COUNT($F134:BA134)+1,$G$4:$EH$8,BB$14,0)*$D134,IF($C134=BB$17,$G$5*$D134,""))</f>
        <v/>
      </c>
      <c r="BC134" s="34" t="str">
        <f>IF(BB134&lt;&gt;"",HLOOKUP(COUNT($F134:BB134)+1,$G$4:$EH$8,BC$14,0)*$D134,IF($C134=BC$17,$G$5*$D134,""))</f>
        <v/>
      </c>
      <c r="BD134" s="34" t="str">
        <f>IF(BC134&lt;&gt;"",HLOOKUP(COUNT($F134:BC134)+1,$G$4:$EH$8,BD$14,0)*$D134,IF($C134=BD$17,$G$5*$D134,""))</f>
        <v/>
      </c>
      <c r="BE134" s="34" t="str">
        <f>IF(BD134&lt;&gt;"",HLOOKUP(COUNT($F134:BD134)+1,$G$4:$EH$8,BE$14,0)*$D134,IF($C134=BE$17,$G$5*$D134,""))</f>
        <v/>
      </c>
      <c r="BF134" s="34" t="str">
        <f>IF(BE134&lt;&gt;"",HLOOKUP(COUNT($F134:BE134)+1,$G$4:$EH$8,BF$14,0)*$D134,IF($C134=BF$17,$G$5*$D134,""))</f>
        <v/>
      </c>
      <c r="BG134" s="34" t="str">
        <f>IF(BF134&lt;&gt;"",HLOOKUP(COUNT($F134:BF134)+1,$G$4:$EH$8,BG$14,0)*$D134,IF($C134=BG$17,$G$5*$D134,""))</f>
        <v/>
      </c>
      <c r="BH134" s="34" t="str">
        <f>IF(BG134&lt;&gt;"",HLOOKUP(COUNT($F134:BG134)+1,$G$4:$EH$8,BH$14,0)*$D134,IF($C134=BH$17,$G$5*$D134,""))</f>
        <v/>
      </c>
      <c r="BI134" s="34" t="str">
        <f>IF(BH134&lt;&gt;"",HLOOKUP(COUNT($F134:BH134)+1,$G$4:$EH$8,BI$14,0)*$D134,IF($C134=BI$17,$G$5*$D134,""))</f>
        <v/>
      </c>
      <c r="BJ134" s="34" t="str">
        <f>IF(BI134&lt;&gt;"",HLOOKUP(COUNT($F134:BI134)+1,$G$4:$EH$8,BJ$14,0)*$D134,IF($C134=BJ$17,$G$5*$D134,""))</f>
        <v/>
      </c>
      <c r="BK134" s="34" t="str">
        <f>IF(BJ134&lt;&gt;"",HLOOKUP(COUNT($F134:BJ134)+1,$G$4:$EH$8,BK$14,0)*$D134,IF($C134=BK$17,$G$5*$D134,""))</f>
        <v/>
      </c>
      <c r="BL134" s="34" t="str">
        <f>IF(BK134&lt;&gt;"",HLOOKUP(COUNT($F134:BK134)+1,$G$4:$EH$8,BL$14,0)*$D134,IF($C134=BL$17,$G$5*$D134,""))</f>
        <v/>
      </c>
      <c r="BM134" s="34" t="str">
        <f>IF(BL134&lt;&gt;"",HLOOKUP(COUNT($F134:BL134)+1,$G$4:$EH$8,BM$14,0)*$D134,IF($C134=BM$17,$G$5*$D134,""))</f>
        <v/>
      </c>
      <c r="BN134" s="34" t="str">
        <f>IF(BM134&lt;&gt;"",HLOOKUP(COUNT($F134:BM134)+1,$G$4:$EH$8,BN$14,0)*$D134,IF($C134=BN$17,$G$5*$D134,""))</f>
        <v/>
      </c>
      <c r="BO134" s="34" t="str">
        <f>IF(BN134&lt;&gt;"",HLOOKUP(COUNT($F134:BN134)+1,$G$4:$EH$8,BO$14,0)*$D134,IF($C134=BO$17,$G$5*$D134,""))</f>
        <v/>
      </c>
      <c r="BP134" s="34" t="str">
        <f>IF(BO134&lt;&gt;"",HLOOKUP(COUNT($F134:BO134)+1,$G$4:$EH$8,BP$14,0)*$D134,IF($C134=BP$17,$G$5*$D134,""))</f>
        <v/>
      </c>
      <c r="BQ134" s="34" t="str">
        <f>IF(BP134&lt;&gt;"",HLOOKUP(COUNT($F134:BP134)+1,$G$4:$EH$8,BQ$14,0)*$D134,IF($C134=BQ$17,$G$5*$D134,""))</f>
        <v/>
      </c>
      <c r="BR134" s="34" t="str">
        <f>IF(BQ134&lt;&gt;"",HLOOKUP(COUNT($F134:BQ134)+1,$G$4:$EH$8,BR$14,0)*$D134,IF($C134=BR$17,$G$5*$D134,""))</f>
        <v/>
      </c>
      <c r="BS134" s="34" t="str">
        <f>IF(BR134&lt;&gt;"",HLOOKUP(COUNT($F134:BR134)+1,$G$4:$EH$8,BS$14,0)*$D134,IF($C134=BS$17,$G$5*$D134,""))</f>
        <v/>
      </c>
      <c r="BT134" s="34" t="str">
        <f>IF(BS134&lt;&gt;"",HLOOKUP(COUNT($F134:BS134)+1,$G$4:$EH$8,BT$14,0)*$D134,IF($C134=BT$17,$G$5*$D134,""))</f>
        <v/>
      </c>
      <c r="BU134" s="34" t="str">
        <f>IF(BT134&lt;&gt;"",HLOOKUP(COUNT($F134:BT134)+1,$G$4:$EH$8,BU$14,0)*$D134,IF($C134=BU$17,$G$5*$D134,""))</f>
        <v/>
      </c>
      <c r="BV134" s="34" t="str">
        <f>IF(BU134&lt;&gt;"",HLOOKUP(COUNT($F134:BU134)+1,$G$4:$EH$8,BV$14,0)*$D134,IF($C134=BV$17,$G$5*$D134,""))</f>
        <v/>
      </c>
      <c r="BW134" s="34" t="str">
        <f>IF(BV134&lt;&gt;"",HLOOKUP(COUNT($F134:BV134)+1,$G$4:$EH$8,BW$14,0)*$D134,IF($C134=BW$17,$G$5*$D134,""))</f>
        <v/>
      </c>
      <c r="BX134" s="34" t="str">
        <f>IF(BW134&lt;&gt;"",HLOOKUP(COUNT($F134:BW134)+1,$G$4:$EH$8,BX$14,0)*$D134,IF($C134=BX$17,$G$5*$D134,""))</f>
        <v/>
      </c>
      <c r="BY134" s="34" t="str">
        <f>IF(BX134&lt;&gt;"",HLOOKUP(COUNT($F134:BX134)+1,$G$4:$EH$8,BY$14,0)*$D134,IF($C134=BY$17,$G$5*$D134,""))</f>
        <v/>
      </c>
      <c r="BZ134" s="34" t="str">
        <f>IF(BY134&lt;&gt;"",HLOOKUP(COUNT($F134:BY134)+1,$G$4:$EH$8,BZ$14,0)*$D134,IF($C134=BZ$17,$G$5*$D134,""))</f>
        <v/>
      </c>
      <c r="CA134" s="34" t="str">
        <f>IF(BZ134&lt;&gt;"",HLOOKUP(COUNT($F134:BZ134)+1,$G$4:$EH$8,CA$14,0)*$D134,IF($C134=CA$17,$G$5*$D134,""))</f>
        <v/>
      </c>
      <c r="CB134" s="34" t="str">
        <f>IF(CA134&lt;&gt;"",HLOOKUP(COUNT($F134:CA134)+1,$G$4:$EH$8,CB$14,0)*$D134,IF($C134=CB$17,$G$5*$D134,""))</f>
        <v/>
      </c>
      <c r="CC134" s="34" t="str">
        <f>IF(CB134&lt;&gt;"",HLOOKUP(COUNT($F134:CB134)+1,$G$4:$EH$8,CC$14,0)*$D134,IF($C134=CC$17,$G$5*$D134,""))</f>
        <v/>
      </c>
      <c r="CD134" s="34" t="str">
        <f>IF(CC134&lt;&gt;"",HLOOKUP(COUNT($F134:CC134)+1,$G$4:$EH$8,CD$14,0)*$D134,IF($C134=CD$17,$G$5*$D134,""))</f>
        <v/>
      </c>
      <c r="CE134" s="34" t="str">
        <f>IF(CD134&lt;&gt;"",HLOOKUP(COUNT($F134:CD134)+1,$G$4:$EH$8,CE$14,0)*$D134,IF($C134=CE$17,$G$5*$D134,""))</f>
        <v/>
      </c>
      <c r="CF134" s="34" t="str">
        <f>IF(CE134&lt;&gt;"",HLOOKUP(COUNT($F134:CE134)+1,$G$4:$EH$8,CF$14,0)*$D134,IF($C134=CF$17,$G$5*$D134,""))</f>
        <v/>
      </c>
      <c r="CG134" s="34" t="str">
        <f>IF(CF134&lt;&gt;"",HLOOKUP(COUNT($F134:CF134)+1,$G$4:$EH$8,CG$14,0)*$D134,IF($C134=CG$17,$G$5*$D134,""))</f>
        <v/>
      </c>
      <c r="CH134" s="34" t="str">
        <f>IF(CG134&lt;&gt;"",HLOOKUP(COUNT($F134:CG134)+1,$G$4:$EH$8,CH$14,0)*$D134,IF($C134=CH$17,$G$5*$D134,""))</f>
        <v/>
      </c>
      <c r="CI134" s="34" t="str">
        <f>IF(CH134&lt;&gt;"",HLOOKUP(COUNT($F134:CH134)+1,$G$4:$EH$8,CI$14,0)*$D134,IF($C134=CI$17,$G$5*$D134,""))</f>
        <v/>
      </c>
      <c r="CJ134" s="34" t="str">
        <f>IF(CI134&lt;&gt;"",HLOOKUP(COUNT($F134:CI134)+1,$G$4:$EH$8,CJ$14,0)*$D134,IF($C134=CJ$17,$G$5*$D134,""))</f>
        <v/>
      </c>
      <c r="CK134" s="34" t="str">
        <f>IF(CJ134&lt;&gt;"",HLOOKUP(COUNT($F134:CJ134)+1,$G$4:$EH$8,CK$14,0)*$D134,IF($C134=CK$17,$G$5*$D134,""))</f>
        <v/>
      </c>
      <c r="CL134" s="34" t="str">
        <f>IF(CK134&lt;&gt;"",HLOOKUP(COUNT($F134:CK134)+1,$G$4:$EH$8,CL$14,0)*$D134,IF($C134=CL$17,$G$5*$D134,""))</f>
        <v/>
      </c>
      <c r="CM134" s="34" t="str">
        <f>IF(CL134&lt;&gt;"",HLOOKUP(COUNT($F134:CL134)+1,$G$4:$EH$8,CM$14,0)*$D134,IF($C134=CM$17,$G$5*$D134,""))</f>
        <v/>
      </c>
      <c r="CN134" s="34" t="str">
        <f>IF(CM134&lt;&gt;"",HLOOKUP(COUNT($F134:CM134)+1,$G$4:$EH$8,CN$14,0)*$D134,IF($C134=CN$17,$G$5*$D134,""))</f>
        <v/>
      </c>
      <c r="CO134" s="34" t="str">
        <f>IF(CN134&lt;&gt;"",HLOOKUP(COUNT($F134:CN134)+1,$G$4:$EH$8,CO$14,0)*$D134,IF($C134=CO$17,$G$5*$D134,""))</f>
        <v/>
      </c>
      <c r="CP134" s="34" t="str">
        <f>IF(CO134&lt;&gt;"",HLOOKUP(COUNT($F134:CO134)+1,$G$4:$EH$8,CP$14,0)*$D134,IF($C134=CP$17,$G$5*$D134,""))</f>
        <v/>
      </c>
      <c r="CQ134" s="34" t="str">
        <f>IF(CP134&lt;&gt;"",HLOOKUP(COUNT($F134:CP134)+1,$G$4:$EH$8,CQ$14,0)*$D134,IF($C134=CQ$17,$G$5*$D134,""))</f>
        <v/>
      </c>
      <c r="CR134" s="34" t="str">
        <f>IF(CQ134&lt;&gt;"",HLOOKUP(COUNT($F134:CQ134)+1,$G$4:$EH$8,CR$14,0)*$D134,IF($C134=CR$17,$G$5*$D134,""))</f>
        <v/>
      </c>
      <c r="CS134" s="34" t="str">
        <f>IF(CR134&lt;&gt;"",HLOOKUP(COUNT($F134:CR134)+1,$G$4:$EH$8,CS$14,0)*$D134,IF($C134=CS$17,$G$5*$D134,""))</f>
        <v/>
      </c>
      <c r="CT134" s="34" t="str">
        <f>IF(CS134&lt;&gt;"",HLOOKUP(COUNT($F134:CS134)+1,$G$4:$EH$8,CT$14,0)*$D134,IF($C134=CT$17,$G$5*$D134,""))</f>
        <v/>
      </c>
      <c r="CU134" s="34" t="str">
        <f>IF(CT134&lt;&gt;"",HLOOKUP(COUNT($F134:CT134)+1,$G$4:$EH$8,CU$14,0)*$D134,IF($C134=CU$17,$G$5*$D134,""))</f>
        <v/>
      </c>
      <c r="CV134" s="34" t="str">
        <f>IF(CU134&lt;&gt;"",HLOOKUP(COUNT($F134:CU134)+1,$G$4:$EH$8,CV$14,0)*$D134,IF($C134=CV$17,$G$5*$D134,""))</f>
        <v/>
      </c>
      <c r="CW134" s="34" t="str">
        <f>IF(CV134&lt;&gt;"",HLOOKUP(COUNT($F134:CV134)+1,$G$4:$EH$8,CW$14,0)*$D134,IF($C134=CW$17,$G$5*$D134,""))</f>
        <v/>
      </c>
      <c r="CX134" s="34" t="str">
        <f>IF(CW134&lt;&gt;"",HLOOKUP(COUNT($F134:CW134)+1,$G$4:$EH$8,CX$14,0)*$D134,IF($C134=CX$17,$G$5*$D134,""))</f>
        <v/>
      </c>
      <c r="CY134" s="34" t="str">
        <f>IF(CX134&lt;&gt;"",HLOOKUP(COUNT($F134:CX134)+1,$G$4:$EH$8,CY$14,0)*$D134,IF($C134=CY$17,$G$5*$D134,""))</f>
        <v/>
      </c>
      <c r="CZ134" s="34" t="str">
        <f>IF(CY134&lt;&gt;"",HLOOKUP(COUNT($F134:CY134)+1,$G$4:$EH$8,CZ$14,0)*$D134,IF($C134=CZ$17,$G$5*$D134,""))</f>
        <v/>
      </c>
      <c r="DA134" s="34" t="str">
        <f>IF(CZ134&lt;&gt;"",HLOOKUP(COUNT($F134:CZ134)+1,$G$4:$EH$8,DA$14,0)*$D134,IF($C134=DA$17,$G$5*$D134,""))</f>
        <v/>
      </c>
      <c r="DB134" s="34" t="str">
        <f>IF(DA134&lt;&gt;"",HLOOKUP(COUNT($F134:DA134)+1,$G$4:$EH$8,DB$14,0)*$D134,IF($C134=DB$17,$G$5*$D134,""))</f>
        <v/>
      </c>
      <c r="DC134" s="34" t="str">
        <f>IF(DB134&lt;&gt;"",HLOOKUP(COUNT($F134:DB134)+1,$G$4:$EH$8,DC$14,0)*$D134,IF($C134=DC$17,$G$5*$D134,""))</f>
        <v/>
      </c>
      <c r="DD134" s="34" t="str">
        <f>IF(DC134&lt;&gt;"",HLOOKUP(COUNT($F134:DC134)+1,$G$4:$EH$8,DD$14,0)*$D134,IF($C134=DD$17,$G$5*$D134,""))</f>
        <v/>
      </c>
      <c r="DE134" s="34" t="str">
        <f>IF(DD134&lt;&gt;"",HLOOKUP(COUNT($F134:DD134)+1,$G$4:$EH$8,DE$14,0)*$D134,IF($C134=DE$17,$G$5*$D134,""))</f>
        <v/>
      </c>
      <c r="DF134" s="34" t="str">
        <f>IF(DE134&lt;&gt;"",HLOOKUP(COUNT($F134:DE134)+1,$G$4:$EH$8,DF$14,0)*$D134,IF($C134=DF$17,$G$5*$D134,""))</f>
        <v/>
      </c>
      <c r="DG134" s="34" t="str">
        <f>IF(DF134&lt;&gt;"",HLOOKUP(COUNT($F134:DF134)+1,$G$4:$EH$8,DG$14,0)*$D134,IF($C134=DG$17,$G$5*$D134,""))</f>
        <v/>
      </c>
      <c r="DH134" s="34" t="str">
        <f>IF(DG134&lt;&gt;"",HLOOKUP(COUNT($F134:DG134)+1,$G$4:$EH$8,DH$14,0)*$D134,IF($C134=DH$17,$G$5*$D134,""))</f>
        <v/>
      </c>
      <c r="DI134" s="34" t="str">
        <f>IF(DH134&lt;&gt;"",HLOOKUP(COUNT($F134:DH134)+1,$G$4:$EH$8,DI$14,0)*$D134,IF($C134=DI$17,$G$5*$D134,""))</f>
        <v/>
      </c>
      <c r="DJ134" s="34" t="str">
        <f>IF(DI134&lt;&gt;"",HLOOKUP(COUNT($F134:DI134)+1,$G$4:$EH$8,DJ$14,0)*$D134,IF($C134=DJ$17,$G$5*$D134,""))</f>
        <v/>
      </c>
      <c r="DK134" s="34" t="str">
        <f>IF(DJ134&lt;&gt;"",HLOOKUP(COUNT($F134:DJ134)+1,$G$4:$EH$8,DK$14,0)*$D134,IF($C134=DK$17,$G$5*$D134,""))</f>
        <v/>
      </c>
      <c r="DL134" s="34" t="str">
        <f>IF(DK134&lt;&gt;"",HLOOKUP(COUNT($F134:DK134)+1,$G$4:$EH$8,DL$14,0)*$D134,IF($C134=DL$17,$G$5*$D134,""))</f>
        <v/>
      </c>
      <c r="DM134" s="34" t="str">
        <f>IF(DL134&lt;&gt;"",HLOOKUP(COUNT($F134:DL134)+1,$G$4:$EH$8,DM$14,0)*$D134,IF($C134=DM$17,$G$5*$D134,""))</f>
        <v/>
      </c>
      <c r="DN134" s="34" t="str">
        <f>IF(DM134&lt;&gt;"",HLOOKUP(COUNT($F134:DM134)+1,$G$4:$EH$8,DN$14,0)*$D134,IF($C134=DN$17,$G$5*$D134,""))</f>
        <v/>
      </c>
      <c r="DO134" s="34" t="str">
        <f>IF(DN134&lt;&gt;"",HLOOKUP(COUNT($F134:DN134)+1,$G$4:$EH$8,DO$14,0)*$D134,IF($C134=DO$17,$G$5*$D134,""))</f>
        <v/>
      </c>
      <c r="DP134" s="34" t="str">
        <f>IF(DO134&lt;&gt;"",HLOOKUP(COUNT($F134:DO134)+1,$G$4:$EH$8,DP$14,0)*$D134,IF($C134=DP$17,$G$5*$D134,""))</f>
        <v/>
      </c>
      <c r="DQ134" s="34" t="str">
        <f>IF(DP134&lt;&gt;"",HLOOKUP(COUNT($F134:DP134)+1,$G$4:$EH$8,DQ$14,0)*$D134,IF($C134=DQ$17,$G$5*$D134,""))</f>
        <v/>
      </c>
      <c r="DR134" s="34">
        <f>IF(DQ134&lt;&gt;"",HLOOKUP(COUNT($F134:DQ134)+1,$G$4:$EH$8,DR$14,0)*$D134,IF($C134=DR$17,$G$5*$D134,""))</f>
        <v>0</v>
      </c>
      <c r="DS134" s="34">
        <f>IF(DR134&lt;&gt;"",HLOOKUP(COUNT($F134:DR134)+1,$G$4:$EH$8,DS$14,0)*$D134,IF($C134=DS$17,$G$5*$D134,""))</f>
        <v>0</v>
      </c>
      <c r="DT134" s="34" t="e">
        <f>IF(DS134&lt;&gt;"",HLOOKUP(COUNT($F134:DS134)+1,$G$4:$EH$8,DT$14,0)*$D134,IF($C134=DT$17,$G$5*$D134,""))</f>
        <v>#VALUE!</v>
      </c>
      <c r="DU134" s="34" t="e">
        <f>IF(DT134&lt;&gt;"",HLOOKUP(COUNT($F134:DT134)+1,$G$4:$EH$8,DU$14,0)*$D134,IF($C134=DU$17,$G$5*$D134,""))</f>
        <v>#VALUE!</v>
      </c>
      <c r="DV134" s="34" t="e">
        <f>IF(DU134&lt;&gt;"",HLOOKUP(COUNT($F134:DU134)+1,$G$4:$EH$8,DV$14,0)*$D134,IF($C134=DV$17,$G$5*$D134,""))</f>
        <v>#VALUE!</v>
      </c>
      <c r="DX134" s="34" t="str">
        <f>IF(DW134&lt;&gt;"",HLOOKUP(COUNT($DW134:DW134)+1,$G$4:$CX$8,DX$14,0)*$D134,IF($C134=DX$17,$G$6*$D134,""))</f>
        <v/>
      </c>
      <c r="DY134" s="34" t="str">
        <f>IF(DX134&lt;&gt;"",HLOOKUP(COUNT($DW134:DX134)+1,$G$4:$CX$8,DY$14,0)*$D134,IF($C134=DY$17,$G$6*$D134,""))</f>
        <v/>
      </c>
      <c r="DZ134" s="34" t="str">
        <f>IF(DY134&lt;&gt;"",HLOOKUP(COUNT($DW134:DY134)+1,$G$4:$CX$8,DZ$14,0)*$D134,IF($C134=DZ$17,$G$6*$D134,""))</f>
        <v/>
      </c>
      <c r="EA134" s="34" t="str">
        <f>IF(DZ134&lt;&gt;"",HLOOKUP(COUNT($DW134:DZ134)+1,$G$4:$CX$8,EA$14,0)*$D134,IF($C134=EA$17,$G$6*$D134,""))</f>
        <v/>
      </c>
      <c r="EB134" s="34" t="str">
        <f>IF(EA134&lt;&gt;"",HLOOKUP(COUNT($DW134:EA134)+1,$G$4:$CX$8,EB$14,0)*$D134,IF($C134=EB$17,$G$6*$D134,""))</f>
        <v/>
      </c>
      <c r="EC134" s="34" t="str">
        <f>IF(EB134&lt;&gt;"",HLOOKUP(COUNT($DW134:EB134)+1,$G$4:$CX$8,EC$14,0)*$D134,IF($C134=EC$17,$G$6*$D134,""))</f>
        <v/>
      </c>
      <c r="ED134" s="34" t="str">
        <f>IF(EC134&lt;&gt;"",HLOOKUP(COUNT($DW134:EC134)+1,$G$4:$CX$8,ED$14,0)*$D134,IF($C134=ED$17,$G$6*$D134,""))</f>
        <v/>
      </c>
      <c r="EE134" s="34" t="str">
        <f>IF(ED134&lt;&gt;"",HLOOKUP(COUNT($DW134:ED134)+1,$G$4:$CX$8,EE$14,0)*$D134,IF($C134=EE$17,$G$6*$D134,""))</f>
        <v/>
      </c>
      <c r="EF134" s="34" t="str">
        <f>IF(EE134&lt;&gt;"",HLOOKUP(COUNT($DW134:EE134)+1,$G$4:$CX$8,EF$14,0)*$D134,IF($C134=EF$17,$G$6*$D134,""))</f>
        <v/>
      </c>
      <c r="EG134" s="34" t="str">
        <f>IF(EF134&lt;&gt;"",HLOOKUP(COUNT($DW134:EF134)+1,$G$4:$CX$8,EG$14,0)*$D134,IF($C134=EG$17,$G$6*$D134,""))</f>
        <v/>
      </c>
      <c r="EH134" s="34" t="str">
        <f>IF(EG134&lt;&gt;"",HLOOKUP(COUNT($DW134:EG134)+1,$G$4:$CX$8,EH$14,0)*$D134,IF($C134=EH$17,$G$6*$D134,""))</f>
        <v/>
      </c>
      <c r="EI134" s="34" t="str">
        <f>IF(EH134&lt;&gt;"",HLOOKUP(COUNT($DW134:EH134)+1,$G$4:$CX$8,EI$14,0)*$D134,IF($C134=EI$17,$G$6*$D134,""))</f>
        <v/>
      </c>
      <c r="EJ134" s="34" t="str">
        <f>IF(EI134&lt;&gt;"",HLOOKUP(COUNT($DW134:EI134)+1,$G$4:$CX$8,EJ$14,0)*$D134,IF($C134=EJ$17,$G$6*$D134,""))</f>
        <v/>
      </c>
      <c r="EK134" s="34" t="str">
        <f>IF(EJ134&lt;&gt;"",HLOOKUP(COUNT($DW134:EJ134)+1,$G$4:$CX$8,EK$14,0)*$D134,IF($C134=EK$17,$G$6*$D134,""))</f>
        <v/>
      </c>
      <c r="EL134" s="34" t="str">
        <f>IF(EK134&lt;&gt;"",HLOOKUP(COUNT($DW134:EK134)+1,$G$4:$CX$8,EL$14,0)*$D134,IF($C134=EL$17,$G$6*$D134,""))</f>
        <v/>
      </c>
      <c r="EM134" s="34" t="str">
        <f>IF(EL134&lt;&gt;"",HLOOKUP(COUNT($DW134:EL134)+1,$G$4:$CX$8,EM$14,0)*$D134,IF($C134=EM$17,$G$6*$D134,""))</f>
        <v/>
      </c>
      <c r="EN134" s="34" t="str">
        <f>IF(EM134&lt;&gt;"",HLOOKUP(COUNT($DW134:EM134)+1,$G$4:$CX$8,EN$14,0)*$D134,IF($C134=EN$17,$G$6*$D134,""))</f>
        <v/>
      </c>
      <c r="EO134" s="34" t="str">
        <f>IF(EN134&lt;&gt;"",HLOOKUP(COUNT($DW134:EN134)+1,$G$4:$CX$8,EO$14,0)*$D134,IF($C134=EO$17,$G$6*$D134,""))</f>
        <v/>
      </c>
      <c r="EP134" s="34" t="str">
        <f>IF(EO134&lt;&gt;"",HLOOKUP(COUNT($DW134:EO134)+1,$G$4:$CX$8,EP$14,0)*$D134,IF($C134=EP$17,$G$6*$D134,""))</f>
        <v/>
      </c>
      <c r="EQ134" s="34" t="str">
        <f>IF(EP134&lt;&gt;"",HLOOKUP(COUNT($DW134:EP134)+1,$G$4:$CX$8,EQ$14,0)*$D134,IF($C134=EQ$17,$G$6*$D134,""))</f>
        <v/>
      </c>
      <c r="ER134" s="34" t="str">
        <f>IF(EQ134&lt;&gt;"",HLOOKUP(COUNT($DW134:EQ134)+1,$G$4:$CX$8,ER$14,0)*$D134,IF($C134=ER$17,$G$6*$D134,""))</f>
        <v/>
      </c>
      <c r="ES134" s="34" t="str">
        <f>IF(ER134&lt;&gt;"",HLOOKUP(COUNT($DW134:ER134)+1,$G$4:$CX$8,ES$14,0)*$D134,IF($C134=ES$17,$G$6*$D134,""))</f>
        <v/>
      </c>
      <c r="ET134" s="34" t="str">
        <f>IF(ES134&lt;&gt;"",HLOOKUP(COUNT($DW134:ES134)+1,$G$4:$CX$8,ET$14,0)*$D134,IF($C134=ET$17,$G$6*$D134,""))</f>
        <v/>
      </c>
      <c r="EU134" s="34" t="str">
        <f>IF(ET134&lt;&gt;"",HLOOKUP(COUNT($DW134:ET134)+1,$G$4:$CX$8,EU$14,0)*$D134,IF($C134=EU$17,$G$6*$D134,""))</f>
        <v/>
      </c>
      <c r="EV134" s="34" t="str">
        <f>IF(EU134&lt;&gt;"",HLOOKUP(COUNT($DW134:EU134)+1,$G$4:$CX$8,EV$14,0)*$D134,IF($C134=EV$17,$G$6*$D134,""))</f>
        <v/>
      </c>
      <c r="EW134" s="34" t="str">
        <f>IF(EV134&lt;&gt;"",HLOOKUP(COUNT($DW134:EV134)+1,$G$4:$CX$8,EW$14,0)*$D134,IF($C134=EW$17,$G$6*$D134,""))</f>
        <v/>
      </c>
      <c r="EX134" s="34" t="str">
        <f>IF(EW134&lt;&gt;"",HLOOKUP(COUNT($DW134:EW134)+1,$G$4:$CX$8,EX$14,0)*$D134,IF($C134=EX$17,$G$6*$D134,""))</f>
        <v/>
      </c>
      <c r="EY134" s="34" t="str">
        <f>IF(EX134&lt;&gt;"",HLOOKUP(COUNT($DW134:EX134)+1,$G$4:$CX$8,EY$14,0)*$D134,IF($C134=EY$17,$G$6*$D134,""))</f>
        <v/>
      </c>
      <c r="EZ134" s="34" t="str">
        <f>IF(EY134&lt;&gt;"",HLOOKUP(COUNT($DW134:EY134)+1,$G$4:$CX$8,EZ$14,0)*$D134,IF($C134=EZ$17,$G$6*$D134,""))</f>
        <v/>
      </c>
      <c r="FA134" s="34" t="str">
        <f>IF(EZ134&lt;&gt;"",HLOOKUP(COUNT($DW134:EZ134)+1,$G$4:$CX$8,FA$14,0)*$D134,IF($C134=FA$17,$G$6*$D134,""))</f>
        <v/>
      </c>
      <c r="FB134" s="34" t="str">
        <f>IF(FA134&lt;&gt;"",HLOOKUP(COUNT($DW134:FA134)+1,$G$4:$CX$8,FB$14,0)*$D134,IF($C134=FB$17,$G$6*$D134,""))</f>
        <v/>
      </c>
      <c r="FC134" s="34" t="str">
        <f>IF(FB134&lt;&gt;"",HLOOKUP(COUNT($DW134:FB134)+1,$G$4:$CX$8,FC$14,0)*$D134,IF($C134=FC$17,$G$6*$D134,""))</f>
        <v/>
      </c>
      <c r="FD134" s="34" t="str">
        <f>IF(FC134&lt;&gt;"",HLOOKUP(COUNT($DW134:FC134)+1,$G$4:$CX$8,FD$14,0)*$D134,IF($C134=FD$17,$G$6*$D134,""))</f>
        <v/>
      </c>
      <c r="FE134" s="34" t="str">
        <f>IF(FD134&lt;&gt;"",HLOOKUP(COUNT($DW134:FD134)+1,$G$4:$CX$8,FE$14,0)*$D134,IF($C134=FE$17,$G$6*$D134,""))</f>
        <v/>
      </c>
      <c r="FF134" s="34" t="str">
        <f>IF(FE134&lt;&gt;"",HLOOKUP(COUNT($DW134:FE134)+1,$G$4:$CX$8,FF$14,0)*$D134,IF($C134=FF$17,$G$6*$D134,""))</f>
        <v/>
      </c>
      <c r="FG134" s="34" t="str">
        <f>IF(FF134&lt;&gt;"",HLOOKUP(COUNT($DW134:FF134)+1,$G$4:$CX$8,FG$14,0)*$D134,IF($C134=FG$17,$G$6*$D134,""))</f>
        <v/>
      </c>
      <c r="FH134" s="34" t="str">
        <f>IF(FG134&lt;&gt;"",HLOOKUP(COUNT($DW134:FG134)+1,$G$4:$CX$8,FH$14,0)*$D134,IF($C134=FH$17,$G$6*$D134,""))</f>
        <v/>
      </c>
      <c r="FI134" s="34" t="str">
        <f>IF(FH134&lt;&gt;"",HLOOKUP(COUNT($DW134:FH134)+1,$G$4:$CX$8,FI$14,0)*$D134,IF($C134=FI$17,$G$6*$D134,""))</f>
        <v/>
      </c>
      <c r="FJ134" s="34" t="str">
        <f>IF(FI134&lt;&gt;"",HLOOKUP(COUNT($DW134:FI134)+1,$G$4:$CX$8,FJ$14,0)*$D134,IF($C134=FJ$17,$G$6*$D134,""))</f>
        <v/>
      </c>
      <c r="FK134" s="34" t="str">
        <f>IF(FJ134&lt;&gt;"",HLOOKUP(COUNT($DW134:FJ134)+1,$G$4:$CX$8,FK$14,0)*$D134,IF($C134=FK$17,$G$6*$D134,""))</f>
        <v/>
      </c>
      <c r="FL134" s="34" t="str">
        <f>IF(FK134&lt;&gt;"",HLOOKUP(COUNT($DW134:FK134)+1,$G$4:$CX$8,FL$14,0)*$D134,IF($C134=FL$17,$G$6*$D134,""))</f>
        <v/>
      </c>
      <c r="FM134" s="34" t="str">
        <f>IF(FL134&lt;&gt;"",HLOOKUP(COUNT($DW134:FL134)+1,$G$4:$CX$8,FM$14,0)*$D134,IF($C134=FM$17,$G$6*$D134,""))</f>
        <v/>
      </c>
      <c r="FN134" s="34" t="str">
        <f>IF(FM134&lt;&gt;"",HLOOKUP(COUNT($DW134:FM134)+1,$G$4:$CX$8,FN$14,0)*$D134,IF($C134=FN$17,$G$6*$D134,""))</f>
        <v/>
      </c>
      <c r="FO134" s="34" t="str">
        <f>IF(FN134&lt;&gt;"",HLOOKUP(COUNT($DW134:FN134)+1,$G$4:$CX$8,FO$14,0)*$D134,IF($C134=FO$17,$G$6*$D134,""))</f>
        <v/>
      </c>
      <c r="FP134" s="34" t="str">
        <f>IF(FO134&lt;&gt;"",HLOOKUP(COUNT($DW134:FO134)+1,$G$4:$CX$8,FP$14,0)*$D134,IF($C134=FP$17,$G$6*$D134,""))</f>
        <v/>
      </c>
      <c r="FQ134" s="34" t="str">
        <f>IF(FP134&lt;&gt;"",HLOOKUP(COUNT($DW134:FP134)+1,$G$4:$CX$8,FQ$14,0)*$D134,IF($C134=FQ$17,$G$6*$D134,""))</f>
        <v/>
      </c>
      <c r="FR134" s="34" t="str">
        <f>IF(FQ134&lt;&gt;"",HLOOKUP(COUNT($DW134:FQ134)+1,$G$4:$CX$8,FR$14,0)*$D134,IF($C134=FR$17,$G$6*$D134,""))</f>
        <v/>
      </c>
      <c r="FS134" s="34" t="str">
        <f>IF(FR134&lt;&gt;"",HLOOKUP(COUNT($DW134:FR134)+1,$G$4:$CX$8,FS$14,0)*$D134,IF($C134=FS$17,$G$6*$D134,""))</f>
        <v/>
      </c>
      <c r="FT134" s="34" t="str">
        <f>IF(FS134&lt;&gt;"",HLOOKUP(COUNT($DW134:FS134)+1,$G$4:$CX$8,FT$14,0)*$D134,IF($C134=FT$17,$G$6*$D134,""))</f>
        <v/>
      </c>
      <c r="FU134" s="34" t="str">
        <f>IF(FT134&lt;&gt;"",HLOOKUP(COUNT($DW134:FT134)+1,$G$4:$CX$8,FU$14,0)*$D134,IF($C134=FU$17,$G$6*$D134,""))</f>
        <v/>
      </c>
      <c r="FV134" s="34" t="str">
        <f>IF(FU134&lt;&gt;"",HLOOKUP(COUNT($DW134:FU134)+1,$G$4:$CX$8,FV$14,0)*$D134,IF($C134=FV$17,$G$6*$D134,""))</f>
        <v/>
      </c>
      <c r="FW134" s="34" t="str">
        <f>IF(FV134&lt;&gt;"",HLOOKUP(COUNT($DW134:FV134)+1,$G$4:$CX$8,FW$14,0)*$D134,IF($C134=FW$17,$G$6*$D134,""))</f>
        <v/>
      </c>
      <c r="FX134" s="34" t="str">
        <f>IF(FW134&lt;&gt;"",HLOOKUP(COUNT($DW134:FW134)+1,$G$4:$CX$8,FX$14,0)*$D134,IF($C134=FX$17,$G$6*$D134,""))</f>
        <v/>
      </c>
      <c r="FY134" s="34" t="str">
        <f>IF(FX134&lt;&gt;"",HLOOKUP(COUNT($DW134:FX134)+1,$G$4:$CX$8,FY$14,0)*$D134,IF($C134=FY$17,$G$6*$D134,""))</f>
        <v/>
      </c>
      <c r="FZ134" s="34" t="str">
        <f>IF(FY134&lt;&gt;"",HLOOKUP(COUNT($DW134:FY134)+1,$G$4:$CX$8,FZ$14,0)*$D134,IF($C134=FZ$17,$G$6*$D134,""))</f>
        <v/>
      </c>
      <c r="GA134" s="34" t="str">
        <f>IF(FZ134&lt;&gt;"",HLOOKUP(COUNT($DW134:FZ134)+1,$G$4:$CX$8,GA$14,0)*$D134,IF($C134=GA$17,$G$6*$D134,""))</f>
        <v/>
      </c>
      <c r="GB134" s="34" t="str">
        <f>IF(GA134&lt;&gt;"",HLOOKUP(COUNT($DW134:GA134)+1,$G$4:$CX$8,GB$14,0)*$D134,IF($C134=GB$17,$G$6*$D134,""))</f>
        <v/>
      </c>
      <c r="GC134" s="34" t="str">
        <f>IF(GB134&lt;&gt;"",HLOOKUP(COUNT($DW134:GB134)+1,$G$4:$CX$8,GC$14,0)*$D134,IF($C134=GC$17,$G$6*$D134,""))</f>
        <v/>
      </c>
      <c r="GD134" s="34" t="str">
        <f>IF(GC134&lt;&gt;"",HLOOKUP(COUNT($DW134:GC134)+1,$G$4:$CX$8,GD$14,0)*$D134,IF($C134=GD$17,$G$6*$D134,""))</f>
        <v/>
      </c>
      <c r="GE134" s="34" t="str">
        <f>IF(GD134&lt;&gt;"",HLOOKUP(COUNT($DW134:GD134)+1,$G$4:$CX$8,GE$14,0)*$D134,IF($C134=GE$17,$G$6*$D134,""))</f>
        <v/>
      </c>
      <c r="GF134" s="34" t="str">
        <f>IF(GE134&lt;&gt;"",HLOOKUP(COUNT($DW134:GE134)+1,$G$4:$CX$8,GF$14,0)*$D134,IF($C134=GF$17,$G$6*$D134,""))</f>
        <v/>
      </c>
      <c r="GG134" s="34" t="str">
        <f>IF(GF134&lt;&gt;"",HLOOKUP(COUNT($DW134:GF134)+1,$G$4:$CX$8,GG$14,0)*$D134,IF($C134=GG$17,$G$6*$D134,""))</f>
        <v/>
      </c>
      <c r="GH134" s="34" t="str">
        <f>IF(GG134&lt;&gt;"",HLOOKUP(COUNT($DW134:GG134)+1,$G$4:$CX$8,GH$14,0)*$D134,IF($C134=GH$17,$G$6*$D134,""))</f>
        <v/>
      </c>
      <c r="GI134" s="34" t="str">
        <f>IF(GH134&lt;&gt;"",HLOOKUP(COUNT($DW134:GH134)+1,$G$4:$CX$8,GI$14,0)*$D134,IF($C134=GI$17,$G$6*$D134,""))</f>
        <v/>
      </c>
      <c r="GJ134" s="34" t="str">
        <f>IF(GI134&lt;&gt;"",HLOOKUP(COUNT($DW134:GI134)+1,$G$4:$CX$8,GJ$14,0)*$D134,IF($C134=GJ$17,$G$6*$D134,""))</f>
        <v/>
      </c>
      <c r="GK134" s="34" t="str">
        <f>IF(GJ134&lt;&gt;"",HLOOKUP(COUNT($DW134:GJ134)+1,$G$4:$CX$8,GK$14,0)*$D134,IF($C134=GK$17,$G$6*$D134,""))</f>
        <v/>
      </c>
      <c r="GL134" s="34" t="str">
        <f>IF(GK134&lt;&gt;"",HLOOKUP(COUNT($DW134:GK134)+1,$G$4:$CX$8,GL$14,0)*$D134,IF($C134=GL$17,$G$6*$D134,""))</f>
        <v/>
      </c>
      <c r="GM134" s="34" t="str">
        <f>IF(GL134&lt;&gt;"",HLOOKUP(COUNT($DW134:GL134)+1,$G$4:$CX$8,GM$14,0)*$D134,IF($C134=GM$17,$G$6*$D134,""))</f>
        <v/>
      </c>
      <c r="GN134" s="34" t="str">
        <f>IF(GM134&lt;&gt;"",HLOOKUP(COUNT($DW134:GM134)+1,$G$4:$CX$8,GN$14,0)*$D134,IF($C134=GN$17,$G$6*$D134,""))</f>
        <v/>
      </c>
      <c r="GO134" s="34" t="str">
        <f>IF(GN134&lt;&gt;"",HLOOKUP(COUNT($DW134:GN134)+1,$G$4:$CX$8,GO$14,0)*$D134,IF($C134=GO$17,$G$6*$D134,""))</f>
        <v/>
      </c>
      <c r="GP134" s="34" t="str">
        <f>IF(GO134&lt;&gt;"",HLOOKUP(COUNT($DW134:GO134)+1,$G$4:$CX$8,GP$14,0)*$D134,IF($C134=GP$17,$G$6*$D134,""))</f>
        <v/>
      </c>
      <c r="GQ134" s="34" t="str">
        <f>IF(GP134&lt;&gt;"",HLOOKUP(COUNT($DW134:GP134)+1,$G$4:$CX$8,GQ$14,0)*$D134,IF($C134=GQ$17,$G$6*$D134,""))</f>
        <v/>
      </c>
      <c r="GR134" s="34" t="str">
        <f>IF(GQ134&lt;&gt;"",HLOOKUP(COUNT($DW134:GQ134)+1,$G$4:$CX$8,GR$14,0)*$D134,IF($C134=GR$17,$G$6*$D134,""))</f>
        <v/>
      </c>
      <c r="GS134" s="34" t="str">
        <f>IF(GR134&lt;&gt;"",HLOOKUP(COUNT($DW134:GR134)+1,$G$4:$CX$8,GS$14,0)*$D134,IF($C134=GS$17,$G$6*$D134,""))</f>
        <v/>
      </c>
      <c r="GT134" s="34" t="str">
        <f>IF(GS134&lt;&gt;"",HLOOKUP(COUNT($DW134:GS134)+1,$G$4:$CX$8,GT$14,0)*$D134,IF($C134=GT$17,$G$6*$D134,""))</f>
        <v/>
      </c>
      <c r="GU134" s="34" t="str">
        <f>IF(GT134&lt;&gt;"",HLOOKUP(COUNT($DW134:GT134)+1,$G$4:$CX$8,GU$14,0)*$D134,IF($C134=GU$17,$G$6*$D134,""))</f>
        <v/>
      </c>
      <c r="GV134" s="34" t="str">
        <f>IF(GU134&lt;&gt;"",HLOOKUP(COUNT($DW134:GU134)+1,$G$4:$CX$8,GV$14,0)*$D134,IF($C134=GV$17,$G$6*$D134,""))</f>
        <v/>
      </c>
      <c r="GW134" s="34" t="str">
        <f>IF(GV134&lt;&gt;"",HLOOKUP(COUNT($DW134:GV134)+1,$G$4:$CX$8,GW$14,0)*$D134,IF($C134=GW$17,$G$6*$D134,""))</f>
        <v/>
      </c>
      <c r="GX134" s="34" t="str">
        <f>IF(GW134&lt;&gt;"",HLOOKUP(COUNT($DW134:GW134)+1,$G$4:$CX$8,GX$14,0)*$D134,IF($C134=GX$17,$G$6*$D134,""))</f>
        <v/>
      </c>
      <c r="GY134" s="34" t="str">
        <f>IF(GX134&lt;&gt;"",HLOOKUP(COUNT($DW134:GX134)+1,$G$4:$CX$8,GY$14,0)*$D134,IF($C134=GY$17,$G$6*$D134,""))</f>
        <v/>
      </c>
      <c r="GZ134" s="34" t="str">
        <f>IF(GY134&lt;&gt;"",HLOOKUP(COUNT($DW134:GY134)+1,$G$4:$CX$8,GZ$14,0)*$D134,IF($C134=GZ$17,$G$6*$D134,""))</f>
        <v/>
      </c>
      <c r="HA134" s="34" t="str">
        <f>IF(GZ134&lt;&gt;"",HLOOKUP(COUNT($DW134:GZ134)+1,$G$4:$CX$8,HA$14,0)*$D134,IF($C134=HA$17,$G$6*$D134,""))</f>
        <v/>
      </c>
      <c r="HB134" s="34" t="str">
        <f>IF(HA134&lt;&gt;"",HLOOKUP(COUNT($DW134:HA134)+1,$G$4:$CX$8,HB$14,0)*$D134,IF($C134=HB$17,$G$6*$D134,""))</f>
        <v/>
      </c>
      <c r="HC134" s="34" t="str">
        <f>IF(HB134&lt;&gt;"",HLOOKUP(COUNT($DW134:HB134)+1,$G$4:$CX$8,HC$14,0)*$D134,IF($C134=HC$17,$G$6*$D134,""))</f>
        <v/>
      </c>
      <c r="HD134" s="34" t="str">
        <f>IF(HC134&lt;&gt;"",HLOOKUP(COUNT($DW134:HC134)+1,$G$4:$CX$8,HD$14,0)*$D134,IF($C134=HD$17,$G$6*$D134,""))</f>
        <v/>
      </c>
      <c r="HE134" s="34" t="str">
        <f>IF(HD134&lt;&gt;"",HLOOKUP(COUNT($DW134:HD134)+1,$G$4:$CX$8,HE$14,0)*$D134,IF($C134=HE$17,$G$6*$D134,""))</f>
        <v/>
      </c>
      <c r="HF134" s="34" t="str">
        <f>IF(HE134&lt;&gt;"",HLOOKUP(COUNT($DW134:HE134)+1,$G$4:$CX$8,HF$14,0)*$D134,IF($C134=HF$17,$G$6*$D134,""))</f>
        <v/>
      </c>
      <c r="HG134" s="34" t="str">
        <f>IF(HF134&lt;&gt;"",HLOOKUP(COUNT($DW134:HF134)+1,$G$4:$CX$8,HG$14,0)*$D134,IF($C134=HG$17,$G$6*$D134,""))</f>
        <v/>
      </c>
      <c r="HH134" s="34" t="str">
        <f>IF(HG134&lt;&gt;"",HLOOKUP(COUNT($DW134:HG134)+1,$G$4:$CX$8,HH$14,0)*$D134,IF($C134=HH$17,$G$6*$D134,""))</f>
        <v/>
      </c>
      <c r="HI134" s="34" t="str">
        <f>IF(HH134&lt;&gt;"",HLOOKUP(COUNT($DW134:HH134)+1,$G$4:$CX$8,HI$14,0)*$D134,IF($C134=HI$17,$G$6*$D134,""))</f>
        <v/>
      </c>
      <c r="HJ134" s="34" t="str">
        <f>IF(HI134&lt;&gt;"",HLOOKUP(COUNT($DW134:HI134)+1,$G$4:$CX$8,HJ$14,0)*$D134,IF($C134=HJ$17,$G$6*$D134,""))</f>
        <v/>
      </c>
      <c r="HK134" s="34" t="str">
        <f>IF(HJ134&lt;&gt;"",HLOOKUP(COUNT($DW134:HJ134)+1,$G$4:$CX$8,HK$14,0)*$D134,IF($C134=HK$17,$G$6*$D134,""))</f>
        <v/>
      </c>
      <c r="HL134" s="34" t="str">
        <f>IF(HK134&lt;&gt;"",HLOOKUP(COUNT($DW134:HK134)+1,$G$4:$CX$8,HL$14,0)*$D134,IF($C134=HL$17,$G$6*$D134,""))</f>
        <v/>
      </c>
      <c r="HM134" s="34" t="str">
        <f>IF(HL134&lt;&gt;"",HLOOKUP(COUNT($DW134:HL134)+1,$G$4:$CX$8,HM$14,0)*$D134,IF($C134=HM$17,$G$6*$D134,""))</f>
        <v/>
      </c>
      <c r="HN134" s="34" t="str">
        <f>IF(HM134&lt;&gt;"",HLOOKUP(COUNT($DW134:HM134)+1,$G$4:$CX$8,HN$14,0)*$D134,IF($C134=HN$17,$G$6*$D134,""))</f>
        <v/>
      </c>
      <c r="HO134" s="34" t="str">
        <f>IF(HN134&lt;&gt;"",HLOOKUP(COUNT($DW134:HN134)+1,$G$4:$CX$8,HO$14,0)*$D134,IF($C134=HO$17,$G$6*$D134,""))</f>
        <v/>
      </c>
      <c r="HP134" s="34" t="str">
        <f>IF(HO134&lt;&gt;"",HLOOKUP(COUNT($DW134:HO134)+1,$G$4:$CX$8,HP$14,0)*$D134,IF($C134=HP$17,$G$6*$D134,""))</f>
        <v/>
      </c>
      <c r="HQ134" s="34" t="str">
        <f>IF(HP134&lt;&gt;"",HLOOKUP(COUNT($DW134:HP134)+1,$G$4:$CX$8,HQ$14,0)*$D134,IF($C134=HQ$17,$G$6*$D134,""))</f>
        <v/>
      </c>
      <c r="HR134" s="34" t="str">
        <f>IF(HQ134&lt;&gt;"",HLOOKUP(COUNT($DW134:HQ134)+1,$G$4:$CX$8,HR$14,0)*$D134,IF($C134=HR$17,$G$6*$D134,""))</f>
        <v/>
      </c>
      <c r="HS134" s="34" t="str">
        <f>IF(HR134&lt;&gt;"",HLOOKUP(COUNT($DW134:HR134)+1,$G$4:$CX$8,HS$14,0)*$D134,IF($C134=HS$17,$G$6*$D134,""))</f>
        <v/>
      </c>
      <c r="HT134" s="34" t="str">
        <f>IF(HS134&lt;&gt;"",HLOOKUP(COUNT($DW134:HS134)+1,$G$4:$CX$8,HT$14,0)*$D134,IF($C134=HT$17,$G$6*$D134,""))</f>
        <v/>
      </c>
      <c r="HU134" s="34" t="str">
        <f>IF(HT134&lt;&gt;"",HLOOKUP(COUNT($DW134:HT134)+1,$G$4:$CX$8,HU$14,0)*$D134,IF($C134=HU$17,$G$6*$D134,""))</f>
        <v/>
      </c>
      <c r="HV134" s="34" t="str">
        <f>IF(HU134&lt;&gt;"",HLOOKUP(COUNT($DW134:HU134)+1,$G$4:$CX$8,HV$14,0)*$D134,IF($C134=HV$17,$G$6*$D134,""))</f>
        <v/>
      </c>
      <c r="HW134" s="34" t="str">
        <f>IF(HV134&lt;&gt;"",HLOOKUP(COUNT($DW134:HV134)+1,$G$4:$CX$8,HW$14,0)*$D134,IF($C134=HW$17,$G$6*$D134,""))</f>
        <v/>
      </c>
      <c r="HX134" s="34" t="str">
        <f>IF(HW134&lt;&gt;"",HLOOKUP(COUNT($DW134:HW134)+1,$G$4:$CX$8,HX$14,0)*$D134,IF($C134=HX$17,$G$6*$D134,""))</f>
        <v/>
      </c>
      <c r="HY134" s="34" t="str">
        <f>IF(HX134&lt;&gt;"",HLOOKUP(COUNT($DW134:HX134)+1,$G$4:$CX$8,HY$14,0)*$D134,IF($C134=HY$17,$G$6*$D134,""))</f>
        <v/>
      </c>
      <c r="HZ134" s="34" t="str">
        <f>IF(HY134&lt;&gt;"",HLOOKUP(COUNT($DW134:HY134)+1,$G$4:$CX$8,HZ$14,0)*$D134,IF($C134=HZ$17,$G$6*$D134,""))</f>
        <v/>
      </c>
      <c r="IA134" s="34" t="str">
        <f>IF(HZ134&lt;&gt;"",HLOOKUP(COUNT($DW134:HZ134)+1,$G$4:$CX$8,IA$14,0)*$D134,IF($C134=IA$17,$G$6*$D134,""))</f>
        <v/>
      </c>
      <c r="IB134" s="34" t="str">
        <f>IF(IA134&lt;&gt;"",HLOOKUP(COUNT($DW134:IA134)+1,$G$4:$CX$8,IB$14,0)*$D134,IF($C134=IB$17,$G$6*$D134,""))</f>
        <v/>
      </c>
      <c r="IC134" s="34" t="str">
        <f>IF(IB134&lt;&gt;"",HLOOKUP(COUNT($DW134:IB134)+1,$G$4:$CX$8,IC$14,0)*$D134,IF($C134=IC$17,$G$6*$D134,""))</f>
        <v/>
      </c>
      <c r="ID134" s="34" t="str">
        <f>IF(IC134&lt;&gt;"",HLOOKUP(COUNT($DW134:IC134)+1,$G$4:$CX$8,ID$14,0)*$D134,IF($C134=ID$17,$G$6*$D134,""))</f>
        <v/>
      </c>
      <c r="IE134" s="34" t="str">
        <f>IF(ID134&lt;&gt;"",HLOOKUP(COUNT($DW134:ID134)+1,$G$4:$CX$8,IE$14,0)*$D134,IF($C134=IE$17,$G$6*$D134,""))</f>
        <v/>
      </c>
      <c r="IF134" s="34" t="str">
        <f>IF(IE134&lt;&gt;"",HLOOKUP(COUNT($DW134:IE134)+1,$G$4:$CX$8,IF$14,0)*$D134,IF($C134=IF$17,$G$6*$D134,""))</f>
        <v/>
      </c>
      <c r="IG134" s="34" t="str">
        <f>IF(IF134&lt;&gt;"",HLOOKUP(COUNT($DW134:IF134)+1,$G$4:$CX$8,IG$14,0)*$D134,IF($C134=IG$17,$G$6*$D134,""))</f>
        <v/>
      </c>
      <c r="IH134" s="34" t="str">
        <f>IF(IG134&lt;&gt;"",HLOOKUP(COUNT($DW134:IG134)+1,$G$4:$CX$8,IH$14,0)*$D134,IF($C134=IH$17,$G$6*$D134,""))</f>
        <v/>
      </c>
      <c r="II134" s="34">
        <f>IF(IH134&lt;&gt;"",HLOOKUP(COUNT($DW134:IH134)+1,$G$4:$CX$8,II$14,0)*$D134,IF($C134=II$17,$G$6*$D134,""))</f>
        <v>0</v>
      </c>
      <c r="IJ134" s="34">
        <f>IF(II134&lt;&gt;"",HLOOKUP(COUNT($DW134:II134)+1,$G$4:$CX$8,IJ$14,0)*$D134,IF($C134=IJ$17,$G$6*$D134,""))</f>
        <v>7500</v>
      </c>
      <c r="IK134" s="34">
        <f>IF(IJ134&lt;&gt;"",HLOOKUP(COUNT($DW134:IJ134)+1,$G$4:$CX$8,IK$14,0)*$D134,IF($C134=IK$17,$G$6*$D134,""))</f>
        <v>7500</v>
      </c>
      <c r="IL134" s="34">
        <f>IF(IK134&lt;&gt;"",HLOOKUP(COUNT($DW134:IK134)+1,$G$4:$CX$8,IL$14,0)*$D134,IF($C134=IL$17,$G$6*$D134,""))</f>
        <v>7500</v>
      </c>
      <c r="IM134" s="34">
        <f>IF(IL134&lt;&gt;"",HLOOKUP(COUNT($DW134:IL134)+1,$G$4:$CX$8,IM$14,0)*$D134,IF($C134=IM$17,$G$6*$D134,""))</f>
        <v>9048.4582084179765</v>
      </c>
      <c r="IO134" s="34" t="str">
        <f>IF(IN134&lt;&gt;"",HLOOKUP(COUNT($IN134:IN134)+1,$G$4:$EH$8,IO$14,0)*$D134,IF($C134=IO$17,$G$7*$D134,""))</f>
        <v/>
      </c>
      <c r="IP134" s="34" t="str">
        <f>IF(IO134&lt;&gt;"",HLOOKUP(COUNT($IN134:IO134)+1,$G$4:$EH$8,IP$14,0)*$D134,IF($C134=IP$17,$G$7*$D134,""))</f>
        <v/>
      </c>
      <c r="IQ134" s="34" t="str">
        <f>IF(IP134&lt;&gt;"",HLOOKUP(COUNT($IN134:IP134)+1,$G$4:$EH$8,IQ$14,0)*$D134,IF($C134=IQ$17,$G$7*$D134,""))</f>
        <v/>
      </c>
      <c r="IR134" s="34" t="str">
        <f>IF(IQ134&lt;&gt;"",HLOOKUP(COUNT($IN134:IQ134)+1,$G$4:$EH$8,IR$14,0)*$D134,IF($C134=IR$17,$G$7*$D134,""))</f>
        <v/>
      </c>
      <c r="IS134" s="34" t="str">
        <f>IF(IR134&lt;&gt;"",HLOOKUP(COUNT($IN134:IR134)+1,$G$4:$EH$8,IS$14,0)*$D134,IF($C134=IS$17,$G$7*$D134,""))</f>
        <v/>
      </c>
      <c r="IT134" s="34" t="str">
        <f>IF(IS134&lt;&gt;"",HLOOKUP(COUNT($IN134:IS134)+1,$G$4:$EH$8,IT$14,0)*$D134,IF($C134=IT$17,$G$7*$D134,""))</f>
        <v/>
      </c>
      <c r="IU134" s="34" t="str">
        <f>IF(IT134&lt;&gt;"",HLOOKUP(COUNT($IN134:IT134)+1,$G$4:$EH$8,IU$14,0)*$D134,IF($C134=IU$17,$G$7*$D134,""))</f>
        <v/>
      </c>
      <c r="IV134" s="34" t="str">
        <f>IF(IU134&lt;&gt;"",HLOOKUP(COUNT($IN134:IU134)+1,$G$4:$EH$8,IV$14,0)*$D134,IF($C134=IV$17,$G$7*$D134,""))</f>
        <v/>
      </c>
      <c r="IW134" s="34" t="str">
        <f>IF(IV134&lt;&gt;"",HLOOKUP(COUNT($IN134:IV134)+1,$G$4:$EH$8,IW$14,0)*$D134,IF($C134=IW$17,$G$7*$D134,""))</f>
        <v/>
      </c>
      <c r="IX134" s="34" t="str">
        <f>IF(IW134&lt;&gt;"",HLOOKUP(COUNT($IN134:IW134)+1,$G$4:$EH$8,IX$14,0)*$D134,IF($C134=IX$17,$G$7*$D134,""))</f>
        <v/>
      </c>
      <c r="IY134" s="34" t="str">
        <f>IF(IX134&lt;&gt;"",HLOOKUP(COUNT($IN134:IX134)+1,$G$4:$EH$8,IY$14,0)*$D134,IF($C134=IY$17,$G$7*$D134,""))</f>
        <v/>
      </c>
      <c r="IZ134" s="34" t="str">
        <f>IF(IY134&lt;&gt;"",HLOOKUP(COUNT($IN134:IY134)+1,$G$4:$EH$8,IZ$14,0)*$D134,IF($C134=IZ$17,$G$7*$D134,""))</f>
        <v/>
      </c>
      <c r="JA134" s="34" t="str">
        <f>IF(IZ134&lt;&gt;"",HLOOKUP(COUNT($IN134:IZ134)+1,$G$4:$EH$8,JA$14,0)*$D134,IF($C134=JA$17,$G$7*$D134,""))</f>
        <v/>
      </c>
      <c r="JB134" s="34" t="str">
        <f>IF(JA134&lt;&gt;"",HLOOKUP(COUNT($IN134:JA134)+1,$G$4:$EH$8,JB$14,0)*$D134,IF($C134=JB$17,$G$7*$D134,""))</f>
        <v/>
      </c>
      <c r="JC134" s="34" t="str">
        <f>IF(JB134&lt;&gt;"",HLOOKUP(COUNT($IN134:JB134)+1,$G$4:$EH$8,JC$14,0)*$D134,IF($C134=JC$17,$G$7*$D134,""))</f>
        <v/>
      </c>
      <c r="JD134" s="34" t="str">
        <f>IF(JC134&lt;&gt;"",HLOOKUP(COUNT($IN134:JC134)+1,$G$4:$EH$8,JD$14,0)*$D134,IF($C134=JD$17,$G$7*$D134,""))</f>
        <v/>
      </c>
      <c r="JE134" s="34" t="str">
        <f>IF(JD134&lt;&gt;"",HLOOKUP(COUNT($IN134:JD134)+1,$G$4:$EH$8,JE$14,0)*$D134,IF($C134=JE$17,$G$7*$D134,""))</f>
        <v/>
      </c>
      <c r="JF134" s="34" t="str">
        <f>IF(JE134&lt;&gt;"",HLOOKUP(COUNT($IN134:JE134)+1,$G$4:$EH$8,JF$14,0)*$D134,IF($C134=JF$17,$G$7*$D134,""))</f>
        <v/>
      </c>
      <c r="JG134" s="34" t="str">
        <f>IF(JF134&lt;&gt;"",HLOOKUP(COUNT($IN134:JF134)+1,$G$4:$EH$8,JG$14,0)*$D134,IF($C134=JG$17,$G$7*$D134,""))</f>
        <v/>
      </c>
      <c r="JH134" s="34" t="str">
        <f>IF(JG134&lt;&gt;"",HLOOKUP(COUNT($IN134:JG134)+1,$G$4:$EH$8,JH$14,0)*$D134,IF($C134=JH$17,$G$7*$D134,""))</f>
        <v/>
      </c>
      <c r="JI134" s="34" t="str">
        <f>IF(JH134&lt;&gt;"",HLOOKUP(COUNT($IN134:JH134)+1,$G$4:$EH$8,JI$14,0)*$D134,IF($C134=JI$17,$G$7*$D134,""))</f>
        <v/>
      </c>
      <c r="JJ134" s="34" t="str">
        <f>IF(JI134&lt;&gt;"",HLOOKUP(COUNT($IN134:JI134)+1,$G$4:$EH$8,JJ$14,0)*$D134,IF($C134=JJ$17,$G$7*$D134,""))</f>
        <v/>
      </c>
      <c r="JK134" s="34" t="str">
        <f>IF(JJ134&lt;&gt;"",HLOOKUP(COUNT($IN134:JJ134)+1,$G$4:$EH$8,JK$14,0)*$D134,IF($C134=JK$17,$G$7*$D134,""))</f>
        <v/>
      </c>
      <c r="JL134" s="34" t="str">
        <f>IF(JK134&lt;&gt;"",HLOOKUP(COUNT($IN134:JK134)+1,$G$4:$EH$8,JL$14,0)*$D134,IF($C134=JL$17,$G$7*$D134,""))</f>
        <v/>
      </c>
      <c r="JM134" s="34" t="str">
        <f>IF(JL134&lt;&gt;"",HLOOKUP(COUNT($IN134:JL134)+1,$G$4:$EH$8,JM$14,0)*$D134,IF($C134=JM$17,$G$7*$D134,""))</f>
        <v/>
      </c>
      <c r="JN134" s="34" t="str">
        <f>IF(JM134&lt;&gt;"",HLOOKUP(COUNT($IN134:JM134)+1,$G$4:$EH$8,JN$14,0)*$D134,IF($C134=JN$17,$G$7*$D134,""))</f>
        <v/>
      </c>
      <c r="JO134" s="34" t="str">
        <f>IF(JN134&lt;&gt;"",HLOOKUP(COUNT($IN134:JN134)+1,$G$4:$EH$8,JO$14,0)*$D134,IF($C134=JO$17,$G$7*$D134,""))</f>
        <v/>
      </c>
      <c r="JP134" s="34" t="str">
        <f>IF(JO134&lt;&gt;"",HLOOKUP(COUNT($IN134:JO134)+1,$G$4:$EH$8,JP$14,0)*$D134,IF($C134=JP$17,$G$7*$D134,""))</f>
        <v/>
      </c>
      <c r="JQ134" s="34" t="str">
        <f>IF(JP134&lt;&gt;"",HLOOKUP(COUNT($IN134:JP134)+1,$G$4:$EH$8,JQ$14,0)*$D134,IF($C134=JQ$17,$G$7*$D134,""))</f>
        <v/>
      </c>
      <c r="JR134" s="34" t="str">
        <f>IF(JQ134&lt;&gt;"",HLOOKUP(COUNT($IN134:JQ134)+1,$G$4:$EH$8,JR$14,0)*$D134,IF($C134=JR$17,$G$7*$D134,""))</f>
        <v/>
      </c>
      <c r="JS134" s="34" t="str">
        <f>IF(JR134&lt;&gt;"",HLOOKUP(COUNT($IN134:JR134)+1,$G$4:$EH$8,JS$14,0)*$D134,IF($C134=JS$17,$G$7*$D134,""))</f>
        <v/>
      </c>
      <c r="JT134" s="34" t="str">
        <f>IF(JS134&lt;&gt;"",HLOOKUP(COUNT($IN134:JS134)+1,$G$4:$EH$8,JT$14,0)*$D134,IF($C134=JT$17,$G$7*$D134,""))</f>
        <v/>
      </c>
      <c r="JU134" s="34" t="str">
        <f>IF(JT134&lt;&gt;"",HLOOKUP(COUNT($IN134:JT134)+1,$G$4:$EH$8,JU$14,0)*$D134,IF($C134=JU$17,$G$7*$D134,""))</f>
        <v/>
      </c>
      <c r="JV134" s="34" t="str">
        <f>IF(JU134&lt;&gt;"",HLOOKUP(COUNT($IN134:JU134)+1,$G$4:$EH$8,JV$14,0)*$D134,IF($C134=JV$17,$G$7*$D134,""))</f>
        <v/>
      </c>
      <c r="JW134" s="34" t="str">
        <f>IF(JV134&lt;&gt;"",HLOOKUP(COUNT($IN134:JV134)+1,$G$4:$EH$8,JW$14,0)*$D134,IF($C134=JW$17,$G$7*$D134,""))</f>
        <v/>
      </c>
      <c r="JX134" s="34" t="str">
        <f>IF(JW134&lt;&gt;"",HLOOKUP(COUNT($IN134:JW134)+1,$G$4:$EH$8,JX$14,0)*$D134,IF($C134=JX$17,$G$7*$D134,""))</f>
        <v/>
      </c>
      <c r="JY134" s="34" t="str">
        <f>IF(JX134&lt;&gt;"",HLOOKUP(COUNT($IN134:JX134)+1,$G$4:$EH$8,JY$14,0)*$D134,IF($C134=JY$17,$G$7*$D134,""))</f>
        <v/>
      </c>
      <c r="JZ134" s="34" t="str">
        <f>IF(JY134&lt;&gt;"",HLOOKUP(COUNT($IN134:JY134)+1,$G$4:$EH$8,JZ$14,0)*$D134,IF($C134=JZ$17,$G$7*$D134,""))</f>
        <v/>
      </c>
      <c r="KA134" s="34" t="str">
        <f>IF(JZ134&lt;&gt;"",HLOOKUP(COUNT($IN134:JZ134)+1,$G$4:$EH$8,KA$14,0)*$D134,IF($C134=KA$17,$G$7*$D134,""))</f>
        <v/>
      </c>
      <c r="KB134" s="34" t="str">
        <f>IF(KA134&lt;&gt;"",HLOOKUP(COUNT($IN134:KA134)+1,$G$4:$EH$8,KB$14,0)*$D134,IF($C134=KB$17,$G$7*$D134,""))</f>
        <v/>
      </c>
      <c r="KC134" s="34" t="str">
        <f>IF(KB134&lt;&gt;"",HLOOKUP(COUNT($IN134:KB134)+1,$G$4:$EH$8,KC$14,0)*$D134,IF($C134=KC$17,$G$7*$D134,""))</f>
        <v/>
      </c>
      <c r="KD134" s="34" t="str">
        <f>IF(KC134&lt;&gt;"",HLOOKUP(COUNT($IN134:KC134)+1,$G$4:$EH$8,KD$14,0)*$D134,IF($C134=KD$17,$G$7*$D134,""))</f>
        <v/>
      </c>
      <c r="KE134" s="34" t="str">
        <f>IF(KD134&lt;&gt;"",HLOOKUP(COUNT($IN134:KD134)+1,$G$4:$EH$8,KE$14,0)*$D134,IF($C134=KE$17,$G$7*$D134,""))</f>
        <v/>
      </c>
      <c r="KF134" s="34" t="str">
        <f>IF(KE134&lt;&gt;"",HLOOKUP(COUNT($IN134:KE134)+1,$G$4:$EH$8,KF$14,0)*$D134,IF($C134=KF$17,$G$7*$D134,""))</f>
        <v/>
      </c>
      <c r="KG134" s="34" t="str">
        <f>IF(KF134&lt;&gt;"",HLOOKUP(COUNT($IN134:KF134)+1,$G$4:$EH$8,KG$14,0)*$D134,IF($C134=KG$17,$G$7*$D134,""))</f>
        <v/>
      </c>
      <c r="KH134" s="34" t="str">
        <f>IF(KG134&lt;&gt;"",HLOOKUP(COUNT($IN134:KG134)+1,$G$4:$EH$8,KH$14,0)*$D134,IF($C134=KH$17,$G$7*$D134,""))</f>
        <v/>
      </c>
      <c r="KI134" s="34" t="str">
        <f>IF(KH134&lt;&gt;"",HLOOKUP(COUNT($IN134:KH134)+1,$G$4:$EH$8,KI$14,0)*$D134,IF($C134=KI$17,$G$7*$D134,""))</f>
        <v/>
      </c>
      <c r="KJ134" s="34" t="str">
        <f>IF(KI134&lt;&gt;"",HLOOKUP(COUNT($IN134:KI134)+1,$G$4:$EH$8,KJ$14,0)*$D134,IF($C134=KJ$17,$G$7*$D134,""))</f>
        <v/>
      </c>
      <c r="KK134" s="34" t="str">
        <f>IF(KJ134&lt;&gt;"",HLOOKUP(COUNT($IN134:KJ134)+1,$G$4:$EH$8,KK$14,0)*$D134,IF($C134=KK$17,$G$7*$D134,""))</f>
        <v/>
      </c>
      <c r="KL134" s="34" t="str">
        <f>IF(KK134&lt;&gt;"",HLOOKUP(COUNT($IN134:KK134)+1,$G$4:$EH$8,KL$14,0)*$D134,IF($C134=KL$17,$G$7*$D134,""))</f>
        <v/>
      </c>
      <c r="KM134" s="34" t="str">
        <f>IF(KL134&lt;&gt;"",HLOOKUP(COUNT($IN134:KL134)+1,$G$4:$EH$8,KM$14,0)*$D134,IF($C134=KM$17,$G$7*$D134,""))</f>
        <v/>
      </c>
      <c r="KN134" s="34" t="str">
        <f>IF(KM134&lt;&gt;"",HLOOKUP(COUNT($IN134:KM134)+1,$G$4:$EH$8,KN$14,0)*$D134,IF($C134=KN$17,$G$7*$D134,""))</f>
        <v/>
      </c>
      <c r="KO134" s="34" t="str">
        <f>IF(KN134&lt;&gt;"",HLOOKUP(COUNT($IN134:KN134)+1,$G$4:$EH$8,KO$14,0)*$D134,IF($C134=KO$17,$G$7*$D134,""))</f>
        <v/>
      </c>
      <c r="KP134" s="34" t="str">
        <f>IF(KO134&lt;&gt;"",HLOOKUP(COUNT($IN134:KO134)+1,$G$4:$EH$8,KP$14,0)*$D134,IF($C134=KP$17,$G$7*$D134,""))</f>
        <v/>
      </c>
      <c r="KQ134" s="34" t="str">
        <f>IF(KP134&lt;&gt;"",HLOOKUP(COUNT($IN134:KP134)+1,$G$4:$EH$8,KQ$14,0)*$D134,IF($C134=KQ$17,$G$7*$D134,""))</f>
        <v/>
      </c>
      <c r="KR134" s="34" t="str">
        <f>IF(KQ134&lt;&gt;"",HLOOKUP(COUNT($IN134:KQ134)+1,$G$4:$EH$8,KR$14,0)*$D134,IF($C134=KR$17,$G$7*$D134,""))</f>
        <v/>
      </c>
      <c r="KS134" s="34" t="str">
        <f>IF(KR134&lt;&gt;"",HLOOKUP(COUNT($IN134:KR134)+1,$G$4:$EH$8,KS$14,0)*$D134,IF($C134=KS$17,$G$7*$D134,""))</f>
        <v/>
      </c>
      <c r="KT134" s="34" t="str">
        <f>IF(KS134&lt;&gt;"",HLOOKUP(COUNT($IN134:KS134)+1,$G$4:$EH$8,KT$14,0)*$D134,IF($C134=KT$17,$G$7*$D134,""))</f>
        <v/>
      </c>
      <c r="KU134" s="34" t="str">
        <f>IF(KT134&lt;&gt;"",HLOOKUP(COUNT($IN134:KT134)+1,$G$4:$EH$8,KU$14,0)*$D134,IF($C134=KU$17,$G$7*$D134,""))</f>
        <v/>
      </c>
      <c r="KV134" s="34" t="str">
        <f>IF(KU134&lt;&gt;"",HLOOKUP(COUNT($IN134:KU134)+1,$G$4:$EH$8,KV$14,0)*$D134,IF($C134=KV$17,$G$7*$D134,""))</f>
        <v/>
      </c>
      <c r="KW134" s="34" t="str">
        <f>IF(KV134&lt;&gt;"",HLOOKUP(COUNT($IN134:KV134)+1,$G$4:$EH$8,KW$14,0)*$D134,IF($C134=KW$17,$G$7*$D134,""))</f>
        <v/>
      </c>
      <c r="KX134" s="34" t="str">
        <f>IF(KW134&lt;&gt;"",HLOOKUP(COUNT($IN134:KW134)+1,$G$4:$EH$8,KX$14,0)*$D134,IF($C134=KX$17,$G$7*$D134,""))</f>
        <v/>
      </c>
      <c r="KY134" s="34" t="str">
        <f>IF(KX134&lt;&gt;"",HLOOKUP(COUNT($IN134:KX134)+1,$G$4:$EH$8,KY$14,0)*$D134,IF($C134=KY$17,$G$7*$D134,""))</f>
        <v/>
      </c>
      <c r="KZ134" s="34" t="str">
        <f>IF(KY134&lt;&gt;"",HLOOKUP(COUNT($IN134:KY134)+1,$G$4:$EH$8,KZ$14,0)*$D134,IF($C134=KZ$17,$G$7*$D134,""))</f>
        <v/>
      </c>
      <c r="LA134" s="34" t="str">
        <f>IF(KZ134&lt;&gt;"",HLOOKUP(COUNT($IN134:KZ134)+1,$G$4:$EH$8,LA$14,0)*$D134,IF($C134=LA$17,$G$7*$D134,""))</f>
        <v/>
      </c>
      <c r="LB134" s="34" t="str">
        <f>IF(LA134&lt;&gt;"",HLOOKUP(COUNT($IN134:LA134)+1,$G$4:$EH$8,LB$14,0)*$D134,IF($C134=LB$17,$G$7*$D134,""))</f>
        <v/>
      </c>
      <c r="LC134" s="34" t="str">
        <f>IF(LB134&lt;&gt;"",HLOOKUP(COUNT($IN134:LB134)+1,$G$4:$EH$8,LC$14,0)*$D134,IF($C134=LC$17,$G$7*$D134,""))</f>
        <v/>
      </c>
      <c r="LD134" s="34" t="str">
        <f>IF(LC134&lt;&gt;"",HLOOKUP(COUNT($IN134:LC134)+1,$G$4:$EH$8,LD$14,0)*$D134,IF($C134=LD$17,$G$7*$D134,""))</f>
        <v/>
      </c>
      <c r="LE134" s="34" t="str">
        <f>IF(LD134&lt;&gt;"",HLOOKUP(COUNT($IN134:LD134)+1,$G$4:$EH$8,LE$14,0)*$D134,IF($C134=LE$17,$G$7*$D134,""))</f>
        <v/>
      </c>
      <c r="LF134" s="34" t="str">
        <f>IF(LE134&lt;&gt;"",HLOOKUP(COUNT($IN134:LE134)+1,$G$4:$EH$8,LF$14,0)*$D134,IF($C134=LF$17,$G$7*$D134,""))</f>
        <v/>
      </c>
      <c r="LG134" s="34" t="str">
        <f>IF(LF134&lt;&gt;"",HLOOKUP(COUNT($IN134:LF134)+1,$G$4:$EH$8,LG$14,0)*$D134,IF($C134=LG$17,$G$7*$D134,""))</f>
        <v/>
      </c>
      <c r="LH134" s="34" t="str">
        <f>IF(LG134&lt;&gt;"",HLOOKUP(COUNT($IN134:LG134)+1,$G$4:$EH$8,LH$14,0)*$D134,IF($C134=LH$17,$G$7*$D134,""))</f>
        <v/>
      </c>
      <c r="LI134" s="34" t="str">
        <f>IF(LH134&lt;&gt;"",HLOOKUP(COUNT($IN134:LH134)+1,$G$4:$EH$8,LI$14,0)*$D134,IF($C134=LI$17,$G$7*$D134,""))</f>
        <v/>
      </c>
      <c r="LJ134" s="34" t="str">
        <f>IF(LI134&lt;&gt;"",HLOOKUP(COUNT($IN134:LI134)+1,$G$4:$EH$8,LJ$14,0)*$D134,IF($C134=LJ$17,$G$7*$D134,""))</f>
        <v/>
      </c>
      <c r="LK134" s="34" t="str">
        <f>IF(LJ134&lt;&gt;"",HLOOKUP(COUNT($IN134:LJ134)+1,$G$4:$EH$8,LK$14,0)*$D134,IF($C134=LK$17,$G$7*$D134,""))</f>
        <v/>
      </c>
      <c r="LL134" s="34" t="str">
        <f>IF(LK134&lt;&gt;"",HLOOKUP(COUNT($IN134:LK134)+1,$G$4:$EH$8,LL$14,0)*$D134,IF($C134=LL$17,$G$7*$D134,""))</f>
        <v/>
      </c>
      <c r="LM134" s="34" t="str">
        <f>IF(LL134&lt;&gt;"",HLOOKUP(COUNT($IN134:LL134)+1,$G$4:$EH$8,LM$14,0)*$D134,IF($C134=LM$17,$G$7*$D134,""))</f>
        <v/>
      </c>
      <c r="LN134" s="34" t="str">
        <f>IF(LM134&lt;&gt;"",HLOOKUP(COUNT($IN134:LM134)+1,$G$4:$EH$8,LN$14,0)*$D134,IF($C134=LN$17,$G$7*$D134,""))</f>
        <v/>
      </c>
      <c r="LO134" s="34" t="str">
        <f>IF(LN134&lt;&gt;"",HLOOKUP(COUNT($IN134:LN134)+1,$G$4:$EH$8,LO$14,0)*$D134,IF($C134=LO$17,$G$7*$D134,""))</f>
        <v/>
      </c>
      <c r="LP134" s="34" t="str">
        <f>IF(LO134&lt;&gt;"",HLOOKUP(COUNT($IN134:LO134)+1,$G$4:$EH$8,LP$14,0)*$D134,IF($C134=LP$17,$G$7*$D134,""))</f>
        <v/>
      </c>
      <c r="LQ134" s="34" t="str">
        <f>IF(LP134&lt;&gt;"",HLOOKUP(COUNT($IN134:LP134)+1,$G$4:$EH$8,LQ$14,0)*$D134,IF($C134=LQ$17,$G$7*$D134,""))</f>
        <v/>
      </c>
      <c r="LR134" s="34" t="str">
        <f>IF(LQ134&lt;&gt;"",HLOOKUP(COUNT($IN134:LQ134)+1,$G$4:$EH$8,LR$14,0)*$D134,IF($C134=LR$17,$G$7*$D134,""))</f>
        <v/>
      </c>
      <c r="LS134" s="34" t="str">
        <f>IF(LR134&lt;&gt;"",HLOOKUP(COUNT($IN134:LR134)+1,$G$4:$EH$8,LS$14,0)*$D134,IF($C134=LS$17,$G$7*$D134,""))</f>
        <v/>
      </c>
      <c r="LT134" s="34" t="str">
        <f>IF(LS134&lt;&gt;"",HLOOKUP(COUNT($IN134:LS134)+1,$G$4:$EH$8,LT$14,0)*$D134,IF($C134=LT$17,$G$7*$D134,""))</f>
        <v/>
      </c>
      <c r="LU134" s="34" t="str">
        <f>IF(LT134&lt;&gt;"",HLOOKUP(COUNT($IN134:LT134)+1,$G$4:$EH$8,LU$14,0)*$D134,IF($C134=LU$17,$G$7*$D134,""))</f>
        <v/>
      </c>
      <c r="LV134" s="34" t="str">
        <f>IF(LU134&lt;&gt;"",HLOOKUP(COUNT($IN134:LU134)+1,$G$4:$EH$8,LV$14,0)*$D134,IF($C134=LV$17,$G$7*$D134,""))</f>
        <v/>
      </c>
      <c r="LW134" s="34" t="str">
        <f>IF(LV134&lt;&gt;"",HLOOKUP(COUNT($IN134:LV134)+1,$G$4:$EH$8,LW$14,0)*$D134,IF($C134=LW$17,$G$7*$D134,""))</f>
        <v/>
      </c>
      <c r="LX134" s="34" t="str">
        <f>IF(LW134&lt;&gt;"",HLOOKUP(COUNT($IN134:LW134)+1,$G$4:$EH$8,LX$14,0)*$D134,IF($C134=LX$17,$G$7*$D134,""))</f>
        <v/>
      </c>
      <c r="LY134" s="34" t="str">
        <f>IF(LX134&lt;&gt;"",HLOOKUP(COUNT($IN134:LX134)+1,$G$4:$EH$8,LY$14,0)*$D134,IF($C134=LY$17,$G$7*$D134,""))</f>
        <v/>
      </c>
      <c r="LZ134" s="34" t="str">
        <f>IF(LY134&lt;&gt;"",HLOOKUP(COUNT($IN134:LY134)+1,$G$4:$EH$8,LZ$14,0)*$D134,IF($C134=LZ$17,$G$7*$D134,""))</f>
        <v/>
      </c>
      <c r="MA134" s="34" t="str">
        <f>IF(LZ134&lt;&gt;"",HLOOKUP(COUNT($IN134:LZ134)+1,$G$4:$EH$8,MA$14,0)*$D134,IF($C134=MA$17,$G$7*$D134,""))</f>
        <v/>
      </c>
      <c r="MB134" s="34" t="str">
        <f>IF(MA134&lt;&gt;"",HLOOKUP(COUNT($IN134:MA134)+1,$G$4:$EH$8,MB$14,0)*$D134,IF($C134=MB$17,$G$7*$D134,""))</f>
        <v/>
      </c>
      <c r="MC134" s="34" t="str">
        <f>IF(MB134&lt;&gt;"",HLOOKUP(COUNT($IN134:MB134)+1,$G$4:$EH$8,MC$14,0)*$D134,IF($C134=MC$17,$G$7*$D134,""))</f>
        <v/>
      </c>
      <c r="MD134" s="34" t="str">
        <f>IF(MC134&lt;&gt;"",HLOOKUP(COUNT($IN134:MC134)+1,$G$4:$EH$8,MD$14,0)*$D134,IF($C134=MD$17,$G$7*$D134,""))</f>
        <v/>
      </c>
      <c r="ME134" s="34" t="str">
        <f>IF(MD134&lt;&gt;"",HLOOKUP(COUNT($IN134:MD134)+1,$G$4:$EH$8,ME$14,0)*$D134,IF($C134=ME$17,$G$7*$D134,""))</f>
        <v/>
      </c>
      <c r="MF134" s="1330" t="str">
        <f>IF(ME134&lt;&gt;"",HLOOKUP(COUNT($IN134:ME134)+1,$G$4:$EH$8,MF$14,0)*$D134,IF($C134=MF$17,$G$7*$D134,""))</f>
        <v/>
      </c>
      <c r="MG134" s="1330" t="str">
        <f>IF(MF134&lt;&gt;"",HLOOKUP(COUNT($IN134:MF134)+1,$G$4:$EH$8,MG$14,0)*$D134,IF($C134=MG$17,$G$7*$D134,""))</f>
        <v/>
      </c>
      <c r="MH134" s="1330" t="str">
        <f>IF(MG134&lt;&gt;"",HLOOKUP(COUNT($IN134:MG134)+1,$G$4:$EH$8,MH$14,0)*$D134,IF($C134=MH$17,$G$7*$D134,""))</f>
        <v/>
      </c>
      <c r="MI134" s="1330" t="str">
        <f>IF(MH134&lt;&gt;"",HLOOKUP(COUNT($IN134:MH134)+1,$G$4:$EH$8,MI$14,0)*$D134,IF($C134=MI$17,$G$7*$D134,""))</f>
        <v/>
      </c>
      <c r="MJ134" s="1330" t="str">
        <f>IF(MI134&lt;&gt;"",HLOOKUP(COUNT($IN134:MI134)+1,$G$4:$EH$8,MJ$14,0)*$D134,IF($C134=MJ$17,$G$7*$D134,""))</f>
        <v/>
      </c>
      <c r="MK134" s="1330" t="str">
        <f>IF(MJ134&lt;&gt;"",HLOOKUP(COUNT($IN134:MJ134)+1,$G$4:$EH$8,MK$14,0)*$D134,IF($C134=MK$17,$G$7*$D134,""))</f>
        <v/>
      </c>
      <c r="ML134" s="1330" t="str">
        <f>IF(MK134&lt;&gt;"",HLOOKUP(COUNT($IN134:MK134)+1,$G$4:$EH$8,ML$14,0)*$D134,IF($C134=ML$17,$G$7*$D134,""))</f>
        <v/>
      </c>
      <c r="MM134" s="1330" t="str">
        <f>IF(ML134&lt;&gt;"",HLOOKUP(COUNT($IN134:ML134)+1,$G$4:$EH$8,MM$14,0)*$D134,IF($C134=MM$17,$G$7*$D134,""))</f>
        <v/>
      </c>
      <c r="MN134" s="1330" t="str">
        <f>IF(MM134&lt;&gt;"",HLOOKUP(COUNT($IN134:MM134)+1,$G$4:$EH$8,MN$14,0)*$D134,IF($C134=MN$17,$G$7*$D134,""))</f>
        <v/>
      </c>
      <c r="MO134" s="1330" t="str">
        <f>IF(MN134&lt;&gt;"",HLOOKUP(COUNT($IN134:MN134)+1,$G$4:$EH$8,MO$14,0)*$D134,IF($C134=MO$17,$G$7*$D134,""))</f>
        <v/>
      </c>
      <c r="MP134" s="1330" t="str">
        <f>IF(MO134&lt;&gt;"",HLOOKUP(COUNT($IN134:MO134)+1,$G$4:$EH$8,MP$14,0)*$D134,IF($C134=MP$17,$G$7*$D134,""))</f>
        <v/>
      </c>
      <c r="MQ134" s="1330" t="str">
        <f>IF(MP134&lt;&gt;"",HLOOKUP(COUNT($IN134:MP134)+1,$G$4:$EH$8,MQ$14,0)*$D134,IF($C134=MQ$17,$G$7*$D134,""))</f>
        <v/>
      </c>
      <c r="MR134" s="1330" t="str">
        <f>IF(MQ134&lt;&gt;"",HLOOKUP(COUNT($IN134:MQ134)+1,$G$4:$EH$8,MR$14,0)*$D134,IF($C134=MR$17,$G$7*$D134,""))</f>
        <v/>
      </c>
      <c r="MS134" s="1330" t="str">
        <f>IF(MR134&lt;&gt;"",HLOOKUP(COUNT($IN134:MR134)+1,$G$4:$EH$8,MS$14,0)*$D134,IF($C134=MS$17,$G$7*$D134,""))</f>
        <v/>
      </c>
      <c r="MT134" s="1330" t="str">
        <f>IF(MS134&lt;&gt;"",HLOOKUP(COUNT($IN134:MS134)+1,$G$4:$EH$8,MT$14,0)*$D134,IF($C134=MT$17,$G$7*$D134,""))</f>
        <v/>
      </c>
      <c r="MU134" s="1330" t="str">
        <f>IF(MT134&lt;&gt;"",HLOOKUP(COUNT($IN134:MT134)+1,$G$4:$EH$8,MU$14,0)*$D134,IF($C134=MU$17,$G$7*$D134,""))</f>
        <v/>
      </c>
      <c r="MV134" s="1330" t="str">
        <f>IF(MU134&lt;&gt;"",HLOOKUP(COUNT($IN134:MU134)+1,$G$4:$EH$8,MV$14,0)*$D134,IF($C134=MV$17,$G$7*$D134,""))</f>
        <v/>
      </c>
      <c r="MW134" s="1330" t="str">
        <f>IF(MV134&lt;&gt;"",HLOOKUP(COUNT($IN134:MV134)+1,$G$4:$EH$8,MW$14,0)*$D134,IF($C134=MW$17,$G$7*$D134,""))</f>
        <v/>
      </c>
      <c r="MX134" s="1330" t="str">
        <f>IF(MW134&lt;&gt;"",HLOOKUP(COUNT($IN134:MW134)+1,$G$4:$EH$8,MX$14,0)*$D134,IF($C134=MX$17,$G$7*$D134,""))</f>
        <v/>
      </c>
      <c r="MY134" s="1330" t="str">
        <f>IF(MX134&lt;&gt;"",HLOOKUP(COUNT($IN134:MX134)+1,$G$4:$EH$8,MY$14,0)*$D134,IF($C134=MY$17,$G$7*$D134,""))</f>
        <v/>
      </c>
      <c r="MZ134" s="1330">
        <f>IF(MY134&lt;&gt;"",HLOOKUP(COUNT($IN134:MY134)+1,$G$4:$EH$8,MZ$14,0)*$D134,IF($C134=MZ$17,$G$7*$D134,""))</f>
        <v>0</v>
      </c>
      <c r="NA134" s="1330">
        <f>IF(MZ134&lt;&gt;"",HLOOKUP(COUNT($IN134:MZ134)+1,$G$4:$EH$8,NA$14,0)*$D134,IF($C134=NA$17,$G$7*$D134,""))</f>
        <v>3750</v>
      </c>
      <c r="NB134" s="1330">
        <f>IF(NA134&lt;&gt;"",HLOOKUP(COUNT($IN134:NA134)+1,$G$4:$EH$8,NB$14,0)*$D134,IF($C134=NB$17,$G$7*$D134,""))</f>
        <v>3750</v>
      </c>
      <c r="NC134" s="1330">
        <f>IF(NB134&lt;&gt;"",HLOOKUP(COUNT($IN134:NB134)+1,$G$4:$EH$8,NC$14,0)*$D134,IF($C134=NC$17,$G$7*$D134,""))</f>
        <v>3750</v>
      </c>
      <c r="ND134" s="1330">
        <f>IF(NC134&lt;&gt;"",HLOOKUP(COUNT($IN134:NC134)+1,$G$4:$EH$8,ND$14,0)*$D134,IF($C134=ND$17,$G$7*$D134,""))</f>
        <v>3750</v>
      </c>
      <c r="NF134" s="34" t="str">
        <f>IF(NE134&lt;&gt;"",HLOOKUP(COUNT($NE134:NE134)+1,$G$4:$EH$8,NF$14,0)*$D134,IF($C134=NF$17,$G$8*$D134,""))</f>
        <v/>
      </c>
      <c r="NG134" s="34" t="str">
        <f>IF(NF134&lt;&gt;"",HLOOKUP(COUNT($NE134:NF134)+1,$G$4:$EH$8,NG$14,0)*$D134,IF($C134=NG$17,$G$8*$D134,""))</f>
        <v/>
      </c>
      <c r="NH134" s="34" t="str">
        <f>IF(NG134&lt;&gt;"",HLOOKUP(COUNT($NE134:NG134)+1,$G$4:$EH$8,NH$14,0)*$D134,IF($C134=NH$17,$G$8*$D134,""))</f>
        <v/>
      </c>
      <c r="NI134" s="34" t="str">
        <f>IF(NH134&lt;&gt;"",HLOOKUP(COUNT($NE134:NH134)+1,$G$4:$EH$8,NI$14,0)*$D134,IF($C134=NI$17,$G$8*$D134,""))</f>
        <v/>
      </c>
      <c r="NJ134" s="34" t="str">
        <f>IF(NI134&lt;&gt;"",HLOOKUP(COUNT($NE134:NI134)+1,$G$4:$EH$8,NJ$14,0)*$D134,IF($C134=NJ$17,$G$8*$D134,""))</f>
        <v/>
      </c>
      <c r="NK134" s="34" t="str">
        <f>IF(NJ134&lt;&gt;"",HLOOKUP(COUNT($NE134:NJ134)+1,$G$4:$EH$8,NK$14,0)*$D134,IF($C134=NK$17,$G$8*$D134,""))</f>
        <v/>
      </c>
      <c r="NL134" s="34" t="str">
        <f>IF(NK134&lt;&gt;"",HLOOKUP(COUNT($NE134:NK134)+1,$G$4:$EH$8,NL$14,0)*$D134,IF($C134=NL$17,$G$8*$D134,""))</f>
        <v/>
      </c>
      <c r="NM134" s="34" t="str">
        <f>IF(NL134&lt;&gt;"",HLOOKUP(COUNT($NE134:NL134)+1,$G$4:$EH$8,NM$14,0)*$D134,IF($C134=NM$17,$G$8*$D134,""))</f>
        <v/>
      </c>
      <c r="NN134" s="34" t="str">
        <f>IF(NM134&lt;&gt;"",HLOOKUP(COUNT($NE134:NM134)+1,$G$4:$EH$8,NN$14,0)*$D134,IF($C134=NN$17,$G$8*$D134,""))</f>
        <v/>
      </c>
      <c r="NO134" s="34" t="str">
        <f>IF(NN134&lt;&gt;"",HLOOKUP(COUNT($NE134:NN134)+1,$G$4:$EH$8,NO$14,0)*$D134,IF($C134=NO$17,$G$8*$D134,""))</f>
        <v/>
      </c>
      <c r="NP134" s="34" t="str">
        <f>IF(NO134&lt;&gt;"",HLOOKUP(COUNT($NE134:NO134)+1,$G$4:$EH$8,NP$14,0)*$D134,IF($C134=NP$17,$G$8*$D134,""))</f>
        <v/>
      </c>
      <c r="NQ134" s="34" t="str">
        <f>IF(NP134&lt;&gt;"",HLOOKUP(COUNT($NE134:NP134)+1,$G$4:$EH$8,NQ$14,0)*$D134,IF($C134=NQ$17,$G$8*$D134,""))</f>
        <v/>
      </c>
      <c r="NR134" s="34" t="str">
        <f>IF(NQ134&lt;&gt;"",HLOOKUP(COUNT($NE134:NQ134)+1,$G$4:$EH$8,NR$14,0)*$D134,IF($C134=NR$17,$G$8*$D134,""))</f>
        <v/>
      </c>
      <c r="NS134" s="34" t="str">
        <f>IF(NR134&lt;&gt;"",HLOOKUP(COUNT($NE134:NR134)+1,$G$4:$EH$8,NS$14,0)*$D134,IF($C134=NS$17,$G$8*$D134,""))</f>
        <v/>
      </c>
      <c r="NT134" s="34" t="str">
        <f>IF(NS134&lt;&gt;"",HLOOKUP(COUNT($NE134:NS134)+1,$G$4:$EH$8,NT$14,0)*$D134,IF($C134=NT$17,$G$8*$D134,""))</f>
        <v/>
      </c>
      <c r="NU134" s="34" t="str">
        <f>IF(NT134&lt;&gt;"",HLOOKUP(COUNT($NE134:NT134)+1,$G$4:$EH$8,NU$14,0)*$D134,IF($C134=NU$17,$G$8*$D134,""))</f>
        <v/>
      </c>
      <c r="NV134" s="34" t="str">
        <f>IF(NU134&lt;&gt;"",HLOOKUP(COUNT($NE134:NU134)+1,$G$4:$EH$8,NV$14,0)*$D134,IF($C134=NV$17,$G$8*$D134,""))</f>
        <v/>
      </c>
      <c r="NW134" s="34" t="str">
        <f>IF(NV134&lt;&gt;"",HLOOKUP(COUNT($NE134:NV134)+1,$G$4:$EH$8,NW$14,0)*$D134,IF($C134=NW$17,$G$8*$D134,""))</f>
        <v/>
      </c>
      <c r="NX134" s="34" t="str">
        <f>IF(NW134&lt;&gt;"",HLOOKUP(COUNT($NE134:NW134)+1,$G$4:$EH$8,NX$14,0)*$D134,IF($C134=NX$17,$G$8*$D134,""))</f>
        <v/>
      </c>
      <c r="NY134" s="34" t="str">
        <f>IF(NX134&lt;&gt;"",HLOOKUP(COUNT($NE134:NX134)+1,$G$4:$EH$8,NY$14,0)*$D134,IF($C134=NY$17,$G$8*$D134,""))</f>
        <v/>
      </c>
      <c r="NZ134" s="34" t="str">
        <f>IF(NY134&lt;&gt;"",HLOOKUP(COUNT($NE134:NY134)+1,$G$4:$EH$8,NZ$14,0)*$D134,IF($C134=NZ$17,$G$8*$D134,""))</f>
        <v/>
      </c>
      <c r="OA134" s="34" t="str">
        <f>IF(NZ134&lt;&gt;"",HLOOKUP(COUNT($NE134:NZ134)+1,$G$4:$EH$8,OA$14,0)*$D134,IF($C134=OA$17,$G$8*$D134,""))</f>
        <v/>
      </c>
      <c r="OB134" s="34" t="str">
        <f>IF(OA134&lt;&gt;"",HLOOKUP(COUNT($NE134:OA134)+1,$G$4:$EH$8,OB$14,0)*$D134,IF($C134=OB$17,$G$8*$D134,""))</f>
        <v/>
      </c>
      <c r="OC134" s="34" t="str">
        <f>IF(OB134&lt;&gt;"",HLOOKUP(COUNT($NE134:OB134)+1,$G$4:$EH$8,OC$14,0)*$D134,IF($C134=OC$17,$G$8*$D134,""))</f>
        <v/>
      </c>
      <c r="OD134" s="34" t="str">
        <f>IF(OC134&lt;&gt;"",HLOOKUP(COUNT($NE134:OC134)+1,$G$4:$EH$8,OD$14,0)*$D134,IF($C134=OD$17,$G$8*$D134,""))</f>
        <v/>
      </c>
      <c r="OE134" s="34" t="str">
        <f>IF(OD134&lt;&gt;"",HLOOKUP(COUNT($NE134:OD134)+1,$G$4:$EH$8,OE$14,0)*$D134,IF($C134=OE$17,$G$8*$D134,""))</f>
        <v/>
      </c>
      <c r="OF134" s="34" t="str">
        <f>IF(OE134&lt;&gt;"",HLOOKUP(COUNT($NE134:OE134)+1,$G$4:$EH$8,OF$14,0)*$D134,IF($C134=OF$17,$G$8*$D134,""))</f>
        <v/>
      </c>
      <c r="OG134" s="34" t="str">
        <f>IF(OF134&lt;&gt;"",HLOOKUP(COUNT($NE134:OF134)+1,$G$4:$EH$8,OG$14,0)*$D134,IF($C134=OG$17,$G$8*$D134,""))</f>
        <v/>
      </c>
      <c r="OH134" s="34" t="str">
        <f>IF(OG134&lt;&gt;"",HLOOKUP(COUNT($NE134:OG134)+1,$G$4:$EH$8,OH$14,0)*$D134,IF($C134=OH$17,$G$8*$D134,""))</f>
        <v/>
      </c>
      <c r="OI134" s="34" t="str">
        <f>IF(OH134&lt;&gt;"",HLOOKUP(COUNT($NE134:OH134)+1,$G$4:$EH$8,OI$14,0)*$D134,IF($C134=OI$17,$G$8*$D134,""))</f>
        <v/>
      </c>
      <c r="OJ134" s="34" t="str">
        <f>IF(OI134&lt;&gt;"",HLOOKUP(COUNT($NE134:OI134)+1,$G$4:$EH$8,OJ$14,0)*$D134,IF($C134=OJ$17,$G$8*$D134,""))</f>
        <v/>
      </c>
      <c r="OK134" s="34" t="str">
        <f>IF(OJ134&lt;&gt;"",HLOOKUP(COUNT($NE134:OJ134)+1,$G$4:$EH$8,OK$14,0)*$D134,IF($C134=OK$17,$G$8*$D134,""))</f>
        <v/>
      </c>
      <c r="OL134" s="34" t="str">
        <f>IF(OK134&lt;&gt;"",HLOOKUP(COUNT($NE134:OK134)+1,$G$4:$EH$8,OL$14,0)*$D134,IF($C134=OL$17,$G$8*$D134,""))</f>
        <v/>
      </c>
      <c r="OM134" s="34" t="str">
        <f>IF(OL134&lt;&gt;"",HLOOKUP(COUNT($NE134:OL134)+1,$G$4:$EH$8,OM$14,0)*$D134,IF($C134=OM$17,$G$8*$D134,""))</f>
        <v/>
      </c>
      <c r="ON134" s="34" t="str">
        <f>IF(OM134&lt;&gt;"",HLOOKUP(COUNT($NE134:OM134)+1,$G$4:$EH$8,ON$14,0)*$D134,IF($C134=ON$17,$G$8*$D134,""))</f>
        <v/>
      </c>
      <c r="OO134" s="34" t="str">
        <f>IF(ON134&lt;&gt;"",HLOOKUP(COUNT($NE134:ON134)+1,$G$4:$EH$8,OO$14,0)*$D134,IF($C134=OO$17,$G$8*$D134,""))</f>
        <v/>
      </c>
      <c r="OP134" s="34" t="str">
        <f>IF(OO134&lt;&gt;"",HLOOKUP(COUNT($NE134:OO134)+1,$G$4:$EH$8,OP$14,0)*$D134,IF($C134=OP$17,$G$8*$D134,""))</f>
        <v/>
      </c>
      <c r="OQ134" s="34" t="str">
        <f>IF(OP134&lt;&gt;"",HLOOKUP(COUNT($NE134:OP134)+1,$G$4:$EH$8,OQ$14,0)*$D134,IF($C134=OQ$17,$G$8*$D134,""))</f>
        <v/>
      </c>
      <c r="OR134" s="34" t="str">
        <f>IF(OQ134&lt;&gt;"",HLOOKUP(COUNT($NE134:OQ134)+1,$G$4:$EH$8,OR$14,0)*$D134,IF($C134=OR$17,$G$8*$D134,""))</f>
        <v/>
      </c>
      <c r="OS134" s="34" t="str">
        <f>IF(OR134&lt;&gt;"",HLOOKUP(COUNT($NE134:OR134)+1,$G$4:$EH$8,OS$14,0)*$D134,IF($C134=OS$17,$G$8*$D134,""))</f>
        <v/>
      </c>
      <c r="OT134" s="34" t="str">
        <f>IF(OS134&lt;&gt;"",HLOOKUP(COUNT($NE134:OS134)+1,$G$4:$EH$8,OT$14,0)*$D134,IF($C134=OT$17,$G$8*$D134,""))</f>
        <v/>
      </c>
      <c r="OU134" s="34" t="str">
        <f>IF(OT134&lt;&gt;"",HLOOKUP(COUNT($NE134:OT134)+1,$G$4:$EH$8,OU$14,0)*$D134,IF($C134=OU$17,$G$8*$D134,""))</f>
        <v/>
      </c>
      <c r="OV134" s="34" t="str">
        <f>IF(OU134&lt;&gt;"",HLOOKUP(COUNT($NE134:OU134)+1,$G$4:$EH$8,OV$14,0)*$D134,IF($C134=OV$17,$G$8*$D134,""))</f>
        <v/>
      </c>
      <c r="OW134" s="34" t="str">
        <f>IF(OV134&lt;&gt;"",HLOOKUP(COUNT($NE134:OV134)+1,$G$4:$EH$8,OW$14,0)*$D134,IF($C134=OW$17,$G$8*$D134,""))</f>
        <v/>
      </c>
      <c r="OX134" s="34" t="str">
        <f>IF(OW134&lt;&gt;"",HLOOKUP(COUNT($NE134:OW134)+1,$G$4:$EH$8,OX$14,0)*$D134,IF($C134=OX$17,$G$8*$D134,""))</f>
        <v/>
      </c>
      <c r="OY134" s="34" t="str">
        <f>IF(OX134&lt;&gt;"",HLOOKUP(COUNT($NE134:OX134)+1,$G$4:$EH$8,OY$14,0)*$D134,IF($C134=OY$17,$G$8*$D134,""))</f>
        <v/>
      </c>
      <c r="OZ134" s="34" t="str">
        <f>IF(OY134&lt;&gt;"",HLOOKUP(COUNT($NE134:OY134)+1,$G$4:$EH$8,OZ$14,0)*$D134,IF($C134=OZ$17,$G$8*$D134,""))</f>
        <v/>
      </c>
      <c r="PA134" s="34" t="str">
        <f>IF(OZ134&lt;&gt;"",HLOOKUP(COUNT($NE134:OZ134)+1,$G$4:$EH$8,PA$14,0)*$D134,IF($C134=PA$17,$G$8*$D134,""))</f>
        <v/>
      </c>
      <c r="PB134" s="34" t="str">
        <f>IF(PA134&lt;&gt;"",HLOOKUP(COUNT($NE134:PA134)+1,$G$4:$EH$8,PB$14,0)*$D134,IF($C134=PB$17,$G$8*$D134,""))</f>
        <v/>
      </c>
      <c r="PC134" s="34" t="str">
        <f>IF(PB134&lt;&gt;"",HLOOKUP(COUNT($NE134:PB134)+1,$G$4:$EH$8,PC$14,0)*$D134,IF($C134=PC$17,$G$8*$D134,""))</f>
        <v/>
      </c>
      <c r="PD134" s="34" t="str">
        <f>IF(PC134&lt;&gt;"",HLOOKUP(COUNT($NE134:PC134)+1,$G$4:$EH$8,PD$14,0)*$D134,IF($C134=PD$17,$G$8*$D134,""))</f>
        <v/>
      </c>
      <c r="PE134" s="34" t="str">
        <f>IF(PD134&lt;&gt;"",HLOOKUP(COUNT($NE134:PD134)+1,$G$4:$EH$8,PE$14,0)*$D134,IF($C134=PE$17,$G$8*$D134,""))</f>
        <v/>
      </c>
      <c r="PF134" s="34" t="str">
        <f>IF(PE134&lt;&gt;"",HLOOKUP(COUNT($NE134:PE134)+1,$G$4:$EH$8,PF$14,0)*$D134,IF($C134=PF$17,$G$8*$D134,""))</f>
        <v/>
      </c>
      <c r="PG134" s="34" t="str">
        <f>IF(PF134&lt;&gt;"",HLOOKUP(COUNT($NE134:PF134)+1,$G$4:$EH$8,PG$14,0)*$D134,IF($C134=PG$17,$G$8*$D134,""))</f>
        <v/>
      </c>
      <c r="PH134" s="34" t="str">
        <f>IF(PG134&lt;&gt;"",HLOOKUP(COUNT($NE134:PG134)+1,$G$4:$EH$8,PH$14,0)*$D134,IF($C134=PH$17,$G$8*$D134,""))</f>
        <v/>
      </c>
      <c r="PI134" s="34" t="str">
        <f>IF(PH134&lt;&gt;"",HLOOKUP(COUNT($NE134:PH134)+1,$G$4:$EH$8,PI$14,0)*$D134,IF($C134=PI$17,$G$8*$D134,""))</f>
        <v/>
      </c>
      <c r="PJ134" s="34" t="str">
        <f>IF(PI134&lt;&gt;"",HLOOKUP(COUNT($NE134:PI134)+1,$G$4:$EH$8,PJ$14,0)*$D134,IF($C134=PJ$17,$G$8*$D134,""))</f>
        <v/>
      </c>
      <c r="PK134" s="34" t="str">
        <f>IF(PJ134&lt;&gt;"",HLOOKUP(COUNT($NE134:PJ134)+1,$G$4:$EH$8,PK$14,0)*$D134,IF($C134=PK$17,$G$8*$D134,""))</f>
        <v/>
      </c>
      <c r="PL134" s="34" t="str">
        <f>IF(PK134&lt;&gt;"",HLOOKUP(COUNT($NE134:PK134)+1,$G$4:$EH$8,PL$14,0)*$D134,IF($C134=PL$17,$G$8*$D134,""))</f>
        <v/>
      </c>
      <c r="PM134" s="34" t="str">
        <f>IF(PL134&lt;&gt;"",HLOOKUP(COUNT($NE134:PL134)+1,$G$4:$EH$8,PM$14,0)*$D134,IF($C134=PM$17,$G$8*$D134,""))</f>
        <v/>
      </c>
      <c r="PN134" s="34" t="str">
        <f>IF(PM134&lt;&gt;"",HLOOKUP(COUNT($NE134:PM134)+1,$G$4:$EH$8,PN$14,0)*$D134,IF($C134=PN$17,$G$8*$D134,""))</f>
        <v/>
      </c>
      <c r="PO134" s="34" t="str">
        <f>IF(PN134&lt;&gt;"",HLOOKUP(COUNT($NE134:PN134)+1,$G$4:$EH$8,PO$14,0)*$D134,IF($C134=PO$17,$G$8*$D134,""))</f>
        <v/>
      </c>
      <c r="PP134" s="34" t="str">
        <f>IF(PO134&lt;&gt;"",HLOOKUP(COUNT($NE134:PO134)+1,$G$4:$EH$8,PP$14,0)*$D134,IF($C134=PP$17,$G$8*$D134,""))</f>
        <v/>
      </c>
      <c r="PQ134" s="34" t="str">
        <f>IF(PP134&lt;&gt;"",HLOOKUP(COUNT($NE134:PP134)+1,$G$4:$EH$8,PQ$14,0)*$D134,IF($C134=PQ$17,$G$8*$D134,""))</f>
        <v/>
      </c>
      <c r="PR134" s="34" t="str">
        <f>IF(PQ134&lt;&gt;"",HLOOKUP(COUNT($NE134:PQ134)+1,$G$4:$EH$8,PR$14,0)*$D134,IF($C134=PR$17,$G$8*$D134,""))</f>
        <v/>
      </c>
      <c r="PS134" s="34" t="str">
        <f>IF(PR134&lt;&gt;"",HLOOKUP(COUNT($NE134:PR134)+1,$G$4:$EH$8,PS$14,0)*$D134,IF($C134=PS$17,$G$8*$D134,""))</f>
        <v/>
      </c>
      <c r="PT134" s="34" t="str">
        <f>IF(PS134&lt;&gt;"",HLOOKUP(COUNT($NE134:PS134)+1,$G$4:$EH$8,PT$14,0)*$D134,IF($C134=PT$17,$G$8*$D134,""))</f>
        <v/>
      </c>
      <c r="PU134" s="34" t="str">
        <f>IF(PT134&lt;&gt;"",HLOOKUP(COUNT($NE134:PT134)+1,$G$4:$EH$8,PU$14,0)*$D134,IF($C134=PU$17,$G$8*$D134,""))</f>
        <v/>
      </c>
      <c r="PV134" s="34" t="str">
        <f>IF(PU134&lt;&gt;"",HLOOKUP(COUNT($NE134:PU134)+1,$G$4:$EH$8,PV$14,0)*$D134,IF($C134=PV$17,$G$8*$D134,""))</f>
        <v/>
      </c>
      <c r="PW134" s="34" t="str">
        <f>IF(PV134&lt;&gt;"",HLOOKUP(COUNT($NE134:PV134)+1,$G$4:$EH$8,PW$14,0)*$D134,IF($C134=PW$17,$G$8*$D134,""))</f>
        <v/>
      </c>
      <c r="PX134" s="34" t="str">
        <f>IF(PW134&lt;&gt;"",HLOOKUP(COUNT($NE134:PW134)+1,$G$4:$EH$8,PX$14,0)*$D134,IF($C134=PX$17,$G$8*$D134,""))</f>
        <v/>
      </c>
      <c r="PY134" s="34" t="str">
        <f>IF(PX134&lt;&gt;"",HLOOKUP(COUNT($NE134:PX134)+1,$G$4:$EH$8,PY$14,0)*$D134,IF($C134=PY$17,$G$8*$D134,""))</f>
        <v/>
      </c>
      <c r="PZ134" s="34" t="str">
        <f>IF(PY134&lt;&gt;"",HLOOKUP(COUNT($NE134:PY134)+1,$G$4:$EH$8,PZ$14,0)*$D134,IF($C134=PZ$17,$G$8*$D134,""))</f>
        <v/>
      </c>
      <c r="QA134" s="34" t="str">
        <f>IF(PZ134&lt;&gt;"",HLOOKUP(COUNT($NE134:PZ134)+1,$G$4:$EH$8,QA$14,0)*$D134,IF($C134=QA$17,$G$8*$D134,""))</f>
        <v/>
      </c>
      <c r="QB134" s="34" t="str">
        <f>IF(QA134&lt;&gt;"",HLOOKUP(COUNT($NE134:QA134)+1,$G$4:$EH$8,QB$14,0)*$D134,IF($C134=QB$17,$G$8*$D134,""))</f>
        <v/>
      </c>
      <c r="QC134" s="34" t="str">
        <f>IF(QB134&lt;&gt;"",HLOOKUP(COUNT($NE134:QB134)+1,$G$4:$EH$8,QC$14,0)*$D134,IF($C134=QC$17,$G$8*$D134,""))</f>
        <v/>
      </c>
      <c r="QD134" s="34" t="str">
        <f>IF(QC134&lt;&gt;"",HLOOKUP(COUNT($NE134:QC134)+1,$G$4:$EH$8,QD$14,0)*$D134,IF($C134=QD$17,$G$8*$D134,""))</f>
        <v/>
      </c>
      <c r="QE134" s="34" t="str">
        <f>IF(QD134&lt;&gt;"",HLOOKUP(COUNT($NE134:QD134)+1,$G$4:$EH$8,QE$14,0)*$D134,IF($C134=QE$17,$G$8*$D134,""))</f>
        <v/>
      </c>
      <c r="QF134" s="34" t="str">
        <f>IF(QE134&lt;&gt;"",HLOOKUP(COUNT($NE134:QE134)+1,$G$4:$EH$8,QF$14,0)*$D134,IF($C134=QF$17,$G$8*$D134,""))</f>
        <v/>
      </c>
      <c r="QG134" s="34" t="str">
        <f>IF(QF134&lt;&gt;"",HLOOKUP(COUNT($NE134:QF134)+1,$G$4:$EH$8,QG$14,0)*$D134,IF($C134=QG$17,$G$8*$D134,""))</f>
        <v/>
      </c>
      <c r="QH134" s="34" t="str">
        <f>IF(QG134&lt;&gt;"",HLOOKUP(COUNT($NE134:QG134)+1,$G$4:$EH$8,QH$14,0)*$D134,IF($C134=QH$17,$G$8*$D134,""))</f>
        <v/>
      </c>
      <c r="QI134" s="34" t="str">
        <f>IF(QH134&lt;&gt;"",HLOOKUP(COUNT($NE134:QH134)+1,$G$4:$EH$8,QI$14,0)*$D134,IF($C134=QI$17,$G$8*$D134,""))</f>
        <v/>
      </c>
      <c r="QJ134" s="34" t="str">
        <f>IF(QI134&lt;&gt;"",HLOOKUP(COUNT($NE134:QI134)+1,$G$4:$EH$8,QJ$14,0)*$D134,IF($C134=QJ$17,$G$8*$D134,""))</f>
        <v/>
      </c>
      <c r="QK134" s="34" t="str">
        <f>IF(QJ134&lt;&gt;"",HLOOKUP(COUNT($NE134:QJ134)+1,$G$4:$EH$8,QK$14,0)*$D134,IF($C134=QK$17,$G$8*$D134,""))</f>
        <v/>
      </c>
      <c r="QL134" s="34" t="str">
        <f>IF(QK134&lt;&gt;"",HLOOKUP(COUNT($NE134:QK134)+1,$G$4:$EH$8,QL$14,0)*$D134,IF($C134=QL$17,$G$8*$D134,""))</f>
        <v/>
      </c>
      <c r="QM134" s="34" t="str">
        <f>IF(QL134&lt;&gt;"",HLOOKUP(COUNT($NE134:QL134)+1,$G$4:$EH$8,QM$14,0)*$D134,IF($C134=QM$17,$G$8*$D134,""))</f>
        <v/>
      </c>
      <c r="QN134" s="34" t="str">
        <f>IF(QM134&lt;&gt;"",HLOOKUP(COUNT($NE134:QM134)+1,$G$4:$EH$8,QN$14,0)*$D134,IF($C134=QN$17,$G$8*$D134,""))</f>
        <v/>
      </c>
      <c r="QO134" s="34" t="str">
        <f>IF(QN134&lt;&gt;"",HLOOKUP(COUNT($NE134:QN134)+1,$G$4:$EH$8,QO$14,0)*$D134,IF($C134=QO$17,$G$8*$D134,""))</f>
        <v/>
      </c>
      <c r="QP134" s="34" t="str">
        <f>IF(QO134&lt;&gt;"",HLOOKUP(COUNT($NE134:QO134)+1,$G$4:$EH$8,QP$14,0)*$D134,IF($C134=QP$17,$G$8*$D134,""))</f>
        <v/>
      </c>
      <c r="QQ134" s="34" t="str">
        <f>IF(QP134&lt;&gt;"",HLOOKUP(COUNT($NE134:QP134)+1,$G$4:$EH$8,QQ$14,0)*$D134,IF($C134=QQ$17,$G$8*$D134,""))</f>
        <v/>
      </c>
      <c r="QR134" s="34" t="str">
        <f>IF(QQ134&lt;&gt;"",HLOOKUP(COUNT($NE134:QQ134)+1,$G$4:$EH$8,QR$14,0)*$D134,IF($C134=QR$17,$G$8*$D134,""))</f>
        <v/>
      </c>
      <c r="QS134" s="34" t="str">
        <f>IF(QR134&lt;&gt;"",HLOOKUP(COUNT($NE134:QR134)+1,$G$4:$EH$8,QS$14,0)*$D134,IF($C134=QS$17,$G$8*$D134,""))</f>
        <v/>
      </c>
      <c r="QT134" s="34" t="str">
        <f>IF(QS134&lt;&gt;"",HLOOKUP(COUNT($NE134:QS134)+1,$G$4:$EH$8,QT$14,0)*$D134,IF($C134=QT$17,$G$8*$D134,""))</f>
        <v/>
      </c>
      <c r="QU134" s="34" t="str">
        <f>IF(QT134&lt;&gt;"",HLOOKUP(COUNT($NE134:QT134)+1,$G$4:$EH$8,QU$14,0)*$D134,IF($C134=QU$17,$G$8*$D134,""))</f>
        <v/>
      </c>
      <c r="QV134" s="34" t="str">
        <f>IF(QU134&lt;&gt;"",HLOOKUP(COUNT($NE134:QU134)+1,$G$4:$EH$8,QV$14,0)*$D134,IF($C134=QV$17,$G$8*$D134,""))</f>
        <v/>
      </c>
      <c r="QW134" s="34" t="str">
        <f>IF(QV134&lt;&gt;"",HLOOKUP(COUNT($NE134:QV134)+1,$G$4:$EH$8,QW$14,0)*$D134,IF($C134=QW$17,$G$8*$D134,""))</f>
        <v/>
      </c>
      <c r="QX134" s="34" t="str">
        <f>IF(QW134&lt;&gt;"",HLOOKUP(COUNT($NE134:QW134)+1,$G$4:$EH$8,QX$14,0)*$D134,IF($C134=QX$17,$G$8*$D134,""))</f>
        <v/>
      </c>
      <c r="QY134" s="34" t="str">
        <f>IF(QX134&lt;&gt;"",HLOOKUP(COUNT($NE134:QX134)+1,$G$4:$EH$8,QY$14,0)*$D134,IF($C134=QY$17,$G$8*$D134,""))</f>
        <v/>
      </c>
      <c r="QZ134" s="34" t="str">
        <f>IF(QY134&lt;&gt;"",HLOOKUP(COUNT($NE134:QY134)+1,$G$4:$EH$8,QZ$14,0)*$D134,IF($C134=QZ$17,$G$8*$D134,""))</f>
        <v/>
      </c>
      <c r="RA134" s="34" t="str">
        <f>IF(QZ134&lt;&gt;"",HLOOKUP(COUNT($NE134:QZ134)+1,$G$4:$EH$8,RA$14,0)*$D134,IF($C134=RA$17,$G$8*$D134,""))</f>
        <v/>
      </c>
      <c r="RB134" s="34" t="str">
        <f>IF(RA134&lt;&gt;"",HLOOKUP(COUNT($NE134:RA134)+1,$G$4:$EH$8,RB$14,0)*$D134,IF($C134=RB$17,$G$8*$D134,""))</f>
        <v/>
      </c>
      <c r="RC134" s="34" t="str">
        <f>IF(RB134&lt;&gt;"",HLOOKUP(COUNT($NE134:RB134)+1,$G$4:$EH$8,RC$14,0)*$D134,IF($C134=RC$17,$G$8*$D134,""))</f>
        <v/>
      </c>
      <c r="RD134" s="34" t="str">
        <f>IF(RC134&lt;&gt;"",HLOOKUP(COUNT($NE134:RC134)+1,$G$4:$EH$8,RD$14,0)*$D134,IF($C134=RD$17,$G$8*$D134,""))</f>
        <v/>
      </c>
      <c r="RE134" s="34" t="str">
        <f>IF(RD134&lt;&gt;"",HLOOKUP(COUNT($NE134:RD134)+1,$G$4:$EH$8,RE$14,0)*$D134,IF($C134=RE$17,$G$8*$D134,""))</f>
        <v/>
      </c>
      <c r="RF134" s="34" t="str">
        <f>IF(RE134&lt;&gt;"",HLOOKUP(COUNT($NE134:RE134)+1,$G$4:$EH$8,RF$14,0)*$D134,IF($C134=RF$17,$G$8*$D134,""))</f>
        <v/>
      </c>
      <c r="RG134" s="34" t="str">
        <f>IF(RF134&lt;&gt;"",HLOOKUP(COUNT($NE134:RF134)+1,$G$4:$EH$8,RG$14,0)*$D134,IF($C134=RG$17,$G$8*$D134,""))</f>
        <v/>
      </c>
      <c r="RH134" s="34" t="str">
        <f>IF(RG134&lt;&gt;"",HLOOKUP(COUNT($NE134:RG134)+1,$G$4:$EH$8,RH$14,0)*$D134,IF($C134=RH$17,$G$8*$D134,""))</f>
        <v/>
      </c>
      <c r="RI134" s="34" t="str">
        <f>IF(RH134&lt;&gt;"",HLOOKUP(COUNT($NE134:RH134)+1,$G$4:$EH$8,RI$14,0)*$D134,IF($C134=RI$17,$G$8*$D134,""))</f>
        <v/>
      </c>
      <c r="RJ134" s="34" t="str">
        <f>IF(RI134&lt;&gt;"",HLOOKUP(COUNT($NE134:RI134)+1,$G$4:$EH$8,RJ$14,0)*$D134,IF($C134=RJ$17,$G$8*$D134,""))</f>
        <v/>
      </c>
      <c r="RK134" s="34" t="str">
        <f>IF(RJ134&lt;&gt;"",HLOOKUP(COUNT($NE134:RJ134)+1,$G$4:$EH$8,RK$14,0)*$D134,IF($C134=RK$17,$G$8*$D134,""))</f>
        <v/>
      </c>
      <c r="RL134" s="34" t="str">
        <f>IF(RK134&lt;&gt;"",HLOOKUP(COUNT($NE134:RK134)+1,$G$4:$EH$8,RL$14,0)*$D134,IF($C134=RL$17,$G$8*$D134,""))</f>
        <v/>
      </c>
      <c r="RM134" s="34" t="str">
        <f>IF(RL134&lt;&gt;"",HLOOKUP(COUNT($NE134:RL134)+1,$G$4:$EH$8,RM$14,0)*$D134,IF($C134=RM$17,$G$8*$D134,""))</f>
        <v/>
      </c>
      <c r="RN134" s="34" t="str">
        <f>IF(RM134&lt;&gt;"",HLOOKUP(COUNT($NE134:RM134)+1,$G$4:$EH$8,RN$14,0)*$D134,IF($C134=RN$17,$G$8*$D134,""))</f>
        <v/>
      </c>
      <c r="RO134" s="34" t="str">
        <f>IF(RN134&lt;&gt;"",HLOOKUP(COUNT($NE134:RN134)+1,$G$4:$EH$8,RO$14,0)*$D134,IF($C134=RO$17,$G$8*$D134,""))</f>
        <v/>
      </c>
      <c r="RP134" s="34" t="str">
        <f>IF(RO134&lt;&gt;"",HLOOKUP(COUNT($NE134:RO134)+1,$G$4:$EH$8,RP$14,0)*$D134,IF($C134=RP$17,$G$8*$D134,""))</f>
        <v/>
      </c>
      <c r="RQ134" s="34">
        <f>IF(RP134&lt;&gt;"",HLOOKUP(COUNT($NE134:RP134)+1,$G$4:$EH$8,RQ$14,0)*$D134,IF($C134=RQ$17,$G$8*$D134,""))</f>
        <v>175000</v>
      </c>
      <c r="RR134" s="34">
        <f>IF(RQ134&lt;&gt;"",HLOOKUP(COUNT($NE134:RQ134)+1,$G$4:$EH$8,RR$14,0)*$D134,IF($C134=RR$17,$G$8*$D134,""))</f>
        <v>0</v>
      </c>
      <c r="RS134" s="34">
        <f>IF(RR134&lt;&gt;"",HLOOKUP(COUNT($NE134:RR134)+1,$G$4:$EH$8,RS$14,0)*$D134,IF($C134=RS$17,$G$8*$D134,""))</f>
        <v>0</v>
      </c>
      <c r="RT134" s="34">
        <f>IF(RS134&lt;&gt;"",HLOOKUP(COUNT($NE134:RS134)+1,$G$4:$EH$8,RT$14,0)*$D134,IF($C134=RT$17,$G$8*$D134,""))</f>
        <v>0</v>
      </c>
      <c r="RU134" s="34">
        <f>IF(RT134&lt;&gt;"",HLOOKUP(COUNT($NE134:RT134)+1,$G$4:$EH$8,RU$14,0)*$D134,IF($C134=RU$17,$G$8*$D134,""))</f>
        <v>0</v>
      </c>
      <c r="RW134" s="34" t="str">
        <f>IF(RV134&lt;&gt;"",HLOOKUP(COUNT($RV134:RV134)+1,$G$4:$EH$9,RW$14,0)*$D134,IF($C134=RW$17,$G$9*$D134,""))</f>
        <v/>
      </c>
      <c r="RX134" s="34" t="str">
        <f>IF(RW134&lt;&gt;"",HLOOKUP(COUNT($RV134:RW134)+1,$G$4:$EH$9,RX$14,0)*$D134,IF($C134=RX$17,$G$9*$D134,""))</f>
        <v/>
      </c>
      <c r="RY134" s="34" t="str">
        <f>IF(RX134&lt;&gt;"",HLOOKUP(COUNT($RV134:RX134)+1,$G$4:$EH$9,RY$14,0)*$D134,IF($C134=RY$17,$G$9*$D134,""))</f>
        <v/>
      </c>
      <c r="RZ134" s="34" t="str">
        <f>IF(RY134&lt;&gt;"",HLOOKUP(COUNT($RV134:RY134)+1,$G$4:$EH$9,RZ$14,0)*$D134,IF($C134=RZ$17,$G$9*$D134,""))</f>
        <v/>
      </c>
      <c r="SA134" s="34" t="str">
        <f>IF(RZ134&lt;&gt;"",HLOOKUP(COUNT($RV134:RZ134)+1,$G$4:$EH$9,SA$14,0)*$D134,IF($C134=SA$17,$G$9*$D134,""))</f>
        <v/>
      </c>
      <c r="SB134" s="34" t="str">
        <f>IF(SA134&lt;&gt;"",HLOOKUP(COUNT($RV134:SA134)+1,$G$4:$EH$9,SB$14,0)*$D134,IF($C134=SB$17,$G$9*$D134,""))</f>
        <v/>
      </c>
      <c r="SC134" s="34" t="str">
        <f>IF(SB134&lt;&gt;"",HLOOKUP(COUNT($RV134:SB134)+1,$G$4:$EH$9,SC$14,0)*$D134,IF($C134=SC$17,$G$9*$D134,""))</f>
        <v/>
      </c>
      <c r="SD134" s="34" t="str">
        <f>IF(SC134&lt;&gt;"",HLOOKUP(COUNT($RV134:SC134)+1,$G$4:$EH$9,SD$14,0)*$D134,IF($C134=SD$17,$G$9*$D134,""))</f>
        <v/>
      </c>
      <c r="SE134" s="34" t="str">
        <f>IF(SD134&lt;&gt;"",HLOOKUP(COUNT($RV134:SD134)+1,$G$4:$EH$9,SE$14,0)*$D134,IF($C134=SE$17,$G$9*$D134,""))</f>
        <v/>
      </c>
      <c r="SF134" s="34" t="str">
        <f>IF(SE134&lt;&gt;"",HLOOKUP(COUNT($RV134:SE134)+1,$G$4:$EH$9,SF$14,0)*$D134,IF($C134=SF$17,$G$9*$D134,""))</f>
        <v/>
      </c>
      <c r="SG134" s="34" t="str">
        <f>IF(SF134&lt;&gt;"",HLOOKUP(COUNT($RV134:SF134)+1,$G$4:$EH$9,SG$14,0)*$D134,IF($C134=SG$17,$G$9*$D134,""))</f>
        <v/>
      </c>
      <c r="SH134" s="34" t="str">
        <f>IF(SG134&lt;&gt;"",HLOOKUP(COUNT($RV134:SG134)+1,$G$4:$EH$9,SH$14,0)*$D134,IF($C134=SH$17,$G$9*$D134,""))</f>
        <v/>
      </c>
      <c r="SI134" s="34" t="str">
        <f>IF(SH134&lt;&gt;"",HLOOKUP(COUNT($RV134:SH134)+1,$G$4:$EH$9,SI$14,0)*$D134,IF($C134=SI$17,$G$9*$D134,""))</f>
        <v/>
      </c>
      <c r="SJ134" s="34" t="str">
        <f>IF(SI134&lt;&gt;"",HLOOKUP(COUNT($RV134:SI134)+1,$G$4:$EH$9,SJ$14,0)*$D134,IF($C134=SJ$17,$G$9*$D134,""))</f>
        <v/>
      </c>
      <c r="SK134" s="34" t="str">
        <f>IF(SJ134&lt;&gt;"",HLOOKUP(COUNT($RV134:SJ134)+1,$G$4:$EH$9,SK$14,0)*$D134,IF($C134=SK$17,$G$9*$D134,""))</f>
        <v/>
      </c>
      <c r="SL134" s="34" t="str">
        <f>IF(SK134&lt;&gt;"",HLOOKUP(COUNT($RV134:SK134)+1,$G$4:$EH$9,SL$14,0)*$D134,IF($C134=SL$17,$G$9*$D134,""))</f>
        <v/>
      </c>
      <c r="SM134" s="34" t="str">
        <f>IF(SL134&lt;&gt;"",HLOOKUP(COUNT($RV134:SL134)+1,$G$4:$EH$9,SM$14,0)*$D134,IF($C134=SM$17,$G$9*$D134,""))</f>
        <v/>
      </c>
      <c r="SN134" s="34" t="str">
        <f>IF(SM134&lt;&gt;"",HLOOKUP(COUNT($RV134:SM134)+1,$G$4:$EH$9,SN$14,0)*$D134,IF($C134=SN$17,$G$9*$D134,""))</f>
        <v/>
      </c>
      <c r="SO134" s="34" t="str">
        <f>IF(SN134&lt;&gt;"",HLOOKUP(COUNT($RV134:SN134)+1,$G$4:$EH$9,SO$14,0)*$D134,IF($C134=SO$17,$G$9*$D134,""))</f>
        <v/>
      </c>
      <c r="SP134" s="34" t="str">
        <f>IF(SO134&lt;&gt;"",HLOOKUP(COUNT($RV134:SO134)+1,$G$4:$EH$9,SP$14,0)*$D134,IF($C134=SP$17,$G$9*$D134,""))</f>
        <v/>
      </c>
      <c r="SQ134" s="34" t="str">
        <f>IF(SP134&lt;&gt;"",HLOOKUP(COUNT($RV134:SP134)+1,$G$4:$EH$9,SQ$14,0)*$D134,IF($C134=SQ$17,$G$9*$D134,""))</f>
        <v/>
      </c>
      <c r="SR134" s="34" t="str">
        <f>IF(SQ134&lt;&gt;"",HLOOKUP(COUNT($RV134:SQ134)+1,$G$4:$EH$9,SR$14,0)*$D134,IF($C134=SR$17,$G$9*$D134,""))</f>
        <v/>
      </c>
      <c r="SS134" s="34" t="str">
        <f>IF(SR134&lt;&gt;"",HLOOKUP(COUNT($RV134:SR134)+1,$G$4:$EH$9,SS$14,0)*$D134,IF($C134=SS$17,$G$9*$D134,""))</f>
        <v/>
      </c>
      <c r="ST134" s="34" t="str">
        <f>IF(SS134&lt;&gt;"",HLOOKUP(COUNT($RV134:SS134)+1,$G$4:$EH$9,ST$14,0)*$D134,IF($C134=ST$17,$G$9*$D134,""))</f>
        <v/>
      </c>
      <c r="SU134" s="34" t="str">
        <f>IF(ST134&lt;&gt;"",HLOOKUP(COUNT($RV134:ST134)+1,$G$4:$EH$9,SU$14,0)*$D134,IF($C134=SU$17,$G$9*$D134,""))</f>
        <v/>
      </c>
      <c r="SV134" s="34" t="str">
        <f>IF(SU134&lt;&gt;"",HLOOKUP(COUNT($RV134:SU134)+1,$G$4:$EH$9,SV$14,0)*$D134,IF($C134=SV$17,$G$9*$D134,""))</f>
        <v/>
      </c>
      <c r="SW134" s="34" t="str">
        <f>IF(SV134&lt;&gt;"",HLOOKUP(COUNT($RV134:SV134)+1,$G$4:$EH$9,SW$14,0)*$D134,IF($C134=SW$17,$G$9*$D134,""))</f>
        <v/>
      </c>
      <c r="SX134" s="34" t="str">
        <f>IF(SW134&lt;&gt;"",HLOOKUP(COUNT($RV134:SW134)+1,$G$4:$EH$9,SX$14,0)*$D134,IF($C134=SX$17,$G$9*$D134,""))</f>
        <v/>
      </c>
      <c r="SY134" s="34" t="str">
        <f>IF(SX134&lt;&gt;"",HLOOKUP(COUNT($RV134:SX134)+1,$G$4:$EH$9,SY$14,0)*$D134,IF($C134=SY$17,$G$9*$D134,""))</f>
        <v/>
      </c>
      <c r="SZ134" s="34" t="str">
        <f>IF(SY134&lt;&gt;"",HLOOKUP(COUNT($RV134:SY134)+1,$G$4:$EH$9,SZ$14,0)*$D134,IF($C134=SZ$17,$G$9*$D134,""))</f>
        <v/>
      </c>
      <c r="TA134" s="34" t="str">
        <f>IF(SZ134&lt;&gt;"",HLOOKUP(COUNT($RV134:SZ134)+1,$G$4:$EH$9,TA$14,0)*$D134,IF($C134=TA$17,$G$9*$D134,""))</f>
        <v/>
      </c>
      <c r="TB134" s="34" t="str">
        <f>IF(TA134&lt;&gt;"",HLOOKUP(COUNT($RV134:TA134)+1,$G$4:$EH$9,TB$14,0)*$D134,IF($C134=TB$17,$G$9*$D134,""))</f>
        <v/>
      </c>
      <c r="TC134" s="34" t="str">
        <f>IF(TB134&lt;&gt;"",HLOOKUP(COUNT($RV134:TB134)+1,$G$4:$EH$9,TC$14,0)*$D134,IF($C134=TC$17,$G$9*$D134,""))</f>
        <v/>
      </c>
      <c r="TD134" s="34" t="str">
        <f>IF(TC134&lt;&gt;"",HLOOKUP(COUNT($RV134:TC134)+1,$G$4:$EH$9,TD$14,0)*$D134,IF($C134=TD$17,$G$9*$D134,""))</f>
        <v/>
      </c>
      <c r="TE134" s="34" t="str">
        <f>IF(TD134&lt;&gt;"",HLOOKUP(COUNT($RV134:TD134)+1,$G$4:$EH$9,TE$14,0)*$D134,IF($C134=TE$17,$G$9*$D134,""))</f>
        <v/>
      </c>
      <c r="TF134" s="34" t="str">
        <f>IF(TE134&lt;&gt;"",HLOOKUP(COUNT($RV134:TE134)+1,$G$4:$EH$9,TF$14,0)*$D134,IF($C134=TF$17,$G$9*$D134,""))</f>
        <v/>
      </c>
      <c r="TG134" s="34" t="str">
        <f>IF(TF134&lt;&gt;"",HLOOKUP(COUNT($RV134:TF134)+1,$G$4:$EH$9,TG$14,0)*$D134,IF($C134=TG$17,$G$9*$D134,""))</f>
        <v/>
      </c>
      <c r="TH134" s="34" t="str">
        <f>IF(TG134&lt;&gt;"",HLOOKUP(COUNT($RV134:TG134)+1,$G$4:$EH$9,TH$14,0)*$D134,IF($C134=TH$17,$G$9*$D134,""))</f>
        <v/>
      </c>
      <c r="TI134" s="34" t="str">
        <f>IF(TH134&lt;&gt;"",HLOOKUP(COUNT($RV134:TH134)+1,$G$4:$EH$9,TI$14,0)*$D134,IF($C134=TI$17,$G$9*$D134,""))</f>
        <v/>
      </c>
      <c r="TJ134" s="34" t="str">
        <f>IF(TI134&lt;&gt;"",HLOOKUP(COUNT($RV134:TI134)+1,$G$4:$EH$9,TJ$14,0)*$D134,IF($C134=TJ$17,$G$9*$D134,""))</f>
        <v/>
      </c>
      <c r="TK134" s="34" t="str">
        <f>IF(TJ134&lt;&gt;"",HLOOKUP(COUNT($RV134:TJ134)+1,$G$4:$EH$9,TK$14,0)*$D134,IF($C134=TK$17,$G$9*$D134,""))</f>
        <v/>
      </c>
      <c r="TL134" s="34" t="str">
        <f>IF(TK134&lt;&gt;"",HLOOKUP(COUNT($RV134:TK134)+1,$G$4:$EH$9,TL$14,0)*$D134,IF($C134=TL$17,$G$9*$D134,""))</f>
        <v/>
      </c>
      <c r="TM134" s="34" t="str">
        <f>IF(TL134&lt;&gt;"",HLOOKUP(COUNT($RV134:TL134)+1,$G$4:$EH$9,TM$14,0)*$D134,IF($C134=TM$17,$G$9*$D134,""))</f>
        <v/>
      </c>
      <c r="TN134" s="34" t="str">
        <f>IF(TM134&lt;&gt;"",HLOOKUP(COUNT($RV134:TM134)+1,$G$4:$EH$9,TN$14,0)*$D134,IF($C134=TN$17,$G$9*$D134,""))</f>
        <v/>
      </c>
      <c r="TO134" s="34" t="str">
        <f>IF(TN134&lt;&gt;"",HLOOKUP(COUNT($RV134:TN134)+1,$G$4:$EH$9,TO$14,0)*$D134,IF($C134=TO$17,$G$9*$D134,""))</f>
        <v/>
      </c>
      <c r="TP134" s="34" t="str">
        <f>IF(TO134&lt;&gt;"",HLOOKUP(COUNT($RV134:TO134)+1,$G$4:$EH$9,TP$14,0)*$D134,IF($C134=TP$17,$G$9*$D134,""))</f>
        <v/>
      </c>
      <c r="TQ134" s="34" t="str">
        <f>IF(TP134&lt;&gt;"",HLOOKUP(COUNT($RV134:TP134)+1,$G$4:$EH$9,TQ$14,0)*$D134,IF($C134=TQ$17,$G$9*$D134,""))</f>
        <v/>
      </c>
      <c r="TR134" s="34" t="str">
        <f>IF(TQ134&lt;&gt;"",HLOOKUP(COUNT($RV134:TQ134)+1,$G$4:$EH$9,TR$14,0)*$D134,IF($C134=TR$17,$G$9*$D134,""))</f>
        <v/>
      </c>
      <c r="TS134" s="34" t="str">
        <f>IF(TR134&lt;&gt;"",HLOOKUP(COUNT($RV134:TR134)+1,$G$4:$EH$9,TS$14,0)*$D134,IF($C134=TS$17,$G$9*$D134,""))</f>
        <v/>
      </c>
      <c r="TT134" s="34" t="str">
        <f>IF(TS134&lt;&gt;"",HLOOKUP(COUNT($RV134:TS134)+1,$G$4:$EH$9,TT$14,0)*$D134,IF($C134=TT$17,$G$9*$D134,""))</f>
        <v/>
      </c>
      <c r="TU134" s="34" t="str">
        <f>IF(TT134&lt;&gt;"",HLOOKUP(COUNT($RV134:TT134)+1,$G$4:$EH$9,TU$14,0)*$D134,IF($C134=TU$17,$G$9*$D134,""))</f>
        <v/>
      </c>
      <c r="TV134" s="34" t="str">
        <f>IF(TU134&lt;&gt;"",HLOOKUP(COUNT($RV134:TU134)+1,$G$4:$EH$9,TV$14,0)*$D134,IF($C134=TV$17,$G$9*$D134,""))</f>
        <v/>
      </c>
      <c r="TW134" s="34" t="str">
        <f>IF(TV134&lt;&gt;"",HLOOKUP(COUNT($RV134:TV134)+1,$G$4:$EH$9,TW$14,0)*$D134,IF($C134=TW$17,$G$9*$D134,""))</f>
        <v/>
      </c>
      <c r="TX134" s="34" t="str">
        <f>IF(TW134&lt;&gt;"",HLOOKUP(COUNT($RV134:TW134)+1,$G$4:$EH$9,TX$14,0)*$D134,IF($C134=TX$17,$G$9*$D134,""))</f>
        <v/>
      </c>
      <c r="TY134" s="34" t="str">
        <f>IF(TX134&lt;&gt;"",HLOOKUP(COUNT($RV134:TX134)+1,$G$4:$EH$9,TY$14,0)*$D134,IF($C134=TY$17,$G$9*$D134,""))</f>
        <v/>
      </c>
      <c r="TZ134" s="34" t="str">
        <f>IF(TY134&lt;&gt;"",HLOOKUP(COUNT($RV134:TY134)+1,$G$4:$EH$9,TZ$14,0)*$D134,IF($C134=TZ$17,$G$9*$D134,""))</f>
        <v/>
      </c>
      <c r="UA134" s="34" t="str">
        <f>IF(TZ134&lt;&gt;"",HLOOKUP(COUNT($RV134:TZ134)+1,$G$4:$EH$9,UA$14,0)*$D134,IF($C134=UA$17,$G$9*$D134,""))</f>
        <v/>
      </c>
      <c r="UB134" s="34" t="str">
        <f>IF(UA134&lt;&gt;"",HLOOKUP(COUNT($RV134:UA134)+1,$G$4:$EH$9,UB$14,0)*$D134,IF($C134=UB$17,$G$9*$D134,""))</f>
        <v/>
      </c>
      <c r="UC134" s="34" t="str">
        <f>IF(UB134&lt;&gt;"",HLOOKUP(COUNT($RV134:UB134)+1,$G$4:$EH$9,UC$14,0)*$D134,IF($C134=UC$17,$G$9*$D134,""))</f>
        <v/>
      </c>
      <c r="UD134" s="34" t="str">
        <f>IF(UC134&lt;&gt;"",HLOOKUP(COUNT($RV134:UC134)+1,$G$4:$EH$9,UD$14,0)*$D134,IF($C134=UD$17,$G$9*$D134,""))</f>
        <v/>
      </c>
      <c r="UE134" s="34" t="str">
        <f>IF(UD134&lt;&gt;"",HLOOKUP(COUNT($RV134:UD134)+1,$G$4:$EH$9,UE$14,0)*$D134,IF($C134=UE$17,$G$9*$D134,""))</f>
        <v/>
      </c>
      <c r="UF134" s="34" t="str">
        <f>IF(UE134&lt;&gt;"",HLOOKUP(COUNT($RV134:UE134)+1,$G$4:$EH$9,UF$14,0)*$D134,IF($C134=UF$17,$G$9*$D134,""))</f>
        <v/>
      </c>
      <c r="UG134" s="34" t="str">
        <f>IF(UF134&lt;&gt;"",HLOOKUP(COUNT($RV134:UF134)+1,$G$4:$EH$9,UG$14,0)*$D134,IF($C134=UG$17,$G$9*$D134,""))</f>
        <v/>
      </c>
      <c r="UH134" s="34" t="str">
        <f>IF(UG134&lt;&gt;"",HLOOKUP(COUNT($RV134:UG134)+1,$G$4:$EH$9,UH$14,0)*$D134,IF($C134=UH$17,$G$9*$D134,""))</f>
        <v/>
      </c>
      <c r="UI134" s="34" t="str">
        <f>IF(UH134&lt;&gt;"",HLOOKUP(COUNT($RV134:UH134)+1,$G$4:$EH$9,UI$14,0)*$D134,IF($C134=UI$17,$G$9*$D134,""))</f>
        <v/>
      </c>
      <c r="UJ134" s="34" t="str">
        <f>IF(UI134&lt;&gt;"",HLOOKUP(COUNT($RV134:UI134)+1,$G$4:$EH$9,UJ$14,0)*$D134,IF($C134=UJ$17,$G$9*$D134,""))</f>
        <v/>
      </c>
      <c r="UK134" s="34" t="str">
        <f>IF(UJ134&lt;&gt;"",HLOOKUP(COUNT($RV134:UJ134)+1,$G$4:$EH$9,UK$14,0)*$D134,IF($C134=UK$17,$G$9*$D134,""))</f>
        <v/>
      </c>
      <c r="UL134" s="34" t="str">
        <f>IF(UK134&lt;&gt;"",HLOOKUP(COUNT($RV134:UK134)+1,$G$4:$EH$9,UL$14,0)*$D134,IF($C134=UL$17,$G$9*$D134,""))</f>
        <v/>
      </c>
      <c r="UM134" s="34" t="str">
        <f>IF(UL134&lt;&gt;"",HLOOKUP(COUNT($RV134:UL134)+1,$G$4:$EH$9,UM$14,0)*$D134,IF($C134=UM$17,$G$9*$D134,""))</f>
        <v/>
      </c>
      <c r="UN134" s="34" t="str">
        <f>IF(UM134&lt;&gt;"",HLOOKUP(COUNT($RV134:UM134)+1,$G$4:$EH$9,UN$14,0)*$D134,IF($C134=UN$17,$G$9*$D134,""))</f>
        <v/>
      </c>
      <c r="UO134" s="34" t="str">
        <f>IF(UN134&lt;&gt;"",HLOOKUP(COUNT($RV134:UN134)+1,$G$4:$EH$9,UO$14,0)*$D134,IF($C134=UO$17,$G$9*$D134,""))</f>
        <v/>
      </c>
      <c r="UP134" s="34" t="str">
        <f>IF(UO134&lt;&gt;"",HLOOKUP(COUNT($RV134:UO134)+1,$G$4:$EH$9,UP$14,0)*$D134,IF($C134=UP$17,$G$9*$D134,""))</f>
        <v/>
      </c>
      <c r="UQ134" s="34" t="str">
        <f>IF(UP134&lt;&gt;"",HLOOKUP(COUNT($RV134:UP134)+1,$G$4:$EH$9,UQ$14,0)*$D134,IF($C134=UQ$17,$G$9*$D134,""))</f>
        <v/>
      </c>
      <c r="UR134" s="34" t="str">
        <f>IF(UQ134&lt;&gt;"",HLOOKUP(COUNT($RV134:UQ134)+1,$G$4:$EH$9,UR$14,0)*$D134,IF($C134=UR$17,$G$9*$D134,""))</f>
        <v/>
      </c>
      <c r="US134" s="34" t="str">
        <f>IF(UR134&lt;&gt;"",HLOOKUP(COUNT($RV134:UR134)+1,$G$4:$EH$9,US$14,0)*$D134,IF($C134=US$17,$G$9*$D134,""))</f>
        <v/>
      </c>
      <c r="UT134" s="34" t="str">
        <f>IF(US134&lt;&gt;"",HLOOKUP(COUNT($RV134:US134)+1,$G$4:$EH$9,UT$14,0)*$D134,IF($C134=UT$17,$G$9*$D134,""))</f>
        <v/>
      </c>
      <c r="UU134" s="34" t="str">
        <f>IF(UT134&lt;&gt;"",HLOOKUP(COUNT($RV134:UT134)+1,$G$4:$EH$9,UU$14,0)*$D134,IF($C134=UU$17,$G$9*$D134,""))</f>
        <v/>
      </c>
      <c r="UV134" s="34" t="str">
        <f>IF(UU134&lt;&gt;"",HLOOKUP(COUNT($RV134:UU134)+1,$G$4:$EH$9,UV$14,0)*$D134,IF($C134=UV$17,$G$9*$D134,""))</f>
        <v/>
      </c>
      <c r="UW134" s="34" t="str">
        <f>IF(UV134&lt;&gt;"",HLOOKUP(COUNT($RV134:UV134)+1,$G$4:$EH$9,UW$14,0)*$D134,IF($C134=UW$17,$G$9*$D134,""))</f>
        <v/>
      </c>
      <c r="UX134" s="34" t="str">
        <f>IF(UW134&lt;&gt;"",HLOOKUP(COUNT($RV134:UW134)+1,$G$4:$EH$9,UX$14,0)*$D134,IF($C134=UX$17,$G$9*$D134,""))</f>
        <v/>
      </c>
      <c r="UY134" s="34" t="str">
        <f>IF(UX134&lt;&gt;"",HLOOKUP(COUNT($RV134:UX134)+1,$G$4:$EH$9,UY$14,0)*$D134,IF($C134=UY$17,$G$9*$D134,""))</f>
        <v/>
      </c>
      <c r="UZ134" s="34" t="str">
        <f>IF(UY134&lt;&gt;"",HLOOKUP(COUNT($RV134:UY134)+1,$G$4:$EH$9,UZ$14,0)*$D134,IF($C134=UZ$17,$G$9*$D134,""))</f>
        <v/>
      </c>
      <c r="VA134" s="34" t="str">
        <f>IF(UZ134&lt;&gt;"",HLOOKUP(COUNT($RV134:UZ134)+1,$G$4:$EH$9,VA$14,0)*$D134,IF($C134=VA$17,$G$9*$D134,""))</f>
        <v/>
      </c>
      <c r="VB134" s="34" t="str">
        <f>IF(VA134&lt;&gt;"",HLOOKUP(COUNT($RV134:VA134)+1,$G$4:$EH$9,VB$14,0)*$D134,IF($C134=VB$17,$G$9*$D134,""))</f>
        <v/>
      </c>
      <c r="VC134" s="34" t="str">
        <f>IF(VB134&lt;&gt;"",HLOOKUP(COUNT($RV134:VB134)+1,$G$4:$EH$9,VC$14,0)*$D134,IF($C134=VC$17,$G$9*$D134,""))</f>
        <v/>
      </c>
      <c r="VD134" s="34" t="str">
        <f>IF(VC134&lt;&gt;"",HLOOKUP(COUNT($RV134:VC134)+1,$G$4:$EH$9,VD$14,0)*$D134,IF($C134=VD$17,$G$9*$D134,""))</f>
        <v/>
      </c>
      <c r="VE134" s="34" t="str">
        <f>IF(VD134&lt;&gt;"",HLOOKUP(COUNT($RV134:VD134)+1,$G$4:$EH$9,VE$14,0)*$D134,IF($C134=VE$17,$G$9*$D134,""))</f>
        <v/>
      </c>
      <c r="VF134" s="34" t="str">
        <f>IF(VE134&lt;&gt;"",HLOOKUP(COUNT($RV134:VE134)+1,$G$4:$EH$9,VF$14,0)*$D134,IF($C134=VF$17,$G$9*$D134,""))</f>
        <v/>
      </c>
      <c r="VG134" s="34" t="str">
        <f>IF(VF134&lt;&gt;"",HLOOKUP(COUNT($RV134:VF134)+1,$G$4:$EH$9,VG$14,0)*$D134,IF($C134=VG$17,$G$9*$D134,""))</f>
        <v/>
      </c>
      <c r="VH134" s="34" t="str">
        <f>IF(VG134&lt;&gt;"",HLOOKUP(COUNT($RV134:VG134)+1,$G$4:$EH$9,VH$14,0)*$D134,IF($C134=VH$17,$G$9*$D134,""))</f>
        <v/>
      </c>
      <c r="VI134" s="34" t="str">
        <f>IF(VH134&lt;&gt;"",HLOOKUP(COUNT($RV134:VH134)+1,$G$4:$EH$9,VI$14,0)*$D134,IF($C134=VI$17,$G$9*$D134,""))</f>
        <v/>
      </c>
      <c r="VJ134" s="34" t="str">
        <f>IF(VI134&lt;&gt;"",HLOOKUP(COUNT($RV134:VI134)+1,$G$4:$EH$9,VJ$14,0)*$D134,IF($C134=VJ$17,$G$9*$D134,""))</f>
        <v/>
      </c>
      <c r="VK134" s="34" t="str">
        <f>IF(VJ134&lt;&gt;"",HLOOKUP(COUNT($RV134:VJ134)+1,$G$4:$EH$9,VK$14,0)*$D134,IF($C134=VK$17,$G$9*$D134,""))</f>
        <v/>
      </c>
      <c r="VL134" s="34" t="str">
        <f>IF(VK134&lt;&gt;"",HLOOKUP(COUNT($RV134:VK134)+1,$G$4:$EH$9,VL$14,0)*$D134,IF($C134=VL$17,$G$9*$D134,""))</f>
        <v/>
      </c>
      <c r="VM134" s="34" t="str">
        <f>IF(VL134&lt;&gt;"",HLOOKUP(COUNT($RV134:VL134)+1,$G$4:$EH$9,VM$14,0)*$D134,IF($C134=VM$17,$G$9*$D134,""))</f>
        <v/>
      </c>
      <c r="VN134" s="34" t="str">
        <f>IF(VM134&lt;&gt;"",HLOOKUP(COUNT($RV134:VM134)+1,$G$4:$EH$9,VN$14,0)*$D134,IF($C134=VN$17,$G$9*$D134,""))</f>
        <v/>
      </c>
      <c r="VO134" s="34" t="str">
        <f>IF(VN134&lt;&gt;"",HLOOKUP(COUNT($RV134:VN134)+1,$G$4:$EH$9,VO$14,0)*$D134,IF($C134=VO$17,$G$9*$D134,""))</f>
        <v/>
      </c>
      <c r="VP134" s="34" t="str">
        <f>IF(VO134&lt;&gt;"",HLOOKUP(COUNT($RV134:VO134)+1,$G$4:$EH$9,VP$14,0)*$D134,IF($C134=VP$17,$G$9*$D134,""))</f>
        <v/>
      </c>
      <c r="VQ134" s="34" t="str">
        <f>IF(VP134&lt;&gt;"",HLOOKUP(COUNT($RV134:VP134)+1,$G$4:$EH$9,VQ$14,0)*$D134,IF($C134=VQ$17,$G$9*$D134,""))</f>
        <v/>
      </c>
      <c r="VR134" s="34" t="str">
        <f>IF(VQ134&lt;&gt;"",HLOOKUP(COUNT($RV134:VQ134)+1,$G$4:$EH$9,VR$14,0)*$D134,IF($C134=VR$17,$G$9*$D134,""))</f>
        <v/>
      </c>
      <c r="VS134" s="34" t="str">
        <f>IF(VR134&lt;&gt;"",HLOOKUP(COUNT($RV134:VR134)+1,$G$4:$EH$9,VS$14,0)*$D134,IF($C134=VS$17,$G$9*$D134,""))</f>
        <v/>
      </c>
      <c r="VT134" s="34" t="str">
        <f>IF(VS134&lt;&gt;"",HLOOKUP(COUNT($RV134:VS134)+1,$G$4:$EH$9,VT$14,0)*$D134,IF($C134=VT$17,$G$9*$D134,""))</f>
        <v/>
      </c>
      <c r="VU134" s="34" t="str">
        <f>IF(VT134&lt;&gt;"",HLOOKUP(COUNT($RV134:VT134)+1,$G$4:$EH$9,VU$14,0)*$D134,IF($C134=VU$17,$G$9*$D134,""))</f>
        <v/>
      </c>
      <c r="VV134" s="34" t="str">
        <f>IF(VU134&lt;&gt;"",HLOOKUP(COUNT($RV134:VU134)+1,$G$4:$EH$9,VV$14,0)*$D134,IF($C134=VV$17,$G$9*$D134,""))</f>
        <v/>
      </c>
      <c r="VW134" s="34" t="str">
        <f>IF(VV134&lt;&gt;"",HLOOKUP(COUNT($RV134:VV134)+1,$G$4:$EH$9,VW$14,0)*$D134,IF($C134=VW$17,$G$9*$D134,""))</f>
        <v/>
      </c>
      <c r="VX134" s="34" t="str">
        <f>IF(VW134&lt;&gt;"",HLOOKUP(COUNT($RV134:VW134)+1,$G$4:$EH$9,VX$14,0)*$D134,IF($C134=VX$17,$G$9*$D134,""))</f>
        <v/>
      </c>
      <c r="VY134" s="34" t="str">
        <f>IF(VX134&lt;&gt;"",HLOOKUP(COUNT($RV134:VX134)+1,$G$4:$EH$9,VY$14,0)*$D134,IF($C134=VY$17,$G$9*$D134,""))</f>
        <v/>
      </c>
      <c r="VZ134" s="34" t="str">
        <f>IF(VY134&lt;&gt;"",HLOOKUP(COUNT($RV134:VY134)+1,$G$4:$EH$9,VZ$14,0)*$D134,IF($C134=VZ$17,$G$9*$D134,""))</f>
        <v/>
      </c>
      <c r="WA134" s="34" t="str">
        <f>IF(VZ134&lt;&gt;"",HLOOKUP(COUNT($RV134:VZ134)+1,$G$4:$EH$9,WA$14,0)*$D134,IF($C134=WA$17,$G$9*$D134,""))</f>
        <v/>
      </c>
      <c r="WB134" s="34" t="str">
        <f>IF(WA134&lt;&gt;"",HLOOKUP(COUNT($RV134:WA134)+1,$G$4:$EH$9,WB$14,0)*$D134,IF($C134=WB$17,$G$9*$D134,""))</f>
        <v/>
      </c>
      <c r="WC134" s="34" t="str">
        <f>IF(WB134&lt;&gt;"",HLOOKUP(COUNT($RV134:WB134)+1,$G$4:$EH$9,WC$14,0)*$D134,IF($C134=WC$17,$G$9*$D134,""))</f>
        <v/>
      </c>
      <c r="WD134" s="34" t="str">
        <f>IF(WC134&lt;&gt;"",HLOOKUP(COUNT($RV134:WC134)+1,$G$4:$EH$9,WD$14,0)*$D134,IF($C134=WD$17,$G$9*$D134,""))</f>
        <v/>
      </c>
      <c r="WE134" s="34" t="str">
        <f>IF(WD134&lt;&gt;"",HLOOKUP(COUNT($RV134:WD134)+1,$G$4:$EH$9,WE$14,0)*$D134,IF($C134=WE$17,$G$9*$D134,""))</f>
        <v/>
      </c>
      <c r="WF134" s="34" t="str">
        <f>IF(WE134&lt;&gt;"",HLOOKUP(COUNT($RV134:WE134)+1,$G$4:$EH$9,WF$14,0)*$D134,IF($C134=WF$17,$G$9*$D134,""))</f>
        <v/>
      </c>
      <c r="WG134" s="34" t="str">
        <f>IF(WF134&lt;&gt;"",HLOOKUP(COUNT($RV134:WF134)+1,$G$4:$EH$9,WG$14,0)*$D134,IF($C134=WG$17,$G$9*$D134,""))</f>
        <v/>
      </c>
      <c r="WH134" s="34">
        <f>IF(WG134&lt;&gt;"",HLOOKUP(COUNT($RV134:WG134)+1,$G$4:$EH$9,WH$14,0)*$D134,IF($C134=WH$17,$G$9*$D134,""))</f>
        <v>14500</v>
      </c>
      <c r="WI134" s="34">
        <f>IF(WH134&lt;&gt;"",HLOOKUP(COUNT($RV134:WH134)+1,$G$4:$EH$9,WI$14,0)*$D134,IF($C134=WI$17,$G$9*$D134,""))</f>
        <v>0</v>
      </c>
      <c r="WJ134" s="34">
        <f>IF(WI134&lt;&gt;"",HLOOKUP(COUNT($RV134:WI134)+1,$G$4:$EH$9,WJ$14,0)*$D134,IF($C134=WJ$17,$G$9*$D134,""))</f>
        <v>0</v>
      </c>
      <c r="WK134" s="34">
        <f>IF(WJ134&lt;&gt;"",HLOOKUP(COUNT($RV134:WJ134)+1,$G$4:$EH$9,WK$14,0)*$D134,IF($C134=WK$17,$G$9*$D134,""))</f>
        <v>0</v>
      </c>
      <c r="WL134" s="34">
        <f>IF(WK134&lt;&gt;"",HLOOKUP(COUNT($RV134:WK134)+1,$G$4:$EH$9,WL$14,0)*$D134,IF($C134=WL$17,$G$9*$D134,""))</f>
        <v>0</v>
      </c>
    </row>
    <row r="135" spans="1:610" ht="15" x14ac:dyDescent="0.2">
      <c r="A135" s="25">
        <f t="shared" si="914"/>
        <v>9</v>
      </c>
      <c r="B135" s="1328" t="s">
        <v>91</v>
      </c>
      <c r="C135" s="62">
        <f t="shared" si="912"/>
        <v>117</v>
      </c>
      <c r="D135" s="30">
        <f>VLOOKUP(B135,Premissas!$R$8:$AD$18,(Histograma!A135+1),0)</f>
        <v>5</v>
      </c>
      <c r="G135" s="34" t="str">
        <f>IF(F135&lt;&gt;"",HLOOKUP(COUNT($F135:F135)+1,$G$4:$EH$8,G$14,0)*$D135,IF($C135=G$17,$G$5*$D135,""))</f>
        <v/>
      </c>
      <c r="H135" s="34" t="str">
        <f>IF(G135&lt;&gt;"",HLOOKUP(COUNT($F135:G135)+1,$G$4:$EH$8,H$14,0)*$D135,IF($C135=H$17,$G$5*$D135,""))</f>
        <v/>
      </c>
      <c r="I135" s="34" t="str">
        <f>IF(H135&lt;&gt;"",HLOOKUP(COUNT($F135:H135)+1,$G$4:$EH$8,I$14,0)*$D135,IF($C135=I$17,$G$5*$D135,""))</f>
        <v/>
      </c>
      <c r="J135" s="34" t="str">
        <f>IF(I135&lt;&gt;"",HLOOKUP(COUNT($F135:I135)+1,$G$4:$EH$8,J$14,0)*$D135,IF($C135=J$17,$G$5*$D135,""))</f>
        <v/>
      </c>
      <c r="K135" s="34" t="str">
        <f>IF(J135&lt;&gt;"",HLOOKUP(COUNT($F135:J135)+1,$G$4:$EH$8,K$14,0)*$D135,IF($C135=K$17,$G$5*$D135,""))</f>
        <v/>
      </c>
      <c r="L135" s="34" t="str">
        <f>IF(K135&lt;&gt;"",HLOOKUP(COUNT($F135:K135)+1,$G$4:$EH$8,L$14,0)*$D135,IF($C135=L$17,$G$5*$D135,""))</f>
        <v/>
      </c>
      <c r="M135" s="34" t="str">
        <f>IF(L135&lt;&gt;"",HLOOKUP(COUNT($F135:L135)+1,$G$4:$EH$8,M$14,0)*$D135,IF($C135=M$17,$G$5*$D135,""))</f>
        <v/>
      </c>
      <c r="N135" s="34" t="str">
        <f>IF(M135&lt;&gt;"",HLOOKUP(COUNT($F135:M135)+1,$G$4:$EH$8,N$14,0)*$D135,IF($C135=N$17,$G$5*$D135,""))</f>
        <v/>
      </c>
      <c r="O135" s="34" t="str">
        <f>IF(N135&lt;&gt;"",HLOOKUP(COUNT($F135:N135)+1,$G$4:$EH$8,O$14,0)*$D135,IF($C135=O$17,$G$5*$D135,""))</f>
        <v/>
      </c>
      <c r="P135" s="34" t="str">
        <f>IF(O135&lt;&gt;"",HLOOKUP(COUNT($F135:O135)+1,$G$4:$EH$8,P$14,0)*$D135,IF($C135=P$17,$G$5*$D135,""))</f>
        <v/>
      </c>
      <c r="Q135" s="34" t="str">
        <f>IF(P135&lt;&gt;"",HLOOKUP(COUNT($F135:P135)+1,$G$4:$EH$8,Q$14,0)*$D135,IF($C135=Q$17,$G$5*$D135,""))</f>
        <v/>
      </c>
      <c r="R135" s="34" t="str">
        <f>IF(Q135&lt;&gt;"",HLOOKUP(COUNT($F135:Q135)+1,$G$4:$EH$8,R$14,0)*$D135,IF($C135=R$17,$G$5*$D135,""))</f>
        <v/>
      </c>
      <c r="S135" s="34" t="str">
        <f>IF(R135&lt;&gt;"",HLOOKUP(COUNT($F135:R135)+1,$G$4:$EH$8,S$14,0)*$D135,IF($C135=S$17,$G$5*$D135,""))</f>
        <v/>
      </c>
      <c r="T135" s="34" t="str">
        <f>IF(S135&lt;&gt;"",HLOOKUP(COUNT($F135:S135)+1,$G$4:$EH$8,T$14,0)*$D135,IF($C135=T$17,$G$5*$D135,""))</f>
        <v/>
      </c>
      <c r="U135" s="34" t="str">
        <f>IF(T135&lt;&gt;"",HLOOKUP(COUNT($F135:T135)+1,$G$4:$EH$8,U$14,0)*$D135,IF($C135=U$17,$G$5*$D135,""))</f>
        <v/>
      </c>
      <c r="V135" s="34" t="str">
        <f>IF(U135&lt;&gt;"",HLOOKUP(COUNT($F135:U135)+1,$G$4:$EH$8,V$14,0)*$D135,IF($C135=V$17,$G$5*$D135,""))</f>
        <v/>
      </c>
      <c r="W135" s="34" t="str">
        <f>IF(V135&lt;&gt;"",HLOOKUP(COUNT($F135:V135)+1,$G$4:$EH$8,W$14,0)*$D135,IF($C135=W$17,$G$5*$D135,""))</f>
        <v/>
      </c>
      <c r="X135" s="34" t="str">
        <f>IF(W135&lt;&gt;"",HLOOKUP(COUNT($F135:W135)+1,$G$4:$EH$8,X$14,0)*$D135,IF($C135=X$17,$G$5*$D135,""))</f>
        <v/>
      </c>
      <c r="Y135" s="34" t="str">
        <f>IF(X135&lt;&gt;"",HLOOKUP(COUNT($F135:X135)+1,$G$4:$EH$8,Y$14,0)*$D135,IF($C135=Y$17,$G$5*$D135,""))</f>
        <v/>
      </c>
      <c r="Z135" s="34" t="str">
        <f>IF(Y135&lt;&gt;"",HLOOKUP(COUNT($F135:Y135)+1,$G$4:$EH$8,Z$14,0)*$D135,IF($C135=Z$17,$G$5*$D135,""))</f>
        <v/>
      </c>
      <c r="AA135" s="34" t="str">
        <f>IF(Z135&lt;&gt;"",HLOOKUP(COUNT($F135:Z135)+1,$G$4:$EH$8,AA$14,0)*$D135,IF($C135=AA$17,$G$5*$D135,""))</f>
        <v/>
      </c>
      <c r="AB135" s="34" t="str">
        <f>IF(AA135&lt;&gt;"",HLOOKUP(COUNT($F135:AA135)+1,$G$4:$EH$8,AB$14,0)*$D135,IF($C135=AB$17,$G$5*$D135,""))</f>
        <v/>
      </c>
      <c r="AC135" s="34" t="str">
        <f>IF(AB135&lt;&gt;"",HLOOKUP(COUNT($F135:AB135)+1,$G$4:$EH$8,AC$14,0)*$D135,IF($C135=AC$17,$G$5*$D135,""))</f>
        <v/>
      </c>
      <c r="AD135" s="34" t="str">
        <f>IF(AC135&lt;&gt;"",HLOOKUP(COUNT($F135:AC135)+1,$G$4:$EH$8,AD$14,0)*$D135,IF($C135=AD$17,$G$5*$D135,""))</f>
        <v/>
      </c>
      <c r="AE135" s="34" t="str">
        <f>IF(AD135&lt;&gt;"",HLOOKUP(COUNT($F135:AD135)+1,$G$4:$EH$8,AE$14,0)*$D135,IF($C135=AE$17,$G$5*$D135,""))</f>
        <v/>
      </c>
      <c r="AF135" s="34" t="str">
        <f>IF(AE135&lt;&gt;"",HLOOKUP(COUNT($F135:AE135)+1,$G$4:$EH$8,AF$14,0)*$D135,IF($C135=AF$17,$G$5*$D135,""))</f>
        <v/>
      </c>
      <c r="AG135" s="34" t="str">
        <f>IF(AF135&lt;&gt;"",HLOOKUP(COUNT($F135:AF135)+1,$G$4:$EH$8,AG$14,0)*$D135,IF($C135=AG$17,$G$5*$D135,""))</f>
        <v/>
      </c>
      <c r="AH135" s="34" t="str">
        <f>IF(AG135&lt;&gt;"",HLOOKUP(COUNT($F135:AG135)+1,$G$4:$EH$8,AH$14,0)*$D135,IF($C135=AH$17,$G$5*$D135,""))</f>
        <v/>
      </c>
      <c r="AI135" s="34" t="str">
        <f>IF(AH135&lt;&gt;"",HLOOKUP(COUNT($F135:AH135)+1,$G$4:$EH$8,AI$14,0)*$D135,IF($C135=AI$17,$G$5*$D135,""))</f>
        <v/>
      </c>
      <c r="AJ135" s="34" t="str">
        <f>IF(AI135&lt;&gt;"",HLOOKUP(COUNT($F135:AI135)+1,$G$4:$EH$8,AJ$14,0)*$D135,IF($C135=AJ$17,$G$5*$D135,""))</f>
        <v/>
      </c>
      <c r="AK135" s="34" t="str">
        <f>IF(AJ135&lt;&gt;"",HLOOKUP(COUNT($F135:AJ135)+1,$G$4:$EH$8,AK$14,0)*$D135,IF($C135=AK$17,$G$5*$D135,""))</f>
        <v/>
      </c>
      <c r="AL135" s="34" t="str">
        <f>IF(AK135&lt;&gt;"",HLOOKUP(COUNT($F135:AK135)+1,$G$4:$EH$8,AL$14,0)*$D135,IF($C135=AL$17,$G$5*$D135,""))</f>
        <v/>
      </c>
      <c r="AM135" s="34" t="str">
        <f>IF(AL135&lt;&gt;"",HLOOKUP(COUNT($F135:AL135)+1,$G$4:$EH$8,AM$14,0)*$D135,IF($C135=AM$17,$G$5*$D135,""))</f>
        <v/>
      </c>
      <c r="AN135" s="34" t="str">
        <f>IF(AM135&lt;&gt;"",HLOOKUP(COUNT($F135:AM135)+1,$G$4:$EH$8,AN$14,0)*$D135,IF($C135=AN$17,$G$5*$D135,""))</f>
        <v/>
      </c>
      <c r="AO135" s="34" t="str">
        <f>IF(AN135&lt;&gt;"",HLOOKUP(COUNT($F135:AN135)+1,$G$4:$EH$8,AO$14,0)*$D135,IF($C135=AO$17,$G$5*$D135,""))</f>
        <v/>
      </c>
      <c r="AP135" s="34" t="str">
        <f>IF(AO135&lt;&gt;"",HLOOKUP(COUNT($F135:AO135)+1,$G$4:$EH$8,AP$14,0)*$D135,IF($C135=AP$17,$G$5*$D135,""))</f>
        <v/>
      </c>
      <c r="AQ135" s="34" t="str">
        <f>IF(AP135&lt;&gt;"",HLOOKUP(COUNT($F135:AP135)+1,$G$4:$EH$8,AQ$14,0)*$D135,IF($C135=AQ$17,$G$5*$D135,""))</f>
        <v/>
      </c>
      <c r="AR135" s="34" t="str">
        <f>IF(AQ135&lt;&gt;"",HLOOKUP(COUNT($F135:AQ135)+1,$G$4:$EH$8,AR$14,0)*$D135,IF($C135=AR$17,$G$5*$D135,""))</f>
        <v/>
      </c>
      <c r="AS135" s="34" t="str">
        <f>IF(AR135&lt;&gt;"",HLOOKUP(COUNT($F135:AR135)+1,$G$4:$EH$8,AS$14,0)*$D135,IF($C135=AS$17,$G$5*$D135,""))</f>
        <v/>
      </c>
      <c r="AT135" s="34" t="str">
        <f>IF(AS135&lt;&gt;"",HLOOKUP(COUNT($F135:AS135)+1,$G$4:$EH$8,AT$14,0)*$D135,IF($C135=AT$17,$G$5*$D135,""))</f>
        <v/>
      </c>
      <c r="AU135" s="34" t="str">
        <f>IF(AT135&lt;&gt;"",HLOOKUP(COUNT($F135:AT135)+1,$G$4:$EH$8,AU$14,0)*$D135,IF($C135=AU$17,$G$5*$D135,""))</f>
        <v/>
      </c>
      <c r="AV135" s="34" t="str">
        <f>IF(AU135&lt;&gt;"",HLOOKUP(COUNT($F135:AU135)+1,$G$4:$EH$8,AV$14,0)*$D135,IF($C135=AV$17,$G$5*$D135,""))</f>
        <v/>
      </c>
      <c r="AW135" s="34" t="str">
        <f>IF(AV135&lt;&gt;"",HLOOKUP(COUNT($F135:AV135)+1,$G$4:$EH$8,AW$14,0)*$D135,IF($C135=AW$17,$G$5*$D135,""))</f>
        <v/>
      </c>
      <c r="AX135" s="34" t="str">
        <f>IF(AW135&lt;&gt;"",HLOOKUP(COUNT($F135:AW135)+1,$G$4:$EH$8,AX$14,0)*$D135,IF($C135=AX$17,$G$5*$D135,""))</f>
        <v/>
      </c>
      <c r="AY135" s="34" t="str">
        <f>IF(AX135&lt;&gt;"",HLOOKUP(COUNT($F135:AX135)+1,$G$4:$EH$8,AY$14,0)*$D135,IF($C135=AY$17,$G$5*$D135,""))</f>
        <v/>
      </c>
      <c r="AZ135" s="34" t="str">
        <f>IF(AY135&lt;&gt;"",HLOOKUP(COUNT($F135:AY135)+1,$G$4:$EH$8,AZ$14,0)*$D135,IF($C135=AZ$17,$G$5*$D135,""))</f>
        <v/>
      </c>
      <c r="BA135" s="34" t="str">
        <f>IF(AZ135&lt;&gt;"",HLOOKUP(COUNT($F135:AZ135)+1,$G$4:$EH$8,BA$14,0)*$D135,IF($C135=BA$17,$G$5*$D135,""))</f>
        <v/>
      </c>
      <c r="BB135" s="34" t="str">
        <f>IF(BA135&lt;&gt;"",HLOOKUP(COUNT($F135:BA135)+1,$G$4:$EH$8,BB$14,0)*$D135,IF($C135=BB$17,$G$5*$D135,""))</f>
        <v/>
      </c>
      <c r="BC135" s="34" t="str">
        <f>IF(BB135&lt;&gt;"",HLOOKUP(COUNT($F135:BB135)+1,$G$4:$EH$8,BC$14,0)*$D135,IF($C135=BC$17,$G$5*$D135,""))</f>
        <v/>
      </c>
      <c r="BD135" s="34" t="str">
        <f>IF(BC135&lt;&gt;"",HLOOKUP(COUNT($F135:BC135)+1,$G$4:$EH$8,BD$14,0)*$D135,IF($C135=BD$17,$G$5*$D135,""))</f>
        <v/>
      </c>
      <c r="BE135" s="34" t="str">
        <f>IF(BD135&lt;&gt;"",HLOOKUP(COUNT($F135:BD135)+1,$G$4:$EH$8,BE$14,0)*$D135,IF($C135=BE$17,$G$5*$D135,""))</f>
        <v/>
      </c>
      <c r="BF135" s="34" t="str">
        <f>IF(BE135&lt;&gt;"",HLOOKUP(COUNT($F135:BE135)+1,$G$4:$EH$8,BF$14,0)*$D135,IF($C135=BF$17,$G$5*$D135,""))</f>
        <v/>
      </c>
      <c r="BG135" s="34" t="str">
        <f>IF(BF135&lt;&gt;"",HLOOKUP(COUNT($F135:BF135)+1,$G$4:$EH$8,BG$14,0)*$D135,IF($C135=BG$17,$G$5*$D135,""))</f>
        <v/>
      </c>
      <c r="BH135" s="34" t="str">
        <f>IF(BG135&lt;&gt;"",HLOOKUP(COUNT($F135:BG135)+1,$G$4:$EH$8,BH$14,0)*$D135,IF($C135=BH$17,$G$5*$D135,""))</f>
        <v/>
      </c>
      <c r="BI135" s="34" t="str">
        <f>IF(BH135&lt;&gt;"",HLOOKUP(COUNT($F135:BH135)+1,$G$4:$EH$8,BI$14,0)*$D135,IF($C135=BI$17,$G$5*$D135,""))</f>
        <v/>
      </c>
      <c r="BJ135" s="34" t="str">
        <f>IF(BI135&lt;&gt;"",HLOOKUP(COUNT($F135:BI135)+1,$G$4:$EH$8,BJ$14,0)*$D135,IF($C135=BJ$17,$G$5*$D135,""))</f>
        <v/>
      </c>
      <c r="BK135" s="34" t="str">
        <f>IF(BJ135&lt;&gt;"",HLOOKUP(COUNT($F135:BJ135)+1,$G$4:$EH$8,BK$14,0)*$D135,IF($C135=BK$17,$G$5*$D135,""))</f>
        <v/>
      </c>
      <c r="BL135" s="34" t="str">
        <f>IF(BK135&lt;&gt;"",HLOOKUP(COUNT($F135:BK135)+1,$G$4:$EH$8,BL$14,0)*$D135,IF($C135=BL$17,$G$5*$D135,""))</f>
        <v/>
      </c>
      <c r="BM135" s="34" t="str">
        <f>IF(BL135&lt;&gt;"",HLOOKUP(COUNT($F135:BL135)+1,$G$4:$EH$8,BM$14,0)*$D135,IF($C135=BM$17,$G$5*$D135,""))</f>
        <v/>
      </c>
      <c r="BN135" s="34" t="str">
        <f>IF(BM135&lt;&gt;"",HLOOKUP(COUNT($F135:BM135)+1,$G$4:$EH$8,BN$14,0)*$D135,IF($C135=BN$17,$G$5*$D135,""))</f>
        <v/>
      </c>
      <c r="BO135" s="34" t="str">
        <f>IF(BN135&lt;&gt;"",HLOOKUP(COUNT($F135:BN135)+1,$G$4:$EH$8,BO$14,0)*$D135,IF($C135=BO$17,$G$5*$D135,""))</f>
        <v/>
      </c>
      <c r="BP135" s="34" t="str">
        <f>IF(BO135&lt;&gt;"",HLOOKUP(COUNT($F135:BO135)+1,$G$4:$EH$8,BP$14,0)*$D135,IF($C135=BP$17,$G$5*$D135,""))</f>
        <v/>
      </c>
      <c r="BQ135" s="34" t="str">
        <f>IF(BP135&lt;&gt;"",HLOOKUP(COUNT($F135:BP135)+1,$G$4:$EH$8,BQ$14,0)*$D135,IF($C135=BQ$17,$G$5*$D135,""))</f>
        <v/>
      </c>
      <c r="BR135" s="34" t="str">
        <f>IF(BQ135&lt;&gt;"",HLOOKUP(COUNT($F135:BQ135)+1,$G$4:$EH$8,BR$14,0)*$D135,IF($C135=BR$17,$G$5*$D135,""))</f>
        <v/>
      </c>
      <c r="BS135" s="34" t="str">
        <f>IF(BR135&lt;&gt;"",HLOOKUP(COUNT($F135:BR135)+1,$G$4:$EH$8,BS$14,0)*$D135,IF($C135=BS$17,$G$5*$D135,""))</f>
        <v/>
      </c>
      <c r="BT135" s="34" t="str">
        <f>IF(BS135&lt;&gt;"",HLOOKUP(COUNT($F135:BS135)+1,$G$4:$EH$8,BT$14,0)*$D135,IF($C135=BT$17,$G$5*$D135,""))</f>
        <v/>
      </c>
      <c r="BU135" s="34" t="str">
        <f>IF(BT135&lt;&gt;"",HLOOKUP(COUNT($F135:BT135)+1,$G$4:$EH$8,BU$14,0)*$D135,IF($C135=BU$17,$G$5*$D135,""))</f>
        <v/>
      </c>
      <c r="BV135" s="34" t="str">
        <f>IF(BU135&lt;&gt;"",HLOOKUP(COUNT($F135:BU135)+1,$G$4:$EH$8,BV$14,0)*$D135,IF($C135=BV$17,$G$5*$D135,""))</f>
        <v/>
      </c>
      <c r="BW135" s="34" t="str">
        <f>IF(BV135&lt;&gt;"",HLOOKUP(COUNT($F135:BV135)+1,$G$4:$EH$8,BW$14,0)*$D135,IF($C135=BW$17,$G$5*$D135,""))</f>
        <v/>
      </c>
      <c r="BX135" s="34" t="str">
        <f>IF(BW135&lt;&gt;"",HLOOKUP(COUNT($F135:BW135)+1,$G$4:$EH$8,BX$14,0)*$D135,IF($C135=BX$17,$G$5*$D135,""))</f>
        <v/>
      </c>
      <c r="BY135" s="34" t="str">
        <f>IF(BX135&lt;&gt;"",HLOOKUP(COUNT($F135:BX135)+1,$G$4:$EH$8,BY$14,0)*$D135,IF($C135=BY$17,$G$5*$D135,""))</f>
        <v/>
      </c>
      <c r="BZ135" s="34" t="str">
        <f>IF(BY135&lt;&gt;"",HLOOKUP(COUNT($F135:BY135)+1,$G$4:$EH$8,BZ$14,0)*$D135,IF($C135=BZ$17,$G$5*$D135,""))</f>
        <v/>
      </c>
      <c r="CA135" s="34" t="str">
        <f>IF(BZ135&lt;&gt;"",HLOOKUP(COUNT($F135:BZ135)+1,$G$4:$EH$8,CA$14,0)*$D135,IF($C135=CA$17,$G$5*$D135,""))</f>
        <v/>
      </c>
      <c r="CB135" s="34" t="str">
        <f>IF(CA135&lt;&gt;"",HLOOKUP(COUNT($F135:CA135)+1,$G$4:$EH$8,CB$14,0)*$D135,IF($C135=CB$17,$G$5*$D135,""))</f>
        <v/>
      </c>
      <c r="CC135" s="34" t="str">
        <f>IF(CB135&lt;&gt;"",HLOOKUP(COUNT($F135:CB135)+1,$G$4:$EH$8,CC$14,0)*$D135,IF($C135=CC$17,$G$5*$D135,""))</f>
        <v/>
      </c>
      <c r="CD135" s="34" t="str">
        <f>IF(CC135&lt;&gt;"",HLOOKUP(COUNT($F135:CC135)+1,$G$4:$EH$8,CD$14,0)*$D135,IF($C135=CD$17,$G$5*$D135,""))</f>
        <v/>
      </c>
      <c r="CE135" s="34" t="str">
        <f>IF(CD135&lt;&gt;"",HLOOKUP(COUNT($F135:CD135)+1,$G$4:$EH$8,CE$14,0)*$D135,IF($C135=CE$17,$G$5*$D135,""))</f>
        <v/>
      </c>
      <c r="CF135" s="34" t="str">
        <f>IF(CE135&lt;&gt;"",HLOOKUP(COUNT($F135:CE135)+1,$G$4:$EH$8,CF$14,0)*$D135,IF($C135=CF$17,$G$5*$D135,""))</f>
        <v/>
      </c>
      <c r="CG135" s="34" t="str">
        <f>IF(CF135&lt;&gt;"",HLOOKUP(COUNT($F135:CF135)+1,$G$4:$EH$8,CG$14,0)*$D135,IF($C135=CG$17,$G$5*$D135,""))</f>
        <v/>
      </c>
      <c r="CH135" s="34" t="str">
        <f>IF(CG135&lt;&gt;"",HLOOKUP(COUNT($F135:CG135)+1,$G$4:$EH$8,CH$14,0)*$D135,IF($C135=CH$17,$G$5*$D135,""))</f>
        <v/>
      </c>
      <c r="CI135" s="34" t="str">
        <f>IF(CH135&lt;&gt;"",HLOOKUP(COUNT($F135:CH135)+1,$G$4:$EH$8,CI$14,0)*$D135,IF($C135=CI$17,$G$5*$D135,""))</f>
        <v/>
      </c>
      <c r="CJ135" s="34" t="str">
        <f>IF(CI135&lt;&gt;"",HLOOKUP(COUNT($F135:CI135)+1,$G$4:$EH$8,CJ$14,0)*$D135,IF($C135=CJ$17,$G$5*$D135,""))</f>
        <v/>
      </c>
      <c r="CK135" s="34" t="str">
        <f>IF(CJ135&lt;&gt;"",HLOOKUP(COUNT($F135:CJ135)+1,$G$4:$EH$8,CK$14,0)*$D135,IF($C135=CK$17,$G$5*$D135,""))</f>
        <v/>
      </c>
      <c r="CL135" s="34" t="str">
        <f>IF(CK135&lt;&gt;"",HLOOKUP(COUNT($F135:CK135)+1,$G$4:$EH$8,CL$14,0)*$D135,IF($C135=CL$17,$G$5*$D135,""))</f>
        <v/>
      </c>
      <c r="CM135" s="34" t="str">
        <f>IF(CL135&lt;&gt;"",HLOOKUP(COUNT($F135:CL135)+1,$G$4:$EH$8,CM$14,0)*$D135,IF($C135=CM$17,$G$5*$D135,""))</f>
        <v/>
      </c>
      <c r="CN135" s="34" t="str">
        <f>IF(CM135&lt;&gt;"",HLOOKUP(COUNT($F135:CM135)+1,$G$4:$EH$8,CN$14,0)*$D135,IF($C135=CN$17,$G$5*$D135,""))</f>
        <v/>
      </c>
      <c r="CO135" s="34" t="str">
        <f>IF(CN135&lt;&gt;"",HLOOKUP(COUNT($F135:CN135)+1,$G$4:$EH$8,CO$14,0)*$D135,IF($C135=CO$17,$G$5*$D135,""))</f>
        <v/>
      </c>
      <c r="CP135" s="34" t="str">
        <f>IF(CO135&lt;&gt;"",HLOOKUP(COUNT($F135:CO135)+1,$G$4:$EH$8,CP$14,0)*$D135,IF($C135=CP$17,$G$5*$D135,""))</f>
        <v/>
      </c>
      <c r="CQ135" s="34" t="str">
        <f>IF(CP135&lt;&gt;"",HLOOKUP(COUNT($F135:CP135)+1,$G$4:$EH$8,CQ$14,0)*$D135,IF($C135=CQ$17,$G$5*$D135,""))</f>
        <v/>
      </c>
      <c r="CR135" s="34" t="str">
        <f>IF(CQ135&lt;&gt;"",HLOOKUP(COUNT($F135:CQ135)+1,$G$4:$EH$8,CR$14,0)*$D135,IF($C135=CR$17,$G$5*$D135,""))</f>
        <v/>
      </c>
      <c r="CS135" s="34" t="str">
        <f>IF(CR135&lt;&gt;"",HLOOKUP(COUNT($F135:CR135)+1,$G$4:$EH$8,CS$14,0)*$D135,IF($C135=CS$17,$G$5*$D135,""))</f>
        <v/>
      </c>
      <c r="CT135" s="34" t="str">
        <f>IF(CS135&lt;&gt;"",HLOOKUP(COUNT($F135:CS135)+1,$G$4:$EH$8,CT$14,0)*$D135,IF($C135=CT$17,$G$5*$D135,""))</f>
        <v/>
      </c>
      <c r="CU135" s="34" t="str">
        <f>IF(CT135&lt;&gt;"",HLOOKUP(COUNT($F135:CT135)+1,$G$4:$EH$8,CU$14,0)*$D135,IF($C135=CU$17,$G$5*$D135,""))</f>
        <v/>
      </c>
      <c r="CV135" s="34" t="str">
        <f>IF(CU135&lt;&gt;"",HLOOKUP(COUNT($F135:CU135)+1,$G$4:$EH$8,CV$14,0)*$D135,IF($C135=CV$17,$G$5*$D135,""))</f>
        <v/>
      </c>
      <c r="CW135" s="34" t="str">
        <f>IF(CV135&lt;&gt;"",HLOOKUP(COUNT($F135:CV135)+1,$G$4:$EH$8,CW$14,0)*$D135,IF($C135=CW$17,$G$5*$D135,""))</f>
        <v/>
      </c>
      <c r="CX135" s="34" t="str">
        <f>IF(CW135&lt;&gt;"",HLOOKUP(COUNT($F135:CW135)+1,$G$4:$EH$8,CX$14,0)*$D135,IF($C135=CX$17,$G$5*$D135,""))</f>
        <v/>
      </c>
      <c r="CY135" s="34" t="str">
        <f>IF(CX135&lt;&gt;"",HLOOKUP(COUNT($F135:CX135)+1,$G$4:$EH$8,CY$14,0)*$D135,IF($C135=CY$17,$G$5*$D135,""))</f>
        <v/>
      </c>
      <c r="CZ135" s="34" t="str">
        <f>IF(CY135&lt;&gt;"",HLOOKUP(COUNT($F135:CY135)+1,$G$4:$EH$8,CZ$14,0)*$D135,IF($C135=CZ$17,$G$5*$D135,""))</f>
        <v/>
      </c>
      <c r="DA135" s="34" t="str">
        <f>IF(CZ135&lt;&gt;"",HLOOKUP(COUNT($F135:CZ135)+1,$G$4:$EH$8,DA$14,0)*$D135,IF($C135=DA$17,$G$5*$D135,""))</f>
        <v/>
      </c>
      <c r="DB135" s="34" t="str">
        <f>IF(DA135&lt;&gt;"",HLOOKUP(COUNT($F135:DA135)+1,$G$4:$EH$8,DB$14,0)*$D135,IF($C135=DB$17,$G$5*$D135,""))</f>
        <v/>
      </c>
      <c r="DC135" s="34" t="str">
        <f>IF(DB135&lt;&gt;"",HLOOKUP(COUNT($F135:DB135)+1,$G$4:$EH$8,DC$14,0)*$D135,IF($C135=DC$17,$G$5*$D135,""))</f>
        <v/>
      </c>
      <c r="DD135" s="34" t="str">
        <f>IF(DC135&lt;&gt;"",HLOOKUP(COUNT($F135:DC135)+1,$G$4:$EH$8,DD$14,0)*$D135,IF($C135=DD$17,$G$5*$D135,""))</f>
        <v/>
      </c>
      <c r="DE135" s="34" t="str">
        <f>IF(DD135&lt;&gt;"",HLOOKUP(COUNT($F135:DD135)+1,$G$4:$EH$8,DE$14,0)*$D135,IF($C135=DE$17,$G$5*$D135,""))</f>
        <v/>
      </c>
      <c r="DF135" s="34" t="str">
        <f>IF(DE135&lt;&gt;"",HLOOKUP(COUNT($F135:DE135)+1,$G$4:$EH$8,DF$14,0)*$D135,IF($C135=DF$17,$G$5*$D135,""))</f>
        <v/>
      </c>
      <c r="DG135" s="34" t="str">
        <f>IF(DF135&lt;&gt;"",HLOOKUP(COUNT($F135:DF135)+1,$G$4:$EH$8,DG$14,0)*$D135,IF($C135=DG$17,$G$5*$D135,""))</f>
        <v/>
      </c>
      <c r="DH135" s="34" t="str">
        <f>IF(DG135&lt;&gt;"",HLOOKUP(COUNT($F135:DG135)+1,$G$4:$EH$8,DH$14,0)*$D135,IF($C135=DH$17,$G$5*$D135,""))</f>
        <v/>
      </c>
      <c r="DI135" s="34" t="str">
        <f>IF(DH135&lt;&gt;"",HLOOKUP(COUNT($F135:DH135)+1,$G$4:$EH$8,DI$14,0)*$D135,IF($C135=DI$17,$G$5*$D135,""))</f>
        <v/>
      </c>
      <c r="DJ135" s="34" t="str">
        <f>IF(DI135&lt;&gt;"",HLOOKUP(COUNT($F135:DI135)+1,$G$4:$EH$8,DJ$14,0)*$D135,IF($C135=DJ$17,$G$5*$D135,""))</f>
        <v/>
      </c>
      <c r="DK135" s="34" t="str">
        <f>IF(DJ135&lt;&gt;"",HLOOKUP(COUNT($F135:DJ135)+1,$G$4:$EH$8,DK$14,0)*$D135,IF($C135=DK$17,$G$5*$D135,""))</f>
        <v/>
      </c>
      <c r="DL135" s="34" t="str">
        <f>IF(DK135&lt;&gt;"",HLOOKUP(COUNT($F135:DK135)+1,$G$4:$EH$8,DL$14,0)*$D135,IF($C135=DL$17,$G$5*$D135,""))</f>
        <v/>
      </c>
      <c r="DM135" s="34" t="str">
        <f>IF(DL135&lt;&gt;"",HLOOKUP(COUNT($F135:DL135)+1,$G$4:$EH$8,DM$14,0)*$D135,IF($C135=DM$17,$G$5*$D135,""))</f>
        <v/>
      </c>
      <c r="DN135" s="34" t="str">
        <f>IF(DM135&lt;&gt;"",HLOOKUP(COUNT($F135:DM135)+1,$G$4:$EH$8,DN$14,0)*$D135,IF($C135=DN$17,$G$5*$D135,""))</f>
        <v/>
      </c>
      <c r="DO135" s="34" t="str">
        <f>IF(DN135&lt;&gt;"",HLOOKUP(COUNT($F135:DN135)+1,$G$4:$EH$8,DO$14,0)*$D135,IF($C135=DO$17,$G$5*$D135,""))</f>
        <v/>
      </c>
      <c r="DP135" s="34" t="str">
        <f>IF(DO135&lt;&gt;"",HLOOKUP(COUNT($F135:DO135)+1,$G$4:$EH$8,DP$14,0)*$D135,IF($C135=DP$17,$G$5*$D135,""))</f>
        <v/>
      </c>
      <c r="DQ135" s="34" t="str">
        <f>IF(DP135&lt;&gt;"",HLOOKUP(COUNT($F135:DP135)+1,$G$4:$EH$8,DQ$14,0)*$D135,IF($C135=DQ$17,$G$5*$D135,""))</f>
        <v/>
      </c>
      <c r="DR135" s="34" t="str">
        <f>IF(DQ135&lt;&gt;"",HLOOKUP(COUNT($F135:DQ135)+1,$G$4:$EH$8,DR$14,0)*$D135,IF($C135=DR$17,$G$5*$D135,""))</f>
        <v/>
      </c>
      <c r="DS135" s="34">
        <f>IF(DR135&lt;&gt;"",HLOOKUP(COUNT($F135:DR135)+1,$G$4:$EH$8,DS$14,0)*$D135,IF($C135=DS$17,$G$5*$D135,""))</f>
        <v>0</v>
      </c>
      <c r="DT135" s="34">
        <f>IF(DS135&lt;&gt;"",HLOOKUP(COUNT($F135:DS135)+1,$G$4:$EH$8,DT$14,0)*$D135,IF($C135=DT$17,$G$5*$D135,""))</f>
        <v>0</v>
      </c>
      <c r="DU135" s="34" t="e">
        <f>IF(DT135&lt;&gt;"",HLOOKUP(COUNT($F135:DT135)+1,$G$4:$EH$8,DU$14,0)*$D135,IF($C135=DU$17,$G$5*$D135,""))</f>
        <v>#VALUE!</v>
      </c>
      <c r="DV135" s="34" t="e">
        <f>IF(DU135&lt;&gt;"",HLOOKUP(COUNT($F135:DU135)+1,$G$4:$EH$8,DV$14,0)*$D135,IF($C135=DV$17,$G$5*$D135,""))</f>
        <v>#VALUE!</v>
      </c>
      <c r="DX135" s="34" t="str">
        <f>IF(DW135&lt;&gt;"",HLOOKUP(COUNT($DW135:DW135)+1,$G$4:$CX$8,DX$14,0)*$D135,IF($C135=DX$17,$G$6*$D135,""))</f>
        <v/>
      </c>
      <c r="DY135" s="34" t="str">
        <f>IF(DX135&lt;&gt;"",HLOOKUP(COUNT($DW135:DX135)+1,$G$4:$CX$8,DY$14,0)*$D135,IF($C135=DY$17,$G$6*$D135,""))</f>
        <v/>
      </c>
      <c r="DZ135" s="34" t="str">
        <f>IF(DY135&lt;&gt;"",HLOOKUP(COUNT($DW135:DY135)+1,$G$4:$CX$8,DZ$14,0)*$D135,IF($C135=DZ$17,$G$6*$D135,""))</f>
        <v/>
      </c>
      <c r="EA135" s="34" t="str">
        <f>IF(DZ135&lt;&gt;"",HLOOKUP(COUNT($DW135:DZ135)+1,$G$4:$CX$8,EA$14,0)*$D135,IF($C135=EA$17,$G$6*$D135,""))</f>
        <v/>
      </c>
      <c r="EB135" s="34" t="str">
        <f>IF(EA135&lt;&gt;"",HLOOKUP(COUNT($DW135:EA135)+1,$G$4:$CX$8,EB$14,0)*$D135,IF($C135=EB$17,$G$6*$D135,""))</f>
        <v/>
      </c>
      <c r="EC135" s="34" t="str">
        <f>IF(EB135&lt;&gt;"",HLOOKUP(COUNT($DW135:EB135)+1,$G$4:$CX$8,EC$14,0)*$D135,IF($C135=EC$17,$G$6*$D135,""))</f>
        <v/>
      </c>
      <c r="ED135" s="34" t="str">
        <f>IF(EC135&lt;&gt;"",HLOOKUP(COUNT($DW135:EC135)+1,$G$4:$CX$8,ED$14,0)*$D135,IF($C135=ED$17,$G$6*$D135,""))</f>
        <v/>
      </c>
      <c r="EE135" s="34" t="str">
        <f>IF(ED135&lt;&gt;"",HLOOKUP(COUNT($DW135:ED135)+1,$G$4:$CX$8,EE$14,0)*$D135,IF($C135=EE$17,$G$6*$D135,""))</f>
        <v/>
      </c>
      <c r="EF135" s="34" t="str">
        <f>IF(EE135&lt;&gt;"",HLOOKUP(COUNT($DW135:EE135)+1,$G$4:$CX$8,EF$14,0)*$D135,IF($C135=EF$17,$G$6*$D135,""))</f>
        <v/>
      </c>
      <c r="EG135" s="34" t="str">
        <f>IF(EF135&lt;&gt;"",HLOOKUP(COUNT($DW135:EF135)+1,$G$4:$CX$8,EG$14,0)*$D135,IF($C135=EG$17,$G$6*$D135,""))</f>
        <v/>
      </c>
      <c r="EH135" s="34" t="str">
        <f>IF(EG135&lt;&gt;"",HLOOKUP(COUNT($DW135:EG135)+1,$G$4:$CX$8,EH$14,0)*$D135,IF($C135=EH$17,$G$6*$D135,""))</f>
        <v/>
      </c>
      <c r="EI135" s="34" t="str">
        <f>IF(EH135&lt;&gt;"",HLOOKUP(COUNT($DW135:EH135)+1,$G$4:$CX$8,EI$14,0)*$D135,IF($C135=EI$17,$G$6*$D135,""))</f>
        <v/>
      </c>
      <c r="EJ135" s="34" t="str">
        <f>IF(EI135&lt;&gt;"",HLOOKUP(COUNT($DW135:EI135)+1,$G$4:$CX$8,EJ$14,0)*$D135,IF($C135=EJ$17,$G$6*$D135,""))</f>
        <v/>
      </c>
      <c r="EK135" s="34" t="str">
        <f>IF(EJ135&lt;&gt;"",HLOOKUP(COUNT($DW135:EJ135)+1,$G$4:$CX$8,EK$14,0)*$D135,IF($C135=EK$17,$G$6*$D135,""))</f>
        <v/>
      </c>
      <c r="EL135" s="34" t="str">
        <f>IF(EK135&lt;&gt;"",HLOOKUP(COUNT($DW135:EK135)+1,$G$4:$CX$8,EL$14,0)*$D135,IF($C135=EL$17,$G$6*$D135,""))</f>
        <v/>
      </c>
      <c r="EM135" s="34" t="str">
        <f>IF(EL135&lt;&gt;"",HLOOKUP(COUNT($DW135:EL135)+1,$G$4:$CX$8,EM$14,0)*$D135,IF($C135=EM$17,$G$6*$D135,""))</f>
        <v/>
      </c>
      <c r="EN135" s="34" t="str">
        <f>IF(EM135&lt;&gt;"",HLOOKUP(COUNT($DW135:EM135)+1,$G$4:$CX$8,EN$14,0)*$D135,IF($C135=EN$17,$G$6*$D135,""))</f>
        <v/>
      </c>
      <c r="EO135" s="34" t="str">
        <f>IF(EN135&lt;&gt;"",HLOOKUP(COUNT($DW135:EN135)+1,$G$4:$CX$8,EO$14,0)*$D135,IF($C135=EO$17,$G$6*$D135,""))</f>
        <v/>
      </c>
      <c r="EP135" s="34" t="str">
        <f>IF(EO135&lt;&gt;"",HLOOKUP(COUNT($DW135:EO135)+1,$G$4:$CX$8,EP$14,0)*$D135,IF($C135=EP$17,$G$6*$D135,""))</f>
        <v/>
      </c>
      <c r="EQ135" s="34" t="str">
        <f>IF(EP135&lt;&gt;"",HLOOKUP(COUNT($DW135:EP135)+1,$G$4:$CX$8,EQ$14,0)*$D135,IF($C135=EQ$17,$G$6*$D135,""))</f>
        <v/>
      </c>
      <c r="ER135" s="34" t="str">
        <f>IF(EQ135&lt;&gt;"",HLOOKUP(COUNT($DW135:EQ135)+1,$G$4:$CX$8,ER$14,0)*$D135,IF($C135=ER$17,$G$6*$D135,""))</f>
        <v/>
      </c>
      <c r="ES135" s="34" t="str">
        <f>IF(ER135&lt;&gt;"",HLOOKUP(COUNT($DW135:ER135)+1,$G$4:$CX$8,ES$14,0)*$D135,IF($C135=ES$17,$G$6*$D135,""))</f>
        <v/>
      </c>
      <c r="ET135" s="34" t="str">
        <f>IF(ES135&lt;&gt;"",HLOOKUP(COUNT($DW135:ES135)+1,$G$4:$CX$8,ET$14,0)*$D135,IF($C135=ET$17,$G$6*$D135,""))</f>
        <v/>
      </c>
      <c r="EU135" s="34" t="str">
        <f>IF(ET135&lt;&gt;"",HLOOKUP(COUNT($DW135:ET135)+1,$G$4:$CX$8,EU$14,0)*$D135,IF($C135=EU$17,$G$6*$D135,""))</f>
        <v/>
      </c>
      <c r="EV135" s="34" t="str">
        <f>IF(EU135&lt;&gt;"",HLOOKUP(COUNT($DW135:EU135)+1,$G$4:$CX$8,EV$14,0)*$D135,IF($C135=EV$17,$G$6*$D135,""))</f>
        <v/>
      </c>
      <c r="EW135" s="34" t="str">
        <f>IF(EV135&lt;&gt;"",HLOOKUP(COUNT($DW135:EV135)+1,$G$4:$CX$8,EW$14,0)*$D135,IF($C135=EW$17,$G$6*$D135,""))</f>
        <v/>
      </c>
      <c r="EX135" s="34" t="str">
        <f>IF(EW135&lt;&gt;"",HLOOKUP(COUNT($DW135:EW135)+1,$G$4:$CX$8,EX$14,0)*$D135,IF($C135=EX$17,$G$6*$D135,""))</f>
        <v/>
      </c>
      <c r="EY135" s="34" t="str">
        <f>IF(EX135&lt;&gt;"",HLOOKUP(COUNT($DW135:EX135)+1,$G$4:$CX$8,EY$14,0)*$D135,IF($C135=EY$17,$G$6*$D135,""))</f>
        <v/>
      </c>
      <c r="EZ135" s="34" t="str">
        <f>IF(EY135&lt;&gt;"",HLOOKUP(COUNT($DW135:EY135)+1,$G$4:$CX$8,EZ$14,0)*$D135,IF($C135=EZ$17,$G$6*$D135,""))</f>
        <v/>
      </c>
      <c r="FA135" s="34" t="str">
        <f>IF(EZ135&lt;&gt;"",HLOOKUP(COUNT($DW135:EZ135)+1,$G$4:$CX$8,FA$14,0)*$D135,IF($C135=FA$17,$G$6*$D135,""))</f>
        <v/>
      </c>
      <c r="FB135" s="34" t="str">
        <f>IF(FA135&lt;&gt;"",HLOOKUP(COUNT($DW135:FA135)+1,$G$4:$CX$8,FB$14,0)*$D135,IF($C135=FB$17,$G$6*$D135,""))</f>
        <v/>
      </c>
      <c r="FC135" s="34" t="str">
        <f>IF(FB135&lt;&gt;"",HLOOKUP(COUNT($DW135:FB135)+1,$G$4:$CX$8,FC$14,0)*$D135,IF($C135=FC$17,$G$6*$D135,""))</f>
        <v/>
      </c>
      <c r="FD135" s="34" t="str">
        <f>IF(FC135&lt;&gt;"",HLOOKUP(COUNT($DW135:FC135)+1,$G$4:$CX$8,FD$14,0)*$D135,IF($C135=FD$17,$G$6*$D135,""))</f>
        <v/>
      </c>
      <c r="FE135" s="34" t="str">
        <f>IF(FD135&lt;&gt;"",HLOOKUP(COUNT($DW135:FD135)+1,$G$4:$CX$8,FE$14,0)*$D135,IF($C135=FE$17,$G$6*$D135,""))</f>
        <v/>
      </c>
      <c r="FF135" s="34" t="str">
        <f>IF(FE135&lt;&gt;"",HLOOKUP(COUNT($DW135:FE135)+1,$G$4:$CX$8,FF$14,0)*$D135,IF($C135=FF$17,$G$6*$D135,""))</f>
        <v/>
      </c>
      <c r="FG135" s="34" t="str">
        <f>IF(FF135&lt;&gt;"",HLOOKUP(COUNT($DW135:FF135)+1,$G$4:$CX$8,FG$14,0)*$D135,IF($C135=FG$17,$G$6*$D135,""))</f>
        <v/>
      </c>
      <c r="FH135" s="34" t="str">
        <f>IF(FG135&lt;&gt;"",HLOOKUP(COUNT($DW135:FG135)+1,$G$4:$CX$8,FH$14,0)*$D135,IF($C135=FH$17,$G$6*$D135,""))</f>
        <v/>
      </c>
      <c r="FI135" s="34" t="str">
        <f>IF(FH135&lt;&gt;"",HLOOKUP(COUNT($DW135:FH135)+1,$G$4:$CX$8,FI$14,0)*$D135,IF($C135=FI$17,$G$6*$D135,""))</f>
        <v/>
      </c>
      <c r="FJ135" s="34" t="str">
        <f>IF(FI135&lt;&gt;"",HLOOKUP(COUNT($DW135:FI135)+1,$G$4:$CX$8,FJ$14,0)*$D135,IF($C135=FJ$17,$G$6*$D135,""))</f>
        <v/>
      </c>
      <c r="FK135" s="34" t="str">
        <f>IF(FJ135&lt;&gt;"",HLOOKUP(COUNT($DW135:FJ135)+1,$G$4:$CX$8,FK$14,0)*$D135,IF($C135=FK$17,$G$6*$D135,""))</f>
        <v/>
      </c>
      <c r="FL135" s="34" t="str">
        <f>IF(FK135&lt;&gt;"",HLOOKUP(COUNT($DW135:FK135)+1,$G$4:$CX$8,FL$14,0)*$D135,IF($C135=FL$17,$G$6*$D135,""))</f>
        <v/>
      </c>
      <c r="FM135" s="34" t="str">
        <f>IF(FL135&lt;&gt;"",HLOOKUP(COUNT($DW135:FL135)+1,$G$4:$CX$8,FM$14,0)*$D135,IF($C135=FM$17,$G$6*$D135,""))</f>
        <v/>
      </c>
      <c r="FN135" s="34" t="str">
        <f>IF(FM135&lt;&gt;"",HLOOKUP(COUNT($DW135:FM135)+1,$G$4:$CX$8,FN$14,0)*$D135,IF($C135=FN$17,$G$6*$D135,""))</f>
        <v/>
      </c>
      <c r="FO135" s="34" t="str">
        <f>IF(FN135&lt;&gt;"",HLOOKUP(COUNT($DW135:FN135)+1,$G$4:$CX$8,FO$14,0)*$D135,IF($C135=FO$17,$G$6*$D135,""))</f>
        <v/>
      </c>
      <c r="FP135" s="34" t="str">
        <f>IF(FO135&lt;&gt;"",HLOOKUP(COUNT($DW135:FO135)+1,$G$4:$CX$8,FP$14,0)*$D135,IF($C135=FP$17,$G$6*$D135,""))</f>
        <v/>
      </c>
      <c r="FQ135" s="34" t="str">
        <f>IF(FP135&lt;&gt;"",HLOOKUP(COUNT($DW135:FP135)+1,$G$4:$CX$8,FQ$14,0)*$D135,IF($C135=FQ$17,$G$6*$D135,""))</f>
        <v/>
      </c>
      <c r="FR135" s="34" t="str">
        <f>IF(FQ135&lt;&gt;"",HLOOKUP(COUNT($DW135:FQ135)+1,$G$4:$CX$8,FR$14,0)*$D135,IF($C135=FR$17,$G$6*$D135,""))</f>
        <v/>
      </c>
      <c r="FS135" s="34" t="str">
        <f>IF(FR135&lt;&gt;"",HLOOKUP(COUNT($DW135:FR135)+1,$G$4:$CX$8,FS$14,0)*$D135,IF($C135=FS$17,$G$6*$D135,""))</f>
        <v/>
      </c>
      <c r="FT135" s="34" t="str">
        <f>IF(FS135&lt;&gt;"",HLOOKUP(COUNT($DW135:FS135)+1,$G$4:$CX$8,FT$14,0)*$D135,IF($C135=FT$17,$G$6*$D135,""))</f>
        <v/>
      </c>
      <c r="FU135" s="34" t="str">
        <f>IF(FT135&lt;&gt;"",HLOOKUP(COUNT($DW135:FT135)+1,$G$4:$CX$8,FU$14,0)*$D135,IF($C135=FU$17,$G$6*$D135,""))</f>
        <v/>
      </c>
      <c r="FV135" s="34" t="str">
        <f>IF(FU135&lt;&gt;"",HLOOKUP(COUNT($DW135:FU135)+1,$G$4:$CX$8,FV$14,0)*$D135,IF($C135=FV$17,$G$6*$D135,""))</f>
        <v/>
      </c>
      <c r="FW135" s="34" t="str">
        <f>IF(FV135&lt;&gt;"",HLOOKUP(COUNT($DW135:FV135)+1,$G$4:$CX$8,FW$14,0)*$D135,IF($C135=FW$17,$G$6*$D135,""))</f>
        <v/>
      </c>
      <c r="FX135" s="34" t="str">
        <f>IF(FW135&lt;&gt;"",HLOOKUP(COUNT($DW135:FW135)+1,$G$4:$CX$8,FX$14,0)*$D135,IF($C135=FX$17,$G$6*$D135,""))</f>
        <v/>
      </c>
      <c r="FY135" s="34" t="str">
        <f>IF(FX135&lt;&gt;"",HLOOKUP(COUNT($DW135:FX135)+1,$G$4:$CX$8,FY$14,0)*$D135,IF($C135=FY$17,$G$6*$D135,""))</f>
        <v/>
      </c>
      <c r="FZ135" s="34" t="str">
        <f>IF(FY135&lt;&gt;"",HLOOKUP(COUNT($DW135:FY135)+1,$G$4:$CX$8,FZ$14,0)*$D135,IF($C135=FZ$17,$G$6*$D135,""))</f>
        <v/>
      </c>
      <c r="GA135" s="34" t="str">
        <f>IF(FZ135&lt;&gt;"",HLOOKUP(COUNT($DW135:FZ135)+1,$G$4:$CX$8,GA$14,0)*$D135,IF($C135=GA$17,$G$6*$D135,""))</f>
        <v/>
      </c>
      <c r="GB135" s="34" t="str">
        <f>IF(GA135&lt;&gt;"",HLOOKUP(COUNT($DW135:GA135)+1,$G$4:$CX$8,GB$14,0)*$D135,IF($C135=GB$17,$G$6*$D135,""))</f>
        <v/>
      </c>
      <c r="GC135" s="34" t="str">
        <f>IF(GB135&lt;&gt;"",HLOOKUP(COUNT($DW135:GB135)+1,$G$4:$CX$8,GC$14,0)*$D135,IF($C135=GC$17,$G$6*$D135,""))</f>
        <v/>
      </c>
      <c r="GD135" s="34" t="str">
        <f>IF(GC135&lt;&gt;"",HLOOKUP(COUNT($DW135:GC135)+1,$G$4:$CX$8,GD$14,0)*$D135,IF($C135=GD$17,$G$6*$D135,""))</f>
        <v/>
      </c>
      <c r="GE135" s="34" t="str">
        <f>IF(GD135&lt;&gt;"",HLOOKUP(COUNT($DW135:GD135)+1,$G$4:$CX$8,GE$14,0)*$D135,IF($C135=GE$17,$G$6*$D135,""))</f>
        <v/>
      </c>
      <c r="GF135" s="34" t="str">
        <f>IF(GE135&lt;&gt;"",HLOOKUP(COUNT($DW135:GE135)+1,$G$4:$CX$8,GF$14,0)*$D135,IF($C135=GF$17,$G$6*$D135,""))</f>
        <v/>
      </c>
      <c r="GG135" s="34" t="str">
        <f>IF(GF135&lt;&gt;"",HLOOKUP(COUNT($DW135:GF135)+1,$G$4:$CX$8,GG$14,0)*$D135,IF($C135=GG$17,$G$6*$D135,""))</f>
        <v/>
      </c>
      <c r="GH135" s="34" t="str">
        <f>IF(GG135&lt;&gt;"",HLOOKUP(COUNT($DW135:GG135)+1,$G$4:$CX$8,GH$14,0)*$D135,IF($C135=GH$17,$G$6*$D135,""))</f>
        <v/>
      </c>
      <c r="GI135" s="34" t="str">
        <f>IF(GH135&lt;&gt;"",HLOOKUP(COUNT($DW135:GH135)+1,$G$4:$CX$8,GI$14,0)*$D135,IF($C135=GI$17,$G$6*$D135,""))</f>
        <v/>
      </c>
      <c r="GJ135" s="34" t="str">
        <f>IF(GI135&lt;&gt;"",HLOOKUP(COUNT($DW135:GI135)+1,$G$4:$CX$8,GJ$14,0)*$D135,IF($C135=GJ$17,$G$6*$D135,""))</f>
        <v/>
      </c>
      <c r="GK135" s="34" t="str">
        <f>IF(GJ135&lt;&gt;"",HLOOKUP(COUNT($DW135:GJ135)+1,$G$4:$CX$8,GK$14,0)*$D135,IF($C135=GK$17,$G$6*$D135,""))</f>
        <v/>
      </c>
      <c r="GL135" s="34" t="str">
        <f>IF(GK135&lt;&gt;"",HLOOKUP(COUNT($DW135:GK135)+1,$G$4:$CX$8,GL$14,0)*$D135,IF($C135=GL$17,$G$6*$D135,""))</f>
        <v/>
      </c>
      <c r="GM135" s="34" t="str">
        <f>IF(GL135&lt;&gt;"",HLOOKUP(COUNT($DW135:GL135)+1,$G$4:$CX$8,GM$14,0)*$D135,IF($C135=GM$17,$G$6*$D135,""))</f>
        <v/>
      </c>
      <c r="GN135" s="34" t="str">
        <f>IF(GM135&lt;&gt;"",HLOOKUP(COUNT($DW135:GM135)+1,$G$4:$CX$8,GN$14,0)*$D135,IF($C135=GN$17,$G$6*$D135,""))</f>
        <v/>
      </c>
      <c r="GO135" s="34" t="str">
        <f>IF(GN135&lt;&gt;"",HLOOKUP(COUNT($DW135:GN135)+1,$G$4:$CX$8,GO$14,0)*$D135,IF($C135=GO$17,$G$6*$D135,""))</f>
        <v/>
      </c>
      <c r="GP135" s="34" t="str">
        <f>IF(GO135&lt;&gt;"",HLOOKUP(COUNT($DW135:GO135)+1,$G$4:$CX$8,GP$14,0)*$D135,IF($C135=GP$17,$G$6*$D135,""))</f>
        <v/>
      </c>
      <c r="GQ135" s="34" t="str">
        <f>IF(GP135&lt;&gt;"",HLOOKUP(COUNT($DW135:GP135)+1,$G$4:$CX$8,GQ$14,0)*$D135,IF($C135=GQ$17,$G$6*$D135,""))</f>
        <v/>
      </c>
      <c r="GR135" s="34" t="str">
        <f>IF(GQ135&lt;&gt;"",HLOOKUP(COUNT($DW135:GQ135)+1,$G$4:$CX$8,GR$14,0)*$D135,IF($C135=GR$17,$G$6*$D135,""))</f>
        <v/>
      </c>
      <c r="GS135" s="34" t="str">
        <f>IF(GR135&lt;&gt;"",HLOOKUP(COUNT($DW135:GR135)+1,$G$4:$CX$8,GS$14,0)*$D135,IF($C135=GS$17,$G$6*$D135,""))</f>
        <v/>
      </c>
      <c r="GT135" s="34" t="str">
        <f>IF(GS135&lt;&gt;"",HLOOKUP(COUNT($DW135:GS135)+1,$G$4:$CX$8,GT$14,0)*$D135,IF($C135=GT$17,$G$6*$D135,""))</f>
        <v/>
      </c>
      <c r="GU135" s="34" t="str">
        <f>IF(GT135&lt;&gt;"",HLOOKUP(COUNT($DW135:GT135)+1,$G$4:$CX$8,GU$14,0)*$D135,IF($C135=GU$17,$G$6*$D135,""))</f>
        <v/>
      </c>
      <c r="GV135" s="34" t="str">
        <f>IF(GU135&lt;&gt;"",HLOOKUP(COUNT($DW135:GU135)+1,$G$4:$CX$8,GV$14,0)*$D135,IF($C135=GV$17,$G$6*$D135,""))</f>
        <v/>
      </c>
      <c r="GW135" s="34" t="str">
        <f>IF(GV135&lt;&gt;"",HLOOKUP(COUNT($DW135:GV135)+1,$G$4:$CX$8,GW$14,0)*$D135,IF($C135=GW$17,$G$6*$D135,""))</f>
        <v/>
      </c>
      <c r="GX135" s="34" t="str">
        <f>IF(GW135&lt;&gt;"",HLOOKUP(COUNT($DW135:GW135)+1,$G$4:$CX$8,GX$14,0)*$D135,IF($C135=GX$17,$G$6*$D135,""))</f>
        <v/>
      </c>
      <c r="GY135" s="34" t="str">
        <f>IF(GX135&lt;&gt;"",HLOOKUP(COUNT($DW135:GX135)+1,$G$4:$CX$8,GY$14,0)*$D135,IF($C135=GY$17,$G$6*$D135,""))</f>
        <v/>
      </c>
      <c r="GZ135" s="34" t="str">
        <f>IF(GY135&lt;&gt;"",HLOOKUP(COUNT($DW135:GY135)+1,$G$4:$CX$8,GZ$14,0)*$D135,IF($C135=GZ$17,$G$6*$D135,""))</f>
        <v/>
      </c>
      <c r="HA135" s="34" t="str">
        <f>IF(GZ135&lt;&gt;"",HLOOKUP(COUNT($DW135:GZ135)+1,$G$4:$CX$8,HA$14,0)*$D135,IF($C135=HA$17,$G$6*$D135,""))</f>
        <v/>
      </c>
      <c r="HB135" s="34" t="str">
        <f>IF(HA135&lt;&gt;"",HLOOKUP(COUNT($DW135:HA135)+1,$G$4:$CX$8,HB$14,0)*$D135,IF($C135=HB$17,$G$6*$D135,""))</f>
        <v/>
      </c>
      <c r="HC135" s="34" t="str">
        <f>IF(HB135&lt;&gt;"",HLOOKUP(COUNT($DW135:HB135)+1,$G$4:$CX$8,HC$14,0)*$D135,IF($C135=HC$17,$G$6*$D135,""))</f>
        <v/>
      </c>
      <c r="HD135" s="34" t="str">
        <f>IF(HC135&lt;&gt;"",HLOOKUP(COUNT($DW135:HC135)+1,$G$4:$CX$8,HD$14,0)*$D135,IF($C135=HD$17,$G$6*$D135,""))</f>
        <v/>
      </c>
      <c r="HE135" s="34" t="str">
        <f>IF(HD135&lt;&gt;"",HLOOKUP(COUNT($DW135:HD135)+1,$G$4:$CX$8,HE$14,0)*$D135,IF($C135=HE$17,$G$6*$D135,""))</f>
        <v/>
      </c>
      <c r="HF135" s="34" t="str">
        <f>IF(HE135&lt;&gt;"",HLOOKUP(COUNT($DW135:HE135)+1,$G$4:$CX$8,HF$14,0)*$D135,IF($C135=HF$17,$G$6*$D135,""))</f>
        <v/>
      </c>
      <c r="HG135" s="34" t="str">
        <f>IF(HF135&lt;&gt;"",HLOOKUP(COUNT($DW135:HF135)+1,$G$4:$CX$8,HG$14,0)*$D135,IF($C135=HG$17,$G$6*$D135,""))</f>
        <v/>
      </c>
      <c r="HH135" s="34" t="str">
        <f>IF(HG135&lt;&gt;"",HLOOKUP(COUNT($DW135:HG135)+1,$G$4:$CX$8,HH$14,0)*$D135,IF($C135=HH$17,$G$6*$D135,""))</f>
        <v/>
      </c>
      <c r="HI135" s="34" t="str">
        <f>IF(HH135&lt;&gt;"",HLOOKUP(COUNT($DW135:HH135)+1,$G$4:$CX$8,HI$14,0)*$D135,IF($C135=HI$17,$G$6*$D135,""))</f>
        <v/>
      </c>
      <c r="HJ135" s="34" t="str">
        <f>IF(HI135&lt;&gt;"",HLOOKUP(COUNT($DW135:HI135)+1,$G$4:$CX$8,HJ$14,0)*$D135,IF($C135=HJ$17,$G$6*$D135,""))</f>
        <v/>
      </c>
      <c r="HK135" s="34" t="str">
        <f>IF(HJ135&lt;&gt;"",HLOOKUP(COUNT($DW135:HJ135)+1,$G$4:$CX$8,HK$14,0)*$D135,IF($C135=HK$17,$G$6*$D135,""))</f>
        <v/>
      </c>
      <c r="HL135" s="34" t="str">
        <f>IF(HK135&lt;&gt;"",HLOOKUP(COUNT($DW135:HK135)+1,$G$4:$CX$8,HL$14,0)*$D135,IF($C135=HL$17,$G$6*$D135,""))</f>
        <v/>
      </c>
      <c r="HM135" s="34" t="str">
        <f>IF(HL135&lt;&gt;"",HLOOKUP(COUNT($DW135:HL135)+1,$G$4:$CX$8,HM$14,0)*$D135,IF($C135=HM$17,$G$6*$D135,""))</f>
        <v/>
      </c>
      <c r="HN135" s="34" t="str">
        <f>IF(HM135&lt;&gt;"",HLOOKUP(COUNT($DW135:HM135)+1,$G$4:$CX$8,HN$14,0)*$D135,IF($C135=HN$17,$G$6*$D135,""))</f>
        <v/>
      </c>
      <c r="HO135" s="34" t="str">
        <f>IF(HN135&lt;&gt;"",HLOOKUP(COUNT($DW135:HN135)+1,$G$4:$CX$8,HO$14,0)*$D135,IF($C135=HO$17,$G$6*$D135,""))</f>
        <v/>
      </c>
      <c r="HP135" s="34" t="str">
        <f>IF(HO135&lt;&gt;"",HLOOKUP(COUNT($DW135:HO135)+1,$G$4:$CX$8,HP$14,0)*$D135,IF($C135=HP$17,$G$6*$D135,""))</f>
        <v/>
      </c>
      <c r="HQ135" s="34" t="str">
        <f>IF(HP135&lt;&gt;"",HLOOKUP(COUNT($DW135:HP135)+1,$G$4:$CX$8,HQ$14,0)*$D135,IF($C135=HQ$17,$G$6*$D135,""))</f>
        <v/>
      </c>
      <c r="HR135" s="34" t="str">
        <f>IF(HQ135&lt;&gt;"",HLOOKUP(COUNT($DW135:HQ135)+1,$G$4:$CX$8,HR$14,0)*$D135,IF($C135=HR$17,$G$6*$D135,""))</f>
        <v/>
      </c>
      <c r="HS135" s="34" t="str">
        <f>IF(HR135&lt;&gt;"",HLOOKUP(COUNT($DW135:HR135)+1,$G$4:$CX$8,HS$14,0)*$D135,IF($C135=HS$17,$G$6*$D135,""))</f>
        <v/>
      </c>
      <c r="HT135" s="34" t="str">
        <f>IF(HS135&lt;&gt;"",HLOOKUP(COUNT($DW135:HS135)+1,$G$4:$CX$8,HT$14,0)*$D135,IF($C135=HT$17,$G$6*$D135,""))</f>
        <v/>
      </c>
      <c r="HU135" s="34" t="str">
        <f>IF(HT135&lt;&gt;"",HLOOKUP(COUNT($DW135:HT135)+1,$G$4:$CX$8,HU$14,0)*$D135,IF($C135=HU$17,$G$6*$D135,""))</f>
        <v/>
      </c>
      <c r="HV135" s="34" t="str">
        <f>IF(HU135&lt;&gt;"",HLOOKUP(COUNT($DW135:HU135)+1,$G$4:$CX$8,HV$14,0)*$D135,IF($C135=HV$17,$G$6*$D135,""))</f>
        <v/>
      </c>
      <c r="HW135" s="34" t="str">
        <f>IF(HV135&lt;&gt;"",HLOOKUP(COUNT($DW135:HV135)+1,$G$4:$CX$8,HW$14,0)*$D135,IF($C135=HW$17,$G$6*$D135,""))</f>
        <v/>
      </c>
      <c r="HX135" s="34" t="str">
        <f>IF(HW135&lt;&gt;"",HLOOKUP(COUNT($DW135:HW135)+1,$G$4:$CX$8,HX$14,0)*$D135,IF($C135=HX$17,$G$6*$D135,""))</f>
        <v/>
      </c>
      <c r="HY135" s="34" t="str">
        <f>IF(HX135&lt;&gt;"",HLOOKUP(COUNT($DW135:HX135)+1,$G$4:$CX$8,HY$14,0)*$D135,IF($C135=HY$17,$G$6*$D135,""))</f>
        <v/>
      </c>
      <c r="HZ135" s="34" t="str">
        <f>IF(HY135&lt;&gt;"",HLOOKUP(COUNT($DW135:HY135)+1,$G$4:$CX$8,HZ$14,0)*$D135,IF($C135=HZ$17,$G$6*$D135,""))</f>
        <v/>
      </c>
      <c r="IA135" s="34" t="str">
        <f>IF(HZ135&lt;&gt;"",HLOOKUP(COUNT($DW135:HZ135)+1,$G$4:$CX$8,IA$14,0)*$D135,IF($C135=IA$17,$G$6*$D135,""))</f>
        <v/>
      </c>
      <c r="IB135" s="34" t="str">
        <f>IF(IA135&lt;&gt;"",HLOOKUP(COUNT($DW135:IA135)+1,$G$4:$CX$8,IB$14,0)*$D135,IF($C135=IB$17,$G$6*$D135,""))</f>
        <v/>
      </c>
      <c r="IC135" s="34" t="str">
        <f>IF(IB135&lt;&gt;"",HLOOKUP(COUNT($DW135:IB135)+1,$G$4:$CX$8,IC$14,0)*$D135,IF($C135=IC$17,$G$6*$D135,""))</f>
        <v/>
      </c>
      <c r="ID135" s="34" t="str">
        <f>IF(IC135&lt;&gt;"",HLOOKUP(COUNT($DW135:IC135)+1,$G$4:$CX$8,ID$14,0)*$D135,IF($C135=ID$17,$G$6*$D135,""))</f>
        <v/>
      </c>
      <c r="IE135" s="34" t="str">
        <f>IF(ID135&lt;&gt;"",HLOOKUP(COUNT($DW135:ID135)+1,$G$4:$CX$8,IE$14,0)*$D135,IF($C135=IE$17,$G$6*$D135,""))</f>
        <v/>
      </c>
      <c r="IF135" s="34" t="str">
        <f>IF(IE135&lt;&gt;"",HLOOKUP(COUNT($DW135:IE135)+1,$G$4:$CX$8,IF$14,0)*$D135,IF($C135=IF$17,$G$6*$D135,""))</f>
        <v/>
      </c>
      <c r="IG135" s="34" t="str">
        <f>IF(IF135&lt;&gt;"",HLOOKUP(COUNT($DW135:IF135)+1,$G$4:$CX$8,IG$14,0)*$D135,IF($C135=IG$17,$G$6*$D135,""))</f>
        <v/>
      </c>
      <c r="IH135" s="34" t="str">
        <f>IF(IG135&lt;&gt;"",HLOOKUP(COUNT($DW135:IG135)+1,$G$4:$CX$8,IH$14,0)*$D135,IF($C135=IH$17,$G$6*$D135,""))</f>
        <v/>
      </c>
      <c r="II135" s="34" t="str">
        <f>IF(IH135&lt;&gt;"",HLOOKUP(COUNT($DW135:IH135)+1,$G$4:$CX$8,II$14,0)*$D135,IF($C135=II$17,$G$6*$D135,""))</f>
        <v/>
      </c>
      <c r="IJ135" s="34">
        <f>IF(II135&lt;&gt;"",HLOOKUP(COUNT($DW135:II135)+1,$G$4:$CX$8,IJ$14,0)*$D135,IF($C135=IJ$17,$G$6*$D135,""))</f>
        <v>0</v>
      </c>
      <c r="IK135" s="34">
        <f>IF(IJ135&lt;&gt;"",HLOOKUP(COUNT($DW135:IJ135)+1,$G$4:$CX$8,IK$14,0)*$D135,IF($C135=IK$17,$G$6*$D135,""))</f>
        <v>7500</v>
      </c>
      <c r="IL135" s="34">
        <f>IF(IK135&lt;&gt;"",HLOOKUP(COUNT($DW135:IK135)+1,$G$4:$CX$8,IL$14,0)*$D135,IF($C135=IL$17,$G$6*$D135,""))</f>
        <v>7500</v>
      </c>
      <c r="IM135" s="34">
        <f>IF(IL135&lt;&gt;"",HLOOKUP(COUNT($DW135:IL135)+1,$G$4:$CX$8,IM$14,0)*$D135,IF($C135=IM$17,$G$6*$D135,""))</f>
        <v>7500</v>
      </c>
      <c r="IO135" s="34" t="str">
        <f>IF(IN135&lt;&gt;"",HLOOKUP(COUNT($IN135:IN135)+1,$G$4:$EH$8,IO$14,0)*$D135,IF($C135=IO$17,$G$7*$D135,""))</f>
        <v/>
      </c>
      <c r="IP135" s="34" t="str">
        <f>IF(IO135&lt;&gt;"",HLOOKUP(COUNT($IN135:IO135)+1,$G$4:$EH$8,IP$14,0)*$D135,IF($C135=IP$17,$G$7*$D135,""))</f>
        <v/>
      </c>
      <c r="IQ135" s="34" t="str">
        <f>IF(IP135&lt;&gt;"",HLOOKUP(COUNT($IN135:IP135)+1,$G$4:$EH$8,IQ$14,0)*$D135,IF($C135=IQ$17,$G$7*$D135,""))</f>
        <v/>
      </c>
      <c r="IR135" s="34" t="str">
        <f>IF(IQ135&lt;&gt;"",HLOOKUP(COUNT($IN135:IQ135)+1,$G$4:$EH$8,IR$14,0)*$D135,IF($C135=IR$17,$G$7*$D135,""))</f>
        <v/>
      </c>
      <c r="IS135" s="34" t="str">
        <f>IF(IR135&lt;&gt;"",HLOOKUP(COUNT($IN135:IR135)+1,$G$4:$EH$8,IS$14,0)*$D135,IF($C135=IS$17,$G$7*$D135,""))</f>
        <v/>
      </c>
      <c r="IT135" s="34" t="str">
        <f>IF(IS135&lt;&gt;"",HLOOKUP(COUNT($IN135:IS135)+1,$G$4:$EH$8,IT$14,0)*$D135,IF($C135=IT$17,$G$7*$D135,""))</f>
        <v/>
      </c>
      <c r="IU135" s="34" t="str">
        <f>IF(IT135&lt;&gt;"",HLOOKUP(COUNT($IN135:IT135)+1,$G$4:$EH$8,IU$14,0)*$D135,IF($C135=IU$17,$G$7*$D135,""))</f>
        <v/>
      </c>
      <c r="IV135" s="34" t="str">
        <f>IF(IU135&lt;&gt;"",HLOOKUP(COUNT($IN135:IU135)+1,$G$4:$EH$8,IV$14,0)*$D135,IF($C135=IV$17,$G$7*$D135,""))</f>
        <v/>
      </c>
      <c r="IW135" s="34" t="str">
        <f>IF(IV135&lt;&gt;"",HLOOKUP(COUNT($IN135:IV135)+1,$G$4:$EH$8,IW$14,0)*$D135,IF($C135=IW$17,$G$7*$D135,""))</f>
        <v/>
      </c>
      <c r="IX135" s="34" t="str">
        <f>IF(IW135&lt;&gt;"",HLOOKUP(COUNT($IN135:IW135)+1,$G$4:$EH$8,IX$14,0)*$D135,IF($C135=IX$17,$G$7*$D135,""))</f>
        <v/>
      </c>
      <c r="IY135" s="34" t="str">
        <f>IF(IX135&lt;&gt;"",HLOOKUP(COUNT($IN135:IX135)+1,$G$4:$EH$8,IY$14,0)*$D135,IF($C135=IY$17,$G$7*$D135,""))</f>
        <v/>
      </c>
      <c r="IZ135" s="34" t="str">
        <f>IF(IY135&lt;&gt;"",HLOOKUP(COUNT($IN135:IY135)+1,$G$4:$EH$8,IZ$14,0)*$D135,IF($C135=IZ$17,$G$7*$D135,""))</f>
        <v/>
      </c>
      <c r="JA135" s="34" t="str">
        <f>IF(IZ135&lt;&gt;"",HLOOKUP(COUNT($IN135:IZ135)+1,$G$4:$EH$8,JA$14,0)*$D135,IF($C135=JA$17,$G$7*$D135,""))</f>
        <v/>
      </c>
      <c r="JB135" s="34" t="str">
        <f>IF(JA135&lt;&gt;"",HLOOKUP(COUNT($IN135:JA135)+1,$G$4:$EH$8,JB$14,0)*$D135,IF($C135=JB$17,$G$7*$D135,""))</f>
        <v/>
      </c>
      <c r="JC135" s="34" t="str">
        <f>IF(JB135&lt;&gt;"",HLOOKUP(COUNT($IN135:JB135)+1,$G$4:$EH$8,JC$14,0)*$D135,IF($C135=JC$17,$G$7*$D135,""))</f>
        <v/>
      </c>
      <c r="JD135" s="34" t="str">
        <f>IF(JC135&lt;&gt;"",HLOOKUP(COUNT($IN135:JC135)+1,$G$4:$EH$8,JD$14,0)*$D135,IF($C135=JD$17,$G$7*$D135,""))</f>
        <v/>
      </c>
      <c r="JE135" s="34" t="str">
        <f>IF(JD135&lt;&gt;"",HLOOKUP(COUNT($IN135:JD135)+1,$G$4:$EH$8,JE$14,0)*$D135,IF($C135=JE$17,$G$7*$D135,""))</f>
        <v/>
      </c>
      <c r="JF135" s="34" t="str">
        <f>IF(JE135&lt;&gt;"",HLOOKUP(COUNT($IN135:JE135)+1,$G$4:$EH$8,JF$14,0)*$D135,IF($C135=JF$17,$G$7*$D135,""))</f>
        <v/>
      </c>
      <c r="JG135" s="34" t="str">
        <f>IF(JF135&lt;&gt;"",HLOOKUP(COUNT($IN135:JF135)+1,$G$4:$EH$8,JG$14,0)*$D135,IF($C135=JG$17,$G$7*$D135,""))</f>
        <v/>
      </c>
      <c r="JH135" s="34" t="str">
        <f>IF(JG135&lt;&gt;"",HLOOKUP(COUNT($IN135:JG135)+1,$G$4:$EH$8,JH$14,0)*$D135,IF($C135=JH$17,$G$7*$D135,""))</f>
        <v/>
      </c>
      <c r="JI135" s="34" t="str">
        <f>IF(JH135&lt;&gt;"",HLOOKUP(COUNT($IN135:JH135)+1,$G$4:$EH$8,JI$14,0)*$D135,IF($C135=JI$17,$G$7*$D135,""))</f>
        <v/>
      </c>
      <c r="JJ135" s="34" t="str">
        <f>IF(JI135&lt;&gt;"",HLOOKUP(COUNT($IN135:JI135)+1,$G$4:$EH$8,JJ$14,0)*$D135,IF($C135=JJ$17,$G$7*$D135,""))</f>
        <v/>
      </c>
      <c r="JK135" s="34" t="str">
        <f>IF(JJ135&lt;&gt;"",HLOOKUP(COUNT($IN135:JJ135)+1,$G$4:$EH$8,JK$14,0)*$D135,IF($C135=JK$17,$G$7*$D135,""))</f>
        <v/>
      </c>
      <c r="JL135" s="34" t="str">
        <f>IF(JK135&lt;&gt;"",HLOOKUP(COUNT($IN135:JK135)+1,$G$4:$EH$8,JL$14,0)*$D135,IF($C135=JL$17,$G$7*$D135,""))</f>
        <v/>
      </c>
      <c r="JM135" s="34" t="str">
        <f>IF(JL135&lt;&gt;"",HLOOKUP(COUNT($IN135:JL135)+1,$G$4:$EH$8,JM$14,0)*$D135,IF($C135=JM$17,$G$7*$D135,""))</f>
        <v/>
      </c>
      <c r="JN135" s="34" t="str">
        <f>IF(JM135&lt;&gt;"",HLOOKUP(COUNT($IN135:JM135)+1,$G$4:$EH$8,JN$14,0)*$D135,IF($C135=JN$17,$G$7*$D135,""))</f>
        <v/>
      </c>
      <c r="JO135" s="34" t="str">
        <f>IF(JN135&lt;&gt;"",HLOOKUP(COUNT($IN135:JN135)+1,$G$4:$EH$8,JO$14,0)*$D135,IF($C135=JO$17,$G$7*$D135,""))</f>
        <v/>
      </c>
      <c r="JP135" s="34" t="str">
        <f>IF(JO135&lt;&gt;"",HLOOKUP(COUNT($IN135:JO135)+1,$G$4:$EH$8,JP$14,0)*$D135,IF($C135=JP$17,$G$7*$D135,""))</f>
        <v/>
      </c>
      <c r="JQ135" s="34" t="str">
        <f>IF(JP135&lt;&gt;"",HLOOKUP(COUNT($IN135:JP135)+1,$G$4:$EH$8,JQ$14,0)*$D135,IF($C135=JQ$17,$G$7*$D135,""))</f>
        <v/>
      </c>
      <c r="JR135" s="34" t="str">
        <f>IF(JQ135&lt;&gt;"",HLOOKUP(COUNT($IN135:JQ135)+1,$G$4:$EH$8,JR$14,0)*$D135,IF($C135=JR$17,$G$7*$D135,""))</f>
        <v/>
      </c>
      <c r="JS135" s="34" t="str">
        <f>IF(JR135&lt;&gt;"",HLOOKUP(COUNT($IN135:JR135)+1,$G$4:$EH$8,JS$14,0)*$D135,IF($C135=JS$17,$G$7*$D135,""))</f>
        <v/>
      </c>
      <c r="JT135" s="34" t="str">
        <f>IF(JS135&lt;&gt;"",HLOOKUP(COUNT($IN135:JS135)+1,$G$4:$EH$8,JT$14,0)*$D135,IF($C135=JT$17,$G$7*$D135,""))</f>
        <v/>
      </c>
      <c r="JU135" s="34" t="str">
        <f>IF(JT135&lt;&gt;"",HLOOKUP(COUNT($IN135:JT135)+1,$G$4:$EH$8,JU$14,0)*$D135,IF($C135=JU$17,$G$7*$D135,""))</f>
        <v/>
      </c>
      <c r="JV135" s="34" t="str">
        <f>IF(JU135&lt;&gt;"",HLOOKUP(COUNT($IN135:JU135)+1,$G$4:$EH$8,JV$14,0)*$D135,IF($C135=JV$17,$G$7*$D135,""))</f>
        <v/>
      </c>
      <c r="JW135" s="34" t="str">
        <f>IF(JV135&lt;&gt;"",HLOOKUP(COUNT($IN135:JV135)+1,$G$4:$EH$8,JW$14,0)*$D135,IF($C135=JW$17,$G$7*$D135,""))</f>
        <v/>
      </c>
      <c r="JX135" s="34" t="str">
        <f>IF(JW135&lt;&gt;"",HLOOKUP(COUNT($IN135:JW135)+1,$G$4:$EH$8,JX$14,0)*$D135,IF($C135=JX$17,$G$7*$D135,""))</f>
        <v/>
      </c>
      <c r="JY135" s="34" t="str">
        <f>IF(JX135&lt;&gt;"",HLOOKUP(COUNT($IN135:JX135)+1,$G$4:$EH$8,JY$14,0)*$D135,IF($C135=JY$17,$G$7*$D135,""))</f>
        <v/>
      </c>
      <c r="JZ135" s="34" t="str">
        <f>IF(JY135&lt;&gt;"",HLOOKUP(COUNT($IN135:JY135)+1,$G$4:$EH$8,JZ$14,0)*$D135,IF($C135=JZ$17,$G$7*$D135,""))</f>
        <v/>
      </c>
      <c r="KA135" s="34" t="str">
        <f>IF(JZ135&lt;&gt;"",HLOOKUP(COUNT($IN135:JZ135)+1,$G$4:$EH$8,KA$14,0)*$D135,IF($C135=KA$17,$G$7*$D135,""))</f>
        <v/>
      </c>
      <c r="KB135" s="34" t="str">
        <f>IF(KA135&lt;&gt;"",HLOOKUP(COUNT($IN135:KA135)+1,$G$4:$EH$8,KB$14,0)*$D135,IF($C135=KB$17,$G$7*$D135,""))</f>
        <v/>
      </c>
      <c r="KC135" s="34" t="str">
        <f>IF(KB135&lt;&gt;"",HLOOKUP(COUNT($IN135:KB135)+1,$G$4:$EH$8,KC$14,0)*$D135,IF($C135=KC$17,$G$7*$D135,""))</f>
        <v/>
      </c>
      <c r="KD135" s="34" t="str">
        <f>IF(KC135&lt;&gt;"",HLOOKUP(COUNT($IN135:KC135)+1,$G$4:$EH$8,KD$14,0)*$D135,IF($C135=KD$17,$G$7*$D135,""))</f>
        <v/>
      </c>
      <c r="KE135" s="34" t="str">
        <f>IF(KD135&lt;&gt;"",HLOOKUP(COUNT($IN135:KD135)+1,$G$4:$EH$8,KE$14,0)*$D135,IF($C135=KE$17,$G$7*$D135,""))</f>
        <v/>
      </c>
      <c r="KF135" s="34" t="str">
        <f>IF(KE135&lt;&gt;"",HLOOKUP(COUNT($IN135:KE135)+1,$G$4:$EH$8,KF$14,0)*$D135,IF($C135=KF$17,$G$7*$D135,""))</f>
        <v/>
      </c>
      <c r="KG135" s="34" t="str">
        <f>IF(KF135&lt;&gt;"",HLOOKUP(COUNT($IN135:KF135)+1,$G$4:$EH$8,KG$14,0)*$D135,IF($C135=KG$17,$G$7*$D135,""))</f>
        <v/>
      </c>
      <c r="KH135" s="34" t="str">
        <f>IF(KG135&lt;&gt;"",HLOOKUP(COUNT($IN135:KG135)+1,$G$4:$EH$8,KH$14,0)*$D135,IF($C135=KH$17,$G$7*$D135,""))</f>
        <v/>
      </c>
      <c r="KI135" s="34" t="str">
        <f>IF(KH135&lt;&gt;"",HLOOKUP(COUNT($IN135:KH135)+1,$G$4:$EH$8,KI$14,0)*$D135,IF($C135=KI$17,$G$7*$D135,""))</f>
        <v/>
      </c>
      <c r="KJ135" s="34" t="str">
        <f>IF(KI135&lt;&gt;"",HLOOKUP(COUNT($IN135:KI135)+1,$G$4:$EH$8,KJ$14,0)*$D135,IF($C135=KJ$17,$G$7*$D135,""))</f>
        <v/>
      </c>
      <c r="KK135" s="34" t="str">
        <f>IF(KJ135&lt;&gt;"",HLOOKUP(COUNT($IN135:KJ135)+1,$G$4:$EH$8,KK$14,0)*$D135,IF($C135=KK$17,$G$7*$D135,""))</f>
        <v/>
      </c>
      <c r="KL135" s="34" t="str">
        <f>IF(KK135&lt;&gt;"",HLOOKUP(COUNT($IN135:KK135)+1,$G$4:$EH$8,KL$14,0)*$D135,IF($C135=KL$17,$G$7*$D135,""))</f>
        <v/>
      </c>
      <c r="KM135" s="34" t="str">
        <f>IF(KL135&lt;&gt;"",HLOOKUP(COUNT($IN135:KL135)+1,$G$4:$EH$8,KM$14,0)*$D135,IF($C135=KM$17,$G$7*$D135,""))</f>
        <v/>
      </c>
      <c r="KN135" s="34" t="str">
        <f>IF(KM135&lt;&gt;"",HLOOKUP(COUNT($IN135:KM135)+1,$G$4:$EH$8,KN$14,0)*$D135,IF($C135=KN$17,$G$7*$D135,""))</f>
        <v/>
      </c>
      <c r="KO135" s="34" t="str">
        <f>IF(KN135&lt;&gt;"",HLOOKUP(COUNT($IN135:KN135)+1,$G$4:$EH$8,KO$14,0)*$D135,IF($C135=KO$17,$G$7*$D135,""))</f>
        <v/>
      </c>
      <c r="KP135" s="34" t="str">
        <f>IF(KO135&lt;&gt;"",HLOOKUP(COUNT($IN135:KO135)+1,$G$4:$EH$8,KP$14,0)*$D135,IF($C135=KP$17,$G$7*$D135,""))</f>
        <v/>
      </c>
      <c r="KQ135" s="34" t="str">
        <f>IF(KP135&lt;&gt;"",HLOOKUP(COUNT($IN135:KP135)+1,$G$4:$EH$8,KQ$14,0)*$D135,IF($C135=KQ$17,$G$7*$D135,""))</f>
        <v/>
      </c>
      <c r="KR135" s="34" t="str">
        <f>IF(KQ135&lt;&gt;"",HLOOKUP(COUNT($IN135:KQ135)+1,$G$4:$EH$8,KR$14,0)*$D135,IF($C135=KR$17,$G$7*$D135,""))</f>
        <v/>
      </c>
      <c r="KS135" s="34" t="str">
        <f>IF(KR135&lt;&gt;"",HLOOKUP(COUNT($IN135:KR135)+1,$G$4:$EH$8,KS$14,0)*$D135,IF($C135=KS$17,$G$7*$D135,""))</f>
        <v/>
      </c>
      <c r="KT135" s="34" t="str">
        <f>IF(KS135&lt;&gt;"",HLOOKUP(COUNT($IN135:KS135)+1,$G$4:$EH$8,KT$14,0)*$D135,IF($C135=KT$17,$G$7*$D135,""))</f>
        <v/>
      </c>
      <c r="KU135" s="34" t="str">
        <f>IF(KT135&lt;&gt;"",HLOOKUP(COUNT($IN135:KT135)+1,$G$4:$EH$8,KU$14,0)*$D135,IF($C135=KU$17,$G$7*$D135,""))</f>
        <v/>
      </c>
      <c r="KV135" s="34" t="str">
        <f>IF(KU135&lt;&gt;"",HLOOKUP(COUNT($IN135:KU135)+1,$G$4:$EH$8,KV$14,0)*$D135,IF($C135=KV$17,$G$7*$D135,""))</f>
        <v/>
      </c>
      <c r="KW135" s="34" t="str">
        <f>IF(KV135&lt;&gt;"",HLOOKUP(COUNT($IN135:KV135)+1,$G$4:$EH$8,KW$14,0)*$D135,IF($C135=KW$17,$G$7*$D135,""))</f>
        <v/>
      </c>
      <c r="KX135" s="34" t="str">
        <f>IF(KW135&lt;&gt;"",HLOOKUP(COUNT($IN135:KW135)+1,$G$4:$EH$8,KX$14,0)*$D135,IF($C135=KX$17,$G$7*$D135,""))</f>
        <v/>
      </c>
      <c r="KY135" s="34" t="str">
        <f>IF(KX135&lt;&gt;"",HLOOKUP(COUNT($IN135:KX135)+1,$G$4:$EH$8,KY$14,0)*$D135,IF($C135=KY$17,$G$7*$D135,""))</f>
        <v/>
      </c>
      <c r="KZ135" s="34" t="str">
        <f>IF(KY135&lt;&gt;"",HLOOKUP(COUNT($IN135:KY135)+1,$G$4:$EH$8,KZ$14,0)*$D135,IF($C135=KZ$17,$G$7*$D135,""))</f>
        <v/>
      </c>
      <c r="LA135" s="34" t="str">
        <f>IF(KZ135&lt;&gt;"",HLOOKUP(COUNT($IN135:KZ135)+1,$G$4:$EH$8,LA$14,0)*$D135,IF($C135=LA$17,$G$7*$D135,""))</f>
        <v/>
      </c>
      <c r="LB135" s="34" t="str">
        <f>IF(LA135&lt;&gt;"",HLOOKUP(COUNT($IN135:LA135)+1,$G$4:$EH$8,LB$14,0)*$D135,IF($C135=LB$17,$G$7*$D135,""))</f>
        <v/>
      </c>
      <c r="LC135" s="34" t="str">
        <f>IF(LB135&lt;&gt;"",HLOOKUP(COUNT($IN135:LB135)+1,$G$4:$EH$8,LC$14,0)*$D135,IF($C135=LC$17,$G$7*$D135,""))</f>
        <v/>
      </c>
      <c r="LD135" s="34" t="str">
        <f>IF(LC135&lt;&gt;"",HLOOKUP(COUNT($IN135:LC135)+1,$G$4:$EH$8,LD$14,0)*$D135,IF($C135=LD$17,$G$7*$D135,""))</f>
        <v/>
      </c>
      <c r="LE135" s="34" t="str">
        <f>IF(LD135&lt;&gt;"",HLOOKUP(COUNT($IN135:LD135)+1,$G$4:$EH$8,LE$14,0)*$D135,IF($C135=LE$17,$G$7*$D135,""))</f>
        <v/>
      </c>
      <c r="LF135" s="34" t="str">
        <f>IF(LE135&lt;&gt;"",HLOOKUP(COUNT($IN135:LE135)+1,$G$4:$EH$8,LF$14,0)*$D135,IF($C135=LF$17,$G$7*$D135,""))</f>
        <v/>
      </c>
      <c r="LG135" s="34" t="str">
        <f>IF(LF135&lt;&gt;"",HLOOKUP(COUNT($IN135:LF135)+1,$G$4:$EH$8,LG$14,0)*$D135,IF($C135=LG$17,$G$7*$D135,""))</f>
        <v/>
      </c>
      <c r="LH135" s="34" t="str">
        <f>IF(LG135&lt;&gt;"",HLOOKUP(COUNT($IN135:LG135)+1,$G$4:$EH$8,LH$14,0)*$D135,IF($C135=LH$17,$G$7*$D135,""))</f>
        <v/>
      </c>
      <c r="LI135" s="34" t="str">
        <f>IF(LH135&lt;&gt;"",HLOOKUP(COUNT($IN135:LH135)+1,$G$4:$EH$8,LI$14,0)*$D135,IF($C135=LI$17,$G$7*$D135,""))</f>
        <v/>
      </c>
      <c r="LJ135" s="34" t="str">
        <f>IF(LI135&lt;&gt;"",HLOOKUP(COUNT($IN135:LI135)+1,$G$4:$EH$8,LJ$14,0)*$D135,IF($C135=LJ$17,$G$7*$D135,""))</f>
        <v/>
      </c>
      <c r="LK135" s="34" t="str">
        <f>IF(LJ135&lt;&gt;"",HLOOKUP(COUNT($IN135:LJ135)+1,$G$4:$EH$8,LK$14,0)*$D135,IF($C135=LK$17,$G$7*$D135,""))</f>
        <v/>
      </c>
      <c r="LL135" s="34" t="str">
        <f>IF(LK135&lt;&gt;"",HLOOKUP(COUNT($IN135:LK135)+1,$G$4:$EH$8,LL$14,0)*$D135,IF($C135=LL$17,$G$7*$D135,""))</f>
        <v/>
      </c>
      <c r="LM135" s="34" t="str">
        <f>IF(LL135&lt;&gt;"",HLOOKUP(COUNT($IN135:LL135)+1,$G$4:$EH$8,LM$14,0)*$D135,IF($C135=LM$17,$G$7*$D135,""))</f>
        <v/>
      </c>
      <c r="LN135" s="34" t="str">
        <f>IF(LM135&lt;&gt;"",HLOOKUP(COUNT($IN135:LM135)+1,$G$4:$EH$8,LN$14,0)*$D135,IF($C135=LN$17,$G$7*$D135,""))</f>
        <v/>
      </c>
      <c r="LO135" s="34" t="str">
        <f>IF(LN135&lt;&gt;"",HLOOKUP(COUNT($IN135:LN135)+1,$G$4:$EH$8,LO$14,0)*$D135,IF($C135=LO$17,$G$7*$D135,""))</f>
        <v/>
      </c>
      <c r="LP135" s="34" t="str">
        <f>IF(LO135&lt;&gt;"",HLOOKUP(COUNT($IN135:LO135)+1,$G$4:$EH$8,LP$14,0)*$D135,IF($C135=LP$17,$G$7*$D135,""))</f>
        <v/>
      </c>
      <c r="LQ135" s="34" t="str">
        <f>IF(LP135&lt;&gt;"",HLOOKUP(COUNT($IN135:LP135)+1,$G$4:$EH$8,LQ$14,0)*$D135,IF($C135=LQ$17,$G$7*$D135,""))</f>
        <v/>
      </c>
      <c r="LR135" s="34" t="str">
        <f>IF(LQ135&lt;&gt;"",HLOOKUP(COUNT($IN135:LQ135)+1,$G$4:$EH$8,LR$14,0)*$D135,IF($C135=LR$17,$G$7*$D135,""))</f>
        <v/>
      </c>
      <c r="LS135" s="34" t="str">
        <f>IF(LR135&lt;&gt;"",HLOOKUP(COUNT($IN135:LR135)+1,$G$4:$EH$8,LS$14,0)*$D135,IF($C135=LS$17,$G$7*$D135,""))</f>
        <v/>
      </c>
      <c r="LT135" s="34" t="str">
        <f>IF(LS135&lt;&gt;"",HLOOKUP(COUNT($IN135:LS135)+1,$G$4:$EH$8,LT$14,0)*$D135,IF($C135=LT$17,$G$7*$D135,""))</f>
        <v/>
      </c>
      <c r="LU135" s="34" t="str">
        <f>IF(LT135&lt;&gt;"",HLOOKUP(COUNT($IN135:LT135)+1,$G$4:$EH$8,LU$14,0)*$D135,IF($C135=LU$17,$G$7*$D135,""))</f>
        <v/>
      </c>
      <c r="LV135" s="34" t="str">
        <f>IF(LU135&lt;&gt;"",HLOOKUP(COUNT($IN135:LU135)+1,$G$4:$EH$8,LV$14,0)*$D135,IF($C135=LV$17,$G$7*$D135,""))</f>
        <v/>
      </c>
      <c r="LW135" s="34" t="str">
        <f>IF(LV135&lt;&gt;"",HLOOKUP(COUNT($IN135:LV135)+1,$G$4:$EH$8,LW$14,0)*$D135,IF($C135=LW$17,$G$7*$D135,""))</f>
        <v/>
      </c>
      <c r="LX135" s="34" t="str">
        <f>IF(LW135&lt;&gt;"",HLOOKUP(COUNT($IN135:LW135)+1,$G$4:$EH$8,LX$14,0)*$D135,IF($C135=LX$17,$G$7*$D135,""))</f>
        <v/>
      </c>
      <c r="LY135" s="34" t="str">
        <f>IF(LX135&lt;&gt;"",HLOOKUP(COUNT($IN135:LX135)+1,$G$4:$EH$8,LY$14,0)*$D135,IF($C135=LY$17,$G$7*$D135,""))</f>
        <v/>
      </c>
      <c r="LZ135" s="34" t="str">
        <f>IF(LY135&lt;&gt;"",HLOOKUP(COUNT($IN135:LY135)+1,$G$4:$EH$8,LZ$14,0)*$D135,IF($C135=LZ$17,$G$7*$D135,""))</f>
        <v/>
      </c>
      <c r="MA135" s="34" t="str">
        <f>IF(LZ135&lt;&gt;"",HLOOKUP(COUNT($IN135:LZ135)+1,$G$4:$EH$8,MA$14,0)*$D135,IF($C135=MA$17,$G$7*$D135,""))</f>
        <v/>
      </c>
      <c r="MB135" s="34" t="str">
        <f>IF(MA135&lt;&gt;"",HLOOKUP(COUNT($IN135:MA135)+1,$G$4:$EH$8,MB$14,0)*$D135,IF($C135=MB$17,$G$7*$D135,""))</f>
        <v/>
      </c>
      <c r="MC135" s="34" t="str">
        <f>IF(MB135&lt;&gt;"",HLOOKUP(COUNT($IN135:MB135)+1,$G$4:$EH$8,MC$14,0)*$D135,IF($C135=MC$17,$G$7*$D135,""))</f>
        <v/>
      </c>
      <c r="MD135" s="34" t="str">
        <f>IF(MC135&lt;&gt;"",HLOOKUP(COUNT($IN135:MC135)+1,$G$4:$EH$8,MD$14,0)*$D135,IF($C135=MD$17,$G$7*$D135,""))</f>
        <v/>
      </c>
      <c r="ME135" s="34" t="str">
        <f>IF(MD135&lt;&gt;"",HLOOKUP(COUNT($IN135:MD135)+1,$G$4:$EH$8,ME$14,0)*$D135,IF($C135=ME$17,$G$7*$D135,""))</f>
        <v/>
      </c>
      <c r="MF135" s="1330" t="str">
        <f>IF(ME135&lt;&gt;"",HLOOKUP(COUNT($IN135:ME135)+1,$G$4:$EH$8,MF$14,0)*$D135,IF($C135=MF$17,$G$7*$D135,""))</f>
        <v/>
      </c>
      <c r="MG135" s="1330" t="str">
        <f>IF(MF135&lt;&gt;"",HLOOKUP(COUNT($IN135:MF135)+1,$G$4:$EH$8,MG$14,0)*$D135,IF($C135=MG$17,$G$7*$D135,""))</f>
        <v/>
      </c>
      <c r="MH135" s="1330" t="str">
        <f>IF(MG135&lt;&gt;"",HLOOKUP(COUNT($IN135:MG135)+1,$G$4:$EH$8,MH$14,0)*$D135,IF($C135=MH$17,$G$7*$D135,""))</f>
        <v/>
      </c>
      <c r="MI135" s="1330" t="str">
        <f>IF(MH135&lt;&gt;"",HLOOKUP(COUNT($IN135:MH135)+1,$G$4:$EH$8,MI$14,0)*$D135,IF($C135=MI$17,$G$7*$D135,""))</f>
        <v/>
      </c>
      <c r="MJ135" s="1330" t="str">
        <f>IF(MI135&lt;&gt;"",HLOOKUP(COUNT($IN135:MI135)+1,$G$4:$EH$8,MJ$14,0)*$D135,IF($C135=MJ$17,$G$7*$D135,""))</f>
        <v/>
      </c>
      <c r="MK135" s="1330" t="str">
        <f>IF(MJ135&lt;&gt;"",HLOOKUP(COUNT($IN135:MJ135)+1,$G$4:$EH$8,MK$14,0)*$D135,IF($C135=MK$17,$G$7*$D135,""))</f>
        <v/>
      </c>
      <c r="ML135" s="1330" t="str">
        <f>IF(MK135&lt;&gt;"",HLOOKUP(COUNT($IN135:MK135)+1,$G$4:$EH$8,ML$14,0)*$D135,IF($C135=ML$17,$G$7*$D135,""))</f>
        <v/>
      </c>
      <c r="MM135" s="1330" t="str">
        <f>IF(ML135&lt;&gt;"",HLOOKUP(COUNT($IN135:ML135)+1,$G$4:$EH$8,MM$14,0)*$D135,IF($C135=MM$17,$G$7*$D135,""))</f>
        <v/>
      </c>
      <c r="MN135" s="1330" t="str">
        <f>IF(MM135&lt;&gt;"",HLOOKUP(COUNT($IN135:MM135)+1,$G$4:$EH$8,MN$14,0)*$D135,IF($C135=MN$17,$G$7*$D135,""))</f>
        <v/>
      </c>
      <c r="MO135" s="1330" t="str">
        <f>IF(MN135&lt;&gt;"",HLOOKUP(COUNT($IN135:MN135)+1,$G$4:$EH$8,MO$14,0)*$D135,IF($C135=MO$17,$G$7*$D135,""))</f>
        <v/>
      </c>
      <c r="MP135" s="1330" t="str">
        <f>IF(MO135&lt;&gt;"",HLOOKUP(COUNT($IN135:MO135)+1,$G$4:$EH$8,MP$14,0)*$D135,IF($C135=MP$17,$G$7*$D135,""))</f>
        <v/>
      </c>
      <c r="MQ135" s="1330" t="str">
        <f>IF(MP135&lt;&gt;"",HLOOKUP(COUNT($IN135:MP135)+1,$G$4:$EH$8,MQ$14,0)*$D135,IF($C135=MQ$17,$G$7*$D135,""))</f>
        <v/>
      </c>
      <c r="MR135" s="1330" t="str">
        <f>IF(MQ135&lt;&gt;"",HLOOKUP(COUNT($IN135:MQ135)+1,$G$4:$EH$8,MR$14,0)*$D135,IF($C135=MR$17,$G$7*$D135,""))</f>
        <v/>
      </c>
      <c r="MS135" s="1330" t="str">
        <f>IF(MR135&lt;&gt;"",HLOOKUP(COUNT($IN135:MR135)+1,$G$4:$EH$8,MS$14,0)*$D135,IF($C135=MS$17,$G$7*$D135,""))</f>
        <v/>
      </c>
      <c r="MT135" s="1330" t="str">
        <f>IF(MS135&lt;&gt;"",HLOOKUP(COUNT($IN135:MS135)+1,$G$4:$EH$8,MT$14,0)*$D135,IF($C135=MT$17,$G$7*$D135,""))</f>
        <v/>
      </c>
      <c r="MU135" s="1330" t="str">
        <f>IF(MT135&lt;&gt;"",HLOOKUP(COUNT($IN135:MT135)+1,$G$4:$EH$8,MU$14,0)*$D135,IF($C135=MU$17,$G$7*$D135,""))</f>
        <v/>
      </c>
      <c r="MV135" s="1330" t="str">
        <f>IF(MU135&lt;&gt;"",HLOOKUP(COUNT($IN135:MU135)+1,$G$4:$EH$8,MV$14,0)*$D135,IF($C135=MV$17,$G$7*$D135,""))</f>
        <v/>
      </c>
      <c r="MW135" s="1330" t="str">
        <f>IF(MV135&lt;&gt;"",HLOOKUP(COUNT($IN135:MV135)+1,$G$4:$EH$8,MW$14,0)*$D135,IF($C135=MW$17,$G$7*$D135,""))</f>
        <v/>
      </c>
      <c r="MX135" s="1330" t="str">
        <f>IF(MW135&lt;&gt;"",HLOOKUP(COUNT($IN135:MW135)+1,$G$4:$EH$8,MX$14,0)*$D135,IF($C135=MX$17,$G$7*$D135,""))</f>
        <v/>
      </c>
      <c r="MY135" s="1330" t="str">
        <f>IF(MX135&lt;&gt;"",HLOOKUP(COUNT($IN135:MX135)+1,$G$4:$EH$8,MY$14,0)*$D135,IF($C135=MY$17,$G$7*$D135,""))</f>
        <v/>
      </c>
      <c r="MZ135" s="1330" t="str">
        <f>IF(MY135&lt;&gt;"",HLOOKUP(COUNT($IN135:MY135)+1,$G$4:$EH$8,MZ$14,0)*$D135,IF($C135=MZ$17,$G$7*$D135,""))</f>
        <v/>
      </c>
      <c r="NA135" s="1330">
        <f>IF(MZ135&lt;&gt;"",HLOOKUP(COUNT($IN135:MZ135)+1,$G$4:$EH$8,NA$14,0)*$D135,IF($C135=NA$17,$G$7*$D135,""))</f>
        <v>0</v>
      </c>
      <c r="NB135" s="1330">
        <f>IF(NA135&lt;&gt;"",HLOOKUP(COUNT($IN135:NA135)+1,$G$4:$EH$8,NB$14,0)*$D135,IF($C135=NB$17,$G$7*$D135,""))</f>
        <v>3750</v>
      </c>
      <c r="NC135" s="1330">
        <f>IF(NB135&lt;&gt;"",HLOOKUP(COUNT($IN135:NB135)+1,$G$4:$EH$8,NC$14,0)*$D135,IF($C135=NC$17,$G$7*$D135,""))</f>
        <v>3750</v>
      </c>
      <c r="ND135" s="1330">
        <f>IF(NC135&lt;&gt;"",HLOOKUP(COUNT($IN135:NC135)+1,$G$4:$EH$8,ND$14,0)*$D135,IF($C135=ND$17,$G$7*$D135,""))</f>
        <v>3750</v>
      </c>
      <c r="NF135" s="34" t="str">
        <f>IF(NE135&lt;&gt;"",HLOOKUP(COUNT($NE135:NE135)+1,$G$4:$EH$8,NF$14,0)*$D135,IF($C135=NF$17,$G$8*$D135,""))</f>
        <v/>
      </c>
      <c r="NG135" s="34" t="str">
        <f>IF(NF135&lt;&gt;"",HLOOKUP(COUNT($NE135:NF135)+1,$G$4:$EH$8,NG$14,0)*$D135,IF($C135=NG$17,$G$8*$D135,""))</f>
        <v/>
      </c>
      <c r="NH135" s="34" t="str">
        <f>IF(NG135&lt;&gt;"",HLOOKUP(COUNT($NE135:NG135)+1,$G$4:$EH$8,NH$14,0)*$D135,IF($C135=NH$17,$G$8*$D135,""))</f>
        <v/>
      </c>
      <c r="NI135" s="34" t="str">
        <f>IF(NH135&lt;&gt;"",HLOOKUP(COUNT($NE135:NH135)+1,$G$4:$EH$8,NI$14,0)*$D135,IF($C135=NI$17,$G$8*$D135,""))</f>
        <v/>
      </c>
      <c r="NJ135" s="34" t="str">
        <f>IF(NI135&lt;&gt;"",HLOOKUP(COUNT($NE135:NI135)+1,$G$4:$EH$8,NJ$14,0)*$D135,IF($C135=NJ$17,$G$8*$D135,""))</f>
        <v/>
      </c>
      <c r="NK135" s="34" t="str">
        <f>IF(NJ135&lt;&gt;"",HLOOKUP(COUNT($NE135:NJ135)+1,$G$4:$EH$8,NK$14,0)*$D135,IF($C135=NK$17,$G$8*$D135,""))</f>
        <v/>
      </c>
      <c r="NL135" s="34" t="str">
        <f>IF(NK135&lt;&gt;"",HLOOKUP(COUNT($NE135:NK135)+1,$G$4:$EH$8,NL$14,0)*$D135,IF($C135=NL$17,$G$8*$D135,""))</f>
        <v/>
      </c>
      <c r="NM135" s="34" t="str">
        <f>IF(NL135&lt;&gt;"",HLOOKUP(COUNT($NE135:NL135)+1,$G$4:$EH$8,NM$14,0)*$D135,IF($C135=NM$17,$G$8*$D135,""))</f>
        <v/>
      </c>
      <c r="NN135" s="34" t="str">
        <f>IF(NM135&lt;&gt;"",HLOOKUP(COUNT($NE135:NM135)+1,$G$4:$EH$8,NN$14,0)*$D135,IF($C135=NN$17,$G$8*$D135,""))</f>
        <v/>
      </c>
      <c r="NO135" s="34" t="str">
        <f>IF(NN135&lt;&gt;"",HLOOKUP(COUNT($NE135:NN135)+1,$G$4:$EH$8,NO$14,0)*$D135,IF($C135=NO$17,$G$8*$D135,""))</f>
        <v/>
      </c>
      <c r="NP135" s="34" t="str">
        <f>IF(NO135&lt;&gt;"",HLOOKUP(COUNT($NE135:NO135)+1,$G$4:$EH$8,NP$14,0)*$D135,IF($C135=NP$17,$G$8*$D135,""))</f>
        <v/>
      </c>
      <c r="NQ135" s="34" t="str">
        <f>IF(NP135&lt;&gt;"",HLOOKUP(COUNT($NE135:NP135)+1,$G$4:$EH$8,NQ$14,0)*$D135,IF($C135=NQ$17,$G$8*$D135,""))</f>
        <v/>
      </c>
      <c r="NR135" s="34" t="str">
        <f>IF(NQ135&lt;&gt;"",HLOOKUP(COUNT($NE135:NQ135)+1,$G$4:$EH$8,NR$14,0)*$D135,IF($C135=NR$17,$G$8*$D135,""))</f>
        <v/>
      </c>
      <c r="NS135" s="34" t="str">
        <f>IF(NR135&lt;&gt;"",HLOOKUP(COUNT($NE135:NR135)+1,$G$4:$EH$8,NS$14,0)*$D135,IF($C135=NS$17,$G$8*$D135,""))</f>
        <v/>
      </c>
      <c r="NT135" s="34" t="str">
        <f>IF(NS135&lt;&gt;"",HLOOKUP(COUNT($NE135:NS135)+1,$G$4:$EH$8,NT$14,0)*$D135,IF($C135=NT$17,$G$8*$D135,""))</f>
        <v/>
      </c>
      <c r="NU135" s="34" t="str">
        <f>IF(NT135&lt;&gt;"",HLOOKUP(COUNT($NE135:NT135)+1,$G$4:$EH$8,NU$14,0)*$D135,IF($C135=NU$17,$G$8*$D135,""))</f>
        <v/>
      </c>
      <c r="NV135" s="34" t="str">
        <f>IF(NU135&lt;&gt;"",HLOOKUP(COUNT($NE135:NU135)+1,$G$4:$EH$8,NV$14,0)*$D135,IF($C135=NV$17,$G$8*$D135,""))</f>
        <v/>
      </c>
      <c r="NW135" s="34" t="str">
        <f>IF(NV135&lt;&gt;"",HLOOKUP(COUNT($NE135:NV135)+1,$G$4:$EH$8,NW$14,0)*$D135,IF($C135=NW$17,$G$8*$D135,""))</f>
        <v/>
      </c>
      <c r="NX135" s="34" t="str">
        <f>IF(NW135&lt;&gt;"",HLOOKUP(COUNT($NE135:NW135)+1,$G$4:$EH$8,NX$14,0)*$D135,IF($C135=NX$17,$G$8*$D135,""))</f>
        <v/>
      </c>
      <c r="NY135" s="34" t="str">
        <f>IF(NX135&lt;&gt;"",HLOOKUP(COUNT($NE135:NX135)+1,$G$4:$EH$8,NY$14,0)*$D135,IF($C135=NY$17,$G$8*$D135,""))</f>
        <v/>
      </c>
      <c r="NZ135" s="34" t="str">
        <f>IF(NY135&lt;&gt;"",HLOOKUP(COUNT($NE135:NY135)+1,$G$4:$EH$8,NZ$14,0)*$D135,IF($C135=NZ$17,$G$8*$D135,""))</f>
        <v/>
      </c>
      <c r="OA135" s="34" t="str">
        <f>IF(NZ135&lt;&gt;"",HLOOKUP(COUNT($NE135:NZ135)+1,$G$4:$EH$8,OA$14,0)*$D135,IF($C135=OA$17,$G$8*$D135,""))</f>
        <v/>
      </c>
      <c r="OB135" s="34" t="str">
        <f>IF(OA135&lt;&gt;"",HLOOKUP(COUNT($NE135:OA135)+1,$G$4:$EH$8,OB$14,0)*$D135,IF($C135=OB$17,$G$8*$D135,""))</f>
        <v/>
      </c>
      <c r="OC135" s="34" t="str">
        <f>IF(OB135&lt;&gt;"",HLOOKUP(COUNT($NE135:OB135)+1,$G$4:$EH$8,OC$14,0)*$D135,IF($C135=OC$17,$G$8*$D135,""))</f>
        <v/>
      </c>
      <c r="OD135" s="34" t="str">
        <f>IF(OC135&lt;&gt;"",HLOOKUP(COUNT($NE135:OC135)+1,$G$4:$EH$8,OD$14,0)*$D135,IF($C135=OD$17,$G$8*$D135,""))</f>
        <v/>
      </c>
      <c r="OE135" s="34" t="str">
        <f>IF(OD135&lt;&gt;"",HLOOKUP(COUNT($NE135:OD135)+1,$G$4:$EH$8,OE$14,0)*$D135,IF($C135=OE$17,$G$8*$D135,""))</f>
        <v/>
      </c>
      <c r="OF135" s="34" t="str">
        <f>IF(OE135&lt;&gt;"",HLOOKUP(COUNT($NE135:OE135)+1,$G$4:$EH$8,OF$14,0)*$D135,IF($C135=OF$17,$G$8*$D135,""))</f>
        <v/>
      </c>
      <c r="OG135" s="34" t="str">
        <f>IF(OF135&lt;&gt;"",HLOOKUP(COUNT($NE135:OF135)+1,$G$4:$EH$8,OG$14,0)*$D135,IF($C135=OG$17,$G$8*$D135,""))</f>
        <v/>
      </c>
      <c r="OH135" s="34" t="str">
        <f>IF(OG135&lt;&gt;"",HLOOKUP(COUNT($NE135:OG135)+1,$G$4:$EH$8,OH$14,0)*$D135,IF($C135=OH$17,$G$8*$D135,""))</f>
        <v/>
      </c>
      <c r="OI135" s="34" t="str">
        <f>IF(OH135&lt;&gt;"",HLOOKUP(COUNT($NE135:OH135)+1,$G$4:$EH$8,OI$14,0)*$D135,IF($C135=OI$17,$G$8*$D135,""))</f>
        <v/>
      </c>
      <c r="OJ135" s="34" t="str">
        <f>IF(OI135&lt;&gt;"",HLOOKUP(COUNT($NE135:OI135)+1,$G$4:$EH$8,OJ$14,0)*$D135,IF($C135=OJ$17,$G$8*$D135,""))</f>
        <v/>
      </c>
      <c r="OK135" s="34" t="str">
        <f>IF(OJ135&lt;&gt;"",HLOOKUP(COUNT($NE135:OJ135)+1,$G$4:$EH$8,OK$14,0)*$D135,IF($C135=OK$17,$G$8*$D135,""))</f>
        <v/>
      </c>
      <c r="OL135" s="34" t="str">
        <f>IF(OK135&lt;&gt;"",HLOOKUP(COUNT($NE135:OK135)+1,$G$4:$EH$8,OL$14,0)*$D135,IF($C135=OL$17,$G$8*$D135,""))</f>
        <v/>
      </c>
      <c r="OM135" s="34" t="str">
        <f>IF(OL135&lt;&gt;"",HLOOKUP(COUNT($NE135:OL135)+1,$G$4:$EH$8,OM$14,0)*$D135,IF($C135=OM$17,$G$8*$D135,""))</f>
        <v/>
      </c>
      <c r="ON135" s="34" t="str">
        <f>IF(OM135&lt;&gt;"",HLOOKUP(COUNT($NE135:OM135)+1,$G$4:$EH$8,ON$14,0)*$D135,IF($C135=ON$17,$G$8*$D135,""))</f>
        <v/>
      </c>
      <c r="OO135" s="34" t="str">
        <f>IF(ON135&lt;&gt;"",HLOOKUP(COUNT($NE135:ON135)+1,$G$4:$EH$8,OO$14,0)*$D135,IF($C135=OO$17,$G$8*$D135,""))</f>
        <v/>
      </c>
      <c r="OP135" s="34" t="str">
        <f>IF(OO135&lt;&gt;"",HLOOKUP(COUNT($NE135:OO135)+1,$G$4:$EH$8,OP$14,0)*$D135,IF($C135=OP$17,$G$8*$D135,""))</f>
        <v/>
      </c>
      <c r="OQ135" s="34" t="str">
        <f>IF(OP135&lt;&gt;"",HLOOKUP(COUNT($NE135:OP135)+1,$G$4:$EH$8,OQ$14,0)*$D135,IF($C135=OQ$17,$G$8*$D135,""))</f>
        <v/>
      </c>
      <c r="OR135" s="34" t="str">
        <f>IF(OQ135&lt;&gt;"",HLOOKUP(COUNT($NE135:OQ135)+1,$G$4:$EH$8,OR$14,0)*$D135,IF($C135=OR$17,$G$8*$D135,""))</f>
        <v/>
      </c>
      <c r="OS135" s="34" t="str">
        <f>IF(OR135&lt;&gt;"",HLOOKUP(COUNT($NE135:OR135)+1,$G$4:$EH$8,OS$14,0)*$D135,IF($C135=OS$17,$G$8*$D135,""))</f>
        <v/>
      </c>
      <c r="OT135" s="34" t="str">
        <f>IF(OS135&lt;&gt;"",HLOOKUP(COUNT($NE135:OS135)+1,$G$4:$EH$8,OT$14,0)*$D135,IF($C135=OT$17,$G$8*$D135,""))</f>
        <v/>
      </c>
      <c r="OU135" s="34" t="str">
        <f>IF(OT135&lt;&gt;"",HLOOKUP(COUNT($NE135:OT135)+1,$G$4:$EH$8,OU$14,0)*$D135,IF($C135=OU$17,$G$8*$D135,""))</f>
        <v/>
      </c>
      <c r="OV135" s="34" t="str">
        <f>IF(OU135&lt;&gt;"",HLOOKUP(COUNT($NE135:OU135)+1,$G$4:$EH$8,OV$14,0)*$D135,IF($C135=OV$17,$G$8*$D135,""))</f>
        <v/>
      </c>
      <c r="OW135" s="34" t="str">
        <f>IF(OV135&lt;&gt;"",HLOOKUP(COUNT($NE135:OV135)+1,$G$4:$EH$8,OW$14,0)*$D135,IF($C135=OW$17,$G$8*$D135,""))</f>
        <v/>
      </c>
      <c r="OX135" s="34" t="str">
        <f>IF(OW135&lt;&gt;"",HLOOKUP(COUNT($NE135:OW135)+1,$G$4:$EH$8,OX$14,0)*$D135,IF($C135=OX$17,$G$8*$D135,""))</f>
        <v/>
      </c>
      <c r="OY135" s="34" t="str">
        <f>IF(OX135&lt;&gt;"",HLOOKUP(COUNT($NE135:OX135)+1,$G$4:$EH$8,OY$14,0)*$D135,IF($C135=OY$17,$G$8*$D135,""))</f>
        <v/>
      </c>
      <c r="OZ135" s="34" t="str">
        <f>IF(OY135&lt;&gt;"",HLOOKUP(COUNT($NE135:OY135)+1,$G$4:$EH$8,OZ$14,0)*$D135,IF($C135=OZ$17,$G$8*$D135,""))</f>
        <v/>
      </c>
      <c r="PA135" s="34" t="str">
        <f>IF(OZ135&lt;&gt;"",HLOOKUP(COUNT($NE135:OZ135)+1,$G$4:$EH$8,PA$14,0)*$D135,IF($C135=PA$17,$G$8*$D135,""))</f>
        <v/>
      </c>
      <c r="PB135" s="34" t="str">
        <f>IF(PA135&lt;&gt;"",HLOOKUP(COUNT($NE135:PA135)+1,$G$4:$EH$8,PB$14,0)*$D135,IF($C135=PB$17,$G$8*$D135,""))</f>
        <v/>
      </c>
      <c r="PC135" s="34" t="str">
        <f>IF(PB135&lt;&gt;"",HLOOKUP(COUNT($NE135:PB135)+1,$G$4:$EH$8,PC$14,0)*$D135,IF($C135=PC$17,$G$8*$D135,""))</f>
        <v/>
      </c>
      <c r="PD135" s="34" t="str">
        <f>IF(PC135&lt;&gt;"",HLOOKUP(COUNT($NE135:PC135)+1,$G$4:$EH$8,PD$14,0)*$D135,IF($C135=PD$17,$G$8*$D135,""))</f>
        <v/>
      </c>
      <c r="PE135" s="34" t="str">
        <f>IF(PD135&lt;&gt;"",HLOOKUP(COUNT($NE135:PD135)+1,$G$4:$EH$8,PE$14,0)*$D135,IF($C135=PE$17,$G$8*$D135,""))</f>
        <v/>
      </c>
      <c r="PF135" s="34" t="str">
        <f>IF(PE135&lt;&gt;"",HLOOKUP(COUNT($NE135:PE135)+1,$G$4:$EH$8,PF$14,0)*$D135,IF($C135=PF$17,$G$8*$D135,""))</f>
        <v/>
      </c>
      <c r="PG135" s="34" t="str">
        <f>IF(PF135&lt;&gt;"",HLOOKUP(COUNT($NE135:PF135)+1,$G$4:$EH$8,PG$14,0)*$D135,IF($C135=PG$17,$G$8*$D135,""))</f>
        <v/>
      </c>
      <c r="PH135" s="34" t="str">
        <f>IF(PG135&lt;&gt;"",HLOOKUP(COUNT($NE135:PG135)+1,$G$4:$EH$8,PH$14,0)*$D135,IF($C135=PH$17,$G$8*$D135,""))</f>
        <v/>
      </c>
      <c r="PI135" s="34" t="str">
        <f>IF(PH135&lt;&gt;"",HLOOKUP(COUNT($NE135:PH135)+1,$G$4:$EH$8,PI$14,0)*$D135,IF($C135=PI$17,$G$8*$D135,""))</f>
        <v/>
      </c>
      <c r="PJ135" s="34" t="str">
        <f>IF(PI135&lt;&gt;"",HLOOKUP(COUNT($NE135:PI135)+1,$G$4:$EH$8,PJ$14,0)*$D135,IF($C135=PJ$17,$G$8*$D135,""))</f>
        <v/>
      </c>
      <c r="PK135" s="34" t="str">
        <f>IF(PJ135&lt;&gt;"",HLOOKUP(COUNT($NE135:PJ135)+1,$G$4:$EH$8,PK$14,0)*$D135,IF($C135=PK$17,$G$8*$D135,""))</f>
        <v/>
      </c>
      <c r="PL135" s="34" t="str">
        <f>IF(PK135&lt;&gt;"",HLOOKUP(COUNT($NE135:PK135)+1,$G$4:$EH$8,PL$14,0)*$D135,IF($C135=PL$17,$G$8*$D135,""))</f>
        <v/>
      </c>
      <c r="PM135" s="34" t="str">
        <f>IF(PL135&lt;&gt;"",HLOOKUP(COUNT($NE135:PL135)+1,$G$4:$EH$8,PM$14,0)*$D135,IF($C135=PM$17,$G$8*$D135,""))</f>
        <v/>
      </c>
      <c r="PN135" s="34" t="str">
        <f>IF(PM135&lt;&gt;"",HLOOKUP(COUNT($NE135:PM135)+1,$G$4:$EH$8,PN$14,0)*$D135,IF($C135=PN$17,$G$8*$D135,""))</f>
        <v/>
      </c>
      <c r="PO135" s="34" t="str">
        <f>IF(PN135&lt;&gt;"",HLOOKUP(COUNT($NE135:PN135)+1,$G$4:$EH$8,PO$14,0)*$D135,IF($C135=PO$17,$G$8*$D135,""))</f>
        <v/>
      </c>
      <c r="PP135" s="34" t="str">
        <f>IF(PO135&lt;&gt;"",HLOOKUP(COUNT($NE135:PO135)+1,$G$4:$EH$8,PP$14,0)*$D135,IF($C135=PP$17,$G$8*$D135,""))</f>
        <v/>
      </c>
      <c r="PQ135" s="34" t="str">
        <f>IF(PP135&lt;&gt;"",HLOOKUP(COUNT($NE135:PP135)+1,$G$4:$EH$8,PQ$14,0)*$D135,IF($C135=PQ$17,$G$8*$D135,""))</f>
        <v/>
      </c>
      <c r="PR135" s="34" t="str">
        <f>IF(PQ135&lt;&gt;"",HLOOKUP(COUNT($NE135:PQ135)+1,$G$4:$EH$8,PR$14,0)*$D135,IF($C135=PR$17,$G$8*$D135,""))</f>
        <v/>
      </c>
      <c r="PS135" s="34" t="str">
        <f>IF(PR135&lt;&gt;"",HLOOKUP(COUNT($NE135:PR135)+1,$G$4:$EH$8,PS$14,0)*$D135,IF($C135=PS$17,$G$8*$D135,""))</f>
        <v/>
      </c>
      <c r="PT135" s="34" t="str">
        <f>IF(PS135&lt;&gt;"",HLOOKUP(COUNT($NE135:PS135)+1,$G$4:$EH$8,PT$14,0)*$D135,IF($C135=PT$17,$G$8*$D135,""))</f>
        <v/>
      </c>
      <c r="PU135" s="34" t="str">
        <f>IF(PT135&lt;&gt;"",HLOOKUP(COUNT($NE135:PT135)+1,$G$4:$EH$8,PU$14,0)*$D135,IF($C135=PU$17,$G$8*$D135,""))</f>
        <v/>
      </c>
      <c r="PV135" s="34" t="str">
        <f>IF(PU135&lt;&gt;"",HLOOKUP(COUNT($NE135:PU135)+1,$G$4:$EH$8,PV$14,0)*$D135,IF($C135=PV$17,$G$8*$D135,""))</f>
        <v/>
      </c>
      <c r="PW135" s="34" t="str">
        <f>IF(PV135&lt;&gt;"",HLOOKUP(COUNT($NE135:PV135)+1,$G$4:$EH$8,PW$14,0)*$D135,IF($C135=PW$17,$G$8*$D135,""))</f>
        <v/>
      </c>
      <c r="PX135" s="34" t="str">
        <f>IF(PW135&lt;&gt;"",HLOOKUP(COUNT($NE135:PW135)+1,$G$4:$EH$8,PX$14,0)*$D135,IF($C135=PX$17,$G$8*$D135,""))</f>
        <v/>
      </c>
      <c r="PY135" s="34" t="str">
        <f>IF(PX135&lt;&gt;"",HLOOKUP(COUNT($NE135:PX135)+1,$G$4:$EH$8,PY$14,0)*$D135,IF($C135=PY$17,$G$8*$D135,""))</f>
        <v/>
      </c>
      <c r="PZ135" s="34" t="str">
        <f>IF(PY135&lt;&gt;"",HLOOKUP(COUNT($NE135:PY135)+1,$G$4:$EH$8,PZ$14,0)*$D135,IF($C135=PZ$17,$G$8*$D135,""))</f>
        <v/>
      </c>
      <c r="QA135" s="34" t="str">
        <f>IF(PZ135&lt;&gt;"",HLOOKUP(COUNT($NE135:PZ135)+1,$G$4:$EH$8,QA$14,0)*$D135,IF($C135=QA$17,$G$8*$D135,""))</f>
        <v/>
      </c>
      <c r="QB135" s="34" t="str">
        <f>IF(QA135&lt;&gt;"",HLOOKUP(COUNT($NE135:QA135)+1,$G$4:$EH$8,QB$14,0)*$D135,IF($C135=QB$17,$G$8*$D135,""))</f>
        <v/>
      </c>
      <c r="QC135" s="34" t="str">
        <f>IF(QB135&lt;&gt;"",HLOOKUP(COUNT($NE135:QB135)+1,$G$4:$EH$8,QC$14,0)*$D135,IF($C135=QC$17,$G$8*$D135,""))</f>
        <v/>
      </c>
      <c r="QD135" s="34" t="str">
        <f>IF(QC135&lt;&gt;"",HLOOKUP(COUNT($NE135:QC135)+1,$G$4:$EH$8,QD$14,0)*$D135,IF($C135=QD$17,$G$8*$D135,""))</f>
        <v/>
      </c>
      <c r="QE135" s="34" t="str">
        <f>IF(QD135&lt;&gt;"",HLOOKUP(COUNT($NE135:QD135)+1,$G$4:$EH$8,QE$14,0)*$D135,IF($C135=QE$17,$G$8*$D135,""))</f>
        <v/>
      </c>
      <c r="QF135" s="34" t="str">
        <f>IF(QE135&lt;&gt;"",HLOOKUP(COUNT($NE135:QE135)+1,$G$4:$EH$8,QF$14,0)*$D135,IF($C135=QF$17,$G$8*$D135,""))</f>
        <v/>
      </c>
      <c r="QG135" s="34" t="str">
        <f>IF(QF135&lt;&gt;"",HLOOKUP(COUNT($NE135:QF135)+1,$G$4:$EH$8,QG$14,0)*$D135,IF($C135=QG$17,$G$8*$D135,""))</f>
        <v/>
      </c>
      <c r="QH135" s="34" t="str">
        <f>IF(QG135&lt;&gt;"",HLOOKUP(COUNT($NE135:QG135)+1,$G$4:$EH$8,QH$14,0)*$D135,IF($C135=QH$17,$G$8*$D135,""))</f>
        <v/>
      </c>
      <c r="QI135" s="34" t="str">
        <f>IF(QH135&lt;&gt;"",HLOOKUP(COUNT($NE135:QH135)+1,$G$4:$EH$8,QI$14,0)*$D135,IF($C135=QI$17,$G$8*$D135,""))</f>
        <v/>
      </c>
      <c r="QJ135" s="34" t="str">
        <f>IF(QI135&lt;&gt;"",HLOOKUP(COUNT($NE135:QI135)+1,$G$4:$EH$8,QJ$14,0)*$D135,IF($C135=QJ$17,$G$8*$D135,""))</f>
        <v/>
      </c>
      <c r="QK135" s="34" t="str">
        <f>IF(QJ135&lt;&gt;"",HLOOKUP(COUNT($NE135:QJ135)+1,$G$4:$EH$8,QK$14,0)*$D135,IF($C135=QK$17,$G$8*$D135,""))</f>
        <v/>
      </c>
      <c r="QL135" s="34" t="str">
        <f>IF(QK135&lt;&gt;"",HLOOKUP(COUNT($NE135:QK135)+1,$G$4:$EH$8,QL$14,0)*$D135,IF($C135=QL$17,$G$8*$D135,""))</f>
        <v/>
      </c>
      <c r="QM135" s="34" t="str">
        <f>IF(QL135&lt;&gt;"",HLOOKUP(COUNT($NE135:QL135)+1,$G$4:$EH$8,QM$14,0)*$D135,IF($C135=QM$17,$G$8*$D135,""))</f>
        <v/>
      </c>
      <c r="QN135" s="34" t="str">
        <f>IF(QM135&lt;&gt;"",HLOOKUP(COUNT($NE135:QM135)+1,$G$4:$EH$8,QN$14,0)*$D135,IF($C135=QN$17,$G$8*$D135,""))</f>
        <v/>
      </c>
      <c r="QO135" s="34" t="str">
        <f>IF(QN135&lt;&gt;"",HLOOKUP(COUNT($NE135:QN135)+1,$G$4:$EH$8,QO$14,0)*$D135,IF($C135=QO$17,$G$8*$D135,""))</f>
        <v/>
      </c>
      <c r="QP135" s="34" t="str">
        <f>IF(QO135&lt;&gt;"",HLOOKUP(COUNT($NE135:QO135)+1,$G$4:$EH$8,QP$14,0)*$D135,IF($C135=QP$17,$G$8*$D135,""))</f>
        <v/>
      </c>
      <c r="QQ135" s="34" t="str">
        <f>IF(QP135&lt;&gt;"",HLOOKUP(COUNT($NE135:QP135)+1,$G$4:$EH$8,QQ$14,0)*$D135,IF($C135=QQ$17,$G$8*$D135,""))</f>
        <v/>
      </c>
      <c r="QR135" s="34" t="str">
        <f>IF(QQ135&lt;&gt;"",HLOOKUP(COUNT($NE135:QQ135)+1,$G$4:$EH$8,QR$14,0)*$D135,IF($C135=QR$17,$G$8*$D135,""))</f>
        <v/>
      </c>
      <c r="QS135" s="34" t="str">
        <f>IF(QR135&lt;&gt;"",HLOOKUP(COUNT($NE135:QR135)+1,$G$4:$EH$8,QS$14,0)*$D135,IF($C135=QS$17,$G$8*$D135,""))</f>
        <v/>
      </c>
      <c r="QT135" s="34" t="str">
        <f>IF(QS135&lt;&gt;"",HLOOKUP(COUNT($NE135:QS135)+1,$G$4:$EH$8,QT$14,0)*$D135,IF($C135=QT$17,$G$8*$D135,""))</f>
        <v/>
      </c>
      <c r="QU135" s="34" t="str">
        <f>IF(QT135&lt;&gt;"",HLOOKUP(COUNT($NE135:QT135)+1,$G$4:$EH$8,QU$14,0)*$D135,IF($C135=QU$17,$G$8*$D135,""))</f>
        <v/>
      </c>
      <c r="QV135" s="34" t="str">
        <f>IF(QU135&lt;&gt;"",HLOOKUP(COUNT($NE135:QU135)+1,$G$4:$EH$8,QV$14,0)*$D135,IF($C135=QV$17,$G$8*$D135,""))</f>
        <v/>
      </c>
      <c r="QW135" s="34" t="str">
        <f>IF(QV135&lt;&gt;"",HLOOKUP(COUNT($NE135:QV135)+1,$G$4:$EH$8,QW$14,0)*$D135,IF($C135=QW$17,$G$8*$D135,""))</f>
        <v/>
      </c>
      <c r="QX135" s="34" t="str">
        <f>IF(QW135&lt;&gt;"",HLOOKUP(COUNT($NE135:QW135)+1,$G$4:$EH$8,QX$14,0)*$D135,IF($C135=QX$17,$G$8*$D135,""))</f>
        <v/>
      </c>
      <c r="QY135" s="34" t="str">
        <f>IF(QX135&lt;&gt;"",HLOOKUP(COUNT($NE135:QX135)+1,$G$4:$EH$8,QY$14,0)*$D135,IF($C135=QY$17,$G$8*$D135,""))</f>
        <v/>
      </c>
      <c r="QZ135" s="34" t="str">
        <f>IF(QY135&lt;&gt;"",HLOOKUP(COUNT($NE135:QY135)+1,$G$4:$EH$8,QZ$14,0)*$D135,IF($C135=QZ$17,$G$8*$D135,""))</f>
        <v/>
      </c>
      <c r="RA135" s="34" t="str">
        <f>IF(QZ135&lt;&gt;"",HLOOKUP(COUNT($NE135:QZ135)+1,$G$4:$EH$8,RA$14,0)*$D135,IF($C135=RA$17,$G$8*$D135,""))</f>
        <v/>
      </c>
      <c r="RB135" s="34" t="str">
        <f>IF(RA135&lt;&gt;"",HLOOKUP(COUNT($NE135:RA135)+1,$G$4:$EH$8,RB$14,0)*$D135,IF($C135=RB$17,$G$8*$D135,""))</f>
        <v/>
      </c>
      <c r="RC135" s="34" t="str">
        <f>IF(RB135&lt;&gt;"",HLOOKUP(COUNT($NE135:RB135)+1,$G$4:$EH$8,RC$14,0)*$D135,IF($C135=RC$17,$G$8*$D135,""))</f>
        <v/>
      </c>
      <c r="RD135" s="34" t="str">
        <f>IF(RC135&lt;&gt;"",HLOOKUP(COUNT($NE135:RC135)+1,$G$4:$EH$8,RD$14,0)*$D135,IF($C135=RD$17,$G$8*$D135,""))</f>
        <v/>
      </c>
      <c r="RE135" s="34" t="str">
        <f>IF(RD135&lt;&gt;"",HLOOKUP(COUNT($NE135:RD135)+1,$G$4:$EH$8,RE$14,0)*$D135,IF($C135=RE$17,$G$8*$D135,""))</f>
        <v/>
      </c>
      <c r="RF135" s="34" t="str">
        <f>IF(RE135&lt;&gt;"",HLOOKUP(COUNT($NE135:RE135)+1,$G$4:$EH$8,RF$14,0)*$D135,IF($C135=RF$17,$G$8*$D135,""))</f>
        <v/>
      </c>
      <c r="RG135" s="34" t="str">
        <f>IF(RF135&lt;&gt;"",HLOOKUP(COUNT($NE135:RF135)+1,$G$4:$EH$8,RG$14,0)*$D135,IF($C135=RG$17,$G$8*$D135,""))</f>
        <v/>
      </c>
      <c r="RH135" s="34" t="str">
        <f>IF(RG135&lt;&gt;"",HLOOKUP(COUNT($NE135:RG135)+1,$G$4:$EH$8,RH$14,0)*$D135,IF($C135=RH$17,$G$8*$D135,""))</f>
        <v/>
      </c>
      <c r="RI135" s="34" t="str">
        <f>IF(RH135&lt;&gt;"",HLOOKUP(COUNT($NE135:RH135)+1,$G$4:$EH$8,RI$14,0)*$D135,IF($C135=RI$17,$G$8*$D135,""))</f>
        <v/>
      </c>
      <c r="RJ135" s="34" t="str">
        <f>IF(RI135&lt;&gt;"",HLOOKUP(COUNT($NE135:RI135)+1,$G$4:$EH$8,RJ$14,0)*$D135,IF($C135=RJ$17,$G$8*$D135,""))</f>
        <v/>
      </c>
      <c r="RK135" s="34" t="str">
        <f>IF(RJ135&lt;&gt;"",HLOOKUP(COUNT($NE135:RJ135)+1,$G$4:$EH$8,RK$14,0)*$D135,IF($C135=RK$17,$G$8*$D135,""))</f>
        <v/>
      </c>
      <c r="RL135" s="34" t="str">
        <f>IF(RK135&lt;&gt;"",HLOOKUP(COUNT($NE135:RK135)+1,$G$4:$EH$8,RL$14,0)*$D135,IF($C135=RL$17,$G$8*$D135,""))</f>
        <v/>
      </c>
      <c r="RM135" s="34" t="str">
        <f>IF(RL135&lt;&gt;"",HLOOKUP(COUNT($NE135:RL135)+1,$G$4:$EH$8,RM$14,0)*$D135,IF($C135=RM$17,$G$8*$D135,""))</f>
        <v/>
      </c>
      <c r="RN135" s="34" t="str">
        <f>IF(RM135&lt;&gt;"",HLOOKUP(COUNT($NE135:RM135)+1,$G$4:$EH$8,RN$14,0)*$D135,IF($C135=RN$17,$G$8*$D135,""))</f>
        <v/>
      </c>
      <c r="RO135" s="34" t="str">
        <f>IF(RN135&lt;&gt;"",HLOOKUP(COUNT($NE135:RN135)+1,$G$4:$EH$8,RO$14,0)*$D135,IF($C135=RO$17,$G$8*$D135,""))</f>
        <v/>
      </c>
      <c r="RP135" s="34" t="str">
        <f>IF(RO135&lt;&gt;"",HLOOKUP(COUNT($NE135:RO135)+1,$G$4:$EH$8,RP$14,0)*$D135,IF($C135=RP$17,$G$8*$D135,""))</f>
        <v/>
      </c>
      <c r="RQ135" s="34" t="str">
        <f>IF(RP135&lt;&gt;"",HLOOKUP(COUNT($NE135:RP135)+1,$G$4:$EH$8,RQ$14,0)*$D135,IF($C135=RQ$17,$G$8*$D135,""))</f>
        <v/>
      </c>
      <c r="RR135" s="34">
        <f>IF(RQ135&lt;&gt;"",HLOOKUP(COUNT($NE135:RQ135)+1,$G$4:$EH$8,RR$14,0)*$D135,IF($C135=RR$17,$G$8*$D135,""))</f>
        <v>175000</v>
      </c>
      <c r="RS135" s="34">
        <f>IF(RR135&lt;&gt;"",HLOOKUP(COUNT($NE135:RR135)+1,$G$4:$EH$8,RS$14,0)*$D135,IF($C135=RS$17,$G$8*$D135,""))</f>
        <v>0</v>
      </c>
      <c r="RT135" s="34">
        <f>IF(RS135&lt;&gt;"",HLOOKUP(COUNT($NE135:RS135)+1,$G$4:$EH$8,RT$14,0)*$D135,IF($C135=RT$17,$G$8*$D135,""))</f>
        <v>0</v>
      </c>
      <c r="RU135" s="34">
        <f>IF(RT135&lt;&gt;"",HLOOKUP(COUNT($NE135:RT135)+1,$G$4:$EH$8,RU$14,0)*$D135,IF($C135=RU$17,$G$8*$D135,""))</f>
        <v>0</v>
      </c>
      <c r="RW135" s="34" t="str">
        <f>IF(RV135&lt;&gt;"",HLOOKUP(COUNT($RV135:RV135)+1,$G$4:$EH$9,RW$14,0)*$D135,IF($C135=RW$17,$G$9*$D135,""))</f>
        <v/>
      </c>
      <c r="RX135" s="34" t="str">
        <f>IF(RW135&lt;&gt;"",HLOOKUP(COUNT($RV135:RW135)+1,$G$4:$EH$9,RX$14,0)*$D135,IF($C135=RX$17,$G$9*$D135,""))</f>
        <v/>
      </c>
      <c r="RY135" s="34" t="str">
        <f>IF(RX135&lt;&gt;"",HLOOKUP(COUNT($RV135:RX135)+1,$G$4:$EH$9,RY$14,0)*$D135,IF($C135=RY$17,$G$9*$D135,""))</f>
        <v/>
      </c>
      <c r="RZ135" s="34" t="str">
        <f>IF(RY135&lt;&gt;"",HLOOKUP(COUNT($RV135:RY135)+1,$G$4:$EH$9,RZ$14,0)*$D135,IF($C135=RZ$17,$G$9*$D135,""))</f>
        <v/>
      </c>
      <c r="SA135" s="34" t="str">
        <f>IF(RZ135&lt;&gt;"",HLOOKUP(COUNT($RV135:RZ135)+1,$G$4:$EH$9,SA$14,0)*$D135,IF($C135=SA$17,$G$9*$D135,""))</f>
        <v/>
      </c>
      <c r="SB135" s="34" t="str">
        <f>IF(SA135&lt;&gt;"",HLOOKUP(COUNT($RV135:SA135)+1,$G$4:$EH$9,SB$14,0)*$D135,IF($C135=SB$17,$G$9*$D135,""))</f>
        <v/>
      </c>
      <c r="SC135" s="34" t="str">
        <f>IF(SB135&lt;&gt;"",HLOOKUP(COUNT($RV135:SB135)+1,$G$4:$EH$9,SC$14,0)*$D135,IF($C135=SC$17,$G$9*$D135,""))</f>
        <v/>
      </c>
      <c r="SD135" s="34" t="str">
        <f>IF(SC135&lt;&gt;"",HLOOKUP(COUNT($RV135:SC135)+1,$G$4:$EH$9,SD$14,0)*$D135,IF($C135=SD$17,$G$9*$D135,""))</f>
        <v/>
      </c>
      <c r="SE135" s="34" t="str">
        <f>IF(SD135&lt;&gt;"",HLOOKUP(COUNT($RV135:SD135)+1,$G$4:$EH$9,SE$14,0)*$D135,IF($C135=SE$17,$G$9*$D135,""))</f>
        <v/>
      </c>
      <c r="SF135" s="34" t="str">
        <f>IF(SE135&lt;&gt;"",HLOOKUP(COUNT($RV135:SE135)+1,$G$4:$EH$9,SF$14,0)*$D135,IF($C135=SF$17,$G$9*$D135,""))</f>
        <v/>
      </c>
      <c r="SG135" s="34" t="str">
        <f>IF(SF135&lt;&gt;"",HLOOKUP(COUNT($RV135:SF135)+1,$G$4:$EH$9,SG$14,0)*$D135,IF($C135=SG$17,$G$9*$D135,""))</f>
        <v/>
      </c>
      <c r="SH135" s="34" t="str">
        <f>IF(SG135&lt;&gt;"",HLOOKUP(COUNT($RV135:SG135)+1,$G$4:$EH$9,SH$14,0)*$D135,IF($C135=SH$17,$G$9*$D135,""))</f>
        <v/>
      </c>
      <c r="SI135" s="34" t="str">
        <f>IF(SH135&lt;&gt;"",HLOOKUP(COUNT($RV135:SH135)+1,$G$4:$EH$9,SI$14,0)*$D135,IF($C135=SI$17,$G$9*$D135,""))</f>
        <v/>
      </c>
      <c r="SJ135" s="34" t="str">
        <f>IF(SI135&lt;&gt;"",HLOOKUP(COUNT($RV135:SI135)+1,$G$4:$EH$9,SJ$14,0)*$D135,IF($C135=SJ$17,$G$9*$D135,""))</f>
        <v/>
      </c>
      <c r="SK135" s="34" t="str">
        <f>IF(SJ135&lt;&gt;"",HLOOKUP(COUNT($RV135:SJ135)+1,$G$4:$EH$9,SK$14,0)*$D135,IF($C135=SK$17,$G$9*$D135,""))</f>
        <v/>
      </c>
      <c r="SL135" s="34" t="str">
        <f>IF(SK135&lt;&gt;"",HLOOKUP(COUNT($RV135:SK135)+1,$G$4:$EH$9,SL$14,0)*$D135,IF($C135=SL$17,$G$9*$D135,""))</f>
        <v/>
      </c>
      <c r="SM135" s="34" t="str">
        <f>IF(SL135&lt;&gt;"",HLOOKUP(COUNT($RV135:SL135)+1,$G$4:$EH$9,SM$14,0)*$D135,IF($C135=SM$17,$G$9*$D135,""))</f>
        <v/>
      </c>
      <c r="SN135" s="34" t="str">
        <f>IF(SM135&lt;&gt;"",HLOOKUP(COUNT($RV135:SM135)+1,$G$4:$EH$9,SN$14,0)*$D135,IF($C135=SN$17,$G$9*$D135,""))</f>
        <v/>
      </c>
      <c r="SO135" s="34" t="str">
        <f>IF(SN135&lt;&gt;"",HLOOKUP(COUNT($RV135:SN135)+1,$G$4:$EH$9,SO$14,0)*$D135,IF($C135=SO$17,$G$9*$D135,""))</f>
        <v/>
      </c>
      <c r="SP135" s="34" t="str">
        <f>IF(SO135&lt;&gt;"",HLOOKUP(COUNT($RV135:SO135)+1,$G$4:$EH$9,SP$14,0)*$D135,IF($C135=SP$17,$G$9*$D135,""))</f>
        <v/>
      </c>
      <c r="SQ135" s="34" t="str">
        <f>IF(SP135&lt;&gt;"",HLOOKUP(COUNT($RV135:SP135)+1,$G$4:$EH$9,SQ$14,0)*$D135,IF($C135=SQ$17,$G$9*$D135,""))</f>
        <v/>
      </c>
      <c r="SR135" s="34" t="str">
        <f>IF(SQ135&lt;&gt;"",HLOOKUP(COUNT($RV135:SQ135)+1,$G$4:$EH$9,SR$14,0)*$D135,IF($C135=SR$17,$G$9*$D135,""))</f>
        <v/>
      </c>
      <c r="SS135" s="34" t="str">
        <f>IF(SR135&lt;&gt;"",HLOOKUP(COUNT($RV135:SR135)+1,$G$4:$EH$9,SS$14,0)*$D135,IF($C135=SS$17,$G$9*$D135,""))</f>
        <v/>
      </c>
      <c r="ST135" s="34" t="str">
        <f>IF(SS135&lt;&gt;"",HLOOKUP(COUNT($RV135:SS135)+1,$G$4:$EH$9,ST$14,0)*$D135,IF($C135=ST$17,$G$9*$D135,""))</f>
        <v/>
      </c>
      <c r="SU135" s="34" t="str">
        <f>IF(ST135&lt;&gt;"",HLOOKUP(COUNT($RV135:ST135)+1,$G$4:$EH$9,SU$14,0)*$D135,IF($C135=SU$17,$G$9*$D135,""))</f>
        <v/>
      </c>
      <c r="SV135" s="34" t="str">
        <f>IF(SU135&lt;&gt;"",HLOOKUP(COUNT($RV135:SU135)+1,$G$4:$EH$9,SV$14,0)*$D135,IF($C135=SV$17,$G$9*$D135,""))</f>
        <v/>
      </c>
      <c r="SW135" s="34" t="str">
        <f>IF(SV135&lt;&gt;"",HLOOKUP(COUNT($RV135:SV135)+1,$G$4:$EH$9,SW$14,0)*$D135,IF($C135=SW$17,$G$9*$D135,""))</f>
        <v/>
      </c>
      <c r="SX135" s="34" t="str">
        <f>IF(SW135&lt;&gt;"",HLOOKUP(COUNT($RV135:SW135)+1,$G$4:$EH$9,SX$14,0)*$D135,IF($C135=SX$17,$G$9*$D135,""))</f>
        <v/>
      </c>
      <c r="SY135" s="34" t="str">
        <f>IF(SX135&lt;&gt;"",HLOOKUP(COUNT($RV135:SX135)+1,$G$4:$EH$9,SY$14,0)*$D135,IF($C135=SY$17,$G$9*$D135,""))</f>
        <v/>
      </c>
      <c r="SZ135" s="34" t="str">
        <f>IF(SY135&lt;&gt;"",HLOOKUP(COUNT($RV135:SY135)+1,$G$4:$EH$9,SZ$14,0)*$D135,IF($C135=SZ$17,$G$9*$D135,""))</f>
        <v/>
      </c>
      <c r="TA135" s="34" t="str">
        <f>IF(SZ135&lt;&gt;"",HLOOKUP(COUNT($RV135:SZ135)+1,$G$4:$EH$9,TA$14,0)*$D135,IF($C135=TA$17,$G$9*$D135,""))</f>
        <v/>
      </c>
      <c r="TB135" s="34" t="str">
        <f>IF(TA135&lt;&gt;"",HLOOKUP(COUNT($RV135:TA135)+1,$G$4:$EH$9,TB$14,0)*$D135,IF($C135=TB$17,$G$9*$D135,""))</f>
        <v/>
      </c>
      <c r="TC135" s="34" t="str">
        <f>IF(TB135&lt;&gt;"",HLOOKUP(COUNT($RV135:TB135)+1,$G$4:$EH$9,TC$14,0)*$D135,IF($C135=TC$17,$G$9*$D135,""))</f>
        <v/>
      </c>
      <c r="TD135" s="34" t="str">
        <f>IF(TC135&lt;&gt;"",HLOOKUP(COUNT($RV135:TC135)+1,$G$4:$EH$9,TD$14,0)*$D135,IF($C135=TD$17,$G$9*$D135,""))</f>
        <v/>
      </c>
      <c r="TE135" s="34" t="str">
        <f>IF(TD135&lt;&gt;"",HLOOKUP(COUNT($RV135:TD135)+1,$G$4:$EH$9,TE$14,0)*$D135,IF($C135=TE$17,$G$9*$D135,""))</f>
        <v/>
      </c>
      <c r="TF135" s="34" t="str">
        <f>IF(TE135&lt;&gt;"",HLOOKUP(COUNT($RV135:TE135)+1,$G$4:$EH$9,TF$14,0)*$D135,IF($C135=TF$17,$G$9*$D135,""))</f>
        <v/>
      </c>
      <c r="TG135" s="34" t="str">
        <f>IF(TF135&lt;&gt;"",HLOOKUP(COUNT($RV135:TF135)+1,$G$4:$EH$9,TG$14,0)*$D135,IF($C135=TG$17,$G$9*$D135,""))</f>
        <v/>
      </c>
      <c r="TH135" s="34" t="str">
        <f>IF(TG135&lt;&gt;"",HLOOKUP(COUNT($RV135:TG135)+1,$G$4:$EH$9,TH$14,0)*$D135,IF($C135=TH$17,$G$9*$D135,""))</f>
        <v/>
      </c>
      <c r="TI135" s="34" t="str">
        <f>IF(TH135&lt;&gt;"",HLOOKUP(COUNT($RV135:TH135)+1,$G$4:$EH$9,TI$14,0)*$D135,IF($C135=TI$17,$G$9*$D135,""))</f>
        <v/>
      </c>
      <c r="TJ135" s="34" t="str">
        <f>IF(TI135&lt;&gt;"",HLOOKUP(COUNT($RV135:TI135)+1,$G$4:$EH$9,TJ$14,0)*$D135,IF($C135=TJ$17,$G$9*$D135,""))</f>
        <v/>
      </c>
      <c r="TK135" s="34" t="str">
        <f>IF(TJ135&lt;&gt;"",HLOOKUP(COUNT($RV135:TJ135)+1,$G$4:$EH$9,TK$14,0)*$D135,IF($C135=TK$17,$G$9*$D135,""))</f>
        <v/>
      </c>
      <c r="TL135" s="34" t="str">
        <f>IF(TK135&lt;&gt;"",HLOOKUP(COUNT($RV135:TK135)+1,$G$4:$EH$9,TL$14,0)*$D135,IF($C135=TL$17,$G$9*$D135,""))</f>
        <v/>
      </c>
      <c r="TM135" s="34" t="str">
        <f>IF(TL135&lt;&gt;"",HLOOKUP(COUNT($RV135:TL135)+1,$G$4:$EH$9,TM$14,0)*$D135,IF($C135=TM$17,$G$9*$D135,""))</f>
        <v/>
      </c>
      <c r="TN135" s="34" t="str">
        <f>IF(TM135&lt;&gt;"",HLOOKUP(COUNT($RV135:TM135)+1,$G$4:$EH$9,TN$14,0)*$D135,IF($C135=TN$17,$G$9*$D135,""))</f>
        <v/>
      </c>
      <c r="TO135" s="34" t="str">
        <f>IF(TN135&lt;&gt;"",HLOOKUP(COUNT($RV135:TN135)+1,$G$4:$EH$9,TO$14,0)*$D135,IF($C135=TO$17,$G$9*$D135,""))</f>
        <v/>
      </c>
      <c r="TP135" s="34" t="str">
        <f>IF(TO135&lt;&gt;"",HLOOKUP(COUNT($RV135:TO135)+1,$G$4:$EH$9,TP$14,0)*$D135,IF($C135=TP$17,$G$9*$D135,""))</f>
        <v/>
      </c>
      <c r="TQ135" s="34" t="str">
        <f>IF(TP135&lt;&gt;"",HLOOKUP(COUNT($RV135:TP135)+1,$G$4:$EH$9,TQ$14,0)*$D135,IF($C135=TQ$17,$G$9*$D135,""))</f>
        <v/>
      </c>
      <c r="TR135" s="34" t="str">
        <f>IF(TQ135&lt;&gt;"",HLOOKUP(COUNT($RV135:TQ135)+1,$G$4:$EH$9,TR$14,0)*$D135,IF($C135=TR$17,$G$9*$D135,""))</f>
        <v/>
      </c>
      <c r="TS135" s="34" t="str">
        <f>IF(TR135&lt;&gt;"",HLOOKUP(COUNT($RV135:TR135)+1,$G$4:$EH$9,TS$14,0)*$D135,IF($C135=TS$17,$G$9*$D135,""))</f>
        <v/>
      </c>
      <c r="TT135" s="34" t="str">
        <f>IF(TS135&lt;&gt;"",HLOOKUP(COUNT($RV135:TS135)+1,$G$4:$EH$9,TT$14,0)*$D135,IF($C135=TT$17,$G$9*$D135,""))</f>
        <v/>
      </c>
      <c r="TU135" s="34" t="str">
        <f>IF(TT135&lt;&gt;"",HLOOKUP(COUNT($RV135:TT135)+1,$G$4:$EH$9,TU$14,0)*$D135,IF($C135=TU$17,$G$9*$D135,""))</f>
        <v/>
      </c>
      <c r="TV135" s="34" t="str">
        <f>IF(TU135&lt;&gt;"",HLOOKUP(COUNT($RV135:TU135)+1,$G$4:$EH$9,TV$14,0)*$D135,IF($C135=TV$17,$G$9*$D135,""))</f>
        <v/>
      </c>
      <c r="TW135" s="34" t="str">
        <f>IF(TV135&lt;&gt;"",HLOOKUP(COUNT($RV135:TV135)+1,$G$4:$EH$9,TW$14,0)*$D135,IF($C135=TW$17,$G$9*$D135,""))</f>
        <v/>
      </c>
      <c r="TX135" s="34" t="str">
        <f>IF(TW135&lt;&gt;"",HLOOKUP(COUNT($RV135:TW135)+1,$G$4:$EH$9,TX$14,0)*$D135,IF($C135=TX$17,$G$9*$D135,""))</f>
        <v/>
      </c>
      <c r="TY135" s="34" t="str">
        <f>IF(TX135&lt;&gt;"",HLOOKUP(COUNT($RV135:TX135)+1,$G$4:$EH$9,TY$14,0)*$D135,IF($C135=TY$17,$G$9*$D135,""))</f>
        <v/>
      </c>
      <c r="TZ135" s="34" t="str">
        <f>IF(TY135&lt;&gt;"",HLOOKUP(COUNT($RV135:TY135)+1,$G$4:$EH$9,TZ$14,0)*$D135,IF($C135=TZ$17,$G$9*$D135,""))</f>
        <v/>
      </c>
      <c r="UA135" s="34" t="str">
        <f>IF(TZ135&lt;&gt;"",HLOOKUP(COUNT($RV135:TZ135)+1,$G$4:$EH$9,UA$14,0)*$D135,IF($C135=UA$17,$G$9*$D135,""))</f>
        <v/>
      </c>
      <c r="UB135" s="34" t="str">
        <f>IF(UA135&lt;&gt;"",HLOOKUP(COUNT($RV135:UA135)+1,$G$4:$EH$9,UB$14,0)*$D135,IF($C135=UB$17,$G$9*$D135,""))</f>
        <v/>
      </c>
      <c r="UC135" s="34" t="str">
        <f>IF(UB135&lt;&gt;"",HLOOKUP(COUNT($RV135:UB135)+1,$G$4:$EH$9,UC$14,0)*$D135,IF($C135=UC$17,$G$9*$D135,""))</f>
        <v/>
      </c>
      <c r="UD135" s="34" t="str">
        <f>IF(UC135&lt;&gt;"",HLOOKUP(COUNT($RV135:UC135)+1,$G$4:$EH$9,UD$14,0)*$D135,IF($C135=UD$17,$G$9*$D135,""))</f>
        <v/>
      </c>
      <c r="UE135" s="34" t="str">
        <f>IF(UD135&lt;&gt;"",HLOOKUP(COUNT($RV135:UD135)+1,$G$4:$EH$9,UE$14,0)*$D135,IF($C135=UE$17,$G$9*$D135,""))</f>
        <v/>
      </c>
      <c r="UF135" s="34" t="str">
        <f>IF(UE135&lt;&gt;"",HLOOKUP(COUNT($RV135:UE135)+1,$G$4:$EH$9,UF$14,0)*$D135,IF($C135=UF$17,$G$9*$D135,""))</f>
        <v/>
      </c>
      <c r="UG135" s="34" t="str">
        <f>IF(UF135&lt;&gt;"",HLOOKUP(COUNT($RV135:UF135)+1,$G$4:$EH$9,UG$14,0)*$D135,IF($C135=UG$17,$G$9*$D135,""))</f>
        <v/>
      </c>
      <c r="UH135" s="34" t="str">
        <f>IF(UG135&lt;&gt;"",HLOOKUP(COUNT($RV135:UG135)+1,$G$4:$EH$9,UH$14,0)*$D135,IF($C135=UH$17,$G$9*$D135,""))</f>
        <v/>
      </c>
      <c r="UI135" s="34" t="str">
        <f>IF(UH135&lt;&gt;"",HLOOKUP(COUNT($RV135:UH135)+1,$G$4:$EH$9,UI$14,0)*$D135,IF($C135=UI$17,$G$9*$D135,""))</f>
        <v/>
      </c>
      <c r="UJ135" s="34" t="str">
        <f>IF(UI135&lt;&gt;"",HLOOKUP(COUNT($RV135:UI135)+1,$G$4:$EH$9,UJ$14,0)*$D135,IF($C135=UJ$17,$G$9*$D135,""))</f>
        <v/>
      </c>
      <c r="UK135" s="34" t="str">
        <f>IF(UJ135&lt;&gt;"",HLOOKUP(COUNT($RV135:UJ135)+1,$G$4:$EH$9,UK$14,0)*$D135,IF($C135=UK$17,$G$9*$D135,""))</f>
        <v/>
      </c>
      <c r="UL135" s="34" t="str">
        <f>IF(UK135&lt;&gt;"",HLOOKUP(COUNT($RV135:UK135)+1,$G$4:$EH$9,UL$14,0)*$D135,IF($C135=UL$17,$G$9*$D135,""))</f>
        <v/>
      </c>
      <c r="UM135" s="34" t="str">
        <f>IF(UL135&lt;&gt;"",HLOOKUP(COUNT($RV135:UL135)+1,$G$4:$EH$9,UM$14,0)*$D135,IF($C135=UM$17,$G$9*$D135,""))</f>
        <v/>
      </c>
      <c r="UN135" s="34" t="str">
        <f>IF(UM135&lt;&gt;"",HLOOKUP(COUNT($RV135:UM135)+1,$G$4:$EH$9,UN$14,0)*$D135,IF($C135=UN$17,$G$9*$D135,""))</f>
        <v/>
      </c>
      <c r="UO135" s="34" t="str">
        <f>IF(UN135&lt;&gt;"",HLOOKUP(COUNT($RV135:UN135)+1,$G$4:$EH$9,UO$14,0)*$D135,IF($C135=UO$17,$G$9*$D135,""))</f>
        <v/>
      </c>
      <c r="UP135" s="34" t="str">
        <f>IF(UO135&lt;&gt;"",HLOOKUP(COUNT($RV135:UO135)+1,$G$4:$EH$9,UP$14,0)*$D135,IF($C135=UP$17,$G$9*$D135,""))</f>
        <v/>
      </c>
      <c r="UQ135" s="34" t="str">
        <f>IF(UP135&lt;&gt;"",HLOOKUP(COUNT($RV135:UP135)+1,$G$4:$EH$9,UQ$14,0)*$D135,IF($C135=UQ$17,$G$9*$D135,""))</f>
        <v/>
      </c>
      <c r="UR135" s="34" t="str">
        <f>IF(UQ135&lt;&gt;"",HLOOKUP(COUNT($RV135:UQ135)+1,$G$4:$EH$9,UR$14,0)*$D135,IF($C135=UR$17,$G$9*$D135,""))</f>
        <v/>
      </c>
      <c r="US135" s="34" t="str">
        <f>IF(UR135&lt;&gt;"",HLOOKUP(COUNT($RV135:UR135)+1,$G$4:$EH$9,US$14,0)*$D135,IF($C135=US$17,$G$9*$D135,""))</f>
        <v/>
      </c>
      <c r="UT135" s="34" t="str">
        <f>IF(US135&lt;&gt;"",HLOOKUP(COUNT($RV135:US135)+1,$G$4:$EH$9,UT$14,0)*$D135,IF($C135=UT$17,$G$9*$D135,""))</f>
        <v/>
      </c>
      <c r="UU135" s="34" t="str">
        <f>IF(UT135&lt;&gt;"",HLOOKUP(COUNT($RV135:UT135)+1,$G$4:$EH$9,UU$14,0)*$D135,IF($C135=UU$17,$G$9*$D135,""))</f>
        <v/>
      </c>
      <c r="UV135" s="34" t="str">
        <f>IF(UU135&lt;&gt;"",HLOOKUP(COUNT($RV135:UU135)+1,$G$4:$EH$9,UV$14,0)*$D135,IF($C135=UV$17,$G$9*$D135,""))</f>
        <v/>
      </c>
      <c r="UW135" s="34" t="str">
        <f>IF(UV135&lt;&gt;"",HLOOKUP(COUNT($RV135:UV135)+1,$G$4:$EH$9,UW$14,0)*$D135,IF($C135=UW$17,$G$9*$D135,""))</f>
        <v/>
      </c>
      <c r="UX135" s="34" t="str">
        <f>IF(UW135&lt;&gt;"",HLOOKUP(COUNT($RV135:UW135)+1,$G$4:$EH$9,UX$14,0)*$D135,IF($C135=UX$17,$G$9*$D135,""))</f>
        <v/>
      </c>
      <c r="UY135" s="34" t="str">
        <f>IF(UX135&lt;&gt;"",HLOOKUP(COUNT($RV135:UX135)+1,$G$4:$EH$9,UY$14,0)*$D135,IF($C135=UY$17,$G$9*$D135,""))</f>
        <v/>
      </c>
      <c r="UZ135" s="34" t="str">
        <f>IF(UY135&lt;&gt;"",HLOOKUP(COUNT($RV135:UY135)+1,$G$4:$EH$9,UZ$14,0)*$D135,IF($C135=UZ$17,$G$9*$D135,""))</f>
        <v/>
      </c>
      <c r="VA135" s="34" t="str">
        <f>IF(UZ135&lt;&gt;"",HLOOKUP(COUNT($RV135:UZ135)+1,$G$4:$EH$9,VA$14,0)*$D135,IF($C135=VA$17,$G$9*$D135,""))</f>
        <v/>
      </c>
      <c r="VB135" s="34" t="str">
        <f>IF(VA135&lt;&gt;"",HLOOKUP(COUNT($RV135:VA135)+1,$G$4:$EH$9,VB$14,0)*$D135,IF($C135=VB$17,$G$9*$D135,""))</f>
        <v/>
      </c>
      <c r="VC135" s="34" t="str">
        <f>IF(VB135&lt;&gt;"",HLOOKUP(COUNT($RV135:VB135)+1,$G$4:$EH$9,VC$14,0)*$D135,IF($C135=VC$17,$G$9*$D135,""))</f>
        <v/>
      </c>
      <c r="VD135" s="34" t="str">
        <f>IF(VC135&lt;&gt;"",HLOOKUP(COUNT($RV135:VC135)+1,$G$4:$EH$9,VD$14,0)*$D135,IF($C135=VD$17,$G$9*$D135,""))</f>
        <v/>
      </c>
      <c r="VE135" s="34" t="str">
        <f>IF(VD135&lt;&gt;"",HLOOKUP(COUNT($RV135:VD135)+1,$G$4:$EH$9,VE$14,0)*$D135,IF($C135=VE$17,$G$9*$D135,""))</f>
        <v/>
      </c>
      <c r="VF135" s="34" t="str">
        <f>IF(VE135&lt;&gt;"",HLOOKUP(COUNT($RV135:VE135)+1,$G$4:$EH$9,VF$14,0)*$D135,IF($C135=VF$17,$G$9*$D135,""))</f>
        <v/>
      </c>
      <c r="VG135" s="34" t="str">
        <f>IF(VF135&lt;&gt;"",HLOOKUP(COUNT($RV135:VF135)+1,$G$4:$EH$9,VG$14,0)*$D135,IF($C135=VG$17,$G$9*$D135,""))</f>
        <v/>
      </c>
      <c r="VH135" s="34" t="str">
        <f>IF(VG135&lt;&gt;"",HLOOKUP(COUNT($RV135:VG135)+1,$G$4:$EH$9,VH$14,0)*$D135,IF($C135=VH$17,$G$9*$D135,""))</f>
        <v/>
      </c>
      <c r="VI135" s="34" t="str">
        <f>IF(VH135&lt;&gt;"",HLOOKUP(COUNT($RV135:VH135)+1,$G$4:$EH$9,VI$14,0)*$D135,IF($C135=VI$17,$G$9*$D135,""))</f>
        <v/>
      </c>
      <c r="VJ135" s="34" t="str">
        <f>IF(VI135&lt;&gt;"",HLOOKUP(COUNT($RV135:VI135)+1,$G$4:$EH$9,VJ$14,0)*$D135,IF($C135=VJ$17,$G$9*$D135,""))</f>
        <v/>
      </c>
      <c r="VK135" s="34" t="str">
        <f>IF(VJ135&lt;&gt;"",HLOOKUP(COUNT($RV135:VJ135)+1,$G$4:$EH$9,VK$14,0)*$D135,IF($C135=VK$17,$G$9*$D135,""))</f>
        <v/>
      </c>
      <c r="VL135" s="34" t="str">
        <f>IF(VK135&lt;&gt;"",HLOOKUP(COUNT($RV135:VK135)+1,$G$4:$EH$9,VL$14,0)*$D135,IF($C135=VL$17,$G$9*$D135,""))</f>
        <v/>
      </c>
      <c r="VM135" s="34" t="str">
        <f>IF(VL135&lt;&gt;"",HLOOKUP(COUNT($RV135:VL135)+1,$G$4:$EH$9,VM$14,0)*$D135,IF($C135=VM$17,$G$9*$D135,""))</f>
        <v/>
      </c>
      <c r="VN135" s="34" t="str">
        <f>IF(VM135&lt;&gt;"",HLOOKUP(COUNT($RV135:VM135)+1,$G$4:$EH$9,VN$14,0)*$D135,IF($C135=VN$17,$G$9*$D135,""))</f>
        <v/>
      </c>
      <c r="VO135" s="34" t="str">
        <f>IF(VN135&lt;&gt;"",HLOOKUP(COUNT($RV135:VN135)+1,$G$4:$EH$9,VO$14,0)*$D135,IF($C135=VO$17,$G$9*$D135,""))</f>
        <v/>
      </c>
      <c r="VP135" s="34" t="str">
        <f>IF(VO135&lt;&gt;"",HLOOKUP(COUNT($RV135:VO135)+1,$G$4:$EH$9,VP$14,0)*$D135,IF($C135=VP$17,$G$9*$D135,""))</f>
        <v/>
      </c>
      <c r="VQ135" s="34" t="str">
        <f>IF(VP135&lt;&gt;"",HLOOKUP(COUNT($RV135:VP135)+1,$G$4:$EH$9,VQ$14,0)*$D135,IF($C135=VQ$17,$G$9*$D135,""))</f>
        <v/>
      </c>
      <c r="VR135" s="34" t="str">
        <f>IF(VQ135&lt;&gt;"",HLOOKUP(COUNT($RV135:VQ135)+1,$G$4:$EH$9,VR$14,0)*$D135,IF($C135=VR$17,$G$9*$D135,""))</f>
        <v/>
      </c>
      <c r="VS135" s="34" t="str">
        <f>IF(VR135&lt;&gt;"",HLOOKUP(COUNT($RV135:VR135)+1,$G$4:$EH$9,VS$14,0)*$D135,IF($C135=VS$17,$G$9*$D135,""))</f>
        <v/>
      </c>
      <c r="VT135" s="34" t="str">
        <f>IF(VS135&lt;&gt;"",HLOOKUP(COUNT($RV135:VS135)+1,$G$4:$EH$9,VT$14,0)*$D135,IF($C135=VT$17,$G$9*$D135,""))</f>
        <v/>
      </c>
      <c r="VU135" s="34" t="str">
        <f>IF(VT135&lt;&gt;"",HLOOKUP(COUNT($RV135:VT135)+1,$G$4:$EH$9,VU$14,0)*$D135,IF($C135=VU$17,$G$9*$D135,""))</f>
        <v/>
      </c>
      <c r="VV135" s="34" t="str">
        <f>IF(VU135&lt;&gt;"",HLOOKUP(COUNT($RV135:VU135)+1,$G$4:$EH$9,VV$14,0)*$D135,IF($C135=VV$17,$G$9*$D135,""))</f>
        <v/>
      </c>
      <c r="VW135" s="34" t="str">
        <f>IF(VV135&lt;&gt;"",HLOOKUP(COUNT($RV135:VV135)+1,$G$4:$EH$9,VW$14,0)*$D135,IF($C135=VW$17,$G$9*$D135,""))</f>
        <v/>
      </c>
      <c r="VX135" s="34" t="str">
        <f>IF(VW135&lt;&gt;"",HLOOKUP(COUNT($RV135:VW135)+1,$G$4:$EH$9,VX$14,0)*$D135,IF($C135=VX$17,$G$9*$D135,""))</f>
        <v/>
      </c>
      <c r="VY135" s="34" t="str">
        <f>IF(VX135&lt;&gt;"",HLOOKUP(COUNT($RV135:VX135)+1,$G$4:$EH$9,VY$14,0)*$D135,IF($C135=VY$17,$G$9*$D135,""))</f>
        <v/>
      </c>
      <c r="VZ135" s="34" t="str">
        <f>IF(VY135&lt;&gt;"",HLOOKUP(COUNT($RV135:VY135)+1,$G$4:$EH$9,VZ$14,0)*$D135,IF($C135=VZ$17,$G$9*$D135,""))</f>
        <v/>
      </c>
      <c r="WA135" s="34" t="str">
        <f>IF(VZ135&lt;&gt;"",HLOOKUP(COUNT($RV135:VZ135)+1,$G$4:$EH$9,WA$14,0)*$D135,IF($C135=WA$17,$G$9*$D135,""))</f>
        <v/>
      </c>
      <c r="WB135" s="34" t="str">
        <f>IF(WA135&lt;&gt;"",HLOOKUP(COUNT($RV135:WA135)+1,$G$4:$EH$9,WB$14,0)*$D135,IF($C135=WB$17,$G$9*$D135,""))</f>
        <v/>
      </c>
      <c r="WC135" s="34" t="str">
        <f>IF(WB135&lt;&gt;"",HLOOKUP(COUNT($RV135:WB135)+1,$G$4:$EH$9,WC$14,0)*$D135,IF($C135=WC$17,$G$9*$D135,""))</f>
        <v/>
      </c>
      <c r="WD135" s="34" t="str">
        <f>IF(WC135&lt;&gt;"",HLOOKUP(COUNT($RV135:WC135)+1,$G$4:$EH$9,WD$14,0)*$D135,IF($C135=WD$17,$G$9*$D135,""))</f>
        <v/>
      </c>
      <c r="WE135" s="34" t="str">
        <f>IF(WD135&lt;&gt;"",HLOOKUP(COUNT($RV135:WD135)+1,$G$4:$EH$9,WE$14,0)*$D135,IF($C135=WE$17,$G$9*$D135,""))</f>
        <v/>
      </c>
      <c r="WF135" s="34" t="str">
        <f>IF(WE135&lt;&gt;"",HLOOKUP(COUNT($RV135:WE135)+1,$G$4:$EH$9,WF$14,0)*$D135,IF($C135=WF$17,$G$9*$D135,""))</f>
        <v/>
      </c>
      <c r="WG135" s="34" t="str">
        <f>IF(WF135&lt;&gt;"",HLOOKUP(COUNT($RV135:WF135)+1,$G$4:$EH$9,WG$14,0)*$D135,IF($C135=WG$17,$G$9*$D135,""))</f>
        <v/>
      </c>
      <c r="WH135" s="34" t="str">
        <f>IF(WG135&lt;&gt;"",HLOOKUP(COUNT($RV135:WG135)+1,$G$4:$EH$9,WH$14,0)*$D135,IF($C135=WH$17,$G$9*$D135,""))</f>
        <v/>
      </c>
      <c r="WI135" s="34">
        <f>IF(WH135&lt;&gt;"",HLOOKUP(COUNT($RV135:WH135)+1,$G$4:$EH$9,WI$14,0)*$D135,IF($C135=WI$17,$G$9*$D135,""))</f>
        <v>14500</v>
      </c>
      <c r="WJ135" s="34">
        <f>IF(WI135&lt;&gt;"",HLOOKUP(COUNT($RV135:WI135)+1,$G$4:$EH$9,WJ$14,0)*$D135,IF($C135=WJ$17,$G$9*$D135,""))</f>
        <v>0</v>
      </c>
      <c r="WK135" s="34">
        <f>IF(WJ135&lt;&gt;"",HLOOKUP(COUNT($RV135:WJ135)+1,$G$4:$EH$9,WK$14,0)*$D135,IF($C135=WK$17,$G$9*$D135,""))</f>
        <v>0</v>
      </c>
      <c r="WL135" s="34">
        <f>IF(WK135&lt;&gt;"",HLOOKUP(COUNT($RV135:WK135)+1,$G$4:$EH$9,WL$14,0)*$D135,IF($C135=WL$17,$G$9*$D135,""))</f>
        <v>0</v>
      </c>
    </row>
    <row r="136" spans="1:610" ht="15" x14ac:dyDescent="0.2">
      <c r="A136" s="25">
        <f t="shared" si="914"/>
        <v>10</v>
      </c>
      <c r="B136" s="1328" t="s">
        <v>91</v>
      </c>
      <c r="C136" s="62">
        <f t="shared" si="912"/>
        <v>118</v>
      </c>
      <c r="D136" s="30">
        <f>VLOOKUP(B136,Premissas!$R$8:$AD$18,(Histograma!A136+1),0)</f>
        <v>5</v>
      </c>
      <c r="G136" s="34" t="str">
        <f>IF(F136&lt;&gt;"",HLOOKUP(COUNT($F136:F136)+1,$G$4:$EH$8,G$14,0)*$D136,IF($C136=G$17,$G$5*$D136,""))</f>
        <v/>
      </c>
      <c r="H136" s="34" t="str">
        <f>IF(G136&lt;&gt;"",HLOOKUP(COUNT($F136:G136)+1,$G$4:$EH$8,H$14,0)*$D136,IF($C136=H$17,$G$5*$D136,""))</f>
        <v/>
      </c>
      <c r="I136" s="34" t="str">
        <f>IF(H136&lt;&gt;"",HLOOKUP(COUNT($F136:H136)+1,$G$4:$EH$8,I$14,0)*$D136,IF($C136=I$17,$G$5*$D136,""))</f>
        <v/>
      </c>
      <c r="J136" s="34" t="str">
        <f>IF(I136&lt;&gt;"",HLOOKUP(COUNT($F136:I136)+1,$G$4:$EH$8,J$14,0)*$D136,IF($C136=J$17,$G$5*$D136,""))</f>
        <v/>
      </c>
      <c r="K136" s="34" t="str">
        <f>IF(J136&lt;&gt;"",HLOOKUP(COUNT($F136:J136)+1,$G$4:$EH$8,K$14,0)*$D136,IF($C136=K$17,$G$5*$D136,""))</f>
        <v/>
      </c>
      <c r="L136" s="34" t="str">
        <f>IF(K136&lt;&gt;"",HLOOKUP(COUNT($F136:K136)+1,$G$4:$EH$8,L$14,0)*$D136,IF($C136=L$17,$G$5*$D136,""))</f>
        <v/>
      </c>
      <c r="M136" s="34" t="str">
        <f>IF(L136&lt;&gt;"",HLOOKUP(COUNT($F136:L136)+1,$G$4:$EH$8,M$14,0)*$D136,IF($C136=M$17,$G$5*$D136,""))</f>
        <v/>
      </c>
      <c r="N136" s="34" t="str">
        <f>IF(M136&lt;&gt;"",HLOOKUP(COUNT($F136:M136)+1,$G$4:$EH$8,N$14,0)*$D136,IF($C136=N$17,$G$5*$D136,""))</f>
        <v/>
      </c>
      <c r="O136" s="34" t="str">
        <f>IF(N136&lt;&gt;"",HLOOKUP(COUNT($F136:N136)+1,$G$4:$EH$8,O$14,0)*$D136,IF($C136=O$17,$G$5*$D136,""))</f>
        <v/>
      </c>
      <c r="P136" s="34" t="str">
        <f>IF(O136&lt;&gt;"",HLOOKUP(COUNT($F136:O136)+1,$G$4:$EH$8,P$14,0)*$D136,IF($C136=P$17,$G$5*$D136,""))</f>
        <v/>
      </c>
      <c r="Q136" s="34" t="str">
        <f>IF(P136&lt;&gt;"",HLOOKUP(COUNT($F136:P136)+1,$G$4:$EH$8,Q$14,0)*$D136,IF($C136=Q$17,$G$5*$D136,""))</f>
        <v/>
      </c>
      <c r="R136" s="34" t="str">
        <f>IF(Q136&lt;&gt;"",HLOOKUP(COUNT($F136:Q136)+1,$G$4:$EH$8,R$14,0)*$D136,IF($C136=R$17,$G$5*$D136,""))</f>
        <v/>
      </c>
      <c r="S136" s="34" t="str">
        <f>IF(R136&lt;&gt;"",HLOOKUP(COUNT($F136:R136)+1,$G$4:$EH$8,S$14,0)*$D136,IF($C136=S$17,$G$5*$D136,""))</f>
        <v/>
      </c>
      <c r="T136" s="34" t="str">
        <f>IF(S136&lt;&gt;"",HLOOKUP(COUNT($F136:S136)+1,$G$4:$EH$8,T$14,0)*$D136,IF($C136=T$17,$G$5*$D136,""))</f>
        <v/>
      </c>
      <c r="U136" s="34" t="str">
        <f>IF(T136&lt;&gt;"",HLOOKUP(COUNT($F136:T136)+1,$G$4:$EH$8,U$14,0)*$D136,IF($C136=U$17,$G$5*$D136,""))</f>
        <v/>
      </c>
      <c r="V136" s="34" t="str">
        <f>IF(U136&lt;&gt;"",HLOOKUP(COUNT($F136:U136)+1,$G$4:$EH$8,V$14,0)*$D136,IF($C136=V$17,$G$5*$D136,""))</f>
        <v/>
      </c>
      <c r="W136" s="34" t="str">
        <f>IF(V136&lt;&gt;"",HLOOKUP(COUNT($F136:V136)+1,$G$4:$EH$8,W$14,0)*$D136,IF($C136=W$17,$G$5*$D136,""))</f>
        <v/>
      </c>
      <c r="X136" s="34" t="str">
        <f>IF(W136&lt;&gt;"",HLOOKUP(COUNT($F136:W136)+1,$G$4:$EH$8,X$14,0)*$D136,IF($C136=X$17,$G$5*$D136,""))</f>
        <v/>
      </c>
      <c r="Y136" s="34" t="str">
        <f>IF(X136&lt;&gt;"",HLOOKUP(COUNT($F136:X136)+1,$G$4:$EH$8,Y$14,0)*$D136,IF($C136=Y$17,$G$5*$D136,""))</f>
        <v/>
      </c>
      <c r="Z136" s="34" t="str">
        <f>IF(Y136&lt;&gt;"",HLOOKUP(COUNT($F136:Y136)+1,$G$4:$EH$8,Z$14,0)*$D136,IF($C136=Z$17,$G$5*$D136,""))</f>
        <v/>
      </c>
      <c r="AA136" s="34" t="str">
        <f>IF(Z136&lt;&gt;"",HLOOKUP(COUNT($F136:Z136)+1,$G$4:$EH$8,AA$14,0)*$D136,IF($C136=AA$17,$G$5*$D136,""))</f>
        <v/>
      </c>
      <c r="AB136" s="34" t="str">
        <f>IF(AA136&lt;&gt;"",HLOOKUP(COUNT($F136:AA136)+1,$G$4:$EH$8,AB$14,0)*$D136,IF($C136=AB$17,$G$5*$D136,""))</f>
        <v/>
      </c>
      <c r="AC136" s="34" t="str">
        <f>IF(AB136&lt;&gt;"",HLOOKUP(COUNT($F136:AB136)+1,$G$4:$EH$8,AC$14,0)*$D136,IF($C136=AC$17,$G$5*$D136,""))</f>
        <v/>
      </c>
      <c r="AD136" s="34" t="str">
        <f>IF(AC136&lt;&gt;"",HLOOKUP(COUNT($F136:AC136)+1,$G$4:$EH$8,AD$14,0)*$D136,IF($C136=AD$17,$G$5*$D136,""))</f>
        <v/>
      </c>
      <c r="AE136" s="34" t="str">
        <f>IF(AD136&lt;&gt;"",HLOOKUP(COUNT($F136:AD136)+1,$G$4:$EH$8,AE$14,0)*$D136,IF($C136=AE$17,$G$5*$D136,""))</f>
        <v/>
      </c>
      <c r="AF136" s="34" t="str">
        <f>IF(AE136&lt;&gt;"",HLOOKUP(COUNT($F136:AE136)+1,$G$4:$EH$8,AF$14,0)*$D136,IF($C136=AF$17,$G$5*$D136,""))</f>
        <v/>
      </c>
      <c r="AG136" s="34" t="str">
        <f>IF(AF136&lt;&gt;"",HLOOKUP(COUNT($F136:AF136)+1,$G$4:$EH$8,AG$14,0)*$D136,IF($C136=AG$17,$G$5*$D136,""))</f>
        <v/>
      </c>
      <c r="AH136" s="34" t="str">
        <f>IF(AG136&lt;&gt;"",HLOOKUP(COUNT($F136:AG136)+1,$G$4:$EH$8,AH$14,0)*$D136,IF($C136=AH$17,$G$5*$D136,""))</f>
        <v/>
      </c>
      <c r="AI136" s="34" t="str">
        <f>IF(AH136&lt;&gt;"",HLOOKUP(COUNT($F136:AH136)+1,$G$4:$EH$8,AI$14,0)*$D136,IF($C136=AI$17,$G$5*$D136,""))</f>
        <v/>
      </c>
      <c r="AJ136" s="34" t="str">
        <f>IF(AI136&lt;&gt;"",HLOOKUP(COUNT($F136:AI136)+1,$G$4:$EH$8,AJ$14,0)*$D136,IF($C136=AJ$17,$G$5*$D136,""))</f>
        <v/>
      </c>
      <c r="AK136" s="34" t="str">
        <f>IF(AJ136&lt;&gt;"",HLOOKUP(COUNT($F136:AJ136)+1,$G$4:$EH$8,AK$14,0)*$D136,IF($C136=AK$17,$G$5*$D136,""))</f>
        <v/>
      </c>
      <c r="AL136" s="34" t="str">
        <f>IF(AK136&lt;&gt;"",HLOOKUP(COUNT($F136:AK136)+1,$G$4:$EH$8,AL$14,0)*$D136,IF($C136=AL$17,$G$5*$D136,""))</f>
        <v/>
      </c>
      <c r="AM136" s="34" t="str">
        <f>IF(AL136&lt;&gt;"",HLOOKUP(COUNT($F136:AL136)+1,$G$4:$EH$8,AM$14,0)*$D136,IF($C136=AM$17,$G$5*$D136,""))</f>
        <v/>
      </c>
      <c r="AN136" s="34" t="str">
        <f>IF(AM136&lt;&gt;"",HLOOKUP(COUNT($F136:AM136)+1,$G$4:$EH$8,AN$14,0)*$D136,IF($C136=AN$17,$G$5*$D136,""))</f>
        <v/>
      </c>
      <c r="AO136" s="34" t="str">
        <f>IF(AN136&lt;&gt;"",HLOOKUP(COUNT($F136:AN136)+1,$G$4:$EH$8,AO$14,0)*$D136,IF($C136=AO$17,$G$5*$D136,""))</f>
        <v/>
      </c>
      <c r="AP136" s="34" t="str">
        <f>IF(AO136&lt;&gt;"",HLOOKUP(COUNT($F136:AO136)+1,$G$4:$EH$8,AP$14,0)*$D136,IF($C136=AP$17,$G$5*$D136,""))</f>
        <v/>
      </c>
      <c r="AQ136" s="34" t="str">
        <f>IF(AP136&lt;&gt;"",HLOOKUP(COUNT($F136:AP136)+1,$G$4:$EH$8,AQ$14,0)*$D136,IF($C136=AQ$17,$G$5*$D136,""))</f>
        <v/>
      </c>
      <c r="AR136" s="34" t="str">
        <f>IF(AQ136&lt;&gt;"",HLOOKUP(COUNT($F136:AQ136)+1,$G$4:$EH$8,AR$14,0)*$D136,IF($C136=AR$17,$G$5*$D136,""))</f>
        <v/>
      </c>
      <c r="AS136" s="34" t="str">
        <f>IF(AR136&lt;&gt;"",HLOOKUP(COUNT($F136:AR136)+1,$G$4:$EH$8,AS$14,0)*$D136,IF($C136=AS$17,$G$5*$D136,""))</f>
        <v/>
      </c>
      <c r="AT136" s="34" t="str">
        <f>IF(AS136&lt;&gt;"",HLOOKUP(COUNT($F136:AS136)+1,$G$4:$EH$8,AT$14,0)*$D136,IF($C136=AT$17,$G$5*$D136,""))</f>
        <v/>
      </c>
      <c r="AU136" s="34" t="str">
        <f>IF(AT136&lt;&gt;"",HLOOKUP(COUNT($F136:AT136)+1,$G$4:$EH$8,AU$14,0)*$D136,IF($C136=AU$17,$G$5*$D136,""))</f>
        <v/>
      </c>
      <c r="AV136" s="34" t="str">
        <f>IF(AU136&lt;&gt;"",HLOOKUP(COUNT($F136:AU136)+1,$G$4:$EH$8,AV$14,0)*$D136,IF($C136=AV$17,$G$5*$D136,""))</f>
        <v/>
      </c>
      <c r="AW136" s="34" t="str">
        <f>IF(AV136&lt;&gt;"",HLOOKUP(COUNT($F136:AV136)+1,$G$4:$EH$8,AW$14,0)*$D136,IF($C136=AW$17,$G$5*$D136,""))</f>
        <v/>
      </c>
      <c r="AX136" s="34" t="str">
        <f>IF(AW136&lt;&gt;"",HLOOKUP(COUNT($F136:AW136)+1,$G$4:$EH$8,AX$14,0)*$D136,IF($C136=AX$17,$G$5*$D136,""))</f>
        <v/>
      </c>
      <c r="AY136" s="34" t="str">
        <f>IF(AX136&lt;&gt;"",HLOOKUP(COUNT($F136:AX136)+1,$G$4:$EH$8,AY$14,0)*$D136,IF($C136=AY$17,$G$5*$D136,""))</f>
        <v/>
      </c>
      <c r="AZ136" s="34" t="str">
        <f>IF(AY136&lt;&gt;"",HLOOKUP(COUNT($F136:AY136)+1,$G$4:$EH$8,AZ$14,0)*$D136,IF($C136=AZ$17,$G$5*$D136,""))</f>
        <v/>
      </c>
      <c r="BA136" s="34" t="str">
        <f>IF(AZ136&lt;&gt;"",HLOOKUP(COUNT($F136:AZ136)+1,$G$4:$EH$8,BA$14,0)*$D136,IF($C136=BA$17,$G$5*$D136,""))</f>
        <v/>
      </c>
      <c r="BB136" s="34" t="str">
        <f>IF(BA136&lt;&gt;"",HLOOKUP(COUNT($F136:BA136)+1,$G$4:$EH$8,BB$14,0)*$D136,IF($C136=BB$17,$G$5*$D136,""))</f>
        <v/>
      </c>
      <c r="BC136" s="34" t="str">
        <f>IF(BB136&lt;&gt;"",HLOOKUP(COUNT($F136:BB136)+1,$G$4:$EH$8,BC$14,0)*$D136,IF($C136=BC$17,$G$5*$D136,""))</f>
        <v/>
      </c>
      <c r="BD136" s="34" t="str">
        <f>IF(BC136&lt;&gt;"",HLOOKUP(COUNT($F136:BC136)+1,$G$4:$EH$8,BD$14,0)*$D136,IF($C136=BD$17,$G$5*$D136,""))</f>
        <v/>
      </c>
      <c r="BE136" s="34" t="str">
        <f>IF(BD136&lt;&gt;"",HLOOKUP(COUNT($F136:BD136)+1,$G$4:$EH$8,BE$14,0)*$D136,IF($C136=BE$17,$G$5*$D136,""))</f>
        <v/>
      </c>
      <c r="BF136" s="34" t="str">
        <f>IF(BE136&lt;&gt;"",HLOOKUP(COUNT($F136:BE136)+1,$G$4:$EH$8,BF$14,0)*$D136,IF($C136=BF$17,$G$5*$D136,""))</f>
        <v/>
      </c>
      <c r="BG136" s="34" t="str">
        <f>IF(BF136&lt;&gt;"",HLOOKUP(COUNT($F136:BF136)+1,$G$4:$EH$8,BG$14,0)*$D136,IF($C136=BG$17,$G$5*$D136,""))</f>
        <v/>
      </c>
      <c r="BH136" s="34" t="str">
        <f>IF(BG136&lt;&gt;"",HLOOKUP(COUNT($F136:BG136)+1,$G$4:$EH$8,BH$14,0)*$D136,IF($C136=BH$17,$G$5*$D136,""))</f>
        <v/>
      </c>
      <c r="BI136" s="34" t="str">
        <f>IF(BH136&lt;&gt;"",HLOOKUP(COUNT($F136:BH136)+1,$G$4:$EH$8,BI$14,0)*$D136,IF($C136=BI$17,$G$5*$D136,""))</f>
        <v/>
      </c>
      <c r="BJ136" s="34" t="str">
        <f>IF(BI136&lt;&gt;"",HLOOKUP(COUNT($F136:BI136)+1,$G$4:$EH$8,BJ$14,0)*$D136,IF($C136=BJ$17,$G$5*$D136,""))</f>
        <v/>
      </c>
      <c r="BK136" s="34" t="str">
        <f>IF(BJ136&lt;&gt;"",HLOOKUP(COUNT($F136:BJ136)+1,$G$4:$EH$8,BK$14,0)*$D136,IF($C136=BK$17,$G$5*$D136,""))</f>
        <v/>
      </c>
      <c r="BL136" s="34" t="str">
        <f>IF(BK136&lt;&gt;"",HLOOKUP(COUNT($F136:BK136)+1,$G$4:$EH$8,BL$14,0)*$D136,IF($C136=BL$17,$G$5*$D136,""))</f>
        <v/>
      </c>
      <c r="BM136" s="34" t="str">
        <f>IF(BL136&lt;&gt;"",HLOOKUP(COUNT($F136:BL136)+1,$G$4:$EH$8,BM$14,0)*$D136,IF($C136=BM$17,$G$5*$D136,""))</f>
        <v/>
      </c>
      <c r="BN136" s="34" t="str">
        <f>IF(BM136&lt;&gt;"",HLOOKUP(COUNT($F136:BM136)+1,$G$4:$EH$8,BN$14,0)*$D136,IF($C136=BN$17,$G$5*$D136,""))</f>
        <v/>
      </c>
      <c r="BO136" s="34" t="str">
        <f>IF(BN136&lt;&gt;"",HLOOKUP(COUNT($F136:BN136)+1,$G$4:$EH$8,BO$14,0)*$D136,IF($C136=BO$17,$G$5*$D136,""))</f>
        <v/>
      </c>
      <c r="BP136" s="34" t="str">
        <f>IF(BO136&lt;&gt;"",HLOOKUP(COUNT($F136:BO136)+1,$G$4:$EH$8,BP$14,0)*$D136,IF($C136=BP$17,$G$5*$D136,""))</f>
        <v/>
      </c>
      <c r="BQ136" s="34" t="str">
        <f>IF(BP136&lt;&gt;"",HLOOKUP(COUNT($F136:BP136)+1,$G$4:$EH$8,BQ$14,0)*$D136,IF($C136=BQ$17,$G$5*$D136,""))</f>
        <v/>
      </c>
      <c r="BR136" s="34" t="str">
        <f>IF(BQ136&lt;&gt;"",HLOOKUP(COUNT($F136:BQ136)+1,$G$4:$EH$8,BR$14,0)*$D136,IF($C136=BR$17,$G$5*$D136,""))</f>
        <v/>
      </c>
      <c r="BS136" s="34" t="str">
        <f>IF(BR136&lt;&gt;"",HLOOKUP(COUNT($F136:BR136)+1,$G$4:$EH$8,BS$14,0)*$D136,IF($C136=BS$17,$G$5*$D136,""))</f>
        <v/>
      </c>
      <c r="BT136" s="34" t="str">
        <f>IF(BS136&lt;&gt;"",HLOOKUP(COUNT($F136:BS136)+1,$G$4:$EH$8,BT$14,0)*$D136,IF($C136=BT$17,$G$5*$D136,""))</f>
        <v/>
      </c>
      <c r="BU136" s="34" t="str">
        <f>IF(BT136&lt;&gt;"",HLOOKUP(COUNT($F136:BT136)+1,$G$4:$EH$8,BU$14,0)*$D136,IF($C136=BU$17,$G$5*$D136,""))</f>
        <v/>
      </c>
      <c r="BV136" s="34" t="str">
        <f>IF(BU136&lt;&gt;"",HLOOKUP(COUNT($F136:BU136)+1,$G$4:$EH$8,BV$14,0)*$D136,IF($C136=BV$17,$G$5*$D136,""))</f>
        <v/>
      </c>
      <c r="BW136" s="34" t="str">
        <f>IF(BV136&lt;&gt;"",HLOOKUP(COUNT($F136:BV136)+1,$G$4:$EH$8,BW$14,0)*$D136,IF($C136=BW$17,$G$5*$D136,""))</f>
        <v/>
      </c>
      <c r="BX136" s="34" t="str">
        <f>IF(BW136&lt;&gt;"",HLOOKUP(COUNT($F136:BW136)+1,$G$4:$EH$8,BX$14,0)*$D136,IF($C136=BX$17,$G$5*$D136,""))</f>
        <v/>
      </c>
      <c r="BY136" s="34" t="str">
        <f>IF(BX136&lt;&gt;"",HLOOKUP(COUNT($F136:BX136)+1,$G$4:$EH$8,BY$14,0)*$D136,IF($C136=BY$17,$G$5*$D136,""))</f>
        <v/>
      </c>
      <c r="BZ136" s="34" t="str">
        <f>IF(BY136&lt;&gt;"",HLOOKUP(COUNT($F136:BY136)+1,$G$4:$EH$8,BZ$14,0)*$D136,IF($C136=BZ$17,$G$5*$D136,""))</f>
        <v/>
      </c>
      <c r="CA136" s="34" t="str">
        <f>IF(BZ136&lt;&gt;"",HLOOKUP(COUNT($F136:BZ136)+1,$G$4:$EH$8,CA$14,0)*$D136,IF($C136=CA$17,$G$5*$D136,""))</f>
        <v/>
      </c>
      <c r="CB136" s="34" t="str">
        <f>IF(CA136&lt;&gt;"",HLOOKUP(COUNT($F136:CA136)+1,$G$4:$EH$8,CB$14,0)*$D136,IF($C136=CB$17,$G$5*$D136,""))</f>
        <v/>
      </c>
      <c r="CC136" s="34" t="str">
        <f>IF(CB136&lt;&gt;"",HLOOKUP(COUNT($F136:CB136)+1,$G$4:$EH$8,CC$14,0)*$D136,IF($C136=CC$17,$G$5*$D136,""))</f>
        <v/>
      </c>
      <c r="CD136" s="34" t="str">
        <f>IF(CC136&lt;&gt;"",HLOOKUP(COUNT($F136:CC136)+1,$G$4:$EH$8,CD$14,0)*$D136,IF($C136=CD$17,$G$5*$D136,""))</f>
        <v/>
      </c>
      <c r="CE136" s="34" t="str">
        <f>IF(CD136&lt;&gt;"",HLOOKUP(COUNT($F136:CD136)+1,$G$4:$EH$8,CE$14,0)*$D136,IF($C136=CE$17,$G$5*$D136,""))</f>
        <v/>
      </c>
      <c r="CF136" s="34" t="str">
        <f>IF(CE136&lt;&gt;"",HLOOKUP(COUNT($F136:CE136)+1,$G$4:$EH$8,CF$14,0)*$D136,IF($C136=CF$17,$G$5*$D136,""))</f>
        <v/>
      </c>
      <c r="CG136" s="34" t="str">
        <f>IF(CF136&lt;&gt;"",HLOOKUP(COUNT($F136:CF136)+1,$G$4:$EH$8,CG$14,0)*$D136,IF($C136=CG$17,$G$5*$D136,""))</f>
        <v/>
      </c>
      <c r="CH136" s="34" t="str">
        <f>IF(CG136&lt;&gt;"",HLOOKUP(COUNT($F136:CG136)+1,$G$4:$EH$8,CH$14,0)*$D136,IF($C136=CH$17,$G$5*$D136,""))</f>
        <v/>
      </c>
      <c r="CI136" s="34" t="str">
        <f>IF(CH136&lt;&gt;"",HLOOKUP(COUNT($F136:CH136)+1,$G$4:$EH$8,CI$14,0)*$D136,IF($C136=CI$17,$G$5*$D136,""))</f>
        <v/>
      </c>
      <c r="CJ136" s="34" t="str">
        <f>IF(CI136&lt;&gt;"",HLOOKUP(COUNT($F136:CI136)+1,$G$4:$EH$8,CJ$14,0)*$D136,IF($C136=CJ$17,$G$5*$D136,""))</f>
        <v/>
      </c>
      <c r="CK136" s="34" t="str">
        <f>IF(CJ136&lt;&gt;"",HLOOKUP(COUNT($F136:CJ136)+1,$G$4:$EH$8,CK$14,0)*$D136,IF($C136=CK$17,$G$5*$D136,""))</f>
        <v/>
      </c>
      <c r="CL136" s="34" t="str">
        <f>IF(CK136&lt;&gt;"",HLOOKUP(COUNT($F136:CK136)+1,$G$4:$EH$8,CL$14,0)*$D136,IF($C136=CL$17,$G$5*$D136,""))</f>
        <v/>
      </c>
      <c r="CM136" s="34" t="str">
        <f>IF(CL136&lt;&gt;"",HLOOKUP(COUNT($F136:CL136)+1,$G$4:$EH$8,CM$14,0)*$D136,IF($C136=CM$17,$G$5*$D136,""))</f>
        <v/>
      </c>
      <c r="CN136" s="34" t="str">
        <f>IF(CM136&lt;&gt;"",HLOOKUP(COUNT($F136:CM136)+1,$G$4:$EH$8,CN$14,0)*$D136,IF($C136=CN$17,$G$5*$D136,""))</f>
        <v/>
      </c>
      <c r="CO136" s="34" t="str">
        <f>IF(CN136&lt;&gt;"",HLOOKUP(COUNT($F136:CN136)+1,$G$4:$EH$8,CO$14,0)*$D136,IF($C136=CO$17,$G$5*$D136,""))</f>
        <v/>
      </c>
      <c r="CP136" s="34" t="str">
        <f>IF(CO136&lt;&gt;"",HLOOKUP(COUNT($F136:CO136)+1,$G$4:$EH$8,CP$14,0)*$D136,IF($C136=CP$17,$G$5*$D136,""))</f>
        <v/>
      </c>
      <c r="CQ136" s="34" t="str">
        <f>IF(CP136&lt;&gt;"",HLOOKUP(COUNT($F136:CP136)+1,$G$4:$EH$8,CQ$14,0)*$D136,IF($C136=CQ$17,$G$5*$D136,""))</f>
        <v/>
      </c>
      <c r="CR136" s="34" t="str">
        <f>IF(CQ136&lt;&gt;"",HLOOKUP(COUNT($F136:CQ136)+1,$G$4:$EH$8,CR$14,0)*$D136,IF($C136=CR$17,$G$5*$D136,""))</f>
        <v/>
      </c>
      <c r="CS136" s="34" t="str">
        <f>IF(CR136&lt;&gt;"",HLOOKUP(COUNT($F136:CR136)+1,$G$4:$EH$8,CS$14,0)*$D136,IF($C136=CS$17,$G$5*$D136,""))</f>
        <v/>
      </c>
      <c r="CT136" s="34" t="str">
        <f>IF(CS136&lt;&gt;"",HLOOKUP(COUNT($F136:CS136)+1,$G$4:$EH$8,CT$14,0)*$D136,IF($C136=CT$17,$G$5*$D136,""))</f>
        <v/>
      </c>
      <c r="CU136" s="34" t="str">
        <f>IF(CT136&lt;&gt;"",HLOOKUP(COUNT($F136:CT136)+1,$G$4:$EH$8,CU$14,0)*$D136,IF($C136=CU$17,$G$5*$D136,""))</f>
        <v/>
      </c>
      <c r="CV136" s="34" t="str">
        <f>IF(CU136&lt;&gt;"",HLOOKUP(COUNT($F136:CU136)+1,$G$4:$EH$8,CV$14,0)*$D136,IF($C136=CV$17,$G$5*$D136,""))</f>
        <v/>
      </c>
      <c r="CW136" s="34" t="str">
        <f>IF(CV136&lt;&gt;"",HLOOKUP(COUNT($F136:CV136)+1,$G$4:$EH$8,CW$14,0)*$D136,IF($C136=CW$17,$G$5*$D136,""))</f>
        <v/>
      </c>
      <c r="CX136" s="34" t="str">
        <f>IF(CW136&lt;&gt;"",HLOOKUP(COUNT($F136:CW136)+1,$G$4:$EH$8,CX$14,0)*$D136,IF($C136=CX$17,$G$5*$D136,""))</f>
        <v/>
      </c>
      <c r="CY136" s="34" t="str">
        <f>IF(CX136&lt;&gt;"",HLOOKUP(COUNT($F136:CX136)+1,$G$4:$EH$8,CY$14,0)*$D136,IF($C136=CY$17,$G$5*$D136,""))</f>
        <v/>
      </c>
      <c r="CZ136" s="34" t="str">
        <f>IF(CY136&lt;&gt;"",HLOOKUP(COUNT($F136:CY136)+1,$G$4:$EH$8,CZ$14,0)*$D136,IF($C136=CZ$17,$G$5*$D136,""))</f>
        <v/>
      </c>
      <c r="DA136" s="34" t="str">
        <f>IF(CZ136&lt;&gt;"",HLOOKUP(COUNT($F136:CZ136)+1,$G$4:$EH$8,DA$14,0)*$D136,IF($C136=DA$17,$G$5*$D136,""))</f>
        <v/>
      </c>
      <c r="DB136" s="34" t="str">
        <f>IF(DA136&lt;&gt;"",HLOOKUP(COUNT($F136:DA136)+1,$G$4:$EH$8,DB$14,0)*$D136,IF($C136=DB$17,$G$5*$D136,""))</f>
        <v/>
      </c>
      <c r="DC136" s="34" t="str">
        <f>IF(DB136&lt;&gt;"",HLOOKUP(COUNT($F136:DB136)+1,$G$4:$EH$8,DC$14,0)*$D136,IF($C136=DC$17,$G$5*$D136,""))</f>
        <v/>
      </c>
      <c r="DD136" s="34" t="str">
        <f>IF(DC136&lt;&gt;"",HLOOKUP(COUNT($F136:DC136)+1,$G$4:$EH$8,DD$14,0)*$D136,IF($C136=DD$17,$G$5*$D136,""))</f>
        <v/>
      </c>
      <c r="DE136" s="34" t="str">
        <f>IF(DD136&lt;&gt;"",HLOOKUP(COUNT($F136:DD136)+1,$G$4:$EH$8,DE$14,0)*$D136,IF($C136=DE$17,$G$5*$D136,""))</f>
        <v/>
      </c>
      <c r="DF136" s="34" t="str">
        <f>IF(DE136&lt;&gt;"",HLOOKUP(COUNT($F136:DE136)+1,$G$4:$EH$8,DF$14,0)*$D136,IF($C136=DF$17,$G$5*$D136,""))</f>
        <v/>
      </c>
      <c r="DG136" s="34" t="str">
        <f>IF(DF136&lt;&gt;"",HLOOKUP(COUNT($F136:DF136)+1,$G$4:$EH$8,DG$14,0)*$D136,IF($C136=DG$17,$G$5*$D136,""))</f>
        <v/>
      </c>
      <c r="DH136" s="34" t="str">
        <f>IF(DG136&lt;&gt;"",HLOOKUP(COUNT($F136:DG136)+1,$G$4:$EH$8,DH$14,0)*$D136,IF($C136=DH$17,$G$5*$D136,""))</f>
        <v/>
      </c>
      <c r="DI136" s="34" t="str">
        <f>IF(DH136&lt;&gt;"",HLOOKUP(COUNT($F136:DH136)+1,$G$4:$EH$8,DI$14,0)*$D136,IF($C136=DI$17,$G$5*$D136,""))</f>
        <v/>
      </c>
      <c r="DJ136" s="34" t="str">
        <f>IF(DI136&lt;&gt;"",HLOOKUP(COUNT($F136:DI136)+1,$G$4:$EH$8,DJ$14,0)*$D136,IF($C136=DJ$17,$G$5*$D136,""))</f>
        <v/>
      </c>
      <c r="DK136" s="34" t="str">
        <f>IF(DJ136&lt;&gt;"",HLOOKUP(COUNT($F136:DJ136)+1,$G$4:$EH$8,DK$14,0)*$D136,IF($C136=DK$17,$G$5*$D136,""))</f>
        <v/>
      </c>
      <c r="DL136" s="34" t="str">
        <f>IF(DK136&lt;&gt;"",HLOOKUP(COUNT($F136:DK136)+1,$G$4:$EH$8,DL$14,0)*$D136,IF($C136=DL$17,$G$5*$D136,""))</f>
        <v/>
      </c>
      <c r="DM136" s="34" t="str">
        <f>IF(DL136&lt;&gt;"",HLOOKUP(COUNT($F136:DL136)+1,$G$4:$EH$8,DM$14,0)*$D136,IF($C136=DM$17,$G$5*$D136,""))</f>
        <v/>
      </c>
      <c r="DN136" s="34" t="str">
        <f>IF(DM136&lt;&gt;"",HLOOKUP(COUNT($F136:DM136)+1,$G$4:$EH$8,DN$14,0)*$D136,IF($C136=DN$17,$G$5*$D136,""))</f>
        <v/>
      </c>
      <c r="DO136" s="34" t="str">
        <f>IF(DN136&lt;&gt;"",HLOOKUP(COUNT($F136:DN136)+1,$G$4:$EH$8,DO$14,0)*$D136,IF($C136=DO$17,$G$5*$D136,""))</f>
        <v/>
      </c>
      <c r="DP136" s="34" t="str">
        <f>IF(DO136&lt;&gt;"",HLOOKUP(COUNT($F136:DO136)+1,$G$4:$EH$8,DP$14,0)*$D136,IF($C136=DP$17,$G$5*$D136,""))</f>
        <v/>
      </c>
      <c r="DQ136" s="34" t="str">
        <f>IF(DP136&lt;&gt;"",HLOOKUP(COUNT($F136:DP136)+1,$G$4:$EH$8,DQ$14,0)*$D136,IF($C136=DQ$17,$G$5*$D136,""))</f>
        <v/>
      </c>
      <c r="DR136" s="34" t="str">
        <f>IF(DQ136&lt;&gt;"",HLOOKUP(COUNT($F136:DQ136)+1,$G$4:$EH$8,DR$14,0)*$D136,IF($C136=DR$17,$G$5*$D136,""))</f>
        <v/>
      </c>
      <c r="DS136" s="34" t="str">
        <f>IF(DR136&lt;&gt;"",HLOOKUP(COUNT($F136:DR136)+1,$G$4:$EH$8,DS$14,0)*$D136,IF($C136=DS$17,$G$5*$D136,""))</f>
        <v/>
      </c>
      <c r="DT136" s="34">
        <f>IF(DS136&lt;&gt;"",HLOOKUP(COUNT($F136:DS136)+1,$G$4:$EH$8,DT$14,0)*$D136,IF($C136=DT$17,$G$5*$D136,""))</f>
        <v>0</v>
      </c>
      <c r="DU136" s="34">
        <f>IF(DT136&lt;&gt;"",HLOOKUP(COUNT($F136:DT136)+1,$G$4:$EH$8,DU$14,0)*$D136,IF($C136=DU$17,$G$5*$D136,""))</f>
        <v>0</v>
      </c>
      <c r="DV136" s="34" t="e">
        <f>IF(DU136&lt;&gt;"",HLOOKUP(COUNT($F136:DU136)+1,$G$4:$EH$8,DV$14,0)*$D136,IF($C136=DV$17,$G$5*$D136,""))</f>
        <v>#VALUE!</v>
      </c>
      <c r="DX136" s="34" t="str">
        <f>IF(DW136&lt;&gt;"",HLOOKUP(COUNT($DW136:DW136)+1,$G$4:$CX$8,DX$14,0)*$D136,IF($C136=DX$17,$G$6*$D136,""))</f>
        <v/>
      </c>
      <c r="DY136" s="34" t="str">
        <f>IF(DX136&lt;&gt;"",HLOOKUP(COUNT($DW136:DX136)+1,$G$4:$CX$8,DY$14,0)*$D136,IF($C136=DY$17,$G$6*$D136,""))</f>
        <v/>
      </c>
      <c r="DZ136" s="34" t="str">
        <f>IF(DY136&lt;&gt;"",HLOOKUP(COUNT($DW136:DY136)+1,$G$4:$CX$8,DZ$14,0)*$D136,IF($C136=DZ$17,$G$6*$D136,""))</f>
        <v/>
      </c>
      <c r="EA136" s="34" t="str">
        <f>IF(DZ136&lt;&gt;"",HLOOKUP(COUNT($DW136:DZ136)+1,$G$4:$CX$8,EA$14,0)*$D136,IF($C136=EA$17,$G$6*$D136,""))</f>
        <v/>
      </c>
      <c r="EB136" s="34" t="str">
        <f>IF(EA136&lt;&gt;"",HLOOKUP(COUNT($DW136:EA136)+1,$G$4:$CX$8,EB$14,0)*$D136,IF($C136=EB$17,$G$6*$D136,""))</f>
        <v/>
      </c>
      <c r="EC136" s="34" t="str">
        <f>IF(EB136&lt;&gt;"",HLOOKUP(COUNT($DW136:EB136)+1,$G$4:$CX$8,EC$14,0)*$D136,IF($C136=EC$17,$G$6*$D136,""))</f>
        <v/>
      </c>
      <c r="ED136" s="34" t="str">
        <f>IF(EC136&lt;&gt;"",HLOOKUP(COUNT($DW136:EC136)+1,$G$4:$CX$8,ED$14,0)*$D136,IF($C136=ED$17,$G$6*$D136,""))</f>
        <v/>
      </c>
      <c r="EE136" s="34" t="str">
        <f>IF(ED136&lt;&gt;"",HLOOKUP(COUNT($DW136:ED136)+1,$G$4:$CX$8,EE$14,0)*$D136,IF($C136=EE$17,$G$6*$D136,""))</f>
        <v/>
      </c>
      <c r="EF136" s="34" t="str">
        <f>IF(EE136&lt;&gt;"",HLOOKUP(COUNT($DW136:EE136)+1,$G$4:$CX$8,EF$14,0)*$D136,IF($C136=EF$17,$G$6*$D136,""))</f>
        <v/>
      </c>
      <c r="EG136" s="34" t="str">
        <f>IF(EF136&lt;&gt;"",HLOOKUP(COUNT($DW136:EF136)+1,$G$4:$CX$8,EG$14,0)*$D136,IF($C136=EG$17,$G$6*$D136,""))</f>
        <v/>
      </c>
      <c r="EH136" s="34" t="str">
        <f>IF(EG136&lt;&gt;"",HLOOKUP(COUNT($DW136:EG136)+1,$G$4:$CX$8,EH$14,0)*$D136,IF($C136=EH$17,$G$6*$D136,""))</f>
        <v/>
      </c>
      <c r="EI136" s="34" t="str">
        <f>IF(EH136&lt;&gt;"",HLOOKUP(COUNT($DW136:EH136)+1,$G$4:$CX$8,EI$14,0)*$D136,IF($C136=EI$17,$G$6*$D136,""))</f>
        <v/>
      </c>
      <c r="EJ136" s="34" t="str">
        <f>IF(EI136&lt;&gt;"",HLOOKUP(COUNT($DW136:EI136)+1,$G$4:$CX$8,EJ$14,0)*$D136,IF($C136=EJ$17,$G$6*$D136,""))</f>
        <v/>
      </c>
      <c r="EK136" s="34" t="str">
        <f>IF(EJ136&lt;&gt;"",HLOOKUP(COUNT($DW136:EJ136)+1,$G$4:$CX$8,EK$14,0)*$D136,IF($C136=EK$17,$G$6*$D136,""))</f>
        <v/>
      </c>
      <c r="EL136" s="34" t="str">
        <f>IF(EK136&lt;&gt;"",HLOOKUP(COUNT($DW136:EK136)+1,$G$4:$CX$8,EL$14,0)*$D136,IF($C136=EL$17,$G$6*$D136,""))</f>
        <v/>
      </c>
      <c r="EM136" s="34" t="str">
        <f>IF(EL136&lt;&gt;"",HLOOKUP(COUNT($DW136:EL136)+1,$G$4:$CX$8,EM$14,0)*$D136,IF($C136=EM$17,$G$6*$D136,""))</f>
        <v/>
      </c>
      <c r="EN136" s="34" t="str">
        <f>IF(EM136&lt;&gt;"",HLOOKUP(COUNT($DW136:EM136)+1,$G$4:$CX$8,EN$14,0)*$D136,IF($C136=EN$17,$G$6*$D136,""))</f>
        <v/>
      </c>
      <c r="EO136" s="34" t="str">
        <f>IF(EN136&lt;&gt;"",HLOOKUP(COUNT($DW136:EN136)+1,$G$4:$CX$8,EO$14,0)*$D136,IF($C136=EO$17,$G$6*$D136,""))</f>
        <v/>
      </c>
      <c r="EP136" s="34" t="str">
        <f>IF(EO136&lt;&gt;"",HLOOKUP(COUNT($DW136:EO136)+1,$G$4:$CX$8,EP$14,0)*$D136,IF($C136=EP$17,$G$6*$D136,""))</f>
        <v/>
      </c>
      <c r="EQ136" s="34" t="str">
        <f>IF(EP136&lt;&gt;"",HLOOKUP(COUNT($DW136:EP136)+1,$G$4:$CX$8,EQ$14,0)*$D136,IF($C136=EQ$17,$G$6*$D136,""))</f>
        <v/>
      </c>
      <c r="ER136" s="34" t="str">
        <f>IF(EQ136&lt;&gt;"",HLOOKUP(COUNT($DW136:EQ136)+1,$G$4:$CX$8,ER$14,0)*$D136,IF($C136=ER$17,$G$6*$D136,""))</f>
        <v/>
      </c>
      <c r="ES136" s="34" t="str">
        <f>IF(ER136&lt;&gt;"",HLOOKUP(COUNT($DW136:ER136)+1,$G$4:$CX$8,ES$14,0)*$D136,IF($C136=ES$17,$G$6*$D136,""))</f>
        <v/>
      </c>
      <c r="ET136" s="34" t="str">
        <f>IF(ES136&lt;&gt;"",HLOOKUP(COUNT($DW136:ES136)+1,$G$4:$CX$8,ET$14,0)*$D136,IF($C136=ET$17,$G$6*$D136,""))</f>
        <v/>
      </c>
      <c r="EU136" s="34" t="str">
        <f>IF(ET136&lt;&gt;"",HLOOKUP(COUNT($DW136:ET136)+1,$G$4:$CX$8,EU$14,0)*$D136,IF($C136=EU$17,$G$6*$D136,""))</f>
        <v/>
      </c>
      <c r="EV136" s="34" t="str">
        <f>IF(EU136&lt;&gt;"",HLOOKUP(COUNT($DW136:EU136)+1,$G$4:$CX$8,EV$14,0)*$D136,IF($C136=EV$17,$G$6*$D136,""))</f>
        <v/>
      </c>
      <c r="EW136" s="34" t="str">
        <f>IF(EV136&lt;&gt;"",HLOOKUP(COUNT($DW136:EV136)+1,$G$4:$CX$8,EW$14,0)*$D136,IF($C136=EW$17,$G$6*$D136,""))</f>
        <v/>
      </c>
      <c r="EX136" s="34" t="str">
        <f>IF(EW136&lt;&gt;"",HLOOKUP(COUNT($DW136:EW136)+1,$G$4:$CX$8,EX$14,0)*$D136,IF($C136=EX$17,$G$6*$D136,""))</f>
        <v/>
      </c>
      <c r="EY136" s="34" t="str">
        <f>IF(EX136&lt;&gt;"",HLOOKUP(COUNT($DW136:EX136)+1,$G$4:$CX$8,EY$14,0)*$D136,IF($C136=EY$17,$G$6*$D136,""))</f>
        <v/>
      </c>
      <c r="EZ136" s="34" t="str">
        <f>IF(EY136&lt;&gt;"",HLOOKUP(COUNT($DW136:EY136)+1,$G$4:$CX$8,EZ$14,0)*$D136,IF($C136=EZ$17,$G$6*$D136,""))</f>
        <v/>
      </c>
      <c r="FA136" s="34" t="str">
        <f>IF(EZ136&lt;&gt;"",HLOOKUP(COUNT($DW136:EZ136)+1,$G$4:$CX$8,FA$14,0)*$D136,IF($C136=FA$17,$G$6*$D136,""))</f>
        <v/>
      </c>
      <c r="FB136" s="34" t="str">
        <f>IF(FA136&lt;&gt;"",HLOOKUP(COUNT($DW136:FA136)+1,$G$4:$CX$8,FB$14,0)*$D136,IF($C136=FB$17,$G$6*$D136,""))</f>
        <v/>
      </c>
      <c r="FC136" s="34" t="str">
        <f>IF(FB136&lt;&gt;"",HLOOKUP(COUNT($DW136:FB136)+1,$G$4:$CX$8,FC$14,0)*$D136,IF($C136=FC$17,$G$6*$D136,""))</f>
        <v/>
      </c>
      <c r="FD136" s="34" t="str">
        <f>IF(FC136&lt;&gt;"",HLOOKUP(COUNT($DW136:FC136)+1,$G$4:$CX$8,FD$14,0)*$D136,IF($C136=FD$17,$G$6*$D136,""))</f>
        <v/>
      </c>
      <c r="FE136" s="34" t="str">
        <f>IF(FD136&lt;&gt;"",HLOOKUP(COUNT($DW136:FD136)+1,$G$4:$CX$8,FE$14,0)*$D136,IF($C136=FE$17,$G$6*$D136,""))</f>
        <v/>
      </c>
      <c r="FF136" s="34" t="str">
        <f>IF(FE136&lt;&gt;"",HLOOKUP(COUNT($DW136:FE136)+1,$G$4:$CX$8,FF$14,0)*$D136,IF($C136=FF$17,$G$6*$D136,""))</f>
        <v/>
      </c>
      <c r="FG136" s="34" t="str">
        <f>IF(FF136&lt;&gt;"",HLOOKUP(COUNT($DW136:FF136)+1,$G$4:$CX$8,FG$14,0)*$D136,IF($C136=FG$17,$G$6*$D136,""))</f>
        <v/>
      </c>
      <c r="FH136" s="34" t="str">
        <f>IF(FG136&lt;&gt;"",HLOOKUP(COUNT($DW136:FG136)+1,$G$4:$CX$8,FH$14,0)*$D136,IF($C136=FH$17,$G$6*$D136,""))</f>
        <v/>
      </c>
      <c r="FI136" s="34" t="str">
        <f>IF(FH136&lt;&gt;"",HLOOKUP(COUNT($DW136:FH136)+1,$G$4:$CX$8,FI$14,0)*$D136,IF($C136=FI$17,$G$6*$D136,""))</f>
        <v/>
      </c>
      <c r="FJ136" s="34" t="str">
        <f>IF(FI136&lt;&gt;"",HLOOKUP(COUNT($DW136:FI136)+1,$G$4:$CX$8,FJ$14,0)*$D136,IF($C136=FJ$17,$G$6*$D136,""))</f>
        <v/>
      </c>
      <c r="FK136" s="34" t="str">
        <f>IF(FJ136&lt;&gt;"",HLOOKUP(COUNT($DW136:FJ136)+1,$G$4:$CX$8,FK$14,0)*$D136,IF($C136=FK$17,$G$6*$D136,""))</f>
        <v/>
      </c>
      <c r="FL136" s="34" t="str">
        <f>IF(FK136&lt;&gt;"",HLOOKUP(COUNT($DW136:FK136)+1,$G$4:$CX$8,FL$14,0)*$D136,IF($C136=FL$17,$G$6*$D136,""))</f>
        <v/>
      </c>
      <c r="FM136" s="34" t="str">
        <f>IF(FL136&lt;&gt;"",HLOOKUP(COUNT($DW136:FL136)+1,$G$4:$CX$8,FM$14,0)*$D136,IF($C136=FM$17,$G$6*$D136,""))</f>
        <v/>
      </c>
      <c r="FN136" s="34" t="str">
        <f>IF(FM136&lt;&gt;"",HLOOKUP(COUNT($DW136:FM136)+1,$G$4:$CX$8,FN$14,0)*$D136,IF($C136=FN$17,$G$6*$D136,""))</f>
        <v/>
      </c>
      <c r="FO136" s="34" t="str">
        <f>IF(FN136&lt;&gt;"",HLOOKUP(COUNT($DW136:FN136)+1,$G$4:$CX$8,FO$14,0)*$D136,IF($C136=FO$17,$G$6*$D136,""))</f>
        <v/>
      </c>
      <c r="FP136" s="34" t="str">
        <f>IF(FO136&lt;&gt;"",HLOOKUP(COUNT($DW136:FO136)+1,$G$4:$CX$8,FP$14,0)*$D136,IF($C136=FP$17,$G$6*$D136,""))</f>
        <v/>
      </c>
      <c r="FQ136" s="34" t="str">
        <f>IF(FP136&lt;&gt;"",HLOOKUP(COUNT($DW136:FP136)+1,$G$4:$CX$8,FQ$14,0)*$D136,IF($C136=FQ$17,$G$6*$D136,""))</f>
        <v/>
      </c>
      <c r="FR136" s="34" t="str">
        <f>IF(FQ136&lt;&gt;"",HLOOKUP(COUNT($DW136:FQ136)+1,$G$4:$CX$8,FR$14,0)*$D136,IF($C136=FR$17,$G$6*$D136,""))</f>
        <v/>
      </c>
      <c r="FS136" s="34" t="str">
        <f>IF(FR136&lt;&gt;"",HLOOKUP(COUNT($DW136:FR136)+1,$G$4:$CX$8,FS$14,0)*$D136,IF($C136=FS$17,$G$6*$D136,""))</f>
        <v/>
      </c>
      <c r="FT136" s="34" t="str">
        <f>IF(FS136&lt;&gt;"",HLOOKUP(COUNT($DW136:FS136)+1,$G$4:$CX$8,FT$14,0)*$D136,IF($C136=FT$17,$G$6*$D136,""))</f>
        <v/>
      </c>
      <c r="FU136" s="34" t="str">
        <f>IF(FT136&lt;&gt;"",HLOOKUP(COUNT($DW136:FT136)+1,$G$4:$CX$8,FU$14,0)*$D136,IF($C136=FU$17,$G$6*$D136,""))</f>
        <v/>
      </c>
      <c r="FV136" s="34" t="str">
        <f>IF(FU136&lt;&gt;"",HLOOKUP(COUNT($DW136:FU136)+1,$G$4:$CX$8,FV$14,0)*$D136,IF($C136=FV$17,$G$6*$D136,""))</f>
        <v/>
      </c>
      <c r="FW136" s="34" t="str">
        <f>IF(FV136&lt;&gt;"",HLOOKUP(COUNT($DW136:FV136)+1,$G$4:$CX$8,FW$14,0)*$D136,IF($C136=FW$17,$G$6*$D136,""))</f>
        <v/>
      </c>
      <c r="FX136" s="34" t="str">
        <f>IF(FW136&lt;&gt;"",HLOOKUP(COUNT($DW136:FW136)+1,$G$4:$CX$8,FX$14,0)*$D136,IF($C136=FX$17,$G$6*$D136,""))</f>
        <v/>
      </c>
      <c r="FY136" s="34" t="str">
        <f>IF(FX136&lt;&gt;"",HLOOKUP(COUNT($DW136:FX136)+1,$G$4:$CX$8,FY$14,0)*$D136,IF($C136=FY$17,$G$6*$D136,""))</f>
        <v/>
      </c>
      <c r="FZ136" s="34" t="str">
        <f>IF(FY136&lt;&gt;"",HLOOKUP(COUNT($DW136:FY136)+1,$G$4:$CX$8,FZ$14,0)*$D136,IF($C136=FZ$17,$G$6*$D136,""))</f>
        <v/>
      </c>
      <c r="GA136" s="34" t="str">
        <f>IF(FZ136&lt;&gt;"",HLOOKUP(COUNT($DW136:FZ136)+1,$G$4:$CX$8,GA$14,0)*$D136,IF($C136=GA$17,$G$6*$D136,""))</f>
        <v/>
      </c>
      <c r="GB136" s="34" t="str">
        <f>IF(GA136&lt;&gt;"",HLOOKUP(COUNT($DW136:GA136)+1,$G$4:$CX$8,GB$14,0)*$D136,IF($C136=GB$17,$G$6*$D136,""))</f>
        <v/>
      </c>
      <c r="GC136" s="34" t="str">
        <f>IF(GB136&lt;&gt;"",HLOOKUP(COUNT($DW136:GB136)+1,$G$4:$CX$8,GC$14,0)*$D136,IF($C136=GC$17,$G$6*$D136,""))</f>
        <v/>
      </c>
      <c r="GD136" s="34" t="str">
        <f>IF(GC136&lt;&gt;"",HLOOKUP(COUNT($DW136:GC136)+1,$G$4:$CX$8,GD$14,0)*$D136,IF($C136=GD$17,$G$6*$D136,""))</f>
        <v/>
      </c>
      <c r="GE136" s="34" t="str">
        <f>IF(GD136&lt;&gt;"",HLOOKUP(COUNT($DW136:GD136)+1,$G$4:$CX$8,GE$14,0)*$D136,IF($C136=GE$17,$G$6*$D136,""))</f>
        <v/>
      </c>
      <c r="GF136" s="34" t="str">
        <f>IF(GE136&lt;&gt;"",HLOOKUP(COUNT($DW136:GE136)+1,$G$4:$CX$8,GF$14,0)*$D136,IF($C136=GF$17,$G$6*$D136,""))</f>
        <v/>
      </c>
      <c r="GG136" s="34" t="str">
        <f>IF(GF136&lt;&gt;"",HLOOKUP(COUNT($DW136:GF136)+1,$G$4:$CX$8,GG$14,0)*$D136,IF($C136=GG$17,$G$6*$D136,""))</f>
        <v/>
      </c>
      <c r="GH136" s="34" t="str">
        <f>IF(GG136&lt;&gt;"",HLOOKUP(COUNT($DW136:GG136)+1,$G$4:$CX$8,GH$14,0)*$D136,IF($C136=GH$17,$G$6*$D136,""))</f>
        <v/>
      </c>
      <c r="GI136" s="34" t="str">
        <f>IF(GH136&lt;&gt;"",HLOOKUP(COUNT($DW136:GH136)+1,$G$4:$CX$8,GI$14,0)*$D136,IF($C136=GI$17,$G$6*$D136,""))</f>
        <v/>
      </c>
      <c r="GJ136" s="34" t="str">
        <f>IF(GI136&lt;&gt;"",HLOOKUP(COUNT($DW136:GI136)+1,$G$4:$CX$8,GJ$14,0)*$D136,IF($C136=GJ$17,$G$6*$D136,""))</f>
        <v/>
      </c>
      <c r="GK136" s="34" t="str">
        <f>IF(GJ136&lt;&gt;"",HLOOKUP(COUNT($DW136:GJ136)+1,$G$4:$CX$8,GK$14,0)*$D136,IF($C136=GK$17,$G$6*$D136,""))</f>
        <v/>
      </c>
      <c r="GL136" s="34" t="str">
        <f>IF(GK136&lt;&gt;"",HLOOKUP(COUNT($DW136:GK136)+1,$G$4:$CX$8,GL$14,0)*$D136,IF($C136=GL$17,$G$6*$D136,""))</f>
        <v/>
      </c>
      <c r="GM136" s="34" t="str">
        <f>IF(GL136&lt;&gt;"",HLOOKUP(COUNT($DW136:GL136)+1,$G$4:$CX$8,GM$14,0)*$D136,IF($C136=GM$17,$G$6*$D136,""))</f>
        <v/>
      </c>
      <c r="GN136" s="34" t="str">
        <f>IF(GM136&lt;&gt;"",HLOOKUP(COUNT($DW136:GM136)+1,$G$4:$CX$8,GN$14,0)*$D136,IF($C136=GN$17,$G$6*$D136,""))</f>
        <v/>
      </c>
      <c r="GO136" s="34" t="str">
        <f>IF(GN136&lt;&gt;"",HLOOKUP(COUNT($DW136:GN136)+1,$G$4:$CX$8,GO$14,0)*$D136,IF($C136=GO$17,$G$6*$D136,""))</f>
        <v/>
      </c>
      <c r="GP136" s="34" t="str">
        <f>IF(GO136&lt;&gt;"",HLOOKUP(COUNT($DW136:GO136)+1,$G$4:$CX$8,GP$14,0)*$D136,IF($C136=GP$17,$G$6*$D136,""))</f>
        <v/>
      </c>
      <c r="GQ136" s="34" t="str">
        <f>IF(GP136&lt;&gt;"",HLOOKUP(COUNT($DW136:GP136)+1,$G$4:$CX$8,GQ$14,0)*$D136,IF($C136=GQ$17,$G$6*$D136,""))</f>
        <v/>
      </c>
      <c r="GR136" s="34" t="str">
        <f>IF(GQ136&lt;&gt;"",HLOOKUP(COUNT($DW136:GQ136)+1,$G$4:$CX$8,GR$14,0)*$D136,IF($C136=GR$17,$G$6*$D136,""))</f>
        <v/>
      </c>
      <c r="GS136" s="34" t="str">
        <f>IF(GR136&lt;&gt;"",HLOOKUP(COUNT($DW136:GR136)+1,$G$4:$CX$8,GS$14,0)*$D136,IF($C136=GS$17,$G$6*$D136,""))</f>
        <v/>
      </c>
      <c r="GT136" s="34" t="str">
        <f>IF(GS136&lt;&gt;"",HLOOKUP(COUNT($DW136:GS136)+1,$G$4:$CX$8,GT$14,0)*$D136,IF($C136=GT$17,$G$6*$D136,""))</f>
        <v/>
      </c>
      <c r="GU136" s="34" t="str">
        <f>IF(GT136&lt;&gt;"",HLOOKUP(COUNT($DW136:GT136)+1,$G$4:$CX$8,GU$14,0)*$D136,IF($C136=GU$17,$G$6*$D136,""))</f>
        <v/>
      </c>
      <c r="GV136" s="34" t="str">
        <f>IF(GU136&lt;&gt;"",HLOOKUP(COUNT($DW136:GU136)+1,$G$4:$CX$8,GV$14,0)*$D136,IF($C136=GV$17,$G$6*$D136,""))</f>
        <v/>
      </c>
      <c r="GW136" s="34" t="str">
        <f>IF(GV136&lt;&gt;"",HLOOKUP(COUNT($DW136:GV136)+1,$G$4:$CX$8,GW$14,0)*$D136,IF($C136=GW$17,$G$6*$D136,""))</f>
        <v/>
      </c>
      <c r="GX136" s="34" t="str">
        <f>IF(GW136&lt;&gt;"",HLOOKUP(COUNT($DW136:GW136)+1,$G$4:$CX$8,GX$14,0)*$D136,IF($C136=GX$17,$G$6*$D136,""))</f>
        <v/>
      </c>
      <c r="GY136" s="34" t="str">
        <f>IF(GX136&lt;&gt;"",HLOOKUP(COUNT($DW136:GX136)+1,$G$4:$CX$8,GY$14,0)*$D136,IF($C136=GY$17,$G$6*$D136,""))</f>
        <v/>
      </c>
      <c r="GZ136" s="34" t="str">
        <f>IF(GY136&lt;&gt;"",HLOOKUP(COUNT($DW136:GY136)+1,$G$4:$CX$8,GZ$14,0)*$D136,IF($C136=GZ$17,$G$6*$D136,""))</f>
        <v/>
      </c>
      <c r="HA136" s="34" t="str">
        <f>IF(GZ136&lt;&gt;"",HLOOKUP(COUNT($DW136:GZ136)+1,$G$4:$CX$8,HA$14,0)*$D136,IF($C136=HA$17,$G$6*$D136,""))</f>
        <v/>
      </c>
      <c r="HB136" s="34" t="str">
        <f>IF(HA136&lt;&gt;"",HLOOKUP(COUNT($DW136:HA136)+1,$G$4:$CX$8,HB$14,0)*$D136,IF($C136=HB$17,$G$6*$D136,""))</f>
        <v/>
      </c>
      <c r="HC136" s="34" t="str">
        <f>IF(HB136&lt;&gt;"",HLOOKUP(COUNT($DW136:HB136)+1,$G$4:$CX$8,HC$14,0)*$D136,IF($C136=HC$17,$G$6*$D136,""))</f>
        <v/>
      </c>
      <c r="HD136" s="34" t="str">
        <f>IF(HC136&lt;&gt;"",HLOOKUP(COUNT($DW136:HC136)+1,$G$4:$CX$8,HD$14,0)*$D136,IF($C136=HD$17,$G$6*$D136,""))</f>
        <v/>
      </c>
      <c r="HE136" s="34" t="str">
        <f>IF(HD136&lt;&gt;"",HLOOKUP(COUNT($DW136:HD136)+1,$G$4:$CX$8,HE$14,0)*$D136,IF($C136=HE$17,$G$6*$D136,""))</f>
        <v/>
      </c>
      <c r="HF136" s="34" t="str">
        <f>IF(HE136&lt;&gt;"",HLOOKUP(COUNT($DW136:HE136)+1,$G$4:$CX$8,HF$14,0)*$D136,IF($C136=HF$17,$G$6*$D136,""))</f>
        <v/>
      </c>
      <c r="HG136" s="34" t="str">
        <f>IF(HF136&lt;&gt;"",HLOOKUP(COUNT($DW136:HF136)+1,$G$4:$CX$8,HG$14,0)*$D136,IF($C136=HG$17,$G$6*$D136,""))</f>
        <v/>
      </c>
      <c r="HH136" s="34" t="str">
        <f>IF(HG136&lt;&gt;"",HLOOKUP(COUNT($DW136:HG136)+1,$G$4:$CX$8,HH$14,0)*$D136,IF($C136=HH$17,$G$6*$D136,""))</f>
        <v/>
      </c>
      <c r="HI136" s="34" t="str">
        <f>IF(HH136&lt;&gt;"",HLOOKUP(COUNT($DW136:HH136)+1,$G$4:$CX$8,HI$14,0)*$D136,IF($C136=HI$17,$G$6*$D136,""))</f>
        <v/>
      </c>
      <c r="HJ136" s="34" t="str">
        <f>IF(HI136&lt;&gt;"",HLOOKUP(COUNT($DW136:HI136)+1,$G$4:$CX$8,HJ$14,0)*$D136,IF($C136=HJ$17,$G$6*$D136,""))</f>
        <v/>
      </c>
      <c r="HK136" s="34" t="str">
        <f>IF(HJ136&lt;&gt;"",HLOOKUP(COUNT($DW136:HJ136)+1,$G$4:$CX$8,HK$14,0)*$D136,IF($C136=HK$17,$G$6*$D136,""))</f>
        <v/>
      </c>
      <c r="HL136" s="34" t="str">
        <f>IF(HK136&lt;&gt;"",HLOOKUP(COUNT($DW136:HK136)+1,$G$4:$CX$8,HL$14,0)*$D136,IF($C136=HL$17,$G$6*$D136,""))</f>
        <v/>
      </c>
      <c r="HM136" s="34" t="str">
        <f>IF(HL136&lt;&gt;"",HLOOKUP(COUNT($DW136:HL136)+1,$G$4:$CX$8,HM$14,0)*$D136,IF($C136=HM$17,$G$6*$D136,""))</f>
        <v/>
      </c>
      <c r="HN136" s="34" t="str">
        <f>IF(HM136&lt;&gt;"",HLOOKUP(COUNT($DW136:HM136)+1,$G$4:$CX$8,HN$14,0)*$D136,IF($C136=HN$17,$G$6*$D136,""))</f>
        <v/>
      </c>
      <c r="HO136" s="34" t="str">
        <f>IF(HN136&lt;&gt;"",HLOOKUP(COUNT($DW136:HN136)+1,$G$4:$CX$8,HO$14,0)*$D136,IF($C136=HO$17,$G$6*$D136,""))</f>
        <v/>
      </c>
      <c r="HP136" s="34" t="str">
        <f>IF(HO136&lt;&gt;"",HLOOKUP(COUNT($DW136:HO136)+1,$G$4:$CX$8,HP$14,0)*$D136,IF($C136=HP$17,$G$6*$D136,""))</f>
        <v/>
      </c>
      <c r="HQ136" s="34" t="str">
        <f>IF(HP136&lt;&gt;"",HLOOKUP(COUNT($DW136:HP136)+1,$G$4:$CX$8,HQ$14,0)*$D136,IF($C136=HQ$17,$G$6*$D136,""))</f>
        <v/>
      </c>
      <c r="HR136" s="34" t="str">
        <f>IF(HQ136&lt;&gt;"",HLOOKUP(COUNT($DW136:HQ136)+1,$G$4:$CX$8,HR$14,0)*$D136,IF($C136=HR$17,$G$6*$D136,""))</f>
        <v/>
      </c>
      <c r="HS136" s="34" t="str">
        <f>IF(HR136&lt;&gt;"",HLOOKUP(COUNT($DW136:HR136)+1,$G$4:$CX$8,HS$14,0)*$D136,IF($C136=HS$17,$G$6*$D136,""))</f>
        <v/>
      </c>
      <c r="HT136" s="34" t="str">
        <f>IF(HS136&lt;&gt;"",HLOOKUP(COUNT($DW136:HS136)+1,$G$4:$CX$8,HT$14,0)*$D136,IF($C136=HT$17,$G$6*$D136,""))</f>
        <v/>
      </c>
      <c r="HU136" s="34" t="str">
        <f>IF(HT136&lt;&gt;"",HLOOKUP(COUNT($DW136:HT136)+1,$G$4:$CX$8,HU$14,0)*$D136,IF($C136=HU$17,$G$6*$D136,""))</f>
        <v/>
      </c>
      <c r="HV136" s="34" t="str">
        <f>IF(HU136&lt;&gt;"",HLOOKUP(COUNT($DW136:HU136)+1,$G$4:$CX$8,HV$14,0)*$D136,IF($C136=HV$17,$G$6*$D136,""))</f>
        <v/>
      </c>
      <c r="HW136" s="34" t="str">
        <f>IF(HV136&lt;&gt;"",HLOOKUP(COUNT($DW136:HV136)+1,$G$4:$CX$8,HW$14,0)*$D136,IF($C136=HW$17,$G$6*$D136,""))</f>
        <v/>
      </c>
      <c r="HX136" s="34" t="str">
        <f>IF(HW136&lt;&gt;"",HLOOKUP(COUNT($DW136:HW136)+1,$G$4:$CX$8,HX$14,0)*$D136,IF($C136=HX$17,$G$6*$D136,""))</f>
        <v/>
      </c>
      <c r="HY136" s="34" t="str">
        <f>IF(HX136&lt;&gt;"",HLOOKUP(COUNT($DW136:HX136)+1,$G$4:$CX$8,HY$14,0)*$D136,IF($C136=HY$17,$G$6*$D136,""))</f>
        <v/>
      </c>
      <c r="HZ136" s="34" t="str">
        <f>IF(HY136&lt;&gt;"",HLOOKUP(COUNT($DW136:HY136)+1,$G$4:$CX$8,HZ$14,0)*$D136,IF($C136=HZ$17,$G$6*$D136,""))</f>
        <v/>
      </c>
      <c r="IA136" s="34" t="str">
        <f>IF(HZ136&lt;&gt;"",HLOOKUP(COUNT($DW136:HZ136)+1,$G$4:$CX$8,IA$14,0)*$D136,IF($C136=IA$17,$G$6*$D136,""))</f>
        <v/>
      </c>
      <c r="IB136" s="34" t="str">
        <f>IF(IA136&lt;&gt;"",HLOOKUP(COUNT($DW136:IA136)+1,$G$4:$CX$8,IB$14,0)*$D136,IF($C136=IB$17,$G$6*$D136,""))</f>
        <v/>
      </c>
      <c r="IC136" s="34" t="str">
        <f>IF(IB136&lt;&gt;"",HLOOKUP(COUNT($DW136:IB136)+1,$G$4:$CX$8,IC$14,0)*$D136,IF($C136=IC$17,$G$6*$D136,""))</f>
        <v/>
      </c>
      <c r="ID136" s="34" t="str">
        <f>IF(IC136&lt;&gt;"",HLOOKUP(COUNT($DW136:IC136)+1,$G$4:$CX$8,ID$14,0)*$D136,IF($C136=ID$17,$G$6*$D136,""))</f>
        <v/>
      </c>
      <c r="IE136" s="34" t="str">
        <f>IF(ID136&lt;&gt;"",HLOOKUP(COUNT($DW136:ID136)+1,$G$4:$CX$8,IE$14,0)*$D136,IF($C136=IE$17,$G$6*$D136,""))</f>
        <v/>
      </c>
      <c r="IF136" s="34" t="str">
        <f>IF(IE136&lt;&gt;"",HLOOKUP(COUNT($DW136:IE136)+1,$G$4:$CX$8,IF$14,0)*$D136,IF($C136=IF$17,$G$6*$D136,""))</f>
        <v/>
      </c>
      <c r="IG136" s="34" t="str">
        <f>IF(IF136&lt;&gt;"",HLOOKUP(COUNT($DW136:IF136)+1,$G$4:$CX$8,IG$14,0)*$D136,IF($C136=IG$17,$G$6*$D136,""))</f>
        <v/>
      </c>
      <c r="IH136" s="34" t="str">
        <f>IF(IG136&lt;&gt;"",HLOOKUP(COUNT($DW136:IG136)+1,$G$4:$CX$8,IH$14,0)*$D136,IF($C136=IH$17,$G$6*$D136,""))</f>
        <v/>
      </c>
      <c r="II136" s="34" t="str">
        <f>IF(IH136&lt;&gt;"",HLOOKUP(COUNT($DW136:IH136)+1,$G$4:$CX$8,II$14,0)*$D136,IF($C136=II$17,$G$6*$D136,""))</f>
        <v/>
      </c>
      <c r="IJ136" s="34" t="str">
        <f>IF(II136&lt;&gt;"",HLOOKUP(COUNT($DW136:II136)+1,$G$4:$CX$8,IJ$14,0)*$D136,IF($C136=IJ$17,$G$6*$D136,""))</f>
        <v/>
      </c>
      <c r="IK136" s="34">
        <f>IF(IJ136&lt;&gt;"",HLOOKUP(COUNT($DW136:IJ136)+1,$G$4:$CX$8,IK$14,0)*$D136,IF($C136=IK$17,$G$6*$D136,""))</f>
        <v>0</v>
      </c>
      <c r="IL136" s="34">
        <f>IF(IK136&lt;&gt;"",HLOOKUP(COUNT($DW136:IK136)+1,$G$4:$CX$8,IL$14,0)*$D136,IF($C136=IL$17,$G$6*$D136,""))</f>
        <v>7500</v>
      </c>
      <c r="IM136" s="34">
        <f>IF(IL136&lt;&gt;"",HLOOKUP(COUNT($DW136:IL136)+1,$G$4:$CX$8,IM$14,0)*$D136,IF($C136=IM$17,$G$6*$D136,""))</f>
        <v>7500</v>
      </c>
      <c r="IO136" s="34" t="str">
        <f>IF(IN136&lt;&gt;"",HLOOKUP(COUNT($IN136:IN136)+1,$G$4:$EH$8,IO$14,0)*$D136,IF($C136=IO$17,$G$7*$D136,""))</f>
        <v/>
      </c>
      <c r="IP136" s="34" t="str">
        <f>IF(IO136&lt;&gt;"",HLOOKUP(COUNT($IN136:IO136)+1,$G$4:$EH$8,IP$14,0)*$D136,IF($C136=IP$17,$G$7*$D136,""))</f>
        <v/>
      </c>
      <c r="IQ136" s="34" t="str">
        <f>IF(IP136&lt;&gt;"",HLOOKUP(COUNT($IN136:IP136)+1,$G$4:$EH$8,IQ$14,0)*$D136,IF($C136=IQ$17,$G$7*$D136,""))</f>
        <v/>
      </c>
      <c r="IR136" s="34" t="str">
        <f>IF(IQ136&lt;&gt;"",HLOOKUP(COUNT($IN136:IQ136)+1,$G$4:$EH$8,IR$14,0)*$D136,IF($C136=IR$17,$G$7*$D136,""))</f>
        <v/>
      </c>
      <c r="IS136" s="34" t="str">
        <f>IF(IR136&lt;&gt;"",HLOOKUP(COUNT($IN136:IR136)+1,$G$4:$EH$8,IS$14,0)*$D136,IF($C136=IS$17,$G$7*$D136,""))</f>
        <v/>
      </c>
      <c r="IT136" s="34" t="str">
        <f>IF(IS136&lt;&gt;"",HLOOKUP(COUNT($IN136:IS136)+1,$G$4:$EH$8,IT$14,0)*$D136,IF($C136=IT$17,$G$7*$D136,""))</f>
        <v/>
      </c>
      <c r="IU136" s="34" t="str">
        <f>IF(IT136&lt;&gt;"",HLOOKUP(COUNT($IN136:IT136)+1,$G$4:$EH$8,IU$14,0)*$D136,IF($C136=IU$17,$G$7*$D136,""))</f>
        <v/>
      </c>
      <c r="IV136" s="34" t="str">
        <f>IF(IU136&lt;&gt;"",HLOOKUP(COUNT($IN136:IU136)+1,$G$4:$EH$8,IV$14,0)*$D136,IF($C136=IV$17,$G$7*$D136,""))</f>
        <v/>
      </c>
      <c r="IW136" s="34" t="str">
        <f>IF(IV136&lt;&gt;"",HLOOKUP(COUNT($IN136:IV136)+1,$G$4:$EH$8,IW$14,0)*$D136,IF($C136=IW$17,$G$7*$D136,""))</f>
        <v/>
      </c>
      <c r="IX136" s="34" t="str">
        <f>IF(IW136&lt;&gt;"",HLOOKUP(COUNT($IN136:IW136)+1,$G$4:$EH$8,IX$14,0)*$D136,IF($C136=IX$17,$G$7*$D136,""))</f>
        <v/>
      </c>
      <c r="IY136" s="34" t="str">
        <f>IF(IX136&lt;&gt;"",HLOOKUP(COUNT($IN136:IX136)+1,$G$4:$EH$8,IY$14,0)*$D136,IF($C136=IY$17,$G$7*$D136,""))</f>
        <v/>
      </c>
      <c r="IZ136" s="34" t="str">
        <f>IF(IY136&lt;&gt;"",HLOOKUP(COUNT($IN136:IY136)+1,$G$4:$EH$8,IZ$14,0)*$D136,IF($C136=IZ$17,$G$7*$D136,""))</f>
        <v/>
      </c>
      <c r="JA136" s="34" t="str">
        <f>IF(IZ136&lt;&gt;"",HLOOKUP(COUNT($IN136:IZ136)+1,$G$4:$EH$8,JA$14,0)*$D136,IF($C136=JA$17,$G$7*$D136,""))</f>
        <v/>
      </c>
      <c r="JB136" s="34" t="str">
        <f>IF(JA136&lt;&gt;"",HLOOKUP(COUNT($IN136:JA136)+1,$G$4:$EH$8,JB$14,0)*$D136,IF($C136=JB$17,$G$7*$D136,""))</f>
        <v/>
      </c>
      <c r="JC136" s="34" t="str">
        <f>IF(JB136&lt;&gt;"",HLOOKUP(COUNT($IN136:JB136)+1,$G$4:$EH$8,JC$14,0)*$D136,IF($C136=JC$17,$G$7*$D136,""))</f>
        <v/>
      </c>
      <c r="JD136" s="34" t="str">
        <f>IF(JC136&lt;&gt;"",HLOOKUP(COUNT($IN136:JC136)+1,$G$4:$EH$8,JD$14,0)*$D136,IF($C136=JD$17,$G$7*$D136,""))</f>
        <v/>
      </c>
      <c r="JE136" s="34" t="str">
        <f>IF(JD136&lt;&gt;"",HLOOKUP(COUNT($IN136:JD136)+1,$G$4:$EH$8,JE$14,0)*$D136,IF($C136=JE$17,$G$7*$D136,""))</f>
        <v/>
      </c>
      <c r="JF136" s="34" t="str">
        <f>IF(JE136&lt;&gt;"",HLOOKUP(COUNT($IN136:JE136)+1,$G$4:$EH$8,JF$14,0)*$D136,IF($C136=JF$17,$G$7*$D136,""))</f>
        <v/>
      </c>
      <c r="JG136" s="34" t="str">
        <f>IF(JF136&lt;&gt;"",HLOOKUP(COUNT($IN136:JF136)+1,$G$4:$EH$8,JG$14,0)*$D136,IF($C136=JG$17,$G$7*$D136,""))</f>
        <v/>
      </c>
      <c r="JH136" s="34" t="str">
        <f>IF(JG136&lt;&gt;"",HLOOKUP(COUNT($IN136:JG136)+1,$G$4:$EH$8,JH$14,0)*$D136,IF($C136=JH$17,$G$7*$D136,""))</f>
        <v/>
      </c>
      <c r="JI136" s="34" t="str">
        <f>IF(JH136&lt;&gt;"",HLOOKUP(COUNT($IN136:JH136)+1,$G$4:$EH$8,JI$14,0)*$D136,IF($C136=JI$17,$G$7*$D136,""))</f>
        <v/>
      </c>
      <c r="JJ136" s="34" t="str">
        <f>IF(JI136&lt;&gt;"",HLOOKUP(COUNT($IN136:JI136)+1,$G$4:$EH$8,JJ$14,0)*$D136,IF($C136=JJ$17,$G$7*$D136,""))</f>
        <v/>
      </c>
      <c r="JK136" s="34" t="str">
        <f>IF(JJ136&lt;&gt;"",HLOOKUP(COUNT($IN136:JJ136)+1,$G$4:$EH$8,JK$14,0)*$D136,IF($C136=JK$17,$G$7*$D136,""))</f>
        <v/>
      </c>
      <c r="JL136" s="34" t="str">
        <f>IF(JK136&lt;&gt;"",HLOOKUP(COUNT($IN136:JK136)+1,$G$4:$EH$8,JL$14,0)*$D136,IF($C136=JL$17,$G$7*$D136,""))</f>
        <v/>
      </c>
      <c r="JM136" s="34" t="str">
        <f>IF(JL136&lt;&gt;"",HLOOKUP(COUNT($IN136:JL136)+1,$G$4:$EH$8,JM$14,0)*$D136,IF($C136=JM$17,$G$7*$D136,""))</f>
        <v/>
      </c>
      <c r="JN136" s="34" t="str">
        <f>IF(JM136&lt;&gt;"",HLOOKUP(COUNT($IN136:JM136)+1,$G$4:$EH$8,JN$14,0)*$D136,IF($C136=JN$17,$G$7*$D136,""))</f>
        <v/>
      </c>
      <c r="JO136" s="34" t="str">
        <f>IF(JN136&lt;&gt;"",HLOOKUP(COUNT($IN136:JN136)+1,$G$4:$EH$8,JO$14,0)*$D136,IF($C136=JO$17,$G$7*$D136,""))</f>
        <v/>
      </c>
      <c r="JP136" s="34" t="str">
        <f>IF(JO136&lt;&gt;"",HLOOKUP(COUNT($IN136:JO136)+1,$G$4:$EH$8,JP$14,0)*$D136,IF($C136=JP$17,$G$7*$D136,""))</f>
        <v/>
      </c>
      <c r="JQ136" s="34" t="str">
        <f>IF(JP136&lt;&gt;"",HLOOKUP(COUNT($IN136:JP136)+1,$G$4:$EH$8,JQ$14,0)*$D136,IF($C136=JQ$17,$G$7*$D136,""))</f>
        <v/>
      </c>
      <c r="JR136" s="34" t="str">
        <f>IF(JQ136&lt;&gt;"",HLOOKUP(COUNT($IN136:JQ136)+1,$G$4:$EH$8,JR$14,0)*$D136,IF($C136=JR$17,$G$7*$D136,""))</f>
        <v/>
      </c>
      <c r="JS136" s="34" t="str">
        <f>IF(JR136&lt;&gt;"",HLOOKUP(COUNT($IN136:JR136)+1,$G$4:$EH$8,JS$14,0)*$D136,IF($C136=JS$17,$G$7*$D136,""))</f>
        <v/>
      </c>
      <c r="JT136" s="34" t="str">
        <f>IF(JS136&lt;&gt;"",HLOOKUP(COUNT($IN136:JS136)+1,$G$4:$EH$8,JT$14,0)*$D136,IF($C136=JT$17,$G$7*$D136,""))</f>
        <v/>
      </c>
      <c r="JU136" s="34" t="str">
        <f>IF(JT136&lt;&gt;"",HLOOKUP(COUNT($IN136:JT136)+1,$G$4:$EH$8,JU$14,0)*$D136,IF($C136=JU$17,$G$7*$D136,""))</f>
        <v/>
      </c>
      <c r="JV136" s="34" t="str">
        <f>IF(JU136&lt;&gt;"",HLOOKUP(COUNT($IN136:JU136)+1,$G$4:$EH$8,JV$14,0)*$D136,IF($C136=JV$17,$G$7*$D136,""))</f>
        <v/>
      </c>
      <c r="JW136" s="34" t="str">
        <f>IF(JV136&lt;&gt;"",HLOOKUP(COUNT($IN136:JV136)+1,$G$4:$EH$8,JW$14,0)*$D136,IF($C136=JW$17,$G$7*$D136,""))</f>
        <v/>
      </c>
      <c r="JX136" s="34" t="str">
        <f>IF(JW136&lt;&gt;"",HLOOKUP(COUNT($IN136:JW136)+1,$G$4:$EH$8,JX$14,0)*$D136,IF($C136=JX$17,$G$7*$D136,""))</f>
        <v/>
      </c>
      <c r="JY136" s="34" t="str">
        <f>IF(JX136&lt;&gt;"",HLOOKUP(COUNT($IN136:JX136)+1,$G$4:$EH$8,JY$14,0)*$D136,IF($C136=JY$17,$G$7*$D136,""))</f>
        <v/>
      </c>
      <c r="JZ136" s="34" t="str">
        <f>IF(JY136&lt;&gt;"",HLOOKUP(COUNT($IN136:JY136)+1,$G$4:$EH$8,JZ$14,0)*$D136,IF($C136=JZ$17,$G$7*$D136,""))</f>
        <v/>
      </c>
      <c r="KA136" s="34" t="str">
        <f>IF(JZ136&lt;&gt;"",HLOOKUP(COUNT($IN136:JZ136)+1,$G$4:$EH$8,KA$14,0)*$D136,IF($C136=KA$17,$G$7*$D136,""))</f>
        <v/>
      </c>
      <c r="KB136" s="34" t="str">
        <f>IF(KA136&lt;&gt;"",HLOOKUP(COUNT($IN136:KA136)+1,$G$4:$EH$8,KB$14,0)*$D136,IF($C136=KB$17,$G$7*$D136,""))</f>
        <v/>
      </c>
      <c r="KC136" s="34" t="str">
        <f>IF(KB136&lt;&gt;"",HLOOKUP(COUNT($IN136:KB136)+1,$G$4:$EH$8,KC$14,0)*$D136,IF($C136=KC$17,$G$7*$D136,""))</f>
        <v/>
      </c>
      <c r="KD136" s="34" t="str">
        <f>IF(KC136&lt;&gt;"",HLOOKUP(COUNT($IN136:KC136)+1,$G$4:$EH$8,KD$14,0)*$D136,IF($C136=KD$17,$G$7*$D136,""))</f>
        <v/>
      </c>
      <c r="KE136" s="34" t="str">
        <f>IF(KD136&lt;&gt;"",HLOOKUP(COUNT($IN136:KD136)+1,$G$4:$EH$8,KE$14,0)*$D136,IF($C136=KE$17,$G$7*$D136,""))</f>
        <v/>
      </c>
      <c r="KF136" s="34" t="str">
        <f>IF(KE136&lt;&gt;"",HLOOKUP(COUNT($IN136:KE136)+1,$G$4:$EH$8,KF$14,0)*$D136,IF($C136=KF$17,$G$7*$D136,""))</f>
        <v/>
      </c>
      <c r="KG136" s="34" t="str">
        <f>IF(KF136&lt;&gt;"",HLOOKUP(COUNT($IN136:KF136)+1,$G$4:$EH$8,KG$14,0)*$D136,IF($C136=KG$17,$G$7*$D136,""))</f>
        <v/>
      </c>
      <c r="KH136" s="34" t="str">
        <f>IF(KG136&lt;&gt;"",HLOOKUP(COUNT($IN136:KG136)+1,$G$4:$EH$8,KH$14,0)*$D136,IF($C136=KH$17,$G$7*$D136,""))</f>
        <v/>
      </c>
      <c r="KI136" s="34" t="str">
        <f>IF(KH136&lt;&gt;"",HLOOKUP(COUNT($IN136:KH136)+1,$G$4:$EH$8,KI$14,0)*$D136,IF($C136=KI$17,$G$7*$D136,""))</f>
        <v/>
      </c>
      <c r="KJ136" s="34" t="str">
        <f>IF(KI136&lt;&gt;"",HLOOKUP(COUNT($IN136:KI136)+1,$G$4:$EH$8,KJ$14,0)*$D136,IF($C136=KJ$17,$G$7*$D136,""))</f>
        <v/>
      </c>
      <c r="KK136" s="34" t="str">
        <f>IF(KJ136&lt;&gt;"",HLOOKUP(COUNT($IN136:KJ136)+1,$G$4:$EH$8,KK$14,0)*$D136,IF($C136=KK$17,$G$7*$D136,""))</f>
        <v/>
      </c>
      <c r="KL136" s="34" t="str">
        <f>IF(KK136&lt;&gt;"",HLOOKUP(COUNT($IN136:KK136)+1,$G$4:$EH$8,KL$14,0)*$D136,IF($C136=KL$17,$G$7*$D136,""))</f>
        <v/>
      </c>
      <c r="KM136" s="34" t="str">
        <f>IF(KL136&lt;&gt;"",HLOOKUP(COUNT($IN136:KL136)+1,$G$4:$EH$8,KM$14,0)*$D136,IF($C136=KM$17,$G$7*$D136,""))</f>
        <v/>
      </c>
      <c r="KN136" s="34" t="str">
        <f>IF(KM136&lt;&gt;"",HLOOKUP(COUNT($IN136:KM136)+1,$G$4:$EH$8,KN$14,0)*$D136,IF($C136=KN$17,$G$7*$D136,""))</f>
        <v/>
      </c>
      <c r="KO136" s="34" t="str">
        <f>IF(KN136&lt;&gt;"",HLOOKUP(COUNT($IN136:KN136)+1,$G$4:$EH$8,KO$14,0)*$D136,IF($C136=KO$17,$G$7*$D136,""))</f>
        <v/>
      </c>
      <c r="KP136" s="34" t="str">
        <f>IF(KO136&lt;&gt;"",HLOOKUP(COUNT($IN136:KO136)+1,$G$4:$EH$8,KP$14,0)*$D136,IF($C136=KP$17,$G$7*$D136,""))</f>
        <v/>
      </c>
      <c r="KQ136" s="34" t="str">
        <f>IF(KP136&lt;&gt;"",HLOOKUP(COUNT($IN136:KP136)+1,$G$4:$EH$8,KQ$14,0)*$D136,IF($C136=KQ$17,$G$7*$D136,""))</f>
        <v/>
      </c>
      <c r="KR136" s="34" t="str">
        <f>IF(KQ136&lt;&gt;"",HLOOKUP(COUNT($IN136:KQ136)+1,$G$4:$EH$8,KR$14,0)*$D136,IF($C136=KR$17,$G$7*$D136,""))</f>
        <v/>
      </c>
      <c r="KS136" s="34" t="str">
        <f>IF(KR136&lt;&gt;"",HLOOKUP(COUNT($IN136:KR136)+1,$G$4:$EH$8,KS$14,0)*$D136,IF($C136=KS$17,$G$7*$D136,""))</f>
        <v/>
      </c>
      <c r="KT136" s="34" t="str">
        <f>IF(KS136&lt;&gt;"",HLOOKUP(COUNT($IN136:KS136)+1,$G$4:$EH$8,KT$14,0)*$D136,IF($C136=KT$17,$G$7*$D136,""))</f>
        <v/>
      </c>
      <c r="KU136" s="34" t="str">
        <f>IF(KT136&lt;&gt;"",HLOOKUP(COUNT($IN136:KT136)+1,$G$4:$EH$8,KU$14,0)*$D136,IF($C136=KU$17,$G$7*$D136,""))</f>
        <v/>
      </c>
      <c r="KV136" s="34" t="str">
        <f>IF(KU136&lt;&gt;"",HLOOKUP(COUNT($IN136:KU136)+1,$G$4:$EH$8,KV$14,0)*$D136,IF($C136=KV$17,$G$7*$D136,""))</f>
        <v/>
      </c>
      <c r="KW136" s="34" t="str">
        <f>IF(KV136&lt;&gt;"",HLOOKUP(COUNT($IN136:KV136)+1,$G$4:$EH$8,KW$14,0)*$D136,IF($C136=KW$17,$G$7*$D136,""))</f>
        <v/>
      </c>
      <c r="KX136" s="34" t="str">
        <f>IF(KW136&lt;&gt;"",HLOOKUP(COUNT($IN136:KW136)+1,$G$4:$EH$8,KX$14,0)*$D136,IF($C136=KX$17,$G$7*$D136,""))</f>
        <v/>
      </c>
      <c r="KY136" s="34" t="str">
        <f>IF(KX136&lt;&gt;"",HLOOKUP(COUNT($IN136:KX136)+1,$G$4:$EH$8,KY$14,0)*$D136,IF($C136=KY$17,$G$7*$D136,""))</f>
        <v/>
      </c>
      <c r="KZ136" s="34" t="str">
        <f>IF(KY136&lt;&gt;"",HLOOKUP(COUNT($IN136:KY136)+1,$G$4:$EH$8,KZ$14,0)*$D136,IF($C136=KZ$17,$G$7*$D136,""))</f>
        <v/>
      </c>
      <c r="LA136" s="34" t="str">
        <f>IF(KZ136&lt;&gt;"",HLOOKUP(COUNT($IN136:KZ136)+1,$G$4:$EH$8,LA$14,0)*$D136,IF($C136=LA$17,$G$7*$D136,""))</f>
        <v/>
      </c>
      <c r="LB136" s="34" t="str">
        <f>IF(LA136&lt;&gt;"",HLOOKUP(COUNT($IN136:LA136)+1,$G$4:$EH$8,LB$14,0)*$D136,IF($C136=LB$17,$G$7*$D136,""))</f>
        <v/>
      </c>
      <c r="LC136" s="34" t="str">
        <f>IF(LB136&lt;&gt;"",HLOOKUP(COUNT($IN136:LB136)+1,$G$4:$EH$8,LC$14,0)*$D136,IF($C136=LC$17,$G$7*$D136,""))</f>
        <v/>
      </c>
      <c r="LD136" s="34" t="str">
        <f>IF(LC136&lt;&gt;"",HLOOKUP(COUNT($IN136:LC136)+1,$G$4:$EH$8,LD$14,0)*$D136,IF($C136=LD$17,$G$7*$D136,""))</f>
        <v/>
      </c>
      <c r="LE136" s="34" t="str">
        <f>IF(LD136&lt;&gt;"",HLOOKUP(COUNT($IN136:LD136)+1,$G$4:$EH$8,LE$14,0)*$D136,IF($C136=LE$17,$G$7*$D136,""))</f>
        <v/>
      </c>
      <c r="LF136" s="34" t="str">
        <f>IF(LE136&lt;&gt;"",HLOOKUP(COUNT($IN136:LE136)+1,$G$4:$EH$8,LF$14,0)*$D136,IF($C136=LF$17,$G$7*$D136,""))</f>
        <v/>
      </c>
      <c r="LG136" s="34" t="str">
        <f>IF(LF136&lt;&gt;"",HLOOKUP(COUNT($IN136:LF136)+1,$G$4:$EH$8,LG$14,0)*$D136,IF($C136=LG$17,$G$7*$D136,""))</f>
        <v/>
      </c>
      <c r="LH136" s="34" t="str">
        <f>IF(LG136&lt;&gt;"",HLOOKUP(COUNT($IN136:LG136)+1,$G$4:$EH$8,LH$14,0)*$D136,IF($C136=LH$17,$G$7*$D136,""))</f>
        <v/>
      </c>
      <c r="LI136" s="34" t="str">
        <f>IF(LH136&lt;&gt;"",HLOOKUP(COUNT($IN136:LH136)+1,$G$4:$EH$8,LI$14,0)*$D136,IF($C136=LI$17,$G$7*$D136,""))</f>
        <v/>
      </c>
      <c r="LJ136" s="34" t="str">
        <f>IF(LI136&lt;&gt;"",HLOOKUP(COUNT($IN136:LI136)+1,$G$4:$EH$8,LJ$14,0)*$D136,IF($C136=LJ$17,$G$7*$D136,""))</f>
        <v/>
      </c>
      <c r="LK136" s="34" t="str">
        <f>IF(LJ136&lt;&gt;"",HLOOKUP(COUNT($IN136:LJ136)+1,$G$4:$EH$8,LK$14,0)*$D136,IF($C136=LK$17,$G$7*$D136,""))</f>
        <v/>
      </c>
      <c r="LL136" s="34" t="str">
        <f>IF(LK136&lt;&gt;"",HLOOKUP(COUNT($IN136:LK136)+1,$G$4:$EH$8,LL$14,0)*$D136,IF($C136=LL$17,$G$7*$D136,""))</f>
        <v/>
      </c>
      <c r="LM136" s="34" t="str">
        <f>IF(LL136&lt;&gt;"",HLOOKUP(COUNT($IN136:LL136)+1,$G$4:$EH$8,LM$14,0)*$D136,IF($C136=LM$17,$G$7*$D136,""))</f>
        <v/>
      </c>
      <c r="LN136" s="34" t="str">
        <f>IF(LM136&lt;&gt;"",HLOOKUP(COUNT($IN136:LM136)+1,$G$4:$EH$8,LN$14,0)*$D136,IF($C136=LN$17,$G$7*$D136,""))</f>
        <v/>
      </c>
      <c r="LO136" s="34" t="str">
        <f>IF(LN136&lt;&gt;"",HLOOKUP(COUNT($IN136:LN136)+1,$G$4:$EH$8,LO$14,0)*$D136,IF($C136=LO$17,$G$7*$D136,""))</f>
        <v/>
      </c>
      <c r="LP136" s="34" t="str">
        <f>IF(LO136&lt;&gt;"",HLOOKUP(COUNT($IN136:LO136)+1,$G$4:$EH$8,LP$14,0)*$D136,IF($C136=LP$17,$G$7*$D136,""))</f>
        <v/>
      </c>
      <c r="LQ136" s="34" t="str">
        <f>IF(LP136&lt;&gt;"",HLOOKUP(COUNT($IN136:LP136)+1,$G$4:$EH$8,LQ$14,0)*$D136,IF($C136=LQ$17,$G$7*$D136,""))</f>
        <v/>
      </c>
      <c r="LR136" s="34" t="str">
        <f>IF(LQ136&lt;&gt;"",HLOOKUP(COUNT($IN136:LQ136)+1,$G$4:$EH$8,LR$14,0)*$D136,IF($C136=LR$17,$G$7*$D136,""))</f>
        <v/>
      </c>
      <c r="LS136" s="34" t="str">
        <f>IF(LR136&lt;&gt;"",HLOOKUP(COUNT($IN136:LR136)+1,$G$4:$EH$8,LS$14,0)*$D136,IF($C136=LS$17,$G$7*$D136,""))</f>
        <v/>
      </c>
      <c r="LT136" s="34" t="str">
        <f>IF(LS136&lt;&gt;"",HLOOKUP(COUNT($IN136:LS136)+1,$G$4:$EH$8,LT$14,0)*$D136,IF($C136=LT$17,$G$7*$D136,""))</f>
        <v/>
      </c>
      <c r="LU136" s="34" t="str">
        <f>IF(LT136&lt;&gt;"",HLOOKUP(COUNT($IN136:LT136)+1,$G$4:$EH$8,LU$14,0)*$D136,IF($C136=LU$17,$G$7*$D136,""))</f>
        <v/>
      </c>
      <c r="LV136" s="34" t="str">
        <f>IF(LU136&lt;&gt;"",HLOOKUP(COUNT($IN136:LU136)+1,$G$4:$EH$8,LV$14,0)*$D136,IF($C136=LV$17,$G$7*$D136,""))</f>
        <v/>
      </c>
      <c r="LW136" s="34" t="str">
        <f>IF(LV136&lt;&gt;"",HLOOKUP(COUNT($IN136:LV136)+1,$G$4:$EH$8,LW$14,0)*$D136,IF($C136=LW$17,$G$7*$D136,""))</f>
        <v/>
      </c>
      <c r="LX136" s="34" t="str">
        <f>IF(LW136&lt;&gt;"",HLOOKUP(COUNT($IN136:LW136)+1,$G$4:$EH$8,LX$14,0)*$D136,IF($C136=LX$17,$G$7*$D136,""))</f>
        <v/>
      </c>
      <c r="LY136" s="34" t="str">
        <f>IF(LX136&lt;&gt;"",HLOOKUP(COUNT($IN136:LX136)+1,$G$4:$EH$8,LY$14,0)*$D136,IF($C136=LY$17,$G$7*$D136,""))</f>
        <v/>
      </c>
      <c r="LZ136" s="34" t="str">
        <f>IF(LY136&lt;&gt;"",HLOOKUP(COUNT($IN136:LY136)+1,$G$4:$EH$8,LZ$14,0)*$D136,IF($C136=LZ$17,$G$7*$D136,""))</f>
        <v/>
      </c>
      <c r="MA136" s="34" t="str">
        <f>IF(LZ136&lt;&gt;"",HLOOKUP(COUNT($IN136:LZ136)+1,$G$4:$EH$8,MA$14,0)*$D136,IF($C136=MA$17,$G$7*$D136,""))</f>
        <v/>
      </c>
      <c r="MB136" s="34" t="str">
        <f>IF(MA136&lt;&gt;"",HLOOKUP(COUNT($IN136:MA136)+1,$G$4:$EH$8,MB$14,0)*$D136,IF($C136=MB$17,$G$7*$D136,""))</f>
        <v/>
      </c>
      <c r="MC136" s="34" t="str">
        <f>IF(MB136&lt;&gt;"",HLOOKUP(COUNT($IN136:MB136)+1,$G$4:$EH$8,MC$14,0)*$D136,IF($C136=MC$17,$G$7*$D136,""))</f>
        <v/>
      </c>
      <c r="MD136" s="34" t="str">
        <f>IF(MC136&lt;&gt;"",HLOOKUP(COUNT($IN136:MC136)+1,$G$4:$EH$8,MD$14,0)*$D136,IF($C136=MD$17,$G$7*$D136,""))</f>
        <v/>
      </c>
      <c r="ME136" s="34" t="str">
        <f>IF(MD136&lt;&gt;"",HLOOKUP(COUNT($IN136:MD136)+1,$G$4:$EH$8,ME$14,0)*$D136,IF($C136=ME$17,$G$7*$D136,""))</f>
        <v/>
      </c>
      <c r="MF136" s="1330" t="str">
        <f>IF(ME136&lt;&gt;"",HLOOKUP(COUNT($IN136:ME136)+1,$G$4:$EH$8,MF$14,0)*$D136,IF($C136=MF$17,$G$7*$D136,""))</f>
        <v/>
      </c>
      <c r="MG136" s="1330" t="str">
        <f>IF(MF136&lt;&gt;"",HLOOKUP(COUNT($IN136:MF136)+1,$G$4:$EH$8,MG$14,0)*$D136,IF($C136=MG$17,$G$7*$D136,""))</f>
        <v/>
      </c>
      <c r="MH136" s="1330" t="str">
        <f>IF(MG136&lt;&gt;"",HLOOKUP(COUNT($IN136:MG136)+1,$G$4:$EH$8,MH$14,0)*$D136,IF($C136=MH$17,$G$7*$D136,""))</f>
        <v/>
      </c>
      <c r="MI136" s="1330" t="str">
        <f>IF(MH136&lt;&gt;"",HLOOKUP(COUNT($IN136:MH136)+1,$G$4:$EH$8,MI$14,0)*$D136,IF($C136=MI$17,$G$7*$D136,""))</f>
        <v/>
      </c>
      <c r="MJ136" s="1330" t="str">
        <f>IF(MI136&lt;&gt;"",HLOOKUP(COUNT($IN136:MI136)+1,$G$4:$EH$8,MJ$14,0)*$D136,IF($C136=MJ$17,$G$7*$D136,""))</f>
        <v/>
      </c>
      <c r="MK136" s="1330" t="str">
        <f>IF(MJ136&lt;&gt;"",HLOOKUP(COUNT($IN136:MJ136)+1,$G$4:$EH$8,MK$14,0)*$D136,IF($C136=MK$17,$G$7*$D136,""))</f>
        <v/>
      </c>
      <c r="ML136" s="1330" t="str">
        <f>IF(MK136&lt;&gt;"",HLOOKUP(COUNT($IN136:MK136)+1,$G$4:$EH$8,ML$14,0)*$D136,IF($C136=ML$17,$G$7*$D136,""))</f>
        <v/>
      </c>
      <c r="MM136" s="1330" t="str">
        <f>IF(ML136&lt;&gt;"",HLOOKUP(COUNT($IN136:ML136)+1,$G$4:$EH$8,MM$14,0)*$D136,IF($C136=MM$17,$G$7*$D136,""))</f>
        <v/>
      </c>
      <c r="MN136" s="1330" t="str">
        <f>IF(MM136&lt;&gt;"",HLOOKUP(COUNT($IN136:MM136)+1,$G$4:$EH$8,MN$14,0)*$D136,IF($C136=MN$17,$G$7*$D136,""))</f>
        <v/>
      </c>
      <c r="MO136" s="1330" t="str">
        <f>IF(MN136&lt;&gt;"",HLOOKUP(COUNT($IN136:MN136)+1,$G$4:$EH$8,MO$14,0)*$D136,IF($C136=MO$17,$G$7*$D136,""))</f>
        <v/>
      </c>
      <c r="MP136" s="1330" t="str">
        <f>IF(MO136&lt;&gt;"",HLOOKUP(COUNT($IN136:MO136)+1,$G$4:$EH$8,MP$14,0)*$D136,IF($C136=MP$17,$G$7*$D136,""))</f>
        <v/>
      </c>
      <c r="MQ136" s="1330" t="str">
        <f>IF(MP136&lt;&gt;"",HLOOKUP(COUNT($IN136:MP136)+1,$G$4:$EH$8,MQ$14,0)*$D136,IF($C136=MQ$17,$G$7*$D136,""))</f>
        <v/>
      </c>
      <c r="MR136" s="1330" t="str">
        <f>IF(MQ136&lt;&gt;"",HLOOKUP(COUNT($IN136:MQ136)+1,$G$4:$EH$8,MR$14,0)*$D136,IF($C136=MR$17,$G$7*$D136,""))</f>
        <v/>
      </c>
      <c r="MS136" s="1330" t="str">
        <f>IF(MR136&lt;&gt;"",HLOOKUP(COUNT($IN136:MR136)+1,$G$4:$EH$8,MS$14,0)*$D136,IF($C136=MS$17,$G$7*$D136,""))</f>
        <v/>
      </c>
      <c r="MT136" s="1330" t="str">
        <f>IF(MS136&lt;&gt;"",HLOOKUP(COUNT($IN136:MS136)+1,$G$4:$EH$8,MT$14,0)*$D136,IF($C136=MT$17,$G$7*$D136,""))</f>
        <v/>
      </c>
      <c r="MU136" s="1330" t="str">
        <f>IF(MT136&lt;&gt;"",HLOOKUP(COUNT($IN136:MT136)+1,$G$4:$EH$8,MU$14,0)*$D136,IF($C136=MU$17,$G$7*$D136,""))</f>
        <v/>
      </c>
      <c r="MV136" s="1330" t="str">
        <f>IF(MU136&lt;&gt;"",HLOOKUP(COUNT($IN136:MU136)+1,$G$4:$EH$8,MV$14,0)*$D136,IF($C136=MV$17,$G$7*$D136,""))</f>
        <v/>
      </c>
      <c r="MW136" s="1330" t="str">
        <f>IF(MV136&lt;&gt;"",HLOOKUP(COUNT($IN136:MV136)+1,$G$4:$EH$8,MW$14,0)*$D136,IF($C136=MW$17,$G$7*$D136,""))</f>
        <v/>
      </c>
      <c r="MX136" s="1330" t="str">
        <f>IF(MW136&lt;&gt;"",HLOOKUP(COUNT($IN136:MW136)+1,$G$4:$EH$8,MX$14,0)*$D136,IF($C136=MX$17,$G$7*$D136,""))</f>
        <v/>
      </c>
      <c r="MY136" s="1330" t="str">
        <f>IF(MX136&lt;&gt;"",HLOOKUP(COUNT($IN136:MX136)+1,$G$4:$EH$8,MY$14,0)*$D136,IF($C136=MY$17,$G$7*$D136,""))</f>
        <v/>
      </c>
      <c r="MZ136" s="1330" t="str">
        <f>IF(MY136&lt;&gt;"",HLOOKUP(COUNT($IN136:MY136)+1,$G$4:$EH$8,MZ$14,0)*$D136,IF($C136=MZ$17,$G$7*$D136,""))</f>
        <v/>
      </c>
      <c r="NA136" s="1330" t="str">
        <f>IF(MZ136&lt;&gt;"",HLOOKUP(COUNT($IN136:MZ136)+1,$G$4:$EH$8,NA$14,0)*$D136,IF($C136=NA$17,$G$7*$D136,""))</f>
        <v/>
      </c>
      <c r="NB136" s="1330">
        <f>IF(NA136&lt;&gt;"",HLOOKUP(COUNT($IN136:NA136)+1,$G$4:$EH$8,NB$14,0)*$D136,IF($C136=NB$17,$G$7*$D136,""))</f>
        <v>0</v>
      </c>
      <c r="NC136" s="1330">
        <f>IF(NB136&lt;&gt;"",HLOOKUP(COUNT($IN136:NB136)+1,$G$4:$EH$8,NC$14,0)*$D136,IF($C136=NC$17,$G$7*$D136,""))</f>
        <v>3750</v>
      </c>
      <c r="ND136" s="1330">
        <f>IF(NC136&lt;&gt;"",HLOOKUP(COUNT($IN136:NC136)+1,$G$4:$EH$8,ND$14,0)*$D136,IF($C136=ND$17,$G$7*$D136,""))</f>
        <v>3750</v>
      </c>
      <c r="NF136" s="34" t="str">
        <f>IF(NE136&lt;&gt;"",HLOOKUP(COUNT($NE136:NE136)+1,$G$4:$EH$8,NF$14,0)*$D136,IF($C136=NF$17,$G$8*$D136,""))</f>
        <v/>
      </c>
      <c r="NG136" s="34" t="str">
        <f>IF(NF136&lt;&gt;"",HLOOKUP(COUNT($NE136:NF136)+1,$G$4:$EH$8,NG$14,0)*$D136,IF($C136=NG$17,$G$8*$D136,""))</f>
        <v/>
      </c>
      <c r="NH136" s="34" t="str">
        <f>IF(NG136&lt;&gt;"",HLOOKUP(COUNT($NE136:NG136)+1,$G$4:$EH$8,NH$14,0)*$D136,IF($C136=NH$17,$G$8*$D136,""))</f>
        <v/>
      </c>
      <c r="NI136" s="34" t="str">
        <f>IF(NH136&lt;&gt;"",HLOOKUP(COUNT($NE136:NH136)+1,$G$4:$EH$8,NI$14,0)*$D136,IF($C136=NI$17,$G$8*$D136,""))</f>
        <v/>
      </c>
      <c r="NJ136" s="34" t="str">
        <f>IF(NI136&lt;&gt;"",HLOOKUP(COUNT($NE136:NI136)+1,$G$4:$EH$8,NJ$14,0)*$D136,IF($C136=NJ$17,$G$8*$D136,""))</f>
        <v/>
      </c>
      <c r="NK136" s="34" t="str">
        <f>IF(NJ136&lt;&gt;"",HLOOKUP(COUNT($NE136:NJ136)+1,$G$4:$EH$8,NK$14,0)*$D136,IF($C136=NK$17,$G$8*$D136,""))</f>
        <v/>
      </c>
      <c r="NL136" s="34" t="str">
        <f>IF(NK136&lt;&gt;"",HLOOKUP(COUNT($NE136:NK136)+1,$G$4:$EH$8,NL$14,0)*$D136,IF($C136=NL$17,$G$8*$D136,""))</f>
        <v/>
      </c>
      <c r="NM136" s="34" t="str">
        <f>IF(NL136&lt;&gt;"",HLOOKUP(COUNT($NE136:NL136)+1,$G$4:$EH$8,NM$14,0)*$D136,IF($C136=NM$17,$G$8*$D136,""))</f>
        <v/>
      </c>
      <c r="NN136" s="34" t="str">
        <f>IF(NM136&lt;&gt;"",HLOOKUP(COUNT($NE136:NM136)+1,$G$4:$EH$8,NN$14,0)*$D136,IF($C136=NN$17,$G$8*$D136,""))</f>
        <v/>
      </c>
      <c r="NO136" s="34" t="str">
        <f>IF(NN136&lt;&gt;"",HLOOKUP(COUNT($NE136:NN136)+1,$G$4:$EH$8,NO$14,0)*$D136,IF($C136=NO$17,$G$8*$D136,""))</f>
        <v/>
      </c>
      <c r="NP136" s="34" t="str">
        <f>IF(NO136&lt;&gt;"",HLOOKUP(COUNT($NE136:NO136)+1,$G$4:$EH$8,NP$14,0)*$D136,IF($C136=NP$17,$G$8*$D136,""))</f>
        <v/>
      </c>
      <c r="NQ136" s="34" t="str">
        <f>IF(NP136&lt;&gt;"",HLOOKUP(COUNT($NE136:NP136)+1,$G$4:$EH$8,NQ$14,0)*$D136,IF($C136=NQ$17,$G$8*$D136,""))</f>
        <v/>
      </c>
      <c r="NR136" s="34" t="str">
        <f>IF(NQ136&lt;&gt;"",HLOOKUP(COUNT($NE136:NQ136)+1,$G$4:$EH$8,NR$14,0)*$D136,IF($C136=NR$17,$G$8*$D136,""))</f>
        <v/>
      </c>
      <c r="NS136" s="34" t="str">
        <f>IF(NR136&lt;&gt;"",HLOOKUP(COUNT($NE136:NR136)+1,$G$4:$EH$8,NS$14,0)*$D136,IF($C136=NS$17,$G$8*$D136,""))</f>
        <v/>
      </c>
      <c r="NT136" s="34" t="str">
        <f>IF(NS136&lt;&gt;"",HLOOKUP(COUNT($NE136:NS136)+1,$G$4:$EH$8,NT$14,0)*$D136,IF($C136=NT$17,$G$8*$D136,""))</f>
        <v/>
      </c>
      <c r="NU136" s="34" t="str">
        <f>IF(NT136&lt;&gt;"",HLOOKUP(COUNT($NE136:NT136)+1,$G$4:$EH$8,NU$14,0)*$D136,IF($C136=NU$17,$G$8*$D136,""))</f>
        <v/>
      </c>
      <c r="NV136" s="34" t="str">
        <f>IF(NU136&lt;&gt;"",HLOOKUP(COUNT($NE136:NU136)+1,$G$4:$EH$8,NV$14,0)*$D136,IF($C136=NV$17,$G$8*$D136,""))</f>
        <v/>
      </c>
      <c r="NW136" s="34" t="str">
        <f>IF(NV136&lt;&gt;"",HLOOKUP(COUNT($NE136:NV136)+1,$G$4:$EH$8,NW$14,0)*$D136,IF($C136=NW$17,$G$8*$D136,""))</f>
        <v/>
      </c>
      <c r="NX136" s="34" t="str">
        <f>IF(NW136&lt;&gt;"",HLOOKUP(COUNT($NE136:NW136)+1,$G$4:$EH$8,NX$14,0)*$D136,IF($C136=NX$17,$G$8*$D136,""))</f>
        <v/>
      </c>
      <c r="NY136" s="34" t="str">
        <f>IF(NX136&lt;&gt;"",HLOOKUP(COUNT($NE136:NX136)+1,$G$4:$EH$8,NY$14,0)*$D136,IF($C136=NY$17,$G$8*$D136,""))</f>
        <v/>
      </c>
      <c r="NZ136" s="34" t="str">
        <f>IF(NY136&lt;&gt;"",HLOOKUP(COUNT($NE136:NY136)+1,$G$4:$EH$8,NZ$14,0)*$D136,IF($C136=NZ$17,$G$8*$D136,""))</f>
        <v/>
      </c>
      <c r="OA136" s="34" t="str">
        <f>IF(NZ136&lt;&gt;"",HLOOKUP(COUNT($NE136:NZ136)+1,$G$4:$EH$8,OA$14,0)*$D136,IF($C136=OA$17,$G$8*$D136,""))</f>
        <v/>
      </c>
      <c r="OB136" s="34" t="str">
        <f>IF(OA136&lt;&gt;"",HLOOKUP(COUNT($NE136:OA136)+1,$G$4:$EH$8,OB$14,0)*$D136,IF($C136=OB$17,$G$8*$D136,""))</f>
        <v/>
      </c>
      <c r="OC136" s="34" t="str">
        <f>IF(OB136&lt;&gt;"",HLOOKUP(COUNT($NE136:OB136)+1,$G$4:$EH$8,OC$14,0)*$D136,IF($C136=OC$17,$G$8*$D136,""))</f>
        <v/>
      </c>
      <c r="OD136" s="34" t="str">
        <f>IF(OC136&lt;&gt;"",HLOOKUP(COUNT($NE136:OC136)+1,$G$4:$EH$8,OD$14,0)*$D136,IF($C136=OD$17,$G$8*$D136,""))</f>
        <v/>
      </c>
      <c r="OE136" s="34" t="str">
        <f>IF(OD136&lt;&gt;"",HLOOKUP(COUNT($NE136:OD136)+1,$G$4:$EH$8,OE$14,0)*$D136,IF($C136=OE$17,$G$8*$D136,""))</f>
        <v/>
      </c>
      <c r="OF136" s="34" t="str">
        <f>IF(OE136&lt;&gt;"",HLOOKUP(COUNT($NE136:OE136)+1,$G$4:$EH$8,OF$14,0)*$D136,IF($C136=OF$17,$G$8*$D136,""))</f>
        <v/>
      </c>
      <c r="OG136" s="34" t="str">
        <f>IF(OF136&lt;&gt;"",HLOOKUP(COUNT($NE136:OF136)+1,$G$4:$EH$8,OG$14,0)*$D136,IF($C136=OG$17,$G$8*$D136,""))</f>
        <v/>
      </c>
      <c r="OH136" s="34" t="str">
        <f>IF(OG136&lt;&gt;"",HLOOKUP(COUNT($NE136:OG136)+1,$G$4:$EH$8,OH$14,0)*$D136,IF($C136=OH$17,$G$8*$D136,""))</f>
        <v/>
      </c>
      <c r="OI136" s="34" t="str">
        <f>IF(OH136&lt;&gt;"",HLOOKUP(COUNT($NE136:OH136)+1,$G$4:$EH$8,OI$14,0)*$D136,IF($C136=OI$17,$G$8*$D136,""))</f>
        <v/>
      </c>
      <c r="OJ136" s="34" t="str">
        <f>IF(OI136&lt;&gt;"",HLOOKUP(COUNT($NE136:OI136)+1,$G$4:$EH$8,OJ$14,0)*$D136,IF($C136=OJ$17,$G$8*$D136,""))</f>
        <v/>
      </c>
      <c r="OK136" s="34" t="str">
        <f>IF(OJ136&lt;&gt;"",HLOOKUP(COUNT($NE136:OJ136)+1,$G$4:$EH$8,OK$14,0)*$D136,IF($C136=OK$17,$G$8*$D136,""))</f>
        <v/>
      </c>
      <c r="OL136" s="34" t="str">
        <f>IF(OK136&lt;&gt;"",HLOOKUP(COUNT($NE136:OK136)+1,$G$4:$EH$8,OL$14,0)*$D136,IF($C136=OL$17,$G$8*$D136,""))</f>
        <v/>
      </c>
      <c r="OM136" s="34" t="str">
        <f>IF(OL136&lt;&gt;"",HLOOKUP(COUNT($NE136:OL136)+1,$G$4:$EH$8,OM$14,0)*$D136,IF($C136=OM$17,$G$8*$D136,""))</f>
        <v/>
      </c>
      <c r="ON136" s="34" t="str">
        <f>IF(OM136&lt;&gt;"",HLOOKUP(COUNT($NE136:OM136)+1,$G$4:$EH$8,ON$14,0)*$D136,IF($C136=ON$17,$G$8*$D136,""))</f>
        <v/>
      </c>
      <c r="OO136" s="34" t="str">
        <f>IF(ON136&lt;&gt;"",HLOOKUP(COUNT($NE136:ON136)+1,$G$4:$EH$8,OO$14,0)*$D136,IF($C136=OO$17,$G$8*$D136,""))</f>
        <v/>
      </c>
      <c r="OP136" s="34" t="str">
        <f>IF(OO136&lt;&gt;"",HLOOKUP(COUNT($NE136:OO136)+1,$G$4:$EH$8,OP$14,0)*$D136,IF($C136=OP$17,$G$8*$D136,""))</f>
        <v/>
      </c>
      <c r="OQ136" s="34" t="str">
        <f>IF(OP136&lt;&gt;"",HLOOKUP(COUNT($NE136:OP136)+1,$G$4:$EH$8,OQ$14,0)*$D136,IF($C136=OQ$17,$G$8*$D136,""))</f>
        <v/>
      </c>
      <c r="OR136" s="34" t="str">
        <f>IF(OQ136&lt;&gt;"",HLOOKUP(COUNT($NE136:OQ136)+1,$G$4:$EH$8,OR$14,0)*$D136,IF($C136=OR$17,$G$8*$D136,""))</f>
        <v/>
      </c>
      <c r="OS136" s="34" t="str">
        <f>IF(OR136&lt;&gt;"",HLOOKUP(COUNT($NE136:OR136)+1,$G$4:$EH$8,OS$14,0)*$D136,IF($C136=OS$17,$G$8*$D136,""))</f>
        <v/>
      </c>
      <c r="OT136" s="34" t="str">
        <f>IF(OS136&lt;&gt;"",HLOOKUP(COUNT($NE136:OS136)+1,$G$4:$EH$8,OT$14,0)*$D136,IF($C136=OT$17,$G$8*$D136,""))</f>
        <v/>
      </c>
      <c r="OU136" s="34" t="str">
        <f>IF(OT136&lt;&gt;"",HLOOKUP(COUNT($NE136:OT136)+1,$G$4:$EH$8,OU$14,0)*$D136,IF($C136=OU$17,$G$8*$D136,""))</f>
        <v/>
      </c>
      <c r="OV136" s="34" t="str">
        <f>IF(OU136&lt;&gt;"",HLOOKUP(COUNT($NE136:OU136)+1,$G$4:$EH$8,OV$14,0)*$D136,IF($C136=OV$17,$G$8*$D136,""))</f>
        <v/>
      </c>
      <c r="OW136" s="34" t="str">
        <f>IF(OV136&lt;&gt;"",HLOOKUP(COUNT($NE136:OV136)+1,$G$4:$EH$8,OW$14,0)*$D136,IF($C136=OW$17,$G$8*$D136,""))</f>
        <v/>
      </c>
      <c r="OX136" s="34" t="str">
        <f>IF(OW136&lt;&gt;"",HLOOKUP(COUNT($NE136:OW136)+1,$G$4:$EH$8,OX$14,0)*$D136,IF($C136=OX$17,$G$8*$D136,""))</f>
        <v/>
      </c>
      <c r="OY136" s="34" t="str">
        <f>IF(OX136&lt;&gt;"",HLOOKUP(COUNT($NE136:OX136)+1,$G$4:$EH$8,OY$14,0)*$D136,IF($C136=OY$17,$G$8*$D136,""))</f>
        <v/>
      </c>
      <c r="OZ136" s="34" t="str">
        <f>IF(OY136&lt;&gt;"",HLOOKUP(COUNT($NE136:OY136)+1,$G$4:$EH$8,OZ$14,0)*$D136,IF($C136=OZ$17,$G$8*$D136,""))</f>
        <v/>
      </c>
      <c r="PA136" s="34" t="str">
        <f>IF(OZ136&lt;&gt;"",HLOOKUP(COUNT($NE136:OZ136)+1,$G$4:$EH$8,PA$14,0)*$D136,IF($C136=PA$17,$G$8*$D136,""))</f>
        <v/>
      </c>
      <c r="PB136" s="34" t="str">
        <f>IF(PA136&lt;&gt;"",HLOOKUP(COUNT($NE136:PA136)+1,$G$4:$EH$8,PB$14,0)*$D136,IF($C136=PB$17,$G$8*$D136,""))</f>
        <v/>
      </c>
      <c r="PC136" s="34" t="str">
        <f>IF(PB136&lt;&gt;"",HLOOKUP(COUNT($NE136:PB136)+1,$G$4:$EH$8,PC$14,0)*$D136,IF($C136=PC$17,$G$8*$D136,""))</f>
        <v/>
      </c>
      <c r="PD136" s="34" t="str">
        <f>IF(PC136&lt;&gt;"",HLOOKUP(COUNT($NE136:PC136)+1,$G$4:$EH$8,PD$14,0)*$D136,IF($C136=PD$17,$G$8*$D136,""))</f>
        <v/>
      </c>
      <c r="PE136" s="34" t="str">
        <f>IF(PD136&lt;&gt;"",HLOOKUP(COUNT($NE136:PD136)+1,$G$4:$EH$8,PE$14,0)*$D136,IF($C136=PE$17,$G$8*$D136,""))</f>
        <v/>
      </c>
      <c r="PF136" s="34" t="str">
        <f>IF(PE136&lt;&gt;"",HLOOKUP(COUNT($NE136:PE136)+1,$G$4:$EH$8,PF$14,0)*$D136,IF($C136=PF$17,$G$8*$D136,""))</f>
        <v/>
      </c>
      <c r="PG136" s="34" t="str">
        <f>IF(PF136&lt;&gt;"",HLOOKUP(COUNT($NE136:PF136)+1,$G$4:$EH$8,PG$14,0)*$D136,IF($C136=PG$17,$G$8*$D136,""))</f>
        <v/>
      </c>
      <c r="PH136" s="34" t="str">
        <f>IF(PG136&lt;&gt;"",HLOOKUP(COUNT($NE136:PG136)+1,$G$4:$EH$8,PH$14,0)*$D136,IF($C136=PH$17,$G$8*$D136,""))</f>
        <v/>
      </c>
      <c r="PI136" s="34" t="str">
        <f>IF(PH136&lt;&gt;"",HLOOKUP(COUNT($NE136:PH136)+1,$G$4:$EH$8,PI$14,0)*$D136,IF($C136=PI$17,$G$8*$D136,""))</f>
        <v/>
      </c>
      <c r="PJ136" s="34" t="str">
        <f>IF(PI136&lt;&gt;"",HLOOKUP(COUNT($NE136:PI136)+1,$G$4:$EH$8,PJ$14,0)*$D136,IF($C136=PJ$17,$G$8*$D136,""))</f>
        <v/>
      </c>
      <c r="PK136" s="34" t="str">
        <f>IF(PJ136&lt;&gt;"",HLOOKUP(COUNT($NE136:PJ136)+1,$G$4:$EH$8,PK$14,0)*$D136,IF($C136=PK$17,$G$8*$D136,""))</f>
        <v/>
      </c>
      <c r="PL136" s="34" t="str">
        <f>IF(PK136&lt;&gt;"",HLOOKUP(COUNT($NE136:PK136)+1,$G$4:$EH$8,PL$14,0)*$D136,IF($C136=PL$17,$G$8*$D136,""))</f>
        <v/>
      </c>
      <c r="PM136" s="34" t="str">
        <f>IF(PL136&lt;&gt;"",HLOOKUP(COUNT($NE136:PL136)+1,$G$4:$EH$8,PM$14,0)*$D136,IF($C136=PM$17,$G$8*$D136,""))</f>
        <v/>
      </c>
      <c r="PN136" s="34" t="str">
        <f>IF(PM136&lt;&gt;"",HLOOKUP(COUNT($NE136:PM136)+1,$G$4:$EH$8,PN$14,0)*$D136,IF($C136=PN$17,$G$8*$D136,""))</f>
        <v/>
      </c>
      <c r="PO136" s="34" t="str">
        <f>IF(PN136&lt;&gt;"",HLOOKUP(COUNT($NE136:PN136)+1,$G$4:$EH$8,PO$14,0)*$D136,IF($C136=PO$17,$G$8*$D136,""))</f>
        <v/>
      </c>
      <c r="PP136" s="34" t="str">
        <f>IF(PO136&lt;&gt;"",HLOOKUP(COUNT($NE136:PO136)+1,$G$4:$EH$8,PP$14,0)*$D136,IF($C136=PP$17,$G$8*$D136,""))</f>
        <v/>
      </c>
      <c r="PQ136" s="34" t="str">
        <f>IF(PP136&lt;&gt;"",HLOOKUP(COUNT($NE136:PP136)+1,$G$4:$EH$8,PQ$14,0)*$D136,IF($C136=PQ$17,$G$8*$D136,""))</f>
        <v/>
      </c>
      <c r="PR136" s="34" t="str">
        <f>IF(PQ136&lt;&gt;"",HLOOKUP(COUNT($NE136:PQ136)+1,$G$4:$EH$8,PR$14,0)*$D136,IF($C136=PR$17,$G$8*$D136,""))</f>
        <v/>
      </c>
      <c r="PS136" s="34" t="str">
        <f>IF(PR136&lt;&gt;"",HLOOKUP(COUNT($NE136:PR136)+1,$G$4:$EH$8,PS$14,0)*$D136,IF($C136=PS$17,$G$8*$D136,""))</f>
        <v/>
      </c>
      <c r="PT136" s="34" t="str">
        <f>IF(PS136&lt;&gt;"",HLOOKUP(COUNT($NE136:PS136)+1,$G$4:$EH$8,PT$14,0)*$D136,IF($C136=PT$17,$G$8*$D136,""))</f>
        <v/>
      </c>
      <c r="PU136" s="34" t="str">
        <f>IF(PT136&lt;&gt;"",HLOOKUP(COUNT($NE136:PT136)+1,$G$4:$EH$8,PU$14,0)*$D136,IF($C136=PU$17,$G$8*$D136,""))</f>
        <v/>
      </c>
      <c r="PV136" s="34" t="str">
        <f>IF(PU136&lt;&gt;"",HLOOKUP(COUNT($NE136:PU136)+1,$G$4:$EH$8,PV$14,0)*$D136,IF($C136=PV$17,$G$8*$D136,""))</f>
        <v/>
      </c>
      <c r="PW136" s="34" t="str">
        <f>IF(PV136&lt;&gt;"",HLOOKUP(COUNT($NE136:PV136)+1,$G$4:$EH$8,PW$14,0)*$D136,IF($C136=PW$17,$G$8*$D136,""))</f>
        <v/>
      </c>
      <c r="PX136" s="34" t="str">
        <f>IF(PW136&lt;&gt;"",HLOOKUP(COUNT($NE136:PW136)+1,$G$4:$EH$8,PX$14,0)*$D136,IF($C136=PX$17,$G$8*$D136,""))</f>
        <v/>
      </c>
      <c r="PY136" s="34" t="str">
        <f>IF(PX136&lt;&gt;"",HLOOKUP(COUNT($NE136:PX136)+1,$G$4:$EH$8,PY$14,0)*$D136,IF($C136=PY$17,$G$8*$D136,""))</f>
        <v/>
      </c>
      <c r="PZ136" s="34" t="str">
        <f>IF(PY136&lt;&gt;"",HLOOKUP(COUNT($NE136:PY136)+1,$G$4:$EH$8,PZ$14,0)*$D136,IF($C136=PZ$17,$G$8*$D136,""))</f>
        <v/>
      </c>
      <c r="QA136" s="34" t="str">
        <f>IF(PZ136&lt;&gt;"",HLOOKUP(COUNT($NE136:PZ136)+1,$G$4:$EH$8,QA$14,0)*$D136,IF($C136=QA$17,$G$8*$D136,""))</f>
        <v/>
      </c>
      <c r="QB136" s="34" t="str">
        <f>IF(QA136&lt;&gt;"",HLOOKUP(COUNT($NE136:QA136)+1,$G$4:$EH$8,QB$14,0)*$D136,IF($C136=QB$17,$G$8*$D136,""))</f>
        <v/>
      </c>
      <c r="QC136" s="34" t="str">
        <f>IF(QB136&lt;&gt;"",HLOOKUP(COUNT($NE136:QB136)+1,$G$4:$EH$8,QC$14,0)*$D136,IF($C136=QC$17,$G$8*$D136,""))</f>
        <v/>
      </c>
      <c r="QD136" s="34" t="str">
        <f>IF(QC136&lt;&gt;"",HLOOKUP(COUNT($NE136:QC136)+1,$G$4:$EH$8,QD$14,0)*$D136,IF($C136=QD$17,$G$8*$D136,""))</f>
        <v/>
      </c>
      <c r="QE136" s="34" t="str">
        <f>IF(QD136&lt;&gt;"",HLOOKUP(COUNT($NE136:QD136)+1,$G$4:$EH$8,QE$14,0)*$D136,IF($C136=QE$17,$G$8*$D136,""))</f>
        <v/>
      </c>
      <c r="QF136" s="34" t="str">
        <f>IF(QE136&lt;&gt;"",HLOOKUP(COUNT($NE136:QE136)+1,$G$4:$EH$8,QF$14,0)*$D136,IF($C136=QF$17,$G$8*$D136,""))</f>
        <v/>
      </c>
      <c r="QG136" s="34" t="str">
        <f>IF(QF136&lt;&gt;"",HLOOKUP(COUNT($NE136:QF136)+1,$G$4:$EH$8,QG$14,0)*$D136,IF($C136=QG$17,$G$8*$D136,""))</f>
        <v/>
      </c>
      <c r="QH136" s="34" t="str">
        <f>IF(QG136&lt;&gt;"",HLOOKUP(COUNT($NE136:QG136)+1,$G$4:$EH$8,QH$14,0)*$D136,IF($C136=QH$17,$G$8*$D136,""))</f>
        <v/>
      </c>
      <c r="QI136" s="34" t="str">
        <f>IF(QH136&lt;&gt;"",HLOOKUP(COUNT($NE136:QH136)+1,$G$4:$EH$8,QI$14,0)*$D136,IF($C136=QI$17,$G$8*$D136,""))</f>
        <v/>
      </c>
      <c r="QJ136" s="34" t="str">
        <f>IF(QI136&lt;&gt;"",HLOOKUP(COUNT($NE136:QI136)+1,$G$4:$EH$8,QJ$14,0)*$D136,IF($C136=QJ$17,$G$8*$D136,""))</f>
        <v/>
      </c>
      <c r="QK136" s="34" t="str">
        <f>IF(QJ136&lt;&gt;"",HLOOKUP(COUNT($NE136:QJ136)+1,$G$4:$EH$8,QK$14,0)*$D136,IF($C136=QK$17,$G$8*$D136,""))</f>
        <v/>
      </c>
      <c r="QL136" s="34" t="str">
        <f>IF(QK136&lt;&gt;"",HLOOKUP(COUNT($NE136:QK136)+1,$G$4:$EH$8,QL$14,0)*$D136,IF($C136=QL$17,$G$8*$D136,""))</f>
        <v/>
      </c>
      <c r="QM136" s="34" t="str">
        <f>IF(QL136&lt;&gt;"",HLOOKUP(COUNT($NE136:QL136)+1,$G$4:$EH$8,QM$14,0)*$D136,IF($C136=QM$17,$G$8*$D136,""))</f>
        <v/>
      </c>
      <c r="QN136" s="34" t="str">
        <f>IF(QM136&lt;&gt;"",HLOOKUP(COUNT($NE136:QM136)+1,$G$4:$EH$8,QN$14,0)*$D136,IF($C136=QN$17,$G$8*$D136,""))</f>
        <v/>
      </c>
      <c r="QO136" s="34" t="str">
        <f>IF(QN136&lt;&gt;"",HLOOKUP(COUNT($NE136:QN136)+1,$G$4:$EH$8,QO$14,0)*$D136,IF($C136=QO$17,$G$8*$D136,""))</f>
        <v/>
      </c>
      <c r="QP136" s="34" t="str">
        <f>IF(QO136&lt;&gt;"",HLOOKUP(COUNT($NE136:QO136)+1,$G$4:$EH$8,QP$14,0)*$D136,IF($C136=QP$17,$G$8*$D136,""))</f>
        <v/>
      </c>
      <c r="QQ136" s="34" t="str">
        <f>IF(QP136&lt;&gt;"",HLOOKUP(COUNT($NE136:QP136)+1,$G$4:$EH$8,QQ$14,0)*$D136,IF($C136=QQ$17,$G$8*$D136,""))</f>
        <v/>
      </c>
      <c r="QR136" s="34" t="str">
        <f>IF(QQ136&lt;&gt;"",HLOOKUP(COUNT($NE136:QQ136)+1,$G$4:$EH$8,QR$14,0)*$D136,IF($C136=QR$17,$G$8*$D136,""))</f>
        <v/>
      </c>
      <c r="QS136" s="34" t="str">
        <f>IF(QR136&lt;&gt;"",HLOOKUP(COUNT($NE136:QR136)+1,$G$4:$EH$8,QS$14,0)*$D136,IF($C136=QS$17,$G$8*$D136,""))</f>
        <v/>
      </c>
      <c r="QT136" s="34" t="str">
        <f>IF(QS136&lt;&gt;"",HLOOKUP(COUNT($NE136:QS136)+1,$G$4:$EH$8,QT$14,0)*$D136,IF($C136=QT$17,$G$8*$D136,""))</f>
        <v/>
      </c>
      <c r="QU136" s="34" t="str">
        <f>IF(QT136&lt;&gt;"",HLOOKUP(COUNT($NE136:QT136)+1,$G$4:$EH$8,QU$14,0)*$D136,IF($C136=QU$17,$G$8*$D136,""))</f>
        <v/>
      </c>
      <c r="QV136" s="34" t="str">
        <f>IF(QU136&lt;&gt;"",HLOOKUP(COUNT($NE136:QU136)+1,$G$4:$EH$8,QV$14,0)*$D136,IF($C136=QV$17,$G$8*$D136,""))</f>
        <v/>
      </c>
      <c r="QW136" s="34" t="str">
        <f>IF(QV136&lt;&gt;"",HLOOKUP(COUNT($NE136:QV136)+1,$G$4:$EH$8,QW$14,0)*$D136,IF($C136=QW$17,$G$8*$D136,""))</f>
        <v/>
      </c>
      <c r="QX136" s="34" t="str">
        <f>IF(QW136&lt;&gt;"",HLOOKUP(COUNT($NE136:QW136)+1,$G$4:$EH$8,QX$14,0)*$D136,IF($C136=QX$17,$G$8*$D136,""))</f>
        <v/>
      </c>
      <c r="QY136" s="34" t="str">
        <f>IF(QX136&lt;&gt;"",HLOOKUP(COUNT($NE136:QX136)+1,$G$4:$EH$8,QY$14,0)*$D136,IF($C136=QY$17,$G$8*$D136,""))</f>
        <v/>
      </c>
      <c r="QZ136" s="34" t="str">
        <f>IF(QY136&lt;&gt;"",HLOOKUP(COUNT($NE136:QY136)+1,$G$4:$EH$8,QZ$14,0)*$D136,IF($C136=QZ$17,$G$8*$D136,""))</f>
        <v/>
      </c>
      <c r="RA136" s="34" t="str">
        <f>IF(QZ136&lt;&gt;"",HLOOKUP(COUNT($NE136:QZ136)+1,$G$4:$EH$8,RA$14,0)*$D136,IF($C136=RA$17,$G$8*$D136,""))</f>
        <v/>
      </c>
      <c r="RB136" s="34" t="str">
        <f>IF(RA136&lt;&gt;"",HLOOKUP(COUNT($NE136:RA136)+1,$G$4:$EH$8,RB$14,0)*$D136,IF($C136=RB$17,$G$8*$D136,""))</f>
        <v/>
      </c>
      <c r="RC136" s="34" t="str">
        <f>IF(RB136&lt;&gt;"",HLOOKUP(COUNT($NE136:RB136)+1,$G$4:$EH$8,RC$14,0)*$D136,IF($C136=RC$17,$G$8*$D136,""))</f>
        <v/>
      </c>
      <c r="RD136" s="34" t="str">
        <f>IF(RC136&lt;&gt;"",HLOOKUP(COUNT($NE136:RC136)+1,$G$4:$EH$8,RD$14,0)*$D136,IF($C136=RD$17,$G$8*$D136,""))</f>
        <v/>
      </c>
      <c r="RE136" s="34" t="str">
        <f>IF(RD136&lt;&gt;"",HLOOKUP(COUNT($NE136:RD136)+1,$G$4:$EH$8,RE$14,0)*$D136,IF($C136=RE$17,$G$8*$D136,""))</f>
        <v/>
      </c>
      <c r="RF136" s="34" t="str">
        <f>IF(RE136&lt;&gt;"",HLOOKUP(COUNT($NE136:RE136)+1,$G$4:$EH$8,RF$14,0)*$D136,IF($C136=RF$17,$G$8*$D136,""))</f>
        <v/>
      </c>
      <c r="RG136" s="34" t="str">
        <f>IF(RF136&lt;&gt;"",HLOOKUP(COUNT($NE136:RF136)+1,$G$4:$EH$8,RG$14,0)*$D136,IF($C136=RG$17,$G$8*$D136,""))</f>
        <v/>
      </c>
      <c r="RH136" s="34" t="str">
        <f>IF(RG136&lt;&gt;"",HLOOKUP(COUNT($NE136:RG136)+1,$G$4:$EH$8,RH$14,0)*$D136,IF($C136=RH$17,$G$8*$D136,""))</f>
        <v/>
      </c>
      <c r="RI136" s="34" t="str">
        <f>IF(RH136&lt;&gt;"",HLOOKUP(COUNT($NE136:RH136)+1,$G$4:$EH$8,RI$14,0)*$D136,IF($C136=RI$17,$G$8*$D136,""))</f>
        <v/>
      </c>
      <c r="RJ136" s="34" t="str">
        <f>IF(RI136&lt;&gt;"",HLOOKUP(COUNT($NE136:RI136)+1,$G$4:$EH$8,RJ$14,0)*$D136,IF($C136=RJ$17,$G$8*$D136,""))</f>
        <v/>
      </c>
      <c r="RK136" s="34" t="str">
        <f>IF(RJ136&lt;&gt;"",HLOOKUP(COUNT($NE136:RJ136)+1,$G$4:$EH$8,RK$14,0)*$D136,IF($C136=RK$17,$G$8*$D136,""))</f>
        <v/>
      </c>
      <c r="RL136" s="34" t="str">
        <f>IF(RK136&lt;&gt;"",HLOOKUP(COUNT($NE136:RK136)+1,$G$4:$EH$8,RL$14,0)*$D136,IF($C136=RL$17,$G$8*$D136,""))</f>
        <v/>
      </c>
      <c r="RM136" s="34" t="str">
        <f>IF(RL136&lt;&gt;"",HLOOKUP(COUNT($NE136:RL136)+1,$G$4:$EH$8,RM$14,0)*$D136,IF($C136=RM$17,$G$8*$D136,""))</f>
        <v/>
      </c>
      <c r="RN136" s="34" t="str">
        <f>IF(RM136&lt;&gt;"",HLOOKUP(COUNT($NE136:RM136)+1,$G$4:$EH$8,RN$14,0)*$D136,IF($C136=RN$17,$G$8*$D136,""))</f>
        <v/>
      </c>
      <c r="RO136" s="34" t="str">
        <f>IF(RN136&lt;&gt;"",HLOOKUP(COUNT($NE136:RN136)+1,$G$4:$EH$8,RO$14,0)*$D136,IF($C136=RO$17,$G$8*$D136,""))</f>
        <v/>
      </c>
      <c r="RP136" s="34" t="str">
        <f>IF(RO136&lt;&gt;"",HLOOKUP(COUNT($NE136:RO136)+1,$G$4:$EH$8,RP$14,0)*$D136,IF($C136=RP$17,$G$8*$D136,""))</f>
        <v/>
      </c>
      <c r="RQ136" s="34" t="str">
        <f>IF(RP136&lt;&gt;"",HLOOKUP(COUNT($NE136:RP136)+1,$G$4:$EH$8,RQ$14,0)*$D136,IF($C136=RQ$17,$G$8*$D136,""))</f>
        <v/>
      </c>
      <c r="RR136" s="34" t="str">
        <f>IF(RQ136&lt;&gt;"",HLOOKUP(COUNT($NE136:RQ136)+1,$G$4:$EH$8,RR$14,0)*$D136,IF($C136=RR$17,$G$8*$D136,""))</f>
        <v/>
      </c>
      <c r="RS136" s="34">
        <f>IF(RR136&lt;&gt;"",HLOOKUP(COUNT($NE136:RR136)+1,$G$4:$EH$8,RS$14,0)*$D136,IF($C136=RS$17,$G$8*$D136,""))</f>
        <v>175000</v>
      </c>
      <c r="RT136" s="34">
        <f>IF(RS136&lt;&gt;"",HLOOKUP(COUNT($NE136:RS136)+1,$G$4:$EH$8,RT$14,0)*$D136,IF($C136=RT$17,$G$8*$D136,""))</f>
        <v>0</v>
      </c>
      <c r="RU136" s="34">
        <f>IF(RT136&lt;&gt;"",HLOOKUP(COUNT($NE136:RT136)+1,$G$4:$EH$8,RU$14,0)*$D136,IF($C136=RU$17,$G$8*$D136,""))</f>
        <v>0</v>
      </c>
      <c r="RW136" s="34" t="str">
        <f>IF(RV136&lt;&gt;"",HLOOKUP(COUNT($RV136:RV136)+1,$G$4:$EH$9,RW$14,0)*$D136,IF($C136=RW$17,$G$9*$D136,""))</f>
        <v/>
      </c>
      <c r="RX136" s="34" t="str">
        <f>IF(RW136&lt;&gt;"",HLOOKUP(COUNT($RV136:RW136)+1,$G$4:$EH$9,RX$14,0)*$D136,IF($C136=RX$17,$G$9*$D136,""))</f>
        <v/>
      </c>
      <c r="RY136" s="34" t="str">
        <f>IF(RX136&lt;&gt;"",HLOOKUP(COUNT($RV136:RX136)+1,$G$4:$EH$9,RY$14,0)*$D136,IF($C136=RY$17,$G$9*$D136,""))</f>
        <v/>
      </c>
      <c r="RZ136" s="34" t="str">
        <f>IF(RY136&lt;&gt;"",HLOOKUP(COUNT($RV136:RY136)+1,$G$4:$EH$9,RZ$14,0)*$D136,IF($C136=RZ$17,$G$9*$D136,""))</f>
        <v/>
      </c>
      <c r="SA136" s="34" t="str">
        <f>IF(RZ136&lt;&gt;"",HLOOKUP(COUNT($RV136:RZ136)+1,$G$4:$EH$9,SA$14,0)*$D136,IF($C136=SA$17,$G$9*$D136,""))</f>
        <v/>
      </c>
      <c r="SB136" s="34" t="str">
        <f>IF(SA136&lt;&gt;"",HLOOKUP(COUNT($RV136:SA136)+1,$G$4:$EH$9,SB$14,0)*$D136,IF($C136=SB$17,$G$9*$D136,""))</f>
        <v/>
      </c>
      <c r="SC136" s="34" t="str">
        <f>IF(SB136&lt;&gt;"",HLOOKUP(COUNT($RV136:SB136)+1,$G$4:$EH$9,SC$14,0)*$D136,IF($C136=SC$17,$G$9*$D136,""))</f>
        <v/>
      </c>
      <c r="SD136" s="34" t="str">
        <f>IF(SC136&lt;&gt;"",HLOOKUP(COUNT($RV136:SC136)+1,$G$4:$EH$9,SD$14,0)*$D136,IF($C136=SD$17,$G$9*$D136,""))</f>
        <v/>
      </c>
      <c r="SE136" s="34" t="str">
        <f>IF(SD136&lt;&gt;"",HLOOKUP(COUNT($RV136:SD136)+1,$G$4:$EH$9,SE$14,0)*$D136,IF($C136=SE$17,$G$9*$D136,""))</f>
        <v/>
      </c>
      <c r="SF136" s="34" t="str">
        <f>IF(SE136&lt;&gt;"",HLOOKUP(COUNT($RV136:SE136)+1,$G$4:$EH$9,SF$14,0)*$D136,IF($C136=SF$17,$G$9*$D136,""))</f>
        <v/>
      </c>
      <c r="SG136" s="34" t="str">
        <f>IF(SF136&lt;&gt;"",HLOOKUP(COUNT($RV136:SF136)+1,$G$4:$EH$9,SG$14,0)*$D136,IF($C136=SG$17,$G$9*$D136,""))</f>
        <v/>
      </c>
      <c r="SH136" s="34" t="str">
        <f>IF(SG136&lt;&gt;"",HLOOKUP(COUNT($RV136:SG136)+1,$G$4:$EH$9,SH$14,0)*$D136,IF($C136=SH$17,$G$9*$D136,""))</f>
        <v/>
      </c>
      <c r="SI136" s="34" t="str">
        <f>IF(SH136&lt;&gt;"",HLOOKUP(COUNT($RV136:SH136)+1,$G$4:$EH$9,SI$14,0)*$D136,IF($C136=SI$17,$G$9*$D136,""))</f>
        <v/>
      </c>
      <c r="SJ136" s="34" t="str">
        <f>IF(SI136&lt;&gt;"",HLOOKUP(COUNT($RV136:SI136)+1,$G$4:$EH$9,SJ$14,0)*$D136,IF($C136=SJ$17,$G$9*$D136,""))</f>
        <v/>
      </c>
      <c r="SK136" s="34" t="str">
        <f>IF(SJ136&lt;&gt;"",HLOOKUP(COUNT($RV136:SJ136)+1,$G$4:$EH$9,SK$14,0)*$D136,IF($C136=SK$17,$G$9*$D136,""))</f>
        <v/>
      </c>
      <c r="SL136" s="34" t="str">
        <f>IF(SK136&lt;&gt;"",HLOOKUP(COUNT($RV136:SK136)+1,$G$4:$EH$9,SL$14,0)*$D136,IF($C136=SL$17,$G$9*$D136,""))</f>
        <v/>
      </c>
      <c r="SM136" s="34" t="str">
        <f>IF(SL136&lt;&gt;"",HLOOKUP(COUNT($RV136:SL136)+1,$G$4:$EH$9,SM$14,0)*$D136,IF($C136=SM$17,$G$9*$D136,""))</f>
        <v/>
      </c>
      <c r="SN136" s="34" t="str">
        <f>IF(SM136&lt;&gt;"",HLOOKUP(COUNT($RV136:SM136)+1,$G$4:$EH$9,SN$14,0)*$D136,IF($C136=SN$17,$G$9*$D136,""))</f>
        <v/>
      </c>
      <c r="SO136" s="34" t="str">
        <f>IF(SN136&lt;&gt;"",HLOOKUP(COUNT($RV136:SN136)+1,$G$4:$EH$9,SO$14,0)*$D136,IF($C136=SO$17,$G$9*$D136,""))</f>
        <v/>
      </c>
      <c r="SP136" s="34" t="str">
        <f>IF(SO136&lt;&gt;"",HLOOKUP(COUNT($RV136:SO136)+1,$G$4:$EH$9,SP$14,0)*$D136,IF($C136=SP$17,$G$9*$D136,""))</f>
        <v/>
      </c>
      <c r="SQ136" s="34" t="str">
        <f>IF(SP136&lt;&gt;"",HLOOKUP(COUNT($RV136:SP136)+1,$G$4:$EH$9,SQ$14,0)*$D136,IF($C136=SQ$17,$G$9*$D136,""))</f>
        <v/>
      </c>
      <c r="SR136" s="34" t="str">
        <f>IF(SQ136&lt;&gt;"",HLOOKUP(COUNT($RV136:SQ136)+1,$G$4:$EH$9,SR$14,0)*$D136,IF($C136=SR$17,$G$9*$D136,""))</f>
        <v/>
      </c>
      <c r="SS136" s="34" t="str">
        <f>IF(SR136&lt;&gt;"",HLOOKUP(COUNT($RV136:SR136)+1,$G$4:$EH$9,SS$14,0)*$D136,IF($C136=SS$17,$G$9*$D136,""))</f>
        <v/>
      </c>
      <c r="ST136" s="34" t="str">
        <f>IF(SS136&lt;&gt;"",HLOOKUP(COUNT($RV136:SS136)+1,$G$4:$EH$9,ST$14,0)*$D136,IF($C136=ST$17,$G$9*$D136,""))</f>
        <v/>
      </c>
      <c r="SU136" s="34" t="str">
        <f>IF(ST136&lt;&gt;"",HLOOKUP(COUNT($RV136:ST136)+1,$G$4:$EH$9,SU$14,0)*$D136,IF($C136=SU$17,$G$9*$D136,""))</f>
        <v/>
      </c>
      <c r="SV136" s="34" t="str">
        <f>IF(SU136&lt;&gt;"",HLOOKUP(COUNT($RV136:SU136)+1,$G$4:$EH$9,SV$14,0)*$D136,IF($C136=SV$17,$G$9*$D136,""))</f>
        <v/>
      </c>
      <c r="SW136" s="34" t="str">
        <f>IF(SV136&lt;&gt;"",HLOOKUP(COUNT($RV136:SV136)+1,$G$4:$EH$9,SW$14,0)*$D136,IF($C136=SW$17,$G$9*$D136,""))</f>
        <v/>
      </c>
      <c r="SX136" s="34" t="str">
        <f>IF(SW136&lt;&gt;"",HLOOKUP(COUNT($RV136:SW136)+1,$G$4:$EH$9,SX$14,0)*$D136,IF($C136=SX$17,$G$9*$D136,""))</f>
        <v/>
      </c>
      <c r="SY136" s="34" t="str">
        <f>IF(SX136&lt;&gt;"",HLOOKUP(COUNT($RV136:SX136)+1,$G$4:$EH$9,SY$14,0)*$D136,IF($C136=SY$17,$G$9*$D136,""))</f>
        <v/>
      </c>
      <c r="SZ136" s="34" t="str">
        <f>IF(SY136&lt;&gt;"",HLOOKUP(COUNT($RV136:SY136)+1,$G$4:$EH$9,SZ$14,0)*$D136,IF($C136=SZ$17,$G$9*$D136,""))</f>
        <v/>
      </c>
      <c r="TA136" s="34" t="str">
        <f>IF(SZ136&lt;&gt;"",HLOOKUP(COUNT($RV136:SZ136)+1,$G$4:$EH$9,TA$14,0)*$D136,IF($C136=TA$17,$G$9*$D136,""))</f>
        <v/>
      </c>
      <c r="TB136" s="34" t="str">
        <f>IF(TA136&lt;&gt;"",HLOOKUP(COUNT($RV136:TA136)+1,$G$4:$EH$9,TB$14,0)*$D136,IF($C136=TB$17,$G$9*$D136,""))</f>
        <v/>
      </c>
      <c r="TC136" s="34" t="str">
        <f>IF(TB136&lt;&gt;"",HLOOKUP(COUNT($RV136:TB136)+1,$G$4:$EH$9,TC$14,0)*$D136,IF($C136=TC$17,$G$9*$D136,""))</f>
        <v/>
      </c>
      <c r="TD136" s="34" t="str">
        <f>IF(TC136&lt;&gt;"",HLOOKUP(COUNT($RV136:TC136)+1,$G$4:$EH$9,TD$14,0)*$D136,IF($C136=TD$17,$G$9*$D136,""))</f>
        <v/>
      </c>
      <c r="TE136" s="34" t="str">
        <f>IF(TD136&lt;&gt;"",HLOOKUP(COUNT($RV136:TD136)+1,$G$4:$EH$9,TE$14,0)*$D136,IF($C136=TE$17,$G$9*$D136,""))</f>
        <v/>
      </c>
      <c r="TF136" s="34" t="str">
        <f>IF(TE136&lt;&gt;"",HLOOKUP(COUNT($RV136:TE136)+1,$G$4:$EH$9,TF$14,0)*$D136,IF($C136=TF$17,$G$9*$D136,""))</f>
        <v/>
      </c>
      <c r="TG136" s="34" t="str">
        <f>IF(TF136&lt;&gt;"",HLOOKUP(COUNT($RV136:TF136)+1,$G$4:$EH$9,TG$14,0)*$D136,IF($C136=TG$17,$G$9*$D136,""))</f>
        <v/>
      </c>
      <c r="TH136" s="34" t="str">
        <f>IF(TG136&lt;&gt;"",HLOOKUP(COUNT($RV136:TG136)+1,$G$4:$EH$9,TH$14,0)*$D136,IF($C136=TH$17,$G$9*$D136,""))</f>
        <v/>
      </c>
      <c r="TI136" s="34" t="str">
        <f>IF(TH136&lt;&gt;"",HLOOKUP(COUNT($RV136:TH136)+1,$G$4:$EH$9,TI$14,0)*$D136,IF($C136=TI$17,$G$9*$D136,""))</f>
        <v/>
      </c>
      <c r="TJ136" s="34" t="str">
        <f>IF(TI136&lt;&gt;"",HLOOKUP(COUNT($RV136:TI136)+1,$G$4:$EH$9,TJ$14,0)*$D136,IF($C136=TJ$17,$G$9*$D136,""))</f>
        <v/>
      </c>
      <c r="TK136" s="34" t="str">
        <f>IF(TJ136&lt;&gt;"",HLOOKUP(COUNT($RV136:TJ136)+1,$G$4:$EH$9,TK$14,0)*$D136,IF($C136=TK$17,$G$9*$D136,""))</f>
        <v/>
      </c>
      <c r="TL136" s="34" t="str">
        <f>IF(TK136&lt;&gt;"",HLOOKUP(COUNT($RV136:TK136)+1,$G$4:$EH$9,TL$14,0)*$D136,IF($C136=TL$17,$G$9*$D136,""))</f>
        <v/>
      </c>
      <c r="TM136" s="34" t="str">
        <f>IF(TL136&lt;&gt;"",HLOOKUP(COUNT($RV136:TL136)+1,$G$4:$EH$9,TM$14,0)*$D136,IF($C136=TM$17,$G$9*$D136,""))</f>
        <v/>
      </c>
      <c r="TN136" s="34" t="str">
        <f>IF(TM136&lt;&gt;"",HLOOKUP(COUNT($RV136:TM136)+1,$G$4:$EH$9,TN$14,0)*$D136,IF($C136=TN$17,$G$9*$D136,""))</f>
        <v/>
      </c>
      <c r="TO136" s="34" t="str">
        <f>IF(TN136&lt;&gt;"",HLOOKUP(COUNT($RV136:TN136)+1,$G$4:$EH$9,TO$14,0)*$D136,IF($C136=TO$17,$G$9*$D136,""))</f>
        <v/>
      </c>
      <c r="TP136" s="34" t="str">
        <f>IF(TO136&lt;&gt;"",HLOOKUP(COUNT($RV136:TO136)+1,$G$4:$EH$9,TP$14,0)*$D136,IF($C136=TP$17,$G$9*$D136,""))</f>
        <v/>
      </c>
      <c r="TQ136" s="34" t="str">
        <f>IF(TP136&lt;&gt;"",HLOOKUP(COUNT($RV136:TP136)+1,$G$4:$EH$9,TQ$14,0)*$D136,IF($C136=TQ$17,$G$9*$D136,""))</f>
        <v/>
      </c>
      <c r="TR136" s="34" t="str">
        <f>IF(TQ136&lt;&gt;"",HLOOKUP(COUNT($RV136:TQ136)+1,$G$4:$EH$9,TR$14,0)*$D136,IF($C136=TR$17,$G$9*$D136,""))</f>
        <v/>
      </c>
      <c r="TS136" s="34" t="str">
        <f>IF(TR136&lt;&gt;"",HLOOKUP(COUNT($RV136:TR136)+1,$G$4:$EH$9,TS$14,0)*$D136,IF($C136=TS$17,$G$9*$D136,""))</f>
        <v/>
      </c>
      <c r="TT136" s="34" t="str">
        <f>IF(TS136&lt;&gt;"",HLOOKUP(COUNT($RV136:TS136)+1,$G$4:$EH$9,TT$14,0)*$D136,IF($C136=TT$17,$G$9*$D136,""))</f>
        <v/>
      </c>
      <c r="TU136" s="34" t="str">
        <f>IF(TT136&lt;&gt;"",HLOOKUP(COUNT($RV136:TT136)+1,$G$4:$EH$9,TU$14,0)*$D136,IF($C136=TU$17,$G$9*$D136,""))</f>
        <v/>
      </c>
      <c r="TV136" s="34" t="str">
        <f>IF(TU136&lt;&gt;"",HLOOKUP(COUNT($RV136:TU136)+1,$G$4:$EH$9,TV$14,0)*$D136,IF($C136=TV$17,$G$9*$D136,""))</f>
        <v/>
      </c>
      <c r="TW136" s="34" t="str">
        <f>IF(TV136&lt;&gt;"",HLOOKUP(COUNT($RV136:TV136)+1,$G$4:$EH$9,TW$14,0)*$D136,IF($C136=TW$17,$G$9*$D136,""))</f>
        <v/>
      </c>
      <c r="TX136" s="34" t="str">
        <f>IF(TW136&lt;&gt;"",HLOOKUP(COUNT($RV136:TW136)+1,$G$4:$EH$9,TX$14,0)*$D136,IF($C136=TX$17,$G$9*$D136,""))</f>
        <v/>
      </c>
      <c r="TY136" s="34" t="str">
        <f>IF(TX136&lt;&gt;"",HLOOKUP(COUNT($RV136:TX136)+1,$G$4:$EH$9,TY$14,0)*$D136,IF($C136=TY$17,$G$9*$D136,""))</f>
        <v/>
      </c>
      <c r="TZ136" s="34" t="str">
        <f>IF(TY136&lt;&gt;"",HLOOKUP(COUNT($RV136:TY136)+1,$G$4:$EH$9,TZ$14,0)*$D136,IF($C136=TZ$17,$G$9*$D136,""))</f>
        <v/>
      </c>
      <c r="UA136" s="34" t="str">
        <f>IF(TZ136&lt;&gt;"",HLOOKUP(COUNT($RV136:TZ136)+1,$G$4:$EH$9,UA$14,0)*$D136,IF($C136=UA$17,$G$9*$D136,""))</f>
        <v/>
      </c>
      <c r="UB136" s="34" t="str">
        <f>IF(UA136&lt;&gt;"",HLOOKUP(COUNT($RV136:UA136)+1,$G$4:$EH$9,UB$14,0)*$D136,IF($C136=UB$17,$G$9*$D136,""))</f>
        <v/>
      </c>
      <c r="UC136" s="34" t="str">
        <f>IF(UB136&lt;&gt;"",HLOOKUP(COUNT($RV136:UB136)+1,$G$4:$EH$9,UC$14,0)*$D136,IF($C136=UC$17,$G$9*$D136,""))</f>
        <v/>
      </c>
      <c r="UD136" s="34" t="str">
        <f>IF(UC136&lt;&gt;"",HLOOKUP(COUNT($RV136:UC136)+1,$G$4:$EH$9,UD$14,0)*$D136,IF($C136=UD$17,$G$9*$D136,""))</f>
        <v/>
      </c>
      <c r="UE136" s="34" t="str">
        <f>IF(UD136&lt;&gt;"",HLOOKUP(COUNT($RV136:UD136)+1,$G$4:$EH$9,UE$14,0)*$D136,IF($C136=UE$17,$G$9*$D136,""))</f>
        <v/>
      </c>
      <c r="UF136" s="34" t="str">
        <f>IF(UE136&lt;&gt;"",HLOOKUP(COUNT($RV136:UE136)+1,$G$4:$EH$9,UF$14,0)*$D136,IF($C136=UF$17,$G$9*$D136,""))</f>
        <v/>
      </c>
      <c r="UG136" s="34" t="str">
        <f>IF(UF136&lt;&gt;"",HLOOKUP(COUNT($RV136:UF136)+1,$G$4:$EH$9,UG$14,0)*$D136,IF($C136=UG$17,$G$9*$D136,""))</f>
        <v/>
      </c>
      <c r="UH136" s="34" t="str">
        <f>IF(UG136&lt;&gt;"",HLOOKUP(COUNT($RV136:UG136)+1,$G$4:$EH$9,UH$14,0)*$D136,IF($C136=UH$17,$G$9*$D136,""))</f>
        <v/>
      </c>
      <c r="UI136" s="34" t="str">
        <f>IF(UH136&lt;&gt;"",HLOOKUP(COUNT($RV136:UH136)+1,$G$4:$EH$9,UI$14,0)*$D136,IF($C136=UI$17,$G$9*$D136,""))</f>
        <v/>
      </c>
      <c r="UJ136" s="34" t="str">
        <f>IF(UI136&lt;&gt;"",HLOOKUP(COUNT($RV136:UI136)+1,$G$4:$EH$9,UJ$14,0)*$D136,IF($C136=UJ$17,$G$9*$D136,""))</f>
        <v/>
      </c>
      <c r="UK136" s="34" t="str">
        <f>IF(UJ136&lt;&gt;"",HLOOKUP(COUNT($RV136:UJ136)+1,$G$4:$EH$9,UK$14,0)*$D136,IF($C136=UK$17,$G$9*$D136,""))</f>
        <v/>
      </c>
      <c r="UL136" s="34" t="str">
        <f>IF(UK136&lt;&gt;"",HLOOKUP(COUNT($RV136:UK136)+1,$G$4:$EH$9,UL$14,0)*$D136,IF($C136=UL$17,$G$9*$D136,""))</f>
        <v/>
      </c>
      <c r="UM136" s="34" t="str">
        <f>IF(UL136&lt;&gt;"",HLOOKUP(COUNT($RV136:UL136)+1,$G$4:$EH$9,UM$14,0)*$D136,IF($C136=UM$17,$G$9*$D136,""))</f>
        <v/>
      </c>
      <c r="UN136" s="34" t="str">
        <f>IF(UM136&lt;&gt;"",HLOOKUP(COUNT($RV136:UM136)+1,$G$4:$EH$9,UN$14,0)*$D136,IF($C136=UN$17,$G$9*$D136,""))</f>
        <v/>
      </c>
      <c r="UO136" s="34" t="str">
        <f>IF(UN136&lt;&gt;"",HLOOKUP(COUNT($RV136:UN136)+1,$G$4:$EH$9,UO$14,0)*$D136,IF($C136=UO$17,$G$9*$D136,""))</f>
        <v/>
      </c>
      <c r="UP136" s="34" t="str">
        <f>IF(UO136&lt;&gt;"",HLOOKUP(COUNT($RV136:UO136)+1,$G$4:$EH$9,UP$14,0)*$D136,IF($C136=UP$17,$G$9*$D136,""))</f>
        <v/>
      </c>
      <c r="UQ136" s="34" t="str">
        <f>IF(UP136&lt;&gt;"",HLOOKUP(COUNT($RV136:UP136)+1,$G$4:$EH$9,UQ$14,0)*$D136,IF($C136=UQ$17,$G$9*$D136,""))</f>
        <v/>
      </c>
      <c r="UR136" s="34" t="str">
        <f>IF(UQ136&lt;&gt;"",HLOOKUP(COUNT($RV136:UQ136)+1,$G$4:$EH$9,UR$14,0)*$D136,IF($C136=UR$17,$G$9*$D136,""))</f>
        <v/>
      </c>
      <c r="US136" s="34" t="str">
        <f>IF(UR136&lt;&gt;"",HLOOKUP(COUNT($RV136:UR136)+1,$G$4:$EH$9,US$14,0)*$D136,IF($C136=US$17,$G$9*$D136,""))</f>
        <v/>
      </c>
      <c r="UT136" s="34" t="str">
        <f>IF(US136&lt;&gt;"",HLOOKUP(COUNT($RV136:US136)+1,$G$4:$EH$9,UT$14,0)*$D136,IF($C136=UT$17,$G$9*$D136,""))</f>
        <v/>
      </c>
      <c r="UU136" s="34" t="str">
        <f>IF(UT136&lt;&gt;"",HLOOKUP(COUNT($RV136:UT136)+1,$G$4:$EH$9,UU$14,0)*$D136,IF($C136=UU$17,$G$9*$D136,""))</f>
        <v/>
      </c>
      <c r="UV136" s="34" t="str">
        <f>IF(UU136&lt;&gt;"",HLOOKUP(COUNT($RV136:UU136)+1,$G$4:$EH$9,UV$14,0)*$D136,IF($C136=UV$17,$G$9*$D136,""))</f>
        <v/>
      </c>
      <c r="UW136" s="34" t="str">
        <f>IF(UV136&lt;&gt;"",HLOOKUP(COUNT($RV136:UV136)+1,$G$4:$EH$9,UW$14,0)*$D136,IF($C136=UW$17,$G$9*$D136,""))</f>
        <v/>
      </c>
      <c r="UX136" s="34" t="str">
        <f>IF(UW136&lt;&gt;"",HLOOKUP(COUNT($RV136:UW136)+1,$G$4:$EH$9,UX$14,0)*$D136,IF($C136=UX$17,$G$9*$D136,""))</f>
        <v/>
      </c>
      <c r="UY136" s="34" t="str">
        <f>IF(UX136&lt;&gt;"",HLOOKUP(COUNT($RV136:UX136)+1,$G$4:$EH$9,UY$14,0)*$D136,IF($C136=UY$17,$G$9*$D136,""))</f>
        <v/>
      </c>
      <c r="UZ136" s="34" t="str">
        <f>IF(UY136&lt;&gt;"",HLOOKUP(COUNT($RV136:UY136)+1,$G$4:$EH$9,UZ$14,0)*$D136,IF($C136=UZ$17,$G$9*$D136,""))</f>
        <v/>
      </c>
      <c r="VA136" s="34" t="str">
        <f>IF(UZ136&lt;&gt;"",HLOOKUP(COUNT($RV136:UZ136)+1,$G$4:$EH$9,VA$14,0)*$D136,IF($C136=VA$17,$G$9*$D136,""))</f>
        <v/>
      </c>
      <c r="VB136" s="34" t="str">
        <f>IF(VA136&lt;&gt;"",HLOOKUP(COUNT($RV136:VA136)+1,$G$4:$EH$9,VB$14,0)*$D136,IF($C136=VB$17,$G$9*$D136,""))</f>
        <v/>
      </c>
      <c r="VC136" s="34" t="str">
        <f>IF(VB136&lt;&gt;"",HLOOKUP(COUNT($RV136:VB136)+1,$G$4:$EH$9,VC$14,0)*$D136,IF($C136=VC$17,$G$9*$D136,""))</f>
        <v/>
      </c>
      <c r="VD136" s="34" t="str">
        <f>IF(VC136&lt;&gt;"",HLOOKUP(COUNT($RV136:VC136)+1,$G$4:$EH$9,VD$14,0)*$D136,IF($C136=VD$17,$G$9*$D136,""))</f>
        <v/>
      </c>
      <c r="VE136" s="34" t="str">
        <f>IF(VD136&lt;&gt;"",HLOOKUP(COUNT($RV136:VD136)+1,$G$4:$EH$9,VE$14,0)*$D136,IF($C136=VE$17,$G$9*$D136,""))</f>
        <v/>
      </c>
      <c r="VF136" s="34" t="str">
        <f>IF(VE136&lt;&gt;"",HLOOKUP(COUNT($RV136:VE136)+1,$G$4:$EH$9,VF$14,0)*$D136,IF($C136=VF$17,$G$9*$D136,""))</f>
        <v/>
      </c>
      <c r="VG136" s="34" t="str">
        <f>IF(VF136&lt;&gt;"",HLOOKUP(COUNT($RV136:VF136)+1,$G$4:$EH$9,VG$14,0)*$D136,IF($C136=VG$17,$G$9*$D136,""))</f>
        <v/>
      </c>
      <c r="VH136" s="34" t="str">
        <f>IF(VG136&lt;&gt;"",HLOOKUP(COUNT($RV136:VG136)+1,$G$4:$EH$9,VH$14,0)*$D136,IF($C136=VH$17,$G$9*$D136,""))</f>
        <v/>
      </c>
      <c r="VI136" s="34" t="str">
        <f>IF(VH136&lt;&gt;"",HLOOKUP(COUNT($RV136:VH136)+1,$G$4:$EH$9,VI$14,0)*$D136,IF($C136=VI$17,$G$9*$D136,""))</f>
        <v/>
      </c>
      <c r="VJ136" s="34" t="str">
        <f>IF(VI136&lt;&gt;"",HLOOKUP(COUNT($RV136:VI136)+1,$G$4:$EH$9,VJ$14,0)*$D136,IF($C136=VJ$17,$G$9*$D136,""))</f>
        <v/>
      </c>
      <c r="VK136" s="34" t="str">
        <f>IF(VJ136&lt;&gt;"",HLOOKUP(COUNT($RV136:VJ136)+1,$G$4:$EH$9,VK$14,0)*$D136,IF($C136=VK$17,$G$9*$D136,""))</f>
        <v/>
      </c>
      <c r="VL136" s="34" t="str">
        <f>IF(VK136&lt;&gt;"",HLOOKUP(COUNT($RV136:VK136)+1,$G$4:$EH$9,VL$14,0)*$D136,IF($C136=VL$17,$G$9*$D136,""))</f>
        <v/>
      </c>
      <c r="VM136" s="34" t="str">
        <f>IF(VL136&lt;&gt;"",HLOOKUP(COUNT($RV136:VL136)+1,$G$4:$EH$9,VM$14,0)*$D136,IF($C136=VM$17,$G$9*$D136,""))</f>
        <v/>
      </c>
      <c r="VN136" s="34" t="str">
        <f>IF(VM136&lt;&gt;"",HLOOKUP(COUNT($RV136:VM136)+1,$G$4:$EH$9,VN$14,0)*$D136,IF($C136=VN$17,$G$9*$D136,""))</f>
        <v/>
      </c>
      <c r="VO136" s="34" t="str">
        <f>IF(VN136&lt;&gt;"",HLOOKUP(COUNT($RV136:VN136)+1,$G$4:$EH$9,VO$14,0)*$D136,IF($C136=VO$17,$G$9*$D136,""))</f>
        <v/>
      </c>
      <c r="VP136" s="34" t="str">
        <f>IF(VO136&lt;&gt;"",HLOOKUP(COUNT($RV136:VO136)+1,$G$4:$EH$9,VP$14,0)*$D136,IF($C136=VP$17,$G$9*$D136,""))</f>
        <v/>
      </c>
      <c r="VQ136" s="34" t="str">
        <f>IF(VP136&lt;&gt;"",HLOOKUP(COUNT($RV136:VP136)+1,$G$4:$EH$9,VQ$14,0)*$D136,IF($C136=VQ$17,$G$9*$D136,""))</f>
        <v/>
      </c>
      <c r="VR136" s="34" t="str">
        <f>IF(VQ136&lt;&gt;"",HLOOKUP(COUNT($RV136:VQ136)+1,$G$4:$EH$9,VR$14,0)*$D136,IF($C136=VR$17,$G$9*$D136,""))</f>
        <v/>
      </c>
      <c r="VS136" s="34" t="str">
        <f>IF(VR136&lt;&gt;"",HLOOKUP(COUNT($RV136:VR136)+1,$G$4:$EH$9,VS$14,0)*$D136,IF($C136=VS$17,$G$9*$D136,""))</f>
        <v/>
      </c>
      <c r="VT136" s="34" t="str">
        <f>IF(VS136&lt;&gt;"",HLOOKUP(COUNT($RV136:VS136)+1,$G$4:$EH$9,VT$14,0)*$D136,IF($C136=VT$17,$G$9*$D136,""))</f>
        <v/>
      </c>
      <c r="VU136" s="34" t="str">
        <f>IF(VT136&lt;&gt;"",HLOOKUP(COUNT($RV136:VT136)+1,$G$4:$EH$9,VU$14,0)*$D136,IF($C136=VU$17,$G$9*$D136,""))</f>
        <v/>
      </c>
      <c r="VV136" s="34" t="str">
        <f>IF(VU136&lt;&gt;"",HLOOKUP(COUNT($RV136:VU136)+1,$G$4:$EH$9,VV$14,0)*$D136,IF($C136=VV$17,$G$9*$D136,""))</f>
        <v/>
      </c>
      <c r="VW136" s="34" t="str">
        <f>IF(VV136&lt;&gt;"",HLOOKUP(COUNT($RV136:VV136)+1,$G$4:$EH$9,VW$14,0)*$D136,IF($C136=VW$17,$G$9*$D136,""))</f>
        <v/>
      </c>
      <c r="VX136" s="34" t="str">
        <f>IF(VW136&lt;&gt;"",HLOOKUP(COUNT($RV136:VW136)+1,$G$4:$EH$9,VX$14,0)*$D136,IF($C136=VX$17,$G$9*$D136,""))</f>
        <v/>
      </c>
      <c r="VY136" s="34" t="str">
        <f>IF(VX136&lt;&gt;"",HLOOKUP(COUNT($RV136:VX136)+1,$G$4:$EH$9,VY$14,0)*$D136,IF($C136=VY$17,$G$9*$D136,""))</f>
        <v/>
      </c>
      <c r="VZ136" s="34" t="str">
        <f>IF(VY136&lt;&gt;"",HLOOKUP(COUNT($RV136:VY136)+1,$G$4:$EH$9,VZ$14,0)*$D136,IF($C136=VZ$17,$G$9*$D136,""))</f>
        <v/>
      </c>
      <c r="WA136" s="34" t="str">
        <f>IF(VZ136&lt;&gt;"",HLOOKUP(COUNT($RV136:VZ136)+1,$G$4:$EH$9,WA$14,0)*$D136,IF($C136=WA$17,$G$9*$D136,""))</f>
        <v/>
      </c>
      <c r="WB136" s="34" t="str">
        <f>IF(WA136&lt;&gt;"",HLOOKUP(COUNT($RV136:WA136)+1,$G$4:$EH$9,WB$14,0)*$D136,IF($C136=WB$17,$G$9*$D136,""))</f>
        <v/>
      </c>
      <c r="WC136" s="34" t="str">
        <f>IF(WB136&lt;&gt;"",HLOOKUP(COUNT($RV136:WB136)+1,$G$4:$EH$9,WC$14,0)*$D136,IF($C136=WC$17,$G$9*$D136,""))</f>
        <v/>
      </c>
      <c r="WD136" s="34" t="str">
        <f>IF(WC136&lt;&gt;"",HLOOKUP(COUNT($RV136:WC136)+1,$G$4:$EH$9,WD$14,0)*$D136,IF($C136=WD$17,$G$9*$D136,""))</f>
        <v/>
      </c>
      <c r="WE136" s="34" t="str">
        <f>IF(WD136&lt;&gt;"",HLOOKUP(COUNT($RV136:WD136)+1,$G$4:$EH$9,WE$14,0)*$D136,IF($C136=WE$17,$G$9*$D136,""))</f>
        <v/>
      </c>
      <c r="WF136" s="34" t="str">
        <f>IF(WE136&lt;&gt;"",HLOOKUP(COUNT($RV136:WE136)+1,$G$4:$EH$9,WF$14,0)*$D136,IF($C136=WF$17,$G$9*$D136,""))</f>
        <v/>
      </c>
      <c r="WG136" s="34" t="str">
        <f>IF(WF136&lt;&gt;"",HLOOKUP(COUNT($RV136:WF136)+1,$G$4:$EH$9,WG$14,0)*$D136,IF($C136=WG$17,$G$9*$D136,""))</f>
        <v/>
      </c>
      <c r="WH136" s="34" t="str">
        <f>IF(WG136&lt;&gt;"",HLOOKUP(COUNT($RV136:WG136)+1,$G$4:$EH$9,WH$14,0)*$D136,IF($C136=WH$17,$G$9*$D136,""))</f>
        <v/>
      </c>
      <c r="WI136" s="34" t="str">
        <f>IF(WH136&lt;&gt;"",HLOOKUP(COUNT($RV136:WH136)+1,$G$4:$EH$9,WI$14,0)*$D136,IF($C136=WI$17,$G$9*$D136,""))</f>
        <v/>
      </c>
      <c r="WJ136" s="34">
        <f>IF(WI136&lt;&gt;"",HLOOKUP(COUNT($RV136:WI136)+1,$G$4:$EH$9,WJ$14,0)*$D136,IF($C136=WJ$17,$G$9*$D136,""))</f>
        <v>14500</v>
      </c>
      <c r="WK136" s="34">
        <f>IF(WJ136&lt;&gt;"",HLOOKUP(COUNT($RV136:WJ136)+1,$G$4:$EH$9,WK$14,0)*$D136,IF($C136=WK$17,$G$9*$D136,""))</f>
        <v>0</v>
      </c>
      <c r="WL136" s="34">
        <f>IF(WK136&lt;&gt;"",HLOOKUP(COUNT($RV136:WK136)+1,$G$4:$EH$9,WL$14,0)*$D136,IF($C136=WL$17,$G$9*$D136,""))</f>
        <v>0</v>
      </c>
    </row>
    <row r="137" spans="1:610" ht="15" x14ac:dyDescent="0.2">
      <c r="A137" s="25">
        <f t="shared" si="914"/>
        <v>11</v>
      </c>
      <c r="B137" s="1328" t="s">
        <v>91</v>
      </c>
      <c r="C137" s="62">
        <f t="shared" si="912"/>
        <v>119</v>
      </c>
      <c r="D137" s="30">
        <f>VLOOKUP(B137,Premissas!$R$8:$AD$18,(Histograma!A137+1),0)</f>
        <v>5</v>
      </c>
      <c r="G137" s="34" t="str">
        <f>IF(F137&lt;&gt;"",HLOOKUP(COUNT($F137:F137)+1,$G$4:$EH$8,G$14,0)*$D137,IF($C137=G$17,$G$5*$D137,""))</f>
        <v/>
      </c>
      <c r="H137" s="34" t="str">
        <f>IF(G137&lt;&gt;"",HLOOKUP(COUNT($F137:G137)+1,$G$4:$EH$8,H$14,0)*$D137,IF($C137=H$17,$G$5*$D137,""))</f>
        <v/>
      </c>
      <c r="I137" s="34" t="str">
        <f>IF(H137&lt;&gt;"",HLOOKUP(COUNT($F137:H137)+1,$G$4:$EH$8,I$14,0)*$D137,IF($C137=I$17,$G$5*$D137,""))</f>
        <v/>
      </c>
      <c r="J137" s="34" t="str">
        <f>IF(I137&lt;&gt;"",HLOOKUP(COUNT($F137:I137)+1,$G$4:$EH$8,J$14,0)*$D137,IF($C137=J$17,$G$5*$D137,""))</f>
        <v/>
      </c>
      <c r="K137" s="34" t="str">
        <f>IF(J137&lt;&gt;"",HLOOKUP(COUNT($F137:J137)+1,$G$4:$EH$8,K$14,0)*$D137,IF($C137=K$17,$G$5*$D137,""))</f>
        <v/>
      </c>
      <c r="L137" s="34" t="str">
        <f>IF(K137&lt;&gt;"",HLOOKUP(COUNT($F137:K137)+1,$G$4:$EH$8,L$14,0)*$D137,IF($C137=L$17,$G$5*$D137,""))</f>
        <v/>
      </c>
      <c r="M137" s="34" t="str">
        <f>IF(L137&lt;&gt;"",HLOOKUP(COUNT($F137:L137)+1,$G$4:$EH$8,M$14,0)*$D137,IF($C137=M$17,$G$5*$D137,""))</f>
        <v/>
      </c>
      <c r="N137" s="34" t="str">
        <f>IF(M137&lt;&gt;"",HLOOKUP(COUNT($F137:M137)+1,$G$4:$EH$8,N$14,0)*$D137,IF($C137=N$17,$G$5*$D137,""))</f>
        <v/>
      </c>
      <c r="O137" s="34" t="str">
        <f>IF(N137&lt;&gt;"",HLOOKUP(COUNT($F137:N137)+1,$G$4:$EH$8,O$14,0)*$D137,IF($C137=O$17,$G$5*$D137,""))</f>
        <v/>
      </c>
      <c r="P137" s="34" t="str">
        <f>IF(O137&lt;&gt;"",HLOOKUP(COUNT($F137:O137)+1,$G$4:$EH$8,P$14,0)*$D137,IF($C137=P$17,$G$5*$D137,""))</f>
        <v/>
      </c>
      <c r="Q137" s="34" t="str">
        <f>IF(P137&lt;&gt;"",HLOOKUP(COUNT($F137:P137)+1,$G$4:$EH$8,Q$14,0)*$D137,IF($C137=Q$17,$G$5*$D137,""))</f>
        <v/>
      </c>
      <c r="R137" s="34" t="str">
        <f>IF(Q137&lt;&gt;"",HLOOKUP(COUNT($F137:Q137)+1,$G$4:$EH$8,R$14,0)*$D137,IF($C137=R$17,$G$5*$D137,""))</f>
        <v/>
      </c>
      <c r="S137" s="34" t="str">
        <f>IF(R137&lt;&gt;"",HLOOKUP(COUNT($F137:R137)+1,$G$4:$EH$8,S$14,0)*$D137,IF($C137=S$17,$G$5*$D137,""))</f>
        <v/>
      </c>
      <c r="T137" s="34" t="str">
        <f>IF(S137&lt;&gt;"",HLOOKUP(COUNT($F137:S137)+1,$G$4:$EH$8,T$14,0)*$D137,IF($C137=T$17,$G$5*$D137,""))</f>
        <v/>
      </c>
      <c r="U137" s="34" t="str">
        <f>IF(T137&lt;&gt;"",HLOOKUP(COUNT($F137:T137)+1,$G$4:$EH$8,U$14,0)*$D137,IF($C137=U$17,$G$5*$D137,""))</f>
        <v/>
      </c>
      <c r="V137" s="34" t="str">
        <f>IF(U137&lt;&gt;"",HLOOKUP(COUNT($F137:U137)+1,$G$4:$EH$8,V$14,0)*$D137,IF($C137=V$17,$G$5*$D137,""))</f>
        <v/>
      </c>
      <c r="W137" s="34" t="str">
        <f>IF(V137&lt;&gt;"",HLOOKUP(COUNT($F137:V137)+1,$G$4:$EH$8,W$14,0)*$D137,IF($C137=W$17,$G$5*$D137,""))</f>
        <v/>
      </c>
      <c r="X137" s="34" t="str">
        <f>IF(W137&lt;&gt;"",HLOOKUP(COUNT($F137:W137)+1,$G$4:$EH$8,X$14,0)*$D137,IF($C137=X$17,$G$5*$D137,""))</f>
        <v/>
      </c>
      <c r="Y137" s="34" t="str">
        <f>IF(X137&lt;&gt;"",HLOOKUP(COUNT($F137:X137)+1,$G$4:$EH$8,Y$14,0)*$D137,IF($C137=Y$17,$G$5*$D137,""))</f>
        <v/>
      </c>
      <c r="Z137" s="34" t="str">
        <f>IF(Y137&lt;&gt;"",HLOOKUP(COUNT($F137:Y137)+1,$G$4:$EH$8,Z$14,0)*$D137,IF($C137=Z$17,$G$5*$D137,""))</f>
        <v/>
      </c>
      <c r="AA137" s="34" t="str">
        <f>IF(Z137&lt;&gt;"",HLOOKUP(COUNT($F137:Z137)+1,$G$4:$EH$8,AA$14,0)*$D137,IF($C137=AA$17,$G$5*$D137,""))</f>
        <v/>
      </c>
      <c r="AB137" s="34" t="str">
        <f>IF(AA137&lt;&gt;"",HLOOKUP(COUNT($F137:AA137)+1,$G$4:$EH$8,AB$14,0)*$D137,IF($C137=AB$17,$G$5*$D137,""))</f>
        <v/>
      </c>
      <c r="AC137" s="34" t="str">
        <f>IF(AB137&lt;&gt;"",HLOOKUP(COUNT($F137:AB137)+1,$G$4:$EH$8,AC$14,0)*$D137,IF($C137=AC$17,$G$5*$D137,""))</f>
        <v/>
      </c>
      <c r="AD137" s="34" t="str">
        <f>IF(AC137&lt;&gt;"",HLOOKUP(COUNT($F137:AC137)+1,$G$4:$EH$8,AD$14,0)*$D137,IF($C137=AD$17,$G$5*$D137,""))</f>
        <v/>
      </c>
      <c r="AE137" s="34" t="str">
        <f>IF(AD137&lt;&gt;"",HLOOKUP(COUNT($F137:AD137)+1,$G$4:$EH$8,AE$14,0)*$D137,IF($C137=AE$17,$G$5*$D137,""))</f>
        <v/>
      </c>
      <c r="AF137" s="34" t="str">
        <f>IF(AE137&lt;&gt;"",HLOOKUP(COUNT($F137:AE137)+1,$G$4:$EH$8,AF$14,0)*$D137,IF($C137=AF$17,$G$5*$D137,""))</f>
        <v/>
      </c>
      <c r="AG137" s="34" t="str">
        <f>IF(AF137&lt;&gt;"",HLOOKUP(COUNT($F137:AF137)+1,$G$4:$EH$8,AG$14,0)*$D137,IF($C137=AG$17,$G$5*$D137,""))</f>
        <v/>
      </c>
      <c r="AH137" s="34" t="str">
        <f>IF(AG137&lt;&gt;"",HLOOKUP(COUNT($F137:AG137)+1,$G$4:$EH$8,AH$14,0)*$D137,IF($C137=AH$17,$G$5*$D137,""))</f>
        <v/>
      </c>
      <c r="AI137" s="34" t="str">
        <f>IF(AH137&lt;&gt;"",HLOOKUP(COUNT($F137:AH137)+1,$G$4:$EH$8,AI$14,0)*$D137,IF($C137=AI$17,$G$5*$D137,""))</f>
        <v/>
      </c>
      <c r="AJ137" s="34" t="str">
        <f>IF(AI137&lt;&gt;"",HLOOKUP(COUNT($F137:AI137)+1,$G$4:$EH$8,AJ$14,0)*$D137,IF($C137=AJ$17,$G$5*$D137,""))</f>
        <v/>
      </c>
      <c r="AK137" s="34" t="str">
        <f>IF(AJ137&lt;&gt;"",HLOOKUP(COUNT($F137:AJ137)+1,$G$4:$EH$8,AK$14,0)*$D137,IF($C137=AK$17,$G$5*$D137,""))</f>
        <v/>
      </c>
      <c r="AL137" s="34" t="str">
        <f>IF(AK137&lt;&gt;"",HLOOKUP(COUNT($F137:AK137)+1,$G$4:$EH$8,AL$14,0)*$D137,IF($C137=AL$17,$G$5*$D137,""))</f>
        <v/>
      </c>
      <c r="AM137" s="34" t="str">
        <f>IF(AL137&lt;&gt;"",HLOOKUP(COUNT($F137:AL137)+1,$G$4:$EH$8,AM$14,0)*$D137,IF($C137=AM$17,$G$5*$D137,""))</f>
        <v/>
      </c>
      <c r="AN137" s="34" t="str">
        <f>IF(AM137&lt;&gt;"",HLOOKUP(COUNT($F137:AM137)+1,$G$4:$EH$8,AN$14,0)*$D137,IF($C137=AN$17,$G$5*$D137,""))</f>
        <v/>
      </c>
      <c r="AO137" s="34" t="str">
        <f>IF(AN137&lt;&gt;"",HLOOKUP(COUNT($F137:AN137)+1,$G$4:$EH$8,AO$14,0)*$D137,IF($C137=AO$17,$G$5*$D137,""))</f>
        <v/>
      </c>
      <c r="AP137" s="34" t="str">
        <f>IF(AO137&lt;&gt;"",HLOOKUP(COUNT($F137:AO137)+1,$G$4:$EH$8,AP$14,0)*$D137,IF($C137=AP$17,$G$5*$D137,""))</f>
        <v/>
      </c>
      <c r="AQ137" s="34" t="str">
        <f>IF(AP137&lt;&gt;"",HLOOKUP(COUNT($F137:AP137)+1,$G$4:$EH$8,AQ$14,0)*$D137,IF($C137=AQ$17,$G$5*$D137,""))</f>
        <v/>
      </c>
      <c r="AR137" s="34" t="str">
        <f>IF(AQ137&lt;&gt;"",HLOOKUP(COUNT($F137:AQ137)+1,$G$4:$EH$8,AR$14,0)*$D137,IF($C137=AR$17,$G$5*$D137,""))</f>
        <v/>
      </c>
      <c r="AS137" s="34" t="str">
        <f>IF(AR137&lt;&gt;"",HLOOKUP(COUNT($F137:AR137)+1,$G$4:$EH$8,AS$14,0)*$D137,IF($C137=AS$17,$G$5*$D137,""))</f>
        <v/>
      </c>
      <c r="AT137" s="34" t="str">
        <f>IF(AS137&lt;&gt;"",HLOOKUP(COUNT($F137:AS137)+1,$G$4:$EH$8,AT$14,0)*$D137,IF($C137=AT$17,$G$5*$D137,""))</f>
        <v/>
      </c>
      <c r="AU137" s="34" t="str">
        <f>IF(AT137&lt;&gt;"",HLOOKUP(COUNT($F137:AT137)+1,$G$4:$EH$8,AU$14,0)*$D137,IF($C137=AU$17,$G$5*$D137,""))</f>
        <v/>
      </c>
      <c r="AV137" s="34" t="str">
        <f>IF(AU137&lt;&gt;"",HLOOKUP(COUNT($F137:AU137)+1,$G$4:$EH$8,AV$14,0)*$D137,IF($C137=AV$17,$G$5*$D137,""))</f>
        <v/>
      </c>
      <c r="AW137" s="34" t="str">
        <f>IF(AV137&lt;&gt;"",HLOOKUP(COUNT($F137:AV137)+1,$G$4:$EH$8,AW$14,0)*$D137,IF($C137=AW$17,$G$5*$D137,""))</f>
        <v/>
      </c>
      <c r="AX137" s="34" t="str">
        <f>IF(AW137&lt;&gt;"",HLOOKUP(COUNT($F137:AW137)+1,$G$4:$EH$8,AX$14,0)*$D137,IF($C137=AX$17,$G$5*$D137,""))</f>
        <v/>
      </c>
      <c r="AY137" s="34" t="str">
        <f>IF(AX137&lt;&gt;"",HLOOKUP(COUNT($F137:AX137)+1,$G$4:$EH$8,AY$14,0)*$D137,IF($C137=AY$17,$G$5*$D137,""))</f>
        <v/>
      </c>
      <c r="AZ137" s="34" t="str">
        <f>IF(AY137&lt;&gt;"",HLOOKUP(COUNT($F137:AY137)+1,$G$4:$EH$8,AZ$14,0)*$D137,IF($C137=AZ$17,$G$5*$D137,""))</f>
        <v/>
      </c>
      <c r="BA137" s="34" t="str">
        <f>IF(AZ137&lt;&gt;"",HLOOKUP(COUNT($F137:AZ137)+1,$G$4:$EH$8,BA$14,0)*$D137,IF($C137=BA$17,$G$5*$D137,""))</f>
        <v/>
      </c>
      <c r="BB137" s="34" t="str">
        <f>IF(BA137&lt;&gt;"",HLOOKUP(COUNT($F137:BA137)+1,$G$4:$EH$8,BB$14,0)*$D137,IF($C137=BB$17,$G$5*$D137,""))</f>
        <v/>
      </c>
      <c r="BC137" s="34" t="str">
        <f>IF(BB137&lt;&gt;"",HLOOKUP(COUNT($F137:BB137)+1,$G$4:$EH$8,BC$14,0)*$D137,IF($C137=BC$17,$G$5*$D137,""))</f>
        <v/>
      </c>
      <c r="BD137" s="34" t="str">
        <f>IF(BC137&lt;&gt;"",HLOOKUP(COUNT($F137:BC137)+1,$G$4:$EH$8,BD$14,0)*$D137,IF($C137=BD$17,$G$5*$D137,""))</f>
        <v/>
      </c>
      <c r="BE137" s="34" t="str">
        <f>IF(BD137&lt;&gt;"",HLOOKUP(COUNT($F137:BD137)+1,$G$4:$EH$8,BE$14,0)*$D137,IF($C137=BE$17,$G$5*$D137,""))</f>
        <v/>
      </c>
      <c r="BF137" s="34" t="str">
        <f>IF(BE137&lt;&gt;"",HLOOKUP(COUNT($F137:BE137)+1,$G$4:$EH$8,BF$14,0)*$D137,IF($C137=BF$17,$G$5*$D137,""))</f>
        <v/>
      </c>
      <c r="BG137" s="34" t="str">
        <f>IF(BF137&lt;&gt;"",HLOOKUP(COUNT($F137:BF137)+1,$G$4:$EH$8,BG$14,0)*$D137,IF($C137=BG$17,$G$5*$D137,""))</f>
        <v/>
      </c>
      <c r="BH137" s="34" t="str">
        <f>IF(BG137&lt;&gt;"",HLOOKUP(COUNT($F137:BG137)+1,$G$4:$EH$8,BH$14,0)*$D137,IF($C137=BH$17,$G$5*$D137,""))</f>
        <v/>
      </c>
      <c r="BI137" s="34" t="str">
        <f>IF(BH137&lt;&gt;"",HLOOKUP(COUNT($F137:BH137)+1,$G$4:$EH$8,BI$14,0)*$D137,IF($C137=BI$17,$G$5*$D137,""))</f>
        <v/>
      </c>
      <c r="BJ137" s="34" t="str">
        <f>IF(BI137&lt;&gt;"",HLOOKUP(COUNT($F137:BI137)+1,$G$4:$EH$8,BJ$14,0)*$D137,IF($C137=BJ$17,$G$5*$D137,""))</f>
        <v/>
      </c>
      <c r="BK137" s="34" t="str">
        <f>IF(BJ137&lt;&gt;"",HLOOKUP(COUNT($F137:BJ137)+1,$G$4:$EH$8,BK$14,0)*$D137,IF($C137=BK$17,$G$5*$D137,""))</f>
        <v/>
      </c>
      <c r="BL137" s="34" t="str">
        <f>IF(BK137&lt;&gt;"",HLOOKUP(COUNT($F137:BK137)+1,$G$4:$EH$8,BL$14,0)*$D137,IF($C137=BL$17,$G$5*$D137,""))</f>
        <v/>
      </c>
      <c r="BM137" s="34" t="str">
        <f>IF(BL137&lt;&gt;"",HLOOKUP(COUNT($F137:BL137)+1,$G$4:$EH$8,BM$14,0)*$D137,IF($C137=BM$17,$G$5*$D137,""))</f>
        <v/>
      </c>
      <c r="BN137" s="34" t="str">
        <f>IF(BM137&lt;&gt;"",HLOOKUP(COUNT($F137:BM137)+1,$G$4:$EH$8,BN$14,0)*$D137,IF($C137=BN$17,$G$5*$D137,""))</f>
        <v/>
      </c>
      <c r="BO137" s="34" t="str">
        <f>IF(BN137&lt;&gt;"",HLOOKUP(COUNT($F137:BN137)+1,$G$4:$EH$8,BO$14,0)*$D137,IF($C137=BO$17,$G$5*$D137,""))</f>
        <v/>
      </c>
      <c r="BP137" s="34" t="str">
        <f>IF(BO137&lt;&gt;"",HLOOKUP(COUNT($F137:BO137)+1,$G$4:$EH$8,BP$14,0)*$D137,IF($C137=BP$17,$G$5*$D137,""))</f>
        <v/>
      </c>
      <c r="BQ137" s="34" t="str">
        <f>IF(BP137&lt;&gt;"",HLOOKUP(COUNT($F137:BP137)+1,$G$4:$EH$8,BQ$14,0)*$D137,IF($C137=BQ$17,$G$5*$D137,""))</f>
        <v/>
      </c>
      <c r="BR137" s="34" t="str">
        <f>IF(BQ137&lt;&gt;"",HLOOKUP(COUNT($F137:BQ137)+1,$G$4:$EH$8,BR$14,0)*$D137,IF($C137=BR$17,$G$5*$D137,""))</f>
        <v/>
      </c>
      <c r="BS137" s="34" t="str">
        <f>IF(BR137&lt;&gt;"",HLOOKUP(COUNT($F137:BR137)+1,$G$4:$EH$8,BS$14,0)*$D137,IF($C137=BS$17,$G$5*$D137,""))</f>
        <v/>
      </c>
      <c r="BT137" s="34" t="str">
        <f>IF(BS137&lt;&gt;"",HLOOKUP(COUNT($F137:BS137)+1,$G$4:$EH$8,BT$14,0)*$D137,IF($C137=BT$17,$G$5*$D137,""))</f>
        <v/>
      </c>
      <c r="BU137" s="34" t="str">
        <f>IF(BT137&lt;&gt;"",HLOOKUP(COUNT($F137:BT137)+1,$G$4:$EH$8,BU$14,0)*$D137,IF($C137=BU$17,$G$5*$D137,""))</f>
        <v/>
      </c>
      <c r="BV137" s="34" t="str">
        <f>IF(BU137&lt;&gt;"",HLOOKUP(COUNT($F137:BU137)+1,$G$4:$EH$8,BV$14,0)*$D137,IF($C137=BV$17,$G$5*$D137,""))</f>
        <v/>
      </c>
      <c r="BW137" s="34" t="str">
        <f>IF(BV137&lt;&gt;"",HLOOKUP(COUNT($F137:BV137)+1,$G$4:$EH$8,BW$14,0)*$D137,IF($C137=BW$17,$G$5*$D137,""))</f>
        <v/>
      </c>
      <c r="BX137" s="34" t="str">
        <f>IF(BW137&lt;&gt;"",HLOOKUP(COUNT($F137:BW137)+1,$G$4:$EH$8,BX$14,0)*$D137,IF($C137=BX$17,$G$5*$D137,""))</f>
        <v/>
      </c>
      <c r="BY137" s="34" t="str">
        <f>IF(BX137&lt;&gt;"",HLOOKUP(COUNT($F137:BX137)+1,$G$4:$EH$8,BY$14,0)*$D137,IF($C137=BY$17,$G$5*$D137,""))</f>
        <v/>
      </c>
      <c r="BZ137" s="34" t="str">
        <f>IF(BY137&lt;&gt;"",HLOOKUP(COUNT($F137:BY137)+1,$G$4:$EH$8,BZ$14,0)*$D137,IF($C137=BZ$17,$G$5*$D137,""))</f>
        <v/>
      </c>
      <c r="CA137" s="34" t="str">
        <f>IF(BZ137&lt;&gt;"",HLOOKUP(COUNT($F137:BZ137)+1,$G$4:$EH$8,CA$14,0)*$D137,IF($C137=CA$17,$G$5*$D137,""))</f>
        <v/>
      </c>
      <c r="CB137" s="34" t="str">
        <f>IF(CA137&lt;&gt;"",HLOOKUP(COUNT($F137:CA137)+1,$G$4:$EH$8,CB$14,0)*$D137,IF($C137=CB$17,$G$5*$D137,""))</f>
        <v/>
      </c>
      <c r="CC137" s="34" t="str">
        <f>IF(CB137&lt;&gt;"",HLOOKUP(COUNT($F137:CB137)+1,$G$4:$EH$8,CC$14,0)*$D137,IF($C137=CC$17,$G$5*$D137,""))</f>
        <v/>
      </c>
      <c r="CD137" s="34" t="str">
        <f>IF(CC137&lt;&gt;"",HLOOKUP(COUNT($F137:CC137)+1,$G$4:$EH$8,CD$14,0)*$D137,IF($C137=CD$17,$G$5*$D137,""))</f>
        <v/>
      </c>
      <c r="CE137" s="34" t="str">
        <f>IF(CD137&lt;&gt;"",HLOOKUP(COUNT($F137:CD137)+1,$G$4:$EH$8,CE$14,0)*$D137,IF($C137=CE$17,$G$5*$D137,""))</f>
        <v/>
      </c>
      <c r="CF137" s="34" t="str">
        <f>IF(CE137&lt;&gt;"",HLOOKUP(COUNT($F137:CE137)+1,$G$4:$EH$8,CF$14,0)*$D137,IF($C137=CF$17,$G$5*$D137,""))</f>
        <v/>
      </c>
      <c r="CG137" s="34" t="str">
        <f>IF(CF137&lt;&gt;"",HLOOKUP(COUNT($F137:CF137)+1,$G$4:$EH$8,CG$14,0)*$D137,IF($C137=CG$17,$G$5*$D137,""))</f>
        <v/>
      </c>
      <c r="CH137" s="34" t="str">
        <f>IF(CG137&lt;&gt;"",HLOOKUP(COUNT($F137:CG137)+1,$G$4:$EH$8,CH$14,0)*$D137,IF($C137=CH$17,$G$5*$D137,""))</f>
        <v/>
      </c>
      <c r="CI137" s="34" t="str">
        <f>IF(CH137&lt;&gt;"",HLOOKUP(COUNT($F137:CH137)+1,$G$4:$EH$8,CI$14,0)*$D137,IF($C137=CI$17,$G$5*$D137,""))</f>
        <v/>
      </c>
      <c r="CJ137" s="34" t="str">
        <f>IF(CI137&lt;&gt;"",HLOOKUP(COUNT($F137:CI137)+1,$G$4:$EH$8,CJ$14,0)*$D137,IF($C137=CJ$17,$G$5*$D137,""))</f>
        <v/>
      </c>
      <c r="CK137" s="34" t="str">
        <f>IF(CJ137&lt;&gt;"",HLOOKUP(COUNT($F137:CJ137)+1,$G$4:$EH$8,CK$14,0)*$D137,IF($C137=CK$17,$G$5*$D137,""))</f>
        <v/>
      </c>
      <c r="CL137" s="34" t="str">
        <f>IF(CK137&lt;&gt;"",HLOOKUP(COUNT($F137:CK137)+1,$G$4:$EH$8,CL$14,0)*$D137,IF($C137=CL$17,$G$5*$D137,""))</f>
        <v/>
      </c>
      <c r="CM137" s="34" t="str">
        <f>IF(CL137&lt;&gt;"",HLOOKUP(COUNT($F137:CL137)+1,$G$4:$EH$8,CM$14,0)*$D137,IF($C137=CM$17,$G$5*$D137,""))</f>
        <v/>
      </c>
      <c r="CN137" s="34" t="str">
        <f>IF(CM137&lt;&gt;"",HLOOKUP(COUNT($F137:CM137)+1,$G$4:$EH$8,CN$14,0)*$D137,IF($C137=CN$17,$G$5*$D137,""))</f>
        <v/>
      </c>
      <c r="CO137" s="34" t="str">
        <f>IF(CN137&lt;&gt;"",HLOOKUP(COUNT($F137:CN137)+1,$G$4:$EH$8,CO$14,0)*$D137,IF($C137=CO$17,$G$5*$D137,""))</f>
        <v/>
      </c>
      <c r="CP137" s="34" t="str">
        <f>IF(CO137&lt;&gt;"",HLOOKUP(COUNT($F137:CO137)+1,$G$4:$EH$8,CP$14,0)*$D137,IF($C137=CP$17,$G$5*$D137,""))</f>
        <v/>
      </c>
      <c r="CQ137" s="34" t="str">
        <f>IF(CP137&lt;&gt;"",HLOOKUP(COUNT($F137:CP137)+1,$G$4:$EH$8,CQ$14,0)*$D137,IF($C137=CQ$17,$G$5*$D137,""))</f>
        <v/>
      </c>
      <c r="CR137" s="34" t="str">
        <f>IF(CQ137&lt;&gt;"",HLOOKUP(COUNT($F137:CQ137)+1,$G$4:$EH$8,CR$14,0)*$D137,IF($C137=CR$17,$G$5*$D137,""))</f>
        <v/>
      </c>
      <c r="CS137" s="34" t="str">
        <f>IF(CR137&lt;&gt;"",HLOOKUP(COUNT($F137:CR137)+1,$G$4:$EH$8,CS$14,0)*$D137,IF($C137=CS$17,$G$5*$D137,""))</f>
        <v/>
      </c>
      <c r="CT137" s="34" t="str">
        <f>IF(CS137&lt;&gt;"",HLOOKUP(COUNT($F137:CS137)+1,$G$4:$EH$8,CT$14,0)*$D137,IF($C137=CT$17,$G$5*$D137,""))</f>
        <v/>
      </c>
      <c r="CU137" s="34" t="str">
        <f>IF(CT137&lt;&gt;"",HLOOKUP(COUNT($F137:CT137)+1,$G$4:$EH$8,CU$14,0)*$D137,IF($C137=CU$17,$G$5*$D137,""))</f>
        <v/>
      </c>
      <c r="CV137" s="34" t="str">
        <f>IF(CU137&lt;&gt;"",HLOOKUP(COUNT($F137:CU137)+1,$G$4:$EH$8,CV$14,0)*$D137,IF($C137=CV$17,$G$5*$D137,""))</f>
        <v/>
      </c>
      <c r="CW137" s="34" t="str">
        <f>IF(CV137&lt;&gt;"",HLOOKUP(COUNT($F137:CV137)+1,$G$4:$EH$8,CW$14,0)*$D137,IF($C137=CW$17,$G$5*$D137,""))</f>
        <v/>
      </c>
      <c r="CX137" s="34" t="str">
        <f>IF(CW137&lt;&gt;"",HLOOKUP(COUNT($F137:CW137)+1,$G$4:$EH$8,CX$14,0)*$D137,IF($C137=CX$17,$G$5*$D137,""))</f>
        <v/>
      </c>
      <c r="CY137" s="34" t="str">
        <f>IF(CX137&lt;&gt;"",HLOOKUP(COUNT($F137:CX137)+1,$G$4:$EH$8,CY$14,0)*$D137,IF($C137=CY$17,$G$5*$D137,""))</f>
        <v/>
      </c>
      <c r="CZ137" s="34" t="str">
        <f>IF(CY137&lt;&gt;"",HLOOKUP(COUNT($F137:CY137)+1,$G$4:$EH$8,CZ$14,0)*$D137,IF($C137=CZ$17,$G$5*$D137,""))</f>
        <v/>
      </c>
      <c r="DA137" s="34" t="str">
        <f>IF(CZ137&lt;&gt;"",HLOOKUP(COUNT($F137:CZ137)+1,$G$4:$EH$8,DA$14,0)*$D137,IF($C137=DA$17,$G$5*$D137,""))</f>
        <v/>
      </c>
      <c r="DB137" s="34" t="str">
        <f>IF(DA137&lt;&gt;"",HLOOKUP(COUNT($F137:DA137)+1,$G$4:$EH$8,DB$14,0)*$D137,IF($C137=DB$17,$G$5*$D137,""))</f>
        <v/>
      </c>
      <c r="DC137" s="34" t="str">
        <f>IF(DB137&lt;&gt;"",HLOOKUP(COUNT($F137:DB137)+1,$G$4:$EH$8,DC$14,0)*$D137,IF($C137=DC$17,$G$5*$D137,""))</f>
        <v/>
      </c>
      <c r="DD137" s="34" t="str">
        <f>IF(DC137&lt;&gt;"",HLOOKUP(COUNT($F137:DC137)+1,$G$4:$EH$8,DD$14,0)*$D137,IF($C137=DD$17,$G$5*$D137,""))</f>
        <v/>
      </c>
      <c r="DE137" s="34" t="str">
        <f>IF(DD137&lt;&gt;"",HLOOKUP(COUNT($F137:DD137)+1,$G$4:$EH$8,DE$14,0)*$D137,IF($C137=DE$17,$G$5*$D137,""))</f>
        <v/>
      </c>
      <c r="DF137" s="34" t="str">
        <f>IF(DE137&lt;&gt;"",HLOOKUP(COUNT($F137:DE137)+1,$G$4:$EH$8,DF$14,0)*$D137,IF($C137=DF$17,$G$5*$D137,""))</f>
        <v/>
      </c>
      <c r="DG137" s="34" t="str">
        <f>IF(DF137&lt;&gt;"",HLOOKUP(COUNT($F137:DF137)+1,$G$4:$EH$8,DG$14,0)*$D137,IF($C137=DG$17,$G$5*$D137,""))</f>
        <v/>
      </c>
      <c r="DH137" s="34" t="str">
        <f>IF(DG137&lt;&gt;"",HLOOKUP(COUNT($F137:DG137)+1,$G$4:$EH$8,DH$14,0)*$D137,IF($C137=DH$17,$G$5*$D137,""))</f>
        <v/>
      </c>
      <c r="DI137" s="34" t="str">
        <f>IF(DH137&lt;&gt;"",HLOOKUP(COUNT($F137:DH137)+1,$G$4:$EH$8,DI$14,0)*$D137,IF($C137=DI$17,$G$5*$D137,""))</f>
        <v/>
      </c>
      <c r="DJ137" s="34" t="str">
        <f>IF(DI137&lt;&gt;"",HLOOKUP(COUNT($F137:DI137)+1,$G$4:$EH$8,DJ$14,0)*$D137,IF($C137=DJ$17,$G$5*$D137,""))</f>
        <v/>
      </c>
      <c r="DK137" s="34" t="str">
        <f>IF(DJ137&lt;&gt;"",HLOOKUP(COUNT($F137:DJ137)+1,$G$4:$EH$8,DK$14,0)*$D137,IF($C137=DK$17,$G$5*$D137,""))</f>
        <v/>
      </c>
      <c r="DL137" s="34" t="str">
        <f>IF(DK137&lt;&gt;"",HLOOKUP(COUNT($F137:DK137)+1,$G$4:$EH$8,DL$14,0)*$D137,IF($C137=DL$17,$G$5*$D137,""))</f>
        <v/>
      </c>
      <c r="DM137" s="34" t="str">
        <f>IF(DL137&lt;&gt;"",HLOOKUP(COUNT($F137:DL137)+1,$G$4:$EH$8,DM$14,0)*$D137,IF($C137=DM$17,$G$5*$D137,""))</f>
        <v/>
      </c>
      <c r="DN137" s="34" t="str">
        <f>IF(DM137&lt;&gt;"",HLOOKUP(COUNT($F137:DM137)+1,$G$4:$EH$8,DN$14,0)*$D137,IF($C137=DN$17,$G$5*$D137,""))</f>
        <v/>
      </c>
      <c r="DO137" s="34" t="str">
        <f>IF(DN137&lt;&gt;"",HLOOKUP(COUNT($F137:DN137)+1,$G$4:$EH$8,DO$14,0)*$D137,IF($C137=DO$17,$G$5*$D137,""))</f>
        <v/>
      </c>
      <c r="DP137" s="34" t="str">
        <f>IF(DO137&lt;&gt;"",HLOOKUP(COUNT($F137:DO137)+1,$G$4:$EH$8,DP$14,0)*$D137,IF($C137=DP$17,$G$5*$D137,""))</f>
        <v/>
      </c>
      <c r="DQ137" s="34" t="str">
        <f>IF(DP137&lt;&gt;"",HLOOKUP(COUNT($F137:DP137)+1,$G$4:$EH$8,DQ$14,0)*$D137,IF($C137=DQ$17,$G$5*$D137,""))</f>
        <v/>
      </c>
      <c r="DR137" s="34" t="str">
        <f>IF(DQ137&lt;&gt;"",HLOOKUP(COUNT($F137:DQ137)+1,$G$4:$EH$8,DR$14,0)*$D137,IF($C137=DR$17,$G$5*$D137,""))</f>
        <v/>
      </c>
      <c r="DS137" s="34" t="str">
        <f>IF(DR137&lt;&gt;"",HLOOKUP(COUNT($F137:DR137)+1,$G$4:$EH$8,DS$14,0)*$D137,IF($C137=DS$17,$G$5*$D137,""))</f>
        <v/>
      </c>
      <c r="DT137" s="34" t="str">
        <f>IF(DS137&lt;&gt;"",HLOOKUP(COUNT($F137:DS137)+1,$G$4:$EH$8,DT$14,0)*$D137,IF($C137=DT$17,$G$5*$D137,""))</f>
        <v/>
      </c>
      <c r="DU137" s="34">
        <f>IF(DT137&lt;&gt;"",HLOOKUP(COUNT($F137:DT137)+1,$G$4:$EH$8,DU$14,0)*$D137,IF($C137=DU$17,$G$5*$D137,""))</f>
        <v>0</v>
      </c>
      <c r="DV137" s="34">
        <f>IF(DU137&lt;&gt;"",HLOOKUP(COUNT($F137:DU137)+1,$G$4:$EH$8,DV$14,0)*$D137,IF($C137=DV$17,$G$5*$D137,""))</f>
        <v>0</v>
      </c>
      <c r="DX137" s="34" t="str">
        <f>IF(DW137&lt;&gt;"",HLOOKUP(COUNT($DW137:DW137)+1,$G$4:$CX$8,DX$14,0)*$D137,IF($C137=DX$17,$G$6*$D137,""))</f>
        <v/>
      </c>
      <c r="DY137" s="34" t="str">
        <f>IF(DX137&lt;&gt;"",HLOOKUP(COUNT($DW137:DX137)+1,$G$4:$CX$8,DY$14,0)*$D137,IF($C137=DY$17,$G$6*$D137,""))</f>
        <v/>
      </c>
      <c r="DZ137" s="34" t="str">
        <f>IF(DY137&lt;&gt;"",HLOOKUP(COUNT($DW137:DY137)+1,$G$4:$CX$8,DZ$14,0)*$D137,IF($C137=DZ$17,$G$6*$D137,""))</f>
        <v/>
      </c>
      <c r="EA137" s="34" t="str">
        <f>IF(DZ137&lt;&gt;"",HLOOKUP(COUNT($DW137:DZ137)+1,$G$4:$CX$8,EA$14,0)*$D137,IF($C137=EA$17,$G$6*$D137,""))</f>
        <v/>
      </c>
      <c r="EB137" s="34" t="str">
        <f>IF(EA137&lt;&gt;"",HLOOKUP(COUNT($DW137:EA137)+1,$G$4:$CX$8,EB$14,0)*$D137,IF($C137=EB$17,$G$6*$D137,""))</f>
        <v/>
      </c>
      <c r="EC137" s="34" t="str">
        <f>IF(EB137&lt;&gt;"",HLOOKUP(COUNT($DW137:EB137)+1,$G$4:$CX$8,EC$14,0)*$D137,IF($C137=EC$17,$G$6*$D137,""))</f>
        <v/>
      </c>
      <c r="ED137" s="34" t="str">
        <f>IF(EC137&lt;&gt;"",HLOOKUP(COUNT($DW137:EC137)+1,$G$4:$CX$8,ED$14,0)*$D137,IF($C137=ED$17,$G$6*$D137,""))</f>
        <v/>
      </c>
      <c r="EE137" s="34" t="str">
        <f>IF(ED137&lt;&gt;"",HLOOKUP(COUNT($DW137:ED137)+1,$G$4:$CX$8,EE$14,0)*$D137,IF($C137=EE$17,$G$6*$D137,""))</f>
        <v/>
      </c>
      <c r="EF137" s="34" t="str">
        <f>IF(EE137&lt;&gt;"",HLOOKUP(COUNT($DW137:EE137)+1,$G$4:$CX$8,EF$14,0)*$D137,IF($C137=EF$17,$G$6*$D137,""))</f>
        <v/>
      </c>
      <c r="EG137" s="34" t="str">
        <f>IF(EF137&lt;&gt;"",HLOOKUP(COUNT($DW137:EF137)+1,$G$4:$CX$8,EG$14,0)*$D137,IF($C137=EG$17,$G$6*$D137,""))</f>
        <v/>
      </c>
      <c r="EH137" s="34" t="str">
        <f>IF(EG137&lt;&gt;"",HLOOKUP(COUNT($DW137:EG137)+1,$G$4:$CX$8,EH$14,0)*$D137,IF($C137=EH$17,$G$6*$D137,""))</f>
        <v/>
      </c>
      <c r="EI137" s="34" t="str">
        <f>IF(EH137&lt;&gt;"",HLOOKUP(COUNT($DW137:EH137)+1,$G$4:$CX$8,EI$14,0)*$D137,IF($C137=EI$17,$G$6*$D137,""))</f>
        <v/>
      </c>
      <c r="EJ137" s="34" t="str">
        <f>IF(EI137&lt;&gt;"",HLOOKUP(COUNT($DW137:EI137)+1,$G$4:$CX$8,EJ$14,0)*$D137,IF($C137=EJ$17,$G$6*$D137,""))</f>
        <v/>
      </c>
      <c r="EK137" s="34" t="str">
        <f>IF(EJ137&lt;&gt;"",HLOOKUP(COUNT($DW137:EJ137)+1,$G$4:$CX$8,EK$14,0)*$D137,IF($C137=EK$17,$G$6*$D137,""))</f>
        <v/>
      </c>
      <c r="EL137" s="34" t="str">
        <f>IF(EK137&lt;&gt;"",HLOOKUP(COUNT($DW137:EK137)+1,$G$4:$CX$8,EL$14,0)*$D137,IF($C137=EL$17,$G$6*$D137,""))</f>
        <v/>
      </c>
      <c r="EM137" s="34" t="str">
        <f>IF(EL137&lt;&gt;"",HLOOKUP(COUNT($DW137:EL137)+1,$G$4:$CX$8,EM$14,0)*$D137,IF($C137=EM$17,$G$6*$D137,""))</f>
        <v/>
      </c>
      <c r="EN137" s="34" t="str">
        <f>IF(EM137&lt;&gt;"",HLOOKUP(COUNT($DW137:EM137)+1,$G$4:$CX$8,EN$14,0)*$D137,IF($C137=EN$17,$G$6*$D137,""))</f>
        <v/>
      </c>
      <c r="EO137" s="34" t="str">
        <f>IF(EN137&lt;&gt;"",HLOOKUP(COUNT($DW137:EN137)+1,$G$4:$CX$8,EO$14,0)*$D137,IF($C137=EO$17,$G$6*$D137,""))</f>
        <v/>
      </c>
      <c r="EP137" s="34" t="str">
        <f>IF(EO137&lt;&gt;"",HLOOKUP(COUNT($DW137:EO137)+1,$G$4:$CX$8,EP$14,0)*$D137,IF($C137=EP$17,$G$6*$D137,""))</f>
        <v/>
      </c>
      <c r="EQ137" s="34" t="str">
        <f>IF(EP137&lt;&gt;"",HLOOKUP(COUNT($DW137:EP137)+1,$G$4:$CX$8,EQ$14,0)*$D137,IF($C137=EQ$17,$G$6*$D137,""))</f>
        <v/>
      </c>
      <c r="ER137" s="34" t="str">
        <f>IF(EQ137&lt;&gt;"",HLOOKUP(COUNT($DW137:EQ137)+1,$G$4:$CX$8,ER$14,0)*$D137,IF($C137=ER$17,$G$6*$D137,""))</f>
        <v/>
      </c>
      <c r="ES137" s="34" t="str">
        <f>IF(ER137&lt;&gt;"",HLOOKUP(COUNT($DW137:ER137)+1,$G$4:$CX$8,ES$14,0)*$D137,IF($C137=ES$17,$G$6*$D137,""))</f>
        <v/>
      </c>
      <c r="ET137" s="34" t="str">
        <f>IF(ES137&lt;&gt;"",HLOOKUP(COUNT($DW137:ES137)+1,$G$4:$CX$8,ET$14,0)*$D137,IF($C137=ET$17,$G$6*$D137,""))</f>
        <v/>
      </c>
      <c r="EU137" s="34" t="str">
        <f>IF(ET137&lt;&gt;"",HLOOKUP(COUNT($DW137:ET137)+1,$G$4:$CX$8,EU$14,0)*$D137,IF($C137=EU$17,$G$6*$D137,""))</f>
        <v/>
      </c>
      <c r="EV137" s="34" t="str">
        <f>IF(EU137&lt;&gt;"",HLOOKUP(COUNT($DW137:EU137)+1,$G$4:$CX$8,EV$14,0)*$D137,IF($C137=EV$17,$G$6*$D137,""))</f>
        <v/>
      </c>
      <c r="EW137" s="34" t="str">
        <f>IF(EV137&lt;&gt;"",HLOOKUP(COUNT($DW137:EV137)+1,$G$4:$CX$8,EW$14,0)*$D137,IF($C137=EW$17,$G$6*$D137,""))</f>
        <v/>
      </c>
      <c r="EX137" s="34" t="str">
        <f>IF(EW137&lt;&gt;"",HLOOKUP(COUNT($DW137:EW137)+1,$G$4:$CX$8,EX$14,0)*$D137,IF($C137=EX$17,$G$6*$D137,""))</f>
        <v/>
      </c>
      <c r="EY137" s="34" t="str">
        <f>IF(EX137&lt;&gt;"",HLOOKUP(COUNT($DW137:EX137)+1,$G$4:$CX$8,EY$14,0)*$D137,IF($C137=EY$17,$G$6*$D137,""))</f>
        <v/>
      </c>
      <c r="EZ137" s="34" t="str">
        <f>IF(EY137&lt;&gt;"",HLOOKUP(COUNT($DW137:EY137)+1,$G$4:$CX$8,EZ$14,0)*$D137,IF($C137=EZ$17,$G$6*$D137,""))</f>
        <v/>
      </c>
      <c r="FA137" s="34" t="str">
        <f>IF(EZ137&lt;&gt;"",HLOOKUP(COUNT($DW137:EZ137)+1,$G$4:$CX$8,FA$14,0)*$D137,IF($C137=FA$17,$G$6*$D137,""))</f>
        <v/>
      </c>
      <c r="FB137" s="34" t="str">
        <f>IF(FA137&lt;&gt;"",HLOOKUP(COUNT($DW137:FA137)+1,$G$4:$CX$8,FB$14,0)*$D137,IF($C137=FB$17,$G$6*$D137,""))</f>
        <v/>
      </c>
      <c r="FC137" s="34" t="str">
        <f>IF(FB137&lt;&gt;"",HLOOKUP(COUNT($DW137:FB137)+1,$G$4:$CX$8,FC$14,0)*$D137,IF($C137=FC$17,$G$6*$D137,""))</f>
        <v/>
      </c>
      <c r="FD137" s="34" t="str">
        <f>IF(FC137&lt;&gt;"",HLOOKUP(COUNT($DW137:FC137)+1,$G$4:$CX$8,FD$14,0)*$D137,IF($C137=FD$17,$G$6*$D137,""))</f>
        <v/>
      </c>
      <c r="FE137" s="34" t="str">
        <f>IF(FD137&lt;&gt;"",HLOOKUP(COUNT($DW137:FD137)+1,$G$4:$CX$8,FE$14,0)*$D137,IF($C137=FE$17,$G$6*$D137,""))</f>
        <v/>
      </c>
      <c r="FF137" s="34" t="str">
        <f>IF(FE137&lt;&gt;"",HLOOKUP(COUNT($DW137:FE137)+1,$G$4:$CX$8,FF$14,0)*$D137,IF($C137=FF$17,$G$6*$D137,""))</f>
        <v/>
      </c>
      <c r="FG137" s="34" t="str">
        <f>IF(FF137&lt;&gt;"",HLOOKUP(COUNT($DW137:FF137)+1,$G$4:$CX$8,FG$14,0)*$D137,IF($C137=FG$17,$G$6*$D137,""))</f>
        <v/>
      </c>
      <c r="FH137" s="34" t="str">
        <f>IF(FG137&lt;&gt;"",HLOOKUP(COUNT($DW137:FG137)+1,$G$4:$CX$8,FH$14,0)*$D137,IF($C137=FH$17,$G$6*$D137,""))</f>
        <v/>
      </c>
      <c r="FI137" s="34" t="str">
        <f>IF(FH137&lt;&gt;"",HLOOKUP(COUNT($DW137:FH137)+1,$G$4:$CX$8,FI$14,0)*$D137,IF($C137=FI$17,$G$6*$D137,""))</f>
        <v/>
      </c>
      <c r="FJ137" s="34" t="str">
        <f>IF(FI137&lt;&gt;"",HLOOKUP(COUNT($DW137:FI137)+1,$G$4:$CX$8,FJ$14,0)*$D137,IF($C137=FJ$17,$G$6*$D137,""))</f>
        <v/>
      </c>
      <c r="FK137" s="34" t="str">
        <f>IF(FJ137&lt;&gt;"",HLOOKUP(COUNT($DW137:FJ137)+1,$G$4:$CX$8,FK$14,0)*$D137,IF($C137=FK$17,$G$6*$D137,""))</f>
        <v/>
      </c>
      <c r="FL137" s="34" t="str">
        <f>IF(FK137&lt;&gt;"",HLOOKUP(COUNT($DW137:FK137)+1,$G$4:$CX$8,FL$14,0)*$D137,IF($C137=FL$17,$G$6*$D137,""))</f>
        <v/>
      </c>
      <c r="FM137" s="34" t="str">
        <f>IF(FL137&lt;&gt;"",HLOOKUP(COUNT($DW137:FL137)+1,$G$4:$CX$8,FM$14,0)*$D137,IF($C137=FM$17,$G$6*$D137,""))</f>
        <v/>
      </c>
      <c r="FN137" s="34" t="str">
        <f>IF(FM137&lt;&gt;"",HLOOKUP(COUNT($DW137:FM137)+1,$G$4:$CX$8,FN$14,0)*$D137,IF($C137=FN$17,$G$6*$D137,""))</f>
        <v/>
      </c>
      <c r="FO137" s="34" t="str">
        <f>IF(FN137&lt;&gt;"",HLOOKUP(COUNT($DW137:FN137)+1,$G$4:$CX$8,FO$14,0)*$D137,IF($C137=FO$17,$G$6*$D137,""))</f>
        <v/>
      </c>
      <c r="FP137" s="34" t="str">
        <f>IF(FO137&lt;&gt;"",HLOOKUP(COUNT($DW137:FO137)+1,$G$4:$CX$8,FP$14,0)*$D137,IF($C137=FP$17,$G$6*$D137,""))</f>
        <v/>
      </c>
      <c r="FQ137" s="34" t="str">
        <f>IF(FP137&lt;&gt;"",HLOOKUP(COUNT($DW137:FP137)+1,$G$4:$CX$8,FQ$14,0)*$D137,IF($C137=FQ$17,$G$6*$D137,""))</f>
        <v/>
      </c>
      <c r="FR137" s="34" t="str">
        <f>IF(FQ137&lt;&gt;"",HLOOKUP(COUNT($DW137:FQ137)+1,$G$4:$CX$8,FR$14,0)*$D137,IF($C137=FR$17,$G$6*$D137,""))</f>
        <v/>
      </c>
      <c r="FS137" s="34" t="str">
        <f>IF(FR137&lt;&gt;"",HLOOKUP(COUNT($DW137:FR137)+1,$G$4:$CX$8,FS$14,0)*$D137,IF($C137=FS$17,$G$6*$D137,""))</f>
        <v/>
      </c>
      <c r="FT137" s="34" t="str">
        <f>IF(FS137&lt;&gt;"",HLOOKUP(COUNT($DW137:FS137)+1,$G$4:$CX$8,FT$14,0)*$D137,IF($C137=FT$17,$G$6*$D137,""))</f>
        <v/>
      </c>
      <c r="FU137" s="34" t="str">
        <f>IF(FT137&lt;&gt;"",HLOOKUP(COUNT($DW137:FT137)+1,$G$4:$CX$8,FU$14,0)*$D137,IF($C137=FU$17,$G$6*$D137,""))</f>
        <v/>
      </c>
      <c r="FV137" s="34" t="str">
        <f>IF(FU137&lt;&gt;"",HLOOKUP(COUNT($DW137:FU137)+1,$G$4:$CX$8,FV$14,0)*$D137,IF($C137=FV$17,$G$6*$D137,""))</f>
        <v/>
      </c>
      <c r="FW137" s="34" t="str">
        <f>IF(FV137&lt;&gt;"",HLOOKUP(COUNT($DW137:FV137)+1,$G$4:$CX$8,FW$14,0)*$D137,IF($C137=FW$17,$G$6*$D137,""))</f>
        <v/>
      </c>
      <c r="FX137" s="34" t="str">
        <f>IF(FW137&lt;&gt;"",HLOOKUP(COUNT($DW137:FW137)+1,$G$4:$CX$8,FX$14,0)*$D137,IF($C137=FX$17,$G$6*$D137,""))</f>
        <v/>
      </c>
      <c r="FY137" s="34" t="str">
        <f>IF(FX137&lt;&gt;"",HLOOKUP(COUNT($DW137:FX137)+1,$G$4:$CX$8,FY$14,0)*$D137,IF($C137=FY$17,$G$6*$D137,""))</f>
        <v/>
      </c>
      <c r="FZ137" s="34" t="str">
        <f>IF(FY137&lt;&gt;"",HLOOKUP(COUNT($DW137:FY137)+1,$G$4:$CX$8,FZ$14,0)*$D137,IF($C137=FZ$17,$G$6*$D137,""))</f>
        <v/>
      </c>
      <c r="GA137" s="34" t="str">
        <f>IF(FZ137&lt;&gt;"",HLOOKUP(COUNT($DW137:FZ137)+1,$G$4:$CX$8,GA$14,0)*$D137,IF($C137=GA$17,$G$6*$D137,""))</f>
        <v/>
      </c>
      <c r="GB137" s="34" t="str">
        <f>IF(GA137&lt;&gt;"",HLOOKUP(COUNT($DW137:GA137)+1,$G$4:$CX$8,GB$14,0)*$D137,IF($C137=GB$17,$G$6*$D137,""))</f>
        <v/>
      </c>
      <c r="GC137" s="34" t="str">
        <f>IF(GB137&lt;&gt;"",HLOOKUP(COUNT($DW137:GB137)+1,$G$4:$CX$8,GC$14,0)*$D137,IF($C137=GC$17,$G$6*$D137,""))</f>
        <v/>
      </c>
      <c r="GD137" s="34" t="str">
        <f>IF(GC137&lt;&gt;"",HLOOKUP(COUNT($DW137:GC137)+1,$G$4:$CX$8,GD$14,0)*$D137,IF($C137=GD$17,$G$6*$D137,""))</f>
        <v/>
      </c>
      <c r="GE137" s="34" t="str">
        <f>IF(GD137&lt;&gt;"",HLOOKUP(COUNT($DW137:GD137)+1,$G$4:$CX$8,GE$14,0)*$D137,IF($C137=GE$17,$G$6*$D137,""))</f>
        <v/>
      </c>
      <c r="GF137" s="34" t="str">
        <f>IF(GE137&lt;&gt;"",HLOOKUP(COUNT($DW137:GE137)+1,$G$4:$CX$8,GF$14,0)*$D137,IF($C137=GF$17,$G$6*$D137,""))</f>
        <v/>
      </c>
      <c r="GG137" s="34" t="str">
        <f>IF(GF137&lt;&gt;"",HLOOKUP(COUNT($DW137:GF137)+1,$G$4:$CX$8,GG$14,0)*$D137,IF($C137=GG$17,$G$6*$D137,""))</f>
        <v/>
      </c>
      <c r="GH137" s="34" t="str">
        <f>IF(GG137&lt;&gt;"",HLOOKUP(COUNT($DW137:GG137)+1,$G$4:$CX$8,GH$14,0)*$D137,IF($C137=GH$17,$G$6*$D137,""))</f>
        <v/>
      </c>
      <c r="GI137" s="34" t="str">
        <f>IF(GH137&lt;&gt;"",HLOOKUP(COUNT($DW137:GH137)+1,$G$4:$CX$8,GI$14,0)*$D137,IF($C137=GI$17,$G$6*$D137,""))</f>
        <v/>
      </c>
      <c r="GJ137" s="34" t="str">
        <f>IF(GI137&lt;&gt;"",HLOOKUP(COUNT($DW137:GI137)+1,$G$4:$CX$8,GJ$14,0)*$D137,IF($C137=GJ$17,$G$6*$D137,""))</f>
        <v/>
      </c>
      <c r="GK137" s="34" t="str">
        <f>IF(GJ137&lt;&gt;"",HLOOKUP(COUNT($DW137:GJ137)+1,$G$4:$CX$8,GK$14,0)*$D137,IF($C137=GK$17,$G$6*$D137,""))</f>
        <v/>
      </c>
      <c r="GL137" s="34" t="str">
        <f>IF(GK137&lt;&gt;"",HLOOKUP(COUNT($DW137:GK137)+1,$G$4:$CX$8,GL$14,0)*$D137,IF($C137=GL$17,$G$6*$D137,""))</f>
        <v/>
      </c>
      <c r="GM137" s="34" t="str">
        <f>IF(GL137&lt;&gt;"",HLOOKUP(COUNT($DW137:GL137)+1,$G$4:$CX$8,GM$14,0)*$D137,IF($C137=GM$17,$G$6*$D137,""))</f>
        <v/>
      </c>
      <c r="GN137" s="34" t="str">
        <f>IF(GM137&lt;&gt;"",HLOOKUP(COUNT($DW137:GM137)+1,$G$4:$CX$8,GN$14,0)*$D137,IF($C137=GN$17,$G$6*$D137,""))</f>
        <v/>
      </c>
      <c r="GO137" s="34" t="str">
        <f>IF(GN137&lt;&gt;"",HLOOKUP(COUNT($DW137:GN137)+1,$G$4:$CX$8,GO$14,0)*$D137,IF($C137=GO$17,$G$6*$D137,""))</f>
        <v/>
      </c>
      <c r="GP137" s="34" t="str">
        <f>IF(GO137&lt;&gt;"",HLOOKUP(COUNT($DW137:GO137)+1,$G$4:$CX$8,GP$14,0)*$D137,IF($C137=GP$17,$G$6*$D137,""))</f>
        <v/>
      </c>
      <c r="GQ137" s="34" t="str">
        <f>IF(GP137&lt;&gt;"",HLOOKUP(COUNT($DW137:GP137)+1,$G$4:$CX$8,GQ$14,0)*$D137,IF($C137=GQ$17,$G$6*$D137,""))</f>
        <v/>
      </c>
      <c r="GR137" s="34" t="str">
        <f>IF(GQ137&lt;&gt;"",HLOOKUP(COUNT($DW137:GQ137)+1,$G$4:$CX$8,GR$14,0)*$D137,IF($C137=GR$17,$G$6*$D137,""))</f>
        <v/>
      </c>
      <c r="GS137" s="34" t="str">
        <f>IF(GR137&lt;&gt;"",HLOOKUP(COUNT($DW137:GR137)+1,$G$4:$CX$8,GS$14,0)*$D137,IF($C137=GS$17,$G$6*$D137,""))</f>
        <v/>
      </c>
      <c r="GT137" s="34" t="str">
        <f>IF(GS137&lt;&gt;"",HLOOKUP(COUNT($DW137:GS137)+1,$G$4:$CX$8,GT$14,0)*$D137,IF($C137=GT$17,$G$6*$D137,""))</f>
        <v/>
      </c>
      <c r="GU137" s="34" t="str">
        <f>IF(GT137&lt;&gt;"",HLOOKUP(COUNT($DW137:GT137)+1,$G$4:$CX$8,GU$14,0)*$D137,IF($C137=GU$17,$G$6*$D137,""))</f>
        <v/>
      </c>
      <c r="GV137" s="34" t="str">
        <f>IF(GU137&lt;&gt;"",HLOOKUP(COUNT($DW137:GU137)+1,$G$4:$CX$8,GV$14,0)*$D137,IF($C137=GV$17,$G$6*$D137,""))</f>
        <v/>
      </c>
      <c r="GW137" s="34" t="str">
        <f>IF(GV137&lt;&gt;"",HLOOKUP(COUNT($DW137:GV137)+1,$G$4:$CX$8,GW$14,0)*$D137,IF($C137=GW$17,$G$6*$D137,""))</f>
        <v/>
      </c>
      <c r="GX137" s="34" t="str">
        <f>IF(GW137&lt;&gt;"",HLOOKUP(COUNT($DW137:GW137)+1,$G$4:$CX$8,GX$14,0)*$D137,IF($C137=GX$17,$G$6*$D137,""))</f>
        <v/>
      </c>
      <c r="GY137" s="34" t="str">
        <f>IF(GX137&lt;&gt;"",HLOOKUP(COUNT($DW137:GX137)+1,$G$4:$CX$8,GY$14,0)*$D137,IF($C137=GY$17,$G$6*$D137,""))</f>
        <v/>
      </c>
      <c r="GZ137" s="34" t="str">
        <f>IF(GY137&lt;&gt;"",HLOOKUP(COUNT($DW137:GY137)+1,$G$4:$CX$8,GZ$14,0)*$D137,IF($C137=GZ$17,$G$6*$D137,""))</f>
        <v/>
      </c>
      <c r="HA137" s="34" t="str">
        <f>IF(GZ137&lt;&gt;"",HLOOKUP(COUNT($DW137:GZ137)+1,$G$4:$CX$8,HA$14,0)*$D137,IF($C137=HA$17,$G$6*$D137,""))</f>
        <v/>
      </c>
      <c r="HB137" s="34" t="str">
        <f>IF(HA137&lt;&gt;"",HLOOKUP(COUNT($DW137:HA137)+1,$G$4:$CX$8,HB$14,0)*$D137,IF($C137=HB$17,$G$6*$D137,""))</f>
        <v/>
      </c>
      <c r="HC137" s="34" t="str">
        <f>IF(HB137&lt;&gt;"",HLOOKUP(COUNT($DW137:HB137)+1,$G$4:$CX$8,HC$14,0)*$D137,IF($C137=HC$17,$G$6*$D137,""))</f>
        <v/>
      </c>
      <c r="HD137" s="34" t="str">
        <f>IF(HC137&lt;&gt;"",HLOOKUP(COUNT($DW137:HC137)+1,$G$4:$CX$8,HD$14,0)*$D137,IF($C137=HD$17,$G$6*$D137,""))</f>
        <v/>
      </c>
      <c r="HE137" s="34" t="str">
        <f>IF(HD137&lt;&gt;"",HLOOKUP(COUNT($DW137:HD137)+1,$G$4:$CX$8,HE$14,0)*$D137,IF($C137=HE$17,$G$6*$D137,""))</f>
        <v/>
      </c>
      <c r="HF137" s="34" t="str">
        <f>IF(HE137&lt;&gt;"",HLOOKUP(COUNT($DW137:HE137)+1,$G$4:$CX$8,HF$14,0)*$D137,IF($C137=HF$17,$G$6*$D137,""))</f>
        <v/>
      </c>
      <c r="HG137" s="34" t="str">
        <f>IF(HF137&lt;&gt;"",HLOOKUP(COUNT($DW137:HF137)+1,$G$4:$CX$8,HG$14,0)*$D137,IF($C137=HG$17,$G$6*$D137,""))</f>
        <v/>
      </c>
      <c r="HH137" s="34" t="str">
        <f>IF(HG137&lt;&gt;"",HLOOKUP(COUNT($DW137:HG137)+1,$G$4:$CX$8,HH$14,0)*$D137,IF($C137=HH$17,$G$6*$D137,""))</f>
        <v/>
      </c>
      <c r="HI137" s="34" t="str">
        <f>IF(HH137&lt;&gt;"",HLOOKUP(COUNT($DW137:HH137)+1,$G$4:$CX$8,HI$14,0)*$D137,IF($C137=HI$17,$G$6*$D137,""))</f>
        <v/>
      </c>
      <c r="HJ137" s="34" t="str">
        <f>IF(HI137&lt;&gt;"",HLOOKUP(COUNT($DW137:HI137)+1,$G$4:$CX$8,HJ$14,0)*$D137,IF($C137=HJ$17,$G$6*$D137,""))</f>
        <v/>
      </c>
      <c r="HK137" s="34" t="str">
        <f>IF(HJ137&lt;&gt;"",HLOOKUP(COUNT($DW137:HJ137)+1,$G$4:$CX$8,HK$14,0)*$D137,IF($C137=HK$17,$G$6*$D137,""))</f>
        <v/>
      </c>
      <c r="HL137" s="34" t="str">
        <f>IF(HK137&lt;&gt;"",HLOOKUP(COUNT($DW137:HK137)+1,$G$4:$CX$8,HL$14,0)*$D137,IF($C137=HL$17,$G$6*$D137,""))</f>
        <v/>
      </c>
      <c r="HM137" s="34" t="str">
        <f>IF(HL137&lt;&gt;"",HLOOKUP(COUNT($DW137:HL137)+1,$G$4:$CX$8,HM$14,0)*$D137,IF($C137=HM$17,$G$6*$D137,""))</f>
        <v/>
      </c>
      <c r="HN137" s="34" t="str">
        <f>IF(HM137&lt;&gt;"",HLOOKUP(COUNT($DW137:HM137)+1,$G$4:$CX$8,HN$14,0)*$D137,IF($C137=HN$17,$G$6*$D137,""))</f>
        <v/>
      </c>
      <c r="HO137" s="34" t="str">
        <f>IF(HN137&lt;&gt;"",HLOOKUP(COUNT($DW137:HN137)+1,$G$4:$CX$8,HO$14,0)*$D137,IF($C137=HO$17,$G$6*$D137,""))</f>
        <v/>
      </c>
      <c r="HP137" s="34" t="str">
        <f>IF(HO137&lt;&gt;"",HLOOKUP(COUNT($DW137:HO137)+1,$G$4:$CX$8,HP$14,0)*$D137,IF($C137=HP$17,$G$6*$D137,""))</f>
        <v/>
      </c>
      <c r="HQ137" s="34" t="str">
        <f>IF(HP137&lt;&gt;"",HLOOKUP(COUNT($DW137:HP137)+1,$G$4:$CX$8,HQ$14,0)*$D137,IF($C137=HQ$17,$G$6*$D137,""))</f>
        <v/>
      </c>
      <c r="HR137" s="34" t="str">
        <f>IF(HQ137&lt;&gt;"",HLOOKUP(COUNT($DW137:HQ137)+1,$G$4:$CX$8,HR$14,0)*$D137,IF($C137=HR$17,$G$6*$D137,""))</f>
        <v/>
      </c>
      <c r="HS137" s="34" t="str">
        <f>IF(HR137&lt;&gt;"",HLOOKUP(COUNT($DW137:HR137)+1,$G$4:$CX$8,HS$14,0)*$D137,IF($C137=HS$17,$G$6*$D137,""))</f>
        <v/>
      </c>
      <c r="HT137" s="34" t="str">
        <f>IF(HS137&lt;&gt;"",HLOOKUP(COUNT($DW137:HS137)+1,$G$4:$CX$8,HT$14,0)*$D137,IF($C137=HT$17,$G$6*$D137,""))</f>
        <v/>
      </c>
      <c r="HU137" s="34" t="str">
        <f>IF(HT137&lt;&gt;"",HLOOKUP(COUNT($DW137:HT137)+1,$G$4:$CX$8,HU$14,0)*$D137,IF($C137=HU$17,$G$6*$D137,""))</f>
        <v/>
      </c>
      <c r="HV137" s="34" t="str">
        <f>IF(HU137&lt;&gt;"",HLOOKUP(COUNT($DW137:HU137)+1,$G$4:$CX$8,HV$14,0)*$D137,IF($C137=HV$17,$G$6*$D137,""))</f>
        <v/>
      </c>
      <c r="HW137" s="34" t="str">
        <f>IF(HV137&lt;&gt;"",HLOOKUP(COUNT($DW137:HV137)+1,$G$4:$CX$8,HW$14,0)*$D137,IF($C137=HW$17,$G$6*$D137,""))</f>
        <v/>
      </c>
      <c r="HX137" s="34" t="str">
        <f>IF(HW137&lt;&gt;"",HLOOKUP(COUNT($DW137:HW137)+1,$G$4:$CX$8,HX$14,0)*$D137,IF($C137=HX$17,$G$6*$D137,""))</f>
        <v/>
      </c>
      <c r="HY137" s="34" t="str">
        <f>IF(HX137&lt;&gt;"",HLOOKUP(COUNT($DW137:HX137)+1,$G$4:$CX$8,HY$14,0)*$D137,IF($C137=HY$17,$G$6*$D137,""))</f>
        <v/>
      </c>
      <c r="HZ137" s="34" t="str">
        <f>IF(HY137&lt;&gt;"",HLOOKUP(COUNT($DW137:HY137)+1,$G$4:$CX$8,HZ$14,0)*$D137,IF($C137=HZ$17,$G$6*$D137,""))</f>
        <v/>
      </c>
      <c r="IA137" s="34" t="str">
        <f>IF(HZ137&lt;&gt;"",HLOOKUP(COUNT($DW137:HZ137)+1,$G$4:$CX$8,IA$14,0)*$D137,IF($C137=IA$17,$G$6*$D137,""))</f>
        <v/>
      </c>
      <c r="IB137" s="34" t="str">
        <f>IF(IA137&lt;&gt;"",HLOOKUP(COUNT($DW137:IA137)+1,$G$4:$CX$8,IB$14,0)*$D137,IF($C137=IB$17,$G$6*$D137,""))</f>
        <v/>
      </c>
      <c r="IC137" s="34" t="str">
        <f>IF(IB137&lt;&gt;"",HLOOKUP(COUNT($DW137:IB137)+1,$G$4:$CX$8,IC$14,0)*$D137,IF($C137=IC$17,$G$6*$D137,""))</f>
        <v/>
      </c>
      <c r="ID137" s="34" t="str">
        <f>IF(IC137&lt;&gt;"",HLOOKUP(COUNT($DW137:IC137)+1,$G$4:$CX$8,ID$14,0)*$D137,IF($C137=ID$17,$G$6*$D137,""))</f>
        <v/>
      </c>
      <c r="IE137" s="34" t="str">
        <f>IF(ID137&lt;&gt;"",HLOOKUP(COUNT($DW137:ID137)+1,$G$4:$CX$8,IE$14,0)*$D137,IF($C137=IE$17,$G$6*$D137,""))</f>
        <v/>
      </c>
      <c r="IF137" s="34" t="str">
        <f>IF(IE137&lt;&gt;"",HLOOKUP(COUNT($DW137:IE137)+1,$G$4:$CX$8,IF$14,0)*$D137,IF($C137=IF$17,$G$6*$D137,""))</f>
        <v/>
      </c>
      <c r="IG137" s="34" t="str">
        <f>IF(IF137&lt;&gt;"",HLOOKUP(COUNT($DW137:IF137)+1,$G$4:$CX$8,IG$14,0)*$D137,IF($C137=IG$17,$G$6*$D137,""))</f>
        <v/>
      </c>
      <c r="IH137" s="34" t="str">
        <f>IF(IG137&lt;&gt;"",HLOOKUP(COUNT($DW137:IG137)+1,$G$4:$CX$8,IH$14,0)*$D137,IF($C137=IH$17,$G$6*$D137,""))</f>
        <v/>
      </c>
      <c r="II137" s="34" t="str">
        <f>IF(IH137&lt;&gt;"",HLOOKUP(COUNT($DW137:IH137)+1,$G$4:$CX$8,II$14,0)*$D137,IF($C137=II$17,$G$6*$D137,""))</f>
        <v/>
      </c>
      <c r="IJ137" s="34" t="str">
        <f>IF(II137&lt;&gt;"",HLOOKUP(COUNT($DW137:II137)+1,$G$4:$CX$8,IJ$14,0)*$D137,IF($C137=IJ$17,$G$6*$D137,""))</f>
        <v/>
      </c>
      <c r="IK137" s="34" t="str">
        <f>IF(IJ137&lt;&gt;"",HLOOKUP(COUNT($DW137:IJ137)+1,$G$4:$CX$8,IK$14,0)*$D137,IF($C137=IK$17,$G$6*$D137,""))</f>
        <v/>
      </c>
      <c r="IL137" s="34">
        <f>IF(IK137&lt;&gt;"",HLOOKUP(COUNT($DW137:IK137)+1,$G$4:$CX$8,IL$14,0)*$D137,IF($C137=IL$17,$G$6*$D137,""))</f>
        <v>0</v>
      </c>
      <c r="IM137" s="34">
        <f>IF(IL137&lt;&gt;"",HLOOKUP(COUNT($DW137:IL137)+1,$G$4:$CX$8,IM$14,0)*$D137,IF($C137=IM$17,$G$6*$D137,""))</f>
        <v>7500</v>
      </c>
      <c r="IO137" s="34" t="str">
        <f>IF(IN137&lt;&gt;"",HLOOKUP(COUNT($IN137:IN137)+1,$G$4:$EH$8,IO$14,0)*$D137,IF($C137=IO$17,$G$7*$D137,""))</f>
        <v/>
      </c>
      <c r="IP137" s="34" t="str">
        <f>IF(IO137&lt;&gt;"",HLOOKUP(COUNT($IN137:IO137)+1,$G$4:$EH$8,IP$14,0)*$D137,IF($C137=IP$17,$G$7*$D137,""))</f>
        <v/>
      </c>
      <c r="IQ137" s="34" t="str">
        <f>IF(IP137&lt;&gt;"",HLOOKUP(COUNT($IN137:IP137)+1,$G$4:$EH$8,IQ$14,0)*$D137,IF($C137=IQ$17,$G$7*$D137,""))</f>
        <v/>
      </c>
      <c r="IR137" s="34" t="str">
        <f>IF(IQ137&lt;&gt;"",HLOOKUP(COUNT($IN137:IQ137)+1,$G$4:$EH$8,IR$14,0)*$D137,IF($C137=IR$17,$G$7*$D137,""))</f>
        <v/>
      </c>
      <c r="IS137" s="34" t="str">
        <f>IF(IR137&lt;&gt;"",HLOOKUP(COUNT($IN137:IR137)+1,$G$4:$EH$8,IS$14,0)*$D137,IF($C137=IS$17,$G$7*$D137,""))</f>
        <v/>
      </c>
      <c r="IT137" s="34" t="str">
        <f>IF(IS137&lt;&gt;"",HLOOKUP(COUNT($IN137:IS137)+1,$G$4:$EH$8,IT$14,0)*$D137,IF($C137=IT$17,$G$7*$D137,""))</f>
        <v/>
      </c>
      <c r="IU137" s="34" t="str">
        <f>IF(IT137&lt;&gt;"",HLOOKUP(COUNT($IN137:IT137)+1,$G$4:$EH$8,IU$14,0)*$D137,IF($C137=IU$17,$G$7*$D137,""))</f>
        <v/>
      </c>
      <c r="IV137" s="34" t="str">
        <f>IF(IU137&lt;&gt;"",HLOOKUP(COUNT($IN137:IU137)+1,$G$4:$EH$8,IV$14,0)*$D137,IF($C137=IV$17,$G$7*$D137,""))</f>
        <v/>
      </c>
      <c r="IW137" s="34" t="str">
        <f>IF(IV137&lt;&gt;"",HLOOKUP(COUNT($IN137:IV137)+1,$G$4:$EH$8,IW$14,0)*$D137,IF($C137=IW$17,$G$7*$D137,""))</f>
        <v/>
      </c>
      <c r="IX137" s="34" t="str">
        <f>IF(IW137&lt;&gt;"",HLOOKUP(COUNT($IN137:IW137)+1,$G$4:$EH$8,IX$14,0)*$D137,IF($C137=IX$17,$G$7*$D137,""))</f>
        <v/>
      </c>
      <c r="IY137" s="34" t="str">
        <f>IF(IX137&lt;&gt;"",HLOOKUP(COUNT($IN137:IX137)+1,$G$4:$EH$8,IY$14,0)*$D137,IF($C137=IY$17,$G$7*$D137,""))</f>
        <v/>
      </c>
      <c r="IZ137" s="34" t="str">
        <f>IF(IY137&lt;&gt;"",HLOOKUP(COUNT($IN137:IY137)+1,$G$4:$EH$8,IZ$14,0)*$D137,IF($C137=IZ$17,$G$7*$D137,""))</f>
        <v/>
      </c>
      <c r="JA137" s="34" t="str">
        <f>IF(IZ137&lt;&gt;"",HLOOKUP(COUNT($IN137:IZ137)+1,$G$4:$EH$8,JA$14,0)*$D137,IF($C137=JA$17,$G$7*$D137,""))</f>
        <v/>
      </c>
      <c r="JB137" s="34" t="str">
        <f>IF(JA137&lt;&gt;"",HLOOKUP(COUNT($IN137:JA137)+1,$G$4:$EH$8,JB$14,0)*$D137,IF($C137=JB$17,$G$7*$D137,""))</f>
        <v/>
      </c>
      <c r="JC137" s="34" t="str">
        <f>IF(JB137&lt;&gt;"",HLOOKUP(COUNT($IN137:JB137)+1,$G$4:$EH$8,JC$14,0)*$D137,IF($C137=JC$17,$G$7*$D137,""))</f>
        <v/>
      </c>
      <c r="JD137" s="34" t="str">
        <f>IF(JC137&lt;&gt;"",HLOOKUP(COUNT($IN137:JC137)+1,$G$4:$EH$8,JD$14,0)*$D137,IF($C137=JD$17,$G$7*$D137,""))</f>
        <v/>
      </c>
      <c r="JE137" s="34" t="str">
        <f>IF(JD137&lt;&gt;"",HLOOKUP(COUNT($IN137:JD137)+1,$G$4:$EH$8,JE$14,0)*$D137,IF($C137=JE$17,$G$7*$D137,""))</f>
        <v/>
      </c>
      <c r="JF137" s="34" t="str">
        <f>IF(JE137&lt;&gt;"",HLOOKUP(COUNT($IN137:JE137)+1,$G$4:$EH$8,JF$14,0)*$D137,IF($C137=JF$17,$G$7*$D137,""))</f>
        <v/>
      </c>
      <c r="JG137" s="34" t="str">
        <f>IF(JF137&lt;&gt;"",HLOOKUP(COUNT($IN137:JF137)+1,$G$4:$EH$8,JG$14,0)*$D137,IF($C137=JG$17,$G$7*$D137,""))</f>
        <v/>
      </c>
      <c r="JH137" s="34" t="str">
        <f>IF(JG137&lt;&gt;"",HLOOKUP(COUNT($IN137:JG137)+1,$G$4:$EH$8,JH$14,0)*$D137,IF($C137=JH$17,$G$7*$D137,""))</f>
        <v/>
      </c>
      <c r="JI137" s="34" t="str">
        <f>IF(JH137&lt;&gt;"",HLOOKUP(COUNT($IN137:JH137)+1,$G$4:$EH$8,JI$14,0)*$D137,IF($C137=JI$17,$G$7*$D137,""))</f>
        <v/>
      </c>
      <c r="JJ137" s="34" t="str">
        <f>IF(JI137&lt;&gt;"",HLOOKUP(COUNT($IN137:JI137)+1,$G$4:$EH$8,JJ$14,0)*$D137,IF($C137=JJ$17,$G$7*$D137,""))</f>
        <v/>
      </c>
      <c r="JK137" s="34" t="str">
        <f>IF(JJ137&lt;&gt;"",HLOOKUP(COUNT($IN137:JJ137)+1,$G$4:$EH$8,JK$14,0)*$D137,IF($C137=JK$17,$G$7*$D137,""))</f>
        <v/>
      </c>
      <c r="JL137" s="34" t="str">
        <f>IF(JK137&lt;&gt;"",HLOOKUP(COUNT($IN137:JK137)+1,$G$4:$EH$8,JL$14,0)*$D137,IF($C137=JL$17,$G$7*$D137,""))</f>
        <v/>
      </c>
      <c r="JM137" s="34" t="str">
        <f>IF(JL137&lt;&gt;"",HLOOKUP(COUNT($IN137:JL137)+1,$G$4:$EH$8,JM$14,0)*$D137,IF($C137=JM$17,$G$7*$D137,""))</f>
        <v/>
      </c>
      <c r="JN137" s="34" t="str">
        <f>IF(JM137&lt;&gt;"",HLOOKUP(COUNT($IN137:JM137)+1,$G$4:$EH$8,JN$14,0)*$D137,IF($C137=JN$17,$G$7*$D137,""))</f>
        <v/>
      </c>
      <c r="JO137" s="34" t="str">
        <f>IF(JN137&lt;&gt;"",HLOOKUP(COUNT($IN137:JN137)+1,$G$4:$EH$8,JO$14,0)*$D137,IF($C137=JO$17,$G$7*$D137,""))</f>
        <v/>
      </c>
      <c r="JP137" s="34" t="str">
        <f>IF(JO137&lt;&gt;"",HLOOKUP(COUNT($IN137:JO137)+1,$G$4:$EH$8,JP$14,0)*$D137,IF($C137=JP$17,$G$7*$D137,""))</f>
        <v/>
      </c>
      <c r="JQ137" s="34" t="str">
        <f>IF(JP137&lt;&gt;"",HLOOKUP(COUNT($IN137:JP137)+1,$G$4:$EH$8,JQ$14,0)*$D137,IF($C137=JQ$17,$G$7*$D137,""))</f>
        <v/>
      </c>
      <c r="JR137" s="34" t="str">
        <f>IF(JQ137&lt;&gt;"",HLOOKUP(COUNT($IN137:JQ137)+1,$G$4:$EH$8,JR$14,0)*$D137,IF($C137=JR$17,$G$7*$D137,""))</f>
        <v/>
      </c>
      <c r="JS137" s="34" t="str">
        <f>IF(JR137&lt;&gt;"",HLOOKUP(COUNT($IN137:JR137)+1,$G$4:$EH$8,JS$14,0)*$D137,IF($C137=JS$17,$G$7*$D137,""))</f>
        <v/>
      </c>
      <c r="JT137" s="34" t="str">
        <f>IF(JS137&lt;&gt;"",HLOOKUP(COUNT($IN137:JS137)+1,$G$4:$EH$8,JT$14,0)*$D137,IF($C137=JT$17,$G$7*$D137,""))</f>
        <v/>
      </c>
      <c r="JU137" s="34" t="str">
        <f>IF(JT137&lt;&gt;"",HLOOKUP(COUNT($IN137:JT137)+1,$G$4:$EH$8,JU$14,0)*$D137,IF($C137=JU$17,$G$7*$D137,""))</f>
        <v/>
      </c>
      <c r="JV137" s="34" t="str">
        <f>IF(JU137&lt;&gt;"",HLOOKUP(COUNT($IN137:JU137)+1,$G$4:$EH$8,JV$14,0)*$D137,IF($C137=JV$17,$G$7*$D137,""))</f>
        <v/>
      </c>
      <c r="JW137" s="34" t="str">
        <f>IF(JV137&lt;&gt;"",HLOOKUP(COUNT($IN137:JV137)+1,$G$4:$EH$8,JW$14,0)*$D137,IF($C137=JW$17,$G$7*$D137,""))</f>
        <v/>
      </c>
      <c r="JX137" s="34" t="str">
        <f>IF(JW137&lt;&gt;"",HLOOKUP(COUNT($IN137:JW137)+1,$G$4:$EH$8,JX$14,0)*$D137,IF($C137=JX$17,$G$7*$D137,""))</f>
        <v/>
      </c>
      <c r="JY137" s="34" t="str">
        <f>IF(JX137&lt;&gt;"",HLOOKUP(COUNT($IN137:JX137)+1,$G$4:$EH$8,JY$14,0)*$D137,IF($C137=JY$17,$G$7*$D137,""))</f>
        <v/>
      </c>
      <c r="JZ137" s="34" t="str">
        <f>IF(JY137&lt;&gt;"",HLOOKUP(COUNT($IN137:JY137)+1,$G$4:$EH$8,JZ$14,0)*$D137,IF($C137=JZ$17,$G$7*$D137,""))</f>
        <v/>
      </c>
      <c r="KA137" s="34" t="str">
        <f>IF(JZ137&lt;&gt;"",HLOOKUP(COUNT($IN137:JZ137)+1,$G$4:$EH$8,KA$14,0)*$D137,IF($C137=KA$17,$G$7*$D137,""))</f>
        <v/>
      </c>
      <c r="KB137" s="34" t="str">
        <f>IF(KA137&lt;&gt;"",HLOOKUP(COUNT($IN137:KA137)+1,$G$4:$EH$8,KB$14,0)*$D137,IF($C137=KB$17,$G$7*$D137,""))</f>
        <v/>
      </c>
      <c r="KC137" s="34" t="str">
        <f>IF(KB137&lt;&gt;"",HLOOKUP(COUNT($IN137:KB137)+1,$G$4:$EH$8,KC$14,0)*$D137,IF($C137=KC$17,$G$7*$D137,""))</f>
        <v/>
      </c>
      <c r="KD137" s="34" t="str">
        <f>IF(KC137&lt;&gt;"",HLOOKUP(COUNT($IN137:KC137)+1,$G$4:$EH$8,KD$14,0)*$D137,IF($C137=KD$17,$G$7*$D137,""))</f>
        <v/>
      </c>
      <c r="KE137" s="34" t="str">
        <f>IF(KD137&lt;&gt;"",HLOOKUP(COUNT($IN137:KD137)+1,$G$4:$EH$8,KE$14,0)*$D137,IF($C137=KE$17,$G$7*$D137,""))</f>
        <v/>
      </c>
      <c r="KF137" s="34" t="str">
        <f>IF(KE137&lt;&gt;"",HLOOKUP(COUNT($IN137:KE137)+1,$G$4:$EH$8,KF$14,0)*$D137,IF($C137=KF$17,$G$7*$D137,""))</f>
        <v/>
      </c>
      <c r="KG137" s="34" t="str">
        <f>IF(KF137&lt;&gt;"",HLOOKUP(COUNT($IN137:KF137)+1,$G$4:$EH$8,KG$14,0)*$D137,IF($C137=KG$17,$G$7*$D137,""))</f>
        <v/>
      </c>
      <c r="KH137" s="34" t="str">
        <f>IF(KG137&lt;&gt;"",HLOOKUP(COUNT($IN137:KG137)+1,$G$4:$EH$8,KH$14,0)*$D137,IF($C137=KH$17,$G$7*$D137,""))</f>
        <v/>
      </c>
      <c r="KI137" s="34" t="str">
        <f>IF(KH137&lt;&gt;"",HLOOKUP(COUNT($IN137:KH137)+1,$G$4:$EH$8,KI$14,0)*$D137,IF($C137=KI$17,$G$7*$D137,""))</f>
        <v/>
      </c>
      <c r="KJ137" s="34" t="str">
        <f>IF(KI137&lt;&gt;"",HLOOKUP(COUNT($IN137:KI137)+1,$G$4:$EH$8,KJ$14,0)*$D137,IF($C137=KJ$17,$G$7*$D137,""))</f>
        <v/>
      </c>
      <c r="KK137" s="34" t="str">
        <f>IF(KJ137&lt;&gt;"",HLOOKUP(COUNT($IN137:KJ137)+1,$G$4:$EH$8,KK$14,0)*$D137,IF($C137=KK$17,$G$7*$D137,""))</f>
        <v/>
      </c>
      <c r="KL137" s="34" t="str">
        <f>IF(KK137&lt;&gt;"",HLOOKUP(COUNT($IN137:KK137)+1,$G$4:$EH$8,KL$14,0)*$D137,IF($C137=KL$17,$G$7*$D137,""))</f>
        <v/>
      </c>
      <c r="KM137" s="34" t="str">
        <f>IF(KL137&lt;&gt;"",HLOOKUP(COUNT($IN137:KL137)+1,$G$4:$EH$8,KM$14,0)*$D137,IF($C137=KM$17,$G$7*$D137,""))</f>
        <v/>
      </c>
      <c r="KN137" s="34" t="str">
        <f>IF(KM137&lt;&gt;"",HLOOKUP(COUNT($IN137:KM137)+1,$G$4:$EH$8,KN$14,0)*$D137,IF($C137=KN$17,$G$7*$D137,""))</f>
        <v/>
      </c>
      <c r="KO137" s="34" t="str">
        <f>IF(KN137&lt;&gt;"",HLOOKUP(COUNT($IN137:KN137)+1,$G$4:$EH$8,KO$14,0)*$D137,IF($C137=KO$17,$G$7*$D137,""))</f>
        <v/>
      </c>
      <c r="KP137" s="34" t="str">
        <f>IF(KO137&lt;&gt;"",HLOOKUP(COUNT($IN137:KO137)+1,$G$4:$EH$8,KP$14,0)*$D137,IF($C137=KP$17,$G$7*$D137,""))</f>
        <v/>
      </c>
      <c r="KQ137" s="34" t="str">
        <f>IF(KP137&lt;&gt;"",HLOOKUP(COUNT($IN137:KP137)+1,$G$4:$EH$8,KQ$14,0)*$D137,IF($C137=KQ$17,$G$7*$D137,""))</f>
        <v/>
      </c>
      <c r="KR137" s="34" t="str">
        <f>IF(KQ137&lt;&gt;"",HLOOKUP(COUNT($IN137:KQ137)+1,$G$4:$EH$8,KR$14,0)*$D137,IF($C137=KR$17,$G$7*$D137,""))</f>
        <v/>
      </c>
      <c r="KS137" s="34" t="str">
        <f>IF(KR137&lt;&gt;"",HLOOKUP(COUNT($IN137:KR137)+1,$G$4:$EH$8,KS$14,0)*$D137,IF($C137=KS$17,$G$7*$D137,""))</f>
        <v/>
      </c>
      <c r="KT137" s="34" t="str">
        <f>IF(KS137&lt;&gt;"",HLOOKUP(COUNT($IN137:KS137)+1,$G$4:$EH$8,KT$14,0)*$D137,IF($C137=KT$17,$G$7*$D137,""))</f>
        <v/>
      </c>
      <c r="KU137" s="34" t="str">
        <f>IF(KT137&lt;&gt;"",HLOOKUP(COUNT($IN137:KT137)+1,$G$4:$EH$8,KU$14,0)*$D137,IF($C137=KU$17,$G$7*$D137,""))</f>
        <v/>
      </c>
      <c r="KV137" s="34" t="str">
        <f>IF(KU137&lt;&gt;"",HLOOKUP(COUNT($IN137:KU137)+1,$G$4:$EH$8,KV$14,0)*$D137,IF($C137=KV$17,$G$7*$D137,""))</f>
        <v/>
      </c>
      <c r="KW137" s="34" t="str">
        <f>IF(KV137&lt;&gt;"",HLOOKUP(COUNT($IN137:KV137)+1,$G$4:$EH$8,KW$14,0)*$D137,IF($C137=KW$17,$G$7*$D137,""))</f>
        <v/>
      </c>
      <c r="KX137" s="34" t="str">
        <f>IF(KW137&lt;&gt;"",HLOOKUP(COUNT($IN137:KW137)+1,$G$4:$EH$8,KX$14,0)*$D137,IF($C137=KX$17,$G$7*$D137,""))</f>
        <v/>
      </c>
      <c r="KY137" s="34" t="str">
        <f>IF(KX137&lt;&gt;"",HLOOKUP(COUNT($IN137:KX137)+1,$G$4:$EH$8,KY$14,0)*$D137,IF($C137=KY$17,$G$7*$D137,""))</f>
        <v/>
      </c>
      <c r="KZ137" s="34" t="str">
        <f>IF(KY137&lt;&gt;"",HLOOKUP(COUNT($IN137:KY137)+1,$G$4:$EH$8,KZ$14,0)*$D137,IF($C137=KZ$17,$G$7*$D137,""))</f>
        <v/>
      </c>
      <c r="LA137" s="34" t="str">
        <f>IF(KZ137&lt;&gt;"",HLOOKUP(COUNT($IN137:KZ137)+1,$G$4:$EH$8,LA$14,0)*$D137,IF($C137=LA$17,$G$7*$D137,""))</f>
        <v/>
      </c>
      <c r="LB137" s="34" t="str">
        <f>IF(LA137&lt;&gt;"",HLOOKUP(COUNT($IN137:LA137)+1,$G$4:$EH$8,LB$14,0)*$D137,IF($C137=LB$17,$G$7*$D137,""))</f>
        <v/>
      </c>
      <c r="LC137" s="34" t="str">
        <f>IF(LB137&lt;&gt;"",HLOOKUP(COUNT($IN137:LB137)+1,$G$4:$EH$8,LC$14,0)*$D137,IF($C137=LC$17,$G$7*$D137,""))</f>
        <v/>
      </c>
      <c r="LD137" s="34" t="str">
        <f>IF(LC137&lt;&gt;"",HLOOKUP(COUNT($IN137:LC137)+1,$G$4:$EH$8,LD$14,0)*$D137,IF($C137=LD$17,$G$7*$D137,""))</f>
        <v/>
      </c>
      <c r="LE137" s="34" t="str">
        <f>IF(LD137&lt;&gt;"",HLOOKUP(COUNT($IN137:LD137)+1,$G$4:$EH$8,LE$14,0)*$D137,IF($C137=LE$17,$G$7*$D137,""))</f>
        <v/>
      </c>
      <c r="LF137" s="34" t="str">
        <f>IF(LE137&lt;&gt;"",HLOOKUP(COUNT($IN137:LE137)+1,$G$4:$EH$8,LF$14,0)*$D137,IF($C137=LF$17,$G$7*$D137,""))</f>
        <v/>
      </c>
      <c r="LG137" s="34" t="str">
        <f>IF(LF137&lt;&gt;"",HLOOKUP(COUNT($IN137:LF137)+1,$G$4:$EH$8,LG$14,0)*$D137,IF($C137=LG$17,$G$7*$D137,""))</f>
        <v/>
      </c>
      <c r="LH137" s="34" t="str">
        <f>IF(LG137&lt;&gt;"",HLOOKUP(COUNT($IN137:LG137)+1,$G$4:$EH$8,LH$14,0)*$D137,IF($C137=LH$17,$G$7*$D137,""))</f>
        <v/>
      </c>
      <c r="LI137" s="34" t="str">
        <f>IF(LH137&lt;&gt;"",HLOOKUP(COUNT($IN137:LH137)+1,$G$4:$EH$8,LI$14,0)*$D137,IF($C137=LI$17,$G$7*$D137,""))</f>
        <v/>
      </c>
      <c r="LJ137" s="34" t="str">
        <f>IF(LI137&lt;&gt;"",HLOOKUP(COUNT($IN137:LI137)+1,$G$4:$EH$8,LJ$14,0)*$D137,IF($C137=LJ$17,$G$7*$D137,""))</f>
        <v/>
      </c>
      <c r="LK137" s="34" t="str">
        <f>IF(LJ137&lt;&gt;"",HLOOKUP(COUNT($IN137:LJ137)+1,$G$4:$EH$8,LK$14,0)*$D137,IF($C137=LK$17,$G$7*$D137,""))</f>
        <v/>
      </c>
      <c r="LL137" s="34" t="str">
        <f>IF(LK137&lt;&gt;"",HLOOKUP(COUNT($IN137:LK137)+1,$G$4:$EH$8,LL$14,0)*$D137,IF($C137=LL$17,$G$7*$D137,""))</f>
        <v/>
      </c>
      <c r="LM137" s="34" t="str">
        <f>IF(LL137&lt;&gt;"",HLOOKUP(COUNT($IN137:LL137)+1,$G$4:$EH$8,LM$14,0)*$D137,IF($C137=LM$17,$G$7*$D137,""))</f>
        <v/>
      </c>
      <c r="LN137" s="34" t="str">
        <f>IF(LM137&lt;&gt;"",HLOOKUP(COUNT($IN137:LM137)+1,$G$4:$EH$8,LN$14,0)*$D137,IF($C137=LN$17,$G$7*$D137,""))</f>
        <v/>
      </c>
      <c r="LO137" s="34" t="str">
        <f>IF(LN137&lt;&gt;"",HLOOKUP(COUNT($IN137:LN137)+1,$G$4:$EH$8,LO$14,0)*$D137,IF($C137=LO$17,$G$7*$D137,""))</f>
        <v/>
      </c>
      <c r="LP137" s="34" t="str">
        <f>IF(LO137&lt;&gt;"",HLOOKUP(COUNT($IN137:LO137)+1,$G$4:$EH$8,LP$14,0)*$D137,IF($C137=LP$17,$G$7*$D137,""))</f>
        <v/>
      </c>
      <c r="LQ137" s="34" t="str">
        <f>IF(LP137&lt;&gt;"",HLOOKUP(COUNT($IN137:LP137)+1,$G$4:$EH$8,LQ$14,0)*$D137,IF($C137=LQ$17,$G$7*$D137,""))</f>
        <v/>
      </c>
      <c r="LR137" s="34" t="str">
        <f>IF(LQ137&lt;&gt;"",HLOOKUP(COUNT($IN137:LQ137)+1,$G$4:$EH$8,LR$14,0)*$D137,IF($C137=LR$17,$G$7*$D137,""))</f>
        <v/>
      </c>
      <c r="LS137" s="34" t="str">
        <f>IF(LR137&lt;&gt;"",HLOOKUP(COUNT($IN137:LR137)+1,$G$4:$EH$8,LS$14,0)*$D137,IF($C137=LS$17,$G$7*$D137,""))</f>
        <v/>
      </c>
      <c r="LT137" s="34" t="str">
        <f>IF(LS137&lt;&gt;"",HLOOKUP(COUNT($IN137:LS137)+1,$G$4:$EH$8,LT$14,0)*$D137,IF($C137=LT$17,$G$7*$D137,""))</f>
        <v/>
      </c>
      <c r="LU137" s="34" t="str">
        <f>IF(LT137&lt;&gt;"",HLOOKUP(COUNT($IN137:LT137)+1,$G$4:$EH$8,LU$14,0)*$D137,IF($C137=LU$17,$G$7*$D137,""))</f>
        <v/>
      </c>
      <c r="LV137" s="34" t="str">
        <f>IF(LU137&lt;&gt;"",HLOOKUP(COUNT($IN137:LU137)+1,$G$4:$EH$8,LV$14,0)*$D137,IF($C137=LV$17,$G$7*$D137,""))</f>
        <v/>
      </c>
      <c r="LW137" s="34" t="str">
        <f>IF(LV137&lt;&gt;"",HLOOKUP(COUNT($IN137:LV137)+1,$G$4:$EH$8,LW$14,0)*$D137,IF($C137=LW$17,$G$7*$D137,""))</f>
        <v/>
      </c>
      <c r="LX137" s="34" t="str">
        <f>IF(LW137&lt;&gt;"",HLOOKUP(COUNT($IN137:LW137)+1,$G$4:$EH$8,LX$14,0)*$D137,IF($C137=LX$17,$G$7*$D137,""))</f>
        <v/>
      </c>
      <c r="LY137" s="34" t="str">
        <f>IF(LX137&lt;&gt;"",HLOOKUP(COUNT($IN137:LX137)+1,$G$4:$EH$8,LY$14,0)*$D137,IF($C137=LY$17,$G$7*$D137,""))</f>
        <v/>
      </c>
      <c r="LZ137" s="34" t="str">
        <f>IF(LY137&lt;&gt;"",HLOOKUP(COUNT($IN137:LY137)+1,$G$4:$EH$8,LZ$14,0)*$D137,IF($C137=LZ$17,$G$7*$D137,""))</f>
        <v/>
      </c>
      <c r="MA137" s="34" t="str">
        <f>IF(LZ137&lt;&gt;"",HLOOKUP(COUNT($IN137:LZ137)+1,$G$4:$EH$8,MA$14,0)*$D137,IF($C137=MA$17,$G$7*$D137,""))</f>
        <v/>
      </c>
      <c r="MB137" s="34" t="str">
        <f>IF(MA137&lt;&gt;"",HLOOKUP(COUNT($IN137:MA137)+1,$G$4:$EH$8,MB$14,0)*$D137,IF($C137=MB$17,$G$7*$D137,""))</f>
        <v/>
      </c>
      <c r="MC137" s="34" t="str">
        <f>IF(MB137&lt;&gt;"",HLOOKUP(COUNT($IN137:MB137)+1,$G$4:$EH$8,MC$14,0)*$D137,IF($C137=MC$17,$G$7*$D137,""))</f>
        <v/>
      </c>
      <c r="MD137" s="34" t="str">
        <f>IF(MC137&lt;&gt;"",HLOOKUP(COUNT($IN137:MC137)+1,$G$4:$EH$8,MD$14,0)*$D137,IF($C137=MD$17,$G$7*$D137,""))</f>
        <v/>
      </c>
      <c r="ME137" s="34" t="str">
        <f>IF(MD137&lt;&gt;"",HLOOKUP(COUNT($IN137:MD137)+1,$G$4:$EH$8,ME$14,0)*$D137,IF($C137=ME$17,$G$7*$D137,""))</f>
        <v/>
      </c>
      <c r="MF137" s="1330" t="str">
        <f>IF(ME137&lt;&gt;"",HLOOKUP(COUNT($IN137:ME137)+1,$G$4:$EH$8,MF$14,0)*$D137,IF($C137=MF$17,$G$7*$D137,""))</f>
        <v/>
      </c>
      <c r="MG137" s="1330" t="str">
        <f>IF(MF137&lt;&gt;"",HLOOKUP(COUNT($IN137:MF137)+1,$G$4:$EH$8,MG$14,0)*$D137,IF($C137=MG$17,$G$7*$D137,""))</f>
        <v/>
      </c>
      <c r="MH137" s="1330" t="str">
        <f>IF(MG137&lt;&gt;"",HLOOKUP(COUNT($IN137:MG137)+1,$G$4:$EH$8,MH$14,0)*$D137,IF($C137=MH$17,$G$7*$D137,""))</f>
        <v/>
      </c>
      <c r="MI137" s="1330" t="str">
        <f>IF(MH137&lt;&gt;"",HLOOKUP(COUNT($IN137:MH137)+1,$G$4:$EH$8,MI$14,0)*$D137,IF($C137=MI$17,$G$7*$D137,""))</f>
        <v/>
      </c>
      <c r="MJ137" s="1330" t="str">
        <f>IF(MI137&lt;&gt;"",HLOOKUP(COUNT($IN137:MI137)+1,$G$4:$EH$8,MJ$14,0)*$D137,IF($C137=MJ$17,$G$7*$D137,""))</f>
        <v/>
      </c>
      <c r="MK137" s="1330" t="str">
        <f>IF(MJ137&lt;&gt;"",HLOOKUP(COUNT($IN137:MJ137)+1,$G$4:$EH$8,MK$14,0)*$D137,IF($C137=MK$17,$G$7*$D137,""))</f>
        <v/>
      </c>
      <c r="ML137" s="1330" t="str">
        <f>IF(MK137&lt;&gt;"",HLOOKUP(COUNT($IN137:MK137)+1,$G$4:$EH$8,ML$14,0)*$D137,IF($C137=ML$17,$G$7*$D137,""))</f>
        <v/>
      </c>
      <c r="MM137" s="1330" t="str">
        <f>IF(ML137&lt;&gt;"",HLOOKUP(COUNT($IN137:ML137)+1,$G$4:$EH$8,MM$14,0)*$D137,IF($C137=MM$17,$G$7*$D137,""))</f>
        <v/>
      </c>
      <c r="MN137" s="1330" t="str">
        <f>IF(MM137&lt;&gt;"",HLOOKUP(COUNT($IN137:MM137)+1,$G$4:$EH$8,MN$14,0)*$D137,IF($C137=MN$17,$G$7*$D137,""))</f>
        <v/>
      </c>
      <c r="MO137" s="1330" t="str">
        <f>IF(MN137&lt;&gt;"",HLOOKUP(COUNT($IN137:MN137)+1,$G$4:$EH$8,MO$14,0)*$D137,IF($C137=MO$17,$G$7*$D137,""))</f>
        <v/>
      </c>
      <c r="MP137" s="1330" t="str">
        <f>IF(MO137&lt;&gt;"",HLOOKUP(COUNT($IN137:MO137)+1,$G$4:$EH$8,MP$14,0)*$D137,IF($C137=MP$17,$G$7*$D137,""))</f>
        <v/>
      </c>
      <c r="MQ137" s="1330" t="str">
        <f>IF(MP137&lt;&gt;"",HLOOKUP(COUNT($IN137:MP137)+1,$G$4:$EH$8,MQ$14,0)*$D137,IF($C137=MQ$17,$G$7*$D137,""))</f>
        <v/>
      </c>
      <c r="MR137" s="1330" t="str">
        <f>IF(MQ137&lt;&gt;"",HLOOKUP(COUNT($IN137:MQ137)+1,$G$4:$EH$8,MR$14,0)*$D137,IF($C137=MR$17,$G$7*$D137,""))</f>
        <v/>
      </c>
      <c r="MS137" s="1330" t="str">
        <f>IF(MR137&lt;&gt;"",HLOOKUP(COUNT($IN137:MR137)+1,$G$4:$EH$8,MS$14,0)*$D137,IF($C137=MS$17,$G$7*$D137,""))</f>
        <v/>
      </c>
      <c r="MT137" s="1330" t="str">
        <f>IF(MS137&lt;&gt;"",HLOOKUP(COUNT($IN137:MS137)+1,$G$4:$EH$8,MT$14,0)*$D137,IF($C137=MT$17,$G$7*$D137,""))</f>
        <v/>
      </c>
      <c r="MU137" s="1330" t="str">
        <f>IF(MT137&lt;&gt;"",HLOOKUP(COUNT($IN137:MT137)+1,$G$4:$EH$8,MU$14,0)*$D137,IF($C137=MU$17,$G$7*$D137,""))</f>
        <v/>
      </c>
      <c r="MV137" s="1330" t="str">
        <f>IF(MU137&lt;&gt;"",HLOOKUP(COUNT($IN137:MU137)+1,$G$4:$EH$8,MV$14,0)*$D137,IF($C137=MV$17,$G$7*$D137,""))</f>
        <v/>
      </c>
      <c r="MW137" s="1330" t="str">
        <f>IF(MV137&lt;&gt;"",HLOOKUP(COUNT($IN137:MV137)+1,$G$4:$EH$8,MW$14,0)*$D137,IF($C137=MW$17,$G$7*$D137,""))</f>
        <v/>
      </c>
      <c r="MX137" s="1330" t="str">
        <f>IF(MW137&lt;&gt;"",HLOOKUP(COUNT($IN137:MW137)+1,$G$4:$EH$8,MX$14,0)*$D137,IF($C137=MX$17,$G$7*$D137,""))</f>
        <v/>
      </c>
      <c r="MY137" s="1330" t="str">
        <f>IF(MX137&lt;&gt;"",HLOOKUP(COUNT($IN137:MX137)+1,$G$4:$EH$8,MY$14,0)*$D137,IF($C137=MY$17,$G$7*$D137,""))</f>
        <v/>
      </c>
      <c r="MZ137" s="1330" t="str">
        <f>IF(MY137&lt;&gt;"",HLOOKUP(COUNT($IN137:MY137)+1,$G$4:$EH$8,MZ$14,0)*$D137,IF($C137=MZ$17,$G$7*$D137,""))</f>
        <v/>
      </c>
      <c r="NA137" s="1330" t="str">
        <f>IF(MZ137&lt;&gt;"",HLOOKUP(COUNT($IN137:MZ137)+1,$G$4:$EH$8,NA$14,0)*$D137,IF($C137=NA$17,$G$7*$D137,""))</f>
        <v/>
      </c>
      <c r="NB137" s="1330" t="str">
        <f>IF(NA137&lt;&gt;"",HLOOKUP(COUNT($IN137:NA137)+1,$G$4:$EH$8,NB$14,0)*$D137,IF($C137=NB$17,$G$7*$D137,""))</f>
        <v/>
      </c>
      <c r="NC137" s="1330">
        <f>IF(NB137&lt;&gt;"",HLOOKUP(COUNT($IN137:NB137)+1,$G$4:$EH$8,NC$14,0)*$D137,IF($C137=NC$17,$G$7*$D137,""))</f>
        <v>0</v>
      </c>
      <c r="ND137" s="1330">
        <f>IF(NC137&lt;&gt;"",HLOOKUP(COUNT($IN137:NC137)+1,$G$4:$EH$8,ND$14,0)*$D137,IF($C137=ND$17,$G$7*$D137,""))</f>
        <v>3750</v>
      </c>
      <c r="NF137" s="34" t="str">
        <f>IF(NE137&lt;&gt;"",HLOOKUP(COUNT($NE137:NE137)+1,$G$4:$EH$8,NF$14,0)*$D137,IF($C137=NF$17,$G$8*$D137,""))</f>
        <v/>
      </c>
      <c r="NG137" s="34" t="str">
        <f>IF(NF137&lt;&gt;"",HLOOKUP(COUNT($NE137:NF137)+1,$G$4:$EH$8,NG$14,0)*$D137,IF($C137=NG$17,$G$8*$D137,""))</f>
        <v/>
      </c>
      <c r="NH137" s="34" t="str">
        <f>IF(NG137&lt;&gt;"",HLOOKUP(COUNT($NE137:NG137)+1,$G$4:$EH$8,NH$14,0)*$D137,IF($C137=NH$17,$G$8*$D137,""))</f>
        <v/>
      </c>
      <c r="NI137" s="34" t="str">
        <f>IF(NH137&lt;&gt;"",HLOOKUP(COUNT($NE137:NH137)+1,$G$4:$EH$8,NI$14,0)*$D137,IF($C137=NI$17,$G$8*$D137,""))</f>
        <v/>
      </c>
      <c r="NJ137" s="34" t="str">
        <f>IF(NI137&lt;&gt;"",HLOOKUP(COUNT($NE137:NI137)+1,$G$4:$EH$8,NJ$14,0)*$D137,IF($C137=NJ$17,$G$8*$D137,""))</f>
        <v/>
      </c>
      <c r="NK137" s="34" t="str">
        <f>IF(NJ137&lt;&gt;"",HLOOKUP(COUNT($NE137:NJ137)+1,$G$4:$EH$8,NK$14,0)*$D137,IF($C137=NK$17,$G$8*$D137,""))</f>
        <v/>
      </c>
      <c r="NL137" s="34" t="str">
        <f>IF(NK137&lt;&gt;"",HLOOKUP(COUNT($NE137:NK137)+1,$G$4:$EH$8,NL$14,0)*$D137,IF($C137=NL$17,$G$8*$D137,""))</f>
        <v/>
      </c>
      <c r="NM137" s="34" t="str">
        <f>IF(NL137&lt;&gt;"",HLOOKUP(COUNT($NE137:NL137)+1,$G$4:$EH$8,NM$14,0)*$D137,IF($C137=NM$17,$G$8*$D137,""))</f>
        <v/>
      </c>
      <c r="NN137" s="34" t="str">
        <f>IF(NM137&lt;&gt;"",HLOOKUP(COUNT($NE137:NM137)+1,$G$4:$EH$8,NN$14,0)*$D137,IF($C137=NN$17,$G$8*$D137,""))</f>
        <v/>
      </c>
      <c r="NO137" s="34" t="str">
        <f>IF(NN137&lt;&gt;"",HLOOKUP(COUNT($NE137:NN137)+1,$G$4:$EH$8,NO$14,0)*$D137,IF($C137=NO$17,$G$8*$D137,""))</f>
        <v/>
      </c>
      <c r="NP137" s="34" t="str">
        <f>IF(NO137&lt;&gt;"",HLOOKUP(COUNT($NE137:NO137)+1,$G$4:$EH$8,NP$14,0)*$D137,IF($C137=NP$17,$G$8*$D137,""))</f>
        <v/>
      </c>
      <c r="NQ137" s="34" t="str">
        <f>IF(NP137&lt;&gt;"",HLOOKUP(COUNT($NE137:NP137)+1,$G$4:$EH$8,NQ$14,0)*$D137,IF($C137=NQ$17,$G$8*$D137,""))</f>
        <v/>
      </c>
      <c r="NR137" s="34" t="str">
        <f>IF(NQ137&lt;&gt;"",HLOOKUP(COUNT($NE137:NQ137)+1,$G$4:$EH$8,NR$14,0)*$D137,IF($C137=NR$17,$G$8*$D137,""))</f>
        <v/>
      </c>
      <c r="NS137" s="34" t="str">
        <f>IF(NR137&lt;&gt;"",HLOOKUP(COUNT($NE137:NR137)+1,$G$4:$EH$8,NS$14,0)*$D137,IF($C137=NS$17,$G$8*$D137,""))</f>
        <v/>
      </c>
      <c r="NT137" s="34" t="str">
        <f>IF(NS137&lt;&gt;"",HLOOKUP(COUNT($NE137:NS137)+1,$G$4:$EH$8,NT$14,0)*$D137,IF($C137=NT$17,$G$8*$D137,""))</f>
        <v/>
      </c>
      <c r="NU137" s="34" t="str">
        <f>IF(NT137&lt;&gt;"",HLOOKUP(COUNT($NE137:NT137)+1,$G$4:$EH$8,NU$14,0)*$D137,IF($C137=NU$17,$G$8*$D137,""))</f>
        <v/>
      </c>
      <c r="NV137" s="34" t="str">
        <f>IF(NU137&lt;&gt;"",HLOOKUP(COUNT($NE137:NU137)+1,$G$4:$EH$8,NV$14,0)*$D137,IF($C137=NV$17,$G$8*$D137,""))</f>
        <v/>
      </c>
      <c r="NW137" s="34" t="str">
        <f>IF(NV137&lt;&gt;"",HLOOKUP(COUNT($NE137:NV137)+1,$G$4:$EH$8,NW$14,0)*$D137,IF($C137=NW$17,$G$8*$D137,""))</f>
        <v/>
      </c>
      <c r="NX137" s="34" t="str">
        <f>IF(NW137&lt;&gt;"",HLOOKUP(COUNT($NE137:NW137)+1,$G$4:$EH$8,NX$14,0)*$D137,IF($C137=NX$17,$G$8*$D137,""))</f>
        <v/>
      </c>
      <c r="NY137" s="34" t="str">
        <f>IF(NX137&lt;&gt;"",HLOOKUP(COUNT($NE137:NX137)+1,$G$4:$EH$8,NY$14,0)*$D137,IF($C137=NY$17,$G$8*$D137,""))</f>
        <v/>
      </c>
      <c r="NZ137" s="34" t="str">
        <f>IF(NY137&lt;&gt;"",HLOOKUP(COUNT($NE137:NY137)+1,$G$4:$EH$8,NZ$14,0)*$D137,IF($C137=NZ$17,$G$8*$D137,""))</f>
        <v/>
      </c>
      <c r="OA137" s="34" t="str">
        <f>IF(NZ137&lt;&gt;"",HLOOKUP(COUNT($NE137:NZ137)+1,$G$4:$EH$8,OA$14,0)*$D137,IF($C137=OA$17,$G$8*$D137,""))</f>
        <v/>
      </c>
      <c r="OB137" s="34" t="str">
        <f>IF(OA137&lt;&gt;"",HLOOKUP(COUNT($NE137:OA137)+1,$G$4:$EH$8,OB$14,0)*$D137,IF($C137=OB$17,$G$8*$D137,""))</f>
        <v/>
      </c>
      <c r="OC137" s="34" t="str">
        <f>IF(OB137&lt;&gt;"",HLOOKUP(COUNT($NE137:OB137)+1,$G$4:$EH$8,OC$14,0)*$D137,IF($C137=OC$17,$G$8*$D137,""))</f>
        <v/>
      </c>
      <c r="OD137" s="34" t="str">
        <f>IF(OC137&lt;&gt;"",HLOOKUP(COUNT($NE137:OC137)+1,$G$4:$EH$8,OD$14,0)*$D137,IF($C137=OD$17,$G$8*$D137,""))</f>
        <v/>
      </c>
      <c r="OE137" s="34" t="str">
        <f>IF(OD137&lt;&gt;"",HLOOKUP(COUNT($NE137:OD137)+1,$G$4:$EH$8,OE$14,0)*$D137,IF($C137=OE$17,$G$8*$D137,""))</f>
        <v/>
      </c>
      <c r="OF137" s="34" t="str">
        <f>IF(OE137&lt;&gt;"",HLOOKUP(COUNT($NE137:OE137)+1,$G$4:$EH$8,OF$14,0)*$D137,IF($C137=OF$17,$G$8*$D137,""))</f>
        <v/>
      </c>
      <c r="OG137" s="34" t="str">
        <f>IF(OF137&lt;&gt;"",HLOOKUP(COUNT($NE137:OF137)+1,$G$4:$EH$8,OG$14,0)*$D137,IF($C137=OG$17,$G$8*$D137,""))</f>
        <v/>
      </c>
      <c r="OH137" s="34" t="str">
        <f>IF(OG137&lt;&gt;"",HLOOKUP(COUNT($NE137:OG137)+1,$G$4:$EH$8,OH$14,0)*$D137,IF($C137=OH$17,$G$8*$D137,""))</f>
        <v/>
      </c>
      <c r="OI137" s="34" t="str">
        <f>IF(OH137&lt;&gt;"",HLOOKUP(COUNT($NE137:OH137)+1,$G$4:$EH$8,OI$14,0)*$D137,IF($C137=OI$17,$G$8*$D137,""))</f>
        <v/>
      </c>
      <c r="OJ137" s="34" t="str">
        <f>IF(OI137&lt;&gt;"",HLOOKUP(COUNT($NE137:OI137)+1,$G$4:$EH$8,OJ$14,0)*$D137,IF($C137=OJ$17,$G$8*$D137,""))</f>
        <v/>
      </c>
      <c r="OK137" s="34" t="str">
        <f>IF(OJ137&lt;&gt;"",HLOOKUP(COUNT($NE137:OJ137)+1,$G$4:$EH$8,OK$14,0)*$D137,IF($C137=OK$17,$G$8*$D137,""))</f>
        <v/>
      </c>
      <c r="OL137" s="34" t="str">
        <f>IF(OK137&lt;&gt;"",HLOOKUP(COUNT($NE137:OK137)+1,$G$4:$EH$8,OL$14,0)*$D137,IF($C137=OL$17,$G$8*$D137,""))</f>
        <v/>
      </c>
      <c r="OM137" s="34" t="str">
        <f>IF(OL137&lt;&gt;"",HLOOKUP(COUNT($NE137:OL137)+1,$G$4:$EH$8,OM$14,0)*$D137,IF($C137=OM$17,$G$8*$D137,""))</f>
        <v/>
      </c>
      <c r="ON137" s="34" t="str">
        <f>IF(OM137&lt;&gt;"",HLOOKUP(COUNT($NE137:OM137)+1,$G$4:$EH$8,ON$14,0)*$D137,IF($C137=ON$17,$G$8*$D137,""))</f>
        <v/>
      </c>
      <c r="OO137" s="34" t="str">
        <f>IF(ON137&lt;&gt;"",HLOOKUP(COUNT($NE137:ON137)+1,$G$4:$EH$8,OO$14,0)*$D137,IF($C137=OO$17,$G$8*$D137,""))</f>
        <v/>
      </c>
      <c r="OP137" s="34" t="str">
        <f>IF(OO137&lt;&gt;"",HLOOKUP(COUNT($NE137:OO137)+1,$G$4:$EH$8,OP$14,0)*$D137,IF($C137=OP$17,$G$8*$D137,""))</f>
        <v/>
      </c>
      <c r="OQ137" s="34" t="str">
        <f>IF(OP137&lt;&gt;"",HLOOKUP(COUNT($NE137:OP137)+1,$G$4:$EH$8,OQ$14,0)*$D137,IF($C137=OQ$17,$G$8*$D137,""))</f>
        <v/>
      </c>
      <c r="OR137" s="34" t="str">
        <f>IF(OQ137&lt;&gt;"",HLOOKUP(COUNT($NE137:OQ137)+1,$G$4:$EH$8,OR$14,0)*$D137,IF($C137=OR$17,$G$8*$D137,""))</f>
        <v/>
      </c>
      <c r="OS137" s="34" t="str">
        <f>IF(OR137&lt;&gt;"",HLOOKUP(COUNT($NE137:OR137)+1,$G$4:$EH$8,OS$14,0)*$D137,IF($C137=OS$17,$G$8*$D137,""))</f>
        <v/>
      </c>
      <c r="OT137" s="34" t="str">
        <f>IF(OS137&lt;&gt;"",HLOOKUP(COUNT($NE137:OS137)+1,$G$4:$EH$8,OT$14,0)*$D137,IF($C137=OT$17,$G$8*$D137,""))</f>
        <v/>
      </c>
      <c r="OU137" s="34" t="str">
        <f>IF(OT137&lt;&gt;"",HLOOKUP(COUNT($NE137:OT137)+1,$G$4:$EH$8,OU$14,0)*$D137,IF($C137=OU$17,$G$8*$D137,""))</f>
        <v/>
      </c>
      <c r="OV137" s="34" t="str">
        <f>IF(OU137&lt;&gt;"",HLOOKUP(COUNT($NE137:OU137)+1,$G$4:$EH$8,OV$14,0)*$D137,IF($C137=OV$17,$G$8*$D137,""))</f>
        <v/>
      </c>
      <c r="OW137" s="34" t="str">
        <f>IF(OV137&lt;&gt;"",HLOOKUP(COUNT($NE137:OV137)+1,$G$4:$EH$8,OW$14,0)*$D137,IF($C137=OW$17,$G$8*$D137,""))</f>
        <v/>
      </c>
      <c r="OX137" s="34" t="str">
        <f>IF(OW137&lt;&gt;"",HLOOKUP(COUNT($NE137:OW137)+1,$G$4:$EH$8,OX$14,0)*$D137,IF($C137=OX$17,$G$8*$D137,""))</f>
        <v/>
      </c>
      <c r="OY137" s="34" t="str">
        <f>IF(OX137&lt;&gt;"",HLOOKUP(COUNT($NE137:OX137)+1,$G$4:$EH$8,OY$14,0)*$D137,IF($C137=OY$17,$G$8*$D137,""))</f>
        <v/>
      </c>
      <c r="OZ137" s="34" t="str">
        <f>IF(OY137&lt;&gt;"",HLOOKUP(COUNT($NE137:OY137)+1,$G$4:$EH$8,OZ$14,0)*$D137,IF($C137=OZ$17,$G$8*$D137,""))</f>
        <v/>
      </c>
      <c r="PA137" s="34" t="str">
        <f>IF(OZ137&lt;&gt;"",HLOOKUP(COUNT($NE137:OZ137)+1,$G$4:$EH$8,PA$14,0)*$D137,IF($C137=PA$17,$G$8*$D137,""))</f>
        <v/>
      </c>
      <c r="PB137" s="34" t="str">
        <f>IF(PA137&lt;&gt;"",HLOOKUP(COUNT($NE137:PA137)+1,$G$4:$EH$8,PB$14,0)*$D137,IF($C137=PB$17,$G$8*$D137,""))</f>
        <v/>
      </c>
      <c r="PC137" s="34" t="str">
        <f>IF(PB137&lt;&gt;"",HLOOKUP(COUNT($NE137:PB137)+1,$G$4:$EH$8,PC$14,0)*$D137,IF($C137=PC$17,$G$8*$D137,""))</f>
        <v/>
      </c>
      <c r="PD137" s="34" t="str">
        <f>IF(PC137&lt;&gt;"",HLOOKUP(COUNT($NE137:PC137)+1,$G$4:$EH$8,PD$14,0)*$D137,IF($C137=PD$17,$G$8*$D137,""))</f>
        <v/>
      </c>
      <c r="PE137" s="34" t="str">
        <f>IF(PD137&lt;&gt;"",HLOOKUP(COUNT($NE137:PD137)+1,$G$4:$EH$8,PE$14,0)*$D137,IF($C137=PE$17,$G$8*$D137,""))</f>
        <v/>
      </c>
      <c r="PF137" s="34" t="str">
        <f>IF(PE137&lt;&gt;"",HLOOKUP(COUNT($NE137:PE137)+1,$G$4:$EH$8,PF$14,0)*$D137,IF($C137=PF$17,$G$8*$D137,""))</f>
        <v/>
      </c>
      <c r="PG137" s="34" t="str">
        <f>IF(PF137&lt;&gt;"",HLOOKUP(COUNT($NE137:PF137)+1,$G$4:$EH$8,PG$14,0)*$D137,IF($C137=PG$17,$G$8*$D137,""))</f>
        <v/>
      </c>
      <c r="PH137" s="34" t="str">
        <f>IF(PG137&lt;&gt;"",HLOOKUP(COUNT($NE137:PG137)+1,$G$4:$EH$8,PH$14,0)*$D137,IF($C137=PH$17,$G$8*$D137,""))</f>
        <v/>
      </c>
      <c r="PI137" s="34" t="str">
        <f>IF(PH137&lt;&gt;"",HLOOKUP(COUNT($NE137:PH137)+1,$G$4:$EH$8,PI$14,0)*$D137,IF($C137=PI$17,$G$8*$D137,""))</f>
        <v/>
      </c>
      <c r="PJ137" s="34" t="str">
        <f>IF(PI137&lt;&gt;"",HLOOKUP(COUNT($NE137:PI137)+1,$G$4:$EH$8,PJ$14,0)*$D137,IF($C137=PJ$17,$G$8*$D137,""))</f>
        <v/>
      </c>
      <c r="PK137" s="34" t="str">
        <f>IF(PJ137&lt;&gt;"",HLOOKUP(COUNT($NE137:PJ137)+1,$G$4:$EH$8,PK$14,0)*$D137,IF($C137=PK$17,$G$8*$D137,""))</f>
        <v/>
      </c>
      <c r="PL137" s="34" t="str">
        <f>IF(PK137&lt;&gt;"",HLOOKUP(COUNT($NE137:PK137)+1,$G$4:$EH$8,PL$14,0)*$D137,IF($C137=PL$17,$G$8*$D137,""))</f>
        <v/>
      </c>
      <c r="PM137" s="34" t="str">
        <f>IF(PL137&lt;&gt;"",HLOOKUP(COUNT($NE137:PL137)+1,$G$4:$EH$8,PM$14,0)*$D137,IF($C137=PM$17,$G$8*$D137,""))</f>
        <v/>
      </c>
      <c r="PN137" s="34" t="str">
        <f>IF(PM137&lt;&gt;"",HLOOKUP(COUNT($NE137:PM137)+1,$G$4:$EH$8,PN$14,0)*$D137,IF($C137=PN$17,$G$8*$D137,""))</f>
        <v/>
      </c>
      <c r="PO137" s="34" t="str">
        <f>IF(PN137&lt;&gt;"",HLOOKUP(COUNT($NE137:PN137)+1,$G$4:$EH$8,PO$14,0)*$D137,IF($C137=PO$17,$G$8*$D137,""))</f>
        <v/>
      </c>
      <c r="PP137" s="34" t="str">
        <f>IF(PO137&lt;&gt;"",HLOOKUP(COUNT($NE137:PO137)+1,$G$4:$EH$8,PP$14,0)*$D137,IF($C137=PP$17,$G$8*$D137,""))</f>
        <v/>
      </c>
      <c r="PQ137" s="34" t="str">
        <f>IF(PP137&lt;&gt;"",HLOOKUP(COUNT($NE137:PP137)+1,$G$4:$EH$8,PQ$14,0)*$D137,IF($C137=PQ$17,$G$8*$D137,""))</f>
        <v/>
      </c>
      <c r="PR137" s="34" t="str">
        <f>IF(PQ137&lt;&gt;"",HLOOKUP(COUNT($NE137:PQ137)+1,$G$4:$EH$8,PR$14,0)*$D137,IF($C137=PR$17,$G$8*$D137,""))</f>
        <v/>
      </c>
      <c r="PS137" s="34" t="str">
        <f>IF(PR137&lt;&gt;"",HLOOKUP(COUNT($NE137:PR137)+1,$G$4:$EH$8,PS$14,0)*$D137,IF($C137=PS$17,$G$8*$D137,""))</f>
        <v/>
      </c>
      <c r="PT137" s="34" t="str">
        <f>IF(PS137&lt;&gt;"",HLOOKUP(COUNT($NE137:PS137)+1,$G$4:$EH$8,PT$14,0)*$D137,IF($C137=PT$17,$G$8*$D137,""))</f>
        <v/>
      </c>
      <c r="PU137" s="34" t="str">
        <f>IF(PT137&lt;&gt;"",HLOOKUP(COUNT($NE137:PT137)+1,$G$4:$EH$8,PU$14,0)*$D137,IF($C137=PU$17,$G$8*$D137,""))</f>
        <v/>
      </c>
      <c r="PV137" s="34" t="str">
        <f>IF(PU137&lt;&gt;"",HLOOKUP(COUNT($NE137:PU137)+1,$G$4:$EH$8,PV$14,0)*$D137,IF($C137=PV$17,$G$8*$D137,""))</f>
        <v/>
      </c>
      <c r="PW137" s="34" t="str">
        <f>IF(PV137&lt;&gt;"",HLOOKUP(COUNT($NE137:PV137)+1,$G$4:$EH$8,PW$14,0)*$D137,IF($C137=PW$17,$G$8*$D137,""))</f>
        <v/>
      </c>
      <c r="PX137" s="34" t="str">
        <f>IF(PW137&lt;&gt;"",HLOOKUP(COUNT($NE137:PW137)+1,$G$4:$EH$8,PX$14,0)*$D137,IF($C137=PX$17,$G$8*$D137,""))</f>
        <v/>
      </c>
      <c r="PY137" s="34" t="str">
        <f>IF(PX137&lt;&gt;"",HLOOKUP(COUNT($NE137:PX137)+1,$G$4:$EH$8,PY$14,0)*$D137,IF($C137=PY$17,$G$8*$D137,""))</f>
        <v/>
      </c>
      <c r="PZ137" s="34" t="str">
        <f>IF(PY137&lt;&gt;"",HLOOKUP(COUNT($NE137:PY137)+1,$G$4:$EH$8,PZ$14,0)*$D137,IF($C137=PZ$17,$G$8*$D137,""))</f>
        <v/>
      </c>
      <c r="QA137" s="34" t="str">
        <f>IF(PZ137&lt;&gt;"",HLOOKUP(COUNT($NE137:PZ137)+1,$G$4:$EH$8,QA$14,0)*$D137,IF($C137=QA$17,$G$8*$D137,""))</f>
        <v/>
      </c>
      <c r="QB137" s="34" t="str">
        <f>IF(QA137&lt;&gt;"",HLOOKUP(COUNT($NE137:QA137)+1,$G$4:$EH$8,QB$14,0)*$D137,IF($C137=QB$17,$G$8*$D137,""))</f>
        <v/>
      </c>
      <c r="QC137" s="34" t="str">
        <f>IF(QB137&lt;&gt;"",HLOOKUP(COUNT($NE137:QB137)+1,$G$4:$EH$8,QC$14,0)*$D137,IF($C137=QC$17,$G$8*$D137,""))</f>
        <v/>
      </c>
      <c r="QD137" s="34" t="str">
        <f>IF(QC137&lt;&gt;"",HLOOKUP(COUNT($NE137:QC137)+1,$G$4:$EH$8,QD$14,0)*$D137,IF($C137=QD$17,$G$8*$D137,""))</f>
        <v/>
      </c>
      <c r="QE137" s="34" t="str">
        <f>IF(QD137&lt;&gt;"",HLOOKUP(COUNT($NE137:QD137)+1,$G$4:$EH$8,QE$14,0)*$D137,IF($C137=QE$17,$G$8*$D137,""))</f>
        <v/>
      </c>
      <c r="QF137" s="34" t="str">
        <f>IF(QE137&lt;&gt;"",HLOOKUP(COUNT($NE137:QE137)+1,$G$4:$EH$8,QF$14,0)*$D137,IF($C137=QF$17,$G$8*$D137,""))</f>
        <v/>
      </c>
      <c r="QG137" s="34" t="str">
        <f>IF(QF137&lt;&gt;"",HLOOKUP(COUNT($NE137:QF137)+1,$G$4:$EH$8,QG$14,0)*$D137,IF($C137=QG$17,$G$8*$D137,""))</f>
        <v/>
      </c>
      <c r="QH137" s="34" t="str">
        <f>IF(QG137&lt;&gt;"",HLOOKUP(COUNT($NE137:QG137)+1,$G$4:$EH$8,QH$14,0)*$D137,IF($C137=QH$17,$G$8*$D137,""))</f>
        <v/>
      </c>
      <c r="QI137" s="34" t="str">
        <f>IF(QH137&lt;&gt;"",HLOOKUP(COUNT($NE137:QH137)+1,$G$4:$EH$8,QI$14,0)*$D137,IF($C137=QI$17,$G$8*$D137,""))</f>
        <v/>
      </c>
      <c r="QJ137" s="34" t="str">
        <f>IF(QI137&lt;&gt;"",HLOOKUP(COUNT($NE137:QI137)+1,$G$4:$EH$8,QJ$14,0)*$D137,IF($C137=QJ$17,$G$8*$D137,""))</f>
        <v/>
      </c>
      <c r="QK137" s="34" t="str">
        <f>IF(QJ137&lt;&gt;"",HLOOKUP(COUNT($NE137:QJ137)+1,$G$4:$EH$8,QK$14,0)*$D137,IF($C137=QK$17,$G$8*$D137,""))</f>
        <v/>
      </c>
      <c r="QL137" s="34" t="str">
        <f>IF(QK137&lt;&gt;"",HLOOKUP(COUNT($NE137:QK137)+1,$G$4:$EH$8,QL$14,0)*$D137,IF($C137=QL$17,$G$8*$D137,""))</f>
        <v/>
      </c>
      <c r="QM137" s="34" t="str">
        <f>IF(QL137&lt;&gt;"",HLOOKUP(COUNT($NE137:QL137)+1,$G$4:$EH$8,QM$14,0)*$D137,IF($C137=QM$17,$G$8*$D137,""))</f>
        <v/>
      </c>
      <c r="QN137" s="34" t="str">
        <f>IF(QM137&lt;&gt;"",HLOOKUP(COUNT($NE137:QM137)+1,$G$4:$EH$8,QN$14,0)*$D137,IF($C137=QN$17,$G$8*$D137,""))</f>
        <v/>
      </c>
      <c r="QO137" s="34" t="str">
        <f>IF(QN137&lt;&gt;"",HLOOKUP(COUNT($NE137:QN137)+1,$G$4:$EH$8,QO$14,0)*$D137,IF($C137=QO$17,$G$8*$D137,""))</f>
        <v/>
      </c>
      <c r="QP137" s="34" t="str">
        <f>IF(QO137&lt;&gt;"",HLOOKUP(COUNT($NE137:QO137)+1,$G$4:$EH$8,QP$14,0)*$D137,IF($C137=QP$17,$G$8*$D137,""))</f>
        <v/>
      </c>
      <c r="QQ137" s="34" t="str">
        <f>IF(QP137&lt;&gt;"",HLOOKUP(COUNT($NE137:QP137)+1,$G$4:$EH$8,QQ$14,0)*$D137,IF($C137=QQ$17,$G$8*$D137,""))</f>
        <v/>
      </c>
      <c r="QR137" s="34" t="str">
        <f>IF(QQ137&lt;&gt;"",HLOOKUP(COUNT($NE137:QQ137)+1,$G$4:$EH$8,QR$14,0)*$D137,IF($C137=QR$17,$G$8*$D137,""))</f>
        <v/>
      </c>
      <c r="QS137" s="34" t="str">
        <f>IF(QR137&lt;&gt;"",HLOOKUP(COUNT($NE137:QR137)+1,$G$4:$EH$8,QS$14,0)*$D137,IF($C137=QS$17,$G$8*$D137,""))</f>
        <v/>
      </c>
      <c r="QT137" s="34" t="str">
        <f>IF(QS137&lt;&gt;"",HLOOKUP(COUNT($NE137:QS137)+1,$G$4:$EH$8,QT$14,0)*$D137,IF($C137=QT$17,$G$8*$D137,""))</f>
        <v/>
      </c>
      <c r="QU137" s="34" t="str">
        <f>IF(QT137&lt;&gt;"",HLOOKUP(COUNT($NE137:QT137)+1,$G$4:$EH$8,QU$14,0)*$D137,IF($C137=QU$17,$G$8*$D137,""))</f>
        <v/>
      </c>
      <c r="QV137" s="34" t="str">
        <f>IF(QU137&lt;&gt;"",HLOOKUP(COUNT($NE137:QU137)+1,$G$4:$EH$8,QV$14,0)*$D137,IF($C137=QV$17,$G$8*$D137,""))</f>
        <v/>
      </c>
      <c r="QW137" s="34" t="str">
        <f>IF(QV137&lt;&gt;"",HLOOKUP(COUNT($NE137:QV137)+1,$G$4:$EH$8,QW$14,0)*$D137,IF($C137=QW$17,$G$8*$D137,""))</f>
        <v/>
      </c>
      <c r="QX137" s="34" t="str">
        <f>IF(QW137&lt;&gt;"",HLOOKUP(COUNT($NE137:QW137)+1,$G$4:$EH$8,QX$14,0)*$D137,IF($C137=QX$17,$G$8*$D137,""))</f>
        <v/>
      </c>
      <c r="QY137" s="34" t="str">
        <f>IF(QX137&lt;&gt;"",HLOOKUP(COUNT($NE137:QX137)+1,$G$4:$EH$8,QY$14,0)*$D137,IF($C137=QY$17,$G$8*$D137,""))</f>
        <v/>
      </c>
      <c r="QZ137" s="34" t="str">
        <f>IF(QY137&lt;&gt;"",HLOOKUP(COUNT($NE137:QY137)+1,$G$4:$EH$8,QZ$14,0)*$D137,IF($C137=QZ$17,$G$8*$D137,""))</f>
        <v/>
      </c>
      <c r="RA137" s="34" t="str">
        <f>IF(QZ137&lt;&gt;"",HLOOKUP(COUNT($NE137:QZ137)+1,$G$4:$EH$8,RA$14,0)*$D137,IF($C137=RA$17,$G$8*$D137,""))</f>
        <v/>
      </c>
      <c r="RB137" s="34" t="str">
        <f>IF(RA137&lt;&gt;"",HLOOKUP(COUNT($NE137:RA137)+1,$G$4:$EH$8,RB$14,0)*$D137,IF($C137=RB$17,$G$8*$D137,""))</f>
        <v/>
      </c>
      <c r="RC137" s="34" t="str">
        <f>IF(RB137&lt;&gt;"",HLOOKUP(COUNT($NE137:RB137)+1,$G$4:$EH$8,RC$14,0)*$D137,IF($C137=RC$17,$G$8*$D137,""))</f>
        <v/>
      </c>
      <c r="RD137" s="34" t="str">
        <f>IF(RC137&lt;&gt;"",HLOOKUP(COUNT($NE137:RC137)+1,$G$4:$EH$8,RD$14,0)*$D137,IF($C137=RD$17,$G$8*$D137,""))</f>
        <v/>
      </c>
      <c r="RE137" s="34" t="str">
        <f>IF(RD137&lt;&gt;"",HLOOKUP(COUNT($NE137:RD137)+1,$G$4:$EH$8,RE$14,0)*$D137,IF($C137=RE$17,$G$8*$D137,""))</f>
        <v/>
      </c>
      <c r="RF137" s="34" t="str">
        <f>IF(RE137&lt;&gt;"",HLOOKUP(COUNT($NE137:RE137)+1,$G$4:$EH$8,RF$14,0)*$D137,IF($C137=RF$17,$G$8*$D137,""))</f>
        <v/>
      </c>
      <c r="RG137" s="34" t="str">
        <f>IF(RF137&lt;&gt;"",HLOOKUP(COUNT($NE137:RF137)+1,$G$4:$EH$8,RG$14,0)*$D137,IF($C137=RG$17,$G$8*$D137,""))</f>
        <v/>
      </c>
      <c r="RH137" s="34" t="str">
        <f>IF(RG137&lt;&gt;"",HLOOKUP(COUNT($NE137:RG137)+1,$G$4:$EH$8,RH$14,0)*$D137,IF($C137=RH$17,$G$8*$D137,""))</f>
        <v/>
      </c>
      <c r="RI137" s="34" t="str">
        <f>IF(RH137&lt;&gt;"",HLOOKUP(COUNT($NE137:RH137)+1,$G$4:$EH$8,RI$14,0)*$D137,IF($C137=RI$17,$G$8*$D137,""))</f>
        <v/>
      </c>
      <c r="RJ137" s="34" t="str">
        <f>IF(RI137&lt;&gt;"",HLOOKUP(COUNT($NE137:RI137)+1,$G$4:$EH$8,RJ$14,0)*$D137,IF($C137=RJ$17,$G$8*$D137,""))</f>
        <v/>
      </c>
      <c r="RK137" s="34" t="str">
        <f>IF(RJ137&lt;&gt;"",HLOOKUP(COUNT($NE137:RJ137)+1,$G$4:$EH$8,RK$14,0)*$D137,IF($C137=RK$17,$G$8*$D137,""))</f>
        <v/>
      </c>
      <c r="RL137" s="34" t="str">
        <f>IF(RK137&lt;&gt;"",HLOOKUP(COUNT($NE137:RK137)+1,$G$4:$EH$8,RL$14,0)*$D137,IF($C137=RL$17,$G$8*$D137,""))</f>
        <v/>
      </c>
      <c r="RM137" s="34" t="str">
        <f>IF(RL137&lt;&gt;"",HLOOKUP(COUNT($NE137:RL137)+1,$G$4:$EH$8,RM$14,0)*$D137,IF($C137=RM$17,$G$8*$D137,""))</f>
        <v/>
      </c>
      <c r="RN137" s="34" t="str">
        <f>IF(RM137&lt;&gt;"",HLOOKUP(COUNT($NE137:RM137)+1,$G$4:$EH$8,RN$14,0)*$D137,IF($C137=RN$17,$G$8*$D137,""))</f>
        <v/>
      </c>
      <c r="RO137" s="34" t="str">
        <f>IF(RN137&lt;&gt;"",HLOOKUP(COUNT($NE137:RN137)+1,$G$4:$EH$8,RO$14,0)*$D137,IF($C137=RO$17,$G$8*$D137,""))</f>
        <v/>
      </c>
      <c r="RP137" s="34" t="str">
        <f>IF(RO137&lt;&gt;"",HLOOKUP(COUNT($NE137:RO137)+1,$G$4:$EH$8,RP$14,0)*$D137,IF($C137=RP$17,$G$8*$D137,""))</f>
        <v/>
      </c>
      <c r="RQ137" s="34" t="str">
        <f>IF(RP137&lt;&gt;"",HLOOKUP(COUNT($NE137:RP137)+1,$G$4:$EH$8,RQ$14,0)*$D137,IF($C137=RQ$17,$G$8*$D137,""))</f>
        <v/>
      </c>
      <c r="RR137" s="34" t="str">
        <f>IF(RQ137&lt;&gt;"",HLOOKUP(COUNT($NE137:RQ137)+1,$G$4:$EH$8,RR$14,0)*$D137,IF($C137=RR$17,$G$8*$D137,""))</f>
        <v/>
      </c>
      <c r="RS137" s="34" t="str">
        <f>IF(RR137&lt;&gt;"",HLOOKUP(COUNT($NE137:RR137)+1,$G$4:$EH$8,RS$14,0)*$D137,IF($C137=RS$17,$G$8*$D137,""))</f>
        <v/>
      </c>
      <c r="RT137" s="34">
        <f>IF(RS137&lt;&gt;"",HLOOKUP(COUNT($NE137:RS137)+1,$G$4:$EH$8,RT$14,0)*$D137,IF($C137=RT$17,$G$8*$D137,""))</f>
        <v>175000</v>
      </c>
      <c r="RU137" s="34">
        <f>IF(RT137&lt;&gt;"",HLOOKUP(COUNT($NE137:RT137)+1,$G$4:$EH$8,RU$14,0)*$D137,IF($C137=RU$17,$G$8*$D137,""))</f>
        <v>0</v>
      </c>
      <c r="RW137" s="34" t="str">
        <f>IF(RV137&lt;&gt;"",HLOOKUP(COUNT($RV137:RV137)+1,$G$4:$EH$9,RW$14,0)*$D137,IF($C137=RW$17,$G$9*$D137,""))</f>
        <v/>
      </c>
      <c r="RX137" s="34" t="str">
        <f>IF(RW137&lt;&gt;"",HLOOKUP(COUNT($RV137:RW137)+1,$G$4:$EH$9,RX$14,0)*$D137,IF($C137=RX$17,$G$9*$D137,""))</f>
        <v/>
      </c>
      <c r="RY137" s="34" t="str">
        <f>IF(RX137&lt;&gt;"",HLOOKUP(COUNT($RV137:RX137)+1,$G$4:$EH$9,RY$14,0)*$D137,IF($C137=RY$17,$G$9*$D137,""))</f>
        <v/>
      </c>
      <c r="RZ137" s="34" t="str">
        <f>IF(RY137&lt;&gt;"",HLOOKUP(COUNT($RV137:RY137)+1,$G$4:$EH$9,RZ$14,0)*$D137,IF($C137=RZ$17,$G$9*$D137,""))</f>
        <v/>
      </c>
      <c r="SA137" s="34" t="str">
        <f>IF(RZ137&lt;&gt;"",HLOOKUP(COUNT($RV137:RZ137)+1,$G$4:$EH$9,SA$14,0)*$D137,IF($C137=SA$17,$G$9*$D137,""))</f>
        <v/>
      </c>
      <c r="SB137" s="34" t="str">
        <f>IF(SA137&lt;&gt;"",HLOOKUP(COUNT($RV137:SA137)+1,$G$4:$EH$9,SB$14,0)*$D137,IF($C137=SB$17,$G$9*$D137,""))</f>
        <v/>
      </c>
      <c r="SC137" s="34" t="str">
        <f>IF(SB137&lt;&gt;"",HLOOKUP(COUNT($RV137:SB137)+1,$G$4:$EH$9,SC$14,0)*$D137,IF($C137=SC$17,$G$9*$D137,""))</f>
        <v/>
      </c>
      <c r="SD137" s="34" t="str">
        <f>IF(SC137&lt;&gt;"",HLOOKUP(COUNT($RV137:SC137)+1,$G$4:$EH$9,SD$14,0)*$D137,IF($C137=SD$17,$G$9*$D137,""))</f>
        <v/>
      </c>
      <c r="SE137" s="34" t="str">
        <f>IF(SD137&lt;&gt;"",HLOOKUP(COUNT($RV137:SD137)+1,$G$4:$EH$9,SE$14,0)*$D137,IF($C137=SE$17,$G$9*$D137,""))</f>
        <v/>
      </c>
      <c r="SF137" s="34" t="str">
        <f>IF(SE137&lt;&gt;"",HLOOKUP(COUNT($RV137:SE137)+1,$G$4:$EH$9,SF$14,0)*$D137,IF($C137=SF$17,$G$9*$D137,""))</f>
        <v/>
      </c>
      <c r="SG137" s="34" t="str">
        <f>IF(SF137&lt;&gt;"",HLOOKUP(COUNT($RV137:SF137)+1,$G$4:$EH$9,SG$14,0)*$D137,IF($C137=SG$17,$G$9*$D137,""))</f>
        <v/>
      </c>
      <c r="SH137" s="34" t="str">
        <f>IF(SG137&lt;&gt;"",HLOOKUP(COUNT($RV137:SG137)+1,$G$4:$EH$9,SH$14,0)*$D137,IF($C137=SH$17,$G$9*$D137,""))</f>
        <v/>
      </c>
      <c r="SI137" s="34" t="str">
        <f>IF(SH137&lt;&gt;"",HLOOKUP(COUNT($RV137:SH137)+1,$G$4:$EH$9,SI$14,0)*$D137,IF($C137=SI$17,$G$9*$D137,""))</f>
        <v/>
      </c>
      <c r="SJ137" s="34" t="str">
        <f>IF(SI137&lt;&gt;"",HLOOKUP(COUNT($RV137:SI137)+1,$G$4:$EH$9,SJ$14,0)*$D137,IF($C137=SJ$17,$G$9*$D137,""))</f>
        <v/>
      </c>
      <c r="SK137" s="34" t="str">
        <f>IF(SJ137&lt;&gt;"",HLOOKUP(COUNT($RV137:SJ137)+1,$G$4:$EH$9,SK$14,0)*$D137,IF($C137=SK$17,$G$9*$D137,""))</f>
        <v/>
      </c>
      <c r="SL137" s="34" t="str">
        <f>IF(SK137&lt;&gt;"",HLOOKUP(COUNT($RV137:SK137)+1,$G$4:$EH$9,SL$14,0)*$D137,IF($C137=SL$17,$G$9*$D137,""))</f>
        <v/>
      </c>
      <c r="SM137" s="34" t="str">
        <f>IF(SL137&lt;&gt;"",HLOOKUP(COUNT($RV137:SL137)+1,$G$4:$EH$9,SM$14,0)*$D137,IF($C137=SM$17,$G$9*$D137,""))</f>
        <v/>
      </c>
      <c r="SN137" s="34" t="str">
        <f>IF(SM137&lt;&gt;"",HLOOKUP(COUNT($RV137:SM137)+1,$G$4:$EH$9,SN$14,0)*$D137,IF($C137=SN$17,$G$9*$D137,""))</f>
        <v/>
      </c>
      <c r="SO137" s="34" t="str">
        <f>IF(SN137&lt;&gt;"",HLOOKUP(COUNT($RV137:SN137)+1,$G$4:$EH$9,SO$14,0)*$D137,IF($C137=SO$17,$G$9*$D137,""))</f>
        <v/>
      </c>
      <c r="SP137" s="34" t="str">
        <f>IF(SO137&lt;&gt;"",HLOOKUP(COUNT($RV137:SO137)+1,$G$4:$EH$9,SP$14,0)*$D137,IF($C137=SP$17,$G$9*$D137,""))</f>
        <v/>
      </c>
      <c r="SQ137" s="34" t="str">
        <f>IF(SP137&lt;&gt;"",HLOOKUP(COUNT($RV137:SP137)+1,$G$4:$EH$9,SQ$14,0)*$D137,IF($C137=SQ$17,$G$9*$D137,""))</f>
        <v/>
      </c>
      <c r="SR137" s="34" t="str">
        <f>IF(SQ137&lt;&gt;"",HLOOKUP(COUNT($RV137:SQ137)+1,$G$4:$EH$9,SR$14,0)*$D137,IF($C137=SR$17,$G$9*$D137,""))</f>
        <v/>
      </c>
      <c r="SS137" s="34" t="str">
        <f>IF(SR137&lt;&gt;"",HLOOKUP(COUNT($RV137:SR137)+1,$G$4:$EH$9,SS$14,0)*$D137,IF($C137=SS$17,$G$9*$D137,""))</f>
        <v/>
      </c>
      <c r="ST137" s="34" t="str">
        <f>IF(SS137&lt;&gt;"",HLOOKUP(COUNT($RV137:SS137)+1,$G$4:$EH$9,ST$14,0)*$D137,IF($C137=ST$17,$G$9*$D137,""))</f>
        <v/>
      </c>
      <c r="SU137" s="34" t="str">
        <f>IF(ST137&lt;&gt;"",HLOOKUP(COUNT($RV137:ST137)+1,$G$4:$EH$9,SU$14,0)*$D137,IF($C137=SU$17,$G$9*$D137,""))</f>
        <v/>
      </c>
      <c r="SV137" s="34" t="str">
        <f>IF(SU137&lt;&gt;"",HLOOKUP(COUNT($RV137:SU137)+1,$G$4:$EH$9,SV$14,0)*$D137,IF($C137=SV$17,$G$9*$D137,""))</f>
        <v/>
      </c>
      <c r="SW137" s="34" t="str">
        <f>IF(SV137&lt;&gt;"",HLOOKUP(COUNT($RV137:SV137)+1,$G$4:$EH$9,SW$14,0)*$D137,IF($C137=SW$17,$G$9*$D137,""))</f>
        <v/>
      </c>
      <c r="SX137" s="34" t="str">
        <f>IF(SW137&lt;&gt;"",HLOOKUP(COUNT($RV137:SW137)+1,$G$4:$EH$9,SX$14,0)*$D137,IF($C137=SX$17,$G$9*$D137,""))</f>
        <v/>
      </c>
      <c r="SY137" s="34" t="str">
        <f>IF(SX137&lt;&gt;"",HLOOKUP(COUNT($RV137:SX137)+1,$G$4:$EH$9,SY$14,0)*$D137,IF($C137=SY$17,$G$9*$D137,""))</f>
        <v/>
      </c>
      <c r="SZ137" s="34" t="str">
        <f>IF(SY137&lt;&gt;"",HLOOKUP(COUNT($RV137:SY137)+1,$G$4:$EH$9,SZ$14,0)*$D137,IF($C137=SZ$17,$G$9*$D137,""))</f>
        <v/>
      </c>
      <c r="TA137" s="34" t="str">
        <f>IF(SZ137&lt;&gt;"",HLOOKUP(COUNT($RV137:SZ137)+1,$G$4:$EH$9,TA$14,0)*$D137,IF($C137=TA$17,$G$9*$D137,""))</f>
        <v/>
      </c>
      <c r="TB137" s="34" t="str">
        <f>IF(TA137&lt;&gt;"",HLOOKUP(COUNT($RV137:TA137)+1,$G$4:$EH$9,TB$14,0)*$D137,IF($C137=TB$17,$G$9*$D137,""))</f>
        <v/>
      </c>
      <c r="TC137" s="34" t="str">
        <f>IF(TB137&lt;&gt;"",HLOOKUP(COUNT($RV137:TB137)+1,$G$4:$EH$9,TC$14,0)*$D137,IF($C137=TC$17,$G$9*$D137,""))</f>
        <v/>
      </c>
      <c r="TD137" s="34" t="str">
        <f>IF(TC137&lt;&gt;"",HLOOKUP(COUNT($RV137:TC137)+1,$G$4:$EH$9,TD$14,0)*$D137,IF($C137=TD$17,$G$9*$D137,""))</f>
        <v/>
      </c>
      <c r="TE137" s="34" t="str">
        <f>IF(TD137&lt;&gt;"",HLOOKUP(COUNT($RV137:TD137)+1,$G$4:$EH$9,TE$14,0)*$D137,IF($C137=TE$17,$G$9*$D137,""))</f>
        <v/>
      </c>
      <c r="TF137" s="34" t="str">
        <f>IF(TE137&lt;&gt;"",HLOOKUP(COUNT($RV137:TE137)+1,$G$4:$EH$9,TF$14,0)*$D137,IF($C137=TF$17,$G$9*$D137,""))</f>
        <v/>
      </c>
      <c r="TG137" s="34" t="str">
        <f>IF(TF137&lt;&gt;"",HLOOKUP(COUNT($RV137:TF137)+1,$G$4:$EH$9,TG$14,0)*$D137,IF($C137=TG$17,$G$9*$D137,""))</f>
        <v/>
      </c>
      <c r="TH137" s="34" t="str">
        <f>IF(TG137&lt;&gt;"",HLOOKUP(COUNT($RV137:TG137)+1,$G$4:$EH$9,TH$14,0)*$D137,IF($C137=TH$17,$G$9*$D137,""))</f>
        <v/>
      </c>
      <c r="TI137" s="34" t="str">
        <f>IF(TH137&lt;&gt;"",HLOOKUP(COUNT($RV137:TH137)+1,$G$4:$EH$9,TI$14,0)*$D137,IF($C137=TI$17,$G$9*$D137,""))</f>
        <v/>
      </c>
      <c r="TJ137" s="34" t="str">
        <f>IF(TI137&lt;&gt;"",HLOOKUP(COUNT($RV137:TI137)+1,$G$4:$EH$9,TJ$14,0)*$D137,IF($C137=TJ$17,$G$9*$D137,""))</f>
        <v/>
      </c>
      <c r="TK137" s="34" t="str">
        <f>IF(TJ137&lt;&gt;"",HLOOKUP(COUNT($RV137:TJ137)+1,$G$4:$EH$9,TK$14,0)*$D137,IF($C137=TK$17,$G$9*$D137,""))</f>
        <v/>
      </c>
      <c r="TL137" s="34" t="str">
        <f>IF(TK137&lt;&gt;"",HLOOKUP(COUNT($RV137:TK137)+1,$G$4:$EH$9,TL$14,0)*$D137,IF($C137=TL$17,$G$9*$D137,""))</f>
        <v/>
      </c>
      <c r="TM137" s="34" t="str">
        <f>IF(TL137&lt;&gt;"",HLOOKUP(COUNT($RV137:TL137)+1,$G$4:$EH$9,TM$14,0)*$D137,IF($C137=TM$17,$G$9*$D137,""))</f>
        <v/>
      </c>
      <c r="TN137" s="34" t="str">
        <f>IF(TM137&lt;&gt;"",HLOOKUP(COUNT($RV137:TM137)+1,$G$4:$EH$9,TN$14,0)*$D137,IF($C137=TN$17,$G$9*$D137,""))</f>
        <v/>
      </c>
      <c r="TO137" s="34" t="str">
        <f>IF(TN137&lt;&gt;"",HLOOKUP(COUNT($RV137:TN137)+1,$G$4:$EH$9,TO$14,0)*$D137,IF($C137=TO$17,$G$9*$D137,""))</f>
        <v/>
      </c>
      <c r="TP137" s="34" t="str">
        <f>IF(TO137&lt;&gt;"",HLOOKUP(COUNT($RV137:TO137)+1,$G$4:$EH$9,TP$14,0)*$D137,IF($C137=TP$17,$G$9*$D137,""))</f>
        <v/>
      </c>
      <c r="TQ137" s="34" t="str">
        <f>IF(TP137&lt;&gt;"",HLOOKUP(COUNT($RV137:TP137)+1,$G$4:$EH$9,TQ$14,0)*$D137,IF($C137=TQ$17,$G$9*$D137,""))</f>
        <v/>
      </c>
      <c r="TR137" s="34" t="str">
        <f>IF(TQ137&lt;&gt;"",HLOOKUP(COUNT($RV137:TQ137)+1,$G$4:$EH$9,TR$14,0)*$D137,IF($C137=TR$17,$G$9*$D137,""))</f>
        <v/>
      </c>
      <c r="TS137" s="34" t="str">
        <f>IF(TR137&lt;&gt;"",HLOOKUP(COUNT($RV137:TR137)+1,$G$4:$EH$9,TS$14,0)*$D137,IF($C137=TS$17,$G$9*$D137,""))</f>
        <v/>
      </c>
      <c r="TT137" s="34" t="str">
        <f>IF(TS137&lt;&gt;"",HLOOKUP(COUNT($RV137:TS137)+1,$G$4:$EH$9,TT$14,0)*$D137,IF($C137=TT$17,$G$9*$D137,""))</f>
        <v/>
      </c>
      <c r="TU137" s="34" t="str">
        <f>IF(TT137&lt;&gt;"",HLOOKUP(COUNT($RV137:TT137)+1,$G$4:$EH$9,TU$14,0)*$D137,IF($C137=TU$17,$G$9*$D137,""))</f>
        <v/>
      </c>
      <c r="TV137" s="34" t="str">
        <f>IF(TU137&lt;&gt;"",HLOOKUP(COUNT($RV137:TU137)+1,$G$4:$EH$9,TV$14,0)*$D137,IF($C137=TV$17,$G$9*$D137,""))</f>
        <v/>
      </c>
      <c r="TW137" s="34" t="str">
        <f>IF(TV137&lt;&gt;"",HLOOKUP(COUNT($RV137:TV137)+1,$G$4:$EH$9,TW$14,0)*$D137,IF($C137=TW$17,$G$9*$D137,""))</f>
        <v/>
      </c>
      <c r="TX137" s="34" t="str">
        <f>IF(TW137&lt;&gt;"",HLOOKUP(COUNT($RV137:TW137)+1,$G$4:$EH$9,TX$14,0)*$D137,IF($C137=TX$17,$G$9*$D137,""))</f>
        <v/>
      </c>
      <c r="TY137" s="34" t="str">
        <f>IF(TX137&lt;&gt;"",HLOOKUP(COUNT($RV137:TX137)+1,$G$4:$EH$9,TY$14,0)*$D137,IF($C137=TY$17,$G$9*$D137,""))</f>
        <v/>
      </c>
      <c r="TZ137" s="34" t="str">
        <f>IF(TY137&lt;&gt;"",HLOOKUP(COUNT($RV137:TY137)+1,$G$4:$EH$9,TZ$14,0)*$D137,IF($C137=TZ$17,$G$9*$D137,""))</f>
        <v/>
      </c>
      <c r="UA137" s="34" t="str">
        <f>IF(TZ137&lt;&gt;"",HLOOKUP(COUNT($RV137:TZ137)+1,$G$4:$EH$9,UA$14,0)*$D137,IF($C137=UA$17,$G$9*$D137,""))</f>
        <v/>
      </c>
      <c r="UB137" s="34" t="str">
        <f>IF(UA137&lt;&gt;"",HLOOKUP(COUNT($RV137:UA137)+1,$G$4:$EH$9,UB$14,0)*$D137,IF($C137=UB$17,$G$9*$D137,""))</f>
        <v/>
      </c>
      <c r="UC137" s="34" t="str">
        <f>IF(UB137&lt;&gt;"",HLOOKUP(COUNT($RV137:UB137)+1,$G$4:$EH$9,UC$14,0)*$D137,IF($C137=UC$17,$G$9*$D137,""))</f>
        <v/>
      </c>
      <c r="UD137" s="34" t="str">
        <f>IF(UC137&lt;&gt;"",HLOOKUP(COUNT($RV137:UC137)+1,$G$4:$EH$9,UD$14,0)*$D137,IF($C137=UD$17,$G$9*$D137,""))</f>
        <v/>
      </c>
      <c r="UE137" s="34" t="str">
        <f>IF(UD137&lt;&gt;"",HLOOKUP(COUNT($RV137:UD137)+1,$G$4:$EH$9,UE$14,0)*$D137,IF($C137=UE$17,$G$9*$D137,""))</f>
        <v/>
      </c>
      <c r="UF137" s="34" t="str">
        <f>IF(UE137&lt;&gt;"",HLOOKUP(COUNT($RV137:UE137)+1,$G$4:$EH$9,UF$14,0)*$D137,IF($C137=UF$17,$G$9*$D137,""))</f>
        <v/>
      </c>
      <c r="UG137" s="34" t="str">
        <f>IF(UF137&lt;&gt;"",HLOOKUP(COUNT($RV137:UF137)+1,$G$4:$EH$9,UG$14,0)*$D137,IF($C137=UG$17,$G$9*$D137,""))</f>
        <v/>
      </c>
      <c r="UH137" s="34" t="str">
        <f>IF(UG137&lt;&gt;"",HLOOKUP(COUNT($RV137:UG137)+1,$G$4:$EH$9,UH$14,0)*$D137,IF($C137=UH$17,$G$9*$D137,""))</f>
        <v/>
      </c>
      <c r="UI137" s="34" t="str">
        <f>IF(UH137&lt;&gt;"",HLOOKUP(COUNT($RV137:UH137)+1,$G$4:$EH$9,UI$14,0)*$D137,IF($C137=UI$17,$G$9*$D137,""))</f>
        <v/>
      </c>
      <c r="UJ137" s="34" t="str">
        <f>IF(UI137&lt;&gt;"",HLOOKUP(COUNT($RV137:UI137)+1,$G$4:$EH$9,UJ$14,0)*$D137,IF($C137=UJ$17,$G$9*$D137,""))</f>
        <v/>
      </c>
      <c r="UK137" s="34" t="str">
        <f>IF(UJ137&lt;&gt;"",HLOOKUP(COUNT($RV137:UJ137)+1,$G$4:$EH$9,UK$14,0)*$D137,IF($C137=UK$17,$G$9*$D137,""))</f>
        <v/>
      </c>
      <c r="UL137" s="34" t="str">
        <f>IF(UK137&lt;&gt;"",HLOOKUP(COUNT($RV137:UK137)+1,$G$4:$EH$9,UL$14,0)*$D137,IF($C137=UL$17,$G$9*$D137,""))</f>
        <v/>
      </c>
      <c r="UM137" s="34" t="str">
        <f>IF(UL137&lt;&gt;"",HLOOKUP(COUNT($RV137:UL137)+1,$G$4:$EH$9,UM$14,0)*$D137,IF($C137=UM$17,$G$9*$D137,""))</f>
        <v/>
      </c>
      <c r="UN137" s="34" t="str">
        <f>IF(UM137&lt;&gt;"",HLOOKUP(COUNT($RV137:UM137)+1,$G$4:$EH$9,UN$14,0)*$D137,IF($C137=UN$17,$G$9*$D137,""))</f>
        <v/>
      </c>
      <c r="UO137" s="34" t="str">
        <f>IF(UN137&lt;&gt;"",HLOOKUP(COUNT($RV137:UN137)+1,$G$4:$EH$9,UO$14,0)*$D137,IF($C137=UO$17,$G$9*$D137,""))</f>
        <v/>
      </c>
      <c r="UP137" s="34" t="str">
        <f>IF(UO137&lt;&gt;"",HLOOKUP(COUNT($RV137:UO137)+1,$G$4:$EH$9,UP$14,0)*$D137,IF($C137=UP$17,$G$9*$D137,""))</f>
        <v/>
      </c>
      <c r="UQ137" s="34" t="str">
        <f>IF(UP137&lt;&gt;"",HLOOKUP(COUNT($RV137:UP137)+1,$G$4:$EH$9,UQ$14,0)*$D137,IF($C137=UQ$17,$G$9*$D137,""))</f>
        <v/>
      </c>
      <c r="UR137" s="34" t="str">
        <f>IF(UQ137&lt;&gt;"",HLOOKUP(COUNT($RV137:UQ137)+1,$G$4:$EH$9,UR$14,0)*$D137,IF($C137=UR$17,$G$9*$D137,""))</f>
        <v/>
      </c>
      <c r="US137" s="34" t="str">
        <f>IF(UR137&lt;&gt;"",HLOOKUP(COUNT($RV137:UR137)+1,$G$4:$EH$9,US$14,0)*$D137,IF($C137=US$17,$G$9*$D137,""))</f>
        <v/>
      </c>
      <c r="UT137" s="34" t="str">
        <f>IF(US137&lt;&gt;"",HLOOKUP(COUNT($RV137:US137)+1,$G$4:$EH$9,UT$14,0)*$D137,IF($C137=UT$17,$G$9*$D137,""))</f>
        <v/>
      </c>
      <c r="UU137" s="34" t="str">
        <f>IF(UT137&lt;&gt;"",HLOOKUP(COUNT($RV137:UT137)+1,$G$4:$EH$9,UU$14,0)*$D137,IF($C137=UU$17,$G$9*$D137,""))</f>
        <v/>
      </c>
      <c r="UV137" s="34" t="str">
        <f>IF(UU137&lt;&gt;"",HLOOKUP(COUNT($RV137:UU137)+1,$G$4:$EH$9,UV$14,0)*$D137,IF($C137=UV$17,$G$9*$D137,""))</f>
        <v/>
      </c>
      <c r="UW137" s="34" t="str">
        <f>IF(UV137&lt;&gt;"",HLOOKUP(COUNT($RV137:UV137)+1,$G$4:$EH$9,UW$14,0)*$D137,IF($C137=UW$17,$G$9*$D137,""))</f>
        <v/>
      </c>
      <c r="UX137" s="34" t="str">
        <f>IF(UW137&lt;&gt;"",HLOOKUP(COUNT($RV137:UW137)+1,$G$4:$EH$9,UX$14,0)*$D137,IF($C137=UX$17,$G$9*$D137,""))</f>
        <v/>
      </c>
      <c r="UY137" s="34" t="str">
        <f>IF(UX137&lt;&gt;"",HLOOKUP(COUNT($RV137:UX137)+1,$G$4:$EH$9,UY$14,0)*$D137,IF($C137=UY$17,$G$9*$D137,""))</f>
        <v/>
      </c>
      <c r="UZ137" s="34" t="str">
        <f>IF(UY137&lt;&gt;"",HLOOKUP(COUNT($RV137:UY137)+1,$G$4:$EH$9,UZ$14,0)*$D137,IF($C137=UZ$17,$G$9*$D137,""))</f>
        <v/>
      </c>
      <c r="VA137" s="34" t="str">
        <f>IF(UZ137&lt;&gt;"",HLOOKUP(COUNT($RV137:UZ137)+1,$G$4:$EH$9,VA$14,0)*$D137,IF($C137=VA$17,$G$9*$D137,""))</f>
        <v/>
      </c>
      <c r="VB137" s="34" t="str">
        <f>IF(VA137&lt;&gt;"",HLOOKUP(COUNT($RV137:VA137)+1,$G$4:$EH$9,VB$14,0)*$D137,IF($C137=VB$17,$G$9*$D137,""))</f>
        <v/>
      </c>
      <c r="VC137" s="34" t="str">
        <f>IF(VB137&lt;&gt;"",HLOOKUP(COUNT($RV137:VB137)+1,$G$4:$EH$9,VC$14,0)*$D137,IF($C137=VC$17,$G$9*$D137,""))</f>
        <v/>
      </c>
      <c r="VD137" s="34" t="str">
        <f>IF(VC137&lt;&gt;"",HLOOKUP(COUNT($RV137:VC137)+1,$G$4:$EH$9,VD$14,0)*$D137,IF($C137=VD$17,$G$9*$D137,""))</f>
        <v/>
      </c>
      <c r="VE137" s="34" t="str">
        <f>IF(VD137&lt;&gt;"",HLOOKUP(COUNT($RV137:VD137)+1,$G$4:$EH$9,VE$14,0)*$D137,IF($C137=VE$17,$G$9*$D137,""))</f>
        <v/>
      </c>
      <c r="VF137" s="34" t="str">
        <f>IF(VE137&lt;&gt;"",HLOOKUP(COUNT($RV137:VE137)+1,$G$4:$EH$9,VF$14,0)*$D137,IF($C137=VF$17,$G$9*$D137,""))</f>
        <v/>
      </c>
      <c r="VG137" s="34" t="str">
        <f>IF(VF137&lt;&gt;"",HLOOKUP(COUNT($RV137:VF137)+1,$G$4:$EH$9,VG$14,0)*$D137,IF($C137=VG$17,$G$9*$D137,""))</f>
        <v/>
      </c>
      <c r="VH137" s="34" t="str">
        <f>IF(VG137&lt;&gt;"",HLOOKUP(COUNT($RV137:VG137)+1,$G$4:$EH$9,VH$14,0)*$D137,IF($C137=VH$17,$G$9*$D137,""))</f>
        <v/>
      </c>
      <c r="VI137" s="34" t="str">
        <f>IF(VH137&lt;&gt;"",HLOOKUP(COUNT($RV137:VH137)+1,$G$4:$EH$9,VI$14,0)*$D137,IF($C137=VI$17,$G$9*$D137,""))</f>
        <v/>
      </c>
      <c r="VJ137" s="34" t="str">
        <f>IF(VI137&lt;&gt;"",HLOOKUP(COUNT($RV137:VI137)+1,$G$4:$EH$9,VJ$14,0)*$D137,IF($C137=VJ$17,$G$9*$D137,""))</f>
        <v/>
      </c>
      <c r="VK137" s="34" t="str">
        <f>IF(VJ137&lt;&gt;"",HLOOKUP(COUNT($RV137:VJ137)+1,$G$4:$EH$9,VK$14,0)*$D137,IF($C137=VK$17,$G$9*$D137,""))</f>
        <v/>
      </c>
      <c r="VL137" s="34" t="str">
        <f>IF(VK137&lt;&gt;"",HLOOKUP(COUNT($RV137:VK137)+1,$G$4:$EH$9,VL$14,0)*$D137,IF($C137=VL$17,$G$9*$D137,""))</f>
        <v/>
      </c>
      <c r="VM137" s="34" t="str">
        <f>IF(VL137&lt;&gt;"",HLOOKUP(COUNT($RV137:VL137)+1,$G$4:$EH$9,VM$14,0)*$D137,IF($C137=VM$17,$G$9*$D137,""))</f>
        <v/>
      </c>
      <c r="VN137" s="34" t="str">
        <f>IF(VM137&lt;&gt;"",HLOOKUP(COUNT($RV137:VM137)+1,$G$4:$EH$9,VN$14,0)*$D137,IF($C137=VN$17,$G$9*$D137,""))</f>
        <v/>
      </c>
      <c r="VO137" s="34" t="str">
        <f>IF(VN137&lt;&gt;"",HLOOKUP(COUNT($RV137:VN137)+1,$G$4:$EH$9,VO$14,0)*$D137,IF($C137=VO$17,$G$9*$D137,""))</f>
        <v/>
      </c>
      <c r="VP137" s="34" t="str">
        <f>IF(VO137&lt;&gt;"",HLOOKUP(COUNT($RV137:VO137)+1,$G$4:$EH$9,VP$14,0)*$D137,IF($C137=VP$17,$G$9*$D137,""))</f>
        <v/>
      </c>
      <c r="VQ137" s="34" t="str">
        <f>IF(VP137&lt;&gt;"",HLOOKUP(COUNT($RV137:VP137)+1,$G$4:$EH$9,VQ$14,0)*$D137,IF($C137=VQ$17,$G$9*$D137,""))</f>
        <v/>
      </c>
      <c r="VR137" s="34" t="str">
        <f>IF(VQ137&lt;&gt;"",HLOOKUP(COUNT($RV137:VQ137)+1,$G$4:$EH$9,VR$14,0)*$D137,IF($C137=VR$17,$G$9*$D137,""))</f>
        <v/>
      </c>
      <c r="VS137" s="34" t="str">
        <f>IF(VR137&lt;&gt;"",HLOOKUP(COUNT($RV137:VR137)+1,$G$4:$EH$9,VS$14,0)*$D137,IF($C137=VS$17,$G$9*$D137,""))</f>
        <v/>
      </c>
      <c r="VT137" s="34" t="str">
        <f>IF(VS137&lt;&gt;"",HLOOKUP(COUNT($RV137:VS137)+1,$G$4:$EH$9,VT$14,0)*$D137,IF($C137=VT$17,$G$9*$D137,""))</f>
        <v/>
      </c>
      <c r="VU137" s="34" t="str">
        <f>IF(VT137&lt;&gt;"",HLOOKUP(COUNT($RV137:VT137)+1,$G$4:$EH$9,VU$14,0)*$D137,IF($C137=VU$17,$G$9*$D137,""))</f>
        <v/>
      </c>
      <c r="VV137" s="34" t="str">
        <f>IF(VU137&lt;&gt;"",HLOOKUP(COUNT($RV137:VU137)+1,$G$4:$EH$9,VV$14,0)*$D137,IF($C137=VV$17,$G$9*$D137,""))</f>
        <v/>
      </c>
      <c r="VW137" s="34" t="str">
        <f>IF(VV137&lt;&gt;"",HLOOKUP(COUNT($RV137:VV137)+1,$G$4:$EH$9,VW$14,0)*$D137,IF($C137=VW$17,$G$9*$D137,""))</f>
        <v/>
      </c>
      <c r="VX137" s="34" t="str">
        <f>IF(VW137&lt;&gt;"",HLOOKUP(COUNT($RV137:VW137)+1,$G$4:$EH$9,VX$14,0)*$D137,IF($C137=VX$17,$G$9*$D137,""))</f>
        <v/>
      </c>
      <c r="VY137" s="34" t="str">
        <f>IF(VX137&lt;&gt;"",HLOOKUP(COUNT($RV137:VX137)+1,$G$4:$EH$9,VY$14,0)*$D137,IF($C137=VY$17,$G$9*$D137,""))</f>
        <v/>
      </c>
      <c r="VZ137" s="34" t="str">
        <f>IF(VY137&lt;&gt;"",HLOOKUP(COUNT($RV137:VY137)+1,$G$4:$EH$9,VZ$14,0)*$D137,IF($C137=VZ$17,$G$9*$D137,""))</f>
        <v/>
      </c>
      <c r="WA137" s="34" t="str">
        <f>IF(VZ137&lt;&gt;"",HLOOKUP(COUNT($RV137:VZ137)+1,$G$4:$EH$9,WA$14,0)*$D137,IF($C137=WA$17,$G$9*$D137,""))</f>
        <v/>
      </c>
      <c r="WB137" s="34" t="str">
        <f>IF(WA137&lt;&gt;"",HLOOKUP(COUNT($RV137:WA137)+1,$G$4:$EH$9,WB$14,0)*$D137,IF($C137=WB$17,$G$9*$D137,""))</f>
        <v/>
      </c>
      <c r="WC137" s="34" t="str">
        <f>IF(WB137&lt;&gt;"",HLOOKUP(COUNT($RV137:WB137)+1,$G$4:$EH$9,WC$14,0)*$D137,IF($C137=WC$17,$G$9*$D137,""))</f>
        <v/>
      </c>
      <c r="WD137" s="34" t="str">
        <f>IF(WC137&lt;&gt;"",HLOOKUP(COUNT($RV137:WC137)+1,$G$4:$EH$9,WD$14,0)*$D137,IF($C137=WD$17,$G$9*$D137,""))</f>
        <v/>
      </c>
      <c r="WE137" s="34" t="str">
        <f>IF(WD137&lt;&gt;"",HLOOKUP(COUNT($RV137:WD137)+1,$G$4:$EH$9,WE$14,0)*$D137,IF($C137=WE$17,$G$9*$D137,""))</f>
        <v/>
      </c>
      <c r="WF137" s="34" t="str">
        <f>IF(WE137&lt;&gt;"",HLOOKUP(COUNT($RV137:WE137)+1,$G$4:$EH$9,WF$14,0)*$D137,IF($C137=WF$17,$G$9*$D137,""))</f>
        <v/>
      </c>
      <c r="WG137" s="34" t="str">
        <f>IF(WF137&lt;&gt;"",HLOOKUP(COUNT($RV137:WF137)+1,$G$4:$EH$9,WG$14,0)*$D137,IF($C137=WG$17,$G$9*$D137,""))</f>
        <v/>
      </c>
      <c r="WH137" s="34" t="str">
        <f>IF(WG137&lt;&gt;"",HLOOKUP(COUNT($RV137:WG137)+1,$G$4:$EH$9,WH$14,0)*$D137,IF($C137=WH$17,$G$9*$D137,""))</f>
        <v/>
      </c>
      <c r="WI137" s="34" t="str">
        <f>IF(WH137&lt;&gt;"",HLOOKUP(COUNT($RV137:WH137)+1,$G$4:$EH$9,WI$14,0)*$D137,IF($C137=WI$17,$G$9*$D137,""))</f>
        <v/>
      </c>
      <c r="WJ137" s="34" t="str">
        <f>IF(WI137&lt;&gt;"",HLOOKUP(COUNT($RV137:WI137)+1,$G$4:$EH$9,WJ$14,0)*$D137,IF($C137=WJ$17,$G$9*$D137,""))</f>
        <v/>
      </c>
      <c r="WK137" s="34">
        <f>IF(WJ137&lt;&gt;"",HLOOKUP(COUNT($RV137:WJ137)+1,$G$4:$EH$9,WK$14,0)*$D137,IF($C137=WK$17,$G$9*$D137,""))</f>
        <v>14500</v>
      </c>
      <c r="WL137" s="34">
        <f>IF(WK137&lt;&gt;"",HLOOKUP(COUNT($RV137:WK137)+1,$G$4:$EH$9,WL$14,0)*$D137,IF($C137=WL$17,$G$9*$D137,""))</f>
        <v>0</v>
      </c>
    </row>
    <row r="138" spans="1:610" ht="15" x14ac:dyDescent="0.2">
      <c r="A138" s="25">
        <f t="shared" si="914"/>
        <v>12</v>
      </c>
      <c r="B138" s="1328" t="s">
        <v>91</v>
      </c>
      <c r="C138" s="62">
        <f t="shared" si="912"/>
        <v>120</v>
      </c>
      <c r="D138" s="30">
        <f>VLOOKUP(B138,Premissas!$R$8:$AD$18,(Histograma!A138+1),0)</f>
        <v>5</v>
      </c>
      <c r="E138" s="885">
        <f>Premissas!AF18+E126</f>
        <v>160</v>
      </c>
      <c r="G138" s="34" t="str">
        <f>IF(F138&lt;&gt;"",HLOOKUP(COUNT($F138:F138)+1,$G$4:$EH$8,G$14,0)*$D138,IF($C138=G$17,$G$5*$D138,""))</f>
        <v/>
      </c>
      <c r="H138" s="34" t="str">
        <f>IF(G138&lt;&gt;"",HLOOKUP(COUNT($F138:G138)+1,$G$4:$EH$8,H$14,0)*$D138,IF($C138=H$17,$G$5*$D138,""))</f>
        <v/>
      </c>
      <c r="I138" s="34" t="str">
        <f>IF(H138&lt;&gt;"",HLOOKUP(COUNT($F138:H138)+1,$G$4:$EH$8,I$14,0)*$D138,IF($C138=I$17,$G$5*$D138,""))</f>
        <v/>
      </c>
      <c r="J138" s="34" t="str">
        <f>IF(I138&lt;&gt;"",HLOOKUP(COUNT($F138:I138)+1,$G$4:$EH$8,J$14,0)*$D138,IF($C138=J$17,$G$5*$D138,""))</f>
        <v/>
      </c>
      <c r="K138" s="34" t="str">
        <f>IF(J138&lt;&gt;"",HLOOKUP(COUNT($F138:J138)+1,$G$4:$EH$8,K$14,0)*$D138,IF($C138=K$17,$G$5*$D138,""))</f>
        <v/>
      </c>
      <c r="L138" s="34" t="str">
        <f>IF(K138&lt;&gt;"",HLOOKUP(COUNT($F138:K138)+1,$G$4:$EH$8,L$14,0)*$D138,IF($C138=L$17,$G$5*$D138,""))</f>
        <v/>
      </c>
      <c r="M138" s="34" t="str">
        <f>IF(L138&lt;&gt;"",HLOOKUP(COUNT($F138:L138)+1,$G$4:$EH$8,M$14,0)*$D138,IF($C138=M$17,$G$5*$D138,""))</f>
        <v/>
      </c>
      <c r="N138" s="34" t="str">
        <f>IF(M138&lt;&gt;"",HLOOKUP(COUNT($F138:M138)+1,$G$4:$EH$8,N$14,0)*$D138,IF($C138=N$17,$G$5*$D138,""))</f>
        <v/>
      </c>
      <c r="O138" s="34" t="str">
        <f>IF(N138&lt;&gt;"",HLOOKUP(COUNT($F138:N138)+1,$G$4:$EH$8,O$14,0)*$D138,IF($C138=O$17,$G$5*$D138,""))</f>
        <v/>
      </c>
      <c r="P138" s="34" t="str">
        <f>IF(O138&lt;&gt;"",HLOOKUP(COUNT($F138:O138)+1,$G$4:$EH$8,P$14,0)*$D138,IF($C138=P$17,$G$5*$D138,""))</f>
        <v/>
      </c>
      <c r="Q138" s="34" t="str">
        <f>IF(P138&lt;&gt;"",HLOOKUP(COUNT($F138:P138)+1,$G$4:$EH$8,Q$14,0)*$D138,IF($C138=Q$17,$G$5*$D138,""))</f>
        <v/>
      </c>
      <c r="R138" s="34" t="str">
        <f>IF(Q138&lt;&gt;"",HLOOKUP(COUNT($F138:Q138)+1,$G$4:$EH$8,R$14,0)*$D138,IF($C138=R$17,$G$5*$D138,""))</f>
        <v/>
      </c>
      <c r="S138" s="34" t="str">
        <f>IF(R138&lt;&gt;"",HLOOKUP(COUNT($F138:R138)+1,$G$4:$EH$8,S$14,0)*$D138,IF($C138=S$17,$G$5*$D138,""))</f>
        <v/>
      </c>
      <c r="T138" s="34" t="str">
        <f>IF(S138&lt;&gt;"",HLOOKUP(COUNT($F138:S138)+1,$G$4:$EH$8,T$14,0)*$D138,IF($C138=T$17,$G$5*$D138,""))</f>
        <v/>
      </c>
      <c r="U138" s="34" t="str">
        <f>IF(T138&lt;&gt;"",HLOOKUP(COUNT($F138:T138)+1,$G$4:$EH$8,U$14,0)*$D138,IF($C138=U$17,$G$5*$D138,""))</f>
        <v/>
      </c>
      <c r="V138" s="34" t="str">
        <f>IF(U138&lt;&gt;"",HLOOKUP(COUNT($F138:U138)+1,$G$4:$EH$8,V$14,0)*$D138,IF($C138=V$17,$G$5*$D138,""))</f>
        <v/>
      </c>
      <c r="W138" s="34" t="str">
        <f>IF(V138&lt;&gt;"",HLOOKUP(COUNT($F138:V138)+1,$G$4:$EH$8,W$14,0)*$D138,IF($C138=W$17,$G$5*$D138,""))</f>
        <v/>
      </c>
      <c r="X138" s="34" t="str">
        <f>IF(W138&lt;&gt;"",HLOOKUP(COUNT($F138:W138)+1,$G$4:$EH$8,X$14,0)*$D138,IF($C138=X$17,$G$5*$D138,""))</f>
        <v/>
      </c>
      <c r="Y138" s="34" t="str">
        <f>IF(X138&lt;&gt;"",HLOOKUP(COUNT($F138:X138)+1,$G$4:$EH$8,Y$14,0)*$D138,IF($C138=Y$17,$G$5*$D138,""))</f>
        <v/>
      </c>
      <c r="Z138" s="34" t="str">
        <f>IF(Y138&lt;&gt;"",HLOOKUP(COUNT($F138:Y138)+1,$G$4:$EH$8,Z$14,0)*$D138,IF($C138=Z$17,$G$5*$D138,""))</f>
        <v/>
      </c>
      <c r="AA138" s="34" t="str">
        <f>IF(Z138&lt;&gt;"",HLOOKUP(COUNT($F138:Z138)+1,$G$4:$EH$8,AA$14,0)*$D138,IF($C138=AA$17,$G$5*$D138,""))</f>
        <v/>
      </c>
      <c r="AB138" s="34" t="str">
        <f>IF(AA138&lt;&gt;"",HLOOKUP(COUNT($F138:AA138)+1,$G$4:$EH$8,AB$14,0)*$D138,IF($C138=AB$17,$G$5*$D138,""))</f>
        <v/>
      </c>
      <c r="AC138" s="34" t="str">
        <f>IF(AB138&lt;&gt;"",HLOOKUP(COUNT($F138:AB138)+1,$G$4:$EH$8,AC$14,0)*$D138,IF($C138=AC$17,$G$5*$D138,""))</f>
        <v/>
      </c>
      <c r="AD138" s="34" t="str">
        <f>IF(AC138&lt;&gt;"",HLOOKUP(COUNT($F138:AC138)+1,$G$4:$EH$8,AD$14,0)*$D138,IF($C138=AD$17,$G$5*$D138,""))</f>
        <v/>
      </c>
      <c r="AE138" s="34" t="str">
        <f>IF(AD138&lt;&gt;"",HLOOKUP(COUNT($F138:AD138)+1,$G$4:$EH$8,AE$14,0)*$D138,IF($C138=AE$17,$G$5*$D138,""))</f>
        <v/>
      </c>
      <c r="AF138" s="34" t="str">
        <f>IF(AE138&lt;&gt;"",HLOOKUP(COUNT($F138:AE138)+1,$G$4:$EH$8,AF$14,0)*$D138,IF($C138=AF$17,$G$5*$D138,""))</f>
        <v/>
      </c>
      <c r="AG138" s="34" t="str">
        <f>IF(AF138&lt;&gt;"",HLOOKUP(COUNT($F138:AF138)+1,$G$4:$EH$8,AG$14,0)*$D138,IF($C138=AG$17,$G$5*$D138,""))</f>
        <v/>
      </c>
      <c r="AH138" s="34" t="str">
        <f>IF(AG138&lt;&gt;"",HLOOKUP(COUNT($F138:AG138)+1,$G$4:$EH$8,AH$14,0)*$D138,IF($C138=AH$17,$G$5*$D138,""))</f>
        <v/>
      </c>
      <c r="AI138" s="34" t="str">
        <f>IF(AH138&lt;&gt;"",HLOOKUP(COUNT($F138:AH138)+1,$G$4:$EH$8,AI$14,0)*$D138,IF($C138=AI$17,$G$5*$D138,""))</f>
        <v/>
      </c>
      <c r="AJ138" s="34" t="str">
        <f>IF(AI138&lt;&gt;"",HLOOKUP(COUNT($F138:AI138)+1,$G$4:$EH$8,AJ$14,0)*$D138,IF($C138=AJ$17,$G$5*$D138,""))</f>
        <v/>
      </c>
      <c r="AK138" s="34" t="str">
        <f>IF(AJ138&lt;&gt;"",HLOOKUP(COUNT($F138:AJ138)+1,$G$4:$EH$8,AK$14,0)*$D138,IF($C138=AK$17,$G$5*$D138,""))</f>
        <v/>
      </c>
      <c r="AL138" s="34" t="str">
        <f>IF(AK138&lt;&gt;"",HLOOKUP(COUNT($F138:AK138)+1,$G$4:$EH$8,AL$14,0)*$D138,IF($C138=AL$17,$G$5*$D138,""))</f>
        <v/>
      </c>
      <c r="AM138" s="34" t="str">
        <f>IF(AL138&lt;&gt;"",HLOOKUP(COUNT($F138:AL138)+1,$G$4:$EH$8,AM$14,0)*$D138,IF($C138=AM$17,$G$5*$D138,""))</f>
        <v/>
      </c>
      <c r="AN138" s="34" t="str">
        <f>IF(AM138&lt;&gt;"",HLOOKUP(COUNT($F138:AM138)+1,$G$4:$EH$8,AN$14,0)*$D138,IF($C138=AN$17,$G$5*$D138,""))</f>
        <v/>
      </c>
      <c r="AO138" s="34" t="str">
        <f>IF(AN138&lt;&gt;"",HLOOKUP(COUNT($F138:AN138)+1,$G$4:$EH$8,AO$14,0)*$D138,IF($C138=AO$17,$G$5*$D138,""))</f>
        <v/>
      </c>
      <c r="AP138" s="34" t="str">
        <f>IF(AO138&lt;&gt;"",HLOOKUP(COUNT($F138:AO138)+1,$G$4:$EH$8,AP$14,0)*$D138,IF($C138=AP$17,$G$5*$D138,""))</f>
        <v/>
      </c>
      <c r="AQ138" s="34" t="str">
        <f>IF(AP138&lt;&gt;"",HLOOKUP(COUNT($F138:AP138)+1,$G$4:$EH$8,AQ$14,0)*$D138,IF($C138=AQ$17,$G$5*$D138,""))</f>
        <v/>
      </c>
      <c r="AR138" s="34" t="str">
        <f>IF(AQ138&lt;&gt;"",HLOOKUP(COUNT($F138:AQ138)+1,$G$4:$EH$8,AR$14,0)*$D138,IF($C138=AR$17,$G$5*$D138,""))</f>
        <v/>
      </c>
      <c r="AS138" s="34" t="str">
        <f>IF(AR138&lt;&gt;"",HLOOKUP(COUNT($F138:AR138)+1,$G$4:$EH$8,AS$14,0)*$D138,IF($C138=AS$17,$G$5*$D138,""))</f>
        <v/>
      </c>
      <c r="AT138" s="34" t="str">
        <f>IF(AS138&lt;&gt;"",HLOOKUP(COUNT($F138:AS138)+1,$G$4:$EH$8,AT$14,0)*$D138,IF($C138=AT$17,$G$5*$D138,""))</f>
        <v/>
      </c>
      <c r="AU138" s="34" t="str">
        <f>IF(AT138&lt;&gt;"",HLOOKUP(COUNT($F138:AT138)+1,$G$4:$EH$8,AU$14,0)*$D138,IF($C138=AU$17,$G$5*$D138,""))</f>
        <v/>
      </c>
      <c r="AV138" s="34" t="str">
        <f>IF(AU138&lt;&gt;"",HLOOKUP(COUNT($F138:AU138)+1,$G$4:$EH$8,AV$14,0)*$D138,IF($C138=AV$17,$G$5*$D138,""))</f>
        <v/>
      </c>
      <c r="AW138" s="34" t="str">
        <f>IF(AV138&lt;&gt;"",HLOOKUP(COUNT($F138:AV138)+1,$G$4:$EH$8,AW$14,0)*$D138,IF($C138=AW$17,$G$5*$D138,""))</f>
        <v/>
      </c>
      <c r="AX138" s="34" t="str">
        <f>IF(AW138&lt;&gt;"",HLOOKUP(COUNT($F138:AW138)+1,$G$4:$EH$8,AX$14,0)*$D138,IF($C138=AX$17,$G$5*$D138,""))</f>
        <v/>
      </c>
      <c r="AY138" s="34" t="str">
        <f>IF(AX138&lt;&gt;"",HLOOKUP(COUNT($F138:AX138)+1,$G$4:$EH$8,AY$14,0)*$D138,IF($C138=AY$17,$G$5*$D138,""))</f>
        <v/>
      </c>
      <c r="AZ138" s="34" t="str">
        <f>IF(AY138&lt;&gt;"",HLOOKUP(COUNT($F138:AY138)+1,$G$4:$EH$8,AZ$14,0)*$D138,IF($C138=AZ$17,$G$5*$D138,""))</f>
        <v/>
      </c>
      <c r="BA138" s="34" t="str">
        <f>IF(AZ138&lt;&gt;"",HLOOKUP(COUNT($F138:AZ138)+1,$G$4:$EH$8,BA$14,0)*$D138,IF($C138=BA$17,$G$5*$D138,""))</f>
        <v/>
      </c>
      <c r="BB138" s="34" t="str">
        <f>IF(BA138&lt;&gt;"",HLOOKUP(COUNT($F138:BA138)+1,$G$4:$EH$8,BB$14,0)*$D138,IF($C138=BB$17,$G$5*$D138,""))</f>
        <v/>
      </c>
      <c r="BC138" s="34" t="str">
        <f>IF(BB138&lt;&gt;"",HLOOKUP(COUNT($F138:BB138)+1,$G$4:$EH$8,BC$14,0)*$D138,IF($C138=BC$17,$G$5*$D138,""))</f>
        <v/>
      </c>
      <c r="BD138" s="34" t="str">
        <f>IF(BC138&lt;&gt;"",HLOOKUP(COUNT($F138:BC138)+1,$G$4:$EH$8,BD$14,0)*$D138,IF($C138=BD$17,$G$5*$D138,""))</f>
        <v/>
      </c>
      <c r="BE138" s="34" t="str">
        <f>IF(BD138&lt;&gt;"",HLOOKUP(COUNT($F138:BD138)+1,$G$4:$EH$8,BE$14,0)*$D138,IF($C138=BE$17,$G$5*$D138,""))</f>
        <v/>
      </c>
      <c r="BF138" s="34" t="str">
        <f>IF(BE138&lt;&gt;"",HLOOKUP(COUNT($F138:BE138)+1,$G$4:$EH$8,BF$14,0)*$D138,IF($C138=BF$17,$G$5*$D138,""))</f>
        <v/>
      </c>
      <c r="BG138" s="34" t="str">
        <f>IF(BF138&lt;&gt;"",HLOOKUP(COUNT($F138:BF138)+1,$G$4:$EH$8,BG$14,0)*$D138,IF($C138=BG$17,$G$5*$D138,""))</f>
        <v/>
      </c>
      <c r="BH138" s="34" t="str">
        <f>IF(BG138&lt;&gt;"",HLOOKUP(COUNT($F138:BG138)+1,$G$4:$EH$8,BH$14,0)*$D138,IF($C138=BH$17,$G$5*$D138,""))</f>
        <v/>
      </c>
      <c r="BI138" s="34" t="str">
        <f>IF(BH138&lt;&gt;"",HLOOKUP(COUNT($F138:BH138)+1,$G$4:$EH$8,BI$14,0)*$D138,IF($C138=BI$17,$G$5*$D138,""))</f>
        <v/>
      </c>
      <c r="BJ138" s="34" t="str">
        <f>IF(BI138&lt;&gt;"",HLOOKUP(COUNT($F138:BI138)+1,$G$4:$EH$8,BJ$14,0)*$D138,IF($C138=BJ$17,$G$5*$D138,""))</f>
        <v/>
      </c>
      <c r="BK138" s="34" t="str">
        <f>IF(BJ138&lt;&gt;"",HLOOKUP(COUNT($F138:BJ138)+1,$G$4:$EH$8,BK$14,0)*$D138,IF($C138=BK$17,$G$5*$D138,""))</f>
        <v/>
      </c>
      <c r="BL138" s="34" t="str">
        <f>IF(BK138&lt;&gt;"",HLOOKUP(COUNT($F138:BK138)+1,$G$4:$EH$8,BL$14,0)*$D138,IF($C138=BL$17,$G$5*$D138,""))</f>
        <v/>
      </c>
      <c r="BM138" s="34" t="str">
        <f>IF(BL138&lt;&gt;"",HLOOKUP(COUNT($F138:BL138)+1,$G$4:$EH$8,BM$14,0)*$D138,IF($C138=BM$17,$G$5*$D138,""))</f>
        <v/>
      </c>
      <c r="BN138" s="34" t="str">
        <f>IF(BM138&lt;&gt;"",HLOOKUP(COUNT($F138:BM138)+1,$G$4:$EH$8,BN$14,0)*$D138,IF($C138=BN$17,$G$5*$D138,""))</f>
        <v/>
      </c>
      <c r="BO138" s="34" t="str">
        <f>IF(BN138&lt;&gt;"",HLOOKUP(COUNT($F138:BN138)+1,$G$4:$EH$8,BO$14,0)*$D138,IF($C138=BO$17,$G$5*$D138,""))</f>
        <v/>
      </c>
      <c r="BP138" s="34" t="str">
        <f>IF(BO138&lt;&gt;"",HLOOKUP(COUNT($F138:BO138)+1,$G$4:$EH$8,BP$14,0)*$D138,IF($C138=BP$17,$G$5*$D138,""))</f>
        <v/>
      </c>
      <c r="BQ138" s="34" t="str">
        <f>IF(BP138&lt;&gt;"",HLOOKUP(COUNT($F138:BP138)+1,$G$4:$EH$8,BQ$14,0)*$D138,IF($C138=BQ$17,$G$5*$D138,""))</f>
        <v/>
      </c>
      <c r="BR138" s="34" t="str">
        <f>IF(BQ138&lt;&gt;"",HLOOKUP(COUNT($F138:BQ138)+1,$G$4:$EH$8,BR$14,0)*$D138,IF($C138=BR$17,$G$5*$D138,""))</f>
        <v/>
      </c>
      <c r="BS138" s="34" t="str">
        <f>IF(BR138&lt;&gt;"",HLOOKUP(COUNT($F138:BR138)+1,$G$4:$EH$8,BS$14,0)*$D138,IF($C138=BS$17,$G$5*$D138,""))</f>
        <v/>
      </c>
      <c r="BT138" s="34" t="str">
        <f>IF(BS138&lt;&gt;"",HLOOKUP(COUNT($F138:BS138)+1,$G$4:$EH$8,BT$14,0)*$D138,IF($C138=BT$17,$G$5*$D138,""))</f>
        <v/>
      </c>
      <c r="BU138" s="34" t="str">
        <f>IF(BT138&lt;&gt;"",HLOOKUP(COUNT($F138:BT138)+1,$G$4:$EH$8,BU$14,0)*$D138,IF($C138=BU$17,$G$5*$D138,""))</f>
        <v/>
      </c>
      <c r="BV138" s="34" t="str">
        <f>IF(BU138&lt;&gt;"",HLOOKUP(COUNT($F138:BU138)+1,$G$4:$EH$8,BV$14,0)*$D138,IF($C138=BV$17,$G$5*$D138,""))</f>
        <v/>
      </c>
      <c r="BW138" s="34" t="str">
        <f>IF(BV138&lt;&gt;"",HLOOKUP(COUNT($F138:BV138)+1,$G$4:$EH$8,BW$14,0)*$D138,IF($C138=BW$17,$G$5*$D138,""))</f>
        <v/>
      </c>
      <c r="BX138" s="34" t="str">
        <f>IF(BW138&lt;&gt;"",HLOOKUP(COUNT($F138:BW138)+1,$G$4:$EH$8,BX$14,0)*$D138,IF($C138=BX$17,$G$5*$D138,""))</f>
        <v/>
      </c>
      <c r="BY138" s="34" t="str">
        <f>IF(BX138&lt;&gt;"",HLOOKUP(COUNT($F138:BX138)+1,$G$4:$EH$8,BY$14,0)*$D138,IF($C138=BY$17,$G$5*$D138,""))</f>
        <v/>
      </c>
      <c r="BZ138" s="34" t="str">
        <f>IF(BY138&lt;&gt;"",HLOOKUP(COUNT($F138:BY138)+1,$G$4:$EH$8,BZ$14,0)*$D138,IF($C138=BZ$17,$G$5*$D138,""))</f>
        <v/>
      </c>
      <c r="CA138" s="34" t="str">
        <f>IF(BZ138&lt;&gt;"",HLOOKUP(COUNT($F138:BZ138)+1,$G$4:$EH$8,CA$14,0)*$D138,IF($C138=CA$17,$G$5*$D138,""))</f>
        <v/>
      </c>
      <c r="CB138" s="34" t="str">
        <f>IF(CA138&lt;&gt;"",HLOOKUP(COUNT($F138:CA138)+1,$G$4:$EH$8,CB$14,0)*$D138,IF($C138=CB$17,$G$5*$D138,""))</f>
        <v/>
      </c>
      <c r="CC138" s="34" t="str">
        <f>IF(CB138&lt;&gt;"",HLOOKUP(COUNT($F138:CB138)+1,$G$4:$EH$8,CC$14,0)*$D138,IF($C138=CC$17,$G$5*$D138,""))</f>
        <v/>
      </c>
      <c r="CD138" s="34" t="str">
        <f>IF(CC138&lt;&gt;"",HLOOKUP(COUNT($F138:CC138)+1,$G$4:$EH$8,CD$14,0)*$D138,IF($C138=CD$17,$G$5*$D138,""))</f>
        <v/>
      </c>
      <c r="CE138" s="34" t="str">
        <f>IF(CD138&lt;&gt;"",HLOOKUP(COUNT($F138:CD138)+1,$G$4:$EH$8,CE$14,0)*$D138,IF($C138=CE$17,$G$5*$D138,""))</f>
        <v/>
      </c>
      <c r="CF138" s="34" t="str">
        <f>IF(CE138&lt;&gt;"",HLOOKUP(COUNT($F138:CE138)+1,$G$4:$EH$8,CF$14,0)*$D138,IF($C138=CF$17,$G$5*$D138,""))</f>
        <v/>
      </c>
      <c r="CG138" s="34" t="str">
        <f>IF(CF138&lt;&gt;"",HLOOKUP(COUNT($F138:CF138)+1,$G$4:$EH$8,CG$14,0)*$D138,IF($C138=CG$17,$G$5*$D138,""))</f>
        <v/>
      </c>
      <c r="CH138" s="34" t="str">
        <f>IF(CG138&lt;&gt;"",HLOOKUP(COUNT($F138:CG138)+1,$G$4:$EH$8,CH$14,0)*$D138,IF($C138=CH$17,$G$5*$D138,""))</f>
        <v/>
      </c>
      <c r="CI138" s="34" t="str">
        <f>IF(CH138&lt;&gt;"",HLOOKUP(COUNT($F138:CH138)+1,$G$4:$EH$8,CI$14,0)*$D138,IF($C138=CI$17,$G$5*$D138,""))</f>
        <v/>
      </c>
      <c r="CJ138" s="34" t="str">
        <f>IF(CI138&lt;&gt;"",HLOOKUP(COUNT($F138:CI138)+1,$G$4:$EH$8,CJ$14,0)*$D138,IF($C138=CJ$17,$G$5*$D138,""))</f>
        <v/>
      </c>
      <c r="CK138" s="34" t="str">
        <f>IF(CJ138&lt;&gt;"",HLOOKUP(COUNT($F138:CJ138)+1,$G$4:$EH$8,CK$14,0)*$D138,IF($C138=CK$17,$G$5*$D138,""))</f>
        <v/>
      </c>
      <c r="CL138" s="34" t="str">
        <f>IF(CK138&lt;&gt;"",HLOOKUP(COUNT($F138:CK138)+1,$G$4:$EH$8,CL$14,0)*$D138,IF($C138=CL$17,$G$5*$D138,""))</f>
        <v/>
      </c>
      <c r="CM138" s="34" t="str">
        <f>IF(CL138&lt;&gt;"",HLOOKUP(COUNT($F138:CL138)+1,$G$4:$EH$8,CM$14,0)*$D138,IF($C138=CM$17,$G$5*$D138,""))</f>
        <v/>
      </c>
      <c r="CN138" s="34" t="str">
        <f>IF(CM138&lt;&gt;"",HLOOKUP(COUNT($F138:CM138)+1,$G$4:$EH$8,CN$14,0)*$D138,IF($C138=CN$17,$G$5*$D138,""))</f>
        <v/>
      </c>
      <c r="CO138" s="34" t="str">
        <f>IF(CN138&lt;&gt;"",HLOOKUP(COUNT($F138:CN138)+1,$G$4:$EH$8,CO$14,0)*$D138,IF($C138=CO$17,$G$5*$D138,""))</f>
        <v/>
      </c>
      <c r="CP138" s="34" t="str">
        <f>IF(CO138&lt;&gt;"",HLOOKUP(COUNT($F138:CO138)+1,$G$4:$EH$8,CP$14,0)*$D138,IF($C138=CP$17,$G$5*$D138,""))</f>
        <v/>
      </c>
      <c r="CQ138" s="34" t="str">
        <f>IF(CP138&lt;&gt;"",HLOOKUP(COUNT($F138:CP138)+1,$G$4:$EH$8,CQ$14,0)*$D138,IF($C138=CQ$17,$G$5*$D138,""))</f>
        <v/>
      </c>
      <c r="CR138" s="34" t="str">
        <f>IF(CQ138&lt;&gt;"",HLOOKUP(COUNT($F138:CQ138)+1,$G$4:$EH$8,CR$14,0)*$D138,IF($C138=CR$17,$G$5*$D138,""))</f>
        <v/>
      </c>
      <c r="CS138" s="34" t="str">
        <f>IF(CR138&lt;&gt;"",HLOOKUP(COUNT($F138:CR138)+1,$G$4:$EH$8,CS$14,0)*$D138,IF($C138=CS$17,$G$5*$D138,""))</f>
        <v/>
      </c>
      <c r="CT138" s="34" t="str">
        <f>IF(CS138&lt;&gt;"",HLOOKUP(COUNT($F138:CS138)+1,$G$4:$EH$8,CT$14,0)*$D138,IF($C138=CT$17,$G$5*$D138,""))</f>
        <v/>
      </c>
      <c r="CU138" s="34" t="str">
        <f>IF(CT138&lt;&gt;"",HLOOKUP(COUNT($F138:CT138)+1,$G$4:$EH$8,CU$14,0)*$D138,IF($C138=CU$17,$G$5*$D138,""))</f>
        <v/>
      </c>
      <c r="CV138" s="34" t="str">
        <f>IF(CU138&lt;&gt;"",HLOOKUP(COUNT($F138:CU138)+1,$G$4:$EH$8,CV$14,0)*$D138,IF($C138=CV$17,$G$5*$D138,""))</f>
        <v/>
      </c>
      <c r="CW138" s="34" t="str">
        <f>IF(CV138&lt;&gt;"",HLOOKUP(COUNT($F138:CV138)+1,$G$4:$EH$8,CW$14,0)*$D138,IF($C138=CW$17,$G$5*$D138,""))</f>
        <v/>
      </c>
      <c r="CX138" s="34" t="str">
        <f>IF(CW138&lt;&gt;"",HLOOKUP(COUNT($F138:CW138)+1,$G$4:$EH$8,CX$14,0)*$D138,IF($C138=CX$17,$G$5*$D138,""))</f>
        <v/>
      </c>
      <c r="CY138" s="34" t="str">
        <f>IF(CX138&lt;&gt;"",HLOOKUP(COUNT($F138:CX138)+1,$G$4:$EH$8,CY$14,0)*$D138,IF($C138=CY$17,$G$5*$D138,""))</f>
        <v/>
      </c>
      <c r="CZ138" s="34" t="str">
        <f>IF(CY138&lt;&gt;"",HLOOKUP(COUNT($F138:CY138)+1,$G$4:$EH$8,CZ$14,0)*$D138,IF($C138=CZ$17,$G$5*$D138,""))</f>
        <v/>
      </c>
      <c r="DA138" s="34" t="str">
        <f>IF(CZ138&lt;&gt;"",HLOOKUP(COUNT($F138:CZ138)+1,$G$4:$EH$8,DA$14,0)*$D138,IF($C138=DA$17,$G$5*$D138,""))</f>
        <v/>
      </c>
      <c r="DB138" s="34" t="str">
        <f>IF(DA138&lt;&gt;"",HLOOKUP(COUNT($F138:DA138)+1,$G$4:$EH$8,DB$14,0)*$D138,IF($C138=DB$17,$G$5*$D138,""))</f>
        <v/>
      </c>
      <c r="DC138" s="34" t="str">
        <f>IF(DB138&lt;&gt;"",HLOOKUP(COUNT($F138:DB138)+1,$G$4:$EH$8,DC$14,0)*$D138,IF($C138=DC$17,$G$5*$D138,""))</f>
        <v/>
      </c>
      <c r="DD138" s="34" t="str">
        <f>IF(DC138&lt;&gt;"",HLOOKUP(COUNT($F138:DC138)+1,$G$4:$EH$8,DD$14,0)*$D138,IF($C138=DD$17,$G$5*$D138,""))</f>
        <v/>
      </c>
      <c r="DE138" s="34" t="str">
        <f>IF(DD138&lt;&gt;"",HLOOKUP(COUNT($F138:DD138)+1,$G$4:$EH$8,DE$14,0)*$D138,IF($C138=DE$17,$G$5*$D138,""))</f>
        <v/>
      </c>
      <c r="DF138" s="34" t="str">
        <f>IF(DE138&lt;&gt;"",HLOOKUP(COUNT($F138:DE138)+1,$G$4:$EH$8,DF$14,0)*$D138,IF($C138=DF$17,$G$5*$D138,""))</f>
        <v/>
      </c>
      <c r="DG138" s="34" t="str">
        <f>IF(DF138&lt;&gt;"",HLOOKUP(COUNT($F138:DF138)+1,$G$4:$EH$8,DG$14,0)*$D138,IF($C138=DG$17,$G$5*$D138,""))</f>
        <v/>
      </c>
      <c r="DH138" s="34" t="str">
        <f>IF(DG138&lt;&gt;"",HLOOKUP(COUNT($F138:DG138)+1,$G$4:$EH$8,DH$14,0)*$D138,IF($C138=DH$17,$G$5*$D138,""))</f>
        <v/>
      </c>
      <c r="DI138" s="34" t="str">
        <f>IF(DH138&lt;&gt;"",HLOOKUP(COUNT($F138:DH138)+1,$G$4:$EH$8,DI$14,0)*$D138,IF($C138=DI$17,$G$5*$D138,""))</f>
        <v/>
      </c>
      <c r="DJ138" s="34" t="str">
        <f>IF(DI138&lt;&gt;"",HLOOKUP(COUNT($F138:DI138)+1,$G$4:$EH$8,DJ$14,0)*$D138,IF($C138=DJ$17,$G$5*$D138,""))</f>
        <v/>
      </c>
      <c r="DK138" s="34" t="str">
        <f>IF(DJ138&lt;&gt;"",HLOOKUP(COUNT($F138:DJ138)+1,$G$4:$EH$8,DK$14,0)*$D138,IF($C138=DK$17,$G$5*$D138,""))</f>
        <v/>
      </c>
      <c r="DL138" s="34" t="str">
        <f>IF(DK138&lt;&gt;"",HLOOKUP(COUNT($F138:DK138)+1,$G$4:$EH$8,DL$14,0)*$D138,IF($C138=DL$17,$G$5*$D138,""))</f>
        <v/>
      </c>
      <c r="DM138" s="34" t="str">
        <f>IF(DL138&lt;&gt;"",HLOOKUP(COUNT($F138:DL138)+1,$G$4:$EH$8,DM$14,0)*$D138,IF($C138=DM$17,$G$5*$D138,""))</f>
        <v/>
      </c>
      <c r="DN138" s="34" t="str">
        <f>IF(DM138&lt;&gt;"",HLOOKUP(COUNT($F138:DM138)+1,$G$4:$EH$8,DN$14,0)*$D138,IF($C138=DN$17,$G$5*$D138,""))</f>
        <v/>
      </c>
      <c r="DO138" s="34" t="str">
        <f>IF(DN138&lt;&gt;"",HLOOKUP(COUNT($F138:DN138)+1,$G$4:$EH$8,DO$14,0)*$D138,IF($C138=DO$17,$G$5*$D138,""))</f>
        <v/>
      </c>
      <c r="DP138" s="34" t="str">
        <f>IF(DO138&lt;&gt;"",HLOOKUP(COUNT($F138:DO138)+1,$G$4:$EH$8,DP$14,0)*$D138,IF($C138=DP$17,$G$5*$D138,""))</f>
        <v/>
      </c>
      <c r="DQ138" s="34" t="str">
        <f>IF(DP138&lt;&gt;"",HLOOKUP(COUNT($F138:DP138)+1,$G$4:$EH$8,DQ$14,0)*$D138,IF($C138=DQ$17,$G$5*$D138,""))</f>
        <v/>
      </c>
      <c r="DR138" s="34" t="str">
        <f>IF(DQ138&lt;&gt;"",HLOOKUP(COUNT($F138:DQ138)+1,$G$4:$EH$8,DR$14,0)*$D138,IF($C138=DR$17,$G$5*$D138,""))</f>
        <v/>
      </c>
      <c r="DS138" s="34" t="str">
        <f>IF(DR138&lt;&gt;"",HLOOKUP(COUNT($F138:DR138)+1,$G$4:$EH$8,DS$14,0)*$D138,IF($C138=DS$17,$G$5*$D138,""))</f>
        <v/>
      </c>
      <c r="DT138" s="34" t="str">
        <f>IF(DS138&lt;&gt;"",HLOOKUP(COUNT($F138:DS138)+1,$G$4:$EH$8,DT$14,0)*$D138,IF($C138=DT$17,$G$5*$D138,""))</f>
        <v/>
      </c>
      <c r="DU138" s="34" t="str">
        <f>IF(DT138&lt;&gt;"",HLOOKUP(COUNT($F138:DT138)+1,$G$4:$EH$8,DU$14,0)*$D138,IF($C138=DU$17,$G$5*$D138,""))</f>
        <v/>
      </c>
      <c r="DV138" s="34">
        <f>IF(DU138&lt;&gt;"",HLOOKUP(COUNT($F138:DU138)+1,$G$4:$EH$8,DV$14,0)*$D138,IF($C138=DV$17,$G$5*$D138,""))</f>
        <v>0</v>
      </c>
      <c r="DX138" s="34" t="str">
        <f>IF(DW138&lt;&gt;"",HLOOKUP(COUNT($DW138:DW138)+1,$G$4:$CX$8,DX$14,0)*$D138,IF($C138=DX$17,$G$6*$D138,""))</f>
        <v/>
      </c>
      <c r="DY138" s="34" t="str">
        <f>IF(DX138&lt;&gt;"",HLOOKUP(COUNT($DW138:DX138)+1,$G$4:$CX$8,DY$14,0)*$D138,IF($C138=DY$17,$G$6*$D138,""))</f>
        <v/>
      </c>
      <c r="DZ138" s="34" t="str">
        <f>IF(DY138&lt;&gt;"",HLOOKUP(COUNT($DW138:DY138)+1,$G$4:$CX$8,DZ$14,0)*$D138,IF($C138=DZ$17,$G$6*$D138,""))</f>
        <v/>
      </c>
      <c r="EA138" s="34" t="str">
        <f>IF(DZ138&lt;&gt;"",HLOOKUP(COUNT($DW138:DZ138)+1,$G$4:$CX$8,EA$14,0)*$D138,IF($C138=EA$17,$G$6*$D138,""))</f>
        <v/>
      </c>
      <c r="EB138" s="34" t="str">
        <f>IF(EA138&lt;&gt;"",HLOOKUP(COUNT($DW138:EA138)+1,$G$4:$CX$8,EB$14,0)*$D138,IF($C138=EB$17,$G$6*$D138,""))</f>
        <v/>
      </c>
      <c r="EC138" s="34" t="str">
        <f>IF(EB138&lt;&gt;"",HLOOKUP(COUNT($DW138:EB138)+1,$G$4:$CX$8,EC$14,0)*$D138,IF($C138=EC$17,$G$6*$D138,""))</f>
        <v/>
      </c>
      <c r="ED138" s="34" t="str">
        <f>IF(EC138&lt;&gt;"",HLOOKUP(COUNT($DW138:EC138)+1,$G$4:$CX$8,ED$14,0)*$D138,IF($C138=ED$17,$G$6*$D138,""))</f>
        <v/>
      </c>
      <c r="EE138" s="34" t="str">
        <f>IF(ED138&lt;&gt;"",HLOOKUP(COUNT($DW138:ED138)+1,$G$4:$CX$8,EE$14,0)*$D138,IF($C138=EE$17,$G$6*$D138,""))</f>
        <v/>
      </c>
      <c r="EF138" s="34" t="str">
        <f>IF(EE138&lt;&gt;"",HLOOKUP(COUNT($DW138:EE138)+1,$G$4:$CX$8,EF$14,0)*$D138,IF($C138=EF$17,$G$6*$D138,""))</f>
        <v/>
      </c>
      <c r="EG138" s="34" t="str">
        <f>IF(EF138&lt;&gt;"",HLOOKUP(COUNT($DW138:EF138)+1,$G$4:$CX$8,EG$14,0)*$D138,IF($C138=EG$17,$G$6*$D138,""))</f>
        <v/>
      </c>
      <c r="EH138" s="34" t="str">
        <f>IF(EG138&lt;&gt;"",HLOOKUP(COUNT($DW138:EG138)+1,$G$4:$CX$8,EH$14,0)*$D138,IF($C138=EH$17,$G$6*$D138,""))</f>
        <v/>
      </c>
      <c r="EI138" s="34" t="str">
        <f>IF(EH138&lt;&gt;"",HLOOKUP(COUNT($DW138:EH138)+1,$G$4:$CX$8,EI$14,0)*$D138,IF($C138=EI$17,$G$6*$D138,""))</f>
        <v/>
      </c>
      <c r="EJ138" s="34" t="str">
        <f>IF(EI138&lt;&gt;"",HLOOKUP(COUNT($DW138:EI138)+1,$G$4:$CX$8,EJ$14,0)*$D138,IF($C138=EJ$17,$G$6*$D138,""))</f>
        <v/>
      </c>
      <c r="EK138" s="34" t="str">
        <f>IF(EJ138&lt;&gt;"",HLOOKUP(COUNT($DW138:EJ138)+1,$G$4:$CX$8,EK$14,0)*$D138,IF($C138=EK$17,$G$6*$D138,""))</f>
        <v/>
      </c>
      <c r="EL138" s="34" t="str">
        <f>IF(EK138&lt;&gt;"",HLOOKUP(COUNT($DW138:EK138)+1,$G$4:$CX$8,EL$14,0)*$D138,IF($C138=EL$17,$G$6*$D138,""))</f>
        <v/>
      </c>
      <c r="EM138" s="34" t="str">
        <f>IF(EL138&lt;&gt;"",HLOOKUP(COUNT($DW138:EL138)+1,$G$4:$CX$8,EM$14,0)*$D138,IF($C138=EM$17,$G$6*$D138,""))</f>
        <v/>
      </c>
      <c r="EN138" s="34" t="str">
        <f>IF(EM138&lt;&gt;"",HLOOKUP(COUNT($DW138:EM138)+1,$G$4:$CX$8,EN$14,0)*$D138,IF($C138=EN$17,$G$6*$D138,""))</f>
        <v/>
      </c>
      <c r="EO138" s="34" t="str">
        <f>IF(EN138&lt;&gt;"",HLOOKUP(COUNT($DW138:EN138)+1,$G$4:$CX$8,EO$14,0)*$D138,IF($C138=EO$17,$G$6*$D138,""))</f>
        <v/>
      </c>
      <c r="EP138" s="34" t="str">
        <f>IF(EO138&lt;&gt;"",HLOOKUP(COUNT($DW138:EO138)+1,$G$4:$CX$8,EP$14,0)*$D138,IF($C138=EP$17,$G$6*$D138,""))</f>
        <v/>
      </c>
      <c r="EQ138" s="34" t="str">
        <f>IF(EP138&lt;&gt;"",HLOOKUP(COUNT($DW138:EP138)+1,$G$4:$CX$8,EQ$14,0)*$D138,IF($C138=EQ$17,$G$6*$D138,""))</f>
        <v/>
      </c>
      <c r="ER138" s="34" t="str">
        <f>IF(EQ138&lt;&gt;"",HLOOKUP(COUNT($DW138:EQ138)+1,$G$4:$CX$8,ER$14,0)*$D138,IF($C138=ER$17,$G$6*$D138,""))</f>
        <v/>
      </c>
      <c r="ES138" s="34" t="str">
        <f>IF(ER138&lt;&gt;"",HLOOKUP(COUNT($DW138:ER138)+1,$G$4:$CX$8,ES$14,0)*$D138,IF($C138=ES$17,$G$6*$D138,""))</f>
        <v/>
      </c>
      <c r="ET138" s="34" t="str">
        <f>IF(ES138&lt;&gt;"",HLOOKUP(COUNT($DW138:ES138)+1,$G$4:$CX$8,ET$14,0)*$D138,IF($C138=ET$17,$G$6*$D138,""))</f>
        <v/>
      </c>
      <c r="EU138" s="34" t="str">
        <f>IF(ET138&lt;&gt;"",HLOOKUP(COUNT($DW138:ET138)+1,$G$4:$CX$8,EU$14,0)*$D138,IF($C138=EU$17,$G$6*$D138,""))</f>
        <v/>
      </c>
      <c r="EV138" s="34" t="str">
        <f>IF(EU138&lt;&gt;"",HLOOKUP(COUNT($DW138:EU138)+1,$G$4:$CX$8,EV$14,0)*$D138,IF($C138=EV$17,$G$6*$D138,""))</f>
        <v/>
      </c>
      <c r="EW138" s="34" t="str">
        <f>IF(EV138&lt;&gt;"",HLOOKUP(COUNT($DW138:EV138)+1,$G$4:$CX$8,EW$14,0)*$D138,IF($C138=EW$17,$G$6*$D138,""))</f>
        <v/>
      </c>
      <c r="EX138" s="34" t="str">
        <f>IF(EW138&lt;&gt;"",HLOOKUP(COUNT($DW138:EW138)+1,$G$4:$CX$8,EX$14,0)*$D138,IF($C138=EX$17,$G$6*$D138,""))</f>
        <v/>
      </c>
      <c r="EY138" s="34" t="str">
        <f>IF(EX138&lt;&gt;"",HLOOKUP(COUNT($DW138:EX138)+1,$G$4:$CX$8,EY$14,0)*$D138,IF($C138=EY$17,$G$6*$D138,""))</f>
        <v/>
      </c>
      <c r="EZ138" s="34" t="str">
        <f>IF(EY138&lt;&gt;"",HLOOKUP(COUNT($DW138:EY138)+1,$G$4:$CX$8,EZ$14,0)*$D138,IF($C138=EZ$17,$G$6*$D138,""))</f>
        <v/>
      </c>
      <c r="FA138" s="34" t="str">
        <f>IF(EZ138&lt;&gt;"",HLOOKUP(COUNT($DW138:EZ138)+1,$G$4:$CX$8,FA$14,0)*$D138,IF($C138=FA$17,$G$6*$D138,""))</f>
        <v/>
      </c>
      <c r="FB138" s="34" t="str">
        <f>IF(FA138&lt;&gt;"",HLOOKUP(COUNT($DW138:FA138)+1,$G$4:$CX$8,FB$14,0)*$D138,IF($C138=FB$17,$G$6*$D138,""))</f>
        <v/>
      </c>
      <c r="FC138" s="34" t="str">
        <f>IF(FB138&lt;&gt;"",HLOOKUP(COUNT($DW138:FB138)+1,$G$4:$CX$8,FC$14,0)*$D138,IF($C138=FC$17,$G$6*$D138,""))</f>
        <v/>
      </c>
      <c r="FD138" s="34" t="str">
        <f>IF(FC138&lt;&gt;"",HLOOKUP(COUNT($DW138:FC138)+1,$G$4:$CX$8,FD$14,0)*$D138,IF($C138=FD$17,$G$6*$D138,""))</f>
        <v/>
      </c>
      <c r="FE138" s="34" t="str">
        <f>IF(FD138&lt;&gt;"",HLOOKUP(COUNT($DW138:FD138)+1,$G$4:$CX$8,FE$14,0)*$D138,IF($C138=FE$17,$G$6*$D138,""))</f>
        <v/>
      </c>
      <c r="FF138" s="34" t="str">
        <f>IF(FE138&lt;&gt;"",HLOOKUP(COUNT($DW138:FE138)+1,$G$4:$CX$8,FF$14,0)*$D138,IF($C138=FF$17,$G$6*$D138,""))</f>
        <v/>
      </c>
      <c r="FG138" s="34" t="str">
        <f>IF(FF138&lt;&gt;"",HLOOKUP(COUNT($DW138:FF138)+1,$G$4:$CX$8,FG$14,0)*$D138,IF($C138=FG$17,$G$6*$D138,""))</f>
        <v/>
      </c>
      <c r="FH138" s="34" t="str">
        <f>IF(FG138&lt;&gt;"",HLOOKUP(COUNT($DW138:FG138)+1,$G$4:$CX$8,FH$14,0)*$D138,IF($C138=FH$17,$G$6*$D138,""))</f>
        <v/>
      </c>
      <c r="FI138" s="34" t="str">
        <f>IF(FH138&lt;&gt;"",HLOOKUP(COUNT($DW138:FH138)+1,$G$4:$CX$8,FI$14,0)*$D138,IF($C138=FI$17,$G$6*$D138,""))</f>
        <v/>
      </c>
      <c r="FJ138" s="34" t="str">
        <f>IF(FI138&lt;&gt;"",HLOOKUP(COUNT($DW138:FI138)+1,$G$4:$CX$8,FJ$14,0)*$D138,IF($C138=FJ$17,$G$6*$D138,""))</f>
        <v/>
      </c>
      <c r="FK138" s="34" t="str">
        <f>IF(FJ138&lt;&gt;"",HLOOKUP(COUNT($DW138:FJ138)+1,$G$4:$CX$8,FK$14,0)*$D138,IF($C138=FK$17,$G$6*$D138,""))</f>
        <v/>
      </c>
      <c r="FL138" s="34" t="str">
        <f>IF(FK138&lt;&gt;"",HLOOKUP(COUNT($DW138:FK138)+1,$G$4:$CX$8,FL$14,0)*$D138,IF($C138=FL$17,$G$6*$D138,""))</f>
        <v/>
      </c>
      <c r="FM138" s="34" t="str">
        <f>IF(FL138&lt;&gt;"",HLOOKUP(COUNT($DW138:FL138)+1,$G$4:$CX$8,FM$14,0)*$D138,IF($C138=FM$17,$G$6*$D138,""))</f>
        <v/>
      </c>
      <c r="FN138" s="34" t="str">
        <f>IF(FM138&lt;&gt;"",HLOOKUP(COUNT($DW138:FM138)+1,$G$4:$CX$8,FN$14,0)*$D138,IF($C138=FN$17,$G$6*$D138,""))</f>
        <v/>
      </c>
      <c r="FO138" s="34" t="str">
        <f>IF(FN138&lt;&gt;"",HLOOKUP(COUNT($DW138:FN138)+1,$G$4:$CX$8,FO$14,0)*$D138,IF($C138=FO$17,$G$6*$D138,""))</f>
        <v/>
      </c>
      <c r="FP138" s="34" t="str">
        <f>IF(FO138&lt;&gt;"",HLOOKUP(COUNT($DW138:FO138)+1,$G$4:$CX$8,FP$14,0)*$D138,IF($C138=FP$17,$G$6*$D138,""))</f>
        <v/>
      </c>
      <c r="FQ138" s="34" t="str">
        <f>IF(FP138&lt;&gt;"",HLOOKUP(COUNT($DW138:FP138)+1,$G$4:$CX$8,FQ$14,0)*$D138,IF($C138=FQ$17,$G$6*$D138,""))</f>
        <v/>
      </c>
      <c r="FR138" s="34" t="str">
        <f>IF(FQ138&lt;&gt;"",HLOOKUP(COUNT($DW138:FQ138)+1,$G$4:$CX$8,FR$14,0)*$D138,IF($C138=FR$17,$G$6*$D138,""))</f>
        <v/>
      </c>
      <c r="FS138" s="34" t="str">
        <f>IF(FR138&lt;&gt;"",HLOOKUP(COUNT($DW138:FR138)+1,$G$4:$CX$8,FS$14,0)*$D138,IF($C138=FS$17,$G$6*$D138,""))</f>
        <v/>
      </c>
      <c r="FT138" s="34" t="str">
        <f>IF(FS138&lt;&gt;"",HLOOKUP(COUNT($DW138:FS138)+1,$G$4:$CX$8,FT$14,0)*$D138,IF($C138=FT$17,$G$6*$D138,""))</f>
        <v/>
      </c>
      <c r="FU138" s="34" t="str">
        <f>IF(FT138&lt;&gt;"",HLOOKUP(COUNT($DW138:FT138)+1,$G$4:$CX$8,FU$14,0)*$D138,IF($C138=FU$17,$G$6*$D138,""))</f>
        <v/>
      </c>
      <c r="FV138" s="34" t="str">
        <f>IF(FU138&lt;&gt;"",HLOOKUP(COUNT($DW138:FU138)+1,$G$4:$CX$8,FV$14,0)*$D138,IF($C138=FV$17,$G$6*$D138,""))</f>
        <v/>
      </c>
      <c r="FW138" s="34" t="str">
        <f>IF(FV138&lt;&gt;"",HLOOKUP(COUNT($DW138:FV138)+1,$G$4:$CX$8,FW$14,0)*$D138,IF($C138=FW$17,$G$6*$D138,""))</f>
        <v/>
      </c>
      <c r="FX138" s="34" t="str">
        <f>IF(FW138&lt;&gt;"",HLOOKUP(COUNT($DW138:FW138)+1,$G$4:$CX$8,FX$14,0)*$D138,IF($C138=FX$17,$G$6*$D138,""))</f>
        <v/>
      </c>
      <c r="FY138" s="34" t="str">
        <f>IF(FX138&lt;&gt;"",HLOOKUP(COUNT($DW138:FX138)+1,$G$4:$CX$8,FY$14,0)*$D138,IF($C138=FY$17,$G$6*$D138,""))</f>
        <v/>
      </c>
      <c r="FZ138" s="34" t="str">
        <f>IF(FY138&lt;&gt;"",HLOOKUP(COUNT($DW138:FY138)+1,$G$4:$CX$8,FZ$14,0)*$D138,IF($C138=FZ$17,$G$6*$D138,""))</f>
        <v/>
      </c>
      <c r="GA138" s="34" t="str">
        <f>IF(FZ138&lt;&gt;"",HLOOKUP(COUNT($DW138:FZ138)+1,$G$4:$CX$8,GA$14,0)*$D138,IF($C138=GA$17,$G$6*$D138,""))</f>
        <v/>
      </c>
      <c r="GB138" s="34" t="str">
        <f>IF(GA138&lt;&gt;"",HLOOKUP(COUNT($DW138:GA138)+1,$G$4:$CX$8,GB$14,0)*$D138,IF($C138=GB$17,$G$6*$D138,""))</f>
        <v/>
      </c>
      <c r="GC138" s="34" t="str">
        <f>IF(GB138&lt;&gt;"",HLOOKUP(COUNT($DW138:GB138)+1,$G$4:$CX$8,GC$14,0)*$D138,IF($C138=GC$17,$G$6*$D138,""))</f>
        <v/>
      </c>
      <c r="GD138" s="34" t="str">
        <f>IF(GC138&lt;&gt;"",HLOOKUP(COUNT($DW138:GC138)+1,$G$4:$CX$8,GD$14,0)*$D138,IF($C138=GD$17,$G$6*$D138,""))</f>
        <v/>
      </c>
      <c r="GE138" s="34" t="str">
        <f>IF(GD138&lt;&gt;"",HLOOKUP(COUNT($DW138:GD138)+1,$G$4:$CX$8,GE$14,0)*$D138,IF($C138=GE$17,$G$6*$D138,""))</f>
        <v/>
      </c>
      <c r="GF138" s="34" t="str">
        <f>IF(GE138&lt;&gt;"",HLOOKUP(COUNT($DW138:GE138)+1,$G$4:$CX$8,GF$14,0)*$D138,IF($C138=GF$17,$G$6*$D138,""))</f>
        <v/>
      </c>
      <c r="GG138" s="34" t="str">
        <f>IF(GF138&lt;&gt;"",HLOOKUP(COUNT($DW138:GF138)+1,$G$4:$CX$8,GG$14,0)*$D138,IF($C138=GG$17,$G$6*$D138,""))</f>
        <v/>
      </c>
      <c r="GH138" s="34" t="str">
        <f>IF(GG138&lt;&gt;"",HLOOKUP(COUNT($DW138:GG138)+1,$G$4:$CX$8,GH$14,0)*$D138,IF($C138=GH$17,$G$6*$D138,""))</f>
        <v/>
      </c>
      <c r="GI138" s="34" t="str">
        <f>IF(GH138&lt;&gt;"",HLOOKUP(COUNT($DW138:GH138)+1,$G$4:$CX$8,GI$14,0)*$D138,IF($C138=GI$17,$G$6*$D138,""))</f>
        <v/>
      </c>
      <c r="GJ138" s="34" t="str">
        <f>IF(GI138&lt;&gt;"",HLOOKUP(COUNT($DW138:GI138)+1,$G$4:$CX$8,GJ$14,0)*$D138,IF($C138=GJ$17,$G$6*$D138,""))</f>
        <v/>
      </c>
      <c r="GK138" s="34" t="str">
        <f>IF(GJ138&lt;&gt;"",HLOOKUP(COUNT($DW138:GJ138)+1,$G$4:$CX$8,GK$14,0)*$D138,IF($C138=GK$17,$G$6*$D138,""))</f>
        <v/>
      </c>
      <c r="GL138" s="34" t="str">
        <f>IF(GK138&lt;&gt;"",HLOOKUP(COUNT($DW138:GK138)+1,$G$4:$CX$8,GL$14,0)*$D138,IF($C138=GL$17,$G$6*$D138,""))</f>
        <v/>
      </c>
      <c r="GM138" s="34" t="str">
        <f>IF(GL138&lt;&gt;"",HLOOKUP(COUNT($DW138:GL138)+1,$G$4:$CX$8,GM$14,0)*$D138,IF($C138=GM$17,$G$6*$D138,""))</f>
        <v/>
      </c>
      <c r="GN138" s="34" t="str">
        <f>IF(GM138&lt;&gt;"",HLOOKUP(COUNT($DW138:GM138)+1,$G$4:$CX$8,GN$14,0)*$D138,IF($C138=GN$17,$G$6*$D138,""))</f>
        <v/>
      </c>
      <c r="GO138" s="34" t="str">
        <f>IF(GN138&lt;&gt;"",HLOOKUP(COUNT($DW138:GN138)+1,$G$4:$CX$8,GO$14,0)*$D138,IF($C138=GO$17,$G$6*$D138,""))</f>
        <v/>
      </c>
      <c r="GP138" s="34" t="str">
        <f>IF(GO138&lt;&gt;"",HLOOKUP(COUNT($DW138:GO138)+1,$G$4:$CX$8,GP$14,0)*$D138,IF($C138=GP$17,$G$6*$D138,""))</f>
        <v/>
      </c>
      <c r="GQ138" s="34" t="str">
        <f>IF(GP138&lt;&gt;"",HLOOKUP(COUNT($DW138:GP138)+1,$G$4:$CX$8,GQ$14,0)*$D138,IF($C138=GQ$17,$G$6*$D138,""))</f>
        <v/>
      </c>
      <c r="GR138" s="34" t="str">
        <f>IF(GQ138&lt;&gt;"",HLOOKUP(COUNT($DW138:GQ138)+1,$G$4:$CX$8,GR$14,0)*$D138,IF($C138=GR$17,$G$6*$D138,""))</f>
        <v/>
      </c>
      <c r="GS138" s="34" t="str">
        <f>IF(GR138&lt;&gt;"",HLOOKUP(COUNT($DW138:GR138)+1,$G$4:$CX$8,GS$14,0)*$D138,IF($C138=GS$17,$G$6*$D138,""))</f>
        <v/>
      </c>
      <c r="GT138" s="34" t="str">
        <f>IF(GS138&lt;&gt;"",HLOOKUP(COUNT($DW138:GS138)+1,$G$4:$CX$8,GT$14,0)*$D138,IF($C138=GT$17,$G$6*$D138,""))</f>
        <v/>
      </c>
      <c r="GU138" s="34" t="str">
        <f>IF(GT138&lt;&gt;"",HLOOKUP(COUNT($DW138:GT138)+1,$G$4:$CX$8,GU$14,0)*$D138,IF($C138=GU$17,$G$6*$D138,""))</f>
        <v/>
      </c>
      <c r="GV138" s="34" t="str">
        <f>IF(GU138&lt;&gt;"",HLOOKUP(COUNT($DW138:GU138)+1,$G$4:$CX$8,GV$14,0)*$D138,IF($C138=GV$17,$G$6*$D138,""))</f>
        <v/>
      </c>
      <c r="GW138" s="34" t="str">
        <f>IF(GV138&lt;&gt;"",HLOOKUP(COUNT($DW138:GV138)+1,$G$4:$CX$8,GW$14,0)*$D138,IF($C138=GW$17,$G$6*$D138,""))</f>
        <v/>
      </c>
      <c r="GX138" s="34" t="str">
        <f>IF(GW138&lt;&gt;"",HLOOKUP(COUNT($DW138:GW138)+1,$G$4:$CX$8,GX$14,0)*$D138,IF($C138=GX$17,$G$6*$D138,""))</f>
        <v/>
      </c>
      <c r="GY138" s="34" t="str">
        <f>IF(GX138&lt;&gt;"",HLOOKUP(COUNT($DW138:GX138)+1,$G$4:$CX$8,GY$14,0)*$D138,IF($C138=GY$17,$G$6*$D138,""))</f>
        <v/>
      </c>
      <c r="GZ138" s="34" t="str">
        <f>IF(GY138&lt;&gt;"",HLOOKUP(COUNT($DW138:GY138)+1,$G$4:$CX$8,GZ$14,0)*$D138,IF($C138=GZ$17,$G$6*$D138,""))</f>
        <v/>
      </c>
      <c r="HA138" s="34" t="str">
        <f>IF(GZ138&lt;&gt;"",HLOOKUP(COUNT($DW138:GZ138)+1,$G$4:$CX$8,HA$14,0)*$D138,IF($C138=HA$17,$G$6*$D138,""))</f>
        <v/>
      </c>
      <c r="HB138" s="34" t="str">
        <f>IF(HA138&lt;&gt;"",HLOOKUP(COUNT($DW138:HA138)+1,$G$4:$CX$8,HB$14,0)*$D138,IF($C138=HB$17,$G$6*$D138,""))</f>
        <v/>
      </c>
      <c r="HC138" s="34" t="str">
        <f>IF(HB138&lt;&gt;"",HLOOKUP(COUNT($DW138:HB138)+1,$G$4:$CX$8,HC$14,0)*$D138,IF($C138=HC$17,$G$6*$D138,""))</f>
        <v/>
      </c>
      <c r="HD138" s="34" t="str">
        <f>IF(HC138&lt;&gt;"",HLOOKUP(COUNT($DW138:HC138)+1,$G$4:$CX$8,HD$14,0)*$D138,IF($C138=HD$17,$G$6*$D138,""))</f>
        <v/>
      </c>
      <c r="HE138" s="34" t="str">
        <f>IF(HD138&lt;&gt;"",HLOOKUP(COUNT($DW138:HD138)+1,$G$4:$CX$8,HE$14,0)*$D138,IF($C138=HE$17,$G$6*$D138,""))</f>
        <v/>
      </c>
      <c r="HF138" s="34" t="str">
        <f>IF(HE138&lt;&gt;"",HLOOKUP(COUNT($DW138:HE138)+1,$G$4:$CX$8,HF$14,0)*$D138,IF($C138=HF$17,$G$6*$D138,""))</f>
        <v/>
      </c>
      <c r="HG138" s="34" t="str">
        <f>IF(HF138&lt;&gt;"",HLOOKUP(COUNT($DW138:HF138)+1,$G$4:$CX$8,HG$14,0)*$D138,IF($C138=HG$17,$G$6*$D138,""))</f>
        <v/>
      </c>
      <c r="HH138" s="34" t="str">
        <f>IF(HG138&lt;&gt;"",HLOOKUP(COUNT($DW138:HG138)+1,$G$4:$CX$8,HH$14,0)*$D138,IF($C138=HH$17,$G$6*$D138,""))</f>
        <v/>
      </c>
      <c r="HI138" s="34" t="str">
        <f>IF(HH138&lt;&gt;"",HLOOKUP(COUNT($DW138:HH138)+1,$G$4:$CX$8,HI$14,0)*$D138,IF($C138=HI$17,$G$6*$D138,""))</f>
        <v/>
      </c>
      <c r="HJ138" s="34" t="str">
        <f>IF(HI138&lt;&gt;"",HLOOKUP(COUNT($DW138:HI138)+1,$G$4:$CX$8,HJ$14,0)*$D138,IF($C138=HJ$17,$G$6*$D138,""))</f>
        <v/>
      </c>
      <c r="HK138" s="34" t="str">
        <f>IF(HJ138&lt;&gt;"",HLOOKUP(COUNT($DW138:HJ138)+1,$G$4:$CX$8,HK$14,0)*$D138,IF($C138=HK$17,$G$6*$D138,""))</f>
        <v/>
      </c>
      <c r="HL138" s="34" t="str">
        <f>IF(HK138&lt;&gt;"",HLOOKUP(COUNT($DW138:HK138)+1,$G$4:$CX$8,HL$14,0)*$D138,IF($C138=HL$17,$G$6*$D138,""))</f>
        <v/>
      </c>
      <c r="HM138" s="34" t="str">
        <f>IF(HL138&lt;&gt;"",HLOOKUP(COUNT($DW138:HL138)+1,$G$4:$CX$8,HM$14,0)*$D138,IF($C138=HM$17,$G$6*$D138,""))</f>
        <v/>
      </c>
      <c r="HN138" s="34" t="str">
        <f>IF(HM138&lt;&gt;"",HLOOKUP(COUNT($DW138:HM138)+1,$G$4:$CX$8,HN$14,0)*$D138,IF($C138=HN$17,$G$6*$D138,""))</f>
        <v/>
      </c>
      <c r="HO138" s="34" t="str">
        <f>IF(HN138&lt;&gt;"",HLOOKUP(COUNT($DW138:HN138)+1,$G$4:$CX$8,HO$14,0)*$D138,IF($C138=HO$17,$G$6*$D138,""))</f>
        <v/>
      </c>
      <c r="HP138" s="34" t="str">
        <f>IF(HO138&lt;&gt;"",HLOOKUP(COUNT($DW138:HO138)+1,$G$4:$CX$8,HP$14,0)*$D138,IF($C138=HP$17,$G$6*$D138,""))</f>
        <v/>
      </c>
      <c r="HQ138" s="34" t="str">
        <f>IF(HP138&lt;&gt;"",HLOOKUP(COUNT($DW138:HP138)+1,$G$4:$CX$8,HQ$14,0)*$D138,IF($C138=HQ$17,$G$6*$D138,""))</f>
        <v/>
      </c>
      <c r="HR138" s="34" t="str">
        <f>IF(HQ138&lt;&gt;"",HLOOKUP(COUNT($DW138:HQ138)+1,$G$4:$CX$8,HR$14,0)*$D138,IF($C138=HR$17,$G$6*$D138,""))</f>
        <v/>
      </c>
      <c r="HS138" s="34" t="str">
        <f>IF(HR138&lt;&gt;"",HLOOKUP(COUNT($DW138:HR138)+1,$G$4:$CX$8,HS$14,0)*$D138,IF($C138=HS$17,$G$6*$D138,""))</f>
        <v/>
      </c>
      <c r="HT138" s="34" t="str">
        <f>IF(HS138&lt;&gt;"",HLOOKUP(COUNT($DW138:HS138)+1,$G$4:$CX$8,HT$14,0)*$D138,IF($C138=HT$17,$G$6*$D138,""))</f>
        <v/>
      </c>
      <c r="HU138" s="34" t="str">
        <f>IF(HT138&lt;&gt;"",HLOOKUP(COUNT($DW138:HT138)+1,$G$4:$CX$8,HU$14,0)*$D138,IF($C138=HU$17,$G$6*$D138,""))</f>
        <v/>
      </c>
      <c r="HV138" s="34" t="str">
        <f>IF(HU138&lt;&gt;"",HLOOKUP(COUNT($DW138:HU138)+1,$G$4:$CX$8,HV$14,0)*$D138,IF($C138=HV$17,$G$6*$D138,""))</f>
        <v/>
      </c>
      <c r="HW138" s="34" t="str">
        <f>IF(HV138&lt;&gt;"",HLOOKUP(COUNT($DW138:HV138)+1,$G$4:$CX$8,HW$14,0)*$D138,IF($C138=HW$17,$G$6*$D138,""))</f>
        <v/>
      </c>
      <c r="HX138" s="34" t="str">
        <f>IF(HW138&lt;&gt;"",HLOOKUP(COUNT($DW138:HW138)+1,$G$4:$CX$8,HX$14,0)*$D138,IF($C138=HX$17,$G$6*$D138,""))</f>
        <v/>
      </c>
      <c r="HY138" s="34" t="str">
        <f>IF(HX138&lt;&gt;"",HLOOKUP(COUNT($DW138:HX138)+1,$G$4:$CX$8,HY$14,0)*$D138,IF($C138=HY$17,$G$6*$D138,""))</f>
        <v/>
      </c>
      <c r="HZ138" s="34" t="str">
        <f>IF(HY138&lt;&gt;"",HLOOKUP(COUNT($DW138:HY138)+1,$G$4:$CX$8,HZ$14,0)*$D138,IF($C138=HZ$17,$G$6*$D138,""))</f>
        <v/>
      </c>
      <c r="IA138" s="34" t="str">
        <f>IF(HZ138&lt;&gt;"",HLOOKUP(COUNT($DW138:HZ138)+1,$G$4:$CX$8,IA$14,0)*$D138,IF($C138=IA$17,$G$6*$D138,""))</f>
        <v/>
      </c>
      <c r="IB138" s="34" t="str">
        <f>IF(IA138&lt;&gt;"",HLOOKUP(COUNT($DW138:IA138)+1,$G$4:$CX$8,IB$14,0)*$D138,IF($C138=IB$17,$G$6*$D138,""))</f>
        <v/>
      </c>
      <c r="IC138" s="34" t="str">
        <f>IF(IB138&lt;&gt;"",HLOOKUP(COUNT($DW138:IB138)+1,$G$4:$CX$8,IC$14,0)*$D138,IF($C138=IC$17,$G$6*$D138,""))</f>
        <v/>
      </c>
      <c r="ID138" s="34" t="str">
        <f>IF(IC138&lt;&gt;"",HLOOKUP(COUNT($DW138:IC138)+1,$G$4:$CX$8,ID$14,0)*$D138,IF($C138=ID$17,$G$6*$D138,""))</f>
        <v/>
      </c>
      <c r="IE138" s="34" t="str">
        <f>IF(ID138&lt;&gt;"",HLOOKUP(COUNT($DW138:ID138)+1,$G$4:$CX$8,IE$14,0)*$D138,IF($C138=IE$17,$G$6*$D138,""))</f>
        <v/>
      </c>
      <c r="IF138" s="34" t="str">
        <f>IF(IE138&lt;&gt;"",HLOOKUP(COUNT($DW138:IE138)+1,$G$4:$CX$8,IF$14,0)*$D138,IF($C138=IF$17,$G$6*$D138,""))</f>
        <v/>
      </c>
      <c r="IG138" s="34" t="str">
        <f>IF(IF138&lt;&gt;"",HLOOKUP(COUNT($DW138:IF138)+1,$G$4:$CX$8,IG$14,0)*$D138,IF($C138=IG$17,$G$6*$D138,""))</f>
        <v/>
      </c>
      <c r="IH138" s="34" t="str">
        <f>IF(IG138&lt;&gt;"",HLOOKUP(COUNT($DW138:IG138)+1,$G$4:$CX$8,IH$14,0)*$D138,IF($C138=IH$17,$G$6*$D138,""))</f>
        <v/>
      </c>
      <c r="II138" s="34" t="str">
        <f>IF(IH138&lt;&gt;"",HLOOKUP(COUNT($DW138:IH138)+1,$G$4:$CX$8,II$14,0)*$D138,IF($C138=II$17,$G$6*$D138,""))</f>
        <v/>
      </c>
      <c r="IJ138" s="34" t="str">
        <f>IF(II138&lt;&gt;"",HLOOKUP(COUNT($DW138:II138)+1,$G$4:$CX$8,IJ$14,0)*$D138,IF($C138=IJ$17,$G$6*$D138,""))</f>
        <v/>
      </c>
      <c r="IK138" s="34" t="str">
        <f>IF(IJ138&lt;&gt;"",HLOOKUP(COUNT($DW138:IJ138)+1,$G$4:$CX$8,IK$14,0)*$D138,IF($C138=IK$17,$G$6*$D138,""))</f>
        <v/>
      </c>
      <c r="IL138" s="34" t="str">
        <f>IF(IK138&lt;&gt;"",HLOOKUP(COUNT($DW138:IK138)+1,$G$4:$CX$8,IL$14,0)*$D138,IF($C138=IL$17,$G$6*$D138,""))</f>
        <v/>
      </c>
      <c r="IM138" s="34">
        <f>IF(IL138&lt;&gt;"",HLOOKUP(COUNT($DW138:IL138)+1,$G$4:$CX$8,IM$14,0)*$D138,IF($C138=IM$17,$G$6*$D138,""))</f>
        <v>0</v>
      </c>
      <c r="IO138" s="34" t="str">
        <f>IF(IN138&lt;&gt;"",HLOOKUP(COUNT($IN138:IN138)+1,$G$4:$EH$8,IO$14,0)*$D138,IF($C138=IO$17,$G$7*$D138,""))</f>
        <v/>
      </c>
      <c r="IP138" s="34" t="str">
        <f>IF(IO138&lt;&gt;"",HLOOKUP(COUNT($IN138:IO138)+1,$G$4:$EH$8,IP$14,0)*$D138,IF($C138=IP$17,$G$7*$D138,""))</f>
        <v/>
      </c>
      <c r="IQ138" s="34" t="str">
        <f>IF(IP138&lt;&gt;"",HLOOKUP(COUNT($IN138:IP138)+1,$G$4:$EH$8,IQ$14,0)*$D138,IF($C138=IQ$17,$G$7*$D138,""))</f>
        <v/>
      </c>
      <c r="IR138" s="34" t="str">
        <f>IF(IQ138&lt;&gt;"",HLOOKUP(COUNT($IN138:IQ138)+1,$G$4:$EH$8,IR$14,0)*$D138,IF($C138=IR$17,$G$7*$D138,""))</f>
        <v/>
      </c>
      <c r="IS138" s="34" t="str">
        <f>IF(IR138&lt;&gt;"",HLOOKUP(COUNT($IN138:IR138)+1,$G$4:$EH$8,IS$14,0)*$D138,IF($C138=IS$17,$G$7*$D138,""))</f>
        <v/>
      </c>
      <c r="IT138" s="34" t="str">
        <f>IF(IS138&lt;&gt;"",HLOOKUP(COUNT($IN138:IS138)+1,$G$4:$EH$8,IT$14,0)*$D138,IF($C138=IT$17,$G$7*$D138,""))</f>
        <v/>
      </c>
      <c r="IU138" s="34" t="str">
        <f>IF(IT138&lt;&gt;"",HLOOKUP(COUNT($IN138:IT138)+1,$G$4:$EH$8,IU$14,0)*$D138,IF($C138=IU$17,$G$7*$D138,""))</f>
        <v/>
      </c>
      <c r="IV138" s="34" t="str">
        <f>IF(IU138&lt;&gt;"",HLOOKUP(COUNT($IN138:IU138)+1,$G$4:$EH$8,IV$14,0)*$D138,IF($C138=IV$17,$G$7*$D138,""))</f>
        <v/>
      </c>
      <c r="IW138" s="34" t="str">
        <f>IF(IV138&lt;&gt;"",HLOOKUP(COUNT($IN138:IV138)+1,$G$4:$EH$8,IW$14,0)*$D138,IF($C138=IW$17,$G$7*$D138,""))</f>
        <v/>
      </c>
      <c r="IX138" s="34" t="str">
        <f>IF(IW138&lt;&gt;"",HLOOKUP(COUNT($IN138:IW138)+1,$G$4:$EH$8,IX$14,0)*$D138,IF($C138=IX$17,$G$7*$D138,""))</f>
        <v/>
      </c>
      <c r="IY138" s="34" t="str">
        <f>IF(IX138&lt;&gt;"",HLOOKUP(COUNT($IN138:IX138)+1,$G$4:$EH$8,IY$14,0)*$D138,IF($C138=IY$17,$G$7*$D138,""))</f>
        <v/>
      </c>
      <c r="IZ138" s="34" t="str">
        <f>IF(IY138&lt;&gt;"",HLOOKUP(COUNT($IN138:IY138)+1,$G$4:$EH$8,IZ$14,0)*$D138,IF($C138=IZ$17,$G$7*$D138,""))</f>
        <v/>
      </c>
      <c r="JA138" s="34" t="str">
        <f>IF(IZ138&lt;&gt;"",HLOOKUP(COUNT($IN138:IZ138)+1,$G$4:$EH$8,JA$14,0)*$D138,IF($C138=JA$17,$G$7*$D138,""))</f>
        <v/>
      </c>
      <c r="JB138" s="34" t="str">
        <f>IF(JA138&lt;&gt;"",HLOOKUP(COUNT($IN138:JA138)+1,$G$4:$EH$8,JB$14,0)*$D138,IF($C138=JB$17,$G$7*$D138,""))</f>
        <v/>
      </c>
      <c r="JC138" s="34" t="str">
        <f>IF(JB138&lt;&gt;"",HLOOKUP(COUNT($IN138:JB138)+1,$G$4:$EH$8,JC$14,0)*$D138,IF($C138=JC$17,$G$7*$D138,""))</f>
        <v/>
      </c>
      <c r="JD138" s="34" t="str">
        <f>IF(JC138&lt;&gt;"",HLOOKUP(COUNT($IN138:JC138)+1,$G$4:$EH$8,JD$14,0)*$D138,IF($C138=JD$17,$G$7*$D138,""))</f>
        <v/>
      </c>
      <c r="JE138" s="34" t="str">
        <f>IF(JD138&lt;&gt;"",HLOOKUP(COUNT($IN138:JD138)+1,$G$4:$EH$8,JE$14,0)*$D138,IF($C138=JE$17,$G$7*$D138,""))</f>
        <v/>
      </c>
      <c r="JF138" s="34" t="str">
        <f>IF(JE138&lt;&gt;"",HLOOKUP(COUNT($IN138:JE138)+1,$G$4:$EH$8,JF$14,0)*$D138,IF($C138=JF$17,$G$7*$D138,""))</f>
        <v/>
      </c>
      <c r="JG138" s="34" t="str">
        <f>IF(JF138&lt;&gt;"",HLOOKUP(COUNT($IN138:JF138)+1,$G$4:$EH$8,JG$14,0)*$D138,IF($C138=JG$17,$G$7*$D138,""))</f>
        <v/>
      </c>
      <c r="JH138" s="34" t="str">
        <f>IF(JG138&lt;&gt;"",HLOOKUP(COUNT($IN138:JG138)+1,$G$4:$EH$8,JH$14,0)*$D138,IF($C138=JH$17,$G$7*$D138,""))</f>
        <v/>
      </c>
      <c r="JI138" s="34" t="str">
        <f>IF(JH138&lt;&gt;"",HLOOKUP(COUNT($IN138:JH138)+1,$G$4:$EH$8,JI$14,0)*$D138,IF($C138=JI$17,$G$7*$D138,""))</f>
        <v/>
      </c>
      <c r="JJ138" s="34" t="str">
        <f>IF(JI138&lt;&gt;"",HLOOKUP(COUNT($IN138:JI138)+1,$G$4:$EH$8,JJ$14,0)*$D138,IF($C138=JJ$17,$G$7*$D138,""))</f>
        <v/>
      </c>
      <c r="JK138" s="34" t="str">
        <f>IF(JJ138&lt;&gt;"",HLOOKUP(COUNT($IN138:JJ138)+1,$G$4:$EH$8,JK$14,0)*$D138,IF($C138=JK$17,$G$7*$D138,""))</f>
        <v/>
      </c>
      <c r="JL138" s="34" t="str">
        <f>IF(JK138&lt;&gt;"",HLOOKUP(COUNT($IN138:JK138)+1,$G$4:$EH$8,JL$14,0)*$D138,IF($C138=JL$17,$G$7*$D138,""))</f>
        <v/>
      </c>
      <c r="JM138" s="34" t="str">
        <f>IF(JL138&lt;&gt;"",HLOOKUP(COUNT($IN138:JL138)+1,$G$4:$EH$8,JM$14,0)*$D138,IF($C138=JM$17,$G$7*$D138,""))</f>
        <v/>
      </c>
      <c r="JN138" s="34" t="str">
        <f>IF(JM138&lt;&gt;"",HLOOKUP(COUNT($IN138:JM138)+1,$G$4:$EH$8,JN$14,0)*$D138,IF($C138=JN$17,$G$7*$D138,""))</f>
        <v/>
      </c>
      <c r="JO138" s="34" t="str">
        <f>IF(JN138&lt;&gt;"",HLOOKUP(COUNT($IN138:JN138)+1,$G$4:$EH$8,JO$14,0)*$D138,IF($C138=JO$17,$G$7*$D138,""))</f>
        <v/>
      </c>
      <c r="JP138" s="34" t="str">
        <f>IF(JO138&lt;&gt;"",HLOOKUP(COUNT($IN138:JO138)+1,$G$4:$EH$8,JP$14,0)*$D138,IF($C138=JP$17,$G$7*$D138,""))</f>
        <v/>
      </c>
      <c r="JQ138" s="34" t="str">
        <f>IF(JP138&lt;&gt;"",HLOOKUP(COUNT($IN138:JP138)+1,$G$4:$EH$8,JQ$14,0)*$D138,IF($C138=JQ$17,$G$7*$D138,""))</f>
        <v/>
      </c>
      <c r="JR138" s="34" t="str">
        <f>IF(JQ138&lt;&gt;"",HLOOKUP(COUNT($IN138:JQ138)+1,$G$4:$EH$8,JR$14,0)*$D138,IF($C138=JR$17,$G$7*$D138,""))</f>
        <v/>
      </c>
      <c r="JS138" s="34" t="str">
        <f>IF(JR138&lt;&gt;"",HLOOKUP(COUNT($IN138:JR138)+1,$G$4:$EH$8,JS$14,0)*$D138,IF($C138=JS$17,$G$7*$D138,""))</f>
        <v/>
      </c>
      <c r="JT138" s="34" t="str">
        <f>IF(JS138&lt;&gt;"",HLOOKUP(COUNT($IN138:JS138)+1,$G$4:$EH$8,JT$14,0)*$D138,IF($C138=JT$17,$G$7*$D138,""))</f>
        <v/>
      </c>
      <c r="JU138" s="34" t="str">
        <f>IF(JT138&lt;&gt;"",HLOOKUP(COUNT($IN138:JT138)+1,$G$4:$EH$8,JU$14,0)*$D138,IF($C138=JU$17,$G$7*$D138,""))</f>
        <v/>
      </c>
      <c r="JV138" s="34" t="str">
        <f>IF(JU138&lt;&gt;"",HLOOKUP(COUNT($IN138:JU138)+1,$G$4:$EH$8,JV$14,0)*$D138,IF($C138=JV$17,$G$7*$D138,""))</f>
        <v/>
      </c>
      <c r="JW138" s="34" t="str">
        <f>IF(JV138&lt;&gt;"",HLOOKUP(COUNT($IN138:JV138)+1,$G$4:$EH$8,JW$14,0)*$D138,IF($C138=JW$17,$G$7*$D138,""))</f>
        <v/>
      </c>
      <c r="JX138" s="34" t="str">
        <f>IF(JW138&lt;&gt;"",HLOOKUP(COUNT($IN138:JW138)+1,$G$4:$EH$8,JX$14,0)*$D138,IF($C138=JX$17,$G$7*$D138,""))</f>
        <v/>
      </c>
      <c r="JY138" s="34" t="str">
        <f>IF(JX138&lt;&gt;"",HLOOKUP(COUNT($IN138:JX138)+1,$G$4:$EH$8,JY$14,0)*$D138,IF($C138=JY$17,$G$7*$D138,""))</f>
        <v/>
      </c>
      <c r="JZ138" s="34" t="str">
        <f>IF(JY138&lt;&gt;"",HLOOKUP(COUNT($IN138:JY138)+1,$G$4:$EH$8,JZ$14,0)*$D138,IF($C138=JZ$17,$G$7*$D138,""))</f>
        <v/>
      </c>
      <c r="KA138" s="34" t="str">
        <f>IF(JZ138&lt;&gt;"",HLOOKUP(COUNT($IN138:JZ138)+1,$G$4:$EH$8,KA$14,0)*$D138,IF($C138=KA$17,$G$7*$D138,""))</f>
        <v/>
      </c>
      <c r="KB138" s="34" t="str">
        <f>IF(KA138&lt;&gt;"",HLOOKUP(COUNT($IN138:KA138)+1,$G$4:$EH$8,KB$14,0)*$D138,IF($C138=KB$17,$G$7*$D138,""))</f>
        <v/>
      </c>
      <c r="KC138" s="34" t="str">
        <f>IF(KB138&lt;&gt;"",HLOOKUP(COUNT($IN138:KB138)+1,$G$4:$EH$8,KC$14,0)*$D138,IF($C138=KC$17,$G$7*$D138,""))</f>
        <v/>
      </c>
      <c r="KD138" s="34" t="str">
        <f>IF(KC138&lt;&gt;"",HLOOKUP(COUNT($IN138:KC138)+1,$G$4:$EH$8,KD$14,0)*$D138,IF($C138=KD$17,$G$7*$D138,""))</f>
        <v/>
      </c>
      <c r="KE138" s="34" t="str">
        <f>IF(KD138&lt;&gt;"",HLOOKUP(COUNT($IN138:KD138)+1,$G$4:$EH$8,KE$14,0)*$D138,IF($C138=KE$17,$G$7*$D138,""))</f>
        <v/>
      </c>
      <c r="KF138" s="34" t="str">
        <f>IF(KE138&lt;&gt;"",HLOOKUP(COUNT($IN138:KE138)+1,$G$4:$EH$8,KF$14,0)*$D138,IF($C138=KF$17,$G$7*$D138,""))</f>
        <v/>
      </c>
      <c r="KG138" s="34" t="str">
        <f>IF(KF138&lt;&gt;"",HLOOKUP(COUNT($IN138:KF138)+1,$G$4:$EH$8,KG$14,0)*$D138,IF($C138=KG$17,$G$7*$D138,""))</f>
        <v/>
      </c>
      <c r="KH138" s="34" t="str">
        <f>IF(KG138&lt;&gt;"",HLOOKUP(COUNT($IN138:KG138)+1,$G$4:$EH$8,KH$14,0)*$D138,IF($C138=KH$17,$G$7*$D138,""))</f>
        <v/>
      </c>
      <c r="KI138" s="34" t="str">
        <f>IF(KH138&lt;&gt;"",HLOOKUP(COUNT($IN138:KH138)+1,$G$4:$EH$8,KI$14,0)*$D138,IF($C138=KI$17,$G$7*$D138,""))</f>
        <v/>
      </c>
      <c r="KJ138" s="34" t="str">
        <f>IF(KI138&lt;&gt;"",HLOOKUP(COUNT($IN138:KI138)+1,$G$4:$EH$8,KJ$14,0)*$D138,IF($C138=KJ$17,$G$7*$D138,""))</f>
        <v/>
      </c>
      <c r="KK138" s="34" t="str">
        <f>IF(KJ138&lt;&gt;"",HLOOKUP(COUNT($IN138:KJ138)+1,$G$4:$EH$8,KK$14,0)*$D138,IF($C138=KK$17,$G$7*$D138,""))</f>
        <v/>
      </c>
      <c r="KL138" s="34" t="str">
        <f>IF(KK138&lt;&gt;"",HLOOKUP(COUNT($IN138:KK138)+1,$G$4:$EH$8,KL$14,0)*$D138,IF($C138=KL$17,$G$7*$D138,""))</f>
        <v/>
      </c>
      <c r="KM138" s="34" t="str">
        <f>IF(KL138&lt;&gt;"",HLOOKUP(COUNT($IN138:KL138)+1,$G$4:$EH$8,KM$14,0)*$D138,IF($C138=KM$17,$G$7*$D138,""))</f>
        <v/>
      </c>
      <c r="KN138" s="34" t="str">
        <f>IF(KM138&lt;&gt;"",HLOOKUP(COUNT($IN138:KM138)+1,$G$4:$EH$8,KN$14,0)*$D138,IF($C138=KN$17,$G$7*$D138,""))</f>
        <v/>
      </c>
      <c r="KO138" s="34" t="str">
        <f>IF(KN138&lt;&gt;"",HLOOKUP(COUNT($IN138:KN138)+1,$G$4:$EH$8,KO$14,0)*$D138,IF($C138=KO$17,$G$7*$D138,""))</f>
        <v/>
      </c>
      <c r="KP138" s="34" t="str">
        <f>IF(KO138&lt;&gt;"",HLOOKUP(COUNT($IN138:KO138)+1,$G$4:$EH$8,KP$14,0)*$D138,IF($C138=KP$17,$G$7*$D138,""))</f>
        <v/>
      </c>
      <c r="KQ138" s="34" t="str">
        <f>IF(KP138&lt;&gt;"",HLOOKUP(COUNT($IN138:KP138)+1,$G$4:$EH$8,KQ$14,0)*$D138,IF($C138=KQ$17,$G$7*$D138,""))</f>
        <v/>
      </c>
      <c r="KR138" s="34" t="str">
        <f>IF(KQ138&lt;&gt;"",HLOOKUP(COUNT($IN138:KQ138)+1,$G$4:$EH$8,KR$14,0)*$D138,IF($C138=KR$17,$G$7*$D138,""))</f>
        <v/>
      </c>
      <c r="KS138" s="34" t="str">
        <f>IF(KR138&lt;&gt;"",HLOOKUP(COUNT($IN138:KR138)+1,$G$4:$EH$8,KS$14,0)*$D138,IF($C138=KS$17,$G$7*$D138,""))</f>
        <v/>
      </c>
      <c r="KT138" s="34" t="str">
        <f>IF(KS138&lt;&gt;"",HLOOKUP(COUNT($IN138:KS138)+1,$G$4:$EH$8,KT$14,0)*$D138,IF($C138=KT$17,$G$7*$D138,""))</f>
        <v/>
      </c>
      <c r="KU138" s="34" t="str">
        <f>IF(KT138&lt;&gt;"",HLOOKUP(COUNT($IN138:KT138)+1,$G$4:$EH$8,KU$14,0)*$D138,IF($C138=KU$17,$G$7*$D138,""))</f>
        <v/>
      </c>
      <c r="KV138" s="34" t="str">
        <f>IF(KU138&lt;&gt;"",HLOOKUP(COUNT($IN138:KU138)+1,$G$4:$EH$8,KV$14,0)*$D138,IF($C138=KV$17,$G$7*$D138,""))</f>
        <v/>
      </c>
      <c r="KW138" s="34" t="str">
        <f>IF(KV138&lt;&gt;"",HLOOKUP(COUNT($IN138:KV138)+1,$G$4:$EH$8,KW$14,0)*$D138,IF($C138=KW$17,$G$7*$D138,""))</f>
        <v/>
      </c>
      <c r="KX138" s="34" t="str">
        <f>IF(KW138&lt;&gt;"",HLOOKUP(COUNT($IN138:KW138)+1,$G$4:$EH$8,KX$14,0)*$D138,IF($C138=KX$17,$G$7*$D138,""))</f>
        <v/>
      </c>
      <c r="KY138" s="34" t="str">
        <f>IF(KX138&lt;&gt;"",HLOOKUP(COUNT($IN138:KX138)+1,$G$4:$EH$8,KY$14,0)*$D138,IF($C138=KY$17,$G$7*$D138,""))</f>
        <v/>
      </c>
      <c r="KZ138" s="34" t="str">
        <f>IF(KY138&lt;&gt;"",HLOOKUP(COUNT($IN138:KY138)+1,$G$4:$EH$8,KZ$14,0)*$D138,IF($C138=KZ$17,$G$7*$D138,""))</f>
        <v/>
      </c>
      <c r="LA138" s="34" t="str">
        <f>IF(KZ138&lt;&gt;"",HLOOKUP(COUNT($IN138:KZ138)+1,$G$4:$EH$8,LA$14,0)*$D138,IF($C138=LA$17,$G$7*$D138,""))</f>
        <v/>
      </c>
      <c r="LB138" s="34" t="str">
        <f>IF(LA138&lt;&gt;"",HLOOKUP(COUNT($IN138:LA138)+1,$G$4:$EH$8,LB$14,0)*$D138,IF($C138=LB$17,$G$7*$D138,""))</f>
        <v/>
      </c>
      <c r="LC138" s="34" t="str">
        <f>IF(LB138&lt;&gt;"",HLOOKUP(COUNT($IN138:LB138)+1,$G$4:$EH$8,LC$14,0)*$D138,IF($C138=LC$17,$G$7*$D138,""))</f>
        <v/>
      </c>
      <c r="LD138" s="34" t="str">
        <f>IF(LC138&lt;&gt;"",HLOOKUP(COUNT($IN138:LC138)+1,$G$4:$EH$8,LD$14,0)*$D138,IF($C138=LD$17,$G$7*$D138,""))</f>
        <v/>
      </c>
      <c r="LE138" s="34" t="str">
        <f>IF(LD138&lt;&gt;"",HLOOKUP(COUNT($IN138:LD138)+1,$G$4:$EH$8,LE$14,0)*$D138,IF($C138=LE$17,$G$7*$D138,""))</f>
        <v/>
      </c>
      <c r="LF138" s="34" t="str">
        <f>IF(LE138&lt;&gt;"",HLOOKUP(COUNT($IN138:LE138)+1,$G$4:$EH$8,LF$14,0)*$D138,IF($C138=LF$17,$G$7*$D138,""))</f>
        <v/>
      </c>
      <c r="LG138" s="34" t="str">
        <f>IF(LF138&lt;&gt;"",HLOOKUP(COUNT($IN138:LF138)+1,$G$4:$EH$8,LG$14,0)*$D138,IF($C138=LG$17,$G$7*$D138,""))</f>
        <v/>
      </c>
      <c r="LH138" s="34" t="str">
        <f>IF(LG138&lt;&gt;"",HLOOKUP(COUNT($IN138:LG138)+1,$G$4:$EH$8,LH$14,0)*$D138,IF($C138=LH$17,$G$7*$D138,""))</f>
        <v/>
      </c>
      <c r="LI138" s="34" t="str">
        <f>IF(LH138&lt;&gt;"",HLOOKUP(COUNT($IN138:LH138)+1,$G$4:$EH$8,LI$14,0)*$D138,IF($C138=LI$17,$G$7*$D138,""))</f>
        <v/>
      </c>
      <c r="LJ138" s="34" t="str">
        <f>IF(LI138&lt;&gt;"",HLOOKUP(COUNT($IN138:LI138)+1,$G$4:$EH$8,LJ$14,0)*$D138,IF($C138=LJ$17,$G$7*$D138,""))</f>
        <v/>
      </c>
      <c r="LK138" s="34" t="str">
        <f>IF(LJ138&lt;&gt;"",HLOOKUP(COUNT($IN138:LJ138)+1,$G$4:$EH$8,LK$14,0)*$D138,IF($C138=LK$17,$G$7*$D138,""))</f>
        <v/>
      </c>
      <c r="LL138" s="34" t="str">
        <f>IF(LK138&lt;&gt;"",HLOOKUP(COUNT($IN138:LK138)+1,$G$4:$EH$8,LL$14,0)*$D138,IF($C138=LL$17,$G$7*$D138,""))</f>
        <v/>
      </c>
      <c r="LM138" s="34" t="str">
        <f>IF(LL138&lt;&gt;"",HLOOKUP(COUNT($IN138:LL138)+1,$G$4:$EH$8,LM$14,0)*$D138,IF($C138=LM$17,$G$7*$D138,""))</f>
        <v/>
      </c>
      <c r="LN138" s="34" t="str">
        <f>IF(LM138&lt;&gt;"",HLOOKUP(COUNT($IN138:LM138)+1,$G$4:$EH$8,LN$14,0)*$D138,IF($C138=LN$17,$G$7*$D138,""))</f>
        <v/>
      </c>
      <c r="LO138" s="34" t="str">
        <f>IF(LN138&lt;&gt;"",HLOOKUP(COUNT($IN138:LN138)+1,$G$4:$EH$8,LO$14,0)*$D138,IF($C138=LO$17,$G$7*$D138,""))</f>
        <v/>
      </c>
      <c r="LP138" s="34" t="str">
        <f>IF(LO138&lt;&gt;"",HLOOKUP(COUNT($IN138:LO138)+1,$G$4:$EH$8,LP$14,0)*$D138,IF($C138=LP$17,$G$7*$D138,""))</f>
        <v/>
      </c>
      <c r="LQ138" s="34" t="str">
        <f>IF(LP138&lt;&gt;"",HLOOKUP(COUNT($IN138:LP138)+1,$G$4:$EH$8,LQ$14,0)*$D138,IF($C138=LQ$17,$G$7*$D138,""))</f>
        <v/>
      </c>
      <c r="LR138" s="34" t="str">
        <f>IF(LQ138&lt;&gt;"",HLOOKUP(COUNT($IN138:LQ138)+1,$G$4:$EH$8,LR$14,0)*$D138,IF($C138=LR$17,$G$7*$D138,""))</f>
        <v/>
      </c>
      <c r="LS138" s="34" t="str">
        <f>IF(LR138&lt;&gt;"",HLOOKUP(COUNT($IN138:LR138)+1,$G$4:$EH$8,LS$14,0)*$D138,IF($C138=LS$17,$G$7*$D138,""))</f>
        <v/>
      </c>
      <c r="LT138" s="34" t="str">
        <f>IF(LS138&lt;&gt;"",HLOOKUP(COUNT($IN138:LS138)+1,$G$4:$EH$8,LT$14,0)*$D138,IF($C138=LT$17,$G$7*$D138,""))</f>
        <v/>
      </c>
      <c r="LU138" s="34" t="str">
        <f>IF(LT138&lt;&gt;"",HLOOKUP(COUNT($IN138:LT138)+1,$G$4:$EH$8,LU$14,0)*$D138,IF($C138=LU$17,$G$7*$D138,""))</f>
        <v/>
      </c>
      <c r="LV138" s="34" t="str">
        <f>IF(LU138&lt;&gt;"",HLOOKUP(COUNT($IN138:LU138)+1,$G$4:$EH$8,LV$14,0)*$D138,IF($C138=LV$17,$G$7*$D138,""))</f>
        <v/>
      </c>
      <c r="LW138" s="34" t="str">
        <f>IF(LV138&lt;&gt;"",HLOOKUP(COUNT($IN138:LV138)+1,$G$4:$EH$8,LW$14,0)*$D138,IF($C138=LW$17,$G$7*$D138,""))</f>
        <v/>
      </c>
      <c r="LX138" s="34" t="str">
        <f>IF(LW138&lt;&gt;"",HLOOKUP(COUNT($IN138:LW138)+1,$G$4:$EH$8,LX$14,0)*$D138,IF($C138=LX$17,$G$7*$D138,""))</f>
        <v/>
      </c>
      <c r="LY138" s="34" t="str">
        <f>IF(LX138&lt;&gt;"",HLOOKUP(COUNT($IN138:LX138)+1,$G$4:$EH$8,LY$14,0)*$D138,IF($C138=LY$17,$G$7*$D138,""))</f>
        <v/>
      </c>
      <c r="LZ138" s="34" t="str">
        <f>IF(LY138&lt;&gt;"",HLOOKUP(COUNT($IN138:LY138)+1,$G$4:$EH$8,LZ$14,0)*$D138,IF($C138=LZ$17,$G$7*$D138,""))</f>
        <v/>
      </c>
      <c r="MA138" s="34" t="str">
        <f>IF(LZ138&lt;&gt;"",HLOOKUP(COUNT($IN138:LZ138)+1,$G$4:$EH$8,MA$14,0)*$D138,IF($C138=MA$17,$G$7*$D138,""))</f>
        <v/>
      </c>
      <c r="MB138" s="34" t="str">
        <f>IF(MA138&lt;&gt;"",HLOOKUP(COUNT($IN138:MA138)+1,$G$4:$EH$8,MB$14,0)*$D138,IF($C138=MB$17,$G$7*$D138,""))</f>
        <v/>
      </c>
      <c r="MC138" s="34" t="str">
        <f>IF(MB138&lt;&gt;"",HLOOKUP(COUNT($IN138:MB138)+1,$G$4:$EH$8,MC$14,0)*$D138,IF($C138=MC$17,$G$7*$D138,""))</f>
        <v/>
      </c>
      <c r="MD138" s="34" t="str">
        <f>IF(MC138&lt;&gt;"",HLOOKUP(COUNT($IN138:MC138)+1,$G$4:$EH$8,MD$14,0)*$D138,IF($C138=MD$17,$G$7*$D138,""))</f>
        <v/>
      </c>
      <c r="ME138" s="34" t="str">
        <f>IF(MD138&lt;&gt;"",HLOOKUP(COUNT($IN138:MD138)+1,$G$4:$EH$8,ME$14,0)*$D138,IF($C138=ME$17,$G$7*$D138,""))</f>
        <v/>
      </c>
      <c r="MF138" s="1330" t="str">
        <f>IF(ME138&lt;&gt;"",HLOOKUP(COUNT($IN138:ME138)+1,$G$4:$EH$8,MF$14,0)*$D138,IF($C138=MF$17,$G$7*$D138,""))</f>
        <v/>
      </c>
      <c r="MG138" s="1330" t="str">
        <f>IF(MF138&lt;&gt;"",HLOOKUP(COUNT($IN138:MF138)+1,$G$4:$EH$8,MG$14,0)*$D138,IF($C138=MG$17,$G$7*$D138,""))</f>
        <v/>
      </c>
      <c r="MH138" s="1330" t="str">
        <f>IF(MG138&lt;&gt;"",HLOOKUP(COUNT($IN138:MG138)+1,$G$4:$EH$8,MH$14,0)*$D138,IF($C138=MH$17,$G$7*$D138,""))</f>
        <v/>
      </c>
      <c r="MI138" s="1330" t="str">
        <f>IF(MH138&lt;&gt;"",HLOOKUP(COUNT($IN138:MH138)+1,$G$4:$EH$8,MI$14,0)*$D138,IF($C138=MI$17,$G$7*$D138,""))</f>
        <v/>
      </c>
      <c r="MJ138" s="1330" t="str">
        <f>IF(MI138&lt;&gt;"",HLOOKUP(COUNT($IN138:MI138)+1,$G$4:$EH$8,MJ$14,0)*$D138,IF($C138=MJ$17,$G$7*$D138,""))</f>
        <v/>
      </c>
      <c r="MK138" s="1330" t="str">
        <f>IF(MJ138&lt;&gt;"",HLOOKUP(COUNT($IN138:MJ138)+1,$G$4:$EH$8,MK$14,0)*$D138,IF($C138=MK$17,$G$7*$D138,""))</f>
        <v/>
      </c>
      <c r="ML138" s="1330" t="str">
        <f>IF(MK138&lt;&gt;"",HLOOKUP(COUNT($IN138:MK138)+1,$G$4:$EH$8,ML$14,0)*$D138,IF($C138=ML$17,$G$7*$D138,""))</f>
        <v/>
      </c>
      <c r="MM138" s="1330" t="str">
        <f>IF(ML138&lt;&gt;"",HLOOKUP(COUNT($IN138:ML138)+1,$G$4:$EH$8,MM$14,0)*$D138,IF($C138=MM$17,$G$7*$D138,""))</f>
        <v/>
      </c>
      <c r="MN138" s="1330" t="str">
        <f>IF(MM138&lt;&gt;"",HLOOKUP(COUNT($IN138:MM138)+1,$G$4:$EH$8,MN$14,0)*$D138,IF($C138=MN$17,$G$7*$D138,""))</f>
        <v/>
      </c>
      <c r="MO138" s="1330" t="str">
        <f>IF(MN138&lt;&gt;"",HLOOKUP(COUNT($IN138:MN138)+1,$G$4:$EH$8,MO$14,0)*$D138,IF($C138=MO$17,$G$7*$D138,""))</f>
        <v/>
      </c>
      <c r="MP138" s="1330" t="str">
        <f>IF(MO138&lt;&gt;"",HLOOKUP(COUNT($IN138:MO138)+1,$G$4:$EH$8,MP$14,0)*$D138,IF($C138=MP$17,$G$7*$D138,""))</f>
        <v/>
      </c>
      <c r="MQ138" s="1330" t="str">
        <f>IF(MP138&lt;&gt;"",HLOOKUP(COUNT($IN138:MP138)+1,$G$4:$EH$8,MQ$14,0)*$D138,IF($C138=MQ$17,$G$7*$D138,""))</f>
        <v/>
      </c>
      <c r="MR138" s="1330" t="str">
        <f>IF(MQ138&lt;&gt;"",HLOOKUP(COUNT($IN138:MQ138)+1,$G$4:$EH$8,MR$14,0)*$D138,IF($C138=MR$17,$G$7*$D138,""))</f>
        <v/>
      </c>
      <c r="MS138" s="1330" t="str">
        <f>IF(MR138&lt;&gt;"",HLOOKUP(COUNT($IN138:MR138)+1,$G$4:$EH$8,MS$14,0)*$D138,IF($C138=MS$17,$G$7*$D138,""))</f>
        <v/>
      </c>
      <c r="MT138" s="1330" t="str">
        <f>IF(MS138&lt;&gt;"",HLOOKUP(COUNT($IN138:MS138)+1,$G$4:$EH$8,MT$14,0)*$D138,IF($C138=MT$17,$G$7*$D138,""))</f>
        <v/>
      </c>
      <c r="MU138" s="1330" t="str">
        <f>IF(MT138&lt;&gt;"",HLOOKUP(COUNT($IN138:MT138)+1,$G$4:$EH$8,MU$14,0)*$D138,IF($C138=MU$17,$G$7*$D138,""))</f>
        <v/>
      </c>
      <c r="MV138" s="1330" t="str">
        <f>IF(MU138&lt;&gt;"",HLOOKUP(COUNT($IN138:MU138)+1,$G$4:$EH$8,MV$14,0)*$D138,IF($C138=MV$17,$G$7*$D138,""))</f>
        <v/>
      </c>
      <c r="MW138" s="1330" t="str">
        <f>IF(MV138&lt;&gt;"",HLOOKUP(COUNT($IN138:MV138)+1,$G$4:$EH$8,MW$14,0)*$D138,IF($C138=MW$17,$G$7*$D138,""))</f>
        <v/>
      </c>
      <c r="MX138" s="1330" t="str">
        <f>IF(MW138&lt;&gt;"",HLOOKUP(COUNT($IN138:MW138)+1,$G$4:$EH$8,MX$14,0)*$D138,IF($C138=MX$17,$G$7*$D138,""))</f>
        <v/>
      </c>
      <c r="MY138" s="1330" t="str">
        <f>IF(MX138&lt;&gt;"",HLOOKUP(COUNT($IN138:MX138)+1,$G$4:$EH$8,MY$14,0)*$D138,IF($C138=MY$17,$G$7*$D138,""))</f>
        <v/>
      </c>
      <c r="MZ138" s="1330" t="str">
        <f>IF(MY138&lt;&gt;"",HLOOKUP(COUNT($IN138:MY138)+1,$G$4:$EH$8,MZ$14,0)*$D138,IF($C138=MZ$17,$G$7*$D138,""))</f>
        <v/>
      </c>
      <c r="NA138" s="1330" t="str">
        <f>IF(MZ138&lt;&gt;"",HLOOKUP(COUNT($IN138:MZ138)+1,$G$4:$EH$8,NA$14,0)*$D138,IF($C138=NA$17,$G$7*$D138,""))</f>
        <v/>
      </c>
      <c r="NB138" s="1330" t="str">
        <f>IF(NA138&lt;&gt;"",HLOOKUP(COUNT($IN138:NA138)+1,$G$4:$EH$8,NB$14,0)*$D138,IF($C138=NB$17,$G$7*$D138,""))</f>
        <v/>
      </c>
      <c r="NC138" s="1330" t="str">
        <f>IF(NB138&lt;&gt;"",HLOOKUP(COUNT($IN138:NB138)+1,$G$4:$EH$8,NC$14,0)*$D138,IF($C138=NC$17,$G$7*$D138,""))</f>
        <v/>
      </c>
      <c r="ND138" s="1330">
        <f>IF(NC138&lt;&gt;"",HLOOKUP(COUNT($IN138:NC138)+1,$G$4:$EH$8,ND$14,0)*$D138,IF($C138=ND$17,$G$7*$D138,""))</f>
        <v>0</v>
      </c>
      <c r="NF138" s="34" t="str">
        <f>IF(NE138&lt;&gt;"",HLOOKUP(COUNT($NE138:NE138)+1,$G$4:$EH$8,NF$14,0)*$D138,IF($C138=NF$17,$G$8*$D138,""))</f>
        <v/>
      </c>
      <c r="NG138" s="34" t="str">
        <f>IF(NF138&lt;&gt;"",HLOOKUP(COUNT($NE138:NF138)+1,$G$4:$EH$8,NG$14,0)*$D138,IF($C138=NG$17,$G$8*$D138,""))</f>
        <v/>
      </c>
      <c r="NH138" s="34" t="str">
        <f>IF(NG138&lt;&gt;"",HLOOKUP(COUNT($NE138:NG138)+1,$G$4:$EH$8,NH$14,0)*$D138,IF($C138=NH$17,$G$8*$D138,""))</f>
        <v/>
      </c>
      <c r="NI138" s="34" t="str">
        <f>IF(NH138&lt;&gt;"",HLOOKUP(COUNT($NE138:NH138)+1,$G$4:$EH$8,NI$14,0)*$D138,IF($C138=NI$17,$G$8*$D138,""))</f>
        <v/>
      </c>
      <c r="NJ138" s="34" t="str">
        <f>IF(NI138&lt;&gt;"",HLOOKUP(COUNT($NE138:NI138)+1,$G$4:$EH$8,NJ$14,0)*$D138,IF($C138=NJ$17,$G$8*$D138,""))</f>
        <v/>
      </c>
      <c r="NK138" s="34" t="str">
        <f>IF(NJ138&lt;&gt;"",HLOOKUP(COUNT($NE138:NJ138)+1,$G$4:$EH$8,NK$14,0)*$D138,IF($C138=NK$17,$G$8*$D138,""))</f>
        <v/>
      </c>
      <c r="NL138" s="34" t="str">
        <f>IF(NK138&lt;&gt;"",HLOOKUP(COUNT($NE138:NK138)+1,$G$4:$EH$8,NL$14,0)*$D138,IF($C138=NL$17,$G$8*$D138,""))</f>
        <v/>
      </c>
      <c r="NM138" s="34" t="str">
        <f>IF(NL138&lt;&gt;"",HLOOKUP(COUNT($NE138:NL138)+1,$G$4:$EH$8,NM$14,0)*$D138,IF($C138=NM$17,$G$8*$D138,""))</f>
        <v/>
      </c>
      <c r="NN138" s="34" t="str">
        <f>IF(NM138&lt;&gt;"",HLOOKUP(COUNT($NE138:NM138)+1,$G$4:$EH$8,NN$14,0)*$D138,IF($C138=NN$17,$G$8*$D138,""))</f>
        <v/>
      </c>
      <c r="NO138" s="34" t="str">
        <f>IF(NN138&lt;&gt;"",HLOOKUP(COUNT($NE138:NN138)+1,$G$4:$EH$8,NO$14,0)*$D138,IF($C138=NO$17,$G$8*$D138,""))</f>
        <v/>
      </c>
      <c r="NP138" s="34" t="str">
        <f>IF(NO138&lt;&gt;"",HLOOKUP(COUNT($NE138:NO138)+1,$G$4:$EH$8,NP$14,0)*$D138,IF($C138=NP$17,$G$8*$D138,""))</f>
        <v/>
      </c>
      <c r="NQ138" s="34" t="str">
        <f>IF(NP138&lt;&gt;"",HLOOKUP(COUNT($NE138:NP138)+1,$G$4:$EH$8,NQ$14,0)*$D138,IF($C138=NQ$17,$G$8*$D138,""))</f>
        <v/>
      </c>
      <c r="NR138" s="34" t="str">
        <f>IF(NQ138&lt;&gt;"",HLOOKUP(COUNT($NE138:NQ138)+1,$G$4:$EH$8,NR$14,0)*$D138,IF($C138=NR$17,$G$8*$D138,""))</f>
        <v/>
      </c>
      <c r="NS138" s="34" t="str">
        <f>IF(NR138&lt;&gt;"",HLOOKUP(COUNT($NE138:NR138)+1,$G$4:$EH$8,NS$14,0)*$D138,IF($C138=NS$17,$G$8*$D138,""))</f>
        <v/>
      </c>
      <c r="NT138" s="34" t="str">
        <f>IF(NS138&lt;&gt;"",HLOOKUP(COUNT($NE138:NS138)+1,$G$4:$EH$8,NT$14,0)*$D138,IF($C138=NT$17,$G$8*$D138,""))</f>
        <v/>
      </c>
      <c r="NU138" s="34" t="str">
        <f>IF(NT138&lt;&gt;"",HLOOKUP(COUNT($NE138:NT138)+1,$G$4:$EH$8,NU$14,0)*$D138,IF($C138=NU$17,$G$8*$D138,""))</f>
        <v/>
      </c>
      <c r="NV138" s="34" t="str">
        <f>IF(NU138&lt;&gt;"",HLOOKUP(COUNT($NE138:NU138)+1,$G$4:$EH$8,NV$14,0)*$D138,IF($C138=NV$17,$G$8*$D138,""))</f>
        <v/>
      </c>
      <c r="NW138" s="34" t="str">
        <f>IF(NV138&lt;&gt;"",HLOOKUP(COUNT($NE138:NV138)+1,$G$4:$EH$8,NW$14,0)*$D138,IF($C138=NW$17,$G$8*$D138,""))</f>
        <v/>
      </c>
      <c r="NX138" s="34" t="str">
        <f>IF(NW138&lt;&gt;"",HLOOKUP(COUNT($NE138:NW138)+1,$G$4:$EH$8,NX$14,0)*$D138,IF($C138=NX$17,$G$8*$D138,""))</f>
        <v/>
      </c>
      <c r="NY138" s="34" t="str">
        <f>IF(NX138&lt;&gt;"",HLOOKUP(COUNT($NE138:NX138)+1,$G$4:$EH$8,NY$14,0)*$D138,IF($C138=NY$17,$G$8*$D138,""))</f>
        <v/>
      </c>
      <c r="NZ138" s="34" t="str">
        <f>IF(NY138&lt;&gt;"",HLOOKUP(COUNT($NE138:NY138)+1,$G$4:$EH$8,NZ$14,0)*$D138,IF($C138=NZ$17,$G$8*$D138,""))</f>
        <v/>
      </c>
      <c r="OA138" s="34" t="str">
        <f>IF(NZ138&lt;&gt;"",HLOOKUP(COUNT($NE138:NZ138)+1,$G$4:$EH$8,OA$14,0)*$D138,IF($C138=OA$17,$G$8*$D138,""))</f>
        <v/>
      </c>
      <c r="OB138" s="34" t="str">
        <f>IF(OA138&lt;&gt;"",HLOOKUP(COUNT($NE138:OA138)+1,$G$4:$EH$8,OB$14,0)*$D138,IF($C138=OB$17,$G$8*$D138,""))</f>
        <v/>
      </c>
      <c r="OC138" s="34" t="str">
        <f>IF(OB138&lt;&gt;"",HLOOKUP(COUNT($NE138:OB138)+1,$G$4:$EH$8,OC$14,0)*$D138,IF($C138=OC$17,$G$8*$D138,""))</f>
        <v/>
      </c>
      <c r="OD138" s="34" t="str">
        <f>IF(OC138&lt;&gt;"",HLOOKUP(COUNT($NE138:OC138)+1,$G$4:$EH$8,OD$14,0)*$D138,IF($C138=OD$17,$G$8*$D138,""))</f>
        <v/>
      </c>
      <c r="OE138" s="34" t="str">
        <f>IF(OD138&lt;&gt;"",HLOOKUP(COUNT($NE138:OD138)+1,$G$4:$EH$8,OE$14,0)*$D138,IF($C138=OE$17,$G$8*$D138,""))</f>
        <v/>
      </c>
      <c r="OF138" s="34" t="str">
        <f>IF(OE138&lt;&gt;"",HLOOKUP(COUNT($NE138:OE138)+1,$G$4:$EH$8,OF$14,0)*$D138,IF($C138=OF$17,$G$8*$D138,""))</f>
        <v/>
      </c>
      <c r="OG138" s="34" t="str">
        <f>IF(OF138&lt;&gt;"",HLOOKUP(COUNT($NE138:OF138)+1,$G$4:$EH$8,OG$14,0)*$D138,IF($C138=OG$17,$G$8*$D138,""))</f>
        <v/>
      </c>
      <c r="OH138" s="34" t="str">
        <f>IF(OG138&lt;&gt;"",HLOOKUP(COUNT($NE138:OG138)+1,$G$4:$EH$8,OH$14,0)*$D138,IF($C138=OH$17,$G$8*$D138,""))</f>
        <v/>
      </c>
      <c r="OI138" s="34" t="str">
        <f>IF(OH138&lt;&gt;"",HLOOKUP(COUNT($NE138:OH138)+1,$G$4:$EH$8,OI$14,0)*$D138,IF($C138=OI$17,$G$8*$D138,""))</f>
        <v/>
      </c>
      <c r="OJ138" s="34" t="str">
        <f>IF(OI138&lt;&gt;"",HLOOKUP(COUNT($NE138:OI138)+1,$G$4:$EH$8,OJ$14,0)*$D138,IF($C138=OJ$17,$G$8*$D138,""))</f>
        <v/>
      </c>
      <c r="OK138" s="34" t="str">
        <f>IF(OJ138&lt;&gt;"",HLOOKUP(COUNT($NE138:OJ138)+1,$G$4:$EH$8,OK$14,0)*$D138,IF($C138=OK$17,$G$8*$D138,""))</f>
        <v/>
      </c>
      <c r="OL138" s="34" t="str">
        <f>IF(OK138&lt;&gt;"",HLOOKUP(COUNT($NE138:OK138)+1,$G$4:$EH$8,OL$14,0)*$D138,IF($C138=OL$17,$G$8*$D138,""))</f>
        <v/>
      </c>
      <c r="OM138" s="34" t="str">
        <f>IF(OL138&lt;&gt;"",HLOOKUP(COUNT($NE138:OL138)+1,$G$4:$EH$8,OM$14,0)*$D138,IF($C138=OM$17,$G$8*$D138,""))</f>
        <v/>
      </c>
      <c r="ON138" s="34" t="str">
        <f>IF(OM138&lt;&gt;"",HLOOKUP(COUNT($NE138:OM138)+1,$G$4:$EH$8,ON$14,0)*$D138,IF($C138=ON$17,$G$8*$D138,""))</f>
        <v/>
      </c>
      <c r="OO138" s="34" t="str">
        <f>IF(ON138&lt;&gt;"",HLOOKUP(COUNT($NE138:ON138)+1,$G$4:$EH$8,OO$14,0)*$D138,IF($C138=OO$17,$G$8*$D138,""))</f>
        <v/>
      </c>
      <c r="OP138" s="34" t="str">
        <f>IF(OO138&lt;&gt;"",HLOOKUP(COUNT($NE138:OO138)+1,$G$4:$EH$8,OP$14,0)*$D138,IF($C138=OP$17,$G$8*$D138,""))</f>
        <v/>
      </c>
      <c r="OQ138" s="34" t="str">
        <f>IF(OP138&lt;&gt;"",HLOOKUP(COUNT($NE138:OP138)+1,$G$4:$EH$8,OQ$14,0)*$D138,IF($C138=OQ$17,$G$8*$D138,""))</f>
        <v/>
      </c>
      <c r="OR138" s="34" t="str">
        <f>IF(OQ138&lt;&gt;"",HLOOKUP(COUNT($NE138:OQ138)+1,$G$4:$EH$8,OR$14,0)*$D138,IF($C138=OR$17,$G$8*$D138,""))</f>
        <v/>
      </c>
      <c r="OS138" s="34" t="str">
        <f>IF(OR138&lt;&gt;"",HLOOKUP(COUNT($NE138:OR138)+1,$G$4:$EH$8,OS$14,0)*$D138,IF($C138=OS$17,$G$8*$D138,""))</f>
        <v/>
      </c>
      <c r="OT138" s="34" t="str">
        <f>IF(OS138&lt;&gt;"",HLOOKUP(COUNT($NE138:OS138)+1,$G$4:$EH$8,OT$14,0)*$D138,IF($C138=OT$17,$G$8*$D138,""))</f>
        <v/>
      </c>
      <c r="OU138" s="34" t="str">
        <f>IF(OT138&lt;&gt;"",HLOOKUP(COUNT($NE138:OT138)+1,$G$4:$EH$8,OU$14,0)*$D138,IF($C138=OU$17,$G$8*$D138,""))</f>
        <v/>
      </c>
      <c r="OV138" s="34" t="str">
        <f>IF(OU138&lt;&gt;"",HLOOKUP(COUNT($NE138:OU138)+1,$G$4:$EH$8,OV$14,0)*$D138,IF($C138=OV$17,$G$8*$D138,""))</f>
        <v/>
      </c>
      <c r="OW138" s="34" t="str">
        <f>IF(OV138&lt;&gt;"",HLOOKUP(COUNT($NE138:OV138)+1,$G$4:$EH$8,OW$14,0)*$D138,IF($C138=OW$17,$G$8*$D138,""))</f>
        <v/>
      </c>
      <c r="OX138" s="34" t="str">
        <f>IF(OW138&lt;&gt;"",HLOOKUP(COUNT($NE138:OW138)+1,$G$4:$EH$8,OX$14,0)*$D138,IF($C138=OX$17,$G$8*$D138,""))</f>
        <v/>
      </c>
      <c r="OY138" s="34" t="str">
        <f>IF(OX138&lt;&gt;"",HLOOKUP(COUNT($NE138:OX138)+1,$G$4:$EH$8,OY$14,0)*$D138,IF($C138=OY$17,$G$8*$D138,""))</f>
        <v/>
      </c>
      <c r="OZ138" s="34" t="str">
        <f>IF(OY138&lt;&gt;"",HLOOKUP(COUNT($NE138:OY138)+1,$G$4:$EH$8,OZ$14,0)*$D138,IF($C138=OZ$17,$G$8*$D138,""))</f>
        <v/>
      </c>
      <c r="PA138" s="34" t="str">
        <f>IF(OZ138&lt;&gt;"",HLOOKUP(COUNT($NE138:OZ138)+1,$G$4:$EH$8,PA$14,0)*$D138,IF($C138=PA$17,$G$8*$D138,""))</f>
        <v/>
      </c>
      <c r="PB138" s="34" t="str">
        <f>IF(PA138&lt;&gt;"",HLOOKUP(COUNT($NE138:PA138)+1,$G$4:$EH$8,PB$14,0)*$D138,IF($C138=PB$17,$G$8*$D138,""))</f>
        <v/>
      </c>
      <c r="PC138" s="34" t="str">
        <f>IF(PB138&lt;&gt;"",HLOOKUP(COUNT($NE138:PB138)+1,$G$4:$EH$8,PC$14,0)*$D138,IF($C138=PC$17,$G$8*$D138,""))</f>
        <v/>
      </c>
      <c r="PD138" s="34" t="str">
        <f>IF(PC138&lt;&gt;"",HLOOKUP(COUNT($NE138:PC138)+1,$G$4:$EH$8,PD$14,0)*$D138,IF($C138=PD$17,$G$8*$D138,""))</f>
        <v/>
      </c>
      <c r="PE138" s="34" t="str">
        <f>IF(PD138&lt;&gt;"",HLOOKUP(COUNT($NE138:PD138)+1,$G$4:$EH$8,PE$14,0)*$D138,IF($C138=PE$17,$G$8*$D138,""))</f>
        <v/>
      </c>
      <c r="PF138" s="34" t="str">
        <f>IF(PE138&lt;&gt;"",HLOOKUP(COUNT($NE138:PE138)+1,$G$4:$EH$8,PF$14,0)*$D138,IF($C138=PF$17,$G$8*$D138,""))</f>
        <v/>
      </c>
      <c r="PG138" s="34" t="str">
        <f>IF(PF138&lt;&gt;"",HLOOKUP(COUNT($NE138:PF138)+1,$G$4:$EH$8,PG$14,0)*$D138,IF($C138=PG$17,$G$8*$D138,""))</f>
        <v/>
      </c>
      <c r="PH138" s="34" t="str">
        <f>IF(PG138&lt;&gt;"",HLOOKUP(COUNT($NE138:PG138)+1,$G$4:$EH$8,PH$14,0)*$D138,IF($C138=PH$17,$G$8*$D138,""))</f>
        <v/>
      </c>
      <c r="PI138" s="34" t="str">
        <f>IF(PH138&lt;&gt;"",HLOOKUP(COUNT($NE138:PH138)+1,$G$4:$EH$8,PI$14,0)*$D138,IF($C138=PI$17,$G$8*$D138,""))</f>
        <v/>
      </c>
      <c r="PJ138" s="34" t="str">
        <f>IF(PI138&lt;&gt;"",HLOOKUP(COUNT($NE138:PI138)+1,$G$4:$EH$8,PJ$14,0)*$D138,IF($C138=PJ$17,$G$8*$D138,""))</f>
        <v/>
      </c>
      <c r="PK138" s="34" t="str">
        <f>IF(PJ138&lt;&gt;"",HLOOKUP(COUNT($NE138:PJ138)+1,$G$4:$EH$8,PK$14,0)*$D138,IF($C138=PK$17,$G$8*$D138,""))</f>
        <v/>
      </c>
      <c r="PL138" s="34" t="str">
        <f>IF(PK138&lt;&gt;"",HLOOKUP(COUNT($NE138:PK138)+1,$G$4:$EH$8,PL$14,0)*$D138,IF($C138=PL$17,$G$8*$D138,""))</f>
        <v/>
      </c>
      <c r="PM138" s="34" t="str">
        <f>IF(PL138&lt;&gt;"",HLOOKUP(COUNT($NE138:PL138)+1,$G$4:$EH$8,PM$14,0)*$D138,IF($C138=PM$17,$G$8*$D138,""))</f>
        <v/>
      </c>
      <c r="PN138" s="34" t="str">
        <f>IF(PM138&lt;&gt;"",HLOOKUP(COUNT($NE138:PM138)+1,$G$4:$EH$8,PN$14,0)*$D138,IF($C138=PN$17,$G$8*$D138,""))</f>
        <v/>
      </c>
      <c r="PO138" s="34" t="str">
        <f>IF(PN138&lt;&gt;"",HLOOKUP(COUNT($NE138:PN138)+1,$G$4:$EH$8,PO$14,0)*$D138,IF($C138=PO$17,$G$8*$D138,""))</f>
        <v/>
      </c>
      <c r="PP138" s="34" t="str">
        <f>IF(PO138&lt;&gt;"",HLOOKUP(COUNT($NE138:PO138)+1,$G$4:$EH$8,PP$14,0)*$D138,IF($C138=PP$17,$G$8*$D138,""))</f>
        <v/>
      </c>
      <c r="PQ138" s="34" t="str">
        <f>IF(PP138&lt;&gt;"",HLOOKUP(COUNT($NE138:PP138)+1,$G$4:$EH$8,PQ$14,0)*$D138,IF($C138=PQ$17,$G$8*$D138,""))</f>
        <v/>
      </c>
      <c r="PR138" s="34" t="str">
        <f>IF(PQ138&lt;&gt;"",HLOOKUP(COUNT($NE138:PQ138)+1,$G$4:$EH$8,PR$14,0)*$D138,IF($C138=PR$17,$G$8*$D138,""))</f>
        <v/>
      </c>
      <c r="PS138" s="34" t="str">
        <f>IF(PR138&lt;&gt;"",HLOOKUP(COUNT($NE138:PR138)+1,$G$4:$EH$8,PS$14,0)*$D138,IF($C138=PS$17,$G$8*$D138,""))</f>
        <v/>
      </c>
      <c r="PT138" s="34" t="str">
        <f>IF(PS138&lt;&gt;"",HLOOKUP(COUNT($NE138:PS138)+1,$G$4:$EH$8,PT$14,0)*$D138,IF($C138=PT$17,$G$8*$D138,""))</f>
        <v/>
      </c>
      <c r="PU138" s="34" t="str">
        <f>IF(PT138&lt;&gt;"",HLOOKUP(COUNT($NE138:PT138)+1,$G$4:$EH$8,PU$14,0)*$D138,IF($C138=PU$17,$G$8*$D138,""))</f>
        <v/>
      </c>
      <c r="PV138" s="34" t="str">
        <f>IF(PU138&lt;&gt;"",HLOOKUP(COUNT($NE138:PU138)+1,$G$4:$EH$8,PV$14,0)*$D138,IF($C138=PV$17,$G$8*$D138,""))</f>
        <v/>
      </c>
      <c r="PW138" s="34" t="str">
        <f>IF(PV138&lt;&gt;"",HLOOKUP(COUNT($NE138:PV138)+1,$G$4:$EH$8,PW$14,0)*$D138,IF($C138=PW$17,$G$8*$D138,""))</f>
        <v/>
      </c>
      <c r="PX138" s="34" t="str">
        <f>IF(PW138&lt;&gt;"",HLOOKUP(COUNT($NE138:PW138)+1,$G$4:$EH$8,PX$14,0)*$D138,IF($C138=PX$17,$G$8*$D138,""))</f>
        <v/>
      </c>
      <c r="PY138" s="34" t="str">
        <f>IF(PX138&lt;&gt;"",HLOOKUP(COUNT($NE138:PX138)+1,$G$4:$EH$8,PY$14,0)*$D138,IF($C138=PY$17,$G$8*$D138,""))</f>
        <v/>
      </c>
      <c r="PZ138" s="34" t="str">
        <f>IF(PY138&lt;&gt;"",HLOOKUP(COUNT($NE138:PY138)+1,$G$4:$EH$8,PZ$14,0)*$D138,IF($C138=PZ$17,$G$8*$D138,""))</f>
        <v/>
      </c>
      <c r="QA138" s="34" t="str">
        <f>IF(PZ138&lt;&gt;"",HLOOKUP(COUNT($NE138:PZ138)+1,$G$4:$EH$8,QA$14,0)*$D138,IF($C138=QA$17,$G$8*$D138,""))</f>
        <v/>
      </c>
      <c r="QB138" s="34" t="str">
        <f>IF(QA138&lt;&gt;"",HLOOKUP(COUNT($NE138:QA138)+1,$G$4:$EH$8,QB$14,0)*$D138,IF($C138=QB$17,$G$8*$D138,""))</f>
        <v/>
      </c>
      <c r="QC138" s="34" t="str">
        <f>IF(QB138&lt;&gt;"",HLOOKUP(COUNT($NE138:QB138)+1,$G$4:$EH$8,QC$14,0)*$D138,IF($C138=QC$17,$G$8*$D138,""))</f>
        <v/>
      </c>
      <c r="QD138" s="34" t="str">
        <f>IF(QC138&lt;&gt;"",HLOOKUP(COUNT($NE138:QC138)+1,$G$4:$EH$8,QD$14,0)*$D138,IF($C138=QD$17,$G$8*$D138,""))</f>
        <v/>
      </c>
      <c r="QE138" s="34" t="str">
        <f>IF(QD138&lt;&gt;"",HLOOKUP(COUNT($NE138:QD138)+1,$G$4:$EH$8,QE$14,0)*$D138,IF($C138=QE$17,$G$8*$D138,""))</f>
        <v/>
      </c>
      <c r="QF138" s="34" t="str">
        <f>IF(QE138&lt;&gt;"",HLOOKUP(COUNT($NE138:QE138)+1,$G$4:$EH$8,QF$14,0)*$D138,IF($C138=QF$17,$G$8*$D138,""))</f>
        <v/>
      </c>
      <c r="QG138" s="34" t="str">
        <f>IF(QF138&lt;&gt;"",HLOOKUP(COUNT($NE138:QF138)+1,$G$4:$EH$8,QG$14,0)*$D138,IF($C138=QG$17,$G$8*$D138,""))</f>
        <v/>
      </c>
      <c r="QH138" s="34" t="str">
        <f>IF(QG138&lt;&gt;"",HLOOKUP(COUNT($NE138:QG138)+1,$G$4:$EH$8,QH$14,0)*$D138,IF($C138=QH$17,$G$8*$D138,""))</f>
        <v/>
      </c>
      <c r="QI138" s="34" t="str">
        <f>IF(QH138&lt;&gt;"",HLOOKUP(COUNT($NE138:QH138)+1,$G$4:$EH$8,QI$14,0)*$D138,IF($C138=QI$17,$G$8*$D138,""))</f>
        <v/>
      </c>
      <c r="QJ138" s="34" t="str">
        <f>IF(QI138&lt;&gt;"",HLOOKUP(COUNT($NE138:QI138)+1,$G$4:$EH$8,QJ$14,0)*$D138,IF($C138=QJ$17,$G$8*$D138,""))</f>
        <v/>
      </c>
      <c r="QK138" s="34" t="str">
        <f>IF(QJ138&lt;&gt;"",HLOOKUP(COUNT($NE138:QJ138)+1,$G$4:$EH$8,QK$14,0)*$D138,IF($C138=QK$17,$G$8*$D138,""))</f>
        <v/>
      </c>
      <c r="QL138" s="34" t="str">
        <f>IF(QK138&lt;&gt;"",HLOOKUP(COUNT($NE138:QK138)+1,$G$4:$EH$8,QL$14,0)*$D138,IF($C138=QL$17,$G$8*$D138,""))</f>
        <v/>
      </c>
      <c r="QM138" s="34" t="str">
        <f>IF(QL138&lt;&gt;"",HLOOKUP(COUNT($NE138:QL138)+1,$G$4:$EH$8,QM$14,0)*$D138,IF($C138=QM$17,$G$8*$D138,""))</f>
        <v/>
      </c>
      <c r="QN138" s="34" t="str">
        <f>IF(QM138&lt;&gt;"",HLOOKUP(COUNT($NE138:QM138)+1,$G$4:$EH$8,QN$14,0)*$D138,IF($C138=QN$17,$G$8*$D138,""))</f>
        <v/>
      </c>
      <c r="QO138" s="34" t="str">
        <f>IF(QN138&lt;&gt;"",HLOOKUP(COUNT($NE138:QN138)+1,$G$4:$EH$8,QO$14,0)*$D138,IF($C138=QO$17,$G$8*$D138,""))</f>
        <v/>
      </c>
      <c r="QP138" s="34" t="str">
        <f>IF(QO138&lt;&gt;"",HLOOKUP(COUNT($NE138:QO138)+1,$G$4:$EH$8,QP$14,0)*$D138,IF($C138=QP$17,$G$8*$D138,""))</f>
        <v/>
      </c>
      <c r="QQ138" s="34" t="str">
        <f>IF(QP138&lt;&gt;"",HLOOKUP(COUNT($NE138:QP138)+1,$G$4:$EH$8,QQ$14,0)*$D138,IF($C138=QQ$17,$G$8*$D138,""))</f>
        <v/>
      </c>
      <c r="QR138" s="34" t="str">
        <f>IF(QQ138&lt;&gt;"",HLOOKUP(COUNT($NE138:QQ138)+1,$G$4:$EH$8,QR$14,0)*$D138,IF($C138=QR$17,$G$8*$D138,""))</f>
        <v/>
      </c>
      <c r="QS138" s="34" t="str">
        <f>IF(QR138&lt;&gt;"",HLOOKUP(COUNT($NE138:QR138)+1,$G$4:$EH$8,QS$14,0)*$D138,IF($C138=QS$17,$G$8*$D138,""))</f>
        <v/>
      </c>
      <c r="QT138" s="34" t="str">
        <f>IF(QS138&lt;&gt;"",HLOOKUP(COUNT($NE138:QS138)+1,$G$4:$EH$8,QT$14,0)*$D138,IF($C138=QT$17,$G$8*$D138,""))</f>
        <v/>
      </c>
      <c r="QU138" s="34" t="str">
        <f>IF(QT138&lt;&gt;"",HLOOKUP(COUNT($NE138:QT138)+1,$G$4:$EH$8,QU$14,0)*$D138,IF($C138=QU$17,$G$8*$D138,""))</f>
        <v/>
      </c>
      <c r="QV138" s="34" t="str">
        <f>IF(QU138&lt;&gt;"",HLOOKUP(COUNT($NE138:QU138)+1,$G$4:$EH$8,QV$14,0)*$D138,IF($C138=QV$17,$G$8*$D138,""))</f>
        <v/>
      </c>
      <c r="QW138" s="34" t="str">
        <f>IF(QV138&lt;&gt;"",HLOOKUP(COUNT($NE138:QV138)+1,$G$4:$EH$8,QW$14,0)*$D138,IF($C138=QW$17,$G$8*$D138,""))</f>
        <v/>
      </c>
      <c r="QX138" s="34" t="str">
        <f>IF(QW138&lt;&gt;"",HLOOKUP(COUNT($NE138:QW138)+1,$G$4:$EH$8,QX$14,0)*$D138,IF($C138=QX$17,$G$8*$D138,""))</f>
        <v/>
      </c>
      <c r="QY138" s="34" t="str">
        <f>IF(QX138&lt;&gt;"",HLOOKUP(COUNT($NE138:QX138)+1,$G$4:$EH$8,QY$14,0)*$D138,IF($C138=QY$17,$G$8*$D138,""))</f>
        <v/>
      </c>
      <c r="QZ138" s="34" t="str">
        <f>IF(QY138&lt;&gt;"",HLOOKUP(COUNT($NE138:QY138)+1,$G$4:$EH$8,QZ$14,0)*$D138,IF($C138=QZ$17,$G$8*$D138,""))</f>
        <v/>
      </c>
      <c r="RA138" s="34" t="str">
        <f>IF(QZ138&lt;&gt;"",HLOOKUP(COUNT($NE138:QZ138)+1,$G$4:$EH$8,RA$14,0)*$D138,IF($C138=RA$17,$G$8*$D138,""))</f>
        <v/>
      </c>
      <c r="RB138" s="34" t="str">
        <f>IF(RA138&lt;&gt;"",HLOOKUP(COUNT($NE138:RA138)+1,$G$4:$EH$8,RB$14,0)*$D138,IF($C138=RB$17,$G$8*$D138,""))</f>
        <v/>
      </c>
      <c r="RC138" s="34" t="str">
        <f>IF(RB138&lt;&gt;"",HLOOKUP(COUNT($NE138:RB138)+1,$G$4:$EH$8,RC$14,0)*$D138,IF($C138=RC$17,$G$8*$D138,""))</f>
        <v/>
      </c>
      <c r="RD138" s="34" t="str">
        <f>IF(RC138&lt;&gt;"",HLOOKUP(COUNT($NE138:RC138)+1,$G$4:$EH$8,RD$14,0)*$D138,IF($C138=RD$17,$G$8*$D138,""))</f>
        <v/>
      </c>
      <c r="RE138" s="34" t="str">
        <f>IF(RD138&lt;&gt;"",HLOOKUP(COUNT($NE138:RD138)+1,$G$4:$EH$8,RE$14,0)*$D138,IF($C138=RE$17,$G$8*$D138,""))</f>
        <v/>
      </c>
      <c r="RF138" s="34" t="str">
        <f>IF(RE138&lt;&gt;"",HLOOKUP(COUNT($NE138:RE138)+1,$G$4:$EH$8,RF$14,0)*$D138,IF($C138=RF$17,$G$8*$D138,""))</f>
        <v/>
      </c>
      <c r="RG138" s="34" t="str">
        <f>IF(RF138&lt;&gt;"",HLOOKUP(COUNT($NE138:RF138)+1,$G$4:$EH$8,RG$14,0)*$D138,IF($C138=RG$17,$G$8*$D138,""))</f>
        <v/>
      </c>
      <c r="RH138" s="34" t="str">
        <f>IF(RG138&lt;&gt;"",HLOOKUP(COUNT($NE138:RG138)+1,$G$4:$EH$8,RH$14,0)*$D138,IF($C138=RH$17,$G$8*$D138,""))</f>
        <v/>
      </c>
      <c r="RI138" s="34" t="str">
        <f>IF(RH138&lt;&gt;"",HLOOKUP(COUNT($NE138:RH138)+1,$G$4:$EH$8,RI$14,0)*$D138,IF($C138=RI$17,$G$8*$D138,""))</f>
        <v/>
      </c>
      <c r="RJ138" s="34" t="str">
        <f>IF(RI138&lt;&gt;"",HLOOKUP(COUNT($NE138:RI138)+1,$G$4:$EH$8,RJ$14,0)*$D138,IF($C138=RJ$17,$G$8*$D138,""))</f>
        <v/>
      </c>
      <c r="RK138" s="34" t="str">
        <f>IF(RJ138&lt;&gt;"",HLOOKUP(COUNT($NE138:RJ138)+1,$G$4:$EH$8,RK$14,0)*$D138,IF($C138=RK$17,$G$8*$D138,""))</f>
        <v/>
      </c>
      <c r="RL138" s="34" t="str">
        <f>IF(RK138&lt;&gt;"",HLOOKUP(COUNT($NE138:RK138)+1,$G$4:$EH$8,RL$14,0)*$D138,IF($C138=RL$17,$G$8*$D138,""))</f>
        <v/>
      </c>
      <c r="RM138" s="34" t="str">
        <f>IF(RL138&lt;&gt;"",HLOOKUP(COUNT($NE138:RL138)+1,$G$4:$EH$8,RM$14,0)*$D138,IF($C138=RM$17,$G$8*$D138,""))</f>
        <v/>
      </c>
      <c r="RN138" s="34" t="str">
        <f>IF(RM138&lt;&gt;"",HLOOKUP(COUNT($NE138:RM138)+1,$G$4:$EH$8,RN$14,0)*$D138,IF($C138=RN$17,$G$8*$D138,""))</f>
        <v/>
      </c>
      <c r="RO138" s="34" t="str">
        <f>IF(RN138&lt;&gt;"",HLOOKUP(COUNT($NE138:RN138)+1,$G$4:$EH$8,RO$14,0)*$D138,IF($C138=RO$17,$G$8*$D138,""))</f>
        <v/>
      </c>
      <c r="RP138" s="34" t="str">
        <f>IF(RO138&lt;&gt;"",HLOOKUP(COUNT($NE138:RO138)+1,$G$4:$EH$8,RP$14,0)*$D138,IF($C138=RP$17,$G$8*$D138,""))</f>
        <v/>
      </c>
      <c r="RQ138" s="34" t="str">
        <f>IF(RP138&lt;&gt;"",HLOOKUP(COUNT($NE138:RP138)+1,$G$4:$EH$8,RQ$14,0)*$D138,IF($C138=RQ$17,$G$8*$D138,""))</f>
        <v/>
      </c>
      <c r="RR138" s="34" t="str">
        <f>IF(RQ138&lt;&gt;"",HLOOKUP(COUNT($NE138:RQ138)+1,$G$4:$EH$8,RR$14,0)*$D138,IF($C138=RR$17,$G$8*$D138,""))</f>
        <v/>
      </c>
      <c r="RS138" s="34" t="str">
        <f>IF(RR138&lt;&gt;"",HLOOKUP(COUNT($NE138:RR138)+1,$G$4:$EH$8,RS$14,0)*$D138,IF($C138=RS$17,$G$8*$D138,""))</f>
        <v/>
      </c>
      <c r="RT138" s="34" t="str">
        <f>IF(RS138&lt;&gt;"",HLOOKUP(COUNT($NE138:RS138)+1,$G$4:$EH$8,RT$14,0)*$D138,IF($C138=RT$17,$G$8*$D138,""))</f>
        <v/>
      </c>
      <c r="RU138" s="34">
        <f>IF(RT138&lt;&gt;"",HLOOKUP(COUNT($NE138:RT138)+1,$G$4:$EH$8,RU$14,0)*$D138,IF($C138=RU$17,$G$8*$D138,""))</f>
        <v>175000</v>
      </c>
      <c r="RW138" s="34" t="str">
        <f>IF(RV138&lt;&gt;"",HLOOKUP(COUNT($RV138:RV138)+1,$G$4:$EH$9,RW$14,0)*$D138,IF($C138=RW$17,$G$9*$D138,""))</f>
        <v/>
      </c>
      <c r="RX138" s="34" t="str">
        <f>IF(RW138&lt;&gt;"",HLOOKUP(COUNT($RV138:RW138)+1,$G$4:$EH$9,RX$14,0)*$D138,IF($C138=RX$17,$G$9*$D138,""))</f>
        <v/>
      </c>
      <c r="RY138" s="34" t="str">
        <f>IF(RX138&lt;&gt;"",HLOOKUP(COUNT($RV138:RX138)+1,$G$4:$EH$9,RY$14,0)*$D138,IF($C138=RY$17,$G$9*$D138,""))</f>
        <v/>
      </c>
      <c r="RZ138" s="34" t="str">
        <f>IF(RY138&lt;&gt;"",HLOOKUP(COUNT($RV138:RY138)+1,$G$4:$EH$9,RZ$14,0)*$D138,IF($C138=RZ$17,$G$9*$D138,""))</f>
        <v/>
      </c>
      <c r="SA138" s="34" t="str">
        <f>IF(RZ138&lt;&gt;"",HLOOKUP(COUNT($RV138:RZ138)+1,$G$4:$EH$9,SA$14,0)*$D138,IF($C138=SA$17,$G$9*$D138,""))</f>
        <v/>
      </c>
      <c r="SB138" s="34" t="str">
        <f>IF(SA138&lt;&gt;"",HLOOKUP(COUNT($RV138:SA138)+1,$G$4:$EH$9,SB$14,0)*$D138,IF($C138=SB$17,$G$9*$D138,""))</f>
        <v/>
      </c>
      <c r="SC138" s="34" t="str">
        <f>IF(SB138&lt;&gt;"",HLOOKUP(COUNT($RV138:SB138)+1,$G$4:$EH$9,SC$14,0)*$D138,IF($C138=SC$17,$G$9*$D138,""))</f>
        <v/>
      </c>
      <c r="SD138" s="34" t="str">
        <f>IF(SC138&lt;&gt;"",HLOOKUP(COUNT($RV138:SC138)+1,$G$4:$EH$9,SD$14,0)*$D138,IF($C138=SD$17,$G$9*$D138,""))</f>
        <v/>
      </c>
      <c r="SE138" s="34" t="str">
        <f>IF(SD138&lt;&gt;"",HLOOKUP(COUNT($RV138:SD138)+1,$G$4:$EH$9,SE$14,0)*$D138,IF($C138=SE$17,$G$9*$D138,""))</f>
        <v/>
      </c>
      <c r="SF138" s="34" t="str">
        <f>IF(SE138&lt;&gt;"",HLOOKUP(COUNT($RV138:SE138)+1,$G$4:$EH$9,SF$14,0)*$D138,IF($C138=SF$17,$G$9*$D138,""))</f>
        <v/>
      </c>
      <c r="SG138" s="34" t="str">
        <f>IF(SF138&lt;&gt;"",HLOOKUP(COUNT($RV138:SF138)+1,$G$4:$EH$9,SG$14,0)*$D138,IF($C138=SG$17,$G$9*$D138,""))</f>
        <v/>
      </c>
      <c r="SH138" s="34" t="str">
        <f>IF(SG138&lt;&gt;"",HLOOKUP(COUNT($RV138:SG138)+1,$G$4:$EH$9,SH$14,0)*$D138,IF($C138=SH$17,$G$9*$D138,""))</f>
        <v/>
      </c>
      <c r="SI138" s="34" t="str">
        <f>IF(SH138&lt;&gt;"",HLOOKUP(COUNT($RV138:SH138)+1,$G$4:$EH$9,SI$14,0)*$D138,IF($C138=SI$17,$G$9*$D138,""))</f>
        <v/>
      </c>
      <c r="SJ138" s="34" t="str">
        <f>IF(SI138&lt;&gt;"",HLOOKUP(COUNT($RV138:SI138)+1,$G$4:$EH$9,SJ$14,0)*$D138,IF($C138=SJ$17,$G$9*$D138,""))</f>
        <v/>
      </c>
      <c r="SK138" s="34" t="str">
        <f>IF(SJ138&lt;&gt;"",HLOOKUP(COUNT($RV138:SJ138)+1,$G$4:$EH$9,SK$14,0)*$D138,IF($C138=SK$17,$G$9*$D138,""))</f>
        <v/>
      </c>
      <c r="SL138" s="34" t="str">
        <f>IF(SK138&lt;&gt;"",HLOOKUP(COUNT($RV138:SK138)+1,$G$4:$EH$9,SL$14,0)*$D138,IF($C138=SL$17,$G$9*$D138,""))</f>
        <v/>
      </c>
      <c r="SM138" s="34" t="str">
        <f>IF(SL138&lt;&gt;"",HLOOKUP(COUNT($RV138:SL138)+1,$G$4:$EH$9,SM$14,0)*$D138,IF($C138=SM$17,$G$9*$D138,""))</f>
        <v/>
      </c>
      <c r="SN138" s="34" t="str">
        <f>IF(SM138&lt;&gt;"",HLOOKUP(COUNT($RV138:SM138)+1,$G$4:$EH$9,SN$14,0)*$D138,IF($C138=SN$17,$G$9*$D138,""))</f>
        <v/>
      </c>
      <c r="SO138" s="34" t="str">
        <f>IF(SN138&lt;&gt;"",HLOOKUP(COUNT($RV138:SN138)+1,$G$4:$EH$9,SO$14,0)*$D138,IF($C138=SO$17,$G$9*$D138,""))</f>
        <v/>
      </c>
      <c r="SP138" s="34" t="str">
        <f>IF(SO138&lt;&gt;"",HLOOKUP(COUNT($RV138:SO138)+1,$G$4:$EH$9,SP$14,0)*$D138,IF($C138=SP$17,$G$9*$D138,""))</f>
        <v/>
      </c>
      <c r="SQ138" s="34" t="str">
        <f>IF(SP138&lt;&gt;"",HLOOKUP(COUNT($RV138:SP138)+1,$G$4:$EH$9,SQ$14,0)*$D138,IF($C138=SQ$17,$G$9*$D138,""))</f>
        <v/>
      </c>
      <c r="SR138" s="34" t="str">
        <f>IF(SQ138&lt;&gt;"",HLOOKUP(COUNT($RV138:SQ138)+1,$G$4:$EH$9,SR$14,0)*$D138,IF($C138=SR$17,$G$9*$D138,""))</f>
        <v/>
      </c>
      <c r="SS138" s="34" t="str">
        <f>IF(SR138&lt;&gt;"",HLOOKUP(COUNT($RV138:SR138)+1,$G$4:$EH$9,SS$14,0)*$D138,IF($C138=SS$17,$G$9*$D138,""))</f>
        <v/>
      </c>
      <c r="ST138" s="34" t="str">
        <f>IF(SS138&lt;&gt;"",HLOOKUP(COUNT($RV138:SS138)+1,$G$4:$EH$9,ST$14,0)*$D138,IF($C138=ST$17,$G$9*$D138,""))</f>
        <v/>
      </c>
      <c r="SU138" s="34" t="str">
        <f>IF(ST138&lt;&gt;"",HLOOKUP(COUNT($RV138:ST138)+1,$G$4:$EH$9,SU$14,0)*$D138,IF($C138=SU$17,$G$9*$D138,""))</f>
        <v/>
      </c>
      <c r="SV138" s="34" t="str">
        <f>IF(SU138&lt;&gt;"",HLOOKUP(COUNT($RV138:SU138)+1,$G$4:$EH$9,SV$14,0)*$D138,IF($C138=SV$17,$G$9*$D138,""))</f>
        <v/>
      </c>
      <c r="SW138" s="34" t="str">
        <f>IF(SV138&lt;&gt;"",HLOOKUP(COUNT($RV138:SV138)+1,$G$4:$EH$9,SW$14,0)*$D138,IF($C138=SW$17,$G$9*$D138,""))</f>
        <v/>
      </c>
      <c r="SX138" s="34" t="str">
        <f>IF(SW138&lt;&gt;"",HLOOKUP(COUNT($RV138:SW138)+1,$G$4:$EH$9,SX$14,0)*$D138,IF($C138=SX$17,$G$9*$D138,""))</f>
        <v/>
      </c>
      <c r="SY138" s="34" t="str">
        <f>IF(SX138&lt;&gt;"",HLOOKUP(COUNT($RV138:SX138)+1,$G$4:$EH$9,SY$14,0)*$D138,IF($C138=SY$17,$G$9*$D138,""))</f>
        <v/>
      </c>
      <c r="SZ138" s="34" t="str">
        <f>IF(SY138&lt;&gt;"",HLOOKUP(COUNT($RV138:SY138)+1,$G$4:$EH$9,SZ$14,0)*$D138,IF($C138=SZ$17,$G$9*$D138,""))</f>
        <v/>
      </c>
      <c r="TA138" s="34" t="str">
        <f>IF(SZ138&lt;&gt;"",HLOOKUP(COUNT($RV138:SZ138)+1,$G$4:$EH$9,TA$14,0)*$D138,IF($C138=TA$17,$G$9*$D138,""))</f>
        <v/>
      </c>
      <c r="TB138" s="34" t="str">
        <f>IF(TA138&lt;&gt;"",HLOOKUP(COUNT($RV138:TA138)+1,$G$4:$EH$9,TB$14,0)*$D138,IF($C138=TB$17,$G$9*$D138,""))</f>
        <v/>
      </c>
      <c r="TC138" s="34" t="str">
        <f>IF(TB138&lt;&gt;"",HLOOKUP(COUNT($RV138:TB138)+1,$G$4:$EH$9,TC$14,0)*$D138,IF($C138=TC$17,$G$9*$D138,""))</f>
        <v/>
      </c>
      <c r="TD138" s="34" t="str">
        <f>IF(TC138&lt;&gt;"",HLOOKUP(COUNT($RV138:TC138)+1,$G$4:$EH$9,TD$14,0)*$D138,IF($C138=TD$17,$G$9*$D138,""))</f>
        <v/>
      </c>
      <c r="TE138" s="34" t="str">
        <f>IF(TD138&lt;&gt;"",HLOOKUP(COUNT($RV138:TD138)+1,$G$4:$EH$9,TE$14,0)*$D138,IF($C138=TE$17,$G$9*$D138,""))</f>
        <v/>
      </c>
      <c r="TF138" s="34" t="str">
        <f>IF(TE138&lt;&gt;"",HLOOKUP(COUNT($RV138:TE138)+1,$G$4:$EH$9,TF$14,0)*$D138,IF($C138=TF$17,$G$9*$D138,""))</f>
        <v/>
      </c>
      <c r="TG138" s="34" t="str">
        <f>IF(TF138&lt;&gt;"",HLOOKUP(COUNT($RV138:TF138)+1,$G$4:$EH$9,TG$14,0)*$D138,IF($C138=TG$17,$G$9*$D138,""))</f>
        <v/>
      </c>
      <c r="TH138" s="34" t="str">
        <f>IF(TG138&lt;&gt;"",HLOOKUP(COUNT($RV138:TG138)+1,$G$4:$EH$9,TH$14,0)*$D138,IF($C138=TH$17,$G$9*$D138,""))</f>
        <v/>
      </c>
      <c r="TI138" s="34" t="str">
        <f>IF(TH138&lt;&gt;"",HLOOKUP(COUNT($RV138:TH138)+1,$G$4:$EH$9,TI$14,0)*$D138,IF($C138=TI$17,$G$9*$D138,""))</f>
        <v/>
      </c>
      <c r="TJ138" s="34" t="str">
        <f>IF(TI138&lt;&gt;"",HLOOKUP(COUNT($RV138:TI138)+1,$G$4:$EH$9,TJ$14,0)*$D138,IF($C138=TJ$17,$G$9*$D138,""))</f>
        <v/>
      </c>
      <c r="TK138" s="34" t="str">
        <f>IF(TJ138&lt;&gt;"",HLOOKUP(COUNT($RV138:TJ138)+1,$G$4:$EH$9,TK$14,0)*$D138,IF($C138=TK$17,$G$9*$D138,""))</f>
        <v/>
      </c>
      <c r="TL138" s="34" t="str">
        <f>IF(TK138&lt;&gt;"",HLOOKUP(COUNT($RV138:TK138)+1,$G$4:$EH$9,TL$14,0)*$D138,IF($C138=TL$17,$G$9*$D138,""))</f>
        <v/>
      </c>
      <c r="TM138" s="34" t="str">
        <f>IF(TL138&lt;&gt;"",HLOOKUP(COUNT($RV138:TL138)+1,$G$4:$EH$9,TM$14,0)*$D138,IF($C138=TM$17,$G$9*$D138,""))</f>
        <v/>
      </c>
      <c r="TN138" s="34" t="str">
        <f>IF(TM138&lt;&gt;"",HLOOKUP(COUNT($RV138:TM138)+1,$G$4:$EH$9,TN$14,0)*$D138,IF($C138=TN$17,$G$9*$D138,""))</f>
        <v/>
      </c>
      <c r="TO138" s="34" t="str">
        <f>IF(TN138&lt;&gt;"",HLOOKUP(COUNT($RV138:TN138)+1,$G$4:$EH$9,TO$14,0)*$D138,IF($C138=TO$17,$G$9*$D138,""))</f>
        <v/>
      </c>
      <c r="TP138" s="34" t="str">
        <f>IF(TO138&lt;&gt;"",HLOOKUP(COUNT($RV138:TO138)+1,$G$4:$EH$9,TP$14,0)*$D138,IF($C138=TP$17,$G$9*$D138,""))</f>
        <v/>
      </c>
      <c r="TQ138" s="34" t="str">
        <f>IF(TP138&lt;&gt;"",HLOOKUP(COUNT($RV138:TP138)+1,$G$4:$EH$9,TQ$14,0)*$D138,IF($C138=TQ$17,$G$9*$D138,""))</f>
        <v/>
      </c>
      <c r="TR138" s="34" t="str">
        <f>IF(TQ138&lt;&gt;"",HLOOKUP(COUNT($RV138:TQ138)+1,$G$4:$EH$9,TR$14,0)*$D138,IF($C138=TR$17,$G$9*$D138,""))</f>
        <v/>
      </c>
      <c r="TS138" s="34" t="str">
        <f>IF(TR138&lt;&gt;"",HLOOKUP(COUNT($RV138:TR138)+1,$G$4:$EH$9,TS$14,0)*$D138,IF($C138=TS$17,$G$9*$D138,""))</f>
        <v/>
      </c>
      <c r="TT138" s="34" t="str">
        <f>IF(TS138&lt;&gt;"",HLOOKUP(COUNT($RV138:TS138)+1,$G$4:$EH$9,TT$14,0)*$D138,IF($C138=TT$17,$G$9*$D138,""))</f>
        <v/>
      </c>
      <c r="TU138" s="34" t="str">
        <f>IF(TT138&lt;&gt;"",HLOOKUP(COUNT($RV138:TT138)+1,$G$4:$EH$9,TU$14,0)*$D138,IF($C138=TU$17,$G$9*$D138,""))</f>
        <v/>
      </c>
      <c r="TV138" s="34" t="str">
        <f>IF(TU138&lt;&gt;"",HLOOKUP(COUNT($RV138:TU138)+1,$G$4:$EH$9,TV$14,0)*$D138,IF($C138=TV$17,$G$9*$D138,""))</f>
        <v/>
      </c>
      <c r="TW138" s="34" t="str">
        <f>IF(TV138&lt;&gt;"",HLOOKUP(COUNT($RV138:TV138)+1,$G$4:$EH$9,TW$14,0)*$D138,IF($C138=TW$17,$G$9*$D138,""))</f>
        <v/>
      </c>
      <c r="TX138" s="34" t="str">
        <f>IF(TW138&lt;&gt;"",HLOOKUP(COUNT($RV138:TW138)+1,$G$4:$EH$9,TX$14,0)*$D138,IF($C138=TX$17,$G$9*$D138,""))</f>
        <v/>
      </c>
      <c r="TY138" s="34" t="str">
        <f>IF(TX138&lt;&gt;"",HLOOKUP(COUNT($RV138:TX138)+1,$G$4:$EH$9,TY$14,0)*$D138,IF($C138=TY$17,$G$9*$D138,""))</f>
        <v/>
      </c>
      <c r="TZ138" s="34" t="str">
        <f>IF(TY138&lt;&gt;"",HLOOKUP(COUNT($RV138:TY138)+1,$G$4:$EH$9,TZ$14,0)*$D138,IF($C138=TZ$17,$G$9*$D138,""))</f>
        <v/>
      </c>
      <c r="UA138" s="34" t="str">
        <f>IF(TZ138&lt;&gt;"",HLOOKUP(COUNT($RV138:TZ138)+1,$G$4:$EH$9,UA$14,0)*$D138,IF($C138=UA$17,$G$9*$D138,""))</f>
        <v/>
      </c>
      <c r="UB138" s="34" t="str">
        <f>IF(UA138&lt;&gt;"",HLOOKUP(COUNT($RV138:UA138)+1,$G$4:$EH$9,UB$14,0)*$D138,IF($C138=UB$17,$G$9*$D138,""))</f>
        <v/>
      </c>
      <c r="UC138" s="34" t="str">
        <f>IF(UB138&lt;&gt;"",HLOOKUP(COUNT($RV138:UB138)+1,$G$4:$EH$9,UC$14,0)*$D138,IF($C138=UC$17,$G$9*$D138,""))</f>
        <v/>
      </c>
      <c r="UD138" s="34" t="str">
        <f>IF(UC138&lt;&gt;"",HLOOKUP(COUNT($RV138:UC138)+1,$G$4:$EH$9,UD$14,0)*$D138,IF($C138=UD$17,$G$9*$D138,""))</f>
        <v/>
      </c>
      <c r="UE138" s="34" t="str">
        <f>IF(UD138&lt;&gt;"",HLOOKUP(COUNT($RV138:UD138)+1,$G$4:$EH$9,UE$14,0)*$D138,IF($C138=UE$17,$G$9*$D138,""))</f>
        <v/>
      </c>
      <c r="UF138" s="34" t="str">
        <f>IF(UE138&lt;&gt;"",HLOOKUP(COUNT($RV138:UE138)+1,$G$4:$EH$9,UF$14,0)*$D138,IF($C138=UF$17,$G$9*$D138,""))</f>
        <v/>
      </c>
      <c r="UG138" s="34" t="str">
        <f>IF(UF138&lt;&gt;"",HLOOKUP(COUNT($RV138:UF138)+1,$G$4:$EH$9,UG$14,0)*$D138,IF($C138=UG$17,$G$9*$D138,""))</f>
        <v/>
      </c>
      <c r="UH138" s="34" t="str">
        <f>IF(UG138&lt;&gt;"",HLOOKUP(COUNT($RV138:UG138)+1,$G$4:$EH$9,UH$14,0)*$D138,IF($C138=UH$17,$G$9*$D138,""))</f>
        <v/>
      </c>
      <c r="UI138" s="34" t="str">
        <f>IF(UH138&lt;&gt;"",HLOOKUP(COUNT($RV138:UH138)+1,$G$4:$EH$9,UI$14,0)*$D138,IF($C138=UI$17,$G$9*$D138,""))</f>
        <v/>
      </c>
      <c r="UJ138" s="34" t="str">
        <f>IF(UI138&lt;&gt;"",HLOOKUP(COUNT($RV138:UI138)+1,$G$4:$EH$9,UJ$14,0)*$D138,IF($C138=UJ$17,$G$9*$D138,""))</f>
        <v/>
      </c>
      <c r="UK138" s="34" t="str">
        <f>IF(UJ138&lt;&gt;"",HLOOKUP(COUNT($RV138:UJ138)+1,$G$4:$EH$9,UK$14,0)*$D138,IF($C138=UK$17,$G$9*$D138,""))</f>
        <v/>
      </c>
      <c r="UL138" s="34" t="str">
        <f>IF(UK138&lt;&gt;"",HLOOKUP(COUNT($RV138:UK138)+1,$G$4:$EH$9,UL$14,0)*$D138,IF($C138=UL$17,$G$9*$D138,""))</f>
        <v/>
      </c>
      <c r="UM138" s="34" t="str">
        <f>IF(UL138&lt;&gt;"",HLOOKUP(COUNT($RV138:UL138)+1,$G$4:$EH$9,UM$14,0)*$D138,IF($C138=UM$17,$G$9*$D138,""))</f>
        <v/>
      </c>
      <c r="UN138" s="34" t="str">
        <f>IF(UM138&lt;&gt;"",HLOOKUP(COUNT($RV138:UM138)+1,$G$4:$EH$9,UN$14,0)*$D138,IF($C138=UN$17,$G$9*$D138,""))</f>
        <v/>
      </c>
      <c r="UO138" s="34" t="str">
        <f>IF(UN138&lt;&gt;"",HLOOKUP(COUNT($RV138:UN138)+1,$G$4:$EH$9,UO$14,0)*$D138,IF($C138=UO$17,$G$9*$D138,""))</f>
        <v/>
      </c>
      <c r="UP138" s="34" t="str">
        <f>IF(UO138&lt;&gt;"",HLOOKUP(COUNT($RV138:UO138)+1,$G$4:$EH$9,UP$14,0)*$D138,IF($C138=UP$17,$G$9*$D138,""))</f>
        <v/>
      </c>
      <c r="UQ138" s="34" t="str">
        <f>IF(UP138&lt;&gt;"",HLOOKUP(COUNT($RV138:UP138)+1,$G$4:$EH$9,UQ$14,0)*$D138,IF($C138=UQ$17,$G$9*$D138,""))</f>
        <v/>
      </c>
      <c r="UR138" s="34" t="str">
        <f>IF(UQ138&lt;&gt;"",HLOOKUP(COUNT($RV138:UQ138)+1,$G$4:$EH$9,UR$14,0)*$D138,IF($C138=UR$17,$G$9*$D138,""))</f>
        <v/>
      </c>
      <c r="US138" s="34" t="str">
        <f>IF(UR138&lt;&gt;"",HLOOKUP(COUNT($RV138:UR138)+1,$G$4:$EH$9,US$14,0)*$D138,IF($C138=US$17,$G$9*$D138,""))</f>
        <v/>
      </c>
      <c r="UT138" s="34" t="str">
        <f>IF(US138&lt;&gt;"",HLOOKUP(COUNT($RV138:US138)+1,$G$4:$EH$9,UT$14,0)*$D138,IF($C138=UT$17,$G$9*$D138,""))</f>
        <v/>
      </c>
      <c r="UU138" s="34" t="str">
        <f>IF(UT138&lt;&gt;"",HLOOKUP(COUNT($RV138:UT138)+1,$G$4:$EH$9,UU$14,0)*$D138,IF($C138=UU$17,$G$9*$D138,""))</f>
        <v/>
      </c>
      <c r="UV138" s="34" t="str">
        <f>IF(UU138&lt;&gt;"",HLOOKUP(COUNT($RV138:UU138)+1,$G$4:$EH$9,UV$14,0)*$D138,IF($C138=UV$17,$G$9*$D138,""))</f>
        <v/>
      </c>
      <c r="UW138" s="34" t="str">
        <f>IF(UV138&lt;&gt;"",HLOOKUP(COUNT($RV138:UV138)+1,$G$4:$EH$9,UW$14,0)*$D138,IF($C138=UW$17,$G$9*$D138,""))</f>
        <v/>
      </c>
      <c r="UX138" s="34" t="str">
        <f>IF(UW138&lt;&gt;"",HLOOKUP(COUNT($RV138:UW138)+1,$G$4:$EH$9,UX$14,0)*$D138,IF($C138=UX$17,$G$9*$D138,""))</f>
        <v/>
      </c>
      <c r="UY138" s="34" t="str">
        <f>IF(UX138&lt;&gt;"",HLOOKUP(COUNT($RV138:UX138)+1,$G$4:$EH$9,UY$14,0)*$D138,IF($C138=UY$17,$G$9*$D138,""))</f>
        <v/>
      </c>
      <c r="UZ138" s="34" t="str">
        <f>IF(UY138&lt;&gt;"",HLOOKUP(COUNT($RV138:UY138)+1,$G$4:$EH$9,UZ$14,0)*$D138,IF($C138=UZ$17,$G$9*$D138,""))</f>
        <v/>
      </c>
      <c r="VA138" s="34" t="str">
        <f>IF(UZ138&lt;&gt;"",HLOOKUP(COUNT($RV138:UZ138)+1,$G$4:$EH$9,VA$14,0)*$D138,IF($C138=VA$17,$G$9*$D138,""))</f>
        <v/>
      </c>
      <c r="VB138" s="34" t="str">
        <f>IF(VA138&lt;&gt;"",HLOOKUP(COUNT($RV138:VA138)+1,$G$4:$EH$9,VB$14,0)*$D138,IF($C138=VB$17,$G$9*$D138,""))</f>
        <v/>
      </c>
      <c r="VC138" s="34" t="str">
        <f>IF(VB138&lt;&gt;"",HLOOKUP(COUNT($RV138:VB138)+1,$G$4:$EH$9,VC$14,0)*$D138,IF($C138=VC$17,$G$9*$D138,""))</f>
        <v/>
      </c>
      <c r="VD138" s="34" t="str">
        <f>IF(VC138&lt;&gt;"",HLOOKUP(COUNT($RV138:VC138)+1,$G$4:$EH$9,VD$14,0)*$D138,IF($C138=VD$17,$G$9*$D138,""))</f>
        <v/>
      </c>
      <c r="VE138" s="34" t="str">
        <f>IF(VD138&lt;&gt;"",HLOOKUP(COUNT($RV138:VD138)+1,$G$4:$EH$9,VE$14,0)*$D138,IF($C138=VE$17,$G$9*$D138,""))</f>
        <v/>
      </c>
      <c r="VF138" s="34" t="str">
        <f>IF(VE138&lt;&gt;"",HLOOKUP(COUNT($RV138:VE138)+1,$G$4:$EH$9,VF$14,0)*$D138,IF($C138=VF$17,$G$9*$D138,""))</f>
        <v/>
      </c>
      <c r="VG138" s="34" t="str">
        <f>IF(VF138&lt;&gt;"",HLOOKUP(COUNT($RV138:VF138)+1,$G$4:$EH$9,VG$14,0)*$D138,IF($C138=VG$17,$G$9*$D138,""))</f>
        <v/>
      </c>
      <c r="VH138" s="34" t="str">
        <f>IF(VG138&lt;&gt;"",HLOOKUP(COUNT($RV138:VG138)+1,$G$4:$EH$9,VH$14,0)*$D138,IF($C138=VH$17,$G$9*$D138,""))</f>
        <v/>
      </c>
      <c r="VI138" s="34" t="str">
        <f>IF(VH138&lt;&gt;"",HLOOKUP(COUNT($RV138:VH138)+1,$G$4:$EH$9,VI$14,0)*$D138,IF($C138=VI$17,$G$9*$D138,""))</f>
        <v/>
      </c>
      <c r="VJ138" s="34" t="str">
        <f>IF(VI138&lt;&gt;"",HLOOKUP(COUNT($RV138:VI138)+1,$G$4:$EH$9,VJ$14,0)*$D138,IF($C138=VJ$17,$G$9*$D138,""))</f>
        <v/>
      </c>
      <c r="VK138" s="34" t="str">
        <f>IF(VJ138&lt;&gt;"",HLOOKUP(COUNT($RV138:VJ138)+1,$G$4:$EH$9,VK$14,0)*$D138,IF($C138=VK$17,$G$9*$D138,""))</f>
        <v/>
      </c>
      <c r="VL138" s="34" t="str">
        <f>IF(VK138&lt;&gt;"",HLOOKUP(COUNT($RV138:VK138)+1,$G$4:$EH$9,VL$14,0)*$D138,IF($C138=VL$17,$G$9*$D138,""))</f>
        <v/>
      </c>
      <c r="VM138" s="34" t="str">
        <f>IF(VL138&lt;&gt;"",HLOOKUP(COUNT($RV138:VL138)+1,$G$4:$EH$9,VM$14,0)*$D138,IF($C138=VM$17,$G$9*$D138,""))</f>
        <v/>
      </c>
      <c r="VN138" s="34" t="str">
        <f>IF(VM138&lt;&gt;"",HLOOKUP(COUNT($RV138:VM138)+1,$G$4:$EH$9,VN$14,0)*$D138,IF($C138=VN$17,$G$9*$D138,""))</f>
        <v/>
      </c>
      <c r="VO138" s="34" t="str">
        <f>IF(VN138&lt;&gt;"",HLOOKUP(COUNT($RV138:VN138)+1,$G$4:$EH$9,VO$14,0)*$D138,IF($C138=VO$17,$G$9*$D138,""))</f>
        <v/>
      </c>
      <c r="VP138" s="34" t="str">
        <f>IF(VO138&lt;&gt;"",HLOOKUP(COUNT($RV138:VO138)+1,$G$4:$EH$9,VP$14,0)*$D138,IF($C138=VP$17,$G$9*$D138,""))</f>
        <v/>
      </c>
      <c r="VQ138" s="34" t="str">
        <f>IF(VP138&lt;&gt;"",HLOOKUP(COUNT($RV138:VP138)+1,$G$4:$EH$9,VQ$14,0)*$D138,IF($C138=VQ$17,$G$9*$D138,""))</f>
        <v/>
      </c>
      <c r="VR138" s="34" t="str">
        <f>IF(VQ138&lt;&gt;"",HLOOKUP(COUNT($RV138:VQ138)+1,$G$4:$EH$9,VR$14,0)*$D138,IF($C138=VR$17,$G$9*$D138,""))</f>
        <v/>
      </c>
      <c r="VS138" s="34" t="str">
        <f>IF(VR138&lt;&gt;"",HLOOKUP(COUNT($RV138:VR138)+1,$G$4:$EH$9,VS$14,0)*$D138,IF($C138=VS$17,$G$9*$D138,""))</f>
        <v/>
      </c>
      <c r="VT138" s="34" t="str">
        <f>IF(VS138&lt;&gt;"",HLOOKUP(COUNT($RV138:VS138)+1,$G$4:$EH$9,VT$14,0)*$D138,IF($C138=VT$17,$G$9*$D138,""))</f>
        <v/>
      </c>
      <c r="VU138" s="34" t="str">
        <f>IF(VT138&lt;&gt;"",HLOOKUP(COUNT($RV138:VT138)+1,$G$4:$EH$9,VU$14,0)*$D138,IF($C138=VU$17,$G$9*$D138,""))</f>
        <v/>
      </c>
      <c r="VV138" s="34" t="str">
        <f>IF(VU138&lt;&gt;"",HLOOKUP(COUNT($RV138:VU138)+1,$G$4:$EH$9,VV$14,0)*$D138,IF($C138=VV$17,$G$9*$D138,""))</f>
        <v/>
      </c>
      <c r="VW138" s="34" t="str">
        <f>IF(VV138&lt;&gt;"",HLOOKUP(COUNT($RV138:VV138)+1,$G$4:$EH$9,VW$14,0)*$D138,IF($C138=VW$17,$G$9*$D138,""))</f>
        <v/>
      </c>
      <c r="VX138" s="34" t="str">
        <f>IF(VW138&lt;&gt;"",HLOOKUP(COUNT($RV138:VW138)+1,$G$4:$EH$9,VX$14,0)*$D138,IF($C138=VX$17,$G$9*$D138,""))</f>
        <v/>
      </c>
      <c r="VY138" s="34" t="str">
        <f>IF(VX138&lt;&gt;"",HLOOKUP(COUNT($RV138:VX138)+1,$G$4:$EH$9,VY$14,0)*$D138,IF($C138=VY$17,$G$9*$D138,""))</f>
        <v/>
      </c>
      <c r="VZ138" s="34" t="str">
        <f>IF(VY138&lt;&gt;"",HLOOKUP(COUNT($RV138:VY138)+1,$G$4:$EH$9,VZ$14,0)*$D138,IF($C138=VZ$17,$G$9*$D138,""))</f>
        <v/>
      </c>
      <c r="WA138" s="34" t="str">
        <f>IF(VZ138&lt;&gt;"",HLOOKUP(COUNT($RV138:VZ138)+1,$G$4:$EH$9,WA$14,0)*$D138,IF($C138=WA$17,$G$9*$D138,""))</f>
        <v/>
      </c>
      <c r="WB138" s="34" t="str">
        <f>IF(WA138&lt;&gt;"",HLOOKUP(COUNT($RV138:WA138)+1,$G$4:$EH$9,WB$14,0)*$D138,IF($C138=WB$17,$G$9*$D138,""))</f>
        <v/>
      </c>
      <c r="WC138" s="34" t="str">
        <f>IF(WB138&lt;&gt;"",HLOOKUP(COUNT($RV138:WB138)+1,$G$4:$EH$9,WC$14,0)*$D138,IF($C138=WC$17,$G$9*$D138,""))</f>
        <v/>
      </c>
      <c r="WD138" s="34" t="str">
        <f>IF(WC138&lt;&gt;"",HLOOKUP(COUNT($RV138:WC138)+1,$G$4:$EH$9,WD$14,0)*$D138,IF($C138=WD$17,$G$9*$D138,""))</f>
        <v/>
      </c>
      <c r="WE138" s="34" t="str">
        <f>IF(WD138&lt;&gt;"",HLOOKUP(COUNT($RV138:WD138)+1,$G$4:$EH$9,WE$14,0)*$D138,IF($C138=WE$17,$G$9*$D138,""))</f>
        <v/>
      </c>
      <c r="WF138" s="34" t="str">
        <f>IF(WE138&lt;&gt;"",HLOOKUP(COUNT($RV138:WE138)+1,$G$4:$EH$9,WF$14,0)*$D138,IF($C138=WF$17,$G$9*$D138,""))</f>
        <v/>
      </c>
      <c r="WG138" s="34" t="str">
        <f>IF(WF138&lt;&gt;"",HLOOKUP(COUNT($RV138:WF138)+1,$G$4:$EH$9,WG$14,0)*$D138,IF($C138=WG$17,$G$9*$D138,""))</f>
        <v/>
      </c>
      <c r="WH138" s="34" t="str">
        <f>IF(WG138&lt;&gt;"",HLOOKUP(COUNT($RV138:WG138)+1,$G$4:$EH$9,WH$14,0)*$D138,IF($C138=WH$17,$G$9*$D138,""))</f>
        <v/>
      </c>
      <c r="WI138" s="34" t="str">
        <f>IF(WH138&lt;&gt;"",HLOOKUP(COUNT($RV138:WH138)+1,$G$4:$EH$9,WI$14,0)*$D138,IF($C138=WI$17,$G$9*$D138,""))</f>
        <v/>
      </c>
      <c r="WJ138" s="34" t="str">
        <f>IF(WI138&lt;&gt;"",HLOOKUP(COUNT($RV138:WI138)+1,$G$4:$EH$9,WJ$14,0)*$D138,IF($C138=WJ$17,$G$9*$D138,""))</f>
        <v/>
      </c>
      <c r="WK138" s="34" t="str">
        <f>IF(WJ138&lt;&gt;"",HLOOKUP(COUNT($RV138:WJ138)+1,$G$4:$EH$9,WK$14,0)*$D138,IF($C138=WK$17,$G$9*$D138,""))</f>
        <v/>
      </c>
      <c r="WL138" s="34">
        <f>IF(WK138&lt;&gt;"",HLOOKUP(COUNT($RV138:WK138)+1,$G$4:$EH$9,WL$14,0)*$D138,IF($C138=WL$17,$G$9*$D138,""))</f>
        <v>14500</v>
      </c>
    </row>
    <row r="141" spans="1:610" s="71" customFormat="1" ht="15" x14ac:dyDescent="0.25">
      <c r="A141" s="1328"/>
      <c r="B141" s="1730" t="s">
        <v>797</v>
      </c>
      <c r="C141" s="1730"/>
      <c r="D141" s="1730"/>
      <c r="E141" s="999"/>
      <c r="F141" s="1328"/>
      <c r="G141" s="1328"/>
      <c r="H141" s="1328"/>
      <c r="I141" s="1328"/>
      <c r="J141" s="1328"/>
      <c r="K141" s="1328"/>
      <c r="L141" s="1328"/>
      <c r="M141" s="1328"/>
      <c r="N141" s="1328"/>
      <c r="O141" s="1328"/>
      <c r="P141" s="1328"/>
      <c r="Q141" s="1328"/>
      <c r="R141" s="1328"/>
      <c r="S141" s="1328"/>
      <c r="T141" s="1328"/>
      <c r="U141" s="1328"/>
      <c r="V141" s="1328"/>
      <c r="W141" s="1328"/>
      <c r="X141" s="1328"/>
      <c r="Y141" s="1328"/>
      <c r="Z141" s="1328"/>
      <c r="AA141" s="1328"/>
      <c r="AB141" s="1328"/>
      <c r="AC141" s="1328"/>
      <c r="AD141" s="1328"/>
      <c r="AE141" s="1328"/>
      <c r="AF141" s="1328"/>
      <c r="AG141" s="1328"/>
      <c r="AH141" s="1328"/>
      <c r="AI141" s="1328"/>
      <c r="AJ141" s="1328"/>
      <c r="AK141" s="1328"/>
      <c r="AL141" s="1328"/>
      <c r="AM141" s="1328"/>
      <c r="AN141" s="1328"/>
      <c r="AO141" s="1328"/>
      <c r="AP141" s="1328"/>
      <c r="AQ141" s="1328"/>
      <c r="AR141" s="1328"/>
      <c r="AS141" s="1328"/>
      <c r="AT141" s="1328"/>
      <c r="AU141" s="1328"/>
      <c r="AV141" s="1328"/>
      <c r="AW141" s="1328"/>
      <c r="AX141" s="1328"/>
      <c r="AY141" s="1328"/>
      <c r="AZ141" s="1328"/>
      <c r="BA141" s="1328"/>
      <c r="BB141" s="1328"/>
      <c r="BC141" s="1328"/>
      <c r="BD141" s="1328"/>
      <c r="BE141" s="1328"/>
      <c r="BF141" s="1328"/>
      <c r="BG141" s="1328"/>
      <c r="BH141" s="1328"/>
      <c r="BI141" s="1328"/>
      <c r="BJ141" s="1328"/>
      <c r="BK141" s="1328"/>
      <c r="BL141" s="1328"/>
      <c r="BM141" s="1328"/>
      <c r="BN141" s="1328"/>
      <c r="BO141" s="1328"/>
      <c r="BP141" s="1328"/>
      <c r="BQ141" s="1328"/>
      <c r="BR141" s="1328"/>
      <c r="BS141" s="1328"/>
      <c r="BT141" s="1328"/>
      <c r="BU141" s="1328"/>
      <c r="BV141" s="1328"/>
      <c r="BW141" s="1328"/>
      <c r="BX141" s="1328"/>
      <c r="BY141" s="1328"/>
      <c r="BZ141" s="1328"/>
      <c r="CA141" s="1328"/>
      <c r="CB141" s="1328"/>
      <c r="CC141" s="1328"/>
      <c r="CD141" s="1328"/>
      <c r="CE141" s="1328"/>
      <c r="CF141" s="1328"/>
      <c r="CG141" s="1328"/>
      <c r="CH141" s="1328"/>
      <c r="CI141" s="1328"/>
      <c r="CJ141" s="1328"/>
      <c r="CK141" s="1328"/>
      <c r="CL141" s="1328"/>
      <c r="CM141" s="1328"/>
      <c r="CN141" s="1328"/>
      <c r="CO141" s="1328"/>
      <c r="CP141" s="1328"/>
      <c r="CQ141" s="1328"/>
      <c r="CR141" s="1328"/>
      <c r="CS141" s="1328"/>
      <c r="CT141" s="1328"/>
      <c r="CU141" s="1328"/>
      <c r="CV141" s="1328"/>
      <c r="CW141" s="1328"/>
      <c r="CX141" s="1328"/>
      <c r="CY141" s="1328"/>
      <c r="CZ141" s="1328"/>
      <c r="DA141" s="1328"/>
      <c r="DB141" s="1328"/>
      <c r="DC141" s="1328"/>
      <c r="DD141" s="1328"/>
      <c r="DE141" s="1328"/>
      <c r="DF141" s="1328"/>
      <c r="DG141" s="1328"/>
      <c r="DH141" s="1328"/>
      <c r="DI141" s="1328"/>
      <c r="DJ141" s="1328"/>
      <c r="DK141" s="1328"/>
      <c r="DL141" s="1328"/>
      <c r="DM141" s="1328"/>
      <c r="DN141" s="1328"/>
      <c r="DO141" s="1328"/>
      <c r="DP141" s="1328"/>
      <c r="DQ141" s="1328"/>
      <c r="DR141" s="1328"/>
      <c r="DS141" s="1328"/>
      <c r="DT141" s="1328"/>
      <c r="DU141" s="1328"/>
      <c r="DV141" s="1328"/>
      <c r="DW141" s="1328"/>
      <c r="DX141" s="1328"/>
      <c r="DY141" s="1328"/>
      <c r="DZ141" s="1328"/>
      <c r="EA141" s="1328"/>
      <c r="EB141" s="1328"/>
      <c r="EC141" s="1328"/>
      <c r="ED141" s="1328"/>
      <c r="EE141" s="1328"/>
      <c r="EF141" s="1328"/>
      <c r="EG141" s="1328"/>
      <c r="EH141" s="1328"/>
      <c r="EI141" s="1328"/>
      <c r="EJ141" s="1328"/>
      <c r="EK141" s="1328"/>
      <c r="EL141" s="1328"/>
      <c r="EM141" s="1328"/>
      <c r="EN141" s="1328"/>
      <c r="EO141" s="1328"/>
      <c r="EP141" s="1328"/>
      <c r="EQ141" s="1328"/>
      <c r="ER141" s="1328"/>
      <c r="ES141" s="1328"/>
      <c r="ET141" s="1328"/>
      <c r="EU141" s="1328"/>
      <c r="EV141" s="1328"/>
      <c r="EW141" s="1328"/>
      <c r="EX141" s="1328"/>
      <c r="EY141" s="1328"/>
      <c r="EZ141" s="1328"/>
      <c r="FA141" s="1328"/>
      <c r="FB141" s="1328"/>
      <c r="FC141" s="1328"/>
      <c r="FD141" s="1328"/>
      <c r="FE141" s="1328"/>
      <c r="FF141" s="1328"/>
      <c r="FG141" s="1328"/>
      <c r="FH141" s="1328"/>
      <c r="FI141" s="1328"/>
      <c r="FJ141" s="1328"/>
      <c r="FK141" s="1328"/>
      <c r="FL141" s="1328"/>
      <c r="FM141" s="1328"/>
      <c r="FN141" s="1328"/>
      <c r="FO141" s="1328"/>
      <c r="FP141" s="1328"/>
      <c r="FQ141" s="1328"/>
      <c r="FR141" s="1328"/>
      <c r="FS141" s="1328"/>
      <c r="FT141" s="1328"/>
      <c r="FU141" s="1328"/>
      <c r="FV141" s="1328"/>
      <c r="FW141" s="1328"/>
      <c r="FX141" s="1328"/>
      <c r="FY141" s="1328"/>
      <c r="FZ141" s="1328"/>
      <c r="GA141" s="1328"/>
      <c r="GB141" s="1328"/>
      <c r="GC141" s="1328"/>
      <c r="GD141" s="1328"/>
      <c r="GE141" s="1328"/>
      <c r="GF141" s="1328"/>
      <c r="GG141" s="1328"/>
      <c r="GH141" s="1328"/>
      <c r="GI141" s="1328"/>
      <c r="GJ141" s="1328"/>
      <c r="GK141" s="1328"/>
      <c r="GL141" s="1328"/>
      <c r="GM141" s="1328"/>
      <c r="GN141" s="1328"/>
      <c r="GO141" s="1328"/>
      <c r="GP141" s="1328"/>
      <c r="GQ141" s="1328"/>
      <c r="GR141" s="1328"/>
      <c r="GS141" s="1328"/>
      <c r="GT141" s="1328"/>
      <c r="GU141" s="1328"/>
      <c r="GV141" s="1328"/>
      <c r="GW141" s="1328"/>
      <c r="GX141" s="1328"/>
      <c r="GY141" s="1328"/>
      <c r="GZ141" s="1328"/>
      <c r="HA141" s="1328"/>
      <c r="HB141" s="1328"/>
      <c r="HC141" s="1328"/>
      <c r="HD141" s="1328"/>
      <c r="HE141" s="1328"/>
      <c r="HF141" s="1328"/>
      <c r="HG141" s="1328"/>
      <c r="HH141" s="1328"/>
      <c r="HI141" s="1328"/>
      <c r="HJ141" s="1328"/>
      <c r="HK141" s="1328"/>
      <c r="HL141" s="1328"/>
      <c r="HM141" s="1328"/>
      <c r="HN141" s="1328"/>
      <c r="HO141" s="1328"/>
      <c r="HP141" s="1328"/>
      <c r="HQ141" s="1328"/>
      <c r="HR141" s="1328"/>
      <c r="HS141" s="1328"/>
      <c r="HT141" s="1328"/>
      <c r="HU141" s="1328"/>
      <c r="HV141" s="1328"/>
      <c r="HW141" s="1328"/>
      <c r="HX141" s="1328"/>
      <c r="HY141" s="1328"/>
      <c r="HZ141" s="1328"/>
      <c r="IA141" s="1328"/>
      <c r="IB141" s="1328"/>
      <c r="IC141" s="1328"/>
      <c r="ID141" s="1328"/>
      <c r="IE141" s="1328"/>
      <c r="IF141" s="1328"/>
      <c r="IG141" s="1328"/>
      <c r="IH141" s="1328"/>
      <c r="II141" s="1328"/>
      <c r="IJ141" s="1328"/>
      <c r="IK141" s="1328"/>
      <c r="IL141" s="1328"/>
      <c r="IM141" s="1328"/>
      <c r="IN141" s="1328"/>
      <c r="IO141" s="1328"/>
      <c r="IP141" s="1328"/>
      <c r="IQ141" s="1328"/>
      <c r="IR141" s="1328"/>
      <c r="IS141" s="1328"/>
      <c r="IT141" s="1328"/>
      <c r="IU141" s="1328"/>
      <c r="IV141" s="1328"/>
      <c r="IW141" s="1328"/>
      <c r="IX141" s="1328"/>
      <c r="IY141" s="1328"/>
      <c r="IZ141" s="1328"/>
      <c r="JA141" s="1328"/>
      <c r="JB141" s="1328"/>
      <c r="JC141" s="1328"/>
      <c r="JD141" s="1328"/>
      <c r="JE141" s="1328"/>
      <c r="JF141" s="1328"/>
      <c r="JG141" s="1328"/>
      <c r="JH141" s="1328"/>
      <c r="JI141" s="1328"/>
      <c r="JJ141" s="1328"/>
      <c r="JK141" s="1328"/>
      <c r="JL141" s="1328"/>
      <c r="JM141" s="1328"/>
      <c r="JN141" s="1328"/>
      <c r="JO141" s="1328"/>
      <c r="JP141" s="1328"/>
      <c r="JQ141" s="1328"/>
      <c r="JR141" s="1328"/>
      <c r="JS141" s="1328"/>
      <c r="JT141" s="1328"/>
      <c r="JU141" s="1328"/>
      <c r="JV141" s="1328"/>
      <c r="JW141" s="1328"/>
      <c r="JX141" s="1328"/>
      <c r="JY141" s="1328"/>
      <c r="JZ141" s="1328"/>
      <c r="KA141" s="1328"/>
      <c r="KB141" s="1328"/>
      <c r="KC141" s="1328"/>
      <c r="KD141" s="1328"/>
      <c r="KE141" s="1328"/>
      <c r="KF141" s="1328"/>
      <c r="KG141" s="1328"/>
      <c r="KH141" s="1328"/>
      <c r="KI141" s="1328"/>
      <c r="KJ141" s="1328"/>
      <c r="KK141" s="1328"/>
      <c r="KL141" s="1328"/>
      <c r="KM141" s="1328"/>
      <c r="KN141" s="1328"/>
      <c r="KO141" s="1328"/>
      <c r="KP141" s="1328"/>
      <c r="KQ141" s="1328"/>
      <c r="KR141" s="1328"/>
      <c r="KS141" s="1328"/>
      <c r="KT141" s="1328"/>
      <c r="KU141" s="1328"/>
      <c r="KV141" s="1328"/>
      <c r="KW141" s="1328"/>
      <c r="KX141" s="1328"/>
      <c r="KY141" s="1328"/>
      <c r="KZ141" s="1328"/>
      <c r="LA141" s="1328"/>
      <c r="LB141" s="1328"/>
      <c r="LC141" s="1328"/>
      <c r="LD141" s="1328"/>
      <c r="LE141" s="1328"/>
      <c r="LF141" s="1328"/>
      <c r="LG141" s="1328"/>
      <c r="LH141" s="1328"/>
      <c r="LI141" s="1328"/>
      <c r="LJ141" s="1328"/>
      <c r="LK141" s="1328"/>
      <c r="LL141" s="1328"/>
      <c r="LM141" s="1328"/>
      <c r="LN141" s="1328"/>
      <c r="LO141" s="1328"/>
      <c r="LP141" s="1328"/>
      <c r="LQ141" s="1328"/>
      <c r="LR141" s="1328"/>
      <c r="LS141" s="1328"/>
      <c r="LT141" s="1328"/>
      <c r="LU141" s="1328"/>
      <c r="LV141" s="1328"/>
      <c r="LW141" s="1328"/>
      <c r="LX141" s="1328"/>
      <c r="LY141" s="1328"/>
      <c r="LZ141" s="1328"/>
      <c r="MA141" s="1328"/>
      <c r="MB141" s="1328"/>
      <c r="MC141" s="1328"/>
      <c r="MD141" s="1328"/>
      <c r="ME141" s="1328"/>
      <c r="MF141" s="1328"/>
      <c r="MG141" s="1328"/>
      <c r="MH141" s="1328"/>
      <c r="MI141" s="1328"/>
      <c r="MJ141" s="1328"/>
      <c r="MK141" s="1328"/>
      <c r="ML141" s="1328"/>
      <c r="MM141" s="1328"/>
      <c r="MN141" s="1328"/>
      <c r="MO141" s="1328"/>
      <c r="MP141" s="1328"/>
      <c r="MQ141" s="1328"/>
      <c r="MR141" s="1328"/>
      <c r="MS141" s="1328"/>
      <c r="MT141" s="1328"/>
      <c r="MU141" s="1328"/>
      <c r="MV141" s="1328"/>
      <c r="MW141" s="1328"/>
      <c r="MX141" s="1328"/>
      <c r="MY141" s="1328"/>
      <c r="MZ141" s="1328"/>
      <c r="NA141" s="1328"/>
      <c r="NB141" s="1328"/>
      <c r="NC141" s="1328"/>
      <c r="ND141" s="1328"/>
      <c r="NE141" s="1328"/>
      <c r="NF141" s="1328"/>
      <c r="NG141" s="1328"/>
      <c r="NH141" s="1328"/>
      <c r="NI141" s="1328"/>
      <c r="NJ141" s="1328"/>
      <c r="NK141" s="1328"/>
      <c r="NL141" s="1328"/>
      <c r="NM141" s="1328"/>
      <c r="NN141" s="1328"/>
      <c r="NO141" s="1328"/>
      <c r="NP141" s="1328"/>
      <c r="NQ141" s="1328"/>
      <c r="NR141" s="1328"/>
      <c r="NS141" s="1328"/>
      <c r="NT141" s="1328"/>
      <c r="NU141" s="1328"/>
      <c r="NV141" s="1328"/>
      <c r="NW141" s="1328"/>
      <c r="NX141" s="1328"/>
      <c r="NY141" s="1328"/>
      <c r="NZ141" s="1328"/>
      <c r="OA141" s="1328"/>
      <c r="OB141" s="1328"/>
      <c r="OC141" s="1328"/>
      <c r="OD141" s="1328"/>
      <c r="OE141" s="1328"/>
      <c r="OF141" s="1328"/>
      <c r="OG141" s="1328"/>
      <c r="OH141" s="1328"/>
      <c r="OI141" s="1328"/>
      <c r="OJ141" s="1328"/>
      <c r="OK141" s="1328"/>
      <c r="OL141" s="1328"/>
      <c r="OM141" s="1328"/>
      <c r="ON141" s="1328"/>
      <c r="OO141" s="1328"/>
      <c r="OP141" s="1328"/>
      <c r="OQ141" s="1328"/>
      <c r="OR141" s="1328"/>
      <c r="OS141" s="1328"/>
      <c r="OT141" s="1328"/>
      <c r="OU141" s="1328"/>
      <c r="OV141" s="1328"/>
      <c r="OW141" s="1328"/>
      <c r="OX141" s="1328"/>
      <c r="OY141" s="1328"/>
      <c r="OZ141" s="1328"/>
      <c r="PA141" s="1328"/>
      <c r="PB141" s="1328"/>
      <c r="PC141" s="1328"/>
      <c r="PD141" s="1328"/>
      <c r="PE141" s="1328"/>
      <c r="PF141" s="1328"/>
      <c r="PG141" s="1328"/>
      <c r="PH141" s="1328"/>
      <c r="PI141" s="1328"/>
      <c r="PJ141" s="1328"/>
      <c r="PK141" s="1328"/>
      <c r="PL141" s="1328"/>
      <c r="PM141" s="1328"/>
      <c r="PN141" s="1328"/>
      <c r="PO141" s="1328"/>
      <c r="PP141" s="1328"/>
      <c r="PQ141" s="1328"/>
      <c r="PR141" s="1328"/>
      <c r="PS141" s="1328"/>
      <c r="PT141" s="1328"/>
      <c r="PU141" s="1328"/>
      <c r="PV141" s="1328"/>
      <c r="PW141" s="1328"/>
      <c r="PX141" s="1328"/>
      <c r="PY141" s="1328"/>
      <c r="PZ141" s="1328"/>
      <c r="QA141" s="1328"/>
      <c r="QB141" s="1328"/>
      <c r="QC141" s="1328"/>
      <c r="QD141" s="1328"/>
      <c r="QE141" s="1328"/>
      <c r="QF141" s="1328"/>
      <c r="QG141" s="1328"/>
      <c r="QH141" s="1328"/>
      <c r="QI141" s="1328"/>
      <c r="QJ141" s="1328"/>
      <c r="QK141" s="1328"/>
      <c r="QL141" s="1328"/>
      <c r="QM141" s="1328"/>
      <c r="QN141" s="1328"/>
      <c r="QO141" s="1328"/>
      <c r="QP141" s="1328"/>
      <c r="QQ141" s="1328"/>
      <c r="QR141" s="1328"/>
      <c r="QS141" s="1328"/>
      <c r="QT141" s="1328"/>
      <c r="QU141" s="1328"/>
      <c r="QV141" s="1328"/>
      <c r="QW141" s="1328"/>
      <c r="QX141" s="1328"/>
      <c r="QY141" s="1328"/>
      <c r="QZ141" s="1328"/>
      <c r="RA141" s="1328"/>
      <c r="RB141" s="1328"/>
      <c r="RC141" s="1328"/>
      <c r="RD141" s="1328"/>
      <c r="RE141" s="1328"/>
      <c r="RF141" s="1328"/>
      <c r="RG141" s="1328"/>
      <c r="RH141" s="1328"/>
      <c r="RI141" s="1328"/>
      <c r="RJ141" s="1328"/>
      <c r="RK141" s="1328"/>
      <c r="RL141" s="1328"/>
      <c r="RM141" s="1328"/>
      <c r="RN141" s="1328"/>
      <c r="RO141" s="1328"/>
      <c r="RP141" s="1328"/>
      <c r="RQ141" s="1328"/>
      <c r="RR141" s="1328"/>
      <c r="RS141" s="1328"/>
      <c r="RT141" s="1328"/>
      <c r="RU141" s="1328"/>
      <c r="RV141" s="1328"/>
      <c r="RW141" s="1328"/>
      <c r="RX141" s="1328"/>
      <c r="RY141" s="1328"/>
      <c r="RZ141" s="1328"/>
      <c r="SA141" s="1328"/>
      <c r="SB141" s="1328"/>
      <c r="SC141" s="1328"/>
      <c r="SD141" s="1328"/>
      <c r="SE141" s="1328"/>
      <c r="SF141" s="1328"/>
      <c r="SG141" s="1328"/>
      <c r="SH141" s="1328"/>
      <c r="SI141" s="1328"/>
      <c r="SJ141" s="1328"/>
      <c r="SK141" s="1328"/>
      <c r="SL141" s="1328"/>
      <c r="SM141" s="1328"/>
      <c r="SN141" s="1328"/>
      <c r="SO141" s="1328"/>
      <c r="SP141" s="1328"/>
      <c r="SQ141" s="1328"/>
      <c r="SR141" s="1328"/>
      <c r="SS141" s="1328"/>
      <c r="ST141" s="1328"/>
      <c r="SU141" s="1328"/>
      <c r="SV141" s="1328"/>
      <c r="SW141" s="1328"/>
      <c r="SX141" s="1328"/>
      <c r="SY141" s="1328"/>
      <c r="SZ141" s="1328"/>
      <c r="TA141" s="1328"/>
      <c r="TB141" s="1328"/>
      <c r="TC141" s="1328"/>
      <c r="TD141" s="1328"/>
      <c r="TE141" s="1328"/>
      <c r="TF141" s="1328"/>
      <c r="TG141" s="1328"/>
      <c r="TH141" s="1328"/>
      <c r="TI141" s="1328"/>
      <c r="TJ141" s="1328"/>
      <c r="TK141" s="1328"/>
      <c r="TL141" s="1328"/>
      <c r="TM141" s="1328"/>
      <c r="TN141" s="1328"/>
      <c r="TO141" s="1328"/>
      <c r="TP141" s="1328"/>
      <c r="TQ141" s="1328"/>
      <c r="TR141" s="1328"/>
      <c r="TS141" s="1328"/>
      <c r="TT141" s="1328"/>
      <c r="TU141" s="1328"/>
      <c r="TV141" s="1328"/>
      <c r="TW141" s="1328"/>
      <c r="TX141" s="1328"/>
      <c r="TY141" s="1328"/>
      <c r="TZ141" s="1328"/>
      <c r="UA141" s="1328"/>
      <c r="UB141" s="1328"/>
      <c r="UC141" s="1328"/>
      <c r="UD141" s="1328"/>
      <c r="UE141" s="1328"/>
      <c r="UF141" s="1328"/>
      <c r="UG141" s="1328"/>
      <c r="UH141" s="1328"/>
      <c r="UI141" s="1328"/>
      <c r="UJ141" s="1328"/>
      <c r="UK141" s="1328"/>
      <c r="UL141" s="1328"/>
      <c r="UM141" s="1328"/>
      <c r="UN141" s="1328"/>
      <c r="UO141" s="1328"/>
      <c r="UP141" s="1328"/>
      <c r="UQ141" s="1328"/>
      <c r="UR141" s="1328"/>
      <c r="US141" s="1328"/>
      <c r="UT141" s="1328"/>
      <c r="UU141" s="1328"/>
      <c r="UV141" s="1328"/>
      <c r="UW141" s="1328"/>
      <c r="UX141" s="1328"/>
      <c r="UY141" s="1328"/>
      <c r="UZ141" s="1328"/>
      <c r="VA141" s="1328"/>
      <c r="VB141" s="1328"/>
      <c r="VC141" s="1328"/>
      <c r="VD141" s="1328"/>
      <c r="VE141" s="1328"/>
      <c r="VF141" s="1328"/>
      <c r="VG141" s="1328"/>
      <c r="VH141" s="1328"/>
      <c r="VI141" s="1328"/>
      <c r="VJ141" s="1328"/>
      <c r="VK141" s="1328"/>
      <c r="VL141" s="1328"/>
      <c r="VM141" s="1328"/>
      <c r="VN141" s="1328"/>
      <c r="VO141" s="1328"/>
      <c r="VP141" s="1328"/>
      <c r="VQ141" s="1328"/>
      <c r="VR141" s="1328"/>
      <c r="VS141" s="1328"/>
      <c r="VT141" s="1328"/>
      <c r="VU141" s="1328"/>
      <c r="VV141" s="1328"/>
      <c r="VW141" s="1328"/>
      <c r="VX141" s="1328"/>
      <c r="VY141" s="1328"/>
      <c r="VZ141" s="1328"/>
      <c r="WA141" s="1328"/>
      <c r="WB141" s="1328"/>
      <c r="WC141" s="1328"/>
      <c r="WD141" s="1328"/>
      <c r="WE141" s="1328"/>
      <c r="WF141" s="1328"/>
      <c r="WG141" s="1328"/>
      <c r="WH141" s="1328"/>
      <c r="WI141" s="1328"/>
      <c r="WJ141" s="1328"/>
      <c r="WK141" s="1328"/>
      <c r="WL141" s="1328"/>
    </row>
    <row r="142" spans="1:610" s="71" customFormat="1" x14ac:dyDescent="0.2">
      <c r="A142" s="1328"/>
      <c r="B142" s="5" t="s">
        <v>798</v>
      </c>
      <c r="C142" s="72">
        <v>400</v>
      </c>
      <c r="D142" s="73" t="s">
        <v>799</v>
      </c>
      <c r="E142" s="73"/>
      <c r="F142" s="72"/>
      <c r="G142" s="1328"/>
      <c r="H142" s="1328"/>
      <c r="I142" s="1328"/>
      <c r="J142" s="1328"/>
      <c r="K142" s="1328"/>
      <c r="L142" s="1328"/>
      <c r="M142" s="1328"/>
      <c r="N142" s="1328"/>
      <c r="O142" s="1328"/>
      <c r="P142" s="1328"/>
      <c r="Q142" s="1328"/>
      <c r="R142" s="1328"/>
      <c r="S142" s="1328"/>
      <c r="T142" s="1328"/>
      <c r="U142" s="1328"/>
      <c r="V142" s="1328"/>
      <c r="W142" s="1328"/>
      <c r="X142" s="1328"/>
      <c r="Y142" s="1328"/>
      <c r="Z142" s="1328"/>
      <c r="AA142" s="1328"/>
      <c r="AB142" s="1328"/>
      <c r="AC142" s="1328"/>
      <c r="AD142" s="1328"/>
      <c r="AE142" s="1328"/>
      <c r="AF142" s="1328"/>
      <c r="AG142" s="1328"/>
      <c r="AH142" s="1328"/>
      <c r="AI142" s="1328"/>
      <c r="AJ142" s="1328"/>
      <c r="AK142" s="1328"/>
      <c r="AL142" s="1328"/>
      <c r="AM142" s="1328"/>
      <c r="AN142" s="1328"/>
      <c r="AO142" s="1328"/>
      <c r="AP142" s="1328"/>
      <c r="AQ142" s="1328"/>
      <c r="AR142" s="1328"/>
      <c r="AS142" s="1328"/>
      <c r="AT142" s="1328"/>
      <c r="AU142" s="1328"/>
      <c r="AV142" s="1328"/>
      <c r="AW142" s="1328"/>
      <c r="AX142" s="1328"/>
      <c r="AY142" s="1328"/>
      <c r="AZ142" s="1328"/>
      <c r="BA142" s="1328"/>
      <c r="BB142" s="1328"/>
      <c r="BC142" s="1328"/>
      <c r="BD142" s="1328"/>
      <c r="BE142" s="1328"/>
      <c r="BF142" s="1328"/>
      <c r="BG142" s="1328"/>
      <c r="BH142" s="1328"/>
      <c r="BI142" s="1328"/>
      <c r="BJ142" s="1328"/>
      <c r="BK142" s="1328"/>
      <c r="BL142" s="1328"/>
      <c r="BM142" s="1328"/>
      <c r="BN142" s="1328"/>
      <c r="BO142" s="1328"/>
      <c r="BP142" s="1328"/>
      <c r="BQ142" s="1328"/>
      <c r="BR142" s="1328"/>
      <c r="BS142" s="1328"/>
      <c r="BT142" s="1328"/>
      <c r="BU142" s="1328"/>
      <c r="BV142" s="1328"/>
      <c r="BW142" s="1328"/>
      <c r="BX142" s="1328"/>
      <c r="BY142" s="1328"/>
      <c r="BZ142" s="1328"/>
      <c r="CA142" s="1328"/>
      <c r="CB142" s="1328"/>
      <c r="CC142" s="1328"/>
      <c r="CD142" s="1328"/>
      <c r="CE142" s="1328"/>
      <c r="CF142" s="1328"/>
      <c r="CG142" s="1328"/>
      <c r="CH142" s="1328"/>
      <c r="CI142" s="1328"/>
      <c r="CJ142" s="1328"/>
      <c r="CK142" s="1328"/>
      <c r="CL142" s="1328"/>
      <c r="CM142" s="1328"/>
      <c r="CN142" s="1328"/>
      <c r="CO142" s="1328"/>
      <c r="CP142" s="1328"/>
      <c r="CQ142" s="1328"/>
      <c r="CR142" s="1328"/>
      <c r="CS142" s="1328"/>
      <c r="CT142" s="1328"/>
      <c r="CU142" s="1328"/>
      <c r="CV142" s="1328"/>
      <c r="CW142" s="1328"/>
      <c r="CX142" s="1328"/>
      <c r="CY142" s="1328"/>
      <c r="CZ142" s="1328"/>
      <c r="DA142" s="1328"/>
      <c r="DB142" s="1328"/>
      <c r="DC142" s="1328"/>
      <c r="DD142" s="1328"/>
      <c r="DE142" s="1328"/>
      <c r="DF142" s="1328"/>
      <c r="DG142" s="1328"/>
      <c r="DH142" s="1328"/>
      <c r="DI142" s="1328"/>
      <c r="DJ142" s="1328"/>
      <c r="DK142" s="1328"/>
      <c r="DL142" s="1328"/>
      <c r="DM142" s="1328"/>
      <c r="DN142" s="1328"/>
      <c r="DO142" s="1328"/>
      <c r="DP142" s="1328"/>
      <c r="DQ142" s="1328"/>
      <c r="DR142" s="1328"/>
      <c r="DS142" s="1328"/>
      <c r="DT142" s="1328"/>
      <c r="DU142" s="1328"/>
      <c r="DV142" s="1328"/>
      <c r="DW142" s="1328"/>
      <c r="DX142" s="1328"/>
      <c r="DY142" s="1328"/>
      <c r="DZ142" s="1328"/>
      <c r="EA142" s="1328"/>
      <c r="EB142" s="1328"/>
      <c r="EC142" s="1328"/>
      <c r="ED142" s="1328"/>
      <c r="EE142" s="1328"/>
      <c r="EF142" s="1328"/>
      <c r="EG142" s="1328"/>
      <c r="EH142" s="1328"/>
      <c r="EI142" s="1328"/>
      <c r="EJ142" s="1328"/>
      <c r="EK142" s="1328"/>
      <c r="EL142" s="1328"/>
      <c r="EM142" s="1328"/>
      <c r="EN142" s="1328"/>
      <c r="EO142" s="1328"/>
      <c r="EP142" s="1328"/>
      <c r="EQ142" s="1328"/>
      <c r="ER142" s="1328"/>
      <c r="ES142" s="1328"/>
      <c r="ET142" s="1328"/>
      <c r="EU142" s="1328"/>
      <c r="EV142" s="1328"/>
      <c r="EW142" s="1328"/>
      <c r="EX142" s="1328"/>
      <c r="EY142" s="1328"/>
      <c r="EZ142" s="1328"/>
      <c r="FA142" s="1328"/>
      <c r="FB142" s="1328"/>
      <c r="FC142" s="1328"/>
      <c r="FD142" s="1328"/>
      <c r="FE142" s="1328"/>
      <c r="FF142" s="1328"/>
      <c r="FG142" s="1328"/>
      <c r="FH142" s="1328"/>
      <c r="FI142" s="1328"/>
      <c r="FJ142" s="1328"/>
      <c r="FK142" s="1328"/>
      <c r="FL142" s="1328"/>
      <c r="FM142" s="1328"/>
      <c r="FN142" s="1328"/>
      <c r="FO142" s="1328"/>
      <c r="FP142" s="1328"/>
      <c r="FQ142" s="1328"/>
      <c r="FR142" s="1328"/>
      <c r="FS142" s="1328"/>
      <c r="FT142" s="1328"/>
      <c r="FU142" s="1328"/>
      <c r="FV142" s="1328"/>
      <c r="FW142" s="1328"/>
      <c r="FX142" s="1328"/>
      <c r="FY142" s="1328"/>
      <c r="FZ142" s="1328"/>
      <c r="GA142" s="1328"/>
      <c r="GB142" s="1328"/>
      <c r="GC142" s="1328"/>
      <c r="GD142" s="1328"/>
      <c r="GE142" s="1328"/>
      <c r="GF142" s="1328"/>
      <c r="GG142" s="1328"/>
      <c r="GH142" s="1328"/>
      <c r="GI142" s="1328"/>
      <c r="GJ142" s="1328"/>
      <c r="GK142" s="1328"/>
      <c r="GL142" s="1328"/>
      <c r="GM142" s="1328"/>
      <c r="GN142" s="1328"/>
      <c r="GO142" s="1328"/>
      <c r="GP142" s="1328"/>
      <c r="GQ142" s="1328"/>
      <c r="GR142" s="1328"/>
      <c r="GS142" s="1328"/>
      <c r="GT142" s="1328"/>
      <c r="GU142" s="1328"/>
      <c r="GV142" s="1328"/>
      <c r="GW142" s="1328"/>
      <c r="GX142" s="1328"/>
      <c r="GY142" s="1328"/>
      <c r="GZ142" s="1328"/>
      <c r="HA142" s="1328"/>
      <c r="HB142" s="1328"/>
      <c r="HC142" s="1328"/>
      <c r="HD142" s="1328"/>
      <c r="HE142" s="1328"/>
      <c r="HF142" s="1328"/>
      <c r="HG142" s="1328"/>
      <c r="HH142" s="1328"/>
      <c r="HI142" s="1328"/>
      <c r="HJ142" s="1328"/>
      <c r="HK142" s="1328"/>
      <c r="HL142" s="1328"/>
      <c r="HM142" s="1328"/>
      <c r="HN142" s="1328"/>
      <c r="HO142" s="1328"/>
      <c r="HP142" s="1328"/>
      <c r="HQ142" s="1328"/>
      <c r="HR142" s="1328"/>
      <c r="HS142" s="1328"/>
      <c r="HT142" s="1328"/>
      <c r="HU142" s="1328"/>
      <c r="HV142" s="1328"/>
      <c r="HW142" s="1328"/>
      <c r="HX142" s="1328"/>
      <c r="HY142" s="1328"/>
      <c r="HZ142" s="1328"/>
      <c r="IA142" s="1328"/>
      <c r="IB142" s="1328"/>
      <c r="IC142" s="1328"/>
      <c r="ID142" s="1328"/>
      <c r="IE142" s="1328"/>
      <c r="IF142" s="1328"/>
      <c r="IG142" s="1328"/>
      <c r="IH142" s="1328"/>
      <c r="II142" s="1328"/>
      <c r="IJ142" s="1328"/>
      <c r="IK142" s="1328"/>
      <c r="IL142" s="1328"/>
      <c r="IM142" s="1328"/>
      <c r="IN142" s="1328"/>
      <c r="IO142" s="1328"/>
      <c r="IP142" s="1328"/>
      <c r="IQ142" s="1328"/>
      <c r="IR142" s="1328"/>
      <c r="IS142" s="1328"/>
      <c r="IT142" s="1328"/>
      <c r="IU142" s="1328"/>
      <c r="IV142" s="1328"/>
      <c r="IW142" s="1328"/>
      <c r="IX142" s="1328"/>
      <c r="IY142" s="1328"/>
      <c r="IZ142" s="1328"/>
      <c r="JA142" s="1328"/>
      <c r="JB142" s="1328"/>
      <c r="JC142" s="1328"/>
      <c r="JD142" s="1328"/>
      <c r="JE142" s="1328"/>
      <c r="JF142" s="1328"/>
      <c r="JG142" s="1328"/>
      <c r="JH142" s="1328"/>
      <c r="JI142" s="1328"/>
      <c r="JJ142" s="1328"/>
      <c r="JK142" s="1328"/>
      <c r="JL142" s="1328"/>
      <c r="JM142" s="1328"/>
      <c r="JN142" s="1328"/>
      <c r="JO142" s="1328"/>
      <c r="JP142" s="1328"/>
      <c r="JQ142" s="1328"/>
      <c r="JR142" s="1328"/>
      <c r="JS142" s="1328"/>
      <c r="JT142" s="1328"/>
      <c r="JU142" s="1328"/>
      <c r="JV142" s="1328"/>
      <c r="JW142" s="1328"/>
      <c r="JX142" s="1328"/>
      <c r="JY142" s="1328"/>
      <c r="JZ142" s="1328"/>
      <c r="KA142" s="1328"/>
      <c r="KB142" s="1328"/>
      <c r="KC142" s="1328"/>
      <c r="KD142" s="1328"/>
      <c r="KE142" s="1328"/>
      <c r="KF142" s="1328"/>
      <c r="KG142" s="1328"/>
      <c r="KH142" s="1328"/>
      <c r="KI142" s="1328"/>
      <c r="KJ142" s="1328"/>
      <c r="KK142" s="1328"/>
      <c r="KL142" s="1328"/>
      <c r="KM142" s="1328"/>
      <c r="KN142" s="1328"/>
      <c r="KO142" s="1328"/>
      <c r="KP142" s="1328"/>
      <c r="KQ142" s="1328"/>
      <c r="KR142" s="1328"/>
      <c r="KS142" s="1328"/>
      <c r="KT142" s="1328"/>
      <c r="KU142" s="1328"/>
      <c r="KV142" s="1328"/>
      <c r="KW142" s="1328"/>
      <c r="KX142" s="1328"/>
      <c r="KY142" s="1328"/>
      <c r="KZ142" s="1328"/>
      <c r="LA142" s="1328"/>
      <c r="LB142" s="1328"/>
      <c r="LC142" s="1328"/>
      <c r="LD142" s="1328"/>
      <c r="LE142" s="1328"/>
      <c r="LF142" s="1328"/>
      <c r="LG142" s="1328"/>
      <c r="LH142" s="1328"/>
      <c r="LI142" s="1328"/>
      <c r="LJ142" s="1328"/>
      <c r="LK142" s="1328"/>
      <c r="LL142" s="1328"/>
      <c r="LM142" s="1328"/>
      <c r="LN142" s="1328"/>
      <c r="LO142" s="1328"/>
      <c r="LP142" s="1328"/>
      <c r="LQ142" s="1328"/>
      <c r="LR142" s="1328"/>
      <c r="LS142" s="1328"/>
      <c r="LT142" s="1328"/>
      <c r="LU142" s="1328"/>
      <c r="LV142" s="1328"/>
      <c r="LW142" s="1328"/>
      <c r="LX142" s="1328"/>
      <c r="LY142" s="1328"/>
      <c r="LZ142" s="1328"/>
      <c r="MA142" s="1328"/>
      <c r="MB142" s="1328"/>
      <c r="MC142" s="1328"/>
      <c r="MD142" s="1328"/>
      <c r="ME142" s="1328"/>
      <c r="MF142" s="1328"/>
      <c r="MG142" s="1328"/>
      <c r="MH142" s="1328"/>
      <c r="MI142" s="1328"/>
      <c r="MJ142" s="1328"/>
      <c r="MK142" s="1328"/>
      <c r="ML142" s="1328"/>
      <c r="MM142" s="1328"/>
      <c r="MN142" s="1328"/>
      <c r="MO142" s="1328"/>
      <c r="MP142" s="1328"/>
      <c r="MQ142" s="1328"/>
      <c r="MR142" s="1328"/>
      <c r="MS142" s="1328"/>
      <c r="MT142" s="1328"/>
      <c r="MU142" s="1328"/>
      <c r="MV142" s="1328"/>
      <c r="MW142" s="1328"/>
      <c r="MX142" s="1328"/>
      <c r="MY142" s="1328"/>
      <c r="MZ142" s="1328"/>
      <c r="NA142" s="1328"/>
      <c r="NB142" s="1328"/>
      <c r="NC142" s="1328"/>
      <c r="ND142" s="1328"/>
      <c r="NE142" s="1328"/>
      <c r="NF142" s="1328"/>
      <c r="NG142" s="1328"/>
      <c r="NH142" s="1328"/>
      <c r="NI142" s="1328"/>
      <c r="NJ142" s="1328"/>
      <c r="NK142" s="1328"/>
      <c r="NL142" s="1328"/>
      <c r="NM142" s="1328"/>
      <c r="NN142" s="1328"/>
      <c r="NO142" s="1328"/>
      <c r="NP142" s="1328"/>
      <c r="NQ142" s="1328"/>
      <c r="NR142" s="1328"/>
      <c r="NS142" s="1328"/>
      <c r="NT142" s="1328"/>
      <c r="NU142" s="1328"/>
      <c r="NV142" s="1328"/>
      <c r="NW142" s="1328"/>
      <c r="NX142" s="1328"/>
      <c r="NY142" s="1328"/>
      <c r="NZ142" s="1328"/>
      <c r="OA142" s="1328"/>
      <c r="OB142" s="1328"/>
      <c r="OC142" s="1328"/>
      <c r="OD142" s="1328"/>
      <c r="OE142" s="1328"/>
      <c r="OF142" s="1328"/>
      <c r="OG142" s="1328"/>
      <c r="OH142" s="1328"/>
      <c r="OI142" s="1328"/>
      <c r="OJ142" s="1328"/>
      <c r="OK142" s="1328"/>
      <c r="OL142" s="1328"/>
      <c r="OM142" s="1328"/>
      <c r="ON142" s="1328"/>
      <c r="OO142" s="1328"/>
      <c r="OP142" s="1328"/>
      <c r="OQ142" s="1328"/>
      <c r="OR142" s="1328"/>
      <c r="OS142" s="1328"/>
      <c r="OT142" s="1328"/>
      <c r="OU142" s="1328"/>
      <c r="OV142" s="1328"/>
      <c r="OW142" s="1328"/>
      <c r="OX142" s="1328"/>
      <c r="OY142" s="1328"/>
      <c r="OZ142" s="1328"/>
      <c r="PA142" s="1328"/>
      <c r="PB142" s="1328"/>
      <c r="PC142" s="1328"/>
      <c r="PD142" s="1328"/>
      <c r="PE142" s="1328"/>
      <c r="PF142" s="1328"/>
      <c r="PG142" s="1328"/>
      <c r="PH142" s="1328"/>
      <c r="PI142" s="1328"/>
      <c r="PJ142" s="1328"/>
      <c r="PK142" s="1328"/>
      <c r="PL142" s="1328"/>
      <c r="PM142" s="1328"/>
      <c r="PN142" s="1328"/>
      <c r="PO142" s="1328"/>
      <c r="PP142" s="1328"/>
      <c r="PQ142" s="1328"/>
      <c r="PR142" s="1328"/>
      <c r="PS142" s="1328"/>
      <c r="PT142" s="1328"/>
      <c r="PU142" s="1328"/>
      <c r="PV142" s="1328"/>
      <c r="PW142" s="1328"/>
      <c r="PX142" s="1328"/>
      <c r="PY142" s="1328"/>
      <c r="PZ142" s="1328"/>
      <c r="QA142" s="1328"/>
      <c r="QB142" s="1328"/>
      <c r="QC142" s="1328"/>
      <c r="QD142" s="1328"/>
      <c r="QE142" s="1328"/>
      <c r="QF142" s="1328"/>
      <c r="QG142" s="1328"/>
      <c r="QH142" s="1328"/>
      <c r="QI142" s="1328"/>
      <c r="QJ142" s="1328"/>
      <c r="QK142" s="1328"/>
      <c r="QL142" s="1328"/>
      <c r="QM142" s="1328"/>
      <c r="QN142" s="1328"/>
      <c r="QO142" s="1328"/>
      <c r="QP142" s="1328"/>
      <c r="QQ142" s="1328"/>
      <c r="QR142" s="1328"/>
      <c r="QS142" s="1328"/>
      <c r="QT142" s="1328"/>
      <c r="QU142" s="1328"/>
      <c r="QV142" s="1328"/>
      <c r="QW142" s="1328"/>
      <c r="QX142" s="1328"/>
      <c r="QY142" s="1328"/>
      <c r="QZ142" s="1328"/>
      <c r="RA142" s="1328"/>
      <c r="RB142" s="1328"/>
      <c r="RC142" s="1328"/>
      <c r="RD142" s="1328"/>
      <c r="RE142" s="1328"/>
      <c r="RF142" s="1328"/>
      <c r="RG142" s="1328"/>
      <c r="RH142" s="1328"/>
      <c r="RI142" s="1328"/>
      <c r="RJ142" s="1328"/>
      <c r="RK142" s="1328"/>
      <c r="RL142" s="1328"/>
      <c r="RM142" s="1328"/>
      <c r="RN142" s="1328"/>
      <c r="RO142" s="1328"/>
      <c r="RP142" s="1328"/>
      <c r="RQ142" s="1328"/>
      <c r="RR142" s="1328"/>
      <c r="RS142" s="1328"/>
      <c r="RT142" s="1328"/>
      <c r="RU142" s="1328"/>
      <c r="RV142" s="1328"/>
      <c r="RW142" s="1328"/>
      <c r="RX142" s="1328"/>
      <c r="RY142" s="1328"/>
      <c r="RZ142" s="1328"/>
      <c r="SA142" s="1328"/>
      <c r="SB142" s="1328"/>
      <c r="SC142" s="1328"/>
      <c r="SD142" s="1328"/>
      <c r="SE142" s="1328"/>
      <c r="SF142" s="1328"/>
      <c r="SG142" s="1328"/>
      <c r="SH142" s="1328"/>
      <c r="SI142" s="1328"/>
      <c r="SJ142" s="1328"/>
      <c r="SK142" s="1328"/>
      <c r="SL142" s="1328"/>
      <c r="SM142" s="1328"/>
      <c r="SN142" s="1328"/>
      <c r="SO142" s="1328"/>
      <c r="SP142" s="1328"/>
      <c r="SQ142" s="1328"/>
      <c r="SR142" s="1328"/>
      <c r="SS142" s="1328"/>
      <c r="ST142" s="1328"/>
      <c r="SU142" s="1328"/>
      <c r="SV142" s="1328"/>
      <c r="SW142" s="1328"/>
      <c r="SX142" s="1328"/>
      <c r="SY142" s="1328"/>
      <c r="SZ142" s="1328"/>
      <c r="TA142" s="1328"/>
      <c r="TB142" s="1328"/>
      <c r="TC142" s="1328"/>
      <c r="TD142" s="1328"/>
      <c r="TE142" s="1328"/>
      <c r="TF142" s="1328"/>
      <c r="TG142" s="1328"/>
      <c r="TH142" s="1328"/>
      <c r="TI142" s="1328"/>
      <c r="TJ142" s="1328"/>
      <c r="TK142" s="1328"/>
      <c r="TL142" s="1328"/>
      <c r="TM142" s="1328"/>
      <c r="TN142" s="1328"/>
      <c r="TO142" s="1328"/>
      <c r="TP142" s="1328"/>
      <c r="TQ142" s="1328"/>
      <c r="TR142" s="1328"/>
      <c r="TS142" s="1328"/>
      <c r="TT142" s="1328"/>
      <c r="TU142" s="1328"/>
      <c r="TV142" s="1328"/>
      <c r="TW142" s="1328"/>
      <c r="TX142" s="1328"/>
      <c r="TY142" s="1328"/>
      <c r="TZ142" s="1328"/>
      <c r="UA142" s="1328"/>
      <c r="UB142" s="1328"/>
      <c r="UC142" s="1328"/>
      <c r="UD142" s="1328"/>
      <c r="UE142" s="1328"/>
      <c r="UF142" s="1328"/>
      <c r="UG142" s="1328"/>
      <c r="UH142" s="1328"/>
      <c r="UI142" s="1328"/>
      <c r="UJ142" s="1328"/>
      <c r="UK142" s="1328"/>
      <c r="UL142" s="1328"/>
      <c r="UM142" s="1328"/>
      <c r="UN142" s="1328"/>
      <c r="UO142" s="1328"/>
      <c r="UP142" s="1328"/>
      <c r="UQ142" s="1328"/>
      <c r="UR142" s="1328"/>
      <c r="US142" s="1328"/>
      <c r="UT142" s="1328"/>
      <c r="UU142" s="1328"/>
      <c r="UV142" s="1328"/>
      <c r="UW142" s="1328"/>
      <c r="UX142" s="1328"/>
      <c r="UY142" s="1328"/>
      <c r="UZ142" s="1328"/>
      <c r="VA142" s="1328"/>
      <c r="VB142" s="1328"/>
      <c r="VC142" s="1328"/>
      <c r="VD142" s="1328"/>
      <c r="VE142" s="1328"/>
      <c r="VF142" s="1328"/>
      <c r="VG142" s="1328"/>
      <c r="VH142" s="1328"/>
      <c r="VI142" s="1328"/>
      <c r="VJ142" s="1328"/>
      <c r="VK142" s="1328"/>
      <c r="VL142" s="1328"/>
      <c r="VM142" s="1328"/>
      <c r="VN142" s="1328"/>
      <c r="VO142" s="1328"/>
      <c r="VP142" s="1328"/>
      <c r="VQ142" s="1328"/>
      <c r="VR142" s="1328"/>
      <c r="VS142" s="1328"/>
      <c r="VT142" s="1328"/>
      <c r="VU142" s="1328"/>
      <c r="VV142" s="1328"/>
      <c r="VW142" s="1328"/>
      <c r="VX142" s="1328"/>
      <c r="VY142" s="1328"/>
      <c r="VZ142" s="1328"/>
      <c r="WA142" s="1328"/>
      <c r="WB142" s="1328"/>
      <c r="WC142" s="1328"/>
      <c r="WD142" s="1328"/>
      <c r="WE142" s="1328"/>
      <c r="WF142" s="1328"/>
      <c r="WG142" s="1328"/>
      <c r="WH142" s="1328"/>
      <c r="WI142" s="1328"/>
      <c r="WJ142" s="1328"/>
      <c r="WK142" s="1328"/>
      <c r="WL142" s="1328"/>
    </row>
    <row r="143" spans="1:610" s="71" customFormat="1" x14ac:dyDescent="0.2">
      <c r="A143" s="1328"/>
      <c r="B143" s="5" t="s">
        <v>800</v>
      </c>
      <c r="C143" s="72">
        <f>150*1</f>
        <v>150</v>
      </c>
      <c r="D143" s="5"/>
      <c r="E143" s="5"/>
      <c r="F143" s="72"/>
      <c r="G143" s="5"/>
      <c r="H143" s="1328"/>
      <c r="I143" s="1328"/>
      <c r="J143" s="1328"/>
      <c r="K143" s="1328"/>
      <c r="L143" s="1328"/>
      <c r="M143" s="1328"/>
      <c r="N143" s="1328"/>
      <c r="O143" s="1328"/>
      <c r="P143" s="1328"/>
      <c r="Q143" s="1328"/>
      <c r="R143" s="1328"/>
      <c r="S143" s="1328"/>
      <c r="T143" s="1328"/>
      <c r="U143" s="1328"/>
      <c r="V143" s="1328"/>
      <c r="W143" s="1328"/>
      <c r="X143" s="1328"/>
      <c r="Y143" s="1328"/>
      <c r="Z143" s="1328"/>
      <c r="AA143" s="1328"/>
      <c r="AB143" s="1328"/>
      <c r="AC143" s="1328"/>
      <c r="AD143" s="1328"/>
      <c r="AE143" s="1328"/>
      <c r="AF143" s="1328"/>
      <c r="AG143" s="1328"/>
      <c r="AH143" s="1328"/>
      <c r="AI143" s="1328"/>
      <c r="AJ143" s="1328"/>
      <c r="AK143" s="1328"/>
      <c r="AL143" s="1328"/>
      <c r="AM143" s="1328"/>
      <c r="AN143" s="1328"/>
      <c r="AO143" s="1328"/>
      <c r="AP143" s="1328"/>
      <c r="AQ143" s="1328"/>
      <c r="AR143" s="1328"/>
      <c r="AS143" s="1328"/>
      <c r="AT143" s="1328"/>
      <c r="AU143" s="1328"/>
      <c r="AV143" s="1328"/>
      <c r="AW143" s="1328"/>
      <c r="AX143" s="1328"/>
      <c r="AY143" s="1328"/>
      <c r="AZ143" s="1328"/>
      <c r="BA143" s="1328"/>
      <c r="BB143" s="1328"/>
      <c r="BC143" s="1328"/>
      <c r="BD143" s="1328"/>
      <c r="BE143" s="1328"/>
      <c r="BF143" s="1328"/>
      <c r="BG143" s="1328"/>
      <c r="BH143" s="1328"/>
      <c r="BI143" s="1328"/>
      <c r="BJ143" s="1328"/>
      <c r="BK143" s="1328"/>
      <c r="BL143" s="1328"/>
      <c r="BM143" s="1328"/>
      <c r="BN143" s="1328"/>
      <c r="BO143" s="1328"/>
      <c r="BP143" s="1328"/>
      <c r="BQ143" s="1328"/>
      <c r="BR143" s="1328"/>
      <c r="BS143" s="1328"/>
      <c r="BT143" s="1328"/>
      <c r="BU143" s="1328"/>
      <c r="BV143" s="1328"/>
      <c r="BW143" s="1328"/>
      <c r="BX143" s="1328"/>
      <c r="BY143" s="1328"/>
      <c r="BZ143" s="1328"/>
      <c r="CA143" s="1328"/>
      <c r="CB143" s="1328"/>
      <c r="CC143" s="1328"/>
      <c r="CD143" s="1328"/>
      <c r="CE143" s="1328"/>
      <c r="CF143" s="1328"/>
      <c r="CG143" s="1328"/>
      <c r="CH143" s="1328"/>
      <c r="CI143" s="1328"/>
      <c r="CJ143" s="1328"/>
      <c r="CK143" s="1328"/>
      <c r="CL143" s="1328"/>
      <c r="CM143" s="1328"/>
      <c r="CN143" s="1328"/>
      <c r="CO143" s="1328"/>
      <c r="CP143" s="1328"/>
      <c r="CQ143" s="1328"/>
      <c r="CR143" s="1328"/>
      <c r="CS143" s="1328"/>
      <c r="CT143" s="1328"/>
      <c r="CU143" s="1328"/>
      <c r="CV143" s="1328"/>
      <c r="CW143" s="1328"/>
      <c r="CX143" s="1328"/>
      <c r="CY143" s="1328"/>
      <c r="CZ143" s="1328"/>
      <c r="DA143" s="1328"/>
      <c r="DB143" s="1328"/>
      <c r="DC143" s="1328"/>
      <c r="DD143" s="1328"/>
      <c r="DE143" s="1328"/>
      <c r="DF143" s="1328"/>
      <c r="DG143" s="1328"/>
      <c r="DH143" s="1328"/>
      <c r="DI143" s="1328"/>
      <c r="DJ143" s="1328"/>
      <c r="DK143" s="1328"/>
      <c r="DL143" s="1328"/>
      <c r="DM143" s="1328"/>
      <c r="DN143" s="1328"/>
      <c r="DO143" s="1328"/>
      <c r="DP143" s="1328"/>
      <c r="DQ143" s="1328"/>
      <c r="DR143" s="1328"/>
      <c r="DS143" s="1328"/>
      <c r="DT143" s="1328"/>
      <c r="DU143" s="1328"/>
      <c r="DV143" s="1328"/>
      <c r="DW143" s="1328"/>
      <c r="DX143" s="1328"/>
      <c r="DY143" s="1328"/>
      <c r="DZ143" s="1328"/>
      <c r="EA143" s="1328"/>
      <c r="EB143" s="1328"/>
      <c r="EC143" s="1328"/>
      <c r="ED143" s="1328"/>
      <c r="EE143" s="1328"/>
      <c r="EF143" s="1328"/>
      <c r="EG143" s="1328"/>
      <c r="EH143" s="1328"/>
      <c r="EI143" s="1328"/>
      <c r="EJ143" s="1328"/>
      <c r="EK143" s="1328"/>
      <c r="EL143" s="1328"/>
      <c r="EM143" s="1328"/>
      <c r="EN143" s="1328"/>
      <c r="EO143" s="1328"/>
      <c r="EP143" s="1328"/>
      <c r="EQ143" s="1328"/>
      <c r="ER143" s="1328"/>
      <c r="ES143" s="1328"/>
      <c r="ET143" s="1328"/>
      <c r="EU143" s="1328"/>
      <c r="EV143" s="1328"/>
      <c r="EW143" s="1328"/>
      <c r="EX143" s="1328"/>
      <c r="EY143" s="1328"/>
      <c r="EZ143" s="1328"/>
      <c r="FA143" s="1328"/>
      <c r="FB143" s="1328"/>
      <c r="FC143" s="1328"/>
      <c r="FD143" s="1328"/>
      <c r="FE143" s="1328"/>
      <c r="FF143" s="1328"/>
      <c r="FG143" s="1328"/>
      <c r="FH143" s="1328"/>
      <c r="FI143" s="1328"/>
      <c r="FJ143" s="1328"/>
      <c r="FK143" s="1328"/>
      <c r="FL143" s="1328"/>
      <c r="FM143" s="1328"/>
      <c r="FN143" s="1328"/>
      <c r="FO143" s="1328"/>
      <c r="FP143" s="1328"/>
      <c r="FQ143" s="1328"/>
      <c r="FR143" s="1328"/>
      <c r="FS143" s="1328"/>
      <c r="FT143" s="1328"/>
      <c r="FU143" s="1328"/>
      <c r="FV143" s="1328"/>
      <c r="FW143" s="1328"/>
      <c r="FX143" s="1328"/>
      <c r="FY143" s="1328"/>
      <c r="FZ143" s="1328"/>
      <c r="GA143" s="1328"/>
      <c r="GB143" s="1328"/>
      <c r="GC143" s="1328"/>
      <c r="GD143" s="1328"/>
      <c r="GE143" s="1328"/>
      <c r="GF143" s="1328"/>
      <c r="GG143" s="1328"/>
      <c r="GH143" s="1328"/>
      <c r="GI143" s="1328"/>
      <c r="GJ143" s="1328"/>
      <c r="GK143" s="1328"/>
      <c r="GL143" s="1328"/>
      <c r="GM143" s="1328"/>
      <c r="GN143" s="1328"/>
      <c r="GO143" s="1328"/>
      <c r="GP143" s="1328"/>
      <c r="GQ143" s="1328"/>
      <c r="GR143" s="1328"/>
      <c r="GS143" s="1328"/>
      <c r="GT143" s="1328"/>
      <c r="GU143" s="1328"/>
      <c r="GV143" s="1328"/>
      <c r="GW143" s="1328"/>
      <c r="GX143" s="1328"/>
      <c r="GY143" s="1328"/>
      <c r="GZ143" s="1328"/>
      <c r="HA143" s="1328"/>
      <c r="HB143" s="1328"/>
      <c r="HC143" s="1328"/>
      <c r="HD143" s="1328"/>
      <c r="HE143" s="1328"/>
      <c r="HF143" s="1328"/>
      <c r="HG143" s="1328"/>
      <c r="HH143" s="1328"/>
      <c r="HI143" s="1328"/>
      <c r="HJ143" s="1328"/>
      <c r="HK143" s="1328"/>
      <c r="HL143" s="1328"/>
      <c r="HM143" s="1328"/>
      <c r="HN143" s="1328"/>
      <c r="HO143" s="1328"/>
      <c r="HP143" s="1328"/>
      <c r="HQ143" s="1328"/>
      <c r="HR143" s="1328"/>
      <c r="HS143" s="1328"/>
      <c r="HT143" s="1328"/>
      <c r="HU143" s="1328"/>
      <c r="HV143" s="1328"/>
      <c r="HW143" s="1328"/>
      <c r="HX143" s="1328"/>
      <c r="HY143" s="1328"/>
      <c r="HZ143" s="1328"/>
      <c r="IA143" s="1328"/>
      <c r="IB143" s="1328"/>
      <c r="IC143" s="1328"/>
      <c r="ID143" s="1328"/>
      <c r="IE143" s="1328"/>
      <c r="IF143" s="1328"/>
      <c r="IG143" s="1328"/>
      <c r="IH143" s="1328"/>
      <c r="II143" s="1328"/>
      <c r="IJ143" s="1328"/>
      <c r="IK143" s="1328"/>
      <c r="IL143" s="1328"/>
      <c r="IM143" s="1328"/>
      <c r="IN143" s="1328"/>
      <c r="IO143" s="1328"/>
      <c r="IP143" s="1328"/>
      <c r="IQ143" s="1328"/>
      <c r="IR143" s="1328"/>
      <c r="IS143" s="1328"/>
      <c r="IT143" s="1328"/>
      <c r="IU143" s="1328"/>
      <c r="IV143" s="1328"/>
      <c r="IW143" s="1328"/>
      <c r="IX143" s="1328"/>
      <c r="IY143" s="1328"/>
      <c r="IZ143" s="1328"/>
      <c r="JA143" s="1328"/>
      <c r="JB143" s="1328"/>
      <c r="JC143" s="1328"/>
      <c r="JD143" s="1328"/>
      <c r="JE143" s="1328"/>
      <c r="JF143" s="1328"/>
      <c r="JG143" s="1328"/>
      <c r="JH143" s="1328"/>
      <c r="JI143" s="1328"/>
      <c r="JJ143" s="1328"/>
      <c r="JK143" s="1328"/>
      <c r="JL143" s="1328"/>
      <c r="JM143" s="1328"/>
      <c r="JN143" s="1328"/>
      <c r="JO143" s="1328"/>
      <c r="JP143" s="1328"/>
      <c r="JQ143" s="1328"/>
      <c r="JR143" s="1328"/>
      <c r="JS143" s="1328"/>
      <c r="JT143" s="1328"/>
      <c r="JU143" s="1328"/>
      <c r="JV143" s="1328"/>
      <c r="JW143" s="1328"/>
      <c r="JX143" s="1328"/>
      <c r="JY143" s="1328"/>
      <c r="JZ143" s="1328"/>
      <c r="KA143" s="1328"/>
      <c r="KB143" s="1328"/>
      <c r="KC143" s="1328"/>
      <c r="KD143" s="1328"/>
      <c r="KE143" s="1328"/>
      <c r="KF143" s="1328"/>
      <c r="KG143" s="1328"/>
      <c r="KH143" s="1328"/>
      <c r="KI143" s="1328"/>
      <c r="KJ143" s="1328"/>
      <c r="KK143" s="1328"/>
      <c r="KL143" s="1328"/>
      <c r="KM143" s="1328"/>
      <c r="KN143" s="1328"/>
      <c r="KO143" s="1328"/>
      <c r="KP143" s="1328"/>
      <c r="KQ143" s="1328"/>
      <c r="KR143" s="1328"/>
      <c r="KS143" s="1328"/>
      <c r="KT143" s="1328"/>
      <c r="KU143" s="1328"/>
      <c r="KV143" s="1328"/>
      <c r="KW143" s="1328"/>
      <c r="KX143" s="1328"/>
      <c r="KY143" s="1328"/>
      <c r="KZ143" s="1328"/>
      <c r="LA143" s="1328"/>
      <c r="LB143" s="1328"/>
      <c r="LC143" s="1328"/>
      <c r="LD143" s="1328"/>
      <c r="LE143" s="1328"/>
      <c r="LF143" s="1328"/>
      <c r="LG143" s="1328"/>
      <c r="LH143" s="1328"/>
      <c r="LI143" s="1328"/>
      <c r="LJ143" s="1328"/>
      <c r="LK143" s="1328"/>
      <c r="LL143" s="1328"/>
      <c r="LM143" s="1328"/>
      <c r="LN143" s="1328"/>
      <c r="LO143" s="1328"/>
      <c r="LP143" s="1328"/>
      <c r="LQ143" s="1328"/>
      <c r="LR143" s="1328"/>
      <c r="LS143" s="1328"/>
      <c r="LT143" s="1328"/>
      <c r="LU143" s="1328"/>
      <c r="LV143" s="1328"/>
      <c r="LW143" s="1328"/>
      <c r="LX143" s="1328"/>
      <c r="LY143" s="1328"/>
      <c r="LZ143" s="1328"/>
      <c r="MA143" s="1328"/>
      <c r="MB143" s="1328"/>
      <c r="MC143" s="1328"/>
      <c r="MD143" s="1328"/>
      <c r="ME143" s="1328"/>
      <c r="MF143" s="1328"/>
      <c r="MG143" s="1328"/>
      <c r="MH143" s="1328"/>
      <c r="MI143" s="1328"/>
      <c r="MJ143" s="1328"/>
      <c r="MK143" s="1328"/>
      <c r="ML143" s="1328"/>
      <c r="MM143" s="1328"/>
      <c r="MN143" s="1328"/>
      <c r="MO143" s="1328"/>
      <c r="MP143" s="1328"/>
      <c r="MQ143" s="1328"/>
      <c r="MR143" s="1328"/>
      <c r="MS143" s="1328"/>
      <c r="MT143" s="1328"/>
      <c r="MU143" s="1328"/>
      <c r="MV143" s="1328"/>
      <c r="MW143" s="1328"/>
      <c r="MX143" s="1328"/>
      <c r="MY143" s="1328"/>
      <c r="MZ143" s="1328"/>
      <c r="NA143" s="1328"/>
      <c r="NB143" s="1328"/>
      <c r="NC143" s="1328"/>
      <c r="ND143" s="1328"/>
      <c r="NE143" s="1328"/>
      <c r="NF143" s="1328"/>
      <c r="NG143" s="1328"/>
      <c r="NH143" s="1328"/>
      <c r="NI143" s="1328"/>
      <c r="NJ143" s="1328"/>
      <c r="NK143" s="1328"/>
      <c r="NL143" s="1328"/>
      <c r="NM143" s="1328"/>
      <c r="NN143" s="1328"/>
      <c r="NO143" s="1328"/>
      <c r="NP143" s="1328"/>
      <c r="NQ143" s="1328"/>
      <c r="NR143" s="1328"/>
      <c r="NS143" s="1328"/>
      <c r="NT143" s="1328"/>
      <c r="NU143" s="1328"/>
      <c r="NV143" s="1328"/>
      <c r="NW143" s="1328"/>
      <c r="NX143" s="1328"/>
      <c r="NY143" s="1328"/>
      <c r="NZ143" s="1328"/>
      <c r="OA143" s="1328"/>
      <c r="OB143" s="1328"/>
      <c r="OC143" s="1328"/>
      <c r="OD143" s="1328"/>
      <c r="OE143" s="1328"/>
      <c r="OF143" s="1328"/>
      <c r="OG143" s="1328"/>
      <c r="OH143" s="1328"/>
      <c r="OI143" s="1328"/>
      <c r="OJ143" s="1328"/>
      <c r="OK143" s="1328"/>
      <c r="OL143" s="1328"/>
      <c r="OM143" s="1328"/>
      <c r="ON143" s="1328"/>
      <c r="OO143" s="1328"/>
      <c r="OP143" s="1328"/>
      <c r="OQ143" s="1328"/>
      <c r="OR143" s="1328"/>
      <c r="OS143" s="1328"/>
      <c r="OT143" s="1328"/>
      <c r="OU143" s="1328"/>
      <c r="OV143" s="1328"/>
      <c r="OW143" s="1328"/>
      <c r="OX143" s="1328"/>
      <c r="OY143" s="1328"/>
      <c r="OZ143" s="1328"/>
      <c r="PA143" s="1328"/>
      <c r="PB143" s="1328"/>
      <c r="PC143" s="1328"/>
      <c r="PD143" s="1328"/>
      <c r="PE143" s="1328"/>
      <c r="PF143" s="1328"/>
      <c r="PG143" s="1328"/>
      <c r="PH143" s="1328"/>
      <c r="PI143" s="1328"/>
      <c r="PJ143" s="1328"/>
      <c r="PK143" s="1328"/>
      <c r="PL143" s="1328"/>
      <c r="PM143" s="1328"/>
      <c r="PN143" s="1328"/>
      <c r="PO143" s="1328"/>
      <c r="PP143" s="1328"/>
      <c r="PQ143" s="1328"/>
      <c r="PR143" s="1328"/>
      <c r="PS143" s="1328"/>
      <c r="PT143" s="1328"/>
      <c r="PU143" s="1328"/>
      <c r="PV143" s="1328"/>
      <c r="PW143" s="1328"/>
      <c r="PX143" s="1328"/>
      <c r="PY143" s="1328"/>
      <c r="PZ143" s="1328"/>
      <c r="QA143" s="1328"/>
      <c r="QB143" s="1328"/>
      <c r="QC143" s="1328"/>
      <c r="QD143" s="1328"/>
      <c r="QE143" s="1328"/>
      <c r="QF143" s="1328"/>
      <c r="QG143" s="1328"/>
      <c r="QH143" s="1328"/>
      <c r="QI143" s="1328"/>
      <c r="QJ143" s="1328"/>
      <c r="QK143" s="1328"/>
      <c r="QL143" s="1328"/>
      <c r="QM143" s="1328"/>
      <c r="QN143" s="1328"/>
      <c r="QO143" s="1328"/>
      <c r="QP143" s="1328"/>
      <c r="QQ143" s="1328"/>
      <c r="QR143" s="1328"/>
      <c r="QS143" s="1328"/>
      <c r="QT143" s="1328"/>
      <c r="QU143" s="1328"/>
      <c r="QV143" s="1328"/>
      <c r="QW143" s="1328"/>
      <c r="QX143" s="1328"/>
      <c r="QY143" s="1328"/>
      <c r="QZ143" s="1328"/>
      <c r="RA143" s="1328"/>
      <c r="RB143" s="1328"/>
      <c r="RC143" s="1328"/>
      <c r="RD143" s="1328"/>
      <c r="RE143" s="1328"/>
      <c r="RF143" s="1328"/>
      <c r="RG143" s="1328"/>
      <c r="RH143" s="1328"/>
      <c r="RI143" s="1328"/>
      <c r="RJ143" s="1328"/>
      <c r="RK143" s="1328"/>
      <c r="RL143" s="1328"/>
      <c r="RM143" s="1328"/>
      <c r="RN143" s="1328"/>
      <c r="RO143" s="1328"/>
      <c r="RP143" s="1328"/>
      <c r="RQ143" s="1328"/>
      <c r="RR143" s="1328"/>
      <c r="RS143" s="1328"/>
      <c r="RT143" s="1328"/>
      <c r="RU143" s="1328"/>
      <c r="RV143" s="1328"/>
      <c r="RW143" s="1328"/>
      <c r="RX143" s="1328"/>
      <c r="RY143" s="1328"/>
      <c r="RZ143" s="1328"/>
      <c r="SA143" s="1328"/>
      <c r="SB143" s="1328"/>
      <c r="SC143" s="1328"/>
      <c r="SD143" s="1328"/>
      <c r="SE143" s="1328"/>
      <c r="SF143" s="1328"/>
      <c r="SG143" s="1328"/>
      <c r="SH143" s="1328"/>
      <c r="SI143" s="1328"/>
      <c r="SJ143" s="1328"/>
      <c r="SK143" s="1328"/>
      <c r="SL143" s="1328"/>
      <c r="SM143" s="1328"/>
      <c r="SN143" s="1328"/>
      <c r="SO143" s="1328"/>
      <c r="SP143" s="1328"/>
      <c r="SQ143" s="1328"/>
      <c r="SR143" s="1328"/>
      <c r="SS143" s="1328"/>
      <c r="ST143" s="1328"/>
      <c r="SU143" s="1328"/>
      <c r="SV143" s="1328"/>
      <c r="SW143" s="1328"/>
      <c r="SX143" s="1328"/>
      <c r="SY143" s="1328"/>
      <c r="SZ143" s="1328"/>
      <c r="TA143" s="1328"/>
      <c r="TB143" s="1328"/>
      <c r="TC143" s="1328"/>
      <c r="TD143" s="1328"/>
      <c r="TE143" s="1328"/>
      <c r="TF143" s="1328"/>
      <c r="TG143" s="1328"/>
      <c r="TH143" s="1328"/>
      <c r="TI143" s="1328"/>
      <c r="TJ143" s="1328"/>
      <c r="TK143" s="1328"/>
      <c r="TL143" s="1328"/>
      <c r="TM143" s="1328"/>
      <c r="TN143" s="1328"/>
      <c r="TO143" s="1328"/>
      <c r="TP143" s="1328"/>
      <c r="TQ143" s="1328"/>
      <c r="TR143" s="1328"/>
      <c r="TS143" s="1328"/>
      <c r="TT143" s="1328"/>
      <c r="TU143" s="1328"/>
      <c r="TV143" s="1328"/>
      <c r="TW143" s="1328"/>
      <c r="TX143" s="1328"/>
      <c r="TY143" s="1328"/>
      <c r="TZ143" s="1328"/>
      <c r="UA143" s="1328"/>
      <c r="UB143" s="1328"/>
      <c r="UC143" s="1328"/>
      <c r="UD143" s="1328"/>
      <c r="UE143" s="1328"/>
      <c r="UF143" s="1328"/>
      <c r="UG143" s="1328"/>
      <c r="UH143" s="1328"/>
      <c r="UI143" s="1328"/>
      <c r="UJ143" s="1328"/>
      <c r="UK143" s="1328"/>
      <c r="UL143" s="1328"/>
      <c r="UM143" s="1328"/>
      <c r="UN143" s="1328"/>
      <c r="UO143" s="1328"/>
      <c r="UP143" s="1328"/>
      <c r="UQ143" s="1328"/>
      <c r="UR143" s="1328"/>
      <c r="US143" s="1328"/>
      <c r="UT143" s="1328"/>
      <c r="UU143" s="1328"/>
      <c r="UV143" s="1328"/>
      <c r="UW143" s="1328"/>
      <c r="UX143" s="1328"/>
      <c r="UY143" s="1328"/>
      <c r="UZ143" s="1328"/>
      <c r="VA143" s="1328"/>
      <c r="VB143" s="1328"/>
      <c r="VC143" s="1328"/>
      <c r="VD143" s="1328"/>
      <c r="VE143" s="1328"/>
      <c r="VF143" s="1328"/>
      <c r="VG143" s="1328"/>
      <c r="VH143" s="1328"/>
      <c r="VI143" s="1328"/>
      <c r="VJ143" s="1328"/>
      <c r="VK143" s="1328"/>
      <c r="VL143" s="1328"/>
      <c r="VM143" s="1328"/>
      <c r="VN143" s="1328"/>
      <c r="VO143" s="1328"/>
      <c r="VP143" s="1328"/>
      <c r="VQ143" s="1328"/>
      <c r="VR143" s="1328"/>
      <c r="VS143" s="1328"/>
      <c r="VT143" s="1328"/>
      <c r="VU143" s="1328"/>
      <c r="VV143" s="1328"/>
      <c r="VW143" s="1328"/>
      <c r="VX143" s="1328"/>
      <c r="VY143" s="1328"/>
      <c r="VZ143" s="1328"/>
      <c r="WA143" s="1328"/>
      <c r="WB143" s="1328"/>
      <c r="WC143" s="1328"/>
      <c r="WD143" s="1328"/>
      <c r="WE143" s="1328"/>
      <c r="WF143" s="1328"/>
      <c r="WG143" s="1328"/>
      <c r="WH143" s="1328"/>
      <c r="WI143" s="1328"/>
      <c r="WJ143" s="1328"/>
      <c r="WK143" s="1328"/>
      <c r="WL143" s="1328"/>
    </row>
    <row r="144" spans="1:610" s="71" customFormat="1" x14ac:dyDescent="0.2">
      <c r="A144" s="1328"/>
      <c r="B144" s="5" t="s">
        <v>801</v>
      </c>
      <c r="C144" s="72">
        <f>75*2</f>
        <v>150</v>
      </c>
      <c r="D144" s="5"/>
      <c r="E144" s="5"/>
      <c r="F144" s="72"/>
      <c r="G144" s="5"/>
      <c r="H144" s="1328"/>
      <c r="I144" s="1328"/>
      <c r="J144" s="1328"/>
      <c r="K144" s="1328"/>
      <c r="L144" s="1328"/>
      <c r="M144" s="1328"/>
      <c r="N144" s="1328"/>
      <c r="O144" s="1328"/>
      <c r="P144" s="1328"/>
      <c r="Q144" s="1328"/>
      <c r="R144" s="1328"/>
      <c r="S144" s="1328"/>
      <c r="T144" s="1328"/>
      <c r="U144" s="1328"/>
      <c r="V144" s="1328"/>
      <c r="W144" s="1328"/>
      <c r="X144" s="1328"/>
      <c r="Y144" s="1328"/>
      <c r="Z144" s="1328"/>
      <c r="AA144" s="1328"/>
      <c r="AB144" s="1328"/>
      <c r="AC144" s="1328"/>
      <c r="AD144" s="1328"/>
      <c r="AE144" s="1328"/>
      <c r="AF144" s="1328"/>
      <c r="AG144" s="1328"/>
      <c r="AH144" s="1328"/>
      <c r="AI144" s="1328"/>
      <c r="AJ144" s="1328"/>
      <c r="AK144" s="1328"/>
      <c r="AL144" s="1328"/>
      <c r="AM144" s="1328"/>
      <c r="AN144" s="1328"/>
      <c r="AO144" s="1328"/>
      <c r="AP144" s="1328"/>
      <c r="AQ144" s="1328"/>
      <c r="AR144" s="1328"/>
      <c r="AS144" s="1328"/>
      <c r="AT144" s="1328"/>
      <c r="AU144" s="1328"/>
      <c r="AV144" s="1328"/>
      <c r="AW144" s="1328"/>
      <c r="AX144" s="1328"/>
      <c r="AY144" s="1328"/>
      <c r="AZ144" s="1328"/>
      <c r="BA144" s="1328"/>
      <c r="BB144" s="1328"/>
      <c r="BC144" s="1328"/>
      <c r="BD144" s="1328"/>
      <c r="BE144" s="1328"/>
      <c r="BF144" s="1328"/>
      <c r="BG144" s="1328"/>
      <c r="BH144" s="1328"/>
      <c r="BI144" s="1328"/>
      <c r="BJ144" s="1328"/>
      <c r="BK144" s="1328"/>
      <c r="BL144" s="1328"/>
      <c r="BM144" s="1328"/>
      <c r="BN144" s="1328"/>
      <c r="BO144" s="1328"/>
      <c r="BP144" s="1328"/>
      <c r="BQ144" s="1328"/>
      <c r="BR144" s="1328"/>
      <c r="BS144" s="1328"/>
      <c r="BT144" s="1328"/>
      <c r="BU144" s="1328"/>
      <c r="BV144" s="1328"/>
      <c r="BW144" s="1328"/>
      <c r="BX144" s="1328"/>
      <c r="BY144" s="1328"/>
      <c r="BZ144" s="1328"/>
      <c r="CA144" s="1328"/>
      <c r="CB144" s="1328"/>
      <c r="CC144" s="1328"/>
      <c r="CD144" s="1328"/>
      <c r="CE144" s="1328"/>
      <c r="CF144" s="1328"/>
      <c r="CG144" s="1328"/>
      <c r="CH144" s="1328"/>
      <c r="CI144" s="1328"/>
      <c r="CJ144" s="1328"/>
      <c r="CK144" s="1328"/>
      <c r="CL144" s="1328"/>
      <c r="CM144" s="1328"/>
      <c r="CN144" s="1328"/>
      <c r="CO144" s="1328"/>
      <c r="CP144" s="1328"/>
      <c r="CQ144" s="1328"/>
      <c r="CR144" s="1328"/>
      <c r="CS144" s="1328"/>
      <c r="CT144" s="1328"/>
      <c r="CU144" s="1328"/>
      <c r="CV144" s="1328"/>
      <c r="CW144" s="1328"/>
      <c r="CX144" s="1328"/>
      <c r="CY144" s="1328"/>
      <c r="CZ144" s="1328"/>
      <c r="DA144" s="1328"/>
      <c r="DB144" s="1328"/>
      <c r="DC144" s="1328"/>
      <c r="DD144" s="1328"/>
      <c r="DE144" s="1328"/>
      <c r="DF144" s="1328"/>
      <c r="DG144" s="1328"/>
      <c r="DH144" s="1328"/>
      <c r="DI144" s="1328"/>
      <c r="DJ144" s="1328"/>
      <c r="DK144" s="1328"/>
      <c r="DL144" s="1328"/>
      <c r="DM144" s="1328"/>
      <c r="DN144" s="1328"/>
      <c r="DO144" s="1328"/>
      <c r="DP144" s="1328"/>
      <c r="DQ144" s="1328"/>
      <c r="DR144" s="1328"/>
      <c r="DS144" s="1328"/>
      <c r="DT144" s="1328"/>
      <c r="DU144" s="1328"/>
      <c r="DV144" s="1328"/>
      <c r="DW144" s="1328"/>
      <c r="DX144" s="1328"/>
      <c r="DY144" s="1328"/>
      <c r="DZ144" s="1328"/>
      <c r="EA144" s="1328"/>
      <c r="EB144" s="1328"/>
      <c r="EC144" s="1328"/>
      <c r="ED144" s="1328"/>
      <c r="EE144" s="1328"/>
      <c r="EF144" s="1328"/>
      <c r="EG144" s="1328"/>
      <c r="EH144" s="1328"/>
      <c r="EI144" s="1328"/>
      <c r="EJ144" s="1328"/>
      <c r="EK144" s="1328"/>
      <c r="EL144" s="1328"/>
      <c r="EM144" s="1328"/>
      <c r="EN144" s="1328"/>
      <c r="EO144" s="1328"/>
      <c r="EP144" s="1328"/>
      <c r="EQ144" s="1328"/>
      <c r="ER144" s="1328"/>
      <c r="ES144" s="1328"/>
      <c r="ET144" s="1328"/>
      <c r="EU144" s="1328"/>
      <c r="EV144" s="1328"/>
      <c r="EW144" s="1328"/>
      <c r="EX144" s="1328"/>
      <c r="EY144" s="1328"/>
      <c r="EZ144" s="1328"/>
      <c r="FA144" s="1328"/>
      <c r="FB144" s="1328"/>
      <c r="FC144" s="1328"/>
      <c r="FD144" s="1328"/>
      <c r="FE144" s="1328"/>
      <c r="FF144" s="1328"/>
      <c r="FG144" s="1328"/>
      <c r="FH144" s="1328"/>
      <c r="FI144" s="1328"/>
      <c r="FJ144" s="1328"/>
      <c r="FK144" s="1328"/>
      <c r="FL144" s="1328"/>
      <c r="FM144" s="1328"/>
      <c r="FN144" s="1328"/>
      <c r="FO144" s="1328"/>
      <c r="FP144" s="1328"/>
      <c r="FQ144" s="1328"/>
      <c r="FR144" s="1328"/>
      <c r="FS144" s="1328"/>
      <c r="FT144" s="1328"/>
      <c r="FU144" s="1328"/>
      <c r="FV144" s="1328"/>
      <c r="FW144" s="1328"/>
      <c r="FX144" s="1328"/>
      <c r="FY144" s="1328"/>
      <c r="FZ144" s="1328"/>
      <c r="GA144" s="1328"/>
      <c r="GB144" s="1328"/>
      <c r="GC144" s="1328"/>
      <c r="GD144" s="1328"/>
      <c r="GE144" s="1328"/>
      <c r="GF144" s="1328"/>
      <c r="GG144" s="1328"/>
      <c r="GH144" s="1328"/>
      <c r="GI144" s="1328"/>
      <c r="GJ144" s="1328"/>
      <c r="GK144" s="1328"/>
      <c r="GL144" s="1328"/>
      <c r="GM144" s="1328"/>
      <c r="GN144" s="1328"/>
      <c r="GO144" s="1328"/>
      <c r="GP144" s="1328"/>
      <c r="GQ144" s="1328"/>
      <c r="GR144" s="1328"/>
      <c r="GS144" s="1328"/>
      <c r="GT144" s="1328"/>
      <c r="GU144" s="1328"/>
      <c r="GV144" s="1328"/>
      <c r="GW144" s="1328"/>
      <c r="GX144" s="1328"/>
      <c r="GY144" s="1328"/>
      <c r="GZ144" s="1328"/>
      <c r="HA144" s="1328"/>
      <c r="HB144" s="1328"/>
      <c r="HC144" s="1328"/>
      <c r="HD144" s="1328"/>
      <c r="HE144" s="1328"/>
      <c r="HF144" s="1328"/>
      <c r="HG144" s="1328"/>
      <c r="HH144" s="1328"/>
      <c r="HI144" s="1328"/>
      <c r="HJ144" s="1328"/>
      <c r="HK144" s="1328"/>
      <c r="HL144" s="1328"/>
      <c r="HM144" s="1328"/>
      <c r="HN144" s="1328"/>
      <c r="HO144" s="1328"/>
      <c r="HP144" s="1328"/>
      <c r="HQ144" s="1328"/>
      <c r="HR144" s="1328"/>
      <c r="HS144" s="1328"/>
      <c r="HT144" s="1328"/>
      <c r="HU144" s="1328"/>
      <c r="HV144" s="1328"/>
      <c r="HW144" s="1328"/>
      <c r="HX144" s="1328"/>
      <c r="HY144" s="1328"/>
      <c r="HZ144" s="1328"/>
      <c r="IA144" s="1328"/>
      <c r="IB144" s="1328"/>
      <c r="IC144" s="1328"/>
      <c r="ID144" s="1328"/>
      <c r="IE144" s="1328"/>
      <c r="IF144" s="1328"/>
      <c r="IG144" s="1328"/>
      <c r="IH144" s="1328"/>
      <c r="II144" s="1328"/>
      <c r="IJ144" s="1328"/>
      <c r="IK144" s="1328"/>
      <c r="IL144" s="1328"/>
      <c r="IM144" s="1328"/>
      <c r="IN144" s="1328"/>
      <c r="IO144" s="1328"/>
      <c r="IP144" s="1328"/>
      <c r="IQ144" s="1328"/>
      <c r="IR144" s="1328"/>
      <c r="IS144" s="1328"/>
      <c r="IT144" s="1328"/>
      <c r="IU144" s="1328"/>
      <c r="IV144" s="1328"/>
      <c r="IW144" s="1328"/>
      <c r="IX144" s="1328"/>
      <c r="IY144" s="1328"/>
      <c r="IZ144" s="1328"/>
      <c r="JA144" s="1328"/>
      <c r="JB144" s="1328"/>
      <c r="JC144" s="1328"/>
      <c r="JD144" s="1328"/>
      <c r="JE144" s="1328"/>
      <c r="JF144" s="1328"/>
      <c r="JG144" s="1328"/>
      <c r="JH144" s="1328"/>
      <c r="JI144" s="1328"/>
      <c r="JJ144" s="1328"/>
      <c r="JK144" s="1328"/>
      <c r="JL144" s="1328"/>
      <c r="JM144" s="1328"/>
      <c r="JN144" s="1328"/>
      <c r="JO144" s="1328"/>
      <c r="JP144" s="1328"/>
      <c r="JQ144" s="1328"/>
      <c r="JR144" s="1328"/>
      <c r="JS144" s="1328"/>
      <c r="JT144" s="1328"/>
      <c r="JU144" s="1328"/>
      <c r="JV144" s="1328"/>
      <c r="JW144" s="1328"/>
      <c r="JX144" s="1328"/>
      <c r="JY144" s="1328"/>
      <c r="JZ144" s="1328"/>
      <c r="KA144" s="1328"/>
      <c r="KB144" s="1328"/>
      <c r="KC144" s="1328"/>
      <c r="KD144" s="1328"/>
      <c r="KE144" s="1328"/>
      <c r="KF144" s="1328"/>
      <c r="KG144" s="1328"/>
      <c r="KH144" s="1328"/>
      <c r="KI144" s="1328"/>
      <c r="KJ144" s="1328"/>
      <c r="KK144" s="1328"/>
      <c r="KL144" s="1328"/>
      <c r="KM144" s="1328"/>
      <c r="KN144" s="1328"/>
      <c r="KO144" s="1328"/>
      <c r="KP144" s="1328"/>
      <c r="KQ144" s="1328"/>
      <c r="KR144" s="1328"/>
      <c r="KS144" s="1328"/>
      <c r="KT144" s="1328"/>
      <c r="KU144" s="1328"/>
      <c r="KV144" s="1328"/>
      <c r="KW144" s="1328"/>
      <c r="KX144" s="1328"/>
      <c r="KY144" s="1328"/>
      <c r="KZ144" s="1328"/>
      <c r="LA144" s="1328"/>
      <c r="LB144" s="1328"/>
      <c r="LC144" s="1328"/>
      <c r="LD144" s="1328"/>
      <c r="LE144" s="1328"/>
      <c r="LF144" s="1328"/>
      <c r="LG144" s="1328"/>
      <c r="LH144" s="1328"/>
      <c r="LI144" s="1328"/>
      <c r="LJ144" s="1328"/>
      <c r="LK144" s="1328"/>
      <c r="LL144" s="1328"/>
      <c r="LM144" s="1328"/>
      <c r="LN144" s="1328"/>
      <c r="LO144" s="1328"/>
      <c r="LP144" s="1328"/>
      <c r="LQ144" s="1328"/>
      <c r="LR144" s="1328"/>
      <c r="LS144" s="1328"/>
      <c r="LT144" s="1328"/>
      <c r="LU144" s="1328"/>
      <c r="LV144" s="1328"/>
      <c r="LW144" s="1328"/>
      <c r="LX144" s="1328"/>
      <c r="LY144" s="1328"/>
      <c r="LZ144" s="1328"/>
      <c r="MA144" s="1328"/>
      <c r="MB144" s="1328"/>
      <c r="MC144" s="1328"/>
      <c r="MD144" s="1328"/>
      <c r="ME144" s="1328"/>
      <c r="MF144" s="1328"/>
      <c r="MG144" s="1328"/>
      <c r="MH144" s="1328"/>
      <c r="MI144" s="1328"/>
      <c r="MJ144" s="1328"/>
      <c r="MK144" s="1328"/>
      <c r="ML144" s="1328"/>
      <c r="MM144" s="1328"/>
      <c r="MN144" s="1328"/>
      <c r="MO144" s="1328"/>
      <c r="MP144" s="1328"/>
      <c r="MQ144" s="1328"/>
      <c r="MR144" s="1328"/>
      <c r="MS144" s="1328"/>
      <c r="MT144" s="1328"/>
      <c r="MU144" s="1328"/>
      <c r="MV144" s="1328"/>
      <c r="MW144" s="1328"/>
      <c r="MX144" s="1328"/>
      <c r="MY144" s="1328"/>
      <c r="MZ144" s="1328"/>
      <c r="NA144" s="1328"/>
      <c r="NB144" s="1328"/>
      <c r="NC144" s="1328"/>
      <c r="ND144" s="1328"/>
      <c r="NE144" s="1328"/>
      <c r="NF144" s="1328"/>
      <c r="NG144" s="1328"/>
      <c r="NH144" s="1328"/>
      <c r="NI144" s="1328"/>
      <c r="NJ144" s="1328"/>
      <c r="NK144" s="1328"/>
      <c r="NL144" s="1328"/>
      <c r="NM144" s="1328"/>
      <c r="NN144" s="1328"/>
      <c r="NO144" s="1328"/>
      <c r="NP144" s="1328"/>
      <c r="NQ144" s="1328"/>
      <c r="NR144" s="1328"/>
      <c r="NS144" s="1328"/>
      <c r="NT144" s="1328"/>
      <c r="NU144" s="1328"/>
      <c r="NV144" s="1328"/>
      <c r="NW144" s="1328"/>
      <c r="NX144" s="1328"/>
      <c r="NY144" s="1328"/>
      <c r="NZ144" s="1328"/>
      <c r="OA144" s="1328"/>
      <c r="OB144" s="1328"/>
      <c r="OC144" s="1328"/>
      <c r="OD144" s="1328"/>
      <c r="OE144" s="1328"/>
      <c r="OF144" s="1328"/>
      <c r="OG144" s="1328"/>
      <c r="OH144" s="1328"/>
      <c r="OI144" s="1328"/>
      <c r="OJ144" s="1328"/>
      <c r="OK144" s="1328"/>
      <c r="OL144" s="1328"/>
      <c r="OM144" s="1328"/>
      <c r="ON144" s="1328"/>
      <c r="OO144" s="1328"/>
      <c r="OP144" s="1328"/>
      <c r="OQ144" s="1328"/>
      <c r="OR144" s="1328"/>
      <c r="OS144" s="1328"/>
      <c r="OT144" s="1328"/>
      <c r="OU144" s="1328"/>
      <c r="OV144" s="1328"/>
      <c r="OW144" s="1328"/>
      <c r="OX144" s="1328"/>
      <c r="OY144" s="1328"/>
      <c r="OZ144" s="1328"/>
      <c r="PA144" s="1328"/>
      <c r="PB144" s="1328"/>
      <c r="PC144" s="1328"/>
      <c r="PD144" s="1328"/>
      <c r="PE144" s="1328"/>
      <c r="PF144" s="1328"/>
      <c r="PG144" s="1328"/>
      <c r="PH144" s="1328"/>
      <c r="PI144" s="1328"/>
      <c r="PJ144" s="1328"/>
      <c r="PK144" s="1328"/>
      <c r="PL144" s="1328"/>
      <c r="PM144" s="1328"/>
      <c r="PN144" s="1328"/>
      <c r="PO144" s="1328"/>
      <c r="PP144" s="1328"/>
      <c r="PQ144" s="1328"/>
      <c r="PR144" s="1328"/>
      <c r="PS144" s="1328"/>
      <c r="PT144" s="1328"/>
      <c r="PU144" s="1328"/>
      <c r="PV144" s="1328"/>
      <c r="PW144" s="1328"/>
      <c r="PX144" s="1328"/>
      <c r="PY144" s="1328"/>
      <c r="PZ144" s="1328"/>
      <c r="QA144" s="1328"/>
      <c r="QB144" s="1328"/>
      <c r="QC144" s="1328"/>
      <c r="QD144" s="1328"/>
      <c r="QE144" s="1328"/>
      <c r="QF144" s="1328"/>
      <c r="QG144" s="1328"/>
      <c r="QH144" s="1328"/>
      <c r="QI144" s="1328"/>
      <c r="QJ144" s="1328"/>
      <c r="QK144" s="1328"/>
      <c r="QL144" s="1328"/>
      <c r="QM144" s="1328"/>
      <c r="QN144" s="1328"/>
      <c r="QO144" s="1328"/>
      <c r="QP144" s="1328"/>
      <c r="QQ144" s="1328"/>
      <c r="QR144" s="1328"/>
      <c r="QS144" s="1328"/>
      <c r="QT144" s="1328"/>
      <c r="QU144" s="1328"/>
      <c r="QV144" s="1328"/>
      <c r="QW144" s="1328"/>
      <c r="QX144" s="1328"/>
      <c r="QY144" s="1328"/>
      <c r="QZ144" s="1328"/>
      <c r="RA144" s="1328"/>
      <c r="RB144" s="1328"/>
      <c r="RC144" s="1328"/>
      <c r="RD144" s="1328"/>
      <c r="RE144" s="1328"/>
      <c r="RF144" s="1328"/>
      <c r="RG144" s="1328"/>
      <c r="RH144" s="1328"/>
      <c r="RI144" s="1328"/>
      <c r="RJ144" s="1328"/>
      <c r="RK144" s="1328"/>
      <c r="RL144" s="1328"/>
      <c r="RM144" s="1328"/>
      <c r="RN144" s="1328"/>
      <c r="RO144" s="1328"/>
      <c r="RP144" s="1328"/>
      <c r="RQ144" s="1328"/>
      <c r="RR144" s="1328"/>
      <c r="RS144" s="1328"/>
      <c r="RT144" s="1328"/>
      <c r="RU144" s="1328"/>
      <c r="RV144" s="1328"/>
      <c r="RW144" s="1328"/>
      <c r="RX144" s="1328"/>
      <c r="RY144" s="1328"/>
      <c r="RZ144" s="1328"/>
      <c r="SA144" s="1328"/>
      <c r="SB144" s="1328"/>
      <c r="SC144" s="1328"/>
      <c r="SD144" s="1328"/>
      <c r="SE144" s="1328"/>
      <c r="SF144" s="1328"/>
      <c r="SG144" s="1328"/>
      <c r="SH144" s="1328"/>
      <c r="SI144" s="1328"/>
      <c r="SJ144" s="1328"/>
      <c r="SK144" s="1328"/>
      <c r="SL144" s="1328"/>
      <c r="SM144" s="1328"/>
      <c r="SN144" s="1328"/>
      <c r="SO144" s="1328"/>
      <c r="SP144" s="1328"/>
      <c r="SQ144" s="1328"/>
      <c r="SR144" s="1328"/>
      <c r="SS144" s="1328"/>
      <c r="ST144" s="1328"/>
      <c r="SU144" s="1328"/>
      <c r="SV144" s="1328"/>
      <c r="SW144" s="1328"/>
      <c r="SX144" s="1328"/>
      <c r="SY144" s="1328"/>
      <c r="SZ144" s="1328"/>
      <c r="TA144" s="1328"/>
      <c r="TB144" s="1328"/>
      <c r="TC144" s="1328"/>
      <c r="TD144" s="1328"/>
      <c r="TE144" s="1328"/>
      <c r="TF144" s="1328"/>
      <c r="TG144" s="1328"/>
      <c r="TH144" s="1328"/>
      <c r="TI144" s="1328"/>
      <c r="TJ144" s="1328"/>
      <c r="TK144" s="1328"/>
      <c r="TL144" s="1328"/>
      <c r="TM144" s="1328"/>
      <c r="TN144" s="1328"/>
      <c r="TO144" s="1328"/>
      <c r="TP144" s="1328"/>
      <c r="TQ144" s="1328"/>
      <c r="TR144" s="1328"/>
      <c r="TS144" s="1328"/>
      <c r="TT144" s="1328"/>
      <c r="TU144" s="1328"/>
      <c r="TV144" s="1328"/>
      <c r="TW144" s="1328"/>
      <c r="TX144" s="1328"/>
      <c r="TY144" s="1328"/>
      <c r="TZ144" s="1328"/>
      <c r="UA144" s="1328"/>
      <c r="UB144" s="1328"/>
      <c r="UC144" s="1328"/>
      <c r="UD144" s="1328"/>
      <c r="UE144" s="1328"/>
      <c r="UF144" s="1328"/>
      <c r="UG144" s="1328"/>
      <c r="UH144" s="1328"/>
      <c r="UI144" s="1328"/>
      <c r="UJ144" s="1328"/>
      <c r="UK144" s="1328"/>
      <c r="UL144" s="1328"/>
      <c r="UM144" s="1328"/>
      <c r="UN144" s="1328"/>
      <c r="UO144" s="1328"/>
      <c r="UP144" s="1328"/>
      <c r="UQ144" s="1328"/>
      <c r="UR144" s="1328"/>
      <c r="US144" s="1328"/>
      <c r="UT144" s="1328"/>
      <c r="UU144" s="1328"/>
      <c r="UV144" s="1328"/>
      <c r="UW144" s="1328"/>
      <c r="UX144" s="1328"/>
      <c r="UY144" s="1328"/>
      <c r="UZ144" s="1328"/>
      <c r="VA144" s="1328"/>
      <c r="VB144" s="1328"/>
      <c r="VC144" s="1328"/>
      <c r="VD144" s="1328"/>
      <c r="VE144" s="1328"/>
      <c r="VF144" s="1328"/>
      <c r="VG144" s="1328"/>
      <c r="VH144" s="1328"/>
      <c r="VI144" s="1328"/>
      <c r="VJ144" s="1328"/>
      <c r="VK144" s="1328"/>
      <c r="VL144" s="1328"/>
      <c r="VM144" s="1328"/>
      <c r="VN144" s="1328"/>
      <c r="VO144" s="1328"/>
      <c r="VP144" s="1328"/>
      <c r="VQ144" s="1328"/>
      <c r="VR144" s="1328"/>
      <c r="VS144" s="1328"/>
      <c r="VT144" s="1328"/>
      <c r="VU144" s="1328"/>
      <c r="VV144" s="1328"/>
      <c r="VW144" s="1328"/>
      <c r="VX144" s="1328"/>
      <c r="VY144" s="1328"/>
      <c r="VZ144" s="1328"/>
      <c r="WA144" s="1328"/>
      <c r="WB144" s="1328"/>
      <c r="WC144" s="1328"/>
      <c r="WD144" s="1328"/>
      <c r="WE144" s="1328"/>
      <c r="WF144" s="1328"/>
      <c r="WG144" s="1328"/>
      <c r="WH144" s="1328"/>
      <c r="WI144" s="1328"/>
      <c r="WJ144" s="1328"/>
      <c r="WK144" s="1328"/>
      <c r="WL144" s="1328"/>
    </row>
    <row r="145" spans="1:99" s="71" customFormat="1" x14ac:dyDescent="0.2">
      <c r="A145" s="1328"/>
      <c r="B145" s="5" t="s">
        <v>802</v>
      </c>
      <c r="C145" s="72">
        <f>100*1</f>
        <v>100</v>
      </c>
      <c r="D145" s="5"/>
      <c r="E145" s="5"/>
      <c r="F145" s="72"/>
      <c r="G145" s="5"/>
      <c r="H145" s="1328"/>
      <c r="I145" s="1328"/>
      <c r="J145" s="1328"/>
      <c r="K145" s="1328"/>
      <c r="L145" s="1328"/>
      <c r="M145" s="1328"/>
      <c r="N145" s="1328"/>
      <c r="O145" s="1328"/>
      <c r="P145" s="1328"/>
      <c r="Q145" s="1328"/>
      <c r="R145" s="1328"/>
      <c r="S145" s="1328"/>
      <c r="T145" s="1328"/>
      <c r="U145" s="1328"/>
      <c r="V145" s="1328"/>
      <c r="W145" s="1328"/>
      <c r="X145" s="1328"/>
      <c r="Y145" s="1328"/>
      <c r="Z145" s="1328"/>
      <c r="AA145" s="1328"/>
      <c r="AB145" s="1328"/>
      <c r="AC145" s="1328"/>
      <c r="AD145" s="1328"/>
      <c r="AE145" s="1328"/>
      <c r="AF145" s="1328"/>
      <c r="AG145" s="1328"/>
      <c r="AH145" s="1328"/>
      <c r="AI145" s="1328"/>
      <c r="AJ145" s="1328"/>
      <c r="AK145" s="1328"/>
      <c r="AL145" s="1328"/>
      <c r="AM145" s="1328"/>
      <c r="AN145" s="1328"/>
      <c r="AO145" s="1328"/>
      <c r="AP145" s="1328"/>
      <c r="AQ145" s="1328"/>
      <c r="AR145" s="1328"/>
      <c r="AS145" s="1328"/>
      <c r="AT145" s="1328"/>
      <c r="AU145" s="1328"/>
      <c r="AV145" s="1328"/>
      <c r="AW145" s="1328"/>
      <c r="AX145" s="1328"/>
      <c r="AY145" s="1328"/>
      <c r="AZ145" s="1328"/>
      <c r="BA145" s="1328"/>
      <c r="BB145" s="1328"/>
      <c r="BC145" s="1328"/>
      <c r="BD145" s="1328"/>
      <c r="BE145" s="1328"/>
      <c r="BF145" s="1328"/>
      <c r="BG145" s="1328"/>
      <c r="BH145" s="1328"/>
      <c r="BI145" s="1328"/>
      <c r="BJ145" s="1328"/>
      <c r="BK145" s="1328"/>
      <c r="BL145" s="1328"/>
      <c r="BM145" s="1328"/>
      <c r="BN145" s="1328"/>
      <c r="BO145" s="1328"/>
      <c r="BP145" s="1328"/>
      <c r="BQ145" s="1328"/>
      <c r="BR145" s="1328"/>
      <c r="BS145" s="1328"/>
      <c r="BT145" s="1328"/>
      <c r="BU145" s="1328"/>
      <c r="BV145" s="1328"/>
      <c r="BW145" s="1328"/>
      <c r="BX145" s="1328"/>
      <c r="BY145" s="1328"/>
      <c r="BZ145" s="1328"/>
      <c r="CA145" s="1328"/>
      <c r="CB145" s="1328"/>
      <c r="CC145" s="1328"/>
      <c r="CD145" s="1328"/>
      <c r="CE145" s="1328"/>
      <c r="CF145" s="1328"/>
      <c r="CG145" s="1328"/>
      <c r="CH145" s="1328"/>
      <c r="CI145" s="1328"/>
      <c r="CJ145" s="1328"/>
      <c r="CK145" s="1328"/>
      <c r="CL145" s="1328"/>
      <c r="CM145" s="1328"/>
      <c r="CN145" s="1328"/>
      <c r="CO145" s="1328"/>
      <c r="CP145" s="1328"/>
      <c r="CQ145" s="1328"/>
      <c r="CR145" s="1328"/>
      <c r="CS145" s="1328"/>
      <c r="CT145" s="1328"/>
      <c r="CU145" s="1328"/>
    </row>
    <row r="146" spans="1:99" s="71" customFormat="1" ht="15" x14ac:dyDescent="0.25">
      <c r="A146" s="1328"/>
      <c r="B146" s="1328"/>
      <c r="C146" s="562">
        <f>SUM(C142:C145)</f>
        <v>800</v>
      </c>
      <c r="D146" s="5"/>
      <c r="E146" s="5"/>
      <c r="F146" s="74"/>
      <c r="G146" s="5"/>
      <c r="H146" s="1328"/>
      <c r="I146" s="1328"/>
      <c r="J146" s="1328"/>
      <c r="K146" s="1328"/>
      <c r="L146" s="1328"/>
      <c r="M146" s="1328"/>
      <c r="N146" s="1328"/>
      <c r="O146" s="1328"/>
      <c r="P146" s="1328"/>
      <c r="Q146" s="1328"/>
      <c r="R146" s="1328"/>
      <c r="S146" s="1328"/>
      <c r="T146" s="1328"/>
      <c r="U146" s="1328"/>
      <c r="V146" s="1328"/>
      <c r="W146" s="1328"/>
      <c r="X146" s="1328"/>
      <c r="Y146" s="1328"/>
      <c r="Z146" s="1328"/>
      <c r="AA146" s="1328"/>
      <c r="AB146" s="1328"/>
      <c r="AC146" s="1328"/>
      <c r="AD146" s="1328"/>
      <c r="AE146" s="1328"/>
      <c r="AF146" s="1328"/>
      <c r="AG146" s="1328"/>
      <c r="AH146" s="1328"/>
      <c r="AI146" s="1328"/>
      <c r="AJ146" s="1328"/>
      <c r="AK146" s="1328"/>
      <c r="AL146" s="1328"/>
      <c r="AM146" s="1328"/>
      <c r="AN146" s="1328"/>
      <c r="AO146" s="1328"/>
      <c r="AP146" s="1328"/>
      <c r="AQ146" s="1328"/>
      <c r="AR146" s="1328"/>
      <c r="AS146" s="1328"/>
      <c r="AT146" s="1328"/>
      <c r="AU146" s="1328"/>
      <c r="AV146" s="1328"/>
      <c r="AW146" s="1328"/>
      <c r="AX146" s="1328"/>
      <c r="AY146" s="1328"/>
      <c r="AZ146" s="1328"/>
      <c r="BA146" s="1328"/>
      <c r="BB146" s="1328"/>
      <c r="BC146" s="1328"/>
      <c r="BD146" s="1328"/>
      <c r="BE146" s="1328"/>
      <c r="BF146" s="1328"/>
      <c r="BG146" s="1328"/>
      <c r="BH146" s="1328"/>
      <c r="BI146" s="1328"/>
      <c r="BJ146" s="1328"/>
      <c r="BK146" s="1328"/>
      <c r="BL146" s="1328"/>
      <c r="BM146" s="1328"/>
      <c r="BN146" s="1328"/>
      <c r="BO146" s="1328"/>
      <c r="BP146" s="1328"/>
      <c r="BQ146" s="1328"/>
      <c r="BR146" s="1328"/>
      <c r="BS146" s="1328"/>
      <c r="BT146" s="1328"/>
      <c r="BU146" s="1328"/>
      <c r="BV146" s="1328"/>
      <c r="BW146" s="1328"/>
      <c r="BX146" s="1328"/>
      <c r="BY146" s="1328"/>
      <c r="BZ146" s="1328"/>
      <c r="CA146" s="1328"/>
      <c r="CB146" s="1328"/>
      <c r="CC146" s="1328"/>
      <c r="CD146" s="1328"/>
      <c r="CE146" s="1328"/>
      <c r="CF146" s="1328"/>
      <c r="CG146" s="1328"/>
      <c r="CH146" s="1328"/>
      <c r="CI146" s="1328"/>
      <c r="CJ146" s="1328"/>
      <c r="CK146" s="1328"/>
      <c r="CL146" s="1328"/>
      <c r="CM146" s="1328"/>
      <c r="CN146" s="1328"/>
      <c r="CO146" s="1328"/>
      <c r="CP146" s="1328"/>
      <c r="CQ146" s="1328"/>
      <c r="CR146" s="1328"/>
      <c r="CS146" s="1328"/>
      <c r="CT146" s="1328"/>
      <c r="CU146" s="1328"/>
    </row>
    <row r="147" spans="1:99" s="71" customFormat="1" x14ac:dyDescent="0.2">
      <c r="A147" s="1328"/>
      <c r="B147" s="1328"/>
      <c r="C147" s="1331"/>
      <c r="D147" s="1332"/>
      <c r="E147" s="1332"/>
      <c r="F147" s="1328"/>
      <c r="G147" s="1328"/>
      <c r="H147" s="1328"/>
      <c r="I147" s="1328"/>
      <c r="J147" s="1328"/>
      <c r="K147" s="1328"/>
      <c r="L147" s="1328"/>
      <c r="M147" s="1328"/>
      <c r="N147" s="1328"/>
      <c r="O147" s="1328"/>
      <c r="P147" s="1328"/>
      <c r="Q147" s="1328"/>
      <c r="R147" s="1328"/>
      <c r="S147" s="1328"/>
      <c r="T147" s="1328"/>
      <c r="U147" s="1328"/>
      <c r="V147" s="1328"/>
      <c r="W147" s="1328"/>
      <c r="X147" s="1328"/>
      <c r="Y147" s="1328"/>
      <c r="Z147" s="1328"/>
      <c r="AA147" s="1328"/>
      <c r="AB147" s="1328"/>
      <c r="AC147" s="1328"/>
      <c r="AD147" s="1328"/>
      <c r="AE147" s="1328"/>
      <c r="AF147" s="1328"/>
      <c r="AG147" s="1328"/>
      <c r="AH147" s="1328"/>
      <c r="AI147" s="1328"/>
      <c r="AJ147" s="1328"/>
      <c r="AK147" s="1328"/>
      <c r="AL147" s="1328"/>
      <c r="AM147" s="1328"/>
      <c r="AN147" s="1328"/>
      <c r="AO147" s="1328"/>
      <c r="AP147" s="1328"/>
      <c r="AQ147" s="1328"/>
      <c r="AR147" s="1328"/>
      <c r="AS147" s="1328"/>
      <c r="AT147" s="1328"/>
      <c r="AU147" s="1328"/>
      <c r="AV147" s="1328"/>
      <c r="AW147" s="1328"/>
      <c r="AX147" s="1328"/>
      <c r="AY147" s="1328"/>
      <c r="AZ147" s="1328"/>
      <c r="BA147" s="1328"/>
      <c r="BB147" s="1328"/>
      <c r="BC147" s="1328"/>
      <c r="BD147" s="1328"/>
      <c r="BE147" s="1328"/>
      <c r="BF147" s="1328"/>
      <c r="BG147" s="1328"/>
      <c r="BH147" s="1328"/>
      <c r="BI147" s="1328"/>
      <c r="BJ147" s="1328"/>
      <c r="BK147" s="1328"/>
      <c r="BL147" s="1328"/>
      <c r="BM147" s="1328"/>
      <c r="BN147" s="1328"/>
      <c r="BO147" s="1328"/>
      <c r="BP147" s="1328"/>
      <c r="BQ147" s="1328"/>
      <c r="BR147" s="1328"/>
      <c r="BS147" s="1328"/>
      <c r="BT147" s="1328"/>
      <c r="BU147" s="1328"/>
      <c r="BV147" s="1328"/>
      <c r="BW147" s="1328"/>
      <c r="BX147" s="1328"/>
      <c r="BY147" s="1328"/>
      <c r="BZ147" s="1328"/>
      <c r="CA147" s="1328"/>
      <c r="CB147" s="1328"/>
      <c r="CC147" s="1328"/>
      <c r="CD147" s="1328"/>
      <c r="CE147" s="1328"/>
      <c r="CF147" s="1328"/>
      <c r="CG147" s="1328"/>
      <c r="CH147" s="1328"/>
      <c r="CI147" s="1328"/>
      <c r="CJ147" s="1328"/>
      <c r="CK147" s="1328"/>
      <c r="CL147" s="1328"/>
      <c r="CM147" s="1328"/>
      <c r="CN147" s="1328"/>
      <c r="CO147" s="1328"/>
      <c r="CP147" s="1328"/>
      <c r="CQ147" s="1328"/>
      <c r="CR147" s="1328"/>
      <c r="CS147" s="1328"/>
      <c r="CT147" s="1328"/>
      <c r="CU147" s="1328"/>
    </row>
    <row r="148" spans="1:99" s="71" customFormat="1" x14ac:dyDescent="0.2">
      <c r="A148" s="1328"/>
      <c r="B148" s="1328"/>
      <c r="C148" s="65" t="s">
        <v>803</v>
      </c>
      <c r="D148" s="65" t="s">
        <v>803</v>
      </c>
      <c r="E148" s="65"/>
      <c r="F148" s="65" t="s">
        <v>803</v>
      </c>
      <c r="G148" s="65" t="s">
        <v>803</v>
      </c>
      <c r="H148" s="65" t="s">
        <v>803</v>
      </c>
      <c r="I148" s="65" t="s">
        <v>803</v>
      </c>
      <c r="J148" s="65" t="s">
        <v>803</v>
      </c>
      <c r="K148" s="65" t="s">
        <v>803</v>
      </c>
      <c r="L148" s="65" t="s">
        <v>803</v>
      </c>
      <c r="M148" s="65" t="s">
        <v>803</v>
      </c>
      <c r="N148" s="65" t="s">
        <v>803</v>
      </c>
      <c r="O148" s="65" t="s">
        <v>803</v>
      </c>
      <c r="P148" s="65" t="s">
        <v>803</v>
      </c>
      <c r="Q148" s="65" t="s">
        <v>803</v>
      </c>
      <c r="R148" s="65" t="s">
        <v>803</v>
      </c>
      <c r="S148" s="65" t="s">
        <v>803</v>
      </c>
      <c r="T148" s="65" t="s">
        <v>803</v>
      </c>
      <c r="U148" s="65" t="s">
        <v>803</v>
      </c>
      <c r="V148" s="65" t="s">
        <v>803</v>
      </c>
      <c r="W148" s="65" t="s">
        <v>803</v>
      </c>
      <c r="X148" s="65" t="s">
        <v>803</v>
      </c>
      <c r="Y148" s="65" t="s">
        <v>803</v>
      </c>
      <c r="Z148" s="65" t="s">
        <v>803</v>
      </c>
      <c r="AA148" s="65" t="s">
        <v>803</v>
      </c>
      <c r="AB148" s="65" t="s">
        <v>803</v>
      </c>
      <c r="AC148" s="65" t="s">
        <v>803</v>
      </c>
      <c r="AD148" s="65" t="s">
        <v>803</v>
      </c>
      <c r="AE148" s="65" t="s">
        <v>803</v>
      </c>
      <c r="AF148" s="65" t="s">
        <v>803</v>
      </c>
      <c r="AG148" s="65" t="s">
        <v>803</v>
      </c>
      <c r="AH148" s="65" t="s">
        <v>803</v>
      </c>
      <c r="AI148" s="65" t="s">
        <v>803</v>
      </c>
      <c r="AJ148" s="65" t="s">
        <v>803</v>
      </c>
      <c r="AK148" s="65" t="s">
        <v>803</v>
      </c>
      <c r="AL148" s="65" t="s">
        <v>803</v>
      </c>
      <c r="AM148" s="65" t="s">
        <v>803</v>
      </c>
      <c r="AN148" s="65" t="s">
        <v>803</v>
      </c>
      <c r="AO148" s="65" t="s">
        <v>803</v>
      </c>
      <c r="AP148" s="65" t="s">
        <v>803</v>
      </c>
      <c r="AQ148" s="65" t="s">
        <v>803</v>
      </c>
      <c r="AR148" s="65" t="s">
        <v>803</v>
      </c>
      <c r="AS148" s="65" t="s">
        <v>803</v>
      </c>
      <c r="AT148" s="65" t="s">
        <v>803</v>
      </c>
      <c r="AU148" s="65" t="s">
        <v>803</v>
      </c>
      <c r="AV148" s="65" t="s">
        <v>803</v>
      </c>
      <c r="AW148" s="65" t="s">
        <v>803</v>
      </c>
      <c r="AX148" s="65" t="s">
        <v>803</v>
      </c>
      <c r="AY148" s="65" t="s">
        <v>803</v>
      </c>
      <c r="AZ148" s="65" t="s">
        <v>803</v>
      </c>
      <c r="BA148" s="65" t="s">
        <v>803</v>
      </c>
      <c r="BB148" s="65" t="s">
        <v>803</v>
      </c>
      <c r="BC148" s="65" t="s">
        <v>803</v>
      </c>
      <c r="BD148" s="65" t="s">
        <v>803</v>
      </c>
      <c r="BE148" s="65" t="s">
        <v>803</v>
      </c>
      <c r="BF148" s="65" t="s">
        <v>803</v>
      </c>
      <c r="BG148" s="65" t="s">
        <v>803</v>
      </c>
      <c r="BH148" s="65" t="s">
        <v>803</v>
      </c>
      <c r="BI148" s="65" t="s">
        <v>803</v>
      </c>
      <c r="BJ148" s="65" t="s">
        <v>803</v>
      </c>
      <c r="BK148" s="65" t="s">
        <v>803</v>
      </c>
      <c r="BL148" s="65" t="s">
        <v>803</v>
      </c>
      <c r="BM148" s="65" t="s">
        <v>803</v>
      </c>
      <c r="BN148" s="65" t="s">
        <v>803</v>
      </c>
      <c r="BO148" s="65" t="s">
        <v>803</v>
      </c>
      <c r="BP148" s="65" t="s">
        <v>803</v>
      </c>
      <c r="BQ148" s="65" t="s">
        <v>803</v>
      </c>
      <c r="BR148" s="65" t="s">
        <v>803</v>
      </c>
      <c r="BS148" s="65" t="s">
        <v>803</v>
      </c>
      <c r="BT148" s="65" t="s">
        <v>803</v>
      </c>
      <c r="BU148" s="65" t="s">
        <v>803</v>
      </c>
      <c r="BV148" s="65" t="s">
        <v>803</v>
      </c>
      <c r="BW148" s="65" t="s">
        <v>803</v>
      </c>
      <c r="BX148" s="65" t="s">
        <v>803</v>
      </c>
      <c r="BY148" s="65" t="s">
        <v>803</v>
      </c>
      <c r="BZ148" s="65" t="s">
        <v>803</v>
      </c>
      <c r="CA148" s="65" t="s">
        <v>803</v>
      </c>
      <c r="CB148" s="65" t="s">
        <v>803</v>
      </c>
      <c r="CC148" s="65" t="s">
        <v>803</v>
      </c>
      <c r="CD148" s="65" t="s">
        <v>803</v>
      </c>
      <c r="CE148" s="65" t="s">
        <v>803</v>
      </c>
      <c r="CF148" s="65" t="s">
        <v>803</v>
      </c>
      <c r="CG148" s="65" t="s">
        <v>803</v>
      </c>
      <c r="CH148" s="65" t="s">
        <v>803</v>
      </c>
      <c r="CI148" s="65" t="s">
        <v>803</v>
      </c>
      <c r="CJ148" s="65" t="s">
        <v>803</v>
      </c>
      <c r="CK148" s="65" t="s">
        <v>803</v>
      </c>
      <c r="CL148" s="65" t="s">
        <v>803</v>
      </c>
      <c r="CM148" s="65" t="s">
        <v>803</v>
      </c>
      <c r="CN148" s="65" t="s">
        <v>803</v>
      </c>
      <c r="CO148" s="65" t="s">
        <v>803</v>
      </c>
      <c r="CP148" s="65" t="s">
        <v>803</v>
      </c>
      <c r="CQ148" s="65" t="s">
        <v>803</v>
      </c>
      <c r="CR148" s="65" t="s">
        <v>803</v>
      </c>
      <c r="CS148" s="65" t="s">
        <v>803</v>
      </c>
      <c r="CT148" s="65" t="s">
        <v>803</v>
      </c>
      <c r="CU148" s="65" t="s">
        <v>803</v>
      </c>
    </row>
    <row r="149" spans="1:99" s="71" customFormat="1" x14ac:dyDescent="0.2">
      <c r="A149" s="1328"/>
      <c r="B149" s="1328"/>
      <c r="C149" s="65" t="s">
        <v>155</v>
      </c>
      <c r="D149" s="65" t="s">
        <v>155</v>
      </c>
      <c r="E149" s="65"/>
      <c r="F149" s="65" t="s">
        <v>155</v>
      </c>
      <c r="G149" s="65" t="s">
        <v>155</v>
      </c>
      <c r="H149" s="65" t="s">
        <v>155</v>
      </c>
      <c r="I149" s="65" t="s">
        <v>155</v>
      </c>
      <c r="J149" s="65" t="s">
        <v>155</v>
      </c>
      <c r="K149" s="65" t="s">
        <v>155</v>
      </c>
      <c r="L149" s="65" t="s">
        <v>155</v>
      </c>
      <c r="M149" s="65" t="s">
        <v>155</v>
      </c>
      <c r="N149" s="65" t="s">
        <v>155</v>
      </c>
      <c r="O149" s="65" t="s">
        <v>155</v>
      </c>
      <c r="P149" s="65" t="s">
        <v>155</v>
      </c>
      <c r="Q149" s="65" t="s">
        <v>155</v>
      </c>
      <c r="R149" s="65" t="s">
        <v>155</v>
      </c>
      <c r="S149" s="65" t="s">
        <v>155</v>
      </c>
      <c r="T149" s="65" t="s">
        <v>155</v>
      </c>
      <c r="U149" s="65" t="s">
        <v>155</v>
      </c>
      <c r="V149" s="65" t="s">
        <v>155</v>
      </c>
      <c r="W149" s="65" t="s">
        <v>155</v>
      </c>
      <c r="X149" s="65" t="s">
        <v>155</v>
      </c>
      <c r="Y149" s="65" t="s">
        <v>155</v>
      </c>
      <c r="Z149" s="65" t="s">
        <v>155</v>
      </c>
      <c r="AA149" s="65" t="s">
        <v>155</v>
      </c>
      <c r="AB149" s="65" t="s">
        <v>155</v>
      </c>
      <c r="AC149" s="65" t="s">
        <v>155</v>
      </c>
      <c r="AD149" s="65" t="s">
        <v>155</v>
      </c>
      <c r="AE149" s="65" t="s">
        <v>155</v>
      </c>
      <c r="AF149" s="65" t="s">
        <v>155</v>
      </c>
      <c r="AG149" s="65" t="s">
        <v>155</v>
      </c>
      <c r="AH149" s="65" t="s">
        <v>155</v>
      </c>
      <c r="AI149" s="65" t="s">
        <v>155</v>
      </c>
      <c r="AJ149" s="65" t="s">
        <v>155</v>
      </c>
      <c r="AK149" s="65" t="s">
        <v>155</v>
      </c>
      <c r="AL149" s="65" t="s">
        <v>155</v>
      </c>
      <c r="AM149" s="65" t="s">
        <v>155</v>
      </c>
      <c r="AN149" s="65" t="s">
        <v>155</v>
      </c>
      <c r="AO149" s="65" t="s">
        <v>155</v>
      </c>
      <c r="AP149" s="65" t="s">
        <v>155</v>
      </c>
      <c r="AQ149" s="65" t="s">
        <v>155</v>
      </c>
      <c r="AR149" s="65" t="s">
        <v>155</v>
      </c>
      <c r="AS149" s="65" t="s">
        <v>155</v>
      </c>
      <c r="AT149" s="65" t="s">
        <v>155</v>
      </c>
      <c r="AU149" s="65" t="s">
        <v>155</v>
      </c>
      <c r="AV149" s="65" t="s">
        <v>155</v>
      </c>
      <c r="AW149" s="65" t="s">
        <v>155</v>
      </c>
      <c r="AX149" s="65" t="s">
        <v>155</v>
      </c>
      <c r="AY149" s="65" t="s">
        <v>155</v>
      </c>
      <c r="AZ149" s="65" t="s">
        <v>155</v>
      </c>
      <c r="BA149" s="65" t="s">
        <v>155</v>
      </c>
      <c r="BB149" s="65" t="s">
        <v>155</v>
      </c>
      <c r="BC149" s="65" t="s">
        <v>155</v>
      </c>
      <c r="BD149" s="65" t="s">
        <v>155</v>
      </c>
      <c r="BE149" s="65" t="s">
        <v>155</v>
      </c>
      <c r="BF149" s="65" t="s">
        <v>155</v>
      </c>
      <c r="BG149" s="65" t="s">
        <v>155</v>
      </c>
      <c r="BH149" s="65" t="s">
        <v>155</v>
      </c>
      <c r="BI149" s="65" t="s">
        <v>155</v>
      </c>
      <c r="BJ149" s="65" t="s">
        <v>155</v>
      </c>
      <c r="BK149" s="65" t="s">
        <v>155</v>
      </c>
      <c r="BL149" s="65" t="s">
        <v>155</v>
      </c>
      <c r="BM149" s="65" t="s">
        <v>155</v>
      </c>
      <c r="BN149" s="65" t="s">
        <v>155</v>
      </c>
      <c r="BO149" s="65" t="s">
        <v>155</v>
      </c>
      <c r="BP149" s="65" t="s">
        <v>155</v>
      </c>
      <c r="BQ149" s="65" t="s">
        <v>155</v>
      </c>
      <c r="BR149" s="65" t="s">
        <v>155</v>
      </c>
      <c r="BS149" s="65" t="s">
        <v>155</v>
      </c>
      <c r="BT149" s="65" t="s">
        <v>155</v>
      </c>
      <c r="BU149" s="65" t="s">
        <v>155</v>
      </c>
      <c r="BV149" s="65" t="s">
        <v>155</v>
      </c>
      <c r="BW149" s="65" t="s">
        <v>155</v>
      </c>
      <c r="BX149" s="65" t="s">
        <v>155</v>
      </c>
      <c r="BY149" s="65" t="s">
        <v>155</v>
      </c>
      <c r="BZ149" s="65" t="s">
        <v>155</v>
      </c>
      <c r="CA149" s="65" t="s">
        <v>155</v>
      </c>
      <c r="CB149" s="65" t="s">
        <v>155</v>
      </c>
      <c r="CC149" s="65" t="s">
        <v>155</v>
      </c>
      <c r="CD149" s="65" t="s">
        <v>155</v>
      </c>
      <c r="CE149" s="65" t="s">
        <v>155</v>
      </c>
      <c r="CF149" s="65" t="s">
        <v>155</v>
      </c>
      <c r="CG149" s="65" t="s">
        <v>155</v>
      </c>
      <c r="CH149" s="65" t="s">
        <v>155</v>
      </c>
      <c r="CI149" s="65" t="s">
        <v>155</v>
      </c>
      <c r="CJ149" s="65" t="s">
        <v>155</v>
      </c>
      <c r="CK149" s="65" t="s">
        <v>155</v>
      </c>
      <c r="CL149" s="65" t="s">
        <v>155</v>
      </c>
      <c r="CM149" s="65" t="s">
        <v>155</v>
      </c>
      <c r="CN149" s="65" t="s">
        <v>155</v>
      </c>
      <c r="CO149" s="65" t="s">
        <v>155</v>
      </c>
      <c r="CP149" s="65" t="s">
        <v>155</v>
      </c>
      <c r="CQ149" s="65" t="s">
        <v>155</v>
      </c>
      <c r="CR149" s="65" t="s">
        <v>155</v>
      </c>
      <c r="CS149" s="65" t="s">
        <v>155</v>
      </c>
      <c r="CT149" s="65" t="s">
        <v>155</v>
      </c>
      <c r="CU149" s="65" t="s">
        <v>155</v>
      </c>
    </row>
    <row r="150" spans="1:99" s="75" customFormat="1" x14ac:dyDescent="0.2">
      <c r="A150" s="1332"/>
      <c r="B150" s="1328"/>
      <c r="C150" s="1332">
        <v>1</v>
      </c>
      <c r="D150" s="1332">
        <f t="shared" ref="D150:O150" si="915">C150+1</f>
        <v>2</v>
      </c>
      <c r="E150" s="1332"/>
      <c r="F150" s="1332">
        <f>D150+1</f>
        <v>3</v>
      </c>
      <c r="G150" s="1332">
        <f t="shared" si="915"/>
        <v>4</v>
      </c>
      <c r="H150" s="1332">
        <f t="shared" si="915"/>
        <v>5</v>
      </c>
      <c r="I150" s="1332">
        <f t="shared" si="915"/>
        <v>6</v>
      </c>
      <c r="J150" s="1332">
        <f t="shared" si="915"/>
        <v>7</v>
      </c>
      <c r="K150" s="1332">
        <f t="shared" si="915"/>
        <v>8</v>
      </c>
      <c r="L150" s="1332">
        <f t="shared" si="915"/>
        <v>9</v>
      </c>
      <c r="M150" s="1332">
        <f t="shared" si="915"/>
        <v>10</v>
      </c>
      <c r="N150" s="1332">
        <f t="shared" si="915"/>
        <v>11</v>
      </c>
      <c r="O150" s="1332">
        <f t="shared" si="915"/>
        <v>12</v>
      </c>
      <c r="P150" s="1332">
        <v>1</v>
      </c>
      <c r="Q150" s="1332">
        <f t="shared" ref="Q150:AA150" si="916">P150+1</f>
        <v>2</v>
      </c>
      <c r="R150" s="1332">
        <f t="shared" si="916"/>
        <v>3</v>
      </c>
      <c r="S150" s="1332">
        <f t="shared" si="916"/>
        <v>4</v>
      </c>
      <c r="T150" s="1332">
        <f t="shared" si="916"/>
        <v>5</v>
      </c>
      <c r="U150" s="1332">
        <f t="shared" si="916"/>
        <v>6</v>
      </c>
      <c r="V150" s="1332">
        <f t="shared" si="916"/>
        <v>7</v>
      </c>
      <c r="W150" s="1332">
        <f t="shared" si="916"/>
        <v>8</v>
      </c>
      <c r="X150" s="1332">
        <f t="shared" si="916"/>
        <v>9</v>
      </c>
      <c r="Y150" s="1332">
        <f t="shared" si="916"/>
        <v>10</v>
      </c>
      <c r="Z150" s="1332">
        <f t="shared" si="916"/>
        <v>11</v>
      </c>
      <c r="AA150" s="1332">
        <f t="shared" si="916"/>
        <v>12</v>
      </c>
      <c r="AB150" s="1332">
        <v>1</v>
      </c>
      <c r="AC150" s="1332">
        <f t="shared" ref="AC150:AM150" si="917">AB150+1</f>
        <v>2</v>
      </c>
      <c r="AD150" s="1332">
        <f t="shared" si="917"/>
        <v>3</v>
      </c>
      <c r="AE150" s="1332">
        <f t="shared" si="917"/>
        <v>4</v>
      </c>
      <c r="AF150" s="1332">
        <f t="shared" si="917"/>
        <v>5</v>
      </c>
      <c r="AG150" s="1332">
        <f t="shared" si="917"/>
        <v>6</v>
      </c>
      <c r="AH150" s="1332">
        <f t="shared" si="917"/>
        <v>7</v>
      </c>
      <c r="AI150" s="1332">
        <f t="shared" si="917"/>
        <v>8</v>
      </c>
      <c r="AJ150" s="1332">
        <f t="shared" si="917"/>
        <v>9</v>
      </c>
      <c r="AK150" s="1332">
        <f t="shared" si="917"/>
        <v>10</v>
      </c>
      <c r="AL150" s="1332">
        <f t="shared" si="917"/>
        <v>11</v>
      </c>
      <c r="AM150" s="1332">
        <f t="shared" si="917"/>
        <v>12</v>
      </c>
      <c r="AN150" s="1332">
        <v>1</v>
      </c>
      <c r="AO150" s="1332">
        <f t="shared" ref="AO150:AY150" si="918">AN150+1</f>
        <v>2</v>
      </c>
      <c r="AP150" s="1332">
        <f t="shared" si="918"/>
        <v>3</v>
      </c>
      <c r="AQ150" s="1332">
        <f t="shared" si="918"/>
        <v>4</v>
      </c>
      <c r="AR150" s="1332">
        <f t="shared" si="918"/>
        <v>5</v>
      </c>
      <c r="AS150" s="1332">
        <f t="shared" si="918"/>
        <v>6</v>
      </c>
      <c r="AT150" s="1332">
        <f t="shared" si="918"/>
        <v>7</v>
      </c>
      <c r="AU150" s="1332">
        <f t="shared" si="918"/>
        <v>8</v>
      </c>
      <c r="AV150" s="1332">
        <f t="shared" si="918"/>
        <v>9</v>
      </c>
      <c r="AW150" s="1332">
        <f t="shared" si="918"/>
        <v>10</v>
      </c>
      <c r="AX150" s="1332">
        <f t="shared" si="918"/>
        <v>11</v>
      </c>
      <c r="AY150" s="1332">
        <f t="shared" si="918"/>
        <v>12</v>
      </c>
      <c r="AZ150" s="1332">
        <v>1</v>
      </c>
      <c r="BA150" s="1332">
        <f t="shared" ref="BA150:BK150" si="919">AZ150+1</f>
        <v>2</v>
      </c>
      <c r="BB150" s="1332">
        <f t="shared" si="919"/>
        <v>3</v>
      </c>
      <c r="BC150" s="1332">
        <f t="shared" si="919"/>
        <v>4</v>
      </c>
      <c r="BD150" s="1332">
        <f t="shared" si="919"/>
        <v>5</v>
      </c>
      <c r="BE150" s="1332">
        <f t="shared" si="919"/>
        <v>6</v>
      </c>
      <c r="BF150" s="1332">
        <f t="shared" si="919"/>
        <v>7</v>
      </c>
      <c r="BG150" s="1332">
        <f t="shared" si="919"/>
        <v>8</v>
      </c>
      <c r="BH150" s="1332">
        <f t="shared" si="919"/>
        <v>9</v>
      </c>
      <c r="BI150" s="1332">
        <f t="shared" si="919"/>
        <v>10</v>
      </c>
      <c r="BJ150" s="1332">
        <f t="shared" si="919"/>
        <v>11</v>
      </c>
      <c r="BK150" s="1332">
        <f t="shared" si="919"/>
        <v>12</v>
      </c>
      <c r="BL150" s="1332">
        <v>1</v>
      </c>
      <c r="BM150" s="1332">
        <f t="shared" ref="BM150:BW150" si="920">BL150+1</f>
        <v>2</v>
      </c>
      <c r="BN150" s="1332">
        <f t="shared" si="920"/>
        <v>3</v>
      </c>
      <c r="BO150" s="1332">
        <f t="shared" si="920"/>
        <v>4</v>
      </c>
      <c r="BP150" s="1332">
        <f t="shared" si="920"/>
        <v>5</v>
      </c>
      <c r="BQ150" s="1332">
        <f t="shared" si="920"/>
        <v>6</v>
      </c>
      <c r="BR150" s="1332">
        <f t="shared" si="920"/>
        <v>7</v>
      </c>
      <c r="BS150" s="1332">
        <f t="shared" si="920"/>
        <v>8</v>
      </c>
      <c r="BT150" s="1332">
        <f t="shared" si="920"/>
        <v>9</v>
      </c>
      <c r="BU150" s="1332">
        <f t="shared" si="920"/>
        <v>10</v>
      </c>
      <c r="BV150" s="1332">
        <f t="shared" si="920"/>
        <v>11</v>
      </c>
      <c r="BW150" s="1332">
        <f t="shared" si="920"/>
        <v>12</v>
      </c>
      <c r="BX150" s="1332">
        <v>1</v>
      </c>
      <c r="BY150" s="1332">
        <f t="shared" ref="BY150:CI150" si="921">BX150+1</f>
        <v>2</v>
      </c>
      <c r="BZ150" s="1332">
        <f t="shared" si="921"/>
        <v>3</v>
      </c>
      <c r="CA150" s="1332">
        <f t="shared" si="921"/>
        <v>4</v>
      </c>
      <c r="CB150" s="1332">
        <f t="shared" si="921"/>
        <v>5</v>
      </c>
      <c r="CC150" s="1332">
        <f t="shared" si="921"/>
        <v>6</v>
      </c>
      <c r="CD150" s="1332">
        <f t="shared" si="921"/>
        <v>7</v>
      </c>
      <c r="CE150" s="1332">
        <f t="shared" si="921"/>
        <v>8</v>
      </c>
      <c r="CF150" s="1332">
        <f t="shared" si="921"/>
        <v>9</v>
      </c>
      <c r="CG150" s="1332">
        <f t="shared" si="921"/>
        <v>10</v>
      </c>
      <c r="CH150" s="1332">
        <f t="shared" si="921"/>
        <v>11</v>
      </c>
      <c r="CI150" s="1332">
        <f t="shared" si="921"/>
        <v>12</v>
      </c>
      <c r="CJ150" s="1332">
        <v>1</v>
      </c>
      <c r="CK150" s="1332">
        <f t="shared" ref="CK150:CU150" si="922">CJ150+1</f>
        <v>2</v>
      </c>
      <c r="CL150" s="1332">
        <f t="shared" si="922"/>
        <v>3</v>
      </c>
      <c r="CM150" s="1332">
        <f t="shared" si="922"/>
        <v>4</v>
      </c>
      <c r="CN150" s="1332">
        <f t="shared" si="922"/>
        <v>5</v>
      </c>
      <c r="CO150" s="1332">
        <f t="shared" si="922"/>
        <v>6</v>
      </c>
      <c r="CP150" s="1332">
        <f t="shared" si="922"/>
        <v>7</v>
      </c>
      <c r="CQ150" s="1332">
        <f t="shared" si="922"/>
        <v>8</v>
      </c>
      <c r="CR150" s="1332">
        <f t="shared" si="922"/>
        <v>9</v>
      </c>
      <c r="CS150" s="1332">
        <f t="shared" si="922"/>
        <v>10</v>
      </c>
      <c r="CT150" s="1332">
        <f t="shared" si="922"/>
        <v>11</v>
      </c>
      <c r="CU150" s="1332">
        <f t="shared" si="922"/>
        <v>12</v>
      </c>
    </row>
    <row r="151" spans="1:99" s="75" customFormat="1" x14ac:dyDescent="0.2">
      <c r="A151" s="1332"/>
      <c r="B151" s="1328"/>
      <c r="C151" s="1332" t="s">
        <v>77</v>
      </c>
      <c r="D151" s="1332" t="s">
        <v>77</v>
      </c>
      <c r="E151" s="1332"/>
      <c r="F151" s="1332" t="s">
        <v>77</v>
      </c>
      <c r="G151" s="1332" t="s">
        <v>77</v>
      </c>
      <c r="H151" s="1332" t="s">
        <v>77</v>
      </c>
      <c r="I151" s="1332" t="s">
        <v>77</v>
      </c>
      <c r="J151" s="1332" t="s">
        <v>77</v>
      </c>
      <c r="K151" s="1332" t="s">
        <v>77</v>
      </c>
      <c r="L151" s="1332" t="s">
        <v>77</v>
      </c>
      <c r="M151" s="1332" t="s">
        <v>77</v>
      </c>
      <c r="N151" s="1332" t="s">
        <v>77</v>
      </c>
      <c r="O151" s="1332" t="s">
        <v>77</v>
      </c>
      <c r="P151" s="1332" t="s">
        <v>80</v>
      </c>
      <c r="Q151" s="1332" t="s">
        <v>80</v>
      </c>
      <c r="R151" s="1332" t="s">
        <v>80</v>
      </c>
      <c r="S151" s="1332" t="s">
        <v>80</v>
      </c>
      <c r="T151" s="1332" t="s">
        <v>80</v>
      </c>
      <c r="U151" s="1332" t="s">
        <v>80</v>
      </c>
      <c r="V151" s="1332" t="s">
        <v>80</v>
      </c>
      <c r="W151" s="1332" t="s">
        <v>80</v>
      </c>
      <c r="X151" s="1332" t="s">
        <v>80</v>
      </c>
      <c r="Y151" s="1332" t="s">
        <v>80</v>
      </c>
      <c r="Z151" s="1332" t="s">
        <v>80</v>
      </c>
      <c r="AA151" s="1332" t="s">
        <v>80</v>
      </c>
      <c r="AB151" s="1332" t="s">
        <v>81</v>
      </c>
      <c r="AC151" s="1332" t="s">
        <v>81</v>
      </c>
      <c r="AD151" s="1332" t="s">
        <v>81</v>
      </c>
      <c r="AE151" s="1332" t="s">
        <v>81</v>
      </c>
      <c r="AF151" s="1332" t="s">
        <v>81</v>
      </c>
      <c r="AG151" s="1332" t="s">
        <v>81</v>
      </c>
      <c r="AH151" s="1332" t="s">
        <v>81</v>
      </c>
      <c r="AI151" s="1332" t="s">
        <v>81</v>
      </c>
      <c r="AJ151" s="1332" t="s">
        <v>81</v>
      </c>
      <c r="AK151" s="1332" t="s">
        <v>81</v>
      </c>
      <c r="AL151" s="1332" t="s">
        <v>81</v>
      </c>
      <c r="AM151" s="1332" t="s">
        <v>81</v>
      </c>
      <c r="AN151" s="1332" t="s">
        <v>82</v>
      </c>
      <c r="AO151" s="1332" t="s">
        <v>82</v>
      </c>
      <c r="AP151" s="1332" t="s">
        <v>82</v>
      </c>
      <c r="AQ151" s="1332" t="s">
        <v>82</v>
      </c>
      <c r="AR151" s="1332" t="s">
        <v>82</v>
      </c>
      <c r="AS151" s="1332" t="s">
        <v>82</v>
      </c>
      <c r="AT151" s="1332" t="s">
        <v>82</v>
      </c>
      <c r="AU151" s="1332" t="s">
        <v>82</v>
      </c>
      <c r="AV151" s="1332" t="s">
        <v>82</v>
      </c>
      <c r="AW151" s="1332" t="s">
        <v>82</v>
      </c>
      <c r="AX151" s="1332" t="s">
        <v>82</v>
      </c>
      <c r="AY151" s="1332" t="s">
        <v>82</v>
      </c>
      <c r="AZ151" s="1332" t="s">
        <v>83</v>
      </c>
      <c r="BA151" s="1332" t="s">
        <v>83</v>
      </c>
      <c r="BB151" s="1332" t="s">
        <v>83</v>
      </c>
      <c r="BC151" s="1332" t="s">
        <v>83</v>
      </c>
      <c r="BD151" s="1332" t="s">
        <v>83</v>
      </c>
      <c r="BE151" s="1332" t="s">
        <v>83</v>
      </c>
      <c r="BF151" s="1332" t="s">
        <v>83</v>
      </c>
      <c r="BG151" s="1332" t="s">
        <v>83</v>
      </c>
      <c r="BH151" s="1332" t="s">
        <v>83</v>
      </c>
      <c r="BI151" s="1332" t="s">
        <v>83</v>
      </c>
      <c r="BJ151" s="1332" t="s">
        <v>83</v>
      </c>
      <c r="BK151" s="1332" t="s">
        <v>83</v>
      </c>
      <c r="BL151" s="1332" t="s">
        <v>87</v>
      </c>
      <c r="BM151" s="1332" t="s">
        <v>87</v>
      </c>
      <c r="BN151" s="1332" t="s">
        <v>87</v>
      </c>
      <c r="BO151" s="1332" t="s">
        <v>87</v>
      </c>
      <c r="BP151" s="1332" t="s">
        <v>87</v>
      </c>
      <c r="BQ151" s="1332" t="s">
        <v>87</v>
      </c>
      <c r="BR151" s="1332" t="s">
        <v>87</v>
      </c>
      <c r="BS151" s="1332" t="s">
        <v>87</v>
      </c>
      <c r="BT151" s="1332" t="s">
        <v>87</v>
      </c>
      <c r="BU151" s="1332" t="s">
        <v>87</v>
      </c>
      <c r="BV151" s="1332" t="s">
        <v>87</v>
      </c>
      <c r="BW151" s="1332" t="s">
        <v>87</v>
      </c>
      <c r="BX151" s="1332" t="s">
        <v>88</v>
      </c>
      <c r="BY151" s="1332" t="s">
        <v>88</v>
      </c>
      <c r="BZ151" s="1332" t="s">
        <v>88</v>
      </c>
      <c r="CA151" s="1332" t="s">
        <v>88</v>
      </c>
      <c r="CB151" s="1332" t="s">
        <v>88</v>
      </c>
      <c r="CC151" s="1332" t="s">
        <v>88</v>
      </c>
      <c r="CD151" s="1332" t="s">
        <v>88</v>
      </c>
      <c r="CE151" s="1332" t="s">
        <v>88</v>
      </c>
      <c r="CF151" s="1332" t="s">
        <v>88</v>
      </c>
      <c r="CG151" s="1332" t="s">
        <v>88</v>
      </c>
      <c r="CH151" s="1332" t="s">
        <v>88</v>
      </c>
      <c r="CI151" s="1332" t="s">
        <v>88</v>
      </c>
      <c r="CJ151" s="1332" t="s">
        <v>89</v>
      </c>
      <c r="CK151" s="1332" t="s">
        <v>89</v>
      </c>
      <c r="CL151" s="1332" t="s">
        <v>89</v>
      </c>
      <c r="CM151" s="1332" t="s">
        <v>89</v>
      </c>
      <c r="CN151" s="1332" t="s">
        <v>89</v>
      </c>
      <c r="CO151" s="1332" t="s">
        <v>89</v>
      </c>
      <c r="CP151" s="1332" t="s">
        <v>89</v>
      </c>
      <c r="CQ151" s="1332" t="s">
        <v>89</v>
      </c>
      <c r="CR151" s="1332" t="s">
        <v>89</v>
      </c>
      <c r="CS151" s="1332" t="s">
        <v>89</v>
      </c>
      <c r="CT151" s="1332" t="s">
        <v>89</v>
      </c>
      <c r="CU151" s="1332" t="s">
        <v>89</v>
      </c>
    </row>
    <row r="152" spans="1:99" s="75" customFormat="1" x14ac:dyDescent="0.2">
      <c r="A152" s="1332"/>
      <c r="B152" s="1328"/>
      <c r="C152" s="30">
        <v>0</v>
      </c>
      <c r="D152" s="30">
        <v>0</v>
      </c>
      <c r="E152" s="30"/>
      <c r="F152" s="30">
        <v>0</v>
      </c>
      <c r="G152" s="30">
        <v>1</v>
      </c>
      <c r="H152" s="30">
        <v>0</v>
      </c>
      <c r="I152" s="30">
        <v>1</v>
      </c>
      <c r="J152" s="30">
        <v>0</v>
      </c>
      <c r="K152" s="30">
        <v>1</v>
      </c>
      <c r="L152" s="30">
        <v>0</v>
      </c>
      <c r="M152" s="30">
        <v>0</v>
      </c>
      <c r="N152" s="30">
        <v>0</v>
      </c>
      <c r="O152" s="30">
        <v>1</v>
      </c>
      <c r="P152" s="30">
        <v>0</v>
      </c>
      <c r="Q152" s="30">
        <v>1</v>
      </c>
      <c r="R152" s="30">
        <v>0</v>
      </c>
      <c r="S152" s="30">
        <v>0</v>
      </c>
      <c r="T152" s="30">
        <v>1</v>
      </c>
      <c r="U152" s="30">
        <v>0</v>
      </c>
      <c r="V152" s="30">
        <v>1</v>
      </c>
      <c r="W152" s="30">
        <v>0</v>
      </c>
      <c r="X152" s="30">
        <v>1</v>
      </c>
      <c r="Y152" s="30">
        <v>0</v>
      </c>
      <c r="Z152" s="30">
        <v>0</v>
      </c>
      <c r="AA152" s="30">
        <v>0</v>
      </c>
      <c r="AB152" s="30">
        <v>1</v>
      </c>
      <c r="AC152" s="30">
        <v>0</v>
      </c>
      <c r="AD152" s="30">
        <v>1</v>
      </c>
      <c r="AE152" s="30">
        <v>0</v>
      </c>
      <c r="AF152" s="30">
        <v>1</v>
      </c>
      <c r="AG152" s="30">
        <v>0</v>
      </c>
      <c r="AH152" s="30">
        <v>0</v>
      </c>
      <c r="AI152" s="30">
        <v>1</v>
      </c>
      <c r="AJ152" s="30">
        <v>0</v>
      </c>
      <c r="AK152" s="30">
        <v>0</v>
      </c>
      <c r="AL152" s="30">
        <v>1</v>
      </c>
      <c r="AM152" s="30">
        <v>0</v>
      </c>
      <c r="AN152" s="30">
        <v>1</v>
      </c>
      <c r="AO152" s="30">
        <v>0</v>
      </c>
      <c r="AP152" s="30">
        <v>0</v>
      </c>
      <c r="AQ152" s="30">
        <v>1</v>
      </c>
      <c r="AR152" s="30">
        <v>0</v>
      </c>
      <c r="AS152" s="30">
        <v>0</v>
      </c>
      <c r="AT152" s="30">
        <v>1</v>
      </c>
      <c r="AU152" s="30">
        <v>0</v>
      </c>
      <c r="AV152" s="30">
        <v>1</v>
      </c>
      <c r="AW152" s="30">
        <v>0</v>
      </c>
      <c r="AX152" s="30">
        <v>0</v>
      </c>
      <c r="AY152" s="30">
        <v>1</v>
      </c>
      <c r="AZ152" s="30">
        <v>0</v>
      </c>
      <c r="BA152" s="30">
        <v>0</v>
      </c>
      <c r="BB152" s="30">
        <v>1</v>
      </c>
      <c r="BC152" s="30">
        <v>0</v>
      </c>
      <c r="BD152" s="30">
        <v>0</v>
      </c>
      <c r="BE152" s="30">
        <v>1</v>
      </c>
      <c r="BF152" s="30">
        <v>0</v>
      </c>
      <c r="BG152" s="30">
        <v>0</v>
      </c>
      <c r="BH152" s="30">
        <v>0</v>
      </c>
      <c r="BI152" s="30">
        <v>0</v>
      </c>
      <c r="BJ152" s="30">
        <v>0</v>
      </c>
      <c r="BK152" s="30">
        <v>1</v>
      </c>
      <c r="BL152" s="30">
        <v>0</v>
      </c>
      <c r="BM152" s="30">
        <v>1</v>
      </c>
      <c r="BN152" s="30">
        <v>0</v>
      </c>
      <c r="BO152" s="30">
        <v>0</v>
      </c>
      <c r="BP152" s="30">
        <v>0</v>
      </c>
      <c r="BQ152" s="30">
        <v>0</v>
      </c>
      <c r="BR152" s="30">
        <v>0</v>
      </c>
      <c r="BS152" s="30">
        <v>1</v>
      </c>
      <c r="BT152" s="30">
        <v>0</v>
      </c>
      <c r="BU152" s="30">
        <v>0</v>
      </c>
      <c r="BV152" s="30">
        <v>1</v>
      </c>
      <c r="BW152" s="30">
        <v>0</v>
      </c>
      <c r="BX152" s="30">
        <v>0</v>
      </c>
      <c r="BY152" s="30">
        <v>0</v>
      </c>
      <c r="BZ152" s="30">
        <v>0</v>
      </c>
      <c r="CA152" s="30">
        <v>1</v>
      </c>
      <c r="CB152" s="30">
        <v>0</v>
      </c>
      <c r="CC152" s="30">
        <v>1</v>
      </c>
      <c r="CD152" s="30">
        <v>0</v>
      </c>
      <c r="CE152" s="30">
        <v>0</v>
      </c>
      <c r="CF152" s="30">
        <v>1</v>
      </c>
      <c r="CG152" s="30">
        <v>0</v>
      </c>
      <c r="CH152" s="30">
        <v>0</v>
      </c>
      <c r="CI152" s="30">
        <v>0</v>
      </c>
      <c r="CJ152" s="30">
        <v>0</v>
      </c>
      <c r="CK152" s="30">
        <v>0</v>
      </c>
      <c r="CL152" s="30">
        <v>0</v>
      </c>
      <c r="CM152" s="30">
        <v>0</v>
      </c>
      <c r="CN152" s="30">
        <v>1</v>
      </c>
      <c r="CO152" s="30">
        <v>0</v>
      </c>
      <c r="CP152" s="30">
        <v>0</v>
      </c>
      <c r="CQ152" s="30">
        <v>0</v>
      </c>
      <c r="CR152" s="30">
        <v>1</v>
      </c>
      <c r="CS152" s="30">
        <v>0</v>
      </c>
      <c r="CT152" s="30">
        <v>1</v>
      </c>
      <c r="CU152" s="30">
        <v>0</v>
      </c>
    </row>
    <row r="153" spans="1:99" s="71" customFormat="1" x14ac:dyDescent="0.2">
      <c r="A153" s="1328">
        <v>1</v>
      </c>
      <c r="B153" s="30">
        <v>0</v>
      </c>
      <c r="C153" s="1328"/>
      <c r="D153" s="1331"/>
      <c r="E153" s="1331"/>
      <c r="F153" s="1328"/>
      <c r="G153" s="1328"/>
      <c r="H153" s="1328"/>
      <c r="I153" s="1328"/>
      <c r="J153" s="1333"/>
      <c r="K153" s="1328"/>
      <c r="L153" s="1328"/>
      <c r="M153" s="1328"/>
      <c r="N153" s="1333"/>
      <c r="O153" s="1328"/>
      <c r="P153" s="1328"/>
      <c r="Q153" s="1328"/>
      <c r="R153" s="1333"/>
      <c r="S153" s="1328"/>
      <c r="T153" s="1333"/>
      <c r="U153" s="1328"/>
      <c r="V153" s="1333"/>
      <c r="W153" s="1333"/>
      <c r="X153" s="1328"/>
      <c r="Y153" s="1328"/>
      <c r="Z153" s="1333"/>
      <c r="AA153" s="1328"/>
      <c r="AB153" s="1328"/>
      <c r="AC153" s="1328"/>
      <c r="AD153" s="1333"/>
      <c r="AE153" s="1328"/>
      <c r="AF153" s="1333"/>
      <c r="AG153" s="1328"/>
      <c r="AH153" s="1333"/>
      <c r="AI153" s="1333"/>
      <c r="AJ153" s="1328"/>
      <c r="AK153" s="1328"/>
      <c r="AL153" s="1333"/>
      <c r="AM153" s="1328"/>
      <c r="AN153" s="1328"/>
      <c r="AO153" s="1328"/>
      <c r="AP153" s="1333"/>
      <c r="AQ153" s="1328"/>
      <c r="AR153" s="1333"/>
      <c r="AS153" s="1328"/>
      <c r="AT153" s="1333"/>
      <c r="AU153" s="1333"/>
      <c r="AV153" s="1328"/>
      <c r="AW153" s="1328"/>
      <c r="AX153" s="1333"/>
      <c r="AY153" s="1328"/>
      <c r="AZ153" s="1328"/>
      <c r="BA153" s="1328"/>
      <c r="BB153" s="1333"/>
      <c r="BC153" s="1328"/>
      <c r="BD153" s="1333"/>
      <c r="BE153" s="1328"/>
      <c r="BF153" s="1333"/>
      <c r="BG153" s="1333"/>
      <c r="BH153" s="1328"/>
      <c r="BI153" s="1328"/>
      <c r="BJ153" s="1333"/>
      <c r="BK153" s="1328"/>
      <c r="BL153" s="1328"/>
      <c r="BM153" s="1328"/>
      <c r="BN153" s="1333"/>
      <c r="BO153" s="1328"/>
      <c r="BP153" s="1333"/>
      <c r="BQ153" s="1328"/>
      <c r="BR153" s="1328"/>
      <c r="BS153" s="1333"/>
      <c r="BT153" s="1328"/>
      <c r="BU153" s="1328"/>
      <c r="BV153" s="1333"/>
      <c r="BW153" s="1328"/>
      <c r="BX153" s="1328"/>
      <c r="BY153" s="1328"/>
      <c r="BZ153" s="1328"/>
      <c r="CA153" s="1328"/>
      <c r="CB153" s="1333"/>
      <c r="CC153" s="1328"/>
      <c r="CD153" s="1328"/>
      <c r="CE153" s="1333"/>
      <c r="CF153" s="1328"/>
      <c r="CG153" s="1328"/>
      <c r="CH153" s="1333"/>
      <c r="CI153" s="1328"/>
      <c r="CJ153" s="1328"/>
      <c r="CK153" s="1328"/>
      <c r="CL153" s="1328"/>
      <c r="CM153" s="1328"/>
      <c r="CN153" s="1333"/>
      <c r="CO153" s="1328"/>
      <c r="CP153" s="1328"/>
      <c r="CQ153" s="1328"/>
      <c r="CR153" s="1328"/>
      <c r="CS153" s="1328"/>
      <c r="CT153" s="1333"/>
      <c r="CU153" s="1332"/>
    </row>
    <row r="154" spans="1:99" s="71" customFormat="1" x14ac:dyDescent="0.2">
      <c r="A154" s="1328">
        <f>A153+1</f>
        <v>2</v>
      </c>
      <c r="B154" s="30">
        <v>0</v>
      </c>
      <c r="C154" s="1328"/>
      <c r="D154" s="1331"/>
      <c r="E154" s="1331"/>
      <c r="F154" s="1332"/>
      <c r="G154" s="1328"/>
      <c r="H154" s="1328"/>
      <c r="I154" s="1328"/>
      <c r="J154" s="1328"/>
      <c r="K154" s="1328"/>
      <c r="L154" s="1328"/>
      <c r="M154" s="1328"/>
      <c r="N154" s="1328"/>
      <c r="O154" s="1333"/>
      <c r="P154" s="1328"/>
      <c r="Q154" s="1328"/>
      <c r="R154" s="1328"/>
      <c r="S154" s="1328"/>
      <c r="T154" s="1333"/>
      <c r="U154" s="1328"/>
      <c r="V154" s="1328"/>
      <c r="W154" s="1333"/>
      <c r="X154" s="1333"/>
      <c r="Y154" s="1328"/>
      <c r="Z154" s="1328"/>
      <c r="AA154" s="1333"/>
      <c r="AB154" s="1333"/>
      <c r="AC154" s="1328"/>
      <c r="AD154" s="1328"/>
      <c r="AE154" s="1333"/>
      <c r="AF154" s="1333"/>
      <c r="AG154" s="1328"/>
      <c r="AH154" s="1328"/>
      <c r="AI154" s="1333"/>
      <c r="AJ154" s="1333"/>
      <c r="AK154" s="1328"/>
      <c r="AL154" s="1328"/>
      <c r="AM154" s="1333"/>
      <c r="AN154" s="1333"/>
      <c r="AO154" s="1328"/>
      <c r="AP154" s="1328"/>
      <c r="AQ154" s="1333"/>
      <c r="AR154" s="1333"/>
      <c r="AS154" s="1328"/>
      <c r="AT154" s="1328"/>
      <c r="AU154" s="1333"/>
      <c r="AV154" s="1333"/>
      <c r="AW154" s="1328"/>
      <c r="AX154" s="1328"/>
      <c r="AY154" s="1333"/>
      <c r="AZ154" s="1333"/>
      <c r="BA154" s="1328"/>
      <c r="BB154" s="1328"/>
      <c r="BC154" s="1333"/>
      <c r="BD154" s="1333"/>
      <c r="BE154" s="1328"/>
      <c r="BF154" s="1328"/>
      <c r="BG154" s="1333"/>
      <c r="BH154" s="1333"/>
      <c r="BI154" s="1328"/>
      <c r="BJ154" s="1328"/>
      <c r="BK154" s="1333"/>
      <c r="BL154" s="1333"/>
      <c r="BM154" s="1328"/>
      <c r="BN154" s="1328"/>
      <c r="BO154" s="1333"/>
      <c r="BP154" s="1333"/>
      <c r="BQ154" s="1328"/>
      <c r="BR154" s="1328"/>
      <c r="BS154" s="1333"/>
      <c r="BT154" s="1333"/>
      <c r="BU154" s="1328"/>
      <c r="BV154" s="1328"/>
      <c r="BW154" s="1328"/>
      <c r="BX154" s="1333"/>
      <c r="BY154" s="1328"/>
      <c r="BZ154" s="1328"/>
      <c r="CA154" s="1328"/>
      <c r="CB154" s="1333"/>
      <c r="CC154" s="1328"/>
      <c r="CD154" s="1328"/>
      <c r="CE154" s="1328"/>
      <c r="CF154" s="1333"/>
      <c r="CG154" s="1328"/>
      <c r="CH154" s="1328"/>
      <c r="CI154" s="1328"/>
      <c r="CJ154" s="1333"/>
      <c r="CK154" s="1328"/>
      <c r="CL154" s="1328"/>
      <c r="CM154" s="1328"/>
      <c r="CN154" s="1333"/>
      <c r="CO154" s="1328"/>
      <c r="CP154" s="1328"/>
      <c r="CQ154" s="1328"/>
      <c r="CR154" s="1333"/>
      <c r="CS154" s="1328"/>
      <c r="CT154" s="1328"/>
      <c r="CU154" s="1328"/>
    </row>
    <row r="155" spans="1:99" s="71" customFormat="1" x14ac:dyDescent="0.2">
      <c r="A155" s="1328">
        <f>A154+1</f>
        <v>3</v>
      </c>
      <c r="B155" s="30">
        <v>0</v>
      </c>
      <c r="C155" s="1328"/>
      <c r="D155" s="1331"/>
      <c r="E155" s="1331"/>
      <c r="F155" s="1332"/>
      <c r="G155" s="1328"/>
      <c r="H155" s="1328"/>
      <c r="I155" s="1328"/>
      <c r="J155" s="1328"/>
      <c r="K155" s="1328"/>
      <c r="L155" s="1328"/>
      <c r="M155" s="1328"/>
      <c r="N155" s="1328"/>
      <c r="O155" s="1328"/>
      <c r="P155" s="1328"/>
      <c r="Q155" s="1328"/>
      <c r="R155" s="1328"/>
      <c r="S155" s="1328"/>
      <c r="T155" s="1328"/>
      <c r="U155" s="1333"/>
      <c r="V155" s="1328"/>
      <c r="W155" s="1328"/>
      <c r="X155" s="1328"/>
      <c r="Y155" s="1328"/>
      <c r="Z155" s="1333"/>
      <c r="AA155" s="1328"/>
      <c r="AB155" s="1328"/>
      <c r="AC155" s="1333"/>
      <c r="AD155" s="1333"/>
      <c r="AE155" s="1328"/>
      <c r="AF155" s="1328"/>
      <c r="AG155" s="1333"/>
      <c r="AH155" s="1333"/>
      <c r="AI155" s="1328"/>
      <c r="AJ155" s="1328"/>
      <c r="AK155" s="1333"/>
      <c r="AL155" s="1333"/>
      <c r="AM155" s="1328"/>
      <c r="AN155" s="1328"/>
      <c r="AO155" s="1333"/>
      <c r="AP155" s="1333"/>
      <c r="AQ155" s="1328"/>
      <c r="AR155" s="1328"/>
      <c r="AS155" s="1333"/>
      <c r="AT155" s="1333"/>
      <c r="AU155" s="1328"/>
      <c r="AV155" s="1328"/>
      <c r="AW155" s="1333"/>
      <c r="AX155" s="1333"/>
      <c r="AY155" s="1328"/>
      <c r="AZ155" s="1328"/>
      <c r="BA155" s="1333"/>
      <c r="BB155" s="1333"/>
      <c r="BC155" s="1328"/>
      <c r="BD155" s="1328"/>
      <c r="BE155" s="1333"/>
      <c r="BF155" s="1333"/>
      <c r="BG155" s="1328"/>
      <c r="BH155" s="1328"/>
      <c r="BI155" s="1333"/>
      <c r="BJ155" s="1333"/>
      <c r="BK155" s="1328"/>
      <c r="BL155" s="1328"/>
      <c r="BM155" s="1333"/>
      <c r="BN155" s="1333"/>
      <c r="BO155" s="1328"/>
      <c r="BP155" s="1328"/>
      <c r="BQ155" s="1333"/>
      <c r="BR155" s="1333"/>
      <c r="BS155" s="1328"/>
      <c r="BT155" s="1328"/>
      <c r="BU155" s="1333"/>
      <c r="BV155" s="1333"/>
      <c r="BW155" s="1328"/>
      <c r="BX155" s="1328"/>
      <c r="BY155" s="1333"/>
      <c r="BZ155" s="1333"/>
      <c r="CA155" s="1328"/>
      <c r="CB155" s="1328"/>
      <c r="CC155" s="1328"/>
      <c r="CD155" s="1333"/>
      <c r="CE155" s="1328"/>
      <c r="CF155" s="1328"/>
      <c r="CG155" s="1328"/>
      <c r="CH155" s="1333"/>
      <c r="CI155" s="1328"/>
      <c r="CJ155" s="1328"/>
      <c r="CK155" s="1328"/>
      <c r="CL155" s="1333"/>
      <c r="CM155" s="1328"/>
      <c r="CN155" s="1328"/>
      <c r="CO155" s="1328"/>
      <c r="CP155" s="1333"/>
      <c r="CQ155" s="1328"/>
      <c r="CR155" s="1328"/>
      <c r="CS155" s="1328"/>
      <c r="CT155" s="1333"/>
      <c r="CU155" s="1328"/>
    </row>
    <row r="156" spans="1:99" s="71" customFormat="1" x14ac:dyDescent="0.2">
      <c r="A156" s="1328">
        <f t="shared" ref="A156:A219" si="923">A155+1</f>
        <v>4</v>
      </c>
      <c r="B156" s="30">
        <v>1</v>
      </c>
      <c r="C156" s="1328"/>
      <c r="D156" s="1331"/>
      <c r="E156" s="1331"/>
      <c r="F156" s="1332"/>
      <c r="G156" s="1328"/>
      <c r="H156" s="1328"/>
      <c r="I156" s="1328"/>
      <c r="J156" s="1333">
        <f>+$C$146</f>
        <v>800</v>
      </c>
      <c r="K156" s="1328"/>
      <c r="L156" s="1328"/>
      <c r="M156" s="1328"/>
      <c r="N156" s="1333">
        <f>+$C$146</f>
        <v>800</v>
      </c>
      <c r="O156" s="1328"/>
      <c r="P156" s="1328"/>
      <c r="Q156" s="1328"/>
      <c r="R156" s="1333"/>
      <c r="S156" s="1328"/>
      <c r="T156" s="1333">
        <f>+$C$146</f>
        <v>800</v>
      </c>
      <c r="U156" s="1328"/>
      <c r="V156" s="1333"/>
      <c r="W156" s="1333"/>
      <c r="X156" s="1328"/>
      <c r="Y156" s="1328"/>
      <c r="Z156" s="1333">
        <f>+$C$146</f>
        <v>800</v>
      </c>
      <c r="AA156" s="1328"/>
      <c r="AB156" s="1328"/>
      <c r="AC156" s="1328"/>
      <c r="AD156" s="1333"/>
      <c r="AE156" s="1328"/>
      <c r="AF156" s="1333">
        <f>+$C$146</f>
        <v>800</v>
      </c>
      <c r="AG156" s="1328"/>
      <c r="AH156" s="1333"/>
      <c r="AI156" s="1333"/>
      <c r="AJ156" s="1328"/>
      <c r="AK156" s="1328"/>
      <c r="AL156" s="1333">
        <f>+$C$146</f>
        <v>800</v>
      </c>
      <c r="AM156" s="1328"/>
      <c r="AN156" s="1328"/>
      <c r="AO156" s="1328"/>
      <c r="AP156" s="1333"/>
      <c r="AQ156" s="1328"/>
      <c r="AR156" s="1333">
        <f>+$C$146</f>
        <v>800</v>
      </c>
      <c r="AS156" s="1328"/>
      <c r="AT156" s="1333"/>
      <c r="AU156" s="1333"/>
      <c r="AV156" s="1328"/>
      <c r="AW156" s="1328"/>
      <c r="AX156" s="1333">
        <f>+$C$146</f>
        <v>800</v>
      </c>
      <c r="AY156" s="1328"/>
      <c r="AZ156" s="1328"/>
      <c r="BA156" s="1328"/>
      <c r="BB156" s="1333"/>
      <c r="BC156" s="1328"/>
      <c r="BD156" s="1333">
        <f>+$C$146</f>
        <v>800</v>
      </c>
      <c r="BE156" s="1328"/>
      <c r="BF156" s="1333"/>
      <c r="BG156" s="1333"/>
      <c r="BH156" s="1328"/>
      <c r="BI156" s="1328"/>
      <c r="BJ156" s="1333">
        <f>+$C$146</f>
        <v>800</v>
      </c>
      <c r="BK156" s="1328"/>
      <c r="BL156" s="1328"/>
      <c r="BM156" s="1328"/>
      <c r="BN156" s="1333"/>
      <c r="BO156" s="1328"/>
      <c r="BP156" s="1333">
        <f>+$C$146</f>
        <v>800</v>
      </c>
      <c r="BQ156" s="1328"/>
      <c r="BR156" s="1328"/>
      <c r="BS156" s="1333"/>
      <c r="BT156" s="1328"/>
      <c r="BU156" s="1328"/>
      <c r="BV156" s="1333">
        <f>+$C$146</f>
        <v>800</v>
      </c>
      <c r="BW156" s="1328"/>
      <c r="BX156" s="1328"/>
      <c r="BY156" s="1328"/>
      <c r="BZ156" s="1328"/>
      <c r="CA156" s="1328"/>
      <c r="CB156" s="1333">
        <f>+$C$146</f>
        <v>800</v>
      </c>
      <c r="CC156" s="1328"/>
      <c r="CD156" s="1328"/>
      <c r="CE156" s="1333"/>
      <c r="CF156" s="1328"/>
      <c r="CG156" s="1328"/>
      <c r="CH156" s="1333">
        <f>+$C$146</f>
        <v>800</v>
      </c>
      <c r="CI156" s="1328"/>
      <c r="CJ156" s="1328"/>
      <c r="CK156" s="1328"/>
      <c r="CL156" s="1328"/>
      <c r="CM156" s="1328"/>
      <c r="CN156" s="1333">
        <f>+$C$146</f>
        <v>800</v>
      </c>
      <c r="CO156" s="1328"/>
      <c r="CP156" s="1328"/>
      <c r="CQ156" s="1328"/>
      <c r="CR156" s="1328"/>
      <c r="CS156" s="1328"/>
      <c r="CT156" s="1333">
        <f>+$C$146</f>
        <v>800</v>
      </c>
      <c r="CU156" s="1332"/>
    </row>
    <row r="157" spans="1:99" s="71" customFormat="1" x14ac:dyDescent="0.2">
      <c r="A157" s="1328">
        <f t="shared" si="923"/>
        <v>5</v>
      </c>
      <c r="B157" s="30">
        <v>0</v>
      </c>
      <c r="C157" s="1328"/>
      <c r="D157" s="1331"/>
      <c r="E157" s="1331"/>
      <c r="F157" s="1332"/>
      <c r="G157" s="1328"/>
      <c r="H157" s="1328"/>
      <c r="I157" s="1328"/>
      <c r="J157" s="1328"/>
      <c r="K157" s="1328"/>
      <c r="L157" s="1328"/>
      <c r="M157" s="1328"/>
      <c r="N157" s="1328"/>
      <c r="O157" s="1328"/>
      <c r="P157" s="1328"/>
      <c r="Q157" s="1328"/>
      <c r="R157" s="1328"/>
      <c r="S157" s="1328"/>
      <c r="T157" s="1328"/>
      <c r="U157" s="1328"/>
      <c r="V157" s="1328"/>
      <c r="W157" s="1328"/>
      <c r="X157" s="1328"/>
      <c r="Y157" s="1328"/>
      <c r="Z157" s="1328"/>
      <c r="AA157" s="1328"/>
      <c r="AB157" s="1333">
        <f>+$C$146</f>
        <v>800</v>
      </c>
      <c r="AC157" s="1328"/>
      <c r="AD157" s="1328"/>
      <c r="AE157" s="1328"/>
      <c r="AF157" s="1328"/>
      <c r="AG157" s="1333">
        <f>+$C$146</f>
        <v>800</v>
      </c>
      <c r="AH157" s="1328"/>
      <c r="AI157" s="1328"/>
      <c r="AJ157" s="1333"/>
      <c r="AK157" s="1333">
        <f>+$C$146</f>
        <v>800</v>
      </c>
      <c r="AL157" s="1328"/>
      <c r="AM157" s="1328"/>
      <c r="AN157" s="1333"/>
      <c r="AO157" s="1333">
        <f>+$C$146</f>
        <v>800</v>
      </c>
      <c r="AP157" s="1328"/>
      <c r="AQ157" s="1328"/>
      <c r="AR157" s="1333"/>
      <c r="AS157" s="1333">
        <f>+$C$146</f>
        <v>800</v>
      </c>
      <c r="AT157" s="1328"/>
      <c r="AU157" s="1328"/>
      <c r="AV157" s="1333"/>
      <c r="AW157" s="1333">
        <f>+$C$146</f>
        <v>800</v>
      </c>
      <c r="AX157" s="1328"/>
      <c r="AY157" s="1328"/>
      <c r="AZ157" s="1333"/>
      <c r="BA157" s="1333">
        <f>+$C$146</f>
        <v>800</v>
      </c>
      <c r="BB157" s="1328"/>
      <c r="BC157" s="1328"/>
      <c r="BD157" s="1333"/>
      <c r="BE157" s="1333">
        <f>+$C$146</f>
        <v>800</v>
      </c>
      <c r="BF157" s="1328"/>
      <c r="BG157" s="1328"/>
      <c r="BH157" s="1333"/>
      <c r="BI157" s="1333">
        <f>+$C$146</f>
        <v>800</v>
      </c>
      <c r="BJ157" s="1328"/>
      <c r="BK157" s="1328"/>
      <c r="BL157" s="1333"/>
      <c r="BM157" s="1333">
        <f>+$C$146</f>
        <v>800</v>
      </c>
      <c r="BN157" s="1328"/>
      <c r="BO157" s="1328"/>
      <c r="BP157" s="1333"/>
      <c r="BQ157" s="1333">
        <f>+$C$146</f>
        <v>800</v>
      </c>
      <c r="BR157" s="1328"/>
      <c r="BS157" s="1328"/>
      <c r="BT157" s="1333"/>
      <c r="BU157" s="1333">
        <f>+$C$146</f>
        <v>800</v>
      </c>
      <c r="BV157" s="1328"/>
      <c r="BW157" s="1328"/>
      <c r="BX157" s="1333"/>
      <c r="BY157" s="1333">
        <f>+$C$146</f>
        <v>800</v>
      </c>
      <c r="BZ157" s="1328"/>
      <c r="CA157" s="1328"/>
      <c r="CB157" s="1333"/>
      <c r="CC157" s="1333">
        <f>+$C$146</f>
        <v>800</v>
      </c>
      <c r="CD157" s="1328"/>
      <c r="CE157" s="1328"/>
      <c r="CF157" s="1333"/>
      <c r="CG157" s="1333">
        <f>+$C$146</f>
        <v>800</v>
      </c>
      <c r="CH157" s="1328"/>
      <c r="CI157" s="1328"/>
      <c r="CJ157" s="1328"/>
      <c r="CK157" s="1333">
        <f>+$C$146</f>
        <v>800</v>
      </c>
      <c r="CL157" s="1328"/>
      <c r="CM157" s="1328"/>
      <c r="CN157" s="1328"/>
      <c r="CO157" s="1333">
        <f>+$C$146</f>
        <v>800</v>
      </c>
      <c r="CP157" s="1328"/>
      <c r="CQ157" s="1328"/>
      <c r="CR157" s="1328"/>
      <c r="CS157" s="1333">
        <f>+$C$146</f>
        <v>800</v>
      </c>
      <c r="CT157" s="1328"/>
      <c r="CU157" s="1328"/>
    </row>
    <row r="158" spans="1:99" s="71" customFormat="1" x14ac:dyDescent="0.2">
      <c r="A158" s="1328">
        <f t="shared" si="923"/>
        <v>6</v>
      </c>
      <c r="B158" s="30">
        <v>1</v>
      </c>
      <c r="C158" s="1328"/>
      <c r="D158" s="1331"/>
      <c r="E158" s="1331"/>
      <c r="F158" s="1332"/>
      <c r="G158" s="1328"/>
      <c r="H158" s="1328"/>
      <c r="I158" s="1328"/>
      <c r="J158" s="1328"/>
      <c r="K158" s="1328"/>
      <c r="L158" s="1333">
        <f>+$C$146</f>
        <v>800</v>
      </c>
      <c r="M158" s="1328"/>
      <c r="N158" s="1328"/>
      <c r="O158" s="1328"/>
      <c r="P158" s="1333">
        <f>+$C$146</f>
        <v>800</v>
      </c>
      <c r="Q158" s="1328"/>
      <c r="R158" s="1328"/>
      <c r="S158" s="1328"/>
      <c r="T158" s="1333"/>
      <c r="U158" s="1328"/>
      <c r="V158" s="1333">
        <f>+$C$146</f>
        <v>800</v>
      </c>
      <c r="W158" s="1328"/>
      <c r="X158" s="1333"/>
      <c r="Y158" s="1333"/>
      <c r="Z158" s="1328"/>
      <c r="AA158" s="1328"/>
      <c r="AB158" s="1333">
        <f>+$C$146</f>
        <v>800</v>
      </c>
      <c r="AC158" s="1328"/>
      <c r="AD158" s="1328"/>
      <c r="AE158" s="1328"/>
      <c r="AF158" s="1333"/>
      <c r="AG158" s="1328"/>
      <c r="AH158" s="1333">
        <f>+$C$146</f>
        <v>800</v>
      </c>
      <c r="AI158" s="1328"/>
      <c r="AJ158" s="1333"/>
      <c r="AK158" s="1333"/>
      <c r="AL158" s="1328"/>
      <c r="AM158" s="1328"/>
      <c r="AN158" s="1333">
        <f>+$C$146</f>
        <v>800</v>
      </c>
      <c r="AO158" s="1328"/>
      <c r="AP158" s="1328"/>
      <c r="AQ158" s="1328"/>
      <c r="AR158" s="1333"/>
      <c r="AS158" s="1328"/>
      <c r="AT158" s="1333">
        <f>+$C$146</f>
        <v>800</v>
      </c>
      <c r="AU158" s="1328"/>
      <c r="AV158" s="1333"/>
      <c r="AW158" s="1333"/>
      <c r="AX158" s="1328"/>
      <c r="AY158" s="1328"/>
      <c r="AZ158" s="1333">
        <f>+$C$146</f>
        <v>800</v>
      </c>
      <c r="BA158" s="1328"/>
      <c r="BB158" s="1328"/>
      <c r="BC158" s="1328"/>
      <c r="BD158" s="1333"/>
      <c r="BE158" s="1328"/>
      <c r="BF158" s="1333">
        <f>+$C$146</f>
        <v>800</v>
      </c>
      <c r="BG158" s="1328"/>
      <c r="BH158" s="1333"/>
      <c r="BI158" s="1333"/>
      <c r="BJ158" s="1328"/>
      <c r="BK158" s="1328"/>
      <c r="BL158" s="1333">
        <f>+$C$146</f>
        <v>800</v>
      </c>
      <c r="BM158" s="1328"/>
      <c r="BN158" s="1328"/>
      <c r="BO158" s="1328"/>
      <c r="BP158" s="1333"/>
      <c r="BQ158" s="1328"/>
      <c r="BR158" s="1333">
        <f>+$C$146</f>
        <v>800</v>
      </c>
      <c r="BS158" s="1328"/>
      <c r="BT158" s="1328"/>
      <c r="BU158" s="1333"/>
      <c r="BV158" s="1328"/>
      <c r="BW158" s="1328"/>
      <c r="BX158" s="1333">
        <f>+$C$146</f>
        <v>800</v>
      </c>
      <c r="BY158" s="1328"/>
      <c r="BZ158" s="1328"/>
      <c r="CA158" s="1328"/>
      <c r="CB158" s="1328"/>
      <c r="CC158" s="1328"/>
      <c r="CD158" s="1333">
        <f>+$C$146</f>
        <v>800</v>
      </c>
      <c r="CE158" s="1328"/>
      <c r="CF158" s="1328"/>
      <c r="CG158" s="1333"/>
      <c r="CH158" s="1328"/>
      <c r="CI158" s="1328"/>
      <c r="CJ158" s="1333">
        <f>+$C$146</f>
        <v>800</v>
      </c>
      <c r="CK158" s="1328"/>
      <c r="CL158" s="1328"/>
      <c r="CM158" s="1328"/>
      <c r="CN158" s="1328"/>
      <c r="CO158" s="1328"/>
      <c r="CP158" s="1333">
        <f>+$C$146</f>
        <v>800</v>
      </c>
      <c r="CQ158" s="1328"/>
      <c r="CR158" s="1328"/>
      <c r="CS158" s="1328"/>
      <c r="CT158" s="1328"/>
      <c r="CU158" s="1328"/>
    </row>
    <row r="159" spans="1:99" s="71" customFormat="1" x14ac:dyDescent="0.2">
      <c r="A159" s="1328">
        <f t="shared" si="923"/>
        <v>7</v>
      </c>
      <c r="B159" s="30">
        <v>0</v>
      </c>
      <c r="C159" s="1328"/>
      <c r="D159" s="1331"/>
      <c r="E159" s="1331"/>
      <c r="F159" s="1332"/>
      <c r="G159" s="1328"/>
      <c r="H159" s="1328"/>
      <c r="I159" s="1328"/>
      <c r="J159" s="1328"/>
      <c r="K159" s="1328"/>
      <c r="L159" s="1328"/>
      <c r="M159" s="1328"/>
      <c r="N159" s="1328"/>
      <c r="O159" s="1328"/>
      <c r="P159" s="1328"/>
      <c r="Q159" s="1328"/>
      <c r="R159" s="1328"/>
      <c r="S159" s="1328"/>
      <c r="T159" s="1328"/>
      <c r="U159" s="1328"/>
      <c r="V159" s="1328"/>
      <c r="W159" s="1328"/>
      <c r="X159" s="1328"/>
      <c r="Y159" s="1328"/>
      <c r="Z159" s="1328"/>
      <c r="AA159" s="1328"/>
      <c r="AB159" s="1328"/>
      <c r="AC159" s="1328"/>
      <c r="AD159" s="1328"/>
      <c r="AE159" s="1328"/>
      <c r="AF159" s="1328"/>
      <c r="AG159" s="1328"/>
      <c r="AH159" s="1333">
        <f>+$C$146</f>
        <v>800</v>
      </c>
      <c r="AI159" s="1328"/>
      <c r="AJ159" s="1328"/>
      <c r="AK159" s="1328"/>
      <c r="AL159" s="1328"/>
      <c r="AM159" s="1333">
        <f>+$C$146</f>
        <v>800</v>
      </c>
      <c r="AN159" s="1328"/>
      <c r="AO159" s="1328"/>
      <c r="AP159" s="1333"/>
      <c r="AQ159" s="1333">
        <f>+$C$146</f>
        <v>800</v>
      </c>
      <c r="AR159" s="1328"/>
      <c r="AS159" s="1328"/>
      <c r="AT159" s="1333"/>
      <c r="AU159" s="1333">
        <f>+$C$146</f>
        <v>800</v>
      </c>
      <c r="AV159" s="1328"/>
      <c r="AW159" s="1328"/>
      <c r="AX159" s="1333"/>
      <c r="AY159" s="1333">
        <f>+$C$146</f>
        <v>800</v>
      </c>
      <c r="AZ159" s="1328"/>
      <c r="BA159" s="1328"/>
      <c r="BB159" s="1333"/>
      <c r="BC159" s="1333">
        <f>+$C$146</f>
        <v>800</v>
      </c>
      <c r="BD159" s="1328"/>
      <c r="BE159" s="1328"/>
      <c r="BF159" s="1333"/>
      <c r="BG159" s="1333">
        <f>+$C$146</f>
        <v>800</v>
      </c>
      <c r="BH159" s="1328"/>
      <c r="BI159" s="1328"/>
      <c r="BJ159" s="1333"/>
      <c r="BK159" s="1333">
        <f>+$C$146</f>
        <v>800</v>
      </c>
      <c r="BL159" s="1328"/>
      <c r="BM159" s="1328"/>
      <c r="BN159" s="1333"/>
      <c r="BO159" s="1333">
        <f>+$C$146</f>
        <v>800</v>
      </c>
      <c r="BP159" s="1328"/>
      <c r="BQ159" s="1328"/>
      <c r="BR159" s="1333"/>
      <c r="BS159" s="1333">
        <f>+$C$146</f>
        <v>800</v>
      </c>
      <c r="BT159" s="1328"/>
      <c r="BU159" s="1328"/>
      <c r="BV159" s="1333"/>
      <c r="BW159" s="1333">
        <f>+$C$146</f>
        <v>800</v>
      </c>
      <c r="BX159" s="1328"/>
      <c r="BY159" s="1328"/>
      <c r="BZ159" s="1333"/>
      <c r="CA159" s="1333">
        <f>+$C$146</f>
        <v>800</v>
      </c>
      <c r="CB159" s="1328"/>
      <c r="CC159" s="1328"/>
      <c r="CD159" s="1333"/>
      <c r="CE159" s="1333">
        <f>+$C$146</f>
        <v>800</v>
      </c>
      <c r="CF159" s="1328"/>
      <c r="CG159" s="1328"/>
      <c r="CH159" s="1333"/>
      <c r="CI159" s="1333">
        <f>+$C$146</f>
        <v>800</v>
      </c>
      <c r="CJ159" s="1328"/>
      <c r="CK159" s="1328"/>
      <c r="CL159" s="1333"/>
      <c r="CM159" s="1333">
        <f>+$C$146</f>
        <v>800</v>
      </c>
      <c r="CN159" s="1328"/>
      <c r="CO159" s="1328"/>
      <c r="CP159" s="1328"/>
      <c r="CQ159" s="1333">
        <f>+$C$146</f>
        <v>800</v>
      </c>
      <c r="CR159" s="1328"/>
      <c r="CS159" s="1328"/>
      <c r="CT159" s="1328"/>
      <c r="CU159" s="1333">
        <f>+$C$146</f>
        <v>800</v>
      </c>
    </row>
    <row r="160" spans="1:99" s="71" customFormat="1" x14ac:dyDescent="0.2">
      <c r="A160" s="1328">
        <f t="shared" si="923"/>
        <v>8</v>
      </c>
      <c r="B160" s="30">
        <v>1</v>
      </c>
      <c r="C160" s="1328"/>
      <c r="D160" s="1331"/>
      <c r="E160" s="1331"/>
      <c r="F160" s="1332"/>
      <c r="G160" s="1328"/>
      <c r="H160" s="1328"/>
      <c r="I160" s="1328"/>
      <c r="J160" s="1328"/>
      <c r="K160" s="1328"/>
      <c r="L160" s="1328"/>
      <c r="M160" s="1328"/>
      <c r="N160" s="1333">
        <f>+$C$146</f>
        <v>800</v>
      </c>
      <c r="O160" s="1328"/>
      <c r="P160" s="1328"/>
      <c r="Q160" s="1328"/>
      <c r="R160" s="1333">
        <f>+$C$146</f>
        <v>800</v>
      </c>
      <c r="S160" s="1328"/>
      <c r="T160" s="1328"/>
      <c r="U160" s="1328"/>
      <c r="V160" s="1333"/>
      <c r="W160" s="1328"/>
      <c r="X160" s="1333">
        <f>+$C$146</f>
        <v>800</v>
      </c>
      <c r="Y160" s="1328"/>
      <c r="Z160" s="1333"/>
      <c r="AA160" s="1333"/>
      <c r="AB160" s="1328"/>
      <c r="AC160" s="1328"/>
      <c r="AD160" s="1333">
        <f>+$C$146</f>
        <v>800</v>
      </c>
      <c r="AE160" s="1328"/>
      <c r="AF160" s="1328"/>
      <c r="AG160" s="1328"/>
      <c r="AH160" s="1333"/>
      <c r="AI160" s="1328"/>
      <c r="AJ160" s="1333">
        <f>+$C$146</f>
        <v>800</v>
      </c>
      <c r="AK160" s="1328"/>
      <c r="AL160" s="1333"/>
      <c r="AM160" s="1333"/>
      <c r="AN160" s="1328"/>
      <c r="AO160" s="1328"/>
      <c r="AP160" s="1333">
        <f>+$C$146</f>
        <v>800</v>
      </c>
      <c r="AQ160" s="1328"/>
      <c r="AR160" s="1328"/>
      <c r="AS160" s="1328"/>
      <c r="AT160" s="1333"/>
      <c r="AU160" s="1328"/>
      <c r="AV160" s="1333">
        <f>+$C$146</f>
        <v>800</v>
      </c>
      <c r="AW160" s="1328"/>
      <c r="AX160" s="1333"/>
      <c r="AY160" s="1333"/>
      <c r="AZ160" s="1328"/>
      <c r="BA160" s="1328"/>
      <c r="BB160" s="1333">
        <f>+$C$146</f>
        <v>800</v>
      </c>
      <c r="BC160" s="1328"/>
      <c r="BD160" s="1328"/>
      <c r="BE160" s="1328"/>
      <c r="BF160" s="1333"/>
      <c r="BG160" s="1328"/>
      <c r="BH160" s="1333">
        <f>+$C$146</f>
        <v>800</v>
      </c>
      <c r="BI160" s="1328"/>
      <c r="BJ160" s="1333"/>
      <c r="BK160" s="1333"/>
      <c r="BL160" s="1328"/>
      <c r="BM160" s="1328"/>
      <c r="BN160" s="1333">
        <f>+$C$146</f>
        <v>800</v>
      </c>
      <c r="BO160" s="1328"/>
      <c r="BP160" s="1328"/>
      <c r="BQ160" s="1328"/>
      <c r="BR160" s="1333"/>
      <c r="BS160" s="1328"/>
      <c r="BT160" s="1333">
        <f>+$C$146</f>
        <v>800</v>
      </c>
      <c r="BU160" s="1328"/>
      <c r="BV160" s="1328"/>
      <c r="BW160" s="1333"/>
      <c r="BX160" s="1328"/>
      <c r="BY160" s="1328"/>
      <c r="BZ160" s="1333">
        <f>+$C$146</f>
        <v>800</v>
      </c>
      <c r="CA160" s="1328"/>
      <c r="CB160" s="1328"/>
      <c r="CC160" s="1328"/>
      <c r="CD160" s="1328"/>
      <c r="CE160" s="1328"/>
      <c r="CF160" s="1333">
        <f>+$C$146</f>
        <v>800</v>
      </c>
      <c r="CG160" s="1328"/>
      <c r="CH160" s="1328"/>
      <c r="CI160" s="1333"/>
      <c r="CJ160" s="1328"/>
      <c r="CK160" s="1328"/>
      <c r="CL160" s="1333">
        <f>+$C$146</f>
        <v>800</v>
      </c>
      <c r="CM160" s="1328"/>
      <c r="CN160" s="1328"/>
      <c r="CO160" s="1328"/>
      <c r="CP160" s="1328"/>
      <c r="CQ160" s="1328"/>
      <c r="CR160" s="1333">
        <f>+$C$146</f>
        <v>800</v>
      </c>
      <c r="CS160" s="1328"/>
      <c r="CT160" s="1328"/>
      <c r="CU160" s="1328"/>
    </row>
    <row r="161" spans="1:99" s="71" customFormat="1" x14ac:dyDescent="0.2">
      <c r="A161" s="1328">
        <f t="shared" si="923"/>
        <v>9</v>
      </c>
      <c r="B161" s="30">
        <v>0</v>
      </c>
      <c r="C161" s="1328"/>
      <c r="D161" s="1331"/>
      <c r="E161" s="1331"/>
      <c r="F161" s="1332"/>
      <c r="G161" s="1328"/>
      <c r="H161" s="1328"/>
      <c r="I161" s="1328"/>
      <c r="J161" s="1328"/>
      <c r="K161" s="1328"/>
      <c r="L161" s="1328"/>
      <c r="M161" s="1328"/>
      <c r="N161" s="1328"/>
      <c r="O161" s="1328"/>
      <c r="P161" s="1328"/>
      <c r="Q161" s="1328"/>
      <c r="R161" s="1328"/>
      <c r="S161" s="1328"/>
      <c r="T161" s="1328"/>
      <c r="U161" s="1328"/>
      <c r="V161" s="1328"/>
      <c r="W161" s="1328"/>
      <c r="X161" s="1328"/>
      <c r="Y161" s="1328"/>
      <c r="Z161" s="1328"/>
      <c r="AA161" s="1328"/>
      <c r="AB161" s="1328"/>
      <c r="AC161" s="1328"/>
      <c r="AD161" s="1328"/>
      <c r="AE161" s="1328"/>
      <c r="AF161" s="1328"/>
      <c r="AG161" s="1328"/>
      <c r="AH161" s="1328"/>
      <c r="AI161" s="1328"/>
      <c r="AJ161" s="1328"/>
      <c r="AK161" s="1328"/>
      <c r="AL161" s="1328"/>
      <c r="AM161" s="1333">
        <f>+$C$146</f>
        <v>800</v>
      </c>
      <c r="AN161" s="1328"/>
      <c r="AO161" s="1328"/>
      <c r="AP161" s="1328"/>
      <c r="AQ161" s="1328"/>
      <c r="AR161" s="1333">
        <f>+$C$146</f>
        <v>800</v>
      </c>
      <c r="AS161" s="1328"/>
      <c r="AT161" s="1328"/>
      <c r="AU161" s="1333"/>
      <c r="AV161" s="1333">
        <f>+$C$146</f>
        <v>800</v>
      </c>
      <c r="AW161" s="1328"/>
      <c r="AX161" s="1328"/>
      <c r="AY161" s="1333"/>
      <c r="AZ161" s="1333">
        <f>+$C$146</f>
        <v>800</v>
      </c>
      <c r="BA161" s="1328"/>
      <c r="BB161" s="1328"/>
      <c r="BC161" s="1333"/>
      <c r="BD161" s="1333">
        <f>+$C$146</f>
        <v>800</v>
      </c>
      <c r="BE161" s="1328"/>
      <c r="BF161" s="1328"/>
      <c r="BG161" s="1333"/>
      <c r="BH161" s="1333">
        <f>+$C$146</f>
        <v>800</v>
      </c>
      <c r="BI161" s="1328"/>
      <c r="BJ161" s="1328"/>
      <c r="BK161" s="1333"/>
      <c r="BL161" s="1333">
        <f>+$C$146</f>
        <v>800</v>
      </c>
      <c r="BM161" s="1328"/>
      <c r="BN161" s="1328"/>
      <c r="BO161" s="1333"/>
      <c r="BP161" s="1333">
        <f>+$C$146</f>
        <v>800</v>
      </c>
      <c r="BQ161" s="1328"/>
      <c r="BR161" s="1328"/>
      <c r="BS161" s="1333"/>
      <c r="BT161" s="1333">
        <f>+$C$146</f>
        <v>800</v>
      </c>
      <c r="BU161" s="1328"/>
      <c r="BV161" s="1328"/>
      <c r="BW161" s="1333"/>
      <c r="BX161" s="1333">
        <f>+$C$146</f>
        <v>800</v>
      </c>
      <c r="BY161" s="1328"/>
      <c r="BZ161" s="1328"/>
      <c r="CA161" s="1333"/>
      <c r="CB161" s="1333">
        <f>+$C$146</f>
        <v>800</v>
      </c>
      <c r="CC161" s="1328"/>
      <c r="CD161" s="1328"/>
      <c r="CE161" s="1333"/>
      <c r="CF161" s="1333">
        <f>+$C$146</f>
        <v>800</v>
      </c>
      <c r="CG161" s="1328"/>
      <c r="CH161" s="1328"/>
      <c r="CI161" s="1333"/>
      <c r="CJ161" s="1333">
        <f>+$C$146</f>
        <v>800</v>
      </c>
      <c r="CK161" s="1328"/>
      <c r="CL161" s="1328"/>
      <c r="CM161" s="1333"/>
      <c r="CN161" s="1333">
        <f>+$C$146</f>
        <v>800</v>
      </c>
      <c r="CO161" s="1328"/>
      <c r="CP161" s="1328"/>
      <c r="CQ161" s="1333"/>
      <c r="CR161" s="1333">
        <f>+$C$146</f>
        <v>800</v>
      </c>
      <c r="CS161" s="1328"/>
      <c r="CT161" s="1328"/>
      <c r="CU161" s="1328"/>
    </row>
    <row r="162" spans="1:99" s="71" customFormat="1" x14ac:dyDescent="0.2">
      <c r="A162" s="1328">
        <f t="shared" si="923"/>
        <v>10</v>
      </c>
      <c r="B162" s="30">
        <v>0</v>
      </c>
      <c r="C162" s="1328"/>
      <c r="D162" s="1331"/>
      <c r="E162" s="1331"/>
      <c r="F162" s="1332"/>
      <c r="G162" s="1328"/>
      <c r="H162" s="1328"/>
      <c r="I162" s="1328"/>
      <c r="J162" s="1328"/>
      <c r="K162" s="1328"/>
      <c r="L162" s="1328"/>
      <c r="M162" s="1328"/>
      <c r="N162" s="1328"/>
      <c r="O162" s="1328"/>
      <c r="P162" s="1328"/>
      <c r="Q162" s="1328"/>
      <c r="R162" s="1328"/>
      <c r="S162" s="1328"/>
      <c r="T162" s="1328"/>
      <c r="U162" s="1328"/>
      <c r="V162" s="1328"/>
      <c r="W162" s="1328"/>
      <c r="X162" s="1328"/>
      <c r="Y162" s="1328"/>
      <c r="Z162" s="1328"/>
      <c r="AA162" s="1328"/>
      <c r="AB162" s="1328"/>
      <c r="AC162" s="1328"/>
      <c r="AD162" s="1328"/>
      <c r="AE162" s="1328"/>
      <c r="AF162" s="1328"/>
      <c r="AG162" s="1328"/>
      <c r="AH162" s="1328"/>
      <c r="AI162" s="1328"/>
      <c r="AJ162" s="1328"/>
      <c r="AK162" s="1328"/>
      <c r="AL162" s="1328"/>
      <c r="AM162" s="1328"/>
      <c r="AN162" s="1328"/>
      <c r="AO162" s="1328"/>
      <c r="AP162" s="1328"/>
      <c r="AQ162" s="1333">
        <f>+$C$146</f>
        <v>800</v>
      </c>
      <c r="AR162" s="1328"/>
      <c r="AS162" s="1328"/>
      <c r="AT162" s="1328"/>
      <c r="AU162" s="1328"/>
      <c r="AV162" s="1333">
        <f>+$C$146</f>
        <v>800</v>
      </c>
      <c r="AW162" s="1328"/>
      <c r="AX162" s="1328"/>
      <c r="AY162" s="1333"/>
      <c r="AZ162" s="1333">
        <f>+$C$146</f>
        <v>800</v>
      </c>
      <c r="BA162" s="1328"/>
      <c r="BB162" s="1328"/>
      <c r="BC162" s="1333"/>
      <c r="BD162" s="1333">
        <f>+$C$146</f>
        <v>800</v>
      </c>
      <c r="BE162" s="1328"/>
      <c r="BF162" s="1328"/>
      <c r="BG162" s="1333"/>
      <c r="BH162" s="1333">
        <f>+$C$146</f>
        <v>800</v>
      </c>
      <c r="BI162" s="1328"/>
      <c r="BJ162" s="1328"/>
      <c r="BK162" s="1333"/>
      <c r="BL162" s="1333">
        <f>+$C$146</f>
        <v>800</v>
      </c>
      <c r="BM162" s="1328"/>
      <c r="BN162" s="1328"/>
      <c r="BO162" s="1333"/>
      <c r="BP162" s="1333">
        <f>+$C$146</f>
        <v>800</v>
      </c>
      <c r="BQ162" s="1328"/>
      <c r="BR162" s="1328"/>
      <c r="BS162" s="1333"/>
      <c r="BT162" s="1333">
        <f>+$C$146</f>
        <v>800</v>
      </c>
      <c r="BU162" s="1328"/>
      <c r="BV162" s="1328"/>
      <c r="BW162" s="1333"/>
      <c r="BX162" s="1333">
        <f>+$C$146</f>
        <v>800</v>
      </c>
      <c r="BY162" s="1328"/>
      <c r="BZ162" s="1328"/>
      <c r="CA162" s="1333"/>
      <c r="CB162" s="1333">
        <f>+$C$146</f>
        <v>800</v>
      </c>
      <c r="CC162" s="1328"/>
      <c r="CD162" s="1328"/>
      <c r="CE162" s="1333"/>
      <c r="CF162" s="1333">
        <f>+$C$146</f>
        <v>800</v>
      </c>
      <c r="CG162" s="1328"/>
      <c r="CH162" s="1328"/>
      <c r="CI162" s="1333"/>
      <c r="CJ162" s="1333">
        <f>+$C$146</f>
        <v>800</v>
      </c>
      <c r="CK162" s="1328"/>
      <c r="CL162" s="1328"/>
      <c r="CM162" s="1333"/>
      <c r="CN162" s="1333">
        <f>+$C$146</f>
        <v>800</v>
      </c>
      <c r="CO162" s="1328"/>
      <c r="CP162" s="1328"/>
      <c r="CQ162" s="1333"/>
      <c r="CR162" s="1333">
        <f>+$C$146</f>
        <v>800</v>
      </c>
      <c r="CS162" s="1328"/>
      <c r="CT162" s="1328"/>
      <c r="CU162" s="1333"/>
    </row>
    <row r="163" spans="1:99" s="71" customFormat="1" x14ac:dyDescent="0.2">
      <c r="A163" s="1328">
        <f t="shared" si="923"/>
        <v>11</v>
      </c>
      <c r="B163" s="30">
        <v>0</v>
      </c>
      <c r="C163" s="1328"/>
      <c r="D163" s="1331"/>
      <c r="E163" s="1331"/>
      <c r="F163" s="1332"/>
      <c r="G163" s="1328"/>
      <c r="H163" s="1328"/>
      <c r="I163" s="1328"/>
      <c r="J163" s="1328"/>
      <c r="K163" s="1328"/>
      <c r="L163" s="1328"/>
      <c r="M163" s="1328"/>
      <c r="N163" s="1328"/>
      <c r="O163" s="1328"/>
      <c r="P163" s="1328"/>
      <c r="Q163" s="1328"/>
      <c r="R163" s="1328"/>
      <c r="S163" s="1328"/>
      <c r="T163" s="1328"/>
      <c r="U163" s="1328"/>
      <c r="V163" s="1328"/>
      <c r="W163" s="1328"/>
      <c r="X163" s="1328"/>
      <c r="Y163" s="1328"/>
      <c r="Z163" s="1328"/>
      <c r="AA163" s="1328"/>
      <c r="AB163" s="1328"/>
      <c r="AC163" s="1328"/>
      <c r="AD163" s="1328"/>
      <c r="AE163" s="1328"/>
      <c r="AF163" s="1328"/>
      <c r="AG163" s="1328"/>
      <c r="AH163" s="1328"/>
      <c r="AI163" s="1328"/>
      <c r="AJ163" s="1328"/>
      <c r="AK163" s="1328"/>
      <c r="AL163" s="1328"/>
      <c r="AM163" s="1328"/>
      <c r="AN163" s="1328"/>
      <c r="AO163" s="1328"/>
      <c r="AP163" s="1328"/>
      <c r="AQ163" s="1328"/>
      <c r="AR163" s="1328"/>
      <c r="AS163" s="1333">
        <f>+$C$146</f>
        <v>800</v>
      </c>
      <c r="AT163" s="1328"/>
      <c r="AU163" s="1328"/>
      <c r="AV163" s="1328"/>
      <c r="AW163" s="1328"/>
      <c r="AX163" s="1333">
        <f>+$C$146</f>
        <v>800</v>
      </c>
      <c r="AY163" s="1328"/>
      <c r="AZ163" s="1328"/>
      <c r="BA163" s="1333"/>
      <c r="BB163" s="1333">
        <f>+$C$146</f>
        <v>800</v>
      </c>
      <c r="BC163" s="1328"/>
      <c r="BD163" s="1328"/>
      <c r="BE163" s="1333"/>
      <c r="BF163" s="1333">
        <f>+$C$146</f>
        <v>800</v>
      </c>
      <c r="BG163" s="1328"/>
      <c r="BH163" s="1328"/>
      <c r="BI163" s="1333"/>
      <c r="BJ163" s="1333">
        <f>+$C$146</f>
        <v>800</v>
      </c>
      <c r="BK163" s="1328"/>
      <c r="BL163" s="1328"/>
      <c r="BM163" s="1333"/>
      <c r="BN163" s="1333">
        <f>+$C$146</f>
        <v>800</v>
      </c>
      <c r="BO163" s="1328"/>
      <c r="BP163" s="1328"/>
      <c r="BQ163" s="1333"/>
      <c r="BR163" s="1333">
        <f>+$C$146</f>
        <v>800</v>
      </c>
      <c r="BS163" s="1328"/>
      <c r="BT163" s="1328"/>
      <c r="BU163" s="1333"/>
      <c r="BV163" s="1333">
        <f>+$C$146</f>
        <v>800</v>
      </c>
      <c r="BW163" s="1328"/>
      <c r="BX163" s="1328"/>
      <c r="BY163" s="1333"/>
      <c r="BZ163" s="1333">
        <f>+$C$146</f>
        <v>800</v>
      </c>
      <c r="CA163" s="1328"/>
      <c r="CB163" s="1328"/>
      <c r="CC163" s="1333"/>
      <c r="CD163" s="1333">
        <f>+$C$146</f>
        <v>800</v>
      </c>
      <c r="CE163" s="1328"/>
      <c r="CF163" s="1328"/>
      <c r="CG163" s="1333"/>
      <c r="CH163" s="1333">
        <f>+$C$146</f>
        <v>800</v>
      </c>
      <c r="CI163" s="1328"/>
      <c r="CJ163" s="1328"/>
      <c r="CK163" s="1333"/>
      <c r="CL163" s="1333">
        <f>+$C$146</f>
        <v>800</v>
      </c>
      <c r="CM163" s="1328"/>
      <c r="CN163" s="1328"/>
      <c r="CO163" s="1333"/>
      <c r="CP163" s="1333">
        <f>+$C$146</f>
        <v>800</v>
      </c>
      <c r="CQ163" s="1328"/>
      <c r="CR163" s="1328"/>
      <c r="CS163" s="1333"/>
      <c r="CT163" s="1333">
        <f>+$C$146</f>
        <v>800</v>
      </c>
      <c r="CU163" s="1328"/>
    </row>
    <row r="164" spans="1:99" s="71" customFormat="1" x14ac:dyDescent="0.2">
      <c r="A164" s="1328">
        <f t="shared" si="923"/>
        <v>12</v>
      </c>
      <c r="B164" s="30">
        <v>1</v>
      </c>
      <c r="C164" s="1328"/>
      <c r="D164" s="1331"/>
      <c r="E164" s="1331"/>
      <c r="F164" s="1332"/>
      <c r="G164" s="1328"/>
      <c r="H164" s="1328"/>
      <c r="I164" s="1328"/>
      <c r="J164" s="1328"/>
      <c r="K164" s="1328"/>
      <c r="L164" s="1328"/>
      <c r="M164" s="1328"/>
      <c r="N164" s="1328"/>
      <c r="O164" s="1328"/>
      <c r="P164" s="1328"/>
      <c r="Q164" s="1328"/>
      <c r="R164" s="1333">
        <f>+$C$146</f>
        <v>800</v>
      </c>
      <c r="S164" s="1328"/>
      <c r="T164" s="1328"/>
      <c r="U164" s="1328"/>
      <c r="V164" s="1333">
        <f>+$C$146</f>
        <v>800</v>
      </c>
      <c r="W164" s="1328"/>
      <c r="X164" s="1328"/>
      <c r="Y164" s="1328"/>
      <c r="Z164" s="1333"/>
      <c r="AA164" s="1328"/>
      <c r="AB164" s="1333">
        <f>+$C$146</f>
        <v>800</v>
      </c>
      <c r="AC164" s="1328"/>
      <c r="AD164" s="1333"/>
      <c r="AE164" s="1333"/>
      <c r="AF164" s="1328"/>
      <c r="AG164" s="1328"/>
      <c r="AH164" s="1333">
        <f>+$C$146</f>
        <v>800</v>
      </c>
      <c r="AI164" s="1328"/>
      <c r="AJ164" s="1328"/>
      <c r="AK164" s="1328"/>
      <c r="AL164" s="1333"/>
      <c r="AM164" s="1328"/>
      <c r="AN164" s="1333">
        <f>+$C$146</f>
        <v>800</v>
      </c>
      <c r="AO164" s="1328"/>
      <c r="AP164" s="1333"/>
      <c r="AQ164" s="1333"/>
      <c r="AR164" s="1328"/>
      <c r="AS164" s="1328"/>
      <c r="AT164" s="1333">
        <f>+$C$146</f>
        <v>800</v>
      </c>
      <c r="AU164" s="1328"/>
      <c r="AV164" s="1328"/>
      <c r="AW164" s="1328"/>
      <c r="AX164" s="1333"/>
      <c r="AY164" s="1328"/>
      <c r="AZ164" s="1333">
        <f>+$C$146</f>
        <v>800</v>
      </c>
      <c r="BA164" s="1328"/>
      <c r="BB164" s="1333"/>
      <c r="BC164" s="1333"/>
      <c r="BD164" s="1328"/>
      <c r="BE164" s="1328"/>
      <c r="BF164" s="1333">
        <f>+$C$146</f>
        <v>800</v>
      </c>
      <c r="BG164" s="1328"/>
      <c r="BH164" s="1328"/>
      <c r="BI164" s="1328"/>
      <c r="BJ164" s="1333"/>
      <c r="BK164" s="1328"/>
      <c r="BL164" s="1333">
        <f>+$C$146</f>
        <v>800</v>
      </c>
      <c r="BM164" s="1328"/>
      <c r="BN164" s="1333"/>
      <c r="BO164" s="1333"/>
      <c r="BP164" s="1328"/>
      <c r="BQ164" s="1328"/>
      <c r="BR164" s="1333">
        <f>+$C$146</f>
        <v>800</v>
      </c>
      <c r="BS164" s="1328"/>
      <c r="BT164" s="1328"/>
      <c r="BU164" s="1328"/>
      <c r="BV164" s="1333"/>
      <c r="BW164" s="1328"/>
      <c r="BX164" s="1333">
        <f>+$C$146</f>
        <v>800</v>
      </c>
      <c r="BY164" s="1328"/>
      <c r="BZ164" s="1328"/>
      <c r="CA164" s="1333"/>
      <c r="CB164" s="1328"/>
      <c r="CC164" s="1328"/>
      <c r="CD164" s="1333">
        <f>+$C$146</f>
        <v>800</v>
      </c>
      <c r="CE164" s="1328"/>
      <c r="CF164" s="1328"/>
      <c r="CG164" s="1328"/>
      <c r="CH164" s="1328"/>
      <c r="CI164" s="1328"/>
      <c r="CJ164" s="1333">
        <f>+$C$146</f>
        <v>800</v>
      </c>
      <c r="CK164" s="1328"/>
      <c r="CL164" s="1328"/>
      <c r="CM164" s="1333"/>
      <c r="CN164" s="1328"/>
      <c r="CO164" s="1328"/>
      <c r="CP164" s="1333">
        <f>+$C$146</f>
        <v>800</v>
      </c>
      <c r="CQ164" s="1328"/>
      <c r="CR164" s="1328"/>
      <c r="CS164" s="1328"/>
      <c r="CT164" s="1328"/>
      <c r="CU164" s="1328"/>
    </row>
    <row r="165" spans="1:99" s="71" customFormat="1" x14ac:dyDescent="0.2">
      <c r="A165" s="1328">
        <f t="shared" si="923"/>
        <v>13</v>
      </c>
      <c r="B165" s="30">
        <v>0</v>
      </c>
      <c r="C165" s="1328"/>
      <c r="D165" s="1331"/>
      <c r="E165" s="1331"/>
      <c r="F165" s="1332"/>
      <c r="G165" s="1328"/>
      <c r="H165" s="1328"/>
      <c r="I165" s="1328"/>
      <c r="J165" s="1328"/>
      <c r="K165" s="1328"/>
      <c r="L165" s="1328"/>
      <c r="M165" s="1328"/>
      <c r="N165" s="1328"/>
      <c r="O165" s="1328"/>
      <c r="P165" s="1328"/>
      <c r="Q165" s="1328"/>
      <c r="R165" s="1328"/>
      <c r="S165" s="1328"/>
      <c r="T165" s="1328"/>
      <c r="U165" s="1328"/>
      <c r="V165" s="1328"/>
      <c r="W165" s="1328"/>
      <c r="X165" s="1328"/>
      <c r="Y165" s="1328"/>
      <c r="Z165" s="1328"/>
      <c r="AA165" s="1328"/>
      <c r="AB165" s="1328"/>
      <c r="AC165" s="1328"/>
      <c r="AD165" s="1328"/>
      <c r="AE165" s="1328"/>
      <c r="AF165" s="1328"/>
      <c r="AG165" s="1328"/>
      <c r="AH165" s="1328"/>
      <c r="AI165" s="1328"/>
      <c r="AJ165" s="1328"/>
      <c r="AK165" s="1328"/>
      <c r="AL165" s="1328"/>
      <c r="AM165" s="1328"/>
      <c r="AN165" s="1328"/>
      <c r="AO165" s="1328"/>
      <c r="AP165" s="1328"/>
      <c r="AQ165" s="1328"/>
      <c r="AR165" s="1328"/>
      <c r="AS165" s="1328"/>
      <c r="AT165" s="1328"/>
      <c r="AU165" s="1328"/>
      <c r="AV165" s="1328"/>
      <c r="AW165" s="1328"/>
      <c r="AX165" s="1333">
        <f>+$C$146</f>
        <v>800</v>
      </c>
      <c r="AY165" s="1328"/>
      <c r="AZ165" s="1328"/>
      <c r="BA165" s="1328"/>
      <c r="BB165" s="1328"/>
      <c r="BC165" s="1333">
        <f>+$C$146</f>
        <v>800</v>
      </c>
      <c r="BD165" s="1328"/>
      <c r="BE165" s="1328"/>
      <c r="BF165" s="1333"/>
      <c r="BG165" s="1333">
        <f>+$C$146</f>
        <v>800</v>
      </c>
      <c r="BH165" s="1328"/>
      <c r="BI165" s="1328"/>
      <c r="BJ165" s="1333"/>
      <c r="BK165" s="1333">
        <f>+$C$146</f>
        <v>800</v>
      </c>
      <c r="BL165" s="1328"/>
      <c r="BM165" s="1328"/>
      <c r="BN165" s="1333"/>
      <c r="BO165" s="1333">
        <f>+$C$146</f>
        <v>800</v>
      </c>
      <c r="BP165" s="1328"/>
      <c r="BQ165" s="1328"/>
      <c r="BR165" s="1333"/>
      <c r="BS165" s="1333">
        <f>+$C$146</f>
        <v>800</v>
      </c>
      <c r="BT165" s="1328"/>
      <c r="BU165" s="1328"/>
      <c r="BV165" s="1333"/>
      <c r="BW165" s="1333">
        <f>+$C$146</f>
        <v>800</v>
      </c>
      <c r="BX165" s="1328"/>
      <c r="BY165" s="1328"/>
      <c r="BZ165" s="1333"/>
      <c r="CA165" s="1333">
        <f>+$C$146</f>
        <v>800</v>
      </c>
      <c r="CB165" s="1328"/>
      <c r="CC165" s="1328"/>
      <c r="CD165" s="1333"/>
      <c r="CE165" s="1333">
        <f>+$C$146</f>
        <v>800</v>
      </c>
      <c r="CF165" s="1328"/>
      <c r="CG165" s="1328"/>
      <c r="CH165" s="1333"/>
      <c r="CI165" s="1333">
        <f>+$C$146</f>
        <v>800</v>
      </c>
      <c r="CJ165" s="1328"/>
      <c r="CK165" s="1328"/>
      <c r="CL165" s="1333"/>
      <c r="CM165" s="1333">
        <f>+$C$146</f>
        <v>800</v>
      </c>
      <c r="CN165" s="1328"/>
      <c r="CO165" s="1328"/>
      <c r="CP165" s="1333"/>
      <c r="CQ165" s="1333">
        <f>+$C$146</f>
        <v>800</v>
      </c>
      <c r="CR165" s="1328"/>
      <c r="CS165" s="1328"/>
      <c r="CT165" s="1333"/>
      <c r="CU165" s="1333">
        <f>+$C$146</f>
        <v>800</v>
      </c>
    </row>
    <row r="166" spans="1:99" s="71" customFormat="1" x14ac:dyDescent="0.2">
      <c r="A166" s="1328">
        <f t="shared" si="923"/>
        <v>14</v>
      </c>
      <c r="B166" s="30">
        <v>1</v>
      </c>
      <c r="C166" s="1328"/>
      <c r="D166" s="1328"/>
      <c r="E166" s="1328"/>
      <c r="F166" s="1328"/>
      <c r="G166" s="1328"/>
      <c r="H166" s="1328"/>
      <c r="I166" s="1328"/>
      <c r="J166" s="1328"/>
      <c r="K166" s="1328"/>
      <c r="L166" s="1328"/>
      <c r="M166" s="1328"/>
      <c r="N166" s="1328"/>
      <c r="O166" s="1328"/>
      <c r="P166" s="1328"/>
      <c r="Q166" s="1328"/>
      <c r="R166" s="1328"/>
      <c r="S166" s="1328"/>
      <c r="T166" s="1333">
        <f>+$C$146</f>
        <v>800</v>
      </c>
      <c r="U166" s="1328"/>
      <c r="V166" s="1328"/>
      <c r="W166" s="1328"/>
      <c r="X166" s="1333">
        <f>+$C$146</f>
        <v>800</v>
      </c>
      <c r="Y166" s="1328"/>
      <c r="Z166" s="1328"/>
      <c r="AA166" s="1328"/>
      <c r="AB166" s="1333"/>
      <c r="AC166" s="1328"/>
      <c r="AD166" s="1333">
        <f>+$C$146</f>
        <v>800</v>
      </c>
      <c r="AE166" s="1328"/>
      <c r="AF166" s="1333"/>
      <c r="AG166" s="1333"/>
      <c r="AH166" s="1328"/>
      <c r="AI166" s="1328"/>
      <c r="AJ166" s="1333">
        <f>+$C$146</f>
        <v>800</v>
      </c>
      <c r="AK166" s="1328"/>
      <c r="AL166" s="1328"/>
      <c r="AM166" s="1328"/>
      <c r="AN166" s="1333"/>
      <c r="AO166" s="1328"/>
      <c r="AP166" s="1333">
        <f>+$C$146</f>
        <v>800</v>
      </c>
      <c r="AQ166" s="1328"/>
      <c r="AR166" s="1333"/>
      <c r="AS166" s="1333"/>
      <c r="AT166" s="1328"/>
      <c r="AU166" s="1328"/>
      <c r="AV166" s="1333">
        <f>+$C$146</f>
        <v>800</v>
      </c>
      <c r="AW166" s="1328"/>
      <c r="AX166" s="1328"/>
      <c r="AY166" s="1328"/>
      <c r="AZ166" s="1333"/>
      <c r="BA166" s="1328"/>
      <c r="BB166" s="1333">
        <f>+$C$146</f>
        <v>800</v>
      </c>
      <c r="BC166" s="1328"/>
      <c r="BD166" s="1333"/>
      <c r="BE166" s="1333"/>
      <c r="BF166" s="1328"/>
      <c r="BG166" s="1328"/>
      <c r="BH166" s="1333">
        <f>+$C$146</f>
        <v>800</v>
      </c>
      <c r="BI166" s="1328"/>
      <c r="BJ166" s="1328"/>
      <c r="BK166" s="1328"/>
      <c r="BL166" s="1333"/>
      <c r="BM166" s="1328"/>
      <c r="BN166" s="1333">
        <f>+$C$146</f>
        <v>800</v>
      </c>
      <c r="BO166" s="1328"/>
      <c r="BP166" s="1333"/>
      <c r="BQ166" s="1333"/>
      <c r="BR166" s="1328"/>
      <c r="BS166" s="1328"/>
      <c r="BT166" s="1333">
        <f>+$C$146</f>
        <v>800</v>
      </c>
      <c r="BU166" s="1328"/>
      <c r="BV166" s="1328"/>
      <c r="BW166" s="1328"/>
      <c r="BX166" s="1333"/>
      <c r="BY166" s="1328"/>
      <c r="BZ166" s="1333">
        <f>+$C$146</f>
        <v>800</v>
      </c>
      <c r="CA166" s="1328"/>
      <c r="CB166" s="1328"/>
      <c r="CC166" s="1333"/>
      <c r="CD166" s="1328"/>
      <c r="CE166" s="1328"/>
      <c r="CF166" s="1333">
        <f>+$C$146</f>
        <v>800</v>
      </c>
      <c r="CG166" s="1328"/>
      <c r="CH166" s="1328"/>
      <c r="CI166" s="1328"/>
      <c r="CJ166" s="1328"/>
      <c r="CK166" s="1328"/>
      <c r="CL166" s="1333">
        <f>+$C$146</f>
        <v>800</v>
      </c>
      <c r="CM166" s="1328"/>
      <c r="CN166" s="1328"/>
      <c r="CO166" s="1333"/>
      <c r="CP166" s="1328"/>
      <c r="CQ166" s="1328"/>
      <c r="CR166" s="1333">
        <f>+$C$146</f>
        <v>800</v>
      </c>
      <c r="CS166" s="1328"/>
      <c r="CT166" s="1328"/>
      <c r="CU166" s="1328"/>
    </row>
    <row r="167" spans="1:99" s="71" customFormat="1" x14ac:dyDescent="0.2">
      <c r="A167" s="1328">
        <f t="shared" si="923"/>
        <v>15</v>
      </c>
      <c r="B167" s="30">
        <v>0</v>
      </c>
      <c r="C167" s="1328"/>
      <c r="D167" s="1328"/>
      <c r="E167" s="1328"/>
      <c r="F167" s="1328"/>
      <c r="G167" s="1328"/>
      <c r="H167" s="1328"/>
      <c r="I167" s="1328"/>
      <c r="J167" s="1328"/>
      <c r="K167" s="1328"/>
      <c r="L167" s="1328"/>
      <c r="M167" s="1328"/>
      <c r="N167" s="1328"/>
      <c r="O167" s="1328"/>
      <c r="P167" s="1328"/>
      <c r="Q167" s="1328"/>
      <c r="R167" s="1328"/>
      <c r="S167" s="1328"/>
      <c r="T167" s="1328"/>
      <c r="U167" s="1328"/>
      <c r="V167" s="1328"/>
      <c r="W167" s="1328"/>
      <c r="X167" s="1328"/>
      <c r="Y167" s="1328"/>
      <c r="Z167" s="1328"/>
      <c r="AA167" s="1328"/>
      <c r="AB167" s="1328"/>
      <c r="AC167" s="1328"/>
      <c r="AD167" s="1328"/>
      <c r="AE167" s="1328"/>
      <c r="AF167" s="1328"/>
      <c r="AG167" s="1328"/>
      <c r="AH167" s="1328"/>
      <c r="AI167" s="1328"/>
      <c r="AJ167" s="1328"/>
      <c r="AK167" s="1328"/>
      <c r="AL167" s="1328"/>
      <c r="AM167" s="1328"/>
      <c r="AN167" s="1328"/>
      <c r="AO167" s="1328"/>
      <c r="AP167" s="1328"/>
      <c r="AQ167" s="1328"/>
      <c r="AR167" s="1328"/>
      <c r="AS167" s="1328"/>
      <c r="AT167" s="1328"/>
      <c r="AU167" s="1328"/>
      <c r="AV167" s="1328"/>
      <c r="AW167" s="1328"/>
      <c r="AX167" s="1328"/>
      <c r="AY167" s="1328"/>
      <c r="AZ167" s="1328"/>
      <c r="BA167" s="1328"/>
      <c r="BB167" s="1328"/>
      <c r="BC167" s="1328"/>
      <c r="BD167" s="1333">
        <f>+$C$146</f>
        <v>800</v>
      </c>
      <c r="BE167" s="1328"/>
      <c r="BF167" s="1328"/>
      <c r="BG167" s="1328"/>
      <c r="BH167" s="1328"/>
      <c r="BI167" s="1333">
        <f>+$C$146</f>
        <v>800</v>
      </c>
      <c r="BJ167" s="1328"/>
      <c r="BK167" s="1328"/>
      <c r="BL167" s="1333"/>
      <c r="BM167" s="1333">
        <f>+$C$146</f>
        <v>800</v>
      </c>
      <c r="BN167" s="1328"/>
      <c r="BO167" s="1328"/>
      <c r="BP167" s="1333"/>
      <c r="BQ167" s="1333">
        <f>+$C$146</f>
        <v>800</v>
      </c>
      <c r="BR167" s="1328"/>
      <c r="BS167" s="1328"/>
      <c r="BT167" s="1333"/>
      <c r="BU167" s="1333">
        <f>+$C$146</f>
        <v>800</v>
      </c>
      <c r="BV167" s="1328"/>
      <c r="BW167" s="1328"/>
      <c r="BX167" s="1333"/>
      <c r="BY167" s="1333">
        <f>+$C$146</f>
        <v>800</v>
      </c>
      <c r="BZ167" s="1328"/>
      <c r="CA167" s="1328"/>
      <c r="CB167" s="1333"/>
      <c r="CC167" s="1333">
        <f>+$C$146</f>
        <v>800</v>
      </c>
      <c r="CD167" s="1328"/>
      <c r="CE167" s="1328"/>
      <c r="CF167" s="1333"/>
      <c r="CG167" s="1333">
        <f>+$C$146</f>
        <v>800</v>
      </c>
      <c r="CH167" s="1328"/>
      <c r="CI167" s="1328"/>
      <c r="CJ167" s="1333"/>
      <c r="CK167" s="1333">
        <f>+$C$146</f>
        <v>800</v>
      </c>
      <c r="CL167" s="1328"/>
      <c r="CM167" s="1328"/>
      <c r="CN167" s="1333"/>
      <c r="CO167" s="1333">
        <f>+$C$146</f>
        <v>800</v>
      </c>
      <c r="CP167" s="1328"/>
      <c r="CQ167" s="1328"/>
      <c r="CR167" s="1333"/>
      <c r="CS167" s="1333">
        <f>+$C$146</f>
        <v>800</v>
      </c>
      <c r="CT167" s="1328"/>
      <c r="CU167" s="1328"/>
    </row>
    <row r="168" spans="1:99" s="71" customFormat="1" x14ac:dyDescent="0.2">
      <c r="A168" s="1328">
        <f t="shared" si="923"/>
        <v>16</v>
      </c>
      <c r="B168" s="30">
        <v>0</v>
      </c>
      <c r="C168" s="1328"/>
      <c r="D168" s="1328"/>
      <c r="E168" s="1328"/>
      <c r="F168" s="1328"/>
      <c r="G168" s="1328"/>
      <c r="H168" s="1328"/>
      <c r="I168" s="1328"/>
      <c r="J168" s="1328"/>
      <c r="K168" s="1328"/>
      <c r="L168" s="1328"/>
      <c r="M168" s="1328"/>
      <c r="N168" s="1328"/>
      <c r="O168" s="1328"/>
      <c r="P168" s="1328"/>
      <c r="Q168" s="1328"/>
      <c r="R168" s="1328"/>
      <c r="S168" s="1328"/>
      <c r="T168" s="1328"/>
      <c r="U168" s="1328"/>
      <c r="V168" s="1328"/>
      <c r="W168" s="1328"/>
      <c r="X168" s="1328"/>
      <c r="Y168" s="1328"/>
      <c r="Z168" s="1328"/>
      <c r="AA168" s="1328"/>
      <c r="AB168" s="1328"/>
      <c r="AC168" s="1328"/>
      <c r="AD168" s="1328"/>
      <c r="AE168" s="1328"/>
      <c r="AF168" s="1328"/>
      <c r="AG168" s="1328"/>
      <c r="AH168" s="1328"/>
      <c r="AI168" s="1328"/>
      <c r="AJ168" s="1328"/>
      <c r="AK168" s="1328"/>
      <c r="AL168" s="1328"/>
      <c r="AM168" s="1328"/>
      <c r="AN168" s="1328"/>
      <c r="AO168" s="1328"/>
      <c r="AP168" s="1328"/>
      <c r="AQ168" s="1328"/>
      <c r="AR168" s="1328"/>
      <c r="AS168" s="1328"/>
      <c r="AT168" s="1328"/>
      <c r="AU168" s="1328"/>
      <c r="AV168" s="1328"/>
      <c r="AW168" s="1328"/>
      <c r="AX168" s="1328"/>
      <c r="AY168" s="1328"/>
      <c r="AZ168" s="1328"/>
      <c r="BA168" s="1328"/>
      <c r="BB168" s="1328"/>
      <c r="BC168" s="1328"/>
      <c r="BD168" s="1328"/>
      <c r="BE168" s="1328"/>
      <c r="BF168" s="1333">
        <f>+$C$146</f>
        <v>800</v>
      </c>
      <c r="BG168" s="1328"/>
      <c r="BH168" s="1328"/>
      <c r="BI168" s="1328"/>
      <c r="BJ168" s="1328"/>
      <c r="BK168" s="1333">
        <f>+$C$146</f>
        <v>800</v>
      </c>
      <c r="BL168" s="1328"/>
      <c r="BM168" s="1328"/>
      <c r="BN168" s="1333"/>
      <c r="BO168" s="1333">
        <f>+$C$146</f>
        <v>800</v>
      </c>
      <c r="BP168" s="1328"/>
      <c r="BQ168" s="1328"/>
      <c r="BR168" s="1333"/>
      <c r="BS168" s="1333">
        <f>+$C$146</f>
        <v>800</v>
      </c>
      <c r="BT168" s="1328"/>
      <c r="BU168" s="1328"/>
      <c r="BV168" s="1333"/>
      <c r="BW168" s="1333">
        <f>+$C$146</f>
        <v>800</v>
      </c>
      <c r="BX168" s="1328"/>
      <c r="BY168" s="1328"/>
      <c r="BZ168" s="1333"/>
      <c r="CA168" s="1333">
        <f>+$C$146</f>
        <v>800</v>
      </c>
      <c r="CB168" s="1328"/>
      <c r="CC168" s="1328"/>
      <c r="CD168" s="1333"/>
      <c r="CE168" s="1333">
        <f>+$C$146</f>
        <v>800</v>
      </c>
      <c r="CF168" s="1328"/>
      <c r="CG168" s="1328"/>
      <c r="CH168" s="1333"/>
      <c r="CI168" s="1333">
        <f>+$C$146</f>
        <v>800</v>
      </c>
      <c r="CJ168" s="1328"/>
      <c r="CK168" s="1328"/>
      <c r="CL168" s="1333"/>
      <c r="CM168" s="1333">
        <f>+$C$146</f>
        <v>800</v>
      </c>
      <c r="CN168" s="1328"/>
      <c r="CO168" s="1328"/>
      <c r="CP168" s="1333"/>
      <c r="CQ168" s="1333">
        <f>+$C$146</f>
        <v>800</v>
      </c>
      <c r="CR168" s="1328"/>
      <c r="CS168" s="1328"/>
      <c r="CT168" s="1333"/>
      <c r="CU168" s="1333">
        <f>+$C$146</f>
        <v>800</v>
      </c>
    </row>
    <row r="169" spans="1:99" s="71" customFormat="1" x14ac:dyDescent="0.2">
      <c r="A169" s="1328">
        <f t="shared" si="923"/>
        <v>17</v>
      </c>
      <c r="B169" s="30">
        <v>1</v>
      </c>
      <c r="C169" s="1328"/>
      <c r="D169" s="1328"/>
      <c r="E169" s="1328"/>
      <c r="F169" s="1328"/>
      <c r="G169" s="1328"/>
      <c r="H169" s="1328"/>
      <c r="I169" s="1328"/>
      <c r="J169" s="1328"/>
      <c r="K169" s="1328"/>
      <c r="L169" s="1328"/>
      <c r="M169" s="1328"/>
      <c r="N169" s="1328"/>
      <c r="O169" s="1328"/>
      <c r="P169" s="1328"/>
      <c r="Q169" s="1328"/>
      <c r="R169" s="1328"/>
      <c r="S169" s="1328"/>
      <c r="T169" s="1328"/>
      <c r="U169" s="1328"/>
      <c r="V169" s="1328"/>
      <c r="W169" s="1333">
        <f>+$C$146</f>
        <v>800</v>
      </c>
      <c r="X169" s="1328"/>
      <c r="Y169" s="1328"/>
      <c r="Z169" s="1328"/>
      <c r="AA169" s="1333">
        <f>+$C$146</f>
        <v>800</v>
      </c>
      <c r="AB169" s="1328"/>
      <c r="AC169" s="1328"/>
      <c r="AD169" s="1328"/>
      <c r="AE169" s="1333"/>
      <c r="AF169" s="1328"/>
      <c r="AG169" s="1333">
        <f>+$C$146</f>
        <v>800</v>
      </c>
      <c r="AH169" s="1328"/>
      <c r="AI169" s="1333"/>
      <c r="AJ169" s="1333"/>
      <c r="AK169" s="1328"/>
      <c r="AL169" s="1328"/>
      <c r="AM169" s="1333">
        <f>+$C$146</f>
        <v>800</v>
      </c>
      <c r="AN169" s="1328"/>
      <c r="AO169" s="1328"/>
      <c r="AP169" s="1328"/>
      <c r="AQ169" s="1333"/>
      <c r="AR169" s="1328"/>
      <c r="AS169" s="1333">
        <f>+$C$146</f>
        <v>800</v>
      </c>
      <c r="AT169" s="1328"/>
      <c r="AU169" s="1333"/>
      <c r="AV169" s="1333"/>
      <c r="AW169" s="1328"/>
      <c r="AX169" s="1328"/>
      <c r="AY169" s="1333">
        <f>+$C$146</f>
        <v>800</v>
      </c>
      <c r="AZ169" s="1328"/>
      <c r="BA169" s="1328"/>
      <c r="BB169" s="1328"/>
      <c r="BC169" s="1333"/>
      <c r="BD169" s="1328"/>
      <c r="BE169" s="1333">
        <f>+$C$146</f>
        <v>800</v>
      </c>
      <c r="BF169" s="1328"/>
      <c r="BG169" s="1333"/>
      <c r="BH169" s="1333"/>
      <c r="BI169" s="1328"/>
      <c r="BJ169" s="1328"/>
      <c r="BK169" s="1333">
        <f>+$C$146</f>
        <v>800</v>
      </c>
      <c r="BL169" s="1328"/>
      <c r="BM169" s="1328"/>
      <c r="BN169" s="1328"/>
      <c r="BO169" s="1333"/>
      <c r="BP169" s="1328"/>
      <c r="BQ169" s="1333">
        <f>+$C$146</f>
        <v>800</v>
      </c>
      <c r="BR169" s="1328"/>
      <c r="BS169" s="1333"/>
      <c r="BT169" s="1333"/>
      <c r="BU169" s="1328"/>
      <c r="BV169" s="1328"/>
      <c r="BW169" s="1333">
        <f>+$C$146</f>
        <v>800</v>
      </c>
      <c r="BX169" s="1328"/>
      <c r="BY169" s="1328"/>
      <c r="BZ169" s="1328"/>
      <c r="CA169" s="1333"/>
      <c r="CB169" s="1328"/>
      <c r="CC169" s="1333">
        <f>+$C$146</f>
        <v>800</v>
      </c>
      <c r="CD169" s="1328"/>
      <c r="CE169" s="1328"/>
      <c r="CF169" s="1333"/>
      <c r="CG169" s="1328"/>
      <c r="CH169" s="1328"/>
      <c r="CI169" s="1333">
        <f>+$C$146</f>
        <v>800</v>
      </c>
      <c r="CJ169" s="1328"/>
      <c r="CK169" s="1328"/>
      <c r="CL169" s="1328"/>
      <c r="CM169" s="1328"/>
      <c r="CN169" s="1328"/>
      <c r="CO169" s="1333">
        <f>+$C$146</f>
        <v>800</v>
      </c>
      <c r="CP169" s="1328"/>
      <c r="CQ169" s="1328"/>
      <c r="CR169" s="1333"/>
      <c r="CS169" s="1328"/>
      <c r="CT169" s="1328"/>
      <c r="CU169" s="1333">
        <f>+$C$146</f>
        <v>800</v>
      </c>
    </row>
    <row r="170" spans="1:99" s="71" customFormat="1" x14ac:dyDescent="0.2">
      <c r="A170" s="1328">
        <f t="shared" si="923"/>
        <v>18</v>
      </c>
      <c r="B170" s="30">
        <v>0</v>
      </c>
      <c r="C170" s="1328"/>
      <c r="D170" s="1328"/>
      <c r="E170" s="1328"/>
      <c r="F170" s="1328"/>
      <c r="G170" s="1328"/>
      <c r="H170" s="1328"/>
      <c r="I170" s="1328"/>
      <c r="J170" s="1328"/>
      <c r="K170" s="1328"/>
      <c r="L170" s="1328"/>
      <c r="M170" s="1328"/>
      <c r="N170" s="1328"/>
      <c r="O170" s="1328"/>
      <c r="P170" s="1328"/>
      <c r="Q170" s="1328"/>
      <c r="R170" s="1328"/>
      <c r="S170" s="1328"/>
      <c r="T170" s="1328"/>
      <c r="U170" s="1328"/>
      <c r="V170" s="1328"/>
      <c r="W170" s="1328"/>
      <c r="X170" s="1328"/>
      <c r="Y170" s="1328"/>
      <c r="Z170" s="1328"/>
      <c r="AA170" s="1328"/>
      <c r="AB170" s="1328"/>
      <c r="AC170" s="1328"/>
      <c r="AD170" s="1328"/>
      <c r="AE170" s="1328"/>
      <c r="AF170" s="1328"/>
      <c r="AG170" s="1328"/>
      <c r="AH170" s="1328"/>
      <c r="AI170" s="1328"/>
      <c r="AJ170" s="1328"/>
      <c r="AK170" s="1328"/>
      <c r="AL170" s="1328"/>
      <c r="AM170" s="1328"/>
      <c r="AN170" s="1328"/>
      <c r="AO170" s="1328"/>
      <c r="AP170" s="1328"/>
      <c r="AQ170" s="1328"/>
      <c r="AR170" s="1328"/>
      <c r="AS170" s="1328"/>
      <c r="AT170" s="1328"/>
      <c r="AU170" s="1328"/>
      <c r="AV170" s="1328"/>
      <c r="AW170" s="1328"/>
      <c r="AX170" s="1328"/>
      <c r="AY170" s="1328"/>
      <c r="AZ170" s="1328"/>
      <c r="BA170" s="1328"/>
      <c r="BB170" s="1328"/>
      <c r="BC170" s="1328"/>
      <c r="BD170" s="1328"/>
      <c r="BE170" s="1328"/>
      <c r="BF170" s="1328"/>
      <c r="BG170" s="1328"/>
      <c r="BH170" s="1328"/>
      <c r="BI170" s="1328"/>
      <c r="BJ170" s="1328"/>
      <c r="BK170" s="1328"/>
      <c r="BL170" s="1333">
        <f>+$C$146</f>
        <v>800</v>
      </c>
      <c r="BM170" s="1328"/>
      <c r="BN170" s="1328"/>
      <c r="BO170" s="1328"/>
      <c r="BP170" s="1328"/>
      <c r="BQ170" s="1333">
        <f>+$C$146</f>
        <v>800</v>
      </c>
      <c r="BR170" s="1328"/>
      <c r="BS170" s="1328"/>
      <c r="BT170" s="1333"/>
      <c r="BU170" s="1333">
        <f>+$C$146</f>
        <v>800</v>
      </c>
      <c r="BV170" s="1328"/>
      <c r="BW170" s="1328"/>
      <c r="BX170" s="1333"/>
      <c r="BY170" s="1333">
        <f>+$C$146</f>
        <v>800</v>
      </c>
      <c r="BZ170" s="1328"/>
      <c r="CA170" s="1328"/>
      <c r="CB170" s="1333"/>
      <c r="CC170" s="1333">
        <f>+$C$146</f>
        <v>800</v>
      </c>
      <c r="CD170" s="1328"/>
      <c r="CE170" s="1328"/>
      <c r="CF170" s="1333"/>
      <c r="CG170" s="1333">
        <f>+$C$146</f>
        <v>800</v>
      </c>
      <c r="CH170" s="1328"/>
      <c r="CI170" s="1328"/>
      <c r="CJ170" s="1333"/>
      <c r="CK170" s="1333">
        <f>+$C$146</f>
        <v>800</v>
      </c>
      <c r="CL170" s="1328"/>
      <c r="CM170" s="1328"/>
      <c r="CN170" s="1333"/>
      <c r="CO170" s="1333">
        <f>+$C$146</f>
        <v>800</v>
      </c>
      <c r="CP170" s="1328"/>
      <c r="CQ170" s="1328"/>
      <c r="CR170" s="1333"/>
      <c r="CS170" s="1333">
        <f>+$C$146</f>
        <v>800</v>
      </c>
      <c r="CT170" s="1328"/>
      <c r="CU170" s="1328"/>
    </row>
    <row r="171" spans="1:99" s="71" customFormat="1" x14ac:dyDescent="0.2">
      <c r="A171" s="1328">
        <f t="shared" si="923"/>
        <v>19</v>
      </c>
      <c r="B171" s="30">
        <v>1</v>
      </c>
      <c r="C171" s="1328"/>
      <c r="D171" s="1328"/>
      <c r="E171" s="1328"/>
      <c r="F171" s="1328"/>
      <c r="G171" s="1328"/>
      <c r="H171" s="1328"/>
      <c r="I171" s="1328"/>
      <c r="J171" s="1328"/>
      <c r="K171" s="1328"/>
      <c r="L171" s="1328"/>
      <c r="M171" s="1328"/>
      <c r="N171" s="1328"/>
      <c r="O171" s="1328"/>
      <c r="P171" s="1328"/>
      <c r="Q171" s="1328"/>
      <c r="R171" s="1328"/>
      <c r="S171" s="1328"/>
      <c r="T171" s="1328"/>
      <c r="U171" s="1328"/>
      <c r="V171" s="1328"/>
      <c r="W171" s="1328"/>
      <c r="X171" s="1328"/>
      <c r="Y171" s="1333">
        <f>+$C$146</f>
        <v>800</v>
      </c>
      <c r="Z171" s="1328"/>
      <c r="AA171" s="1328"/>
      <c r="AB171" s="1328"/>
      <c r="AC171" s="1333">
        <f>+$C$146</f>
        <v>800</v>
      </c>
      <c r="AD171" s="1328"/>
      <c r="AE171" s="1328"/>
      <c r="AF171" s="1328"/>
      <c r="AG171" s="1333"/>
      <c r="AH171" s="1328"/>
      <c r="AI171" s="1333">
        <f>+$C$146</f>
        <v>800</v>
      </c>
      <c r="AJ171" s="1328"/>
      <c r="AK171" s="1333"/>
      <c r="AL171" s="1333"/>
      <c r="AM171" s="1328"/>
      <c r="AN171" s="1328"/>
      <c r="AO171" s="1333">
        <f>+$C$146</f>
        <v>800</v>
      </c>
      <c r="AP171" s="1328"/>
      <c r="AQ171" s="1328"/>
      <c r="AR171" s="1328"/>
      <c r="AS171" s="1333"/>
      <c r="AT171" s="1328"/>
      <c r="AU171" s="1333">
        <f>+$C$146</f>
        <v>800</v>
      </c>
      <c r="AV171" s="1328"/>
      <c r="AW171" s="1333"/>
      <c r="AX171" s="1333"/>
      <c r="AY171" s="1328"/>
      <c r="AZ171" s="1328"/>
      <c r="BA171" s="1333">
        <f>+$C$146</f>
        <v>800</v>
      </c>
      <c r="BB171" s="1328"/>
      <c r="BC171" s="1328"/>
      <c r="BD171" s="1328"/>
      <c r="BE171" s="1333"/>
      <c r="BF171" s="1328"/>
      <c r="BG171" s="1333">
        <f>+$C$146</f>
        <v>800</v>
      </c>
      <c r="BH171" s="1328"/>
      <c r="BI171" s="1333"/>
      <c r="BJ171" s="1333"/>
      <c r="BK171" s="1328"/>
      <c r="BL171" s="1328"/>
      <c r="BM171" s="1333">
        <f>+$C$146</f>
        <v>800</v>
      </c>
      <c r="BN171" s="1328"/>
      <c r="BO171" s="1328"/>
      <c r="BP171" s="1328"/>
      <c r="BQ171" s="1333"/>
      <c r="BR171" s="1328"/>
      <c r="BS171" s="1333">
        <f>+$C$146</f>
        <v>800</v>
      </c>
      <c r="BT171" s="1328"/>
      <c r="BU171" s="1333"/>
      <c r="BV171" s="1333"/>
      <c r="BW171" s="1328"/>
      <c r="BX171" s="1328"/>
      <c r="BY171" s="1333">
        <f>+$C$146</f>
        <v>800</v>
      </c>
      <c r="BZ171" s="1328"/>
      <c r="CA171" s="1328"/>
      <c r="CB171" s="1328"/>
      <c r="CC171" s="1333"/>
      <c r="CD171" s="1328"/>
      <c r="CE171" s="1333">
        <f>+$C$146</f>
        <v>800</v>
      </c>
      <c r="CF171" s="1328"/>
      <c r="CG171" s="1328"/>
      <c r="CH171" s="1333"/>
      <c r="CI171" s="1328"/>
      <c r="CJ171" s="1328"/>
      <c r="CK171" s="1333">
        <f>+$C$146</f>
        <v>800</v>
      </c>
      <c r="CL171" s="1328"/>
      <c r="CM171" s="1328"/>
      <c r="CN171" s="1328"/>
      <c r="CO171" s="1328"/>
      <c r="CP171" s="1328"/>
      <c r="CQ171" s="1333">
        <f>+$C$146</f>
        <v>800</v>
      </c>
      <c r="CR171" s="1328"/>
      <c r="CS171" s="1328"/>
      <c r="CT171" s="1333"/>
      <c r="CU171" s="1328"/>
    </row>
    <row r="172" spans="1:99" s="71" customFormat="1" x14ac:dyDescent="0.2">
      <c r="A172" s="1328">
        <f t="shared" si="923"/>
        <v>20</v>
      </c>
      <c r="B172" s="30">
        <v>0</v>
      </c>
      <c r="C172" s="1328"/>
      <c r="D172" s="1331"/>
      <c r="E172" s="1331"/>
      <c r="F172" s="1332"/>
      <c r="G172" s="1328"/>
      <c r="H172" s="1328"/>
      <c r="I172" s="1328"/>
      <c r="J172" s="1328"/>
      <c r="K172" s="1328"/>
      <c r="L172" s="1328"/>
      <c r="M172" s="1328"/>
      <c r="N172" s="1328"/>
      <c r="O172" s="1328"/>
      <c r="P172" s="1328"/>
      <c r="Q172" s="1328"/>
      <c r="R172" s="1328"/>
      <c r="S172" s="1328"/>
      <c r="T172" s="1328"/>
      <c r="U172" s="1328"/>
      <c r="V172" s="1328"/>
      <c r="W172" s="1328"/>
      <c r="X172" s="1328"/>
      <c r="Y172" s="1328"/>
      <c r="Z172" s="1328"/>
      <c r="AA172" s="1328"/>
      <c r="AB172" s="1328"/>
      <c r="AC172" s="1328"/>
      <c r="AD172" s="1328"/>
      <c r="AE172" s="1328"/>
      <c r="AF172" s="1328"/>
      <c r="AG172" s="1328"/>
      <c r="AH172" s="1328"/>
      <c r="AI172" s="1328"/>
      <c r="AJ172" s="1328"/>
      <c r="AK172" s="1328"/>
      <c r="AL172" s="1328"/>
      <c r="AM172" s="1328"/>
      <c r="AN172" s="1328"/>
      <c r="AO172" s="1328"/>
      <c r="AP172" s="1328"/>
      <c r="AQ172" s="1328"/>
      <c r="AR172" s="1328"/>
      <c r="AS172" s="1328"/>
      <c r="AT172" s="1328"/>
      <c r="AU172" s="1328"/>
      <c r="AV172" s="1328"/>
      <c r="AW172" s="1328"/>
      <c r="AX172" s="1328"/>
      <c r="AY172" s="1328"/>
      <c r="AZ172" s="1328"/>
      <c r="BA172" s="1328"/>
      <c r="BB172" s="1328"/>
      <c r="BC172" s="1328"/>
      <c r="BD172" s="1328"/>
      <c r="BE172" s="1328"/>
      <c r="BF172" s="1328"/>
      <c r="BG172" s="1328"/>
      <c r="BH172" s="1328"/>
      <c r="BI172" s="1328"/>
      <c r="BJ172" s="1328"/>
      <c r="BK172" s="1328"/>
      <c r="BL172" s="1328"/>
      <c r="BM172" s="1328"/>
      <c r="BN172" s="1328"/>
      <c r="BO172" s="1328"/>
      <c r="BP172" s="1328"/>
      <c r="BQ172" s="1333">
        <f>+$C$146</f>
        <v>800</v>
      </c>
      <c r="BR172" s="1328"/>
      <c r="BS172" s="1328"/>
      <c r="BT172" s="1328"/>
      <c r="BU172" s="1328"/>
      <c r="BV172" s="1333">
        <f>+$C$146</f>
        <v>800</v>
      </c>
      <c r="BW172" s="1328"/>
      <c r="BX172" s="1328"/>
      <c r="BY172" s="1333"/>
      <c r="BZ172" s="1333">
        <f>+$C$146</f>
        <v>800</v>
      </c>
      <c r="CA172" s="1328"/>
      <c r="CB172" s="1328"/>
      <c r="CC172" s="1333"/>
      <c r="CD172" s="1333">
        <f>+$C$146</f>
        <v>800</v>
      </c>
      <c r="CE172" s="1328"/>
      <c r="CF172" s="1328"/>
      <c r="CG172" s="1333"/>
      <c r="CH172" s="1333">
        <f>+$C$146</f>
        <v>800</v>
      </c>
      <c r="CI172" s="1328"/>
      <c r="CJ172" s="1328"/>
      <c r="CK172" s="1333"/>
      <c r="CL172" s="1333">
        <f>+$C$146</f>
        <v>800</v>
      </c>
      <c r="CM172" s="1328"/>
      <c r="CN172" s="1328"/>
      <c r="CO172" s="1333"/>
      <c r="CP172" s="1333">
        <f>+$C$146</f>
        <v>800</v>
      </c>
      <c r="CQ172" s="1328"/>
      <c r="CR172" s="1328"/>
      <c r="CS172" s="1333"/>
      <c r="CT172" s="1333">
        <f>+$C$146</f>
        <v>800</v>
      </c>
      <c r="CU172" s="1328"/>
    </row>
    <row r="173" spans="1:99" s="71" customFormat="1" x14ac:dyDescent="0.2">
      <c r="A173" s="1328">
        <f t="shared" si="923"/>
        <v>21</v>
      </c>
      <c r="B173" s="30">
        <v>1</v>
      </c>
      <c r="C173" s="1328"/>
      <c r="D173" s="1331"/>
      <c r="E173" s="1331"/>
      <c r="F173" s="1332"/>
      <c r="G173" s="1328"/>
      <c r="H173" s="1328"/>
      <c r="I173" s="1328"/>
      <c r="J173" s="1328"/>
      <c r="K173" s="1328"/>
      <c r="L173" s="1328"/>
      <c r="M173" s="1328"/>
      <c r="N173" s="1328"/>
      <c r="O173" s="1328"/>
      <c r="P173" s="1328"/>
      <c r="Q173" s="1328"/>
      <c r="R173" s="1328"/>
      <c r="S173" s="1328"/>
      <c r="T173" s="1328"/>
      <c r="U173" s="1328"/>
      <c r="V173" s="1328"/>
      <c r="W173" s="1328"/>
      <c r="X173" s="1328"/>
      <c r="Y173" s="1328"/>
      <c r="Z173" s="1328"/>
      <c r="AA173" s="1333">
        <f>+$C$146</f>
        <v>800</v>
      </c>
      <c r="AB173" s="1328"/>
      <c r="AC173" s="1328"/>
      <c r="AD173" s="1328"/>
      <c r="AE173" s="1333">
        <f>+$C$146</f>
        <v>800</v>
      </c>
      <c r="AF173" s="1328"/>
      <c r="AG173" s="1328"/>
      <c r="AH173" s="1328"/>
      <c r="AI173" s="1333"/>
      <c r="AJ173" s="1328"/>
      <c r="AK173" s="1333">
        <f>+$C$146</f>
        <v>800</v>
      </c>
      <c r="AL173" s="1328"/>
      <c r="AM173" s="1333"/>
      <c r="AN173" s="1333"/>
      <c r="AO173" s="1328"/>
      <c r="AP173" s="1328"/>
      <c r="AQ173" s="1333">
        <f>+$C$146</f>
        <v>800</v>
      </c>
      <c r="AR173" s="1328"/>
      <c r="AS173" s="1328"/>
      <c r="AT173" s="1328"/>
      <c r="AU173" s="1333"/>
      <c r="AV173" s="1328"/>
      <c r="AW173" s="1333">
        <f>+$C$146</f>
        <v>800</v>
      </c>
      <c r="AX173" s="1328"/>
      <c r="AY173" s="1333"/>
      <c r="AZ173" s="1333"/>
      <c r="BA173" s="1328"/>
      <c r="BB173" s="1328"/>
      <c r="BC173" s="1333">
        <f>+$C$146</f>
        <v>800</v>
      </c>
      <c r="BD173" s="1328"/>
      <c r="BE173" s="1328"/>
      <c r="BF173" s="1328"/>
      <c r="BG173" s="1333"/>
      <c r="BH173" s="1328"/>
      <c r="BI173" s="1333">
        <f>+$C$146</f>
        <v>800</v>
      </c>
      <c r="BJ173" s="1328"/>
      <c r="BK173" s="1333"/>
      <c r="BL173" s="1333"/>
      <c r="BM173" s="1328"/>
      <c r="BN173" s="1328"/>
      <c r="BO173" s="1333">
        <f>+$C$146</f>
        <v>800</v>
      </c>
      <c r="BP173" s="1328"/>
      <c r="BQ173" s="1328"/>
      <c r="BR173" s="1328"/>
      <c r="BS173" s="1333"/>
      <c r="BT173" s="1328"/>
      <c r="BU173" s="1333">
        <f>+$C$146</f>
        <v>800</v>
      </c>
      <c r="BV173" s="1328"/>
      <c r="BW173" s="1333"/>
      <c r="BX173" s="1333"/>
      <c r="BY173" s="1328"/>
      <c r="BZ173" s="1328"/>
      <c r="CA173" s="1333">
        <f>+$C$146</f>
        <v>800</v>
      </c>
      <c r="CB173" s="1328"/>
      <c r="CC173" s="1328"/>
      <c r="CD173" s="1328"/>
      <c r="CE173" s="1333"/>
      <c r="CF173" s="1328"/>
      <c r="CG173" s="1333">
        <f>+$C$146</f>
        <v>800</v>
      </c>
      <c r="CH173" s="1328"/>
      <c r="CI173" s="1328"/>
      <c r="CJ173" s="1333"/>
      <c r="CK173" s="1328"/>
      <c r="CL173" s="1328"/>
      <c r="CM173" s="1333">
        <f>+$C$146</f>
        <v>800</v>
      </c>
      <c r="CN173" s="1328"/>
      <c r="CO173" s="1328"/>
      <c r="CP173" s="1328"/>
      <c r="CQ173" s="1328"/>
      <c r="CR173" s="1328"/>
      <c r="CS173" s="1333">
        <f>+$C$146</f>
        <v>800</v>
      </c>
      <c r="CT173" s="1328"/>
      <c r="CU173" s="1328"/>
    </row>
    <row r="174" spans="1:99" s="71" customFormat="1" x14ac:dyDescent="0.2">
      <c r="A174" s="1328">
        <f t="shared" si="923"/>
        <v>22</v>
      </c>
      <c r="B174" s="30">
        <v>0</v>
      </c>
      <c r="C174" s="1328"/>
      <c r="D174" s="1331"/>
      <c r="E174" s="1331"/>
      <c r="F174" s="1332"/>
      <c r="G174" s="1328"/>
      <c r="H174" s="1328"/>
      <c r="I174" s="1328"/>
      <c r="J174" s="1328"/>
      <c r="K174" s="1328"/>
      <c r="L174" s="1328"/>
      <c r="M174" s="1328"/>
      <c r="N174" s="1328"/>
      <c r="O174" s="1328"/>
      <c r="P174" s="1328"/>
      <c r="Q174" s="1328"/>
      <c r="R174" s="1328"/>
      <c r="S174" s="1328"/>
      <c r="T174" s="1328"/>
      <c r="U174" s="1328"/>
      <c r="V174" s="1328"/>
      <c r="W174" s="1328"/>
      <c r="X174" s="1328"/>
      <c r="Y174" s="1328"/>
      <c r="Z174" s="1328"/>
      <c r="AA174" s="1328"/>
      <c r="AB174" s="1328"/>
      <c r="AC174" s="1328"/>
      <c r="AD174" s="1328"/>
      <c r="AE174" s="1328"/>
      <c r="AF174" s="1328"/>
      <c r="AG174" s="1328"/>
      <c r="AH174" s="1328"/>
      <c r="AI174" s="1328"/>
      <c r="AJ174" s="1328"/>
      <c r="AK174" s="1328"/>
      <c r="AL174" s="1328"/>
      <c r="AM174" s="1328"/>
      <c r="AN174" s="1328"/>
      <c r="AO174" s="1328"/>
      <c r="AP174" s="1328"/>
      <c r="AQ174" s="1328"/>
      <c r="AR174" s="1328"/>
      <c r="AS174" s="1328"/>
      <c r="AT174" s="1328"/>
      <c r="AU174" s="1328"/>
      <c r="AV174" s="1328"/>
      <c r="AW174" s="1328"/>
      <c r="AX174" s="1328"/>
      <c r="AY174" s="1328"/>
      <c r="AZ174" s="1328"/>
      <c r="BA174" s="1328"/>
      <c r="BB174" s="1328"/>
      <c r="BC174" s="1328"/>
      <c r="BD174" s="1328"/>
      <c r="BE174" s="1328"/>
      <c r="BF174" s="1328"/>
      <c r="BG174" s="1328"/>
      <c r="BH174" s="1328"/>
      <c r="BI174" s="1328"/>
      <c r="BJ174" s="1328"/>
      <c r="BK174" s="1328"/>
      <c r="BL174" s="1328"/>
      <c r="BM174" s="1328"/>
      <c r="BN174" s="1328"/>
      <c r="BO174" s="1328"/>
      <c r="BP174" s="1328"/>
      <c r="BQ174" s="1328"/>
      <c r="BR174" s="1328"/>
      <c r="BS174" s="1328"/>
      <c r="BT174" s="1328"/>
      <c r="BU174" s="1333">
        <f>+$C$146</f>
        <v>800</v>
      </c>
      <c r="BV174" s="1328"/>
      <c r="BW174" s="1328"/>
      <c r="BX174" s="1328"/>
      <c r="BY174" s="1328"/>
      <c r="BZ174" s="1333">
        <f>+$C$146</f>
        <v>800</v>
      </c>
      <c r="CA174" s="1328"/>
      <c r="CB174" s="1328"/>
      <c r="CC174" s="1333"/>
      <c r="CD174" s="1333">
        <f>+$C$146</f>
        <v>800</v>
      </c>
      <c r="CE174" s="1328"/>
      <c r="CF174" s="1328"/>
      <c r="CG174" s="1333"/>
      <c r="CH174" s="1333">
        <f>+$C$146</f>
        <v>800</v>
      </c>
      <c r="CI174" s="1328"/>
      <c r="CJ174" s="1328"/>
      <c r="CK174" s="1333"/>
      <c r="CL174" s="1333">
        <f>+$C$146</f>
        <v>800</v>
      </c>
      <c r="CM174" s="1328"/>
      <c r="CN174" s="1328"/>
      <c r="CO174" s="1333"/>
      <c r="CP174" s="1333">
        <f>+$C$146</f>
        <v>800</v>
      </c>
      <c r="CQ174" s="1328"/>
      <c r="CR174" s="1328"/>
      <c r="CS174" s="1333"/>
      <c r="CT174" s="1333">
        <f>+$C$146</f>
        <v>800</v>
      </c>
      <c r="CU174" s="1328"/>
    </row>
    <row r="175" spans="1:99" s="71" customFormat="1" x14ac:dyDescent="0.2">
      <c r="A175" s="1328">
        <f t="shared" si="923"/>
        <v>23</v>
      </c>
      <c r="B175" s="30">
        <v>0</v>
      </c>
      <c r="C175" s="1328"/>
      <c r="D175" s="1331"/>
      <c r="E175" s="1331"/>
      <c r="F175" s="1332"/>
      <c r="G175" s="1328"/>
      <c r="H175" s="1328"/>
      <c r="I175" s="1328"/>
      <c r="J175" s="1328"/>
      <c r="K175" s="1328"/>
      <c r="L175" s="1328"/>
      <c r="M175" s="1328"/>
      <c r="N175" s="1328"/>
      <c r="O175" s="1328"/>
      <c r="P175" s="1328"/>
      <c r="Q175" s="1328"/>
      <c r="R175" s="1328"/>
      <c r="S175" s="1328"/>
      <c r="T175" s="1328"/>
      <c r="U175" s="1328"/>
      <c r="V175" s="1328"/>
      <c r="W175" s="1328"/>
      <c r="X175" s="1328"/>
      <c r="Y175" s="1328"/>
      <c r="Z175" s="1328"/>
      <c r="AA175" s="1328"/>
      <c r="AB175" s="1328"/>
      <c r="AC175" s="1328"/>
      <c r="AD175" s="1328"/>
      <c r="AE175" s="1328"/>
      <c r="AF175" s="1328"/>
      <c r="AG175" s="1328"/>
      <c r="AH175" s="1328"/>
      <c r="AI175" s="1328"/>
      <c r="AJ175" s="1328"/>
      <c r="AK175" s="1328"/>
      <c r="AL175" s="1328"/>
      <c r="AM175" s="1328"/>
      <c r="AN175" s="1328"/>
      <c r="AO175" s="1328"/>
      <c r="AP175" s="1328"/>
      <c r="AQ175" s="1328"/>
      <c r="AR175" s="1328"/>
      <c r="AS175" s="1328"/>
      <c r="AT175" s="1328"/>
      <c r="AU175" s="1328"/>
      <c r="AV175" s="1328"/>
      <c r="AW175" s="1328"/>
      <c r="AX175" s="1328"/>
      <c r="AY175" s="1328"/>
      <c r="AZ175" s="1328"/>
      <c r="BA175" s="1328"/>
      <c r="BB175" s="1328"/>
      <c r="BC175" s="1328"/>
      <c r="BD175" s="1328"/>
      <c r="BE175" s="1328"/>
      <c r="BF175" s="1328"/>
      <c r="BG175" s="1328"/>
      <c r="BH175" s="1328"/>
      <c r="BI175" s="1328"/>
      <c r="BJ175" s="1328"/>
      <c r="BK175" s="1328"/>
      <c r="BL175" s="1328"/>
      <c r="BM175" s="1328"/>
      <c r="BN175" s="1328"/>
      <c r="BO175" s="1328"/>
      <c r="BP175" s="1328"/>
      <c r="BQ175" s="1328"/>
      <c r="BR175" s="1328"/>
      <c r="BS175" s="1328"/>
      <c r="BT175" s="1328"/>
      <c r="BU175" s="1328"/>
      <c r="BV175" s="1328"/>
      <c r="BW175" s="1328"/>
      <c r="BX175" s="1333">
        <f>+$C$146</f>
        <v>800</v>
      </c>
      <c r="BY175" s="1328"/>
      <c r="BZ175" s="1328"/>
      <c r="CA175" s="1328"/>
      <c r="CB175" s="1328"/>
      <c r="CC175" s="1333">
        <f>+$C$146</f>
        <v>800</v>
      </c>
      <c r="CD175" s="1328"/>
      <c r="CE175" s="1328"/>
      <c r="CF175" s="1333"/>
      <c r="CG175" s="1333">
        <f>+$C$146</f>
        <v>800</v>
      </c>
      <c r="CH175" s="1328"/>
      <c r="CI175" s="1328"/>
      <c r="CJ175" s="1333"/>
      <c r="CK175" s="1333">
        <f>+$C$146</f>
        <v>800</v>
      </c>
      <c r="CL175" s="1328"/>
      <c r="CM175" s="1328"/>
      <c r="CN175" s="1333"/>
      <c r="CO175" s="1333">
        <f>+$C$146</f>
        <v>800</v>
      </c>
      <c r="CP175" s="1328"/>
      <c r="CQ175" s="1328"/>
      <c r="CR175" s="1333"/>
      <c r="CS175" s="1333">
        <f>+$C$146</f>
        <v>800</v>
      </c>
      <c r="CT175" s="1328"/>
      <c r="CU175" s="1328"/>
    </row>
    <row r="176" spans="1:99" s="71" customFormat="1" x14ac:dyDescent="0.2">
      <c r="A176" s="1328">
        <f t="shared" si="923"/>
        <v>24</v>
      </c>
      <c r="B176" s="30">
        <v>0</v>
      </c>
      <c r="C176" s="1328"/>
      <c r="D176" s="1331"/>
      <c r="E176" s="1331"/>
      <c r="F176" s="1332"/>
      <c r="G176" s="1328"/>
      <c r="H176" s="1328"/>
      <c r="I176" s="1328"/>
      <c r="J176" s="1328"/>
      <c r="K176" s="1328"/>
      <c r="L176" s="1328"/>
      <c r="M176" s="1328"/>
      <c r="N176" s="1328"/>
      <c r="O176" s="1328"/>
      <c r="P176" s="1328"/>
      <c r="Q176" s="1328"/>
      <c r="R176" s="1328"/>
      <c r="S176" s="1328"/>
      <c r="T176" s="1328"/>
      <c r="U176" s="1328"/>
      <c r="V176" s="1328"/>
      <c r="W176" s="1328"/>
      <c r="X176" s="1328"/>
      <c r="Y176" s="1328"/>
      <c r="Z176" s="1328"/>
      <c r="AA176" s="1328"/>
      <c r="AB176" s="1328"/>
      <c r="AC176" s="1328"/>
      <c r="AD176" s="1328"/>
      <c r="AE176" s="1328"/>
      <c r="AF176" s="1328"/>
      <c r="AG176" s="1328"/>
      <c r="AH176" s="1328"/>
      <c r="AI176" s="1328"/>
      <c r="AJ176" s="1328"/>
      <c r="AK176" s="1328"/>
      <c r="AL176" s="1328"/>
      <c r="AM176" s="1328"/>
      <c r="AN176" s="1328"/>
      <c r="AO176" s="1328"/>
      <c r="AP176" s="1328"/>
      <c r="AQ176" s="1328"/>
      <c r="AR176" s="1328"/>
      <c r="AS176" s="1328"/>
      <c r="AT176" s="1328"/>
      <c r="AU176" s="1328"/>
      <c r="AV176" s="1328"/>
      <c r="AW176" s="1328"/>
      <c r="AX176" s="1328"/>
      <c r="AY176" s="1328"/>
      <c r="AZ176" s="1328"/>
      <c r="BA176" s="1328"/>
      <c r="BB176" s="1328"/>
      <c r="BC176" s="1328"/>
      <c r="BD176" s="1328"/>
      <c r="BE176" s="1328"/>
      <c r="BF176" s="1328"/>
      <c r="BG176" s="1328"/>
      <c r="BH176" s="1328"/>
      <c r="BI176" s="1328"/>
      <c r="BJ176" s="1328"/>
      <c r="BK176" s="1328"/>
      <c r="BL176" s="1328"/>
      <c r="BM176" s="1328"/>
      <c r="BN176" s="1328"/>
      <c r="BO176" s="1328"/>
      <c r="BP176" s="1328"/>
      <c r="BQ176" s="1328"/>
      <c r="BR176" s="1328"/>
      <c r="BS176" s="1328"/>
      <c r="BT176" s="1328"/>
      <c r="BU176" s="1328"/>
      <c r="BV176" s="1328"/>
      <c r="BW176" s="1328"/>
      <c r="BX176" s="1328"/>
      <c r="BY176" s="1328"/>
      <c r="BZ176" s="1333">
        <f>+$C$146</f>
        <v>800</v>
      </c>
      <c r="CA176" s="1328"/>
      <c r="CB176" s="1328"/>
      <c r="CC176" s="1328"/>
      <c r="CD176" s="1328"/>
      <c r="CE176" s="1333">
        <f>+$C$146</f>
        <v>800</v>
      </c>
      <c r="CF176" s="1328"/>
      <c r="CG176" s="1328"/>
      <c r="CH176" s="1333"/>
      <c r="CI176" s="1333">
        <f>+$C$146</f>
        <v>800</v>
      </c>
      <c r="CJ176" s="1328"/>
      <c r="CK176" s="1328"/>
      <c r="CL176" s="1333"/>
      <c r="CM176" s="1333">
        <f>+$C$146</f>
        <v>800</v>
      </c>
      <c r="CN176" s="1328"/>
      <c r="CO176" s="1328"/>
      <c r="CP176" s="1333"/>
      <c r="CQ176" s="1333">
        <f>+$C$146</f>
        <v>800</v>
      </c>
      <c r="CR176" s="1328"/>
      <c r="CS176" s="1328"/>
      <c r="CT176" s="1333"/>
      <c r="CU176" s="1333">
        <f>+$C$146</f>
        <v>800</v>
      </c>
    </row>
    <row r="177" spans="1:99" s="71" customFormat="1" x14ac:dyDescent="0.2">
      <c r="A177" s="1328">
        <f t="shared" si="923"/>
        <v>25</v>
      </c>
      <c r="B177" s="30">
        <v>1</v>
      </c>
      <c r="C177" s="1328"/>
      <c r="D177" s="1331"/>
      <c r="E177" s="1331"/>
      <c r="F177" s="1332"/>
      <c r="G177" s="1328"/>
      <c r="H177" s="1328"/>
      <c r="I177" s="1328"/>
      <c r="J177" s="1328"/>
      <c r="K177" s="1328"/>
      <c r="L177" s="1328"/>
      <c r="M177" s="1328"/>
      <c r="N177" s="1328"/>
      <c r="O177" s="1328"/>
      <c r="P177" s="1328"/>
      <c r="Q177" s="1328"/>
      <c r="R177" s="1328"/>
      <c r="S177" s="1328"/>
      <c r="T177" s="1328"/>
      <c r="U177" s="1328"/>
      <c r="V177" s="1328"/>
      <c r="W177" s="1328"/>
      <c r="X177" s="1328"/>
      <c r="Y177" s="1328"/>
      <c r="Z177" s="1328"/>
      <c r="AA177" s="1328"/>
      <c r="AB177" s="1328"/>
      <c r="AC177" s="1328"/>
      <c r="AD177" s="1328"/>
      <c r="AE177" s="1328"/>
      <c r="AF177" s="1328"/>
      <c r="AG177" s="1333">
        <f>+$C$146</f>
        <v>800</v>
      </c>
      <c r="AH177" s="1328"/>
      <c r="AI177" s="1328"/>
      <c r="AJ177" s="1328"/>
      <c r="AK177" s="1333">
        <f>+$C$146</f>
        <v>800</v>
      </c>
      <c r="AL177" s="1328"/>
      <c r="AM177" s="1328"/>
      <c r="AN177" s="1328"/>
      <c r="AO177" s="1333"/>
      <c r="AP177" s="1328"/>
      <c r="AQ177" s="1333">
        <f>+$C$146</f>
        <v>800</v>
      </c>
      <c r="AR177" s="1328"/>
      <c r="AS177" s="1333"/>
      <c r="AT177" s="1333"/>
      <c r="AU177" s="1328"/>
      <c r="AV177" s="1328"/>
      <c r="AW177" s="1333">
        <f>+$C$146</f>
        <v>800</v>
      </c>
      <c r="AX177" s="1328"/>
      <c r="AY177" s="1328"/>
      <c r="AZ177" s="1328"/>
      <c r="BA177" s="1333"/>
      <c r="BB177" s="1328"/>
      <c r="BC177" s="1333">
        <f>+$C$146</f>
        <v>800</v>
      </c>
      <c r="BD177" s="1328"/>
      <c r="BE177" s="1333"/>
      <c r="BF177" s="1333"/>
      <c r="BG177" s="1328"/>
      <c r="BH177" s="1328"/>
      <c r="BI177" s="1333">
        <f>+$C$146</f>
        <v>800</v>
      </c>
      <c r="BJ177" s="1328"/>
      <c r="BK177" s="1328"/>
      <c r="BL177" s="1328"/>
      <c r="BM177" s="1333"/>
      <c r="BN177" s="1328"/>
      <c r="BO177" s="1333">
        <f>+$C$146</f>
        <v>800</v>
      </c>
      <c r="BP177" s="1328"/>
      <c r="BQ177" s="1333"/>
      <c r="BR177" s="1333"/>
      <c r="BS177" s="1328"/>
      <c r="BT177" s="1328"/>
      <c r="BU177" s="1333">
        <f>+$C$146</f>
        <v>800</v>
      </c>
      <c r="BV177" s="1328"/>
      <c r="BW177" s="1328"/>
      <c r="BX177" s="1328"/>
      <c r="BY177" s="1333"/>
      <c r="BZ177" s="1328"/>
      <c r="CA177" s="1333">
        <f>+$C$146</f>
        <v>800</v>
      </c>
      <c r="CB177" s="1328"/>
      <c r="CC177" s="1333"/>
      <c r="CD177" s="1333"/>
      <c r="CE177" s="1328"/>
      <c r="CF177" s="1328"/>
      <c r="CG177" s="1333">
        <f>+$C$146</f>
        <v>800</v>
      </c>
      <c r="CH177" s="1328"/>
      <c r="CI177" s="1328"/>
      <c r="CJ177" s="1328"/>
      <c r="CK177" s="1333"/>
      <c r="CL177" s="1328"/>
      <c r="CM177" s="1333">
        <f>+$C$146</f>
        <v>800</v>
      </c>
      <c r="CN177" s="1328"/>
      <c r="CO177" s="1328"/>
      <c r="CP177" s="1333"/>
      <c r="CQ177" s="1328"/>
      <c r="CR177" s="1328"/>
      <c r="CS177" s="1333">
        <f>+$C$146</f>
        <v>800</v>
      </c>
      <c r="CT177" s="1328"/>
      <c r="CU177" s="1328"/>
    </row>
    <row r="178" spans="1:99" s="71" customFormat="1" x14ac:dyDescent="0.2">
      <c r="A178" s="1328">
        <f t="shared" si="923"/>
        <v>26</v>
      </c>
      <c r="B178" s="30">
        <v>0</v>
      </c>
      <c r="C178" s="1328"/>
      <c r="D178" s="1331"/>
      <c r="E178" s="1331"/>
      <c r="F178" s="1332"/>
      <c r="G178" s="1328"/>
      <c r="H178" s="1328"/>
      <c r="I178" s="1328"/>
      <c r="J178" s="1328"/>
      <c r="K178" s="1328"/>
      <c r="L178" s="1328"/>
      <c r="M178" s="1328"/>
      <c r="N178" s="1328"/>
      <c r="O178" s="1328"/>
      <c r="P178" s="1328"/>
      <c r="Q178" s="1328"/>
      <c r="R178" s="1328"/>
      <c r="S178" s="1328"/>
      <c r="T178" s="1328"/>
      <c r="U178" s="1328"/>
      <c r="V178" s="1328"/>
      <c r="W178" s="1328"/>
      <c r="X178" s="1328"/>
      <c r="Y178" s="1328"/>
      <c r="Z178" s="1328"/>
      <c r="AA178" s="1328"/>
      <c r="AB178" s="1328"/>
      <c r="AC178" s="1328"/>
      <c r="AD178" s="1328"/>
      <c r="AE178" s="1328"/>
      <c r="AF178" s="1328"/>
      <c r="AG178" s="1328"/>
      <c r="AH178" s="1328"/>
      <c r="AI178" s="1328"/>
      <c r="AJ178" s="1328"/>
      <c r="AK178" s="1328"/>
      <c r="AL178" s="1328"/>
      <c r="AM178" s="1328"/>
      <c r="AN178" s="1328"/>
      <c r="AO178" s="1328"/>
      <c r="AP178" s="1328"/>
      <c r="AQ178" s="1328"/>
      <c r="AR178" s="1328"/>
      <c r="AS178" s="1328"/>
      <c r="AT178" s="1328"/>
      <c r="AU178" s="1328"/>
      <c r="AV178" s="1328"/>
      <c r="AW178" s="1328"/>
      <c r="AX178" s="1328"/>
      <c r="AY178" s="1328"/>
      <c r="AZ178" s="1328"/>
      <c r="BA178" s="1328"/>
      <c r="BB178" s="1328"/>
      <c r="BC178" s="1328"/>
      <c r="BD178" s="1328"/>
      <c r="BE178" s="1328"/>
      <c r="BF178" s="1328"/>
      <c r="BG178" s="1328"/>
      <c r="BH178" s="1328"/>
      <c r="BI178" s="1328"/>
      <c r="BJ178" s="1328"/>
      <c r="BK178" s="1328"/>
      <c r="BL178" s="1328"/>
      <c r="BM178" s="1328"/>
      <c r="BN178" s="1328"/>
      <c r="BO178" s="1328"/>
      <c r="BP178" s="1328"/>
      <c r="BQ178" s="1328"/>
      <c r="BR178" s="1328"/>
      <c r="BS178" s="1328"/>
      <c r="BT178" s="1328"/>
      <c r="BU178" s="1328"/>
      <c r="BV178" s="1328"/>
      <c r="BW178" s="1328"/>
      <c r="BX178" s="1328"/>
      <c r="BY178" s="1328"/>
      <c r="BZ178" s="1328"/>
      <c r="CA178" s="1328"/>
      <c r="CB178" s="1328"/>
      <c r="CC178" s="1328"/>
      <c r="CD178" s="1328"/>
      <c r="CE178" s="1328"/>
      <c r="CF178" s="1328"/>
      <c r="CG178" s="1333">
        <f>+$C$146</f>
        <v>800</v>
      </c>
      <c r="CH178" s="1328"/>
      <c r="CI178" s="1328"/>
      <c r="CJ178" s="1328"/>
      <c r="CK178" s="1328"/>
      <c r="CL178" s="1333">
        <f>+$C$146</f>
        <v>800</v>
      </c>
      <c r="CM178" s="1328"/>
      <c r="CN178" s="1328"/>
      <c r="CO178" s="1333"/>
      <c r="CP178" s="1333">
        <f>+$C$146</f>
        <v>800</v>
      </c>
      <c r="CQ178" s="1328"/>
      <c r="CR178" s="1328"/>
      <c r="CS178" s="1333"/>
      <c r="CT178" s="1333">
        <f>+$C$146</f>
        <v>800</v>
      </c>
      <c r="CU178" s="1328"/>
    </row>
    <row r="179" spans="1:99" s="71" customFormat="1" x14ac:dyDescent="0.2">
      <c r="A179" s="1328">
        <f t="shared" si="923"/>
        <v>27</v>
      </c>
      <c r="B179" s="30">
        <v>1</v>
      </c>
      <c r="C179" s="1328"/>
      <c r="D179" s="1331"/>
      <c r="E179" s="1331"/>
      <c r="F179" s="1332"/>
      <c r="G179" s="1328"/>
      <c r="H179" s="1328"/>
      <c r="I179" s="1328"/>
      <c r="J179" s="1328"/>
      <c r="K179" s="1328"/>
      <c r="L179" s="1328"/>
      <c r="M179" s="1328"/>
      <c r="N179" s="1328"/>
      <c r="O179" s="1328"/>
      <c r="P179" s="1328"/>
      <c r="Q179" s="1328"/>
      <c r="R179" s="1328"/>
      <c r="S179" s="1328"/>
      <c r="T179" s="1328"/>
      <c r="U179" s="1328"/>
      <c r="V179" s="1328"/>
      <c r="W179" s="1328"/>
      <c r="X179" s="1328"/>
      <c r="Y179" s="1328"/>
      <c r="Z179" s="1328"/>
      <c r="AA179" s="1328"/>
      <c r="AB179" s="1328"/>
      <c r="AC179" s="1328"/>
      <c r="AD179" s="1328"/>
      <c r="AE179" s="1328"/>
      <c r="AF179" s="1328"/>
      <c r="AG179" s="1333">
        <f>+$C$146</f>
        <v>800</v>
      </c>
      <c r="AH179" s="1328"/>
      <c r="AI179" s="1328"/>
      <c r="AJ179" s="1328"/>
      <c r="AK179" s="1333">
        <f>+$C$146</f>
        <v>800</v>
      </c>
      <c r="AL179" s="1328"/>
      <c r="AM179" s="1328"/>
      <c r="AN179" s="1328"/>
      <c r="AO179" s="1333"/>
      <c r="AP179" s="1328"/>
      <c r="AQ179" s="1333">
        <f>+$C$146</f>
        <v>800</v>
      </c>
      <c r="AR179" s="1328"/>
      <c r="AS179" s="1333"/>
      <c r="AT179" s="1333"/>
      <c r="AU179" s="1328"/>
      <c r="AV179" s="1328"/>
      <c r="AW179" s="1333">
        <f>+$C$146</f>
        <v>800</v>
      </c>
      <c r="AX179" s="1328"/>
      <c r="AY179" s="1328"/>
      <c r="AZ179" s="1328"/>
      <c r="BA179" s="1333"/>
      <c r="BB179" s="1328"/>
      <c r="BC179" s="1333">
        <f>+$C$146</f>
        <v>800</v>
      </c>
      <c r="BD179" s="1328"/>
      <c r="BE179" s="1333"/>
      <c r="BF179" s="1333"/>
      <c r="BG179" s="1328"/>
      <c r="BH179" s="1328"/>
      <c r="BI179" s="1333">
        <f>+$C$146</f>
        <v>800</v>
      </c>
      <c r="BJ179" s="1328"/>
      <c r="BK179" s="1328"/>
      <c r="BL179" s="1328"/>
      <c r="BM179" s="1333"/>
      <c r="BN179" s="1328"/>
      <c r="BO179" s="1333">
        <f>+$C$146</f>
        <v>800</v>
      </c>
      <c r="BP179" s="1328"/>
      <c r="BQ179" s="1333"/>
      <c r="BR179" s="1333"/>
      <c r="BS179" s="1328"/>
      <c r="BT179" s="1328"/>
      <c r="BU179" s="1333">
        <f>+$C$146</f>
        <v>800</v>
      </c>
      <c r="BV179" s="1328"/>
      <c r="BW179" s="1328"/>
      <c r="BX179" s="1328"/>
      <c r="BY179" s="1333"/>
      <c r="BZ179" s="1328"/>
      <c r="CA179" s="1333">
        <f>+$C$146</f>
        <v>800</v>
      </c>
      <c r="CB179" s="1328"/>
      <c r="CC179" s="1333"/>
      <c r="CD179" s="1333"/>
      <c r="CE179" s="1328"/>
      <c r="CF179" s="1328"/>
      <c r="CG179" s="1333">
        <f>+$C$146</f>
        <v>800</v>
      </c>
      <c r="CH179" s="1328"/>
      <c r="CI179" s="1328"/>
      <c r="CJ179" s="1328"/>
      <c r="CK179" s="1333"/>
      <c r="CL179" s="1328"/>
      <c r="CM179" s="1333">
        <f>+$C$146</f>
        <v>800</v>
      </c>
      <c r="CN179" s="1328"/>
      <c r="CO179" s="1328"/>
      <c r="CP179" s="1333"/>
      <c r="CQ179" s="1328"/>
      <c r="CR179" s="1328"/>
      <c r="CS179" s="1333">
        <f>+$C$146</f>
        <v>800</v>
      </c>
      <c r="CT179" s="1328"/>
      <c r="CU179" s="1328"/>
    </row>
    <row r="180" spans="1:99" s="71" customFormat="1" x14ac:dyDescent="0.2">
      <c r="A180" s="1328">
        <f t="shared" si="923"/>
        <v>28</v>
      </c>
      <c r="B180" s="30">
        <v>0</v>
      </c>
      <c r="C180" s="1328"/>
      <c r="D180" s="1331"/>
      <c r="E180" s="1331"/>
      <c r="F180" s="1332"/>
      <c r="G180" s="1328"/>
      <c r="H180" s="1328"/>
      <c r="I180" s="1328"/>
      <c r="J180" s="1328"/>
      <c r="K180" s="1328"/>
      <c r="L180" s="1328"/>
      <c r="M180" s="1328"/>
      <c r="N180" s="1328"/>
      <c r="O180" s="1328"/>
      <c r="P180" s="1328"/>
      <c r="Q180" s="1328"/>
      <c r="R180" s="1328"/>
      <c r="S180" s="1328"/>
      <c r="T180" s="1328"/>
      <c r="U180" s="1328"/>
      <c r="V180" s="1328"/>
      <c r="W180" s="1328"/>
      <c r="X180" s="1328"/>
      <c r="Y180" s="1328"/>
      <c r="Z180" s="1328"/>
      <c r="AA180" s="1328"/>
      <c r="AB180" s="1328"/>
      <c r="AC180" s="1328"/>
      <c r="AD180" s="1328"/>
      <c r="AE180" s="1328"/>
      <c r="AF180" s="1328"/>
      <c r="AG180" s="1328"/>
      <c r="AH180" s="1328"/>
      <c r="AI180" s="1328"/>
      <c r="AJ180" s="1328"/>
      <c r="AK180" s="1328"/>
      <c r="AL180" s="1328"/>
      <c r="AM180" s="1328"/>
      <c r="AN180" s="1328"/>
      <c r="AO180" s="1328"/>
      <c r="AP180" s="1328"/>
      <c r="AQ180" s="1328"/>
      <c r="AR180" s="1328"/>
      <c r="AS180" s="1328"/>
      <c r="AT180" s="1328"/>
      <c r="AU180" s="1328"/>
      <c r="AV180" s="1328"/>
      <c r="AW180" s="1328"/>
      <c r="AX180" s="1328"/>
      <c r="AY180" s="1328"/>
      <c r="AZ180" s="1328"/>
      <c r="BA180" s="1328"/>
      <c r="BB180" s="1328"/>
      <c r="BC180" s="1328"/>
      <c r="BD180" s="1328"/>
      <c r="BE180" s="1328"/>
      <c r="BF180" s="1328"/>
      <c r="BG180" s="1328"/>
      <c r="BH180" s="1328"/>
      <c r="BI180" s="1328"/>
      <c r="BJ180" s="1328"/>
      <c r="BK180" s="1328"/>
      <c r="BL180" s="1328"/>
      <c r="BM180" s="1328"/>
      <c r="BN180" s="1328"/>
      <c r="BO180" s="1328"/>
      <c r="BP180" s="1328"/>
      <c r="BQ180" s="1328"/>
      <c r="BR180" s="1328"/>
      <c r="BS180" s="1328"/>
      <c r="BT180" s="1328"/>
      <c r="BU180" s="1328"/>
      <c r="BV180" s="1328"/>
      <c r="BW180" s="1328"/>
      <c r="BX180" s="1328"/>
      <c r="BY180" s="1328"/>
      <c r="BZ180" s="1328"/>
      <c r="CA180" s="1328"/>
      <c r="CB180" s="1328"/>
      <c r="CC180" s="1328"/>
      <c r="CD180" s="1328"/>
      <c r="CE180" s="1328"/>
      <c r="CF180" s="1328"/>
      <c r="CG180" s="1328"/>
      <c r="CH180" s="1328"/>
      <c r="CI180" s="1328"/>
      <c r="CJ180" s="1328"/>
      <c r="CK180" s="1328"/>
      <c r="CL180" s="1328"/>
      <c r="CM180" s="1328"/>
      <c r="CN180" s="1328"/>
      <c r="CO180" s="1333">
        <f>+$C$146</f>
        <v>800</v>
      </c>
      <c r="CP180" s="1328"/>
      <c r="CQ180" s="1328"/>
      <c r="CR180" s="1328"/>
      <c r="CS180" s="1328"/>
      <c r="CT180" s="1333">
        <f>+$C$146</f>
        <v>800</v>
      </c>
      <c r="CU180" s="1328"/>
    </row>
    <row r="181" spans="1:99" s="71" customFormat="1" x14ac:dyDescent="0.2">
      <c r="A181" s="1328">
        <f t="shared" si="923"/>
        <v>29</v>
      </c>
      <c r="B181" s="30">
        <v>1</v>
      </c>
      <c r="C181" s="1328"/>
      <c r="D181" s="1331"/>
      <c r="E181" s="1331"/>
      <c r="F181" s="1332"/>
      <c r="G181" s="1328"/>
      <c r="H181" s="1328"/>
      <c r="I181" s="1328"/>
      <c r="J181" s="1328"/>
      <c r="K181" s="1328"/>
      <c r="L181" s="1328"/>
      <c r="M181" s="1328"/>
      <c r="N181" s="1328"/>
      <c r="O181" s="1328"/>
      <c r="P181" s="1328"/>
      <c r="Q181" s="1328"/>
      <c r="R181" s="1328"/>
      <c r="S181" s="1328"/>
      <c r="T181" s="1328"/>
      <c r="U181" s="1328"/>
      <c r="V181" s="1328"/>
      <c r="W181" s="1328"/>
      <c r="X181" s="1328"/>
      <c r="Y181" s="1328"/>
      <c r="Z181" s="1328"/>
      <c r="AA181" s="1328"/>
      <c r="AB181" s="1328"/>
      <c r="AC181" s="1328"/>
      <c r="AD181" s="1328"/>
      <c r="AE181" s="1328"/>
      <c r="AF181" s="1328"/>
      <c r="AG181" s="1328"/>
      <c r="AH181" s="1328"/>
      <c r="AI181" s="1333">
        <f>+$C$146</f>
        <v>800</v>
      </c>
      <c r="AJ181" s="1328"/>
      <c r="AK181" s="1328"/>
      <c r="AL181" s="1328"/>
      <c r="AM181" s="1333">
        <f>+$C$146</f>
        <v>800</v>
      </c>
      <c r="AN181" s="1328"/>
      <c r="AO181" s="1328"/>
      <c r="AP181" s="1328"/>
      <c r="AQ181" s="1333"/>
      <c r="AR181" s="1328"/>
      <c r="AS181" s="1333">
        <f>+$C$146</f>
        <v>800</v>
      </c>
      <c r="AT181" s="1328"/>
      <c r="AU181" s="1333"/>
      <c r="AV181" s="1333"/>
      <c r="AW181" s="1328"/>
      <c r="AX181" s="1328"/>
      <c r="AY181" s="1333">
        <f>+$C$146</f>
        <v>800</v>
      </c>
      <c r="AZ181" s="1328"/>
      <c r="BA181" s="1328"/>
      <c r="BB181" s="1328"/>
      <c r="BC181" s="1333"/>
      <c r="BD181" s="1328"/>
      <c r="BE181" s="1333">
        <f>+$C$146</f>
        <v>800</v>
      </c>
      <c r="BF181" s="1328"/>
      <c r="BG181" s="1333"/>
      <c r="BH181" s="1333"/>
      <c r="BI181" s="1328"/>
      <c r="BJ181" s="1328"/>
      <c r="BK181" s="1333">
        <f>+$C$146</f>
        <v>800</v>
      </c>
      <c r="BL181" s="1328"/>
      <c r="BM181" s="1328"/>
      <c r="BN181" s="1328"/>
      <c r="BO181" s="1333"/>
      <c r="BP181" s="1328"/>
      <c r="BQ181" s="1333">
        <f>+$C$146</f>
        <v>800</v>
      </c>
      <c r="BR181" s="1328"/>
      <c r="BS181" s="1333"/>
      <c r="BT181" s="1333"/>
      <c r="BU181" s="1328"/>
      <c r="BV181" s="1328"/>
      <c r="BW181" s="1333">
        <f>+$C$146</f>
        <v>800</v>
      </c>
      <c r="BX181" s="1328"/>
      <c r="BY181" s="1328"/>
      <c r="BZ181" s="1328"/>
      <c r="CA181" s="1333"/>
      <c r="CB181" s="1328"/>
      <c r="CC181" s="1333">
        <f>+$C$146</f>
        <v>800</v>
      </c>
      <c r="CD181" s="1328"/>
      <c r="CE181" s="1333"/>
      <c r="CF181" s="1333"/>
      <c r="CG181" s="1328"/>
      <c r="CH181" s="1328"/>
      <c r="CI181" s="1333">
        <f>+$C$146</f>
        <v>800</v>
      </c>
      <c r="CJ181" s="1328"/>
      <c r="CK181" s="1328"/>
      <c r="CL181" s="1328"/>
      <c r="CM181" s="1333"/>
      <c r="CN181" s="1328"/>
      <c r="CO181" s="1333">
        <f>+$C$146</f>
        <v>800</v>
      </c>
      <c r="CP181" s="1328"/>
      <c r="CQ181" s="1328"/>
      <c r="CR181" s="1333"/>
      <c r="CS181" s="1328"/>
      <c r="CT181" s="1328"/>
      <c r="CU181" s="1333">
        <f>+$C$146</f>
        <v>800</v>
      </c>
    </row>
    <row r="182" spans="1:99" s="71" customFormat="1" x14ac:dyDescent="0.2">
      <c r="A182" s="1328">
        <f t="shared" si="923"/>
        <v>30</v>
      </c>
      <c r="B182" s="30">
        <v>0</v>
      </c>
      <c r="C182" s="1328"/>
      <c r="D182" s="1331"/>
      <c r="E182" s="1331"/>
      <c r="F182" s="1332"/>
      <c r="G182" s="1328"/>
      <c r="H182" s="1328"/>
      <c r="I182" s="1328"/>
      <c r="J182" s="1328"/>
      <c r="K182" s="1328"/>
      <c r="L182" s="1328"/>
      <c r="M182" s="1328"/>
      <c r="N182" s="1328"/>
      <c r="O182" s="1328"/>
      <c r="P182" s="1328"/>
      <c r="Q182" s="1328"/>
      <c r="R182" s="1328"/>
      <c r="S182" s="1328"/>
      <c r="T182" s="1328"/>
      <c r="U182" s="1328"/>
      <c r="V182" s="1328"/>
      <c r="W182" s="1328"/>
      <c r="X182" s="1328"/>
      <c r="Y182" s="1328"/>
      <c r="Z182" s="1328"/>
      <c r="AA182" s="1328"/>
      <c r="AB182" s="1328"/>
      <c r="AC182" s="1328"/>
      <c r="AD182" s="1328"/>
      <c r="AE182" s="1328"/>
      <c r="AF182" s="1328"/>
      <c r="AG182" s="1328"/>
      <c r="AH182" s="1328"/>
      <c r="AI182" s="1328"/>
      <c r="AJ182" s="1328"/>
      <c r="AK182" s="1328"/>
      <c r="AL182" s="1328"/>
      <c r="AM182" s="1328"/>
      <c r="AN182" s="1328"/>
      <c r="AO182" s="1328"/>
      <c r="AP182" s="1328"/>
      <c r="AQ182" s="1328"/>
      <c r="AR182" s="1328"/>
      <c r="AS182" s="1328"/>
      <c r="AT182" s="1328"/>
      <c r="AU182" s="1328"/>
      <c r="AV182" s="1328"/>
      <c r="AW182" s="1328"/>
      <c r="AX182" s="1328"/>
      <c r="AY182" s="1328"/>
      <c r="AZ182" s="1328"/>
      <c r="BA182" s="1328"/>
      <c r="BB182" s="1328"/>
      <c r="BC182" s="1328"/>
      <c r="BD182" s="1328"/>
      <c r="BE182" s="1328"/>
      <c r="BF182" s="1328"/>
      <c r="BG182" s="1328"/>
      <c r="BH182" s="1328"/>
      <c r="BI182" s="1328"/>
      <c r="BJ182" s="1328"/>
      <c r="BK182" s="1328"/>
      <c r="BL182" s="1328"/>
      <c r="BM182" s="1328"/>
      <c r="BN182" s="1328"/>
      <c r="BO182" s="1328"/>
      <c r="BP182" s="1328"/>
      <c r="BQ182" s="1328"/>
      <c r="BR182" s="1328"/>
      <c r="BS182" s="1328"/>
      <c r="BT182" s="1328"/>
      <c r="BU182" s="1328"/>
      <c r="BV182" s="1328"/>
      <c r="BW182" s="1328"/>
      <c r="BX182" s="1328"/>
      <c r="BY182" s="1328"/>
      <c r="BZ182" s="1328"/>
      <c r="CA182" s="1328"/>
      <c r="CB182" s="1328"/>
      <c r="CC182" s="1328"/>
      <c r="CD182" s="1328"/>
      <c r="CE182" s="1328"/>
      <c r="CF182" s="1328"/>
      <c r="CG182" s="1328"/>
      <c r="CH182" s="1328"/>
      <c r="CI182" s="1328"/>
      <c r="CJ182" s="1328"/>
      <c r="CK182" s="1328"/>
      <c r="CL182" s="1328"/>
      <c r="CM182" s="1328"/>
      <c r="CN182" s="1328"/>
      <c r="CO182" s="1328"/>
      <c r="CP182" s="1328"/>
      <c r="CQ182" s="1328"/>
      <c r="CR182" s="1328"/>
      <c r="CS182" s="1328"/>
      <c r="CT182" s="1328"/>
      <c r="CU182" s="1328"/>
    </row>
    <row r="183" spans="1:99" s="71" customFormat="1" x14ac:dyDescent="0.2">
      <c r="A183" s="1328">
        <f t="shared" si="923"/>
        <v>31</v>
      </c>
      <c r="B183" s="30">
        <v>0</v>
      </c>
      <c r="C183" s="1328"/>
      <c r="D183" s="1331"/>
      <c r="E183" s="1331"/>
      <c r="F183" s="1332"/>
      <c r="G183" s="1328"/>
      <c r="H183" s="1328"/>
      <c r="I183" s="1328"/>
      <c r="J183" s="1328"/>
      <c r="K183" s="1328"/>
      <c r="L183" s="1328"/>
      <c r="M183" s="1328"/>
      <c r="N183" s="1328"/>
      <c r="O183" s="1328"/>
      <c r="P183" s="1328"/>
      <c r="Q183" s="1328"/>
      <c r="R183" s="1328"/>
      <c r="S183" s="1328"/>
      <c r="T183" s="1328"/>
      <c r="U183" s="1328"/>
      <c r="V183" s="1328"/>
      <c r="W183" s="1328"/>
      <c r="X183" s="1328"/>
      <c r="Y183" s="1328"/>
      <c r="Z183" s="1328"/>
      <c r="AA183" s="1328"/>
      <c r="AB183" s="1328"/>
      <c r="AC183" s="1328"/>
      <c r="AD183" s="1328"/>
      <c r="AE183" s="1328"/>
      <c r="AF183" s="1328"/>
      <c r="AG183" s="1328"/>
      <c r="AH183" s="1328"/>
      <c r="AI183" s="1328"/>
      <c r="AJ183" s="1328"/>
      <c r="AK183" s="1328"/>
      <c r="AL183" s="1328"/>
      <c r="AM183" s="1328"/>
      <c r="AN183" s="1328"/>
      <c r="AO183" s="1328"/>
      <c r="AP183" s="1328"/>
      <c r="AQ183" s="1328"/>
      <c r="AR183" s="1328"/>
      <c r="AS183" s="1328"/>
      <c r="AT183" s="1328"/>
      <c r="AU183" s="1328"/>
      <c r="AV183" s="1328"/>
      <c r="AW183" s="1328"/>
      <c r="AX183" s="1328"/>
      <c r="AY183" s="1328"/>
      <c r="AZ183" s="1328"/>
      <c r="BA183" s="1328"/>
      <c r="BB183" s="1328"/>
      <c r="BC183" s="1328"/>
      <c r="BD183" s="1328"/>
      <c r="BE183" s="1328"/>
      <c r="BF183" s="1328"/>
      <c r="BG183" s="1328"/>
      <c r="BH183" s="1328"/>
      <c r="BI183" s="1328"/>
      <c r="BJ183" s="1328"/>
      <c r="BK183" s="1328"/>
      <c r="BL183" s="1328"/>
      <c r="BM183" s="1328"/>
      <c r="BN183" s="1328"/>
      <c r="BO183" s="1328"/>
      <c r="BP183" s="1328"/>
      <c r="BQ183" s="1328"/>
      <c r="BR183" s="1328"/>
      <c r="BS183" s="1328"/>
      <c r="BT183" s="1328"/>
      <c r="BU183" s="1328"/>
      <c r="BV183" s="1328"/>
      <c r="BW183" s="1328"/>
      <c r="BX183" s="1328"/>
      <c r="BY183" s="1328"/>
      <c r="BZ183" s="1328"/>
      <c r="CA183" s="1328"/>
      <c r="CB183" s="1328"/>
      <c r="CC183" s="1328"/>
      <c r="CD183" s="1328"/>
      <c r="CE183" s="1328"/>
      <c r="CF183" s="1328"/>
      <c r="CG183" s="1328"/>
      <c r="CH183" s="1328"/>
      <c r="CI183" s="1328"/>
      <c r="CJ183" s="1328"/>
      <c r="CK183" s="1328"/>
      <c r="CL183" s="1328"/>
      <c r="CM183" s="1328"/>
      <c r="CN183" s="1328"/>
      <c r="CO183" s="1328"/>
      <c r="CP183" s="1328"/>
      <c r="CQ183" s="1328"/>
      <c r="CR183" s="1328"/>
      <c r="CS183" s="1328"/>
      <c r="CT183" s="1328"/>
      <c r="CU183" s="1328"/>
    </row>
    <row r="184" spans="1:99" s="71" customFormat="1" x14ac:dyDescent="0.2">
      <c r="A184" s="1328">
        <f t="shared" si="923"/>
        <v>32</v>
      </c>
      <c r="B184" s="30">
        <v>1</v>
      </c>
      <c r="C184" s="1328"/>
      <c r="D184" s="1331"/>
      <c r="E184" s="1331"/>
      <c r="F184" s="1332"/>
      <c r="G184" s="1328"/>
      <c r="H184" s="1328"/>
      <c r="I184" s="1328"/>
      <c r="J184" s="1328"/>
      <c r="K184" s="1328"/>
      <c r="L184" s="1328"/>
      <c r="M184" s="1328"/>
      <c r="N184" s="1328"/>
      <c r="O184" s="1328"/>
      <c r="P184" s="1328"/>
      <c r="Q184" s="1328"/>
      <c r="R184" s="1328"/>
      <c r="S184" s="1328"/>
      <c r="T184" s="1328"/>
      <c r="U184" s="1328"/>
      <c r="V184" s="1328"/>
      <c r="W184" s="1328"/>
      <c r="X184" s="1328"/>
      <c r="Y184" s="1328"/>
      <c r="Z184" s="1328"/>
      <c r="AA184" s="1328"/>
      <c r="AB184" s="1328"/>
      <c r="AC184" s="1328"/>
      <c r="AD184" s="1328"/>
      <c r="AE184" s="1328"/>
      <c r="AF184" s="1328"/>
      <c r="AG184" s="1328"/>
      <c r="AH184" s="1328"/>
      <c r="AI184" s="1328"/>
      <c r="AJ184" s="1328"/>
      <c r="AK184" s="1328"/>
      <c r="AL184" s="1333">
        <f>+$C$146</f>
        <v>800</v>
      </c>
      <c r="AM184" s="1328"/>
      <c r="AN184" s="1328"/>
      <c r="AO184" s="1328"/>
      <c r="AP184" s="1333">
        <f>+$C$146</f>
        <v>800</v>
      </c>
      <c r="AQ184" s="1328"/>
      <c r="AR184" s="1328"/>
      <c r="AS184" s="1328"/>
      <c r="AT184" s="1333"/>
      <c r="AU184" s="1328"/>
      <c r="AV184" s="1333">
        <f>+$C$146</f>
        <v>800</v>
      </c>
      <c r="AW184" s="1328"/>
      <c r="AX184" s="1333"/>
      <c r="AY184" s="1333"/>
      <c r="AZ184" s="1328"/>
      <c r="BA184" s="1328"/>
      <c r="BB184" s="1333">
        <f>+$C$146</f>
        <v>800</v>
      </c>
      <c r="BC184" s="1328"/>
      <c r="BD184" s="1328"/>
      <c r="BE184" s="1328"/>
      <c r="BF184" s="1333"/>
      <c r="BG184" s="1328"/>
      <c r="BH184" s="1333">
        <f>+$C$146</f>
        <v>800</v>
      </c>
      <c r="BI184" s="1328"/>
      <c r="BJ184" s="1333"/>
      <c r="BK184" s="1333"/>
      <c r="BL184" s="1328"/>
      <c r="BM184" s="1328"/>
      <c r="BN184" s="1333">
        <f>+$C$146</f>
        <v>800</v>
      </c>
      <c r="BO184" s="1328"/>
      <c r="BP184" s="1328"/>
      <c r="BQ184" s="1328"/>
      <c r="BR184" s="1333"/>
      <c r="BS184" s="1328"/>
      <c r="BT184" s="1333">
        <f>+$C$146</f>
        <v>800</v>
      </c>
      <c r="BU184" s="1328"/>
      <c r="BV184" s="1333"/>
      <c r="BW184" s="1333"/>
      <c r="BX184" s="1328"/>
      <c r="BY184" s="1328"/>
      <c r="BZ184" s="1333">
        <f>+$C$146</f>
        <v>800</v>
      </c>
      <c r="CA184" s="1328"/>
      <c r="CB184" s="1328"/>
      <c r="CC184" s="1328"/>
      <c r="CD184" s="1333"/>
      <c r="CE184" s="1328"/>
      <c r="CF184" s="1333">
        <f>+$C$146</f>
        <v>800</v>
      </c>
      <c r="CG184" s="1328"/>
      <c r="CH184" s="1333"/>
      <c r="CI184" s="1333"/>
      <c r="CJ184" s="1328"/>
      <c r="CK184" s="1328"/>
      <c r="CL184" s="1333">
        <f>+$C$146</f>
        <v>800</v>
      </c>
      <c r="CM184" s="1328"/>
      <c r="CN184" s="1328"/>
      <c r="CO184" s="1328"/>
      <c r="CP184" s="1333"/>
      <c r="CQ184" s="1328"/>
      <c r="CR184" s="1333">
        <f>+$C$146</f>
        <v>800</v>
      </c>
      <c r="CS184" s="1328"/>
      <c r="CT184" s="1328"/>
      <c r="CU184" s="1333"/>
    </row>
    <row r="185" spans="1:99" s="71" customFormat="1" x14ac:dyDescent="0.2">
      <c r="A185" s="1328">
        <f t="shared" si="923"/>
        <v>33</v>
      </c>
      <c r="B185" s="30">
        <v>0</v>
      </c>
      <c r="C185" s="1328"/>
      <c r="D185" s="1331"/>
      <c r="E185" s="1331"/>
      <c r="F185" s="1332"/>
      <c r="G185" s="1328"/>
      <c r="H185" s="1328"/>
      <c r="I185" s="1328"/>
      <c r="J185" s="1328"/>
      <c r="K185" s="1328"/>
      <c r="L185" s="1328"/>
      <c r="M185" s="1328"/>
      <c r="N185" s="1328"/>
      <c r="O185" s="1328"/>
      <c r="P185" s="1328"/>
      <c r="Q185" s="1328"/>
      <c r="R185" s="1328"/>
      <c r="S185" s="1328"/>
      <c r="T185" s="1328"/>
      <c r="U185" s="1328"/>
      <c r="V185" s="1328"/>
      <c r="W185" s="1328"/>
      <c r="X185" s="1328"/>
      <c r="Y185" s="1328"/>
      <c r="Z185" s="1328"/>
      <c r="AA185" s="1328"/>
      <c r="AB185" s="1328"/>
      <c r="AC185" s="1328"/>
      <c r="AD185" s="1328"/>
      <c r="AE185" s="1328"/>
      <c r="AF185" s="1328"/>
      <c r="AG185" s="1328"/>
      <c r="AH185" s="1328"/>
      <c r="AI185" s="1328"/>
      <c r="AJ185" s="1328"/>
      <c r="AK185" s="1328"/>
      <c r="AL185" s="1328"/>
      <c r="AM185" s="1328"/>
      <c r="AN185" s="1328"/>
      <c r="AO185" s="1328"/>
      <c r="AP185" s="1328"/>
      <c r="AQ185" s="1328"/>
      <c r="AR185" s="1328"/>
      <c r="AS185" s="1328"/>
      <c r="AT185" s="1328"/>
      <c r="AU185" s="1328"/>
      <c r="AV185" s="1328"/>
      <c r="AW185" s="1328"/>
      <c r="AX185" s="1328"/>
      <c r="AY185" s="1328"/>
      <c r="AZ185" s="1328"/>
      <c r="BA185" s="1328"/>
      <c r="BB185" s="1328"/>
      <c r="BC185" s="1328"/>
      <c r="BD185" s="1328"/>
      <c r="BE185" s="1328"/>
      <c r="BF185" s="1328"/>
      <c r="BG185" s="1328"/>
      <c r="BH185" s="1328"/>
      <c r="BI185" s="1328"/>
      <c r="BJ185" s="1328"/>
      <c r="BK185" s="1328"/>
      <c r="BL185" s="1328"/>
      <c r="BM185" s="1328"/>
      <c r="BN185" s="1328"/>
      <c r="BO185" s="1328"/>
      <c r="BP185" s="1328"/>
      <c r="BQ185" s="1328"/>
      <c r="BR185" s="1328"/>
      <c r="BS185" s="1328"/>
      <c r="BT185" s="1328"/>
      <c r="BU185" s="1328"/>
      <c r="BV185" s="1328"/>
      <c r="BW185" s="1328"/>
      <c r="BX185" s="1328"/>
      <c r="BY185" s="1328"/>
      <c r="BZ185" s="1328"/>
      <c r="CA185" s="1328"/>
      <c r="CB185" s="1328"/>
      <c r="CC185" s="1328"/>
      <c r="CD185" s="1328"/>
      <c r="CE185" s="1328"/>
      <c r="CF185" s="1328"/>
      <c r="CG185" s="1328"/>
      <c r="CH185" s="1328"/>
      <c r="CI185" s="1328"/>
      <c r="CJ185" s="1328"/>
      <c r="CK185" s="1328"/>
      <c r="CL185" s="1328"/>
      <c r="CM185" s="1328"/>
      <c r="CN185" s="1328"/>
      <c r="CO185" s="1328"/>
      <c r="CP185" s="1328"/>
      <c r="CQ185" s="1328"/>
      <c r="CR185" s="1328"/>
      <c r="CS185" s="1328"/>
      <c r="CT185" s="1328"/>
      <c r="CU185" s="1328"/>
    </row>
    <row r="186" spans="1:99" s="71" customFormat="1" x14ac:dyDescent="0.2">
      <c r="A186" s="1328">
        <f t="shared" si="923"/>
        <v>34</v>
      </c>
      <c r="B186" s="30">
        <v>0</v>
      </c>
      <c r="C186" s="1328"/>
      <c r="D186" s="1331"/>
      <c r="E186" s="1331"/>
      <c r="F186" s="1332"/>
      <c r="G186" s="1328"/>
      <c r="H186" s="1328"/>
      <c r="I186" s="1328"/>
      <c r="J186" s="1328"/>
      <c r="K186" s="1328"/>
      <c r="L186" s="1328"/>
      <c r="M186" s="1328"/>
      <c r="N186" s="1328"/>
      <c r="O186" s="1328"/>
      <c r="P186" s="1328"/>
      <c r="Q186" s="1328"/>
      <c r="R186" s="1328"/>
      <c r="S186" s="1328"/>
      <c r="T186" s="1328"/>
      <c r="U186" s="1328"/>
      <c r="V186" s="1328"/>
      <c r="W186" s="1328"/>
      <c r="X186" s="1328"/>
      <c r="Y186" s="1328"/>
      <c r="Z186" s="1328"/>
      <c r="AA186" s="1328"/>
      <c r="AB186" s="1328"/>
      <c r="AC186" s="1328"/>
      <c r="AD186" s="1328"/>
      <c r="AE186" s="1328"/>
      <c r="AF186" s="1328"/>
      <c r="AG186" s="1328"/>
      <c r="AH186" s="1328"/>
      <c r="AI186" s="1328"/>
      <c r="AJ186" s="1328"/>
      <c r="AK186" s="1328"/>
      <c r="AL186" s="1328"/>
      <c r="AM186" s="1328"/>
      <c r="AN186" s="1328"/>
      <c r="AO186" s="1328"/>
      <c r="AP186" s="1328"/>
      <c r="AQ186" s="1328"/>
      <c r="AR186" s="1328"/>
      <c r="AS186" s="1328"/>
      <c r="AT186" s="1328"/>
      <c r="AU186" s="1328"/>
      <c r="AV186" s="1328"/>
      <c r="AW186" s="1328"/>
      <c r="AX186" s="1328"/>
      <c r="AY186" s="1328"/>
      <c r="AZ186" s="1328"/>
      <c r="BA186" s="1328"/>
      <c r="BB186" s="1328"/>
      <c r="BC186" s="1328"/>
      <c r="BD186" s="1328"/>
      <c r="BE186" s="1328"/>
      <c r="BF186" s="1328"/>
      <c r="BG186" s="1328"/>
      <c r="BH186" s="1328"/>
      <c r="BI186" s="1328"/>
      <c r="BJ186" s="1328"/>
      <c r="BK186" s="1328"/>
      <c r="BL186" s="1328"/>
      <c r="BM186" s="1328"/>
      <c r="BN186" s="1328"/>
      <c r="BO186" s="1328"/>
      <c r="BP186" s="1328"/>
      <c r="BQ186" s="1328"/>
      <c r="BR186" s="1328"/>
      <c r="BS186" s="1328"/>
      <c r="BT186" s="1328"/>
      <c r="BU186" s="1328"/>
      <c r="BV186" s="1328"/>
      <c r="BW186" s="1328"/>
      <c r="BX186" s="1328"/>
      <c r="BY186" s="1328"/>
      <c r="BZ186" s="1328"/>
      <c r="CA186" s="1328"/>
      <c r="CB186" s="1328"/>
      <c r="CC186" s="1328"/>
      <c r="CD186" s="1328"/>
      <c r="CE186" s="1328"/>
      <c r="CF186" s="1328"/>
      <c r="CG186" s="1328"/>
      <c r="CH186" s="1328"/>
      <c r="CI186" s="1328"/>
      <c r="CJ186" s="1328"/>
      <c r="CK186" s="1328"/>
      <c r="CL186" s="1328"/>
      <c r="CM186" s="1328"/>
      <c r="CN186" s="1328"/>
      <c r="CO186" s="1328"/>
      <c r="CP186" s="1328"/>
      <c r="CQ186" s="1328"/>
      <c r="CR186" s="1328"/>
      <c r="CS186" s="1328"/>
      <c r="CT186" s="1328"/>
      <c r="CU186" s="1328"/>
    </row>
    <row r="187" spans="1:99" s="71" customFormat="1" x14ac:dyDescent="0.2">
      <c r="A187" s="1328">
        <f t="shared" si="923"/>
        <v>35</v>
      </c>
      <c r="B187" s="30">
        <v>1</v>
      </c>
      <c r="C187" s="1328"/>
      <c r="D187" s="1331"/>
      <c r="E187" s="1331"/>
      <c r="F187" s="1332"/>
      <c r="G187" s="1328"/>
      <c r="H187" s="1328"/>
      <c r="I187" s="1328"/>
      <c r="J187" s="1328"/>
      <c r="K187" s="1328"/>
      <c r="L187" s="1328"/>
      <c r="M187" s="1328"/>
      <c r="N187" s="1328"/>
      <c r="O187" s="1328"/>
      <c r="P187" s="1328"/>
      <c r="Q187" s="1328"/>
      <c r="R187" s="1328"/>
      <c r="S187" s="1328"/>
      <c r="T187" s="1328"/>
      <c r="U187" s="1328"/>
      <c r="V187" s="1328"/>
      <c r="W187" s="1328"/>
      <c r="X187" s="1328"/>
      <c r="Y187" s="1328"/>
      <c r="Z187" s="1328"/>
      <c r="AA187" s="1328"/>
      <c r="AB187" s="1328"/>
      <c r="AC187" s="1328"/>
      <c r="AD187" s="1328"/>
      <c r="AE187" s="1328"/>
      <c r="AF187" s="1328"/>
      <c r="AG187" s="1328"/>
      <c r="AH187" s="1328"/>
      <c r="AI187" s="1328"/>
      <c r="AJ187" s="1328"/>
      <c r="AK187" s="1328"/>
      <c r="AL187" s="1328"/>
      <c r="AM187" s="1328"/>
      <c r="AN187" s="1328"/>
      <c r="AO187" s="1333">
        <f>+$C$146</f>
        <v>800</v>
      </c>
      <c r="AP187" s="1328"/>
      <c r="AQ187" s="1328"/>
      <c r="AR187" s="1328"/>
      <c r="AS187" s="1333">
        <f>+$C$146</f>
        <v>800</v>
      </c>
      <c r="AT187" s="1328"/>
      <c r="AU187" s="1328"/>
      <c r="AV187" s="1328"/>
      <c r="AW187" s="1333"/>
      <c r="AX187" s="1328"/>
      <c r="AY187" s="1333">
        <f>+$C$146</f>
        <v>800</v>
      </c>
      <c r="AZ187" s="1328"/>
      <c r="BA187" s="1333"/>
      <c r="BB187" s="1333"/>
      <c r="BC187" s="1328"/>
      <c r="BD187" s="1328"/>
      <c r="BE187" s="1333">
        <f>+$C$146</f>
        <v>800</v>
      </c>
      <c r="BF187" s="1328"/>
      <c r="BG187" s="1328"/>
      <c r="BH187" s="1328"/>
      <c r="BI187" s="1333"/>
      <c r="BJ187" s="1328"/>
      <c r="BK187" s="1333">
        <f>+$C$146</f>
        <v>800</v>
      </c>
      <c r="BL187" s="1328"/>
      <c r="BM187" s="1333"/>
      <c r="BN187" s="1333"/>
      <c r="BO187" s="1328"/>
      <c r="BP187" s="1328"/>
      <c r="BQ187" s="1333">
        <f>+$C$146</f>
        <v>800</v>
      </c>
      <c r="BR187" s="1328"/>
      <c r="BS187" s="1328"/>
      <c r="BT187" s="1328"/>
      <c r="BU187" s="1333"/>
      <c r="BV187" s="1328"/>
      <c r="BW187" s="1333">
        <f>+$C$146</f>
        <v>800</v>
      </c>
      <c r="BX187" s="1328"/>
      <c r="BY187" s="1333"/>
      <c r="BZ187" s="1333"/>
      <c r="CA187" s="1328"/>
      <c r="CB187" s="1328"/>
      <c r="CC187" s="1333">
        <f>+$C$146</f>
        <v>800</v>
      </c>
      <c r="CD187" s="1328"/>
      <c r="CE187" s="1328"/>
      <c r="CF187" s="1328"/>
      <c r="CG187" s="1333"/>
      <c r="CH187" s="1328"/>
      <c r="CI187" s="1333">
        <f>+$C$146</f>
        <v>800</v>
      </c>
      <c r="CJ187" s="1328"/>
      <c r="CK187" s="1333"/>
      <c r="CL187" s="1333"/>
      <c r="CM187" s="1328"/>
      <c r="CN187" s="1328"/>
      <c r="CO187" s="1333">
        <f>+$C$146</f>
        <v>800</v>
      </c>
      <c r="CP187" s="1328"/>
      <c r="CQ187" s="1328"/>
      <c r="CR187" s="1328"/>
      <c r="CS187" s="1333"/>
      <c r="CT187" s="1328"/>
      <c r="CU187" s="1333">
        <f>+$C$146</f>
        <v>800</v>
      </c>
    </row>
    <row r="188" spans="1:99" s="71" customFormat="1" x14ac:dyDescent="0.2">
      <c r="A188" s="1328">
        <f t="shared" si="923"/>
        <v>36</v>
      </c>
      <c r="B188" s="30">
        <v>0</v>
      </c>
      <c r="C188" s="1328"/>
      <c r="D188" s="1331"/>
      <c r="E188" s="1331"/>
      <c r="F188" s="1332"/>
      <c r="G188" s="1328"/>
      <c r="H188" s="1328"/>
      <c r="I188" s="1328"/>
      <c r="J188" s="1328"/>
      <c r="K188" s="1328"/>
      <c r="L188" s="1328"/>
      <c r="M188" s="1328"/>
      <c r="N188" s="1328"/>
      <c r="O188" s="1328"/>
      <c r="P188" s="1328"/>
      <c r="Q188" s="1328"/>
      <c r="R188" s="1328"/>
      <c r="S188" s="1328"/>
      <c r="T188" s="1328"/>
      <c r="U188" s="1328"/>
      <c r="V188" s="1328"/>
      <c r="W188" s="1328"/>
      <c r="X188" s="1328"/>
      <c r="Y188" s="1328"/>
      <c r="Z188" s="1328"/>
      <c r="AA188" s="1328"/>
      <c r="AB188" s="1328"/>
      <c r="AC188" s="1328"/>
      <c r="AD188" s="1328"/>
      <c r="AE188" s="1328"/>
      <c r="AF188" s="1328"/>
      <c r="AG188" s="1328"/>
      <c r="AH188" s="1328"/>
      <c r="AI188" s="1328"/>
      <c r="AJ188" s="1328"/>
      <c r="AK188" s="1328"/>
      <c r="AL188" s="1328"/>
      <c r="AM188" s="1328"/>
      <c r="AN188" s="1328"/>
      <c r="AO188" s="1328"/>
      <c r="AP188" s="1328"/>
      <c r="AQ188" s="1328"/>
      <c r="AR188" s="1328"/>
      <c r="AS188" s="1328"/>
      <c r="AT188" s="1328"/>
      <c r="AU188" s="1328"/>
      <c r="AV188" s="1328"/>
      <c r="AW188" s="1328"/>
      <c r="AX188" s="1328"/>
      <c r="AY188" s="1328"/>
      <c r="AZ188" s="1328"/>
      <c r="BA188" s="1328"/>
      <c r="BB188" s="1328"/>
      <c r="BC188" s="1328"/>
      <c r="BD188" s="1328"/>
      <c r="BE188" s="1328"/>
      <c r="BF188" s="1328"/>
      <c r="BG188" s="1328"/>
      <c r="BH188" s="1328"/>
      <c r="BI188" s="1328"/>
      <c r="BJ188" s="1328"/>
      <c r="BK188" s="1328"/>
      <c r="BL188" s="1328"/>
      <c r="BM188" s="1328"/>
      <c r="BN188" s="1328"/>
      <c r="BO188" s="1328"/>
      <c r="BP188" s="1328"/>
      <c r="BQ188" s="1328"/>
      <c r="BR188" s="1328"/>
      <c r="BS188" s="1328"/>
      <c r="BT188" s="1328"/>
      <c r="BU188" s="1328"/>
      <c r="BV188" s="1328"/>
      <c r="BW188" s="1328"/>
      <c r="BX188" s="1328"/>
      <c r="BY188" s="1328"/>
      <c r="BZ188" s="1328"/>
      <c r="CA188" s="1328"/>
      <c r="CB188" s="1328"/>
      <c r="CC188" s="1328"/>
      <c r="CD188" s="1328"/>
      <c r="CE188" s="1328"/>
      <c r="CF188" s="1328"/>
      <c r="CG188" s="1328"/>
      <c r="CH188" s="1328"/>
      <c r="CI188" s="1328"/>
      <c r="CJ188" s="1328"/>
      <c r="CK188" s="1328"/>
      <c r="CL188" s="1328"/>
      <c r="CM188" s="1328"/>
      <c r="CN188" s="1328"/>
      <c r="CO188" s="1328"/>
      <c r="CP188" s="1328"/>
      <c r="CQ188" s="1328"/>
      <c r="CR188" s="1328"/>
      <c r="CS188" s="1328"/>
      <c r="CT188" s="1328"/>
      <c r="CU188" s="1328"/>
    </row>
    <row r="189" spans="1:99" s="71" customFormat="1" x14ac:dyDescent="0.2">
      <c r="A189" s="1328">
        <f t="shared" si="923"/>
        <v>37</v>
      </c>
      <c r="B189" s="30">
        <v>1</v>
      </c>
      <c r="C189" s="1328"/>
      <c r="D189" s="1331"/>
      <c r="E189" s="1331"/>
      <c r="F189" s="1332"/>
      <c r="G189" s="1328"/>
      <c r="H189" s="1328"/>
      <c r="I189" s="1328"/>
      <c r="J189" s="1328"/>
      <c r="K189" s="1328"/>
      <c r="L189" s="1328"/>
      <c r="M189" s="1328"/>
      <c r="N189" s="1328"/>
      <c r="O189" s="1328"/>
      <c r="P189" s="1328"/>
      <c r="Q189" s="1328"/>
      <c r="R189" s="1328"/>
      <c r="S189" s="1328"/>
      <c r="T189" s="1328"/>
      <c r="U189" s="1328"/>
      <c r="V189" s="1328"/>
      <c r="W189" s="1328"/>
      <c r="X189" s="1328"/>
      <c r="Y189" s="1328"/>
      <c r="Z189" s="1328"/>
      <c r="AA189" s="1328"/>
      <c r="AB189" s="1328"/>
      <c r="AC189" s="1328"/>
      <c r="AD189" s="1328"/>
      <c r="AE189" s="1328"/>
      <c r="AF189" s="1328"/>
      <c r="AG189" s="1328"/>
      <c r="AH189" s="1328"/>
      <c r="AI189" s="1328"/>
      <c r="AJ189" s="1328"/>
      <c r="AK189" s="1328"/>
      <c r="AL189" s="1328"/>
      <c r="AM189" s="1328"/>
      <c r="AN189" s="1328"/>
      <c r="AO189" s="1328"/>
      <c r="AP189" s="1328"/>
      <c r="AQ189" s="1333">
        <f>+$C$146</f>
        <v>800</v>
      </c>
      <c r="AR189" s="1328"/>
      <c r="AS189" s="1328"/>
      <c r="AT189" s="1328"/>
      <c r="AU189" s="1333">
        <f>+$C$146</f>
        <v>800</v>
      </c>
      <c r="AV189" s="1328"/>
      <c r="AW189" s="1328"/>
      <c r="AX189" s="1328"/>
      <c r="AY189" s="1333"/>
      <c r="AZ189" s="1328"/>
      <c r="BA189" s="1333">
        <f>+$C$146</f>
        <v>800</v>
      </c>
      <c r="BB189" s="1328"/>
      <c r="BC189" s="1333"/>
      <c r="BD189" s="1333"/>
      <c r="BE189" s="1328"/>
      <c r="BF189" s="1328"/>
      <c r="BG189" s="1333">
        <f>+$C$146</f>
        <v>800</v>
      </c>
      <c r="BH189" s="1328"/>
      <c r="BI189" s="1328"/>
      <c r="BJ189" s="1328"/>
      <c r="BK189" s="1333"/>
      <c r="BL189" s="1328"/>
      <c r="BM189" s="1333">
        <f>+$C$146</f>
        <v>800</v>
      </c>
      <c r="BN189" s="1328"/>
      <c r="BO189" s="1333"/>
      <c r="BP189" s="1333"/>
      <c r="BQ189" s="1328"/>
      <c r="BR189" s="1328"/>
      <c r="BS189" s="1333">
        <f>+$C$146</f>
        <v>800</v>
      </c>
      <c r="BT189" s="1328"/>
      <c r="BU189" s="1328"/>
      <c r="BV189" s="1328"/>
      <c r="BW189" s="1333"/>
      <c r="BX189" s="1328"/>
      <c r="BY189" s="1333">
        <f>+$C$146</f>
        <v>800</v>
      </c>
      <c r="BZ189" s="1328"/>
      <c r="CA189" s="1333"/>
      <c r="CB189" s="1333"/>
      <c r="CC189" s="1328"/>
      <c r="CD189" s="1328"/>
      <c r="CE189" s="1333">
        <f>+$C$146</f>
        <v>800</v>
      </c>
      <c r="CF189" s="1328"/>
      <c r="CG189" s="1328"/>
      <c r="CH189" s="1328"/>
      <c r="CI189" s="1333"/>
      <c r="CJ189" s="1328"/>
      <c r="CK189" s="1333">
        <f>+$C$146</f>
        <v>800</v>
      </c>
      <c r="CL189" s="1328"/>
      <c r="CM189" s="1333"/>
      <c r="CN189" s="1333"/>
      <c r="CO189" s="1328"/>
      <c r="CP189" s="1328"/>
      <c r="CQ189" s="1333">
        <f>+$C$146</f>
        <v>800</v>
      </c>
      <c r="CR189" s="1328"/>
      <c r="CS189" s="1328"/>
      <c r="CT189" s="1328"/>
      <c r="CU189" s="1333"/>
    </row>
    <row r="190" spans="1:99" s="71" customFormat="1" x14ac:dyDescent="0.2">
      <c r="A190" s="1328">
        <f t="shared" si="923"/>
        <v>38</v>
      </c>
      <c r="B190" s="30">
        <v>0</v>
      </c>
      <c r="C190" s="1328"/>
      <c r="D190" s="1331"/>
      <c r="E190" s="1331"/>
      <c r="F190" s="1332"/>
      <c r="G190" s="1328"/>
      <c r="H190" s="1328"/>
      <c r="I190" s="1328"/>
      <c r="J190" s="1328"/>
      <c r="K190" s="1328"/>
      <c r="L190" s="1328"/>
      <c r="M190" s="1328"/>
      <c r="N190" s="1328"/>
      <c r="O190" s="1328"/>
      <c r="P190" s="1328"/>
      <c r="Q190" s="1328"/>
      <c r="R190" s="1328"/>
      <c r="S190" s="1328"/>
      <c r="T190" s="1328"/>
      <c r="U190" s="1328"/>
      <c r="V190" s="1328"/>
      <c r="W190" s="1328"/>
      <c r="X190" s="1328"/>
      <c r="Y190" s="1328"/>
      <c r="Z190" s="1328"/>
      <c r="AA190" s="1328"/>
      <c r="AB190" s="1328"/>
      <c r="AC190" s="1328"/>
      <c r="AD190" s="1328"/>
      <c r="AE190" s="1328"/>
      <c r="AF190" s="1328"/>
      <c r="AG190" s="1328"/>
      <c r="AH190" s="1328"/>
      <c r="AI190" s="1328"/>
      <c r="AJ190" s="1328"/>
      <c r="AK190" s="1328"/>
      <c r="AL190" s="1328"/>
      <c r="AM190" s="1328"/>
      <c r="AN190" s="1328"/>
      <c r="AO190" s="1328"/>
      <c r="AP190" s="1328"/>
      <c r="AQ190" s="1328"/>
      <c r="AR190" s="1328"/>
      <c r="AS190" s="1328"/>
      <c r="AT190" s="1328"/>
      <c r="AU190" s="1328"/>
      <c r="AV190" s="1328"/>
      <c r="AW190" s="1328"/>
      <c r="AX190" s="1328"/>
      <c r="AY190" s="1328"/>
      <c r="AZ190" s="1328"/>
      <c r="BA190" s="1328"/>
      <c r="BB190" s="1328"/>
      <c r="BC190" s="1328"/>
      <c r="BD190" s="1328"/>
      <c r="BE190" s="1328"/>
      <c r="BF190" s="1328"/>
      <c r="BG190" s="1328"/>
      <c r="BH190" s="1328"/>
      <c r="BI190" s="1328"/>
      <c r="BJ190" s="1328"/>
      <c r="BK190" s="1328"/>
      <c r="BL190" s="1328"/>
      <c r="BM190" s="1328"/>
      <c r="BN190" s="1328"/>
      <c r="BO190" s="1328"/>
      <c r="BP190" s="1328"/>
      <c r="BQ190" s="1328"/>
      <c r="BR190" s="1328"/>
      <c r="BS190" s="1328"/>
      <c r="BT190" s="1328"/>
      <c r="BU190" s="1328"/>
      <c r="BV190" s="1328"/>
      <c r="BW190" s="1328"/>
      <c r="BX190" s="1328"/>
      <c r="BY190" s="1328"/>
      <c r="BZ190" s="1328"/>
      <c r="CA190" s="1328"/>
      <c r="CB190" s="1328"/>
      <c r="CC190" s="1328"/>
      <c r="CD190" s="1328"/>
      <c r="CE190" s="1328"/>
      <c r="CF190" s="1328"/>
      <c r="CG190" s="1328"/>
      <c r="CH190" s="1328"/>
      <c r="CI190" s="1328"/>
      <c r="CJ190" s="1328"/>
      <c r="CK190" s="1328"/>
      <c r="CL190" s="1328"/>
      <c r="CM190" s="1328"/>
      <c r="CN190" s="1328"/>
      <c r="CO190" s="1328"/>
      <c r="CP190" s="1328"/>
      <c r="CQ190" s="1328"/>
      <c r="CR190" s="1328"/>
      <c r="CS190" s="1328"/>
      <c r="CT190" s="1328"/>
      <c r="CU190" s="1328"/>
    </row>
    <row r="191" spans="1:99" s="71" customFormat="1" x14ac:dyDescent="0.2">
      <c r="A191" s="1328">
        <f t="shared" si="923"/>
        <v>39</v>
      </c>
      <c r="B191" s="30">
        <v>0</v>
      </c>
      <c r="C191" s="1328"/>
      <c r="D191" s="1331"/>
      <c r="E191" s="1331"/>
      <c r="F191" s="1332"/>
      <c r="G191" s="1328"/>
      <c r="H191" s="1328"/>
      <c r="I191" s="1328"/>
      <c r="J191" s="1328"/>
      <c r="K191" s="1328"/>
      <c r="L191" s="1328"/>
      <c r="M191" s="1328"/>
      <c r="N191" s="1328"/>
      <c r="O191" s="1328"/>
      <c r="P191" s="1328"/>
      <c r="Q191" s="1328"/>
      <c r="R191" s="1328"/>
      <c r="S191" s="1328"/>
      <c r="T191" s="1328"/>
      <c r="U191" s="1328"/>
      <c r="V191" s="1328"/>
      <c r="W191" s="1328"/>
      <c r="X191" s="1328"/>
      <c r="Y191" s="1328"/>
      <c r="Z191" s="1328"/>
      <c r="AA191" s="1328"/>
      <c r="AB191" s="1328"/>
      <c r="AC191" s="1328"/>
      <c r="AD191" s="1328"/>
      <c r="AE191" s="1328"/>
      <c r="AF191" s="1328"/>
      <c r="AG191" s="1328"/>
      <c r="AH191" s="1328"/>
      <c r="AI191" s="1328"/>
      <c r="AJ191" s="1328"/>
      <c r="AK191" s="1328"/>
      <c r="AL191" s="1328"/>
      <c r="AM191" s="1328"/>
      <c r="AN191" s="1328"/>
      <c r="AO191" s="1328"/>
      <c r="AP191" s="1328"/>
      <c r="AQ191" s="1328"/>
      <c r="AR191" s="1328"/>
      <c r="AS191" s="1328"/>
      <c r="AT191" s="1328"/>
      <c r="AU191" s="1328"/>
      <c r="AV191" s="1328"/>
      <c r="AW191" s="1328"/>
      <c r="AX191" s="1328"/>
      <c r="AY191" s="1328"/>
      <c r="AZ191" s="1328"/>
      <c r="BA191" s="1328"/>
      <c r="BB191" s="1328"/>
      <c r="BC191" s="1328"/>
      <c r="BD191" s="1328"/>
      <c r="BE191" s="1328"/>
      <c r="BF191" s="1328"/>
      <c r="BG191" s="1328"/>
      <c r="BH191" s="1328"/>
      <c r="BI191" s="1328"/>
      <c r="BJ191" s="1328"/>
      <c r="BK191" s="1328"/>
      <c r="BL191" s="1328"/>
      <c r="BM191" s="1328"/>
      <c r="BN191" s="1328"/>
      <c r="BO191" s="1328"/>
      <c r="BP191" s="1328"/>
      <c r="BQ191" s="1328"/>
      <c r="BR191" s="1328"/>
      <c r="BS191" s="1328"/>
      <c r="BT191" s="1328"/>
      <c r="BU191" s="1328"/>
      <c r="BV191" s="1328"/>
      <c r="BW191" s="1328"/>
      <c r="BX191" s="1328"/>
      <c r="BY191" s="1328"/>
      <c r="BZ191" s="1328"/>
      <c r="CA191" s="1328"/>
      <c r="CB191" s="1328"/>
      <c r="CC191" s="1328"/>
      <c r="CD191" s="1328"/>
      <c r="CE191" s="1328"/>
      <c r="CF191" s="1328"/>
      <c r="CG191" s="1328"/>
      <c r="CH191" s="1328"/>
      <c r="CI191" s="1328"/>
      <c r="CJ191" s="1328"/>
      <c r="CK191" s="1328"/>
      <c r="CL191" s="1328"/>
      <c r="CM191" s="1328"/>
      <c r="CN191" s="1328"/>
      <c r="CO191" s="1328"/>
      <c r="CP191" s="1328"/>
      <c r="CQ191" s="1328"/>
      <c r="CR191" s="1328"/>
      <c r="CS191" s="1328"/>
      <c r="CT191" s="1328"/>
      <c r="CU191" s="1328"/>
    </row>
    <row r="192" spans="1:99" s="71" customFormat="1" x14ac:dyDescent="0.2">
      <c r="A192" s="1328">
        <f t="shared" si="923"/>
        <v>40</v>
      </c>
      <c r="B192" s="30">
        <v>1</v>
      </c>
      <c r="C192" s="1328"/>
      <c r="D192" s="1331"/>
      <c r="E192" s="1331"/>
      <c r="F192" s="1332"/>
      <c r="G192" s="1328"/>
      <c r="H192" s="1328"/>
      <c r="I192" s="1328"/>
      <c r="J192" s="1328"/>
      <c r="K192" s="1328"/>
      <c r="L192" s="1328"/>
      <c r="M192" s="1328"/>
      <c r="N192" s="1328"/>
      <c r="O192" s="1328"/>
      <c r="P192" s="1328"/>
      <c r="Q192" s="1328"/>
      <c r="R192" s="1328"/>
      <c r="S192" s="1328"/>
      <c r="T192" s="1328"/>
      <c r="U192" s="1328"/>
      <c r="V192" s="1328"/>
      <c r="W192" s="1328"/>
      <c r="X192" s="1328"/>
      <c r="Y192" s="1328"/>
      <c r="Z192" s="1328"/>
      <c r="AA192" s="1328"/>
      <c r="AB192" s="1328"/>
      <c r="AC192" s="1328"/>
      <c r="AD192" s="1328"/>
      <c r="AE192" s="1328"/>
      <c r="AF192" s="1328"/>
      <c r="AG192" s="1328"/>
      <c r="AH192" s="1328"/>
      <c r="AI192" s="1328"/>
      <c r="AJ192" s="1328"/>
      <c r="AK192" s="1328"/>
      <c r="AL192" s="1328"/>
      <c r="AM192" s="1328"/>
      <c r="AN192" s="1328"/>
      <c r="AO192" s="1328"/>
      <c r="AP192" s="1328"/>
      <c r="AQ192" s="1328"/>
      <c r="AR192" s="1328"/>
      <c r="AS192" s="1328"/>
      <c r="AT192" s="1333">
        <f>+$C$146</f>
        <v>800</v>
      </c>
      <c r="AU192" s="1328"/>
      <c r="AV192" s="1328"/>
      <c r="AW192" s="1328"/>
      <c r="AX192" s="1333">
        <f>+$C$146</f>
        <v>800</v>
      </c>
      <c r="AY192" s="1328"/>
      <c r="AZ192" s="1328"/>
      <c r="BA192" s="1328"/>
      <c r="BB192" s="1333"/>
      <c r="BC192" s="1328"/>
      <c r="BD192" s="1333">
        <f>+$C$146</f>
        <v>800</v>
      </c>
      <c r="BE192" s="1328"/>
      <c r="BF192" s="1333"/>
      <c r="BG192" s="1333"/>
      <c r="BH192" s="1328"/>
      <c r="BI192" s="1328"/>
      <c r="BJ192" s="1333">
        <f>+$C$146</f>
        <v>800</v>
      </c>
      <c r="BK192" s="1328"/>
      <c r="BL192" s="1328"/>
      <c r="BM192" s="1328"/>
      <c r="BN192" s="1333"/>
      <c r="BO192" s="1328"/>
      <c r="BP192" s="1333">
        <f>+$C$146</f>
        <v>800</v>
      </c>
      <c r="BQ192" s="1328"/>
      <c r="BR192" s="1333"/>
      <c r="BS192" s="1333"/>
      <c r="BT192" s="1328"/>
      <c r="BU192" s="1328"/>
      <c r="BV192" s="1333">
        <f>+$C$146</f>
        <v>800</v>
      </c>
      <c r="BW192" s="1328"/>
      <c r="BX192" s="1328"/>
      <c r="BY192" s="1328"/>
      <c r="BZ192" s="1333"/>
      <c r="CA192" s="1328"/>
      <c r="CB192" s="1333">
        <f>+$C$146</f>
        <v>800</v>
      </c>
      <c r="CC192" s="1328"/>
      <c r="CD192" s="1333"/>
      <c r="CE192" s="1333"/>
      <c r="CF192" s="1328"/>
      <c r="CG192" s="1328"/>
      <c r="CH192" s="1333">
        <f>+$C$146</f>
        <v>800</v>
      </c>
      <c r="CI192" s="1328"/>
      <c r="CJ192" s="1328"/>
      <c r="CK192" s="1328"/>
      <c r="CL192" s="1333"/>
      <c r="CM192" s="1328"/>
      <c r="CN192" s="1333">
        <f>+$C$146</f>
        <v>800</v>
      </c>
      <c r="CO192" s="1328"/>
      <c r="CP192" s="1333"/>
      <c r="CQ192" s="1333"/>
      <c r="CR192" s="1328"/>
      <c r="CS192" s="1328"/>
      <c r="CT192" s="1333">
        <f>+$C$146</f>
        <v>800</v>
      </c>
      <c r="CU192" s="1328"/>
    </row>
    <row r="193" spans="1:97" s="71" customFormat="1" x14ac:dyDescent="0.2">
      <c r="A193" s="1328">
        <f t="shared" si="923"/>
        <v>41</v>
      </c>
      <c r="B193" s="30">
        <v>0</v>
      </c>
      <c r="C193" s="1328"/>
      <c r="D193" s="1331"/>
      <c r="E193" s="1331"/>
      <c r="F193" s="1332"/>
      <c r="G193" s="1328"/>
      <c r="H193" s="1328"/>
      <c r="I193" s="1328"/>
      <c r="J193" s="1328"/>
      <c r="K193" s="1328"/>
      <c r="L193" s="1328"/>
      <c r="M193" s="1328"/>
      <c r="N193" s="1328"/>
      <c r="O193" s="1328"/>
      <c r="P193" s="1328"/>
      <c r="Q193" s="1328"/>
      <c r="R193" s="1328"/>
      <c r="S193" s="1328"/>
      <c r="T193" s="1328"/>
      <c r="U193" s="1328"/>
      <c r="V193" s="1328"/>
      <c r="W193" s="1328"/>
      <c r="X193" s="1328"/>
      <c r="Y193" s="1328"/>
      <c r="Z193" s="1328"/>
      <c r="AA193" s="1328"/>
      <c r="AB193" s="1328"/>
      <c r="AC193" s="1328"/>
      <c r="AD193" s="1328"/>
      <c r="AE193" s="1328"/>
      <c r="AF193" s="1328"/>
      <c r="AG193" s="1328"/>
      <c r="AH193" s="1328"/>
      <c r="AI193" s="1328"/>
      <c r="AJ193" s="1328"/>
      <c r="AK193" s="1328"/>
      <c r="AL193" s="1328"/>
      <c r="AM193" s="1328"/>
      <c r="AN193" s="1328"/>
      <c r="AO193" s="1328"/>
      <c r="AP193" s="1328"/>
      <c r="AQ193" s="1328"/>
      <c r="AR193" s="1328"/>
      <c r="AS193" s="1328"/>
      <c r="AT193" s="1328"/>
      <c r="AU193" s="1328"/>
      <c r="AV193" s="1328"/>
      <c r="AW193" s="1328"/>
      <c r="AX193" s="1328"/>
      <c r="AY193" s="1328"/>
      <c r="AZ193" s="1328"/>
      <c r="BA193" s="1328"/>
      <c r="BB193" s="1328"/>
      <c r="BC193" s="1328"/>
      <c r="BD193" s="1328"/>
      <c r="BE193" s="1328"/>
      <c r="BF193" s="1328"/>
      <c r="BG193" s="1328"/>
      <c r="BH193" s="1328"/>
      <c r="BI193" s="1328"/>
      <c r="BJ193" s="1328"/>
      <c r="BK193" s="1328"/>
      <c r="BL193" s="1328"/>
      <c r="BM193" s="1328"/>
      <c r="BN193" s="1328"/>
      <c r="BO193" s="1328"/>
      <c r="BP193" s="1328"/>
      <c r="BQ193" s="1328"/>
      <c r="BR193" s="1328"/>
      <c r="BS193" s="1328"/>
      <c r="BT193" s="1328"/>
      <c r="BU193" s="1328"/>
      <c r="BV193" s="1328"/>
      <c r="BW193" s="1328"/>
      <c r="BX193" s="1328"/>
      <c r="BY193" s="1328"/>
      <c r="BZ193" s="1328"/>
      <c r="CA193" s="1328"/>
      <c r="CB193" s="1328"/>
      <c r="CC193" s="1328"/>
      <c r="CD193" s="1328"/>
      <c r="CE193" s="1328"/>
      <c r="CF193" s="1328"/>
      <c r="CG193" s="1328"/>
      <c r="CH193" s="1328"/>
      <c r="CI193" s="1328"/>
      <c r="CJ193" s="1328"/>
      <c r="CK193" s="1328"/>
      <c r="CL193" s="1328"/>
      <c r="CM193" s="1328"/>
      <c r="CN193" s="1328"/>
      <c r="CO193" s="1328"/>
      <c r="CP193" s="1328"/>
      <c r="CQ193" s="1328"/>
      <c r="CR193" s="1328"/>
      <c r="CS193" s="1328"/>
    </row>
    <row r="194" spans="1:97" s="71" customFormat="1" x14ac:dyDescent="0.2">
      <c r="A194" s="1328">
        <f t="shared" si="923"/>
        <v>42</v>
      </c>
      <c r="B194" s="30">
        <v>0</v>
      </c>
      <c r="C194" s="1328"/>
      <c r="D194" s="1331"/>
      <c r="E194" s="1331"/>
      <c r="F194" s="1332"/>
      <c r="G194" s="1328"/>
      <c r="H194" s="1328"/>
      <c r="I194" s="1328"/>
      <c r="J194" s="1328"/>
      <c r="K194" s="1328"/>
      <c r="L194" s="1328"/>
      <c r="M194" s="1328"/>
      <c r="N194" s="1328"/>
      <c r="O194" s="1328"/>
      <c r="P194" s="1328"/>
      <c r="Q194" s="1328"/>
      <c r="R194" s="1328"/>
      <c r="S194" s="1328"/>
      <c r="T194" s="1328"/>
      <c r="U194" s="1328"/>
      <c r="V194" s="1328"/>
      <c r="W194" s="1328"/>
      <c r="X194" s="1328"/>
      <c r="Y194" s="1328"/>
      <c r="Z194" s="1328"/>
      <c r="AA194" s="1328"/>
      <c r="AB194" s="1328"/>
      <c r="AC194" s="1328"/>
      <c r="AD194" s="1328"/>
      <c r="AE194" s="1328"/>
      <c r="AF194" s="1328"/>
      <c r="AG194" s="1328"/>
      <c r="AH194" s="1328"/>
      <c r="AI194" s="1328"/>
      <c r="AJ194" s="1328"/>
      <c r="AK194" s="1328"/>
      <c r="AL194" s="1328"/>
      <c r="AM194" s="1328"/>
      <c r="AN194" s="1328"/>
      <c r="AO194" s="1328"/>
      <c r="AP194" s="1328"/>
      <c r="AQ194" s="1328"/>
      <c r="AR194" s="1328"/>
      <c r="AS194" s="1328"/>
      <c r="AT194" s="1328"/>
      <c r="AU194" s="1328"/>
      <c r="AV194" s="1328"/>
      <c r="AW194" s="1328"/>
      <c r="AX194" s="1328"/>
      <c r="AY194" s="1328"/>
      <c r="AZ194" s="1328"/>
      <c r="BA194" s="1328"/>
      <c r="BB194" s="1328"/>
      <c r="BC194" s="1328"/>
      <c r="BD194" s="1328"/>
      <c r="BE194" s="1328"/>
      <c r="BF194" s="1328"/>
      <c r="BG194" s="1328"/>
      <c r="BH194" s="1328"/>
      <c r="BI194" s="1328"/>
      <c r="BJ194" s="1328"/>
      <c r="BK194" s="1328"/>
      <c r="BL194" s="1328"/>
      <c r="BM194" s="1328"/>
      <c r="BN194" s="1328"/>
      <c r="BO194" s="1328"/>
      <c r="BP194" s="1328"/>
      <c r="BQ194" s="1328"/>
      <c r="BR194" s="1328"/>
      <c r="BS194" s="1328"/>
      <c r="BT194" s="1328"/>
      <c r="BU194" s="1328"/>
      <c r="BV194" s="1328"/>
      <c r="BW194" s="1328"/>
      <c r="BX194" s="1328"/>
      <c r="BY194" s="1328"/>
      <c r="BZ194" s="1328"/>
      <c r="CA194" s="1328"/>
      <c r="CB194" s="1328"/>
      <c r="CC194" s="1328"/>
      <c r="CD194" s="1328"/>
      <c r="CE194" s="1328"/>
      <c r="CF194" s="1328"/>
      <c r="CG194" s="1328"/>
      <c r="CH194" s="1328"/>
      <c r="CI194" s="1328"/>
      <c r="CJ194" s="1328"/>
      <c r="CK194" s="1328"/>
      <c r="CL194" s="1328"/>
      <c r="CM194" s="1328"/>
      <c r="CN194" s="1328"/>
      <c r="CO194" s="1328"/>
      <c r="CP194" s="1328"/>
      <c r="CQ194" s="1328"/>
      <c r="CR194" s="1328"/>
      <c r="CS194" s="1328"/>
    </row>
    <row r="195" spans="1:97" s="71" customFormat="1" x14ac:dyDescent="0.2">
      <c r="A195" s="1328">
        <f t="shared" si="923"/>
        <v>43</v>
      </c>
      <c r="B195" s="30">
        <v>1</v>
      </c>
      <c r="C195" s="1328"/>
      <c r="D195" s="1331"/>
      <c r="E195" s="1331"/>
      <c r="F195" s="1332"/>
      <c r="G195" s="1328"/>
      <c r="H195" s="1328"/>
      <c r="I195" s="1328"/>
      <c r="J195" s="1328"/>
      <c r="K195" s="1328"/>
      <c r="L195" s="1328"/>
      <c r="M195" s="1328"/>
      <c r="N195" s="1328"/>
      <c r="O195" s="1328"/>
      <c r="P195" s="1328"/>
      <c r="Q195" s="1328"/>
      <c r="R195" s="1328"/>
      <c r="S195" s="1328"/>
      <c r="T195" s="1328"/>
      <c r="U195" s="1328"/>
      <c r="V195" s="1328"/>
      <c r="W195" s="1328"/>
      <c r="X195" s="1328"/>
      <c r="Y195" s="1328"/>
      <c r="Z195" s="1328"/>
      <c r="AA195" s="1328"/>
      <c r="AB195" s="1328"/>
      <c r="AC195" s="1328"/>
      <c r="AD195" s="1328"/>
      <c r="AE195" s="1328"/>
      <c r="AF195" s="1328"/>
      <c r="AG195" s="1328"/>
      <c r="AH195" s="1328"/>
      <c r="AI195" s="1328"/>
      <c r="AJ195" s="1328"/>
      <c r="AK195" s="1328"/>
      <c r="AL195" s="1328"/>
      <c r="AM195" s="1328"/>
      <c r="AN195" s="1328"/>
      <c r="AO195" s="1328"/>
      <c r="AP195" s="1328"/>
      <c r="AQ195" s="1328"/>
      <c r="AR195" s="1328"/>
      <c r="AS195" s="1328"/>
      <c r="AT195" s="1328"/>
      <c r="AU195" s="1328"/>
      <c r="AV195" s="1328"/>
      <c r="AW195" s="1333">
        <f>+$C$146</f>
        <v>800</v>
      </c>
      <c r="AX195" s="1328"/>
      <c r="AY195" s="1328"/>
      <c r="AZ195" s="1328"/>
      <c r="BA195" s="1333">
        <f>+$C$146</f>
        <v>800</v>
      </c>
      <c r="BB195" s="1328"/>
      <c r="BC195" s="1328"/>
      <c r="BD195" s="1328"/>
      <c r="BE195" s="1333"/>
      <c r="BF195" s="1328"/>
      <c r="BG195" s="1333">
        <f>+$C$146</f>
        <v>800</v>
      </c>
      <c r="BH195" s="1328"/>
      <c r="BI195" s="1333"/>
      <c r="BJ195" s="1333"/>
      <c r="BK195" s="1328"/>
      <c r="BL195" s="1328"/>
      <c r="BM195" s="1333">
        <f>+$C$146</f>
        <v>800</v>
      </c>
      <c r="BN195" s="1328"/>
      <c r="BO195" s="1328"/>
      <c r="BP195" s="1328"/>
      <c r="BQ195" s="1333"/>
      <c r="BR195" s="1328"/>
      <c r="BS195" s="1333">
        <f>+$C$146</f>
        <v>800</v>
      </c>
      <c r="BT195" s="1328"/>
      <c r="BU195" s="1333"/>
      <c r="BV195" s="1333"/>
      <c r="BW195" s="1328"/>
      <c r="BX195" s="1328"/>
      <c r="BY195" s="1333">
        <f>+$C$146</f>
        <v>800</v>
      </c>
      <c r="BZ195" s="1328"/>
      <c r="CA195" s="1328"/>
      <c r="CB195" s="1328"/>
      <c r="CC195" s="1333"/>
      <c r="CD195" s="1328"/>
      <c r="CE195" s="1333">
        <f>+$C$146</f>
        <v>800</v>
      </c>
      <c r="CF195" s="1328"/>
      <c r="CG195" s="1333"/>
      <c r="CH195" s="1333"/>
      <c r="CI195" s="1328"/>
      <c r="CJ195" s="1328"/>
      <c r="CK195" s="1333">
        <f>+$C$146</f>
        <v>800</v>
      </c>
      <c r="CL195" s="1328"/>
      <c r="CM195" s="1328"/>
      <c r="CN195" s="1328"/>
      <c r="CO195" s="1333"/>
      <c r="CP195" s="1328"/>
      <c r="CQ195" s="1333">
        <f>+$C$146</f>
        <v>800</v>
      </c>
      <c r="CR195" s="1328"/>
      <c r="CS195" s="1333"/>
    </row>
    <row r="196" spans="1:97" s="71" customFormat="1" x14ac:dyDescent="0.2">
      <c r="A196" s="1328">
        <f t="shared" si="923"/>
        <v>44</v>
      </c>
      <c r="B196" s="30">
        <v>0</v>
      </c>
      <c r="C196" s="1328"/>
      <c r="D196" s="1331"/>
      <c r="E196" s="1331"/>
      <c r="F196" s="1332"/>
      <c r="G196" s="1328"/>
      <c r="H196" s="1328"/>
      <c r="I196" s="1328"/>
      <c r="J196" s="1328"/>
      <c r="K196" s="1328"/>
      <c r="L196" s="1328"/>
      <c r="M196" s="1328"/>
      <c r="N196" s="1328"/>
      <c r="O196" s="1328"/>
      <c r="P196" s="1328"/>
      <c r="Q196" s="1328"/>
      <c r="R196" s="1328"/>
      <c r="S196" s="1328"/>
      <c r="T196" s="1328"/>
      <c r="U196" s="1328"/>
      <c r="V196" s="1328"/>
      <c r="W196" s="1328"/>
      <c r="X196" s="1328"/>
      <c r="Y196" s="1328"/>
      <c r="Z196" s="1328"/>
      <c r="AA196" s="1328"/>
      <c r="AB196" s="1328"/>
      <c r="AC196" s="1328"/>
      <c r="AD196" s="1328"/>
      <c r="AE196" s="1328"/>
      <c r="AF196" s="1328"/>
      <c r="AG196" s="1328"/>
      <c r="AH196" s="1328"/>
      <c r="AI196" s="1328"/>
      <c r="AJ196" s="1328"/>
      <c r="AK196" s="1328"/>
      <c r="AL196" s="1328"/>
      <c r="AM196" s="1328"/>
      <c r="AN196" s="1328"/>
      <c r="AO196" s="1328"/>
      <c r="AP196" s="1328"/>
      <c r="AQ196" s="1328"/>
      <c r="AR196" s="1328"/>
      <c r="AS196" s="1328"/>
      <c r="AT196" s="1328"/>
      <c r="AU196" s="1328"/>
      <c r="AV196" s="1328"/>
      <c r="AW196" s="1328"/>
      <c r="AX196" s="1328"/>
      <c r="AY196" s="1328"/>
      <c r="AZ196" s="1328"/>
      <c r="BA196" s="1328"/>
      <c r="BB196" s="1328"/>
      <c r="BC196" s="1328"/>
      <c r="BD196" s="1328"/>
      <c r="BE196" s="1328"/>
      <c r="BF196" s="1328"/>
      <c r="BG196" s="1328"/>
      <c r="BH196" s="1328"/>
      <c r="BI196" s="1328"/>
      <c r="BJ196" s="1328"/>
      <c r="BK196" s="1328"/>
      <c r="BL196" s="1328"/>
      <c r="BM196" s="1328"/>
      <c r="BN196" s="1328"/>
      <c r="BO196" s="1328"/>
      <c r="BP196" s="1328"/>
      <c r="BQ196" s="1328"/>
      <c r="BR196" s="1328"/>
      <c r="BS196" s="1328"/>
      <c r="BT196" s="1328"/>
      <c r="BU196" s="1328"/>
      <c r="BV196" s="1328"/>
      <c r="BW196" s="1328"/>
      <c r="BX196" s="1328"/>
      <c r="BY196" s="1328"/>
      <c r="BZ196" s="1328"/>
      <c r="CA196" s="1328"/>
      <c r="CB196" s="1328"/>
      <c r="CC196" s="1328"/>
      <c r="CD196" s="1328"/>
      <c r="CE196" s="1328"/>
      <c r="CF196" s="1328"/>
      <c r="CG196" s="1328"/>
      <c r="CH196" s="1328"/>
      <c r="CI196" s="1328"/>
      <c r="CJ196" s="1328"/>
      <c r="CK196" s="1328"/>
      <c r="CL196" s="1328"/>
      <c r="CM196" s="1328"/>
      <c r="CN196" s="1328"/>
      <c r="CO196" s="1328"/>
      <c r="CP196" s="1328"/>
      <c r="CQ196" s="1328"/>
      <c r="CR196" s="1328"/>
      <c r="CS196" s="1328"/>
    </row>
    <row r="197" spans="1:97" s="71" customFormat="1" x14ac:dyDescent="0.2">
      <c r="A197" s="1328">
        <f t="shared" si="923"/>
        <v>45</v>
      </c>
      <c r="B197" s="30">
        <v>1</v>
      </c>
      <c r="C197" s="1328"/>
      <c r="D197" s="1331"/>
      <c r="E197" s="1331"/>
      <c r="F197" s="1332"/>
      <c r="G197" s="1328"/>
      <c r="H197" s="1328"/>
      <c r="I197" s="1328"/>
      <c r="J197" s="1328"/>
      <c r="K197" s="1328"/>
      <c r="L197" s="1328"/>
      <c r="M197" s="1328"/>
      <c r="N197" s="1328"/>
      <c r="O197" s="1328"/>
      <c r="P197" s="1328"/>
      <c r="Q197" s="1328"/>
      <c r="R197" s="1328"/>
      <c r="S197" s="1328"/>
      <c r="T197" s="1328"/>
      <c r="U197" s="1328"/>
      <c r="V197" s="1328"/>
      <c r="W197" s="1328"/>
      <c r="X197" s="1328"/>
      <c r="Y197" s="1328"/>
      <c r="Z197" s="1328"/>
      <c r="AA197" s="1328"/>
      <c r="AB197" s="1328"/>
      <c r="AC197" s="1328"/>
      <c r="AD197" s="1328"/>
      <c r="AE197" s="1328"/>
      <c r="AF197" s="1328"/>
      <c r="AG197" s="1328"/>
      <c r="AH197" s="1328"/>
      <c r="AI197" s="1328"/>
      <c r="AJ197" s="1328"/>
      <c r="AK197" s="1328"/>
      <c r="AL197" s="1328"/>
      <c r="AM197" s="1328"/>
      <c r="AN197" s="1328"/>
      <c r="AO197" s="1328"/>
      <c r="AP197" s="1328"/>
      <c r="AQ197" s="1328"/>
      <c r="AR197" s="1328"/>
      <c r="AS197" s="1328"/>
      <c r="AT197" s="1328"/>
      <c r="AU197" s="1328"/>
      <c r="AV197" s="1328"/>
      <c r="AW197" s="1328"/>
      <c r="AX197" s="1328"/>
      <c r="AY197" s="1333">
        <f>+$C$146</f>
        <v>800</v>
      </c>
      <c r="AZ197" s="1328"/>
      <c r="BA197" s="1328"/>
      <c r="BB197" s="1328"/>
      <c r="BC197" s="1333">
        <f>+$C$146</f>
        <v>800</v>
      </c>
      <c r="BD197" s="1328"/>
      <c r="BE197" s="1328"/>
      <c r="BF197" s="1328"/>
      <c r="BG197" s="1333"/>
      <c r="BH197" s="1328"/>
      <c r="BI197" s="1333">
        <f>+$C$146</f>
        <v>800</v>
      </c>
      <c r="BJ197" s="1328"/>
      <c r="BK197" s="1333"/>
      <c r="BL197" s="1333"/>
      <c r="BM197" s="1328"/>
      <c r="BN197" s="1328"/>
      <c r="BO197" s="1333">
        <f>+$C$146</f>
        <v>800</v>
      </c>
      <c r="BP197" s="1328"/>
      <c r="BQ197" s="1328"/>
      <c r="BR197" s="1328"/>
      <c r="BS197" s="1333"/>
      <c r="BT197" s="1328"/>
      <c r="BU197" s="1333">
        <f>+$C$146</f>
        <v>800</v>
      </c>
      <c r="BV197" s="1328"/>
      <c r="BW197" s="1333"/>
      <c r="BX197" s="1333"/>
      <c r="BY197" s="1328"/>
      <c r="BZ197" s="1328"/>
      <c r="CA197" s="1333">
        <f>+$C$146</f>
        <v>800</v>
      </c>
      <c r="CB197" s="1328"/>
      <c r="CC197" s="1328"/>
      <c r="CD197" s="1328"/>
      <c r="CE197" s="1333"/>
      <c r="CF197" s="1328"/>
      <c r="CG197" s="1333">
        <f>+$C$146</f>
        <v>800</v>
      </c>
      <c r="CH197" s="1328"/>
      <c r="CI197" s="1333"/>
      <c r="CJ197" s="1333"/>
      <c r="CK197" s="1328"/>
      <c r="CL197" s="1328"/>
      <c r="CM197" s="1333">
        <f>+$C$146</f>
        <v>800</v>
      </c>
      <c r="CN197" s="1328"/>
      <c r="CO197" s="1328"/>
      <c r="CP197" s="1328"/>
      <c r="CQ197" s="1333"/>
      <c r="CR197" s="1328"/>
      <c r="CS197" s="1333">
        <f>+$C$146</f>
        <v>800</v>
      </c>
    </row>
    <row r="198" spans="1:97" s="71" customFormat="1" x14ac:dyDescent="0.2">
      <c r="A198" s="1328">
        <f t="shared" si="923"/>
        <v>46</v>
      </c>
      <c r="B198" s="30">
        <v>0</v>
      </c>
      <c r="C198" s="1328"/>
      <c r="D198" s="1331"/>
      <c r="E198" s="1331"/>
      <c r="F198" s="1332"/>
      <c r="G198" s="1328"/>
      <c r="H198" s="1328"/>
      <c r="I198" s="1328"/>
      <c r="J198" s="1328"/>
      <c r="K198" s="1328"/>
      <c r="L198" s="1328"/>
      <c r="M198" s="1328"/>
      <c r="N198" s="1328"/>
      <c r="O198" s="1328"/>
      <c r="P198" s="1328"/>
      <c r="Q198" s="1328"/>
      <c r="R198" s="1328"/>
      <c r="S198" s="1328"/>
      <c r="T198" s="1328"/>
      <c r="U198" s="1328"/>
      <c r="V198" s="1328"/>
      <c r="W198" s="1328"/>
      <c r="X198" s="1328"/>
      <c r="Y198" s="1328"/>
      <c r="Z198" s="1328"/>
      <c r="AA198" s="1328"/>
      <c r="AB198" s="1328"/>
      <c r="AC198" s="1328"/>
      <c r="AD198" s="1328"/>
      <c r="AE198" s="1328"/>
      <c r="AF198" s="1328"/>
      <c r="AG198" s="1328"/>
      <c r="AH198" s="1328"/>
      <c r="AI198" s="1328"/>
      <c r="AJ198" s="1328"/>
      <c r="AK198" s="1328"/>
      <c r="AL198" s="1328"/>
      <c r="AM198" s="1328"/>
      <c r="AN198" s="1328"/>
      <c r="AO198" s="1328"/>
      <c r="AP198" s="1328"/>
      <c r="AQ198" s="1328"/>
      <c r="AR198" s="1328"/>
      <c r="AS198" s="1328"/>
      <c r="AT198" s="1328"/>
      <c r="AU198" s="1328"/>
      <c r="AV198" s="1328"/>
      <c r="AW198" s="1328"/>
      <c r="AX198" s="1328"/>
      <c r="AY198" s="1328"/>
      <c r="AZ198" s="1328"/>
      <c r="BA198" s="1328"/>
      <c r="BB198" s="1328"/>
      <c r="BC198" s="1328"/>
      <c r="BD198" s="1328"/>
      <c r="BE198" s="1328"/>
      <c r="BF198" s="1328"/>
      <c r="BG198" s="1328"/>
      <c r="BH198" s="1328"/>
      <c r="BI198" s="1328"/>
      <c r="BJ198" s="1328"/>
      <c r="BK198" s="1328"/>
      <c r="BL198" s="1328"/>
      <c r="BM198" s="1328"/>
      <c r="BN198" s="1328"/>
      <c r="BO198" s="1328"/>
      <c r="BP198" s="1328"/>
      <c r="BQ198" s="1328"/>
      <c r="BR198" s="1328"/>
      <c r="BS198" s="1328"/>
      <c r="BT198" s="1328"/>
      <c r="BU198" s="1328"/>
      <c r="BV198" s="1328"/>
      <c r="BW198" s="1328"/>
      <c r="BX198" s="1328"/>
      <c r="BY198" s="1328"/>
      <c r="BZ198" s="1328"/>
      <c r="CA198" s="1328"/>
      <c r="CB198" s="1328"/>
      <c r="CC198" s="1328"/>
      <c r="CD198" s="1328"/>
      <c r="CE198" s="1328"/>
      <c r="CF198" s="1328"/>
      <c r="CG198" s="1328"/>
      <c r="CH198" s="1328"/>
      <c r="CI198" s="1328"/>
      <c r="CJ198" s="1328"/>
      <c r="CK198" s="1328"/>
      <c r="CL198" s="1328"/>
      <c r="CM198" s="1328"/>
      <c r="CN198" s="1328"/>
      <c r="CO198" s="1328"/>
      <c r="CP198" s="1328"/>
      <c r="CQ198" s="1328"/>
      <c r="CR198" s="1328"/>
      <c r="CS198" s="1328"/>
    </row>
    <row r="199" spans="1:97" s="71" customFormat="1" x14ac:dyDescent="0.2">
      <c r="A199" s="1328">
        <f t="shared" si="923"/>
        <v>47</v>
      </c>
      <c r="B199" s="30">
        <v>0</v>
      </c>
      <c r="C199" s="1328"/>
      <c r="D199" s="1331"/>
      <c r="E199" s="1331"/>
      <c r="F199" s="1332"/>
      <c r="G199" s="1328"/>
      <c r="H199" s="1328"/>
      <c r="I199" s="1328"/>
      <c r="J199" s="1328"/>
      <c r="K199" s="1328"/>
      <c r="L199" s="1328"/>
      <c r="M199" s="1328"/>
      <c r="N199" s="1328"/>
      <c r="O199" s="1328"/>
      <c r="P199" s="1328"/>
      <c r="Q199" s="1328"/>
      <c r="R199" s="1328"/>
      <c r="S199" s="1328"/>
      <c r="T199" s="1328"/>
      <c r="U199" s="1328"/>
      <c r="V199" s="1328"/>
      <c r="W199" s="1328"/>
      <c r="X199" s="1328"/>
      <c r="Y199" s="1328"/>
      <c r="Z199" s="1328"/>
      <c r="AA199" s="1328"/>
      <c r="AB199" s="1328"/>
      <c r="AC199" s="1328"/>
      <c r="AD199" s="1328"/>
      <c r="AE199" s="1328"/>
      <c r="AF199" s="1328"/>
      <c r="AG199" s="1328"/>
      <c r="AH199" s="1328"/>
      <c r="AI199" s="1328"/>
      <c r="AJ199" s="1328"/>
      <c r="AK199" s="1328"/>
      <c r="AL199" s="1328"/>
      <c r="AM199" s="1328"/>
      <c r="AN199" s="1328"/>
      <c r="AO199" s="1328"/>
      <c r="AP199" s="1328"/>
      <c r="AQ199" s="1328"/>
      <c r="AR199" s="1328"/>
      <c r="AS199" s="1328"/>
      <c r="AT199" s="1328"/>
      <c r="AU199" s="1328"/>
      <c r="AV199" s="1328"/>
      <c r="AW199" s="1328"/>
      <c r="AX199" s="1328"/>
      <c r="AY199" s="1328"/>
      <c r="AZ199" s="1328"/>
      <c r="BA199" s="1328"/>
      <c r="BB199" s="1328"/>
      <c r="BC199" s="1328"/>
      <c r="BD199" s="1328"/>
      <c r="BE199" s="1328"/>
      <c r="BF199" s="1328"/>
      <c r="BG199" s="1328"/>
      <c r="BH199" s="1328"/>
      <c r="BI199" s="1328"/>
      <c r="BJ199" s="1328"/>
      <c r="BK199" s="1328"/>
      <c r="BL199" s="1328"/>
      <c r="BM199" s="1328"/>
      <c r="BN199" s="1328"/>
      <c r="BO199" s="1328"/>
      <c r="BP199" s="1328"/>
      <c r="BQ199" s="1328"/>
      <c r="BR199" s="1328"/>
      <c r="BS199" s="1328"/>
      <c r="BT199" s="1328"/>
      <c r="BU199" s="1328"/>
      <c r="BV199" s="1328"/>
      <c r="BW199" s="1328"/>
      <c r="BX199" s="1328"/>
      <c r="BY199" s="1328"/>
      <c r="BZ199" s="1328"/>
      <c r="CA199" s="1328"/>
      <c r="CB199" s="1328"/>
      <c r="CC199" s="1328"/>
      <c r="CD199" s="1328"/>
      <c r="CE199" s="1328"/>
      <c r="CF199" s="1328"/>
      <c r="CG199" s="1328"/>
      <c r="CH199" s="1328"/>
      <c r="CI199" s="1328"/>
      <c r="CJ199" s="1328"/>
      <c r="CK199" s="1328"/>
      <c r="CL199" s="1328"/>
      <c r="CM199" s="1328"/>
      <c r="CN199" s="1328"/>
      <c r="CO199" s="1328"/>
      <c r="CP199" s="1328"/>
      <c r="CQ199" s="1328"/>
      <c r="CR199" s="1328"/>
      <c r="CS199" s="1328"/>
    </row>
    <row r="200" spans="1:97" s="71" customFormat="1" x14ac:dyDescent="0.2">
      <c r="A200" s="1328">
        <f t="shared" si="923"/>
        <v>48</v>
      </c>
      <c r="B200" s="30">
        <v>1</v>
      </c>
      <c r="C200" s="1328"/>
      <c r="D200" s="1331"/>
      <c r="E200" s="1331"/>
      <c r="F200" s="1332"/>
      <c r="G200" s="1328"/>
      <c r="H200" s="1328"/>
      <c r="I200" s="1328"/>
      <c r="J200" s="1328"/>
      <c r="K200" s="1328"/>
      <c r="L200" s="1328"/>
      <c r="M200" s="1328"/>
      <c r="N200" s="1328"/>
      <c r="O200" s="1328"/>
      <c r="P200" s="1328"/>
      <c r="Q200" s="1328"/>
      <c r="R200" s="1328"/>
      <c r="S200" s="1328"/>
      <c r="T200" s="1328"/>
      <c r="U200" s="1328"/>
      <c r="V200" s="1328"/>
      <c r="W200" s="1328"/>
      <c r="X200" s="1328"/>
      <c r="Y200" s="1328"/>
      <c r="Z200" s="1328"/>
      <c r="AA200" s="1328"/>
      <c r="AB200" s="1328"/>
      <c r="AC200" s="1328"/>
      <c r="AD200" s="1328"/>
      <c r="AE200" s="1328"/>
      <c r="AF200" s="1328"/>
      <c r="AG200" s="1328"/>
      <c r="AH200" s="1328"/>
      <c r="AI200" s="1328"/>
      <c r="AJ200" s="1328"/>
      <c r="AK200" s="1328"/>
      <c r="AL200" s="1328"/>
      <c r="AM200" s="1328"/>
      <c r="AN200" s="1328"/>
      <c r="AO200" s="1328"/>
      <c r="AP200" s="1328"/>
      <c r="AQ200" s="1328"/>
      <c r="AR200" s="1328"/>
      <c r="AS200" s="1328"/>
      <c r="AT200" s="1328"/>
      <c r="AU200" s="1328"/>
      <c r="AV200" s="1328"/>
      <c r="AW200" s="1328"/>
      <c r="AX200" s="1328"/>
      <c r="AY200" s="1328"/>
      <c r="AZ200" s="1328"/>
      <c r="BA200" s="1328"/>
      <c r="BB200" s="1333">
        <f>+$C$146</f>
        <v>800</v>
      </c>
      <c r="BC200" s="1328"/>
      <c r="BD200" s="1328"/>
      <c r="BE200" s="1328"/>
      <c r="BF200" s="1333">
        <f>+$C$146</f>
        <v>800</v>
      </c>
      <c r="BG200" s="1328"/>
      <c r="BH200" s="1328"/>
      <c r="BI200" s="1328"/>
      <c r="BJ200" s="1333"/>
      <c r="BK200" s="1328"/>
      <c r="BL200" s="1333">
        <f>+$C$146</f>
        <v>800</v>
      </c>
      <c r="BM200" s="1328"/>
      <c r="BN200" s="1333"/>
      <c r="BO200" s="1333"/>
      <c r="BP200" s="1328"/>
      <c r="BQ200" s="1328"/>
      <c r="BR200" s="1333">
        <f>+$C$146</f>
        <v>800</v>
      </c>
      <c r="BS200" s="1328"/>
      <c r="BT200" s="1328"/>
      <c r="BU200" s="1328"/>
      <c r="BV200" s="1333"/>
      <c r="BW200" s="1328"/>
      <c r="BX200" s="1333">
        <f>+$C$146</f>
        <v>800</v>
      </c>
      <c r="BY200" s="1328"/>
      <c r="BZ200" s="1333"/>
      <c r="CA200" s="1333"/>
      <c r="CB200" s="1328"/>
      <c r="CC200" s="1328"/>
      <c r="CD200" s="1333">
        <f>+$C$146</f>
        <v>800</v>
      </c>
      <c r="CE200" s="1328"/>
      <c r="CF200" s="1328"/>
      <c r="CG200" s="1328"/>
      <c r="CH200" s="1333"/>
      <c r="CI200" s="1328"/>
      <c r="CJ200" s="1333">
        <f>+$C$146</f>
        <v>800</v>
      </c>
      <c r="CK200" s="1328"/>
      <c r="CL200" s="1333"/>
      <c r="CM200" s="1333"/>
      <c r="CN200" s="1328"/>
      <c r="CO200" s="1328"/>
      <c r="CP200" s="1333">
        <f>+$C$146</f>
        <v>800</v>
      </c>
      <c r="CQ200" s="1328"/>
      <c r="CR200" s="1328"/>
      <c r="CS200" s="1328"/>
    </row>
    <row r="201" spans="1:97" s="71" customFormat="1" x14ac:dyDescent="0.2">
      <c r="A201" s="1328">
        <f t="shared" si="923"/>
        <v>49</v>
      </c>
      <c r="B201" s="30">
        <v>0</v>
      </c>
      <c r="C201" s="1328"/>
      <c r="D201" s="1331"/>
      <c r="E201" s="1331"/>
      <c r="F201" s="1332"/>
      <c r="G201" s="1328"/>
      <c r="H201" s="1328"/>
      <c r="I201" s="1328"/>
      <c r="J201" s="1328"/>
      <c r="K201" s="1328"/>
      <c r="L201" s="1328"/>
      <c r="M201" s="1328"/>
      <c r="N201" s="1328"/>
      <c r="O201" s="1328"/>
      <c r="P201" s="1328"/>
      <c r="Q201" s="1328"/>
      <c r="R201" s="1328"/>
      <c r="S201" s="1328"/>
      <c r="T201" s="1328"/>
      <c r="U201" s="1328"/>
      <c r="V201" s="1328"/>
      <c r="W201" s="1328"/>
      <c r="X201" s="1328"/>
      <c r="Y201" s="1328"/>
      <c r="Z201" s="1328"/>
      <c r="AA201" s="1328"/>
      <c r="AB201" s="1328"/>
      <c r="AC201" s="1328"/>
      <c r="AD201" s="1328"/>
      <c r="AE201" s="1328"/>
      <c r="AF201" s="1328"/>
      <c r="AG201" s="1328"/>
      <c r="AH201" s="1328"/>
      <c r="AI201" s="1328"/>
      <c r="AJ201" s="1328"/>
      <c r="AK201" s="1328"/>
      <c r="AL201" s="1328"/>
      <c r="AM201" s="1328"/>
      <c r="AN201" s="1328"/>
      <c r="AO201" s="1328"/>
      <c r="AP201" s="1328"/>
      <c r="AQ201" s="1328"/>
      <c r="AR201" s="1328"/>
      <c r="AS201" s="1328"/>
      <c r="AT201" s="1328"/>
      <c r="AU201" s="1328"/>
      <c r="AV201" s="1328"/>
      <c r="AW201" s="1328"/>
      <c r="AX201" s="1328"/>
      <c r="AY201" s="1328"/>
      <c r="AZ201" s="1328"/>
      <c r="BA201" s="1328"/>
      <c r="BB201" s="1328"/>
      <c r="BC201" s="1328"/>
      <c r="BD201" s="1328"/>
      <c r="BE201" s="1328"/>
      <c r="BF201" s="1328"/>
      <c r="BG201" s="1328"/>
      <c r="BH201" s="1328"/>
      <c r="BI201" s="1328"/>
      <c r="BJ201" s="1328"/>
      <c r="BK201" s="1328"/>
      <c r="BL201" s="1328"/>
      <c r="BM201" s="1328"/>
      <c r="BN201" s="1328"/>
      <c r="BO201" s="1328"/>
      <c r="BP201" s="1328"/>
      <c r="BQ201" s="1328"/>
      <c r="BR201" s="1328"/>
      <c r="BS201" s="1328"/>
      <c r="BT201" s="1328"/>
      <c r="BU201" s="1328"/>
      <c r="BV201" s="1328"/>
      <c r="BW201" s="1328"/>
      <c r="BX201" s="1328"/>
      <c r="BY201" s="1328"/>
      <c r="BZ201" s="1328"/>
      <c r="CA201" s="1328"/>
      <c r="CB201" s="1328"/>
      <c r="CC201" s="1328"/>
      <c r="CD201" s="1328"/>
      <c r="CE201" s="1328"/>
      <c r="CF201" s="1328"/>
      <c r="CG201" s="1328"/>
      <c r="CH201" s="1328"/>
      <c r="CI201" s="1328"/>
      <c r="CJ201" s="1328"/>
      <c r="CK201" s="1328"/>
      <c r="CL201" s="1328"/>
      <c r="CM201" s="1328"/>
      <c r="CN201" s="1328"/>
      <c r="CO201" s="1328"/>
      <c r="CP201" s="1328"/>
      <c r="CQ201" s="1328"/>
      <c r="CR201" s="1328"/>
      <c r="CS201" s="1328"/>
    </row>
    <row r="202" spans="1:97" s="71" customFormat="1" x14ac:dyDescent="0.2">
      <c r="A202" s="1328">
        <f t="shared" si="923"/>
        <v>50</v>
      </c>
      <c r="B202" s="30">
        <v>0</v>
      </c>
      <c r="C202" s="1328"/>
      <c r="D202" s="1331"/>
      <c r="E202" s="1331"/>
      <c r="F202" s="1332"/>
      <c r="G202" s="1328"/>
      <c r="H202" s="1328"/>
      <c r="I202" s="1328"/>
      <c r="J202" s="1328"/>
      <c r="K202" s="1328"/>
      <c r="L202" s="1328"/>
      <c r="M202" s="1328"/>
      <c r="N202" s="1328"/>
      <c r="O202" s="1328"/>
      <c r="P202" s="1328"/>
      <c r="Q202" s="1328"/>
      <c r="R202" s="1328"/>
      <c r="S202" s="1328"/>
      <c r="T202" s="1328"/>
      <c r="U202" s="1328"/>
      <c r="V202" s="1328"/>
      <c r="W202" s="1328"/>
      <c r="X202" s="1328"/>
      <c r="Y202" s="1328"/>
      <c r="Z202" s="1328"/>
      <c r="AA202" s="1328"/>
      <c r="AB202" s="1328"/>
      <c r="AC202" s="1328"/>
      <c r="AD202" s="1328"/>
      <c r="AE202" s="1328"/>
      <c r="AF202" s="1328"/>
      <c r="AG202" s="1328"/>
      <c r="AH202" s="1328"/>
      <c r="AI202" s="1328"/>
      <c r="AJ202" s="1328"/>
      <c r="AK202" s="1328"/>
      <c r="AL202" s="1328"/>
      <c r="AM202" s="1328"/>
      <c r="AN202" s="1328"/>
      <c r="AO202" s="1328"/>
      <c r="AP202" s="1328"/>
      <c r="AQ202" s="1328"/>
      <c r="AR202" s="1328"/>
      <c r="AS202" s="1328"/>
      <c r="AT202" s="1328"/>
      <c r="AU202" s="1328"/>
      <c r="AV202" s="1328"/>
      <c r="AW202" s="1328"/>
      <c r="AX202" s="1328"/>
      <c r="AY202" s="1328"/>
      <c r="AZ202" s="1328"/>
      <c r="BA202" s="1328"/>
      <c r="BB202" s="1328"/>
      <c r="BC202" s="1328"/>
      <c r="BD202" s="1328"/>
      <c r="BE202" s="1328"/>
      <c r="BF202" s="1328"/>
      <c r="BG202" s="1328"/>
      <c r="BH202" s="1328"/>
      <c r="BI202" s="1328"/>
      <c r="BJ202" s="1328"/>
      <c r="BK202" s="1328"/>
      <c r="BL202" s="1328"/>
      <c r="BM202" s="1328"/>
      <c r="BN202" s="1328"/>
      <c r="BO202" s="1328"/>
      <c r="BP202" s="1328"/>
      <c r="BQ202" s="1328"/>
      <c r="BR202" s="1328"/>
      <c r="BS202" s="1328"/>
      <c r="BT202" s="1328"/>
      <c r="BU202" s="1328"/>
      <c r="BV202" s="1328"/>
      <c r="BW202" s="1328"/>
      <c r="BX202" s="1328"/>
      <c r="BY202" s="1328"/>
      <c r="BZ202" s="1328"/>
      <c r="CA202" s="1328"/>
      <c r="CB202" s="1328"/>
      <c r="CC202" s="1328"/>
      <c r="CD202" s="1328"/>
      <c r="CE202" s="1328"/>
      <c r="CF202" s="1328"/>
      <c r="CG202" s="1328"/>
      <c r="CH202" s="1328"/>
      <c r="CI202" s="1328"/>
      <c r="CJ202" s="1328"/>
      <c r="CK202" s="1328"/>
      <c r="CL202" s="1328"/>
      <c r="CM202" s="1328"/>
      <c r="CN202" s="1328"/>
      <c r="CO202" s="1328"/>
      <c r="CP202" s="1328"/>
      <c r="CQ202" s="1328"/>
      <c r="CR202" s="1328"/>
      <c r="CS202" s="1328"/>
    </row>
    <row r="203" spans="1:97" s="71" customFormat="1" x14ac:dyDescent="0.2">
      <c r="A203" s="1328">
        <f t="shared" si="923"/>
        <v>51</v>
      </c>
      <c r="B203" s="30">
        <v>1</v>
      </c>
      <c r="C203" s="1328"/>
      <c r="D203" s="1331"/>
      <c r="E203" s="1331"/>
      <c r="F203" s="1332"/>
      <c r="G203" s="1328"/>
      <c r="H203" s="1328"/>
      <c r="I203" s="1328"/>
      <c r="J203" s="1328"/>
      <c r="K203" s="1328"/>
      <c r="L203" s="1328"/>
      <c r="M203" s="1328"/>
      <c r="N203" s="1328"/>
      <c r="O203" s="1328"/>
      <c r="P203" s="1328"/>
      <c r="Q203" s="1328"/>
      <c r="R203" s="1328"/>
      <c r="S203" s="1328"/>
      <c r="T203" s="1328"/>
      <c r="U203" s="1328"/>
      <c r="V203" s="1328"/>
      <c r="W203" s="1328"/>
      <c r="X203" s="1328"/>
      <c r="Y203" s="1328"/>
      <c r="Z203" s="1328"/>
      <c r="AA203" s="1328"/>
      <c r="AB203" s="1328"/>
      <c r="AC203" s="1328"/>
      <c r="AD203" s="1328"/>
      <c r="AE203" s="1328"/>
      <c r="AF203" s="1328"/>
      <c r="AG203" s="1328"/>
      <c r="AH203" s="1328"/>
      <c r="AI203" s="1328"/>
      <c r="AJ203" s="1328"/>
      <c r="AK203" s="1328"/>
      <c r="AL203" s="1328"/>
      <c r="AM203" s="1328"/>
      <c r="AN203" s="1328"/>
      <c r="AO203" s="1328"/>
      <c r="AP203" s="1328"/>
      <c r="AQ203" s="1328"/>
      <c r="AR203" s="1328"/>
      <c r="AS203" s="1328"/>
      <c r="AT203" s="1328"/>
      <c r="AU203" s="1328"/>
      <c r="AV203" s="1328"/>
      <c r="AW203" s="1328"/>
      <c r="AX203" s="1328"/>
      <c r="AY203" s="1328"/>
      <c r="AZ203" s="1328"/>
      <c r="BA203" s="1328"/>
      <c r="BB203" s="1328"/>
      <c r="BC203" s="1328"/>
      <c r="BD203" s="1328"/>
      <c r="BE203" s="1333">
        <f>+$C$146</f>
        <v>800</v>
      </c>
      <c r="BF203" s="1328"/>
      <c r="BG203" s="1328"/>
      <c r="BH203" s="1328"/>
      <c r="BI203" s="1333">
        <f>+$C$146</f>
        <v>800</v>
      </c>
      <c r="BJ203" s="1328"/>
      <c r="BK203" s="1328"/>
      <c r="BL203" s="1328"/>
      <c r="BM203" s="1333"/>
      <c r="BN203" s="1328"/>
      <c r="BO203" s="1333">
        <f>+$C$146</f>
        <v>800</v>
      </c>
      <c r="BP203" s="1328"/>
      <c r="BQ203" s="1333"/>
      <c r="BR203" s="1333"/>
      <c r="BS203" s="1328"/>
      <c r="BT203" s="1328"/>
      <c r="BU203" s="1333">
        <f>+$C$146</f>
        <v>800</v>
      </c>
      <c r="BV203" s="1328"/>
      <c r="BW203" s="1328"/>
      <c r="BX203" s="1328"/>
      <c r="BY203" s="1333"/>
      <c r="BZ203" s="1328"/>
      <c r="CA203" s="1333">
        <f>+$C$146</f>
        <v>800</v>
      </c>
      <c r="CB203" s="1328"/>
      <c r="CC203" s="1333"/>
      <c r="CD203" s="1333"/>
      <c r="CE203" s="1328"/>
      <c r="CF203" s="1328"/>
      <c r="CG203" s="1333">
        <f>+$C$146</f>
        <v>800</v>
      </c>
      <c r="CH203" s="1328"/>
      <c r="CI203" s="1328"/>
      <c r="CJ203" s="1328"/>
      <c r="CK203" s="1333"/>
      <c r="CL203" s="1328"/>
      <c r="CM203" s="1333">
        <f>+$C$146</f>
        <v>800</v>
      </c>
      <c r="CN203" s="1328"/>
      <c r="CO203" s="1333"/>
      <c r="CP203" s="1333"/>
      <c r="CQ203" s="1328"/>
      <c r="CR203" s="1328"/>
      <c r="CS203" s="1333">
        <f>+$C$146</f>
        <v>800</v>
      </c>
    </row>
    <row r="204" spans="1:97" x14ac:dyDescent="0.2">
      <c r="A204" s="1328">
        <f>A203+1</f>
        <v>52</v>
      </c>
      <c r="B204" s="30">
        <v>0</v>
      </c>
    </row>
    <row r="205" spans="1:97" x14ac:dyDescent="0.2">
      <c r="A205" s="1328">
        <f>A204+1</f>
        <v>53</v>
      </c>
      <c r="B205" s="30">
        <v>0</v>
      </c>
      <c r="C205" s="25"/>
      <c r="D205" s="35"/>
      <c r="E205" s="35"/>
      <c r="F205" s="30"/>
    </row>
    <row r="206" spans="1:97" x14ac:dyDescent="0.2">
      <c r="A206" s="1328">
        <f t="shared" si="923"/>
        <v>54</v>
      </c>
      <c r="B206" s="30">
        <v>1</v>
      </c>
      <c r="C206" s="25"/>
      <c r="D206" s="35"/>
      <c r="E206" s="35"/>
      <c r="F206" s="30"/>
      <c r="BE206" s="1328"/>
      <c r="BF206" s="1328"/>
      <c r="BG206" s="1328"/>
      <c r="BH206" s="1333">
        <f>+$C$146</f>
        <v>800</v>
      </c>
      <c r="BI206" s="1328"/>
      <c r="BJ206" s="1328"/>
      <c r="BK206" s="1328"/>
      <c r="BL206" s="1333">
        <f>+$C$146</f>
        <v>800</v>
      </c>
      <c r="BM206" s="1328"/>
      <c r="BN206" s="1328"/>
      <c r="BO206" s="1328"/>
      <c r="BP206" s="1333"/>
      <c r="BQ206" s="1328"/>
      <c r="BR206" s="1333">
        <f>+$C$146</f>
        <v>800</v>
      </c>
      <c r="BS206" s="1328"/>
      <c r="BT206" s="1333"/>
      <c r="BU206" s="1333"/>
      <c r="BV206" s="1328"/>
      <c r="BW206" s="1328"/>
      <c r="BX206" s="1333">
        <f>+$C$146</f>
        <v>800</v>
      </c>
      <c r="BY206" s="1328"/>
      <c r="BZ206" s="1328"/>
      <c r="CA206" s="1328"/>
      <c r="CB206" s="1333"/>
      <c r="CC206" s="1328"/>
      <c r="CD206" s="1333">
        <f>+$C$146</f>
        <v>800</v>
      </c>
      <c r="CE206" s="1328"/>
      <c r="CF206" s="1333"/>
      <c r="CG206" s="1333"/>
      <c r="CH206" s="1328"/>
      <c r="CI206" s="1328"/>
      <c r="CJ206" s="1333">
        <f>+$C$146</f>
        <v>800</v>
      </c>
      <c r="CK206" s="1328"/>
      <c r="CL206" s="1328"/>
      <c r="CM206" s="1328"/>
      <c r="CN206" s="1333"/>
      <c r="CO206" s="1328"/>
      <c r="CP206" s="1333">
        <f>+$C$146</f>
        <v>800</v>
      </c>
      <c r="CQ206" s="1328"/>
      <c r="CR206" s="1333"/>
      <c r="CS206" s="1333"/>
    </row>
    <row r="207" spans="1:97" x14ac:dyDescent="0.2">
      <c r="A207" s="1328">
        <f t="shared" si="923"/>
        <v>55</v>
      </c>
      <c r="B207" s="30">
        <v>0</v>
      </c>
      <c r="C207" s="25"/>
      <c r="D207" s="35"/>
      <c r="E207" s="35"/>
      <c r="F207" s="30"/>
    </row>
    <row r="208" spans="1:97" x14ac:dyDescent="0.2">
      <c r="A208" s="1328">
        <f t="shared" si="923"/>
        <v>56</v>
      </c>
      <c r="B208" s="30">
        <v>0</v>
      </c>
      <c r="C208" s="25"/>
      <c r="D208" s="35"/>
      <c r="E208" s="35"/>
      <c r="F208" s="30"/>
    </row>
    <row r="209" spans="1:99" x14ac:dyDescent="0.2">
      <c r="A209" s="1328">
        <f t="shared" si="923"/>
        <v>57</v>
      </c>
      <c r="B209" s="30">
        <v>0</v>
      </c>
      <c r="C209" s="25"/>
      <c r="D209" s="35"/>
      <c r="E209" s="35"/>
      <c r="F209" s="30"/>
    </row>
    <row r="210" spans="1:99" x14ac:dyDescent="0.2">
      <c r="A210" s="1328">
        <f t="shared" si="923"/>
        <v>58</v>
      </c>
      <c r="B210" s="30">
        <v>0</v>
      </c>
      <c r="C210" s="25"/>
      <c r="D210" s="35"/>
      <c r="E210" s="35"/>
      <c r="F210" s="30"/>
    </row>
    <row r="211" spans="1:99" x14ac:dyDescent="0.2">
      <c r="A211" s="1328">
        <f t="shared" si="923"/>
        <v>59</v>
      </c>
      <c r="B211" s="30">
        <v>0</v>
      </c>
      <c r="C211" s="25"/>
      <c r="D211" s="35"/>
      <c r="E211" s="35"/>
      <c r="F211" s="30"/>
    </row>
    <row r="212" spans="1:99" x14ac:dyDescent="0.2">
      <c r="A212" s="1328">
        <f t="shared" si="923"/>
        <v>60</v>
      </c>
      <c r="B212" s="30">
        <v>1</v>
      </c>
      <c r="C212" s="25"/>
      <c r="D212" s="35"/>
      <c r="E212" s="35"/>
      <c r="F212" s="30"/>
      <c r="BK212" s="1328"/>
      <c r="BL212" s="1328"/>
      <c r="BM212" s="1328"/>
      <c r="BN212" s="1333">
        <f>+$C$146</f>
        <v>800</v>
      </c>
      <c r="BO212" s="1328"/>
      <c r="BP212" s="1328"/>
      <c r="BQ212" s="1328"/>
      <c r="BR212" s="1333">
        <f>+$C$146</f>
        <v>800</v>
      </c>
      <c r="BS212" s="1328"/>
      <c r="BT212" s="1328"/>
      <c r="BU212" s="1328"/>
      <c r="BV212" s="1333"/>
      <c r="BW212" s="1328"/>
      <c r="BX212" s="1333">
        <f>+$C$146</f>
        <v>800</v>
      </c>
      <c r="BY212" s="1328"/>
      <c r="BZ212" s="1333"/>
      <c r="CA212" s="1333"/>
      <c r="CB212" s="1328"/>
      <c r="CC212" s="1328"/>
      <c r="CD212" s="1333">
        <f>+$C$146</f>
        <v>800</v>
      </c>
      <c r="CE212" s="1328"/>
      <c r="CF212" s="1328"/>
      <c r="CG212" s="1328"/>
      <c r="CH212" s="1333"/>
      <c r="CI212" s="1328"/>
      <c r="CJ212" s="1333">
        <f>+$C$146</f>
        <v>800</v>
      </c>
      <c r="CK212" s="1328"/>
      <c r="CL212" s="1333"/>
      <c r="CM212" s="1333"/>
      <c r="CN212" s="1328"/>
      <c r="CO212" s="1328"/>
      <c r="CP212" s="1333">
        <f>+$C$146</f>
        <v>800</v>
      </c>
      <c r="CQ212" s="1328"/>
      <c r="CR212" s="1328"/>
      <c r="CS212" s="1328"/>
      <c r="CT212" s="1333"/>
      <c r="CU212" s="1328"/>
    </row>
    <row r="213" spans="1:99" x14ac:dyDescent="0.2">
      <c r="A213" s="1328">
        <f t="shared" si="923"/>
        <v>61</v>
      </c>
      <c r="B213" s="30">
        <v>0</v>
      </c>
      <c r="C213" s="25"/>
      <c r="D213" s="35"/>
      <c r="E213" s="35"/>
      <c r="F213" s="30"/>
    </row>
    <row r="214" spans="1:99" x14ac:dyDescent="0.2">
      <c r="A214" s="1328">
        <f t="shared" si="923"/>
        <v>62</v>
      </c>
      <c r="B214" s="30">
        <v>1</v>
      </c>
      <c r="C214" s="25"/>
      <c r="D214" s="35"/>
      <c r="E214" s="35"/>
      <c r="F214" s="30"/>
    </row>
    <row r="215" spans="1:99" x14ac:dyDescent="0.2">
      <c r="A215" s="1328">
        <f t="shared" si="923"/>
        <v>63</v>
      </c>
      <c r="B215" s="30">
        <v>0</v>
      </c>
      <c r="C215" s="25"/>
      <c r="D215" s="35"/>
      <c r="E215" s="35"/>
      <c r="F215" s="30"/>
      <c r="BM215" s="1328"/>
      <c r="BN215" s="1328"/>
      <c r="BO215" s="1328"/>
      <c r="BP215" s="1333">
        <f>+$C$146</f>
        <v>800</v>
      </c>
      <c r="BQ215" s="1328"/>
      <c r="BR215" s="1328"/>
      <c r="BS215" s="1328"/>
      <c r="BT215" s="1333">
        <f>+$C$146</f>
        <v>800</v>
      </c>
      <c r="BU215" s="1328"/>
      <c r="BV215" s="1328"/>
      <c r="BW215" s="1328"/>
      <c r="BX215" s="1333"/>
      <c r="BY215" s="1328"/>
      <c r="BZ215" s="1333">
        <f>+$C$146</f>
        <v>800</v>
      </c>
      <c r="CA215" s="1328"/>
      <c r="CB215" s="1333"/>
      <c r="CC215" s="1333"/>
      <c r="CD215" s="1328"/>
      <c r="CE215" s="1328"/>
      <c r="CF215" s="1333">
        <f>+$C$146</f>
        <v>800</v>
      </c>
      <c r="CG215" s="1328"/>
      <c r="CH215" s="1328"/>
      <c r="CI215" s="1328"/>
      <c r="CJ215" s="1333"/>
      <c r="CK215" s="1328"/>
      <c r="CL215" s="1333">
        <f>+$C$146</f>
        <v>800</v>
      </c>
      <c r="CM215" s="1328"/>
      <c r="CN215" s="1333"/>
      <c r="CO215" s="1333"/>
      <c r="CP215" s="1328"/>
      <c r="CQ215" s="1328"/>
      <c r="CR215" s="1333">
        <f>+$C$146</f>
        <v>800</v>
      </c>
      <c r="CS215" s="1328"/>
      <c r="CT215" s="1328"/>
      <c r="CU215" s="1328"/>
    </row>
    <row r="216" spans="1:99" x14ac:dyDescent="0.2">
      <c r="A216" s="1328">
        <f t="shared" si="923"/>
        <v>64</v>
      </c>
      <c r="B216" s="30">
        <v>0</v>
      </c>
      <c r="C216" s="25"/>
      <c r="D216" s="35"/>
      <c r="E216" s="35"/>
      <c r="F216" s="30"/>
    </row>
    <row r="217" spans="1:99" x14ac:dyDescent="0.2">
      <c r="A217" s="1328">
        <f t="shared" si="923"/>
        <v>65</v>
      </c>
      <c r="B217" s="30">
        <v>0</v>
      </c>
      <c r="C217" s="25"/>
      <c r="D217" s="35"/>
      <c r="E217" s="35"/>
      <c r="F217" s="30"/>
    </row>
    <row r="218" spans="1:99" x14ac:dyDescent="0.2">
      <c r="A218" s="1328">
        <f t="shared" si="923"/>
        <v>66</v>
      </c>
      <c r="B218" s="30">
        <v>0</v>
      </c>
      <c r="C218" s="25"/>
      <c r="D218" s="35"/>
      <c r="E218" s="35"/>
      <c r="F218" s="30"/>
    </row>
    <row r="219" spans="1:99" x14ac:dyDescent="0.2">
      <c r="A219" s="1328">
        <f t="shared" si="923"/>
        <v>67</v>
      </c>
      <c r="B219" s="30">
        <v>0</v>
      </c>
      <c r="C219" s="25"/>
      <c r="D219" s="35"/>
      <c r="E219" s="35"/>
      <c r="F219" s="30"/>
    </row>
    <row r="220" spans="1:99" x14ac:dyDescent="0.2">
      <c r="A220" s="1328">
        <f t="shared" ref="A220:A248" si="924">A219+1</f>
        <v>68</v>
      </c>
      <c r="B220" s="30">
        <v>1</v>
      </c>
      <c r="C220" s="25"/>
      <c r="D220" s="35"/>
      <c r="E220" s="35"/>
      <c r="F220" s="30"/>
      <c r="BS220" s="1328"/>
      <c r="BT220" s="1328"/>
      <c r="BU220" s="1328"/>
      <c r="BV220" s="1333">
        <f>+$C$146</f>
        <v>800</v>
      </c>
      <c r="BW220" s="1328"/>
      <c r="BX220" s="1328"/>
      <c r="BY220" s="1328"/>
      <c r="BZ220" s="1333">
        <f>+$C$146</f>
        <v>800</v>
      </c>
      <c r="CA220" s="1328"/>
      <c r="CB220" s="1328"/>
      <c r="CC220" s="1328"/>
      <c r="CD220" s="1333"/>
      <c r="CE220" s="1328"/>
      <c r="CF220" s="1333">
        <f>+$C$146</f>
        <v>800</v>
      </c>
      <c r="CG220" s="1328"/>
      <c r="CH220" s="1333"/>
      <c r="CI220" s="1333"/>
      <c r="CJ220" s="1328"/>
      <c r="CK220" s="1328"/>
      <c r="CL220" s="1333">
        <f>+$C$146</f>
        <v>800</v>
      </c>
      <c r="CM220" s="1328"/>
      <c r="CN220" s="1328"/>
      <c r="CO220" s="1328"/>
      <c r="CP220" s="1333"/>
      <c r="CQ220" s="1328"/>
      <c r="CR220" s="1333">
        <f>+$C$146</f>
        <v>800</v>
      </c>
      <c r="CS220" s="1328"/>
      <c r="CT220" s="1333"/>
      <c r="CU220" s="1333"/>
    </row>
    <row r="221" spans="1:99" x14ac:dyDescent="0.2">
      <c r="A221" s="1328">
        <f t="shared" si="924"/>
        <v>69</v>
      </c>
      <c r="B221" s="30">
        <v>0</v>
      </c>
      <c r="C221" s="25"/>
      <c r="D221" s="35"/>
      <c r="E221" s="35"/>
      <c r="F221" s="30"/>
    </row>
    <row r="222" spans="1:99" x14ac:dyDescent="0.2">
      <c r="A222" s="1328">
        <f t="shared" si="924"/>
        <v>70</v>
      </c>
      <c r="B222" s="30">
        <v>0</v>
      </c>
      <c r="C222" s="25"/>
      <c r="D222" s="35"/>
      <c r="E222" s="35"/>
      <c r="F222" s="30"/>
    </row>
    <row r="223" spans="1:99" x14ac:dyDescent="0.2">
      <c r="A223" s="1328">
        <f t="shared" si="924"/>
        <v>71</v>
      </c>
      <c r="B223" s="30">
        <v>1</v>
      </c>
      <c r="C223" s="25"/>
      <c r="D223" s="35"/>
      <c r="E223" s="35"/>
      <c r="F223" s="30"/>
      <c r="BV223" s="1328"/>
      <c r="BW223" s="1328"/>
      <c r="BX223" s="1328"/>
      <c r="BY223" s="1333">
        <f>+$C$146</f>
        <v>800</v>
      </c>
      <c r="BZ223" s="1328"/>
      <c r="CA223" s="1328"/>
      <c r="CB223" s="1328"/>
      <c r="CC223" s="1333">
        <f>+$C$146</f>
        <v>800</v>
      </c>
      <c r="CD223" s="1328"/>
      <c r="CE223" s="1328"/>
      <c r="CF223" s="1328"/>
      <c r="CG223" s="1333"/>
      <c r="CH223" s="1328"/>
      <c r="CI223" s="1333">
        <f>+$C$146</f>
        <v>800</v>
      </c>
      <c r="CJ223" s="1328"/>
      <c r="CK223" s="1333"/>
      <c r="CL223" s="1333"/>
      <c r="CM223" s="1328"/>
      <c r="CN223" s="1328"/>
      <c r="CO223" s="1333">
        <f>+$C$146</f>
        <v>800</v>
      </c>
      <c r="CP223" s="1328"/>
      <c r="CQ223" s="1328"/>
      <c r="CR223" s="1328"/>
      <c r="CS223" s="1333"/>
      <c r="CT223" s="1328"/>
      <c r="CU223" s="1333">
        <f>+$C$146</f>
        <v>800</v>
      </c>
    </row>
    <row r="224" spans="1:99" x14ac:dyDescent="0.2">
      <c r="A224" s="1328">
        <f t="shared" si="924"/>
        <v>72</v>
      </c>
      <c r="B224" s="30">
        <v>0</v>
      </c>
      <c r="C224" s="25"/>
      <c r="D224" s="35"/>
      <c r="E224" s="35"/>
      <c r="F224" s="30"/>
    </row>
    <row r="225" spans="1:98" x14ac:dyDescent="0.2">
      <c r="A225" s="1328">
        <f t="shared" si="924"/>
        <v>73</v>
      </c>
      <c r="B225" s="30">
        <v>0</v>
      </c>
      <c r="C225" s="25"/>
      <c r="D225" s="35"/>
      <c r="E225" s="35"/>
      <c r="F225" s="30"/>
    </row>
    <row r="226" spans="1:98" x14ac:dyDescent="0.2">
      <c r="A226" s="1328">
        <f t="shared" si="924"/>
        <v>74</v>
      </c>
      <c r="B226" s="30">
        <v>0</v>
      </c>
      <c r="C226" s="25"/>
      <c r="D226" s="35"/>
      <c r="E226" s="35"/>
      <c r="F226" s="30"/>
    </row>
    <row r="227" spans="1:98" x14ac:dyDescent="0.2">
      <c r="A227" s="1328">
        <f t="shared" si="924"/>
        <v>75</v>
      </c>
      <c r="B227" s="30">
        <v>0</v>
      </c>
      <c r="C227" s="25"/>
      <c r="D227" s="35"/>
      <c r="E227" s="35"/>
      <c r="F227" s="30"/>
    </row>
    <row r="228" spans="1:98" x14ac:dyDescent="0.2">
      <c r="A228" s="1328">
        <f t="shared" si="924"/>
        <v>76</v>
      </c>
      <c r="B228" s="30">
        <v>1</v>
      </c>
      <c r="C228" s="25"/>
      <c r="D228" s="35"/>
      <c r="E228" s="35"/>
      <c r="F228" s="30"/>
      <c r="CA228" s="1328"/>
      <c r="CB228" s="1328"/>
      <c r="CC228" s="1328"/>
      <c r="CD228" s="1333">
        <f>+$C$146</f>
        <v>800</v>
      </c>
      <c r="CE228" s="1328"/>
      <c r="CF228" s="1328"/>
      <c r="CG228" s="1328"/>
      <c r="CH228" s="1333">
        <f>+$C$146</f>
        <v>800</v>
      </c>
      <c r="CI228" s="1328"/>
      <c r="CJ228" s="1328"/>
      <c r="CK228" s="1328"/>
      <c r="CL228" s="1333"/>
      <c r="CM228" s="1328"/>
      <c r="CN228" s="1333">
        <f>+$C$146</f>
        <v>800</v>
      </c>
      <c r="CO228" s="1328"/>
      <c r="CP228" s="1333"/>
      <c r="CQ228" s="1333"/>
      <c r="CR228" s="1328"/>
      <c r="CS228" s="1328"/>
      <c r="CT228" s="1333">
        <f>+$C$146</f>
        <v>800</v>
      </c>
    </row>
    <row r="229" spans="1:98" x14ac:dyDescent="0.2">
      <c r="A229" s="1328">
        <f t="shared" si="924"/>
        <v>77</v>
      </c>
      <c r="B229" s="30">
        <v>0</v>
      </c>
      <c r="C229" s="25"/>
      <c r="D229" s="35"/>
      <c r="E229" s="35"/>
      <c r="F229" s="30"/>
    </row>
    <row r="230" spans="1:98" x14ac:dyDescent="0.2">
      <c r="A230" s="1328">
        <f t="shared" si="924"/>
        <v>78</v>
      </c>
      <c r="B230" s="30">
        <v>1</v>
      </c>
      <c r="C230" s="25"/>
      <c r="D230" s="35"/>
      <c r="E230" s="35"/>
      <c r="F230" s="30"/>
      <c r="CC230" s="1328"/>
      <c r="CD230" s="1328"/>
      <c r="CE230" s="1328"/>
      <c r="CF230" s="1333">
        <f>+$C$146</f>
        <v>800</v>
      </c>
      <c r="CG230" s="1328"/>
      <c r="CH230" s="1328"/>
      <c r="CI230" s="1328"/>
      <c r="CJ230" s="1333">
        <f>+$C$146</f>
        <v>800</v>
      </c>
      <c r="CK230" s="1328"/>
      <c r="CL230" s="1328"/>
      <c r="CM230" s="1328"/>
      <c r="CN230" s="1333"/>
      <c r="CO230" s="1328"/>
      <c r="CP230" s="1333">
        <f>+$C$146</f>
        <v>800</v>
      </c>
      <c r="CQ230" s="1328"/>
      <c r="CR230" s="1333"/>
      <c r="CS230" s="1333"/>
      <c r="CT230" s="1328"/>
    </row>
    <row r="231" spans="1:98" x14ac:dyDescent="0.2">
      <c r="A231" s="1328">
        <f t="shared" si="924"/>
        <v>79</v>
      </c>
      <c r="B231" s="30">
        <v>0</v>
      </c>
      <c r="C231" s="25"/>
      <c r="D231" s="35"/>
      <c r="E231" s="35"/>
      <c r="F231" s="30"/>
    </row>
    <row r="232" spans="1:98" x14ac:dyDescent="0.2">
      <c r="A232" s="1328">
        <f t="shared" si="924"/>
        <v>80</v>
      </c>
      <c r="B232" s="30">
        <v>0</v>
      </c>
      <c r="C232" s="25"/>
      <c r="D232" s="35"/>
      <c r="E232" s="35"/>
      <c r="F232" s="30"/>
    </row>
    <row r="233" spans="1:98" x14ac:dyDescent="0.2">
      <c r="A233" s="1328">
        <f t="shared" si="924"/>
        <v>81</v>
      </c>
      <c r="B233" s="30">
        <v>1</v>
      </c>
      <c r="C233" s="25"/>
      <c r="D233" s="35"/>
      <c r="E233" s="35"/>
      <c r="F233" s="30"/>
      <c r="CF233" s="1328"/>
      <c r="CG233" s="1328"/>
      <c r="CH233" s="1328"/>
      <c r="CI233" s="1333">
        <f>+$C$146</f>
        <v>800</v>
      </c>
      <c r="CJ233" s="1328"/>
      <c r="CK233" s="1328"/>
      <c r="CL233" s="1328"/>
      <c r="CM233" s="1333">
        <f>+$C$146</f>
        <v>800</v>
      </c>
      <c r="CN233" s="1328"/>
      <c r="CO233" s="1328"/>
      <c r="CP233" s="1328"/>
      <c r="CQ233" s="1333"/>
      <c r="CR233" s="1328"/>
      <c r="CS233" s="1333">
        <f>+$C$146</f>
        <v>800</v>
      </c>
      <c r="CT233" s="1328"/>
    </row>
    <row r="234" spans="1:98" x14ac:dyDescent="0.2">
      <c r="A234" s="1328">
        <f t="shared" si="924"/>
        <v>82</v>
      </c>
      <c r="B234" s="30">
        <v>0</v>
      </c>
      <c r="C234" s="25"/>
      <c r="D234" s="35"/>
      <c r="E234" s="35"/>
      <c r="F234" s="30"/>
    </row>
    <row r="235" spans="1:98" x14ac:dyDescent="0.2">
      <c r="A235" s="1328">
        <f t="shared" si="924"/>
        <v>83</v>
      </c>
      <c r="B235" s="30">
        <v>0</v>
      </c>
      <c r="C235" s="25"/>
      <c r="D235" s="35"/>
      <c r="E235" s="35"/>
      <c r="F235" s="30"/>
    </row>
    <row r="236" spans="1:98" x14ac:dyDescent="0.2">
      <c r="A236" s="1328">
        <f t="shared" si="924"/>
        <v>84</v>
      </c>
      <c r="B236" s="30">
        <v>0</v>
      </c>
      <c r="C236" s="25"/>
      <c r="D236" s="35"/>
      <c r="E236" s="35"/>
      <c r="F236" s="30"/>
    </row>
    <row r="237" spans="1:98" x14ac:dyDescent="0.2">
      <c r="A237" s="1328">
        <f t="shared" si="924"/>
        <v>85</v>
      </c>
      <c r="B237" s="30">
        <v>0</v>
      </c>
      <c r="C237" s="25"/>
      <c r="D237" s="35"/>
      <c r="E237" s="35"/>
      <c r="F237" s="30"/>
    </row>
    <row r="238" spans="1:98" x14ac:dyDescent="0.2">
      <c r="A238" s="1328">
        <f t="shared" si="924"/>
        <v>86</v>
      </c>
      <c r="B238" s="30">
        <v>0</v>
      </c>
      <c r="C238" s="25"/>
      <c r="D238" s="35"/>
      <c r="E238" s="35"/>
      <c r="F238" s="30"/>
    </row>
    <row r="239" spans="1:98" x14ac:dyDescent="0.2">
      <c r="A239" s="1328">
        <f t="shared" si="924"/>
        <v>87</v>
      </c>
      <c r="B239" s="30">
        <v>0</v>
      </c>
      <c r="C239" s="25"/>
      <c r="D239" s="35"/>
      <c r="E239" s="35"/>
      <c r="F239" s="30"/>
    </row>
    <row r="240" spans="1:98" x14ac:dyDescent="0.2">
      <c r="A240" s="1328">
        <f t="shared" si="924"/>
        <v>88</v>
      </c>
      <c r="B240" s="30">
        <v>0</v>
      </c>
      <c r="C240" s="25"/>
      <c r="D240" s="35"/>
      <c r="E240" s="35"/>
      <c r="F240" s="30"/>
    </row>
    <row r="241" spans="1:99" x14ac:dyDescent="0.2">
      <c r="A241" s="1328">
        <f t="shared" si="924"/>
        <v>89</v>
      </c>
      <c r="B241" s="30">
        <v>1</v>
      </c>
      <c r="C241" s="25"/>
      <c r="D241" s="35"/>
      <c r="E241" s="35"/>
      <c r="F241" s="30"/>
      <c r="CN241" s="1328"/>
      <c r="CO241" s="1328"/>
      <c r="CP241" s="1328"/>
      <c r="CQ241" s="1333">
        <f>+$C$146</f>
        <v>800</v>
      </c>
      <c r="CR241" s="1328"/>
      <c r="CS241" s="1328"/>
      <c r="CT241" s="1328"/>
      <c r="CU241" s="1333">
        <f>+$C$146</f>
        <v>800</v>
      </c>
    </row>
    <row r="242" spans="1:99" x14ac:dyDescent="0.2">
      <c r="A242" s="1328">
        <f t="shared" si="924"/>
        <v>90</v>
      </c>
      <c r="B242" s="30">
        <v>0</v>
      </c>
      <c r="C242" s="25"/>
      <c r="D242" s="35"/>
      <c r="E242" s="35"/>
      <c r="F242" s="30"/>
    </row>
    <row r="243" spans="1:99" x14ac:dyDescent="0.2">
      <c r="A243" s="1328">
        <f t="shared" si="924"/>
        <v>91</v>
      </c>
      <c r="B243" s="30">
        <v>0</v>
      </c>
      <c r="C243" s="25"/>
      <c r="D243" s="35"/>
      <c r="E243" s="35"/>
      <c r="F243" s="30"/>
    </row>
    <row r="244" spans="1:99" x14ac:dyDescent="0.2">
      <c r="A244" s="1328">
        <f t="shared" si="924"/>
        <v>92</v>
      </c>
      <c r="B244" s="30">
        <v>0</v>
      </c>
    </row>
    <row r="245" spans="1:99" x14ac:dyDescent="0.2">
      <c r="A245" s="1328">
        <f t="shared" si="924"/>
        <v>93</v>
      </c>
      <c r="B245" s="30">
        <v>1</v>
      </c>
      <c r="CR245" s="1328"/>
      <c r="CS245" s="1328"/>
      <c r="CT245" s="1328"/>
      <c r="CU245" s="1333">
        <f>+$C$146</f>
        <v>800</v>
      </c>
    </row>
    <row r="246" spans="1:99" x14ac:dyDescent="0.2">
      <c r="A246" s="1328">
        <f t="shared" si="924"/>
        <v>94</v>
      </c>
      <c r="B246" s="30">
        <v>0</v>
      </c>
    </row>
    <row r="247" spans="1:99" x14ac:dyDescent="0.2">
      <c r="A247" s="1328">
        <f t="shared" si="924"/>
        <v>95</v>
      </c>
      <c r="B247" s="30">
        <v>1</v>
      </c>
    </row>
    <row r="248" spans="1:99" x14ac:dyDescent="0.2">
      <c r="A248" s="1328">
        <f t="shared" si="924"/>
        <v>96</v>
      </c>
      <c r="B248" s="30">
        <v>0</v>
      </c>
    </row>
    <row r="249" spans="1:99" s="71" customFormat="1" x14ac:dyDescent="0.2">
      <c r="A249" s="1328" t="s">
        <v>804</v>
      </c>
      <c r="B249" s="30">
        <v>0</v>
      </c>
      <c r="C249" s="1328">
        <v>0</v>
      </c>
      <c r="D249" s="1328">
        <f t="shared" ref="D249" si="925">SUM(D153:D248)</f>
        <v>0</v>
      </c>
      <c r="E249" s="1328"/>
      <c r="F249" s="1328">
        <f t="shared" ref="F249" si="926">SUM(F153:F248)</f>
        <v>0</v>
      </c>
      <c r="G249" s="1328">
        <f t="shared" ref="G249" si="927">SUM(G153:G248)</f>
        <v>0</v>
      </c>
      <c r="H249" s="1328">
        <f t="shared" ref="H249" si="928">SUM(H153:H248)</f>
        <v>0</v>
      </c>
      <c r="I249" s="1328">
        <f t="shared" ref="I249" si="929">SUM(I153:I248)</f>
        <v>0</v>
      </c>
      <c r="J249" s="1328">
        <f t="shared" ref="J249" si="930">SUM(J153:J248)</f>
        <v>800</v>
      </c>
      <c r="K249" s="1328">
        <f t="shared" ref="K249" si="931">SUM(K153:K248)</f>
        <v>0</v>
      </c>
      <c r="L249" s="1328">
        <f t="shared" ref="L249" si="932">SUM(L153:L248)</f>
        <v>800</v>
      </c>
      <c r="M249" s="1328">
        <f t="shared" ref="M249" si="933">SUM(M153:M248)</f>
        <v>0</v>
      </c>
      <c r="N249" s="1328">
        <f t="shared" ref="N249" si="934">SUM(N153:N248)</f>
        <v>1600</v>
      </c>
      <c r="O249" s="1328">
        <f t="shared" ref="O249" si="935">SUM(O153:O248)</f>
        <v>0</v>
      </c>
      <c r="P249" s="1328">
        <f t="shared" ref="P249" si="936">SUM(P153:P248)</f>
        <v>800</v>
      </c>
      <c r="Q249" s="1328">
        <f t="shared" ref="Q249" si="937">SUM(Q153:Q248)</f>
        <v>0</v>
      </c>
      <c r="R249" s="1328">
        <f t="shared" ref="R249" si="938">SUM(R153:R248)</f>
        <v>1600</v>
      </c>
      <c r="S249" s="1328">
        <f t="shared" ref="S249" si="939">SUM(S153:S248)</f>
        <v>0</v>
      </c>
      <c r="T249" s="1328">
        <f t="shared" ref="T249" si="940">SUM(T153:T248)</f>
        <v>1600</v>
      </c>
      <c r="U249" s="1328">
        <f t="shared" ref="U249" si="941">SUM(U153:U248)</f>
        <v>0</v>
      </c>
      <c r="V249" s="1328">
        <f t="shared" ref="V249:BQ249" si="942">SUM(V153:V248)</f>
        <v>1600</v>
      </c>
      <c r="W249" s="1328">
        <f t="shared" si="942"/>
        <v>800</v>
      </c>
      <c r="X249" s="1328">
        <f t="shared" si="942"/>
        <v>1600</v>
      </c>
      <c r="Y249" s="1328">
        <f t="shared" si="942"/>
        <v>800</v>
      </c>
      <c r="Z249" s="1328">
        <f t="shared" si="942"/>
        <v>800</v>
      </c>
      <c r="AA249" s="1328">
        <f t="shared" si="942"/>
        <v>1600</v>
      </c>
      <c r="AB249" s="1328">
        <f t="shared" si="942"/>
        <v>2400</v>
      </c>
      <c r="AC249" s="1328">
        <f t="shared" si="942"/>
        <v>800</v>
      </c>
      <c r="AD249" s="1328">
        <f t="shared" si="942"/>
        <v>1600</v>
      </c>
      <c r="AE249" s="1328">
        <f t="shared" si="942"/>
        <v>800</v>
      </c>
      <c r="AF249" s="1328">
        <f t="shared" si="942"/>
        <v>800</v>
      </c>
      <c r="AG249" s="1328">
        <f t="shared" si="942"/>
        <v>3200</v>
      </c>
      <c r="AH249" s="1328">
        <f t="shared" si="942"/>
        <v>2400</v>
      </c>
      <c r="AI249" s="1328">
        <f t="shared" si="942"/>
        <v>1600</v>
      </c>
      <c r="AJ249" s="1328">
        <f t="shared" si="942"/>
        <v>1600</v>
      </c>
      <c r="AK249" s="1328">
        <f t="shared" si="942"/>
        <v>3200</v>
      </c>
      <c r="AL249" s="1328">
        <f t="shared" si="942"/>
        <v>1600</v>
      </c>
      <c r="AM249" s="1328">
        <f t="shared" si="942"/>
        <v>3200</v>
      </c>
      <c r="AN249" s="1328">
        <f t="shared" si="942"/>
        <v>1600</v>
      </c>
      <c r="AO249" s="1328">
        <f t="shared" si="942"/>
        <v>2400</v>
      </c>
      <c r="AP249" s="1328">
        <f t="shared" si="942"/>
        <v>2400</v>
      </c>
      <c r="AQ249" s="1328">
        <f t="shared" si="942"/>
        <v>4800</v>
      </c>
      <c r="AR249" s="1328">
        <f t="shared" si="942"/>
        <v>1600</v>
      </c>
      <c r="AS249" s="1328">
        <f t="shared" si="942"/>
        <v>4000</v>
      </c>
      <c r="AT249" s="1328">
        <f t="shared" si="942"/>
        <v>2400</v>
      </c>
      <c r="AU249" s="1328">
        <f t="shared" si="942"/>
        <v>2400</v>
      </c>
      <c r="AV249" s="1328">
        <f t="shared" si="942"/>
        <v>4000</v>
      </c>
      <c r="AW249" s="1328">
        <f t="shared" si="942"/>
        <v>4000</v>
      </c>
      <c r="AX249" s="1328">
        <f t="shared" si="942"/>
        <v>3200</v>
      </c>
      <c r="AY249" s="1328">
        <f t="shared" si="942"/>
        <v>4000</v>
      </c>
      <c r="AZ249" s="1328">
        <f t="shared" si="942"/>
        <v>3200</v>
      </c>
      <c r="BA249" s="1328">
        <f t="shared" si="942"/>
        <v>3200</v>
      </c>
      <c r="BB249" s="1328">
        <f t="shared" si="942"/>
        <v>4000</v>
      </c>
      <c r="BC249" s="1328">
        <f t="shared" si="942"/>
        <v>4800</v>
      </c>
      <c r="BD249" s="1328">
        <f t="shared" si="942"/>
        <v>4000</v>
      </c>
      <c r="BE249" s="1328">
        <f t="shared" si="942"/>
        <v>4000</v>
      </c>
      <c r="BF249" s="1328">
        <f t="shared" si="942"/>
        <v>4000</v>
      </c>
      <c r="BG249" s="1328">
        <f t="shared" si="942"/>
        <v>4000</v>
      </c>
      <c r="BH249" s="1328">
        <f t="shared" si="942"/>
        <v>4800</v>
      </c>
      <c r="BI249" s="1328">
        <f t="shared" si="942"/>
        <v>5600</v>
      </c>
      <c r="BJ249" s="1328">
        <f t="shared" si="942"/>
        <v>2400</v>
      </c>
      <c r="BK249" s="1328">
        <f t="shared" si="942"/>
        <v>4800</v>
      </c>
      <c r="BL249" s="1328">
        <f t="shared" si="942"/>
        <v>5600</v>
      </c>
      <c r="BM249" s="1328">
        <f t="shared" si="942"/>
        <v>4000</v>
      </c>
      <c r="BN249" s="1328">
        <f t="shared" si="942"/>
        <v>4000</v>
      </c>
      <c r="BO249" s="1328">
        <f t="shared" si="942"/>
        <v>6400</v>
      </c>
      <c r="BP249" s="1328">
        <f t="shared" si="942"/>
        <v>4000</v>
      </c>
      <c r="BQ249" s="1328">
        <f t="shared" si="942"/>
        <v>5600</v>
      </c>
      <c r="BR249" s="1328">
        <f t="shared" ref="BR249:CU249" si="943">SUM(BR153:BR248)</f>
        <v>4800</v>
      </c>
      <c r="BS249" s="1328">
        <f t="shared" si="943"/>
        <v>4800</v>
      </c>
      <c r="BT249" s="1328">
        <f t="shared" si="943"/>
        <v>4800</v>
      </c>
      <c r="BU249" s="1328">
        <f t="shared" si="943"/>
        <v>7200</v>
      </c>
      <c r="BV249" s="1328">
        <f t="shared" si="943"/>
        <v>4000</v>
      </c>
      <c r="BW249" s="1328">
        <f t="shared" si="943"/>
        <v>4800</v>
      </c>
      <c r="BX249" s="1328">
        <f t="shared" si="943"/>
        <v>6400</v>
      </c>
      <c r="BY249" s="1328">
        <f t="shared" si="943"/>
        <v>5600</v>
      </c>
      <c r="BZ249" s="1328">
        <f t="shared" si="943"/>
        <v>7200</v>
      </c>
      <c r="CA249" s="1328">
        <f t="shared" si="943"/>
        <v>6400</v>
      </c>
      <c r="CB249" s="1328">
        <f t="shared" si="943"/>
        <v>3200</v>
      </c>
      <c r="CC249" s="1328">
        <f t="shared" si="943"/>
        <v>6400</v>
      </c>
      <c r="CD249" s="1328">
        <f t="shared" si="943"/>
        <v>7200</v>
      </c>
      <c r="CE249" s="1328">
        <f t="shared" si="943"/>
        <v>5600</v>
      </c>
      <c r="CF249" s="1328">
        <f t="shared" si="943"/>
        <v>6400</v>
      </c>
      <c r="CG249" s="1328">
        <f t="shared" si="943"/>
        <v>8000</v>
      </c>
      <c r="CH249" s="1328">
        <f t="shared" si="943"/>
        <v>4800</v>
      </c>
      <c r="CI249" s="1328">
        <f t="shared" si="943"/>
        <v>7200</v>
      </c>
      <c r="CJ249" s="1328">
        <f t="shared" si="943"/>
        <v>6400</v>
      </c>
      <c r="CK249" s="1328">
        <f t="shared" si="943"/>
        <v>5600</v>
      </c>
      <c r="CL249" s="1328">
        <f t="shared" si="943"/>
        <v>7200</v>
      </c>
      <c r="CM249" s="1328">
        <f t="shared" si="943"/>
        <v>8000</v>
      </c>
      <c r="CN249" s="1328">
        <f t="shared" si="943"/>
        <v>4000</v>
      </c>
      <c r="CO249" s="1328">
        <f t="shared" si="943"/>
        <v>7200</v>
      </c>
      <c r="CP249" s="1328">
        <f t="shared" si="943"/>
        <v>8000</v>
      </c>
      <c r="CQ249" s="1328">
        <f t="shared" si="943"/>
        <v>6400</v>
      </c>
      <c r="CR249" s="1328">
        <f t="shared" si="943"/>
        <v>5600</v>
      </c>
      <c r="CS249" s="1328">
        <f t="shared" si="943"/>
        <v>8000</v>
      </c>
      <c r="CT249" s="1328">
        <f t="shared" si="943"/>
        <v>6400</v>
      </c>
      <c r="CU249" s="1328">
        <f t="shared" si="943"/>
        <v>8000</v>
      </c>
    </row>
  </sheetData>
  <customSheetViews>
    <customSheetView guid="{0F0F502C-9F0F-46A5-8736-2DCA4758A130}" scale="70" showGridLines="0">
      <selection activeCell="S28" sqref="S28"/>
      <pageMargins left="0" right="0" top="0" bottom="0" header="0" footer="0"/>
    </customSheetView>
  </customSheetViews>
  <mergeCells count="2">
    <mergeCell ref="B1:N2"/>
    <mergeCell ref="B141:D14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3">
    <tabColor rgb="FF0070C0"/>
    <pageSetUpPr fitToPage="1"/>
  </sheetPr>
  <dimension ref="A1:AD85"/>
  <sheetViews>
    <sheetView showGridLines="0" zoomScale="80" zoomScaleNormal="80" zoomScalePageLayoutView="80" workbookViewId="0">
      <pane xSplit="4" ySplit="9" topLeftCell="E18" activePane="bottomRight" state="frozen"/>
      <selection pane="topRight" activeCell="E1" sqref="E1"/>
      <selection pane="bottomLeft" activeCell="A10" sqref="A10"/>
      <selection pane="bottomRight" activeCell="F5" sqref="F5"/>
    </sheetView>
  </sheetViews>
  <sheetFormatPr defaultColWidth="14.6640625" defaultRowHeight="15" x14ac:dyDescent="0.2"/>
  <cols>
    <col min="1" max="1" width="9.5" style="85" customWidth="1"/>
    <col min="2" max="2" width="62" style="85" customWidth="1"/>
    <col min="3" max="3" width="38.6640625" style="85" customWidth="1"/>
    <col min="4" max="4" width="33.83203125" style="85" bestFit="1" customWidth="1"/>
    <col min="5" max="5" width="23.83203125" style="85" customWidth="1"/>
    <col min="6" max="6" width="20.83203125" style="85" bestFit="1" customWidth="1"/>
    <col min="7" max="16" width="20.5" style="85" bestFit="1" customWidth="1"/>
    <col min="17" max="17" width="25.1640625" style="85" customWidth="1"/>
    <col min="18" max="18" width="21.6640625" style="85" customWidth="1"/>
    <col min="19" max="29" width="20.83203125" style="85" customWidth="1"/>
    <col min="30" max="30" width="24.83203125" style="85" bestFit="1" customWidth="1"/>
    <col min="31" max="16384" width="14.6640625" style="85"/>
  </cols>
  <sheetData>
    <row r="1" spans="1:30" s="684" customFormat="1" ht="23.25" customHeight="1" x14ac:dyDescent="0.2">
      <c r="A1" s="1772" t="s">
        <v>805</v>
      </c>
      <c r="B1" s="1773"/>
      <c r="C1" s="1773"/>
      <c r="D1" s="1773"/>
      <c r="E1" s="1773"/>
      <c r="F1" s="1773"/>
      <c r="G1" s="1773"/>
      <c r="H1" s="1773"/>
      <c r="I1" s="1773"/>
      <c r="J1" s="1773"/>
      <c r="K1" s="1773"/>
      <c r="L1" s="1773"/>
      <c r="M1" s="1773"/>
      <c r="N1" s="1773"/>
      <c r="O1" s="1773"/>
      <c r="P1" s="1773"/>
      <c r="Q1" s="1773"/>
      <c r="R1" s="1773"/>
      <c r="S1" s="1773"/>
      <c r="T1" s="1773"/>
      <c r="U1" s="1773"/>
      <c r="V1" s="1773"/>
      <c r="W1" s="1773"/>
      <c r="X1" s="1773"/>
      <c r="Y1" s="1773"/>
      <c r="Z1" s="1773"/>
      <c r="AA1" s="1773"/>
      <c r="AB1" s="1773"/>
      <c r="AC1" s="1773"/>
      <c r="AD1" s="1773"/>
    </row>
    <row r="2" spans="1:30" s="684" customFormat="1" ht="23.25" customHeight="1" x14ac:dyDescent="0.2">
      <c r="A2" s="1774"/>
      <c r="B2" s="1775"/>
      <c r="C2" s="1775"/>
      <c r="D2" s="1775"/>
      <c r="E2" s="1775"/>
      <c r="F2" s="1775"/>
      <c r="G2" s="1775"/>
      <c r="H2" s="1775"/>
      <c r="I2" s="1775"/>
      <c r="J2" s="1775"/>
      <c r="K2" s="1775"/>
      <c r="L2" s="1775"/>
      <c r="M2" s="1775"/>
      <c r="N2" s="1775"/>
      <c r="O2" s="1775"/>
      <c r="P2" s="1775"/>
      <c r="Q2" s="1775"/>
      <c r="R2" s="1775"/>
      <c r="S2" s="1775"/>
      <c r="T2" s="1775"/>
      <c r="U2" s="1775"/>
      <c r="V2" s="1775"/>
      <c r="W2" s="1775"/>
      <c r="X2" s="1775"/>
      <c r="Y2" s="1775"/>
      <c r="Z2" s="1775"/>
      <c r="AA2" s="1775"/>
      <c r="AB2" s="1775"/>
      <c r="AC2" s="1775"/>
      <c r="AD2" s="1775"/>
    </row>
    <row r="3" spans="1:30" ht="15" customHeight="1" x14ac:dyDescent="0.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spans="1:30" s="76" customFormat="1" x14ac:dyDescent="0.2">
      <c r="B4" s="866" t="s">
        <v>806</v>
      </c>
    </row>
    <row r="5" spans="1:30" s="76" customFormat="1" ht="23.25" x14ac:dyDescent="0.35">
      <c r="D5" s="1334" t="s">
        <v>807</v>
      </c>
      <c r="E5" s="77"/>
      <c r="I5" s="78" t="s">
        <v>808</v>
      </c>
    </row>
    <row r="6" spans="1:30" s="76" customFormat="1" ht="15.75" x14ac:dyDescent="0.25">
      <c r="B6" s="1334" t="s">
        <v>809</v>
      </c>
      <c r="C6" s="1335">
        <f>Premissas!G9*(Premissas!G25*Premissas!AE9)</f>
        <v>168000</v>
      </c>
      <c r="D6" s="1336">
        <f>C6-Q61</f>
        <v>-54300</v>
      </c>
      <c r="E6" s="683"/>
      <c r="F6" s="960"/>
      <c r="Q6" s="80"/>
      <c r="AD6" s="81"/>
    </row>
    <row r="7" spans="1:30" s="76" customFormat="1" ht="15.75" x14ac:dyDescent="0.25">
      <c r="B7" s="1334" t="s">
        <v>810</v>
      </c>
      <c r="C7" s="1335">
        <f>Premissas!G9*(Premissas!G25*Premissas!AE10)</f>
        <v>336000</v>
      </c>
      <c r="D7" s="1336">
        <f>C7-AD61</f>
        <v>-56400</v>
      </c>
      <c r="E7" s="683"/>
      <c r="F7" s="79"/>
    </row>
    <row r="8" spans="1:30" s="76" customFormat="1" ht="15.75" x14ac:dyDescent="0.25">
      <c r="B8" s="1334" t="s">
        <v>811</v>
      </c>
      <c r="C8" s="1335">
        <f>SUM(C6:C7)</f>
        <v>504000</v>
      </c>
      <c r="E8" s="683"/>
      <c r="F8" s="79"/>
    </row>
    <row r="9" spans="1:30" ht="38.1" customHeight="1" x14ac:dyDescent="0.3">
      <c r="A9" s="1337" t="s">
        <v>812</v>
      </c>
      <c r="B9" s="82"/>
      <c r="C9" s="82" t="s">
        <v>813</v>
      </c>
      <c r="D9" s="82" t="s">
        <v>814</v>
      </c>
      <c r="E9" s="83" t="s">
        <v>815</v>
      </c>
      <c r="F9" s="83" t="s">
        <v>816</v>
      </c>
      <c r="G9" s="84" t="s">
        <v>817</v>
      </c>
      <c r="H9" s="84" t="s">
        <v>818</v>
      </c>
      <c r="I9" s="83" t="s">
        <v>819</v>
      </c>
      <c r="J9" s="83" t="s">
        <v>820</v>
      </c>
      <c r="K9" s="84" t="s">
        <v>821</v>
      </c>
      <c r="L9" s="84" t="s">
        <v>822</v>
      </c>
      <c r="M9" s="83" t="s">
        <v>823</v>
      </c>
      <c r="N9" s="83" t="s">
        <v>824</v>
      </c>
      <c r="O9" s="84" t="s">
        <v>825</v>
      </c>
      <c r="P9" s="84" t="s">
        <v>826</v>
      </c>
      <c r="Q9" s="84" t="s">
        <v>827</v>
      </c>
      <c r="R9" s="84" t="s">
        <v>828</v>
      </c>
      <c r="S9" s="84" t="s">
        <v>829</v>
      </c>
      <c r="T9" s="84" t="s">
        <v>830</v>
      </c>
      <c r="U9" s="84" t="s">
        <v>831</v>
      </c>
      <c r="V9" s="84" t="s">
        <v>832</v>
      </c>
      <c r="W9" s="84" t="s">
        <v>833</v>
      </c>
      <c r="X9" s="84" t="s">
        <v>834</v>
      </c>
      <c r="Y9" s="84" t="s">
        <v>835</v>
      </c>
      <c r="Z9" s="84" t="s">
        <v>836</v>
      </c>
      <c r="AA9" s="84" t="s">
        <v>837</v>
      </c>
      <c r="AB9" s="84" t="s">
        <v>838</v>
      </c>
      <c r="AC9" s="84" t="s">
        <v>839</v>
      </c>
      <c r="AD9" s="83" t="s">
        <v>840</v>
      </c>
    </row>
    <row r="10" spans="1:30" ht="38.1" customHeight="1" x14ac:dyDescent="0.25">
      <c r="A10" s="1338" t="s">
        <v>841</v>
      </c>
      <c r="B10" s="1339"/>
      <c r="C10" s="1339"/>
      <c r="D10" s="1339"/>
      <c r="E10" s="1339"/>
      <c r="F10" s="1339"/>
      <c r="G10" s="1339"/>
      <c r="H10" s="1339"/>
      <c r="I10" s="1339"/>
      <c r="J10" s="1339"/>
      <c r="K10" s="1339"/>
      <c r="L10" s="1339"/>
      <c r="M10" s="1339"/>
      <c r="N10" s="1339"/>
      <c r="O10" s="1339"/>
      <c r="P10" s="1339"/>
      <c r="Q10" s="1339"/>
      <c r="R10" s="1339"/>
      <c r="S10" s="1339"/>
      <c r="T10" s="1339"/>
      <c r="U10" s="1339"/>
      <c r="V10" s="1339"/>
      <c r="W10" s="1339"/>
      <c r="X10" s="1339"/>
      <c r="Y10" s="1339"/>
      <c r="Z10" s="1339"/>
      <c r="AA10" s="1339"/>
      <c r="AB10" s="1339"/>
      <c r="AC10" s="1340"/>
      <c r="AD10" s="1340"/>
    </row>
    <row r="11" spans="1:30" ht="38.1" customHeight="1" x14ac:dyDescent="0.2">
      <c r="A11" s="1341" t="s">
        <v>842</v>
      </c>
      <c r="B11" s="1342" t="s">
        <v>843</v>
      </c>
      <c r="C11" s="1343" t="s">
        <v>50</v>
      </c>
      <c r="D11" s="1344">
        <v>2000</v>
      </c>
      <c r="E11" s="1345">
        <v>2000</v>
      </c>
      <c r="F11" s="1345"/>
      <c r="G11" s="1345"/>
      <c r="H11" s="1345"/>
      <c r="I11" s="1345"/>
      <c r="J11" s="1345"/>
      <c r="K11" s="1345"/>
      <c r="L11" s="1345"/>
      <c r="M11" s="1345"/>
      <c r="N11" s="1345"/>
      <c r="O11" s="1345"/>
      <c r="P11" s="1345"/>
      <c r="Q11" s="1346">
        <f t="shared" ref="Q11:Q16" si="0">SUM(E11:P11)</f>
        <v>2000</v>
      </c>
      <c r="R11" s="1345"/>
      <c r="S11" s="1345"/>
      <c r="T11" s="1345"/>
      <c r="U11" s="1345"/>
      <c r="V11" s="1345"/>
      <c r="W11" s="1345"/>
      <c r="X11" s="1345"/>
      <c r="Y11" s="1345"/>
      <c r="Z11" s="1345"/>
      <c r="AA11" s="1345"/>
      <c r="AB11" s="1345"/>
      <c r="AC11" s="1345"/>
      <c r="AD11" s="1346">
        <f>SUM(R11:AC11)</f>
        <v>0</v>
      </c>
    </row>
    <row r="12" spans="1:30" ht="38.1" customHeight="1" x14ac:dyDescent="0.2">
      <c r="A12" s="1341" t="s">
        <v>844</v>
      </c>
      <c r="B12" s="1342" t="s">
        <v>841</v>
      </c>
      <c r="C12" s="1343" t="s">
        <v>50</v>
      </c>
      <c r="D12" s="1344">
        <v>2000</v>
      </c>
      <c r="E12" s="1345">
        <v>2000</v>
      </c>
      <c r="F12" s="1345"/>
      <c r="G12" s="1345"/>
      <c r="H12" s="1345"/>
      <c r="I12" s="1345"/>
      <c r="J12" s="1345"/>
      <c r="K12" s="1345"/>
      <c r="L12" s="1345"/>
      <c r="M12" s="1345"/>
      <c r="N12" s="1345"/>
      <c r="O12" s="1345"/>
      <c r="P12" s="1345"/>
      <c r="Q12" s="1346">
        <f t="shared" si="0"/>
        <v>2000</v>
      </c>
      <c r="R12" s="1345">
        <v>2000</v>
      </c>
      <c r="S12" s="1345"/>
      <c r="T12" s="1345"/>
      <c r="U12" s="1345"/>
      <c r="V12" s="1345"/>
      <c r="W12" s="1345"/>
      <c r="X12" s="1345"/>
      <c r="Y12" s="1345"/>
      <c r="Z12" s="1345"/>
      <c r="AA12" s="1345"/>
      <c r="AB12" s="1345"/>
      <c r="AC12" s="1345"/>
      <c r="AD12" s="1346">
        <f>SUM(R12:AC12)</f>
        <v>2000</v>
      </c>
    </row>
    <row r="13" spans="1:30" ht="38.1" customHeight="1" x14ac:dyDescent="0.2">
      <c r="A13" s="1341" t="s">
        <v>845</v>
      </c>
      <c r="B13" s="1342" t="s">
        <v>846</v>
      </c>
      <c r="C13" s="1343" t="s">
        <v>50</v>
      </c>
      <c r="D13" s="1344">
        <v>3000</v>
      </c>
      <c r="E13" s="1345">
        <v>3000</v>
      </c>
      <c r="F13" s="1345"/>
      <c r="G13" s="1345"/>
      <c r="H13" s="1345"/>
      <c r="I13" s="1345"/>
      <c r="J13" s="1345"/>
      <c r="K13" s="1345"/>
      <c r="L13" s="1345"/>
      <c r="M13" s="1345"/>
      <c r="N13" s="1345"/>
      <c r="O13" s="1345"/>
      <c r="P13" s="1345"/>
      <c r="Q13" s="1346">
        <f t="shared" si="0"/>
        <v>3000</v>
      </c>
      <c r="R13" s="1345"/>
      <c r="S13" s="1345"/>
      <c r="T13" s="1345"/>
      <c r="U13" s="1345"/>
      <c r="V13" s="1345"/>
      <c r="W13" s="1345"/>
      <c r="X13" s="1345"/>
      <c r="Y13" s="1345"/>
      <c r="Z13" s="1345"/>
      <c r="AA13" s="1345"/>
      <c r="AB13" s="1345"/>
      <c r="AC13" s="1345"/>
      <c r="AD13" s="1346">
        <f>SUM(R13:AC13)</f>
        <v>0</v>
      </c>
    </row>
    <row r="14" spans="1:30" ht="38.1" customHeight="1" x14ac:dyDescent="0.2">
      <c r="A14" s="1341" t="s">
        <v>847</v>
      </c>
      <c r="B14" s="1342" t="s">
        <v>848</v>
      </c>
      <c r="C14" s="1343" t="s">
        <v>50</v>
      </c>
      <c r="D14" s="1344">
        <v>500</v>
      </c>
      <c r="E14" s="1345">
        <v>500</v>
      </c>
      <c r="F14" s="1345"/>
      <c r="G14" s="1345"/>
      <c r="H14" s="1345"/>
      <c r="I14" s="1345"/>
      <c r="J14" s="1345"/>
      <c r="K14" s="1345"/>
      <c r="L14" s="1345"/>
      <c r="M14" s="1345"/>
      <c r="N14" s="1345"/>
      <c r="O14" s="1345"/>
      <c r="P14" s="1345"/>
      <c r="Q14" s="1346">
        <f t="shared" si="0"/>
        <v>500</v>
      </c>
      <c r="R14" s="1345"/>
      <c r="S14" s="1345"/>
      <c r="T14" s="1345"/>
      <c r="U14" s="1345"/>
      <c r="V14" s="1345"/>
      <c r="W14" s="1345"/>
      <c r="X14" s="1345"/>
      <c r="Y14" s="1345"/>
      <c r="Z14" s="1345"/>
      <c r="AA14" s="1345"/>
      <c r="AB14" s="1345"/>
      <c r="AC14" s="1345"/>
      <c r="AD14" s="1346">
        <f t="shared" ref="AD14:AD34" si="1">SUM(R14:AC14)</f>
        <v>0</v>
      </c>
    </row>
    <row r="15" spans="1:30" ht="38.1" customHeight="1" x14ac:dyDescent="0.2">
      <c r="A15" s="1341" t="s">
        <v>849</v>
      </c>
      <c r="B15" s="1342" t="s">
        <v>850</v>
      </c>
      <c r="C15" s="1343" t="s">
        <v>50</v>
      </c>
      <c r="D15" s="1344">
        <v>5000</v>
      </c>
      <c r="E15" s="1345">
        <v>5000</v>
      </c>
      <c r="F15" s="1345"/>
      <c r="G15" s="1345"/>
      <c r="H15" s="1345"/>
      <c r="I15" s="1345"/>
      <c r="J15" s="1345"/>
      <c r="K15" s="1345"/>
      <c r="L15" s="1345"/>
      <c r="M15" s="1345"/>
      <c r="N15" s="1345"/>
      <c r="O15" s="1345"/>
      <c r="P15" s="1345"/>
      <c r="Q15" s="1346">
        <f t="shared" si="0"/>
        <v>5000</v>
      </c>
      <c r="R15" s="1345">
        <v>5000</v>
      </c>
      <c r="S15" s="1345"/>
      <c r="T15" s="1345"/>
      <c r="U15" s="1345"/>
      <c r="V15" s="1345"/>
      <c r="W15" s="1345"/>
      <c r="X15" s="1345"/>
      <c r="Y15" s="1345"/>
      <c r="Z15" s="1345"/>
      <c r="AA15" s="1345"/>
      <c r="AB15" s="1345"/>
      <c r="AC15" s="1345"/>
      <c r="AD15" s="1346">
        <f>SUM(R15:AC15)</f>
        <v>5000</v>
      </c>
    </row>
    <row r="16" spans="1:30" ht="38.1" customHeight="1" x14ac:dyDescent="0.2">
      <c r="A16" s="1341" t="s">
        <v>851</v>
      </c>
      <c r="B16" s="1342" t="s">
        <v>852</v>
      </c>
      <c r="C16" s="1343" t="s">
        <v>50</v>
      </c>
      <c r="D16" s="1344">
        <v>2000</v>
      </c>
      <c r="E16" s="1345">
        <v>2000</v>
      </c>
      <c r="F16" s="1345"/>
      <c r="G16" s="1345"/>
      <c r="H16" s="1345"/>
      <c r="I16" s="1345"/>
      <c r="J16" s="1345"/>
      <c r="K16" s="1345"/>
      <c r="L16" s="1345"/>
      <c r="M16" s="1345"/>
      <c r="N16" s="1345"/>
      <c r="O16" s="1345"/>
      <c r="P16" s="1345"/>
      <c r="Q16" s="1346">
        <f t="shared" si="0"/>
        <v>2000</v>
      </c>
      <c r="R16" s="1345"/>
      <c r="S16" s="1345"/>
      <c r="T16" s="1345"/>
      <c r="U16" s="1345"/>
      <c r="V16" s="1345"/>
      <c r="W16" s="1345"/>
      <c r="X16" s="1345"/>
      <c r="Y16" s="1345"/>
      <c r="Z16" s="1345"/>
      <c r="AA16" s="1345"/>
      <c r="AB16" s="1345"/>
      <c r="AC16" s="1345"/>
      <c r="AD16" s="1346">
        <f>SUM(R16:AC16)</f>
        <v>0</v>
      </c>
    </row>
    <row r="17" spans="1:30" ht="38.1" customHeight="1" x14ac:dyDescent="0.25">
      <c r="A17" s="1338" t="s">
        <v>853</v>
      </c>
      <c r="B17" s="1339"/>
      <c r="C17" s="1347"/>
      <c r="D17" s="1347"/>
      <c r="E17" s="1347"/>
      <c r="F17" s="1347"/>
      <c r="G17" s="1347"/>
      <c r="H17" s="1347"/>
      <c r="I17" s="1347"/>
      <c r="J17" s="1347"/>
      <c r="K17" s="1347"/>
      <c r="L17" s="1347"/>
      <c r="M17" s="1347"/>
      <c r="N17" s="1347"/>
      <c r="O17" s="1347"/>
      <c r="P17" s="1347"/>
      <c r="Q17" s="1347"/>
      <c r="R17" s="1347"/>
      <c r="S17" s="1347"/>
      <c r="T17" s="1347"/>
      <c r="U17" s="1347"/>
      <c r="V17" s="1347"/>
      <c r="W17" s="1347"/>
      <c r="X17" s="1347"/>
      <c r="Y17" s="1347"/>
      <c r="Z17" s="1347"/>
      <c r="AA17" s="1347"/>
      <c r="AB17" s="1347"/>
      <c r="AC17" s="1347"/>
      <c r="AD17" s="1348"/>
    </row>
    <row r="18" spans="1:30" ht="38.1" customHeight="1" x14ac:dyDescent="0.2">
      <c r="A18" s="1341" t="s">
        <v>842</v>
      </c>
      <c r="B18" s="1349" t="s">
        <v>854</v>
      </c>
      <c r="C18" s="1350" t="s">
        <v>739</v>
      </c>
      <c r="D18" s="1351">
        <v>1000</v>
      </c>
      <c r="E18" s="1345">
        <v>1000</v>
      </c>
      <c r="F18" s="1345">
        <v>1000</v>
      </c>
      <c r="G18" s="1345">
        <v>1000</v>
      </c>
      <c r="H18" s="1345">
        <v>1000</v>
      </c>
      <c r="I18" s="1345">
        <v>1000</v>
      </c>
      <c r="J18" s="1345">
        <v>1000</v>
      </c>
      <c r="K18" s="1345">
        <v>1000</v>
      </c>
      <c r="L18" s="1345">
        <v>1000</v>
      </c>
      <c r="M18" s="1345">
        <v>1000</v>
      </c>
      <c r="N18" s="1345">
        <v>1000</v>
      </c>
      <c r="O18" s="1345">
        <v>1000</v>
      </c>
      <c r="P18" s="1345">
        <v>1000</v>
      </c>
      <c r="Q18" s="1346">
        <f t="shared" ref="Q18:Q29" si="2">SUM(E18:P18)</f>
        <v>12000</v>
      </c>
      <c r="R18" s="1345">
        <v>1000</v>
      </c>
      <c r="S18" s="1345">
        <v>1000</v>
      </c>
      <c r="T18" s="1345">
        <v>1000</v>
      </c>
      <c r="U18" s="1345">
        <v>1000</v>
      </c>
      <c r="V18" s="1345">
        <v>1000</v>
      </c>
      <c r="W18" s="1345">
        <v>1000</v>
      </c>
      <c r="X18" s="1345">
        <v>1000</v>
      </c>
      <c r="Y18" s="1345">
        <v>1000</v>
      </c>
      <c r="Z18" s="1345">
        <v>1000</v>
      </c>
      <c r="AA18" s="1345">
        <v>1000</v>
      </c>
      <c r="AB18" s="1345">
        <v>1000</v>
      </c>
      <c r="AC18" s="1345">
        <v>1000</v>
      </c>
      <c r="AD18" s="1346">
        <f t="shared" ref="AD18:AD27" si="3">SUM(R18:AC18)</f>
        <v>12000</v>
      </c>
    </row>
    <row r="19" spans="1:30" ht="38.1" customHeight="1" x14ac:dyDescent="0.2">
      <c r="A19" s="1341" t="s">
        <v>844</v>
      </c>
      <c r="B19" s="1349" t="s">
        <v>855</v>
      </c>
      <c r="C19" s="1350" t="s">
        <v>739</v>
      </c>
      <c r="D19" s="1351">
        <v>1000</v>
      </c>
      <c r="E19" s="1345">
        <v>1000</v>
      </c>
      <c r="F19" s="1345">
        <v>1000</v>
      </c>
      <c r="G19" s="1345">
        <v>1000</v>
      </c>
      <c r="H19" s="1345">
        <v>1000</v>
      </c>
      <c r="I19" s="1345">
        <v>1000</v>
      </c>
      <c r="J19" s="1345">
        <v>1000</v>
      </c>
      <c r="K19" s="1345">
        <v>1000</v>
      </c>
      <c r="L19" s="1345">
        <v>1000</v>
      </c>
      <c r="M19" s="1345">
        <v>1000</v>
      </c>
      <c r="N19" s="1345">
        <v>1000</v>
      </c>
      <c r="O19" s="1345">
        <v>1000</v>
      </c>
      <c r="P19" s="1345">
        <v>1000</v>
      </c>
      <c r="Q19" s="1346">
        <f t="shared" si="2"/>
        <v>12000</v>
      </c>
      <c r="R19" s="1345">
        <v>1000</v>
      </c>
      <c r="S19" s="1345">
        <v>1000</v>
      </c>
      <c r="T19" s="1345">
        <v>1000</v>
      </c>
      <c r="U19" s="1345">
        <v>1000</v>
      </c>
      <c r="V19" s="1345">
        <v>1000</v>
      </c>
      <c r="W19" s="1345">
        <v>1000</v>
      </c>
      <c r="X19" s="1345">
        <v>1000</v>
      </c>
      <c r="Y19" s="1345">
        <v>1000</v>
      </c>
      <c r="Z19" s="1345">
        <v>1000</v>
      </c>
      <c r="AA19" s="1345">
        <v>1000</v>
      </c>
      <c r="AB19" s="1345">
        <v>1000</v>
      </c>
      <c r="AC19" s="1345">
        <v>1000</v>
      </c>
      <c r="AD19" s="1346">
        <f t="shared" si="3"/>
        <v>12000</v>
      </c>
    </row>
    <row r="20" spans="1:30" ht="38.1" customHeight="1" x14ac:dyDescent="0.2">
      <c r="A20" s="1341" t="s">
        <v>845</v>
      </c>
      <c r="B20" s="1341" t="s">
        <v>856</v>
      </c>
      <c r="C20" s="1352" t="s">
        <v>50</v>
      </c>
      <c r="D20" s="1351">
        <v>4000</v>
      </c>
      <c r="E20" s="1345">
        <v>4000</v>
      </c>
      <c r="F20" s="1345"/>
      <c r="G20" s="1345"/>
      <c r="H20" s="1345"/>
      <c r="I20" s="1345"/>
      <c r="J20" s="1345"/>
      <c r="K20" s="1345"/>
      <c r="L20" s="1345"/>
      <c r="M20" s="1345"/>
      <c r="N20" s="1345"/>
      <c r="O20" s="1345"/>
      <c r="P20" s="1345"/>
      <c r="Q20" s="1346">
        <f t="shared" si="2"/>
        <v>4000</v>
      </c>
      <c r="R20" s="1345"/>
      <c r="S20" s="1345"/>
      <c r="T20" s="1345"/>
      <c r="U20" s="1345"/>
      <c r="V20" s="1345"/>
      <c r="W20" s="1345"/>
      <c r="X20" s="1345"/>
      <c r="Y20" s="1345"/>
      <c r="Z20" s="1345"/>
      <c r="AA20" s="1345"/>
      <c r="AB20" s="1345"/>
      <c r="AC20" s="1345"/>
      <c r="AD20" s="1346">
        <f t="shared" si="3"/>
        <v>0</v>
      </c>
    </row>
    <row r="21" spans="1:30" ht="38.1" customHeight="1" x14ac:dyDescent="0.2">
      <c r="A21" s="1341" t="s">
        <v>847</v>
      </c>
      <c r="B21" s="1341" t="s">
        <v>857</v>
      </c>
      <c r="C21" s="1352" t="s">
        <v>739</v>
      </c>
      <c r="D21" s="1351">
        <v>5000</v>
      </c>
      <c r="E21" s="1345">
        <v>5000</v>
      </c>
      <c r="F21" s="1345">
        <v>5000</v>
      </c>
      <c r="G21" s="1345">
        <v>5000</v>
      </c>
      <c r="H21" s="1345">
        <v>5000</v>
      </c>
      <c r="I21" s="1345">
        <v>5000</v>
      </c>
      <c r="J21" s="1345">
        <v>5000</v>
      </c>
      <c r="K21" s="1345">
        <v>5000</v>
      </c>
      <c r="L21" s="1345">
        <v>5000</v>
      </c>
      <c r="M21" s="1345">
        <v>5000</v>
      </c>
      <c r="N21" s="1345">
        <v>5000</v>
      </c>
      <c r="O21" s="1345">
        <v>5000</v>
      </c>
      <c r="P21" s="1345">
        <v>5000</v>
      </c>
      <c r="Q21" s="1346">
        <f t="shared" si="2"/>
        <v>60000</v>
      </c>
      <c r="R21" s="1345">
        <v>10000</v>
      </c>
      <c r="S21" s="1345">
        <v>10000</v>
      </c>
      <c r="T21" s="1345">
        <v>10000</v>
      </c>
      <c r="U21" s="1345">
        <v>10000</v>
      </c>
      <c r="V21" s="1345">
        <v>10000</v>
      </c>
      <c r="W21" s="1345">
        <v>10000</v>
      </c>
      <c r="X21" s="1345">
        <v>10000</v>
      </c>
      <c r="Y21" s="1345">
        <v>10000</v>
      </c>
      <c r="Z21" s="1345">
        <v>10000</v>
      </c>
      <c r="AA21" s="1345">
        <v>10000</v>
      </c>
      <c r="AB21" s="1345">
        <v>10000</v>
      </c>
      <c r="AC21" s="1345">
        <v>10000</v>
      </c>
      <c r="AD21" s="1346">
        <f t="shared" si="3"/>
        <v>120000</v>
      </c>
    </row>
    <row r="22" spans="1:30" ht="38.1" customHeight="1" x14ac:dyDescent="0.2">
      <c r="A22" s="1341" t="s">
        <v>858</v>
      </c>
      <c r="B22" s="1341" t="s">
        <v>859</v>
      </c>
      <c r="C22" s="1352" t="s">
        <v>739</v>
      </c>
      <c r="D22" s="1351">
        <f>10%*Premissas!G25</f>
        <v>3500</v>
      </c>
      <c r="E22" s="1345">
        <v>4000</v>
      </c>
      <c r="F22" s="1345">
        <v>4000</v>
      </c>
      <c r="G22" s="1345">
        <v>4000</v>
      </c>
      <c r="H22" s="1345">
        <v>4000</v>
      </c>
      <c r="I22" s="1345">
        <v>4000</v>
      </c>
      <c r="J22" s="1345">
        <v>4000</v>
      </c>
      <c r="K22" s="1345">
        <v>4000</v>
      </c>
      <c r="L22" s="1345">
        <v>4000</v>
      </c>
      <c r="M22" s="1345">
        <v>4000</v>
      </c>
      <c r="N22" s="1345">
        <v>4000</v>
      </c>
      <c r="O22" s="1345">
        <v>4000</v>
      </c>
      <c r="P22" s="1345">
        <v>4000</v>
      </c>
      <c r="Q22" s="1346">
        <f t="shared" si="2"/>
        <v>48000</v>
      </c>
      <c r="R22" s="1345">
        <v>8000</v>
      </c>
      <c r="S22" s="1345">
        <v>8000</v>
      </c>
      <c r="T22" s="1345">
        <v>8000</v>
      </c>
      <c r="U22" s="1345">
        <v>8000</v>
      </c>
      <c r="V22" s="1345">
        <v>8000</v>
      </c>
      <c r="W22" s="1345">
        <v>8000</v>
      </c>
      <c r="X22" s="1345">
        <v>8000</v>
      </c>
      <c r="Y22" s="1345">
        <v>8000</v>
      </c>
      <c r="Z22" s="1345">
        <v>8000</v>
      </c>
      <c r="AA22" s="1345">
        <v>8000</v>
      </c>
      <c r="AB22" s="1345">
        <v>8000</v>
      </c>
      <c r="AC22" s="1345">
        <v>8000</v>
      </c>
      <c r="AD22" s="1346">
        <f t="shared" si="3"/>
        <v>96000</v>
      </c>
    </row>
    <row r="23" spans="1:30" ht="38.1" customHeight="1" x14ac:dyDescent="0.2">
      <c r="A23" s="1341" t="s">
        <v>860</v>
      </c>
      <c r="B23" s="1341" t="s">
        <v>861</v>
      </c>
      <c r="C23" s="1352" t="s">
        <v>739</v>
      </c>
      <c r="D23" s="1351">
        <v>2000</v>
      </c>
      <c r="E23" s="1345">
        <v>2000</v>
      </c>
      <c r="F23" s="1345">
        <v>2000</v>
      </c>
      <c r="G23" s="1345">
        <v>2000</v>
      </c>
      <c r="H23" s="1345">
        <v>2000</v>
      </c>
      <c r="I23" s="1345">
        <v>2000</v>
      </c>
      <c r="J23" s="1345">
        <v>2000</v>
      </c>
      <c r="K23" s="1345">
        <v>2000</v>
      </c>
      <c r="L23" s="1345">
        <v>2000</v>
      </c>
      <c r="M23" s="1345">
        <v>2000</v>
      </c>
      <c r="N23" s="1345">
        <v>2000</v>
      </c>
      <c r="O23" s="1345">
        <v>2000</v>
      </c>
      <c r="P23" s="1345">
        <v>2000</v>
      </c>
      <c r="Q23" s="1346">
        <f t="shared" si="2"/>
        <v>24000</v>
      </c>
      <c r="R23" s="1345">
        <v>4000</v>
      </c>
      <c r="S23" s="1345">
        <v>4000</v>
      </c>
      <c r="T23" s="1345">
        <v>4000</v>
      </c>
      <c r="U23" s="1345">
        <v>4000</v>
      </c>
      <c r="V23" s="1345">
        <v>4000</v>
      </c>
      <c r="W23" s="1345">
        <v>4000</v>
      </c>
      <c r="X23" s="1345">
        <v>4000</v>
      </c>
      <c r="Y23" s="1345">
        <v>4000</v>
      </c>
      <c r="Z23" s="1345">
        <v>4000</v>
      </c>
      <c r="AA23" s="1345">
        <v>4000</v>
      </c>
      <c r="AB23" s="1345">
        <v>4000</v>
      </c>
      <c r="AC23" s="1345">
        <v>4000</v>
      </c>
      <c r="AD23" s="1346">
        <f t="shared" si="3"/>
        <v>48000</v>
      </c>
    </row>
    <row r="24" spans="1:30" ht="38.1" customHeight="1" x14ac:dyDescent="0.2">
      <c r="A24" s="1341" t="s">
        <v>862</v>
      </c>
      <c r="B24" s="1341" t="s">
        <v>863</v>
      </c>
      <c r="C24" s="1352" t="s">
        <v>739</v>
      </c>
      <c r="D24" s="1351">
        <v>1000</v>
      </c>
      <c r="E24" s="1345">
        <v>1000</v>
      </c>
      <c r="F24" s="1345">
        <v>1000</v>
      </c>
      <c r="G24" s="1345">
        <v>1000</v>
      </c>
      <c r="H24" s="1345">
        <v>1000</v>
      </c>
      <c r="I24" s="1345">
        <v>1000</v>
      </c>
      <c r="J24" s="1345">
        <v>1000</v>
      </c>
      <c r="K24" s="1345">
        <v>1000</v>
      </c>
      <c r="L24" s="1345">
        <v>1000</v>
      </c>
      <c r="M24" s="1345">
        <v>1000</v>
      </c>
      <c r="N24" s="1345">
        <v>1000</v>
      </c>
      <c r="O24" s="1345">
        <v>1000</v>
      </c>
      <c r="P24" s="1345">
        <v>1000</v>
      </c>
      <c r="Q24" s="1346">
        <f t="shared" si="2"/>
        <v>12000</v>
      </c>
      <c r="R24" s="1345">
        <v>2000</v>
      </c>
      <c r="S24" s="1345">
        <v>2000</v>
      </c>
      <c r="T24" s="1345">
        <v>2000</v>
      </c>
      <c r="U24" s="1345">
        <v>2000</v>
      </c>
      <c r="V24" s="1345">
        <v>2000</v>
      </c>
      <c r="W24" s="1345">
        <v>2000</v>
      </c>
      <c r="X24" s="1345">
        <v>2000</v>
      </c>
      <c r="Y24" s="1345">
        <v>2000</v>
      </c>
      <c r="Z24" s="1345">
        <v>2000</v>
      </c>
      <c r="AA24" s="1345">
        <v>2000</v>
      </c>
      <c r="AB24" s="1345">
        <v>2000</v>
      </c>
      <c r="AC24" s="1345">
        <v>2000</v>
      </c>
      <c r="AD24" s="1346">
        <f t="shared" si="3"/>
        <v>24000</v>
      </c>
    </row>
    <row r="25" spans="1:30" ht="38.1" customHeight="1" x14ac:dyDescent="0.2">
      <c r="A25" s="1341" t="s">
        <v>864</v>
      </c>
      <c r="B25" s="1341" t="s">
        <v>865</v>
      </c>
      <c r="C25" s="1352" t="s">
        <v>739</v>
      </c>
      <c r="D25" s="1353">
        <f>20%*(D21+D22+D23+D24)</f>
        <v>2300</v>
      </c>
      <c r="E25" s="1345">
        <v>2400</v>
      </c>
      <c r="F25" s="1345">
        <v>2400</v>
      </c>
      <c r="G25" s="1345">
        <v>2400</v>
      </c>
      <c r="H25" s="1345">
        <v>2400</v>
      </c>
      <c r="I25" s="1345">
        <v>2400</v>
      </c>
      <c r="J25" s="1345">
        <v>2400</v>
      </c>
      <c r="K25" s="1345">
        <v>2400</v>
      </c>
      <c r="L25" s="1345">
        <v>2400</v>
      </c>
      <c r="M25" s="1345">
        <v>2400</v>
      </c>
      <c r="N25" s="1345">
        <v>2400</v>
      </c>
      <c r="O25" s="1345">
        <v>2400</v>
      </c>
      <c r="P25" s="1345">
        <v>2400</v>
      </c>
      <c r="Q25" s="1346">
        <f t="shared" si="2"/>
        <v>28800</v>
      </c>
      <c r="R25" s="1345">
        <v>2400</v>
      </c>
      <c r="S25" s="1345">
        <v>2400</v>
      </c>
      <c r="T25" s="1345">
        <v>2400</v>
      </c>
      <c r="U25" s="1345">
        <v>2400</v>
      </c>
      <c r="V25" s="1345">
        <v>2400</v>
      </c>
      <c r="W25" s="1345">
        <v>2400</v>
      </c>
      <c r="X25" s="1345">
        <v>2400</v>
      </c>
      <c r="Y25" s="1345">
        <v>2400</v>
      </c>
      <c r="Z25" s="1345">
        <v>2400</v>
      </c>
      <c r="AA25" s="1345">
        <v>2400</v>
      </c>
      <c r="AB25" s="1345">
        <v>2400</v>
      </c>
      <c r="AC25" s="1345">
        <v>2400</v>
      </c>
      <c r="AD25" s="1346">
        <f t="shared" si="3"/>
        <v>28800</v>
      </c>
    </row>
    <row r="26" spans="1:30" ht="38.1" customHeight="1" x14ac:dyDescent="0.2">
      <c r="A26" s="1341" t="s">
        <v>866</v>
      </c>
      <c r="B26" s="1349" t="s">
        <v>867</v>
      </c>
      <c r="C26" s="1350" t="s">
        <v>739</v>
      </c>
      <c r="D26" s="1351">
        <v>1000</v>
      </c>
      <c r="E26" s="1345"/>
      <c r="F26" s="1345"/>
      <c r="G26" s="1345"/>
      <c r="H26" s="1345"/>
      <c r="I26" s="1345"/>
      <c r="J26" s="1345"/>
      <c r="K26" s="1345"/>
      <c r="L26" s="1345"/>
      <c r="M26" s="1345"/>
      <c r="N26" s="1345"/>
      <c r="O26" s="1345"/>
      <c r="P26" s="1345"/>
      <c r="Q26" s="1346">
        <f t="shared" si="2"/>
        <v>0</v>
      </c>
      <c r="R26" s="1345"/>
      <c r="S26" s="1345"/>
      <c r="T26" s="1345"/>
      <c r="U26" s="1345"/>
      <c r="V26" s="1345"/>
      <c r="W26" s="1345"/>
      <c r="X26" s="1345"/>
      <c r="Y26" s="1345"/>
      <c r="Z26" s="1345"/>
      <c r="AA26" s="1345"/>
      <c r="AB26" s="1345"/>
      <c r="AC26" s="1345"/>
      <c r="AD26" s="1346">
        <f t="shared" si="3"/>
        <v>0</v>
      </c>
    </row>
    <row r="27" spans="1:30" ht="38.1" customHeight="1" x14ac:dyDescent="0.2">
      <c r="A27" s="1341" t="s">
        <v>868</v>
      </c>
      <c r="B27" s="1341" t="s">
        <v>869</v>
      </c>
      <c r="C27" s="1352" t="s">
        <v>739</v>
      </c>
      <c r="D27" s="1351">
        <v>500</v>
      </c>
      <c r="E27" s="1345"/>
      <c r="F27" s="1345"/>
      <c r="G27" s="1345"/>
      <c r="H27" s="1345"/>
      <c r="I27" s="1345"/>
      <c r="J27" s="1345"/>
      <c r="K27" s="1345"/>
      <c r="L27" s="1345"/>
      <c r="M27" s="1345"/>
      <c r="N27" s="1345"/>
      <c r="O27" s="1345"/>
      <c r="P27" s="1345"/>
      <c r="Q27" s="1346">
        <f t="shared" si="2"/>
        <v>0</v>
      </c>
      <c r="R27" s="1345"/>
      <c r="S27" s="1345"/>
      <c r="T27" s="1345"/>
      <c r="U27" s="1345"/>
      <c r="V27" s="1345"/>
      <c r="W27" s="1345"/>
      <c r="X27" s="1345"/>
      <c r="Y27" s="1345"/>
      <c r="Z27" s="1345"/>
      <c r="AA27" s="1345"/>
      <c r="AB27" s="1345"/>
      <c r="AC27" s="1345"/>
      <c r="AD27" s="1346">
        <f t="shared" si="3"/>
        <v>0</v>
      </c>
    </row>
    <row r="28" spans="1:30" ht="38.1" customHeight="1" x14ac:dyDescent="0.2">
      <c r="A28" s="1341" t="s">
        <v>870</v>
      </c>
      <c r="B28" s="1341" t="s">
        <v>871</v>
      </c>
      <c r="C28" s="1352" t="s">
        <v>739</v>
      </c>
      <c r="D28" s="1351">
        <v>2500</v>
      </c>
      <c r="E28" s="1345"/>
      <c r="F28" s="1345"/>
      <c r="G28" s="1345"/>
      <c r="H28" s="1345"/>
      <c r="I28" s="1345"/>
      <c r="J28" s="1345"/>
      <c r="K28" s="1345"/>
      <c r="L28" s="1345"/>
      <c r="M28" s="1345"/>
      <c r="N28" s="1345"/>
      <c r="O28" s="1345"/>
      <c r="P28" s="1345"/>
      <c r="Q28" s="1346">
        <f t="shared" si="2"/>
        <v>0</v>
      </c>
      <c r="R28" s="1345">
        <v>3000</v>
      </c>
      <c r="S28" s="1345"/>
      <c r="T28" s="1345"/>
      <c r="U28" s="1345"/>
      <c r="V28" s="1345"/>
      <c r="W28" s="1345"/>
      <c r="X28" s="1345">
        <v>3000</v>
      </c>
      <c r="Y28" s="1345"/>
      <c r="Z28" s="1345"/>
      <c r="AA28" s="1345"/>
      <c r="AB28" s="1345"/>
      <c r="AC28" s="1345"/>
      <c r="AD28" s="1346">
        <f t="shared" ref="AD28:AD29" si="4">SUM(R28:AC28)</f>
        <v>6000</v>
      </c>
    </row>
    <row r="29" spans="1:30" ht="38.1" customHeight="1" x14ac:dyDescent="0.2">
      <c r="A29" s="1341" t="s">
        <v>872</v>
      </c>
      <c r="B29" s="1341" t="s">
        <v>873</v>
      </c>
      <c r="C29" s="1352" t="s">
        <v>739</v>
      </c>
      <c r="D29" s="1351">
        <v>500</v>
      </c>
      <c r="E29" s="1345"/>
      <c r="F29" s="1345"/>
      <c r="G29" s="1345"/>
      <c r="H29" s="1345"/>
      <c r="I29" s="1345"/>
      <c r="J29" s="1345"/>
      <c r="K29" s="1345"/>
      <c r="L29" s="1345"/>
      <c r="M29" s="1345"/>
      <c r="N29" s="1345"/>
      <c r="O29" s="1345"/>
      <c r="P29" s="1345"/>
      <c r="Q29" s="1346">
        <f t="shared" si="2"/>
        <v>0</v>
      </c>
      <c r="R29" s="1345"/>
      <c r="S29" s="1345"/>
      <c r="T29" s="1345"/>
      <c r="U29" s="1345"/>
      <c r="V29" s="1345"/>
      <c r="W29" s="1345"/>
      <c r="X29" s="1345"/>
      <c r="Y29" s="1345"/>
      <c r="Z29" s="1345"/>
      <c r="AA29" s="1345"/>
      <c r="AB29" s="1345"/>
      <c r="AC29" s="1345"/>
      <c r="AD29" s="1346">
        <f t="shared" si="4"/>
        <v>0</v>
      </c>
    </row>
    <row r="30" spans="1:30" ht="38.1" customHeight="1" x14ac:dyDescent="0.25">
      <c r="A30" s="1338" t="s">
        <v>874</v>
      </c>
      <c r="B30" s="1339"/>
      <c r="C30" s="1347"/>
      <c r="D30" s="1347"/>
      <c r="E30" s="1347"/>
      <c r="F30" s="1347"/>
      <c r="G30" s="1347"/>
      <c r="H30" s="1347"/>
      <c r="I30" s="1347"/>
      <c r="J30" s="1347"/>
      <c r="K30" s="1347"/>
      <c r="L30" s="1347"/>
      <c r="M30" s="1347"/>
      <c r="N30" s="1347"/>
      <c r="O30" s="1347"/>
      <c r="P30" s="1347"/>
      <c r="Q30" s="1347"/>
      <c r="R30" s="1347"/>
      <c r="S30" s="1347"/>
      <c r="T30" s="1347"/>
      <c r="U30" s="1347"/>
      <c r="V30" s="1347"/>
      <c r="W30" s="1347"/>
      <c r="X30" s="1347"/>
      <c r="Y30" s="1347"/>
      <c r="Z30" s="1347"/>
      <c r="AA30" s="1347"/>
      <c r="AB30" s="1347"/>
      <c r="AC30" s="1347"/>
      <c r="AD30" s="1348"/>
    </row>
    <row r="31" spans="1:30" ht="38.1" customHeight="1" x14ac:dyDescent="0.2">
      <c r="A31" s="1341" t="s">
        <v>842</v>
      </c>
      <c r="B31" s="1341" t="s">
        <v>875</v>
      </c>
      <c r="C31" s="1352" t="s">
        <v>739</v>
      </c>
      <c r="D31" s="1351">
        <v>1000</v>
      </c>
      <c r="E31" s="1345"/>
      <c r="F31" s="1345"/>
      <c r="G31" s="1345"/>
      <c r="H31" s="1345"/>
      <c r="I31" s="1345"/>
      <c r="J31" s="1345"/>
      <c r="K31" s="1345"/>
      <c r="L31" s="1345"/>
      <c r="M31" s="1345"/>
      <c r="N31" s="1345"/>
      <c r="O31" s="1345"/>
      <c r="P31" s="1345"/>
      <c r="Q31" s="1346">
        <f>SUM(E31:P31)</f>
        <v>0</v>
      </c>
      <c r="R31" s="1345"/>
      <c r="S31" s="1345"/>
      <c r="T31" s="1345"/>
      <c r="U31" s="1345"/>
      <c r="V31" s="1345"/>
      <c r="W31" s="1345"/>
      <c r="X31" s="1345"/>
      <c r="Y31" s="1345"/>
      <c r="Z31" s="1345"/>
      <c r="AA31" s="1345"/>
      <c r="AB31" s="1345"/>
      <c r="AC31" s="1345"/>
      <c r="AD31" s="1346">
        <f t="shared" si="1"/>
        <v>0</v>
      </c>
    </row>
    <row r="32" spans="1:30" ht="38.1" customHeight="1" x14ac:dyDescent="0.2">
      <c r="A32" s="1341" t="s">
        <v>844</v>
      </c>
      <c r="B32" s="1341" t="s">
        <v>876</v>
      </c>
      <c r="C32" s="1352" t="s">
        <v>739</v>
      </c>
      <c r="D32" s="1351">
        <v>750</v>
      </c>
      <c r="E32" s="1345"/>
      <c r="F32" s="1345"/>
      <c r="G32" s="1345"/>
      <c r="H32" s="1345"/>
      <c r="I32" s="1345"/>
      <c r="J32" s="1345"/>
      <c r="K32" s="1345"/>
      <c r="L32" s="1345"/>
      <c r="M32" s="1345"/>
      <c r="N32" s="1345"/>
      <c r="O32" s="1345"/>
      <c r="P32" s="1345"/>
      <c r="Q32" s="1346">
        <f>SUM(E32:P32)</f>
        <v>0</v>
      </c>
      <c r="R32" s="1345"/>
      <c r="S32" s="1345"/>
      <c r="T32" s="1345"/>
      <c r="U32" s="1345"/>
      <c r="V32" s="1345"/>
      <c r="W32" s="1345"/>
      <c r="X32" s="1345"/>
      <c r="Y32" s="1345"/>
      <c r="Z32" s="1345"/>
      <c r="AA32" s="1345"/>
      <c r="AB32" s="1345"/>
      <c r="AC32" s="1345"/>
      <c r="AD32" s="1346">
        <f t="shared" si="1"/>
        <v>0</v>
      </c>
    </row>
    <row r="33" spans="1:30" ht="38.1" customHeight="1" x14ac:dyDescent="0.2">
      <c r="A33" s="1341" t="s">
        <v>845</v>
      </c>
      <c r="B33" s="1341" t="s">
        <v>877</v>
      </c>
      <c r="C33" s="1352" t="s">
        <v>739</v>
      </c>
      <c r="D33" s="1351">
        <v>1500</v>
      </c>
      <c r="E33" s="1345"/>
      <c r="F33" s="1345"/>
      <c r="G33" s="1345"/>
      <c r="H33" s="1345"/>
      <c r="I33" s="1345"/>
      <c r="J33" s="1345"/>
      <c r="K33" s="1345"/>
      <c r="L33" s="1345"/>
      <c r="M33" s="1345"/>
      <c r="N33" s="1345"/>
      <c r="O33" s="1345"/>
      <c r="P33" s="1345"/>
      <c r="Q33" s="1346">
        <f>SUM(E33:P33)</f>
        <v>0</v>
      </c>
      <c r="R33" s="1345"/>
      <c r="S33" s="1345"/>
      <c r="T33" s="1345"/>
      <c r="U33" s="1345"/>
      <c r="V33" s="1345"/>
      <c r="W33" s="1345"/>
      <c r="X33" s="1345"/>
      <c r="Y33" s="1345"/>
      <c r="Z33" s="1345"/>
      <c r="AA33" s="1345"/>
      <c r="AB33" s="1345"/>
      <c r="AC33" s="1345"/>
      <c r="AD33" s="1346">
        <f t="shared" si="1"/>
        <v>0</v>
      </c>
    </row>
    <row r="34" spans="1:30" ht="38.1" customHeight="1" x14ac:dyDescent="0.2">
      <c r="A34" s="1341" t="s">
        <v>847</v>
      </c>
      <c r="B34" s="1341" t="s">
        <v>878</v>
      </c>
      <c r="C34" s="1352" t="s">
        <v>739</v>
      </c>
      <c r="D34" s="1351">
        <v>1000</v>
      </c>
      <c r="E34" s="1345"/>
      <c r="F34" s="1345"/>
      <c r="G34" s="1345"/>
      <c r="H34" s="1345"/>
      <c r="I34" s="1345"/>
      <c r="J34" s="1345"/>
      <c r="K34" s="1345"/>
      <c r="L34" s="1345"/>
      <c r="M34" s="1345"/>
      <c r="N34" s="1345"/>
      <c r="O34" s="1345"/>
      <c r="P34" s="1345"/>
      <c r="Q34" s="1346">
        <f>SUM(E34:P34)</f>
        <v>0</v>
      </c>
      <c r="R34" s="1345"/>
      <c r="S34" s="1345"/>
      <c r="T34" s="1345"/>
      <c r="U34" s="1345"/>
      <c r="V34" s="1345"/>
      <c r="W34" s="1345"/>
      <c r="X34" s="1345"/>
      <c r="Y34" s="1345"/>
      <c r="Z34" s="1345"/>
      <c r="AA34" s="1345"/>
      <c r="AB34" s="1345"/>
      <c r="AC34" s="1345"/>
      <c r="AD34" s="1346">
        <f t="shared" si="1"/>
        <v>0</v>
      </c>
    </row>
    <row r="35" spans="1:30" ht="38.1" customHeight="1" x14ac:dyDescent="0.25">
      <c r="A35" s="1338" t="s">
        <v>879</v>
      </c>
      <c r="B35" s="1339"/>
      <c r="C35" s="1347"/>
      <c r="D35" s="1354"/>
      <c r="E35" s="1347"/>
      <c r="F35" s="1347"/>
      <c r="G35" s="1347"/>
      <c r="H35" s="1347"/>
      <c r="I35" s="1347"/>
      <c r="J35" s="1347"/>
      <c r="K35" s="1347"/>
      <c r="L35" s="1347"/>
      <c r="M35" s="1347"/>
      <c r="N35" s="1347"/>
      <c r="O35" s="1347"/>
      <c r="P35" s="1347"/>
      <c r="Q35" s="1347"/>
      <c r="R35" s="1347"/>
      <c r="S35" s="1347"/>
      <c r="T35" s="1347"/>
      <c r="U35" s="1347"/>
      <c r="V35" s="1347"/>
      <c r="W35" s="1347"/>
      <c r="X35" s="1347"/>
      <c r="Y35" s="1347"/>
      <c r="Z35" s="1347"/>
      <c r="AA35" s="1347"/>
      <c r="AB35" s="1347"/>
      <c r="AC35" s="1347"/>
      <c r="AD35" s="1348"/>
    </row>
    <row r="36" spans="1:30" ht="38.1" customHeight="1" x14ac:dyDescent="0.2">
      <c r="A36" s="1341" t="s">
        <v>842</v>
      </c>
      <c r="B36" s="1341" t="s">
        <v>880</v>
      </c>
      <c r="C36" s="1352" t="s">
        <v>50</v>
      </c>
      <c r="D36" s="1351">
        <v>5000</v>
      </c>
      <c r="E36" s="1345"/>
      <c r="F36" s="1345"/>
      <c r="G36" s="1345"/>
      <c r="H36" s="1345"/>
      <c r="I36" s="1345"/>
      <c r="J36" s="1345"/>
      <c r="K36" s="1345"/>
      <c r="L36" s="1345"/>
      <c r="M36" s="1345"/>
      <c r="N36" s="1345"/>
      <c r="O36" s="1345"/>
      <c r="P36" s="1345"/>
      <c r="Q36" s="1346">
        <f>SUM(E36:P36)</f>
        <v>0</v>
      </c>
      <c r="R36" s="1345"/>
      <c r="S36" s="1345"/>
      <c r="T36" s="1345"/>
      <c r="U36" s="1345"/>
      <c r="V36" s="1345"/>
      <c r="W36" s="1345"/>
      <c r="X36" s="1345"/>
      <c r="Y36" s="1345"/>
      <c r="Z36" s="1345"/>
      <c r="AA36" s="1345"/>
      <c r="AB36" s="1345"/>
      <c r="AC36" s="1345"/>
      <c r="AD36" s="1346">
        <f t="shared" ref="AD36:AD60" si="5">SUM(R36:AC36)</f>
        <v>0</v>
      </c>
    </row>
    <row r="37" spans="1:30" ht="38.1" customHeight="1" x14ac:dyDescent="0.2">
      <c r="A37" s="1341" t="s">
        <v>844</v>
      </c>
      <c r="B37" s="1341" t="s">
        <v>881</v>
      </c>
      <c r="C37" s="1352" t="s">
        <v>50</v>
      </c>
      <c r="D37" s="1351">
        <v>20000</v>
      </c>
      <c r="E37" s="1345"/>
      <c r="F37" s="1345"/>
      <c r="G37" s="1345"/>
      <c r="H37" s="1345"/>
      <c r="I37" s="1345"/>
      <c r="J37" s="1345"/>
      <c r="K37" s="1345"/>
      <c r="L37" s="1345"/>
      <c r="M37" s="1345"/>
      <c r="N37" s="1345"/>
      <c r="O37" s="1345"/>
      <c r="P37" s="1345"/>
      <c r="Q37" s="1346">
        <f>SUM(E37:P37)</f>
        <v>0</v>
      </c>
      <c r="R37" s="1345"/>
      <c r="S37" s="1345"/>
      <c r="T37" s="1345"/>
      <c r="U37" s="1345"/>
      <c r="V37" s="1345"/>
      <c r="W37" s="1345"/>
      <c r="X37" s="1345"/>
      <c r="Y37" s="1345"/>
      <c r="Z37" s="1345"/>
      <c r="AA37" s="1345"/>
      <c r="AB37" s="1345"/>
      <c r="AC37" s="1345"/>
      <c r="AD37" s="1346">
        <f t="shared" si="5"/>
        <v>0</v>
      </c>
    </row>
    <row r="38" spans="1:30" ht="38.1" customHeight="1" x14ac:dyDescent="0.2">
      <c r="A38" s="85" t="s">
        <v>845</v>
      </c>
      <c r="B38" s="1355" t="s">
        <v>672</v>
      </c>
      <c r="C38" s="1356" t="s">
        <v>739</v>
      </c>
      <c r="D38" s="1357">
        <v>7000</v>
      </c>
      <c r="E38" s="1358"/>
      <c r="F38" s="1358"/>
      <c r="G38" s="1358"/>
      <c r="H38" s="1358"/>
      <c r="I38" s="1358"/>
      <c r="J38" s="1358"/>
      <c r="K38" s="1358"/>
      <c r="L38" s="1358"/>
      <c r="M38" s="1358">
        <v>7000</v>
      </c>
      <c r="N38" s="1358"/>
      <c r="O38" s="1358"/>
      <c r="P38" s="1358"/>
      <c r="Q38" s="1346">
        <f>SUM(E38:P38)</f>
        <v>7000</v>
      </c>
      <c r="R38" s="1345">
        <v>7000</v>
      </c>
      <c r="S38" s="1345"/>
      <c r="T38" s="1345"/>
      <c r="U38" s="1345"/>
      <c r="V38" s="1345">
        <v>7000</v>
      </c>
      <c r="W38" s="1345"/>
      <c r="X38" s="1345">
        <v>7000</v>
      </c>
      <c r="Y38" s="1345"/>
      <c r="Z38" s="1345">
        <v>7000</v>
      </c>
      <c r="AA38" s="1345"/>
      <c r="AB38" s="1345">
        <v>7000</v>
      </c>
      <c r="AC38" s="1345"/>
      <c r="AD38" s="1346">
        <f t="shared" si="5"/>
        <v>35000</v>
      </c>
    </row>
    <row r="39" spans="1:30" ht="38.1" customHeight="1" x14ac:dyDescent="0.25">
      <c r="A39" s="1338" t="s">
        <v>882</v>
      </c>
      <c r="B39" s="1339"/>
      <c r="C39" s="1347"/>
      <c r="D39" s="1354"/>
      <c r="E39" s="1347"/>
      <c r="F39" s="1347"/>
      <c r="G39" s="1347"/>
      <c r="H39" s="1347"/>
      <c r="I39" s="1347"/>
      <c r="J39" s="1347"/>
      <c r="K39" s="1347"/>
      <c r="L39" s="1347"/>
      <c r="M39" s="1347"/>
      <c r="N39" s="1347"/>
      <c r="O39" s="1347"/>
      <c r="P39" s="1347"/>
      <c r="Q39" s="1347"/>
      <c r="R39" s="1347"/>
      <c r="S39" s="1347"/>
      <c r="T39" s="1347"/>
      <c r="U39" s="1347"/>
      <c r="V39" s="1347"/>
      <c r="W39" s="1347"/>
      <c r="X39" s="1347"/>
      <c r="Y39" s="1347"/>
      <c r="Z39" s="1347"/>
      <c r="AA39" s="1347"/>
      <c r="AB39" s="1347"/>
      <c r="AC39" s="1347"/>
      <c r="AD39" s="1348"/>
    </row>
    <row r="40" spans="1:30" ht="38.1" customHeight="1" x14ac:dyDescent="0.2">
      <c r="A40" s="1341" t="s">
        <v>842</v>
      </c>
      <c r="B40" s="1341" t="s">
        <v>883</v>
      </c>
      <c r="C40" s="1352" t="s">
        <v>739</v>
      </c>
      <c r="D40" s="1351">
        <v>1000</v>
      </c>
      <c r="E40" s="1345"/>
      <c r="F40" s="1345"/>
      <c r="G40" s="1345"/>
      <c r="H40" s="1345"/>
      <c r="I40" s="1345"/>
      <c r="J40" s="1345"/>
      <c r="K40" s="1345"/>
      <c r="L40" s="1345"/>
      <c r="M40" s="1345"/>
      <c r="N40" s="1345"/>
      <c r="O40" s="1345"/>
      <c r="P40" s="1345"/>
      <c r="Q40" s="1346">
        <f t="shared" ref="Q40:Q60" si="6">SUM(E40:P40)</f>
        <v>0</v>
      </c>
      <c r="R40" s="1345"/>
      <c r="S40" s="1345"/>
      <c r="T40" s="1345"/>
      <c r="U40" s="1345"/>
      <c r="V40" s="1345"/>
      <c r="W40" s="1345"/>
      <c r="X40" s="1345"/>
      <c r="Y40" s="1345"/>
      <c r="Z40" s="1345"/>
      <c r="AA40" s="1345"/>
      <c r="AB40" s="1345"/>
      <c r="AC40" s="1345"/>
      <c r="AD40" s="1346">
        <f t="shared" ref="AD40:AD43" si="7">SUM(R40:AC40)</f>
        <v>0</v>
      </c>
    </row>
    <row r="41" spans="1:30" ht="38.1" customHeight="1" x14ac:dyDescent="0.2">
      <c r="A41" s="1341" t="s">
        <v>844</v>
      </c>
      <c r="B41" s="1341" t="s">
        <v>884</v>
      </c>
      <c r="C41" s="1352" t="s">
        <v>739</v>
      </c>
      <c r="D41" s="1351">
        <v>300</v>
      </c>
      <c r="E41" s="1345"/>
      <c r="F41" s="1345"/>
      <c r="G41" s="1345"/>
      <c r="H41" s="1345"/>
      <c r="I41" s="1345"/>
      <c r="J41" s="1345"/>
      <c r="K41" s="1345"/>
      <c r="L41" s="1345"/>
      <c r="M41" s="1345"/>
      <c r="N41" s="1345"/>
      <c r="O41" s="1345"/>
      <c r="P41" s="1345"/>
      <c r="Q41" s="1346">
        <f t="shared" si="6"/>
        <v>0</v>
      </c>
      <c r="R41" s="1345">
        <v>300</v>
      </c>
      <c r="S41" s="1345">
        <v>300</v>
      </c>
      <c r="T41" s="1345">
        <v>300</v>
      </c>
      <c r="U41" s="1345">
        <v>300</v>
      </c>
      <c r="V41" s="1345">
        <v>300</v>
      </c>
      <c r="W41" s="1345">
        <v>300</v>
      </c>
      <c r="X41" s="1345">
        <v>300</v>
      </c>
      <c r="Y41" s="1345">
        <v>300</v>
      </c>
      <c r="Z41" s="1345">
        <v>300</v>
      </c>
      <c r="AA41" s="1345">
        <v>300</v>
      </c>
      <c r="AB41" s="1345">
        <v>300</v>
      </c>
      <c r="AC41" s="1345">
        <v>300</v>
      </c>
      <c r="AD41" s="1346">
        <f t="shared" si="7"/>
        <v>3600</v>
      </c>
    </row>
    <row r="42" spans="1:30" ht="38.1" customHeight="1" x14ac:dyDescent="0.2">
      <c r="A42" s="1341" t="s">
        <v>845</v>
      </c>
      <c r="B42" s="1359" t="s">
        <v>885</v>
      </c>
      <c r="C42" s="1356" t="s">
        <v>739</v>
      </c>
      <c r="D42" s="1357">
        <v>500</v>
      </c>
      <c r="E42" s="1345"/>
      <c r="F42" s="1345"/>
      <c r="G42" s="1345"/>
      <c r="H42" s="1345"/>
      <c r="I42" s="1345"/>
      <c r="J42" s="1345"/>
      <c r="K42" s="1345"/>
      <c r="L42" s="1345"/>
      <c r="M42" s="1345"/>
      <c r="N42" s="1345"/>
      <c r="O42" s="1345"/>
      <c r="P42" s="1345"/>
      <c r="Q42" s="1346">
        <f t="shared" si="6"/>
        <v>0</v>
      </c>
      <c r="R42" s="1345"/>
      <c r="S42" s="1345"/>
      <c r="T42" s="1345"/>
      <c r="U42" s="1345"/>
      <c r="V42" s="1345"/>
      <c r="W42" s="1345"/>
      <c r="X42" s="1345"/>
      <c r="Y42" s="1345"/>
      <c r="Z42" s="1345"/>
      <c r="AA42" s="1345"/>
      <c r="AB42" s="1345"/>
      <c r="AC42" s="1345"/>
      <c r="AD42" s="1346">
        <f t="shared" si="7"/>
        <v>0</v>
      </c>
    </row>
    <row r="43" spans="1:30" ht="38.1" customHeight="1" x14ac:dyDescent="0.2">
      <c r="A43" s="85" t="s">
        <v>847</v>
      </c>
      <c r="B43" s="1355" t="s">
        <v>886</v>
      </c>
      <c r="C43" s="1356" t="s">
        <v>739</v>
      </c>
      <c r="D43" s="1357">
        <v>1000</v>
      </c>
      <c r="E43" s="1358"/>
      <c r="F43" s="1358"/>
      <c r="G43" s="1358"/>
      <c r="H43" s="1358"/>
      <c r="I43" s="1358"/>
      <c r="J43" s="1358"/>
      <c r="K43" s="1358"/>
      <c r="L43" s="1358"/>
      <c r="M43" s="1358"/>
      <c r="N43" s="1358"/>
      <c r="O43" s="1358"/>
      <c r="P43" s="1358"/>
      <c r="Q43" s="1346">
        <f t="shared" si="6"/>
        <v>0</v>
      </c>
      <c r="R43" s="1345"/>
      <c r="S43" s="1345"/>
      <c r="T43" s="1345"/>
      <c r="U43" s="1345"/>
      <c r="V43" s="1345"/>
      <c r="W43" s="1345"/>
      <c r="X43" s="1345"/>
      <c r="Y43" s="1345"/>
      <c r="Z43" s="1345"/>
      <c r="AA43" s="1345"/>
      <c r="AB43" s="1345"/>
      <c r="AC43" s="1345"/>
      <c r="AD43" s="1346">
        <f t="shared" si="7"/>
        <v>0</v>
      </c>
    </row>
    <row r="44" spans="1:30" ht="38.1" customHeight="1" x14ac:dyDescent="0.25">
      <c r="A44" s="1338" t="s">
        <v>887</v>
      </c>
      <c r="B44" s="1339"/>
      <c r="C44" s="1347"/>
      <c r="D44" s="1354"/>
      <c r="E44" s="1360"/>
      <c r="F44" s="1360"/>
      <c r="G44" s="1360"/>
      <c r="H44" s="1360"/>
      <c r="I44" s="1360"/>
      <c r="J44" s="1360"/>
      <c r="K44" s="1360"/>
      <c r="L44" s="1360"/>
      <c r="M44" s="1360"/>
      <c r="N44" s="1360"/>
      <c r="O44" s="1360"/>
      <c r="P44" s="1360"/>
      <c r="Q44" s="1346">
        <f t="shared" si="6"/>
        <v>0</v>
      </c>
      <c r="R44" s="1360"/>
      <c r="S44" s="1360"/>
      <c r="T44" s="1360"/>
      <c r="U44" s="1360"/>
      <c r="V44" s="1360"/>
      <c r="W44" s="1360"/>
      <c r="X44" s="1360"/>
      <c r="Y44" s="1360"/>
      <c r="Z44" s="1360"/>
      <c r="AA44" s="1360"/>
      <c r="AB44" s="1360"/>
      <c r="AC44" s="1360"/>
      <c r="AD44" s="1361"/>
    </row>
    <row r="45" spans="1:30" ht="38.1" customHeight="1" x14ac:dyDescent="0.2">
      <c r="A45" s="1341" t="s">
        <v>842</v>
      </c>
      <c r="B45" s="1341" t="s">
        <v>888</v>
      </c>
      <c r="C45" s="1352" t="s">
        <v>50</v>
      </c>
      <c r="D45" s="1353">
        <f>F70</f>
        <v>160000</v>
      </c>
      <c r="E45" s="1345"/>
      <c r="F45" s="1345"/>
      <c r="G45" s="1345"/>
      <c r="H45" s="1345"/>
      <c r="I45" s="1345"/>
      <c r="J45" s="1345"/>
      <c r="K45" s="1345"/>
      <c r="L45" s="1345"/>
      <c r="M45" s="1345"/>
      <c r="N45" s="1345"/>
      <c r="O45" s="1345"/>
      <c r="P45" s="1345"/>
      <c r="Q45" s="1346">
        <f t="shared" si="6"/>
        <v>0</v>
      </c>
      <c r="R45" s="1345"/>
      <c r="S45" s="1345"/>
      <c r="T45" s="1345"/>
      <c r="U45" s="1345"/>
      <c r="V45" s="1345"/>
      <c r="W45" s="1345"/>
      <c r="X45" s="1345"/>
      <c r="Y45" s="1345"/>
      <c r="Z45" s="1345"/>
      <c r="AA45" s="1345"/>
      <c r="AB45" s="1345"/>
      <c r="AC45" s="1345"/>
      <c r="AD45" s="1346">
        <f t="shared" si="5"/>
        <v>0</v>
      </c>
    </row>
    <row r="46" spans="1:30" ht="38.1" customHeight="1" x14ac:dyDescent="0.2">
      <c r="A46" s="1341" t="s">
        <v>844</v>
      </c>
      <c r="B46" s="1341" t="s">
        <v>889</v>
      </c>
      <c r="C46" s="1352" t="s">
        <v>50</v>
      </c>
      <c r="D46" s="1353">
        <f t="shared" ref="D46:D60" si="8">F71</f>
        <v>70000</v>
      </c>
      <c r="E46" s="1345"/>
      <c r="F46" s="1345"/>
      <c r="G46" s="1345"/>
      <c r="H46" s="1345"/>
      <c r="I46" s="1345"/>
      <c r="J46" s="1345"/>
      <c r="K46" s="1345"/>
      <c r="L46" s="1345"/>
      <c r="M46" s="1345"/>
      <c r="N46" s="1345"/>
      <c r="O46" s="1345"/>
      <c r="P46" s="1345"/>
      <c r="Q46" s="1346">
        <f t="shared" si="6"/>
        <v>0</v>
      </c>
      <c r="R46" s="1345"/>
      <c r="S46" s="1345"/>
      <c r="T46" s="1345"/>
      <c r="U46" s="1345"/>
      <c r="V46" s="1345"/>
      <c r="W46" s="1345"/>
      <c r="X46" s="1345"/>
      <c r="Y46" s="1345"/>
      <c r="Z46" s="1345"/>
      <c r="AA46" s="1345"/>
      <c r="AB46" s="1345"/>
      <c r="AC46" s="1345"/>
      <c r="AD46" s="1346">
        <f t="shared" si="5"/>
        <v>0</v>
      </c>
    </row>
    <row r="47" spans="1:30" ht="38.1" customHeight="1" x14ac:dyDescent="0.2">
      <c r="A47" s="1341" t="s">
        <v>845</v>
      </c>
      <c r="B47" s="1341" t="s">
        <v>890</v>
      </c>
      <c r="C47" s="1352" t="s">
        <v>50</v>
      </c>
      <c r="D47" s="1353">
        <f t="shared" si="8"/>
        <v>40000</v>
      </c>
      <c r="E47" s="1345"/>
      <c r="F47" s="1345"/>
      <c r="G47" s="1345"/>
      <c r="H47" s="1345"/>
      <c r="I47" s="1345"/>
      <c r="J47" s="1345"/>
      <c r="K47" s="1345"/>
      <c r="L47" s="1345"/>
      <c r="M47" s="1345"/>
      <c r="N47" s="1345"/>
      <c r="O47" s="1345"/>
      <c r="P47" s="1345"/>
      <c r="Q47" s="1346">
        <f t="shared" si="6"/>
        <v>0</v>
      </c>
      <c r="R47" s="1345"/>
      <c r="S47" s="1345"/>
      <c r="T47" s="1345"/>
      <c r="U47" s="1345"/>
      <c r="V47" s="1345"/>
      <c r="W47" s="1345"/>
      <c r="X47" s="1345"/>
      <c r="Y47" s="1345"/>
      <c r="Z47" s="1345"/>
      <c r="AA47" s="1345"/>
      <c r="AB47" s="1345"/>
      <c r="AC47" s="1345"/>
      <c r="AD47" s="1346">
        <f t="shared" si="5"/>
        <v>0</v>
      </c>
    </row>
    <row r="48" spans="1:30" ht="38.1" customHeight="1" x14ac:dyDescent="0.2">
      <c r="A48" s="1341" t="s">
        <v>847</v>
      </c>
      <c r="B48" s="1341" t="s">
        <v>891</v>
      </c>
      <c r="C48" s="1352" t="s">
        <v>50</v>
      </c>
      <c r="D48" s="1353">
        <f t="shared" si="8"/>
        <v>20000</v>
      </c>
      <c r="E48" s="1345"/>
      <c r="F48" s="1345"/>
      <c r="G48" s="1345"/>
      <c r="H48" s="1345"/>
      <c r="I48" s="1345"/>
      <c r="J48" s="1345"/>
      <c r="K48" s="1345"/>
      <c r="L48" s="1345"/>
      <c r="M48" s="1345"/>
      <c r="N48" s="1345"/>
      <c r="O48" s="1345"/>
      <c r="P48" s="1345"/>
      <c r="Q48" s="1346">
        <f t="shared" si="6"/>
        <v>0</v>
      </c>
      <c r="R48" s="1345"/>
      <c r="S48" s="1345"/>
      <c r="T48" s="1345"/>
      <c r="U48" s="1345"/>
      <c r="V48" s="1345"/>
      <c r="W48" s="1345"/>
      <c r="X48" s="1345"/>
      <c r="Y48" s="1345"/>
      <c r="Z48" s="1345"/>
      <c r="AA48" s="1345"/>
      <c r="AB48" s="1345"/>
      <c r="AC48" s="1345"/>
      <c r="AD48" s="1346">
        <f t="shared" si="5"/>
        <v>0</v>
      </c>
    </row>
    <row r="49" spans="1:30" ht="38.1" customHeight="1" x14ac:dyDescent="0.2">
      <c r="A49" s="1341" t="s">
        <v>858</v>
      </c>
      <c r="B49" s="1341" t="s">
        <v>892</v>
      </c>
      <c r="C49" s="1352" t="s">
        <v>50</v>
      </c>
      <c r="D49" s="1353">
        <f t="shared" si="8"/>
        <v>20000</v>
      </c>
      <c r="E49" s="1345"/>
      <c r="F49" s="1345"/>
      <c r="G49" s="1345"/>
      <c r="H49" s="1345"/>
      <c r="I49" s="1345"/>
      <c r="J49" s="1345"/>
      <c r="K49" s="1345"/>
      <c r="L49" s="1345"/>
      <c r="M49" s="1345"/>
      <c r="N49" s="1345"/>
      <c r="O49" s="1345"/>
      <c r="P49" s="1345"/>
      <c r="Q49" s="1346">
        <f t="shared" si="6"/>
        <v>0</v>
      </c>
      <c r="R49" s="1345"/>
      <c r="S49" s="1345"/>
      <c r="T49" s="1345"/>
      <c r="U49" s="1345"/>
      <c r="V49" s="1345"/>
      <c r="W49" s="1345"/>
      <c r="X49" s="1345"/>
      <c r="Y49" s="1345"/>
      <c r="Z49" s="1345"/>
      <c r="AA49" s="1345"/>
      <c r="AB49" s="1345"/>
      <c r="AC49" s="1345"/>
      <c r="AD49" s="1346">
        <f t="shared" si="5"/>
        <v>0</v>
      </c>
    </row>
    <row r="50" spans="1:30" ht="38.1" customHeight="1" x14ac:dyDescent="0.2">
      <c r="A50" s="1341" t="s">
        <v>860</v>
      </c>
      <c r="B50" s="1341" t="s">
        <v>893</v>
      </c>
      <c r="C50" s="1352" t="s">
        <v>50</v>
      </c>
      <c r="D50" s="1353">
        <f t="shared" si="8"/>
        <v>20000</v>
      </c>
      <c r="E50" s="1345"/>
      <c r="F50" s="1345"/>
      <c r="G50" s="1345"/>
      <c r="H50" s="1345"/>
      <c r="I50" s="1345"/>
      <c r="J50" s="1345"/>
      <c r="K50" s="1345"/>
      <c r="L50" s="1345"/>
      <c r="M50" s="1345"/>
      <c r="N50" s="1345"/>
      <c r="O50" s="1345"/>
      <c r="P50" s="1345"/>
      <c r="Q50" s="1346">
        <f t="shared" si="6"/>
        <v>0</v>
      </c>
      <c r="R50" s="1345"/>
      <c r="S50" s="1345"/>
      <c r="T50" s="1345"/>
      <c r="U50" s="1345"/>
      <c r="V50" s="1345"/>
      <c r="W50" s="1345"/>
      <c r="X50" s="1345"/>
      <c r="Y50" s="1345"/>
      <c r="Z50" s="1345"/>
      <c r="AA50" s="1345"/>
      <c r="AB50" s="1345"/>
      <c r="AC50" s="1345"/>
      <c r="AD50" s="1346">
        <f t="shared" si="5"/>
        <v>0</v>
      </c>
    </row>
    <row r="51" spans="1:30" ht="38.1" customHeight="1" x14ac:dyDescent="0.2">
      <c r="A51" s="1341" t="s">
        <v>862</v>
      </c>
      <c r="B51" s="1341" t="s">
        <v>894</v>
      </c>
      <c r="C51" s="1352" t="s">
        <v>50</v>
      </c>
      <c r="D51" s="1353">
        <f t="shared" si="8"/>
        <v>20000</v>
      </c>
      <c r="E51" s="1345"/>
      <c r="F51" s="1345"/>
      <c r="G51" s="1345"/>
      <c r="H51" s="1345"/>
      <c r="I51" s="1345"/>
      <c r="J51" s="1345"/>
      <c r="K51" s="1345"/>
      <c r="L51" s="1345"/>
      <c r="M51" s="1345"/>
      <c r="N51" s="1345"/>
      <c r="O51" s="1345"/>
      <c r="P51" s="1345"/>
      <c r="Q51" s="1346">
        <f t="shared" si="6"/>
        <v>0</v>
      </c>
      <c r="R51" s="1345"/>
      <c r="S51" s="1345"/>
      <c r="T51" s="1345"/>
      <c r="U51" s="1345"/>
      <c r="V51" s="1345"/>
      <c r="W51" s="1345"/>
      <c r="X51" s="1345"/>
      <c r="Y51" s="1345"/>
      <c r="Z51" s="1345"/>
      <c r="AA51" s="1345"/>
      <c r="AB51" s="1345"/>
      <c r="AC51" s="1345"/>
      <c r="AD51" s="1346">
        <f t="shared" si="5"/>
        <v>0</v>
      </c>
    </row>
    <row r="52" spans="1:30" ht="38.1" customHeight="1" x14ac:dyDescent="0.2">
      <c r="A52" s="1341" t="s">
        <v>864</v>
      </c>
      <c r="B52" s="1341" t="s">
        <v>895</v>
      </c>
      <c r="C52" s="1352" t="s">
        <v>50</v>
      </c>
      <c r="D52" s="1353">
        <f t="shared" si="8"/>
        <v>20000</v>
      </c>
      <c r="E52" s="1345"/>
      <c r="F52" s="1345"/>
      <c r="G52" s="1345"/>
      <c r="H52" s="1345"/>
      <c r="I52" s="1345"/>
      <c r="J52" s="1345"/>
      <c r="K52" s="1345"/>
      <c r="L52" s="1345"/>
      <c r="M52" s="1345"/>
      <c r="N52" s="1345"/>
      <c r="O52" s="1345"/>
      <c r="P52" s="1345"/>
      <c r="Q52" s="1346">
        <f t="shared" si="6"/>
        <v>0</v>
      </c>
      <c r="R52" s="1345"/>
      <c r="S52" s="1345"/>
      <c r="T52" s="1345"/>
      <c r="U52" s="1345"/>
      <c r="V52" s="1345"/>
      <c r="W52" s="1345"/>
      <c r="X52" s="1345"/>
      <c r="Y52" s="1345"/>
      <c r="Z52" s="1345"/>
      <c r="AA52" s="1345"/>
      <c r="AB52" s="1345"/>
      <c r="AC52" s="1345"/>
      <c r="AD52" s="1346">
        <f t="shared" si="5"/>
        <v>0</v>
      </c>
    </row>
    <row r="53" spans="1:30" ht="38.1" customHeight="1" x14ac:dyDescent="0.2">
      <c r="A53" s="1341" t="s">
        <v>866</v>
      </c>
      <c r="B53" s="1341" t="s">
        <v>896</v>
      </c>
      <c r="C53" s="1352" t="s">
        <v>50</v>
      </c>
      <c r="D53" s="1353">
        <f t="shared" si="8"/>
        <v>20000</v>
      </c>
      <c r="E53" s="1345"/>
      <c r="F53" s="1345"/>
      <c r="G53" s="1345"/>
      <c r="H53" s="1345"/>
      <c r="I53" s="1345"/>
      <c r="J53" s="1345"/>
      <c r="K53" s="1345"/>
      <c r="L53" s="1345"/>
      <c r="M53" s="1345"/>
      <c r="N53" s="1345"/>
      <c r="O53" s="1345"/>
      <c r="P53" s="1345"/>
      <c r="Q53" s="1346">
        <f t="shared" si="6"/>
        <v>0</v>
      </c>
      <c r="R53" s="1345"/>
      <c r="S53" s="1345"/>
      <c r="T53" s="1345"/>
      <c r="U53" s="1345"/>
      <c r="V53" s="1345"/>
      <c r="W53" s="1345"/>
      <c r="X53" s="1345"/>
      <c r="Y53" s="1345"/>
      <c r="Z53" s="1345"/>
      <c r="AA53" s="1345"/>
      <c r="AB53" s="1345"/>
      <c r="AC53" s="1345"/>
      <c r="AD53" s="1346">
        <f t="shared" si="5"/>
        <v>0</v>
      </c>
    </row>
    <row r="54" spans="1:30" ht="38.1" customHeight="1" x14ac:dyDescent="0.2">
      <c r="A54" s="1341" t="s">
        <v>868</v>
      </c>
      <c r="B54" s="1341" t="s">
        <v>897</v>
      </c>
      <c r="C54" s="1352" t="s">
        <v>50</v>
      </c>
      <c r="D54" s="1353">
        <f t="shared" si="8"/>
        <v>20000</v>
      </c>
      <c r="E54" s="1345"/>
      <c r="F54" s="1345"/>
      <c r="G54" s="1345"/>
      <c r="H54" s="1345"/>
      <c r="I54" s="1345"/>
      <c r="J54" s="1345"/>
      <c r="K54" s="1345"/>
      <c r="L54" s="1345"/>
      <c r="M54" s="1345"/>
      <c r="N54" s="1345"/>
      <c r="O54" s="1345"/>
      <c r="P54" s="1345"/>
      <c r="Q54" s="1346">
        <f t="shared" si="6"/>
        <v>0</v>
      </c>
      <c r="R54" s="1345"/>
      <c r="S54" s="1345"/>
      <c r="T54" s="1345"/>
      <c r="U54" s="1345"/>
      <c r="V54" s="1345"/>
      <c r="W54" s="1345"/>
      <c r="X54" s="1345"/>
      <c r="Y54" s="1345"/>
      <c r="Z54" s="1345"/>
      <c r="AA54" s="1345"/>
      <c r="AB54" s="1345"/>
      <c r="AC54" s="1345"/>
      <c r="AD54" s="1346">
        <f t="shared" si="5"/>
        <v>0</v>
      </c>
    </row>
    <row r="55" spans="1:30" ht="38.1" customHeight="1" x14ac:dyDescent="0.2">
      <c r="A55" s="1341" t="s">
        <v>870</v>
      </c>
      <c r="B55" s="1341" t="s">
        <v>898</v>
      </c>
      <c r="C55" s="1352" t="s">
        <v>50</v>
      </c>
      <c r="D55" s="1353">
        <f t="shared" si="8"/>
        <v>20000</v>
      </c>
      <c r="E55" s="1345"/>
      <c r="F55" s="1345"/>
      <c r="G55" s="1345"/>
      <c r="H55" s="1345"/>
      <c r="I55" s="1345"/>
      <c r="J55" s="1345"/>
      <c r="K55" s="1345"/>
      <c r="L55" s="1345"/>
      <c r="M55" s="1345"/>
      <c r="N55" s="1345"/>
      <c r="O55" s="1345"/>
      <c r="P55" s="1345"/>
      <c r="Q55" s="1346">
        <f t="shared" si="6"/>
        <v>0</v>
      </c>
      <c r="R55" s="1345"/>
      <c r="S55" s="1345"/>
      <c r="T55" s="1345"/>
      <c r="U55" s="1345"/>
      <c r="V55" s="1345"/>
      <c r="W55" s="1345"/>
      <c r="X55" s="1345"/>
      <c r="Y55" s="1345"/>
      <c r="Z55" s="1345"/>
      <c r="AA55" s="1345"/>
      <c r="AB55" s="1345"/>
      <c r="AC55" s="1345"/>
      <c r="AD55" s="1346">
        <f t="shared" si="5"/>
        <v>0</v>
      </c>
    </row>
    <row r="56" spans="1:30" ht="38.1" customHeight="1" x14ac:dyDescent="0.2">
      <c r="A56" s="1341" t="s">
        <v>872</v>
      </c>
      <c r="B56" s="1341" t="s">
        <v>899</v>
      </c>
      <c r="C56" s="1352" t="s">
        <v>50</v>
      </c>
      <c r="D56" s="1353">
        <f t="shared" si="8"/>
        <v>20000</v>
      </c>
      <c r="E56" s="1345"/>
      <c r="F56" s="1345"/>
      <c r="G56" s="1345"/>
      <c r="H56" s="1345"/>
      <c r="I56" s="1345"/>
      <c r="J56" s="1345"/>
      <c r="K56" s="1345"/>
      <c r="L56" s="1345"/>
      <c r="M56" s="1345"/>
      <c r="N56" s="1345"/>
      <c r="O56" s="1345"/>
      <c r="P56" s="1345"/>
      <c r="Q56" s="1346">
        <f t="shared" si="6"/>
        <v>0</v>
      </c>
      <c r="R56" s="1345"/>
      <c r="S56" s="1345"/>
      <c r="T56" s="1345"/>
      <c r="U56" s="1345"/>
      <c r="V56" s="1345"/>
      <c r="W56" s="1345"/>
      <c r="X56" s="1345"/>
      <c r="Y56" s="1345"/>
      <c r="Z56" s="1345"/>
      <c r="AA56" s="1345"/>
      <c r="AB56" s="1345"/>
      <c r="AC56" s="1345"/>
      <c r="AD56" s="1346">
        <f t="shared" si="5"/>
        <v>0</v>
      </c>
    </row>
    <row r="57" spans="1:30" ht="38.1" customHeight="1" x14ac:dyDescent="0.2">
      <c r="A57" s="1341" t="s">
        <v>900</v>
      </c>
      <c r="B57" s="1341" t="s">
        <v>901</v>
      </c>
      <c r="C57" s="1352" t="s">
        <v>50</v>
      </c>
      <c r="D57" s="1353">
        <f t="shared" si="8"/>
        <v>20000</v>
      </c>
      <c r="E57" s="1345"/>
      <c r="F57" s="1345"/>
      <c r="G57" s="1345"/>
      <c r="H57" s="1345"/>
      <c r="I57" s="1345"/>
      <c r="J57" s="1345"/>
      <c r="K57" s="1345"/>
      <c r="L57" s="1345"/>
      <c r="M57" s="1345"/>
      <c r="N57" s="1345"/>
      <c r="O57" s="1345"/>
      <c r="P57" s="1345"/>
      <c r="Q57" s="1346">
        <f t="shared" si="6"/>
        <v>0</v>
      </c>
      <c r="R57" s="1345"/>
      <c r="S57" s="1345"/>
      <c r="T57" s="1345"/>
      <c r="U57" s="1345"/>
      <c r="V57" s="1345"/>
      <c r="W57" s="1345"/>
      <c r="X57" s="1345"/>
      <c r="Y57" s="1345"/>
      <c r="Z57" s="1345"/>
      <c r="AA57" s="1345"/>
      <c r="AB57" s="1345"/>
      <c r="AC57" s="1345"/>
      <c r="AD57" s="1346">
        <f t="shared" si="5"/>
        <v>0</v>
      </c>
    </row>
    <row r="58" spans="1:30" ht="38.1" customHeight="1" x14ac:dyDescent="0.2">
      <c r="A58" s="1341" t="s">
        <v>902</v>
      </c>
      <c r="B58" s="1341" t="s">
        <v>903</v>
      </c>
      <c r="C58" s="1352" t="s">
        <v>50</v>
      </c>
      <c r="D58" s="1353">
        <f t="shared" si="8"/>
        <v>10000</v>
      </c>
      <c r="E58" s="1345"/>
      <c r="F58" s="1345"/>
      <c r="G58" s="1345"/>
      <c r="H58" s="1345"/>
      <c r="I58" s="1345"/>
      <c r="J58" s="1345"/>
      <c r="K58" s="1345"/>
      <c r="L58" s="1345"/>
      <c r="M58" s="1345"/>
      <c r="N58" s="1345"/>
      <c r="O58" s="1345"/>
      <c r="P58" s="1345"/>
      <c r="Q58" s="1346">
        <f t="shared" si="6"/>
        <v>0</v>
      </c>
      <c r="R58" s="1345"/>
      <c r="S58" s="1345"/>
      <c r="T58" s="1345"/>
      <c r="U58" s="1345"/>
      <c r="V58" s="1345"/>
      <c r="W58" s="1345"/>
      <c r="X58" s="1345"/>
      <c r="Y58" s="1345"/>
      <c r="Z58" s="1345"/>
      <c r="AA58" s="1345"/>
      <c r="AB58" s="1345"/>
      <c r="AC58" s="1345"/>
      <c r="AD58" s="1346">
        <f t="shared" si="5"/>
        <v>0</v>
      </c>
    </row>
    <row r="59" spans="1:30" ht="38.1" customHeight="1" x14ac:dyDescent="0.2">
      <c r="A59" s="1341" t="s">
        <v>904</v>
      </c>
      <c r="B59" s="1341" t="s">
        <v>905</v>
      </c>
      <c r="C59" s="1352" t="s">
        <v>50</v>
      </c>
      <c r="D59" s="1353">
        <f t="shared" si="8"/>
        <v>10000</v>
      </c>
      <c r="E59" s="1345"/>
      <c r="F59" s="1345"/>
      <c r="G59" s="1345"/>
      <c r="H59" s="1345"/>
      <c r="I59" s="1345"/>
      <c r="J59" s="1345"/>
      <c r="K59" s="1345"/>
      <c r="L59" s="1345"/>
      <c r="M59" s="1345"/>
      <c r="N59" s="1345"/>
      <c r="O59" s="1345"/>
      <c r="P59" s="1345"/>
      <c r="Q59" s="1346">
        <f t="shared" si="6"/>
        <v>0</v>
      </c>
      <c r="R59" s="1345"/>
      <c r="S59" s="1345"/>
      <c r="T59" s="1345"/>
      <c r="U59" s="1345"/>
      <c r="V59" s="1345"/>
      <c r="W59" s="1345"/>
      <c r="X59" s="1345"/>
      <c r="Y59" s="1345"/>
      <c r="Z59" s="1345"/>
      <c r="AA59" s="1345"/>
      <c r="AB59" s="1345"/>
      <c r="AC59" s="1345"/>
      <c r="AD59" s="1346">
        <f t="shared" si="5"/>
        <v>0</v>
      </c>
    </row>
    <row r="60" spans="1:30" ht="38.1" customHeight="1" x14ac:dyDescent="0.2">
      <c r="A60" s="1341" t="s">
        <v>906</v>
      </c>
      <c r="B60" s="1341" t="s">
        <v>907</v>
      </c>
      <c r="C60" s="1352" t="s">
        <v>50</v>
      </c>
      <c r="D60" s="1353">
        <f t="shared" si="8"/>
        <v>6500</v>
      </c>
      <c r="E60" s="1345"/>
      <c r="F60" s="1345"/>
      <c r="G60" s="1345"/>
      <c r="H60" s="1345"/>
      <c r="I60" s="1345"/>
      <c r="J60" s="1345"/>
      <c r="K60" s="1345"/>
      <c r="L60" s="1345"/>
      <c r="M60" s="1345"/>
      <c r="N60" s="1345"/>
      <c r="O60" s="1345"/>
      <c r="P60" s="1345"/>
      <c r="Q60" s="1346">
        <f t="shared" si="6"/>
        <v>0</v>
      </c>
      <c r="R60" s="1345"/>
      <c r="S60" s="1345"/>
      <c r="T60" s="1345"/>
      <c r="U60" s="1345"/>
      <c r="V60" s="1345"/>
      <c r="W60" s="1345"/>
      <c r="X60" s="1345"/>
      <c r="Y60" s="1345"/>
      <c r="Z60" s="1345"/>
      <c r="AA60" s="1345"/>
      <c r="AB60" s="1345"/>
      <c r="AC60" s="1345"/>
      <c r="AD60" s="1346">
        <f t="shared" si="5"/>
        <v>0</v>
      </c>
    </row>
    <row r="61" spans="1:30" ht="38.1" customHeight="1" x14ac:dyDescent="0.25">
      <c r="A61" s="1770" t="s">
        <v>158</v>
      </c>
      <c r="B61" s="1771"/>
      <c r="C61" s="1362"/>
      <c r="D61" s="1362"/>
      <c r="E61" s="1363">
        <f t="shared" ref="E61:P61" si="9">SUM(E11:E60)</f>
        <v>34900</v>
      </c>
      <c r="F61" s="1363">
        <f t="shared" si="9"/>
        <v>16400</v>
      </c>
      <c r="G61" s="1363">
        <f t="shared" si="9"/>
        <v>16400</v>
      </c>
      <c r="H61" s="1363">
        <f t="shared" si="9"/>
        <v>16400</v>
      </c>
      <c r="I61" s="1363">
        <f t="shared" si="9"/>
        <v>16400</v>
      </c>
      <c r="J61" s="1363">
        <f t="shared" si="9"/>
        <v>16400</v>
      </c>
      <c r="K61" s="1363">
        <f t="shared" si="9"/>
        <v>16400</v>
      </c>
      <c r="L61" s="1363">
        <f t="shared" si="9"/>
        <v>16400</v>
      </c>
      <c r="M61" s="1363">
        <f t="shared" si="9"/>
        <v>23400</v>
      </c>
      <c r="N61" s="1363">
        <f t="shared" si="9"/>
        <v>16400</v>
      </c>
      <c r="O61" s="1363">
        <f t="shared" si="9"/>
        <v>16400</v>
      </c>
      <c r="P61" s="1363">
        <f t="shared" si="9"/>
        <v>16400</v>
      </c>
      <c r="Q61" s="1363">
        <f>SUM(Q11:Q60)</f>
        <v>222300</v>
      </c>
      <c r="R61" s="1363">
        <f>SUM(R11:R60)</f>
        <v>45700</v>
      </c>
      <c r="S61" s="1363">
        <f t="shared" ref="S61:AD61" si="10">SUM(S11:S60)</f>
        <v>28700</v>
      </c>
      <c r="T61" s="1363">
        <f t="shared" si="10"/>
        <v>28700</v>
      </c>
      <c r="U61" s="1363">
        <f t="shared" si="10"/>
        <v>28700</v>
      </c>
      <c r="V61" s="1363">
        <f t="shared" si="10"/>
        <v>35700</v>
      </c>
      <c r="W61" s="1363">
        <f t="shared" si="10"/>
        <v>28700</v>
      </c>
      <c r="X61" s="1363">
        <f t="shared" si="10"/>
        <v>38700</v>
      </c>
      <c r="Y61" s="1363">
        <f t="shared" si="10"/>
        <v>28700</v>
      </c>
      <c r="Z61" s="1363">
        <f t="shared" si="10"/>
        <v>35700</v>
      </c>
      <c r="AA61" s="1363">
        <f t="shared" si="10"/>
        <v>28700</v>
      </c>
      <c r="AB61" s="1363">
        <f t="shared" si="10"/>
        <v>35700</v>
      </c>
      <c r="AC61" s="1363">
        <f t="shared" si="10"/>
        <v>28700</v>
      </c>
      <c r="AD61" s="1363">
        <f t="shared" si="10"/>
        <v>392400</v>
      </c>
    </row>
    <row r="67" spans="2:6" s="76" customFormat="1" x14ac:dyDescent="0.2">
      <c r="B67" s="76" t="s">
        <v>908</v>
      </c>
    </row>
    <row r="68" spans="2:6" s="76" customFormat="1" x14ac:dyDescent="0.2">
      <c r="B68" s="76" t="s">
        <v>909</v>
      </c>
      <c r="E68" s="76" t="s">
        <v>910</v>
      </c>
    </row>
    <row r="69" spans="2:6" s="76" customFormat="1" x14ac:dyDescent="0.2"/>
    <row r="70" spans="2:6" s="76" customFormat="1" x14ac:dyDescent="0.2">
      <c r="D70" s="682">
        <v>120000</v>
      </c>
      <c r="E70" s="682">
        <v>200000</v>
      </c>
      <c r="F70" s="682">
        <f>AVERAGE(D70:E70)</f>
        <v>160000</v>
      </c>
    </row>
    <row r="71" spans="2:6" s="76" customFormat="1" x14ac:dyDescent="0.2">
      <c r="D71" s="682">
        <v>40000</v>
      </c>
      <c r="E71" s="682">
        <v>100000</v>
      </c>
      <c r="F71" s="682">
        <f>AVERAGE(D71:E71)</f>
        <v>70000</v>
      </c>
    </row>
    <row r="72" spans="2:6" s="76" customFormat="1" x14ac:dyDescent="0.2">
      <c r="D72" s="682">
        <v>20000</v>
      </c>
      <c r="E72" s="682">
        <v>60000</v>
      </c>
      <c r="F72" s="682">
        <f t="shared" ref="F72:F85" si="11">AVERAGE(D72:E72)</f>
        <v>40000</v>
      </c>
    </row>
    <row r="73" spans="2:6" s="76" customFormat="1" x14ac:dyDescent="0.2">
      <c r="D73" s="682">
        <v>10000</v>
      </c>
      <c r="E73" s="682">
        <v>30000</v>
      </c>
      <c r="F73" s="682">
        <f t="shared" si="11"/>
        <v>20000</v>
      </c>
    </row>
    <row r="74" spans="2:6" s="76" customFormat="1" x14ac:dyDescent="0.2">
      <c r="D74" s="682">
        <v>10000</v>
      </c>
      <c r="E74" s="682">
        <v>30000</v>
      </c>
      <c r="F74" s="682">
        <f t="shared" si="11"/>
        <v>20000</v>
      </c>
    </row>
    <row r="75" spans="2:6" s="76" customFormat="1" x14ac:dyDescent="0.2">
      <c r="D75" s="682">
        <v>10000</v>
      </c>
      <c r="E75" s="682">
        <v>30000</v>
      </c>
      <c r="F75" s="682">
        <f t="shared" si="11"/>
        <v>20000</v>
      </c>
    </row>
    <row r="76" spans="2:6" s="76" customFormat="1" x14ac:dyDescent="0.2">
      <c r="D76" s="682">
        <v>10000</v>
      </c>
      <c r="E76" s="682">
        <v>30000</v>
      </c>
      <c r="F76" s="682">
        <f t="shared" si="11"/>
        <v>20000</v>
      </c>
    </row>
    <row r="77" spans="2:6" s="76" customFormat="1" x14ac:dyDescent="0.2">
      <c r="D77" s="682">
        <v>10000</v>
      </c>
      <c r="E77" s="682">
        <v>30000</v>
      </c>
      <c r="F77" s="682">
        <f t="shared" si="11"/>
        <v>20000</v>
      </c>
    </row>
    <row r="78" spans="2:6" s="76" customFormat="1" x14ac:dyDescent="0.2">
      <c r="D78" s="682">
        <v>10000</v>
      </c>
      <c r="E78" s="682">
        <v>30000</v>
      </c>
      <c r="F78" s="682">
        <f t="shared" si="11"/>
        <v>20000</v>
      </c>
    </row>
    <row r="79" spans="2:6" s="76" customFormat="1" x14ac:dyDescent="0.2">
      <c r="D79" s="682">
        <v>10000</v>
      </c>
      <c r="E79" s="682">
        <v>30000</v>
      </c>
      <c r="F79" s="682">
        <f t="shared" si="11"/>
        <v>20000</v>
      </c>
    </row>
    <row r="80" spans="2:6" s="76" customFormat="1" x14ac:dyDescent="0.2">
      <c r="D80" s="682">
        <v>10000</v>
      </c>
      <c r="E80" s="682">
        <v>30000</v>
      </c>
      <c r="F80" s="682">
        <f t="shared" si="11"/>
        <v>20000</v>
      </c>
    </row>
    <row r="81" spans="4:7" s="76" customFormat="1" x14ac:dyDescent="0.2">
      <c r="D81" s="682">
        <v>10000</v>
      </c>
      <c r="E81" s="682">
        <v>30000</v>
      </c>
      <c r="F81" s="682">
        <f t="shared" si="11"/>
        <v>20000</v>
      </c>
    </row>
    <row r="82" spans="4:7" s="76" customFormat="1" x14ac:dyDescent="0.2">
      <c r="D82" s="682">
        <v>10000</v>
      </c>
      <c r="E82" s="682">
        <v>30000</v>
      </c>
      <c r="F82" s="682">
        <f t="shared" si="11"/>
        <v>20000</v>
      </c>
    </row>
    <row r="83" spans="4:7" s="76" customFormat="1" x14ac:dyDescent="0.2">
      <c r="D83" s="682">
        <v>5000</v>
      </c>
      <c r="E83" s="682">
        <v>15000</v>
      </c>
      <c r="F83" s="682">
        <f t="shared" si="11"/>
        <v>10000</v>
      </c>
      <c r="G83" s="76" t="s">
        <v>911</v>
      </c>
    </row>
    <row r="84" spans="4:7" s="76" customFormat="1" x14ac:dyDescent="0.2">
      <c r="D84" s="682">
        <v>5000</v>
      </c>
      <c r="E84" s="682">
        <v>15000</v>
      </c>
      <c r="F84" s="682">
        <f t="shared" si="11"/>
        <v>10000</v>
      </c>
      <c r="G84" s="76" t="s">
        <v>912</v>
      </c>
    </row>
    <row r="85" spans="4:7" s="76" customFormat="1" x14ac:dyDescent="0.2">
      <c r="D85" s="682">
        <v>3000</v>
      </c>
      <c r="E85" s="682">
        <v>10000</v>
      </c>
      <c r="F85" s="682">
        <f t="shared" si="11"/>
        <v>6500</v>
      </c>
      <c r="G85" s="76" t="s">
        <v>913</v>
      </c>
    </row>
  </sheetData>
  <mergeCells count="2">
    <mergeCell ref="A61:B61"/>
    <mergeCell ref="A1:AD2"/>
  </mergeCells>
  <phoneticPr fontId="17" type="noConversion"/>
  <conditionalFormatting sqref="D6">
    <cfRule type="expression" dxfId="5" priority="4">
      <formula>$D$6&lt;0</formula>
    </cfRule>
    <cfRule type="expression" dxfId="4" priority="5">
      <formula>$D$6&gt;0</formula>
    </cfRule>
  </conditionalFormatting>
  <conditionalFormatting sqref="D7">
    <cfRule type="expression" dxfId="3" priority="2">
      <formula>$D$7&lt;0</formula>
    </cfRule>
    <cfRule type="expression" dxfId="2" priority="3">
      <formula>$D$7&gt;0</formula>
    </cfRule>
  </conditionalFormatting>
  <conditionalFormatting sqref="E11:Q61">
    <cfRule type="expression" dxfId="1" priority="7">
      <formula>$Q$61&gt;$C$6</formula>
    </cfRule>
  </conditionalFormatting>
  <conditionalFormatting sqref="R11:AD61">
    <cfRule type="expression" dxfId="0" priority="6">
      <formula>$AD$61&gt;$C$7</formula>
    </cfRule>
  </conditionalFormatting>
  <pageMargins left="0.75" right="0.75" top="1" bottom="1" header="0.5" footer="0.5"/>
  <pageSetup paperSize="9" scale="10" fitToHeight="0" orientation="landscape" horizontalDpi="4294967292" verticalDpi="4294967292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15</vt:i4>
      </vt:variant>
    </vt:vector>
  </HeadingPairs>
  <TitlesOfParts>
    <vt:vector size="28" baseType="lpstr">
      <vt:lpstr>Legenda</vt:lpstr>
      <vt:lpstr>Dashboard Franqueado</vt:lpstr>
      <vt:lpstr>Investimento Inicial</vt:lpstr>
      <vt:lpstr>Despesas Mensais</vt:lpstr>
      <vt:lpstr>Recursos Humanos</vt:lpstr>
      <vt:lpstr>Receitas_1</vt:lpstr>
      <vt:lpstr>Receitas_2</vt:lpstr>
      <vt:lpstr>Receitas_3</vt:lpstr>
      <vt:lpstr>Financiamento</vt:lpstr>
      <vt:lpstr>DRE</vt:lpstr>
      <vt:lpstr>Fluxo de Caixa</vt:lpstr>
      <vt:lpstr>Calculo Impostos - Franqueado</vt:lpstr>
      <vt:lpstr>Histograma Franqueado</vt:lpstr>
      <vt:lpstr>AG</vt:lpstr>
      <vt:lpstr>'Dashboard Franqueado'!Area_de_impressao</vt:lpstr>
      <vt:lpstr>'Dashboard Franqueadora (novo)'!Area_de_impressao</vt:lpstr>
      <vt:lpstr>'Despesas Mensais'!Area_de_impressao</vt:lpstr>
      <vt:lpstr>DRE!Area_de_impressao</vt:lpstr>
      <vt:lpstr>'Fluxo de Caixa'!Area_de_impressao</vt:lpstr>
      <vt:lpstr>'Investimento Inicial'!Area_de_impressao</vt:lpstr>
      <vt:lpstr>Receitas_2!Area_de_impressao</vt:lpstr>
      <vt:lpstr>'Recursos Humanos'!Area_de_impressao</vt:lpstr>
      <vt:lpstr>DOIS</vt:lpstr>
      <vt:lpstr>PG</vt:lpstr>
      <vt:lpstr>DRE!Titulos_de_impressao</vt:lpstr>
      <vt:lpstr>'Fluxo de Caixa'!Titulos_de_impressao</vt:lpstr>
      <vt:lpstr>Receitas_2!Titulos_de_impressao</vt:lpstr>
      <vt:lpstr>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Body Suplementos</dc:title>
  <dc:subject>Planilhas</dc:subject>
  <dc:creator>Marco Alves</dc:creator>
  <cp:keywords/>
  <dc:description/>
  <cp:lastModifiedBy>Hamilton</cp:lastModifiedBy>
  <cp:revision/>
  <dcterms:created xsi:type="dcterms:W3CDTF">1997-08-12T23:43:26Z</dcterms:created>
  <dcterms:modified xsi:type="dcterms:W3CDTF">2025-11-12T18:00:36Z</dcterms:modified>
  <cp:category/>
  <cp:contentStatus/>
</cp:coreProperties>
</file>